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D:\Inviso\23 - Automatisation remontée balances générales\core\storage\"/>
    </mc:Choice>
  </mc:AlternateContent>
  <xr:revisionPtr revIDLastSave="0" documentId="8_{EF3E56FE-5538-4315-BD41-A2DBDA3C888F}" xr6:coauthVersionLast="47" xr6:coauthVersionMax="47" xr10:uidLastSave="{00000000-0000-0000-0000-000000000000}"/>
  <bookViews>
    <workbookView xWindow="-120" yWindow="-120" windowWidth="29040" windowHeight="16440" tabRatio="500" activeTab="53" xr2:uid="{00000000-000D-0000-FFFF-FFFF00000000}"/>
  </bookViews>
  <sheets>
    <sheet name="Sociétés" sheetId="1" r:id="rId1"/>
    <sheet name="AGRICORP" sheetId="2" state="hidden" r:id="rId2"/>
    <sheet name="AGRIFARM" sheetId="3" state="hidden" r:id="rId3"/>
    <sheet name="AGRIVET" sheetId="4" state="hidden" r:id="rId4"/>
    <sheet name="AGRIVAL" sheetId="5" state="hidden" r:id="rId5"/>
    <sheet name="SMTP" sheetId="6" state="hidden" r:id="rId6"/>
    <sheet name="AGRIKOBA" sheetId="7" state="hidden" r:id="rId7"/>
    <sheet name="LMOI" sheetId="8" state="hidden" r:id="rId8"/>
    <sheet name="TARTINE" sheetId="9" state="hidden" r:id="rId9"/>
    <sheet name="IDF" sheetId="10" state="hidden" r:id="rId10"/>
    <sheet name="RYA" sheetId="11" state="hidden" r:id="rId11"/>
    <sheet name="SCI NOAH" sheetId="12" state="hidden" r:id="rId12"/>
    <sheet name="SIM" sheetId="13" state="hidden" r:id="rId13"/>
    <sheet name="First Energy" sheetId="14" state="hidden" r:id="rId14"/>
    <sheet name="ID Motors" sheetId="15" state="hidden" r:id="rId15"/>
    <sheet name="ID RENTAL" sheetId="16" state="hidden" r:id="rId16"/>
    <sheet name="MCM " sheetId="17" state="hidden" r:id="rId17"/>
    <sheet name="BOVIMA" sheetId="18" state="hidden" r:id="rId18"/>
    <sheet name="AGRIFEED" sheetId="19" state="hidden" r:id="rId19"/>
    <sheet name="AMIP" sheetId="20" state="hidden" r:id="rId20"/>
    <sheet name="ISF" sheetId="21" state="hidden" r:id="rId21"/>
    <sheet name="DISCOI" sheetId="22" state="hidden" r:id="rId22"/>
    <sheet name="MABEL" sheetId="23" state="hidden" r:id="rId23"/>
    <sheet name="NMP" sheetId="24" state="hidden" r:id="rId24"/>
    <sheet name="AMCHO " sheetId="25" state="hidden" r:id="rId25"/>
    <sheet name="IRS IMMO" sheetId="26" state="hidden" r:id="rId26"/>
    <sheet name="CONFORTIS" sheetId="27" state="hidden" r:id="rId27"/>
    <sheet name="AGRIVETAM" sheetId="28" state="hidden" r:id="rId28"/>
    <sheet name="EUROPAINTS" sheetId="29" state="hidden" r:id="rId29"/>
    <sheet name="VET ABE" sheetId="30" state="hidden" r:id="rId30"/>
    <sheet name="VET FIA" sheetId="31" state="hidden" r:id="rId31"/>
    <sheet name="AGRIMA" sheetId="32" state="hidden" r:id="rId32"/>
    <sheet name="NUTRIFOOD" sheetId="33" state="hidden" r:id="rId33"/>
    <sheet name="AGRIMOTORS" sheetId="34" state="hidden" r:id="rId34"/>
    <sheet name="CSS SAKAY" sheetId="35" state="hidden" r:id="rId35"/>
    <sheet name="United Malagasy" sheetId="36" state="hidden" r:id="rId36"/>
    <sheet name="FERRIS" sheetId="37" state="hidden" r:id="rId37"/>
    <sheet name="Madatrade" sheetId="38" state="hidden" r:id="rId38"/>
    <sheet name="SEM" sheetId="39" state="hidden" r:id="rId39"/>
    <sheet name="FIRST INVESTISSEMENT" sheetId="40" state="hidden" r:id="rId40"/>
    <sheet name="FLY TECH" sheetId="41" state="hidden" r:id="rId41"/>
    <sheet name="ALL 2019" sheetId="42" state="hidden" r:id="rId42"/>
    <sheet name="Retraitements" sheetId="43" state="hidden" r:id="rId43"/>
    <sheet name="Cours moyen 2020" sheetId="44" state="hidden" r:id="rId44"/>
    <sheet name="ALL 2020" sheetId="45" state="hidden" r:id="rId45"/>
    <sheet name="ALL 2021" sheetId="46" r:id="rId46"/>
    <sheet name="BLG1221" sheetId="47" state="hidden" r:id="rId47"/>
    <sheet name="BLG0622" sheetId="48" state="hidden" r:id="rId48"/>
    <sheet name="BLG1222" sheetId="49" r:id="rId49"/>
    <sheet name="ALL 2022" sheetId="50" r:id="rId50"/>
    <sheet name="Cours moyen 2021" sheetId="51" state="hidden" r:id="rId51"/>
    <sheet name="BILAN" sheetId="52" r:id="rId52"/>
    <sheet name="CN" sheetId="53" r:id="rId53"/>
    <sheet name="AFFECTATION" sheetId="55" r:id="rId54"/>
    <sheet name="Stock" sheetId="54" state="hidden" r:id="rId55"/>
  </sheets>
  <calcPr calcId="191029"/>
  <fileRecoveryPr repairLoad="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740" i="55" l="1"/>
  <c r="D739" i="55"/>
  <c r="C739" i="55"/>
  <c r="D738" i="55"/>
  <c r="C738" i="55"/>
  <c r="D737" i="55"/>
  <c r="C737" i="55"/>
  <c r="D736" i="55"/>
  <c r="C736" i="55"/>
  <c r="D735" i="55"/>
  <c r="C735" i="55"/>
  <c r="D734" i="55"/>
  <c r="C734" i="55"/>
  <c r="D733" i="55"/>
  <c r="C733" i="55"/>
  <c r="D732" i="55"/>
  <c r="C732" i="55"/>
  <c r="D731" i="55"/>
  <c r="C731" i="55"/>
  <c r="D730" i="55"/>
  <c r="C730" i="55"/>
  <c r="D729" i="55"/>
  <c r="C729" i="55"/>
  <c r="D728" i="55"/>
  <c r="C728" i="55"/>
  <c r="D727" i="55"/>
  <c r="C727" i="55"/>
  <c r="D726" i="55"/>
  <c r="C726" i="55"/>
  <c r="D725" i="55"/>
  <c r="C725" i="55"/>
  <c r="D724" i="55"/>
  <c r="C724" i="55"/>
  <c r="D723" i="55"/>
  <c r="C723" i="55"/>
  <c r="D722" i="55"/>
  <c r="C722" i="55"/>
  <c r="D721" i="55"/>
  <c r="C721" i="55"/>
  <c r="D720" i="55"/>
  <c r="C720" i="55"/>
  <c r="D719" i="55"/>
  <c r="C719" i="55"/>
  <c r="D718" i="55"/>
  <c r="C718" i="55"/>
  <c r="D717" i="55"/>
  <c r="C717" i="55"/>
  <c r="D716" i="55"/>
  <c r="C716" i="55"/>
  <c r="D715" i="55"/>
  <c r="C715" i="55"/>
  <c r="D714" i="55"/>
  <c r="C714" i="55"/>
  <c r="D713" i="55"/>
  <c r="C713" i="55"/>
  <c r="D712" i="55"/>
  <c r="C712" i="55"/>
  <c r="D711" i="55"/>
  <c r="C711" i="55"/>
  <c r="D710" i="55"/>
  <c r="C710" i="55"/>
  <c r="D709" i="55"/>
  <c r="C709" i="55"/>
  <c r="D708" i="55"/>
  <c r="C708" i="55"/>
  <c r="D707" i="55"/>
  <c r="C707" i="55"/>
  <c r="D706" i="55"/>
  <c r="C706" i="55"/>
  <c r="D705" i="55"/>
  <c r="C705" i="55"/>
  <c r="D704" i="55"/>
  <c r="C704" i="55"/>
  <c r="D703" i="55"/>
  <c r="C703" i="55"/>
  <c r="D702" i="55"/>
  <c r="C702" i="55"/>
  <c r="D701" i="55"/>
  <c r="C701" i="55"/>
  <c r="D700" i="55"/>
  <c r="C700" i="55"/>
  <c r="D699" i="55"/>
  <c r="C699" i="55"/>
  <c r="D698" i="55"/>
  <c r="C698" i="55"/>
  <c r="D697" i="55"/>
  <c r="C697" i="55"/>
  <c r="D696" i="55"/>
  <c r="C696" i="55"/>
  <c r="D695" i="55"/>
  <c r="C695" i="55"/>
  <c r="D694" i="55"/>
  <c r="C694" i="55"/>
  <c r="D693" i="55"/>
  <c r="C693" i="55"/>
  <c r="D692" i="55"/>
  <c r="C692" i="55"/>
  <c r="D691" i="55"/>
  <c r="C691" i="55"/>
  <c r="D690" i="55"/>
  <c r="C690" i="55"/>
  <c r="D689" i="55"/>
  <c r="C689" i="55"/>
  <c r="D688" i="55"/>
  <c r="C688" i="55"/>
  <c r="D687" i="55"/>
  <c r="C687" i="55"/>
  <c r="D686" i="55"/>
  <c r="C686" i="55"/>
  <c r="D685" i="55"/>
  <c r="C685" i="55"/>
  <c r="D684" i="55"/>
  <c r="C684" i="55"/>
  <c r="D683" i="55"/>
  <c r="C683" i="55"/>
  <c r="D682" i="55"/>
  <c r="C682" i="55"/>
  <c r="D681" i="55"/>
  <c r="C681" i="55"/>
  <c r="D680" i="55"/>
  <c r="C680" i="55"/>
  <c r="D679" i="55"/>
  <c r="C679" i="55"/>
  <c r="D678" i="55"/>
  <c r="C678" i="55"/>
  <c r="D677" i="55"/>
  <c r="C677" i="55"/>
  <c r="D676" i="55"/>
  <c r="C676" i="55"/>
  <c r="D675" i="55"/>
  <c r="C675" i="55"/>
  <c r="D674" i="55"/>
  <c r="C674" i="55"/>
  <c r="D673" i="55"/>
  <c r="C673" i="55"/>
  <c r="D672" i="55"/>
  <c r="C672" i="55"/>
  <c r="D671" i="55"/>
  <c r="C671" i="55"/>
  <c r="D670" i="55"/>
  <c r="C670" i="55"/>
  <c r="D669" i="55"/>
  <c r="C669" i="55"/>
  <c r="D668" i="55"/>
  <c r="C668" i="55"/>
  <c r="D667" i="55"/>
  <c r="C667" i="55"/>
  <c r="D666" i="55"/>
  <c r="C666" i="55"/>
  <c r="D665" i="55"/>
  <c r="C665" i="55"/>
  <c r="D664" i="55"/>
  <c r="C664" i="55"/>
  <c r="D663" i="55"/>
  <c r="C663" i="55"/>
  <c r="D662" i="55"/>
  <c r="C662" i="55"/>
  <c r="D661" i="55"/>
  <c r="C661" i="55"/>
  <c r="D660" i="55"/>
  <c r="C660" i="55"/>
  <c r="D659" i="55"/>
  <c r="C659" i="55"/>
  <c r="D658" i="55"/>
  <c r="C658" i="55"/>
  <c r="D657" i="55"/>
  <c r="C657" i="55"/>
  <c r="D656" i="55"/>
  <c r="C656" i="55"/>
  <c r="D655" i="55"/>
  <c r="C655" i="55"/>
  <c r="D654" i="55"/>
  <c r="C654" i="55"/>
  <c r="D653" i="55"/>
  <c r="C653" i="55"/>
  <c r="D652" i="55"/>
  <c r="C652" i="55"/>
  <c r="D651" i="55"/>
  <c r="C651" i="55"/>
  <c r="D650" i="55"/>
  <c r="C650" i="55"/>
  <c r="D649" i="55"/>
  <c r="C649" i="55"/>
  <c r="D648" i="55"/>
  <c r="C648" i="55"/>
  <c r="D647" i="55"/>
  <c r="C647" i="55"/>
  <c r="D646" i="55"/>
  <c r="C646" i="55"/>
  <c r="D645" i="55"/>
  <c r="C645" i="55"/>
  <c r="D644" i="55"/>
  <c r="C644" i="55"/>
  <c r="D643" i="55"/>
  <c r="C643" i="55"/>
  <c r="D642" i="55"/>
  <c r="C642" i="55"/>
  <c r="D641" i="55"/>
  <c r="C641" i="55"/>
  <c r="D640" i="55"/>
  <c r="C640" i="55"/>
  <c r="D639" i="55"/>
  <c r="C639" i="55"/>
  <c r="D638" i="55"/>
  <c r="C638" i="55"/>
  <c r="D637" i="55"/>
  <c r="C637" i="55"/>
  <c r="D636" i="55"/>
  <c r="C636" i="55"/>
  <c r="D635" i="55"/>
  <c r="C635" i="55"/>
  <c r="D634" i="55"/>
  <c r="C634" i="55"/>
  <c r="D633" i="55"/>
  <c r="C633" i="55"/>
  <c r="D632" i="55"/>
  <c r="C632" i="55"/>
  <c r="D631" i="55"/>
  <c r="C631" i="55"/>
  <c r="D630" i="55"/>
  <c r="C630" i="55"/>
  <c r="D629" i="55"/>
  <c r="C629" i="55"/>
  <c r="D628" i="55"/>
  <c r="C628" i="55"/>
  <c r="D627" i="55"/>
  <c r="C627" i="55"/>
  <c r="D626" i="55"/>
  <c r="C626" i="55"/>
  <c r="D625" i="55"/>
  <c r="C625" i="55"/>
  <c r="D624" i="55"/>
  <c r="C624" i="55"/>
  <c r="D623" i="55"/>
  <c r="C623" i="55"/>
  <c r="D622" i="55"/>
  <c r="C622" i="55"/>
  <c r="D621" i="55"/>
  <c r="C621" i="55"/>
  <c r="D620" i="55"/>
  <c r="C620" i="55"/>
  <c r="D619" i="55"/>
  <c r="C619" i="55"/>
  <c r="D618" i="55"/>
  <c r="C618" i="55"/>
  <c r="D617" i="55"/>
  <c r="C617" i="55"/>
  <c r="D616" i="55"/>
  <c r="C616" i="55"/>
  <c r="D615" i="55"/>
  <c r="C615" i="55"/>
  <c r="D614" i="55"/>
  <c r="C614" i="55"/>
  <c r="D613" i="55"/>
  <c r="C613" i="55"/>
  <c r="D612" i="55"/>
  <c r="C612" i="55"/>
  <c r="D611" i="55"/>
  <c r="C611" i="55"/>
  <c r="D610" i="55"/>
  <c r="C610" i="55"/>
  <c r="D609" i="55"/>
  <c r="C609" i="55"/>
  <c r="D608" i="55"/>
  <c r="C608" i="55"/>
  <c r="D607" i="55"/>
  <c r="C607" i="55"/>
  <c r="D606" i="55"/>
  <c r="C606" i="55"/>
  <c r="D605" i="55"/>
  <c r="C605" i="55"/>
  <c r="D604" i="55"/>
  <c r="C604" i="55"/>
  <c r="D603" i="55"/>
  <c r="C603" i="55"/>
  <c r="D602" i="55"/>
  <c r="C602" i="55"/>
  <c r="D601" i="55"/>
  <c r="C601" i="55"/>
  <c r="D600" i="55"/>
  <c r="C600" i="55"/>
  <c r="D599" i="55"/>
  <c r="C599" i="55"/>
  <c r="D598" i="55"/>
  <c r="C598" i="55"/>
  <c r="D597" i="55"/>
  <c r="C597" i="55"/>
  <c r="D596" i="55"/>
  <c r="C596" i="55"/>
  <c r="D595" i="55"/>
  <c r="C595" i="55"/>
  <c r="D594" i="55"/>
  <c r="C594" i="55"/>
  <c r="D593" i="55"/>
  <c r="C593" i="55"/>
  <c r="D592" i="55"/>
  <c r="C592" i="55"/>
  <c r="D591" i="55"/>
  <c r="C591" i="55"/>
  <c r="D590" i="55"/>
  <c r="C590" i="55"/>
  <c r="D589" i="55"/>
  <c r="C589" i="55"/>
  <c r="D588" i="55"/>
  <c r="C588" i="55"/>
  <c r="D587" i="55"/>
  <c r="C587" i="55"/>
  <c r="D586" i="55"/>
  <c r="C586" i="55"/>
  <c r="D585" i="55"/>
  <c r="C585" i="55"/>
  <c r="D584" i="55"/>
  <c r="C584" i="55"/>
  <c r="D583" i="55"/>
  <c r="C583" i="55"/>
  <c r="D582" i="55"/>
  <c r="C582" i="55"/>
  <c r="D581" i="55"/>
  <c r="C581" i="55"/>
  <c r="D580" i="55"/>
  <c r="C580" i="55"/>
  <c r="D579" i="55"/>
  <c r="C579" i="55"/>
  <c r="D578" i="55"/>
  <c r="C578" i="55"/>
  <c r="D577" i="55"/>
  <c r="C577" i="55"/>
  <c r="D576" i="55"/>
  <c r="C576" i="55"/>
  <c r="D575" i="55"/>
  <c r="C575" i="55"/>
  <c r="D574" i="55"/>
  <c r="C574" i="55"/>
  <c r="D573" i="55"/>
  <c r="C573" i="55"/>
  <c r="D572" i="55"/>
  <c r="C572" i="55"/>
  <c r="D571" i="55"/>
  <c r="C571" i="55"/>
  <c r="D570" i="55"/>
  <c r="C570" i="55"/>
  <c r="D569" i="55"/>
  <c r="C569" i="55"/>
  <c r="D568" i="55"/>
  <c r="C568" i="55"/>
  <c r="D567" i="55"/>
  <c r="C567" i="55"/>
  <c r="D566" i="55"/>
  <c r="C566" i="55"/>
  <c r="D565" i="55"/>
  <c r="C565" i="55"/>
  <c r="D564" i="55"/>
  <c r="C564" i="55"/>
  <c r="D563" i="55"/>
  <c r="C563" i="55"/>
  <c r="D562" i="55"/>
  <c r="C562" i="55"/>
  <c r="D561" i="55"/>
  <c r="C561" i="55"/>
  <c r="D560" i="55"/>
  <c r="C560" i="55"/>
  <c r="D559" i="55"/>
  <c r="C559" i="55"/>
  <c r="D558" i="55"/>
  <c r="C558" i="55"/>
  <c r="D557" i="55"/>
  <c r="C557" i="55"/>
  <c r="D556" i="55"/>
  <c r="C556" i="55"/>
  <c r="D555" i="55"/>
  <c r="C555" i="55"/>
  <c r="D554" i="55"/>
  <c r="C554" i="55"/>
  <c r="D553" i="55"/>
  <c r="C553" i="55"/>
  <c r="D552" i="55"/>
  <c r="C552" i="55"/>
  <c r="D551" i="55"/>
  <c r="C551" i="55"/>
  <c r="D550" i="55"/>
  <c r="C550" i="55"/>
  <c r="D549" i="55"/>
  <c r="C549" i="55"/>
  <c r="D548" i="55"/>
  <c r="C548" i="55"/>
  <c r="D547" i="55"/>
  <c r="C547" i="55"/>
  <c r="D546" i="55"/>
  <c r="C546" i="55"/>
  <c r="D545" i="55"/>
  <c r="C545" i="55"/>
  <c r="D544" i="55"/>
  <c r="C544" i="55"/>
  <c r="D543" i="55"/>
  <c r="C543" i="55"/>
  <c r="D542" i="55"/>
  <c r="C542" i="55"/>
  <c r="D541" i="55"/>
  <c r="C541" i="55"/>
  <c r="D540" i="55"/>
  <c r="C540" i="55"/>
  <c r="D539" i="55"/>
  <c r="C539" i="55"/>
  <c r="D538" i="55"/>
  <c r="C538" i="55"/>
  <c r="D537" i="55"/>
  <c r="C537" i="55"/>
  <c r="D536" i="55"/>
  <c r="C536" i="55"/>
  <c r="D535" i="55"/>
  <c r="C535" i="55"/>
  <c r="D534" i="55"/>
  <c r="C534" i="55"/>
  <c r="D533" i="55"/>
  <c r="C533" i="55"/>
  <c r="D532" i="55"/>
  <c r="C532" i="55"/>
  <c r="D531" i="55"/>
  <c r="C531" i="55"/>
  <c r="D530" i="55"/>
  <c r="C530" i="55"/>
  <c r="D529" i="55"/>
  <c r="C529" i="55"/>
  <c r="D528" i="55"/>
  <c r="C528" i="55"/>
  <c r="D527" i="55"/>
  <c r="C527" i="55"/>
  <c r="D526" i="55"/>
  <c r="C526" i="55"/>
  <c r="D525" i="55"/>
  <c r="C525" i="55"/>
  <c r="D524" i="55"/>
  <c r="C524" i="55"/>
  <c r="D523" i="55"/>
  <c r="C523" i="55"/>
  <c r="D522" i="55"/>
  <c r="C522" i="55"/>
  <c r="D521" i="55"/>
  <c r="C521" i="55"/>
  <c r="D520" i="55"/>
  <c r="C520" i="55"/>
  <c r="D519" i="55"/>
  <c r="C519" i="55"/>
  <c r="D518" i="55"/>
  <c r="C518" i="55"/>
  <c r="D517" i="55"/>
  <c r="C517" i="55"/>
  <c r="D516" i="55"/>
  <c r="C516" i="55"/>
  <c r="D515" i="55"/>
  <c r="C515" i="55"/>
  <c r="D514" i="55"/>
  <c r="C514" i="55"/>
  <c r="D513" i="55"/>
  <c r="C513" i="55"/>
  <c r="D512" i="55"/>
  <c r="C512" i="55"/>
  <c r="D511" i="55"/>
  <c r="C511" i="55"/>
  <c r="D510" i="55"/>
  <c r="C510" i="55"/>
  <c r="D509" i="55"/>
  <c r="C509" i="55"/>
  <c r="D508" i="55"/>
  <c r="C508" i="55"/>
  <c r="D507" i="55"/>
  <c r="C507" i="55"/>
  <c r="D506" i="55"/>
  <c r="C506" i="55"/>
  <c r="D505" i="55"/>
  <c r="C505" i="55"/>
  <c r="D504" i="55"/>
  <c r="C504" i="55"/>
  <c r="D503" i="55"/>
  <c r="C503" i="55"/>
  <c r="D502" i="55"/>
  <c r="C502" i="55"/>
  <c r="D501" i="55"/>
  <c r="C501" i="55"/>
  <c r="D500" i="55"/>
  <c r="C500" i="55"/>
  <c r="D499" i="55"/>
  <c r="C499" i="55"/>
  <c r="D498" i="55"/>
  <c r="C498" i="55"/>
  <c r="D497" i="55"/>
  <c r="C497" i="55"/>
  <c r="D496" i="55"/>
  <c r="C496" i="55"/>
  <c r="D495" i="55"/>
  <c r="C495" i="55"/>
  <c r="D494" i="55"/>
  <c r="C494" i="55"/>
  <c r="D493" i="55"/>
  <c r="C493" i="55"/>
  <c r="D492" i="55"/>
  <c r="C492" i="55"/>
  <c r="D491" i="55"/>
  <c r="C491" i="55"/>
  <c r="D490" i="55"/>
  <c r="C490" i="55"/>
  <c r="D489" i="55"/>
  <c r="C489" i="55"/>
  <c r="D488" i="55"/>
  <c r="C488" i="55"/>
  <c r="D487" i="55"/>
  <c r="C487" i="55"/>
  <c r="D486" i="55"/>
  <c r="C486" i="55"/>
  <c r="D485" i="55"/>
  <c r="C485" i="55"/>
  <c r="D484" i="55"/>
  <c r="C484" i="55"/>
  <c r="D483" i="55"/>
  <c r="C483" i="55"/>
  <c r="D482" i="55"/>
  <c r="C482" i="55"/>
  <c r="D481" i="55"/>
  <c r="C481" i="55"/>
  <c r="D480" i="55"/>
  <c r="C480" i="55"/>
  <c r="D479" i="55"/>
  <c r="C479" i="55"/>
  <c r="D478" i="55"/>
  <c r="C478" i="55"/>
  <c r="D477" i="55"/>
  <c r="C477" i="55"/>
  <c r="D476" i="55"/>
  <c r="C476" i="55"/>
  <c r="D475" i="55"/>
  <c r="C475" i="55"/>
  <c r="D474" i="55"/>
  <c r="C474" i="55"/>
  <c r="D473" i="55"/>
  <c r="C473" i="55"/>
  <c r="D472" i="55"/>
  <c r="C472" i="55"/>
  <c r="D471" i="55"/>
  <c r="C471" i="55"/>
  <c r="D470" i="55"/>
  <c r="C470" i="55"/>
  <c r="D469" i="55"/>
  <c r="C469" i="55"/>
  <c r="D468" i="55"/>
  <c r="C468" i="55"/>
  <c r="D467" i="55"/>
  <c r="C467" i="55"/>
  <c r="D466" i="55"/>
  <c r="C466" i="55"/>
  <c r="D465" i="55"/>
  <c r="C465" i="55"/>
  <c r="D464" i="55"/>
  <c r="C464" i="55"/>
  <c r="D463" i="55"/>
  <c r="C463" i="55"/>
  <c r="D462" i="55"/>
  <c r="C462" i="55"/>
  <c r="D461" i="55"/>
  <c r="C461" i="55"/>
  <c r="D460" i="55"/>
  <c r="C460" i="55"/>
  <c r="D459" i="55"/>
  <c r="C459" i="55"/>
  <c r="D458" i="55"/>
  <c r="C458" i="55"/>
  <c r="D457" i="55"/>
  <c r="C457" i="55"/>
  <c r="D456" i="55"/>
  <c r="C456" i="55"/>
  <c r="D455" i="55"/>
  <c r="C455" i="55"/>
  <c r="D454" i="55"/>
  <c r="C454" i="55"/>
  <c r="D453" i="55"/>
  <c r="C453" i="55"/>
  <c r="D452" i="55"/>
  <c r="C452" i="55"/>
  <c r="D451" i="55"/>
  <c r="C451" i="55"/>
  <c r="D450" i="55"/>
  <c r="C450" i="55"/>
  <c r="D449" i="55"/>
  <c r="C449" i="55"/>
  <c r="D448" i="55"/>
  <c r="C448" i="55"/>
  <c r="D447" i="55"/>
  <c r="C447" i="55"/>
  <c r="D446" i="55"/>
  <c r="C446" i="55"/>
  <c r="D445" i="55"/>
  <c r="C445" i="55"/>
  <c r="D444" i="55"/>
  <c r="C444" i="55"/>
  <c r="D443" i="55"/>
  <c r="C443" i="55"/>
  <c r="D442" i="55"/>
  <c r="C442" i="55"/>
  <c r="D441" i="55"/>
  <c r="C441" i="55"/>
  <c r="D440" i="55"/>
  <c r="C440" i="55"/>
  <c r="D439" i="55"/>
  <c r="C439" i="55"/>
  <c r="D438" i="55"/>
  <c r="C438" i="55"/>
  <c r="D437" i="55"/>
  <c r="C437" i="55"/>
  <c r="D436" i="55"/>
  <c r="C436" i="55"/>
  <c r="D435" i="55"/>
  <c r="C435" i="55"/>
  <c r="D434" i="55"/>
  <c r="C434" i="55"/>
  <c r="D433" i="55"/>
  <c r="C433" i="55"/>
  <c r="D432" i="55"/>
  <c r="C432" i="55"/>
  <c r="D431" i="55"/>
  <c r="C431" i="55"/>
  <c r="D430" i="55"/>
  <c r="C430" i="55"/>
  <c r="D429" i="55"/>
  <c r="C429" i="55"/>
  <c r="D428" i="55"/>
  <c r="C428" i="55"/>
  <c r="D427" i="55"/>
  <c r="C427" i="55"/>
  <c r="D426" i="55"/>
  <c r="C426" i="55"/>
  <c r="D425" i="55"/>
  <c r="C425" i="55"/>
  <c r="D424" i="55"/>
  <c r="C424" i="55"/>
  <c r="D423" i="55"/>
  <c r="C423" i="55"/>
  <c r="D422" i="55"/>
  <c r="C422" i="55"/>
  <c r="D421" i="55"/>
  <c r="C421" i="55"/>
  <c r="D420" i="55"/>
  <c r="C420" i="55"/>
  <c r="D419" i="55"/>
  <c r="C419" i="55"/>
  <c r="D418" i="55"/>
  <c r="C418" i="55"/>
  <c r="D417" i="55"/>
  <c r="C417" i="55"/>
  <c r="D416" i="55"/>
  <c r="C416" i="55"/>
  <c r="D415" i="55"/>
  <c r="C415" i="55"/>
  <c r="D414" i="55"/>
  <c r="C414" i="55"/>
  <c r="D413" i="55"/>
  <c r="C413" i="55"/>
  <c r="B412" i="55"/>
  <c r="B411" i="55"/>
  <c r="B410" i="55"/>
  <c r="B409" i="55"/>
  <c r="B408" i="55"/>
  <c r="B407" i="55"/>
  <c r="B406" i="55"/>
  <c r="B405" i="55"/>
  <c r="B404" i="55"/>
  <c r="B403" i="55"/>
  <c r="B402" i="55"/>
  <c r="B401" i="55"/>
  <c r="B400" i="55"/>
  <c r="B399" i="55"/>
  <c r="D398" i="55"/>
  <c r="C398" i="55"/>
  <c r="D397" i="55"/>
  <c r="C397" i="55"/>
  <c r="D396" i="55"/>
  <c r="C396" i="55"/>
  <c r="D395" i="55"/>
  <c r="C395" i="55"/>
  <c r="D394" i="55"/>
  <c r="C394" i="55"/>
  <c r="D393" i="55"/>
  <c r="C393" i="55"/>
  <c r="D392" i="55"/>
  <c r="C392" i="55"/>
  <c r="B391" i="55"/>
  <c r="B390" i="55"/>
  <c r="B389" i="55"/>
  <c r="B388" i="55"/>
  <c r="B387" i="55"/>
  <c r="B386" i="55"/>
  <c r="B385" i="55"/>
  <c r="B384" i="55"/>
  <c r="B383" i="55"/>
  <c r="B382" i="55"/>
  <c r="B381" i="55"/>
  <c r="B380" i="55"/>
  <c r="B379" i="55"/>
  <c r="B378" i="55"/>
  <c r="B377" i="55"/>
  <c r="B376" i="55"/>
  <c r="B375" i="55"/>
  <c r="B374" i="55"/>
  <c r="B373" i="55"/>
  <c r="B372" i="55"/>
  <c r="B371" i="55"/>
  <c r="B370" i="55"/>
  <c r="B369" i="55"/>
  <c r="B368" i="55"/>
  <c r="B367" i="55"/>
  <c r="B366" i="55"/>
  <c r="B365" i="55"/>
  <c r="B364" i="55"/>
  <c r="B363" i="55"/>
  <c r="B362" i="55"/>
  <c r="B361" i="55"/>
  <c r="B360" i="55"/>
  <c r="B359" i="55"/>
  <c r="B358" i="55"/>
  <c r="B357" i="55"/>
  <c r="B356" i="55"/>
  <c r="B355" i="55"/>
  <c r="B354" i="55"/>
  <c r="B353" i="55"/>
  <c r="B352" i="55"/>
  <c r="B351" i="55"/>
  <c r="B350" i="55"/>
  <c r="B349" i="55"/>
  <c r="D348" i="55"/>
  <c r="C348" i="55"/>
  <c r="D347" i="55"/>
  <c r="C347" i="55"/>
  <c r="D346" i="55"/>
  <c r="C346" i="55"/>
  <c r="D345" i="55"/>
  <c r="C345" i="55"/>
  <c r="D344" i="55"/>
  <c r="C344" i="55"/>
  <c r="D343" i="55"/>
  <c r="C343" i="55"/>
  <c r="D342" i="55"/>
  <c r="C342" i="55"/>
  <c r="B341" i="55"/>
  <c r="B340" i="55"/>
  <c r="B339" i="55"/>
  <c r="B338" i="55"/>
  <c r="B337" i="55"/>
  <c r="B336" i="55"/>
  <c r="B335" i="55"/>
  <c r="B334" i="55"/>
  <c r="B333" i="55"/>
  <c r="B332" i="55"/>
  <c r="B331" i="55"/>
  <c r="B330" i="55"/>
  <c r="B329" i="55"/>
  <c r="B328" i="55"/>
  <c r="B327" i="55"/>
  <c r="B326" i="55"/>
  <c r="B325" i="55"/>
  <c r="B324" i="55"/>
  <c r="B323" i="55"/>
  <c r="B322" i="55"/>
  <c r="B321" i="55"/>
  <c r="B320" i="55"/>
  <c r="B319" i="55"/>
  <c r="B318" i="55"/>
  <c r="B317" i="55"/>
  <c r="B316" i="55"/>
  <c r="B315" i="55"/>
  <c r="B314" i="55"/>
  <c r="B313" i="55"/>
  <c r="B312" i="55"/>
  <c r="B311" i="55"/>
  <c r="B310" i="55"/>
  <c r="B309" i="55"/>
  <c r="B308" i="55"/>
  <c r="B307" i="55"/>
  <c r="B306" i="55"/>
  <c r="B305" i="55"/>
  <c r="B304" i="55"/>
  <c r="B303" i="55"/>
  <c r="B302" i="55"/>
  <c r="B301" i="55"/>
  <c r="B300" i="55"/>
  <c r="B299" i="55"/>
  <c r="B298" i="55"/>
  <c r="B297" i="55"/>
  <c r="B296" i="55"/>
  <c r="B295" i="55"/>
  <c r="B294" i="55"/>
  <c r="B293" i="55"/>
  <c r="B292" i="55"/>
  <c r="B291" i="55"/>
  <c r="B290" i="55"/>
  <c r="B289" i="55"/>
  <c r="B288" i="55"/>
  <c r="B287" i="55"/>
  <c r="B286" i="55"/>
  <c r="B285" i="55"/>
  <c r="B284" i="55"/>
  <c r="B283" i="55"/>
  <c r="B282" i="55"/>
  <c r="B281" i="55"/>
  <c r="B280" i="55"/>
  <c r="B279" i="55"/>
  <c r="B278" i="55"/>
  <c r="B277" i="55"/>
  <c r="B276" i="55"/>
  <c r="B275" i="55"/>
  <c r="B274" i="55"/>
  <c r="B273" i="55"/>
  <c r="B272" i="55"/>
  <c r="B271" i="55"/>
  <c r="B270" i="55"/>
  <c r="B269" i="55"/>
  <c r="B268" i="55"/>
  <c r="B267" i="55"/>
  <c r="B266" i="55"/>
  <c r="B265" i="55"/>
  <c r="B264" i="55"/>
  <c r="B263" i="55"/>
  <c r="B262" i="55"/>
  <c r="B261" i="55"/>
  <c r="B260" i="55"/>
  <c r="B259" i="55"/>
  <c r="D258" i="55"/>
  <c r="C258" i="55"/>
  <c r="D257" i="55"/>
  <c r="C257" i="55"/>
  <c r="B256" i="55"/>
  <c r="B255" i="55"/>
  <c r="B254" i="55"/>
  <c r="B253" i="55"/>
  <c r="B252" i="55"/>
  <c r="B251" i="55"/>
  <c r="B250" i="55"/>
  <c r="B249" i="55"/>
  <c r="B248" i="55"/>
  <c r="B247" i="55"/>
  <c r="B246" i="55"/>
  <c r="B245" i="55"/>
  <c r="B244" i="55"/>
  <c r="B243" i="55"/>
  <c r="B242" i="55"/>
  <c r="B241" i="55"/>
  <c r="B240" i="55"/>
  <c r="B239" i="55"/>
  <c r="B238" i="55"/>
  <c r="B237" i="55"/>
  <c r="B236" i="55"/>
  <c r="B235" i="55"/>
  <c r="B234" i="55"/>
  <c r="B233" i="55"/>
  <c r="B232" i="55"/>
  <c r="B231" i="55"/>
  <c r="B230" i="55"/>
  <c r="B229" i="55"/>
  <c r="B228" i="55"/>
  <c r="B227" i="55"/>
  <c r="B226" i="55"/>
  <c r="B225" i="55"/>
  <c r="B224" i="55"/>
  <c r="B223" i="55"/>
  <c r="B222" i="55"/>
  <c r="B221" i="55"/>
  <c r="B220" i="55"/>
  <c r="B219" i="55"/>
  <c r="B218" i="55"/>
  <c r="B217" i="55"/>
  <c r="B216" i="55"/>
  <c r="B215" i="55"/>
  <c r="B214" i="55"/>
  <c r="B213" i="55"/>
  <c r="B212" i="55"/>
  <c r="B211" i="55"/>
  <c r="B210" i="55"/>
  <c r="B209" i="55"/>
  <c r="B208" i="55"/>
  <c r="B207" i="55"/>
  <c r="B206" i="55"/>
  <c r="B205" i="55"/>
  <c r="B204" i="55"/>
  <c r="B203" i="55"/>
  <c r="B202" i="55"/>
  <c r="B201" i="55"/>
  <c r="B200" i="55"/>
  <c r="B199" i="55"/>
  <c r="B198" i="55"/>
  <c r="D197" i="55"/>
  <c r="C197" i="55"/>
  <c r="D196" i="55"/>
  <c r="C196" i="55"/>
  <c r="D195" i="55"/>
  <c r="C195" i="55"/>
  <c r="D194" i="55"/>
  <c r="C194" i="55"/>
  <c r="D193" i="55"/>
  <c r="C193" i="55"/>
  <c r="D192" i="55"/>
  <c r="C192" i="55"/>
  <c r="D191" i="55"/>
  <c r="C191" i="55"/>
  <c r="D190" i="55"/>
  <c r="C190" i="55"/>
  <c r="D189" i="55"/>
  <c r="C189" i="55"/>
  <c r="D188" i="55"/>
  <c r="C188" i="55"/>
  <c r="D187" i="55"/>
  <c r="C187" i="55"/>
  <c r="B186" i="55"/>
  <c r="B185" i="55"/>
  <c r="B184" i="55"/>
  <c r="B183" i="55"/>
  <c r="B182" i="55"/>
  <c r="B181" i="55"/>
  <c r="B180" i="55"/>
  <c r="B179" i="55"/>
  <c r="B178" i="55"/>
  <c r="B177" i="55"/>
  <c r="B176" i="55"/>
  <c r="D175" i="55"/>
  <c r="C175" i="55"/>
  <c r="D174" i="55"/>
  <c r="C174" i="55"/>
  <c r="D173" i="55"/>
  <c r="C173" i="55"/>
  <c r="B172" i="55"/>
  <c r="B171" i="55"/>
  <c r="B170" i="55"/>
  <c r="B169" i="55"/>
  <c r="B168" i="55"/>
  <c r="B167" i="55"/>
  <c r="B166" i="55"/>
  <c r="B165" i="55"/>
  <c r="B164" i="55"/>
  <c r="B163" i="55"/>
  <c r="B162" i="55"/>
  <c r="B161" i="55"/>
  <c r="B160" i="55"/>
  <c r="D159" i="55"/>
  <c r="C159" i="55"/>
  <c r="D158" i="55"/>
  <c r="C158" i="55"/>
  <c r="D157" i="55"/>
  <c r="C157" i="55"/>
  <c r="D156" i="55"/>
  <c r="C156" i="55"/>
  <c r="D155" i="55"/>
  <c r="C155" i="55"/>
  <c r="D154" i="55"/>
  <c r="C154" i="55"/>
  <c r="B153" i="55"/>
  <c r="B152" i="55"/>
  <c r="B151" i="55"/>
  <c r="B150" i="55"/>
  <c r="B149" i="55"/>
  <c r="B148" i="55"/>
  <c r="B147" i="55"/>
  <c r="B146" i="55"/>
  <c r="B145" i="55"/>
  <c r="B144" i="55"/>
  <c r="B143" i="55"/>
  <c r="B142" i="55"/>
  <c r="B141" i="55"/>
  <c r="B140" i="55"/>
  <c r="B139" i="55"/>
  <c r="D138" i="55"/>
  <c r="C138" i="55"/>
  <c r="D137" i="55"/>
  <c r="C137" i="55"/>
  <c r="D136" i="55"/>
  <c r="C136" i="55"/>
  <c r="D135" i="55"/>
  <c r="C135" i="55"/>
  <c r="D134" i="55"/>
  <c r="C134" i="55"/>
  <c r="D133" i="55"/>
  <c r="C133" i="55"/>
  <c r="D132" i="55"/>
  <c r="C132" i="55"/>
  <c r="D131" i="55"/>
  <c r="C131" i="55"/>
  <c r="D130" i="55"/>
  <c r="C130" i="55"/>
  <c r="D129" i="55"/>
  <c r="C129" i="55"/>
  <c r="D128" i="55"/>
  <c r="C128" i="55"/>
  <c r="D127" i="55"/>
  <c r="C127" i="55"/>
  <c r="D126" i="55"/>
  <c r="C126" i="55"/>
  <c r="D125" i="55"/>
  <c r="C125" i="55"/>
  <c r="D124" i="55"/>
  <c r="C124" i="55"/>
  <c r="D123" i="55"/>
  <c r="C123" i="55"/>
  <c r="D122" i="55"/>
  <c r="C122" i="55"/>
  <c r="D121" i="55"/>
  <c r="C121" i="55"/>
  <c r="D120" i="55"/>
  <c r="C120" i="55"/>
  <c r="D119" i="55"/>
  <c r="C119" i="55"/>
  <c r="D118" i="55"/>
  <c r="C118" i="55"/>
  <c r="D117" i="55"/>
  <c r="C117" i="55"/>
  <c r="D116" i="55"/>
  <c r="C116" i="55"/>
  <c r="D115" i="55"/>
  <c r="C115" i="55"/>
  <c r="D114" i="55"/>
  <c r="C114" i="55"/>
  <c r="D113" i="55"/>
  <c r="C113" i="55"/>
  <c r="D112" i="55"/>
  <c r="C112" i="55"/>
  <c r="D111" i="55"/>
  <c r="C111" i="55"/>
  <c r="D110" i="55"/>
  <c r="C110" i="55"/>
  <c r="D109" i="55"/>
  <c r="C109" i="55"/>
  <c r="D108" i="55"/>
  <c r="C108" i="55"/>
  <c r="D107" i="55"/>
  <c r="C107" i="55"/>
  <c r="D106" i="55"/>
  <c r="C106" i="55"/>
  <c r="D105" i="55"/>
  <c r="C105" i="55"/>
  <c r="D104" i="55"/>
  <c r="C104" i="55"/>
  <c r="D103" i="55"/>
  <c r="C103" i="55"/>
  <c r="D102" i="55"/>
  <c r="C102" i="55"/>
  <c r="D101" i="55"/>
  <c r="C101" i="55"/>
  <c r="D100" i="55"/>
  <c r="C100" i="55"/>
  <c r="D99" i="55"/>
  <c r="C99" i="55"/>
  <c r="D98" i="55"/>
  <c r="C98" i="55"/>
  <c r="D97" i="55"/>
  <c r="C97" i="55"/>
  <c r="D96" i="55"/>
  <c r="C96" i="55"/>
  <c r="D95" i="55"/>
  <c r="C95" i="55"/>
  <c r="D94" i="55"/>
  <c r="C94" i="55"/>
  <c r="D93" i="55"/>
  <c r="C93" i="55"/>
  <c r="D92" i="55"/>
  <c r="C92" i="55"/>
  <c r="D91" i="55"/>
  <c r="C91" i="55"/>
  <c r="D90" i="55"/>
  <c r="C90" i="55"/>
  <c r="D89" i="55"/>
  <c r="C89" i="55"/>
  <c r="D88" i="55"/>
  <c r="C88" i="55"/>
  <c r="D87" i="55"/>
  <c r="C87" i="55"/>
  <c r="D86" i="55"/>
  <c r="C86" i="55"/>
  <c r="D85" i="55"/>
  <c r="C85" i="55"/>
  <c r="D84" i="55"/>
  <c r="C84" i="55"/>
  <c r="D83" i="55"/>
  <c r="C83" i="55"/>
  <c r="D82" i="55"/>
  <c r="C82" i="55"/>
  <c r="D81" i="55"/>
  <c r="C81" i="55"/>
  <c r="D80" i="55"/>
  <c r="C80" i="55"/>
  <c r="D79" i="55"/>
  <c r="C79" i="55"/>
  <c r="D78" i="55"/>
  <c r="C78" i="55"/>
  <c r="D77" i="55"/>
  <c r="C77" i="55"/>
  <c r="D76" i="55"/>
  <c r="C76" i="55"/>
  <c r="D75" i="55"/>
  <c r="C75" i="55"/>
  <c r="D74" i="55"/>
  <c r="C74" i="55"/>
  <c r="D73" i="55"/>
  <c r="C73" i="55"/>
  <c r="D72" i="55"/>
  <c r="C72" i="55"/>
  <c r="D71" i="55"/>
  <c r="C71" i="55"/>
  <c r="D70" i="55"/>
  <c r="C70" i="55"/>
  <c r="D69" i="55"/>
  <c r="C69" i="55"/>
  <c r="D68" i="55"/>
  <c r="C68" i="55"/>
  <c r="D67" i="55"/>
  <c r="C67" i="55"/>
  <c r="D66" i="55"/>
  <c r="C66" i="55"/>
  <c r="D65" i="55"/>
  <c r="C65" i="55"/>
  <c r="D64" i="55"/>
  <c r="C64" i="55"/>
  <c r="D63" i="55"/>
  <c r="C63" i="55"/>
  <c r="D62" i="55"/>
  <c r="C62" i="55"/>
  <c r="D61" i="55"/>
  <c r="C61" i="55"/>
  <c r="D60" i="55"/>
  <c r="C60" i="55"/>
  <c r="D59" i="55"/>
  <c r="C59" i="55"/>
  <c r="D58" i="55"/>
  <c r="C58" i="55"/>
  <c r="D57" i="55"/>
  <c r="C57" i="55"/>
  <c r="D56" i="55"/>
  <c r="C56" i="55"/>
  <c r="D55" i="55"/>
  <c r="C55" i="55"/>
  <c r="D54" i="55"/>
  <c r="C54" i="55"/>
  <c r="D53" i="55"/>
  <c r="C53" i="55"/>
  <c r="D52" i="55"/>
  <c r="C52" i="55"/>
  <c r="D51" i="55"/>
  <c r="C51" i="55"/>
  <c r="D50" i="55"/>
  <c r="C50" i="55"/>
  <c r="D49" i="55"/>
  <c r="C49" i="55"/>
  <c r="D48" i="55"/>
  <c r="C48" i="55"/>
  <c r="D47" i="55"/>
  <c r="C47" i="55"/>
  <c r="D46" i="55"/>
  <c r="C46" i="55"/>
  <c r="D45" i="55"/>
  <c r="C45" i="55"/>
  <c r="D44" i="55"/>
  <c r="C44" i="55"/>
  <c r="D43" i="55"/>
  <c r="C43" i="55"/>
  <c r="D42" i="55"/>
  <c r="C42" i="55"/>
  <c r="D41" i="55"/>
  <c r="C41" i="55"/>
  <c r="D40" i="55"/>
  <c r="C40" i="55"/>
  <c r="D39" i="55"/>
  <c r="C39" i="55"/>
  <c r="D38" i="55"/>
  <c r="C38" i="55"/>
  <c r="D37" i="55"/>
  <c r="C37" i="55"/>
  <c r="D36" i="55"/>
  <c r="C36" i="55"/>
  <c r="D35" i="55"/>
  <c r="C35" i="55"/>
  <c r="D34" i="55"/>
  <c r="C34" i="55"/>
  <c r="D33" i="55"/>
  <c r="C33" i="55"/>
  <c r="D32" i="55"/>
  <c r="C32" i="55"/>
  <c r="D31" i="55"/>
  <c r="C31" i="55"/>
  <c r="D30" i="55"/>
  <c r="C30" i="55"/>
  <c r="D29" i="55"/>
  <c r="C29" i="55"/>
  <c r="D28" i="55"/>
  <c r="C28" i="55"/>
  <c r="D27" i="55"/>
  <c r="C27" i="55"/>
  <c r="D26" i="55"/>
  <c r="C26" i="55"/>
  <c r="D25" i="55"/>
  <c r="C25" i="55"/>
  <c r="D24" i="55"/>
  <c r="C24" i="55"/>
  <c r="D23" i="55"/>
  <c r="C23" i="55"/>
  <c r="D22" i="55"/>
  <c r="C22" i="55"/>
  <c r="D21" i="55"/>
  <c r="C21" i="55"/>
  <c r="D20" i="55"/>
  <c r="C20" i="55"/>
  <c r="D19" i="55"/>
  <c r="C19" i="55"/>
  <c r="D18" i="55"/>
  <c r="C18" i="55"/>
  <c r="D17" i="55"/>
  <c r="C17" i="55"/>
  <c r="D16" i="55"/>
  <c r="C16" i="55"/>
  <c r="D15" i="55"/>
  <c r="C15" i="55"/>
  <c r="D14" i="55"/>
  <c r="C14" i="55"/>
  <c r="D13" i="55"/>
  <c r="C13" i="55"/>
  <c r="D12" i="55"/>
  <c r="C12" i="55"/>
  <c r="D11" i="55"/>
  <c r="C11" i="55"/>
  <c r="D10" i="55"/>
  <c r="C10" i="55"/>
  <c r="D9" i="55"/>
  <c r="C9" i="55"/>
  <c r="D8" i="55"/>
  <c r="C8" i="55"/>
  <c r="D7" i="55"/>
  <c r="C7" i="55"/>
  <c r="D6" i="55"/>
  <c r="C6" i="55"/>
  <c r="D5" i="55"/>
  <c r="C5" i="55"/>
  <c r="D4" i="55"/>
  <c r="C4" i="55"/>
  <c r="D3" i="55"/>
  <c r="C3" i="55"/>
  <c r="D2" i="55"/>
  <c r="C2" i="55"/>
  <c r="E82" i="54"/>
  <c r="D82" i="54"/>
  <c r="H82" i="54" s="1"/>
  <c r="H81" i="54"/>
  <c r="D81" i="54"/>
  <c r="E80" i="54"/>
  <c r="D80" i="54"/>
  <c r="H80" i="54" s="1"/>
  <c r="E79" i="54"/>
  <c r="D79" i="54"/>
  <c r="H79" i="54" s="1"/>
  <c r="H78" i="54"/>
  <c r="E78" i="54"/>
  <c r="D78" i="54"/>
  <c r="E77" i="54"/>
  <c r="H77" i="54" s="1"/>
  <c r="D77" i="54"/>
  <c r="E76" i="54"/>
  <c r="D76" i="54"/>
  <c r="H76" i="54" s="1"/>
  <c r="E75" i="54"/>
  <c r="D75" i="54"/>
  <c r="H75" i="54" s="1"/>
  <c r="H74" i="54"/>
  <c r="E74" i="54"/>
  <c r="D74" i="54"/>
  <c r="E73" i="54"/>
  <c r="D73" i="54"/>
  <c r="H73" i="54" s="1"/>
  <c r="E72" i="54"/>
  <c r="D72" i="54"/>
  <c r="H72" i="54" s="1"/>
  <c r="E71" i="54"/>
  <c r="D71" i="54"/>
  <c r="H71" i="54" s="1"/>
  <c r="H70" i="54"/>
  <c r="E70" i="54"/>
  <c r="D70" i="54"/>
  <c r="E69" i="54"/>
  <c r="H69" i="54" s="1"/>
  <c r="D69" i="54"/>
  <c r="E68" i="54"/>
  <c r="D68" i="54"/>
  <c r="H68" i="54" s="1"/>
  <c r="E67" i="54"/>
  <c r="D67" i="54"/>
  <c r="H67" i="54" s="1"/>
  <c r="H66" i="54"/>
  <c r="E66" i="54"/>
  <c r="D66" i="54"/>
  <c r="E65" i="54"/>
  <c r="H65" i="54" s="1"/>
  <c r="D65" i="54"/>
  <c r="E64" i="54"/>
  <c r="D64" i="54"/>
  <c r="H64" i="54" s="1"/>
  <c r="E63" i="54"/>
  <c r="D63" i="54"/>
  <c r="H63" i="54" s="1"/>
  <c r="H62" i="54"/>
  <c r="E62" i="54"/>
  <c r="D62" i="54"/>
  <c r="E61" i="54"/>
  <c r="D61" i="54"/>
  <c r="H61" i="54" s="1"/>
  <c r="E60" i="54"/>
  <c r="D60" i="54"/>
  <c r="H60" i="54" s="1"/>
  <c r="V36" i="54"/>
  <c r="V35" i="54"/>
  <c r="V34" i="54"/>
  <c r="V33" i="54"/>
  <c r="V32" i="54"/>
  <c r="V31" i="54"/>
  <c r="V30" i="54"/>
  <c r="V29" i="54"/>
  <c r="V24" i="54"/>
  <c r="N24" i="54"/>
  <c r="V25" i="54" s="1"/>
  <c r="V23" i="54"/>
  <c r="V22" i="54"/>
  <c r="V21" i="54"/>
  <c r="V20" i="54"/>
  <c r="V19" i="54"/>
  <c r="V17" i="54"/>
  <c r="V16" i="54"/>
  <c r="V15" i="54"/>
  <c r="V14" i="54"/>
  <c r="V13" i="54"/>
  <c r="V12" i="54"/>
  <c r="V11" i="54"/>
  <c r="V10" i="54"/>
  <c r="V9" i="54"/>
  <c r="V8" i="54"/>
  <c r="N8" i="54"/>
  <c r="V7" i="54"/>
  <c r="V6" i="54"/>
  <c r="V5" i="54"/>
  <c r="I41" i="53"/>
  <c r="H41" i="53"/>
  <c r="G41" i="53"/>
  <c r="G38" i="53"/>
  <c r="G43" i="53" s="1"/>
  <c r="X18" i="52" s="1"/>
  <c r="X22" i="52" s="1"/>
  <c r="X58" i="52" s="1"/>
  <c r="X60" i="52" s="1"/>
  <c r="I36" i="53"/>
  <c r="H36" i="53"/>
  <c r="H35" i="53"/>
  <c r="H38" i="53" s="1"/>
  <c r="H43" i="53" s="1"/>
  <c r="I29" i="53"/>
  <c r="H29" i="53"/>
  <c r="G29" i="53"/>
  <c r="I16" i="53"/>
  <c r="H16" i="53"/>
  <c r="H18" i="53" s="1"/>
  <c r="H21" i="53" s="1"/>
  <c r="H26" i="53" s="1"/>
  <c r="H31" i="53" s="1"/>
  <c r="G16" i="53"/>
  <c r="G18" i="53" s="1"/>
  <c r="G21" i="53" s="1"/>
  <c r="G26" i="53" s="1"/>
  <c r="G31" i="53" s="1"/>
  <c r="I13" i="53"/>
  <c r="I35" i="53" s="1"/>
  <c r="I38" i="53" s="1"/>
  <c r="I43" i="53" s="1"/>
  <c r="H13" i="53"/>
  <c r="G13" i="53"/>
  <c r="C7" i="53"/>
  <c r="Z61" i="52"/>
  <c r="AB56" i="52"/>
  <c r="AA56" i="52"/>
  <c r="Z56" i="52"/>
  <c r="Y56" i="52"/>
  <c r="X56" i="52"/>
  <c r="P55" i="52"/>
  <c r="O55" i="52"/>
  <c r="N55" i="52"/>
  <c r="N56" i="52" s="1"/>
  <c r="M55" i="52"/>
  <c r="M56" i="52" s="1"/>
  <c r="P50" i="52"/>
  <c r="P56" i="52" s="1"/>
  <c r="O50" i="52"/>
  <c r="O56" i="52" s="1"/>
  <c r="N50" i="52"/>
  <c r="M50" i="52"/>
  <c r="R41" i="52"/>
  <c r="Q41" i="52"/>
  <c r="P41" i="52"/>
  <c r="O41" i="52"/>
  <c r="N41" i="52"/>
  <c r="M41" i="52"/>
  <c r="AB31" i="52"/>
  <c r="AA31" i="52"/>
  <c r="Z31" i="52"/>
  <c r="Y31" i="52"/>
  <c r="X31" i="52"/>
  <c r="P29" i="52"/>
  <c r="O29" i="52"/>
  <c r="N29" i="52"/>
  <c r="M29" i="52"/>
  <c r="AB22" i="52"/>
  <c r="AB58" i="52" s="1"/>
  <c r="AA22" i="52"/>
  <c r="AA58" i="52" s="1"/>
  <c r="AA60" i="52" s="1"/>
  <c r="Z22" i="52"/>
  <c r="Z58" i="52" s="1"/>
  <c r="Y22" i="52"/>
  <c r="Y58" i="52" s="1"/>
  <c r="Y21" i="52"/>
  <c r="W21" i="52" s="1"/>
  <c r="P18" i="52"/>
  <c r="O18" i="52"/>
  <c r="O34" i="52" s="1"/>
  <c r="O58" i="52" s="1"/>
  <c r="Y60" i="52" s="1"/>
  <c r="N18" i="52"/>
  <c r="N34" i="52" s="1"/>
  <c r="N58" i="52" s="1"/>
  <c r="M18" i="52"/>
  <c r="M34" i="52" s="1"/>
  <c r="M58" i="52" s="1"/>
  <c r="AA9" i="52"/>
  <c r="Q9" i="52"/>
  <c r="S8" i="52"/>
  <c r="AC2" i="52"/>
  <c r="C253" i="51"/>
  <c r="AP743" i="50"/>
  <c r="AO743" i="50"/>
  <c r="AN743" i="50"/>
  <c r="AM743" i="50"/>
  <c r="AL743" i="50"/>
  <c r="AK743" i="50"/>
  <c r="AJ743" i="50"/>
  <c r="AI743" i="50"/>
  <c r="AH743" i="50"/>
  <c r="AG743" i="50"/>
  <c r="AF743" i="50"/>
  <c r="AE743" i="50"/>
  <c r="AD743" i="50"/>
  <c r="AC743" i="50"/>
  <c r="AB743" i="50"/>
  <c r="AA743" i="50"/>
  <c r="Z743" i="50"/>
  <c r="Y743" i="50"/>
  <c r="X743" i="50"/>
  <c r="W743" i="50"/>
  <c r="V743" i="50"/>
  <c r="U743" i="50"/>
  <c r="T743" i="50"/>
  <c r="S743" i="50"/>
  <c r="R743" i="50"/>
  <c r="Q743" i="50"/>
  <c r="P743" i="50"/>
  <c r="O743" i="50"/>
  <c r="N743" i="50"/>
  <c r="M743" i="50"/>
  <c r="L743" i="50"/>
  <c r="K743" i="50"/>
  <c r="J743" i="50"/>
  <c r="I743" i="50"/>
  <c r="H743" i="50"/>
  <c r="G743" i="50"/>
  <c r="AQ743" i="50" s="1"/>
  <c r="C743" i="50"/>
  <c r="B743" i="50"/>
  <c r="A743" i="50"/>
  <c r="AP742" i="50"/>
  <c r="AO742" i="50"/>
  <c r="AN742" i="50"/>
  <c r="AM742" i="50"/>
  <c r="AL742" i="50"/>
  <c r="AK742" i="50"/>
  <c r="AJ742" i="50"/>
  <c r="AI742" i="50"/>
  <c r="AH742" i="50"/>
  <c r="AG742" i="50"/>
  <c r="AF742" i="50"/>
  <c r="AE742" i="50"/>
  <c r="AD742" i="50"/>
  <c r="AC742" i="50"/>
  <c r="AB742" i="50"/>
  <c r="AA742" i="50"/>
  <c r="Z742" i="50"/>
  <c r="Y742" i="50"/>
  <c r="X742" i="50"/>
  <c r="W742" i="50"/>
  <c r="V742" i="50"/>
  <c r="U742" i="50"/>
  <c r="Q742" i="50"/>
  <c r="P742" i="50"/>
  <c r="N742" i="50"/>
  <c r="H742" i="50"/>
  <c r="C742" i="50"/>
  <c r="A742" i="50" s="1"/>
  <c r="B742" i="50"/>
  <c r="AP741" i="50"/>
  <c r="AO741" i="50"/>
  <c r="AN741" i="50"/>
  <c r="AM741" i="50"/>
  <c r="AL741" i="50"/>
  <c r="AK741" i="50"/>
  <c r="AJ741" i="50"/>
  <c r="AI741" i="50"/>
  <c r="AH741" i="50"/>
  <c r="AG741" i="50"/>
  <c r="AF741" i="50"/>
  <c r="AE741" i="50"/>
  <c r="AD741" i="50"/>
  <c r="AC741" i="50"/>
  <c r="AB741" i="50"/>
  <c r="AA741" i="50"/>
  <c r="Z741" i="50"/>
  <c r="Y741" i="50"/>
  <c r="X741" i="50"/>
  <c r="W741" i="50"/>
  <c r="V741" i="50"/>
  <c r="U741" i="50"/>
  <c r="T741" i="50"/>
  <c r="S741" i="50"/>
  <c r="R741" i="50"/>
  <c r="Q741" i="50"/>
  <c r="P741" i="50"/>
  <c r="O741" i="50"/>
  <c r="N741" i="50"/>
  <c r="M741" i="50"/>
  <c r="L741" i="50"/>
  <c r="K741" i="50"/>
  <c r="J741" i="50"/>
  <c r="I741" i="50"/>
  <c r="H741" i="50"/>
  <c r="G741" i="50"/>
  <c r="AQ741" i="50" s="1"/>
  <c r="AR741" i="50" s="1"/>
  <c r="C741" i="50"/>
  <c r="A741" i="50" s="1"/>
  <c r="B741" i="50"/>
  <c r="AP740" i="50"/>
  <c r="AO740" i="50"/>
  <c r="AN740" i="50"/>
  <c r="AM740" i="50"/>
  <c r="AL740" i="50"/>
  <c r="AK740" i="50"/>
  <c r="AJ740" i="50"/>
  <c r="AI740" i="50"/>
  <c r="AH740" i="50"/>
  <c r="AG740" i="50"/>
  <c r="AF740" i="50"/>
  <c r="AE740" i="50"/>
  <c r="AD740" i="50"/>
  <c r="AC740" i="50"/>
  <c r="AB740" i="50"/>
  <c r="AA740" i="50"/>
  <c r="Z740" i="50"/>
  <c r="Y740" i="50"/>
  <c r="X740" i="50"/>
  <c r="W740" i="50"/>
  <c r="V740" i="50"/>
  <c r="U740" i="50"/>
  <c r="T740" i="50"/>
  <c r="S740" i="50"/>
  <c r="R740" i="50"/>
  <c r="Q740" i="50"/>
  <c r="P740" i="50"/>
  <c r="O740" i="50"/>
  <c r="N740" i="50"/>
  <c r="M740" i="50"/>
  <c r="L740" i="50"/>
  <c r="K740" i="50"/>
  <c r="J740" i="50"/>
  <c r="I740" i="50"/>
  <c r="H740" i="50"/>
  <c r="G740" i="50"/>
  <c r="AQ740" i="50" s="1"/>
  <c r="AR740" i="50" s="1"/>
  <c r="C740" i="50"/>
  <c r="B740" i="50"/>
  <c r="A740" i="50"/>
  <c r="AP739" i="50"/>
  <c r="AO739" i="50"/>
  <c r="AN739" i="50"/>
  <c r="AM739" i="50"/>
  <c r="AL739" i="50"/>
  <c r="AK739" i="50"/>
  <c r="AJ739" i="50"/>
  <c r="AI739" i="50"/>
  <c r="AH739" i="50"/>
  <c r="AG739" i="50"/>
  <c r="AF739" i="50"/>
  <c r="AE739" i="50"/>
  <c r="AD739" i="50"/>
  <c r="AC739" i="50"/>
  <c r="AB739" i="50"/>
  <c r="AA739" i="50"/>
  <c r="Z739" i="50"/>
  <c r="Y739" i="50"/>
  <c r="X739" i="50"/>
  <c r="W739" i="50"/>
  <c r="V739" i="50"/>
  <c r="U739" i="50"/>
  <c r="T739" i="50"/>
  <c r="S739" i="50"/>
  <c r="R739" i="50"/>
  <c r="Q739" i="50"/>
  <c r="P739" i="50"/>
  <c r="O739" i="50"/>
  <c r="N739" i="50"/>
  <c r="M739" i="50"/>
  <c r="L739" i="50"/>
  <c r="K739" i="50"/>
  <c r="J739" i="50"/>
  <c r="I739" i="50"/>
  <c r="H739" i="50"/>
  <c r="G739" i="50"/>
  <c r="AQ739" i="50" s="1"/>
  <c r="AR739" i="50" s="1"/>
  <c r="C739" i="50"/>
  <c r="B739" i="50"/>
  <c r="A739" i="50"/>
  <c r="AP738" i="50"/>
  <c r="AO738" i="50"/>
  <c r="AN738" i="50"/>
  <c r="AL738" i="50"/>
  <c r="AK738" i="50"/>
  <c r="AJ738" i="50"/>
  <c r="AI738" i="50"/>
  <c r="AH738" i="50"/>
  <c r="AG738" i="50"/>
  <c r="AF738" i="50"/>
  <c r="AE738" i="50"/>
  <c r="AD738" i="50"/>
  <c r="AC738" i="50"/>
  <c r="AB738" i="50"/>
  <c r="AA738" i="50"/>
  <c r="Z738" i="50"/>
  <c r="Y738" i="50"/>
  <c r="X738" i="50"/>
  <c r="W738" i="50"/>
  <c r="V738" i="50"/>
  <c r="U738" i="50"/>
  <c r="T738" i="50"/>
  <c r="R738" i="50"/>
  <c r="Q738" i="50"/>
  <c r="P738" i="50"/>
  <c r="O738" i="50"/>
  <c r="N738" i="50"/>
  <c r="M738" i="50"/>
  <c r="L738" i="50"/>
  <c r="K738" i="50"/>
  <c r="J738" i="50"/>
  <c r="I738" i="50"/>
  <c r="H738" i="50"/>
  <c r="G738" i="50"/>
  <c r="C738" i="50"/>
  <c r="B738" i="50"/>
  <c r="A738" i="50"/>
  <c r="AP737" i="50"/>
  <c r="AO737" i="50"/>
  <c r="AN737" i="50"/>
  <c r="AM737" i="50"/>
  <c r="AL737" i="50"/>
  <c r="AK737" i="50"/>
  <c r="AJ737" i="50"/>
  <c r="AI737" i="50"/>
  <c r="AH737" i="50"/>
  <c r="AG737" i="50"/>
  <c r="AF737" i="50"/>
  <c r="AE737" i="50"/>
  <c r="AD737" i="50"/>
  <c r="AC737" i="50"/>
  <c r="AB737" i="50"/>
  <c r="AA737" i="50"/>
  <c r="Z737" i="50"/>
  <c r="Y737" i="50"/>
  <c r="X737" i="50"/>
  <c r="W737" i="50"/>
  <c r="V737" i="50"/>
  <c r="U737" i="50"/>
  <c r="S737" i="50"/>
  <c r="R737" i="50"/>
  <c r="Q737" i="50"/>
  <c r="P737" i="50"/>
  <c r="N737" i="50"/>
  <c r="M737" i="50"/>
  <c r="L737" i="50"/>
  <c r="K737" i="50"/>
  <c r="I737" i="50"/>
  <c r="H737" i="50"/>
  <c r="G737" i="50"/>
  <c r="C737" i="50"/>
  <c r="A737" i="50" s="1"/>
  <c r="B737" i="50"/>
  <c r="AP736" i="50"/>
  <c r="AJ736" i="50"/>
  <c r="AI736" i="50"/>
  <c r="AH736" i="50"/>
  <c r="AG736" i="50"/>
  <c r="AF736" i="50"/>
  <c r="AE736" i="50"/>
  <c r="AD736" i="50"/>
  <c r="Z736" i="50"/>
  <c r="Y736" i="50"/>
  <c r="V736" i="50"/>
  <c r="U736" i="50"/>
  <c r="T736" i="50"/>
  <c r="R736" i="50"/>
  <c r="Q736" i="50"/>
  <c r="O736" i="50"/>
  <c r="N736" i="50"/>
  <c r="C736" i="50"/>
  <c r="A736" i="50" s="1"/>
  <c r="B736" i="50"/>
  <c r="AN735" i="50"/>
  <c r="AK735" i="50"/>
  <c r="AJ735" i="50"/>
  <c r="AI735" i="50"/>
  <c r="AE735" i="50"/>
  <c r="AD735" i="50"/>
  <c r="AB735" i="50"/>
  <c r="AA735" i="50"/>
  <c r="Z735" i="50"/>
  <c r="Y735" i="50"/>
  <c r="U735" i="50"/>
  <c r="S735" i="50"/>
  <c r="R735" i="50"/>
  <c r="Q735" i="50"/>
  <c r="P735" i="50"/>
  <c r="N735" i="50"/>
  <c r="L735" i="50"/>
  <c r="H735" i="50"/>
  <c r="C735" i="50"/>
  <c r="B735" i="50"/>
  <c r="A735" i="50"/>
  <c r="AP734" i="50"/>
  <c r="AN734" i="50"/>
  <c r="AM734" i="50"/>
  <c r="AL734" i="50"/>
  <c r="AK734" i="50"/>
  <c r="AI734" i="50"/>
  <c r="AH734" i="50"/>
  <c r="AG734" i="50"/>
  <c r="AF734" i="50"/>
  <c r="AE734" i="50"/>
  <c r="AD734" i="50"/>
  <c r="AB734" i="50"/>
  <c r="AA734" i="50"/>
  <c r="Z734" i="50"/>
  <c r="Y734" i="50"/>
  <c r="X734" i="50"/>
  <c r="V734" i="50"/>
  <c r="T734" i="50"/>
  <c r="S734" i="50"/>
  <c r="R734" i="50"/>
  <c r="Q734" i="50"/>
  <c r="P734" i="50"/>
  <c r="N734" i="50"/>
  <c r="L734" i="50"/>
  <c r="J734" i="50"/>
  <c r="I734" i="50"/>
  <c r="H734" i="50"/>
  <c r="G734" i="50"/>
  <c r="C734" i="50"/>
  <c r="B734" i="50"/>
  <c r="A734" i="50"/>
  <c r="AP733" i="50"/>
  <c r="AO733" i="50"/>
  <c r="AN733" i="50"/>
  <c r="AM733" i="50"/>
  <c r="AL733" i="50"/>
  <c r="AK733" i="50"/>
  <c r="AJ733" i="50"/>
  <c r="AI733" i="50"/>
  <c r="AH733" i="50"/>
  <c r="AG733" i="50"/>
  <c r="AF733" i="50"/>
  <c r="AE733" i="50"/>
  <c r="AD733" i="50"/>
  <c r="AC733" i="50"/>
  <c r="AB733" i="50"/>
  <c r="AA733" i="50"/>
  <c r="Z733" i="50"/>
  <c r="Y733" i="50"/>
  <c r="X733" i="50"/>
  <c r="W733" i="50"/>
  <c r="V733" i="50"/>
  <c r="U733" i="50"/>
  <c r="T733" i="50"/>
  <c r="S733" i="50"/>
  <c r="R733" i="50"/>
  <c r="Q733" i="50"/>
  <c r="P733" i="50"/>
  <c r="O733" i="50"/>
  <c r="N733" i="50"/>
  <c r="M733" i="50"/>
  <c r="L733" i="50"/>
  <c r="K733" i="50"/>
  <c r="J733" i="50"/>
  <c r="I733" i="50"/>
  <c r="H733" i="50"/>
  <c r="G733" i="50"/>
  <c r="C733" i="50"/>
  <c r="B733" i="50"/>
  <c r="A733" i="50"/>
  <c r="AP732" i="50"/>
  <c r="AO732" i="50"/>
  <c r="AN732" i="50"/>
  <c r="AM732" i="50"/>
  <c r="AL732" i="50"/>
  <c r="AK732" i="50"/>
  <c r="AJ732" i="50"/>
  <c r="AI732" i="50"/>
  <c r="AH732" i="50"/>
  <c r="AG732" i="50"/>
  <c r="AF732" i="50"/>
  <c r="AE732" i="50"/>
  <c r="AD732" i="50"/>
  <c r="AB732" i="50"/>
  <c r="AA732" i="50"/>
  <c r="Z732" i="50"/>
  <c r="Y732" i="50"/>
  <c r="X732" i="50"/>
  <c r="W732" i="50"/>
  <c r="V732" i="50"/>
  <c r="U732" i="50"/>
  <c r="T732" i="50"/>
  <c r="S732" i="50"/>
  <c r="R732" i="50"/>
  <c r="Q732" i="50"/>
  <c r="P732" i="50"/>
  <c r="O732" i="50"/>
  <c r="N732" i="50"/>
  <c r="M732" i="50"/>
  <c r="L732" i="50"/>
  <c r="K732" i="50"/>
  <c r="J732" i="50"/>
  <c r="I732" i="50"/>
  <c r="H732" i="50"/>
  <c r="G732" i="50"/>
  <c r="C732" i="50"/>
  <c r="A732" i="50" s="1"/>
  <c r="B732" i="50"/>
  <c r="AP731" i="50"/>
  <c r="AO731" i="50"/>
  <c r="AN731" i="50"/>
  <c r="AM731" i="50"/>
  <c r="AL731" i="50"/>
  <c r="AK731" i="50"/>
  <c r="AJ731" i="50"/>
  <c r="AI731" i="50"/>
  <c r="AH731" i="50"/>
  <c r="AG731" i="50"/>
  <c r="AF731" i="50"/>
  <c r="AE731" i="50"/>
  <c r="AD731" i="50"/>
  <c r="AC731" i="50"/>
  <c r="AB731" i="50"/>
  <c r="AA731" i="50"/>
  <c r="Z731" i="50"/>
  <c r="Y731" i="50"/>
  <c r="X731" i="50"/>
  <c r="W731" i="50"/>
  <c r="V731" i="50"/>
  <c r="U731" i="50"/>
  <c r="T731" i="50"/>
  <c r="S731" i="50"/>
  <c r="R731" i="50"/>
  <c r="Q731" i="50"/>
  <c r="P731" i="50"/>
  <c r="O731" i="50"/>
  <c r="N731" i="50"/>
  <c r="M731" i="50"/>
  <c r="L731" i="50"/>
  <c r="K731" i="50"/>
  <c r="J731" i="50"/>
  <c r="I731" i="50"/>
  <c r="H731" i="50"/>
  <c r="G731" i="50"/>
  <c r="AQ731" i="50" s="1"/>
  <c r="AR731" i="50" s="1"/>
  <c r="C731" i="50"/>
  <c r="A731" i="50" s="1"/>
  <c r="B731" i="50"/>
  <c r="AP730" i="50"/>
  <c r="AN730" i="50"/>
  <c r="AM730" i="50"/>
  <c r="AL730" i="50"/>
  <c r="AI730" i="50"/>
  <c r="AH730" i="50"/>
  <c r="AG730" i="50"/>
  <c r="AF730" i="50"/>
  <c r="AE730" i="50"/>
  <c r="AD730" i="50"/>
  <c r="AA730" i="50"/>
  <c r="Z730" i="50"/>
  <c r="Y730" i="50"/>
  <c r="Q730" i="50"/>
  <c r="N730" i="50"/>
  <c r="M730" i="50"/>
  <c r="C730" i="50"/>
  <c r="B730" i="50"/>
  <c r="A730" i="50"/>
  <c r="AD729" i="50"/>
  <c r="Y729" i="50"/>
  <c r="C729" i="50"/>
  <c r="A729" i="50" s="1"/>
  <c r="B729" i="50"/>
  <c r="AP728" i="50"/>
  <c r="AN728" i="50"/>
  <c r="AM728" i="50"/>
  <c r="AL728" i="50"/>
  <c r="AK728" i="50"/>
  <c r="AJ728" i="50"/>
  <c r="AI728" i="50"/>
  <c r="AH728" i="50"/>
  <c r="AG728" i="50"/>
  <c r="AF728" i="50"/>
  <c r="AE728" i="50"/>
  <c r="AD728" i="50"/>
  <c r="AA728" i="50"/>
  <c r="Z728" i="50"/>
  <c r="Y728" i="50"/>
  <c r="X728" i="50"/>
  <c r="W728" i="50"/>
  <c r="V728" i="50"/>
  <c r="S728" i="50"/>
  <c r="R728" i="50"/>
  <c r="P728" i="50"/>
  <c r="N728" i="50"/>
  <c r="M728" i="50"/>
  <c r="H728" i="50"/>
  <c r="G728" i="50"/>
  <c r="C728" i="50"/>
  <c r="A728" i="50" s="1"/>
  <c r="B728" i="50"/>
  <c r="AP727" i="50"/>
  <c r="AO727" i="50"/>
  <c r="AN727" i="50"/>
  <c r="AM727" i="50"/>
  <c r="AL727" i="50"/>
  <c r="AK727" i="50"/>
  <c r="AJ727" i="50"/>
  <c r="AI727" i="50"/>
  <c r="AH727" i="50"/>
  <c r="AG727" i="50"/>
  <c r="AF727" i="50"/>
  <c r="AE727" i="50"/>
  <c r="AD727" i="50"/>
  <c r="AC727" i="50"/>
  <c r="AB727" i="50"/>
  <c r="AA727" i="50"/>
  <c r="Z727" i="50"/>
  <c r="Y727" i="50"/>
  <c r="X727" i="50"/>
  <c r="W727" i="50"/>
  <c r="V727" i="50"/>
  <c r="U727" i="50"/>
  <c r="T727" i="50"/>
  <c r="S727" i="50"/>
  <c r="R727" i="50"/>
  <c r="Q727" i="50"/>
  <c r="P727" i="50"/>
  <c r="O727" i="50"/>
  <c r="N727" i="50"/>
  <c r="M727" i="50"/>
  <c r="L727" i="50"/>
  <c r="K727" i="50"/>
  <c r="J727" i="50"/>
  <c r="I727" i="50"/>
  <c r="H727" i="50"/>
  <c r="G727" i="50"/>
  <c r="AQ727" i="50" s="1"/>
  <c r="AR727" i="50" s="1"/>
  <c r="C727" i="50"/>
  <c r="B727" i="50"/>
  <c r="A727" i="50"/>
  <c r="AP726" i="50"/>
  <c r="AO726" i="50"/>
  <c r="AN726" i="50"/>
  <c r="AM726" i="50"/>
  <c r="AL726" i="50"/>
  <c r="AK726" i="50"/>
  <c r="AJ726" i="50"/>
  <c r="AI726" i="50"/>
  <c r="AH726" i="50"/>
  <c r="AG726" i="50"/>
  <c r="AF726" i="50"/>
  <c r="AE726" i="50"/>
  <c r="AD726" i="50"/>
  <c r="AC726" i="50"/>
  <c r="AB726" i="50"/>
  <c r="AA726" i="50"/>
  <c r="Z726" i="50"/>
  <c r="Y726" i="50"/>
  <c r="X726" i="50"/>
  <c r="W726" i="50"/>
  <c r="V726" i="50"/>
  <c r="U726" i="50"/>
  <c r="T726" i="50"/>
  <c r="S726" i="50"/>
  <c r="R726" i="50"/>
  <c r="Q726" i="50"/>
  <c r="P726" i="50"/>
  <c r="O726" i="50"/>
  <c r="N726" i="50"/>
  <c r="M726" i="50"/>
  <c r="L726" i="50"/>
  <c r="K726" i="50"/>
  <c r="J726" i="50"/>
  <c r="I726" i="50"/>
  <c r="H726" i="50"/>
  <c r="G726" i="50"/>
  <c r="AQ726" i="50" s="1"/>
  <c r="AR726" i="50" s="1"/>
  <c r="C726" i="50"/>
  <c r="B726" i="50"/>
  <c r="A726" i="50"/>
  <c r="AP725" i="50"/>
  <c r="AO725" i="50"/>
  <c r="AN725" i="50"/>
  <c r="AM725" i="50"/>
  <c r="AL725" i="50"/>
  <c r="AK725" i="50"/>
  <c r="AJ725" i="50"/>
  <c r="AI725" i="50"/>
  <c r="AH725" i="50"/>
  <c r="AG725" i="50"/>
  <c r="AF725" i="50"/>
  <c r="AE725" i="50"/>
  <c r="AD725" i="50"/>
  <c r="AC725" i="50"/>
  <c r="AB725" i="50"/>
  <c r="AA725" i="50"/>
  <c r="Z725" i="50"/>
  <c r="Y725" i="50"/>
  <c r="X725" i="50"/>
  <c r="W725" i="50"/>
  <c r="V725" i="50"/>
  <c r="U725" i="50"/>
  <c r="T725" i="50"/>
  <c r="S725" i="50"/>
  <c r="R725" i="50"/>
  <c r="Q725" i="50"/>
  <c r="P725" i="50"/>
  <c r="O725" i="50"/>
  <c r="N725" i="50"/>
  <c r="M725" i="50"/>
  <c r="L725" i="50"/>
  <c r="K725" i="50"/>
  <c r="J725" i="50"/>
  <c r="I725" i="50"/>
  <c r="H725" i="50"/>
  <c r="G725" i="50"/>
  <c r="AQ725" i="50" s="1"/>
  <c r="AR725" i="50" s="1"/>
  <c r="C725" i="50"/>
  <c r="A725" i="50" s="1"/>
  <c r="B725" i="50"/>
  <c r="AP724" i="50"/>
  <c r="AO724" i="50"/>
  <c r="AN724" i="50"/>
  <c r="AM724" i="50"/>
  <c r="AL724" i="50"/>
  <c r="AK724" i="50"/>
  <c r="AJ724" i="50"/>
  <c r="AI724" i="50"/>
  <c r="AH724" i="50"/>
  <c r="AG724" i="50"/>
  <c r="AF724" i="50"/>
  <c r="AE724" i="50"/>
  <c r="AD724" i="50"/>
  <c r="AC724" i="50"/>
  <c r="AB724" i="50"/>
  <c r="AA724" i="50"/>
  <c r="Z724" i="50"/>
  <c r="Y724" i="50"/>
  <c r="V724" i="50"/>
  <c r="U724" i="50"/>
  <c r="T724" i="50"/>
  <c r="R724" i="50"/>
  <c r="Q724" i="50"/>
  <c r="P724" i="50"/>
  <c r="O724" i="50"/>
  <c r="N724" i="50"/>
  <c r="M724" i="50"/>
  <c r="L724" i="50"/>
  <c r="K724" i="50"/>
  <c r="J724" i="50"/>
  <c r="I724" i="50"/>
  <c r="H724" i="50"/>
  <c r="G724" i="50"/>
  <c r="C724" i="50"/>
  <c r="A724" i="50" s="1"/>
  <c r="B724" i="50"/>
  <c r="AP723" i="50"/>
  <c r="AO723" i="50"/>
  <c r="AN723" i="50"/>
  <c r="AM723" i="50"/>
  <c r="AL723" i="50"/>
  <c r="AJ723" i="50"/>
  <c r="AI723" i="50"/>
  <c r="AH723" i="50"/>
  <c r="AG723" i="50"/>
  <c r="AF723" i="50"/>
  <c r="AE723" i="50"/>
  <c r="AD723" i="50"/>
  <c r="AA723" i="50"/>
  <c r="Z723" i="50"/>
  <c r="Y723" i="50"/>
  <c r="X723" i="50"/>
  <c r="W723" i="50"/>
  <c r="V723" i="50"/>
  <c r="U723" i="50"/>
  <c r="T723" i="50"/>
  <c r="S723" i="50"/>
  <c r="R723" i="50"/>
  <c r="Q723" i="50"/>
  <c r="P723" i="50"/>
  <c r="O723" i="50"/>
  <c r="N723" i="50"/>
  <c r="I723" i="50"/>
  <c r="H723" i="50"/>
  <c r="G723" i="50"/>
  <c r="C723" i="50"/>
  <c r="B723" i="50"/>
  <c r="A723" i="50"/>
  <c r="AP722" i="50"/>
  <c r="AO722" i="50"/>
  <c r="AN722" i="50"/>
  <c r="AL722" i="50"/>
  <c r="AK722" i="50"/>
  <c r="AJ722" i="50"/>
  <c r="AI722" i="50"/>
  <c r="AH722" i="50"/>
  <c r="AG722" i="50"/>
  <c r="AF722" i="50"/>
  <c r="AE722" i="50"/>
  <c r="AD722" i="50"/>
  <c r="AC722" i="50"/>
  <c r="AB722" i="50"/>
  <c r="AA722" i="50"/>
  <c r="Z722" i="50"/>
  <c r="Y722" i="50"/>
  <c r="X722" i="50"/>
  <c r="W722" i="50"/>
  <c r="V722" i="50"/>
  <c r="U722" i="50"/>
  <c r="T722" i="50"/>
  <c r="S722" i="50"/>
  <c r="R722" i="50"/>
  <c r="Q722" i="50"/>
  <c r="P722" i="50"/>
  <c r="O722" i="50"/>
  <c r="M722" i="50"/>
  <c r="L722" i="50"/>
  <c r="K722" i="50"/>
  <c r="J722" i="50"/>
  <c r="H722" i="50"/>
  <c r="G722" i="50"/>
  <c r="C722" i="50"/>
  <c r="B722" i="50"/>
  <c r="A722" i="50"/>
  <c r="AP721" i="50"/>
  <c r="AO721" i="50"/>
  <c r="AN721" i="50"/>
  <c r="AM721" i="50"/>
  <c r="AL721" i="50"/>
  <c r="AK721" i="50"/>
  <c r="AJ721" i="50"/>
  <c r="AI721" i="50"/>
  <c r="AH721" i="50"/>
  <c r="AG721" i="50"/>
  <c r="AF721" i="50"/>
  <c r="AE721" i="50"/>
  <c r="AD721" i="50"/>
  <c r="AC721" i="50"/>
  <c r="AB721" i="50"/>
  <c r="AA721" i="50"/>
  <c r="Z721" i="50"/>
  <c r="Y721" i="50"/>
  <c r="X721" i="50"/>
  <c r="W721" i="50"/>
  <c r="V721" i="50"/>
  <c r="U721" i="50"/>
  <c r="T721" i="50"/>
  <c r="S721" i="50"/>
  <c r="R721" i="50"/>
  <c r="Q721" i="50"/>
  <c r="P721" i="50"/>
  <c r="O721" i="50"/>
  <c r="N721" i="50"/>
  <c r="M721" i="50"/>
  <c r="L721" i="50"/>
  <c r="K721" i="50"/>
  <c r="J721" i="50"/>
  <c r="I721" i="50"/>
  <c r="H721" i="50"/>
  <c r="G721" i="50"/>
  <c r="AQ721" i="50" s="1"/>
  <c r="AR721" i="50" s="1"/>
  <c r="C721" i="50"/>
  <c r="A721" i="50" s="1"/>
  <c r="B721" i="50"/>
  <c r="AP720" i="50"/>
  <c r="AO720" i="50"/>
  <c r="AN720" i="50"/>
  <c r="AM720" i="50"/>
  <c r="AK720" i="50"/>
  <c r="AI720" i="50"/>
  <c r="AH720" i="50"/>
  <c r="AG720" i="50"/>
  <c r="AF720" i="50"/>
  <c r="AE720" i="50"/>
  <c r="AD720" i="50"/>
  <c r="AC720" i="50"/>
  <c r="AA720" i="50"/>
  <c r="Z720" i="50"/>
  <c r="Y720" i="50"/>
  <c r="X720" i="50"/>
  <c r="W720" i="50"/>
  <c r="V720" i="50"/>
  <c r="U720" i="50"/>
  <c r="S720" i="50"/>
  <c r="R720" i="50"/>
  <c r="Q720" i="50"/>
  <c r="P720" i="50"/>
  <c r="N720" i="50"/>
  <c r="M720" i="50"/>
  <c r="H720" i="50"/>
  <c r="C720" i="50"/>
  <c r="B720" i="50"/>
  <c r="A720" i="50"/>
  <c r="AP719" i="50"/>
  <c r="AO719" i="50"/>
  <c r="AN719" i="50"/>
  <c r="AM719" i="50"/>
  <c r="AL719" i="50"/>
  <c r="AK719" i="50"/>
  <c r="AJ719" i="50"/>
  <c r="AI719" i="50"/>
  <c r="AH719" i="50"/>
  <c r="AG719" i="50"/>
  <c r="AF719" i="50"/>
  <c r="AE719" i="50"/>
  <c r="AD719" i="50"/>
  <c r="AC719" i="50"/>
  <c r="AB719" i="50"/>
  <c r="AA719" i="50"/>
  <c r="Z719" i="50"/>
  <c r="Y719" i="50"/>
  <c r="X719" i="50"/>
  <c r="W719" i="50"/>
  <c r="V719" i="50"/>
  <c r="U719" i="50"/>
  <c r="T719" i="50"/>
  <c r="S719" i="50"/>
  <c r="R719" i="50"/>
  <c r="Q719" i="50"/>
  <c r="P719" i="50"/>
  <c r="O719" i="50"/>
  <c r="N719" i="50"/>
  <c r="M719" i="50"/>
  <c r="L719" i="50"/>
  <c r="K719" i="50"/>
  <c r="J719" i="50"/>
  <c r="I719" i="50"/>
  <c r="H719" i="50"/>
  <c r="G719" i="50"/>
  <c r="AQ719" i="50" s="1"/>
  <c r="AR719" i="50" s="1"/>
  <c r="C719" i="50"/>
  <c r="A719" i="50" s="1"/>
  <c r="B719" i="50"/>
  <c r="AO718" i="50"/>
  <c r="AN718" i="50"/>
  <c r="AM718" i="50"/>
  <c r="AK718" i="50"/>
  <c r="AJ718" i="50"/>
  <c r="AI718" i="50"/>
  <c r="AH718" i="50"/>
  <c r="AG718" i="50"/>
  <c r="AF718" i="50"/>
  <c r="AE718" i="50"/>
  <c r="AD718" i="50"/>
  <c r="AC718" i="50"/>
  <c r="AB718" i="50"/>
  <c r="AA718" i="50"/>
  <c r="Z718" i="50"/>
  <c r="Y718" i="50"/>
  <c r="X718" i="50"/>
  <c r="W718" i="50"/>
  <c r="V718" i="50"/>
  <c r="T718" i="50"/>
  <c r="S718" i="50"/>
  <c r="R718" i="50"/>
  <c r="Q718" i="50"/>
  <c r="N718" i="50"/>
  <c r="M718" i="50"/>
  <c r="L718" i="50"/>
  <c r="K718" i="50"/>
  <c r="J718" i="50"/>
  <c r="I718" i="50"/>
  <c r="H718" i="50"/>
  <c r="G718" i="50"/>
  <c r="C718" i="50"/>
  <c r="B718" i="50"/>
  <c r="A718" i="50"/>
  <c r="AO717" i="50"/>
  <c r="AM717" i="50"/>
  <c r="AL717" i="50"/>
  <c r="AK717" i="50"/>
  <c r="AJ717" i="50"/>
  <c r="AI717" i="50"/>
  <c r="AH717" i="50"/>
  <c r="AG717" i="50"/>
  <c r="AF717" i="50"/>
  <c r="AE717" i="50"/>
  <c r="AD717" i="50"/>
  <c r="AC717" i="50"/>
  <c r="AB717" i="50"/>
  <c r="AA717" i="50"/>
  <c r="Z717" i="50"/>
  <c r="Y717" i="50"/>
  <c r="X717" i="50"/>
  <c r="W717" i="50"/>
  <c r="V717" i="50"/>
  <c r="S717" i="50"/>
  <c r="R717" i="50"/>
  <c r="Q717" i="50"/>
  <c r="P717" i="50"/>
  <c r="O717" i="50"/>
  <c r="N717" i="50"/>
  <c r="M717" i="50"/>
  <c r="L717" i="50"/>
  <c r="J717" i="50"/>
  <c r="I717" i="50"/>
  <c r="H717" i="50"/>
  <c r="G717" i="50"/>
  <c r="C717" i="50"/>
  <c r="B717" i="50"/>
  <c r="A717" i="50"/>
  <c r="AP716" i="50"/>
  <c r="AO716" i="50"/>
  <c r="AN716" i="50"/>
  <c r="AM716" i="50"/>
  <c r="AL716" i="50"/>
  <c r="AK716" i="50"/>
  <c r="AJ716" i="50"/>
  <c r="AI716" i="50"/>
  <c r="AH716" i="50"/>
  <c r="AG716" i="50"/>
  <c r="AF716" i="50"/>
  <c r="AE716" i="50"/>
  <c r="AD716" i="50"/>
  <c r="AC716" i="50"/>
  <c r="AB716" i="50"/>
  <c r="AA716" i="50"/>
  <c r="Z716" i="50"/>
  <c r="Y716" i="50"/>
  <c r="X716" i="50"/>
  <c r="W716" i="50"/>
  <c r="V716" i="50"/>
  <c r="U716" i="50"/>
  <c r="T716" i="50"/>
  <c r="R716" i="50"/>
  <c r="Q716" i="50"/>
  <c r="P716" i="50"/>
  <c r="N716" i="50"/>
  <c r="M716" i="50"/>
  <c r="L716" i="50"/>
  <c r="K716" i="50"/>
  <c r="J716" i="50"/>
  <c r="I716" i="50"/>
  <c r="H716" i="50"/>
  <c r="G716" i="50"/>
  <c r="C716" i="50"/>
  <c r="A716" i="50" s="1"/>
  <c r="B716" i="50"/>
  <c r="AP715" i="50"/>
  <c r="AO715" i="50"/>
  <c r="AN715" i="50"/>
  <c r="AM715" i="50"/>
  <c r="AL715" i="50"/>
  <c r="AK715" i="50"/>
  <c r="AJ715" i="50"/>
  <c r="AI715" i="50"/>
  <c r="AH715" i="50"/>
  <c r="AG715" i="50"/>
  <c r="AF715" i="50"/>
  <c r="AE715" i="50"/>
  <c r="AD715" i="50"/>
  <c r="AC715" i="50"/>
  <c r="AB715" i="50"/>
  <c r="AA715" i="50"/>
  <c r="Z715" i="50"/>
  <c r="Y715" i="50"/>
  <c r="X715" i="50"/>
  <c r="W715" i="50"/>
  <c r="V715" i="50"/>
  <c r="U715" i="50"/>
  <c r="T715" i="50"/>
  <c r="Q715" i="50"/>
  <c r="P715" i="50"/>
  <c r="O715" i="50"/>
  <c r="N715" i="50"/>
  <c r="M715" i="50"/>
  <c r="L715" i="50"/>
  <c r="K715" i="50"/>
  <c r="I715" i="50"/>
  <c r="H715" i="50"/>
  <c r="G715" i="50"/>
  <c r="C715" i="50"/>
  <c r="A715" i="50" s="1"/>
  <c r="B715" i="50"/>
  <c r="AP714" i="50"/>
  <c r="AN714" i="50"/>
  <c r="AM714" i="50"/>
  <c r="AL714" i="50"/>
  <c r="AK714" i="50"/>
  <c r="AJ714" i="50"/>
  <c r="AI714" i="50"/>
  <c r="AH714" i="50"/>
  <c r="AG714" i="50"/>
  <c r="AF714" i="50"/>
  <c r="AE714" i="50"/>
  <c r="AD714" i="50"/>
  <c r="AC714" i="50"/>
  <c r="AB714" i="50"/>
  <c r="AA714" i="50"/>
  <c r="Z714" i="50"/>
  <c r="Y714" i="50"/>
  <c r="X714" i="50"/>
  <c r="W714" i="50"/>
  <c r="V714" i="50"/>
  <c r="S714" i="50"/>
  <c r="R714" i="50"/>
  <c r="Q714" i="50"/>
  <c r="P714" i="50"/>
  <c r="O714" i="50"/>
  <c r="N714" i="50"/>
  <c r="M714" i="50"/>
  <c r="L714" i="50"/>
  <c r="H714" i="50"/>
  <c r="C714" i="50"/>
  <c r="B714" i="50"/>
  <c r="A714" i="50"/>
  <c r="AP713" i="50"/>
  <c r="AO713" i="50"/>
  <c r="AN713" i="50"/>
  <c r="AM713" i="50"/>
  <c r="AL713" i="50"/>
  <c r="AK713" i="50"/>
  <c r="AJ713" i="50"/>
  <c r="AI713" i="50"/>
  <c r="AH713" i="50"/>
  <c r="AG713" i="50"/>
  <c r="AF713" i="50"/>
  <c r="AE713" i="50"/>
  <c r="AD713" i="50"/>
  <c r="AC713" i="50"/>
  <c r="AB713" i="50"/>
  <c r="AA713" i="50"/>
  <c r="Z713" i="50"/>
  <c r="Y713" i="50"/>
  <c r="X713" i="50"/>
  <c r="W713" i="50"/>
  <c r="V713" i="50"/>
  <c r="U713" i="50"/>
  <c r="T713" i="50"/>
  <c r="S713" i="50"/>
  <c r="R713" i="50"/>
  <c r="Q713" i="50"/>
  <c r="P713" i="50"/>
  <c r="O713" i="50"/>
  <c r="N713" i="50"/>
  <c r="M713" i="50"/>
  <c r="L713" i="50"/>
  <c r="K713" i="50"/>
  <c r="J713" i="50"/>
  <c r="I713" i="50"/>
  <c r="H713" i="50"/>
  <c r="G713" i="50"/>
  <c r="AQ713" i="50" s="1"/>
  <c r="AR713" i="50" s="1"/>
  <c r="C713" i="50"/>
  <c r="A713" i="50" s="1"/>
  <c r="B713" i="50"/>
  <c r="AP712" i="50"/>
  <c r="AO712" i="50"/>
  <c r="AN712" i="50"/>
  <c r="AM712" i="50"/>
  <c r="AL712" i="50"/>
  <c r="AK712" i="50"/>
  <c r="AJ712" i="50"/>
  <c r="AI712" i="50"/>
  <c r="AH712" i="50"/>
  <c r="AG712" i="50"/>
  <c r="AF712" i="50"/>
  <c r="AE712" i="50"/>
  <c r="AD712" i="50"/>
  <c r="AC712" i="50"/>
  <c r="AB712" i="50"/>
  <c r="AA712" i="50"/>
  <c r="Z712" i="50"/>
  <c r="Y712" i="50"/>
  <c r="X712" i="50"/>
  <c r="W712" i="50"/>
  <c r="V712" i="50"/>
  <c r="U712" i="50"/>
  <c r="T712" i="50"/>
  <c r="S712" i="50"/>
  <c r="R712" i="50"/>
  <c r="Q712" i="50"/>
  <c r="P712" i="50"/>
  <c r="O712" i="50"/>
  <c r="N712" i="50"/>
  <c r="M712" i="50"/>
  <c r="L712" i="50"/>
  <c r="K712" i="50"/>
  <c r="J712" i="50"/>
  <c r="I712" i="50"/>
  <c r="H712" i="50"/>
  <c r="G712" i="50"/>
  <c r="AQ712" i="50" s="1"/>
  <c r="AR712" i="50" s="1"/>
  <c r="C712" i="50"/>
  <c r="A712" i="50" s="1"/>
  <c r="B712" i="50"/>
  <c r="AP711" i="50"/>
  <c r="AM711" i="50"/>
  <c r="AK711" i="50"/>
  <c r="AJ711" i="50"/>
  <c r="AI711" i="50"/>
  <c r="AH711" i="50"/>
  <c r="AG711" i="50"/>
  <c r="AF711" i="50"/>
  <c r="AE711" i="50"/>
  <c r="AD711" i="50"/>
  <c r="AC711" i="50"/>
  <c r="AA711" i="50"/>
  <c r="Z711" i="50"/>
  <c r="Y711" i="50"/>
  <c r="X711" i="50"/>
  <c r="W711" i="50"/>
  <c r="U711" i="50"/>
  <c r="R711" i="50"/>
  <c r="Q711" i="50"/>
  <c r="P711" i="50"/>
  <c r="O711" i="50"/>
  <c r="N711" i="50"/>
  <c r="M711" i="50"/>
  <c r="L711" i="50"/>
  <c r="H711" i="50"/>
  <c r="C711" i="50"/>
  <c r="B711" i="50"/>
  <c r="A711" i="50"/>
  <c r="AP710" i="50"/>
  <c r="AM710" i="50"/>
  <c r="AL710" i="50"/>
  <c r="AJ710" i="50"/>
  <c r="AI710" i="50"/>
  <c r="AH710" i="50"/>
  <c r="AG710" i="50"/>
  <c r="AE710" i="50"/>
  <c r="AD710" i="50"/>
  <c r="AC710" i="50"/>
  <c r="AA710" i="50"/>
  <c r="Z710" i="50"/>
  <c r="Y710" i="50"/>
  <c r="X710" i="50"/>
  <c r="W710" i="50"/>
  <c r="U710" i="50"/>
  <c r="R710" i="50"/>
  <c r="Q710" i="50"/>
  <c r="P710" i="50"/>
  <c r="O710" i="50"/>
  <c r="N710" i="50"/>
  <c r="M710" i="50"/>
  <c r="L710" i="50"/>
  <c r="I710" i="50"/>
  <c r="H710" i="50"/>
  <c r="C710" i="50"/>
  <c r="B710" i="50"/>
  <c r="A710" i="50"/>
  <c r="AP709" i="50"/>
  <c r="AO709" i="50"/>
  <c r="AL709" i="50"/>
  <c r="AK709" i="50"/>
  <c r="AJ709" i="50"/>
  <c r="AI709" i="50"/>
  <c r="AE709" i="50"/>
  <c r="AD709" i="50"/>
  <c r="AC709" i="50"/>
  <c r="AA709" i="50"/>
  <c r="Z709" i="50"/>
  <c r="Y709" i="50"/>
  <c r="X709" i="50"/>
  <c r="W709" i="50"/>
  <c r="V709" i="50"/>
  <c r="U709" i="50"/>
  <c r="S709" i="50"/>
  <c r="R709" i="50"/>
  <c r="Q709" i="50"/>
  <c r="P709" i="50"/>
  <c r="N709" i="50"/>
  <c r="M709" i="50"/>
  <c r="L709" i="50"/>
  <c r="K709" i="50"/>
  <c r="J709" i="50"/>
  <c r="I709" i="50"/>
  <c r="H709" i="50"/>
  <c r="G709" i="50"/>
  <c r="C709" i="50"/>
  <c r="B709" i="50"/>
  <c r="A709" i="50"/>
  <c r="AP708" i="50"/>
  <c r="AO708" i="50"/>
  <c r="AN708" i="50"/>
  <c r="AM708" i="50"/>
  <c r="AL708" i="50"/>
  <c r="AK708" i="50"/>
  <c r="AJ708" i="50"/>
  <c r="AI708" i="50"/>
  <c r="AH708" i="50"/>
  <c r="AG708" i="50"/>
  <c r="AF708" i="50"/>
  <c r="AE708" i="50"/>
  <c r="AD708" i="50"/>
  <c r="AC708" i="50"/>
  <c r="AB708" i="50"/>
  <c r="AA708" i="50"/>
  <c r="Z708" i="50"/>
  <c r="Y708" i="50"/>
  <c r="X708" i="50"/>
  <c r="W708" i="50"/>
  <c r="V708" i="50"/>
  <c r="U708" i="50"/>
  <c r="T708" i="50"/>
  <c r="S708" i="50"/>
  <c r="R708" i="50"/>
  <c r="Q708" i="50"/>
  <c r="P708" i="50"/>
  <c r="O708" i="50"/>
  <c r="N708" i="50"/>
  <c r="M708" i="50"/>
  <c r="L708" i="50"/>
  <c r="K708" i="50"/>
  <c r="J708" i="50"/>
  <c r="I708" i="50"/>
  <c r="H708" i="50"/>
  <c r="G708" i="50"/>
  <c r="AQ708" i="50" s="1"/>
  <c r="AR708" i="50" s="1"/>
  <c r="C708" i="50"/>
  <c r="A708" i="50" s="1"/>
  <c r="B708" i="50"/>
  <c r="AP707" i="50"/>
  <c r="AO707" i="50"/>
  <c r="AN707" i="50"/>
  <c r="AM707" i="50"/>
  <c r="AK707" i="50"/>
  <c r="AJ707" i="50"/>
  <c r="AI707" i="50"/>
  <c r="AH707" i="50"/>
  <c r="AG707" i="50"/>
  <c r="AF707" i="50"/>
  <c r="AE707" i="50"/>
  <c r="AD707" i="50"/>
  <c r="AC707" i="50"/>
  <c r="AB707" i="50"/>
  <c r="AA707" i="50"/>
  <c r="Z707" i="50"/>
  <c r="Y707" i="50"/>
  <c r="X707" i="50"/>
  <c r="W707" i="50"/>
  <c r="V707" i="50"/>
  <c r="U707" i="50"/>
  <c r="T707" i="50"/>
  <c r="S707" i="50"/>
  <c r="R707" i="50"/>
  <c r="Q707" i="50"/>
  <c r="N707" i="50"/>
  <c r="M707" i="50"/>
  <c r="L707" i="50"/>
  <c r="K707" i="50"/>
  <c r="J707" i="50"/>
  <c r="I707" i="50"/>
  <c r="H707" i="50"/>
  <c r="G707" i="50"/>
  <c r="C707" i="50"/>
  <c r="A707" i="50" s="1"/>
  <c r="B707" i="50"/>
  <c r="AP706" i="50"/>
  <c r="AO706" i="50"/>
  <c r="AN706" i="50"/>
  <c r="AM706" i="50"/>
  <c r="AL706" i="50"/>
  <c r="AK706" i="50"/>
  <c r="AJ706" i="50"/>
  <c r="AI706" i="50"/>
  <c r="AH706" i="50"/>
  <c r="AG706" i="50"/>
  <c r="AF706" i="50"/>
  <c r="AD706" i="50"/>
  <c r="AC706" i="50"/>
  <c r="AB706" i="50"/>
  <c r="AA706" i="50"/>
  <c r="Z706" i="50"/>
  <c r="Y706" i="50"/>
  <c r="X706" i="50"/>
  <c r="W706" i="50"/>
  <c r="V706" i="50"/>
  <c r="T706" i="50"/>
  <c r="R706" i="50"/>
  <c r="Q706" i="50"/>
  <c r="P706" i="50"/>
  <c r="N706" i="50"/>
  <c r="M706" i="50"/>
  <c r="L706" i="50"/>
  <c r="K706" i="50"/>
  <c r="J706" i="50"/>
  <c r="I706" i="50"/>
  <c r="H706" i="50"/>
  <c r="G706" i="50"/>
  <c r="C706" i="50"/>
  <c r="B706" i="50"/>
  <c r="A706" i="50"/>
  <c r="AP705" i="50"/>
  <c r="AN705" i="50"/>
  <c r="AM705" i="50"/>
  <c r="AK705" i="50"/>
  <c r="AI705" i="50"/>
  <c r="AH705" i="50"/>
  <c r="AG705" i="50"/>
  <c r="AF705" i="50"/>
  <c r="AE705" i="50"/>
  <c r="AD705" i="50"/>
  <c r="AC705" i="50"/>
  <c r="AB705" i="50"/>
  <c r="AA705" i="50"/>
  <c r="Z705" i="50"/>
  <c r="Y705" i="50"/>
  <c r="X705" i="50"/>
  <c r="W705" i="50"/>
  <c r="V705" i="50"/>
  <c r="Q705" i="50"/>
  <c r="O705" i="50"/>
  <c r="N705" i="50"/>
  <c r="M705" i="50"/>
  <c r="J705" i="50"/>
  <c r="I705" i="50"/>
  <c r="G705" i="50"/>
  <c r="C705" i="50"/>
  <c r="A705" i="50" s="1"/>
  <c r="B705" i="50"/>
  <c r="AP704" i="50"/>
  <c r="AO704" i="50"/>
  <c r="AN704" i="50"/>
  <c r="AM704" i="50"/>
  <c r="AL704" i="50"/>
  <c r="AK704" i="50"/>
  <c r="AJ704" i="50"/>
  <c r="AI704" i="50"/>
  <c r="AH704" i="50"/>
  <c r="AG704" i="50"/>
  <c r="AF704" i="50"/>
  <c r="AE704" i="50"/>
  <c r="AD704" i="50"/>
  <c r="AC704" i="50"/>
  <c r="AB704" i="50"/>
  <c r="AA704" i="50"/>
  <c r="Z704" i="50"/>
  <c r="Y704" i="50"/>
  <c r="X704" i="50"/>
  <c r="W704" i="50"/>
  <c r="V704" i="50"/>
  <c r="U704" i="50"/>
  <c r="T704" i="50"/>
  <c r="S704" i="50"/>
  <c r="R704" i="50"/>
  <c r="Q704" i="50"/>
  <c r="P704" i="50"/>
  <c r="O704" i="50"/>
  <c r="N704" i="50"/>
  <c r="M704" i="50"/>
  <c r="L704" i="50"/>
  <c r="K704" i="50"/>
  <c r="J704" i="50"/>
  <c r="I704" i="50"/>
  <c r="H704" i="50"/>
  <c r="C704" i="50"/>
  <c r="A704" i="50" s="1"/>
  <c r="B704" i="50"/>
  <c r="AP703" i="50"/>
  <c r="AO703" i="50"/>
  <c r="AN703" i="50"/>
  <c r="AM703" i="50"/>
  <c r="AL703" i="50"/>
  <c r="AK703" i="50"/>
  <c r="AJ703" i="50"/>
  <c r="AI703" i="50"/>
  <c r="AH703" i="50"/>
  <c r="AG703" i="50"/>
  <c r="AF703" i="50"/>
  <c r="AE703" i="50"/>
  <c r="AD703" i="50"/>
  <c r="AC703" i="50"/>
  <c r="AB703" i="50"/>
  <c r="AA703" i="50"/>
  <c r="Z703" i="50"/>
  <c r="Y703" i="50"/>
  <c r="X703" i="50"/>
  <c r="W703" i="50"/>
  <c r="V703" i="50"/>
  <c r="U703" i="50"/>
  <c r="T703" i="50"/>
  <c r="S703" i="50"/>
  <c r="R703" i="50"/>
  <c r="Q703" i="50"/>
  <c r="P703" i="50"/>
  <c r="O703" i="50"/>
  <c r="N703" i="50"/>
  <c r="M703" i="50"/>
  <c r="L703" i="50"/>
  <c r="K703" i="50"/>
  <c r="J703" i="50"/>
  <c r="H703" i="50"/>
  <c r="G703" i="50"/>
  <c r="C703" i="50"/>
  <c r="B703" i="50"/>
  <c r="A703" i="50"/>
  <c r="AP702" i="50"/>
  <c r="AO702" i="50"/>
  <c r="AN702" i="50"/>
  <c r="AL702" i="50"/>
  <c r="AK702" i="50"/>
  <c r="AJ702" i="50"/>
  <c r="AI702" i="50"/>
  <c r="AH702" i="50"/>
  <c r="AG702" i="50"/>
  <c r="AF702" i="50"/>
  <c r="AE702" i="50"/>
  <c r="AD702" i="50"/>
  <c r="AC702" i="50"/>
  <c r="AB702" i="50"/>
  <c r="AA702" i="50"/>
  <c r="Z702" i="50"/>
  <c r="Y702" i="50"/>
  <c r="X702" i="50"/>
  <c r="W702" i="50"/>
  <c r="V702" i="50"/>
  <c r="U702" i="50"/>
  <c r="T702" i="50"/>
  <c r="S702" i="50"/>
  <c r="R702" i="50"/>
  <c r="Q702" i="50"/>
  <c r="P702" i="50"/>
  <c r="O702" i="50"/>
  <c r="N702" i="50"/>
  <c r="J702" i="50"/>
  <c r="I702" i="50"/>
  <c r="H702" i="50"/>
  <c r="C702" i="50"/>
  <c r="B702" i="50"/>
  <c r="A702" i="50"/>
  <c r="AP701" i="50"/>
  <c r="AO701" i="50"/>
  <c r="AN701" i="50"/>
  <c r="AL701" i="50"/>
  <c r="AK701" i="50"/>
  <c r="AJ701" i="50"/>
  <c r="AI701" i="50"/>
  <c r="AH701" i="50"/>
  <c r="AG701" i="50"/>
  <c r="AF701" i="50"/>
  <c r="AE701" i="50"/>
  <c r="AD701" i="50"/>
  <c r="AA701" i="50"/>
  <c r="Z701" i="50"/>
  <c r="Y701" i="50"/>
  <c r="X701" i="50"/>
  <c r="W701" i="50"/>
  <c r="V701" i="50"/>
  <c r="U701" i="50"/>
  <c r="T701" i="50"/>
  <c r="S701" i="50"/>
  <c r="R701" i="50"/>
  <c r="Q701" i="50"/>
  <c r="P701" i="50"/>
  <c r="O701" i="50"/>
  <c r="N701" i="50"/>
  <c r="J701" i="50"/>
  <c r="I701" i="50"/>
  <c r="H701" i="50"/>
  <c r="C701" i="50"/>
  <c r="A701" i="50" s="1"/>
  <c r="B701" i="50"/>
  <c r="AP700" i="50"/>
  <c r="AO700" i="50"/>
  <c r="AN700" i="50"/>
  <c r="AM700" i="50"/>
  <c r="AL700" i="50"/>
  <c r="AK700" i="50"/>
  <c r="AJ700" i="50"/>
  <c r="AI700" i="50"/>
  <c r="AH700" i="50"/>
  <c r="AG700" i="50"/>
  <c r="AF700" i="50"/>
  <c r="AE700" i="50"/>
  <c r="AD700" i="50"/>
  <c r="AC700" i="50"/>
  <c r="AB700" i="50"/>
  <c r="AA700" i="50"/>
  <c r="Z700" i="50"/>
  <c r="Y700" i="50"/>
  <c r="X700" i="50"/>
  <c r="W700" i="50"/>
  <c r="V700" i="50"/>
  <c r="U700" i="50"/>
  <c r="T700" i="50"/>
  <c r="S700" i="50"/>
  <c r="R700" i="50"/>
  <c r="Q700" i="50"/>
  <c r="P700" i="50"/>
  <c r="O700" i="50"/>
  <c r="N700" i="50"/>
  <c r="M700" i="50"/>
  <c r="L700" i="50"/>
  <c r="J700" i="50"/>
  <c r="I700" i="50"/>
  <c r="H700" i="50"/>
  <c r="G700" i="50"/>
  <c r="C700" i="50"/>
  <c r="A700" i="50" s="1"/>
  <c r="B700" i="50"/>
  <c r="AP699" i="50"/>
  <c r="AO699" i="50"/>
  <c r="AN699" i="50"/>
  <c r="AM699" i="50"/>
  <c r="AL699" i="50"/>
  <c r="AK699" i="50"/>
  <c r="AJ699" i="50"/>
  <c r="AI699" i="50"/>
  <c r="AH699" i="50"/>
  <c r="AG699" i="50"/>
  <c r="AE699" i="50"/>
  <c r="AD699" i="50"/>
  <c r="AC699" i="50"/>
  <c r="AA699" i="50"/>
  <c r="Z699" i="50"/>
  <c r="Y699" i="50"/>
  <c r="X699" i="50"/>
  <c r="W699" i="50"/>
  <c r="V699" i="50"/>
  <c r="U699" i="50"/>
  <c r="T699" i="50"/>
  <c r="S699" i="50"/>
  <c r="R699" i="50"/>
  <c r="Q699" i="50"/>
  <c r="P699" i="50"/>
  <c r="O699" i="50"/>
  <c r="M699" i="50"/>
  <c r="L699" i="50"/>
  <c r="K699" i="50"/>
  <c r="J699" i="50"/>
  <c r="H699" i="50"/>
  <c r="G699" i="50"/>
  <c r="C699" i="50"/>
  <c r="B699" i="50"/>
  <c r="A699" i="50"/>
  <c r="AP698" i="50"/>
  <c r="AO698" i="50"/>
  <c r="AN698" i="50"/>
  <c r="AM698" i="50"/>
  <c r="AL698" i="50"/>
  <c r="AK698" i="50"/>
  <c r="AJ698" i="50"/>
  <c r="AI698" i="50"/>
  <c r="AH698" i="50"/>
  <c r="AG698" i="50"/>
  <c r="AF698" i="50"/>
  <c r="AE698" i="50"/>
  <c r="AD698" i="50"/>
  <c r="AC698" i="50"/>
  <c r="AB698" i="50"/>
  <c r="AA698" i="50"/>
  <c r="Z698" i="50"/>
  <c r="X698" i="50"/>
  <c r="W698" i="50"/>
  <c r="V698" i="50"/>
  <c r="U698" i="50"/>
  <c r="T698" i="50"/>
  <c r="S698" i="50"/>
  <c r="R698" i="50"/>
  <c r="Q698" i="50"/>
  <c r="P698" i="50"/>
  <c r="O698" i="50"/>
  <c r="N698" i="50"/>
  <c r="M698" i="50"/>
  <c r="L698" i="50"/>
  <c r="K698" i="50"/>
  <c r="J698" i="50"/>
  <c r="I698" i="50"/>
  <c r="H698" i="50"/>
  <c r="G698" i="50"/>
  <c r="C698" i="50"/>
  <c r="B698" i="50"/>
  <c r="A698" i="50"/>
  <c r="AP697" i="50"/>
  <c r="AO697" i="50"/>
  <c r="AN697" i="50"/>
  <c r="AM697" i="50"/>
  <c r="AL697" i="50"/>
  <c r="AK697" i="50"/>
  <c r="AJ697" i="50"/>
  <c r="AI697" i="50"/>
  <c r="AH697" i="50"/>
  <c r="AG697" i="50"/>
  <c r="AF697" i="50"/>
  <c r="AE697" i="50"/>
  <c r="AD697" i="50"/>
  <c r="AC697" i="50"/>
  <c r="AB697" i="50"/>
  <c r="AA697" i="50"/>
  <c r="Z697" i="50"/>
  <c r="Y697" i="50"/>
  <c r="X697" i="50"/>
  <c r="W697" i="50"/>
  <c r="V697" i="50"/>
  <c r="U697" i="50"/>
  <c r="T697" i="50"/>
  <c r="S697" i="50"/>
  <c r="R697" i="50"/>
  <c r="Q697" i="50"/>
  <c r="P697" i="50"/>
  <c r="O697" i="50"/>
  <c r="N697" i="50"/>
  <c r="M697" i="50"/>
  <c r="L697" i="50"/>
  <c r="K697" i="50"/>
  <c r="J697" i="50"/>
  <c r="I697" i="50"/>
  <c r="H697" i="50"/>
  <c r="G697" i="50"/>
  <c r="C697" i="50"/>
  <c r="A697" i="50" s="1"/>
  <c r="B697" i="50"/>
  <c r="AE696" i="50"/>
  <c r="Z696" i="50"/>
  <c r="Y696" i="50"/>
  <c r="C696" i="50"/>
  <c r="A696" i="50" s="1"/>
  <c r="B696" i="50"/>
  <c r="AP695" i="50"/>
  <c r="AO695" i="50"/>
  <c r="AN695" i="50"/>
  <c r="AM695" i="50"/>
  <c r="AL695" i="50"/>
  <c r="AK695" i="50"/>
  <c r="AJ695" i="50"/>
  <c r="AI695" i="50"/>
  <c r="AH695" i="50"/>
  <c r="AG695" i="50"/>
  <c r="AF695" i="50"/>
  <c r="AE695" i="50"/>
  <c r="AD695" i="50"/>
  <c r="AC695" i="50"/>
  <c r="AB695" i="50"/>
  <c r="AA695" i="50"/>
  <c r="Z695" i="50"/>
  <c r="Y695" i="50"/>
  <c r="X695" i="50"/>
  <c r="W695" i="50"/>
  <c r="V695" i="50"/>
  <c r="U695" i="50"/>
  <c r="T695" i="50"/>
  <c r="S695" i="50"/>
  <c r="R695" i="50"/>
  <c r="Q695" i="50"/>
  <c r="P695" i="50"/>
  <c r="O695" i="50"/>
  <c r="N695" i="50"/>
  <c r="M695" i="50"/>
  <c r="L695" i="50"/>
  <c r="K695" i="50"/>
  <c r="J695" i="50"/>
  <c r="I695" i="50"/>
  <c r="H695" i="50"/>
  <c r="G695" i="50"/>
  <c r="AQ695" i="50" s="1"/>
  <c r="AR695" i="50" s="1"/>
  <c r="C695" i="50"/>
  <c r="B695" i="50"/>
  <c r="A695" i="50"/>
  <c r="AP694" i="50"/>
  <c r="AN694" i="50"/>
  <c r="AD694" i="50"/>
  <c r="Y694" i="50"/>
  <c r="N694" i="50"/>
  <c r="C694" i="50"/>
  <c r="B694" i="50"/>
  <c r="A694" i="50"/>
  <c r="AO693" i="50"/>
  <c r="AL693" i="50"/>
  <c r="AK693" i="50"/>
  <c r="AJ693" i="50"/>
  <c r="AI693" i="50"/>
  <c r="AH693" i="50"/>
  <c r="AG693" i="50"/>
  <c r="AF693" i="50"/>
  <c r="AE693" i="50"/>
  <c r="AD693" i="50"/>
  <c r="AC693" i="50"/>
  <c r="AA693" i="50"/>
  <c r="Z693" i="50"/>
  <c r="Y693" i="50"/>
  <c r="X693" i="50"/>
  <c r="W693" i="50"/>
  <c r="V693" i="50"/>
  <c r="U693" i="50"/>
  <c r="T693" i="50"/>
  <c r="S693" i="50"/>
  <c r="R693" i="50"/>
  <c r="Q693" i="50"/>
  <c r="P693" i="50"/>
  <c r="O693" i="50"/>
  <c r="M693" i="50"/>
  <c r="L693" i="50"/>
  <c r="K693" i="50"/>
  <c r="H693" i="50"/>
  <c r="G693" i="50"/>
  <c r="C693" i="50"/>
  <c r="A693" i="50" s="1"/>
  <c r="B693" i="50"/>
  <c r="AP692" i="50"/>
  <c r="AO692" i="50"/>
  <c r="AN692" i="50"/>
  <c r="AM692" i="50"/>
  <c r="AL692" i="50"/>
  <c r="AK692" i="50"/>
  <c r="AJ692" i="50"/>
  <c r="AI692" i="50"/>
  <c r="AH692" i="50"/>
  <c r="AG692" i="50"/>
  <c r="AF692" i="50"/>
  <c r="AE692" i="50"/>
  <c r="AD692" i="50"/>
  <c r="AC692" i="50"/>
  <c r="AB692" i="50"/>
  <c r="AA692" i="50"/>
  <c r="Z692" i="50"/>
  <c r="Y692" i="50"/>
  <c r="X692" i="50"/>
  <c r="W692" i="50"/>
  <c r="V692" i="50"/>
  <c r="U692" i="50"/>
  <c r="T692" i="50"/>
  <c r="R692" i="50"/>
  <c r="Q692" i="50"/>
  <c r="P692" i="50"/>
  <c r="O692" i="50"/>
  <c r="N692" i="50"/>
  <c r="M692" i="50"/>
  <c r="L692" i="50"/>
  <c r="K692" i="50"/>
  <c r="J692" i="50"/>
  <c r="I692" i="50"/>
  <c r="H692" i="50"/>
  <c r="G692" i="50"/>
  <c r="C692" i="50"/>
  <c r="A692" i="50" s="1"/>
  <c r="B692" i="50"/>
  <c r="AP691" i="50"/>
  <c r="AO691" i="50"/>
  <c r="AN691" i="50"/>
  <c r="AM691" i="50"/>
  <c r="AL691" i="50"/>
  <c r="AK691" i="50"/>
  <c r="AJ691" i="50"/>
  <c r="AI691" i="50"/>
  <c r="AH691" i="50"/>
  <c r="AG691" i="50"/>
  <c r="AF691" i="50"/>
  <c r="AE691" i="50"/>
  <c r="AD691" i="50"/>
  <c r="AC691" i="50"/>
  <c r="AB691" i="50"/>
  <c r="AA691" i="50"/>
  <c r="Z691" i="50"/>
  <c r="Y691" i="50"/>
  <c r="X691" i="50"/>
  <c r="W691" i="50"/>
  <c r="V691" i="50"/>
  <c r="U691" i="50"/>
  <c r="T691" i="50"/>
  <c r="S691" i="50"/>
  <c r="R691" i="50"/>
  <c r="Q691" i="50"/>
  <c r="P691" i="50"/>
  <c r="O691" i="50"/>
  <c r="N691" i="50"/>
  <c r="M691" i="50"/>
  <c r="L691" i="50"/>
  <c r="K691" i="50"/>
  <c r="J691" i="50"/>
  <c r="I691" i="50"/>
  <c r="H691" i="50"/>
  <c r="C691" i="50"/>
  <c r="B691" i="50"/>
  <c r="A691" i="50"/>
  <c r="AP690" i="50"/>
  <c r="AJ690" i="50"/>
  <c r="AI690" i="50"/>
  <c r="AH690" i="50"/>
  <c r="AG690" i="50"/>
  <c r="AF690" i="50"/>
  <c r="AE690" i="50"/>
  <c r="AD690" i="50"/>
  <c r="AA690" i="50"/>
  <c r="Z690" i="50"/>
  <c r="Y690" i="50"/>
  <c r="S690" i="50"/>
  <c r="R690" i="50"/>
  <c r="C690" i="50"/>
  <c r="B690" i="50"/>
  <c r="A690" i="50"/>
  <c r="AP689" i="50"/>
  <c r="AO689" i="50"/>
  <c r="AN689" i="50"/>
  <c r="AM689" i="50"/>
  <c r="AL689" i="50"/>
  <c r="AK689" i="50"/>
  <c r="AJ689" i="50"/>
  <c r="AI689" i="50"/>
  <c r="AH689" i="50"/>
  <c r="AG689" i="50"/>
  <c r="AF689" i="50"/>
  <c r="AE689" i="50"/>
  <c r="AD689" i="50"/>
  <c r="AC689" i="50"/>
  <c r="AB689" i="50"/>
  <c r="AA689" i="50"/>
  <c r="Z689" i="50"/>
  <c r="Y689" i="50"/>
  <c r="X689" i="50"/>
  <c r="W689" i="50"/>
  <c r="V689" i="50"/>
  <c r="U689" i="50"/>
  <c r="T689" i="50"/>
  <c r="S689" i="50"/>
  <c r="R689" i="50"/>
  <c r="Q689" i="50"/>
  <c r="P689" i="50"/>
  <c r="O689" i="50"/>
  <c r="N689" i="50"/>
  <c r="M689" i="50"/>
  <c r="L689" i="50"/>
  <c r="K689" i="50"/>
  <c r="J689" i="50"/>
  <c r="I689" i="50"/>
  <c r="H689" i="50"/>
  <c r="G689" i="50"/>
  <c r="AQ689" i="50" s="1"/>
  <c r="AR689" i="50" s="1"/>
  <c r="C689" i="50"/>
  <c r="A689" i="50" s="1"/>
  <c r="B689" i="50"/>
  <c r="AP688" i="50"/>
  <c r="AO688" i="50"/>
  <c r="AN688" i="50"/>
  <c r="AM688" i="50"/>
  <c r="AL688" i="50"/>
  <c r="AK688" i="50"/>
  <c r="AJ688" i="50"/>
  <c r="AI688" i="50"/>
  <c r="AH688" i="50"/>
  <c r="AG688" i="50"/>
  <c r="AF688" i="50"/>
  <c r="AE688" i="50"/>
  <c r="AD688" i="50"/>
  <c r="AC688" i="50"/>
  <c r="AB688" i="50"/>
  <c r="AA688" i="50"/>
  <c r="Z688" i="50"/>
  <c r="Y688" i="50"/>
  <c r="X688" i="50"/>
  <c r="W688" i="50"/>
  <c r="V688" i="50"/>
  <c r="U688" i="50"/>
  <c r="T688" i="50"/>
  <c r="S688" i="50"/>
  <c r="R688" i="50"/>
  <c r="Q688" i="50"/>
  <c r="P688" i="50"/>
  <c r="O688" i="50"/>
  <c r="N688" i="50"/>
  <c r="M688" i="50"/>
  <c r="L688" i="50"/>
  <c r="K688" i="50"/>
  <c r="J688" i="50"/>
  <c r="I688" i="50"/>
  <c r="H688" i="50"/>
  <c r="G688" i="50"/>
  <c r="AQ688" i="50" s="1"/>
  <c r="AR688" i="50" s="1"/>
  <c r="C688" i="50"/>
  <c r="A688" i="50" s="1"/>
  <c r="B688" i="50"/>
  <c r="AO687" i="50"/>
  <c r="AN687" i="50"/>
  <c r="AL687" i="50"/>
  <c r="AK687" i="50"/>
  <c r="AJ687" i="50"/>
  <c r="AI687" i="50"/>
  <c r="AH687" i="50"/>
  <c r="AG687" i="50"/>
  <c r="AF687" i="50"/>
  <c r="AE687" i="50"/>
  <c r="AD687" i="50"/>
  <c r="AC687" i="50"/>
  <c r="AB687" i="50"/>
  <c r="AA687" i="50"/>
  <c r="Z687" i="50"/>
  <c r="Y687" i="50"/>
  <c r="X687" i="50"/>
  <c r="W687" i="50"/>
  <c r="V687" i="50"/>
  <c r="S687" i="50"/>
  <c r="R687" i="50"/>
  <c r="Q687" i="50"/>
  <c r="P687" i="50"/>
  <c r="O687" i="50"/>
  <c r="N687" i="50"/>
  <c r="M687" i="50"/>
  <c r="L687" i="50"/>
  <c r="K687" i="50"/>
  <c r="J687" i="50"/>
  <c r="I687" i="50"/>
  <c r="H687" i="50"/>
  <c r="G687" i="50"/>
  <c r="C687" i="50"/>
  <c r="B687" i="50"/>
  <c r="A687" i="50"/>
  <c r="AP686" i="50"/>
  <c r="AN686" i="50"/>
  <c r="AM686" i="50"/>
  <c r="AL686" i="50"/>
  <c r="AK686" i="50"/>
  <c r="AJ686" i="50"/>
  <c r="AI686" i="50"/>
  <c r="AH686" i="50"/>
  <c r="AG686" i="50"/>
  <c r="AF686" i="50"/>
  <c r="AE686" i="50"/>
  <c r="AD686" i="50"/>
  <c r="AC686" i="50"/>
  <c r="AA686" i="50"/>
  <c r="Z686" i="50"/>
  <c r="Y686" i="50"/>
  <c r="X686" i="50"/>
  <c r="V686" i="50"/>
  <c r="U686" i="50"/>
  <c r="S686" i="50"/>
  <c r="R686" i="50"/>
  <c r="Q686" i="50"/>
  <c r="P686" i="50"/>
  <c r="O686" i="50"/>
  <c r="N686" i="50"/>
  <c r="M686" i="50"/>
  <c r="H686" i="50"/>
  <c r="C686" i="50"/>
  <c r="B686" i="50"/>
  <c r="A686" i="50"/>
  <c r="AP685" i="50"/>
  <c r="AN685" i="50"/>
  <c r="AM685" i="50"/>
  <c r="AL685" i="50"/>
  <c r="AJ685" i="50"/>
  <c r="AI685" i="50"/>
  <c r="AH685" i="50"/>
  <c r="AG685" i="50"/>
  <c r="AF685" i="50"/>
  <c r="AE685" i="50"/>
  <c r="AD685" i="50"/>
  <c r="AA685" i="50"/>
  <c r="Z685" i="50"/>
  <c r="Y685" i="50"/>
  <c r="X685" i="50"/>
  <c r="V685" i="50"/>
  <c r="Q685" i="50"/>
  <c r="N685" i="50"/>
  <c r="H685" i="50"/>
  <c r="C685" i="50"/>
  <c r="A685" i="50" s="1"/>
  <c r="B685" i="50"/>
  <c r="AP684" i="50"/>
  <c r="AN684" i="50"/>
  <c r="AM684" i="50"/>
  <c r="AI684" i="50"/>
  <c r="AH684" i="50"/>
  <c r="AG684" i="50"/>
  <c r="AF684" i="50"/>
  <c r="Z684" i="50"/>
  <c r="Y684" i="50"/>
  <c r="X684" i="50"/>
  <c r="W684" i="50"/>
  <c r="Q684" i="50"/>
  <c r="N684" i="50"/>
  <c r="H684" i="50"/>
  <c r="C684" i="50"/>
  <c r="A684" i="50" s="1"/>
  <c r="B684" i="50"/>
  <c r="AP683" i="50"/>
  <c r="AN683" i="50"/>
  <c r="AM683" i="50"/>
  <c r="AL683" i="50"/>
  <c r="AK683" i="50"/>
  <c r="AJ683" i="50"/>
  <c r="AI683" i="50"/>
  <c r="AH683" i="50"/>
  <c r="AG683" i="50"/>
  <c r="AF683" i="50"/>
  <c r="AE683" i="50"/>
  <c r="AD683" i="50"/>
  <c r="AA683" i="50"/>
  <c r="Z683" i="50"/>
  <c r="Y683" i="50"/>
  <c r="X683" i="50"/>
  <c r="W683" i="50"/>
  <c r="V683" i="50"/>
  <c r="R683" i="50"/>
  <c r="Q683" i="50"/>
  <c r="P683" i="50"/>
  <c r="O683" i="50"/>
  <c r="N683" i="50"/>
  <c r="M683" i="50"/>
  <c r="H683" i="50"/>
  <c r="G683" i="50"/>
  <c r="C683" i="50"/>
  <c r="A683" i="50" s="1"/>
  <c r="B683" i="50"/>
  <c r="AO682" i="50"/>
  <c r="AM682" i="50"/>
  <c r="AL682" i="50"/>
  <c r="AK682" i="50"/>
  <c r="AJ682" i="50"/>
  <c r="AI682" i="50"/>
  <c r="AH682" i="50"/>
  <c r="AF682" i="50"/>
  <c r="AE682" i="50"/>
  <c r="AD682" i="50"/>
  <c r="AC682" i="50"/>
  <c r="AB682" i="50"/>
  <c r="AA682" i="50"/>
  <c r="Z682" i="50"/>
  <c r="Y682" i="50"/>
  <c r="X682" i="50"/>
  <c r="W682" i="50"/>
  <c r="V682" i="50"/>
  <c r="U682" i="50"/>
  <c r="T682" i="50"/>
  <c r="S682" i="50"/>
  <c r="R682" i="50"/>
  <c r="Q682" i="50"/>
  <c r="O682" i="50"/>
  <c r="N682" i="50"/>
  <c r="M682" i="50"/>
  <c r="L682" i="50"/>
  <c r="K682" i="50"/>
  <c r="J682" i="50"/>
  <c r="H682" i="50"/>
  <c r="G682" i="50"/>
  <c r="C682" i="50"/>
  <c r="B682" i="50"/>
  <c r="A682" i="50"/>
  <c r="AP681" i="50"/>
  <c r="AO681" i="50"/>
  <c r="AN681" i="50"/>
  <c r="AM681" i="50"/>
  <c r="AL681" i="50"/>
  <c r="AK681" i="50"/>
  <c r="AJ681" i="50"/>
  <c r="AI681" i="50"/>
  <c r="AF681" i="50"/>
  <c r="AE681" i="50"/>
  <c r="AD681" i="50"/>
  <c r="AC681" i="50"/>
  <c r="AB681" i="50"/>
  <c r="AA681" i="50"/>
  <c r="Z681" i="50"/>
  <c r="Y681" i="50"/>
  <c r="X681" i="50"/>
  <c r="W681" i="50"/>
  <c r="V681" i="50"/>
  <c r="U681" i="50"/>
  <c r="T681" i="50"/>
  <c r="R681" i="50"/>
  <c r="Q681" i="50"/>
  <c r="P681" i="50"/>
  <c r="O681" i="50"/>
  <c r="N681" i="50"/>
  <c r="M681" i="50"/>
  <c r="L681" i="50"/>
  <c r="K681" i="50"/>
  <c r="J681" i="50"/>
  <c r="H681" i="50"/>
  <c r="G681" i="50"/>
  <c r="C681" i="50"/>
  <c r="B681" i="50"/>
  <c r="A681" i="50"/>
  <c r="AK680" i="50"/>
  <c r="AI680" i="50"/>
  <c r="AD680" i="50"/>
  <c r="AA680" i="50"/>
  <c r="Z680" i="50"/>
  <c r="Y680" i="50"/>
  <c r="W680" i="50"/>
  <c r="S680" i="50"/>
  <c r="Q680" i="50"/>
  <c r="H680" i="50"/>
  <c r="C680" i="50"/>
  <c r="A680" i="50" s="1"/>
  <c r="B680" i="50"/>
  <c r="AP679" i="50"/>
  <c r="AO679" i="50"/>
  <c r="AN679" i="50"/>
  <c r="AM679" i="50"/>
  <c r="AL679" i="50"/>
  <c r="AK679" i="50"/>
  <c r="AJ679" i="50"/>
  <c r="AI679" i="50"/>
  <c r="AH679" i="50"/>
  <c r="AG679" i="50"/>
  <c r="AF679" i="50"/>
  <c r="AE679" i="50"/>
  <c r="AD679" i="50"/>
  <c r="AC679" i="50"/>
  <c r="AA679" i="50"/>
  <c r="Z679" i="50"/>
  <c r="Y679" i="50"/>
  <c r="X679" i="50"/>
  <c r="W679" i="50"/>
  <c r="V679" i="50"/>
  <c r="U679" i="50"/>
  <c r="T679" i="50"/>
  <c r="R679" i="50"/>
  <c r="Q679" i="50"/>
  <c r="P679" i="50"/>
  <c r="O679" i="50"/>
  <c r="N679" i="50"/>
  <c r="M679" i="50"/>
  <c r="K679" i="50"/>
  <c r="J679" i="50"/>
  <c r="I679" i="50"/>
  <c r="H679" i="50"/>
  <c r="G679" i="50"/>
  <c r="C679" i="50"/>
  <c r="A679" i="50" s="1"/>
  <c r="B679" i="50"/>
  <c r="AP678" i="50"/>
  <c r="AN678" i="50"/>
  <c r="AI678" i="50"/>
  <c r="AD678" i="50"/>
  <c r="AA678" i="50"/>
  <c r="Y678" i="50"/>
  <c r="N678" i="50"/>
  <c r="I678" i="50"/>
  <c r="C678" i="50"/>
  <c r="B678" i="50"/>
  <c r="A678" i="50"/>
  <c r="AP677" i="50"/>
  <c r="AO677" i="50"/>
  <c r="AN677" i="50"/>
  <c r="AM677" i="50"/>
  <c r="AL677" i="50"/>
  <c r="AK677" i="50"/>
  <c r="AJ677" i="50"/>
  <c r="AI677" i="50"/>
  <c r="AH677" i="50"/>
  <c r="AG677" i="50"/>
  <c r="AF677" i="50"/>
  <c r="AE677" i="50"/>
  <c r="AD677" i="50"/>
  <c r="AC677" i="50"/>
  <c r="AB677" i="50"/>
  <c r="AA677" i="50"/>
  <c r="Z677" i="50"/>
  <c r="Y677" i="50"/>
  <c r="X677" i="50"/>
  <c r="W677" i="50"/>
  <c r="V677" i="50"/>
  <c r="U677" i="50"/>
  <c r="T677" i="50"/>
  <c r="S677" i="50"/>
  <c r="R677" i="50"/>
  <c r="Q677" i="50"/>
  <c r="P677" i="50"/>
  <c r="O677" i="50"/>
  <c r="N677" i="50"/>
  <c r="M677" i="50"/>
  <c r="L677" i="50"/>
  <c r="K677" i="50"/>
  <c r="J677" i="50"/>
  <c r="I677" i="50"/>
  <c r="H677" i="50"/>
  <c r="G677" i="50"/>
  <c r="AQ677" i="50" s="1"/>
  <c r="AR677" i="50" s="1"/>
  <c r="C677" i="50"/>
  <c r="B677" i="50"/>
  <c r="A677" i="50"/>
  <c r="AP676" i="50"/>
  <c r="AN676" i="50"/>
  <c r="AJ676" i="50"/>
  <c r="AI676" i="50"/>
  <c r="AH676" i="50"/>
  <c r="AG676" i="50"/>
  <c r="AF676" i="50"/>
  <c r="AE676" i="50"/>
  <c r="AD676" i="50"/>
  <c r="AC676" i="50"/>
  <c r="AA676" i="50"/>
  <c r="Z676" i="50"/>
  <c r="Y676" i="50"/>
  <c r="X676" i="50"/>
  <c r="V676" i="50"/>
  <c r="U676" i="50"/>
  <c r="S676" i="50"/>
  <c r="R676" i="50"/>
  <c r="P676" i="50"/>
  <c r="N676" i="50"/>
  <c r="I676" i="50"/>
  <c r="C676" i="50"/>
  <c r="A676" i="50" s="1"/>
  <c r="B676" i="50"/>
  <c r="AL675" i="50"/>
  <c r="AK675" i="50"/>
  <c r="AH675" i="50"/>
  <c r="AE675" i="50"/>
  <c r="AD675" i="50"/>
  <c r="Z675" i="50"/>
  <c r="Y675" i="50"/>
  <c r="X675" i="50"/>
  <c r="V675" i="50"/>
  <c r="R675" i="50"/>
  <c r="Q675" i="50"/>
  <c r="P675" i="50"/>
  <c r="M675" i="50"/>
  <c r="L675" i="50"/>
  <c r="C675" i="50"/>
  <c r="A675" i="50" s="1"/>
  <c r="B675" i="50"/>
  <c r="AP674" i="50"/>
  <c r="AO674" i="50"/>
  <c r="AN674" i="50"/>
  <c r="AM674" i="50"/>
  <c r="AL674" i="50"/>
  <c r="AK674" i="50"/>
  <c r="AJ674" i="50"/>
  <c r="AI674" i="50"/>
  <c r="AH674" i="50"/>
  <c r="AG674" i="50"/>
  <c r="AF674" i="50"/>
  <c r="AE674" i="50"/>
  <c r="AD674" i="50"/>
  <c r="AC674" i="50"/>
  <c r="AB674" i="50"/>
  <c r="AA674" i="50"/>
  <c r="Z674" i="50"/>
  <c r="Y674" i="50"/>
  <c r="X674" i="50"/>
  <c r="W674" i="50"/>
  <c r="V674" i="50"/>
  <c r="U674" i="50"/>
  <c r="T674" i="50"/>
  <c r="S674" i="50"/>
  <c r="R674" i="50"/>
  <c r="Q674" i="50"/>
  <c r="P674" i="50"/>
  <c r="O674" i="50"/>
  <c r="N674" i="50"/>
  <c r="M674" i="50"/>
  <c r="L674" i="50"/>
  <c r="K674" i="50"/>
  <c r="J674" i="50"/>
  <c r="I674" i="50"/>
  <c r="H674" i="50"/>
  <c r="G674" i="50"/>
  <c r="AQ674" i="50" s="1"/>
  <c r="AR674" i="50" s="1"/>
  <c r="C674" i="50"/>
  <c r="B674" i="50"/>
  <c r="A674" i="50"/>
  <c r="AP673" i="50"/>
  <c r="AO673" i="50"/>
  <c r="AN673" i="50"/>
  <c r="AM673" i="50"/>
  <c r="AL673" i="50"/>
  <c r="AK673" i="50"/>
  <c r="AJ673" i="50"/>
  <c r="AI673" i="50"/>
  <c r="AH673" i="50"/>
  <c r="AG673" i="50"/>
  <c r="AF673" i="50"/>
  <c r="AE673" i="50"/>
  <c r="AD673" i="50"/>
  <c r="AC673" i="50"/>
  <c r="AB673" i="50"/>
  <c r="AA673" i="50"/>
  <c r="Z673" i="50"/>
  <c r="Y673" i="50"/>
  <c r="X673" i="50"/>
  <c r="W673" i="50"/>
  <c r="V673" i="50"/>
  <c r="U673" i="50"/>
  <c r="T673" i="50"/>
  <c r="S673" i="50"/>
  <c r="R673" i="50"/>
  <c r="Q673" i="50"/>
  <c r="P673" i="50"/>
  <c r="O673" i="50"/>
  <c r="N673" i="50"/>
  <c r="M673" i="50"/>
  <c r="L673" i="50"/>
  <c r="K673" i="50"/>
  <c r="J673" i="50"/>
  <c r="I673" i="50"/>
  <c r="H673" i="50"/>
  <c r="G673" i="50"/>
  <c r="AQ673" i="50" s="1"/>
  <c r="AR673" i="50" s="1"/>
  <c r="C673" i="50"/>
  <c r="A673" i="50" s="1"/>
  <c r="B673" i="50"/>
  <c r="AP672" i="50"/>
  <c r="AO672" i="50"/>
  <c r="AN672" i="50"/>
  <c r="AM672" i="50"/>
  <c r="AL672" i="50"/>
  <c r="AK672" i="50"/>
  <c r="AJ672" i="50"/>
  <c r="AI672" i="50"/>
  <c r="AH672" i="50"/>
  <c r="AG672" i="50"/>
  <c r="AF672" i="50"/>
  <c r="AE672" i="50"/>
  <c r="AD672" i="50"/>
  <c r="AC672" i="50"/>
  <c r="AB672" i="50"/>
  <c r="AA672" i="50"/>
  <c r="Z672" i="50"/>
  <c r="Y672" i="50"/>
  <c r="X672" i="50"/>
  <c r="W672" i="50"/>
  <c r="V672" i="50"/>
  <c r="U672" i="50"/>
  <c r="T672" i="50"/>
  <c r="S672" i="50"/>
  <c r="R672" i="50"/>
  <c r="Q672" i="50"/>
  <c r="P672" i="50"/>
  <c r="O672" i="50"/>
  <c r="N672" i="50"/>
  <c r="M672" i="50"/>
  <c r="L672" i="50"/>
  <c r="K672" i="50"/>
  <c r="J672" i="50"/>
  <c r="I672" i="50"/>
  <c r="H672" i="50"/>
  <c r="G672" i="50"/>
  <c r="AQ672" i="50" s="1"/>
  <c r="AR672" i="50" s="1"/>
  <c r="C672" i="50"/>
  <c r="B672" i="50"/>
  <c r="A672" i="50"/>
  <c r="AP671" i="50"/>
  <c r="AN671" i="50"/>
  <c r="AM671" i="50"/>
  <c r="AL671" i="50"/>
  <c r="AK671" i="50"/>
  <c r="AJ671" i="50"/>
  <c r="AI671" i="50"/>
  <c r="AH671" i="50"/>
  <c r="AG671" i="50"/>
  <c r="AE671" i="50"/>
  <c r="AD671" i="50"/>
  <c r="AA671" i="50"/>
  <c r="Z671" i="50"/>
  <c r="Y671" i="50"/>
  <c r="X671" i="50"/>
  <c r="V671" i="50"/>
  <c r="S671" i="50"/>
  <c r="R671" i="50"/>
  <c r="Q671" i="50"/>
  <c r="P671" i="50"/>
  <c r="O671" i="50"/>
  <c r="M671" i="50"/>
  <c r="L671" i="50"/>
  <c r="I671" i="50"/>
  <c r="H671" i="50"/>
  <c r="G671" i="50"/>
  <c r="C671" i="50"/>
  <c r="B671" i="50"/>
  <c r="A671" i="50"/>
  <c r="AP670" i="50"/>
  <c r="AN670" i="50"/>
  <c r="AM670" i="50"/>
  <c r="AL670" i="50"/>
  <c r="AD670" i="50"/>
  <c r="AC670" i="50"/>
  <c r="AA670" i="50"/>
  <c r="Z670" i="50"/>
  <c r="Y670" i="50"/>
  <c r="N670" i="50"/>
  <c r="M670" i="50"/>
  <c r="C670" i="50"/>
  <c r="A670" i="50" s="1"/>
  <c r="B670" i="50"/>
  <c r="AP669" i="50"/>
  <c r="AO669" i="50"/>
  <c r="AN669" i="50"/>
  <c r="AM669" i="50"/>
  <c r="AL669" i="50"/>
  <c r="AK669" i="50"/>
  <c r="AJ669" i="50"/>
  <c r="AI669" i="50"/>
  <c r="AH669" i="50"/>
  <c r="AG669" i="50"/>
  <c r="AF669" i="50"/>
  <c r="AE669" i="50"/>
  <c r="AD669" i="50"/>
  <c r="AC669" i="50"/>
  <c r="AB669" i="50"/>
  <c r="AA669" i="50"/>
  <c r="Z669" i="50"/>
  <c r="Y669" i="50"/>
  <c r="X669" i="50"/>
  <c r="W669" i="50"/>
  <c r="V669" i="50"/>
  <c r="U669" i="50"/>
  <c r="T669" i="50"/>
  <c r="S669" i="50"/>
  <c r="R669" i="50"/>
  <c r="Q669" i="50"/>
  <c r="P669" i="50"/>
  <c r="O669" i="50"/>
  <c r="N669" i="50"/>
  <c r="M669" i="50"/>
  <c r="L669" i="50"/>
  <c r="K669" i="50"/>
  <c r="J669" i="50"/>
  <c r="I669" i="50"/>
  <c r="H669" i="50"/>
  <c r="G669" i="50"/>
  <c r="AQ669" i="50" s="1"/>
  <c r="AR669" i="50" s="1"/>
  <c r="C669" i="50"/>
  <c r="A669" i="50" s="1"/>
  <c r="B669" i="50"/>
  <c r="AP668" i="50"/>
  <c r="AO668" i="50"/>
  <c r="AN668" i="50"/>
  <c r="AM668" i="50"/>
  <c r="AL668" i="50"/>
  <c r="AK668" i="50"/>
  <c r="AJ668" i="50"/>
  <c r="AI668" i="50"/>
  <c r="AH668" i="50"/>
  <c r="AG668" i="50"/>
  <c r="AF668" i="50"/>
  <c r="AE668" i="50"/>
  <c r="AD668" i="50"/>
  <c r="AC668" i="50"/>
  <c r="AA668" i="50"/>
  <c r="Z668" i="50"/>
  <c r="Y668" i="50"/>
  <c r="X668" i="50"/>
  <c r="W668" i="50"/>
  <c r="V668" i="50"/>
  <c r="U668" i="50"/>
  <c r="S668" i="50"/>
  <c r="R668" i="50"/>
  <c r="Q668" i="50"/>
  <c r="P668" i="50"/>
  <c r="O668" i="50"/>
  <c r="N668" i="50"/>
  <c r="L668" i="50"/>
  <c r="K668" i="50"/>
  <c r="I668" i="50"/>
  <c r="H668" i="50"/>
  <c r="G668" i="50"/>
  <c r="C668" i="50"/>
  <c r="B668" i="50"/>
  <c r="A668" i="50"/>
  <c r="AP667" i="50"/>
  <c r="AO667" i="50"/>
  <c r="AN667" i="50"/>
  <c r="AM667" i="50"/>
  <c r="AL667" i="50"/>
  <c r="AK667" i="50"/>
  <c r="AJ667" i="50"/>
  <c r="AI667" i="50"/>
  <c r="AH667" i="50"/>
  <c r="AG667" i="50"/>
  <c r="AF667" i="50"/>
  <c r="AE667" i="50"/>
  <c r="AD667" i="50"/>
  <c r="AC667" i="50"/>
  <c r="AB667" i="50"/>
  <c r="AA667" i="50"/>
  <c r="Z667" i="50"/>
  <c r="Y667" i="50"/>
  <c r="X667" i="50"/>
  <c r="W667" i="50"/>
  <c r="V667" i="50"/>
  <c r="U667" i="50"/>
  <c r="T667" i="50"/>
  <c r="S667" i="50"/>
  <c r="R667" i="50"/>
  <c r="Q667" i="50"/>
  <c r="P667" i="50"/>
  <c r="O667" i="50"/>
  <c r="N667" i="50"/>
  <c r="M667" i="50"/>
  <c r="L667" i="50"/>
  <c r="K667" i="50"/>
  <c r="J667" i="50"/>
  <c r="I667" i="50"/>
  <c r="H667" i="50"/>
  <c r="G667" i="50"/>
  <c r="AQ667" i="50" s="1"/>
  <c r="AR667" i="50" s="1"/>
  <c r="C667" i="50"/>
  <c r="B667" i="50"/>
  <c r="A667" i="50"/>
  <c r="AP666" i="50"/>
  <c r="AO666" i="50"/>
  <c r="AN666" i="50"/>
  <c r="AM666" i="50"/>
  <c r="AL666" i="50"/>
  <c r="AK666" i="50"/>
  <c r="AJ666" i="50"/>
  <c r="AI666" i="50"/>
  <c r="AH666" i="50"/>
  <c r="AG666" i="50"/>
  <c r="AF666" i="50"/>
  <c r="AE666" i="50"/>
  <c r="AD666" i="50"/>
  <c r="AC666" i="50"/>
  <c r="AB666" i="50"/>
  <c r="AA666" i="50"/>
  <c r="Z666" i="50"/>
  <c r="Y666" i="50"/>
  <c r="X666" i="50"/>
  <c r="W666" i="50"/>
  <c r="V666" i="50"/>
  <c r="U666" i="50"/>
  <c r="T666" i="50"/>
  <c r="S666" i="50"/>
  <c r="R666" i="50"/>
  <c r="Q666" i="50"/>
  <c r="P666" i="50"/>
  <c r="O666" i="50"/>
  <c r="N666" i="50"/>
  <c r="M666" i="50"/>
  <c r="J666" i="50"/>
  <c r="I666" i="50"/>
  <c r="C666" i="50"/>
  <c r="A666" i="50" s="1"/>
  <c r="B666" i="50"/>
  <c r="AP665" i="50"/>
  <c r="AO665" i="50"/>
  <c r="AN665" i="50"/>
  <c r="AL665" i="50"/>
  <c r="AK665" i="50"/>
  <c r="AJ665" i="50"/>
  <c r="AI665" i="50"/>
  <c r="AG665" i="50"/>
  <c r="AF665" i="50"/>
  <c r="AE665" i="50"/>
  <c r="AD665" i="50"/>
  <c r="AC665" i="50"/>
  <c r="AB665" i="50"/>
  <c r="AA665" i="50"/>
  <c r="Z665" i="50"/>
  <c r="Y665" i="50"/>
  <c r="X665" i="50"/>
  <c r="W665" i="50"/>
  <c r="V665" i="50"/>
  <c r="U665" i="50"/>
  <c r="T665" i="50"/>
  <c r="S665" i="50"/>
  <c r="R665" i="50"/>
  <c r="Q665" i="50"/>
  <c r="O665" i="50"/>
  <c r="N665" i="50"/>
  <c r="M665" i="50"/>
  <c r="L665" i="50"/>
  <c r="K665" i="50"/>
  <c r="J665" i="50"/>
  <c r="G665" i="50"/>
  <c r="C665" i="50"/>
  <c r="A665" i="50" s="1"/>
  <c r="B665" i="50"/>
  <c r="AP664" i="50"/>
  <c r="AN664" i="50"/>
  <c r="AM664" i="50"/>
  <c r="AJ664" i="50"/>
  <c r="AI664" i="50"/>
  <c r="AH664" i="50"/>
  <c r="AG664" i="50"/>
  <c r="AF664" i="50"/>
  <c r="AE664" i="50"/>
  <c r="AD664" i="50"/>
  <c r="AC664" i="50"/>
  <c r="AA664" i="50"/>
  <c r="Z664" i="50"/>
  <c r="Y664" i="50"/>
  <c r="V664" i="50"/>
  <c r="R664" i="50"/>
  <c r="P664" i="50"/>
  <c r="N664" i="50"/>
  <c r="C664" i="50"/>
  <c r="B664" i="50"/>
  <c r="A664" i="50"/>
  <c r="AP663" i="50"/>
  <c r="AN663" i="50"/>
  <c r="AM663" i="50"/>
  <c r="AK663" i="50"/>
  <c r="AJ663" i="50"/>
  <c r="AI663" i="50"/>
  <c r="AH663" i="50"/>
  <c r="AF663" i="50"/>
  <c r="AE663" i="50"/>
  <c r="AD663" i="50"/>
  <c r="AC663" i="50"/>
  <c r="AB663" i="50"/>
  <c r="AA663" i="50"/>
  <c r="Z663" i="50"/>
  <c r="Y663" i="50"/>
  <c r="X663" i="50"/>
  <c r="W663" i="50"/>
  <c r="V663" i="50"/>
  <c r="U663" i="50"/>
  <c r="R663" i="50"/>
  <c r="Q663" i="50"/>
  <c r="P663" i="50"/>
  <c r="O663" i="50"/>
  <c r="N663" i="50"/>
  <c r="K663" i="50"/>
  <c r="H663" i="50"/>
  <c r="C663" i="50"/>
  <c r="B663" i="50"/>
  <c r="A663" i="50"/>
  <c r="AP662" i="50"/>
  <c r="AN662" i="50"/>
  <c r="AK662" i="50"/>
  <c r="AJ662" i="50"/>
  <c r="AI662" i="50"/>
  <c r="AH662" i="50"/>
  <c r="AG662" i="50"/>
  <c r="AE662" i="50"/>
  <c r="AD662" i="50"/>
  <c r="AB662" i="50"/>
  <c r="AA662" i="50"/>
  <c r="Z662" i="50"/>
  <c r="Y662" i="50"/>
  <c r="V662" i="50"/>
  <c r="U662" i="50"/>
  <c r="T662" i="50"/>
  <c r="S662" i="50"/>
  <c r="R662" i="50"/>
  <c r="P662" i="50"/>
  <c r="N662" i="50"/>
  <c r="I662" i="50"/>
  <c r="C662" i="50"/>
  <c r="A662" i="50" s="1"/>
  <c r="B662" i="50"/>
  <c r="AO661" i="50"/>
  <c r="AM661" i="50"/>
  <c r="AL661" i="50"/>
  <c r="AK661" i="50"/>
  <c r="AJ661" i="50"/>
  <c r="AI661" i="50"/>
  <c r="AH661" i="50"/>
  <c r="AG661" i="50"/>
  <c r="AF661" i="50"/>
  <c r="AE661" i="50"/>
  <c r="AD661" i="50"/>
  <c r="AC661" i="50"/>
  <c r="AB661" i="50"/>
  <c r="AA661" i="50"/>
  <c r="Z661" i="50"/>
  <c r="Y661" i="50"/>
  <c r="X661" i="50"/>
  <c r="W661" i="50"/>
  <c r="V661" i="50"/>
  <c r="S661" i="50"/>
  <c r="R661" i="50"/>
  <c r="Q661" i="50"/>
  <c r="P661" i="50"/>
  <c r="O661" i="50"/>
  <c r="M661" i="50"/>
  <c r="L661" i="50"/>
  <c r="K661" i="50"/>
  <c r="J661" i="50"/>
  <c r="I661" i="50"/>
  <c r="H661" i="50"/>
  <c r="G661" i="50"/>
  <c r="C661" i="50"/>
  <c r="A661" i="50" s="1"/>
  <c r="B661" i="50"/>
  <c r="AP660" i="50"/>
  <c r="AO660" i="50"/>
  <c r="AN660" i="50"/>
  <c r="AM660" i="50"/>
  <c r="AL660" i="50"/>
  <c r="AK660" i="50"/>
  <c r="AI660" i="50"/>
  <c r="AH660" i="50"/>
  <c r="AG660" i="50"/>
  <c r="AF660" i="50"/>
  <c r="AE660" i="50"/>
  <c r="AD660" i="50"/>
  <c r="AC660" i="50"/>
  <c r="AB660" i="50"/>
  <c r="AA660" i="50"/>
  <c r="Z660" i="50"/>
  <c r="Y660" i="50"/>
  <c r="X660" i="50"/>
  <c r="W660" i="50"/>
  <c r="V660" i="50"/>
  <c r="U660" i="50"/>
  <c r="R660" i="50"/>
  <c r="Q660" i="50"/>
  <c r="P660" i="50"/>
  <c r="O660" i="50"/>
  <c r="N660" i="50"/>
  <c r="M660" i="50"/>
  <c r="L660" i="50"/>
  <c r="K660" i="50"/>
  <c r="J660" i="50"/>
  <c r="G660" i="50"/>
  <c r="C660" i="50"/>
  <c r="B660" i="50"/>
  <c r="A660" i="50"/>
  <c r="AP659" i="50"/>
  <c r="AO659" i="50"/>
  <c r="AN659" i="50"/>
  <c r="AM659" i="50"/>
  <c r="AK659" i="50"/>
  <c r="AJ659" i="50"/>
  <c r="AI659" i="50"/>
  <c r="AE659" i="50"/>
  <c r="AD659" i="50"/>
  <c r="AC659" i="50"/>
  <c r="AA659" i="50"/>
  <c r="Z659" i="50"/>
  <c r="Y659" i="50"/>
  <c r="V659" i="50"/>
  <c r="T659" i="50"/>
  <c r="S659" i="50"/>
  <c r="Q659" i="50"/>
  <c r="M659" i="50"/>
  <c r="K659" i="50"/>
  <c r="J659" i="50"/>
  <c r="H659" i="50"/>
  <c r="G659" i="50"/>
  <c r="C659" i="50"/>
  <c r="B659" i="50"/>
  <c r="A659" i="50"/>
  <c r="AO658" i="50"/>
  <c r="AM658" i="50"/>
  <c r="AL658" i="50"/>
  <c r="AK658" i="50"/>
  <c r="AI658" i="50"/>
  <c r="AH658" i="50"/>
  <c r="AG658" i="50"/>
  <c r="AF658" i="50"/>
  <c r="AE658" i="50"/>
  <c r="AD658" i="50"/>
  <c r="AA658" i="50"/>
  <c r="Z658" i="50"/>
  <c r="Y658" i="50"/>
  <c r="X658" i="50"/>
  <c r="W658" i="50"/>
  <c r="U658" i="50"/>
  <c r="R658" i="50"/>
  <c r="Q658" i="50"/>
  <c r="M658" i="50"/>
  <c r="L658" i="50"/>
  <c r="C658" i="50"/>
  <c r="A658" i="50" s="1"/>
  <c r="B658" i="50"/>
  <c r="AP657" i="50"/>
  <c r="AN657" i="50"/>
  <c r="AM657" i="50"/>
  <c r="AI657" i="50"/>
  <c r="AE657" i="50"/>
  <c r="AD657" i="50"/>
  <c r="AC657" i="50"/>
  <c r="AA657" i="50"/>
  <c r="Z657" i="50"/>
  <c r="Y657" i="50"/>
  <c r="V657" i="50"/>
  <c r="N657" i="50"/>
  <c r="C657" i="50"/>
  <c r="A657" i="50" s="1"/>
  <c r="B657" i="50"/>
  <c r="AP656" i="50"/>
  <c r="AN656" i="50"/>
  <c r="AK656" i="50"/>
  <c r="AJ656" i="50"/>
  <c r="AI656" i="50"/>
  <c r="AH656" i="50"/>
  <c r="AG656" i="50"/>
  <c r="AF656" i="50"/>
  <c r="AE656" i="50"/>
  <c r="AD656" i="50"/>
  <c r="AC656" i="50"/>
  <c r="AB656" i="50"/>
  <c r="AA656" i="50"/>
  <c r="Z656" i="50"/>
  <c r="Y656" i="50"/>
  <c r="X656" i="50"/>
  <c r="V656" i="50"/>
  <c r="T656" i="50"/>
  <c r="Q656" i="50"/>
  <c r="P656" i="50"/>
  <c r="N656" i="50"/>
  <c r="L656" i="50"/>
  <c r="J656" i="50"/>
  <c r="H656" i="50"/>
  <c r="G656" i="50"/>
  <c r="C656" i="50"/>
  <c r="B656" i="50"/>
  <c r="A656" i="50"/>
  <c r="AP655" i="50"/>
  <c r="AN655" i="50"/>
  <c r="AL655" i="50"/>
  <c r="AI655" i="50"/>
  <c r="AE655" i="50"/>
  <c r="AD655" i="50"/>
  <c r="AA655" i="50"/>
  <c r="Z655" i="50"/>
  <c r="Y655" i="50"/>
  <c r="N655" i="50"/>
  <c r="C655" i="50"/>
  <c r="B655" i="50"/>
  <c r="A655" i="50"/>
  <c r="AP654" i="50"/>
  <c r="AN654" i="50"/>
  <c r="AI654" i="50"/>
  <c r="AE654" i="50"/>
  <c r="AD654" i="50"/>
  <c r="AA654" i="50"/>
  <c r="Z654" i="50"/>
  <c r="Y654" i="50"/>
  <c r="N654" i="50"/>
  <c r="C654" i="50"/>
  <c r="A654" i="50" s="1"/>
  <c r="B654" i="50"/>
  <c r="AP653" i="50"/>
  <c r="AN653" i="50"/>
  <c r="AL653" i="50"/>
  <c r="AJ653" i="50"/>
  <c r="AI653" i="50"/>
  <c r="AE653" i="50"/>
  <c r="AD653" i="50"/>
  <c r="AA653" i="50"/>
  <c r="Z653" i="50"/>
  <c r="Y653" i="50"/>
  <c r="Q653" i="50"/>
  <c r="N653" i="50"/>
  <c r="C653" i="50"/>
  <c r="A653" i="50" s="1"/>
  <c r="B653" i="50"/>
  <c r="AP652" i="50"/>
  <c r="AO652" i="50"/>
  <c r="AN652" i="50"/>
  <c r="AM652" i="50"/>
  <c r="AL652" i="50"/>
  <c r="AK652" i="50"/>
  <c r="AJ652" i="50"/>
  <c r="AI652" i="50"/>
  <c r="AH652" i="50"/>
  <c r="AG652" i="50"/>
  <c r="AF652" i="50"/>
  <c r="AE652" i="50"/>
  <c r="AD652" i="50"/>
  <c r="AC652" i="50"/>
  <c r="AB652" i="50"/>
  <c r="AA652" i="50"/>
  <c r="Z652" i="50"/>
  <c r="Y652" i="50"/>
  <c r="X652" i="50"/>
  <c r="W652" i="50"/>
  <c r="V652" i="50"/>
  <c r="U652" i="50"/>
  <c r="T652" i="50"/>
  <c r="S652" i="50"/>
  <c r="R652" i="50"/>
  <c r="Q652" i="50"/>
  <c r="P652" i="50"/>
  <c r="O652" i="50"/>
  <c r="N652" i="50"/>
  <c r="M652" i="50"/>
  <c r="L652" i="50"/>
  <c r="K652" i="50"/>
  <c r="J652" i="50"/>
  <c r="I652" i="50"/>
  <c r="H652" i="50"/>
  <c r="G652" i="50"/>
  <c r="AQ652" i="50" s="1"/>
  <c r="AR652" i="50" s="1"/>
  <c r="C652" i="50"/>
  <c r="B652" i="50"/>
  <c r="A652" i="50"/>
  <c r="AP651" i="50"/>
  <c r="AO651" i="50"/>
  <c r="AN651" i="50"/>
  <c r="AM651" i="50"/>
  <c r="AL651" i="50"/>
  <c r="AK651" i="50"/>
  <c r="AJ651" i="50"/>
  <c r="AI651" i="50"/>
  <c r="AH651" i="50"/>
  <c r="AG651" i="50"/>
  <c r="AF651" i="50"/>
  <c r="AE651" i="50"/>
  <c r="AD651" i="50"/>
  <c r="AC651" i="50"/>
  <c r="AB651" i="50"/>
  <c r="AA651" i="50"/>
  <c r="Z651" i="50"/>
  <c r="Y651" i="50"/>
  <c r="X651" i="50"/>
  <c r="W651" i="50"/>
  <c r="V651" i="50"/>
  <c r="U651" i="50"/>
  <c r="T651" i="50"/>
  <c r="S651" i="50"/>
  <c r="R651" i="50"/>
  <c r="Q651" i="50"/>
  <c r="P651" i="50"/>
  <c r="O651" i="50"/>
  <c r="N651" i="50"/>
  <c r="M651" i="50"/>
  <c r="L651" i="50"/>
  <c r="K651" i="50"/>
  <c r="J651" i="50"/>
  <c r="I651" i="50"/>
  <c r="H651" i="50"/>
  <c r="G651" i="50"/>
  <c r="AQ651" i="50" s="1"/>
  <c r="AR651" i="50" s="1"/>
  <c r="C651" i="50"/>
  <c r="B651" i="50"/>
  <c r="A651" i="50"/>
  <c r="AP650" i="50"/>
  <c r="AO650" i="50"/>
  <c r="AN650" i="50"/>
  <c r="AM650" i="50"/>
  <c r="AL650" i="50"/>
  <c r="AK650" i="50"/>
  <c r="AJ650" i="50"/>
  <c r="AI650" i="50"/>
  <c r="AH650" i="50"/>
  <c r="AF650" i="50"/>
  <c r="AE650" i="50"/>
  <c r="AD650" i="50"/>
  <c r="AB650" i="50"/>
  <c r="AA650" i="50"/>
  <c r="Z650" i="50"/>
  <c r="Y650" i="50"/>
  <c r="X650" i="50"/>
  <c r="W650" i="50"/>
  <c r="V650" i="50"/>
  <c r="U650" i="50"/>
  <c r="T650" i="50"/>
  <c r="S650" i="50"/>
  <c r="R650" i="50"/>
  <c r="Q650" i="50"/>
  <c r="O650" i="50"/>
  <c r="N650" i="50"/>
  <c r="L650" i="50"/>
  <c r="K650" i="50"/>
  <c r="J650" i="50"/>
  <c r="H650" i="50"/>
  <c r="G650" i="50"/>
  <c r="C650" i="50"/>
  <c r="A650" i="50" s="1"/>
  <c r="B650" i="50"/>
  <c r="AP649" i="50"/>
  <c r="AO649" i="50"/>
  <c r="AN649" i="50"/>
  <c r="AL649" i="50"/>
  <c r="AK649" i="50"/>
  <c r="AJ649" i="50"/>
  <c r="AI649" i="50"/>
  <c r="AF649" i="50"/>
  <c r="AE649" i="50"/>
  <c r="AD649" i="50"/>
  <c r="AC649" i="50"/>
  <c r="AA649" i="50"/>
  <c r="Z649" i="50"/>
  <c r="Y649" i="50"/>
  <c r="X649" i="50"/>
  <c r="W649" i="50"/>
  <c r="V649" i="50"/>
  <c r="S649" i="50"/>
  <c r="R649" i="50"/>
  <c r="Q649" i="50"/>
  <c r="P649" i="50"/>
  <c r="O649" i="50"/>
  <c r="N649" i="50"/>
  <c r="M649" i="50"/>
  <c r="L649" i="50"/>
  <c r="K649" i="50"/>
  <c r="J649" i="50"/>
  <c r="H649" i="50"/>
  <c r="C649" i="50"/>
  <c r="A649" i="50" s="1"/>
  <c r="B649" i="50"/>
  <c r="AP648" i="50"/>
  <c r="AN648" i="50"/>
  <c r="AL648" i="50"/>
  <c r="AK648" i="50"/>
  <c r="AI648" i="50"/>
  <c r="AE648" i="50"/>
  <c r="AD648" i="50"/>
  <c r="AA648" i="50"/>
  <c r="Z648" i="50"/>
  <c r="Y648" i="50"/>
  <c r="R648" i="50"/>
  <c r="P648" i="50"/>
  <c r="N648" i="50"/>
  <c r="C648" i="50"/>
  <c r="B648" i="50"/>
  <c r="A648" i="50"/>
  <c r="AP647" i="50"/>
  <c r="AN647" i="50"/>
  <c r="AI647" i="50"/>
  <c r="AE647" i="50"/>
  <c r="AD647" i="50"/>
  <c r="AA647" i="50"/>
  <c r="Z647" i="50"/>
  <c r="Y647" i="50"/>
  <c r="V647" i="50"/>
  <c r="S647" i="50"/>
  <c r="Q647" i="50"/>
  <c r="P647" i="50"/>
  <c r="N647" i="50"/>
  <c r="J647" i="50"/>
  <c r="C647" i="50"/>
  <c r="B647" i="50"/>
  <c r="A647" i="50"/>
  <c r="AP646" i="50"/>
  <c r="AN646" i="50"/>
  <c r="AI646" i="50"/>
  <c r="AE646" i="50"/>
  <c r="AD646" i="50"/>
  <c r="AA646" i="50"/>
  <c r="Z646" i="50"/>
  <c r="Y646" i="50"/>
  <c r="Q646" i="50"/>
  <c r="N646" i="50"/>
  <c r="C646" i="50"/>
  <c r="A646" i="50" s="1"/>
  <c r="B646" i="50"/>
  <c r="AP645" i="50"/>
  <c r="AN645" i="50"/>
  <c r="AL645" i="50"/>
  <c r="AI645" i="50"/>
  <c r="AE645" i="50"/>
  <c r="AD645" i="50"/>
  <c r="AA645" i="50"/>
  <c r="Z645" i="50"/>
  <c r="Y645" i="50"/>
  <c r="N645" i="50"/>
  <c r="C645" i="50"/>
  <c r="A645" i="50" s="1"/>
  <c r="B645" i="50"/>
  <c r="AP644" i="50"/>
  <c r="AO644" i="50"/>
  <c r="AN644" i="50"/>
  <c r="AM644" i="50"/>
  <c r="AL644" i="50"/>
  <c r="AK644" i="50"/>
  <c r="AJ644" i="50"/>
  <c r="AI644" i="50"/>
  <c r="AH644" i="50"/>
  <c r="AG644" i="50"/>
  <c r="AE644" i="50"/>
  <c r="AD644" i="50"/>
  <c r="AC644" i="50"/>
  <c r="AB644" i="50"/>
  <c r="AA644" i="50"/>
  <c r="Z644" i="50"/>
  <c r="Y644" i="50"/>
  <c r="X644" i="50"/>
  <c r="W644" i="50"/>
  <c r="U644" i="50"/>
  <c r="S644" i="50"/>
  <c r="R644" i="50"/>
  <c r="Q644" i="50"/>
  <c r="P644" i="50"/>
  <c r="O644" i="50"/>
  <c r="N644" i="50"/>
  <c r="L644" i="50"/>
  <c r="K644" i="50"/>
  <c r="J644" i="50"/>
  <c r="I644" i="50"/>
  <c r="H644" i="50"/>
  <c r="G644" i="50"/>
  <c r="C644" i="50"/>
  <c r="B644" i="50"/>
  <c r="A644" i="50"/>
  <c r="AP643" i="50"/>
  <c r="AO643" i="50"/>
  <c r="AN643" i="50"/>
  <c r="AM643" i="50"/>
  <c r="AL643" i="50"/>
  <c r="AK643" i="50"/>
  <c r="AJ643" i="50"/>
  <c r="AI643" i="50"/>
  <c r="AH643" i="50"/>
  <c r="AG643" i="50"/>
  <c r="AF643" i="50"/>
  <c r="AE643" i="50"/>
  <c r="AD643" i="50"/>
  <c r="AC643" i="50"/>
  <c r="AB643" i="50"/>
  <c r="AA643" i="50"/>
  <c r="Z643" i="50"/>
  <c r="Y643" i="50"/>
  <c r="X643" i="50"/>
  <c r="W643" i="50"/>
  <c r="V643" i="50"/>
  <c r="U643" i="50"/>
  <c r="T643" i="50"/>
  <c r="S643" i="50"/>
  <c r="R643" i="50"/>
  <c r="Q643" i="50"/>
  <c r="P643" i="50"/>
  <c r="O643" i="50"/>
  <c r="N643" i="50"/>
  <c r="M643" i="50"/>
  <c r="L643" i="50"/>
  <c r="K643" i="50"/>
  <c r="J643" i="50"/>
  <c r="I643" i="50"/>
  <c r="H643" i="50"/>
  <c r="G643" i="50"/>
  <c r="C643" i="50"/>
  <c r="B643" i="50"/>
  <c r="A643" i="50"/>
  <c r="AI642" i="50"/>
  <c r="AE642" i="50"/>
  <c r="AD642" i="50"/>
  <c r="AA642" i="50"/>
  <c r="Z642" i="50"/>
  <c r="Y642" i="50"/>
  <c r="C642" i="50"/>
  <c r="A642" i="50" s="1"/>
  <c r="B642" i="50"/>
  <c r="AP641" i="50"/>
  <c r="AO641" i="50"/>
  <c r="AN641" i="50"/>
  <c r="AM641" i="50"/>
  <c r="AL641" i="50"/>
  <c r="AK641" i="50"/>
  <c r="AJ641" i="50"/>
  <c r="AI641" i="50"/>
  <c r="AH641" i="50"/>
  <c r="AG641" i="50"/>
  <c r="AF641" i="50"/>
  <c r="AE641" i="50"/>
  <c r="AD641" i="50"/>
  <c r="AC641" i="50"/>
  <c r="AB641" i="50"/>
  <c r="AA641" i="50"/>
  <c r="Z641" i="50"/>
  <c r="Y641" i="50"/>
  <c r="X641" i="50"/>
  <c r="W641" i="50"/>
  <c r="V641" i="50"/>
  <c r="U641" i="50"/>
  <c r="T641" i="50"/>
  <c r="S641" i="50"/>
  <c r="R641" i="50"/>
  <c r="Q641" i="50"/>
  <c r="P641" i="50"/>
  <c r="O641" i="50"/>
  <c r="N641" i="50"/>
  <c r="M641" i="50"/>
  <c r="L641" i="50"/>
  <c r="K641" i="50"/>
  <c r="J641" i="50"/>
  <c r="I641" i="50"/>
  <c r="H641" i="50"/>
  <c r="G641" i="50"/>
  <c r="AQ641" i="50" s="1"/>
  <c r="AR641" i="50" s="1"/>
  <c r="C641" i="50"/>
  <c r="A641" i="50" s="1"/>
  <c r="B641" i="50"/>
  <c r="AP640" i="50"/>
  <c r="AO640" i="50"/>
  <c r="AN640" i="50"/>
  <c r="AM640" i="50"/>
  <c r="AL640" i="50"/>
  <c r="AK640" i="50"/>
  <c r="AJ640" i="50"/>
  <c r="AI640" i="50"/>
  <c r="AH640" i="50"/>
  <c r="AG640" i="50"/>
  <c r="AF640" i="50"/>
  <c r="AE640" i="50"/>
  <c r="AD640" i="50"/>
  <c r="AC640" i="50"/>
  <c r="AB640" i="50"/>
  <c r="AA640" i="50"/>
  <c r="Z640" i="50"/>
  <c r="Y640" i="50"/>
  <c r="X640" i="50"/>
  <c r="W640" i="50"/>
  <c r="V640" i="50"/>
  <c r="U640" i="50"/>
  <c r="T640" i="50"/>
  <c r="S640" i="50"/>
  <c r="R640" i="50"/>
  <c r="Q640" i="50"/>
  <c r="P640" i="50"/>
  <c r="O640" i="50"/>
  <c r="N640" i="50"/>
  <c r="M640" i="50"/>
  <c r="L640" i="50"/>
  <c r="K640" i="50"/>
  <c r="J640" i="50"/>
  <c r="I640" i="50"/>
  <c r="H640" i="50"/>
  <c r="G640" i="50"/>
  <c r="AQ640" i="50" s="1"/>
  <c r="AR640" i="50" s="1"/>
  <c r="C640" i="50"/>
  <c r="B640" i="50"/>
  <c r="A640" i="50"/>
  <c r="AP639" i="50"/>
  <c r="AO639" i="50"/>
  <c r="AN639" i="50"/>
  <c r="AM639" i="50"/>
  <c r="AL639" i="50"/>
  <c r="AK639" i="50"/>
  <c r="AJ639" i="50"/>
  <c r="AI639" i="50"/>
  <c r="AH639" i="50"/>
  <c r="AG639" i="50"/>
  <c r="AF639" i="50"/>
  <c r="AE639" i="50"/>
  <c r="AD639" i="50"/>
  <c r="AC639" i="50"/>
  <c r="AB639" i="50"/>
  <c r="AA639" i="50"/>
  <c r="Z639" i="50"/>
  <c r="Y639" i="50"/>
  <c r="X639" i="50"/>
  <c r="W639" i="50"/>
  <c r="V639" i="50"/>
  <c r="U639" i="50"/>
  <c r="T639" i="50"/>
  <c r="S639" i="50"/>
  <c r="R639" i="50"/>
  <c r="Q639" i="50"/>
  <c r="P639" i="50"/>
  <c r="O639" i="50"/>
  <c r="N639" i="50"/>
  <c r="M639" i="50"/>
  <c r="L639" i="50"/>
  <c r="K639" i="50"/>
  <c r="J639" i="50"/>
  <c r="I639" i="50"/>
  <c r="H639" i="50"/>
  <c r="G639" i="50"/>
  <c r="C639" i="50"/>
  <c r="B639" i="50"/>
  <c r="A639" i="50"/>
  <c r="AP638" i="50"/>
  <c r="AO638" i="50"/>
  <c r="AM638" i="50"/>
  <c r="AL638" i="50"/>
  <c r="AK638" i="50"/>
  <c r="AJ638" i="50"/>
  <c r="AI638" i="50"/>
  <c r="AH638" i="50"/>
  <c r="AG638" i="50"/>
  <c r="AF638" i="50"/>
  <c r="AE638" i="50"/>
  <c r="AD638" i="50"/>
  <c r="AC638" i="50"/>
  <c r="AB638" i="50"/>
  <c r="AA638" i="50"/>
  <c r="Z638" i="50"/>
  <c r="Y638" i="50"/>
  <c r="X638" i="50"/>
  <c r="W638" i="50"/>
  <c r="V638" i="50"/>
  <c r="U638" i="50"/>
  <c r="T638" i="50"/>
  <c r="S638" i="50"/>
  <c r="R638" i="50"/>
  <c r="Q638" i="50"/>
  <c r="O638" i="50"/>
  <c r="N638" i="50"/>
  <c r="M638" i="50"/>
  <c r="L638" i="50"/>
  <c r="K638" i="50"/>
  <c r="J638" i="50"/>
  <c r="I638" i="50"/>
  <c r="H638" i="50"/>
  <c r="G638" i="50"/>
  <c r="C638" i="50"/>
  <c r="B638" i="50"/>
  <c r="A638" i="50"/>
  <c r="AP637" i="50"/>
  <c r="AO637" i="50"/>
  <c r="AN637" i="50"/>
  <c r="AM637" i="50"/>
  <c r="AL637" i="50"/>
  <c r="AK637" i="50"/>
  <c r="AJ637" i="50"/>
  <c r="AI637" i="50"/>
  <c r="AH637" i="50"/>
  <c r="AG637" i="50"/>
  <c r="AF637" i="50"/>
  <c r="AE637" i="50"/>
  <c r="AD637" i="50"/>
  <c r="AC637" i="50"/>
  <c r="AB637" i="50"/>
  <c r="AA637" i="50"/>
  <c r="Z637" i="50"/>
  <c r="Y637" i="50"/>
  <c r="X637" i="50"/>
  <c r="W637" i="50"/>
  <c r="V637" i="50"/>
  <c r="U637" i="50"/>
  <c r="T637" i="50"/>
  <c r="S637" i="50"/>
  <c r="R637" i="50"/>
  <c r="Q637" i="50"/>
  <c r="P637" i="50"/>
  <c r="O637" i="50"/>
  <c r="N637" i="50"/>
  <c r="M637" i="50"/>
  <c r="L637" i="50"/>
  <c r="K637" i="50"/>
  <c r="J637" i="50"/>
  <c r="I637" i="50"/>
  <c r="H637" i="50"/>
  <c r="G637" i="50"/>
  <c r="AQ637" i="50" s="1"/>
  <c r="AR637" i="50" s="1"/>
  <c r="C637" i="50"/>
  <c r="B637" i="50"/>
  <c r="A637" i="50"/>
  <c r="AP636" i="50"/>
  <c r="AO636" i="50"/>
  <c r="AN636" i="50"/>
  <c r="AM636" i="50"/>
  <c r="AL636" i="50"/>
  <c r="AK636" i="50"/>
  <c r="AJ636" i="50"/>
  <c r="AI636" i="50"/>
  <c r="AH636" i="50"/>
  <c r="AG636" i="50"/>
  <c r="AF636" i="50"/>
  <c r="AE636" i="50"/>
  <c r="AD636" i="50"/>
  <c r="AC636" i="50"/>
  <c r="AB636" i="50"/>
  <c r="AA636" i="50"/>
  <c r="Z636" i="50"/>
  <c r="Y636" i="50"/>
  <c r="X636" i="50"/>
  <c r="W636" i="50"/>
  <c r="V636" i="50"/>
  <c r="U636" i="50"/>
  <c r="T636" i="50"/>
  <c r="S636" i="50"/>
  <c r="R636" i="50"/>
  <c r="Q636" i="50"/>
  <c r="P636" i="50"/>
  <c r="O636" i="50"/>
  <c r="N636" i="50"/>
  <c r="M636" i="50"/>
  <c r="L636" i="50"/>
  <c r="K636" i="50"/>
  <c r="J636" i="50"/>
  <c r="I636" i="50"/>
  <c r="H636" i="50"/>
  <c r="G636" i="50"/>
  <c r="AQ636" i="50" s="1"/>
  <c r="AR636" i="50" s="1"/>
  <c r="C636" i="50"/>
  <c r="A636" i="50" s="1"/>
  <c r="B636" i="50"/>
  <c r="AP635" i="50"/>
  <c r="AN635" i="50"/>
  <c r="AL635" i="50"/>
  <c r="AI635" i="50"/>
  <c r="AH635" i="50"/>
  <c r="AG635" i="50"/>
  <c r="AF635" i="50"/>
  <c r="AE635" i="50"/>
  <c r="AD635" i="50"/>
  <c r="AB635" i="50"/>
  <c r="AA635" i="50"/>
  <c r="Z635" i="50"/>
  <c r="Y635" i="50"/>
  <c r="X635" i="50"/>
  <c r="W635" i="50"/>
  <c r="V635" i="50"/>
  <c r="U635" i="50"/>
  <c r="S635" i="50"/>
  <c r="R635" i="50"/>
  <c r="N635" i="50"/>
  <c r="C635" i="50"/>
  <c r="A635" i="50" s="1"/>
  <c r="B635" i="50"/>
  <c r="AP634" i="50"/>
  <c r="AO634" i="50"/>
  <c r="AN634" i="50"/>
  <c r="AM634" i="50"/>
  <c r="AL634" i="50"/>
  <c r="AK634" i="50"/>
  <c r="AJ634" i="50"/>
  <c r="AI634" i="50"/>
  <c r="AE634" i="50"/>
  <c r="AD634" i="50"/>
  <c r="AC634" i="50"/>
  <c r="AB634" i="50"/>
  <c r="AA634" i="50"/>
  <c r="Z634" i="50"/>
  <c r="Y634" i="50"/>
  <c r="X634" i="50"/>
  <c r="W634" i="50"/>
  <c r="R634" i="50"/>
  <c r="Q634" i="50"/>
  <c r="P634" i="50"/>
  <c r="O634" i="50"/>
  <c r="N634" i="50"/>
  <c r="H634" i="50"/>
  <c r="C634" i="50"/>
  <c r="B634" i="50"/>
  <c r="A634" i="50"/>
  <c r="AP633" i="50"/>
  <c r="AN633" i="50"/>
  <c r="AM633" i="50"/>
  <c r="AL633" i="50"/>
  <c r="AI633" i="50"/>
  <c r="AH633" i="50"/>
  <c r="AG633" i="50"/>
  <c r="AE633" i="50"/>
  <c r="AD633" i="50"/>
  <c r="AA633" i="50"/>
  <c r="Z633" i="50"/>
  <c r="Y633" i="50"/>
  <c r="X633" i="50"/>
  <c r="W633" i="50"/>
  <c r="U633" i="50"/>
  <c r="R633" i="50"/>
  <c r="Q633" i="50"/>
  <c r="P633" i="50"/>
  <c r="N633" i="50"/>
  <c r="M633" i="50"/>
  <c r="C633" i="50"/>
  <c r="B633" i="50"/>
  <c r="A633" i="50"/>
  <c r="AP632" i="50"/>
  <c r="AN632" i="50"/>
  <c r="AM632" i="50"/>
  <c r="AL632" i="50"/>
  <c r="AK632" i="50"/>
  <c r="AJ632" i="50"/>
  <c r="AI632" i="50"/>
  <c r="AH632" i="50"/>
  <c r="AG632" i="50"/>
  <c r="AE632" i="50"/>
  <c r="AD632" i="50"/>
  <c r="AC632" i="50"/>
  <c r="AA632" i="50"/>
  <c r="Z632" i="50"/>
  <c r="Y632" i="50"/>
  <c r="X632" i="50"/>
  <c r="W632" i="50"/>
  <c r="V632" i="50"/>
  <c r="U632" i="50"/>
  <c r="T632" i="50"/>
  <c r="S632" i="50"/>
  <c r="R632" i="50"/>
  <c r="Q632" i="50"/>
  <c r="P632" i="50"/>
  <c r="O632" i="50"/>
  <c r="N632" i="50"/>
  <c r="M632" i="50"/>
  <c r="L632" i="50"/>
  <c r="K632" i="50"/>
  <c r="I632" i="50"/>
  <c r="H632" i="50"/>
  <c r="G632" i="50"/>
  <c r="C632" i="50"/>
  <c r="A632" i="50" s="1"/>
  <c r="B632" i="50"/>
  <c r="AP631" i="50"/>
  <c r="AN631" i="50"/>
  <c r="AK631" i="50"/>
  <c r="AH631" i="50"/>
  <c r="AG631" i="50"/>
  <c r="AE631" i="50"/>
  <c r="AD631" i="50"/>
  <c r="AA631" i="50"/>
  <c r="Z631" i="50"/>
  <c r="Y631" i="50"/>
  <c r="V631" i="50"/>
  <c r="R631" i="50"/>
  <c r="N631" i="50"/>
  <c r="C631" i="50"/>
  <c r="A631" i="50" s="1"/>
  <c r="B631" i="50"/>
  <c r="AP630" i="50"/>
  <c r="AN630" i="50"/>
  <c r="AM630" i="50"/>
  <c r="AK630" i="50"/>
  <c r="AJ630" i="50"/>
  <c r="AI630" i="50"/>
  <c r="AH630" i="50"/>
  <c r="AG630" i="50"/>
  <c r="AF630" i="50"/>
  <c r="AE630" i="50"/>
  <c r="AD630" i="50"/>
  <c r="AC630" i="50"/>
  <c r="AB630" i="50"/>
  <c r="AA630" i="50"/>
  <c r="Z630" i="50"/>
  <c r="Y630" i="50"/>
  <c r="X630" i="50"/>
  <c r="W630" i="50"/>
  <c r="V630" i="50"/>
  <c r="R630" i="50"/>
  <c r="P630" i="50"/>
  <c r="O630" i="50"/>
  <c r="N630" i="50"/>
  <c r="M630" i="50"/>
  <c r="K630" i="50"/>
  <c r="H630" i="50"/>
  <c r="C630" i="50"/>
  <c r="B630" i="50"/>
  <c r="A630" i="50"/>
  <c r="AP629" i="50"/>
  <c r="AO629" i="50"/>
  <c r="AN629" i="50"/>
  <c r="AL629" i="50"/>
  <c r="AK629" i="50"/>
  <c r="AJ629" i="50"/>
  <c r="AI629" i="50"/>
  <c r="AH629" i="50"/>
  <c r="AF629" i="50"/>
  <c r="AD629" i="50"/>
  <c r="AC629" i="50"/>
  <c r="AA629" i="50"/>
  <c r="Z629" i="50"/>
  <c r="Y629" i="50"/>
  <c r="X629" i="50"/>
  <c r="W629" i="50"/>
  <c r="V629" i="50"/>
  <c r="U629" i="50"/>
  <c r="S629" i="50"/>
  <c r="R629" i="50"/>
  <c r="Q629" i="50"/>
  <c r="N629" i="50"/>
  <c r="M629" i="50"/>
  <c r="L629" i="50"/>
  <c r="K629" i="50"/>
  <c r="J629" i="50"/>
  <c r="I629" i="50"/>
  <c r="H629" i="50"/>
  <c r="C629" i="50"/>
  <c r="B629" i="50"/>
  <c r="A629" i="50"/>
  <c r="AP628" i="50"/>
  <c r="AN628" i="50"/>
  <c r="AM628" i="50"/>
  <c r="AK628" i="50"/>
  <c r="AJ628" i="50"/>
  <c r="AI628" i="50"/>
  <c r="AF628" i="50"/>
  <c r="AE628" i="50"/>
  <c r="AD628" i="50"/>
  <c r="AA628" i="50"/>
  <c r="Z628" i="50"/>
  <c r="Y628" i="50"/>
  <c r="X628" i="50"/>
  <c r="V628" i="50"/>
  <c r="R628" i="50"/>
  <c r="Q628" i="50"/>
  <c r="N628" i="50"/>
  <c r="C628" i="50"/>
  <c r="A628" i="50" s="1"/>
  <c r="B628" i="50"/>
  <c r="AP627" i="50"/>
  <c r="AO627" i="50"/>
  <c r="AN627" i="50"/>
  <c r="AM627" i="50"/>
  <c r="AL627" i="50"/>
  <c r="AK627" i="50"/>
  <c r="AJ627" i="50"/>
  <c r="AI627" i="50"/>
  <c r="AF627" i="50"/>
  <c r="AE627" i="50"/>
  <c r="AD627" i="50"/>
  <c r="AC627" i="50"/>
  <c r="AB627" i="50"/>
  <c r="Z627" i="50"/>
  <c r="Y627" i="50"/>
  <c r="X627" i="50"/>
  <c r="W627" i="50"/>
  <c r="V627" i="50"/>
  <c r="T627" i="50"/>
  <c r="S627" i="50"/>
  <c r="R627" i="50"/>
  <c r="Q627" i="50"/>
  <c r="O627" i="50"/>
  <c r="N627" i="50"/>
  <c r="M627" i="50"/>
  <c r="L627" i="50"/>
  <c r="K627" i="50"/>
  <c r="J627" i="50"/>
  <c r="H627" i="50"/>
  <c r="G627" i="50"/>
  <c r="C627" i="50"/>
  <c r="A627" i="50" s="1"/>
  <c r="B627" i="50"/>
  <c r="AP626" i="50"/>
  <c r="AO626" i="50"/>
  <c r="AN626" i="50"/>
  <c r="AM626" i="50"/>
  <c r="AL626" i="50"/>
  <c r="AK626" i="50"/>
  <c r="AJ626" i="50"/>
  <c r="AI626" i="50"/>
  <c r="AH626" i="50"/>
  <c r="AG626" i="50"/>
  <c r="AF626" i="50"/>
  <c r="AE626" i="50"/>
  <c r="AD626" i="50"/>
  <c r="AC626" i="50"/>
  <c r="AB626" i="50"/>
  <c r="AA626" i="50"/>
  <c r="Z626" i="50"/>
  <c r="Y626" i="50"/>
  <c r="X626" i="50"/>
  <c r="W626" i="50"/>
  <c r="V626" i="50"/>
  <c r="U626" i="50"/>
  <c r="T626" i="50"/>
  <c r="S626" i="50"/>
  <c r="R626" i="50"/>
  <c r="Q626" i="50"/>
  <c r="P626" i="50"/>
  <c r="O626" i="50"/>
  <c r="N626" i="50"/>
  <c r="M626" i="50"/>
  <c r="L626" i="50"/>
  <c r="K626" i="50"/>
  <c r="J626" i="50"/>
  <c r="I626" i="50"/>
  <c r="H626" i="50"/>
  <c r="G626" i="50"/>
  <c r="AQ626" i="50" s="1"/>
  <c r="AR626" i="50" s="1"/>
  <c r="C626" i="50"/>
  <c r="B626" i="50"/>
  <c r="A626" i="50"/>
  <c r="AP625" i="50"/>
  <c r="AO625" i="50"/>
  <c r="AN625" i="50"/>
  <c r="AM625" i="50"/>
  <c r="AL625" i="50"/>
  <c r="AK625" i="50"/>
  <c r="AJ625" i="50"/>
  <c r="AI625" i="50"/>
  <c r="AH625" i="50"/>
  <c r="AG625" i="50"/>
  <c r="AF625" i="50"/>
  <c r="AE625" i="50"/>
  <c r="AD625" i="50"/>
  <c r="AC625" i="50"/>
  <c r="AB625" i="50"/>
  <c r="AA625" i="50"/>
  <c r="Z625" i="50"/>
  <c r="Y625" i="50"/>
  <c r="X625" i="50"/>
  <c r="W625" i="50"/>
  <c r="V625" i="50"/>
  <c r="U625" i="50"/>
  <c r="T625" i="50"/>
  <c r="S625" i="50"/>
  <c r="R625" i="50"/>
  <c r="Q625" i="50"/>
  <c r="P625" i="50"/>
  <c r="O625" i="50"/>
  <c r="N625" i="50"/>
  <c r="M625" i="50"/>
  <c r="L625" i="50"/>
  <c r="K625" i="50"/>
  <c r="J625" i="50"/>
  <c r="I625" i="50"/>
  <c r="H625" i="50"/>
  <c r="G625" i="50"/>
  <c r="AQ625" i="50" s="1"/>
  <c r="AR625" i="50" s="1"/>
  <c r="C625" i="50"/>
  <c r="B625" i="50"/>
  <c r="A625" i="50"/>
  <c r="AP624" i="50"/>
  <c r="AO624" i="50"/>
  <c r="AN624" i="50"/>
  <c r="AM624" i="50"/>
  <c r="AL624" i="50"/>
  <c r="AK624" i="50"/>
  <c r="AJ624" i="50"/>
  <c r="AI624" i="50"/>
  <c r="AH624" i="50"/>
  <c r="AG624" i="50"/>
  <c r="AF624" i="50"/>
  <c r="AE624" i="50"/>
  <c r="AD624" i="50"/>
  <c r="AC624" i="50"/>
  <c r="AB624" i="50"/>
  <c r="AA624" i="50"/>
  <c r="Z624" i="50"/>
  <c r="Y624" i="50"/>
  <c r="X624" i="50"/>
  <c r="W624" i="50"/>
  <c r="V624" i="50"/>
  <c r="U624" i="50"/>
  <c r="T624" i="50"/>
  <c r="S624" i="50"/>
  <c r="R624" i="50"/>
  <c r="Q624" i="50"/>
  <c r="P624" i="50"/>
  <c r="O624" i="50"/>
  <c r="N624" i="50"/>
  <c r="M624" i="50"/>
  <c r="L624" i="50"/>
  <c r="K624" i="50"/>
  <c r="J624" i="50"/>
  <c r="I624" i="50"/>
  <c r="H624" i="50"/>
  <c r="G624" i="50"/>
  <c r="AQ624" i="50" s="1"/>
  <c r="AR624" i="50" s="1"/>
  <c r="C624" i="50"/>
  <c r="A624" i="50" s="1"/>
  <c r="B624" i="50"/>
  <c r="AP623" i="50"/>
  <c r="AO623" i="50"/>
  <c r="AN623" i="50"/>
  <c r="AM623" i="50"/>
  <c r="AL623" i="50"/>
  <c r="AK623" i="50"/>
  <c r="AJ623" i="50"/>
  <c r="AI623" i="50"/>
  <c r="AH623" i="50"/>
  <c r="AG623" i="50"/>
  <c r="AF623" i="50"/>
  <c r="AE623" i="50"/>
  <c r="AD623" i="50"/>
  <c r="AA623" i="50"/>
  <c r="Z623" i="50"/>
  <c r="Y623" i="50"/>
  <c r="X623" i="50"/>
  <c r="W623" i="50"/>
  <c r="V623" i="50"/>
  <c r="S623" i="50"/>
  <c r="R623" i="50"/>
  <c r="Q623" i="50"/>
  <c r="P623" i="50"/>
  <c r="L623" i="50"/>
  <c r="K623" i="50"/>
  <c r="I623" i="50"/>
  <c r="H623" i="50"/>
  <c r="G623" i="50"/>
  <c r="C623" i="50"/>
  <c r="A623" i="50" s="1"/>
  <c r="B623" i="50"/>
  <c r="AM622" i="50"/>
  <c r="AL622" i="50"/>
  <c r="AJ622" i="50"/>
  <c r="AI622" i="50"/>
  <c r="AH622" i="50"/>
  <c r="AG622" i="50"/>
  <c r="AF622" i="50"/>
  <c r="AE622" i="50"/>
  <c r="AD622" i="50"/>
  <c r="AC622" i="50"/>
  <c r="AB622" i="50"/>
  <c r="AA622" i="50"/>
  <c r="Z622" i="50"/>
  <c r="Y622" i="50"/>
  <c r="X622" i="50"/>
  <c r="W622" i="50"/>
  <c r="V622" i="50"/>
  <c r="U622" i="50"/>
  <c r="T622" i="50"/>
  <c r="S622" i="50"/>
  <c r="R622" i="50"/>
  <c r="Q622" i="50"/>
  <c r="O622" i="50"/>
  <c r="M622" i="50"/>
  <c r="L622" i="50"/>
  <c r="H622" i="50"/>
  <c r="C622" i="50"/>
  <c r="B622" i="50"/>
  <c r="A622" i="50"/>
  <c r="AP621" i="50"/>
  <c r="AN621" i="50"/>
  <c r="AM621" i="50"/>
  <c r="AL621" i="50"/>
  <c r="AI621" i="50"/>
  <c r="AH621" i="50"/>
  <c r="AG621" i="50"/>
  <c r="AF621" i="50"/>
  <c r="AD621" i="50"/>
  <c r="AC621" i="50"/>
  <c r="AB621" i="50"/>
  <c r="AA621" i="50"/>
  <c r="Y621" i="50"/>
  <c r="X621" i="50"/>
  <c r="W621" i="50"/>
  <c r="V621" i="50"/>
  <c r="U621" i="50"/>
  <c r="T621" i="50"/>
  <c r="S621" i="50"/>
  <c r="R621" i="50"/>
  <c r="Q621" i="50"/>
  <c r="O621" i="50"/>
  <c r="N621" i="50"/>
  <c r="H621" i="50"/>
  <c r="C621" i="50"/>
  <c r="B621" i="50"/>
  <c r="A621" i="50"/>
  <c r="AP620" i="50"/>
  <c r="AN620" i="50"/>
  <c r="AM620" i="50"/>
  <c r="AL620" i="50"/>
  <c r="AI620" i="50"/>
  <c r="AH620" i="50"/>
  <c r="AG620" i="50"/>
  <c r="AF620" i="50"/>
  <c r="AE620" i="50"/>
  <c r="AD620" i="50"/>
  <c r="AC620" i="50"/>
  <c r="AB620" i="50"/>
  <c r="AA620" i="50"/>
  <c r="Z620" i="50"/>
  <c r="Y620" i="50"/>
  <c r="X620" i="50"/>
  <c r="W620" i="50"/>
  <c r="U620" i="50"/>
  <c r="T620" i="50"/>
  <c r="S620" i="50"/>
  <c r="R620" i="50"/>
  <c r="Q620" i="50"/>
  <c r="P620" i="50"/>
  <c r="O620" i="50"/>
  <c r="N620" i="50"/>
  <c r="I620" i="50"/>
  <c r="H620" i="50"/>
  <c r="C620" i="50"/>
  <c r="A620" i="50" s="1"/>
  <c r="B620" i="50"/>
  <c r="AP619" i="50"/>
  <c r="AN619" i="50"/>
  <c r="AM619" i="50"/>
  <c r="AL619" i="50"/>
  <c r="AK619" i="50"/>
  <c r="AI619" i="50"/>
  <c r="AH619" i="50"/>
  <c r="AG619" i="50"/>
  <c r="AF619" i="50"/>
  <c r="AE619" i="50"/>
  <c r="AD619" i="50"/>
  <c r="AC619" i="50"/>
  <c r="AB619" i="50"/>
  <c r="AA619" i="50"/>
  <c r="Z619" i="50"/>
  <c r="Y619" i="50"/>
  <c r="X619" i="50"/>
  <c r="W619" i="50"/>
  <c r="U619" i="50"/>
  <c r="T619" i="50"/>
  <c r="S619" i="50"/>
  <c r="R619" i="50"/>
  <c r="Q619" i="50"/>
  <c r="P619" i="50"/>
  <c r="O619" i="50"/>
  <c r="N619" i="50"/>
  <c r="I619" i="50"/>
  <c r="H619" i="50"/>
  <c r="C619" i="50"/>
  <c r="A619" i="50" s="1"/>
  <c r="B619" i="50"/>
  <c r="AM618" i="50"/>
  <c r="AL618" i="50"/>
  <c r="AK618" i="50"/>
  <c r="AJ618" i="50"/>
  <c r="AI618" i="50"/>
  <c r="AF618" i="50"/>
  <c r="AE618" i="50"/>
  <c r="AD618" i="50"/>
  <c r="AC618" i="50"/>
  <c r="AA618" i="50"/>
  <c r="Z618" i="50"/>
  <c r="Y618" i="50"/>
  <c r="X618" i="50"/>
  <c r="W618" i="50"/>
  <c r="V618" i="50"/>
  <c r="U618" i="50"/>
  <c r="S618" i="50"/>
  <c r="R618" i="50"/>
  <c r="Q618" i="50"/>
  <c r="O618" i="50"/>
  <c r="N618" i="50"/>
  <c r="M618" i="50"/>
  <c r="C618" i="50"/>
  <c r="B618" i="50"/>
  <c r="A618" i="50"/>
  <c r="AP617" i="50"/>
  <c r="AN617" i="50"/>
  <c r="AM617" i="50"/>
  <c r="AL617" i="50"/>
  <c r="AK617" i="50"/>
  <c r="AI617" i="50"/>
  <c r="AF617" i="50"/>
  <c r="AD617" i="50"/>
  <c r="AC617" i="50"/>
  <c r="Z617" i="50"/>
  <c r="Y617" i="50"/>
  <c r="X617" i="50"/>
  <c r="W617" i="50"/>
  <c r="U617" i="50"/>
  <c r="S617" i="50"/>
  <c r="N617" i="50"/>
  <c r="H617" i="50"/>
  <c r="C617" i="50"/>
  <c r="B617" i="50"/>
  <c r="A617" i="50"/>
  <c r="AP616" i="50"/>
  <c r="AN616" i="50"/>
  <c r="AM616" i="50"/>
  <c r="AJ616" i="50"/>
  <c r="AI616" i="50"/>
  <c r="AH616" i="50"/>
  <c r="AG616" i="50"/>
  <c r="AF616" i="50"/>
  <c r="AD616" i="50"/>
  <c r="AC616" i="50"/>
  <c r="AB616" i="50"/>
  <c r="Z616" i="50"/>
  <c r="Y616" i="50"/>
  <c r="X616" i="50"/>
  <c r="W616" i="50"/>
  <c r="U616" i="50"/>
  <c r="T616" i="50"/>
  <c r="S616" i="50"/>
  <c r="Q616" i="50"/>
  <c r="N616" i="50"/>
  <c r="M616" i="50"/>
  <c r="H616" i="50"/>
  <c r="C616" i="50"/>
  <c r="A616" i="50" s="1"/>
  <c r="B616" i="50"/>
  <c r="AP615" i="50"/>
  <c r="AO615" i="50"/>
  <c r="AN615" i="50"/>
  <c r="AM615" i="50"/>
  <c r="AL615" i="50"/>
  <c r="AK615" i="50"/>
  <c r="AJ615" i="50"/>
  <c r="AI615" i="50"/>
  <c r="AH615" i="50"/>
  <c r="AG615" i="50"/>
  <c r="AF615" i="50"/>
  <c r="AE615" i="50"/>
  <c r="AD615" i="50"/>
  <c r="AC615" i="50"/>
  <c r="AA615" i="50"/>
  <c r="Z615" i="50"/>
  <c r="Y615" i="50"/>
  <c r="W615" i="50"/>
  <c r="V615" i="50"/>
  <c r="U615" i="50"/>
  <c r="S615" i="50"/>
  <c r="Q615" i="50"/>
  <c r="N615" i="50"/>
  <c r="L615" i="50"/>
  <c r="H615" i="50"/>
  <c r="C615" i="50"/>
  <c r="A615" i="50" s="1"/>
  <c r="B615" i="50"/>
  <c r="AP614" i="50"/>
  <c r="AN614" i="50"/>
  <c r="AM614" i="50"/>
  <c r="AL614" i="50"/>
  <c r="AJ614" i="50"/>
  <c r="AI614" i="50"/>
  <c r="AH614" i="50"/>
  <c r="AG614" i="50"/>
  <c r="AF614" i="50"/>
  <c r="AE614" i="50"/>
  <c r="AD614" i="50"/>
  <c r="AA614" i="50"/>
  <c r="Z614" i="50"/>
  <c r="Y614" i="50"/>
  <c r="X614" i="50"/>
  <c r="W614" i="50"/>
  <c r="R614" i="50"/>
  <c r="P614" i="50"/>
  <c r="O614" i="50"/>
  <c r="N614" i="50"/>
  <c r="C614" i="50"/>
  <c r="B614" i="50"/>
  <c r="A614" i="50"/>
  <c r="AP613" i="50"/>
  <c r="AN613" i="50"/>
  <c r="AL613" i="50"/>
  <c r="AK613" i="50"/>
  <c r="AJ613" i="50"/>
  <c r="AI613" i="50"/>
  <c r="AH613" i="50"/>
  <c r="AG613" i="50"/>
  <c r="AF613" i="50"/>
  <c r="AE613" i="50"/>
  <c r="AD613" i="50"/>
  <c r="AA613" i="50"/>
  <c r="Z613" i="50"/>
  <c r="Y613" i="50"/>
  <c r="X613" i="50"/>
  <c r="W613" i="50"/>
  <c r="U613" i="50"/>
  <c r="R613" i="50"/>
  <c r="Q613" i="50"/>
  <c r="O613" i="50"/>
  <c r="N613" i="50"/>
  <c r="C613" i="50"/>
  <c r="B613" i="50"/>
  <c r="A613" i="50"/>
  <c r="AP612" i="50"/>
  <c r="AN612" i="50"/>
  <c r="AM612" i="50"/>
  <c r="AL612" i="50"/>
  <c r="AI612" i="50"/>
  <c r="AF612" i="50"/>
  <c r="AD612" i="50"/>
  <c r="AB612" i="50"/>
  <c r="Z612" i="50"/>
  <c r="Y612" i="50"/>
  <c r="X612" i="50"/>
  <c r="W612" i="50"/>
  <c r="U612" i="50"/>
  <c r="S612" i="50"/>
  <c r="Q612" i="50"/>
  <c r="N612" i="50"/>
  <c r="H612" i="50"/>
  <c r="C612" i="50"/>
  <c r="A612" i="50" s="1"/>
  <c r="B612" i="50"/>
  <c r="AP611" i="50"/>
  <c r="AN611" i="50"/>
  <c r="AJ611" i="50"/>
  <c r="AH611" i="50"/>
  <c r="AG611" i="50"/>
  <c r="AA611" i="50"/>
  <c r="Z611" i="50"/>
  <c r="N611" i="50"/>
  <c r="C611" i="50"/>
  <c r="A611" i="50" s="1"/>
  <c r="B611" i="50"/>
  <c r="AP610" i="50"/>
  <c r="AN610" i="50"/>
  <c r="AM610" i="50"/>
  <c r="AL610" i="50"/>
  <c r="AK610" i="50"/>
  <c r="AJ610" i="50"/>
  <c r="AI610" i="50"/>
  <c r="AH610" i="50"/>
  <c r="AG610" i="50"/>
  <c r="AF610" i="50"/>
  <c r="AE610" i="50"/>
  <c r="AD610" i="50"/>
  <c r="AC610" i="50"/>
  <c r="AB610" i="50"/>
  <c r="AA610" i="50"/>
  <c r="Z610" i="50"/>
  <c r="Y610" i="50"/>
  <c r="X610" i="50"/>
  <c r="W610" i="50"/>
  <c r="V610" i="50"/>
  <c r="R610" i="50"/>
  <c r="Q610" i="50"/>
  <c r="P610" i="50"/>
  <c r="O610" i="50"/>
  <c r="N610" i="50"/>
  <c r="L610" i="50"/>
  <c r="H610" i="50"/>
  <c r="C610" i="50"/>
  <c r="B610" i="50"/>
  <c r="A610" i="50"/>
  <c r="AP609" i="50"/>
  <c r="AO609" i="50"/>
  <c r="AN609" i="50"/>
  <c r="AM609" i="50"/>
  <c r="AL609" i="50"/>
  <c r="AK609" i="50"/>
  <c r="AJ609" i="50"/>
  <c r="AI609" i="50"/>
  <c r="AH609" i="50"/>
  <c r="AG609" i="50"/>
  <c r="AF609" i="50"/>
  <c r="AE609" i="50"/>
  <c r="AD609" i="50"/>
  <c r="AC609" i="50"/>
  <c r="AB609" i="50"/>
  <c r="AA609" i="50"/>
  <c r="Z609" i="50"/>
  <c r="Y609" i="50"/>
  <c r="X609" i="50"/>
  <c r="W609" i="50"/>
  <c r="V609" i="50"/>
  <c r="U609" i="50"/>
  <c r="T609" i="50"/>
  <c r="S609" i="50"/>
  <c r="R609" i="50"/>
  <c r="Q609" i="50"/>
  <c r="P609" i="50"/>
  <c r="O609" i="50"/>
  <c r="N609" i="50"/>
  <c r="M609" i="50"/>
  <c r="I609" i="50"/>
  <c r="H609" i="50"/>
  <c r="C609" i="50"/>
  <c r="B609" i="50"/>
  <c r="A609" i="50"/>
  <c r="AP608" i="50"/>
  <c r="AN608" i="50"/>
  <c r="AM608" i="50"/>
  <c r="AL608" i="50"/>
  <c r="AK608" i="50"/>
  <c r="AI608" i="50"/>
  <c r="AH608" i="50"/>
  <c r="AG608" i="50"/>
  <c r="AE608" i="50"/>
  <c r="AD608" i="50"/>
  <c r="AC608" i="50"/>
  <c r="AA608" i="50"/>
  <c r="Z608" i="50"/>
  <c r="Y608" i="50"/>
  <c r="X608" i="50"/>
  <c r="W608" i="50"/>
  <c r="R608" i="50"/>
  <c r="P608" i="50"/>
  <c r="N608" i="50"/>
  <c r="C608" i="50"/>
  <c r="A608" i="50" s="1"/>
  <c r="B608" i="50"/>
  <c r="AO607" i="50"/>
  <c r="AM607" i="50"/>
  <c r="AL607" i="50"/>
  <c r="AK607" i="50"/>
  <c r="AJ607" i="50"/>
  <c r="AI607" i="50"/>
  <c r="AH607" i="50"/>
  <c r="AF607" i="50"/>
  <c r="AE607" i="50"/>
  <c r="AD607" i="50"/>
  <c r="AC607" i="50"/>
  <c r="AB607" i="50"/>
  <c r="AA607" i="50"/>
  <c r="Z607" i="50"/>
  <c r="Y607" i="50"/>
  <c r="X607" i="50"/>
  <c r="W607" i="50"/>
  <c r="V607" i="50"/>
  <c r="T607" i="50"/>
  <c r="R607" i="50"/>
  <c r="Q607" i="50"/>
  <c r="O607" i="50"/>
  <c r="N607" i="50"/>
  <c r="M607" i="50"/>
  <c r="L607" i="50"/>
  <c r="K607" i="50"/>
  <c r="J607" i="50"/>
  <c r="H607" i="50"/>
  <c r="G607" i="50"/>
  <c r="C607" i="50"/>
  <c r="A607" i="50" s="1"/>
  <c r="B607" i="50"/>
  <c r="AP606" i="50"/>
  <c r="AO606" i="50"/>
  <c r="AN606" i="50"/>
  <c r="AM606" i="50"/>
  <c r="AL606" i="50"/>
  <c r="AK606" i="50"/>
  <c r="AJ606" i="50"/>
  <c r="AI606" i="50"/>
  <c r="AH606" i="50"/>
  <c r="AG606" i="50"/>
  <c r="AF606" i="50"/>
  <c r="AE606" i="50"/>
  <c r="AD606" i="50"/>
  <c r="AC606" i="50"/>
  <c r="AB606" i="50"/>
  <c r="AA606" i="50"/>
  <c r="Z606" i="50"/>
  <c r="Y606" i="50"/>
  <c r="X606" i="50"/>
  <c r="W606" i="50"/>
  <c r="V606" i="50"/>
  <c r="U606" i="50"/>
  <c r="T606" i="50"/>
  <c r="S606" i="50"/>
  <c r="R606" i="50"/>
  <c r="Q606" i="50"/>
  <c r="P606" i="50"/>
  <c r="O606" i="50"/>
  <c r="N606" i="50"/>
  <c r="M606" i="50"/>
  <c r="L606" i="50"/>
  <c r="K606" i="50"/>
  <c r="J606" i="50"/>
  <c r="I606" i="50"/>
  <c r="H606" i="50"/>
  <c r="G606" i="50"/>
  <c r="AQ606" i="50" s="1"/>
  <c r="AR606" i="50" s="1"/>
  <c r="C606" i="50"/>
  <c r="B606" i="50"/>
  <c r="A606" i="50"/>
  <c r="AP605" i="50"/>
  <c r="AO605" i="50"/>
  <c r="AN605" i="50"/>
  <c r="AM605" i="50"/>
  <c r="AL605" i="50"/>
  <c r="AK605" i="50"/>
  <c r="AJ605" i="50"/>
  <c r="AI605" i="50"/>
  <c r="AH605" i="50"/>
  <c r="AG605" i="50"/>
  <c r="AF605" i="50"/>
  <c r="AE605" i="50"/>
  <c r="AD605" i="50"/>
  <c r="AC605" i="50"/>
  <c r="AB605" i="50"/>
  <c r="AA605" i="50"/>
  <c r="Z605" i="50"/>
  <c r="Y605" i="50"/>
  <c r="X605" i="50"/>
  <c r="W605" i="50"/>
  <c r="V605" i="50"/>
  <c r="U605" i="50"/>
  <c r="T605" i="50"/>
  <c r="S605" i="50"/>
  <c r="R605" i="50"/>
  <c r="Q605" i="50"/>
  <c r="P605" i="50"/>
  <c r="O605" i="50"/>
  <c r="N605" i="50"/>
  <c r="M605" i="50"/>
  <c r="L605" i="50"/>
  <c r="K605" i="50"/>
  <c r="J605" i="50"/>
  <c r="I605" i="50"/>
  <c r="H605" i="50"/>
  <c r="G605" i="50"/>
  <c r="AQ605" i="50" s="1"/>
  <c r="AR605" i="50" s="1"/>
  <c r="C605" i="50"/>
  <c r="B605" i="50"/>
  <c r="A605" i="50"/>
  <c r="AP604" i="50"/>
  <c r="AO604" i="50"/>
  <c r="AN604" i="50"/>
  <c r="AM604" i="50"/>
  <c r="AL604" i="50"/>
  <c r="AJ604" i="50"/>
  <c r="AI604" i="50"/>
  <c r="AF604" i="50"/>
  <c r="AE604" i="50"/>
  <c r="AD604" i="50"/>
  <c r="AC604" i="50"/>
  <c r="AB604" i="50"/>
  <c r="AA604" i="50"/>
  <c r="Z604" i="50"/>
  <c r="Y604" i="50"/>
  <c r="X604" i="50"/>
  <c r="W604" i="50"/>
  <c r="U604" i="50"/>
  <c r="T604" i="50"/>
  <c r="S604" i="50"/>
  <c r="P604" i="50"/>
  <c r="N604" i="50"/>
  <c r="M604" i="50"/>
  <c r="I604" i="50"/>
  <c r="C604" i="50"/>
  <c r="A604" i="50" s="1"/>
  <c r="B604" i="50"/>
  <c r="AP603" i="50"/>
  <c r="AN603" i="50"/>
  <c r="AM603" i="50"/>
  <c r="AL603" i="50"/>
  <c r="AK603" i="50"/>
  <c r="AJ603" i="50"/>
  <c r="AI603" i="50"/>
  <c r="AF603" i="50"/>
  <c r="AE603" i="50"/>
  <c r="AD603" i="50"/>
  <c r="AC603" i="50"/>
  <c r="AB603" i="50"/>
  <c r="AA603" i="50"/>
  <c r="Z603" i="50"/>
  <c r="Y603" i="50"/>
  <c r="X603" i="50"/>
  <c r="V603" i="50"/>
  <c r="U603" i="50"/>
  <c r="S603" i="50"/>
  <c r="P603" i="50"/>
  <c r="N603" i="50"/>
  <c r="M603" i="50"/>
  <c r="C603" i="50"/>
  <c r="A603" i="50" s="1"/>
  <c r="B603" i="50"/>
  <c r="AP602" i="50"/>
  <c r="AN602" i="50"/>
  <c r="AM602" i="50"/>
  <c r="AL602" i="50"/>
  <c r="AK602" i="50"/>
  <c r="AJ602" i="50"/>
  <c r="AI602" i="50"/>
  <c r="AH602" i="50"/>
  <c r="AG602" i="50"/>
  <c r="AF602" i="50"/>
  <c r="AE602" i="50"/>
  <c r="AD602" i="50"/>
  <c r="AC602" i="50"/>
  <c r="AB602" i="50"/>
  <c r="AA602" i="50"/>
  <c r="Z602" i="50"/>
  <c r="Y602" i="50"/>
  <c r="X602" i="50"/>
  <c r="W602" i="50"/>
  <c r="V602" i="50"/>
  <c r="U602" i="50"/>
  <c r="S602" i="50"/>
  <c r="R602" i="50"/>
  <c r="Q602" i="50"/>
  <c r="P602" i="50"/>
  <c r="O602" i="50"/>
  <c r="N602" i="50"/>
  <c r="M602" i="50"/>
  <c r="L602" i="50"/>
  <c r="K602" i="50"/>
  <c r="J602" i="50"/>
  <c r="I602" i="50"/>
  <c r="H602" i="50"/>
  <c r="G602" i="50"/>
  <c r="C602" i="50"/>
  <c r="B602" i="50"/>
  <c r="A602" i="50"/>
  <c r="AP601" i="50"/>
  <c r="AN601" i="50"/>
  <c r="AL601" i="50"/>
  <c r="AK601" i="50"/>
  <c r="AJ601" i="50"/>
  <c r="AI601" i="50"/>
  <c r="AH601" i="50"/>
  <c r="AG601" i="50"/>
  <c r="AF601" i="50"/>
  <c r="AE601" i="50"/>
  <c r="AD601" i="50"/>
  <c r="AC601" i="50"/>
  <c r="AB601" i="50"/>
  <c r="AA601" i="50"/>
  <c r="Z601" i="50"/>
  <c r="Y601" i="50"/>
  <c r="X601" i="50"/>
  <c r="W601" i="50"/>
  <c r="V601" i="50"/>
  <c r="S601" i="50"/>
  <c r="R601" i="50"/>
  <c r="Q601" i="50"/>
  <c r="P601" i="50"/>
  <c r="N601" i="50"/>
  <c r="M601" i="50"/>
  <c r="L601" i="50"/>
  <c r="J601" i="50"/>
  <c r="H601" i="50"/>
  <c r="G601" i="50"/>
  <c r="C601" i="50"/>
  <c r="B601" i="50"/>
  <c r="A601" i="50"/>
  <c r="AP600" i="50"/>
  <c r="AN600" i="50"/>
  <c r="AJ600" i="50"/>
  <c r="AI600" i="50"/>
  <c r="AE600" i="50"/>
  <c r="AD600" i="50"/>
  <c r="AA600" i="50"/>
  <c r="Z600" i="50"/>
  <c r="Y600" i="50"/>
  <c r="X600" i="50"/>
  <c r="W600" i="50"/>
  <c r="V600" i="50"/>
  <c r="G600" i="50"/>
  <c r="C600" i="50"/>
  <c r="A600" i="50" s="1"/>
  <c r="B600" i="50"/>
  <c r="AP599" i="50"/>
  <c r="AN599" i="50"/>
  <c r="AI599" i="50"/>
  <c r="AG599" i="50"/>
  <c r="AE599" i="50"/>
  <c r="AD599" i="50"/>
  <c r="AA599" i="50"/>
  <c r="Z599" i="50"/>
  <c r="Y599" i="50"/>
  <c r="U599" i="50"/>
  <c r="S599" i="50"/>
  <c r="P599" i="50"/>
  <c r="N599" i="50"/>
  <c r="C599" i="50"/>
  <c r="A599" i="50" s="1"/>
  <c r="B599" i="50"/>
  <c r="AP598" i="50"/>
  <c r="AN598" i="50"/>
  <c r="AI598" i="50"/>
  <c r="AE598" i="50"/>
  <c r="AD598" i="50"/>
  <c r="AA598" i="50"/>
  <c r="Z598" i="50"/>
  <c r="Y598" i="50"/>
  <c r="C598" i="50"/>
  <c r="B598" i="50"/>
  <c r="A598" i="50"/>
  <c r="AP597" i="50"/>
  <c r="AO597" i="50"/>
  <c r="AL597" i="50"/>
  <c r="AK597" i="50"/>
  <c r="AJ597" i="50"/>
  <c r="AI597" i="50"/>
  <c r="AH597" i="50"/>
  <c r="AG597" i="50"/>
  <c r="AF597" i="50"/>
  <c r="AE597" i="50"/>
  <c r="AD597" i="50"/>
  <c r="AC597" i="50"/>
  <c r="AB597" i="50"/>
  <c r="AA597" i="50"/>
  <c r="Z597" i="50"/>
  <c r="Y597" i="50"/>
  <c r="X597" i="50"/>
  <c r="W597" i="50"/>
  <c r="V597" i="50"/>
  <c r="U597" i="50"/>
  <c r="T597" i="50"/>
  <c r="S597" i="50"/>
  <c r="R597" i="50"/>
  <c r="Q597" i="50"/>
  <c r="P597" i="50"/>
  <c r="M597" i="50"/>
  <c r="C597" i="50"/>
  <c r="B597" i="50"/>
  <c r="A597" i="50"/>
  <c r="AP596" i="50"/>
  <c r="AO596" i="50"/>
  <c r="AN596" i="50"/>
  <c r="AM596" i="50"/>
  <c r="AL596" i="50"/>
  <c r="AK596" i="50"/>
  <c r="AJ596" i="50"/>
  <c r="AI596" i="50"/>
  <c r="AH596" i="50"/>
  <c r="AG596" i="50"/>
  <c r="AF596" i="50"/>
  <c r="AE596" i="50"/>
  <c r="AD596" i="50"/>
  <c r="AC596" i="50"/>
  <c r="AB596" i="50"/>
  <c r="AA596" i="50"/>
  <c r="Z596" i="50"/>
  <c r="Y596" i="50"/>
  <c r="X596" i="50"/>
  <c r="W596" i="50"/>
  <c r="V596" i="50"/>
  <c r="U596" i="50"/>
  <c r="T596" i="50"/>
  <c r="S596" i="50"/>
  <c r="R596" i="50"/>
  <c r="Q596" i="50"/>
  <c r="P596" i="50"/>
  <c r="O596" i="50"/>
  <c r="N596" i="50"/>
  <c r="M596" i="50"/>
  <c r="L596" i="50"/>
  <c r="K596" i="50"/>
  <c r="J596" i="50"/>
  <c r="I596" i="50"/>
  <c r="H596" i="50"/>
  <c r="G596" i="50"/>
  <c r="AQ596" i="50" s="1"/>
  <c r="AR596" i="50" s="1"/>
  <c r="C596" i="50"/>
  <c r="A596" i="50" s="1"/>
  <c r="B596" i="50"/>
  <c r="AP595" i="50"/>
  <c r="AO595" i="50"/>
  <c r="AN595" i="50"/>
  <c r="AM595" i="50"/>
  <c r="AL595" i="50"/>
  <c r="AK595" i="50"/>
  <c r="AJ595" i="50"/>
  <c r="AI595" i="50"/>
  <c r="AH595" i="50"/>
  <c r="AG595" i="50"/>
  <c r="AF595" i="50"/>
  <c r="AE595" i="50"/>
  <c r="AD595" i="50"/>
  <c r="AB595" i="50"/>
  <c r="AA595" i="50"/>
  <c r="Z595" i="50"/>
  <c r="Y595" i="50"/>
  <c r="X595" i="50"/>
  <c r="W595" i="50"/>
  <c r="V595" i="50"/>
  <c r="U595" i="50"/>
  <c r="T595" i="50"/>
  <c r="S595" i="50"/>
  <c r="R595" i="50"/>
  <c r="Q595" i="50"/>
  <c r="P595" i="50"/>
  <c r="O595" i="50"/>
  <c r="N595" i="50"/>
  <c r="M595" i="50"/>
  <c r="K595" i="50"/>
  <c r="H595" i="50"/>
  <c r="G595" i="50"/>
  <c r="C595" i="50"/>
  <c r="B595" i="50"/>
  <c r="A595" i="50"/>
  <c r="AP594" i="50"/>
  <c r="AN594" i="50"/>
  <c r="AM594" i="50"/>
  <c r="AI594" i="50"/>
  <c r="AE594" i="50"/>
  <c r="AD594" i="50"/>
  <c r="AC594" i="50"/>
  <c r="AA594" i="50"/>
  <c r="Z594" i="50"/>
  <c r="Y594" i="50"/>
  <c r="R594" i="50"/>
  <c r="N594" i="50"/>
  <c r="M594" i="50"/>
  <c r="C594" i="50"/>
  <c r="B594" i="50"/>
  <c r="A594" i="50"/>
  <c r="AP593" i="50"/>
  <c r="AN593" i="50"/>
  <c r="AI593" i="50"/>
  <c r="AE593" i="50"/>
  <c r="AD593" i="50"/>
  <c r="AA593" i="50"/>
  <c r="Z593" i="50"/>
  <c r="Y593" i="50"/>
  <c r="S593" i="50"/>
  <c r="Q593" i="50"/>
  <c r="N593" i="50"/>
  <c r="C593" i="50"/>
  <c r="A593" i="50" s="1"/>
  <c r="B593" i="50"/>
  <c r="AP592" i="50"/>
  <c r="AN592" i="50"/>
  <c r="AM592" i="50"/>
  <c r="AK592" i="50"/>
  <c r="AJ592" i="50"/>
  <c r="AI592" i="50"/>
  <c r="AH592" i="50"/>
  <c r="AG592" i="50"/>
  <c r="AF592" i="50"/>
  <c r="AE592" i="50"/>
  <c r="AD592" i="50"/>
  <c r="AA592" i="50"/>
  <c r="Z592" i="50"/>
  <c r="Y592" i="50"/>
  <c r="X592" i="50"/>
  <c r="V592" i="50"/>
  <c r="R592" i="50"/>
  <c r="P592" i="50"/>
  <c r="N592" i="50"/>
  <c r="C592" i="50"/>
  <c r="A592" i="50" s="1"/>
  <c r="B592" i="50"/>
  <c r="AP591" i="50"/>
  <c r="AN591" i="50"/>
  <c r="AJ591" i="50"/>
  <c r="AI591" i="50"/>
  <c r="AH591" i="50"/>
  <c r="AG591" i="50"/>
  <c r="AF591" i="50"/>
  <c r="AE591" i="50"/>
  <c r="AD591" i="50"/>
  <c r="AA591" i="50"/>
  <c r="Z591" i="50"/>
  <c r="Y591" i="50"/>
  <c r="X591" i="50"/>
  <c r="W591" i="50"/>
  <c r="V591" i="50"/>
  <c r="R591" i="50"/>
  <c r="Q591" i="50"/>
  <c r="O591" i="50"/>
  <c r="N591" i="50"/>
  <c r="C591" i="50"/>
  <c r="B591" i="50"/>
  <c r="A591" i="50"/>
  <c r="AP590" i="50"/>
  <c r="AO590" i="50"/>
  <c r="AN590" i="50"/>
  <c r="AM590" i="50"/>
  <c r="AK590" i="50"/>
  <c r="AJ590" i="50"/>
  <c r="AI590" i="50"/>
  <c r="AH590" i="50"/>
  <c r="AG590" i="50"/>
  <c r="AF590" i="50"/>
  <c r="AE590" i="50"/>
  <c r="AD590" i="50"/>
  <c r="AC590" i="50"/>
  <c r="AA590" i="50"/>
  <c r="Z590" i="50"/>
  <c r="Y590" i="50"/>
  <c r="X590" i="50"/>
  <c r="W590" i="50"/>
  <c r="V590" i="50"/>
  <c r="S590" i="50"/>
  <c r="R590" i="50"/>
  <c r="Q590" i="50"/>
  <c r="P590" i="50"/>
  <c r="O590" i="50"/>
  <c r="N590" i="50"/>
  <c r="M590" i="50"/>
  <c r="K590" i="50"/>
  <c r="C590" i="50"/>
  <c r="B590" i="50"/>
  <c r="A590" i="50"/>
  <c r="AP589" i="50"/>
  <c r="AO589" i="50"/>
  <c r="AN589" i="50"/>
  <c r="AM589" i="50"/>
  <c r="AL589" i="50"/>
  <c r="AK589" i="50"/>
  <c r="AJ589" i="50"/>
  <c r="AI589" i="50"/>
  <c r="AH589" i="50"/>
  <c r="AG589" i="50"/>
  <c r="AF589" i="50"/>
  <c r="AE589" i="50"/>
  <c r="AD589" i="50"/>
  <c r="AC589" i="50"/>
  <c r="AB589" i="50"/>
  <c r="AA589" i="50"/>
  <c r="Z589" i="50"/>
  <c r="Y589" i="50"/>
  <c r="X589" i="50"/>
  <c r="W589" i="50"/>
  <c r="V589" i="50"/>
  <c r="U589" i="50"/>
  <c r="T589" i="50"/>
  <c r="S589" i="50"/>
  <c r="R589" i="50"/>
  <c r="Q589" i="50"/>
  <c r="P589" i="50"/>
  <c r="O589" i="50"/>
  <c r="M589" i="50"/>
  <c r="L589" i="50"/>
  <c r="I589" i="50"/>
  <c r="G589" i="50"/>
  <c r="C589" i="50"/>
  <c r="A589" i="50" s="1"/>
  <c r="B589" i="50"/>
  <c r="AP588" i="50"/>
  <c r="AN588" i="50"/>
  <c r="AK588" i="50"/>
  <c r="AI588" i="50"/>
  <c r="AE588" i="50"/>
  <c r="AD588" i="50"/>
  <c r="AA588" i="50"/>
  <c r="Z588" i="50"/>
  <c r="Y588" i="50"/>
  <c r="V588" i="50"/>
  <c r="R588" i="50"/>
  <c r="Q588" i="50"/>
  <c r="O588" i="50"/>
  <c r="N588" i="50"/>
  <c r="C588" i="50"/>
  <c r="A588" i="50" s="1"/>
  <c r="B588" i="50"/>
  <c r="AP587" i="50"/>
  <c r="AO587" i="50"/>
  <c r="AN587" i="50"/>
  <c r="AM587" i="50"/>
  <c r="AL587" i="50"/>
  <c r="AK587" i="50"/>
  <c r="AJ587" i="50"/>
  <c r="AI587" i="50"/>
  <c r="AF587" i="50"/>
  <c r="AE587" i="50"/>
  <c r="AD587" i="50"/>
  <c r="AC587" i="50"/>
  <c r="AB587" i="50"/>
  <c r="AA587" i="50"/>
  <c r="Z587" i="50"/>
  <c r="Y587" i="50"/>
  <c r="X587" i="50"/>
  <c r="W587" i="50"/>
  <c r="V587" i="50"/>
  <c r="T587" i="50"/>
  <c r="S587" i="50"/>
  <c r="R587" i="50"/>
  <c r="Q587" i="50"/>
  <c r="P587" i="50"/>
  <c r="O587" i="50"/>
  <c r="M587" i="50"/>
  <c r="L587" i="50"/>
  <c r="K587" i="50"/>
  <c r="I587" i="50"/>
  <c r="H587" i="50"/>
  <c r="G587" i="50"/>
  <c r="C587" i="50"/>
  <c r="B587" i="50"/>
  <c r="A587" i="50"/>
  <c r="AP586" i="50"/>
  <c r="AO586" i="50"/>
  <c r="AN586" i="50"/>
  <c r="AM586" i="50"/>
  <c r="AL586" i="50"/>
  <c r="AK586" i="50"/>
  <c r="AJ586" i="50"/>
  <c r="AI586" i="50"/>
  <c r="AH586" i="50"/>
  <c r="AG586" i="50"/>
  <c r="AF586" i="50"/>
  <c r="AE586" i="50"/>
  <c r="AD586" i="50"/>
  <c r="AC586" i="50"/>
  <c r="AB586" i="50"/>
  <c r="AA586" i="50"/>
  <c r="Z586" i="50"/>
  <c r="Y586" i="50"/>
  <c r="X586" i="50"/>
  <c r="W586" i="50"/>
  <c r="V586" i="50"/>
  <c r="U586" i="50"/>
  <c r="T586" i="50"/>
  <c r="S586" i="50"/>
  <c r="R586" i="50"/>
  <c r="Q586" i="50"/>
  <c r="P586" i="50"/>
  <c r="O586" i="50"/>
  <c r="N586" i="50"/>
  <c r="M586" i="50"/>
  <c r="L586" i="50"/>
  <c r="K586" i="50"/>
  <c r="J586" i="50"/>
  <c r="I586" i="50"/>
  <c r="H586" i="50"/>
  <c r="G586" i="50"/>
  <c r="AQ586" i="50" s="1"/>
  <c r="AR586" i="50" s="1"/>
  <c r="C586" i="50"/>
  <c r="B586" i="50"/>
  <c r="A586" i="50"/>
  <c r="AP585" i="50"/>
  <c r="AO585" i="50"/>
  <c r="AN585" i="50"/>
  <c r="AM585" i="50"/>
  <c r="AL585" i="50"/>
  <c r="AK585" i="50"/>
  <c r="AJ585" i="50"/>
  <c r="AI585" i="50"/>
  <c r="AH585" i="50"/>
  <c r="AG585" i="50"/>
  <c r="AF585" i="50"/>
  <c r="AE585" i="50"/>
  <c r="AD585" i="50"/>
  <c r="AC585" i="50"/>
  <c r="AB585" i="50"/>
  <c r="AA585" i="50"/>
  <c r="Z585" i="50"/>
  <c r="Y585" i="50"/>
  <c r="X585" i="50"/>
  <c r="W585" i="50"/>
  <c r="V585" i="50"/>
  <c r="U585" i="50"/>
  <c r="T585" i="50"/>
  <c r="S585" i="50"/>
  <c r="R585" i="50"/>
  <c r="Q585" i="50"/>
  <c r="P585" i="50"/>
  <c r="O585" i="50"/>
  <c r="N585" i="50"/>
  <c r="M585" i="50"/>
  <c r="L585" i="50"/>
  <c r="K585" i="50"/>
  <c r="J585" i="50"/>
  <c r="I585" i="50"/>
  <c r="H585" i="50"/>
  <c r="G585" i="50"/>
  <c r="AQ585" i="50" s="1"/>
  <c r="AR585" i="50" s="1"/>
  <c r="C585" i="50"/>
  <c r="A585" i="50" s="1"/>
  <c r="B585" i="50"/>
  <c r="AP584" i="50"/>
  <c r="AO584" i="50"/>
  <c r="AN584" i="50"/>
  <c r="AM584" i="50"/>
  <c r="AL584" i="50"/>
  <c r="AK584" i="50"/>
  <c r="AJ584" i="50"/>
  <c r="AI584" i="50"/>
  <c r="AH584" i="50"/>
  <c r="AG584" i="50"/>
  <c r="AF584" i="50"/>
  <c r="AE584" i="50"/>
  <c r="AD584" i="50"/>
  <c r="AC584" i="50"/>
  <c r="AB584" i="50"/>
  <c r="AA584" i="50"/>
  <c r="Z584" i="50"/>
  <c r="Y584" i="50"/>
  <c r="X584" i="50"/>
  <c r="W584" i="50"/>
  <c r="V584" i="50"/>
  <c r="U584" i="50"/>
  <c r="T584" i="50"/>
  <c r="S584" i="50"/>
  <c r="R584" i="50"/>
  <c r="Q584" i="50"/>
  <c r="P584" i="50"/>
  <c r="O584" i="50"/>
  <c r="N584" i="50"/>
  <c r="M584" i="50"/>
  <c r="L584" i="50"/>
  <c r="K584" i="50"/>
  <c r="J584" i="50"/>
  <c r="I584" i="50"/>
  <c r="H584" i="50"/>
  <c r="G584" i="50"/>
  <c r="AQ584" i="50" s="1"/>
  <c r="AR584" i="50" s="1"/>
  <c r="C584" i="50"/>
  <c r="A584" i="50" s="1"/>
  <c r="B584" i="50"/>
  <c r="AP583" i="50"/>
  <c r="AO583" i="50"/>
  <c r="AN583" i="50"/>
  <c r="AM583" i="50"/>
  <c r="AL583" i="50"/>
  <c r="AK583" i="50"/>
  <c r="AJ583" i="50"/>
  <c r="AI583" i="50"/>
  <c r="AH583" i="50"/>
  <c r="AG583" i="50"/>
  <c r="AF583" i="50"/>
  <c r="AE583" i="50"/>
  <c r="AD583" i="50"/>
  <c r="AC583" i="50"/>
  <c r="AB583" i="50"/>
  <c r="AA583" i="50"/>
  <c r="Z583" i="50"/>
  <c r="Y583" i="50"/>
  <c r="X583" i="50"/>
  <c r="W583" i="50"/>
  <c r="V583" i="50"/>
  <c r="U583" i="50"/>
  <c r="T583" i="50"/>
  <c r="S583" i="50"/>
  <c r="R583" i="50"/>
  <c r="Q583" i="50"/>
  <c r="P583" i="50"/>
  <c r="O583" i="50"/>
  <c r="N583" i="50"/>
  <c r="M583" i="50"/>
  <c r="L583" i="50"/>
  <c r="K583" i="50"/>
  <c r="J583" i="50"/>
  <c r="I583" i="50"/>
  <c r="H583" i="50"/>
  <c r="G583" i="50"/>
  <c r="AQ583" i="50" s="1"/>
  <c r="AR583" i="50" s="1"/>
  <c r="C583" i="50"/>
  <c r="A583" i="50" s="1"/>
  <c r="B583" i="50"/>
  <c r="AP582" i="50"/>
  <c r="AO582" i="50"/>
  <c r="AM582" i="50"/>
  <c r="AL582" i="50"/>
  <c r="AK582" i="50"/>
  <c r="AJ582" i="50"/>
  <c r="AI582" i="50"/>
  <c r="AH582" i="50"/>
  <c r="AG582" i="50"/>
  <c r="AF582" i="50"/>
  <c r="AE582" i="50"/>
  <c r="AD582" i="50"/>
  <c r="AC582" i="50"/>
  <c r="AA582" i="50"/>
  <c r="Z582" i="50"/>
  <c r="Y582" i="50"/>
  <c r="X582" i="50"/>
  <c r="W582" i="50"/>
  <c r="V582" i="50"/>
  <c r="U582" i="50"/>
  <c r="T582" i="50"/>
  <c r="S582" i="50"/>
  <c r="R582" i="50"/>
  <c r="Q582" i="50"/>
  <c r="P582" i="50"/>
  <c r="O582" i="50"/>
  <c r="N582" i="50"/>
  <c r="H582" i="50"/>
  <c r="C582" i="50"/>
  <c r="B582" i="50"/>
  <c r="A582" i="50"/>
  <c r="AP581" i="50"/>
  <c r="AN581" i="50"/>
  <c r="AM581" i="50"/>
  <c r="AL581" i="50"/>
  <c r="AJ581" i="50"/>
  <c r="AI581" i="50"/>
  <c r="AH581" i="50"/>
  <c r="AG581" i="50"/>
  <c r="AF581" i="50"/>
  <c r="AE581" i="50"/>
  <c r="AD581" i="50"/>
  <c r="AA581" i="50"/>
  <c r="Z581" i="50"/>
  <c r="Y581" i="50"/>
  <c r="X581" i="50"/>
  <c r="W581" i="50"/>
  <c r="V581" i="50"/>
  <c r="U581" i="50"/>
  <c r="T581" i="50"/>
  <c r="S581" i="50"/>
  <c r="R581" i="50"/>
  <c r="Q581" i="50"/>
  <c r="P581" i="50"/>
  <c r="O581" i="50"/>
  <c r="N581" i="50"/>
  <c r="H581" i="50"/>
  <c r="C581" i="50"/>
  <c r="B581" i="50"/>
  <c r="A581" i="50"/>
  <c r="AP580" i="50"/>
  <c r="AN580" i="50"/>
  <c r="AM580" i="50"/>
  <c r="AK580" i="50"/>
  <c r="AJ580" i="50"/>
  <c r="AI580" i="50"/>
  <c r="AH580" i="50"/>
  <c r="AG580" i="50"/>
  <c r="AF580" i="50"/>
  <c r="AE580" i="50"/>
  <c r="AD580" i="50"/>
  <c r="AA580" i="50"/>
  <c r="Z580" i="50"/>
  <c r="Y580" i="50"/>
  <c r="V580" i="50"/>
  <c r="U580" i="50"/>
  <c r="R580" i="50"/>
  <c r="Q580" i="50"/>
  <c r="P580" i="50"/>
  <c r="N580" i="50"/>
  <c r="M580" i="50"/>
  <c r="H580" i="50"/>
  <c r="C580" i="50"/>
  <c r="A580" i="50" s="1"/>
  <c r="B580" i="50"/>
  <c r="AP579" i="50"/>
  <c r="AO579" i="50"/>
  <c r="AN579" i="50"/>
  <c r="AM579" i="50"/>
  <c r="AL579" i="50"/>
  <c r="AK579" i="50"/>
  <c r="AJ579" i="50"/>
  <c r="AI579" i="50"/>
  <c r="AH579" i="50"/>
  <c r="AG579" i="50"/>
  <c r="AF579" i="50"/>
  <c r="AE579" i="50"/>
  <c r="AD579" i="50"/>
  <c r="AC579" i="50"/>
  <c r="AB579" i="50"/>
  <c r="AA579" i="50"/>
  <c r="Z579" i="50"/>
  <c r="Y579" i="50"/>
  <c r="X579" i="50"/>
  <c r="W579" i="50"/>
  <c r="V579" i="50"/>
  <c r="S579" i="50"/>
  <c r="R579" i="50"/>
  <c r="Q579" i="50"/>
  <c r="P579" i="50"/>
  <c r="O579" i="50"/>
  <c r="M579" i="50"/>
  <c r="L579" i="50"/>
  <c r="K579" i="50"/>
  <c r="J579" i="50"/>
  <c r="I579" i="50"/>
  <c r="H579" i="50"/>
  <c r="G579" i="50"/>
  <c r="C579" i="50"/>
  <c r="A579" i="50" s="1"/>
  <c r="B579" i="50"/>
  <c r="AP578" i="50"/>
  <c r="AO578" i="50"/>
  <c r="AN578" i="50"/>
  <c r="AM578" i="50"/>
  <c r="AL578" i="50"/>
  <c r="AK578" i="50"/>
  <c r="AJ578" i="50"/>
  <c r="AI578" i="50"/>
  <c r="AH578" i="50"/>
  <c r="AG578" i="50"/>
  <c r="AF578" i="50"/>
  <c r="AE578" i="50"/>
  <c r="AD578" i="50"/>
  <c r="AC578" i="50"/>
  <c r="AB578" i="50"/>
  <c r="AA578" i="50"/>
  <c r="Z578" i="50"/>
  <c r="Y578" i="50"/>
  <c r="X578" i="50"/>
  <c r="W578" i="50"/>
  <c r="V578" i="50"/>
  <c r="U578" i="50"/>
  <c r="T578" i="50"/>
  <c r="S578" i="50"/>
  <c r="R578" i="50"/>
  <c r="Q578" i="50"/>
  <c r="P578" i="50"/>
  <c r="O578" i="50"/>
  <c r="N578" i="50"/>
  <c r="M578" i="50"/>
  <c r="L578" i="50"/>
  <c r="K578" i="50"/>
  <c r="J578" i="50"/>
  <c r="I578" i="50"/>
  <c r="H578" i="50"/>
  <c r="G578" i="50"/>
  <c r="AQ578" i="50" s="1"/>
  <c r="AR578" i="50" s="1"/>
  <c r="C578" i="50"/>
  <c r="B578" i="50"/>
  <c r="A578" i="50"/>
  <c r="AP577" i="50"/>
  <c r="AO577" i="50"/>
  <c r="AN577" i="50"/>
  <c r="AM577" i="50"/>
  <c r="AL577" i="50"/>
  <c r="AK577" i="50"/>
  <c r="AJ577" i="50"/>
  <c r="AI577" i="50"/>
  <c r="AH577" i="50"/>
  <c r="AG577" i="50"/>
  <c r="AF577" i="50"/>
  <c r="AE577" i="50"/>
  <c r="AD577" i="50"/>
  <c r="AC577" i="50"/>
  <c r="AB577" i="50"/>
  <c r="AA577" i="50"/>
  <c r="Z577" i="50"/>
  <c r="Y577" i="50"/>
  <c r="X577" i="50"/>
  <c r="W577" i="50"/>
  <c r="V577" i="50"/>
  <c r="U577" i="50"/>
  <c r="T577" i="50"/>
  <c r="S577" i="50"/>
  <c r="R577" i="50"/>
  <c r="Q577" i="50"/>
  <c r="P577" i="50"/>
  <c r="O577" i="50"/>
  <c r="N577" i="50"/>
  <c r="M577" i="50"/>
  <c r="L577" i="50"/>
  <c r="K577" i="50"/>
  <c r="J577" i="50"/>
  <c r="I577" i="50"/>
  <c r="H577" i="50"/>
  <c r="G577" i="50"/>
  <c r="AQ577" i="50" s="1"/>
  <c r="AR577" i="50" s="1"/>
  <c r="C577" i="50"/>
  <c r="B577" i="50"/>
  <c r="A577" i="50"/>
  <c r="AP576" i="50"/>
  <c r="AO576" i="50"/>
  <c r="AN576" i="50"/>
  <c r="AM576" i="50"/>
  <c r="AL576" i="50"/>
  <c r="AK576" i="50"/>
  <c r="AJ576" i="50"/>
  <c r="AI576" i="50"/>
  <c r="AH576" i="50"/>
  <c r="AG576" i="50"/>
  <c r="AF576" i="50"/>
  <c r="AE576" i="50"/>
  <c r="AD576" i="50"/>
  <c r="AC576" i="50"/>
  <c r="AB576" i="50"/>
  <c r="AA576" i="50"/>
  <c r="Z576" i="50"/>
  <c r="Y576" i="50"/>
  <c r="X576" i="50"/>
  <c r="W576" i="50"/>
  <c r="V576" i="50"/>
  <c r="U576" i="50"/>
  <c r="T576" i="50"/>
  <c r="S576" i="50"/>
  <c r="R576" i="50"/>
  <c r="Q576" i="50"/>
  <c r="P576" i="50"/>
  <c r="O576" i="50"/>
  <c r="N576" i="50"/>
  <c r="M576" i="50"/>
  <c r="L576" i="50"/>
  <c r="K576" i="50"/>
  <c r="J576" i="50"/>
  <c r="I576" i="50"/>
  <c r="H576" i="50"/>
  <c r="G576" i="50"/>
  <c r="AQ576" i="50" s="1"/>
  <c r="AR576" i="50" s="1"/>
  <c r="C576" i="50"/>
  <c r="A576" i="50" s="1"/>
  <c r="B576" i="50"/>
  <c r="AP575" i="50"/>
  <c r="AN575" i="50"/>
  <c r="AM575" i="50"/>
  <c r="AL575" i="50"/>
  <c r="AK575" i="50"/>
  <c r="AJ575" i="50"/>
  <c r="AI575" i="50"/>
  <c r="AH575" i="50"/>
  <c r="AG575" i="50"/>
  <c r="AF575" i="50"/>
  <c r="AE575" i="50"/>
  <c r="AD575" i="50"/>
  <c r="AC575" i="50"/>
  <c r="AB575" i="50"/>
  <c r="AA575" i="50"/>
  <c r="Z575" i="50"/>
  <c r="Y575" i="50"/>
  <c r="X575" i="50"/>
  <c r="W575" i="50"/>
  <c r="V575" i="50"/>
  <c r="U575" i="50"/>
  <c r="T575" i="50"/>
  <c r="R575" i="50"/>
  <c r="Q575" i="50"/>
  <c r="P575" i="50"/>
  <c r="O575" i="50"/>
  <c r="N575" i="50"/>
  <c r="M575" i="50"/>
  <c r="L575" i="50"/>
  <c r="K575" i="50"/>
  <c r="J575" i="50"/>
  <c r="I575" i="50"/>
  <c r="H575" i="50"/>
  <c r="G575" i="50"/>
  <c r="C575" i="50"/>
  <c r="A575" i="50" s="1"/>
  <c r="B575" i="50"/>
  <c r="AP574" i="50"/>
  <c r="AN574" i="50"/>
  <c r="AL574" i="50"/>
  <c r="AK574" i="50"/>
  <c r="AJ574" i="50"/>
  <c r="AI574" i="50"/>
  <c r="AH574" i="50"/>
  <c r="AG574" i="50"/>
  <c r="AF574" i="50"/>
  <c r="AE574" i="50"/>
  <c r="AD574" i="50"/>
  <c r="AC574" i="50"/>
  <c r="AA574" i="50"/>
  <c r="Z574" i="50"/>
  <c r="Y574" i="50"/>
  <c r="X574" i="50"/>
  <c r="W574" i="50"/>
  <c r="V574" i="50"/>
  <c r="U574" i="50"/>
  <c r="T574" i="50"/>
  <c r="S574" i="50"/>
  <c r="Q574" i="50"/>
  <c r="P574" i="50"/>
  <c r="N574" i="50"/>
  <c r="M574" i="50"/>
  <c r="I574" i="50"/>
  <c r="C574" i="50"/>
  <c r="B574" i="50"/>
  <c r="A574" i="50"/>
  <c r="AP573" i="50"/>
  <c r="AN573" i="50"/>
  <c r="AL573" i="50"/>
  <c r="AI573" i="50"/>
  <c r="AH573" i="50"/>
  <c r="AF573" i="50"/>
  <c r="AE573" i="50"/>
  <c r="AD573" i="50"/>
  <c r="AC573" i="50"/>
  <c r="AA573" i="50"/>
  <c r="Z573" i="50"/>
  <c r="Y573" i="50"/>
  <c r="V573" i="50"/>
  <c r="S573" i="50"/>
  <c r="Q573" i="50"/>
  <c r="P573" i="50"/>
  <c r="N573" i="50"/>
  <c r="C573" i="50"/>
  <c r="B573" i="50"/>
  <c r="A573" i="50"/>
  <c r="AP572" i="50"/>
  <c r="AN572" i="50"/>
  <c r="AM572" i="50"/>
  <c r="AL572" i="50"/>
  <c r="AK572" i="50"/>
  <c r="AJ572" i="50"/>
  <c r="AI572" i="50"/>
  <c r="AH572" i="50"/>
  <c r="AF572" i="50"/>
  <c r="AE572" i="50"/>
  <c r="AD572" i="50"/>
  <c r="AC572" i="50"/>
  <c r="AA572" i="50"/>
  <c r="Z572" i="50"/>
  <c r="Y572" i="50"/>
  <c r="X572" i="50"/>
  <c r="W572" i="50"/>
  <c r="V572" i="50"/>
  <c r="U572" i="50"/>
  <c r="T572" i="50"/>
  <c r="S572" i="50"/>
  <c r="R572" i="50"/>
  <c r="Q572" i="50"/>
  <c r="O572" i="50"/>
  <c r="N572" i="50"/>
  <c r="C572" i="50"/>
  <c r="A572" i="50" s="1"/>
  <c r="B572" i="50"/>
  <c r="AP571" i="50"/>
  <c r="AN571" i="50"/>
  <c r="AM571" i="50"/>
  <c r="AL571" i="50"/>
  <c r="AJ571" i="50"/>
  <c r="AI571" i="50"/>
  <c r="AH571" i="50"/>
  <c r="AF571" i="50"/>
  <c r="AE571" i="50"/>
  <c r="AD571" i="50"/>
  <c r="AC571" i="50"/>
  <c r="AA571" i="50"/>
  <c r="Z571" i="50"/>
  <c r="Y571" i="50"/>
  <c r="X571" i="50"/>
  <c r="V571" i="50"/>
  <c r="R571" i="50"/>
  <c r="Q571" i="50"/>
  <c r="P571" i="50"/>
  <c r="N571" i="50"/>
  <c r="K571" i="50"/>
  <c r="C571" i="50"/>
  <c r="A571" i="50" s="1"/>
  <c r="B571" i="50"/>
  <c r="AP570" i="50"/>
  <c r="AO570" i="50"/>
  <c r="AN570" i="50"/>
  <c r="AM570" i="50"/>
  <c r="AL570" i="50"/>
  <c r="AK570" i="50"/>
  <c r="AJ570" i="50"/>
  <c r="AI570" i="50"/>
  <c r="AH570" i="50"/>
  <c r="AG570" i="50"/>
  <c r="AF570" i="50"/>
  <c r="AE570" i="50"/>
  <c r="AD570" i="50"/>
  <c r="AC570" i="50"/>
  <c r="AB570" i="50"/>
  <c r="AA570" i="50"/>
  <c r="Z570" i="50"/>
  <c r="Y570" i="50"/>
  <c r="X570" i="50"/>
  <c r="W570" i="50"/>
  <c r="V570" i="50"/>
  <c r="U570" i="50"/>
  <c r="T570" i="50"/>
  <c r="S570" i="50"/>
  <c r="R570" i="50"/>
  <c r="Q570" i="50"/>
  <c r="P570" i="50"/>
  <c r="O570" i="50"/>
  <c r="N570" i="50"/>
  <c r="M570" i="50"/>
  <c r="L570" i="50"/>
  <c r="K570" i="50"/>
  <c r="J570" i="50"/>
  <c r="H570" i="50"/>
  <c r="G570" i="50"/>
  <c r="C570" i="50"/>
  <c r="B570" i="50"/>
  <c r="A570" i="50"/>
  <c r="AO569" i="50"/>
  <c r="AM569" i="50"/>
  <c r="AL569" i="50"/>
  <c r="AK569" i="50"/>
  <c r="AJ569" i="50"/>
  <c r="AI569" i="50"/>
  <c r="AH569" i="50"/>
  <c r="AF569" i="50"/>
  <c r="AE569" i="50"/>
  <c r="AD569" i="50"/>
  <c r="AC569" i="50"/>
  <c r="AA569" i="50"/>
  <c r="Z569" i="50"/>
  <c r="Y569" i="50"/>
  <c r="X569" i="50"/>
  <c r="W569" i="50"/>
  <c r="V569" i="50"/>
  <c r="U569" i="50"/>
  <c r="S569" i="50"/>
  <c r="R569" i="50"/>
  <c r="Q569" i="50"/>
  <c r="O569" i="50"/>
  <c r="L569" i="50"/>
  <c r="K569" i="50"/>
  <c r="J569" i="50"/>
  <c r="H569" i="50"/>
  <c r="G569" i="50"/>
  <c r="C569" i="50"/>
  <c r="B569" i="50"/>
  <c r="A569" i="50"/>
  <c r="AP568" i="50"/>
  <c r="AO568" i="50"/>
  <c r="AL568" i="50"/>
  <c r="AJ568" i="50"/>
  <c r="AI568" i="50"/>
  <c r="AH568" i="50"/>
  <c r="AG568" i="50"/>
  <c r="AF568" i="50"/>
  <c r="AE568" i="50"/>
  <c r="AD568" i="50"/>
  <c r="AC568" i="50"/>
  <c r="AB568" i="50"/>
  <c r="AA568" i="50"/>
  <c r="Z568" i="50"/>
  <c r="Y568" i="50"/>
  <c r="X568" i="50"/>
  <c r="W568" i="50"/>
  <c r="V568" i="50"/>
  <c r="U568" i="50"/>
  <c r="T568" i="50"/>
  <c r="S568" i="50"/>
  <c r="R568" i="50"/>
  <c r="Q568" i="50"/>
  <c r="P568" i="50"/>
  <c r="O568" i="50"/>
  <c r="N568" i="50"/>
  <c r="M568" i="50"/>
  <c r="L568" i="50"/>
  <c r="K568" i="50"/>
  <c r="J568" i="50"/>
  <c r="I568" i="50"/>
  <c r="H568" i="50"/>
  <c r="G568" i="50"/>
  <c r="C568" i="50"/>
  <c r="A568" i="50" s="1"/>
  <c r="B568" i="50"/>
  <c r="AP567" i="50"/>
  <c r="AO567" i="50"/>
  <c r="AN567" i="50"/>
  <c r="AM567" i="50"/>
  <c r="AL567" i="50"/>
  <c r="AK567" i="50"/>
  <c r="AJ567" i="50"/>
  <c r="AI567" i="50"/>
  <c r="AH567" i="50"/>
  <c r="AG567" i="50"/>
  <c r="AF567" i="50"/>
  <c r="AE567" i="50"/>
  <c r="AD567" i="50"/>
  <c r="AC567" i="50"/>
  <c r="AA567" i="50"/>
  <c r="Z567" i="50"/>
  <c r="Y567" i="50"/>
  <c r="X567" i="50"/>
  <c r="W567" i="50"/>
  <c r="V567" i="50"/>
  <c r="U567" i="50"/>
  <c r="T567" i="50"/>
  <c r="S567" i="50"/>
  <c r="R567" i="50"/>
  <c r="Q567" i="50"/>
  <c r="P567" i="50"/>
  <c r="O567" i="50"/>
  <c r="N567" i="50"/>
  <c r="M567" i="50"/>
  <c r="L567" i="50"/>
  <c r="I567" i="50"/>
  <c r="H567" i="50"/>
  <c r="C567" i="50"/>
  <c r="A567" i="50" s="1"/>
  <c r="B567" i="50"/>
  <c r="AP566" i="50"/>
  <c r="AO566" i="50"/>
  <c r="AN566" i="50"/>
  <c r="AJ566" i="50"/>
  <c r="AI566" i="50"/>
  <c r="AH566" i="50"/>
  <c r="AG566" i="50"/>
  <c r="AF566" i="50"/>
  <c r="AE566" i="50"/>
  <c r="AD566" i="50"/>
  <c r="AA566" i="50"/>
  <c r="Z566" i="50"/>
  <c r="Y566" i="50"/>
  <c r="V566" i="50"/>
  <c r="U566" i="50"/>
  <c r="T566" i="50"/>
  <c r="R566" i="50"/>
  <c r="Q566" i="50"/>
  <c r="P566" i="50"/>
  <c r="N566" i="50"/>
  <c r="M566" i="50"/>
  <c r="I566" i="50"/>
  <c r="C566" i="50"/>
  <c r="A566" i="50" s="1"/>
  <c r="B566" i="50"/>
  <c r="AP565" i="50"/>
  <c r="AO565" i="50"/>
  <c r="AN565" i="50"/>
  <c r="AM565" i="50"/>
  <c r="AL565" i="50"/>
  <c r="AK565" i="50"/>
  <c r="AJ565" i="50"/>
  <c r="AI565" i="50"/>
  <c r="AH565" i="50"/>
  <c r="AG565" i="50"/>
  <c r="AF565" i="50"/>
  <c r="AE565" i="50"/>
  <c r="AD565" i="50"/>
  <c r="AB565" i="50"/>
  <c r="AA565" i="50"/>
  <c r="Z565" i="50"/>
  <c r="Y565" i="50"/>
  <c r="X565" i="50"/>
  <c r="W565" i="50"/>
  <c r="V565" i="50"/>
  <c r="U565" i="50"/>
  <c r="T565" i="50"/>
  <c r="S565" i="50"/>
  <c r="R565" i="50"/>
  <c r="Q565" i="50"/>
  <c r="P565" i="50"/>
  <c r="O565" i="50"/>
  <c r="N565" i="50"/>
  <c r="M565" i="50"/>
  <c r="L565" i="50"/>
  <c r="K565" i="50"/>
  <c r="J565" i="50"/>
  <c r="I565" i="50"/>
  <c r="H565" i="50"/>
  <c r="G565" i="50"/>
  <c r="C565" i="50"/>
  <c r="A565" i="50" s="1"/>
  <c r="B565" i="50"/>
  <c r="AP564" i="50"/>
  <c r="AO564" i="50"/>
  <c r="AN564" i="50"/>
  <c r="AM564" i="50"/>
  <c r="AL564" i="50"/>
  <c r="AJ564" i="50"/>
  <c r="AI564" i="50"/>
  <c r="AH564" i="50"/>
  <c r="AG564" i="50"/>
  <c r="AF564" i="50"/>
  <c r="AE564" i="50"/>
  <c r="AD564" i="50"/>
  <c r="AA564" i="50"/>
  <c r="Z564" i="50"/>
  <c r="Y564" i="50"/>
  <c r="X564" i="50"/>
  <c r="W564" i="50"/>
  <c r="V564" i="50"/>
  <c r="U564" i="50"/>
  <c r="T564" i="50"/>
  <c r="S564" i="50"/>
  <c r="R564" i="50"/>
  <c r="Q564" i="50"/>
  <c r="P564" i="50"/>
  <c r="N564" i="50"/>
  <c r="L564" i="50"/>
  <c r="K564" i="50"/>
  <c r="I564" i="50"/>
  <c r="H564" i="50"/>
  <c r="G564" i="50"/>
  <c r="C564" i="50"/>
  <c r="B564" i="50"/>
  <c r="A564" i="50"/>
  <c r="AP563" i="50"/>
  <c r="AN563" i="50"/>
  <c r="AK563" i="50"/>
  <c r="AI563" i="50"/>
  <c r="AH563" i="50"/>
  <c r="AG563" i="50"/>
  <c r="AE563" i="50"/>
  <c r="AD563" i="50"/>
  <c r="AA563" i="50"/>
  <c r="Z563" i="50"/>
  <c r="Y563" i="50"/>
  <c r="V563" i="50"/>
  <c r="Q563" i="50"/>
  <c r="N563" i="50"/>
  <c r="C563" i="50"/>
  <c r="A563" i="50" s="1"/>
  <c r="B563" i="50"/>
  <c r="AP562" i="50"/>
  <c r="AO562" i="50"/>
  <c r="AN562" i="50"/>
  <c r="AL562" i="50"/>
  <c r="AJ562" i="50"/>
  <c r="AI562" i="50"/>
  <c r="AE562" i="50"/>
  <c r="AD562" i="50"/>
  <c r="AC562" i="50"/>
  <c r="AB562" i="50"/>
  <c r="AA562" i="50"/>
  <c r="Z562" i="50"/>
  <c r="Y562" i="50"/>
  <c r="X562" i="50"/>
  <c r="V562" i="50"/>
  <c r="S562" i="50"/>
  <c r="R562" i="50"/>
  <c r="Q562" i="50"/>
  <c r="P562" i="50"/>
  <c r="O562" i="50"/>
  <c r="N562" i="50"/>
  <c r="C562" i="50"/>
  <c r="A562" i="50" s="1"/>
  <c r="B562" i="50"/>
  <c r="AP561" i="50"/>
  <c r="AN561" i="50"/>
  <c r="AL561" i="50"/>
  <c r="AJ561" i="50"/>
  <c r="AI561" i="50"/>
  <c r="AE561" i="50"/>
  <c r="AD561" i="50"/>
  <c r="AC561" i="50"/>
  <c r="AA561" i="50"/>
  <c r="Y561" i="50"/>
  <c r="V561" i="50"/>
  <c r="S561" i="50"/>
  <c r="P561" i="50"/>
  <c r="N561" i="50"/>
  <c r="M561" i="50"/>
  <c r="I561" i="50"/>
  <c r="H561" i="50"/>
  <c r="C561" i="50"/>
  <c r="A561" i="50" s="1"/>
  <c r="B561" i="50"/>
  <c r="AP560" i="50"/>
  <c r="AO560" i="50"/>
  <c r="AN560" i="50"/>
  <c r="AM560" i="50"/>
  <c r="AL560" i="50"/>
  <c r="AK560" i="50"/>
  <c r="AJ560" i="50"/>
  <c r="AI560" i="50"/>
  <c r="AH560" i="50"/>
  <c r="AG560" i="50"/>
  <c r="AF560" i="50"/>
  <c r="AE560" i="50"/>
  <c r="AD560" i="50"/>
  <c r="AC560" i="50"/>
  <c r="AB560" i="50"/>
  <c r="AA560" i="50"/>
  <c r="Z560" i="50"/>
  <c r="Y560" i="50"/>
  <c r="X560" i="50"/>
  <c r="W560" i="50"/>
  <c r="V560" i="50"/>
  <c r="U560" i="50"/>
  <c r="T560" i="50"/>
  <c r="S560" i="50"/>
  <c r="R560" i="50"/>
  <c r="Q560" i="50"/>
  <c r="P560" i="50"/>
  <c r="O560" i="50"/>
  <c r="M560" i="50"/>
  <c r="L560" i="50"/>
  <c r="K560" i="50"/>
  <c r="J560" i="50"/>
  <c r="I560" i="50"/>
  <c r="H560" i="50"/>
  <c r="G560" i="50"/>
  <c r="C560" i="50"/>
  <c r="B560" i="50"/>
  <c r="A560" i="50"/>
  <c r="AP559" i="50"/>
  <c r="AO559" i="50"/>
  <c r="AN559" i="50"/>
  <c r="AM559" i="50"/>
  <c r="AL559" i="50"/>
  <c r="AK559" i="50"/>
  <c r="AJ559" i="50"/>
  <c r="AI559" i="50"/>
  <c r="AH559" i="50"/>
  <c r="AG559" i="50"/>
  <c r="AF559" i="50"/>
  <c r="AE559" i="50"/>
  <c r="AD559" i="50"/>
  <c r="AC559" i="50"/>
  <c r="AB559" i="50"/>
  <c r="AA559" i="50"/>
  <c r="Z559" i="50"/>
  <c r="Y559" i="50"/>
  <c r="X559" i="50"/>
  <c r="W559" i="50"/>
  <c r="V559" i="50"/>
  <c r="U559" i="50"/>
  <c r="T559" i="50"/>
  <c r="S559" i="50"/>
  <c r="R559" i="50"/>
  <c r="Q559" i="50"/>
  <c r="P559" i="50"/>
  <c r="N559" i="50"/>
  <c r="L559" i="50"/>
  <c r="K559" i="50"/>
  <c r="J559" i="50"/>
  <c r="H559" i="50"/>
  <c r="G559" i="50"/>
  <c r="C559" i="50"/>
  <c r="B559" i="50"/>
  <c r="A559" i="50"/>
  <c r="AP558" i="50"/>
  <c r="AO558" i="50"/>
  <c r="AN558" i="50"/>
  <c r="AM558" i="50"/>
  <c r="AL558" i="50"/>
  <c r="AK558" i="50"/>
  <c r="AJ558" i="50"/>
  <c r="AI558" i="50"/>
  <c r="AH558" i="50"/>
  <c r="AG558" i="50"/>
  <c r="AF558" i="50"/>
  <c r="AE558" i="50"/>
  <c r="AD558" i="50"/>
  <c r="AC558" i="50"/>
  <c r="AB558" i="50"/>
  <c r="AA558" i="50"/>
  <c r="Z558" i="50"/>
  <c r="Y558" i="50"/>
  <c r="X558" i="50"/>
  <c r="W558" i="50"/>
  <c r="V558" i="50"/>
  <c r="U558" i="50"/>
  <c r="T558" i="50"/>
  <c r="S558" i="50"/>
  <c r="Q558" i="50"/>
  <c r="P558" i="50"/>
  <c r="O558" i="50"/>
  <c r="N558" i="50"/>
  <c r="M558" i="50"/>
  <c r="L558" i="50"/>
  <c r="K558" i="50"/>
  <c r="J558" i="50"/>
  <c r="I558" i="50"/>
  <c r="H558" i="50"/>
  <c r="G558" i="50"/>
  <c r="C558" i="50"/>
  <c r="A558" i="50" s="1"/>
  <c r="B558" i="50"/>
  <c r="AP557" i="50"/>
  <c r="AN557" i="50"/>
  <c r="AL557" i="50"/>
  <c r="AI557" i="50"/>
  <c r="AF557" i="50"/>
  <c r="AE557" i="50"/>
  <c r="AD557" i="50"/>
  <c r="AC557" i="50"/>
  <c r="AA557" i="50"/>
  <c r="Z557" i="50"/>
  <c r="Y557" i="50"/>
  <c r="V557" i="50"/>
  <c r="U557" i="50"/>
  <c r="T557" i="50"/>
  <c r="O557" i="50"/>
  <c r="N557" i="50"/>
  <c r="M557" i="50"/>
  <c r="I557" i="50"/>
  <c r="C557" i="50"/>
  <c r="A557" i="50" s="1"/>
  <c r="B557" i="50"/>
  <c r="AP556" i="50"/>
  <c r="AN556" i="50"/>
  <c r="AJ556" i="50"/>
  <c r="AI556" i="50"/>
  <c r="AH556" i="50"/>
  <c r="AG556" i="50"/>
  <c r="AD556" i="50"/>
  <c r="AA556" i="50"/>
  <c r="Z556" i="50"/>
  <c r="Y556" i="50"/>
  <c r="P556" i="50"/>
  <c r="N556" i="50"/>
  <c r="C556" i="50"/>
  <c r="B556" i="50"/>
  <c r="A556" i="50"/>
  <c r="AP555" i="50"/>
  <c r="AO555" i="50"/>
  <c r="AN555" i="50"/>
  <c r="AL555" i="50"/>
  <c r="AK555" i="50"/>
  <c r="AJ555" i="50"/>
  <c r="AI555" i="50"/>
  <c r="AF555" i="50"/>
  <c r="AE555" i="50"/>
  <c r="AD555" i="50"/>
  <c r="AB555" i="50"/>
  <c r="AA555" i="50"/>
  <c r="Z555" i="50"/>
  <c r="Y555" i="50"/>
  <c r="X555" i="50"/>
  <c r="W555" i="50"/>
  <c r="V555" i="50"/>
  <c r="U555" i="50"/>
  <c r="T555" i="50"/>
  <c r="Q555" i="50"/>
  <c r="N555" i="50"/>
  <c r="M555" i="50"/>
  <c r="C555" i="50"/>
  <c r="B555" i="50"/>
  <c r="A555" i="50"/>
  <c r="AP554" i="50"/>
  <c r="AN554" i="50"/>
  <c r="AM554" i="50"/>
  <c r="AL554" i="50"/>
  <c r="AD554" i="50"/>
  <c r="AA554" i="50"/>
  <c r="Z554" i="50"/>
  <c r="Y554" i="50"/>
  <c r="S554" i="50"/>
  <c r="R554" i="50"/>
  <c r="O554" i="50"/>
  <c r="H554" i="50"/>
  <c r="C554" i="50"/>
  <c r="A554" i="50" s="1"/>
  <c r="B554" i="50"/>
  <c r="AP553" i="50"/>
  <c r="AO553" i="50"/>
  <c r="AN553" i="50"/>
  <c r="AM553" i="50"/>
  <c r="AL553" i="50"/>
  <c r="AK553" i="50"/>
  <c r="AJ553" i="50"/>
  <c r="AI553" i="50"/>
  <c r="AH553" i="50"/>
  <c r="AG553" i="50"/>
  <c r="AF553" i="50"/>
  <c r="AE553" i="50"/>
  <c r="AD553" i="50"/>
  <c r="AC553" i="50"/>
  <c r="AB553" i="50"/>
  <c r="AA553" i="50"/>
  <c r="Z553" i="50"/>
  <c r="Y553" i="50"/>
  <c r="X553" i="50"/>
  <c r="W553" i="50"/>
  <c r="V553" i="50"/>
  <c r="U553" i="50"/>
  <c r="T553" i="50"/>
  <c r="S553" i="50"/>
  <c r="R553" i="50"/>
  <c r="Q553" i="50"/>
  <c r="P553" i="50"/>
  <c r="O553" i="50"/>
  <c r="N553" i="50"/>
  <c r="M553" i="50"/>
  <c r="L553" i="50"/>
  <c r="K553" i="50"/>
  <c r="J553" i="50"/>
  <c r="I553" i="50"/>
  <c r="H553" i="50"/>
  <c r="G553" i="50"/>
  <c r="AQ553" i="50" s="1"/>
  <c r="AR553" i="50" s="1"/>
  <c r="C553" i="50"/>
  <c r="A553" i="50" s="1"/>
  <c r="B553" i="50"/>
  <c r="AP552" i="50"/>
  <c r="AO552" i="50"/>
  <c r="AN552" i="50"/>
  <c r="AM552" i="50"/>
  <c r="AL552" i="50"/>
  <c r="AK552" i="50"/>
  <c r="AJ552" i="50"/>
  <c r="AI552" i="50"/>
  <c r="AH552" i="50"/>
  <c r="AG552" i="50"/>
  <c r="AF552" i="50"/>
  <c r="AE552" i="50"/>
  <c r="AD552" i="50"/>
  <c r="AC552" i="50"/>
  <c r="AB552" i="50"/>
  <c r="AA552" i="50"/>
  <c r="Z552" i="50"/>
  <c r="Y552" i="50"/>
  <c r="X552" i="50"/>
  <c r="W552" i="50"/>
  <c r="V552" i="50"/>
  <c r="U552" i="50"/>
  <c r="T552" i="50"/>
  <c r="S552" i="50"/>
  <c r="R552" i="50"/>
  <c r="Q552" i="50"/>
  <c r="P552" i="50"/>
  <c r="O552" i="50"/>
  <c r="N552" i="50"/>
  <c r="M552" i="50"/>
  <c r="L552" i="50"/>
  <c r="K552" i="50"/>
  <c r="J552" i="50"/>
  <c r="I552" i="50"/>
  <c r="H552" i="50"/>
  <c r="G552" i="50"/>
  <c r="AQ552" i="50" s="1"/>
  <c r="AR552" i="50" s="1"/>
  <c r="C552" i="50"/>
  <c r="B552" i="50"/>
  <c r="A552" i="50"/>
  <c r="AP551" i="50"/>
  <c r="AO551" i="50"/>
  <c r="AN551" i="50"/>
  <c r="AM551" i="50"/>
  <c r="AL551" i="50"/>
  <c r="AK551" i="50"/>
  <c r="AJ551" i="50"/>
  <c r="AI551" i="50"/>
  <c r="AH551" i="50"/>
  <c r="AG551" i="50"/>
  <c r="AF551" i="50"/>
  <c r="AE551" i="50"/>
  <c r="AD551" i="50"/>
  <c r="AC551" i="50"/>
  <c r="AB551" i="50"/>
  <c r="AA551" i="50"/>
  <c r="Z551" i="50"/>
  <c r="Y551" i="50"/>
  <c r="X551" i="50"/>
  <c r="W551" i="50"/>
  <c r="V551" i="50"/>
  <c r="U551" i="50"/>
  <c r="T551" i="50"/>
  <c r="S551" i="50"/>
  <c r="R551" i="50"/>
  <c r="Q551" i="50"/>
  <c r="P551" i="50"/>
  <c r="O551" i="50"/>
  <c r="N551" i="50"/>
  <c r="M551" i="50"/>
  <c r="L551" i="50"/>
  <c r="K551" i="50"/>
  <c r="J551" i="50"/>
  <c r="I551" i="50"/>
  <c r="H551" i="50"/>
  <c r="G551" i="50"/>
  <c r="AQ551" i="50" s="1"/>
  <c r="AR551" i="50" s="1"/>
  <c r="C551" i="50"/>
  <c r="B551" i="50"/>
  <c r="A551" i="50"/>
  <c r="AP550" i="50"/>
  <c r="AO550" i="50"/>
  <c r="AN550" i="50"/>
  <c r="AM550" i="50"/>
  <c r="AL550" i="50"/>
  <c r="AK550" i="50"/>
  <c r="AJ550" i="50"/>
  <c r="AI550" i="50"/>
  <c r="AH550" i="50"/>
  <c r="AG550" i="50"/>
  <c r="AF550" i="50"/>
  <c r="AE550" i="50"/>
  <c r="AD550" i="50"/>
  <c r="AC550" i="50"/>
  <c r="AB550" i="50"/>
  <c r="AA550" i="50"/>
  <c r="Z550" i="50"/>
  <c r="Y550" i="50"/>
  <c r="X550" i="50"/>
  <c r="W550" i="50"/>
  <c r="V550" i="50"/>
  <c r="U550" i="50"/>
  <c r="T550" i="50"/>
  <c r="S550" i="50"/>
  <c r="R550" i="50"/>
  <c r="Q550" i="50"/>
  <c r="P550" i="50"/>
  <c r="O550" i="50"/>
  <c r="N550" i="50"/>
  <c r="M550" i="50"/>
  <c r="L550" i="50"/>
  <c r="K550" i="50"/>
  <c r="J550" i="50"/>
  <c r="I550" i="50"/>
  <c r="H550" i="50"/>
  <c r="G550" i="50"/>
  <c r="AQ550" i="50" s="1"/>
  <c r="AR550" i="50" s="1"/>
  <c r="C550" i="50"/>
  <c r="A550" i="50" s="1"/>
  <c r="B550" i="50"/>
  <c r="AP549" i="50"/>
  <c r="AN549" i="50"/>
  <c r="AH549" i="50"/>
  <c r="AG549" i="50"/>
  <c r="AE549" i="50"/>
  <c r="AD549" i="50"/>
  <c r="AA549" i="50"/>
  <c r="Z549" i="50"/>
  <c r="Y549" i="50"/>
  <c r="V549" i="50"/>
  <c r="O549" i="50"/>
  <c r="N549" i="50"/>
  <c r="M549" i="50"/>
  <c r="C549" i="50"/>
  <c r="A549" i="50" s="1"/>
  <c r="B549" i="50"/>
  <c r="AP548" i="50"/>
  <c r="AN548" i="50"/>
  <c r="AM548" i="50"/>
  <c r="AL548" i="50"/>
  <c r="AK548" i="50"/>
  <c r="AI548" i="50"/>
  <c r="AE548" i="50"/>
  <c r="AD548" i="50"/>
  <c r="AC548" i="50"/>
  <c r="AA548" i="50"/>
  <c r="Z548" i="50"/>
  <c r="Y548" i="50"/>
  <c r="X548" i="50"/>
  <c r="W548" i="50"/>
  <c r="V548" i="50"/>
  <c r="T548" i="50"/>
  <c r="S548" i="50"/>
  <c r="R548" i="50"/>
  <c r="P548" i="50"/>
  <c r="N548" i="50"/>
  <c r="M548" i="50"/>
  <c r="K548" i="50"/>
  <c r="I548" i="50"/>
  <c r="C548" i="50"/>
  <c r="B548" i="50"/>
  <c r="A548" i="50"/>
  <c r="AP547" i="50"/>
  <c r="AO547" i="50"/>
  <c r="AN547" i="50"/>
  <c r="AM547" i="50"/>
  <c r="AL547" i="50"/>
  <c r="AK547" i="50"/>
  <c r="AJ547" i="50"/>
  <c r="AI547" i="50"/>
  <c r="AH547" i="50"/>
  <c r="AG547" i="50"/>
  <c r="AF547" i="50"/>
  <c r="AE547" i="50"/>
  <c r="AD547" i="50"/>
  <c r="AC547" i="50"/>
  <c r="AB547" i="50"/>
  <c r="AA547" i="50"/>
  <c r="Z547" i="50"/>
  <c r="Y547" i="50"/>
  <c r="X547" i="50"/>
  <c r="W547" i="50"/>
  <c r="V547" i="50"/>
  <c r="U547" i="50"/>
  <c r="T547" i="50"/>
  <c r="S547" i="50"/>
  <c r="R547" i="50"/>
  <c r="Q547" i="50"/>
  <c r="P547" i="50"/>
  <c r="O547" i="50"/>
  <c r="N547" i="50"/>
  <c r="M547" i="50"/>
  <c r="L547" i="50"/>
  <c r="K547" i="50"/>
  <c r="J547" i="50"/>
  <c r="H547" i="50"/>
  <c r="G547" i="50"/>
  <c r="C547" i="50"/>
  <c r="B547" i="50"/>
  <c r="A547" i="50"/>
  <c r="AP546" i="50"/>
  <c r="AO546" i="50"/>
  <c r="AN546" i="50"/>
  <c r="AM546" i="50"/>
  <c r="AL546" i="50"/>
  <c r="AJ546" i="50"/>
  <c r="AI546" i="50"/>
  <c r="AH546" i="50"/>
  <c r="AG546" i="50"/>
  <c r="AF546" i="50"/>
  <c r="AE546" i="50"/>
  <c r="AD546" i="50"/>
  <c r="AC546" i="50"/>
  <c r="AB546" i="50"/>
  <c r="AA546" i="50"/>
  <c r="Z546" i="50"/>
  <c r="Y546" i="50"/>
  <c r="X546" i="50"/>
  <c r="W546" i="50"/>
  <c r="V546" i="50"/>
  <c r="U546" i="50"/>
  <c r="T546" i="50"/>
  <c r="S546" i="50"/>
  <c r="R546" i="50"/>
  <c r="Q546" i="50"/>
  <c r="P546" i="50"/>
  <c r="O546" i="50"/>
  <c r="M546" i="50"/>
  <c r="L546" i="50"/>
  <c r="K546" i="50"/>
  <c r="J546" i="50"/>
  <c r="H546" i="50"/>
  <c r="G546" i="50"/>
  <c r="C546" i="50"/>
  <c r="A546" i="50" s="1"/>
  <c r="B546" i="50"/>
  <c r="AP545" i="50"/>
  <c r="AO545" i="50"/>
  <c r="AN545" i="50"/>
  <c r="AM545" i="50"/>
  <c r="AL545" i="50"/>
  <c r="AK545" i="50"/>
  <c r="AJ545" i="50"/>
  <c r="AI545" i="50"/>
  <c r="AH545" i="50"/>
  <c r="AG545" i="50"/>
  <c r="AF545" i="50"/>
  <c r="AE545" i="50"/>
  <c r="AD545" i="50"/>
  <c r="AC545" i="50"/>
  <c r="AB545" i="50"/>
  <c r="AA545" i="50"/>
  <c r="Z545" i="50"/>
  <c r="Y545" i="50"/>
  <c r="X545" i="50"/>
  <c r="W545" i="50"/>
  <c r="V545" i="50"/>
  <c r="U545" i="50"/>
  <c r="T545" i="50"/>
  <c r="S545" i="50"/>
  <c r="R545" i="50"/>
  <c r="Q545" i="50"/>
  <c r="P545" i="50"/>
  <c r="O545" i="50"/>
  <c r="N545" i="50"/>
  <c r="M545" i="50"/>
  <c r="L545" i="50"/>
  <c r="K545" i="50"/>
  <c r="J545" i="50"/>
  <c r="I545" i="50"/>
  <c r="H545" i="50"/>
  <c r="G545" i="50"/>
  <c r="AQ545" i="50" s="1"/>
  <c r="AR545" i="50" s="1"/>
  <c r="C545" i="50"/>
  <c r="A545" i="50" s="1"/>
  <c r="B545" i="50"/>
  <c r="AP544" i="50"/>
  <c r="AO544" i="50"/>
  <c r="AN544" i="50"/>
  <c r="AM544" i="50"/>
  <c r="AL544" i="50"/>
  <c r="AK544" i="50"/>
  <c r="AJ544" i="50"/>
  <c r="AI544" i="50"/>
  <c r="AG544" i="50"/>
  <c r="AF544" i="50"/>
  <c r="AE544" i="50"/>
  <c r="AD544" i="50"/>
  <c r="AC544" i="50"/>
  <c r="AB544" i="50"/>
  <c r="AA544" i="50"/>
  <c r="Z544" i="50"/>
  <c r="Y544" i="50"/>
  <c r="X544" i="50"/>
  <c r="W544" i="50"/>
  <c r="V544" i="50"/>
  <c r="U544" i="50"/>
  <c r="T544" i="50"/>
  <c r="S544" i="50"/>
  <c r="R544" i="50"/>
  <c r="Q544" i="50"/>
  <c r="P544" i="50"/>
  <c r="O544" i="50"/>
  <c r="N544" i="50"/>
  <c r="M544" i="50"/>
  <c r="L544" i="50"/>
  <c r="K544" i="50"/>
  <c r="J544" i="50"/>
  <c r="H544" i="50"/>
  <c r="G544" i="50"/>
  <c r="C544" i="50"/>
  <c r="B544" i="50"/>
  <c r="A544" i="50"/>
  <c r="AP543" i="50"/>
  <c r="AN543" i="50"/>
  <c r="AK543" i="50"/>
  <c r="AI543" i="50"/>
  <c r="AH543" i="50"/>
  <c r="AG543" i="50"/>
  <c r="AE543" i="50"/>
  <c r="AD543" i="50"/>
  <c r="AA543" i="50"/>
  <c r="Z543" i="50"/>
  <c r="Y543" i="50"/>
  <c r="V543" i="50"/>
  <c r="N543" i="50"/>
  <c r="C543" i="50"/>
  <c r="B543" i="50"/>
  <c r="A543" i="50"/>
  <c r="AP542" i="50"/>
  <c r="AN542" i="50"/>
  <c r="AM542" i="50"/>
  <c r="AI542" i="50"/>
  <c r="AH542" i="50"/>
  <c r="AG542" i="50"/>
  <c r="AF542" i="50"/>
  <c r="AE542" i="50"/>
  <c r="AD542" i="50"/>
  <c r="AC542" i="50"/>
  <c r="AA542" i="50"/>
  <c r="Z542" i="50"/>
  <c r="Y542" i="50"/>
  <c r="X542" i="50"/>
  <c r="W542" i="50"/>
  <c r="V542" i="50"/>
  <c r="T542" i="50"/>
  <c r="R542" i="50"/>
  <c r="Q542" i="50"/>
  <c r="P542" i="50"/>
  <c r="N542" i="50"/>
  <c r="I542" i="50"/>
  <c r="H542" i="50"/>
  <c r="C542" i="50"/>
  <c r="B542" i="50"/>
  <c r="A542" i="50"/>
  <c r="AP541" i="50"/>
  <c r="AN541" i="50"/>
  <c r="AJ541" i="50"/>
  <c r="AI541" i="50"/>
  <c r="AA541" i="50"/>
  <c r="Z541" i="50"/>
  <c r="Y541" i="50"/>
  <c r="Q541" i="50"/>
  <c r="N541" i="50"/>
  <c r="C541" i="50"/>
  <c r="A541" i="50" s="1"/>
  <c r="B541" i="50"/>
  <c r="AP540" i="50"/>
  <c r="AN540" i="50"/>
  <c r="AK540" i="50"/>
  <c r="AJ540" i="50"/>
  <c r="AI540" i="50"/>
  <c r="AH540" i="50"/>
  <c r="AE540" i="50"/>
  <c r="AD540" i="50"/>
  <c r="AA540" i="50"/>
  <c r="Z540" i="50"/>
  <c r="Y540" i="50"/>
  <c r="X540" i="50"/>
  <c r="V540" i="50"/>
  <c r="S540" i="50"/>
  <c r="R540" i="50"/>
  <c r="P540" i="50"/>
  <c r="N540" i="50"/>
  <c r="C540" i="50"/>
  <c r="A540" i="50" s="1"/>
  <c r="B540" i="50"/>
  <c r="AO539" i="50"/>
  <c r="AM539" i="50"/>
  <c r="AL539" i="50"/>
  <c r="AK539" i="50"/>
  <c r="AJ539" i="50"/>
  <c r="AI539" i="50"/>
  <c r="AH539" i="50"/>
  <c r="AG539" i="50"/>
  <c r="AF539" i="50"/>
  <c r="AE539" i="50"/>
  <c r="AD539" i="50"/>
  <c r="AC539" i="50"/>
  <c r="AB539" i="50"/>
  <c r="AA539" i="50"/>
  <c r="Z539" i="50"/>
  <c r="Y539" i="50"/>
  <c r="X539" i="50"/>
  <c r="W539" i="50"/>
  <c r="V539" i="50"/>
  <c r="U539" i="50"/>
  <c r="T539" i="50"/>
  <c r="S539" i="50"/>
  <c r="R539" i="50"/>
  <c r="Q539" i="50"/>
  <c r="P539" i="50"/>
  <c r="O539" i="50"/>
  <c r="M539" i="50"/>
  <c r="L539" i="50"/>
  <c r="K539" i="50"/>
  <c r="J539" i="50"/>
  <c r="I539" i="50"/>
  <c r="H539" i="50"/>
  <c r="G539" i="50"/>
  <c r="C539" i="50"/>
  <c r="B539" i="50"/>
  <c r="A539" i="50"/>
  <c r="AP538" i="50"/>
  <c r="AO538" i="50"/>
  <c r="AN538" i="50"/>
  <c r="AM538" i="50"/>
  <c r="AL538" i="50"/>
  <c r="AK538" i="50"/>
  <c r="AJ538" i="50"/>
  <c r="AI538" i="50"/>
  <c r="AH538" i="50"/>
  <c r="AG538" i="50"/>
  <c r="AF538" i="50"/>
  <c r="AE538" i="50"/>
  <c r="AD538" i="50"/>
  <c r="AC538" i="50"/>
  <c r="AB538" i="50"/>
  <c r="AA538" i="50"/>
  <c r="Z538" i="50"/>
  <c r="Y538" i="50"/>
  <c r="X538" i="50"/>
  <c r="W538" i="50"/>
  <c r="V538" i="50"/>
  <c r="U538" i="50"/>
  <c r="T538" i="50"/>
  <c r="S538" i="50"/>
  <c r="R538" i="50"/>
  <c r="Q538" i="50"/>
  <c r="P538" i="50"/>
  <c r="O538" i="50"/>
  <c r="N538" i="50"/>
  <c r="M538" i="50"/>
  <c r="L538" i="50"/>
  <c r="K538" i="50"/>
  <c r="J538" i="50"/>
  <c r="H538" i="50"/>
  <c r="G538" i="50"/>
  <c r="C538" i="50"/>
  <c r="B538" i="50"/>
  <c r="A538" i="50"/>
  <c r="AP537" i="50"/>
  <c r="AO537" i="50"/>
  <c r="AN537" i="50"/>
  <c r="AM537" i="50"/>
  <c r="AL537" i="50"/>
  <c r="AK537" i="50"/>
  <c r="AJ537" i="50"/>
  <c r="AI537" i="50"/>
  <c r="AH537" i="50"/>
  <c r="AG537" i="50"/>
  <c r="AF537" i="50"/>
  <c r="AE537" i="50"/>
  <c r="AD537" i="50"/>
  <c r="AC537" i="50"/>
  <c r="AB537" i="50"/>
  <c r="AA537" i="50"/>
  <c r="Z537" i="50"/>
  <c r="Y537" i="50"/>
  <c r="X537" i="50"/>
  <c r="W537" i="50"/>
  <c r="V537" i="50"/>
  <c r="U537" i="50"/>
  <c r="T537" i="50"/>
  <c r="S537" i="50"/>
  <c r="R537" i="50"/>
  <c r="Q537" i="50"/>
  <c r="P537" i="50"/>
  <c r="O537" i="50"/>
  <c r="N537" i="50"/>
  <c r="M537" i="50"/>
  <c r="L537" i="50"/>
  <c r="K537" i="50"/>
  <c r="J537" i="50"/>
  <c r="H537" i="50"/>
  <c r="G537" i="50"/>
  <c r="C537" i="50"/>
  <c r="A537" i="50" s="1"/>
  <c r="B537" i="50"/>
  <c r="AP536" i="50"/>
  <c r="AO536" i="50"/>
  <c r="AN536" i="50"/>
  <c r="AM536" i="50"/>
  <c r="AL536" i="50"/>
  <c r="AK536" i="50"/>
  <c r="AJ536" i="50"/>
  <c r="AI536" i="50"/>
  <c r="AH536" i="50"/>
  <c r="AG536" i="50"/>
  <c r="AF536" i="50"/>
  <c r="AE536" i="50"/>
  <c r="AD536" i="50"/>
  <c r="AC536" i="50"/>
  <c r="AB536" i="50"/>
  <c r="AA536" i="50"/>
  <c r="Z536" i="50"/>
  <c r="Y536" i="50"/>
  <c r="X536" i="50"/>
  <c r="W536" i="50"/>
  <c r="V536" i="50"/>
  <c r="U536" i="50"/>
  <c r="T536" i="50"/>
  <c r="S536" i="50"/>
  <c r="R536" i="50"/>
  <c r="Q536" i="50"/>
  <c r="P536" i="50"/>
  <c r="O536" i="50"/>
  <c r="N536" i="50"/>
  <c r="M536" i="50"/>
  <c r="L536" i="50"/>
  <c r="K536" i="50"/>
  <c r="J536" i="50"/>
  <c r="I536" i="50"/>
  <c r="H536" i="50"/>
  <c r="G536" i="50"/>
  <c r="AQ536" i="50" s="1"/>
  <c r="AR536" i="50" s="1"/>
  <c r="C536" i="50"/>
  <c r="A536" i="50" s="1"/>
  <c r="B536" i="50"/>
  <c r="AP535" i="50"/>
  <c r="AO535" i="50"/>
  <c r="AN535" i="50"/>
  <c r="AM535" i="50"/>
  <c r="AL535" i="50"/>
  <c r="AK535" i="50"/>
  <c r="AJ535" i="50"/>
  <c r="AI535" i="50"/>
  <c r="AH535" i="50"/>
  <c r="AG535" i="50"/>
  <c r="AF535" i="50"/>
  <c r="AE535" i="50"/>
  <c r="AD535" i="50"/>
  <c r="AC535" i="50"/>
  <c r="AB535" i="50"/>
  <c r="AA535" i="50"/>
  <c r="Z535" i="50"/>
  <c r="Y535" i="50"/>
  <c r="X535" i="50"/>
  <c r="W535" i="50"/>
  <c r="V535" i="50"/>
  <c r="U535" i="50"/>
  <c r="T535" i="50"/>
  <c r="S535" i="50"/>
  <c r="R535" i="50"/>
  <c r="Q535" i="50"/>
  <c r="P535" i="50"/>
  <c r="O535" i="50"/>
  <c r="N535" i="50"/>
  <c r="M535" i="50"/>
  <c r="L535" i="50"/>
  <c r="K535" i="50"/>
  <c r="J535" i="50"/>
  <c r="I535" i="50"/>
  <c r="H535" i="50"/>
  <c r="G535" i="50"/>
  <c r="AQ535" i="50" s="1"/>
  <c r="AR535" i="50" s="1"/>
  <c r="C535" i="50"/>
  <c r="B535" i="50"/>
  <c r="A535" i="50"/>
  <c r="AP534" i="50"/>
  <c r="AO534" i="50"/>
  <c r="AN534" i="50"/>
  <c r="AM534" i="50"/>
  <c r="AL534" i="50"/>
  <c r="AK534" i="50"/>
  <c r="AJ534" i="50"/>
  <c r="AI534" i="50"/>
  <c r="AH534" i="50"/>
  <c r="AG534" i="50"/>
  <c r="AF534" i="50"/>
  <c r="AE534" i="50"/>
  <c r="AD534" i="50"/>
  <c r="AC534" i="50"/>
  <c r="AB534" i="50"/>
  <c r="AA534" i="50"/>
  <c r="Z534" i="50"/>
  <c r="Y534" i="50"/>
  <c r="X534" i="50"/>
  <c r="W534" i="50"/>
  <c r="V534" i="50"/>
  <c r="U534" i="50"/>
  <c r="T534" i="50"/>
  <c r="S534" i="50"/>
  <c r="R534" i="50"/>
  <c r="Q534" i="50"/>
  <c r="P534" i="50"/>
  <c r="O534" i="50"/>
  <c r="N534" i="50"/>
  <c r="M534" i="50"/>
  <c r="L534" i="50"/>
  <c r="K534" i="50"/>
  <c r="J534" i="50"/>
  <c r="I534" i="50"/>
  <c r="H534" i="50"/>
  <c r="G534" i="50"/>
  <c r="AQ534" i="50" s="1"/>
  <c r="AR534" i="50" s="1"/>
  <c r="C534" i="50"/>
  <c r="B534" i="50"/>
  <c r="A534" i="50"/>
  <c r="AP533" i="50"/>
  <c r="AO533" i="50"/>
  <c r="AN533" i="50"/>
  <c r="AM533" i="50"/>
  <c r="AL533" i="50"/>
  <c r="AK533" i="50"/>
  <c r="AJ533" i="50"/>
  <c r="AI533" i="50"/>
  <c r="AG533" i="50"/>
  <c r="AF533" i="50"/>
  <c r="AE533" i="50"/>
  <c r="AD533" i="50"/>
  <c r="AC533" i="50"/>
  <c r="AB533" i="50"/>
  <c r="AA533" i="50"/>
  <c r="Z533" i="50"/>
  <c r="Y533" i="50"/>
  <c r="X533" i="50"/>
  <c r="W533" i="50"/>
  <c r="V533" i="50"/>
  <c r="U533" i="50"/>
  <c r="T533" i="50"/>
  <c r="S533" i="50"/>
  <c r="R533" i="50"/>
  <c r="Q533" i="50"/>
  <c r="P533" i="50"/>
  <c r="O533" i="50"/>
  <c r="N533" i="50"/>
  <c r="M533" i="50"/>
  <c r="L533" i="50"/>
  <c r="K533" i="50"/>
  <c r="J533" i="50"/>
  <c r="H533" i="50"/>
  <c r="G533" i="50"/>
  <c r="C533" i="50"/>
  <c r="A533" i="50" s="1"/>
  <c r="B533" i="50"/>
  <c r="AP532" i="50"/>
  <c r="AO532" i="50"/>
  <c r="AN532" i="50"/>
  <c r="AM532" i="50"/>
  <c r="AL532" i="50"/>
  <c r="AK532" i="50"/>
  <c r="AJ532" i="50"/>
  <c r="AI532" i="50"/>
  <c r="AH532" i="50"/>
  <c r="AG532" i="50"/>
  <c r="AF532" i="50"/>
  <c r="AE532" i="50"/>
  <c r="AD532" i="50"/>
  <c r="AC532" i="50"/>
  <c r="AB532" i="50"/>
  <c r="AA532" i="50"/>
  <c r="Z532" i="50"/>
  <c r="Y532" i="50"/>
  <c r="X532" i="50"/>
  <c r="W532" i="50"/>
  <c r="V532" i="50"/>
  <c r="U532" i="50"/>
  <c r="S532" i="50"/>
  <c r="R532" i="50"/>
  <c r="Q532" i="50"/>
  <c r="P532" i="50"/>
  <c r="O532" i="50"/>
  <c r="N532" i="50"/>
  <c r="M532" i="50"/>
  <c r="L532" i="50"/>
  <c r="K532" i="50"/>
  <c r="J532" i="50"/>
  <c r="I532" i="50"/>
  <c r="H532" i="50"/>
  <c r="G532" i="50"/>
  <c r="C532" i="50"/>
  <c r="A532" i="50" s="1"/>
  <c r="B532" i="50"/>
  <c r="AP531" i="50"/>
  <c r="AO531" i="50"/>
  <c r="AN531" i="50"/>
  <c r="AM531" i="50"/>
  <c r="AK531" i="50"/>
  <c r="AJ531" i="50"/>
  <c r="AI531" i="50"/>
  <c r="AH531" i="50"/>
  <c r="AG531" i="50"/>
  <c r="AF531" i="50"/>
  <c r="AE531" i="50"/>
  <c r="AD531" i="50"/>
  <c r="AB531" i="50"/>
  <c r="AA531" i="50"/>
  <c r="Z531" i="50"/>
  <c r="Y531" i="50"/>
  <c r="X531" i="50"/>
  <c r="W531" i="50"/>
  <c r="V531" i="50"/>
  <c r="U531" i="50"/>
  <c r="S531" i="50"/>
  <c r="R531" i="50"/>
  <c r="Q531" i="50"/>
  <c r="P531" i="50"/>
  <c r="O531" i="50"/>
  <c r="N531" i="50"/>
  <c r="M531" i="50"/>
  <c r="L531" i="50"/>
  <c r="K531" i="50"/>
  <c r="J531" i="50"/>
  <c r="I531" i="50"/>
  <c r="H531" i="50"/>
  <c r="C531" i="50"/>
  <c r="B531" i="50"/>
  <c r="A531" i="50"/>
  <c r="AP530" i="50"/>
  <c r="AO530" i="50"/>
  <c r="AN530" i="50"/>
  <c r="AM530" i="50"/>
  <c r="AK530" i="50"/>
  <c r="AJ530" i="50"/>
  <c r="AI530" i="50"/>
  <c r="AH530" i="50"/>
  <c r="AG530" i="50"/>
  <c r="AF530" i="50"/>
  <c r="AE530" i="50"/>
  <c r="AD530" i="50"/>
  <c r="AB530" i="50"/>
  <c r="AA530" i="50"/>
  <c r="Z530" i="50"/>
  <c r="Y530" i="50"/>
  <c r="X530" i="50"/>
  <c r="W530" i="50"/>
  <c r="V530" i="50"/>
  <c r="U530" i="50"/>
  <c r="T530" i="50"/>
  <c r="S530" i="50"/>
  <c r="R530" i="50"/>
  <c r="Q530" i="50"/>
  <c r="P530" i="50"/>
  <c r="O530" i="50"/>
  <c r="N530" i="50"/>
  <c r="M530" i="50"/>
  <c r="I530" i="50"/>
  <c r="H530" i="50"/>
  <c r="C530" i="50"/>
  <c r="B530" i="50"/>
  <c r="A530" i="50"/>
  <c r="AP529" i="50"/>
  <c r="AN529" i="50"/>
  <c r="AL529" i="50"/>
  <c r="AJ529" i="50"/>
  <c r="AI529" i="50"/>
  <c r="AE529" i="50"/>
  <c r="AD529" i="50"/>
  <c r="AC529" i="50"/>
  <c r="AA529" i="50"/>
  <c r="Z529" i="50"/>
  <c r="Y529" i="50"/>
  <c r="X529" i="50"/>
  <c r="W529" i="50"/>
  <c r="V529" i="50"/>
  <c r="U529" i="50"/>
  <c r="R529" i="50"/>
  <c r="Q529" i="50"/>
  <c r="P529" i="50"/>
  <c r="O529" i="50"/>
  <c r="N529" i="50"/>
  <c r="H529" i="50"/>
  <c r="G529" i="50"/>
  <c r="C529" i="50"/>
  <c r="A529" i="50" s="1"/>
  <c r="B529" i="50"/>
  <c r="AP528" i="50"/>
  <c r="AN528" i="50"/>
  <c r="AK528" i="50"/>
  <c r="AI528" i="50"/>
  <c r="AE528" i="50"/>
  <c r="AD528" i="50"/>
  <c r="AC528" i="50"/>
  <c r="AA528" i="50"/>
  <c r="Z528" i="50"/>
  <c r="Y528" i="50"/>
  <c r="P528" i="50"/>
  <c r="N528" i="50"/>
  <c r="C528" i="50"/>
  <c r="A528" i="50" s="1"/>
  <c r="B528" i="50"/>
  <c r="AP527" i="50"/>
  <c r="AN527" i="50"/>
  <c r="AK527" i="50"/>
  <c r="AJ527" i="50"/>
  <c r="AI527" i="50"/>
  <c r="AH527" i="50"/>
  <c r="AE527" i="50"/>
  <c r="AD527" i="50"/>
  <c r="AB527" i="50"/>
  <c r="AA527" i="50"/>
  <c r="Z527" i="50"/>
  <c r="Y527" i="50"/>
  <c r="W527" i="50"/>
  <c r="V527" i="50"/>
  <c r="P527" i="50"/>
  <c r="N527" i="50"/>
  <c r="K527" i="50"/>
  <c r="J527" i="50"/>
  <c r="H527" i="50"/>
  <c r="C527" i="50"/>
  <c r="B527" i="50"/>
  <c r="A527" i="50"/>
  <c r="AP526" i="50"/>
  <c r="AO526" i="50"/>
  <c r="AN526" i="50"/>
  <c r="AM526" i="50"/>
  <c r="AL526" i="50"/>
  <c r="AK526" i="50"/>
  <c r="AJ526" i="50"/>
  <c r="AI526" i="50"/>
  <c r="AH526" i="50"/>
  <c r="AG526" i="50"/>
  <c r="AF526" i="50"/>
  <c r="AE526" i="50"/>
  <c r="AD526" i="50"/>
  <c r="AC526" i="50"/>
  <c r="AB526" i="50"/>
  <c r="AA526" i="50"/>
  <c r="Z526" i="50"/>
  <c r="Y526" i="50"/>
  <c r="X526" i="50"/>
  <c r="W526" i="50"/>
  <c r="V526" i="50"/>
  <c r="U526" i="50"/>
  <c r="T526" i="50"/>
  <c r="S526" i="50"/>
  <c r="R526" i="50"/>
  <c r="Q526" i="50"/>
  <c r="P526" i="50"/>
  <c r="O526" i="50"/>
  <c r="N526" i="50"/>
  <c r="M526" i="50"/>
  <c r="L526" i="50"/>
  <c r="K526" i="50"/>
  <c r="J526" i="50"/>
  <c r="I526" i="50"/>
  <c r="H526" i="50"/>
  <c r="G526" i="50"/>
  <c r="AQ526" i="50" s="1"/>
  <c r="AR526" i="50" s="1"/>
  <c r="C526" i="50"/>
  <c r="B526" i="50"/>
  <c r="A526" i="50"/>
  <c r="AP525" i="50"/>
  <c r="AN525" i="50"/>
  <c r="AJ525" i="50"/>
  <c r="AI525" i="50"/>
  <c r="AD525" i="50"/>
  <c r="AA525" i="50"/>
  <c r="Z525" i="50"/>
  <c r="Y525" i="50"/>
  <c r="X525" i="50"/>
  <c r="W525" i="50"/>
  <c r="V525" i="50"/>
  <c r="N525" i="50"/>
  <c r="M525" i="50"/>
  <c r="C525" i="50"/>
  <c r="A525" i="50" s="1"/>
  <c r="B525" i="50"/>
  <c r="AP524" i="50"/>
  <c r="AN524" i="50"/>
  <c r="AM524" i="50"/>
  <c r="AL524" i="50"/>
  <c r="AI524" i="50"/>
  <c r="AH524" i="50"/>
  <c r="AG524" i="50"/>
  <c r="AE524" i="50"/>
  <c r="AD524" i="50"/>
  <c r="AA524" i="50"/>
  <c r="Y524" i="50"/>
  <c r="C524" i="50"/>
  <c r="A524" i="50" s="1"/>
  <c r="B524" i="50"/>
  <c r="AP523" i="50"/>
  <c r="AN523" i="50"/>
  <c r="AM523" i="50"/>
  <c r="AL523" i="50"/>
  <c r="AK523" i="50"/>
  <c r="AJ523" i="50"/>
  <c r="AI523" i="50"/>
  <c r="AH523" i="50"/>
  <c r="AG523" i="50"/>
  <c r="AF523" i="50"/>
  <c r="AE523" i="50"/>
  <c r="AD523" i="50"/>
  <c r="AC523" i="50"/>
  <c r="AB523" i="50"/>
  <c r="AA523" i="50"/>
  <c r="Z523" i="50"/>
  <c r="Y523" i="50"/>
  <c r="X523" i="50"/>
  <c r="W523" i="50"/>
  <c r="V523" i="50"/>
  <c r="U523" i="50"/>
  <c r="T523" i="50"/>
  <c r="S523" i="50"/>
  <c r="R523" i="50"/>
  <c r="Q523" i="50"/>
  <c r="P523" i="50"/>
  <c r="N523" i="50"/>
  <c r="L523" i="50"/>
  <c r="K523" i="50"/>
  <c r="J523" i="50"/>
  <c r="I523" i="50"/>
  <c r="H523" i="50"/>
  <c r="G523" i="50"/>
  <c r="C523" i="50"/>
  <c r="A523" i="50" s="1"/>
  <c r="B523" i="50"/>
  <c r="AP522" i="50"/>
  <c r="AO522" i="50"/>
  <c r="AM522" i="50"/>
  <c r="AK522" i="50"/>
  <c r="AJ522" i="50"/>
  <c r="AI522" i="50"/>
  <c r="AH522" i="50"/>
  <c r="AG522" i="50"/>
  <c r="AF522" i="50"/>
  <c r="AE522" i="50"/>
  <c r="AD522" i="50"/>
  <c r="AC522" i="50"/>
  <c r="AA522" i="50"/>
  <c r="Z522" i="50"/>
  <c r="Y522" i="50"/>
  <c r="X522" i="50"/>
  <c r="V522" i="50"/>
  <c r="U522" i="50"/>
  <c r="R522" i="50"/>
  <c r="Q522" i="50"/>
  <c r="P522" i="50"/>
  <c r="O522" i="50"/>
  <c r="N522" i="50"/>
  <c r="M522" i="50"/>
  <c r="L522" i="50"/>
  <c r="K522" i="50"/>
  <c r="J522" i="50"/>
  <c r="I522" i="50"/>
  <c r="H522" i="50"/>
  <c r="G522" i="50"/>
  <c r="C522" i="50"/>
  <c r="B522" i="50"/>
  <c r="A522" i="50"/>
  <c r="AP521" i="50"/>
  <c r="AN521" i="50"/>
  <c r="AM521" i="50"/>
  <c r="AK521" i="50"/>
  <c r="AJ521" i="50"/>
  <c r="AI521" i="50"/>
  <c r="AH521" i="50"/>
  <c r="AF521" i="50"/>
  <c r="AE521" i="50"/>
  <c r="AD521" i="50"/>
  <c r="AA521" i="50"/>
  <c r="Z521" i="50"/>
  <c r="Y521" i="50"/>
  <c r="X521" i="50"/>
  <c r="V521" i="50"/>
  <c r="U521" i="50"/>
  <c r="R521" i="50"/>
  <c r="Q521" i="50"/>
  <c r="P521" i="50"/>
  <c r="N521" i="50"/>
  <c r="M521" i="50"/>
  <c r="C521" i="50"/>
  <c r="A521" i="50" s="1"/>
  <c r="B521" i="50"/>
  <c r="AP520" i="50"/>
  <c r="AO520" i="50"/>
  <c r="AN520" i="50"/>
  <c r="AM520" i="50"/>
  <c r="AL520" i="50"/>
  <c r="AK520" i="50"/>
  <c r="AJ520" i="50"/>
  <c r="AI520" i="50"/>
  <c r="AH520" i="50"/>
  <c r="AG520" i="50"/>
  <c r="AF520" i="50"/>
  <c r="AE520" i="50"/>
  <c r="AD520" i="50"/>
  <c r="AC520" i="50"/>
  <c r="AB520" i="50"/>
  <c r="AA520" i="50"/>
  <c r="Z520" i="50"/>
  <c r="Y520" i="50"/>
  <c r="X520" i="50"/>
  <c r="W520" i="50"/>
  <c r="V520" i="50"/>
  <c r="U520" i="50"/>
  <c r="T520" i="50"/>
  <c r="S520" i="50"/>
  <c r="R520" i="50"/>
  <c r="Q520" i="50"/>
  <c r="P520" i="50"/>
  <c r="O520" i="50"/>
  <c r="N520" i="50"/>
  <c r="M520" i="50"/>
  <c r="L520" i="50"/>
  <c r="K520" i="50"/>
  <c r="J520" i="50"/>
  <c r="I520" i="50"/>
  <c r="H520" i="50"/>
  <c r="G520" i="50"/>
  <c r="AQ520" i="50" s="1"/>
  <c r="AR520" i="50" s="1"/>
  <c r="C520" i="50"/>
  <c r="A520" i="50" s="1"/>
  <c r="B520" i="50"/>
  <c r="AP519" i="50"/>
  <c r="AO519" i="50"/>
  <c r="AN519" i="50"/>
  <c r="AM519" i="50"/>
  <c r="AL519" i="50"/>
  <c r="AK519" i="50"/>
  <c r="AJ519" i="50"/>
  <c r="AI519" i="50"/>
  <c r="AH519" i="50"/>
  <c r="AG519" i="50"/>
  <c r="AF519" i="50"/>
  <c r="AE519" i="50"/>
  <c r="AD519" i="50"/>
  <c r="AC519" i="50"/>
  <c r="AB519" i="50"/>
  <c r="AA519" i="50"/>
  <c r="Z519" i="50"/>
  <c r="Y519" i="50"/>
  <c r="X519" i="50"/>
  <c r="W519" i="50"/>
  <c r="V519" i="50"/>
  <c r="U519" i="50"/>
  <c r="T519" i="50"/>
  <c r="S519" i="50"/>
  <c r="R519" i="50"/>
  <c r="Q519" i="50"/>
  <c r="P519" i="50"/>
  <c r="O519" i="50"/>
  <c r="N519" i="50"/>
  <c r="M519" i="50"/>
  <c r="L519" i="50"/>
  <c r="K519" i="50"/>
  <c r="J519" i="50"/>
  <c r="I519" i="50"/>
  <c r="H519" i="50"/>
  <c r="G519" i="50"/>
  <c r="AQ519" i="50" s="1"/>
  <c r="AR519" i="50" s="1"/>
  <c r="C519" i="50"/>
  <c r="A519" i="50" s="1"/>
  <c r="B519" i="50"/>
  <c r="AP518" i="50"/>
  <c r="AO518" i="50"/>
  <c r="AN518" i="50"/>
  <c r="AM518" i="50"/>
  <c r="AL518" i="50"/>
  <c r="AK518" i="50"/>
  <c r="AJ518" i="50"/>
  <c r="AI518" i="50"/>
  <c r="AH518" i="50"/>
  <c r="AG518" i="50"/>
  <c r="AF518" i="50"/>
  <c r="AE518" i="50"/>
  <c r="AD518" i="50"/>
  <c r="AC518" i="50"/>
  <c r="AB518" i="50"/>
  <c r="AA518" i="50"/>
  <c r="Z518" i="50"/>
  <c r="Y518" i="50"/>
  <c r="X518" i="50"/>
  <c r="W518" i="50"/>
  <c r="V518" i="50"/>
  <c r="U518" i="50"/>
  <c r="T518" i="50"/>
  <c r="S518" i="50"/>
  <c r="R518" i="50"/>
  <c r="Q518" i="50"/>
  <c r="P518" i="50"/>
  <c r="O518" i="50"/>
  <c r="N518" i="50"/>
  <c r="M518" i="50"/>
  <c r="L518" i="50"/>
  <c r="K518" i="50"/>
  <c r="J518" i="50"/>
  <c r="I518" i="50"/>
  <c r="H518" i="50"/>
  <c r="G518" i="50"/>
  <c r="AQ518" i="50" s="1"/>
  <c r="AR518" i="50" s="1"/>
  <c r="C518" i="50"/>
  <c r="B518" i="50"/>
  <c r="A518" i="50"/>
  <c r="AP517" i="50"/>
  <c r="AO517" i="50"/>
  <c r="AN517" i="50"/>
  <c r="AM517" i="50"/>
  <c r="AL517" i="50"/>
  <c r="AK517" i="50"/>
  <c r="AJ517" i="50"/>
  <c r="AI517" i="50"/>
  <c r="AH517" i="50"/>
  <c r="AG517" i="50"/>
  <c r="AF517" i="50"/>
  <c r="AE517" i="50"/>
  <c r="AD517" i="50"/>
  <c r="AC517" i="50"/>
  <c r="AB517" i="50"/>
  <c r="AA517" i="50"/>
  <c r="Z517" i="50"/>
  <c r="Y517" i="50"/>
  <c r="X517" i="50"/>
  <c r="W517" i="50"/>
  <c r="V517" i="50"/>
  <c r="U517" i="50"/>
  <c r="T517" i="50"/>
  <c r="S517" i="50"/>
  <c r="R517" i="50"/>
  <c r="Q517" i="50"/>
  <c r="P517" i="50"/>
  <c r="O517" i="50"/>
  <c r="N517" i="50"/>
  <c r="M517" i="50"/>
  <c r="L517" i="50"/>
  <c r="K517" i="50"/>
  <c r="J517" i="50"/>
  <c r="I517" i="50"/>
  <c r="H517" i="50"/>
  <c r="G517" i="50"/>
  <c r="AQ517" i="50" s="1"/>
  <c r="AR517" i="50" s="1"/>
  <c r="C517" i="50"/>
  <c r="B517" i="50"/>
  <c r="A517" i="50"/>
  <c r="AP516" i="50"/>
  <c r="AO516" i="50"/>
  <c r="AN516" i="50"/>
  <c r="AM516" i="50"/>
  <c r="AL516" i="50"/>
  <c r="AK516" i="50"/>
  <c r="AJ516" i="50"/>
  <c r="AI516" i="50"/>
  <c r="AH516" i="50"/>
  <c r="AG516" i="50"/>
  <c r="AF516" i="50"/>
  <c r="AE516" i="50"/>
  <c r="AD516" i="50"/>
  <c r="AC516" i="50"/>
  <c r="AB516" i="50"/>
  <c r="AA516" i="50"/>
  <c r="Z516" i="50"/>
  <c r="Y516" i="50"/>
  <c r="X516" i="50"/>
  <c r="W516" i="50"/>
  <c r="V516" i="50"/>
  <c r="U516" i="50"/>
  <c r="T516" i="50"/>
  <c r="S516" i="50"/>
  <c r="R516" i="50"/>
  <c r="Q516" i="50"/>
  <c r="P516" i="50"/>
  <c r="O516" i="50"/>
  <c r="N516" i="50"/>
  <c r="M516" i="50"/>
  <c r="L516" i="50"/>
  <c r="K516" i="50"/>
  <c r="J516" i="50"/>
  <c r="I516" i="50"/>
  <c r="H516" i="50"/>
  <c r="G516" i="50"/>
  <c r="AQ516" i="50" s="1"/>
  <c r="AR516" i="50" s="1"/>
  <c r="C516" i="50"/>
  <c r="A516" i="50" s="1"/>
  <c r="B516" i="50"/>
  <c r="AP515" i="50"/>
  <c r="AO515" i="50"/>
  <c r="AN515" i="50"/>
  <c r="AM515" i="50"/>
  <c r="AL515" i="50"/>
  <c r="AK515" i="50"/>
  <c r="AJ515" i="50"/>
  <c r="AI515" i="50"/>
  <c r="AH515" i="50"/>
  <c r="AG515" i="50"/>
  <c r="AF515" i="50"/>
  <c r="AE515" i="50"/>
  <c r="AD515" i="50"/>
  <c r="AC515" i="50"/>
  <c r="AB515" i="50"/>
  <c r="AA515" i="50"/>
  <c r="Z515" i="50"/>
  <c r="Y515" i="50"/>
  <c r="X515" i="50"/>
  <c r="W515" i="50"/>
  <c r="V515" i="50"/>
  <c r="U515" i="50"/>
  <c r="T515" i="50"/>
  <c r="S515" i="50"/>
  <c r="R515" i="50"/>
  <c r="Q515" i="50"/>
  <c r="P515" i="50"/>
  <c r="O515" i="50"/>
  <c r="N515" i="50"/>
  <c r="M515" i="50"/>
  <c r="L515" i="50"/>
  <c r="K515" i="50"/>
  <c r="J515" i="50"/>
  <c r="I515" i="50"/>
  <c r="H515" i="50"/>
  <c r="G515" i="50"/>
  <c r="AQ515" i="50" s="1"/>
  <c r="AR515" i="50" s="1"/>
  <c r="C515" i="50"/>
  <c r="A515" i="50" s="1"/>
  <c r="B515" i="50"/>
  <c r="AP514" i="50"/>
  <c r="AN514" i="50"/>
  <c r="AL514" i="50"/>
  <c r="AI514" i="50"/>
  <c r="AD514" i="50"/>
  <c r="AA514" i="50"/>
  <c r="Z514" i="50"/>
  <c r="Y514" i="50"/>
  <c r="V514" i="50"/>
  <c r="M514" i="50"/>
  <c r="C514" i="50"/>
  <c r="B514" i="50"/>
  <c r="A514" i="50"/>
  <c r="AP513" i="50"/>
  <c r="AN513" i="50"/>
  <c r="AK513" i="50"/>
  <c r="AJ513" i="50"/>
  <c r="AI513" i="50"/>
  <c r="AE513" i="50"/>
  <c r="AB513" i="50"/>
  <c r="AA513" i="50"/>
  <c r="Z513" i="50"/>
  <c r="Y513" i="50"/>
  <c r="X513" i="50"/>
  <c r="U513" i="50"/>
  <c r="R513" i="50"/>
  <c r="G513" i="50"/>
  <c r="C513" i="50"/>
  <c r="A513" i="50" s="1"/>
  <c r="B513" i="50"/>
  <c r="AN512" i="50"/>
  <c r="AM512" i="50"/>
  <c r="AL512" i="50"/>
  <c r="AI512" i="50"/>
  <c r="AH512" i="50"/>
  <c r="AG512" i="50"/>
  <c r="AF512" i="50"/>
  <c r="AE512" i="50"/>
  <c r="AD512" i="50"/>
  <c r="AC512" i="50"/>
  <c r="AA512" i="50"/>
  <c r="Z512" i="50"/>
  <c r="Y512" i="50"/>
  <c r="X512" i="50"/>
  <c r="W512" i="50"/>
  <c r="U512" i="50"/>
  <c r="T512" i="50"/>
  <c r="S512" i="50"/>
  <c r="R512" i="50"/>
  <c r="Q512" i="50"/>
  <c r="P512" i="50"/>
  <c r="O512" i="50"/>
  <c r="M512" i="50"/>
  <c r="H512" i="50"/>
  <c r="C512" i="50"/>
  <c r="A512" i="50" s="1"/>
  <c r="B512" i="50"/>
  <c r="AP511" i="50"/>
  <c r="AN511" i="50"/>
  <c r="AM511" i="50"/>
  <c r="AL511" i="50"/>
  <c r="AK511" i="50"/>
  <c r="AI511" i="50"/>
  <c r="AH511" i="50"/>
  <c r="AG511" i="50"/>
  <c r="AF511" i="50"/>
  <c r="AE511" i="50"/>
  <c r="AD511" i="50"/>
  <c r="AC511" i="50"/>
  <c r="AB511" i="50"/>
  <c r="AA511" i="50"/>
  <c r="Z511" i="50"/>
  <c r="Y511" i="50"/>
  <c r="X511" i="50"/>
  <c r="W511" i="50"/>
  <c r="V511" i="50"/>
  <c r="S511" i="50"/>
  <c r="R511" i="50"/>
  <c r="Q511" i="50"/>
  <c r="P511" i="50"/>
  <c r="O511" i="50"/>
  <c r="M511" i="50"/>
  <c r="K511" i="50"/>
  <c r="J511" i="50"/>
  <c r="I511" i="50"/>
  <c r="H511" i="50"/>
  <c r="C511" i="50"/>
  <c r="A511" i="50" s="1"/>
  <c r="B511" i="50"/>
  <c r="AP510" i="50"/>
  <c r="AO510" i="50"/>
  <c r="AN510" i="50"/>
  <c r="AM510" i="50"/>
  <c r="AL510" i="50"/>
  <c r="AK510" i="50"/>
  <c r="AJ510" i="50"/>
  <c r="AI510" i="50"/>
  <c r="AH510" i="50"/>
  <c r="AG510" i="50"/>
  <c r="AF510" i="50"/>
  <c r="AE510" i="50"/>
  <c r="AD510" i="50"/>
  <c r="AC510" i="50"/>
  <c r="AB510" i="50"/>
  <c r="AA510" i="50"/>
  <c r="Z510" i="50"/>
  <c r="Y510" i="50"/>
  <c r="X510" i="50"/>
  <c r="W510" i="50"/>
  <c r="V510" i="50"/>
  <c r="U510" i="50"/>
  <c r="T510" i="50"/>
  <c r="S510" i="50"/>
  <c r="R510" i="50"/>
  <c r="Q510" i="50"/>
  <c r="M510" i="50"/>
  <c r="L510" i="50"/>
  <c r="K510" i="50"/>
  <c r="J510" i="50"/>
  <c r="I510" i="50"/>
  <c r="C510" i="50"/>
  <c r="B510" i="50"/>
  <c r="A510" i="50"/>
  <c r="AP509" i="50"/>
  <c r="AO509" i="50"/>
  <c r="AN509" i="50"/>
  <c r="AM509" i="50"/>
  <c r="AL509" i="50"/>
  <c r="AK509" i="50"/>
  <c r="AJ509" i="50"/>
  <c r="AI509" i="50"/>
  <c r="AF509" i="50"/>
  <c r="AE509" i="50"/>
  <c r="AD509" i="50"/>
  <c r="AC509" i="50"/>
  <c r="AB509" i="50"/>
  <c r="AA509" i="50"/>
  <c r="Z509" i="50"/>
  <c r="Y509" i="50"/>
  <c r="X509" i="50"/>
  <c r="W509" i="50"/>
  <c r="U509" i="50"/>
  <c r="S509" i="50"/>
  <c r="R509" i="50"/>
  <c r="Q509" i="50"/>
  <c r="P509" i="50"/>
  <c r="O509" i="50"/>
  <c r="N509" i="50"/>
  <c r="M509" i="50"/>
  <c r="L509" i="50"/>
  <c r="K509" i="50"/>
  <c r="J509" i="50"/>
  <c r="I509" i="50"/>
  <c r="H509" i="50"/>
  <c r="G509" i="50"/>
  <c r="C509" i="50"/>
  <c r="B509" i="50"/>
  <c r="A509" i="50"/>
  <c r="AP508" i="50"/>
  <c r="AO508" i="50"/>
  <c r="AN508" i="50"/>
  <c r="AM508" i="50"/>
  <c r="AL508" i="50"/>
  <c r="AK508" i="50"/>
  <c r="AJ508" i="50"/>
  <c r="AI508" i="50"/>
  <c r="AH508" i="50"/>
  <c r="AG508" i="50"/>
  <c r="AF508" i="50"/>
  <c r="AE508" i="50"/>
  <c r="AD508" i="50"/>
  <c r="AC508" i="50"/>
  <c r="AB508" i="50"/>
  <c r="AA508" i="50"/>
  <c r="Z508" i="50"/>
  <c r="Y508" i="50"/>
  <c r="X508" i="50"/>
  <c r="W508" i="50"/>
  <c r="V508" i="50"/>
  <c r="U508" i="50"/>
  <c r="T508" i="50"/>
  <c r="S508" i="50"/>
  <c r="R508" i="50"/>
  <c r="Q508" i="50"/>
  <c r="P508" i="50"/>
  <c r="O508" i="50"/>
  <c r="N508" i="50"/>
  <c r="M508" i="50"/>
  <c r="L508" i="50"/>
  <c r="K508" i="50"/>
  <c r="J508" i="50"/>
  <c r="I508" i="50"/>
  <c r="H508" i="50"/>
  <c r="G508" i="50"/>
  <c r="AQ508" i="50" s="1"/>
  <c r="AR508" i="50" s="1"/>
  <c r="C508" i="50"/>
  <c r="A508" i="50" s="1"/>
  <c r="B508" i="50"/>
  <c r="AP507" i="50"/>
  <c r="AO507" i="50"/>
  <c r="AN507" i="50"/>
  <c r="AM507" i="50"/>
  <c r="AL507" i="50"/>
  <c r="AK507" i="50"/>
  <c r="AJ507" i="50"/>
  <c r="AI507" i="50"/>
  <c r="AH507" i="50"/>
  <c r="AG507" i="50"/>
  <c r="AF507" i="50"/>
  <c r="AE507" i="50"/>
  <c r="AD507" i="50"/>
  <c r="AC507" i="50"/>
  <c r="AB507" i="50"/>
  <c r="AA507" i="50"/>
  <c r="Z507" i="50"/>
  <c r="Y507" i="50"/>
  <c r="X507" i="50"/>
  <c r="W507" i="50"/>
  <c r="V507" i="50"/>
  <c r="U507" i="50"/>
  <c r="T507" i="50"/>
  <c r="S507" i="50"/>
  <c r="R507" i="50"/>
  <c r="Q507" i="50"/>
  <c r="P507" i="50"/>
  <c r="O507" i="50"/>
  <c r="N507" i="50"/>
  <c r="M507" i="50"/>
  <c r="L507" i="50"/>
  <c r="K507" i="50"/>
  <c r="J507" i="50"/>
  <c r="H507" i="50"/>
  <c r="G507" i="50"/>
  <c r="C507" i="50"/>
  <c r="A507" i="50" s="1"/>
  <c r="B507" i="50"/>
  <c r="AP506" i="50"/>
  <c r="AO506" i="50"/>
  <c r="AN506" i="50"/>
  <c r="AM506" i="50"/>
  <c r="AK506" i="50"/>
  <c r="AJ506" i="50"/>
  <c r="AI506" i="50"/>
  <c r="AG506" i="50"/>
  <c r="AE506" i="50"/>
  <c r="AD506" i="50"/>
  <c r="AC506" i="50"/>
  <c r="AA506" i="50"/>
  <c r="Z506" i="50"/>
  <c r="Y506" i="50"/>
  <c r="X506" i="50"/>
  <c r="W506" i="50"/>
  <c r="S506" i="50"/>
  <c r="R506" i="50"/>
  <c r="Q506" i="50"/>
  <c r="P506" i="50"/>
  <c r="N506" i="50"/>
  <c r="M506" i="50"/>
  <c r="L506" i="50"/>
  <c r="J506" i="50"/>
  <c r="H506" i="50"/>
  <c r="G506" i="50"/>
  <c r="C506" i="50"/>
  <c r="A506" i="50" s="1"/>
  <c r="B506" i="50"/>
  <c r="AP505" i="50"/>
  <c r="AN505" i="50"/>
  <c r="AL505" i="50"/>
  <c r="AK505" i="50"/>
  <c r="AJ505" i="50"/>
  <c r="AI505" i="50"/>
  <c r="AH505" i="50"/>
  <c r="AG505" i="50"/>
  <c r="AF505" i="50"/>
  <c r="AE505" i="50"/>
  <c r="AD505" i="50"/>
  <c r="AC505" i="50"/>
  <c r="AA505" i="50"/>
  <c r="Z505" i="50"/>
  <c r="Y505" i="50"/>
  <c r="W505" i="50"/>
  <c r="V505" i="50"/>
  <c r="U505" i="50"/>
  <c r="S505" i="50"/>
  <c r="R505" i="50"/>
  <c r="Q505" i="50"/>
  <c r="P505" i="50"/>
  <c r="O505" i="50"/>
  <c r="N505" i="50"/>
  <c r="M505" i="50"/>
  <c r="L505" i="50"/>
  <c r="I505" i="50"/>
  <c r="H505" i="50"/>
  <c r="G505" i="50"/>
  <c r="C505" i="50"/>
  <c r="A505" i="50" s="1"/>
  <c r="B505" i="50"/>
  <c r="AP504" i="50"/>
  <c r="AO504" i="50"/>
  <c r="AN504" i="50"/>
  <c r="AM504" i="50"/>
  <c r="AL504" i="50"/>
  <c r="AK504" i="50"/>
  <c r="AJ504" i="50"/>
  <c r="AI504" i="50"/>
  <c r="AH504" i="50"/>
  <c r="AG504" i="50"/>
  <c r="AF504" i="50"/>
  <c r="AE504" i="50"/>
  <c r="AD504" i="50"/>
  <c r="AC504" i="50"/>
  <c r="AB504" i="50"/>
  <c r="AA504" i="50"/>
  <c r="Z504" i="50"/>
  <c r="Y504" i="50"/>
  <c r="X504" i="50"/>
  <c r="W504" i="50"/>
  <c r="V504" i="50"/>
  <c r="U504" i="50"/>
  <c r="T504" i="50"/>
  <c r="S504" i="50"/>
  <c r="R504" i="50"/>
  <c r="Q504" i="50"/>
  <c r="P504" i="50"/>
  <c r="O504" i="50"/>
  <c r="N504" i="50"/>
  <c r="M504" i="50"/>
  <c r="L504" i="50"/>
  <c r="K504" i="50"/>
  <c r="J504" i="50"/>
  <c r="I504" i="50"/>
  <c r="H504" i="50"/>
  <c r="G504" i="50"/>
  <c r="AQ504" i="50" s="1"/>
  <c r="AR504" i="50" s="1"/>
  <c r="C504" i="50"/>
  <c r="B504" i="50"/>
  <c r="A504" i="50"/>
  <c r="AP503" i="50"/>
  <c r="AO503" i="50"/>
  <c r="AN503" i="50"/>
  <c r="AM503" i="50"/>
  <c r="AL503" i="50"/>
  <c r="AK503" i="50"/>
  <c r="AJ503" i="50"/>
  <c r="AI503" i="50"/>
  <c r="AH503" i="50"/>
  <c r="AG503" i="50"/>
  <c r="AF503" i="50"/>
  <c r="AE503" i="50"/>
  <c r="AD503" i="50"/>
  <c r="AC503" i="50"/>
  <c r="AB503" i="50"/>
  <c r="AA503" i="50"/>
  <c r="Z503" i="50"/>
  <c r="Y503" i="50"/>
  <c r="X503" i="50"/>
  <c r="W503" i="50"/>
  <c r="V503" i="50"/>
  <c r="U503" i="50"/>
  <c r="T503" i="50"/>
  <c r="S503" i="50"/>
  <c r="R503" i="50"/>
  <c r="Q503" i="50"/>
  <c r="P503" i="50"/>
  <c r="O503" i="50"/>
  <c r="N503" i="50"/>
  <c r="M503" i="50"/>
  <c r="L503" i="50"/>
  <c r="K503" i="50"/>
  <c r="J503" i="50"/>
  <c r="I503" i="50"/>
  <c r="H503" i="50"/>
  <c r="G503" i="50"/>
  <c r="AQ503" i="50" s="1"/>
  <c r="AR503" i="50" s="1"/>
  <c r="C503" i="50"/>
  <c r="B503" i="50"/>
  <c r="A503" i="50"/>
  <c r="AP502" i="50"/>
  <c r="AO502" i="50"/>
  <c r="AN502" i="50"/>
  <c r="AM502" i="50"/>
  <c r="AL502" i="50"/>
  <c r="AK502" i="50"/>
  <c r="AJ502" i="50"/>
  <c r="AI502" i="50"/>
  <c r="AH502" i="50"/>
  <c r="AG502" i="50"/>
  <c r="AF502" i="50"/>
  <c r="AE502" i="50"/>
  <c r="AD502" i="50"/>
  <c r="AC502" i="50"/>
  <c r="AB502" i="50"/>
  <c r="AA502" i="50"/>
  <c r="Z502" i="50"/>
  <c r="Y502" i="50"/>
  <c r="X502" i="50"/>
  <c r="W502" i="50"/>
  <c r="V502" i="50"/>
  <c r="U502" i="50"/>
  <c r="T502" i="50"/>
  <c r="S502" i="50"/>
  <c r="R502" i="50"/>
  <c r="Q502" i="50"/>
  <c r="P502" i="50"/>
  <c r="O502" i="50"/>
  <c r="N502" i="50"/>
  <c r="M502" i="50"/>
  <c r="L502" i="50"/>
  <c r="K502" i="50"/>
  <c r="J502" i="50"/>
  <c r="I502" i="50"/>
  <c r="H502" i="50"/>
  <c r="G502" i="50"/>
  <c r="AQ502" i="50" s="1"/>
  <c r="AR502" i="50" s="1"/>
  <c r="C502" i="50"/>
  <c r="A502" i="50" s="1"/>
  <c r="B502" i="50"/>
  <c r="AP501" i="50"/>
  <c r="AO501" i="50"/>
  <c r="AM501" i="50"/>
  <c r="AL501" i="50"/>
  <c r="AK501" i="50"/>
  <c r="AJ501" i="50"/>
  <c r="AI501" i="50"/>
  <c r="AH501" i="50"/>
  <c r="AG501" i="50"/>
  <c r="AF501" i="50"/>
  <c r="AE501" i="50"/>
  <c r="AD501" i="50"/>
  <c r="AC501" i="50"/>
  <c r="AB501" i="50"/>
  <c r="AA501" i="50"/>
  <c r="Z501" i="50"/>
  <c r="Y501" i="50"/>
  <c r="X501" i="50"/>
  <c r="W501" i="50"/>
  <c r="V501" i="50"/>
  <c r="U501" i="50"/>
  <c r="T501" i="50"/>
  <c r="S501" i="50"/>
  <c r="R501" i="50"/>
  <c r="Q501" i="50"/>
  <c r="P501" i="50"/>
  <c r="O501" i="50"/>
  <c r="N501" i="50"/>
  <c r="M501" i="50"/>
  <c r="L501" i="50"/>
  <c r="I501" i="50"/>
  <c r="H501" i="50"/>
  <c r="G501" i="50"/>
  <c r="C501" i="50"/>
  <c r="A501" i="50" s="1"/>
  <c r="B501" i="50"/>
  <c r="AP500" i="50"/>
  <c r="AO500" i="50"/>
  <c r="AN500" i="50"/>
  <c r="AM500" i="50"/>
  <c r="AL500" i="50"/>
  <c r="AK500" i="50"/>
  <c r="AJ500" i="50"/>
  <c r="AI500" i="50"/>
  <c r="AH500" i="50"/>
  <c r="AG500" i="50"/>
  <c r="AF500" i="50"/>
  <c r="AE500" i="50"/>
  <c r="AD500" i="50"/>
  <c r="AC500" i="50"/>
  <c r="AA500" i="50"/>
  <c r="Z500" i="50"/>
  <c r="Y500" i="50"/>
  <c r="X500" i="50"/>
  <c r="W500" i="50"/>
  <c r="V500" i="50"/>
  <c r="U500" i="50"/>
  <c r="T500" i="50"/>
  <c r="S500" i="50"/>
  <c r="R500" i="50"/>
  <c r="Q500" i="50"/>
  <c r="P500" i="50"/>
  <c r="O500" i="50"/>
  <c r="N500" i="50"/>
  <c r="M500" i="50"/>
  <c r="L500" i="50"/>
  <c r="I500" i="50"/>
  <c r="H500" i="50"/>
  <c r="C500" i="50"/>
  <c r="B500" i="50"/>
  <c r="A500" i="50"/>
  <c r="AP499" i="50"/>
  <c r="AO499" i="50"/>
  <c r="AN499" i="50"/>
  <c r="AM499" i="50"/>
  <c r="AL499" i="50"/>
  <c r="AK499" i="50"/>
  <c r="AJ499" i="50"/>
  <c r="AI499" i="50"/>
  <c r="AH499" i="50"/>
  <c r="AG499" i="50"/>
  <c r="AF499" i="50"/>
  <c r="AE499" i="50"/>
  <c r="AD499" i="50"/>
  <c r="AC499" i="50"/>
  <c r="AB499" i="50"/>
  <c r="AA499" i="50"/>
  <c r="Z499" i="50"/>
  <c r="Y499" i="50"/>
  <c r="X499" i="50"/>
  <c r="W499" i="50"/>
  <c r="V499" i="50"/>
  <c r="U499" i="50"/>
  <c r="T499" i="50"/>
  <c r="S499" i="50"/>
  <c r="R499" i="50"/>
  <c r="Q499" i="50"/>
  <c r="P499" i="50"/>
  <c r="O499" i="50"/>
  <c r="N499" i="50"/>
  <c r="M499" i="50"/>
  <c r="L499" i="50"/>
  <c r="K499" i="50"/>
  <c r="J499" i="50"/>
  <c r="I499" i="50"/>
  <c r="H499" i="50"/>
  <c r="G499" i="50"/>
  <c r="AQ499" i="50" s="1"/>
  <c r="AR499" i="50" s="1"/>
  <c r="C499" i="50"/>
  <c r="A499" i="50" s="1"/>
  <c r="B499" i="50"/>
  <c r="AP498" i="50"/>
  <c r="AJ498" i="50"/>
  <c r="AI498" i="50"/>
  <c r="AH498" i="50"/>
  <c r="AG498" i="50"/>
  <c r="AF498" i="50"/>
  <c r="AE498" i="50"/>
  <c r="AD498" i="50"/>
  <c r="AC498" i="50"/>
  <c r="AA498" i="50"/>
  <c r="Z498" i="50"/>
  <c r="Y498" i="50"/>
  <c r="U498" i="50"/>
  <c r="S498" i="50"/>
  <c r="R498" i="50"/>
  <c r="Q498" i="50"/>
  <c r="P498" i="50"/>
  <c r="O498" i="50"/>
  <c r="N498" i="50"/>
  <c r="H498" i="50"/>
  <c r="C498" i="50"/>
  <c r="A498" i="50" s="1"/>
  <c r="B498" i="50"/>
  <c r="AP497" i="50"/>
  <c r="AN497" i="50"/>
  <c r="AM497" i="50"/>
  <c r="AL497" i="50"/>
  <c r="AJ497" i="50"/>
  <c r="AI497" i="50"/>
  <c r="AH497" i="50"/>
  <c r="AG497" i="50"/>
  <c r="AF497" i="50"/>
  <c r="AE497" i="50"/>
  <c r="AD497" i="50"/>
  <c r="AC497" i="50"/>
  <c r="AB497" i="50"/>
  <c r="AA497" i="50"/>
  <c r="Z497" i="50"/>
  <c r="Y497" i="50"/>
  <c r="X497" i="50"/>
  <c r="W497" i="50"/>
  <c r="U497" i="50"/>
  <c r="S497" i="50"/>
  <c r="R497" i="50"/>
  <c r="Q497" i="50"/>
  <c r="P497" i="50"/>
  <c r="O497" i="50"/>
  <c r="N497" i="50"/>
  <c r="I497" i="50"/>
  <c r="H497" i="50"/>
  <c r="C497" i="50"/>
  <c r="B497" i="50"/>
  <c r="A497" i="50"/>
  <c r="AP496" i="50"/>
  <c r="AJ496" i="50"/>
  <c r="AI496" i="50"/>
  <c r="AH496" i="50"/>
  <c r="AG496" i="50"/>
  <c r="AF496" i="50"/>
  <c r="AE496" i="50"/>
  <c r="AD496" i="50"/>
  <c r="AC496" i="50"/>
  <c r="AA496" i="50"/>
  <c r="Z496" i="50"/>
  <c r="Y496" i="50"/>
  <c r="X496" i="50"/>
  <c r="U496" i="50"/>
  <c r="S496" i="50"/>
  <c r="R496" i="50"/>
  <c r="Q496" i="50"/>
  <c r="P496" i="50"/>
  <c r="O496" i="50"/>
  <c r="N496" i="50"/>
  <c r="I496" i="50"/>
  <c r="H496" i="50"/>
  <c r="C496" i="50"/>
  <c r="B496" i="50"/>
  <c r="A496" i="50"/>
  <c r="AP495" i="50"/>
  <c r="AO495" i="50"/>
  <c r="AN495" i="50"/>
  <c r="AM495" i="50"/>
  <c r="AL495" i="50"/>
  <c r="AK495" i="50"/>
  <c r="AJ495" i="50"/>
  <c r="AI495" i="50"/>
  <c r="AH495" i="50"/>
  <c r="AG495" i="50"/>
  <c r="AF495" i="50"/>
  <c r="AE495" i="50"/>
  <c r="AD495" i="50"/>
  <c r="AC495" i="50"/>
  <c r="AB495" i="50"/>
  <c r="AA495" i="50"/>
  <c r="Z495" i="50"/>
  <c r="Y495" i="50"/>
  <c r="X495" i="50"/>
  <c r="W495" i="50"/>
  <c r="V495" i="50"/>
  <c r="U495" i="50"/>
  <c r="T495" i="50"/>
  <c r="S495" i="50"/>
  <c r="R495" i="50"/>
  <c r="Q495" i="50"/>
  <c r="P495" i="50"/>
  <c r="O495" i="50"/>
  <c r="N495" i="50"/>
  <c r="M495" i="50"/>
  <c r="L495" i="50"/>
  <c r="K495" i="50"/>
  <c r="J495" i="50"/>
  <c r="H495" i="50"/>
  <c r="G495" i="50"/>
  <c r="C495" i="50"/>
  <c r="A495" i="50" s="1"/>
  <c r="B495" i="50"/>
  <c r="AP494" i="50"/>
  <c r="AO494" i="50"/>
  <c r="AN494" i="50"/>
  <c r="AM494" i="50"/>
  <c r="AL494" i="50"/>
  <c r="AK494" i="50"/>
  <c r="AJ494" i="50"/>
  <c r="AI494" i="50"/>
  <c r="AH494" i="50"/>
  <c r="AG494" i="50"/>
  <c r="AF494" i="50"/>
  <c r="AE494" i="50"/>
  <c r="AD494" i="50"/>
  <c r="AC494" i="50"/>
  <c r="AB494" i="50"/>
  <c r="AA494" i="50"/>
  <c r="Z494" i="50"/>
  <c r="Y494" i="50"/>
  <c r="X494" i="50"/>
  <c r="W494" i="50"/>
  <c r="V494" i="50"/>
  <c r="U494" i="50"/>
  <c r="T494" i="50"/>
  <c r="S494" i="50"/>
  <c r="R494" i="50"/>
  <c r="Q494" i="50"/>
  <c r="P494" i="50"/>
  <c r="O494" i="50"/>
  <c r="N494" i="50"/>
  <c r="M494" i="50"/>
  <c r="L494" i="50"/>
  <c r="K494" i="50"/>
  <c r="J494" i="50"/>
  <c r="H494" i="50"/>
  <c r="G494" i="50"/>
  <c r="C494" i="50"/>
  <c r="A494" i="50" s="1"/>
  <c r="B494" i="50"/>
  <c r="AP493" i="50"/>
  <c r="AN493" i="50"/>
  <c r="AL493" i="50"/>
  <c r="AK493" i="50"/>
  <c r="AJ493" i="50"/>
  <c r="AI493" i="50"/>
  <c r="AH493" i="50"/>
  <c r="AG493" i="50"/>
  <c r="AF493" i="50"/>
  <c r="AE493" i="50"/>
  <c r="AD493" i="50"/>
  <c r="AC493" i="50"/>
  <c r="AB493" i="50"/>
  <c r="AA493" i="50"/>
  <c r="Z493" i="50"/>
  <c r="Y493" i="50"/>
  <c r="X493" i="50"/>
  <c r="W493" i="50"/>
  <c r="V493" i="50"/>
  <c r="U493" i="50"/>
  <c r="T493" i="50"/>
  <c r="S493" i="50"/>
  <c r="R493" i="50"/>
  <c r="Q493" i="50"/>
  <c r="P493" i="50"/>
  <c r="O493" i="50"/>
  <c r="N493" i="50"/>
  <c r="M493" i="50"/>
  <c r="L493" i="50"/>
  <c r="C493" i="50"/>
  <c r="B493" i="50"/>
  <c r="A493" i="50"/>
  <c r="AP492" i="50"/>
  <c r="AN492" i="50"/>
  <c r="AL492" i="50"/>
  <c r="AJ492" i="50"/>
  <c r="AI492" i="50"/>
  <c r="AH492" i="50"/>
  <c r="AG492" i="50"/>
  <c r="AE492" i="50"/>
  <c r="AD492" i="50"/>
  <c r="AC492" i="50"/>
  <c r="AA492" i="50"/>
  <c r="Z492" i="50"/>
  <c r="Y492" i="50"/>
  <c r="V492" i="50"/>
  <c r="U492" i="50"/>
  <c r="S492" i="50"/>
  <c r="R492" i="50"/>
  <c r="Q492" i="50"/>
  <c r="P492" i="50"/>
  <c r="O492" i="50"/>
  <c r="N492" i="50"/>
  <c r="H492" i="50"/>
  <c r="C492" i="50"/>
  <c r="B492" i="50"/>
  <c r="A492" i="50"/>
  <c r="AP491" i="50"/>
  <c r="AN491" i="50"/>
  <c r="AM491" i="50"/>
  <c r="AL491" i="50"/>
  <c r="AJ491" i="50"/>
  <c r="AI491" i="50"/>
  <c r="AE491" i="50"/>
  <c r="AD491" i="50"/>
  <c r="AC491" i="50"/>
  <c r="AB491" i="50"/>
  <c r="AA491" i="50"/>
  <c r="Z491" i="50"/>
  <c r="Y491" i="50"/>
  <c r="X491" i="50"/>
  <c r="U491" i="50"/>
  <c r="S491" i="50"/>
  <c r="R491" i="50"/>
  <c r="Q491" i="50"/>
  <c r="P491" i="50"/>
  <c r="O491" i="50"/>
  <c r="N491" i="50"/>
  <c r="M491" i="50"/>
  <c r="H491" i="50"/>
  <c r="C491" i="50"/>
  <c r="A491" i="50" s="1"/>
  <c r="B491" i="50"/>
  <c r="AP490" i="50"/>
  <c r="AN490" i="50"/>
  <c r="AM490" i="50"/>
  <c r="AJ490" i="50"/>
  <c r="AI490" i="50"/>
  <c r="AH490" i="50"/>
  <c r="AG490" i="50"/>
  <c r="AF490" i="50"/>
  <c r="AE490" i="50"/>
  <c r="AD490" i="50"/>
  <c r="AC490" i="50"/>
  <c r="AB490" i="50"/>
  <c r="AA490" i="50"/>
  <c r="Z490" i="50"/>
  <c r="Y490" i="50"/>
  <c r="V490" i="50"/>
  <c r="U490" i="50"/>
  <c r="T490" i="50"/>
  <c r="S490" i="50"/>
  <c r="R490" i="50"/>
  <c r="Q490" i="50"/>
  <c r="P490" i="50"/>
  <c r="O490" i="50"/>
  <c r="N490" i="50"/>
  <c r="M490" i="50"/>
  <c r="I490" i="50"/>
  <c r="H490" i="50"/>
  <c r="G490" i="50"/>
  <c r="C490" i="50"/>
  <c r="A490" i="50" s="1"/>
  <c r="B490" i="50"/>
  <c r="AP489" i="50"/>
  <c r="AO489" i="50"/>
  <c r="AN489" i="50"/>
  <c r="AM489" i="50"/>
  <c r="AL489" i="50"/>
  <c r="AK489" i="50"/>
  <c r="AJ489" i="50"/>
  <c r="AI489" i="50"/>
  <c r="AH489" i="50"/>
  <c r="AG489" i="50"/>
  <c r="AF489" i="50"/>
  <c r="AE489" i="50"/>
  <c r="AD489" i="50"/>
  <c r="AC489" i="50"/>
  <c r="AB489" i="50"/>
  <c r="AA489" i="50"/>
  <c r="Z489" i="50"/>
  <c r="Y489" i="50"/>
  <c r="X489" i="50"/>
  <c r="W489" i="50"/>
  <c r="V489" i="50"/>
  <c r="U489" i="50"/>
  <c r="S489" i="50"/>
  <c r="R489" i="50"/>
  <c r="Q489" i="50"/>
  <c r="P489" i="50"/>
  <c r="O489" i="50"/>
  <c r="N489" i="50"/>
  <c r="M489" i="50"/>
  <c r="L489" i="50"/>
  <c r="J489" i="50"/>
  <c r="H489" i="50"/>
  <c r="G489" i="50"/>
  <c r="C489" i="50"/>
  <c r="B489" i="50"/>
  <c r="A489" i="50"/>
  <c r="AP488" i="50"/>
  <c r="AN488" i="50"/>
  <c r="AJ488" i="50"/>
  <c r="AI488" i="50"/>
  <c r="AH488" i="50"/>
  <c r="AG488" i="50"/>
  <c r="AF488" i="50"/>
  <c r="AE488" i="50"/>
  <c r="AD488" i="50"/>
  <c r="AC488" i="50"/>
  <c r="AA488" i="50"/>
  <c r="Z488" i="50"/>
  <c r="Y488" i="50"/>
  <c r="U488" i="50"/>
  <c r="S488" i="50"/>
  <c r="R488" i="50"/>
  <c r="Q488" i="50"/>
  <c r="P488" i="50"/>
  <c r="O488" i="50"/>
  <c r="N488" i="50"/>
  <c r="C488" i="50"/>
  <c r="B488" i="50"/>
  <c r="A488" i="50"/>
  <c r="AP487" i="50"/>
  <c r="AN487" i="50"/>
  <c r="AJ487" i="50"/>
  <c r="AI487" i="50"/>
  <c r="AH487" i="50"/>
  <c r="AG487" i="50"/>
  <c r="AF487" i="50"/>
  <c r="AE487" i="50"/>
  <c r="AD487" i="50"/>
  <c r="AC487" i="50"/>
  <c r="AA487" i="50"/>
  <c r="Z487" i="50"/>
  <c r="Y487" i="50"/>
  <c r="X487" i="50"/>
  <c r="W487" i="50"/>
  <c r="U487" i="50"/>
  <c r="S487" i="50"/>
  <c r="R487" i="50"/>
  <c r="Q487" i="50"/>
  <c r="O487" i="50"/>
  <c r="N487" i="50"/>
  <c r="H487" i="50"/>
  <c r="C487" i="50"/>
  <c r="A487" i="50" s="1"/>
  <c r="B487" i="50"/>
  <c r="AP486" i="50"/>
  <c r="AN486" i="50"/>
  <c r="AM486" i="50"/>
  <c r="AK486" i="50"/>
  <c r="AJ486" i="50"/>
  <c r="AI486" i="50"/>
  <c r="AH486" i="50"/>
  <c r="AG486" i="50"/>
  <c r="AF486" i="50"/>
  <c r="AE486" i="50"/>
  <c r="AD486" i="50"/>
  <c r="AC486" i="50"/>
  <c r="AB486" i="50"/>
  <c r="AA486" i="50"/>
  <c r="Z486" i="50"/>
  <c r="Y486" i="50"/>
  <c r="V486" i="50"/>
  <c r="U486" i="50"/>
  <c r="T486" i="50"/>
  <c r="S486" i="50"/>
  <c r="R486" i="50"/>
  <c r="Q486" i="50"/>
  <c r="P486" i="50"/>
  <c r="O486" i="50"/>
  <c r="N486" i="50"/>
  <c r="L486" i="50"/>
  <c r="H486" i="50"/>
  <c r="C486" i="50"/>
  <c r="A486" i="50" s="1"/>
  <c r="B486" i="50"/>
  <c r="AP485" i="50"/>
  <c r="AN485" i="50"/>
  <c r="AM485" i="50"/>
  <c r="AJ485" i="50"/>
  <c r="AI485" i="50"/>
  <c r="AH485" i="50"/>
  <c r="AG485" i="50"/>
  <c r="AF485" i="50"/>
  <c r="AE485" i="50"/>
  <c r="AD485" i="50"/>
  <c r="AC485" i="50"/>
  <c r="AA485" i="50"/>
  <c r="Z485" i="50"/>
  <c r="Y485" i="50"/>
  <c r="U485" i="50"/>
  <c r="R485" i="50"/>
  <c r="Q485" i="50"/>
  <c r="P485" i="50"/>
  <c r="O485" i="50"/>
  <c r="N485" i="50"/>
  <c r="H485" i="50"/>
  <c r="C485" i="50"/>
  <c r="B485" i="50"/>
  <c r="A485" i="50"/>
  <c r="AP484" i="50"/>
  <c r="AO484" i="50"/>
  <c r="AN484" i="50"/>
  <c r="AM484" i="50"/>
  <c r="AL484" i="50"/>
  <c r="AK484" i="50"/>
  <c r="AJ484" i="50"/>
  <c r="AI484" i="50"/>
  <c r="AH484" i="50"/>
  <c r="AG484" i="50"/>
  <c r="AF484" i="50"/>
  <c r="AE484" i="50"/>
  <c r="AD484" i="50"/>
  <c r="AC484" i="50"/>
  <c r="AB484" i="50"/>
  <c r="AA484" i="50"/>
  <c r="Z484" i="50"/>
  <c r="Y484" i="50"/>
  <c r="X484" i="50"/>
  <c r="W484" i="50"/>
  <c r="V484" i="50"/>
  <c r="U484" i="50"/>
  <c r="T484" i="50"/>
  <c r="S484" i="50"/>
  <c r="R484" i="50"/>
  <c r="Q484" i="50"/>
  <c r="P484" i="50"/>
  <c r="O484" i="50"/>
  <c r="N484" i="50"/>
  <c r="M484" i="50"/>
  <c r="L484" i="50"/>
  <c r="K484" i="50"/>
  <c r="J484" i="50"/>
  <c r="I484" i="50"/>
  <c r="H484" i="50"/>
  <c r="G484" i="50"/>
  <c r="C484" i="50"/>
  <c r="B484" i="50"/>
  <c r="A484" i="50"/>
  <c r="AP483" i="50"/>
  <c r="AM483" i="50"/>
  <c r="AL483" i="50"/>
  <c r="AK483" i="50"/>
  <c r="AJ483" i="50"/>
  <c r="AI483" i="50"/>
  <c r="AH483" i="50"/>
  <c r="AG483" i="50"/>
  <c r="AF483" i="50"/>
  <c r="AE483" i="50"/>
  <c r="AD483" i="50"/>
  <c r="AC483" i="50"/>
  <c r="AB483" i="50"/>
  <c r="AA483" i="50"/>
  <c r="Z483" i="50"/>
  <c r="Y483" i="50"/>
  <c r="X483" i="50"/>
  <c r="W483" i="50"/>
  <c r="V483" i="50"/>
  <c r="U483" i="50"/>
  <c r="T483" i="50"/>
  <c r="S483" i="50"/>
  <c r="R483" i="50"/>
  <c r="Q483" i="50"/>
  <c r="P483" i="50"/>
  <c r="O483" i="50"/>
  <c r="N483" i="50"/>
  <c r="M483" i="50"/>
  <c r="L483" i="50"/>
  <c r="K483" i="50"/>
  <c r="I483" i="50"/>
  <c r="H483" i="50"/>
  <c r="G483" i="50"/>
  <c r="C483" i="50"/>
  <c r="B483" i="50"/>
  <c r="A483" i="50"/>
  <c r="AP482" i="50"/>
  <c r="AO482" i="50"/>
  <c r="AN482" i="50"/>
  <c r="AM482" i="50"/>
  <c r="AL482" i="50"/>
  <c r="AK482" i="50"/>
  <c r="AJ482" i="50"/>
  <c r="AI482" i="50"/>
  <c r="AH482" i="50"/>
  <c r="AG482" i="50"/>
  <c r="AF482" i="50"/>
  <c r="AE482" i="50"/>
  <c r="AD482" i="50"/>
  <c r="AC482" i="50"/>
  <c r="AB482" i="50"/>
  <c r="AA482" i="50"/>
  <c r="Z482" i="50"/>
  <c r="Y482" i="50"/>
  <c r="X482" i="50"/>
  <c r="W482" i="50"/>
  <c r="V482" i="50"/>
  <c r="U482" i="50"/>
  <c r="T482" i="50"/>
  <c r="S482" i="50"/>
  <c r="R482" i="50"/>
  <c r="Q482" i="50"/>
  <c r="P482" i="50"/>
  <c r="O482" i="50"/>
  <c r="N482" i="50"/>
  <c r="M482" i="50"/>
  <c r="L482" i="50"/>
  <c r="K482" i="50"/>
  <c r="J482" i="50"/>
  <c r="I482" i="50"/>
  <c r="H482" i="50"/>
  <c r="G482" i="50"/>
  <c r="AQ482" i="50" s="1"/>
  <c r="AR482" i="50" s="1"/>
  <c r="C482" i="50"/>
  <c r="B482" i="50"/>
  <c r="A482" i="50"/>
  <c r="AP481" i="50"/>
  <c r="AN481" i="50"/>
  <c r="AM481" i="50"/>
  <c r="AL481" i="50"/>
  <c r="AK481" i="50"/>
  <c r="AJ481" i="50"/>
  <c r="AI481" i="50"/>
  <c r="AH481" i="50"/>
  <c r="AG481" i="50"/>
  <c r="AF481" i="50"/>
  <c r="AE481" i="50"/>
  <c r="AD481" i="50"/>
  <c r="AC481" i="50"/>
  <c r="AB481" i="50"/>
  <c r="AA481" i="50"/>
  <c r="Z481" i="50"/>
  <c r="Y481" i="50"/>
  <c r="X481" i="50"/>
  <c r="W481" i="50"/>
  <c r="U481" i="50"/>
  <c r="T481" i="50"/>
  <c r="S481" i="50"/>
  <c r="R481" i="50"/>
  <c r="Q481" i="50"/>
  <c r="P481" i="50"/>
  <c r="O481" i="50"/>
  <c r="N481" i="50"/>
  <c r="M481" i="50"/>
  <c r="L481" i="50"/>
  <c r="I481" i="50"/>
  <c r="H481" i="50"/>
  <c r="G481" i="50"/>
  <c r="C481" i="50"/>
  <c r="A481" i="50" s="1"/>
  <c r="B481" i="50"/>
  <c r="AP480" i="50"/>
  <c r="AO480" i="50"/>
  <c r="AN480" i="50"/>
  <c r="AM480" i="50"/>
  <c r="AL480" i="50"/>
  <c r="AK480" i="50"/>
  <c r="AJ480" i="50"/>
  <c r="AI480" i="50"/>
  <c r="AH480" i="50"/>
  <c r="AG480" i="50"/>
  <c r="AF480" i="50"/>
  <c r="AE480" i="50"/>
  <c r="AD480" i="50"/>
  <c r="AC480" i="50"/>
  <c r="AB480" i="50"/>
  <c r="AA480" i="50"/>
  <c r="Z480" i="50"/>
  <c r="Y480" i="50"/>
  <c r="X480" i="50"/>
  <c r="W480" i="50"/>
  <c r="V480" i="50"/>
  <c r="U480" i="50"/>
  <c r="T480" i="50"/>
  <c r="S480" i="50"/>
  <c r="R480" i="50"/>
  <c r="Q480" i="50"/>
  <c r="P480" i="50"/>
  <c r="O480" i="50"/>
  <c r="N480" i="50"/>
  <c r="M480" i="50"/>
  <c r="L480" i="50"/>
  <c r="K480" i="50"/>
  <c r="J480" i="50"/>
  <c r="I480" i="50"/>
  <c r="H480" i="50"/>
  <c r="G480" i="50"/>
  <c r="AQ480" i="50" s="1"/>
  <c r="AR480" i="50" s="1"/>
  <c r="C480" i="50"/>
  <c r="B480" i="50"/>
  <c r="A480" i="50"/>
  <c r="AP479" i="50"/>
  <c r="AO479" i="50"/>
  <c r="AN479" i="50"/>
  <c r="AM479" i="50"/>
  <c r="AL479" i="50"/>
  <c r="AK479" i="50"/>
  <c r="AJ479" i="50"/>
  <c r="AI479" i="50"/>
  <c r="AH479" i="50"/>
  <c r="AG479" i="50"/>
  <c r="AF479" i="50"/>
  <c r="AE479" i="50"/>
  <c r="AD479" i="50"/>
  <c r="AB479" i="50"/>
  <c r="AA479" i="50"/>
  <c r="Z479" i="50"/>
  <c r="Y479" i="50"/>
  <c r="X479" i="50"/>
  <c r="W479" i="50"/>
  <c r="V479" i="50"/>
  <c r="U479" i="50"/>
  <c r="S479" i="50"/>
  <c r="R479" i="50"/>
  <c r="Q479" i="50"/>
  <c r="P479" i="50"/>
  <c r="O479" i="50"/>
  <c r="N479" i="50"/>
  <c r="M479" i="50"/>
  <c r="L479" i="50"/>
  <c r="K479" i="50"/>
  <c r="J479" i="50"/>
  <c r="H479" i="50"/>
  <c r="G479" i="50"/>
  <c r="C479" i="50"/>
  <c r="B479" i="50"/>
  <c r="A479" i="50"/>
  <c r="AP478" i="50"/>
  <c r="AO478" i="50"/>
  <c r="AN478" i="50"/>
  <c r="AM478" i="50"/>
  <c r="AK478" i="50"/>
  <c r="AJ478" i="50"/>
  <c r="AI478" i="50"/>
  <c r="AE478" i="50"/>
  <c r="AD478" i="50"/>
  <c r="AC478" i="50"/>
  <c r="AA478" i="50"/>
  <c r="Z478" i="50"/>
  <c r="Y478" i="50"/>
  <c r="X478" i="50"/>
  <c r="W478" i="50"/>
  <c r="V478" i="50"/>
  <c r="U478" i="50"/>
  <c r="S478" i="50"/>
  <c r="R478" i="50"/>
  <c r="Q478" i="50"/>
  <c r="P478" i="50"/>
  <c r="O478" i="50"/>
  <c r="N478" i="50"/>
  <c r="M478" i="50"/>
  <c r="L478" i="50"/>
  <c r="K478" i="50"/>
  <c r="J478" i="50"/>
  <c r="H478" i="50"/>
  <c r="G478" i="50"/>
  <c r="C478" i="50"/>
  <c r="A478" i="50" s="1"/>
  <c r="B478" i="50"/>
  <c r="AP477" i="50"/>
  <c r="AO477" i="50"/>
  <c r="AM477" i="50"/>
  <c r="AL477" i="50"/>
  <c r="AK477" i="50"/>
  <c r="AJ477" i="50"/>
  <c r="AI477" i="50"/>
  <c r="AH477" i="50"/>
  <c r="AG477" i="50"/>
  <c r="AF477" i="50"/>
  <c r="AE477" i="50"/>
  <c r="AD477" i="50"/>
  <c r="AC477" i="50"/>
  <c r="AB477" i="50"/>
  <c r="AA477" i="50"/>
  <c r="Z477" i="50"/>
  <c r="Y477" i="50"/>
  <c r="X477" i="50"/>
  <c r="W477" i="50"/>
  <c r="V477" i="50"/>
  <c r="U477" i="50"/>
  <c r="T477" i="50"/>
  <c r="S477" i="50"/>
  <c r="R477" i="50"/>
  <c r="Q477" i="50"/>
  <c r="P477" i="50"/>
  <c r="O477" i="50"/>
  <c r="N477" i="50"/>
  <c r="M477" i="50"/>
  <c r="L477" i="50"/>
  <c r="K477" i="50"/>
  <c r="J477" i="50"/>
  <c r="H477" i="50"/>
  <c r="G477" i="50"/>
  <c r="C477" i="50"/>
  <c r="A477" i="50" s="1"/>
  <c r="B477" i="50"/>
  <c r="AP476" i="50"/>
  <c r="AO476" i="50"/>
  <c r="AN476" i="50"/>
  <c r="AM476" i="50"/>
  <c r="AL476" i="50"/>
  <c r="AK476" i="50"/>
  <c r="AJ476" i="50"/>
  <c r="AI476" i="50"/>
  <c r="AH476" i="50"/>
  <c r="AG476" i="50"/>
  <c r="AF476" i="50"/>
  <c r="AE476" i="50"/>
  <c r="AD476" i="50"/>
  <c r="AC476" i="50"/>
  <c r="AB476" i="50"/>
  <c r="AA476" i="50"/>
  <c r="Z476" i="50"/>
  <c r="Y476" i="50"/>
  <c r="X476" i="50"/>
  <c r="W476" i="50"/>
  <c r="V476" i="50"/>
  <c r="U476" i="50"/>
  <c r="T476" i="50"/>
  <c r="S476" i="50"/>
  <c r="R476" i="50"/>
  <c r="Q476" i="50"/>
  <c r="P476" i="50"/>
  <c r="O476" i="50"/>
  <c r="N476" i="50"/>
  <c r="M476" i="50"/>
  <c r="I476" i="50"/>
  <c r="H476" i="50"/>
  <c r="C476" i="50"/>
  <c r="B476" i="50"/>
  <c r="A476" i="50"/>
  <c r="AP475" i="50"/>
  <c r="AN475" i="50"/>
  <c r="AM475" i="50"/>
  <c r="AL475" i="50"/>
  <c r="AK475" i="50"/>
  <c r="AJ475" i="50"/>
  <c r="AI475" i="50"/>
  <c r="AG475" i="50"/>
  <c r="AF475" i="50"/>
  <c r="AE475" i="50"/>
  <c r="AD475" i="50"/>
  <c r="AC475" i="50"/>
  <c r="AB475" i="50"/>
  <c r="AA475" i="50"/>
  <c r="Z475" i="50"/>
  <c r="Y475" i="50"/>
  <c r="X475" i="50"/>
  <c r="W475" i="50"/>
  <c r="U475" i="50"/>
  <c r="T475" i="50"/>
  <c r="S475" i="50"/>
  <c r="R475" i="50"/>
  <c r="Q475" i="50"/>
  <c r="O475" i="50"/>
  <c r="N475" i="50"/>
  <c r="M475" i="50"/>
  <c r="H475" i="50"/>
  <c r="C475" i="50"/>
  <c r="B475" i="50"/>
  <c r="A475" i="50"/>
  <c r="AP474" i="50"/>
  <c r="AN474" i="50"/>
  <c r="AM474" i="50"/>
  <c r="AL474" i="50"/>
  <c r="AK474" i="50"/>
  <c r="AJ474" i="50"/>
  <c r="AI474" i="50"/>
  <c r="AH474" i="50"/>
  <c r="AG474" i="50"/>
  <c r="AF474" i="50"/>
  <c r="AE474" i="50"/>
  <c r="AD474" i="50"/>
  <c r="AC474" i="50"/>
  <c r="AB474" i="50"/>
  <c r="AA474" i="50"/>
  <c r="Z474" i="50"/>
  <c r="Y474" i="50"/>
  <c r="X474" i="50"/>
  <c r="W474" i="50"/>
  <c r="V474" i="50"/>
  <c r="U474" i="50"/>
  <c r="T474" i="50"/>
  <c r="S474" i="50"/>
  <c r="R474" i="50"/>
  <c r="Q474" i="50"/>
  <c r="P474" i="50"/>
  <c r="N474" i="50"/>
  <c r="M474" i="50"/>
  <c r="I474" i="50"/>
  <c r="H474" i="50"/>
  <c r="C474" i="50"/>
  <c r="A474" i="50" s="1"/>
  <c r="B474" i="50"/>
  <c r="AP473" i="50"/>
  <c r="AO473" i="50"/>
  <c r="AN473" i="50"/>
  <c r="AM473" i="50"/>
  <c r="AL473" i="50"/>
  <c r="AK473" i="50"/>
  <c r="AJ473" i="50"/>
  <c r="AI473" i="50"/>
  <c r="AH473" i="50"/>
  <c r="AG473" i="50"/>
  <c r="AF473" i="50"/>
  <c r="AE473" i="50"/>
  <c r="AD473" i="50"/>
  <c r="AC473" i="50"/>
  <c r="AB473" i="50"/>
  <c r="AA473" i="50"/>
  <c r="Z473" i="50"/>
  <c r="Y473" i="50"/>
  <c r="X473" i="50"/>
  <c r="W473" i="50"/>
  <c r="V473" i="50"/>
  <c r="U473" i="50"/>
  <c r="T473" i="50"/>
  <c r="S473" i="50"/>
  <c r="R473" i="50"/>
  <c r="Q473" i="50"/>
  <c r="P473" i="50"/>
  <c r="O473" i="50"/>
  <c r="N473" i="50"/>
  <c r="M473" i="50"/>
  <c r="L473" i="50"/>
  <c r="J473" i="50"/>
  <c r="I473" i="50"/>
  <c r="H473" i="50"/>
  <c r="G473" i="50"/>
  <c r="C473" i="50"/>
  <c r="A473" i="50" s="1"/>
  <c r="B473" i="50"/>
  <c r="AP472" i="50"/>
  <c r="AN472" i="50"/>
  <c r="AM472" i="50"/>
  <c r="AL472" i="50"/>
  <c r="AK472" i="50"/>
  <c r="AJ472" i="50"/>
  <c r="AI472" i="50"/>
  <c r="AH472" i="50"/>
  <c r="AG472" i="50"/>
  <c r="AF472" i="50"/>
  <c r="AD472" i="50"/>
  <c r="AC472" i="50"/>
  <c r="AB472" i="50"/>
  <c r="AA472" i="50"/>
  <c r="Y472" i="50"/>
  <c r="X472" i="50"/>
  <c r="W472" i="50"/>
  <c r="U472" i="50"/>
  <c r="T472" i="50"/>
  <c r="S472" i="50"/>
  <c r="R472" i="50"/>
  <c r="Q472" i="50"/>
  <c r="P472" i="50"/>
  <c r="O472" i="50"/>
  <c r="N472" i="50"/>
  <c r="M472" i="50"/>
  <c r="I472" i="50"/>
  <c r="H472" i="50"/>
  <c r="C472" i="50"/>
  <c r="B472" i="50"/>
  <c r="A472" i="50"/>
  <c r="AP471" i="50"/>
  <c r="AO471" i="50"/>
  <c r="AN471" i="50"/>
  <c r="AM471" i="50"/>
  <c r="AL471" i="50"/>
  <c r="AK471" i="50"/>
  <c r="AJ471" i="50"/>
  <c r="AI471" i="50"/>
  <c r="AH471" i="50"/>
  <c r="AG471" i="50"/>
  <c r="AF471" i="50"/>
  <c r="AE471" i="50"/>
  <c r="AD471" i="50"/>
  <c r="AC471" i="50"/>
  <c r="AB471" i="50"/>
  <c r="AA471" i="50"/>
  <c r="Z471" i="50"/>
  <c r="Y471" i="50"/>
  <c r="X471" i="50"/>
  <c r="W471" i="50"/>
  <c r="V471" i="50"/>
  <c r="U471" i="50"/>
  <c r="T471" i="50"/>
  <c r="S471" i="50"/>
  <c r="R471" i="50"/>
  <c r="Q471" i="50"/>
  <c r="P471" i="50"/>
  <c r="O471" i="50"/>
  <c r="N471" i="50"/>
  <c r="M471" i="50"/>
  <c r="J471" i="50"/>
  <c r="I471" i="50"/>
  <c r="H471" i="50"/>
  <c r="C471" i="50"/>
  <c r="B471" i="50"/>
  <c r="A471" i="50"/>
  <c r="AP470" i="50"/>
  <c r="AM470" i="50"/>
  <c r="AL470" i="50"/>
  <c r="AK470" i="50"/>
  <c r="AJ470" i="50"/>
  <c r="AI470" i="50"/>
  <c r="AH470" i="50"/>
  <c r="AG470" i="50"/>
  <c r="AF470" i="50"/>
  <c r="AE470" i="50"/>
  <c r="AD470" i="50"/>
  <c r="AC470" i="50"/>
  <c r="AB470" i="50"/>
  <c r="AA470" i="50"/>
  <c r="Z470" i="50"/>
  <c r="Y470" i="50"/>
  <c r="X470" i="50"/>
  <c r="W470" i="50"/>
  <c r="U470" i="50"/>
  <c r="T470" i="50"/>
  <c r="S470" i="50"/>
  <c r="R470" i="50"/>
  <c r="Q470" i="50"/>
  <c r="P470" i="50"/>
  <c r="O470" i="50"/>
  <c r="I470" i="50"/>
  <c r="H470" i="50"/>
  <c r="C470" i="50"/>
  <c r="A470" i="50" s="1"/>
  <c r="B470" i="50"/>
  <c r="AP469" i="50"/>
  <c r="AO469" i="50"/>
  <c r="AN469" i="50"/>
  <c r="AM469" i="50"/>
  <c r="AL469" i="50"/>
  <c r="AK469" i="50"/>
  <c r="AJ469" i="50"/>
  <c r="AI469" i="50"/>
  <c r="AH469" i="50"/>
  <c r="AG469" i="50"/>
  <c r="AF469" i="50"/>
  <c r="AE469" i="50"/>
  <c r="AD469" i="50"/>
  <c r="AC469" i="50"/>
  <c r="AB469" i="50"/>
  <c r="AA469" i="50"/>
  <c r="Z469" i="50"/>
  <c r="Y469" i="50"/>
  <c r="X469" i="50"/>
  <c r="W469" i="50"/>
  <c r="U469" i="50"/>
  <c r="T469" i="50"/>
  <c r="S469" i="50"/>
  <c r="R469" i="50"/>
  <c r="Q469" i="50"/>
  <c r="P469" i="50"/>
  <c r="O469" i="50"/>
  <c r="N469" i="50"/>
  <c r="L469" i="50"/>
  <c r="J469" i="50"/>
  <c r="I469" i="50"/>
  <c r="H469" i="50"/>
  <c r="C469" i="50"/>
  <c r="A469" i="50" s="1"/>
  <c r="B469" i="50"/>
  <c r="AP468" i="50"/>
  <c r="AO468" i="50"/>
  <c r="AN468" i="50"/>
  <c r="AM468" i="50"/>
  <c r="AL468" i="50"/>
  <c r="AK468" i="50"/>
  <c r="AJ468" i="50"/>
  <c r="AI468" i="50"/>
  <c r="AH468" i="50"/>
  <c r="AG468" i="50"/>
  <c r="AF468" i="50"/>
  <c r="AE468" i="50"/>
  <c r="AD468" i="50"/>
  <c r="AC468" i="50"/>
  <c r="AB468" i="50"/>
  <c r="AA468" i="50"/>
  <c r="Z468" i="50"/>
  <c r="Y468" i="50"/>
  <c r="X468" i="50"/>
  <c r="W468" i="50"/>
  <c r="V468" i="50"/>
  <c r="U468" i="50"/>
  <c r="T468" i="50"/>
  <c r="S468" i="50"/>
  <c r="R468" i="50"/>
  <c r="Q468" i="50"/>
  <c r="P468" i="50"/>
  <c r="O468" i="50"/>
  <c r="M468" i="50"/>
  <c r="L468" i="50"/>
  <c r="K468" i="50"/>
  <c r="I468" i="50"/>
  <c r="H468" i="50"/>
  <c r="C468" i="50"/>
  <c r="B468" i="50"/>
  <c r="A468" i="50"/>
  <c r="AP467" i="50"/>
  <c r="AM467" i="50"/>
  <c r="AL467" i="50"/>
  <c r="AK467" i="50"/>
  <c r="AJ467" i="50"/>
  <c r="AI467" i="50"/>
  <c r="AH467" i="50"/>
  <c r="AG467" i="50"/>
  <c r="AF467" i="50"/>
  <c r="AE467" i="50"/>
  <c r="AD467" i="50"/>
  <c r="AC467" i="50"/>
  <c r="AB467" i="50"/>
  <c r="AA467" i="50"/>
  <c r="Z467" i="50"/>
  <c r="Y467" i="50"/>
  <c r="X467" i="50"/>
  <c r="W467" i="50"/>
  <c r="U467" i="50"/>
  <c r="T467" i="50"/>
  <c r="S467" i="50"/>
  <c r="R467" i="50"/>
  <c r="Q467" i="50"/>
  <c r="P467" i="50"/>
  <c r="O467" i="50"/>
  <c r="M467" i="50"/>
  <c r="I467" i="50"/>
  <c r="H467" i="50"/>
  <c r="C467" i="50"/>
  <c r="B467" i="50"/>
  <c r="A467" i="50"/>
  <c r="AP466" i="50"/>
  <c r="AO466" i="50"/>
  <c r="AN466" i="50"/>
  <c r="AM466" i="50"/>
  <c r="AL466" i="50"/>
  <c r="AK466" i="50"/>
  <c r="AJ466" i="50"/>
  <c r="AI466" i="50"/>
  <c r="AH466" i="50"/>
  <c r="AG466" i="50"/>
  <c r="AF466" i="50"/>
  <c r="AE466" i="50"/>
  <c r="AD466" i="50"/>
  <c r="AC466" i="50"/>
  <c r="AB466" i="50"/>
  <c r="AA466" i="50"/>
  <c r="Z466" i="50"/>
  <c r="Y466" i="50"/>
  <c r="X466" i="50"/>
  <c r="W466" i="50"/>
  <c r="V466" i="50"/>
  <c r="U466" i="50"/>
  <c r="T466" i="50"/>
  <c r="S466" i="50"/>
  <c r="R466" i="50"/>
  <c r="Q466" i="50"/>
  <c r="P466" i="50"/>
  <c r="O466" i="50"/>
  <c r="N466" i="50"/>
  <c r="L466" i="50"/>
  <c r="K466" i="50"/>
  <c r="J466" i="50"/>
  <c r="I466" i="50"/>
  <c r="H466" i="50"/>
  <c r="G466" i="50"/>
  <c r="C466" i="50"/>
  <c r="A466" i="50" s="1"/>
  <c r="B466" i="50"/>
  <c r="AP465" i="50"/>
  <c r="AN465" i="50"/>
  <c r="AM465" i="50"/>
  <c r="AL465" i="50"/>
  <c r="AK465" i="50"/>
  <c r="AJ465" i="50"/>
  <c r="AI465" i="50"/>
  <c r="AH465" i="50"/>
  <c r="AG465" i="50"/>
  <c r="AF465" i="50"/>
  <c r="AD465" i="50"/>
  <c r="AC465" i="50"/>
  <c r="AA465" i="50"/>
  <c r="Y465" i="50"/>
  <c r="X465" i="50"/>
  <c r="U465" i="50"/>
  <c r="S465" i="50"/>
  <c r="R465" i="50"/>
  <c r="Q465" i="50"/>
  <c r="O465" i="50"/>
  <c r="M465" i="50"/>
  <c r="H465" i="50"/>
  <c r="C465" i="50"/>
  <c r="A465" i="50" s="1"/>
  <c r="B465" i="50"/>
  <c r="AP464" i="50"/>
  <c r="AO464" i="50"/>
  <c r="AN464" i="50"/>
  <c r="AM464" i="50"/>
  <c r="AL464" i="50"/>
  <c r="AK464" i="50"/>
  <c r="AJ464" i="50"/>
  <c r="AI464" i="50"/>
  <c r="AH464" i="50"/>
  <c r="AG464" i="50"/>
  <c r="AF464" i="50"/>
  <c r="AE464" i="50"/>
  <c r="AD464" i="50"/>
  <c r="AC464" i="50"/>
  <c r="AB464" i="50"/>
  <c r="AA464" i="50"/>
  <c r="Z464" i="50"/>
  <c r="Y464" i="50"/>
  <c r="W464" i="50"/>
  <c r="V464" i="50"/>
  <c r="U464" i="50"/>
  <c r="T464" i="50"/>
  <c r="S464" i="50"/>
  <c r="R464" i="50"/>
  <c r="Q464" i="50"/>
  <c r="P464" i="50"/>
  <c r="O464" i="50"/>
  <c r="N464" i="50"/>
  <c r="M464" i="50"/>
  <c r="L464" i="50"/>
  <c r="K464" i="50"/>
  <c r="J464" i="50"/>
  <c r="I464" i="50"/>
  <c r="H464" i="50"/>
  <c r="G464" i="50"/>
  <c r="C464" i="50"/>
  <c r="B464" i="50"/>
  <c r="A464" i="50"/>
  <c r="AP463" i="50"/>
  <c r="AO463" i="50"/>
  <c r="AN463" i="50"/>
  <c r="AM463" i="50"/>
  <c r="AL463" i="50"/>
  <c r="AK463" i="50"/>
  <c r="AJ463" i="50"/>
  <c r="AI463" i="50"/>
  <c r="AH463" i="50"/>
  <c r="AG463" i="50"/>
  <c r="AF463" i="50"/>
  <c r="AE463" i="50"/>
  <c r="AD463" i="50"/>
  <c r="AC463" i="50"/>
  <c r="AB463" i="50"/>
  <c r="AA463" i="50"/>
  <c r="Z463" i="50"/>
  <c r="Y463" i="50"/>
  <c r="W463" i="50"/>
  <c r="V463" i="50"/>
  <c r="U463" i="50"/>
  <c r="T463" i="50"/>
  <c r="S463" i="50"/>
  <c r="R463" i="50"/>
  <c r="Q463" i="50"/>
  <c r="P463" i="50"/>
  <c r="O463" i="50"/>
  <c r="N463" i="50"/>
  <c r="M463" i="50"/>
  <c r="L463" i="50"/>
  <c r="K463" i="50"/>
  <c r="J463" i="50"/>
  <c r="I463" i="50"/>
  <c r="H463" i="50"/>
  <c r="G463" i="50"/>
  <c r="C463" i="50"/>
  <c r="B463" i="50"/>
  <c r="A463" i="50"/>
  <c r="AP462" i="50"/>
  <c r="AO462" i="50"/>
  <c r="AN462" i="50"/>
  <c r="AL462" i="50"/>
  <c r="AK462" i="50"/>
  <c r="AJ462" i="50"/>
  <c r="AI462" i="50"/>
  <c r="AF462" i="50"/>
  <c r="AE462" i="50"/>
  <c r="AD462" i="50"/>
  <c r="AA462" i="50"/>
  <c r="Z462" i="50"/>
  <c r="Y462" i="50"/>
  <c r="V462" i="50"/>
  <c r="T462" i="50"/>
  <c r="Q462" i="50"/>
  <c r="N462" i="50"/>
  <c r="M462" i="50"/>
  <c r="L462" i="50"/>
  <c r="K462" i="50"/>
  <c r="J462" i="50"/>
  <c r="H462" i="50"/>
  <c r="G462" i="50"/>
  <c r="C462" i="50"/>
  <c r="A462" i="50" s="1"/>
  <c r="B462" i="50"/>
  <c r="AP461" i="50"/>
  <c r="AO461" i="50"/>
  <c r="AN461" i="50"/>
  <c r="AI461" i="50"/>
  <c r="AE461" i="50"/>
  <c r="AD461" i="50"/>
  <c r="AA461" i="50"/>
  <c r="Z461" i="50"/>
  <c r="Y461" i="50"/>
  <c r="V461" i="50"/>
  <c r="N461" i="50"/>
  <c r="M461" i="50"/>
  <c r="C461" i="50"/>
  <c r="A461" i="50" s="1"/>
  <c r="B461" i="50"/>
  <c r="AP460" i="50"/>
  <c r="AO460" i="50"/>
  <c r="AN460" i="50"/>
  <c r="AJ460" i="50"/>
  <c r="AI460" i="50"/>
  <c r="AE460" i="50"/>
  <c r="AD460" i="50"/>
  <c r="AA460" i="50"/>
  <c r="Z460" i="50"/>
  <c r="Y460" i="50"/>
  <c r="V460" i="50"/>
  <c r="N460" i="50"/>
  <c r="L460" i="50"/>
  <c r="K460" i="50"/>
  <c r="J460" i="50"/>
  <c r="G460" i="50"/>
  <c r="C460" i="50"/>
  <c r="B460" i="50"/>
  <c r="A460" i="50"/>
  <c r="AP459" i="50"/>
  <c r="AO459" i="50"/>
  <c r="AN459" i="50"/>
  <c r="AM459" i="50"/>
  <c r="AL459" i="50"/>
  <c r="AK459" i="50"/>
  <c r="AJ459" i="50"/>
  <c r="AI459" i="50"/>
  <c r="AH459" i="50"/>
  <c r="AG459" i="50"/>
  <c r="AF459" i="50"/>
  <c r="AE459" i="50"/>
  <c r="AD459" i="50"/>
  <c r="AC459" i="50"/>
  <c r="AB459" i="50"/>
  <c r="AA459" i="50"/>
  <c r="Z459" i="50"/>
  <c r="Y459" i="50"/>
  <c r="X459" i="50"/>
  <c r="W459" i="50"/>
  <c r="V459" i="50"/>
  <c r="U459" i="50"/>
  <c r="R459" i="50"/>
  <c r="Q459" i="50"/>
  <c r="P459" i="50"/>
  <c r="O459" i="50"/>
  <c r="N459" i="50"/>
  <c r="M459" i="50"/>
  <c r="L459" i="50"/>
  <c r="K459" i="50"/>
  <c r="J459" i="50"/>
  <c r="I459" i="50"/>
  <c r="H459" i="50"/>
  <c r="G459" i="50"/>
  <c r="C459" i="50"/>
  <c r="B459" i="50"/>
  <c r="A459" i="50"/>
  <c r="AP458" i="50"/>
  <c r="AO458" i="50"/>
  <c r="AN458" i="50"/>
  <c r="AM458" i="50"/>
  <c r="AL458" i="50"/>
  <c r="AK458" i="50"/>
  <c r="AJ458" i="50"/>
  <c r="AI458" i="50"/>
  <c r="AH458" i="50"/>
  <c r="AG458" i="50"/>
  <c r="AF458" i="50"/>
  <c r="AE458" i="50"/>
  <c r="AD458" i="50"/>
  <c r="AC458" i="50"/>
  <c r="AB458" i="50"/>
  <c r="AA458" i="50"/>
  <c r="Z458" i="50"/>
  <c r="Y458" i="50"/>
  <c r="X458" i="50"/>
  <c r="W458" i="50"/>
  <c r="V458" i="50"/>
  <c r="U458" i="50"/>
  <c r="T458" i="50"/>
  <c r="R458" i="50"/>
  <c r="Q458" i="50"/>
  <c r="P458" i="50"/>
  <c r="O458" i="50"/>
  <c r="N458" i="50"/>
  <c r="M458" i="50"/>
  <c r="L458" i="50"/>
  <c r="K458" i="50"/>
  <c r="J458" i="50"/>
  <c r="I458" i="50"/>
  <c r="H458" i="50"/>
  <c r="G458" i="50"/>
  <c r="C458" i="50"/>
  <c r="A458" i="50" s="1"/>
  <c r="B458" i="50"/>
  <c r="AP457" i="50"/>
  <c r="AO457" i="50"/>
  <c r="AN457" i="50"/>
  <c r="AM457" i="50"/>
  <c r="AL457" i="50"/>
  <c r="AK457" i="50"/>
  <c r="AJ457" i="50"/>
  <c r="AI457" i="50"/>
  <c r="AF457" i="50"/>
  <c r="AE457" i="50"/>
  <c r="AD457" i="50"/>
  <c r="AC457" i="50"/>
  <c r="AA457" i="50"/>
  <c r="Z457" i="50"/>
  <c r="Y457" i="50"/>
  <c r="X457" i="50"/>
  <c r="W457" i="50"/>
  <c r="V457" i="50"/>
  <c r="T457" i="50"/>
  <c r="R457" i="50"/>
  <c r="Q457" i="50"/>
  <c r="O457" i="50"/>
  <c r="N457" i="50"/>
  <c r="M457" i="50"/>
  <c r="L457" i="50"/>
  <c r="K457" i="50"/>
  <c r="J457" i="50"/>
  <c r="H457" i="50"/>
  <c r="C457" i="50"/>
  <c r="A457" i="50" s="1"/>
  <c r="B457" i="50"/>
  <c r="AP456" i="50"/>
  <c r="AO456" i="50"/>
  <c r="AN456" i="50"/>
  <c r="AM456" i="50"/>
  <c r="AI456" i="50"/>
  <c r="AE456" i="50"/>
  <c r="AD456" i="50"/>
  <c r="AA456" i="50"/>
  <c r="Z456" i="50"/>
  <c r="Y456" i="50"/>
  <c r="V456" i="50"/>
  <c r="N456" i="50"/>
  <c r="M456" i="50"/>
  <c r="L456" i="50"/>
  <c r="K456" i="50"/>
  <c r="J456" i="50"/>
  <c r="G456" i="50"/>
  <c r="C456" i="50"/>
  <c r="B456" i="50"/>
  <c r="A456" i="50"/>
  <c r="AP455" i="50"/>
  <c r="AO455" i="50"/>
  <c r="AN455" i="50"/>
  <c r="AI455" i="50"/>
  <c r="AH455" i="50"/>
  <c r="AG455" i="50"/>
  <c r="AE455" i="50"/>
  <c r="AD455" i="50"/>
  <c r="AA455" i="50"/>
  <c r="Z455" i="50"/>
  <c r="Y455" i="50"/>
  <c r="V455" i="50"/>
  <c r="U455" i="50"/>
  <c r="N455" i="50"/>
  <c r="M455" i="50"/>
  <c r="L455" i="50"/>
  <c r="K455" i="50"/>
  <c r="J455" i="50"/>
  <c r="I455" i="50"/>
  <c r="G455" i="50"/>
  <c r="C455" i="50"/>
  <c r="B455" i="50"/>
  <c r="A455" i="50"/>
  <c r="AP454" i="50"/>
  <c r="AO454" i="50"/>
  <c r="AN454" i="50"/>
  <c r="AM454" i="50"/>
  <c r="AL454" i="50"/>
  <c r="AK454" i="50"/>
  <c r="AJ454" i="50"/>
  <c r="AI454" i="50"/>
  <c r="AH454" i="50"/>
  <c r="AG454" i="50"/>
  <c r="AF454" i="50"/>
  <c r="AE454" i="50"/>
  <c r="AD454" i="50"/>
  <c r="AC454" i="50"/>
  <c r="AB454" i="50"/>
  <c r="AA454" i="50"/>
  <c r="Z454" i="50"/>
  <c r="Y454" i="50"/>
  <c r="X454" i="50"/>
  <c r="W454" i="50"/>
  <c r="V454" i="50"/>
  <c r="U454" i="50"/>
  <c r="T454" i="50"/>
  <c r="R454" i="50"/>
  <c r="Q454" i="50"/>
  <c r="P454" i="50"/>
  <c r="O454" i="50"/>
  <c r="N454" i="50"/>
  <c r="M454" i="50"/>
  <c r="L454" i="50"/>
  <c r="K454" i="50"/>
  <c r="J454" i="50"/>
  <c r="I454" i="50"/>
  <c r="H454" i="50"/>
  <c r="G454" i="50"/>
  <c r="C454" i="50"/>
  <c r="A454" i="50" s="1"/>
  <c r="B454" i="50"/>
  <c r="AP453" i="50"/>
  <c r="AO453" i="50"/>
  <c r="AN453" i="50"/>
  <c r="AM453" i="50"/>
  <c r="AL453" i="50"/>
  <c r="AJ453" i="50"/>
  <c r="AI453" i="50"/>
  <c r="AH453" i="50"/>
  <c r="AE453" i="50"/>
  <c r="AD453" i="50"/>
  <c r="AA453" i="50"/>
  <c r="Z453" i="50"/>
  <c r="Y453" i="50"/>
  <c r="V453" i="50"/>
  <c r="S453" i="50"/>
  <c r="Q453" i="50"/>
  <c r="P453" i="50"/>
  <c r="N453" i="50"/>
  <c r="M453" i="50"/>
  <c r="L453" i="50"/>
  <c r="K453" i="50"/>
  <c r="J453" i="50"/>
  <c r="H453" i="50"/>
  <c r="G453" i="50"/>
  <c r="C453" i="50"/>
  <c r="A453" i="50" s="1"/>
  <c r="B453" i="50"/>
  <c r="AP452" i="50"/>
  <c r="AO452" i="50"/>
  <c r="AN452" i="50"/>
  <c r="AI452" i="50"/>
  <c r="AE452" i="50"/>
  <c r="AD452" i="50"/>
  <c r="AA452" i="50"/>
  <c r="Z452" i="50"/>
  <c r="Y452" i="50"/>
  <c r="V452" i="50"/>
  <c r="P452" i="50"/>
  <c r="N452" i="50"/>
  <c r="M452" i="50"/>
  <c r="L452" i="50"/>
  <c r="K452" i="50"/>
  <c r="J452" i="50"/>
  <c r="G452" i="50"/>
  <c r="C452" i="50"/>
  <c r="B452" i="50"/>
  <c r="A452" i="50"/>
  <c r="AP451" i="50"/>
  <c r="AO451" i="50"/>
  <c r="AN451" i="50"/>
  <c r="AK451" i="50"/>
  <c r="AJ451" i="50"/>
  <c r="AI451" i="50"/>
  <c r="AE451" i="50"/>
  <c r="AD451" i="50"/>
  <c r="AA451" i="50"/>
  <c r="Z451" i="50"/>
  <c r="Y451" i="50"/>
  <c r="X451" i="50"/>
  <c r="V451" i="50"/>
  <c r="U451" i="50"/>
  <c r="S451" i="50"/>
  <c r="Q451" i="50"/>
  <c r="M451" i="50"/>
  <c r="L451" i="50"/>
  <c r="K451" i="50"/>
  <c r="J451" i="50"/>
  <c r="G451" i="50"/>
  <c r="C451" i="50"/>
  <c r="B451" i="50"/>
  <c r="A451" i="50"/>
  <c r="AP450" i="50"/>
  <c r="AO450" i="50"/>
  <c r="AN450" i="50"/>
  <c r="AM450" i="50"/>
  <c r="AL450" i="50"/>
  <c r="AK450" i="50"/>
  <c r="AJ450" i="50"/>
  <c r="AI450" i="50"/>
  <c r="AH450" i="50"/>
  <c r="AG450" i="50"/>
  <c r="AF450" i="50"/>
  <c r="AE450" i="50"/>
  <c r="AD450" i="50"/>
  <c r="AC450" i="50"/>
  <c r="AB450" i="50"/>
  <c r="AA450" i="50"/>
  <c r="Z450" i="50"/>
  <c r="Y450" i="50"/>
  <c r="X450" i="50"/>
  <c r="W450" i="50"/>
  <c r="V450" i="50"/>
  <c r="U450" i="50"/>
  <c r="T450" i="50"/>
  <c r="S450" i="50"/>
  <c r="R450" i="50"/>
  <c r="Q450" i="50"/>
  <c r="P450" i="50"/>
  <c r="O450" i="50"/>
  <c r="N450" i="50"/>
  <c r="M450" i="50"/>
  <c r="L450" i="50"/>
  <c r="K450" i="50"/>
  <c r="J450" i="50"/>
  <c r="I450" i="50"/>
  <c r="H450" i="50"/>
  <c r="G450" i="50"/>
  <c r="AQ450" i="50" s="1"/>
  <c r="AR450" i="50" s="1"/>
  <c r="C450" i="50"/>
  <c r="A450" i="50" s="1"/>
  <c r="B450" i="50"/>
  <c r="AO449" i="50"/>
  <c r="AM449" i="50"/>
  <c r="AK449" i="50"/>
  <c r="AJ449" i="50"/>
  <c r="AI449" i="50"/>
  <c r="AH449" i="50"/>
  <c r="AG449" i="50"/>
  <c r="AF449" i="50"/>
  <c r="AE449" i="50"/>
  <c r="AD449" i="50"/>
  <c r="AC449" i="50"/>
  <c r="AB449" i="50"/>
  <c r="AA449" i="50"/>
  <c r="Z449" i="50"/>
  <c r="Y449" i="50"/>
  <c r="X449" i="50"/>
  <c r="W449" i="50"/>
  <c r="V449" i="50"/>
  <c r="U449" i="50"/>
  <c r="S449" i="50"/>
  <c r="R449" i="50"/>
  <c r="Q449" i="50"/>
  <c r="O449" i="50"/>
  <c r="L449" i="50"/>
  <c r="K449" i="50"/>
  <c r="J449" i="50"/>
  <c r="H449" i="50"/>
  <c r="G449" i="50"/>
  <c r="C449" i="50"/>
  <c r="A449" i="50" s="1"/>
  <c r="B449" i="50"/>
  <c r="AP448" i="50"/>
  <c r="AO448" i="50"/>
  <c r="AN448" i="50"/>
  <c r="AK448" i="50"/>
  <c r="AI448" i="50"/>
  <c r="AH448" i="50"/>
  <c r="AG448" i="50"/>
  <c r="AF448" i="50"/>
  <c r="AE448" i="50"/>
  <c r="AD448" i="50"/>
  <c r="AC448" i="50"/>
  <c r="AB448" i="50"/>
  <c r="AA448" i="50"/>
  <c r="Z448" i="50"/>
  <c r="Y448" i="50"/>
  <c r="X448" i="50"/>
  <c r="W448" i="50"/>
  <c r="S448" i="50"/>
  <c r="R448" i="50"/>
  <c r="Q448" i="50"/>
  <c r="P448" i="50"/>
  <c r="O448" i="50"/>
  <c r="N448" i="50"/>
  <c r="M448" i="50"/>
  <c r="L448" i="50"/>
  <c r="K448" i="50"/>
  <c r="I448" i="50"/>
  <c r="H448" i="50"/>
  <c r="G448" i="50"/>
  <c r="C448" i="50"/>
  <c r="B448" i="50"/>
  <c r="A448" i="50"/>
  <c r="AP447" i="50"/>
  <c r="AN447" i="50"/>
  <c r="AM447" i="50"/>
  <c r="AL447" i="50"/>
  <c r="AK447" i="50"/>
  <c r="AJ447" i="50"/>
  <c r="AI447" i="50"/>
  <c r="AH447" i="50"/>
  <c r="AG447" i="50"/>
  <c r="AF447" i="50"/>
  <c r="AE447" i="50"/>
  <c r="AD447" i="50"/>
  <c r="AC447" i="50"/>
  <c r="AB447" i="50"/>
  <c r="AA447" i="50"/>
  <c r="Z447" i="50"/>
  <c r="Y447" i="50"/>
  <c r="X447" i="50"/>
  <c r="W447" i="50"/>
  <c r="V447" i="50"/>
  <c r="U447" i="50"/>
  <c r="T447" i="50"/>
  <c r="S447" i="50"/>
  <c r="R447" i="50"/>
  <c r="Q447" i="50"/>
  <c r="P447" i="50"/>
  <c r="O447" i="50"/>
  <c r="N447" i="50"/>
  <c r="M447" i="50"/>
  <c r="L447" i="50"/>
  <c r="I447" i="50"/>
  <c r="H447" i="50"/>
  <c r="G447" i="50"/>
  <c r="C447" i="50"/>
  <c r="B447" i="50"/>
  <c r="A447" i="50"/>
  <c r="AP446" i="50"/>
  <c r="AM446" i="50"/>
  <c r="AL446" i="50"/>
  <c r="AK446" i="50"/>
  <c r="AJ446" i="50"/>
  <c r="AI446" i="50"/>
  <c r="AH446" i="50"/>
  <c r="AG446" i="50"/>
  <c r="AF446" i="50"/>
  <c r="AE446" i="50"/>
  <c r="AD446" i="50"/>
  <c r="AC446" i="50"/>
  <c r="AB446" i="50"/>
  <c r="AA446" i="50"/>
  <c r="Z446" i="50"/>
  <c r="Y446" i="50"/>
  <c r="X446" i="50"/>
  <c r="W446" i="50"/>
  <c r="U446" i="50"/>
  <c r="T446" i="50"/>
  <c r="S446" i="50"/>
  <c r="R446" i="50"/>
  <c r="Q446" i="50"/>
  <c r="P446" i="50"/>
  <c r="O446" i="50"/>
  <c r="N446" i="50"/>
  <c r="M446" i="50"/>
  <c r="L446" i="50"/>
  <c r="K446" i="50"/>
  <c r="I446" i="50"/>
  <c r="H446" i="50"/>
  <c r="G446" i="50"/>
  <c r="C446" i="50"/>
  <c r="A446" i="50" s="1"/>
  <c r="B446" i="50"/>
  <c r="AP445" i="50"/>
  <c r="AO445" i="50"/>
  <c r="AN445" i="50"/>
  <c r="AM445" i="50"/>
  <c r="AK445" i="50"/>
  <c r="AJ445" i="50"/>
  <c r="AI445" i="50"/>
  <c r="AH445" i="50"/>
  <c r="AG445" i="50"/>
  <c r="AF445" i="50"/>
  <c r="AE445" i="50"/>
  <c r="AD445" i="50"/>
  <c r="AC445" i="50"/>
  <c r="AB445" i="50"/>
  <c r="AA445" i="50"/>
  <c r="Z445" i="50"/>
  <c r="Y445" i="50"/>
  <c r="X445" i="50"/>
  <c r="W445" i="50"/>
  <c r="V445" i="50"/>
  <c r="U445" i="50"/>
  <c r="T445" i="50"/>
  <c r="S445" i="50"/>
  <c r="R445" i="50"/>
  <c r="Q445" i="50"/>
  <c r="P445" i="50"/>
  <c r="O445" i="50"/>
  <c r="M445" i="50"/>
  <c r="I445" i="50"/>
  <c r="H445" i="50"/>
  <c r="C445" i="50"/>
  <c r="A445" i="50" s="1"/>
  <c r="B445" i="50"/>
  <c r="AP444" i="50"/>
  <c r="AO444" i="50"/>
  <c r="AN444" i="50"/>
  <c r="AM444" i="50"/>
  <c r="AL444" i="50"/>
  <c r="AJ444" i="50"/>
  <c r="AI444" i="50"/>
  <c r="AF444" i="50"/>
  <c r="AE444" i="50"/>
  <c r="AD444" i="50"/>
  <c r="AC444" i="50"/>
  <c r="AB444" i="50"/>
  <c r="AA444" i="50"/>
  <c r="Z444" i="50"/>
  <c r="Y444" i="50"/>
  <c r="X444" i="50"/>
  <c r="W444" i="50"/>
  <c r="V444" i="50"/>
  <c r="U444" i="50"/>
  <c r="S444" i="50"/>
  <c r="R444" i="50"/>
  <c r="Q444" i="50"/>
  <c r="P444" i="50"/>
  <c r="O444" i="50"/>
  <c r="N444" i="50"/>
  <c r="M444" i="50"/>
  <c r="L444" i="50"/>
  <c r="K444" i="50"/>
  <c r="J444" i="50"/>
  <c r="H444" i="50"/>
  <c r="G444" i="50"/>
  <c r="C444" i="50"/>
  <c r="B444" i="50"/>
  <c r="A444" i="50"/>
  <c r="AP443" i="50"/>
  <c r="AO443" i="50"/>
  <c r="AN443" i="50"/>
  <c r="AM443" i="50"/>
  <c r="AL443" i="50"/>
  <c r="AK443" i="50"/>
  <c r="AJ443" i="50"/>
  <c r="AI443" i="50"/>
  <c r="AE443" i="50"/>
  <c r="AD443" i="50"/>
  <c r="AC443" i="50"/>
  <c r="AB443" i="50"/>
  <c r="AA443" i="50"/>
  <c r="Z443" i="50"/>
  <c r="Y443" i="50"/>
  <c r="X443" i="50"/>
  <c r="W443" i="50"/>
  <c r="V443" i="50"/>
  <c r="U443" i="50"/>
  <c r="S443" i="50"/>
  <c r="R443" i="50"/>
  <c r="Q443" i="50"/>
  <c r="P443" i="50"/>
  <c r="O443" i="50"/>
  <c r="N443" i="50"/>
  <c r="M443" i="50"/>
  <c r="L443" i="50"/>
  <c r="K443" i="50"/>
  <c r="J443" i="50"/>
  <c r="H443" i="50"/>
  <c r="G443" i="50"/>
  <c r="C443" i="50"/>
  <c r="B443" i="50"/>
  <c r="A443" i="50"/>
  <c r="AP442" i="50"/>
  <c r="AO442" i="50"/>
  <c r="AN442" i="50"/>
  <c r="AM442" i="50"/>
  <c r="AL442" i="50"/>
  <c r="AK442" i="50"/>
  <c r="AJ442" i="50"/>
  <c r="AI442" i="50"/>
  <c r="AH442" i="50"/>
  <c r="AG442" i="50"/>
  <c r="AF442" i="50"/>
  <c r="AE442" i="50"/>
  <c r="AD442" i="50"/>
  <c r="AC442" i="50"/>
  <c r="AB442" i="50"/>
  <c r="AA442" i="50"/>
  <c r="Z442" i="50"/>
  <c r="Y442" i="50"/>
  <c r="X442" i="50"/>
  <c r="W442" i="50"/>
  <c r="V442" i="50"/>
  <c r="U442" i="50"/>
  <c r="T442" i="50"/>
  <c r="S442" i="50"/>
  <c r="R442" i="50"/>
  <c r="Q442" i="50"/>
  <c r="P442" i="50"/>
  <c r="O442" i="50"/>
  <c r="N442" i="50"/>
  <c r="M442" i="50"/>
  <c r="L442" i="50"/>
  <c r="K442" i="50"/>
  <c r="J442" i="50"/>
  <c r="I442" i="50"/>
  <c r="H442" i="50"/>
  <c r="G442" i="50"/>
  <c r="AQ442" i="50" s="1"/>
  <c r="AR442" i="50" s="1"/>
  <c r="C442" i="50"/>
  <c r="A442" i="50" s="1"/>
  <c r="B442" i="50"/>
  <c r="AP441" i="50"/>
  <c r="AO441" i="50"/>
  <c r="AN441" i="50"/>
  <c r="AM441" i="50"/>
  <c r="AL441" i="50"/>
  <c r="AJ441" i="50"/>
  <c r="AI441" i="50"/>
  <c r="AH441" i="50"/>
  <c r="AG441" i="50"/>
  <c r="AF441" i="50"/>
  <c r="AE441" i="50"/>
  <c r="AD441" i="50"/>
  <c r="AC441" i="50"/>
  <c r="AB441" i="50"/>
  <c r="AA441" i="50"/>
  <c r="Z441" i="50"/>
  <c r="Y441" i="50"/>
  <c r="X441" i="50"/>
  <c r="W441" i="50"/>
  <c r="V441" i="50"/>
  <c r="U441" i="50"/>
  <c r="T441" i="50"/>
  <c r="S441" i="50"/>
  <c r="R441" i="50"/>
  <c r="Q441" i="50"/>
  <c r="P441" i="50"/>
  <c r="O441" i="50"/>
  <c r="N441" i="50"/>
  <c r="L441" i="50"/>
  <c r="K441" i="50"/>
  <c r="J441" i="50"/>
  <c r="I441" i="50"/>
  <c r="H441" i="50"/>
  <c r="G441" i="50"/>
  <c r="C441" i="50"/>
  <c r="A441" i="50" s="1"/>
  <c r="B441" i="50"/>
  <c r="AP440" i="50"/>
  <c r="AO440" i="50"/>
  <c r="AN440" i="50"/>
  <c r="AM440" i="50"/>
  <c r="AL440" i="50"/>
  <c r="AK440" i="50"/>
  <c r="AJ440" i="50"/>
  <c r="AI440" i="50"/>
  <c r="AH440" i="50"/>
  <c r="AG440" i="50"/>
  <c r="AF440" i="50"/>
  <c r="AE440" i="50"/>
  <c r="AD440" i="50"/>
  <c r="AC440" i="50"/>
  <c r="AB440" i="50"/>
  <c r="AA440" i="50"/>
  <c r="Z440" i="50"/>
  <c r="Y440" i="50"/>
  <c r="X440" i="50"/>
  <c r="W440" i="50"/>
  <c r="V440" i="50"/>
  <c r="U440" i="50"/>
  <c r="T440" i="50"/>
  <c r="R440" i="50"/>
  <c r="Q440" i="50"/>
  <c r="P440" i="50"/>
  <c r="O440" i="50"/>
  <c r="N440" i="50"/>
  <c r="L440" i="50"/>
  <c r="K440" i="50"/>
  <c r="J440" i="50"/>
  <c r="I440" i="50"/>
  <c r="H440" i="50"/>
  <c r="G440" i="50"/>
  <c r="C440" i="50"/>
  <c r="B440" i="50"/>
  <c r="A440" i="50"/>
  <c r="AP439" i="50"/>
  <c r="AO439" i="50"/>
  <c r="AN439" i="50"/>
  <c r="AL439" i="50"/>
  <c r="AJ439" i="50"/>
  <c r="AI439" i="50"/>
  <c r="AH439" i="50"/>
  <c r="AG439" i="50"/>
  <c r="AF439" i="50"/>
  <c r="AE439" i="50"/>
  <c r="AD439" i="50"/>
  <c r="AA439" i="50"/>
  <c r="Z439" i="50"/>
  <c r="Y439" i="50"/>
  <c r="V439" i="50"/>
  <c r="U439" i="50"/>
  <c r="T439" i="50"/>
  <c r="S439" i="50"/>
  <c r="R439" i="50"/>
  <c r="Q439" i="50"/>
  <c r="P439" i="50"/>
  <c r="O439" i="50"/>
  <c r="N439" i="50"/>
  <c r="L439" i="50"/>
  <c r="K439" i="50"/>
  <c r="J439" i="50"/>
  <c r="H439" i="50"/>
  <c r="G439" i="50"/>
  <c r="C439" i="50"/>
  <c r="B439" i="50"/>
  <c r="A439" i="50"/>
  <c r="AP438" i="50"/>
  <c r="AO438" i="50"/>
  <c r="AN438" i="50"/>
  <c r="AM438" i="50"/>
  <c r="AL438" i="50"/>
  <c r="AK438" i="50"/>
  <c r="AJ438" i="50"/>
  <c r="AI438" i="50"/>
  <c r="AH438" i="50"/>
  <c r="AG438" i="50"/>
  <c r="AF438" i="50"/>
  <c r="AE438" i="50"/>
  <c r="AD438" i="50"/>
  <c r="AC438" i="50"/>
  <c r="AB438" i="50"/>
  <c r="AA438" i="50"/>
  <c r="Z438" i="50"/>
  <c r="Y438" i="50"/>
  <c r="X438" i="50"/>
  <c r="W438" i="50"/>
  <c r="V438" i="50"/>
  <c r="U438" i="50"/>
  <c r="T438" i="50"/>
  <c r="S438" i="50"/>
  <c r="R438" i="50"/>
  <c r="Q438" i="50"/>
  <c r="P438" i="50"/>
  <c r="O438" i="50"/>
  <c r="N438" i="50"/>
  <c r="M438" i="50"/>
  <c r="L438" i="50"/>
  <c r="K438" i="50"/>
  <c r="J438" i="50"/>
  <c r="I438" i="50"/>
  <c r="H438" i="50"/>
  <c r="G438" i="50"/>
  <c r="AQ438" i="50" s="1"/>
  <c r="AR438" i="50" s="1"/>
  <c r="C438" i="50"/>
  <c r="A438" i="50" s="1"/>
  <c r="B438" i="50"/>
  <c r="AP437" i="50"/>
  <c r="AO437" i="50"/>
  <c r="AN437" i="50"/>
  <c r="AM437" i="50"/>
  <c r="AL437" i="50"/>
  <c r="AK437" i="50"/>
  <c r="AJ437" i="50"/>
  <c r="AI437" i="50"/>
  <c r="AH437" i="50"/>
  <c r="AG437" i="50"/>
  <c r="AF437" i="50"/>
  <c r="AE437" i="50"/>
  <c r="AD437" i="50"/>
  <c r="AC437" i="50"/>
  <c r="AB437" i="50"/>
  <c r="AA437" i="50"/>
  <c r="Z437" i="50"/>
  <c r="Y437" i="50"/>
  <c r="X437" i="50"/>
  <c r="W437" i="50"/>
  <c r="V437" i="50"/>
  <c r="U437" i="50"/>
  <c r="T437" i="50"/>
  <c r="S437" i="50"/>
  <c r="R437" i="50"/>
  <c r="Q437" i="50"/>
  <c r="P437" i="50"/>
  <c r="O437" i="50"/>
  <c r="N437" i="50"/>
  <c r="L437" i="50"/>
  <c r="K437" i="50"/>
  <c r="J437" i="50"/>
  <c r="H437" i="50"/>
  <c r="G437" i="50"/>
  <c r="C437" i="50"/>
  <c r="A437" i="50" s="1"/>
  <c r="B437" i="50"/>
  <c r="AP436" i="50"/>
  <c r="AO436" i="50"/>
  <c r="AM436" i="50"/>
  <c r="AL436" i="50"/>
  <c r="AK436" i="50"/>
  <c r="AJ436" i="50"/>
  <c r="AI436" i="50"/>
  <c r="AH436" i="50"/>
  <c r="AG436" i="50"/>
  <c r="AF436" i="50"/>
  <c r="AE436" i="50"/>
  <c r="AD436" i="50"/>
  <c r="AC436" i="50"/>
  <c r="AB436" i="50"/>
  <c r="AA436" i="50"/>
  <c r="Z436" i="50"/>
  <c r="Y436" i="50"/>
  <c r="X436" i="50"/>
  <c r="W436" i="50"/>
  <c r="V436" i="50"/>
  <c r="U436" i="50"/>
  <c r="T436" i="50"/>
  <c r="S436" i="50"/>
  <c r="R436" i="50"/>
  <c r="Q436" i="50"/>
  <c r="P436" i="50"/>
  <c r="O436" i="50"/>
  <c r="N436" i="50"/>
  <c r="M436" i="50"/>
  <c r="L436" i="50"/>
  <c r="K436" i="50"/>
  <c r="J436" i="50"/>
  <c r="H436" i="50"/>
  <c r="G436" i="50"/>
  <c r="C436" i="50"/>
  <c r="B436" i="50"/>
  <c r="A436" i="50"/>
  <c r="AP435" i="50"/>
  <c r="AO435" i="50"/>
  <c r="AN435" i="50"/>
  <c r="AM435" i="50"/>
  <c r="AL435" i="50"/>
  <c r="AK435" i="50"/>
  <c r="AJ435" i="50"/>
  <c r="AI435" i="50"/>
  <c r="AH435" i="50"/>
  <c r="AG435" i="50"/>
  <c r="AF435" i="50"/>
  <c r="AE435" i="50"/>
  <c r="AD435" i="50"/>
  <c r="AC435" i="50"/>
  <c r="AB435" i="50"/>
  <c r="AA435" i="50"/>
  <c r="Z435" i="50"/>
  <c r="Y435" i="50"/>
  <c r="X435" i="50"/>
  <c r="W435" i="50"/>
  <c r="V435" i="50"/>
  <c r="U435" i="50"/>
  <c r="T435" i="50"/>
  <c r="S435" i="50"/>
  <c r="R435" i="50"/>
  <c r="Q435" i="50"/>
  <c r="P435" i="50"/>
  <c r="O435" i="50"/>
  <c r="N435" i="50"/>
  <c r="M435" i="50"/>
  <c r="L435" i="50"/>
  <c r="J435" i="50"/>
  <c r="I435" i="50"/>
  <c r="H435" i="50"/>
  <c r="C435" i="50"/>
  <c r="B435" i="50"/>
  <c r="A435" i="50"/>
  <c r="AP434" i="50"/>
  <c r="AO434" i="50"/>
  <c r="AN434" i="50"/>
  <c r="AM434" i="50"/>
  <c r="AK434" i="50"/>
  <c r="AJ434" i="50"/>
  <c r="AI434" i="50"/>
  <c r="AH434" i="50"/>
  <c r="AG434" i="50"/>
  <c r="AF434" i="50"/>
  <c r="AE434" i="50"/>
  <c r="AD434" i="50"/>
  <c r="AB434" i="50"/>
  <c r="AA434" i="50"/>
  <c r="Z434" i="50"/>
  <c r="Y434" i="50"/>
  <c r="X434" i="50"/>
  <c r="W434" i="50"/>
  <c r="V434" i="50"/>
  <c r="U434" i="50"/>
  <c r="R434" i="50"/>
  <c r="Q434" i="50"/>
  <c r="P434" i="50"/>
  <c r="O434" i="50"/>
  <c r="N434" i="50"/>
  <c r="M434" i="50"/>
  <c r="L434" i="50"/>
  <c r="J434" i="50"/>
  <c r="I434" i="50"/>
  <c r="H434" i="50"/>
  <c r="C434" i="50"/>
  <c r="A434" i="50" s="1"/>
  <c r="B434" i="50"/>
  <c r="AP433" i="50"/>
  <c r="AO433" i="50"/>
  <c r="AN433" i="50"/>
  <c r="AM433" i="50"/>
  <c r="AK433" i="50"/>
  <c r="AJ433" i="50"/>
  <c r="AI433" i="50"/>
  <c r="AH433" i="50"/>
  <c r="AG433" i="50"/>
  <c r="AF433" i="50"/>
  <c r="AE433" i="50"/>
  <c r="AD433" i="50"/>
  <c r="AB433" i="50"/>
  <c r="AA433" i="50"/>
  <c r="Z433" i="50"/>
  <c r="Y433" i="50"/>
  <c r="X433" i="50"/>
  <c r="W433" i="50"/>
  <c r="V433" i="50"/>
  <c r="U433" i="50"/>
  <c r="T433" i="50"/>
  <c r="S433" i="50"/>
  <c r="R433" i="50"/>
  <c r="Q433" i="50"/>
  <c r="P433" i="50"/>
  <c r="O433" i="50"/>
  <c r="N433" i="50"/>
  <c r="M433" i="50"/>
  <c r="J433" i="50"/>
  <c r="I433" i="50"/>
  <c r="H433" i="50"/>
  <c r="C433" i="50"/>
  <c r="A433" i="50" s="1"/>
  <c r="B433" i="50"/>
  <c r="AP432" i="50"/>
  <c r="AO432" i="50"/>
  <c r="AN432" i="50"/>
  <c r="AM432" i="50"/>
  <c r="AK432" i="50"/>
  <c r="AJ432" i="50"/>
  <c r="AI432" i="50"/>
  <c r="AH432" i="50"/>
  <c r="AG432" i="50"/>
  <c r="AF432" i="50"/>
  <c r="AE432" i="50"/>
  <c r="AD432" i="50"/>
  <c r="AC432" i="50"/>
  <c r="AB432" i="50"/>
  <c r="AA432" i="50"/>
  <c r="Z432" i="50"/>
  <c r="Y432" i="50"/>
  <c r="X432" i="50"/>
  <c r="W432" i="50"/>
  <c r="V432" i="50"/>
  <c r="U432" i="50"/>
  <c r="S432" i="50"/>
  <c r="R432" i="50"/>
  <c r="Q432" i="50"/>
  <c r="P432" i="50"/>
  <c r="O432" i="50"/>
  <c r="N432" i="50"/>
  <c r="M432" i="50"/>
  <c r="L432" i="50"/>
  <c r="K432" i="50"/>
  <c r="J432" i="50"/>
  <c r="I432" i="50"/>
  <c r="H432" i="50"/>
  <c r="G432" i="50"/>
  <c r="C432" i="50"/>
  <c r="B432" i="50"/>
  <c r="A432" i="50"/>
  <c r="AP431" i="50"/>
  <c r="AO431" i="50"/>
  <c r="AN431" i="50"/>
  <c r="AM431" i="50"/>
  <c r="AL431" i="50"/>
  <c r="AK431" i="50"/>
  <c r="AJ431" i="50"/>
  <c r="AI431" i="50"/>
  <c r="AH431" i="50"/>
  <c r="AG431" i="50"/>
  <c r="AF431" i="50"/>
  <c r="AE431" i="50"/>
  <c r="AD431" i="50"/>
  <c r="AC431" i="50"/>
  <c r="AB431" i="50"/>
  <c r="AA431" i="50"/>
  <c r="Z431" i="50"/>
  <c r="Y431" i="50"/>
  <c r="X431" i="50"/>
  <c r="W431" i="50"/>
  <c r="V431" i="50"/>
  <c r="U431" i="50"/>
  <c r="T431" i="50"/>
  <c r="S431" i="50"/>
  <c r="R431" i="50"/>
  <c r="Q431" i="50"/>
  <c r="P431" i="50"/>
  <c r="O431" i="50"/>
  <c r="N431" i="50"/>
  <c r="M431" i="50"/>
  <c r="L431" i="50"/>
  <c r="K431" i="50"/>
  <c r="J431" i="50"/>
  <c r="I431" i="50"/>
  <c r="H431" i="50"/>
  <c r="G431" i="50"/>
  <c r="AQ431" i="50" s="1"/>
  <c r="AR431" i="50" s="1"/>
  <c r="C431" i="50"/>
  <c r="B431" i="50"/>
  <c r="A431" i="50"/>
  <c r="AP430" i="50"/>
  <c r="AO430" i="50"/>
  <c r="AN430" i="50"/>
  <c r="AJ430" i="50"/>
  <c r="AI430" i="50"/>
  <c r="AH430" i="50"/>
  <c r="AG430" i="50"/>
  <c r="AF430" i="50"/>
  <c r="AE430" i="50"/>
  <c r="AD430" i="50"/>
  <c r="AC430" i="50"/>
  <c r="AB430" i="50"/>
  <c r="AA430" i="50"/>
  <c r="Z430" i="50"/>
  <c r="Y430" i="50"/>
  <c r="X430" i="50"/>
  <c r="W430" i="50"/>
  <c r="V430" i="50"/>
  <c r="U430" i="50"/>
  <c r="S430" i="50"/>
  <c r="R430" i="50"/>
  <c r="Q430" i="50"/>
  <c r="P430" i="50"/>
  <c r="O430" i="50"/>
  <c r="N430" i="50"/>
  <c r="J430" i="50"/>
  <c r="H430" i="50"/>
  <c r="C430" i="50"/>
  <c r="A430" i="50" s="1"/>
  <c r="B430" i="50"/>
  <c r="AP429" i="50"/>
  <c r="AO429" i="50"/>
  <c r="AN429" i="50"/>
  <c r="AM429" i="50"/>
  <c r="AL429" i="50"/>
  <c r="AK429" i="50"/>
  <c r="AJ429" i="50"/>
  <c r="AI429" i="50"/>
  <c r="AH429" i="50"/>
  <c r="AG429" i="50"/>
  <c r="AF429" i="50"/>
  <c r="AE429" i="50"/>
  <c r="AD429" i="50"/>
  <c r="AC429" i="50"/>
  <c r="AB429" i="50"/>
  <c r="AA429" i="50"/>
  <c r="Z429" i="50"/>
  <c r="Y429" i="50"/>
  <c r="X429" i="50"/>
  <c r="W429" i="50"/>
  <c r="V429" i="50"/>
  <c r="U429" i="50"/>
  <c r="T429" i="50"/>
  <c r="S429" i="50"/>
  <c r="R429" i="50"/>
  <c r="Q429" i="50"/>
  <c r="P429" i="50"/>
  <c r="O429" i="50"/>
  <c r="N429" i="50"/>
  <c r="M429" i="50"/>
  <c r="L429" i="50"/>
  <c r="K429" i="50"/>
  <c r="J429" i="50"/>
  <c r="H429" i="50"/>
  <c r="G429" i="50"/>
  <c r="C429" i="50"/>
  <c r="A429" i="50" s="1"/>
  <c r="B429" i="50"/>
  <c r="AP428" i="50"/>
  <c r="AO428" i="50"/>
  <c r="AN428" i="50"/>
  <c r="AL428" i="50"/>
  <c r="AK428" i="50"/>
  <c r="AJ428" i="50"/>
  <c r="AI428" i="50"/>
  <c r="AH428" i="50"/>
  <c r="AG428" i="50"/>
  <c r="AF428" i="50"/>
  <c r="AE428" i="50"/>
  <c r="AD428" i="50"/>
  <c r="AC428" i="50"/>
  <c r="AB428" i="50"/>
  <c r="AA428" i="50"/>
  <c r="Z428" i="50"/>
  <c r="Y428" i="50"/>
  <c r="X428" i="50"/>
  <c r="W428" i="50"/>
  <c r="V428" i="50"/>
  <c r="U428" i="50"/>
  <c r="T428" i="50"/>
  <c r="S428" i="50"/>
  <c r="R428" i="50"/>
  <c r="Q428" i="50"/>
  <c r="P428" i="50"/>
  <c r="O428" i="50"/>
  <c r="N428" i="50"/>
  <c r="M428" i="50"/>
  <c r="L428" i="50"/>
  <c r="K428" i="50"/>
  <c r="J428" i="50"/>
  <c r="H428" i="50"/>
  <c r="G428" i="50"/>
  <c r="C428" i="50"/>
  <c r="B428" i="50"/>
  <c r="A428" i="50"/>
  <c r="AP427" i="50"/>
  <c r="AN427" i="50"/>
  <c r="AL427" i="50"/>
  <c r="AJ427" i="50"/>
  <c r="AI427" i="50"/>
  <c r="AH427" i="50"/>
  <c r="AG427" i="50"/>
  <c r="AE427" i="50"/>
  <c r="AD427" i="50"/>
  <c r="AA427" i="50"/>
  <c r="Z427" i="50"/>
  <c r="Y427" i="50"/>
  <c r="X427" i="50"/>
  <c r="W427" i="50"/>
  <c r="V427" i="50"/>
  <c r="U427" i="50"/>
  <c r="S427" i="50"/>
  <c r="R427" i="50"/>
  <c r="Q427" i="50"/>
  <c r="O427" i="50"/>
  <c r="H427" i="50"/>
  <c r="C427" i="50"/>
  <c r="B427" i="50"/>
  <c r="A427" i="50"/>
  <c r="AP426" i="50"/>
  <c r="AO426" i="50"/>
  <c r="AN426" i="50"/>
  <c r="AM426" i="50"/>
  <c r="AL426" i="50"/>
  <c r="AK426" i="50"/>
  <c r="AJ426" i="50"/>
  <c r="AI426" i="50"/>
  <c r="AH426" i="50"/>
  <c r="AG426" i="50"/>
  <c r="AF426" i="50"/>
  <c r="AE426" i="50"/>
  <c r="AD426" i="50"/>
  <c r="AC426" i="50"/>
  <c r="AB426" i="50"/>
  <c r="AA426" i="50"/>
  <c r="Z426" i="50"/>
  <c r="Y426" i="50"/>
  <c r="X426" i="50"/>
  <c r="W426" i="50"/>
  <c r="V426" i="50"/>
  <c r="U426" i="50"/>
  <c r="T426" i="50"/>
  <c r="S426" i="50"/>
  <c r="R426" i="50"/>
  <c r="Q426" i="50"/>
  <c r="P426" i="50"/>
  <c r="O426" i="50"/>
  <c r="N426" i="50"/>
  <c r="M426" i="50"/>
  <c r="L426" i="50"/>
  <c r="K426" i="50"/>
  <c r="J426" i="50"/>
  <c r="I426" i="50"/>
  <c r="H426" i="50"/>
  <c r="G426" i="50"/>
  <c r="AQ426" i="50" s="1"/>
  <c r="AR426" i="50" s="1"/>
  <c r="C426" i="50"/>
  <c r="A426" i="50" s="1"/>
  <c r="B426" i="50"/>
  <c r="AP425" i="50"/>
  <c r="AO425" i="50"/>
  <c r="AN425" i="50"/>
  <c r="AM425" i="50"/>
  <c r="AL425" i="50"/>
  <c r="AK425" i="50"/>
  <c r="AJ425" i="50"/>
  <c r="AI425" i="50"/>
  <c r="AH425" i="50"/>
  <c r="AG425" i="50"/>
  <c r="AF425" i="50"/>
  <c r="AE425" i="50"/>
  <c r="AD425" i="50"/>
  <c r="AC425" i="50"/>
  <c r="AB425" i="50"/>
  <c r="AA425" i="50"/>
  <c r="Z425" i="50"/>
  <c r="Y425" i="50"/>
  <c r="X425" i="50"/>
  <c r="W425" i="50"/>
  <c r="V425" i="50"/>
  <c r="U425" i="50"/>
  <c r="T425" i="50"/>
  <c r="S425" i="50"/>
  <c r="R425" i="50"/>
  <c r="Q425" i="50"/>
  <c r="P425" i="50"/>
  <c r="O425" i="50"/>
  <c r="N425" i="50"/>
  <c r="M425" i="50"/>
  <c r="L425" i="50"/>
  <c r="J425" i="50"/>
  <c r="H425" i="50"/>
  <c r="G425" i="50"/>
  <c r="C425" i="50"/>
  <c r="A425" i="50" s="1"/>
  <c r="B425" i="50"/>
  <c r="AP424" i="50"/>
  <c r="AO424" i="50"/>
  <c r="AN424" i="50"/>
  <c r="AM424" i="50"/>
  <c r="AL424" i="50"/>
  <c r="AK424" i="50"/>
  <c r="AJ424" i="50"/>
  <c r="AI424" i="50"/>
  <c r="AH424" i="50"/>
  <c r="AG424" i="50"/>
  <c r="AF424" i="50"/>
  <c r="AE424" i="50"/>
  <c r="AD424" i="50"/>
  <c r="AC424" i="50"/>
  <c r="AB424" i="50"/>
  <c r="AA424" i="50"/>
  <c r="Z424" i="50"/>
  <c r="Y424" i="50"/>
  <c r="X424" i="50"/>
  <c r="W424" i="50"/>
  <c r="V424" i="50"/>
  <c r="U424" i="50"/>
  <c r="T424" i="50"/>
  <c r="S424" i="50"/>
  <c r="R424" i="50"/>
  <c r="Q424" i="50"/>
  <c r="P424" i="50"/>
  <c r="O424" i="50"/>
  <c r="N424" i="50"/>
  <c r="M424" i="50"/>
  <c r="L424" i="50"/>
  <c r="K424" i="50"/>
  <c r="J424" i="50"/>
  <c r="I424" i="50"/>
  <c r="H424" i="50"/>
  <c r="G424" i="50"/>
  <c r="AQ424" i="50" s="1"/>
  <c r="AR424" i="50" s="1"/>
  <c r="C424" i="50"/>
  <c r="B424" i="50"/>
  <c r="A424" i="50"/>
  <c r="AP423" i="50"/>
  <c r="AO423" i="50"/>
  <c r="AN423" i="50"/>
  <c r="AM423" i="50"/>
  <c r="AL423" i="50"/>
  <c r="AK423" i="50"/>
  <c r="AJ423" i="50"/>
  <c r="AI423" i="50"/>
  <c r="AH423" i="50"/>
  <c r="AG423" i="50"/>
  <c r="AF423" i="50"/>
  <c r="AE423" i="50"/>
  <c r="AD423" i="50"/>
  <c r="AC423" i="50"/>
  <c r="AB423" i="50"/>
  <c r="AA423" i="50"/>
  <c r="Z423" i="50"/>
  <c r="Y423" i="50"/>
  <c r="X423" i="50"/>
  <c r="W423" i="50"/>
  <c r="V423" i="50"/>
  <c r="U423" i="50"/>
  <c r="T423" i="50"/>
  <c r="S423" i="50"/>
  <c r="R423" i="50"/>
  <c r="Q423" i="50"/>
  <c r="P423" i="50"/>
  <c r="O423" i="50"/>
  <c r="N423" i="50"/>
  <c r="M423" i="50"/>
  <c r="I423" i="50"/>
  <c r="H423" i="50"/>
  <c r="C423" i="50"/>
  <c r="B423" i="50"/>
  <c r="A423" i="50"/>
  <c r="AP422" i="50"/>
  <c r="AO422" i="50"/>
  <c r="AN422" i="50"/>
  <c r="AM422" i="50"/>
  <c r="AL422" i="50"/>
  <c r="AK422" i="50"/>
  <c r="AJ422" i="50"/>
  <c r="AI422" i="50"/>
  <c r="AH422" i="50"/>
  <c r="AG422" i="50"/>
  <c r="AF422" i="50"/>
  <c r="AE422" i="50"/>
  <c r="AD422" i="50"/>
  <c r="AC422" i="50"/>
  <c r="AA422" i="50"/>
  <c r="Z422" i="50"/>
  <c r="Y422" i="50"/>
  <c r="X422" i="50"/>
  <c r="W422" i="50"/>
  <c r="V422" i="50"/>
  <c r="U422" i="50"/>
  <c r="T422" i="50"/>
  <c r="S422" i="50"/>
  <c r="R422" i="50"/>
  <c r="Q422" i="50"/>
  <c r="P422" i="50"/>
  <c r="O422" i="50"/>
  <c r="N422" i="50"/>
  <c r="M422" i="50"/>
  <c r="L422" i="50"/>
  <c r="J422" i="50"/>
  <c r="H422" i="50"/>
  <c r="C422" i="50"/>
  <c r="A422" i="50" s="1"/>
  <c r="B422" i="50"/>
  <c r="AP421" i="50"/>
  <c r="AO421" i="50"/>
  <c r="AN421" i="50"/>
  <c r="AL421" i="50"/>
  <c r="AK421" i="50"/>
  <c r="AJ421" i="50"/>
  <c r="AI421" i="50"/>
  <c r="AH421" i="50"/>
  <c r="AG421" i="50"/>
  <c r="AF421" i="50"/>
  <c r="AE421" i="50"/>
  <c r="AD421" i="50"/>
  <c r="AC421" i="50"/>
  <c r="AB421" i="50"/>
  <c r="AA421" i="50"/>
  <c r="Z421" i="50"/>
  <c r="Y421" i="50"/>
  <c r="X421" i="50"/>
  <c r="W421" i="50"/>
  <c r="V421" i="50"/>
  <c r="U421" i="50"/>
  <c r="T421" i="50"/>
  <c r="S421" i="50"/>
  <c r="R421" i="50"/>
  <c r="Q421" i="50"/>
  <c r="P421" i="50"/>
  <c r="O421" i="50"/>
  <c r="N421" i="50"/>
  <c r="M421" i="50"/>
  <c r="L421" i="50"/>
  <c r="K421" i="50"/>
  <c r="J421" i="50"/>
  <c r="H421" i="50"/>
  <c r="C421" i="50"/>
  <c r="A421" i="50" s="1"/>
  <c r="B421" i="50"/>
  <c r="AP420" i="50"/>
  <c r="AO420" i="50"/>
  <c r="AN420" i="50"/>
  <c r="AM420" i="50"/>
  <c r="AL420" i="50"/>
  <c r="AK420" i="50"/>
  <c r="AJ420" i="50"/>
  <c r="AI420" i="50"/>
  <c r="AH420" i="50"/>
  <c r="AG420" i="50"/>
  <c r="AF420" i="50"/>
  <c r="AE420" i="50"/>
  <c r="AD420" i="50"/>
  <c r="AC420" i="50"/>
  <c r="AB420" i="50"/>
  <c r="AA420" i="50"/>
  <c r="Z420" i="50"/>
  <c r="Y420" i="50"/>
  <c r="X420" i="50"/>
  <c r="W420" i="50"/>
  <c r="V420" i="50"/>
  <c r="U420" i="50"/>
  <c r="T420" i="50"/>
  <c r="S420" i="50"/>
  <c r="R420" i="50"/>
  <c r="Q420" i="50"/>
  <c r="P420" i="50"/>
  <c r="O420" i="50"/>
  <c r="N420" i="50"/>
  <c r="M420" i="50"/>
  <c r="L420" i="50"/>
  <c r="K420" i="50"/>
  <c r="J420" i="50"/>
  <c r="I420" i="50"/>
  <c r="H420" i="50"/>
  <c r="G420" i="50"/>
  <c r="AQ420" i="50" s="1"/>
  <c r="AR420" i="50" s="1"/>
  <c r="C420" i="50"/>
  <c r="B420" i="50"/>
  <c r="A420" i="50"/>
  <c r="AP419" i="50"/>
  <c r="AO419" i="50"/>
  <c r="AN419" i="50"/>
  <c r="AJ419" i="50"/>
  <c r="AI419" i="50"/>
  <c r="AH419" i="50"/>
  <c r="AG419" i="50"/>
  <c r="AF419" i="50"/>
  <c r="AE419" i="50"/>
  <c r="AD419" i="50"/>
  <c r="AC419" i="50"/>
  <c r="AA419" i="50"/>
  <c r="Z419" i="50"/>
  <c r="Y419" i="50"/>
  <c r="W419" i="50"/>
  <c r="V419" i="50"/>
  <c r="U419" i="50"/>
  <c r="T419" i="50"/>
  <c r="S419" i="50"/>
  <c r="R419" i="50"/>
  <c r="Q419" i="50"/>
  <c r="P419" i="50"/>
  <c r="O419" i="50"/>
  <c r="K419" i="50"/>
  <c r="H419" i="50"/>
  <c r="C419" i="50"/>
  <c r="B419" i="50"/>
  <c r="A419" i="50"/>
  <c r="AP418" i="50"/>
  <c r="AO418" i="50"/>
  <c r="AN418" i="50"/>
  <c r="AM418" i="50"/>
  <c r="AL418" i="50"/>
  <c r="AK418" i="50"/>
  <c r="AJ418" i="50"/>
  <c r="AI418" i="50"/>
  <c r="AH418" i="50"/>
  <c r="AG418" i="50"/>
  <c r="AF418" i="50"/>
  <c r="AE418" i="50"/>
  <c r="AD418" i="50"/>
  <c r="AB418" i="50"/>
  <c r="AA418" i="50"/>
  <c r="Z418" i="50"/>
  <c r="Y418" i="50"/>
  <c r="X418" i="50"/>
  <c r="W418" i="50"/>
  <c r="V418" i="50"/>
  <c r="U418" i="50"/>
  <c r="T418" i="50"/>
  <c r="S418" i="50"/>
  <c r="R418" i="50"/>
  <c r="Q418" i="50"/>
  <c r="P418" i="50"/>
  <c r="O418" i="50"/>
  <c r="N418" i="50"/>
  <c r="M418" i="50"/>
  <c r="L418" i="50"/>
  <c r="K418" i="50"/>
  <c r="J418" i="50"/>
  <c r="I418" i="50"/>
  <c r="H418" i="50"/>
  <c r="G418" i="50"/>
  <c r="C418" i="50"/>
  <c r="A418" i="50" s="1"/>
  <c r="B418" i="50"/>
  <c r="AP417" i="50"/>
  <c r="AN417" i="50"/>
  <c r="AM417" i="50"/>
  <c r="AK417" i="50"/>
  <c r="AJ417" i="50"/>
  <c r="AI417" i="50"/>
  <c r="AE417" i="50"/>
  <c r="AD417" i="50"/>
  <c r="AB417" i="50"/>
  <c r="AA417" i="50"/>
  <c r="Z417" i="50"/>
  <c r="Y417" i="50"/>
  <c r="X417" i="50"/>
  <c r="W417" i="50"/>
  <c r="U417" i="50"/>
  <c r="R417" i="50"/>
  <c r="Q417" i="50"/>
  <c r="P417" i="50"/>
  <c r="O417" i="50"/>
  <c r="L417" i="50"/>
  <c r="K417" i="50"/>
  <c r="J417" i="50"/>
  <c r="C417" i="50"/>
  <c r="A417" i="50" s="1"/>
  <c r="B417" i="50"/>
  <c r="AP416" i="50"/>
  <c r="AO416" i="50"/>
  <c r="AN416" i="50"/>
  <c r="AM416" i="50"/>
  <c r="AL416" i="50"/>
  <c r="AK416" i="50"/>
  <c r="AJ416" i="50"/>
  <c r="AI416" i="50"/>
  <c r="AH416" i="50"/>
  <c r="AG416" i="50"/>
  <c r="AF416" i="50"/>
  <c r="AE416" i="50"/>
  <c r="AD416" i="50"/>
  <c r="AC416" i="50"/>
  <c r="AB416" i="50"/>
  <c r="AA416" i="50"/>
  <c r="Z416" i="50"/>
  <c r="Y416" i="50"/>
  <c r="X416" i="50"/>
  <c r="W416" i="50"/>
  <c r="V416" i="50"/>
  <c r="U416" i="50"/>
  <c r="T416" i="50"/>
  <c r="S416" i="50"/>
  <c r="R416" i="50"/>
  <c r="Q416" i="50"/>
  <c r="P416" i="50"/>
  <c r="O416" i="50"/>
  <c r="N416" i="50"/>
  <c r="M416" i="50"/>
  <c r="L416" i="50"/>
  <c r="K416" i="50"/>
  <c r="J416" i="50"/>
  <c r="I416" i="50"/>
  <c r="H416" i="50"/>
  <c r="G416" i="50"/>
  <c r="AQ416" i="50" s="1"/>
  <c r="AR416" i="50" s="1"/>
  <c r="C416" i="50"/>
  <c r="B416" i="50"/>
  <c r="A416" i="50"/>
  <c r="AP415" i="50"/>
  <c r="AO415" i="50"/>
  <c r="AN415" i="50"/>
  <c r="AM415" i="50"/>
  <c r="AK415" i="50"/>
  <c r="AJ415" i="50"/>
  <c r="AI415" i="50"/>
  <c r="AG415" i="50"/>
  <c r="AE415" i="50"/>
  <c r="AD415" i="50"/>
  <c r="AC415" i="50"/>
  <c r="AB415" i="50"/>
  <c r="AA415" i="50"/>
  <c r="Z415" i="50"/>
  <c r="Y415" i="50"/>
  <c r="X415" i="50"/>
  <c r="W415" i="50"/>
  <c r="V415" i="50"/>
  <c r="U415" i="50"/>
  <c r="T415" i="50"/>
  <c r="S415" i="50"/>
  <c r="R415" i="50"/>
  <c r="Q415" i="50"/>
  <c r="P415" i="50"/>
  <c r="O415" i="50"/>
  <c r="N415" i="50"/>
  <c r="M415" i="50"/>
  <c r="L415" i="50"/>
  <c r="K415" i="50"/>
  <c r="J415" i="50"/>
  <c r="I415" i="50"/>
  <c r="H415" i="50"/>
  <c r="G415" i="50"/>
  <c r="C415" i="50"/>
  <c r="A415" i="50" s="1"/>
  <c r="B415" i="50"/>
  <c r="AP414" i="50"/>
  <c r="AN414" i="50"/>
  <c r="AM414" i="50"/>
  <c r="AK414" i="50"/>
  <c r="AJ414" i="50"/>
  <c r="AI414" i="50"/>
  <c r="AH414" i="50"/>
  <c r="AG414" i="50"/>
  <c r="AF414" i="50"/>
  <c r="AE414" i="50"/>
  <c r="AD414" i="50"/>
  <c r="AC414" i="50"/>
  <c r="AB414" i="50"/>
  <c r="AA414" i="50"/>
  <c r="Z414" i="50"/>
  <c r="Y414" i="50"/>
  <c r="X414" i="50"/>
  <c r="W414" i="50"/>
  <c r="V414" i="50"/>
  <c r="U414" i="50"/>
  <c r="S414" i="50"/>
  <c r="R414" i="50"/>
  <c r="Q414" i="50"/>
  <c r="P414" i="50"/>
  <c r="O414" i="50"/>
  <c r="N414" i="50"/>
  <c r="M414" i="50"/>
  <c r="L414" i="50"/>
  <c r="K414" i="50"/>
  <c r="J414" i="50"/>
  <c r="I414" i="50"/>
  <c r="H414" i="50"/>
  <c r="G414" i="50"/>
  <c r="C414" i="50"/>
  <c r="B414" i="50"/>
  <c r="A414" i="50"/>
  <c r="AP413" i="50"/>
  <c r="AO413" i="50"/>
  <c r="AN413" i="50"/>
  <c r="AM413" i="50"/>
  <c r="AK413" i="50"/>
  <c r="AJ413" i="50"/>
  <c r="AI413" i="50"/>
  <c r="AH413" i="50"/>
  <c r="AG413" i="50"/>
  <c r="AF413" i="50"/>
  <c r="AE413" i="50"/>
  <c r="AD413" i="50"/>
  <c r="AC413" i="50"/>
  <c r="AB413" i="50"/>
  <c r="AA413" i="50"/>
  <c r="Z413" i="50"/>
  <c r="Y413" i="50"/>
  <c r="X413" i="50"/>
  <c r="W413" i="50"/>
  <c r="V413" i="50"/>
  <c r="U413" i="50"/>
  <c r="R413" i="50"/>
  <c r="Q413" i="50"/>
  <c r="P413" i="50"/>
  <c r="O413" i="50"/>
  <c r="N413" i="50"/>
  <c r="M413" i="50"/>
  <c r="L413" i="50"/>
  <c r="K413" i="50"/>
  <c r="J413" i="50"/>
  <c r="I413" i="50"/>
  <c r="H413" i="50"/>
  <c r="G413" i="50"/>
  <c r="C413" i="50"/>
  <c r="A413" i="50" s="1"/>
  <c r="B413" i="50"/>
  <c r="AP412" i="50"/>
  <c r="AN412" i="50"/>
  <c r="AM412" i="50"/>
  <c r="AK412" i="50"/>
  <c r="AJ412" i="50"/>
  <c r="AI412" i="50"/>
  <c r="AH412" i="50"/>
  <c r="AG412" i="50"/>
  <c r="AF412" i="50"/>
  <c r="AE412" i="50"/>
  <c r="AD412" i="50"/>
  <c r="AC412" i="50"/>
  <c r="AB412" i="50"/>
  <c r="AA412" i="50"/>
  <c r="Z412" i="50"/>
  <c r="Y412" i="50"/>
  <c r="W412" i="50"/>
  <c r="V412" i="50"/>
  <c r="U412" i="50"/>
  <c r="T412" i="50"/>
  <c r="R412" i="50"/>
  <c r="Q412" i="50"/>
  <c r="P412" i="50"/>
  <c r="O412" i="50"/>
  <c r="N412" i="50"/>
  <c r="L412" i="50"/>
  <c r="K412" i="50"/>
  <c r="J412" i="50"/>
  <c r="I412" i="50"/>
  <c r="H412" i="50"/>
  <c r="G412" i="50"/>
  <c r="C412" i="50"/>
  <c r="B412" i="50"/>
  <c r="A412" i="50"/>
  <c r="AP411" i="50"/>
  <c r="AN411" i="50"/>
  <c r="AM411" i="50"/>
  <c r="AK411" i="50"/>
  <c r="AJ411" i="50"/>
  <c r="AI411" i="50"/>
  <c r="AH411" i="50"/>
  <c r="AG411" i="50"/>
  <c r="AF411" i="50"/>
  <c r="AE411" i="50"/>
  <c r="AD411" i="50"/>
  <c r="AC411" i="50"/>
  <c r="AB411" i="50"/>
  <c r="AA411" i="50"/>
  <c r="Z411" i="50"/>
  <c r="Y411" i="50"/>
  <c r="X411" i="50"/>
  <c r="W411" i="50"/>
  <c r="V411" i="50"/>
  <c r="U411" i="50"/>
  <c r="T411" i="50"/>
  <c r="R411" i="50"/>
  <c r="Q411" i="50"/>
  <c r="O411" i="50"/>
  <c r="N411" i="50"/>
  <c r="M411" i="50"/>
  <c r="L411" i="50"/>
  <c r="K411" i="50"/>
  <c r="J411" i="50"/>
  <c r="I411" i="50"/>
  <c r="H411" i="50"/>
  <c r="G411" i="50"/>
  <c r="C411" i="50"/>
  <c r="A411" i="50" s="1"/>
  <c r="B411" i="50"/>
  <c r="AP410" i="50"/>
  <c r="AO410" i="50"/>
  <c r="AN410" i="50"/>
  <c r="AM410" i="50"/>
  <c r="AK410" i="50"/>
  <c r="AJ410" i="50"/>
  <c r="AI410" i="50"/>
  <c r="AH410" i="50"/>
  <c r="AG410" i="50"/>
  <c r="AF410" i="50"/>
  <c r="AE410" i="50"/>
  <c r="AD410" i="50"/>
  <c r="AC410" i="50"/>
  <c r="AB410" i="50"/>
  <c r="AA410" i="50"/>
  <c r="Z410" i="50"/>
  <c r="Y410" i="50"/>
  <c r="X410" i="50"/>
  <c r="W410" i="50"/>
  <c r="V410" i="50"/>
  <c r="U410" i="50"/>
  <c r="T410" i="50"/>
  <c r="R410" i="50"/>
  <c r="Q410" i="50"/>
  <c r="P410" i="50"/>
  <c r="N410" i="50"/>
  <c r="L410" i="50"/>
  <c r="K410" i="50"/>
  <c r="J410" i="50"/>
  <c r="I410" i="50"/>
  <c r="H410" i="50"/>
  <c r="G410" i="50"/>
  <c r="C410" i="50"/>
  <c r="B410" i="50"/>
  <c r="A410" i="50"/>
  <c r="AP409" i="50"/>
  <c r="AO409" i="50"/>
  <c r="AN409" i="50"/>
  <c r="AM409" i="50"/>
  <c r="AK409" i="50"/>
  <c r="AJ409" i="50"/>
  <c r="AI409" i="50"/>
  <c r="AH409" i="50"/>
  <c r="AG409" i="50"/>
  <c r="AF409" i="50"/>
  <c r="AE409" i="50"/>
  <c r="AD409" i="50"/>
  <c r="AC409" i="50"/>
  <c r="AA409" i="50"/>
  <c r="Z409" i="50"/>
  <c r="Y409" i="50"/>
  <c r="X409" i="50"/>
  <c r="W409" i="50"/>
  <c r="V409" i="50"/>
  <c r="U409" i="50"/>
  <c r="T409" i="50"/>
  <c r="S409" i="50"/>
  <c r="R409" i="50"/>
  <c r="Q409" i="50"/>
  <c r="P409" i="50"/>
  <c r="O409" i="50"/>
  <c r="N409" i="50"/>
  <c r="L409" i="50"/>
  <c r="J409" i="50"/>
  <c r="I409" i="50"/>
  <c r="H409" i="50"/>
  <c r="C409" i="50"/>
  <c r="A409" i="50" s="1"/>
  <c r="B409" i="50"/>
  <c r="AP408" i="50"/>
  <c r="AO408" i="50"/>
  <c r="AN408" i="50"/>
  <c r="AM408" i="50"/>
  <c r="AL408" i="50"/>
  <c r="AK408" i="50"/>
  <c r="AJ408" i="50"/>
  <c r="AI408" i="50"/>
  <c r="AH408" i="50"/>
  <c r="AG408" i="50"/>
  <c r="AF408" i="50"/>
  <c r="AE408" i="50"/>
  <c r="AD408" i="50"/>
  <c r="AC408" i="50"/>
  <c r="AB408" i="50"/>
  <c r="AA408" i="50"/>
  <c r="Z408" i="50"/>
  <c r="Y408" i="50"/>
  <c r="X408" i="50"/>
  <c r="W408" i="50"/>
  <c r="V408" i="50"/>
  <c r="U408" i="50"/>
  <c r="T408" i="50"/>
  <c r="S408" i="50"/>
  <c r="R408" i="50"/>
  <c r="Q408" i="50"/>
  <c r="P408" i="50"/>
  <c r="O408" i="50"/>
  <c r="N408" i="50"/>
  <c r="M408" i="50"/>
  <c r="L408" i="50"/>
  <c r="K408" i="50"/>
  <c r="I408" i="50"/>
  <c r="H408" i="50"/>
  <c r="G408" i="50"/>
  <c r="C408" i="50"/>
  <c r="B408" i="50"/>
  <c r="A408" i="50"/>
  <c r="AP407" i="50"/>
  <c r="AO407" i="50"/>
  <c r="AN407" i="50"/>
  <c r="AM407" i="50"/>
  <c r="AI407" i="50"/>
  <c r="AE407" i="50"/>
  <c r="AD407" i="50"/>
  <c r="AC407" i="50"/>
  <c r="AA407" i="50"/>
  <c r="Z407" i="50"/>
  <c r="Y407" i="50"/>
  <c r="X407" i="50"/>
  <c r="S407" i="50"/>
  <c r="P407" i="50"/>
  <c r="O407" i="50"/>
  <c r="N407" i="50"/>
  <c r="M407" i="50"/>
  <c r="L407" i="50"/>
  <c r="K407" i="50"/>
  <c r="H407" i="50"/>
  <c r="C407" i="50"/>
  <c r="A407" i="50" s="1"/>
  <c r="B407" i="50"/>
  <c r="AP406" i="50"/>
  <c r="AO406" i="50"/>
  <c r="AN406" i="50"/>
  <c r="AM406" i="50"/>
  <c r="AL406" i="50"/>
  <c r="AK406" i="50"/>
  <c r="AJ406" i="50"/>
  <c r="AI406" i="50"/>
  <c r="AH406" i="50"/>
  <c r="AG406" i="50"/>
  <c r="AF406" i="50"/>
  <c r="AE406" i="50"/>
  <c r="AD406" i="50"/>
  <c r="AC406" i="50"/>
  <c r="AB406" i="50"/>
  <c r="AA406" i="50"/>
  <c r="Z406" i="50"/>
  <c r="Y406" i="50"/>
  <c r="X406" i="50"/>
  <c r="W406" i="50"/>
  <c r="V406" i="50"/>
  <c r="U406" i="50"/>
  <c r="T406" i="50"/>
  <c r="S406" i="50"/>
  <c r="R406" i="50"/>
  <c r="Q406" i="50"/>
  <c r="P406" i="50"/>
  <c r="O406" i="50"/>
  <c r="N406" i="50"/>
  <c r="M406" i="50"/>
  <c r="L406" i="50"/>
  <c r="K406" i="50"/>
  <c r="J406" i="50"/>
  <c r="I406" i="50"/>
  <c r="H406" i="50"/>
  <c r="G406" i="50"/>
  <c r="AQ406" i="50" s="1"/>
  <c r="C406" i="50"/>
  <c r="B406" i="50"/>
  <c r="A406" i="50"/>
  <c r="AP405" i="50"/>
  <c r="AN405" i="50"/>
  <c r="AM405" i="50"/>
  <c r="AL405" i="50"/>
  <c r="AK405" i="50"/>
  <c r="AJ405" i="50"/>
  <c r="AI405" i="50"/>
  <c r="AH405" i="50"/>
  <c r="AG405" i="50"/>
  <c r="AF405" i="50"/>
  <c r="AE405" i="50"/>
  <c r="AD405" i="50"/>
  <c r="AC405" i="50"/>
  <c r="AB405" i="50"/>
  <c r="AA405" i="50"/>
  <c r="Z405" i="50"/>
  <c r="Y405" i="50"/>
  <c r="X405" i="50"/>
  <c r="W405" i="50"/>
  <c r="U405" i="50"/>
  <c r="T405" i="50"/>
  <c r="S405" i="50"/>
  <c r="R405" i="50"/>
  <c r="Q405" i="50"/>
  <c r="P405" i="50"/>
  <c r="O405" i="50"/>
  <c r="N405" i="50"/>
  <c r="M405" i="50"/>
  <c r="L405" i="50"/>
  <c r="K405" i="50"/>
  <c r="J405" i="50"/>
  <c r="I405" i="50"/>
  <c r="H405" i="50"/>
  <c r="G405" i="50"/>
  <c r="C405" i="50"/>
  <c r="A405" i="50" s="1"/>
  <c r="B405" i="50"/>
  <c r="AP404" i="50"/>
  <c r="AN404" i="50"/>
  <c r="AK404" i="50"/>
  <c r="AJ404" i="50"/>
  <c r="AI404" i="50"/>
  <c r="AH404" i="50"/>
  <c r="AG404" i="50"/>
  <c r="AF404" i="50"/>
  <c r="AE404" i="50"/>
  <c r="AD404" i="50"/>
  <c r="AC404" i="50"/>
  <c r="AB404" i="50"/>
  <c r="AA404" i="50"/>
  <c r="Z404" i="50"/>
  <c r="Y404" i="50"/>
  <c r="X404" i="50"/>
  <c r="W404" i="50"/>
  <c r="U404" i="50"/>
  <c r="T404" i="50"/>
  <c r="S404" i="50"/>
  <c r="R404" i="50"/>
  <c r="Q404" i="50"/>
  <c r="P404" i="50"/>
  <c r="O404" i="50"/>
  <c r="N404" i="50"/>
  <c r="M404" i="50"/>
  <c r="H404" i="50"/>
  <c r="C404" i="50"/>
  <c r="A404" i="50" s="1"/>
  <c r="B404" i="50"/>
  <c r="AP403" i="50"/>
  <c r="AN403" i="50"/>
  <c r="AJ403" i="50"/>
  <c r="AB403" i="50"/>
  <c r="AA403" i="50"/>
  <c r="Z403" i="50"/>
  <c r="U403" i="50"/>
  <c r="Q403" i="50"/>
  <c r="P403" i="50"/>
  <c r="N403" i="50"/>
  <c r="K403" i="50"/>
  <c r="G403" i="50"/>
  <c r="C403" i="50"/>
  <c r="B403" i="50"/>
  <c r="A403" i="50"/>
  <c r="AO402" i="50"/>
  <c r="AM402" i="50"/>
  <c r="AL402" i="50"/>
  <c r="AK402" i="50"/>
  <c r="AJ402" i="50"/>
  <c r="AI402" i="50"/>
  <c r="AF402" i="50"/>
  <c r="AE402" i="50"/>
  <c r="AD402" i="50"/>
  <c r="AC402" i="50"/>
  <c r="AB402" i="50"/>
  <c r="AA402" i="50"/>
  <c r="Z402" i="50"/>
  <c r="Y402" i="50"/>
  <c r="X402" i="50"/>
  <c r="W402" i="50"/>
  <c r="V402" i="50"/>
  <c r="U402" i="50"/>
  <c r="T402" i="50"/>
  <c r="S402" i="50"/>
  <c r="R402" i="50"/>
  <c r="Q402" i="50"/>
  <c r="O402" i="50"/>
  <c r="M402" i="50"/>
  <c r="L402" i="50"/>
  <c r="K402" i="50"/>
  <c r="J402" i="50"/>
  <c r="I402" i="50"/>
  <c r="H402" i="50"/>
  <c r="G402" i="50"/>
  <c r="C402" i="50"/>
  <c r="A402" i="50" s="1"/>
  <c r="B402" i="50"/>
  <c r="AP401" i="50"/>
  <c r="AO401" i="50"/>
  <c r="AN401" i="50"/>
  <c r="AM401" i="50"/>
  <c r="AL401" i="50"/>
  <c r="AK401" i="50"/>
  <c r="AJ401" i="50"/>
  <c r="AI401" i="50"/>
  <c r="AH401" i="50"/>
  <c r="AG401" i="50"/>
  <c r="AF401" i="50"/>
  <c r="AE401" i="50"/>
  <c r="AD401" i="50"/>
  <c r="AC401" i="50"/>
  <c r="AB401" i="50"/>
  <c r="AA401" i="50"/>
  <c r="Z401" i="50"/>
  <c r="Y401" i="50"/>
  <c r="X401" i="50"/>
  <c r="W401" i="50"/>
  <c r="V401" i="50"/>
  <c r="U401" i="50"/>
  <c r="T401" i="50"/>
  <c r="S401" i="50"/>
  <c r="R401" i="50"/>
  <c r="Q401" i="50"/>
  <c r="P401" i="50"/>
  <c r="O401" i="50"/>
  <c r="N401" i="50"/>
  <c r="M401" i="50"/>
  <c r="L401" i="50"/>
  <c r="K401" i="50"/>
  <c r="J401" i="50"/>
  <c r="I401" i="50"/>
  <c r="H401" i="50"/>
  <c r="G401" i="50"/>
  <c r="AQ401" i="50" s="1"/>
  <c r="AR401" i="50" s="1"/>
  <c r="C401" i="50"/>
  <c r="B401" i="50"/>
  <c r="A401" i="50"/>
  <c r="AP400" i="50"/>
  <c r="AO400" i="50"/>
  <c r="AN400" i="50"/>
  <c r="AM400" i="50"/>
  <c r="AL400" i="50"/>
  <c r="AK400" i="50"/>
  <c r="AJ400" i="50"/>
  <c r="AI400" i="50"/>
  <c r="AH400" i="50"/>
  <c r="AG400" i="50"/>
  <c r="AF400" i="50"/>
  <c r="AE400" i="50"/>
  <c r="AD400" i="50"/>
  <c r="AC400" i="50"/>
  <c r="AB400" i="50"/>
  <c r="AA400" i="50"/>
  <c r="Z400" i="50"/>
  <c r="Y400" i="50"/>
  <c r="X400" i="50"/>
  <c r="W400" i="50"/>
  <c r="V400" i="50"/>
  <c r="U400" i="50"/>
  <c r="T400" i="50"/>
  <c r="S400" i="50"/>
  <c r="R400" i="50"/>
  <c r="Q400" i="50"/>
  <c r="P400" i="50"/>
  <c r="O400" i="50"/>
  <c r="N400" i="50"/>
  <c r="M400" i="50"/>
  <c r="L400" i="50"/>
  <c r="K400" i="50"/>
  <c r="J400" i="50"/>
  <c r="I400" i="50"/>
  <c r="H400" i="50"/>
  <c r="G400" i="50"/>
  <c r="AQ400" i="50" s="1"/>
  <c r="AR400" i="50" s="1"/>
  <c r="C400" i="50"/>
  <c r="B400" i="50"/>
  <c r="A400" i="50"/>
  <c r="AP399" i="50"/>
  <c r="AO399" i="50"/>
  <c r="AN399" i="50"/>
  <c r="AM399" i="50"/>
  <c r="AL399" i="50"/>
  <c r="AK399" i="50"/>
  <c r="AJ399" i="50"/>
  <c r="AI399" i="50"/>
  <c r="AH399" i="50"/>
  <c r="AG399" i="50"/>
  <c r="AF399" i="50"/>
  <c r="AE399" i="50"/>
  <c r="AD399" i="50"/>
  <c r="AC399" i="50"/>
  <c r="AB399" i="50"/>
  <c r="AA399" i="50"/>
  <c r="Z399" i="50"/>
  <c r="Y399" i="50"/>
  <c r="X399" i="50"/>
  <c r="W399" i="50"/>
  <c r="V399" i="50"/>
  <c r="U399" i="50"/>
  <c r="T399" i="50"/>
  <c r="S399" i="50"/>
  <c r="R399" i="50"/>
  <c r="Q399" i="50"/>
  <c r="P399" i="50"/>
  <c r="O399" i="50"/>
  <c r="N399" i="50"/>
  <c r="M399" i="50"/>
  <c r="L399" i="50"/>
  <c r="H399" i="50"/>
  <c r="C399" i="50"/>
  <c r="A399" i="50" s="1"/>
  <c r="B399" i="50"/>
  <c r="AP398" i="50"/>
  <c r="AO398" i="50"/>
  <c r="AN398" i="50"/>
  <c r="AM398" i="50"/>
  <c r="AL398" i="50"/>
  <c r="AK398" i="50"/>
  <c r="AJ398" i="50"/>
  <c r="AI398" i="50"/>
  <c r="AH398" i="50"/>
  <c r="AG398" i="50"/>
  <c r="AF398" i="50"/>
  <c r="AE398" i="50"/>
  <c r="AD398" i="50"/>
  <c r="AC398" i="50"/>
  <c r="AB398" i="50"/>
  <c r="AA398" i="50"/>
  <c r="Z398" i="50"/>
  <c r="Y398" i="50"/>
  <c r="X398" i="50"/>
  <c r="W398" i="50"/>
  <c r="V398" i="50"/>
  <c r="U398" i="50"/>
  <c r="S398" i="50"/>
  <c r="R398" i="50"/>
  <c r="Q398" i="50"/>
  <c r="O398" i="50"/>
  <c r="N398" i="50"/>
  <c r="M398" i="50"/>
  <c r="L398" i="50"/>
  <c r="H398" i="50"/>
  <c r="C398" i="50"/>
  <c r="A398" i="50" s="1"/>
  <c r="B398" i="50"/>
  <c r="AP397" i="50"/>
  <c r="AN397" i="50"/>
  <c r="AM397" i="50"/>
  <c r="AL397" i="50"/>
  <c r="AK397" i="50"/>
  <c r="AJ397" i="50"/>
  <c r="AI397" i="50"/>
  <c r="AH397" i="50"/>
  <c r="AG397" i="50"/>
  <c r="AF397" i="50"/>
  <c r="AE397" i="50"/>
  <c r="AD397" i="50"/>
  <c r="AB397" i="50"/>
  <c r="AA397" i="50"/>
  <c r="Z397" i="50"/>
  <c r="Y397" i="50"/>
  <c r="X397" i="50"/>
  <c r="W397" i="50"/>
  <c r="V397" i="50"/>
  <c r="U397" i="50"/>
  <c r="R397" i="50"/>
  <c r="Q397" i="50"/>
  <c r="P397" i="50"/>
  <c r="O397" i="50"/>
  <c r="N397" i="50"/>
  <c r="M397" i="50"/>
  <c r="H397" i="50"/>
  <c r="C397" i="50"/>
  <c r="B397" i="50"/>
  <c r="A397" i="50"/>
  <c r="AP396" i="50"/>
  <c r="AO396" i="50"/>
  <c r="AN396" i="50"/>
  <c r="AM396" i="50"/>
  <c r="AL396" i="50"/>
  <c r="AK396" i="50"/>
  <c r="AJ396" i="50"/>
  <c r="AI396" i="50"/>
  <c r="AH396" i="50"/>
  <c r="AG396" i="50"/>
  <c r="AF396" i="50"/>
  <c r="AE396" i="50"/>
  <c r="AD396" i="50"/>
  <c r="AC396" i="50"/>
  <c r="AB396" i="50"/>
  <c r="AA396" i="50"/>
  <c r="Z396" i="50"/>
  <c r="Y396" i="50"/>
  <c r="X396" i="50"/>
  <c r="W396" i="50"/>
  <c r="V396" i="50"/>
  <c r="U396" i="50"/>
  <c r="T396" i="50"/>
  <c r="S396" i="50"/>
  <c r="R396" i="50"/>
  <c r="Q396" i="50"/>
  <c r="P396" i="50"/>
  <c r="O396" i="50"/>
  <c r="N396" i="50"/>
  <c r="M396" i="50"/>
  <c r="L396" i="50"/>
  <c r="K396" i="50"/>
  <c r="J396" i="50"/>
  <c r="I396" i="50"/>
  <c r="H396" i="50"/>
  <c r="G396" i="50"/>
  <c r="AQ396" i="50" s="1"/>
  <c r="AR396" i="50" s="1"/>
  <c r="C396" i="50"/>
  <c r="B396" i="50"/>
  <c r="A396" i="50"/>
  <c r="AP395" i="50"/>
  <c r="AN395" i="50"/>
  <c r="AL395" i="50"/>
  <c r="AJ395" i="50"/>
  <c r="AI395" i="50"/>
  <c r="AH395" i="50"/>
  <c r="AG395" i="50"/>
  <c r="AF395" i="50"/>
  <c r="AE395" i="50"/>
  <c r="AD395" i="50"/>
  <c r="AC395" i="50"/>
  <c r="AA395" i="50"/>
  <c r="Z395" i="50"/>
  <c r="Y395" i="50"/>
  <c r="X395" i="50"/>
  <c r="W395" i="50"/>
  <c r="V395" i="50"/>
  <c r="U395" i="50"/>
  <c r="R395" i="50"/>
  <c r="Q395" i="50"/>
  <c r="P395" i="50"/>
  <c r="O395" i="50"/>
  <c r="N395" i="50"/>
  <c r="M395" i="50"/>
  <c r="H395" i="50"/>
  <c r="C395" i="50"/>
  <c r="A395" i="50" s="1"/>
  <c r="B395" i="50"/>
  <c r="AP394" i="50"/>
  <c r="AO394" i="50"/>
  <c r="AN394" i="50"/>
  <c r="AM394" i="50"/>
  <c r="AL394" i="50"/>
  <c r="AK394" i="50"/>
  <c r="AJ394" i="50"/>
  <c r="AI394" i="50"/>
  <c r="AH394" i="50"/>
  <c r="AG394" i="50"/>
  <c r="AF394" i="50"/>
  <c r="AE394" i="50"/>
  <c r="AD394" i="50"/>
  <c r="AC394" i="50"/>
  <c r="AA394" i="50"/>
  <c r="Z394" i="50"/>
  <c r="Y394" i="50"/>
  <c r="X394" i="50"/>
  <c r="W394" i="50"/>
  <c r="V394" i="50"/>
  <c r="T394" i="50"/>
  <c r="Q394" i="50"/>
  <c r="N394" i="50"/>
  <c r="M394" i="50"/>
  <c r="H394" i="50"/>
  <c r="C394" i="50"/>
  <c r="B394" i="50"/>
  <c r="A394" i="50"/>
  <c r="AP393" i="50"/>
  <c r="AO393" i="50"/>
  <c r="AN393" i="50"/>
  <c r="AM393" i="50"/>
  <c r="AL393" i="50"/>
  <c r="AK393" i="50"/>
  <c r="AJ393" i="50"/>
  <c r="AI393" i="50"/>
  <c r="AH393" i="50"/>
  <c r="AG393" i="50"/>
  <c r="AF393" i="50"/>
  <c r="AE393" i="50"/>
  <c r="AD393" i="50"/>
  <c r="AC393" i="50"/>
  <c r="AB393" i="50"/>
  <c r="AA393" i="50"/>
  <c r="Z393" i="50"/>
  <c r="Y393" i="50"/>
  <c r="X393" i="50"/>
  <c r="W393" i="50"/>
  <c r="V393" i="50"/>
  <c r="U393" i="50"/>
  <c r="T393" i="50"/>
  <c r="S393" i="50"/>
  <c r="R393" i="50"/>
  <c r="Q393" i="50"/>
  <c r="P393" i="50"/>
  <c r="O393" i="50"/>
  <c r="N393" i="50"/>
  <c r="M393" i="50"/>
  <c r="L393" i="50"/>
  <c r="K393" i="50"/>
  <c r="J393" i="50"/>
  <c r="H393" i="50"/>
  <c r="G393" i="50"/>
  <c r="C393" i="50"/>
  <c r="A393" i="50" s="1"/>
  <c r="B393" i="50"/>
  <c r="AP392" i="50"/>
  <c r="AO392" i="50"/>
  <c r="AN392" i="50"/>
  <c r="AM392" i="50"/>
  <c r="AL392" i="50"/>
  <c r="AK392" i="50"/>
  <c r="AJ392" i="50"/>
  <c r="AI392" i="50"/>
  <c r="AE392" i="50"/>
  <c r="AD392" i="50"/>
  <c r="AC392" i="50"/>
  <c r="AB392" i="50"/>
  <c r="AA392" i="50"/>
  <c r="Z392" i="50"/>
  <c r="Y392" i="50"/>
  <c r="X392" i="50"/>
  <c r="W392" i="50"/>
  <c r="V392" i="50"/>
  <c r="U392" i="50"/>
  <c r="T392" i="50"/>
  <c r="S392" i="50"/>
  <c r="R392" i="50"/>
  <c r="Q392" i="50"/>
  <c r="P392" i="50"/>
  <c r="O392" i="50"/>
  <c r="N392" i="50"/>
  <c r="M392" i="50"/>
  <c r="L392" i="50"/>
  <c r="K392" i="50"/>
  <c r="J392" i="50"/>
  <c r="H392" i="50"/>
  <c r="G392" i="50"/>
  <c r="C392" i="50"/>
  <c r="B392" i="50"/>
  <c r="A392" i="50"/>
  <c r="AP391" i="50"/>
  <c r="AO391" i="50"/>
  <c r="AN391" i="50"/>
  <c r="AM391" i="50"/>
  <c r="AL391" i="50"/>
  <c r="AK391" i="50"/>
  <c r="AJ391" i="50"/>
  <c r="AI391" i="50"/>
  <c r="AH391" i="50"/>
  <c r="AG391" i="50"/>
  <c r="AF391" i="50"/>
  <c r="AE391" i="50"/>
  <c r="AD391" i="50"/>
  <c r="AC391" i="50"/>
  <c r="AB391" i="50"/>
  <c r="AA391" i="50"/>
  <c r="Z391" i="50"/>
  <c r="Y391" i="50"/>
  <c r="X391" i="50"/>
  <c r="W391" i="50"/>
  <c r="V391" i="50"/>
  <c r="U391" i="50"/>
  <c r="S391" i="50"/>
  <c r="R391" i="50"/>
  <c r="Q391" i="50"/>
  <c r="P391" i="50"/>
  <c r="O391" i="50"/>
  <c r="N391" i="50"/>
  <c r="M391" i="50"/>
  <c r="L391" i="50"/>
  <c r="K391" i="50"/>
  <c r="J391" i="50"/>
  <c r="I391" i="50"/>
  <c r="H391" i="50"/>
  <c r="G391" i="50"/>
  <c r="C391" i="50"/>
  <c r="A391" i="50" s="1"/>
  <c r="B391" i="50"/>
  <c r="AP390" i="50"/>
  <c r="AO390" i="50"/>
  <c r="AN390" i="50"/>
  <c r="AL390" i="50"/>
  <c r="AK390" i="50"/>
  <c r="AJ390" i="50"/>
  <c r="AI390" i="50"/>
  <c r="AH390" i="50"/>
  <c r="AG390" i="50"/>
  <c r="AF390" i="50"/>
  <c r="AE390" i="50"/>
  <c r="AD390" i="50"/>
  <c r="AC390" i="50"/>
  <c r="AB390" i="50"/>
  <c r="AA390" i="50"/>
  <c r="Z390" i="50"/>
  <c r="Y390" i="50"/>
  <c r="X390" i="50"/>
  <c r="W390" i="50"/>
  <c r="V390" i="50"/>
  <c r="U390" i="50"/>
  <c r="T390" i="50"/>
  <c r="R390" i="50"/>
  <c r="Q390" i="50"/>
  <c r="P390" i="50"/>
  <c r="O390" i="50"/>
  <c r="N390" i="50"/>
  <c r="M390" i="50"/>
  <c r="L390" i="50"/>
  <c r="K390" i="50"/>
  <c r="J390" i="50"/>
  <c r="I390" i="50"/>
  <c r="H390" i="50"/>
  <c r="G390" i="50"/>
  <c r="C390" i="50"/>
  <c r="A390" i="50" s="1"/>
  <c r="B390" i="50"/>
  <c r="AP389" i="50"/>
  <c r="AO389" i="50"/>
  <c r="AN389" i="50"/>
  <c r="AM389" i="50"/>
  <c r="AL389" i="50"/>
  <c r="AK389" i="50"/>
  <c r="AJ389" i="50"/>
  <c r="AI389" i="50"/>
  <c r="AH389" i="50"/>
  <c r="AG389" i="50"/>
  <c r="AF389" i="50"/>
  <c r="AE389" i="50"/>
  <c r="AD389" i="50"/>
  <c r="AC389" i="50"/>
  <c r="AB389" i="50"/>
  <c r="AA389" i="50"/>
  <c r="Z389" i="50"/>
  <c r="Y389" i="50"/>
  <c r="X389" i="50"/>
  <c r="W389" i="50"/>
  <c r="V389" i="50"/>
  <c r="U389" i="50"/>
  <c r="S389" i="50"/>
  <c r="R389" i="50"/>
  <c r="Q389" i="50"/>
  <c r="P389" i="50"/>
  <c r="O389" i="50"/>
  <c r="N389" i="50"/>
  <c r="M389" i="50"/>
  <c r="L389" i="50"/>
  <c r="J389" i="50"/>
  <c r="I389" i="50"/>
  <c r="H389" i="50"/>
  <c r="G389" i="50"/>
  <c r="C389" i="50"/>
  <c r="A389" i="50" s="1"/>
  <c r="B389" i="50"/>
  <c r="AP388" i="50"/>
  <c r="AO388" i="50"/>
  <c r="AN388" i="50"/>
  <c r="AM388" i="50"/>
  <c r="AL388" i="50"/>
  <c r="AK388" i="50"/>
  <c r="AJ388" i="50"/>
  <c r="AI388" i="50"/>
  <c r="AH388" i="50"/>
  <c r="AG388" i="50"/>
  <c r="AF388" i="50"/>
  <c r="AE388" i="50"/>
  <c r="AD388" i="50"/>
  <c r="AC388" i="50"/>
  <c r="AB388" i="50"/>
  <c r="AA388" i="50"/>
  <c r="Z388" i="50"/>
  <c r="Y388" i="50"/>
  <c r="X388" i="50"/>
  <c r="W388" i="50"/>
  <c r="V388" i="50"/>
  <c r="U388" i="50"/>
  <c r="T388" i="50"/>
  <c r="S388" i="50"/>
  <c r="R388" i="50"/>
  <c r="Q388" i="50"/>
  <c r="P388" i="50"/>
  <c r="O388" i="50"/>
  <c r="N388" i="50"/>
  <c r="M388" i="50"/>
  <c r="L388" i="50"/>
  <c r="J388" i="50"/>
  <c r="I388" i="50"/>
  <c r="H388" i="50"/>
  <c r="G388" i="50"/>
  <c r="C388" i="50"/>
  <c r="A388" i="50" s="1"/>
  <c r="B388" i="50"/>
  <c r="AP387" i="50"/>
  <c r="AO387" i="50"/>
  <c r="AN387" i="50"/>
  <c r="AK387" i="50"/>
  <c r="AJ387" i="50"/>
  <c r="AI387" i="50"/>
  <c r="AH387" i="50"/>
  <c r="AG387" i="50"/>
  <c r="AF387" i="50"/>
  <c r="AE387" i="50"/>
  <c r="AD387" i="50"/>
  <c r="AB387" i="50"/>
  <c r="AA387" i="50"/>
  <c r="Z387" i="50"/>
  <c r="Y387" i="50"/>
  <c r="V387" i="50"/>
  <c r="U387" i="50"/>
  <c r="T387" i="50"/>
  <c r="R387" i="50"/>
  <c r="Q387" i="50"/>
  <c r="P387" i="50"/>
  <c r="O387" i="50"/>
  <c r="N387" i="50"/>
  <c r="M387" i="50"/>
  <c r="L387" i="50"/>
  <c r="K387" i="50"/>
  <c r="J387" i="50"/>
  <c r="I387" i="50"/>
  <c r="H387" i="50"/>
  <c r="G387" i="50"/>
  <c r="C387" i="50"/>
  <c r="A387" i="50" s="1"/>
  <c r="B387" i="50"/>
  <c r="AP386" i="50"/>
  <c r="AN386" i="50"/>
  <c r="AM386" i="50"/>
  <c r="AL386" i="50"/>
  <c r="AK386" i="50"/>
  <c r="AJ386" i="50"/>
  <c r="AI386" i="50"/>
  <c r="AH386" i="50"/>
  <c r="AG386" i="50"/>
  <c r="AF386" i="50"/>
  <c r="AE386" i="50"/>
  <c r="AD386" i="50"/>
  <c r="AA386" i="50"/>
  <c r="Z386" i="50"/>
  <c r="X386" i="50"/>
  <c r="W386" i="50"/>
  <c r="V386" i="50"/>
  <c r="U386" i="50"/>
  <c r="S386" i="50"/>
  <c r="R386" i="50"/>
  <c r="Q386" i="50"/>
  <c r="P386" i="50"/>
  <c r="O386" i="50"/>
  <c r="N386" i="50"/>
  <c r="M386" i="50"/>
  <c r="L386" i="50"/>
  <c r="J386" i="50"/>
  <c r="I386" i="50"/>
  <c r="H386" i="50"/>
  <c r="G386" i="50"/>
  <c r="C386" i="50"/>
  <c r="B386" i="50"/>
  <c r="A386" i="50"/>
  <c r="AP385" i="50"/>
  <c r="AO385" i="50"/>
  <c r="AN385" i="50"/>
  <c r="AM385" i="50"/>
  <c r="AK385" i="50"/>
  <c r="AJ385" i="50"/>
  <c r="AI385" i="50"/>
  <c r="AH385" i="50"/>
  <c r="AG385" i="50"/>
  <c r="AF385" i="50"/>
  <c r="AE385" i="50"/>
  <c r="AD385" i="50"/>
  <c r="AC385" i="50"/>
  <c r="AB385" i="50"/>
  <c r="AA385" i="50"/>
  <c r="Z385" i="50"/>
  <c r="Y385" i="50"/>
  <c r="X385" i="50"/>
  <c r="W385" i="50"/>
  <c r="V385" i="50"/>
  <c r="U385" i="50"/>
  <c r="T385" i="50"/>
  <c r="S385" i="50"/>
  <c r="R385" i="50"/>
  <c r="Q385" i="50"/>
  <c r="P385" i="50"/>
  <c r="N385" i="50"/>
  <c r="M385" i="50"/>
  <c r="L385" i="50"/>
  <c r="K385" i="50"/>
  <c r="J385" i="50"/>
  <c r="I385" i="50"/>
  <c r="H385" i="50"/>
  <c r="G385" i="50"/>
  <c r="C385" i="50"/>
  <c r="A385" i="50" s="1"/>
  <c r="B385" i="50"/>
  <c r="AP384" i="50"/>
  <c r="AO384" i="50"/>
  <c r="AN384" i="50"/>
  <c r="AM384" i="50"/>
  <c r="AL384" i="50"/>
  <c r="AK384" i="50"/>
  <c r="AJ384" i="50"/>
  <c r="AI384" i="50"/>
  <c r="AH384" i="50"/>
  <c r="AG384" i="50"/>
  <c r="AF384" i="50"/>
  <c r="AE384" i="50"/>
  <c r="AD384" i="50"/>
  <c r="AC384" i="50"/>
  <c r="AB384" i="50"/>
  <c r="AA384" i="50"/>
  <c r="Z384" i="50"/>
  <c r="Y384" i="50"/>
  <c r="X384" i="50"/>
  <c r="W384" i="50"/>
  <c r="V384" i="50"/>
  <c r="U384" i="50"/>
  <c r="T384" i="50"/>
  <c r="S384" i="50"/>
  <c r="R384" i="50"/>
  <c r="Q384" i="50"/>
  <c r="P384" i="50"/>
  <c r="O384" i="50"/>
  <c r="N384" i="50"/>
  <c r="M384" i="50"/>
  <c r="L384" i="50"/>
  <c r="K384" i="50"/>
  <c r="J384" i="50"/>
  <c r="I384" i="50"/>
  <c r="H384" i="50"/>
  <c r="G384" i="50"/>
  <c r="AQ384" i="50" s="1"/>
  <c r="C384" i="50"/>
  <c r="B384" i="50"/>
  <c r="A384" i="50"/>
  <c r="AP383" i="50"/>
  <c r="AO383" i="50"/>
  <c r="AN383" i="50"/>
  <c r="AM383" i="50"/>
  <c r="AL383" i="50"/>
  <c r="AK383" i="50"/>
  <c r="AJ383" i="50"/>
  <c r="AI383" i="50"/>
  <c r="AH383" i="50"/>
  <c r="AG383" i="50"/>
  <c r="AF383" i="50"/>
  <c r="AE383" i="50"/>
  <c r="AD383" i="50"/>
  <c r="AC383" i="50"/>
  <c r="AA383" i="50"/>
  <c r="Z383" i="50"/>
  <c r="Y383" i="50"/>
  <c r="X383" i="50"/>
  <c r="W383" i="50"/>
  <c r="V383" i="50"/>
  <c r="U383" i="50"/>
  <c r="T383" i="50"/>
  <c r="S383" i="50"/>
  <c r="R383" i="50"/>
  <c r="Q383" i="50"/>
  <c r="P383" i="50"/>
  <c r="O383" i="50"/>
  <c r="N383" i="50"/>
  <c r="M383" i="50"/>
  <c r="L383" i="50"/>
  <c r="K383" i="50"/>
  <c r="J383" i="50"/>
  <c r="I383" i="50"/>
  <c r="H383" i="50"/>
  <c r="G383" i="50"/>
  <c r="C383" i="50"/>
  <c r="A383" i="50" s="1"/>
  <c r="B383" i="50"/>
  <c r="AP382" i="50"/>
  <c r="AO382" i="50"/>
  <c r="AN382" i="50"/>
  <c r="AM382" i="50"/>
  <c r="AL382" i="50"/>
  <c r="AK382" i="50"/>
  <c r="AJ382" i="50"/>
  <c r="AI382" i="50"/>
  <c r="AH382" i="50"/>
  <c r="AG382" i="50"/>
  <c r="AE382" i="50"/>
  <c r="AD382" i="50"/>
  <c r="AC382" i="50"/>
  <c r="AA382" i="50"/>
  <c r="Z382" i="50"/>
  <c r="Y382" i="50"/>
  <c r="X382" i="50"/>
  <c r="W382" i="50"/>
  <c r="V382" i="50"/>
  <c r="U382" i="50"/>
  <c r="T382" i="50"/>
  <c r="S382" i="50"/>
  <c r="R382" i="50"/>
  <c r="Q382" i="50"/>
  <c r="P382" i="50"/>
  <c r="O382" i="50"/>
  <c r="N382" i="50"/>
  <c r="M382" i="50"/>
  <c r="L382" i="50"/>
  <c r="J382" i="50"/>
  <c r="I382" i="50"/>
  <c r="H382" i="50"/>
  <c r="G382" i="50"/>
  <c r="C382" i="50"/>
  <c r="B382" i="50"/>
  <c r="A382" i="50"/>
  <c r="AP381" i="50"/>
  <c r="AO381" i="50"/>
  <c r="AN381" i="50"/>
  <c r="AL381" i="50"/>
  <c r="AK381" i="50"/>
  <c r="AJ381" i="50"/>
  <c r="AI381" i="50"/>
  <c r="AH381" i="50"/>
  <c r="AG381" i="50"/>
  <c r="AF381" i="50"/>
  <c r="AE381" i="50"/>
  <c r="AD381" i="50"/>
  <c r="AC381" i="50"/>
  <c r="AB381" i="50"/>
  <c r="AA381" i="50"/>
  <c r="Z381" i="50"/>
  <c r="Y381" i="50"/>
  <c r="X381" i="50"/>
  <c r="V381" i="50"/>
  <c r="U381" i="50"/>
  <c r="T381" i="50"/>
  <c r="S381" i="50"/>
  <c r="R381" i="50"/>
  <c r="Q381" i="50"/>
  <c r="P381" i="50"/>
  <c r="O381" i="50"/>
  <c r="N381" i="50"/>
  <c r="M381" i="50"/>
  <c r="L381" i="50"/>
  <c r="K381" i="50"/>
  <c r="J381" i="50"/>
  <c r="I381" i="50"/>
  <c r="H381" i="50"/>
  <c r="G381" i="50"/>
  <c r="C381" i="50"/>
  <c r="A381" i="50" s="1"/>
  <c r="B381" i="50"/>
  <c r="AP380" i="50"/>
  <c r="AO380" i="50"/>
  <c r="AN380" i="50"/>
  <c r="AM380" i="50"/>
  <c r="AL380" i="50"/>
  <c r="AK380" i="50"/>
  <c r="AJ380" i="50"/>
  <c r="AI380" i="50"/>
  <c r="AH380" i="50"/>
  <c r="AG380" i="50"/>
  <c r="AF380" i="50"/>
  <c r="AE380" i="50"/>
  <c r="AD380" i="50"/>
  <c r="AC380" i="50"/>
  <c r="AA380" i="50"/>
  <c r="Z380" i="50"/>
  <c r="Y380" i="50"/>
  <c r="X380" i="50"/>
  <c r="V380" i="50"/>
  <c r="U380" i="50"/>
  <c r="T380" i="50"/>
  <c r="S380" i="50"/>
  <c r="R380" i="50"/>
  <c r="Q380" i="50"/>
  <c r="P380" i="50"/>
  <c r="O380" i="50"/>
  <c r="N380" i="50"/>
  <c r="M380" i="50"/>
  <c r="L380" i="50"/>
  <c r="K380" i="50"/>
  <c r="J380" i="50"/>
  <c r="I380" i="50"/>
  <c r="H380" i="50"/>
  <c r="G380" i="50"/>
  <c r="C380" i="50"/>
  <c r="B380" i="50"/>
  <c r="A380" i="50"/>
  <c r="AP379" i="50"/>
  <c r="AO379" i="50"/>
  <c r="AN379" i="50"/>
  <c r="AM379" i="50"/>
  <c r="AL379" i="50"/>
  <c r="AK379" i="50"/>
  <c r="AJ379" i="50"/>
  <c r="AI379" i="50"/>
  <c r="AF379" i="50"/>
  <c r="AE379" i="50"/>
  <c r="AD379" i="50"/>
  <c r="AC379" i="50"/>
  <c r="AB379" i="50"/>
  <c r="AA379" i="50"/>
  <c r="Z379" i="50"/>
  <c r="Y379" i="50"/>
  <c r="X379" i="50"/>
  <c r="W379" i="50"/>
  <c r="V379" i="50"/>
  <c r="U379" i="50"/>
  <c r="T379" i="50"/>
  <c r="S379" i="50"/>
  <c r="R379" i="50"/>
  <c r="Q379" i="50"/>
  <c r="P379" i="50"/>
  <c r="O379" i="50"/>
  <c r="N379" i="50"/>
  <c r="M379" i="50"/>
  <c r="L379" i="50"/>
  <c r="K379" i="50"/>
  <c r="J379" i="50"/>
  <c r="I379" i="50"/>
  <c r="H379" i="50"/>
  <c r="G379" i="50"/>
  <c r="C379" i="50"/>
  <c r="A379" i="50" s="1"/>
  <c r="B379" i="50"/>
  <c r="AP378" i="50"/>
  <c r="AN378" i="50"/>
  <c r="AK378" i="50"/>
  <c r="AI378" i="50"/>
  <c r="AE378" i="50"/>
  <c r="AC378" i="50"/>
  <c r="AA378" i="50"/>
  <c r="Y378" i="50"/>
  <c r="R378" i="50"/>
  <c r="P378" i="50"/>
  <c r="N378" i="50"/>
  <c r="M378" i="50"/>
  <c r="C378" i="50"/>
  <c r="A378" i="50" s="1"/>
  <c r="B378" i="50"/>
  <c r="AP377" i="50"/>
  <c r="AO377" i="50"/>
  <c r="AL377" i="50"/>
  <c r="AK377" i="50"/>
  <c r="AJ377" i="50"/>
  <c r="AI377" i="50"/>
  <c r="AH377" i="50"/>
  <c r="AG377" i="50"/>
  <c r="AF377" i="50"/>
  <c r="AE377" i="50"/>
  <c r="AD377" i="50"/>
  <c r="AC377" i="50"/>
  <c r="AB377" i="50"/>
  <c r="AA377" i="50"/>
  <c r="Z377" i="50"/>
  <c r="Y377" i="50"/>
  <c r="X377" i="50"/>
  <c r="W377" i="50"/>
  <c r="V377" i="50"/>
  <c r="U377" i="50"/>
  <c r="T377" i="50"/>
  <c r="S377" i="50"/>
  <c r="R377" i="50"/>
  <c r="Q377" i="50"/>
  <c r="P377" i="50"/>
  <c r="O377" i="50"/>
  <c r="N377" i="50"/>
  <c r="M377" i="50"/>
  <c r="L377" i="50"/>
  <c r="K377" i="50"/>
  <c r="I377" i="50"/>
  <c r="H377" i="50"/>
  <c r="G377" i="50"/>
  <c r="C377" i="50"/>
  <c r="B377" i="50"/>
  <c r="A377" i="50"/>
  <c r="AP376" i="50"/>
  <c r="AN376" i="50"/>
  <c r="AL376" i="50"/>
  <c r="AK376" i="50"/>
  <c r="AJ376" i="50"/>
  <c r="AH376" i="50"/>
  <c r="AG376" i="50"/>
  <c r="AE376" i="50"/>
  <c r="AD376" i="50"/>
  <c r="AB376" i="50"/>
  <c r="AA376" i="50"/>
  <c r="Z376" i="50"/>
  <c r="Y376" i="50"/>
  <c r="W376" i="50"/>
  <c r="R376" i="50"/>
  <c r="Q376" i="50"/>
  <c r="P376" i="50"/>
  <c r="N376" i="50"/>
  <c r="H376" i="50"/>
  <c r="C376" i="50"/>
  <c r="A376" i="50" s="1"/>
  <c r="B376" i="50"/>
  <c r="AP375" i="50"/>
  <c r="AO375" i="50"/>
  <c r="AN375" i="50"/>
  <c r="AM375" i="50"/>
  <c r="AL375" i="50"/>
  <c r="AK375" i="50"/>
  <c r="AJ375" i="50"/>
  <c r="AI375" i="50"/>
  <c r="AH375" i="50"/>
  <c r="AG375" i="50"/>
  <c r="AF375" i="50"/>
  <c r="AE375" i="50"/>
  <c r="AD375" i="50"/>
  <c r="AB375" i="50"/>
  <c r="AA375" i="50"/>
  <c r="Z375" i="50"/>
  <c r="Y375" i="50"/>
  <c r="X375" i="50"/>
  <c r="W375" i="50"/>
  <c r="V375" i="50"/>
  <c r="U375" i="50"/>
  <c r="T375" i="50"/>
  <c r="S375" i="50"/>
  <c r="R375" i="50"/>
  <c r="Q375" i="50"/>
  <c r="P375" i="50"/>
  <c r="O375" i="50"/>
  <c r="N375" i="50"/>
  <c r="M375" i="50"/>
  <c r="L375" i="50"/>
  <c r="K375" i="50"/>
  <c r="J375" i="50"/>
  <c r="I375" i="50"/>
  <c r="H375" i="50"/>
  <c r="G375" i="50"/>
  <c r="C375" i="50"/>
  <c r="B375" i="50"/>
  <c r="A375" i="50"/>
  <c r="AP374" i="50"/>
  <c r="AO374" i="50"/>
  <c r="AN374" i="50"/>
  <c r="AM374" i="50"/>
  <c r="AL374" i="50"/>
  <c r="AK374" i="50"/>
  <c r="AJ374" i="50"/>
  <c r="AI374" i="50"/>
  <c r="AH374" i="50"/>
  <c r="AG374" i="50"/>
  <c r="AF374" i="50"/>
  <c r="AE374" i="50"/>
  <c r="AD374" i="50"/>
  <c r="AC374" i="50"/>
  <c r="AB374" i="50"/>
  <c r="AA374" i="50"/>
  <c r="Z374" i="50"/>
  <c r="Y374" i="50"/>
  <c r="X374" i="50"/>
  <c r="W374" i="50"/>
  <c r="V374" i="50"/>
  <c r="U374" i="50"/>
  <c r="T374" i="50"/>
  <c r="S374" i="50"/>
  <c r="R374" i="50"/>
  <c r="Q374" i="50"/>
  <c r="P374" i="50"/>
  <c r="O374" i="50"/>
  <c r="N374" i="50"/>
  <c r="M374" i="50"/>
  <c r="L374" i="50"/>
  <c r="K374" i="50"/>
  <c r="J374" i="50"/>
  <c r="I374" i="50"/>
  <c r="H374" i="50"/>
  <c r="G374" i="50"/>
  <c r="AQ374" i="50" s="1"/>
  <c r="C374" i="50"/>
  <c r="A374" i="50" s="1"/>
  <c r="B374" i="50"/>
  <c r="AP373" i="50"/>
  <c r="AM373" i="50"/>
  <c r="AJ373" i="50"/>
  <c r="AI373" i="50"/>
  <c r="AH373" i="50"/>
  <c r="AF373" i="50"/>
  <c r="AE373" i="50"/>
  <c r="AD373" i="50"/>
  <c r="Z373" i="50"/>
  <c r="Y373" i="50"/>
  <c r="X373" i="50"/>
  <c r="V373" i="50"/>
  <c r="Q373" i="50"/>
  <c r="N373" i="50"/>
  <c r="H373" i="50"/>
  <c r="C373" i="50"/>
  <c r="B373" i="50"/>
  <c r="A373" i="50"/>
  <c r="AP372" i="50"/>
  <c r="AO372" i="50"/>
  <c r="AN372" i="50"/>
  <c r="AM372" i="50"/>
  <c r="AL372" i="50"/>
  <c r="AK372" i="50"/>
  <c r="AJ372" i="50"/>
  <c r="AI372" i="50"/>
  <c r="AH372" i="50"/>
  <c r="AG372" i="50"/>
  <c r="AF372" i="50"/>
  <c r="AE372" i="50"/>
  <c r="AD372" i="50"/>
  <c r="AC372" i="50"/>
  <c r="AB372" i="50"/>
  <c r="AA372" i="50"/>
  <c r="Z372" i="50"/>
  <c r="Y372" i="50"/>
  <c r="X372" i="50"/>
  <c r="W372" i="50"/>
  <c r="V372" i="50"/>
  <c r="U372" i="50"/>
  <c r="T372" i="50"/>
  <c r="S372" i="50"/>
  <c r="R372" i="50"/>
  <c r="Q372" i="50"/>
  <c r="P372" i="50"/>
  <c r="O372" i="50"/>
  <c r="M372" i="50"/>
  <c r="L372" i="50"/>
  <c r="K372" i="50"/>
  <c r="H372" i="50"/>
  <c r="G372" i="50"/>
  <c r="C372" i="50"/>
  <c r="A372" i="50" s="1"/>
  <c r="B372" i="50"/>
  <c r="AP371" i="50"/>
  <c r="AO371" i="50"/>
  <c r="AN371" i="50"/>
  <c r="AM371" i="50"/>
  <c r="AL371" i="50"/>
  <c r="AK371" i="50"/>
  <c r="AJ371" i="50"/>
  <c r="AI371" i="50"/>
  <c r="AH371" i="50"/>
  <c r="AG371" i="50"/>
  <c r="AF371" i="50"/>
  <c r="AE371" i="50"/>
  <c r="AD371" i="50"/>
  <c r="AC371" i="50"/>
  <c r="AB371" i="50"/>
  <c r="AA371" i="50"/>
  <c r="Z371" i="50"/>
  <c r="Y371" i="50"/>
  <c r="X371" i="50"/>
  <c r="W371" i="50"/>
  <c r="V371" i="50"/>
  <c r="U371" i="50"/>
  <c r="T371" i="50"/>
  <c r="S371" i="50"/>
  <c r="R371" i="50"/>
  <c r="Q371" i="50"/>
  <c r="P371" i="50"/>
  <c r="O371" i="50"/>
  <c r="N371" i="50"/>
  <c r="M371" i="50"/>
  <c r="L371" i="50"/>
  <c r="K371" i="50"/>
  <c r="H371" i="50"/>
  <c r="G371" i="50"/>
  <c r="C371" i="50"/>
  <c r="B371" i="50"/>
  <c r="A371" i="50"/>
  <c r="AP370" i="50"/>
  <c r="AO370" i="50"/>
  <c r="AN370" i="50"/>
  <c r="AM370" i="50"/>
  <c r="AL370" i="50"/>
  <c r="AK370" i="50"/>
  <c r="AJ370" i="50"/>
  <c r="AI370" i="50"/>
  <c r="AH370" i="50"/>
  <c r="AG370" i="50"/>
  <c r="AF370" i="50"/>
  <c r="AE370" i="50"/>
  <c r="AD370" i="50"/>
  <c r="AC370" i="50"/>
  <c r="AB370" i="50"/>
  <c r="AA370" i="50"/>
  <c r="Z370" i="50"/>
  <c r="Y370" i="50"/>
  <c r="X370" i="50"/>
  <c r="W370" i="50"/>
  <c r="V370" i="50"/>
  <c r="U370" i="50"/>
  <c r="T370" i="50"/>
  <c r="S370" i="50"/>
  <c r="R370" i="50"/>
  <c r="Q370" i="50"/>
  <c r="P370" i="50"/>
  <c r="O370" i="50"/>
  <c r="N370" i="50"/>
  <c r="L370" i="50"/>
  <c r="K370" i="50"/>
  <c r="J370" i="50"/>
  <c r="I370" i="50"/>
  <c r="H370" i="50"/>
  <c r="G370" i="50"/>
  <c r="C370" i="50"/>
  <c r="B370" i="50"/>
  <c r="A370" i="50"/>
  <c r="AP369" i="50"/>
  <c r="AO369" i="50"/>
  <c r="AN369" i="50"/>
  <c r="AM369" i="50"/>
  <c r="AL369" i="50"/>
  <c r="AK369" i="50"/>
  <c r="AJ369" i="50"/>
  <c r="AI369" i="50"/>
  <c r="AH369" i="50"/>
  <c r="AG369" i="50"/>
  <c r="AF369" i="50"/>
  <c r="AE369" i="50"/>
  <c r="AD369" i="50"/>
  <c r="AC369" i="50"/>
  <c r="AB369" i="50"/>
  <c r="AA369" i="50"/>
  <c r="Z369" i="50"/>
  <c r="Y369" i="50"/>
  <c r="X369" i="50"/>
  <c r="W369" i="50"/>
  <c r="V369" i="50"/>
  <c r="U369" i="50"/>
  <c r="T369" i="50"/>
  <c r="S369" i="50"/>
  <c r="R369" i="50"/>
  <c r="Q369" i="50"/>
  <c r="P369" i="50"/>
  <c r="O369" i="50"/>
  <c r="N369" i="50"/>
  <c r="M369" i="50"/>
  <c r="L369" i="50"/>
  <c r="K369" i="50"/>
  <c r="I369" i="50"/>
  <c r="H369" i="50"/>
  <c r="G369" i="50"/>
  <c r="C369" i="50"/>
  <c r="A369" i="50" s="1"/>
  <c r="B369" i="50"/>
  <c r="AP368" i="50"/>
  <c r="AN368" i="50"/>
  <c r="AM368" i="50"/>
  <c r="AL368" i="50"/>
  <c r="AK368" i="50"/>
  <c r="AJ368" i="50"/>
  <c r="AI368" i="50"/>
  <c r="AH368" i="50"/>
  <c r="AG368" i="50"/>
  <c r="AF368" i="50"/>
  <c r="AD368" i="50"/>
  <c r="AC368" i="50"/>
  <c r="AB368" i="50"/>
  <c r="Z368" i="50"/>
  <c r="Y368" i="50"/>
  <c r="X368" i="50"/>
  <c r="W368" i="50"/>
  <c r="V368" i="50"/>
  <c r="R368" i="50"/>
  <c r="Q368" i="50"/>
  <c r="N368" i="50"/>
  <c r="L368" i="50"/>
  <c r="H368" i="50"/>
  <c r="C368" i="50"/>
  <c r="A368" i="50" s="1"/>
  <c r="B368" i="50"/>
  <c r="AP367" i="50"/>
  <c r="AO367" i="50"/>
  <c r="AM367" i="50"/>
  <c r="AL367" i="50"/>
  <c r="AK367" i="50"/>
  <c r="AJ367" i="50"/>
  <c r="AI367" i="50"/>
  <c r="AH367" i="50"/>
  <c r="AG367" i="50"/>
  <c r="AF367" i="50"/>
  <c r="AE367" i="50"/>
  <c r="AD367" i="50"/>
  <c r="AC367" i="50"/>
  <c r="AB367" i="50"/>
  <c r="AA367" i="50"/>
  <c r="Z367" i="50"/>
  <c r="Y367" i="50"/>
  <c r="X367" i="50"/>
  <c r="W367" i="50"/>
  <c r="U367" i="50"/>
  <c r="T367" i="50"/>
  <c r="S367" i="50"/>
  <c r="R367" i="50"/>
  <c r="Q367" i="50"/>
  <c r="P367" i="50"/>
  <c r="O367" i="50"/>
  <c r="M367" i="50"/>
  <c r="I367" i="50"/>
  <c r="H367" i="50"/>
  <c r="C367" i="50"/>
  <c r="B367" i="50"/>
  <c r="A367" i="50"/>
  <c r="AO366" i="50"/>
  <c r="AM366" i="50"/>
  <c r="AL366" i="50"/>
  <c r="AK366" i="50"/>
  <c r="AJ366" i="50"/>
  <c r="AI366" i="50"/>
  <c r="AH366" i="50"/>
  <c r="AF366" i="50"/>
  <c r="AE366" i="50"/>
  <c r="AD366" i="50"/>
  <c r="AC366" i="50"/>
  <c r="AB366" i="50"/>
  <c r="AA366" i="50"/>
  <c r="Z366" i="50"/>
  <c r="Y366" i="50"/>
  <c r="X366" i="50"/>
  <c r="W366" i="50"/>
  <c r="R366" i="50"/>
  <c r="Q366" i="50"/>
  <c r="P366" i="50"/>
  <c r="O366" i="50"/>
  <c r="M366" i="50"/>
  <c r="L366" i="50"/>
  <c r="I366" i="50"/>
  <c r="H366" i="50"/>
  <c r="C366" i="50"/>
  <c r="A366" i="50" s="1"/>
  <c r="B366" i="50"/>
  <c r="AP365" i="50"/>
  <c r="AN365" i="50"/>
  <c r="AM365" i="50"/>
  <c r="AL365" i="50"/>
  <c r="AK365" i="50"/>
  <c r="AJ365" i="50"/>
  <c r="AI365" i="50"/>
  <c r="AH365" i="50"/>
  <c r="AG365" i="50"/>
  <c r="AE365" i="50"/>
  <c r="AD365" i="50"/>
  <c r="AC365" i="50"/>
  <c r="AB365" i="50"/>
  <c r="AA365" i="50"/>
  <c r="Z365" i="50"/>
  <c r="Y365" i="50"/>
  <c r="X365" i="50"/>
  <c r="W365" i="50"/>
  <c r="V365" i="50"/>
  <c r="U365" i="50"/>
  <c r="T365" i="50"/>
  <c r="S365" i="50"/>
  <c r="R365" i="50"/>
  <c r="Q365" i="50"/>
  <c r="P365" i="50"/>
  <c r="O365" i="50"/>
  <c r="N365" i="50"/>
  <c r="M365" i="50"/>
  <c r="L365" i="50"/>
  <c r="K365" i="50"/>
  <c r="J365" i="50"/>
  <c r="I365" i="50"/>
  <c r="H365" i="50"/>
  <c r="G365" i="50"/>
  <c r="C365" i="50"/>
  <c r="B365" i="50"/>
  <c r="A365" i="50"/>
  <c r="AP364" i="50"/>
  <c r="AO364" i="50"/>
  <c r="AN364" i="50"/>
  <c r="AM364" i="50"/>
  <c r="AL364" i="50"/>
  <c r="AK364" i="50"/>
  <c r="AJ364" i="50"/>
  <c r="AI364" i="50"/>
  <c r="AH364" i="50"/>
  <c r="AG364" i="50"/>
  <c r="AF364" i="50"/>
  <c r="AE364" i="50"/>
  <c r="AD364" i="50"/>
  <c r="AC364" i="50"/>
  <c r="AB364" i="50"/>
  <c r="AA364" i="50"/>
  <c r="Z364" i="50"/>
  <c r="Y364" i="50"/>
  <c r="X364" i="50"/>
  <c r="W364" i="50"/>
  <c r="V364" i="50"/>
  <c r="U364" i="50"/>
  <c r="T364" i="50"/>
  <c r="S364" i="50"/>
  <c r="R364" i="50"/>
  <c r="Q364" i="50"/>
  <c r="P364" i="50"/>
  <c r="O364" i="50"/>
  <c r="N364" i="50"/>
  <c r="M364" i="50"/>
  <c r="L364" i="50"/>
  <c r="K364" i="50"/>
  <c r="J364" i="50"/>
  <c r="I364" i="50"/>
  <c r="H364" i="50"/>
  <c r="G364" i="50"/>
  <c r="AQ364" i="50" s="1"/>
  <c r="C364" i="50"/>
  <c r="A364" i="50" s="1"/>
  <c r="B364" i="50"/>
  <c r="AP363" i="50"/>
  <c r="AN363" i="50"/>
  <c r="AM363" i="50"/>
  <c r="AL363" i="50"/>
  <c r="AK363" i="50"/>
  <c r="AJ363" i="50"/>
  <c r="AI363" i="50"/>
  <c r="AE363" i="50"/>
  <c r="AD363" i="50"/>
  <c r="AC363" i="50"/>
  <c r="AA363" i="50"/>
  <c r="Z363" i="50"/>
  <c r="Y363" i="50"/>
  <c r="X363" i="50"/>
  <c r="W363" i="50"/>
  <c r="S363" i="50"/>
  <c r="Q363" i="50"/>
  <c r="N363" i="50"/>
  <c r="M363" i="50"/>
  <c r="L363" i="50"/>
  <c r="C363" i="50"/>
  <c r="B363" i="50"/>
  <c r="A363" i="50"/>
  <c r="AP362" i="50"/>
  <c r="AO362" i="50"/>
  <c r="AN362" i="50"/>
  <c r="AM362" i="50"/>
  <c r="AL362" i="50"/>
  <c r="AK362" i="50"/>
  <c r="AJ362" i="50"/>
  <c r="AI362" i="50"/>
  <c r="AH362" i="50"/>
  <c r="AG362" i="50"/>
  <c r="AF362" i="50"/>
  <c r="AE362" i="50"/>
  <c r="AD362" i="50"/>
  <c r="AC362" i="50"/>
  <c r="AB362" i="50"/>
  <c r="AA362" i="50"/>
  <c r="Z362" i="50"/>
  <c r="Y362" i="50"/>
  <c r="X362" i="50"/>
  <c r="W362" i="50"/>
  <c r="V362" i="50"/>
  <c r="U362" i="50"/>
  <c r="S362" i="50"/>
  <c r="R362" i="50"/>
  <c r="Q362" i="50"/>
  <c r="O362" i="50"/>
  <c r="N362" i="50"/>
  <c r="M362" i="50"/>
  <c r="L362" i="50"/>
  <c r="I362" i="50"/>
  <c r="H362" i="50"/>
  <c r="G362" i="50"/>
  <c r="C362" i="50"/>
  <c r="A362" i="50" s="1"/>
  <c r="B362" i="50"/>
  <c r="AP361" i="50"/>
  <c r="AO361" i="50"/>
  <c r="AN361" i="50"/>
  <c r="AM361" i="50"/>
  <c r="AL361" i="50"/>
  <c r="AK361" i="50"/>
  <c r="AJ361" i="50"/>
  <c r="AI361" i="50"/>
  <c r="AH361" i="50"/>
  <c r="AG361" i="50"/>
  <c r="AF361" i="50"/>
  <c r="AE361" i="50"/>
  <c r="AD361" i="50"/>
  <c r="AC361" i="50"/>
  <c r="AB361" i="50"/>
  <c r="AA361" i="50"/>
  <c r="Z361" i="50"/>
  <c r="Y361" i="50"/>
  <c r="X361" i="50"/>
  <c r="W361" i="50"/>
  <c r="V361" i="50"/>
  <c r="U361" i="50"/>
  <c r="T361" i="50"/>
  <c r="S361" i="50"/>
  <c r="R361" i="50"/>
  <c r="Q361" i="50"/>
  <c r="P361" i="50"/>
  <c r="O361" i="50"/>
  <c r="N361" i="50"/>
  <c r="M361" i="50"/>
  <c r="L361" i="50"/>
  <c r="K361" i="50"/>
  <c r="J361" i="50"/>
  <c r="I361" i="50"/>
  <c r="H361" i="50"/>
  <c r="G361" i="50"/>
  <c r="AQ361" i="50" s="1"/>
  <c r="C361" i="50"/>
  <c r="B361" i="50"/>
  <c r="A361" i="50"/>
  <c r="AP360" i="50"/>
  <c r="AN360" i="50"/>
  <c r="AM360" i="50"/>
  <c r="AL360" i="50"/>
  <c r="AK360" i="50"/>
  <c r="AJ360" i="50"/>
  <c r="AI360" i="50"/>
  <c r="AH360" i="50"/>
  <c r="AG360" i="50"/>
  <c r="AF360" i="50"/>
  <c r="AE360" i="50"/>
  <c r="AD360" i="50"/>
  <c r="AC360" i="50"/>
  <c r="AB360" i="50"/>
  <c r="AA360" i="50"/>
  <c r="Z360" i="50"/>
  <c r="Y360" i="50"/>
  <c r="X360" i="50"/>
  <c r="W360" i="50"/>
  <c r="U360" i="50"/>
  <c r="T360" i="50"/>
  <c r="S360" i="50"/>
  <c r="R360" i="50"/>
  <c r="Q360" i="50"/>
  <c r="P360" i="50"/>
  <c r="O360" i="50"/>
  <c r="N360" i="50"/>
  <c r="M360" i="50"/>
  <c r="I360" i="50"/>
  <c r="H360" i="50"/>
  <c r="G360" i="50"/>
  <c r="C360" i="50"/>
  <c r="A360" i="50" s="1"/>
  <c r="B360" i="50"/>
  <c r="AP359" i="50"/>
  <c r="AO359" i="50"/>
  <c r="AN359" i="50"/>
  <c r="AM359" i="50"/>
  <c r="AL359" i="50"/>
  <c r="AK359" i="50"/>
  <c r="AJ359" i="50"/>
  <c r="AI359" i="50"/>
  <c r="AH359" i="50"/>
  <c r="AG359" i="50"/>
  <c r="AF359" i="50"/>
  <c r="AE359" i="50"/>
  <c r="AD359" i="50"/>
  <c r="AC359" i="50"/>
  <c r="AB359" i="50"/>
  <c r="AA359" i="50"/>
  <c r="Z359" i="50"/>
  <c r="Y359" i="50"/>
  <c r="X359" i="50"/>
  <c r="W359" i="50"/>
  <c r="V359" i="50"/>
  <c r="U359" i="50"/>
  <c r="T359" i="50"/>
  <c r="S359" i="50"/>
  <c r="R359" i="50"/>
  <c r="Q359" i="50"/>
  <c r="P359" i="50"/>
  <c r="O359" i="50"/>
  <c r="N359" i="50"/>
  <c r="M359" i="50"/>
  <c r="L359" i="50"/>
  <c r="K359" i="50"/>
  <c r="J359" i="50"/>
  <c r="I359" i="50"/>
  <c r="H359" i="50"/>
  <c r="G359" i="50"/>
  <c r="AQ359" i="50" s="1"/>
  <c r="C359" i="50"/>
  <c r="B359" i="50"/>
  <c r="A359" i="50"/>
  <c r="AP358" i="50"/>
  <c r="AO358" i="50"/>
  <c r="AN358" i="50"/>
  <c r="AM358" i="50"/>
  <c r="AL358" i="50"/>
  <c r="AK358" i="50"/>
  <c r="AJ358" i="50"/>
  <c r="AI358" i="50"/>
  <c r="AH358" i="50"/>
  <c r="AG358" i="50"/>
  <c r="AF358" i="50"/>
  <c r="AE358" i="50"/>
  <c r="AD358" i="50"/>
  <c r="AC358" i="50"/>
  <c r="AB358" i="50"/>
  <c r="AA358" i="50"/>
  <c r="Z358" i="50"/>
  <c r="Y358" i="50"/>
  <c r="X358" i="50"/>
  <c r="W358" i="50"/>
  <c r="V358" i="50"/>
  <c r="U358" i="50"/>
  <c r="S358" i="50"/>
  <c r="R358" i="50"/>
  <c r="Q358" i="50"/>
  <c r="P358" i="50"/>
  <c r="O358" i="50"/>
  <c r="N358" i="50"/>
  <c r="M358" i="50"/>
  <c r="L358" i="50"/>
  <c r="K358" i="50"/>
  <c r="J358" i="50"/>
  <c r="H358" i="50"/>
  <c r="G358" i="50"/>
  <c r="C358" i="50"/>
  <c r="B358" i="50"/>
  <c r="A358" i="50"/>
  <c r="AP357" i="50"/>
  <c r="AO357" i="50"/>
  <c r="AN357" i="50"/>
  <c r="AM357" i="50"/>
  <c r="AL357" i="50"/>
  <c r="AK357" i="50"/>
  <c r="AJ357" i="50"/>
  <c r="AI357" i="50"/>
  <c r="AH357" i="50"/>
  <c r="AG357" i="50"/>
  <c r="AF357" i="50"/>
  <c r="AE357" i="50"/>
  <c r="AD357" i="50"/>
  <c r="AC357" i="50"/>
  <c r="AB357" i="50"/>
  <c r="AA357" i="50"/>
  <c r="Z357" i="50"/>
  <c r="Y357" i="50"/>
  <c r="X357" i="50"/>
  <c r="W357" i="50"/>
  <c r="V357" i="50"/>
  <c r="U357" i="50"/>
  <c r="S357" i="50"/>
  <c r="R357" i="50"/>
  <c r="Q357" i="50"/>
  <c r="P357" i="50"/>
  <c r="O357" i="50"/>
  <c r="N357" i="50"/>
  <c r="M357" i="50"/>
  <c r="L357" i="50"/>
  <c r="K357" i="50"/>
  <c r="J357" i="50"/>
  <c r="H357" i="50"/>
  <c r="G357" i="50"/>
  <c r="C357" i="50"/>
  <c r="A357" i="50" s="1"/>
  <c r="B357" i="50"/>
  <c r="AP356" i="50"/>
  <c r="AO356" i="50"/>
  <c r="AN356" i="50"/>
  <c r="AM356" i="50"/>
  <c r="AL356" i="50"/>
  <c r="AK356" i="50"/>
  <c r="AJ356" i="50"/>
  <c r="AI356" i="50"/>
  <c r="AH356" i="50"/>
  <c r="AG356" i="50"/>
  <c r="AE356" i="50"/>
  <c r="AD356" i="50"/>
  <c r="AC356" i="50"/>
  <c r="AB356" i="50"/>
  <c r="AA356" i="50"/>
  <c r="Z356" i="50"/>
  <c r="Y356" i="50"/>
  <c r="X356" i="50"/>
  <c r="W356" i="50"/>
  <c r="V356" i="50"/>
  <c r="S356" i="50"/>
  <c r="R356" i="50"/>
  <c r="Q356" i="50"/>
  <c r="P356" i="50"/>
  <c r="O356" i="50"/>
  <c r="N356" i="50"/>
  <c r="M356" i="50"/>
  <c r="L356" i="50"/>
  <c r="K356" i="50"/>
  <c r="I356" i="50"/>
  <c r="H356" i="50"/>
  <c r="G356" i="50"/>
  <c r="C356" i="50"/>
  <c r="B356" i="50"/>
  <c r="A356" i="50"/>
  <c r="AP355" i="50"/>
  <c r="AO355" i="50"/>
  <c r="AN355" i="50"/>
  <c r="AM355" i="50"/>
  <c r="AL355" i="50"/>
  <c r="AK355" i="50"/>
  <c r="AJ355" i="50"/>
  <c r="AI355" i="50"/>
  <c r="AH355" i="50"/>
  <c r="AG355" i="50"/>
  <c r="AF355" i="50"/>
  <c r="AE355" i="50"/>
  <c r="AD355" i="50"/>
  <c r="AC355" i="50"/>
  <c r="AA355" i="50"/>
  <c r="Z355" i="50"/>
  <c r="Y355" i="50"/>
  <c r="X355" i="50"/>
  <c r="W355" i="50"/>
  <c r="V355" i="50"/>
  <c r="U355" i="50"/>
  <c r="T355" i="50"/>
  <c r="S355" i="50"/>
  <c r="R355" i="50"/>
  <c r="Q355" i="50"/>
  <c r="P355" i="50"/>
  <c r="O355" i="50"/>
  <c r="N355" i="50"/>
  <c r="M355" i="50"/>
  <c r="L355" i="50"/>
  <c r="K355" i="50"/>
  <c r="J355" i="50"/>
  <c r="I355" i="50"/>
  <c r="H355" i="50"/>
  <c r="G355" i="50"/>
  <c r="C355" i="50"/>
  <c r="A355" i="50" s="1"/>
  <c r="B355" i="50"/>
  <c r="AP354" i="50"/>
  <c r="AO354" i="50"/>
  <c r="AN354" i="50"/>
  <c r="AM354" i="50"/>
  <c r="AL354" i="50"/>
  <c r="AK354" i="50"/>
  <c r="AJ354" i="50"/>
  <c r="AI354" i="50"/>
  <c r="AH354" i="50"/>
  <c r="AG354" i="50"/>
  <c r="AF354" i="50"/>
  <c r="AE354" i="50"/>
  <c r="AD354" i="50"/>
  <c r="AC354" i="50"/>
  <c r="AB354" i="50"/>
  <c r="AA354" i="50"/>
  <c r="Z354" i="50"/>
  <c r="Y354" i="50"/>
  <c r="X354" i="50"/>
  <c r="W354" i="50"/>
  <c r="V354" i="50"/>
  <c r="U354" i="50"/>
  <c r="T354" i="50"/>
  <c r="S354" i="50"/>
  <c r="R354" i="50"/>
  <c r="Q354" i="50"/>
  <c r="P354" i="50"/>
  <c r="O354" i="50"/>
  <c r="N354" i="50"/>
  <c r="M354" i="50"/>
  <c r="L354" i="50"/>
  <c r="K354" i="50"/>
  <c r="J354" i="50"/>
  <c r="I354" i="50"/>
  <c r="H354" i="50"/>
  <c r="G354" i="50"/>
  <c r="AQ354" i="50" s="1"/>
  <c r="C354" i="50"/>
  <c r="B354" i="50"/>
  <c r="A354" i="50"/>
  <c r="AP353" i="50"/>
  <c r="AO353" i="50"/>
  <c r="AN353" i="50"/>
  <c r="AM353" i="50"/>
  <c r="AL353" i="50"/>
  <c r="AK353" i="50"/>
  <c r="AJ353" i="50"/>
  <c r="AI353" i="50"/>
  <c r="AH353" i="50"/>
  <c r="AG353" i="50"/>
  <c r="AF353" i="50"/>
  <c r="AE353" i="50"/>
  <c r="AD353" i="50"/>
  <c r="AC353" i="50"/>
  <c r="AB353" i="50"/>
  <c r="AA353" i="50"/>
  <c r="Z353" i="50"/>
  <c r="Y353" i="50"/>
  <c r="X353" i="50"/>
  <c r="W353" i="50"/>
  <c r="V353" i="50"/>
  <c r="U353" i="50"/>
  <c r="S353" i="50"/>
  <c r="R353" i="50"/>
  <c r="Q353" i="50"/>
  <c r="P353" i="50"/>
  <c r="O353" i="50"/>
  <c r="N353" i="50"/>
  <c r="M353" i="50"/>
  <c r="L353" i="50"/>
  <c r="K353" i="50"/>
  <c r="J353" i="50"/>
  <c r="I353" i="50"/>
  <c r="H353" i="50"/>
  <c r="G353" i="50"/>
  <c r="C353" i="50"/>
  <c r="A353" i="50" s="1"/>
  <c r="B353" i="50"/>
  <c r="AP352" i="50"/>
  <c r="AN352" i="50"/>
  <c r="AM352" i="50"/>
  <c r="AL352" i="50"/>
  <c r="AK352" i="50"/>
  <c r="AJ352" i="50"/>
  <c r="AI352" i="50"/>
  <c r="AG352" i="50"/>
  <c r="AE352" i="50"/>
  <c r="AD352" i="50"/>
  <c r="AC352" i="50"/>
  <c r="Z352" i="50"/>
  <c r="Y352" i="50"/>
  <c r="X352" i="50"/>
  <c r="W352" i="50"/>
  <c r="R352" i="50"/>
  <c r="Q352" i="50"/>
  <c r="N352" i="50"/>
  <c r="M352" i="50"/>
  <c r="L352" i="50"/>
  <c r="C352" i="50"/>
  <c r="B352" i="50"/>
  <c r="A352" i="50"/>
  <c r="AP351" i="50"/>
  <c r="AO351" i="50"/>
  <c r="AN351" i="50"/>
  <c r="AM351" i="50"/>
  <c r="AL351" i="50"/>
  <c r="AK351" i="50"/>
  <c r="AJ351" i="50"/>
  <c r="AI351" i="50"/>
  <c r="AH351" i="50"/>
  <c r="AG351" i="50"/>
  <c r="AF351" i="50"/>
  <c r="AE351" i="50"/>
  <c r="AD351" i="50"/>
  <c r="AC351" i="50"/>
  <c r="AB351" i="50"/>
  <c r="AA351" i="50"/>
  <c r="Z351" i="50"/>
  <c r="Y351" i="50"/>
  <c r="X351" i="50"/>
  <c r="W351" i="50"/>
  <c r="V351" i="50"/>
  <c r="U351" i="50"/>
  <c r="T351" i="50"/>
  <c r="S351" i="50"/>
  <c r="R351" i="50"/>
  <c r="Q351" i="50"/>
  <c r="P351" i="50"/>
  <c r="O351" i="50"/>
  <c r="N351" i="50"/>
  <c r="M351" i="50"/>
  <c r="L351" i="50"/>
  <c r="K351" i="50"/>
  <c r="I351" i="50"/>
  <c r="H351" i="50"/>
  <c r="G351" i="50"/>
  <c r="C351" i="50"/>
  <c r="B351" i="50"/>
  <c r="A351" i="50"/>
  <c r="AP350" i="50"/>
  <c r="AO350" i="50"/>
  <c r="AN350" i="50"/>
  <c r="AM350" i="50"/>
  <c r="AL350" i="50"/>
  <c r="AK350" i="50"/>
  <c r="AJ350" i="50"/>
  <c r="AI350" i="50"/>
  <c r="AF350" i="50"/>
  <c r="AE350" i="50"/>
  <c r="AD350" i="50"/>
  <c r="AC350" i="50"/>
  <c r="AA350" i="50"/>
  <c r="Z350" i="50"/>
  <c r="Y350" i="50"/>
  <c r="X350" i="50"/>
  <c r="W350" i="50"/>
  <c r="V350" i="50"/>
  <c r="U350" i="50"/>
  <c r="T350" i="50"/>
  <c r="S350" i="50"/>
  <c r="R350" i="50"/>
  <c r="Q350" i="50"/>
  <c r="P350" i="50"/>
  <c r="O350" i="50"/>
  <c r="N350" i="50"/>
  <c r="M350" i="50"/>
  <c r="L350" i="50"/>
  <c r="K350" i="50"/>
  <c r="J350" i="50"/>
  <c r="I350" i="50"/>
  <c r="H350" i="50"/>
  <c r="G350" i="50"/>
  <c r="C350" i="50"/>
  <c r="A350" i="50" s="1"/>
  <c r="B350" i="50"/>
  <c r="AP349" i="50"/>
  <c r="AO349" i="50"/>
  <c r="AN349" i="50"/>
  <c r="AK349" i="50"/>
  <c r="AJ349" i="50"/>
  <c r="AI349" i="50"/>
  <c r="AF349" i="50"/>
  <c r="AD349" i="50"/>
  <c r="AC349" i="50"/>
  <c r="AB349" i="50"/>
  <c r="AA349" i="50"/>
  <c r="Z349" i="50"/>
  <c r="Y349" i="50"/>
  <c r="X349" i="50"/>
  <c r="W349" i="50"/>
  <c r="V349" i="50"/>
  <c r="U349" i="50"/>
  <c r="S349" i="50"/>
  <c r="R349" i="50"/>
  <c r="Q349" i="50"/>
  <c r="P349" i="50"/>
  <c r="N349" i="50"/>
  <c r="L349" i="50"/>
  <c r="H349" i="50"/>
  <c r="C349" i="50"/>
  <c r="A349" i="50" s="1"/>
  <c r="B349" i="50"/>
  <c r="AP348" i="50"/>
  <c r="AO348" i="50"/>
  <c r="AN348" i="50"/>
  <c r="AM348" i="50"/>
  <c r="AK348" i="50"/>
  <c r="AJ348" i="50"/>
  <c r="AI348" i="50"/>
  <c r="AH348" i="50"/>
  <c r="AG348" i="50"/>
  <c r="AF348" i="50"/>
  <c r="AE348" i="50"/>
  <c r="AD348" i="50"/>
  <c r="AB348" i="50"/>
  <c r="AA348" i="50"/>
  <c r="Z348" i="50"/>
  <c r="Y348" i="50"/>
  <c r="X348" i="50"/>
  <c r="V348" i="50"/>
  <c r="T348" i="50"/>
  <c r="S348" i="50"/>
  <c r="R348" i="50"/>
  <c r="Q348" i="50"/>
  <c r="O348" i="50"/>
  <c r="N348" i="50"/>
  <c r="M348" i="50"/>
  <c r="J348" i="50"/>
  <c r="I348" i="50"/>
  <c r="H348" i="50"/>
  <c r="G348" i="50"/>
  <c r="C348" i="50"/>
  <c r="B348" i="50"/>
  <c r="A348" i="50"/>
  <c r="AP347" i="50"/>
  <c r="AN347" i="50"/>
  <c r="AM347" i="50"/>
  <c r="AI347" i="50"/>
  <c r="AA347" i="50"/>
  <c r="Z347" i="50"/>
  <c r="Y347" i="50"/>
  <c r="Q347" i="50"/>
  <c r="N347" i="50"/>
  <c r="C347" i="50"/>
  <c r="B347" i="50"/>
  <c r="A347" i="50"/>
  <c r="AP346" i="50"/>
  <c r="AO346" i="50"/>
  <c r="AN346" i="50"/>
  <c r="AM346" i="50"/>
  <c r="AL346" i="50"/>
  <c r="AK346" i="50"/>
  <c r="AJ346" i="50"/>
  <c r="AI346" i="50"/>
  <c r="AH346" i="50"/>
  <c r="AG346" i="50"/>
  <c r="AF346" i="50"/>
  <c r="AE346" i="50"/>
  <c r="AD346" i="50"/>
  <c r="AC346" i="50"/>
  <c r="AB346" i="50"/>
  <c r="AA346" i="50"/>
  <c r="Z346" i="50"/>
  <c r="Y346" i="50"/>
  <c r="X346" i="50"/>
  <c r="W346" i="50"/>
  <c r="U346" i="50"/>
  <c r="T346" i="50"/>
  <c r="S346" i="50"/>
  <c r="R346" i="50"/>
  <c r="Q346" i="50"/>
  <c r="P346" i="50"/>
  <c r="O346" i="50"/>
  <c r="N346" i="50"/>
  <c r="M346" i="50"/>
  <c r="L346" i="50"/>
  <c r="K346" i="50"/>
  <c r="J346" i="50"/>
  <c r="I346" i="50"/>
  <c r="H346" i="50"/>
  <c r="C346" i="50"/>
  <c r="A346" i="50" s="1"/>
  <c r="B346" i="50"/>
  <c r="AP345" i="50"/>
  <c r="AN345" i="50"/>
  <c r="AM345" i="50"/>
  <c r="AK345" i="50"/>
  <c r="AJ345" i="50"/>
  <c r="AI345" i="50"/>
  <c r="AG345" i="50"/>
  <c r="AE345" i="50"/>
  <c r="AD345" i="50"/>
  <c r="AB345" i="50"/>
  <c r="AA345" i="50"/>
  <c r="Z345" i="50"/>
  <c r="Y345" i="50"/>
  <c r="X345" i="50"/>
  <c r="W345" i="50"/>
  <c r="R345" i="50"/>
  <c r="Q345" i="50"/>
  <c r="N345" i="50"/>
  <c r="M345" i="50"/>
  <c r="L345" i="50"/>
  <c r="J345" i="50"/>
  <c r="C345" i="50"/>
  <c r="A345" i="50" s="1"/>
  <c r="B345" i="50"/>
  <c r="AP344" i="50"/>
  <c r="AO344" i="50"/>
  <c r="AN344" i="50"/>
  <c r="AM344" i="50"/>
  <c r="AL344" i="50"/>
  <c r="AK344" i="50"/>
  <c r="AJ344" i="50"/>
  <c r="AI344" i="50"/>
  <c r="AH344" i="50"/>
  <c r="AG344" i="50"/>
  <c r="AF344" i="50"/>
  <c r="AE344" i="50"/>
  <c r="AD344" i="50"/>
  <c r="AC344" i="50"/>
  <c r="AB344" i="50"/>
  <c r="AA344" i="50"/>
  <c r="Z344" i="50"/>
  <c r="Y344" i="50"/>
  <c r="X344" i="50"/>
  <c r="W344" i="50"/>
  <c r="V344" i="50"/>
  <c r="U344" i="50"/>
  <c r="T344" i="50"/>
  <c r="S344" i="50"/>
  <c r="R344" i="50"/>
  <c r="Q344" i="50"/>
  <c r="P344" i="50"/>
  <c r="O344" i="50"/>
  <c r="N344" i="50"/>
  <c r="M344" i="50"/>
  <c r="L344" i="50"/>
  <c r="K344" i="50"/>
  <c r="J344" i="50"/>
  <c r="I344" i="50"/>
  <c r="H344" i="50"/>
  <c r="G344" i="50"/>
  <c r="AQ344" i="50" s="1"/>
  <c r="C344" i="50"/>
  <c r="B344" i="50"/>
  <c r="A344" i="50"/>
  <c r="AP343" i="50"/>
  <c r="AN343" i="50"/>
  <c r="AM343" i="50"/>
  <c r="AL343" i="50"/>
  <c r="AK343" i="50"/>
  <c r="AJ343" i="50"/>
  <c r="AI343" i="50"/>
  <c r="AG343" i="50"/>
  <c r="AD343" i="50"/>
  <c r="AC343" i="50"/>
  <c r="AA343" i="50"/>
  <c r="Z343" i="50"/>
  <c r="Y343" i="50"/>
  <c r="X343" i="50"/>
  <c r="W343" i="50"/>
  <c r="V343" i="50"/>
  <c r="U343" i="50"/>
  <c r="T343" i="50"/>
  <c r="S343" i="50"/>
  <c r="R343" i="50"/>
  <c r="Q343" i="50"/>
  <c r="N343" i="50"/>
  <c r="M343" i="50"/>
  <c r="L343" i="50"/>
  <c r="K343" i="50"/>
  <c r="J343" i="50"/>
  <c r="H343" i="50"/>
  <c r="G343" i="50"/>
  <c r="C343" i="50"/>
  <c r="A343" i="50" s="1"/>
  <c r="B343" i="50"/>
  <c r="AP342" i="50"/>
  <c r="AO342" i="50"/>
  <c r="AN342" i="50"/>
  <c r="AM342" i="50"/>
  <c r="AL342" i="50"/>
  <c r="AK342" i="50"/>
  <c r="AJ342" i="50"/>
  <c r="AI342" i="50"/>
  <c r="AH342" i="50"/>
  <c r="AG342" i="50"/>
  <c r="AF342" i="50"/>
  <c r="AE342" i="50"/>
  <c r="AD342" i="50"/>
  <c r="AC342" i="50"/>
  <c r="AB342" i="50"/>
  <c r="AA342" i="50"/>
  <c r="Z342" i="50"/>
  <c r="Y342" i="50"/>
  <c r="X342" i="50"/>
  <c r="W342" i="50"/>
  <c r="V342" i="50"/>
  <c r="U342" i="50"/>
  <c r="T342" i="50"/>
  <c r="S342" i="50"/>
  <c r="R342" i="50"/>
  <c r="Q342" i="50"/>
  <c r="P342" i="50"/>
  <c r="O342" i="50"/>
  <c r="N342" i="50"/>
  <c r="M342" i="50"/>
  <c r="L342" i="50"/>
  <c r="K342" i="50"/>
  <c r="J342" i="50"/>
  <c r="I342" i="50"/>
  <c r="H342" i="50"/>
  <c r="G342" i="50"/>
  <c r="AQ342" i="50" s="1"/>
  <c r="C342" i="50"/>
  <c r="B342" i="50"/>
  <c r="A342" i="50"/>
  <c r="AP341" i="50"/>
  <c r="AO341" i="50"/>
  <c r="AN341" i="50"/>
  <c r="AM341" i="50"/>
  <c r="AL341" i="50"/>
  <c r="AK341" i="50"/>
  <c r="AJ341" i="50"/>
  <c r="AI341" i="50"/>
  <c r="AH341" i="50"/>
  <c r="AG341" i="50"/>
  <c r="AF341" i="50"/>
  <c r="AE341" i="50"/>
  <c r="AD341" i="50"/>
  <c r="AC341" i="50"/>
  <c r="AB341" i="50"/>
  <c r="AA341" i="50"/>
  <c r="Z341" i="50"/>
  <c r="Y341" i="50"/>
  <c r="X341" i="50"/>
  <c r="W341" i="50"/>
  <c r="V341" i="50"/>
  <c r="U341" i="50"/>
  <c r="T341" i="50"/>
  <c r="S341" i="50"/>
  <c r="R341" i="50"/>
  <c r="Q341" i="50"/>
  <c r="P341" i="50"/>
  <c r="O341" i="50"/>
  <c r="N341" i="50"/>
  <c r="M341" i="50"/>
  <c r="L341" i="50"/>
  <c r="K341" i="50"/>
  <c r="J341" i="50"/>
  <c r="I341" i="50"/>
  <c r="H341" i="50"/>
  <c r="G341" i="50"/>
  <c r="AQ341" i="50" s="1"/>
  <c r="C341" i="50"/>
  <c r="A341" i="50" s="1"/>
  <c r="B341" i="50"/>
  <c r="AP340" i="50"/>
  <c r="AO340" i="50"/>
  <c r="AN340" i="50"/>
  <c r="AM340" i="50"/>
  <c r="AL340" i="50"/>
  <c r="AK340" i="50"/>
  <c r="AJ340" i="50"/>
  <c r="AI340" i="50"/>
  <c r="AH340" i="50"/>
  <c r="AG340" i="50"/>
  <c r="AF340" i="50"/>
  <c r="AE340" i="50"/>
  <c r="AD340" i="50"/>
  <c r="AC340" i="50"/>
  <c r="AB340" i="50"/>
  <c r="AA340" i="50"/>
  <c r="Z340" i="50"/>
  <c r="Y340" i="50"/>
  <c r="X340" i="50"/>
  <c r="W340" i="50"/>
  <c r="V340" i="50"/>
  <c r="U340" i="50"/>
  <c r="T340" i="50"/>
  <c r="S340" i="50"/>
  <c r="R340" i="50"/>
  <c r="Q340" i="50"/>
  <c r="P340" i="50"/>
  <c r="O340" i="50"/>
  <c r="N340" i="50"/>
  <c r="M340" i="50"/>
  <c r="L340" i="50"/>
  <c r="K340" i="50"/>
  <c r="J340" i="50"/>
  <c r="I340" i="50"/>
  <c r="H340" i="50"/>
  <c r="G340" i="50"/>
  <c r="AQ340" i="50" s="1"/>
  <c r="C340" i="50"/>
  <c r="B340" i="50"/>
  <c r="A340" i="50"/>
  <c r="AP339" i="50"/>
  <c r="AO339" i="50"/>
  <c r="AN339" i="50"/>
  <c r="AM339" i="50"/>
  <c r="AL339" i="50"/>
  <c r="AK339" i="50"/>
  <c r="AJ339" i="50"/>
  <c r="AI339" i="50"/>
  <c r="AH339" i="50"/>
  <c r="AG339" i="50"/>
  <c r="AF339" i="50"/>
  <c r="AE339" i="50"/>
  <c r="AD339" i="50"/>
  <c r="AC339" i="50"/>
  <c r="AB339" i="50"/>
  <c r="AA339" i="50"/>
  <c r="Z339" i="50"/>
  <c r="Y339" i="50"/>
  <c r="X339" i="50"/>
  <c r="W339" i="50"/>
  <c r="V339" i="50"/>
  <c r="U339" i="50"/>
  <c r="T339" i="50"/>
  <c r="S339" i="50"/>
  <c r="R339" i="50"/>
  <c r="Q339" i="50"/>
  <c r="P339" i="50"/>
  <c r="O339" i="50"/>
  <c r="N339" i="50"/>
  <c r="M339" i="50"/>
  <c r="L339" i="50"/>
  <c r="K339" i="50"/>
  <c r="J339" i="50"/>
  <c r="I339" i="50"/>
  <c r="H339" i="50"/>
  <c r="G339" i="50"/>
  <c r="AQ339" i="50" s="1"/>
  <c r="C339" i="50"/>
  <c r="A339" i="50" s="1"/>
  <c r="B339" i="50"/>
  <c r="AP338" i="50"/>
  <c r="AO338" i="50"/>
  <c r="AN338" i="50"/>
  <c r="AM338" i="50"/>
  <c r="AL338" i="50"/>
  <c r="AK338" i="50"/>
  <c r="AJ338" i="50"/>
  <c r="AI338" i="50"/>
  <c r="AH338" i="50"/>
  <c r="AG338" i="50"/>
  <c r="AF338" i="50"/>
  <c r="AE338" i="50"/>
  <c r="AD338" i="50"/>
  <c r="AC338" i="50"/>
  <c r="AB338" i="50"/>
  <c r="AA338" i="50"/>
  <c r="Z338" i="50"/>
  <c r="Y338" i="50"/>
  <c r="X338" i="50"/>
  <c r="W338" i="50"/>
  <c r="V338" i="50"/>
  <c r="U338" i="50"/>
  <c r="T338" i="50"/>
  <c r="S338" i="50"/>
  <c r="R338" i="50"/>
  <c r="Q338" i="50"/>
  <c r="P338" i="50"/>
  <c r="O338" i="50"/>
  <c r="N338" i="50"/>
  <c r="M338" i="50"/>
  <c r="L338" i="50"/>
  <c r="K338" i="50"/>
  <c r="J338" i="50"/>
  <c r="I338" i="50"/>
  <c r="H338" i="50"/>
  <c r="G338" i="50"/>
  <c r="AQ338" i="50" s="1"/>
  <c r="C338" i="50"/>
  <c r="B338" i="50"/>
  <c r="A338" i="50"/>
  <c r="AP337" i="50"/>
  <c r="AO337" i="50"/>
  <c r="AN337" i="50"/>
  <c r="AM337" i="50"/>
  <c r="AL337" i="50"/>
  <c r="AK337" i="50"/>
  <c r="AJ337" i="50"/>
  <c r="AI337" i="50"/>
  <c r="AH337" i="50"/>
  <c r="AG337" i="50"/>
  <c r="AF337" i="50"/>
  <c r="AE337" i="50"/>
  <c r="AD337" i="50"/>
  <c r="AC337" i="50"/>
  <c r="AB337" i="50"/>
  <c r="AA337" i="50"/>
  <c r="Z337" i="50"/>
  <c r="Y337" i="50"/>
  <c r="X337" i="50"/>
  <c r="W337" i="50"/>
  <c r="V337" i="50"/>
  <c r="U337" i="50"/>
  <c r="T337" i="50"/>
  <c r="S337" i="50"/>
  <c r="R337" i="50"/>
  <c r="Q337" i="50"/>
  <c r="P337" i="50"/>
  <c r="O337" i="50"/>
  <c r="N337" i="50"/>
  <c r="M337" i="50"/>
  <c r="L337" i="50"/>
  <c r="K337" i="50"/>
  <c r="J337" i="50"/>
  <c r="I337" i="50"/>
  <c r="H337" i="50"/>
  <c r="G337" i="50"/>
  <c r="AQ337" i="50" s="1"/>
  <c r="C337" i="50"/>
  <c r="A337" i="50" s="1"/>
  <c r="B337" i="50"/>
  <c r="AP336" i="50"/>
  <c r="AO336" i="50"/>
  <c r="AN336" i="50"/>
  <c r="AM336" i="50"/>
  <c r="AL336" i="50"/>
  <c r="AK336" i="50"/>
  <c r="AJ336" i="50"/>
  <c r="AI336" i="50"/>
  <c r="AH336" i="50"/>
  <c r="AG336" i="50"/>
  <c r="AF336" i="50"/>
  <c r="AE336" i="50"/>
  <c r="AD336" i="50"/>
  <c r="AC336" i="50"/>
  <c r="AB336" i="50"/>
  <c r="AA336" i="50"/>
  <c r="Z336" i="50"/>
  <c r="Y336" i="50"/>
  <c r="X336" i="50"/>
  <c r="W336" i="50"/>
  <c r="V336" i="50"/>
  <c r="U336" i="50"/>
  <c r="T336" i="50"/>
  <c r="S336" i="50"/>
  <c r="R336" i="50"/>
  <c r="Q336" i="50"/>
  <c r="P336" i="50"/>
  <c r="O336" i="50"/>
  <c r="N336" i="50"/>
  <c r="M336" i="50"/>
  <c r="L336" i="50"/>
  <c r="K336" i="50"/>
  <c r="J336" i="50"/>
  <c r="I336" i="50"/>
  <c r="H336" i="50"/>
  <c r="G336" i="50"/>
  <c r="AQ336" i="50" s="1"/>
  <c r="C336" i="50"/>
  <c r="B336" i="50"/>
  <c r="A336" i="50"/>
  <c r="AP335" i="50"/>
  <c r="AO335" i="50"/>
  <c r="AN335" i="50"/>
  <c r="AM335" i="50"/>
  <c r="AL335" i="50"/>
  <c r="AK335" i="50"/>
  <c r="AJ335" i="50"/>
  <c r="AI335" i="50"/>
  <c r="AF335" i="50"/>
  <c r="AE335" i="50"/>
  <c r="AD335" i="50"/>
  <c r="AC335" i="50"/>
  <c r="AB335" i="50"/>
  <c r="AA335" i="50"/>
  <c r="Z335" i="50"/>
  <c r="Y335" i="50"/>
  <c r="X335" i="50"/>
  <c r="W335" i="50"/>
  <c r="V335" i="50"/>
  <c r="U335" i="50"/>
  <c r="T335" i="50"/>
  <c r="S335" i="50"/>
  <c r="R335" i="50"/>
  <c r="Q335" i="50"/>
  <c r="P335" i="50"/>
  <c r="M335" i="50"/>
  <c r="L335" i="50"/>
  <c r="K335" i="50"/>
  <c r="J335" i="50"/>
  <c r="I335" i="50"/>
  <c r="H335" i="50"/>
  <c r="G335" i="50"/>
  <c r="C335" i="50"/>
  <c r="A335" i="50" s="1"/>
  <c r="B335" i="50"/>
  <c r="AP334" i="50"/>
  <c r="AO334" i="50"/>
  <c r="AN334" i="50"/>
  <c r="AM334" i="50"/>
  <c r="AL334" i="50"/>
  <c r="AK334" i="50"/>
  <c r="AJ334" i="50"/>
  <c r="AI334" i="50"/>
  <c r="AH334" i="50"/>
  <c r="AG334" i="50"/>
  <c r="AF334" i="50"/>
  <c r="AE334" i="50"/>
  <c r="AD334" i="50"/>
  <c r="AC334" i="50"/>
  <c r="AB334" i="50"/>
  <c r="AA334" i="50"/>
  <c r="Z334" i="50"/>
  <c r="Y334" i="50"/>
  <c r="X334" i="50"/>
  <c r="W334" i="50"/>
  <c r="V334" i="50"/>
  <c r="U334" i="50"/>
  <c r="T334" i="50"/>
  <c r="S334" i="50"/>
  <c r="R334" i="50"/>
  <c r="Q334" i="50"/>
  <c r="P334" i="50"/>
  <c r="O334" i="50"/>
  <c r="N334" i="50"/>
  <c r="M334" i="50"/>
  <c r="L334" i="50"/>
  <c r="K334" i="50"/>
  <c r="J334" i="50"/>
  <c r="I334" i="50"/>
  <c r="H334" i="50"/>
  <c r="G334" i="50"/>
  <c r="AQ334" i="50" s="1"/>
  <c r="C334" i="50"/>
  <c r="B334" i="50"/>
  <c r="A334" i="50"/>
  <c r="AP333" i="50"/>
  <c r="AO333" i="50"/>
  <c r="AN333" i="50"/>
  <c r="AM333" i="50"/>
  <c r="AL333" i="50"/>
  <c r="AK333" i="50"/>
  <c r="AJ333" i="50"/>
  <c r="AI333" i="50"/>
  <c r="AH333" i="50"/>
  <c r="AG333" i="50"/>
  <c r="AF333" i="50"/>
  <c r="AE333" i="50"/>
  <c r="AD333" i="50"/>
  <c r="AC333" i="50"/>
  <c r="AB333" i="50"/>
  <c r="AA333" i="50"/>
  <c r="Z333" i="50"/>
  <c r="Y333" i="50"/>
  <c r="X333" i="50"/>
  <c r="W333" i="50"/>
  <c r="V333" i="50"/>
  <c r="U333" i="50"/>
  <c r="T333" i="50"/>
  <c r="S333" i="50"/>
  <c r="R333" i="50"/>
  <c r="Q333" i="50"/>
  <c r="P333" i="50"/>
  <c r="O333" i="50"/>
  <c r="N333" i="50"/>
  <c r="M333" i="50"/>
  <c r="L333" i="50"/>
  <c r="K333" i="50"/>
  <c r="J333" i="50"/>
  <c r="I333" i="50"/>
  <c r="H333" i="50"/>
  <c r="G333" i="50"/>
  <c r="AQ333" i="50" s="1"/>
  <c r="C333" i="50"/>
  <c r="A333" i="50" s="1"/>
  <c r="B333" i="50"/>
  <c r="AP332" i="50"/>
  <c r="AO332" i="50"/>
  <c r="AN332" i="50"/>
  <c r="AM332" i="50"/>
  <c r="AK332" i="50"/>
  <c r="AJ332" i="50"/>
  <c r="AI332" i="50"/>
  <c r="AH332" i="50"/>
  <c r="AG332" i="50"/>
  <c r="AF332" i="50"/>
  <c r="AE332" i="50"/>
  <c r="AD332" i="50"/>
  <c r="AC332" i="50"/>
  <c r="AB332" i="50"/>
  <c r="AA332" i="50"/>
  <c r="Z332" i="50"/>
  <c r="Y332" i="50"/>
  <c r="X332" i="50"/>
  <c r="W332" i="50"/>
  <c r="V332" i="50"/>
  <c r="T332" i="50"/>
  <c r="S332" i="50"/>
  <c r="R332" i="50"/>
  <c r="Q332" i="50"/>
  <c r="P332" i="50"/>
  <c r="N332" i="50"/>
  <c r="M332" i="50"/>
  <c r="L332" i="50"/>
  <c r="K332" i="50"/>
  <c r="J332" i="50"/>
  <c r="I332" i="50"/>
  <c r="H332" i="50"/>
  <c r="G332" i="50"/>
  <c r="C332" i="50"/>
  <c r="B332" i="50"/>
  <c r="A332" i="50"/>
  <c r="AP331" i="50"/>
  <c r="AO331" i="50"/>
  <c r="AN331" i="50"/>
  <c r="AM331" i="50"/>
  <c r="AL331" i="50"/>
  <c r="AK331" i="50"/>
  <c r="AJ331" i="50"/>
  <c r="AI331" i="50"/>
  <c r="AH331" i="50"/>
  <c r="AG331" i="50"/>
  <c r="AF331" i="50"/>
  <c r="AE331" i="50"/>
  <c r="AD331" i="50"/>
  <c r="AC331" i="50"/>
  <c r="AB331" i="50"/>
  <c r="AA331" i="50"/>
  <c r="Z331" i="50"/>
  <c r="Y331" i="50"/>
  <c r="X331" i="50"/>
  <c r="W331" i="50"/>
  <c r="V331" i="50"/>
  <c r="U331" i="50"/>
  <c r="T331" i="50"/>
  <c r="S331" i="50"/>
  <c r="R331" i="50"/>
  <c r="Q331" i="50"/>
  <c r="P331" i="50"/>
  <c r="O331" i="50"/>
  <c r="N331" i="50"/>
  <c r="M331" i="50"/>
  <c r="L331" i="50"/>
  <c r="K331" i="50"/>
  <c r="J331" i="50"/>
  <c r="I331" i="50"/>
  <c r="H331" i="50"/>
  <c r="G331" i="50"/>
  <c r="AQ331" i="50" s="1"/>
  <c r="C331" i="50"/>
  <c r="A331" i="50" s="1"/>
  <c r="B331" i="50"/>
  <c r="AP330" i="50"/>
  <c r="AO330" i="50"/>
  <c r="AN330" i="50"/>
  <c r="AM330" i="50"/>
  <c r="AL330" i="50"/>
  <c r="AK330" i="50"/>
  <c r="AJ330" i="50"/>
  <c r="AI330" i="50"/>
  <c r="AH330" i="50"/>
  <c r="AG330" i="50"/>
  <c r="AF330" i="50"/>
  <c r="AE330" i="50"/>
  <c r="AD330" i="50"/>
  <c r="AC330" i="50"/>
  <c r="AB330" i="50"/>
  <c r="AA330" i="50"/>
  <c r="Z330" i="50"/>
  <c r="Y330" i="50"/>
  <c r="X330" i="50"/>
  <c r="W330" i="50"/>
  <c r="V330" i="50"/>
  <c r="U330" i="50"/>
  <c r="T330" i="50"/>
  <c r="S330" i="50"/>
  <c r="R330" i="50"/>
  <c r="Q330" i="50"/>
  <c r="P330" i="50"/>
  <c r="O330" i="50"/>
  <c r="N330" i="50"/>
  <c r="M330" i="50"/>
  <c r="L330" i="50"/>
  <c r="K330" i="50"/>
  <c r="J330" i="50"/>
  <c r="I330" i="50"/>
  <c r="H330" i="50"/>
  <c r="G330" i="50"/>
  <c r="AQ330" i="50" s="1"/>
  <c r="C330" i="50"/>
  <c r="B330" i="50"/>
  <c r="A330" i="50"/>
  <c r="AP329" i="50"/>
  <c r="AO329" i="50"/>
  <c r="AN329" i="50"/>
  <c r="AM329" i="50"/>
  <c r="AL329" i="50"/>
  <c r="AK329" i="50"/>
  <c r="AI329" i="50"/>
  <c r="AH329" i="50"/>
  <c r="AG329" i="50"/>
  <c r="AF329" i="50"/>
  <c r="AE329" i="50"/>
  <c r="AD329" i="50"/>
  <c r="AC329" i="50"/>
  <c r="AB329" i="50"/>
  <c r="AA329" i="50"/>
  <c r="Z329" i="50"/>
  <c r="Y329" i="50"/>
  <c r="X329" i="50"/>
  <c r="W329" i="50"/>
  <c r="V329" i="50"/>
  <c r="U329" i="50"/>
  <c r="T329" i="50"/>
  <c r="S329" i="50"/>
  <c r="R329" i="50"/>
  <c r="Q329" i="50"/>
  <c r="P329" i="50"/>
  <c r="O329" i="50"/>
  <c r="N329" i="50"/>
  <c r="M329" i="50"/>
  <c r="L329" i="50"/>
  <c r="K329" i="50"/>
  <c r="J329" i="50"/>
  <c r="I329" i="50"/>
  <c r="H329" i="50"/>
  <c r="G329" i="50"/>
  <c r="C329" i="50"/>
  <c r="A329" i="50" s="1"/>
  <c r="B329" i="50"/>
  <c r="AP328" i="50"/>
  <c r="AO328" i="50"/>
  <c r="AN328" i="50"/>
  <c r="AM328" i="50"/>
  <c r="AL328" i="50"/>
  <c r="AK328" i="50"/>
  <c r="AI328" i="50"/>
  <c r="AH328" i="50"/>
  <c r="AG328" i="50"/>
  <c r="AF328" i="50"/>
  <c r="AE328" i="50"/>
  <c r="AD328" i="50"/>
  <c r="AC328" i="50"/>
  <c r="AB328" i="50"/>
  <c r="AA328" i="50"/>
  <c r="Z328" i="50"/>
  <c r="Y328" i="50"/>
  <c r="X328" i="50"/>
  <c r="W328" i="50"/>
  <c r="V328" i="50"/>
  <c r="U328" i="50"/>
  <c r="T328" i="50"/>
  <c r="S328" i="50"/>
  <c r="R328" i="50"/>
  <c r="Q328" i="50"/>
  <c r="P328" i="50"/>
  <c r="O328" i="50"/>
  <c r="N328" i="50"/>
  <c r="M328" i="50"/>
  <c r="L328" i="50"/>
  <c r="K328" i="50"/>
  <c r="J328" i="50"/>
  <c r="I328" i="50"/>
  <c r="H328" i="50"/>
  <c r="G328" i="50"/>
  <c r="C328" i="50"/>
  <c r="B328" i="50"/>
  <c r="A328" i="50"/>
  <c r="AP327" i="50"/>
  <c r="AO327" i="50"/>
  <c r="AN327" i="50"/>
  <c r="AM327" i="50"/>
  <c r="AL327" i="50"/>
  <c r="AK327" i="50"/>
  <c r="AI327" i="50"/>
  <c r="AH327" i="50"/>
  <c r="AG327" i="50"/>
  <c r="AF327" i="50"/>
  <c r="AE327" i="50"/>
  <c r="AD327" i="50"/>
  <c r="AC327" i="50"/>
  <c r="AB327" i="50"/>
  <c r="AA327" i="50"/>
  <c r="Z327" i="50"/>
  <c r="Y327" i="50"/>
  <c r="X327" i="50"/>
  <c r="W327" i="50"/>
  <c r="V327" i="50"/>
  <c r="U327" i="50"/>
  <c r="S327" i="50"/>
  <c r="R327" i="50"/>
  <c r="Q327" i="50"/>
  <c r="P327" i="50"/>
  <c r="O327" i="50"/>
  <c r="N327" i="50"/>
  <c r="M327" i="50"/>
  <c r="L327" i="50"/>
  <c r="K327" i="50"/>
  <c r="J327" i="50"/>
  <c r="I327" i="50"/>
  <c r="H327" i="50"/>
  <c r="G327" i="50"/>
  <c r="C327" i="50"/>
  <c r="A327" i="50" s="1"/>
  <c r="B327" i="50"/>
  <c r="AP326" i="50"/>
  <c r="AO326" i="50"/>
  <c r="AN326" i="50"/>
  <c r="AM326" i="50"/>
  <c r="AL326" i="50"/>
  <c r="AK326" i="50"/>
  <c r="AJ326" i="50"/>
  <c r="AI326" i="50"/>
  <c r="AH326" i="50"/>
  <c r="AG326" i="50"/>
  <c r="AF326" i="50"/>
  <c r="AE326" i="50"/>
  <c r="AD326" i="50"/>
  <c r="AC326" i="50"/>
  <c r="AB326" i="50"/>
  <c r="AA326" i="50"/>
  <c r="Z326" i="50"/>
  <c r="Y326" i="50"/>
  <c r="X326" i="50"/>
  <c r="W326" i="50"/>
  <c r="V326" i="50"/>
  <c r="U326" i="50"/>
  <c r="S326" i="50"/>
  <c r="R326" i="50"/>
  <c r="Q326" i="50"/>
  <c r="P326" i="50"/>
  <c r="O326" i="50"/>
  <c r="N326" i="50"/>
  <c r="M326" i="50"/>
  <c r="L326" i="50"/>
  <c r="K326" i="50"/>
  <c r="J326" i="50"/>
  <c r="I326" i="50"/>
  <c r="H326" i="50"/>
  <c r="G326" i="50"/>
  <c r="C326" i="50"/>
  <c r="B326" i="50"/>
  <c r="A326" i="50"/>
  <c r="AP325" i="50"/>
  <c r="AO325" i="50"/>
  <c r="AN325" i="50"/>
  <c r="AM325" i="50"/>
  <c r="AL325" i="50"/>
  <c r="AK325" i="50"/>
  <c r="AJ325" i="50"/>
  <c r="AI325" i="50"/>
  <c r="AH325" i="50"/>
  <c r="AG325" i="50"/>
  <c r="AF325" i="50"/>
  <c r="AE325" i="50"/>
  <c r="AD325" i="50"/>
  <c r="AC325" i="50"/>
  <c r="AB325" i="50"/>
  <c r="AA325" i="50"/>
  <c r="Z325" i="50"/>
  <c r="Y325" i="50"/>
  <c r="X325" i="50"/>
  <c r="W325" i="50"/>
  <c r="V325" i="50"/>
  <c r="U325" i="50"/>
  <c r="S325" i="50"/>
  <c r="R325" i="50"/>
  <c r="Q325" i="50"/>
  <c r="P325" i="50"/>
  <c r="O325" i="50"/>
  <c r="N325" i="50"/>
  <c r="M325" i="50"/>
  <c r="L325" i="50"/>
  <c r="K325" i="50"/>
  <c r="J325" i="50"/>
  <c r="I325" i="50"/>
  <c r="H325" i="50"/>
  <c r="G325" i="50"/>
  <c r="C325" i="50"/>
  <c r="A325" i="50" s="1"/>
  <c r="B325" i="50"/>
  <c r="AP324" i="50"/>
  <c r="AO324" i="50"/>
  <c r="AN324" i="50"/>
  <c r="AM324" i="50"/>
  <c r="AL324" i="50"/>
  <c r="AK324" i="50"/>
  <c r="AJ324" i="50"/>
  <c r="AI324" i="50"/>
  <c r="AH324" i="50"/>
  <c r="AG324" i="50"/>
  <c r="AF324" i="50"/>
  <c r="AE324" i="50"/>
  <c r="AD324" i="50"/>
  <c r="AC324" i="50"/>
  <c r="AB324" i="50"/>
  <c r="AA324" i="50"/>
  <c r="Z324" i="50"/>
  <c r="Y324" i="50"/>
  <c r="X324" i="50"/>
  <c r="W324" i="50"/>
  <c r="V324" i="50"/>
  <c r="U324" i="50"/>
  <c r="S324" i="50"/>
  <c r="R324" i="50"/>
  <c r="Q324" i="50"/>
  <c r="P324" i="50"/>
  <c r="O324" i="50"/>
  <c r="N324" i="50"/>
  <c r="M324" i="50"/>
  <c r="L324" i="50"/>
  <c r="K324" i="50"/>
  <c r="J324" i="50"/>
  <c r="I324" i="50"/>
  <c r="H324" i="50"/>
  <c r="G324" i="50"/>
  <c r="C324" i="50"/>
  <c r="B324" i="50"/>
  <c r="A324" i="50"/>
  <c r="AP323" i="50"/>
  <c r="AO323" i="50"/>
  <c r="AN323" i="50"/>
  <c r="AM323" i="50"/>
  <c r="AL323" i="50"/>
  <c r="AK323" i="50"/>
  <c r="AJ323" i="50"/>
  <c r="AI323" i="50"/>
  <c r="AH323" i="50"/>
  <c r="AG323" i="50"/>
  <c r="AF323" i="50"/>
  <c r="AE323" i="50"/>
  <c r="AD323" i="50"/>
  <c r="AC323" i="50"/>
  <c r="AB323" i="50"/>
  <c r="AA323" i="50"/>
  <c r="Z323" i="50"/>
  <c r="Y323" i="50"/>
  <c r="X323" i="50"/>
  <c r="W323" i="50"/>
  <c r="V323" i="50"/>
  <c r="U323" i="50"/>
  <c r="S323" i="50"/>
  <c r="R323" i="50"/>
  <c r="Q323" i="50"/>
  <c r="P323" i="50"/>
  <c r="O323" i="50"/>
  <c r="N323" i="50"/>
  <c r="M323" i="50"/>
  <c r="L323" i="50"/>
  <c r="K323" i="50"/>
  <c r="J323" i="50"/>
  <c r="I323" i="50"/>
  <c r="H323" i="50"/>
  <c r="G323" i="50"/>
  <c r="C323" i="50"/>
  <c r="A323" i="50" s="1"/>
  <c r="B323" i="50"/>
  <c r="AP322" i="50"/>
  <c r="AO322" i="50"/>
  <c r="AN322" i="50"/>
  <c r="AM322" i="50"/>
  <c r="AL322" i="50"/>
  <c r="AK322" i="50"/>
  <c r="AJ322" i="50"/>
  <c r="AI322" i="50"/>
  <c r="AH322" i="50"/>
  <c r="AG322" i="50"/>
  <c r="AF322" i="50"/>
  <c r="AE322" i="50"/>
  <c r="AD322" i="50"/>
  <c r="AC322" i="50"/>
  <c r="AB322" i="50"/>
  <c r="AA322" i="50"/>
  <c r="Z322" i="50"/>
  <c r="Y322" i="50"/>
  <c r="X322" i="50"/>
  <c r="W322" i="50"/>
  <c r="V322" i="50"/>
  <c r="U322" i="50"/>
  <c r="S322" i="50"/>
  <c r="R322" i="50"/>
  <c r="Q322" i="50"/>
  <c r="P322" i="50"/>
  <c r="O322" i="50"/>
  <c r="N322" i="50"/>
  <c r="M322" i="50"/>
  <c r="L322" i="50"/>
  <c r="K322" i="50"/>
  <c r="J322" i="50"/>
  <c r="I322" i="50"/>
  <c r="H322" i="50"/>
  <c r="G322" i="50"/>
  <c r="C322" i="50"/>
  <c r="B322" i="50"/>
  <c r="A322" i="50"/>
  <c r="AP321" i="50"/>
  <c r="AO321" i="50"/>
  <c r="AN321" i="50"/>
  <c r="AM321" i="50"/>
  <c r="AL321" i="50"/>
  <c r="AK321" i="50"/>
  <c r="AJ321" i="50"/>
  <c r="AI321" i="50"/>
  <c r="AH321" i="50"/>
  <c r="AG321" i="50"/>
  <c r="AF321" i="50"/>
  <c r="AE321" i="50"/>
  <c r="AD321" i="50"/>
  <c r="AC321" i="50"/>
  <c r="AB321" i="50"/>
  <c r="AA321" i="50"/>
  <c r="Z321" i="50"/>
  <c r="Y321" i="50"/>
  <c r="X321" i="50"/>
  <c r="W321" i="50"/>
  <c r="V321" i="50"/>
  <c r="U321" i="50"/>
  <c r="S321" i="50"/>
  <c r="R321" i="50"/>
  <c r="Q321" i="50"/>
  <c r="P321" i="50"/>
  <c r="O321" i="50"/>
  <c r="N321" i="50"/>
  <c r="M321" i="50"/>
  <c r="L321" i="50"/>
  <c r="K321" i="50"/>
  <c r="J321" i="50"/>
  <c r="I321" i="50"/>
  <c r="H321" i="50"/>
  <c r="G321" i="50"/>
  <c r="C321" i="50"/>
  <c r="A321" i="50" s="1"/>
  <c r="B321" i="50"/>
  <c r="AP320" i="50"/>
  <c r="AO320" i="50"/>
  <c r="AN320" i="50"/>
  <c r="AM320" i="50"/>
  <c r="AL320" i="50"/>
  <c r="AK320" i="50"/>
  <c r="AJ320" i="50"/>
  <c r="AI320" i="50"/>
  <c r="AH320" i="50"/>
  <c r="AG320" i="50"/>
  <c r="AF320" i="50"/>
  <c r="AE320" i="50"/>
  <c r="AD320" i="50"/>
  <c r="AC320" i="50"/>
  <c r="AB320" i="50"/>
  <c r="AA320" i="50"/>
  <c r="Z320" i="50"/>
  <c r="Y320" i="50"/>
  <c r="X320" i="50"/>
  <c r="W320" i="50"/>
  <c r="V320" i="50"/>
  <c r="U320" i="50"/>
  <c r="S320" i="50"/>
  <c r="R320" i="50"/>
  <c r="Q320" i="50"/>
  <c r="P320" i="50"/>
  <c r="O320" i="50"/>
  <c r="N320" i="50"/>
  <c r="M320" i="50"/>
  <c r="L320" i="50"/>
  <c r="K320" i="50"/>
  <c r="J320" i="50"/>
  <c r="I320" i="50"/>
  <c r="H320" i="50"/>
  <c r="G320" i="50"/>
  <c r="C320" i="50"/>
  <c r="B320" i="50"/>
  <c r="A320" i="50"/>
  <c r="AP319" i="50"/>
  <c r="AO319" i="50"/>
  <c r="AN319" i="50"/>
  <c r="AM319" i="50"/>
  <c r="AL319" i="50"/>
  <c r="AK319" i="50"/>
  <c r="AJ319" i="50"/>
  <c r="AI319" i="50"/>
  <c r="AH319" i="50"/>
  <c r="AG319" i="50"/>
  <c r="AF319" i="50"/>
  <c r="AE319" i="50"/>
  <c r="AD319" i="50"/>
  <c r="AC319" i="50"/>
  <c r="AB319" i="50"/>
  <c r="AA319" i="50"/>
  <c r="Z319" i="50"/>
  <c r="Y319" i="50"/>
  <c r="X319" i="50"/>
  <c r="W319" i="50"/>
  <c r="V319" i="50"/>
  <c r="U319" i="50"/>
  <c r="S319" i="50"/>
  <c r="R319" i="50"/>
  <c r="Q319" i="50"/>
  <c r="P319" i="50"/>
  <c r="O319" i="50"/>
  <c r="N319" i="50"/>
  <c r="M319" i="50"/>
  <c r="L319" i="50"/>
  <c r="K319" i="50"/>
  <c r="J319" i="50"/>
  <c r="I319" i="50"/>
  <c r="H319" i="50"/>
  <c r="G319" i="50"/>
  <c r="C319" i="50"/>
  <c r="A319" i="50" s="1"/>
  <c r="B319" i="50"/>
  <c r="AP318" i="50"/>
  <c r="AO318" i="50"/>
  <c r="AN318" i="50"/>
  <c r="AM318" i="50"/>
  <c r="AL318" i="50"/>
  <c r="AK318" i="50"/>
  <c r="AJ318" i="50"/>
  <c r="AI318" i="50"/>
  <c r="AH318" i="50"/>
  <c r="AG318" i="50"/>
  <c r="AF318" i="50"/>
  <c r="AE318" i="50"/>
  <c r="AD318" i="50"/>
  <c r="AC318" i="50"/>
  <c r="AB318" i="50"/>
  <c r="AA318" i="50"/>
  <c r="Z318" i="50"/>
  <c r="Y318" i="50"/>
  <c r="X318" i="50"/>
  <c r="W318" i="50"/>
  <c r="V318" i="50"/>
  <c r="U318" i="50"/>
  <c r="S318" i="50"/>
  <c r="R318" i="50"/>
  <c r="P318" i="50"/>
  <c r="O318" i="50"/>
  <c r="N318" i="50"/>
  <c r="M318" i="50"/>
  <c r="L318" i="50"/>
  <c r="K318" i="50"/>
  <c r="J318" i="50"/>
  <c r="I318" i="50"/>
  <c r="H318" i="50"/>
  <c r="G318" i="50"/>
  <c r="C318" i="50"/>
  <c r="B318" i="50"/>
  <c r="A318" i="50"/>
  <c r="AP317" i="50"/>
  <c r="AO317" i="50"/>
  <c r="AN317" i="50"/>
  <c r="AM317" i="50"/>
  <c r="AL317" i="50"/>
  <c r="AK317" i="50"/>
  <c r="AJ317" i="50"/>
  <c r="AI317" i="50"/>
  <c r="AH317" i="50"/>
  <c r="AG317" i="50"/>
  <c r="AF317" i="50"/>
  <c r="AE317" i="50"/>
  <c r="AD317" i="50"/>
  <c r="AC317" i="50"/>
  <c r="AB317" i="50"/>
  <c r="AA317" i="50"/>
  <c r="Z317" i="50"/>
  <c r="Y317" i="50"/>
  <c r="X317" i="50"/>
  <c r="W317" i="50"/>
  <c r="V317" i="50"/>
  <c r="U317" i="50"/>
  <c r="S317" i="50"/>
  <c r="R317" i="50"/>
  <c r="Q317" i="50"/>
  <c r="P317" i="50"/>
  <c r="O317" i="50"/>
  <c r="N317" i="50"/>
  <c r="M317" i="50"/>
  <c r="L317" i="50"/>
  <c r="K317" i="50"/>
  <c r="J317" i="50"/>
  <c r="I317" i="50"/>
  <c r="H317" i="50"/>
  <c r="G317" i="50"/>
  <c r="C317" i="50"/>
  <c r="A317" i="50" s="1"/>
  <c r="B317" i="50"/>
  <c r="AP316" i="50"/>
  <c r="AO316" i="50"/>
  <c r="AN316" i="50"/>
  <c r="AM316" i="50"/>
  <c r="AL316" i="50"/>
  <c r="AK316" i="50"/>
  <c r="AJ316" i="50"/>
  <c r="AI316" i="50"/>
  <c r="AH316" i="50"/>
  <c r="AG316" i="50"/>
  <c r="AF316" i="50"/>
  <c r="AE316" i="50"/>
  <c r="AD316" i="50"/>
  <c r="AC316" i="50"/>
  <c r="AB316" i="50"/>
  <c r="AA316" i="50"/>
  <c r="Z316" i="50"/>
  <c r="Y316" i="50"/>
  <c r="X316" i="50"/>
  <c r="W316" i="50"/>
  <c r="V316" i="50"/>
  <c r="U316" i="50"/>
  <c r="T316" i="50"/>
  <c r="S316" i="50"/>
  <c r="R316" i="50"/>
  <c r="Q316" i="50"/>
  <c r="P316" i="50"/>
  <c r="O316" i="50"/>
  <c r="N316" i="50"/>
  <c r="M316" i="50"/>
  <c r="L316" i="50"/>
  <c r="K316" i="50"/>
  <c r="J316" i="50"/>
  <c r="I316" i="50"/>
  <c r="H316" i="50"/>
  <c r="G316" i="50"/>
  <c r="AQ316" i="50" s="1"/>
  <c r="C316" i="50"/>
  <c r="B316" i="50"/>
  <c r="A316" i="50"/>
  <c r="AP315" i="50"/>
  <c r="AO315" i="50"/>
  <c r="AN315" i="50"/>
  <c r="AM315" i="50"/>
  <c r="AL315" i="50"/>
  <c r="AK315" i="50"/>
  <c r="AJ315" i="50"/>
  <c r="AI315" i="50"/>
  <c r="AH315" i="50"/>
  <c r="AG315" i="50"/>
  <c r="AF315" i="50"/>
  <c r="AE315" i="50"/>
  <c r="AD315" i="50"/>
  <c r="AC315" i="50"/>
  <c r="AB315" i="50"/>
  <c r="AA315" i="50"/>
  <c r="Z315" i="50"/>
  <c r="Y315" i="50"/>
  <c r="X315" i="50"/>
  <c r="W315" i="50"/>
  <c r="V315" i="50"/>
  <c r="U315" i="50"/>
  <c r="S315" i="50"/>
  <c r="R315" i="50"/>
  <c r="Q315" i="50"/>
  <c r="P315" i="50"/>
  <c r="O315" i="50"/>
  <c r="N315" i="50"/>
  <c r="M315" i="50"/>
  <c r="L315" i="50"/>
  <c r="K315" i="50"/>
  <c r="J315" i="50"/>
  <c r="I315" i="50"/>
  <c r="H315" i="50"/>
  <c r="G315" i="50"/>
  <c r="C315" i="50"/>
  <c r="A315" i="50" s="1"/>
  <c r="B315" i="50"/>
  <c r="AP314" i="50"/>
  <c r="AO314" i="50"/>
  <c r="AN314" i="50"/>
  <c r="AM314" i="50"/>
  <c r="AL314" i="50"/>
  <c r="AK314" i="50"/>
  <c r="AJ314" i="50"/>
  <c r="AI314" i="50"/>
  <c r="AH314" i="50"/>
  <c r="AG314" i="50"/>
  <c r="AF314" i="50"/>
  <c r="AE314" i="50"/>
  <c r="AD314" i="50"/>
  <c r="AC314" i="50"/>
  <c r="AB314" i="50"/>
  <c r="AA314" i="50"/>
  <c r="Z314" i="50"/>
  <c r="Y314" i="50"/>
  <c r="X314" i="50"/>
  <c r="W314" i="50"/>
  <c r="V314" i="50"/>
  <c r="U314" i="50"/>
  <c r="T314" i="50"/>
  <c r="S314" i="50"/>
  <c r="R314" i="50"/>
  <c r="Q314" i="50"/>
  <c r="P314" i="50"/>
  <c r="O314" i="50"/>
  <c r="N314" i="50"/>
  <c r="M314" i="50"/>
  <c r="L314" i="50"/>
  <c r="K314" i="50"/>
  <c r="J314" i="50"/>
  <c r="I314" i="50"/>
  <c r="H314" i="50"/>
  <c r="G314" i="50"/>
  <c r="AQ314" i="50" s="1"/>
  <c r="C314" i="50"/>
  <c r="B314" i="50"/>
  <c r="A314" i="50"/>
  <c r="AP313" i="50"/>
  <c r="AO313" i="50"/>
  <c r="AN313" i="50"/>
  <c r="AM313" i="50"/>
  <c r="AK313" i="50"/>
  <c r="AI313" i="50"/>
  <c r="AH313" i="50"/>
  <c r="AG313" i="50"/>
  <c r="AF313" i="50"/>
  <c r="AE313" i="50"/>
  <c r="AD313" i="50"/>
  <c r="AC313" i="50"/>
  <c r="AB313" i="50"/>
  <c r="AA313" i="50"/>
  <c r="Z313" i="50"/>
  <c r="Y313" i="50"/>
  <c r="X313" i="50"/>
  <c r="W313" i="50"/>
  <c r="V313" i="50"/>
  <c r="U313" i="50"/>
  <c r="S313" i="50"/>
  <c r="R313" i="50"/>
  <c r="Q313" i="50"/>
  <c r="P313" i="50"/>
  <c r="O313" i="50"/>
  <c r="N313" i="50"/>
  <c r="M313" i="50"/>
  <c r="L313" i="50"/>
  <c r="K313" i="50"/>
  <c r="J313" i="50"/>
  <c r="I313" i="50"/>
  <c r="H313" i="50"/>
  <c r="G313" i="50"/>
  <c r="C313" i="50"/>
  <c r="A313" i="50" s="1"/>
  <c r="B313" i="50"/>
  <c r="AP312" i="50"/>
  <c r="AO312" i="50"/>
  <c r="AN312" i="50"/>
  <c r="AM312" i="50"/>
  <c r="AL312" i="50"/>
  <c r="AK312" i="50"/>
  <c r="AJ312" i="50"/>
  <c r="AI312" i="50"/>
  <c r="AH312" i="50"/>
  <c r="AG312" i="50"/>
  <c r="AF312" i="50"/>
  <c r="AE312" i="50"/>
  <c r="AD312" i="50"/>
  <c r="AC312" i="50"/>
  <c r="AB312" i="50"/>
  <c r="AA312" i="50"/>
  <c r="Z312" i="50"/>
  <c r="Y312" i="50"/>
  <c r="X312" i="50"/>
  <c r="W312" i="50"/>
  <c r="V312" i="50"/>
  <c r="U312" i="50"/>
  <c r="T312" i="50"/>
  <c r="S312" i="50"/>
  <c r="R312" i="50"/>
  <c r="Q312" i="50"/>
  <c r="P312" i="50"/>
  <c r="O312" i="50"/>
  <c r="N312" i="50"/>
  <c r="M312" i="50"/>
  <c r="L312" i="50"/>
  <c r="K312" i="50"/>
  <c r="J312" i="50"/>
  <c r="I312" i="50"/>
  <c r="H312" i="50"/>
  <c r="G312" i="50"/>
  <c r="AQ312" i="50" s="1"/>
  <c r="C312" i="50"/>
  <c r="B312" i="50"/>
  <c r="A312" i="50"/>
  <c r="AP311" i="50"/>
  <c r="AO311" i="50"/>
  <c r="AN311" i="50"/>
  <c r="AM311" i="50"/>
  <c r="AL311" i="50"/>
  <c r="AK311" i="50"/>
  <c r="AJ311" i="50"/>
  <c r="AI311" i="50"/>
  <c r="AH311" i="50"/>
  <c r="AG311" i="50"/>
  <c r="AF311" i="50"/>
  <c r="AE311" i="50"/>
  <c r="AD311" i="50"/>
  <c r="AC311" i="50"/>
  <c r="AB311" i="50"/>
  <c r="AA311" i="50"/>
  <c r="Z311" i="50"/>
  <c r="Y311" i="50"/>
  <c r="X311" i="50"/>
  <c r="W311" i="50"/>
  <c r="V311" i="50"/>
  <c r="U311" i="50"/>
  <c r="T311" i="50"/>
  <c r="S311" i="50"/>
  <c r="R311" i="50"/>
  <c r="Q311" i="50"/>
  <c r="P311" i="50"/>
  <c r="O311" i="50"/>
  <c r="N311" i="50"/>
  <c r="M311" i="50"/>
  <c r="L311" i="50"/>
  <c r="K311" i="50"/>
  <c r="J311" i="50"/>
  <c r="I311" i="50"/>
  <c r="H311" i="50"/>
  <c r="G311" i="50"/>
  <c r="AQ311" i="50" s="1"/>
  <c r="C311" i="50"/>
  <c r="A311" i="50" s="1"/>
  <c r="B311" i="50"/>
  <c r="AP310" i="50"/>
  <c r="AO310" i="50"/>
  <c r="AN310" i="50"/>
  <c r="AM310" i="50"/>
  <c r="AL310" i="50"/>
  <c r="AK310" i="50"/>
  <c r="AJ310" i="50"/>
  <c r="AI310" i="50"/>
  <c r="AH310" i="50"/>
  <c r="AF310" i="50"/>
  <c r="AE310" i="50"/>
  <c r="AD310" i="50"/>
  <c r="AC310" i="50"/>
  <c r="AB310" i="50"/>
  <c r="AA310" i="50"/>
  <c r="Z310" i="50"/>
  <c r="Y310" i="50"/>
  <c r="X310" i="50"/>
  <c r="W310" i="50"/>
  <c r="V310" i="50"/>
  <c r="U310" i="50"/>
  <c r="T310" i="50"/>
  <c r="S310" i="50"/>
  <c r="R310" i="50"/>
  <c r="Q310" i="50"/>
  <c r="P310" i="50"/>
  <c r="O310" i="50"/>
  <c r="N310" i="50"/>
  <c r="M310" i="50"/>
  <c r="L310" i="50"/>
  <c r="K310" i="50"/>
  <c r="J310" i="50"/>
  <c r="I310" i="50"/>
  <c r="H310" i="50"/>
  <c r="G310" i="50"/>
  <c r="C310" i="50"/>
  <c r="B310" i="50"/>
  <c r="A310" i="50"/>
  <c r="AP309" i="50"/>
  <c r="AO309" i="50"/>
  <c r="AN309" i="50"/>
  <c r="AM309" i="50"/>
  <c r="AL309" i="50"/>
  <c r="AK309" i="50"/>
  <c r="AI309" i="50"/>
  <c r="AH309" i="50"/>
  <c r="AG309" i="50"/>
  <c r="AF309" i="50"/>
  <c r="AE309" i="50"/>
  <c r="AD309" i="50"/>
  <c r="AC309" i="50"/>
  <c r="AB309" i="50"/>
  <c r="AA309" i="50"/>
  <c r="Z309" i="50"/>
  <c r="Y309" i="50"/>
  <c r="X309" i="50"/>
  <c r="W309" i="50"/>
  <c r="V309" i="50"/>
  <c r="T309" i="50"/>
  <c r="S309" i="50"/>
  <c r="R309" i="50"/>
  <c r="Q309" i="50"/>
  <c r="P309" i="50"/>
  <c r="O309" i="50"/>
  <c r="N309" i="50"/>
  <c r="M309" i="50"/>
  <c r="L309" i="50"/>
  <c r="K309" i="50"/>
  <c r="J309" i="50"/>
  <c r="I309" i="50"/>
  <c r="H309" i="50"/>
  <c r="G309" i="50"/>
  <c r="C309" i="50"/>
  <c r="A309" i="50" s="1"/>
  <c r="B309" i="50"/>
  <c r="AP308" i="50"/>
  <c r="AO308" i="50"/>
  <c r="AN308" i="50"/>
  <c r="AM308" i="50"/>
  <c r="AL308" i="50"/>
  <c r="AK308" i="50"/>
  <c r="AJ308" i="50"/>
  <c r="AI308" i="50"/>
  <c r="AH308" i="50"/>
  <c r="AG308" i="50"/>
  <c r="AF308" i="50"/>
  <c r="AE308" i="50"/>
  <c r="AD308" i="50"/>
  <c r="AC308" i="50"/>
  <c r="AB308" i="50"/>
  <c r="AA308" i="50"/>
  <c r="Z308" i="50"/>
  <c r="Y308" i="50"/>
  <c r="X308" i="50"/>
  <c r="W308" i="50"/>
  <c r="V308" i="50"/>
  <c r="T308" i="50"/>
  <c r="S308" i="50"/>
  <c r="R308" i="50"/>
  <c r="Q308" i="50"/>
  <c r="P308" i="50"/>
  <c r="O308" i="50"/>
  <c r="N308" i="50"/>
  <c r="M308" i="50"/>
  <c r="L308" i="50"/>
  <c r="K308" i="50"/>
  <c r="J308" i="50"/>
  <c r="I308" i="50"/>
  <c r="H308" i="50"/>
  <c r="G308" i="50"/>
  <c r="C308" i="50"/>
  <c r="B308" i="50"/>
  <c r="A308" i="50"/>
  <c r="AP307" i="50"/>
  <c r="AO307" i="50"/>
  <c r="AN307" i="50"/>
  <c r="AM307" i="50"/>
  <c r="AL307" i="50"/>
  <c r="AK307" i="50"/>
  <c r="AI307" i="50"/>
  <c r="AH307" i="50"/>
  <c r="AG307" i="50"/>
  <c r="AE307" i="50"/>
  <c r="AD307" i="50"/>
  <c r="AC307" i="50"/>
  <c r="AB307" i="50"/>
  <c r="AA307" i="50"/>
  <c r="Z307" i="50"/>
  <c r="Y307" i="50"/>
  <c r="X307" i="50"/>
  <c r="W307" i="50"/>
  <c r="V307" i="50"/>
  <c r="U307" i="50"/>
  <c r="S307" i="50"/>
  <c r="R307" i="50"/>
  <c r="Q307" i="50"/>
  <c r="P307" i="50"/>
  <c r="O307" i="50"/>
  <c r="N307" i="50"/>
  <c r="M307" i="50"/>
  <c r="L307" i="50"/>
  <c r="K307" i="50"/>
  <c r="J307" i="50"/>
  <c r="I307" i="50"/>
  <c r="H307" i="50"/>
  <c r="G307" i="50"/>
  <c r="C307" i="50"/>
  <c r="A307" i="50" s="1"/>
  <c r="B307" i="50"/>
  <c r="AP306" i="50"/>
  <c r="AO306" i="50"/>
  <c r="AN306" i="50"/>
  <c r="AM306" i="50"/>
  <c r="AL306" i="50"/>
  <c r="AK306" i="50"/>
  <c r="AJ306" i="50"/>
  <c r="AI306" i="50"/>
  <c r="AH306" i="50"/>
  <c r="AG306" i="50"/>
  <c r="AF306" i="50"/>
  <c r="AE306" i="50"/>
  <c r="AD306" i="50"/>
  <c r="AC306" i="50"/>
  <c r="AB306" i="50"/>
  <c r="AA306" i="50"/>
  <c r="Z306" i="50"/>
  <c r="Y306" i="50"/>
  <c r="X306" i="50"/>
  <c r="W306" i="50"/>
  <c r="V306" i="50"/>
  <c r="U306" i="50"/>
  <c r="T306" i="50"/>
  <c r="S306" i="50"/>
  <c r="R306" i="50"/>
  <c r="Q306" i="50"/>
  <c r="P306" i="50"/>
  <c r="O306" i="50"/>
  <c r="N306" i="50"/>
  <c r="M306" i="50"/>
  <c r="L306" i="50"/>
  <c r="K306" i="50"/>
  <c r="J306" i="50"/>
  <c r="I306" i="50"/>
  <c r="H306" i="50"/>
  <c r="G306" i="50"/>
  <c r="AQ306" i="50" s="1"/>
  <c r="C306" i="50"/>
  <c r="B306" i="50"/>
  <c r="A306" i="50"/>
  <c r="AP305" i="50"/>
  <c r="AO305" i="50"/>
  <c r="AN305" i="50"/>
  <c r="AM305" i="50"/>
  <c r="AL305" i="50"/>
  <c r="AK305" i="50"/>
  <c r="AJ305" i="50"/>
  <c r="AI305" i="50"/>
  <c r="AH305" i="50"/>
  <c r="AG305" i="50"/>
  <c r="AF305" i="50"/>
  <c r="AE305" i="50"/>
  <c r="AD305" i="50"/>
  <c r="AC305" i="50"/>
  <c r="AB305" i="50"/>
  <c r="AA305" i="50"/>
  <c r="Z305" i="50"/>
  <c r="Y305" i="50"/>
  <c r="X305" i="50"/>
  <c r="W305" i="50"/>
  <c r="V305" i="50"/>
  <c r="U305" i="50"/>
  <c r="S305" i="50"/>
  <c r="R305" i="50"/>
  <c r="Q305" i="50"/>
  <c r="P305" i="50"/>
  <c r="O305" i="50"/>
  <c r="N305" i="50"/>
  <c r="M305" i="50"/>
  <c r="L305" i="50"/>
  <c r="K305" i="50"/>
  <c r="J305" i="50"/>
  <c r="I305" i="50"/>
  <c r="H305" i="50"/>
  <c r="G305" i="50"/>
  <c r="C305" i="50"/>
  <c r="A305" i="50" s="1"/>
  <c r="B305" i="50"/>
  <c r="AP304" i="50"/>
  <c r="AO304" i="50"/>
  <c r="AN304" i="50"/>
  <c r="AL304" i="50"/>
  <c r="AK304" i="50"/>
  <c r="AI304" i="50"/>
  <c r="AH304" i="50"/>
  <c r="AG304" i="50"/>
  <c r="AE304" i="50"/>
  <c r="AD304" i="50"/>
  <c r="AC304" i="50"/>
  <c r="AB304" i="50"/>
  <c r="AA304" i="50"/>
  <c r="Z304" i="50"/>
  <c r="X304" i="50"/>
  <c r="W304" i="50"/>
  <c r="V304" i="50"/>
  <c r="S304" i="50"/>
  <c r="R304" i="50"/>
  <c r="Q304" i="50"/>
  <c r="P304" i="50"/>
  <c r="O304" i="50"/>
  <c r="N304" i="50"/>
  <c r="L304" i="50"/>
  <c r="K304" i="50"/>
  <c r="J304" i="50"/>
  <c r="I304" i="50"/>
  <c r="H304" i="50"/>
  <c r="G304" i="50"/>
  <c r="C304" i="50"/>
  <c r="B304" i="50"/>
  <c r="A304" i="50"/>
  <c r="AP303" i="50"/>
  <c r="AO303" i="50"/>
  <c r="AN303" i="50"/>
  <c r="AL303" i="50"/>
  <c r="AK303" i="50"/>
  <c r="AJ303" i="50"/>
  <c r="AI303" i="50"/>
  <c r="AH303" i="50"/>
  <c r="AG303" i="50"/>
  <c r="AF303" i="50"/>
  <c r="AE303" i="50"/>
  <c r="AD303" i="50"/>
  <c r="AC303" i="50"/>
  <c r="AB303" i="50"/>
  <c r="AA303" i="50"/>
  <c r="Z303" i="50"/>
  <c r="Y303" i="50"/>
  <c r="X303" i="50"/>
  <c r="W303" i="50"/>
  <c r="V303" i="50"/>
  <c r="U303" i="50"/>
  <c r="T303" i="50"/>
  <c r="S303" i="50"/>
  <c r="R303" i="50"/>
  <c r="Q303" i="50"/>
  <c r="P303" i="50"/>
  <c r="M303" i="50"/>
  <c r="L303" i="50"/>
  <c r="K303" i="50"/>
  <c r="J303" i="50"/>
  <c r="H303" i="50"/>
  <c r="G303" i="50"/>
  <c r="C303" i="50"/>
  <c r="A303" i="50" s="1"/>
  <c r="B303" i="50"/>
  <c r="AO302" i="50"/>
  <c r="AM302" i="50"/>
  <c r="AL302" i="50"/>
  <c r="AK302" i="50"/>
  <c r="AJ302" i="50"/>
  <c r="AI302" i="50"/>
  <c r="AH302" i="50"/>
  <c r="AG302" i="50"/>
  <c r="AF302" i="50"/>
  <c r="AE302" i="50"/>
  <c r="AD302" i="50"/>
  <c r="AC302" i="50"/>
  <c r="AB302" i="50"/>
  <c r="AA302" i="50"/>
  <c r="Z302" i="50"/>
  <c r="Y302" i="50"/>
  <c r="X302" i="50"/>
  <c r="W302" i="50"/>
  <c r="V302" i="50"/>
  <c r="U302" i="50"/>
  <c r="T302" i="50"/>
  <c r="S302" i="50"/>
  <c r="R302" i="50"/>
  <c r="Q302" i="50"/>
  <c r="P302" i="50"/>
  <c r="O302" i="50"/>
  <c r="N302" i="50"/>
  <c r="M302" i="50"/>
  <c r="L302" i="50"/>
  <c r="K302" i="50"/>
  <c r="J302" i="50"/>
  <c r="I302" i="50"/>
  <c r="H302" i="50"/>
  <c r="G302" i="50"/>
  <c r="C302" i="50"/>
  <c r="B302" i="50"/>
  <c r="A302" i="50"/>
  <c r="AP301" i="50"/>
  <c r="AO301" i="50"/>
  <c r="AN301" i="50"/>
  <c r="AM301" i="50"/>
  <c r="AL301" i="50"/>
  <c r="AK301" i="50"/>
  <c r="AJ301" i="50"/>
  <c r="AI301" i="50"/>
  <c r="AH301" i="50"/>
  <c r="AG301" i="50"/>
  <c r="AF301" i="50"/>
  <c r="AE301" i="50"/>
  <c r="AD301" i="50"/>
  <c r="AC301" i="50"/>
  <c r="AB301" i="50"/>
  <c r="AA301" i="50"/>
  <c r="Z301" i="50"/>
  <c r="Y301" i="50"/>
  <c r="X301" i="50"/>
  <c r="W301" i="50"/>
  <c r="V301" i="50"/>
  <c r="U301" i="50"/>
  <c r="T301" i="50"/>
  <c r="S301" i="50"/>
  <c r="R301" i="50"/>
  <c r="Q301" i="50"/>
  <c r="P301" i="50"/>
  <c r="O301" i="50"/>
  <c r="N301" i="50"/>
  <c r="M301" i="50"/>
  <c r="L301" i="50"/>
  <c r="K301" i="50"/>
  <c r="J301" i="50"/>
  <c r="I301" i="50"/>
  <c r="H301" i="50"/>
  <c r="G301" i="50"/>
  <c r="AQ301" i="50" s="1"/>
  <c r="C301" i="50"/>
  <c r="A301" i="50" s="1"/>
  <c r="B301" i="50"/>
  <c r="AP300" i="50"/>
  <c r="AO300" i="50"/>
  <c r="AN300" i="50"/>
  <c r="AM300" i="50"/>
  <c r="AL300" i="50"/>
  <c r="AK300" i="50"/>
  <c r="AJ300" i="50"/>
  <c r="AI300" i="50"/>
  <c r="AH300" i="50"/>
  <c r="AG300" i="50"/>
  <c r="AF300" i="50"/>
  <c r="AE300" i="50"/>
  <c r="AD300" i="50"/>
  <c r="AC300" i="50"/>
  <c r="AB300" i="50"/>
  <c r="AA300" i="50"/>
  <c r="Z300" i="50"/>
  <c r="Y300" i="50"/>
  <c r="X300" i="50"/>
  <c r="W300" i="50"/>
  <c r="V300" i="50"/>
  <c r="U300" i="50"/>
  <c r="T300" i="50"/>
  <c r="S300" i="50"/>
  <c r="R300" i="50"/>
  <c r="Q300" i="50"/>
  <c r="P300" i="50"/>
  <c r="O300" i="50"/>
  <c r="N300" i="50"/>
  <c r="M300" i="50"/>
  <c r="L300" i="50"/>
  <c r="K300" i="50"/>
  <c r="J300" i="50"/>
  <c r="I300" i="50"/>
  <c r="H300" i="50"/>
  <c r="G300" i="50"/>
  <c r="AQ300" i="50" s="1"/>
  <c r="C300" i="50"/>
  <c r="B300" i="50"/>
  <c r="A300" i="50"/>
  <c r="AP299" i="50"/>
  <c r="AO299" i="50"/>
  <c r="AN299" i="50"/>
  <c r="AM299" i="50"/>
  <c r="AL299" i="50"/>
  <c r="AK299" i="50"/>
  <c r="AJ299" i="50"/>
  <c r="AI299" i="50"/>
  <c r="AH299" i="50"/>
  <c r="AG299" i="50"/>
  <c r="AF299" i="50"/>
  <c r="AE299" i="50"/>
  <c r="AD299" i="50"/>
  <c r="AC299" i="50"/>
  <c r="AB299" i="50"/>
  <c r="AA299" i="50"/>
  <c r="Z299" i="50"/>
  <c r="Y299" i="50"/>
  <c r="X299" i="50"/>
  <c r="W299" i="50"/>
  <c r="V299" i="50"/>
  <c r="U299" i="50"/>
  <c r="T299" i="50"/>
  <c r="S299" i="50"/>
  <c r="R299" i="50"/>
  <c r="Q299" i="50"/>
  <c r="P299" i="50"/>
  <c r="O299" i="50"/>
  <c r="N299" i="50"/>
  <c r="M299" i="50"/>
  <c r="L299" i="50"/>
  <c r="K299" i="50"/>
  <c r="J299" i="50"/>
  <c r="I299" i="50"/>
  <c r="H299" i="50"/>
  <c r="G299" i="50"/>
  <c r="AQ299" i="50" s="1"/>
  <c r="C299" i="50"/>
  <c r="A299" i="50" s="1"/>
  <c r="B299" i="50"/>
  <c r="AP298" i="50"/>
  <c r="AO298" i="50"/>
  <c r="AN298" i="50"/>
  <c r="AM298" i="50"/>
  <c r="AL298" i="50"/>
  <c r="AK298" i="50"/>
  <c r="AJ298" i="50"/>
  <c r="AI298" i="50"/>
  <c r="AH298" i="50"/>
  <c r="AG298" i="50"/>
  <c r="AF298" i="50"/>
  <c r="AE298" i="50"/>
  <c r="AD298" i="50"/>
  <c r="AC298" i="50"/>
  <c r="AB298" i="50"/>
  <c r="AA298" i="50"/>
  <c r="Z298" i="50"/>
  <c r="Y298" i="50"/>
  <c r="X298" i="50"/>
  <c r="W298" i="50"/>
  <c r="V298" i="50"/>
  <c r="U298" i="50"/>
  <c r="T298" i="50"/>
  <c r="S298" i="50"/>
  <c r="R298" i="50"/>
  <c r="Q298" i="50"/>
  <c r="P298" i="50"/>
  <c r="O298" i="50"/>
  <c r="N298" i="50"/>
  <c r="M298" i="50"/>
  <c r="L298" i="50"/>
  <c r="K298" i="50"/>
  <c r="J298" i="50"/>
  <c r="I298" i="50"/>
  <c r="H298" i="50"/>
  <c r="G298" i="50"/>
  <c r="AQ298" i="50" s="1"/>
  <c r="C298" i="50"/>
  <c r="B298" i="50"/>
  <c r="A298" i="50"/>
  <c r="AP297" i="50"/>
  <c r="AO297" i="50"/>
  <c r="AN297" i="50"/>
  <c r="AM297" i="50"/>
  <c r="AL297" i="50"/>
  <c r="AK297" i="50"/>
  <c r="AJ297" i="50"/>
  <c r="AI297" i="50"/>
  <c r="AH297" i="50"/>
  <c r="AG297" i="50"/>
  <c r="AF297" i="50"/>
  <c r="AE297" i="50"/>
  <c r="AD297" i="50"/>
  <c r="AC297" i="50"/>
  <c r="AB297" i="50"/>
  <c r="AA297" i="50"/>
  <c r="Z297" i="50"/>
  <c r="Y297" i="50"/>
  <c r="X297" i="50"/>
  <c r="W297" i="50"/>
  <c r="V297" i="50"/>
  <c r="U297" i="50"/>
  <c r="T297" i="50"/>
  <c r="S297" i="50"/>
  <c r="R297" i="50"/>
  <c r="Q297" i="50"/>
  <c r="P297" i="50"/>
  <c r="O297" i="50"/>
  <c r="N297" i="50"/>
  <c r="M297" i="50"/>
  <c r="L297" i="50"/>
  <c r="K297" i="50"/>
  <c r="J297" i="50"/>
  <c r="I297" i="50"/>
  <c r="H297" i="50"/>
  <c r="G297" i="50"/>
  <c r="AQ297" i="50" s="1"/>
  <c r="C297" i="50"/>
  <c r="A297" i="50" s="1"/>
  <c r="B297" i="50"/>
  <c r="AP296" i="50"/>
  <c r="AO296" i="50"/>
  <c r="AN296" i="50"/>
  <c r="AM296" i="50"/>
  <c r="AL296" i="50"/>
  <c r="AK296" i="50"/>
  <c r="AJ296" i="50"/>
  <c r="AI296" i="50"/>
  <c r="AH296" i="50"/>
  <c r="AG296" i="50"/>
  <c r="AF296" i="50"/>
  <c r="AE296" i="50"/>
  <c r="AD296" i="50"/>
  <c r="AC296" i="50"/>
  <c r="AB296" i="50"/>
  <c r="AA296" i="50"/>
  <c r="Z296" i="50"/>
  <c r="Y296" i="50"/>
  <c r="X296" i="50"/>
  <c r="W296" i="50"/>
  <c r="V296" i="50"/>
  <c r="U296" i="50"/>
  <c r="T296" i="50"/>
  <c r="S296" i="50"/>
  <c r="R296" i="50"/>
  <c r="Q296" i="50"/>
  <c r="P296" i="50"/>
  <c r="O296" i="50"/>
  <c r="N296" i="50"/>
  <c r="M296" i="50"/>
  <c r="L296" i="50"/>
  <c r="K296" i="50"/>
  <c r="J296" i="50"/>
  <c r="I296" i="50"/>
  <c r="H296" i="50"/>
  <c r="G296" i="50"/>
  <c r="AQ296" i="50" s="1"/>
  <c r="C296" i="50"/>
  <c r="B296" i="50"/>
  <c r="A296" i="50"/>
  <c r="AP295" i="50"/>
  <c r="AO295" i="50"/>
  <c r="AN295" i="50"/>
  <c r="AM295" i="50"/>
  <c r="AL295" i="50"/>
  <c r="AK295" i="50"/>
  <c r="AJ295" i="50"/>
  <c r="AI295" i="50"/>
  <c r="AH295" i="50"/>
  <c r="AG295" i="50"/>
  <c r="AF295" i="50"/>
  <c r="AE295" i="50"/>
  <c r="AD295" i="50"/>
  <c r="AC295" i="50"/>
  <c r="AB295" i="50"/>
  <c r="AA295" i="50"/>
  <c r="Z295" i="50"/>
  <c r="Y295" i="50"/>
  <c r="X295" i="50"/>
  <c r="W295" i="50"/>
  <c r="V295" i="50"/>
  <c r="U295" i="50"/>
  <c r="T295" i="50"/>
  <c r="S295" i="50"/>
  <c r="R295" i="50"/>
  <c r="Q295" i="50"/>
  <c r="P295" i="50"/>
  <c r="O295" i="50"/>
  <c r="N295" i="50"/>
  <c r="M295" i="50"/>
  <c r="L295" i="50"/>
  <c r="K295" i="50"/>
  <c r="J295" i="50"/>
  <c r="I295" i="50"/>
  <c r="H295" i="50"/>
  <c r="G295" i="50"/>
  <c r="AQ295" i="50" s="1"/>
  <c r="C295" i="50"/>
  <c r="A295" i="50" s="1"/>
  <c r="B295" i="50"/>
  <c r="AP294" i="50"/>
  <c r="AO294" i="50"/>
  <c r="AN294" i="50"/>
  <c r="AM294" i="50"/>
  <c r="AL294" i="50"/>
  <c r="AK294" i="50"/>
  <c r="AJ294" i="50"/>
  <c r="AI294" i="50"/>
  <c r="AH294" i="50"/>
  <c r="AG294" i="50"/>
  <c r="AF294" i="50"/>
  <c r="AE294" i="50"/>
  <c r="AD294" i="50"/>
  <c r="AC294" i="50"/>
  <c r="AB294" i="50"/>
  <c r="AA294" i="50"/>
  <c r="Z294" i="50"/>
  <c r="Y294" i="50"/>
  <c r="X294" i="50"/>
  <c r="W294" i="50"/>
  <c r="U294" i="50"/>
  <c r="S294" i="50"/>
  <c r="R294" i="50"/>
  <c r="Q294" i="50"/>
  <c r="P294" i="50"/>
  <c r="O294" i="50"/>
  <c r="N294" i="50"/>
  <c r="M294" i="50"/>
  <c r="L294" i="50"/>
  <c r="K294" i="50"/>
  <c r="J294" i="50"/>
  <c r="I294" i="50"/>
  <c r="H294" i="50"/>
  <c r="G294" i="50"/>
  <c r="C294" i="50"/>
  <c r="B294" i="50"/>
  <c r="A294" i="50"/>
  <c r="AP293" i="50"/>
  <c r="AO293" i="50"/>
  <c r="AN293" i="50"/>
  <c r="AM293" i="50"/>
  <c r="AL293" i="50"/>
  <c r="AK293" i="50"/>
  <c r="AJ293" i="50"/>
  <c r="AI293" i="50"/>
  <c r="AH293" i="50"/>
  <c r="AG293" i="50"/>
  <c r="AE293" i="50"/>
  <c r="AD293" i="50"/>
  <c r="AC293" i="50"/>
  <c r="AB293" i="50"/>
  <c r="AA293" i="50"/>
  <c r="Z293" i="50"/>
  <c r="Y293" i="50"/>
  <c r="X293" i="50"/>
  <c r="W293" i="50"/>
  <c r="S293" i="50"/>
  <c r="R293" i="50"/>
  <c r="Q293" i="50"/>
  <c r="P293" i="50"/>
  <c r="O293" i="50"/>
  <c r="N293" i="50"/>
  <c r="M293" i="50"/>
  <c r="L293" i="50"/>
  <c r="K293" i="50"/>
  <c r="J293" i="50"/>
  <c r="I293" i="50"/>
  <c r="H293" i="50"/>
  <c r="G293" i="50"/>
  <c r="C293" i="50"/>
  <c r="A293" i="50" s="1"/>
  <c r="B293" i="50"/>
  <c r="AP292" i="50"/>
  <c r="AO292" i="50"/>
  <c r="AN292" i="50"/>
  <c r="AL292" i="50"/>
  <c r="AK292" i="50"/>
  <c r="AH292" i="50"/>
  <c r="AG292" i="50"/>
  <c r="AF292" i="50"/>
  <c r="AE292" i="50"/>
  <c r="AD292" i="50"/>
  <c r="AC292" i="50"/>
  <c r="AB292" i="50"/>
  <c r="AA292" i="50"/>
  <c r="Z292" i="50"/>
  <c r="Y292" i="50"/>
  <c r="X292" i="50"/>
  <c r="W292" i="50"/>
  <c r="V292" i="50"/>
  <c r="U292" i="50"/>
  <c r="S292" i="50"/>
  <c r="R292" i="50"/>
  <c r="Q292" i="50"/>
  <c r="P292" i="50"/>
  <c r="O292" i="50"/>
  <c r="N292" i="50"/>
  <c r="M292" i="50"/>
  <c r="L292" i="50"/>
  <c r="K292" i="50"/>
  <c r="J292" i="50"/>
  <c r="I292" i="50"/>
  <c r="H292" i="50"/>
  <c r="G292" i="50"/>
  <c r="C292" i="50"/>
  <c r="B292" i="50"/>
  <c r="A292" i="50"/>
  <c r="AP291" i="50"/>
  <c r="AO291" i="50"/>
  <c r="AN291" i="50"/>
  <c r="AM291" i="50"/>
  <c r="AL291" i="50"/>
  <c r="AK291" i="50"/>
  <c r="AJ291" i="50"/>
  <c r="AI291" i="50"/>
  <c r="AH291" i="50"/>
  <c r="AG291" i="50"/>
  <c r="AF291" i="50"/>
  <c r="AE291" i="50"/>
  <c r="AD291" i="50"/>
  <c r="AC291" i="50"/>
  <c r="AB291" i="50"/>
  <c r="AA291" i="50"/>
  <c r="Z291" i="50"/>
  <c r="Y291" i="50"/>
  <c r="X291" i="50"/>
  <c r="W291" i="50"/>
  <c r="V291" i="50"/>
  <c r="U291" i="50"/>
  <c r="S291" i="50"/>
  <c r="R291" i="50"/>
  <c r="Q291" i="50"/>
  <c r="P291" i="50"/>
  <c r="O291" i="50"/>
  <c r="N291" i="50"/>
  <c r="L291" i="50"/>
  <c r="K291" i="50"/>
  <c r="J291" i="50"/>
  <c r="I291" i="50"/>
  <c r="H291" i="50"/>
  <c r="G291" i="50"/>
  <c r="C291" i="50"/>
  <c r="A291" i="50" s="1"/>
  <c r="B291" i="50"/>
  <c r="AP290" i="50"/>
  <c r="AO290" i="50"/>
  <c r="AN290" i="50"/>
  <c r="AL290" i="50"/>
  <c r="AK290" i="50"/>
  <c r="AJ290" i="50"/>
  <c r="AI290" i="50"/>
  <c r="AH290" i="50"/>
  <c r="AG290" i="50"/>
  <c r="AE290" i="50"/>
  <c r="AD290" i="50"/>
  <c r="AC290" i="50"/>
  <c r="AB290" i="50"/>
  <c r="AA290" i="50"/>
  <c r="Z290" i="50"/>
  <c r="Y290" i="50"/>
  <c r="X290" i="50"/>
  <c r="W290" i="50"/>
  <c r="V290" i="50"/>
  <c r="U290" i="50"/>
  <c r="T290" i="50"/>
  <c r="S290" i="50"/>
  <c r="R290" i="50"/>
  <c r="Q290" i="50"/>
  <c r="P290" i="50"/>
  <c r="O290" i="50"/>
  <c r="N290" i="50"/>
  <c r="L290" i="50"/>
  <c r="K290" i="50"/>
  <c r="J290" i="50"/>
  <c r="I290" i="50"/>
  <c r="H290" i="50"/>
  <c r="G290" i="50"/>
  <c r="C290" i="50"/>
  <c r="B290" i="50"/>
  <c r="A290" i="50"/>
  <c r="AP289" i="50"/>
  <c r="AO289" i="50"/>
  <c r="AN289" i="50"/>
  <c r="AM289" i="50"/>
  <c r="AL289" i="50"/>
  <c r="AK289" i="50"/>
  <c r="AJ289" i="50"/>
  <c r="AI289" i="50"/>
  <c r="AH289" i="50"/>
  <c r="AG289" i="50"/>
  <c r="AE289" i="50"/>
  <c r="AD289" i="50"/>
  <c r="AC289" i="50"/>
  <c r="AB289" i="50"/>
  <c r="AA289" i="50"/>
  <c r="Z289" i="50"/>
  <c r="Y289" i="50"/>
  <c r="X289" i="50"/>
  <c r="W289" i="50"/>
  <c r="V289" i="50"/>
  <c r="U289" i="50"/>
  <c r="S289" i="50"/>
  <c r="R289" i="50"/>
  <c r="Q289" i="50"/>
  <c r="P289" i="50"/>
  <c r="O289" i="50"/>
  <c r="N289" i="50"/>
  <c r="M289" i="50"/>
  <c r="L289" i="50"/>
  <c r="K289" i="50"/>
  <c r="J289" i="50"/>
  <c r="I289" i="50"/>
  <c r="H289" i="50"/>
  <c r="G289" i="50"/>
  <c r="C289" i="50"/>
  <c r="A289" i="50" s="1"/>
  <c r="B289" i="50"/>
  <c r="AP288" i="50"/>
  <c r="AL288" i="50"/>
  <c r="AJ288" i="50"/>
  <c r="AI288" i="50"/>
  <c r="AD288" i="50"/>
  <c r="AC288" i="50"/>
  <c r="Y288" i="50"/>
  <c r="T288" i="50"/>
  <c r="Q288" i="50"/>
  <c r="N288" i="50"/>
  <c r="M288" i="50"/>
  <c r="C288" i="50"/>
  <c r="B288" i="50"/>
  <c r="A288" i="50"/>
  <c r="AP287" i="50"/>
  <c r="AO287" i="50"/>
  <c r="AN287" i="50"/>
  <c r="AM287" i="50"/>
  <c r="AL287" i="50"/>
  <c r="AK287" i="50"/>
  <c r="AJ287" i="50"/>
  <c r="AI287" i="50"/>
  <c r="AH287" i="50"/>
  <c r="AG287" i="50"/>
  <c r="AF287" i="50"/>
  <c r="AE287" i="50"/>
  <c r="AD287" i="50"/>
  <c r="AC287" i="50"/>
  <c r="AB287" i="50"/>
  <c r="AA287" i="50"/>
  <c r="Z287" i="50"/>
  <c r="Y287" i="50"/>
  <c r="X287" i="50"/>
  <c r="W287" i="50"/>
  <c r="V287" i="50"/>
  <c r="U287" i="50"/>
  <c r="T287" i="50"/>
  <c r="S287" i="50"/>
  <c r="R287" i="50"/>
  <c r="Q287" i="50"/>
  <c r="P287" i="50"/>
  <c r="O287" i="50"/>
  <c r="N287" i="50"/>
  <c r="M287" i="50"/>
  <c r="L287" i="50"/>
  <c r="K287" i="50"/>
  <c r="J287" i="50"/>
  <c r="I287" i="50"/>
  <c r="H287" i="50"/>
  <c r="G287" i="50"/>
  <c r="AQ287" i="50" s="1"/>
  <c r="C287" i="50"/>
  <c r="A287" i="50" s="1"/>
  <c r="B287" i="50"/>
  <c r="AP286" i="50"/>
  <c r="AO286" i="50"/>
  <c r="AN286" i="50"/>
  <c r="AM286" i="50"/>
  <c r="AL286" i="50"/>
  <c r="AK286" i="50"/>
  <c r="AJ286" i="50"/>
  <c r="AI286" i="50"/>
  <c r="AH286" i="50"/>
  <c r="AG286" i="50"/>
  <c r="AF286" i="50"/>
  <c r="AE286" i="50"/>
  <c r="AD286" i="50"/>
  <c r="AC286" i="50"/>
  <c r="AB286" i="50"/>
  <c r="AA286" i="50"/>
  <c r="Z286" i="50"/>
  <c r="Y286" i="50"/>
  <c r="X286" i="50"/>
  <c r="W286" i="50"/>
  <c r="V286" i="50"/>
  <c r="U286" i="50"/>
  <c r="T286" i="50"/>
  <c r="S286" i="50"/>
  <c r="R286" i="50"/>
  <c r="Q286" i="50"/>
  <c r="P286" i="50"/>
  <c r="O286" i="50"/>
  <c r="N286" i="50"/>
  <c r="M286" i="50"/>
  <c r="L286" i="50"/>
  <c r="K286" i="50"/>
  <c r="J286" i="50"/>
  <c r="I286" i="50"/>
  <c r="H286" i="50"/>
  <c r="G286" i="50"/>
  <c r="AQ286" i="50" s="1"/>
  <c r="C286" i="50"/>
  <c r="B286" i="50"/>
  <c r="A286" i="50"/>
  <c r="AP285" i="50"/>
  <c r="AO285" i="50"/>
  <c r="AN285" i="50"/>
  <c r="AM285" i="50"/>
  <c r="AL285" i="50"/>
  <c r="AK285" i="50"/>
  <c r="AJ285" i="50"/>
  <c r="AI285" i="50"/>
  <c r="AH285" i="50"/>
  <c r="AE285" i="50"/>
  <c r="AD285" i="50"/>
  <c r="AC285" i="50"/>
  <c r="AB285" i="50"/>
  <c r="AA285" i="50"/>
  <c r="Z285" i="50"/>
  <c r="Y285" i="50"/>
  <c r="X285" i="50"/>
  <c r="W285" i="50"/>
  <c r="V285" i="50"/>
  <c r="U285" i="50"/>
  <c r="T285" i="50"/>
  <c r="S285" i="50"/>
  <c r="R285" i="50"/>
  <c r="Q285" i="50"/>
  <c r="P285" i="50"/>
  <c r="O285" i="50"/>
  <c r="N285" i="50"/>
  <c r="M285" i="50"/>
  <c r="L285" i="50"/>
  <c r="K285" i="50"/>
  <c r="J285" i="50"/>
  <c r="I285" i="50"/>
  <c r="H285" i="50"/>
  <c r="G285" i="50"/>
  <c r="C285" i="50"/>
  <c r="A285" i="50" s="1"/>
  <c r="B285" i="50"/>
  <c r="AP284" i="50"/>
  <c r="AO284" i="50"/>
  <c r="AN284" i="50"/>
  <c r="AM284" i="50"/>
  <c r="AL284" i="50"/>
  <c r="AK284" i="50"/>
  <c r="AJ284" i="50"/>
  <c r="AI284" i="50"/>
  <c r="AH284" i="50"/>
  <c r="AG284" i="50"/>
  <c r="AF284" i="50"/>
  <c r="AE284" i="50"/>
  <c r="AD284" i="50"/>
  <c r="AC284" i="50"/>
  <c r="AB284" i="50"/>
  <c r="AA284" i="50"/>
  <c r="Z284" i="50"/>
  <c r="Y284" i="50"/>
  <c r="X284" i="50"/>
  <c r="W284" i="50"/>
  <c r="V284" i="50"/>
  <c r="U284" i="50"/>
  <c r="T284" i="50"/>
  <c r="S284" i="50"/>
  <c r="R284" i="50"/>
  <c r="Q284" i="50"/>
  <c r="P284" i="50"/>
  <c r="O284" i="50"/>
  <c r="N284" i="50"/>
  <c r="M284" i="50"/>
  <c r="L284" i="50"/>
  <c r="K284" i="50"/>
  <c r="J284" i="50"/>
  <c r="I284" i="50"/>
  <c r="H284" i="50"/>
  <c r="G284" i="50"/>
  <c r="AQ284" i="50" s="1"/>
  <c r="C284" i="50"/>
  <c r="B284" i="50"/>
  <c r="A284" i="50"/>
  <c r="AP283" i="50"/>
  <c r="AO283" i="50"/>
  <c r="AN283" i="50"/>
  <c r="AM283" i="50"/>
  <c r="AL283" i="50"/>
  <c r="AK283" i="50"/>
  <c r="AJ283" i="50"/>
  <c r="AI283" i="50"/>
  <c r="AH283" i="50"/>
  <c r="AG283" i="50"/>
  <c r="AF283" i="50"/>
  <c r="AE283" i="50"/>
  <c r="AD283" i="50"/>
  <c r="AC283" i="50"/>
  <c r="AB283" i="50"/>
  <c r="AA283" i="50"/>
  <c r="Z283" i="50"/>
  <c r="Y283" i="50"/>
  <c r="X283" i="50"/>
  <c r="W283" i="50"/>
  <c r="V283" i="50"/>
  <c r="U283" i="50"/>
  <c r="T283" i="50"/>
  <c r="S283" i="50"/>
  <c r="R283" i="50"/>
  <c r="Q283" i="50"/>
  <c r="P283" i="50"/>
  <c r="O283" i="50"/>
  <c r="N283" i="50"/>
  <c r="M283" i="50"/>
  <c r="L283" i="50"/>
  <c r="K283" i="50"/>
  <c r="J283" i="50"/>
  <c r="I283" i="50"/>
  <c r="H283" i="50"/>
  <c r="G283" i="50"/>
  <c r="AQ283" i="50" s="1"/>
  <c r="C283" i="50"/>
  <c r="A283" i="50" s="1"/>
  <c r="B283" i="50"/>
  <c r="AP282" i="50"/>
  <c r="AO282" i="50"/>
  <c r="AN282" i="50"/>
  <c r="AM282" i="50"/>
  <c r="AL282" i="50"/>
  <c r="AK282" i="50"/>
  <c r="AJ282" i="50"/>
  <c r="AI282" i="50"/>
  <c r="AF282" i="50"/>
  <c r="AE282" i="50"/>
  <c r="AD282" i="50"/>
  <c r="AC282" i="50"/>
  <c r="AB282" i="50"/>
  <c r="AA282" i="50"/>
  <c r="Z282" i="50"/>
  <c r="Y282" i="50"/>
  <c r="X282" i="50"/>
  <c r="W282" i="50"/>
  <c r="U282" i="50"/>
  <c r="T282" i="50"/>
  <c r="S282" i="50"/>
  <c r="R282" i="50"/>
  <c r="Q282" i="50"/>
  <c r="P282" i="50"/>
  <c r="O282" i="50"/>
  <c r="N282" i="50"/>
  <c r="M282" i="50"/>
  <c r="L282" i="50"/>
  <c r="K282" i="50"/>
  <c r="J282" i="50"/>
  <c r="I282" i="50"/>
  <c r="H282" i="50"/>
  <c r="G282" i="50"/>
  <c r="C282" i="50"/>
  <c r="B282" i="50"/>
  <c r="A282" i="50"/>
  <c r="AP281" i="50"/>
  <c r="AO281" i="50"/>
  <c r="AN281" i="50"/>
  <c r="AM281" i="50"/>
  <c r="AL281" i="50"/>
  <c r="AK281" i="50"/>
  <c r="AJ281" i="50"/>
  <c r="AI281" i="50"/>
  <c r="AH281" i="50"/>
  <c r="AG281" i="50"/>
  <c r="AF281" i="50"/>
  <c r="AE281" i="50"/>
  <c r="AD281" i="50"/>
  <c r="AC281" i="50"/>
  <c r="AB281" i="50"/>
  <c r="AA281" i="50"/>
  <c r="Z281" i="50"/>
  <c r="Y281" i="50"/>
  <c r="X281" i="50"/>
  <c r="W281" i="50"/>
  <c r="V281" i="50"/>
  <c r="U281" i="50"/>
  <c r="T281" i="50"/>
  <c r="S281" i="50"/>
  <c r="R281" i="50"/>
  <c r="Q281" i="50"/>
  <c r="P281" i="50"/>
  <c r="O281" i="50"/>
  <c r="N281" i="50"/>
  <c r="M281" i="50"/>
  <c r="L281" i="50"/>
  <c r="K281" i="50"/>
  <c r="J281" i="50"/>
  <c r="I281" i="50"/>
  <c r="H281" i="50"/>
  <c r="G281" i="50"/>
  <c r="AQ281" i="50" s="1"/>
  <c r="C281" i="50"/>
  <c r="A281" i="50" s="1"/>
  <c r="B281" i="50"/>
  <c r="AP280" i="50"/>
  <c r="AO280" i="50"/>
  <c r="AN280" i="50"/>
  <c r="AM280" i="50"/>
  <c r="AL280" i="50"/>
  <c r="AK280" i="50"/>
  <c r="AJ280" i="50"/>
  <c r="AI280" i="50"/>
  <c r="AH280" i="50"/>
  <c r="AG280" i="50"/>
  <c r="AF280" i="50"/>
  <c r="AE280" i="50"/>
  <c r="AD280" i="50"/>
  <c r="AC280" i="50"/>
  <c r="AB280" i="50"/>
  <c r="AA280" i="50"/>
  <c r="Z280" i="50"/>
  <c r="Y280" i="50"/>
  <c r="X280" i="50"/>
  <c r="W280" i="50"/>
  <c r="V280" i="50"/>
  <c r="U280" i="50"/>
  <c r="T280" i="50"/>
  <c r="S280" i="50"/>
  <c r="R280" i="50"/>
  <c r="Q280" i="50"/>
  <c r="P280" i="50"/>
  <c r="O280" i="50"/>
  <c r="N280" i="50"/>
  <c r="M280" i="50"/>
  <c r="L280" i="50"/>
  <c r="K280" i="50"/>
  <c r="J280" i="50"/>
  <c r="I280" i="50"/>
  <c r="H280" i="50"/>
  <c r="G280" i="50"/>
  <c r="AQ280" i="50" s="1"/>
  <c r="C280" i="50"/>
  <c r="B280" i="50"/>
  <c r="A280" i="50"/>
  <c r="AP279" i="50"/>
  <c r="AO279" i="50"/>
  <c r="AN279" i="50"/>
  <c r="AM279" i="50"/>
  <c r="AL279" i="50"/>
  <c r="AK279" i="50"/>
  <c r="AJ279" i="50"/>
  <c r="AI279" i="50"/>
  <c r="AH279" i="50"/>
  <c r="AG279" i="50"/>
  <c r="AF279" i="50"/>
  <c r="AE279" i="50"/>
  <c r="AD279" i="50"/>
  <c r="AC279" i="50"/>
  <c r="AB279" i="50"/>
  <c r="AA279" i="50"/>
  <c r="Z279" i="50"/>
  <c r="Y279" i="50"/>
  <c r="X279" i="50"/>
  <c r="W279" i="50"/>
  <c r="V279" i="50"/>
  <c r="U279" i="50"/>
  <c r="T279" i="50"/>
  <c r="S279" i="50"/>
  <c r="R279" i="50"/>
  <c r="Q279" i="50"/>
  <c r="P279" i="50"/>
  <c r="O279" i="50"/>
  <c r="N279" i="50"/>
  <c r="M279" i="50"/>
  <c r="L279" i="50"/>
  <c r="K279" i="50"/>
  <c r="J279" i="50"/>
  <c r="I279" i="50"/>
  <c r="H279" i="50"/>
  <c r="G279" i="50"/>
  <c r="AQ279" i="50" s="1"/>
  <c r="C279" i="50"/>
  <c r="A279" i="50" s="1"/>
  <c r="B279" i="50"/>
  <c r="AP278" i="50"/>
  <c r="AO278" i="50"/>
  <c r="AN278" i="50"/>
  <c r="AM278" i="50"/>
  <c r="AL278" i="50"/>
  <c r="AK278" i="50"/>
  <c r="AJ278" i="50"/>
  <c r="AI278" i="50"/>
  <c r="AF278" i="50"/>
  <c r="AE278" i="50"/>
  <c r="AD278" i="50"/>
  <c r="AC278" i="50"/>
  <c r="AB278" i="50"/>
  <c r="AA278" i="50"/>
  <c r="Z278" i="50"/>
  <c r="Y278" i="50"/>
  <c r="X278" i="50"/>
  <c r="W278" i="50"/>
  <c r="U278" i="50"/>
  <c r="T278" i="50"/>
  <c r="S278" i="50"/>
  <c r="R278" i="50"/>
  <c r="Q278" i="50"/>
  <c r="P278" i="50"/>
  <c r="O278" i="50"/>
  <c r="N278" i="50"/>
  <c r="M278" i="50"/>
  <c r="L278" i="50"/>
  <c r="K278" i="50"/>
  <c r="J278" i="50"/>
  <c r="I278" i="50"/>
  <c r="H278" i="50"/>
  <c r="G278" i="50"/>
  <c r="C278" i="50"/>
  <c r="B278" i="50"/>
  <c r="A278" i="50"/>
  <c r="AP277" i="50"/>
  <c r="AO277" i="50"/>
  <c r="AN277" i="50"/>
  <c r="AM277" i="50"/>
  <c r="AL277" i="50"/>
  <c r="AK277" i="50"/>
  <c r="AJ277" i="50"/>
  <c r="AI277" i="50"/>
  <c r="AH277" i="50"/>
  <c r="AG277" i="50"/>
  <c r="AF277" i="50"/>
  <c r="AE277" i="50"/>
  <c r="AD277" i="50"/>
  <c r="AC277" i="50"/>
  <c r="AB277" i="50"/>
  <c r="AA277" i="50"/>
  <c r="Z277" i="50"/>
  <c r="Y277" i="50"/>
  <c r="X277" i="50"/>
  <c r="W277" i="50"/>
  <c r="V277" i="50"/>
  <c r="U277" i="50"/>
  <c r="T277" i="50"/>
  <c r="S277" i="50"/>
  <c r="R277" i="50"/>
  <c r="Q277" i="50"/>
  <c r="P277" i="50"/>
  <c r="O277" i="50"/>
  <c r="N277" i="50"/>
  <c r="M277" i="50"/>
  <c r="L277" i="50"/>
  <c r="K277" i="50"/>
  <c r="J277" i="50"/>
  <c r="I277" i="50"/>
  <c r="H277" i="50"/>
  <c r="G277" i="50"/>
  <c r="AQ277" i="50" s="1"/>
  <c r="C277" i="50"/>
  <c r="A277" i="50" s="1"/>
  <c r="B277" i="50"/>
  <c r="AP276" i="50"/>
  <c r="AO276" i="50"/>
  <c r="AN276" i="50"/>
  <c r="AM276" i="50"/>
  <c r="AL276" i="50"/>
  <c r="AK276" i="50"/>
  <c r="AJ276" i="50"/>
  <c r="AI276" i="50"/>
  <c r="AH276" i="50"/>
  <c r="AG276" i="50"/>
  <c r="AF276" i="50"/>
  <c r="AE276" i="50"/>
  <c r="AD276" i="50"/>
  <c r="AC276" i="50"/>
  <c r="AB276" i="50"/>
  <c r="AA276" i="50"/>
  <c r="Z276" i="50"/>
  <c r="Y276" i="50"/>
  <c r="X276" i="50"/>
  <c r="W276" i="50"/>
  <c r="V276" i="50"/>
  <c r="U276" i="50"/>
  <c r="T276" i="50"/>
  <c r="S276" i="50"/>
  <c r="R276" i="50"/>
  <c r="Q276" i="50"/>
  <c r="P276" i="50"/>
  <c r="O276" i="50"/>
  <c r="N276" i="50"/>
  <c r="M276" i="50"/>
  <c r="L276" i="50"/>
  <c r="K276" i="50"/>
  <c r="J276" i="50"/>
  <c r="I276" i="50"/>
  <c r="H276" i="50"/>
  <c r="G276" i="50"/>
  <c r="AQ276" i="50" s="1"/>
  <c r="C276" i="50"/>
  <c r="B276" i="50"/>
  <c r="A276" i="50"/>
  <c r="AP275" i="50"/>
  <c r="AO275" i="50"/>
  <c r="AN275" i="50"/>
  <c r="AM275" i="50"/>
  <c r="AL275" i="50"/>
  <c r="AK275" i="50"/>
  <c r="AJ275" i="50"/>
  <c r="AI275" i="50"/>
  <c r="AH275" i="50"/>
  <c r="AG275" i="50"/>
  <c r="AF275" i="50"/>
  <c r="AE275" i="50"/>
  <c r="AD275" i="50"/>
  <c r="AC275" i="50"/>
  <c r="AB275" i="50"/>
  <c r="AA275" i="50"/>
  <c r="Z275" i="50"/>
  <c r="Y275" i="50"/>
  <c r="X275" i="50"/>
  <c r="W275" i="50"/>
  <c r="V275" i="50"/>
  <c r="U275" i="50"/>
  <c r="T275" i="50"/>
  <c r="S275" i="50"/>
  <c r="R275" i="50"/>
  <c r="Q275" i="50"/>
  <c r="P275" i="50"/>
  <c r="O275" i="50"/>
  <c r="N275" i="50"/>
  <c r="M275" i="50"/>
  <c r="L275" i="50"/>
  <c r="K275" i="50"/>
  <c r="J275" i="50"/>
  <c r="I275" i="50"/>
  <c r="H275" i="50"/>
  <c r="G275" i="50"/>
  <c r="AQ275" i="50" s="1"/>
  <c r="C275" i="50"/>
  <c r="A275" i="50" s="1"/>
  <c r="B275" i="50"/>
  <c r="AP274" i="50"/>
  <c r="AO274" i="50"/>
  <c r="AN274" i="50"/>
  <c r="AM274" i="50"/>
  <c r="AL274" i="50"/>
  <c r="AK274" i="50"/>
  <c r="AJ274" i="50"/>
  <c r="AI274" i="50"/>
  <c r="AH274" i="50"/>
  <c r="AG274" i="50"/>
  <c r="AF274" i="50"/>
  <c r="AE274" i="50"/>
  <c r="AD274" i="50"/>
  <c r="AC274" i="50"/>
  <c r="AB274" i="50"/>
  <c r="AA274" i="50"/>
  <c r="Z274" i="50"/>
  <c r="Y274" i="50"/>
  <c r="X274" i="50"/>
  <c r="W274" i="50"/>
  <c r="V274" i="50"/>
  <c r="U274" i="50"/>
  <c r="T274" i="50"/>
  <c r="S274" i="50"/>
  <c r="R274" i="50"/>
  <c r="Q274" i="50"/>
  <c r="P274" i="50"/>
  <c r="O274" i="50"/>
  <c r="N274" i="50"/>
  <c r="M274" i="50"/>
  <c r="L274" i="50"/>
  <c r="K274" i="50"/>
  <c r="J274" i="50"/>
  <c r="I274" i="50"/>
  <c r="H274" i="50"/>
  <c r="G274" i="50"/>
  <c r="AQ274" i="50" s="1"/>
  <c r="C274" i="50"/>
  <c r="B274" i="50"/>
  <c r="A274" i="50"/>
  <c r="AP273" i="50"/>
  <c r="AO273" i="50"/>
  <c r="AN273" i="50"/>
  <c r="AM273" i="50"/>
  <c r="AL273" i="50"/>
  <c r="AK273" i="50"/>
  <c r="AJ273" i="50"/>
  <c r="AI273" i="50"/>
  <c r="AH273" i="50"/>
  <c r="AG273" i="50"/>
  <c r="AF273" i="50"/>
  <c r="AE273" i="50"/>
  <c r="AD273" i="50"/>
  <c r="AC273" i="50"/>
  <c r="AB273" i="50"/>
  <c r="AA273" i="50"/>
  <c r="Z273" i="50"/>
  <c r="Y273" i="50"/>
  <c r="X273" i="50"/>
  <c r="W273" i="50"/>
  <c r="V273" i="50"/>
  <c r="U273" i="50"/>
  <c r="T273" i="50"/>
  <c r="S273" i="50"/>
  <c r="R273" i="50"/>
  <c r="Q273" i="50"/>
  <c r="P273" i="50"/>
  <c r="O273" i="50"/>
  <c r="N273" i="50"/>
  <c r="M273" i="50"/>
  <c r="L273" i="50"/>
  <c r="K273" i="50"/>
  <c r="J273" i="50"/>
  <c r="I273" i="50"/>
  <c r="H273" i="50"/>
  <c r="G273" i="50"/>
  <c r="AQ273" i="50" s="1"/>
  <c r="C273" i="50"/>
  <c r="A273" i="50" s="1"/>
  <c r="B273" i="50"/>
  <c r="AP272" i="50"/>
  <c r="AO272" i="50"/>
  <c r="AN272" i="50"/>
  <c r="AM272" i="50"/>
  <c r="AL272" i="50"/>
  <c r="AK272" i="50"/>
  <c r="AJ272" i="50"/>
  <c r="AI272" i="50"/>
  <c r="AH272" i="50"/>
  <c r="AG272" i="50"/>
  <c r="AF272" i="50"/>
  <c r="AE272" i="50"/>
  <c r="AD272" i="50"/>
  <c r="AC272" i="50"/>
  <c r="AB272" i="50"/>
  <c r="AA272" i="50"/>
  <c r="Z272" i="50"/>
  <c r="Y272" i="50"/>
  <c r="X272" i="50"/>
  <c r="W272" i="50"/>
  <c r="V272" i="50"/>
  <c r="U272" i="50"/>
  <c r="T272" i="50"/>
  <c r="S272" i="50"/>
  <c r="R272" i="50"/>
  <c r="Q272" i="50"/>
  <c r="P272" i="50"/>
  <c r="O272" i="50"/>
  <c r="N272" i="50"/>
  <c r="M272" i="50"/>
  <c r="L272" i="50"/>
  <c r="K272" i="50"/>
  <c r="J272" i="50"/>
  <c r="I272" i="50"/>
  <c r="H272" i="50"/>
  <c r="G272" i="50"/>
  <c r="AQ272" i="50" s="1"/>
  <c r="C272" i="50"/>
  <c r="B272" i="50"/>
  <c r="A272" i="50"/>
  <c r="AP271" i="50"/>
  <c r="AO271" i="50"/>
  <c r="AN271" i="50"/>
  <c r="AM271" i="50"/>
  <c r="AL271" i="50"/>
  <c r="AK271" i="50"/>
  <c r="AJ271" i="50"/>
  <c r="AI271" i="50"/>
  <c r="AH271" i="50"/>
  <c r="AG271" i="50"/>
  <c r="AF271" i="50"/>
  <c r="AE271" i="50"/>
  <c r="AD271" i="50"/>
  <c r="AC271" i="50"/>
  <c r="AB271" i="50"/>
  <c r="AA271" i="50"/>
  <c r="Z271" i="50"/>
  <c r="Y271" i="50"/>
  <c r="X271" i="50"/>
  <c r="W271" i="50"/>
  <c r="V271" i="50"/>
  <c r="U271" i="50"/>
  <c r="T271" i="50"/>
  <c r="S271" i="50"/>
  <c r="R271" i="50"/>
  <c r="Q271" i="50"/>
  <c r="P271" i="50"/>
  <c r="O271" i="50"/>
  <c r="N271" i="50"/>
  <c r="M271" i="50"/>
  <c r="L271" i="50"/>
  <c r="K271" i="50"/>
  <c r="J271" i="50"/>
  <c r="I271" i="50"/>
  <c r="H271" i="50"/>
  <c r="G271" i="50"/>
  <c r="AQ271" i="50" s="1"/>
  <c r="C271" i="50"/>
  <c r="A271" i="50" s="1"/>
  <c r="B271" i="50"/>
  <c r="AP270" i="50"/>
  <c r="AO270" i="50"/>
  <c r="AN270" i="50"/>
  <c r="AM270" i="50"/>
  <c r="AL270" i="50"/>
  <c r="AK270" i="50"/>
  <c r="AJ270" i="50"/>
  <c r="AI270" i="50"/>
  <c r="AH270" i="50"/>
  <c r="AG270" i="50"/>
  <c r="AF270" i="50"/>
  <c r="AE270" i="50"/>
  <c r="AD270" i="50"/>
  <c r="AC270" i="50"/>
  <c r="AB270" i="50"/>
  <c r="AA270" i="50"/>
  <c r="Z270" i="50"/>
  <c r="Y270" i="50"/>
  <c r="X270" i="50"/>
  <c r="W270" i="50"/>
  <c r="V270" i="50"/>
  <c r="U270" i="50"/>
  <c r="T270" i="50"/>
  <c r="S270" i="50"/>
  <c r="R270" i="50"/>
  <c r="Q270" i="50"/>
  <c r="P270" i="50"/>
  <c r="O270" i="50"/>
  <c r="N270" i="50"/>
  <c r="M270" i="50"/>
  <c r="L270" i="50"/>
  <c r="K270" i="50"/>
  <c r="J270" i="50"/>
  <c r="I270" i="50"/>
  <c r="H270" i="50"/>
  <c r="G270" i="50"/>
  <c r="AQ270" i="50" s="1"/>
  <c r="C270" i="50"/>
  <c r="B270" i="50"/>
  <c r="A270" i="50"/>
  <c r="AP269" i="50"/>
  <c r="AO269" i="50"/>
  <c r="AN269" i="50"/>
  <c r="AM269" i="50"/>
  <c r="AL269" i="50"/>
  <c r="AK269" i="50"/>
  <c r="AJ269" i="50"/>
  <c r="AI269" i="50"/>
  <c r="AH269" i="50"/>
  <c r="AG269" i="50"/>
  <c r="AF269" i="50"/>
  <c r="AE269" i="50"/>
  <c r="AD269" i="50"/>
  <c r="AC269" i="50"/>
  <c r="AB269" i="50"/>
  <c r="AA269" i="50"/>
  <c r="Z269" i="50"/>
  <c r="Y269" i="50"/>
  <c r="X269" i="50"/>
  <c r="W269" i="50"/>
  <c r="V269" i="50"/>
  <c r="U269" i="50"/>
  <c r="T269" i="50"/>
  <c r="S269" i="50"/>
  <c r="R269" i="50"/>
  <c r="Q269" i="50"/>
  <c r="P269" i="50"/>
  <c r="O269" i="50"/>
  <c r="N269" i="50"/>
  <c r="M269" i="50"/>
  <c r="L269" i="50"/>
  <c r="K269" i="50"/>
  <c r="J269" i="50"/>
  <c r="I269" i="50"/>
  <c r="H269" i="50"/>
  <c r="G269" i="50"/>
  <c r="AQ269" i="50" s="1"/>
  <c r="C269" i="50"/>
  <c r="A269" i="50" s="1"/>
  <c r="B269" i="50"/>
  <c r="AP268" i="50"/>
  <c r="AO268" i="50"/>
  <c r="AN268" i="50"/>
  <c r="AM268" i="50"/>
  <c r="AL268" i="50"/>
  <c r="AK268" i="50"/>
  <c r="AJ268" i="50"/>
  <c r="AI268" i="50"/>
  <c r="AF268" i="50"/>
  <c r="AE268" i="50"/>
  <c r="AD268" i="50"/>
  <c r="AC268" i="50"/>
  <c r="AB268" i="50"/>
  <c r="AA268" i="50"/>
  <c r="Y268" i="50"/>
  <c r="X268" i="50"/>
  <c r="W268" i="50"/>
  <c r="V268" i="50"/>
  <c r="U268" i="50"/>
  <c r="T268" i="50"/>
  <c r="S268" i="50"/>
  <c r="R268" i="50"/>
  <c r="Q268" i="50"/>
  <c r="P268" i="50"/>
  <c r="O268" i="50"/>
  <c r="N268" i="50"/>
  <c r="M268" i="50"/>
  <c r="L268" i="50"/>
  <c r="I268" i="50"/>
  <c r="H268" i="50"/>
  <c r="C268" i="50"/>
  <c r="B268" i="50"/>
  <c r="A268" i="50"/>
  <c r="AP267" i="50"/>
  <c r="AO267" i="50"/>
  <c r="AN267" i="50"/>
  <c r="AM267" i="50"/>
  <c r="AL267" i="50"/>
  <c r="AK267" i="50"/>
  <c r="AJ267" i="50"/>
  <c r="AI267" i="50"/>
  <c r="AH267" i="50"/>
  <c r="AG267" i="50"/>
  <c r="AF267" i="50"/>
  <c r="AE267" i="50"/>
  <c r="AD267" i="50"/>
  <c r="AC267" i="50"/>
  <c r="AB267" i="50"/>
  <c r="AA267" i="50"/>
  <c r="Z267" i="50"/>
  <c r="Y267" i="50"/>
  <c r="X267" i="50"/>
  <c r="W267" i="50"/>
  <c r="V267" i="50"/>
  <c r="U267" i="50"/>
  <c r="T267" i="50"/>
  <c r="S267" i="50"/>
  <c r="R267" i="50"/>
  <c r="Q267" i="50"/>
  <c r="P267" i="50"/>
  <c r="O267" i="50"/>
  <c r="N267" i="50"/>
  <c r="M267" i="50"/>
  <c r="L267" i="50"/>
  <c r="K267" i="50"/>
  <c r="J267" i="50"/>
  <c r="I267" i="50"/>
  <c r="H267" i="50"/>
  <c r="G267" i="50"/>
  <c r="AQ267" i="50" s="1"/>
  <c r="C267" i="50"/>
  <c r="A267" i="50" s="1"/>
  <c r="B267" i="50"/>
  <c r="AP266" i="50"/>
  <c r="AO266" i="50"/>
  <c r="AN266" i="50"/>
  <c r="AM266" i="50"/>
  <c r="AL266" i="50"/>
  <c r="AK266" i="50"/>
  <c r="AJ266" i="50"/>
  <c r="AI266" i="50"/>
  <c r="AH266" i="50"/>
  <c r="AG266" i="50"/>
  <c r="AF266" i="50"/>
  <c r="AE266" i="50"/>
  <c r="AD266" i="50"/>
  <c r="AC266" i="50"/>
  <c r="AB266" i="50"/>
  <c r="AA266" i="50"/>
  <c r="Z266" i="50"/>
  <c r="Y266" i="50"/>
  <c r="X266" i="50"/>
  <c r="W266" i="50"/>
  <c r="V266" i="50"/>
  <c r="U266" i="50"/>
  <c r="T266" i="50"/>
  <c r="S266" i="50"/>
  <c r="R266" i="50"/>
  <c r="Q266" i="50"/>
  <c r="P266" i="50"/>
  <c r="O266" i="50"/>
  <c r="N266" i="50"/>
  <c r="M266" i="50"/>
  <c r="L266" i="50"/>
  <c r="K266" i="50"/>
  <c r="J266" i="50"/>
  <c r="I266" i="50"/>
  <c r="H266" i="50"/>
  <c r="G266" i="50"/>
  <c r="AQ266" i="50" s="1"/>
  <c r="C266" i="50"/>
  <c r="B266" i="50"/>
  <c r="A266" i="50"/>
  <c r="AP265" i="50"/>
  <c r="AO265" i="50"/>
  <c r="AN265" i="50"/>
  <c r="AM265" i="50"/>
  <c r="AL265" i="50"/>
  <c r="AK265" i="50"/>
  <c r="AJ265" i="50"/>
  <c r="AI265" i="50"/>
  <c r="AH265" i="50"/>
  <c r="AG265" i="50"/>
  <c r="AF265" i="50"/>
  <c r="AE265" i="50"/>
  <c r="AD265" i="50"/>
  <c r="AC265" i="50"/>
  <c r="AB265" i="50"/>
  <c r="AA265" i="50"/>
  <c r="Z265" i="50"/>
  <c r="Y265" i="50"/>
  <c r="X265" i="50"/>
  <c r="W265" i="50"/>
  <c r="V265" i="50"/>
  <c r="U265" i="50"/>
  <c r="T265" i="50"/>
  <c r="S265" i="50"/>
  <c r="R265" i="50"/>
  <c r="Q265" i="50"/>
  <c r="P265" i="50"/>
  <c r="O265" i="50"/>
  <c r="N265" i="50"/>
  <c r="M265" i="50"/>
  <c r="L265" i="50"/>
  <c r="K265" i="50"/>
  <c r="J265" i="50"/>
  <c r="I265" i="50"/>
  <c r="H265" i="50"/>
  <c r="G265" i="50"/>
  <c r="AQ265" i="50" s="1"/>
  <c r="C265" i="50"/>
  <c r="A265" i="50" s="1"/>
  <c r="B265" i="50"/>
  <c r="AP264" i="50"/>
  <c r="AO264" i="50"/>
  <c r="AN264" i="50"/>
  <c r="AM264" i="50"/>
  <c r="AL264" i="50"/>
  <c r="AK264" i="50"/>
  <c r="AJ264" i="50"/>
  <c r="AI264" i="50"/>
  <c r="AH264" i="50"/>
  <c r="AG264" i="50"/>
  <c r="AF264" i="50"/>
  <c r="AE264" i="50"/>
  <c r="AD264" i="50"/>
  <c r="AC264" i="50"/>
  <c r="AB264" i="50"/>
  <c r="AA264" i="50"/>
  <c r="Z264" i="50"/>
  <c r="Y264" i="50"/>
  <c r="X264" i="50"/>
  <c r="W264" i="50"/>
  <c r="V264" i="50"/>
  <c r="U264" i="50"/>
  <c r="T264" i="50"/>
  <c r="S264" i="50"/>
  <c r="R264" i="50"/>
  <c r="Q264" i="50"/>
  <c r="P264" i="50"/>
  <c r="O264" i="50"/>
  <c r="N264" i="50"/>
  <c r="M264" i="50"/>
  <c r="L264" i="50"/>
  <c r="K264" i="50"/>
  <c r="J264" i="50"/>
  <c r="I264" i="50"/>
  <c r="H264" i="50"/>
  <c r="G264" i="50"/>
  <c r="AQ264" i="50" s="1"/>
  <c r="C264" i="50"/>
  <c r="B264" i="50"/>
  <c r="A264" i="50"/>
  <c r="AP263" i="50"/>
  <c r="AN263" i="50"/>
  <c r="AM263" i="50"/>
  <c r="AF263" i="50"/>
  <c r="AD263" i="50"/>
  <c r="AC263" i="50"/>
  <c r="Z263" i="50"/>
  <c r="Y263" i="50"/>
  <c r="N263" i="50"/>
  <c r="M263" i="50"/>
  <c r="C263" i="50"/>
  <c r="A263" i="50" s="1"/>
  <c r="B263" i="50"/>
  <c r="AP262" i="50"/>
  <c r="AO262" i="50"/>
  <c r="AN262" i="50"/>
  <c r="AM262" i="50"/>
  <c r="AL262" i="50"/>
  <c r="AK262" i="50"/>
  <c r="AJ262" i="50"/>
  <c r="AI262" i="50"/>
  <c r="AH262" i="50"/>
  <c r="AG262" i="50"/>
  <c r="AF262" i="50"/>
  <c r="AE262" i="50"/>
  <c r="AD262" i="50"/>
  <c r="AC262" i="50"/>
  <c r="AB262" i="50"/>
  <c r="AA262" i="50"/>
  <c r="Z262" i="50"/>
  <c r="Y262" i="50"/>
  <c r="X262" i="50"/>
  <c r="W262" i="50"/>
  <c r="V262" i="50"/>
  <c r="U262" i="50"/>
  <c r="T262" i="50"/>
  <c r="S262" i="50"/>
  <c r="R262" i="50"/>
  <c r="Q262" i="50"/>
  <c r="P262" i="50"/>
  <c r="O262" i="50"/>
  <c r="N262" i="50"/>
  <c r="M262" i="50"/>
  <c r="L262" i="50"/>
  <c r="K262" i="50"/>
  <c r="J262" i="50"/>
  <c r="I262" i="50"/>
  <c r="H262" i="50"/>
  <c r="G262" i="50"/>
  <c r="AQ262" i="50" s="1"/>
  <c r="C262" i="50"/>
  <c r="B262" i="50"/>
  <c r="A262" i="50"/>
  <c r="AP261" i="50"/>
  <c r="AN261" i="50"/>
  <c r="AM261" i="50"/>
  <c r="AK261" i="50"/>
  <c r="AD261" i="50"/>
  <c r="Z261" i="50"/>
  <c r="Y261" i="50"/>
  <c r="X261" i="50"/>
  <c r="V261" i="50"/>
  <c r="R261" i="50"/>
  <c r="Q261" i="50"/>
  <c r="N261" i="50"/>
  <c r="L261" i="50"/>
  <c r="C261" i="50"/>
  <c r="B261" i="50"/>
  <c r="A261" i="50"/>
  <c r="AP260" i="50"/>
  <c r="AN260" i="50"/>
  <c r="AM260" i="50"/>
  <c r="AL260" i="50"/>
  <c r="AK260" i="50"/>
  <c r="AJ260" i="50"/>
  <c r="AI260" i="50"/>
  <c r="AH260" i="50"/>
  <c r="AG260" i="50"/>
  <c r="AF260" i="50"/>
  <c r="AE260" i="50"/>
  <c r="AD260" i="50"/>
  <c r="AC260" i="50"/>
  <c r="AB260" i="50"/>
  <c r="AA260" i="50"/>
  <c r="Z260" i="50"/>
  <c r="Y260" i="50"/>
  <c r="X260" i="50"/>
  <c r="W260" i="50"/>
  <c r="V260" i="50"/>
  <c r="T260" i="50"/>
  <c r="S260" i="50"/>
  <c r="R260" i="50"/>
  <c r="P260" i="50"/>
  <c r="N260" i="50"/>
  <c r="M260" i="50"/>
  <c r="K260" i="50"/>
  <c r="H260" i="50"/>
  <c r="C260" i="50"/>
  <c r="A260" i="50" s="1"/>
  <c r="B260" i="50"/>
  <c r="AP259" i="50"/>
  <c r="AO259" i="50"/>
  <c r="AN259" i="50"/>
  <c r="AM259" i="50"/>
  <c r="AL259" i="50"/>
  <c r="AK259" i="50"/>
  <c r="AJ259" i="50"/>
  <c r="AI259" i="50"/>
  <c r="AH259" i="50"/>
  <c r="AG259" i="50"/>
  <c r="AF259" i="50"/>
  <c r="AE259" i="50"/>
  <c r="AD259" i="50"/>
  <c r="AC259" i="50"/>
  <c r="AB259" i="50"/>
  <c r="AA259" i="50"/>
  <c r="Z259" i="50"/>
  <c r="Y259" i="50"/>
  <c r="X259" i="50"/>
  <c r="W259" i="50"/>
  <c r="V259" i="50"/>
  <c r="U259" i="50"/>
  <c r="T259" i="50"/>
  <c r="S259" i="50"/>
  <c r="R259" i="50"/>
  <c r="Q259" i="50"/>
  <c r="P259" i="50"/>
  <c r="O259" i="50"/>
  <c r="N259" i="50"/>
  <c r="M259" i="50"/>
  <c r="L259" i="50"/>
  <c r="K259" i="50"/>
  <c r="J259" i="50"/>
  <c r="I259" i="50"/>
  <c r="H259" i="50"/>
  <c r="G259" i="50"/>
  <c r="AQ259" i="50" s="1"/>
  <c r="C259" i="50"/>
  <c r="B259" i="50"/>
  <c r="A259" i="50"/>
  <c r="AP258" i="50"/>
  <c r="AO258" i="50"/>
  <c r="AN258" i="50"/>
  <c r="AM258" i="50"/>
  <c r="AK258" i="50"/>
  <c r="AJ258" i="50"/>
  <c r="AI258" i="50"/>
  <c r="AH258" i="50"/>
  <c r="AG258" i="50"/>
  <c r="AF258" i="50"/>
  <c r="AE258" i="50"/>
  <c r="AD258" i="50"/>
  <c r="AC258" i="50"/>
  <c r="AB258" i="50"/>
  <c r="AA258" i="50"/>
  <c r="Z258" i="50"/>
  <c r="Y258" i="50"/>
  <c r="X258" i="50"/>
  <c r="W258" i="50"/>
  <c r="V258" i="50"/>
  <c r="U258" i="50"/>
  <c r="S258" i="50"/>
  <c r="R258" i="50"/>
  <c r="Q258" i="50"/>
  <c r="O258" i="50"/>
  <c r="N258" i="50"/>
  <c r="L258" i="50"/>
  <c r="J258" i="50"/>
  <c r="I258" i="50"/>
  <c r="H258" i="50"/>
  <c r="G258" i="50"/>
  <c r="C258" i="50"/>
  <c r="A258" i="50" s="1"/>
  <c r="B258" i="50"/>
  <c r="AO257" i="50"/>
  <c r="AN257" i="50"/>
  <c r="AM257" i="50"/>
  <c r="AK257" i="50"/>
  <c r="AJ257" i="50"/>
  <c r="AI257" i="50"/>
  <c r="AH257" i="50"/>
  <c r="AG257" i="50"/>
  <c r="AF257" i="50"/>
  <c r="AE257" i="50"/>
  <c r="AD257" i="50"/>
  <c r="AC257" i="50"/>
  <c r="AB257" i="50"/>
  <c r="AA257" i="50"/>
  <c r="Z257" i="50"/>
  <c r="Y257" i="50"/>
  <c r="X257" i="50"/>
  <c r="W257" i="50"/>
  <c r="V257" i="50"/>
  <c r="U257" i="50"/>
  <c r="Q257" i="50"/>
  <c r="L257" i="50"/>
  <c r="J257" i="50"/>
  <c r="I257" i="50"/>
  <c r="G257" i="50"/>
  <c r="C257" i="50"/>
  <c r="B257" i="50"/>
  <c r="A257" i="50"/>
  <c r="AP256" i="50"/>
  <c r="AO256" i="50"/>
  <c r="AN256" i="50"/>
  <c r="AM256" i="50"/>
  <c r="AK256" i="50"/>
  <c r="AJ256" i="50"/>
  <c r="AI256" i="50"/>
  <c r="AH256" i="50"/>
  <c r="AG256" i="50"/>
  <c r="AF256" i="50"/>
  <c r="AE256" i="50"/>
  <c r="AD256" i="50"/>
  <c r="AC256" i="50"/>
  <c r="AB256" i="50"/>
  <c r="AA256" i="50"/>
  <c r="Z256" i="50"/>
  <c r="Y256" i="50"/>
  <c r="X256" i="50"/>
  <c r="W256" i="50"/>
  <c r="V256" i="50"/>
  <c r="U256" i="50"/>
  <c r="Q256" i="50"/>
  <c r="O256" i="50"/>
  <c r="N256" i="50"/>
  <c r="L256" i="50"/>
  <c r="J256" i="50"/>
  <c r="I256" i="50"/>
  <c r="G256" i="50"/>
  <c r="C256" i="50"/>
  <c r="A256" i="50" s="1"/>
  <c r="B256" i="50"/>
  <c r="AP255" i="50"/>
  <c r="AO255" i="50"/>
  <c r="AN255" i="50"/>
  <c r="AM255" i="50"/>
  <c r="AL255" i="50"/>
  <c r="AK255" i="50"/>
  <c r="AJ255" i="50"/>
  <c r="AI255" i="50"/>
  <c r="AH255" i="50"/>
  <c r="AG255" i="50"/>
  <c r="AF255" i="50"/>
  <c r="AE255" i="50"/>
  <c r="AD255" i="50"/>
  <c r="AC255" i="50"/>
  <c r="AB255" i="50"/>
  <c r="AA255" i="50"/>
  <c r="Z255" i="50"/>
  <c r="Y255" i="50"/>
  <c r="X255" i="50"/>
  <c r="W255" i="50"/>
  <c r="V255" i="50"/>
  <c r="U255" i="50"/>
  <c r="R255" i="50"/>
  <c r="Q255" i="50"/>
  <c r="O255" i="50"/>
  <c r="N255" i="50"/>
  <c r="L255" i="50"/>
  <c r="K255" i="50"/>
  <c r="J255" i="50"/>
  <c r="I255" i="50"/>
  <c r="G255" i="50"/>
  <c r="C255" i="50"/>
  <c r="B255" i="50"/>
  <c r="A255" i="50"/>
  <c r="AP254" i="50"/>
  <c r="AO254" i="50"/>
  <c r="AN254" i="50"/>
  <c r="AL254" i="50"/>
  <c r="AJ254" i="50"/>
  <c r="AI254" i="50"/>
  <c r="AH254" i="50"/>
  <c r="AG254" i="50"/>
  <c r="AF254" i="50"/>
  <c r="AE254" i="50"/>
  <c r="AD254" i="50"/>
  <c r="AC254" i="50"/>
  <c r="AB254" i="50"/>
  <c r="AA254" i="50"/>
  <c r="Z254" i="50"/>
  <c r="Y254" i="50"/>
  <c r="X254" i="50"/>
  <c r="W254" i="50"/>
  <c r="V254" i="50"/>
  <c r="U254" i="50"/>
  <c r="T254" i="50"/>
  <c r="S254" i="50"/>
  <c r="R254" i="50"/>
  <c r="Q254" i="50"/>
  <c r="P254" i="50"/>
  <c r="O254" i="50"/>
  <c r="N254" i="50"/>
  <c r="M254" i="50"/>
  <c r="K254" i="50"/>
  <c r="J254" i="50"/>
  <c r="I254" i="50"/>
  <c r="H254" i="50"/>
  <c r="G254" i="50"/>
  <c r="C254" i="50"/>
  <c r="A254" i="50" s="1"/>
  <c r="B254" i="50"/>
  <c r="AP253" i="50"/>
  <c r="AO253" i="50"/>
  <c r="AN253" i="50"/>
  <c r="AL253" i="50"/>
  <c r="AJ253" i="50"/>
  <c r="AI253" i="50"/>
  <c r="AH253" i="50"/>
  <c r="AG253" i="50"/>
  <c r="AF253" i="50"/>
  <c r="AE253" i="50"/>
  <c r="AD253" i="50"/>
  <c r="AC253" i="50"/>
  <c r="AA253" i="50"/>
  <c r="Z253" i="50"/>
  <c r="Y253" i="50"/>
  <c r="X253" i="50"/>
  <c r="V253" i="50"/>
  <c r="U253" i="50"/>
  <c r="S253" i="50"/>
  <c r="R253" i="50"/>
  <c r="Q253" i="50"/>
  <c r="O253" i="50"/>
  <c r="N253" i="50"/>
  <c r="M253" i="50"/>
  <c r="J253" i="50"/>
  <c r="I253" i="50"/>
  <c r="H253" i="50"/>
  <c r="C253" i="50"/>
  <c r="B253" i="50"/>
  <c r="A253" i="50"/>
  <c r="AP252" i="50"/>
  <c r="AN252" i="50"/>
  <c r="AL252" i="50"/>
  <c r="AK252" i="50"/>
  <c r="AJ252" i="50"/>
  <c r="AI252" i="50"/>
  <c r="AH252" i="50"/>
  <c r="AG252" i="50"/>
  <c r="AF252" i="50"/>
  <c r="AD252" i="50"/>
  <c r="AB252" i="50"/>
  <c r="AA252" i="50"/>
  <c r="Z252" i="50"/>
  <c r="Y252" i="50"/>
  <c r="X252" i="50"/>
  <c r="W252" i="50"/>
  <c r="V252" i="50"/>
  <c r="U252" i="50"/>
  <c r="T252" i="50"/>
  <c r="S252" i="50"/>
  <c r="R252" i="50"/>
  <c r="P252" i="50"/>
  <c r="O252" i="50"/>
  <c r="N252" i="50"/>
  <c r="M252" i="50"/>
  <c r="L252" i="50"/>
  <c r="K252" i="50"/>
  <c r="J252" i="50"/>
  <c r="I252" i="50"/>
  <c r="H252" i="50"/>
  <c r="G252" i="50"/>
  <c r="C252" i="50"/>
  <c r="A252" i="50" s="1"/>
  <c r="B252" i="50"/>
  <c r="AP251" i="50"/>
  <c r="AN251" i="50"/>
  <c r="AL251" i="50"/>
  <c r="AK251" i="50"/>
  <c r="AI251" i="50"/>
  <c r="AH251" i="50"/>
  <c r="AG251" i="50"/>
  <c r="AF251" i="50"/>
  <c r="AE251" i="50"/>
  <c r="AD251" i="50"/>
  <c r="AB251" i="50"/>
  <c r="AA251" i="50"/>
  <c r="Z251" i="50"/>
  <c r="Y251" i="50"/>
  <c r="X251" i="50"/>
  <c r="V251" i="50"/>
  <c r="U251" i="50"/>
  <c r="T251" i="50"/>
  <c r="S251" i="50"/>
  <c r="R251" i="50"/>
  <c r="P251" i="50"/>
  <c r="O251" i="50"/>
  <c r="N251" i="50"/>
  <c r="M251" i="50"/>
  <c r="L251" i="50"/>
  <c r="K251" i="50"/>
  <c r="J251" i="50"/>
  <c r="I251" i="50"/>
  <c r="H251" i="50"/>
  <c r="G251" i="50"/>
  <c r="C251" i="50"/>
  <c r="B251" i="50"/>
  <c r="A251" i="50"/>
  <c r="AP250" i="50"/>
  <c r="AN250" i="50"/>
  <c r="AL250" i="50"/>
  <c r="AJ250" i="50"/>
  <c r="AI250" i="50"/>
  <c r="AH250" i="50"/>
  <c r="AG250" i="50"/>
  <c r="AF250" i="50"/>
  <c r="AE250" i="50"/>
  <c r="AD250" i="50"/>
  <c r="AB250" i="50"/>
  <c r="AA250" i="50"/>
  <c r="V250" i="50"/>
  <c r="U250" i="50"/>
  <c r="T250" i="50"/>
  <c r="S250" i="50"/>
  <c r="R250" i="50"/>
  <c r="P250" i="50"/>
  <c r="O250" i="50"/>
  <c r="N250" i="50"/>
  <c r="M250" i="50"/>
  <c r="I250" i="50"/>
  <c r="H250" i="50"/>
  <c r="C250" i="50"/>
  <c r="A250" i="50" s="1"/>
  <c r="B250" i="50"/>
  <c r="AP249" i="50"/>
  <c r="AO249" i="50"/>
  <c r="AN249" i="50"/>
  <c r="AM249" i="50"/>
  <c r="AL249" i="50"/>
  <c r="AK249" i="50"/>
  <c r="AJ249" i="50"/>
  <c r="AI249" i="50"/>
  <c r="AH249" i="50"/>
  <c r="AG249" i="50"/>
  <c r="AF249" i="50"/>
  <c r="AE249" i="50"/>
  <c r="AC249" i="50"/>
  <c r="AA249" i="50"/>
  <c r="Z249" i="50"/>
  <c r="Y249" i="50"/>
  <c r="X249" i="50"/>
  <c r="W249" i="50"/>
  <c r="V249" i="50"/>
  <c r="U249" i="50"/>
  <c r="Q249" i="50"/>
  <c r="P249" i="50"/>
  <c r="N249" i="50"/>
  <c r="K249" i="50"/>
  <c r="G249" i="50"/>
  <c r="C249" i="50"/>
  <c r="B249" i="50"/>
  <c r="A249" i="50"/>
  <c r="AP248" i="50"/>
  <c r="AO248" i="50"/>
  <c r="AN248" i="50"/>
  <c r="AM248" i="50"/>
  <c r="AL248" i="50"/>
  <c r="AK248" i="50"/>
  <c r="AJ248" i="50"/>
  <c r="AI248" i="50"/>
  <c r="AH248" i="50"/>
  <c r="AG248" i="50"/>
  <c r="AF248" i="50"/>
  <c r="AE248" i="50"/>
  <c r="AD248" i="50"/>
  <c r="AC248" i="50"/>
  <c r="AB248" i="50"/>
  <c r="AA248" i="50"/>
  <c r="Z248" i="50"/>
  <c r="Y248" i="50"/>
  <c r="X248" i="50"/>
  <c r="W248" i="50"/>
  <c r="V248" i="50"/>
  <c r="U248" i="50"/>
  <c r="T248" i="50"/>
  <c r="S248" i="50"/>
  <c r="R248" i="50"/>
  <c r="Q248" i="50"/>
  <c r="P248" i="50"/>
  <c r="O248" i="50"/>
  <c r="N248" i="50"/>
  <c r="M248" i="50"/>
  <c r="L248" i="50"/>
  <c r="K248" i="50"/>
  <c r="J248" i="50"/>
  <c r="I248" i="50"/>
  <c r="H248" i="50"/>
  <c r="G248" i="50"/>
  <c r="AQ248" i="50" s="1"/>
  <c r="C248" i="50"/>
  <c r="A248" i="50" s="1"/>
  <c r="B248" i="50"/>
  <c r="AP247" i="50"/>
  <c r="AO247" i="50"/>
  <c r="AN247" i="50"/>
  <c r="AM247" i="50"/>
  <c r="AL247" i="50"/>
  <c r="AK247" i="50"/>
  <c r="AJ247" i="50"/>
  <c r="AI247" i="50"/>
  <c r="AH247" i="50"/>
  <c r="AG247" i="50"/>
  <c r="AF247" i="50"/>
  <c r="AE247" i="50"/>
  <c r="AD247" i="50"/>
  <c r="AC247" i="50"/>
  <c r="AB247" i="50"/>
  <c r="AA247" i="50"/>
  <c r="Z247" i="50"/>
  <c r="Y247" i="50"/>
  <c r="X247" i="50"/>
  <c r="W247" i="50"/>
  <c r="V247" i="50"/>
  <c r="U247" i="50"/>
  <c r="T247" i="50"/>
  <c r="S247" i="50"/>
  <c r="R247" i="50"/>
  <c r="Q247" i="50"/>
  <c r="P247" i="50"/>
  <c r="O247" i="50"/>
  <c r="N247" i="50"/>
  <c r="M247" i="50"/>
  <c r="L247" i="50"/>
  <c r="K247" i="50"/>
  <c r="J247" i="50"/>
  <c r="I247" i="50"/>
  <c r="H247" i="50"/>
  <c r="G247" i="50"/>
  <c r="AQ247" i="50" s="1"/>
  <c r="C247" i="50"/>
  <c r="B247" i="50"/>
  <c r="A247" i="50"/>
  <c r="AP246" i="50"/>
  <c r="AO246" i="50"/>
  <c r="AN246" i="50"/>
  <c r="AM246" i="50"/>
  <c r="AL246" i="50"/>
  <c r="AK246" i="50"/>
  <c r="AJ246" i="50"/>
  <c r="AI246" i="50"/>
  <c r="AH246" i="50"/>
  <c r="AG246" i="50"/>
  <c r="AF246" i="50"/>
  <c r="AE246" i="50"/>
  <c r="AD246" i="50"/>
  <c r="AC246" i="50"/>
  <c r="AB246" i="50"/>
  <c r="AA246" i="50"/>
  <c r="Z246" i="50"/>
  <c r="Y246" i="50"/>
  <c r="X246" i="50"/>
  <c r="W246" i="50"/>
  <c r="V246" i="50"/>
  <c r="U246" i="50"/>
  <c r="T246" i="50"/>
  <c r="S246" i="50"/>
  <c r="R246" i="50"/>
  <c r="Q246" i="50"/>
  <c r="P246" i="50"/>
  <c r="O246" i="50"/>
  <c r="N246" i="50"/>
  <c r="M246" i="50"/>
  <c r="L246" i="50"/>
  <c r="K246" i="50"/>
  <c r="J246" i="50"/>
  <c r="I246" i="50"/>
  <c r="H246" i="50"/>
  <c r="G246" i="50"/>
  <c r="AQ246" i="50" s="1"/>
  <c r="C246" i="50"/>
  <c r="A246" i="50" s="1"/>
  <c r="B246" i="50"/>
  <c r="AP245" i="50"/>
  <c r="AO245" i="50"/>
  <c r="AN245" i="50"/>
  <c r="AM245" i="50"/>
  <c r="AL245" i="50"/>
  <c r="AK245" i="50"/>
  <c r="AJ245" i="50"/>
  <c r="AI245" i="50"/>
  <c r="AH245" i="50"/>
  <c r="AG245" i="50"/>
  <c r="AF245" i="50"/>
  <c r="AE245" i="50"/>
  <c r="AD245" i="50"/>
  <c r="AC245" i="50"/>
  <c r="AB245" i="50"/>
  <c r="AA245" i="50"/>
  <c r="Z245" i="50"/>
  <c r="Y245" i="50"/>
  <c r="X245" i="50"/>
  <c r="W245" i="50"/>
  <c r="V245" i="50"/>
  <c r="U245" i="50"/>
  <c r="T245" i="50"/>
  <c r="S245" i="50"/>
  <c r="R245" i="50"/>
  <c r="Q245" i="50"/>
  <c r="P245" i="50"/>
  <c r="O245" i="50"/>
  <c r="N245" i="50"/>
  <c r="M245" i="50"/>
  <c r="L245" i="50"/>
  <c r="K245" i="50"/>
  <c r="J245" i="50"/>
  <c r="I245" i="50"/>
  <c r="H245" i="50"/>
  <c r="G245" i="50"/>
  <c r="AQ245" i="50" s="1"/>
  <c r="C245" i="50"/>
  <c r="B245" i="50"/>
  <c r="A245" i="50"/>
  <c r="AP244" i="50"/>
  <c r="AO244" i="50"/>
  <c r="AN244" i="50"/>
  <c r="AM244" i="50"/>
  <c r="AL244" i="50"/>
  <c r="AK244" i="50"/>
  <c r="AJ244" i="50"/>
  <c r="AI244" i="50"/>
  <c r="AH244" i="50"/>
  <c r="AG244" i="50"/>
  <c r="AF244" i="50"/>
  <c r="AE244" i="50"/>
  <c r="AD244" i="50"/>
  <c r="AC244" i="50"/>
  <c r="AB244" i="50"/>
  <c r="AA244" i="50"/>
  <c r="Z244" i="50"/>
  <c r="Y244" i="50"/>
  <c r="X244" i="50"/>
  <c r="W244" i="50"/>
  <c r="V244" i="50"/>
  <c r="U244" i="50"/>
  <c r="T244" i="50"/>
  <c r="S244" i="50"/>
  <c r="R244" i="50"/>
  <c r="Q244" i="50"/>
  <c r="P244" i="50"/>
  <c r="O244" i="50"/>
  <c r="N244" i="50"/>
  <c r="M244" i="50"/>
  <c r="L244" i="50"/>
  <c r="K244" i="50"/>
  <c r="J244" i="50"/>
  <c r="I244" i="50"/>
  <c r="H244" i="50"/>
  <c r="G244" i="50"/>
  <c r="AQ244" i="50" s="1"/>
  <c r="C244" i="50"/>
  <c r="A244" i="50" s="1"/>
  <c r="B244" i="50"/>
  <c r="AP243" i="50"/>
  <c r="AO243" i="50"/>
  <c r="AN243" i="50"/>
  <c r="AM243" i="50"/>
  <c r="AL243" i="50"/>
  <c r="AK243" i="50"/>
  <c r="AJ243" i="50"/>
  <c r="AI243" i="50"/>
  <c r="AH243" i="50"/>
  <c r="AG243" i="50"/>
  <c r="AF243" i="50"/>
  <c r="AE243" i="50"/>
  <c r="AD243" i="50"/>
  <c r="AC243" i="50"/>
  <c r="AB243" i="50"/>
  <c r="AA243" i="50"/>
  <c r="Z243" i="50"/>
  <c r="Y243" i="50"/>
  <c r="X243" i="50"/>
  <c r="W243" i="50"/>
  <c r="V243" i="50"/>
  <c r="U243" i="50"/>
  <c r="T243" i="50"/>
  <c r="S243" i="50"/>
  <c r="R243" i="50"/>
  <c r="Q243" i="50"/>
  <c r="P243" i="50"/>
  <c r="O243" i="50"/>
  <c r="N243" i="50"/>
  <c r="M243" i="50"/>
  <c r="L243" i="50"/>
  <c r="K243" i="50"/>
  <c r="J243" i="50"/>
  <c r="I243" i="50"/>
  <c r="H243" i="50"/>
  <c r="G243" i="50"/>
  <c r="AQ243" i="50" s="1"/>
  <c r="C243" i="50"/>
  <c r="B243" i="50"/>
  <c r="A243" i="50"/>
  <c r="AO242" i="50"/>
  <c r="AM242" i="50"/>
  <c r="AL242" i="50"/>
  <c r="AK242" i="50"/>
  <c r="AJ242" i="50"/>
  <c r="AI242" i="50"/>
  <c r="AH242" i="50"/>
  <c r="AG242" i="50"/>
  <c r="AF242" i="50"/>
  <c r="AE242" i="50"/>
  <c r="AD242" i="50"/>
  <c r="AC242" i="50"/>
  <c r="AB242" i="50"/>
  <c r="AA242" i="50"/>
  <c r="Z242" i="50"/>
  <c r="Y242" i="50"/>
  <c r="X242" i="50"/>
  <c r="W242" i="50"/>
  <c r="V242" i="50"/>
  <c r="T242" i="50"/>
  <c r="S242" i="50"/>
  <c r="R242" i="50"/>
  <c r="Q242" i="50"/>
  <c r="P242" i="50"/>
  <c r="O242" i="50"/>
  <c r="M242" i="50"/>
  <c r="L242" i="50"/>
  <c r="K242" i="50"/>
  <c r="H242" i="50"/>
  <c r="G242" i="50"/>
  <c r="C242" i="50"/>
  <c r="A242" i="50" s="1"/>
  <c r="B242" i="50"/>
  <c r="AP241" i="50"/>
  <c r="AO241" i="50"/>
  <c r="AN241" i="50"/>
  <c r="AM241" i="50"/>
  <c r="AL241" i="50"/>
  <c r="AK241" i="50"/>
  <c r="AJ241" i="50"/>
  <c r="AI241" i="50"/>
  <c r="AH241" i="50"/>
  <c r="AG241" i="50"/>
  <c r="AF241" i="50"/>
  <c r="AE241" i="50"/>
  <c r="AD241" i="50"/>
  <c r="AC241" i="50"/>
  <c r="AB241" i="50"/>
  <c r="AA241" i="50"/>
  <c r="Z241" i="50"/>
  <c r="Y241" i="50"/>
  <c r="X241" i="50"/>
  <c r="W241" i="50"/>
  <c r="V241" i="50"/>
  <c r="U241" i="50"/>
  <c r="T241" i="50"/>
  <c r="S241" i="50"/>
  <c r="R241" i="50"/>
  <c r="Q241" i="50"/>
  <c r="P241" i="50"/>
  <c r="O241" i="50"/>
  <c r="N241" i="50"/>
  <c r="M241" i="50"/>
  <c r="L241" i="50"/>
  <c r="K241" i="50"/>
  <c r="J241" i="50"/>
  <c r="I241" i="50"/>
  <c r="H241" i="50"/>
  <c r="G241" i="50"/>
  <c r="C241" i="50"/>
  <c r="B241" i="50"/>
  <c r="A241" i="50"/>
  <c r="AP240" i="50"/>
  <c r="AO240" i="50"/>
  <c r="AN240" i="50"/>
  <c r="AM240" i="50"/>
  <c r="AL240" i="50"/>
  <c r="AK240" i="50"/>
  <c r="AJ240" i="50"/>
  <c r="AI240" i="50"/>
  <c r="AH240" i="50"/>
  <c r="AG240" i="50"/>
  <c r="AF240" i="50"/>
  <c r="AE240" i="50"/>
  <c r="AD240" i="50"/>
  <c r="AC240" i="50"/>
  <c r="AB240" i="50"/>
  <c r="AA240" i="50"/>
  <c r="Z240" i="50"/>
  <c r="Y240" i="50"/>
  <c r="X240" i="50"/>
  <c r="W240" i="50"/>
  <c r="V240" i="50"/>
  <c r="U240" i="50"/>
  <c r="T240" i="50"/>
  <c r="S240" i="50"/>
  <c r="R240" i="50"/>
  <c r="Q240" i="50"/>
  <c r="P240" i="50"/>
  <c r="O240" i="50"/>
  <c r="N240" i="50"/>
  <c r="M240" i="50"/>
  <c r="L240" i="50"/>
  <c r="K240" i="50"/>
  <c r="J240" i="50"/>
  <c r="I240" i="50"/>
  <c r="H240" i="50"/>
  <c r="G240" i="50"/>
  <c r="C240" i="50"/>
  <c r="A240" i="50" s="1"/>
  <c r="B240" i="50"/>
  <c r="AO239" i="50"/>
  <c r="AM239" i="50"/>
  <c r="AK239" i="50"/>
  <c r="AJ239" i="50"/>
  <c r="AI239" i="50"/>
  <c r="AH239" i="50"/>
  <c r="AF239" i="50"/>
  <c r="AE239" i="50"/>
  <c r="AD239" i="50"/>
  <c r="AC239" i="50"/>
  <c r="AB239" i="50"/>
  <c r="AA239" i="50"/>
  <c r="Z239" i="50"/>
  <c r="Y239" i="50"/>
  <c r="X239" i="50"/>
  <c r="W239" i="50"/>
  <c r="V239" i="50"/>
  <c r="U239" i="50"/>
  <c r="S239" i="50"/>
  <c r="R239" i="50"/>
  <c r="Q239" i="50"/>
  <c r="P239" i="50"/>
  <c r="O239" i="50"/>
  <c r="M239" i="50"/>
  <c r="L239" i="50"/>
  <c r="K239" i="50"/>
  <c r="I239" i="50"/>
  <c r="H239" i="50"/>
  <c r="G239" i="50"/>
  <c r="C239" i="50"/>
  <c r="B239" i="50"/>
  <c r="A239" i="50"/>
  <c r="AP238" i="50"/>
  <c r="AO238" i="50"/>
  <c r="AN238" i="50"/>
  <c r="AM238" i="50"/>
  <c r="AL238" i="50"/>
  <c r="AK238" i="50"/>
  <c r="AJ238" i="50"/>
  <c r="AI238" i="50"/>
  <c r="AH238" i="50"/>
  <c r="AG238" i="50"/>
  <c r="AF238" i="50"/>
  <c r="AE238" i="50"/>
  <c r="AD238" i="50"/>
  <c r="AC238" i="50"/>
  <c r="AA238" i="50"/>
  <c r="Z238" i="50"/>
  <c r="Y238" i="50"/>
  <c r="X238" i="50"/>
  <c r="W238" i="50"/>
  <c r="V238" i="50"/>
  <c r="U238" i="50"/>
  <c r="T238" i="50"/>
  <c r="Q238" i="50"/>
  <c r="P238" i="50"/>
  <c r="N238" i="50"/>
  <c r="M238" i="50"/>
  <c r="L238" i="50"/>
  <c r="K238" i="50"/>
  <c r="J238" i="50"/>
  <c r="I238" i="50"/>
  <c r="H238" i="50"/>
  <c r="G238" i="50"/>
  <c r="C238" i="50"/>
  <c r="A238" i="50" s="1"/>
  <c r="B238" i="50"/>
  <c r="AP237" i="50"/>
  <c r="AN237" i="50"/>
  <c r="AM237" i="50"/>
  <c r="AL237" i="50"/>
  <c r="AK237" i="50"/>
  <c r="AJ237" i="50"/>
  <c r="AI237" i="50"/>
  <c r="AH237" i="50"/>
  <c r="AG237" i="50"/>
  <c r="AF237" i="50"/>
  <c r="AE237" i="50"/>
  <c r="AD237" i="50"/>
  <c r="AC237" i="50"/>
  <c r="AA237" i="50"/>
  <c r="Z237" i="50"/>
  <c r="Y237" i="50"/>
  <c r="X237" i="50"/>
  <c r="W237" i="50"/>
  <c r="V237" i="50"/>
  <c r="U237" i="50"/>
  <c r="T237" i="50"/>
  <c r="S237" i="50"/>
  <c r="R237" i="50"/>
  <c r="Q237" i="50"/>
  <c r="O237" i="50"/>
  <c r="N237" i="50"/>
  <c r="M237" i="50"/>
  <c r="L237" i="50"/>
  <c r="K237" i="50"/>
  <c r="J237" i="50"/>
  <c r="H237" i="50"/>
  <c r="G237" i="50"/>
  <c r="C237" i="50"/>
  <c r="B237" i="50"/>
  <c r="A237" i="50"/>
  <c r="AP236" i="50"/>
  <c r="AN236" i="50"/>
  <c r="AM236" i="50"/>
  <c r="AK236" i="50"/>
  <c r="AJ236" i="50"/>
  <c r="AI236" i="50"/>
  <c r="AG236" i="50"/>
  <c r="AF236" i="50"/>
  <c r="AE236" i="50"/>
  <c r="AD236" i="50"/>
  <c r="AB236" i="50"/>
  <c r="AA236" i="50"/>
  <c r="Z236" i="50"/>
  <c r="Y236" i="50"/>
  <c r="X236" i="50"/>
  <c r="V236" i="50"/>
  <c r="Q236" i="50"/>
  <c r="N236" i="50"/>
  <c r="M236" i="50"/>
  <c r="L236" i="50"/>
  <c r="C236" i="50"/>
  <c r="A236" i="50" s="1"/>
  <c r="B236" i="50"/>
  <c r="AP235" i="50"/>
  <c r="AO235" i="50"/>
  <c r="AN235" i="50"/>
  <c r="AM235" i="50"/>
  <c r="AL235" i="50"/>
  <c r="AJ235" i="50"/>
  <c r="AI235" i="50"/>
  <c r="AH235" i="50"/>
  <c r="AG235" i="50"/>
  <c r="AF235" i="50"/>
  <c r="AE235" i="50"/>
  <c r="AD235" i="50"/>
  <c r="AC235" i="50"/>
  <c r="AB235" i="50"/>
  <c r="AA235" i="50"/>
  <c r="Z235" i="50"/>
  <c r="Y235" i="50"/>
  <c r="X235" i="50"/>
  <c r="W235" i="50"/>
  <c r="V235" i="50"/>
  <c r="U235" i="50"/>
  <c r="T235" i="50"/>
  <c r="S235" i="50"/>
  <c r="R235" i="50"/>
  <c r="Q235" i="50"/>
  <c r="P235" i="50"/>
  <c r="O235" i="50"/>
  <c r="N235" i="50"/>
  <c r="M235" i="50"/>
  <c r="L235" i="50"/>
  <c r="K235" i="50"/>
  <c r="J235" i="50"/>
  <c r="I235" i="50"/>
  <c r="H235" i="50"/>
  <c r="G235" i="50"/>
  <c r="C235" i="50"/>
  <c r="B235" i="50"/>
  <c r="A235" i="50"/>
  <c r="AP234" i="50"/>
  <c r="AO234" i="50"/>
  <c r="AN234" i="50"/>
  <c r="AM234" i="50"/>
  <c r="AL234" i="50"/>
  <c r="AK234" i="50"/>
  <c r="AI234" i="50"/>
  <c r="AH234" i="50"/>
  <c r="AG234" i="50"/>
  <c r="AE234" i="50"/>
  <c r="AD234" i="50"/>
  <c r="AB234" i="50"/>
  <c r="AA234" i="50"/>
  <c r="Z234" i="50"/>
  <c r="Y234" i="50"/>
  <c r="X234" i="50"/>
  <c r="W234" i="50"/>
  <c r="Q234" i="50"/>
  <c r="P234" i="50"/>
  <c r="N234" i="50"/>
  <c r="M234" i="50"/>
  <c r="K234" i="50"/>
  <c r="I234" i="50"/>
  <c r="C234" i="50"/>
  <c r="A234" i="50" s="1"/>
  <c r="B234" i="50"/>
  <c r="AP233" i="50"/>
  <c r="AO233" i="50"/>
  <c r="AN233" i="50"/>
  <c r="AM233" i="50"/>
  <c r="AL233" i="50"/>
  <c r="AK233" i="50"/>
  <c r="AJ233" i="50"/>
  <c r="AI233" i="50"/>
  <c r="AH233" i="50"/>
  <c r="AG233" i="50"/>
  <c r="AF233" i="50"/>
  <c r="AE233" i="50"/>
  <c r="AD233" i="50"/>
  <c r="AC233" i="50"/>
  <c r="AB233" i="50"/>
  <c r="AA233" i="50"/>
  <c r="Z233" i="50"/>
  <c r="Y233" i="50"/>
  <c r="X233" i="50"/>
  <c r="W233" i="50"/>
  <c r="V233" i="50"/>
  <c r="U233" i="50"/>
  <c r="T233" i="50"/>
  <c r="S233" i="50"/>
  <c r="R233" i="50"/>
  <c r="Q233" i="50"/>
  <c r="P233" i="50"/>
  <c r="O233" i="50"/>
  <c r="N233" i="50"/>
  <c r="M233" i="50"/>
  <c r="K233" i="50"/>
  <c r="J233" i="50"/>
  <c r="I233" i="50"/>
  <c r="H233" i="50"/>
  <c r="G233" i="50"/>
  <c r="C233" i="50"/>
  <c r="B233" i="50"/>
  <c r="A233" i="50"/>
  <c r="AP232" i="50"/>
  <c r="AO232" i="50"/>
  <c r="AN232" i="50"/>
  <c r="AM232" i="50"/>
  <c r="AL232" i="50"/>
  <c r="AK232" i="50"/>
  <c r="AJ232" i="50"/>
  <c r="AI232" i="50"/>
  <c r="AH232" i="50"/>
  <c r="AG232" i="50"/>
  <c r="AF232" i="50"/>
  <c r="AE232" i="50"/>
  <c r="AD232" i="50"/>
  <c r="AC232" i="50"/>
  <c r="AB232" i="50"/>
  <c r="AA232" i="50"/>
  <c r="Z232" i="50"/>
  <c r="Y232" i="50"/>
  <c r="X232" i="50"/>
  <c r="W232" i="50"/>
  <c r="V232" i="50"/>
  <c r="U232" i="50"/>
  <c r="S232" i="50"/>
  <c r="R232" i="50"/>
  <c r="Q232" i="50"/>
  <c r="P232" i="50"/>
  <c r="N232" i="50"/>
  <c r="M232" i="50"/>
  <c r="L232" i="50"/>
  <c r="K232" i="50"/>
  <c r="J232" i="50"/>
  <c r="I232" i="50"/>
  <c r="H232" i="50"/>
  <c r="G232" i="50"/>
  <c r="C232" i="50"/>
  <c r="A232" i="50" s="1"/>
  <c r="B232" i="50"/>
  <c r="AP231" i="50"/>
  <c r="AO231" i="50"/>
  <c r="AN231" i="50"/>
  <c r="AM231" i="50"/>
  <c r="AL231" i="50"/>
  <c r="AK231" i="50"/>
  <c r="AJ231" i="50"/>
  <c r="AI231" i="50"/>
  <c r="AH231" i="50"/>
  <c r="AG231" i="50"/>
  <c r="AF231" i="50"/>
  <c r="AE231" i="50"/>
  <c r="AD231" i="50"/>
  <c r="AC231" i="50"/>
  <c r="AB231" i="50"/>
  <c r="AA231" i="50"/>
  <c r="Z231" i="50"/>
  <c r="Y231" i="50"/>
  <c r="X231" i="50"/>
  <c r="W231" i="50"/>
  <c r="V231" i="50"/>
  <c r="U231" i="50"/>
  <c r="S231" i="50"/>
  <c r="R231" i="50"/>
  <c r="Q231" i="50"/>
  <c r="P231" i="50"/>
  <c r="O231" i="50"/>
  <c r="N231" i="50"/>
  <c r="M231" i="50"/>
  <c r="L231" i="50"/>
  <c r="K231" i="50"/>
  <c r="J231" i="50"/>
  <c r="I231" i="50"/>
  <c r="H231" i="50"/>
  <c r="G231" i="50"/>
  <c r="C231" i="50"/>
  <c r="B231" i="50"/>
  <c r="A231" i="50"/>
  <c r="AP230" i="50"/>
  <c r="AO230" i="50"/>
  <c r="AN230" i="50"/>
  <c r="AM230" i="50"/>
  <c r="AL230" i="50"/>
  <c r="AK230" i="50"/>
  <c r="AJ230" i="50"/>
  <c r="AI230" i="50"/>
  <c r="AH230" i="50"/>
  <c r="AG230" i="50"/>
  <c r="AF230" i="50"/>
  <c r="AE230" i="50"/>
  <c r="AD230" i="50"/>
  <c r="AC230" i="50"/>
  <c r="AB230" i="50"/>
  <c r="AA230" i="50"/>
  <c r="Z230" i="50"/>
  <c r="Y230" i="50"/>
  <c r="X230" i="50"/>
  <c r="W230" i="50"/>
  <c r="V230" i="50"/>
  <c r="T230" i="50"/>
  <c r="S230" i="50"/>
  <c r="R230" i="50"/>
  <c r="Q230" i="50"/>
  <c r="P230" i="50"/>
  <c r="O230" i="50"/>
  <c r="N230" i="50"/>
  <c r="M230" i="50"/>
  <c r="L230" i="50"/>
  <c r="K230" i="50"/>
  <c r="J230" i="50"/>
  <c r="I230" i="50"/>
  <c r="H230" i="50"/>
  <c r="G230" i="50"/>
  <c r="C230" i="50"/>
  <c r="A230" i="50" s="1"/>
  <c r="B230" i="50"/>
  <c r="AP229" i="50"/>
  <c r="AN229" i="50"/>
  <c r="AM229" i="50"/>
  <c r="AL229" i="50"/>
  <c r="AK229" i="50"/>
  <c r="AI229" i="50"/>
  <c r="AH229" i="50"/>
  <c r="AG229" i="50"/>
  <c r="AF229" i="50"/>
  <c r="AD229" i="50"/>
  <c r="AA229" i="50"/>
  <c r="Z229" i="50"/>
  <c r="Y229" i="50"/>
  <c r="X229" i="50"/>
  <c r="V229" i="50"/>
  <c r="U229" i="50"/>
  <c r="Q229" i="50"/>
  <c r="N229" i="50"/>
  <c r="M229" i="50"/>
  <c r="K229" i="50"/>
  <c r="J229" i="50"/>
  <c r="H229" i="50"/>
  <c r="G229" i="50"/>
  <c r="C229" i="50"/>
  <c r="B229" i="50"/>
  <c r="A229" i="50"/>
  <c r="AP228" i="50"/>
  <c r="AN228" i="50"/>
  <c r="AM228" i="50"/>
  <c r="AL228" i="50"/>
  <c r="AK228" i="50"/>
  <c r="AJ228" i="50"/>
  <c r="AI228" i="50"/>
  <c r="AH228" i="50"/>
  <c r="AG228" i="50"/>
  <c r="AF228" i="50"/>
  <c r="AE228" i="50"/>
  <c r="AD228" i="50"/>
  <c r="AA228" i="50"/>
  <c r="Z228" i="50"/>
  <c r="Y228" i="50"/>
  <c r="X228" i="50"/>
  <c r="W228" i="50"/>
  <c r="V228" i="50"/>
  <c r="U228" i="50"/>
  <c r="R228" i="50"/>
  <c r="Q228" i="50"/>
  <c r="P228" i="50"/>
  <c r="O228" i="50"/>
  <c r="N228" i="50"/>
  <c r="M228" i="50"/>
  <c r="L228" i="50"/>
  <c r="C228" i="50"/>
  <c r="A228" i="50" s="1"/>
  <c r="B228" i="50"/>
  <c r="AO227" i="50"/>
  <c r="AM227" i="50"/>
  <c r="AK227" i="50"/>
  <c r="AJ227" i="50"/>
  <c r="AI227" i="50"/>
  <c r="AG227" i="50"/>
  <c r="AE227" i="50"/>
  <c r="AD227" i="50"/>
  <c r="AC227" i="50"/>
  <c r="AA227" i="50"/>
  <c r="Z227" i="50"/>
  <c r="Y227" i="50"/>
  <c r="X227" i="50"/>
  <c r="R227" i="50"/>
  <c r="Q227" i="50"/>
  <c r="P227" i="50"/>
  <c r="O227" i="50"/>
  <c r="M227" i="50"/>
  <c r="L227" i="50"/>
  <c r="K227" i="50"/>
  <c r="J227" i="50"/>
  <c r="G227" i="50"/>
  <c r="C227" i="50"/>
  <c r="B227" i="50"/>
  <c r="A227" i="50"/>
  <c r="AP226" i="50"/>
  <c r="AO226" i="50"/>
  <c r="AN226" i="50"/>
  <c r="AM226" i="50"/>
  <c r="AL226" i="50"/>
  <c r="AK226" i="50"/>
  <c r="AJ226" i="50"/>
  <c r="AI226" i="50"/>
  <c r="AH226" i="50"/>
  <c r="AG226" i="50"/>
  <c r="AF226" i="50"/>
  <c r="AE226" i="50"/>
  <c r="AD226" i="50"/>
  <c r="AC226" i="50"/>
  <c r="AB226" i="50"/>
  <c r="AA226" i="50"/>
  <c r="Z226" i="50"/>
  <c r="Y226" i="50"/>
  <c r="X226" i="50"/>
  <c r="W226" i="50"/>
  <c r="V226" i="50"/>
  <c r="U226" i="50"/>
  <c r="T226" i="50"/>
  <c r="R226" i="50"/>
  <c r="Q226" i="50"/>
  <c r="P226" i="50"/>
  <c r="O226" i="50"/>
  <c r="N226" i="50"/>
  <c r="M226" i="50"/>
  <c r="L226" i="50"/>
  <c r="K226" i="50"/>
  <c r="J226" i="50"/>
  <c r="I226" i="50"/>
  <c r="H226" i="50"/>
  <c r="G226" i="50"/>
  <c r="C226" i="50"/>
  <c r="A226" i="50" s="1"/>
  <c r="B226" i="50"/>
  <c r="AP225" i="50"/>
  <c r="AO225" i="50"/>
  <c r="AN225" i="50"/>
  <c r="AM225" i="50"/>
  <c r="AL225" i="50"/>
  <c r="AK225" i="50"/>
  <c r="AJ225" i="50"/>
  <c r="AI225" i="50"/>
  <c r="AH225" i="50"/>
  <c r="AG225" i="50"/>
  <c r="AF225" i="50"/>
  <c r="AE225" i="50"/>
  <c r="AD225" i="50"/>
  <c r="AC225" i="50"/>
  <c r="AB225" i="50"/>
  <c r="AA225" i="50"/>
  <c r="Z225" i="50"/>
  <c r="Y225" i="50"/>
  <c r="X225" i="50"/>
  <c r="W225" i="50"/>
  <c r="V225" i="50"/>
  <c r="U225" i="50"/>
  <c r="T225" i="50"/>
  <c r="R225" i="50"/>
  <c r="Q225" i="50"/>
  <c r="P225" i="50"/>
  <c r="O225" i="50"/>
  <c r="N225" i="50"/>
  <c r="M225" i="50"/>
  <c r="L225" i="50"/>
  <c r="K225" i="50"/>
  <c r="J225" i="50"/>
  <c r="I225" i="50"/>
  <c r="H225" i="50"/>
  <c r="G225" i="50"/>
  <c r="C225" i="50"/>
  <c r="B225" i="50"/>
  <c r="A225" i="50"/>
  <c r="AP224" i="50"/>
  <c r="AO224" i="50"/>
  <c r="AN224" i="50"/>
  <c r="AM224" i="50"/>
  <c r="AL224" i="50"/>
  <c r="AK224" i="50"/>
  <c r="AJ224" i="50"/>
  <c r="AI224" i="50"/>
  <c r="AE224" i="50"/>
  <c r="AD224" i="50"/>
  <c r="AA224" i="50"/>
  <c r="Z224" i="50"/>
  <c r="Y224" i="50"/>
  <c r="X224" i="50"/>
  <c r="W224" i="50"/>
  <c r="V224" i="50"/>
  <c r="Q224" i="50"/>
  <c r="N224" i="50"/>
  <c r="M224" i="50"/>
  <c r="L224" i="50"/>
  <c r="G224" i="50"/>
  <c r="C224" i="50"/>
  <c r="A224" i="50" s="1"/>
  <c r="B224" i="50"/>
  <c r="AP223" i="50"/>
  <c r="AN223" i="50"/>
  <c r="AM223" i="50"/>
  <c r="AL223" i="50"/>
  <c r="AK223" i="50"/>
  <c r="AJ223" i="50"/>
  <c r="AD223" i="50"/>
  <c r="AA223" i="50"/>
  <c r="Z223" i="50"/>
  <c r="Y223" i="50"/>
  <c r="Q223" i="50"/>
  <c r="N223" i="50"/>
  <c r="C223" i="50"/>
  <c r="B223" i="50"/>
  <c r="A223" i="50"/>
  <c r="AP222" i="50"/>
  <c r="AN222" i="50"/>
  <c r="AM222" i="50"/>
  <c r="AK222" i="50"/>
  <c r="AJ222" i="50"/>
  <c r="AI222" i="50"/>
  <c r="AH222" i="50"/>
  <c r="AG222" i="50"/>
  <c r="AF222" i="50"/>
  <c r="AE222" i="50"/>
  <c r="AD222" i="50"/>
  <c r="AC222" i="50"/>
  <c r="AB222" i="50"/>
  <c r="AA222" i="50"/>
  <c r="Z222" i="50"/>
  <c r="Y222" i="50"/>
  <c r="X222" i="50"/>
  <c r="W222" i="50"/>
  <c r="V222" i="50"/>
  <c r="U222" i="50"/>
  <c r="R222" i="50"/>
  <c r="Q222" i="50"/>
  <c r="P222" i="50"/>
  <c r="O222" i="50"/>
  <c r="N222" i="50"/>
  <c r="M222" i="50"/>
  <c r="L222" i="50"/>
  <c r="C222" i="50"/>
  <c r="A222" i="50" s="1"/>
  <c r="B222" i="50"/>
  <c r="AP221" i="50"/>
  <c r="AN221" i="50"/>
  <c r="AK221" i="50"/>
  <c r="AJ221" i="50"/>
  <c r="AI221" i="50"/>
  <c r="AD221" i="50"/>
  <c r="AA221" i="50"/>
  <c r="Z221" i="50"/>
  <c r="Y221" i="50"/>
  <c r="X221" i="50"/>
  <c r="Q221" i="50"/>
  <c r="N221" i="50"/>
  <c r="I221" i="50"/>
  <c r="C221" i="50"/>
  <c r="B221" i="50"/>
  <c r="A221" i="50"/>
  <c r="AP220" i="50"/>
  <c r="AO220" i="50"/>
  <c r="AN220" i="50"/>
  <c r="AM220" i="50"/>
  <c r="AL220" i="50"/>
  <c r="AK220" i="50"/>
  <c r="AJ220" i="50"/>
  <c r="AI220" i="50"/>
  <c r="AH220" i="50"/>
  <c r="AG220" i="50"/>
  <c r="AF220" i="50"/>
  <c r="AE220" i="50"/>
  <c r="AD220" i="50"/>
  <c r="AC220" i="50"/>
  <c r="AB220" i="50"/>
  <c r="AA220" i="50"/>
  <c r="Z220" i="50"/>
  <c r="Y220" i="50"/>
  <c r="X220" i="50"/>
  <c r="W220" i="50"/>
  <c r="V220" i="50"/>
  <c r="U220" i="50"/>
  <c r="T220" i="50"/>
  <c r="S220" i="50"/>
  <c r="R220" i="50"/>
  <c r="Q220" i="50"/>
  <c r="P220" i="50"/>
  <c r="O220" i="50"/>
  <c r="N220" i="50"/>
  <c r="M220" i="50"/>
  <c r="L220" i="50"/>
  <c r="K220" i="50"/>
  <c r="J220" i="50"/>
  <c r="I220" i="50"/>
  <c r="H220" i="50"/>
  <c r="G220" i="50"/>
  <c r="AQ220" i="50" s="1"/>
  <c r="C220" i="50"/>
  <c r="A220" i="50" s="1"/>
  <c r="B220" i="50"/>
  <c r="AP219" i="50"/>
  <c r="AN219" i="50"/>
  <c r="AM219" i="50"/>
  <c r="AK219" i="50"/>
  <c r="AJ219" i="50"/>
  <c r="AI219" i="50"/>
  <c r="AE219" i="50"/>
  <c r="AD219" i="50"/>
  <c r="AC219" i="50"/>
  <c r="AB219" i="50"/>
  <c r="AA219" i="50"/>
  <c r="Z219" i="50"/>
  <c r="Y219" i="50"/>
  <c r="X219" i="50"/>
  <c r="W219" i="50"/>
  <c r="V219" i="50"/>
  <c r="U219" i="50"/>
  <c r="R219" i="50"/>
  <c r="Q219" i="50"/>
  <c r="P219" i="50"/>
  <c r="O219" i="50"/>
  <c r="N219" i="50"/>
  <c r="M219" i="50"/>
  <c r="L219" i="50"/>
  <c r="I219" i="50"/>
  <c r="H219" i="50"/>
  <c r="G219" i="50"/>
  <c r="C219" i="50"/>
  <c r="B219" i="50"/>
  <c r="A219" i="50"/>
  <c r="AP218" i="50"/>
  <c r="AO218" i="50"/>
  <c r="AL218" i="50"/>
  <c r="AK218" i="50"/>
  <c r="AJ218" i="50"/>
  <c r="AI218" i="50"/>
  <c r="AH218" i="50"/>
  <c r="AG218" i="50"/>
  <c r="AE218" i="50"/>
  <c r="AD218" i="50"/>
  <c r="AC218" i="50"/>
  <c r="AB218" i="50"/>
  <c r="AA218" i="50"/>
  <c r="Z218" i="50"/>
  <c r="Y218" i="50"/>
  <c r="X218" i="50"/>
  <c r="W218" i="50"/>
  <c r="U218" i="50"/>
  <c r="R218" i="50"/>
  <c r="Q218" i="50"/>
  <c r="P218" i="50"/>
  <c r="O218" i="50"/>
  <c r="M218" i="50"/>
  <c r="L218" i="50"/>
  <c r="K218" i="50"/>
  <c r="J218" i="50"/>
  <c r="I218" i="50"/>
  <c r="H218" i="50"/>
  <c r="G218" i="50"/>
  <c r="C218" i="50"/>
  <c r="A218" i="50" s="1"/>
  <c r="B218" i="50"/>
  <c r="AM217" i="50"/>
  <c r="AK217" i="50"/>
  <c r="AJ217" i="50"/>
  <c r="AG217" i="50"/>
  <c r="AE217" i="50"/>
  <c r="AD217" i="50"/>
  <c r="AB217" i="50"/>
  <c r="Q217" i="50"/>
  <c r="C217" i="50"/>
  <c r="A217" i="50" s="1"/>
  <c r="B217" i="50"/>
  <c r="AP216" i="50"/>
  <c r="AN216" i="50"/>
  <c r="AK216" i="50"/>
  <c r="AJ216" i="50"/>
  <c r="AI216" i="50"/>
  <c r="AD216" i="50"/>
  <c r="AC216" i="50"/>
  <c r="AA216" i="50"/>
  <c r="Z216" i="50"/>
  <c r="Y216" i="50"/>
  <c r="X216" i="50"/>
  <c r="V216" i="50"/>
  <c r="U216" i="50"/>
  <c r="R216" i="50"/>
  <c r="Q216" i="50"/>
  <c r="P216" i="50"/>
  <c r="O216" i="50"/>
  <c r="N216" i="50"/>
  <c r="M216" i="50"/>
  <c r="K216" i="50"/>
  <c r="J216" i="50"/>
  <c r="H216" i="50"/>
  <c r="G216" i="50"/>
  <c r="C216" i="50"/>
  <c r="A216" i="50" s="1"/>
  <c r="B216" i="50"/>
  <c r="AP215" i="50"/>
  <c r="AN215" i="50"/>
  <c r="AM215" i="50"/>
  <c r="AK215" i="50"/>
  <c r="AI215" i="50"/>
  <c r="AH215" i="50"/>
  <c r="AG215" i="50"/>
  <c r="AF215" i="50"/>
  <c r="AE215" i="50"/>
  <c r="AD215" i="50"/>
  <c r="AC215" i="50"/>
  <c r="AB215" i="50"/>
  <c r="AA215" i="50"/>
  <c r="Z215" i="50"/>
  <c r="Y215" i="50"/>
  <c r="X215" i="50"/>
  <c r="W215" i="50"/>
  <c r="V215" i="50"/>
  <c r="U215" i="50"/>
  <c r="S215" i="50"/>
  <c r="R215" i="50"/>
  <c r="Q215" i="50"/>
  <c r="P215" i="50"/>
  <c r="N215" i="50"/>
  <c r="M215" i="50"/>
  <c r="K215" i="50"/>
  <c r="J215" i="50"/>
  <c r="I215" i="50"/>
  <c r="H215" i="50"/>
  <c r="G215" i="50"/>
  <c r="C215" i="50"/>
  <c r="A215" i="50" s="1"/>
  <c r="B215" i="50"/>
  <c r="AP214" i="50"/>
  <c r="AN214" i="50"/>
  <c r="AM214" i="50"/>
  <c r="AL214" i="50"/>
  <c r="AI214" i="50"/>
  <c r="AH214" i="50"/>
  <c r="AG214" i="50"/>
  <c r="AF214" i="50"/>
  <c r="AE214" i="50"/>
  <c r="AD214" i="50"/>
  <c r="AC214" i="50"/>
  <c r="AB214" i="50"/>
  <c r="Z214" i="50"/>
  <c r="Y214" i="50"/>
  <c r="X214" i="50"/>
  <c r="W214" i="50"/>
  <c r="U214" i="50"/>
  <c r="T214" i="50"/>
  <c r="S214" i="50"/>
  <c r="R214" i="50"/>
  <c r="Q214" i="50"/>
  <c r="P214" i="50"/>
  <c r="N214" i="50"/>
  <c r="J214" i="50"/>
  <c r="C214" i="50"/>
  <c r="A214" i="50" s="1"/>
  <c r="B214" i="50"/>
  <c r="AP213" i="50"/>
  <c r="AN213" i="50"/>
  <c r="AM213" i="50"/>
  <c r="AL213" i="50"/>
  <c r="AH213" i="50"/>
  <c r="AG213" i="50"/>
  <c r="AE213" i="50"/>
  <c r="AD213" i="50"/>
  <c r="AC213" i="50"/>
  <c r="AB213" i="50"/>
  <c r="Y213" i="50"/>
  <c r="W213" i="50"/>
  <c r="V213" i="50"/>
  <c r="S213" i="50"/>
  <c r="R213" i="50"/>
  <c r="Q213" i="50"/>
  <c r="P213" i="50"/>
  <c r="O213" i="50"/>
  <c r="N213" i="50"/>
  <c r="L213" i="50"/>
  <c r="H213" i="50"/>
  <c r="C213" i="50"/>
  <c r="A213" i="50" s="1"/>
  <c r="B213" i="50"/>
  <c r="AP212" i="50"/>
  <c r="AO212" i="50"/>
  <c r="AN212" i="50"/>
  <c r="AM212" i="50"/>
  <c r="AL212" i="50"/>
  <c r="AK212" i="50"/>
  <c r="AJ212" i="50"/>
  <c r="AI212" i="50"/>
  <c r="AH212" i="50"/>
  <c r="AG212" i="50"/>
  <c r="AF212" i="50"/>
  <c r="AE212" i="50"/>
  <c r="AD212" i="50"/>
  <c r="AC212" i="50"/>
  <c r="AB212" i="50"/>
  <c r="AA212" i="50"/>
  <c r="Z212" i="50"/>
  <c r="Y212" i="50"/>
  <c r="X212" i="50"/>
  <c r="W212" i="50"/>
  <c r="V212" i="50"/>
  <c r="U212" i="50"/>
  <c r="T212" i="50"/>
  <c r="S212" i="50"/>
  <c r="R212" i="50"/>
  <c r="Q212" i="50"/>
  <c r="P212" i="50"/>
  <c r="O212" i="50"/>
  <c r="N212" i="50"/>
  <c r="M212" i="50"/>
  <c r="L212" i="50"/>
  <c r="K212" i="50"/>
  <c r="J212" i="50"/>
  <c r="I212" i="50"/>
  <c r="H212" i="50"/>
  <c r="G212" i="50"/>
  <c r="AQ212" i="50" s="1"/>
  <c r="C212" i="50"/>
  <c r="B212" i="50"/>
  <c r="A212" i="50"/>
  <c r="AP211" i="50"/>
  <c r="AO211" i="50"/>
  <c r="AN211" i="50"/>
  <c r="AM211" i="50"/>
  <c r="AL211" i="50"/>
  <c r="AJ211" i="50"/>
  <c r="AI211" i="50"/>
  <c r="AH211" i="50"/>
  <c r="AG211" i="50"/>
  <c r="AF211" i="50"/>
  <c r="AE211" i="50"/>
  <c r="AD211" i="50"/>
  <c r="AC211" i="50"/>
  <c r="AA211" i="50"/>
  <c r="Z211" i="50"/>
  <c r="Y211" i="50"/>
  <c r="X211" i="50"/>
  <c r="V211" i="50"/>
  <c r="U211" i="50"/>
  <c r="T211" i="50"/>
  <c r="S211" i="50"/>
  <c r="R211" i="50"/>
  <c r="Q211" i="50"/>
  <c r="P211" i="50"/>
  <c r="O211" i="50"/>
  <c r="N211" i="50"/>
  <c r="M211" i="50"/>
  <c r="L211" i="50"/>
  <c r="K211" i="50"/>
  <c r="J211" i="50"/>
  <c r="I211" i="50"/>
  <c r="H211" i="50"/>
  <c r="G211" i="50"/>
  <c r="C211" i="50"/>
  <c r="A211" i="50" s="1"/>
  <c r="B211" i="50"/>
  <c r="AP210" i="50"/>
  <c r="AN210" i="50"/>
  <c r="AK210" i="50"/>
  <c r="AJ210" i="50"/>
  <c r="AI210" i="50"/>
  <c r="AH210" i="50"/>
  <c r="AG210" i="50"/>
  <c r="AE210" i="50"/>
  <c r="AD210" i="50"/>
  <c r="AA210" i="50"/>
  <c r="Z210" i="50"/>
  <c r="Y210" i="50"/>
  <c r="V210" i="50"/>
  <c r="T210" i="50"/>
  <c r="R210" i="50"/>
  <c r="L210" i="50"/>
  <c r="H210" i="50"/>
  <c r="C210" i="50"/>
  <c r="A210" i="50" s="1"/>
  <c r="B210" i="50"/>
  <c r="AM209" i="50"/>
  <c r="AK209" i="50"/>
  <c r="AJ209" i="50"/>
  <c r="AI209" i="50"/>
  <c r="AF209" i="50"/>
  <c r="AE209" i="50"/>
  <c r="AD209" i="50"/>
  <c r="Z209" i="50"/>
  <c r="X209" i="50"/>
  <c r="W209" i="50"/>
  <c r="V209" i="50"/>
  <c r="U209" i="50"/>
  <c r="T209" i="50"/>
  <c r="Q209" i="50"/>
  <c r="N209" i="50"/>
  <c r="L209" i="50"/>
  <c r="H209" i="50"/>
  <c r="C209" i="50"/>
  <c r="B209" i="50"/>
  <c r="A209" i="50"/>
  <c r="AP208" i="50"/>
  <c r="AO208" i="50"/>
  <c r="AN208" i="50"/>
  <c r="AM208" i="50"/>
  <c r="AL208" i="50"/>
  <c r="AK208" i="50"/>
  <c r="AJ208" i="50"/>
  <c r="AI208" i="50"/>
  <c r="AH208" i="50"/>
  <c r="AG208" i="50"/>
  <c r="AF208" i="50"/>
  <c r="AE208" i="50"/>
  <c r="AD208" i="50"/>
  <c r="AC208" i="50"/>
  <c r="AB208" i="50"/>
  <c r="AA208" i="50"/>
  <c r="Z208" i="50"/>
  <c r="Y208" i="50"/>
  <c r="X208" i="50"/>
  <c r="W208" i="50"/>
  <c r="V208" i="50"/>
  <c r="U208" i="50"/>
  <c r="T208" i="50"/>
  <c r="S208" i="50"/>
  <c r="Q208" i="50"/>
  <c r="P208" i="50"/>
  <c r="O208" i="50"/>
  <c r="N208" i="50"/>
  <c r="M208" i="50"/>
  <c r="L208" i="50"/>
  <c r="K208" i="50"/>
  <c r="J208" i="50"/>
  <c r="I208" i="50"/>
  <c r="G208" i="50"/>
  <c r="C208" i="50"/>
  <c r="A208" i="50" s="1"/>
  <c r="B208" i="50"/>
  <c r="AP207" i="50"/>
  <c r="AO207" i="50"/>
  <c r="AN207" i="50"/>
  <c r="AM207" i="50"/>
  <c r="AL207" i="50"/>
  <c r="AK207" i="50"/>
  <c r="AJ207" i="50"/>
  <c r="AI207" i="50"/>
  <c r="AH207" i="50"/>
  <c r="AG207" i="50"/>
  <c r="AF207" i="50"/>
  <c r="AE207" i="50"/>
  <c r="AD207" i="50"/>
  <c r="AC207" i="50"/>
  <c r="AB207" i="50"/>
  <c r="AA207" i="50"/>
  <c r="Z207" i="50"/>
  <c r="Y207" i="50"/>
  <c r="X207" i="50"/>
  <c r="W207" i="50"/>
  <c r="V207" i="50"/>
  <c r="R207" i="50"/>
  <c r="Q207" i="50"/>
  <c r="P207" i="50"/>
  <c r="O207" i="50"/>
  <c r="N207" i="50"/>
  <c r="M207" i="50"/>
  <c r="L207" i="50"/>
  <c r="K207" i="50"/>
  <c r="J207" i="50"/>
  <c r="I207" i="50"/>
  <c r="G207" i="50"/>
  <c r="C207" i="50"/>
  <c r="B207" i="50"/>
  <c r="A207" i="50"/>
  <c r="AP206" i="50"/>
  <c r="AO206" i="50"/>
  <c r="AN206" i="50"/>
  <c r="AM206" i="50"/>
  <c r="AL206" i="50"/>
  <c r="AK206" i="50"/>
  <c r="AJ206" i="50"/>
  <c r="AI206" i="50"/>
  <c r="AH206" i="50"/>
  <c r="AG206" i="50"/>
  <c r="AF206" i="50"/>
  <c r="AE206" i="50"/>
  <c r="AD206" i="50"/>
  <c r="AC206" i="50"/>
  <c r="AB206" i="50"/>
  <c r="AA206" i="50"/>
  <c r="Z206" i="50"/>
  <c r="Y206" i="50"/>
  <c r="X206" i="50"/>
  <c r="W206" i="50"/>
  <c r="V206" i="50"/>
  <c r="U206" i="50"/>
  <c r="T206" i="50"/>
  <c r="S206" i="50"/>
  <c r="R206" i="50"/>
  <c r="Q206" i="50"/>
  <c r="P206" i="50"/>
  <c r="O206" i="50"/>
  <c r="N206" i="50"/>
  <c r="M206" i="50"/>
  <c r="L206" i="50"/>
  <c r="K206" i="50"/>
  <c r="J206" i="50"/>
  <c r="I206" i="50"/>
  <c r="H206" i="50"/>
  <c r="G206" i="50"/>
  <c r="AQ206" i="50" s="1"/>
  <c r="C206" i="50"/>
  <c r="B206" i="50"/>
  <c r="A206" i="50"/>
  <c r="AP205" i="50"/>
  <c r="AO205" i="50"/>
  <c r="AN205" i="50"/>
  <c r="AM205" i="50"/>
  <c r="AL205" i="50"/>
  <c r="AK205" i="50"/>
  <c r="AJ205" i="50"/>
  <c r="AI205" i="50"/>
  <c r="AH205" i="50"/>
  <c r="AG205" i="50"/>
  <c r="AF205" i="50"/>
  <c r="AE205" i="50"/>
  <c r="AD205" i="50"/>
  <c r="AC205" i="50"/>
  <c r="AB205" i="50"/>
  <c r="AA205" i="50"/>
  <c r="Y205" i="50"/>
  <c r="X205" i="50"/>
  <c r="W205" i="50"/>
  <c r="V205" i="50"/>
  <c r="Q205" i="50"/>
  <c r="P205" i="50"/>
  <c r="O205" i="50"/>
  <c r="N205" i="50"/>
  <c r="M205" i="50"/>
  <c r="L205" i="50"/>
  <c r="K205" i="50"/>
  <c r="J205" i="50"/>
  <c r="I205" i="50"/>
  <c r="G205" i="50"/>
  <c r="C205" i="50"/>
  <c r="A205" i="50" s="1"/>
  <c r="B205" i="50"/>
  <c r="AP204" i="50"/>
  <c r="AN204" i="50"/>
  <c r="AJ204" i="50"/>
  <c r="AD204" i="50"/>
  <c r="Z204" i="50"/>
  <c r="X204" i="50"/>
  <c r="W204" i="50"/>
  <c r="V204" i="50"/>
  <c r="T204" i="50"/>
  <c r="N204" i="50"/>
  <c r="H204" i="50"/>
  <c r="C204" i="50"/>
  <c r="A204" i="50" s="1"/>
  <c r="B204" i="50"/>
  <c r="AP203" i="50"/>
  <c r="AO203" i="50"/>
  <c r="AN203" i="50"/>
  <c r="AM203" i="50"/>
  <c r="AL203" i="50"/>
  <c r="AK203" i="50"/>
  <c r="AJ203" i="50"/>
  <c r="AI203" i="50"/>
  <c r="AH203" i="50"/>
  <c r="AG203" i="50"/>
  <c r="AE203" i="50"/>
  <c r="AD203" i="50"/>
  <c r="AC203" i="50"/>
  <c r="AB203" i="50"/>
  <c r="AA203" i="50"/>
  <c r="Z203" i="50"/>
  <c r="Y203" i="50"/>
  <c r="X203" i="50"/>
  <c r="W203" i="50"/>
  <c r="V203" i="50"/>
  <c r="U203" i="50"/>
  <c r="T203" i="50"/>
  <c r="S203" i="50"/>
  <c r="R203" i="50"/>
  <c r="Q203" i="50"/>
  <c r="P203" i="50"/>
  <c r="N203" i="50"/>
  <c r="M203" i="50"/>
  <c r="L203" i="50"/>
  <c r="K203" i="50"/>
  <c r="J203" i="50"/>
  <c r="I203" i="50"/>
  <c r="H203" i="50"/>
  <c r="G203" i="50"/>
  <c r="C203" i="50"/>
  <c r="B203" i="50"/>
  <c r="A203" i="50"/>
  <c r="AP202" i="50"/>
  <c r="AN202" i="50"/>
  <c r="AI202" i="50"/>
  <c r="AE202" i="50"/>
  <c r="AD202" i="50"/>
  <c r="AA202" i="50"/>
  <c r="Z202" i="50"/>
  <c r="Y202" i="50"/>
  <c r="Q202" i="50"/>
  <c r="N202" i="50"/>
  <c r="C202" i="50"/>
  <c r="A202" i="50" s="1"/>
  <c r="B202" i="50"/>
  <c r="AP201" i="50"/>
  <c r="AO201" i="50"/>
  <c r="AN201" i="50"/>
  <c r="AM201" i="50"/>
  <c r="AL201" i="50"/>
  <c r="AK201" i="50"/>
  <c r="AJ201" i="50"/>
  <c r="AI201" i="50"/>
  <c r="AH201" i="50"/>
  <c r="AG201" i="50"/>
  <c r="AF201" i="50"/>
  <c r="AE201" i="50"/>
  <c r="AD201" i="50"/>
  <c r="AC201" i="50"/>
  <c r="AB201" i="50"/>
  <c r="AA201" i="50"/>
  <c r="Z201" i="50"/>
  <c r="Y201" i="50"/>
  <c r="X201" i="50"/>
  <c r="W201" i="50"/>
  <c r="V201" i="50"/>
  <c r="U201" i="50"/>
  <c r="T201" i="50"/>
  <c r="S201" i="50"/>
  <c r="R201" i="50"/>
  <c r="Q201" i="50"/>
  <c r="P201" i="50"/>
  <c r="N201" i="50"/>
  <c r="M201" i="50"/>
  <c r="K201" i="50"/>
  <c r="J201" i="50"/>
  <c r="I201" i="50"/>
  <c r="H201" i="50"/>
  <c r="C201" i="50"/>
  <c r="B201" i="50"/>
  <c r="A201" i="50"/>
  <c r="AP200" i="50"/>
  <c r="AN200" i="50"/>
  <c r="AI200" i="50"/>
  <c r="AH200" i="50"/>
  <c r="AG200" i="50"/>
  <c r="AE200" i="50"/>
  <c r="AD200" i="50"/>
  <c r="AA200" i="50"/>
  <c r="Z200" i="50"/>
  <c r="Y200" i="50"/>
  <c r="X200" i="50"/>
  <c r="W200" i="50"/>
  <c r="V200" i="50"/>
  <c r="U200" i="50"/>
  <c r="T200" i="50"/>
  <c r="S200" i="50"/>
  <c r="R200" i="50"/>
  <c r="Q200" i="50"/>
  <c r="P200" i="50"/>
  <c r="O200" i="50"/>
  <c r="N200" i="50"/>
  <c r="M200" i="50"/>
  <c r="C200" i="50"/>
  <c r="A200" i="50" s="1"/>
  <c r="B200" i="50"/>
  <c r="AP199" i="50"/>
  <c r="AO199" i="50"/>
  <c r="AN199" i="50"/>
  <c r="AM199" i="50"/>
  <c r="AL199" i="50"/>
  <c r="AK199" i="50"/>
  <c r="AJ199" i="50"/>
  <c r="AI199" i="50"/>
  <c r="AF199" i="50"/>
  <c r="AE199" i="50"/>
  <c r="AD199" i="50"/>
  <c r="AB199" i="50"/>
  <c r="AA199" i="50"/>
  <c r="Z199" i="50"/>
  <c r="Y199" i="50"/>
  <c r="X199" i="50"/>
  <c r="W199" i="50"/>
  <c r="V199" i="50"/>
  <c r="U199" i="50"/>
  <c r="T199" i="50"/>
  <c r="S199" i="50"/>
  <c r="Q199" i="50"/>
  <c r="N199" i="50"/>
  <c r="M199" i="50"/>
  <c r="L199" i="50"/>
  <c r="K199" i="50"/>
  <c r="J199" i="50"/>
  <c r="I199" i="50"/>
  <c r="H199" i="50"/>
  <c r="G199" i="50"/>
  <c r="C199" i="50"/>
  <c r="A199" i="50" s="1"/>
  <c r="B199" i="50"/>
  <c r="AP198" i="50"/>
  <c r="AO198" i="50"/>
  <c r="AN198" i="50"/>
  <c r="AM198" i="50"/>
  <c r="AL198" i="50"/>
  <c r="AK198" i="50"/>
  <c r="AI198" i="50"/>
  <c r="AH198" i="50"/>
  <c r="AG198" i="50"/>
  <c r="AF198" i="50"/>
  <c r="AE198" i="50"/>
  <c r="AD198" i="50"/>
  <c r="AC198" i="50"/>
  <c r="AA198" i="50"/>
  <c r="Z198" i="50"/>
  <c r="Y198" i="50"/>
  <c r="X198" i="50"/>
  <c r="W198" i="50"/>
  <c r="V198" i="50"/>
  <c r="U198" i="50"/>
  <c r="R198" i="50"/>
  <c r="Q198" i="50"/>
  <c r="P198" i="50"/>
  <c r="N198" i="50"/>
  <c r="M198" i="50"/>
  <c r="L198" i="50"/>
  <c r="J198" i="50"/>
  <c r="C198" i="50"/>
  <c r="B198" i="50"/>
  <c r="A198" i="50"/>
  <c r="AP197" i="50"/>
  <c r="AN197" i="50"/>
  <c r="AM197" i="50"/>
  <c r="AL197" i="50"/>
  <c r="AI197" i="50"/>
  <c r="AG197" i="50"/>
  <c r="AE197" i="50"/>
  <c r="AD197" i="50"/>
  <c r="AC197" i="50"/>
  <c r="AA197" i="50"/>
  <c r="Z197" i="50"/>
  <c r="Y197" i="50"/>
  <c r="V197" i="50"/>
  <c r="R197" i="50"/>
  <c r="Q197" i="50"/>
  <c r="P197" i="50"/>
  <c r="O197" i="50"/>
  <c r="N197" i="50"/>
  <c r="M197" i="50"/>
  <c r="L197" i="50"/>
  <c r="K197" i="50"/>
  <c r="J197" i="50"/>
  <c r="H197" i="50"/>
  <c r="G197" i="50"/>
  <c r="C197" i="50"/>
  <c r="A197" i="50" s="1"/>
  <c r="B197" i="50"/>
  <c r="AP196" i="50"/>
  <c r="AN196" i="50"/>
  <c r="AL196" i="50"/>
  <c r="AI196" i="50"/>
  <c r="AF196" i="50"/>
  <c r="AE196" i="50"/>
  <c r="AD196" i="50"/>
  <c r="AA196" i="50"/>
  <c r="Z196" i="50"/>
  <c r="Y196" i="50"/>
  <c r="N196" i="50"/>
  <c r="C196" i="50"/>
  <c r="A196" i="50" s="1"/>
  <c r="B196" i="50"/>
  <c r="AP195" i="50"/>
  <c r="AO195" i="50"/>
  <c r="AN195" i="50"/>
  <c r="AM195" i="50"/>
  <c r="AL195" i="50"/>
  <c r="AK195" i="50"/>
  <c r="AJ195" i="50"/>
  <c r="AI195" i="50"/>
  <c r="AH195" i="50"/>
  <c r="AG195" i="50"/>
  <c r="AE195" i="50"/>
  <c r="AD195" i="50"/>
  <c r="AC195" i="50"/>
  <c r="AB195" i="50"/>
  <c r="AA195" i="50"/>
  <c r="Z195" i="50"/>
  <c r="Y195" i="50"/>
  <c r="X195" i="50"/>
  <c r="W195" i="50"/>
  <c r="V195" i="50"/>
  <c r="U195" i="50"/>
  <c r="T195" i="50"/>
  <c r="R195" i="50"/>
  <c r="Q195" i="50"/>
  <c r="O195" i="50"/>
  <c r="N195" i="50"/>
  <c r="M195" i="50"/>
  <c r="L195" i="50"/>
  <c r="K195" i="50"/>
  <c r="I195" i="50"/>
  <c r="H195" i="50"/>
  <c r="G195" i="50"/>
  <c r="C195" i="50"/>
  <c r="A195" i="50" s="1"/>
  <c r="B195" i="50"/>
  <c r="AP194" i="50"/>
  <c r="AN194" i="50"/>
  <c r="AM194" i="50"/>
  <c r="AK194" i="50"/>
  <c r="AJ194" i="50"/>
  <c r="AI194" i="50"/>
  <c r="AG194" i="50"/>
  <c r="AF194" i="50"/>
  <c r="AE194" i="50"/>
  <c r="AD194" i="50"/>
  <c r="AC194" i="50"/>
  <c r="AB194" i="50"/>
  <c r="AA194" i="50"/>
  <c r="Z194" i="50"/>
  <c r="Y194" i="50"/>
  <c r="X194" i="50"/>
  <c r="V194" i="50"/>
  <c r="S194" i="50"/>
  <c r="Q194" i="50"/>
  <c r="P194" i="50"/>
  <c r="N194" i="50"/>
  <c r="L194" i="50"/>
  <c r="J194" i="50"/>
  <c r="I194" i="50"/>
  <c r="H194" i="50"/>
  <c r="G194" i="50"/>
  <c r="C194" i="50"/>
  <c r="B194" i="50"/>
  <c r="A194" i="50"/>
  <c r="AL193" i="50"/>
  <c r="AJ193" i="50"/>
  <c r="AI193" i="50"/>
  <c r="AE193" i="50"/>
  <c r="AD193" i="50"/>
  <c r="AA193" i="50"/>
  <c r="Z193" i="50"/>
  <c r="Y193" i="50"/>
  <c r="R193" i="50"/>
  <c r="Q193" i="50"/>
  <c r="P193" i="50"/>
  <c r="C193" i="50"/>
  <c r="B193" i="50"/>
  <c r="A193" i="50"/>
  <c r="AO192" i="50"/>
  <c r="AM192" i="50"/>
  <c r="AL192" i="50"/>
  <c r="AK192" i="50"/>
  <c r="AJ192" i="50"/>
  <c r="AI192" i="50"/>
  <c r="AH192" i="50"/>
  <c r="AG192" i="50"/>
  <c r="AF192" i="50"/>
  <c r="AE192" i="50"/>
  <c r="AD192" i="50"/>
  <c r="AC192" i="50"/>
  <c r="AB192" i="50"/>
  <c r="AA192" i="50"/>
  <c r="Z192" i="50"/>
  <c r="Y192" i="50"/>
  <c r="X192" i="50"/>
  <c r="W192" i="50"/>
  <c r="V192" i="50"/>
  <c r="T192" i="50"/>
  <c r="S192" i="50"/>
  <c r="R192" i="50"/>
  <c r="Q192" i="50"/>
  <c r="P192" i="50"/>
  <c r="O192" i="50"/>
  <c r="N192" i="50"/>
  <c r="M192" i="50"/>
  <c r="L192" i="50"/>
  <c r="K192" i="50"/>
  <c r="J192" i="50"/>
  <c r="I192" i="50"/>
  <c r="H192" i="50"/>
  <c r="G192" i="50"/>
  <c r="C192" i="50"/>
  <c r="A192" i="50" s="1"/>
  <c r="B192" i="50"/>
  <c r="AP191" i="50"/>
  <c r="AN191" i="50"/>
  <c r="AM191" i="50"/>
  <c r="AI191" i="50"/>
  <c r="AE191" i="50"/>
  <c r="AD191" i="50"/>
  <c r="AA191" i="50"/>
  <c r="Z191" i="50"/>
  <c r="Y191" i="50"/>
  <c r="N191" i="50"/>
  <c r="C191" i="50"/>
  <c r="A191" i="50" s="1"/>
  <c r="B191" i="50"/>
  <c r="AI190" i="50"/>
  <c r="AE190" i="50"/>
  <c r="AD190" i="50"/>
  <c r="AA190" i="50"/>
  <c r="Z190" i="50"/>
  <c r="Y190" i="50"/>
  <c r="Q190" i="50"/>
  <c r="C190" i="50"/>
  <c r="B190" i="50"/>
  <c r="A190" i="50"/>
  <c r="AP189" i="50"/>
  <c r="AO189" i="50"/>
  <c r="AN189" i="50"/>
  <c r="AL189" i="50"/>
  <c r="AI189" i="50"/>
  <c r="AH189" i="50"/>
  <c r="AE189" i="50"/>
  <c r="AD189" i="50"/>
  <c r="AC189" i="50"/>
  <c r="AA189" i="50"/>
  <c r="Z189" i="50"/>
  <c r="Y189" i="50"/>
  <c r="V189" i="50"/>
  <c r="R189" i="50"/>
  <c r="Q189" i="50"/>
  <c r="P189" i="50"/>
  <c r="O189" i="50"/>
  <c r="N189" i="50"/>
  <c r="M189" i="50"/>
  <c r="L189" i="50"/>
  <c r="K189" i="50"/>
  <c r="J189" i="50"/>
  <c r="I189" i="50"/>
  <c r="H189" i="50"/>
  <c r="G189" i="50"/>
  <c r="C189" i="50"/>
  <c r="A189" i="50" s="1"/>
  <c r="B189" i="50"/>
  <c r="AP188" i="50"/>
  <c r="AN188" i="50"/>
  <c r="AM188" i="50"/>
  <c r="AK188" i="50"/>
  <c r="AJ188" i="50"/>
  <c r="AI188" i="50"/>
  <c r="AE188" i="50"/>
  <c r="AD188" i="50"/>
  <c r="AB188" i="50"/>
  <c r="AA188" i="50"/>
  <c r="Z188" i="50"/>
  <c r="Y188" i="50"/>
  <c r="X188" i="50"/>
  <c r="W188" i="50"/>
  <c r="U188" i="50"/>
  <c r="T188" i="50"/>
  <c r="S188" i="50"/>
  <c r="Q188" i="50"/>
  <c r="N188" i="50"/>
  <c r="C188" i="50"/>
  <c r="B188" i="50"/>
  <c r="A188" i="50"/>
  <c r="AP187" i="50"/>
  <c r="AO187" i="50"/>
  <c r="AN187" i="50"/>
  <c r="AL187" i="50"/>
  <c r="AK187" i="50"/>
  <c r="AJ187" i="50"/>
  <c r="AI187" i="50"/>
  <c r="AH187" i="50"/>
  <c r="AG187" i="50"/>
  <c r="AE187" i="50"/>
  <c r="AD187" i="50"/>
  <c r="AC187" i="50"/>
  <c r="AB187" i="50"/>
  <c r="AA187" i="50"/>
  <c r="Z187" i="50"/>
  <c r="Y187" i="50"/>
  <c r="X187" i="50"/>
  <c r="W187" i="50"/>
  <c r="V187" i="50"/>
  <c r="U187" i="50"/>
  <c r="R187" i="50"/>
  <c r="Q187" i="50"/>
  <c r="P187" i="50"/>
  <c r="O187" i="50"/>
  <c r="N187" i="50"/>
  <c r="M187" i="50"/>
  <c r="L187" i="50"/>
  <c r="K187" i="50"/>
  <c r="J187" i="50"/>
  <c r="I187" i="50"/>
  <c r="H187" i="50"/>
  <c r="G187" i="50"/>
  <c r="C187" i="50"/>
  <c r="A187" i="50" s="1"/>
  <c r="B187" i="50"/>
  <c r="AP186" i="50"/>
  <c r="AO186" i="50"/>
  <c r="AN186" i="50"/>
  <c r="AM186" i="50"/>
  <c r="AL186" i="50"/>
  <c r="AI186" i="50"/>
  <c r="AH186" i="50"/>
  <c r="AG186" i="50"/>
  <c r="AF186" i="50"/>
  <c r="AE186" i="50"/>
  <c r="AD186" i="50"/>
  <c r="AC186" i="50"/>
  <c r="AA186" i="50"/>
  <c r="Z186" i="50"/>
  <c r="Y186" i="50"/>
  <c r="X186" i="50"/>
  <c r="V186" i="50"/>
  <c r="U186" i="50"/>
  <c r="T186" i="50"/>
  <c r="S186" i="50"/>
  <c r="R186" i="50"/>
  <c r="Q186" i="50"/>
  <c r="N186" i="50"/>
  <c r="M186" i="50"/>
  <c r="C186" i="50"/>
  <c r="B186" i="50"/>
  <c r="A186" i="50"/>
  <c r="AP185" i="50"/>
  <c r="AO185" i="50"/>
  <c r="AN185" i="50"/>
  <c r="AM185" i="50"/>
  <c r="AL185" i="50"/>
  <c r="AK185" i="50"/>
  <c r="AJ185" i="50"/>
  <c r="AI185" i="50"/>
  <c r="AH185" i="50"/>
  <c r="AG185" i="50"/>
  <c r="AF185" i="50"/>
  <c r="AE185" i="50"/>
  <c r="AD185" i="50"/>
  <c r="AC185" i="50"/>
  <c r="AB185" i="50"/>
  <c r="AA185" i="50"/>
  <c r="Z185" i="50"/>
  <c r="Y185" i="50"/>
  <c r="X185" i="50"/>
  <c r="W185" i="50"/>
  <c r="V185" i="50"/>
  <c r="U185" i="50"/>
  <c r="T185" i="50"/>
  <c r="S185" i="50"/>
  <c r="R185" i="50"/>
  <c r="Q185" i="50"/>
  <c r="P185" i="50"/>
  <c r="O185" i="50"/>
  <c r="N185" i="50"/>
  <c r="M185" i="50"/>
  <c r="L185" i="50"/>
  <c r="K185" i="50"/>
  <c r="J185" i="50"/>
  <c r="H185" i="50"/>
  <c r="C185" i="50"/>
  <c r="A185" i="50" s="1"/>
  <c r="B185" i="50"/>
  <c r="AP184" i="50"/>
  <c r="AN184" i="50"/>
  <c r="AM184" i="50"/>
  <c r="AL184" i="50"/>
  <c r="AK184" i="50"/>
  <c r="AJ184" i="50"/>
  <c r="AI184" i="50"/>
  <c r="AH184" i="50"/>
  <c r="AF184" i="50"/>
  <c r="AE184" i="50"/>
  <c r="AD184" i="50"/>
  <c r="AA184" i="50"/>
  <c r="Z184" i="50"/>
  <c r="Y184" i="50"/>
  <c r="X184" i="50"/>
  <c r="W184" i="50"/>
  <c r="V184" i="50"/>
  <c r="U184" i="50"/>
  <c r="T184" i="50"/>
  <c r="R184" i="50"/>
  <c r="Q184" i="50"/>
  <c r="P184" i="50"/>
  <c r="N184" i="50"/>
  <c r="C184" i="50"/>
  <c r="B184" i="50"/>
  <c r="A184" i="50"/>
  <c r="AM183" i="50"/>
  <c r="AK183" i="50"/>
  <c r="AJ183" i="50"/>
  <c r="AI183" i="50"/>
  <c r="AH183" i="50"/>
  <c r="AG183" i="50"/>
  <c r="AF183" i="50"/>
  <c r="AE183" i="50"/>
  <c r="AD183" i="50"/>
  <c r="AB183" i="50"/>
  <c r="AA183" i="50"/>
  <c r="Z183" i="50"/>
  <c r="Y183" i="50"/>
  <c r="R183" i="50"/>
  <c r="Q183" i="50"/>
  <c r="P183" i="50"/>
  <c r="N183" i="50"/>
  <c r="M183" i="50"/>
  <c r="L183" i="50"/>
  <c r="C183" i="50"/>
  <c r="A183" i="50" s="1"/>
  <c r="B183" i="50"/>
  <c r="AP182" i="50"/>
  <c r="AO182" i="50"/>
  <c r="AN182" i="50"/>
  <c r="AM182" i="50"/>
  <c r="AL182" i="50"/>
  <c r="AK182" i="50"/>
  <c r="AJ182" i="50"/>
  <c r="AI182" i="50"/>
  <c r="AH182" i="50"/>
  <c r="AG182" i="50"/>
  <c r="AE182" i="50"/>
  <c r="AD182" i="50"/>
  <c r="AA182" i="50"/>
  <c r="Z182" i="50"/>
  <c r="Y182" i="50"/>
  <c r="W182" i="50"/>
  <c r="V182" i="50"/>
  <c r="U182" i="50"/>
  <c r="R182" i="50"/>
  <c r="Q182" i="50"/>
  <c r="P182" i="50"/>
  <c r="O182" i="50"/>
  <c r="M182" i="50"/>
  <c r="K182" i="50"/>
  <c r="I182" i="50"/>
  <c r="H182" i="50"/>
  <c r="C182" i="50"/>
  <c r="B182" i="50"/>
  <c r="A182" i="50"/>
  <c r="AP181" i="50"/>
  <c r="AO181" i="50"/>
  <c r="AN181" i="50"/>
  <c r="AM181" i="50"/>
  <c r="AL181" i="50"/>
  <c r="AK181" i="50"/>
  <c r="AJ181" i="50"/>
  <c r="AI181" i="50"/>
  <c r="AH181" i="50"/>
  <c r="AG181" i="50"/>
  <c r="AF181" i="50"/>
  <c r="AE181" i="50"/>
  <c r="AD181" i="50"/>
  <c r="AC181" i="50"/>
  <c r="AB181" i="50"/>
  <c r="AA181" i="50"/>
  <c r="Z181" i="50"/>
  <c r="Y181" i="50"/>
  <c r="X181" i="50"/>
  <c r="W181" i="50"/>
  <c r="V181" i="50"/>
  <c r="U181" i="50"/>
  <c r="T181" i="50"/>
  <c r="S181" i="50"/>
  <c r="R181" i="50"/>
  <c r="Q181" i="50"/>
  <c r="P181" i="50"/>
  <c r="O181" i="50"/>
  <c r="M181" i="50"/>
  <c r="L181" i="50"/>
  <c r="K181" i="50"/>
  <c r="J181" i="50"/>
  <c r="H181" i="50"/>
  <c r="G181" i="50"/>
  <c r="C181" i="50"/>
  <c r="A181" i="50" s="1"/>
  <c r="B181" i="50"/>
  <c r="AP180" i="50"/>
  <c r="AO180" i="50"/>
  <c r="AN180" i="50"/>
  <c r="AM180" i="50"/>
  <c r="AL180" i="50"/>
  <c r="AK180" i="50"/>
  <c r="AJ180" i="50"/>
  <c r="AI180" i="50"/>
  <c r="AF180" i="50"/>
  <c r="AE180" i="50"/>
  <c r="AD180" i="50"/>
  <c r="AB180" i="50"/>
  <c r="AA180" i="50"/>
  <c r="Z180" i="50"/>
  <c r="Y180" i="50"/>
  <c r="V180" i="50"/>
  <c r="U180" i="50"/>
  <c r="R180" i="50"/>
  <c r="Q180" i="50"/>
  <c r="O180" i="50"/>
  <c r="M180" i="50"/>
  <c r="K180" i="50"/>
  <c r="J180" i="50"/>
  <c r="H180" i="50"/>
  <c r="G180" i="50"/>
  <c r="C180" i="50"/>
  <c r="B180" i="50"/>
  <c r="A180" i="50"/>
  <c r="AP179" i="50"/>
  <c r="AN179" i="50"/>
  <c r="AJ179" i="50"/>
  <c r="AI179" i="50"/>
  <c r="AH179" i="50"/>
  <c r="AG179" i="50"/>
  <c r="AE179" i="50"/>
  <c r="AD179" i="50"/>
  <c r="AA179" i="50"/>
  <c r="Z179" i="50"/>
  <c r="Y179" i="50"/>
  <c r="R179" i="50"/>
  <c r="Q179" i="50"/>
  <c r="P179" i="50"/>
  <c r="M179" i="50"/>
  <c r="I179" i="50"/>
  <c r="C179" i="50"/>
  <c r="A179" i="50" s="1"/>
  <c r="B179" i="50"/>
  <c r="AP178" i="50"/>
  <c r="AN178" i="50"/>
  <c r="AM178" i="50"/>
  <c r="AL178" i="50"/>
  <c r="AK178" i="50"/>
  <c r="AJ178" i="50"/>
  <c r="AI178" i="50"/>
  <c r="AH178" i="50"/>
  <c r="AG178" i="50"/>
  <c r="AF178" i="50"/>
  <c r="AE178" i="50"/>
  <c r="AD178" i="50"/>
  <c r="AC178" i="50"/>
  <c r="AB178" i="50"/>
  <c r="AA178" i="50"/>
  <c r="Z178" i="50"/>
  <c r="Y178" i="50"/>
  <c r="X178" i="50"/>
  <c r="W178" i="50"/>
  <c r="V178" i="50"/>
  <c r="U178" i="50"/>
  <c r="T178" i="50"/>
  <c r="S178" i="50"/>
  <c r="R178" i="50"/>
  <c r="Q178" i="50"/>
  <c r="P178" i="50"/>
  <c r="O178" i="50"/>
  <c r="N178" i="50"/>
  <c r="M178" i="50"/>
  <c r="L178" i="50"/>
  <c r="I178" i="50"/>
  <c r="H178" i="50"/>
  <c r="C178" i="50"/>
  <c r="A178" i="50" s="1"/>
  <c r="B178" i="50"/>
  <c r="AP177" i="50"/>
  <c r="AO177" i="50"/>
  <c r="AM177" i="50"/>
  <c r="AK177" i="50"/>
  <c r="AJ177" i="50"/>
  <c r="AI177" i="50"/>
  <c r="AG177" i="50"/>
  <c r="AF177" i="50"/>
  <c r="AE177" i="50"/>
  <c r="AD177" i="50"/>
  <c r="AB177" i="50"/>
  <c r="Z177" i="50"/>
  <c r="Y177" i="50"/>
  <c r="X177" i="50"/>
  <c r="W177" i="50"/>
  <c r="V177" i="50"/>
  <c r="U177" i="50"/>
  <c r="T177" i="50"/>
  <c r="R177" i="50"/>
  <c r="Q177" i="50"/>
  <c r="N177" i="50"/>
  <c r="L177" i="50"/>
  <c r="K177" i="50"/>
  <c r="J177" i="50"/>
  <c r="H177" i="50"/>
  <c r="G177" i="50"/>
  <c r="C177" i="50"/>
  <c r="B177" i="50"/>
  <c r="A177" i="50"/>
  <c r="AP176" i="50"/>
  <c r="AN176" i="50"/>
  <c r="AM176" i="50"/>
  <c r="AL176" i="50"/>
  <c r="AK176" i="50"/>
  <c r="AJ176" i="50"/>
  <c r="AI176" i="50"/>
  <c r="AH176" i="50"/>
  <c r="AG176" i="50"/>
  <c r="AE176" i="50"/>
  <c r="AD176" i="50"/>
  <c r="AC176" i="50"/>
  <c r="AB176" i="50"/>
  <c r="AA176" i="50"/>
  <c r="Z176" i="50"/>
  <c r="Y176" i="50"/>
  <c r="X176" i="50"/>
  <c r="W176" i="50"/>
  <c r="V176" i="50"/>
  <c r="S176" i="50"/>
  <c r="R176" i="50"/>
  <c r="Q176" i="50"/>
  <c r="P176" i="50"/>
  <c r="O176" i="50"/>
  <c r="N176" i="50"/>
  <c r="M176" i="50"/>
  <c r="I176" i="50"/>
  <c r="H176" i="50"/>
  <c r="C176" i="50"/>
  <c r="B176" i="50"/>
  <c r="A176" i="50"/>
  <c r="AP175" i="50"/>
  <c r="AN175" i="50"/>
  <c r="AM175" i="50"/>
  <c r="AK175" i="50"/>
  <c r="AJ175" i="50"/>
  <c r="AI175" i="50"/>
  <c r="AH175" i="50"/>
  <c r="AG175" i="50"/>
  <c r="AF175" i="50"/>
  <c r="AD175" i="50"/>
  <c r="AC175" i="50"/>
  <c r="AB175" i="50"/>
  <c r="AA175" i="50"/>
  <c r="Z175" i="50"/>
  <c r="Y175" i="50"/>
  <c r="X175" i="50"/>
  <c r="W175" i="50"/>
  <c r="V175" i="50"/>
  <c r="U175" i="50"/>
  <c r="R175" i="50"/>
  <c r="Q175" i="50"/>
  <c r="P175" i="50"/>
  <c r="N175" i="50"/>
  <c r="M175" i="50"/>
  <c r="L175" i="50"/>
  <c r="J175" i="50"/>
  <c r="I175" i="50"/>
  <c r="H175" i="50"/>
  <c r="C175" i="50"/>
  <c r="A175" i="50" s="1"/>
  <c r="B175" i="50"/>
  <c r="AP174" i="50"/>
  <c r="AO174" i="50"/>
  <c r="AN174" i="50"/>
  <c r="AM174" i="50"/>
  <c r="AL174" i="50"/>
  <c r="AK174" i="50"/>
  <c r="AJ174" i="50"/>
  <c r="AI174" i="50"/>
  <c r="AG174" i="50"/>
  <c r="AE174" i="50"/>
  <c r="AD174" i="50"/>
  <c r="AC174" i="50"/>
  <c r="AA174" i="50"/>
  <c r="Z174" i="50"/>
  <c r="Y174" i="50"/>
  <c r="X174" i="50"/>
  <c r="W174" i="50"/>
  <c r="V174" i="50"/>
  <c r="S174" i="50"/>
  <c r="R174" i="50"/>
  <c r="Q174" i="50"/>
  <c r="O174" i="50"/>
  <c r="N174" i="50"/>
  <c r="M174" i="50"/>
  <c r="L174" i="50"/>
  <c r="K174" i="50"/>
  <c r="J174" i="50"/>
  <c r="I174" i="50"/>
  <c r="H174" i="50"/>
  <c r="G174" i="50"/>
  <c r="C174" i="50"/>
  <c r="B174" i="50"/>
  <c r="A174" i="50"/>
  <c r="AP173" i="50"/>
  <c r="AO173" i="50"/>
  <c r="AN173" i="50"/>
  <c r="AK173" i="50"/>
  <c r="AJ173" i="50"/>
  <c r="AI173" i="50"/>
  <c r="AH173" i="50"/>
  <c r="AF173" i="50"/>
  <c r="AD173" i="50"/>
  <c r="AC173" i="50"/>
  <c r="AB173" i="50"/>
  <c r="AA173" i="50"/>
  <c r="Z173" i="50"/>
  <c r="Y173" i="50"/>
  <c r="X173" i="50"/>
  <c r="W173" i="50"/>
  <c r="V173" i="50"/>
  <c r="U173" i="50"/>
  <c r="R173" i="50"/>
  <c r="Q173" i="50"/>
  <c r="P173" i="50"/>
  <c r="N173" i="50"/>
  <c r="L173" i="50"/>
  <c r="H173" i="50"/>
  <c r="C173" i="50"/>
  <c r="A173" i="50" s="1"/>
  <c r="B173" i="50"/>
  <c r="AP172" i="50"/>
  <c r="AO172" i="50"/>
  <c r="AN172" i="50"/>
  <c r="AM172" i="50"/>
  <c r="AL172" i="50"/>
  <c r="AK172" i="50"/>
  <c r="AJ172" i="50"/>
  <c r="AI172" i="50"/>
  <c r="AH172" i="50"/>
  <c r="AG172" i="50"/>
  <c r="AF172" i="50"/>
  <c r="AE172" i="50"/>
  <c r="AD172" i="50"/>
  <c r="AC172" i="50"/>
  <c r="AB172" i="50"/>
  <c r="AA172" i="50"/>
  <c r="Z172" i="50"/>
  <c r="Y172" i="50"/>
  <c r="X172" i="50"/>
  <c r="W172" i="50"/>
  <c r="V172" i="50"/>
  <c r="U172" i="50"/>
  <c r="T172" i="50"/>
  <c r="R172" i="50"/>
  <c r="Q172" i="50"/>
  <c r="P172" i="50"/>
  <c r="O172" i="50"/>
  <c r="N172" i="50"/>
  <c r="M172" i="50"/>
  <c r="L172" i="50"/>
  <c r="K172" i="50"/>
  <c r="J172" i="50"/>
  <c r="I172" i="50"/>
  <c r="H172" i="50"/>
  <c r="G172" i="50"/>
  <c r="C172" i="50"/>
  <c r="B172" i="50"/>
  <c r="A172" i="50"/>
  <c r="AP171" i="50"/>
  <c r="AO171" i="50"/>
  <c r="AN171" i="50"/>
  <c r="AM171" i="50"/>
  <c r="AL171" i="50"/>
  <c r="AK171" i="50"/>
  <c r="AJ171" i="50"/>
  <c r="AI171" i="50"/>
  <c r="AH171" i="50"/>
  <c r="AG171" i="50"/>
  <c r="AF171" i="50"/>
  <c r="AE171" i="50"/>
  <c r="AD171" i="50"/>
  <c r="AC171" i="50"/>
  <c r="AB171" i="50"/>
  <c r="AA171" i="50"/>
  <c r="Z171" i="50"/>
  <c r="Y171" i="50"/>
  <c r="X171" i="50"/>
  <c r="W171" i="50"/>
  <c r="V171" i="50"/>
  <c r="U171" i="50"/>
  <c r="S171" i="50"/>
  <c r="R171" i="50"/>
  <c r="Q171" i="50"/>
  <c r="P171" i="50"/>
  <c r="O171" i="50"/>
  <c r="N171" i="50"/>
  <c r="M171" i="50"/>
  <c r="L171" i="50"/>
  <c r="K171" i="50"/>
  <c r="J171" i="50"/>
  <c r="I171" i="50"/>
  <c r="H171" i="50"/>
  <c r="G171" i="50"/>
  <c r="C171" i="50"/>
  <c r="A171" i="50" s="1"/>
  <c r="B171" i="50"/>
  <c r="AP170" i="50"/>
  <c r="AO170" i="50"/>
  <c r="AN170" i="50"/>
  <c r="AM170" i="50"/>
  <c r="AL170" i="50"/>
  <c r="AK170" i="50"/>
  <c r="AJ170" i="50"/>
  <c r="AI170" i="50"/>
  <c r="AH170" i="50"/>
  <c r="AG170" i="50"/>
  <c r="AF170" i="50"/>
  <c r="AE170" i="50"/>
  <c r="AD170" i="50"/>
  <c r="AC170" i="50"/>
  <c r="AB170" i="50"/>
  <c r="AA170" i="50"/>
  <c r="Z170" i="50"/>
  <c r="Y170" i="50"/>
  <c r="X170" i="50"/>
  <c r="W170" i="50"/>
  <c r="V170" i="50"/>
  <c r="U170" i="50"/>
  <c r="S170" i="50"/>
  <c r="R170" i="50"/>
  <c r="Q170" i="50"/>
  <c r="P170" i="50"/>
  <c r="O170" i="50"/>
  <c r="N170" i="50"/>
  <c r="M170" i="50"/>
  <c r="L170" i="50"/>
  <c r="K170" i="50"/>
  <c r="J170" i="50"/>
  <c r="I170" i="50"/>
  <c r="H170" i="50"/>
  <c r="G170" i="50"/>
  <c r="C170" i="50"/>
  <c r="B170" i="50"/>
  <c r="A170" i="50"/>
  <c r="AP169" i="50"/>
  <c r="AO169" i="50"/>
  <c r="AN169" i="50"/>
  <c r="AM169" i="50"/>
  <c r="AL169" i="50"/>
  <c r="AK169" i="50"/>
  <c r="AJ169" i="50"/>
  <c r="AI169" i="50"/>
  <c r="AH169" i="50"/>
  <c r="AG169" i="50"/>
  <c r="AF169" i="50"/>
  <c r="AE169" i="50"/>
  <c r="AD169" i="50"/>
  <c r="AC169" i="50"/>
  <c r="AB169" i="50"/>
  <c r="AA169" i="50"/>
  <c r="Z169" i="50"/>
  <c r="Y169" i="50"/>
  <c r="X169" i="50"/>
  <c r="W169" i="50"/>
  <c r="V169" i="50"/>
  <c r="U169" i="50"/>
  <c r="S169" i="50"/>
  <c r="R169" i="50"/>
  <c r="Q169" i="50"/>
  <c r="P169" i="50"/>
  <c r="O169" i="50"/>
  <c r="N169" i="50"/>
  <c r="M169" i="50"/>
  <c r="L169" i="50"/>
  <c r="K169" i="50"/>
  <c r="J169" i="50"/>
  <c r="I169" i="50"/>
  <c r="H169" i="50"/>
  <c r="G169" i="50"/>
  <c r="C169" i="50"/>
  <c r="A169" i="50" s="1"/>
  <c r="B169" i="50"/>
  <c r="AP168" i="50"/>
  <c r="AO168" i="50"/>
  <c r="AN168" i="50"/>
  <c r="AM168" i="50"/>
  <c r="AL168" i="50"/>
  <c r="AK168" i="50"/>
  <c r="AJ168" i="50"/>
  <c r="AI168" i="50"/>
  <c r="AH168" i="50"/>
  <c r="AG168" i="50"/>
  <c r="AF168" i="50"/>
  <c r="AE168" i="50"/>
  <c r="AD168" i="50"/>
  <c r="AC168" i="50"/>
  <c r="AB168" i="50"/>
  <c r="AA168" i="50"/>
  <c r="Z168" i="50"/>
  <c r="Y168" i="50"/>
  <c r="X168" i="50"/>
  <c r="W168" i="50"/>
  <c r="V168" i="50"/>
  <c r="U168" i="50"/>
  <c r="S168" i="50"/>
  <c r="R168" i="50"/>
  <c r="Q168" i="50"/>
  <c r="P168" i="50"/>
  <c r="O168" i="50"/>
  <c r="N168" i="50"/>
  <c r="L168" i="50"/>
  <c r="K168" i="50"/>
  <c r="J168" i="50"/>
  <c r="I168" i="50"/>
  <c r="H168" i="50"/>
  <c r="G168" i="50"/>
  <c r="C168" i="50"/>
  <c r="B168" i="50"/>
  <c r="A168" i="50"/>
  <c r="AP167" i="50"/>
  <c r="AO167" i="50"/>
  <c r="AN167" i="50"/>
  <c r="AM167" i="50"/>
  <c r="AL167" i="50"/>
  <c r="AK167" i="50"/>
  <c r="AJ167" i="50"/>
  <c r="AI167" i="50"/>
  <c r="AH167" i="50"/>
  <c r="AG167" i="50"/>
  <c r="AF167" i="50"/>
  <c r="AE167" i="50"/>
  <c r="AD167" i="50"/>
  <c r="AC167" i="50"/>
  <c r="AB167" i="50"/>
  <c r="AA167" i="50"/>
  <c r="Z167" i="50"/>
  <c r="Y167" i="50"/>
  <c r="X167" i="50"/>
  <c r="W167" i="50"/>
  <c r="V167" i="50"/>
  <c r="U167" i="50"/>
  <c r="T167" i="50"/>
  <c r="S167" i="50"/>
  <c r="R167" i="50"/>
  <c r="Q167" i="50"/>
  <c r="P167" i="50"/>
  <c r="O167" i="50"/>
  <c r="N167" i="50"/>
  <c r="M167" i="50"/>
  <c r="L167" i="50"/>
  <c r="K167" i="50"/>
  <c r="J167" i="50"/>
  <c r="I167" i="50"/>
  <c r="H167" i="50"/>
  <c r="G167" i="50"/>
  <c r="AQ167" i="50" s="1"/>
  <c r="C167" i="50"/>
  <c r="A167" i="50" s="1"/>
  <c r="B167" i="50"/>
  <c r="AP166" i="50"/>
  <c r="AN166" i="50"/>
  <c r="AM166" i="50"/>
  <c r="AL166" i="50"/>
  <c r="AK166" i="50"/>
  <c r="AI166" i="50"/>
  <c r="AH166" i="50"/>
  <c r="AG166" i="50"/>
  <c r="AF166" i="50"/>
  <c r="AE166" i="50"/>
  <c r="AD166" i="50"/>
  <c r="AC166" i="50"/>
  <c r="AB166" i="50"/>
  <c r="AA166" i="50"/>
  <c r="Z166" i="50"/>
  <c r="Y166" i="50"/>
  <c r="X166" i="50"/>
  <c r="W166" i="50"/>
  <c r="S166" i="50"/>
  <c r="R166" i="50"/>
  <c r="Q166" i="50"/>
  <c r="P166" i="50"/>
  <c r="O166" i="50"/>
  <c r="N166" i="50"/>
  <c r="L166" i="50"/>
  <c r="H166" i="50"/>
  <c r="G166" i="50"/>
  <c r="C166" i="50"/>
  <c r="B166" i="50"/>
  <c r="A166" i="50"/>
  <c r="AP165" i="50"/>
  <c r="AO165" i="50"/>
  <c r="AN165" i="50"/>
  <c r="AL165" i="50"/>
  <c r="AK165" i="50"/>
  <c r="AJ165" i="50"/>
  <c r="AI165" i="50"/>
  <c r="AH165" i="50"/>
  <c r="AG165" i="50"/>
  <c r="AF165" i="50"/>
  <c r="AE165" i="50"/>
  <c r="AD165" i="50"/>
  <c r="AC165" i="50"/>
  <c r="AB165" i="50"/>
  <c r="AA165" i="50"/>
  <c r="Z165" i="50"/>
  <c r="Y165" i="50"/>
  <c r="X165" i="50"/>
  <c r="W165" i="50"/>
  <c r="V165" i="50"/>
  <c r="U165" i="50"/>
  <c r="T165" i="50"/>
  <c r="S165" i="50"/>
  <c r="R165" i="50"/>
  <c r="Q165" i="50"/>
  <c r="P165" i="50"/>
  <c r="O165" i="50"/>
  <c r="N165" i="50"/>
  <c r="M165" i="50"/>
  <c r="L165" i="50"/>
  <c r="K165" i="50"/>
  <c r="J165" i="50"/>
  <c r="H165" i="50"/>
  <c r="G165" i="50"/>
  <c r="C165" i="50"/>
  <c r="A165" i="50" s="1"/>
  <c r="B165" i="50"/>
  <c r="AP164" i="50"/>
  <c r="AN164" i="50"/>
  <c r="AL164" i="50"/>
  <c r="AK164" i="50"/>
  <c r="AJ164" i="50"/>
  <c r="AI164" i="50"/>
  <c r="AH164" i="50"/>
  <c r="AG164" i="50"/>
  <c r="AF164" i="50"/>
  <c r="AD164" i="50"/>
  <c r="AC164" i="50"/>
  <c r="AB164" i="50"/>
  <c r="AA164" i="50"/>
  <c r="Z164" i="50"/>
  <c r="Y164" i="50"/>
  <c r="X164" i="50"/>
  <c r="W164" i="50"/>
  <c r="S164" i="50"/>
  <c r="R164" i="50"/>
  <c r="Q164" i="50"/>
  <c r="P164" i="50"/>
  <c r="N164" i="50"/>
  <c r="M164" i="50"/>
  <c r="H164" i="50"/>
  <c r="C164" i="50"/>
  <c r="B164" i="50"/>
  <c r="A164" i="50"/>
  <c r="AO163" i="50"/>
  <c r="AI163" i="50"/>
  <c r="AE163" i="50"/>
  <c r="AD163" i="50"/>
  <c r="Z163" i="50"/>
  <c r="Y163" i="50"/>
  <c r="X163" i="50"/>
  <c r="W163" i="50"/>
  <c r="V163" i="50"/>
  <c r="U163" i="50"/>
  <c r="Q163" i="50"/>
  <c r="L163" i="50"/>
  <c r="K163" i="50"/>
  <c r="J163" i="50"/>
  <c r="I163" i="50"/>
  <c r="G163" i="50"/>
  <c r="C163" i="50"/>
  <c r="A163" i="50" s="1"/>
  <c r="B163" i="50"/>
  <c r="AP162" i="50"/>
  <c r="AO162" i="50"/>
  <c r="AN162" i="50"/>
  <c r="AM162" i="50"/>
  <c r="AL162" i="50"/>
  <c r="AK162" i="50"/>
  <c r="AJ162" i="50"/>
  <c r="AI162" i="50"/>
  <c r="AG162" i="50"/>
  <c r="AF162" i="50"/>
  <c r="AE162" i="50"/>
  <c r="AD162" i="50"/>
  <c r="AC162" i="50"/>
  <c r="AB162" i="50"/>
  <c r="AA162" i="50"/>
  <c r="Z162" i="50"/>
  <c r="Y162" i="50"/>
  <c r="X162" i="50"/>
  <c r="W162" i="50"/>
  <c r="V162" i="50"/>
  <c r="U162" i="50"/>
  <c r="T162" i="50"/>
  <c r="S162" i="50"/>
  <c r="R162" i="50"/>
  <c r="Q162" i="50"/>
  <c r="P162" i="50"/>
  <c r="O162" i="50"/>
  <c r="N162" i="50"/>
  <c r="M162" i="50"/>
  <c r="L162" i="50"/>
  <c r="K162" i="50"/>
  <c r="J162" i="50"/>
  <c r="I162" i="50"/>
  <c r="H162" i="50"/>
  <c r="G162" i="50"/>
  <c r="C162" i="50"/>
  <c r="B162" i="50"/>
  <c r="A162" i="50"/>
  <c r="AP161" i="50"/>
  <c r="AO161" i="50"/>
  <c r="AN161" i="50"/>
  <c r="AM161" i="50"/>
  <c r="AL161" i="50"/>
  <c r="AK161" i="50"/>
  <c r="AJ161" i="50"/>
  <c r="AI161" i="50"/>
  <c r="AH161" i="50"/>
  <c r="AG161" i="50"/>
  <c r="AF161" i="50"/>
  <c r="AE161" i="50"/>
  <c r="AD161" i="50"/>
  <c r="AC161" i="50"/>
  <c r="AB161" i="50"/>
  <c r="AA161" i="50"/>
  <c r="Z161" i="50"/>
  <c r="Y161" i="50"/>
  <c r="X161" i="50"/>
  <c r="W161" i="50"/>
  <c r="V161" i="50"/>
  <c r="U161" i="50"/>
  <c r="T161" i="50"/>
  <c r="S161" i="50"/>
  <c r="R161" i="50"/>
  <c r="Q161" i="50"/>
  <c r="P161" i="50"/>
  <c r="O161" i="50"/>
  <c r="N161" i="50"/>
  <c r="M161" i="50"/>
  <c r="L161" i="50"/>
  <c r="K161" i="50"/>
  <c r="J161" i="50"/>
  <c r="I161" i="50"/>
  <c r="H161" i="50"/>
  <c r="G161" i="50"/>
  <c r="AQ161" i="50" s="1"/>
  <c r="AR161" i="50" s="1"/>
  <c r="C161" i="50"/>
  <c r="B161" i="50"/>
  <c r="A161" i="50"/>
  <c r="AP160" i="50"/>
  <c r="AN160" i="50"/>
  <c r="AM160" i="50"/>
  <c r="AL160" i="50"/>
  <c r="AK160" i="50"/>
  <c r="AJ160" i="50"/>
  <c r="AI160" i="50"/>
  <c r="AH160" i="50"/>
  <c r="AG160" i="50"/>
  <c r="AF160" i="50"/>
  <c r="AE160" i="50"/>
  <c r="AD160" i="50"/>
  <c r="AC160" i="50"/>
  <c r="AB160" i="50"/>
  <c r="AA160" i="50"/>
  <c r="Z160" i="50"/>
  <c r="Y160" i="50"/>
  <c r="X160" i="50"/>
  <c r="W160" i="50"/>
  <c r="U160" i="50"/>
  <c r="T160" i="50"/>
  <c r="S160" i="50"/>
  <c r="R160" i="50"/>
  <c r="Q160" i="50"/>
  <c r="O160" i="50"/>
  <c r="N160" i="50"/>
  <c r="M160" i="50"/>
  <c r="H160" i="50"/>
  <c r="C160" i="50"/>
  <c r="A160" i="50" s="1"/>
  <c r="B160" i="50"/>
  <c r="AP159" i="50"/>
  <c r="AO159" i="50"/>
  <c r="AN159" i="50"/>
  <c r="AM159" i="50"/>
  <c r="AL159" i="50"/>
  <c r="AK159" i="50"/>
  <c r="AJ159" i="50"/>
  <c r="AI159" i="50"/>
  <c r="AH159" i="50"/>
  <c r="AG159" i="50"/>
  <c r="AF159" i="50"/>
  <c r="AE159" i="50"/>
  <c r="AD159" i="50"/>
  <c r="AC159" i="50"/>
  <c r="AB159" i="50"/>
  <c r="AA159" i="50"/>
  <c r="Z159" i="50"/>
  <c r="Y159" i="50"/>
  <c r="X159" i="50"/>
  <c r="W159" i="50"/>
  <c r="V159" i="50"/>
  <c r="U159" i="50"/>
  <c r="T159" i="50"/>
  <c r="S159" i="50"/>
  <c r="R159" i="50"/>
  <c r="Q159" i="50"/>
  <c r="P159" i="50"/>
  <c r="O159" i="50"/>
  <c r="N159" i="50"/>
  <c r="M159" i="50"/>
  <c r="L159" i="50"/>
  <c r="K159" i="50"/>
  <c r="J159" i="50"/>
  <c r="I159" i="50"/>
  <c r="H159" i="50"/>
  <c r="G159" i="50"/>
  <c r="AQ159" i="50" s="1"/>
  <c r="AR159" i="50" s="1"/>
  <c r="C159" i="50"/>
  <c r="A159" i="50" s="1"/>
  <c r="B159" i="50"/>
  <c r="AP158" i="50"/>
  <c r="AN158" i="50"/>
  <c r="AM158" i="50"/>
  <c r="AL158" i="50"/>
  <c r="AJ158" i="50"/>
  <c r="AI158" i="50"/>
  <c r="AH158" i="50"/>
  <c r="AF158" i="50"/>
  <c r="AE158" i="50"/>
  <c r="AD158" i="50"/>
  <c r="AC158" i="50"/>
  <c r="AB158" i="50"/>
  <c r="Z158" i="50"/>
  <c r="Y158" i="50"/>
  <c r="X158" i="50"/>
  <c r="S158" i="50"/>
  <c r="R158" i="50"/>
  <c r="Q158" i="50"/>
  <c r="O158" i="50"/>
  <c r="N158" i="50"/>
  <c r="H158" i="50"/>
  <c r="C158" i="50"/>
  <c r="B158" i="50"/>
  <c r="A158" i="50"/>
  <c r="AP157" i="50"/>
  <c r="AO157" i="50"/>
  <c r="AN157" i="50"/>
  <c r="AM157" i="50"/>
  <c r="AK157" i="50"/>
  <c r="AJ157" i="50"/>
  <c r="AI157" i="50"/>
  <c r="AH157" i="50"/>
  <c r="AG157" i="50"/>
  <c r="AF157" i="50"/>
  <c r="AE157" i="50"/>
  <c r="AD157" i="50"/>
  <c r="AA157" i="50"/>
  <c r="Z157" i="50"/>
  <c r="Y157" i="50"/>
  <c r="X157" i="50"/>
  <c r="W157" i="50"/>
  <c r="V157" i="50"/>
  <c r="U157" i="50"/>
  <c r="T157" i="50"/>
  <c r="R157" i="50"/>
  <c r="N157" i="50"/>
  <c r="M157" i="50"/>
  <c r="L157" i="50"/>
  <c r="K157" i="50"/>
  <c r="J157" i="50"/>
  <c r="I157" i="50"/>
  <c r="G157" i="50"/>
  <c r="C157" i="50"/>
  <c r="B157" i="50"/>
  <c r="A157" i="50"/>
  <c r="AP156" i="50"/>
  <c r="AO156" i="50"/>
  <c r="AN156" i="50"/>
  <c r="AM156" i="50"/>
  <c r="AL156" i="50"/>
  <c r="AK156" i="50"/>
  <c r="AJ156" i="50"/>
  <c r="AI156" i="50"/>
  <c r="AH156" i="50"/>
  <c r="AG156" i="50"/>
  <c r="AF156" i="50"/>
  <c r="AE156" i="50"/>
  <c r="AD156" i="50"/>
  <c r="AC156" i="50"/>
  <c r="AB156" i="50"/>
  <c r="AA156" i="50"/>
  <c r="Z156" i="50"/>
  <c r="Y156" i="50"/>
  <c r="X156" i="50"/>
  <c r="W156" i="50"/>
  <c r="V156" i="50"/>
  <c r="U156" i="50"/>
  <c r="T156" i="50"/>
  <c r="S156" i="50"/>
  <c r="R156" i="50"/>
  <c r="Q156" i="50"/>
  <c r="P156" i="50"/>
  <c r="O156" i="50"/>
  <c r="N156" i="50"/>
  <c r="M156" i="50"/>
  <c r="L156" i="50"/>
  <c r="K156" i="50"/>
  <c r="J156" i="50"/>
  <c r="I156" i="50"/>
  <c r="H156" i="50"/>
  <c r="C156" i="50"/>
  <c r="A156" i="50" s="1"/>
  <c r="B156" i="50"/>
  <c r="AP155" i="50"/>
  <c r="AO155" i="50"/>
  <c r="AN155" i="50"/>
  <c r="AM155" i="50"/>
  <c r="AL155" i="50"/>
  <c r="AK155" i="50"/>
  <c r="AJ155" i="50"/>
  <c r="AI155" i="50"/>
  <c r="AH155" i="50"/>
  <c r="AG155" i="50"/>
  <c r="AF155" i="50"/>
  <c r="AE155" i="50"/>
  <c r="AD155" i="50"/>
  <c r="AC155" i="50"/>
  <c r="AB155" i="50"/>
  <c r="AA155" i="50"/>
  <c r="Z155" i="50"/>
  <c r="Y155" i="50"/>
  <c r="X155" i="50"/>
  <c r="W155" i="50"/>
  <c r="V155" i="50"/>
  <c r="S155" i="50"/>
  <c r="R155" i="50"/>
  <c r="Q155" i="50"/>
  <c r="P155" i="50"/>
  <c r="O155" i="50"/>
  <c r="N155" i="50"/>
  <c r="M155" i="50"/>
  <c r="L155" i="50"/>
  <c r="K155" i="50"/>
  <c r="J155" i="50"/>
  <c r="I155" i="50"/>
  <c r="H155" i="50"/>
  <c r="G155" i="50"/>
  <c r="C155" i="50"/>
  <c r="B155" i="50"/>
  <c r="A155" i="50"/>
  <c r="AP154" i="50"/>
  <c r="AN154" i="50"/>
  <c r="AM154" i="50"/>
  <c r="AL154" i="50"/>
  <c r="AJ154" i="50"/>
  <c r="AI154" i="50"/>
  <c r="AG154" i="50"/>
  <c r="AF154" i="50"/>
  <c r="AD154" i="50"/>
  <c r="AC154" i="50"/>
  <c r="AB154" i="50"/>
  <c r="AA154" i="50"/>
  <c r="Z154" i="50"/>
  <c r="Y154" i="50"/>
  <c r="X154" i="50"/>
  <c r="W154" i="50"/>
  <c r="U154" i="50"/>
  <c r="T154" i="50"/>
  <c r="S154" i="50"/>
  <c r="R154" i="50"/>
  <c r="Q154" i="50"/>
  <c r="P154" i="50"/>
  <c r="O154" i="50"/>
  <c r="N154" i="50"/>
  <c r="M154" i="50"/>
  <c r="I154" i="50"/>
  <c r="H154" i="50"/>
  <c r="C154" i="50"/>
  <c r="A154" i="50" s="1"/>
  <c r="B154" i="50"/>
  <c r="AP153" i="50"/>
  <c r="AO153" i="50"/>
  <c r="AN153" i="50"/>
  <c r="AK153" i="50"/>
  <c r="AI153" i="50"/>
  <c r="AE153" i="50"/>
  <c r="AD153" i="50"/>
  <c r="AA153" i="50"/>
  <c r="Z153" i="50"/>
  <c r="Y153" i="50"/>
  <c r="V153" i="50"/>
  <c r="Q153" i="50"/>
  <c r="N153" i="50"/>
  <c r="L153" i="50"/>
  <c r="K153" i="50"/>
  <c r="J153" i="50"/>
  <c r="G153" i="50"/>
  <c r="C153" i="50"/>
  <c r="B153" i="50"/>
  <c r="A153" i="50"/>
  <c r="AO152" i="50"/>
  <c r="AM152" i="50"/>
  <c r="AL152" i="50"/>
  <c r="AK152" i="50"/>
  <c r="AJ152" i="50"/>
  <c r="AI152" i="50"/>
  <c r="AH152" i="50"/>
  <c r="AG152" i="50"/>
  <c r="AF152" i="50"/>
  <c r="AE152" i="50"/>
  <c r="AD152" i="50"/>
  <c r="AB152" i="50"/>
  <c r="AA152" i="50"/>
  <c r="Z152" i="50"/>
  <c r="Y152" i="50"/>
  <c r="V152" i="50"/>
  <c r="R152" i="50"/>
  <c r="L152" i="50"/>
  <c r="K152" i="50"/>
  <c r="J152" i="50"/>
  <c r="I152" i="50"/>
  <c r="H152" i="50"/>
  <c r="C152" i="50"/>
  <c r="A152" i="50" s="1"/>
  <c r="B152" i="50"/>
  <c r="AP151" i="50"/>
  <c r="AO151" i="50"/>
  <c r="AN151" i="50"/>
  <c r="AM151" i="50"/>
  <c r="AL151" i="50"/>
  <c r="AK151" i="50"/>
  <c r="AJ151" i="50"/>
  <c r="AI151" i="50"/>
  <c r="AE151" i="50"/>
  <c r="AD151" i="50"/>
  <c r="AC151" i="50"/>
  <c r="AB151" i="50"/>
  <c r="AA151" i="50"/>
  <c r="Z151" i="50"/>
  <c r="Y151" i="50"/>
  <c r="V151" i="50"/>
  <c r="R151" i="50"/>
  <c r="Q151" i="50"/>
  <c r="O151" i="50"/>
  <c r="N151" i="50"/>
  <c r="M151" i="50"/>
  <c r="K151" i="50"/>
  <c r="C151" i="50"/>
  <c r="B151" i="50"/>
  <c r="A151" i="50"/>
  <c r="AP150" i="50"/>
  <c r="AO150" i="50"/>
  <c r="AN150" i="50"/>
  <c r="AM150" i="50"/>
  <c r="AL150" i="50"/>
  <c r="AK150" i="50"/>
  <c r="AJ150" i="50"/>
  <c r="AI150" i="50"/>
  <c r="AH150" i="50"/>
  <c r="AG150" i="50"/>
  <c r="AF150" i="50"/>
  <c r="AE150" i="50"/>
  <c r="AD150" i="50"/>
  <c r="AB150" i="50"/>
  <c r="AA150" i="50"/>
  <c r="Z150" i="50"/>
  <c r="Y150" i="50"/>
  <c r="X150" i="50"/>
  <c r="W150" i="50"/>
  <c r="V150" i="50"/>
  <c r="U150" i="50"/>
  <c r="S150" i="50"/>
  <c r="R150" i="50"/>
  <c r="Q150" i="50"/>
  <c r="P150" i="50"/>
  <c r="O150" i="50"/>
  <c r="N150" i="50"/>
  <c r="M150" i="50"/>
  <c r="L150" i="50"/>
  <c r="J150" i="50"/>
  <c r="I150" i="50"/>
  <c r="H150" i="50"/>
  <c r="C150" i="50"/>
  <c r="A150" i="50" s="1"/>
  <c r="B150" i="50"/>
  <c r="AP149" i="50"/>
  <c r="AN149" i="50"/>
  <c r="AM149" i="50"/>
  <c r="AL149" i="50"/>
  <c r="AK149" i="50"/>
  <c r="AJ149" i="50"/>
  <c r="AI149" i="50"/>
  <c r="AH149" i="50"/>
  <c r="AG149" i="50"/>
  <c r="AF149" i="50"/>
  <c r="AE149" i="50"/>
  <c r="AD149" i="50"/>
  <c r="AA149" i="50"/>
  <c r="Z149" i="50"/>
  <c r="Y149" i="50"/>
  <c r="X149" i="50"/>
  <c r="W149" i="50"/>
  <c r="V149" i="50"/>
  <c r="S149" i="50"/>
  <c r="R149" i="50"/>
  <c r="Q149" i="50"/>
  <c r="N149" i="50"/>
  <c r="M149" i="50"/>
  <c r="L149" i="50"/>
  <c r="H149" i="50"/>
  <c r="C149" i="50"/>
  <c r="B149" i="50"/>
  <c r="A149" i="50"/>
  <c r="AP148" i="50"/>
  <c r="AO148" i="50"/>
  <c r="AN148" i="50"/>
  <c r="AM148" i="50"/>
  <c r="AK148" i="50"/>
  <c r="AJ148" i="50"/>
  <c r="AI148" i="50"/>
  <c r="AH148" i="50"/>
  <c r="AG148" i="50"/>
  <c r="AF148" i="50"/>
  <c r="AE148" i="50"/>
  <c r="AD148" i="50"/>
  <c r="AC148" i="50"/>
  <c r="AB148" i="50"/>
  <c r="AA148" i="50"/>
  <c r="Z148" i="50"/>
  <c r="Y148" i="50"/>
  <c r="X148" i="50"/>
  <c r="W148" i="50"/>
  <c r="V148" i="50"/>
  <c r="S148" i="50"/>
  <c r="R148" i="50"/>
  <c r="Q148" i="50"/>
  <c r="P148" i="50"/>
  <c r="N148" i="50"/>
  <c r="M148" i="50"/>
  <c r="L148" i="50"/>
  <c r="H148" i="50"/>
  <c r="C148" i="50"/>
  <c r="A148" i="50" s="1"/>
  <c r="B148" i="50"/>
  <c r="AP147" i="50"/>
  <c r="AO147" i="50"/>
  <c r="AN147" i="50"/>
  <c r="AM147" i="50"/>
  <c r="AL147" i="50"/>
  <c r="AK147" i="50"/>
  <c r="AJ147" i="50"/>
  <c r="AI147" i="50"/>
  <c r="AH147" i="50"/>
  <c r="AG147" i="50"/>
  <c r="AF147" i="50"/>
  <c r="AE147" i="50"/>
  <c r="AD147" i="50"/>
  <c r="AC147" i="50"/>
  <c r="AB147" i="50"/>
  <c r="AA147" i="50"/>
  <c r="Z147" i="50"/>
  <c r="Y147" i="50"/>
  <c r="X147" i="50"/>
  <c r="W147" i="50"/>
  <c r="V147" i="50"/>
  <c r="U147" i="50"/>
  <c r="S147" i="50"/>
  <c r="R147" i="50"/>
  <c r="Q147" i="50"/>
  <c r="P147" i="50"/>
  <c r="O147" i="50"/>
  <c r="N147" i="50"/>
  <c r="M147" i="50"/>
  <c r="L147" i="50"/>
  <c r="K147" i="50"/>
  <c r="J147" i="50"/>
  <c r="I147" i="50"/>
  <c r="H147" i="50"/>
  <c r="G147" i="50"/>
  <c r="C147" i="50"/>
  <c r="B147" i="50"/>
  <c r="A147" i="50"/>
  <c r="AP146" i="50"/>
  <c r="AO146" i="50"/>
  <c r="AN146" i="50"/>
  <c r="AM146" i="50"/>
  <c r="AL146" i="50"/>
  <c r="AK146" i="50"/>
  <c r="AJ146" i="50"/>
  <c r="AI146" i="50"/>
  <c r="AH146" i="50"/>
  <c r="AG146" i="50"/>
  <c r="AF146" i="50"/>
  <c r="AE146" i="50"/>
  <c r="AD146" i="50"/>
  <c r="AC146" i="50"/>
  <c r="AB146" i="50"/>
  <c r="AA146" i="50"/>
  <c r="Z146" i="50"/>
  <c r="Y146" i="50"/>
  <c r="V146" i="50"/>
  <c r="U146" i="50"/>
  <c r="T146" i="50"/>
  <c r="S146" i="50"/>
  <c r="R146" i="50"/>
  <c r="Q146" i="50"/>
  <c r="P146" i="50"/>
  <c r="O146" i="50"/>
  <c r="N146" i="50"/>
  <c r="M146" i="50"/>
  <c r="L146" i="50"/>
  <c r="K146" i="50"/>
  <c r="J146" i="50"/>
  <c r="I146" i="50"/>
  <c r="H146" i="50"/>
  <c r="G146" i="50"/>
  <c r="C146" i="50"/>
  <c r="A146" i="50" s="1"/>
  <c r="B146" i="50"/>
  <c r="AP145" i="50"/>
  <c r="AO145" i="50"/>
  <c r="AN145" i="50"/>
  <c r="AM145" i="50"/>
  <c r="AL145" i="50"/>
  <c r="AK145" i="50"/>
  <c r="AJ145" i="50"/>
  <c r="AI145" i="50"/>
  <c r="AH145" i="50"/>
  <c r="AG145" i="50"/>
  <c r="AF145" i="50"/>
  <c r="AE145" i="50"/>
  <c r="AD145" i="50"/>
  <c r="AC145" i="50"/>
  <c r="AB145" i="50"/>
  <c r="AA145" i="50"/>
  <c r="Z145" i="50"/>
  <c r="Y145" i="50"/>
  <c r="V145" i="50"/>
  <c r="U145" i="50"/>
  <c r="T145" i="50"/>
  <c r="S145" i="50"/>
  <c r="R145" i="50"/>
  <c r="Q145" i="50"/>
  <c r="P145" i="50"/>
  <c r="O145" i="50"/>
  <c r="N145" i="50"/>
  <c r="M145" i="50"/>
  <c r="L145" i="50"/>
  <c r="K145" i="50"/>
  <c r="J145" i="50"/>
  <c r="I145" i="50"/>
  <c r="H145" i="50"/>
  <c r="G145" i="50"/>
  <c r="C145" i="50"/>
  <c r="B145" i="50"/>
  <c r="A145" i="50"/>
  <c r="AL144" i="50"/>
  <c r="AI144" i="50"/>
  <c r="AH144" i="50"/>
  <c r="AG144" i="50"/>
  <c r="AF144" i="50"/>
  <c r="AE144" i="50"/>
  <c r="AD144" i="50"/>
  <c r="Z144" i="50"/>
  <c r="Y144" i="50"/>
  <c r="R144" i="50"/>
  <c r="Q144" i="50"/>
  <c r="O144" i="50"/>
  <c r="N144" i="50"/>
  <c r="H144" i="50"/>
  <c r="C144" i="50"/>
  <c r="A144" i="50" s="1"/>
  <c r="B144" i="50"/>
  <c r="AP143" i="50"/>
  <c r="AN143" i="50"/>
  <c r="AM143" i="50"/>
  <c r="AL143" i="50"/>
  <c r="AK143" i="50"/>
  <c r="AJ143" i="50"/>
  <c r="AI143" i="50"/>
  <c r="AF143" i="50"/>
  <c r="AD143" i="50"/>
  <c r="AB143" i="50"/>
  <c r="AA143" i="50"/>
  <c r="Y143" i="50"/>
  <c r="X143" i="50"/>
  <c r="W143" i="50"/>
  <c r="T143" i="50"/>
  <c r="R143" i="50"/>
  <c r="Q143" i="50"/>
  <c r="O143" i="50"/>
  <c r="H143" i="50"/>
  <c r="C143" i="50"/>
  <c r="B143" i="50"/>
  <c r="A143" i="50"/>
  <c r="AO142" i="50"/>
  <c r="AH142" i="50"/>
  <c r="AG142" i="50"/>
  <c r="AE142" i="50"/>
  <c r="AD142" i="50"/>
  <c r="AC142" i="50"/>
  <c r="Z142" i="50"/>
  <c r="V142" i="50"/>
  <c r="P142" i="50"/>
  <c r="M142" i="50"/>
  <c r="L142" i="50"/>
  <c r="K142" i="50"/>
  <c r="J142" i="50"/>
  <c r="I142" i="50"/>
  <c r="G142" i="50"/>
  <c r="C142" i="50"/>
  <c r="B142" i="50"/>
  <c r="A142" i="50"/>
  <c r="AP141" i="50"/>
  <c r="AO141" i="50"/>
  <c r="AN141" i="50"/>
  <c r="AM141" i="50"/>
  <c r="AL141" i="50"/>
  <c r="AK141" i="50"/>
  <c r="AJ141" i="50"/>
  <c r="AI141" i="50"/>
  <c r="AH141" i="50"/>
  <c r="AG141" i="50"/>
  <c r="AF141" i="50"/>
  <c r="AE141" i="50"/>
  <c r="AD141" i="50"/>
  <c r="AC141" i="50"/>
  <c r="AB141" i="50"/>
  <c r="AA141" i="50"/>
  <c r="Z141" i="50"/>
  <c r="Y141" i="50"/>
  <c r="X141" i="50"/>
  <c r="W141" i="50"/>
  <c r="V141" i="50"/>
  <c r="U141" i="50"/>
  <c r="T141" i="50"/>
  <c r="S141" i="50"/>
  <c r="R141" i="50"/>
  <c r="Q141" i="50"/>
  <c r="P141" i="50"/>
  <c r="O141" i="50"/>
  <c r="N141" i="50"/>
  <c r="L141" i="50"/>
  <c r="K141" i="50"/>
  <c r="J141" i="50"/>
  <c r="I141" i="50"/>
  <c r="H141" i="50"/>
  <c r="G141" i="50"/>
  <c r="C141" i="50"/>
  <c r="B141" i="50"/>
  <c r="A141" i="50"/>
  <c r="AP140" i="50"/>
  <c r="AN140" i="50"/>
  <c r="AM140" i="50"/>
  <c r="AL140" i="50"/>
  <c r="AK140" i="50"/>
  <c r="AJ140" i="50"/>
  <c r="AI140" i="50"/>
  <c r="AG140" i="50"/>
  <c r="AF140" i="50"/>
  <c r="AE140" i="50"/>
  <c r="AD140" i="50"/>
  <c r="AB140" i="50"/>
  <c r="AA140" i="50"/>
  <c r="Z140" i="50"/>
  <c r="Y140" i="50"/>
  <c r="X140" i="50"/>
  <c r="W140" i="50"/>
  <c r="V140" i="50"/>
  <c r="U140" i="50"/>
  <c r="S140" i="50"/>
  <c r="R140" i="50"/>
  <c r="Q140" i="50"/>
  <c r="P140" i="50"/>
  <c r="O140" i="50"/>
  <c r="N140" i="50"/>
  <c r="M140" i="50"/>
  <c r="L140" i="50"/>
  <c r="H140" i="50"/>
  <c r="G140" i="50"/>
  <c r="C140" i="50"/>
  <c r="A140" i="50" s="1"/>
  <c r="B140" i="50"/>
  <c r="AP139" i="50"/>
  <c r="AN139" i="50"/>
  <c r="AM139" i="50"/>
  <c r="AK139" i="50"/>
  <c r="AJ139" i="50"/>
  <c r="AI139" i="50"/>
  <c r="AH139" i="50"/>
  <c r="AG139" i="50"/>
  <c r="AE139" i="50"/>
  <c r="AD139" i="50"/>
  <c r="AC139" i="50"/>
  <c r="AB139" i="50"/>
  <c r="AA139" i="50"/>
  <c r="Z139" i="50"/>
  <c r="Y139" i="50"/>
  <c r="X139" i="50"/>
  <c r="W139" i="50"/>
  <c r="U139" i="50"/>
  <c r="R139" i="50"/>
  <c r="Q139" i="50"/>
  <c r="P139" i="50"/>
  <c r="O139" i="50"/>
  <c r="N139" i="50"/>
  <c r="M139" i="50"/>
  <c r="L139" i="50"/>
  <c r="K139" i="50"/>
  <c r="I139" i="50"/>
  <c r="H139" i="50"/>
  <c r="G139" i="50"/>
  <c r="C139" i="50"/>
  <c r="A139" i="50" s="1"/>
  <c r="B139" i="50"/>
  <c r="AP138" i="50"/>
  <c r="AO138" i="50"/>
  <c r="AM138" i="50"/>
  <c r="AL138" i="50"/>
  <c r="AK138" i="50"/>
  <c r="AJ138" i="50"/>
  <c r="AI138" i="50"/>
  <c r="AF138" i="50"/>
  <c r="AE138" i="50"/>
  <c r="AD138" i="50"/>
  <c r="AC138" i="50"/>
  <c r="AB138" i="50"/>
  <c r="AA138" i="50"/>
  <c r="Z138" i="50"/>
  <c r="Y138" i="50"/>
  <c r="X138" i="50"/>
  <c r="W138" i="50"/>
  <c r="V138" i="50"/>
  <c r="U138" i="50"/>
  <c r="T138" i="50"/>
  <c r="S138" i="50"/>
  <c r="R138" i="50"/>
  <c r="Q138" i="50"/>
  <c r="P138" i="50"/>
  <c r="O138" i="50"/>
  <c r="N138" i="50"/>
  <c r="M138" i="50"/>
  <c r="L138" i="50"/>
  <c r="K138" i="50"/>
  <c r="J138" i="50"/>
  <c r="H138" i="50"/>
  <c r="G138" i="50"/>
  <c r="C138" i="50"/>
  <c r="B138" i="50"/>
  <c r="A138" i="50"/>
  <c r="AP137" i="50"/>
  <c r="AO137" i="50"/>
  <c r="AN137" i="50"/>
  <c r="AL137" i="50"/>
  <c r="AJ137" i="50"/>
  <c r="AI137" i="50"/>
  <c r="AH137" i="50"/>
  <c r="AG137" i="50"/>
  <c r="AF137" i="50"/>
  <c r="AE137" i="50"/>
  <c r="AD137" i="50"/>
  <c r="AA137" i="50"/>
  <c r="Z137" i="50"/>
  <c r="Y137" i="50"/>
  <c r="X137" i="50"/>
  <c r="W137" i="50"/>
  <c r="V137" i="50"/>
  <c r="U137" i="50"/>
  <c r="T137" i="50"/>
  <c r="S137" i="50"/>
  <c r="R137" i="50"/>
  <c r="Q137" i="50"/>
  <c r="P137" i="50"/>
  <c r="O137" i="50"/>
  <c r="N137" i="50"/>
  <c r="I137" i="50"/>
  <c r="H137" i="50"/>
  <c r="G137" i="50"/>
  <c r="C137" i="50"/>
  <c r="B137" i="50"/>
  <c r="A137" i="50"/>
  <c r="AP136" i="50"/>
  <c r="AO136" i="50"/>
  <c r="AN136" i="50"/>
  <c r="AM136" i="50"/>
  <c r="AL136" i="50"/>
  <c r="AK136" i="50"/>
  <c r="AJ136" i="50"/>
  <c r="AI136" i="50"/>
  <c r="AH136" i="50"/>
  <c r="AG136" i="50"/>
  <c r="AF136" i="50"/>
  <c r="AE136" i="50"/>
  <c r="AD136" i="50"/>
  <c r="AC136" i="50"/>
  <c r="AB136" i="50"/>
  <c r="AA136" i="50"/>
  <c r="Z136" i="50"/>
  <c r="Y136" i="50"/>
  <c r="X136" i="50"/>
  <c r="W136" i="50"/>
  <c r="V136" i="50"/>
  <c r="U136" i="50"/>
  <c r="T136" i="50"/>
  <c r="S136" i="50"/>
  <c r="R136" i="50"/>
  <c r="Q136" i="50"/>
  <c r="P136" i="50"/>
  <c r="O136" i="50"/>
  <c r="N136" i="50"/>
  <c r="M136" i="50"/>
  <c r="L136" i="50"/>
  <c r="K136" i="50"/>
  <c r="J136" i="50"/>
  <c r="I136" i="50"/>
  <c r="H136" i="50"/>
  <c r="C136" i="50"/>
  <c r="A136" i="50" s="1"/>
  <c r="B136" i="50"/>
  <c r="AP135" i="50"/>
  <c r="AO135" i="50"/>
  <c r="AN135" i="50"/>
  <c r="AM135" i="50"/>
  <c r="AL135" i="50"/>
  <c r="AK135" i="50"/>
  <c r="AJ135" i="50"/>
  <c r="AI135" i="50"/>
  <c r="AH135" i="50"/>
  <c r="AG135" i="50"/>
  <c r="AF135" i="50"/>
  <c r="AE135" i="50"/>
  <c r="AD135" i="50"/>
  <c r="AC135" i="50"/>
  <c r="AB135" i="50"/>
  <c r="AA135" i="50"/>
  <c r="Z135" i="50"/>
  <c r="Y135" i="50"/>
  <c r="X135" i="50"/>
  <c r="W135" i="50"/>
  <c r="V135" i="50"/>
  <c r="U135" i="50"/>
  <c r="T135" i="50"/>
  <c r="S135" i="50"/>
  <c r="R135" i="50"/>
  <c r="Q135" i="50"/>
  <c r="P135" i="50"/>
  <c r="O135" i="50"/>
  <c r="M135" i="50"/>
  <c r="L135" i="50"/>
  <c r="K135" i="50"/>
  <c r="J135" i="50"/>
  <c r="H135" i="50"/>
  <c r="G135" i="50"/>
  <c r="C135" i="50"/>
  <c r="B135" i="50"/>
  <c r="A135" i="50"/>
  <c r="AP134" i="50"/>
  <c r="AO134" i="50"/>
  <c r="AN134" i="50"/>
  <c r="AM134" i="50"/>
  <c r="AL134" i="50"/>
  <c r="AK134" i="50"/>
  <c r="AJ134" i="50"/>
  <c r="AI134" i="50"/>
  <c r="AH134" i="50"/>
  <c r="AG134" i="50"/>
  <c r="AF134" i="50"/>
  <c r="AE134" i="50"/>
  <c r="AD134" i="50"/>
  <c r="AC134" i="50"/>
  <c r="AB134" i="50"/>
  <c r="AA134" i="50"/>
  <c r="Z134" i="50"/>
  <c r="Y134" i="50"/>
  <c r="X134" i="50"/>
  <c r="W134" i="50"/>
  <c r="V134" i="50"/>
  <c r="U134" i="50"/>
  <c r="T134" i="50"/>
  <c r="S134" i="50"/>
  <c r="R134" i="50"/>
  <c r="Q134" i="50"/>
  <c r="P134" i="50"/>
  <c r="O134" i="50"/>
  <c r="N134" i="50"/>
  <c r="L134" i="50"/>
  <c r="K134" i="50"/>
  <c r="J134" i="50"/>
  <c r="I134" i="50"/>
  <c r="H134" i="50"/>
  <c r="G134" i="50"/>
  <c r="C134" i="50"/>
  <c r="B134" i="50"/>
  <c r="A134" i="50"/>
  <c r="AP133" i="50"/>
  <c r="AO133" i="50"/>
  <c r="AN133" i="50"/>
  <c r="AM133" i="50"/>
  <c r="AL133" i="50"/>
  <c r="AK133" i="50"/>
  <c r="AJ133" i="50"/>
  <c r="AI133" i="50"/>
  <c r="AH133" i="50"/>
  <c r="AG133" i="50"/>
  <c r="AF133" i="50"/>
  <c r="AE133" i="50"/>
  <c r="AD133" i="50"/>
  <c r="AB133" i="50"/>
  <c r="AA133" i="50"/>
  <c r="Z133" i="50"/>
  <c r="Y133" i="50"/>
  <c r="X133" i="50"/>
  <c r="V133" i="50"/>
  <c r="U133" i="50"/>
  <c r="T133" i="50"/>
  <c r="S133" i="50"/>
  <c r="R133" i="50"/>
  <c r="Q133" i="50"/>
  <c r="P133" i="50"/>
  <c r="O133" i="50"/>
  <c r="N133" i="50"/>
  <c r="M133" i="50"/>
  <c r="K133" i="50"/>
  <c r="J133" i="50"/>
  <c r="I133" i="50"/>
  <c r="H133" i="50"/>
  <c r="G133" i="50"/>
  <c r="C133" i="50"/>
  <c r="A133" i="50" s="1"/>
  <c r="B133" i="50"/>
  <c r="AP132" i="50"/>
  <c r="AO132" i="50"/>
  <c r="AN132" i="50"/>
  <c r="AL132" i="50"/>
  <c r="AJ132" i="50"/>
  <c r="AI132" i="50"/>
  <c r="AH132" i="50"/>
  <c r="AG132" i="50"/>
  <c r="AF132" i="50"/>
  <c r="AE132" i="50"/>
  <c r="AD132" i="50"/>
  <c r="AC132" i="50"/>
  <c r="AA132" i="50"/>
  <c r="Z132" i="50"/>
  <c r="Y132" i="50"/>
  <c r="V132" i="50"/>
  <c r="U132" i="50"/>
  <c r="T132" i="50"/>
  <c r="S132" i="50"/>
  <c r="R132" i="50"/>
  <c r="Q132" i="50"/>
  <c r="P132" i="50"/>
  <c r="O132" i="50"/>
  <c r="H132" i="50"/>
  <c r="C132" i="50"/>
  <c r="A132" i="50" s="1"/>
  <c r="B132" i="50"/>
  <c r="AP131" i="50"/>
  <c r="AO131" i="50"/>
  <c r="AN131" i="50"/>
  <c r="AM131" i="50"/>
  <c r="AL131" i="50"/>
  <c r="AJ131" i="50"/>
  <c r="AI131" i="50"/>
  <c r="AH131" i="50"/>
  <c r="AG131" i="50"/>
  <c r="AF131" i="50"/>
  <c r="AE131" i="50"/>
  <c r="AD131" i="50"/>
  <c r="AC131" i="50"/>
  <c r="AB131" i="50"/>
  <c r="AA131" i="50"/>
  <c r="Z131" i="50"/>
  <c r="Y131" i="50"/>
  <c r="X131" i="50"/>
  <c r="W131" i="50"/>
  <c r="V131" i="50"/>
  <c r="U131" i="50"/>
  <c r="T131" i="50"/>
  <c r="S131" i="50"/>
  <c r="R131" i="50"/>
  <c r="Q131" i="50"/>
  <c r="O131" i="50"/>
  <c r="N131" i="50"/>
  <c r="M131" i="50"/>
  <c r="L131" i="50"/>
  <c r="K131" i="50"/>
  <c r="J131" i="50"/>
  <c r="H131" i="50"/>
  <c r="G131" i="50"/>
  <c r="C131" i="50"/>
  <c r="B131" i="50"/>
  <c r="A131" i="50"/>
  <c r="AP130" i="50"/>
  <c r="AN130" i="50"/>
  <c r="AL130" i="50"/>
  <c r="AK130" i="50"/>
  <c r="AJ130" i="50"/>
  <c r="AI130" i="50"/>
  <c r="AF130" i="50"/>
  <c r="AE130" i="50"/>
  <c r="AD130" i="50"/>
  <c r="AC130" i="50"/>
  <c r="AB130" i="50"/>
  <c r="AA130" i="50"/>
  <c r="Z130" i="50"/>
  <c r="Y130" i="50"/>
  <c r="X130" i="50"/>
  <c r="W130" i="50"/>
  <c r="U130" i="50"/>
  <c r="T130" i="50"/>
  <c r="S130" i="50"/>
  <c r="R130" i="50"/>
  <c r="Q130" i="50"/>
  <c r="P130" i="50"/>
  <c r="O130" i="50"/>
  <c r="N130" i="50"/>
  <c r="M130" i="50"/>
  <c r="L130" i="50"/>
  <c r="K130" i="50"/>
  <c r="I130" i="50"/>
  <c r="H130" i="50"/>
  <c r="G130" i="50"/>
  <c r="C130" i="50"/>
  <c r="B130" i="50"/>
  <c r="A130" i="50"/>
  <c r="AP129" i="50"/>
  <c r="AO129" i="50"/>
  <c r="AN129" i="50"/>
  <c r="AM129" i="50"/>
  <c r="AL129" i="50"/>
  <c r="AJ129" i="50"/>
  <c r="AI129" i="50"/>
  <c r="AF129" i="50"/>
  <c r="AE129" i="50"/>
  <c r="AD129" i="50"/>
  <c r="AC129" i="50"/>
  <c r="AB129" i="50"/>
  <c r="Z129" i="50"/>
  <c r="Y129" i="50"/>
  <c r="X129" i="50"/>
  <c r="W129" i="50"/>
  <c r="V129" i="50"/>
  <c r="U129" i="50"/>
  <c r="T129" i="50"/>
  <c r="S129" i="50"/>
  <c r="R129" i="50"/>
  <c r="Q129" i="50"/>
  <c r="P129" i="50"/>
  <c r="O129" i="50"/>
  <c r="N129" i="50"/>
  <c r="M129" i="50"/>
  <c r="L129" i="50"/>
  <c r="K129" i="50"/>
  <c r="H129" i="50"/>
  <c r="C129" i="50"/>
  <c r="A129" i="50" s="1"/>
  <c r="B129" i="50"/>
  <c r="AP128" i="50"/>
  <c r="AN128" i="50"/>
  <c r="AJ128" i="50"/>
  <c r="AI128" i="50"/>
  <c r="AH128" i="50"/>
  <c r="AG128" i="50"/>
  <c r="AF128" i="50"/>
  <c r="AD128" i="50"/>
  <c r="AC128" i="50"/>
  <c r="AA128" i="50"/>
  <c r="Z128" i="50"/>
  <c r="Y128" i="50"/>
  <c r="V128" i="50"/>
  <c r="U128" i="50"/>
  <c r="Q128" i="50"/>
  <c r="P128" i="50"/>
  <c r="N128" i="50"/>
  <c r="L128" i="50"/>
  <c r="I128" i="50"/>
  <c r="C128" i="50"/>
  <c r="A128" i="50" s="1"/>
  <c r="B128" i="50"/>
  <c r="AP127" i="50"/>
  <c r="AO127" i="50"/>
  <c r="AN127" i="50"/>
  <c r="AM127" i="50"/>
  <c r="AL127" i="50"/>
  <c r="AK127" i="50"/>
  <c r="AJ127" i="50"/>
  <c r="AI127" i="50"/>
  <c r="AH127" i="50"/>
  <c r="AG127" i="50"/>
  <c r="AF127" i="50"/>
  <c r="AE127" i="50"/>
  <c r="AD127" i="50"/>
  <c r="AC127" i="50"/>
  <c r="AB127" i="50"/>
  <c r="AA127" i="50"/>
  <c r="Z127" i="50"/>
  <c r="Y127" i="50"/>
  <c r="X127" i="50"/>
  <c r="W127" i="50"/>
  <c r="V127" i="50"/>
  <c r="U127" i="50"/>
  <c r="T127" i="50"/>
  <c r="S127" i="50"/>
  <c r="R127" i="50"/>
  <c r="Q127" i="50"/>
  <c r="P127" i="50"/>
  <c r="O127" i="50"/>
  <c r="N127" i="50"/>
  <c r="M127" i="50"/>
  <c r="L127" i="50"/>
  <c r="K127" i="50"/>
  <c r="J127" i="50"/>
  <c r="H127" i="50"/>
  <c r="G127" i="50"/>
  <c r="C127" i="50"/>
  <c r="A127" i="50" s="1"/>
  <c r="B127" i="50"/>
  <c r="AE126" i="50"/>
  <c r="AD126" i="50"/>
  <c r="Z126" i="50"/>
  <c r="Y126" i="50"/>
  <c r="Q126" i="50"/>
  <c r="P126" i="50"/>
  <c r="N126" i="50"/>
  <c r="C126" i="50"/>
  <c r="B126" i="50"/>
  <c r="A126" i="50"/>
  <c r="AP125" i="50"/>
  <c r="AO125" i="50"/>
  <c r="AM125" i="50"/>
  <c r="AK125" i="50"/>
  <c r="AJ125" i="50"/>
  <c r="AI125" i="50"/>
  <c r="AH125" i="50"/>
  <c r="AG125" i="50"/>
  <c r="AF125" i="50"/>
  <c r="AE125" i="50"/>
  <c r="AD125" i="50"/>
  <c r="AC125" i="50"/>
  <c r="AB125" i="50"/>
  <c r="Z125" i="50"/>
  <c r="Y125" i="50"/>
  <c r="X125" i="50"/>
  <c r="W125" i="50"/>
  <c r="V125" i="50"/>
  <c r="U125" i="50"/>
  <c r="S125" i="50"/>
  <c r="R125" i="50"/>
  <c r="Q125" i="50"/>
  <c r="P125" i="50"/>
  <c r="O125" i="50"/>
  <c r="M125" i="50"/>
  <c r="L125" i="50"/>
  <c r="K125" i="50"/>
  <c r="J125" i="50"/>
  <c r="I125" i="50"/>
  <c r="H125" i="50"/>
  <c r="G125" i="50"/>
  <c r="C125" i="50"/>
  <c r="B125" i="50"/>
  <c r="A125" i="50"/>
  <c r="AK124" i="50"/>
  <c r="AJ124" i="50"/>
  <c r="AI124" i="50"/>
  <c r="AE124" i="50"/>
  <c r="AD124" i="50"/>
  <c r="Z124" i="50"/>
  <c r="Y124" i="50"/>
  <c r="V124" i="50"/>
  <c r="Q124" i="50"/>
  <c r="P124" i="50"/>
  <c r="C124" i="50"/>
  <c r="A124" i="50" s="1"/>
  <c r="B124" i="50"/>
  <c r="AI123" i="50"/>
  <c r="AH123" i="50"/>
  <c r="AG123" i="50"/>
  <c r="AE123" i="50"/>
  <c r="AD123" i="50"/>
  <c r="AA123" i="50"/>
  <c r="Z123" i="50"/>
  <c r="Y123" i="50"/>
  <c r="Q123" i="50"/>
  <c r="P123" i="50"/>
  <c r="I123" i="50"/>
  <c r="C123" i="50"/>
  <c r="A123" i="50" s="1"/>
  <c r="B123" i="50"/>
  <c r="AP122" i="50"/>
  <c r="AO122" i="50"/>
  <c r="AN122" i="50"/>
  <c r="AM122" i="50"/>
  <c r="AL122" i="50"/>
  <c r="AK122" i="50"/>
  <c r="AJ122" i="50"/>
  <c r="AI122" i="50"/>
  <c r="AH122" i="50"/>
  <c r="AG122" i="50"/>
  <c r="AF122" i="50"/>
  <c r="AE122" i="50"/>
  <c r="AD122" i="50"/>
  <c r="AC122" i="50"/>
  <c r="AB122" i="50"/>
  <c r="AA122" i="50"/>
  <c r="Z122" i="50"/>
  <c r="Y122" i="50"/>
  <c r="X122" i="50"/>
  <c r="W122" i="50"/>
  <c r="V122" i="50"/>
  <c r="S122" i="50"/>
  <c r="R122" i="50"/>
  <c r="Q122" i="50"/>
  <c r="P122" i="50"/>
  <c r="O122" i="50"/>
  <c r="N122" i="50"/>
  <c r="M122" i="50"/>
  <c r="L122" i="50"/>
  <c r="K122" i="50"/>
  <c r="J122" i="50"/>
  <c r="I122" i="50"/>
  <c r="H122" i="50"/>
  <c r="C122" i="50"/>
  <c r="B122" i="50"/>
  <c r="A122" i="50"/>
  <c r="AP121" i="50"/>
  <c r="AN121" i="50"/>
  <c r="AD121" i="50"/>
  <c r="AA121" i="50"/>
  <c r="Z121" i="50"/>
  <c r="Y121" i="50"/>
  <c r="U121" i="50"/>
  <c r="Q121" i="50"/>
  <c r="N121" i="50"/>
  <c r="C121" i="50"/>
  <c r="B121" i="50"/>
  <c r="A121" i="50"/>
  <c r="AP120" i="50"/>
  <c r="AO120" i="50"/>
  <c r="AN120" i="50"/>
  <c r="AM120" i="50"/>
  <c r="AK120" i="50"/>
  <c r="AJ120" i="50"/>
  <c r="AI120" i="50"/>
  <c r="AH120" i="50"/>
  <c r="AG120" i="50"/>
  <c r="AF120" i="50"/>
  <c r="AE120" i="50"/>
  <c r="AD120" i="50"/>
  <c r="AB120" i="50"/>
  <c r="AA120" i="50"/>
  <c r="Z120" i="50"/>
  <c r="Y120" i="50"/>
  <c r="X120" i="50"/>
  <c r="W120" i="50"/>
  <c r="V120" i="50"/>
  <c r="U120" i="50"/>
  <c r="T120" i="50"/>
  <c r="R120" i="50"/>
  <c r="Q120" i="50"/>
  <c r="P120" i="50"/>
  <c r="O120" i="50"/>
  <c r="N120" i="50"/>
  <c r="M120" i="50"/>
  <c r="L120" i="50"/>
  <c r="K120" i="50"/>
  <c r="J120" i="50"/>
  <c r="I120" i="50"/>
  <c r="H120" i="50"/>
  <c r="G120" i="50"/>
  <c r="C120" i="50"/>
  <c r="A120" i="50" s="1"/>
  <c r="B120" i="50"/>
  <c r="AP119" i="50"/>
  <c r="AO119" i="50"/>
  <c r="AN119" i="50"/>
  <c r="AM119" i="50"/>
  <c r="AL119" i="50"/>
  <c r="AK119" i="50"/>
  <c r="AJ119" i="50"/>
  <c r="AI119" i="50"/>
  <c r="AH119" i="50"/>
  <c r="AG119" i="50"/>
  <c r="AF119" i="50"/>
  <c r="AE119" i="50"/>
  <c r="AD119" i="50"/>
  <c r="AC119" i="50"/>
  <c r="AB119" i="50"/>
  <c r="AA119" i="50"/>
  <c r="Z119" i="50"/>
  <c r="Y119" i="50"/>
  <c r="X119" i="50"/>
  <c r="W119" i="50"/>
  <c r="V119" i="50"/>
  <c r="U119" i="50"/>
  <c r="T119" i="50"/>
  <c r="S119" i="50"/>
  <c r="R119" i="50"/>
  <c r="Q119" i="50"/>
  <c r="P119" i="50"/>
  <c r="O119" i="50"/>
  <c r="N119" i="50"/>
  <c r="M119" i="50"/>
  <c r="L119" i="50"/>
  <c r="K119" i="50"/>
  <c r="J119" i="50"/>
  <c r="I119" i="50"/>
  <c r="H119" i="50"/>
  <c r="G119" i="50"/>
  <c r="AQ119" i="50" s="1"/>
  <c r="AR119" i="50" s="1"/>
  <c r="C119" i="50"/>
  <c r="A119" i="50" s="1"/>
  <c r="B119" i="50"/>
  <c r="AP118" i="50"/>
  <c r="AO118" i="50"/>
  <c r="AN118" i="50"/>
  <c r="AM118" i="50"/>
  <c r="AL118" i="50"/>
  <c r="AK118" i="50"/>
  <c r="AJ118" i="50"/>
  <c r="AI118" i="50"/>
  <c r="AH118" i="50"/>
  <c r="AG118" i="50"/>
  <c r="AF118" i="50"/>
  <c r="AE118" i="50"/>
  <c r="AD118" i="50"/>
  <c r="AC118" i="50"/>
  <c r="AB118" i="50"/>
  <c r="AA118" i="50"/>
  <c r="Z118" i="50"/>
  <c r="Y118" i="50"/>
  <c r="X118" i="50"/>
  <c r="W118" i="50"/>
  <c r="V118" i="50"/>
  <c r="U118" i="50"/>
  <c r="T118" i="50"/>
  <c r="S118" i="50"/>
  <c r="R118" i="50"/>
  <c r="Q118" i="50"/>
  <c r="P118" i="50"/>
  <c r="O118" i="50"/>
  <c r="N118" i="50"/>
  <c r="M118" i="50"/>
  <c r="L118" i="50"/>
  <c r="K118" i="50"/>
  <c r="J118" i="50"/>
  <c r="H118" i="50"/>
  <c r="G118" i="50"/>
  <c r="C118" i="50"/>
  <c r="B118" i="50"/>
  <c r="A118" i="50"/>
  <c r="AP117" i="50"/>
  <c r="AO117" i="50"/>
  <c r="AN117" i="50"/>
  <c r="AM117" i="50"/>
  <c r="AL117" i="50"/>
  <c r="AK117" i="50"/>
  <c r="AJ117" i="50"/>
  <c r="AI117" i="50"/>
  <c r="AH117" i="50"/>
  <c r="AF117" i="50"/>
  <c r="AE117" i="50"/>
  <c r="AD117" i="50"/>
  <c r="AC117" i="50"/>
  <c r="AB117" i="50"/>
  <c r="AA117" i="50"/>
  <c r="Z117" i="50"/>
  <c r="Y117" i="50"/>
  <c r="X117" i="50"/>
  <c r="W117" i="50"/>
  <c r="V117" i="50"/>
  <c r="U117" i="50"/>
  <c r="T117" i="50"/>
  <c r="S117" i="50"/>
  <c r="R117" i="50"/>
  <c r="Q117" i="50"/>
  <c r="P117" i="50"/>
  <c r="O117" i="50"/>
  <c r="N117" i="50"/>
  <c r="M117" i="50"/>
  <c r="L117" i="50"/>
  <c r="K117" i="50"/>
  <c r="J117" i="50"/>
  <c r="H117" i="50"/>
  <c r="G117" i="50"/>
  <c r="C117" i="50"/>
  <c r="B117" i="50"/>
  <c r="A117" i="50"/>
  <c r="AP116" i="50"/>
  <c r="AO116" i="50"/>
  <c r="AN116" i="50"/>
  <c r="AM116" i="50"/>
  <c r="AL116" i="50"/>
  <c r="AK116" i="50"/>
  <c r="AJ116" i="50"/>
  <c r="AI116" i="50"/>
  <c r="AH116" i="50"/>
  <c r="AG116" i="50"/>
  <c r="AF116" i="50"/>
  <c r="AE116" i="50"/>
  <c r="AD116" i="50"/>
  <c r="AC116" i="50"/>
  <c r="AB116" i="50"/>
  <c r="Z116" i="50"/>
  <c r="Y116" i="50"/>
  <c r="X116" i="50"/>
  <c r="W116" i="50"/>
  <c r="V116" i="50"/>
  <c r="U116" i="50"/>
  <c r="T116" i="50"/>
  <c r="S116" i="50"/>
  <c r="R116" i="50"/>
  <c r="Q116" i="50"/>
  <c r="P116" i="50"/>
  <c r="O116" i="50"/>
  <c r="N116" i="50"/>
  <c r="L116" i="50"/>
  <c r="K116" i="50"/>
  <c r="J116" i="50"/>
  <c r="H116" i="50"/>
  <c r="G116" i="50"/>
  <c r="C116" i="50"/>
  <c r="A116" i="50" s="1"/>
  <c r="B116" i="50"/>
  <c r="AP115" i="50"/>
  <c r="AO115" i="50"/>
  <c r="AN115" i="50"/>
  <c r="AM115" i="50"/>
  <c r="AL115" i="50"/>
  <c r="AK115" i="50"/>
  <c r="AJ115" i="50"/>
  <c r="AI115" i="50"/>
  <c r="AH115" i="50"/>
  <c r="AG115" i="50"/>
  <c r="AF115" i="50"/>
  <c r="AE115" i="50"/>
  <c r="AD115" i="50"/>
  <c r="AC115" i="50"/>
  <c r="AB115" i="50"/>
  <c r="AA115" i="50"/>
  <c r="Z115" i="50"/>
  <c r="Y115" i="50"/>
  <c r="X115" i="50"/>
  <c r="W115" i="50"/>
  <c r="V115" i="50"/>
  <c r="U115" i="50"/>
  <c r="T115" i="50"/>
  <c r="S115" i="50"/>
  <c r="R115" i="50"/>
  <c r="Q115" i="50"/>
  <c r="P115" i="50"/>
  <c r="O115" i="50"/>
  <c r="N115" i="50"/>
  <c r="L115" i="50"/>
  <c r="K115" i="50"/>
  <c r="J115" i="50"/>
  <c r="I115" i="50"/>
  <c r="H115" i="50"/>
  <c r="G115" i="50"/>
  <c r="C115" i="50"/>
  <c r="A115" i="50" s="1"/>
  <c r="B115" i="50"/>
  <c r="AO114" i="50"/>
  <c r="AM114" i="50"/>
  <c r="AL114" i="50"/>
  <c r="AK114" i="50"/>
  <c r="AJ114" i="50"/>
  <c r="AI114" i="50"/>
  <c r="AH114" i="50"/>
  <c r="AG114" i="50"/>
  <c r="AF114" i="50"/>
  <c r="AE114" i="50"/>
  <c r="AD114" i="50"/>
  <c r="AC114" i="50"/>
  <c r="Z114" i="50"/>
  <c r="Y114" i="50"/>
  <c r="X114" i="50"/>
  <c r="W114" i="50"/>
  <c r="V114" i="50"/>
  <c r="U114" i="50"/>
  <c r="T114" i="50"/>
  <c r="S114" i="50"/>
  <c r="R114" i="50"/>
  <c r="Q114" i="50"/>
  <c r="P114" i="50"/>
  <c r="O114" i="50"/>
  <c r="M114" i="50"/>
  <c r="K114" i="50"/>
  <c r="J114" i="50"/>
  <c r="I114" i="50"/>
  <c r="H114" i="50"/>
  <c r="G114" i="50"/>
  <c r="C114" i="50"/>
  <c r="B114" i="50"/>
  <c r="A114" i="50"/>
  <c r="AP113" i="50"/>
  <c r="AO113" i="50"/>
  <c r="AN113" i="50"/>
  <c r="AM113" i="50"/>
  <c r="AL113" i="50"/>
  <c r="AK113" i="50"/>
  <c r="AJ113" i="50"/>
  <c r="AI113" i="50"/>
  <c r="AH113" i="50"/>
  <c r="AG113" i="50"/>
  <c r="AF113" i="50"/>
  <c r="AE113" i="50"/>
  <c r="AD113" i="50"/>
  <c r="AC113" i="50"/>
  <c r="AA113" i="50"/>
  <c r="Z113" i="50"/>
  <c r="Y113" i="50"/>
  <c r="X113" i="50"/>
  <c r="W113" i="50"/>
  <c r="V113" i="50"/>
  <c r="U113" i="50"/>
  <c r="T113" i="50"/>
  <c r="S113" i="50"/>
  <c r="R113" i="50"/>
  <c r="Q113" i="50"/>
  <c r="P113" i="50"/>
  <c r="O113" i="50"/>
  <c r="L113" i="50"/>
  <c r="K113" i="50"/>
  <c r="J113" i="50"/>
  <c r="H113" i="50"/>
  <c r="C113" i="50"/>
  <c r="B113" i="50"/>
  <c r="A113" i="50"/>
  <c r="AP112" i="50"/>
  <c r="AO112" i="50"/>
  <c r="AN112" i="50"/>
  <c r="AL112" i="50"/>
  <c r="AK112" i="50"/>
  <c r="AJ112" i="50"/>
  <c r="AI112" i="50"/>
  <c r="AH112" i="50"/>
  <c r="AG112" i="50"/>
  <c r="AF112" i="50"/>
  <c r="AE112" i="50"/>
  <c r="AD112" i="50"/>
  <c r="AC112" i="50"/>
  <c r="AA112" i="50"/>
  <c r="Z112" i="50"/>
  <c r="Y112" i="50"/>
  <c r="X112" i="50"/>
  <c r="W112" i="50"/>
  <c r="V112" i="50"/>
  <c r="T112" i="50"/>
  <c r="R112" i="50"/>
  <c r="Q112" i="50"/>
  <c r="P112" i="50"/>
  <c r="O112" i="50"/>
  <c r="N112" i="50"/>
  <c r="M112" i="50"/>
  <c r="L112" i="50"/>
  <c r="J112" i="50"/>
  <c r="I112" i="50"/>
  <c r="H112" i="50"/>
  <c r="C112" i="50"/>
  <c r="A112" i="50" s="1"/>
  <c r="B112" i="50"/>
  <c r="AP111" i="50"/>
  <c r="AN111" i="50"/>
  <c r="AL111" i="50"/>
  <c r="AK111" i="50"/>
  <c r="AJ111" i="50"/>
  <c r="AI111" i="50"/>
  <c r="AH111" i="50"/>
  <c r="AG111" i="50"/>
  <c r="AF111" i="50"/>
  <c r="AE111" i="50"/>
  <c r="AD111" i="50"/>
  <c r="AB111" i="50"/>
  <c r="AA111" i="50"/>
  <c r="Z111" i="50"/>
  <c r="Y111" i="50"/>
  <c r="X111" i="50"/>
  <c r="W111" i="50"/>
  <c r="V111" i="50"/>
  <c r="U111" i="50"/>
  <c r="R111" i="50"/>
  <c r="Q111" i="50"/>
  <c r="P111" i="50"/>
  <c r="O111" i="50"/>
  <c r="N111" i="50"/>
  <c r="M111" i="50"/>
  <c r="L111" i="50"/>
  <c r="I111" i="50"/>
  <c r="H111" i="50"/>
  <c r="C111" i="50"/>
  <c r="A111" i="50" s="1"/>
  <c r="B111" i="50"/>
  <c r="AP110" i="50"/>
  <c r="AO110" i="50"/>
  <c r="AN110" i="50"/>
  <c r="AM110" i="50"/>
  <c r="AL110" i="50"/>
  <c r="AK110" i="50"/>
  <c r="AJ110" i="50"/>
  <c r="AI110" i="50"/>
  <c r="AH110" i="50"/>
  <c r="AG110" i="50"/>
  <c r="AF110" i="50"/>
  <c r="AE110" i="50"/>
  <c r="AD110" i="50"/>
  <c r="AC110" i="50"/>
  <c r="AB110" i="50"/>
  <c r="AA110" i="50"/>
  <c r="Z110" i="50"/>
  <c r="Y110" i="50"/>
  <c r="X110" i="50"/>
  <c r="W110" i="50"/>
  <c r="V110" i="50"/>
  <c r="U110" i="50"/>
  <c r="T110" i="50"/>
  <c r="R110" i="50"/>
  <c r="Q110" i="50"/>
  <c r="P110" i="50"/>
  <c r="N110" i="50"/>
  <c r="M110" i="50"/>
  <c r="L110" i="50"/>
  <c r="K110" i="50"/>
  <c r="I110" i="50"/>
  <c r="G110" i="50"/>
  <c r="C110" i="50"/>
  <c r="B110" i="50"/>
  <c r="A110" i="50"/>
  <c r="AN109" i="50"/>
  <c r="AL109" i="50"/>
  <c r="AK109" i="50"/>
  <c r="AJ109" i="50"/>
  <c r="AI109" i="50"/>
  <c r="AH109" i="50"/>
  <c r="AG109" i="50"/>
  <c r="AD109" i="50"/>
  <c r="Z109" i="50"/>
  <c r="Y109" i="50"/>
  <c r="X109" i="50"/>
  <c r="W109" i="50"/>
  <c r="U109" i="50"/>
  <c r="M109" i="50"/>
  <c r="C109" i="50"/>
  <c r="A109" i="50" s="1"/>
  <c r="B109" i="50"/>
  <c r="AO108" i="50"/>
  <c r="AN108" i="50"/>
  <c r="AM108" i="50"/>
  <c r="AL108" i="50"/>
  <c r="AK108" i="50"/>
  <c r="AJ108" i="50"/>
  <c r="AI108" i="50"/>
  <c r="AH108" i="50"/>
  <c r="AG108" i="50"/>
  <c r="AF108" i="50"/>
  <c r="AE108" i="50"/>
  <c r="AD108" i="50"/>
  <c r="AC108" i="50"/>
  <c r="AB108" i="50"/>
  <c r="AA108" i="50"/>
  <c r="Z108" i="50"/>
  <c r="Y108" i="50"/>
  <c r="X108" i="50"/>
  <c r="W108" i="50"/>
  <c r="V108" i="50"/>
  <c r="U108" i="50"/>
  <c r="T108" i="50"/>
  <c r="R108" i="50"/>
  <c r="Q108" i="50"/>
  <c r="P108" i="50"/>
  <c r="O108" i="50"/>
  <c r="N108" i="50"/>
  <c r="L108" i="50"/>
  <c r="K108" i="50"/>
  <c r="J108" i="50"/>
  <c r="I108" i="50"/>
  <c r="H108" i="50"/>
  <c r="G108" i="50"/>
  <c r="C108" i="50"/>
  <c r="A108" i="50" s="1"/>
  <c r="B108" i="50"/>
  <c r="AO107" i="50"/>
  <c r="AN107" i="50"/>
  <c r="AL107" i="50"/>
  <c r="AJ107" i="50"/>
  <c r="AI107" i="50"/>
  <c r="AH107" i="50"/>
  <c r="AG107" i="50"/>
  <c r="AF107" i="50"/>
  <c r="AD107" i="50"/>
  <c r="AA107" i="50"/>
  <c r="Y107" i="50"/>
  <c r="X107" i="50"/>
  <c r="V107" i="50"/>
  <c r="U107" i="50"/>
  <c r="T107" i="50"/>
  <c r="H107" i="50"/>
  <c r="C107" i="50"/>
  <c r="B107" i="50"/>
  <c r="A107" i="50"/>
  <c r="AO106" i="50"/>
  <c r="AM106" i="50"/>
  <c r="AL106" i="50"/>
  <c r="AK106" i="50"/>
  <c r="AJ106" i="50"/>
  <c r="AI106" i="50"/>
  <c r="AH106" i="50"/>
  <c r="AG106" i="50"/>
  <c r="AF106" i="50"/>
  <c r="AE106" i="50"/>
  <c r="AD106" i="50"/>
  <c r="AC106" i="50"/>
  <c r="AA106" i="50"/>
  <c r="Z106" i="50"/>
  <c r="Y106" i="50"/>
  <c r="X106" i="50"/>
  <c r="W106" i="50"/>
  <c r="V106" i="50"/>
  <c r="U106" i="50"/>
  <c r="T106" i="50"/>
  <c r="R106" i="50"/>
  <c r="Q106" i="50"/>
  <c r="N106" i="50"/>
  <c r="H106" i="50"/>
  <c r="C106" i="50"/>
  <c r="B106" i="50"/>
  <c r="A106" i="50"/>
  <c r="AP105" i="50"/>
  <c r="AO105" i="50"/>
  <c r="AN105" i="50"/>
  <c r="AM105" i="50"/>
  <c r="AL105" i="50"/>
  <c r="AK105" i="50"/>
  <c r="AJ105" i="50"/>
  <c r="AI105" i="50"/>
  <c r="AH105" i="50"/>
  <c r="AG105" i="50"/>
  <c r="AF105" i="50"/>
  <c r="AE105" i="50"/>
  <c r="AD105" i="50"/>
  <c r="AC105" i="50"/>
  <c r="AB105" i="50"/>
  <c r="AA105" i="50"/>
  <c r="Z105" i="50"/>
  <c r="Y105" i="50"/>
  <c r="X105" i="50"/>
  <c r="W105" i="50"/>
  <c r="V105" i="50"/>
  <c r="U105" i="50"/>
  <c r="T105" i="50"/>
  <c r="S105" i="50"/>
  <c r="R105" i="50"/>
  <c r="Q105" i="50"/>
  <c r="P105" i="50"/>
  <c r="O105" i="50"/>
  <c r="N105" i="50"/>
  <c r="M105" i="50"/>
  <c r="L105" i="50"/>
  <c r="K105" i="50"/>
  <c r="I105" i="50"/>
  <c r="H105" i="50"/>
  <c r="G105" i="50"/>
  <c r="C105" i="50"/>
  <c r="A105" i="50" s="1"/>
  <c r="B105" i="50"/>
  <c r="AP104" i="50"/>
  <c r="AO104" i="50"/>
  <c r="AN104" i="50"/>
  <c r="AM104" i="50"/>
  <c r="AL104" i="50"/>
  <c r="AK104" i="50"/>
  <c r="AJ104" i="50"/>
  <c r="AI104" i="50"/>
  <c r="AH104" i="50"/>
  <c r="AG104" i="50"/>
  <c r="AF104" i="50"/>
  <c r="AE104" i="50"/>
  <c r="AD104" i="50"/>
  <c r="AC104" i="50"/>
  <c r="AB104" i="50"/>
  <c r="AA104" i="50"/>
  <c r="Z104" i="50"/>
  <c r="Y104" i="50"/>
  <c r="X104" i="50"/>
  <c r="W104" i="50"/>
  <c r="V104" i="50"/>
  <c r="U104" i="50"/>
  <c r="T104" i="50"/>
  <c r="S104" i="50"/>
  <c r="R104" i="50"/>
  <c r="Q104" i="50"/>
  <c r="P104" i="50"/>
  <c r="O104" i="50"/>
  <c r="N104" i="50"/>
  <c r="M104" i="50"/>
  <c r="L104" i="50"/>
  <c r="J104" i="50"/>
  <c r="I104" i="50"/>
  <c r="H104" i="50"/>
  <c r="G104" i="50"/>
  <c r="C104" i="50"/>
  <c r="A104" i="50" s="1"/>
  <c r="B104" i="50"/>
  <c r="AP103" i="50"/>
  <c r="AO103" i="50"/>
  <c r="AN103" i="50"/>
  <c r="AM103" i="50"/>
  <c r="AL103" i="50"/>
  <c r="AK103" i="50"/>
  <c r="AJ103" i="50"/>
  <c r="AI103" i="50"/>
  <c r="AH103" i="50"/>
  <c r="AG103" i="50"/>
  <c r="AF103" i="50"/>
  <c r="AE103" i="50"/>
  <c r="AD103" i="50"/>
  <c r="AC103" i="50"/>
  <c r="AB103" i="50"/>
  <c r="Z103" i="50"/>
  <c r="Y103" i="50"/>
  <c r="X103" i="50"/>
  <c r="W103" i="50"/>
  <c r="V103" i="50"/>
  <c r="U103" i="50"/>
  <c r="R103" i="50"/>
  <c r="Q103" i="50"/>
  <c r="P103" i="50"/>
  <c r="N103" i="50"/>
  <c r="L103" i="50"/>
  <c r="C103" i="50"/>
  <c r="B103" i="50"/>
  <c r="A103" i="50"/>
  <c r="AP102" i="50"/>
  <c r="AO102" i="50"/>
  <c r="AN102" i="50"/>
  <c r="AL102" i="50"/>
  <c r="AK102" i="50"/>
  <c r="AJ102" i="50"/>
  <c r="AI102" i="50"/>
  <c r="AH102" i="50"/>
  <c r="AG102" i="50"/>
  <c r="AF102" i="50"/>
  <c r="AE102" i="50"/>
  <c r="AD102" i="50"/>
  <c r="AC102" i="50"/>
  <c r="AA102" i="50"/>
  <c r="Z102" i="50"/>
  <c r="Y102" i="50"/>
  <c r="X102" i="50"/>
  <c r="W102" i="50"/>
  <c r="V102" i="50"/>
  <c r="U102" i="50"/>
  <c r="T102" i="50"/>
  <c r="S102" i="50"/>
  <c r="R102" i="50"/>
  <c r="Q102" i="50"/>
  <c r="P102" i="50"/>
  <c r="O102" i="50"/>
  <c r="M102" i="50"/>
  <c r="L102" i="50"/>
  <c r="K102" i="50"/>
  <c r="J102" i="50"/>
  <c r="H102" i="50"/>
  <c r="G102" i="50"/>
  <c r="C102" i="50"/>
  <c r="B102" i="50"/>
  <c r="A102" i="50"/>
  <c r="AK101" i="50"/>
  <c r="AJ101" i="50"/>
  <c r="AI101" i="50"/>
  <c r="AH101" i="50"/>
  <c r="AG101" i="50"/>
  <c r="AF101" i="50"/>
  <c r="AE101" i="50"/>
  <c r="AD101" i="50"/>
  <c r="Z101" i="50"/>
  <c r="Y101" i="50"/>
  <c r="X101" i="50"/>
  <c r="R101" i="50"/>
  <c r="Q101" i="50"/>
  <c r="P101" i="50"/>
  <c r="G101" i="50"/>
  <c r="C101" i="50"/>
  <c r="A101" i="50" s="1"/>
  <c r="B101" i="50"/>
  <c r="AP100" i="50"/>
  <c r="AO100" i="50"/>
  <c r="AN100" i="50"/>
  <c r="AM100" i="50"/>
  <c r="AL100" i="50"/>
  <c r="AK100" i="50"/>
  <c r="AJ100" i="50"/>
  <c r="AI100" i="50"/>
  <c r="AH100" i="50"/>
  <c r="AG100" i="50"/>
  <c r="AF100" i="50"/>
  <c r="AE100" i="50"/>
  <c r="AD100" i="50"/>
  <c r="AC100" i="50"/>
  <c r="AA100" i="50"/>
  <c r="Z100" i="50"/>
  <c r="Y100" i="50"/>
  <c r="X100" i="50"/>
  <c r="W100" i="50"/>
  <c r="V100" i="50"/>
  <c r="U100" i="50"/>
  <c r="T100" i="50"/>
  <c r="S100" i="50"/>
  <c r="R100" i="50"/>
  <c r="Q100" i="50"/>
  <c r="P100" i="50"/>
  <c r="O100" i="50"/>
  <c r="N100" i="50"/>
  <c r="M100" i="50"/>
  <c r="L100" i="50"/>
  <c r="K100" i="50"/>
  <c r="J100" i="50"/>
  <c r="I100" i="50"/>
  <c r="H100" i="50"/>
  <c r="G100" i="50"/>
  <c r="C100" i="50"/>
  <c r="A100" i="50" s="1"/>
  <c r="B100" i="50"/>
  <c r="AP99" i="50"/>
  <c r="AO99" i="50"/>
  <c r="AN99" i="50"/>
  <c r="AM99" i="50"/>
  <c r="AL99" i="50"/>
  <c r="AK99" i="50"/>
  <c r="AJ99" i="50"/>
  <c r="AI99" i="50"/>
  <c r="AH99" i="50"/>
  <c r="AG99" i="50"/>
  <c r="AF99" i="50"/>
  <c r="AE99" i="50"/>
  <c r="AD99" i="50"/>
  <c r="AC99" i="50"/>
  <c r="AB99" i="50"/>
  <c r="AA99" i="50"/>
  <c r="Z99" i="50"/>
  <c r="Y99" i="50"/>
  <c r="X99" i="50"/>
  <c r="W99" i="50"/>
  <c r="V99" i="50"/>
  <c r="U99" i="50"/>
  <c r="S99" i="50"/>
  <c r="R99" i="50"/>
  <c r="Q99" i="50"/>
  <c r="P99" i="50"/>
  <c r="O99" i="50"/>
  <c r="N99" i="50"/>
  <c r="M99" i="50"/>
  <c r="L99" i="50"/>
  <c r="G99" i="50"/>
  <c r="C99" i="50"/>
  <c r="B99" i="50"/>
  <c r="A99" i="50"/>
  <c r="AP98" i="50"/>
  <c r="AO98" i="50"/>
  <c r="AN98" i="50"/>
  <c r="AM98" i="50"/>
  <c r="AL98" i="50"/>
  <c r="AK98" i="50"/>
  <c r="AJ98" i="50"/>
  <c r="AI98" i="50"/>
  <c r="AH98" i="50"/>
  <c r="AG98" i="50"/>
  <c r="AF98" i="50"/>
  <c r="AE98" i="50"/>
  <c r="AD98" i="50"/>
  <c r="AC98" i="50"/>
  <c r="AB98" i="50"/>
  <c r="AA98" i="50"/>
  <c r="Z98" i="50"/>
  <c r="Y98" i="50"/>
  <c r="X98" i="50"/>
  <c r="V98" i="50"/>
  <c r="U98" i="50"/>
  <c r="T98" i="50"/>
  <c r="S98" i="50"/>
  <c r="R98" i="50"/>
  <c r="P98" i="50"/>
  <c r="O98" i="50"/>
  <c r="N98" i="50"/>
  <c r="M98" i="50"/>
  <c r="L98" i="50"/>
  <c r="K98" i="50"/>
  <c r="J98" i="50"/>
  <c r="I98" i="50"/>
  <c r="H98" i="50"/>
  <c r="G98" i="50"/>
  <c r="C98" i="50"/>
  <c r="B98" i="50"/>
  <c r="A98" i="50"/>
  <c r="AP97" i="50"/>
  <c r="AO97" i="50"/>
  <c r="AN97" i="50"/>
  <c r="AM97" i="50"/>
  <c r="AL97" i="50"/>
  <c r="AK97" i="50"/>
  <c r="AJ97" i="50"/>
  <c r="AI97" i="50"/>
  <c r="AH97" i="50"/>
  <c r="AG97" i="50"/>
  <c r="AF97" i="50"/>
  <c r="AE97" i="50"/>
  <c r="AD97" i="50"/>
  <c r="AC97" i="50"/>
  <c r="AB97" i="50"/>
  <c r="AA97" i="50"/>
  <c r="Z97" i="50"/>
  <c r="Y97" i="50"/>
  <c r="X97" i="50"/>
  <c r="V97" i="50"/>
  <c r="U97" i="50"/>
  <c r="T97" i="50"/>
  <c r="S97" i="50"/>
  <c r="R97" i="50"/>
  <c r="Q97" i="50"/>
  <c r="P97" i="50"/>
  <c r="O97" i="50"/>
  <c r="N97" i="50"/>
  <c r="M97" i="50"/>
  <c r="L97" i="50"/>
  <c r="K97" i="50"/>
  <c r="J97" i="50"/>
  <c r="I97" i="50"/>
  <c r="H97" i="50"/>
  <c r="G97" i="50"/>
  <c r="C97" i="50"/>
  <c r="A97" i="50" s="1"/>
  <c r="B97" i="50"/>
  <c r="AP96" i="50"/>
  <c r="AO96" i="50"/>
  <c r="AN96" i="50"/>
  <c r="AM96" i="50"/>
  <c r="AL96" i="50"/>
  <c r="AK96" i="50"/>
  <c r="AJ96" i="50"/>
  <c r="AI96" i="50"/>
  <c r="AH96" i="50"/>
  <c r="AG96" i="50"/>
  <c r="AF96" i="50"/>
  <c r="AE96" i="50"/>
  <c r="AD96" i="50"/>
  <c r="AC96" i="50"/>
  <c r="AB96" i="50"/>
  <c r="AA96" i="50"/>
  <c r="Z96" i="50"/>
  <c r="Y96" i="50"/>
  <c r="X96" i="50"/>
  <c r="V96" i="50"/>
  <c r="U96" i="50"/>
  <c r="T96" i="50"/>
  <c r="S96" i="50"/>
  <c r="R96" i="50"/>
  <c r="Q96" i="50"/>
  <c r="P96" i="50"/>
  <c r="O96" i="50"/>
  <c r="N96" i="50"/>
  <c r="M96" i="50"/>
  <c r="L96" i="50"/>
  <c r="K96" i="50"/>
  <c r="J96" i="50"/>
  <c r="I96" i="50"/>
  <c r="H96" i="50"/>
  <c r="G96" i="50"/>
  <c r="C96" i="50"/>
  <c r="A96" i="50" s="1"/>
  <c r="B96" i="50"/>
  <c r="AP95" i="50"/>
  <c r="AO95" i="50"/>
  <c r="AN95" i="50"/>
  <c r="AM95" i="50"/>
  <c r="AL95" i="50"/>
  <c r="AK95" i="50"/>
  <c r="AJ95" i="50"/>
  <c r="AI95" i="50"/>
  <c r="AH95" i="50"/>
  <c r="AG95" i="50"/>
  <c r="AF95" i="50"/>
  <c r="AE95" i="50"/>
  <c r="AD95" i="50"/>
  <c r="AC95" i="50"/>
  <c r="AB95" i="50"/>
  <c r="AA95" i="50"/>
  <c r="Z95" i="50"/>
  <c r="Y95" i="50"/>
  <c r="X95" i="50"/>
  <c r="W95" i="50"/>
  <c r="V95" i="50"/>
  <c r="U95" i="50"/>
  <c r="T95" i="50"/>
  <c r="S95" i="50"/>
  <c r="R95" i="50"/>
  <c r="O95" i="50"/>
  <c r="N95" i="50"/>
  <c r="M95" i="50"/>
  <c r="L95" i="50"/>
  <c r="K95" i="50"/>
  <c r="J95" i="50"/>
  <c r="I95" i="50"/>
  <c r="H95" i="50"/>
  <c r="C95" i="50"/>
  <c r="B95" i="50"/>
  <c r="A95" i="50"/>
  <c r="AP94" i="50"/>
  <c r="AO94" i="50"/>
  <c r="AN94" i="50"/>
  <c r="AM94" i="50"/>
  <c r="AL94" i="50"/>
  <c r="AK94" i="50"/>
  <c r="AJ94" i="50"/>
  <c r="AI94" i="50"/>
  <c r="AH94" i="50"/>
  <c r="AG94" i="50"/>
  <c r="AF94" i="50"/>
  <c r="AE94" i="50"/>
  <c r="AD94" i="50"/>
  <c r="AC94" i="50"/>
  <c r="AB94" i="50"/>
  <c r="AA94" i="50"/>
  <c r="Z94" i="50"/>
  <c r="Y94" i="50"/>
  <c r="X94" i="50"/>
  <c r="W94" i="50"/>
  <c r="V94" i="50"/>
  <c r="U94" i="50"/>
  <c r="T94" i="50"/>
  <c r="R94" i="50"/>
  <c r="Q94" i="50"/>
  <c r="O94" i="50"/>
  <c r="N94" i="50"/>
  <c r="M94" i="50"/>
  <c r="L94" i="50"/>
  <c r="K94" i="50"/>
  <c r="J94" i="50"/>
  <c r="I94" i="50"/>
  <c r="H94" i="50"/>
  <c r="G94" i="50"/>
  <c r="C94" i="50"/>
  <c r="B94" i="50"/>
  <c r="A94" i="50"/>
  <c r="AP93" i="50"/>
  <c r="AO93" i="50"/>
  <c r="AN93" i="50"/>
  <c r="AM93" i="50"/>
  <c r="AL93" i="50"/>
  <c r="AK93" i="50"/>
  <c r="AJ93" i="50"/>
  <c r="AI93" i="50"/>
  <c r="AH93" i="50"/>
  <c r="AG93" i="50"/>
  <c r="AF93" i="50"/>
  <c r="AE93" i="50"/>
  <c r="AD93" i="50"/>
  <c r="AC93" i="50"/>
  <c r="AB93" i="50"/>
  <c r="AA93" i="50"/>
  <c r="Z93" i="50"/>
  <c r="Y93" i="50"/>
  <c r="X93" i="50"/>
  <c r="W93" i="50"/>
  <c r="V93" i="50"/>
  <c r="U93" i="50"/>
  <c r="T93" i="50"/>
  <c r="R93" i="50"/>
  <c r="Q93" i="50"/>
  <c r="P93" i="50"/>
  <c r="O93" i="50"/>
  <c r="N93" i="50"/>
  <c r="M93" i="50"/>
  <c r="L93" i="50"/>
  <c r="K93" i="50"/>
  <c r="J93" i="50"/>
  <c r="I93" i="50"/>
  <c r="H93" i="50"/>
  <c r="G93" i="50"/>
  <c r="C93" i="50"/>
  <c r="A93" i="50" s="1"/>
  <c r="B93" i="50"/>
  <c r="AP92" i="50"/>
  <c r="AO92" i="50"/>
  <c r="AN92" i="50"/>
  <c r="AM92" i="50"/>
  <c r="AL92" i="50"/>
  <c r="AK92" i="50"/>
  <c r="AJ92" i="50"/>
  <c r="AI92" i="50"/>
  <c r="AH92" i="50"/>
  <c r="AG92" i="50"/>
  <c r="AF92" i="50"/>
  <c r="AE92" i="50"/>
  <c r="AD92" i="50"/>
  <c r="AC92" i="50"/>
  <c r="AB92" i="50"/>
  <c r="AA92" i="50"/>
  <c r="Z92" i="50"/>
  <c r="Y92" i="50"/>
  <c r="X92" i="50"/>
  <c r="W92" i="50"/>
  <c r="V92" i="50"/>
  <c r="U92" i="50"/>
  <c r="T92" i="50"/>
  <c r="R92" i="50"/>
  <c r="Q92" i="50"/>
  <c r="O92" i="50"/>
  <c r="N92" i="50"/>
  <c r="M92" i="50"/>
  <c r="L92" i="50"/>
  <c r="K92" i="50"/>
  <c r="J92" i="50"/>
  <c r="I92" i="50"/>
  <c r="H92" i="50"/>
  <c r="G92" i="50"/>
  <c r="C92" i="50"/>
  <c r="A92" i="50" s="1"/>
  <c r="B92" i="50"/>
  <c r="AP91" i="50"/>
  <c r="AO91" i="50"/>
  <c r="AN91" i="50"/>
  <c r="AM91" i="50"/>
  <c r="AL91" i="50"/>
  <c r="AK91" i="50"/>
  <c r="AJ91" i="50"/>
  <c r="AI91" i="50"/>
  <c r="AH91" i="50"/>
  <c r="AG91" i="50"/>
  <c r="AF91" i="50"/>
  <c r="AE91" i="50"/>
  <c r="AD91" i="50"/>
  <c r="AC91" i="50"/>
  <c r="AB91" i="50"/>
  <c r="AA91" i="50"/>
  <c r="Z91" i="50"/>
  <c r="Y91" i="50"/>
  <c r="X91" i="50"/>
  <c r="W91" i="50"/>
  <c r="V91" i="50"/>
  <c r="U91" i="50"/>
  <c r="T91" i="50"/>
  <c r="R91" i="50"/>
  <c r="Q91" i="50"/>
  <c r="O91" i="50"/>
  <c r="N91" i="50"/>
  <c r="M91" i="50"/>
  <c r="L91" i="50"/>
  <c r="K91" i="50"/>
  <c r="J91" i="50"/>
  <c r="I91" i="50"/>
  <c r="H91" i="50"/>
  <c r="G91" i="50"/>
  <c r="C91" i="50"/>
  <c r="B91" i="50"/>
  <c r="A91" i="50"/>
  <c r="AP90" i="50"/>
  <c r="AO90" i="50"/>
  <c r="AN90" i="50"/>
  <c r="AM90" i="50"/>
  <c r="AL90" i="50"/>
  <c r="AK90" i="50"/>
  <c r="AJ90" i="50"/>
  <c r="AI90" i="50"/>
  <c r="AH90" i="50"/>
  <c r="AG90" i="50"/>
  <c r="AF90" i="50"/>
  <c r="AE90" i="50"/>
  <c r="AD90" i="50"/>
  <c r="AC90" i="50"/>
  <c r="AB90" i="50"/>
  <c r="AA90" i="50"/>
  <c r="Z90" i="50"/>
  <c r="Y90" i="50"/>
  <c r="W90" i="50"/>
  <c r="V90" i="50"/>
  <c r="U90" i="50"/>
  <c r="T90" i="50"/>
  <c r="S90" i="50"/>
  <c r="R90" i="50"/>
  <c r="Q90" i="50"/>
  <c r="P90" i="50"/>
  <c r="O90" i="50"/>
  <c r="N90" i="50"/>
  <c r="M90" i="50"/>
  <c r="L90" i="50"/>
  <c r="K90" i="50"/>
  <c r="J90" i="50"/>
  <c r="I90" i="50"/>
  <c r="H90" i="50"/>
  <c r="G90" i="50"/>
  <c r="C90" i="50"/>
  <c r="B90" i="50"/>
  <c r="A90" i="50"/>
  <c r="AP89" i="50"/>
  <c r="AO89" i="50"/>
  <c r="AN89" i="50"/>
  <c r="AM89" i="50"/>
  <c r="AL89" i="50"/>
  <c r="AK89" i="50"/>
  <c r="AJ89" i="50"/>
  <c r="AI89" i="50"/>
  <c r="AH89" i="50"/>
  <c r="AG89" i="50"/>
  <c r="AF89" i="50"/>
  <c r="AE89" i="50"/>
  <c r="AD89" i="50"/>
  <c r="AB89" i="50"/>
  <c r="AA89" i="50"/>
  <c r="Z89" i="50"/>
  <c r="Y89" i="50"/>
  <c r="W89" i="50"/>
  <c r="V89" i="50"/>
  <c r="U89" i="50"/>
  <c r="T89" i="50"/>
  <c r="R89" i="50"/>
  <c r="Q89" i="50"/>
  <c r="P89" i="50"/>
  <c r="N89" i="50"/>
  <c r="M89" i="50"/>
  <c r="L89" i="50"/>
  <c r="K89" i="50"/>
  <c r="J89" i="50"/>
  <c r="I89" i="50"/>
  <c r="H89" i="50"/>
  <c r="G89" i="50"/>
  <c r="C89" i="50"/>
  <c r="A89" i="50" s="1"/>
  <c r="B89" i="50"/>
  <c r="AP88" i="50"/>
  <c r="AO88" i="50"/>
  <c r="AN88" i="50"/>
  <c r="AM88" i="50"/>
  <c r="AL88" i="50"/>
  <c r="AK88" i="50"/>
  <c r="AJ88" i="50"/>
  <c r="AI88" i="50"/>
  <c r="AH88" i="50"/>
  <c r="AG88" i="50"/>
  <c r="AF88" i="50"/>
  <c r="AE88" i="50"/>
  <c r="AD88" i="50"/>
  <c r="AC88" i="50"/>
  <c r="AB88" i="50"/>
  <c r="AA88" i="50"/>
  <c r="Z88" i="50"/>
  <c r="Y88" i="50"/>
  <c r="W88" i="50"/>
  <c r="V88" i="50"/>
  <c r="U88" i="50"/>
  <c r="T88" i="50"/>
  <c r="S88" i="50"/>
  <c r="R88" i="50"/>
  <c r="Q88" i="50"/>
  <c r="P88" i="50"/>
  <c r="O88" i="50"/>
  <c r="N88" i="50"/>
  <c r="M88" i="50"/>
  <c r="L88" i="50"/>
  <c r="K88" i="50"/>
  <c r="J88" i="50"/>
  <c r="I88" i="50"/>
  <c r="H88" i="50"/>
  <c r="G88" i="50"/>
  <c r="C88" i="50"/>
  <c r="A88" i="50" s="1"/>
  <c r="B88" i="50"/>
  <c r="AP87" i="50"/>
  <c r="AO87" i="50"/>
  <c r="AN87" i="50"/>
  <c r="AM87" i="50"/>
  <c r="AL87" i="50"/>
  <c r="AK87" i="50"/>
  <c r="AJ87" i="50"/>
  <c r="AI87" i="50"/>
  <c r="AH87" i="50"/>
  <c r="AG87" i="50"/>
  <c r="AF87" i="50"/>
  <c r="AE87" i="50"/>
  <c r="AD87" i="50"/>
  <c r="AB87" i="50"/>
  <c r="AA87" i="50"/>
  <c r="Z87" i="50"/>
  <c r="Y87" i="50"/>
  <c r="W87" i="50"/>
  <c r="V87" i="50"/>
  <c r="U87" i="50"/>
  <c r="T87" i="50"/>
  <c r="R87" i="50"/>
  <c r="Q87" i="50"/>
  <c r="O87" i="50"/>
  <c r="N87" i="50"/>
  <c r="M87" i="50"/>
  <c r="L87" i="50"/>
  <c r="K87" i="50"/>
  <c r="J87" i="50"/>
  <c r="I87" i="50"/>
  <c r="H87" i="50"/>
  <c r="G87" i="50"/>
  <c r="C87" i="50"/>
  <c r="B87" i="50"/>
  <c r="A87" i="50"/>
  <c r="AP86" i="50"/>
  <c r="AO86" i="50"/>
  <c r="AN86" i="50"/>
  <c r="AM86" i="50"/>
  <c r="AL86" i="50"/>
  <c r="AK86" i="50"/>
  <c r="AJ86" i="50"/>
  <c r="AI86" i="50"/>
  <c r="AH86" i="50"/>
  <c r="AG86" i="50"/>
  <c r="AF86" i="50"/>
  <c r="AE86" i="50"/>
  <c r="AD86" i="50"/>
  <c r="AC86" i="50"/>
  <c r="AB86" i="50"/>
  <c r="AA86" i="50"/>
  <c r="Z86" i="50"/>
  <c r="Y86" i="50"/>
  <c r="W86" i="50"/>
  <c r="V86" i="50"/>
  <c r="U86" i="50"/>
  <c r="T86" i="50"/>
  <c r="S86" i="50"/>
  <c r="R86" i="50"/>
  <c r="Q86" i="50"/>
  <c r="N86" i="50"/>
  <c r="M86" i="50"/>
  <c r="L86" i="50"/>
  <c r="K86" i="50"/>
  <c r="J86" i="50"/>
  <c r="I86" i="50"/>
  <c r="G86" i="50"/>
  <c r="C86" i="50"/>
  <c r="B86" i="50"/>
  <c r="A86" i="50"/>
  <c r="AP85" i="50"/>
  <c r="AO85" i="50"/>
  <c r="AN85" i="50"/>
  <c r="AM85" i="50"/>
  <c r="AL85" i="50"/>
  <c r="AK85" i="50"/>
  <c r="AJ85" i="50"/>
  <c r="AI85" i="50"/>
  <c r="AH85" i="50"/>
  <c r="AG85" i="50"/>
  <c r="AF85" i="50"/>
  <c r="AE85" i="50"/>
  <c r="AD85" i="50"/>
  <c r="AC85" i="50"/>
  <c r="AB85" i="50"/>
  <c r="AA85" i="50"/>
  <c r="Z85" i="50"/>
  <c r="Y85" i="50"/>
  <c r="X85" i="50"/>
  <c r="W85" i="50"/>
  <c r="V85" i="50"/>
  <c r="U85" i="50"/>
  <c r="T85" i="50"/>
  <c r="S85" i="50"/>
  <c r="R85" i="50"/>
  <c r="Q85" i="50"/>
  <c r="O85" i="50"/>
  <c r="N85" i="50"/>
  <c r="M85" i="50"/>
  <c r="L85" i="50"/>
  <c r="K85" i="50"/>
  <c r="J85" i="50"/>
  <c r="I85" i="50"/>
  <c r="H85" i="50"/>
  <c r="G85" i="50"/>
  <c r="C85" i="50"/>
  <c r="A85" i="50" s="1"/>
  <c r="B85" i="50"/>
  <c r="AP84" i="50"/>
  <c r="AO84" i="50"/>
  <c r="AN84" i="50"/>
  <c r="AM84" i="50"/>
  <c r="AL84" i="50"/>
  <c r="AK84" i="50"/>
  <c r="AJ84" i="50"/>
  <c r="AI84" i="50"/>
  <c r="AH84" i="50"/>
  <c r="AG84" i="50"/>
  <c r="AF84" i="50"/>
  <c r="AE84" i="50"/>
  <c r="AD84" i="50"/>
  <c r="AA84" i="50"/>
  <c r="Z84" i="50"/>
  <c r="Y84" i="50"/>
  <c r="X84" i="50"/>
  <c r="V84" i="50"/>
  <c r="U84" i="50"/>
  <c r="T84" i="50"/>
  <c r="S84" i="50"/>
  <c r="R84" i="50"/>
  <c r="O84" i="50"/>
  <c r="N84" i="50"/>
  <c r="L84" i="50"/>
  <c r="K84" i="50"/>
  <c r="J84" i="50"/>
  <c r="H84" i="50"/>
  <c r="G84" i="50"/>
  <c r="C84" i="50"/>
  <c r="A84" i="50" s="1"/>
  <c r="B84" i="50"/>
  <c r="AP83" i="50"/>
  <c r="AN83" i="50"/>
  <c r="AM83" i="50"/>
  <c r="AL83" i="50"/>
  <c r="AJ83" i="50"/>
  <c r="AI83" i="50"/>
  <c r="AH83" i="50"/>
  <c r="AG83" i="50"/>
  <c r="AF83" i="50"/>
  <c r="AE83" i="50"/>
  <c r="AD83" i="50"/>
  <c r="AC83" i="50"/>
  <c r="AA83" i="50"/>
  <c r="Z83" i="50"/>
  <c r="Y83" i="50"/>
  <c r="V83" i="50"/>
  <c r="U83" i="50"/>
  <c r="T83" i="50"/>
  <c r="R83" i="50"/>
  <c r="Q83" i="50"/>
  <c r="N83" i="50"/>
  <c r="H83" i="50"/>
  <c r="C83" i="50"/>
  <c r="B83" i="50"/>
  <c r="A83" i="50"/>
  <c r="AP82" i="50"/>
  <c r="AO82" i="50"/>
  <c r="AN82" i="50"/>
  <c r="AM82" i="50"/>
  <c r="AL82" i="50"/>
  <c r="AJ82" i="50"/>
  <c r="AI82" i="50"/>
  <c r="AH82" i="50"/>
  <c r="AG82" i="50"/>
  <c r="AF82" i="50"/>
  <c r="AE82" i="50"/>
  <c r="AD82" i="50"/>
  <c r="AC82" i="50"/>
  <c r="AB82" i="50"/>
  <c r="AA82" i="50"/>
  <c r="Z82" i="50"/>
  <c r="Y82" i="50"/>
  <c r="X82" i="50"/>
  <c r="W82" i="50"/>
  <c r="V82" i="50"/>
  <c r="U82" i="50"/>
  <c r="T82" i="50"/>
  <c r="S82" i="50"/>
  <c r="R82" i="50"/>
  <c r="Q82" i="50"/>
  <c r="O82" i="50"/>
  <c r="N82" i="50"/>
  <c r="M82" i="50"/>
  <c r="L82" i="50"/>
  <c r="K82" i="50"/>
  <c r="J82" i="50"/>
  <c r="H82" i="50"/>
  <c r="G82" i="50"/>
  <c r="C82" i="50"/>
  <c r="B82" i="50"/>
  <c r="A82" i="50"/>
  <c r="AP81" i="50"/>
  <c r="AN81" i="50"/>
  <c r="AL81" i="50"/>
  <c r="AK81" i="50"/>
  <c r="AJ81" i="50"/>
  <c r="AI81" i="50"/>
  <c r="AF81" i="50"/>
  <c r="AE81" i="50"/>
  <c r="AD81" i="50"/>
  <c r="AC81" i="50"/>
  <c r="AB81" i="50"/>
  <c r="AA81" i="50"/>
  <c r="Z81" i="50"/>
  <c r="Y81" i="50"/>
  <c r="X81" i="50"/>
  <c r="W81" i="50"/>
  <c r="U81" i="50"/>
  <c r="T81" i="50"/>
  <c r="S81" i="50"/>
  <c r="R81" i="50"/>
  <c r="Q81" i="50"/>
  <c r="P81" i="50"/>
  <c r="O81" i="50"/>
  <c r="N81" i="50"/>
  <c r="M81" i="50"/>
  <c r="L81" i="50"/>
  <c r="K81" i="50"/>
  <c r="I81" i="50"/>
  <c r="H81" i="50"/>
  <c r="G81" i="50"/>
  <c r="C81" i="50"/>
  <c r="A81" i="50" s="1"/>
  <c r="B81" i="50"/>
  <c r="AP80" i="50"/>
  <c r="AO80" i="50"/>
  <c r="AN80" i="50"/>
  <c r="AM80" i="50"/>
  <c r="AL80" i="50"/>
  <c r="AJ80" i="50"/>
  <c r="AI80" i="50"/>
  <c r="AF80" i="50"/>
  <c r="AE80" i="50"/>
  <c r="AD80" i="50"/>
  <c r="AC80" i="50"/>
  <c r="AB80" i="50"/>
  <c r="Z80" i="50"/>
  <c r="Y80" i="50"/>
  <c r="X80" i="50"/>
  <c r="W80" i="50"/>
  <c r="V80" i="50"/>
  <c r="U80" i="50"/>
  <c r="T80" i="50"/>
  <c r="S80" i="50"/>
  <c r="R80" i="50"/>
  <c r="Q80" i="50"/>
  <c r="P80" i="50"/>
  <c r="O80" i="50"/>
  <c r="N80" i="50"/>
  <c r="M80" i="50"/>
  <c r="K80" i="50"/>
  <c r="H80" i="50"/>
  <c r="C80" i="50"/>
  <c r="A80" i="50" s="1"/>
  <c r="B80" i="50"/>
  <c r="AP79" i="50"/>
  <c r="AN79" i="50"/>
  <c r="AK79" i="50"/>
  <c r="AJ79" i="50"/>
  <c r="AI79" i="50"/>
  <c r="AH79" i="50"/>
  <c r="AG79" i="50"/>
  <c r="AD79" i="50"/>
  <c r="AC79" i="50"/>
  <c r="AA79" i="50"/>
  <c r="Z79" i="50"/>
  <c r="Y79" i="50"/>
  <c r="V79" i="50"/>
  <c r="U79" i="50"/>
  <c r="Q79" i="50"/>
  <c r="P79" i="50"/>
  <c r="N79" i="50"/>
  <c r="I79" i="50"/>
  <c r="H79" i="50"/>
  <c r="C79" i="50"/>
  <c r="B79" i="50"/>
  <c r="A79" i="50"/>
  <c r="AP78" i="50"/>
  <c r="AE78" i="50"/>
  <c r="AD78" i="50"/>
  <c r="Z78" i="50"/>
  <c r="Y78" i="50"/>
  <c r="Q78" i="50"/>
  <c r="P78" i="50"/>
  <c r="N78" i="50"/>
  <c r="C78" i="50"/>
  <c r="B78" i="50"/>
  <c r="A78" i="50"/>
  <c r="AP77" i="50"/>
  <c r="AO77" i="50"/>
  <c r="AN77" i="50"/>
  <c r="AM77" i="50"/>
  <c r="AL77" i="50"/>
  <c r="AK77" i="50"/>
  <c r="AJ77" i="50"/>
  <c r="AI77" i="50"/>
  <c r="AH77" i="50"/>
  <c r="AG77" i="50"/>
  <c r="AF77" i="50"/>
  <c r="AE77" i="50"/>
  <c r="AD77" i="50"/>
  <c r="AC77" i="50"/>
  <c r="AB77" i="50"/>
  <c r="AA77" i="50"/>
  <c r="Z77" i="50"/>
  <c r="Y77" i="50"/>
  <c r="X77" i="50"/>
  <c r="W77" i="50"/>
  <c r="V77" i="50"/>
  <c r="U77" i="50"/>
  <c r="T77" i="50"/>
  <c r="S77" i="50"/>
  <c r="R77" i="50"/>
  <c r="Q77" i="50"/>
  <c r="P77" i="50"/>
  <c r="O77" i="50"/>
  <c r="N77" i="50"/>
  <c r="M77" i="50"/>
  <c r="L77" i="50"/>
  <c r="K77" i="50"/>
  <c r="J77" i="50"/>
  <c r="H77" i="50"/>
  <c r="G77" i="50"/>
  <c r="C77" i="50"/>
  <c r="B77" i="50"/>
  <c r="A77" i="50"/>
  <c r="AP76" i="50"/>
  <c r="AO76" i="50"/>
  <c r="AM76" i="50"/>
  <c r="AK76" i="50"/>
  <c r="AJ76" i="50"/>
  <c r="AI76" i="50"/>
  <c r="AH76" i="50"/>
  <c r="AG76" i="50"/>
  <c r="AF76" i="50"/>
  <c r="AE76" i="50"/>
  <c r="AD76" i="50"/>
  <c r="AC76" i="50"/>
  <c r="AB76" i="50"/>
  <c r="Z76" i="50"/>
  <c r="Y76" i="50"/>
  <c r="X76" i="50"/>
  <c r="W76" i="50"/>
  <c r="V76" i="50"/>
  <c r="U76" i="50"/>
  <c r="S76" i="50"/>
  <c r="R76" i="50"/>
  <c r="Q76" i="50"/>
  <c r="P76" i="50"/>
  <c r="O76" i="50"/>
  <c r="M76" i="50"/>
  <c r="L76" i="50"/>
  <c r="K76" i="50"/>
  <c r="J76" i="50"/>
  <c r="I76" i="50"/>
  <c r="H76" i="50"/>
  <c r="G76" i="50"/>
  <c r="C76" i="50"/>
  <c r="A76" i="50" s="1"/>
  <c r="B76" i="50"/>
  <c r="AK75" i="50"/>
  <c r="AJ75" i="50"/>
  <c r="AI75" i="50"/>
  <c r="AE75" i="50"/>
  <c r="AD75" i="50"/>
  <c r="Z75" i="50"/>
  <c r="Y75" i="50"/>
  <c r="V75" i="50"/>
  <c r="Q75" i="50"/>
  <c r="P75" i="50"/>
  <c r="C75" i="50"/>
  <c r="A75" i="50" s="1"/>
  <c r="B75" i="50"/>
  <c r="AI74" i="50"/>
  <c r="AH74" i="50"/>
  <c r="AG74" i="50"/>
  <c r="AE74" i="50"/>
  <c r="AD74" i="50"/>
  <c r="AA74" i="50"/>
  <c r="Z74" i="50"/>
  <c r="Y74" i="50"/>
  <c r="Q74" i="50"/>
  <c r="P74" i="50"/>
  <c r="I74" i="50"/>
  <c r="C74" i="50"/>
  <c r="A74" i="50" s="1"/>
  <c r="B74" i="50"/>
  <c r="AP73" i="50"/>
  <c r="AO73" i="50"/>
  <c r="AN73" i="50"/>
  <c r="AM73" i="50"/>
  <c r="AL73" i="50"/>
  <c r="AK73" i="50"/>
  <c r="AJ73" i="50"/>
  <c r="AI73" i="50"/>
  <c r="AH73" i="50"/>
  <c r="AG73" i="50"/>
  <c r="AF73" i="50"/>
  <c r="AE73" i="50"/>
  <c r="AD73" i="50"/>
  <c r="AC73" i="50"/>
  <c r="AB73" i="50"/>
  <c r="AA73" i="50"/>
  <c r="Z73" i="50"/>
  <c r="Y73" i="50"/>
  <c r="X73" i="50"/>
  <c r="W73" i="50"/>
  <c r="V73" i="50"/>
  <c r="S73" i="50"/>
  <c r="R73" i="50"/>
  <c r="Q73" i="50"/>
  <c r="P73" i="50"/>
  <c r="O73" i="50"/>
  <c r="N73" i="50"/>
  <c r="M73" i="50"/>
  <c r="L73" i="50"/>
  <c r="K73" i="50"/>
  <c r="J73" i="50"/>
  <c r="I73" i="50"/>
  <c r="H73" i="50"/>
  <c r="C73" i="50"/>
  <c r="B73" i="50"/>
  <c r="A73" i="50"/>
  <c r="AP72" i="50"/>
  <c r="AN72" i="50"/>
  <c r="AD72" i="50"/>
  <c r="Z72" i="50"/>
  <c r="Y72" i="50"/>
  <c r="U72" i="50"/>
  <c r="Q72" i="50"/>
  <c r="N72" i="50"/>
  <c r="C72" i="50"/>
  <c r="A72" i="50" s="1"/>
  <c r="B72" i="50"/>
  <c r="AP71" i="50"/>
  <c r="AO71" i="50"/>
  <c r="AN71" i="50"/>
  <c r="AM71" i="50"/>
  <c r="AK71" i="50"/>
  <c r="AJ71" i="50"/>
  <c r="AI71" i="50"/>
  <c r="AH71" i="50"/>
  <c r="AG71" i="50"/>
  <c r="AF71" i="50"/>
  <c r="AE71" i="50"/>
  <c r="AD71" i="50"/>
  <c r="AB71" i="50"/>
  <c r="AA71" i="50"/>
  <c r="Z71" i="50"/>
  <c r="Y71" i="50"/>
  <c r="X71" i="50"/>
  <c r="W71" i="50"/>
  <c r="V71" i="50"/>
  <c r="U71" i="50"/>
  <c r="T71" i="50"/>
  <c r="R71" i="50"/>
  <c r="Q71" i="50"/>
  <c r="P71" i="50"/>
  <c r="O71" i="50"/>
  <c r="N71" i="50"/>
  <c r="M71" i="50"/>
  <c r="L71" i="50"/>
  <c r="K71" i="50"/>
  <c r="J71" i="50"/>
  <c r="I71" i="50"/>
  <c r="G71" i="50"/>
  <c r="C71" i="50"/>
  <c r="A71" i="50" s="1"/>
  <c r="B71" i="50"/>
  <c r="AP70" i="50"/>
  <c r="AO70" i="50"/>
  <c r="AN70" i="50"/>
  <c r="AM70" i="50"/>
  <c r="AL70" i="50"/>
  <c r="AK70" i="50"/>
  <c r="AJ70" i="50"/>
  <c r="AI70" i="50"/>
  <c r="AH70" i="50"/>
  <c r="AG70" i="50"/>
  <c r="AF70" i="50"/>
  <c r="AE70" i="50"/>
  <c r="AD70" i="50"/>
  <c r="AC70" i="50"/>
  <c r="AB70" i="50"/>
  <c r="AA70" i="50"/>
  <c r="Z70" i="50"/>
  <c r="Y70" i="50"/>
  <c r="X70" i="50"/>
  <c r="W70" i="50"/>
  <c r="V70" i="50"/>
  <c r="U70" i="50"/>
  <c r="T70" i="50"/>
  <c r="S70" i="50"/>
  <c r="R70" i="50"/>
  <c r="Q70" i="50"/>
  <c r="P70" i="50"/>
  <c r="O70" i="50"/>
  <c r="N70" i="50"/>
  <c r="M70" i="50"/>
  <c r="L70" i="50"/>
  <c r="K70" i="50"/>
  <c r="J70" i="50"/>
  <c r="H70" i="50"/>
  <c r="G70" i="50"/>
  <c r="C70" i="50"/>
  <c r="B70" i="50"/>
  <c r="A70" i="50"/>
  <c r="AP69" i="50"/>
  <c r="AO69" i="50"/>
  <c r="AN69" i="50"/>
  <c r="AM69" i="50"/>
  <c r="AL69" i="50"/>
  <c r="AK69" i="50"/>
  <c r="AJ69" i="50"/>
  <c r="AI69" i="50"/>
  <c r="AH69" i="50"/>
  <c r="AF69" i="50"/>
  <c r="AE69" i="50"/>
  <c r="AD69" i="50"/>
  <c r="AC69" i="50"/>
  <c r="AB69" i="50"/>
  <c r="AA69" i="50"/>
  <c r="Z69" i="50"/>
  <c r="Y69" i="50"/>
  <c r="X69" i="50"/>
  <c r="W69" i="50"/>
  <c r="V69" i="50"/>
  <c r="U69" i="50"/>
  <c r="T69" i="50"/>
  <c r="S69" i="50"/>
  <c r="R69" i="50"/>
  <c r="Q69" i="50"/>
  <c r="P69" i="50"/>
  <c r="O69" i="50"/>
  <c r="N69" i="50"/>
  <c r="M69" i="50"/>
  <c r="L69" i="50"/>
  <c r="K69" i="50"/>
  <c r="J69" i="50"/>
  <c r="H69" i="50"/>
  <c r="G69" i="50"/>
  <c r="C69" i="50"/>
  <c r="B69" i="50"/>
  <c r="A69" i="50"/>
  <c r="AP68" i="50"/>
  <c r="AO68" i="50"/>
  <c r="AN68" i="50"/>
  <c r="AM68" i="50"/>
  <c r="AL68" i="50"/>
  <c r="AK68" i="50"/>
  <c r="AJ68" i="50"/>
  <c r="AI68" i="50"/>
  <c r="AH68" i="50"/>
  <c r="AG68" i="50"/>
  <c r="AF68" i="50"/>
  <c r="AE68" i="50"/>
  <c r="AD68" i="50"/>
  <c r="AC68" i="50"/>
  <c r="AB68" i="50"/>
  <c r="Z68" i="50"/>
  <c r="Y68" i="50"/>
  <c r="X68" i="50"/>
  <c r="W68" i="50"/>
  <c r="V68" i="50"/>
  <c r="U68" i="50"/>
  <c r="T68" i="50"/>
  <c r="S68" i="50"/>
  <c r="R68" i="50"/>
  <c r="Q68" i="50"/>
  <c r="P68" i="50"/>
  <c r="O68" i="50"/>
  <c r="N68" i="50"/>
  <c r="L68" i="50"/>
  <c r="K68" i="50"/>
  <c r="J68" i="50"/>
  <c r="H68" i="50"/>
  <c r="G68" i="50"/>
  <c r="C68" i="50"/>
  <c r="A68" i="50" s="1"/>
  <c r="B68" i="50"/>
  <c r="AP67" i="50"/>
  <c r="AO67" i="50"/>
  <c r="AM67" i="50"/>
  <c r="AL67" i="50"/>
  <c r="AK67" i="50"/>
  <c r="AJ67" i="50"/>
  <c r="AI67" i="50"/>
  <c r="AH67" i="50"/>
  <c r="AG67" i="50"/>
  <c r="AF67" i="50"/>
  <c r="AE67" i="50"/>
  <c r="AD67" i="50"/>
  <c r="AC67" i="50"/>
  <c r="AA67" i="50"/>
  <c r="Z67" i="50"/>
  <c r="Y67" i="50"/>
  <c r="X67" i="50"/>
  <c r="W67" i="50"/>
  <c r="V67" i="50"/>
  <c r="U67" i="50"/>
  <c r="T67" i="50"/>
  <c r="S67" i="50"/>
  <c r="R67" i="50"/>
  <c r="Q67" i="50"/>
  <c r="P67" i="50"/>
  <c r="O67" i="50"/>
  <c r="N67" i="50"/>
  <c r="K67" i="50"/>
  <c r="J67" i="50"/>
  <c r="I67" i="50"/>
  <c r="H67" i="50"/>
  <c r="G67" i="50"/>
  <c r="C67" i="50"/>
  <c r="A67" i="50" s="1"/>
  <c r="B67" i="50"/>
  <c r="AO66" i="50"/>
  <c r="AN66" i="50"/>
  <c r="AM66" i="50"/>
  <c r="AL66" i="50"/>
  <c r="AK66" i="50"/>
  <c r="AJ66" i="50"/>
  <c r="AI66" i="50"/>
  <c r="AH66" i="50"/>
  <c r="AG66" i="50"/>
  <c r="AF66" i="50"/>
  <c r="AE66" i="50"/>
  <c r="AD66" i="50"/>
  <c r="AC66" i="50"/>
  <c r="AA66" i="50"/>
  <c r="Z66" i="50"/>
  <c r="Y66" i="50"/>
  <c r="X66" i="50"/>
  <c r="W66" i="50"/>
  <c r="V66" i="50"/>
  <c r="U66" i="50"/>
  <c r="T66" i="50"/>
  <c r="S66" i="50"/>
  <c r="R66" i="50"/>
  <c r="Q66" i="50"/>
  <c r="P66" i="50"/>
  <c r="O66" i="50"/>
  <c r="L66" i="50"/>
  <c r="K66" i="50"/>
  <c r="J66" i="50"/>
  <c r="H66" i="50"/>
  <c r="C66" i="50"/>
  <c r="B66" i="50"/>
  <c r="A66" i="50"/>
  <c r="AP65" i="50"/>
  <c r="AO65" i="50"/>
  <c r="AN65" i="50"/>
  <c r="AL65" i="50"/>
  <c r="AK65" i="50"/>
  <c r="AJ65" i="50"/>
  <c r="AI65" i="50"/>
  <c r="AH65" i="50"/>
  <c r="AG65" i="50"/>
  <c r="AF65" i="50"/>
  <c r="AE65" i="50"/>
  <c r="AD65" i="50"/>
  <c r="AC65" i="50"/>
  <c r="AA65" i="50"/>
  <c r="Z65" i="50"/>
  <c r="Y65" i="50"/>
  <c r="X65" i="50"/>
  <c r="W65" i="50"/>
  <c r="V65" i="50"/>
  <c r="T65" i="50"/>
  <c r="R65" i="50"/>
  <c r="Q65" i="50"/>
  <c r="P65" i="50"/>
  <c r="O65" i="50"/>
  <c r="N65" i="50"/>
  <c r="M65" i="50"/>
  <c r="L65" i="50"/>
  <c r="J65" i="50"/>
  <c r="I65" i="50"/>
  <c r="H65" i="50"/>
  <c r="C65" i="50"/>
  <c r="B65" i="50"/>
  <c r="A65" i="50"/>
  <c r="AP64" i="50"/>
  <c r="AN64" i="50"/>
  <c r="AL64" i="50"/>
  <c r="AK64" i="50"/>
  <c r="AJ64" i="50"/>
  <c r="AI64" i="50"/>
  <c r="AH64" i="50"/>
  <c r="AG64" i="50"/>
  <c r="AF64" i="50"/>
  <c r="AE64" i="50"/>
  <c r="AD64" i="50"/>
  <c r="AB64" i="50"/>
  <c r="AA64" i="50"/>
  <c r="Z64" i="50"/>
  <c r="Y64" i="50"/>
  <c r="X64" i="50"/>
  <c r="W64" i="50"/>
  <c r="V64" i="50"/>
  <c r="U64" i="50"/>
  <c r="R64" i="50"/>
  <c r="Q64" i="50"/>
  <c r="P64" i="50"/>
  <c r="O64" i="50"/>
  <c r="N64" i="50"/>
  <c r="M64" i="50"/>
  <c r="L64" i="50"/>
  <c r="I64" i="50"/>
  <c r="H64" i="50"/>
  <c r="C64" i="50"/>
  <c r="A64" i="50" s="1"/>
  <c r="B64" i="50"/>
  <c r="AP63" i="50"/>
  <c r="AO63" i="50"/>
  <c r="AN63" i="50"/>
  <c r="AM63" i="50"/>
  <c r="AL63" i="50"/>
  <c r="AK63" i="50"/>
  <c r="AJ63" i="50"/>
  <c r="AI63" i="50"/>
  <c r="AH63" i="50"/>
  <c r="AG63" i="50"/>
  <c r="AF63" i="50"/>
  <c r="AE63" i="50"/>
  <c r="AD63" i="50"/>
  <c r="AC63" i="50"/>
  <c r="AA63" i="50"/>
  <c r="Z63" i="50"/>
  <c r="Y63" i="50"/>
  <c r="X63" i="50"/>
  <c r="W63" i="50"/>
  <c r="V63" i="50"/>
  <c r="U63" i="50"/>
  <c r="T63" i="50"/>
  <c r="R63" i="50"/>
  <c r="Q63" i="50"/>
  <c r="P63" i="50"/>
  <c r="N63" i="50"/>
  <c r="M63" i="50"/>
  <c r="L63" i="50"/>
  <c r="K63" i="50"/>
  <c r="I63" i="50"/>
  <c r="G63" i="50"/>
  <c r="C63" i="50"/>
  <c r="A63" i="50" s="1"/>
  <c r="B63" i="50"/>
  <c r="AN62" i="50"/>
  <c r="AL62" i="50"/>
  <c r="AJ62" i="50"/>
  <c r="AI62" i="50"/>
  <c r="AH62" i="50"/>
  <c r="AG62" i="50"/>
  <c r="AF62" i="50"/>
  <c r="AD62" i="50"/>
  <c r="Z62" i="50"/>
  <c r="Y62" i="50"/>
  <c r="X62" i="50"/>
  <c r="W62" i="50"/>
  <c r="U62" i="50"/>
  <c r="Q62" i="50"/>
  <c r="M62" i="50"/>
  <c r="C62" i="50"/>
  <c r="B62" i="50"/>
  <c r="A62" i="50"/>
  <c r="AO61" i="50"/>
  <c r="AN61" i="50"/>
  <c r="AM61" i="50"/>
  <c r="AL61" i="50"/>
  <c r="AK61" i="50"/>
  <c r="AJ61" i="50"/>
  <c r="AI61" i="50"/>
  <c r="AH61" i="50"/>
  <c r="AG61" i="50"/>
  <c r="AF61" i="50"/>
  <c r="AE61" i="50"/>
  <c r="AD61" i="50"/>
  <c r="AC61" i="50"/>
  <c r="AB61" i="50"/>
  <c r="AA61" i="50"/>
  <c r="Z61" i="50"/>
  <c r="Y61" i="50"/>
  <c r="X61" i="50"/>
  <c r="W61" i="50"/>
  <c r="V61" i="50"/>
  <c r="U61" i="50"/>
  <c r="T61" i="50"/>
  <c r="S61" i="50"/>
  <c r="R61" i="50"/>
  <c r="Q61" i="50"/>
  <c r="P61" i="50"/>
  <c r="O61" i="50"/>
  <c r="N61" i="50"/>
  <c r="L61" i="50"/>
  <c r="K61" i="50"/>
  <c r="J61" i="50"/>
  <c r="I61" i="50"/>
  <c r="H61" i="50"/>
  <c r="G61" i="50"/>
  <c r="C61" i="50"/>
  <c r="B61" i="50"/>
  <c r="A61" i="50"/>
  <c r="AO60" i="50"/>
  <c r="AN60" i="50"/>
  <c r="AM60" i="50"/>
  <c r="AL60" i="50"/>
  <c r="AK60" i="50"/>
  <c r="AJ60" i="50"/>
  <c r="AI60" i="50"/>
  <c r="AH60" i="50"/>
  <c r="AG60" i="50"/>
  <c r="AF60" i="50"/>
  <c r="AE60" i="50"/>
  <c r="AD60" i="50"/>
  <c r="AB60" i="50"/>
  <c r="AA60" i="50"/>
  <c r="Z60" i="50"/>
  <c r="Y60" i="50"/>
  <c r="X60" i="50"/>
  <c r="W60" i="50"/>
  <c r="V60" i="50"/>
  <c r="U60" i="50"/>
  <c r="T60" i="50"/>
  <c r="Q60" i="50"/>
  <c r="P60" i="50"/>
  <c r="N60" i="50"/>
  <c r="L60" i="50"/>
  <c r="K60" i="50"/>
  <c r="J60" i="50"/>
  <c r="I60" i="50"/>
  <c r="H60" i="50"/>
  <c r="G60" i="50"/>
  <c r="C60" i="50"/>
  <c r="A60" i="50" s="1"/>
  <c r="B60" i="50"/>
  <c r="AO59" i="50"/>
  <c r="AN59" i="50"/>
  <c r="AL59" i="50"/>
  <c r="AJ59" i="50"/>
  <c r="AI59" i="50"/>
  <c r="AH59" i="50"/>
  <c r="AG59" i="50"/>
  <c r="AF59" i="50"/>
  <c r="AD59" i="50"/>
  <c r="AC59" i="50"/>
  <c r="AA59" i="50"/>
  <c r="Y59" i="50"/>
  <c r="X59" i="50"/>
  <c r="V59" i="50"/>
  <c r="U59" i="50"/>
  <c r="T59" i="50"/>
  <c r="R59" i="50"/>
  <c r="O59" i="50"/>
  <c r="M59" i="50"/>
  <c r="H59" i="50"/>
  <c r="C59" i="50"/>
  <c r="A59" i="50" s="1"/>
  <c r="B59" i="50"/>
  <c r="AO58" i="50"/>
  <c r="AN58" i="50"/>
  <c r="AM58" i="50"/>
  <c r="AL58" i="50"/>
  <c r="AK58" i="50"/>
  <c r="AJ58" i="50"/>
  <c r="AI58" i="50"/>
  <c r="AH58" i="50"/>
  <c r="AG58" i="50"/>
  <c r="AF58" i="50"/>
  <c r="AE58" i="50"/>
  <c r="AD58" i="50"/>
  <c r="AC58" i="50"/>
  <c r="AA58" i="50"/>
  <c r="Y58" i="50"/>
  <c r="X58" i="50"/>
  <c r="W58" i="50"/>
  <c r="V58" i="50"/>
  <c r="U58" i="50"/>
  <c r="T58" i="50"/>
  <c r="R58" i="50"/>
  <c r="O58" i="50"/>
  <c r="N58" i="50"/>
  <c r="H58" i="50"/>
  <c r="C58" i="50"/>
  <c r="B58" i="50"/>
  <c r="A58" i="50"/>
  <c r="AO57" i="50"/>
  <c r="AN57" i="50"/>
  <c r="AM57" i="50"/>
  <c r="AL57" i="50"/>
  <c r="AK57" i="50"/>
  <c r="AJ57" i="50"/>
  <c r="AI57" i="50"/>
  <c r="AH57" i="50"/>
  <c r="AG57" i="50"/>
  <c r="AF57" i="50"/>
  <c r="AE57" i="50"/>
  <c r="AD57" i="50"/>
  <c r="AC57" i="50"/>
  <c r="AB57" i="50"/>
  <c r="AA57" i="50"/>
  <c r="Z57" i="50"/>
  <c r="Y57" i="50"/>
  <c r="X57" i="50"/>
  <c r="W57" i="50"/>
  <c r="V57" i="50"/>
  <c r="U57" i="50"/>
  <c r="T57" i="50"/>
  <c r="S57" i="50"/>
  <c r="R57" i="50"/>
  <c r="Q57" i="50"/>
  <c r="P57" i="50"/>
  <c r="N57" i="50"/>
  <c r="L57" i="50"/>
  <c r="K57" i="50"/>
  <c r="J57" i="50"/>
  <c r="I57" i="50"/>
  <c r="H57" i="50"/>
  <c r="G57" i="50"/>
  <c r="C57" i="50"/>
  <c r="B57" i="50"/>
  <c r="A57" i="50"/>
  <c r="AO56" i="50"/>
  <c r="AK56" i="50"/>
  <c r="AJ56" i="50"/>
  <c r="AI56" i="50"/>
  <c r="AH56" i="50"/>
  <c r="AG56" i="50"/>
  <c r="AF56" i="50"/>
  <c r="AD56" i="50"/>
  <c r="AC56" i="50"/>
  <c r="AA56" i="50"/>
  <c r="Z56" i="50"/>
  <c r="V56" i="50"/>
  <c r="U56" i="50"/>
  <c r="T56" i="50"/>
  <c r="Q56" i="50"/>
  <c r="N56" i="50"/>
  <c r="M56" i="50"/>
  <c r="J56" i="50"/>
  <c r="H56" i="50"/>
  <c r="C56" i="50"/>
  <c r="A56" i="50" s="1"/>
  <c r="B56" i="50"/>
  <c r="AP55" i="50"/>
  <c r="AO55" i="50"/>
  <c r="AN55" i="50"/>
  <c r="AM55" i="50"/>
  <c r="AL55" i="50"/>
  <c r="AK55" i="50"/>
  <c r="AJ55" i="50"/>
  <c r="AI55" i="50"/>
  <c r="AH55" i="50"/>
  <c r="AG55" i="50"/>
  <c r="AF55" i="50"/>
  <c r="AE55" i="50"/>
  <c r="AD55" i="50"/>
  <c r="AC55" i="50"/>
  <c r="AB55" i="50"/>
  <c r="AA55" i="50"/>
  <c r="Z55" i="50"/>
  <c r="Y55" i="50"/>
  <c r="X55" i="50"/>
  <c r="W55" i="50"/>
  <c r="V55" i="50"/>
  <c r="U55" i="50"/>
  <c r="T55" i="50"/>
  <c r="S55" i="50"/>
  <c r="R55" i="50"/>
  <c r="Q55" i="50"/>
  <c r="P55" i="50"/>
  <c r="N55" i="50"/>
  <c r="M55" i="50"/>
  <c r="L55" i="50"/>
  <c r="K55" i="50"/>
  <c r="I55" i="50"/>
  <c r="H55" i="50"/>
  <c r="G55" i="50"/>
  <c r="C55" i="50"/>
  <c r="A55" i="50" s="1"/>
  <c r="B55" i="50"/>
  <c r="AP54" i="50"/>
  <c r="AO54" i="50"/>
  <c r="AN54" i="50"/>
  <c r="AM54" i="50"/>
  <c r="AL54" i="50"/>
  <c r="AK54" i="50"/>
  <c r="AJ54" i="50"/>
  <c r="AI54" i="50"/>
  <c r="AH54" i="50"/>
  <c r="AG54" i="50"/>
  <c r="AF54" i="50"/>
  <c r="AE54" i="50"/>
  <c r="AD54" i="50"/>
  <c r="AC54" i="50"/>
  <c r="AB54" i="50"/>
  <c r="AA54" i="50"/>
  <c r="Z54" i="50"/>
  <c r="Y54" i="50"/>
  <c r="X54" i="50"/>
  <c r="W54" i="50"/>
  <c r="V54" i="50"/>
  <c r="U54" i="50"/>
  <c r="T54" i="50"/>
  <c r="S54" i="50"/>
  <c r="R54" i="50"/>
  <c r="Q54" i="50"/>
  <c r="P54" i="50"/>
  <c r="O54" i="50"/>
  <c r="N54" i="50"/>
  <c r="M54" i="50"/>
  <c r="L54" i="50"/>
  <c r="J54" i="50"/>
  <c r="I54" i="50"/>
  <c r="H54" i="50"/>
  <c r="G54" i="50"/>
  <c r="C54" i="50"/>
  <c r="B54" i="50"/>
  <c r="A54" i="50"/>
  <c r="AP53" i="50"/>
  <c r="AO53" i="50"/>
  <c r="AN53" i="50"/>
  <c r="AL53" i="50"/>
  <c r="AK53" i="50"/>
  <c r="AJ53" i="50"/>
  <c r="AI53" i="50"/>
  <c r="AH53" i="50"/>
  <c r="AG53" i="50"/>
  <c r="AE53" i="50"/>
  <c r="AD53" i="50"/>
  <c r="AC53" i="50"/>
  <c r="AB53" i="50"/>
  <c r="Z53" i="50"/>
  <c r="Y53" i="50"/>
  <c r="X53" i="50"/>
  <c r="W53" i="50"/>
  <c r="V53" i="50"/>
  <c r="U53" i="50"/>
  <c r="R53" i="50"/>
  <c r="Q53" i="50"/>
  <c r="P53" i="50"/>
  <c r="N53" i="50"/>
  <c r="L53" i="50"/>
  <c r="C53" i="50"/>
  <c r="B53" i="50"/>
  <c r="A53" i="50"/>
  <c r="AP52" i="50"/>
  <c r="AO52" i="50"/>
  <c r="AN52" i="50"/>
  <c r="AM52" i="50"/>
  <c r="AL52" i="50"/>
  <c r="AK52" i="50"/>
  <c r="AJ52" i="50"/>
  <c r="AI52" i="50"/>
  <c r="AH52" i="50"/>
  <c r="AG52" i="50"/>
  <c r="AF52" i="50"/>
  <c r="AE52" i="50"/>
  <c r="AD52" i="50"/>
  <c r="AC52" i="50"/>
  <c r="AA52" i="50"/>
  <c r="Z52" i="50"/>
  <c r="Y52" i="50"/>
  <c r="X52" i="50"/>
  <c r="W52" i="50"/>
  <c r="V52" i="50"/>
  <c r="U52" i="50"/>
  <c r="T52" i="50"/>
  <c r="S52" i="50"/>
  <c r="R52" i="50"/>
  <c r="Q52" i="50"/>
  <c r="P52" i="50"/>
  <c r="O52" i="50"/>
  <c r="M52" i="50"/>
  <c r="L52" i="50"/>
  <c r="K52" i="50"/>
  <c r="J52" i="50"/>
  <c r="H52" i="50"/>
  <c r="G52" i="50"/>
  <c r="C52" i="50"/>
  <c r="A52" i="50" s="1"/>
  <c r="B52" i="50"/>
  <c r="AP51" i="50"/>
  <c r="AO51" i="50"/>
  <c r="AN51" i="50"/>
  <c r="AM51" i="50"/>
  <c r="AL51" i="50"/>
  <c r="AK51" i="50"/>
  <c r="AJ51" i="50"/>
  <c r="AI51" i="50"/>
  <c r="AH51" i="50"/>
  <c r="AG51" i="50"/>
  <c r="AF51" i="50"/>
  <c r="AE51" i="50"/>
  <c r="AD51" i="50"/>
  <c r="AB51" i="50"/>
  <c r="AA51" i="50"/>
  <c r="Z51" i="50"/>
  <c r="Y51" i="50"/>
  <c r="X51" i="50"/>
  <c r="W51" i="50"/>
  <c r="V51" i="50"/>
  <c r="U51" i="50"/>
  <c r="T51" i="50"/>
  <c r="S51" i="50"/>
  <c r="R51" i="50"/>
  <c r="Q51" i="50"/>
  <c r="P51" i="50"/>
  <c r="O51" i="50"/>
  <c r="N51" i="50"/>
  <c r="M51" i="50"/>
  <c r="L51" i="50"/>
  <c r="K51" i="50"/>
  <c r="J51" i="50"/>
  <c r="I51" i="50"/>
  <c r="H51" i="50"/>
  <c r="G51" i="50"/>
  <c r="C51" i="50"/>
  <c r="A51" i="50" s="1"/>
  <c r="B51" i="50"/>
  <c r="AP50" i="50"/>
  <c r="AO50" i="50"/>
  <c r="AN50" i="50"/>
  <c r="AM50" i="50"/>
  <c r="AL50" i="50"/>
  <c r="AK50" i="50"/>
  <c r="AJ50" i="50"/>
  <c r="AI50" i="50"/>
  <c r="AH50" i="50"/>
  <c r="AG50" i="50"/>
  <c r="AF50" i="50"/>
  <c r="AE50" i="50"/>
  <c r="AD50" i="50"/>
  <c r="AC50" i="50"/>
  <c r="AB50" i="50"/>
  <c r="AA50" i="50"/>
  <c r="Z50" i="50"/>
  <c r="Y50" i="50"/>
  <c r="X50" i="50"/>
  <c r="W50" i="50"/>
  <c r="V50" i="50"/>
  <c r="U50" i="50"/>
  <c r="T50" i="50"/>
  <c r="S50" i="50"/>
  <c r="R50" i="50"/>
  <c r="Q50" i="50"/>
  <c r="P50" i="50"/>
  <c r="O50" i="50"/>
  <c r="N50" i="50"/>
  <c r="M50" i="50"/>
  <c r="L50" i="50"/>
  <c r="K50" i="50"/>
  <c r="J50" i="50"/>
  <c r="I50" i="50"/>
  <c r="H50" i="50"/>
  <c r="G50" i="50"/>
  <c r="AQ50" i="50" s="1"/>
  <c r="AR50" i="50" s="1"/>
  <c r="C50" i="50"/>
  <c r="B50" i="50"/>
  <c r="A50" i="50"/>
  <c r="AP49" i="50"/>
  <c r="AO49" i="50"/>
  <c r="AN49" i="50"/>
  <c r="AM49" i="50"/>
  <c r="AL49" i="50"/>
  <c r="AK49" i="50"/>
  <c r="AJ49" i="50"/>
  <c r="AI49" i="50"/>
  <c r="AH49" i="50"/>
  <c r="AG49" i="50"/>
  <c r="AF49" i="50"/>
  <c r="AE49" i="50"/>
  <c r="AD49" i="50"/>
  <c r="AC49" i="50"/>
  <c r="AB49" i="50"/>
  <c r="AA49" i="50"/>
  <c r="Z49" i="50"/>
  <c r="Y49" i="50"/>
  <c r="X49" i="50"/>
  <c r="W49" i="50"/>
  <c r="V49" i="50"/>
  <c r="U49" i="50"/>
  <c r="T49" i="50"/>
  <c r="S49" i="50"/>
  <c r="R49" i="50"/>
  <c r="Q49" i="50"/>
  <c r="P49" i="50"/>
  <c r="O49" i="50"/>
  <c r="N49" i="50"/>
  <c r="M49" i="50"/>
  <c r="L49" i="50"/>
  <c r="K49" i="50"/>
  <c r="J49" i="50"/>
  <c r="I49" i="50"/>
  <c r="H49" i="50"/>
  <c r="G49" i="50"/>
  <c r="AQ49" i="50" s="1"/>
  <c r="AR49" i="50" s="1"/>
  <c r="C49" i="50"/>
  <c r="B49" i="50"/>
  <c r="A49" i="50"/>
  <c r="AP48" i="50"/>
  <c r="AO48" i="50"/>
  <c r="AN48" i="50"/>
  <c r="AM48" i="50"/>
  <c r="AL48" i="50"/>
  <c r="AK48" i="50"/>
  <c r="AJ48" i="50"/>
  <c r="AI48" i="50"/>
  <c r="AH48" i="50"/>
  <c r="AG48" i="50"/>
  <c r="AD48" i="50"/>
  <c r="AC48" i="50"/>
  <c r="AA48" i="50"/>
  <c r="Z48" i="50"/>
  <c r="Y48" i="50"/>
  <c r="X48" i="50"/>
  <c r="W48" i="50"/>
  <c r="V48" i="50"/>
  <c r="U48" i="50"/>
  <c r="T48" i="50"/>
  <c r="S48" i="50"/>
  <c r="Q48" i="50"/>
  <c r="N48" i="50"/>
  <c r="L48" i="50"/>
  <c r="J48" i="50"/>
  <c r="I48" i="50"/>
  <c r="H48" i="50"/>
  <c r="G48" i="50"/>
  <c r="C48" i="50"/>
  <c r="A48" i="50" s="1"/>
  <c r="B48" i="50"/>
  <c r="AP47" i="50"/>
  <c r="AO47" i="50"/>
  <c r="AN47" i="50"/>
  <c r="AM47" i="50"/>
  <c r="AL47" i="50"/>
  <c r="AK47" i="50"/>
  <c r="AJ47" i="50"/>
  <c r="AI47" i="50"/>
  <c r="AH47" i="50"/>
  <c r="AG47" i="50"/>
  <c r="AF47" i="50"/>
  <c r="AE47" i="50"/>
  <c r="AD47" i="50"/>
  <c r="AB47" i="50"/>
  <c r="AA47" i="50"/>
  <c r="Z47" i="50"/>
  <c r="Y47" i="50"/>
  <c r="X47" i="50"/>
  <c r="W47" i="50"/>
  <c r="V47" i="50"/>
  <c r="U47" i="50"/>
  <c r="T47" i="50"/>
  <c r="S47" i="50"/>
  <c r="Q47" i="50"/>
  <c r="P47" i="50"/>
  <c r="O47" i="50"/>
  <c r="N47" i="50"/>
  <c r="M47" i="50"/>
  <c r="L47" i="50"/>
  <c r="J47" i="50"/>
  <c r="I47" i="50"/>
  <c r="H47" i="50"/>
  <c r="G47" i="50"/>
  <c r="C47" i="50"/>
  <c r="A47" i="50" s="1"/>
  <c r="B47" i="50"/>
  <c r="AO46" i="50"/>
  <c r="AN46" i="50"/>
  <c r="AM46" i="50"/>
  <c r="AL46" i="50"/>
  <c r="AK46" i="50"/>
  <c r="AJ46" i="50"/>
  <c r="AI46" i="50"/>
  <c r="AH46" i="50"/>
  <c r="AG46" i="50"/>
  <c r="AF46" i="50"/>
  <c r="AE46" i="50"/>
  <c r="AD46" i="50"/>
  <c r="AC46" i="50"/>
  <c r="AB46" i="50"/>
  <c r="AA46" i="50"/>
  <c r="Z46" i="50"/>
  <c r="Y46" i="50"/>
  <c r="X46" i="50"/>
  <c r="W46" i="50"/>
  <c r="V46" i="50"/>
  <c r="U46" i="50"/>
  <c r="T46" i="50"/>
  <c r="S46" i="50"/>
  <c r="R46" i="50"/>
  <c r="Q46" i="50"/>
  <c r="P46" i="50"/>
  <c r="O46" i="50"/>
  <c r="N46" i="50"/>
  <c r="M46" i="50"/>
  <c r="L46" i="50"/>
  <c r="K46" i="50"/>
  <c r="I46" i="50"/>
  <c r="H46" i="50"/>
  <c r="C46" i="50"/>
  <c r="B46" i="50"/>
  <c r="A46" i="50"/>
  <c r="AO45" i="50"/>
  <c r="AN45" i="50"/>
  <c r="AM45" i="50"/>
  <c r="AL45" i="50"/>
  <c r="AK45" i="50"/>
  <c r="AJ45" i="50"/>
  <c r="AI45" i="50"/>
  <c r="AH45" i="50"/>
  <c r="AG45" i="50"/>
  <c r="AF45" i="50"/>
  <c r="AE45" i="50"/>
  <c r="AD45" i="50"/>
  <c r="AC45" i="50"/>
  <c r="AB45" i="50"/>
  <c r="AA45" i="50"/>
  <c r="Z45" i="50"/>
  <c r="Y45" i="50"/>
  <c r="X45" i="50"/>
  <c r="W45" i="50"/>
  <c r="V45" i="50"/>
  <c r="U45" i="50"/>
  <c r="T45" i="50"/>
  <c r="S45" i="50"/>
  <c r="R45" i="50"/>
  <c r="Q45" i="50"/>
  <c r="P45" i="50"/>
  <c r="O45" i="50"/>
  <c r="N45" i="50"/>
  <c r="M45" i="50"/>
  <c r="L45" i="50"/>
  <c r="I45" i="50"/>
  <c r="H45" i="50"/>
  <c r="G45" i="50"/>
  <c r="C45" i="50"/>
  <c r="B45" i="50"/>
  <c r="A45" i="50"/>
  <c r="AP44" i="50"/>
  <c r="AO44" i="50"/>
  <c r="AN44" i="50"/>
  <c r="AM44" i="50"/>
  <c r="AL44" i="50"/>
  <c r="AK44" i="50"/>
  <c r="AJ44" i="50"/>
  <c r="AI44" i="50"/>
  <c r="AH44" i="50"/>
  <c r="AG44" i="50"/>
  <c r="AF44" i="50"/>
  <c r="AE44" i="50"/>
  <c r="AD44" i="50"/>
  <c r="AC44" i="50"/>
  <c r="AB44" i="50"/>
  <c r="AA44" i="50"/>
  <c r="Z44" i="50"/>
  <c r="Y44" i="50"/>
  <c r="X44" i="50"/>
  <c r="W44" i="50"/>
  <c r="V44" i="50"/>
  <c r="U44" i="50"/>
  <c r="T44" i="50"/>
  <c r="S44" i="50"/>
  <c r="R44" i="50"/>
  <c r="Q44" i="50"/>
  <c r="P44" i="50"/>
  <c r="O44" i="50"/>
  <c r="N44" i="50"/>
  <c r="M44" i="50"/>
  <c r="L44" i="50"/>
  <c r="K44" i="50"/>
  <c r="J44" i="50"/>
  <c r="H44" i="50"/>
  <c r="G44" i="50"/>
  <c r="C44" i="50"/>
  <c r="A44" i="50" s="1"/>
  <c r="B44" i="50"/>
  <c r="AP43" i="50"/>
  <c r="AO43" i="50"/>
  <c r="AN43" i="50"/>
  <c r="AM43" i="50"/>
  <c r="AL43" i="50"/>
  <c r="AK43" i="50"/>
  <c r="AJ43" i="50"/>
  <c r="AI43" i="50"/>
  <c r="AH43" i="50"/>
  <c r="AG43" i="50"/>
  <c r="AF43" i="50"/>
  <c r="AE43" i="50"/>
  <c r="AD43" i="50"/>
  <c r="AC43" i="50"/>
  <c r="AA43" i="50"/>
  <c r="Z43" i="50"/>
  <c r="Y43" i="50"/>
  <c r="X43" i="50"/>
  <c r="W43" i="50"/>
  <c r="V43" i="50"/>
  <c r="U43" i="50"/>
  <c r="T43" i="50"/>
  <c r="S43" i="50"/>
  <c r="R43" i="50"/>
  <c r="Q43" i="50"/>
  <c r="O43" i="50"/>
  <c r="N43" i="50"/>
  <c r="L43" i="50"/>
  <c r="K43" i="50"/>
  <c r="J43" i="50"/>
  <c r="H43" i="50"/>
  <c r="G43" i="50"/>
  <c r="C43" i="50"/>
  <c r="B43" i="50"/>
  <c r="A43" i="50"/>
  <c r="AP42" i="50"/>
  <c r="AO42" i="50"/>
  <c r="AN42" i="50"/>
  <c r="AM42" i="50"/>
  <c r="AL42" i="50"/>
  <c r="AK42" i="50"/>
  <c r="AJ42" i="50"/>
  <c r="AI42" i="50"/>
  <c r="AH42" i="50"/>
  <c r="AG42" i="50"/>
  <c r="AF42" i="50"/>
  <c r="AE42" i="50"/>
  <c r="AD42" i="50"/>
  <c r="AC42" i="50"/>
  <c r="AB42" i="50"/>
  <c r="AA42" i="50"/>
  <c r="Z42" i="50"/>
  <c r="Y42" i="50"/>
  <c r="X42" i="50"/>
  <c r="W42" i="50"/>
  <c r="V42" i="50"/>
  <c r="U42" i="50"/>
  <c r="T42" i="50"/>
  <c r="S42" i="50"/>
  <c r="R42" i="50"/>
  <c r="Q42" i="50"/>
  <c r="P42" i="50"/>
  <c r="O42" i="50"/>
  <c r="N42" i="50"/>
  <c r="L42" i="50"/>
  <c r="K42" i="50"/>
  <c r="J42" i="50"/>
  <c r="I42" i="50"/>
  <c r="H42" i="50"/>
  <c r="G42" i="50"/>
  <c r="C42" i="50"/>
  <c r="B42" i="50"/>
  <c r="A42" i="50"/>
  <c r="AP41" i="50"/>
  <c r="AO41" i="50"/>
  <c r="AN41" i="50"/>
  <c r="AM41" i="50"/>
  <c r="AL41" i="50"/>
  <c r="AK41" i="50"/>
  <c r="AJ41" i="50"/>
  <c r="AI41" i="50"/>
  <c r="AH41" i="50"/>
  <c r="AG41" i="50"/>
  <c r="AF41" i="50"/>
  <c r="AE41" i="50"/>
  <c r="AD41" i="50"/>
  <c r="AC41" i="50"/>
  <c r="AB41" i="50"/>
  <c r="AA41" i="50"/>
  <c r="Z41" i="50"/>
  <c r="Y41" i="50"/>
  <c r="X41" i="50"/>
  <c r="W41" i="50"/>
  <c r="V41" i="50"/>
  <c r="U41" i="50"/>
  <c r="T41" i="50"/>
  <c r="S41" i="50"/>
  <c r="R41" i="50"/>
  <c r="Q41" i="50"/>
  <c r="O41" i="50"/>
  <c r="N41" i="50"/>
  <c r="L41" i="50"/>
  <c r="K41" i="50"/>
  <c r="J41" i="50"/>
  <c r="H41" i="50"/>
  <c r="G41" i="50"/>
  <c r="C41" i="50"/>
  <c r="B41" i="50"/>
  <c r="A41" i="50"/>
  <c r="AO40" i="50"/>
  <c r="AN40" i="50"/>
  <c r="AM40" i="50"/>
  <c r="AL40" i="50"/>
  <c r="AK40" i="50"/>
  <c r="AJ40" i="50"/>
  <c r="AI40" i="50"/>
  <c r="AH40" i="50"/>
  <c r="AG40" i="50"/>
  <c r="AF40" i="50"/>
  <c r="AE40" i="50"/>
  <c r="AD40" i="50"/>
  <c r="AC40" i="50"/>
  <c r="AB40" i="50"/>
  <c r="AA40" i="50"/>
  <c r="Z40" i="50"/>
  <c r="Y40" i="50"/>
  <c r="X40" i="50"/>
  <c r="W40" i="50"/>
  <c r="V40" i="50"/>
  <c r="U40" i="50"/>
  <c r="S40" i="50"/>
  <c r="R40" i="50"/>
  <c r="Q40" i="50"/>
  <c r="P40" i="50"/>
  <c r="O40" i="50"/>
  <c r="N40" i="50"/>
  <c r="M40" i="50"/>
  <c r="K40" i="50"/>
  <c r="J40" i="50"/>
  <c r="I40" i="50"/>
  <c r="H40" i="50"/>
  <c r="G40" i="50"/>
  <c r="C40" i="50"/>
  <c r="A40" i="50" s="1"/>
  <c r="B40" i="50"/>
  <c r="AP39" i="50"/>
  <c r="AO39" i="50"/>
  <c r="AN39" i="50"/>
  <c r="AM39" i="50"/>
  <c r="AL39" i="50"/>
  <c r="AK39" i="50"/>
  <c r="AJ39" i="50"/>
  <c r="AI39" i="50"/>
  <c r="AH39" i="50"/>
  <c r="AG39" i="50"/>
  <c r="AF39" i="50"/>
  <c r="AE39" i="50"/>
  <c r="AD39" i="50"/>
  <c r="AC39" i="50"/>
  <c r="AB39" i="50"/>
  <c r="AA39" i="50"/>
  <c r="Z39" i="50"/>
  <c r="Y39" i="50"/>
  <c r="X39" i="50"/>
  <c r="W39" i="50"/>
  <c r="V39" i="50"/>
  <c r="T39" i="50"/>
  <c r="S39" i="50"/>
  <c r="R39" i="50"/>
  <c r="Q39" i="50"/>
  <c r="P39" i="50"/>
  <c r="O39" i="50"/>
  <c r="N39" i="50"/>
  <c r="M39" i="50"/>
  <c r="L39" i="50"/>
  <c r="K39" i="50"/>
  <c r="J39" i="50"/>
  <c r="I39" i="50"/>
  <c r="H39" i="50"/>
  <c r="G39" i="50"/>
  <c r="C39" i="50"/>
  <c r="A39" i="50" s="1"/>
  <c r="B39" i="50"/>
  <c r="AP38" i="50"/>
  <c r="AO38" i="50"/>
  <c r="AN38" i="50"/>
  <c r="AM38" i="50"/>
  <c r="AL38" i="50"/>
  <c r="AK38" i="50"/>
  <c r="AJ38" i="50"/>
  <c r="AI38" i="50"/>
  <c r="AH38" i="50"/>
  <c r="AG38" i="50"/>
  <c r="AF38" i="50"/>
  <c r="AE38" i="50"/>
  <c r="AD38" i="50"/>
  <c r="AC38" i="50"/>
  <c r="AB38" i="50"/>
  <c r="AA38" i="50"/>
  <c r="Z38" i="50"/>
  <c r="Y38" i="50"/>
  <c r="X38" i="50"/>
  <c r="W38" i="50"/>
  <c r="V38" i="50"/>
  <c r="T38" i="50"/>
  <c r="S38" i="50"/>
  <c r="R38" i="50"/>
  <c r="Q38" i="50"/>
  <c r="P38" i="50"/>
  <c r="O38" i="50"/>
  <c r="N38" i="50"/>
  <c r="M38" i="50"/>
  <c r="L38" i="50"/>
  <c r="K38" i="50"/>
  <c r="J38" i="50"/>
  <c r="I38" i="50"/>
  <c r="H38" i="50"/>
  <c r="G38" i="50"/>
  <c r="C38" i="50"/>
  <c r="B38" i="50"/>
  <c r="A38" i="50"/>
  <c r="AP37" i="50"/>
  <c r="AO37" i="50"/>
  <c r="AN37" i="50"/>
  <c r="AM37" i="50"/>
  <c r="AL37" i="50"/>
  <c r="AK37" i="50"/>
  <c r="AJ37" i="50"/>
  <c r="AI37" i="50"/>
  <c r="AH37" i="50"/>
  <c r="AG37" i="50"/>
  <c r="AF37" i="50"/>
  <c r="AE37" i="50"/>
  <c r="AD37" i="50"/>
  <c r="AC37" i="50"/>
  <c r="AB37" i="50"/>
  <c r="AA37" i="50"/>
  <c r="Z37" i="50"/>
  <c r="Y37" i="50"/>
  <c r="X37" i="50"/>
  <c r="W37" i="50"/>
  <c r="V37" i="50"/>
  <c r="T37" i="50"/>
  <c r="S37" i="50"/>
  <c r="R37" i="50"/>
  <c r="Q37" i="50"/>
  <c r="P37" i="50"/>
  <c r="O37" i="50"/>
  <c r="N37" i="50"/>
  <c r="M37" i="50"/>
  <c r="L37" i="50"/>
  <c r="K37" i="50"/>
  <c r="J37" i="50"/>
  <c r="I37" i="50"/>
  <c r="H37" i="50"/>
  <c r="G37" i="50"/>
  <c r="C37" i="50"/>
  <c r="B37" i="50"/>
  <c r="A37" i="50"/>
  <c r="AP36" i="50"/>
  <c r="AO36" i="50"/>
  <c r="AN36" i="50"/>
  <c r="AM36" i="50"/>
  <c r="AL36" i="50"/>
  <c r="AK36" i="50"/>
  <c r="AJ36" i="50"/>
  <c r="AI36" i="50"/>
  <c r="AH36" i="50"/>
  <c r="AG36" i="50"/>
  <c r="AF36" i="50"/>
  <c r="AE36" i="50"/>
  <c r="AD36" i="50"/>
  <c r="AC36" i="50"/>
  <c r="AB36" i="50"/>
  <c r="AA36" i="50"/>
  <c r="Z36" i="50"/>
  <c r="Y36" i="50"/>
  <c r="X36" i="50"/>
  <c r="W36" i="50"/>
  <c r="V36" i="50"/>
  <c r="T36" i="50"/>
  <c r="S36" i="50"/>
  <c r="R36" i="50"/>
  <c r="Q36" i="50"/>
  <c r="P36" i="50"/>
  <c r="O36" i="50"/>
  <c r="N36" i="50"/>
  <c r="M36" i="50"/>
  <c r="L36" i="50"/>
  <c r="K36" i="50"/>
  <c r="J36" i="50"/>
  <c r="I36" i="50"/>
  <c r="H36" i="50"/>
  <c r="G36" i="50"/>
  <c r="C36" i="50"/>
  <c r="A36" i="50" s="1"/>
  <c r="B36" i="50"/>
  <c r="AP35" i="50"/>
  <c r="AO35" i="50"/>
  <c r="AN35" i="50"/>
  <c r="AM35" i="50"/>
  <c r="AL35" i="50"/>
  <c r="AK35" i="50"/>
  <c r="AJ35" i="50"/>
  <c r="AI35" i="50"/>
  <c r="AH35" i="50"/>
  <c r="AG35" i="50"/>
  <c r="AF35" i="50"/>
  <c r="AE35" i="50"/>
  <c r="AD35" i="50"/>
  <c r="AC35" i="50"/>
  <c r="AB35" i="50"/>
  <c r="AA35" i="50"/>
  <c r="Z35" i="50"/>
  <c r="Y35" i="50"/>
  <c r="X35" i="50"/>
  <c r="W35" i="50"/>
  <c r="V35" i="50"/>
  <c r="T35" i="50"/>
  <c r="S35" i="50"/>
  <c r="R35" i="50"/>
  <c r="Q35" i="50"/>
  <c r="P35" i="50"/>
  <c r="O35" i="50"/>
  <c r="N35" i="50"/>
  <c r="M35" i="50"/>
  <c r="L35" i="50"/>
  <c r="K35" i="50"/>
  <c r="J35" i="50"/>
  <c r="I35" i="50"/>
  <c r="H35" i="50"/>
  <c r="G35" i="50"/>
  <c r="C35" i="50"/>
  <c r="A35" i="50" s="1"/>
  <c r="B35" i="50"/>
  <c r="AP34" i="50"/>
  <c r="AO34" i="50"/>
  <c r="AN34" i="50"/>
  <c r="AM34" i="50"/>
  <c r="AL34" i="50"/>
  <c r="AK34" i="50"/>
  <c r="AJ34" i="50"/>
  <c r="AI34" i="50"/>
  <c r="AH34" i="50"/>
  <c r="AG34" i="50"/>
  <c r="AF34" i="50"/>
  <c r="AE34" i="50"/>
  <c r="AD34" i="50"/>
  <c r="AC34" i="50"/>
  <c r="AB34" i="50"/>
  <c r="AA34" i="50"/>
  <c r="Z34" i="50"/>
  <c r="Y34" i="50"/>
  <c r="X34" i="50"/>
  <c r="W34" i="50"/>
  <c r="V34" i="50"/>
  <c r="T34" i="50"/>
  <c r="S34" i="50"/>
  <c r="R34" i="50"/>
  <c r="Q34" i="50"/>
  <c r="P34" i="50"/>
  <c r="O34" i="50"/>
  <c r="N34" i="50"/>
  <c r="M34" i="50"/>
  <c r="L34" i="50"/>
  <c r="K34" i="50"/>
  <c r="J34" i="50"/>
  <c r="I34" i="50"/>
  <c r="H34" i="50"/>
  <c r="G34" i="50"/>
  <c r="C34" i="50"/>
  <c r="B34" i="50"/>
  <c r="A34" i="50"/>
  <c r="AP33" i="50"/>
  <c r="AO33" i="50"/>
  <c r="AN33" i="50"/>
  <c r="AM33" i="50"/>
  <c r="AL33" i="50"/>
  <c r="AK33" i="50"/>
  <c r="AJ33" i="50"/>
  <c r="AI33" i="50"/>
  <c r="AH33" i="50"/>
  <c r="AG33" i="50"/>
  <c r="AF33" i="50"/>
  <c r="AE33" i="50"/>
  <c r="AD33" i="50"/>
  <c r="AC33" i="50"/>
  <c r="AB33" i="50"/>
  <c r="AA33" i="50"/>
  <c r="Z33" i="50"/>
  <c r="Y33" i="50"/>
  <c r="X33" i="50"/>
  <c r="W33" i="50"/>
  <c r="V33" i="50"/>
  <c r="T33" i="50"/>
  <c r="S33" i="50"/>
  <c r="R33" i="50"/>
  <c r="Q33" i="50"/>
  <c r="P33" i="50"/>
  <c r="O33" i="50"/>
  <c r="N33" i="50"/>
  <c r="M33" i="50"/>
  <c r="L33" i="50"/>
  <c r="K33" i="50"/>
  <c r="J33" i="50"/>
  <c r="I33" i="50"/>
  <c r="H33" i="50"/>
  <c r="G33" i="50"/>
  <c r="C33" i="50"/>
  <c r="B33" i="50"/>
  <c r="A33" i="50"/>
  <c r="AP32" i="50"/>
  <c r="AO32" i="50"/>
  <c r="AN32" i="50"/>
  <c r="AM32" i="50"/>
  <c r="AL32" i="50"/>
  <c r="AK32" i="50"/>
  <c r="AJ32" i="50"/>
  <c r="AI32" i="50"/>
  <c r="AH32" i="50"/>
  <c r="AG32" i="50"/>
  <c r="AF32" i="50"/>
  <c r="AE32" i="50"/>
  <c r="AD32" i="50"/>
  <c r="AC32" i="50"/>
  <c r="AB32" i="50"/>
  <c r="AA32" i="50"/>
  <c r="Z32" i="50"/>
  <c r="Y32" i="50"/>
  <c r="X32" i="50"/>
  <c r="W32" i="50"/>
  <c r="V32" i="50"/>
  <c r="T32" i="50"/>
  <c r="S32" i="50"/>
  <c r="R32" i="50"/>
  <c r="Q32" i="50"/>
  <c r="P32" i="50"/>
  <c r="O32" i="50"/>
  <c r="N32" i="50"/>
  <c r="M32" i="50"/>
  <c r="L32" i="50"/>
  <c r="K32" i="50"/>
  <c r="J32" i="50"/>
  <c r="I32" i="50"/>
  <c r="H32" i="50"/>
  <c r="G32" i="50"/>
  <c r="C32" i="50"/>
  <c r="A32" i="50" s="1"/>
  <c r="B32" i="50"/>
  <c r="AP31" i="50"/>
  <c r="AO31" i="50"/>
  <c r="AN31" i="50"/>
  <c r="AM31" i="50"/>
  <c r="AL31" i="50"/>
  <c r="AK31" i="50"/>
  <c r="AJ31" i="50"/>
  <c r="AI31" i="50"/>
  <c r="AH31" i="50"/>
  <c r="AG31" i="50"/>
  <c r="AF31" i="50"/>
  <c r="AE31" i="50"/>
  <c r="AD31" i="50"/>
  <c r="AC31" i="50"/>
  <c r="AB31" i="50"/>
  <c r="AA31" i="50"/>
  <c r="Z31" i="50"/>
  <c r="Y31" i="50"/>
  <c r="X31" i="50"/>
  <c r="W31" i="50"/>
  <c r="V31" i="50"/>
  <c r="T31" i="50"/>
  <c r="S31" i="50"/>
  <c r="R31" i="50"/>
  <c r="Q31" i="50"/>
  <c r="P31" i="50"/>
  <c r="O31" i="50"/>
  <c r="N31" i="50"/>
  <c r="M31" i="50"/>
  <c r="L31" i="50"/>
  <c r="K31" i="50"/>
  <c r="J31" i="50"/>
  <c r="I31" i="50"/>
  <c r="H31" i="50"/>
  <c r="G31" i="50"/>
  <c r="C31" i="50"/>
  <c r="A31" i="50" s="1"/>
  <c r="B31" i="50"/>
  <c r="AP30" i="50"/>
  <c r="AO30" i="50"/>
  <c r="AN30" i="50"/>
  <c r="AM30" i="50"/>
  <c r="AL30" i="50"/>
  <c r="AK30" i="50"/>
  <c r="AJ30" i="50"/>
  <c r="AI30" i="50"/>
  <c r="AH30" i="50"/>
  <c r="AG30" i="50"/>
  <c r="AF30" i="50"/>
  <c r="AE30" i="50"/>
  <c r="AD30" i="50"/>
  <c r="AC30" i="50"/>
  <c r="AB30" i="50"/>
  <c r="AA30" i="50"/>
  <c r="Z30" i="50"/>
  <c r="Y30" i="50"/>
  <c r="X30" i="50"/>
  <c r="W30" i="50"/>
  <c r="V30" i="50"/>
  <c r="T30" i="50"/>
  <c r="S30" i="50"/>
  <c r="R30" i="50"/>
  <c r="Q30" i="50"/>
  <c r="P30" i="50"/>
  <c r="O30" i="50"/>
  <c r="N30" i="50"/>
  <c r="M30" i="50"/>
  <c r="L30" i="50"/>
  <c r="K30" i="50"/>
  <c r="J30" i="50"/>
  <c r="I30" i="50"/>
  <c r="H30" i="50"/>
  <c r="G30" i="50"/>
  <c r="C30" i="50"/>
  <c r="B30" i="50"/>
  <c r="A30" i="50"/>
  <c r="AP29" i="50"/>
  <c r="AO29" i="50"/>
  <c r="AN29" i="50"/>
  <c r="AM29" i="50"/>
  <c r="AL29" i="50"/>
  <c r="AK29" i="50"/>
  <c r="AJ29" i="50"/>
  <c r="AI29" i="50"/>
  <c r="AH29" i="50"/>
  <c r="AG29" i="50"/>
  <c r="AF29" i="50"/>
  <c r="AE29" i="50"/>
  <c r="AD29" i="50"/>
  <c r="AC29" i="50"/>
  <c r="AB29" i="50"/>
  <c r="AA29" i="50"/>
  <c r="Z29" i="50"/>
  <c r="Y29" i="50"/>
  <c r="X29" i="50"/>
  <c r="W29" i="50"/>
  <c r="V29" i="50"/>
  <c r="T29" i="50"/>
  <c r="S29" i="50"/>
  <c r="R29" i="50"/>
  <c r="Q29" i="50"/>
  <c r="P29" i="50"/>
  <c r="O29" i="50"/>
  <c r="N29" i="50"/>
  <c r="M29" i="50"/>
  <c r="L29" i="50"/>
  <c r="K29" i="50"/>
  <c r="J29" i="50"/>
  <c r="I29" i="50"/>
  <c r="H29" i="50"/>
  <c r="G29" i="50"/>
  <c r="C29" i="50"/>
  <c r="B29" i="50"/>
  <c r="A29" i="50"/>
  <c r="AP28" i="50"/>
  <c r="AO28" i="50"/>
  <c r="AN28" i="50"/>
  <c r="AM28" i="50"/>
  <c r="AL28" i="50"/>
  <c r="AK28" i="50"/>
  <c r="AJ28" i="50"/>
  <c r="AI28" i="50"/>
  <c r="AH28" i="50"/>
  <c r="AG28" i="50"/>
  <c r="AF28" i="50"/>
  <c r="AE28" i="50"/>
  <c r="AD28" i="50"/>
  <c r="AC28" i="50"/>
  <c r="AB28" i="50"/>
  <c r="AA28" i="50"/>
  <c r="Z28" i="50"/>
  <c r="Y28" i="50"/>
  <c r="X28" i="50"/>
  <c r="W28" i="50"/>
  <c r="V28" i="50"/>
  <c r="T28" i="50"/>
  <c r="S28" i="50"/>
  <c r="R28" i="50"/>
  <c r="Q28" i="50"/>
  <c r="P28" i="50"/>
  <c r="O28" i="50"/>
  <c r="N28" i="50"/>
  <c r="M28" i="50"/>
  <c r="L28" i="50"/>
  <c r="K28" i="50"/>
  <c r="J28" i="50"/>
  <c r="I28" i="50"/>
  <c r="H28" i="50"/>
  <c r="G28" i="50"/>
  <c r="C28" i="50"/>
  <c r="A28" i="50" s="1"/>
  <c r="B28" i="50"/>
  <c r="AP27" i="50"/>
  <c r="AO27" i="50"/>
  <c r="AN27" i="50"/>
  <c r="AM27" i="50"/>
  <c r="AL27" i="50"/>
  <c r="AK27" i="50"/>
  <c r="AJ27" i="50"/>
  <c r="AI27" i="50"/>
  <c r="AH27" i="50"/>
  <c r="AG27" i="50"/>
  <c r="AF27" i="50"/>
  <c r="AE27" i="50"/>
  <c r="AD27" i="50"/>
  <c r="AC27" i="50"/>
  <c r="AB27" i="50"/>
  <c r="AA27" i="50"/>
  <c r="Z27" i="50"/>
  <c r="Y27" i="50"/>
  <c r="X27" i="50"/>
  <c r="W27" i="50"/>
  <c r="V27" i="50"/>
  <c r="T27" i="50"/>
  <c r="S27" i="50"/>
  <c r="R27" i="50"/>
  <c r="Q27" i="50"/>
  <c r="P27" i="50"/>
  <c r="O27" i="50"/>
  <c r="N27" i="50"/>
  <c r="M27" i="50"/>
  <c r="L27" i="50"/>
  <c r="K27" i="50"/>
  <c r="J27" i="50"/>
  <c r="I27" i="50"/>
  <c r="H27" i="50"/>
  <c r="G27" i="50"/>
  <c r="C27" i="50"/>
  <c r="A27" i="50" s="1"/>
  <c r="B27" i="50"/>
  <c r="AP26" i="50"/>
  <c r="AO26" i="50"/>
  <c r="AN26" i="50"/>
  <c r="AM26" i="50"/>
  <c r="AL26" i="50"/>
  <c r="AK26" i="50"/>
  <c r="AJ26" i="50"/>
  <c r="AI26" i="50"/>
  <c r="AH26" i="50"/>
  <c r="AG26" i="50"/>
  <c r="AF26" i="50"/>
  <c r="AE26" i="50"/>
  <c r="AD26" i="50"/>
  <c r="AC26" i="50"/>
  <c r="AB26" i="50"/>
  <c r="AA26" i="50"/>
  <c r="Z26" i="50"/>
  <c r="Y26" i="50"/>
  <c r="X26" i="50"/>
  <c r="W26" i="50"/>
  <c r="V26" i="50"/>
  <c r="T26" i="50"/>
  <c r="S26" i="50"/>
  <c r="R26" i="50"/>
  <c r="Q26" i="50"/>
  <c r="P26" i="50"/>
  <c r="O26" i="50"/>
  <c r="N26" i="50"/>
  <c r="M26" i="50"/>
  <c r="L26" i="50"/>
  <c r="K26" i="50"/>
  <c r="J26" i="50"/>
  <c r="I26" i="50"/>
  <c r="H26" i="50"/>
  <c r="G26" i="50"/>
  <c r="C26" i="50"/>
  <c r="B26" i="50"/>
  <c r="A26" i="50"/>
  <c r="AP25" i="50"/>
  <c r="AO25" i="50"/>
  <c r="AN25" i="50"/>
  <c r="AM25" i="50"/>
  <c r="AL25" i="50"/>
  <c r="AK25" i="50"/>
  <c r="AJ25" i="50"/>
  <c r="AI25" i="50"/>
  <c r="AH25" i="50"/>
  <c r="AG25" i="50"/>
  <c r="AF25" i="50"/>
  <c r="AE25" i="50"/>
  <c r="AD25" i="50"/>
  <c r="AC25" i="50"/>
  <c r="AB25" i="50"/>
  <c r="AA25" i="50"/>
  <c r="Z25" i="50"/>
  <c r="Y25" i="50"/>
  <c r="X25" i="50"/>
  <c r="W25" i="50"/>
  <c r="V25" i="50"/>
  <c r="T25" i="50"/>
  <c r="S25" i="50"/>
  <c r="R25" i="50"/>
  <c r="Q25" i="50"/>
  <c r="P25" i="50"/>
  <c r="O25" i="50"/>
  <c r="N25" i="50"/>
  <c r="M25" i="50"/>
  <c r="L25" i="50"/>
  <c r="K25" i="50"/>
  <c r="J25" i="50"/>
  <c r="I25" i="50"/>
  <c r="H25" i="50"/>
  <c r="G25" i="50"/>
  <c r="C25" i="50"/>
  <c r="B25" i="50"/>
  <c r="A25" i="50"/>
  <c r="AP24" i="50"/>
  <c r="AO24" i="50"/>
  <c r="AN24" i="50"/>
  <c r="AK24" i="50"/>
  <c r="AJ24" i="50"/>
  <c r="AI24" i="50"/>
  <c r="AH24" i="50"/>
  <c r="AG24" i="50"/>
  <c r="AF24" i="50"/>
  <c r="AE24" i="50"/>
  <c r="AD24" i="50"/>
  <c r="AC24" i="50"/>
  <c r="AB24" i="50"/>
  <c r="AA24" i="50"/>
  <c r="Z24" i="50"/>
  <c r="Y24" i="50"/>
  <c r="X24" i="50"/>
  <c r="V24" i="50"/>
  <c r="U24" i="50"/>
  <c r="S24" i="50"/>
  <c r="R24" i="50"/>
  <c r="Q24" i="50"/>
  <c r="P24" i="50"/>
  <c r="O24" i="50"/>
  <c r="M24" i="50"/>
  <c r="K24" i="50"/>
  <c r="J24" i="50"/>
  <c r="I24" i="50"/>
  <c r="H24" i="50"/>
  <c r="G24" i="50"/>
  <c r="C24" i="50"/>
  <c r="A24" i="50" s="1"/>
  <c r="B24" i="50"/>
  <c r="AP23" i="50"/>
  <c r="AO23" i="50"/>
  <c r="AN23" i="50"/>
  <c r="AL23" i="50"/>
  <c r="AK23" i="50"/>
  <c r="AJ23" i="50"/>
  <c r="AI23" i="50"/>
  <c r="AH23" i="50"/>
  <c r="AG23" i="50"/>
  <c r="AF23" i="50"/>
  <c r="AE23" i="50"/>
  <c r="AD23" i="50"/>
  <c r="AC23" i="50"/>
  <c r="AB23" i="50"/>
  <c r="AA23" i="50"/>
  <c r="Z23" i="50"/>
  <c r="Y23" i="50"/>
  <c r="X23" i="50"/>
  <c r="W23" i="50"/>
  <c r="V23" i="50"/>
  <c r="S23" i="50"/>
  <c r="R23" i="50"/>
  <c r="Q23" i="50"/>
  <c r="P23" i="50"/>
  <c r="O23" i="50"/>
  <c r="N23" i="50"/>
  <c r="M23" i="50"/>
  <c r="L23" i="50"/>
  <c r="K23" i="50"/>
  <c r="J23" i="50"/>
  <c r="I23" i="50"/>
  <c r="H23" i="50"/>
  <c r="G23" i="50"/>
  <c r="C23" i="50"/>
  <c r="A23" i="50" s="1"/>
  <c r="B23" i="50"/>
  <c r="AP22" i="50"/>
  <c r="AO22" i="50"/>
  <c r="AN22" i="50"/>
  <c r="AM22" i="50"/>
  <c r="AL22" i="50"/>
  <c r="AJ22" i="50"/>
  <c r="AI22" i="50"/>
  <c r="AH22" i="50"/>
  <c r="AG22" i="50"/>
  <c r="AF22" i="50"/>
  <c r="AE22" i="50"/>
  <c r="AD22" i="50"/>
  <c r="AC22" i="50"/>
  <c r="AB22" i="50"/>
  <c r="AA22" i="50"/>
  <c r="Z22" i="50"/>
  <c r="Y22" i="50"/>
  <c r="X22" i="50"/>
  <c r="W22" i="50"/>
  <c r="V22" i="50"/>
  <c r="T22" i="50"/>
  <c r="S22" i="50"/>
  <c r="R22" i="50"/>
  <c r="Q22" i="50"/>
  <c r="P22" i="50"/>
  <c r="N22" i="50"/>
  <c r="L22" i="50"/>
  <c r="J22" i="50"/>
  <c r="I22" i="50"/>
  <c r="H22" i="50"/>
  <c r="C22" i="50"/>
  <c r="B22" i="50"/>
  <c r="A22" i="50"/>
  <c r="AP21" i="50"/>
  <c r="AO21" i="50"/>
  <c r="AN21" i="50"/>
  <c r="AM21" i="50"/>
  <c r="AL21" i="50"/>
  <c r="AK21" i="50"/>
  <c r="AJ21" i="50"/>
  <c r="AI21" i="50"/>
  <c r="AH21" i="50"/>
  <c r="AG21" i="50"/>
  <c r="AF21" i="50"/>
  <c r="AE21" i="50"/>
  <c r="AD21" i="50"/>
  <c r="AC21" i="50"/>
  <c r="AB21" i="50"/>
  <c r="AA21" i="50"/>
  <c r="Z21" i="50"/>
  <c r="Y21" i="50"/>
  <c r="X21" i="50"/>
  <c r="W21" i="50"/>
  <c r="V21" i="50"/>
  <c r="U21" i="50"/>
  <c r="T21" i="50"/>
  <c r="S21" i="50"/>
  <c r="R21" i="50"/>
  <c r="Q21" i="50"/>
  <c r="P21" i="50"/>
  <c r="O21" i="50"/>
  <c r="N21" i="50"/>
  <c r="M21" i="50"/>
  <c r="L21" i="50"/>
  <c r="K21" i="50"/>
  <c r="J21" i="50"/>
  <c r="I21" i="50"/>
  <c r="H21" i="50"/>
  <c r="G21" i="50"/>
  <c r="AQ21" i="50" s="1"/>
  <c r="AR21" i="50" s="1"/>
  <c r="C21" i="50"/>
  <c r="B21" i="50"/>
  <c r="A21" i="50"/>
  <c r="AP20" i="50"/>
  <c r="AO20" i="50"/>
  <c r="AN20" i="50"/>
  <c r="AM20" i="50"/>
  <c r="AL20" i="50"/>
  <c r="AK20" i="50"/>
  <c r="AJ20" i="50"/>
  <c r="AI20" i="50"/>
  <c r="AH20" i="50"/>
  <c r="AG20" i="50"/>
  <c r="AF20" i="50"/>
  <c r="AE20" i="50"/>
  <c r="AD20" i="50"/>
  <c r="AC20" i="50"/>
  <c r="AB20" i="50"/>
  <c r="AA20" i="50"/>
  <c r="Z20" i="50"/>
  <c r="Y20" i="50"/>
  <c r="X20" i="50"/>
  <c r="W20" i="50"/>
  <c r="V20" i="50"/>
  <c r="U20" i="50"/>
  <c r="T20" i="50"/>
  <c r="S20" i="50"/>
  <c r="R20" i="50"/>
  <c r="Q20" i="50"/>
  <c r="P20" i="50"/>
  <c r="O20" i="50"/>
  <c r="N20" i="50"/>
  <c r="M20" i="50"/>
  <c r="L20" i="50"/>
  <c r="K20" i="50"/>
  <c r="J20" i="50"/>
  <c r="I20" i="50"/>
  <c r="H20" i="50"/>
  <c r="G20" i="50"/>
  <c r="AQ20" i="50" s="1"/>
  <c r="AR20" i="50" s="1"/>
  <c r="C20" i="50"/>
  <c r="A20" i="50" s="1"/>
  <c r="B20" i="50"/>
  <c r="AP19" i="50"/>
  <c r="AO19" i="50"/>
  <c r="AN19" i="50"/>
  <c r="AM19" i="50"/>
  <c r="AL19" i="50"/>
  <c r="AK19" i="50"/>
  <c r="AJ19" i="50"/>
  <c r="AI19" i="50"/>
  <c r="AH19" i="50"/>
  <c r="AG19" i="50"/>
  <c r="AF19" i="50"/>
  <c r="AE19" i="50"/>
  <c r="AD19" i="50"/>
  <c r="AC19" i="50"/>
  <c r="AB19" i="50"/>
  <c r="AA19" i="50"/>
  <c r="Z19" i="50"/>
  <c r="Y19" i="50"/>
  <c r="X19" i="50"/>
  <c r="W19" i="50"/>
  <c r="V19" i="50"/>
  <c r="U19" i="50"/>
  <c r="T19" i="50"/>
  <c r="S19" i="50"/>
  <c r="R19" i="50"/>
  <c r="Q19" i="50"/>
  <c r="P19" i="50"/>
  <c r="O19" i="50"/>
  <c r="N19" i="50"/>
  <c r="M19" i="50"/>
  <c r="L19" i="50"/>
  <c r="K19" i="50"/>
  <c r="J19" i="50"/>
  <c r="I19" i="50"/>
  <c r="H19" i="50"/>
  <c r="G19" i="50"/>
  <c r="AQ19" i="50" s="1"/>
  <c r="AR19" i="50" s="1"/>
  <c r="C19" i="50"/>
  <c r="A19" i="50" s="1"/>
  <c r="B19" i="50"/>
  <c r="AP18" i="50"/>
  <c r="AO18" i="50"/>
  <c r="AN18" i="50"/>
  <c r="AM18" i="50"/>
  <c r="AL18" i="50"/>
  <c r="AK18" i="50"/>
  <c r="AJ18" i="50"/>
  <c r="AI18" i="50"/>
  <c r="AH18" i="50"/>
  <c r="AG18" i="50"/>
  <c r="AF18" i="50"/>
  <c r="AE18" i="50"/>
  <c r="AD18" i="50"/>
  <c r="AC18" i="50"/>
  <c r="AB18" i="50"/>
  <c r="AA18" i="50"/>
  <c r="Z18" i="50"/>
  <c r="Y18" i="50"/>
  <c r="X18" i="50"/>
  <c r="V18" i="50"/>
  <c r="U18" i="50"/>
  <c r="T18" i="50"/>
  <c r="S18" i="50"/>
  <c r="R18" i="50"/>
  <c r="Q18" i="50"/>
  <c r="P18" i="50"/>
  <c r="O18" i="50"/>
  <c r="N18" i="50"/>
  <c r="M18" i="50"/>
  <c r="L18" i="50"/>
  <c r="K18" i="50"/>
  <c r="J18" i="50"/>
  <c r="I18" i="50"/>
  <c r="H18" i="50"/>
  <c r="G18" i="50"/>
  <c r="C18" i="50"/>
  <c r="B18" i="50"/>
  <c r="A18" i="50"/>
  <c r="AP17" i="50"/>
  <c r="AO17" i="50"/>
  <c r="AN17" i="50"/>
  <c r="AM17" i="50"/>
  <c r="AL17" i="50"/>
  <c r="AK17" i="50"/>
  <c r="AJ17" i="50"/>
  <c r="AI17" i="50"/>
  <c r="AH17" i="50"/>
  <c r="AG17" i="50"/>
  <c r="AF17" i="50"/>
  <c r="AE17" i="50"/>
  <c r="AD17" i="50"/>
  <c r="AC17" i="50"/>
  <c r="AB17" i="50"/>
  <c r="AA17" i="50"/>
  <c r="Z17" i="50"/>
  <c r="Y17" i="50"/>
  <c r="X17" i="50"/>
  <c r="V17" i="50"/>
  <c r="U17" i="50"/>
  <c r="T17" i="50"/>
  <c r="S17" i="50"/>
  <c r="R17" i="50"/>
  <c r="Q17" i="50"/>
  <c r="P17" i="50"/>
  <c r="O17" i="50"/>
  <c r="N17" i="50"/>
  <c r="L17" i="50"/>
  <c r="K17" i="50"/>
  <c r="J17" i="50"/>
  <c r="I17" i="50"/>
  <c r="H17" i="50"/>
  <c r="G17" i="50"/>
  <c r="C17" i="50"/>
  <c r="B17" i="50"/>
  <c r="A17" i="50"/>
  <c r="AP16" i="50"/>
  <c r="AO16" i="50"/>
  <c r="AN16" i="50"/>
  <c r="AM16" i="50"/>
  <c r="AL16" i="50"/>
  <c r="AK16" i="50"/>
  <c r="AJ16" i="50"/>
  <c r="AI16" i="50"/>
  <c r="AH16" i="50"/>
  <c r="AG16" i="50"/>
  <c r="AF16" i="50"/>
  <c r="AE16" i="50"/>
  <c r="AD16" i="50"/>
  <c r="AC16" i="50"/>
  <c r="AB16" i="50"/>
  <c r="AA16" i="50"/>
  <c r="Z16" i="50"/>
  <c r="Y16" i="50"/>
  <c r="X16" i="50"/>
  <c r="W16" i="50"/>
  <c r="V16" i="50"/>
  <c r="T16" i="50"/>
  <c r="S16" i="50"/>
  <c r="R16" i="50"/>
  <c r="Q16" i="50"/>
  <c r="P16" i="50"/>
  <c r="O16" i="50"/>
  <c r="N16" i="50"/>
  <c r="L16" i="50"/>
  <c r="K16" i="50"/>
  <c r="J16" i="50"/>
  <c r="I16" i="50"/>
  <c r="H16" i="50"/>
  <c r="C16" i="50"/>
  <c r="A16" i="50" s="1"/>
  <c r="B16" i="50"/>
  <c r="AP15" i="50"/>
  <c r="AO15" i="50"/>
  <c r="AN15" i="50"/>
  <c r="AL15" i="50"/>
  <c r="AK15" i="50"/>
  <c r="AJ15" i="50"/>
  <c r="AI15" i="50"/>
  <c r="AH15" i="50"/>
  <c r="AG15" i="50"/>
  <c r="AF15" i="50"/>
  <c r="AE15" i="50"/>
  <c r="AD15" i="50"/>
  <c r="AC15" i="50"/>
  <c r="AA15" i="50"/>
  <c r="Z15" i="50"/>
  <c r="Y15" i="50"/>
  <c r="X15" i="50"/>
  <c r="V15" i="50"/>
  <c r="U15" i="50"/>
  <c r="T15" i="50"/>
  <c r="R15" i="50"/>
  <c r="Q15" i="50"/>
  <c r="P15" i="50"/>
  <c r="O15" i="50"/>
  <c r="N15" i="50"/>
  <c r="M15" i="50"/>
  <c r="L15" i="50"/>
  <c r="K15" i="50"/>
  <c r="J15" i="50"/>
  <c r="I15" i="50"/>
  <c r="H15" i="50"/>
  <c r="G15" i="50"/>
  <c r="C15" i="50"/>
  <c r="A15" i="50" s="1"/>
  <c r="B15" i="50"/>
  <c r="AP14" i="50"/>
  <c r="AO14" i="50"/>
  <c r="AN14" i="50"/>
  <c r="AM14" i="50"/>
  <c r="AL14" i="50"/>
  <c r="AK14" i="50"/>
  <c r="AJ14" i="50"/>
  <c r="AI14" i="50"/>
  <c r="AH14" i="50"/>
  <c r="AG14" i="50"/>
  <c r="AF14" i="50"/>
  <c r="AE14" i="50"/>
  <c r="AD14" i="50"/>
  <c r="AC14" i="50"/>
  <c r="AB14" i="50"/>
  <c r="AA14" i="50"/>
  <c r="Z14" i="50"/>
  <c r="Y14" i="50"/>
  <c r="X14" i="50"/>
  <c r="W14" i="50"/>
  <c r="V14" i="50"/>
  <c r="U14" i="50"/>
  <c r="T14" i="50"/>
  <c r="S14" i="50"/>
  <c r="R14" i="50"/>
  <c r="Q14" i="50"/>
  <c r="P14" i="50"/>
  <c r="O14" i="50"/>
  <c r="N14" i="50"/>
  <c r="M14" i="50"/>
  <c r="L14" i="50"/>
  <c r="K14" i="50"/>
  <c r="J14" i="50"/>
  <c r="I14" i="50"/>
  <c r="H14" i="50"/>
  <c r="G14" i="50"/>
  <c r="AQ14" i="50" s="1"/>
  <c r="AR14" i="50" s="1"/>
  <c r="C14" i="50"/>
  <c r="B14" i="50"/>
  <c r="A14" i="50"/>
  <c r="AP13" i="50"/>
  <c r="AO13" i="50"/>
  <c r="AN13" i="50"/>
  <c r="AM13" i="50"/>
  <c r="AL13" i="50"/>
  <c r="AK13" i="50"/>
  <c r="AJ13" i="50"/>
  <c r="AG13" i="50"/>
  <c r="AE13" i="50"/>
  <c r="AB13" i="50"/>
  <c r="Z13" i="50"/>
  <c r="X13" i="50"/>
  <c r="W13" i="50"/>
  <c r="U13" i="50"/>
  <c r="S13" i="50"/>
  <c r="R13" i="50"/>
  <c r="P13" i="50"/>
  <c r="O13" i="50"/>
  <c r="N13" i="50"/>
  <c r="M13" i="50"/>
  <c r="K13" i="50"/>
  <c r="J13" i="50"/>
  <c r="I13" i="50"/>
  <c r="H13" i="50"/>
  <c r="G13" i="50"/>
  <c r="C13" i="50"/>
  <c r="B13" i="50"/>
  <c r="A13" i="50"/>
  <c r="AP12" i="50"/>
  <c r="AN12" i="50"/>
  <c r="AM12" i="50"/>
  <c r="AI12" i="50"/>
  <c r="AH12" i="50"/>
  <c r="AD12" i="50"/>
  <c r="AC12" i="50"/>
  <c r="AB12" i="50"/>
  <c r="AA12" i="50"/>
  <c r="Y12" i="50"/>
  <c r="X12" i="50"/>
  <c r="W12" i="50"/>
  <c r="T12" i="50"/>
  <c r="S12" i="50"/>
  <c r="R12" i="50"/>
  <c r="Q12" i="50"/>
  <c r="P12" i="50"/>
  <c r="N12" i="50"/>
  <c r="M12" i="50"/>
  <c r="L12" i="50"/>
  <c r="K12" i="50"/>
  <c r="J12" i="50"/>
  <c r="I12" i="50"/>
  <c r="G12" i="50"/>
  <c r="C12" i="50"/>
  <c r="A12" i="50" s="1"/>
  <c r="B12" i="50"/>
  <c r="AO11" i="50"/>
  <c r="AL11" i="50"/>
  <c r="AK11" i="50"/>
  <c r="AJ11" i="50"/>
  <c r="AI11" i="50"/>
  <c r="AF11" i="50"/>
  <c r="AE11" i="50"/>
  <c r="AD11" i="50"/>
  <c r="AB11" i="50"/>
  <c r="X11" i="50"/>
  <c r="W11" i="50"/>
  <c r="V11" i="50"/>
  <c r="R11" i="50"/>
  <c r="Q11" i="50"/>
  <c r="P11" i="50"/>
  <c r="M11" i="50"/>
  <c r="L11" i="50"/>
  <c r="K11" i="50"/>
  <c r="J11" i="50"/>
  <c r="H11" i="50"/>
  <c r="G11" i="50"/>
  <c r="C11" i="50"/>
  <c r="A11" i="50" s="1"/>
  <c r="B11" i="50"/>
  <c r="AP10" i="50"/>
  <c r="AM10" i="50"/>
  <c r="AL10" i="50"/>
  <c r="AK10" i="50"/>
  <c r="AH10" i="50"/>
  <c r="AG10" i="50"/>
  <c r="AF10" i="50"/>
  <c r="AA10" i="50"/>
  <c r="V10" i="50"/>
  <c r="U10" i="50"/>
  <c r="T10" i="50"/>
  <c r="S10" i="50"/>
  <c r="R10" i="50"/>
  <c r="O10" i="50"/>
  <c r="N10" i="50"/>
  <c r="K10" i="50"/>
  <c r="J10" i="50"/>
  <c r="I10" i="50"/>
  <c r="G10" i="50"/>
  <c r="C10" i="50"/>
  <c r="B10" i="50"/>
  <c r="A10" i="50"/>
  <c r="AP9" i="50"/>
  <c r="AO9" i="50"/>
  <c r="AN9" i="50"/>
  <c r="AK9" i="50"/>
  <c r="AJ9" i="50"/>
  <c r="AI9" i="50"/>
  <c r="AG9" i="50"/>
  <c r="AE9" i="50"/>
  <c r="AD9" i="50"/>
  <c r="AB9" i="50"/>
  <c r="Z9" i="50"/>
  <c r="Y9" i="50"/>
  <c r="W9" i="50"/>
  <c r="V9" i="50"/>
  <c r="U9" i="50"/>
  <c r="Q9" i="50"/>
  <c r="L9" i="50"/>
  <c r="H9" i="50"/>
  <c r="C9" i="50"/>
  <c r="B9" i="50"/>
  <c r="A9" i="50"/>
  <c r="AP8" i="50"/>
  <c r="AO8" i="50"/>
  <c r="AN8" i="50"/>
  <c r="AM8" i="50"/>
  <c r="AL8" i="50"/>
  <c r="AK8" i="50"/>
  <c r="AJ8" i="50"/>
  <c r="AI8" i="50"/>
  <c r="AH8" i="50"/>
  <c r="AG8" i="50"/>
  <c r="AF8" i="50"/>
  <c r="AE8" i="50"/>
  <c r="AD8" i="50"/>
  <c r="AC8" i="50"/>
  <c r="AB8" i="50"/>
  <c r="AA8" i="50"/>
  <c r="Z8" i="50"/>
  <c r="Y8" i="50"/>
  <c r="X8" i="50"/>
  <c r="W8" i="50"/>
  <c r="V8" i="50"/>
  <c r="U8" i="50"/>
  <c r="T8" i="50"/>
  <c r="S8" i="50"/>
  <c r="R8" i="50"/>
  <c r="Q8" i="50"/>
  <c r="P8" i="50"/>
  <c r="O8" i="50"/>
  <c r="N8" i="50"/>
  <c r="M8" i="50"/>
  <c r="L8" i="50"/>
  <c r="K8" i="50"/>
  <c r="I8" i="50"/>
  <c r="H8" i="50"/>
  <c r="G8" i="50"/>
  <c r="C8" i="50"/>
  <c r="A8" i="50" s="1"/>
  <c r="B8" i="50"/>
  <c r="AP7" i="50"/>
  <c r="AO7" i="50"/>
  <c r="AN7" i="50"/>
  <c r="AM7" i="50"/>
  <c r="AK7" i="50"/>
  <c r="AJ7" i="50"/>
  <c r="AI7" i="50"/>
  <c r="AH7" i="50"/>
  <c r="AG7" i="50"/>
  <c r="AF7" i="50"/>
  <c r="AD7" i="50"/>
  <c r="AB7" i="50"/>
  <c r="Z7" i="50"/>
  <c r="Y7" i="50"/>
  <c r="X7" i="50"/>
  <c r="W7" i="50"/>
  <c r="V7" i="50"/>
  <c r="Q7" i="50"/>
  <c r="P7" i="50"/>
  <c r="N7" i="50"/>
  <c r="L7" i="50"/>
  <c r="H7" i="50"/>
  <c r="C7" i="50"/>
  <c r="A7" i="50" s="1"/>
  <c r="B7" i="50"/>
  <c r="AP6" i="50"/>
  <c r="AO6" i="50"/>
  <c r="AN6" i="50"/>
  <c r="AM6" i="50"/>
  <c r="AL6" i="50"/>
  <c r="AK6" i="50"/>
  <c r="AJ6" i="50"/>
  <c r="AI6" i="50"/>
  <c r="AH6" i="50"/>
  <c r="AG6" i="50"/>
  <c r="AF6" i="50"/>
  <c r="AE6" i="50"/>
  <c r="AD6" i="50"/>
  <c r="AC6" i="50"/>
  <c r="AB6" i="50"/>
  <c r="AA6" i="50"/>
  <c r="Z6" i="50"/>
  <c r="Y6" i="50"/>
  <c r="X6" i="50"/>
  <c r="W6" i="50"/>
  <c r="V6" i="50"/>
  <c r="U6" i="50"/>
  <c r="T6" i="50"/>
  <c r="S6" i="50"/>
  <c r="R6" i="50"/>
  <c r="Q6" i="50"/>
  <c r="P6" i="50"/>
  <c r="O6" i="50"/>
  <c r="N6" i="50"/>
  <c r="L6" i="50"/>
  <c r="K6" i="50"/>
  <c r="J6" i="50"/>
  <c r="I6" i="50"/>
  <c r="H6" i="50"/>
  <c r="G6" i="50"/>
  <c r="C6" i="50"/>
  <c r="B6" i="50"/>
  <c r="A6" i="50"/>
  <c r="C5" i="50"/>
  <c r="B5" i="50"/>
  <c r="A5" i="50"/>
  <c r="I5688" i="49"/>
  <c r="AC736" i="50" s="1"/>
  <c r="C5688" i="49"/>
  <c r="I5687" i="49"/>
  <c r="AC735" i="50" s="1"/>
  <c r="C5687" i="49"/>
  <c r="I5686" i="49"/>
  <c r="C5686" i="49"/>
  <c r="I5685" i="49"/>
  <c r="AC734" i="50" s="1"/>
  <c r="C5685" i="49"/>
  <c r="I5684" i="49"/>
  <c r="AC732" i="50" s="1"/>
  <c r="C5684" i="49"/>
  <c r="I5683" i="49"/>
  <c r="AC730" i="50" s="1"/>
  <c r="C5683" i="49"/>
  <c r="I5682" i="49"/>
  <c r="AC729" i="50" s="1"/>
  <c r="C5682" i="49"/>
  <c r="I5681" i="49"/>
  <c r="AC728" i="50" s="1"/>
  <c r="C5681" i="49"/>
  <c r="I5680" i="49"/>
  <c r="C5680" i="49"/>
  <c r="I5679" i="49"/>
  <c r="AC723" i="50" s="1"/>
  <c r="C5679" i="49"/>
  <c r="I5678" i="49"/>
  <c r="C5678" i="49"/>
  <c r="I5677" i="49"/>
  <c r="AC701" i="50" s="1"/>
  <c r="C5677" i="49"/>
  <c r="I5676" i="49"/>
  <c r="AC696" i="50" s="1"/>
  <c r="C5676" i="49"/>
  <c r="I5675" i="49"/>
  <c r="AC694" i="50" s="1"/>
  <c r="C5675" i="49"/>
  <c r="I5674" i="49"/>
  <c r="AC690" i="50" s="1"/>
  <c r="C5674" i="49"/>
  <c r="I5673" i="49"/>
  <c r="AC685" i="50" s="1"/>
  <c r="C5673" i="49"/>
  <c r="I5672" i="49"/>
  <c r="AC684" i="50" s="1"/>
  <c r="C5672" i="49"/>
  <c r="I5671" i="49"/>
  <c r="AC683" i="50" s="1"/>
  <c r="C5671" i="49"/>
  <c r="I5670" i="49"/>
  <c r="AC680" i="50" s="1"/>
  <c r="C5670" i="49"/>
  <c r="I5669" i="49"/>
  <c r="AC678" i="50" s="1"/>
  <c r="C5669" i="49"/>
  <c r="I5668" i="49"/>
  <c r="AC675" i="50" s="1"/>
  <c r="C5668" i="49"/>
  <c r="I5667" i="49"/>
  <c r="AC671" i="50" s="1"/>
  <c r="C5667" i="49"/>
  <c r="I5666" i="49"/>
  <c r="C5666" i="49"/>
  <c r="I5665" i="49"/>
  <c r="AC662" i="50" s="1"/>
  <c r="C5665" i="49"/>
  <c r="I5664" i="49"/>
  <c r="AC658" i="50" s="1"/>
  <c r="C5664" i="49"/>
  <c r="I5663" i="49"/>
  <c r="AC655" i="50" s="1"/>
  <c r="C5663" i="49"/>
  <c r="I5662" i="49"/>
  <c r="AC654" i="50" s="1"/>
  <c r="C5662" i="49"/>
  <c r="I5661" i="49"/>
  <c r="C5661" i="49"/>
  <c r="I5660" i="49"/>
  <c r="C5660" i="49"/>
  <c r="I5659" i="49"/>
  <c r="AC650" i="50" s="1"/>
  <c r="C5659" i="49"/>
  <c r="I5658" i="49"/>
  <c r="AC648" i="50" s="1"/>
  <c r="C5658" i="49"/>
  <c r="I5657" i="49"/>
  <c r="AC647" i="50" s="1"/>
  <c r="C5657" i="49"/>
  <c r="I5656" i="49"/>
  <c r="AC646" i="50" s="1"/>
  <c r="C5656" i="49"/>
  <c r="I5655" i="49"/>
  <c r="AC645" i="50" s="1"/>
  <c r="C5655" i="49"/>
  <c r="I5654" i="49"/>
  <c r="AC642" i="50" s="1"/>
  <c r="C5654" i="49"/>
  <c r="I5653" i="49"/>
  <c r="AC635" i="50" s="1"/>
  <c r="C5653" i="49"/>
  <c r="I5652" i="49"/>
  <c r="AC633" i="50" s="1"/>
  <c r="C5652" i="49"/>
  <c r="I5651" i="49"/>
  <c r="AC631" i="50" s="1"/>
  <c r="C5651" i="49"/>
  <c r="I5650" i="49"/>
  <c r="AC628" i="50" s="1"/>
  <c r="C5650" i="49"/>
  <c r="I5649" i="49"/>
  <c r="AC623" i="50" s="1"/>
  <c r="C5649" i="49"/>
  <c r="I5648" i="49"/>
  <c r="AC614" i="50" s="1"/>
  <c r="C5648" i="49"/>
  <c r="I5647" i="49"/>
  <c r="AC613" i="50" s="1"/>
  <c r="C5647" i="49"/>
  <c r="I5646" i="49"/>
  <c r="AC612" i="50" s="1"/>
  <c r="C5646" i="49"/>
  <c r="I5645" i="49"/>
  <c r="AC611" i="50" s="1"/>
  <c r="C5645" i="49"/>
  <c r="I5644" i="49"/>
  <c r="AC600" i="50" s="1"/>
  <c r="C5644" i="49"/>
  <c r="I5643" i="49"/>
  <c r="AC599" i="50" s="1"/>
  <c r="C5643" i="49"/>
  <c r="I5642" i="49"/>
  <c r="AC598" i="50" s="1"/>
  <c r="C5642" i="49"/>
  <c r="I5641" i="49"/>
  <c r="AC595" i="50" s="1"/>
  <c r="C5641" i="49"/>
  <c r="I5640" i="49"/>
  <c r="AC593" i="50" s="1"/>
  <c r="C5640" i="49"/>
  <c r="I5639" i="49"/>
  <c r="AC592" i="50" s="1"/>
  <c r="C5639" i="49"/>
  <c r="I5638" i="49"/>
  <c r="AC591" i="50" s="1"/>
  <c r="C5638" i="49"/>
  <c r="I5637" i="49"/>
  <c r="AC588" i="50" s="1"/>
  <c r="C5637" i="49"/>
  <c r="I5636" i="49"/>
  <c r="AC581" i="50" s="1"/>
  <c r="C5636" i="49"/>
  <c r="I5635" i="49"/>
  <c r="AC580" i="50" s="1"/>
  <c r="C5635" i="49"/>
  <c r="I5634" i="49"/>
  <c r="AC566" i="50" s="1"/>
  <c r="C5634" i="49"/>
  <c r="I5633" i="49"/>
  <c r="C5633" i="49"/>
  <c r="I5632" i="49"/>
  <c r="AC565" i="50" s="1"/>
  <c r="C5632" i="49"/>
  <c r="I5631" i="49"/>
  <c r="C5631" i="49"/>
  <c r="I5630" i="49"/>
  <c r="C5630" i="49"/>
  <c r="I5629" i="49"/>
  <c r="AC563" i="50" s="1"/>
  <c r="C5629" i="49"/>
  <c r="I5628" i="49"/>
  <c r="C5628" i="49"/>
  <c r="I5627" i="49"/>
  <c r="AC556" i="50" s="1"/>
  <c r="C5627" i="49"/>
  <c r="I5626" i="49"/>
  <c r="AC555" i="50" s="1"/>
  <c r="C5626" i="49"/>
  <c r="I5625" i="49"/>
  <c r="AC554" i="50" s="1"/>
  <c r="C5625" i="49"/>
  <c r="I5624" i="49"/>
  <c r="C5624" i="49"/>
  <c r="I5623" i="49"/>
  <c r="AC549" i="50" s="1"/>
  <c r="C5623" i="49"/>
  <c r="I5622" i="49"/>
  <c r="AC543" i="50" s="1"/>
  <c r="C5622" i="49"/>
  <c r="I5621" i="49"/>
  <c r="AC541" i="50" s="1"/>
  <c r="C5621" i="49"/>
  <c r="I5620" i="49"/>
  <c r="AC540" i="50" s="1"/>
  <c r="C5620" i="49"/>
  <c r="I5619" i="49"/>
  <c r="AC531" i="50" s="1"/>
  <c r="C5619" i="49"/>
  <c r="I5618" i="49"/>
  <c r="AC530" i="50" s="1"/>
  <c r="C5618" i="49"/>
  <c r="I5617" i="49"/>
  <c r="AC527" i="50" s="1"/>
  <c r="C5617" i="49"/>
  <c r="I5616" i="49"/>
  <c r="AC525" i="50" s="1"/>
  <c r="C5616" i="49"/>
  <c r="I5615" i="49"/>
  <c r="AC524" i="50" s="1"/>
  <c r="C5615" i="49"/>
  <c r="I5614" i="49"/>
  <c r="AC521" i="50" s="1"/>
  <c r="C5614" i="49"/>
  <c r="I5613" i="49"/>
  <c r="AC514" i="50" s="1"/>
  <c r="C5613" i="49"/>
  <c r="I5612" i="49"/>
  <c r="AC513" i="50" s="1"/>
  <c r="C5612" i="49"/>
  <c r="I5611" i="49"/>
  <c r="AC479" i="50" s="1"/>
  <c r="C5611" i="49"/>
  <c r="I5610" i="49"/>
  <c r="AC462" i="50" s="1"/>
  <c r="C5610" i="49"/>
  <c r="I5609" i="49"/>
  <c r="AC461" i="50" s="1"/>
  <c r="C5609" i="49"/>
  <c r="I5608" i="49"/>
  <c r="AC460" i="50" s="1"/>
  <c r="C5608" i="49"/>
  <c r="I5607" i="49"/>
  <c r="AC456" i="50" s="1"/>
  <c r="C5607" i="49"/>
  <c r="I5606" i="49"/>
  <c r="AC455" i="50" s="1"/>
  <c r="C5606" i="49"/>
  <c r="I5605" i="49"/>
  <c r="AC453" i="50" s="1"/>
  <c r="C5605" i="49"/>
  <c r="I5604" i="49"/>
  <c r="AC452" i="50" s="1"/>
  <c r="C5604" i="49"/>
  <c r="I5603" i="49"/>
  <c r="AC451" i="50" s="1"/>
  <c r="C5603" i="49"/>
  <c r="I5602" i="49"/>
  <c r="C5602" i="49"/>
  <c r="I5601" i="49"/>
  <c r="AC439" i="50" s="1"/>
  <c r="C5601" i="49"/>
  <c r="I5600" i="49"/>
  <c r="AC434" i="50" s="1"/>
  <c r="C5600" i="49"/>
  <c r="I5599" i="49"/>
  <c r="AC433" i="50" s="1"/>
  <c r="C5599" i="49"/>
  <c r="I5598" i="49"/>
  <c r="AC427" i="50" s="1"/>
  <c r="C5598" i="49"/>
  <c r="I5597" i="49"/>
  <c r="C5597" i="49"/>
  <c r="I5596" i="49"/>
  <c r="C5596" i="49"/>
  <c r="I5595" i="49"/>
  <c r="C5595" i="49"/>
  <c r="I5594" i="49"/>
  <c r="C5594" i="49"/>
  <c r="I5593" i="49"/>
  <c r="C5593" i="49"/>
  <c r="I5592" i="49"/>
  <c r="C5592" i="49"/>
  <c r="I5591" i="49"/>
  <c r="C5591" i="49"/>
  <c r="I5590" i="49"/>
  <c r="C5590" i="49"/>
  <c r="I5589" i="49"/>
  <c r="C5589" i="49"/>
  <c r="I5588" i="49"/>
  <c r="C5588" i="49"/>
  <c r="I5587" i="49"/>
  <c r="C5587" i="49"/>
  <c r="I5586" i="49"/>
  <c r="C5586" i="49"/>
  <c r="I5585" i="49"/>
  <c r="C5585" i="49"/>
  <c r="I5584" i="49"/>
  <c r="C5584" i="49"/>
  <c r="I5583" i="49"/>
  <c r="C5583" i="49"/>
  <c r="I5582" i="49"/>
  <c r="C5582" i="49"/>
  <c r="I5581" i="49"/>
  <c r="C5581" i="49"/>
  <c r="I5580" i="49"/>
  <c r="C5580" i="49"/>
  <c r="I5579" i="49"/>
  <c r="C5579" i="49"/>
  <c r="I5578" i="49"/>
  <c r="C5578" i="49"/>
  <c r="I5577" i="49"/>
  <c r="C5577" i="49"/>
  <c r="I5576" i="49"/>
  <c r="C5576" i="49"/>
  <c r="I5575" i="49"/>
  <c r="C5575" i="49"/>
  <c r="I5574" i="49"/>
  <c r="C5574" i="49"/>
  <c r="I5573" i="49"/>
  <c r="C5573" i="49"/>
  <c r="I5572" i="49"/>
  <c r="C5572" i="49"/>
  <c r="I5571" i="49"/>
  <c r="C5571" i="49"/>
  <c r="I5570" i="49"/>
  <c r="C5570" i="49"/>
  <c r="I5569" i="49"/>
  <c r="C5569" i="49"/>
  <c r="I5568" i="49"/>
  <c r="C5568" i="49"/>
  <c r="I5567" i="49"/>
  <c r="C5567" i="49"/>
  <c r="I5566" i="49"/>
  <c r="C5566" i="49"/>
  <c r="I5565" i="49"/>
  <c r="C5565" i="49"/>
  <c r="I5564" i="49"/>
  <c r="C5564" i="49"/>
  <c r="I5563" i="49"/>
  <c r="C5563" i="49"/>
  <c r="I5562" i="49"/>
  <c r="C5562" i="49"/>
  <c r="I5561" i="49"/>
  <c r="C5561" i="49"/>
  <c r="I5560" i="49"/>
  <c r="C5560" i="49"/>
  <c r="I5559" i="49"/>
  <c r="C5559" i="49"/>
  <c r="I5558" i="49"/>
  <c r="C5558" i="49"/>
  <c r="I5557" i="49"/>
  <c r="C5557" i="49"/>
  <c r="I5556" i="49"/>
  <c r="C5556" i="49"/>
  <c r="I5555" i="49"/>
  <c r="C5555" i="49"/>
  <c r="I5554" i="49"/>
  <c r="C5554" i="49"/>
  <c r="I5553" i="49"/>
  <c r="C5553" i="49"/>
  <c r="I5552" i="49"/>
  <c r="C5552" i="49"/>
  <c r="I5551" i="49"/>
  <c r="C5551" i="49"/>
  <c r="I5550" i="49"/>
  <c r="C5550" i="49"/>
  <c r="I5549" i="49"/>
  <c r="C5549" i="49"/>
  <c r="I5548" i="49"/>
  <c r="C5548" i="49"/>
  <c r="I5547" i="49"/>
  <c r="C5547" i="49"/>
  <c r="I5546" i="49"/>
  <c r="C5546" i="49"/>
  <c r="I5545" i="49"/>
  <c r="C5545" i="49"/>
  <c r="I5544" i="49"/>
  <c r="C5544" i="49"/>
  <c r="I5543" i="49"/>
  <c r="C5543" i="49"/>
  <c r="I5542" i="49"/>
  <c r="C5542" i="49"/>
  <c r="I5541" i="49"/>
  <c r="C5541" i="49"/>
  <c r="I5540" i="49"/>
  <c r="C5540" i="49"/>
  <c r="I5539" i="49"/>
  <c r="C5539" i="49"/>
  <c r="I5538" i="49"/>
  <c r="C5538" i="49"/>
  <c r="I5537" i="49"/>
  <c r="C5537" i="49"/>
  <c r="I5536" i="49"/>
  <c r="C5536" i="49"/>
  <c r="I5535" i="49"/>
  <c r="C5535" i="49"/>
  <c r="I5534" i="49"/>
  <c r="C5534" i="49"/>
  <c r="I5533" i="49"/>
  <c r="C5533" i="49"/>
  <c r="I5532" i="49"/>
  <c r="C5532" i="49"/>
  <c r="I5531" i="49"/>
  <c r="C5531" i="49"/>
  <c r="I5530" i="49"/>
  <c r="C5530" i="49"/>
  <c r="I5529" i="49"/>
  <c r="C5529" i="49"/>
  <c r="I5528" i="49"/>
  <c r="C5528" i="49"/>
  <c r="I5527" i="49"/>
  <c r="C5527" i="49"/>
  <c r="I5526" i="49"/>
  <c r="C5526" i="49"/>
  <c r="I5525" i="49"/>
  <c r="C5525" i="49"/>
  <c r="I5524" i="49"/>
  <c r="C5524" i="49"/>
  <c r="I5523" i="49"/>
  <c r="C5523" i="49"/>
  <c r="I5522" i="49"/>
  <c r="C5522" i="49"/>
  <c r="I5521" i="49"/>
  <c r="C5521" i="49"/>
  <c r="I5520" i="49"/>
  <c r="C5520" i="49"/>
  <c r="I5519" i="49"/>
  <c r="C5519" i="49"/>
  <c r="I5518" i="49"/>
  <c r="C5518" i="49"/>
  <c r="I5517" i="49"/>
  <c r="C5517" i="49"/>
  <c r="I5516" i="49"/>
  <c r="C5516" i="49"/>
  <c r="I5515" i="49"/>
  <c r="C5515" i="49"/>
  <c r="I5514" i="49"/>
  <c r="C5514" i="49"/>
  <c r="I5513" i="49"/>
  <c r="C5513" i="49"/>
  <c r="I5512" i="49"/>
  <c r="C5512" i="49"/>
  <c r="I5511" i="49"/>
  <c r="C5511" i="49"/>
  <c r="I5510" i="49"/>
  <c r="C5510" i="49"/>
  <c r="I5509" i="49"/>
  <c r="C5509" i="49"/>
  <c r="I5508" i="49"/>
  <c r="C5508" i="49"/>
  <c r="I5507" i="49"/>
  <c r="C5507" i="49"/>
  <c r="I5506" i="49"/>
  <c r="C5506" i="49"/>
  <c r="I5505" i="49"/>
  <c r="C5505" i="49"/>
  <c r="I5504" i="49"/>
  <c r="C5504" i="49"/>
  <c r="I5503" i="49"/>
  <c r="C5503" i="49"/>
  <c r="I5502" i="49"/>
  <c r="C5502" i="49"/>
  <c r="I5501" i="49"/>
  <c r="C5501" i="49"/>
  <c r="I5500" i="49"/>
  <c r="C5500" i="49"/>
  <c r="I5499" i="49"/>
  <c r="C5499" i="49"/>
  <c r="I5498" i="49"/>
  <c r="C5498" i="49"/>
  <c r="I5497" i="49"/>
  <c r="C5497" i="49"/>
  <c r="I5496" i="49"/>
  <c r="C5496" i="49"/>
  <c r="I5495" i="49"/>
  <c r="C5495" i="49"/>
  <c r="I5494" i="49"/>
  <c r="C5494" i="49"/>
  <c r="I5493" i="49"/>
  <c r="C5493" i="49"/>
  <c r="I5492" i="49"/>
  <c r="C5492" i="49"/>
  <c r="I5491" i="49"/>
  <c r="C5491" i="49"/>
  <c r="I5490" i="49"/>
  <c r="C5490" i="49"/>
  <c r="I5489" i="49"/>
  <c r="C5489" i="49"/>
  <c r="I5488" i="49"/>
  <c r="C5488" i="49"/>
  <c r="I5487" i="49"/>
  <c r="C5487" i="49"/>
  <c r="I5486" i="49"/>
  <c r="C5486" i="49"/>
  <c r="I5485" i="49"/>
  <c r="AC417" i="50" s="1"/>
  <c r="C5485" i="49"/>
  <c r="I5484" i="49"/>
  <c r="AC403" i="50" s="1"/>
  <c r="C5484" i="49"/>
  <c r="I5483" i="49"/>
  <c r="AC397" i="50" s="1"/>
  <c r="C5483" i="49"/>
  <c r="I5482" i="49"/>
  <c r="AC387" i="50" s="1"/>
  <c r="C5482" i="49"/>
  <c r="I5481" i="49"/>
  <c r="AC386" i="50" s="1"/>
  <c r="C5481" i="49"/>
  <c r="I5480" i="49"/>
  <c r="C5480" i="49"/>
  <c r="I5479" i="49"/>
  <c r="AC376" i="50" s="1"/>
  <c r="C5479" i="49"/>
  <c r="I5478" i="49"/>
  <c r="AC375" i="50" s="1"/>
  <c r="C5478" i="49"/>
  <c r="I5477" i="49"/>
  <c r="AC373" i="50" s="1"/>
  <c r="C5477" i="49"/>
  <c r="I5476" i="49"/>
  <c r="AC348" i="50" s="1"/>
  <c r="C5476" i="49"/>
  <c r="I5475" i="49"/>
  <c r="AC347" i="50" s="1"/>
  <c r="C5475" i="49"/>
  <c r="I5474" i="49"/>
  <c r="AC345" i="50" s="1"/>
  <c r="C5474" i="49"/>
  <c r="I5473" i="49"/>
  <c r="C5473" i="49"/>
  <c r="I5472" i="49"/>
  <c r="C5472" i="49"/>
  <c r="I5471" i="49"/>
  <c r="C5471" i="49"/>
  <c r="I5470" i="49"/>
  <c r="C5470" i="49"/>
  <c r="I5469" i="49"/>
  <c r="AC261" i="50" s="1"/>
  <c r="C5469" i="49"/>
  <c r="I5468" i="49"/>
  <c r="AC252" i="50" s="1"/>
  <c r="C5468" i="49"/>
  <c r="I5467" i="49"/>
  <c r="AC251" i="50" s="1"/>
  <c r="C5467" i="49"/>
  <c r="I5466" i="49"/>
  <c r="AC250" i="50" s="1"/>
  <c r="C5466" i="49"/>
  <c r="I5465" i="49"/>
  <c r="AC236" i="50" s="1"/>
  <c r="C5465" i="49"/>
  <c r="I5464" i="49"/>
  <c r="AC234" i="50" s="1"/>
  <c r="C5464" i="49"/>
  <c r="I5463" i="49"/>
  <c r="AC229" i="50" s="1"/>
  <c r="C5463" i="49"/>
  <c r="I5462" i="49"/>
  <c r="AC228" i="50" s="1"/>
  <c r="C5462" i="49"/>
  <c r="I5461" i="49"/>
  <c r="AC224" i="50" s="1"/>
  <c r="C5461" i="49"/>
  <c r="I5460" i="49"/>
  <c r="AC223" i="50" s="1"/>
  <c r="C5460" i="49"/>
  <c r="I5459" i="49"/>
  <c r="C5459" i="49"/>
  <c r="I5458" i="49"/>
  <c r="C5458" i="49"/>
  <c r="I5457" i="49"/>
  <c r="AC217" i="50" s="1"/>
  <c r="C5457" i="49"/>
  <c r="I5456" i="49"/>
  <c r="AC210" i="50" s="1"/>
  <c r="C5456" i="49"/>
  <c r="I5455" i="49"/>
  <c r="AC209" i="50" s="1"/>
  <c r="C5455" i="49"/>
  <c r="I5454" i="49"/>
  <c r="AC204" i="50" s="1"/>
  <c r="C5454" i="49"/>
  <c r="I5453" i="49"/>
  <c r="AC202" i="50" s="1"/>
  <c r="C5453" i="49"/>
  <c r="I5452" i="49"/>
  <c r="AC200" i="50" s="1"/>
  <c r="C5452" i="49"/>
  <c r="I5451" i="49"/>
  <c r="AC199" i="50" s="1"/>
  <c r="C5451" i="49"/>
  <c r="I5450" i="49"/>
  <c r="AC196" i="50" s="1"/>
  <c r="C5450" i="49"/>
  <c r="I5449" i="49"/>
  <c r="AC193" i="50" s="1"/>
  <c r="C5449" i="49"/>
  <c r="I5448" i="49"/>
  <c r="AC191" i="50" s="1"/>
  <c r="C5448" i="49"/>
  <c r="I5447" i="49"/>
  <c r="AC190" i="50" s="1"/>
  <c r="C5447" i="49"/>
  <c r="I5446" i="49"/>
  <c r="C5446" i="49"/>
  <c r="I5445" i="49"/>
  <c r="AC188" i="50" s="1"/>
  <c r="C5445" i="49"/>
  <c r="I5444" i="49"/>
  <c r="AC184" i="50" s="1"/>
  <c r="C5444" i="49"/>
  <c r="I5443" i="49"/>
  <c r="AC183" i="50" s="1"/>
  <c r="C5443" i="49"/>
  <c r="I5442" i="49"/>
  <c r="AC182" i="50" s="1"/>
  <c r="C5442" i="49"/>
  <c r="I5441" i="49"/>
  <c r="AC180" i="50" s="1"/>
  <c r="C5441" i="49"/>
  <c r="I5440" i="49"/>
  <c r="AC179" i="50" s="1"/>
  <c r="C5440" i="49"/>
  <c r="I5439" i="49"/>
  <c r="AC177" i="50" s="1"/>
  <c r="C5439" i="49"/>
  <c r="I5438" i="49"/>
  <c r="AC163" i="50" s="1"/>
  <c r="C5438" i="49"/>
  <c r="I5437" i="49"/>
  <c r="AC157" i="50" s="1"/>
  <c r="C5437" i="49"/>
  <c r="I5436" i="49"/>
  <c r="AC153" i="50" s="1"/>
  <c r="C5436" i="49"/>
  <c r="I5435" i="49"/>
  <c r="AC152" i="50" s="1"/>
  <c r="C5435" i="49"/>
  <c r="I5434" i="49"/>
  <c r="AC150" i="50" s="1"/>
  <c r="C5434" i="49"/>
  <c r="I5433" i="49"/>
  <c r="AC149" i="50" s="1"/>
  <c r="C5433" i="49"/>
  <c r="I5432" i="49"/>
  <c r="AC144" i="50" s="1"/>
  <c r="C5432" i="49"/>
  <c r="I5431" i="49"/>
  <c r="AC143" i="50" s="1"/>
  <c r="C5431" i="49"/>
  <c r="I5430" i="49"/>
  <c r="AC140" i="50" s="1"/>
  <c r="C5430" i="49"/>
  <c r="I5429" i="49"/>
  <c r="C5429" i="49"/>
  <c r="I5428" i="49"/>
  <c r="C5428" i="49"/>
  <c r="I5427" i="49"/>
  <c r="C5427" i="49"/>
  <c r="I5426" i="49"/>
  <c r="C5426" i="49"/>
  <c r="I5425" i="49"/>
  <c r="AC126" i="50" s="1"/>
  <c r="C5425" i="49"/>
  <c r="I5424" i="49"/>
  <c r="AC124" i="50" s="1"/>
  <c r="C5424" i="49"/>
  <c r="I5423" i="49"/>
  <c r="AC123" i="50" s="1"/>
  <c r="C5423" i="49"/>
  <c r="I5422" i="49"/>
  <c r="AC121" i="50" s="1"/>
  <c r="C5422" i="49"/>
  <c r="I5421" i="49"/>
  <c r="AC120" i="50" s="1"/>
  <c r="C5421" i="49"/>
  <c r="I5420" i="49"/>
  <c r="AC111" i="50" s="1"/>
  <c r="C5420" i="49"/>
  <c r="I5419" i="49"/>
  <c r="AC109" i="50" s="1"/>
  <c r="C5419" i="49"/>
  <c r="I5418" i="49"/>
  <c r="AC107" i="50" s="1"/>
  <c r="C5418" i="49"/>
  <c r="I5417" i="49"/>
  <c r="AC101" i="50" s="1"/>
  <c r="C5417" i="49"/>
  <c r="I5416" i="49"/>
  <c r="AC89" i="50" s="1"/>
  <c r="C5416" i="49"/>
  <c r="I5415" i="49"/>
  <c r="AC87" i="50" s="1"/>
  <c r="C5415" i="49"/>
  <c r="I5414" i="49"/>
  <c r="AC84" i="50" s="1"/>
  <c r="C5414" i="49"/>
  <c r="I5413" i="49"/>
  <c r="AC78" i="50" s="1"/>
  <c r="C5413" i="49"/>
  <c r="I5412" i="49"/>
  <c r="AC75" i="50" s="1"/>
  <c r="C5412" i="49"/>
  <c r="I5411" i="49"/>
  <c r="AC74" i="50" s="1"/>
  <c r="C5411" i="49"/>
  <c r="I5410" i="49"/>
  <c r="AC72" i="50" s="1"/>
  <c r="C5410" i="49"/>
  <c r="I5409" i="49"/>
  <c r="AC71" i="50" s="1"/>
  <c r="C5409" i="49"/>
  <c r="I5408" i="49"/>
  <c r="AC64" i="50" s="1"/>
  <c r="C5408" i="49"/>
  <c r="I5407" i="49"/>
  <c r="AC62" i="50" s="1"/>
  <c r="C5407" i="49"/>
  <c r="I5406" i="49"/>
  <c r="AC60" i="50" s="1"/>
  <c r="C5406" i="49"/>
  <c r="I5405" i="49"/>
  <c r="AC51" i="50" s="1"/>
  <c r="C5405" i="49"/>
  <c r="I5404" i="49"/>
  <c r="AC47" i="50" s="1"/>
  <c r="C5404" i="49"/>
  <c r="I5403" i="49"/>
  <c r="AC13" i="50" s="1"/>
  <c r="C5403" i="49"/>
  <c r="I5402" i="49"/>
  <c r="AC11" i="50" s="1"/>
  <c r="C5402" i="49"/>
  <c r="I5401" i="49"/>
  <c r="AC10" i="50" s="1"/>
  <c r="C5401" i="49"/>
  <c r="I5400" i="49"/>
  <c r="AC9" i="50" s="1"/>
  <c r="C5400" i="49"/>
  <c r="I5399" i="49"/>
  <c r="AC7" i="50" s="1"/>
  <c r="C5399" i="49"/>
  <c r="I5398" i="49"/>
  <c r="AC5" i="50" s="1"/>
  <c r="C5398" i="49"/>
  <c r="I5397" i="49"/>
  <c r="Y698" i="50" s="1"/>
  <c r="C5397" i="49"/>
  <c r="I5396" i="49"/>
  <c r="Y611" i="50" s="1"/>
  <c r="C5396" i="49"/>
  <c r="I5395" i="49"/>
  <c r="Y403" i="50" s="1"/>
  <c r="C5395" i="49"/>
  <c r="I5394" i="49"/>
  <c r="Y386" i="50" s="1"/>
  <c r="C5394" i="49"/>
  <c r="I5393" i="49"/>
  <c r="Y304" i="50" s="1"/>
  <c r="C5393" i="49"/>
  <c r="I5392" i="49"/>
  <c r="Y250" i="50" s="1"/>
  <c r="C5392" i="49"/>
  <c r="I5391" i="49"/>
  <c r="Y217" i="50" s="1"/>
  <c r="C5391" i="49"/>
  <c r="I5390" i="49"/>
  <c r="Y209" i="50" s="1"/>
  <c r="C5390" i="49"/>
  <c r="I5389" i="49"/>
  <c r="Y204" i="50" s="1"/>
  <c r="C5389" i="49"/>
  <c r="I5388" i="49"/>
  <c r="Y142" i="50" s="1"/>
  <c r="C5388" i="49"/>
  <c r="I5387" i="49"/>
  <c r="Y56" i="50" s="1"/>
  <c r="C5387" i="49"/>
  <c r="I5386" i="49"/>
  <c r="Y13" i="50" s="1"/>
  <c r="C5386" i="49"/>
  <c r="I5385" i="49"/>
  <c r="Y11" i="50" s="1"/>
  <c r="C5385" i="49"/>
  <c r="I5384" i="49"/>
  <c r="Y10" i="50" s="1"/>
  <c r="C5384" i="49"/>
  <c r="I5383" i="49"/>
  <c r="Y5" i="50" s="1"/>
  <c r="Y4" i="50" s="1"/>
  <c r="C5383" i="49"/>
  <c r="I5382" i="49"/>
  <c r="AO736" i="50" s="1"/>
  <c r="C5382" i="49"/>
  <c r="I5381" i="49"/>
  <c r="AO735" i="50" s="1"/>
  <c r="C5381" i="49"/>
  <c r="I5380" i="49"/>
  <c r="AO734" i="50" s="1"/>
  <c r="C5380" i="49"/>
  <c r="I5379" i="49"/>
  <c r="AO730" i="50" s="1"/>
  <c r="C5379" i="49"/>
  <c r="I5378" i="49"/>
  <c r="AO729" i="50" s="1"/>
  <c r="C5378" i="49"/>
  <c r="I5377" i="49"/>
  <c r="AO728" i="50" s="1"/>
  <c r="C5377" i="49"/>
  <c r="I5376" i="49"/>
  <c r="AO714" i="50" s="1"/>
  <c r="C5376" i="49"/>
  <c r="I5375" i="49"/>
  <c r="C5375" i="49"/>
  <c r="I5374" i="49"/>
  <c r="C5374" i="49"/>
  <c r="I5373" i="49"/>
  <c r="AO710" i="50" s="1"/>
  <c r="C5373" i="49"/>
  <c r="I5372" i="49"/>
  <c r="AO705" i="50" s="1"/>
  <c r="C5372" i="49"/>
  <c r="I5371" i="49"/>
  <c r="C5371" i="49"/>
  <c r="I5370" i="49"/>
  <c r="C5370" i="49"/>
  <c r="I5369" i="49"/>
  <c r="AO694" i="50" s="1"/>
  <c r="C5369" i="49"/>
  <c r="I5368" i="49"/>
  <c r="AO690" i="50" s="1"/>
  <c r="C5368" i="49"/>
  <c r="I5367" i="49"/>
  <c r="AO686" i="50" s="1"/>
  <c r="C5367" i="49"/>
  <c r="I5366" i="49"/>
  <c r="AO685" i="50" s="1"/>
  <c r="C5366" i="49"/>
  <c r="I5365" i="49"/>
  <c r="AO684" i="50" s="1"/>
  <c r="C5365" i="49"/>
  <c r="I5364" i="49"/>
  <c r="AO683" i="50" s="1"/>
  <c r="C5364" i="49"/>
  <c r="I5363" i="49"/>
  <c r="AO680" i="50" s="1"/>
  <c r="C5363" i="49"/>
  <c r="I5362" i="49"/>
  <c r="AO678" i="50" s="1"/>
  <c r="C5362" i="49"/>
  <c r="I5361" i="49"/>
  <c r="AO676" i="50" s="1"/>
  <c r="C5361" i="49"/>
  <c r="I5360" i="49"/>
  <c r="AO675" i="50" s="1"/>
  <c r="C5360" i="49"/>
  <c r="I5359" i="49"/>
  <c r="AO671" i="50" s="1"/>
  <c r="C5359" i="49"/>
  <c r="I5358" i="49"/>
  <c r="AO670" i="50" s="1"/>
  <c r="C5358" i="49"/>
  <c r="I5357" i="49"/>
  <c r="AO664" i="50" s="1"/>
  <c r="C5357" i="49"/>
  <c r="I5356" i="49"/>
  <c r="AO663" i="50" s="1"/>
  <c r="C5356" i="49"/>
  <c r="I5355" i="49"/>
  <c r="AO662" i="50" s="1"/>
  <c r="C5355" i="49"/>
  <c r="I5354" i="49"/>
  <c r="AO657" i="50" s="1"/>
  <c r="C5354" i="49"/>
  <c r="I5353" i="49"/>
  <c r="AO656" i="50" s="1"/>
  <c r="C5353" i="49"/>
  <c r="I5352" i="49"/>
  <c r="AO655" i="50" s="1"/>
  <c r="C5352" i="49"/>
  <c r="I5351" i="49"/>
  <c r="AO654" i="50" s="1"/>
  <c r="C5351" i="49"/>
  <c r="I5350" i="49"/>
  <c r="AO653" i="50" s="1"/>
  <c r="C5350" i="49"/>
  <c r="I5349" i="49"/>
  <c r="AO648" i="50" s="1"/>
  <c r="C5349" i="49"/>
  <c r="I5348" i="49"/>
  <c r="AO647" i="50" s="1"/>
  <c r="C5348" i="49"/>
  <c r="I5347" i="49"/>
  <c r="AO646" i="50" s="1"/>
  <c r="C5347" i="49"/>
  <c r="I5346" i="49"/>
  <c r="AO645" i="50" s="1"/>
  <c r="C5346" i="49"/>
  <c r="I5345" i="49"/>
  <c r="AO642" i="50" s="1"/>
  <c r="C5345" i="49"/>
  <c r="I5344" i="49"/>
  <c r="C5344" i="49"/>
  <c r="I5343" i="49"/>
  <c r="AO635" i="50" s="1"/>
  <c r="C5343" i="49"/>
  <c r="I5342" i="49"/>
  <c r="AO633" i="50" s="1"/>
  <c r="C5342" i="49"/>
  <c r="I5341" i="49"/>
  <c r="AO632" i="50" s="1"/>
  <c r="C5341" i="49"/>
  <c r="I5340" i="49"/>
  <c r="AO631" i="50" s="1"/>
  <c r="C5340" i="49"/>
  <c r="I5339" i="49"/>
  <c r="AO630" i="50" s="1"/>
  <c r="C5339" i="49"/>
  <c r="I5338" i="49"/>
  <c r="AO628" i="50" s="1"/>
  <c r="C5338" i="49"/>
  <c r="I5337" i="49"/>
  <c r="AO622" i="50" s="1"/>
  <c r="C5337" i="49"/>
  <c r="I5336" i="49"/>
  <c r="AO621" i="50" s="1"/>
  <c r="C5336" i="49"/>
  <c r="I5335" i="49"/>
  <c r="AO620" i="50" s="1"/>
  <c r="C5335" i="49"/>
  <c r="I5334" i="49"/>
  <c r="AO619" i="50" s="1"/>
  <c r="C5334" i="49"/>
  <c r="I5333" i="49"/>
  <c r="AO618" i="50" s="1"/>
  <c r="C5333" i="49"/>
  <c r="I5332" i="49"/>
  <c r="AO617" i="50" s="1"/>
  <c r="C5332" i="49"/>
  <c r="I5331" i="49"/>
  <c r="AO616" i="50" s="1"/>
  <c r="C5331" i="49"/>
  <c r="I5330" i="49"/>
  <c r="AO614" i="50" s="1"/>
  <c r="C5330" i="49"/>
  <c r="I5329" i="49"/>
  <c r="AO613" i="50" s="1"/>
  <c r="C5329" i="49"/>
  <c r="I5328" i="49"/>
  <c r="AO612" i="50" s="1"/>
  <c r="C5328" i="49"/>
  <c r="I5327" i="49"/>
  <c r="AO611" i="50" s="1"/>
  <c r="C5327" i="49"/>
  <c r="I5326" i="49"/>
  <c r="AO610" i="50" s="1"/>
  <c r="C5326" i="49"/>
  <c r="I5325" i="49"/>
  <c r="AO608" i="50" s="1"/>
  <c r="C5325" i="49"/>
  <c r="I5324" i="49"/>
  <c r="AO603" i="50" s="1"/>
  <c r="C5324" i="49"/>
  <c r="I5323" i="49"/>
  <c r="AO602" i="50" s="1"/>
  <c r="C5323" i="49"/>
  <c r="I5322" i="49"/>
  <c r="AO601" i="50" s="1"/>
  <c r="C5322" i="49"/>
  <c r="I5321" i="49"/>
  <c r="AO600" i="50" s="1"/>
  <c r="C5321" i="49"/>
  <c r="I5320" i="49"/>
  <c r="AO599" i="50" s="1"/>
  <c r="C5320" i="49"/>
  <c r="I5319" i="49"/>
  <c r="AO598" i="50" s="1"/>
  <c r="C5319" i="49"/>
  <c r="I5318" i="49"/>
  <c r="AO594" i="50" s="1"/>
  <c r="C5318" i="49"/>
  <c r="I5317" i="49"/>
  <c r="AO593" i="50" s="1"/>
  <c r="C5317" i="49"/>
  <c r="I5316" i="49"/>
  <c r="AO592" i="50" s="1"/>
  <c r="C5316" i="49"/>
  <c r="I5315" i="49"/>
  <c r="AO591" i="50" s="1"/>
  <c r="C5315" i="49"/>
  <c r="I5314" i="49"/>
  <c r="AO588" i="50" s="1"/>
  <c r="C5314" i="49"/>
  <c r="I5313" i="49"/>
  <c r="AO581" i="50" s="1"/>
  <c r="C5313" i="49"/>
  <c r="I5312" i="49"/>
  <c r="AO580" i="50" s="1"/>
  <c r="C5312" i="49"/>
  <c r="I5311" i="49"/>
  <c r="AO575" i="50" s="1"/>
  <c r="C5311" i="49"/>
  <c r="I5310" i="49"/>
  <c r="AO574" i="50" s="1"/>
  <c r="C5310" i="49"/>
  <c r="I5309" i="49"/>
  <c r="AO573" i="50" s="1"/>
  <c r="C5309" i="49"/>
  <c r="I5308" i="49"/>
  <c r="AO572" i="50" s="1"/>
  <c r="C5308" i="49"/>
  <c r="I5307" i="49"/>
  <c r="AO571" i="50" s="1"/>
  <c r="C5307" i="49"/>
  <c r="I5306" i="49"/>
  <c r="AO563" i="50" s="1"/>
  <c r="C5306" i="49"/>
  <c r="I5305" i="49"/>
  <c r="AO561" i="50" s="1"/>
  <c r="C5305" i="49"/>
  <c r="I5304" i="49"/>
  <c r="AO557" i="50" s="1"/>
  <c r="C5304" i="49"/>
  <c r="I5303" i="49"/>
  <c r="AO556" i="50" s="1"/>
  <c r="C5303" i="49"/>
  <c r="I5302" i="49"/>
  <c r="AO554" i="50" s="1"/>
  <c r="C5302" i="49"/>
  <c r="I5301" i="49"/>
  <c r="AO549" i="50" s="1"/>
  <c r="C5301" i="49"/>
  <c r="I5300" i="49"/>
  <c r="AO548" i="50" s="1"/>
  <c r="C5300" i="49"/>
  <c r="I5299" i="49"/>
  <c r="AO543" i="50" s="1"/>
  <c r="C5299" i="49"/>
  <c r="I5298" i="49"/>
  <c r="AO542" i="50" s="1"/>
  <c r="C5298" i="49"/>
  <c r="I5297" i="49"/>
  <c r="AO541" i="50" s="1"/>
  <c r="C5297" i="49"/>
  <c r="I5296" i="49"/>
  <c r="AO540" i="50" s="1"/>
  <c r="C5296" i="49"/>
  <c r="I5295" i="49"/>
  <c r="AO529" i="50" s="1"/>
  <c r="C5295" i="49"/>
  <c r="I5294" i="49"/>
  <c r="AO528" i="50" s="1"/>
  <c r="C5294" i="49"/>
  <c r="I5293" i="49"/>
  <c r="AO527" i="50" s="1"/>
  <c r="C5293" i="49"/>
  <c r="I5292" i="49"/>
  <c r="AO525" i="50" s="1"/>
  <c r="C5292" i="49"/>
  <c r="I5291" i="49"/>
  <c r="AO524" i="50" s="1"/>
  <c r="C5291" i="49"/>
  <c r="I5290" i="49"/>
  <c r="AO523" i="50" s="1"/>
  <c r="C5290" i="49"/>
  <c r="I5289" i="49"/>
  <c r="C5289" i="49"/>
  <c r="I5288" i="49"/>
  <c r="C5288" i="49"/>
  <c r="I5287" i="49"/>
  <c r="C5287" i="49"/>
  <c r="I5286" i="49"/>
  <c r="C5286" i="49"/>
  <c r="I5285" i="49"/>
  <c r="C5285" i="49"/>
  <c r="I5284" i="49"/>
  <c r="C5284" i="49"/>
  <c r="I5283" i="49"/>
  <c r="C5283" i="49"/>
  <c r="I5282" i="49"/>
  <c r="C5282" i="49"/>
  <c r="I5281" i="49"/>
  <c r="AO513" i="50" s="1"/>
  <c r="C5281" i="49"/>
  <c r="I5280" i="49"/>
  <c r="AO512" i="50" s="1"/>
  <c r="C5280" i="49"/>
  <c r="I5279" i="49"/>
  <c r="AO511" i="50" s="1"/>
  <c r="C5279" i="49"/>
  <c r="I5278" i="49"/>
  <c r="AO505" i="50" s="1"/>
  <c r="C5278" i="49"/>
  <c r="I5277" i="49"/>
  <c r="AO498" i="50" s="1"/>
  <c r="C5277" i="49"/>
  <c r="I5276" i="49"/>
  <c r="AO497" i="50" s="1"/>
  <c r="C5276" i="49"/>
  <c r="I5275" i="49"/>
  <c r="AO496" i="50" s="1"/>
  <c r="C5275" i="49"/>
  <c r="I5274" i="49"/>
  <c r="AO493" i="50" s="1"/>
  <c r="C5274" i="49"/>
  <c r="I5273" i="49"/>
  <c r="AO492" i="50" s="1"/>
  <c r="C5273" i="49"/>
  <c r="I5272" i="49"/>
  <c r="AO491" i="50" s="1"/>
  <c r="C5272" i="49"/>
  <c r="I5271" i="49"/>
  <c r="AO490" i="50" s="1"/>
  <c r="C5271" i="49"/>
  <c r="I5270" i="49"/>
  <c r="AO488" i="50" s="1"/>
  <c r="C5270" i="49"/>
  <c r="I5269" i="49"/>
  <c r="AO487" i="50" s="1"/>
  <c r="C5269" i="49"/>
  <c r="I5268" i="49"/>
  <c r="AO486" i="50" s="1"/>
  <c r="C5268" i="49"/>
  <c r="I5267" i="49"/>
  <c r="AO485" i="50" s="1"/>
  <c r="C5267" i="49"/>
  <c r="I5266" i="49"/>
  <c r="AO483" i="50" s="1"/>
  <c r="C5266" i="49"/>
  <c r="I5265" i="49"/>
  <c r="AO481" i="50" s="1"/>
  <c r="C5265" i="49"/>
  <c r="I5264" i="49"/>
  <c r="AO475" i="50" s="1"/>
  <c r="C5264" i="49"/>
  <c r="I5263" i="49"/>
  <c r="AO474" i="50" s="1"/>
  <c r="C5263" i="49"/>
  <c r="I5262" i="49"/>
  <c r="AO472" i="50" s="1"/>
  <c r="C5262" i="49"/>
  <c r="I5261" i="49"/>
  <c r="AO470" i="50" s="1"/>
  <c r="C5261" i="49"/>
  <c r="I5260" i="49"/>
  <c r="AO467" i="50" s="1"/>
  <c r="C5260" i="49"/>
  <c r="I5259" i="49"/>
  <c r="AO465" i="50" s="1"/>
  <c r="C5259" i="49"/>
  <c r="I5258" i="49"/>
  <c r="AO447" i="50" s="1"/>
  <c r="C5258" i="49"/>
  <c r="I5257" i="49"/>
  <c r="AO446" i="50" s="1"/>
  <c r="C5257" i="49"/>
  <c r="I5256" i="49"/>
  <c r="AO427" i="50" s="1"/>
  <c r="C5256" i="49"/>
  <c r="I5255" i="49"/>
  <c r="AO417" i="50" s="1"/>
  <c r="C5255" i="49"/>
  <c r="I5254" i="49"/>
  <c r="AO414" i="50" s="1"/>
  <c r="C5254" i="49"/>
  <c r="I5253" i="49"/>
  <c r="AO412" i="50" s="1"/>
  <c r="C5253" i="49"/>
  <c r="I5252" i="49"/>
  <c r="AO411" i="50" s="1"/>
  <c r="C5252" i="49"/>
  <c r="I5251" i="49"/>
  <c r="AO405" i="50" s="1"/>
  <c r="C5251" i="49"/>
  <c r="I5250" i="49"/>
  <c r="AO404" i="50" s="1"/>
  <c r="C5250" i="49"/>
  <c r="I5249" i="49"/>
  <c r="AO403" i="50" s="1"/>
  <c r="C5249" i="49"/>
  <c r="I5248" i="49"/>
  <c r="C5248" i="49"/>
  <c r="I5247" i="49"/>
  <c r="AO397" i="50" s="1"/>
  <c r="C5247" i="49"/>
  <c r="I5246" i="49"/>
  <c r="AO395" i="50" s="1"/>
  <c r="C5246" i="49"/>
  <c r="I5245" i="49"/>
  <c r="C5245" i="49"/>
  <c r="I5244" i="49"/>
  <c r="C5244" i="49"/>
  <c r="I5243" i="49"/>
  <c r="AO378" i="50" s="1"/>
  <c r="C5243" i="49"/>
  <c r="I5242" i="49"/>
  <c r="AO376" i="50" s="1"/>
  <c r="C5242" i="49"/>
  <c r="I5241" i="49"/>
  <c r="AO373" i="50" s="1"/>
  <c r="C5241" i="49"/>
  <c r="I5240" i="49"/>
  <c r="AO368" i="50" s="1"/>
  <c r="C5240" i="49"/>
  <c r="I5239" i="49"/>
  <c r="AO365" i="50" s="1"/>
  <c r="C5239" i="49"/>
  <c r="I5238" i="49"/>
  <c r="AO363" i="50" s="1"/>
  <c r="C5238" i="49"/>
  <c r="I5237" i="49"/>
  <c r="C5237" i="49"/>
  <c r="I5236" i="49"/>
  <c r="C5236" i="49"/>
  <c r="I5235" i="49"/>
  <c r="AO352" i="50" s="1"/>
  <c r="C5235" i="49"/>
  <c r="I5234" i="49"/>
  <c r="AO347" i="50" s="1"/>
  <c r="C5234" i="49"/>
  <c r="I5233" i="49"/>
  <c r="AO345" i="50" s="1"/>
  <c r="C5233" i="49"/>
  <c r="I5232" i="49"/>
  <c r="C5232" i="49"/>
  <c r="I5231" i="49"/>
  <c r="C5231" i="49"/>
  <c r="I5230" i="49"/>
  <c r="C5230" i="49"/>
  <c r="I5229" i="49"/>
  <c r="AO343" i="50" s="1"/>
  <c r="C5229" i="49"/>
  <c r="I5228" i="49"/>
  <c r="C5228" i="49"/>
  <c r="I5227" i="49"/>
  <c r="C5227" i="49"/>
  <c r="I5226" i="49"/>
  <c r="C5226" i="49"/>
  <c r="I5225" i="49"/>
  <c r="C5225" i="49"/>
  <c r="I5224" i="49"/>
  <c r="C5224" i="49"/>
  <c r="I5223" i="49"/>
  <c r="C5223" i="49"/>
  <c r="I5222" i="49"/>
  <c r="C5222" i="49"/>
  <c r="I5221" i="49"/>
  <c r="C5221" i="49"/>
  <c r="I5220" i="49"/>
  <c r="C5220" i="49"/>
  <c r="I5219" i="49"/>
  <c r="C5219" i="49"/>
  <c r="I5218" i="49"/>
  <c r="C5218" i="49"/>
  <c r="I5217" i="49"/>
  <c r="AO261" i="50" s="1"/>
  <c r="C5217" i="49"/>
  <c r="I5216" i="49"/>
  <c r="C5216" i="49"/>
  <c r="I5215" i="49"/>
  <c r="AO260" i="50" s="1"/>
  <c r="C5215" i="49"/>
  <c r="I5214" i="49"/>
  <c r="AO252" i="50" s="1"/>
  <c r="C5214" i="49"/>
  <c r="I5213" i="49"/>
  <c r="AO251" i="50" s="1"/>
  <c r="C5213" i="49"/>
  <c r="I5212" i="49"/>
  <c r="AO250" i="50" s="1"/>
  <c r="C5212" i="49"/>
  <c r="I5211" i="49"/>
  <c r="AO237" i="50" s="1"/>
  <c r="C5211" i="49"/>
  <c r="I5210" i="49"/>
  <c r="AO236" i="50" s="1"/>
  <c r="C5210" i="49"/>
  <c r="I5209" i="49"/>
  <c r="AO229" i="50" s="1"/>
  <c r="C5209" i="49"/>
  <c r="I5208" i="49"/>
  <c r="AO228" i="50" s="1"/>
  <c r="C5208" i="49"/>
  <c r="I5207" i="49"/>
  <c r="AO223" i="50" s="1"/>
  <c r="C5207" i="49"/>
  <c r="I5206" i="49"/>
  <c r="AO222" i="50" s="1"/>
  <c r="C5206" i="49"/>
  <c r="I5205" i="49"/>
  <c r="AO221" i="50" s="1"/>
  <c r="C5205" i="49"/>
  <c r="I5204" i="49"/>
  <c r="AO219" i="50" s="1"/>
  <c r="C5204" i="49"/>
  <c r="I5203" i="49"/>
  <c r="AO217" i="50" s="1"/>
  <c r="C5203" i="49"/>
  <c r="I5202" i="49"/>
  <c r="AO216" i="50" s="1"/>
  <c r="C5202" i="49"/>
  <c r="I5201" i="49"/>
  <c r="AO215" i="50" s="1"/>
  <c r="C5201" i="49"/>
  <c r="I5200" i="49"/>
  <c r="AO214" i="50" s="1"/>
  <c r="C5200" i="49"/>
  <c r="I5199" i="49"/>
  <c r="AO213" i="50" s="1"/>
  <c r="C5199" i="49"/>
  <c r="I5198" i="49"/>
  <c r="AO210" i="50" s="1"/>
  <c r="C5198" i="49"/>
  <c r="I5197" i="49"/>
  <c r="AO209" i="50" s="1"/>
  <c r="C5197" i="49"/>
  <c r="I5196" i="49"/>
  <c r="AO204" i="50" s="1"/>
  <c r="C5196" i="49"/>
  <c r="I5195" i="49"/>
  <c r="AO202" i="50" s="1"/>
  <c r="C5195" i="49"/>
  <c r="I5194" i="49"/>
  <c r="AO200" i="50" s="1"/>
  <c r="C5194" i="49"/>
  <c r="I5193" i="49"/>
  <c r="AO197" i="50" s="1"/>
  <c r="C5193" i="49"/>
  <c r="I5192" i="49"/>
  <c r="AO196" i="50" s="1"/>
  <c r="C5192" i="49"/>
  <c r="I5191" i="49"/>
  <c r="AO194" i="50" s="1"/>
  <c r="C5191" i="49"/>
  <c r="I5190" i="49"/>
  <c r="AO193" i="50" s="1"/>
  <c r="C5190" i="49"/>
  <c r="I5189" i="49"/>
  <c r="AO191" i="50" s="1"/>
  <c r="C5189" i="49"/>
  <c r="I5188" i="49"/>
  <c r="AO190" i="50" s="1"/>
  <c r="C5188" i="49"/>
  <c r="I5187" i="49"/>
  <c r="AO188" i="50" s="1"/>
  <c r="C5187" i="49"/>
  <c r="I5186" i="49"/>
  <c r="AO184" i="50" s="1"/>
  <c r="C5186" i="49"/>
  <c r="I5185" i="49"/>
  <c r="AO183" i="50" s="1"/>
  <c r="C5185" i="49"/>
  <c r="I5184" i="49"/>
  <c r="AO179" i="50" s="1"/>
  <c r="C5184" i="49"/>
  <c r="I5183" i="49"/>
  <c r="AO178" i="50" s="1"/>
  <c r="C5183" i="49"/>
  <c r="I5182" i="49"/>
  <c r="AO176" i="50" s="1"/>
  <c r="C5182" i="49"/>
  <c r="I5181" i="49"/>
  <c r="C5181" i="49"/>
  <c r="I5180" i="49"/>
  <c r="C5180" i="49"/>
  <c r="I5179" i="49"/>
  <c r="AO166" i="50" s="1"/>
  <c r="C5179" i="49"/>
  <c r="I5178" i="49"/>
  <c r="AO164" i="50" s="1"/>
  <c r="C5178" i="49"/>
  <c r="I5177" i="49"/>
  <c r="AO160" i="50" s="1"/>
  <c r="C5177" i="49"/>
  <c r="I5176" i="49"/>
  <c r="AO158" i="50" s="1"/>
  <c r="C5176" i="49"/>
  <c r="I5175" i="49"/>
  <c r="AO154" i="50" s="1"/>
  <c r="C5175" i="49"/>
  <c r="I5174" i="49"/>
  <c r="AO149" i="50" s="1"/>
  <c r="C5174" i="49"/>
  <c r="I5173" i="49"/>
  <c r="AO144" i="50" s="1"/>
  <c r="C5173" i="49"/>
  <c r="I5172" i="49"/>
  <c r="AO143" i="50" s="1"/>
  <c r="C5172" i="49"/>
  <c r="I5171" i="49"/>
  <c r="AO140" i="50" s="1"/>
  <c r="C5171" i="49"/>
  <c r="I5170" i="49"/>
  <c r="AO139" i="50" s="1"/>
  <c r="C5170" i="49"/>
  <c r="I5169" i="49"/>
  <c r="AO130" i="50" s="1"/>
  <c r="C5169" i="49"/>
  <c r="I5168" i="49"/>
  <c r="AO128" i="50" s="1"/>
  <c r="C5168" i="49"/>
  <c r="I5167" i="49"/>
  <c r="AO126" i="50" s="1"/>
  <c r="C5167" i="49"/>
  <c r="I5166" i="49"/>
  <c r="AO124" i="50" s="1"/>
  <c r="C5166" i="49"/>
  <c r="I5165" i="49"/>
  <c r="AO123" i="50" s="1"/>
  <c r="C5165" i="49"/>
  <c r="I5164" i="49"/>
  <c r="AO121" i="50" s="1"/>
  <c r="C5164" i="49"/>
  <c r="I5163" i="49"/>
  <c r="AO111" i="50" s="1"/>
  <c r="C5163" i="49"/>
  <c r="I5162" i="49"/>
  <c r="AO109" i="50" s="1"/>
  <c r="C5162" i="49"/>
  <c r="I5161" i="49"/>
  <c r="AO101" i="50" s="1"/>
  <c r="C5161" i="49"/>
  <c r="I5160" i="49"/>
  <c r="AO83" i="50" s="1"/>
  <c r="C5160" i="49"/>
  <c r="I5159" i="49"/>
  <c r="AO81" i="50" s="1"/>
  <c r="C5159" i="49"/>
  <c r="I5158" i="49"/>
  <c r="AO79" i="50" s="1"/>
  <c r="C5158" i="49"/>
  <c r="I5157" i="49"/>
  <c r="AO78" i="50" s="1"/>
  <c r="C5157" i="49"/>
  <c r="I5156" i="49"/>
  <c r="AO75" i="50" s="1"/>
  <c r="C5156" i="49"/>
  <c r="I5155" i="49"/>
  <c r="AO74" i="50" s="1"/>
  <c r="C5155" i="49"/>
  <c r="I5154" i="49"/>
  <c r="AO72" i="50" s="1"/>
  <c r="C5154" i="49"/>
  <c r="I5153" i="49"/>
  <c r="AO64" i="50" s="1"/>
  <c r="C5153" i="49"/>
  <c r="I5152" i="49"/>
  <c r="AO62" i="50" s="1"/>
  <c r="C5152" i="49"/>
  <c r="I5151" i="49"/>
  <c r="AO12" i="50" s="1"/>
  <c r="C5151" i="49"/>
  <c r="I5150" i="49"/>
  <c r="AO10" i="50" s="1"/>
  <c r="C5150" i="49"/>
  <c r="I5149" i="49"/>
  <c r="AO5" i="50" s="1"/>
  <c r="C5149" i="49"/>
  <c r="I5148" i="49"/>
  <c r="AJ734" i="50" s="1"/>
  <c r="C5148" i="49"/>
  <c r="I5147" i="49"/>
  <c r="AJ730" i="50" s="1"/>
  <c r="C5147" i="49"/>
  <c r="I5146" i="49"/>
  <c r="AJ729" i="50" s="1"/>
  <c r="C5146" i="49"/>
  <c r="I5145" i="49"/>
  <c r="AJ720" i="50" s="1"/>
  <c r="C5145" i="49"/>
  <c r="I5144" i="49"/>
  <c r="AJ705" i="50" s="1"/>
  <c r="C5144" i="49"/>
  <c r="I5143" i="49"/>
  <c r="AJ696" i="50" s="1"/>
  <c r="C5143" i="49"/>
  <c r="I5142" i="49"/>
  <c r="AJ694" i="50" s="1"/>
  <c r="C5142" i="49"/>
  <c r="I5141" i="49"/>
  <c r="AJ684" i="50" s="1"/>
  <c r="C5141" i="49"/>
  <c r="I5140" i="49"/>
  <c r="AJ680" i="50" s="1"/>
  <c r="C5140" i="49"/>
  <c r="I5139" i="49"/>
  <c r="AJ678" i="50" s="1"/>
  <c r="C5139" i="49"/>
  <c r="I5138" i="49"/>
  <c r="AJ675" i="50" s="1"/>
  <c r="C5138" i="49"/>
  <c r="I5137" i="49"/>
  <c r="AJ670" i="50" s="1"/>
  <c r="C5137" i="49"/>
  <c r="I5136" i="49"/>
  <c r="AJ660" i="50" s="1"/>
  <c r="C5136" i="49"/>
  <c r="I5135" i="49"/>
  <c r="AJ658" i="50" s="1"/>
  <c r="C5135" i="49"/>
  <c r="I5134" i="49"/>
  <c r="AJ657" i="50" s="1"/>
  <c r="C5134" i="49"/>
  <c r="I5133" i="49"/>
  <c r="AJ655" i="50" s="1"/>
  <c r="C5133" i="49"/>
  <c r="I5132" i="49"/>
  <c r="AJ654" i="50" s="1"/>
  <c r="C5132" i="49"/>
  <c r="I5131" i="49"/>
  <c r="AJ648" i="50" s="1"/>
  <c r="C5131" i="49"/>
  <c r="I5130" i="49"/>
  <c r="AJ647" i="50" s="1"/>
  <c r="C5130" i="49"/>
  <c r="I5129" i="49"/>
  <c r="AJ646" i="50" s="1"/>
  <c r="C5129" i="49"/>
  <c r="I5128" i="49"/>
  <c r="AJ645" i="50" s="1"/>
  <c r="C5128" i="49"/>
  <c r="I5127" i="49"/>
  <c r="AJ642" i="50" s="1"/>
  <c r="C5127" i="49"/>
  <c r="I5126" i="49"/>
  <c r="AJ635" i="50" s="1"/>
  <c r="C5126" i="49"/>
  <c r="I5125" i="49"/>
  <c r="AJ633" i="50" s="1"/>
  <c r="C5125" i="49"/>
  <c r="I5124" i="49"/>
  <c r="AJ631" i="50" s="1"/>
  <c r="C5124" i="49"/>
  <c r="I5123" i="49"/>
  <c r="AJ621" i="50" s="1"/>
  <c r="C5123" i="49"/>
  <c r="I5122" i="49"/>
  <c r="AJ620" i="50" s="1"/>
  <c r="C5122" i="49"/>
  <c r="I5121" i="49"/>
  <c r="AJ619" i="50" s="1"/>
  <c r="C5121" i="49"/>
  <c r="I5120" i="49"/>
  <c r="AJ617" i="50" s="1"/>
  <c r="C5120" i="49"/>
  <c r="I5119" i="49"/>
  <c r="AJ612" i="50" s="1"/>
  <c r="C5119" i="49"/>
  <c r="I5118" i="49"/>
  <c r="AJ608" i="50" s="1"/>
  <c r="C5118" i="49"/>
  <c r="I5117" i="49"/>
  <c r="AJ599" i="50" s="1"/>
  <c r="C5117" i="49"/>
  <c r="I5116" i="49"/>
  <c r="AJ598" i="50" s="1"/>
  <c r="C5116" i="49"/>
  <c r="I5115" i="49"/>
  <c r="AJ594" i="50" s="1"/>
  <c r="C5115" i="49"/>
  <c r="I5114" i="49"/>
  <c r="AJ593" i="50" s="1"/>
  <c r="C5114" i="49"/>
  <c r="I5113" i="49"/>
  <c r="AJ588" i="50" s="1"/>
  <c r="C5113" i="49"/>
  <c r="I5112" i="49"/>
  <c r="AJ573" i="50" s="1"/>
  <c r="C5112" i="49"/>
  <c r="I5111" i="49"/>
  <c r="AJ563" i="50" s="1"/>
  <c r="C5111" i="49"/>
  <c r="I5110" i="49"/>
  <c r="AJ557" i="50" s="1"/>
  <c r="C5110" i="49"/>
  <c r="I5109" i="49"/>
  <c r="AJ554" i="50" s="1"/>
  <c r="C5109" i="49"/>
  <c r="I5108" i="49"/>
  <c r="AJ549" i="50" s="1"/>
  <c r="C5108" i="49"/>
  <c r="I5107" i="49"/>
  <c r="AJ548" i="50" s="1"/>
  <c r="C5107" i="49"/>
  <c r="I5106" i="49"/>
  <c r="AJ543" i="50" s="1"/>
  <c r="C5106" i="49"/>
  <c r="I5105" i="49"/>
  <c r="AJ542" i="50" s="1"/>
  <c r="C5105" i="49"/>
  <c r="I5104" i="49"/>
  <c r="AJ528" i="50" s="1"/>
  <c r="C5104" i="49"/>
  <c r="I5103" i="49"/>
  <c r="AJ524" i="50" s="1"/>
  <c r="C5103" i="49"/>
  <c r="I5102" i="49"/>
  <c r="AJ514" i="50" s="1"/>
  <c r="C5102" i="49"/>
  <c r="I5101" i="49"/>
  <c r="AJ512" i="50" s="1"/>
  <c r="C5101" i="49"/>
  <c r="I5100" i="49"/>
  <c r="AJ511" i="50" s="1"/>
  <c r="C5100" i="49"/>
  <c r="I5099" i="49"/>
  <c r="AJ461" i="50" s="1"/>
  <c r="C5099" i="49"/>
  <c r="I5098" i="49"/>
  <c r="AJ456" i="50" s="1"/>
  <c r="C5098" i="49"/>
  <c r="I5097" i="49"/>
  <c r="AJ455" i="50" s="1"/>
  <c r="C5097" i="49"/>
  <c r="I5096" i="49"/>
  <c r="AJ452" i="50" s="1"/>
  <c r="C5096" i="49"/>
  <c r="I5095" i="49"/>
  <c r="AJ448" i="50" s="1"/>
  <c r="C5095" i="49"/>
  <c r="I5094" i="49"/>
  <c r="AJ407" i="50" s="1"/>
  <c r="C5094" i="49"/>
  <c r="I5093" i="49"/>
  <c r="AJ378" i="50" s="1"/>
  <c r="C5093" i="49"/>
  <c r="I5092" i="49"/>
  <c r="AJ347" i="50" s="1"/>
  <c r="C5092" i="49"/>
  <c r="I5091" i="49"/>
  <c r="C5091" i="49"/>
  <c r="I5090" i="49"/>
  <c r="C5090" i="49"/>
  <c r="I5089" i="49"/>
  <c r="AJ328" i="50" s="1"/>
  <c r="C5089" i="49"/>
  <c r="I5088" i="49"/>
  <c r="C5088" i="49"/>
  <c r="I5087" i="49"/>
  <c r="AJ327" i="50" s="1"/>
  <c r="C5087" i="49"/>
  <c r="I5086" i="49"/>
  <c r="AJ313" i="50" s="1"/>
  <c r="C5086" i="49"/>
  <c r="I5085" i="49"/>
  <c r="AJ309" i="50" s="1"/>
  <c r="C5085" i="49"/>
  <c r="I5084" i="49"/>
  <c r="AJ307" i="50" s="1"/>
  <c r="C5084" i="49"/>
  <c r="I5083" i="49"/>
  <c r="AJ304" i="50" s="1"/>
  <c r="C5083" i="49"/>
  <c r="I5082" i="49"/>
  <c r="AJ292" i="50" s="1"/>
  <c r="C5082" i="49"/>
  <c r="I5081" i="49"/>
  <c r="C5081" i="49"/>
  <c r="I5080" i="49"/>
  <c r="C5080" i="49"/>
  <c r="I5079" i="49"/>
  <c r="AJ261" i="50" s="1"/>
  <c r="C5079" i="49"/>
  <c r="I5078" i="49"/>
  <c r="AJ251" i="50" s="1"/>
  <c r="C5078" i="49"/>
  <c r="I5077" i="49"/>
  <c r="AJ234" i="50" s="1"/>
  <c r="C5077" i="49"/>
  <c r="I5076" i="49"/>
  <c r="AJ229" i="50" s="1"/>
  <c r="C5076" i="49"/>
  <c r="I5075" i="49"/>
  <c r="AJ215" i="50" s="1"/>
  <c r="C5075" i="49"/>
  <c r="I5074" i="49"/>
  <c r="C5074" i="49"/>
  <c r="I5073" i="49"/>
  <c r="AJ214" i="50" s="1"/>
  <c r="C5073" i="49"/>
  <c r="I5072" i="49"/>
  <c r="AJ213" i="50" s="1"/>
  <c r="C5072" i="49"/>
  <c r="I5071" i="49"/>
  <c r="AJ202" i="50" s="1"/>
  <c r="C5071" i="49"/>
  <c r="I5070" i="49"/>
  <c r="AJ200" i="50" s="1"/>
  <c r="C5070" i="49"/>
  <c r="I5069" i="49"/>
  <c r="AJ198" i="50" s="1"/>
  <c r="C5069" i="49"/>
  <c r="I5068" i="49"/>
  <c r="AJ197" i="50" s="1"/>
  <c r="C5068" i="49"/>
  <c r="I5067" i="49"/>
  <c r="AJ196" i="50" s="1"/>
  <c r="C5067" i="49"/>
  <c r="I5066" i="49"/>
  <c r="AJ191" i="50" s="1"/>
  <c r="C5066" i="49"/>
  <c r="I5065" i="49"/>
  <c r="AJ190" i="50" s="1"/>
  <c r="C5065" i="49"/>
  <c r="I5064" i="49"/>
  <c r="AJ189" i="50" s="1"/>
  <c r="C5064" i="49"/>
  <c r="I5063" i="49"/>
  <c r="AJ186" i="50" s="1"/>
  <c r="C5063" i="49"/>
  <c r="I5062" i="49"/>
  <c r="AJ166" i="50" s="1"/>
  <c r="C5062" i="49"/>
  <c r="I5061" i="49"/>
  <c r="AJ163" i="50" s="1"/>
  <c r="C5061" i="49"/>
  <c r="I5060" i="49"/>
  <c r="AJ153" i="50" s="1"/>
  <c r="C5060" i="49"/>
  <c r="I5059" i="49"/>
  <c r="AJ144" i="50" s="1"/>
  <c r="C5059" i="49"/>
  <c r="I5058" i="49"/>
  <c r="AJ142" i="50" s="1"/>
  <c r="C5058" i="49"/>
  <c r="I5057" i="49"/>
  <c r="AJ126" i="50" s="1"/>
  <c r="C5057" i="49"/>
  <c r="I5056" i="49"/>
  <c r="AJ123" i="50" s="1"/>
  <c r="C5056" i="49"/>
  <c r="I5055" i="49"/>
  <c r="AJ121" i="50" s="1"/>
  <c r="C5055" i="49"/>
  <c r="I5054" i="49"/>
  <c r="AJ78" i="50" s="1"/>
  <c r="C5054" i="49"/>
  <c r="I5053" i="49"/>
  <c r="AJ74" i="50" s="1"/>
  <c r="C5053" i="49"/>
  <c r="I5052" i="49"/>
  <c r="AJ72" i="50" s="1"/>
  <c r="C5052" i="49"/>
  <c r="I5051" i="49"/>
  <c r="AJ12" i="50" s="1"/>
  <c r="C5051" i="49"/>
  <c r="I5050" i="49"/>
  <c r="AJ10" i="50" s="1"/>
  <c r="C5050" i="49"/>
  <c r="I5049" i="49"/>
  <c r="AJ5" i="50" s="1"/>
  <c r="C5049" i="49"/>
  <c r="I5048" i="49"/>
  <c r="N729" i="50" s="1"/>
  <c r="C5048" i="49"/>
  <c r="I5047" i="49"/>
  <c r="N722" i="50" s="1"/>
  <c r="C5047" i="49"/>
  <c r="I5046" i="49"/>
  <c r="N699" i="50" s="1"/>
  <c r="C5046" i="49"/>
  <c r="I5045" i="49"/>
  <c r="N696" i="50" s="1"/>
  <c r="C5045" i="49"/>
  <c r="I5044" i="49"/>
  <c r="N693" i="50" s="1"/>
  <c r="C5044" i="49"/>
  <c r="I5043" i="49"/>
  <c r="N690" i="50" s="1"/>
  <c r="C5043" i="49"/>
  <c r="I5042" i="49"/>
  <c r="N680" i="50" s="1"/>
  <c r="C5042" i="49"/>
  <c r="I5041" i="49"/>
  <c r="N675" i="50" s="1"/>
  <c r="C5041" i="49"/>
  <c r="I5040" i="49"/>
  <c r="N671" i="50" s="1"/>
  <c r="C5040" i="49"/>
  <c r="I5039" i="49"/>
  <c r="N661" i="50" s="1"/>
  <c r="C5039" i="49"/>
  <c r="I5038" i="49"/>
  <c r="N659" i="50" s="1"/>
  <c r="C5038" i="49"/>
  <c r="I5037" i="49"/>
  <c r="C5037" i="49"/>
  <c r="I5036" i="49"/>
  <c r="C5036" i="49"/>
  <c r="I5035" i="49"/>
  <c r="N642" i="50" s="1"/>
  <c r="C5035" i="49"/>
  <c r="I5034" i="49"/>
  <c r="N623" i="50" s="1"/>
  <c r="C5034" i="49"/>
  <c r="I5033" i="49"/>
  <c r="C5033" i="49"/>
  <c r="I5032" i="49"/>
  <c r="C5032" i="49"/>
  <c r="I5031" i="49"/>
  <c r="C5031" i="49"/>
  <c r="I5030" i="49"/>
  <c r="C5030" i="49"/>
  <c r="I5029" i="49"/>
  <c r="C5029" i="49"/>
  <c r="I5028" i="49"/>
  <c r="C5028" i="49"/>
  <c r="I5027" i="49"/>
  <c r="N600" i="50" s="1"/>
  <c r="C5027" i="49"/>
  <c r="I5026" i="49"/>
  <c r="N598" i="50" s="1"/>
  <c r="C5026" i="49"/>
  <c r="I5025" i="49"/>
  <c r="N597" i="50" s="1"/>
  <c r="C5025" i="49"/>
  <c r="I5024" i="49"/>
  <c r="N589" i="50" s="1"/>
  <c r="C5024" i="49"/>
  <c r="I5023" i="49"/>
  <c r="N587" i="50" s="1"/>
  <c r="C5023" i="49"/>
  <c r="I5022" i="49"/>
  <c r="N579" i="50" s="1"/>
  <c r="C5022" i="49"/>
  <c r="I5021" i="49"/>
  <c r="C5021" i="49"/>
  <c r="I5020" i="49"/>
  <c r="C5020" i="49"/>
  <c r="I5019" i="49"/>
  <c r="N569" i="50" s="1"/>
  <c r="C5019" i="49"/>
  <c r="I5018" i="49"/>
  <c r="N560" i="50" s="1"/>
  <c r="C5018" i="49"/>
  <c r="I5017" i="49"/>
  <c r="N554" i="50" s="1"/>
  <c r="C5017" i="49"/>
  <c r="I5016" i="49"/>
  <c r="N546" i="50" s="1"/>
  <c r="C5016" i="49"/>
  <c r="I5015" i="49"/>
  <c r="N539" i="50" s="1"/>
  <c r="C5015" i="49"/>
  <c r="I5014" i="49"/>
  <c r="N524" i="50" s="1"/>
  <c r="C5014" i="49"/>
  <c r="I5013" i="49"/>
  <c r="N514" i="50" s="1"/>
  <c r="C5013" i="49"/>
  <c r="I5012" i="49"/>
  <c r="N513" i="50" s="1"/>
  <c r="C5012" i="49"/>
  <c r="I5011" i="49"/>
  <c r="N512" i="50" s="1"/>
  <c r="C5011" i="49"/>
  <c r="I5010" i="49"/>
  <c r="N511" i="50" s="1"/>
  <c r="C5010" i="49"/>
  <c r="I5009" i="49"/>
  <c r="N510" i="50" s="1"/>
  <c r="C5009" i="49"/>
  <c r="I5008" i="49"/>
  <c r="N470" i="50" s="1"/>
  <c r="C5008" i="49"/>
  <c r="I5007" i="49"/>
  <c r="C5007" i="49"/>
  <c r="I5006" i="49"/>
  <c r="C5006" i="49"/>
  <c r="I5005" i="49"/>
  <c r="N467" i="50" s="1"/>
  <c r="C5005" i="49"/>
  <c r="I5004" i="49"/>
  <c r="N465" i="50" s="1"/>
  <c r="C5004" i="49"/>
  <c r="I5003" i="49"/>
  <c r="N451" i="50" s="1"/>
  <c r="C5003" i="49"/>
  <c r="I5002" i="49"/>
  <c r="C5002" i="49"/>
  <c r="I5001" i="49"/>
  <c r="C5001" i="49"/>
  <c r="I5000" i="49"/>
  <c r="C5000" i="49"/>
  <c r="I4999" i="49"/>
  <c r="N449" i="50" s="1"/>
  <c r="C4999" i="49"/>
  <c r="I4998" i="49"/>
  <c r="N445" i="50" s="1"/>
  <c r="C4998" i="49"/>
  <c r="I4997" i="49"/>
  <c r="N427" i="50" s="1"/>
  <c r="C4997" i="49"/>
  <c r="I4996" i="49"/>
  <c r="N419" i="50" s="1"/>
  <c r="C4996" i="49"/>
  <c r="I4995" i="49"/>
  <c r="N417" i="50" s="1"/>
  <c r="C4995" i="49"/>
  <c r="I4994" i="49"/>
  <c r="N402" i="50" s="1"/>
  <c r="C4994" i="49"/>
  <c r="I4993" i="49"/>
  <c r="N372" i="50" s="1"/>
  <c r="C4993" i="49"/>
  <c r="I4992" i="49"/>
  <c r="N367" i="50" s="1"/>
  <c r="C4992" i="49"/>
  <c r="I4991" i="49"/>
  <c r="N366" i="50" s="1"/>
  <c r="C4991" i="49"/>
  <c r="I4990" i="49"/>
  <c r="N335" i="50" s="1"/>
  <c r="C4990" i="49"/>
  <c r="I4989" i="49"/>
  <c r="N303" i="50" s="1"/>
  <c r="C4989" i="49"/>
  <c r="I4988" i="49"/>
  <c r="N257" i="50" s="1"/>
  <c r="C4988" i="49"/>
  <c r="I4987" i="49"/>
  <c r="N242" i="50" s="1"/>
  <c r="C4987" i="49"/>
  <c r="I4986" i="49"/>
  <c r="N239" i="50" s="1"/>
  <c r="C4986" i="49"/>
  <c r="I4985" i="49"/>
  <c r="N227" i="50" s="1"/>
  <c r="C4985" i="49"/>
  <c r="I4984" i="49"/>
  <c r="N218" i="50" s="1"/>
  <c r="C4984" i="49"/>
  <c r="I4983" i="49"/>
  <c r="N217" i="50" s="1"/>
  <c r="C4983" i="49"/>
  <c r="I4982" i="49"/>
  <c r="N210" i="50" s="1"/>
  <c r="C4982" i="49"/>
  <c r="I4981" i="49"/>
  <c r="N193" i="50" s="1"/>
  <c r="C4981" i="49"/>
  <c r="I4980" i="49"/>
  <c r="N190" i="50" s="1"/>
  <c r="C4980" i="49"/>
  <c r="I4979" i="49"/>
  <c r="C4979" i="49"/>
  <c r="I4978" i="49"/>
  <c r="C4978" i="49"/>
  <c r="I4977" i="49"/>
  <c r="N181" i="50" s="1"/>
  <c r="C4977" i="49"/>
  <c r="I4976" i="49"/>
  <c r="N180" i="50" s="1"/>
  <c r="C4976" i="49"/>
  <c r="I4975" i="49"/>
  <c r="N179" i="50" s="1"/>
  <c r="C4975" i="49"/>
  <c r="I4974" i="49"/>
  <c r="N163" i="50" s="1"/>
  <c r="C4974" i="49"/>
  <c r="I4973" i="49"/>
  <c r="N152" i="50" s="1"/>
  <c r="C4973" i="49"/>
  <c r="I4972" i="49"/>
  <c r="N143" i="50" s="1"/>
  <c r="C4972" i="49"/>
  <c r="I4971" i="49"/>
  <c r="N142" i="50" s="1"/>
  <c r="C4971" i="49"/>
  <c r="I4970" i="49"/>
  <c r="N135" i="50" s="1"/>
  <c r="C4970" i="49"/>
  <c r="I4969" i="49"/>
  <c r="N132" i="50" s="1"/>
  <c r="C4969" i="49"/>
  <c r="I4968" i="49"/>
  <c r="N125" i="50" s="1"/>
  <c r="C4968" i="49"/>
  <c r="I4967" i="49"/>
  <c r="N124" i="50" s="1"/>
  <c r="C4967" i="49"/>
  <c r="I4966" i="49"/>
  <c r="N123" i="50" s="1"/>
  <c r="C4966" i="49"/>
  <c r="I4965" i="49"/>
  <c r="N114" i="50" s="1"/>
  <c r="C4965" i="49"/>
  <c r="I4964" i="49"/>
  <c r="N113" i="50" s="1"/>
  <c r="C4964" i="49"/>
  <c r="I4963" i="49"/>
  <c r="N109" i="50" s="1"/>
  <c r="C4963" i="49"/>
  <c r="I4962" i="49"/>
  <c r="N107" i="50" s="1"/>
  <c r="C4962" i="49"/>
  <c r="I4961" i="49"/>
  <c r="N102" i="50" s="1"/>
  <c r="C4961" i="49"/>
  <c r="I4960" i="49"/>
  <c r="N101" i="50" s="1"/>
  <c r="C4960" i="49"/>
  <c r="I4959" i="49"/>
  <c r="N76" i="50" s="1"/>
  <c r="C4959" i="49"/>
  <c r="I4958" i="49"/>
  <c r="N75" i="50" s="1"/>
  <c r="C4958" i="49"/>
  <c r="I4957" i="49"/>
  <c r="N74" i="50" s="1"/>
  <c r="C4957" i="49"/>
  <c r="I4956" i="49"/>
  <c r="N66" i="50" s="1"/>
  <c r="C4956" i="49"/>
  <c r="I4955" i="49"/>
  <c r="N62" i="50" s="1"/>
  <c r="C4955" i="49"/>
  <c r="I4954" i="49"/>
  <c r="N59" i="50" s="1"/>
  <c r="C4954" i="49"/>
  <c r="I4953" i="49"/>
  <c r="N52" i="50" s="1"/>
  <c r="C4953" i="49"/>
  <c r="I4952" i="49"/>
  <c r="N24" i="50" s="1"/>
  <c r="C4952" i="49"/>
  <c r="I4951" i="49"/>
  <c r="N11" i="50" s="1"/>
  <c r="C4951" i="49"/>
  <c r="I4950" i="49"/>
  <c r="N9" i="50" s="1"/>
  <c r="C4950" i="49"/>
  <c r="I4949" i="49"/>
  <c r="N5" i="50" s="1"/>
  <c r="C4949" i="49"/>
  <c r="I4948" i="49"/>
  <c r="I742" i="50" s="1"/>
  <c r="C4948" i="49"/>
  <c r="I4947" i="49"/>
  <c r="I736" i="50" s="1"/>
  <c r="C4947" i="49"/>
  <c r="I4946" i="49"/>
  <c r="I735" i="50" s="1"/>
  <c r="C4946" i="49"/>
  <c r="I4945" i="49"/>
  <c r="C4945" i="49"/>
  <c r="I4944" i="49"/>
  <c r="C4944" i="49"/>
  <c r="I4943" i="49"/>
  <c r="I730" i="50" s="1"/>
  <c r="C4943" i="49"/>
  <c r="I4942" i="49"/>
  <c r="I729" i="50" s="1"/>
  <c r="C4942" i="49"/>
  <c r="I4941" i="49"/>
  <c r="C4941" i="49"/>
  <c r="I4940" i="49"/>
  <c r="C4940" i="49"/>
  <c r="I4939" i="49"/>
  <c r="C4939" i="49"/>
  <c r="I4938" i="49"/>
  <c r="I722" i="50" s="1"/>
  <c r="C4938" i="49"/>
  <c r="I4937" i="49"/>
  <c r="I720" i="50" s="1"/>
  <c r="C4937" i="49"/>
  <c r="I4936" i="49"/>
  <c r="I714" i="50" s="1"/>
  <c r="C4936" i="49"/>
  <c r="I4935" i="49"/>
  <c r="I711" i="50" s="1"/>
  <c r="C4935" i="49"/>
  <c r="I4934" i="49"/>
  <c r="I703" i="50" s="1"/>
  <c r="C4934" i="49"/>
  <c r="I4933" i="49"/>
  <c r="I699" i="50" s="1"/>
  <c r="C4933" i="49"/>
  <c r="I4932" i="49"/>
  <c r="I696" i="50" s="1"/>
  <c r="C4932" i="49"/>
  <c r="I4931" i="49"/>
  <c r="I694" i="50" s="1"/>
  <c r="C4931" i="49"/>
  <c r="I4930" i="49"/>
  <c r="I693" i="50" s="1"/>
  <c r="C4930" i="49"/>
  <c r="I4929" i="49"/>
  <c r="I690" i="50" s="1"/>
  <c r="C4929" i="49"/>
  <c r="I4928" i="49"/>
  <c r="I686" i="50" s="1"/>
  <c r="C4928" i="49"/>
  <c r="I4927" i="49"/>
  <c r="I685" i="50" s="1"/>
  <c r="C4927" i="49"/>
  <c r="I4926" i="49"/>
  <c r="I684" i="50" s="1"/>
  <c r="C4926" i="49"/>
  <c r="I4925" i="49"/>
  <c r="I683" i="50" s="1"/>
  <c r="C4925" i="49"/>
  <c r="I4924" i="49"/>
  <c r="I682" i="50" s="1"/>
  <c r="C4924" i="49"/>
  <c r="I4923" i="49"/>
  <c r="I681" i="50" s="1"/>
  <c r="C4923" i="49"/>
  <c r="I4922" i="49"/>
  <c r="I680" i="50" s="1"/>
  <c r="C4922" i="49"/>
  <c r="I4921" i="49"/>
  <c r="I675" i="50" s="1"/>
  <c r="C4921" i="49"/>
  <c r="I4920" i="49"/>
  <c r="I670" i="50" s="1"/>
  <c r="C4920" i="49"/>
  <c r="I4919" i="49"/>
  <c r="I665" i="50" s="1"/>
  <c r="C4919" i="49"/>
  <c r="I4918" i="49"/>
  <c r="I664" i="50" s="1"/>
  <c r="C4918" i="49"/>
  <c r="I4917" i="49"/>
  <c r="I663" i="50" s="1"/>
  <c r="C4917" i="49"/>
  <c r="I4916" i="49"/>
  <c r="I660" i="50" s="1"/>
  <c r="C4916" i="49"/>
  <c r="I4915" i="49"/>
  <c r="I659" i="50" s="1"/>
  <c r="C4915" i="49"/>
  <c r="I4914" i="49"/>
  <c r="I658" i="50" s="1"/>
  <c r="C4914" i="49"/>
  <c r="I4913" i="49"/>
  <c r="I657" i="50" s="1"/>
  <c r="C4913" i="49"/>
  <c r="I4912" i="49"/>
  <c r="I656" i="50" s="1"/>
  <c r="C4912" i="49"/>
  <c r="I4911" i="49"/>
  <c r="I655" i="50" s="1"/>
  <c r="C4911" i="49"/>
  <c r="I4910" i="49"/>
  <c r="I654" i="50" s="1"/>
  <c r="C4910" i="49"/>
  <c r="I4909" i="49"/>
  <c r="I653" i="50" s="1"/>
  <c r="C4909" i="49"/>
  <c r="I4908" i="49"/>
  <c r="I650" i="50" s="1"/>
  <c r="C4908" i="49"/>
  <c r="I4907" i="49"/>
  <c r="I649" i="50" s="1"/>
  <c r="C4907" i="49"/>
  <c r="I4906" i="49"/>
  <c r="I648" i="50" s="1"/>
  <c r="C4906" i="49"/>
  <c r="I4905" i="49"/>
  <c r="I647" i="50" s="1"/>
  <c r="C4905" i="49"/>
  <c r="I4904" i="49"/>
  <c r="I646" i="50" s="1"/>
  <c r="C4904" i="49"/>
  <c r="I4903" i="49"/>
  <c r="I645" i="50" s="1"/>
  <c r="C4903" i="49"/>
  <c r="I4902" i="49"/>
  <c r="I642" i="50" s="1"/>
  <c r="C4902" i="49"/>
  <c r="I4901" i="49"/>
  <c r="I635" i="50" s="1"/>
  <c r="C4901" i="49"/>
  <c r="I4900" i="49"/>
  <c r="I634" i="50" s="1"/>
  <c r="C4900" i="49"/>
  <c r="I4899" i="49"/>
  <c r="I633" i="50" s="1"/>
  <c r="C4899" i="49"/>
  <c r="I4898" i="49"/>
  <c r="I631" i="50" s="1"/>
  <c r="C4898" i="49"/>
  <c r="I4897" i="49"/>
  <c r="I630" i="50" s="1"/>
  <c r="C4897" i="49"/>
  <c r="I4896" i="49"/>
  <c r="I628" i="50" s="1"/>
  <c r="C4896" i="49"/>
  <c r="I4895" i="49"/>
  <c r="I627" i="50" s="1"/>
  <c r="C4895" i="49"/>
  <c r="I4894" i="49"/>
  <c r="I622" i="50" s="1"/>
  <c r="C4894" i="49"/>
  <c r="I4893" i="49"/>
  <c r="I621" i="50" s="1"/>
  <c r="C4893" i="49"/>
  <c r="I4892" i="49"/>
  <c r="I618" i="50" s="1"/>
  <c r="C4892" i="49"/>
  <c r="I4891" i="49"/>
  <c r="I617" i="50" s="1"/>
  <c r="C4891" i="49"/>
  <c r="I4890" i="49"/>
  <c r="I616" i="50" s="1"/>
  <c r="C4890" i="49"/>
  <c r="I4889" i="49"/>
  <c r="I615" i="50" s="1"/>
  <c r="C4889" i="49"/>
  <c r="I4888" i="49"/>
  <c r="I614" i="50" s="1"/>
  <c r="C4888" i="49"/>
  <c r="I4887" i="49"/>
  <c r="I613" i="50" s="1"/>
  <c r="C4887" i="49"/>
  <c r="I4886" i="49"/>
  <c r="I612" i="50" s="1"/>
  <c r="C4886" i="49"/>
  <c r="I4885" i="49"/>
  <c r="I611" i="50" s="1"/>
  <c r="C4885" i="49"/>
  <c r="I4884" i="49"/>
  <c r="I610" i="50" s="1"/>
  <c r="C4884" i="49"/>
  <c r="I4883" i="49"/>
  <c r="I608" i="50" s="1"/>
  <c r="C4883" i="49"/>
  <c r="I4882" i="49"/>
  <c r="I607" i="50" s="1"/>
  <c r="C4882" i="49"/>
  <c r="I4881" i="49"/>
  <c r="I603" i="50" s="1"/>
  <c r="C4881" i="49"/>
  <c r="I4880" i="49"/>
  <c r="I601" i="50" s="1"/>
  <c r="C4880" i="49"/>
  <c r="I4879" i="49"/>
  <c r="I600" i="50" s="1"/>
  <c r="C4879" i="49"/>
  <c r="I4878" i="49"/>
  <c r="I599" i="50" s="1"/>
  <c r="C4878" i="49"/>
  <c r="I4877" i="49"/>
  <c r="I598" i="50" s="1"/>
  <c r="C4877" i="49"/>
  <c r="I4876" i="49"/>
  <c r="I597" i="50" s="1"/>
  <c r="C4876" i="49"/>
  <c r="I4875" i="49"/>
  <c r="I595" i="50" s="1"/>
  <c r="C4875" i="49"/>
  <c r="I4874" i="49"/>
  <c r="I594" i="50" s="1"/>
  <c r="C4874" i="49"/>
  <c r="I4873" i="49"/>
  <c r="I593" i="50" s="1"/>
  <c r="C4873" i="49"/>
  <c r="I4872" i="49"/>
  <c r="I592" i="50" s="1"/>
  <c r="C4872" i="49"/>
  <c r="I4871" i="49"/>
  <c r="I591" i="50" s="1"/>
  <c r="C4871" i="49"/>
  <c r="I4870" i="49"/>
  <c r="I590" i="50" s="1"/>
  <c r="C4870" i="49"/>
  <c r="I4869" i="49"/>
  <c r="I588" i="50" s="1"/>
  <c r="C4869" i="49"/>
  <c r="I4868" i="49"/>
  <c r="I582" i="50" s="1"/>
  <c r="C4868" i="49"/>
  <c r="I4867" i="49"/>
  <c r="I581" i="50" s="1"/>
  <c r="C4867" i="49"/>
  <c r="I4866" i="49"/>
  <c r="I580" i="50" s="1"/>
  <c r="C4866" i="49"/>
  <c r="I4865" i="49"/>
  <c r="I573" i="50" s="1"/>
  <c r="C4865" i="49"/>
  <c r="I4864" i="49"/>
  <c r="I572" i="50" s="1"/>
  <c r="C4864" i="49"/>
  <c r="I4863" i="49"/>
  <c r="I571" i="50" s="1"/>
  <c r="C4863" i="49"/>
  <c r="I4862" i="49"/>
  <c r="I570" i="50" s="1"/>
  <c r="C4862" i="49"/>
  <c r="I4861" i="49"/>
  <c r="I569" i="50" s="1"/>
  <c r="C4861" i="49"/>
  <c r="I4860" i="49"/>
  <c r="I563" i="50" s="1"/>
  <c r="C4860" i="49"/>
  <c r="I4859" i="49"/>
  <c r="I562" i="50" s="1"/>
  <c r="C4859" i="49"/>
  <c r="I4858" i="49"/>
  <c r="C4858" i="49"/>
  <c r="I4857" i="49"/>
  <c r="I559" i="50" s="1"/>
  <c r="C4857" i="49"/>
  <c r="I4856" i="49"/>
  <c r="I556" i="50" s="1"/>
  <c r="C4856" i="49"/>
  <c r="I4855" i="49"/>
  <c r="I555" i="50" s="1"/>
  <c r="C4855" i="49"/>
  <c r="I4854" i="49"/>
  <c r="C4854" i="49"/>
  <c r="I4853" i="49"/>
  <c r="I554" i="50" s="1"/>
  <c r="C4853" i="49"/>
  <c r="I4852" i="49"/>
  <c r="I549" i="50" s="1"/>
  <c r="C4852" i="49"/>
  <c r="I4851" i="49"/>
  <c r="I547" i="50" s="1"/>
  <c r="C4851" i="49"/>
  <c r="I4850" i="49"/>
  <c r="I546" i="50" s="1"/>
  <c r="C4850" i="49"/>
  <c r="I4849" i="49"/>
  <c r="I544" i="50" s="1"/>
  <c r="C4849" i="49"/>
  <c r="I4848" i="49"/>
  <c r="I543" i="50" s="1"/>
  <c r="C4848" i="49"/>
  <c r="I4847" i="49"/>
  <c r="I541" i="50" s="1"/>
  <c r="C4847" i="49"/>
  <c r="I4846" i="49"/>
  <c r="I540" i="50" s="1"/>
  <c r="C4846" i="49"/>
  <c r="I4845" i="49"/>
  <c r="I538" i="50" s="1"/>
  <c r="C4845" i="49"/>
  <c r="I4844" i="49"/>
  <c r="I537" i="50" s="1"/>
  <c r="C4844" i="49"/>
  <c r="I4843" i="49"/>
  <c r="I533" i="50" s="1"/>
  <c r="C4843" i="49"/>
  <c r="I4842" i="49"/>
  <c r="I529" i="50" s="1"/>
  <c r="C4842" i="49"/>
  <c r="I4841" i="49"/>
  <c r="I528" i="50" s="1"/>
  <c r="C4841" i="49"/>
  <c r="I4840" i="49"/>
  <c r="I527" i="50" s="1"/>
  <c r="C4840" i="49"/>
  <c r="I4839" i="49"/>
  <c r="I525" i="50" s="1"/>
  <c r="C4839" i="49"/>
  <c r="I4838" i="49"/>
  <c r="I524" i="50" s="1"/>
  <c r="C4838" i="49"/>
  <c r="I4837" i="49"/>
  <c r="I521" i="50" s="1"/>
  <c r="C4837" i="49"/>
  <c r="I4836" i="49"/>
  <c r="I514" i="50" s="1"/>
  <c r="C4836" i="49"/>
  <c r="I4835" i="49"/>
  <c r="I513" i="50" s="1"/>
  <c r="C4835" i="49"/>
  <c r="I4834" i="49"/>
  <c r="I512" i="50" s="1"/>
  <c r="C4834" i="49"/>
  <c r="I4833" i="49"/>
  <c r="I507" i="50" s="1"/>
  <c r="C4833" i="49"/>
  <c r="I4832" i="49"/>
  <c r="I506" i="50" s="1"/>
  <c r="C4832" i="49"/>
  <c r="I4831" i="49"/>
  <c r="C4831" i="49"/>
  <c r="I4830" i="49"/>
  <c r="I498" i="50" s="1"/>
  <c r="C4830" i="49"/>
  <c r="I4829" i="49"/>
  <c r="I495" i="50" s="1"/>
  <c r="C4829" i="49"/>
  <c r="I4828" i="49"/>
  <c r="I494" i="50" s="1"/>
  <c r="C4828" i="49"/>
  <c r="I4827" i="49"/>
  <c r="I493" i="50" s="1"/>
  <c r="C4827" i="49"/>
  <c r="I4826" i="49"/>
  <c r="I492" i="50" s="1"/>
  <c r="C4826" i="49"/>
  <c r="I4825" i="49"/>
  <c r="I491" i="50" s="1"/>
  <c r="C4825" i="49"/>
  <c r="I4824" i="49"/>
  <c r="I489" i="50" s="1"/>
  <c r="C4824" i="49"/>
  <c r="I4823" i="49"/>
  <c r="I488" i="50" s="1"/>
  <c r="C4823" i="49"/>
  <c r="I4822" i="49"/>
  <c r="I487" i="50" s="1"/>
  <c r="C4822" i="49"/>
  <c r="I4821" i="49"/>
  <c r="I486" i="50" s="1"/>
  <c r="C4821" i="49"/>
  <c r="I4820" i="49"/>
  <c r="I485" i="50" s="1"/>
  <c r="C4820" i="49"/>
  <c r="I4819" i="49"/>
  <c r="I479" i="50" s="1"/>
  <c r="C4819" i="49"/>
  <c r="I4818" i="49"/>
  <c r="I478" i="50" s="1"/>
  <c r="C4818" i="49"/>
  <c r="I4817" i="49"/>
  <c r="I477" i="50" s="1"/>
  <c r="C4817" i="49"/>
  <c r="I4816" i="49"/>
  <c r="I475" i="50" s="1"/>
  <c r="C4816" i="49"/>
  <c r="I4815" i="49"/>
  <c r="I465" i="50" s="1"/>
  <c r="C4815" i="49"/>
  <c r="I4814" i="49"/>
  <c r="I462" i="50" s="1"/>
  <c r="C4814" i="49"/>
  <c r="I4813" i="49"/>
  <c r="I461" i="50" s="1"/>
  <c r="C4813" i="49"/>
  <c r="I4812" i="49"/>
  <c r="I460" i="50" s="1"/>
  <c r="C4812" i="49"/>
  <c r="I4811" i="49"/>
  <c r="I457" i="50" s="1"/>
  <c r="C4811" i="49"/>
  <c r="I4810" i="49"/>
  <c r="I456" i="50" s="1"/>
  <c r="C4810" i="49"/>
  <c r="I4809" i="49"/>
  <c r="I453" i="50" s="1"/>
  <c r="C4809" i="49"/>
  <c r="I4808" i="49"/>
  <c r="I452" i="50" s="1"/>
  <c r="C4808" i="49"/>
  <c r="I4807" i="49"/>
  <c r="I451" i="50" s="1"/>
  <c r="C4807" i="49"/>
  <c r="I4806" i="49"/>
  <c r="I449" i="50" s="1"/>
  <c r="C4806" i="49"/>
  <c r="I4805" i="49"/>
  <c r="I444" i="50" s="1"/>
  <c r="C4805" i="49"/>
  <c r="I4804" i="49"/>
  <c r="I443" i="50" s="1"/>
  <c r="C4804" i="49"/>
  <c r="I4803" i="49"/>
  <c r="I439" i="50" s="1"/>
  <c r="C4803" i="49"/>
  <c r="I4802" i="49"/>
  <c r="I437" i="50" s="1"/>
  <c r="C4802" i="49"/>
  <c r="I4801" i="49"/>
  <c r="I436" i="50" s="1"/>
  <c r="C4801" i="49"/>
  <c r="I4800" i="49"/>
  <c r="I430" i="50" s="1"/>
  <c r="C4800" i="49"/>
  <c r="I4799" i="49"/>
  <c r="I429" i="50" s="1"/>
  <c r="C4799" i="49"/>
  <c r="I4798" i="49"/>
  <c r="I428" i="50" s="1"/>
  <c r="C4798" i="49"/>
  <c r="I4797" i="49"/>
  <c r="I427" i="50" s="1"/>
  <c r="C4797" i="49"/>
  <c r="I4796" i="49"/>
  <c r="I425" i="50" s="1"/>
  <c r="C4796" i="49"/>
  <c r="I4795" i="49"/>
  <c r="I422" i="50" s="1"/>
  <c r="C4795" i="49"/>
  <c r="I4794" i="49"/>
  <c r="I421" i="50" s="1"/>
  <c r="C4794" i="49"/>
  <c r="I4793" i="49"/>
  <c r="I419" i="50" s="1"/>
  <c r="C4793" i="49"/>
  <c r="I4792" i="49"/>
  <c r="I417" i="50" s="1"/>
  <c r="C4792" i="49"/>
  <c r="I4791" i="49"/>
  <c r="I407" i="50" s="1"/>
  <c r="C4791" i="49"/>
  <c r="I4790" i="49"/>
  <c r="I404" i="50" s="1"/>
  <c r="C4790" i="49"/>
  <c r="I4789" i="49"/>
  <c r="I403" i="50" s="1"/>
  <c r="C4789" i="49"/>
  <c r="I4788" i="49"/>
  <c r="I399" i="50" s="1"/>
  <c r="C4788" i="49"/>
  <c r="I4787" i="49"/>
  <c r="I398" i="50" s="1"/>
  <c r="C4787" i="49"/>
  <c r="I4786" i="49"/>
  <c r="I397" i="50" s="1"/>
  <c r="C4786" i="49"/>
  <c r="I4785" i="49"/>
  <c r="I395" i="50" s="1"/>
  <c r="C4785" i="49"/>
  <c r="I4784" i="49"/>
  <c r="I394" i="50" s="1"/>
  <c r="C4784" i="49"/>
  <c r="I4783" i="49"/>
  <c r="I393" i="50" s="1"/>
  <c r="C4783" i="49"/>
  <c r="I4782" i="49"/>
  <c r="I392" i="50" s="1"/>
  <c r="C4782" i="49"/>
  <c r="I4781" i="49"/>
  <c r="I378" i="50" s="1"/>
  <c r="C4781" i="49"/>
  <c r="I4780" i="49"/>
  <c r="I376" i="50" s="1"/>
  <c r="C4780" i="49"/>
  <c r="I4779" i="49"/>
  <c r="I373" i="50" s="1"/>
  <c r="C4779" i="49"/>
  <c r="I4778" i="49"/>
  <c r="I372" i="50" s="1"/>
  <c r="C4778" i="49"/>
  <c r="I4777" i="49"/>
  <c r="I371" i="50" s="1"/>
  <c r="C4777" i="49"/>
  <c r="I4776" i="49"/>
  <c r="I368" i="50" s="1"/>
  <c r="C4776" i="49"/>
  <c r="I4775" i="49"/>
  <c r="I363" i="50" s="1"/>
  <c r="C4775" i="49"/>
  <c r="I4774" i="49"/>
  <c r="I358" i="50" s="1"/>
  <c r="C4774" i="49"/>
  <c r="I4773" i="49"/>
  <c r="I357" i="50" s="1"/>
  <c r="C4773" i="49"/>
  <c r="I4772" i="49"/>
  <c r="I352" i="50" s="1"/>
  <c r="C4772" i="49"/>
  <c r="I4771" i="49"/>
  <c r="I349" i="50" s="1"/>
  <c r="C4771" i="49"/>
  <c r="I4770" i="49"/>
  <c r="I347" i="50" s="1"/>
  <c r="C4770" i="49"/>
  <c r="I4769" i="49"/>
  <c r="I345" i="50" s="1"/>
  <c r="C4769" i="49"/>
  <c r="I4768" i="49"/>
  <c r="I343" i="50" s="1"/>
  <c r="C4768" i="49"/>
  <c r="I4767" i="49"/>
  <c r="I303" i="50" s="1"/>
  <c r="C4767" i="49"/>
  <c r="I4766" i="49"/>
  <c r="C4766" i="49"/>
  <c r="I4765" i="49"/>
  <c r="I288" i="50" s="1"/>
  <c r="C4765" i="49"/>
  <c r="I4764" i="49"/>
  <c r="C4764" i="49"/>
  <c r="I4763" i="49"/>
  <c r="I263" i="50" s="1"/>
  <c r="C4763" i="49"/>
  <c r="I4762" i="49"/>
  <c r="I261" i="50" s="1"/>
  <c r="C4762" i="49"/>
  <c r="I4761" i="49"/>
  <c r="I260" i="50" s="1"/>
  <c r="C4761" i="49"/>
  <c r="I4760" i="49"/>
  <c r="I249" i="50" s="1"/>
  <c r="C4760" i="49"/>
  <c r="I4759" i="49"/>
  <c r="I242" i="50" s="1"/>
  <c r="C4759" i="49"/>
  <c r="I4758" i="49"/>
  <c r="I237" i="50" s="1"/>
  <c r="C4758" i="49"/>
  <c r="I4757" i="49"/>
  <c r="I236" i="50" s="1"/>
  <c r="C4757" i="49"/>
  <c r="I4756" i="49"/>
  <c r="I229" i="50" s="1"/>
  <c r="C4756" i="49"/>
  <c r="I4755" i="49"/>
  <c r="I228" i="50" s="1"/>
  <c r="C4755" i="49"/>
  <c r="I4754" i="49"/>
  <c r="I227" i="50" s="1"/>
  <c r="C4754" i="49"/>
  <c r="I4753" i="49"/>
  <c r="I224" i="50" s="1"/>
  <c r="C4753" i="49"/>
  <c r="I4752" i="49"/>
  <c r="I223" i="50" s="1"/>
  <c r="C4752" i="49"/>
  <c r="I4751" i="49"/>
  <c r="I222" i="50" s="1"/>
  <c r="C4751" i="49"/>
  <c r="I4750" i="49"/>
  <c r="I217" i="50" s="1"/>
  <c r="C4750" i="49"/>
  <c r="I4749" i="49"/>
  <c r="I216" i="50" s="1"/>
  <c r="C4749" i="49"/>
  <c r="I4748" i="49"/>
  <c r="I214" i="50" s="1"/>
  <c r="C4748" i="49"/>
  <c r="I4747" i="49"/>
  <c r="I213" i="50" s="1"/>
  <c r="C4747" i="49"/>
  <c r="I4746" i="49"/>
  <c r="I210" i="50" s="1"/>
  <c r="C4746" i="49"/>
  <c r="I4745" i="49"/>
  <c r="I209" i="50" s="1"/>
  <c r="C4745" i="49"/>
  <c r="I4744" i="49"/>
  <c r="I204" i="50" s="1"/>
  <c r="C4744" i="49"/>
  <c r="I4743" i="49"/>
  <c r="I202" i="50" s="1"/>
  <c r="C4743" i="49"/>
  <c r="I4742" i="49"/>
  <c r="I200" i="50" s="1"/>
  <c r="C4742" i="49"/>
  <c r="I4741" i="49"/>
  <c r="I198" i="50" s="1"/>
  <c r="C4741" i="49"/>
  <c r="I4740" i="49"/>
  <c r="I197" i="50" s="1"/>
  <c r="C4740" i="49"/>
  <c r="I4739" i="49"/>
  <c r="I196" i="50" s="1"/>
  <c r="C4739" i="49"/>
  <c r="I4738" i="49"/>
  <c r="C4738" i="49"/>
  <c r="I4737" i="49"/>
  <c r="I193" i="50" s="1"/>
  <c r="C4737" i="49"/>
  <c r="I4736" i="49"/>
  <c r="I191" i="50" s="1"/>
  <c r="C4736" i="49"/>
  <c r="I4735" i="49"/>
  <c r="I190" i="50" s="1"/>
  <c r="C4735" i="49"/>
  <c r="I4734" i="49"/>
  <c r="I188" i="50" s="1"/>
  <c r="C4734" i="49"/>
  <c r="I4733" i="49"/>
  <c r="I186" i="50" s="1"/>
  <c r="C4733" i="49"/>
  <c r="I4732" i="49"/>
  <c r="I185" i="50" s="1"/>
  <c r="C4732" i="49"/>
  <c r="I4731" i="49"/>
  <c r="I184" i="50" s="1"/>
  <c r="C4731" i="49"/>
  <c r="I4730" i="49"/>
  <c r="I183" i="50" s="1"/>
  <c r="C4730" i="49"/>
  <c r="I4729" i="49"/>
  <c r="I181" i="50" s="1"/>
  <c r="C4729" i="49"/>
  <c r="I4728" i="49"/>
  <c r="I180" i="50" s="1"/>
  <c r="C4728" i="49"/>
  <c r="I4727" i="49"/>
  <c r="I177" i="50" s="1"/>
  <c r="C4727" i="49"/>
  <c r="I4726" i="49"/>
  <c r="I173" i="50" s="1"/>
  <c r="C4726" i="49"/>
  <c r="I4725" i="49"/>
  <c r="C4725" i="49"/>
  <c r="I4724" i="49"/>
  <c r="C4724" i="49"/>
  <c r="I4723" i="49"/>
  <c r="I165" i="50" s="1"/>
  <c r="C4723" i="49"/>
  <c r="I4722" i="49"/>
  <c r="I164" i="50" s="1"/>
  <c r="C4722" i="49"/>
  <c r="I4721" i="49"/>
  <c r="I160" i="50" s="1"/>
  <c r="C4721" i="49"/>
  <c r="I4720" i="49"/>
  <c r="I158" i="50" s="1"/>
  <c r="C4720" i="49"/>
  <c r="I4719" i="49"/>
  <c r="I153" i="50" s="1"/>
  <c r="C4719" i="49"/>
  <c r="I4718" i="49"/>
  <c r="C4718" i="49"/>
  <c r="I4717" i="49"/>
  <c r="I151" i="50" s="1"/>
  <c r="C4717" i="49"/>
  <c r="I4716" i="49"/>
  <c r="I149" i="50" s="1"/>
  <c r="C4716" i="49"/>
  <c r="I4715" i="49"/>
  <c r="I148" i="50" s="1"/>
  <c r="C4715" i="49"/>
  <c r="I4714" i="49"/>
  <c r="I144" i="50" s="1"/>
  <c r="C4714" i="49"/>
  <c r="I4713" i="49"/>
  <c r="I143" i="50" s="1"/>
  <c r="C4713" i="49"/>
  <c r="I4712" i="49"/>
  <c r="I140" i="50" s="1"/>
  <c r="C4712" i="49"/>
  <c r="I4711" i="49"/>
  <c r="I138" i="50" s="1"/>
  <c r="C4711" i="49"/>
  <c r="I4710" i="49"/>
  <c r="I135" i="50" s="1"/>
  <c r="C4710" i="49"/>
  <c r="I4709" i="49"/>
  <c r="I132" i="50" s="1"/>
  <c r="C4709" i="49"/>
  <c r="I4708" i="49"/>
  <c r="I131" i="50" s="1"/>
  <c r="C4708" i="49"/>
  <c r="I4707" i="49"/>
  <c r="I129" i="50" s="1"/>
  <c r="C4707" i="49"/>
  <c r="I4706" i="49"/>
  <c r="I127" i="50" s="1"/>
  <c r="C4706" i="49"/>
  <c r="I4705" i="49"/>
  <c r="I126" i="50" s="1"/>
  <c r="C4705" i="49"/>
  <c r="I4704" i="49"/>
  <c r="I124" i="50" s="1"/>
  <c r="C4704" i="49"/>
  <c r="I4703" i="49"/>
  <c r="I121" i="50" s="1"/>
  <c r="C4703" i="49"/>
  <c r="I4702" i="49"/>
  <c r="I118" i="50" s="1"/>
  <c r="C4702" i="49"/>
  <c r="I4701" i="49"/>
  <c r="I117" i="50" s="1"/>
  <c r="C4701" i="49"/>
  <c r="I4700" i="49"/>
  <c r="I116" i="50" s="1"/>
  <c r="C4700" i="49"/>
  <c r="I4699" i="49"/>
  <c r="I113" i="50" s="1"/>
  <c r="C4699" i="49"/>
  <c r="I4698" i="49"/>
  <c r="I109" i="50" s="1"/>
  <c r="C4698" i="49"/>
  <c r="I4697" i="49"/>
  <c r="I107" i="50" s="1"/>
  <c r="C4697" i="49"/>
  <c r="I4696" i="49"/>
  <c r="I106" i="50" s="1"/>
  <c r="C4696" i="49"/>
  <c r="I4695" i="49"/>
  <c r="I103" i="50" s="1"/>
  <c r="C4695" i="49"/>
  <c r="I4694" i="49"/>
  <c r="I102" i="50" s="1"/>
  <c r="C4694" i="49"/>
  <c r="I4693" i="49"/>
  <c r="I101" i="50" s="1"/>
  <c r="C4693" i="49"/>
  <c r="I4692" i="49"/>
  <c r="I99" i="50" s="1"/>
  <c r="C4692" i="49"/>
  <c r="I4691" i="49"/>
  <c r="I84" i="50" s="1"/>
  <c r="C4691" i="49"/>
  <c r="I4690" i="49"/>
  <c r="I83" i="50" s="1"/>
  <c r="C4690" i="49"/>
  <c r="I4689" i="49"/>
  <c r="I82" i="50" s="1"/>
  <c r="C4689" i="49"/>
  <c r="I4688" i="49"/>
  <c r="I80" i="50" s="1"/>
  <c r="C4688" i="49"/>
  <c r="I4687" i="49"/>
  <c r="I78" i="50" s="1"/>
  <c r="C4687" i="49"/>
  <c r="I4686" i="49"/>
  <c r="I77" i="50" s="1"/>
  <c r="C4686" i="49"/>
  <c r="I4685" i="49"/>
  <c r="I75" i="50" s="1"/>
  <c r="C4685" i="49"/>
  <c r="I4684" i="49"/>
  <c r="I72" i="50" s="1"/>
  <c r="C4684" i="49"/>
  <c r="I4683" i="49"/>
  <c r="I70" i="50" s="1"/>
  <c r="C4683" i="49"/>
  <c r="I4682" i="49"/>
  <c r="I69" i="50" s="1"/>
  <c r="C4682" i="49"/>
  <c r="I4681" i="49"/>
  <c r="I68" i="50" s="1"/>
  <c r="C4681" i="49"/>
  <c r="I4680" i="49"/>
  <c r="I66" i="50" s="1"/>
  <c r="C4680" i="49"/>
  <c r="I4679" i="49"/>
  <c r="I62" i="50" s="1"/>
  <c r="C4679" i="49"/>
  <c r="I4678" i="49"/>
  <c r="I59" i="50" s="1"/>
  <c r="C4678" i="49"/>
  <c r="I4677" i="49"/>
  <c r="I58" i="50" s="1"/>
  <c r="C4677" i="49"/>
  <c r="I4676" i="49"/>
  <c r="I56" i="50" s="1"/>
  <c r="C4676" i="49"/>
  <c r="I4675" i="49"/>
  <c r="I53" i="50" s="1"/>
  <c r="C4675" i="49"/>
  <c r="I4674" i="49"/>
  <c r="I52" i="50" s="1"/>
  <c r="C4674" i="49"/>
  <c r="I4673" i="49"/>
  <c r="I44" i="50" s="1"/>
  <c r="C4673" i="49"/>
  <c r="I4672" i="49"/>
  <c r="I43" i="50" s="1"/>
  <c r="C4672" i="49"/>
  <c r="I4671" i="49"/>
  <c r="I41" i="50" s="1"/>
  <c r="C4671" i="49"/>
  <c r="I4670" i="49"/>
  <c r="I11" i="50" s="1"/>
  <c r="C4670" i="49"/>
  <c r="I4669" i="49"/>
  <c r="I9" i="50" s="1"/>
  <c r="C4669" i="49"/>
  <c r="I4668" i="49"/>
  <c r="I7" i="50" s="1"/>
  <c r="C4668" i="49"/>
  <c r="I4667" i="49"/>
  <c r="I5" i="50" s="1"/>
  <c r="C4667" i="49"/>
  <c r="I4666" i="49"/>
  <c r="R742" i="50" s="1"/>
  <c r="C4666" i="49"/>
  <c r="I4665" i="49"/>
  <c r="R730" i="50" s="1"/>
  <c r="C4665" i="49"/>
  <c r="I4664" i="49"/>
  <c r="R729" i="50" s="1"/>
  <c r="C4664" i="49"/>
  <c r="I4663" i="49"/>
  <c r="R715" i="50" s="1"/>
  <c r="C4663" i="49"/>
  <c r="I4662" i="49"/>
  <c r="R705" i="50" s="1"/>
  <c r="C4662" i="49"/>
  <c r="I4661" i="49"/>
  <c r="R696" i="50" s="1"/>
  <c r="C4661" i="49"/>
  <c r="I4660" i="49"/>
  <c r="R694" i="50" s="1"/>
  <c r="C4660" i="49"/>
  <c r="I4659" i="49"/>
  <c r="R685" i="50" s="1"/>
  <c r="C4659" i="49"/>
  <c r="I4658" i="49"/>
  <c r="R684" i="50" s="1"/>
  <c r="C4658" i="49"/>
  <c r="I4657" i="49"/>
  <c r="R680" i="50" s="1"/>
  <c r="C4657" i="49"/>
  <c r="I4656" i="49"/>
  <c r="R678" i="50" s="1"/>
  <c r="C4656" i="49"/>
  <c r="I4655" i="49"/>
  <c r="R670" i="50" s="1"/>
  <c r="C4655" i="49"/>
  <c r="I4654" i="49"/>
  <c r="R659" i="50" s="1"/>
  <c r="C4654" i="49"/>
  <c r="I4653" i="49"/>
  <c r="R657" i="50" s="1"/>
  <c r="C4653" i="49"/>
  <c r="I4652" i="49"/>
  <c r="R656" i="50" s="1"/>
  <c r="C4652" i="49"/>
  <c r="I4651" i="49"/>
  <c r="R655" i="50" s="1"/>
  <c r="C4651" i="49"/>
  <c r="I4650" i="49"/>
  <c r="R654" i="50" s="1"/>
  <c r="C4650" i="49"/>
  <c r="I4649" i="49"/>
  <c r="C4649" i="49"/>
  <c r="I4648" i="49"/>
  <c r="R653" i="50" s="1"/>
  <c r="C4648" i="49"/>
  <c r="I4647" i="49"/>
  <c r="R647" i="50" s="1"/>
  <c r="C4647" i="49"/>
  <c r="I4646" i="49"/>
  <c r="R646" i="50" s="1"/>
  <c r="C4646" i="49"/>
  <c r="I4645" i="49"/>
  <c r="R645" i="50" s="1"/>
  <c r="C4645" i="49"/>
  <c r="I4644" i="49"/>
  <c r="R642" i="50" s="1"/>
  <c r="C4644" i="49"/>
  <c r="I4643" i="49"/>
  <c r="R617" i="50" s="1"/>
  <c r="C4643" i="49"/>
  <c r="I4642" i="49"/>
  <c r="R616" i="50" s="1"/>
  <c r="C4642" i="49"/>
  <c r="I4641" i="49"/>
  <c r="R615" i="50" s="1"/>
  <c r="C4641" i="49"/>
  <c r="I4640" i="49"/>
  <c r="R612" i="50" s="1"/>
  <c r="C4640" i="49"/>
  <c r="I4639" i="49"/>
  <c r="R611" i="50" s="1"/>
  <c r="C4639" i="49"/>
  <c r="I4638" i="49"/>
  <c r="R604" i="50" s="1"/>
  <c r="C4638" i="49"/>
  <c r="I4637" i="49"/>
  <c r="R603" i="50" s="1"/>
  <c r="C4637" i="49"/>
  <c r="I4636" i="49"/>
  <c r="R600" i="50" s="1"/>
  <c r="C4636" i="49"/>
  <c r="I4635" i="49"/>
  <c r="R599" i="50" s="1"/>
  <c r="C4635" i="49"/>
  <c r="I4634" i="49"/>
  <c r="R598" i="50" s="1"/>
  <c r="C4634" i="49"/>
  <c r="I4633" i="49"/>
  <c r="R593" i="50" s="1"/>
  <c r="C4633" i="49"/>
  <c r="I4632" i="49"/>
  <c r="R574" i="50" s="1"/>
  <c r="C4632" i="49"/>
  <c r="I4631" i="49"/>
  <c r="R573" i="50" s="1"/>
  <c r="C4631" i="49"/>
  <c r="I4630" i="49"/>
  <c r="R563" i="50" s="1"/>
  <c r="C4630" i="49"/>
  <c r="I4629" i="49"/>
  <c r="R561" i="50" s="1"/>
  <c r="C4629" i="49"/>
  <c r="I4628" i="49"/>
  <c r="R558" i="50" s="1"/>
  <c r="C4628" i="49"/>
  <c r="I4627" i="49"/>
  <c r="R557" i="50" s="1"/>
  <c r="C4627" i="49"/>
  <c r="I4626" i="49"/>
  <c r="R556" i="50" s="1"/>
  <c r="C4626" i="49"/>
  <c r="I4625" i="49"/>
  <c r="R555" i="50" s="1"/>
  <c r="C4625" i="49"/>
  <c r="I4624" i="49"/>
  <c r="R549" i="50" s="1"/>
  <c r="C4624" i="49"/>
  <c r="I4623" i="49"/>
  <c r="R543" i="50" s="1"/>
  <c r="C4623" i="49"/>
  <c r="I4622" i="49"/>
  <c r="R541" i="50" s="1"/>
  <c r="C4622" i="49"/>
  <c r="I4621" i="49"/>
  <c r="R528" i="50" s="1"/>
  <c r="C4621" i="49"/>
  <c r="I4620" i="49"/>
  <c r="R527" i="50" s="1"/>
  <c r="C4620" i="49"/>
  <c r="I4619" i="49"/>
  <c r="R525" i="50" s="1"/>
  <c r="C4619" i="49"/>
  <c r="I4618" i="49"/>
  <c r="R524" i="50" s="1"/>
  <c r="C4618" i="49"/>
  <c r="I4617" i="49"/>
  <c r="R514" i="50" s="1"/>
  <c r="C4617" i="49"/>
  <c r="I4616" i="49"/>
  <c r="R462" i="50" s="1"/>
  <c r="C4616" i="49"/>
  <c r="I4615" i="49"/>
  <c r="R461" i="50" s="1"/>
  <c r="C4615" i="49"/>
  <c r="I4614" i="49"/>
  <c r="R460" i="50" s="1"/>
  <c r="C4614" i="49"/>
  <c r="I4613" i="49"/>
  <c r="R456" i="50" s="1"/>
  <c r="C4613" i="49"/>
  <c r="I4612" i="49"/>
  <c r="R455" i="50" s="1"/>
  <c r="C4612" i="49"/>
  <c r="I4611" i="49"/>
  <c r="R453" i="50" s="1"/>
  <c r="C4611" i="49"/>
  <c r="I4610" i="49"/>
  <c r="R452" i="50" s="1"/>
  <c r="C4610" i="49"/>
  <c r="I4609" i="49"/>
  <c r="R451" i="50" s="1"/>
  <c r="C4609" i="49"/>
  <c r="I4608" i="49"/>
  <c r="R407" i="50" s="1"/>
  <c r="C4608" i="49"/>
  <c r="I4607" i="49"/>
  <c r="R403" i="50" s="1"/>
  <c r="C4607" i="49"/>
  <c r="I4606" i="49"/>
  <c r="C4606" i="49"/>
  <c r="I4605" i="49"/>
  <c r="R394" i="50" s="1"/>
  <c r="C4605" i="49"/>
  <c r="I4604" i="49"/>
  <c r="R373" i="50" s="1"/>
  <c r="C4604" i="49"/>
  <c r="I4603" i="49"/>
  <c r="R363" i="50" s="1"/>
  <c r="C4603" i="49"/>
  <c r="I4602" i="49"/>
  <c r="R347" i="50" s="1"/>
  <c r="C4602" i="49"/>
  <c r="I4601" i="49"/>
  <c r="C4601" i="49"/>
  <c r="I4600" i="49"/>
  <c r="C4600" i="49"/>
  <c r="I4599" i="49"/>
  <c r="R288" i="50" s="1"/>
  <c r="C4599" i="49"/>
  <c r="I4598" i="49"/>
  <c r="C4598" i="49"/>
  <c r="I4597" i="49"/>
  <c r="C4597" i="49"/>
  <c r="I4596" i="49"/>
  <c r="C4596" i="49"/>
  <c r="I4595" i="49"/>
  <c r="R263" i="50" s="1"/>
  <c r="C4595" i="49"/>
  <c r="I4594" i="49"/>
  <c r="R257" i="50" s="1"/>
  <c r="C4594" i="49"/>
  <c r="I4593" i="49"/>
  <c r="R256" i="50" s="1"/>
  <c r="C4593" i="49"/>
  <c r="I4592" i="49"/>
  <c r="R249" i="50" s="1"/>
  <c r="C4592" i="49"/>
  <c r="I4591" i="49"/>
  <c r="R238" i="50" s="1"/>
  <c r="C4591" i="49"/>
  <c r="I4590" i="49"/>
  <c r="R236" i="50" s="1"/>
  <c r="C4590" i="49"/>
  <c r="I4589" i="49"/>
  <c r="R234" i="50" s="1"/>
  <c r="C4589" i="49"/>
  <c r="I4588" i="49"/>
  <c r="R229" i="50" s="1"/>
  <c r="C4588" i="49"/>
  <c r="I4587" i="49"/>
  <c r="R224" i="50" s="1"/>
  <c r="C4587" i="49"/>
  <c r="I4586" i="49"/>
  <c r="R223" i="50" s="1"/>
  <c r="C4586" i="49"/>
  <c r="I4585" i="49"/>
  <c r="R221" i="50" s="1"/>
  <c r="C4585" i="49"/>
  <c r="I4584" i="49"/>
  <c r="R217" i="50" s="1"/>
  <c r="C4584" i="49"/>
  <c r="I4583" i="49"/>
  <c r="R209" i="50" s="1"/>
  <c r="C4583" i="49"/>
  <c r="I4582" i="49"/>
  <c r="R208" i="50" s="1"/>
  <c r="C4582" i="49"/>
  <c r="I4581" i="49"/>
  <c r="R205" i="50" s="1"/>
  <c r="C4581" i="49"/>
  <c r="I4580" i="49"/>
  <c r="R204" i="50" s="1"/>
  <c r="C4580" i="49"/>
  <c r="I4579" i="49"/>
  <c r="R202" i="50" s="1"/>
  <c r="C4579" i="49"/>
  <c r="I4578" i="49"/>
  <c r="R199" i="50" s="1"/>
  <c r="C4578" i="49"/>
  <c r="I4577" i="49"/>
  <c r="R196" i="50" s="1"/>
  <c r="C4577" i="49"/>
  <c r="I4576" i="49"/>
  <c r="R194" i="50" s="1"/>
  <c r="C4576" i="49"/>
  <c r="I4575" i="49"/>
  <c r="R191" i="50" s="1"/>
  <c r="C4575" i="49"/>
  <c r="I4574" i="49"/>
  <c r="R190" i="50" s="1"/>
  <c r="C4574" i="49"/>
  <c r="I4573" i="49"/>
  <c r="R188" i="50" s="1"/>
  <c r="C4573" i="49"/>
  <c r="I4572" i="49"/>
  <c r="R163" i="50" s="1"/>
  <c r="C4572" i="49"/>
  <c r="I4571" i="49"/>
  <c r="R153" i="50" s="1"/>
  <c r="C4571" i="49"/>
  <c r="I4570" i="49"/>
  <c r="R142" i="50" s="1"/>
  <c r="C4570" i="49"/>
  <c r="I4569" i="49"/>
  <c r="R128" i="50" s="1"/>
  <c r="C4569" i="49"/>
  <c r="I4568" i="49"/>
  <c r="R126" i="50" s="1"/>
  <c r="C4568" i="49"/>
  <c r="I4567" i="49"/>
  <c r="R124" i="50" s="1"/>
  <c r="C4567" i="49"/>
  <c r="I4566" i="49"/>
  <c r="R123" i="50" s="1"/>
  <c r="C4566" i="49"/>
  <c r="I4565" i="49"/>
  <c r="R121" i="50" s="1"/>
  <c r="C4565" i="49"/>
  <c r="I4564" i="49"/>
  <c r="R109" i="50" s="1"/>
  <c r="C4564" i="49"/>
  <c r="I4563" i="49"/>
  <c r="R107" i="50" s="1"/>
  <c r="C4563" i="49"/>
  <c r="I4562" i="49"/>
  <c r="R79" i="50" s="1"/>
  <c r="C4562" i="49"/>
  <c r="I4561" i="49"/>
  <c r="R78" i="50" s="1"/>
  <c r="C4561" i="49"/>
  <c r="I4560" i="49"/>
  <c r="R75" i="50" s="1"/>
  <c r="C4560" i="49"/>
  <c r="I4559" i="49"/>
  <c r="R74" i="50" s="1"/>
  <c r="C4559" i="49"/>
  <c r="I4558" i="49"/>
  <c r="R72" i="50" s="1"/>
  <c r="C4558" i="49"/>
  <c r="I4557" i="49"/>
  <c r="R62" i="50" s="1"/>
  <c r="C4557" i="49"/>
  <c r="I4556" i="49"/>
  <c r="R60" i="50" s="1"/>
  <c r="C4556" i="49"/>
  <c r="I4555" i="49"/>
  <c r="R56" i="50" s="1"/>
  <c r="C4555" i="49"/>
  <c r="I4554" i="49"/>
  <c r="R48" i="50" s="1"/>
  <c r="C4554" i="49"/>
  <c r="I4553" i="49"/>
  <c r="R47" i="50" s="1"/>
  <c r="C4553" i="49"/>
  <c r="I4552" i="49"/>
  <c r="R9" i="50" s="1"/>
  <c r="C4552" i="49"/>
  <c r="I4551" i="49"/>
  <c r="R7" i="50" s="1"/>
  <c r="C4551" i="49"/>
  <c r="I4550" i="49"/>
  <c r="R5" i="50" s="1"/>
  <c r="C4550" i="49"/>
  <c r="I4549" i="49"/>
  <c r="AM738" i="50" s="1"/>
  <c r="C4549" i="49"/>
  <c r="I4548" i="49"/>
  <c r="AM736" i="50" s="1"/>
  <c r="C4548" i="49"/>
  <c r="I4547" i="49"/>
  <c r="AM735" i="50" s="1"/>
  <c r="C4547" i="49"/>
  <c r="I4546" i="49"/>
  <c r="AM729" i="50" s="1"/>
  <c r="C4546" i="49"/>
  <c r="I4545" i="49"/>
  <c r="AM722" i="50" s="1"/>
  <c r="C4545" i="49"/>
  <c r="I4544" i="49"/>
  <c r="AM709" i="50" s="1"/>
  <c r="C4544" i="49"/>
  <c r="I4543" i="49"/>
  <c r="C4543" i="49"/>
  <c r="I4542" i="49"/>
  <c r="C4542" i="49"/>
  <c r="I4541" i="49"/>
  <c r="C4541" i="49"/>
  <c r="I4540" i="49"/>
  <c r="C4540" i="49"/>
  <c r="I4539" i="49"/>
  <c r="AM701" i="50" s="1"/>
  <c r="C4539" i="49"/>
  <c r="I4538" i="49"/>
  <c r="AM696" i="50" s="1"/>
  <c r="C4538" i="49"/>
  <c r="I4537" i="49"/>
  <c r="AM694" i="50" s="1"/>
  <c r="C4537" i="49"/>
  <c r="I4536" i="49"/>
  <c r="AM693" i="50" s="1"/>
  <c r="C4536" i="49"/>
  <c r="I4535" i="49"/>
  <c r="AM690" i="50" s="1"/>
  <c r="C4535" i="49"/>
  <c r="I4534" i="49"/>
  <c r="C4534" i="49"/>
  <c r="I4533" i="49"/>
  <c r="AM687" i="50" s="1"/>
  <c r="C4533" i="49"/>
  <c r="I4532" i="49"/>
  <c r="AM680" i="50" s="1"/>
  <c r="C4532" i="49"/>
  <c r="I4531" i="49"/>
  <c r="AM678" i="50" s="1"/>
  <c r="C4531" i="49"/>
  <c r="I4530" i="49"/>
  <c r="AM676" i="50" s="1"/>
  <c r="C4530" i="49"/>
  <c r="I4529" i="49"/>
  <c r="AM675" i="50" s="1"/>
  <c r="C4529" i="49"/>
  <c r="I4528" i="49"/>
  <c r="AM665" i="50" s="1"/>
  <c r="C4528" i="49"/>
  <c r="I4527" i="49"/>
  <c r="AM662" i="50" s="1"/>
  <c r="C4527" i="49"/>
  <c r="I4526" i="49"/>
  <c r="AM656" i="50" s="1"/>
  <c r="C4526" i="49"/>
  <c r="I4525" i="49"/>
  <c r="AM655" i="50" s="1"/>
  <c r="C4525" i="49"/>
  <c r="I4524" i="49"/>
  <c r="AM654" i="50" s="1"/>
  <c r="C4524" i="49"/>
  <c r="I4523" i="49"/>
  <c r="AM653" i="50" s="1"/>
  <c r="C4523" i="49"/>
  <c r="I4522" i="49"/>
  <c r="AM649" i="50" s="1"/>
  <c r="C4522" i="49"/>
  <c r="I4521" i="49"/>
  <c r="AM648" i="50" s="1"/>
  <c r="C4521" i="49"/>
  <c r="I4520" i="49"/>
  <c r="AM647" i="50" s="1"/>
  <c r="C4520" i="49"/>
  <c r="I4519" i="49"/>
  <c r="C4519" i="49"/>
  <c r="I4518" i="49"/>
  <c r="C4518" i="49"/>
  <c r="I4517" i="49"/>
  <c r="AM645" i="50" s="1"/>
  <c r="C4517" i="49"/>
  <c r="I4516" i="49"/>
  <c r="AM642" i="50" s="1"/>
  <c r="C4516" i="49"/>
  <c r="I4515" i="49"/>
  <c r="AM635" i="50" s="1"/>
  <c r="C4515" i="49"/>
  <c r="I4514" i="49"/>
  <c r="AM631" i="50" s="1"/>
  <c r="C4514" i="49"/>
  <c r="I4513" i="49"/>
  <c r="AM629" i="50" s="1"/>
  <c r="C4513" i="49"/>
  <c r="I4512" i="49"/>
  <c r="AM613" i="50" s="1"/>
  <c r="C4512" i="49"/>
  <c r="I4511" i="49"/>
  <c r="AM611" i="50" s="1"/>
  <c r="C4511" i="49"/>
  <c r="I4510" i="49"/>
  <c r="AM601" i="50" s="1"/>
  <c r="C4510" i="49"/>
  <c r="I4509" i="49"/>
  <c r="AM600" i="50" s="1"/>
  <c r="C4509" i="49"/>
  <c r="I4508" i="49"/>
  <c r="AM599" i="50" s="1"/>
  <c r="C4508" i="49"/>
  <c r="I4507" i="49"/>
  <c r="C4507" i="49"/>
  <c r="I4506" i="49"/>
  <c r="C4506" i="49"/>
  <c r="I4505" i="49"/>
  <c r="AM597" i="50" s="1"/>
  <c r="C4505" i="49"/>
  <c r="I4504" i="49"/>
  <c r="AM593" i="50" s="1"/>
  <c r="C4504" i="49"/>
  <c r="I4503" i="49"/>
  <c r="AM591" i="50" s="1"/>
  <c r="C4503" i="49"/>
  <c r="I4502" i="49"/>
  <c r="AM588" i="50" s="1"/>
  <c r="C4502" i="49"/>
  <c r="I4501" i="49"/>
  <c r="AM574" i="50" s="1"/>
  <c r="C4501" i="49"/>
  <c r="I4500" i="49"/>
  <c r="AM573" i="50" s="1"/>
  <c r="C4500" i="49"/>
  <c r="I4499" i="49"/>
  <c r="AM568" i="50" s="1"/>
  <c r="C4499" i="49"/>
  <c r="I4498" i="49"/>
  <c r="AM566" i="50" s="1"/>
  <c r="C4498" i="49"/>
  <c r="I4497" i="49"/>
  <c r="AM563" i="50" s="1"/>
  <c r="C4497" i="49"/>
  <c r="I4496" i="49"/>
  <c r="AM562" i="50" s="1"/>
  <c r="C4496" i="49"/>
  <c r="I4495" i="49"/>
  <c r="AM561" i="50" s="1"/>
  <c r="C4495" i="49"/>
  <c r="I4494" i="49"/>
  <c r="AM557" i="50" s="1"/>
  <c r="C4494" i="49"/>
  <c r="I4493" i="49"/>
  <c r="AM556" i="50" s="1"/>
  <c r="C4493" i="49"/>
  <c r="I4492" i="49"/>
  <c r="AM555" i="50" s="1"/>
  <c r="C4492" i="49"/>
  <c r="I4491" i="49"/>
  <c r="AM549" i="50" s="1"/>
  <c r="C4491" i="49"/>
  <c r="I4490" i="49"/>
  <c r="AM543" i="50" s="1"/>
  <c r="C4490" i="49"/>
  <c r="I4489" i="49"/>
  <c r="AM541" i="50" s="1"/>
  <c r="C4489" i="49"/>
  <c r="I4488" i="49"/>
  <c r="AM540" i="50" s="1"/>
  <c r="C4488" i="49"/>
  <c r="I4487" i="49"/>
  <c r="AM529" i="50" s="1"/>
  <c r="C4487" i="49"/>
  <c r="I4486" i="49"/>
  <c r="AM528" i="50" s="1"/>
  <c r="C4486" i="49"/>
  <c r="I4485" i="49"/>
  <c r="AM527" i="50" s="1"/>
  <c r="C4485" i="49"/>
  <c r="I4484" i="49"/>
  <c r="AM525" i="50" s="1"/>
  <c r="C4484" i="49"/>
  <c r="I4483" i="49"/>
  <c r="AM514" i="50" s="1"/>
  <c r="C4483" i="49"/>
  <c r="I4482" i="49"/>
  <c r="AM513" i="50" s="1"/>
  <c r="C4482" i="49"/>
  <c r="I4481" i="49"/>
  <c r="AM505" i="50" s="1"/>
  <c r="C4481" i="49"/>
  <c r="I4480" i="49"/>
  <c r="AM498" i="50" s="1"/>
  <c r="C4480" i="49"/>
  <c r="I4479" i="49"/>
  <c r="AM496" i="50" s="1"/>
  <c r="C4479" i="49"/>
  <c r="I4478" i="49"/>
  <c r="AM493" i="50" s="1"/>
  <c r="C4478" i="49"/>
  <c r="I4477" i="49"/>
  <c r="AM492" i="50" s="1"/>
  <c r="C4477" i="49"/>
  <c r="I4476" i="49"/>
  <c r="AM488" i="50" s="1"/>
  <c r="C4476" i="49"/>
  <c r="I4475" i="49"/>
  <c r="AM487" i="50" s="1"/>
  <c r="C4475" i="49"/>
  <c r="I4474" i="49"/>
  <c r="AM462" i="50" s="1"/>
  <c r="C4474" i="49"/>
  <c r="I4473" i="49"/>
  <c r="AM461" i="50" s="1"/>
  <c r="C4473" i="49"/>
  <c r="I4472" i="49"/>
  <c r="AM460" i="50" s="1"/>
  <c r="C4472" i="49"/>
  <c r="I4471" i="49"/>
  <c r="AM455" i="50" s="1"/>
  <c r="C4471" i="49"/>
  <c r="I4470" i="49"/>
  <c r="C4470" i="49"/>
  <c r="I4469" i="49"/>
  <c r="AM452" i="50" s="1"/>
  <c r="C4469" i="49"/>
  <c r="I4468" i="49"/>
  <c r="AM451" i="50" s="1"/>
  <c r="C4468" i="49"/>
  <c r="I4467" i="49"/>
  <c r="AM448" i="50" s="1"/>
  <c r="C4467" i="49"/>
  <c r="I4466" i="49"/>
  <c r="AM439" i="50" s="1"/>
  <c r="C4466" i="49"/>
  <c r="I4465" i="49"/>
  <c r="AM430" i="50" s="1"/>
  <c r="C4465" i="49"/>
  <c r="I4464" i="49"/>
  <c r="AM428" i="50" s="1"/>
  <c r="C4464" i="49"/>
  <c r="I4463" i="49"/>
  <c r="AM427" i="50" s="1"/>
  <c r="C4463" i="49"/>
  <c r="I4462" i="49"/>
  <c r="AM421" i="50" s="1"/>
  <c r="C4462" i="49"/>
  <c r="I4461" i="49"/>
  <c r="AM419" i="50" s="1"/>
  <c r="C4461" i="49"/>
  <c r="I4460" i="49"/>
  <c r="AM404" i="50" s="1"/>
  <c r="C4460" i="49"/>
  <c r="I4459" i="49"/>
  <c r="AM403" i="50" s="1"/>
  <c r="C4459" i="49"/>
  <c r="I4458" i="49"/>
  <c r="AM395" i="50" s="1"/>
  <c r="C4458" i="49"/>
  <c r="I4457" i="49"/>
  <c r="C4457" i="49"/>
  <c r="I4456" i="49"/>
  <c r="C4456" i="49"/>
  <c r="I4455" i="49"/>
  <c r="AM387" i="50" s="1"/>
  <c r="C4455" i="49"/>
  <c r="I4454" i="49"/>
  <c r="AM381" i="50" s="1"/>
  <c r="C4454" i="49"/>
  <c r="I4453" i="49"/>
  <c r="AM378" i="50" s="1"/>
  <c r="C4453" i="49"/>
  <c r="I4452" i="49"/>
  <c r="AM377" i="50" s="1"/>
  <c r="C4452" i="49"/>
  <c r="I4451" i="49"/>
  <c r="AM376" i="50" s="1"/>
  <c r="C4451" i="49"/>
  <c r="I4450" i="49"/>
  <c r="AM349" i="50" s="1"/>
  <c r="C4450" i="49"/>
  <c r="I4449" i="49"/>
  <c r="AM304" i="50" s="1"/>
  <c r="C4449" i="49"/>
  <c r="I4448" i="49"/>
  <c r="AM303" i="50" s="1"/>
  <c r="C4448" i="49"/>
  <c r="I4447" i="49"/>
  <c r="AM292" i="50" s="1"/>
  <c r="C4447" i="49"/>
  <c r="I4446" i="49"/>
  <c r="AM290" i="50" s="1"/>
  <c r="C4446" i="49"/>
  <c r="I4445" i="49"/>
  <c r="AM288" i="50" s="1"/>
  <c r="C4445" i="49"/>
  <c r="I4444" i="49"/>
  <c r="AM254" i="50" s="1"/>
  <c r="C4444" i="49"/>
  <c r="I4443" i="49"/>
  <c r="AM253" i="50" s="1"/>
  <c r="C4443" i="49"/>
  <c r="I4442" i="49"/>
  <c r="AM252" i="50" s="1"/>
  <c r="C4442" i="49"/>
  <c r="I4441" i="49"/>
  <c r="AM251" i="50" s="1"/>
  <c r="C4441" i="49"/>
  <c r="I4440" i="49"/>
  <c r="AM250" i="50" s="1"/>
  <c r="C4440" i="49"/>
  <c r="I4439" i="49"/>
  <c r="AM221" i="50" s="1"/>
  <c r="C4439" i="49"/>
  <c r="I4438" i="49"/>
  <c r="AM218" i="50" s="1"/>
  <c r="C4438" i="49"/>
  <c r="I4437" i="49"/>
  <c r="AM216" i="50" s="1"/>
  <c r="C4437" i="49"/>
  <c r="I4436" i="49"/>
  <c r="AM210" i="50" s="1"/>
  <c r="C4436" i="49"/>
  <c r="I4435" i="49"/>
  <c r="AM204" i="50" s="1"/>
  <c r="C4435" i="49"/>
  <c r="I4434" i="49"/>
  <c r="AM202" i="50" s="1"/>
  <c r="C4434" i="49"/>
  <c r="I4433" i="49"/>
  <c r="AM200" i="50" s="1"/>
  <c r="C4433" i="49"/>
  <c r="I4432" i="49"/>
  <c r="AM196" i="50" s="1"/>
  <c r="C4432" i="49"/>
  <c r="I4431" i="49"/>
  <c r="AM193" i="50" s="1"/>
  <c r="C4431" i="49"/>
  <c r="I4430" i="49"/>
  <c r="AM190" i="50" s="1"/>
  <c r="C4430" i="49"/>
  <c r="I4429" i="49"/>
  <c r="AM189" i="50" s="1"/>
  <c r="C4429" i="49"/>
  <c r="I4428" i="49"/>
  <c r="AM187" i="50" s="1"/>
  <c r="C4428" i="49"/>
  <c r="I4427" i="49"/>
  <c r="AM179" i="50" s="1"/>
  <c r="C4427" i="49"/>
  <c r="I4426" i="49"/>
  <c r="AM173" i="50" s="1"/>
  <c r="C4426" i="49"/>
  <c r="I4425" i="49"/>
  <c r="AM165" i="50" s="1"/>
  <c r="C4425" i="49"/>
  <c r="I4424" i="49"/>
  <c r="AM164" i="50" s="1"/>
  <c r="C4424" i="49"/>
  <c r="I4423" i="49"/>
  <c r="AM163" i="50" s="1"/>
  <c r="C4423" i="49"/>
  <c r="I4422" i="49"/>
  <c r="AM153" i="50" s="1"/>
  <c r="C4422" i="49"/>
  <c r="I4421" i="49"/>
  <c r="AM144" i="50" s="1"/>
  <c r="C4421" i="49"/>
  <c r="I4420" i="49"/>
  <c r="AM142" i="50" s="1"/>
  <c r="C4420" i="49"/>
  <c r="I4419" i="49"/>
  <c r="AM137" i="50" s="1"/>
  <c r="C4419" i="49"/>
  <c r="I4418" i="49"/>
  <c r="AM132" i="50" s="1"/>
  <c r="C4418" i="49"/>
  <c r="I4417" i="49"/>
  <c r="AM130" i="50" s="1"/>
  <c r="C4417" i="49"/>
  <c r="I4416" i="49"/>
  <c r="AM128" i="50" s="1"/>
  <c r="C4416" i="49"/>
  <c r="I4415" i="49"/>
  <c r="AM126" i="50" s="1"/>
  <c r="C4415" i="49"/>
  <c r="I4414" i="49"/>
  <c r="AM124" i="50" s="1"/>
  <c r="C4414" i="49"/>
  <c r="I4413" i="49"/>
  <c r="AM123" i="50" s="1"/>
  <c r="C4413" i="49"/>
  <c r="I4412" i="49"/>
  <c r="AM121" i="50" s="1"/>
  <c r="C4412" i="49"/>
  <c r="I4411" i="49"/>
  <c r="AM112" i="50" s="1"/>
  <c r="C4411" i="49"/>
  <c r="I4410" i="49"/>
  <c r="AM111" i="50" s="1"/>
  <c r="C4410" i="49"/>
  <c r="I4409" i="49"/>
  <c r="AM109" i="50" s="1"/>
  <c r="C4409" i="49"/>
  <c r="I4408" i="49"/>
  <c r="AM107" i="50" s="1"/>
  <c r="C4408" i="49"/>
  <c r="I4407" i="49"/>
  <c r="AM102" i="50" s="1"/>
  <c r="C4407" i="49"/>
  <c r="I4406" i="49"/>
  <c r="AM101" i="50" s="1"/>
  <c r="C4406" i="49"/>
  <c r="I4405" i="49"/>
  <c r="AM81" i="50" s="1"/>
  <c r="C4405" i="49"/>
  <c r="I4404" i="49"/>
  <c r="AM79" i="50" s="1"/>
  <c r="C4404" i="49"/>
  <c r="I4403" i="49"/>
  <c r="AM78" i="50" s="1"/>
  <c r="C4403" i="49"/>
  <c r="I4402" i="49"/>
  <c r="AM75" i="50" s="1"/>
  <c r="C4402" i="49"/>
  <c r="I4401" i="49"/>
  <c r="AM74" i="50" s="1"/>
  <c r="C4401" i="49"/>
  <c r="I4400" i="49"/>
  <c r="AM72" i="50" s="1"/>
  <c r="C4400" i="49"/>
  <c r="I4399" i="49"/>
  <c r="AM65" i="50" s="1"/>
  <c r="C4399" i="49"/>
  <c r="I4398" i="49"/>
  <c r="AM64" i="50" s="1"/>
  <c r="C4398" i="49"/>
  <c r="I4397" i="49"/>
  <c r="AM62" i="50" s="1"/>
  <c r="C4397" i="49"/>
  <c r="I4396" i="49"/>
  <c r="AM59" i="50" s="1"/>
  <c r="C4396" i="49"/>
  <c r="I4395" i="49"/>
  <c r="AM56" i="50" s="1"/>
  <c r="C4395" i="49"/>
  <c r="I4394" i="49"/>
  <c r="AM53" i="50" s="1"/>
  <c r="C4394" i="49"/>
  <c r="I4393" i="49"/>
  <c r="AM24" i="50" s="1"/>
  <c r="C4393" i="49"/>
  <c r="I4392" i="49"/>
  <c r="AM23" i="50" s="1"/>
  <c r="C4392" i="49"/>
  <c r="I4391" i="49"/>
  <c r="AM15" i="50" s="1"/>
  <c r="C4391" i="49"/>
  <c r="I4390" i="49"/>
  <c r="AM11" i="50" s="1"/>
  <c r="C4390" i="49"/>
  <c r="I4389" i="49"/>
  <c r="AM9" i="50" s="1"/>
  <c r="C4389" i="49"/>
  <c r="I4388" i="49"/>
  <c r="AM5" i="50" s="1"/>
  <c r="C4388" i="49"/>
  <c r="I4387" i="49"/>
  <c r="P736" i="50" s="1"/>
  <c r="C4387" i="49"/>
  <c r="I4386" i="49"/>
  <c r="P730" i="50" s="1"/>
  <c r="C4386" i="49"/>
  <c r="I4385" i="49"/>
  <c r="P729" i="50" s="1"/>
  <c r="C4385" i="49"/>
  <c r="I4384" i="49"/>
  <c r="P718" i="50" s="1"/>
  <c r="C4384" i="49"/>
  <c r="I4383" i="49"/>
  <c r="P707" i="50" s="1"/>
  <c r="C4383" i="49"/>
  <c r="I4382" i="49"/>
  <c r="P705" i="50" s="1"/>
  <c r="C4382" i="49"/>
  <c r="I4381" i="49"/>
  <c r="C4381" i="49"/>
  <c r="I4380" i="49"/>
  <c r="P696" i="50" s="1"/>
  <c r="C4380" i="49"/>
  <c r="I4379" i="49"/>
  <c r="P694" i="50" s="1"/>
  <c r="C4379" i="49"/>
  <c r="I4378" i="49"/>
  <c r="P690" i="50" s="1"/>
  <c r="C4378" i="49"/>
  <c r="I4377" i="49"/>
  <c r="P685" i="50" s="1"/>
  <c r="C4377" i="49"/>
  <c r="I4376" i="49"/>
  <c r="P684" i="50" s="1"/>
  <c r="C4376" i="49"/>
  <c r="I4375" i="49"/>
  <c r="P682" i="50" s="1"/>
  <c r="C4375" i="49"/>
  <c r="I4374" i="49"/>
  <c r="P680" i="50" s="1"/>
  <c r="C4374" i="49"/>
  <c r="I4373" i="49"/>
  <c r="P678" i="50" s="1"/>
  <c r="C4373" i="49"/>
  <c r="I4372" i="49"/>
  <c r="P670" i="50" s="1"/>
  <c r="C4372" i="49"/>
  <c r="I4371" i="49"/>
  <c r="P665" i="50" s="1"/>
  <c r="C4371" i="49"/>
  <c r="I4370" i="49"/>
  <c r="P659" i="50" s="1"/>
  <c r="C4370" i="49"/>
  <c r="I4369" i="49"/>
  <c r="P658" i="50" s="1"/>
  <c r="C4369" i="49"/>
  <c r="I4368" i="49"/>
  <c r="P657" i="50" s="1"/>
  <c r="C4368" i="49"/>
  <c r="I4367" i="49"/>
  <c r="P655" i="50" s="1"/>
  <c r="C4367" i="49"/>
  <c r="I4366" i="49"/>
  <c r="P654" i="50" s="1"/>
  <c r="C4366" i="49"/>
  <c r="I4365" i="49"/>
  <c r="C4365" i="49"/>
  <c r="I4364" i="49"/>
  <c r="P653" i="50" s="1"/>
  <c r="C4364" i="49"/>
  <c r="I4363" i="49"/>
  <c r="P650" i="50" s="1"/>
  <c r="C4363" i="49"/>
  <c r="I4362" i="49"/>
  <c r="P646" i="50" s="1"/>
  <c r="C4362" i="49"/>
  <c r="I4361" i="49"/>
  <c r="P645" i="50" s="1"/>
  <c r="C4361" i="49"/>
  <c r="I4360" i="49"/>
  <c r="P642" i="50" s="1"/>
  <c r="C4360" i="49"/>
  <c r="I4359" i="49"/>
  <c r="P638" i="50" s="1"/>
  <c r="C4359" i="49"/>
  <c r="I4358" i="49"/>
  <c r="P635" i="50" s="1"/>
  <c r="C4358" i="49"/>
  <c r="I4357" i="49"/>
  <c r="P631" i="50" s="1"/>
  <c r="C4357" i="49"/>
  <c r="I4356" i="49"/>
  <c r="P629" i="50" s="1"/>
  <c r="C4356" i="49"/>
  <c r="I4355" i="49"/>
  <c r="P628" i="50" s="1"/>
  <c r="C4355" i="49"/>
  <c r="I4354" i="49"/>
  <c r="P627" i="50" s="1"/>
  <c r="C4354" i="49"/>
  <c r="I4353" i="49"/>
  <c r="P622" i="50" s="1"/>
  <c r="C4353" i="49"/>
  <c r="I4352" i="49"/>
  <c r="P621" i="50" s="1"/>
  <c r="C4352" i="49"/>
  <c r="I4351" i="49"/>
  <c r="P618" i="50" s="1"/>
  <c r="C4351" i="49"/>
  <c r="I4350" i="49"/>
  <c r="P617" i="50" s="1"/>
  <c r="C4350" i="49"/>
  <c r="I4349" i="49"/>
  <c r="P616" i="50" s="1"/>
  <c r="C4349" i="49"/>
  <c r="I4348" i="49"/>
  <c r="P615" i="50" s="1"/>
  <c r="C4348" i="49"/>
  <c r="I4347" i="49"/>
  <c r="P613" i="50" s="1"/>
  <c r="C4347" i="49"/>
  <c r="I4346" i="49"/>
  <c r="P612" i="50" s="1"/>
  <c r="C4346" i="49"/>
  <c r="I4345" i="49"/>
  <c r="P611" i="50" s="1"/>
  <c r="C4345" i="49"/>
  <c r="I4344" i="49"/>
  <c r="P607" i="50" s="1"/>
  <c r="C4344" i="49"/>
  <c r="I4343" i="49"/>
  <c r="P600" i="50" s="1"/>
  <c r="C4343" i="49"/>
  <c r="I4342" i="49"/>
  <c r="P598" i="50" s="1"/>
  <c r="C4342" i="49"/>
  <c r="I4341" i="49"/>
  <c r="P594" i="50" s="1"/>
  <c r="C4341" i="49"/>
  <c r="I4340" i="49"/>
  <c r="P593" i="50" s="1"/>
  <c r="C4340" i="49"/>
  <c r="I4339" i="49"/>
  <c r="P591" i="50" s="1"/>
  <c r="C4339" i="49"/>
  <c r="I4338" i="49"/>
  <c r="P588" i="50" s="1"/>
  <c r="C4338" i="49"/>
  <c r="I4337" i="49"/>
  <c r="P572" i="50" s="1"/>
  <c r="C4337" i="49"/>
  <c r="I4336" i="49"/>
  <c r="P569" i="50" s="1"/>
  <c r="C4336" i="49"/>
  <c r="I4335" i="49"/>
  <c r="P563" i="50" s="1"/>
  <c r="C4335" i="49"/>
  <c r="I4334" i="49"/>
  <c r="P557" i="50" s="1"/>
  <c r="C4334" i="49"/>
  <c r="I4333" i="49"/>
  <c r="P555" i="50" s="1"/>
  <c r="C4333" i="49"/>
  <c r="I4332" i="49"/>
  <c r="P554" i="50" s="1"/>
  <c r="C4332" i="49"/>
  <c r="I4331" i="49"/>
  <c r="P549" i="50" s="1"/>
  <c r="C4331" i="49"/>
  <c r="I4330" i="49"/>
  <c r="P543" i="50" s="1"/>
  <c r="C4330" i="49"/>
  <c r="I4329" i="49"/>
  <c r="P541" i="50" s="1"/>
  <c r="C4329" i="49"/>
  <c r="I4328" i="49"/>
  <c r="C4328" i="49"/>
  <c r="I4327" i="49"/>
  <c r="P525" i="50" s="1"/>
  <c r="C4327" i="49"/>
  <c r="I4326" i="49"/>
  <c r="P524" i="50" s="1"/>
  <c r="C4326" i="49"/>
  <c r="I4325" i="49"/>
  <c r="P514" i="50" s="1"/>
  <c r="C4325" i="49"/>
  <c r="I4324" i="49"/>
  <c r="P513" i="50" s="1"/>
  <c r="C4324" i="49"/>
  <c r="I4323" i="49"/>
  <c r="P510" i="50" s="1"/>
  <c r="C4323" i="49"/>
  <c r="I4322" i="49"/>
  <c r="P487" i="50" s="1"/>
  <c r="C4322" i="49"/>
  <c r="I4321" i="49"/>
  <c r="P475" i="50" s="1"/>
  <c r="C4321" i="49"/>
  <c r="I4320" i="49"/>
  <c r="P465" i="50" s="1"/>
  <c r="C4320" i="49"/>
  <c r="I4319" i="49"/>
  <c r="P462" i="50" s="1"/>
  <c r="C4319" i="49"/>
  <c r="I4318" i="49"/>
  <c r="P461" i="50" s="1"/>
  <c r="C4318" i="49"/>
  <c r="I4317" i="49"/>
  <c r="P460" i="50" s="1"/>
  <c r="C4317" i="49"/>
  <c r="I4316" i="49"/>
  <c r="P457" i="50" s="1"/>
  <c r="C4316" i="49"/>
  <c r="I4315" i="49"/>
  <c r="P456" i="50" s="1"/>
  <c r="C4315" i="49"/>
  <c r="I4314" i="49"/>
  <c r="P455" i="50" s="1"/>
  <c r="C4314" i="49"/>
  <c r="I4313" i="49"/>
  <c r="P451" i="50" s="1"/>
  <c r="C4313" i="49"/>
  <c r="I4312" i="49"/>
  <c r="P449" i="50" s="1"/>
  <c r="C4312" i="49"/>
  <c r="I4311" i="49"/>
  <c r="P427" i="50" s="1"/>
  <c r="C4311" i="49"/>
  <c r="I4310" i="49"/>
  <c r="P411" i="50" s="1"/>
  <c r="C4310" i="49"/>
  <c r="I4309" i="49"/>
  <c r="P402" i="50" s="1"/>
  <c r="C4309" i="49"/>
  <c r="I4308" i="49"/>
  <c r="C4308" i="49"/>
  <c r="I4307" i="49"/>
  <c r="P398" i="50" s="1"/>
  <c r="C4307" i="49"/>
  <c r="I4306" i="49"/>
  <c r="P394" i="50" s="1"/>
  <c r="C4306" i="49"/>
  <c r="I4305" i="49"/>
  <c r="P373" i="50" s="1"/>
  <c r="C4305" i="49"/>
  <c r="I4304" i="49"/>
  <c r="P368" i="50" s="1"/>
  <c r="C4304" i="49"/>
  <c r="I4303" i="49"/>
  <c r="P363" i="50" s="1"/>
  <c r="C4303" i="49"/>
  <c r="I4302" i="49"/>
  <c r="P362" i="50" s="1"/>
  <c r="C4302" i="49"/>
  <c r="I4301" i="49"/>
  <c r="P352" i="50" s="1"/>
  <c r="C4301" i="49"/>
  <c r="I4300" i="49"/>
  <c r="P348" i="50" s="1"/>
  <c r="C4300" i="49"/>
  <c r="I4299" i="49"/>
  <c r="P347" i="50" s="1"/>
  <c r="C4299" i="49"/>
  <c r="I4298" i="49"/>
  <c r="P345" i="50" s="1"/>
  <c r="C4298" i="49"/>
  <c r="I4297" i="49"/>
  <c r="P343" i="50" s="1"/>
  <c r="C4297" i="49"/>
  <c r="I4296" i="49"/>
  <c r="C4296" i="49"/>
  <c r="I4295" i="49"/>
  <c r="C4295" i="49"/>
  <c r="I4294" i="49"/>
  <c r="C4294" i="49"/>
  <c r="I4293" i="49"/>
  <c r="C4293" i="49"/>
  <c r="I4292" i="49"/>
  <c r="C4292" i="49"/>
  <c r="I4291" i="49"/>
  <c r="C4291" i="49"/>
  <c r="I4290" i="49"/>
  <c r="C4290" i="49"/>
  <c r="I4289" i="49"/>
  <c r="C4289" i="49"/>
  <c r="I4288" i="49"/>
  <c r="C4288" i="49"/>
  <c r="I4287" i="49"/>
  <c r="C4287" i="49"/>
  <c r="I4286" i="49"/>
  <c r="C4286" i="49"/>
  <c r="I4285" i="49"/>
  <c r="C4285" i="49"/>
  <c r="I4284" i="49"/>
  <c r="C4284" i="49"/>
  <c r="I4283" i="49"/>
  <c r="C4283" i="49"/>
  <c r="I4282" i="49"/>
  <c r="C4282" i="49"/>
  <c r="I4281" i="49"/>
  <c r="C4281" i="49"/>
  <c r="I4280" i="49"/>
  <c r="C4280" i="49"/>
  <c r="I4279" i="49"/>
  <c r="C4279" i="49"/>
  <c r="I4278" i="49"/>
  <c r="C4278" i="49"/>
  <c r="I4277" i="49"/>
  <c r="C4277" i="49"/>
  <c r="I4276" i="49"/>
  <c r="C4276" i="49"/>
  <c r="I4275" i="49"/>
  <c r="P261" i="50" s="1"/>
  <c r="C4275" i="49"/>
  <c r="I4274" i="49"/>
  <c r="P253" i="50" s="1"/>
  <c r="C4274" i="49"/>
  <c r="I4273" i="49"/>
  <c r="P258" i="50" s="1"/>
  <c r="C4273" i="49"/>
  <c r="I4272" i="49"/>
  <c r="P257" i="50" s="1"/>
  <c r="C4272" i="49"/>
  <c r="I4271" i="49"/>
  <c r="P256" i="50" s="1"/>
  <c r="C4271" i="49"/>
  <c r="I4270" i="49"/>
  <c r="P255" i="50" s="1"/>
  <c r="C4270" i="49"/>
  <c r="I4269" i="49"/>
  <c r="P237" i="50" s="1"/>
  <c r="C4269" i="49"/>
  <c r="I4268" i="49"/>
  <c r="P236" i="50" s="1"/>
  <c r="C4268" i="49"/>
  <c r="I4267" i="49"/>
  <c r="P229" i="50" s="1"/>
  <c r="C4267" i="49"/>
  <c r="I4266" i="49"/>
  <c r="P224" i="50" s="1"/>
  <c r="C4266" i="49"/>
  <c r="I4265" i="49"/>
  <c r="P223" i="50" s="1"/>
  <c r="C4265" i="49"/>
  <c r="I4264" i="49"/>
  <c r="P221" i="50" s="1"/>
  <c r="C4264" i="49"/>
  <c r="I4263" i="49"/>
  <c r="P217" i="50" s="1"/>
  <c r="C4263" i="49"/>
  <c r="I4262" i="49"/>
  <c r="P210" i="50" s="1"/>
  <c r="C4262" i="49"/>
  <c r="I4261" i="49"/>
  <c r="P209" i="50" s="1"/>
  <c r="C4261" i="49"/>
  <c r="I4260" i="49"/>
  <c r="P204" i="50" s="1"/>
  <c r="C4260" i="49"/>
  <c r="I4259" i="49"/>
  <c r="P202" i="50" s="1"/>
  <c r="C4259" i="49"/>
  <c r="I4258" i="49"/>
  <c r="C4258" i="49"/>
  <c r="I4257" i="49"/>
  <c r="P199" i="50" s="1"/>
  <c r="C4257" i="49"/>
  <c r="I4256" i="49"/>
  <c r="P196" i="50" s="1"/>
  <c r="C4256" i="49"/>
  <c r="I4255" i="49"/>
  <c r="P195" i="50" s="1"/>
  <c r="C4255" i="49"/>
  <c r="I4254" i="49"/>
  <c r="P191" i="50" s="1"/>
  <c r="C4254" i="49"/>
  <c r="I4253" i="49"/>
  <c r="P190" i="50" s="1"/>
  <c r="C4253" i="49"/>
  <c r="I4252" i="49"/>
  <c r="P188" i="50" s="1"/>
  <c r="C4252" i="49"/>
  <c r="I4251" i="49"/>
  <c r="P186" i="50" s="1"/>
  <c r="C4251" i="49"/>
  <c r="I4250" i="49"/>
  <c r="P180" i="50" s="1"/>
  <c r="C4250" i="49"/>
  <c r="I4249" i="49"/>
  <c r="P177" i="50" s="1"/>
  <c r="C4249" i="49"/>
  <c r="I4248" i="49"/>
  <c r="P174" i="50" s="1"/>
  <c r="C4248" i="49"/>
  <c r="I4247" i="49"/>
  <c r="P163" i="50" s="1"/>
  <c r="C4247" i="49"/>
  <c r="I4246" i="49"/>
  <c r="P160" i="50" s="1"/>
  <c r="C4246" i="49"/>
  <c r="I4245" i="49"/>
  <c r="P158" i="50" s="1"/>
  <c r="C4245" i="49"/>
  <c r="I4244" i="49"/>
  <c r="P157" i="50" s="1"/>
  <c r="C4244" i="49"/>
  <c r="I4243" i="49"/>
  <c r="P153" i="50" s="1"/>
  <c r="C4243" i="49"/>
  <c r="I4242" i="49"/>
  <c r="P152" i="50" s="1"/>
  <c r="C4242" i="49"/>
  <c r="I4241" i="49"/>
  <c r="P151" i="50" s="1"/>
  <c r="C4241" i="49"/>
  <c r="I4240" i="49"/>
  <c r="P149" i="50" s="1"/>
  <c r="C4240" i="49"/>
  <c r="I4239" i="49"/>
  <c r="P144" i="50" s="1"/>
  <c r="C4239" i="49"/>
  <c r="I4238" i="49"/>
  <c r="P143" i="50" s="1"/>
  <c r="C4238" i="49"/>
  <c r="I4237" i="49"/>
  <c r="P131" i="50" s="1"/>
  <c r="C4237" i="49"/>
  <c r="I4236" i="49"/>
  <c r="P121" i="50" s="1"/>
  <c r="C4236" i="49"/>
  <c r="I4235" i="49"/>
  <c r="P109" i="50" s="1"/>
  <c r="C4235" i="49"/>
  <c r="I4234" i="49"/>
  <c r="P107" i="50" s="1"/>
  <c r="C4234" i="49"/>
  <c r="I4233" i="49"/>
  <c r="P106" i="50" s="1"/>
  <c r="C4233" i="49"/>
  <c r="I4232" i="49"/>
  <c r="P95" i="50" s="1"/>
  <c r="C4232" i="49"/>
  <c r="I4231" i="49"/>
  <c r="P94" i="50" s="1"/>
  <c r="C4231" i="49"/>
  <c r="I4230" i="49"/>
  <c r="P92" i="50" s="1"/>
  <c r="C4230" i="49"/>
  <c r="I4229" i="49"/>
  <c r="P91" i="50" s="1"/>
  <c r="C4229" i="49"/>
  <c r="I4228" i="49"/>
  <c r="P87" i="50" s="1"/>
  <c r="C4228" i="49"/>
  <c r="I4227" i="49"/>
  <c r="P86" i="50" s="1"/>
  <c r="C4227" i="49"/>
  <c r="I4226" i="49"/>
  <c r="P85" i="50" s="1"/>
  <c r="C4226" i="49"/>
  <c r="I4225" i="49"/>
  <c r="P84" i="50" s="1"/>
  <c r="C4225" i="49"/>
  <c r="I4224" i="49"/>
  <c r="P83" i="50" s="1"/>
  <c r="C4224" i="49"/>
  <c r="I4223" i="49"/>
  <c r="P82" i="50" s="1"/>
  <c r="C4223" i="49"/>
  <c r="I4222" i="49"/>
  <c r="P72" i="50" s="1"/>
  <c r="C4222" i="49"/>
  <c r="I4221" i="49"/>
  <c r="P62" i="50" s="1"/>
  <c r="C4221" i="49"/>
  <c r="I4220" i="49"/>
  <c r="P59" i="50" s="1"/>
  <c r="C4220" i="49"/>
  <c r="I4219" i="49"/>
  <c r="P58" i="50" s="1"/>
  <c r="C4219" i="49"/>
  <c r="I4218" i="49"/>
  <c r="P56" i="50" s="1"/>
  <c r="C4218" i="49"/>
  <c r="I4217" i="49"/>
  <c r="P48" i="50" s="1"/>
  <c r="C4217" i="49"/>
  <c r="I4216" i="49"/>
  <c r="P43" i="50" s="1"/>
  <c r="C4216" i="49"/>
  <c r="I4215" i="49"/>
  <c r="P41" i="50" s="1"/>
  <c r="C4215" i="49"/>
  <c r="I4214" i="49"/>
  <c r="P10" i="50" s="1"/>
  <c r="C4214" i="49"/>
  <c r="I4213" i="49"/>
  <c r="P9" i="50" s="1"/>
  <c r="C4213" i="49"/>
  <c r="I4212" i="49"/>
  <c r="P5" i="50" s="1"/>
  <c r="C4212" i="49"/>
  <c r="I4211" i="49"/>
  <c r="AK736" i="50" s="1"/>
  <c r="C4211" i="49"/>
  <c r="I4210" i="49"/>
  <c r="AK730" i="50" s="1"/>
  <c r="C4210" i="49"/>
  <c r="I4209" i="49"/>
  <c r="AK729" i="50" s="1"/>
  <c r="C4209" i="49"/>
  <c r="I4208" i="49"/>
  <c r="AK723" i="50" s="1"/>
  <c r="C4208" i="49"/>
  <c r="I4207" i="49"/>
  <c r="AK710" i="50" s="1"/>
  <c r="C4207" i="49"/>
  <c r="I4206" i="49"/>
  <c r="AK696" i="50" s="1"/>
  <c r="C4206" i="49"/>
  <c r="I4205" i="49"/>
  <c r="AK694" i="50" s="1"/>
  <c r="C4205" i="49"/>
  <c r="I4204" i="49"/>
  <c r="AK690" i="50" s="1"/>
  <c r="C4204" i="49"/>
  <c r="I4203" i="49"/>
  <c r="AK685" i="50" s="1"/>
  <c r="C4203" i="49"/>
  <c r="I4202" i="49"/>
  <c r="AK684" i="50" s="1"/>
  <c r="C4202" i="49"/>
  <c r="I4201" i="49"/>
  <c r="AK678" i="50" s="1"/>
  <c r="C4201" i="49"/>
  <c r="I4200" i="49"/>
  <c r="AK676" i="50" s="1"/>
  <c r="C4200" i="49"/>
  <c r="I4199" i="49"/>
  <c r="AK670" i="50" s="1"/>
  <c r="C4199" i="49"/>
  <c r="I4198" i="49"/>
  <c r="AK664" i="50" s="1"/>
  <c r="C4198" i="49"/>
  <c r="I4197" i="49"/>
  <c r="AK657" i="50" s="1"/>
  <c r="C4197" i="49"/>
  <c r="I4196" i="49"/>
  <c r="AK655" i="50" s="1"/>
  <c r="C4196" i="49"/>
  <c r="I4195" i="49"/>
  <c r="AK654" i="50" s="1"/>
  <c r="C4195" i="49"/>
  <c r="I4194" i="49"/>
  <c r="C4194" i="49"/>
  <c r="I4193" i="49"/>
  <c r="AK653" i="50" s="1"/>
  <c r="C4193" i="49"/>
  <c r="I4192" i="49"/>
  <c r="AK647" i="50" s="1"/>
  <c r="C4192" i="49"/>
  <c r="I4191" i="49"/>
  <c r="AK646" i="50" s="1"/>
  <c r="C4191" i="49"/>
  <c r="I4190" i="49"/>
  <c r="AK645" i="50" s="1"/>
  <c r="C4190" i="49"/>
  <c r="I4189" i="49"/>
  <c r="AK642" i="50" s="1"/>
  <c r="C4189" i="49"/>
  <c r="I4188" i="49"/>
  <c r="AK635" i="50" s="1"/>
  <c r="C4188" i="49"/>
  <c r="I4187" i="49"/>
  <c r="AK633" i="50" s="1"/>
  <c r="C4187" i="49"/>
  <c r="I4186" i="49"/>
  <c r="AK622" i="50" s="1"/>
  <c r="C4186" i="49"/>
  <c r="I4185" i="49"/>
  <c r="AK621" i="50" s="1"/>
  <c r="C4185" i="49"/>
  <c r="I4184" i="49"/>
  <c r="AK620" i="50" s="1"/>
  <c r="C4184" i="49"/>
  <c r="I4183" i="49"/>
  <c r="AK616" i="50" s="1"/>
  <c r="C4183" i="49"/>
  <c r="I4182" i="49"/>
  <c r="AK614" i="50" s="1"/>
  <c r="C4182" i="49"/>
  <c r="I4181" i="49"/>
  <c r="AK612" i="50" s="1"/>
  <c r="C4181" i="49"/>
  <c r="I4180" i="49"/>
  <c r="AK611" i="50" s="1"/>
  <c r="C4180" i="49"/>
  <c r="I4179" i="49"/>
  <c r="AK604" i="50" s="1"/>
  <c r="C4179" i="49"/>
  <c r="I4178" i="49"/>
  <c r="AK600" i="50" s="1"/>
  <c r="C4178" i="49"/>
  <c r="I4177" i="49"/>
  <c r="AK599" i="50" s="1"/>
  <c r="C4177" i="49"/>
  <c r="I4176" i="49"/>
  <c r="AK598" i="50" s="1"/>
  <c r="C4176" i="49"/>
  <c r="I4175" i="49"/>
  <c r="AK594" i="50" s="1"/>
  <c r="C4175" i="49"/>
  <c r="I4174" i="49"/>
  <c r="AK593" i="50" s="1"/>
  <c r="C4174" i="49"/>
  <c r="I4173" i="49"/>
  <c r="AK591" i="50" s="1"/>
  <c r="C4173" i="49"/>
  <c r="I4172" i="49"/>
  <c r="AK581" i="50" s="1"/>
  <c r="C4172" i="49"/>
  <c r="I4171" i="49"/>
  <c r="AK573" i="50" s="1"/>
  <c r="C4171" i="49"/>
  <c r="I4170" i="49"/>
  <c r="AK571" i="50" s="1"/>
  <c r="C4170" i="49"/>
  <c r="I4169" i="49"/>
  <c r="AK568" i="50" s="1"/>
  <c r="C4169" i="49"/>
  <c r="I4168" i="49"/>
  <c r="AK566" i="50" s="1"/>
  <c r="C4168" i="49"/>
  <c r="I4167" i="49"/>
  <c r="AK564" i="50" s="1"/>
  <c r="C4167" i="49"/>
  <c r="I4166" i="49"/>
  <c r="AK562" i="50" s="1"/>
  <c r="C4166" i="49"/>
  <c r="I4165" i="49"/>
  <c r="AK561" i="50" s="1"/>
  <c r="C4165" i="49"/>
  <c r="I4164" i="49"/>
  <c r="AK557" i="50" s="1"/>
  <c r="C4164" i="49"/>
  <c r="I4163" i="49"/>
  <c r="AK556" i="50" s="1"/>
  <c r="C4163" i="49"/>
  <c r="I4162" i="49"/>
  <c r="AK554" i="50" s="1"/>
  <c r="C4162" i="49"/>
  <c r="I4161" i="49"/>
  <c r="AK549" i="50" s="1"/>
  <c r="C4161" i="49"/>
  <c r="I4160" i="49"/>
  <c r="AK546" i="50" s="1"/>
  <c r="C4160" i="49"/>
  <c r="I4159" i="49"/>
  <c r="AK542" i="50" s="1"/>
  <c r="C4159" i="49"/>
  <c r="I4158" i="49"/>
  <c r="AK541" i="50" s="1"/>
  <c r="C4158" i="49"/>
  <c r="I4157" i="49"/>
  <c r="AK529" i="50" s="1"/>
  <c r="C4157" i="49"/>
  <c r="I4156" i="49"/>
  <c r="AK525" i="50" s="1"/>
  <c r="C4156" i="49"/>
  <c r="I4155" i="49"/>
  <c r="AK524" i="50" s="1"/>
  <c r="C4155" i="49"/>
  <c r="I4154" i="49"/>
  <c r="AK514" i="50" s="1"/>
  <c r="C4154" i="49"/>
  <c r="I4153" i="49"/>
  <c r="AK512" i="50" s="1"/>
  <c r="C4153" i="49"/>
  <c r="I4152" i="49"/>
  <c r="AK498" i="50" s="1"/>
  <c r="C4152" i="49"/>
  <c r="I4151" i="49"/>
  <c r="AK497" i="50" s="1"/>
  <c r="C4151" i="49"/>
  <c r="I4150" i="49"/>
  <c r="AK496" i="50" s="1"/>
  <c r="C4150" i="49"/>
  <c r="I4149" i="49"/>
  <c r="AK492" i="50" s="1"/>
  <c r="C4149" i="49"/>
  <c r="I4148" i="49"/>
  <c r="AK491" i="50" s="1"/>
  <c r="C4148" i="49"/>
  <c r="I4147" i="49"/>
  <c r="AK490" i="50" s="1"/>
  <c r="C4147" i="49"/>
  <c r="I4146" i="49"/>
  <c r="AK488" i="50" s="1"/>
  <c r="C4146" i="49"/>
  <c r="I4145" i="49"/>
  <c r="AK487" i="50" s="1"/>
  <c r="C4145" i="49"/>
  <c r="I4144" i="49"/>
  <c r="AK485" i="50" s="1"/>
  <c r="C4144" i="49"/>
  <c r="I4143" i="49"/>
  <c r="AK461" i="50" s="1"/>
  <c r="C4143" i="49"/>
  <c r="I4142" i="49"/>
  <c r="AK460" i="50" s="1"/>
  <c r="C4142" i="49"/>
  <c r="I4141" i="49"/>
  <c r="C4141" i="49"/>
  <c r="I4140" i="49"/>
  <c r="C4140" i="49"/>
  <c r="I4139" i="49"/>
  <c r="C4139" i="49"/>
  <c r="I4138" i="49"/>
  <c r="C4138" i="49"/>
  <c r="I4137" i="49"/>
  <c r="AK453" i="50" s="1"/>
  <c r="C4137" i="49"/>
  <c r="I4136" i="49"/>
  <c r="AK452" i="50" s="1"/>
  <c r="C4136" i="49"/>
  <c r="I4135" i="49"/>
  <c r="AK444" i="50" s="1"/>
  <c r="C4135" i="49"/>
  <c r="I4134" i="49"/>
  <c r="AK441" i="50" s="1"/>
  <c r="C4134" i="49"/>
  <c r="I4133" i="49"/>
  <c r="AK439" i="50" s="1"/>
  <c r="C4133" i="49"/>
  <c r="I4132" i="49"/>
  <c r="AK430" i="50" s="1"/>
  <c r="C4132" i="49"/>
  <c r="I4131" i="49"/>
  <c r="AK427" i="50" s="1"/>
  <c r="C4131" i="49"/>
  <c r="I4130" i="49"/>
  <c r="AK419" i="50" s="1"/>
  <c r="C4130" i="49"/>
  <c r="I4129" i="49"/>
  <c r="AK407" i="50" s="1"/>
  <c r="C4129" i="49"/>
  <c r="I4128" i="49"/>
  <c r="AK403" i="50" s="1"/>
  <c r="C4128" i="49"/>
  <c r="I4127" i="49"/>
  <c r="AK395" i="50" s="1"/>
  <c r="C4127" i="49"/>
  <c r="I4126" i="49"/>
  <c r="AK373" i="50" s="1"/>
  <c r="C4126" i="49"/>
  <c r="I4125" i="49"/>
  <c r="AK347" i="50" s="1"/>
  <c r="C4125" i="49"/>
  <c r="I4124" i="49"/>
  <c r="AK288" i="50" s="1"/>
  <c r="C4124" i="49"/>
  <c r="I4123" i="49"/>
  <c r="AK263" i="50" s="1"/>
  <c r="C4123" i="49"/>
  <c r="I4122" i="49"/>
  <c r="AK254" i="50" s="1"/>
  <c r="C4122" i="49"/>
  <c r="I4121" i="49"/>
  <c r="AK253" i="50" s="1"/>
  <c r="C4121" i="49"/>
  <c r="I4120" i="49"/>
  <c r="AK250" i="50" s="1"/>
  <c r="C4120" i="49"/>
  <c r="I4119" i="49"/>
  <c r="AK235" i="50" s="1"/>
  <c r="C4119" i="49"/>
  <c r="I4118" i="49"/>
  <c r="AK214" i="50" s="1"/>
  <c r="C4118" i="49"/>
  <c r="I4117" i="49"/>
  <c r="AK213" i="50" s="1"/>
  <c r="C4117" i="49"/>
  <c r="I4116" i="49"/>
  <c r="AK211" i="50" s="1"/>
  <c r="C4116" i="49"/>
  <c r="I4115" i="49"/>
  <c r="AK204" i="50" s="1"/>
  <c r="C4115" i="49"/>
  <c r="I4114" i="49"/>
  <c r="AK202" i="50" s="1"/>
  <c r="C4114" i="49"/>
  <c r="I4113" i="49"/>
  <c r="AK200" i="50" s="1"/>
  <c r="C4113" i="49"/>
  <c r="I4112" i="49"/>
  <c r="AK197" i="50" s="1"/>
  <c r="C4112" i="49"/>
  <c r="I4111" i="49"/>
  <c r="AK196" i="50" s="1"/>
  <c r="C4111" i="49"/>
  <c r="I4110" i="49"/>
  <c r="AK193" i="50" s="1"/>
  <c r="C4110" i="49"/>
  <c r="I4109" i="49"/>
  <c r="AK191" i="50" s="1"/>
  <c r="C4109" i="49"/>
  <c r="I4108" i="49"/>
  <c r="AK190" i="50" s="1"/>
  <c r="C4108" i="49"/>
  <c r="I4107" i="49"/>
  <c r="AK189" i="50" s="1"/>
  <c r="C4107" i="49"/>
  <c r="I4106" i="49"/>
  <c r="AK186" i="50" s="1"/>
  <c r="C4106" i="49"/>
  <c r="I4105" i="49"/>
  <c r="AK179" i="50" s="1"/>
  <c r="C4105" i="49"/>
  <c r="I4104" i="49"/>
  <c r="AK163" i="50" s="1"/>
  <c r="C4104" i="49"/>
  <c r="I4103" i="49"/>
  <c r="AK158" i="50" s="1"/>
  <c r="C4103" i="49"/>
  <c r="I4102" i="49"/>
  <c r="AK154" i="50" s="1"/>
  <c r="C4102" i="49"/>
  <c r="I4101" i="49"/>
  <c r="AK144" i="50" s="1"/>
  <c r="C4101" i="49"/>
  <c r="I4100" i="49"/>
  <c r="AK142" i="50" s="1"/>
  <c r="C4100" i="49"/>
  <c r="I4099" i="49"/>
  <c r="AK137" i="50" s="1"/>
  <c r="C4099" i="49"/>
  <c r="I4098" i="49"/>
  <c r="AK132" i="50" s="1"/>
  <c r="C4098" i="49"/>
  <c r="I4097" i="49"/>
  <c r="AK131" i="50" s="1"/>
  <c r="C4097" i="49"/>
  <c r="I4096" i="49"/>
  <c r="AK129" i="50" s="1"/>
  <c r="C4096" i="49"/>
  <c r="I4095" i="49"/>
  <c r="AK128" i="50" s="1"/>
  <c r="C4095" i="49"/>
  <c r="I4094" i="49"/>
  <c r="AK126" i="50" s="1"/>
  <c r="C4094" i="49"/>
  <c r="I4093" i="49"/>
  <c r="AK123" i="50" s="1"/>
  <c r="C4093" i="49"/>
  <c r="I4092" i="49"/>
  <c r="AK121" i="50" s="1"/>
  <c r="C4092" i="49"/>
  <c r="I4091" i="49"/>
  <c r="AK107" i="50" s="1"/>
  <c r="C4091" i="49"/>
  <c r="I4090" i="49"/>
  <c r="AK83" i="50" s="1"/>
  <c r="C4090" i="49"/>
  <c r="I4089" i="49"/>
  <c r="AK82" i="50" s="1"/>
  <c r="C4089" i="49"/>
  <c r="I4088" i="49"/>
  <c r="AK80" i="50" s="1"/>
  <c r="C4088" i="49"/>
  <c r="I4087" i="49"/>
  <c r="AK78" i="50" s="1"/>
  <c r="C4087" i="49"/>
  <c r="I4086" i="49"/>
  <c r="AK74" i="50" s="1"/>
  <c r="C4086" i="49"/>
  <c r="I4085" i="49"/>
  <c r="AK72" i="50" s="1"/>
  <c r="C4085" i="49"/>
  <c r="I4084" i="49"/>
  <c r="AK62" i="50" s="1"/>
  <c r="C4084" i="49"/>
  <c r="I4083" i="49"/>
  <c r="AK59" i="50" s="1"/>
  <c r="C4083" i="49"/>
  <c r="I4082" i="49"/>
  <c r="AK22" i="50" s="1"/>
  <c r="C4082" i="49"/>
  <c r="I4081" i="49"/>
  <c r="AK12" i="50" s="1"/>
  <c r="C4081" i="49"/>
  <c r="I4080" i="49"/>
  <c r="AK5" i="50" s="1"/>
  <c r="C4080" i="49"/>
  <c r="I4079" i="49"/>
  <c r="Q729" i="50" s="1"/>
  <c r="C4079" i="49"/>
  <c r="I4078" i="49"/>
  <c r="Q728" i="50" s="1"/>
  <c r="C4078" i="49"/>
  <c r="I4077" i="49"/>
  <c r="Q696" i="50" s="1"/>
  <c r="C4077" i="49"/>
  <c r="I4076" i="49"/>
  <c r="Q694" i="50" s="1"/>
  <c r="C4076" i="49"/>
  <c r="I4075" i="49"/>
  <c r="Q690" i="50" s="1"/>
  <c r="C4075" i="49"/>
  <c r="I4074" i="49"/>
  <c r="Q678" i="50" s="1"/>
  <c r="C4074" i="49"/>
  <c r="I4073" i="49"/>
  <c r="Q676" i="50" s="1"/>
  <c r="C4073" i="49"/>
  <c r="I4072" i="49"/>
  <c r="Q670" i="50" s="1"/>
  <c r="C4072" i="49"/>
  <c r="I4071" i="49"/>
  <c r="Q664" i="50" s="1"/>
  <c r="C4071" i="49"/>
  <c r="I4070" i="49"/>
  <c r="Q662" i="50" s="1"/>
  <c r="C4070" i="49"/>
  <c r="I4069" i="49"/>
  <c r="Q657" i="50" s="1"/>
  <c r="C4069" i="49"/>
  <c r="I4068" i="49"/>
  <c r="Q655" i="50" s="1"/>
  <c r="C4068" i="49"/>
  <c r="I4067" i="49"/>
  <c r="Q654" i="50" s="1"/>
  <c r="C4067" i="49"/>
  <c r="I4066" i="49"/>
  <c r="Q648" i="50" s="1"/>
  <c r="C4066" i="49"/>
  <c r="I4065" i="49"/>
  <c r="Q645" i="50" s="1"/>
  <c r="C4065" i="49"/>
  <c r="I4064" i="49"/>
  <c r="Q642" i="50" s="1"/>
  <c r="C4064" i="49"/>
  <c r="I4063" i="49"/>
  <c r="Q635" i="50" s="1"/>
  <c r="C4063" i="49"/>
  <c r="I4062" i="49"/>
  <c r="Q631" i="50" s="1"/>
  <c r="C4062" i="49"/>
  <c r="I4061" i="49"/>
  <c r="Q630" i="50" s="1"/>
  <c r="C4061" i="49"/>
  <c r="I4060" i="49"/>
  <c r="Q617" i="50" s="1"/>
  <c r="C4060" i="49"/>
  <c r="I4059" i="49"/>
  <c r="Q614" i="50" s="1"/>
  <c r="C4059" i="49"/>
  <c r="I4058" i="49"/>
  <c r="Q611" i="50" s="1"/>
  <c r="C4058" i="49"/>
  <c r="I4057" i="49"/>
  <c r="Q608" i="50" s="1"/>
  <c r="C4057" i="49"/>
  <c r="I4056" i="49"/>
  <c r="Q604" i="50" s="1"/>
  <c r="C4056" i="49"/>
  <c r="I4055" i="49"/>
  <c r="Q603" i="50" s="1"/>
  <c r="C4055" i="49"/>
  <c r="I4054" i="49"/>
  <c r="Q600" i="50" s="1"/>
  <c r="C4054" i="49"/>
  <c r="I4053" i="49"/>
  <c r="Q599" i="50" s="1"/>
  <c r="C4053" i="49"/>
  <c r="I4052" i="49"/>
  <c r="Q598" i="50" s="1"/>
  <c r="C4052" i="49"/>
  <c r="I4051" i="49"/>
  <c r="Q594" i="50" s="1"/>
  <c r="C4051" i="49"/>
  <c r="I4050" i="49"/>
  <c r="Q592" i="50" s="1"/>
  <c r="C4050" i="49"/>
  <c r="I4049" i="49"/>
  <c r="Q561" i="50" s="1"/>
  <c r="C4049" i="49"/>
  <c r="I4048" i="49"/>
  <c r="Q557" i="50" s="1"/>
  <c r="C4048" i="49"/>
  <c r="I4047" i="49"/>
  <c r="Q556" i="50" s="1"/>
  <c r="C4047" i="49"/>
  <c r="I4046" i="49"/>
  <c r="Q554" i="50" s="1"/>
  <c r="C4046" i="49"/>
  <c r="I4045" i="49"/>
  <c r="Q549" i="50" s="1"/>
  <c r="C4045" i="49"/>
  <c r="I4044" i="49"/>
  <c r="Q548" i="50" s="1"/>
  <c r="C4044" i="49"/>
  <c r="I4043" i="49"/>
  <c r="Q543" i="50" s="1"/>
  <c r="C4043" i="49"/>
  <c r="I4042" i="49"/>
  <c r="Q540" i="50" s="1"/>
  <c r="C4042" i="49"/>
  <c r="I4041" i="49"/>
  <c r="Q528" i="50" s="1"/>
  <c r="C4041" i="49"/>
  <c r="I4040" i="49"/>
  <c r="Q527" i="50" s="1"/>
  <c r="C4040" i="49"/>
  <c r="I4039" i="49"/>
  <c r="Q525" i="50" s="1"/>
  <c r="C4039" i="49"/>
  <c r="I4038" i="49"/>
  <c r="Q524" i="50" s="1"/>
  <c r="C4038" i="49"/>
  <c r="I4037" i="49"/>
  <c r="Q514" i="50" s="1"/>
  <c r="C4037" i="49"/>
  <c r="I4036" i="49"/>
  <c r="Q513" i="50" s="1"/>
  <c r="C4036" i="49"/>
  <c r="I4035" i="49"/>
  <c r="Q461" i="50" s="1"/>
  <c r="C4035" i="49"/>
  <c r="I4034" i="49"/>
  <c r="Q460" i="50" s="1"/>
  <c r="C4034" i="49"/>
  <c r="I4033" i="49"/>
  <c r="Q456" i="50" s="1"/>
  <c r="C4033" i="49"/>
  <c r="I4032" i="49"/>
  <c r="Q455" i="50" s="1"/>
  <c r="C4032" i="49"/>
  <c r="I4031" i="49"/>
  <c r="Q452" i="50" s="1"/>
  <c r="C4031" i="49"/>
  <c r="I4030" i="49"/>
  <c r="Q407" i="50" s="1"/>
  <c r="C4030" i="49"/>
  <c r="I4029" i="49"/>
  <c r="Q378" i="50" s="1"/>
  <c r="C4029" i="49"/>
  <c r="I4028" i="49"/>
  <c r="Q318" i="50" s="1"/>
  <c r="C4028" i="49"/>
  <c r="I4027" i="49"/>
  <c r="Q263" i="50" s="1"/>
  <c r="C4027" i="49"/>
  <c r="I4026" i="49"/>
  <c r="Q260" i="50" s="1"/>
  <c r="C4026" i="49"/>
  <c r="I4025" i="49"/>
  <c r="Q252" i="50" s="1"/>
  <c r="C4025" i="49"/>
  <c r="I4024" i="49"/>
  <c r="Q251" i="50" s="1"/>
  <c r="C4024" i="49"/>
  <c r="I4023" i="49"/>
  <c r="Q250" i="50" s="1"/>
  <c r="C4023" i="49"/>
  <c r="I4022" i="49"/>
  <c r="Q210" i="50" s="1"/>
  <c r="C4022" i="49"/>
  <c r="I4021" i="49"/>
  <c r="Q204" i="50" s="1"/>
  <c r="C4021" i="49"/>
  <c r="I4020" i="49"/>
  <c r="Q196" i="50" s="1"/>
  <c r="C4020" i="49"/>
  <c r="I4019" i="49"/>
  <c r="Q191" i="50" s="1"/>
  <c r="C4019" i="49"/>
  <c r="I4018" i="49"/>
  <c r="Q157" i="50" s="1"/>
  <c r="C4018" i="49"/>
  <c r="I4017" i="49"/>
  <c r="Q152" i="50" s="1"/>
  <c r="C4017" i="49"/>
  <c r="I4016" i="49"/>
  <c r="Q142" i="50" s="1"/>
  <c r="C4016" i="49"/>
  <c r="I4015" i="49"/>
  <c r="Q109" i="50" s="1"/>
  <c r="C4015" i="49"/>
  <c r="I4014" i="49"/>
  <c r="Q107" i="50" s="1"/>
  <c r="C4014" i="49"/>
  <c r="I4013" i="49"/>
  <c r="Q98" i="50" s="1"/>
  <c r="C4013" i="49"/>
  <c r="I4012" i="49"/>
  <c r="Q95" i="50" s="1"/>
  <c r="C4012" i="49"/>
  <c r="I4011" i="49"/>
  <c r="Q84" i="50" s="1"/>
  <c r="C4011" i="49"/>
  <c r="I4010" i="49"/>
  <c r="Q59" i="50" s="1"/>
  <c r="C4010" i="49"/>
  <c r="I4009" i="49"/>
  <c r="Q58" i="50" s="1"/>
  <c r="C4009" i="49"/>
  <c r="I4008" i="49"/>
  <c r="Q13" i="50" s="1"/>
  <c r="C4008" i="49"/>
  <c r="I4007" i="49"/>
  <c r="Q10" i="50" s="1"/>
  <c r="C4007" i="49"/>
  <c r="I4006" i="49"/>
  <c r="Q5" i="50" s="1"/>
  <c r="C4006" i="49"/>
  <c r="I4005" i="49"/>
  <c r="AN736" i="50" s="1"/>
  <c r="C4005" i="49"/>
  <c r="I4004" i="49"/>
  <c r="AN729" i="50" s="1"/>
  <c r="C4004" i="49"/>
  <c r="I4003" i="49"/>
  <c r="AN717" i="50" s="1"/>
  <c r="C4003" i="49"/>
  <c r="I4002" i="49"/>
  <c r="C4002" i="49"/>
  <c r="I4001" i="49"/>
  <c r="C4001" i="49"/>
  <c r="I4000" i="49"/>
  <c r="C4000" i="49"/>
  <c r="I3999" i="49"/>
  <c r="C3999" i="49"/>
  <c r="I3998" i="49"/>
  <c r="C3998" i="49"/>
  <c r="I3997" i="49"/>
  <c r="C3997" i="49"/>
  <c r="I3996" i="49"/>
  <c r="C3996" i="49"/>
  <c r="I3995" i="49"/>
  <c r="C3995" i="49"/>
  <c r="I3994" i="49"/>
  <c r="C3994" i="49"/>
  <c r="I3993" i="49"/>
  <c r="C3993" i="49"/>
  <c r="I3992" i="49"/>
  <c r="C3992" i="49"/>
  <c r="I3991" i="49"/>
  <c r="C3991" i="49"/>
  <c r="I3990" i="49"/>
  <c r="C3990" i="49"/>
  <c r="I3989" i="49"/>
  <c r="C3989" i="49"/>
  <c r="I3988" i="49"/>
  <c r="C3988" i="49"/>
  <c r="I3987" i="49"/>
  <c r="C3987" i="49"/>
  <c r="I3986" i="49"/>
  <c r="C3986" i="49"/>
  <c r="I3985" i="49"/>
  <c r="AN709" i="50" s="1"/>
  <c r="C3985" i="49"/>
  <c r="I3984" i="49"/>
  <c r="AN696" i="50" s="1"/>
  <c r="C3984" i="49"/>
  <c r="I3983" i="49"/>
  <c r="AN693" i="50" s="1"/>
  <c r="C3983" i="49"/>
  <c r="I3982" i="49"/>
  <c r="AN690" i="50" s="1"/>
  <c r="C3982" i="49"/>
  <c r="I3981" i="49"/>
  <c r="AN682" i="50" s="1"/>
  <c r="C3981" i="49"/>
  <c r="I3980" i="49"/>
  <c r="AN680" i="50" s="1"/>
  <c r="C3980" i="49"/>
  <c r="I3979" i="49"/>
  <c r="AN675" i="50" s="1"/>
  <c r="C3979" i="49"/>
  <c r="I3978" i="49"/>
  <c r="AN661" i="50" s="1"/>
  <c r="C3978" i="49"/>
  <c r="I3977" i="49"/>
  <c r="C3977" i="49"/>
  <c r="I3976" i="49"/>
  <c r="C3976" i="49"/>
  <c r="I3975" i="49"/>
  <c r="AN658" i="50" s="1"/>
  <c r="C3975" i="49"/>
  <c r="I3974" i="49"/>
  <c r="AN642" i="50" s="1"/>
  <c r="C3974" i="49"/>
  <c r="I3973" i="49"/>
  <c r="C3973" i="49"/>
  <c r="I3972" i="49"/>
  <c r="C3972" i="49"/>
  <c r="I3971" i="49"/>
  <c r="C3971" i="49"/>
  <c r="I3970" i="49"/>
  <c r="AN638" i="50" s="1"/>
  <c r="C3970" i="49"/>
  <c r="I3969" i="49"/>
  <c r="C3969" i="49"/>
  <c r="I3968" i="49"/>
  <c r="C3968" i="49"/>
  <c r="I3967" i="49"/>
  <c r="C3967" i="49"/>
  <c r="I3966" i="49"/>
  <c r="C3966" i="49"/>
  <c r="I3965" i="49"/>
  <c r="C3965" i="49"/>
  <c r="I3964" i="49"/>
  <c r="C3964" i="49"/>
  <c r="I3963" i="49"/>
  <c r="C3963" i="49"/>
  <c r="I3962" i="49"/>
  <c r="C3962" i="49"/>
  <c r="I3961" i="49"/>
  <c r="C3961" i="49"/>
  <c r="I3960" i="49"/>
  <c r="C3960" i="49"/>
  <c r="I3959" i="49"/>
  <c r="C3959" i="49"/>
  <c r="I3958" i="49"/>
  <c r="C3958" i="49"/>
  <c r="I3957" i="49"/>
  <c r="C3957" i="49"/>
  <c r="I3956" i="49"/>
  <c r="C3956" i="49"/>
  <c r="I3955" i="49"/>
  <c r="C3955" i="49"/>
  <c r="I3954" i="49"/>
  <c r="AN622" i="50" s="1"/>
  <c r="C3954" i="49"/>
  <c r="I3953" i="49"/>
  <c r="AN618" i="50" s="1"/>
  <c r="C3953" i="49"/>
  <c r="I3952" i="49"/>
  <c r="AN607" i="50" s="1"/>
  <c r="C3952" i="49"/>
  <c r="I3951" i="49"/>
  <c r="AN597" i="50" s="1"/>
  <c r="C3951" i="49"/>
  <c r="I3950" i="49"/>
  <c r="C3950" i="49"/>
  <c r="I3949" i="49"/>
  <c r="C3949" i="49"/>
  <c r="I3948" i="49"/>
  <c r="C3948" i="49"/>
  <c r="I3947" i="49"/>
  <c r="C3947" i="49"/>
  <c r="I3946" i="49"/>
  <c r="C3946" i="49"/>
  <c r="I3945" i="49"/>
  <c r="AN582" i="50" s="1"/>
  <c r="C3945" i="49"/>
  <c r="I3944" i="49"/>
  <c r="C3944" i="49"/>
  <c r="I3943" i="49"/>
  <c r="C3943" i="49"/>
  <c r="I3942" i="49"/>
  <c r="AN569" i="50" s="1"/>
  <c r="C3942" i="49"/>
  <c r="I3941" i="49"/>
  <c r="AN568" i="50" s="1"/>
  <c r="C3941" i="49"/>
  <c r="I3940" i="49"/>
  <c r="AN539" i="50" s="1"/>
  <c r="C3940" i="49"/>
  <c r="I3939" i="49"/>
  <c r="C3939" i="49"/>
  <c r="I3938" i="49"/>
  <c r="AN522" i="50" s="1"/>
  <c r="C3938" i="49"/>
  <c r="I3937" i="49"/>
  <c r="C3937" i="49"/>
  <c r="I3936" i="49"/>
  <c r="C3936" i="49"/>
  <c r="I3935" i="49"/>
  <c r="C3935" i="49"/>
  <c r="I3934" i="49"/>
  <c r="C3934" i="49"/>
  <c r="I3933" i="49"/>
  <c r="C3933" i="49"/>
  <c r="I3932" i="49"/>
  <c r="C3932" i="49"/>
  <c r="I3931" i="49"/>
  <c r="C3931" i="49"/>
  <c r="I3930" i="49"/>
  <c r="C3930" i="49"/>
  <c r="I3929" i="49"/>
  <c r="C3929" i="49"/>
  <c r="I3928" i="49"/>
  <c r="AN501" i="50" s="1"/>
  <c r="C3928" i="49"/>
  <c r="I3927" i="49"/>
  <c r="AN498" i="50" s="1"/>
  <c r="C3927" i="49"/>
  <c r="I3926" i="49"/>
  <c r="AN496" i="50" s="1"/>
  <c r="C3926" i="49"/>
  <c r="I3925" i="49"/>
  <c r="C3925" i="49"/>
  <c r="I3924" i="49"/>
  <c r="C3924" i="49"/>
  <c r="I3923" i="49"/>
  <c r="C3923" i="49"/>
  <c r="I3922" i="49"/>
  <c r="C3922" i="49"/>
  <c r="I3921" i="49"/>
  <c r="C3921" i="49"/>
  <c r="I3920" i="49"/>
  <c r="C3920" i="49"/>
  <c r="I3919" i="49"/>
  <c r="C3919" i="49"/>
  <c r="I3918" i="49"/>
  <c r="C3918" i="49"/>
  <c r="I3917" i="49"/>
  <c r="C3917" i="49"/>
  <c r="I3916" i="49"/>
  <c r="C3916" i="49"/>
  <c r="I3915" i="49"/>
  <c r="C3915" i="49"/>
  <c r="I3914" i="49"/>
  <c r="AN477" i="50" s="1"/>
  <c r="C3914" i="49"/>
  <c r="I3913" i="49"/>
  <c r="AN470" i="50" s="1"/>
  <c r="C3913" i="49"/>
  <c r="I3912" i="49"/>
  <c r="AN467" i="50" s="1"/>
  <c r="C3912" i="49"/>
  <c r="I3911" i="49"/>
  <c r="AN449" i="50" s="1"/>
  <c r="C3911" i="49"/>
  <c r="I3910" i="49"/>
  <c r="AN446" i="50" s="1"/>
  <c r="C3910" i="49"/>
  <c r="I3909" i="49"/>
  <c r="AN436" i="50" s="1"/>
  <c r="C3909" i="49"/>
  <c r="I3908" i="49"/>
  <c r="AN402" i="50" s="1"/>
  <c r="C3908" i="49"/>
  <c r="I3907" i="49"/>
  <c r="AN377" i="50" s="1"/>
  <c r="C3907" i="49"/>
  <c r="I3906" i="49"/>
  <c r="AN373" i="50" s="1"/>
  <c r="C3906" i="49"/>
  <c r="I3905" i="49"/>
  <c r="AN367" i="50" s="1"/>
  <c r="C3905" i="49"/>
  <c r="I3904" i="49"/>
  <c r="AN366" i="50" s="1"/>
  <c r="C3904" i="49"/>
  <c r="I3903" i="49"/>
  <c r="C3903" i="49"/>
  <c r="I3902" i="49"/>
  <c r="AN302" i="50" s="1"/>
  <c r="C3902" i="49"/>
  <c r="I3901" i="49"/>
  <c r="AN288" i="50" s="1"/>
  <c r="C3901" i="49"/>
  <c r="I3900" i="49"/>
  <c r="AN242" i="50" s="1"/>
  <c r="C3900" i="49"/>
  <c r="I3899" i="49"/>
  <c r="AN239" i="50" s="1"/>
  <c r="C3899" i="49"/>
  <c r="I3898" i="49"/>
  <c r="AN227" i="50" s="1"/>
  <c r="C3898" i="49"/>
  <c r="I3897" i="49"/>
  <c r="C3897" i="49"/>
  <c r="I3896" i="49"/>
  <c r="AN218" i="50" s="1"/>
  <c r="C3896" i="49"/>
  <c r="I3895" i="49"/>
  <c r="AN217" i="50" s="1"/>
  <c r="C3895" i="49"/>
  <c r="I3894" i="49"/>
  <c r="AN209" i="50" s="1"/>
  <c r="C3894" i="49"/>
  <c r="I3893" i="49"/>
  <c r="AN193" i="50" s="1"/>
  <c r="C3893" i="49"/>
  <c r="I3892" i="49"/>
  <c r="AN192" i="50" s="1"/>
  <c r="C3892" i="49"/>
  <c r="I3891" i="49"/>
  <c r="AN190" i="50" s="1"/>
  <c r="C3891" i="49"/>
  <c r="I3890" i="49"/>
  <c r="AN183" i="50" s="1"/>
  <c r="C3890" i="49"/>
  <c r="I3889" i="49"/>
  <c r="AN177" i="50" s="1"/>
  <c r="C3889" i="49"/>
  <c r="I3888" i="49"/>
  <c r="AN163" i="50" s="1"/>
  <c r="C3888" i="49"/>
  <c r="I3887" i="49"/>
  <c r="AN152" i="50" s="1"/>
  <c r="C3887" i="49"/>
  <c r="I3886" i="49"/>
  <c r="AN144" i="50" s="1"/>
  <c r="C3886" i="49"/>
  <c r="I3885" i="49"/>
  <c r="AN142" i="50" s="1"/>
  <c r="C3885" i="49"/>
  <c r="I3884" i="49"/>
  <c r="AN138" i="50" s="1"/>
  <c r="C3884" i="49"/>
  <c r="I3883" i="49"/>
  <c r="AN126" i="50" s="1"/>
  <c r="C3883" i="49"/>
  <c r="I3882" i="49"/>
  <c r="AN125" i="50" s="1"/>
  <c r="C3882" i="49"/>
  <c r="I3881" i="49"/>
  <c r="AN124" i="50" s="1"/>
  <c r="C3881" i="49"/>
  <c r="I3880" i="49"/>
  <c r="AN123" i="50" s="1"/>
  <c r="C3880" i="49"/>
  <c r="I3879" i="49"/>
  <c r="AN114" i="50" s="1"/>
  <c r="C3879" i="49"/>
  <c r="I3878" i="49"/>
  <c r="AN106" i="50" s="1"/>
  <c r="C3878" i="49"/>
  <c r="I3877" i="49"/>
  <c r="AN101" i="50" s="1"/>
  <c r="C3877" i="49"/>
  <c r="I3876" i="49"/>
  <c r="AN78" i="50" s="1"/>
  <c r="C3876" i="49"/>
  <c r="I3875" i="49"/>
  <c r="AN76" i="50" s="1"/>
  <c r="C3875" i="49"/>
  <c r="I3874" i="49"/>
  <c r="AN75" i="50" s="1"/>
  <c r="C3874" i="49"/>
  <c r="I3873" i="49"/>
  <c r="AN74" i="50" s="1"/>
  <c r="C3873" i="49"/>
  <c r="I3872" i="49"/>
  <c r="AN67" i="50" s="1"/>
  <c r="C3872" i="49"/>
  <c r="I3871" i="49"/>
  <c r="AN56" i="50" s="1"/>
  <c r="C3871" i="49"/>
  <c r="I3870" i="49"/>
  <c r="AN11" i="50" s="1"/>
  <c r="C3870" i="49"/>
  <c r="I3869" i="49"/>
  <c r="AN10" i="50" s="1"/>
  <c r="C3869" i="49"/>
  <c r="I3868" i="49"/>
  <c r="AN5" i="50" s="1"/>
  <c r="C3868" i="49"/>
  <c r="I3867" i="49"/>
  <c r="AB736" i="50" s="1"/>
  <c r="C3867" i="49"/>
  <c r="I3866" i="49"/>
  <c r="AB730" i="50" s="1"/>
  <c r="C3866" i="49"/>
  <c r="I3865" i="49"/>
  <c r="C3865" i="49"/>
  <c r="I3864" i="49"/>
  <c r="AB729" i="50" s="1"/>
  <c r="C3864" i="49"/>
  <c r="I3863" i="49"/>
  <c r="AB728" i="50" s="1"/>
  <c r="C3863" i="49"/>
  <c r="I3862" i="49"/>
  <c r="AB723" i="50" s="1"/>
  <c r="C3862" i="49"/>
  <c r="I3861" i="49"/>
  <c r="AB720" i="50" s="1"/>
  <c r="C3861" i="49"/>
  <c r="I3860" i="49"/>
  <c r="AB711" i="50" s="1"/>
  <c r="C3860" i="49"/>
  <c r="I3859" i="49"/>
  <c r="AB710" i="50" s="1"/>
  <c r="C3859" i="49"/>
  <c r="I3858" i="49"/>
  <c r="AB709" i="50" s="1"/>
  <c r="C3858" i="49"/>
  <c r="I3857" i="49"/>
  <c r="AB701" i="50" s="1"/>
  <c r="C3857" i="49"/>
  <c r="I3856" i="49"/>
  <c r="AB699" i="50" s="1"/>
  <c r="C3856" i="49"/>
  <c r="I3855" i="49"/>
  <c r="AB696" i="50" s="1"/>
  <c r="C3855" i="49"/>
  <c r="I3854" i="49"/>
  <c r="AB694" i="50" s="1"/>
  <c r="C3854" i="49"/>
  <c r="I3853" i="49"/>
  <c r="AB693" i="50" s="1"/>
  <c r="C3853" i="49"/>
  <c r="I3852" i="49"/>
  <c r="AB690" i="50" s="1"/>
  <c r="C3852" i="49"/>
  <c r="I3851" i="49"/>
  <c r="AB686" i="50" s="1"/>
  <c r="C3851" i="49"/>
  <c r="I3850" i="49"/>
  <c r="AB685" i="50" s="1"/>
  <c r="C3850" i="49"/>
  <c r="I3849" i="49"/>
  <c r="AB684" i="50" s="1"/>
  <c r="C3849" i="49"/>
  <c r="I3848" i="49"/>
  <c r="AB683" i="50" s="1"/>
  <c r="C3848" i="49"/>
  <c r="I3847" i="49"/>
  <c r="AB680" i="50" s="1"/>
  <c r="C3847" i="49"/>
  <c r="I3846" i="49"/>
  <c r="C3846" i="49"/>
  <c r="I3845" i="49"/>
  <c r="C3845" i="49"/>
  <c r="I3844" i="49"/>
  <c r="AB678" i="50" s="1"/>
  <c r="C3844" i="49"/>
  <c r="I3843" i="49"/>
  <c r="AB676" i="50" s="1"/>
  <c r="C3843" i="49"/>
  <c r="I3842" i="49"/>
  <c r="AB675" i="50" s="1"/>
  <c r="C3842" i="49"/>
  <c r="I3841" i="49"/>
  <c r="AB671" i="50" s="1"/>
  <c r="C3841" i="49"/>
  <c r="I3840" i="49"/>
  <c r="AB670" i="50" s="1"/>
  <c r="C3840" i="49"/>
  <c r="I3839" i="49"/>
  <c r="AB668" i="50" s="1"/>
  <c r="C3839" i="49"/>
  <c r="I3838" i="49"/>
  <c r="AB664" i="50" s="1"/>
  <c r="C3838" i="49"/>
  <c r="I3837" i="49"/>
  <c r="AB659" i="50" s="1"/>
  <c r="C3837" i="49"/>
  <c r="I3836" i="49"/>
  <c r="C3836" i="49"/>
  <c r="I3835" i="49"/>
  <c r="C3835" i="49"/>
  <c r="I3834" i="49"/>
  <c r="AB657" i="50" s="1"/>
  <c r="C3834" i="49"/>
  <c r="I3833" i="49"/>
  <c r="AB655" i="50" s="1"/>
  <c r="C3833" i="49"/>
  <c r="I3832" i="49"/>
  <c r="AB654" i="50" s="1"/>
  <c r="C3832" i="49"/>
  <c r="I3831" i="49"/>
  <c r="C3831" i="49"/>
  <c r="I3830" i="49"/>
  <c r="AB653" i="50" s="1"/>
  <c r="C3830" i="49"/>
  <c r="I3829" i="49"/>
  <c r="AB649" i="50" s="1"/>
  <c r="C3829" i="49"/>
  <c r="I3828" i="49"/>
  <c r="AB648" i="50" s="1"/>
  <c r="C3828" i="49"/>
  <c r="I3827" i="49"/>
  <c r="AB647" i="50" s="1"/>
  <c r="C3827" i="49"/>
  <c r="I3826" i="49"/>
  <c r="AB646" i="50" s="1"/>
  <c r="C3826" i="49"/>
  <c r="I3825" i="49"/>
  <c r="AB645" i="50" s="1"/>
  <c r="C3825" i="49"/>
  <c r="I3824" i="49"/>
  <c r="AB642" i="50" s="1"/>
  <c r="C3824" i="49"/>
  <c r="I3823" i="49"/>
  <c r="AB633" i="50" s="1"/>
  <c r="C3823" i="49"/>
  <c r="I3822" i="49"/>
  <c r="AB632" i="50" s="1"/>
  <c r="C3822" i="49"/>
  <c r="I3821" i="49"/>
  <c r="AB631" i="50" s="1"/>
  <c r="C3821" i="49"/>
  <c r="I3820" i="49"/>
  <c r="AB629" i="50" s="1"/>
  <c r="C3820" i="49"/>
  <c r="I3819" i="49"/>
  <c r="AB628" i="50" s="1"/>
  <c r="C3819" i="49"/>
  <c r="I3818" i="49"/>
  <c r="AB623" i="50" s="1"/>
  <c r="C3818" i="49"/>
  <c r="I3817" i="49"/>
  <c r="AB618" i="50" s="1"/>
  <c r="C3817" i="49"/>
  <c r="I3816" i="49"/>
  <c r="AB617" i="50" s="1"/>
  <c r="C3816" i="49"/>
  <c r="I3815" i="49"/>
  <c r="AB615" i="50" s="1"/>
  <c r="C3815" i="49"/>
  <c r="I3814" i="49"/>
  <c r="AB614" i="50" s="1"/>
  <c r="C3814" i="49"/>
  <c r="I3813" i="49"/>
  <c r="AB613" i="50" s="1"/>
  <c r="C3813" i="49"/>
  <c r="I3812" i="49"/>
  <c r="AB611" i="50" s="1"/>
  <c r="C3812" i="49"/>
  <c r="I3811" i="49"/>
  <c r="AB608" i="50" s="1"/>
  <c r="C3811" i="49"/>
  <c r="I3810" i="49"/>
  <c r="AB600" i="50" s="1"/>
  <c r="C3810" i="49"/>
  <c r="I3809" i="49"/>
  <c r="AB599" i="50" s="1"/>
  <c r="C3809" i="49"/>
  <c r="I3808" i="49"/>
  <c r="AB598" i="50" s="1"/>
  <c r="C3808" i="49"/>
  <c r="I3807" i="49"/>
  <c r="AB594" i="50" s="1"/>
  <c r="C3807" i="49"/>
  <c r="I3806" i="49"/>
  <c r="AB593" i="50" s="1"/>
  <c r="C3806" i="49"/>
  <c r="I3805" i="49"/>
  <c r="AB592" i="50" s="1"/>
  <c r="C3805" i="49"/>
  <c r="I3804" i="49"/>
  <c r="AB591" i="50" s="1"/>
  <c r="C3804" i="49"/>
  <c r="I3803" i="49"/>
  <c r="AB590" i="50" s="1"/>
  <c r="C3803" i="49"/>
  <c r="I3802" i="49"/>
  <c r="AB588" i="50" s="1"/>
  <c r="C3802" i="49"/>
  <c r="I3801" i="49"/>
  <c r="AB582" i="50" s="1"/>
  <c r="C3801" i="49"/>
  <c r="I3800" i="49"/>
  <c r="AB581" i="50" s="1"/>
  <c r="C3800" i="49"/>
  <c r="I3799" i="49"/>
  <c r="AB580" i="50" s="1"/>
  <c r="C3799" i="49"/>
  <c r="I3798" i="49"/>
  <c r="AB574" i="50" s="1"/>
  <c r="C3798" i="49"/>
  <c r="I3797" i="49"/>
  <c r="AB573" i="50" s="1"/>
  <c r="C3797" i="49"/>
  <c r="I3796" i="49"/>
  <c r="AB572" i="50" s="1"/>
  <c r="C3796" i="49"/>
  <c r="I3795" i="49"/>
  <c r="AB571" i="50" s="1"/>
  <c r="C3795" i="49"/>
  <c r="I3794" i="49"/>
  <c r="AB569" i="50" s="1"/>
  <c r="C3794" i="49"/>
  <c r="I3793" i="49"/>
  <c r="AB567" i="50" s="1"/>
  <c r="C3793" i="49"/>
  <c r="I3792" i="49"/>
  <c r="AB566" i="50" s="1"/>
  <c r="C3792" i="49"/>
  <c r="I3791" i="49"/>
  <c r="AB564" i="50" s="1"/>
  <c r="C3791" i="49"/>
  <c r="I3790" i="49"/>
  <c r="AB563" i="50" s="1"/>
  <c r="C3790" i="49"/>
  <c r="I3789" i="49"/>
  <c r="AB561" i="50" s="1"/>
  <c r="C3789" i="49"/>
  <c r="I3788" i="49"/>
  <c r="AB557" i="50" s="1"/>
  <c r="C3788" i="49"/>
  <c r="I3787" i="49"/>
  <c r="AB556" i="50" s="1"/>
  <c r="C3787" i="49"/>
  <c r="I3786" i="49"/>
  <c r="AB554" i="50" s="1"/>
  <c r="C3786" i="49"/>
  <c r="I3785" i="49"/>
  <c r="AB549" i="50" s="1"/>
  <c r="C3785" i="49"/>
  <c r="I3784" i="49"/>
  <c r="AB548" i="50" s="1"/>
  <c r="C3784" i="49"/>
  <c r="I3783" i="49"/>
  <c r="AB543" i="50" s="1"/>
  <c r="C3783" i="49"/>
  <c r="I3782" i="49"/>
  <c r="AB542" i="50" s="1"/>
  <c r="C3782" i="49"/>
  <c r="I3781" i="49"/>
  <c r="AB541" i="50" s="1"/>
  <c r="C3781" i="49"/>
  <c r="I3780" i="49"/>
  <c r="AB540" i="50" s="1"/>
  <c r="C3780" i="49"/>
  <c r="I3779" i="49"/>
  <c r="AB529" i="50" s="1"/>
  <c r="C3779" i="49"/>
  <c r="I3778" i="49"/>
  <c r="AB528" i="50" s="1"/>
  <c r="C3778" i="49"/>
  <c r="I3777" i="49"/>
  <c r="AB525" i="50" s="1"/>
  <c r="C3777" i="49"/>
  <c r="I3776" i="49"/>
  <c r="AB524" i="50" s="1"/>
  <c r="C3776" i="49"/>
  <c r="I3775" i="49"/>
  <c r="C3775" i="49"/>
  <c r="I3774" i="49"/>
  <c r="AB522" i="50" s="1"/>
  <c r="C3774" i="49"/>
  <c r="I3773" i="49"/>
  <c r="AB521" i="50" s="1"/>
  <c r="C3773" i="49"/>
  <c r="I3772" i="49"/>
  <c r="AB514" i="50" s="1"/>
  <c r="C3772" i="49"/>
  <c r="I3771" i="49"/>
  <c r="AB512" i="50" s="1"/>
  <c r="C3771" i="49"/>
  <c r="I3770" i="49"/>
  <c r="AB506" i="50" s="1"/>
  <c r="C3770" i="49"/>
  <c r="I3769" i="49"/>
  <c r="AB505" i="50" s="1"/>
  <c r="C3769" i="49"/>
  <c r="I3768" i="49"/>
  <c r="AB500" i="50" s="1"/>
  <c r="C3768" i="49"/>
  <c r="I3767" i="49"/>
  <c r="AB498" i="50" s="1"/>
  <c r="C3767" i="49"/>
  <c r="I3766" i="49"/>
  <c r="AB496" i="50" s="1"/>
  <c r="C3766" i="49"/>
  <c r="I3765" i="49"/>
  <c r="AB492" i="50" s="1"/>
  <c r="C3765" i="49"/>
  <c r="I3764" i="49"/>
  <c r="AB488" i="50" s="1"/>
  <c r="C3764" i="49"/>
  <c r="I3763" i="49"/>
  <c r="AB487" i="50" s="1"/>
  <c r="C3763" i="49"/>
  <c r="I3762" i="49"/>
  <c r="AB485" i="50" s="1"/>
  <c r="C3762" i="49"/>
  <c r="I3761" i="49"/>
  <c r="AB478" i="50" s="1"/>
  <c r="C3761" i="49"/>
  <c r="I3760" i="49"/>
  <c r="AB465" i="50" s="1"/>
  <c r="C3760" i="49"/>
  <c r="I3759" i="49"/>
  <c r="AB462" i="50" s="1"/>
  <c r="C3759" i="49"/>
  <c r="I3758" i="49"/>
  <c r="AB461" i="50" s="1"/>
  <c r="C3758" i="49"/>
  <c r="I3757" i="49"/>
  <c r="AB460" i="50" s="1"/>
  <c r="C3757" i="49"/>
  <c r="I3756" i="49"/>
  <c r="AB457" i="50" s="1"/>
  <c r="C3756" i="49"/>
  <c r="I3755" i="49"/>
  <c r="C3755" i="49"/>
  <c r="I3754" i="49"/>
  <c r="C3754" i="49"/>
  <c r="I3753" i="49"/>
  <c r="C3753" i="49"/>
  <c r="I3752" i="49"/>
  <c r="AB455" i="50" s="1"/>
  <c r="C3752" i="49"/>
  <c r="I3751" i="49"/>
  <c r="C3751" i="49"/>
  <c r="I3750" i="49"/>
  <c r="AB453" i="50" s="1"/>
  <c r="C3750" i="49"/>
  <c r="I3749" i="49"/>
  <c r="C3749" i="49"/>
  <c r="I3748" i="49"/>
  <c r="AB452" i="50" s="1"/>
  <c r="C3748" i="49"/>
  <c r="I3747" i="49"/>
  <c r="C3747" i="49"/>
  <c r="I3746" i="49"/>
  <c r="AB451" i="50" s="1"/>
  <c r="C3746" i="49"/>
  <c r="I3745" i="49"/>
  <c r="AB439" i="50" s="1"/>
  <c r="C3745" i="49"/>
  <c r="I3744" i="49"/>
  <c r="AB427" i="50" s="1"/>
  <c r="C3744" i="49"/>
  <c r="I3743" i="49"/>
  <c r="AB422" i="50" s="1"/>
  <c r="C3743" i="49"/>
  <c r="I3742" i="49"/>
  <c r="AB419" i="50" s="1"/>
  <c r="C3742" i="49"/>
  <c r="I3741" i="49"/>
  <c r="AB409" i="50" s="1"/>
  <c r="C3741" i="49"/>
  <c r="I3740" i="49"/>
  <c r="AB407" i="50" s="1"/>
  <c r="C3740" i="49"/>
  <c r="I3739" i="49"/>
  <c r="AB395" i="50" s="1"/>
  <c r="C3739" i="49"/>
  <c r="I3738" i="49"/>
  <c r="C3738" i="49"/>
  <c r="I3737" i="49"/>
  <c r="C3737" i="49"/>
  <c r="I3736" i="49"/>
  <c r="AB386" i="50" s="1"/>
  <c r="C3736" i="49"/>
  <c r="I3735" i="49"/>
  <c r="AB383" i="50" s="1"/>
  <c r="C3735" i="49"/>
  <c r="I3734" i="49"/>
  <c r="AB382" i="50" s="1"/>
  <c r="C3734" i="49"/>
  <c r="I3733" i="49"/>
  <c r="AB380" i="50" s="1"/>
  <c r="C3733" i="49"/>
  <c r="I3732" i="49"/>
  <c r="AB378" i="50" s="1"/>
  <c r="C3732" i="49"/>
  <c r="I3731" i="49"/>
  <c r="AB373" i="50" s="1"/>
  <c r="C3731" i="49"/>
  <c r="I3730" i="49"/>
  <c r="AB363" i="50" s="1"/>
  <c r="C3730" i="49"/>
  <c r="I3729" i="49"/>
  <c r="AB355" i="50" s="1"/>
  <c r="C3729" i="49"/>
  <c r="I3728" i="49"/>
  <c r="AB352" i="50" s="1"/>
  <c r="C3728" i="49"/>
  <c r="I3727" i="49"/>
  <c r="AB350" i="50" s="1"/>
  <c r="C3727" i="49"/>
  <c r="I3726" i="49"/>
  <c r="AB347" i="50" s="1"/>
  <c r="C3726" i="49"/>
  <c r="I3725" i="49"/>
  <c r="C3725" i="49"/>
  <c r="I3724" i="49"/>
  <c r="AB343" i="50" s="1"/>
  <c r="C3724" i="49"/>
  <c r="I3723" i="49"/>
  <c r="C3723" i="49"/>
  <c r="I3722" i="49"/>
  <c r="C3722" i="49"/>
  <c r="I3721" i="49"/>
  <c r="C3721" i="49"/>
  <c r="I3720" i="49"/>
  <c r="C3720" i="49"/>
  <c r="I3719" i="49"/>
  <c r="C3719" i="49"/>
  <c r="I3718" i="49"/>
  <c r="C3718" i="49"/>
  <c r="I3717" i="49"/>
  <c r="C3717" i="49"/>
  <c r="I3716" i="49"/>
  <c r="C3716" i="49"/>
  <c r="I3715" i="49"/>
  <c r="C3715" i="49"/>
  <c r="I3714" i="49"/>
  <c r="C3714" i="49"/>
  <c r="I3713" i="49"/>
  <c r="C3713" i="49"/>
  <c r="I3712" i="49"/>
  <c r="C3712" i="49"/>
  <c r="I3711" i="49"/>
  <c r="C3711" i="49"/>
  <c r="I3710" i="49"/>
  <c r="C3710" i="49"/>
  <c r="I3709" i="49"/>
  <c r="C3709" i="49"/>
  <c r="I3708" i="49"/>
  <c r="C3708" i="49"/>
  <c r="I3707" i="49"/>
  <c r="C3707" i="49"/>
  <c r="I3706" i="49"/>
  <c r="C3706" i="49"/>
  <c r="I3705" i="49"/>
  <c r="C3705" i="49"/>
  <c r="I3704" i="49"/>
  <c r="AB253" i="50" s="1"/>
  <c r="C3704" i="49"/>
  <c r="I3703" i="49"/>
  <c r="AB249" i="50" s="1"/>
  <c r="C3703" i="49"/>
  <c r="I3702" i="49"/>
  <c r="AB238" i="50" s="1"/>
  <c r="C3702" i="49"/>
  <c r="I3701" i="49"/>
  <c r="AB237" i="50" s="1"/>
  <c r="C3701" i="49"/>
  <c r="I3700" i="49"/>
  <c r="AB229" i="50" s="1"/>
  <c r="C3700" i="49"/>
  <c r="I3699" i="49"/>
  <c r="AB228" i="50" s="1"/>
  <c r="C3699" i="49"/>
  <c r="I3698" i="49"/>
  <c r="AB227" i="50" s="1"/>
  <c r="C3698" i="49"/>
  <c r="I3697" i="49"/>
  <c r="AB224" i="50" s="1"/>
  <c r="C3697" i="49"/>
  <c r="I3696" i="49"/>
  <c r="AB223" i="50" s="1"/>
  <c r="C3696" i="49"/>
  <c r="I3695" i="49"/>
  <c r="AB221" i="50" s="1"/>
  <c r="C3695" i="49"/>
  <c r="I3694" i="49"/>
  <c r="AB216" i="50" s="1"/>
  <c r="C3694" i="49"/>
  <c r="I3693" i="49"/>
  <c r="AB211" i="50" s="1"/>
  <c r="C3693" i="49"/>
  <c r="I3692" i="49"/>
  <c r="AB210" i="50" s="1"/>
  <c r="C3692" i="49"/>
  <c r="I3691" i="49"/>
  <c r="AB209" i="50" s="1"/>
  <c r="C3691" i="49"/>
  <c r="I3690" i="49"/>
  <c r="AB204" i="50" s="1"/>
  <c r="C3690" i="49"/>
  <c r="I3689" i="49"/>
  <c r="AB202" i="50" s="1"/>
  <c r="C3689" i="49"/>
  <c r="I3688" i="49"/>
  <c r="AB200" i="50" s="1"/>
  <c r="C3688" i="49"/>
  <c r="I3687" i="49"/>
  <c r="C3687" i="49"/>
  <c r="I3686" i="49"/>
  <c r="AB198" i="50" s="1"/>
  <c r="C3686" i="49"/>
  <c r="I3685" i="49"/>
  <c r="AB197" i="50" s="1"/>
  <c r="C3685" i="49"/>
  <c r="I3684" i="49"/>
  <c r="AB196" i="50" s="1"/>
  <c r="C3684" i="49"/>
  <c r="I3683" i="49"/>
  <c r="AB193" i="50" s="1"/>
  <c r="C3683" i="49"/>
  <c r="I3682" i="49"/>
  <c r="AB191" i="50" s="1"/>
  <c r="C3682" i="49"/>
  <c r="I3681" i="49"/>
  <c r="AB190" i="50" s="1"/>
  <c r="C3681" i="49"/>
  <c r="I3680" i="49"/>
  <c r="AB189" i="50" s="1"/>
  <c r="C3680" i="49"/>
  <c r="I3679" i="49"/>
  <c r="AB186" i="50" s="1"/>
  <c r="C3679" i="49"/>
  <c r="I3678" i="49"/>
  <c r="AB184" i="50" s="1"/>
  <c r="C3678" i="49"/>
  <c r="I3677" i="49"/>
  <c r="AB182" i="50" s="1"/>
  <c r="C3677" i="49"/>
  <c r="I3676" i="49"/>
  <c r="AB179" i="50" s="1"/>
  <c r="C3676" i="49"/>
  <c r="I3675" i="49"/>
  <c r="AB174" i="50" s="1"/>
  <c r="C3675" i="49"/>
  <c r="I3674" i="49"/>
  <c r="AB163" i="50" s="1"/>
  <c r="C3674" i="49"/>
  <c r="I3673" i="49"/>
  <c r="AB157" i="50" s="1"/>
  <c r="C3673" i="49"/>
  <c r="I3672" i="49"/>
  <c r="AB153" i="50" s="1"/>
  <c r="C3672" i="49"/>
  <c r="I3671" i="49"/>
  <c r="AB149" i="50" s="1"/>
  <c r="C3671" i="49"/>
  <c r="I3670" i="49"/>
  <c r="AB144" i="50" s="1"/>
  <c r="C3670" i="49"/>
  <c r="I3669" i="49"/>
  <c r="AB142" i="50" s="1"/>
  <c r="C3669" i="49"/>
  <c r="I3668" i="49"/>
  <c r="AB137" i="50" s="1"/>
  <c r="C3668" i="49"/>
  <c r="I3667" i="49"/>
  <c r="AB132" i="50" s="1"/>
  <c r="C3667" i="49"/>
  <c r="I3666" i="49"/>
  <c r="AB128" i="50" s="1"/>
  <c r="C3666" i="49"/>
  <c r="I3665" i="49"/>
  <c r="AB126" i="50" s="1"/>
  <c r="C3665" i="49"/>
  <c r="I3664" i="49"/>
  <c r="AB124" i="50" s="1"/>
  <c r="C3664" i="49"/>
  <c r="I3663" i="49"/>
  <c r="AB123" i="50" s="1"/>
  <c r="C3663" i="49"/>
  <c r="I3662" i="49"/>
  <c r="AB121" i="50" s="1"/>
  <c r="C3662" i="49"/>
  <c r="I3661" i="49"/>
  <c r="AB114" i="50" s="1"/>
  <c r="C3661" i="49"/>
  <c r="I3660" i="49"/>
  <c r="AB113" i="50" s="1"/>
  <c r="C3660" i="49"/>
  <c r="I3659" i="49"/>
  <c r="AB112" i="50" s="1"/>
  <c r="C3659" i="49"/>
  <c r="I3658" i="49"/>
  <c r="AB109" i="50" s="1"/>
  <c r="C3658" i="49"/>
  <c r="I3657" i="49"/>
  <c r="AB107" i="50" s="1"/>
  <c r="C3657" i="49"/>
  <c r="I3656" i="49"/>
  <c r="AB106" i="50" s="1"/>
  <c r="C3656" i="49"/>
  <c r="I3655" i="49"/>
  <c r="AB102" i="50" s="1"/>
  <c r="C3655" i="49"/>
  <c r="I3654" i="49"/>
  <c r="AB101" i="50" s="1"/>
  <c r="C3654" i="49"/>
  <c r="I3653" i="49"/>
  <c r="AB100" i="50" s="1"/>
  <c r="C3653" i="49"/>
  <c r="I3652" i="49"/>
  <c r="AB84" i="50" s="1"/>
  <c r="C3652" i="49"/>
  <c r="I3651" i="49"/>
  <c r="AB83" i="50" s="1"/>
  <c r="C3651" i="49"/>
  <c r="I3650" i="49"/>
  <c r="AB79" i="50" s="1"/>
  <c r="C3650" i="49"/>
  <c r="I3649" i="49"/>
  <c r="AB78" i="50" s="1"/>
  <c r="C3649" i="49"/>
  <c r="I3648" i="49"/>
  <c r="AB75" i="50" s="1"/>
  <c r="C3648" i="49"/>
  <c r="I3647" i="49"/>
  <c r="AB74" i="50" s="1"/>
  <c r="C3647" i="49"/>
  <c r="I3646" i="49"/>
  <c r="AB72" i="50" s="1"/>
  <c r="C3646" i="49"/>
  <c r="I3645" i="49"/>
  <c r="AB67" i="50" s="1"/>
  <c r="C3645" i="49"/>
  <c r="I3644" i="49"/>
  <c r="AB66" i="50" s="1"/>
  <c r="C3644" i="49"/>
  <c r="I3643" i="49"/>
  <c r="AB65" i="50" s="1"/>
  <c r="C3643" i="49"/>
  <c r="I3642" i="49"/>
  <c r="AB63" i="50" s="1"/>
  <c r="C3642" i="49"/>
  <c r="I3641" i="49"/>
  <c r="AB62" i="50" s="1"/>
  <c r="C3641" i="49"/>
  <c r="I3640" i="49"/>
  <c r="AB59" i="50" s="1"/>
  <c r="C3640" i="49"/>
  <c r="I3639" i="49"/>
  <c r="AB58" i="50" s="1"/>
  <c r="C3639" i="49"/>
  <c r="I3638" i="49"/>
  <c r="AB56" i="50" s="1"/>
  <c r="C3638" i="49"/>
  <c r="I3637" i="49"/>
  <c r="AB52" i="50" s="1"/>
  <c r="C3637" i="49"/>
  <c r="I3636" i="49"/>
  <c r="C3636" i="49"/>
  <c r="I3635" i="49"/>
  <c r="C3635" i="49"/>
  <c r="I3634" i="49"/>
  <c r="C3634" i="49"/>
  <c r="I3633" i="49"/>
  <c r="C3633" i="49"/>
  <c r="I3632" i="49"/>
  <c r="C3632" i="49"/>
  <c r="I3631" i="49"/>
  <c r="C3631" i="49"/>
  <c r="I3630" i="49"/>
  <c r="C3630" i="49"/>
  <c r="I3629" i="49"/>
  <c r="C3629" i="49"/>
  <c r="I3628" i="49"/>
  <c r="AB43" i="50" s="1"/>
  <c r="C3628" i="49"/>
  <c r="I3627" i="49"/>
  <c r="AB15" i="50" s="1"/>
  <c r="C3627" i="49"/>
  <c r="I3626" i="49"/>
  <c r="AB10" i="50" s="1"/>
  <c r="C3626" i="49"/>
  <c r="I3625" i="49"/>
  <c r="AB5" i="50" s="1"/>
  <c r="C3625" i="49"/>
  <c r="I3624" i="49"/>
  <c r="M742" i="50" s="1"/>
  <c r="C3624" i="49"/>
  <c r="I3623" i="49"/>
  <c r="M736" i="50" s="1"/>
  <c r="C3623" i="49"/>
  <c r="I3622" i="49"/>
  <c r="M735" i="50" s="1"/>
  <c r="C3622" i="49"/>
  <c r="I3621" i="49"/>
  <c r="M734" i="50" s="1"/>
  <c r="C3621" i="49"/>
  <c r="I3620" i="49"/>
  <c r="M729" i="50" s="1"/>
  <c r="C3620" i="49"/>
  <c r="I3619" i="49"/>
  <c r="M723" i="50" s="1"/>
  <c r="C3619" i="49"/>
  <c r="I3618" i="49"/>
  <c r="C3618" i="49"/>
  <c r="I3617" i="49"/>
  <c r="C3617" i="49"/>
  <c r="I3616" i="49"/>
  <c r="C3616" i="49"/>
  <c r="I3615" i="49"/>
  <c r="C3615" i="49"/>
  <c r="I3614" i="49"/>
  <c r="C3614" i="49"/>
  <c r="I3613" i="49"/>
  <c r="C3613" i="49"/>
  <c r="I3612" i="49"/>
  <c r="C3612" i="49"/>
  <c r="I3611" i="49"/>
  <c r="C3611" i="49"/>
  <c r="I3610" i="49"/>
  <c r="M696" i="50" s="1"/>
  <c r="C3610" i="49"/>
  <c r="I3609" i="49"/>
  <c r="M694" i="50" s="1"/>
  <c r="C3609" i="49"/>
  <c r="I3608" i="49"/>
  <c r="M690" i="50" s="1"/>
  <c r="C3608" i="49"/>
  <c r="I3607" i="49"/>
  <c r="M685" i="50" s="1"/>
  <c r="C3607" i="49"/>
  <c r="I3606" i="49"/>
  <c r="M684" i="50" s="1"/>
  <c r="C3606" i="49"/>
  <c r="I3605" i="49"/>
  <c r="M680" i="50" s="1"/>
  <c r="C3605" i="49"/>
  <c r="I3604" i="49"/>
  <c r="M678" i="50" s="1"/>
  <c r="C3604" i="49"/>
  <c r="I3603" i="49"/>
  <c r="M676" i="50" s="1"/>
  <c r="C3603" i="49"/>
  <c r="I3602" i="49"/>
  <c r="M668" i="50" s="1"/>
  <c r="C3602" i="49"/>
  <c r="I3601" i="49"/>
  <c r="M664" i="50" s="1"/>
  <c r="C3601" i="49"/>
  <c r="I3600" i="49"/>
  <c r="M663" i="50" s="1"/>
  <c r="C3600" i="49"/>
  <c r="I3599" i="49"/>
  <c r="M662" i="50" s="1"/>
  <c r="C3599" i="49"/>
  <c r="I3598" i="49"/>
  <c r="M657" i="50" s="1"/>
  <c r="C3598" i="49"/>
  <c r="I3597" i="49"/>
  <c r="M656" i="50" s="1"/>
  <c r="C3597" i="49"/>
  <c r="I3596" i="49"/>
  <c r="M655" i="50" s="1"/>
  <c r="C3596" i="49"/>
  <c r="I3595" i="49"/>
  <c r="M654" i="50" s="1"/>
  <c r="C3595" i="49"/>
  <c r="I3594" i="49"/>
  <c r="M653" i="50" s="1"/>
  <c r="C3594" i="49"/>
  <c r="I3593" i="49"/>
  <c r="M650" i="50" s="1"/>
  <c r="C3593" i="49"/>
  <c r="I3592" i="49"/>
  <c r="M648" i="50" s="1"/>
  <c r="C3592" i="49"/>
  <c r="I3591" i="49"/>
  <c r="M647" i="50" s="1"/>
  <c r="C3591" i="49"/>
  <c r="I3590" i="49"/>
  <c r="M646" i="50" s="1"/>
  <c r="C3590" i="49"/>
  <c r="I3589" i="49"/>
  <c r="M645" i="50" s="1"/>
  <c r="C3589" i="49"/>
  <c r="I3588" i="49"/>
  <c r="M644" i="50" s="1"/>
  <c r="C3588" i="49"/>
  <c r="I3587" i="49"/>
  <c r="M642" i="50" s="1"/>
  <c r="C3587" i="49"/>
  <c r="I3586" i="49"/>
  <c r="C3586" i="49"/>
  <c r="I3585" i="49"/>
  <c r="C3585" i="49"/>
  <c r="I3584" i="49"/>
  <c r="M634" i="50" s="1"/>
  <c r="C3584" i="49"/>
  <c r="I3583" i="49"/>
  <c r="M631" i="50" s="1"/>
  <c r="C3583" i="49"/>
  <c r="I3582" i="49"/>
  <c r="M628" i="50" s="1"/>
  <c r="C3582" i="49"/>
  <c r="I3581" i="49"/>
  <c r="M623" i="50" s="1"/>
  <c r="C3581" i="49"/>
  <c r="I3580" i="49"/>
  <c r="M621" i="50" s="1"/>
  <c r="C3580" i="49"/>
  <c r="I3579" i="49"/>
  <c r="M620" i="50" s="1"/>
  <c r="C3579" i="49"/>
  <c r="I3578" i="49"/>
  <c r="M619" i="50" s="1"/>
  <c r="C3578" i="49"/>
  <c r="I3577" i="49"/>
  <c r="M617" i="50" s="1"/>
  <c r="C3577" i="49"/>
  <c r="I3576" i="49"/>
  <c r="M615" i="50" s="1"/>
  <c r="C3576" i="49"/>
  <c r="I3575" i="49"/>
  <c r="M614" i="50" s="1"/>
  <c r="C3575" i="49"/>
  <c r="I3574" i="49"/>
  <c r="M613" i="50" s="1"/>
  <c r="C3574" i="49"/>
  <c r="I3573" i="49"/>
  <c r="M612" i="50" s="1"/>
  <c r="C3573" i="49"/>
  <c r="I3572" i="49"/>
  <c r="M611" i="50" s="1"/>
  <c r="C3572" i="49"/>
  <c r="I3571" i="49"/>
  <c r="M610" i="50" s="1"/>
  <c r="C3571" i="49"/>
  <c r="I3570" i="49"/>
  <c r="M608" i="50" s="1"/>
  <c r="C3570" i="49"/>
  <c r="I3569" i="49"/>
  <c r="M600" i="50" s="1"/>
  <c r="C3569" i="49"/>
  <c r="I3568" i="49"/>
  <c r="M599" i="50" s="1"/>
  <c r="C3568" i="49"/>
  <c r="I3567" i="49"/>
  <c r="M598" i="50" s="1"/>
  <c r="C3567" i="49"/>
  <c r="I3566" i="49"/>
  <c r="M593" i="50" s="1"/>
  <c r="C3566" i="49"/>
  <c r="I3565" i="49"/>
  <c r="M592" i="50" s="1"/>
  <c r="C3565" i="49"/>
  <c r="I3564" i="49"/>
  <c r="M591" i="50" s="1"/>
  <c r="C3564" i="49"/>
  <c r="I3563" i="49"/>
  <c r="M588" i="50" s="1"/>
  <c r="C3563" i="49"/>
  <c r="I3562" i="49"/>
  <c r="M582" i="50" s="1"/>
  <c r="C3562" i="49"/>
  <c r="I3561" i="49"/>
  <c r="M581" i="50" s="1"/>
  <c r="C3561" i="49"/>
  <c r="I3560" i="49"/>
  <c r="M573" i="50" s="1"/>
  <c r="C3560" i="49"/>
  <c r="I3559" i="49"/>
  <c r="M572" i="50" s="1"/>
  <c r="C3559" i="49"/>
  <c r="I3558" i="49"/>
  <c r="M571" i="50" s="1"/>
  <c r="C3558" i="49"/>
  <c r="I3557" i="49"/>
  <c r="M569" i="50" s="1"/>
  <c r="C3557" i="49"/>
  <c r="I3556" i="49"/>
  <c r="C3556" i="49"/>
  <c r="I3555" i="49"/>
  <c r="C3555" i="49"/>
  <c r="I3554" i="49"/>
  <c r="M563" i="50" s="1"/>
  <c r="C3554" i="49"/>
  <c r="I3553" i="49"/>
  <c r="M562" i="50" s="1"/>
  <c r="C3553" i="49"/>
  <c r="I3552" i="49"/>
  <c r="M559" i="50" s="1"/>
  <c r="C3552" i="49"/>
  <c r="I3551" i="49"/>
  <c r="M556" i="50" s="1"/>
  <c r="C3551" i="49"/>
  <c r="I3550" i="49"/>
  <c r="M554" i="50" s="1"/>
  <c r="C3550" i="49"/>
  <c r="I3549" i="49"/>
  <c r="M543" i="50" s="1"/>
  <c r="C3549" i="49"/>
  <c r="I3548" i="49"/>
  <c r="M542" i="50" s="1"/>
  <c r="C3548" i="49"/>
  <c r="I3547" i="49"/>
  <c r="M541" i="50" s="1"/>
  <c r="C3547" i="49"/>
  <c r="I3546" i="49"/>
  <c r="M540" i="50" s="1"/>
  <c r="C3546" i="49"/>
  <c r="I3545" i="49"/>
  <c r="M529" i="50" s="1"/>
  <c r="C3545" i="49"/>
  <c r="I3544" i="49"/>
  <c r="M528" i="50" s="1"/>
  <c r="C3544" i="49"/>
  <c r="I3543" i="49"/>
  <c r="M527" i="50" s="1"/>
  <c r="C3543" i="49"/>
  <c r="I3542" i="49"/>
  <c r="M524" i="50" s="1"/>
  <c r="C3542" i="49"/>
  <c r="I3541" i="49"/>
  <c r="M523" i="50" s="1"/>
  <c r="C3541" i="49"/>
  <c r="I3540" i="49"/>
  <c r="M513" i="50" s="1"/>
  <c r="C3540" i="49"/>
  <c r="I3539" i="49"/>
  <c r="M498" i="50" s="1"/>
  <c r="C3539" i="49"/>
  <c r="I3538" i="49"/>
  <c r="M497" i="50" s="1"/>
  <c r="C3538" i="49"/>
  <c r="I3537" i="49"/>
  <c r="M496" i="50" s="1"/>
  <c r="C3537" i="49"/>
  <c r="I3536" i="49"/>
  <c r="M492" i="50" s="1"/>
  <c r="C3536" i="49"/>
  <c r="I3535" i="49"/>
  <c r="M488" i="50" s="1"/>
  <c r="C3535" i="49"/>
  <c r="I3534" i="49"/>
  <c r="M487" i="50" s="1"/>
  <c r="C3534" i="49"/>
  <c r="I3533" i="49"/>
  <c r="M486" i="50" s="1"/>
  <c r="C3533" i="49"/>
  <c r="I3532" i="49"/>
  <c r="M485" i="50" s="1"/>
  <c r="C3532" i="49"/>
  <c r="I3531" i="49"/>
  <c r="M470" i="50" s="1"/>
  <c r="C3531" i="49"/>
  <c r="I3530" i="49"/>
  <c r="C3530" i="49"/>
  <c r="I3529" i="49"/>
  <c r="C3529" i="49"/>
  <c r="I3528" i="49"/>
  <c r="M469" i="50" s="1"/>
  <c r="C3528" i="49"/>
  <c r="I3527" i="49"/>
  <c r="C3527" i="49"/>
  <c r="I3526" i="49"/>
  <c r="M466" i="50" s="1"/>
  <c r="C3526" i="49"/>
  <c r="I3525" i="49"/>
  <c r="M460" i="50" s="1"/>
  <c r="C3525" i="49"/>
  <c r="I3524" i="49"/>
  <c r="M449" i="50" s="1"/>
  <c r="C3524" i="49"/>
  <c r="I3523" i="49"/>
  <c r="M441" i="50" s="1"/>
  <c r="C3523" i="49"/>
  <c r="I3522" i="49"/>
  <c r="M440" i="50" s="1"/>
  <c r="C3522" i="49"/>
  <c r="I3521" i="49"/>
  <c r="M439" i="50" s="1"/>
  <c r="C3521" i="49"/>
  <c r="I3520" i="49"/>
  <c r="M437" i="50" s="1"/>
  <c r="C3520" i="49"/>
  <c r="I3519" i="49"/>
  <c r="M430" i="50" s="1"/>
  <c r="C3519" i="49"/>
  <c r="I3518" i="49"/>
  <c r="M427" i="50" s="1"/>
  <c r="C3518" i="49"/>
  <c r="I3517" i="49"/>
  <c r="M419" i="50" s="1"/>
  <c r="C3517" i="49"/>
  <c r="I3516" i="49"/>
  <c r="M417" i="50" s="1"/>
  <c r="C3516" i="49"/>
  <c r="I3515" i="49"/>
  <c r="M412" i="50" s="1"/>
  <c r="C3515" i="49"/>
  <c r="I3514" i="49"/>
  <c r="M410" i="50" s="1"/>
  <c r="C3514" i="49"/>
  <c r="I3513" i="49"/>
  <c r="M409" i="50" s="1"/>
  <c r="C3513" i="49"/>
  <c r="I3512" i="49"/>
  <c r="M403" i="50" s="1"/>
  <c r="C3512" i="49"/>
  <c r="I3511" i="49"/>
  <c r="M376" i="50" s="1"/>
  <c r="C3511" i="49"/>
  <c r="I3510" i="49"/>
  <c r="M373" i="50" s="1"/>
  <c r="C3510" i="49"/>
  <c r="I3509" i="49"/>
  <c r="M370" i="50" s="1"/>
  <c r="C3509" i="49"/>
  <c r="I3508" i="49"/>
  <c r="M368" i="50" s="1"/>
  <c r="C3508" i="49"/>
  <c r="I3507" i="49"/>
  <c r="M349" i="50" s="1"/>
  <c r="C3507" i="49"/>
  <c r="I3506" i="49"/>
  <c r="C3506" i="49"/>
  <c r="I3505" i="49"/>
  <c r="C3505" i="49"/>
  <c r="I3504" i="49"/>
  <c r="M304" i="50" s="1"/>
  <c r="C3504" i="49"/>
  <c r="I3503" i="49"/>
  <c r="M291" i="50" s="1"/>
  <c r="C3503" i="49"/>
  <c r="I3502" i="49"/>
  <c r="M290" i="50" s="1"/>
  <c r="C3502" i="49"/>
  <c r="I3501" i="49"/>
  <c r="M261" i="50" s="1"/>
  <c r="C3501" i="49"/>
  <c r="I3500" i="49"/>
  <c r="M258" i="50" s="1"/>
  <c r="C3500" i="49"/>
  <c r="I3499" i="49"/>
  <c r="M257" i="50" s="1"/>
  <c r="C3499" i="49"/>
  <c r="I3498" i="49"/>
  <c r="M256" i="50" s="1"/>
  <c r="C3498" i="49"/>
  <c r="I3497" i="49"/>
  <c r="M255" i="50" s="1"/>
  <c r="C3497" i="49"/>
  <c r="I3496" i="49"/>
  <c r="M249" i="50" s="1"/>
  <c r="C3496" i="49"/>
  <c r="I3495" i="49"/>
  <c r="M223" i="50" s="1"/>
  <c r="C3495" i="49"/>
  <c r="I3494" i="49"/>
  <c r="M221" i="50" s="1"/>
  <c r="C3494" i="49"/>
  <c r="I3493" i="49"/>
  <c r="M217" i="50" s="1"/>
  <c r="C3493" i="49"/>
  <c r="I3492" i="49"/>
  <c r="M214" i="50" s="1"/>
  <c r="C3492" i="49"/>
  <c r="I3491" i="49"/>
  <c r="M213" i="50" s="1"/>
  <c r="C3491" i="49"/>
  <c r="I3490" i="49"/>
  <c r="M210" i="50" s="1"/>
  <c r="C3490" i="49"/>
  <c r="I3489" i="49"/>
  <c r="M209" i="50" s="1"/>
  <c r="C3489" i="49"/>
  <c r="I3488" i="49"/>
  <c r="M204" i="50" s="1"/>
  <c r="C3488" i="49"/>
  <c r="I3487" i="49"/>
  <c r="M202" i="50" s="1"/>
  <c r="C3487" i="49"/>
  <c r="I3486" i="49"/>
  <c r="M196" i="50" s="1"/>
  <c r="C3486" i="49"/>
  <c r="I3485" i="49"/>
  <c r="M194" i="50" s="1"/>
  <c r="C3485" i="49"/>
  <c r="I3484" i="49"/>
  <c r="M193" i="50" s="1"/>
  <c r="C3484" i="49"/>
  <c r="I3483" i="49"/>
  <c r="M191" i="50" s="1"/>
  <c r="C3483" i="49"/>
  <c r="I3482" i="49"/>
  <c r="M190" i="50" s="1"/>
  <c r="C3482" i="49"/>
  <c r="I3481" i="49"/>
  <c r="M188" i="50" s="1"/>
  <c r="C3481" i="49"/>
  <c r="I3480" i="49"/>
  <c r="M184" i="50" s="1"/>
  <c r="C3480" i="49"/>
  <c r="I3479" i="49"/>
  <c r="M177" i="50" s="1"/>
  <c r="C3479" i="49"/>
  <c r="I3478" i="49"/>
  <c r="M173" i="50" s="1"/>
  <c r="C3478" i="49"/>
  <c r="I3477" i="49"/>
  <c r="M168" i="50" s="1"/>
  <c r="C3477" i="49"/>
  <c r="I3476" i="49"/>
  <c r="M166" i="50" s="1"/>
  <c r="C3476" i="49"/>
  <c r="I3475" i="49"/>
  <c r="M163" i="50" s="1"/>
  <c r="C3475" i="49"/>
  <c r="I3474" i="49"/>
  <c r="M158" i="50" s="1"/>
  <c r="C3474" i="49"/>
  <c r="I3473" i="49"/>
  <c r="M153" i="50" s="1"/>
  <c r="C3473" i="49"/>
  <c r="I3472" i="49"/>
  <c r="M152" i="50" s="1"/>
  <c r="C3472" i="49"/>
  <c r="I3471" i="49"/>
  <c r="M144" i="50" s="1"/>
  <c r="C3471" i="49"/>
  <c r="I3470" i="49"/>
  <c r="M143" i="50" s="1"/>
  <c r="C3470" i="49"/>
  <c r="I3469" i="49"/>
  <c r="M141" i="50" s="1"/>
  <c r="C3469" i="49"/>
  <c r="I3468" i="49"/>
  <c r="C3468" i="49"/>
  <c r="I3467" i="49"/>
  <c r="C3467" i="49"/>
  <c r="I3466" i="49"/>
  <c r="M137" i="50" s="1"/>
  <c r="C3466" i="49"/>
  <c r="I3465" i="49"/>
  <c r="M134" i="50" s="1"/>
  <c r="C3465" i="49"/>
  <c r="I3464" i="49"/>
  <c r="C3464" i="49"/>
  <c r="I3463" i="49"/>
  <c r="C3463" i="49"/>
  <c r="I3462" i="49"/>
  <c r="M128" i="50" s="1"/>
  <c r="C3462" i="49"/>
  <c r="I3461" i="49"/>
  <c r="M126" i="50" s="1"/>
  <c r="C3461" i="49"/>
  <c r="I3460" i="49"/>
  <c r="M124" i="50" s="1"/>
  <c r="C3460" i="49"/>
  <c r="I3459" i="49"/>
  <c r="M123" i="50" s="1"/>
  <c r="C3459" i="49"/>
  <c r="I3458" i="49"/>
  <c r="M121" i="50" s="1"/>
  <c r="C3458" i="49"/>
  <c r="I3457" i="49"/>
  <c r="M116" i="50" s="1"/>
  <c r="C3457" i="49"/>
  <c r="I3456" i="49"/>
  <c r="M115" i="50" s="1"/>
  <c r="C3456" i="49"/>
  <c r="I3455" i="49"/>
  <c r="C3455" i="49"/>
  <c r="I3454" i="49"/>
  <c r="M113" i="50" s="1"/>
  <c r="C3454" i="49"/>
  <c r="I3453" i="49"/>
  <c r="C3453" i="49"/>
  <c r="I3452" i="49"/>
  <c r="C3452" i="49"/>
  <c r="I3451" i="49"/>
  <c r="C3451" i="49"/>
  <c r="I3450" i="49"/>
  <c r="C3450" i="49"/>
  <c r="I3449" i="49"/>
  <c r="C3449" i="49"/>
  <c r="I3448" i="49"/>
  <c r="C3448" i="49"/>
  <c r="I3447" i="49"/>
  <c r="C3447" i="49"/>
  <c r="I3446" i="49"/>
  <c r="C3446" i="49"/>
  <c r="I3445" i="49"/>
  <c r="C3445" i="49"/>
  <c r="I3444" i="49"/>
  <c r="C3444" i="49"/>
  <c r="I3443" i="49"/>
  <c r="C3443" i="49"/>
  <c r="I3442" i="49"/>
  <c r="C3442" i="49"/>
  <c r="I3441" i="49"/>
  <c r="C3441" i="49"/>
  <c r="I3440" i="49"/>
  <c r="C3440" i="49"/>
  <c r="I3439" i="49"/>
  <c r="C3439" i="49"/>
  <c r="I3438" i="49"/>
  <c r="C3438" i="49"/>
  <c r="I3437" i="49"/>
  <c r="C3437" i="49"/>
  <c r="I3436" i="49"/>
  <c r="C3436" i="49"/>
  <c r="I3435" i="49"/>
  <c r="C3435" i="49"/>
  <c r="I3434" i="49"/>
  <c r="C3434" i="49"/>
  <c r="I3433" i="49"/>
  <c r="C3433" i="49"/>
  <c r="I3432" i="49"/>
  <c r="M107" i="50" s="1"/>
  <c r="C3432" i="49"/>
  <c r="I3431" i="49"/>
  <c r="M106" i="50" s="1"/>
  <c r="C3431" i="49"/>
  <c r="I3430" i="49"/>
  <c r="M103" i="50" s="1"/>
  <c r="C3430" i="49"/>
  <c r="I3429" i="49"/>
  <c r="M101" i="50" s="1"/>
  <c r="C3429" i="49"/>
  <c r="I3428" i="49"/>
  <c r="C3428" i="49"/>
  <c r="I3427" i="49"/>
  <c r="C3427" i="49"/>
  <c r="I3426" i="49"/>
  <c r="C3426" i="49"/>
  <c r="I3425" i="49"/>
  <c r="C3425" i="49"/>
  <c r="I3424" i="49"/>
  <c r="C3424" i="49"/>
  <c r="I3423" i="49"/>
  <c r="C3423" i="49"/>
  <c r="I3422" i="49"/>
  <c r="M83" i="50" s="1"/>
  <c r="C3422" i="49"/>
  <c r="I3421" i="49"/>
  <c r="M79" i="50" s="1"/>
  <c r="C3421" i="49"/>
  <c r="I3420" i="49"/>
  <c r="M78" i="50" s="1"/>
  <c r="C3420" i="49"/>
  <c r="I3419" i="49"/>
  <c r="M75" i="50" s="1"/>
  <c r="C3419" i="49"/>
  <c r="I3418" i="49"/>
  <c r="M74" i="50" s="1"/>
  <c r="C3418" i="49"/>
  <c r="I3417" i="49"/>
  <c r="M72" i="50" s="1"/>
  <c r="C3417" i="49"/>
  <c r="I3416" i="49"/>
  <c r="M68" i="50" s="1"/>
  <c r="C3416" i="49"/>
  <c r="I3415" i="49"/>
  <c r="M67" i="50" s="1"/>
  <c r="C3415" i="49"/>
  <c r="I3414" i="49"/>
  <c r="C3414" i="49"/>
  <c r="I3413" i="49"/>
  <c r="C3413" i="49"/>
  <c r="I3412" i="49"/>
  <c r="C3412" i="49"/>
  <c r="I3411" i="49"/>
  <c r="C3411" i="49"/>
  <c r="I3410" i="49"/>
  <c r="C3410" i="49"/>
  <c r="I3409" i="49"/>
  <c r="C3409" i="49"/>
  <c r="I3408" i="49"/>
  <c r="C3408" i="49"/>
  <c r="I3407" i="49"/>
  <c r="C3407" i="49"/>
  <c r="I3406" i="49"/>
  <c r="C3406" i="49"/>
  <c r="I3405" i="49"/>
  <c r="C3405" i="49"/>
  <c r="I3404" i="49"/>
  <c r="C3404" i="49"/>
  <c r="I3403" i="49"/>
  <c r="C3403" i="49"/>
  <c r="I3402" i="49"/>
  <c r="C3402" i="49"/>
  <c r="I3401" i="49"/>
  <c r="C3401" i="49"/>
  <c r="I3400" i="49"/>
  <c r="C3400" i="49"/>
  <c r="I3399" i="49"/>
  <c r="C3399" i="49"/>
  <c r="I3398" i="49"/>
  <c r="C3398" i="49"/>
  <c r="I3397" i="49"/>
  <c r="C3397" i="49"/>
  <c r="I3396" i="49"/>
  <c r="C3396" i="49"/>
  <c r="I3395" i="49"/>
  <c r="C3395" i="49"/>
  <c r="I3394" i="49"/>
  <c r="C3394" i="49"/>
  <c r="I3393" i="49"/>
  <c r="C3393" i="49"/>
  <c r="I3392" i="49"/>
  <c r="C3392" i="49"/>
  <c r="I3391" i="49"/>
  <c r="C3391" i="49"/>
  <c r="I3390" i="49"/>
  <c r="M60" i="50" s="1"/>
  <c r="C3390" i="49"/>
  <c r="I3389" i="49"/>
  <c r="M58" i="50" s="1"/>
  <c r="C3389" i="49"/>
  <c r="I3388" i="49"/>
  <c r="C3388" i="49"/>
  <c r="I3387" i="49"/>
  <c r="C3387" i="49"/>
  <c r="I3386" i="49"/>
  <c r="M53" i="50" s="1"/>
  <c r="C3386" i="49"/>
  <c r="I3385" i="49"/>
  <c r="M48" i="50" s="1"/>
  <c r="C3385" i="49"/>
  <c r="I3384" i="49"/>
  <c r="C3384" i="49"/>
  <c r="I3383" i="49"/>
  <c r="C3383" i="49"/>
  <c r="I3382" i="49"/>
  <c r="M42" i="50" s="1"/>
  <c r="C3382" i="49"/>
  <c r="I3381" i="49"/>
  <c r="M41" i="50" s="1"/>
  <c r="C3381" i="49"/>
  <c r="I3380" i="49"/>
  <c r="M22" i="50" s="1"/>
  <c r="C3380" i="49"/>
  <c r="I3379" i="49"/>
  <c r="M17" i="50" s="1"/>
  <c r="C3379" i="49"/>
  <c r="I3378" i="49"/>
  <c r="M16" i="50" s="1"/>
  <c r="C3378" i="49"/>
  <c r="I3377" i="49"/>
  <c r="M10" i="50" s="1"/>
  <c r="C3377" i="49"/>
  <c r="I3376" i="49"/>
  <c r="M9" i="50" s="1"/>
  <c r="C3376" i="49"/>
  <c r="I3375" i="49"/>
  <c r="M7" i="50" s="1"/>
  <c r="C3375" i="49"/>
  <c r="I3374" i="49"/>
  <c r="M6" i="50" s="1"/>
  <c r="C3374" i="49"/>
  <c r="I3373" i="49"/>
  <c r="M5" i="50" s="1"/>
  <c r="C3373" i="49"/>
  <c r="I3372" i="49"/>
  <c r="Z729" i="50" s="1"/>
  <c r="C3372" i="49"/>
  <c r="I3371" i="49"/>
  <c r="Z694" i="50" s="1"/>
  <c r="C3371" i="49"/>
  <c r="I3370" i="49"/>
  <c r="Z678" i="50" s="1"/>
  <c r="C3370" i="49"/>
  <c r="I3369" i="49"/>
  <c r="Z621" i="50" s="1"/>
  <c r="C3369" i="49"/>
  <c r="I3368" i="49"/>
  <c r="Z561" i="50" s="1"/>
  <c r="C3368" i="49"/>
  <c r="I3367" i="49"/>
  <c r="Z524" i="50" s="1"/>
  <c r="C3367" i="49"/>
  <c r="I3366" i="49"/>
  <c r="Z472" i="50" s="1"/>
  <c r="C3366" i="49"/>
  <c r="I3365" i="49"/>
  <c r="Z465" i="50" s="1"/>
  <c r="C3365" i="49"/>
  <c r="I3364" i="49"/>
  <c r="Z378" i="50" s="1"/>
  <c r="C3364" i="49"/>
  <c r="I3363" i="49"/>
  <c r="Z288" i="50" s="1"/>
  <c r="C3363" i="49"/>
  <c r="I3362" i="49"/>
  <c r="Z268" i="50" s="1"/>
  <c r="C3362" i="49"/>
  <c r="I3361" i="49"/>
  <c r="Z250" i="50" s="1"/>
  <c r="C3361" i="49"/>
  <c r="I3360" i="49"/>
  <c r="Z217" i="50" s="1"/>
  <c r="C3360" i="49"/>
  <c r="I3359" i="49"/>
  <c r="Z213" i="50" s="1"/>
  <c r="C3359" i="49"/>
  <c r="I3358" i="49"/>
  <c r="Z205" i="50" s="1"/>
  <c r="C3358" i="49"/>
  <c r="I3357" i="49"/>
  <c r="Z143" i="50" s="1"/>
  <c r="C3357" i="49"/>
  <c r="I3356" i="49"/>
  <c r="Z107" i="50" s="1"/>
  <c r="C3356" i="49"/>
  <c r="I3355" i="49"/>
  <c r="Z59" i="50" s="1"/>
  <c r="C3355" i="49"/>
  <c r="I3354" i="49"/>
  <c r="Z58" i="50" s="1"/>
  <c r="C3354" i="49"/>
  <c r="I3353" i="49"/>
  <c r="Z12" i="50" s="1"/>
  <c r="C3353" i="49"/>
  <c r="I3352" i="49"/>
  <c r="Z11" i="50" s="1"/>
  <c r="C3352" i="49"/>
  <c r="I3351" i="49"/>
  <c r="Z10" i="50" s="1"/>
  <c r="C3351" i="49"/>
  <c r="I3350" i="49"/>
  <c r="Z5" i="50" s="1"/>
  <c r="Z4" i="50" s="1"/>
  <c r="C3350" i="49"/>
  <c r="I3349" i="49"/>
  <c r="AE729" i="50" s="1"/>
  <c r="C3349" i="49"/>
  <c r="I3348" i="49"/>
  <c r="AE706" i="50" s="1"/>
  <c r="C3348" i="49"/>
  <c r="I3347" i="49"/>
  <c r="C3347" i="49"/>
  <c r="I3346" i="49"/>
  <c r="AE694" i="50" s="1"/>
  <c r="C3346" i="49"/>
  <c r="I3345" i="49"/>
  <c r="AE684" i="50" s="1"/>
  <c r="C3345" i="49"/>
  <c r="I3344" i="49"/>
  <c r="AE680" i="50" s="1"/>
  <c r="C3344" i="49"/>
  <c r="I3343" i="49"/>
  <c r="AE678" i="50" s="1"/>
  <c r="C3343" i="49"/>
  <c r="I3342" i="49"/>
  <c r="AE670" i="50" s="1"/>
  <c r="C3342" i="49"/>
  <c r="I3341" i="49"/>
  <c r="AE629" i="50" s="1"/>
  <c r="C3341" i="49"/>
  <c r="I3340" i="49"/>
  <c r="AE621" i="50" s="1"/>
  <c r="C3340" i="49"/>
  <c r="I3339" i="49"/>
  <c r="AE617" i="50" s="1"/>
  <c r="C3339" i="49"/>
  <c r="I3338" i="49"/>
  <c r="AE616" i="50" s="1"/>
  <c r="C3338" i="49"/>
  <c r="I3337" i="49"/>
  <c r="AE612" i="50" s="1"/>
  <c r="C3337" i="49"/>
  <c r="I3336" i="49"/>
  <c r="AE611" i="50" s="1"/>
  <c r="C3336" i="49"/>
  <c r="I3335" i="49"/>
  <c r="AE556" i="50" s="1"/>
  <c r="C3335" i="49"/>
  <c r="I3334" i="49"/>
  <c r="AE554" i="50" s="1"/>
  <c r="C3334" i="49"/>
  <c r="I3333" i="49"/>
  <c r="AE541" i="50" s="1"/>
  <c r="C3333" i="49"/>
  <c r="I3332" i="49"/>
  <c r="AE525" i="50" s="1"/>
  <c r="C3332" i="49"/>
  <c r="I3331" i="49"/>
  <c r="AE514" i="50" s="1"/>
  <c r="C3331" i="49"/>
  <c r="I3330" i="49"/>
  <c r="AE472" i="50" s="1"/>
  <c r="C3330" i="49"/>
  <c r="I3329" i="49"/>
  <c r="AE465" i="50" s="1"/>
  <c r="C3329" i="49"/>
  <c r="I3328" i="49"/>
  <c r="AE403" i="50" s="1"/>
  <c r="C3328" i="49"/>
  <c r="I3327" i="49"/>
  <c r="AE368" i="50" s="1"/>
  <c r="C3327" i="49"/>
  <c r="I3326" i="49"/>
  <c r="AE349" i="50" s="1"/>
  <c r="C3326" i="49"/>
  <c r="I3325" i="49"/>
  <c r="AE347" i="50" s="1"/>
  <c r="C3325" i="49"/>
  <c r="I3324" i="49"/>
  <c r="AE343" i="50" s="1"/>
  <c r="C3324" i="49"/>
  <c r="I3323" i="49"/>
  <c r="AE288" i="50" s="1"/>
  <c r="C3323" i="49"/>
  <c r="I3322" i="49"/>
  <c r="AE263" i="50" s="1"/>
  <c r="C3322" i="49"/>
  <c r="I3321" i="49"/>
  <c r="AE261" i="50" s="1"/>
  <c r="C3321" i="49"/>
  <c r="I3320" i="49"/>
  <c r="AE252" i="50" s="1"/>
  <c r="C3320" i="49"/>
  <c r="I3319" i="49"/>
  <c r="AE229" i="50" s="1"/>
  <c r="C3319" i="49"/>
  <c r="I3318" i="49"/>
  <c r="AE223" i="50" s="1"/>
  <c r="C3318" i="49"/>
  <c r="I3317" i="49"/>
  <c r="AE221" i="50" s="1"/>
  <c r="C3317" i="49"/>
  <c r="I3316" i="49"/>
  <c r="AE216" i="50" s="1"/>
  <c r="C3316" i="49"/>
  <c r="I3315" i="49"/>
  <c r="AE204" i="50" s="1"/>
  <c r="C3315" i="49"/>
  <c r="I3314" i="49"/>
  <c r="AE175" i="50" s="1"/>
  <c r="C3314" i="49"/>
  <c r="I3313" i="49"/>
  <c r="AE173" i="50" s="1"/>
  <c r="C3313" i="49"/>
  <c r="I3312" i="49"/>
  <c r="AE164" i="50" s="1"/>
  <c r="C3312" i="49"/>
  <c r="I3311" i="49"/>
  <c r="AE154" i="50" s="1"/>
  <c r="C3311" i="49"/>
  <c r="I3310" i="49"/>
  <c r="AE143" i="50" s="1"/>
  <c r="C3310" i="49"/>
  <c r="I3309" i="49"/>
  <c r="AE128" i="50" s="1"/>
  <c r="C3309" i="49"/>
  <c r="I3308" i="49"/>
  <c r="AE121" i="50" s="1"/>
  <c r="C3308" i="49"/>
  <c r="I3307" i="49"/>
  <c r="AE109" i="50" s="1"/>
  <c r="C3307" i="49"/>
  <c r="I3306" i="49"/>
  <c r="AE107" i="50" s="1"/>
  <c r="C3306" i="49"/>
  <c r="I3305" i="49"/>
  <c r="AE79" i="50" s="1"/>
  <c r="C3305" i="49"/>
  <c r="I3304" i="49"/>
  <c r="AE72" i="50" s="1"/>
  <c r="C3304" i="49"/>
  <c r="I3303" i="49"/>
  <c r="AE62" i="50" s="1"/>
  <c r="C3303" i="49"/>
  <c r="I3302" i="49"/>
  <c r="AE59" i="50" s="1"/>
  <c r="C3302" i="49"/>
  <c r="I3301" i="49"/>
  <c r="AE56" i="50" s="1"/>
  <c r="C3301" i="49"/>
  <c r="I3300" i="49"/>
  <c r="AE48" i="50" s="1"/>
  <c r="C3300" i="49"/>
  <c r="I3299" i="49"/>
  <c r="AE12" i="50" s="1"/>
  <c r="C3299" i="49"/>
  <c r="I3298" i="49"/>
  <c r="AE10" i="50" s="1"/>
  <c r="C3298" i="49"/>
  <c r="I3297" i="49"/>
  <c r="AE7" i="50" s="1"/>
  <c r="C3297" i="49"/>
  <c r="I3296" i="49"/>
  <c r="AE5" i="50" s="1"/>
  <c r="AE4" i="50" s="1"/>
  <c r="C3296" i="49"/>
  <c r="I3295" i="49"/>
  <c r="H736" i="50" s="1"/>
  <c r="C3295" i="49"/>
  <c r="I3294" i="49"/>
  <c r="H730" i="50" s="1"/>
  <c r="C3294" i="49"/>
  <c r="I3293" i="49"/>
  <c r="H729" i="50" s="1"/>
  <c r="C3293" i="49"/>
  <c r="I3292" i="49"/>
  <c r="H705" i="50" s="1"/>
  <c r="C3292" i="49"/>
  <c r="I3291" i="49"/>
  <c r="H696" i="50" s="1"/>
  <c r="C3291" i="49"/>
  <c r="I3290" i="49"/>
  <c r="H694" i="50" s="1"/>
  <c r="C3290" i="49"/>
  <c r="I3289" i="49"/>
  <c r="H690" i="50" s="1"/>
  <c r="C3289" i="49"/>
  <c r="I3288" i="49"/>
  <c r="H678" i="50" s="1"/>
  <c r="C3288" i="49"/>
  <c r="I3287" i="49"/>
  <c r="H676" i="50" s="1"/>
  <c r="C3287" i="49"/>
  <c r="I3286" i="49"/>
  <c r="H675" i="50" s="1"/>
  <c r="C3286" i="49"/>
  <c r="I3285" i="49"/>
  <c r="H670" i="50" s="1"/>
  <c r="C3285" i="49"/>
  <c r="I3284" i="49"/>
  <c r="H666" i="50" s="1"/>
  <c r="C3284" i="49"/>
  <c r="I3283" i="49"/>
  <c r="H665" i="50" s="1"/>
  <c r="C3283" i="49"/>
  <c r="I3282" i="49"/>
  <c r="H664" i="50" s="1"/>
  <c r="C3282" i="49"/>
  <c r="I3281" i="49"/>
  <c r="H662" i="50" s="1"/>
  <c r="C3281" i="49"/>
  <c r="I3280" i="49"/>
  <c r="H660" i="50" s="1"/>
  <c r="C3280" i="49"/>
  <c r="I3279" i="49"/>
  <c r="C3279" i="49"/>
  <c r="I3278" i="49"/>
  <c r="H658" i="50" s="1"/>
  <c r="C3278" i="49"/>
  <c r="I3277" i="49"/>
  <c r="H657" i="50" s="1"/>
  <c r="C3277" i="49"/>
  <c r="I3276" i="49"/>
  <c r="H655" i="50" s="1"/>
  <c r="C3276" i="49"/>
  <c r="I3275" i="49"/>
  <c r="H654" i="50" s="1"/>
  <c r="C3275" i="49"/>
  <c r="I3274" i="49"/>
  <c r="C3274" i="49"/>
  <c r="I3273" i="49"/>
  <c r="C3273" i="49"/>
  <c r="I3272" i="49"/>
  <c r="H648" i="50" s="1"/>
  <c r="C3272" i="49"/>
  <c r="I3271" i="49"/>
  <c r="H647" i="50" s="1"/>
  <c r="C3271" i="49"/>
  <c r="I3270" i="49"/>
  <c r="H646" i="50" s="1"/>
  <c r="C3270" i="49"/>
  <c r="I3269" i="49"/>
  <c r="H645" i="50" s="1"/>
  <c r="C3269" i="49"/>
  <c r="I3268" i="49"/>
  <c r="H642" i="50" s="1"/>
  <c r="C3268" i="49"/>
  <c r="I3267" i="49"/>
  <c r="H635" i="50" s="1"/>
  <c r="C3267" i="49"/>
  <c r="I3266" i="49"/>
  <c r="H633" i="50" s="1"/>
  <c r="C3266" i="49"/>
  <c r="I3265" i="49"/>
  <c r="H631" i="50" s="1"/>
  <c r="C3265" i="49"/>
  <c r="I3264" i="49"/>
  <c r="H628" i="50" s="1"/>
  <c r="C3264" i="49"/>
  <c r="I3263" i="49"/>
  <c r="H618" i="50" s="1"/>
  <c r="C3263" i="49"/>
  <c r="I3262" i="49"/>
  <c r="H614" i="50" s="1"/>
  <c r="C3262" i="49"/>
  <c r="I3261" i="49"/>
  <c r="H613" i="50" s="1"/>
  <c r="C3261" i="49"/>
  <c r="I3260" i="49"/>
  <c r="H611" i="50" s="1"/>
  <c r="C3260" i="49"/>
  <c r="I3259" i="49"/>
  <c r="H608" i="50" s="1"/>
  <c r="C3259" i="49"/>
  <c r="I3258" i="49"/>
  <c r="H604" i="50" s="1"/>
  <c r="C3258" i="49"/>
  <c r="I3257" i="49"/>
  <c r="H603" i="50" s="1"/>
  <c r="C3257" i="49"/>
  <c r="I3256" i="49"/>
  <c r="H600" i="50" s="1"/>
  <c r="C3256" i="49"/>
  <c r="I3255" i="49"/>
  <c r="H599" i="50" s="1"/>
  <c r="C3255" i="49"/>
  <c r="I3254" i="49"/>
  <c r="H598" i="50" s="1"/>
  <c r="C3254" i="49"/>
  <c r="I3253" i="49"/>
  <c r="H597" i="50" s="1"/>
  <c r="C3253" i="49"/>
  <c r="I3252" i="49"/>
  <c r="H594" i="50" s="1"/>
  <c r="C3252" i="49"/>
  <c r="I3251" i="49"/>
  <c r="H593" i="50" s="1"/>
  <c r="C3251" i="49"/>
  <c r="I3250" i="49"/>
  <c r="H592" i="50" s="1"/>
  <c r="C3250" i="49"/>
  <c r="I3249" i="49"/>
  <c r="H591" i="50" s="1"/>
  <c r="C3249" i="49"/>
  <c r="I3248" i="49"/>
  <c r="H590" i="50" s="1"/>
  <c r="C3248" i="49"/>
  <c r="I3247" i="49"/>
  <c r="H589" i="50" s="1"/>
  <c r="C3247" i="49"/>
  <c r="I3246" i="49"/>
  <c r="H588" i="50" s="1"/>
  <c r="C3246" i="49"/>
  <c r="I3245" i="49"/>
  <c r="H574" i="50" s="1"/>
  <c r="C3245" i="49"/>
  <c r="I3244" i="49"/>
  <c r="H573" i="50" s="1"/>
  <c r="C3244" i="49"/>
  <c r="I3243" i="49"/>
  <c r="H572" i="50" s="1"/>
  <c r="C3243" i="49"/>
  <c r="I3242" i="49"/>
  <c r="H571" i="50" s="1"/>
  <c r="C3242" i="49"/>
  <c r="I3241" i="49"/>
  <c r="H566" i="50" s="1"/>
  <c r="C3241" i="49"/>
  <c r="I3240" i="49"/>
  <c r="H563" i="50" s="1"/>
  <c r="C3240" i="49"/>
  <c r="I3239" i="49"/>
  <c r="H562" i="50" s="1"/>
  <c r="C3239" i="49"/>
  <c r="I3238" i="49"/>
  <c r="H557" i="50" s="1"/>
  <c r="C3238" i="49"/>
  <c r="I3237" i="49"/>
  <c r="H556" i="50" s="1"/>
  <c r="C3237" i="49"/>
  <c r="I3236" i="49"/>
  <c r="H555" i="50" s="1"/>
  <c r="C3236" i="49"/>
  <c r="I3235" i="49"/>
  <c r="H549" i="50" s="1"/>
  <c r="C3235" i="49"/>
  <c r="I3234" i="49"/>
  <c r="H548" i="50" s="1"/>
  <c r="C3234" i="49"/>
  <c r="I3233" i="49"/>
  <c r="H543" i="50" s="1"/>
  <c r="C3233" i="49"/>
  <c r="I3232" i="49"/>
  <c r="H541" i="50" s="1"/>
  <c r="C3232" i="49"/>
  <c r="I3231" i="49"/>
  <c r="H540" i="50" s="1"/>
  <c r="C3231" i="49"/>
  <c r="I3230" i="49"/>
  <c r="H528" i="50" s="1"/>
  <c r="C3230" i="49"/>
  <c r="I3229" i="49"/>
  <c r="C3229" i="49"/>
  <c r="I3228" i="49"/>
  <c r="H525" i="50" s="1"/>
  <c r="C3228" i="49"/>
  <c r="I3227" i="49"/>
  <c r="H524" i="50" s="1"/>
  <c r="C3227" i="49"/>
  <c r="I3226" i="49"/>
  <c r="H521" i="50" s="1"/>
  <c r="C3226" i="49"/>
  <c r="I3225" i="49"/>
  <c r="H514" i="50" s="1"/>
  <c r="C3225" i="49"/>
  <c r="I3224" i="49"/>
  <c r="H513" i="50" s="1"/>
  <c r="C3224" i="49"/>
  <c r="I3223" i="49"/>
  <c r="H510" i="50" s="1"/>
  <c r="C3223" i="49"/>
  <c r="I3222" i="49"/>
  <c r="H493" i="50" s="1"/>
  <c r="C3222" i="49"/>
  <c r="I3221" i="49"/>
  <c r="H488" i="50" s="1"/>
  <c r="C3221" i="49"/>
  <c r="I3220" i="49"/>
  <c r="H461" i="50" s="1"/>
  <c r="C3220" i="49"/>
  <c r="I3219" i="49"/>
  <c r="H460" i="50" s="1"/>
  <c r="C3219" i="49"/>
  <c r="I3218" i="49"/>
  <c r="C3218" i="49"/>
  <c r="I3217" i="49"/>
  <c r="C3217" i="49"/>
  <c r="I3216" i="49"/>
  <c r="H455" i="50" s="1"/>
  <c r="C3216" i="49"/>
  <c r="I3215" i="49"/>
  <c r="H452" i="50" s="1"/>
  <c r="C3215" i="49"/>
  <c r="I3214" i="49"/>
  <c r="H451" i="50" s="1"/>
  <c r="C3214" i="49"/>
  <c r="I3213" i="49"/>
  <c r="H417" i="50" s="1"/>
  <c r="C3213" i="49"/>
  <c r="I3212" i="49"/>
  <c r="H403" i="50" s="1"/>
  <c r="C3212" i="49"/>
  <c r="I3211" i="49"/>
  <c r="H378" i="50" s="1"/>
  <c r="C3211" i="49"/>
  <c r="I3210" i="49"/>
  <c r="H363" i="50" s="1"/>
  <c r="C3210" i="49"/>
  <c r="I3209" i="49"/>
  <c r="H352" i="50" s="1"/>
  <c r="C3209" i="49"/>
  <c r="I3208" i="49"/>
  <c r="H347" i="50" s="1"/>
  <c r="C3208" i="49"/>
  <c r="I3207" i="49"/>
  <c r="H345" i="50" s="1"/>
  <c r="C3207" i="49"/>
  <c r="I3206" i="49"/>
  <c r="C3206" i="49"/>
  <c r="I3205" i="49"/>
  <c r="C3205" i="49"/>
  <c r="I3204" i="49"/>
  <c r="C3204" i="49"/>
  <c r="I3203" i="49"/>
  <c r="C3203" i="49"/>
  <c r="I3202" i="49"/>
  <c r="C3202" i="49"/>
  <c r="I3201" i="49"/>
  <c r="C3201" i="49"/>
  <c r="I3200" i="49"/>
  <c r="C3200" i="49"/>
  <c r="I3199" i="49"/>
  <c r="C3199" i="49"/>
  <c r="I3198" i="49"/>
  <c r="C3198" i="49"/>
  <c r="I3197" i="49"/>
  <c r="C3197" i="49"/>
  <c r="I3196" i="49"/>
  <c r="C3196" i="49"/>
  <c r="I3195" i="49"/>
  <c r="C3195" i="49"/>
  <c r="I3194" i="49"/>
  <c r="C3194" i="49"/>
  <c r="I3193" i="49"/>
  <c r="C3193" i="49"/>
  <c r="I3192" i="49"/>
  <c r="C3192" i="49"/>
  <c r="I3191" i="49"/>
  <c r="C3191" i="49"/>
  <c r="I3190" i="49"/>
  <c r="C3190" i="49"/>
  <c r="I3189" i="49"/>
  <c r="C3189" i="49"/>
  <c r="I3188" i="49"/>
  <c r="C3188" i="49"/>
  <c r="I3187" i="49"/>
  <c r="C3187" i="49"/>
  <c r="I3186" i="49"/>
  <c r="C3186" i="49"/>
  <c r="I3185" i="49"/>
  <c r="C3185" i="49"/>
  <c r="I3184" i="49"/>
  <c r="C3184" i="49"/>
  <c r="I3183" i="49"/>
  <c r="C3183" i="49"/>
  <c r="I3182" i="49"/>
  <c r="C3182" i="49"/>
  <c r="I3181" i="49"/>
  <c r="C3181" i="49"/>
  <c r="I3180" i="49"/>
  <c r="C3180" i="49"/>
  <c r="I3179" i="49"/>
  <c r="C3179" i="49"/>
  <c r="I3178" i="49"/>
  <c r="C3178" i="49"/>
  <c r="I3177" i="49"/>
  <c r="C3177" i="49"/>
  <c r="I3176" i="49"/>
  <c r="C3176" i="49"/>
  <c r="I3175" i="49"/>
  <c r="C3175" i="49"/>
  <c r="I3174" i="49"/>
  <c r="C3174" i="49"/>
  <c r="I3173" i="49"/>
  <c r="C3173" i="49"/>
  <c r="I3172" i="49"/>
  <c r="C3172" i="49"/>
  <c r="I3171" i="49"/>
  <c r="C3171" i="49"/>
  <c r="I3170" i="49"/>
  <c r="C3170" i="49"/>
  <c r="I3169" i="49"/>
  <c r="C3169" i="49"/>
  <c r="I3168" i="49"/>
  <c r="C3168" i="49"/>
  <c r="I3167" i="49"/>
  <c r="C3167" i="49"/>
  <c r="I3166" i="49"/>
  <c r="C3166" i="49"/>
  <c r="I3165" i="49"/>
  <c r="C3165" i="49"/>
  <c r="I3164" i="49"/>
  <c r="C3164" i="49"/>
  <c r="I3163" i="49"/>
  <c r="C3163" i="49"/>
  <c r="I3162" i="49"/>
  <c r="C3162" i="49"/>
  <c r="I3161" i="49"/>
  <c r="C3161" i="49"/>
  <c r="I3160" i="49"/>
  <c r="C3160" i="49"/>
  <c r="I3159" i="49"/>
  <c r="C3159" i="49"/>
  <c r="I3158" i="49"/>
  <c r="C3158" i="49"/>
  <c r="I3157" i="49"/>
  <c r="C3157" i="49"/>
  <c r="I3156" i="49"/>
  <c r="C3156" i="49"/>
  <c r="I3155" i="49"/>
  <c r="C3155" i="49"/>
  <c r="I3154" i="49"/>
  <c r="C3154" i="49"/>
  <c r="I3153" i="49"/>
  <c r="C3153" i="49"/>
  <c r="I3152" i="49"/>
  <c r="C3152" i="49"/>
  <c r="I3151" i="49"/>
  <c r="C3151" i="49"/>
  <c r="I3150" i="49"/>
  <c r="C3150" i="49"/>
  <c r="I3149" i="49"/>
  <c r="C3149" i="49"/>
  <c r="I3148" i="49"/>
  <c r="C3148" i="49"/>
  <c r="I3147" i="49"/>
  <c r="C3147" i="49"/>
  <c r="I3146" i="49"/>
  <c r="C3146" i="49"/>
  <c r="I3145" i="49"/>
  <c r="C3145" i="49"/>
  <c r="I3144" i="49"/>
  <c r="H263" i="50" s="1"/>
  <c r="C3144" i="49"/>
  <c r="I3143" i="49"/>
  <c r="H261" i="50" s="1"/>
  <c r="C3143" i="49"/>
  <c r="I3142" i="49"/>
  <c r="H257" i="50" s="1"/>
  <c r="C3142" i="49"/>
  <c r="I3141" i="49"/>
  <c r="H256" i="50" s="1"/>
  <c r="C3141" i="49"/>
  <c r="I3140" i="49"/>
  <c r="H255" i="50" s="1"/>
  <c r="C3140" i="49"/>
  <c r="I3139" i="49"/>
  <c r="H249" i="50" s="1"/>
  <c r="C3139" i="49"/>
  <c r="I3138" i="49"/>
  <c r="H236" i="50" s="1"/>
  <c r="C3138" i="49"/>
  <c r="I3137" i="49"/>
  <c r="H234" i="50" s="1"/>
  <c r="C3137" i="49"/>
  <c r="I3136" i="49"/>
  <c r="H228" i="50" s="1"/>
  <c r="C3136" i="49"/>
  <c r="I3135" i="49"/>
  <c r="H227" i="50" s="1"/>
  <c r="C3135" i="49"/>
  <c r="I3134" i="49"/>
  <c r="H224" i="50" s="1"/>
  <c r="C3134" i="49"/>
  <c r="I3133" i="49"/>
  <c r="H223" i="50" s="1"/>
  <c r="C3133" i="49"/>
  <c r="I3132" i="49"/>
  <c r="H222" i="50" s="1"/>
  <c r="C3132" i="49"/>
  <c r="I3131" i="49"/>
  <c r="H221" i="50" s="1"/>
  <c r="C3131" i="49"/>
  <c r="I3130" i="49"/>
  <c r="H217" i="50" s="1"/>
  <c r="C3130" i="49"/>
  <c r="I3129" i="49"/>
  <c r="H214" i="50" s="1"/>
  <c r="C3129" i="49"/>
  <c r="I3128" i="49"/>
  <c r="H208" i="50" s="1"/>
  <c r="C3128" i="49"/>
  <c r="I3127" i="49"/>
  <c r="H207" i="50" s="1"/>
  <c r="C3127" i="49"/>
  <c r="I3126" i="49"/>
  <c r="H205" i="50" s="1"/>
  <c r="C3126" i="49"/>
  <c r="I3125" i="49"/>
  <c r="H202" i="50" s="1"/>
  <c r="C3125" i="49"/>
  <c r="I3124" i="49"/>
  <c r="H200" i="50" s="1"/>
  <c r="C3124" i="49"/>
  <c r="I3123" i="49"/>
  <c r="C3123" i="49"/>
  <c r="I3122" i="49"/>
  <c r="H198" i="50" s="1"/>
  <c r="C3122" i="49"/>
  <c r="I3121" i="49"/>
  <c r="H196" i="50" s="1"/>
  <c r="C3121" i="49"/>
  <c r="I3120" i="49"/>
  <c r="H193" i="50" s="1"/>
  <c r="C3120" i="49"/>
  <c r="I3119" i="49"/>
  <c r="H191" i="50" s="1"/>
  <c r="C3119" i="49"/>
  <c r="I3118" i="49"/>
  <c r="H190" i="50" s="1"/>
  <c r="C3118" i="49"/>
  <c r="I3117" i="49"/>
  <c r="H188" i="50" s="1"/>
  <c r="C3117" i="49"/>
  <c r="I3116" i="49"/>
  <c r="H186" i="50" s="1"/>
  <c r="C3116" i="49"/>
  <c r="I3115" i="49"/>
  <c r="H184" i="50" s="1"/>
  <c r="C3115" i="49"/>
  <c r="I3114" i="49"/>
  <c r="H183" i="50" s="1"/>
  <c r="C3114" i="49"/>
  <c r="I3113" i="49"/>
  <c r="H179" i="50" s="1"/>
  <c r="C3113" i="49"/>
  <c r="I3112" i="49"/>
  <c r="H163" i="50" s="1"/>
  <c r="C3112" i="49"/>
  <c r="I3111" i="49"/>
  <c r="H157" i="50" s="1"/>
  <c r="C3111" i="49"/>
  <c r="I3110" i="49"/>
  <c r="H153" i="50" s="1"/>
  <c r="C3110" i="49"/>
  <c r="I3109" i="49"/>
  <c r="H151" i="50" s="1"/>
  <c r="C3109" i="49"/>
  <c r="I3108" i="49"/>
  <c r="H142" i="50" s="1"/>
  <c r="C3108" i="49"/>
  <c r="I3107" i="49"/>
  <c r="H128" i="50" s="1"/>
  <c r="C3107" i="49"/>
  <c r="I3106" i="49"/>
  <c r="H126" i="50" s="1"/>
  <c r="C3106" i="49"/>
  <c r="I3105" i="49"/>
  <c r="H124" i="50" s="1"/>
  <c r="C3105" i="49"/>
  <c r="I3104" i="49"/>
  <c r="H123" i="50" s="1"/>
  <c r="C3104" i="49"/>
  <c r="I3103" i="49"/>
  <c r="H121" i="50" s="1"/>
  <c r="C3103" i="49"/>
  <c r="I3102" i="49"/>
  <c r="H110" i="50" s="1"/>
  <c r="C3102" i="49"/>
  <c r="I3101" i="49"/>
  <c r="H109" i="50" s="1"/>
  <c r="C3101" i="49"/>
  <c r="I3100" i="49"/>
  <c r="H103" i="50" s="1"/>
  <c r="C3100" i="49"/>
  <c r="I3099" i="49"/>
  <c r="H101" i="50" s="1"/>
  <c r="C3099" i="49"/>
  <c r="I3098" i="49"/>
  <c r="H99" i="50" s="1"/>
  <c r="C3098" i="49"/>
  <c r="I3097" i="49"/>
  <c r="H86" i="50" s="1"/>
  <c r="C3097" i="49"/>
  <c r="I3096" i="49"/>
  <c r="H78" i="50" s="1"/>
  <c r="C3096" i="49"/>
  <c r="I3095" i="49"/>
  <c r="H75" i="50" s="1"/>
  <c r="C3095" i="49"/>
  <c r="I3094" i="49"/>
  <c r="H74" i="50" s="1"/>
  <c r="C3094" i="49"/>
  <c r="I3093" i="49"/>
  <c r="H72" i="50" s="1"/>
  <c r="C3093" i="49"/>
  <c r="I3092" i="49"/>
  <c r="H71" i="50" s="1"/>
  <c r="C3092" i="49"/>
  <c r="I3091" i="49"/>
  <c r="H63" i="50" s="1"/>
  <c r="C3091" i="49"/>
  <c r="I3090" i="49"/>
  <c r="H62" i="50" s="1"/>
  <c r="C3090" i="49"/>
  <c r="I3089" i="49"/>
  <c r="H53" i="50" s="1"/>
  <c r="C3089" i="49"/>
  <c r="I3088" i="49"/>
  <c r="H12" i="50" s="1"/>
  <c r="C3088" i="49"/>
  <c r="I3087" i="49"/>
  <c r="H10" i="50" s="1"/>
  <c r="C3087" i="49"/>
  <c r="I3086" i="49"/>
  <c r="H5" i="50" s="1"/>
  <c r="C3086" i="49"/>
  <c r="I3085" i="49"/>
  <c r="O742" i="50" s="1"/>
  <c r="C3085" i="49"/>
  <c r="I3084" i="49"/>
  <c r="O737" i="50" s="1"/>
  <c r="C3084" i="49"/>
  <c r="I3083" i="49"/>
  <c r="O735" i="50" s="1"/>
  <c r="C3083" i="49"/>
  <c r="I3082" i="49"/>
  <c r="O734" i="50" s="1"/>
  <c r="C3082" i="49"/>
  <c r="I3081" i="49"/>
  <c r="C3081" i="49"/>
  <c r="I3080" i="49"/>
  <c r="O730" i="50" s="1"/>
  <c r="C3080" i="49"/>
  <c r="I3079" i="49"/>
  <c r="O729" i="50" s="1"/>
  <c r="C3079" i="49"/>
  <c r="I3078" i="49"/>
  <c r="O728" i="50" s="1"/>
  <c r="C3078" i="49"/>
  <c r="I3077" i="49"/>
  <c r="O720" i="50" s="1"/>
  <c r="C3077" i="49"/>
  <c r="I3076" i="49"/>
  <c r="O718" i="50" s="1"/>
  <c r="C3076" i="49"/>
  <c r="I3075" i="49"/>
  <c r="O716" i="50" s="1"/>
  <c r="C3075" i="49"/>
  <c r="I3074" i="49"/>
  <c r="O709" i="50" s="1"/>
  <c r="C3074" i="49"/>
  <c r="I3073" i="49"/>
  <c r="O707" i="50" s="1"/>
  <c r="C3073" i="49"/>
  <c r="I3072" i="49"/>
  <c r="O706" i="50" s="1"/>
  <c r="C3072" i="49"/>
  <c r="I3071" i="49"/>
  <c r="C3071" i="49"/>
  <c r="I3070" i="49"/>
  <c r="O696" i="50" s="1"/>
  <c r="C3070" i="49"/>
  <c r="I3069" i="49"/>
  <c r="O694" i="50" s="1"/>
  <c r="C3069" i="49"/>
  <c r="I3068" i="49"/>
  <c r="O690" i="50" s="1"/>
  <c r="C3068" i="49"/>
  <c r="I3067" i="49"/>
  <c r="O685" i="50" s="1"/>
  <c r="C3067" i="49"/>
  <c r="I3066" i="49"/>
  <c r="O684" i="50" s="1"/>
  <c r="C3066" i="49"/>
  <c r="I3065" i="49"/>
  <c r="O680" i="50" s="1"/>
  <c r="C3065" i="49"/>
  <c r="I3064" i="49"/>
  <c r="O678" i="50" s="1"/>
  <c r="C3064" i="49"/>
  <c r="I3063" i="49"/>
  <c r="O676" i="50" s="1"/>
  <c r="C3063" i="49"/>
  <c r="I3062" i="49"/>
  <c r="O675" i="50" s="1"/>
  <c r="C3062" i="49"/>
  <c r="I3061" i="49"/>
  <c r="O670" i="50" s="1"/>
  <c r="C3061" i="49"/>
  <c r="I3060" i="49"/>
  <c r="O664" i="50" s="1"/>
  <c r="C3060" i="49"/>
  <c r="I3059" i="49"/>
  <c r="O662" i="50" s="1"/>
  <c r="C3059" i="49"/>
  <c r="I3058" i="49"/>
  <c r="O659" i="50" s="1"/>
  <c r="C3058" i="49"/>
  <c r="I3057" i="49"/>
  <c r="O658" i="50" s="1"/>
  <c r="C3057" i="49"/>
  <c r="I3056" i="49"/>
  <c r="O657" i="50" s="1"/>
  <c r="C3056" i="49"/>
  <c r="I3055" i="49"/>
  <c r="O656" i="50" s="1"/>
  <c r="C3055" i="49"/>
  <c r="I3054" i="49"/>
  <c r="O655" i="50" s="1"/>
  <c r="C3054" i="49"/>
  <c r="I3053" i="49"/>
  <c r="O654" i="50" s="1"/>
  <c r="C3053" i="49"/>
  <c r="I3052" i="49"/>
  <c r="C3052" i="49"/>
  <c r="I3051" i="49"/>
  <c r="C3051" i="49"/>
  <c r="I3050" i="49"/>
  <c r="O648" i="50" s="1"/>
  <c r="C3050" i="49"/>
  <c r="I3049" i="49"/>
  <c r="O647" i="50" s="1"/>
  <c r="C3049" i="49"/>
  <c r="I3048" i="49"/>
  <c r="O646" i="50" s="1"/>
  <c r="C3048" i="49"/>
  <c r="I3047" i="49"/>
  <c r="O645" i="50" s="1"/>
  <c r="C3047" i="49"/>
  <c r="I3046" i="49"/>
  <c r="O642" i="50" s="1"/>
  <c r="C3046" i="49"/>
  <c r="I3045" i="49"/>
  <c r="O635" i="50" s="1"/>
  <c r="C3045" i="49"/>
  <c r="I3044" i="49"/>
  <c r="O633" i="50" s="1"/>
  <c r="C3044" i="49"/>
  <c r="I3043" i="49"/>
  <c r="O631" i="50" s="1"/>
  <c r="C3043" i="49"/>
  <c r="I3042" i="49"/>
  <c r="O629" i="50" s="1"/>
  <c r="C3042" i="49"/>
  <c r="I3041" i="49"/>
  <c r="O628" i="50" s="1"/>
  <c r="C3041" i="49"/>
  <c r="I3040" i="49"/>
  <c r="O623" i="50" s="1"/>
  <c r="C3040" i="49"/>
  <c r="I3039" i="49"/>
  <c r="O617" i="50" s="1"/>
  <c r="C3039" i="49"/>
  <c r="I3038" i="49"/>
  <c r="O616" i="50" s="1"/>
  <c r="C3038" i="49"/>
  <c r="I3037" i="49"/>
  <c r="O615" i="50" s="1"/>
  <c r="C3037" i="49"/>
  <c r="I3036" i="49"/>
  <c r="O612" i="50" s="1"/>
  <c r="C3036" i="49"/>
  <c r="I3035" i="49"/>
  <c r="O611" i="50" s="1"/>
  <c r="C3035" i="49"/>
  <c r="I3034" i="49"/>
  <c r="O608" i="50" s="1"/>
  <c r="C3034" i="49"/>
  <c r="I3033" i="49"/>
  <c r="O604" i="50" s="1"/>
  <c r="C3033" i="49"/>
  <c r="I3032" i="49"/>
  <c r="O603" i="50" s="1"/>
  <c r="C3032" i="49"/>
  <c r="I3031" i="49"/>
  <c r="O601" i="50" s="1"/>
  <c r="C3031" i="49"/>
  <c r="I3030" i="49"/>
  <c r="O600" i="50" s="1"/>
  <c r="C3030" i="49"/>
  <c r="I3029" i="49"/>
  <c r="O599" i="50" s="1"/>
  <c r="C3029" i="49"/>
  <c r="I3028" i="49"/>
  <c r="O598" i="50" s="1"/>
  <c r="C3028" i="49"/>
  <c r="I3027" i="49"/>
  <c r="O597" i="50" s="1"/>
  <c r="C3027" i="49"/>
  <c r="I3026" i="49"/>
  <c r="O594" i="50" s="1"/>
  <c r="C3026" i="49"/>
  <c r="I3025" i="49"/>
  <c r="O593" i="50" s="1"/>
  <c r="C3025" i="49"/>
  <c r="I3024" i="49"/>
  <c r="O592" i="50" s="1"/>
  <c r="C3024" i="49"/>
  <c r="I3023" i="49"/>
  <c r="O580" i="50" s="1"/>
  <c r="C3023" i="49"/>
  <c r="I3022" i="49"/>
  <c r="O574" i="50" s="1"/>
  <c r="C3022" i="49"/>
  <c r="I3021" i="49"/>
  <c r="O573" i="50" s="1"/>
  <c r="C3021" i="49"/>
  <c r="I3020" i="49"/>
  <c r="O571" i="50" s="1"/>
  <c r="C3020" i="49"/>
  <c r="I3019" i="49"/>
  <c r="O566" i="50" s="1"/>
  <c r="C3019" i="49"/>
  <c r="I3018" i="49"/>
  <c r="O564" i="50" s="1"/>
  <c r="C3018" i="49"/>
  <c r="I3017" i="49"/>
  <c r="O563" i="50" s="1"/>
  <c r="C3017" i="49"/>
  <c r="I3016" i="49"/>
  <c r="O561" i="50" s="1"/>
  <c r="C3016" i="49"/>
  <c r="I3015" i="49"/>
  <c r="C3015" i="49"/>
  <c r="I3014" i="49"/>
  <c r="O559" i="50" s="1"/>
  <c r="C3014" i="49"/>
  <c r="I3013" i="49"/>
  <c r="O556" i="50" s="1"/>
  <c r="C3013" i="49"/>
  <c r="I3012" i="49"/>
  <c r="O555" i="50" s="1"/>
  <c r="C3012" i="49"/>
  <c r="I3011" i="49"/>
  <c r="O548" i="50" s="1"/>
  <c r="C3011" i="49"/>
  <c r="I3010" i="49"/>
  <c r="O543" i="50" s="1"/>
  <c r="C3010" i="49"/>
  <c r="I3009" i="49"/>
  <c r="O542" i="50" s="1"/>
  <c r="C3009" i="49"/>
  <c r="I3008" i="49"/>
  <c r="O541" i="50" s="1"/>
  <c r="C3008" i="49"/>
  <c r="I3007" i="49"/>
  <c r="O540" i="50" s="1"/>
  <c r="C3007" i="49"/>
  <c r="I3006" i="49"/>
  <c r="O528" i="50" s="1"/>
  <c r="C3006" i="49"/>
  <c r="I3005" i="49"/>
  <c r="O527" i="50" s="1"/>
  <c r="C3005" i="49"/>
  <c r="I3004" i="49"/>
  <c r="C3004" i="49"/>
  <c r="I3003" i="49"/>
  <c r="C3003" i="49"/>
  <c r="I3002" i="49"/>
  <c r="O525" i="50" s="1"/>
  <c r="C3002" i="49"/>
  <c r="I3001" i="49"/>
  <c r="O524" i="50" s="1"/>
  <c r="C3001" i="49"/>
  <c r="I3000" i="49"/>
  <c r="O523" i="50" s="1"/>
  <c r="C3000" i="49"/>
  <c r="I2999" i="49"/>
  <c r="O521" i="50" s="1"/>
  <c r="C2999" i="49"/>
  <c r="I2998" i="49"/>
  <c r="O514" i="50" s="1"/>
  <c r="C2998" i="49"/>
  <c r="I2997" i="49"/>
  <c r="O513" i="50" s="1"/>
  <c r="C2997" i="49"/>
  <c r="I2996" i="49"/>
  <c r="O510" i="50" s="1"/>
  <c r="C2996" i="49"/>
  <c r="I2995" i="49"/>
  <c r="O506" i="50" s="1"/>
  <c r="C2995" i="49"/>
  <c r="I2994" i="49"/>
  <c r="O474" i="50" s="1"/>
  <c r="C2994" i="49"/>
  <c r="I2993" i="49"/>
  <c r="O462" i="50" s="1"/>
  <c r="C2993" i="49"/>
  <c r="I2992" i="49"/>
  <c r="O461" i="50" s="1"/>
  <c r="C2992" i="49"/>
  <c r="I2991" i="49"/>
  <c r="O460" i="50" s="1"/>
  <c r="C2991" i="49"/>
  <c r="I2990" i="49"/>
  <c r="O456" i="50" s="1"/>
  <c r="C2990" i="49"/>
  <c r="I2989" i="49"/>
  <c r="O455" i="50" s="1"/>
  <c r="C2989" i="49"/>
  <c r="I2988" i="49"/>
  <c r="O453" i="50" s="1"/>
  <c r="C2988" i="49"/>
  <c r="I2987" i="49"/>
  <c r="O452" i="50" s="1"/>
  <c r="C2987" i="49"/>
  <c r="I2986" i="49"/>
  <c r="O451" i="50" s="1"/>
  <c r="C2986" i="49"/>
  <c r="I2985" i="49"/>
  <c r="O410" i="50" s="1"/>
  <c r="C2985" i="49"/>
  <c r="I2984" i="49"/>
  <c r="O403" i="50" s="1"/>
  <c r="C2984" i="49"/>
  <c r="I2983" i="49"/>
  <c r="O394" i="50" s="1"/>
  <c r="C2983" i="49"/>
  <c r="I2982" i="49"/>
  <c r="O385" i="50" s="1"/>
  <c r="C2982" i="49"/>
  <c r="I2981" i="49"/>
  <c r="O378" i="50" s="1"/>
  <c r="C2981" i="49"/>
  <c r="I2980" i="49"/>
  <c r="O376" i="50" s="1"/>
  <c r="C2980" i="49"/>
  <c r="I2979" i="49"/>
  <c r="O373" i="50" s="1"/>
  <c r="C2979" i="49"/>
  <c r="I2978" i="49"/>
  <c r="O368" i="50" s="1"/>
  <c r="C2978" i="49"/>
  <c r="I2977" i="49"/>
  <c r="O363" i="50" s="1"/>
  <c r="C2977" i="49"/>
  <c r="I2976" i="49"/>
  <c r="O352" i="50" s="1"/>
  <c r="C2976" i="49"/>
  <c r="I2975" i="49"/>
  <c r="O349" i="50" s="1"/>
  <c r="C2975" i="49"/>
  <c r="I2974" i="49"/>
  <c r="O347" i="50" s="1"/>
  <c r="C2974" i="49"/>
  <c r="I2973" i="49"/>
  <c r="C2973" i="49"/>
  <c r="I2972" i="49"/>
  <c r="O345" i="50" s="1"/>
  <c r="C2972" i="49"/>
  <c r="I2971" i="49"/>
  <c r="O343" i="50" s="1"/>
  <c r="C2971" i="49"/>
  <c r="I2970" i="49"/>
  <c r="C2970" i="49"/>
  <c r="I2969" i="49"/>
  <c r="C2969" i="49"/>
  <c r="I2968" i="49"/>
  <c r="O332" i="50" s="1"/>
  <c r="C2968" i="49"/>
  <c r="I2967" i="49"/>
  <c r="O303" i="50" s="1"/>
  <c r="C2967" i="49"/>
  <c r="I2966" i="49"/>
  <c r="C2966" i="49"/>
  <c r="I2965" i="49"/>
  <c r="C2965" i="49"/>
  <c r="I2964" i="49"/>
  <c r="C2964" i="49"/>
  <c r="I2963" i="49"/>
  <c r="C2963" i="49"/>
  <c r="I2962" i="49"/>
  <c r="O261" i="50" s="1"/>
  <c r="C2962" i="49"/>
  <c r="I2961" i="49"/>
  <c r="O260" i="50" s="1"/>
  <c r="C2961" i="49"/>
  <c r="I2960" i="49"/>
  <c r="O257" i="50" s="1"/>
  <c r="C2960" i="49"/>
  <c r="I2959" i="49"/>
  <c r="O249" i="50" s="1"/>
  <c r="C2959" i="49"/>
  <c r="I2958" i="49"/>
  <c r="O238" i="50" s="1"/>
  <c r="C2958" i="49"/>
  <c r="I2957" i="49"/>
  <c r="O236" i="50" s="1"/>
  <c r="C2957" i="49"/>
  <c r="I2956" i="49"/>
  <c r="O234" i="50" s="1"/>
  <c r="C2956" i="49"/>
  <c r="I2955" i="49"/>
  <c r="O232" i="50" s="1"/>
  <c r="C2955" i="49"/>
  <c r="I2954" i="49"/>
  <c r="O229" i="50" s="1"/>
  <c r="C2954" i="49"/>
  <c r="I2953" i="49"/>
  <c r="O224" i="50" s="1"/>
  <c r="C2953" i="49"/>
  <c r="I2952" i="49"/>
  <c r="O223" i="50" s="1"/>
  <c r="C2952" i="49"/>
  <c r="I2951" i="49"/>
  <c r="O221" i="50" s="1"/>
  <c r="C2951" i="49"/>
  <c r="I2950" i="49"/>
  <c r="O217" i="50" s="1"/>
  <c r="C2950" i="49"/>
  <c r="I2949" i="49"/>
  <c r="O214" i="50" s="1"/>
  <c r="C2949" i="49"/>
  <c r="I2948" i="49"/>
  <c r="O210" i="50" s="1"/>
  <c r="C2948" i="49"/>
  <c r="I2947" i="49"/>
  <c r="O209" i="50" s="1"/>
  <c r="C2947" i="49"/>
  <c r="I2946" i="49"/>
  <c r="O215" i="50" s="1"/>
  <c r="C2946" i="49"/>
  <c r="I2945" i="49"/>
  <c r="O204" i="50" s="1"/>
  <c r="C2945" i="49"/>
  <c r="I2944" i="49"/>
  <c r="O203" i="50" s="1"/>
  <c r="C2944" i="49"/>
  <c r="I2943" i="49"/>
  <c r="O202" i="50" s="1"/>
  <c r="C2943" i="49"/>
  <c r="I2942" i="49"/>
  <c r="O201" i="50" s="1"/>
  <c r="C2942" i="49"/>
  <c r="I2941" i="49"/>
  <c r="O199" i="50" s="1"/>
  <c r="C2941" i="49"/>
  <c r="I2940" i="49"/>
  <c r="O198" i="50" s="1"/>
  <c r="C2940" i="49"/>
  <c r="I2939" i="49"/>
  <c r="O196" i="50" s="1"/>
  <c r="C2939" i="49"/>
  <c r="I2938" i="49"/>
  <c r="O194" i="50" s="1"/>
  <c r="C2938" i="49"/>
  <c r="I2937" i="49"/>
  <c r="O193" i="50" s="1"/>
  <c r="C2937" i="49"/>
  <c r="I2936" i="49"/>
  <c r="O191" i="50" s="1"/>
  <c r="C2936" i="49"/>
  <c r="I2935" i="49"/>
  <c r="O190" i="50" s="1"/>
  <c r="C2935" i="49"/>
  <c r="I2934" i="49"/>
  <c r="O188" i="50" s="1"/>
  <c r="C2934" i="49"/>
  <c r="I2933" i="49"/>
  <c r="O186" i="50" s="1"/>
  <c r="C2933" i="49"/>
  <c r="I2932" i="49"/>
  <c r="O184" i="50" s="1"/>
  <c r="C2932" i="49"/>
  <c r="I2931" i="49"/>
  <c r="O183" i="50" s="1"/>
  <c r="C2931" i="49"/>
  <c r="I2930" i="49"/>
  <c r="O179" i="50" s="1"/>
  <c r="C2930" i="49"/>
  <c r="I2929" i="49"/>
  <c r="O177" i="50" s="1"/>
  <c r="C2929" i="49"/>
  <c r="I2928" i="49"/>
  <c r="C2928" i="49"/>
  <c r="I2927" i="49"/>
  <c r="C2927" i="49"/>
  <c r="I2926" i="49"/>
  <c r="O173" i="50" s="1"/>
  <c r="C2926" i="49"/>
  <c r="I2925" i="49"/>
  <c r="O164" i="50" s="1"/>
  <c r="C2925" i="49"/>
  <c r="I2924" i="49"/>
  <c r="O163" i="50" s="1"/>
  <c r="C2924" i="49"/>
  <c r="I2923" i="49"/>
  <c r="O157" i="50" s="1"/>
  <c r="C2923" i="49"/>
  <c r="I2922" i="49"/>
  <c r="O153" i="50" s="1"/>
  <c r="C2922" i="49"/>
  <c r="I2921" i="49"/>
  <c r="O152" i="50" s="1"/>
  <c r="C2921" i="49"/>
  <c r="I2920" i="49"/>
  <c r="O149" i="50" s="1"/>
  <c r="C2920" i="49"/>
  <c r="I2919" i="49"/>
  <c r="O148" i="50" s="1"/>
  <c r="C2919" i="49"/>
  <c r="I2918" i="49"/>
  <c r="O142" i="50" s="1"/>
  <c r="C2918" i="49"/>
  <c r="I2917" i="49"/>
  <c r="O128" i="50" s="1"/>
  <c r="C2917" i="49"/>
  <c r="I2916" i="49"/>
  <c r="O126" i="50" s="1"/>
  <c r="C2916" i="49"/>
  <c r="I2915" i="49"/>
  <c r="O124" i="50" s="1"/>
  <c r="C2915" i="49"/>
  <c r="I2914" i="49"/>
  <c r="O123" i="50" s="1"/>
  <c r="C2914" i="49"/>
  <c r="I2913" i="49"/>
  <c r="O121" i="50" s="1"/>
  <c r="C2913" i="49"/>
  <c r="I2912" i="49"/>
  <c r="O110" i="50" s="1"/>
  <c r="C2912" i="49"/>
  <c r="I2911" i="49"/>
  <c r="O109" i="50" s="1"/>
  <c r="C2911" i="49"/>
  <c r="I2910" i="49"/>
  <c r="O107" i="50" s="1"/>
  <c r="C2910" i="49"/>
  <c r="I2909" i="49"/>
  <c r="O106" i="50" s="1"/>
  <c r="C2909" i="49"/>
  <c r="I2908" i="49"/>
  <c r="O103" i="50" s="1"/>
  <c r="C2908" i="49"/>
  <c r="I2907" i="49"/>
  <c r="O101" i="50" s="1"/>
  <c r="C2907" i="49"/>
  <c r="I2906" i="49"/>
  <c r="O89" i="50" s="1"/>
  <c r="C2906" i="49"/>
  <c r="I2905" i="49"/>
  <c r="O86" i="50" s="1"/>
  <c r="C2905" i="49"/>
  <c r="I2904" i="49"/>
  <c r="O83" i="50" s="1"/>
  <c r="C2904" i="49"/>
  <c r="I2903" i="49"/>
  <c r="O79" i="50" s="1"/>
  <c r="C2903" i="49"/>
  <c r="I2902" i="49"/>
  <c r="O78" i="50" s="1"/>
  <c r="C2902" i="49"/>
  <c r="I2901" i="49"/>
  <c r="O75" i="50" s="1"/>
  <c r="C2901" i="49"/>
  <c r="I2900" i="49"/>
  <c r="O74" i="50" s="1"/>
  <c r="C2900" i="49"/>
  <c r="I2899" i="49"/>
  <c r="O72" i="50" s="1"/>
  <c r="C2899" i="49"/>
  <c r="I2898" i="49"/>
  <c r="O63" i="50" s="1"/>
  <c r="C2898" i="49"/>
  <c r="I2897" i="49"/>
  <c r="O62" i="50" s="1"/>
  <c r="C2897" i="49"/>
  <c r="I2896" i="49"/>
  <c r="O60" i="50" s="1"/>
  <c r="C2896" i="49"/>
  <c r="I2895" i="49"/>
  <c r="O57" i="50" s="1"/>
  <c r="C2895" i="49"/>
  <c r="I2894" i="49"/>
  <c r="O56" i="50" s="1"/>
  <c r="C2894" i="49"/>
  <c r="I2893" i="49"/>
  <c r="O55" i="50" s="1"/>
  <c r="C2893" i="49"/>
  <c r="I2892" i="49"/>
  <c r="O53" i="50" s="1"/>
  <c r="C2892" i="49"/>
  <c r="I2891" i="49"/>
  <c r="C2891" i="49"/>
  <c r="I2890" i="49"/>
  <c r="O48" i="50" s="1"/>
  <c r="C2890" i="49"/>
  <c r="I2889" i="49"/>
  <c r="C2889" i="49"/>
  <c r="I2888" i="49"/>
  <c r="C2888" i="49"/>
  <c r="I2887" i="49"/>
  <c r="C2887" i="49"/>
  <c r="I2886" i="49"/>
  <c r="O12" i="50" s="1"/>
  <c r="C2886" i="49"/>
  <c r="I2885" i="49"/>
  <c r="O11" i="50" s="1"/>
  <c r="C2885" i="49"/>
  <c r="I2884" i="49"/>
  <c r="O9" i="50" s="1"/>
  <c r="C2884" i="49"/>
  <c r="I2883" i="49"/>
  <c r="O7" i="50" s="1"/>
  <c r="C2883" i="49"/>
  <c r="I2882" i="49"/>
  <c r="O5" i="50" s="1"/>
  <c r="C2882" i="49"/>
  <c r="I2881" i="49"/>
  <c r="U734" i="50" s="1"/>
  <c r="C2881" i="49"/>
  <c r="I2880" i="49"/>
  <c r="U730" i="50" s="1"/>
  <c r="C2880" i="49"/>
  <c r="I2879" i="49"/>
  <c r="U729" i="50" s="1"/>
  <c r="C2879" i="49"/>
  <c r="I2878" i="49"/>
  <c r="U728" i="50" s="1"/>
  <c r="C2878" i="49"/>
  <c r="I2877" i="49"/>
  <c r="U718" i="50" s="1"/>
  <c r="C2877" i="49"/>
  <c r="I2876" i="49"/>
  <c r="U717" i="50" s="1"/>
  <c r="C2876" i="49"/>
  <c r="I2875" i="49"/>
  <c r="U714" i="50" s="1"/>
  <c r="C2875" i="49"/>
  <c r="I2874" i="49"/>
  <c r="U706" i="50" s="1"/>
  <c r="C2874" i="49"/>
  <c r="I2873" i="49"/>
  <c r="U705" i="50" s="1"/>
  <c r="C2873" i="49"/>
  <c r="I2872" i="49"/>
  <c r="U696" i="50" s="1"/>
  <c r="C2872" i="49"/>
  <c r="I2871" i="49"/>
  <c r="U694" i="50" s="1"/>
  <c r="C2871" i="49"/>
  <c r="I2870" i="49"/>
  <c r="U690" i="50" s="1"/>
  <c r="C2870" i="49"/>
  <c r="I2869" i="49"/>
  <c r="U687" i="50" s="1"/>
  <c r="C2869" i="49"/>
  <c r="I2868" i="49"/>
  <c r="U685" i="50" s="1"/>
  <c r="C2868" i="49"/>
  <c r="I2867" i="49"/>
  <c r="U684" i="50" s="1"/>
  <c r="C2867" i="49"/>
  <c r="I2866" i="49"/>
  <c r="U683" i="50" s="1"/>
  <c r="C2866" i="49"/>
  <c r="I2865" i="49"/>
  <c r="U680" i="50" s="1"/>
  <c r="C2865" i="49"/>
  <c r="I2864" i="49"/>
  <c r="U678" i="50" s="1"/>
  <c r="C2864" i="49"/>
  <c r="I2863" i="49"/>
  <c r="U675" i="50" s="1"/>
  <c r="C2863" i="49"/>
  <c r="I2862" i="49"/>
  <c r="U671" i="50" s="1"/>
  <c r="C2862" i="49"/>
  <c r="I2861" i="49"/>
  <c r="U670" i="50" s="1"/>
  <c r="C2861" i="49"/>
  <c r="I2860" i="49"/>
  <c r="U664" i="50" s="1"/>
  <c r="C2860" i="49"/>
  <c r="I2859" i="49"/>
  <c r="U661" i="50" s="1"/>
  <c r="C2859" i="49"/>
  <c r="I2858" i="49"/>
  <c r="U659" i="50" s="1"/>
  <c r="C2858" i="49"/>
  <c r="I2857" i="49"/>
  <c r="U657" i="50" s="1"/>
  <c r="C2857" i="49"/>
  <c r="I2856" i="49"/>
  <c r="U656" i="50" s="1"/>
  <c r="C2856" i="49"/>
  <c r="I2855" i="49"/>
  <c r="U655" i="50" s="1"/>
  <c r="C2855" i="49"/>
  <c r="I2854" i="49"/>
  <c r="U654" i="50" s="1"/>
  <c r="C2854" i="49"/>
  <c r="I2853" i="49"/>
  <c r="U653" i="50" s="1"/>
  <c r="C2853" i="49"/>
  <c r="I2852" i="49"/>
  <c r="U649" i="50" s="1"/>
  <c r="C2852" i="49"/>
  <c r="I2851" i="49"/>
  <c r="U648" i="50" s="1"/>
  <c r="C2851" i="49"/>
  <c r="I2850" i="49"/>
  <c r="U647" i="50" s="1"/>
  <c r="C2850" i="49"/>
  <c r="I2849" i="49"/>
  <c r="U646" i="50" s="1"/>
  <c r="C2849" i="49"/>
  <c r="I2848" i="49"/>
  <c r="U645" i="50" s="1"/>
  <c r="C2848" i="49"/>
  <c r="I2847" i="49"/>
  <c r="U642" i="50" s="1"/>
  <c r="C2847" i="49"/>
  <c r="I2846" i="49"/>
  <c r="U634" i="50" s="1"/>
  <c r="C2846" i="49"/>
  <c r="I2845" i="49"/>
  <c r="U631" i="50" s="1"/>
  <c r="C2845" i="49"/>
  <c r="I2844" i="49"/>
  <c r="U630" i="50" s="1"/>
  <c r="C2844" i="49"/>
  <c r="I2843" i="49"/>
  <c r="U628" i="50" s="1"/>
  <c r="C2843" i="49"/>
  <c r="I2842" i="49"/>
  <c r="U627" i="50" s="1"/>
  <c r="C2842" i="49"/>
  <c r="I2841" i="49"/>
  <c r="C2841" i="49"/>
  <c r="I2840" i="49"/>
  <c r="U623" i="50" s="1"/>
  <c r="C2840" i="49"/>
  <c r="I2839" i="49"/>
  <c r="U614" i="50" s="1"/>
  <c r="C2839" i="49"/>
  <c r="I2838" i="49"/>
  <c r="U611" i="50" s="1"/>
  <c r="C2838" i="49"/>
  <c r="I2837" i="49"/>
  <c r="U610" i="50" s="1"/>
  <c r="C2837" i="49"/>
  <c r="I2836" i="49"/>
  <c r="U608" i="50" s="1"/>
  <c r="C2836" i="49"/>
  <c r="I2835" i="49"/>
  <c r="U607" i="50" s="1"/>
  <c r="C2835" i="49"/>
  <c r="I2834" i="49"/>
  <c r="U601" i="50" s="1"/>
  <c r="C2834" i="49"/>
  <c r="I2833" i="49"/>
  <c r="U600" i="50" s="1"/>
  <c r="C2833" i="49"/>
  <c r="I2832" i="49"/>
  <c r="U598" i="50" s="1"/>
  <c r="C2832" i="49"/>
  <c r="I2831" i="49"/>
  <c r="U594" i="50" s="1"/>
  <c r="C2831" i="49"/>
  <c r="I2830" i="49"/>
  <c r="U593" i="50" s="1"/>
  <c r="C2830" i="49"/>
  <c r="I2829" i="49"/>
  <c r="U592" i="50" s="1"/>
  <c r="C2829" i="49"/>
  <c r="I2828" i="49"/>
  <c r="U591" i="50" s="1"/>
  <c r="C2828" i="49"/>
  <c r="I2827" i="49"/>
  <c r="U590" i="50" s="1"/>
  <c r="C2827" i="49"/>
  <c r="I2826" i="49"/>
  <c r="U588" i="50" s="1"/>
  <c r="C2826" i="49"/>
  <c r="I2825" i="49"/>
  <c r="U587" i="50" s="1"/>
  <c r="C2825" i="49"/>
  <c r="I2824" i="49"/>
  <c r="U579" i="50" s="1"/>
  <c r="C2824" i="49"/>
  <c r="I2823" i="49"/>
  <c r="U573" i="50" s="1"/>
  <c r="C2823" i="49"/>
  <c r="I2822" i="49"/>
  <c r="U571" i="50" s="1"/>
  <c r="C2822" i="49"/>
  <c r="I2821" i="49"/>
  <c r="U563" i="50" s="1"/>
  <c r="C2821" i="49"/>
  <c r="I2820" i="49"/>
  <c r="U562" i="50" s="1"/>
  <c r="C2820" i="49"/>
  <c r="I2819" i="49"/>
  <c r="U561" i="50" s="1"/>
  <c r="C2819" i="49"/>
  <c r="I2818" i="49"/>
  <c r="U556" i="50" s="1"/>
  <c r="C2818" i="49"/>
  <c r="I2817" i="49"/>
  <c r="U554" i="50" s="1"/>
  <c r="C2817" i="49"/>
  <c r="I2816" i="49"/>
  <c r="U549" i="50" s="1"/>
  <c r="C2816" i="49"/>
  <c r="I2815" i="49"/>
  <c r="U548" i="50" s="1"/>
  <c r="C2815" i="49"/>
  <c r="I2814" i="49"/>
  <c r="U543" i="50" s="1"/>
  <c r="C2814" i="49"/>
  <c r="I2813" i="49"/>
  <c r="U542" i="50" s="1"/>
  <c r="C2813" i="49"/>
  <c r="I2812" i="49"/>
  <c r="U541" i="50" s="1"/>
  <c r="C2812" i="49"/>
  <c r="I2811" i="49"/>
  <c r="U540" i="50" s="1"/>
  <c r="C2811" i="49"/>
  <c r="I2810" i="49"/>
  <c r="U528" i="50" s="1"/>
  <c r="C2810" i="49"/>
  <c r="I2809" i="49"/>
  <c r="U527" i="50" s="1"/>
  <c r="C2809" i="49"/>
  <c r="I2808" i="49"/>
  <c r="U525" i="50" s="1"/>
  <c r="C2808" i="49"/>
  <c r="I2807" i="49"/>
  <c r="U524" i="50" s="1"/>
  <c r="C2807" i="49"/>
  <c r="I2806" i="49"/>
  <c r="U514" i="50" s="1"/>
  <c r="C2806" i="49"/>
  <c r="I2805" i="49"/>
  <c r="U511" i="50" s="1"/>
  <c r="C2805" i="49"/>
  <c r="I2804" i="49"/>
  <c r="U506" i="50" s="1"/>
  <c r="C2804" i="49"/>
  <c r="I2803" i="49"/>
  <c r="U462" i="50" s="1"/>
  <c r="C2803" i="49"/>
  <c r="I2802" i="49"/>
  <c r="U461" i="50" s="1"/>
  <c r="C2802" i="49"/>
  <c r="I2801" i="49"/>
  <c r="U460" i="50" s="1"/>
  <c r="C2801" i="49"/>
  <c r="I2800" i="49"/>
  <c r="U457" i="50" s="1"/>
  <c r="C2800" i="49"/>
  <c r="I2799" i="49"/>
  <c r="U456" i="50" s="1"/>
  <c r="C2799" i="49"/>
  <c r="I2798" i="49"/>
  <c r="U453" i="50" s="1"/>
  <c r="C2798" i="49"/>
  <c r="I2797" i="49"/>
  <c r="U452" i="50" s="1"/>
  <c r="C2797" i="49"/>
  <c r="I2796" i="49"/>
  <c r="U448" i="50" s="1"/>
  <c r="C2796" i="49"/>
  <c r="I2795" i="49"/>
  <c r="U407" i="50" s="1"/>
  <c r="C2795" i="49"/>
  <c r="I2794" i="49"/>
  <c r="U394" i="50" s="1"/>
  <c r="C2794" i="49"/>
  <c r="I2793" i="49"/>
  <c r="U378" i="50" s="1"/>
  <c r="C2793" i="49"/>
  <c r="I2792" i="49"/>
  <c r="U376" i="50" s="1"/>
  <c r="C2792" i="49"/>
  <c r="I2791" i="49"/>
  <c r="U373" i="50" s="1"/>
  <c r="C2791" i="49"/>
  <c r="I2790" i="49"/>
  <c r="U368" i="50" s="1"/>
  <c r="C2790" i="49"/>
  <c r="I2789" i="49"/>
  <c r="U366" i="50" s="1"/>
  <c r="C2789" i="49"/>
  <c r="I2788" i="49"/>
  <c r="U363" i="50" s="1"/>
  <c r="C2788" i="49"/>
  <c r="I2787" i="49"/>
  <c r="U356" i="50" s="1"/>
  <c r="C2787" i="49"/>
  <c r="I2786" i="49"/>
  <c r="U352" i="50" s="1"/>
  <c r="C2786" i="49"/>
  <c r="I2785" i="49"/>
  <c r="U348" i="50" s="1"/>
  <c r="C2785" i="49"/>
  <c r="I2784" i="49"/>
  <c r="U347" i="50" s="1"/>
  <c r="C2784" i="49"/>
  <c r="I2783" i="49"/>
  <c r="U345" i="50" s="1"/>
  <c r="C2783" i="49"/>
  <c r="I2782" i="49"/>
  <c r="U332" i="50" s="1"/>
  <c r="C2782" i="49"/>
  <c r="I2781" i="49"/>
  <c r="U309" i="50" s="1"/>
  <c r="C2781" i="49"/>
  <c r="I2780" i="49"/>
  <c r="U308" i="50" s="1"/>
  <c r="C2780" i="49"/>
  <c r="I2779" i="49"/>
  <c r="U304" i="50" s="1"/>
  <c r="C2779" i="49"/>
  <c r="I2778" i="49"/>
  <c r="U293" i="50" s="1"/>
  <c r="C2778" i="49"/>
  <c r="I2777" i="49"/>
  <c r="U288" i="50" s="1"/>
  <c r="C2777" i="49"/>
  <c r="I2776" i="49"/>
  <c r="U263" i="50" s="1"/>
  <c r="C2776" i="49"/>
  <c r="I2775" i="49"/>
  <c r="U261" i="50" s="1"/>
  <c r="C2775" i="49"/>
  <c r="I2774" i="49"/>
  <c r="U260" i="50" s="1"/>
  <c r="C2774" i="49"/>
  <c r="I2773" i="49"/>
  <c r="U242" i="50" s="1"/>
  <c r="C2773" i="49"/>
  <c r="I2772" i="49"/>
  <c r="U236" i="50" s="1"/>
  <c r="C2772" i="49"/>
  <c r="I2771" i="49"/>
  <c r="U234" i="50" s="1"/>
  <c r="C2771" i="49"/>
  <c r="I2770" i="49"/>
  <c r="U230" i="50" s="1"/>
  <c r="C2770" i="49"/>
  <c r="I2769" i="49"/>
  <c r="U227" i="50" s="1"/>
  <c r="C2769" i="49"/>
  <c r="I2768" i="49"/>
  <c r="U224" i="50" s="1"/>
  <c r="C2768" i="49"/>
  <c r="I2767" i="49"/>
  <c r="U223" i="50" s="1"/>
  <c r="C2767" i="49"/>
  <c r="I2766" i="49"/>
  <c r="U221" i="50" s="1"/>
  <c r="C2766" i="49"/>
  <c r="I2765" i="49"/>
  <c r="U217" i="50" s="1"/>
  <c r="C2765" i="49"/>
  <c r="I2764" i="49"/>
  <c r="U213" i="50" s="1"/>
  <c r="C2764" i="49"/>
  <c r="I2763" i="49"/>
  <c r="U210" i="50" s="1"/>
  <c r="C2763" i="49"/>
  <c r="I2762" i="49"/>
  <c r="U207" i="50" s="1"/>
  <c r="C2762" i="49"/>
  <c r="I2761" i="49"/>
  <c r="U205" i="50" s="1"/>
  <c r="C2761" i="49"/>
  <c r="I2760" i="49"/>
  <c r="U204" i="50" s="1"/>
  <c r="C2760" i="49"/>
  <c r="I2759" i="49"/>
  <c r="U202" i="50" s="1"/>
  <c r="C2759" i="49"/>
  <c r="I2758" i="49"/>
  <c r="U197" i="50" s="1"/>
  <c r="C2758" i="49"/>
  <c r="I2757" i="49"/>
  <c r="U196" i="50" s="1"/>
  <c r="C2757" i="49"/>
  <c r="I2756" i="49"/>
  <c r="U194" i="50" s="1"/>
  <c r="C2756" i="49"/>
  <c r="I2755" i="49"/>
  <c r="U193" i="50" s="1"/>
  <c r="C2755" i="49"/>
  <c r="I2754" i="49"/>
  <c r="U192" i="50" s="1"/>
  <c r="C2754" i="49"/>
  <c r="I2753" i="49"/>
  <c r="U191" i="50" s="1"/>
  <c r="C2753" i="49"/>
  <c r="I2752" i="49"/>
  <c r="U190" i="50" s="1"/>
  <c r="C2752" i="49"/>
  <c r="I2751" i="49"/>
  <c r="U189" i="50" s="1"/>
  <c r="C2751" i="49"/>
  <c r="I2750" i="49"/>
  <c r="U183" i="50" s="1"/>
  <c r="C2750" i="49"/>
  <c r="I2749" i="49"/>
  <c r="U179" i="50" s="1"/>
  <c r="C2749" i="49"/>
  <c r="I2748" i="49"/>
  <c r="U176" i="50" s="1"/>
  <c r="C2748" i="49"/>
  <c r="I2747" i="49"/>
  <c r="U174" i="50" s="1"/>
  <c r="C2747" i="49"/>
  <c r="I2746" i="49"/>
  <c r="U166" i="50" s="1"/>
  <c r="C2746" i="49"/>
  <c r="I2745" i="49"/>
  <c r="U164" i="50" s="1"/>
  <c r="C2745" i="49"/>
  <c r="I2744" i="49"/>
  <c r="U158" i="50" s="1"/>
  <c r="C2744" i="49"/>
  <c r="I2743" i="49"/>
  <c r="U155" i="50" s="1"/>
  <c r="C2743" i="49"/>
  <c r="I2742" i="49"/>
  <c r="U153" i="50" s="1"/>
  <c r="C2742" i="49"/>
  <c r="I2741" i="49"/>
  <c r="U152" i="50" s="1"/>
  <c r="C2741" i="49"/>
  <c r="I2740" i="49"/>
  <c r="U151" i="50" s="1"/>
  <c r="C2740" i="49"/>
  <c r="I2739" i="49"/>
  <c r="U149" i="50" s="1"/>
  <c r="C2739" i="49"/>
  <c r="I2738" i="49"/>
  <c r="U148" i="50" s="1"/>
  <c r="C2738" i="49"/>
  <c r="I2737" i="49"/>
  <c r="U144" i="50" s="1"/>
  <c r="C2737" i="49"/>
  <c r="I2736" i="49"/>
  <c r="U143" i="50" s="1"/>
  <c r="C2736" i="49"/>
  <c r="I2735" i="49"/>
  <c r="U142" i="50" s="1"/>
  <c r="C2735" i="49"/>
  <c r="I2734" i="49"/>
  <c r="U126" i="50" s="1"/>
  <c r="C2734" i="49"/>
  <c r="I2733" i="49"/>
  <c r="U124" i="50" s="1"/>
  <c r="C2733" i="49"/>
  <c r="I2732" i="49"/>
  <c r="U123" i="50" s="1"/>
  <c r="C2732" i="49"/>
  <c r="I2731" i="49"/>
  <c r="U122" i="50" s="1"/>
  <c r="C2731" i="49"/>
  <c r="I2730" i="49"/>
  <c r="U112" i="50" s="1"/>
  <c r="C2730" i="49"/>
  <c r="I2729" i="49"/>
  <c r="U101" i="50" s="1"/>
  <c r="C2729" i="49"/>
  <c r="I2728" i="49"/>
  <c r="U78" i="50" s="1"/>
  <c r="C2728" i="49"/>
  <c r="I2727" i="49"/>
  <c r="U75" i="50" s="1"/>
  <c r="C2727" i="49"/>
  <c r="I2726" i="49"/>
  <c r="U74" i="50" s="1"/>
  <c r="C2726" i="49"/>
  <c r="I2725" i="49"/>
  <c r="U73" i="50" s="1"/>
  <c r="C2725" i="49"/>
  <c r="I2724" i="49"/>
  <c r="U65" i="50" s="1"/>
  <c r="C2724" i="49"/>
  <c r="I2723" i="49"/>
  <c r="C2723" i="49"/>
  <c r="I2722" i="49"/>
  <c r="C2722" i="49"/>
  <c r="I2721" i="49"/>
  <c r="C2721" i="49"/>
  <c r="I2720" i="49"/>
  <c r="C2720" i="49"/>
  <c r="I2719" i="49"/>
  <c r="C2719" i="49"/>
  <c r="I2718" i="49"/>
  <c r="C2718" i="49"/>
  <c r="I2717" i="49"/>
  <c r="C2717" i="49"/>
  <c r="I2716" i="49"/>
  <c r="C2716" i="49"/>
  <c r="I2715" i="49"/>
  <c r="C2715" i="49"/>
  <c r="I2714" i="49"/>
  <c r="U39" i="50" s="1"/>
  <c r="C2714" i="49"/>
  <c r="I2713" i="49"/>
  <c r="U38" i="50" s="1"/>
  <c r="C2713" i="49"/>
  <c r="I2712" i="49"/>
  <c r="U37" i="50" s="1"/>
  <c r="C2712" i="49"/>
  <c r="I2711" i="49"/>
  <c r="U36" i="50" s="1"/>
  <c r="C2711" i="49"/>
  <c r="I2710" i="49"/>
  <c r="U35" i="50" s="1"/>
  <c r="C2710" i="49"/>
  <c r="I2709" i="49"/>
  <c r="U34" i="50" s="1"/>
  <c r="C2709" i="49"/>
  <c r="I2708" i="49"/>
  <c r="U33" i="50" s="1"/>
  <c r="C2708" i="49"/>
  <c r="I2707" i="49"/>
  <c r="U32" i="50" s="1"/>
  <c r="C2707" i="49"/>
  <c r="I2706" i="49"/>
  <c r="U31" i="50" s="1"/>
  <c r="C2706" i="49"/>
  <c r="I2705" i="49"/>
  <c r="U30" i="50" s="1"/>
  <c r="C2705" i="49"/>
  <c r="I2704" i="49"/>
  <c r="U29" i="50" s="1"/>
  <c r="C2704" i="49"/>
  <c r="I2703" i="49"/>
  <c r="U28" i="50" s="1"/>
  <c r="C2703" i="49"/>
  <c r="I2702" i="49"/>
  <c r="U27" i="50" s="1"/>
  <c r="C2702" i="49"/>
  <c r="I2701" i="49"/>
  <c r="U26" i="50" s="1"/>
  <c r="C2701" i="49"/>
  <c r="I2700" i="49"/>
  <c r="U25" i="50" s="1"/>
  <c r="C2700" i="49"/>
  <c r="I2699" i="49"/>
  <c r="C2699" i="49"/>
  <c r="I2698" i="49"/>
  <c r="U23" i="50" s="1"/>
  <c r="C2698" i="49"/>
  <c r="I2697" i="49"/>
  <c r="C2697" i="49"/>
  <c r="I2696" i="49"/>
  <c r="C2696" i="49"/>
  <c r="I2695" i="49"/>
  <c r="C2695" i="49"/>
  <c r="I2694" i="49"/>
  <c r="C2694" i="49"/>
  <c r="I2693" i="49"/>
  <c r="C2693" i="49"/>
  <c r="I2692" i="49"/>
  <c r="C2692" i="49"/>
  <c r="I2691" i="49"/>
  <c r="C2691" i="49"/>
  <c r="I2690" i="49"/>
  <c r="U22" i="50" s="1"/>
  <c r="C2690" i="49"/>
  <c r="I2689" i="49"/>
  <c r="U16" i="50" s="1"/>
  <c r="C2689" i="49"/>
  <c r="I2688" i="49"/>
  <c r="U12" i="50" s="1"/>
  <c r="C2688" i="49"/>
  <c r="I2687" i="49"/>
  <c r="U11" i="50" s="1"/>
  <c r="C2687" i="49"/>
  <c r="I2686" i="49"/>
  <c r="U7" i="50" s="1"/>
  <c r="C2686" i="49"/>
  <c r="I2685" i="49"/>
  <c r="U5" i="50" s="1"/>
  <c r="C2685" i="49"/>
  <c r="I2684" i="49"/>
  <c r="T742" i="50" s="1"/>
  <c r="C2684" i="49"/>
  <c r="I2683" i="49"/>
  <c r="T737" i="50" s="1"/>
  <c r="C2683" i="49"/>
  <c r="I2682" i="49"/>
  <c r="T735" i="50" s="1"/>
  <c r="C2682" i="49"/>
  <c r="I2681" i="49"/>
  <c r="T730" i="50" s="1"/>
  <c r="C2681" i="49"/>
  <c r="I2680" i="49"/>
  <c r="T729" i="50" s="1"/>
  <c r="C2680" i="49"/>
  <c r="I2679" i="49"/>
  <c r="T728" i="50" s="1"/>
  <c r="C2679" i="49"/>
  <c r="I2678" i="49"/>
  <c r="T720" i="50" s="1"/>
  <c r="C2678" i="49"/>
  <c r="I2677" i="49"/>
  <c r="T717" i="50" s="1"/>
  <c r="C2677" i="49"/>
  <c r="I2676" i="49"/>
  <c r="T714" i="50" s="1"/>
  <c r="C2676" i="49"/>
  <c r="I2675" i="49"/>
  <c r="T711" i="50" s="1"/>
  <c r="C2675" i="49"/>
  <c r="I2674" i="49"/>
  <c r="T710" i="50" s="1"/>
  <c r="C2674" i="49"/>
  <c r="I2673" i="49"/>
  <c r="T709" i="50" s="1"/>
  <c r="C2673" i="49"/>
  <c r="I2672" i="49"/>
  <c r="T705" i="50" s="1"/>
  <c r="C2672" i="49"/>
  <c r="I2671" i="49"/>
  <c r="C2671" i="49"/>
  <c r="I2670" i="49"/>
  <c r="T696" i="50" s="1"/>
  <c r="C2670" i="49"/>
  <c r="I2669" i="49"/>
  <c r="T694" i="50" s="1"/>
  <c r="C2669" i="49"/>
  <c r="I2668" i="49"/>
  <c r="T690" i="50" s="1"/>
  <c r="C2668" i="49"/>
  <c r="I2667" i="49"/>
  <c r="C2667" i="49"/>
  <c r="I2666" i="49"/>
  <c r="T687" i="50" s="1"/>
  <c r="C2666" i="49"/>
  <c r="I2665" i="49"/>
  <c r="T686" i="50" s="1"/>
  <c r="C2665" i="49"/>
  <c r="I2664" i="49"/>
  <c r="T685" i="50" s="1"/>
  <c r="C2664" i="49"/>
  <c r="I2663" i="49"/>
  <c r="T684" i="50" s="1"/>
  <c r="C2663" i="49"/>
  <c r="I2662" i="49"/>
  <c r="T683" i="50" s="1"/>
  <c r="C2662" i="49"/>
  <c r="I2661" i="49"/>
  <c r="T680" i="50" s="1"/>
  <c r="C2661" i="49"/>
  <c r="I2660" i="49"/>
  <c r="T678" i="50" s="1"/>
  <c r="C2660" i="49"/>
  <c r="I2659" i="49"/>
  <c r="T676" i="50" s="1"/>
  <c r="C2659" i="49"/>
  <c r="I2658" i="49"/>
  <c r="T675" i="50" s="1"/>
  <c r="C2658" i="49"/>
  <c r="I2657" i="49"/>
  <c r="T671" i="50" s="1"/>
  <c r="C2657" i="49"/>
  <c r="I2656" i="49"/>
  <c r="T670" i="50" s="1"/>
  <c r="C2656" i="49"/>
  <c r="I2655" i="49"/>
  <c r="T668" i="50" s="1"/>
  <c r="C2655" i="49"/>
  <c r="I2654" i="49"/>
  <c r="T664" i="50" s="1"/>
  <c r="C2654" i="49"/>
  <c r="I2653" i="49"/>
  <c r="T663" i="50" s="1"/>
  <c r="C2653" i="49"/>
  <c r="I2652" i="49"/>
  <c r="T661" i="50" s="1"/>
  <c r="C2652" i="49"/>
  <c r="I2651" i="49"/>
  <c r="T660" i="50" s="1"/>
  <c r="C2651" i="49"/>
  <c r="I2650" i="49"/>
  <c r="C2650" i="49"/>
  <c r="I2649" i="49"/>
  <c r="C2649" i="49"/>
  <c r="I2648" i="49"/>
  <c r="T657" i="50" s="1"/>
  <c r="C2648" i="49"/>
  <c r="I2647" i="49"/>
  <c r="T655" i="50" s="1"/>
  <c r="C2647" i="49"/>
  <c r="I2646" i="49"/>
  <c r="T654" i="50" s="1"/>
  <c r="C2646" i="49"/>
  <c r="I2645" i="49"/>
  <c r="T653" i="50" s="1"/>
  <c r="C2645" i="49"/>
  <c r="I2644" i="49"/>
  <c r="T649" i="50" s="1"/>
  <c r="C2644" i="49"/>
  <c r="I2643" i="49"/>
  <c r="T648" i="50" s="1"/>
  <c r="C2643" i="49"/>
  <c r="I2642" i="49"/>
  <c r="T647" i="50" s="1"/>
  <c r="C2642" i="49"/>
  <c r="I2641" i="49"/>
  <c r="T646" i="50" s="1"/>
  <c r="C2641" i="49"/>
  <c r="I2640" i="49"/>
  <c r="T645" i="50" s="1"/>
  <c r="C2640" i="49"/>
  <c r="I2639" i="49"/>
  <c r="T644" i="50" s="1"/>
  <c r="C2639" i="49"/>
  <c r="I2638" i="49"/>
  <c r="T642" i="50" s="1"/>
  <c r="C2638" i="49"/>
  <c r="I2637" i="49"/>
  <c r="T635" i="50" s="1"/>
  <c r="C2637" i="49"/>
  <c r="I2636" i="49"/>
  <c r="T634" i="50" s="1"/>
  <c r="C2636" i="49"/>
  <c r="I2635" i="49"/>
  <c r="T633" i="50" s="1"/>
  <c r="C2635" i="49"/>
  <c r="I2634" i="49"/>
  <c r="T631" i="50" s="1"/>
  <c r="C2634" i="49"/>
  <c r="I2633" i="49"/>
  <c r="T630" i="50" s="1"/>
  <c r="C2633" i="49"/>
  <c r="I2632" i="49"/>
  <c r="T629" i="50" s="1"/>
  <c r="C2632" i="49"/>
  <c r="I2631" i="49"/>
  <c r="T628" i="50" s="1"/>
  <c r="C2631" i="49"/>
  <c r="I2630" i="49"/>
  <c r="T623" i="50" s="1"/>
  <c r="C2630" i="49"/>
  <c r="I2629" i="49"/>
  <c r="T618" i="50" s="1"/>
  <c r="C2629" i="49"/>
  <c r="I2628" i="49"/>
  <c r="T617" i="50" s="1"/>
  <c r="C2628" i="49"/>
  <c r="I2627" i="49"/>
  <c r="T615" i="50" s="1"/>
  <c r="C2627" i="49"/>
  <c r="I2626" i="49"/>
  <c r="T614" i="50" s="1"/>
  <c r="C2626" i="49"/>
  <c r="I2625" i="49"/>
  <c r="T613" i="50" s="1"/>
  <c r="C2625" i="49"/>
  <c r="I2624" i="49"/>
  <c r="T612" i="50" s="1"/>
  <c r="C2624" i="49"/>
  <c r="I2623" i="49"/>
  <c r="T611" i="50" s="1"/>
  <c r="C2623" i="49"/>
  <c r="I2622" i="49"/>
  <c r="T610" i="50" s="1"/>
  <c r="C2622" i="49"/>
  <c r="I2621" i="49"/>
  <c r="T608" i="50" s="1"/>
  <c r="C2621" i="49"/>
  <c r="I2620" i="49"/>
  <c r="T603" i="50" s="1"/>
  <c r="C2620" i="49"/>
  <c r="I2619" i="49"/>
  <c r="T602" i="50" s="1"/>
  <c r="C2619" i="49"/>
  <c r="I2618" i="49"/>
  <c r="T601" i="50" s="1"/>
  <c r="C2618" i="49"/>
  <c r="I2617" i="49"/>
  <c r="T600" i="50" s="1"/>
  <c r="C2617" i="49"/>
  <c r="I2616" i="49"/>
  <c r="T599" i="50" s="1"/>
  <c r="C2616" i="49"/>
  <c r="I2615" i="49"/>
  <c r="T598" i="50" s="1"/>
  <c r="C2615" i="49"/>
  <c r="I2614" i="49"/>
  <c r="T594" i="50" s="1"/>
  <c r="C2614" i="49"/>
  <c r="I2613" i="49"/>
  <c r="T593" i="50" s="1"/>
  <c r="C2613" i="49"/>
  <c r="I2612" i="49"/>
  <c r="T592" i="50" s="1"/>
  <c r="C2612" i="49"/>
  <c r="I2611" i="49"/>
  <c r="T591" i="50" s="1"/>
  <c r="C2611" i="49"/>
  <c r="I2610" i="49"/>
  <c r="T590" i="50" s="1"/>
  <c r="C2610" i="49"/>
  <c r="I2609" i="49"/>
  <c r="T588" i="50" s="1"/>
  <c r="C2609" i="49"/>
  <c r="I2608" i="49"/>
  <c r="T580" i="50" s="1"/>
  <c r="C2608" i="49"/>
  <c r="I2607" i="49"/>
  <c r="T579" i="50" s="1"/>
  <c r="C2607" i="49"/>
  <c r="I2606" i="49"/>
  <c r="T573" i="50" s="1"/>
  <c r="C2606" i="49"/>
  <c r="I2605" i="49"/>
  <c r="T571" i="50" s="1"/>
  <c r="C2605" i="49"/>
  <c r="I2604" i="49"/>
  <c r="T569" i="50" s="1"/>
  <c r="C2604" i="49"/>
  <c r="I2603" i="49"/>
  <c r="T563" i="50" s="1"/>
  <c r="C2603" i="49"/>
  <c r="I2602" i="49"/>
  <c r="T562" i="50" s="1"/>
  <c r="C2602" i="49"/>
  <c r="I2601" i="49"/>
  <c r="T561" i="50" s="1"/>
  <c r="C2601" i="49"/>
  <c r="I2600" i="49"/>
  <c r="T556" i="50" s="1"/>
  <c r="C2600" i="49"/>
  <c r="I2599" i="49"/>
  <c r="T554" i="50" s="1"/>
  <c r="C2599" i="49"/>
  <c r="I2598" i="49"/>
  <c r="T549" i="50" s="1"/>
  <c r="C2598" i="49"/>
  <c r="I2597" i="49"/>
  <c r="T543" i="50" s="1"/>
  <c r="C2597" i="49"/>
  <c r="I2596" i="49"/>
  <c r="T541" i="50" s="1"/>
  <c r="C2596" i="49"/>
  <c r="I2595" i="49"/>
  <c r="T540" i="50" s="1"/>
  <c r="C2595" i="49"/>
  <c r="I2594" i="49"/>
  <c r="T532" i="50" s="1"/>
  <c r="C2594" i="49"/>
  <c r="I2593" i="49"/>
  <c r="T531" i="50" s="1"/>
  <c r="C2593" i="49"/>
  <c r="I2592" i="49"/>
  <c r="T529" i="50" s="1"/>
  <c r="C2592" i="49"/>
  <c r="I2591" i="49"/>
  <c r="T528" i="50" s="1"/>
  <c r="C2591" i="49"/>
  <c r="I2590" i="49"/>
  <c r="T527" i="50" s="1"/>
  <c r="C2590" i="49"/>
  <c r="I2589" i="49"/>
  <c r="T525" i="50" s="1"/>
  <c r="C2589" i="49"/>
  <c r="I2588" i="49"/>
  <c r="T524" i="50" s="1"/>
  <c r="C2588" i="49"/>
  <c r="I2587" i="49"/>
  <c r="T522" i="50" s="1"/>
  <c r="C2587" i="49"/>
  <c r="I2586" i="49"/>
  <c r="T521" i="50" s="1"/>
  <c r="C2586" i="49"/>
  <c r="I2585" i="49"/>
  <c r="T514" i="50" s="1"/>
  <c r="C2585" i="49"/>
  <c r="I2584" i="49"/>
  <c r="T513" i="50" s="1"/>
  <c r="C2584" i="49"/>
  <c r="I2583" i="49"/>
  <c r="T511" i="50" s="1"/>
  <c r="C2583" i="49"/>
  <c r="I2582" i="49"/>
  <c r="C2582" i="49"/>
  <c r="I2581" i="49"/>
  <c r="C2581" i="49"/>
  <c r="I2580" i="49"/>
  <c r="T506" i="50" s="1"/>
  <c r="C2580" i="49"/>
  <c r="I2579" i="49"/>
  <c r="T505" i="50" s="1"/>
  <c r="C2579" i="49"/>
  <c r="I2578" i="49"/>
  <c r="C2578" i="49"/>
  <c r="I2577" i="49"/>
  <c r="C2577" i="49"/>
  <c r="I2576" i="49"/>
  <c r="T497" i="50" s="1"/>
  <c r="C2576" i="49"/>
  <c r="I2575" i="49"/>
  <c r="T496" i="50" s="1"/>
  <c r="C2575" i="49"/>
  <c r="I2574" i="49"/>
  <c r="T492" i="50" s="1"/>
  <c r="C2574" i="49"/>
  <c r="I2573" i="49"/>
  <c r="T491" i="50" s="1"/>
  <c r="C2573" i="49"/>
  <c r="I2572" i="49"/>
  <c r="T489" i="50" s="1"/>
  <c r="C2572" i="49"/>
  <c r="I2571" i="49"/>
  <c r="T488" i="50" s="1"/>
  <c r="C2571" i="49"/>
  <c r="I2570" i="49"/>
  <c r="T487" i="50" s="1"/>
  <c r="C2570" i="49"/>
  <c r="I2569" i="49"/>
  <c r="T485" i="50" s="1"/>
  <c r="C2569" i="49"/>
  <c r="I2568" i="49"/>
  <c r="T479" i="50" s="1"/>
  <c r="C2568" i="49"/>
  <c r="I2567" i="49"/>
  <c r="T478" i="50" s="1"/>
  <c r="C2567" i="49"/>
  <c r="I2566" i="49"/>
  <c r="T465" i="50" s="1"/>
  <c r="C2566" i="49"/>
  <c r="I2565" i="49"/>
  <c r="T461" i="50" s="1"/>
  <c r="C2565" i="49"/>
  <c r="I2564" i="49"/>
  <c r="T460" i="50" s="1"/>
  <c r="C2564" i="49"/>
  <c r="I2563" i="49"/>
  <c r="C2563" i="49"/>
  <c r="I2562" i="49"/>
  <c r="C2562" i="49"/>
  <c r="I2561" i="49"/>
  <c r="C2561" i="49"/>
  <c r="I2560" i="49"/>
  <c r="T456" i="50" s="1"/>
  <c r="C2560" i="49"/>
  <c r="I2559" i="49"/>
  <c r="T455" i="50" s="1"/>
  <c r="C2559" i="49"/>
  <c r="I2558" i="49"/>
  <c r="T453" i="50" s="1"/>
  <c r="C2558" i="49"/>
  <c r="I2557" i="49"/>
  <c r="T452" i="50" s="1"/>
  <c r="C2557" i="49"/>
  <c r="I2556" i="49"/>
  <c r="T451" i="50" s="1"/>
  <c r="C2556" i="49"/>
  <c r="I2555" i="49"/>
  <c r="T449" i="50" s="1"/>
  <c r="C2555" i="49"/>
  <c r="I2554" i="49"/>
  <c r="T448" i="50" s="1"/>
  <c r="C2554" i="49"/>
  <c r="I2553" i="49"/>
  <c r="T444" i="50" s="1"/>
  <c r="C2553" i="49"/>
  <c r="I2552" i="49"/>
  <c r="T443" i="50" s="1"/>
  <c r="C2552" i="49"/>
  <c r="I2551" i="49"/>
  <c r="T434" i="50" s="1"/>
  <c r="C2551" i="49"/>
  <c r="I2550" i="49"/>
  <c r="T432" i="50" s="1"/>
  <c r="C2550" i="49"/>
  <c r="I2549" i="49"/>
  <c r="T430" i="50" s="1"/>
  <c r="C2549" i="49"/>
  <c r="I2548" i="49"/>
  <c r="T427" i="50" s="1"/>
  <c r="C2548" i="49"/>
  <c r="I2547" i="49"/>
  <c r="T417" i="50" s="1"/>
  <c r="C2547" i="49"/>
  <c r="I2546" i="49"/>
  <c r="T414" i="50" s="1"/>
  <c r="C2546" i="49"/>
  <c r="I2545" i="49"/>
  <c r="T413" i="50" s="1"/>
  <c r="C2545" i="49"/>
  <c r="I2544" i="49"/>
  <c r="T407" i="50" s="1"/>
  <c r="C2544" i="49"/>
  <c r="I2543" i="49"/>
  <c r="T403" i="50" s="1"/>
  <c r="C2543" i="49"/>
  <c r="I2542" i="49"/>
  <c r="T398" i="50" s="1"/>
  <c r="C2542" i="49"/>
  <c r="I2541" i="49"/>
  <c r="T397" i="50" s="1"/>
  <c r="C2541" i="49"/>
  <c r="I2540" i="49"/>
  <c r="T395" i="50" s="1"/>
  <c r="C2540" i="49"/>
  <c r="I2539" i="49"/>
  <c r="T391" i="50" s="1"/>
  <c r="C2539" i="49"/>
  <c r="I2538" i="49"/>
  <c r="T389" i="50" s="1"/>
  <c r="C2538" i="49"/>
  <c r="I2537" i="49"/>
  <c r="T386" i="50" s="1"/>
  <c r="C2537" i="49"/>
  <c r="I2536" i="49"/>
  <c r="T378" i="50" s="1"/>
  <c r="C2536" i="49"/>
  <c r="I2535" i="49"/>
  <c r="T376" i="50" s="1"/>
  <c r="C2535" i="49"/>
  <c r="I2534" i="49"/>
  <c r="T373" i="50" s="1"/>
  <c r="C2534" i="49"/>
  <c r="I2533" i="49"/>
  <c r="T368" i="50" s="1"/>
  <c r="C2533" i="49"/>
  <c r="I2532" i="49"/>
  <c r="T366" i="50" s="1"/>
  <c r="C2532" i="49"/>
  <c r="I2531" i="49"/>
  <c r="T363" i="50" s="1"/>
  <c r="C2531" i="49"/>
  <c r="I2530" i="49"/>
  <c r="T362" i="50" s="1"/>
  <c r="C2530" i="49"/>
  <c r="I2529" i="49"/>
  <c r="T358" i="50" s="1"/>
  <c r="C2529" i="49"/>
  <c r="I2528" i="49"/>
  <c r="T357" i="50" s="1"/>
  <c r="C2528" i="49"/>
  <c r="I2527" i="49"/>
  <c r="T356" i="50" s="1"/>
  <c r="C2527" i="49"/>
  <c r="I2526" i="49"/>
  <c r="T353" i="50" s="1"/>
  <c r="C2526" i="49"/>
  <c r="I2525" i="49"/>
  <c r="T352" i="50" s="1"/>
  <c r="C2525" i="49"/>
  <c r="I2524" i="49"/>
  <c r="T349" i="50" s="1"/>
  <c r="C2524" i="49"/>
  <c r="I2523" i="49"/>
  <c r="T347" i="50" s="1"/>
  <c r="C2523" i="49"/>
  <c r="I2522" i="49"/>
  <c r="T345" i="50" s="1"/>
  <c r="C2522" i="49"/>
  <c r="I2521" i="49"/>
  <c r="C2521" i="49"/>
  <c r="I2520" i="49"/>
  <c r="T327" i="50" s="1"/>
  <c r="C2520" i="49"/>
  <c r="I2519" i="49"/>
  <c r="T326" i="50" s="1"/>
  <c r="C2519" i="49"/>
  <c r="I2518" i="49"/>
  <c r="T325" i="50" s="1"/>
  <c r="C2518" i="49"/>
  <c r="I2517" i="49"/>
  <c r="T324" i="50" s="1"/>
  <c r="C2517" i="49"/>
  <c r="I2516" i="49"/>
  <c r="T323" i="50" s="1"/>
  <c r="C2516" i="49"/>
  <c r="I2515" i="49"/>
  <c r="T322" i="50" s="1"/>
  <c r="C2515" i="49"/>
  <c r="I2514" i="49"/>
  <c r="T321" i="50" s="1"/>
  <c r="C2514" i="49"/>
  <c r="I2513" i="49"/>
  <c r="T320" i="50" s="1"/>
  <c r="C2513" i="49"/>
  <c r="I2512" i="49"/>
  <c r="T319" i="50" s="1"/>
  <c r="C2512" i="49"/>
  <c r="I2511" i="49"/>
  <c r="T318" i="50" s="1"/>
  <c r="C2511" i="49"/>
  <c r="I2510" i="49"/>
  <c r="T317" i="50" s="1"/>
  <c r="C2510" i="49"/>
  <c r="I2509" i="49"/>
  <c r="C2509" i="49"/>
  <c r="I2508" i="49"/>
  <c r="T315" i="50" s="1"/>
  <c r="C2508" i="49"/>
  <c r="I2507" i="49"/>
  <c r="C2507" i="49"/>
  <c r="I2506" i="49"/>
  <c r="C2506" i="49"/>
  <c r="I2505" i="49"/>
  <c r="C2505" i="49"/>
  <c r="I2504" i="49"/>
  <c r="T307" i="50" s="1"/>
  <c r="C2504" i="49"/>
  <c r="I2503" i="49"/>
  <c r="T305" i="50" s="1"/>
  <c r="C2503" i="49"/>
  <c r="I2502" i="49"/>
  <c r="T304" i="50" s="1"/>
  <c r="C2502" i="49"/>
  <c r="I2501" i="49"/>
  <c r="T294" i="50" s="1"/>
  <c r="C2501" i="49"/>
  <c r="I2500" i="49"/>
  <c r="T293" i="50" s="1"/>
  <c r="C2500" i="49"/>
  <c r="I2499" i="49"/>
  <c r="T292" i="50" s="1"/>
  <c r="C2499" i="49"/>
  <c r="I2498" i="49"/>
  <c r="T291" i="50" s="1"/>
  <c r="C2498" i="49"/>
  <c r="I2497" i="49"/>
  <c r="T289" i="50" s="1"/>
  <c r="C2497" i="49"/>
  <c r="I2496" i="49"/>
  <c r="T263" i="50" s="1"/>
  <c r="C2496" i="49"/>
  <c r="I2495" i="49"/>
  <c r="T261" i="50" s="1"/>
  <c r="C2495" i="49"/>
  <c r="I2494" i="49"/>
  <c r="T253" i="50" s="1"/>
  <c r="C2494" i="49"/>
  <c r="I2493" i="49"/>
  <c r="T258" i="50" s="1"/>
  <c r="C2493" i="49"/>
  <c r="I2492" i="49"/>
  <c r="T257" i="50" s="1"/>
  <c r="C2492" i="49"/>
  <c r="I2491" i="49"/>
  <c r="T256" i="50" s="1"/>
  <c r="C2491" i="49"/>
  <c r="I2490" i="49"/>
  <c r="T255" i="50" s="1"/>
  <c r="C2490" i="49"/>
  <c r="I2489" i="49"/>
  <c r="T249" i="50" s="1"/>
  <c r="C2489" i="49"/>
  <c r="I2488" i="49"/>
  <c r="T239" i="50" s="1"/>
  <c r="C2488" i="49"/>
  <c r="I2487" i="49"/>
  <c r="T236" i="50" s="1"/>
  <c r="C2487" i="49"/>
  <c r="I2486" i="49"/>
  <c r="T234" i="50" s="1"/>
  <c r="C2486" i="49"/>
  <c r="I2485" i="49"/>
  <c r="T232" i="50" s="1"/>
  <c r="C2485" i="49"/>
  <c r="I2484" i="49"/>
  <c r="T231" i="50" s="1"/>
  <c r="C2484" i="49"/>
  <c r="I2483" i="49"/>
  <c r="T229" i="50" s="1"/>
  <c r="C2483" i="49"/>
  <c r="I2482" i="49"/>
  <c r="T228" i="50" s="1"/>
  <c r="C2482" i="49"/>
  <c r="I2481" i="49"/>
  <c r="T227" i="50" s="1"/>
  <c r="C2481" i="49"/>
  <c r="I2480" i="49"/>
  <c r="T224" i="50" s="1"/>
  <c r="C2480" i="49"/>
  <c r="I2479" i="49"/>
  <c r="T223" i="50" s="1"/>
  <c r="C2479" i="49"/>
  <c r="I2478" i="49"/>
  <c r="T222" i="50" s="1"/>
  <c r="C2478" i="49"/>
  <c r="I2477" i="49"/>
  <c r="T221" i="50" s="1"/>
  <c r="C2477" i="49"/>
  <c r="I2476" i="49"/>
  <c r="T219" i="50" s="1"/>
  <c r="C2476" i="49"/>
  <c r="I2475" i="49"/>
  <c r="T218" i="50" s="1"/>
  <c r="C2475" i="49"/>
  <c r="I2474" i="49"/>
  <c r="T217" i="50" s="1"/>
  <c r="C2474" i="49"/>
  <c r="I2473" i="49"/>
  <c r="T216" i="50" s="1"/>
  <c r="C2473" i="49"/>
  <c r="I2472" i="49"/>
  <c r="C2472" i="49"/>
  <c r="I2471" i="49"/>
  <c r="C2471" i="49"/>
  <c r="I2470" i="49"/>
  <c r="T213" i="50" s="1"/>
  <c r="C2470" i="49"/>
  <c r="I2469" i="49"/>
  <c r="T207" i="50" s="1"/>
  <c r="C2469" i="49"/>
  <c r="I2468" i="49"/>
  <c r="T205" i="50" s="1"/>
  <c r="C2468" i="49"/>
  <c r="I2467" i="49"/>
  <c r="T202" i="50" s="1"/>
  <c r="C2467" i="49"/>
  <c r="I2466" i="49"/>
  <c r="T198" i="50" s="1"/>
  <c r="C2466" i="49"/>
  <c r="I2465" i="49"/>
  <c r="T197" i="50" s="1"/>
  <c r="C2465" i="49"/>
  <c r="I2464" i="49"/>
  <c r="T196" i="50" s="1"/>
  <c r="C2464" i="49"/>
  <c r="I2463" i="49"/>
  <c r="T194" i="50" s="1"/>
  <c r="C2463" i="49"/>
  <c r="I2462" i="49"/>
  <c r="T193" i="50" s="1"/>
  <c r="C2462" i="49"/>
  <c r="I2461" i="49"/>
  <c r="T191" i="50" s="1"/>
  <c r="C2461" i="49"/>
  <c r="I2460" i="49"/>
  <c r="T190" i="50" s="1"/>
  <c r="C2460" i="49"/>
  <c r="I2459" i="49"/>
  <c r="T189" i="50" s="1"/>
  <c r="C2459" i="49"/>
  <c r="I2458" i="49"/>
  <c r="T187" i="50" s="1"/>
  <c r="C2458" i="49"/>
  <c r="I2457" i="49"/>
  <c r="T183" i="50" s="1"/>
  <c r="C2457" i="49"/>
  <c r="I2456" i="49"/>
  <c r="T182" i="50" s="1"/>
  <c r="C2456" i="49"/>
  <c r="I2455" i="49"/>
  <c r="T180" i="50" s="1"/>
  <c r="C2455" i="49"/>
  <c r="I2454" i="49"/>
  <c r="T179" i="50" s="1"/>
  <c r="C2454" i="49"/>
  <c r="I2453" i="49"/>
  <c r="T176" i="50" s="1"/>
  <c r="C2453" i="49"/>
  <c r="I2452" i="49"/>
  <c r="T175" i="50" s="1"/>
  <c r="C2452" i="49"/>
  <c r="I2451" i="49"/>
  <c r="T174" i="50" s="1"/>
  <c r="C2451" i="49"/>
  <c r="I2450" i="49"/>
  <c r="T173" i="50" s="1"/>
  <c r="C2450" i="49"/>
  <c r="I2449" i="49"/>
  <c r="T171" i="50" s="1"/>
  <c r="C2449" i="49"/>
  <c r="I2448" i="49"/>
  <c r="T170" i="50" s="1"/>
  <c r="C2448" i="49"/>
  <c r="I2447" i="49"/>
  <c r="T169" i="50" s="1"/>
  <c r="C2447" i="49"/>
  <c r="I2446" i="49"/>
  <c r="T168" i="50" s="1"/>
  <c r="C2446" i="49"/>
  <c r="I2445" i="49"/>
  <c r="T166" i="50" s="1"/>
  <c r="C2445" i="49"/>
  <c r="I2444" i="49"/>
  <c r="T164" i="50" s="1"/>
  <c r="C2444" i="49"/>
  <c r="I2443" i="49"/>
  <c r="T163" i="50" s="1"/>
  <c r="C2443" i="49"/>
  <c r="I2442" i="49"/>
  <c r="T158" i="50" s="1"/>
  <c r="C2442" i="49"/>
  <c r="I2441" i="49"/>
  <c r="T155" i="50" s="1"/>
  <c r="C2441" i="49"/>
  <c r="I2440" i="49"/>
  <c r="T153" i="50" s="1"/>
  <c r="C2440" i="49"/>
  <c r="I2439" i="49"/>
  <c r="T152" i="50" s="1"/>
  <c r="C2439" i="49"/>
  <c r="I2438" i="49"/>
  <c r="T151" i="50" s="1"/>
  <c r="C2438" i="49"/>
  <c r="I2437" i="49"/>
  <c r="T150" i="50" s="1"/>
  <c r="C2437" i="49"/>
  <c r="I2436" i="49"/>
  <c r="T149" i="50" s="1"/>
  <c r="C2436" i="49"/>
  <c r="I2435" i="49"/>
  <c r="T148" i="50" s="1"/>
  <c r="C2435" i="49"/>
  <c r="I2434" i="49"/>
  <c r="T147" i="50" s="1"/>
  <c r="C2434" i="49"/>
  <c r="I2433" i="49"/>
  <c r="T144" i="50" s="1"/>
  <c r="C2433" i="49"/>
  <c r="I2432" i="49"/>
  <c r="T142" i="50" s="1"/>
  <c r="C2432" i="49"/>
  <c r="I2431" i="49"/>
  <c r="T140" i="50" s="1"/>
  <c r="C2431" i="49"/>
  <c r="I2430" i="49"/>
  <c r="T139" i="50" s="1"/>
  <c r="C2430" i="49"/>
  <c r="I2429" i="49"/>
  <c r="T128" i="50" s="1"/>
  <c r="C2429" i="49"/>
  <c r="I2428" i="49"/>
  <c r="T126" i="50" s="1"/>
  <c r="C2428" i="49"/>
  <c r="I2427" i="49"/>
  <c r="T125" i="50" s="1"/>
  <c r="C2427" i="49"/>
  <c r="I2426" i="49"/>
  <c r="T124" i="50" s="1"/>
  <c r="C2426" i="49"/>
  <c r="I2425" i="49"/>
  <c r="T123" i="50" s="1"/>
  <c r="C2425" i="49"/>
  <c r="I2424" i="49"/>
  <c r="T122" i="50" s="1"/>
  <c r="C2424" i="49"/>
  <c r="I2423" i="49"/>
  <c r="T121" i="50" s="1"/>
  <c r="C2423" i="49"/>
  <c r="I2422" i="49"/>
  <c r="T111" i="50" s="1"/>
  <c r="C2422" i="49"/>
  <c r="I2421" i="49"/>
  <c r="T109" i="50" s="1"/>
  <c r="C2421" i="49"/>
  <c r="I2420" i="49"/>
  <c r="T103" i="50" s="1"/>
  <c r="C2420" i="49"/>
  <c r="I2419" i="49"/>
  <c r="T101" i="50" s="1"/>
  <c r="C2419" i="49"/>
  <c r="I2418" i="49"/>
  <c r="T99" i="50" s="1"/>
  <c r="C2418" i="49"/>
  <c r="I2417" i="49"/>
  <c r="T79" i="50" s="1"/>
  <c r="C2417" i="49"/>
  <c r="I2416" i="49"/>
  <c r="T78" i="50" s="1"/>
  <c r="C2416" i="49"/>
  <c r="I2415" i="49"/>
  <c r="T76" i="50" s="1"/>
  <c r="C2415" i="49"/>
  <c r="I2414" i="49"/>
  <c r="T75" i="50" s="1"/>
  <c r="C2414" i="49"/>
  <c r="I2413" i="49"/>
  <c r="T74" i="50" s="1"/>
  <c r="C2413" i="49"/>
  <c r="I2412" i="49"/>
  <c r="T73" i="50" s="1"/>
  <c r="C2412" i="49"/>
  <c r="I2411" i="49"/>
  <c r="T72" i="50" s="1"/>
  <c r="C2411" i="49"/>
  <c r="I2410" i="49"/>
  <c r="T64" i="50" s="1"/>
  <c r="C2410" i="49"/>
  <c r="I2409" i="49"/>
  <c r="T62" i="50" s="1"/>
  <c r="C2409" i="49"/>
  <c r="I2408" i="49"/>
  <c r="T53" i="50" s="1"/>
  <c r="C2408" i="49"/>
  <c r="I2407" i="49"/>
  <c r="T40" i="50" s="1"/>
  <c r="C2407" i="49"/>
  <c r="I2406" i="49"/>
  <c r="T24" i="50" s="1"/>
  <c r="C2406" i="49"/>
  <c r="I2405" i="49"/>
  <c r="T23" i="50" s="1"/>
  <c r="C2405" i="49"/>
  <c r="I2404" i="49"/>
  <c r="T13" i="50" s="1"/>
  <c r="C2404" i="49"/>
  <c r="I2403" i="49"/>
  <c r="T11" i="50" s="1"/>
  <c r="C2403" i="49"/>
  <c r="I2402" i="49"/>
  <c r="T9" i="50" s="1"/>
  <c r="C2402" i="49"/>
  <c r="I2401" i="49"/>
  <c r="T7" i="50" s="1"/>
  <c r="C2401" i="49"/>
  <c r="I2400" i="49"/>
  <c r="T5" i="50" s="1"/>
  <c r="C2400" i="49"/>
  <c r="I2399" i="49"/>
  <c r="AP735" i="50" s="1"/>
  <c r="C2399" i="49"/>
  <c r="I2398" i="49"/>
  <c r="AP729" i="50" s="1"/>
  <c r="C2398" i="49"/>
  <c r="I2397" i="49"/>
  <c r="C2397" i="49"/>
  <c r="I2396" i="49"/>
  <c r="C2396" i="49"/>
  <c r="I2395" i="49"/>
  <c r="C2395" i="49"/>
  <c r="I2394" i="49"/>
  <c r="AP718" i="50" s="1"/>
  <c r="C2394" i="49"/>
  <c r="I2393" i="49"/>
  <c r="AP717" i="50" s="1"/>
  <c r="C2393" i="49"/>
  <c r="I2392" i="49"/>
  <c r="AP696" i="50" s="1"/>
  <c r="C2392" i="49"/>
  <c r="I2391" i="49"/>
  <c r="AP693" i="50" s="1"/>
  <c r="C2391" i="49"/>
  <c r="I2390" i="49"/>
  <c r="C2390" i="49"/>
  <c r="I2389" i="49"/>
  <c r="C2389" i="49"/>
  <c r="I2388" i="49"/>
  <c r="AP682" i="50" s="1"/>
  <c r="C2388" i="49"/>
  <c r="I2387" i="49"/>
  <c r="AP680" i="50" s="1"/>
  <c r="C2387" i="49"/>
  <c r="I2386" i="49"/>
  <c r="AP675" i="50" s="1"/>
  <c r="C2386" i="49"/>
  <c r="I2385" i="49"/>
  <c r="AP661" i="50" s="1"/>
  <c r="C2385" i="49"/>
  <c r="I2384" i="49"/>
  <c r="C2384" i="49"/>
  <c r="I2383" i="49"/>
  <c r="C2383" i="49"/>
  <c r="I2382" i="49"/>
  <c r="C2382" i="49"/>
  <c r="I2381" i="49"/>
  <c r="C2381" i="49"/>
  <c r="I2380" i="49"/>
  <c r="AP642" i="50" s="1"/>
  <c r="C2380" i="49"/>
  <c r="I2379" i="49"/>
  <c r="C2379" i="49"/>
  <c r="I2378" i="49"/>
  <c r="C2378" i="49"/>
  <c r="I2377" i="49"/>
  <c r="C2377" i="49"/>
  <c r="I2376" i="49"/>
  <c r="AP622" i="50" s="1"/>
  <c r="C2376" i="49"/>
  <c r="I2375" i="49"/>
  <c r="AP618" i="50" s="1"/>
  <c r="C2375" i="49"/>
  <c r="I2374" i="49"/>
  <c r="AP607" i="50" s="1"/>
  <c r="C2374" i="49"/>
  <c r="I2373" i="49"/>
  <c r="C2373" i="49"/>
  <c r="I2372" i="49"/>
  <c r="C2372" i="49"/>
  <c r="I2371" i="49"/>
  <c r="C2371" i="49"/>
  <c r="I2370" i="49"/>
  <c r="AP539" i="50" s="1"/>
  <c r="C2370" i="49"/>
  <c r="I2369" i="49"/>
  <c r="AP512" i="50" s="1"/>
  <c r="C2369" i="49"/>
  <c r="I2368" i="49"/>
  <c r="AP449" i="50" s="1"/>
  <c r="C2368" i="49"/>
  <c r="I2367" i="49"/>
  <c r="AP402" i="50" s="1"/>
  <c r="C2367" i="49"/>
  <c r="I2366" i="49"/>
  <c r="C2366" i="49"/>
  <c r="I2365" i="49"/>
  <c r="C2365" i="49"/>
  <c r="I2364" i="49"/>
  <c r="C2364" i="49"/>
  <c r="I2363" i="49"/>
  <c r="C2363" i="49"/>
  <c r="I2362" i="49"/>
  <c r="C2362" i="49"/>
  <c r="I2361" i="49"/>
  <c r="C2361" i="49"/>
  <c r="I2360" i="49"/>
  <c r="AP257" i="50" s="1"/>
  <c r="C2360" i="49"/>
  <c r="I2359" i="49"/>
  <c r="AP242" i="50" s="1"/>
  <c r="C2359" i="49"/>
  <c r="I2358" i="49"/>
  <c r="AP239" i="50" s="1"/>
  <c r="C2358" i="49"/>
  <c r="I2357" i="49"/>
  <c r="AP227" i="50" s="1"/>
  <c r="C2357" i="49"/>
  <c r="I2356" i="49"/>
  <c r="AP217" i="50" s="1"/>
  <c r="C2356" i="49"/>
  <c r="I2355" i="49"/>
  <c r="AP209" i="50" s="1"/>
  <c r="C2355" i="49"/>
  <c r="I2354" i="49"/>
  <c r="C2354" i="49"/>
  <c r="I2353" i="49"/>
  <c r="C2353" i="49"/>
  <c r="I2352" i="49"/>
  <c r="AP192" i="50" s="1"/>
  <c r="C2352" i="49"/>
  <c r="I2351" i="49"/>
  <c r="AP190" i="50" s="1"/>
  <c r="C2351" i="49"/>
  <c r="I2350" i="49"/>
  <c r="AP183" i="50" s="1"/>
  <c r="C2350" i="49"/>
  <c r="I2349" i="49"/>
  <c r="AP163" i="50" s="1"/>
  <c r="C2349" i="49"/>
  <c r="I2348" i="49"/>
  <c r="AP152" i="50" s="1"/>
  <c r="C2348" i="49"/>
  <c r="I2347" i="49"/>
  <c r="AP144" i="50" s="1"/>
  <c r="C2347" i="49"/>
  <c r="I2346" i="49"/>
  <c r="AP142" i="50" s="1"/>
  <c r="C2346" i="49"/>
  <c r="I2345" i="49"/>
  <c r="AP126" i="50" s="1"/>
  <c r="C2345" i="49"/>
  <c r="I2344" i="49"/>
  <c r="AP124" i="50" s="1"/>
  <c r="C2344" i="49"/>
  <c r="I2343" i="49"/>
  <c r="AP123" i="50" s="1"/>
  <c r="C2343" i="49"/>
  <c r="I2342" i="49"/>
  <c r="AP114" i="50" s="1"/>
  <c r="C2342" i="49"/>
  <c r="I2341" i="49"/>
  <c r="AP109" i="50" s="1"/>
  <c r="C2341" i="49"/>
  <c r="I2340" i="49"/>
  <c r="C2340" i="49"/>
  <c r="I2339" i="49"/>
  <c r="C2339" i="49"/>
  <c r="I2338" i="49"/>
  <c r="C2338" i="49"/>
  <c r="I2337" i="49"/>
  <c r="C2337" i="49"/>
  <c r="I2336" i="49"/>
  <c r="C2336" i="49"/>
  <c r="I2335" i="49"/>
  <c r="C2335" i="49"/>
  <c r="I2334" i="49"/>
  <c r="C2334" i="49"/>
  <c r="I2333" i="49"/>
  <c r="C2333" i="49"/>
  <c r="I2332" i="49"/>
  <c r="AP107" i="50" s="1"/>
  <c r="C2332" i="49"/>
  <c r="I2331" i="49"/>
  <c r="C2331" i="49"/>
  <c r="I2330" i="49"/>
  <c r="C2330" i="49"/>
  <c r="I2329" i="49"/>
  <c r="C2329" i="49"/>
  <c r="I2328" i="49"/>
  <c r="AP101" i="50" s="1"/>
  <c r="C2328" i="49"/>
  <c r="I2327" i="49"/>
  <c r="AP75" i="50" s="1"/>
  <c r="C2327" i="49"/>
  <c r="I2326" i="49"/>
  <c r="AP74" i="50" s="1"/>
  <c r="C2326" i="49"/>
  <c r="I2325" i="49"/>
  <c r="AP66" i="50" s="1"/>
  <c r="C2325" i="49"/>
  <c r="I2324" i="49"/>
  <c r="AP62" i="50" s="1"/>
  <c r="C2324" i="49"/>
  <c r="I2323" i="49"/>
  <c r="C2323" i="49"/>
  <c r="I2322" i="49"/>
  <c r="C2322" i="49"/>
  <c r="I2321" i="49"/>
  <c r="C2321" i="49"/>
  <c r="I2320" i="49"/>
  <c r="AP61" i="50" s="1"/>
  <c r="C2320" i="49"/>
  <c r="I2319" i="49"/>
  <c r="C2319" i="49"/>
  <c r="I2318" i="49"/>
  <c r="C2318" i="49"/>
  <c r="I2317" i="49"/>
  <c r="C2317" i="49"/>
  <c r="I2316" i="49"/>
  <c r="AP60" i="50" s="1"/>
  <c r="C2316" i="49"/>
  <c r="I2315" i="49"/>
  <c r="AP59" i="50" s="1"/>
  <c r="C2315" i="49"/>
  <c r="I2314" i="49"/>
  <c r="C2314" i="49"/>
  <c r="I2313" i="49"/>
  <c r="C2313" i="49"/>
  <c r="I2312" i="49"/>
  <c r="AP58" i="50" s="1"/>
  <c r="C2312" i="49"/>
  <c r="I2311" i="49"/>
  <c r="C2311" i="49"/>
  <c r="I2310" i="49"/>
  <c r="C2310" i="49"/>
  <c r="I2309" i="49"/>
  <c r="C2309" i="49"/>
  <c r="I2308" i="49"/>
  <c r="C2308" i="49"/>
  <c r="I2307" i="49"/>
  <c r="C2307" i="49"/>
  <c r="I2306" i="49"/>
  <c r="C2306" i="49"/>
  <c r="I2305" i="49"/>
  <c r="C2305" i="49"/>
  <c r="I2304" i="49"/>
  <c r="C2304" i="49"/>
  <c r="I2303" i="49"/>
  <c r="C2303" i="49"/>
  <c r="I2302" i="49"/>
  <c r="C2302" i="49"/>
  <c r="I2301" i="49"/>
  <c r="C2301" i="49"/>
  <c r="I2300" i="49"/>
  <c r="AP56" i="50" s="1"/>
  <c r="C2300" i="49"/>
  <c r="I2299" i="49"/>
  <c r="AP46" i="50" s="1"/>
  <c r="C2299" i="49"/>
  <c r="I2298" i="49"/>
  <c r="AP45" i="50" s="1"/>
  <c r="C2298" i="49"/>
  <c r="I2297" i="49"/>
  <c r="AP40" i="50" s="1"/>
  <c r="C2297" i="49"/>
  <c r="I2296" i="49"/>
  <c r="AP11" i="50" s="1"/>
  <c r="C2296" i="49"/>
  <c r="I2295" i="49"/>
  <c r="AP5" i="50" s="1"/>
  <c r="C2295" i="49"/>
  <c r="I2294" i="49"/>
  <c r="S742" i="50" s="1"/>
  <c r="C2294" i="49"/>
  <c r="I2293" i="49"/>
  <c r="S738" i="50" s="1"/>
  <c r="C2293" i="49"/>
  <c r="I2292" i="49"/>
  <c r="S736" i="50" s="1"/>
  <c r="C2292" i="49"/>
  <c r="I2291" i="49"/>
  <c r="S730" i="50" s="1"/>
  <c r="C2291" i="49"/>
  <c r="I2290" i="49"/>
  <c r="S729" i="50" s="1"/>
  <c r="C2290" i="49"/>
  <c r="I2289" i="49"/>
  <c r="S724" i="50" s="1"/>
  <c r="C2289" i="49"/>
  <c r="I2288" i="49"/>
  <c r="S716" i="50" s="1"/>
  <c r="C2288" i="49"/>
  <c r="I2287" i="49"/>
  <c r="S715" i="50" s="1"/>
  <c r="C2287" i="49"/>
  <c r="I2286" i="49"/>
  <c r="S711" i="50" s="1"/>
  <c r="C2286" i="49"/>
  <c r="I2285" i="49"/>
  <c r="S710" i="50" s="1"/>
  <c r="C2285" i="49"/>
  <c r="I2284" i="49"/>
  <c r="S706" i="50" s="1"/>
  <c r="C2284" i="49"/>
  <c r="I2283" i="49"/>
  <c r="S705" i="50" s="1"/>
  <c r="C2283" i="49"/>
  <c r="I2282" i="49"/>
  <c r="C2282" i="49"/>
  <c r="I2281" i="49"/>
  <c r="C2281" i="49"/>
  <c r="I2280" i="49"/>
  <c r="S694" i="50" s="1"/>
  <c r="C2280" i="49"/>
  <c r="I2279" i="49"/>
  <c r="S692" i="50" s="1"/>
  <c r="C2279" i="49"/>
  <c r="I2278" i="49"/>
  <c r="S685" i="50" s="1"/>
  <c r="C2278" i="49"/>
  <c r="I2277" i="49"/>
  <c r="S684" i="50" s="1"/>
  <c r="C2277" i="49"/>
  <c r="I2276" i="49"/>
  <c r="S683" i="50" s="1"/>
  <c r="C2276" i="49"/>
  <c r="I2275" i="49"/>
  <c r="S681" i="50" s="1"/>
  <c r="C2275" i="49"/>
  <c r="I2274" i="49"/>
  <c r="S679" i="50" s="1"/>
  <c r="C2274" i="49"/>
  <c r="I2273" i="49"/>
  <c r="S678" i="50" s="1"/>
  <c r="C2273" i="49"/>
  <c r="I2272" i="49"/>
  <c r="S675" i="50" s="1"/>
  <c r="C2272" i="49"/>
  <c r="I2271" i="49"/>
  <c r="S670" i="50" s="1"/>
  <c r="C2271" i="49"/>
  <c r="I2270" i="49"/>
  <c r="S664" i="50" s="1"/>
  <c r="C2270" i="49"/>
  <c r="I2269" i="49"/>
  <c r="S663" i="50" s="1"/>
  <c r="C2269" i="49"/>
  <c r="I2268" i="49"/>
  <c r="S660" i="50" s="1"/>
  <c r="C2268" i="49"/>
  <c r="I2267" i="49"/>
  <c r="S658" i="50" s="1"/>
  <c r="C2267" i="49"/>
  <c r="I2266" i="49"/>
  <c r="S657" i="50" s="1"/>
  <c r="C2266" i="49"/>
  <c r="I2265" i="49"/>
  <c r="S656" i="50" s="1"/>
  <c r="C2265" i="49"/>
  <c r="I2264" i="49"/>
  <c r="S655" i="50" s="1"/>
  <c r="C2264" i="49"/>
  <c r="I2263" i="49"/>
  <c r="S654" i="50" s="1"/>
  <c r="C2263" i="49"/>
  <c r="I2262" i="49"/>
  <c r="S653" i="50" s="1"/>
  <c r="C2262" i="49"/>
  <c r="I2261" i="49"/>
  <c r="S648" i="50" s="1"/>
  <c r="C2261" i="49"/>
  <c r="I2260" i="49"/>
  <c r="S646" i="50" s="1"/>
  <c r="C2260" i="49"/>
  <c r="I2259" i="49"/>
  <c r="S645" i="50" s="1"/>
  <c r="C2259" i="49"/>
  <c r="I2258" i="49"/>
  <c r="S642" i="50" s="1"/>
  <c r="C2258" i="49"/>
  <c r="I2257" i="49"/>
  <c r="S634" i="50" s="1"/>
  <c r="C2257" i="49"/>
  <c r="I2256" i="49"/>
  <c r="S633" i="50" s="1"/>
  <c r="C2256" i="49"/>
  <c r="I2255" i="49"/>
  <c r="S631" i="50" s="1"/>
  <c r="C2255" i="49"/>
  <c r="I2254" i="49"/>
  <c r="S630" i="50" s="1"/>
  <c r="C2254" i="49"/>
  <c r="I2253" i="49"/>
  <c r="S628" i="50" s="1"/>
  <c r="C2253" i="49"/>
  <c r="I2252" i="49"/>
  <c r="S614" i="50" s="1"/>
  <c r="C2252" i="49"/>
  <c r="I2251" i="49"/>
  <c r="S613" i="50" s="1"/>
  <c r="C2251" i="49"/>
  <c r="I2250" i="49"/>
  <c r="S611" i="50" s="1"/>
  <c r="C2250" i="49"/>
  <c r="I2249" i="49"/>
  <c r="S610" i="50" s="1"/>
  <c r="C2249" i="49"/>
  <c r="I2248" i="49"/>
  <c r="S608" i="50" s="1"/>
  <c r="C2248" i="49"/>
  <c r="I2247" i="49"/>
  <c r="S607" i="50" s="1"/>
  <c r="C2247" i="49"/>
  <c r="I2246" i="49"/>
  <c r="S600" i="50" s="1"/>
  <c r="C2246" i="49"/>
  <c r="I2245" i="49"/>
  <c r="S598" i="50" s="1"/>
  <c r="C2245" i="49"/>
  <c r="I2244" i="49"/>
  <c r="S594" i="50" s="1"/>
  <c r="C2244" i="49"/>
  <c r="I2243" i="49"/>
  <c r="S592" i="50" s="1"/>
  <c r="C2243" i="49"/>
  <c r="I2242" i="49"/>
  <c r="S591" i="50" s="1"/>
  <c r="C2242" i="49"/>
  <c r="I2241" i="49"/>
  <c r="S588" i="50" s="1"/>
  <c r="C2241" i="49"/>
  <c r="I2240" i="49"/>
  <c r="S580" i="50" s="1"/>
  <c r="C2240" i="49"/>
  <c r="I2239" i="49"/>
  <c r="S575" i="50" s="1"/>
  <c r="C2239" i="49"/>
  <c r="I2238" i="49"/>
  <c r="S571" i="50" s="1"/>
  <c r="C2238" i="49"/>
  <c r="I2237" i="49"/>
  <c r="S566" i="50" s="1"/>
  <c r="C2237" i="49"/>
  <c r="I2236" i="49"/>
  <c r="S563" i="50" s="1"/>
  <c r="C2236" i="49"/>
  <c r="I2235" i="49"/>
  <c r="S557" i="50" s="1"/>
  <c r="C2235" i="49"/>
  <c r="I2234" i="49"/>
  <c r="S556" i="50" s="1"/>
  <c r="C2234" i="49"/>
  <c r="I2233" i="49"/>
  <c r="S555" i="50" s="1"/>
  <c r="C2233" i="49"/>
  <c r="I2232" i="49"/>
  <c r="S549" i="50" s="1"/>
  <c r="C2232" i="49"/>
  <c r="I2231" i="49"/>
  <c r="S543" i="50" s="1"/>
  <c r="C2231" i="49"/>
  <c r="I2230" i="49"/>
  <c r="S542" i="50" s="1"/>
  <c r="C2230" i="49"/>
  <c r="I2229" i="49"/>
  <c r="S541" i="50" s="1"/>
  <c r="C2229" i="49"/>
  <c r="I2228" i="49"/>
  <c r="S529" i="50" s="1"/>
  <c r="C2228" i="49"/>
  <c r="I2227" i="49"/>
  <c r="S528" i="50" s="1"/>
  <c r="C2227" i="49"/>
  <c r="I2226" i="49"/>
  <c r="S527" i="50" s="1"/>
  <c r="C2226" i="49"/>
  <c r="I2225" i="49"/>
  <c r="S525" i="50" s="1"/>
  <c r="C2225" i="49"/>
  <c r="I2224" i="49"/>
  <c r="S524" i="50" s="1"/>
  <c r="C2224" i="49"/>
  <c r="I2223" i="49"/>
  <c r="S522" i="50" s="1"/>
  <c r="C2223" i="49"/>
  <c r="I2222" i="49"/>
  <c r="S521" i="50" s="1"/>
  <c r="C2222" i="49"/>
  <c r="I2221" i="49"/>
  <c r="S514" i="50" s="1"/>
  <c r="C2221" i="49"/>
  <c r="I2220" i="49"/>
  <c r="S513" i="50" s="1"/>
  <c r="C2220" i="49"/>
  <c r="I2219" i="49"/>
  <c r="S485" i="50" s="1"/>
  <c r="C2219" i="49"/>
  <c r="I2218" i="49"/>
  <c r="S462" i="50" s="1"/>
  <c r="C2218" i="49"/>
  <c r="I2217" i="49"/>
  <c r="S461" i="50" s="1"/>
  <c r="C2217" i="49"/>
  <c r="I2216" i="49"/>
  <c r="S460" i="50" s="1"/>
  <c r="C2216" i="49"/>
  <c r="I2215" i="49"/>
  <c r="S459" i="50" s="1"/>
  <c r="C2215" i="49"/>
  <c r="I2214" i="49"/>
  <c r="S458" i="50" s="1"/>
  <c r="C2214" i="49"/>
  <c r="I2213" i="49"/>
  <c r="S457" i="50" s="1"/>
  <c r="C2213" i="49"/>
  <c r="I2212" i="49"/>
  <c r="S456" i="50" s="1"/>
  <c r="C2212" i="49"/>
  <c r="I2211" i="49"/>
  <c r="S455" i="50" s="1"/>
  <c r="C2211" i="49"/>
  <c r="I2210" i="49"/>
  <c r="C2210" i="49"/>
  <c r="I2209" i="49"/>
  <c r="C2209" i="49"/>
  <c r="I2208" i="49"/>
  <c r="S452" i="50" s="1"/>
  <c r="C2208" i="49"/>
  <c r="I2207" i="49"/>
  <c r="S440" i="50" s="1"/>
  <c r="C2207" i="49"/>
  <c r="I2206" i="49"/>
  <c r="S434" i="50" s="1"/>
  <c r="C2206" i="49"/>
  <c r="I2205" i="49"/>
  <c r="S417" i="50" s="1"/>
  <c r="C2205" i="49"/>
  <c r="I2204" i="49"/>
  <c r="S413" i="50" s="1"/>
  <c r="C2204" i="49"/>
  <c r="I2203" i="49"/>
  <c r="S412" i="50" s="1"/>
  <c r="C2203" i="49"/>
  <c r="I2202" i="49"/>
  <c r="S411" i="50" s="1"/>
  <c r="C2202" i="49"/>
  <c r="I2201" i="49"/>
  <c r="S410" i="50" s="1"/>
  <c r="C2201" i="49"/>
  <c r="I2200" i="49"/>
  <c r="S403" i="50" s="1"/>
  <c r="C2200" i="49"/>
  <c r="I2199" i="49"/>
  <c r="S397" i="50" s="1"/>
  <c r="C2199" i="49"/>
  <c r="I2198" i="49"/>
  <c r="S395" i="50" s="1"/>
  <c r="C2198" i="49"/>
  <c r="I2197" i="49"/>
  <c r="S394" i="50" s="1"/>
  <c r="C2197" i="49"/>
  <c r="I2196" i="49"/>
  <c r="S390" i="50" s="1"/>
  <c r="C2196" i="49"/>
  <c r="I2195" i="49"/>
  <c r="S387" i="50" s="1"/>
  <c r="C2195" i="49"/>
  <c r="I2194" i="49"/>
  <c r="S378" i="50" s="1"/>
  <c r="C2194" i="49"/>
  <c r="I2193" i="49"/>
  <c r="S376" i="50" s="1"/>
  <c r="C2193" i="49"/>
  <c r="I2192" i="49"/>
  <c r="S373" i="50" s="1"/>
  <c r="C2192" i="49"/>
  <c r="I2191" i="49"/>
  <c r="S368" i="50" s="1"/>
  <c r="C2191" i="49"/>
  <c r="I2190" i="49"/>
  <c r="S366" i="50" s="1"/>
  <c r="C2190" i="49"/>
  <c r="I2189" i="49"/>
  <c r="S352" i="50" s="1"/>
  <c r="C2189" i="49"/>
  <c r="I2188" i="49"/>
  <c r="S347" i="50" s="1"/>
  <c r="C2188" i="49"/>
  <c r="I2187" i="49"/>
  <c r="S345" i="50" s="1"/>
  <c r="C2187" i="49"/>
  <c r="I2186" i="49"/>
  <c r="S288" i="50" s="1"/>
  <c r="C2186" i="49"/>
  <c r="I2185" i="49"/>
  <c r="S263" i="50" s="1"/>
  <c r="C2185" i="49"/>
  <c r="I2184" i="49"/>
  <c r="S261" i="50" s="1"/>
  <c r="C2184" i="49"/>
  <c r="I2183" i="49"/>
  <c r="S257" i="50" s="1"/>
  <c r="C2183" i="49"/>
  <c r="I2182" i="49"/>
  <c r="S256" i="50" s="1"/>
  <c r="C2182" i="49"/>
  <c r="I2181" i="49"/>
  <c r="S255" i="50" s="1"/>
  <c r="C2181" i="49"/>
  <c r="I2180" i="49"/>
  <c r="S249" i="50" s="1"/>
  <c r="C2180" i="49"/>
  <c r="I2179" i="49"/>
  <c r="S238" i="50" s="1"/>
  <c r="C2179" i="49"/>
  <c r="I2178" i="49"/>
  <c r="S236" i="50" s="1"/>
  <c r="C2178" i="49"/>
  <c r="I2177" i="49"/>
  <c r="S234" i="50" s="1"/>
  <c r="C2177" i="49"/>
  <c r="I2176" i="49"/>
  <c r="S229" i="50" s="1"/>
  <c r="C2176" i="49"/>
  <c r="I2175" i="49"/>
  <c r="S228" i="50" s="1"/>
  <c r="C2175" i="49"/>
  <c r="I2174" i="49"/>
  <c r="S227" i="50" s="1"/>
  <c r="C2174" i="49"/>
  <c r="I2173" i="49"/>
  <c r="S226" i="50" s="1"/>
  <c r="C2173" i="49"/>
  <c r="I2172" i="49"/>
  <c r="S225" i="50" s="1"/>
  <c r="C2172" i="49"/>
  <c r="I2171" i="49"/>
  <c r="S224" i="50" s="1"/>
  <c r="C2171" i="49"/>
  <c r="I2170" i="49"/>
  <c r="S223" i="50" s="1"/>
  <c r="C2170" i="49"/>
  <c r="I2169" i="49"/>
  <c r="S222" i="50" s="1"/>
  <c r="C2169" i="49"/>
  <c r="I2168" i="49"/>
  <c r="S221" i="50" s="1"/>
  <c r="C2168" i="49"/>
  <c r="I2167" i="49"/>
  <c r="S219" i="50" s="1"/>
  <c r="C2167" i="49"/>
  <c r="I2166" i="49"/>
  <c r="S218" i="50" s="1"/>
  <c r="C2166" i="49"/>
  <c r="I2165" i="49"/>
  <c r="S217" i="50" s="1"/>
  <c r="C2165" i="49"/>
  <c r="I2164" i="49"/>
  <c r="S216" i="50" s="1"/>
  <c r="C2164" i="49"/>
  <c r="I2163" i="49"/>
  <c r="S210" i="50" s="1"/>
  <c r="C2163" i="49"/>
  <c r="I2162" i="49"/>
  <c r="S209" i="50" s="1"/>
  <c r="C2162" i="49"/>
  <c r="I2161" i="49"/>
  <c r="S207" i="50" s="1"/>
  <c r="C2161" i="49"/>
  <c r="I2160" i="49"/>
  <c r="S205" i="50" s="1"/>
  <c r="C2160" i="49"/>
  <c r="I2159" i="49"/>
  <c r="S204" i="50" s="1"/>
  <c r="C2159" i="49"/>
  <c r="I2158" i="49"/>
  <c r="S202" i="50" s="1"/>
  <c r="C2158" i="49"/>
  <c r="I2157" i="49"/>
  <c r="S198" i="50" s="1"/>
  <c r="C2157" i="49"/>
  <c r="I2156" i="49"/>
  <c r="S197" i="50" s="1"/>
  <c r="C2156" i="49"/>
  <c r="I2155" i="49"/>
  <c r="S196" i="50" s="1"/>
  <c r="C2155" i="49"/>
  <c r="I2154" i="49"/>
  <c r="S195" i="50" s="1"/>
  <c r="C2154" i="49"/>
  <c r="I2153" i="49"/>
  <c r="S193" i="50" s="1"/>
  <c r="C2153" i="49"/>
  <c r="I2152" i="49"/>
  <c r="S191" i="50" s="1"/>
  <c r="C2152" i="49"/>
  <c r="I2151" i="49"/>
  <c r="S190" i="50" s="1"/>
  <c r="C2151" i="49"/>
  <c r="I2150" i="49"/>
  <c r="S189" i="50" s="1"/>
  <c r="C2150" i="49"/>
  <c r="I2149" i="49"/>
  <c r="S187" i="50" s="1"/>
  <c r="C2149" i="49"/>
  <c r="I2148" i="49"/>
  <c r="S184" i="50" s="1"/>
  <c r="C2148" i="49"/>
  <c r="I2147" i="49"/>
  <c r="S183" i="50" s="1"/>
  <c r="C2147" i="49"/>
  <c r="I2146" i="49"/>
  <c r="S182" i="50" s="1"/>
  <c r="C2146" i="49"/>
  <c r="I2145" i="49"/>
  <c r="S180" i="50" s="1"/>
  <c r="C2145" i="49"/>
  <c r="I2144" i="49"/>
  <c r="S179" i="50" s="1"/>
  <c r="C2144" i="49"/>
  <c r="I2143" i="49"/>
  <c r="S177" i="50" s="1"/>
  <c r="C2143" i="49"/>
  <c r="I2142" i="49"/>
  <c r="C2142" i="49"/>
  <c r="I2141" i="49"/>
  <c r="C2141" i="49"/>
  <c r="I2140" i="49"/>
  <c r="S173" i="50" s="1"/>
  <c r="C2140" i="49"/>
  <c r="I2139" i="49"/>
  <c r="S172" i="50" s="1"/>
  <c r="C2139" i="49"/>
  <c r="I2138" i="49"/>
  <c r="S163" i="50" s="1"/>
  <c r="C2138" i="49"/>
  <c r="I2137" i="49"/>
  <c r="S157" i="50" s="1"/>
  <c r="C2137" i="49"/>
  <c r="I2136" i="49"/>
  <c r="S153" i="50" s="1"/>
  <c r="C2136" i="49"/>
  <c r="I2135" i="49"/>
  <c r="S152" i="50" s="1"/>
  <c r="C2135" i="49"/>
  <c r="I2134" i="49"/>
  <c r="S151" i="50" s="1"/>
  <c r="C2134" i="49"/>
  <c r="I2133" i="49"/>
  <c r="S144" i="50" s="1"/>
  <c r="C2133" i="49"/>
  <c r="I2132" i="49"/>
  <c r="S143" i="50" s="1"/>
  <c r="C2132" i="49"/>
  <c r="I2131" i="49"/>
  <c r="S142" i="50" s="1"/>
  <c r="C2131" i="49"/>
  <c r="I2130" i="49"/>
  <c r="S139" i="50" s="1"/>
  <c r="C2130" i="49"/>
  <c r="I2129" i="49"/>
  <c r="S128" i="50" s="1"/>
  <c r="C2129" i="49"/>
  <c r="I2128" i="49"/>
  <c r="S126" i="50" s="1"/>
  <c r="C2128" i="49"/>
  <c r="I2127" i="49"/>
  <c r="S124" i="50" s="1"/>
  <c r="C2127" i="49"/>
  <c r="I2126" i="49"/>
  <c r="S123" i="50" s="1"/>
  <c r="C2126" i="49"/>
  <c r="I2125" i="49"/>
  <c r="S121" i="50" s="1"/>
  <c r="C2125" i="49"/>
  <c r="I2124" i="49"/>
  <c r="S120" i="50" s="1"/>
  <c r="C2124" i="49"/>
  <c r="I2123" i="49"/>
  <c r="S112" i="50" s="1"/>
  <c r="C2123" i="49"/>
  <c r="I2122" i="49"/>
  <c r="S111" i="50" s="1"/>
  <c r="C2122" i="49"/>
  <c r="I2121" i="49"/>
  <c r="S110" i="50" s="1"/>
  <c r="C2121" i="49"/>
  <c r="I2120" i="49"/>
  <c r="S109" i="50" s="1"/>
  <c r="C2120" i="49"/>
  <c r="I2119" i="49"/>
  <c r="S108" i="50" s="1"/>
  <c r="C2119" i="49"/>
  <c r="I2118" i="49"/>
  <c r="S107" i="50" s="1"/>
  <c r="C2118" i="49"/>
  <c r="I2117" i="49"/>
  <c r="S106" i="50" s="1"/>
  <c r="C2117" i="49"/>
  <c r="I2116" i="49"/>
  <c r="S103" i="50" s="1"/>
  <c r="C2116" i="49"/>
  <c r="I2115" i="49"/>
  <c r="S101" i="50" s="1"/>
  <c r="C2115" i="49"/>
  <c r="I2114" i="49"/>
  <c r="S94" i="50" s="1"/>
  <c r="C2114" i="49"/>
  <c r="I2113" i="49"/>
  <c r="S93" i="50" s="1"/>
  <c r="C2113" i="49"/>
  <c r="I2112" i="49"/>
  <c r="S92" i="50" s="1"/>
  <c r="C2112" i="49"/>
  <c r="I2111" i="49"/>
  <c r="S91" i="50" s="1"/>
  <c r="C2111" i="49"/>
  <c r="I2110" i="49"/>
  <c r="S89" i="50" s="1"/>
  <c r="C2110" i="49"/>
  <c r="I2109" i="49"/>
  <c r="S87" i="50" s="1"/>
  <c r="C2109" i="49"/>
  <c r="I2108" i="49"/>
  <c r="S83" i="50" s="1"/>
  <c r="C2108" i="49"/>
  <c r="I2107" i="49"/>
  <c r="S79" i="50" s="1"/>
  <c r="C2107" i="49"/>
  <c r="I2106" i="49"/>
  <c r="S78" i="50" s="1"/>
  <c r="C2106" i="49"/>
  <c r="I2105" i="49"/>
  <c r="S75" i="50" s="1"/>
  <c r="C2105" i="49"/>
  <c r="I2104" i="49"/>
  <c r="S74" i="50" s="1"/>
  <c r="C2104" i="49"/>
  <c r="I2103" i="49"/>
  <c r="S72" i="50" s="1"/>
  <c r="C2103" i="49"/>
  <c r="I2102" i="49"/>
  <c r="S71" i="50" s="1"/>
  <c r="C2102" i="49"/>
  <c r="I2101" i="49"/>
  <c r="S65" i="50" s="1"/>
  <c r="C2101" i="49"/>
  <c r="I2100" i="49"/>
  <c r="S64" i="50" s="1"/>
  <c r="C2100" i="49"/>
  <c r="I2099" i="49"/>
  <c r="S63" i="50" s="1"/>
  <c r="C2099" i="49"/>
  <c r="I2098" i="49"/>
  <c r="S62" i="50" s="1"/>
  <c r="C2098" i="49"/>
  <c r="I2097" i="49"/>
  <c r="S60" i="50" s="1"/>
  <c r="C2097" i="49"/>
  <c r="I2096" i="49"/>
  <c r="S59" i="50" s="1"/>
  <c r="C2096" i="49"/>
  <c r="I2095" i="49"/>
  <c r="S58" i="50" s="1"/>
  <c r="C2095" i="49"/>
  <c r="I2094" i="49"/>
  <c r="S56" i="50" s="1"/>
  <c r="C2094" i="49"/>
  <c r="I2093" i="49"/>
  <c r="S53" i="50" s="1"/>
  <c r="C2093" i="49"/>
  <c r="I2092" i="49"/>
  <c r="S15" i="50" s="1"/>
  <c r="C2092" i="49"/>
  <c r="I2091" i="49"/>
  <c r="S11" i="50" s="1"/>
  <c r="C2091" i="49"/>
  <c r="I2090" i="49"/>
  <c r="S9" i="50" s="1"/>
  <c r="C2090" i="49"/>
  <c r="I2089" i="49"/>
  <c r="S7" i="50" s="1"/>
  <c r="C2089" i="49"/>
  <c r="I2088" i="49"/>
  <c r="S5" i="50" s="1"/>
  <c r="C2088" i="49"/>
  <c r="I2087" i="49"/>
  <c r="AL736" i="50" s="1"/>
  <c r="C2087" i="49"/>
  <c r="I2086" i="49"/>
  <c r="AL735" i="50" s="1"/>
  <c r="C2086" i="49"/>
  <c r="I2085" i="49"/>
  <c r="AL729" i="50" s="1"/>
  <c r="C2085" i="49"/>
  <c r="I2084" i="49"/>
  <c r="AL720" i="50" s="1"/>
  <c r="C2084" i="49"/>
  <c r="I2083" i="49"/>
  <c r="AL718" i="50" s="1"/>
  <c r="C2083" i="49"/>
  <c r="I2082" i="49"/>
  <c r="AL711" i="50" s="1"/>
  <c r="C2082" i="49"/>
  <c r="I2081" i="49"/>
  <c r="AL707" i="50" s="1"/>
  <c r="C2081" i="49"/>
  <c r="I2080" i="49"/>
  <c r="AL705" i="50" s="1"/>
  <c r="C2080" i="49"/>
  <c r="I2079" i="49"/>
  <c r="C2079" i="49"/>
  <c r="I2078" i="49"/>
  <c r="AL696" i="50" s="1"/>
  <c r="C2078" i="49"/>
  <c r="I2077" i="49"/>
  <c r="C2077" i="49"/>
  <c r="I2076" i="49"/>
  <c r="AL694" i="50" s="1"/>
  <c r="C2076" i="49"/>
  <c r="I2075" i="49"/>
  <c r="AL690" i="50" s="1"/>
  <c r="C2075" i="49"/>
  <c r="I2074" i="49"/>
  <c r="AL684" i="50" s="1"/>
  <c r="C2074" i="49"/>
  <c r="I2073" i="49"/>
  <c r="AL680" i="50" s="1"/>
  <c r="C2073" i="49"/>
  <c r="I2072" i="49"/>
  <c r="AL678" i="50" s="1"/>
  <c r="C2072" i="49"/>
  <c r="I2071" i="49"/>
  <c r="AL676" i="50" s="1"/>
  <c r="C2071" i="49"/>
  <c r="I2070" i="49"/>
  <c r="AL664" i="50" s="1"/>
  <c r="C2070" i="49"/>
  <c r="I2069" i="49"/>
  <c r="AL663" i="50" s="1"/>
  <c r="C2069" i="49"/>
  <c r="I2068" i="49"/>
  <c r="AL662" i="50" s="1"/>
  <c r="C2068" i="49"/>
  <c r="I2067" i="49"/>
  <c r="AL659" i="50" s="1"/>
  <c r="C2067" i="49"/>
  <c r="I2066" i="49"/>
  <c r="AL657" i="50" s="1"/>
  <c r="C2066" i="49"/>
  <c r="I2065" i="49"/>
  <c r="AL656" i="50" s="1"/>
  <c r="C2065" i="49"/>
  <c r="I2064" i="49"/>
  <c r="C2064" i="49"/>
  <c r="I2063" i="49"/>
  <c r="C2063" i="49"/>
  <c r="I2062" i="49"/>
  <c r="C2062" i="49"/>
  <c r="I2061" i="49"/>
  <c r="C2061" i="49"/>
  <c r="I2060" i="49"/>
  <c r="AL646" i="50" s="1"/>
  <c r="C2060" i="49"/>
  <c r="I2059" i="49"/>
  <c r="AL642" i="50" s="1"/>
  <c r="C2059" i="49"/>
  <c r="I2058" i="49"/>
  <c r="AL631" i="50" s="1"/>
  <c r="C2058" i="49"/>
  <c r="I2057" i="49"/>
  <c r="AL630" i="50" s="1"/>
  <c r="C2057" i="49"/>
  <c r="I2056" i="49"/>
  <c r="AL628" i="50" s="1"/>
  <c r="C2056" i="49"/>
  <c r="I2055" i="49"/>
  <c r="AL616" i="50" s="1"/>
  <c r="C2055" i="49"/>
  <c r="I2054" i="49"/>
  <c r="AL611" i="50" s="1"/>
  <c r="C2054" i="49"/>
  <c r="I2053" i="49"/>
  <c r="AL600" i="50" s="1"/>
  <c r="C2053" i="49"/>
  <c r="I2052" i="49"/>
  <c r="AL599" i="50" s="1"/>
  <c r="C2052" i="49"/>
  <c r="I2051" i="49"/>
  <c r="AL598" i="50" s="1"/>
  <c r="C2051" i="49"/>
  <c r="I2050" i="49"/>
  <c r="AL594" i="50" s="1"/>
  <c r="C2050" i="49"/>
  <c r="I2049" i="49"/>
  <c r="AL593" i="50" s="1"/>
  <c r="C2049" i="49"/>
  <c r="I2048" i="49"/>
  <c r="AL592" i="50" s="1"/>
  <c r="C2048" i="49"/>
  <c r="I2047" i="49"/>
  <c r="AL591" i="50" s="1"/>
  <c r="C2047" i="49"/>
  <c r="I2046" i="49"/>
  <c r="AL590" i="50" s="1"/>
  <c r="C2046" i="49"/>
  <c r="I2045" i="49"/>
  <c r="AL588" i="50" s="1"/>
  <c r="C2045" i="49"/>
  <c r="I2044" i="49"/>
  <c r="AL580" i="50" s="1"/>
  <c r="C2044" i="49"/>
  <c r="I2043" i="49"/>
  <c r="AL566" i="50" s="1"/>
  <c r="C2043" i="49"/>
  <c r="I2042" i="49"/>
  <c r="AL563" i="50" s="1"/>
  <c r="C2042" i="49"/>
  <c r="I2041" i="49"/>
  <c r="AL556" i="50" s="1"/>
  <c r="C2041" i="49"/>
  <c r="I2040" i="49"/>
  <c r="AL549" i="50" s="1"/>
  <c r="C2040" i="49"/>
  <c r="I2039" i="49"/>
  <c r="AL543" i="50" s="1"/>
  <c r="C2039" i="49"/>
  <c r="I2038" i="49"/>
  <c r="AL542" i="50" s="1"/>
  <c r="C2038" i="49"/>
  <c r="I2037" i="49"/>
  <c r="AL541" i="50" s="1"/>
  <c r="C2037" i="49"/>
  <c r="I2036" i="49"/>
  <c r="AL540" i="50" s="1"/>
  <c r="C2036" i="49"/>
  <c r="I2035" i="49"/>
  <c r="AL531" i="50" s="1"/>
  <c r="C2035" i="49"/>
  <c r="I2034" i="49"/>
  <c r="AL530" i="50" s="1"/>
  <c r="C2034" i="49"/>
  <c r="I2033" i="49"/>
  <c r="C2033" i="49"/>
  <c r="I2032" i="49"/>
  <c r="AL528" i="50" s="1"/>
  <c r="C2032" i="49"/>
  <c r="I2031" i="49"/>
  <c r="AL527" i="50" s="1"/>
  <c r="C2031" i="49"/>
  <c r="I2030" i="49"/>
  <c r="AL525" i="50" s="1"/>
  <c r="C2030" i="49"/>
  <c r="I2029" i="49"/>
  <c r="AL522" i="50" s="1"/>
  <c r="C2029" i="49"/>
  <c r="I2028" i="49"/>
  <c r="AL521" i="50" s="1"/>
  <c r="C2028" i="49"/>
  <c r="I2027" i="49"/>
  <c r="AL513" i="50" s="1"/>
  <c r="C2027" i="49"/>
  <c r="I2026" i="49"/>
  <c r="AL506" i="50" s="1"/>
  <c r="C2026" i="49"/>
  <c r="I2025" i="49"/>
  <c r="AL498" i="50" s="1"/>
  <c r="C2025" i="49"/>
  <c r="I2024" i="49"/>
  <c r="AL496" i="50" s="1"/>
  <c r="C2024" i="49"/>
  <c r="I2023" i="49"/>
  <c r="AL490" i="50" s="1"/>
  <c r="C2023" i="49"/>
  <c r="I2022" i="49"/>
  <c r="AL488" i="50" s="1"/>
  <c r="C2022" i="49"/>
  <c r="I2021" i="49"/>
  <c r="AL487" i="50" s="1"/>
  <c r="C2021" i="49"/>
  <c r="I2020" i="49"/>
  <c r="AL486" i="50" s="1"/>
  <c r="C2020" i="49"/>
  <c r="I2019" i="49"/>
  <c r="AL485" i="50" s="1"/>
  <c r="C2019" i="49"/>
  <c r="I2018" i="49"/>
  <c r="AL478" i="50" s="1"/>
  <c r="C2018" i="49"/>
  <c r="I2017" i="49"/>
  <c r="AL461" i="50" s="1"/>
  <c r="C2017" i="49"/>
  <c r="I2016" i="49"/>
  <c r="AL460" i="50" s="1"/>
  <c r="C2016" i="49"/>
  <c r="I2015" i="49"/>
  <c r="AL456" i="50" s="1"/>
  <c r="C2015" i="49"/>
  <c r="I2014" i="49"/>
  <c r="AL455" i="50" s="1"/>
  <c r="C2014" i="49"/>
  <c r="I2013" i="49"/>
  <c r="AL452" i="50" s="1"/>
  <c r="C2013" i="49"/>
  <c r="I2012" i="49"/>
  <c r="AL451" i="50" s="1"/>
  <c r="C2012" i="49"/>
  <c r="I2011" i="49"/>
  <c r="AL449" i="50" s="1"/>
  <c r="C2011" i="49"/>
  <c r="I2010" i="49"/>
  <c r="C2010" i="49"/>
  <c r="I2009" i="49"/>
  <c r="C2009" i="49"/>
  <c r="I2008" i="49"/>
  <c r="C2008" i="49"/>
  <c r="I2007" i="49"/>
  <c r="C2007" i="49"/>
  <c r="I2006" i="49"/>
  <c r="AL445" i="50" s="1"/>
  <c r="C2006" i="49"/>
  <c r="I2005" i="49"/>
  <c r="AL434" i="50" s="1"/>
  <c r="C2005" i="49"/>
  <c r="I2004" i="49"/>
  <c r="AL433" i="50" s="1"/>
  <c r="C2004" i="49"/>
  <c r="I2003" i="49"/>
  <c r="AL432" i="50" s="1"/>
  <c r="C2003" i="49"/>
  <c r="I2002" i="49"/>
  <c r="AL430" i="50" s="1"/>
  <c r="C2002" i="49"/>
  <c r="I2001" i="49"/>
  <c r="AL419" i="50" s="1"/>
  <c r="C2001" i="49"/>
  <c r="I2000" i="49"/>
  <c r="AL417" i="50" s="1"/>
  <c r="C2000" i="49"/>
  <c r="I1999" i="49"/>
  <c r="AL415" i="50" s="1"/>
  <c r="C1999" i="49"/>
  <c r="I1998" i="49"/>
  <c r="AL414" i="50" s="1"/>
  <c r="C1998" i="49"/>
  <c r="I1997" i="49"/>
  <c r="AL413" i="50" s="1"/>
  <c r="C1997" i="49"/>
  <c r="I1996" i="49"/>
  <c r="AL412" i="50" s="1"/>
  <c r="C1996" i="49"/>
  <c r="I1995" i="49"/>
  <c r="AL411" i="50" s="1"/>
  <c r="C1995" i="49"/>
  <c r="I1994" i="49"/>
  <c r="AL410" i="50" s="1"/>
  <c r="C1994" i="49"/>
  <c r="I1993" i="49"/>
  <c r="AL409" i="50" s="1"/>
  <c r="C1993" i="49"/>
  <c r="I1992" i="49"/>
  <c r="AL407" i="50" s="1"/>
  <c r="C1992" i="49"/>
  <c r="I1991" i="49"/>
  <c r="AL404" i="50" s="1"/>
  <c r="C1991" i="49"/>
  <c r="I1990" i="49"/>
  <c r="AL403" i="50" s="1"/>
  <c r="C1990" i="49"/>
  <c r="I1989" i="49"/>
  <c r="AL387" i="50" s="1"/>
  <c r="C1989" i="49"/>
  <c r="I1988" i="49"/>
  <c r="C1988" i="49"/>
  <c r="I1987" i="49"/>
  <c r="C1987" i="49"/>
  <c r="I1986" i="49"/>
  <c r="AL378" i="50" s="1"/>
  <c r="C1986" i="49"/>
  <c r="I1985" i="49"/>
  <c r="AL373" i="50" s="1"/>
  <c r="C1985" i="49"/>
  <c r="I1984" i="49"/>
  <c r="AL349" i="50" s="1"/>
  <c r="C1984" i="49"/>
  <c r="I1983" i="49"/>
  <c r="AL348" i="50" s="1"/>
  <c r="C1983" i="49"/>
  <c r="I1982" i="49"/>
  <c r="AL347" i="50" s="1"/>
  <c r="C1982" i="49"/>
  <c r="I1981" i="49"/>
  <c r="AL345" i="50" s="1"/>
  <c r="C1981" i="49"/>
  <c r="I1980" i="49"/>
  <c r="AL332" i="50" s="1"/>
  <c r="C1980" i="49"/>
  <c r="I1979" i="49"/>
  <c r="AL313" i="50" s="1"/>
  <c r="C1979" i="49"/>
  <c r="I1978" i="49"/>
  <c r="AL263" i="50" s="1"/>
  <c r="C1978" i="49"/>
  <c r="I1977" i="49"/>
  <c r="AL261" i="50" s="1"/>
  <c r="C1977" i="49"/>
  <c r="I1976" i="49"/>
  <c r="AL257" i="50" s="1"/>
  <c r="C1976" i="49"/>
  <c r="I1975" i="49"/>
  <c r="AL258" i="50" s="1"/>
  <c r="C1975" i="49"/>
  <c r="I1974" i="49"/>
  <c r="AL256" i="50" s="1"/>
  <c r="C1974" i="49"/>
  <c r="I1973" i="49"/>
  <c r="AL239" i="50" s="1"/>
  <c r="C1973" i="49"/>
  <c r="I1972" i="49"/>
  <c r="AL236" i="50" s="1"/>
  <c r="C1972" i="49"/>
  <c r="I1971" i="49"/>
  <c r="AL227" i="50" s="1"/>
  <c r="C1971" i="49"/>
  <c r="I1970" i="49"/>
  <c r="AL222" i="50" s="1"/>
  <c r="C1970" i="49"/>
  <c r="I1969" i="49"/>
  <c r="AL221" i="50" s="1"/>
  <c r="C1969" i="49"/>
  <c r="I1968" i="49"/>
  <c r="AL219" i="50" s="1"/>
  <c r="C1968" i="49"/>
  <c r="I1967" i="49"/>
  <c r="AL217" i="50" s="1"/>
  <c r="C1967" i="49"/>
  <c r="I1966" i="49"/>
  <c r="AL216" i="50" s="1"/>
  <c r="C1966" i="49"/>
  <c r="I1965" i="49"/>
  <c r="AL210" i="50" s="1"/>
  <c r="C1965" i="49"/>
  <c r="I1964" i="49"/>
  <c r="AL215" i="50" s="1"/>
  <c r="C1964" i="49"/>
  <c r="I1963" i="49"/>
  <c r="AL209" i="50" s="1"/>
  <c r="C1963" i="49"/>
  <c r="I1962" i="49"/>
  <c r="AL204" i="50" s="1"/>
  <c r="C1962" i="49"/>
  <c r="I1961" i="49"/>
  <c r="AL202" i="50" s="1"/>
  <c r="C1961" i="49"/>
  <c r="I1960" i="49"/>
  <c r="AL200" i="50" s="1"/>
  <c r="C1960" i="49"/>
  <c r="I1959" i="49"/>
  <c r="AL194" i="50" s="1"/>
  <c r="C1959" i="49"/>
  <c r="I1958" i="49"/>
  <c r="AL191" i="50" s="1"/>
  <c r="C1958" i="49"/>
  <c r="I1957" i="49"/>
  <c r="AL190" i="50" s="1"/>
  <c r="C1957" i="49"/>
  <c r="I1956" i="49"/>
  <c r="AL188" i="50" s="1"/>
  <c r="C1956" i="49"/>
  <c r="I1955" i="49"/>
  <c r="AL183" i="50" s="1"/>
  <c r="C1955" i="49"/>
  <c r="I1954" i="49"/>
  <c r="AL179" i="50" s="1"/>
  <c r="C1954" i="49"/>
  <c r="I1953" i="49"/>
  <c r="AL177" i="50" s="1"/>
  <c r="C1953" i="49"/>
  <c r="I1952" i="49"/>
  <c r="AL175" i="50" s="1"/>
  <c r="C1952" i="49"/>
  <c r="I1951" i="49"/>
  <c r="AL173" i="50" s="1"/>
  <c r="C1951" i="49"/>
  <c r="I1950" i="49"/>
  <c r="AL163" i="50" s="1"/>
  <c r="C1950" i="49"/>
  <c r="I1949" i="49"/>
  <c r="AL157" i="50" s="1"/>
  <c r="C1949" i="49"/>
  <c r="I1948" i="49"/>
  <c r="AL153" i="50" s="1"/>
  <c r="C1948" i="49"/>
  <c r="I1947" i="49"/>
  <c r="AL148" i="50" s="1"/>
  <c r="C1947" i="49"/>
  <c r="I1946" i="49"/>
  <c r="AL142" i="50" s="1"/>
  <c r="C1946" i="49"/>
  <c r="I1945" i="49"/>
  <c r="AL139" i="50" s="1"/>
  <c r="C1945" i="49"/>
  <c r="I1944" i="49"/>
  <c r="AL128" i="50" s="1"/>
  <c r="C1944" i="49"/>
  <c r="I1943" i="49"/>
  <c r="AL126" i="50" s="1"/>
  <c r="C1943" i="49"/>
  <c r="I1942" i="49"/>
  <c r="AL125" i="50" s="1"/>
  <c r="C1942" i="49"/>
  <c r="I1941" i="49"/>
  <c r="AL124" i="50" s="1"/>
  <c r="C1941" i="49"/>
  <c r="I1940" i="49"/>
  <c r="AL123" i="50" s="1"/>
  <c r="C1940" i="49"/>
  <c r="I1939" i="49"/>
  <c r="AL121" i="50" s="1"/>
  <c r="C1939" i="49"/>
  <c r="I1938" i="49"/>
  <c r="AL120" i="50" s="1"/>
  <c r="C1938" i="49"/>
  <c r="I1937" i="49"/>
  <c r="AL101" i="50" s="1"/>
  <c r="C1937" i="49"/>
  <c r="I1936" i="49"/>
  <c r="AL79" i="50" s="1"/>
  <c r="C1936" i="49"/>
  <c r="I1935" i="49"/>
  <c r="AL78" i="50" s="1"/>
  <c r="C1935" i="49"/>
  <c r="I1934" i="49"/>
  <c r="AL76" i="50" s="1"/>
  <c r="C1934" i="49"/>
  <c r="I1933" i="49"/>
  <c r="AL75" i="50" s="1"/>
  <c r="C1933" i="49"/>
  <c r="I1932" i="49"/>
  <c r="AL74" i="50" s="1"/>
  <c r="C1932" i="49"/>
  <c r="I1931" i="49"/>
  <c r="AL72" i="50" s="1"/>
  <c r="C1931" i="49"/>
  <c r="I1930" i="49"/>
  <c r="AL71" i="50" s="1"/>
  <c r="C1930" i="49"/>
  <c r="I1929" i="49"/>
  <c r="AL56" i="50" s="1"/>
  <c r="C1929" i="49"/>
  <c r="I1928" i="49"/>
  <c r="AL24" i="50" s="1"/>
  <c r="C1928" i="49"/>
  <c r="I1927" i="49"/>
  <c r="AL12" i="50" s="1"/>
  <c r="C1927" i="49"/>
  <c r="I1926" i="49"/>
  <c r="AL9" i="50" s="1"/>
  <c r="C1926" i="49"/>
  <c r="I1925" i="49"/>
  <c r="AL7" i="50" s="1"/>
  <c r="C1925" i="49"/>
  <c r="I1924" i="49"/>
  <c r="AL5" i="50" s="1"/>
  <c r="C1924" i="49"/>
  <c r="I1923" i="49"/>
  <c r="AA736" i="50" s="1"/>
  <c r="C1923" i="49"/>
  <c r="I1922" i="49"/>
  <c r="AA729" i="50" s="1"/>
  <c r="C1922" i="49"/>
  <c r="I1921" i="49"/>
  <c r="AA696" i="50" s="1"/>
  <c r="C1921" i="49"/>
  <c r="I1920" i="49"/>
  <c r="AA694" i="50" s="1"/>
  <c r="C1920" i="49"/>
  <c r="I1919" i="49"/>
  <c r="AA684" i="50" s="1"/>
  <c r="C1919" i="49"/>
  <c r="I1918" i="49"/>
  <c r="AA675" i="50" s="1"/>
  <c r="C1918" i="49"/>
  <c r="I1917" i="49"/>
  <c r="AA627" i="50" s="1"/>
  <c r="C1917" i="49"/>
  <c r="I1916" i="49"/>
  <c r="AA617" i="50" s="1"/>
  <c r="C1916" i="49"/>
  <c r="I1915" i="49"/>
  <c r="AA616" i="50" s="1"/>
  <c r="C1915" i="49"/>
  <c r="I1914" i="49"/>
  <c r="AA612" i="50" s="1"/>
  <c r="C1914" i="49"/>
  <c r="I1913" i="49"/>
  <c r="AA373" i="50" s="1"/>
  <c r="C1913" i="49"/>
  <c r="I1912" i="49"/>
  <c r="AA368" i="50" s="1"/>
  <c r="C1912" i="49"/>
  <c r="I1911" i="49"/>
  <c r="AA352" i="50" s="1"/>
  <c r="C1911" i="49"/>
  <c r="I1910" i="49"/>
  <c r="AA288" i="50" s="1"/>
  <c r="C1910" i="49"/>
  <c r="I1909" i="49"/>
  <c r="AA263" i="50" s="1"/>
  <c r="C1909" i="49"/>
  <c r="I1908" i="49"/>
  <c r="AA261" i="50" s="1"/>
  <c r="C1908" i="49"/>
  <c r="I1907" i="49"/>
  <c r="AA217" i="50" s="1"/>
  <c r="C1907" i="49"/>
  <c r="I1906" i="49"/>
  <c r="AA214" i="50" s="1"/>
  <c r="C1906" i="49"/>
  <c r="I1905" i="49"/>
  <c r="AA213" i="50" s="1"/>
  <c r="C1905" i="49"/>
  <c r="I1904" i="49"/>
  <c r="AA209" i="50" s="1"/>
  <c r="C1904" i="49"/>
  <c r="I1903" i="49"/>
  <c r="AA204" i="50" s="1"/>
  <c r="C1903" i="49"/>
  <c r="I1902" i="49"/>
  <c r="AA177" i="50" s="1"/>
  <c r="C1902" i="49"/>
  <c r="I1901" i="49"/>
  <c r="AA163" i="50" s="1"/>
  <c r="C1901" i="49"/>
  <c r="I1900" i="49"/>
  <c r="AA158" i="50" s="1"/>
  <c r="C1900" i="49"/>
  <c r="I1899" i="49"/>
  <c r="AA144" i="50" s="1"/>
  <c r="C1899" i="49"/>
  <c r="I1898" i="49"/>
  <c r="AA142" i="50" s="1"/>
  <c r="C1898" i="49"/>
  <c r="I1897" i="49"/>
  <c r="AA129" i="50" s="1"/>
  <c r="C1897" i="49"/>
  <c r="I1896" i="49"/>
  <c r="AA126" i="50" s="1"/>
  <c r="C1896" i="49"/>
  <c r="I1895" i="49"/>
  <c r="AA125" i="50" s="1"/>
  <c r="C1895" i="49"/>
  <c r="I1894" i="49"/>
  <c r="AA124" i="50" s="1"/>
  <c r="C1894" i="49"/>
  <c r="I1893" i="49"/>
  <c r="AA116" i="50" s="1"/>
  <c r="C1893" i="49"/>
  <c r="I1892" i="49"/>
  <c r="AA114" i="50" s="1"/>
  <c r="C1892" i="49"/>
  <c r="I1891" i="49"/>
  <c r="AA109" i="50" s="1"/>
  <c r="C1891" i="49"/>
  <c r="I1890" i="49"/>
  <c r="AA103" i="50" s="1"/>
  <c r="C1890" i="49"/>
  <c r="I1889" i="49"/>
  <c r="AA101" i="50" s="1"/>
  <c r="C1889" i="49"/>
  <c r="I1888" i="49"/>
  <c r="AA80" i="50" s="1"/>
  <c r="C1888" i="49"/>
  <c r="I1887" i="49"/>
  <c r="AA78" i="50" s="1"/>
  <c r="C1887" i="49"/>
  <c r="I1886" i="49"/>
  <c r="AA76" i="50" s="1"/>
  <c r="C1886" i="49"/>
  <c r="I1885" i="49"/>
  <c r="AA75" i="50" s="1"/>
  <c r="C1885" i="49"/>
  <c r="I1884" i="49"/>
  <c r="AA72" i="50" s="1"/>
  <c r="C1884" i="49"/>
  <c r="I1883" i="49"/>
  <c r="AA68" i="50" s="1"/>
  <c r="C1883" i="49"/>
  <c r="I1882" i="49"/>
  <c r="AA62" i="50" s="1"/>
  <c r="C1882" i="49"/>
  <c r="I1881" i="49"/>
  <c r="AA53" i="50" s="1"/>
  <c r="C1881" i="49"/>
  <c r="I1880" i="49"/>
  <c r="AA13" i="50" s="1"/>
  <c r="C1880" i="49"/>
  <c r="I1879" i="49"/>
  <c r="AA11" i="50" s="1"/>
  <c r="C1879" i="49"/>
  <c r="I1878" i="49"/>
  <c r="AA9" i="50" s="1"/>
  <c r="C1878" i="49"/>
  <c r="I1877" i="49"/>
  <c r="AA7" i="50" s="1"/>
  <c r="C1877" i="49"/>
  <c r="I1876" i="49"/>
  <c r="AA5" i="50" s="1"/>
  <c r="AA4" i="50" s="1"/>
  <c r="C1876" i="49"/>
  <c r="I1875" i="49"/>
  <c r="AI729" i="50" s="1"/>
  <c r="C1875" i="49"/>
  <c r="I1874" i="49"/>
  <c r="AI696" i="50" s="1"/>
  <c r="C1874" i="49"/>
  <c r="I1873" i="49"/>
  <c r="AI694" i="50" s="1"/>
  <c r="C1873" i="49"/>
  <c r="I1872" i="49"/>
  <c r="AI675" i="50" s="1"/>
  <c r="C1872" i="49"/>
  <c r="I1871" i="49"/>
  <c r="AI670" i="50" s="1"/>
  <c r="C1871" i="49"/>
  <c r="I1870" i="49"/>
  <c r="AI631" i="50" s="1"/>
  <c r="C1870" i="49"/>
  <c r="I1869" i="49"/>
  <c r="AI611" i="50" s="1"/>
  <c r="C1869" i="49"/>
  <c r="I1868" i="49"/>
  <c r="AI554" i="50" s="1"/>
  <c r="C1868" i="49"/>
  <c r="I1867" i="49"/>
  <c r="AI549" i="50" s="1"/>
  <c r="C1867" i="49"/>
  <c r="I1866" i="49"/>
  <c r="AI403" i="50" s="1"/>
  <c r="C1866" i="49"/>
  <c r="I1865" i="49"/>
  <c r="AI376" i="50" s="1"/>
  <c r="C1865" i="49"/>
  <c r="I1864" i="49"/>
  <c r="AI292" i="50" s="1"/>
  <c r="C1864" i="49"/>
  <c r="I1863" i="49"/>
  <c r="AI263" i="50" s="1"/>
  <c r="C1863" i="49"/>
  <c r="I1862" i="49"/>
  <c r="AI261" i="50" s="1"/>
  <c r="C1862" i="49"/>
  <c r="I1861" i="49"/>
  <c r="AI223" i="50" s="1"/>
  <c r="C1861" i="49"/>
  <c r="I1860" i="49"/>
  <c r="AI217" i="50" s="1"/>
  <c r="C1860" i="49"/>
  <c r="I1859" i="49"/>
  <c r="AI213" i="50" s="1"/>
  <c r="C1859" i="49"/>
  <c r="I1858" i="49"/>
  <c r="AI204" i="50" s="1"/>
  <c r="C1858" i="49"/>
  <c r="I1857" i="49"/>
  <c r="AI142" i="50" s="1"/>
  <c r="C1857" i="49"/>
  <c r="I1856" i="49"/>
  <c r="AI126" i="50" s="1"/>
  <c r="C1856" i="49"/>
  <c r="I1855" i="49"/>
  <c r="AI121" i="50" s="1"/>
  <c r="C1855" i="49"/>
  <c r="I1854" i="49"/>
  <c r="AI78" i="50" s="1"/>
  <c r="C1854" i="49"/>
  <c r="I1853" i="49"/>
  <c r="AI72" i="50" s="1"/>
  <c r="C1853" i="49"/>
  <c r="I1852" i="49"/>
  <c r="AI13" i="50" s="1"/>
  <c r="C1852" i="49"/>
  <c r="I1851" i="49"/>
  <c r="AI10" i="50" s="1"/>
  <c r="C1851" i="49"/>
  <c r="I1850" i="49"/>
  <c r="AI5" i="50" s="1"/>
  <c r="AI4" i="50" s="1"/>
  <c r="C1850" i="49"/>
  <c r="I1849" i="49"/>
  <c r="AD696" i="50" s="1"/>
  <c r="C1849" i="49"/>
  <c r="I1848" i="49"/>
  <c r="AD684" i="50" s="1"/>
  <c r="C1848" i="49"/>
  <c r="I1847" i="49"/>
  <c r="AD611" i="50" s="1"/>
  <c r="C1847" i="49"/>
  <c r="I1846" i="49"/>
  <c r="AD541" i="50" s="1"/>
  <c r="C1846" i="49"/>
  <c r="I1845" i="49"/>
  <c r="AD513" i="50" s="1"/>
  <c r="C1845" i="49"/>
  <c r="I1844" i="49"/>
  <c r="AD403" i="50" s="1"/>
  <c r="C1844" i="49"/>
  <c r="I1843" i="49"/>
  <c r="AD378" i="50" s="1"/>
  <c r="C1843" i="49"/>
  <c r="I1842" i="49"/>
  <c r="AD347" i="50" s="1"/>
  <c r="C1842" i="49"/>
  <c r="I1841" i="49"/>
  <c r="AD249" i="50" s="1"/>
  <c r="C1841" i="49"/>
  <c r="I1840" i="49"/>
  <c r="AD13" i="50" s="1"/>
  <c r="C1840" i="49"/>
  <c r="I1839" i="49"/>
  <c r="AD10" i="50" s="1"/>
  <c r="C1839" i="49"/>
  <c r="I1838" i="49"/>
  <c r="AD5" i="50" s="1"/>
  <c r="AD4" i="50" s="1"/>
  <c r="C1838" i="49"/>
  <c r="I1837" i="49"/>
  <c r="W736" i="50" s="1"/>
  <c r="C1837" i="49"/>
  <c r="I1836" i="49"/>
  <c r="W735" i="50" s="1"/>
  <c r="C1836" i="49"/>
  <c r="I1835" i="49"/>
  <c r="W734" i="50" s="1"/>
  <c r="C1835" i="49"/>
  <c r="I1834" i="49"/>
  <c r="W730" i="50" s="1"/>
  <c r="C1834" i="49"/>
  <c r="I1833" i="49"/>
  <c r="W729" i="50" s="1"/>
  <c r="C1833" i="49"/>
  <c r="I1832" i="49"/>
  <c r="W724" i="50" s="1"/>
  <c r="C1832" i="49"/>
  <c r="I1831" i="49"/>
  <c r="W696" i="50" s="1"/>
  <c r="C1831" i="49"/>
  <c r="I1830" i="49"/>
  <c r="W694" i="50" s="1"/>
  <c r="C1830" i="49"/>
  <c r="I1829" i="49"/>
  <c r="W690" i="50" s="1"/>
  <c r="C1829" i="49"/>
  <c r="I1828" i="49"/>
  <c r="W686" i="50" s="1"/>
  <c r="C1828" i="49"/>
  <c r="I1827" i="49"/>
  <c r="W685" i="50" s="1"/>
  <c r="C1827" i="49"/>
  <c r="I1826" i="49"/>
  <c r="W678" i="50" s="1"/>
  <c r="C1826" i="49"/>
  <c r="I1825" i="49"/>
  <c r="W676" i="50" s="1"/>
  <c r="C1825" i="49"/>
  <c r="I1824" i="49"/>
  <c r="W675" i="50" s="1"/>
  <c r="C1824" i="49"/>
  <c r="I1823" i="49"/>
  <c r="W671" i="50" s="1"/>
  <c r="C1823" i="49"/>
  <c r="I1822" i="49"/>
  <c r="W670" i="50" s="1"/>
  <c r="C1822" i="49"/>
  <c r="I1821" i="49"/>
  <c r="W664" i="50" s="1"/>
  <c r="C1821" i="49"/>
  <c r="I1820" i="49"/>
  <c r="W662" i="50" s="1"/>
  <c r="C1820" i="49"/>
  <c r="I1819" i="49"/>
  <c r="W659" i="50" s="1"/>
  <c r="C1819" i="49"/>
  <c r="I1818" i="49"/>
  <c r="W657" i="50" s="1"/>
  <c r="C1818" i="49"/>
  <c r="I1817" i="49"/>
  <c r="W656" i="50" s="1"/>
  <c r="C1817" i="49"/>
  <c r="I1816" i="49"/>
  <c r="W655" i="50" s="1"/>
  <c r="C1816" i="49"/>
  <c r="I1815" i="49"/>
  <c r="W654" i="50" s="1"/>
  <c r="C1815" i="49"/>
  <c r="I1814" i="49"/>
  <c r="C1814" i="49"/>
  <c r="I1813" i="49"/>
  <c r="C1813" i="49"/>
  <c r="I1812" i="49"/>
  <c r="W648" i="50" s="1"/>
  <c r="C1812" i="49"/>
  <c r="I1811" i="49"/>
  <c r="W647" i="50" s="1"/>
  <c r="C1811" i="49"/>
  <c r="I1810" i="49"/>
  <c r="W646" i="50" s="1"/>
  <c r="C1810" i="49"/>
  <c r="I1809" i="49"/>
  <c r="W645" i="50" s="1"/>
  <c r="C1809" i="49"/>
  <c r="I1808" i="49"/>
  <c r="W642" i="50" s="1"/>
  <c r="C1808" i="49"/>
  <c r="I1807" i="49"/>
  <c r="W631" i="50" s="1"/>
  <c r="C1807" i="49"/>
  <c r="I1806" i="49"/>
  <c r="W628" i="50" s="1"/>
  <c r="C1806" i="49"/>
  <c r="I1805" i="49"/>
  <c r="W611" i="50" s="1"/>
  <c r="C1805" i="49"/>
  <c r="I1804" i="49"/>
  <c r="W603" i="50" s="1"/>
  <c r="C1804" i="49"/>
  <c r="I1803" i="49"/>
  <c r="W599" i="50" s="1"/>
  <c r="C1803" i="49"/>
  <c r="I1802" i="49"/>
  <c r="W598" i="50" s="1"/>
  <c r="C1802" i="49"/>
  <c r="I1801" i="49"/>
  <c r="W594" i="50" s="1"/>
  <c r="C1801" i="49"/>
  <c r="I1800" i="49"/>
  <c r="W593" i="50" s="1"/>
  <c r="C1800" i="49"/>
  <c r="I1799" i="49"/>
  <c r="W592" i="50" s="1"/>
  <c r="C1799" i="49"/>
  <c r="I1798" i="49"/>
  <c r="W588" i="50" s="1"/>
  <c r="C1798" i="49"/>
  <c r="I1797" i="49"/>
  <c r="W580" i="50" s="1"/>
  <c r="C1797" i="49"/>
  <c r="I1796" i="49"/>
  <c r="W573" i="50" s="1"/>
  <c r="C1796" i="49"/>
  <c r="I1795" i="49"/>
  <c r="W571" i="50" s="1"/>
  <c r="C1795" i="49"/>
  <c r="I1794" i="49"/>
  <c r="W566" i="50" s="1"/>
  <c r="C1794" i="49"/>
  <c r="I1793" i="49"/>
  <c r="W563" i="50" s="1"/>
  <c r="C1793" i="49"/>
  <c r="I1792" i="49"/>
  <c r="W562" i="50" s="1"/>
  <c r="C1792" i="49"/>
  <c r="I1791" i="49"/>
  <c r="W561" i="50" s="1"/>
  <c r="C1791" i="49"/>
  <c r="I1790" i="49"/>
  <c r="W557" i="50" s="1"/>
  <c r="C1790" i="49"/>
  <c r="I1789" i="49"/>
  <c r="W556" i="50" s="1"/>
  <c r="C1789" i="49"/>
  <c r="I1788" i="49"/>
  <c r="W554" i="50" s="1"/>
  <c r="C1788" i="49"/>
  <c r="I1787" i="49"/>
  <c r="W549" i="50" s="1"/>
  <c r="C1787" i="49"/>
  <c r="I1786" i="49"/>
  <c r="W543" i="50" s="1"/>
  <c r="C1786" i="49"/>
  <c r="I1785" i="49"/>
  <c r="W541" i="50" s="1"/>
  <c r="C1785" i="49"/>
  <c r="I1784" i="49"/>
  <c r="W540" i="50" s="1"/>
  <c r="C1784" i="49"/>
  <c r="I1783" i="49"/>
  <c r="W528" i="50" s="1"/>
  <c r="C1783" i="49"/>
  <c r="I1782" i="49"/>
  <c r="W524" i="50" s="1"/>
  <c r="C1782" i="49"/>
  <c r="I1781" i="49"/>
  <c r="W522" i="50" s="1"/>
  <c r="C1781" i="49"/>
  <c r="I1780" i="49"/>
  <c r="W521" i="50" s="1"/>
  <c r="C1780" i="49"/>
  <c r="I1779" i="49"/>
  <c r="W514" i="50" s="1"/>
  <c r="C1779" i="49"/>
  <c r="I1778" i="49"/>
  <c r="W513" i="50" s="1"/>
  <c r="C1778" i="49"/>
  <c r="I1777" i="49"/>
  <c r="W498" i="50" s="1"/>
  <c r="C1777" i="49"/>
  <c r="I1776" i="49"/>
  <c r="W496" i="50" s="1"/>
  <c r="C1776" i="49"/>
  <c r="I1775" i="49"/>
  <c r="W492" i="50" s="1"/>
  <c r="C1775" i="49"/>
  <c r="I1774" i="49"/>
  <c r="W491" i="50" s="1"/>
  <c r="C1774" i="49"/>
  <c r="I1773" i="49"/>
  <c r="W490" i="50" s="1"/>
  <c r="C1773" i="49"/>
  <c r="I1772" i="49"/>
  <c r="W488" i="50" s="1"/>
  <c r="C1772" i="49"/>
  <c r="I1771" i="49"/>
  <c r="W486" i="50" s="1"/>
  <c r="C1771" i="49"/>
  <c r="I1770" i="49"/>
  <c r="W485" i="50" s="1"/>
  <c r="C1770" i="49"/>
  <c r="I1769" i="49"/>
  <c r="W465" i="50" s="1"/>
  <c r="C1769" i="49"/>
  <c r="I1768" i="49"/>
  <c r="W462" i="50" s="1"/>
  <c r="C1768" i="49"/>
  <c r="I1767" i="49"/>
  <c r="W461" i="50" s="1"/>
  <c r="C1767" i="49"/>
  <c r="I1766" i="49"/>
  <c r="W460" i="50" s="1"/>
  <c r="C1766" i="49"/>
  <c r="I1765" i="49"/>
  <c r="W456" i="50" s="1"/>
  <c r="C1765" i="49"/>
  <c r="I1764" i="49"/>
  <c r="W455" i="50" s="1"/>
  <c r="C1764" i="49"/>
  <c r="I1763" i="49"/>
  <c r="W453" i="50" s="1"/>
  <c r="C1763" i="49"/>
  <c r="I1762" i="49"/>
  <c r="W452" i="50" s="1"/>
  <c r="C1762" i="49"/>
  <c r="I1761" i="49"/>
  <c r="W451" i="50" s="1"/>
  <c r="C1761" i="49"/>
  <c r="I1760" i="49"/>
  <c r="W439" i="50" s="1"/>
  <c r="C1760" i="49"/>
  <c r="I1759" i="49"/>
  <c r="W407" i="50" s="1"/>
  <c r="C1759" i="49"/>
  <c r="I1758" i="49"/>
  <c r="W403" i="50" s="1"/>
  <c r="C1758" i="49"/>
  <c r="I1757" i="49"/>
  <c r="W387" i="50" s="1"/>
  <c r="C1757" i="49"/>
  <c r="I1756" i="49"/>
  <c r="W381" i="50" s="1"/>
  <c r="C1756" i="49"/>
  <c r="I1755" i="49"/>
  <c r="W380" i="50" s="1"/>
  <c r="C1755" i="49"/>
  <c r="I1754" i="49"/>
  <c r="W378" i="50" s="1"/>
  <c r="C1754" i="49"/>
  <c r="I1753" i="49"/>
  <c r="W373" i="50" s="1"/>
  <c r="C1753" i="49"/>
  <c r="I1752" i="49"/>
  <c r="W348" i="50" s="1"/>
  <c r="C1752" i="49"/>
  <c r="I1751" i="49"/>
  <c r="W347" i="50" s="1"/>
  <c r="C1751" i="49"/>
  <c r="I1750" i="49"/>
  <c r="W288" i="50" s="1"/>
  <c r="C1750" i="49"/>
  <c r="I1749" i="49"/>
  <c r="W263" i="50" s="1"/>
  <c r="C1749" i="49"/>
  <c r="I1748" i="49"/>
  <c r="W261" i="50" s="1"/>
  <c r="C1748" i="49"/>
  <c r="I1747" i="49"/>
  <c r="W253" i="50" s="1"/>
  <c r="C1747" i="49"/>
  <c r="I1746" i="49"/>
  <c r="W251" i="50" s="1"/>
  <c r="C1746" i="49"/>
  <c r="I1745" i="49"/>
  <c r="W250" i="50" s="1"/>
  <c r="C1745" i="49"/>
  <c r="I1744" i="49"/>
  <c r="W236" i="50" s="1"/>
  <c r="C1744" i="49"/>
  <c r="I1743" i="49"/>
  <c r="W229" i="50" s="1"/>
  <c r="C1743" i="49"/>
  <c r="I1742" i="49"/>
  <c r="W227" i="50" s="1"/>
  <c r="C1742" i="49"/>
  <c r="I1741" i="49"/>
  <c r="W223" i="50" s="1"/>
  <c r="C1741" i="49"/>
  <c r="I1740" i="49"/>
  <c r="W221" i="50" s="1"/>
  <c r="C1740" i="49"/>
  <c r="I1739" i="49"/>
  <c r="W217" i="50" s="1"/>
  <c r="C1739" i="49"/>
  <c r="I1738" i="49"/>
  <c r="W216" i="50" s="1"/>
  <c r="C1738" i="49"/>
  <c r="I1737" i="49"/>
  <c r="C1737" i="49"/>
  <c r="I1736" i="49"/>
  <c r="W211" i="50" s="1"/>
  <c r="C1736" i="49"/>
  <c r="I1735" i="49"/>
  <c r="W210" i="50" s="1"/>
  <c r="C1735" i="49"/>
  <c r="I1734" i="49"/>
  <c r="W202" i="50" s="1"/>
  <c r="C1734" i="49"/>
  <c r="I1733" i="49"/>
  <c r="W197" i="50" s="1"/>
  <c r="C1733" i="49"/>
  <c r="I1732" i="49"/>
  <c r="W196" i="50" s="1"/>
  <c r="C1732" i="49"/>
  <c r="I1731" i="49"/>
  <c r="W194" i="50" s="1"/>
  <c r="C1731" i="49"/>
  <c r="I1730" i="49"/>
  <c r="W193" i="50" s="1"/>
  <c r="C1730" i="49"/>
  <c r="I1729" i="49"/>
  <c r="W191" i="50" s="1"/>
  <c r="C1729" i="49"/>
  <c r="I1728" i="49"/>
  <c r="W190" i="50" s="1"/>
  <c r="C1728" i="49"/>
  <c r="I1727" i="49"/>
  <c r="W189" i="50" s="1"/>
  <c r="C1727" i="49"/>
  <c r="I1726" i="49"/>
  <c r="W186" i="50" s="1"/>
  <c r="C1726" i="49"/>
  <c r="I1725" i="49"/>
  <c r="W183" i="50" s="1"/>
  <c r="C1725" i="49"/>
  <c r="I1724" i="49"/>
  <c r="W180" i="50" s="1"/>
  <c r="C1724" i="49"/>
  <c r="I1723" i="49"/>
  <c r="W179" i="50" s="1"/>
  <c r="C1723" i="49"/>
  <c r="I1722" i="49"/>
  <c r="W158" i="50" s="1"/>
  <c r="C1722" i="49"/>
  <c r="I1721" i="49"/>
  <c r="W153" i="50" s="1"/>
  <c r="C1721" i="49"/>
  <c r="I1720" i="49"/>
  <c r="W152" i="50" s="1"/>
  <c r="C1720" i="49"/>
  <c r="I1719" i="49"/>
  <c r="W151" i="50" s="1"/>
  <c r="C1719" i="49"/>
  <c r="I1718" i="49"/>
  <c r="W146" i="50" s="1"/>
  <c r="C1718" i="49"/>
  <c r="I1717" i="49"/>
  <c r="W145" i="50" s="1"/>
  <c r="C1717" i="49"/>
  <c r="I1716" i="49"/>
  <c r="W144" i="50" s="1"/>
  <c r="C1716" i="49"/>
  <c r="I1715" i="49"/>
  <c r="W142" i="50" s="1"/>
  <c r="C1715" i="49"/>
  <c r="I1714" i="49"/>
  <c r="W132" i="50" s="1"/>
  <c r="C1714" i="49"/>
  <c r="I1713" i="49"/>
  <c r="W133" i="50" s="1"/>
  <c r="C1713" i="49"/>
  <c r="I1712" i="49"/>
  <c r="W128" i="50" s="1"/>
  <c r="C1712" i="49"/>
  <c r="I1711" i="49"/>
  <c r="W126" i="50" s="1"/>
  <c r="C1711" i="49"/>
  <c r="I1710" i="49"/>
  <c r="W124" i="50" s="1"/>
  <c r="C1710" i="49"/>
  <c r="I1709" i="49"/>
  <c r="W123" i="50" s="1"/>
  <c r="C1709" i="49"/>
  <c r="I1708" i="49"/>
  <c r="W121" i="50" s="1"/>
  <c r="C1708" i="49"/>
  <c r="I1707" i="49"/>
  <c r="W107" i="50" s="1"/>
  <c r="C1707" i="49"/>
  <c r="I1706" i="49"/>
  <c r="W101" i="50" s="1"/>
  <c r="C1706" i="49"/>
  <c r="I1705" i="49"/>
  <c r="W98" i="50" s="1"/>
  <c r="C1705" i="49"/>
  <c r="I1704" i="49"/>
  <c r="W97" i="50" s="1"/>
  <c r="C1704" i="49"/>
  <c r="I1703" i="49"/>
  <c r="W96" i="50" s="1"/>
  <c r="C1703" i="49"/>
  <c r="I1702" i="49"/>
  <c r="W84" i="50" s="1"/>
  <c r="C1702" i="49"/>
  <c r="I1701" i="49"/>
  <c r="W83" i="50" s="1"/>
  <c r="C1701" i="49"/>
  <c r="I1700" i="49"/>
  <c r="W79" i="50" s="1"/>
  <c r="C1700" i="49"/>
  <c r="I1699" i="49"/>
  <c r="W78" i="50" s="1"/>
  <c r="C1699" i="49"/>
  <c r="I1698" i="49"/>
  <c r="W75" i="50" s="1"/>
  <c r="C1698" i="49"/>
  <c r="I1697" i="49"/>
  <c r="W74" i="50" s="1"/>
  <c r="C1697" i="49"/>
  <c r="I1696" i="49"/>
  <c r="W72" i="50" s="1"/>
  <c r="C1696" i="49"/>
  <c r="I1695" i="49"/>
  <c r="W59" i="50" s="1"/>
  <c r="C1695" i="49"/>
  <c r="I1694" i="49"/>
  <c r="W56" i="50" s="1"/>
  <c r="C1694" i="49"/>
  <c r="I1693" i="49"/>
  <c r="W24" i="50" s="1"/>
  <c r="C1693" i="49"/>
  <c r="I1692" i="49"/>
  <c r="W18" i="50" s="1"/>
  <c r="C1692" i="49"/>
  <c r="I1691" i="49"/>
  <c r="W17" i="50" s="1"/>
  <c r="C1691" i="49"/>
  <c r="I1690" i="49"/>
  <c r="W15" i="50" s="1"/>
  <c r="C1690" i="49"/>
  <c r="I1689" i="49"/>
  <c r="W10" i="50" s="1"/>
  <c r="C1689" i="49"/>
  <c r="I1688" i="49"/>
  <c r="W5" i="50" s="1"/>
  <c r="C1688" i="49"/>
  <c r="I1687" i="49"/>
  <c r="AF735" i="50" s="1"/>
  <c r="C1687" i="49"/>
  <c r="I1686" i="49"/>
  <c r="AF729" i="50" s="1"/>
  <c r="C1686" i="49"/>
  <c r="I1685" i="49"/>
  <c r="AF710" i="50" s="1"/>
  <c r="C1685" i="49"/>
  <c r="I1684" i="49"/>
  <c r="AF709" i="50" s="1"/>
  <c r="C1684" i="49"/>
  <c r="I1683" i="49"/>
  <c r="AF699" i="50" s="1"/>
  <c r="C1683" i="49"/>
  <c r="I1682" i="49"/>
  <c r="AF696" i="50" s="1"/>
  <c r="C1682" i="49"/>
  <c r="I1681" i="49"/>
  <c r="AF694" i="50" s="1"/>
  <c r="C1681" i="49"/>
  <c r="I1680" i="49"/>
  <c r="AF680" i="50" s="1"/>
  <c r="C1680" i="49"/>
  <c r="I1679" i="49"/>
  <c r="AF678" i="50" s="1"/>
  <c r="C1679" i="49"/>
  <c r="I1678" i="49"/>
  <c r="AF675" i="50" s="1"/>
  <c r="C1678" i="49"/>
  <c r="I1677" i="49"/>
  <c r="AF671" i="50" s="1"/>
  <c r="C1677" i="49"/>
  <c r="I1676" i="49"/>
  <c r="AF670" i="50" s="1"/>
  <c r="C1676" i="49"/>
  <c r="I1675" i="49"/>
  <c r="AF662" i="50" s="1"/>
  <c r="C1675" i="49"/>
  <c r="I1674" i="49"/>
  <c r="AF659" i="50" s="1"/>
  <c r="C1674" i="49"/>
  <c r="I1673" i="49"/>
  <c r="AF657" i="50" s="1"/>
  <c r="C1673" i="49"/>
  <c r="I1672" i="49"/>
  <c r="AF655" i="50" s="1"/>
  <c r="C1672" i="49"/>
  <c r="I1671" i="49"/>
  <c r="AF654" i="50" s="1"/>
  <c r="C1671" i="49"/>
  <c r="I1670" i="49"/>
  <c r="C1670" i="49"/>
  <c r="I1669" i="49"/>
  <c r="C1669" i="49"/>
  <c r="I1668" i="49"/>
  <c r="AF653" i="50" s="1"/>
  <c r="C1668" i="49"/>
  <c r="I1667" i="49"/>
  <c r="AF648" i="50" s="1"/>
  <c r="C1667" i="49"/>
  <c r="I1666" i="49"/>
  <c r="AF647" i="50" s="1"/>
  <c r="C1666" i="49"/>
  <c r="I1665" i="49"/>
  <c r="AF646" i="50" s="1"/>
  <c r="C1665" i="49"/>
  <c r="I1664" i="49"/>
  <c r="AF645" i="50" s="1"/>
  <c r="C1664" i="49"/>
  <c r="I1663" i="49"/>
  <c r="AF644" i="50" s="1"/>
  <c r="C1663" i="49"/>
  <c r="I1662" i="49"/>
  <c r="AF642" i="50" s="1"/>
  <c r="C1662" i="49"/>
  <c r="I1661" i="49"/>
  <c r="AF634" i="50" s="1"/>
  <c r="C1661" i="49"/>
  <c r="I1660" i="49"/>
  <c r="AF633" i="50" s="1"/>
  <c r="C1660" i="49"/>
  <c r="I1659" i="49"/>
  <c r="AF632" i="50" s="1"/>
  <c r="C1659" i="49"/>
  <c r="I1658" i="49"/>
  <c r="AF631" i="50" s="1"/>
  <c r="C1658" i="49"/>
  <c r="I1657" i="49"/>
  <c r="AF611" i="50" s="1"/>
  <c r="C1657" i="49"/>
  <c r="I1656" i="49"/>
  <c r="AF608" i="50" s="1"/>
  <c r="C1656" i="49"/>
  <c r="I1655" i="49"/>
  <c r="AF600" i="50" s="1"/>
  <c r="C1655" i="49"/>
  <c r="I1654" i="49"/>
  <c r="AF599" i="50" s="1"/>
  <c r="C1654" i="49"/>
  <c r="I1653" i="49"/>
  <c r="AF598" i="50" s="1"/>
  <c r="C1653" i="49"/>
  <c r="I1652" i="49"/>
  <c r="AF594" i="50" s="1"/>
  <c r="C1652" i="49"/>
  <c r="I1651" i="49"/>
  <c r="AF593" i="50" s="1"/>
  <c r="C1651" i="49"/>
  <c r="I1650" i="49"/>
  <c r="AF588" i="50" s="1"/>
  <c r="C1650" i="49"/>
  <c r="I1649" i="49"/>
  <c r="AF563" i="50" s="1"/>
  <c r="C1649" i="49"/>
  <c r="I1648" i="49"/>
  <c r="AF562" i="50" s="1"/>
  <c r="C1648" i="49"/>
  <c r="I1647" i="49"/>
  <c r="AF561" i="50" s="1"/>
  <c r="C1647" i="49"/>
  <c r="I1646" i="49"/>
  <c r="AF556" i="50" s="1"/>
  <c r="C1646" i="49"/>
  <c r="I1645" i="49"/>
  <c r="AF554" i="50" s="1"/>
  <c r="C1645" i="49"/>
  <c r="I1644" i="49"/>
  <c r="AF549" i="50" s="1"/>
  <c r="C1644" i="49"/>
  <c r="I1643" i="49"/>
  <c r="AF548" i="50" s="1"/>
  <c r="C1643" i="49"/>
  <c r="I1642" i="49"/>
  <c r="AF543" i="50" s="1"/>
  <c r="C1642" i="49"/>
  <c r="I1641" i="49"/>
  <c r="AF541" i="50" s="1"/>
  <c r="C1641" i="49"/>
  <c r="I1640" i="49"/>
  <c r="AF540" i="50" s="1"/>
  <c r="C1640" i="49"/>
  <c r="I1639" i="49"/>
  <c r="AF529" i="50" s="1"/>
  <c r="C1639" i="49"/>
  <c r="I1638" i="49"/>
  <c r="AF528" i="50" s="1"/>
  <c r="C1638" i="49"/>
  <c r="I1637" i="49"/>
  <c r="AF527" i="50" s="1"/>
  <c r="C1637" i="49"/>
  <c r="I1636" i="49"/>
  <c r="AF525" i="50" s="1"/>
  <c r="C1636" i="49"/>
  <c r="I1635" i="49"/>
  <c r="AF524" i="50" s="1"/>
  <c r="C1635" i="49"/>
  <c r="I1634" i="49"/>
  <c r="AF514" i="50" s="1"/>
  <c r="C1634" i="49"/>
  <c r="I1633" i="49"/>
  <c r="C1633" i="49"/>
  <c r="I1632" i="49"/>
  <c r="AF513" i="50" s="1"/>
  <c r="C1632" i="49"/>
  <c r="I1631" i="49"/>
  <c r="AF506" i="50" s="1"/>
  <c r="C1631" i="49"/>
  <c r="I1630" i="49"/>
  <c r="AF492" i="50" s="1"/>
  <c r="C1630" i="49"/>
  <c r="I1629" i="49"/>
  <c r="AF491" i="50" s="1"/>
  <c r="C1629" i="49"/>
  <c r="I1628" i="49"/>
  <c r="AF478" i="50" s="1"/>
  <c r="C1628" i="49"/>
  <c r="I1627" i="49"/>
  <c r="AF461" i="50" s="1"/>
  <c r="C1627" i="49"/>
  <c r="I1626" i="49"/>
  <c r="AF460" i="50" s="1"/>
  <c r="C1626" i="49"/>
  <c r="I1625" i="49"/>
  <c r="AF456" i="50" s="1"/>
  <c r="C1625" i="49"/>
  <c r="I1624" i="49"/>
  <c r="AF455" i="50" s="1"/>
  <c r="C1624" i="49"/>
  <c r="I1623" i="49"/>
  <c r="AF453" i="50" s="1"/>
  <c r="C1623" i="49"/>
  <c r="I1622" i="49"/>
  <c r="AF452" i="50" s="1"/>
  <c r="C1622" i="49"/>
  <c r="I1621" i="49"/>
  <c r="AF451" i="50" s="1"/>
  <c r="C1621" i="49"/>
  <c r="I1620" i="49"/>
  <c r="AF443" i="50" s="1"/>
  <c r="C1620" i="49"/>
  <c r="I1619" i="49"/>
  <c r="AF427" i="50" s="1"/>
  <c r="C1619" i="49"/>
  <c r="I1618" i="49"/>
  <c r="AF417" i="50" s="1"/>
  <c r="C1618" i="49"/>
  <c r="I1617" i="49"/>
  <c r="AF415" i="50" s="1"/>
  <c r="C1617" i="49"/>
  <c r="I1616" i="49"/>
  <c r="AF407" i="50" s="1"/>
  <c r="C1616" i="49"/>
  <c r="I1615" i="49"/>
  <c r="AF403" i="50" s="1"/>
  <c r="C1615" i="49"/>
  <c r="I1614" i="49"/>
  <c r="AF392" i="50" s="1"/>
  <c r="C1614" i="49"/>
  <c r="I1613" i="49"/>
  <c r="AF382" i="50" s="1"/>
  <c r="C1613" i="49"/>
  <c r="I1612" i="49"/>
  <c r="AF378" i="50" s="1"/>
  <c r="C1612" i="49"/>
  <c r="I1611" i="49"/>
  <c r="AF376" i="50" s="1"/>
  <c r="C1611" i="49"/>
  <c r="I1610" i="49"/>
  <c r="AF365" i="50" s="1"/>
  <c r="C1610" i="49"/>
  <c r="I1609" i="49"/>
  <c r="AF363" i="50" s="1"/>
  <c r="C1609" i="49"/>
  <c r="I1608" i="49"/>
  <c r="AF356" i="50" s="1"/>
  <c r="C1608" i="49"/>
  <c r="I1607" i="49"/>
  <c r="AF352" i="50" s="1"/>
  <c r="C1607" i="49"/>
  <c r="I1606" i="49"/>
  <c r="AF347" i="50" s="1"/>
  <c r="C1606" i="49"/>
  <c r="I1605" i="49"/>
  <c r="AF345" i="50" s="1"/>
  <c r="C1605" i="49"/>
  <c r="I1604" i="49"/>
  <c r="AF343" i="50" s="1"/>
  <c r="C1604" i="49"/>
  <c r="I1603" i="49"/>
  <c r="AF307" i="50" s="1"/>
  <c r="C1603" i="49"/>
  <c r="I1602" i="49"/>
  <c r="AF304" i="50" s="1"/>
  <c r="C1602" i="49"/>
  <c r="I1601" i="49"/>
  <c r="AF293" i="50" s="1"/>
  <c r="C1601" i="49"/>
  <c r="I1600" i="49"/>
  <c r="AF290" i="50" s="1"/>
  <c r="C1600" i="49"/>
  <c r="I1599" i="49"/>
  <c r="AF289" i="50" s="1"/>
  <c r="C1599" i="49"/>
  <c r="I1598" i="49"/>
  <c r="AF288" i="50" s="1"/>
  <c r="C1598" i="49"/>
  <c r="I1597" i="49"/>
  <c r="AF285" i="50" s="1"/>
  <c r="C1597" i="49"/>
  <c r="I1596" i="49"/>
  <c r="C1596" i="49"/>
  <c r="I1595" i="49"/>
  <c r="C1595" i="49"/>
  <c r="I1594" i="49"/>
  <c r="AF261" i="50" s="1"/>
  <c r="C1594" i="49"/>
  <c r="I1593" i="49"/>
  <c r="AF234" i="50" s="1"/>
  <c r="C1593" i="49"/>
  <c r="I1592" i="49"/>
  <c r="AF227" i="50" s="1"/>
  <c r="C1592" i="49"/>
  <c r="I1591" i="49"/>
  <c r="AF224" i="50" s="1"/>
  <c r="C1591" i="49"/>
  <c r="I1590" i="49"/>
  <c r="AF223" i="50" s="1"/>
  <c r="C1590" i="49"/>
  <c r="I1589" i="49"/>
  <c r="AF221" i="50" s="1"/>
  <c r="C1589" i="49"/>
  <c r="I1588" i="49"/>
  <c r="AF219" i="50" s="1"/>
  <c r="C1588" i="49"/>
  <c r="I1587" i="49"/>
  <c r="AF218" i="50" s="1"/>
  <c r="C1587" i="49"/>
  <c r="I1586" i="49"/>
  <c r="AF217" i="50" s="1"/>
  <c r="C1586" i="49"/>
  <c r="I1585" i="49"/>
  <c r="AF216" i="50" s="1"/>
  <c r="C1585" i="49"/>
  <c r="I1584" i="49"/>
  <c r="AF213" i="50" s="1"/>
  <c r="C1584" i="49"/>
  <c r="I1583" i="49"/>
  <c r="AF210" i="50" s="1"/>
  <c r="C1583" i="49"/>
  <c r="I1582" i="49"/>
  <c r="AF204" i="50" s="1"/>
  <c r="C1582" i="49"/>
  <c r="I1581" i="49"/>
  <c r="AF203" i="50" s="1"/>
  <c r="C1581" i="49"/>
  <c r="I1580" i="49"/>
  <c r="AF202" i="50" s="1"/>
  <c r="C1580" i="49"/>
  <c r="I1579" i="49"/>
  <c r="AF200" i="50" s="1"/>
  <c r="C1579" i="49"/>
  <c r="I1578" i="49"/>
  <c r="AF197" i="50" s="1"/>
  <c r="C1578" i="49"/>
  <c r="I1577" i="49"/>
  <c r="AF195" i="50" s="1"/>
  <c r="C1577" i="49"/>
  <c r="I1576" i="49"/>
  <c r="AF193" i="50" s="1"/>
  <c r="C1576" i="49"/>
  <c r="I1575" i="49"/>
  <c r="AF191" i="50" s="1"/>
  <c r="C1575" i="49"/>
  <c r="I1574" i="49"/>
  <c r="AF190" i="50" s="1"/>
  <c r="C1574" i="49"/>
  <c r="I1573" i="49"/>
  <c r="AF189" i="50" s="1"/>
  <c r="C1573" i="49"/>
  <c r="I1572" i="49"/>
  <c r="AF188" i="50" s="1"/>
  <c r="C1572" i="49"/>
  <c r="I1571" i="49"/>
  <c r="AF187" i="50" s="1"/>
  <c r="C1571" i="49"/>
  <c r="I1570" i="49"/>
  <c r="AF182" i="50" s="1"/>
  <c r="C1570" i="49"/>
  <c r="I1569" i="49"/>
  <c r="AF179" i="50" s="1"/>
  <c r="C1569" i="49"/>
  <c r="I1568" i="49"/>
  <c r="AF176" i="50" s="1"/>
  <c r="C1568" i="49"/>
  <c r="I1567" i="49"/>
  <c r="AF174" i="50" s="1"/>
  <c r="C1567" i="49"/>
  <c r="I1566" i="49"/>
  <c r="AF163" i="50" s="1"/>
  <c r="C1566" i="49"/>
  <c r="I1565" i="49"/>
  <c r="AF153" i="50" s="1"/>
  <c r="C1565" i="49"/>
  <c r="I1564" i="49"/>
  <c r="AF151" i="50" s="1"/>
  <c r="C1564" i="49"/>
  <c r="I1563" i="49"/>
  <c r="AF142" i="50" s="1"/>
  <c r="C1563" i="49"/>
  <c r="I1562" i="49"/>
  <c r="AF139" i="50" s="1"/>
  <c r="C1562" i="49"/>
  <c r="I1561" i="49"/>
  <c r="AF126" i="50" s="1"/>
  <c r="C1561" i="49"/>
  <c r="I1560" i="49"/>
  <c r="AF124" i="50" s="1"/>
  <c r="C1560" i="49"/>
  <c r="I1559" i="49"/>
  <c r="AF123" i="50" s="1"/>
  <c r="C1559" i="49"/>
  <c r="I1558" i="49"/>
  <c r="AF121" i="50" s="1"/>
  <c r="C1558" i="49"/>
  <c r="I1557" i="49"/>
  <c r="AF109" i="50" s="1"/>
  <c r="C1557" i="49"/>
  <c r="I1556" i="49"/>
  <c r="AF79" i="50" s="1"/>
  <c r="C1556" i="49"/>
  <c r="I1555" i="49"/>
  <c r="AF78" i="50" s="1"/>
  <c r="C1555" i="49"/>
  <c r="I1554" i="49"/>
  <c r="AF75" i="50" s="1"/>
  <c r="C1554" i="49"/>
  <c r="I1553" i="49"/>
  <c r="AF74" i="50" s="1"/>
  <c r="C1553" i="49"/>
  <c r="I1552" i="49"/>
  <c r="AF72" i="50" s="1"/>
  <c r="C1552" i="49"/>
  <c r="I1551" i="49"/>
  <c r="AF53" i="50" s="1"/>
  <c r="C1551" i="49"/>
  <c r="I1550" i="49"/>
  <c r="AF48" i="50" s="1"/>
  <c r="C1550" i="49"/>
  <c r="I1549" i="49"/>
  <c r="AF13" i="50" s="1"/>
  <c r="C1549" i="49"/>
  <c r="I1548" i="49"/>
  <c r="AF12" i="50" s="1"/>
  <c r="C1548" i="49"/>
  <c r="I1547" i="49"/>
  <c r="AF9" i="50" s="1"/>
  <c r="C1547" i="49"/>
  <c r="I1546" i="49"/>
  <c r="AF5" i="50" s="1"/>
  <c r="AF4" i="50" s="1"/>
  <c r="C1546" i="49"/>
  <c r="I1545" i="49"/>
  <c r="AH735" i="50" s="1"/>
  <c r="C1545" i="49"/>
  <c r="I1544" i="49"/>
  <c r="AH729" i="50" s="1"/>
  <c r="C1544" i="49"/>
  <c r="I1543" i="49"/>
  <c r="AH709" i="50" s="1"/>
  <c r="C1543" i="49"/>
  <c r="I1542" i="49"/>
  <c r="AH696" i="50" s="1"/>
  <c r="C1542" i="49"/>
  <c r="I1541" i="49"/>
  <c r="AH694" i="50" s="1"/>
  <c r="C1541" i="49"/>
  <c r="I1540" i="49"/>
  <c r="AH681" i="50" s="1"/>
  <c r="C1540" i="49"/>
  <c r="I1539" i="49"/>
  <c r="AH680" i="50" s="1"/>
  <c r="C1539" i="49"/>
  <c r="I1538" i="49"/>
  <c r="AH678" i="50" s="1"/>
  <c r="C1538" i="49"/>
  <c r="I1537" i="49"/>
  <c r="AH670" i="50" s="1"/>
  <c r="C1537" i="49"/>
  <c r="I1536" i="49"/>
  <c r="AH665" i="50" s="1"/>
  <c r="C1536" i="49"/>
  <c r="I1535" i="49"/>
  <c r="AH659" i="50" s="1"/>
  <c r="C1535" i="49"/>
  <c r="I1534" i="49"/>
  <c r="AH657" i="50" s="1"/>
  <c r="C1534" i="49"/>
  <c r="I1533" i="49"/>
  <c r="AH655" i="50" s="1"/>
  <c r="C1533" i="49"/>
  <c r="I1532" i="49"/>
  <c r="AH654" i="50" s="1"/>
  <c r="C1532" i="49"/>
  <c r="I1531" i="49"/>
  <c r="C1531" i="49"/>
  <c r="I1530" i="49"/>
  <c r="AH653" i="50" s="1"/>
  <c r="C1530" i="49"/>
  <c r="I1529" i="49"/>
  <c r="AH649" i="50" s="1"/>
  <c r="C1529" i="49"/>
  <c r="I1528" i="49"/>
  <c r="AH648" i="50" s="1"/>
  <c r="C1528" i="49"/>
  <c r="I1527" i="49"/>
  <c r="AH647" i="50" s="1"/>
  <c r="C1527" i="49"/>
  <c r="I1526" i="49"/>
  <c r="AH646" i="50" s="1"/>
  <c r="C1526" i="49"/>
  <c r="I1525" i="49"/>
  <c r="AH645" i="50" s="1"/>
  <c r="C1525" i="49"/>
  <c r="I1524" i="49"/>
  <c r="AH642" i="50" s="1"/>
  <c r="C1524" i="49"/>
  <c r="I1523" i="49"/>
  <c r="AH634" i="50" s="1"/>
  <c r="C1523" i="49"/>
  <c r="I1522" i="49"/>
  <c r="AH628" i="50" s="1"/>
  <c r="C1522" i="49"/>
  <c r="I1521" i="49"/>
  <c r="AH627" i="50" s="1"/>
  <c r="C1521" i="49"/>
  <c r="I1520" i="49"/>
  <c r="AH618" i="50" s="1"/>
  <c r="C1520" i="49"/>
  <c r="I1519" i="49"/>
  <c r="AH617" i="50" s="1"/>
  <c r="C1519" i="49"/>
  <c r="I1518" i="49"/>
  <c r="AH612" i="50" s="1"/>
  <c r="C1518" i="49"/>
  <c r="I1517" i="49"/>
  <c r="AH604" i="50" s="1"/>
  <c r="C1517" i="49"/>
  <c r="I1516" i="49"/>
  <c r="AH603" i="50" s="1"/>
  <c r="C1516" i="49"/>
  <c r="I1515" i="49"/>
  <c r="AH600" i="50" s="1"/>
  <c r="C1515" i="49"/>
  <c r="I1514" i="49"/>
  <c r="AH599" i="50" s="1"/>
  <c r="C1514" i="49"/>
  <c r="I1513" i="49"/>
  <c r="AH598" i="50" s="1"/>
  <c r="C1513" i="49"/>
  <c r="I1512" i="49"/>
  <c r="AH594" i="50" s="1"/>
  <c r="C1512" i="49"/>
  <c r="I1511" i="49"/>
  <c r="AH593" i="50" s="1"/>
  <c r="C1511" i="49"/>
  <c r="I1510" i="49"/>
  <c r="AH588" i="50" s="1"/>
  <c r="C1510" i="49"/>
  <c r="I1509" i="49"/>
  <c r="AH587" i="50" s="1"/>
  <c r="C1509" i="49"/>
  <c r="I1508" i="49"/>
  <c r="AH562" i="50" s="1"/>
  <c r="C1508" i="49"/>
  <c r="I1507" i="49"/>
  <c r="AH561" i="50" s="1"/>
  <c r="C1507" i="49"/>
  <c r="I1506" i="49"/>
  <c r="AH557" i="50" s="1"/>
  <c r="C1506" i="49"/>
  <c r="I1505" i="49"/>
  <c r="AH555" i="50" s="1"/>
  <c r="C1505" i="49"/>
  <c r="I1504" i="49"/>
  <c r="AH554" i="50" s="1"/>
  <c r="C1504" i="49"/>
  <c r="I1503" i="49"/>
  <c r="AH548" i="50" s="1"/>
  <c r="C1503" i="49"/>
  <c r="I1502" i="49"/>
  <c r="AH544" i="50" s="1"/>
  <c r="C1502" i="49"/>
  <c r="I1501" i="49"/>
  <c r="AH541" i="50" s="1"/>
  <c r="C1501" i="49"/>
  <c r="I1500" i="49"/>
  <c r="AH533" i="50" s="1"/>
  <c r="C1500" i="49"/>
  <c r="I1499" i="49"/>
  <c r="AH529" i="50" s="1"/>
  <c r="C1499" i="49"/>
  <c r="I1498" i="49"/>
  <c r="AH528" i="50" s="1"/>
  <c r="C1498" i="49"/>
  <c r="I1497" i="49"/>
  <c r="AH525" i="50" s="1"/>
  <c r="C1497" i="49"/>
  <c r="I1496" i="49"/>
  <c r="AH514" i="50" s="1"/>
  <c r="C1496" i="49"/>
  <c r="I1495" i="49"/>
  <c r="AH513" i="50" s="1"/>
  <c r="C1495" i="49"/>
  <c r="I1494" i="49"/>
  <c r="AH509" i="50" s="1"/>
  <c r="C1494" i="49"/>
  <c r="I1493" i="49"/>
  <c r="AH506" i="50" s="1"/>
  <c r="C1493" i="49"/>
  <c r="I1492" i="49"/>
  <c r="AH491" i="50" s="1"/>
  <c r="C1492" i="49"/>
  <c r="I1491" i="49"/>
  <c r="AH478" i="50" s="1"/>
  <c r="C1491" i="49"/>
  <c r="I1490" i="49"/>
  <c r="AH475" i="50" s="1"/>
  <c r="C1490" i="49"/>
  <c r="I1489" i="49"/>
  <c r="AH462" i="50" s="1"/>
  <c r="C1489" i="49"/>
  <c r="I1488" i="49"/>
  <c r="AH461" i="50" s="1"/>
  <c r="C1488" i="49"/>
  <c r="I1487" i="49"/>
  <c r="AH460" i="50" s="1"/>
  <c r="C1487" i="49"/>
  <c r="I1486" i="49"/>
  <c r="AH457" i="50" s="1"/>
  <c r="C1486" i="49"/>
  <c r="I1485" i="49"/>
  <c r="AH456" i="50" s="1"/>
  <c r="C1485" i="49"/>
  <c r="I1484" i="49"/>
  <c r="AH452" i="50" s="1"/>
  <c r="C1484" i="49"/>
  <c r="I1483" i="49"/>
  <c r="AH451" i="50" s="1"/>
  <c r="C1483" i="49"/>
  <c r="I1482" i="49"/>
  <c r="AH444" i="50" s="1"/>
  <c r="C1482" i="49"/>
  <c r="I1481" i="49"/>
  <c r="AH443" i="50" s="1"/>
  <c r="C1481" i="49"/>
  <c r="I1480" i="49"/>
  <c r="AH417" i="50" s="1"/>
  <c r="C1480" i="49"/>
  <c r="I1479" i="49"/>
  <c r="AH415" i="50" s="1"/>
  <c r="C1479" i="49"/>
  <c r="I1478" i="49"/>
  <c r="AH407" i="50" s="1"/>
  <c r="C1478" i="49"/>
  <c r="I1477" i="49"/>
  <c r="AH403" i="50" s="1"/>
  <c r="C1477" i="49"/>
  <c r="I1476" i="49"/>
  <c r="AH402" i="50" s="1"/>
  <c r="C1476" i="49"/>
  <c r="I1475" i="49"/>
  <c r="AH392" i="50" s="1"/>
  <c r="C1475" i="49"/>
  <c r="I1474" i="49"/>
  <c r="AH379" i="50" s="1"/>
  <c r="C1474" i="49"/>
  <c r="I1473" i="49"/>
  <c r="AH378" i="50" s="1"/>
  <c r="C1473" i="49"/>
  <c r="I1472" i="49"/>
  <c r="AH363" i="50" s="1"/>
  <c r="C1472" i="49"/>
  <c r="I1471" i="49"/>
  <c r="AH352" i="50" s="1"/>
  <c r="C1471" i="49"/>
  <c r="I1470" i="49"/>
  <c r="AH350" i="50" s="1"/>
  <c r="C1470" i="49"/>
  <c r="I1469" i="49"/>
  <c r="AH349" i="50" s="1"/>
  <c r="C1469" i="49"/>
  <c r="I1468" i="49"/>
  <c r="AH347" i="50" s="1"/>
  <c r="C1468" i="49"/>
  <c r="I1467" i="49"/>
  <c r="AH345" i="50" s="1"/>
  <c r="C1467" i="49"/>
  <c r="I1466" i="49"/>
  <c r="AH343" i="50" s="1"/>
  <c r="C1466" i="49"/>
  <c r="I1465" i="49"/>
  <c r="AH335" i="50" s="1"/>
  <c r="C1465" i="49"/>
  <c r="I1464" i="49"/>
  <c r="AH288" i="50" s="1"/>
  <c r="C1464" i="49"/>
  <c r="I1463" i="49"/>
  <c r="AH282" i="50" s="1"/>
  <c r="C1463" i="49"/>
  <c r="I1462" i="49"/>
  <c r="AH278" i="50" s="1"/>
  <c r="C1462" i="49"/>
  <c r="I1461" i="49"/>
  <c r="AH268" i="50" s="1"/>
  <c r="C1461" i="49"/>
  <c r="I1460" i="49"/>
  <c r="AH263" i="50" s="1"/>
  <c r="C1460" i="49"/>
  <c r="I1459" i="49"/>
  <c r="AH261" i="50" s="1"/>
  <c r="C1459" i="49"/>
  <c r="I1458" i="49"/>
  <c r="AH236" i="50" s="1"/>
  <c r="C1458" i="49"/>
  <c r="I1457" i="49"/>
  <c r="AH227" i="50" s="1"/>
  <c r="C1457" i="49"/>
  <c r="I1456" i="49"/>
  <c r="AH224" i="50" s="1"/>
  <c r="C1456" i="49"/>
  <c r="I1455" i="49"/>
  <c r="AH223" i="50" s="1"/>
  <c r="C1455" i="49"/>
  <c r="I1454" i="49"/>
  <c r="AH221" i="50" s="1"/>
  <c r="C1454" i="49"/>
  <c r="I1453" i="49"/>
  <c r="AH219" i="50" s="1"/>
  <c r="C1453" i="49"/>
  <c r="I1452" i="49"/>
  <c r="AH217" i="50" s="1"/>
  <c r="C1452" i="49"/>
  <c r="I1451" i="49"/>
  <c r="AH216" i="50" s="1"/>
  <c r="C1451" i="49"/>
  <c r="I1450" i="49"/>
  <c r="AH209" i="50" s="1"/>
  <c r="C1450" i="49"/>
  <c r="I1449" i="49"/>
  <c r="AH204" i="50" s="1"/>
  <c r="C1449" i="49"/>
  <c r="I1448" i="49"/>
  <c r="AH202" i="50" s="1"/>
  <c r="C1448" i="49"/>
  <c r="I1447" i="49"/>
  <c r="C1447" i="49"/>
  <c r="I1446" i="49"/>
  <c r="AH199" i="50" s="1"/>
  <c r="C1446" i="49"/>
  <c r="I1445" i="49"/>
  <c r="AH197" i="50" s="1"/>
  <c r="C1445" i="49"/>
  <c r="I1444" i="49"/>
  <c r="AH196" i="50" s="1"/>
  <c r="C1444" i="49"/>
  <c r="I1443" i="49"/>
  <c r="AH194" i="50" s="1"/>
  <c r="C1443" i="49"/>
  <c r="I1442" i="49"/>
  <c r="AH193" i="50" s="1"/>
  <c r="C1442" i="49"/>
  <c r="I1441" i="49"/>
  <c r="AH191" i="50" s="1"/>
  <c r="C1441" i="49"/>
  <c r="I1440" i="49"/>
  <c r="AH190" i="50" s="1"/>
  <c r="C1440" i="49"/>
  <c r="I1439" i="49"/>
  <c r="AH188" i="50" s="1"/>
  <c r="C1439" i="49"/>
  <c r="I1438" i="49"/>
  <c r="AH180" i="50" s="1"/>
  <c r="C1438" i="49"/>
  <c r="I1437" i="49"/>
  <c r="AH177" i="50" s="1"/>
  <c r="C1437" i="49"/>
  <c r="I1436" i="49"/>
  <c r="AH174" i="50" s="1"/>
  <c r="C1436" i="49"/>
  <c r="I1435" i="49"/>
  <c r="AH163" i="50" s="1"/>
  <c r="C1435" i="49"/>
  <c r="I1434" i="49"/>
  <c r="AH162" i="50" s="1"/>
  <c r="C1434" i="49"/>
  <c r="I1433" i="49"/>
  <c r="AH154" i="50" s="1"/>
  <c r="C1433" i="49"/>
  <c r="I1432" i="49"/>
  <c r="AH153" i="50" s="1"/>
  <c r="C1432" i="49"/>
  <c r="I1431" i="49"/>
  <c r="AH151" i="50" s="1"/>
  <c r="C1431" i="49"/>
  <c r="I1430" i="49"/>
  <c r="AH143" i="50" s="1"/>
  <c r="C1430" i="49"/>
  <c r="I1429" i="49"/>
  <c r="AH140" i="50" s="1"/>
  <c r="C1429" i="49"/>
  <c r="I1428" i="49"/>
  <c r="AH138" i="50" s="1"/>
  <c r="C1428" i="49"/>
  <c r="I1427" i="49"/>
  <c r="AH130" i="50" s="1"/>
  <c r="C1427" i="49"/>
  <c r="I1426" i="49"/>
  <c r="AH129" i="50" s="1"/>
  <c r="C1426" i="49"/>
  <c r="I1425" i="49"/>
  <c r="AH126" i="50" s="1"/>
  <c r="C1425" i="49"/>
  <c r="I1424" i="49"/>
  <c r="AH124" i="50" s="1"/>
  <c r="C1424" i="49"/>
  <c r="I1423" i="49"/>
  <c r="AH121" i="50" s="1"/>
  <c r="C1423" i="49"/>
  <c r="I1422" i="49"/>
  <c r="AH81" i="50" s="1"/>
  <c r="C1422" i="49"/>
  <c r="I1421" i="49"/>
  <c r="AH80" i="50" s="1"/>
  <c r="C1421" i="49"/>
  <c r="I1420" i="49"/>
  <c r="AH78" i="50" s="1"/>
  <c r="C1420" i="49"/>
  <c r="I1419" i="49"/>
  <c r="AH75" i="50" s="1"/>
  <c r="C1419" i="49"/>
  <c r="I1418" i="49"/>
  <c r="AH72" i="50" s="1"/>
  <c r="C1418" i="49"/>
  <c r="I1417" i="49"/>
  <c r="AH13" i="50" s="1"/>
  <c r="C1417" i="49"/>
  <c r="I1416" i="49"/>
  <c r="AH11" i="50" s="1"/>
  <c r="C1416" i="49"/>
  <c r="I1415" i="49"/>
  <c r="AH9" i="50" s="1"/>
  <c r="C1415" i="49"/>
  <c r="I1414" i="49"/>
  <c r="AH5" i="50" s="1"/>
  <c r="AH4" i="50" s="1"/>
  <c r="C1414" i="49"/>
  <c r="I1413" i="49"/>
  <c r="AG735" i="50" s="1"/>
  <c r="C1413" i="49"/>
  <c r="I1412" i="49"/>
  <c r="AG729" i="50" s="1"/>
  <c r="C1412" i="49"/>
  <c r="I1411" i="49"/>
  <c r="AG709" i="50" s="1"/>
  <c r="C1411" i="49"/>
  <c r="I1410" i="49"/>
  <c r="AG696" i="50" s="1"/>
  <c r="C1410" i="49"/>
  <c r="I1409" i="49"/>
  <c r="C1409" i="49"/>
  <c r="I1408" i="49"/>
  <c r="AG694" i="50" s="1"/>
  <c r="C1408" i="49"/>
  <c r="I1407" i="49"/>
  <c r="AG682" i="50" s="1"/>
  <c r="C1407" i="49"/>
  <c r="I1406" i="49"/>
  <c r="AG681" i="50" s="1"/>
  <c r="C1406" i="49"/>
  <c r="I1405" i="49"/>
  <c r="AG680" i="50" s="1"/>
  <c r="C1405" i="49"/>
  <c r="I1404" i="49"/>
  <c r="AG678" i="50" s="1"/>
  <c r="C1404" i="49"/>
  <c r="I1403" i="49"/>
  <c r="AG675" i="50" s="1"/>
  <c r="C1403" i="49"/>
  <c r="I1402" i="49"/>
  <c r="AG670" i="50" s="1"/>
  <c r="C1402" i="49"/>
  <c r="I1401" i="49"/>
  <c r="AG663" i="50" s="1"/>
  <c r="C1401" i="49"/>
  <c r="I1400" i="49"/>
  <c r="AG659" i="50" s="1"/>
  <c r="C1400" i="49"/>
  <c r="I1399" i="49"/>
  <c r="AG657" i="50" s="1"/>
  <c r="C1399" i="49"/>
  <c r="I1398" i="49"/>
  <c r="AG655" i="50" s="1"/>
  <c r="C1398" i="49"/>
  <c r="I1397" i="49"/>
  <c r="AG654" i="50" s="1"/>
  <c r="C1397" i="49"/>
  <c r="I1396" i="49"/>
  <c r="AG653" i="50" s="1"/>
  <c r="C1396" i="49"/>
  <c r="I1395" i="49"/>
  <c r="AG650" i="50" s="1"/>
  <c r="C1395" i="49"/>
  <c r="I1394" i="49"/>
  <c r="AG649" i="50" s="1"/>
  <c r="C1394" i="49"/>
  <c r="I1393" i="49"/>
  <c r="AG648" i="50" s="1"/>
  <c r="C1393" i="49"/>
  <c r="I1392" i="49"/>
  <c r="AG647" i="50" s="1"/>
  <c r="C1392" i="49"/>
  <c r="I1391" i="49"/>
  <c r="AG646" i="50" s="1"/>
  <c r="C1391" i="49"/>
  <c r="I1390" i="49"/>
  <c r="AG645" i="50" s="1"/>
  <c r="C1390" i="49"/>
  <c r="I1389" i="49"/>
  <c r="AG642" i="50" s="1"/>
  <c r="C1389" i="49"/>
  <c r="I1388" i="49"/>
  <c r="AG634" i="50" s="1"/>
  <c r="C1388" i="49"/>
  <c r="I1387" i="49"/>
  <c r="AG629" i="50" s="1"/>
  <c r="C1387" i="49"/>
  <c r="I1386" i="49"/>
  <c r="AG628" i="50" s="1"/>
  <c r="C1386" i="49"/>
  <c r="I1385" i="49"/>
  <c r="AG627" i="50" s="1"/>
  <c r="C1385" i="49"/>
  <c r="I1384" i="49"/>
  <c r="AG618" i="50" s="1"/>
  <c r="C1384" i="49"/>
  <c r="I1383" i="49"/>
  <c r="AG617" i="50" s="1"/>
  <c r="C1383" i="49"/>
  <c r="I1382" i="49"/>
  <c r="AG612" i="50" s="1"/>
  <c r="C1382" i="49"/>
  <c r="I1381" i="49"/>
  <c r="AG607" i="50" s="1"/>
  <c r="C1381" i="49"/>
  <c r="I1380" i="49"/>
  <c r="AG604" i="50" s="1"/>
  <c r="C1380" i="49"/>
  <c r="I1379" i="49"/>
  <c r="AG603" i="50" s="1"/>
  <c r="C1379" i="49"/>
  <c r="I1378" i="49"/>
  <c r="AG600" i="50" s="1"/>
  <c r="C1378" i="49"/>
  <c r="I1377" i="49"/>
  <c r="AG598" i="50" s="1"/>
  <c r="C1377" i="49"/>
  <c r="I1376" i="49"/>
  <c r="AG594" i="50" s="1"/>
  <c r="C1376" i="49"/>
  <c r="I1375" i="49"/>
  <c r="AG593" i="50" s="1"/>
  <c r="C1375" i="49"/>
  <c r="I1374" i="49"/>
  <c r="AG588" i="50" s="1"/>
  <c r="C1374" i="49"/>
  <c r="I1373" i="49"/>
  <c r="AG587" i="50" s="1"/>
  <c r="C1373" i="49"/>
  <c r="I1372" i="49"/>
  <c r="AG573" i="50" s="1"/>
  <c r="C1372" i="49"/>
  <c r="I1371" i="49"/>
  <c r="AG572" i="50" s="1"/>
  <c r="C1371" i="49"/>
  <c r="I1370" i="49"/>
  <c r="AG571" i="50" s="1"/>
  <c r="C1370" i="49"/>
  <c r="I1369" i="49"/>
  <c r="AG569" i="50" s="1"/>
  <c r="C1369" i="49"/>
  <c r="I1368" i="49"/>
  <c r="AG562" i="50" s="1"/>
  <c r="C1368" i="49"/>
  <c r="I1367" i="49"/>
  <c r="AG561" i="50" s="1"/>
  <c r="C1367" i="49"/>
  <c r="I1366" i="49"/>
  <c r="AG557" i="50" s="1"/>
  <c r="C1366" i="49"/>
  <c r="I1365" i="49"/>
  <c r="AG555" i="50" s="1"/>
  <c r="C1365" i="49"/>
  <c r="I1364" i="49"/>
  <c r="AG554" i="50" s="1"/>
  <c r="C1364" i="49"/>
  <c r="I1363" i="49"/>
  <c r="AG548" i="50" s="1"/>
  <c r="C1363" i="49"/>
  <c r="I1362" i="49"/>
  <c r="AG541" i="50" s="1"/>
  <c r="C1362" i="49"/>
  <c r="I1361" i="49"/>
  <c r="AG540" i="50" s="1"/>
  <c r="C1361" i="49"/>
  <c r="I1360" i="49"/>
  <c r="AG529" i="50" s="1"/>
  <c r="C1360" i="49"/>
  <c r="I1359" i="49"/>
  <c r="AG528" i="50" s="1"/>
  <c r="C1359" i="49"/>
  <c r="I1358" i="49"/>
  <c r="AG527" i="50" s="1"/>
  <c r="C1358" i="49"/>
  <c r="I1357" i="49"/>
  <c r="AG525" i="50" s="1"/>
  <c r="C1357" i="49"/>
  <c r="I1356" i="49"/>
  <c r="AG521" i="50" s="1"/>
  <c r="C1356" i="49"/>
  <c r="I1355" i="49"/>
  <c r="AG514" i="50" s="1"/>
  <c r="C1355" i="49"/>
  <c r="I1354" i="49"/>
  <c r="AG513" i="50" s="1"/>
  <c r="C1354" i="49"/>
  <c r="I1353" i="49"/>
  <c r="AG509" i="50" s="1"/>
  <c r="C1353" i="49"/>
  <c r="I1352" i="49"/>
  <c r="AG491" i="50" s="1"/>
  <c r="C1352" i="49"/>
  <c r="I1351" i="49"/>
  <c r="AG478" i="50" s="1"/>
  <c r="C1351" i="49"/>
  <c r="I1350" i="49"/>
  <c r="AG462" i="50" s="1"/>
  <c r="C1350" i="49"/>
  <c r="I1349" i="49"/>
  <c r="AG461" i="50" s="1"/>
  <c r="C1349" i="49"/>
  <c r="I1348" i="49"/>
  <c r="AG460" i="50" s="1"/>
  <c r="C1348" i="49"/>
  <c r="I1347" i="49"/>
  <c r="AG457" i="50" s="1"/>
  <c r="C1347" i="49"/>
  <c r="I1346" i="49"/>
  <c r="AG456" i="50" s="1"/>
  <c r="C1346" i="49"/>
  <c r="I1345" i="49"/>
  <c r="AG453" i="50" s="1"/>
  <c r="C1345" i="49"/>
  <c r="I1344" i="49"/>
  <c r="AG452" i="50" s="1"/>
  <c r="C1344" i="49"/>
  <c r="I1343" i="49"/>
  <c r="AG451" i="50" s="1"/>
  <c r="C1343" i="49"/>
  <c r="I1342" i="49"/>
  <c r="AG444" i="50" s="1"/>
  <c r="C1342" i="49"/>
  <c r="I1341" i="49"/>
  <c r="AG443" i="50" s="1"/>
  <c r="C1341" i="49"/>
  <c r="I1340" i="49"/>
  <c r="AG417" i="50" s="1"/>
  <c r="C1340" i="49"/>
  <c r="I1339" i="49"/>
  <c r="AG407" i="50" s="1"/>
  <c r="C1339" i="49"/>
  <c r="I1338" i="49"/>
  <c r="AG403" i="50" s="1"/>
  <c r="C1338" i="49"/>
  <c r="I1337" i="49"/>
  <c r="AG402" i="50" s="1"/>
  <c r="C1337" i="49"/>
  <c r="I1336" i="49"/>
  <c r="AG392" i="50" s="1"/>
  <c r="C1336" i="49"/>
  <c r="I1335" i="49"/>
  <c r="AG379" i="50" s="1"/>
  <c r="C1335" i="49"/>
  <c r="I1334" i="49"/>
  <c r="AG378" i="50" s="1"/>
  <c r="C1334" i="49"/>
  <c r="I1333" i="49"/>
  <c r="AG373" i="50" s="1"/>
  <c r="C1333" i="49"/>
  <c r="I1332" i="49"/>
  <c r="AG366" i="50" s="1"/>
  <c r="C1332" i="49"/>
  <c r="I1331" i="49"/>
  <c r="AG363" i="50" s="1"/>
  <c r="C1331" i="49"/>
  <c r="I1330" i="49"/>
  <c r="AG350" i="50" s="1"/>
  <c r="C1330" i="49"/>
  <c r="I1329" i="49"/>
  <c r="AG349" i="50" s="1"/>
  <c r="C1329" i="49"/>
  <c r="I1328" i="49"/>
  <c r="AG347" i="50" s="1"/>
  <c r="C1328" i="49"/>
  <c r="I1327" i="49"/>
  <c r="AG335" i="50" s="1"/>
  <c r="C1327" i="49"/>
  <c r="I1326" i="49"/>
  <c r="AG310" i="50" s="1"/>
  <c r="C1326" i="49"/>
  <c r="I1325" i="49"/>
  <c r="AG288" i="50" s="1"/>
  <c r="C1325" i="49"/>
  <c r="I1324" i="49"/>
  <c r="AG285" i="50" s="1"/>
  <c r="C1324" i="49"/>
  <c r="I1323" i="49"/>
  <c r="AG282" i="50" s="1"/>
  <c r="C1323" i="49"/>
  <c r="I1322" i="49"/>
  <c r="AG278" i="50" s="1"/>
  <c r="C1322" i="49"/>
  <c r="I1321" i="49"/>
  <c r="AG268" i="50" s="1"/>
  <c r="C1321" i="49"/>
  <c r="I1320" i="49"/>
  <c r="AG263" i="50" s="1"/>
  <c r="C1320" i="49"/>
  <c r="I1319" i="49"/>
  <c r="AG261" i="50" s="1"/>
  <c r="C1319" i="49"/>
  <c r="I1318" i="49"/>
  <c r="AG239" i="50" s="1"/>
  <c r="C1318" i="49"/>
  <c r="I1317" i="49"/>
  <c r="AG224" i="50" s="1"/>
  <c r="C1317" i="49"/>
  <c r="I1316" i="49"/>
  <c r="AG223" i="50" s="1"/>
  <c r="C1316" i="49"/>
  <c r="I1315" i="49"/>
  <c r="AG221" i="50" s="1"/>
  <c r="C1315" i="49"/>
  <c r="I1314" i="49"/>
  <c r="AG219" i="50" s="1"/>
  <c r="C1314" i="49"/>
  <c r="I1313" i="49"/>
  <c r="AG216" i="50" s="1"/>
  <c r="C1313" i="49"/>
  <c r="I1312" i="49"/>
  <c r="AG209" i="50" s="1"/>
  <c r="C1312" i="49"/>
  <c r="I1311" i="49"/>
  <c r="AG204" i="50" s="1"/>
  <c r="C1311" i="49"/>
  <c r="I1310" i="49"/>
  <c r="AG202" i="50" s="1"/>
  <c r="C1310" i="49"/>
  <c r="I1309" i="49"/>
  <c r="AG199" i="50" s="1"/>
  <c r="C1309" i="49"/>
  <c r="I1308" i="49"/>
  <c r="AG196" i="50" s="1"/>
  <c r="C1308" i="49"/>
  <c r="I1307" i="49"/>
  <c r="AG193" i="50" s="1"/>
  <c r="C1307" i="49"/>
  <c r="I1306" i="49"/>
  <c r="AG191" i="50" s="1"/>
  <c r="C1306" i="49"/>
  <c r="I1305" i="49"/>
  <c r="AG190" i="50" s="1"/>
  <c r="C1305" i="49"/>
  <c r="I1304" i="49"/>
  <c r="AG189" i="50" s="1"/>
  <c r="C1304" i="49"/>
  <c r="I1303" i="49"/>
  <c r="AG188" i="50" s="1"/>
  <c r="C1303" i="49"/>
  <c r="I1302" i="49"/>
  <c r="AG184" i="50" s="1"/>
  <c r="C1302" i="49"/>
  <c r="I1301" i="49"/>
  <c r="AG180" i="50" s="1"/>
  <c r="C1301" i="49"/>
  <c r="I1300" i="49"/>
  <c r="AG173" i="50" s="1"/>
  <c r="C1300" i="49"/>
  <c r="I1299" i="49"/>
  <c r="AG163" i="50" s="1"/>
  <c r="C1299" i="49"/>
  <c r="I1298" i="49"/>
  <c r="AG158" i="50" s="1"/>
  <c r="C1298" i="49"/>
  <c r="I1297" i="49"/>
  <c r="AG153" i="50" s="1"/>
  <c r="C1297" i="49"/>
  <c r="I1296" i="49"/>
  <c r="AG151" i="50" s="1"/>
  <c r="C1296" i="49"/>
  <c r="I1295" i="49"/>
  <c r="AG143" i="50" s="1"/>
  <c r="C1295" i="49"/>
  <c r="I1294" i="49"/>
  <c r="AG138" i="50" s="1"/>
  <c r="C1294" i="49"/>
  <c r="I1293" i="49"/>
  <c r="AG130" i="50" s="1"/>
  <c r="C1293" i="49"/>
  <c r="I1292" i="49"/>
  <c r="AG129" i="50" s="1"/>
  <c r="C1292" i="49"/>
  <c r="I1291" i="49"/>
  <c r="AG126" i="50" s="1"/>
  <c r="C1291" i="49"/>
  <c r="I1290" i="49"/>
  <c r="AG124" i="50" s="1"/>
  <c r="C1290" i="49"/>
  <c r="I1289" i="49"/>
  <c r="AG121" i="50" s="1"/>
  <c r="C1289" i="49"/>
  <c r="I1288" i="49"/>
  <c r="AG117" i="50" s="1"/>
  <c r="C1288" i="49"/>
  <c r="I1287" i="49"/>
  <c r="AG81" i="50" s="1"/>
  <c r="C1287" i="49"/>
  <c r="I1286" i="49"/>
  <c r="AG80" i="50" s="1"/>
  <c r="C1286" i="49"/>
  <c r="I1285" i="49"/>
  <c r="AG78" i="50" s="1"/>
  <c r="C1285" i="49"/>
  <c r="I1284" i="49"/>
  <c r="AG75" i="50" s="1"/>
  <c r="C1284" i="49"/>
  <c r="I1283" i="49"/>
  <c r="AG72" i="50" s="1"/>
  <c r="C1283" i="49"/>
  <c r="I1282" i="49"/>
  <c r="AG69" i="50" s="1"/>
  <c r="C1282" i="49"/>
  <c r="I1281" i="49"/>
  <c r="AG12" i="50" s="1"/>
  <c r="C1281" i="49"/>
  <c r="I1280" i="49"/>
  <c r="AG11" i="50" s="1"/>
  <c r="C1280" i="49"/>
  <c r="I1279" i="49"/>
  <c r="AG5" i="50" s="1"/>
  <c r="C1279" i="49"/>
  <c r="I1278" i="49"/>
  <c r="J742" i="50" s="1"/>
  <c r="C1278" i="49"/>
  <c r="I1277" i="49"/>
  <c r="J737" i="50" s="1"/>
  <c r="C1277" i="49"/>
  <c r="I1276" i="49"/>
  <c r="J736" i="50" s="1"/>
  <c r="C1276" i="49"/>
  <c r="I1275" i="49"/>
  <c r="J735" i="50" s="1"/>
  <c r="C1275" i="49"/>
  <c r="I1274" i="49"/>
  <c r="J730" i="50" s="1"/>
  <c r="C1274" i="49"/>
  <c r="I1273" i="49"/>
  <c r="J729" i="50" s="1"/>
  <c r="C1273" i="49"/>
  <c r="I1272" i="49"/>
  <c r="J728" i="50" s="1"/>
  <c r="C1272" i="49"/>
  <c r="I1271" i="49"/>
  <c r="J723" i="50" s="1"/>
  <c r="C1271" i="49"/>
  <c r="I1270" i="49"/>
  <c r="J720" i="50" s="1"/>
  <c r="C1270" i="49"/>
  <c r="I1269" i="49"/>
  <c r="J715" i="50" s="1"/>
  <c r="C1269" i="49"/>
  <c r="I1268" i="49"/>
  <c r="J714" i="50" s="1"/>
  <c r="C1268" i="49"/>
  <c r="I1267" i="49"/>
  <c r="J711" i="50" s="1"/>
  <c r="C1267" i="49"/>
  <c r="I1266" i="49"/>
  <c r="J710" i="50" s="1"/>
  <c r="C1266" i="49"/>
  <c r="I1265" i="49"/>
  <c r="J696" i="50" s="1"/>
  <c r="C1265" i="49"/>
  <c r="I1264" i="49"/>
  <c r="C1264" i="49"/>
  <c r="I1263" i="49"/>
  <c r="C1263" i="49"/>
  <c r="I1262" i="49"/>
  <c r="J693" i="50" s="1"/>
  <c r="C1262" i="49"/>
  <c r="I1261" i="49"/>
  <c r="J690" i="50" s="1"/>
  <c r="C1261" i="49"/>
  <c r="I1260" i="49"/>
  <c r="J686" i="50" s="1"/>
  <c r="C1260" i="49"/>
  <c r="I1259" i="49"/>
  <c r="J685" i="50" s="1"/>
  <c r="C1259" i="49"/>
  <c r="I1258" i="49"/>
  <c r="J684" i="50" s="1"/>
  <c r="C1258" i="49"/>
  <c r="I1257" i="49"/>
  <c r="J683" i="50" s="1"/>
  <c r="C1257" i="49"/>
  <c r="I1256" i="49"/>
  <c r="J680" i="50" s="1"/>
  <c r="C1256" i="49"/>
  <c r="I1255" i="49"/>
  <c r="J678" i="50" s="1"/>
  <c r="C1255" i="49"/>
  <c r="I1254" i="49"/>
  <c r="J676" i="50" s="1"/>
  <c r="C1254" i="49"/>
  <c r="I1253" i="49"/>
  <c r="J675" i="50" s="1"/>
  <c r="C1253" i="49"/>
  <c r="I1252" i="49"/>
  <c r="C1252" i="49"/>
  <c r="I1251" i="49"/>
  <c r="C1251" i="49"/>
  <c r="I1250" i="49"/>
  <c r="J670" i="50" s="1"/>
  <c r="C1250" i="49"/>
  <c r="I1249" i="49"/>
  <c r="J668" i="50" s="1"/>
  <c r="C1249" i="49"/>
  <c r="I1248" i="49"/>
  <c r="J664" i="50" s="1"/>
  <c r="C1248" i="49"/>
  <c r="I1247" i="49"/>
  <c r="J663" i="50" s="1"/>
  <c r="C1247" i="49"/>
  <c r="I1246" i="49"/>
  <c r="J662" i="50" s="1"/>
  <c r="C1246" i="49"/>
  <c r="I1245" i="49"/>
  <c r="J658" i="50" s="1"/>
  <c r="C1245" i="49"/>
  <c r="I1244" i="49"/>
  <c r="J657" i="50" s="1"/>
  <c r="C1244" i="49"/>
  <c r="I1243" i="49"/>
  <c r="J655" i="50" s="1"/>
  <c r="C1243" i="49"/>
  <c r="I1242" i="49"/>
  <c r="J654" i="50" s="1"/>
  <c r="C1242" i="49"/>
  <c r="I1241" i="49"/>
  <c r="C1241" i="49"/>
  <c r="I1240" i="49"/>
  <c r="J653" i="50" s="1"/>
  <c r="C1240" i="49"/>
  <c r="I1239" i="49"/>
  <c r="J648" i="50" s="1"/>
  <c r="C1239" i="49"/>
  <c r="I1238" i="49"/>
  <c r="J646" i="50" s="1"/>
  <c r="C1238" i="49"/>
  <c r="I1237" i="49"/>
  <c r="J645" i="50" s="1"/>
  <c r="C1237" i="49"/>
  <c r="I1236" i="49"/>
  <c r="J642" i="50" s="1"/>
  <c r="C1236" i="49"/>
  <c r="I1235" i="49"/>
  <c r="J635" i="50" s="1"/>
  <c r="C1235" i="49"/>
  <c r="I1234" i="49"/>
  <c r="J634" i="50" s="1"/>
  <c r="C1234" i="49"/>
  <c r="I1233" i="49"/>
  <c r="J633" i="50" s="1"/>
  <c r="C1233" i="49"/>
  <c r="I1232" i="49"/>
  <c r="J632" i="50" s="1"/>
  <c r="C1232" i="49"/>
  <c r="I1231" i="49"/>
  <c r="J631" i="50" s="1"/>
  <c r="C1231" i="49"/>
  <c r="I1230" i="49"/>
  <c r="J630" i="50" s="1"/>
  <c r="C1230" i="49"/>
  <c r="I1229" i="49"/>
  <c r="J628" i="50" s="1"/>
  <c r="C1229" i="49"/>
  <c r="I1228" i="49"/>
  <c r="J623" i="50" s="1"/>
  <c r="C1228" i="49"/>
  <c r="I1227" i="49"/>
  <c r="J622" i="50" s="1"/>
  <c r="C1227" i="49"/>
  <c r="I1226" i="49"/>
  <c r="J621" i="50" s="1"/>
  <c r="C1226" i="49"/>
  <c r="I1225" i="49"/>
  <c r="J620" i="50" s="1"/>
  <c r="C1225" i="49"/>
  <c r="I1224" i="49"/>
  <c r="C1224" i="49"/>
  <c r="I1223" i="49"/>
  <c r="C1223" i="49"/>
  <c r="I1222" i="49"/>
  <c r="J618" i="50" s="1"/>
  <c r="C1222" i="49"/>
  <c r="I1221" i="49"/>
  <c r="J617" i="50" s="1"/>
  <c r="C1221" i="49"/>
  <c r="I1220" i="49"/>
  <c r="J616" i="50" s="1"/>
  <c r="C1220" i="49"/>
  <c r="I1219" i="49"/>
  <c r="J615" i="50" s="1"/>
  <c r="C1219" i="49"/>
  <c r="I1218" i="49"/>
  <c r="J614" i="50" s="1"/>
  <c r="C1218" i="49"/>
  <c r="I1217" i="49"/>
  <c r="J613" i="50" s="1"/>
  <c r="C1217" i="49"/>
  <c r="I1216" i="49"/>
  <c r="J612" i="50" s="1"/>
  <c r="C1216" i="49"/>
  <c r="I1215" i="49"/>
  <c r="J611" i="50" s="1"/>
  <c r="C1215" i="49"/>
  <c r="I1214" i="49"/>
  <c r="J610" i="50" s="1"/>
  <c r="C1214" i="49"/>
  <c r="I1213" i="49"/>
  <c r="J609" i="50" s="1"/>
  <c r="C1213" i="49"/>
  <c r="I1212" i="49"/>
  <c r="J608" i="50" s="1"/>
  <c r="C1212" i="49"/>
  <c r="I1211" i="49"/>
  <c r="J604" i="50" s="1"/>
  <c r="C1211" i="49"/>
  <c r="I1210" i="49"/>
  <c r="J603" i="50" s="1"/>
  <c r="C1210" i="49"/>
  <c r="I1209" i="49"/>
  <c r="J600" i="50" s="1"/>
  <c r="C1209" i="49"/>
  <c r="I1208" i="49"/>
  <c r="J599" i="50" s="1"/>
  <c r="C1208" i="49"/>
  <c r="I1207" i="49"/>
  <c r="J598" i="50" s="1"/>
  <c r="C1207" i="49"/>
  <c r="I1206" i="49"/>
  <c r="J597" i="50" s="1"/>
  <c r="C1206" i="49"/>
  <c r="I1205" i="49"/>
  <c r="J595" i="50" s="1"/>
  <c r="C1205" i="49"/>
  <c r="I1204" i="49"/>
  <c r="J594" i="50" s="1"/>
  <c r="C1204" i="49"/>
  <c r="I1203" i="49"/>
  <c r="J593" i="50" s="1"/>
  <c r="C1203" i="49"/>
  <c r="I1202" i="49"/>
  <c r="J592" i="50" s="1"/>
  <c r="C1202" i="49"/>
  <c r="I1201" i="49"/>
  <c r="J591" i="50" s="1"/>
  <c r="C1201" i="49"/>
  <c r="I1200" i="49"/>
  <c r="J590" i="50" s="1"/>
  <c r="C1200" i="49"/>
  <c r="I1199" i="49"/>
  <c r="J589" i="50" s="1"/>
  <c r="C1199" i="49"/>
  <c r="I1198" i="49"/>
  <c r="J588" i="50" s="1"/>
  <c r="C1198" i="49"/>
  <c r="I1197" i="49"/>
  <c r="J587" i="50" s="1"/>
  <c r="C1197" i="49"/>
  <c r="I1196" i="49"/>
  <c r="J582" i="50" s="1"/>
  <c r="C1196" i="49"/>
  <c r="I1195" i="49"/>
  <c r="J581" i="50" s="1"/>
  <c r="C1195" i="49"/>
  <c r="I1194" i="49"/>
  <c r="J580" i="50" s="1"/>
  <c r="C1194" i="49"/>
  <c r="I1193" i="49"/>
  <c r="J574" i="50" s="1"/>
  <c r="C1193" i="49"/>
  <c r="I1192" i="49"/>
  <c r="J573" i="50" s="1"/>
  <c r="C1192" i="49"/>
  <c r="I1191" i="49"/>
  <c r="J572" i="50" s="1"/>
  <c r="C1191" i="49"/>
  <c r="I1190" i="49"/>
  <c r="J571" i="50" s="1"/>
  <c r="C1190" i="49"/>
  <c r="I1189" i="49"/>
  <c r="J567" i="50" s="1"/>
  <c r="C1189" i="49"/>
  <c r="I1188" i="49"/>
  <c r="J566" i="50" s="1"/>
  <c r="C1188" i="49"/>
  <c r="I1187" i="49"/>
  <c r="J564" i="50" s="1"/>
  <c r="C1187" i="49"/>
  <c r="I1186" i="49"/>
  <c r="J563" i="50" s="1"/>
  <c r="C1186" i="49"/>
  <c r="I1185" i="49"/>
  <c r="J562" i="50" s="1"/>
  <c r="C1185" i="49"/>
  <c r="I1184" i="49"/>
  <c r="J561" i="50" s="1"/>
  <c r="C1184" i="49"/>
  <c r="I1183" i="49"/>
  <c r="J557" i="50" s="1"/>
  <c r="C1183" i="49"/>
  <c r="I1182" i="49"/>
  <c r="J556" i="50" s="1"/>
  <c r="C1182" i="49"/>
  <c r="I1181" i="49"/>
  <c r="J555" i="50" s="1"/>
  <c r="C1181" i="49"/>
  <c r="I1180" i="49"/>
  <c r="J554" i="50" s="1"/>
  <c r="C1180" i="49"/>
  <c r="I1179" i="49"/>
  <c r="J549" i="50" s="1"/>
  <c r="C1179" i="49"/>
  <c r="I1178" i="49"/>
  <c r="J548" i="50" s="1"/>
  <c r="C1178" i="49"/>
  <c r="I1177" i="49"/>
  <c r="C1177" i="49"/>
  <c r="I1176" i="49"/>
  <c r="J543" i="50" s="1"/>
  <c r="C1176" i="49"/>
  <c r="I1175" i="49"/>
  <c r="J542" i="50" s="1"/>
  <c r="C1175" i="49"/>
  <c r="I1174" i="49"/>
  <c r="J541" i="50" s="1"/>
  <c r="C1174" i="49"/>
  <c r="I1173" i="49"/>
  <c r="J540" i="50" s="1"/>
  <c r="C1173" i="49"/>
  <c r="I1172" i="49"/>
  <c r="J530" i="50" s="1"/>
  <c r="C1172" i="49"/>
  <c r="I1171" i="49"/>
  <c r="J529" i="50" s="1"/>
  <c r="C1171" i="49"/>
  <c r="I1170" i="49"/>
  <c r="J528" i="50" s="1"/>
  <c r="C1170" i="49"/>
  <c r="I1169" i="49"/>
  <c r="J525" i="50" s="1"/>
  <c r="C1169" i="49"/>
  <c r="I1168" i="49"/>
  <c r="J524" i="50" s="1"/>
  <c r="C1168" i="49"/>
  <c r="I1167" i="49"/>
  <c r="J521" i="50" s="1"/>
  <c r="C1167" i="49"/>
  <c r="I1166" i="49"/>
  <c r="J514" i="50" s="1"/>
  <c r="C1166" i="49"/>
  <c r="I1165" i="49"/>
  <c r="J513" i="50" s="1"/>
  <c r="C1165" i="49"/>
  <c r="I1164" i="49"/>
  <c r="J512" i="50" s="1"/>
  <c r="C1164" i="49"/>
  <c r="I1163" i="49"/>
  <c r="J505" i="50" s="1"/>
  <c r="C1163" i="49"/>
  <c r="I1162" i="49"/>
  <c r="J501" i="50" s="1"/>
  <c r="C1162" i="49"/>
  <c r="I1161" i="49"/>
  <c r="J500" i="50" s="1"/>
  <c r="C1161" i="49"/>
  <c r="I1160" i="49"/>
  <c r="C1160" i="49"/>
  <c r="I1159" i="49"/>
  <c r="C1159" i="49"/>
  <c r="I1158" i="49"/>
  <c r="J497" i="50" s="1"/>
  <c r="C1158" i="49"/>
  <c r="I1157" i="49"/>
  <c r="J496" i="50" s="1"/>
  <c r="C1157" i="49"/>
  <c r="I1156" i="49"/>
  <c r="J493" i="50" s="1"/>
  <c r="C1156" i="49"/>
  <c r="I1155" i="49"/>
  <c r="J492" i="50" s="1"/>
  <c r="C1155" i="49"/>
  <c r="I1154" i="49"/>
  <c r="J491" i="50" s="1"/>
  <c r="C1154" i="49"/>
  <c r="I1153" i="49"/>
  <c r="J490" i="50" s="1"/>
  <c r="C1153" i="49"/>
  <c r="I1152" i="49"/>
  <c r="J488" i="50" s="1"/>
  <c r="C1152" i="49"/>
  <c r="I1151" i="49"/>
  <c r="J487" i="50" s="1"/>
  <c r="C1151" i="49"/>
  <c r="I1150" i="49"/>
  <c r="J486" i="50" s="1"/>
  <c r="C1150" i="49"/>
  <c r="I1149" i="49"/>
  <c r="J485" i="50" s="1"/>
  <c r="C1149" i="49"/>
  <c r="I1148" i="49"/>
  <c r="J483" i="50" s="1"/>
  <c r="C1148" i="49"/>
  <c r="I1147" i="49"/>
  <c r="J481" i="50" s="1"/>
  <c r="C1147" i="49"/>
  <c r="I1146" i="49"/>
  <c r="J476" i="50" s="1"/>
  <c r="C1146" i="49"/>
  <c r="I1145" i="49"/>
  <c r="J475" i="50" s="1"/>
  <c r="C1145" i="49"/>
  <c r="I1144" i="49"/>
  <c r="J474" i="50" s="1"/>
  <c r="C1144" i="49"/>
  <c r="I1143" i="49"/>
  <c r="J472" i="50" s="1"/>
  <c r="C1143" i="49"/>
  <c r="I1142" i="49"/>
  <c r="J470" i="50" s="1"/>
  <c r="C1142" i="49"/>
  <c r="I1141" i="49"/>
  <c r="J468" i="50" s="1"/>
  <c r="C1141" i="49"/>
  <c r="I1140" i="49"/>
  <c r="J467" i="50" s="1"/>
  <c r="C1140" i="49"/>
  <c r="I1139" i="49"/>
  <c r="J465" i="50" s="1"/>
  <c r="C1139" i="49"/>
  <c r="I1138" i="49"/>
  <c r="J461" i="50" s="1"/>
  <c r="C1138" i="49"/>
  <c r="I1137" i="49"/>
  <c r="J448" i="50" s="1"/>
  <c r="C1137" i="49"/>
  <c r="I1136" i="49"/>
  <c r="J447" i="50" s="1"/>
  <c r="C1136" i="49"/>
  <c r="I1135" i="49"/>
  <c r="J446" i="50" s="1"/>
  <c r="C1135" i="49"/>
  <c r="I1134" i="49"/>
  <c r="J445" i="50" s="1"/>
  <c r="C1134" i="49"/>
  <c r="I1133" i="49"/>
  <c r="J427" i="50" s="1"/>
  <c r="C1133" i="49"/>
  <c r="I1132" i="49"/>
  <c r="J423" i="50" s="1"/>
  <c r="C1132" i="49"/>
  <c r="I1131" i="49"/>
  <c r="C1131" i="49"/>
  <c r="I1130" i="49"/>
  <c r="J419" i="50" s="1"/>
  <c r="C1130" i="49"/>
  <c r="I1129" i="49"/>
  <c r="J408" i="50" s="1"/>
  <c r="C1129" i="49"/>
  <c r="I1128" i="49"/>
  <c r="J407" i="50" s="1"/>
  <c r="C1128" i="49"/>
  <c r="I1127" i="49"/>
  <c r="J404" i="50" s="1"/>
  <c r="C1127" i="49"/>
  <c r="I1126" i="49"/>
  <c r="J403" i="50" s="1"/>
  <c r="C1126" i="49"/>
  <c r="I1125" i="49"/>
  <c r="J399" i="50" s="1"/>
  <c r="C1125" i="49"/>
  <c r="I1124" i="49"/>
  <c r="J398" i="50" s="1"/>
  <c r="C1124" i="49"/>
  <c r="I1123" i="49"/>
  <c r="J397" i="50" s="1"/>
  <c r="C1123" i="49"/>
  <c r="I1122" i="49"/>
  <c r="J395" i="50" s="1"/>
  <c r="C1122" i="49"/>
  <c r="I1121" i="49"/>
  <c r="J394" i="50" s="1"/>
  <c r="C1121" i="49"/>
  <c r="I1120" i="49"/>
  <c r="J378" i="50" s="1"/>
  <c r="C1120" i="49"/>
  <c r="I1119" i="49"/>
  <c r="J377" i="50" s="1"/>
  <c r="C1119" i="49"/>
  <c r="I1118" i="49"/>
  <c r="J376" i="50" s="1"/>
  <c r="C1118" i="49"/>
  <c r="I1117" i="49"/>
  <c r="C1117" i="49"/>
  <c r="I1116" i="49"/>
  <c r="J373" i="50" s="1"/>
  <c r="C1116" i="49"/>
  <c r="I1115" i="49"/>
  <c r="J372" i="50" s="1"/>
  <c r="C1115" i="49"/>
  <c r="I1114" i="49"/>
  <c r="J371" i="50" s="1"/>
  <c r="C1114" i="49"/>
  <c r="I1113" i="49"/>
  <c r="J369" i="50" s="1"/>
  <c r="C1113" i="49"/>
  <c r="I1112" i="49"/>
  <c r="J368" i="50" s="1"/>
  <c r="C1112" i="49"/>
  <c r="I1111" i="49"/>
  <c r="J367" i="50" s="1"/>
  <c r="C1111" i="49"/>
  <c r="I1110" i="49"/>
  <c r="J366" i="50" s="1"/>
  <c r="C1110" i="49"/>
  <c r="I1109" i="49"/>
  <c r="J363" i="50" s="1"/>
  <c r="C1109" i="49"/>
  <c r="I1108" i="49"/>
  <c r="J362" i="50" s="1"/>
  <c r="C1108" i="49"/>
  <c r="I1107" i="49"/>
  <c r="C1107" i="49"/>
  <c r="I1106" i="49"/>
  <c r="C1106" i="49"/>
  <c r="I1105" i="49"/>
  <c r="C1105" i="49"/>
  <c r="I1104" i="49"/>
  <c r="J356" i="50" s="1"/>
  <c r="C1104" i="49"/>
  <c r="I1103" i="49"/>
  <c r="J352" i="50" s="1"/>
  <c r="C1103" i="49"/>
  <c r="I1102" i="49"/>
  <c r="J351" i="50" s="1"/>
  <c r="C1102" i="49"/>
  <c r="I1101" i="49"/>
  <c r="J349" i="50" s="1"/>
  <c r="C1101" i="49"/>
  <c r="I1100" i="49"/>
  <c r="J347" i="50" s="1"/>
  <c r="C1100" i="49"/>
  <c r="I1099" i="49"/>
  <c r="C1099" i="49"/>
  <c r="I1098" i="49"/>
  <c r="J288" i="50" s="1"/>
  <c r="C1098" i="49"/>
  <c r="I1097" i="49"/>
  <c r="J268" i="50" s="1"/>
  <c r="C1097" i="49"/>
  <c r="I1096" i="49"/>
  <c r="C1096" i="49"/>
  <c r="I1095" i="49"/>
  <c r="C1095" i="49"/>
  <c r="I1094" i="49"/>
  <c r="J261" i="50" s="1"/>
  <c r="C1094" i="49"/>
  <c r="I1093" i="49"/>
  <c r="J260" i="50" s="1"/>
  <c r="C1093" i="49"/>
  <c r="I1092" i="49"/>
  <c r="J250" i="50" s="1"/>
  <c r="C1092" i="49"/>
  <c r="I1091" i="49"/>
  <c r="J249" i="50" s="1"/>
  <c r="C1091" i="49"/>
  <c r="I1090" i="49"/>
  <c r="J242" i="50" s="1"/>
  <c r="C1090" i="49"/>
  <c r="I1089" i="49"/>
  <c r="J239" i="50" s="1"/>
  <c r="C1089" i="49"/>
  <c r="I1088" i="49"/>
  <c r="J236" i="50" s="1"/>
  <c r="C1088" i="49"/>
  <c r="I1087" i="49"/>
  <c r="J234" i="50" s="1"/>
  <c r="C1087" i="49"/>
  <c r="I1086" i="49"/>
  <c r="J228" i="50" s="1"/>
  <c r="C1086" i="49"/>
  <c r="I1085" i="49"/>
  <c r="J224" i="50" s="1"/>
  <c r="C1085" i="49"/>
  <c r="I1084" i="49"/>
  <c r="J223" i="50" s="1"/>
  <c r="C1084" i="49"/>
  <c r="I1083" i="49"/>
  <c r="J222" i="50" s="1"/>
  <c r="C1083" i="49"/>
  <c r="I1082" i="49"/>
  <c r="J221" i="50" s="1"/>
  <c r="C1082" i="49"/>
  <c r="I1081" i="49"/>
  <c r="J219" i="50" s="1"/>
  <c r="C1081" i="49"/>
  <c r="I1080" i="49"/>
  <c r="J217" i="50" s="1"/>
  <c r="C1080" i="49"/>
  <c r="I1079" i="49"/>
  <c r="J213" i="50" s="1"/>
  <c r="C1079" i="49"/>
  <c r="I1078" i="49"/>
  <c r="C1078" i="49"/>
  <c r="I1077" i="49"/>
  <c r="C1077" i="49"/>
  <c r="I1076" i="49"/>
  <c r="J209" i="50" s="1"/>
  <c r="C1076" i="49"/>
  <c r="I1075" i="49"/>
  <c r="J204" i="50" s="1"/>
  <c r="C1075" i="49"/>
  <c r="I1074" i="49"/>
  <c r="J202" i="50" s="1"/>
  <c r="C1074" i="49"/>
  <c r="I1073" i="49"/>
  <c r="J200" i="50" s="1"/>
  <c r="C1073" i="49"/>
  <c r="I1072" i="49"/>
  <c r="J196" i="50" s="1"/>
  <c r="C1072" i="49"/>
  <c r="I1071" i="49"/>
  <c r="J195" i="50" s="1"/>
  <c r="C1071" i="49"/>
  <c r="I1070" i="49"/>
  <c r="J193" i="50" s="1"/>
  <c r="C1070" i="49"/>
  <c r="I1069" i="49"/>
  <c r="J191" i="50" s="1"/>
  <c r="C1069" i="49"/>
  <c r="I1068" i="49"/>
  <c r="J190" i="50" s="1"/>
  <c r="C1068" i="49"/>
  <c r="I1067" i="49"/>
  <c r="J188" i="50" s="1"/>
  <c r="C1067" i="49"/>
  <c r="I1066" i="49"/>
  <c r="J186" i="50" s="1"/>
  <c r="C1066" i="49"/>
  <c r="I1065" i="49"/>
  <c r="J184" i="50" s="1"/>
  <c r="C1065" i="49"/>
  <c r="I1064" i="49"/>
  <c r="J183" i="50" s="1"/>
  <c r="C1064" i="49"/>
  <c r="I1063" i="49"/>
  <c r="J182" i="50" s="1"/>
  <c r="C1063" i="49"/>
  <c r="I1062" i="49"/>
  <c r="J179" i="50" s="1"/>
  <c r="C1062" i="49"/>
  <c r="I1061" i="49"/>
  <c r="J178" i="50" s="1"/>
  <c r="C1061" i="49"/>
  <c r="I1060" i="49"/>
  <c r="J176" i="50" s="1"/>
  <c r="C1060" i="49"/>
  <c r="I1059" i="49"/>
  <c r="J173" i="50" s="1"/>
  <c r="C1059" i="49"/>
  <c r="I1058" i="49"/>
  <c r="J166" i="50" s="1"/>
  <c r="C1058" i="49"/>
  <c r="I1057" i="49"/>
  <c r="J164" i="50" s="1"/>
  <c r="C1057" i="49"/>
  <c r="I1056" i="49"/>
  <c r="J160" i="50" s="1"/>
  <c r="C1056" i="49"/>
  <c r="I1055" i="49"/>
  <c r="J158" i="50" s="1"/>
  <c r="C1055" i="49"/>
  <c r="I1054" i="49"/>
  <c r="J154" i="50" s="1"/>
  <c r="C1054" i="49"/>
  <c r="I1053" i="49"/>
  <c r="J151" i="50" s="1"/>
  <c r="C1053" i="49"/>
  <c r="I1052" i="49"/>
  <c r="J149" i="50" s="1"/>
  <c r="C1052" i="49"/>
  <c r="I1051" i="49"/>
  <c r="J148" i="50" s="1"/>
  <c r="C1051" i="49"/>
  <c r="I1050" i="49"/>
  <c r="J144" i="50" s="1"/>
  <c r="C1050" i="49"/>
  <c r="I1049" i="49"/>
  <c r="J143" i="50" s="1"/>
  <c r="C1049" i="49"/>
  <c r="I1048" i="49"/>
  <c r="J140" i="50" s="1"/>
  <c r="C1048" i="49"/>
  <c r="I1047" i="49"/>
  <c r="J139" i="50" s="1"/>
  <c r="C1047" i="49"/>
  <c r="I1046" i="49"/>
  <c r="J137" i="50" s="1"/>
  <c r="C1046" i="49"/>
  <c r="I1045" i="49"/>
  <c r="J132" i="50" s="1"/>
  <c r="C1045" i="49"/>
  <c r="I1044" i="49"/>
  <c r="J130" i="50" s="1"/>
  <c r="C1044" i="49"/>
  <c r="I1043" i="49"/>
  <c r="J129" i="50" s="1"/>
  <c r="C1043" i="49"/>
  <c r="I1042" i="49"/>
  <c r="J128" i="50" s="1"/>
  <c r="C1042" i="49"/>
  <c r="I1041" i="49"/>
  <c r="J126" i="50" s="1"/>
  <c r="C1041" i="49"/>
  <c r="I1040" i="49"/>
  <c r="J124" i="50" s="1"/>
  <c r="C1040" i="49"/>
  <c r="I1039" i="49"/>
  <c r="J123" i="50" s="1"/>
  <c r="C1039" i="49"/>
  <c r="I1038" i="49"/>
  <c r="J121" i="50" s="1"/>
  <c r="C1038" i="49"/>
  <c r="I1037" i="49"/>
  <c r="J111" i="50" s="1"/>
  <c r="C1037" i="49"/>
  <c r="I1036" i="49"/>
  <c r="J110" i="50" s="1"/>
  <c r="C1036" i="49"/>
  <c r="I1035" i="49"/>
  <c r="J109" i="50" s="1"/>
  <c r="C1035" i="49"/>
  <c r="I1034" i="49"/>
  <c r="J107" i="50" s="1"/>
  <c r="C1034" i="49"/>
  <c r="I1033" i="49"/>
  <c r="J106" i="50" s="1"/>
  <c r="C1033" i="49"/>
  <c r="I1032" i="49"/>
  <c r="J105" i="50" s="1"/>
  <c r="C1032" i="49"/>
  <c r="I1031" i="49"/>
  <c r="J103" i="50" s="1"/>
  <c r="C1031" i="49"/>
  <c r="I1030" i="49"/>
  <c r="J101" i="50" s="1"/>
  <c r="C1030" i="49"/>
  <c r="I1029" i="49"/>
  <c r="J99" i="50" s="1"/>
  <c r="C1029" i="49"/>
  <c r="I1028" i="49"/>
  <c r="J83" i="50" s="1"/>
  <c r="C1028" i="49"/>
  <c r="I1027" i="49"/>
  <c r="J81" i="50" s="1"/>
  <c r="C1027" i="49"/>
  <c r="I1026" i="49"/>
  <c r="J80" i="50" s="1"/>
  <c r="C1026" i="49"/>
  <c r="I1025" i="49"/>
  <c r="J79" i="50" s="1"/>
  <c r="C1025" i="49"/>
  <c r="I1024" i="49"/>
  <c r="J78" i="50" s="1"/>
  <c r="C1024" i="49"/>
  <c r="I1023" i="49"/>
  <c r="J75" i="50" s="1"/>
  <c r="C1023" i="49"/>
  <c r="I1022" i="49"/>
  <c r="J74" i="50" s="1"/>
  <c r="C1022" i="49"/>
  <c r="I1021" i="49"/>
  <c r="J72" i="50" s="1"/>
  <c r="C1021" i="49"/>
  <c r="I1020" i="49"/>
  <c r="J64" i="50" s="1"/>
  <c r="C1020" i="49"/>
  <c r="I1019" i="49"/>
  <c r="J63" i="50" s="1"/>
  <c r="C1019" i="49"/>
  <c r="I1018" i="49"/>
  <c r="J62" i="50" s="1"/>
  <c r="C1018" i="49"/>
  <c r="I1017" i="49"/>
  <c r="J59" i="50" s="1"/>
  <c r="C1017" i="49"/>
  <c r="I1016" i="49"/>
  <c r="J58" i="50" s="1"/>
  <c r="C1016" i="49"/>
  <c r="I1015" i="49"/>
  <c r="J55" i="50" s="1"/>
  <c r="C1015" i="49"/>
  <c r="I1014" i="49"/>
  <c r="J53" i="50" s="1"/>
  <c r="C1014" i="49"/>
  <c r="I1013" i="49"/>
  <c r="J46" i="50" s="1"/>
  <c r="C1013" i="49"/>
  <c r="I1012" i="49"/>
  <c r="J45" i="50" s="1"/>
  <c r="C1012" i="49"/>
  <c r="I1011" i="49"/>
  <c r="J9" i="50" s="1"/>
  <c r="C1011" i="49"/>
  <c r="I1010" i="49"/>
  <c r="J8" i="50" s="1"/>
  <c r="C1010" i="49"/>
  <c r="I1009" i="49"/>
  <c r="J7" i="50" s="1"/>
  <c r="C1009" i="49"/>
  <c r="I1008" i="49"/>
  <c r="J5" i="50" s="1"/>
  <c r="C1008" i="49"/>
  <c r="I1007" i="49"/>
  <c r="K742" i="50" s="1"/>
  <c r="C1007" i="49"/>
  <c r="I1006" i="49"/>
  <c r="K736" i="50" s="1"/>
  <c r="C1006" i="49"/>
  <c r="I1005" i="49"/>
  <c r="K735" i="50" s="1"/>
  <c r="C1005" i="49"/>
  <c r="I1004" i="49"/>
  <c r="K734" i="50" s="1"/>
  <c r="C1004" i="49"/>
  <c r="I1003" i="49"/>
  <c r="K730" i="50" s="1"/>
  <c r="C1003" i="49"/>
  <c r="I1002" i="49"/>
  <c r="K729" i="50" s="1"/>
  <c r="C1002" i="49"/>
  <c r="I1001" i="49"/>
  <c r="K728" i="50" s="1"/>
  <c r="C1001" i="49"/>
  <c r="I1000" i="49"/>
  <c r="K723" i="50" s="1"/>
  <c r="C1000" i="49"/>
  <c r="I999" i="49"/>
  <c r="K720" i="50" s="1"/>
  <c r="C999" i="49"/>
  <c r="I998" i="49"/>
  <c r="K717" i="50" s="1"/>
  <c r="C998" i="49"/>
  <c r="I997" i="49"/>
  <c r="K714" i="50" s="1"/>
  <c r="C997" i="49"/>
  <c r="I996" i="49"/>
  <c r="K711" i="50" s="1"/>
  <c r="C996" i="49"/>
  <c r="I995" i="49"/>
  <c r="K710" i="50" s="1"/>
  <c r="C995" i="49"/>
  <c r="I994" i="49"/>
  <c r="K705" i="50" s="1"/>
  <c r="C994" i="49"/>
  <c r="I993" i="49"/>
  <c r="K702" i="50" s="1"/>
  <c r="C993" i="49"/>
  <c r="I992" i="49"/>
  <c r="K701" i="50" s="1"/>
  <c r="C992" i="49"/>
  <c r="I991" i="49"/>
  <c r="K700" i="50" s="1"/>
  <c r="C991" i="49"/>
  <c r="I990" i="49"/>
  <c r="K696" i="50" s="1"/>
  <c r="C990" i="49"/>
  <c r="I989" i="49"/>
  <c r="C989" i="49"/>
  <c r="I988" i="49"/>
  <c r="K694" i="50" s="1"/>
  <c r="C988" i="49"/>
  <c r="I987" i="49"/>
  <c r="K690" i="50" s="1"/>
  <c r="C987" i="49"/>
  <c r="I986" i="49"/>
  <c r="K686" i="50" s="1"/>
  <c r="C986" i="49"/>
  <c r="I985" i="49"/>
  <c r="K685" i="50" s="1"/>
  <c r="C985" i="49"/>
  <c r="I984" i="49"/>
  <c r="K684" i="50" s="1"/>
  <c r="C984" i="49"/>
  <c r="I983" i="49"/>
  <c r="K683" i="50" s="1"/>
  <c r="C983" i="49"/>
  <c r="I982" i="49"/>
  <c r="K680" i="50" s="1"/>
  <c r="C982" i="49"/>
  <c r="I981" i="49"/>
  <c r="K678" i="50" s="1"/>
  <c r="C981" i="49"/>
  <c r="I980" i="49"/>
  <c r="K676" i="50" s="1"/>
  <c r="C980" i="49"/>
  <c r="I979" i="49"/>
  <c r="K675" i="50" s="1"/>
  <c r="C979" i="49"/>
  <c r="I978" i="49"/>
  <c r="C978" i="49"/>
  <c r="I977" i="49"/>
  <c r="C977" i="49"/>
  <c r="I976" i="49"/>
  <c r="K670" i="50" s="1"/>
  <c r="C976" i="49"/>
  <c r="I975" i="49"/>
  <c r="K666" i="50" s="1"/>
  <c r="C975" i="49"/>
  <c r="I974" i="49"/>
  <c r="K664" i="50" s="1"/>
  <c r="C974" i="49"/>
  <c r="I973" i="49"/>
  <c r="K662" i="50" s="1"/>
  <c r="C973" i="49"/>
  <c r="I972" i="49"/>
  <c r="K658" i="50" s="1"/>
  <c r="C972" i="49"/>
  <c r="I971" i="49"/>
  <c r="K657" i="50" s="1"/>
  <c r="C971" i="49"/>
  <c r="I970" i="49"/>
  <c r="K656" i="50" s="1"/>
  <c r="C970" i="49"/>
  <c r="I969" i="49"/>
  <c r="K655" i="50" s="1"/>
  <c r="C969" i="49"/>
  <c r="I968" i="49"/>
  <c r="K654" i="50" s="1"/>
  <c r="C968" i="49"/>
  <c r="I967" i="49"/>
  <c r="C967" i="49"/>
  <c r="I966" i="49"/>
  <c r="K653" i="50" s="1"/>
  <c r="C966" i="49"/>
  <c r="I965" i="49"/>
  <c r="K648" i="50" s="1"/>
  <c r="C965" i="49"/>
  <c r="I964" i="49"/>
  <c r="K647" i="50" s="1"/>
  <c r="C964" i="49"/>
  <c r="I963" i="49"/>
  <c r="K646" i="50" s="1"/>
  <c r="C963" i="49"/>
  <c r="I962" i="49"/>
  <c r="K645" i="50" s="1"/>
  <c r="C962" i="49"/>
  <c r="I961" i="49"/>
  <c r="K642" i="50" s="1"/>
  <c r="C961" i="49"/>
  <c r="I960" i="49"/>
  <c r="K635" i="50" s="1"/>
  <c r="C960" i="49"/>
  <c r="I959" i="49"/>
  <c r="K634" i="50" s="1"/>
  <c r="C959" i="49"/>
  <c r="I958" i="49"/>
  <c r="K633" i="50" s="1"/>
  <c r="C958" i="49"/>
  <c r="I957" i="49"/>
  <c r="K631" i="50" s="1"/>
  <c r="C957" i="49"/>
  <c r="I956" i="49"/>
  <c r="K628" i="50" s="1"/>
  <c r="C956" i="49"/>
  <c r="I955" i="49"/>
  <c r="K622" i="50" s="1"/>
  <c r="C955" i="49"/>
  <c r="I954" i="49"/>
  <c r="K621" i="50" s="1"/>
  <c r="C954" i="49"/>
  <c r="I953" i="49"/>
  <c r="K620" i="50" s="1"/>
  <c r="C953" i="49"/>
  <c r="I952" i="49"/>
  <c r="K619" i="50" s="1"/>
  <c r="C952" i="49"/>
  <c r="I951" i="49"/>
  <c r="K618" i="50" s="1"/>
  <c r="C951" i="49"/>
  <c r="I950" i="49"/>
  <c r="K617" i="50" s="1"/>
  <c r="C950" i="49"/>
  <c r="I949" i="49"/>
  <c r="K616" i="50" s="1"/>
  <c r="C949" i="49"/>
  <c r="I948" i="49"/>
  <c r="K615" i="50" s="1"/>
  <c r="C948" i="49"/>
  <c r="I947" i="49"/>
  <c r="K614" i="50" s="1"/>
  <c r="C947" i="49"/>
  <c r="I946" i="49"/>
  <c r="K613" i="50" s="1"/>
  <c r="C946" i="49"/>
  <c r="I945" i="49"/>
  <c r="K612" i="50" s="1"/>
  <c r="C945" i="49"/>
  <c r="I944" i="49"/>
  <c r="K611" i="50" s="1"/>
  <c r="C944" i="49"/>
  <c r="I943" i="49"/>
  <c r="K610" i="50" s="1"/>
  <c r="C943" i="49"/>
  <c r="I942" i="49"/>
  <c r="K609" i="50" s="1"/>
  <c r="C942" i="49"/>
  <c r="I941" i="49"/>
  <c r="K608" i="50" s="1"/>
  <c r="C941" i="49"/>
  <c r="I940" i="49"/>
  <c r="K604" i="50" s="1"/>
  <c r="C940" i="49"/>
  <c r="I939" i="49"/>
  <c r="K603" i="50" s="1"/>
  <c r="C939" i="49"/>
  <c r="I938" i="49"/>
  <c r="K601" i="50" s="1"/>
  <c r="C938" i="49"/>
  <c r="I937" i="49"/>
  <c r="K600" i="50" s="1"/>
  <c r="C937" i="49"/>
  <c r="I936" i="49"/>
  <c r="K599" i="50" s="1"/>
  <c r="C936" i="49"/>
  <c r="I935" i="49"/>
  <c r="K598" i="50" s="1"/>
  <c r="C935" i="49"/>
  <c r="I934" i="49"/>
  <c r="K597" i="50" s="1"/>
  <c r="C934" i="49"/>
  <c r="I933" i="49"/>
  <c r="K594" i="50" s="1"/>
  <c r="C933" i="49"/>
  <c r="I932" i="49"/>
  <c r="K593" i="50" s="1"/>
  <c r="C932" i="49"/>
  <c r="I931" i="49"/>
  <c r="K592" i="50" s="1"/>
  <c r="C931" i="49"/>
  <c r="I930" i="49"/>
  <c r="K591" i="50" s="1"/>
  <c r="C930" i="49"/>
  <c r="I929" i="49"/>
  <c r="K589" i="50" s="1"/>
  <c r="C929" i="49"/>
  <c r="I928" i="49"/>
  <c r="K588" i="50" s="1"/>
  <c r="C928" i="49"/>
  <c r="I927" i="49"/>
  <c r="K582" i="50" s="1"/>
  <c r="C927" i="49"/>
  <c r="I926" i="49"/>
  <c r="K581" i="50" s="1"/>
  <c r="C926" i="49"/>
  <c r="I925" i="49"/>
  <c r="K580" i="50" s="1"/>
  <c r="C925" i="49"/>
  <c r="I924" i="49"/>
  <c r="K574" i="50" s="1"/>
  <c r="C924" i="49"/>
  <c r="I923" i="49"/>
  <c r="K573" i="50" s="1"/>
  <c r="C923" i="49"/>
  <c r="I922" i="49"/>
  <c r="K572" i="50" s="1"/>
  <c r="C922" i="49"/>
  <c r="I921" i="49"/>
  <c r="K567" i="50" s="1"/>
  <c r="C921" i="49"/>
  <c r="I920" i="49"/>
  <c r="K566" i="50" s="1"/>
  <c r="C920" i="49"/>
  <c r="I919" i="49"/>
  <c r="K563" i="50" s="1"/>
  <c r="C919" i="49"/>
  <c r="I918" i="49"/>
  <c r="K562" i="50" s="1"/>
  <c r="C918" i="49"/>
  <c r="I917" i="49"/>
  <c r="K561" i="50" s="1"/>
  <c r="C917" i="49"/>
  <c r="I916" i="49"/>
  <c r="K557" i="50" s="1"/>
  <c r="C916" i="49"/>
  <c r="I915" i="49"/>
  <c r="K556" i="50" s="1"/>
  <c r="C915" i="49"/>
  <c r="I914" i="49"/>
  <c r="K555" i="50" s="1"/>
  <c r="C914" i="49"/>
  <c r="I913" i="49"/>
  <c r="K554" i="50" s="1"/>
  <c r="C913" i="49"/>
  <c r="I912" i="49"/>
  <c r="K549" i="50" s="1"/>
  <c r="C912" i="49"/>
  <c r="I911" i="49"/>
  <c r="K543" i="50" s="1"/>
  <c r="C911" i="49"/>
  <c r="I910" i="49"/>
  <c r="K542" i="50" s="1"/>
  <c r="C910" i="49"/>
  <c r="I909" i="49"/>
  <c r="K541" i="50" s="1"/>
  <c r="C909" i="49"/>
  <c r="I908" i="49"/>
  <c r="K540" i="50" s="1"/>
  <c r="C908" i="49"/>
  <c r="I907" i="49"/>
  <c r="K530" i="50" s="1"/>
  <c r="C907" i="49"/>
  <c r="I906" i="49"/>
  <c r="K529" i="50" s="1"/>
  <c r="C906" i="49"/>
  <c r="I905" i="49"/>
  <c r="K528" i="50" s="1"/>
  <c r="C905" i="49"/>
  <c r="I904" i="49"/>
  <c r="K525" i="50" s="1"/>
  <c r="C904" i="49"/>
  <c r="I903" i="49"/>
  <c r="K524" i="50" s="1"/>
  <c r="C903" i="49"/>
  <c r="I902" i="49"/>
  <c r="K521" i="50" s="1"/>
  <c r="C902" i="49"/>
  <c r="I901" i="49"/>
  <c r="K514" i="50" s="1"/>
  <c r="C901" i="49"/>
  <c r="I900" i="49"/>
  <c r="K513" i="50" s="1"/>
  <c r="C900" i="49"/>
  <c r="I899" i="49"/>
  <c r="K512" i="50" s="1"/>
  <c r="C899" i="49"/>
  <c r="I898" i="49"/>
  <c r="K506" i="50" s="1"/>
  <c r="C898" i="49"/>
  <c r="I897" i="49"/>
  <c r="K505" i="50" s="1"/>
  <c r="C897" i="49"/>
  <c r="I896" i="49"/>
  <c r="K501" i="50" s="1"/>
  <c r="C896" i="49"/>
  <c r="I895" i="49"/>
  <c r="K500" i="50" s="1"/>
  <c r="C895" i="49"/>
  <c r="I894" i="49"/>
  <c r="K498" i="50" s="1"/>
  <c r="C894" i="49"/>
  <c r="I893" i="49"/>
  <c r="K497" i="50" s="1"/>
  <c r="C893" i="49"/>
  <c r="I892" i="49"/>
  <c r="K496" i="50" s="1"/>
  <c r="C892" i="49"/>
  <c r="I891" i="49"/>
  <c r="K493" i="50" s="1"/>
  <c r="C891" i="49"/>
  <c r="I890" i="49"/>
  <c r="K492" i="50" s="1"/>
  <c r="C890" i="49"/>
  <c r="I889" i="49"/>
  <c r="K491" i="50" s="1"/>
  <c r="C889" i="49"/>
  <c r="I888" i="49"/>
  <c r="K490" i="50" s="1"/>
  <c r="C888" i="49"/>
  <c r="I887" i="49"/>
  <c r="K489" i="50" s="1"/>
  <c r="C887" i="49"/>
  <c r="I886" i="49"/>
  <c r="K488" i="50" s="1"/>
  <c r="C886" i="49"/>
  <c r="I885" i="49"/>
  <c r="K487" i="50" s="1"/>
  <c r="C885" i="49"/>
  <c r="I884" i="49"/>
  <c r="K486" i="50" s="1"/>
  <c r="C884" i="49"/>
  <c r="I883" i="49"/>
  <c r="K485" i="50" s="1"/>
  <c r="C883" i="49"/>
  <c r="I882" i="49"/>
  <c r="K481" i="50" s="1"/>
  <c r="C882" i="49"/>
  <c r="I881" i="49"/>
  <c r="K476" i="50" s="1"/>
  <c r="C881" i="49"/>
  <c r="I880" i="49"/>
  <c r="K475" i="50" s="1"/>
  <c r="C880" i="49"/>
  <c r="I879" i="49"/>
  <c r="K474" i="50" s="1"/>
  <c r="C879" i="49"/>
  <c r="I878" i="49"/>
  <c r="K473" i="50" s="1"/>
  <c r="C878" i="49"/>
  <c r="I877" i="49"/>
  <c r="K472" i="50" s="1"/>
  <c r="C877" i="49"/>
  <c r="I876" i="49"/>
  <c r="K471" i="50" s="1"/>
  <c r="C876" i="49"/>
  <c r="I875" i="49"/>
  <c r="K470" i="50" s="1"/>
  <c r="C875" i="49"/>
  <c r="I874" i="49"/>
  <c r="K469" i="50" s="1"/>
  <c r="C874" i="49"/>
  <c r="I873" i="49"/>
  <c r="K467" i="50" s="1"/>
  <c r="C873" i="49"/>
  <c r="I872" i="49"/>
  <c r="K465" i="50" s="1"/>
  <c r="C872" i="49"/>
  <c r="I871" i="49"/>
  <c r="K461" i="50" s="1"/>
  <c r="C871" i="49"/>
  <c r="I870" i="49"/>
  <c r="K447" i="50" s="1"/>
  <c r="C870" i="49"/>
  <c r="I869" i="49"/>
  <c r="K445" i="50" s="1"/>
  <c r="C869" i="49"/>
  <c r="I868" i="49"/>
  <c r="K435" i="50" s="1"/>
  <c r="C868" i="49"/>
  <c r="I867" i="49"/>
  <c r="K434" i="50" s="1"/>
  <c r="C867" i="49"/>
  <c r="I866" i="49"/>
  <c r="K433" i="50" s="1"/>
  <c r="C866" i="49"/>
  <c r="I865" i="49"/>
  <c r="K430" i="50" s="1"/>
  <c r="C865" i="49"/>
  <c r="I864" i="49"/>
  <c r="K427" i="50" s="1"/>
  <c r="C864" i="49"/>
  <c r="I863" i="49"/>
  <c r="K425" i="50" s="1"/>
  <c r="C863" i="49"/>
  <c r="I862" i="49"/>
  <c r="C862" i="49"/>
  <c r="I861" i="49"/>
  <c r="C861" i="49"/>
  <c r="I860" i="49"/>
  <c r="K422" i="50" s="1"/>
  <c r="C860" i="49"/>
  <c r="I859" i="49"/>
  <c r="K409" i="50" s="1"/>
  <c r="C859" i="49"/>
  <c r="I858" i="49"/>
  <c r="K404" i="50" s="1"/>
  <c r="C858" i="49"/>
  <c r="I857" i="49"/>
  <c r="K399" i="50" s="1"/>
  <c r="C857" i="49"/>
  <c r="I856" i="49"/>
  <c r="K398" i="50" s="1"/>
  <c r="C856" i="49"/>
  <c r="I855" i="49"/>
  <c r="K397" i="50" s="1"/>
  <c r="C855" i="49"/>
  <c r="I854" i="49"/>
  <c r="K395" i="50" s="1"/>
  <c r="C854" i="49"/>
  <c r="I853" i="49"/>
  <c r="K394" i="50" s="1"/>
  <c r="C853" i="49"/>
  <c r="I852" i="49"/>
  <c r="K389" i="50" s="1"/>
  <c r="C852" i="49"/>
  <c r="I851" i="49"/>
  <c r="K388" i="50" s="1"/>
  <c r="C851" i="49"/>
  <c r="I850" i="49"/>
  <c r="K386" i="50" s="1"/>
  <c r="C850" i="49"/>
  <c r="I849" i="49"/>
  <c r="K382" i="50" s="1"/>
  <c r="C849" i="49"/>
  <c r="I848" i="49"/>
  <c r="K378" i="50" s="1"/>
  <c r="C848" i="49"/>
  <c r="I847" i="49"/>
  <c r="K376" i="50" s="1"/>
  <c r="C847" i="49"/>
  <c r="I846" i="49"/>
  <c r="K373" i="50" s="1"/>
  <c r="C846" i="49"/>
  <c r="I845" i="49"/>
  <c r="K368" i="50" s="1"/>
  <c r="C845" i="49"/>
  <c r="I844" i="49"/>
  <c r="K367" i="50" s="1"/>
  <c r="C844" i="49"/>
  <c r="I843" i="49"/>
  <c r="K366" i="50" s="1"/>
  <c r="C843" i="49"/>
  <c r="I842" i="49"/>
  <c r="K363" i="50" s="1"/>
  <c r="C842" i="49"/>
  <c r="I841" i="49"/>
  <c r="K362" i="50" s="1"/>
  <c r="C841" i="49"/>
  <c r="I840" i="49"/>
  <c r="K360" i="50" s="1"/>
  <c r="C840" i="49"/>
  <c r="I839" i="49"/>
  <c r="K352" i="50" s="1"/>
  <c r="C839" i="49"/>
  <c r="I838" i="49"/>
  <c r="K349" i="50" s="1"/>
  <c r="C838" i="49"/>
  <c r="I837" i="49"/>
  <c r="K348" i="50" s="1"/>
  <c r="C837" i="49"/>
  <c r="I836" i="49"/>
  <c r="K347" i="50" s="1"/>
  <c r="C836" i="49"/>
  <c r="I835" i="49"/>
  <c r="K345" i="50" s="1"/>
  <c r="C835" i="49"/>
  <c r="I834" i="49"/>
  <c r="C834" i="49"/>
  <c r="I833" i="49"/>
  <c r="C833" i="49"/>
  <c r="I832" i="49"/>
  <c r="K268" i="50" s="1"/>
  <c r="C832" i="49"/>
  <c r="I831" i="49"/>
  <c r="C831" i="49"/>
  <c r="I830" i="49"/>
  <c r="K263" i="50" s="1"/>
  <c r="C830" i="49"/>
  <c r="I829" i="49"/>
  <c r="K261" i="50" s="1"/>
  <c r="C829" i="49"/>
  <c r="I828" i="49"/>
  <c r="K258" i="50" s="1"/>
  <c r="C828" i="49"/>
  <c r="I827" i="49"/>
  <c r="K257" i="50" s="1"/>
  <c r="C827" i="49"/>
  <c r="I826" i="49"/>
  <c r="K256" i="50" s="1"/>
  <c r="C826" i="49"/>
  <c r="I825" i="49"/>
  <c r="K253" i="50" s="1"/>
  <c r="C825" i="49"/>
  <c r="I824" i="49"/>
  <c r="K250" i="50" s="1"/>
  <c r="C824" i="49"/>
  <c r="I823" i="49"/>
  <c r="K236" i="50" s="1"/>
  <c r="C823" i="49"/>
  <c r="I822" i="49"/>
  <c r="K228" i="50" s="1"/>
  <c r="C822" i="49"/>
  <c r="I821" i="49"/>
  <c r="K224" i="50" s="1"/>
  <c r="C821" i="49"/>
  <c r="I820" i="49"/>
  <c r="K223" i="50" s="1"/>
  <c r="C820" i="49"/>
  <c r="I819" i="49"/>
  <c r="K222" i="50" s="1"/>
  <c r="C819" i="49"/>
  <c r="I818" i="49"/>
  <c r="K221" i="50" s="1"/>
  <c r="C818" i="49"/>
  <c r="I817" i="49"/>
  <c r="K219" i="50" s="1"/>
  <c r="C817" i="49"/>
  <c r="I816" i="49"/>
  <c r="K217" i="50" s="1"/>
  <c r="C816" i="49"/>
  <c r="I815" i="49"/>
  <c r="K214" i="50" s="1"/>
  <c r="C815" i="49"/>
  <c r="I814" i="49"/>
  <c r="K213" i="50" s="1"/>
  <c r="C814" i="49"/>
  <c r="I813" i="49"/>
  <c r="K210" i="50" s="1"/>
  <c r="C813" i="49"/>
  <c r="I812" i="49"/>
  <c r="K209" i="50" s="1"/>
  <c r="C812" i="49"/>
  <c r="I811" i="49"/>
  <c r="K204" i="50" s="1"/>
  <c r="C811" i="49"/>
  <c r="I810" i="49"/>
  <c r="K202" i="50" s="1"/>
  <c r="C810" i="49"/>
  <c r="I809" i="49"/>
  <c r="K200" i="50" s="1"/>
  <c r="C809" i="49"/>
  <c r="I808" i="49"/>
  <c r="K198" i="50" s="1"/>
  <c r="C808" i="49"/>
  <c r="I807" i="49"/>
  <c r="K196" i="50" s="1"/>
  <c r="C807" i="49"/>
  <c r="I806" i="49"/>
  <c r="K194" i="50" s="1"/>
  <c r="C806" i="49"/>
  <c r="I805" i="49"/>
  <c r="K193" i="50" s="1"/>
  <c r="C805" i="49"/>
  <c r="I804" i="49"/>
  <c r="K191" i="50" s="1"/>
  <c r="C804" i="49"/>
  <c r="I803" i="49"/>
  <c r="K190" i="50" s="1"/>
  <c r="C803" i="49"/>
  <c r="I802" i="49"/>
  <c r="K188" i="50" s="1"/>
  <c r="C802" i="49"/>
  <c r="I801" i="49"/>
  <c r="K186" i="50" s="1"/>
  <c r="C801" i="49"/>
  <c r="I800" i="49"/>
  <c r="K184" i="50" s="1"/>
  <c r="C800" i="49"/>
  <c r="I799" i="49"/>
  <c r="K183" i="50" s="1"/>
  <c r="C799" i="49"/>
  <c r="I798" i="49"/>
  <c r="K179" i="50" s="1"/>
  <c r="C798" i="49"/>
  <c r="I797" i="49"/>
  <c r="K178" i="50" s="1"/>
  <c r="C797" i="49"/>
  <c r="I796" i="49"/>
  <c r="K176" i="50" s="1"/>
  <c r="C796" i="49"/>
  <c r="I795" i="49"/>
  <c r="K175" i="50" s="1"/>
  <c r="C795" i="49"/>
  <c r="I794" i="49"/>
  <c r="K173" i="50" s="1"/>
  <c r="C794" i="49"/>
  <c r="I793" i="49"/>
  <c r="K166" i="50" s="1"/>
  <c r="C793" i="49"/>
  <c r="I792" i="49"/>
  <c r="K164" i="50" s="1"/>
  <c r="C792" i="49"/>
  <c r="I791" i="49"/>
  <c r="K160" i="50" s="1"/>
  <c r="C791" i="49"/>
  <c r="I790" i="49"/>
  <c r="K158" i="50" s="1"/>
  <c r="C790" i="49"/>
  <c r="I789" i="49"/>
  <c r="K154" i="50" s="1"/>
  <c r="C789" i="49"/>
  <c r="I788" i="49"/>
  <c r="K150" i="50" s="1"/>
  <c r="C788" i="49"/>
  <c r="I787" i="49"/>
  <c r="K149" i="50" s="1"/>
  <c r="C787" i="49"/>
  <c r="I786" i="49"/>
  <c r="K148" i="50" s="1"/>
  <c r="C786" i="49"/>
  <c r="I785" i="49"/>
  <c r="K144" i="50" s="1"/>
  <c r="C785" i="49"/>
  <c r="I784" i="49"/>
  <c r="K143" i="50" s="1"/>
  <c r="C784" i="49"/>
  <c r="I783" i="49"/>
  <c r="K140" i="50" s="1"/>
  <c r="C783" i="49"/>
  <c r="I782" i="49"/>
  <c r="K137" i="50" s="1"/>
  <c r="C782" i="49"/>
  <c r="I781" i="49"/>
  <c r="K132" i="50" s="1"/>
  <c r="C781" i="49"/>
  <c r="I780" i="49"/>
  <c r="K128" i="50" s="1"/>
  <c r="C780" i="49"/>
  <c r="I779" i="49"/>
  <c r="K126" i="50" s="1"/>
  <c r="C779" i="49"/>
  <c r="I778" i="49"/>
  <c r="K124" i="50" s="1"/>
  <c r="C778" i="49"/>
  <c r="I777" i="49"/>
  <c r="K123" i="50" s="1"/>
  <c r="C777" i="49"/>
  <c r="I776" i="49"/>
  <c r="K121" i="50" s="1"/>
  <c r="C776" i="49"/>
  <c r="I775" i="49"/>
  <c r="K112" i="50" s="1"/>
  <c r="C775" i="49"/>
  <c r="I774" i="49"/>
  <c r="K111" i="50" s="1"/>
  <c r="C774" i="49"/>
  <c r="I773" i="49"/>
  <c r="K109" i="50" s="1"/>
  <c r="C773" i="49"/>
  <c r="I772" i="49"/>
  <c r="K107" i="50" s="1"/>
  <c r="C772" i="49"/>
  <c r="I771" i="49"/>
  <c r="K106" i="50" s="1"/>
  <c r="C771" i="49"/>
  <c r="I770" i="49"/>
  <c r="K104" i="50" s="1"/>
  <c r="C770" i="49"/>
  <c r="I769" i="49"/>
  <c r="K103" i="50" s="1"/>
  <c r="C769" i="49"/>
  <c r="I768" i="49"/>
  <c r="K101" i="50" s="1"/>
  <c r="C768" i="49"/>
  <c r="I767" i="49"/>
  <c r="K99" i="50" s="1"/>
  <c r="C767" i="49"/>
  <c r="I766" i="49"/>
  <c r="K83" i="50" s="1"/>
  <c r="C766" i="49"/>
  <c r="I765" i="49"/>
  <c r="K79" i="50" s="1"/>
  <c r="C765" i="49"/>
  <c r="I764" i="49"/>
  <c r="K78" i="50" s="1"/>
  <c r="C764" i="49"/>
  <c r="I763" i="49"/>
  <c r="K75" i="50" s="1"/>
  <c r="C763" i="49"/>
  <c r="I762" i="49"/>
  <c r="K74" i="50" s="1"/>
  <c r="C762" i="49"/>
  <c r="I761" i="49"/>
  <c r="K72" i="50" s="1"/>
  <c r="C761" i="49"/>
  <c r="I760" i="49"/>
  <c r="K65" i="50" s="1"/>
  <c r="C760" i="49"/>
  <c r="I759" i="49"/>
  <c r="K64" i="50" s="1"/>
  <c r="C759" i="49"/>
  <c r="I758" i="49"/>
  <c r="K62" i="50" s="1"/>
  <c r="C758" i="49"/>
  <c r="I757" i="49"/>
  <c r="K59" i="50" s="1"/>
  <c r="C757" i="49"/>
  <c r="I756" i="49"/>
  <c r="K58" i="50" s="1"/>
  <c r="C756" i="49"/>
  <c r="I755" i="49"/>
  <c r="K56" i="50" s="1"/>
  <c r="C755" i="49"/>
  <c r="I754" i="49"/>
  <c r="K54" i="50" s="1"/>
  <c r="C754" i="49"/>
  <c r="I753" i="49"/>
  <c r="K53" i="50" s="1"/>
  <c r="C753" i="49"/>
  <c r="I752" i="49"/>
  <c r="K48" i="50" s="1"/>
  <c r="C752" i="49"/>
  <c r="I751" i="49"/>
  <c r="C751" i="49"/>
  <c r="I750" i="49"/>
  <c r="K47" i="50" s="1"/>
  <c r="C750" i="49"/>
  <c r="I749" i="49"/>
  <c r="K45" i="50" s="1"/>
  <c r="C749" i="49"/>
  <c r="I748" i="49"/>
  <c r="K22" i="50" s="1"/>
  <c r="C748" i="49"/>
  <c r="I747" i="49"/>
  <c r="K9" i="50" s="1"/>
  <c r="C747" i="49"/>
  <c r="I746" i="49"/>
  <c r="K7" i="50" s="1"/>
  <c r="C746" i="49"/>
  <c r="I745" i="49"/>
  <c r="K5" i="50" s="1"/>
  <c r="C745" i="49"/>
  <c r="I744" i="49"/>
  <c r="V735" i="50" s="1"/>
  <c r="C744" i="49"/>
  <c r="I743" i="49"/>
  <c r="V730" i="50" s="1"/>
  <c r="C743" i="49"/>
  <c r="I742" i="49"/>
  <c r="V729" i="50" s="1"/>
  <c r="C742" i="49"/>
  <c r="I741" i="49"/>
  <c r="V711" i="50" s="1"/>
  <c r="C741" i="49"/>
  <c r="I740" i="49"/>
  <c r="V710" i="50" s="1"/>
  <c r="C740" i="49"/>
  <c r="I739" i="49"/>
  <c r="V696" i="50" s="1"/>
  <c r="C739" i="49"/>
  <c r="I738" i="49"/>
  <c r="V694" i="50" s="1"/>
  <c r="C738" i="49"/>
  <c r="I737" i="49"/>
  <c r="V690" i="50" s="1"/>
  <c r="C737" i="49"/>
  <c r="I736" i="49"/>
  <c r="V684" i="50" s="1"/>
  <c r="C736" i="49"/>
  <c r="I735" i="49"/>
  <c r="V680" i="50" s="1"/>
  <c r="C735" i="49"/>
  <c r="I734" i="49"/>
  <c r="V678" i="50" s="1"/>
  <c r="C734" i="49"/>
  <c r="I733" i="49"/>
  <c r="V670" i="50" s="1"/>
  <c r="C733" i="49"/>
  <c r="I732" i="49"/>
  <c r="V658" i="50" s="1"/>
  <c r="C732" i="49"/>
  <c r="I731" i="49"/>
  <c r="V655" i="50" s="1"/>
  <c r="C731" i="49"/>
  <c r="I730" i="49"/>
  <c r="V654" i="50" s="1"/>
  <c r="C730" i="49"/>
  <c r="I729" i="49"/>
  <c r="C729" i="49"/>
  <c r="I728" i="49"/>
  <c r="V653" i="50" s="1"/>
  <c r="C728" i="49"/>
  <c r="I727" i="49"/>
  <c r="V648" i="50" s="1"/>
  <c r="C727" i="49"/>
  <c r="I726" i="49"/>
  <c r="V646" i="50" s="1"/>
  <c r="C726" i="49"/>
  <c r="I725" i="49"/>
  <c r="V645" i="50" s="1"/>
  <c r="C725" i="49"/>
  <c r="I724" i="49"/>
  <c r="V644" i="50" s="1"/>
  <c r="C724" i="49"/>
  <c r="I723" i="49"/>
  <c r="V642" i="50" s="1"/>
  <c r="C723" i="49"/>
  <c r="I722" i="49"/>
  <c r="V634" i="50" s="1"/>
  <c r="C722" i="49"/>
  <c r="I721" i="49"/>
  <c r="V633" i="50" s="1"/>
  <c r="C721" i="49"/>
  <c r="I720" i="49"/>
  <c r="V620" i="50" s="1"/>
  <c r="C720" i="49"/>
  <c r="I719" i="49"/>
  <c r="V619" i="50" s="1"/>
  <c r="C719" i="49"/>
  <c r="I718" i="49"/>
  <c r="V617" i="50" s="1"/>
  <c r="C718" i="49"/>
  <c r="I717" i="49"/>
  <c r="V616" i="50" s="1"/>
  <c r="C717" i="49"/>
  <c r="I716" i="49"/>
  <c r="V614" i="50" s="1"/>
  <c r="C716" i="49"/>
  <c r="I715" i="49"/>
  <c r="V613" i="50" s="1"/>
  <c r="C715" i="49"/>
  <c r="I714" i="49"/>
  <c r="V612" i="50" s="1"/>
  <c r="C714" i="49"/>
  <c r="I713" i="49"/>
  <c r="V611" i="50" s="1"/>
  <c r="C713" i="49"/>
  <c r="I712" i="49"/>
  <c r="V608" i="50" s="1"/>
  <c r="C712" i="49"/>
  <c r="I711" i="49"/>
  <c r="V604" i="50" s="1"/>
  <c r="C711" i="49"/>
  <c r="I710" i="49"/>
  <c r="V599" i="50" s="1"/>
  <c r="C710" i="49"/>
  <c r="I709" i="49"/>
  <c r="V598" i="50" s="1"/>
  <c r="C709" i="49"/>
  <c r="I708" i="49"/>
  <c r="V594" i="50" s="1"/>
  <c r="C708" i="49"/>
  <c r="I707" i="49"/>
  <c r="V593" i="50" s="1"/>
  <c r="C707" i="49"/>
  <c r="I706" i="49"/>
  <c r="V556" i="50" s="1"/>
  <c r="C706" i="49"/>
  <c r="I705" i="49"/>
  <c r="V554" i="50" s="1"/>
  <c r="C705" i="49"/>
  <c r="I704" i="49"/>
  <c r="V541" i="50" s="1"/>
  <c r="C704" i="49"/>
  <c r="I703" i="49"/>
  <c r="V528" i="50" s="1"/>
  <c r="C703" i="49"/>
  <c r="I702" i="49"/>
  <c r="V524" i="50" s="1"/>
  <c r="C702" i="49"/>
  <c r="I701" i="49"/>
  <c r="V513" i="50" s="1"/>
  <c r="C701" i="49"/>
  <c r="I700" i="49"/>
  <c r="V512" i="50" s="1"/>
  <c r="C700" i="49"/>
  <c r="I699" i="49"/>
  <c r="V509" i="50" s="1"/>
  <c r="C699" i="49"/>
  <c r="I698" i="49"/>
  <c r="V506" i="50" s="1"/>
  <c r="C698" i="49"/>
  <c r="I697" i="49"/>
  <c r="V498" i="50" s="1"/>
  <c r="C697" i="49"/>
  <c r="I696" i="49"/>
  <c r="V497" i="50" s="1"/>
  <c r="C696" i="49"/>
  <c r="I695" i="49"/>
  <c r="V496" i="50" s="1"/>
  <c r="C695" i="49"/>
  <c r="I694" i="49"/>
  <c r="V491" i="50" s="1"/>
  <c r="C694" i="49"/>
  <c r="I693" i="49"/>
  <c r="V488" i="50" s="1"/>
  <c r="C693" i="49"/>
  <c r="I692" i="49"/>
  <c r="V487" i="50" s="1"/>
  <c r="C692" i="49"/>
  <c r="I691" i="49"/>
  <c r="V485" i="50" s="1"/>
  <c r="C691" i="49"/>
  <c r="I690" i="49"/>
  <c r="V481" i="50" s="1"/>
  <c r="C690" i="49"/>
  <c r="I689" i="49"/>
  <c r="V475" i="50" s="1"/>
  <c r="C689" i="49"/>
  <c r="I688" i="49"/>
  <c r="V472" i="50" s="1"/>
  <c r="C688" i="49"/>
  <c r="I687" i="49"/>
  <c r="V470" i="50" s="1"/>
  <c r="C687" i="49"/>
  <c r="I686" i="49"/>
  <c r="V469" i="50" s="1"/>
  <c r="C686" i="49"/>
  <c r="I685" i="49"/>
  <c r="V467" i="50" s="1"/>
  <c r="C685" i="49"/>
  <c r="I684" i="49"/>
  <c r="V465" i="50" s="1"/>
  <c r="C684" i="49"/>
  <c r="I683" i="49"/>
  <c r="V448" i="50" s="1"/>
  <c r="C683" i="49"/>
  <c r="I682" i="49"/>
  <c r="V446" i="50" s="1"/>
  <c r="C682" i="49"/>
  <c r="I681" i="49"/>
  <c r="V417" i="50" s="1"/>
  <c r="C681" i="49"/>
  <c r="I680" i="49"/>
  <c r="V407" i="50" s="1"/>
  <c r="C680" i="49"/>
  <c r="I679" i="49"/>
  <c r="C679" i="49"/>
  <c r="I678" i="49"/>
  <c r="V405" i="50" s="1"/>
  <c r="C678" i="49"/>
  <c r="I677" i="49"/>
  <c r="V404" i="50" s="1"/>
  <c r="C677" i="49"/>
  <c r="I676" i="49"/>
  <c r="V403" i="50" s="1"/>
  <c r="C676" i="49"/>
  <c r="I675" i="49"/>
  <c r="V378" i="50" s="1"/>
  <c r="C675" i="49"/>
  <c r="I674" i="49"/>
  <c r="V376" i="50" s="1"/>
  <c r="C674" i="49"/>
  <c r="I673" i="49"/>
  <c r="V367" i="50" s="1"/>
  <c r="C673" i="49"/>
  <c r="I672" i="49"/>
  <c r="V366" i="50" s="1"/>
  <c r="C672" i="49"/>
  <c r="I671" i="49"/>
  <c r="V363" i="50" s="1"/>
  <c r="C671" i="49"/>
  <c r="I670" i="49"/>
  <c r="V360" i="50" s="1"/>
  <c r="C670" i="49"/>
  <c r="I669" i="49"/>
  <c r="V352" i="50" s="1"/>
  <c r="C669" i="49"/>
  <c r="I668" i="49"/>
  <c r="V347" i="50" s="1"/>
  <c r="C668" i="49"/>
  <c r="I667" i="49"/>
  <c r="V346" i="50" s="1"/>
  <c r="C667" i="49"/>
  <c r="I666" i="49"/>
  <c r="V345" i="50" s="1"/>
  <c r="C666" i="49"/>
  <c r="I665" i="49"/>
  <c r="C665" i="49"/>
  <c r="I664" i="49"/>
  <c r="C664" i="49"/>
  <c r="I663" i="49"/>
  <c r="C663" i="49"/>
  <c r="I662" i="49"/>
  <c r="C662" i="49"/>
  <c r="I661" i="49"/>
  <c r="C661" i="49"/>
  <c r="I660" i="49"/>
  <c r="V293" i="50" s="1"/>
  <c r="C660" i="49"/>
  <c r="I659" i="49"/>
  <c r="V288" i="50" s="1"/>
  <c r="C659" i="49"/>
  <c r="I658" i="49"/>
  <c r="V282" i="50" s="1"/>
  <c r="C658" i="49"/>
  <c r="I657" i="49"/>
  <c r="V278" i="50" s="1"/>
  <c r="C657" i="49"/>
  <c r="I656" i="49"/>
  <c r="V263" i="50" s="1"/>
  <c r="C656" i="49"/>
  <c r="I655" i="49"/>
  <c r="V234" i="50" s="1"/>
  <c r="C655" i="49"/>
  <c r="I654" i="49"/>
  <c r="V227" i="50" s="1"/>
  <c r="C654" i="49"/>
  <c r="I653" i="49"/>
  <c r="V223" i="50" s="1"/>
  <c r="C653" i="49"/>
  <c r="I652" i="49"/>
  <c r="V221" i="50" s="1"/>
  <c r="C652" i="49"/>
  <c r="I651" i="49"/>
  <c r="V218" i="50" s="1"/>
  <c r="C651" i="49"/>
  <c r="I650" i="49"/>
  <c r="V217" i="50" s="1"/>
  <c r="C650" i="49"/>
  <c r="I649" i="49"/>
  <c r="V214" i="50" s="1"/>
  <c r="C649" i="49"/>
  <c r="I648" i="49"/>
  <c r="V202" i="50" s="1"/>
  <c r="C648" i="49"/>
  <c r="I647" i="49"/>
  <c r="V196" i="50" s="1"/>
  <c r="C647" i="49"/>
  <c r="I646" i="49"/>
  <c r="V193" i="50" s="1"/>
  <c r="C646" i="49"/>
  <c r="I645" i="49"/>
  <c r="V191" i="50" s="1"/>
  <c r="C645" i="49"/>
  <c r="I644" i="49"/>
  <c r="V190" i="50" s="1"/>
  <c r="C644" i="49"/>
  <c r="I643" i="49"/>
  <c r="V188" i="50" s="1"/>
  <c r="C643" i="49"/>
  <c r="I642" i="49"/>
  <c r="V183" i="50" s="1"/>
  <c r="C642" i="49"/>
  <c r="I641" i="49"/>
  <c r="V179" i="50" s="1"/>
  <c r="C641" i="49"/>
  <c r="I640" i="49"/>
  <c r="V166" i="50" s="1"/>
  <c r="C640" i="49"/>
  <c r="I639" i="49"/>
  <c r="V164" i="50" s="1"/>
  <c r="C639" i="49"/>
  <c r="I638" i="49"/>
  <c r="V160" i="50" s="1"/>
  <c r="C638" i="49"/>
  <c r="I637" i="49"/>
  <c r="V158" i="50" s="1"/>
  <c r="C637" i="49"/>
  <c r="I636" i="49"/>
  <c r="V154" i="50" s="1"/>
  <c r="C636" i="49"/>
  <c r="I635" i="49"/>
  <c r="V144" i="50" s="1"/>
  <c r="C635" i="49"/>
  <c r="I634" i="49"/>
  <c r="V143" i="50" s="1"/>
  <c r="C634" i="49"/>
  <c r="I633" i="49"/>
  <c r="V139" i="50" s="1"/>
  <c r="C633" i="49"/>
  <c r="I632" i="49"/>
  <c r="V130" i="50" s="1"/>
  <c r="C632" i="49"/>
  <c r="I631" i="49"/>
  <c r="V126" i="50" s="1"/>
  <c r="C631" i="49"/>
  <c r="I630" i="49"/>
  <c r="V123" i="50" s="1"/>
  <c r="C630" i="49"/>
  <c r="I629" i="49"/>
  <c r="V121" i="50" s="1"/>
  <c r="C629" i="49"/>
  <c r="I628" i="49"/>
  <c r="V109" i="50" s="1"/>
  <c r="C628" i="49"/>
  <c r="I627" i="49"/>
  <c r="V101" i="50" s="1"/>
  <c r="C627" i="49"/>
  <c r="I626" i="49"/>
  <c r="V81" i="50" s="1"/>
  <c r="C626" i="49"/>
  <c r="I625" i="49"/>
  <c r="V78" i="50" s="1"/>
  <c r="C625" i="49"/>
  <c r="I624" i="49"/>
  <c r="V74" i="50" s="1"/>
  <c r="C624" i="49"/>
  <c r="I623" i="49"/>
  <c r="V72" i="50" s="1"/>
  <c r="C623" i="49"/>
  <c r="I622" i="49"/>
  <c r="V62" i="50" s="1"/>
  <c r="C622" i="49"/>
  <c r="I621" i="49"/>
  <c r="V13" i="50" s="1"/>
  <c r="C621" i="49"/>
  <c r="I620" i="49"/>
  <c r="V12" i="50" s="1"/>
  <c r="C620" i="49"/>
  <c r="I619" i="49"/>
  <c r="V5" i="50" s="1"/>
  <c r="C619" i="49"/>
  <c r="I618" i="49"/>
  <c r="L742" i="50" s="1"/>
  <c r="C618" i="49"/>
  <c r="I617" i="49"/>
  <c r="L736" i="50" s="1"/>
  <c r="C617" i="49"/>
  <c r="I616" i="49"/>
  <c r="L730" i="50" s="1"/>
  <c r="C616" i="49"/>
  <c r="I615" i="49"/>
  <c r="L729" i="50" s="1"/>
  <c r="C615" i="49"/>
  <c r="I614" i="49"/>
  <c r="L728" i="50" s="1"/>
  <c r="C614" i="49"/>
  <c r="I613" i="49"/>
  <c r="L723" i="50" s="1"/>
  <c r="C613" i="49"/>
  <c r="I612" i="49"/>
  <c r="L720" i="50" s="1"/>
  <c r="C612" i="49"/>
  <c r="I611" i="49"/>
  <c r="L705" i="50" s="1"/>
  <c r="C611" i="49"/>
  <c r="I610" i="49"/>
  <c r="L702" i="50" s="1"/>
  <c r="C610" i="49"/>
  <c r="I609" i="49"/>
  <c r="L701" i="50" s="1"/>
  <c r="C609" i="49"/>
  <c r="I608" i="49"/>
  <c r="C608" i="49"/>
  <c r="I607" i="49"/>
  <c r="C607" i="49"/>
  <c r="I606" i="49"/>
  <c r="C606" i="49"/>
  <c r="I605" i="49"/>
  <c r="C605" i="49"/>
  <c r="I604" i="49"/>
  <c r="L690" i="50" s="1"/>
  <c r="C604" i="49"/>
  <c r="I603" i="49"/>
  <c r="L686" i="50" s="1"/>
  <c r="C603" i="49"/>
  <c r="I602" i="49"/>
  <c r="L685" i="50" s="1"/>
  <c r="C602" i="49"/>
  <c r="I601" i="49"/>
  <c r="L684" i="50" s="1"/>
  <c r="C601" i="49"/>
  <c r="I600" i="49"/>
  <c r="L683" i="50" s="1"/>
  <c r="C600" i="49"/>
  <c r="I599" i="49"/>
  <c r="L680" i="50" s="1"/>
  <c r="C599" i="49"/>
  <c r="I598" i="49"/>
  <c r="L679" i="50" s="1"/>
  <c r="C598" i="49"/>
  <c r="I597" i="49"/>
  <c r="L678" i="50" s="1"/>
  <c r="C597" i="49"/>
  <c r="I596" i="49"/>
  <c r="L676" i="50" s="1"/>
  <c r="C596" i="49"/>
  <c r="I595" i="49"/>
  <c r="L670" i="50" s="1"/>
  <c r="C595" i="49"/>
  <c r="I594" i="49"/>
  <c r="L666" i="50" s="1"/>
  <c r="C594" i="49"/>
  <c r="I593" i="49"/>
  <c r="L664" i="50" s="1"/>
  <c r="C593" i="49"/>
  <c r="I592" i="49"/>
  <c r="L663" i="50" s="1"/>
  <c r="C592" i="49"/>
  <c r="I591" i="49"/>
  <c r="L662" i="50" s="1"/>
  <c r="C591" i="49"/>
  <c r="I590" i="49"/>
  <c r="L659" i="50" s="1"/>
  <c r="C590" i="49"/>
  <c r="I589" i="49"/>
  <c r="L657" i="50" s="1"/>
  <c r="C589" i="49"/>
  <c r="I588" i="49"/>
  <c r="L655" i="50" s="1"/>
  <c r="C588" i="49"/>
  <c r="I587" i="49"/>
  <c r="L654" i="50" s="1"/>
  <c r="C587" i="49"/>
  <c r="I586" i="49"/>
  <c r="C586" i="49"/>
  <c r="I585" i="49"/>
  <c r="C585" i="49"/>
  <c r="I584" i="49"/>
  <c r="L648" i="50" s="1"/>
  <c r="C584" i="49"/>
  <c r="I583" i="49"/>
  <c r="L647" i="50" s="1"/>
  <c r="C583" i="49"/>
  <c r="I582" i="49"/>
  <c r="L646" i="50" s="1"/>
  <c r="C582" i="49"/>
  <c r="I581" i="49"/>
  <c r="L645" i="50" s="1"/>
  <c r="C581" i="49"/>
  <c r="I580" i="49"/>
  <c r="L642" i="50" s="1"/>
  <c r="C580" i="49"/>
  <c r="I579" i="49"/>
  <c r="L635" i="50" s="1"/>
  <c r="C579" i="49"/>
  <c r="I578" i="49"/>
  <c r="L634" i="50" s="1"/>
  <c r="C578" i="49"/>
  <c r="I577" i="49"/>
  <c r="L633" i="50" s="1"/>
  <c r="C577" i="49"/>
  <c r="I576" i="49"/>
  <c r="L631" i="50" s="1"/>
  <c r="C576" i="49"/>
  <c r="I575" i="49"/>
  <c r="L630" i="50" s="1"/>
  <c r="C575" i="49"/>
  <c r="I574" i="49"/>
  <c r="L628" i="50" s="1"/>
  <c r="C574" i="49"/>
  <c r="I573" i="49"/>
  <c r="L621" i="50" s="1"/>
  <c r="C573" i="49"/>
  <c r="I572" i="49"/>
  <c r="L620" i="50" s="1"/>
  <c r="C572" i="49"/>
  <c r="I571" i="49"/>
  <c r="L619" i="50" s="1"/>
  <c r="C571" i="49"/>
  <c r="I570" i="49"/>
  <c r="L618" i="50" s="1"/>
  <c r="C570" i="49"/>
  <c r="I569" i="49"/>
  <c r="L617" i="50" s="1"/>
  <c r="C569" i="49"/>
  <c r="I568" i="49"/>
  <c r="L616" i="50" s="1"/>
  <c r="C568" i="49"/>
  <c r="I567" i="49"/>
  <c r="L614" i="50" s="1"/>
  <c r="C567" i="49"/>
  <c r="I566" i="49"/>
  <c r="L613" i="50" s="1"/>
  <c r="C566" i="49"/>
  <c r="I565" i="49"/>
  <c r="L612" i="50" s="1"/>
  <c r="C565" i="49"/>
  <c r="I564" i="49"/>
  <c r="L611" i="50" s="1"/>
  <c r="C564" i="49"/>
  <c r="I563" i="49"/>
  <c r="L609" i="50" s="1"/>
  <c r="C563" i="49"/>
  <c r="I562" i="49"/>
  <c r="L608" i="50" s="1"/>
  <c r="C562" i="49"/>
  <c r="I561" i="49"/>
  <c r="L604" i="50" s="1"/>
  <c r="C561" i="49"/>
  <c r="I560" i="49"/>
  <c r="L603" i="50" s="1"/>
  <c r="C560" i="49"/>
  <c r="I559" i="49"/>
  <c r="L600" i="50" s="1"/>
  <c r="C559" i="49"/>
  <c r="I558" i="49"/>
  <c r="L599" i="50" s="1"/>
  <c r="C558" i="49"/>
  <c r="I557" i="49"/>
  <c r="L598" i="50" s="1"/>
  <c r="C557" i="49"/>
  <c r="I556" i="49"/>
  <c r="L597" i="50" s="1"/>
  <c r="C556" i="49"/>
  <c r="I555" i="49"/>
  <c r="L595" i="50" s="1"/>
  <c r="C555" i="49"/>
  <c r="I554" i="49"/>
  <c r="L594" i="50" s="1"/>
  <c r="C554" i="49"/>
  <c r="I553" i="49"/>
  <c r="L593" i="50" s="1"/>
  <c r="C553" i="49"/>
  <c r="I552" i="49"/>
  <c r="L592" i="50" s="1"/>
  <c r="C552" i="49"/>
  <c r="I551" i="49"/>
  <c r="L591" i="50" s="1"/>
  <c r="C551" i="49"/>
  <c r="I550" i="49"/>
  <c r="L590" i="50" s="1"/>
  <c r="C550" i="49"/>
  <c r="I549" i="49"/>
  <c r="L588" i="50" s="1"/>
  <c r="C549" i="49"/>
  <c r="I548" i="49"/>
  <c r="L582" i="50" s="1"/>
  <c r="C548" i="49"/>
  <c r="I547" i="49"/>
  <c r="L581" i="50" s="1"/>
  <c r="C547" i="49"/>
  <c r="I546" i="49"/>
  <c r="L580" i="50" s="1"/>
  <c r="C546" i="49"/>
  <c r="I545" i="49"/>
  <c r="L574" i="50" s="1"/>
  <c r="C545" i="49"/>
  <c r="I544" i="49"/>
  <c r="L573" i="50" s="1"/>
  <c r="C544" i="49"/>
  <c r="I543" i="49"/>
  <c r="L572" i="50" s="1"/>
  <c r="C543" i="49"/>
  <c r="I542" i="49"/>
  <c r="L571" i="50" s="1"/>
  <c r="C542" i="49"/>
  <c r="I541" i="49"/>
  <c r="L566" i="50" s="1"/>
  <c r="C541" i="49"/>
  <c r="I540" i="49"/>
  <c r="L563" i="50" s="1"/>
  <c r="C540" i="49"/>
  <c r="I539" i="49"/>
  <c r="L562" i="50" s="1"/>
  <c r="C539" i="49"/>
  <c r="I538" i="49"/>
  <c r="L561" i="50" s="1"/>
  <c r="C538" i="49"/>
  <c r="I537" i="49"/>
  <c r="L557" i="50" s="1"/>
  <c r="C537" i="49"/>
  <c r="I536" i="49"/>
  <c r="L556" i="50" s="1"/>
  <c r="C536" i="49"/>
  <c r="I535" i="49"/>
  <c r="L555" i="50" s="1"/>
  <c r="C535" i="49"/>
  <c r="I534" i="49"/>
  <c r="L554" i="50" s="1"/>
  <c r="C534" i="49"/>
  <c r="I533" i="49"/>
  <c r="L549" i="50" s="1"/>
  <c r="C533" i="49"/>
  <c r="I532" i="49"/>
  <c r="L548" i="50" s="1"/>
  <c r="C532" i="49"/>
  <c r="I531" i="49"/>
  <c r="L543" i="50" s="1"/>
  <c r="C531" i="49"/>
  <c r="I530" i="49"/>
  <c r="L542" i="50" s="1"/>
  <c r="C530" i="49"/>
  <c r="I529" i="49"/>
  <c r="L541" i="50" s="1"/>
  <c r="C529" i="49"/>
  <c r="I528" i="49"/>
  <c r="L540" i="50" s="1"/>
  <c r="C528" i="49"/>
  <c r="I527" i="49"/>
  <c r="L530" i="50" s="1"/>
  <c r="C527" i="49"/>
  <c r="I526" i="49"/>
  <c r="L529" i="50" s="1"/>
  <c r="C526" i="49"/>
  <c r="I525" i="49"/>
  <c r="L528" i="50" s="1"/>
  <c r="C525" i="49"/>
  <c r="I524" i="49"/>
  <c r="L527" i="50" s="1"/>
  <c r="C524" i="49"/>
  <c r="I523" i="49"/>
  <c r="L525" i="50" s="1"/>
  <c r="C523" i="49"/>
  <c r="I522" i="49"/>
  <c r="L524" i="50" s="1"/>
  <c r="C522" i="49"/>
  <c r="I521" i="49"/>
  <c r="L521" i="50" s="1"/>
  <c r="C521" i="49"/>
  <c r="I520" i="49"/>
  <c r="L514" i="50" s="1"/>
  <c r="C520" i="49"/>
  <c r="I519" i="49"/>
  <c r="L513" i="50" s="1"/>
  <c r="C519" i="49"/>
  <c r="I518" i="49"/>
  <c r="L512" i="50" s="1"/>
  <c r="C518" i="49"/>
  <c r="I517" i="49"/>
  <c r="L511" i="50" s="1"/>
  <c r="C517" i="49"/>
  <c r="I516" i="49"/>
  <c r="L498" i="50" s="1"/>
  <c r="C516" i="49"/>
  <c r="I515" i="49"/>
  <c r="L497" i="50" s="1"/>
  <c r="C515" i="49"/>
  <c r="I514" i="49"/>
  <c r="L496" i="50" s="1"/>
  <c r="C514" i="49"/>
  <c r="I513" i="49"/>
  <c r="L492" i="50" s="1"/>
  <c r="C513" i="49"/>
  <c r="I512" i="49"/>
  <c r="L491" i="50" s="1"/>
  <c r="C512" i="49"/>
  <c r="I511" i="49"/>
  <c r="L490" i="50" s="1"/>
  <c r="C511" i="49"/>
  <c r="I510" i="49"/>
  <c r="L488" i="50" s="1"/>
  <c r="C510" i="49"/>
  <c r="I509" i="49"/>
  <c r="L487" i="50" s="1"/>
  <c r="C509" i="49"/>
  <c r="I508" i="49"/>
  <c r="L485" i="50" s="1"/>
  <c r="C508" i="49"/>
  <c r="I507" i="49"/>
  <c r="L476" i="50" s="1"/>
  <c r="C507" i="49"/>
  <c r="I506" i="49"/>
  <c r="L475" i="50" s="1"/>
  <c r="C506" i="49"/>
  <c r="I505" i="49"/>
  <c r="L474" i="50" s="1"/>
  <c r="C505" i="49"/>
  <c r="I504" i="49"/>
  <c r="L472" i="50" s="1"/>
  <c r="C504" i="49"/>
  <c r="I503" i="49"/>
  <c r="L471" i="50" s="1"/>
  <c r="C503" i="49"/>
  <c r="I502" i="49"/>
  <c r="L470" i="50" s="1"/>
  <c r="C502" i="49"/>
  <c r="I501" i="49"/>
  <c r="L467" i="50" s="1"/>
  <c r="C501" i="49"/>
  <c r="I500" i="49"/>
  <c r="L465" i="50" s="1"/>
  <c r="C500" i="49"/>
  <c r="I499" i="49"/>
  <c r="L461" i="50" s="1"/>
  <c r="C499" i="49"/>
  <c r="I498" i="49"/>
  <c r="L445" i="50" s="1"/>
  <c r="C498" i="49"/>
  <c r="I497" i="49"/>
  <c r="L433" i="50" s="1"/>
  <c r="C497" i="49"/>
  <c r="I496" i="49"/>
  <c r="L430" i="50" s="1"/>
  <c r="C496" i="49"/>
  <c r="I495" i="49"/>
  <c r="L427" i="50" s="1"/>
  <c r="C495" i="49"/>
  <c r="I494" i="49"/>
  <c r="L423" i="50" s="1"/>
  <c r="C494" i="49"/>
  <c r="I493" i="49"/>
  <c r="L419" i="50" s="1"/>
  <c r="C493" i="49"/>
  <c r="I492" i="49"/>
  <c r="L404" i="50" s="1"/>
  <c r="C492" i="49"/>
  <c r="I491" i="49"/>
  <c r="L403" i="50" s="1"/>
  <c r="C491" i="49"/>
  <c r="I490" i="49"/>
  <c r="L397" i="50" s="1"/>
  <c r="C490" i="49"/>
  <c r="I489" i="49"/>
  <c r="L395" i="50" s="1"/>
  <c r="C489" i="49"/>
  <c r="I488" i="49"/>
  <c r="L394" i="50" s="1"/>
  <c r="C488" i="49"/>
  <c r="I487" i="49"/>
  <c r="L378" i="50" s="1"/>
  <c r="C487" i="49"/>
  <c r="I486" i="49"/>
  <c r="L376" i="50" s="1"/>
  <c r="C486" i="49"/>
  <c r="I485" i="49"/>
  <c r="L373" i="50" s="1"/>
  <c r="C485" i="49"/>
  <c r="I484" i="49"/>
  <c r="L367" i="50" s="1"/>
  <c r="C484" i="49"/>
  <c r="I483" i="49"/>
  <c r="L360" i="50" s="1"/>
  <c r="C483" i="49"/>
  <c r="I482" i="49"/>
  <c r="L348" i="50" s="1"/>
  <c r="C482" i="49"/>
  <c r="I481" i="49"/>
  <c r="L347" i="50" s="1"/>
  <c r="C481" i="49"/>
  <c r="I480" i="49"/>
  <c r="C480" i="49"/>
  <c r="I479" i="49"/>
  <c r="C479" i="49"/>
  <c r="I478" i="49"/>
  <c r="C478" i="49"/>
  <c r="I477" i="49"/>
  <c r="C477" i="49"/>
  <c r="I476" i="49"/>
  <c r="C476" i="49"/>
  <c r="I475" i="49"/>
  <c r="C475" i="49"/>
  <c r="I474" i="49"/>
  <c r="C474" i="49"/>
  <c r="I473" i="49"/>
  <c r="C473" i="49"/>
  <c r="I472" i="49"/>
  <c r="C472" i="49"/>
  <c r="I471" i="49"/>
  <c r="C471" i="49"/>
  <c r="I470" i="49"/>
  <c r="C470" i="49"/>
  <c r="I469" i="49"/>
  <c r="C469" i="49"/>
  <c r="I468" i="49"/>
  <c r="C468" i="49"/>
  <c r="I467" i="49"/>
  <c r="C467" i="49"/>
  <c r="I466" i="49"/>
  <c r="L260" i="50" s="1"/>
  <c r="C466" i="49"/>
  <c r="I465" i="49"/>
  <c r="L254" i="50" s="1"/>
  <c r="C465" i="49"/>
  <c r="I464" i="49"/>
  <c r="L253" i="50" s="1"/>
  <c r="C464" i="49"/>
  <c r="I463" i="49"/>
  <c r="L250" i="50" s="1"/>
  <c r="C463" i="49"/>
  <c r="I462" i="49"/>
  <c r="L249" i="50" s="1"/>
  <c r="C462" i="49"/>
  <c r="I461" i="49"/>
  <c r="L234" i="50" s="1"/>
  <c r="C461" i="49"/>
  <c r="I460" i="49"/>
  <c r="L233" i="50" s="1"/>
  <c r="C460" i="49"/>
  <c r="I459" i="49"/>
  <c r="L229" i="50" s="1"/>
  <c r="C459" i="49"/>
  <c r="I458" i="49"/>
  <c r="L223" i="50" s="1"/>
  <c r="C458" i="49"/>
  <c r="I457" i="49"/>
  <c r="L221" i="50" s="1"/>
  <c r="C457" i="49"/>
  <c r="I456" i="49"/>
  <c r="L217" i="50" s="1"/>
  <c r="C456" i="49"/>
  <c r="I455" i="49"/>
  <c r="L216" i="50" s="1"/>
  <c r="C455" i="49"/>
  <c r="I454" i="49"/>
  <c r="L214" i="50" s="1"/>
  <c r="C454" i="49"/>
  <c r="I453" i="49"/>
  <c r="L215" i="50" s="1"/>
  <c r="C453" i="49"/>
  <c r="I452" i="49"/>
  <c r="L204" i="50" s="1"/>
  <c r="C452" i="49"/>
  <c r="I451" i="49"/>
  <c r="L202" i="50" s="1"/>
  <c r="C451" i="49"/>
  <c r="I450" i="49"/>
  <c r="L201" i="50" s="1"/>
  <c r="C450" i="49"/>
  <c r="I449" i="49"/>
  <c r="L200" i="50" s="1"/>
  <c r="C449" i="49"/>
  <c r="I448" i="49"/>
  <c r="L196" i="50" s="1"/>
  <c r="C448" i="49"/>
  <c r="I447" i="49"/>
  <c r="L193" i="50" s="1"/>
  <c r="C447" i="49"/>
  <c r="I446" i="49"/>
  <c r="L191" i="50" s="1"/>
  <c r="C446" i="49"/>
  <c r="I445" i="49"/>
  <c r="L190" i="50" s="1"/>
  <c r="C445" i="49"/>
  <c r="I444" i="49"/>
  <c r="L188" i="50" s="1"/>
  <c r="C444" i="49"/>
  <c r="I443" i="49"/>
  <c r="L186" i="50" s="1"/>
  <c r="C443" i="49"/>
  <c r="I442" i="49"/>
  <c r="L184" i="50" s="1"/>
  <c r="C442" i="49"/>
  <c r="I441" i="49"/>
  <c r="L182" i="50" s="1"/>
  <c r="C441" i="49"/>
  <c r="I440" i="49"/>
  <c r="L180" i="50" s="1"/>
  <c r="C440" i="49"/>
  <c r="I439" i="49"/>
  <c r="L179" i="50" s="1"/>
  <c r="C439" i="49"/>
  <c r="I438" i="49"/>
  <c r="L176" i="50" s="1"/>
  <c r="C438" i="49"/>
  <c r="I437" i="49"/>
  <c r="L164" i="50" s="1"/>
  <c r="C437" i="49"/>
  <c r="I436" i="49"/>
  <c r="L160" i="50" s="1"/>
  <c r="C436" i="49"/>
  <c r="I435" i="49"/>
  <c r="L158" i="50" s="1"/>
  <c r="C435" i="49"/>
  <c r="I434" i="49"/>
  <c r="L154" i="50" s="1"/>
  <c r="C434" i="49"/>
  <c r="I433" i="49"/>
  <c r="L151" i="50" s="1"/>
  <c r="C433" i="49"/>
  <c r="I432" i="49"/>
  <c r="L144" i="50" s="1"/>
  <c r="C432" i="49"/>
  <c r="I431" i="49"/>
  <c r="L143" i="50" s="1"/>
  <c r="C431" i="49"/>
  <c r="I430" i="49"/>
  <c r="L137" i="50" s="1"/>
  <c r="C430" i="49"/>
  <c r="I429" i="49"/>
  <c r="L133" i="50" s="1"/>
  <c r="C429" i="49"/>
  <c r="I428" i="49"/>
  <c r="L132" i="50" s="1"/>
  <c r="C428" i="49"/>
  <c r="I427" i="49"/>
  <c r="L126" i="50" s="1"/>
  <c r="C427" i="49"/>
  <c r="I426" i="49"/>
  <c r="L124" i="50" s="1"/>
  <c r="C426" i="49"/>
  <c r="I425" i="49"/>
  <c r="L123" i="50" s="1"/>
  <c r="C425" i="49"/>
  <c r="I424" i="49"/>
  <c r="L121" i="50" s="1"/>
  <c r="C424" i="49"/>
  <c r="I423" i="49"/>
  <c r="L114" i="50" s="1"/>
  <c r="C423" i="49"/>
  <c r="I422" i="49"/>
  <c r="L109" i="50" s="1"/>
  <c r="C422" i="49"/>
  <c r="I421" i="49"/>
  <c r="L107" i="50" s="1"/>
  <c r="C421" i="49"/>
  <c r="I420" i="49"/>
  <c r="L106" i="50" s="1"/>
  <c r="C420" i="49"/>
  <c r="I419" i="49"/>
  <c r="L101" i="50" s="1"/>
  <c r="C419" i="49"/>
  <c r="I418" i="49"/>
  <c r="L83" i="50" s="1"/>
  <c r="C418" i="49"/>
  <c r="I417" i="49"/>
  <c r="L80" i="50" s="1"/>
  <c r="C417" i="49"/>
  <c r="I416" i="49"/>
  <c r="L79" i="50" s="1"/>
  <c r="C416" i="49"/>
  <c r="I415" i="49"/>
  <c r="L78" i="50" s="1"/>
  <c r="C415" i="49"/>
  <c r="I414" i="49"/>
  <c r="L75" i="50" s="1"/>
  <c r="C414" i="49"/>
  <c r="I413" i="49"/>
  <c r="L74" i="50" s="1"/>
  <c r="C413" i="49"/>
  <c r="I412" i="49"/>
  <c r="L72" i="50" s="1"/>
  <c r="C412" i="49"/>
  <c r="I411" i="49"/>
  <c r="L67" i="50" s="1"/>
  <c r="C411" i="49"/>
  <c r="I410" i="49"/>
  <c r="L62" i="50" s="1"/>
  <c r="C410" i="49"/>
  <c r="I409" i="49"/>
  <c r="L59" i="50" s="1"/>
  <c r="C409" i="49"/>
  <c r="I408" i="49"/>
  <c r="L58" i="50" s="1"/>
  <c r="C408" i="49"/>
  <c r="I407" i="49"/>
  <c r="L56" i="50" s="1"/>
  <c r="C407" i="49"/>
  <c r="I406" i="49"/>
  <c r="L40" i="50" s="1"/>
  <c r="C406" i="49"/>
  <c r="I405" i="49"/>
  <c r="L24" i="50" s="1"/>
  <c r="C405" i="49"/>
  <c r="I404" i="49"/>
  <c r="L13" i="50" s="1"/>
  <c r="C404" i="49"/>
  <c r="I403" i="49"/>
  <c r="L10" i="50" s="1"/>
  <c r="C403" i="49"/>
  <c r="I402" i="49"/>
  <c r="L5" i="50" s="1"/>
  <c r="C402" i="49"/>
  <c r="I401" i="49"/>
  <c r="X736" i="50" s="1"/>
  <c r="C401" i="49"/>
  <c r="I400" i="49"/>
  <c r="X735" i="50" s="1"/>
  <c r="C400" i="49"/>
  <c r="I399" i="49"/>
  <c r="X730" i="50" s="1"/>
  <c r="C399" i="49"/>
  <c r="I398" i="49"/>
  <c r="X729" i="50" s="1"/>
  <c r="C398" i="49"/>
  <c r="I397" i="49"/>
  <c r="X724" i="50" s="1"/>
  <c r="C397" i="49"/>
  <c r="I396" i="49"/>
  <c r="X696" i="50" s="1"/>
  <c r="C396" i="49"/>
  <c r="I395" i="49"/>
  <c r="X694" i="50" s="1"/>
  <c r="C395" i="49"/>
  <c r="I394" i="49"/>
  <c r="X690" i="50" s="1"/>
  <c r="C394" i="49"/>
  <c r="I393" i="49"/>
  <c r="X680" i="50" s="1"/>
  <c r="C393" i="49"/>
  <c r="I392" i="49"/>
  <c r="X678" i="50" s="1"/>
  <c r="C392" i="49"/>
  <c r="I391" i="49"/>
  <c r="X670" i="50" s="1"/>
  <c r="C391" i="49"/>
  <c r="I390" i="49"/>
  <c r="X664" i="50" s="1"/>
  <c r="C390" i="49"/>
  <c r="I389" i="49"/>
  <c r="X662" i="50" s="1"/>
  <c r="C389" i="49"/>
  <c r="I388" i="49"/>
  <c r="X659" i="50" s="1"/>
  <c r="C388" i="49"/>
  <c r="I387" i="49"/>
  <c r="X657" i="50" s="1"/>
  <c r="C387" i="49"/>
  <c r="I386" i="49"/>
  <c r="X655" i="50" s="1"/>
  <c r="C386" i="49"/>
  <c r="I385" i="49"/>
  <c r="X654" i="50" s="1"/>
  <c r="C385" i="49"/>
  <c r="I384" i="49"/>
  <c r="C384" i="49"/>
  <c r="I383" i="49"/>
  <c r="C383" i="49"/>
  <c r="I382" i="49"/>
  <c r="X648" i="50" s="1"/>
  <c r="C382" i="49"/>
  <c r="I381" i="49"/>
  <c r="X647" i="50" s="1"/>
  <c r="C381" i="49"/>
  <c r="I380" i="49"/>
  <c r="X646" i="50" s="1"/>
  <c r="C380" i="49"/>
  <c r="I379" i="49"/>
  <c r="X645" i="50" s="1"/>
  <c r="C379" i="49"/>
  <c r="I378" i="49"/>
  <c r="X642" i="50" s="1"/>
  <c r="C378" i="49"/>
  <c r="I377" i="49"/>
  <c r="X631" i="50" s="1"/>
  <c r="C377" i="49"/>
  <c r="I376" i="49"/>
  <c r="X615" i="50" s="1"/>
  <c r="C376" i="49"/>
  <c r="I375" i="49"/>
  <c r="X611" i="50" s="1"/>
  <c r="C375" i="49"/>
  <c r="I374" i="49"/>
  <c r="X599" i="50" s="1"/>
  <c r="C374" i="49"/>
  <c r="I373" i="49"/>
  <c r="X598" i="50" s="1"/>
  <c r="C373" i="49"/>
  <c r="I372" i="49"/>
  <c r="X594" i="50" s="1"/>
  <c r="C372" i="49"/>
  <c r="I371" i="49"/>
  <c r="X593" i="50" s="1"/>
  <c r="C371" i="49"/>
  <c r="I370" i="49"/>
  <c r="X588" i="50" s="1"/>
  <c r="C370" i="49"/>
  <c r="I369" i="49"/>
  <c r="X580" i="50" s="1"/>
  <c r="C369" i="49"/>
  <c r="I368" i="49"/>
  <c r="X573" i="50" s="1"/>
  <c r="C368" i="49"/>
  <c r="I367" i="49"/>
  <c r="X566" i="50" s="1"/>
  <c r="C367" i="49"/>
  <c r="I366" i="49"/>
  <c r="X563" i="50" s="1"/>
  <c r="C366" i="49"/>
  <c r="I365" i="49"/>
  <c r="X561" i="50" s="1"/>
  <c r="C365" i="49"/>
  <c r="I364" i="49"/>
  <c r="X557" i="50" s="1"/>
  <c r="C364" i="49"/>
  <c r="I363" i="49"/>
  <c r="X556" i="50" s="1"/>
  <c r="C363" i="49"/>
  <c r="I362" i="49"/>
  <c r="X554" i="50" s="1"/>
  <c r="C362" i="49"/>
  <c r="I361" i="49"/>
  <c r="X549" i="50" s="1"/>
  <c r="C361" i="49"/>
  <c r="I360" i="49"/>
  <c r="X543" i="50" s="1"/>
  <c r="C360" i="49"/>
  <c r="I359" i="49"/>
  <c r="X541" i="50" s="1"/>
  <c r="C359" i="49"/>
  <c r="I358" i="49"/>
  <c r="X528" i="50" s="1"/>
  <c r="C358" i="49"/>
  <c r="I357" i="49"/>
  <c r="X527" i="50" s="1"/>
  <c r="C357" i="49"/>
  <c r="I356" i="49"/>
  <c r="X524" i="50" s="1"/>
  <c r="C356" i="49"/>
  <c r="I355" i="49"/>
  <c r="X514" i="50" s="1"/>
  <c r="C355" i="49"/>
  <c r="I354" i="49"/>
  <c r="X505" i="50" s="1"/>
  <c r="C354" i="49"/>
  <c r="I353" i="49"/>
  <c r="X498" i="50" s="1"/>
  <c r="C353" i="49"/>
  <c r="I352" i="49"/>
  <c r="X492" i="50" s="1"/>
  <c r="C352" i="49"/>
  <c r="I351" i="49"/>
  <c r="X490" i="50" s="1"/>
  <c r="C351" i="49"/>
  <c r="I350" i="49"/>
  <c r="X488" i="50" s="1"/>
  <c r="C350" i="49"/>
  <c r="I349" i="49"/>
  <c r="X486" i="50" s="1"/>
  <c r="C349" i="49"/>
  <c r="I348" i="49"/>
  <c r="X485" i="50" s="1"/>
  <c r="C348" i="49"/>
  <c r="I347" i="49"/>
  <c r="X464" i="50" s="1"/>
  <c r="C347" i="49"/>
  <c r="I346" i="49"/>
  <c r="X463" i="50" s="1"/>
  <c r="C346" i="49"/>
  <c r="I345" i="49"/>
  <c r="X462" i="50" s="1"/>
  <c r="C345" i="49"/>
  <c r="I344" i="49"/>
  <c r="X461" i="50" s="1"/>
  <c r="C344" i="49"/>
  <c r="I343" i="49"/>
  <c r="X460" i="50" s="1"/>
  <c r="C343" i="49"/>
  <c r="I342" i="49"/>
  <c r="X456" i="50" s="1"/>
  <c r="C342" i="49"/>
  <c r="I341" i="49"/>
  <c r="X455" i="50" s="1"/>
  <c r="C341" i="49"/>
  <c r="I340" i="49"/>
  <c r="X453" i="50" s="1"/>
  <c r="C340" i="49"/>
  <c r="I339" i="49"/>
  <c r="X452" i="50" s="1"/>
  <c r="C339" i="49"/>
  <c r="I338" i="49"/>
  <c r="X439" i="50" s="1"/>
  <c r="C338" i="49"/>
  <c r="I337" i="49"/>
  <c r="X419" i="50" s="1"/>
  <c r="C337" i="49"/>
  <c r="I336" i="49"/>
  <c r="X412" i="50" s="1"/>
  <c r="C336" i="49"/>
  <c r="I335" i="49"/>
  <c r="X403" i="50" s="1"/>
  <c r="C335" i="49"/>
  <c r="I334" i="49"/>
  <c r="X387" i="50" s="1"/>
  <c r="C334" i="49"/>
  <c r="I333" i="49"/>
  <c r="X378" i="50" s="1"/>
  <c r="C333" i="49"/>
  <c r="I332" i="49"/>
  <c r="X376" i="50" s="1"/>
  <c r="C332" i="49"/>
  <c r="I331" i="49"/>
  <c r="X347" i="50" s="1"/>
  <c r="C331" i="49"/>
  <c r="I330" i="49"/>
  <c r="X288" i="50" s="1"/>
  <c r="C330" i="49"/>
  <c r="I329" i="49"/>
  <c r="X263" i="50" s="1"/>
  <c r="C329" i="49"/>
  <c r="I328" i="49"/>
  <c r="X250" i="50" s="1"/>
  <c r="C328" i="49"/>
  <c r="I327" i="49"/>
  <c r="X223" i="50" s="1"/>
  <c r="C327" i="49"/>
  <c r="I326" i="49"/>
  <c r="X217" i="50" s="1"/>
  <c r="C326" i="49"/>
  <c r="I325" i="49"/>
  <c r="X213" i="50" s="1"/>
  <c r="C325" i="49"/>
  <c r="I324" i="49"/>
  <c r="X210" i="50" s="1"/>
  <c r="C324" i="49"/>
  <c r="I323" i="49"/>
  <c r="X202" i="50" s="1"/>
  <c r="C323" i="49"/>
  <c r="I322" i="49"/>
  <c r="X197" i="50" s="1"/>
  <c r="C322" i="49"/>
  <c r="I321" i="49"/>
  <c r="X196" i="50" s="1"/>
  <c r="C321" i="49"/>
  <c r="I320" i="49"/>
  <c r="X193" i="50" s="1"/>
  <c r="C320" i="49"/>
  <c r="I319" i="49"/>
  <c r="X191" i="50" s="1"/>
  <c r="C319" i="49"/>
  <c r="I318" i="49"/>
  <c r="X190" i="50" s="1"/>
  <c r="C318" i="49"/>
  <c r="I317" i="49"/>
  <c r="X189" i="50" s="1"/>
  <c r="C317" i="49"/>
  <c r="I316" i="49"/>
  <c r="X183" i="50" s="1"/>
  <c r="C316" i="49"/>
  <c r="I315" i="49"/>
  <c r="X182" i="50" s="1"/>
  <c r="C315" i="49"/>
  <c r="I314" i="49"/>
  <c r="X180" i="50" s="1"/>
  <c r="C314" i="49"/>
  <c r="I313" i="49"/>
  <c r="X179" i="50" s="1"/>
  <c r="C313" i="49"/>
  <c r="I312" i="49"/>
  <c r="X153" i="50" s="1"/>
  <c r="C312" i="49"/>
  <c r="I311" i="49"/>
  <c r="X152" i="50" s="1"/>
  <c r="C311" i="49"/>
  <c r="I310" i="49"/>
  <c r="X151" i="50" s="1"/>
  <c r="C310" i="49"/>
  <c r="I309" i="49"/>
  <c r="X146" i="50" s="1"/>
  <c r="C309" i="49"/>
  <c r="I308" i="49"/>
  <c r="X145" i="50" s="1"/>
  <c r="C308" i="49"/>
  <c r="I307" i="49"/>
  <c r="X144" i="50" s="1"/>
  <c r="C307" i="49"/>
  <c r="I306" i="49"/>
  <c r="X142" i="50" s="1"/>
  <c r="C306" i="49"/>
  <c r="I305" i="49"/>
  <c r="X132" i="50" s="1"/>
  <c r="C305" i="49"/>
  <c r="I304" i="49"/>
  <c r="X128" i="50" s="1"/>
  <c r="C304" i="49"/>
  <c r="I303" i="49"/>
  <c r="X126" i="50" s="1"/>
  <c r="C303" i="49"/>
  <c r="I302" i="49"/>
  <c r="X124" i="50" s="1"/>
  <c r="C302" i="49"/>
  <c r="I301" i="49"/>
  <c r="X123" i="50" s="1"/>
  <c r="C301" i="49"/>
  <c r="I300" i="49"/>
  <c r="X121" i="50" s="1"/>
  <c r="C300" i="49"/>
  <c r="I299" i="49"/>
  <c r="X90" i="50" s="1"/>
  <c r="C299" i="49"/>
  <c r="I298" i="49"/>
  <c r="X89" i="50" s="1"/>
  <c r="C298" i="49"/>
  <c r="I297" i="49"/>
  <c r="X88" i="50" s="1"/>
  <c r="C297" i="49"/>
  <c r="I296" i="49"/>
  <c r="X87" i="50" s="1"/>
  <c r="C296" i="49"/>
  <c r="I295" i="49"/>
  <c r="X86" i="50" s="1"/>
  <c r="C295" i="49"/>
  <c r="I294" i="49"/>
  <c r="X83" i="50" s="1"/>
  <c r="C294" i="49"/>
  <c r="I293" i="49"/>
  <c r="X79" i="50" s="1"/>
  <c r="C293" i="49"/>
  <c r="I292" i="49"/>
  <c r="X78" i="50" s="1"/>
  <c r="C292" i="49"/>
  <c r="I291" i="49"/>
  <c r="X75" i="50" s="1"/>
  <c r="C291" i="49"/>
  <c r="I290" i="49"/>
  <c r="X74" i="50" s="1"/>
  <c r="C290" i="49"/>
  <c r="I289" i="49"/>
  <c r="X72" i="50" s="1"/>
  <c r="C289" i="49"/>
  <c r="I288" i="49"/>
  <c r="X56" i="50" s="1"/>
  <c r="C288" i="49"/>
  <c r="I287" i="49"/>
  <c r="X10" i="50" s="1"/>
  <c r="C287" i="49"/>
  <c r="I286" i="49"/>
  <c r="X9" i="50" s="1"/>
  <c r="C286" i="49"/>
  <c r="I285" i="49"/>
  <c r="X5" i="50" s="1"/>
  <c r="C285" i="49"/>
  <c r="I284" i="49"/>
  <c r="G742" i="50" s="1"/>
  <c r="AQ742" i="50" s="1"/>
  <c r="AR742" i="50" s="1"/>
  <c r="C284" i="49"/>
  <c r="I283" i="49"/>
  <c r="G736" i="50" s="1"/>
  <c r="AQ736" i="50" s="1"/>
  <c r="AR736" i="50" s="1"/>
  <c r="C283" i="49"/>
  <c r="I282" i="49"/>
  <c r="G735" i="50" s="1"/>
  <c r="AQ735" i="50" s="1"/>
  <c r="AR735" i="50" s="1"/>
  <c r="C282" i="49"/>
  <c r="I281" i="49"/>
  <c r="G730" i="50" s="1"/>
  <c r="AQ730" i="50" s="1"/>
  <c r="AR730" i="50" s="1"/>
  <c r="C281" i="49"/>
  <c r="I280" i="49"/>
  <c r="G729" i="50" s="1"/>
  <c r="AQ729" i="50" s="1"/>
  <c r="AR729" i="50" s="1"/>
  <c r="C280" i="49"/>
  <c r="I279" i="49"/>
  <c r="G720" i="50" s="1"/>
  <c r="AQ720" i="50" s="1"/>
  <c r="AR720" i="50" s="1"/>
  <c r="C279" i="49"/>
  <c r="I278" i="49"/>
  <c r="G714" i="50" s="1"/>
  <c r="AQ714" i="50" s="1"/>
  <c r="AR714" i="50" s="1"/>
  <c r="C278" i="49"/>
  <c r="I277" i="49"/>
  <c r="G711" i="50" s="1"/>
  <c r="C277" i="49"/>
  <c r="I276" i="49"/>
  <c r="G710" i="50" s="1"/>
  <c r="C276" i="49"/>
  <c r="I275" i="49"/>
  <c r="G704" i="50" s="1"/>
  <c r="AQ704" i="50" s="1"/>
  <c r="AR704" i="50" s="1"/>
  <c r="C275" i="49"/>
  <c r="I274" i="49"/>
  <c r="G702" i="50" s="1"/>
  <c r="C274" i="49"/>
  <c r="I273" i="49"/>
  <c r="C273" i="49"/>
  <c r="I272" i="49"/>
  <c r="C272" i="49"/>
  <c r="I271" i="49"/>
  <c r="C271" i="49"/>
  <c r="I270" i="49"/>
  <c r="G696" i="50" s="1"/>
  <c r="C270" i="49"/>
  <c r="I269" i="49"/>
  <c r="G694" i="50" s="1"/>
  <c r="C269" i="49"/>
  <c r="I268" i="49"/>
  <c r="G691" i="50" s="1"/>
  <c r="AQ691" i="50" s="1"/>
  <c r="AR691" i="50" s="1"/>
  <c r="C268" i="49"/>
  <c r="I267" i="49"/>
  <c r="G690" i="50" s="1"/>
  <c r="AQ690" i="50" s="1"/>
  <c r="AR690" i="50" s="1"/>
  <c r="C267" i="49"/>
  <c r="I266" i="49"/>
  <c r="G686" i="50" s="1"/>
  <c r="AQ686" i="50" s="1"/>
  <c r="AR686" i="50" s="1"/>
  <c r="C266" i="49"/>
  <c r="I265" i="49"/>
  <c r="G685" i="50" s="1"/>
  <c r="AQ685" i="50" s="1"/>
  <c r="AR685" i="50" s="1"/>
  <c r="C265" i="49"/>
  <c r="I264" i="49"/>
  <c r="G684" i="50" s="1"/>
  <c r="AQ684" i="50" s="1"/>
  <c r="AR684" i="50" s="1"/>
  <c r="C264" i="49"/>
  <c r="I263" i="49"/>
  <c r="G680" i="50" s="1"/>
  <c r="AQ680" i="50" s="1"/>
  <c r="AR680" i="50" s="1"/>
  <c r="C263" i="49"/>
  <c r="I262" i="49"/>
  <c r="G678" i="50" s="1"/>
  <c r="AQ678" i="50" s="1"/>
  <c r="AR678" i="50" s="1"/>
  <c r="C262" i="49"/>
  <c r="I261" i="49"/>
  <c r="G676" i="50" s="1"/>
  <c r="AQ676" i="50" s="1"/>
  <c r="AR676" i="50" s="1"/>
  <c r="C261" i="49"/>
  <c r="I260" i="49"/>
  <c r="G675" i="50" s="1"/>
  <c r="AQ675" i="50" s="1"/>
  <c r="AR675" i="50" s="1"/>
  <c r="C260" i="49"/>
  <c r="I259" i="49"/>
  <c r="G670" i="50" s="1"/>
  <c r="AQ670" i="50" s="1"/>
  <c r="AR670" i="50" s="1"/>
  <c r="C259" i="49"/>
  <c r="I258" i="49"/>
  <c r="G666" i="50" s="1"/>
  <c r="AQ666" i="50" s="1"/>
  <c r="AR666" i="50" s="1"/>
  <c r="C258" i="49"/>
  <c r="I257" i="49"/>
  <c r="G664" i="50" s="1"/>
  <c r="AQ664" i="50" s="1"/>
  <c r="AR664" i="50" s="1"/>
  <c r="C257" i="49"/>
  <c r="I256" i="49"/>
  <c r="G663" i="50" s="1"/>
  <c r="AQ663" i="50" s="1"/>
  <c r="AR663" i="50" s="1"/>
  <c r="C256" i="49"/>
  <c r="I255" i="49"/>
  <c r="G662" i="50" s="1"/>
  <c r="AQ662" i="50" s="1"/>
  <c r="AR662" i="50" s="1"/>
  <c r="C255" i="49"/>
  <c r="I254" i="49"/>
  <c r="G658" i="50" s="1"/>
  <c r="C254" i="49"/>
  <c r="I253" i="49"/>
  <c r="G657" i="50" s="1"/>
  <c r="AQ657" i="50" s="1"/>
  <c r="AR657" i="50" s="1"/>
  <c r="C253" i="49"/>
  <c r="I252" i="49"/>
  <c r="G655" i="50" s="1"/>
  <c r="AQ655" i="50" s="1"/>
  <c r="AR655" i="50" s="1"/>
  <c r="C252" i="49"/>
  <c r="I251" i="49"/>
  <c r="G654" i="50" s="1"/>
  <c r="C251" i="49"/>
  <c r="I250" i="49"/>
  <c r="C250" i="49"/>
  <c r="I249" i="49"/>
  <c r="C249" i="49"/>
  <c r="I248" i="49"/>
  <c r="G649" i="50" s="1"/>
  <c r="AQ649" i="50" s="1"/>
  <c r="AR649" i="50" s="1"/>
  <c r="C248" i="49"/>
  <c r="I247" i="49"/>
  <c r="G648" i="50" s="1"/>
  <c r="AQ648" i="50" s="1"/>
  <c r="AR648" i="50" s="1"/>
  <c r="C247" i="49"/>
  <c r="I246" i="49"/>
  <c r="G647" i="50" s="1"/>
  <c r="C246" i="49"/>
  <c r="I245" i="49"/>
  <c r="G646" i="50" s="1"/>
  <c r="C245" i="49"/>
  <c r="I244" i="49"/>
  <c r="G645" i="50" s="1"/>
  <c r="AQ645" i="50" s="1"/>
  <c r="AR645" i="50" s="1"/>
  <c r="C244" i="49"/>
  <c r="I243" i="49"/>
  <c r="G642" i="50" s="1"/>
  <c r="AQ642" i="50" s="1"/>
  <c r="AR642" i="50" s="1"/>
  <c r="C243" i="49"/>
  <c r="I242" i="49"/>
  <c r="C242" i="49"/>
  <c r="I241" i="49"/>
  <c r="C241" i="49"/>
  <c r="I240" i="49"/>
  <c r="G634" i="50" s="1"/>
  <c r="AQ634" i="50" s="1"/>
  <c r="AR634" i="50" s="1"/>
  <c r="C240" i="49"/>
  <c r="I239" i="49"/>
  <c r="G633" i="50" s="1"/>
  <c r="AQ633" i="50" s="1"/>
  <c r="AR633" i="50" s="1"/>
  <c r="C239" i="49"/>
  <c r="I238" i="49"/>
  <c r="G631" i="50" s="1"/>
  <c r="AQ631" i="50" s="1"/>
  <c r="AR631" i="50" s="1"/>
  <c r="C238" i="49"/>
  <c r="I237" i="49"/>
  <c r="G630" i="50" s="1"/>
  <c r="AQ630" i="50" s="1"/>
  <c r="AR630" i="50" s="1"/>
  <c r="C237" i="49"/>
  <c r="I236" i="49"/>
  <c r="G629" i="50" s="1"/>
  <c r="AQ629" i="50" s="1"/>
  <c r="AR629" i="50" s="1"/>
  <c r="C236" i="49"/>
  <c r="I235" i="49"/>
  <c r="G628" i="50" s="1"/>
  <c r="AQ628" i="50" s="1"/>
  <c r="AR628" i="50" s="1"/>
  <c r="C235" i="49"/>
  <c r="I234" i="49"/>
  <c r="G622" i="50" s="1"/>
  <c r="C234" i="49"/>
  <c r="I233" i="49"/>
  <c r="G621" i="50" s="1"/>
  <c r="AQ621" i="50" s="1"/>
  <c r="AR621" i="50" s="1"/>
  <c r="C233" i="49"/>
  <c r="I232" i="49"/>
  <c r="G620" i="50" s="1"/>
  <c r="AQ620" i="50" s="1"/>
  <c r="AR620" i="50" s="1"/>
  <c r="C232" i="49"/>
  <c r="I231" i="49"/>
  <c r="C231" i="49"/>
  <c r="I230" i="49"/>
  <c r="G619" i="50" s="1"/>
  <c r="C230" i="49"/>
  <c r="I229" i="49"/>
  <c r="G618" i="50" s="1"/>
  <c r="AQ618" i="50" s="1"/>
  <c r="AR618" i="50" s="1"/>
  <c r="C229" i="49"/>
  <c r="I228" i="49"/>
  <c r="G617" i="50" s="1"/>
  <c r="AQ617" i="50" s="1"/>
  <c r="AR617" i="50" s="1"/>
  <c r="C228" i="49"/>
  <c r="I227" i="49"/>
  <c r="G616" i="50" s="1"/>
  <c r="AQ616" i="50" s="1"/>
  <c r="AR616" i="50" s="1"/>
  <c r="C227" i="49"/>
  <c r="I226" i="49"/>
  <c r="G615" i="50" s="1"/>
  <c r="AQ615" i="50" s="1"/>
  <c r="AR615" i="50" s="1"/>
  <c r="C226" i="49"/>
  <c r="I225" i="49"/>
  <c r="G614" i="50" s="1"/>
  <c r="AQ614" i="50" s="1"/>
  <c r="AR614" i="50" s="1"/>
  <c r="C225" i="49"/>
  <c r="I224" i="49"/>
  <c r="G613" i="50" s="1"/>
  <c r="AQ613" i="50" s="1"/>
  <c r="AR613" i="50" s="1"/>
  <c r="C224" i="49"/>
  <c r="I223" i="49"/>
  <c r="G612" i="50" s="1"/>
  <c r="AQ612" i="50" s="1"/>
  <c r="AR612" i="50" s="1"/>
  <c r="C223" i="49"/>
  <c r="I222" i="49"/>
  <c r="G611" i="50" s="1"/>
  <c r="AQ611" i="50" s="1"/>
  <c r="AR611" i="50" s="1"/>
  <c r="C222" i="49"/>
  <c r="I221" i="49"/>
  <c r="G610" i="50" s="1"/>
  <c r="AQ610" i="50" s="1"/>
  <c r="AR610" i="50" s="1"/>
  <c r="C221" i="49"/>
  <c r="I220" i="49"/>
  <c r="G609" i="50" s="1"/>
  <c r="AQ609" i="50" s="1"/>
  <c r="AR609" i="50" s="1"/>
  <c r="C220" i="49"/>
  <c r="I219" i="49"/>
  <c r="G608" i="50" s="1"/>
  <c r="AQ608" i="50" s="1"/>
  <c r="AR608" i="50" s="1"/>
  <c r="C219" i="49"/>
  <c r="I218" i="49"/>
  <c r="G604" i="50" s="1"/>
  <c r="AQ604" i="50" s="1"/>
  <c r="AR604" i="50" s="1"/>
  <c r="C218" i="49"/>
  <c r="I217" i="49"/>
  <c r="G603" i="50" s="1"/>
  <c r="AQ603" i="50" s="1"/>
  <c r="AR603" i="50" s="1"/>
  <c r="C217" i="49"/>
  <c r="I216" i="49"/>
  <c r="G599" i="50" s="1"/>
  <c r="AQ599" i="50" s="1"/>
  <c r="AR599" i="50" s="1"/>
  <c r="C216" i="49"/>
  <c r="I215" i="49"/>
  <c r="G598" i="50" s="1"/>
  <c r="C215" i="49"/>
  <c r="I214" i="49"/>
  <c r="G597" i="50" s="1"/>
  <c r="AQ597" i="50" s="1"/>
  <c r="AR597" i="50" s="1"/>
  <c r="C214" i="49"/>
  <c r="I213" i="49"/>
  <c r="G594" i="50" s="1"/>
  <c r="AQ594" i="50" s="1"/>
  <c r="AR594" i="50" s="1"/>
  <c r="C213" i="49"/>
  <c r="I212" i="49"/>
  <c r="G593" i="50" s="1"/>
  <c r="AQ593" i="50" s="1"/>
  <c r="AR593" i="50" s="1"/>
  <c r="C212" i="49"/>
  <c r="I211" i="49"/>
  <c r="G592" i="50" s="1"/>
  <c r="AQ592" i="50" s="1"/>
  <c r="AR592" i="50" s="1"/>
  <c r="C211" i="49"/>
  <c r="I210" i="49"/>
  <c r="G591" i="50" s="1"/>
  <c r="AQ591" i="50" s="1"/>
  <c r="AR591" i="50" s="1"/>
  <c r="C210" i="49"/>
  <c r="I209" i="49"/>
  <c r="G590" i="50" s="1"/>
  <c r="AQ590" i="50" s="1"/>
  <c r="AR590" i="50" s="1"/>
  <c r="C209" i="49"/>
  <c r="I208" i="49"/>
  <c r="G588" i="50" s="1"/>
  <c r="AQ588" i="50" s="1"/>
  <c r="AR588" i="50" s="1"/>
  <c r="C208" i="49"/>
  <c r="I207" i="49"/>
  <c r="C207" i="49"/>
  <c r="I206" i="49"/>
  <c r="G582" i="50" s="1"/>
  <c r="AQ582" i="50" s="1"/>
  <c r="AR582" i="50" s="1"/>
  <c r="C206" i="49"/>
  <c r="I205" i="49"/>
  <c r="G581" i="50" s="1"/>
  <c r="AQ581" i="50" s="1"/>
  <c r="AR581" i="50" s="1"/>
  <c r="C205" i="49"/>
  <c r="I204" i="49"/>
  <c r="G580" i="50" s="1"/>
  <c r="AQ580" i="50" s="1"/>
  <c r="AR580" i="50" s="1"/>
  <c r="C204" i="49"/>
  <c r="I203" i="49"/>
  <c r="G574" i="50" s="1"/>
  <c r="AQ574" i="50" s="1"/>
  <c r="AR574" i="50" s="1"/>
  <c r="C203" i="49"/>
  <c r="I202" i="49"/>
  <c r="G573" i="50" s="1"/>
  <c r="AQ573" i="50" s="1"/>
  <c r="AR573" i="50" s="1"/>
  <c r="C202" i="49"/>
  <c r="I201" i="49"/>
  <c r="G572" i="50" s="1"/>
  <c r="AQ572" i="50" s="1"/>
  <c r="AR572" i="50" s="1"/>
  <c r="C201" i="49"/>
  <c r="I200" i="49"/>
  <c r="G571" i="50" s="1"/>
  <c r="AQ571" i="50" s="1"/>
  <c r="AR571" i="50" s="1"/>
  <c r="C200" i="49"/>
  <c r="I199" i="49"/>
  <c r="G567" i="50" s="1"/>
  <c r="AQ567" i="50" s="1"/>
  <c r="AR567" i="50" s="1"/>
  <c r="C199" i="49"/>
  <c r="I198" i="49"/>
  <c r="G566" i="50" s="1"/>
  <c r="AQ566" i="50" s="1"/>
  <c r="AR566" i="50" s="1"/>
  <c r="C198" i="49"/>
  <c r="I197" i="49"/>
  <c r="G563" i="50" s="1"/>
  <c r="AQ563" i="50" s="1"/>
  <c r="AR563" i="50" s="1"/>
  <c r="C197" i="49"/>
  <c r="I196" i="49"/>
  <c r="G562" i="50" s="1"/>
  <c r="AQ562" i="50" s="1"/>
  <c r="AR562" i="50" s="1"/>
  <c r="C196" i="49"/>
  <c r="I195" i="49"/>
  <c r="G561" i="50" s="1"/>
  <c r="AQ561" i="50" s="1"/>
  <c r="AR561" i="50" s="1"/>
  <c r="C195" i="49"/>
  <c r="I194" i="49"/>
  <c r="G557" i="50" s="1"/>
  <c r="AQ557" i="50" s="1"/>
  <c r="AR557" i="50" s="1"/>
  <c r="C194" i="49"/>
  <c r="I193" i="49"/>
  <c r="G556" i="50" s="1"/>
  <c r="AQ556" i="50" s="1"/>
  <c r="AR556" i="50" s="1"/>
  <c r="C193" i="49"/>
  <c r="I192" i="49"/>
  <c r="G555" i="50" s="1"/>
  <c r="AQ555" i="50" s="1"/>
  <c r="AR555" i="50" s="1"/>
  <c r="C192" i="49"/>
  <c r="I191" i="49"/>
  <c r="G554" i="50" s="1"/>
  <c r="AQ554" i="50" s="1"/>
  <c r="AR554" i="50" s="1"/>
  <c r="C191" i="49"/>
  <c r="I190" i="49"/>
  <c r="G549" i="50" s="1"/>
  <c r="AQ549" i="50" s="1"/>
  <c r="AR549" i="50" s="1"/>
  <c r="C190" i="49"/>
  <c r="I189" i="49"/>
  <c r="G548" i="50" s="1"/>
  <c r="AQ548" i="50" s="1"/>
  <c r="AR548" i="50" s="1"/>
  <c r="C189" i="49"/>
  <c r="I188" i="49"/>
  <c r="G543" i="50" s="1"/>
  <c r="AQ543" i="50" s="1"/>
  <c r="AR543" i="50" s="1"/>
  <c r="C188" i="49"/>
  <c r="I187" i="49"/>
  <c r="G542" i="50" s="1"/>
  <c r="AQ542" i="50" s="1"/>
  <c r="AR542" i="50" s="1"/>
  <c r="C187" i="49"/>
  <c r="I186" i="49"/>
  <c r="G541" i="50" s="1"/>
  <c r="AQ541" i="50" s="1"/>
  <c r="AR541" i="50" s="1"/>
  <c r="C186" i="49"/>
  <c r="I185" i="49"/>
  <c r="G540" i="50" s="1"/>
  <c r="AQ540" i="50" s="1"/>
  <c r="AR540" i="50" s="1"/>
  <c r="C185" i="49"/>
  <c r="I184" i="49"/>
  <c r="G531" i="50" s="1"/>
  <c r="AQ531" i="50" s="1"/>
  <c r="AR531" i="50" s="1"/>
  <c r="C184" i="49"/>
  <c r="I183" i="49"/>
  <c r="G530" i="50" s="1"/>
  <c r="AQ530" i="50" s="1"/>
  <c r="AR530" i="50" s="1"/>
  <c r="C183" i="49"/>
  <c r="I182" i="49"/>
  <c r="G528" i="50" s="1"/>
  <c r="AQ528" i="50" s="1"/>
  <c r="AR528" i="50" s="1"/>
  <c r="C182" i="49"/>
  <c r="I181" i="49"/>
  <c r="G527" i="50" s="1"/>
  <c r="AQ527" i="50" s="1"/>
  <c r="AR527" i="50" s="1"/>
  <c r="C181" i="49"/>
  <c r="I180" i="49"/>
  <c r="G525" i="50" s="1"/>
  <c r="AQ525" i="50" s="1"/>
  <c r="AR525" i="50" s="1"/>
  <c r="C180" i="49"/>
  <c r="I179" i="49"/>
  <c r="G524" i="50" s="1"/>
  <c r="AQ524" i="50" s="1"/>
  <c r="AR524" i="50" s="1"/>
  <c r="C179" i="49"/>
  <c r="I178" i="49"/>
  <c r="G521" i="50" s="1"/>
  <c r="C178" i="49"/>
  <c r="I177" i="49"/>
  <c r="G514" i="50" s="1"/>
  <c r="C177" i="49"/>
  <c r="I176" i="49"/>
  <c r="G512" i="50" s="1"/>
  <c r="AQ512" i="50" s="1"/>
  <c r="AR512" i="50" s="1"/>
  <c r="C176" i="49"/>
  <c r="I175" i="49"/>
  <c r="G511" i="50" s="1"/>
  <c r="AQ511" i="50" s="1"/>
  <c r="AR511" i="50" s="1"/>
  <c r="C175" i="49"/>
  <c r="I174" i="49"/>
  <c r="G510" i="50" s="1"/>
  <c r="AQ510" i="50" s="1"/>
  <c r="AR510" i="50" s="1"/>
  <c r="C174" i="49"/>
  <c r="I173" i="49"/>
  <c r="G500" i="50" s="1"/>
  <c r="AQ500" i="50" s="1"/>
  <c r="AR500" i="50" s="1"/>
  <c r="C173" i="49"/>
  <c r="I172" i="49"/>
  <c r="G498" i="50" s="1"/>
  <c r="C172" i="49"/>
  <c r="I171" i="49"/>
  <c r="G497" i="50" s="1"/>
  <c r="AQ497" i="50" s="1"/>
  <c r="AR497" i="50" s="1"/>
  <c r="C171" i="49"/>
  <c r="I170" i="49"/>
  <c r="G496" i="50" s="1"/>
  <c r="AQ496" i="50" s="1"/>
  <c r="AR496" i="50" s="1"/>
  <c r="C170" i="49"/>
  <c r="I169" i="49"/>
  <c r="G493" i="50" s="1"/>
  <c r="AQ493" i="50" s="1"/>
  <c r="AR493" i="50" s="1"/>
  <c r="C169" i="49"/>
  <c r="I168" i="49"/>
  <c r="G492" i="50" s="1"/>
  <c r="AQ492" i="50" s="1"/>
  <c r="AR492" i="50" s="1"/>
  <c r="C168" i="49"/>
  <c r="I167" i="49"/>
  <c r="G491" i="50" s="1"/>
  <c r="AQ491" i="50" s="1"/>
  <c r="AR491" i="50" s="1"/>
  <c r="C167" i="49"/>
  <c r="I166" i="49"/>
  <c r="G488" i="50" s="1"/>
  <c r="AQ488" i="50" s="1"/>
  <c r="AR488" i="50" s="1"/>
  <c r="C166" i="49"/>
  <c r="I165" i="49"/>
  <c r="G487" i="50" s="1"/>
  <c r="AQ487" i="50" s="1"/>
  <c r="AR487" i="50" s="1"/>
  <c r="C165" i="49"/>
  <c r="I164" i="49"/>
  <c r="G486" i="50" s="1"/>
  <c r="AQ486" i="50" s="1"/>
  <c r="AR486" i="50" s="1"/>
  <c r="C164" i="49"/>
  <c r="I163" i="49"/>
  <c r="G485" i="50" s="1"/>
  <c r="AQ485" i="50" s="1"/>
  <c r="AR485" i="50" s="1"/>
  <c r="C163" i="49"/>
  <c r="I162" i="49"/>
  <c r="G476" i="50" s="1"/>
  <c r="AQ476" i="50" s="1"/>
  <c r="AR476" i="50" s="1"/>
  <c r="C162" i="49"/>
  <c r="I161" i="49"/>
  <c r="G475" i="50" s="1"/>
  <c r="AQ475" i="50" s="1"/>
  <c r="AR475" i="50" s="1"/>
  <c r="C161" i="49"/>
  <c r="I160" i="49"/>
  <c r="G474" i="50" s="1"/>
  <c r="AQ474" i="50" s="1"/>
  <c r="AR474" i="50" s="1"/>
  <c r="C160" i="49"/>
  <c r="I159" i="49"/>
  <c r="G472" i="50" s="1"/>
  <c r="AQ472" i="50" s="1"/>
  <c r="AR472" i="50" s="1"/>
  <c r="C159" i="49"/>
  <c r="I158" i="49"/>
  <c r="G471" i="50" s="1"/>
  <c r="AQ471" i="50" s="1"/>
  <c r="AR471" i="50" s="1"/>
  <c r="C158" i="49"/>
  <c r="I157" i="49"/>
  <c r="G470" i="50" s="1"/>
  <c r="AQ470" i="50" s="1"/>
  <c r="AR470" i="50" s="1"/>
  <c r="C157" i="49"/>
  <c r="I156" i="49"/>
  <c r="G469" i="50" s="1"/>
  <c r="AQ469" i="50" s="1"/>
  <c r="AR469" i="50" s="1"/>
  <c r="C156" i="49"/>
  <c r="I155" i="49"/>
  <c r="G468" i="50" s="1"/>
  <c r="C155" i="49"/>
  <c r="I154" i="49"/>
  <c r="G467" i="50" s="1"/>
  <c r="AQ467" i="50" s="1"/>
  <c r="AR467" i="50" s="1"/>
  <c r="C154" i="49"/>
  <c r="I153" i="49"/>
  <c r="G465" i="50" s="1"/>
  <c r="AQ465" i="50" s="1"/>
  <c r="AR465" i="50" s="1"/>
  <c r="C153" i="49"/>
  <c r="I152" i="49"/>
  <c r="G461" i="50" s="1"/>
  <c r="AQ461" i="50" s="1"/>
  <c r="AR461" i="50" s="1"/>
  <c r="C152" i="49"/>
  <c r="I151" i="49"/>
  <c r="G457" i="50" s="1"/>
  <c r="AQ457" i="50" s="1"/>
  <c r="AR457" i="50" s="1"/>
  <c r="C151" i="49"/>
  <c r="I150" i="49"/>
  <c r="C150" i="49"/>
  <c r="I149" i="49"/>
  <c r="C149" i="49"/>
  <c r="I148" i="49"/>
  <c r="G435" i="50" s="1"/>
  <c r="AQ435" i="50" s="1"/>
  <c r="AR435" i="50" s="1"/>
  <c r="C148" i="49"/>
  <c r="I147" i="49"/>
  <c r="C147" i="49"/>
  <c r="I146" i="49"/>
  <c r="C146" i="49"/>
  <c r="I145" i="49"/>
  <c r="C145" i="49"/>
  <c r="I144" i="49"/>
  <c r="G433" i="50" s="1"/>
  <c r="AQ433" i="50" s="1"/>
  <c r="AR433" i="50" s="1"/>
  <c r="C144" i="49"/>
  <c r="I143" i="49"/>
  <c r="G430" i="50" s="1"/>
  <c r="AQ430" i="50" s="1"/>
  <c r="AR430" i="50" s="1"/>
  <c r="C143" i="49"/>
  <c r="I142" i="49"/>
  <c r="G427" i="50" s="1"/>
  <c r="AQ427" i="50" s="1"/>
  <c r="AR427" i="50" s="1"/>
  <c r="C142" i="49"/>
  <c r="I141" i="49"/>
  <c r="C141" i="49"/>
  <c r="I140" i="49"/>
  <c r="C140" i="49"/>
  <c r="I139" i="49"/>
  <c r="C139" i="49"/>
  <c r="I138" i="49"/>
  <c r="C138" i="49"/>
  <c r="I137" i="49"/>
  <c r="C137" i="49"/>
  <c r="I136" i="49"/>
  <c r="G421" i="50" s="1"/>
  <c r="AQ421" i="50" s="1"/>
  <c r="AR421" i="50" s="1"/>
  <c r="C136" i="49"/>
  <c r="I135" i="49"/>
  <c r="C135" i="49"/>
  <c r="I134" i="49"/>
  <c r="G419" i="50" s="1"/>
  <c r="AQ419" i="50" s="1"/>
  <c r="AR419" i="50" s="1"/>
  <c r="C134" i="49"/>
  <c r="I133" i="49"/>
  <c r="G417" i="50" s="1"/>
  <c r="AQ417" i="50" s="1"/>
  <c r="AR417" i="50" s="1"/>
  <c r="C133" i="49"/>
  <c r="I132" i="49"/>
  <c r="G409" i="50" s="1"/>
  <c r="AQ409" i="50" s="1"/>
  <c r="C132" i="49"/>
  <c r="I131" i="49"/>
  <c r="C131" i="49"/>
  <c r="I130" i="49"/>
  <c r="G407" i="50" s="1"/>
  <c r="AQ407" i="50" s="1"/>
  <c r="C130" i="49"/>
  <c r="I129" i="49"/>
  <c r="G404" i="50" s="1"/>
  <c r="AQ404" i="50" s="1"/>
  <c r="C129" i="49"/>
  <c r="I128" i="49"/>
  <c r="G399" i="50" s="1"/>
  <c r="AQ399" i="50" s="1"/>
  <c r="AR399" i="50" s="1"/>
  <c r="C128" i="49"/>
  <c r="I127" i="49"/>
  <c r="G398" i="50" s="1"/>
  <c r="AQ398" i="50" s="1"/>
  <c r="AR398" i="50" s="1"/>
  <c r="C127" i="49"/>
  <c r="I126" i="49"/>
  <c r="G397" i="50" s="1"/>
  <c r="AQ397" i="50" s="1"/>
  <c r="AR397" i="50" s="1"/>
  <c r="C126" i="49"/>
  <c r="I125" i="49"/>
  <c r="G395" i="50" s="1"/>
  <c r="AQ395" i="50" s="1"/>
  <c r="AR395" i="50" s="1"/>
  <c r="C125" i="49"/>
  <c r="I124" i="49"/>
  <c r="G394" i="50" s="1"/>
  <c r="C124" i="49"/>
  <c r="I123" i="49"/>
  <c r="G378" i="50" s="1"/>
  <c r="AQ378" i="50" s="1"/>
  <c r="C123" i="49"/>
  <c r="I122" i="49"/>
  <c r="G376" i="50" s="1"/>
  <c r="AQ376" i="50" s="1"/>
  <c r="C122" i="49"/>
  <c r="I121" i="49"/>
  <c r="G373" i="50" s="1"/>
  <c r="AQ373" i="50" s="1"/>
  <c r="C121" i="49"/>
  <c r="I120" i="49"/>
  <c r="G368" i="50" s="1"/>
  <c r="AQ368" i="50" s="1"/>
  <c r="C120" i="49"/>
  <c r="I119" i="49"/>
  <c r="G367" i="50" s="1"/>
  <c r="AQ367" i="50" s="1"/>
  <c r="C119" i="49"/>
  <c r="I118" i="49"/>
  <c r="G366" i="50" s="1"/>
  <c r="C118" i="49"/>
  <c r="I117" i="49"/>
  <c r="C117" i="49"/>
  <c r="I116" i="49"/>
  <c r="G363" i="50" s="1"/>
  <c r="AQ363" i="50" s="1"/>
  <c r="C116" i="49"/>
  <c r="I115" i="49"/>
  <c r="G352" i="50" s="1"/>
  <c r="AQ352" i="50" s="1"/>
  <c r="C115" i="49"/>
  <c r="I114" i="49"/>
  <c r="G349" i="50" s="1"/>
  <c r="AQ349" i="50" s="1"/>
  <c r="AR349" i="50" s="1"/>
  <c r="C114" i="49"/>
  <c r="I113" i="49"/>
  <c r="G347" i="50" s="1"/>
  <c r="C113" i="49"/>
  <c r="I112" i="49"/>
  <c r="G346" i="50" s="1"/>
  <c r="AQ346" i="50" s="1"/>
  <c r="AR346" i="50" s="1"/>
  <c r="C112" i="49"/>
  <c r="I111" i="49"/>
  <c r="G345" i="50" s="1"/>
  <c r="AQ345" i="50" s="1"/>
  <c r="AR345" i="50" s="1"/>
  <c r="C111" i="49"/>
  <c r="I110" i="49"/>
  <c r="C110" i="49"/>
  <c r="I109" i="49"/>
  <c r="C109" i="49"/>
  <c r="I108" i="49"/>
  <c r="C108" i="49"/>
  <c r="I107" i="49"/>
  <c r="C107" i="49"/>
  <c r="I106" i="49"/>
  <c r="G268" i="50" s="1"/>
  <c r="AQ268" i="50" s="1"/>
  <c r="C106" i="49"/>
  <c r="I105" i="49"/>
  <c r="C105" i="49"/>
  <c r="I104" i="49"/>
  <c r="C104" i="49"/>
  <c r="I103" i="49"/>
  <c r="C103" i="49"/>
  <c r="I102" i="49"/>
  <c r="C102" i="49"/>
  <c r="I101" i="49"/>
  <c r="C101" i="49"/>
  <c r="I100" i="49"/>
  <c r="C100" i="49"/>
  <c r="I99" i="49"/>
  <c r="C99" i="49"/>
  <c r="I98" i="49"/>
  <c r="C98" i="49"/>
  <c r="I97" i="49"/>
  <c r="C97" i="49"/>
  <c r="I96" i="49"/>
  <c r="C96" i="49"/>
  <c r="I95" i="49"/>
  <c r="C95" i="49"/>
  <c r="I94" i="49"/>
  <c r="C94" i="49"/>
  <c r="I93" i="49"/>
  <c r="C93" i="49"/>
  <c r="I92" i="49"/>
  <c r="C92" i="49"/>
  <c r="I91" i="49"/>
  <c r="C91" i="49"/>
  <c r="I90" i="49"/>
  <c r="C90" i="49"/>
  <c r="I89" i="49"/>
  <c r="C89" i="49"/>
  <c r="I88" i="49"/>
  <c r="G263" i="50" s="1"/>
  <c r="C88" i="49"/>
  <c r="I87" i="49"/>
  <c r="G261" i="50" s="1"/>
  <c r="C87" i="49"/>
  <c r="I86" i="49"/>
  <c r="G260" i="50" s="1"/>
  <c r="AQ260" i="50" s="1"/>
  <c r="AR260" i="50" s="1"/>
  <c r="C86" i="49"/>
  <c r="I85" i="49"/>
  <c r="G253" i="50" s="1"/>
  <c r="AQ253" i="50" s="1"/>
  <c r="C85" i="49"/>
  <c r="I84" i="49"/>
  <c r="G250" i="50" s="1"/>
  <c r="AQ250" i="50" s="1"/>
  <c r="C84" i="49"/>
  <c r="I83" i="49"/>
  <c r="G236" i="50" s="1"/>
  <c r="AQ236" i="50" s="1"/>
  <c r="C83" i="49"/>
  <c r="I82" i="49"/>
  <c r="G234" i="50" s="1"/>
  <c r="AQ234" i="50" s="1"/>
  <c r="C82" i="49"/>
  <c r="I81" i="49"/>
  <c r="G228" i="50" s="1"/>
  <c r="AQ228" i="50" s="1"/>
  <c r="C81" i="49"/>
  <c r="I80" i="49"/>
  <c r="G223" i="50" s="1"/>
  <c r="AQ223" i="50" s="1"/>
  <c r="C80" i="49"/>
  <c r="I79" i="49"/>
  <c r="G222" i="50" s="1"/>
  <c r="AQ222" i="50" s="1"/>
  <c r="C79" i="49"/>
  <c r="I78" i="49"/>
  <c r="G221" i="50" s="1"/>
  <c r="C78" i="49"/>
  <c r="I77" i="49"/>
  <c r="G217" i="50" s="1"/>
  <c r="AQ217" i="50" s="1"/>
  <c r="C77" i="49"/>
  <c r="I76" i="49"/>
  <c r="G214" i="50" s="1"/>
  <c r="AQ214" i="50" s="1"/>
  <c r="C76" i="49"/>
  <c r="I75" i="49"/>
  <c r="G213" i="50" s="1"/>
  <c r="AQ213" i="50" s="1"/>
  <c r="C75" i="49"/>
  <c r="I74" i="49"/>
  <c r="G210" i="50" s="1"/>
  <c r="C74" i="49"/>
  <c r="I73" i="49"/>
  <c r="G209" i="50" s="1"/>
  <c r="AQ209" i="50" s="1"/>
  <c r="C73" i="49"/>
  <c r="I72" i="49"/>
  <c r="G204" i="50" s="1"/>
  <c r="AQ204" i="50" s="1"/>
  <c r="C72" i="49"/>
  <c r="I71" i="49"/>
  <c r="G202" i="50" s="1"/>
  <c r="AQ202" i="50" s="1"/>
  <c r="C71" i="49"/>
  <c r="I70" i="49"/>
  <c r="G201" i="50" s="1"/>
  <c r="AQ201" i="50" s="1"/>
  <c r="C70" i="49"/>
  <c r="I69" i="49"/>
  <c r="G200" i="50" s="1"/>
  <c r="AQ200" i="50" s="1"/>
  <c r="AR200" i="50" s="1"/>
  <c r="C69" i="49"/>
  <c r="I68" i="49"/>
  <c r="G198" i="50" s="1"/>
  <c r="AQ198" i="50" s="1"/>
  <c r="AR198" i="50" s="1"/>
  <c r="C68" i="49"/>
  <c r="I67" i="49"/>
  <c r="G196" i="50" s="1"/>
  <c r="AQ196" i="50" s="1"/>
  <c r="AR196" i="50" s="1"/>
  <c r="C67" i="49"/>
  <c r="I66" i="49"/>
  <c r="G193" i="50" s="1"/>
  <c r="C66" i="49"/>
  <c r="I65" i="49"/>
  <c r="G191" i="50" s="1"/>
  <c r="AQ191" i="50" s="1"/>
  <c r="AR191" i="50" s="1"/>
  <c r="C65" i="49"/>
  <c r="I64" i="49"/>
  <c r="G190" i="50" s="1"/>
  <c r="AQ190" i="50" s="1"/>
  <c r="AR190" i="50" s="1"/>
  <c r="C64" i="49"/>
  <c r="I63" i="49"/>
  <c r="G188" i="50" s="1"/>
  <c r="AQ188" i="50" s="1"/>
  <c r="C63" i="49"/>
  <c r="I62" i="49"/>
  <c r="G186" i="50" s="1"/>
  <c r="AQ186" i="50" s="1"/>
  <c r="C62" i="49"/>
  <c r="I61" i="49"/>
  <c r="G185" i="50" s="1"/>
  <c r="AQ185" i="50" s="1"/>
  <c r="C61" i="49"/>
  <c r="I60" i="49"/>
  <c r="G184" i="50" s="1"/>
  <c r="AQ184" i="50" s="1"/>
  <c r="C60" i="49"/>
  <c r="I59" i="49"/>
  <c r="G183" i="50" s="1"/>
  <c r="AQ183" i="50" s="1"/>
  <c r="C59" i="49"/>
  <c r="I58" i="49"/>
  <c r="G182" i="50" s="1"/>
  <c r="C58" i="49"/>
  <c r="I57" i="49"/>
  <c r="G179" i="50" s="1"/>
  <c r="AQ179" i="50" s="1"/>
  <c r="C57" i="49"/>
  <c r="I56" i="49"/>
  <c r="G178" i="50" s="1"/>
  <c r="AQ178" i="50" s="1"/>
  <c r="AR178" i="50" s="1"/>
  <c r="C56" i="49"/>
  <c r="I55" i="49"/>
  <c r="G176" i="50" s="1"/>
  <c r="AQ176" i="50" s="1"/>
  <c r="AR176" i="50" s="1"/>
  <c r="C55" i="49"/>
  <c r="I54" i="49"/>
  <c r="G175" i="50" s="1"/>
  <c r="C54" i="49"/>
  <c r="I53" i="49"/>
  <c r="G173" i="50" s="1"/>
  <c r="AQ173" i="50" s="1"/>
  <c r="C53" i="49"/>
  <c r="I52" i="49"/>
  <c r="G164" i="50" s="1"/>
  <c r="AQ164" i="50" s="1"/>
  <c r="C52" i="49"/>
  <c r="I51" i="49"/>
  <c r="G160" i="50" s="1"/>
  <c r="AQ160" i="50" s="1"/>
  <c r="AR160" i="50" s="1"/>
  <c r="C51" i="49"/>
  <c r="I50" i="49"/>
  <c r="G158" i="50" s="1"/>
  <c r="AQ158" i="50" s="1"/>
  <c r="AR158" i="50" s="1"/>
  <c r="C50" i="49"/>
  <c r="I49" i="49"/>
  <c r="G156" i="50" s="1"/>
  <c r="AQ156" i="50" s="1"/>
  <c r="C49" i="49"/>
  <c r="I48" i="49"/>
  <c r="G154" i="50" s="1"/>
  <c r="AQ154" i="50" s="1"/>
  <c r="C48" i="49"/>
  <c r="I47" i="49"/>
  <c r="G152" i="50" s="1"/>
  <c r="AQ152" i="50" s="1"/>
  <c r="C47" i="49"/>
  <c r="I46" i="49"/>
  <c r="G151" i="50" s="1"/>
  <c r="AQ151" i="50" s="1"/>
  <c r="C46" i="49"/>
  <c r="I45" i="49"/>
  <c r="G150" i="50" s="1"/>
  <c r="AQ150" i="50" s="1"/>
  <c r="C45" i="49"/>
  <c r="I44" i="49"/>
  <c r="G149" i="50" s="1"/>
  <c r="AQ149" i="50" s="1"/>
  <c r="C44" i="49"/>
  <c r="I43" i="49"/>
  <c r="G148" i="50" s="1"/>
  <c r="AQ148" i="50" s="1"/>
  <c r="C43" i="49"/>
  <c r="I42" i="49"/>
  <c r="G144" i="50" s="1"/>
  <c r="AQ144" i="50" s="1"/>
  <c r="C42" i="49"/>
  <c r="I41" i="49"/>
  <c r="G143" i="50" s="1"/>
  <c r="AQ143" i="50" s="1"/>
  <c r="C41" i="49"/>
  <c r="I40" i="49"/>
  <c r="G136" i="50" s="1"/>
  <c r="AQ136" i="50" s="1"/>
  <c r="AR136" i="50" s="1"/>
  <c r="C40" i="49"/>
  <c r="I39" i="49"/>
  <c r="G132" i="50" s="1"/>
  <c r="C39" i="49"/>
  <c r="I38" i="49"/>
  <c r="G129" i="50" s="1"/>
  <c r="AQ129" i="50" s="1"/>
  <c r="AR129" i="50" s="1"/>
  <c r="C38" i="49"/>
  <c r="I37" i="49"/>
  <c r="G128" i="50" s="1"/>
  <c r="AQ128" i="50" s="1"/>
  <c r="AR128" i="50" s="1"/>
  <c r="C37" i="49"/>
  <c r="I36" i="49"/>
  <c r="G126" i="50" s="1"/>
  <c r="AQ126" i="50" s="1"/>
  <c r="AR126" i="50" s="1"/>
  <c r="C36" i="49"/>
  <c r="I35" i="49"/>
  <c r="G124" i="50" s="1"/>
  <c r="AQ124" i="50" s="1"/>
  <c r="AR124" i="50" s="1"/>
  <c r="C35" i="49"/>
  <c r="I34" i="49"/>
  <c r="G123" i="50" s="1"/>
  <c r="AQ123" i="50" s="1"/>
  <c r="AR123" i="50" s="1"/>
  <c r="C34" i="49"/>
  <c r="I33" i="49"/>
  <c r="G122" i="50" s="1"/>
  <c r="AQ122" i="50" s="1"/>
  <c r="AR122" i="50" s="1"/>
  <c r="C33" i="49"/>
  <c r="I32" i="49"/>
  <c r="G121" i="50" s="1"/>
  <c r="AQ121" i="50" s="1"/>
  <c r="AR121" i="50" s="1"/>
  <c r="C32" i="49"/>
  <c r="I31" i="49"/>
  <c r="G113" i="50" s="1"/>
  <c r="AQ113" i="50" s="1"/>
  <c r="AR113" i="50" s="1"/>
  <c r="C31" i="49"/>
  <c r="I30" i="49"/>
  <c r="G112" i="50" s="1"/>
  <c r="AQ112" i="50" s="1"/>
  <c r="AR112" i="50" s="1"/>
  <c r="C30" i="49"/>
  <c r="I29" i="49"/>
  <c r="G111" i="50" s="1"/>
  <c r="AQ111" i="50" s="1"/>
  <c r="AR111" i="50" s="1"/>
  <c r="C29" i="49"/>
  <c r="I28" i="49"/>
  <c r="G109" i="50" s="1"/>
  <c r="AQ109" i="50" s="1"/>
  <c r="AR109" i="50" s="1"/>
  <c r="C28" i="49"/>
  <c r="I27" i="49"/>
  <c r="G107" i="50" s="1"/>
  <c r="AQ107" i="50" s="1"/>
  <c r="AR107" i="50" s="1"/>
  <c r="C27" i="49"/>
  <c r="I26" i="49"/>
  <c r="G106" i="50" s="1"/>
  <c r="C26" i="49"/>
  <c r="I25" i="49"/>
  <c r="G103" i="50" s="1"/>
  <c r="AQ103" i="50" s="1"/>
  <c r="AR103" i="50" s="1"/>
  <c r="C25" i="49"/>
  <c r="I24" i="49"/>
  <c r="G95" i="50" s="1"/>
  <c r="AQ95" i="50" s="1"/>
  <c r="AR95" i="50" s="1"/>
  <c r="C24" i="49"/>
  <c r="I23" i="49"/>
  <c r="G83" i="50" s="1"/>
  <c r="AQ83" i="50" s="1"/>
  <c r="AR83" i="50" s="1"/>
  <c r="C23" i="49"/>
  <c r="I22" i="49"/>
  <c r="G80" i="50" s="1"/>
  <c r="AQ80" i="50" s="1"/>
  <c r="AR80" i="50" s="1"/>
  <c r="C22" i="49"/>
  <c r="I21" i="49"/>
  <c r="G79" i="50" s="1"/>
  <c r="AQ79" i="50" s="1"/>
  <c r="AR79" i="50" s="1"/>
  <c r="C21" i="49"/>
  <c r="I20" i="49"/>
  <c r="G78" i="50" s="1"/>
  <c r="AQ78" i="50" s="1"/>
  <c r="AR78" i="50" s="1"/>
  <c r="C20" i="49"/>
  <c r="I19" i="49"/>
  <c r="G75" i="50" s="1"/>
  <c r="AQ75" i="50" s="1"/>
  <c r="AR75" i="50" s="1"/>
  <c r="C19" i="49"/>
  <c r="I18" i="49"/>
  <c r="G74" i="50" s="1"/>
  <c r="AQ74" i="50" s="1"/>
  <c r="AR74" i="50" s="1"/>
  <c r="C18" i="49"/>
  <c r="I17" i="49"/>
  <c r="G73" i="50" s="1"/>
  <c r="AQ73" i="50" s="1"/>
  <c r="AR73" i="50" s="1"/>
  <c r="C17" i="49"/>
  <c r="I16" i="49"/>
  <c r="G72" i="50" s="1"/>
  <c r="AQ72" i="50" s="1"/>
  <c r="AR72" i="50" s="1"/>
  <c r="C16" i="49"/>
  <c r="I15" i="49"/>
  <c r="G66" i="50" s="1"/>
  <c r="C15" i="49"/>
  <c r="I14" i="49"/>
  <c r="G65" i="50" s="1"/>
  <c r="AQ65" i="50" s="1"/>
  <c r="AR65" i="50" s="1"/>
  <c r="C14" i="49"/>
  <c r="I13" i="49"/>
  <c r="G64" i="50" s="1"/>
  <c r="AQ64" i="50" s="1"/>
  <c r="AR64" i="50" s="1"/>
  <c r="C13" i="49"/>
  <c r="I12" i="49"/>
  <c r="G62" i="50" s="1"/>
  <c r="AQ62" i="50" s="1"/>
  <c r="AR62" i="50" s="1"/>
  <c r="C12" i="49"/>
  <c r="I11" i="49"/>
  <c r="G59" i="50" s="1"/>
  <c r="AQ59" i="50" s="1"/>
  <c r="AR59" i="50" s="1"/>
  <c r="C11" i="49"/>
  <c r="I10" i="49"/>
  <c r="G58" i="50" s="1"/>
  <c r="AQ58" i="50" s="1"/>
  <c r="AR58" i="50" s="1"/>
  <c r="C10" i="49"/>
  <c r="I9" i="49"/>
  <c r="G56" i="50" s="1"/>
  <c r="AQ56" i="50" s="1"/>
  <c r="AR56" i="50" s="1"/>
  <c r="C9" i="49"/>
  <c r="I8" i="49"/>
  <c r="G53" i="50" s="1"/>
  <c r="AQ53" i="50" s="1"/>
  <c r="AR53" i="50" s="1"/>
  <c r="C8" i="49"/>
  <c r="I7" i="49"/>
  <c r="G46" i="50" s="1"/>
  <c r="AQ46" i="50" s="1"/>
  <c r="AR46" i="50" s="1"/>
  <c r="C7" i="49"/>
  <c r="I6" i="49"/>
  <c r="G22" i="50" s="1"/>
  <c r="C6" i="49"/>
  <c r="I5" i="49"/>
  <c r="G16" i="50" s="1"/>
  <c r="AQ16" i="50" s="1"/>
  <c r="AR16" i="50" s="1"/>
  <c r="C5" i="49"/>
  <c r="I4" i="49"/>
  <c r="G9" i="50" s="1"/>
  <c r="AQ9" i="50" s="1"/>
  <c r="AR9" i="50" s="1"/>
  <c r="C4" i="49"/>
  <c r="I3" i="49"/>
  <c r="G7" i="50" s="1"/>
  <c r="AQ7" i="50" s="1"/>
  <c r="AR7" i="50" s="1"/>
  <c r="C3" i="49"/>
  <c r="I2" i="49"/>
  <c r="G5" i="50" s="1"/>
  <c r="C2" i="49"/>
  <c r="E1" i="49"/>
  <c r="I4426" i="48"/>
  <c r="C4426" i="48"/>
  <c r="I4425" i="48"/>
  <c r="C4425" i="48"/>
  <c r="I4424" i="48"/>
  <c r="C4424" i="48"/>
  <c r="I4423" i="48"/>
  <c r="C4423" i="48"/>
  <c r="I4422" i="48"/>
  <c r="C4422" i="48"/>
  <c r="I4421" i="48"/>
  <c r="C4421" i="48"/>
  <c r="I4420" i="48"/>
  <c r="C4420" i="48"/>
  <c r="I4419" i="48"/>
  <c r="C4419" i="48"/>
  <c r="I4418" i="48"/>
  <c r="C4418" i="48"/>
  <c r="I4417" i="48"/>
  <c r="C4417" i="48"/>
  <c r="I4416" i="48"/>
  <c r="C4416" i="48"/>
  <c r="I4415" i="48"/>
  <c r="C4415" i="48"/>
  <c r="I4414" i="48"/>
  <c r="C4414" i="48"/>
  <c r="I4413" i="48"/>
  <c r="C4413" i="48"/>
  <c r="I4412" i="48"/>
  <c r="C4412" i="48"/>
  <c r="I4411" i="48"/>
  <c r="C4411" i="48"/>
  <c r="I4410" i="48"/>
  <c r="C4410" i="48"/>
  <c r="I4409" i="48"/>
  <c r="C4409" i="48"/>
  <c r="I4408" i="48"/>
  <c r="C4408" i="48"/>
  <c r="I4407" i="48"/>
  <c r="C4407" i="48"/>
  <c r="I4406" i="48"/>
  <c r="C4406" i="48"/>
  <c r="I4405" i="48"/>
  <c r="C4405" i="48"/>
  <c r="I4404" i="48"/>
  <c r="C4404" i="48"/>
  <c r="I4403" i="48"/>
  <c r="C4403" i="48"/>
  <c r="I4402" i="48"/>
  <c r="C4402" i="48"/>
  <c r="I4401" i="48"/>
  <c r="C4401" i="48"/>
  <c r="I4400" i="48"/>
  <c r="C4400" i="48"/>
  <c r="I4399" i="48"/>
  <c r="C4399" i="48"/>
  <c r="I4398" i="48"/>
  <c r="C4398" i="48"/>
  <c r="I4397" i="48"/>
  <c r="C4397" i="48"/>
  <c r="I4396" i="48"/>
  <c r="C4396" i="48"/>
  <c r="I4395" i="48"/>
  <c r="C4395" i="48"/>
  <c r="I4394" i="48"/>
  <c r="C4394" i="48"/>
  <c r="I4393" i="48"/>
  <c r="C4393" i="48"/>
  <c r="I4392" i="48"/>
  <c r="C4392" i="48"/>
  <c r="I4391" i="48"/>
  <c r="C4391" i="48"/>
  <c r="I4390" i="48"/>
  <c r="C4390" i="48"/>
  <c r="I4389" i="48"/>
  <c r="C4389" i="48"/>
  <c r="I4388" i="48"/>
  <c r="C4388" i="48"/>
  <c r="I4387" i="48"/>
  <c r="C4387" i="48"/>
  <c r="I4386" i="48"/>
  <c r="C4386" i="48"/>
  <c r="I4385" i="48"/>
  <c r="C4385" i="48"/>
  <c r="I4384" i="48"/>
  <c r="C4384" i="48"/>
  <c r="I4383" i="48"/>
  <c r="C4383" i="48"/>
  <c r="I4382" i="48"/>
  <c r="C4382" i="48"/>
  <c r="I4381" i="48"/>
  <c r="C4381" i="48"/>
  <c r="I4380" i="48"/>
  <c r="C4380" i="48"/>
  <c r="I4379" i="48"/>
  <c r="C4379" i="48"/>
  <c r="I4378" i="48"/>
  <c r="C4378" i="48"/>
  <c r="I4377" i="48"/>
  <c r="C4377" i="48"/>
  <c r="I4376" i="48"/>
  <c r="C4376" i="48"/>
  <c r="I4375" i="48"/>
  <c r="C4375" i="48"/>
  <c r="I4374" i="48"/>
  <c r="C4374" i="48"/>
  <c r="I4373" i="48"/>
  <c r="C4373" i="48"/>
  <c r="I4372" i="48"/>
  <c r="C4372" i="48"/>
  <c r="I4371" i="48"/>
  <c r="C4371" i="48"/>
  <c r="I4370" i="48"/>
  <c r="C4370" i="48"/>
  <c r="I4369" i="48"/>
  <c r="C4369" i="48"/>
  <c r="I4368" i="48"/>
  <c r="C4368" i="48"/>
  <c r="I4367" i="48"/>
  <c r="C4367" i="48"/>
  <c r="I4366" i="48"/>
  <c r="C4366" i="48"/>
  <c r="I4365" i="48"/>
  <c r="C4365" i="48"/>
  <c r="I4364" i="48"/>
  <c r="C4364" i="48"/>
  <c r="I4363" i="48"/>
  <c r="C4363" i="48"/>
  <c r="I4362" i="48"/>
  <c r="C4362" i="48"/>
  <c r="I4361" i="48"/>
  <c r="C4361" i="48"/>
  <c r="I4360" i="48"/>
  <c r="C4360" i="48"/>
  <c r="I4359" i="48"/>
  <c r="C4359" i="48"/>
  <c r="I4358" i="48"/>
  <c r="C4358" i="48"/>
  <c r="I4357" i="48"/>
  <c r="C4357" i="48"/>
  <c r="I4356" i="48"/>
  <c r="C4356" i="48"/>
  <c r="I4355" i="48"/>
  <c r="C4355" i="48"/>
  <c r="I4354" i="48"/>
  <c r="C4354" i="48"/>
  <c r="I4353" i="48"/>
  <c r="C4353" i="48"/>
  <c r="I4352" i="48"/>
  <c r="C4352" i="48"/>
  <c r="I4351" i="48"/>
  <c r="C4351" i="48"/>
  <c r="I4350" i="48"/>
  <c r="C4350" i="48"/>
  <c r="I4349" i="48"/>
  <c r="C4349" i="48"/>
  <c r="I4348" i="48"/>
  <c r="C4348" i="48"/>
  <c r="I4347" i="48"/>
  <c r="C4347" i="48"/>
  <c r="I4346" i="48"/>
  <c r="C4346" i="48"/>
  <c r="I4345" i="48"/>
  <c r="C4345" i="48"/>
  <c r="I4344" i="48"/>
  <c r="C4344" i="48"/>
  <c r="I4343" i="48"/>
  <c r="C4343" i="48"/>
  <c r="I4342" i="48"/>
  <c r="C4342" i="48"/>
  <c r="I4341" i="48"/>
  <c r="C4341" i="48"/>
  <c r="I4340" i="48"/>
  <c r="C4340" i="48"/>
  <c r="I4339" i="48"/>
  <c r="C4339" i="48"/>
  <c r="I4338" i="48"/>
  <c r="C4338" i="48"/>
  <c r="I4337" i="48"/>
  <c r="C4337" i="48"/>
  <c r="I4336" i="48"/>
  <c r="C4336" i="48"/>
  <c r="I4335" i="48"/>
  <c r="C4335" i="48"/>
  <c r="I4334" i="48"/>
  <c r="C4334" i="48"/>
  <c r="I4333" i="48"/>
  <c r="C4333" i="48"/>
  <c r="I4332" i="48"/>
  <c r="C4332" i="48"/>
  <c r="I4331" i="48"/>
  <c r="C4331" i="48"/>
  <c r="I4330" i="48"/>
  <c r="C4330" i="48"/>
  <c r="I4329" i="48"/>
  <c r="C4329" i="48"/>
  <c r="I4328" i="48"/>
  <c r="C4328" i="48"/>
  <c r="I4327" i="48"/>
  <c r="C4327" i="48"/>
  <c r="I4326" i="48"/>
  <c r="C4326" i="48"/>
  <c r="I4325" i="48"/>
  <c r="C4325" i="48"/>
  <c r="I4324" i="48"/>
  <c r="C4324" i="48"/>
  <c r="I4323" i="48"/>
  <c r="C4323" i="48"/>
  <c r="I4322" i="48"/>
  <c r="C4322" i="48"/>
  <c r="I4321" i="48"/>
  <c r="C4321" i="48"/>
  <c r="I4320" i="48"/>
  <c r="C4320" i="48"/>
  <c r="I4319" i="48"/>
  <c r="C4319" i="48"/>
  <c r="I4318" i="48"/>
  <c r="C4318" i="48"/>
  <c r="I4317" i="48"/>
  <c r="C4317" i="48"/>
  <c r="I4316" i="48"/>
  <c r="C4316" i="48"/>
  <c r="I4315" i="48"/>
  <c r="C4315" i="48"/>
  <c r="I4314" i="48"/>
  <c r="C4314" i="48"/>
  <c r="I4313" i="48"/>
  <c r="C4313" i="48"/>
  <c r="I4312" i="48"/>
  <c r="C4312" i="48"/>
  <c r="I4311" i="48"/>
  <c r="C4311" i="48"/>
  <c r="I4310" i="48"/>
  <c r="C4310" i="48"/>
  <c r="I4309" i="48"/>
  <c r="C4309" i="48"/>
  <c r="I4308" i="48"/>
  <c r="C4308" i="48"/>
  <c r="I4307" i="48"/>
  <c r="C4307" i="48"/>
  <c r="I4306" i="48"/>
  <c r="C4306" i="48"/>
  <c r="I4305" i="48"/>
  <c r="C4305" i="48"/>
  <c r="I4304" i="48"/>
  <c r="C4304" i="48"/>
  <c r="I4303" i="48"/>
  <c r="C4303" i="48"/>
  <c r="I4302" i="48"/>
  <c r="C4302" i="48"/>
  <c r="I4301" i="48"/>
  <c r="C4301" i="48"/>
  <c r="I4300" i="48"/>
  <c r="C4300" i="48"/>
  <c r="I4299" i="48"/>
  <c r="C4299" i="48"/>
  <c r="I4298" i="48"/>
  <c r="C4298" i="48"/>
  <c r="I4297" i="48"/>
  <c r="C4297" i="48"/>
  <c r="I4296" i="48"/>
  <c r="C4296" i="48"/>
  <c r="I4295" i="48"/>
  <c r="C4295" i="48"/>
  <c r="I4294" i="48"/>
  <c r="C4294" i="48"/>
  <c r="I4293" i="48"/>
  <c r="C4293" i="48"/>
  <c r="I4292" i="48"/>
  <c r="C4292" i="48"/>
  <c r="I4291" i="48"/>
  <c r="C4291" i="48"/>
  <c r="I4290" i="48"/>
  <c r="C4290" i="48"/>
  <c r="I4289" i="48"/>
  <c r="C4289" i="48"/>
  <c r="I4288" i="48"/>
  <c r="C4288" i="48"/>
  <c r="I4287" i="48"/>
  <c r="C4287" i="48"/>
  <c r="I4286" i="48"/>
  <c r="C4286" i="48"/>
  <c r="I4285" i="48"/>
  <c r="C4285" i="48"/>
  <c r="I4284" i="48"/>
  <c r="C4284" i="48"/>
  <c r="I4283" i="48"/>
  <c r="C4283" i="48"/>
  <c r="I4282" i="48"/>
  <c r="C4282" i="48"/>
  <c r="I4281" i="48"/>
  <c r="C4281" i="48"/>
  <c r="I4280" i="48"/>
  <c r="C4280" i="48"/>
  <c r="I4279" i="48"/>
  <c r="C4279" i="48"/>
  <c r="I4278" i="48"/>
  <c r="C4278" i="48"/>
  <c r="I4277" i="48"/>
  <c r="C4277" i="48"/>
  <c r="I4276" i="48"/>
  <c r="C4276" i="48"/>
  <c r="I4275" i="48"/>
  <c r="C4275" i="48"/>
  <c r="I4274" i="48"/>
  <c r="C4274" i="48"/>
  <c r="I4273" i="48"/>
  <c r="C4273" i="48"/>
  <c r="I4272" i="48"/>
  <c r="C4272" i="48"/>
  <c r="I4271" i="48"/>
  <c r="C4271" i="48"/>
  <c r="I4270" i="48"/>
  <c r="C4270" i="48"/>
  <c r="I4269" i="48"/>
  <c r="C4269" i="48"/>
  <c r="I4268" i="48"/>
  <c r="C4268" i="48"/>
  <c r="I4267" i="48"/>
  <c r="C4267" i="48"/>
  <c r="I4266" i="48"/>
  <c r="C4266" i="48"/>
  <c r="I4265" i="48"/>
  <c r="C4265" i="48"/>
  <c r="I4264" i="48"/>
  <c r="C4264" i="48"/>
  <c r="I4263" i="48"/>
  <c r="C4263" i="48"/>
  <c r="I4262" i="48"/>
  <c r="C4262" i="48"/>
  <c r="I4261" i="48"/>
  <c r="C4261" i="48"/>
  <c r="I4260" i="48"/>
  <c r="C4260" i="48"/>
  <c r="I4259" i="48"/>
  <c r="C4259" i="48"/>
  <c r="I4258" i="48"/>
  <c r="C4258" i="48"/>
  <c r="I4257" i="48"/>
  <c r="C4257" i="48"/>
  <c r="I4256" i="48"/>
  <c r="C4256" i="48"/>
  <c r="I4255" i="48"/>
  <c r="C4255" i="48"/>
  <c r="I4254" i="48"/>
  <c r="C4254" i="48"/>
  <c r="I4253" i="48"/>
  <c r="C4253" i="48"/>
  <c r="I4252" i="48"/>
  <c r="C4252" i="48"/>
  <c r="I4251" i="48"/>
  <c r="C4251" i="48"/>
  <c r="I4250" i="48"/>
  <c r="C4250" i="48"/>
  <c r="I4249" i="48"/>
  <c r="C4249" i="48"/>
  <c r="I4248" i="48"/>
  <c r="E4248" i="48"/>
  <c r="C4248" i="48"/>
  <c r="I4247" i="48"/>
  <c r="E4247" i="48"/>
  <c r="C4247" i="48"/>
  <c r="I4246" i="48"/>
  <c r="E4246" i="48"/>
  <c r="C4246" i="48"/>
  <c r="I4245" i="48"/>
  <c r="E4245" i="48"/>
  <c r="C4245" i="48"/>
  <c r="I4244" i="48"/>
  <c r="E4244" i="48"/>
  <c r="C4244" i="48"/>
  <c r="I4243" i="48"/>
  <c r="E4243" i="48"/>
  <c r="C4243" i="48"/>
  <c r="I4242" i="48"/>
  <c r="E4242" i="48"/>
  <c r="C4242" i="48"/>
  <c r="I4241" i="48"/>
  <c r="E4241" i="48"/>
  <c r="C4241" i="48"/>
  <c r="I4240" i="48"/>
  <c r="E4240" i="48"/>
  <c r="C4240" i="48"/>
  <c r="I4239" i="48"/>
  <c r="E4239" i="48"/>
  <c r="C4239" i="48"/>
  <c r="I4238" i="48"/>
  <c r="E4238" i="48"/>
  <c r="C4238" i="48"/>
  <c r="I4237" i="48"/>
  <c r="E4237" i="48"/>
  <c r="C4237" i="48"/>
  <c r="I4236" i="48"/>
  <c r="E4236" i="48"/>
  <c r="C4236" i="48"/>
  <c r="I4235" i="48"/>
  <c r="E4235" i="48"/>
  <c r="C4235" i="48"/>
  <c r="I4234" i="48"/>
  <c r="E4234" i="48"/>
  <c r="C4234" i="48"/>
  <c r="I4233" i="48"/>
  <c r="E4233" i="48"/>
  <c r="C4233" i="48"/>
  <c r="I4232" i="48"/>
  <c r="E4232" i="48"/>
  <c r="C4232" i="48"/>
  <c r="I4231" i="48"/>
  <c r="E4231" i="48"/>
  <c r="C4231" i="48"/>
  <c r="I4230" i="48"/>
  <c r="E4230" i="48"/>
  <c r="C4230" i="48"/>
  <c r="I4229" i="48"/>
  <c r="E4229" i="48"/>
  <c r="C4229" i="48"/>
  <c r="I4228" i="48"/>
  <c r="E4228" i="48"/>
  <c r="C4228" i="48"/>
  <c r="I4227" i="48"/>
  <c r="E4227" i="48"/>
  <c r="C4227" i="48"/>
  <c r="I4226" i="48"/>
  <c r="E4226" i="48"/>
  <c r="C4226" i="48"/>
  <c r="I4225" i="48"/>
  <c r="E4225" i="48"/>
  <c r="C4225" i="48"/>
  <c r="I4224" i="48"/>
  <c r="E4224" i="48"/>
  <c r="C4224" i="48"/>
  <c r="I4223" i="48"/>
  <c r="E4223" i="48"/>
  <c r="C4223" i="48"/>
  <c r="I4222" i="48"/>
  <c r="E4222" i="48"/>
  <c r="C4222" i="48"/>
  <c r="I4221" i="48"/>
  <c r="E4221" i="48"/>
  <c r="C4221" i="48"/>
  <c r="I4220" i="48"/>
  <c r="E4220" i="48"/>
  <c r="C4220" i="48"/>
  <c r="I4219" i="48"/>
  <c r="E4219" i="48"/>
  <c r="C4219" i="48"/>
  <c r="I4218" i="48"/>
  <c r="E4218" i="48"/>
  <c r="C4218" i="48"/>
  <c r="I4217" i="48"/>
  <c r="E4217" i="48"/>
  <c r="C4217" i="48"/>
  <c r="I4216" i="48"/>
  <c r="E4216" i="48"/>
  <c r="C4216" i="48"/>
  <c r="I4215" i="48"/>
  <c r="E4215" i="48"/>
  <c r="C4215" i="48"/>
  <c r="I4214" i="48"/>
  <c r="E4214" i="48"/>
  <c r="C4214" i="48"/>
  <c r="I4213" i="48"/>
  <c r="E4213" i="48"/>
  <c r="C4213" i="48"/>
  <c r="I4212" i="48"/>
  <c r="E4212" i="48"/>
  <c r="C4212" i="48"/>
  <c r="I4211" i="48"/>
  <c r="E4211" i="48"/>
  <c r="C4211" i="48"/>
  <c r="I4210" i="48"/>
  <c r="E4210" i="48"/>
  <c r="C4210" i="48"/>
  <c r="I4209" i="48"/>
  <c r="E4209" i="48"/>
  <c r="C4209" i="48"/>
  <c r="I4208" i="48"/>
  <c r="E4208" i="48"/>
  <c r="C4208" i="48"/>
  <c r="I4207" i="48"/>
  <c r="E4207" i="48"/>
  <c r="C4207" i="48"/>
  <c r="I4206" i="48"/>
  <c r="E4206" i="48"/>
  <c r="C4206" i="48"/>
  <c r="I4205" i="48"/>
  <c r="E4205" i="48"/>
  <c r="C4205" i="48"/>
  <c r="I4204" i="48"/>
  <c r="E4204" i="48"/>
  <c r="C4204" i="48"/>
  <c r="I4203" i="48"/>
  <c r="E4203" i="48"/>
  <c r="C4203" i="48"/>
  <c r="I4202" i="48"/>
  <c r="E4202" i="48"/>
  <c r="C4202" i="48"/>
  <c r="I4201" i="48"/>
  <c r="E4201" i="48"/>
  <c r="C4201" i="48"/>
  <c r="I4200" i="48"/>
  <c r="E4200" i="48"/>
  <c r="C4200" i="48"/>
  <c r="I4199" i="48"/>
  <c r="E4199" i="48"/>
  <c r="C4199" i="48"/>
  <c r="I4198" i="48"/>
  <c r="E4198" i="48"/>
  <c r="C4198" i="48"/>
  <c r="I4197" i="48"/>
  <c r="E4197" i="48"/>
  <c r="C4197" i="48"/>
  <c r="I4196" i="48"/>
  <c r="E4196" i="48"/>
  <c r="C4196" i="48"/>
  <c r="I4195" i="48"/>
  <c r="E4195" i="48"/>
  <c r="C4195" i="48"/>
  <c r="I4194" i="48"/>
  <c r="E4194" i="48"/>
  <c r="C4194" i="48"/>
  <c r="I4193" i="48"/>
  <c r="E4193" i="48"/>
  <c r="C4193" i="48"/>
  <c r="I4192" i="48"/>
  <c r="E4192" i="48"/>
  <c r="C4192" i="48"/>
  <c r="I4191" i="48"/>
  <c r="E4191" i="48"/>
  <c r="C4191" i="48"/>
  <c r="I4190" i="48"/>
  <c r="E4190" i="48"/>
  <c r="C4190" i="48"/>
  <c r="I4189" i="48"/>
  <c r="E4189" i="48"/>
  <c r="C4189" i="48"/>
  <c r="I4188" i="48"/>
  <c r="E4188" i="48"/>
  <c r="C4188" i="48"/>
  <c r="I4187" i="48"/>
  <c r="E4187" i="48"/>
  <c r="C4187" i="48"/>
  <c r="I4186" i="48"/>
  <c r="E4186" i="48"/>
  <c r="C4186" i="48"/>
  <c r="I4185" i="48"/>
  <c r="E4185" i="48"/>
  <c r="C4185" i="48"/>
  <c r="I4184" i="48"/>
  <c r="E4184" i="48"/>
  <c r="C4184" i="48"/>
  <c r="I4183" i="48"/>
  <c r="E4183" i="48"/>
  <c r="C4183" i="48"/>
  <c r="I4182" i="48"/>
  <c r="E4182" i="48"/>
  <c r="C4182" i="48"/>
  <c r="I4181" i="48"/>
  <c r="E4181" i="48"/>
  <c r="C4181" i="48"/>
  <c r="I4180" i="48"/>
  <c r="E4180" i="48"/>
  <c r="C4180" i="48"/>
  <c r="I4179" i="48"/>
  <c r="E4179" i="48"/>
  <c r="C4179" i="48"/>
  <c r="I4178" i="48"/>
  <c r="E4178" i="48"/>
  <c r="C4178" i="48"/>
  <c r="I4177" i="48"/>
  <c r="E4177" i="48"/>
  <c r="C4177" i="48"/>
  <c r="I4176" i="48"/>
  <c r="E4176" i="48"/>
  <c r="C4176" i="48"/>
  <c r="I4175" i="48"/>
  <c r="E4175" i="48"/>
  <c r="C4175" i="48"/>
  <c r="I4174" i="48"/>
  <c r="E4174" i="48"/>
  <c r="C4174" i="48"/>
  <c r="I4173" i="48"/>
  <c r="E4173" i="48"/>
  <c r="C4173" i="48"/>
  <c r="I4172" i="48"/>
  <c r="C4172" i="48"/>
  <c r="I4171" i="48"/>
  <c r="C4171" i="48"/>
  <c r="I4170" i="48"/>
  <c r="C4170" i="48"/>
  <c r="I4169" i="48"/>
  <c r="C4169" i="48"/>
  <c r="I4168" i="48"/>
  <c r="C4168" i="48"/>
  <c r="I4167" i="48"/>
  <c r="C4167" i="48"/>
  <c r="I4166" i="48"/>
  <c r="C4166" i="48"/>
  <c r="I4165" i="48"/>
  <c r="C4165" i="48"/>
  <c r="I4164" i="48"/>
  <c r="C4164" i="48"/>
  <c r="I4163" i="48"/>
  <c r="C4163" i="48"/>
  <c r="I4162" i="48"/>
  <c r="C4162" i="48"/>
  <c r="I4161" i="48"/>
  <c r="C4161" i="48"/>
  <c r="I4160" i="48"/>
  <c r="C4160" i="48"/>
  <c r="I4159" i="48"/>
  <c r="C4159" i="48"/>
  <c r="I4158" i="48"/>
  <c r="C4158" i="48"/>
  <c r="I4157" i="48"/>
  <c r="C4157" i="48"/>
  <c r="I4156" i="48"/>
  <c r="C4156" i="48"/>
  <c r="I4155" i="48"/>
  <c r="C4155" i="48"/>
  <c r="I4154" i="48"/>
  <c r="C4154" i="48"/>
  <c r="I4153" i="48"/>
  <c r="C4153" i="48"/>
  <c r="I4152" i="48"/>
  <c r="C4152" i="48"/>
  <c r="I4151" i="48"/>
  <c r="C4151" i="48"/>
  <c r="I4150" i="48"/>
  <c r="C4150" i="48"/>
  <c r="I4149" i="48"/>
  <c r="C4149" i="48"/>
  <c r="I4148" i="48"/>
  <c r="C4148" i="48"/>
  <c r="I4147" i="48"/>
  <c r="C4147" i="48"/>
  <c r="I4146" i="48"/>
  <c r="C4146" i="48"/>
  <c r="I4145" i="48"/>
  <c r="C4145" i="48"/>
  <c r="I4144" i="48"/>
  <c r="C4144" i="48"/>
  <c r="I4143" i="48"/>
  <c r="C4143" i="48"/>
  <c r="I4142" i="48"/>
  <c r="C4142" i="48"/>
  <c r="I4141" i="48"/>
  <c r="C4141" i="48"/>
  <c r="I4140" i="48"/>
  <c r="C4140" i="48"/>
  <c r="I4139" i="48"/>
  <c r="C4139" i="48"/>
  <c r="I4138" i="48"/>
  <c r="C4138" i="48"/>
  <c r="I4137" i="48"/>
  <c r="C4137" i="48"/>
  <c r="I4136" i="48"/>
  <c r="C4136" i="48"/>
  <c r="I4135" i="48"/>
  <c r="C4135" i="48"/>
  <c r="I4134" i="48"/>
  <c r="C4134" i="48"/>
  <c r="I4133" i="48"/>
  <c r="C4133" i="48"/>
  <c r="I4132" i="48"/>
  <c r="C4132" i="48"/>
  <c r="I4131" i="48"/>
  <c r="C4131" i="48"/>
  <c r="I4130" i="48"/>
  <c r="C4130" i="48"/>
  <c r="I4129" i="48"/>
  <c r="C4129" i="48"/>
  <c r="I4128" i="48"/>
  <c r="C4128" i="48"/>
  <c r="I4127" i="48"/>
  <c r="C4127" i="48"/>
  <c r="I4126" i="48"/>
  <c r="C4126" i="48"/>
  <c r="I4125" i="48"/>
  <c r="C4125" i="48"/>
  <c r="I4124" i="48"/>
  <c r="C4124" i="48"/>
  <c r="I4123" i="48"/>
  <c r="C4123" i="48"/>
  <c r="I4122" i="48"/>
  <c r="C4122" i="48"/>
  <c r="I4121" i="48"/>
  <c r="C4121" i="48"/>
  <c r="I4120" i="48"/>
  <c r="C4120" i="48"/>
  <c r="I4119" i="48"/>
  <c r="C4119" i="48"/>
  <c r="I4118" i="48"/>
  <c r="C4118" i="48"/>
  <c r="I4117" i="48"/>
  <c r="C4117" i="48"/>
  <c r="I4116" i="48"/>
  <c r="C4116" i="48"/>
  <c r="I4115" i="48"/>
  <c r="C4115" i="48"/>
  <c r="I4114" i="48"/>
  <c r="C4114" i="48"/>
  <c r="I4113" i="48"/>
  <c r="C4113" i="48"/>
  <c r="I4112" i="48"/>
  <c r="C4112" i="48"/>
  <c r="I4111" i="48"/>
  <c r="C4111" i="48"/>
  <c r="I4110" i="48"/>
  <c r="C4110" i="48"/>
  <c r="I4109" i="48"/>
  <c r="C4109" i="48"/>
  <c r="I4108" i="48"/>
  <c r="C4108" i="48"/>
  <c r="I4107" i="48"/>
  <c r="C4107" i="48"/>
  <c r="I4106" i="48"/>
  <c r="C4106" i="48"/>
  <c r="I4105" i="48"/>
  <c r="C4105" i="48"/>
  <c r="I4104" i="48"/>
  <c r="C4104" i="48"/>
  <c r="I4103" i="48"/>
  <c r="C4103" i="48"/>
  <c r="I4102" i="48"/>
  <c r="C4102" i="48"/>
  <c r="I4101" i="48"/>
  <c r="C4101" i="48"/>
  <c r="I4100" i="48"/>
  <c r="C4100" i="48"/>
  <c r="I4099" i="48"/>
  <c r="C4099" i="48"/>
  <c r="I4098" i="48"/>
  <c r="C4098" i="48"/>
  <c r="I4097" i="48"/>
  <c r="C4097" i="48"/>
  <c r="I4096" i="48"/>
  <c r="C4096" i="48"/>
  <c r="I4095" i="48"/>
  <c r="C4095" i="48"/>
  <c r="I4094" i="48"/>
  <c r="C4094" i="48"/>
  <c r="I4093" i="48"/>
  <c r="C4093" i="48"/>
  <c r="I4092" i="48"/>
  <c r="C4092" i="48"/>
  <c r="I4091" i="48"/>
  <c r="C4091" i="48"/>
  <c r="I4090" i="48"/>
  <c r="C4090" i="48"/>
  <c r="I4089" i="48"/>
  <c r="C4089" i="48"/>
  <c r="I4088" i="48"/>
  <c r="C4088" i="48"/>
  <c r="I4087" i="48"/>
  <c r="C4087" i="48"/>
  <c r="I4086" i="48"/>
  <c r="C4086" i="48"/>
  <c r="I4085" i="48"/>
  <c r="C4085" i="48"/>
  <c r="I4084" i="48"/>
  <c r="C4084" i="48"/>
  <c r="I4083" i="48"/>
  <c r="C4083" i="48"/>
  <c r="I4082" i="48"/>
  <c r="C4082" i="48"/>
  <c r="I4081" i="48"/>
  <c r="C4081" i="48"/>
  <c r="I4080" i="48"/>
  <c r="C4080" i="48"/>
  <c r="I4079" i="48"/>
  <c r="C4079" i="48"/>
  <c r="I4078" i="48"/>
  <c r="C4078" i="48"/>
  <c r="I4077" i="48"/>
  <c r="C4077" i="48"/>
  <c r="I4076" i="48"/>
  <c r="C4076" i="48"/>
  <c r="I4075" i="48"/>
  <c r="C4075" i="48"/>
  <c r="I4074" i="48"/>
  <c r="C4074" i="48"/>
  <c r="I4073" i="48"/>
  <c r="C4073" i="48"/>
  <c r="I4072" i="48"/>
  <c r="C4072" i="48"/>
  <c r="I4071" i="48"/>
  <c r="C4071" i="48"/>
  <c r="I4070" i="48"/>
  <c r="C4070" i="48"/>
  <c r="I4069" i="48"/>
  <c r="C4069" i="48"/>
  <c r="I4068" i="48"/>
  <c r="C4068" i="48"/>
  <c r="I4067" i="48"/>
  <c r="C4067" i="48"/>
  <c r="I4066" i="48"/>
  <c r="C4066" i="48"/>
  <c r="I4065" i="48"/>
  <c r="C4065" i="48"/>
  <c r="I4064" i="48"/>
  <c r="C4064" i="48"/>
  <c r="I4063" i="48"/>
  <c r="C4063" i="48"/>
  <c r="I4062" i="48"/>
  <c r="C4062" i="48"/>
  <c r="I4061" i="48"/>
  <c r="C4061" i="48"/>
  <c r="I4060" i="48"/>
  <c r="C4060" i="48"/>
  <c r="I4059" i="48"/>
  <c r="C4059" i="48"/>
  <c r="I4058" i="48"/>
  <c r="C4058" i="48"/>
  <c r="I4057" i="48"/>
  <c r="C4057" i="48"/>
  <c r="I4056" i="48"/>
  <c r="C4056" i="48"/>
  <c r="I4055" i="48"/>
  <c r="C4055" i="48"/>
  <c r="I4054" i="48"/>
  <c r="C4054" i="48"/>
  <c r="I4053" i="48"/>
  <c r="C4053" i="48"/>
  <c r="I4052" i="48"/>
  <c r="C4052" i="48"/>
  <c r="I4051" i="48"/>
  <c r="C4051" i="48"/>
  <c r="I4050" i="48"/>
  <c r="C4050" i="48"/>
  <c r="I4049" i="48"/>
  <c r="C4049" i="48"/>
  <c r="I4048" i="48"/>
  <c r="C4048" i="48"/>
  <c r="I4047" i="48"/>
  <c r="C4047" i="48"/>
  <c r="I4046" i="48"/>
  <c r="C4046" i="48"/>
  <c r="I4045" i="48"/>
  <c r="C4045" i="48"/>
  <c r="I4044" i="48"/>
  <c r="C4044" i="48"/>
  <c r="I4043" i="48"/>
  <c r="C4043" i="48"/>
  <c r="I4042" i="48"/>
  <c r="C4042" i="48"/>
  <c r="I4041" i="48"/>
  <c r="C4041" i="48"/>
  <c r="I4040" i="48"/>
  <c r="C4040" i="48"/>
  <c r="I4039" i="48"/>
  <c r="C4039" i="48"/>
  <c r="I4038" i="48"/>
  <c r="C4038" i="48"/>
  <c r="I4037" i="48"/>
  <c r="C4037" i="48"/>
  <c r="I4036" i="48"/>
  <c r="C4036" i="48"/>
  <c r="I4035" i="48"/>
  <c r="C4035" i="48"/>
  <c r="I4034" i="48"/>
  <c r="C4034" i="48"/>
  <c r="I4033" i="48"/>
  <c r="C4033" i="48"/>
  <c r="I4032" i="48"/>
  <c r="C4032" i="48"/>
  <c r="I4031" i="48"/>
  <c r="C4031" i="48"/>
  <c r="I4030" i="48"/>
  <c r="C4030" i="48"/>
  <c r="I4029" i="48"/>
  <c r="C4029" i="48"/>
  <c r="I4028" i="48"/>
  <c r="C4028" i="48"/>
  <c r="I4027" i="48"/>
  <c r="C4027" i="48"/>
  <c r="I4026" i="48"/>
  <c r="C4026" i="48"/>
  <c r="I4025" i="48"/>
  <c r="C4025" i="48"/>
  <c r="I4024" i="48"/>
  <c r="C4024" i="48"/>
  <c r="I4023" i="48"/>
  <c r="C4023" i="48"/>
  <c r="I4022" i="48"/>
  <c r="C4022" i="48"/>
  <c r="I4021" i="48"/>
  <c r="C4021" i="48"/>
  <c r="I4020" i="48"/>
  <c r="C4020" i="48"/>
  <c r="I4019" i="48"/>
  <c r="C4019" i="48"/>
  <c r="I4018" i="48"/>
  <c r="C4018" i="48"/>
  <c r="I4017" i="48"/>
  <c r="C4017" i="48"/>
  <c r="I4016" i="48"/>
  <c r="C4016" i="48"/>
  <c r="I4015" i="48"/>
  <c r="C4015" i="48"/>
  <c r="I4014" i="48"/>
  <c r="C4014" i="48"/>
  <c r="I4013" i="48"/>
  <c r="C4013" i="48"/>
  <c r="I4012" i="48"/>
  <c r="C4012" i="48"/>
  <c r="I4011" i="48"/>
  <c r="C4011" i="48"/>
  <c r="I4010" i="48"/>
  <c r="C4010" i="48"/>
  <c r="I4009" i="48"/>
  <c r="C4009" i="48"/>
  <c r="I4008" i="48"/>
  <c r="C4008" i="48"/>
  <c r="I4007" i="48"/>
  <c r="C4007" i="48"/>
  <c r="I4006" i="48"/>
  <c r="C4006" i="48"/>
  <c r="I4005" i="48"/>
  <c r="C4005" i="48"/>
  <c r="I4004" i="48"/>
  <c r="C4004" i="48"/>
  <c r="I4003" i="48"/>
  <c r="C4003" i="48"/>
  <c r="I4002" i="48"/>
  <c r="C4002" i="48"/>
  <c r="I4001" i="48"/>
  <c r="C4001" i="48"/>
  <c r="I4000" i="48"/>
  <c r="C4000" i="48"/>
  <c r="I3999" i="48"/>
  <c r="C3999" i="48"/>
  <c r="I3998" i="48"/>
  <c r="C3998" i="48"/>
  <c r="I3997" i="48"/>
  <c r="C3997" i="48"/>
  <c r="I3996" i="48"/>
  <c r="C3996" i="48"/>
  <c r="I3995" i="48"/>
  <c r="C3995" i="48"/>
  <c r="I3994" i="48"/>
  <c r="C3994" i="48"/>
  <c r="I3993" i="48"/>
  <c r="C3993" i="48"/>
  <c r="I3992" i="48"/>
  <c r="C3992" i="48"/>
  <c r="I3991" i="48"/>
  <c r="C3991" i="48"/>
  <c r="I3990" i="48"/>
  <c r="C3990" i="48"/>
  <c r="I3989" i="48"/>
  <c r="C3989" i="48"/>
  <c r="I3988" i="48"/>
  <c r="C3988" i="48"/>
  <c r="I3987" i="48"/>
  <c r="C3987" i="48"/>
  <c r="I3986" i="48"/>
  <c r="C3986" i="48"/>
  <c r="I3985" i="48"/>
  <c r="C3985" i="48"/>
  <c r="I3984" i="48"/>
  <c r="C3984" i="48"/>
  <c r="I3983" i="48"/>
  <c r="C3983" i="48"/>
  <c r="I3982" i="48"/>
  <c r="C3982" i="48"/>
  <c r="I3981" i="48"/>
  <c r="C3981" i="48"/>
  <c r="I3980" i="48"/>
  <c r="C3980" i="48"/>
  <c r="I3979" i="48"/>
  <c r="C3979" i="48"/>
  <c r="I3978" i="48"/>
  <c r="C3978" i="48"/>
  <c r="I3977" i="48"/>
  <c r="C3977" i="48"/>
  <c r="I3976" i="48"/>
  <c r="C3976" i="48"/>
  <c r="I3975" i="48"/>
  <c r="C3975" i="48"/>
  <c r="I3974" i="48"/>
  <c r="C3974" i="48"/>
  <c r="I3973" i="48"/>
  <c r="C3973" i="48"/>
  <c r="I3972" i="48"/>
  <c r="C3972" i="48"/>
  <c r="I3971" i="48"/>
  <c r="C3971" i="48"/>
  <c r="I3970" i="48"/>
  <c r="C3970" i="48"/>
  <c r="I3969" i="48"/>
  <c r="C3969" i="48"/>
  <c r="I3968" i="48"/>
  <c r="C3968" i="48"/>
  <c r="I3967" i="48"/>
  <c r="C3967" i="48"/>
  <c r="I3966" i="48"/>
  <c r="C3966" i="48"/>
  <c r="I3965" i="48"/>
  <c r="C3965" i="48"/>
  <c r="I3964" i="48"/>
  <c r="C3964" i="48"/>
  <c r="I3963" i="48"/>
  <c r="C3963" i="48"/>
  <c r="I3962" i="48"/>
  <c r="C3962" i="48"/>
  <c r="I3961" i="48"/>
  <c r="C3961" i="48"/>
  <c r="I3960" i="48"/>
  <c r="C3960" i="48"/>
  <c r="I3959" i="48"/>
  <c r="C3959" i="48"/>
  <c r="I3958" i="48"/>
  <c r="C3958" i="48"/>
  <c r="I3957" i="48"/>
  <c r="C3957" i="48"/>
  <c r="I3956" i="48"/>
  <c r="C3956" i="48"/>
  <c r="I3955" i="48"/>
  <c r="C3955" i="48"/>
  <c r="I3954" i="48"/>
  <c r="C3954" i="48"/>
  <c r="I3953" i="48"/>
  <c r="C3953" i="48"/>
  <c r="I3952" i="48"/>
  <c r="C3952" i="48"/>
  <c r="I3951" i="48"/>
  <c r="C3951" i="48"/>
  <c r="I3950" i="48"/>
  <c r="C3950" i="48"/>
  <c r="I3949" i="48"/>
  <c r="C3949" i="48"/>
  <c r="I3948" i="48"/>
  <c r="C3948" i="48"/>
  <c r="I3947" i="48"/>
  <c r="C3947" i="48"/>
  <c r="I3946" i="48"/>
  <c r="C3946" i="48"/>
  <c r="I3945" i="48"/>
  <c r="C3945" i="48"/>
  <c r="I3944" i="48"/>
  <c r="C3944" i="48"/>
  <c r="I3943" i="48"/>
  <c r="C3943" i="48"/>
  <c r="I3942" i="48"/>
  <c r="C3942" i="48"/>
  <c r="I3941" i="48"/>
  <c r="C3941" i="48"/>
  <c r="I3940" i="48"/>
  <c r="C3940" i="48"/>
  <c r="I3939" i="48"/>
  <c r="C3939" i="48"/>
  <c r="I3938" i="48"/>
  <c r="C3938" i="48"/>
  <c r="I3937" i="48"/>
  <c r="C3937" i="48"/>
  <c r="I3936" i="48"/>
  <c r="C3936" i="48"/>
  <c r="I3935" i="48"/>
  <c r="C3935" i="48"/>
  <c r="I3934" i="48"/>
  <c r="C3934" i="48"/>
  <c r="I3933" i="48"/>
  <c r="C3933" i="48"/>
  <c r="I3932" i="48"/>
  <c r="C3932" i="48"/>
  <c r="I3931" i="48"/>
  <c r="C3931" i="48"/>
  <c r="I3930" i="48"/>
  <c r="C3930" i="48"/>
  <c r="I3929" i="48"/>
  <c r="C3929" i="48"/>
  <c r="I3928" i="48"/>
  <c r="C3928" i="48"/>
  <c r="I3927" i="48"/>
  <c r="C3927" i="48"/>
  <c r="I3926" i="48"/>
  <c r="C3926" i="48"/>
  <c r="I3925" i="48"/>
  <c r="C3925" i="48"/>
  <c r="I3924" i="48"/>
  <c r="C3924" i="48"/>
  <c r="I3923" i="48"/>
  <c r="C3923" i="48"/>
  <c r="I3922" i="48"/>
  <c r="C3922" i="48"/>
  <c r="I3921" i="48"/>
  <c r="C3921" i="48"/>
  <c r="I3920" i="48"/>
  <c r="C3920" i="48"/>
  <c r="I3919" i="48"/>
  <c r="C3919" i="48"/>
  <c r="I3918" i="48"/>
  <c r="C3918" i="48"/>
  <c r="I3917" i="48"/>
  <c r="C3917" i="48"/>
  <c r="I3916" i="48"/>
  <c r="C3916" i="48"/>
  <c r="I3915" i="48"/>
  <c r="C3915" i="48"/>
  <c r="I3914" i="48"/>
  <c r="C3914" i="48"/>
  <c r="I3913" i="48"/>
  <c r="C3913" i="48"/>
  <c r="I3912" i="48"/>
  <c r="C3912" i="48"/>
  <c r="I3911" i="48"/>
  <c r="C3911" i="48"/>
  <c r="I3910" i="48"/>
  <c r="C3910" i="48"/>
  <c r="I3909" i="48"/>
  <c r="C3909" i="48"/>
  <c r="I3908" i="48"/>
  <c r="C3908" i="48"/>
  <c r="I3907" i="48"/>
  <c r="C3907" i="48"/>
  <c r="I3906" i="48"/>
  <c r="C3906" i="48"/>
  <c r="I3905" i="48"/>
  <c r="C3905" i="48"/>
  <c r="I3904" i="48"/>
  <c r="C3904" i="48"/>
  <c r="I3903" i="48"/>
  <c r="C3903" i="48"/>
  <c r="I3902" i="48"/>
  <c r="C3902" i="48"/>
  <c r="I3901" i="48"/>
  <c r="C3901" i="48"/>
  <c r="I3900" i="48"/>
  <c r="C3900" i="48"/>
  <c r="I3899" i="48"/>
  <c r="C3899" i="48"/>
  <c r="I3898" i="48"/>
  <c r="C3898" i="48"/>
  <c r="I3897" i="48"/>
  <c r="C3897" i="48"/>
  <c r="I3896" i="48"/>
  <c r="C3896" i="48"/>
  <c r="I3895" i="48"/>
  <c r="C3895" i="48"/>
  <c r="I3894" i="48"/>
  <c r="C3894" i="48"/>
  <c r="I3893" i="48"/>
  <c r="C3893" i="48"/>
  <c r="I3892" i="48"/>
  <c r="C3892" i="48"/>
  <c r="I3891" i="48"/>
  <c r="C3891" i="48"/>
  <c r="I3890" i="48"/>
  <c r="C3890" i="48"/>
  <c r="I3889" i="48"/>
  <c r="C3889" i="48"/>
  <c r="I3888" i="48"/>
  <c r="C3888" i="48"/>
  <c r="I3887" i="48"/>
  <c r="C3887" i="48"/>
  <c r="I3886" i="48"/>
  <c r="C3886" i="48"/>
  <c r="I3885" i="48"/>
  <c r="C3885" i="48"/>
  <c r="I3884" i="48"/>
  <c r="C3884" i="48"/>
  <c r="I3883" i="48"/>
  <c r="C3883" i="48"/>
  <c r="I3882" i="48"/>
  <c r="C3882" i="48"/>
  <c r="I3881" i="48"/>
  <c r="C3881" i="48"/>
  <c r="I3880" i="48"/>
  <c r="C3880" i="48"/>
  <c r="I3879" i="48"/>
  <c r="C3879" i="48"/>
  <c r="I3878" i="48"/>
  <c r="C3878" i="48"/>
  <c r="I3877" i="48"/>
  <c r="C3877" i="48"/>
  <c r="I3876" i="48"/>
  <c r="C3876" i="48"/>
  <c r="I3875" i="48"/>
  <c r="C3875" i="48"/>
  <c r="I3874" i="48"/>
  <c r="C3874" i="48"/>
  <c r="I3873" i="48"/>
  <c r="C3873" i="48"/>
  <c r="I3872" i="48"/>
  <c r="C3872" i="48"/>
  <c r="I3871" i="48"/>
  <c r="C3871" i="48"/>
  <c r="I3870" i="48"/>
  <c r="C3870" i="48"/>
  <c r="I3869" i="48"/>
  <c r="C3869" i="48"/>
  <c r="I3868" i="48"/>
  <c r="C3868" i="48"/>
  <c r="I3867" i="48"/>
  <c r="C3867" i="48"/>
  <c r="I3866" i="48"/>
  <c r="C3866" i="48"/>
  <c r="I3865" i="48"/>
  <c r="C3865" i="48"/>
  <c r="I3864" i="48"/>
  <c r="C3864" i="48"/>
  <c r="I3863" i="48"/>
  <c r="C3863" i="48"/>
  <c r="I3862" i="48"/>
  <c r="C3862" i="48"/>
  <c r="I3861" i="48"/>
  <c r="C3861" i="48"/>
  <c r="I3860" i="48"/>
  <c r="C3860" i="48"/>
  <c r="I3859" i="48"/>
  <c r="C3859" i="48"/>
  <c r="I3858" i="48"/>
  <c r="C3858" i="48"/>
  <c r="I3857" i="48"/>
  <c r="C3857" i="48"/>
  <c r="I3856" i="48"/>
  <c r="C3856" i="48"/>
  <c r="I3855" i="48"/>
  <c r="C3855" i="48"/>
  <c r="I3854" i="48"/>
  <c r="C3854" i="48"/>
  <c r="I3853" i="48"/>
  <c r="C3853" i="48"/>
  <c r="I3852" i="48"/>
  <c r="C3852" i="48"/>
  <c r="I3851" i="48"/>
  <c r="C3851" i="48"/>
  <c r="I3850" i="48"/>
  <c r="C3850" i="48"/>
  <c r="I3849" i="48"/>
  <c r="C3849" i="48"/>
  <c r="I3848" i="48"/>
  <c r="C3848" i="48"/>
  <c r="I3847" i="48"/>
  <c r="C3847" i="48"/>
  <c r="I3846" i="48"/>
  <c r="C3846" i="48"/>
  <c r="I3845" i="48"/>
  <c r="C3845" i="48"/>
  <c r="I3844" i="48"/>
  <c r="C3844" i="48"/>
  <c r="I3843" i="48"/>
  <c r="C3843" i="48"/>
  <c r="I3842" i="48"/>
  <c r="C3842" i="48"/>
  <c r="I3841" i="48"/>
  <c r="C3841" i="48"/>
  <c r="I3840" i="48"/>
  <c r="C3840" i="48"/>
  <c r="I3839" i="48"/>
  <c r="C3839" i="48"/>
  <c r="I3838" i="48"/>
  <c r="C3838" i="48"/>
  <c r="I3837" i="48"/>
  <c r="C3837" i="48"/>
  <c r="I3836" i="48"/>
  <c r="C3836" i="48"/>
  <c r="I3835" i="48"/>
  <c r="C3835" i="48"/>
  <c r="I3834" i="48"/>
  <c r="C3834" i="48"/>
  <c r="I3833" i="48"/>
  <c r="C3833" i="48"/>
  <c r="I3832" i="48"/>
  <c r="C3832" i="48"/>
  <c r="I3831" i="48"/>
  <c r="C3831" i="48"/>
  <c r="I3830" i="48"/>
  <c r="C3830" i="48"/>
  <c r="I3829" i="48"/>
  <c r="C3829" i="48"/>
  <c r="I3828" i="48"/>
  <c r="C3828" i="48"/>
  <c r="I3827" i="48"/>
  <c r="C3827" i="48"/>
  <c r="I3826" i="48"/>
  <c r="C3826" i="48"/>
  <c r="I3825" i="48"/>
  <c r="C3825" i="48"/>
  <c r="I3824" i="48"/>
  <c r="C3824" i="48"/>
  <c r="I3823" i="48"/>
  <c r="C3823" i="48"/>
  <c r="I3822" i="48"/>
  <c r="C3822" i="48"/>
  <c r="I3821" i="48"/>
  <c r="C3821" i="48"/>
  <c r="I3820" i="48"/>
  <c r="C3820" i="48"/>
  <c r="I3819" i="48"/>
  <c r="C3819" i="48"/>
  <c r="I3818" i="48"/>
  <c r="C3818" i="48"/>
  <c r="I3817" i="48"/>
  <c r="C3817" i="48"/>
  <c r="I3816" i="48"/>
  <c r="C3816" i="48"/>
  <c r="I3815" i="48"/>
  <c r="C3815" i="48"/>
  <c r="I3814" i="48"/>
  <c r="C3814" i="48"/>
  <c r="I3813" i="48"/>
  <c r="C3813" i="48"/>
  <c r="I3812" i="48"/>
  <c r="C3812" i="48"/>
  <c r="I3811" i="48"/>
  <c r="C3811" i="48"/>
  <c r="I3810" i="48"/>
  <c r="C3810" i="48"/>
  <c r="I3809" i="48"/>
  <c r="C3809" i="48"/>
  <c r="I3808" i="48"/>
  <c r="C3808" i="48"/>
  <c r="I3807" i="48"/>
  <c r="C3807" i="48"/>
  <c r="I3806" i="48"/>
  <c r="C3806" i="48"/>
  <c r="I3805" i="48"/>
  <c r="C3805" i="48"/>
  <c r="I3804" i="48"/>
  <c r="C3804" i="48"/>
  <c r="I3803" i="48"/>
  <c r="C3803" i="48"/>
  <c r="I3802" i="48"/>
  <c r="C3802" i="48"/>
  <c r="I3801" i="48"/>
  <c r="C3801" i="48"/>
  <c r="I3800" i="48"/>
  <c r="C3800" i="48"/>
  <c r="I3799" i="48"/>
  <c r="C3799" i="48"/>
  <c r="I3798" i="48"/>
  <c r="C3798" i="48"/>
  <c r="I3797" i="48"/>
  <c r="C3797" i="48"/>
  <c r="I3796" i="48"/>
  <c r="C3796" i="48"/>
  <c r="I3795" i="48"/>
  <c r="C3795" i="48"/>
  <c r="I3794" i="48"/>
  <c r="C3794" i="48"/>
  <c r="I3793" i="48"/>
  <c r="C3793" i="48"/>
  <c r="I3792" i="48"/>
  <c r="C3792" i="48"/>
  <c r="I3791" i="48"/>
  <c r="C3791" i="48"/>
  <c r="I3790" i="48"/>
  <c r="C3790" i="48"/>
  <c r="I3789" i="48"/>
  <c r="C3789" i="48"/>
  <c r="I3788" i="48"/>
  <c r="C3788" i="48"/>
  <c r="I3787" i="48"/>
  <c r="C3787" i="48"/>
  <c r="I3786" i="48"/>
  <c r="C3786" i="48"/>
  <c r="I3785" i="48"/>
  <c r="C3785" i="48"/>
  <c r="I3784" i="48"/>
  <c r="C3784" i="48"/>
  <c r="I3783" i="48"/>
  <c r="C3783" i="48"/>
  <c r="I3782" i="48"/>
  <c r="C3782" i="48"/>
  <c r="I3781" i="48"/>
  <c r="C3781" i="48"/>
  <c r="I3780" i="48"/>
  <c r="C3780" i="48"/>
  <c r="I3779" i="48"/>
  <c r="C3779" i="48"/>
  <c r="I3778" i="48"/>
  <c r="C3778" i="48"/>
  <c r="I3777" i="48"/>
  <c r="C3777" i="48"/>
  <c r="I3776" i="48"/>
  <c r="C3776" i="48"/>
  <c r="I3775" i="48"/>
  <c r="C3775" i="48"/>
  <c r="I3774" i="48"/>
  <c r="C3774" i="48"/>
  <c r="I3773" i="48"/>
  <c r="C3773" i="48"/>
  <c r="I3772" i="48"/>
  <c r="C3772" i="48"/>
  <c r="I3771" i="48"/>
  <c r="C3771" i="48"/>
  <c r="I3770" i="48"/>
  <c r="C3770" i="48"/>
  <c r="I3769" i="48"/>
  <c r="C3769" i="48"/>
  <c r="I3768" i="48"/>
  <c r="C3768" i="48"/>
  <c r="I3767" i="48"/>
  <c r="C3767" i="48"/>
  <c r="I3766" i="48"/>
  <c r="C3766" i="48"/>
  <c r="I3765" i="48"/>
  <c r="C3765" i="48"/>
  <c r="I3764" i="48"/>
  <c r="C3764" i="48"/>
  <c r="I3763" i="48"/>
  <c r="C3763" i="48"/>
  <c r="I3762" i="48"/>
  <c r="C3762" i="48"/>
  <c r="I3761" i="48"/>
  <c r="C3761" i="48"/>
  <c r="I3760" i="48"/>
  <c r="C3760" i="48"/>
  <c r="I3759" i="48"/>
  <c r="C3759" i="48"/>
  <c r="I3758" i="48"/>
  <c r="C3758" i="48"/>
  <c r="I3757" i="48"/>
  <c r="C3757" i="48"/>
  <c r="I3756" i="48"/>
  <c r="C3756" i="48"/>
  <c r="I3755" i="48"/>
  <c r="C3755" i="48"/>
  <c r="I3754" i="48"/>
  <c r="C3754" i="48"/>
  <c r="I3753" i="48"/>
  <c r="C3753" i="48"/>
  <c r="I3752" i="48"/>
  <c r="C3752" i="48"/>
  <c r="I3751" i="48"/>
  <c r="C3751" i="48"/>
  <c r="I3750" i="48"/>
  <c r="C3750" i="48"/>
  <c r="I3749" i="48"/>
  <c r="C3749" i="48"/>
  <c r="I3748" i="48"/>
  <c r="C3748" i="48"/>
  <c r="I3747" i="48"/>
  <c r="C3747" i="48"/>
  <c r="I3746" i="48"/>
  <c r="C3746" i="48"/>
  <c r="I3745" i="48"/>
  <c r="C3745" i="48"/>
  <c r="I3744" i="48"/>
  <c r="C3744" i="48"/>
  <c r="I3743" i="48"/>
  <c r="C3743" i="48"/>
  <c r="I3742" i="48"/>
  <c r="C3742" i="48"/>
  <c r="I3741" i="48"/>
  <c r="C3741" i="48"/>
  <c r="I3740" i="48"/>
  <c r="C3740" i="48"/>
  <c r="I3739" i="48"/>
  <c r="C3739" i="48"/>
  <c r="I3738" i="48"/>
  <c r="C3738" i="48"/>
  <c r="I3737" i="48"/>
  <c r="C3737" i="48"/>
  <c r="I3736" i="48"/>
  <c r="C3736" i="48"/>
  <c r="I3735" i="48"/>
  <c r="C3735" i="48"/>
  <c r="I3734" i="48"/>
  <c r="C3734" i="48"/>
  <c r="I3733" i="48"/>
  <c r="C3733" i="48"/>
  <c r="I3732" i="48"/>
  <c r="C3732" i="48"/>
  <c r="I3731" i="48"/>
  <c r="C3731" i="48"/>
  <c r="I3730" i="48"/>
  <c r="C3730" i="48"/>
  <c r="I3729" i="48"/>
  <c r="C3729" i="48"/>
  <c r="I3728" i="48"/>
  <c r="C3728" i="48"/>
  <c r="I3727" i="48"/>
  <c r="C3727" i="48"/>
  <c r="I3726" i="48"/>
  <c r="C3726" i="48"/>
  <c r="I3725" i="48"/>
  <c r="C3725" i="48"/>
  <c r="I3724" i="48"/>
  <c r="C3724" i="48"/>
  <c r="I3723" i="48"/>
  <c r="C3723" i="48"/>
  <c r="I3722" i="48"/>
  <c r="C3722" i="48"/>
  <c r="I3721" i="48"/>
  <c r="C3721" i="48"/>
  <c r="I3720" i="48"/>
  <c r="C3720" i="48"/>
  <c r="I3719" i="48"/>
  <c r="C3719" i="48"/>
  <c r="I3718" i="48"/>
  <c r="C3718" i="48"/>
  <c r="I3717" i="48"/>
  <c r="C3717" i="48"/>
  <c r="I3716" i="48"/>
  <c r="C3716" i="48"/>
  <c r="I3715" i="48"/>
  <c r="C3715" i="48"/>
  <c r="I3714" i="48"/>
  <c r="C3714" i="48"/>
  <c r="I3713" i="48"/>
  <c r="C3713" i="48"/>
  <c r="I3712" i="48"/>
  <c r="C3712" i="48"/>
  <c r="I3711" i="48"/>
  <c r="C3711" i="48"/>
  <c r="I3710" i="48"/>
  <c r="C3710" i="48"/>
  <c r="I3709" i="48"/>
  <c r="C3709" i="48"/>
  <c r="I3708" i="48"/>
  <c r="C3708" i="48"/>
  <c r="I3707" i="48"/>
  <c r="C3707" i="48"/>
  <c r="I3706" i="48"/>
  <c r="C3706" i="48"/>
  <c r="I3705" i="48"/>
  <c r="C3705" i="48"/>
  <c r="I3704" i="48"/>
  <c r="C3704" i="48"/>
  <c r="I3703" i="48"/>
  <c r="C3703" i="48"/>
  <c r="I3702" i="48"/>
  <c r="C3702" i="48"/>
  <c r="I3701" i="48"/>
  <c r="C3701" i="48"/>
  <c r="I3700" i="48"/>
  <c r="C3700" i="48"/>
  <c r="I3699" i="48"/>
  <c r="C3699" i="48"/>
  <c r="I3698" i="48"/>
  <c r="C3698" i="48"/>
  <c r="I3697" i="48"/>
  <c r="C3697" i="48"/>
  <c r="I3696" i="48"/>
  <c r="C3696" i="48"/>
  <c r="I3695" i="48"/>
  <c r="C3695" i="48"/>
  <c r="I3694" i="48"/>
  <c r="C3694" i="48"/>
  <c r="I3693" i="48"/>
  <c r="C3693" i="48"/>
  <c r="I3692" i="48"/>
  <c r="C3692" i="48"/>
  <c r="I3691" i="48"/>
  <c r="C3691" i="48"/>
  <c r="I3690" i="48"/>
  <c r="C3690" i="48"/>
  <c r="I3689" i="48"/>
  <c r="C3689" i="48"/>
  <c r="I3688" i="48"/>
  <c r="C3688" i="48"/>
  <c r="I3687" i="48"/>
  <c r="C3687" i="48"/>
  <c r="I3686" i="48"/>
  <c r="C3686" i="48"/>
  <c r="I3685" i="48"/>
  <c r="C3685" i="48"/>
  <c r="I3684" i="48"/>
  <c r="C3684" i="48"/>
  <c r="I3683" i="48"/>
  <c r="C3683" i="48"/>
  <c r="I3682" i="48"/>
  <c r="C3682" i="48"/>
  <c r="I3681" i="48"/>
  <c r="C3681" i="48"/>
  <c r="I3680" i="48"/>
  <c r="C3680" i="48"/>
  <c r="I3679" i="48"/>
  <c r="C3679" i="48"/>
  <c r="I3678" i="48"/>
  <c r="C3678" i="48"/>
  <c r="I3677" i="48"/>
  <c r="C3677" i="48"/>
  <c r="I3676" i="48"/>
  <c r="C3676" i="48"/>
  <c r="I3675" i="48"/>
  <c r="C3675" i="48"/>
  <c r="I3674" i="48"/>
  <c r="C3674" i="48"/>
  <c r="I3673" i="48"/>
  <c r="C3673" i="48"/>
  <c r="I3672" i="48"/>
  <c r="C3672" i="48"/>
  <c r="I3671" i="48"/>
  <c r="C3671" i="48"/>
  <c r="I3670" i="48"/>
  <c r="C3670" i="48"/>
  <c r="I3669" i="48"/>
  <c r="C3669" i="48"/>
  <c r="I3668" i="48"/>
  <c r="C3668" i="48"/>
  <c r="I3667" i="48"/>
  <c r="C3667" i="48"/>
  <c r="I3666" i="48"/>
  <c r="C3666" i="48"/>
  <c r="I3665" i="48"/>
  <c r="C3665" i="48"/>
  <c r="I3664" i="48"/>
  <c r="C3664" i="48"/>
  <c r="I3663" i="48"/>
  <c r="C3663" i="48"/>
  <c r="I3662" i="48"/>
  <c r="C3662" i="48"/>
  <c r="I3661" i="48"/>
  <c r="C3661" i="48"/>
  <c r="I3660" i="48"/>
  <c r="C3660" i="48"/>
  <c r="I3659" i="48"/>
  <c r="C3659" i="48"/>
  <c r="I3658" i="48"/>
  <c r="C3658" i="48"/>
  <c r="I3657" i="48"/>
  <c r="C3657" i="48"/>
  <c r="I3656" i="48"/>
  <c r="C3656" i="48"/>
  <c r="I3655" i="48"/>
  <c r="C3655" i="48"/>
  <c r="I3654" i="48"/>
  <c r="C3654" i="48"/>
  <c r="I3653" i="48"/>
  <c r="C3653" i="48"/>
  <c r="I3652" i="48"/>
  <c r="C3652" i="48"/>
  <c r="I3651" i="48"/>
  <c r="C3651" i="48"/>
  <c r="I3650" i="48"/>
  <c r="C3650" i="48"/>
  <c r="I3649" i="48"/>
  <c r="C3649" i="48"/>
  <c r="I3648" i="48"/>
  <c r="C3648" i="48"/>
  <c r="I3647" i="48"/>
  <c r="C3647" i="48"/>
  <c r="I3646" i="48"/>
  <c r="C3646" i="48"/>
  <c r="I3645" i="48"/>
  <c r="C3645" i="48"/>
  <c r="I3644" i="48"/>
  <c r="C3644" i="48"/>
  <c r="I3643" i="48"/>
  <c r="C3643" i="48"/>
  <c r="I3642" i="48"/>
  <c r="C3642" i="48"/>
  <c r="I3641" i="48"/>
  <c r="C3641" i="48"/>
  <c r="I3640" i="48"/>
  <c r="C3640" i="48"/>
  <c r="I3639" i="48"/>
  <c r="C3639" i="48"/>
  <c r="I3638" i="48"/>
  <c r="C3638" i="48"/>
  <c r="I3637" i="48"/>
  <c r="C3637" i="48"/>
  <c r="I3636" i="48"/>
  <c r="C3636" i="48"/>
  <c r="I3635" i="48"/>
  <c r="C3635" i="48"/>
  <c r="I3634" i="48"/>
  <c r="C3634" i="48"/>
  <c r="I3633" i="48"/>
  <c r="C3633" i="48"/>
  <c r="I3632" i="48"/>
  <c r="C3632" i="48"/>
  <c r="I3631" i="48"/>
  <c r="C3631" i="48"/>
  <c r="I3630" i="48"/>
  <c r="C3630" i="48"/>
  <c r="I3629" i="48"/>
  <c r="C3629" i="48"/>
  <c r="I3628" i="48"/>
  <c r="C3628" i="48"/>
  <c r="I3627" i="48"/>
  <c r="C3627" i="48"/>
  <c r="I3626" i="48"/>
  <c r="C3626" i="48"/>
  <c r="I3625" i="48"/>
  <c r="C3625" i="48"/>
  <c r="I3624" i="48"/>
  <c r="C3624" i="48"/>
  <c r="I3623" i="48"/>
  <c r="C3623" i="48"/>
  <c r="I3622" i="48"/>
  <c r="C3622" i="48"/>
  <c r="I3621" i="48"/>
  <c r="C3621" i="48"/>
  <c r="I3620" i="48"/>
  <c r="C3620" i="48"/>
  <c r="I3619" i="48"/>
  <c r="C3619" i="48"/>
  <c r="I3618" i="48"/>
  <c r="C3618" i="48"/>
  <c r="I3617" i="48"/>
  <c r="C3617" i="48"/>
  <c r="I3616" i="48"/>
  <c r="C3616" i="48"/>
  <c r="I3615" i="48"/>
  <c r="C3615" i="48"/>
  <c r="I3614" i="48"/>
  <c r="C3614" i="48"/>
  <c r="I3613" i="48"/>
  <c r="C3613" i="48"/>
  <c r="I3612" i="48"/>
  <c r="C3612" i="48"/>
  <c r="I3611" i="48"/>
  <c r="C3611" i="48"/>
  <c r="I3610" i="48"/>
  <c r="C3610" i="48"/>
  <c r="I3609" i="48"/>
  <c r="C3609" i="48"/>
  <c r="I3608" i="48"/>
  <c r="C3608" i="48"/>
  <c r="I3607" i="48"/>
  <c r="C3607" i="48"/>
  <c r="I3606" i="48"/>
  <c r="C3606" i="48"/>
  <c r="I3605" i="48"/>
  <c r="C3605" i="48"/>
  <c r="I3604" i="48"/>
  <c r="C3604" i="48"/>
  <c r="I3603" i="48"/>
  <c r="C3603" i="48"/>
  <c r="I3602" i="48"/>
  <c r="C3602" i="48"/>
  <c r="I3601" i="48"/>
  <c r="C3601" i="48"/>
  <c r="I3600" i="48"/>
  <c r="C3600" i="48"/>
  <c r="I3599" i="48"/>
  <c r="C3599" i="48"/>
  <c r="I3598" i="48"/>
  <c r="C3598" i="48"/>
  <c r="I3597" i="48"/>
  <c r="C3597" i="48"/>
  <c r="I3596" i="48"/>
  <c r="C3596" i="48"/>
  <c r="I3595" i="48"/>
  <c r="C3595" i="48"/>
  <c r="I3594" i="48"/>
  <c r="C3594" i="48"/>
  <c r="I3593" i="48"/>
  <c r="C3593" i="48"/>
  <c r="I3592" i="48"/>
  <c r="C3592" i="48"/>
  <c r="I3591" i="48"/>
  <c r="C3591" i="48"/>
  <c r="I3590" i="48"/>
  <c r="C3590" i="48"/>
  <c r="I3589" i="48"/>
  <c r="C3589" i="48"/>
  <c r="I3588" i="48"/>
  <c r="C3588" i="48"/>
  <c r="I3587" i="48"/>
  <c r="C3587" i="48"/>
  <c r="I3586" i="48"/>
  <c r="C3586" i="48"/>
  <c r="I3585" i="48"/>
  <c r="C3585" i="48"/>
  <c r="I3584" i="48"/>
  <c r="C3584" i="48"/>
  <c r="I3583" i="48"/>
  <c r="C3583" i="48"/>
  <c r="I3582" i="48"/>
  <c r="C3582" i="48"/>
  <c r="I3581" i="48"/>
  <c r="C3581" i="48"/>
  <c r="I3580" i="48"/>
  <c r="C3580" i="48"/>
  <c r="I3579" i="48"/>
  <c r="C3579" i="48"/>
  <c r="I3578" i="48"/>
  <c r="C3578" i="48"/>
  <c r="I3577" i="48"/>
  <c r="C3577" i="48"/>
  <c r="I3576" i="48"/>
  <c r="C3576" i="48"/>
  <c r="I3575" i="48"/>
  <c r="C3575" i="48"/>
  <c r="I3574" i="48"/>
  <c r="C3574" i="48"/>
  <c r="I3573" i="48"/>
  <c r="C3573" i="48"/>
  <c r="I3572" i="48"/>
  <c r="C3572" i="48"/>
  <c r="I3571" i="48"/>
  <c r="C3571" i="48"/>
  <c r="I3570" i="48"/>
  <c r="C3570" i="48"/>
  <c r="I3569" i="48"/>
  <c r="C3569" i="48"/>
  <c r="I3568" i="48"/>
  <c r="C3568" i="48"/>
  <c r="I3567" i="48"/>
  <c r="C3567" i="48"/>
  <c r="I3566" i="48"/>
  <c r="C3566" i="48"/>
  <c r="I3565" i="48"/>
  <c r="C3565" i="48"/>
  <c r="I3564" i="48"/>
  <c r="C3564" i="48"/>
  <c r="I3563" i="48"/>
  <c r="C3563" i="48"/>
  <c r="I3562" i="48"/>
  <c r="C3562" i="48"/>
  <c r="I3561" i="48"/>
  <c r="C3561" i="48"/>
  <c r="I3560" i="48"/>
  <c r="C3560" i="48"/>
  <c r="I3559" i="48"/>
  <c r="C3559" i="48"/>
  <c r="I3558" i="48"/>
  <c r="C3558" i="48"/>
  <c r="I3557" i="48"/>
  <c r="C3557" i="48"/>
  <c r="I3556" i="48"/>
  <c r="C3556" i="48"/>
  <c r="I3555" i="48"/>
  <c r="C3555" i="48"/>
  <c r="I3554" i="48"/>
  <c r="C3554" i="48"/>
  <c r="I3553" i="48"/>
  <c r="C3553" i="48"/>
  <c r="I3552" i="48"/>
  <c r="C3552" i="48"/>
  <c r="I3551" i="48"/>
  <c r="C3551" i="48"/>
  <c r="I3550" i="48"/>
  <c r="C3550" i="48"/>
  <c r="I3549" i="48"/>
  <c r="C3549" i="48"/>
  <c r="I3548" i="48"/>
  <c r="C3548" i="48"/>
  <c r="I3547" i="48"/>
  <c r="C3547" i="48"/>
  <c r="I3546" i="48"/>
  <c r="C3546" i="48"/>
  <c r="I3545" i="48"/>
  <c r="C3545" i="48"/>
  <c r="I3544" i="48"/>
  <c r="C3544" i="48"/>
  <c r="I3543" i="48"/>
  <c r="C3543" i="48"/>
  <c r="I3542" i="48"/>
  <c r="C3542" i="48"/>
  <c r="I3541" i="48"/>
  <c r="C3541" i="48"/>
  <c r="I3540" i="48"/>
  <c r="C3540" i="48"/>
  <c r="I3539" i="48"/>
  <c r="C3539" i="48"/>
  <c r="I3538" i="48"/>
  <c r="C3538" i="48"/>
  <c r="I3537" i="48"/>
  <c r="C3537" i="48"/>
  <c r="I3536" i="48"/>
  <c r="C3536" i="48"/>
  <c r="I3535" i="48"/>
  <c r="C3535" i="48"/>
  <c r="I3534" i="48"/>
  <c r="C3534" i="48"/>
  <c r="I3533" i="48"/>
  <c r="C3533" i="48"/>
  <c r="I3532" i="48"/>
  <c r="C3532" i="48"/>
  <c r="I3531" i="48"/>
  <c r="C3531" i="48"/>
  <c r="I3530" i="48"/>
  <c r="C3530" i="48"/>
  <c r="I3529" i="48"/>
  <c r="C3529" i="48"/>
  <c r="I3528" i="48"/>
  <c r="C3528" i="48"/>
  <c r="I3527" i="48"/>
  <c r="C3527" i="48"/>
  <c r="I3526" i="48"/>
  <c r="C3526" i="48"/>
  <c r="I3525" i="48"/>
  <c r="C3525" i="48"/>
  <c r="I3524" i="48"/>
  <c r="C3524" i="48"/>
  <c r="I3523" i="48"/>
  <c r="C3523" i="48"/>
  <c r="I3522" i="48"/>
  <c r="C3522" i="48"/>
  <c r="I3521" i="48"/>
  <c r="C3521" i="48"/>
  <c r="I3520" i="48"/>
  <c r="C3520" i="48"/>
  <c r="I3519" i="48"/>
  <c r="C3519" i="48"/>
  <c r="I3518" i="48"/>
  <c r="C3518" i="48"/>
  <c r="I3517" i="48"/>
  <c r="C3517" i="48"/>
  <c r="I3516" i="48"/>
  <c r="C3516" i="48"/>
  <c r="I3515" i="48"/>
  <c r="C3515" i="48"/>
  <c r="I3514" i="48"/>
  <c r="C3514" i="48"/>
  <c r="I3513" i="48"/>
  <c r="C3513" i="48"/>
  <c r="I3512" i="48"/>
  <c r="C3512" i="48"/>
  <c r="I3511" i="48"/>
  <c r="C3511" i="48"/>
  <c r="I3510" i="48"/>
  <c r="C3510" i="48"/>
  <c r="I3509" i="48"/>
  <c r="C3509" i="48"/>
  <c r="I3508" i="48"/>
  <c r="C3508" i="48"/>
  <c r="I3507" i="48"/>
  <c r="C3507" i="48"/>
  <c r="I3506" i="48"/>
  <c r="C3506" i="48"/>
  <c r="I3505" i="48"/>
  <c r="C3505" i="48"/>
  <c r="I3504" i="48"/>
  <c r="C3504" i="48"/>
  <c r="I3503" i="48"/>
  <c r="C3503" i="48"/>
  <c r="I3502" i="48"/>
  <c r="C3502" i="48"/>
  <c r="I3501" i="48"/>
  <c r="C3501" i="48"/>
  <c r="I3500" i="48"/>
  <c r="C3500" i="48"/>
  <c r="I3499" i="48"/>
  <c r="C3499" i="48"/>
  <c r="I3498" i="48"/>
  <c r="C3498" i="48"/>
  <c r="I3497" i="48"/>
  <c r="C3497" i="48"/>
  <c r="I3496" i="48"/>
  <c r="C3496" i="48"/>
  <c r="I3495" i="48"/>
  <c r="C3495" i="48"/>
  <c r="I3494" i="48"/>
  <c r="C3494" i="48"/>
  <c r="I3493" i="48"/>
  <c r="C3493" i="48"/>
  <c r="I3492" i="48"/>
  <c r="C3492" i="48"/>
  <c r="I3491" i="48"/>
  <c r="C3491" i="48"/>
  <c r="I3490" i="48"/>
  <c r="C3490" i="48"/>
  <c r="I3489" i="48"/>
  <c r="C3489" i="48"/>
  <c r="I3488" i="48"/>
  <c r="C3488" i="48"/>
  <c r="I3487" i="48"/>
  <c r="C3487" i="48"/>
  <c r="I3486" i="48"/>
  <c r="C3486" i="48"/>
  <c r="I3485" i="48"/>
  <c r="C3485" i="48"/>
  <c r="I3484" i="48"/>
  <c r="C3484" i="48"/>
  <c r="I3483" i="48"/>
  <c r="C3483" i="48"/>
  <c r="I3482" i="48"/>
  <c r="C3482" i="48"/>
  <c r="I3481" i="48"/>
  <c r="C3481" i="48"/>
  <c r="I3480" i="48"/>
  <c r="C3480" i="48"/>
  <c r="I3479" i="48"/>
  <c r="C3479" i="48"/>
  <c r="I3478" i="48"/>
  <c r="C3478" i="48"/>
  <c r="I3477" i="48"/>
  <c r="C3477" i="48"/>
  <c r="I3476" i="48"/>
  <c r="C3476" i="48"/>
  <c r="I3475" i="48"/>
  <c r="C3475" i="48"/>
  <c r="I3474" i="48"/>
  <c r="C3474" i="48"/>
  <c r="I3473" i="48"/>
  <c r="C3473" i="48"/>
  <c r="I3472" i="48"/>
  <c r="C3472" i="48"/>
  <c r="I3471" i="48"/>
  <c r="C3471" i="48"/>
  <c r="I3470" i="48"/>
  <c r="C3470" i="48"/>
  <c r="I3469" i="48"/>
  <c r="C3469" i="48"/>
  <c r="I3468" i="48"/>
  <c r="C3468" i="48"/>
  <c r="I3467" i="48"/>
  <c r="C3467" i="48"/>
  <c r="I3466" i="48"/>
  <c r="C3466" i="48"/>
  <c r="I3465" i="48"/>
  <c r="C3465" i="48"/>
  <c r="I3464" i="48"/>
  <c r="C3464" i="48"/>
  <c r="I3463" i="48"/>
  <c r="C3463" i="48"/>
  <c r="I3462" i="48"/>
  <c r="C3462" i="48"/>
  <c r="I3461" i="48"/>
  <c r="C3461" i="48"/>
  <c r="I3460" i="48"/>
  <c r="C3460" i="48"/>
  <c r="I3459" i="48"/>
  <c r="C3459" i="48"/>
  <c r="I3458" i="48"/>
  <c r="C3458" i="48"/>
  <c r="I3457" i="48"/>
  <c r="C3457" i="48"/>
  <c r="I3456" i="48"/>
  <c r="C3456" i="48"/>
  <c r="I3455" i="48"/>
  <c r="C3455" i="48"/>
  <c r="I3454" i="48"/>
  <c r="C3454" i="48"/>
  <c r="I3453" i="48"/>
  <c r="C3453" i="48"/>
  <c r="I3452" i="48"/>
  <c r="C3452" i="48"/>
  <c r="I3451" i="48"/>
  <c r="C3451" i="48"/>
  <c r="I3450" i="48"/>
  <c r="C3450" i="48"/>
  <c r="I3449" i="48"/>
  <c r="C3449" i="48"/>
  <c r="I3448" i="48"/>
  <c r="C3448" i="48"/>
  <c r="I3447" i="48"/>
  <c r="C3447" i="48"/>
  <c r="I3446" i="48"/>
  <c r="C3446" i="48"/>
  <c r="I3445" i="48"/>
  <c r="C3445" i="48"/>
  <c r="I3444" i="48"/>
  <c r="C3444" i="48"/>
  <c r="I3443" i="48"/>
  <c r="C3443" i="48"/>
  <c r="I3442" i="48"/>
  <c r="C3442" i="48"/>
  <c r="I3441" i="48"/>
  <c r="C3441" i="48"/>
  <c r="I3440" i="48"/>
  <c r="C3440" i="48"/>
  <c r="I3439" i="48"/>
  <c r="C3439" i="48"/>
  <c r="I3438" i="48"/>
  <c r="C3438" i="48"/>
  <c r="I3437" i="48"/>
  <c r="C3437" i="48"/>
  <c r="I3436" i="48"/>
  <c r="C3436" i="48"/>
  <c r="I3435" i="48"/>
  <c r="C3435" i="48"/>
  <c r="I3434" i="48"/>
  <c r="C3434" i="48"/>
  <c r="I3433" i="48"/>
  <c r="C3433" i="48"/>
  <c r="I3432" i="48"/>
  <c r="C3432" i="48"/>
  <c r="I3431" i="48"/>
  <c r="C3431" i="48"/>
  <c r="I3430" i="48"/>
  <c r="C3430" i="48"/>
  <c r="I3429" i="48"/>
  <c r="C3429" i="48"/>
  <c r="I3428" i="48"/>
  <c r="C3428" i="48"/>
  <c r="I3427" i="48"/>
  <c r="C3427" i="48"/>
  <c r="I3426" i="48"/>
  <c r="C3426" i="48"/>
  <c r="I3425" i="48"/>
  <c r="C3425" i="48"/>
  <c r="I3424" i="48"/>
  <c r="C3424" i="48"/>
  <c r="I3423" i="48"/>
  <c r="C3423" i="48"/>
  <c r="I3422" i="48"/>
  <c r="C3422" i="48"/>
  <c r="I3421" i="48"/>
  <c r="C3421" i="48"/>
  <c r="I3420" i="48"/>
  <c r="C3420" i="48"/>
  <c r="I3419" i="48"/>
  <c r="C3419" i="48"/>
  <c r="I3418" i="48"/>
  <c r="C3418" i="48"/>
  <c r="I3417" i="48"/>
  <c r="C3417" i="48"/>
  <c r="I3416" i="48"/>
  <c r="C3416" i="48"/>
  <c r="I3415" i="48"/>
  <c r="C3415" i="48"/>
  <c r="I3414" i="48"/>
  <c r="C3414" i="48"/>
  <c r="I3413" i="48"/>
  <c r="C3413" i="48"/>
  <c r="I3412" i="48"/>
  <c r="C3412" i="48"/>
  <c r="I3411" i="48"/>
  <c r="C3411" i="48"/>
  <c r="I3410" i="48"/>
  <c r="C3410" i="48"/>
  <c r="I3409" i="48"/>
  <c r="C3409" i="48"/>
  <c r="I3408" i="48"/>
  <c r="C3408" i="48"/>
  <c r="I3407" i="48"/>
  <c r="C3407" i="48"/>
  <c r="I3406" i="48"/>
  <c r="C3406" i="48"/>
  <c r="I3405" i="48"/>
  <c r="C3405" i="48"/>
  <c r="I3404" i="48"/>
  <c r="C3404" i="48"/>
  <c r="I3403" i="48"/>
  <c r="C3403" i="48"/>
  <c r="I3402" i="48"/>
  <c r="C3402" i="48"/>
  <c r="I3401" i="48"/>
  <c r="C3401" i="48"/>
  <c r="I3400" i="48"/>
  <c r="C3400" i="48"/>
  <c r="I3399" i="48"/>
  <c r="C3399" i="48"/>
  <c r="I3398" i="48"/>
  <c r="C3398" i="48"/>
  <c r="I3397" i="48"/>
  <c r="C3397" i="48"/>
  <c r="I3396" i="48"/>
  <c r="C3396" i="48"/>
  <c r="I3395" i="48"/>
  <c r="C3395" i="48"/>
  <c r="I3394" i="48"/>
  <c r="C3394" i="48"/>
  <c r="I3393" i="48"/>
  <c r="C3393" i="48"/>
  <c r="I3392" i="48"/>
  <c r="C3392" i="48"/>
  <c r="I3391" i="48"/>
  <c r="C3391" i="48"/>
  <c r="I3390" i="48"/>
  <c r="C3390" i="48"/>
  <c r="I3389" i="48"/>
  <c r="C3389" i="48"/>
  <c r="I3388" i="48"/>
  <c r="C3388" i="48"/>
  <c r="I3387" i="48"/>
  <c r="C3387" i="48"/>
  <c r="I3386" i="48"/>
  <c r="C3386" i="48"/>
  <c r="I3385" i="48"/>
  <c r="C3385" i="48"/>
  <c r="I3384" i="48"/>
  <c r="C3384" i="48"/>
  <c r="I3383" i="48"/>
  <c r="C3383" i="48"/>
  <c r="I3382" i="48"/>
  <c r="C3382" i="48"/>
  <c r="I3381" i="48"/>
  <c r="C3381" i="48"/>
  <c r="I3380" i="48"/>
  <c r="C3380" i="48"/>
  <c r="I3379" i="48"/>
  <c r="C3379" i="48"/>
  <c r="I3378" i="48"/>
  <c r="C3378" i="48"/>
  <c r="I3377" i="48"/>
  <c r="C3377" i="48"/>
  <c r="I3376" i="48"/>
  <c r="C3376" i="48"/>
  <c r="I3375" i="48"/>
  <c r="C3375" i="48"/>
  <c r="I3374" i="48"/>
  <c r="C3374" i="48"/>
  <c r="I3373" i="48"/>
  <c r="C3373" i="48"/>
  <c r="I3372" i="48"/>
  <c r="C3372" i="48"/>
  <c r="I3371" i="48"/>
  <c r="C3371" i="48"/>
  <c r="I3370" i="48"/>
  <c r="C3370" i="48"/>
  <c r="I3369" i="48"/>
  <c r="C3369" i="48"/>
  <c r="I3368" i="48"/>
  <c r="C3368" i="48"/>
  <c r="I3367" i="48"/>
  <c r="C3367" i="48"/>
  <c r="I3366" i="48"/>
  <c r="C3366" i="48"/>
  <c r="I3365" i="48"/>
  <c r="C3365" i="48"/>
  <c r="I3364" i="48"/>
  <c r="C3364" i="48"/>
  <c r="I3363" i="48"/>
  <c r="C3363" i="48"/>
  <c r="I3362" i="48"/>
  <c r="C3362" i="48"/>
  <c r="I3361" i="48"/>
  <c r="C3361" i="48"/>
  <c r="I3360" i="48"/>
  <c r="C3360" i="48"/>
  <c r="I3359" i="48"/>
  <c r="C3359" i="48"/>
  <c r="I3358" i="48"/>
  <c r="C3358" i="48"/>
  <c r="I3357" i="48"/>
  <c r="C3357" i="48"/>
  <c r="I3356" i="48"/>
  <c r="C3356" i="48"/>
  <c r="I3355" i="48"/>
  <c r="C3355" i="48"/>
  <c r="I3354" i="48"/>
  <c r="C3354" i="48"/>
  <c r="I3353" i="48"/>
  <c r="C3353" i="48"/>
  <c r="I3352" i="48"/>
  <c r="C3352" i="48"/>
  <c r="I3351" i="48"/>
  <c r="C3351" i="48"/>
  <c r="I3350" i="48"/>
  <c r="C3350" i="48"/>
  <c r="I3349" i="48"/>
  <c r="C3349" i="48"/>
  <c r="I3348" i="48"/>
  <c r="C3348" i="48"/>
  <c r="I3347" i="48"/>
  <c r="C3347" i="48"/>
  <c r="I3346" i="48"/>
  <c r="C3346" i="48"/>
  <c r="I3345" i="48"/>
  <c r="C3345" i="48"/>
  <c r="I3344" i="48"/>
  <c r="C3344" i="48"/>
  <c r="I3343" i="48"/>
  <c r="C3343" i="48"/>
  <c r="I3342" i="48"/>
  <c r="C3342" i="48"/>
  <c r="I3341" i="48"/>
  <c r="C3341" i="48"/>
  <c r="I3340" i="48"/>
  <c r="C3340" i="48"/>
  <c r="I3339" i="48"/>
  <c r="C3339" i="48"/>
  <c r="I3338" i="48"/>
  <c r="C3338" i="48"/>
  <c r="I3337" i="48"/>
  <c r="C3337" i="48"/>
  <c r="I3336" i="48"/>
  <c r="C3336" i="48"/>
  <c r="I3335" i="48"/>
  <c r="C3335" i="48"/>
  <c r="I3334" i="48"/>
  <c r="C3334" i="48"/>
  <c r="I3333" i="48"/>
  <c r="C3333" i="48"/>
  <c r="I3332" i="48"/>
  <c r="C3332" i="48"/>
  <c r="I3331" i="48"/>
  <c r="C3331" i="48"/>
  <c r="I3330" i="48"/>
  <c r="C3330" i="48"/>
  <c r="I3329" i="48"/>
  <c r="C3329" i="48"/>
  <c r="I3328" i="48"/>
  <c r="C3328" i="48"/>
  <c r="I3327" i="48"/>
  <c r="C3327" i="48"/>
  <c r="I3326" i="48"/>
  <c r="C3326" i="48"/>
  <c r="I3325" i="48"/>
  <c r="C3325" i="48"/>
  <c r="I3324" i="48"/>
  <c r="C3324" i="48"/>
  <c r="I3323" i="48"/>
  <c r="C3323" i="48"/>
  <c r="I3322" i="48"/>
  <c r="C3322" i="48"/>
  <c r="I3321" i="48"/>
  <c r="C3321" i="48"/>
  <c r="I3320" i="48"/>
  <c r="C3320" i="48"/>
  <c r="I3319" i="48"/>
  <c r="C3319" i="48"/>
  <c r="I3318" i="48"/>
  <c r="C3318" i="48"/>
  <c r="I3317" i="48"/>
  <c r="C3317" i="48"/>
  <c r="I3316" i="48"/>
  <c r="C3316" i="48"/>
  <c r="I3315" i="48"/>
  <c r="C3315" i="48"/>
  <c r="I3314" i="48"/>
  <c r="C3314" i="48"/>
  <c r="I3313" i="48"/>
  <c r="C3313" i="48"/>
  <c r="I3312" i="48"/>
  <c r="C3312" i="48"/>
  <c r="I3311" i="48"/>
  <c r="C3311" i="48"/>
  <c r="I3310" i="48"/>
  <c r="C3310" i="48"/>
  <c r="I3309" i="48"/>
  <c r="C3309" i="48"/>
  <c r="I3308" i="48"/>
  <c r="C3308" i="48"/>
  <c r="I3307" i="48"/>
  <c r="C3307" i="48"/>
  <c r="I3306" i="48"/>
  <c r="C3306" i="48"/>
  <c r="I3305" i="48"/>
  <c r="C3305" i="48"/>
  <c r="I3304" i="48"/>
  <c r="C3304" i="48"/>
  <c r="I3303" i="48"/>
  <c r="C3303" i="48"/>
  <c r="I3302" i="48"/>
  <c r="C3302" i="48"/>
  <c r="I3301" i="48"/>
  <c r="C3301" i="48"/>
  <c r="I3300" i="48"/>
  <c r="C3300" i="48"/>
  <c r="I3299" i="48"/>
  <c r="C3299" i="48"/>
  <c r="I3298" i="48"/>
  <c r="C3298" i="48"/>
  <c r="I3297" i="48"/>
  <c r="C3297" i="48"/>
  <c r="I3296" i="48"/>
  <c r="C3296" i="48"/>
  <c r="I3295" i="48"/>
  <c r="C3295" i="48"/>
  <c r="I3294" i="48"/>
  <c r="C3294" i="48"/>
  <c r="I3293" i="48"/>
  <c r="C3293" i="48"/>
  <c r="I3292" i="48"/>
  <c r="C3292" i="48"/>
  <c r="I3291" i="48"/>
  <c r="C3291" i="48"/>
  <c r="I3290" i="48"/>
  <c r="C3290" i="48"/>
  <c r="I3289" i="48"/>
  <c r="C3289" i="48"/>
  <c r="I3288" i="48"/>
  <c r="C3288" i="48"/>
  <c r="I3287" i="48"/>
  <c r="C3287" i="48"/>
  <c r="I3286" i="48"/>
  <c r="C3286" i="48"/>
  <c r="I3285" i="48"/>
  <c r="C3285" i="48"/>
  <c r="I3284" i="48"/>
  <c r="C3284" i="48"/>
  <c r="I3283" i="48"/>
  <c r="C3283" i="48"/>
  <c r="I3282" i="48"/>
  <c r="C3282" i="48"/>
  <c r="I3281" i="48"/>
  <c r="C3281" i="48"/>
  <c r="I3280" i="48"/>
  <c r="C3280" i="48"/>
  <c r="I3279" i="48"/>
  <c r="C3279" i="48"/>
  <c r="I3278" i="48"/>
  <c r="C3278" i="48"/>
  <c r="I3277" i="48"/>
  <c r="C3277" i="48"/>
  <c r="I3276" i="48"/>
  <c r="C3276" i="48"/>
  <c r="I3275" i="48"/>
  <c r="C3275" i="48"/>
  <c r="I3274" i="48"/>
  <c r="C3274" i="48"/>
  <c r="I3273" i="48"/>
  <c r="C3273" i="48"/>
  <c r="I3272" i="48"/>
  <c r="C3272" i="48"/>
  <c r="I3271" i="48"/>
  <c r="C3271" i="48"/>
  <c r="I3270" i="48"/>
  <c r="C3270" i="48"/>
  <c r="I3269" i="48"/>
  <c r="C3269" i="48"/>
  <c r="I3268" i="48"/>
  <c r="C3268" i="48"/>
  <c r="I3267" i="48"/>
  <c r="C3267" i="48"/>
  <c r="I3266" i="48"/>
  <c r="C3266" i="48"/>
  <c r="I3265" i="48"/>
  <c r="C3265" i="48"/>
  <c r="I3264" i="48"/>
  <c r="C3264" i="48"/>
  <c r="I3263" i="48"/>
  <c r="C3263" i="48"/>
  <c r="I3262" i="48"/>
  <c r="C3262" i="48"/>
  <c r="I3261" i="48"/>
  <c r="C3261" i="48"/>
  <c r="I3260" i="48"/>
  <c r="C3260" i="48"/>
  <c r="I3259" i="48"/>
  <c r="C3259" i="48"/>
  <c r="I3258" i="48"/>
  <c r="C3258" i="48"/>
  <c r="I3257" i="48"/>
  <c r="C3257" i="48"/>
  <c r="I3256" i="48"/>
  <c r="C3256" i="48"/>
  <c r="I3255" i="48"/>
  <c r="C3255" i="48"/>
  <c r="I3254" i="48"/>
  <c r="C3254" i="48"/>
  <c r="I3253" i="48"/>
  <c r="C3253" i="48"/>
  <c r="I3252" i="48"/>
  <c r="C3252" i="48"/>
  <c r="I3251" i="48"/>
  <c r="C3251" i="48"/>
  <c r="I3250" i="48"/>
  <c r="C3250" i="48"/>
  <c r="I3249" i="48"/>
  <c r="C3249" i="48"/>
  <c r="I3248" i="48"/>
  <c r="C3248" i="48"/>
  <c r="I3247" i="48"/>
  <c r="C3247" i="48"/>
  <c r="I3246" i="48"/>
  <c r="C3246" i="48"/>
  <c r="I3245" i="48"/>
  <c r="C3245" i="48"/>
  <c r="I3244" i="48"/>
  <c r="C3244" i="48"/>
  <c r="I3243" i="48"/>
  <c r="C3243" i="48"/>
  <c r="I3242" i="48"/>
  <c r="C3242" i="48"/>
  <c r="I3241" i="48"/>
  <c r="C3241" i="48"/>
  <c r="I3240" i="48"/>
  <c r="C3240" i="48"/>
  <c r="I3239" i="48"/>
  <c r="C3239" i="48"/>
  <c r="I3238" i="48"/>
  <c r="C3238" i="48"/>
  <c r="I3237" i="48"/>
  <c r="C3237" i="48"/>
  <c r="I3236" i="48"/>
  <c r="C3236" i="48"/>
  <c r="I3235" i="48"/>
  <c r="C3235" i="48"/>
  <c r="I3234" i="48"/>
  <c r="C3234" i="48"/>
  <c r="I3233" i="48"/>
  <c r="C3233" i="48"/>
  <c r="I3232" i="48"/>
  <c r="C3232" i="48"/>
  <c r="I3231" i="48"/>
  <c r="C3231" i="48"/>
  <c r="I3230" i="48"/>
  <c r="C3230" i="48"/>
  <c r="I3229" i="48"/>
  <c r="C3229" i="48"/>
  <c r="I3228" i="48"/>
  <c r="C3228" i="48"/>
  <c r="I3227" i="48"/>
  <c r="C3227" i="48"/>
  <c r="I3226" i="48"/>
  <c r="C3226" i="48"/>
  <c r="I3225" i="48"/>
  <c r="C3225" i="48"/>
  <c r="I3224" i="48"/>
  <c r="C3224" i="48"/>
  <c r="I3223" i="48"/>
  <c r="C3223" i="48"/>
  <c r="I3222" i="48"/>
  <c r="C3222" i="48"/>
  <c r="I3221" i="48"/>
  <c r="C3221" i="48"/>
  <c r="I3220" i="48"/>
  <c r="C3220" i="48"/>
  <c r="I3219" i="48"/>
  <c r="C3219" i="48"/>
  <c r="I3218" i="48"/>
  <c r="C3218" i="48"/>
  <c r="I3217" i="48"/>
  <c r="C3217" i="48"/>
  <c r="I3216" i="48"/>
  <c r="C3216" i="48"/>
  <c r="I3215" i="48"/>
  <c r="C3215" i="48"/>
  <c r="I3214" i="48"/>
  <c r="C3214" i="48"/>
  <c r="I3213" i="48"/>
  <c r="C3213" i="48"/>
  <c r="I3212" i="48"/>
  <c r="C3212" i="48"/>
  <c r="I3211" i="48"/>
  <c r="C3211" i="48"/>
  <c r="I3210" i="48"/>
  <c r="C3210" i="48"/>
  <c r="I3209" i="48"/>
  <c r="C3209" i="48"/>
  <c r="I3208" i="48"/>
  <c r="C3208" i="48"/>
  <c r="I3207" i="48"/>
  <c r="C3207" i="48"/>
  <c r="I3206" i="48"/>
  <c r="C3206" i="48"/>
  <c r="I3205" i="48"/>
  <c r="C3205" i="48"/>
  <c r="I3204" i="48"/>
  <c r="C3204" i="48"/>
  <c r="I3203" i="48"/>
  <c r="C3203" i="48"/>
  <c r="I3202" i="48"/>
  <c r="C3202" i="48"/>
  <c r="I3201" i="48"/>
  <c r="C3201" i="48"/>
  <c r="I3200" i="48"/>
  <c r="C3200" i="48"/>
  <c r="I3199" i="48"/>
  <c r="C3199" i="48"/>
  <c r="I3198" i="48"/>
  <c r="C3198" i="48"/>
  <c r="I3197" i="48"/>
  <c r="C3197" i="48"/>
  <c r="I3196" i="48"/>
  <c r="C3196" i="48"/>
  <c r="I3195" i="48"/>
  <c r="C3195" i="48"/>
  <c r="I3194" i="48"/>
  <c r="C3194" i="48"/>
  <c r="I3193" i="48"/>
  <c r="C3193" i="48"/>
  <c r="I3192" i="48"/>
  <c r="C3192" i="48"/>
  <c r="I3191" i="48"/>
  <c r="C3191" i="48"/>
  <c r="I3190" i="48"/>
  <c r="C3190" i="48"/>
  <c r="I3189" i="48"/>
  <c r="C3189" i="48"/>
  <c r="I3188" i="48"/>
  <c r="C3188" i="48"/>
  <c r="I3187" i="48"/>
  <c r="C3187" i="48"/>
  <c r="I3186" i="48"/>
  <c r="C3186" i="48"/>
  <c r="I3185" i="48"/>
  <c r="C3185" i="48"/>
  <c r="I3184" i="48"/>
  <c r="C3184" i="48"/>
  <c r="I3183" i="48"/>
  <c r="C3183" i="48"/>
  <c r="I3182" i="48"/>
  <c r="C3182" i="48"/>
  <c r="I3181" i="48"/>
  <c r="C3181" i="48"/>
  <c r="I3180" i="48"/>
  <c r="C3180" i="48"/>
  <c r="I3179" i="48"/>
  <c r="C3179" i="48"/>
  <c r="I3178" i="48"/>
  <c r="C3178" i="48"/>
  <c r="I3177" i="48"/>
  <c r="C3177" i="48"/>
  <c r="I3176" i="48"/>
  <c r="C3176" i="48"/>
  <c r="I3175" i="48"/>
  <c r="C3175" i="48"/>
  <c r="I3174" i="48"/>
  <c r="C3174" i="48"/>
  <c r="I3173" i="48"/>
  <c r="C3173" i="48"/>
  <c r="I3172" i="48"/>
  <c r="C3172" i="48"/>
  <c r="I3171" i="48"/>
  <c r="C3171" i="48"/>
  <c r="I3170" i="48"/>
  <c r="C3170" i="48"/>
  <c r="I3169" i="48"/>
  <c r="C3169" i="48"/>
  <c r="I3168" i="48"/>
  <c r="C3168" i="48"/>
  <c r="I3167" i="48"/>
  <c r="C3167" i="48"/>
  <c r="I3166" i="48"/>
  <c r="C3166" i="48"/>
  <c r="I3165" i="48"/>
  <c r="C3165" i="48"/>
  <c r="I3164" i="48"/>
  <c r="C3164" i="48"/>
  <c r="I3163" i="48"/>
  <c r="C3163" i="48"/>
  <c r="I3162" i="48"/>
  <c r="C3162" i="48"/>
  <c r="I3161" i="48"/>
  <c r="C3161" i="48"/>
  <c r="I3160" i="48"/>
  <c r="C3160" i="48"/>
  <c r="I3159" i="48"/>
  <c r="C3159" i="48"/>
  <c r="I3158" i="48"/>
  <c r="C3158" i="48"/>
  <c r="I3157" i="48"/>
  <c r="C3157" i="48"/>
  <c r="I3156" i="48"/>
  <c r="C3156" i="48"/>
  <c r="I3155" i="48"/>
  <c r="C3155" i="48"/>
  <c r="I3154" i="48"/>
  <c r="C3154" i="48"/>
  <c r="I3153" i="48"/>
  <c r="C3153" i="48"/>
  <c r="I3152" i="48"/>
  <c r="C3152" i="48"/>
  <c r="I3151" i="48"/>
  <c r="C3151" i="48"/>
  <c r="I3150" i="48"/>
  <c r="C3150" i="48"/>
  <c r="I3149" i="48"/>
  <c r="C3149" i="48"/>
  <c r="I3148" i="48"/>
  <c r="C3148" i="48"/>
  <c r="I3147" i="48"/>
  <c r="C3147" i="48"/>
  <c r="I3146" i="48"/>
  <c r="C3146" i="48"/>
  <c r="I3145" i="48"/>
  <c r="C3145" i="48"/>
  <c r="I3144" i="48"/>
  <c r="C3144" i="48"/>
  <c r="I3143" i="48"/>
  <c r="C3143" i="48"/>
  <c r="I3142" i="48"/>
  <c r="C3142" i="48"/>
  <c r="I3141" i="48"/>
  <c r="C3141" i="48"/>
  <c r="I3140" i="48"/>
  <c r="C3140" i="48"/>
  <c r="I3139" i="48"/>
  <c r="C3139" i="48"/>
  <c r="I3138" i="48"/>
  <c r="C3138" i="48"/>
  <c r="I3137" i="48"/>
  <c r="C3137" i="48"/>
  <c r="I3136" i="48"/>
  <c r="C3136" i="48"/>
  <c r="I3135" i="48"/>
  <c r="C3135" i="48"/>
  <c r="I3134" i="48"/>
  <c r="C3134" i="48"/>
  <c r="I3133" i="48"/>
  <c r="C3133" i="48"/>
  <c r="I3132" i="48"/>
  <c r="C3132" i="48"/>
  <c r="I3131" i="48"/>
  <c r="C3131" i="48"/>
  <c r="I3130" i="48"/>
  <c r="C3130" i="48"/>
  <c r="I3129" i="48"/>
  <c r="C3129" i="48"/>
  <c r="I3128" i="48"/>
  <c r="C3128" i="48"/>
  <c r="I3127" i="48"/>
  <c r="C3127" i="48"/>
  <c r="I3126" i="48"/>
  <c r="C3126" i="48"/>
  <c r="I3125" i="48"/>
  <c r="C3125" i="48"/>
  <c r="I3124" i="48"/>
  <c r="C3124" i="48"/>
  <c r="I3123" i="48"/>
  <c r="C3123" i="48"/>
  <c r="I3122" i="48"/>
  <c r="C3122" i="48"/>
  <c r="I3121" i="48"/>
  <c r="C3121" i="48"/>
  <c r="I3120" i="48"/>
  <c r="C3120" i="48"/>
  <c r="I3119" i="48"/>
  <c r="C3119" i="48"/>
  <c r="I3118" i="48"/>
  <c r="C3118" i="48"/>
  <c r="I3117" i="48"/>
  <c r="C3117" i="48"/>
  <c r="I3116" i="48"/>
  <c r="C3116" i="48"/>
  <c r="I3115" i="48"/>
  <c r="C3115" i="48"/>
  <c r="I3114" i="48"/>
  <c r="C3114" i="48"/>
  <c r="I3113" i="48"/>
  <c r="C3113" i="48"/>
  <c r="I3112" i="48"/>
  <c r="C3112" i="48"/>
  <c r="I3111" i="48"/>
  <c r="C3111" i="48"/>
  <c r="I3110" i="48"/>
  <c r="C3110" i="48"/>
  <c r="I3109" i="48"/>
  <c r="C3109" i="48"/>
  <c r="I3108" i="48"/>
  <c r="C3108" i="48"/>
  <c r="I3107" i="48"/>
  <c r="C3107" i="48"/>
  <c r="I3106" i="48"/>
  <c r="C3106" i="48"/>
  <c r="I3105" i="48"/>
  <c r="C3105" i="48"/>
  <c r="I3104" i="48"/>
  <c r="C3104" i="48"/>
  <c r="I3103" i="48"/>
  <c r="C3103" i="48"/>
  <c r="I3102" i="48"/>
  <c r="C3102" i="48"/>
  <c r="I3101" i="48"/>
  <c r="C3101" i="48"/>
  <c r="I3100" i="48"/>
  <c r="C3100" i="48"/>
  <c r="I3099" i="48"/>
  <c r="C3099" i="48"/>
  <c r="I3098" i="48"/>
  <c r="C3098" i="48"/>
  <c r="I3097" i="48"/>
  <c r="C3097" i="48"/>
  <c r="I3096" i="48"/>
  <c r="C3096" i="48"/>
  <c r="I3095" i="48"/>
  <c r="C3095" i="48"/>
  <c r="I3094" i="48"/>
  <c r="C3094" i="48"/>
  <c r="I3093" i="48"/>
  <c r="C3093" i="48"/>
  <c r="I3092" i="48"/>
  <c r="C3092" i="48"/>
  <c r="I3091" i="48"/>
  <c r="C3091" i="48"/>
  <c r="I3090" i="48"/>
  <c r="C3090" i="48"/>
  <c r="I3089" i="48"/>
  <c r="C3089" i="48"/>
  <c r="I3088" i="48"/>
  <c r="C3088" i="48"/>
  <c r="I3087" i="48"/>
  <c r="C3087" i="48"/>
  <c r="I3086" i="48"/>
  <c r="C3086" i="48"/>
  <c r="I3085" i="48"/>
  <c r="C3085" i="48"/>
  <c r="I3084" i="48"/>
  <c r="C3084" i="48"/>
  <c r="I3083" i="48"/>
  <c r="C3083" i="48"/>
  <c r="I3082" i="48"/>
  <c r="C3082" i="48"/>
  <c r="I3081" i="48"/>
  <c r="C3081" i="48"/>
  <c r="I3080" i="48"/>
  <c r="C3080" i="48"/>
  <c r="I3079" i="48"/>
  <c r="C3079" i="48"/>
  <c r="I3078" i="48"/>
  <c r="C3078" i="48"/>
  <c r="I3077" i="48"/>
  <c r="C3077" i="48"/>
  <c r="I3076" i="48"/>
  <c r="C3076" i="48"/>
  <c r="I3075" i="48"/>
  <c r="C3075" i="48"/>
  <c r="I3074" i="48"/>
  <c r="C3074" i="48"/>
  <c r="I3073" i="48"/>
  <c r="C3073" i="48"/>
  <c r="I3072" i="48"/>
  <c r="C3072" i="48"/>
  <c r="I3071" i="48"/>
  <c r="C3071" i="48"/>
  <c r="I3070" i="48"/>
  <c r="C3070" i="48"/>
  <c r="I3069" i="48"/>
  <c r="C3069" i="48"/>
  <c r="I3068" i="48"/>
  <c r="C3068" i="48"/>
  <c r="I3067" i="48"/>
  <c r="C3067" i="48"/>
  <c r="I3066" i="48"/>
  <c r="C3066" i="48"/>
  <c r="I3065" i="48"/>
  <c r="C3065" i="48"/>
  <c r="I3064" i="48"/>
  <c r="C3064" i="48"/>
  <c r="I3063" i="48"/>
  <c r="C3063" i="48"/>
  <c r="I3062" i="48"/>
  <c r="C3062" i="48"/>
  <c r="I3061" i="48"/>
  <c r="C3061" i="48"/>
  <c r="I3060" i="48"/>
  <c r="C3060" i="48"/>
  <c r="I3059" i="48"/>
  <c r="C3059" i="48"/>
  <c r="I3058" i="48"/>
  <c r="C3058" i="48"/>
  <c r="I3057" i="48"/>
  <c r="C3057" i="48"/>
  <c r="I3056" i="48"/>
  <c r="C3056" i="48"/>
  <c r="I3055" i="48"/>
  <c r="C3055" i="48"/>
  <c r="I3054" i="48"/>
  <c r="C3054" i="48"/>
  <c r="I3053" i="48"/>
  <c r="C3053" i="48"/>
  <c r="I3052" i="48"/>
  <c r="C3052" i="48"/>
  <c r="I3051" i="48"/>
  <c r="C3051" i="48"/>
  <c r="I3050" i="48"/>
  <c r="C3050" i="48"/>
  <c r="I3049" i="48"/>
  <c r="C3049" i="48"/>
  <c r="I3048" i="48"/>
  <c r="C3048" i="48"/>
  <c r="I3047" i="48"/>
  <c r="C3047" i="48"/>
  <c r="I3046" i="48"/>
  <c r="C3046" i="48"/>
  <c r="I3045" i="48"/>
  <c r="C3045" i="48"/>
  <c r="I3044" i="48"/>
  <c r="C3044" i="48"/>
  <c r="I3043" i="48"/>
  <c r="C3043" i="48"/>
  <c r="I3042" i="48"/>
  <c r="C3042" i="48"/>
  <c r="I3041" i="48"/>
  <c r="C3041" i="48"/>
  <c r="I3040" i="48"/>
  <c r="C3040" i="48"/>
  <c r="I3039" i="48"/>
  <c r="C3039" i="48"/>
  <c r="I3038" i="48"/>
  <c r="C3038" i="48"/>
  <c r="I3037" i="48"/>
  <c r="C3037" i="48"/>
  <c r="I3036" i="48"/>
  <c r="C3036" i="48"/>
  <c r="I3035" i="48"/>
  <c r="C3035" i="48"/>
  <c r="I3034" i="48"/>
  <c r="C3034" i="48"/>
  <c r="I3033" i="48"/>
  <c r="C3033" i="48"/>
  <c r="I3032" i="48"/>
  <c r="C3032" i="48"/>
  <c r="I3031" i="48"/>
  <c r="C3031" i="48"/>
  <c r="I3030" i="48"/>
  <c r="C3030" i="48"/>
  <c r="I3029" i="48"/>
  <c r="C3029" i="48"/>
  <c r="I3028" i="48"/>
  <c r="C3028" i="48"/>
  <c r="I3027" i="48"/>
  <c r="C3027" i="48"/>
  <c r="I3026" i="48"/>
  <c r="C3026" i="48"/>
  <c r="I3025" i="48"/>
  <c r="C3025" i="48"/>
  <c r="I3024" i="48"/>
  <c r="C3024" i="48"/>
  <c r="I3023" i="48"/>
  <c r="C3023" i="48"/>
  <c r="I3022" i="48"/>
  <c r="C3022" i="48"/>
  <c r="I3021" i="48"/>
  <c r="C3021" i="48"/>
  <c r="I3020" i="48"/>
  <c r="C3020" i="48"/>
  <c r="I3019" i="48"/>
  <c r="C3019" i="48"/>
  <c r="I3018" i="48"/>
  <c r="C3018" i="48"/>
  <c r="I3017" i="48"/>
  <c r="C3017" i="48"/>
  <c r="I3016" i="48"/>
  <c r="C3016" i="48"/>
  <c r="I3015" i="48"/>
  <c r="C3015" i="48"/>
  <c r="I3014" i="48"/>
  <c r="C3014" i="48"/>
  <c r="I3013" i="48"/>
  <c r="C3013" i="48"/>
  <c r="I3012" i="48"/>
  <c r="C3012" i="48"/>
  <c r="I3011" i="48"/>
  <c r="C3011" i="48"/>
  <c r="I3010" i="48"/>
  <c r="C3010" i="48"/>
  <c r="I3009" i="48"/>
  <c r="C3009" i="48"/>
  <c r="I3008" i="48"/>
  <c r="C3008" i="48"/>
  <c r="I3007" i="48"/>
  <c r="C3007" i="48"/>
  <c r="I3006" i="48"/>
  <c r="C3006" i="48"/>
  <c r="I3005" i="48"/>
  <c r="C3005" i="48"/>
  <c r="I3004" i="48"/>
  <c r="C3004" i="48"/>
  <c r="I3003" i="48"/>
  <c r="C3003" i="48"/>
  <c r="I3002" i="48"/>
  <c r="C3002" i="48"/>
  <c r="I3001" i="48"/>
  <c r="C3001" i="48"/>
  <c r="I3000" i="48"/>
  <c r="C3000" i="48"/>
  <c r="I2999" i="48"/>
  <c r="C2999" i="48"/>
  <c r="I2998" i="48"/>
  <c r="C2998" i="48"/>
  <c r="I2997" i="48"/>
  <c r="C2997" i="48"/>
  <c r="I2996" i="48"/>
  <c r="C2996" i="48"/>
  <c r="I2995" i="48"/>
  <c r="C2995" i="48"/>
  <c r="I2994" i="48"/>
  <c r="C2994" i="48"/>
  <c r="I2993" i="48"/>
  <c r="C2993" i="48"/>
  <c r="I2992" i="48"/>
  <c r="C2992" i="48"/>
  <c r="I2991" i="48"/>
  <c r="C2991" i="48"/>
  <c r="I2990" i="48"/>
  <c r="C2990" i="48"/>
  <c r="I2989" i="48"/>
  <c r="C2989" i="48"/>
  <c r="I2988" i="48"/>
  <c r="C2988" i="48"/>
  <c r="I2987" i="48"/>
  <c r="C2987" i="48"/>
  <c r="I2986" i="48"/>
  <c r="C2986" i="48"/>
  <c r="I2985" i="48"/>
  <c r="C2985" i="48"/>
  <c r="I2984" i="48"/>
  <c r="C2984" i="48"/>
  <c r="I2983" i="48"/>
  <c r="C2983" i="48"/>
  <c r="I2982" i="48"/>
  <c r="C2982" i="48"/>
  <c r="I2981" i="48"/>
  <c r="C2981" i="48"/>
  <c r="I2980" i="48"/>
  <c r="C2980" i="48"/>
  <c r="I2979" i="48"/>
  <c r="C2979" i="48"/>
  <c r="I2978" i="48"/>
  <c r="C2978" i="48"/>
  <c r="I2977" i="48"/>
  <c r="C2977" i="48"/>
  <c r="I2976" i="48"/>
  <c r="C2976" i="48"/>
  <c r="I2975" i="48"/>
  <c r="C2975" i="48"/>
  <c r="I2974" i="48"/>
  <c r="C2974" i="48"/>
  <c r="I2973" i="48"/>
  <c r="C2973" i="48"/>
  <c r="I2972" i="48"/>
  <c r="C2972" i="48"/>
  <c r="I2971" i="48"/>
  <c r="C2971" i="48"/>
  <c r="I2970" i="48"/>
  <c r="C2970" i="48"/>
  <c r="I2969" i="48"/>
  <c r="C2969" i="48"/>
  <c r="I2968" i="48"/>
  <c r="C2968" i="48"/>
  <c r="I2967" i="48"/>
  <c r="C2967" i="48"/>
  <c r="I2966" i="48"/>
  <c r="C2966" i="48"/>
  <c r="I2965" i="48"/>
  <c r="C2965" i="48"/>
  <c r="I2964" i="48"/>
  <c r="C2964" i="48"/>
  <c r="I2963" i="48"/>
  <c r="C2963" i="48"/>
  <c r="I2962" i="48"/>
  <c r="C2962" i="48"/>
  <c r="I2961" i="48"/>
  <c r="C2961" i="48"/>
  <c r="I2960" i="48"/>
  <c r="C2960" i="48"/>
  <c r="I2959" i="48"/>
  <c r="C2959" i="48"/>
  <c r="I2958" i="48"/>
  <c r="C2958" i="48"/>
  <c r="I2957" i="48"/>
  <c r="C2957" i="48"/>
  <c r="I2956" i="48"/>
  <c r="C2956" i="48"/>
  <c r="I2955" i="48"/>
  <c r="C2955" i="48"/>
  <c r="I2954" i="48"/>
  <c r="C2954" i="48"/>
  <c r="I2953" i="48"/>
  <c r="C2953" i="48"/>
  <c r="I2952" i="48"/>
  <c r="C2952" i="48"/>
  <c r="I2951" i="48"/>
  <c r="C2951" i="48"/>
  <c r="I2950" i="48"/>
  <c r="C2950" i="48"/>
  <c r="I2949" i="48"/>
  <c r="C2949" i="48"/>
  <c r="I2948" i="48"/>
  <c r="C2948" i="48"/>
  <c r="I2947" i="48"/>
  <c r="C2947" i="48"/>
  <c r="I2946" i="48"/>
  <c r="C2946" i="48"/>
  <c r="I2945" i="48"/>
  <c r="C2945" i="48"/>
  <c r="I2944" i="48"/>
  <c r="C2944" i="48"/>
  <c r="I2943" i="48"/>
  <c r="C2943" i="48"/>
  <c r="I2942" i="48"/>
  <c r="C2942" i="48"/>
  <c r="I2941" i="48"/>
  <c r="C2941" i="48"/>
  <c r="I2940" i="48"/>
  <c r="C2940" i="48"/>
  <c r="I2939" i="48"/>
  <c r="C2939" i="48"/>
  <c r="I2938" i="48"/>
  <c r="C2938" i="48"/>
  <c r="I2937" i="48"/>
  <c r="C2937" i="48"/>
  <c r="I2936" i="48"/>
  <c r="C2936" i="48"/>
  <c r="I2935" i="48"/>
  <c r="C2935" i="48"/>
  <c r="I2934" i="48"/>
  <c r="C2934" i="48"/>
  <c r="I2933" i="48"/>
  <c r="C2933" i="48"/>
  <c r="I2932" i="48"/>
  <c r="C2932" i="48"/>
  <c r="I2931" i="48"/>
  <c r="C2931" i="48"/>
  <c r="I2930" i="48"/>
  <c r="C2930" i="48"/>
  <c r="I2929" i="48"/>
  <c r="C2929" i="48"/>
  <c r="I2928" i="48"/>
  <c r="C2928" i="48"/>
  <c r="I2927" i="48"/>
  <c r="C2927" i="48"/>
  <c r="I2926" i="48"/>
  <c r="C2926" i="48"/>
  <c r="I2925" i="48"/>
  <c r="C2925" i="48"/>
  <c r="I2924" i="48"/>
  <c r="C2924" i="48"/>
  <c r="I2923" i="48"/>
  <c r="C2923" i="48"/>
  <c r="I2922" i="48"/>
  <c r="C2922" i="48"/>
  <c r="I2921" i="48"/>
  <c r="C2921" i="48"/>
  <c r="I2920" i="48"/>
  <c r="C2920" i="48"/>
  <c r="I2919" i="48"/>
  <c r="C2919" i="48"/>
  <c r="I2918" i="48"/>
  <c r="C2918" i="48"/>
  <c r="I2917" i="48"/>
  <c r="C2917" i="48"/>
  <c r="I2916" i="48"/>
  <c r="C2916" i="48"/>
  <c r="I2915" i="48"/>
  <c r="C2915" i="48"/>
  <c r="I2914" i="48"/>
  <c r="C2914" i="48"/>
  <c r="I2913" i="48"/>
  <c r="C2913" i="48"/>
  <c r="I2912" i="48"/>
  <c r="C2912" i="48"/>
  <c r="I2911" i="48"/>
  <c r="C2911" i="48"/>
  <c r="I2910" i="48"/>
  <c r="C2910" i="48"/>
  <c r="I2909" i="48"/>
  <c r="C2909" i="48"/>
  <c r="I2908" i="48"/>
  <c r="C2908" i="48"/>
  <c r="I2907" i="48"/>
  <c r="C2907" i="48"/>
  <c r="I2906" i="48"/>
  <c r="C2906" i="48"/>
  <c r="I2905" i="48"/>
  <c r="C2905" i="48"/>
  <c r="I2904" i="48"/>
  <c r="C2904" i="48"/>
  <c r="I2903" i="48"/>
  <c r="C2903" i="48"/>
  <c r="I2902" i="48"/>
  <c r="C2902" i="48"/>
  <c r="I2901" i="48"/>
  <c r="C2901" i="48"/>
  <c r="I2900" i="48"/>
  <c r="C2900" i="48"/>
  <c r="I2899" i="48"/>
  <c r="C2899" i="48"/>
  <c r="I2898" i="48"/>
  <c r="C2898" i="48"/>
  <c r="I2897" i="48"/>
  <c r="C2897" i="48"/>
  <c r="I2896" i="48"/>
  <c r="C2896" i="48"/>
  <c r="I2895" i="48"/>
  <c r="C2895" i="48"/>
  <c r="I2894" i="48"/>
  <c r="C2894" i="48"/>
  <c r="I2893" i="48"/>
  <c r="C2893" i="48"/>
  <c r="I2892" i="48"/>
  <c r="C2892" i="48"/>
  <c r="I2891" i="48"/>
  <c r="C2891" i="48"/>
  <c r="I2890" i="48"/>
  <c r="C2890" i="48"/>
  <c r="I2889" i="48"/>
  <c r="C2889" i="48"/>
  <c r="I2888" i="48"/>
  <c r="C2888" i="48"/>
  <c r="I2887" i="48"/>
  <c r="C2887" i="48"/>
  <c r="I2886" i="48"/>
  <c r="C2886" i="48"/>
  <c r="I2885" i="48"/>
  <c r="C2885" i="48"/>
  <c r="I2884" i="48"/>
  <c r="C2884" i="48"/>
  <c r="I2883" i="48"/>
  <c r="C2883" i="48"/>
  <c r="I2882" i="48"/>
  <c r="C2882" i="48"/>
  <c r="I2881" i="48"/>
  <c r="C2881" i="48"/>
  <c r="I2880" i="48"/>
  <c r="C2880" i="48"/>
  <c r="I2879" i="48"/>
  <c r="C2879" i="48"/>
  <c r="I2878" i="48"/>
  <c r="C2878" i="48"/>
  <c r="I2877" i="48"/>
  <c r="C2877" i="48"/>
  <c r="I2876" i="48"/>
  <c r="C2876" i="48"/>
  <c r="I2875" i="48"/>
  <c r="C2875" i="48"/>
  <c r="I2874" i="48"/>
  <c r="C2874" i="48"/>
  <c r="I2873" i="48"/>
  <c r="C2873" i="48"/>
  <c r="I2872" i="48"/>
  <c r="C2872" i="48"/>
  <c r="I2871" i="48"/>
  <c r="C2871" i="48"/>
  <c r="I2870" i="48"/>
  <c r="C2870" i="48"/>
  <c r="I2869" i="48"/>
  <c r="C2869" i="48"/>
  <c r="I2868" i="48"/>
  <c r="C2868" i="48"/>
  <c r="I2867" i="48"/>
  <c r="C2867" i="48"/>
  <c r="I2866" i="48"/>
  <c r="C2866" i="48"/>
  <c r="I2865" i="48"/>
  <c r="C2865" i="48"/>
  <c r="I2864" i="48"/>
  <c r="C2864" i="48"/>
  <c r="I2863" i="48"/>
  <c r="C2863" i="48"/>
  <c r="I2862" i="48"/>
  <c r="C2862" i="48"/>
  <c r="I2861" i="48"/>
  <c r="C2861" i="48"/>
  <c r="I2860" i="48"/>
  <c r="C2860" i="48"/>
  <c r="I2859" i="48"/>
  <c r="C2859" i="48"/>
  <c r="I2858" i="48"/>
  <c r="C2858" i="48"/>
  <c r="I2857" i="48"/>
  <c r="C2857" i="48"/>
  <c r="I2856" i="48"/>
  <c r="C2856" i="48"/>
  <c r="I2855" i="48"/>
  <c r="C2855" i="48"/>
  <c r="I2854" i="48"/>
  <c r="C2854" i="48"/>
  <c r="I2853" i="48"/>
  <c r="C2853" i="48"/>
  <c r="I2852" i="48"/>
  <c r="C2852" i="48"/>
  <c r="I2851" i="48"/>
  <c r="C2851" i="48"/>
  <c r="I2850" i="48"/>
  <c r="C2850" i="48"/>
  <c r="I2849" i="48"/>
  <c r="C2849" i="48"/>
  <c r="I2848" i="48"/>
  <c r="C2848" i="48"/>
  <c r="I2847" i="48"/>
  <c r="C2847" i="48"/>
  <c r="I2846" i="48"/>
  <c r="C2846" i="48"/>
  <c r="I2845" i="48"/>
  <c r="C2845" i="48"/>
  <c r="I2844" i="48"/>
  <c r="C2844" i="48"/>
  <c r="I2843" i="48"/>
  <c r="C2843" i="48"/>
  <c r="I2842" i="48"/>
  <c r="C2842" i="48"/>
  <c r="I2841" i="48"/>
  <c r="C2841" i="48"/>
  <c r="I2840" i="48"/>
  <c r="C2840" i="48"/>
  <c r="I2839" i="48"/>
  <c r="C2839" i="48"/>
  <c r="I2838" i="48"/>
  <c r="C2838" i="48"/>
  <c r="I2837" i="48"/>
  <c r="C2837" i="48"/>
  <c r="I2836" i="48"/>
  <c r="C2836" i="48"/>
  <c r="I2835" i="48"/>
  <c r="C2835" i="48"/>
  <c r="I2834" i="48"/>
  <c r="C2834" i="48"/>
  <c r="I2833" i="48"/>
  <c r="C2833" i="48"/>
  <c r="I2832" i="48"/>
  <c r="C2832" i="48"/>
  <c r="I2831" i="48"/>
  <c r="C2831" i="48"/>
  <c r="I2830" i="48"/>
  <c r="C2830" i="48"/>
  <c r="I2829" i="48"/>
  <c r="C2829" i="48"/>
  <c r="I2828" i="48"/>
  <c r="C2828" i="48"/>
  <c r="I2827" i="48"/>
  <c r="C2827" i="48"/>
  <c r="I2826" i="48"/>
  <c r="C2826" i="48"/>
  <c r="I2825" i="48"/>
  <c r="C2825" i="48"/>
  <c r="I2824" i="48"/>
  <c r="C2824" i="48"/>
  <c r="I2823" i="48"/>
  <c r="C2823" i="48"/>
  <c r="I2822" i="48"/>
  <c r="C2822" i="48"/>
  <c r="I2821" i="48"/>
  <c r="C2821" i="48"/>
  <c r="I2820" i="48"/>
  <c r="C2820" i="48"/>
  <c r="I2819" i="48"/>
  <c r="C2819" i="48"/>
  <c r="I2818" i="48"/>
  <c r="C2818" i="48"/>
  <c r="I2817" i="48"/>
  <c r="C2817" i="48"/>
  <c r="I2816" i="48"/>
  <c r="C2816" i="48"/>
  <c r="I2815" i="48"/>
  <c r="C2815" i="48"/>
  <c r="I2814" i="48"/>
  <c r="C2814" i="48"/>
  <c r="I2813" i="48"/>
  <c r="C2813" i="48"/>
  <c r="I2812" i="48"/>
  <c r="C2812" i="48"/>
  <c r="I2811" i="48"/>
  <c r="C2811" i="48"/>
  <c r="I2810" i="48"/>
  <c r="C2810" i="48"/>
  <c r="I2809" i="48"/>
  <c r="C2809" i="48"/>
  <c r="I2808" i="48"/>
  <c r="C2808" i="48"/>
  <c r="I2807" i="48"/>
  <c r="C2807" i="48"/>
  <c r="I2806" i="48"/>
  <c r="C2806" i="48"/>
  <c r="I2805" i="48"/>
  <c r="C2805" i="48"/>
  <c r="I2804" i="48"/>
  <c r="C2804" i="48"/>
  <c r="I2803" i="48"/>
  <c r="C2803" i="48"/>
  <c r="I2802" i="48"/>
  <c r="C2802" i="48"/>
  <c r="I2801" i="48"/>
  <c r="C2801" i="48"/>
  <c r="I2800" i="48"/>
  <c r="C2800" i="48"/>
  <c r="I2799" i="48"/>
  <c r="C2799" i="48"/>
  <c r="I2798" i="48"/>
  <c r="C2798" i="48"/>
  <c r="I2797" i="48"/>
  <c r="C2797" i="48"/>
  <c r="I2796" i="48"/>
  <c r="C2796" i="48"/>
  <c r="I2795" i="48"/>
  <c r="C2795" i="48"/>
  <c r="I2794" i="48"/>
  <c r="C2794" i="48"/>
  <c r="I2793" i="48"/>
  <c r="C2793" i="48"/>
  <c r="I2792" i="48"/>
  <c r="C2792" i="48"/>
  <c r="I2791" i="48"/>
  <c r="C2791" i="48"/>
  <c r="I2790" i="48"/>
  <c r="C2790" i="48"/>
  <c r="I2789" i="48"/>
  <c r="C2789" i="48"/>
  <c r="I2788" i="48"/>
  <c r="C2788" i="48"/>
  <c r="I2787" i="48"/>
  <c r="C2787" i="48"/>
  <c r="I2786" i="48"/>
  <c r="C2786" i="48"/>
  <c r="I2785" i="48"/>
  <c r="C2785" i="48"/>
  <c r="I2784" i="48"/>
  <c r="C2784" i="48"/>
  <c r="I2783" i="48"/>
  <c r="C2783" i="48"/>
  <c r="I2782" i="48"/>
  <c r="C2782" i="48"/>
  <c r="I2781" i="48"/>
  <c r="C2781" i="48"/>
  <c r="I2780" i="48"/>
  <c r="C2780" i="48"/>
  <c r="I2779" i="48"/>
  <c r="C2779" i="48"/>
  <c r="I2778" i="48"/>
  <c r="C2778" i="48"/>
  <c r="I2777" i="48"/>
  <c r="C2777" i="48"/>
  <c r="I2776" i="48"/>
  <c r="C2776" i="48"/>
  <c r="I2775" i="48"/>
  <c r="C2775" i="48"/>
  <c r="I2774" i="48"/>
  <c r="C2774" i="48"/>
  <c r="I2773" i="48"/>
  <c r="C2773" i="48"/>
  <c r="I2772" i="48"/>
  <c r="C2772" i="48"/>
  <c r="I2771" i="48"/>
  <c r="C2771" i="48"/>
  <c r="I2770" i="48"/>
  <c r="C2770" i="48"/>
  <c r="I2769" i="48"/>
  <c r="C2769" i="48"/>
  <c r="I2768" i="48"/>
  <c r="C2768" i="48"/>
  <c r="I2767" i="48"/>
  <c r="C2767" i="48"/>
  <c r="I2766" i="48"/>
  <c r="C2766" i="48"/>
  <c r="I2765" i="48"/>
  <c r="C2765" i="48"/>
  <c r="I2764" i="48"/>
  <c r="C2764" i="48"/>
  <c r="I2763" i="48"/>
  <c r="C2763" i="48"/>
  <c r="I2762" i="48"/>
  <c r="C2762" i="48"/>
  <c r="I2761" i="48"/>
  <c r="C2761" i="48"/>
  <c r="I2760" i="48"/>
  <c r="C2760" i="48"/>
  <c r="I2759" i="48"/>
  <c r="C2759" i="48"/>
  <c r="I2758" i="48"/>
  <c r="C2758" i="48"/>
  <c r="I2757" i="48"/>
  <c r="C2757" i="48"/>
  <c r="I2756" i="48"/>
  <c r="C2756" i="48"/>
  <c r="I2755" i="48"/>
  <c r="C2755" i="48"/>
  <c r="I2754" i="48"/>
  <c r="C2754" i="48"/>
  <c r="I2753" i="48"/>
  <c r="C2753" i="48"/>
  <c r="I2752" i="48"/>
  <c r="C2752" i="48"/>
  <c r="I2751" i="48"/>
  <c r="C2751" i="48"/>
  <c r="I2750" i="48"/>
  <c r="C2750" i="48"/>
  <c r="I2749" i="48"/>
  <c r="C2749" i="48"/>
  <c r="I2748" i="48"/>
  <c r="C2748" i="48"/>
  <c r="I2747" i="48"/>
  <c r="C2747" i="48"/>
  <c r="I2746" i="48"/>
  <c r="C2746" i="48"/>
  <c r="I2745" i="48"/>
  <c r="C2745" i="48"/>
  <c r="I2744" i="48"/>
  <c r="C2744" i="48"/>
  <c r="I2743" i="48"/>
  <c r="C2743" i="48"/>
  <c r="I2742" i="48"/>
  <c r="C2742" i="48"/>
  <c r="I2741" i="48"/>
  <c r="C2741" i="48"/>
  <c r="I2740" i="48"/>
  <c r="C2740" i="48"/>
  <c r="I2739" i="48"/>
  <c r="C2739" i="48"/>
  <c r="I2738" i="48"/>
  <c r="C2738" i="48"/>
  <c r="I2737" i="48"/>
  <c r="C2737" i="48"/>
  <c r="I2736" i="48"/>
  <c r="C2736" i="48"/>
  <c r="I2735" i="48"/>
  <c r="C2735" i="48"/>
  <c r="I2734" i="48"/>
  <c r="C2734" i="48"/>
  <c r="I2733" i="48"/>
  <c r="C2733" i="48"/>
  <c r="I2732" i="48"/>
  <c r="C2732" i="48"/>
  <c r="I2731" i="48"/>
  <c r="C2731" i="48"/>
  <c r="I2730" i="48"/>
  <c r="C2730" i="48"/>
  <c r="I2729" i="48"/>
  <c r="C2729" i="48"/>
  <c r="I2728" i="48"/>
  <c r="C2728" i="48"/>
  <c r="I2727" i="48"/>
  <c r="C2727" i="48"/>
  <c r="I2726" i="48"/>
  <c r="C2726" i="48"/>
  <c r="I2725" i="48"/>
  <c r="C2725" i="48"/>
  <c r="I2724" i="48"/>
  <c r="C2724" i="48"/>
  <c r="I2723" i="48"/>
  <c r="C2723" i="48"/>
  <c r="I2722" i="48"/>
  <c r="C2722" i="48"/>
  <c r="I2721" i="48"/>
  <c r="C2721" i="48"/>
  <c r="I2720" i="48"/>
  <c r="C2720" i="48"/>
  <c r="I2719" i="48"/>
  <c r="C2719" i="48"/>
  <c r="I2718" i="48"/>
  <c r="C2718" i="48"/>
  <c r="I2717" i="48"/>
  <c r="C2717" i="48"/>
  <c r="I2716" i="48"/>
  <c r="C2716" i="48"/>
  <c r="I2715" i="48"/>
  <c r="C2715" i="48"/>
  <c r="I2714" i="48"/>
  <c r="C2714" i="48"/>
  <c r="I2713" i="48"/>
  <c r="C2713" i="48"/>
  <c r="I2712" i="48"/>
  <c r="C2712" i="48"/>
  <c r="I2711" i="48"/>
  <c r="C2711" i="48"/>
  <c r="I2710" i="48"/>
  <c r="C2710" i="48"/>
  <c r="I2709" i="48"/>
  <c r="C2709" i="48"/>
  <c r="I2708" i="48"/>
  <c r="C2708" i="48"/>
  <c r="I2707" i="48"/>
  <c r="C2707" i="48"/>
  <c r="I2706" i="48"/>
  <c r="C2706" i="48"/>
  <c r="I2705" i="48"/>
  <c r="C2705" i="48"/>
  <c r="I2704" i="48"/>
  <c r="C2704" i="48"/>
  <c r="I2703" i="48"/>
  <c r="C2703" i="48"/>
  <c r="I2702" i="48"/>
  <c r="C2702" i="48"/>
  <c r="I2701" i="48"/>
  <c r="C2701" i="48"/>
  <c r="I2700" i="48"/>
  <c r="C2700" i="48"/>
  <c r="I2699" i="48"/>
  <c r="C2699" i="48"/>
  <c r="I2698" i="48"/>
  <c r="C2698" i="48"/>
  <c r="I2697" i="48"/>
  <c r="C2697" i="48"/>
  <c r="I2696" i="48"/>
  <c r="C2696" i="48"/>
  <c r="I2695" i="48"/>
  <c r="C2695" i="48"/>
  <c r="I2694" i="48"/>
  <c r="C2694" i="48"/>
  <c r="I2693" i="48"/>
  <c r="C2693" i="48"/>
  <c r="I2692" i="48"/>
  <c r="C2692" i="48"/>
  <c r="I2691" i="48"/>
  <c r="C2691" i="48"/>
  <c r="I2690" i="48"/>
  <c r="C2690" i="48"/>
  <c r="I2689" i="48"/>
  <c r="C2689" i="48"/>
  <c r="I2688" i="48"/>
  <c r="C2688" i="48"/>
  <c r="I2687" i="48"/>
  <c r="C2687" i="48"/>
  <c r="I2686" i="48"/>
  <c r="C2686" i="48"/>
  <c r="I2685" i="48"/>
  <c r="C2685" i="48"/>
  <c r="I2684" i="48"/>
  <c r="C2684" i="48"/>
  <c r="I2683" i="48"/>
  <c r="C2683" i="48"/>
  <c r="I2682" i="48"/>
  <c r="C2682" i="48"/>
  <c r="I2681" i="48"/>
  <c r="C2681" i="48"/>
  <c r="I2680" i="48"/>
  <c r="C2680" i="48"/>
  <c r="I2679" i="48"/>
  <c r="C2679" i="48"/>
  <c r="I2678" i="48"/>
  <c r="C2678" i="48"/>
  <c r="I2677" i="48"/>
  <c r="C2677" i="48"/>
  <c r="I2676" i="48"/>
  <c r="C2676" i="48"/>
  <c r="I2675" i="48"/>
  <c r="C2675" i="48"/>
  <c r="I2674" i="48"/>
  <c r="C2674" i="48"/>
  <c r="I2673" i="48"/>
  <c r="C2673" i="48"/>
  <c r="I2672" i="48"/>
  <c r="C2672" i="48"/>
  <c r="I2671" i="48"/>
  <c r="C2671" i="48"/>
  <c r="I2670" i="48"/>
  <c r="C2670" i="48"/>
  <c r="I2669" i="48"/>
  <c r="C2669" i="48"/>
  <c r="I2668" i="48"/>
  <c r="C2668" i="48"/>
  <c r="I2667" i="48"/>
  <c r="C2667" i="48"/>
  <c r="I2666" i="48"/>
  <c r="C2666" i="48"/>
  <c r="I2665" i="48"/>
  <c r="C2665" i="48"/>
  <c r="I2664" i="48"/>
  <c r="C2664" i="48"/>
  <c r="I2663" i="48"/>
  <c r="C2663" i="48"/>
  <c r="I2662" i="48"/>
  <c r="C2662" i="48"/>
  <c r="I2661" i="48"/>
  <c r="C2661" i="48"/>
  <c r="I2660" i="48"/>
  <c r="C2660" i="48"/>
  <c r="I2659" i="48"/>
  <c r="C2659" i="48"/>
  <c r="I2658" i="48"/>
  <c r="C2658" i="48"/>
  <c r="I2657" i="48"/>
  <c r="C2657" i="48"/>
  <c r="I2656" i="48"/>
  <c r="C2656" i="48"/>
  <c r="I2655" i="48"/>
  <c r="C2655" i="48"/>
  <c r="I2654" i="48"/>
  <c r="C2654" i="48"/>
  <c r="I2653" i="48"/>
  <c r="C2653" i="48"/>
  <c r="I2652" i="48"/>
  <c r="C2652" i="48"/>
  <c r="I2651" i="48"/>
  <c r="C2651" i="48"/>
  <c r="I2650" i="48"/>
  <c r="C2650" i="48"/>
  <c r="I2649" i="48"/>
  <c r="C2649" i="48"/>
  <c r="I2648" i="48"/>
  <c r="C2648" i="48"/>
  <c r="I2647" i="48"/>
  <c r="C2647" i="48"/>
  <c r="I2646" i="48"/>
  <c r="C2646" i="48"/>
  <c r="I2645" i="48"/>
  <c r="C2645" i="48"/>
  <c r="I2644" i="48"/>
  <c r="C2644" i="48"/>
  <c r="I2643" i="48"/>
  <c r="C2643" i="48"/>
  <c r="I2642" i="48"/>
  <c r="C2642" i="48"/>
  <c r="I2641" i="48"/>
  <c r="C2641" i="48"/>
  <c r="I2640" i="48"/>
  <c r="C2640" i="48"/>
  <c r="I2639" i="48"/>
  <c r="C2639" i="48"/>
  <c r="I2638" i="48"/>
  <c r="C2638" i="48"/>
  <c r="I2637" i="48"/>
  <c r="C2637" i="48"/>
  <c r="I2636" i="48"/>
  <c r="C2636" i="48"/>
  <c r="I2635" i="48"/>
  <c r="C2635" i="48"/>
  <c r="I2634" i="48"/>
  <c r="C2634" i="48"/>
  <c r="I2633" i="48"/>
  <c r="C2633" i="48"/>
  <c r="I2632" i="48"/>
  <c r="C2632" i="48"/>
  <c r="I2631" i="48"/>
  <c r="C2631" i="48"/>
  <c r="I2630" i="48"/>
  <c r="C2630" i="48"/>
  <c r="I2629" i="48"/>
  <c r="C2629" i="48"/>
  <c r="I2628" i="48"/>
  <c r="C2628" i="48"/>
  <c r="I2627" i="48"/>
  <c r="C2627" i="48"/>
  <c r="I2626" i="48"/>
  <c r="C2626" i="48"/>
  <c r="I2625" i="48"/>
  <c r="C2625" i="48"/>
  <c r="I2624" i="48"/>
  <c r="C2624" i="48"/>
  <c r="I2623" i="48"/>
  <c r="C2623" i="48"/>
  <c r="I2622" i="48"/>
  <c r="C2622" i="48"/>
  <c r="I2621" i="48"/>
  <c r="C2621" i="48"/>
  <c r="I2620" i="48"/>
  <c r="C2620" i="48"/>
  <c r="I2619" i="48"/>
  <c r="C2619" i="48"/>
  <c r="I2618" i="48"/>
  <c r="C2618" i="48"/>
  <c r="I2617" i="48"/>
  <c r="C2617" i="48"/>
  <c r="I2616" i="48"/>
  <c r="C2616" i="48"/>
  <c r="I2615" i="48"/>
  <c r="C2615" i="48"/>
  <c r="I2614" i="48"/>
  <c r="C2614" i="48"/>
  <c r="I2613" i="48"/>
  <c r="C2613" i="48"/>
  <c r="I2612" i="48"/>
  <c r="C2612" i="48"/>
  <c r="I2611" i="48"/>
  <c r="C2611" i="48"/>
  <c r="I2610" i="48"/>
  <c r="C2610" i="48"/>
  <c r="I2609" i="48"/>
  <c r="C2609" i="48"/>
  <c r="I2608" i="48"/>
  <c r="C2608" i="48"/>
  <c r="I2607" i="48"/>
  <c r="C2607" i="48"/>
  <c r="I2606" i="48"/>
  <c r="C2606" i="48"/>
  <c r="I2605" i="48"/>
  <c r="C2605" i="48"/>
  <c r="I2604" i="48"/>
  <c r="C2604" i="48"/>
  <c r="I2603" i="48"/>
  <c r="C2603" i="48"/>
  <c r="I2602" i="48"/>
  <c r="C2602" i="48"/>
  <c r="I2601" i="48"/>
  <c r="C2601" i="48"/>
  <c r="I2600" i="48"/>
  <c r="C2600" i="48"/>
  <c r="I2599" i="48"/>
  <c r="C2599" i="48"/>
  <c r="I2598" i="48"/>
  <c r="C2598" i="48"/>
  <c r="I2597" i="48"/>
  <c r="C2597" i="48"/>
  <c r="I2596" i="48"/>
  <c r="C2596" i="48"/>
  <c r="I2595" i="48"/>
  <c r="C2595" i="48"/>
  <c r="I2594" i="48"/>
  <c r="C2594" i="48"/>
  <c r="I2593" i="48"/>
  <c r="C2593" i="48"/>
  <c r="I2592" i="48"/>
  <c r="C2592" i="48"/>
  <c r="I2591" i="48"/>
  <c r="C2591" i="48"/>
  <c r="I2590" i="48"/>
  <c r="C2590" i="48"/>
  <c r="I2589" i="48"/>
  <c r="C2589" i="48"/>
  <c r="I2588" i="48"/>
  <c r="C2588" i="48"/>
  <c r="I2587" i="48"/>
  <c r="C2587" i="48"/>
  <c r="I2586" i="48"/>
  <c r="C2586" i="48"/>
  <c r="I2585" i="48"/>
  <c r="C2585" i="48"/>
  <c r="I2584" i="48"/>
  <c r="C2584" i="48"/>
  <c r="I2583" i="48"/>
  <c r="C2583" i="48"/>
  <c r="I2582" i="48"/>
  <c r="C2582" i="48"/>
  <c r="I2581" i="48"/>
  <c r="C2581" i="48"/>
  <c r="I2580" i="48"/>
  <c r="C2580" i="48"/>
  <c r="I2579" i="48"/>
  <c r="C2579" i="48"/>
  <c r="I2578" i="48"/>
  <c r="C2578" i="48"/>
  <c r="I2577" i="48"/>
  <c r="C2577" i="48"/>
  <c r="I2576" i="48"/>
  <c r="C2576" i="48"/>
  <c r="I2575" i="48"/>
  <c r="C2575" i="48"/>
  <c r="I2574" i="48"/>
  <c r="C2574" i="48"/>
  <c r="I2573" i="48"/>
  <c r="C2573" i="48"/>
  <c r="I2572" i="48"/>
  <c r="C2572" i="48"/>
  <c r="I2571" i="48"/>
  <c r="C2571" i="48"/>
  <c r="I2570" i="48"/>
  <c r="C2570" i="48"/>
  <c r="I2569" i="48"/>
  <c r="C2569" i="48"/>
  <c r="I2568" i="48"/>
  <c r="C2568" i="48"/>
  <c r="I2567" i="48"/>
  <c r="C2567" i="48"/>
  <c r="I2566" i="48"/>
  <c r="C2566" i="48"/>
  <c r="I2565" i="48"/>
  <c r="C2565" i="48"/>
  <c r="I2564" i="48"/>
  <c r="C2564" i="48"/>
  <c r="I2563" i="48"/>
  <c r="C2563" i="48"/>
  <c r="I2562" i="48"/>
  <c r="C2562" i="48"/>
  <c r="I2561" i="48"/>
  <c r="C2561" i="48"/>
  <c r="I2560" i="48"/>
  <c r="C2560" i="48"/>
  <c r="I2559" i="48"/>
  <c r="C2559" i="48"/>
  <c r="I2558" i="48"/>
  <c r="C2558" i="48"/>
  <c r="I2557" i="48"/>
  <c r="C2557" i="48"/>
  <c r="I2556" i="48"/>
  <c r="C2556" i="48"/>
  <c r="I2555" i="48"/>
  <c r="C2555" i="48"/>
  <c r="I2554" i="48"/>
  <c r="C2554" i="48"/>
  <c r="I2553" i="48"/>
  <c r="C2553" i="48"/>
  <c r="I2552" i="48"/>
  <c r="C2552" i="48"/>
  <c r="I2551" i="48"/>
  <c r="C2551" i="48"/>
  <c r="I2550" i="48"/>
  <c r="C2550" i="48"/>
  <c r="I2549" i="48"/>
  <c r="C2549" i="48"/>
  <c r="I2548" i="48"/>
  <c r="C2548" i="48"/>
  <c r="I2547" i="48"/>
  <c r="C2547" i="48"/>
  <c r="I2546" i="48"/>
  <c r="C2546" i="48"/>
  <c r="I2545" i="48"/>
  <c r="C2545" i="48"/>
  <c r="I2544" i="48"/>
  <c r="C2544" i="48"/>
  <c r="I2543" i="48"/>
  <c r="C2543" i="48"/>
  <c r="I2542" i="48"/>
  <c r="C2542" i="48"/>
  <c r="I2541" i="48"/>
  <c r="C2541" i="48"/>
  <c r="I2540" i="48"/>
  <c r="C2540" i="48"/>
  <c r="I2539" i="48"/>
  <c r="C2539" i="48"/>
  <c r="I2538" i="48"/>
  <c r="C2538" i="48"/>
  <c r="I2537" i="48"/>
  <c r="C2537" i="48"/>
  <c r="I2536" i="48"/>
  <c r="C2536" i="48"/>
  <c r="I2535" i="48"/>
  <c r="C2535" i="48"/>
  <c r="I2534" i="48"/>
  <c r="C2534" i="48"/>
  <c r="I2533" i="48"/>
  <c r="C2533" i="48"/>
  <c r="I2532" i="48"/>
  <c r="C2532" i="48"/>
  <c r="I2531" i="48"/>
  <c r="C2531" i="48"/>
  <c r="I2530" i="48"/>
  <c r="C2530" i="48"/>
  <c r="I2529" i="48"/>
  <c r="C2529" i="48"/>
  <c r="I2528" i="48"/>
  <c r="C2528" i="48"/>
  <c r="I2527" i="48"/>
  <c r="C2527" i="48"/>
  <c r="I2526" i="48"/>
  <c r="C2526" i="48"/>
  <c r="I2525" i="48"/>
  <c r="C2525" i="48"/>
  <c r="I2524" i="48"/>
  <c r="C2524" i="48"/>
  <c r="I2523" i="48"/>
  <c r="C2523" i="48"/>
  <c r="I2522" i="48"/>
  <c r="C2522" i="48"/>
  <c r="I2521" i="48"/>
  <c r="C2521" i="48"/>
  <c r="I2520" i="48"/>
  <c r="C2520" i="48"/>
  <c r="I2519" i="48"/>
  <c r="C2519" i="48"/>
  <c r="I2518" i="48"/>
  <c r="C2518" i="48"/>
  <c r="I2517" i="48"/>
  <c r="C2517" i="48"/>
  <c r="I2516" i="48"/>
  <c r="C2516" i="48"/>
  <c r="I2515" i="48"/>
  <c r="C2515" i="48"/>
  <c r="I2514" i="48"/>
  <c r="C2514" i="48"/>
  <c r="I2513" i="48"/>
  <c r="C2513" i="48"/>
  <c r="I2512" i="48"/>
  <c r="C2512" i="48"/>
  <c r="I2511" i="48"/>
  <c r="C2511" i="48"/>
  <c r="I2510" i="48"/>
  <c r="C2510" i="48"/>
  <c r="I2509" i="48"/>
  <c r="C2509" i="48"/>
  <c r="I2508" i="48"/>
  <c r="C2508" i="48"/>
  <c r="I2507" i="48"/>
  <c r="C2507" i="48"/>
  <c r="I2506" i="48"/>
  <c r="C2506" i="48"/>
  <c r="I2505" i="48"/>
  <c r="C2505" i="48"/>
  <c r="I2504" i="48"/>
  <c r="C2504" i="48"/>
  <c r="I2503" i="48"/>
  <c r="C2503" i="48"/>
  <c r="I2502" i="48"/>
  <c r="C2502" i="48"/>
  <c r="I2501" i="48"/>
  <c r="C2501" i="48"/>
  <c r="I2500" i="48"/>
  <c r="C2500" i="48"/>
  <c r="I2499" i="48"/>
  <c r="C2499" i="48"/>
  <c r="I2498" i="48"/>
  <c r="C2498" i="48"/>
  <c r="I2497" i="48"/>
  <c r="C2497" i="48"/>
  <c r="I2496" i="48"/>
  <c r="C2496" i="48"/>
  <c r="I2495" i="48"/>
  <c r="C2495" i="48"/>
  <c r="I2494" i="48"/>
  <c r="C2494" i="48"/>
  <c r="I2493" i="48"/>
  <c r="C2493" i="48"/>
  <c r="I2492" i="48"/>
  <c r="C2492" i="48"/>
  <c r="I2491" i="48"/>
  <c r="C2491" i="48"/>
  <c r="I2490" i="48"/>
  <c r="C2490" i="48"/>
  <c r="I2489" i="48"/>
  <c r="C2489" i="48"/>
  <c r="I2488" i="48"/>
  <c r="C2488" i="48"/>
  <c r="I2487" i="48"/>
  <c r="C2487" i="48"/>
  <c r="I2486" i="48"/>
  <c r="C2486" i="48"/>
  <c r="I2485" i="48"/>
  <c r="C2485" i="48"/>
  <c r="I2484" i="48"/>
  <c r="C2484" i="48"/>
  <c r="I2483" i="48"/>
  <c r="C2483" i="48"/>
  <c r="I2482" i="48"/>
  <c r="C2482" i="48"/>
  <c r="I2481" i="48"/>
  <c r="C2481" i="48"/>
  <c r="I2480" i="48"/>
  <c r="C2480" i="48"/>
  <c r="I2479" i="48"/>
  <c r="C2479" i="48"/>
  <c r="I2478" i="48"/>
  <c r="C2478" i="48"/>
  <c r="I2477" i="48"/>
  <c r="C2477" i="48"/>
  <c r="I2476" i="48"/>
  <c r="C2476" i="48"/>
  <c r="I2475" i="48"/>
  <c r="C2475" i="48"/>
  <c r="I2474" i="48"/>
  <c r="C2474" i="48"/>
  <c r="I2473" i="48"/>
  <c r="C2473" i="48"/>
  <c r="I2472" i="48"/>
  <c r="C2472" i="48"/>
  <c r="I2471" i="48"/>
  <c r="C2471" i="48"/>
  <c r="I2470" i="48"/>
  <c r="C2470" i="48"/>
  <c r="I2469" i="48"/>
  <c r="C2469" i="48"/>
  <c r="I2468" i="48"/>
  <c r="C2468" i="48"/>
  <c r="I2467" i="48"/>
  <c r="C2467" i="48"/>
  <c r="I2466" i="48"/>
  <c r="C2466" i="48"/>
  <c r="I2465" i="48"/>
  <c r="C2465" i="48"/>
  <c r="I2464" i="48"/>
  <c r="C2464" i="48"/>
  <c r="I2463" i="48"/>
  <c r="C2463" i="48"/>
  <c r="I2462" i="48"/>
  <c r="C2462" i="48"/>
  <c r="I2461" i="48"/>
  <c r="C2461" i="48"/>
  <c r="I2460" i="48"/>
  <c r="C2460" i="48"/>
  <c r="I2459" i="48"/>
  <c r="C2459" i="48"/>
  <c r="I2458" i="48"/>
  <c r="C2458" i="48"/>
  <c r="I2457" i="48"/>
  <c r="C2457" i="48"/>
  <c r="I2456" i="48"/>
  <c r="C2456" i="48"/>
  <c r="I2455" i="48"/>
  <c r="C2455" i="48"/>
  <c r="I2454" i="48"/>
  <c r="C2454" i="48"/>
  <c r="I2453" i="48"/>
  <c r="C2453" i="48"/>
  <c r="I2452" i="48"/>
  <c r="C2452" i="48"/>
  <c r="I2451" i="48"/>
  <c r="C2451" i="48"/>
  <c r="I2450" i="48"/>
  <c r="C2450" i="48"/>
  <c r="I2449" i="48"/>
  <c r="C2449" i="48"/>
  <c r="I2448" i="48"/>
  <c r="C2448" i="48"/>
  <c r="I2447" i="48"/>
  <c r="C2447" i="48"/>
  <c r="I2446" i="48"/>
  <c r="C2446" i="48"/>
  <c r="I2445" i="48"/>
  <c r="C2445" i="48"/>
  <c r="I2444" i="48"/>
  <c r="C2444" i="48"/>
  <c r="I2443" i="48"/>
  <c r="C2443" i="48"/>
  <c r="I2442" i="48"/>
  <c r="C2442" i="48"/>
  <c r="I2441" i="48"/>
  <c r="C2441" i="48"/>
  <c r="I2440" i="48"/>
  <c r="C2440" i="48"/>
  <c r="I2439" i="48"/>
  <c r="C2439" i="48"/>
  <c r="I2438" i="48"/>
  <c r="C2438" i="48"/>
  <c r="I2437" i="48"/>
  <c r="C2437" i="48"/>
  <c r="I2436" i="48"/>
  <c r="C2436" i="48"/>
  <c r="I2435" i="48"/>
  <c r="C2435" i="48"/>
  <c r="I2434" i="48"/>
  <c r="C2434" i="48"/>
  <c r="I2433" i="48"/>
  <c r="C2433" i="48"/>
  <c r="I2432" i="48"/>
  <c r="C2432" i="48"/>
  <c r="I2431" i="48"/>
  <c r="C2431" i="48"/>
  <c r="I2430" i="48"/>
  <c r="C2430" i="48"/>
  <c r="I2429" i="48"/>
  <c r="C2429" i="48"/>
  <c r="I2428" i="48"/>
  <c r="C2428" i="48"/>
  <c r="I2427" i="48"/>
  <c r="C2427" i="48"/>
  <c r="I2426" i="48"/>
  <c r="C2426" i="48"/>
  <c r="I2425" i="48"/>
  <c r="C2425" i="48"/>
  <c r="I2424" i="48"/>
  <c r="C2424" i="48"/>
  <c r="I2423" i="48"/>
  <c r="C2423" i="48"/>
  <c r="I2422" i="48"/>
  <c r="C2422" i="48"/>
  <c r="I2421" i="48"/>
  <c r="C2421" i="48"/>
  <c r="I2420" i="48"/>
  <c r="C2420" i="48"/>
  <c r="I2419" i="48"/>
  <c r="C2419" i="48"/>
  <c r="I2418" i="48"/>
  <c r="C2418" i="48"/>
  <c r="I2417" i="48"/>
  <c r="C2417" i="48"/>
  <c r="I2416" i="48"/>
  <c r="C2416" i="48"/>
  <c r="I2415" i="48"/>
  <c r="C2415" i="48"/>
  <c r="I2414" i="48"/>
  <c r="C2414" i="48"/>
  <c r="I2413" i="48"/>
  <c r="C2413" i="48"/>
  <c r="I2412" i="48"/>
  <c r="C2412" i="48"/>
  <c r="I2411" i="48"/>
  <c r="C2411" i="48"/>
  <c r="I2410" i="48"/>
  <c r="C2410" i="48"/>
  <c r="I2409" i="48"/>
  <c r="C2409" i="48"/>
  <c r="I2408" i="48"/>
  <c r="C2408" i="48"/>
  <c r="I2407" i="48"/>
  <c r="C2407" i="48"/>
  <c r="I2406" i="48"/>
  <c r="C2406" i="48"/>
  <c r="I2405" i="48"/>
  <c r="C2405" i="48"/>
  <c r="I2404" i="48"/>
  <c r="C2404" i="48"/>
  <c r="I2403" i="48"/>
  <c r="C2403" i="48"/>
  <c r="I2402" i="48"/>
  <c r="C2402" i="48"/>
  <c r="I2401" i="48"/>
  <c r="C2401" i="48"/>
  <c r="I2400" i="48"/>
  <c r="C2400" i="48"/>
  <c r="I2399" i="48"/>
  <c r="C2399" i="48"/>
  <c r="I2398" i="48"/>
  <c r="C2398" i="48"/>
  <c r="I2397" i="48"/>
  <c r="C2397" i="48"/>
  <c r="I2396" i="48"/>
  <c r="C2396" i="48"/>
  <c r="I2395" i="48"/>
  <c r="C2395" i="48"/>
  <c r="I2394" i="48"/>
  <c r="C2394" i="48"/>
  <c r="I2393" i="48"/>
  <c r="C2393" i="48"/>
  <c r="I2392" i="48"/>
  <c r="C2392" i="48"/>
  <c r="I2391" i="48"/>
  <c r="C2391" i="48"/>
  <c r="I2390" i="48"/>
  <c r="C2390" i="48"/>
  <c r="I2389" i="48"/>
  <c r="C2389" i="48"/>
  <c r="I2388" i="48"/>
  <c r="C2388" i="48"/>
  <c r="I2387" i="48"/>
  <c r="C2387" i="48"/>
  <c r="I2386" i="48"/>
  <c r="C2386" i="48"/>
  <c r="I2385" i="48"/>
  <c r="C2385" i="48"/>
  <c r="I2384" i="48"/>
  <c r="C2384" i="48"/>
  <c r="I2383" i="48"/>
  <c r="C2383" i="48"/>
  <c r="I2382" i="48"/>
  <c r="C2382" i="48"/>
  <c r="I2381" i="48"/>
  <c r="C2381" i="48"/>
  <c r="I2380" i="48"/>
  <c r="C2380" i="48"/>
  <c r="I2379" i="48"/>
  <c r="C2379" i="48"/>
  <c r="I2378" i="48"/>
  <c r="C2378" i="48"/>
  <c r="I2377" i="48"/>
  <c r="C2377" i="48"/>
  <c r="I2376" i="48"/>
  <c r="C2376" i="48"/>
  <c r="I2375" i="48"/>
  <c r="C2375" i="48"/>
  <c r="I2374" i="48"/>
  <c r="C2374" i="48"/>
  <c r="I2373" i="48"/>
  <c r="C2373" i="48"/>
  <c r="I2372" i="48"/>
  <c r="C2372" i="48"/>
  <c r="I2371" i="48"/>
  <c r="C2371" i="48"/>
  <c r="I2370" i="48"/>
  <c r="C2370" i="48"/>
  <c r="I2369" i="48"/>
  <c r="C2369" i="48"/>
  <c r="I2368" i="48"/>
  <c r="C2368" i="48"/>
  <c r="I2367" i="48"/>
  <c r="C2367" i="48"/>
  <c r="I2366" i="48"/>
  <c r="C2366" i="48"/>
  <c r="I2365" i="48"/>
  <c r="C2365" i="48"/>
  <c r="I2364" i="48"/>
  <c r="C2364" i="48"/>
  <c r="I2363" i="48"/>
  <c r="C2363" i="48"/>
  <c r="I2362" i="48"/>
  <c r="C2362" i="48"/>
  <c r="I2361" i="48"/>
  <c r="C2361" i="48"/>
  <c r="I2360" i="48"/>
  <c r="C2360" i="48"/>
  <c r="I2359" i="48"/>
  <c r="C2359" i="48"/>
  <c r="I2358" i="48"/>
  <c r="C2358" i="48"/>
  <c r="I2357" i="48"/>
  <c r="C2357" i="48"/>
  <c r="I2356" i="48"/>
  <c r="C2356" i="48"/>
  <c r="I2355" i="48"/>
  <c r="C2355" i="48"/>
  <c r="I2354" i="48"/>
  <c r="C2354" i="48"/>
  <c r="I2353" i="48"/>
  <c r="C2353" i="48"/>
  <c r="I2352" i="48"/>
  <c r="C2352" i="48"/>
  <c r="I2351" i="48"/>
  <c r="C2351" i="48"/>
  <c r="I2350" i="48"/>
  <c r="C2350" i="48"/>
  <c r="I2349" i="48"/>
  <c r="C2349" i="48"/>
  <c r="I2348" i="48"/>
  <c r="C2348" i="48"/>
  <c r="I2347" i="48"/>
  <c r="C2347" i="48"/>
  <c r="I2346" i="48"/>
  <c r="C2346" i="48"/>
  <c r="I2345" i="48"/>
  <c r="C2345" i="48"/>
  <c r="I2344" i="48"/>
  <c r="C2344" i="48"/>
  <c r="I2343" i="48"/>
  <c r="C2343" i="48"/>
  <c r="I2342" i="48"/>
  <c r="C2342" i="48"/>
  <c r="I2341" i="48"/>
  <c r="C2341" i="48"/>
  <c r="I2340" i="48"/>
  <c r="C2340" i="48"/>
  <c r="I2339" i="48"/>
  <c r="C2339" i="48"/>
  <c r="I2338" i="48"/>
  <c r="C2338" i="48"/>
  <c r="I2337" i="48"/>
  <c r="C2337" i="48"/>
  <c r="I2336" i="48"/>
  <c r="C2336" i="48"/>
  <c r="I2335" i="48"/>
  <c r="C2335" i="48"/>
  <c r="I2334" i="48"/>
  <c r="C2334" i="48"/>
  <c r="I2333" i="48"/>
  <c r="C2333" i="48"/>
  <c r="I2332" i="48"/>
  <c r="C2332" i="48"/>
  <c r="I2331" i="48"/>
  <c r="C2331" i="48"/>
  <c r="I2330" i="48"/>
  <c r="C2330" i="48"/>
  <c r="I2329" i="48"/>
  <c r="C2329" i="48"/>
  <c r="I2328" i="48"/>
  <c r="C2328" i="48"/>
  <c r="I2327" i="48"/>
  <c r="C2327" i="48"/>
  <c r="I2326" i="48"/>
  <c r="C2326" i="48"/>
  <c r="I2325" i="48"/>
  <c r="C2325" i="48"/>
  <c r="I2324" i="48"/>
  <c r="C2324" i="48"/>
  <c r="I2323" i="48"/>
  <c r="C2323" i="48"/>
  <c r="I2322" i="48"/>
  <c r="C2322" i="48"/>
  <c r="I2321" i="48"/>
  <c r="C2321" i="48"/>
  <c r="I2320" i="48"/>
  <c r="C2320" i="48"/>
  <c r="I2319" i="48"/>
  <c r="C2319" i="48"/>
  <c r="I2318" i="48"/>
  <c r="C2318" i="48"/>
  <c r="I2317" i="48"/>
  <c r="C2317" i="48"/>
  <c r="I2316" i="48"/>
  <c r="C2316" i="48"/>
  <c r="I2315" i="48"/>
  <c r="C2315" i="48"/>
  <c r="I2314" i="48"/>
  <c r="C2314" i="48"/>
  <c r="I2313" i="48"/>
  <c r="C2313" i="48"/>
  <c r="I2312" i="48"/>
  <c r="C2312" i="48"/>
  <c r="I2311" i="48"/>
  <c r="C2311" i="48"/>
  <c r="I2310" i="48"/>
  <c r="C2310" i="48"/>
  <c r="I2309" i="48"/>
  <c r="C2309" i="48"/>
  <c r="I2308" i="48"/>
  <c r="C2308" i="48"/>
  <c r="I2307" i="48"/>
  <c r="C2307" i="48"/>
  <c r="I2306" i="48"/>
  <c r="C2306" i="48"/>
  <c r="I2305" i="48"/>
  <c r="C2305" i="48"/>
  <c r="I2304" i="48"/>
  <c r="C2304" i="48"/>
  <c r="I2303" i="48"/>
  <c r="C2303" i="48"/>
  <c r="I2302" i="48"/>
  <c r="C2302" i="48"/>
  <c r="I2301" i="48"/>
  <c r="C2301" i="48"/>
  <c r="I2300" i="48"/>
  <c r="C2300" i="48"/>
  <c r="I2299" i="48"/>
  <c r="C2299" i="48"/>
  <c r="I2298" i="48"/>
  <c r="C2298" i="48"/>
  <c r="I2297" i="48"/>
  <c r="C2297" i="48"/>
  <c r="I2296" i="48"/>
  <c r="C2296" i="48"/>
  <c r="I2295" i="48"/>
  <c r="C2295" i="48"/>
  <c r="I2294" i="48"/>
  <c r="C2294" i="48"/>
  <c r="I2293" i="48"/>
  <c r="C2293" i="48"/>
  <c r="I2292" i="48"/>
  <c r="C2292" i="48"/>
  <c r="I2291" i="48"/>
  <c r="C2291" i="48"/>
  <c r="I2290" i="48"/>
  <c r="C2290" i="48"/>
  <c r="I2289" i="48"/>
  <c r="C2289" i="48"/>
  <c r="I2288" i="48"/>
  <c r="C2288" i="48"/>
  <c r="I2287" i="48"/>
  <c r="C2287" i="48"/>
  <c r="I2286" i="48"/>
  <c r="C2286" i="48"/>
  <c r="I2285" i="48"/>
  <c r="C2285" i="48"/>
  <c r="I2284" i="48"/>
  <c r="C2284" i="48"/>
  <c r="I2283" i="48"/>
  <c r="C2283" i="48"/>
  <c r="I2282" i="48"/>
  <c r="C2282" i="48"/>
  <c r="I2281" i="48"/>
  <c r="C2281" i="48"/>
  <c r="I2280" i="48"/>
  <c r="C2280" i="48"/>
  <c r="I2279" i="48"/>
  <c r="C2279" i="48"/>
  <c r="I2278" i="48"/>
  <c r="C2278" i="48"/>
  <c r="I2277" i="48"/>
  <c r="C2277" i="48"/>
  <c r="I2276" i="48"/>
  <c r="C2276" i="48"/>
  <c r="I2275" i="48"/>
  <c r="C2275" i="48"/>
  <c r="I2274" i="48"/>
  <c r="C2274" i="48"/>
  <c r="I2273" i="48"/>
  <c r="C2273" i="48"/>
  <c r="I2272" i="48"/>
  <c r="C2272" i="48"/>
  <c r="I2271" i="48"/>
  <c r="C2271" i="48"/>
  <c r="I2270" i="48"/>
  <c r="C2270" i="48"/>
  <c r="I2269" i="48"/>
  <c r="C2269" i="48"/>
  <c r="I2268" i="48"/>
  <c r="C2268" i="48"/>
  <c r="I2267" i="48"/>
  <c r="C2267" i="48"/>
  <c r="I2266" i="48"/>
  <c r="C2266" i="48"/>
  <c r="I2265" i="48"/>
  <c r="C2265" i="48"/>
  <c r="I2264" i="48"/>
  <c r="C2264" i="48"/>
  <c r="I2263" i="48"/>
  <c r="C2263" i="48"/>
  <c r="I2262" i="48"/>
  <c r="C2262" i="48"/>
  <c r="I2261" i="48"/>
  <c r="C2261" i="48"/>
  <c r="I2260" i="48"/>
  <c r="C2260" i="48"/>
  <c r="I2259" i="48"/>
  <c r="C2259" i="48"/>
  <c r="I2258" i="48"/>
  <c r="C2258" i="48"/>
  <c r="I2257" i="48"/>
  <c r="C2257" i="48"/>
  <c r="I2256" i="48"/>
  <c r="C2256" i="48"/>
  <c r="I2255" i="48"/>
  <c r="C2255" i="48"/>
  <c r="I2254" i="48"/>
  <c r="C2254" i="48"/>
  <c r="I2253" i="48"/>
  <c r="C2253" i="48"/>
  <c r="I2252" i="48"/>
  <c r="C2252" i="48"/>
  <c r="I2251" i="48"/>
  <c r="C2251" i="48"/>
  <c r="I2250" i="48"/>
  <c r="C2250" i="48"/>
  <c r="I2249" i="48"/>
  <c r="C2249" i="48"/>
  <c r="I2248" i="48"/>
  <c r="C2248" i="48"/>
  <c r="I2247" i="48"/>
  <c r="C2247" i="48"/>
  <c r="I2246" i="48"/>
  <c r="C2246" i="48"/>
  <c r="I2245" i="48"/>
  <c r="C2245" i="48"/>
  <c r="I2244" i="48"/>
  <c r="C2244" i="48"/>
  <c r="I2243" i="48"/>
  <c r="C2243" i="48"/>
  <c r="I2242" i="48"/>
  <c r="C2242" i="48"/>
  <c r="I2241" i="48"/>
  <c r="C2241" i="48"/>
  <c r="I2240" i="48"/>
  <c r="C2240" i="48"/>
  <c r="I2239" i="48"/>
  <c r="C2239" i="48"/>
  <c r="I2238" i="48"/>
  <c r="C2238" i="48"/>
  <c r="I2237" i="48"/>
  <c r="C2237" i="48"/>
  <c r="I2236" i="48"/>
  <c r="C2236" i="48"/>
  <c r="I2235" i="48"/>
  <c r="C2235" i="48"/>
  <c r="I2234" i="48"/>
  <c r="C2234" i="48"/>
  <c r="I2233" i="48"/>
  <c r="C2233" i="48"/>
  <c r="I2232" i="48"/>
  <c r="C2232" i="48"/>
  <c r="I2231" i="48"/>
  <c r="C2231" i="48"/>
  <c r="I2230" i="48"/>
  <c r="C2230" i="48"/>
  <c r="I2229" i="48"/>
  <c r="C2229" i="48"/>
  <c r="I2228" i="48"/>
  <c r="C2228" i="48"/>
  <c r="I2227" i="48"/>
  <c r="C2227" i="48"/>
  <c r="I2226" i="48"/>
  <c r="C2226" i="48"/>
  <c r="I2225" i="48"/>
  <c r="C2225" i="48"/>
  <c r="I2224" i="48"/>
  <c r="C2224" i="48"/>
  <c r="I2223" i="48"/>
  <c r="C2223" i="48"/>
  <c r="I2222" i="48"/>
  <c r="C2222" i="48"/>
  <c r="I2221" i="48"/>
  <c r="C2221" i="48"/>
  <c r="I2220" i="48"/>
  <c r="C2220" i="48"/>
  <c r="I2219" i="48"/>
  <c r="C2219" i="48"/>
  <c r="I2218" i="48"/>
  <c r="C2218" i="48"/>
  <c r="I2217" i="48"/>
  <c r="C2217" i="48"/>
  <c r="I2216" i="48"/>
  <c r="C2216" i="48"/>
  <c r="I2215" i="48"/>
  <c r="C2215" i="48"/>
  <c r="I2214" i="48"/>
  <c r="C2214" i="48"/>
  <c r="I2213" i="48"/>
  <c r="C2213" i="48"/>
  <c r="I2212" i="48"/>
  <c r="C2212" i="48"/>
  <c r="I2211" i="48"/>
  <c r="C2211" i="48"/>
  <c r="I2210" i="48"/>
  <c r="C2210" i="48"/>
  <c r="I2209" i="48"/>
  <c r="C2209" i="48"/>
  <c r="I2208" i="48"/>
  <c r="C2208" i="48"/>
  <c r="I2207" i="48"/>
  <c r="C2207" i="48"/>
  <c r="I2206" i="48"/>
  <c r="C2206" i="48"/>
  <c r="I2205" i="48"/>
  <c r="C2205" i="48"/>
  <c r="I2204" i="48"/>
  <c r="C2204" i="48"/>
  <c r="I2203" i="48"/>
  <c r="C2203" i="48"/>
  <c r="I2202" i="48"/>
  <c r="C2202" i="48"/>
  <c r="I2201" i="48"/>
  <c r="C2201" i="48"/>
  <c r="I2200" i="48"/>
  <c r="C2200" i="48"/>
  <c r="I2199" i="48"/>
  <c r="C2199" i="48"/>
  <c r="I2198" i="48"/>
  <c r="C2198" i="48"/>
  <c r="I2197" i="48"/>
  <c r="C2197" i="48"/>
  <c r="I2196" i="48"/>
  <c r="C2196" i="48"/>
  <c r="I2195" i="48"/>
  <c r="C2195" i="48"/>
  <c r="I2194" i="48"/>
  <c r="C2194" i="48"/>
  <c r="I2193" i="48"/>
  <c r="C2193" i="48"/>
  <c r="I2192" i="48"/>
  <c r="C2192" i="48"/>
  <c r="I2191" i="48"/>
  <c r="C2191" i="48"/>
  <c r="I2190" i="48"/>
  <c r="C2190" i="48"/>
  <c r="I2189" i="48"/>
  <c r="C2189" i="48"/>
  <c r="I2188" i="48"/>
  <c r="C2188" i="48"/>
  <c r="I2187" i="48"/>
  <c r="C2187" i="48"/>
  <c r="I2186" i="48"/>
  <c r="C2186" i="48"/>
  <c r="I2185" i="48"/>
  <c r="C2185" i="48"/>
  <c r="I2184" i="48"/>
  <c r="C2184" i="48"/>
  <c r="I2183" i="48"/>
  <c r="C2183" i="48"/>
  <c r="I2182" i="48"/>
  <c r="C2182" i="48"/>
  <c r="I2181" i="48"/>
  <c r="C2181" i="48"/>
  <c r="I2180" i="48"/>
  <c r="C2180" i="48"/>
  <c r="I2179" i="48"/>
  <c r="C2179" i="48"/>
  <c r="I2178" i="48"/>
  <c r="C2178" i="48"/>
  <c r="I2177" i="48"/>
  <c r="C2177" i="48"/>
  <c r="I2176" i="48"/>
  <c r="C2176" i="48"/>
  <c r="I2175" i="48"/>
  <c r="C2175" i="48"/>
  <c r="I2174" i="48"/>
  <c r="C2174" i="48"/>
  <c r="I2173" i="48"/>
  <c r="C2173" i="48"/>
  <c r="I2172" i="48"/>
  <c r="C2172" i="48"/>
  <c r="I2171" i="48"/>
  <c r="C2171" i="48"/>
  <c r="I2170" i="48"/>
  <c r="C2170" i="48"/>
  <c r="I2169" i="48"/>
  <c r="C2169" i="48"/>
  <c r="I2168" i="48"/>
  <c r="C2168" i="48"/>
  <c r="I2167" i="48"/>
  <c r="C2167" i="48"/>
  <c r="I2166" i="48"/>
  <c r="C2166" i="48"/>
  <c r="I2165" i="48"/>
  <c r="C2165" i="48"/>
  <c r="I2164" i="48"/>
  <c r="C2164" i="48"/>
  <c r="I2163" i="48"/>
  <c r="C2163" i="48"/>
  <c r="I2162" i="48"/>
  <c r="C2162" i="48"/>
  <c r="I2161" i="48"/>
  <c r="C2161" i="48"/>
  <c r="I2160" i="48"/>
  <c r="C2160" i="48"/>
  <c r="I2159" i="48"/>
  <c r="C2159" i="48"/>
  <c r="I2158" i="48"/>
  <c r="C2158" i="48"/>
  <c r="I2157" i="48"/>
  <c r="C2157" i="48"/>
  <c r="I2156" i="48"/>
  <c r="C2156" i="48"/>
  <c r="I2155" i="48"/>
  <c r="C2155" i="48"/>
  <c r="I2154" i="48"/>
  <c r="C2154" i="48"/>
  <c r="I2153" i="48"/>
  <c r="C2153" i="48"/>
  <c r="I2152" i="48"/>
  <c r="C2152" i="48"/>
  <c r="I2151" i="48"/>
  <c r="C2151" i="48"/>
  <c r="I2150" i="48"/>
  <c r="C2150" i="48"/>
  <c r="I2149" i="48"/>
  <c r="C2149" i="48"/>
  <c r="I2148" i="48"/>
  <c r="C2148" i="48"/>
  <c r="I2147" i="48"/>
  <c r="C2147" i="48"/>
  <c r="I2146" i="48"/>
  <c r="C2146" i="48"/>
  <c r="I2145" i="48"/>
  <c r="C2145" i="48"/>
  <c r="I2144" i="48"/>
  <c r="C2144" i="48"/>
  <c r="I2143" i="48"/>
  <c r="C2143" i="48"/>
  <c r="I2142" i="48"/>
  <c r="C2142" i="48"/>
  <c r="I2141" i="48"/>
  <c r="C2141" i="48"/>
  <c r="I2140" i="48"/>
  <c r="C2140" i="48"/>
  <c r="I2139" i="48"/>
  <c r="C2139" i="48"/>
  <c r="I2138" i="48"/>
  <c r="C2138" i="48"/>
  <c r="I2137" i="48"/>
  <c r="C2137" i="48"/>
  <c r="I2136" i="48"/>
  <c r="C2136" i="48"/>
  <c r="I2135" i="48"/>
  <c r="C2135" i="48"/>
  <c r="I2134" i="48"/>
  <c r="C2134" i="48"/>
  <c r="I2133" i="48"/>
  <c r="C2133" i="48"/>
  <c r="I2132" i="48"/>
  <c r="C2132" i="48"/>
  <c r="I2131" i="48"/>
  <c r="C2131" i="48"/>
  <c r="I2130" i="48"/>
  <c r="C2130" i="48"/>
  <c r="I2129" i="48"/>
  <c r="C2129" i="48"/>
  <c r="I2128" i="48"/>
  <c r="C2128" i="48"/>
  <c r="I2127" i="48"/>
  <c r="C2127" i="48"/>
  <c r="I2126" i="48"/>
  <c r="C2126" i="48"/>
  <c r="I2125" i="48"/>
  <c r="C2125" i="48"/>
  <c r="I2124" i="48"/>
  <c r="C2124" i="48"/>
  <c r="I2123" i="48"/>
  <c r="C2123" i="48"/>
  <c r="I2122" i="48"/>
  <c r="C2122" i="48"/>
  <c r="I2121" i="48"/>
  <c r="C2121" i="48"/>
  <c r="I2120" i="48"/>
  <c r="C2120" i="48"/>
  <c r="I2119" i="48"/>
  <c r="C2119" i="48"/>
  <c r="I2118" i="48"/>
  <c r="C2118" i="48"/>
  <c r="I2117" i="48"/>
  <c r="C2117" i="48"/>
  <c r="I2116" i="48"/>
  <c r="C2116" i="48"/>
  <c r="I2115" i="48"/>
  <c r="C2115" i="48"/>
  <c r="I2114" i="48"/>
  <c r="C2114" i="48"/>
  <c r="I2113" i="48"/>
  <c r="C2113" i="48"/>
  <c r="I2112" i="48"/>
  <c r="C2112" i="48"/>
  <c r="I2111" i="48"/>
  <c r="C2111" i="48"/>
  <c r="I2110" i="48"/>
  <c r="C2110" i="48"/>
  <c r="I2109" i="48"/>
  <c r="C2109" i="48"/>
  <c r="I2108" i="48"/>
  <c r="C2108" i="48"/>
  <c r="I2107" i="48"/>
  <c r="C2107" i="48"/>
  <c r="I2106" i="48"/>
  <c r="C2106" i="48"/>
  <c r="I2105" i="48"/>
  <c r="C2105" i="48"/>
  <c r="I2104" i="48"/>
  <c r="C2104" i="48"/>
  <c r="I2103" i="48"/>
  <c r="C2103" i="48"/>
  <c r="I2102" i="48"/>
  <c r="C2102" i="48"/>
  <c r="I2101" i="48"/>
  <c r="C2101" i="48"/>
  <c r="I2100" i="48"/>
  <c r="C2100" i="48"/>
  <c r="I2099" i="48"/>
  <c r="C2099" i="48"/>
  <c r="I2098" i="48"/>
  <c r="C2098" i="48"/>
  <c r="I2097" i="48"/>
  <c r="C2097" i="48"/>
  <c r="I2096" i="48"/>
  <c r="C2096" i="48"/>
  <c r="I2095" i="48"/>
  <c r="C2095" i="48"/>
  <c r="I2094" i="48"/>
  <c r="C2094" i="48"/>
  <c r="I2093" i="48"/>
  <c r="C2093" i="48"/>
  <c r="I2092" i="48"/>
  <c r="C2092" i="48"/>
  <c r="I2091" i="48"/>
  <c r="C2091" i="48"/>
  <c r="I2090" i="48"/>
  <c r="C2090" i="48"/>
  <c r="I2089" i="48"/>
  <c r="C2089" i="48"/>
  <c r="I2088" i="48"/>
  <c r="C2088" i="48"/>
  <c r="I2087" i="48"/>
  <c r="C2087" i="48"/>
  <c r="I2086" i="48"/>
  <c r="C2086" i="48"/>
  <c r="I2085" i="48"/>
  <c r="C2085" i="48"/>
  <c r="I2084" i="48"/>
  <c r="C2084" i="48"/>
  <c r="I2083" i="48"/>
  <c r="C2083" i="48"/>
  <c r="I2082" i="48"/>
  <c r="C2082" i="48"/>
  <c r="I2081" i="48"/>
  <c r="C2081" i="48"/>
  <c r="I2080" i="48"/>
  <c r="C2080" i="48"/>
  <c r="I2079" i="48"/>
  <c r="C2079" i="48"/>
  <c r="I2078" i="48"/>
  <c r="C2078" i="48"/>
  <c r="I2077" i="48"/>
  <c r="C2077" i="48"/>
  <c r="I2076" i="48"/>
  <c r="C2076" i="48"/>
  <c r="I2075" i="48"/>
  <c r="C2075" i="48"/>
  <c r="I2074" i="48"/>
  <c r="C2074" i="48"/>
  <c r="I2073" i="48"/>
  <c r="C2073" i="48"/>
  <c r="I2072" i="48"/>
  <c r="C2072" i="48"/>
  <c r="I2071" i="48"/>
  <c r="C2071" i="48"/>
  <c r="I2070" i="48"/>
  <c r="C2070" i="48"/>
  <c r="I2069" i="48"/>
  <c r="C2069" i="48"/>
  <c r="I2068" i="48"/>
  <c r="C2068" i="48"/>
  <c r="I2067" i="48"/>
  <c r="C2067" i="48"/>
  <c r="I2066" i="48"/>
  <c r="C2066" i="48"/>
  <c r="I2065" i="48"/>
  <c r="C2065" i="48"/>
  <c r="I2064" i="48"/>
  <c r="C2064" i="48"/>
  <c r="I2063" i="48"/>
  <c r="C2063" i="48"/>
  <c r="I2062" i="48"/>
  <c r="C2062" i="48"/>
  <c r="I2061" i="48"/>
  <c r="C2061" i="48"/>
  <c r="I2060" i="48"/>
  <c r="C2060" i="48"/>
  <c r="I2059" i="48"/>
  <c r="C2059" i="48"/>
  <c r="I2058" i="48"/>
  <c r="C2058" i="48"/>
  <c r="I2057" i="48"/>
  <c r="C2057" i="48"/>
  <c r="I2056" i="48"/>
  <c r="C2056" i="48"/>
  <c r="I2055" i="48"/>
  <c r="C2055" i="48"/>
  <c r="I2054" i="48"/>
  <c r="C2054" i="48"/>
  <c r="I2053" i="48"/>
  <c r="C2053" i="48"/>
  <c r="I2052" i="48"/>
  <c r="C2052" i="48"/>
  <c r="I2051" i="48"/>
  <c r="C2051" i="48"/>
  <c r="I2050" i="48"/>
  <c r="C2050" i="48"/>
  <c r="I2049" i="48"/>
  <c r="C2049" i="48"/>
  <c r="I2048" i="48"/>
  <c r="C2048" i="48"/>
  <c r="I2047" i="48"/>
  <c r="C2047" i="48"/>
  <c r="I2046" i="48"/>
  <c r="C2046" i="48"/>
  <c r="I2045" i="48"/>
  <c r="C2045" i="48"/>
  <c r="I2044" i="48"/>
  <c r="C2044" i="48"/>
  <c r="I2043" i="48"/>
  <c r="C2043" i="48"/>
  <c r="I2042" i="48"/>
  <c r="C2042" i="48"/>
  <c r="I2041" i="48"/>
  <c r="C2041" i="48"/>
  <c r="I2040" i="48"/>
  <c r="C2040" i="48"/>
  <c r="I2039" i="48"/>
  <c r="C2039" i="48"/>
  <c r="I2038" i="48"/>
  <c r="C2038" i="48"/>
  <c r="I2037" i="48"/>
  <c r="C2037" i="48"/>
  <c r="I2036" i="48"/>
  <c r="C2036" i="48"/>
  <c r="I2035" i="48"/>
  <c r="C2035" i="48"/>
  <c r="I2034" i="48"/>
  <c r="C2034" i="48"/>
  <c r="I2033" i="48"/>
  <c r="C2033" i="48"/>
  <c r="I2032" i="48"/>
  <c r="C2032" i="48"/>
  <c r="I2031" i="48"/>
  <c r="C2031" i="48"/>
  <c r="I2030" i="48"/>
  <c r="C2030" i="48"/>
  <c r="I2029" i="48"/>
  <c r="C2029" i="48"/>
  <c r="I2028" i="48"/>
  <c r="C2028" i="48"/>
  <c r="I2027" i="48"/>
  <c r="C2027" i="48"/>
  <c r="I2026" i="48"/>
  <c r="C2026" i="48"/>
  <c r="I2025" i="48"/>
  <c r="C2025" i="48"/>
  <c r="I2024" i="48"/>
  <c r="C2024" i="48"/>
  <c r="I2023" i="48"/>
  <c r="C2023" i="48"/>
  <c r="I2022" i="48"/>
  <c r="C2022" i="48"/>
  <c r="I2021" i="48"/>
  <c r="C2021" i="48"/>
  <c r="I2020" i="48"/>
  <c r="C2020" i="48"/>
  <c r="I2019" i="48"/>
  <c r="C2019" i="48"/>
  <c r="I2018" i="48"/>
  <c r="C2018" i="48"/>
  <c r="I2017" i="48"/>
  <c r="C2017" i="48"/>
  <c r="I2016" i="48"/>
  <c r="C2016" i="48"/>
  <c r="I2015" i="48"/>
  <c r="C2015" i="48"/>
  <c r="I2014" i="48"/>
  <c r="C2014" i="48"/>
  <c r="I2013" i="48"/>
  <c r="C2013" i="48"/>
  <c r="I2012" i="48"/>
  <c r="C2012" i="48"/>
  <c r="I2011" i="48"/>
  <c r="C2011" i="48"/>
  <c r="I2010" i="48"/>
  <c r="C2010" i="48"/>
  <c r="I2009" i="48"/>
  <c r="C2009" i="48"/>
  <c r="I2008" i="48"/>
  <c r="C2008" i="48"/>
  <c r="I2007" i="48"/>
  <c r="C2007" i="48"/>
  <c r="I2006" i="48"/>
  <c r="C2006" i="48"/>
  <c r="I2005" i="48"/>
  <c r="C2005" i="48"/>
  <c r="I2004" i="48"/>
  <c r="C2004" i="48"/>
  <c r="I2003" i="48"/>
  <c r="C2003" i="48"/>
  <c r="I2002" i="48"/>
  <c r="C2002" i="48"/>
  <c r="I2001" i="48"/>
  <c r="C2001" i="48"/>
  <c r="I2000" i="48"/>
  <c r="C2000" i="48"/>
  <c r="I1999" i="48"/>
  <c r="C1999" i="48"/>
  <c r="I1998" i="48"/>
  <c r="C1998" i="48"/>
  <c r="I1997" i="48"/>
  <c r="C1997" i="48"/>
  <c r="I1996" i="48"/>
  <c r="C1996" i="48"/>
  <c r="I1995" i="48"/>
  <c r="C1995" i="48"/>
  <c r="I1994" i="48"/>
  <c r="C1994" i="48"/>
  <c r="I1993" i="48"/>
  <c r="C1993" i="48"/>
  <c r="I1992" i="48"/>
  <c r="C1992" i="48"/>
  <c r="I1991" i="48"/>
  <c r="C1991" i="48"/>
  <c r="I1990" i="48"/>
  <c r="C1990" i="48"/>
  <c r="I1989" i="48"/>
  <c r="C1989" i="48"/>
  <c r="I1988" i="48"/>
  <c r="C1988" i="48"/>
  <c r="I1987" i="48"/>
  <c r="C1987" i="48"/>
  <c r="I1986" i="48"/>
  <c r="C1986" i="48"/>
  <c r="I1985" i="48"/>
  <c r="C1985" i="48"/>
  <c r="I1984" i="48"/>
  <c r="C1984" i="48"/>
  <c r="I1983" i="48"/>
  <c r="C1983" i="48"/>
  <c r="I1982" i="48"/>
  <c r="C1982" i="48"/>
  <c r="I1981" i="48"/>
  <c r="C1981" i="48"/>
  <c r="I1980" i="48"/>
  <c r="C1980" i="48"/>
  <c r="I1979" i="48"/>
  <c r="C1979" i="48"/>
  <c r="I1978" i="48"/>
  <c r="C1978" i="48"/>
  <c r="I1977" i="48"/>
  <c r="C1977" i="48"/>
  <c r="I1976" i="48"/>
  <c r="C1976" i="48"/>
  <c r="I1975" i="48"/>
  <c r="C1975" i="48"/>
  <c r="I1974" i="48"/>
  <c r="C1974" i="48"/>
  <c r="I1973" i="48"/>
  <c r="C1973" i="48"/>
  <c r="I1972" i="48"/>
  <c r="C1972" i="48"/>
  <c r="I1971" i="48"/>
  <c r="C1971" i="48"/>
  <c r="I1970" i="48"/>
  <c r="C1970" i="48"/>
  <c r="I1969" i="48"/>
  <c r="C1969" i="48"/>
  <c r="I1968" i="48"/>
  <c r="C1968" i="48"/>
  <c r="I1967" i="48"/>
  <c r="C1967" i="48"/>
  <c r="I1966" i="48"/>
  <c r="C1966" i="48"/>
  <c r="I1965" i="48"/>
  <c r="C1965" i="48"/>
  <c r="I1964" i="48"/>
  <c r="C1964" i="48"/>
  <c r="I1963" i="48"/>
  <c r="C1963" i="48"/>
  <c r="I1962" i="48"/>
  <c r="C1962" i="48"/>
  <c r="I1961" i="48"/>
  <c r="C1961" i="48"/>
  <c r="I1960" i="48"/>
  <c r="C1960" i="48"/>
  <c r="I1959" i="48"/>
  <c r="C1959" i="48"/>
  <c r="I1958" i="48"/>
  <c r="C1958" i="48"/>
  <c r="I1957" i="48"/>
  <c r="C1957" i="48"/>
  <c r="I1956" i="48"/>
  <c r="C1956" i="48"/>
  <c r="I1955" i="48"/>
  <c r="C1955" i="48"/>
  <c r="I1954" i="48"/>
  <c r="C1954" i="48"/>
  <c r="I1953" i="48"/>
  <c r="C1953" i="48"/>
  <c r="I1952" i="48"/>
  <c r="C1952" i="48"/>
  <c r="I1951" i="48"/>
  <c r="C1951" i="48"/>
  <c r="I1950" i="48"/>
  <c r="C1950" i="48"/>
  <c r="I1949" i="48"/>
  <c r="C1949" i="48"/>
  <c r="I1948" i="48"/>
  <c r="C1948" i="48"/>
  <c r="I1947" i="48"/>
  <c r="C1947" i="48"/>
  <c r="I1946" i="48"/>
  <c r="C1946" i="48"/>
  <c r="I1945" i="48"/>
  <c r="C1945" i="48"/>
  <c r="I1944" i="48"/>
  <c r="C1944" i="48"/>
  <c r="I1943" i="48"/>
  <c r="C1943" i="48"/>
  <c r="I1942" i="48"/>
  <c r="C1942" i="48"/>
  <c r="I1941" i="48"/>
  <c r="C1941" i="48"/>
  <c r="I1940" i="48"/>
  <c r="C1940" i="48"/>
  <c r="I1939" i="48"/>
  <c r="C1939" i="48"/>
  <c r="I1938" i="48"/>
  <c r="C1938" i="48"/>
  <c r="I1937" i="48"/>
  <c r="C1937" i="48"/>
  <c r="I1936" i="48"/>
  <c r="C1936" i="48"/>
  <c r="I1935" i="48"/>
  <c r="C1935" i="48"/>
  <c r="I1934" i="48"/>
  <c r="C1934" i="48"/>
  <c r="I1933" i="48"/>
  <c r="C1933" i="48"/>
  <c r="I1932" i="48"/>
  <c r="C1932" i="48"/>
  <c r="I1931" i="48"/>
  <c r="C1931" i="48"/>
  <c r="I1930" i="48"/>
  <c r="C1930" i="48"/>
  <c r="I1929" i="48"/>
  <c r="C1929" i="48"/>
  <c r="I1928" i="48"/>
  <c r="C1928" i="48"/>
  <c r="I1927" i="48"/>
  <c r="C1927" i="48"/>
  <c r="I1926" i="48"/>
  <c r="C1926" i="48"/>
  <c r="I1925" i="48"/>
  <c r="C1925" i="48"/>
  <c r="I1924" i="48"/>
  <c r="C1924" i="48"/>
  <c r="I1923" i="48"/>
  <c r="C1923" i="48"/>
  <c r="I1922" i="48"/>
  <c r="C1922" i="48"/>
  <c r="I1921" i="48"/>
  <c r="C1921" i="48"/>
  <c r="I1920" i="48"/>
  <c r="C1920" i="48"/>
  <c r="I1919" i="48"/>
  <c r="C1919" i="48"/>
  <c r="I1918" i="48"/>
  <c r="C1918" i="48"/>
  <c r="I1917" i="48"/>
  <c r="C1917" i="48"/>
  <c r="I1916" i="48"/>
  <c r="C1916" i="48"/>
  <c r="I1915" i="48"/>
  <c r="C1915" i="48"/>
  <c r="I1914" i="48"/>
  <c r="C1914" i="48"/>
  <c r="I1913" i="48"/>
  <c r="C1913" i="48"/>
  <c r="I1912" i="48"/>
  <c r="C1912" i="48"/>
  <c r="I1911" i="48"/>
  <c r="C1911" i="48"/>
  <c r="I1910" i="48"/>
  <c r="C1910" i="48"/>
  <c r="I1909" i="48"/>
  <c r="C1909" i="48"/>
  <c r="I1908" i="48"/>
  <c r="C1908" i="48"/>
  <c r="I1907" i="48"/>
  <c r="C1907" i="48"/>
  <c r="I1906" i="48"/>
  <c r="C1906" i="48"/>
  <c r="I1905" i="48"/>
  <c r="C1905" i="48"/>
  <c r="I1904" i="48"/>
  <c r="C1904" i="48"/>
  <c r="I1903" i="48"/>
  <c r="C1903" i="48"/>
  <c r="I1902" i="48"/>
  <c r="C1902" i="48"/>
  <c r="I1901" i="48"/>
  <c r="C1901" i="48"/>
  <c r="I1900" i="48"/>
  <c r="C1900" i="48"/>
  <c r="I1899" i="48"/>
  <c r="C1899" i="48"/>
  <c r="I1898" i="48"/>
  <c r="C1898" i="48"/>
  <c r="I1897" i="48"/>
  <c r="C1897" i="48"/>
  <c r="I1896" i="48"/>
  <c r="C1896" i="48"/>
  <c r="I1895" i="48"/>
  <c r="C1895" i="48"/>
  <c r="I1894" i="48"/>
  <c r="C1894" i="48"/>
  <c r="I1893" i="48"/>
  <c r="C1893" i="48"/>
  <c r="I1892" i="48"/>
  <c r="C1892" i="48"/>
  <c r="I1891" i="48"/>
  <c r="C1891" i="48"/>
  <c r="I1890" i="48"/>
  <c r="C1890" i="48"/>
  <c r="I1889" i="48"/>
  <c r="C1889" i="48"/>
  <c r="I1888" i="48"/>
  <c r="C1888" i="48"/>
  <c r="I1887" i="48"/>
  <c r="C1887" i="48"/>
  <c r="I1886" i="48"/>
  <c r="C1886" i="48"/>
  <c r="I1885" i="48"/>
  <c r="C1885" i="48"/>
  <c r="I1884" i="48"/>
  <c r="C1884" i="48"/>
  <c r="I1883" i="48"/>
  <c r="C1883" i="48"/>
  <c r="I1882" i="48"/>
  <c r="C1882" i="48"/>
  <c r="I1881" i="48"/>
  <c r="C1881" i="48"/>
  <c r="I1880" i="48"/>
  <c r="C1880" i="48"/>
  <c r="I1879" i="48"/>
  <c r="C1879" i="48"/>
  <c r="I1878" i="48"/>
  <c r="C1878" i="48"/>
  <c r="I1877" i="48"/>
  <c r="C1877" i="48"/>
  <c r="I1876" i="48"/>
  <c r="C1876" i="48"/>
  <c r="I1875" i="48"/>
  <c r="C1875" i="48"/>
  <c r="I1874" i="48"/>
  <c r="C1874" i="48"/>
  <c r="I1873" i="48"/>
  <c r="C1873" i="48"/>
  <c r="I1872" i="48"/>
  <c r="C1872" i="48"/>
  <c r="I1871" i="48"/>
  <c r="C1871" i="48"/>
  <c r="I1870" i="48"/>
  <c r="C1870" i="48"/>
  <c r="I1869" i="48"/>
  <c r="C1869" i="48"/>
  <c r="I1868" i="48"/>
  <c r="C1868" i="48"/>
  <c r="I1867" i="48"/>
  <c r="C1867" i="48"/>
  <c r="I1866" i="48"/>
  <c r="C1866" i="48"/>
  <c r="I1865" i="48"/>
  <c r="C1865" i="48"/>
  <c r="I1864" i="48"/>
  <c r="C1864" i="48"/>
  <c r="I1863" i="48"/>
  <c r="C1863" i="48"/>
  <c r="I1862" i="48"/>
  <c r="C1862" i="48"/>
  <c r="I1861" i="48"/>
  <c r="C1861" i="48"/>
  <c r="I1860" i="48"/>
  <c r="C1860" i="48"/>
  <c r="I1859" i="48"/>
  <c r="C1859" i="48"/>
  <c r="I1858" i="48"/>
  <c r="C1858" i="48"/>
  <c r="I1857" i="48"/>
  <c r="C1857" i="48"/>
  <c r="I1856" i="48"/>
  <c r="C1856" i="48"/>
  <c r="I1855" i="48"/>
  <c r="C1855" i="48"/>
  <c r="I1854" i="48"/>
  <c r="C1854" i="48"/>
  <c r="I1853" i="48"/>
  <c r="C1853" i="48"/>
  <c r="I1852" i="48"/>
  <c r="C1852" i="48"/>
  <c r="I1851" i="48"/>
  <c r="C1851" i="48"/>
  <c r="I1850" i="48"/>
  <c r="C1850" i="48"/>
  <c r="I1849" i="48"/>
  <c r="C1849" i="48"/>
  <c r="I1848" i="48"/>
  <c r="C1848" i="48"/>
  <c r="I1847" i="48"/>
  <c r="C1847" i="48"/>
  <c r="I1846" i="48"/>
  <c r="C1846" i="48"/>
  <c r="I1845" i="48"/>
  <c r="C1845" i="48"/>
  <c r="I1844" i="48"/>
  <c r="C1844" i="48"/>
  <c r="I1843" i="48"/>
  <c r="C1843" i="48"/>
  <c r="I1842" i="48"/>
  <c r="C1842" i="48"/>
  <c r="I1841" i="48"/>
  <c r="C1841" i="48"/>
  <c r="I1840" i="48"/>
  <c r="C1840" i="48"/>
  <c r="I1839" i="48"/>
  <c r="C1839" i="48"/>
  <c r="I1838" i="48"/>
  <c r="C1838" i="48"/>
  <c r="I1837" i="48"/>
  <c r="C1837" i="48"/>
  <c r="I1836" i="48"/>
  <c r="C1836" i="48"/>
  <c r="I1835" i="48"/>
  <c r="C1835" i="48"/>
  <c r="I1834" i="48"/>
  <c r="C1834" i="48"/>
  <c r="I1833" i="48"/>
  <c r="C1833" i="48"/>
  <c r="I1832" i="48"/>
  <c r="C1832" i="48"/>
  <c r="I1831" i="48"/>
  <c r="C1831" i="48"/>
  <c r="I1830" i="48"/>
  <c r="C1830" i="48"/>
  <c r="I1829" i="48"/>
  <c r="C1829" i="48"/>
  <c r="I1828" i="48"/>
  <c r="C1828" i="48"/>
  <c r="I1827" i="48"/>
  <c r="C1827" i="48"/>
  <c r="I1826" i="48"/>
  <c r="C1826" i="48"/>
  <c r="I1825" i="48"/>
  <c r="C1825" i="48"/>
  <c r="I1824" i="48"/>
  <c r="C1824" i="48"/>
  <c r="I1823" i="48"/>
  <c r="C1823" i="48"/>
  <c r="I1822" i="48"/>
  <c r="C1822" i="48"/>
  <c r="I1821" i="48"/>
  <c r="C1821" i="48"/>
  <c r="I1820" i="48"/>
  <c r="C1820" i="48"/>
  <c r="I1819" i="48"/>
  <c r="C1819" i="48"/>
  <c r="I1818" i="48"/>
  <c r="C1818" i="48"/>
  <c r="I1817" i="48"/>
  <c r="C1817" i="48"/>
  <c r="I1816" i="48"/>
  <c r="C1816" i="48"/>
  <c r="I1815" i="48"/>
  <c r="C1815" i="48"/>
  <c r="I1814" i="48"/>
  <c r="C1814" i="48"/>
  <c r="I1813" i="48"/>
  <c r="C1813" i="48"/>
  <c r="I1812" i="48"/>
  <c r="C1812" i="48"/>
  <c r="I1811" i="48"/>
  <c r="C1811" i="48"/>
  <c r="I1810" i="48"/>
  <c r="C1810" i="48"/>
  <c r="I1809" i="48"/>
  <c r="C1809" i="48"/>
  <c r="I1808" i="48"/>
  <c r="C1808" i="48"/>
  <c r="I1807" i="48"/>
  <c r="C1807" i="48"/>
  <c r="I1806" i="48"/>
  <c r="C1806" i="48"/>
  <c r="I1805" i="48"/>
  <c r="C1805" i="48"/>
  <c r="I1804" i="48"/>
  <c r="C1804" i="48"/>
  <c r="I1803" i="48"/>
  <c r="C1803" i="48"/>
  <c r="I1802" i="48"/>
  <c r="C1802" i="48"/>
  <c r="I1801" i="48"/>
  <c r="C1801" i="48"/>
  <c r="I1800" i="48"/>
  <c r="C1800" i="48"/>
  <c r="I1799" i="48"/>
  <c r="C1799" i="48"/>
  <c r="I1798" i="48"/>
  <c r="C1798" i="48"/>
  <c r="I1797" i="48"/>
  <c r="C1797" i="48"/>
  <c r="I1796" i="48"/>
  <c r="C1796" i="48"/>
  <c r="I1795" i="48"/>
  <c r="C1795" i="48"/>
  <c r="I1794" i="48"/>
  <c r="C1794" i="48"/>
  <c r="I1793" i="48"/>
  <c r="C1793" i="48"/>
  <c r="I1792" i="48"/>
  <c r="C1792" i="48"/>
  <c r="I1791" i="48"/>
  <c r="C1791" i="48"/>
  <c r="I1790" i="48"/>
  <c r="C1790" i="48"/>
  <c r="I1789" i="48"/>
  <c r="C1789" i="48"/>
  <c r="I1788" i="48"/>
  <c r="C1788" i="48"/>
  <c r="I1787" i="48"/>
  <c r="C1787" i="48"/>
  <c r="I1786" i="48"/>
  <c r="C1786" i="48"/>
  <c r="I1785" i="48"/>
  <c r="C1785" i="48"/>
  <c r="I1784" i="48"/>
  <c r="C1784" i="48"/>
  <c r="I1783" i="48"/>
  <c r="C1783" i="48"/>
  <c r="I1782" i="48"/>
  <c r="C1782" i="48"/>
  <c r="I1781" i="48"/>
  <c r="C1781" i="48"/>
  <c r="I1780" i="48"/>
  <c r="C1780" i="48"/>
  <c r="I1779" i="48"/>
  <c r="C1779" i="48"/>
  <c r="I1778" i="48"/>
  <c r="C1778" i="48"/>
  <c r="I1777" i="48"/>
  <c r="C1777" i="48"/>
  <c r="I1776" i="48"/>
  <c r="C1776" i="48"/>
  <c r="I1775" i="48"/>
  <c r="C1775" i="48"/>
  <c r="I1774" i="48"/>
  <c r="C1774" i="48"/>
  <c r="I1773" i="48"/>
  <c r="C1773" i="48"/>
  <c r="I1772" i="48"/>
  <c r="C1772" i="48"/>
  <c r="I1771" i="48"/>
  <c r="C1771" i="48"/>
  <c r="I1770" i="48"/>
  <c r="C1770" i="48"/>
  <c r="I1769" i="48"/>
  <c r="C1769" i="48"/>
  <c r="I1768" i="48"/>
  <c r="C1768" i="48"/>
  <c r="I1767" i="48"/>
  <c r="C1767" i="48"/>
  <c r="I1766" i="48"/>
  <c r="C1766" i="48"/>
  <c r="I1765" i="48"/>
  <c r="C1765" i="48"/>
  <c r="I1764" i="48"/>
  <c r="C1764" i="48"/>
  <c r="I1763" i="48"/>
  <c r="C1763" i="48"/>
  <c r="I1762" i="48"/>
  <c r="C1762" i="48"/>
  <c r="I1761" i="48"/>
  <c r="C1761" i="48"/>
  <c r="I1760" i="48"/>
  <c r="C1760" i="48"/>
  <c r="I1759" i="48"/>
  <c r="C1759" i="48"/>
  <c r="I1758" i="48"/>
  <c r="C1758" i="48"/>
  <c r="I1757" i="48"/>
  <c r="C1757" i="48"/>
  <c r="I1756" i="48"/>
  <c r="C1756" i="48"/>
  <c r="I1755" i="48"/>
  <c r="C1755" i="48"/>
  <c r="I1754" i="48"/>
  <c r="C1754" i="48"/>
  <c r="I1753" i="48"/>
  <c r="C1753" i="48"/>
  <c r="I1752" i="48"/>
  <c r="C1752" i="48"/>
  <c r="I1751" i="48"/>
  <c r="C1751" i="48"/>
  <c r="I1750" i="48"/>
  <c r="C1750" i="48"/>
  <c r="I1749" i="48"/>
  <c r="C1749" i="48"/>
  <c r="I1748" i="48"/>
  <c r="C1748" i="48"/>
  <c r="I1747" i="48"/>
  <c r="C1747" i="48"/>
  <c r="I1746" i="48"/>
  <c r="C1746" i="48"/>
  <c r="I1745" i="48"/>
  <c r="C1745" i="48"/>
  <c r="I1744" i="48"/>
  <c r="C1744" i="48"/>
  <c r="I1743" i="48"/>
  <c r="C1743" i="48"/>
  <c r="I1742" i="48"/>
  <c r="C1742" i="48"/>
  <c r="I1741" i="48"/>
  <c r="C1741" i="48"/>
  <c r="I1740" i="48"/>
  <c r="C1740" i="48"/>
  <c r="I1739" i="48"/>
  <c r="C1739" i="48"/>
  <c r="I1738" i="48"/>
  <c r="C1738" i="48"/>
  <c r="I1737" i="48"/>
  <c r="C1737" i="48"/>
  <c r="I1736" i="48"/>
  <c r="C1736" i="48"/>
  <c r="I1735" i="48"/>
  <c r="C1735" i="48"/>
  <c r="I1734" i="48"/>
  <c r="C1734" i="48"/>
  <c r="I1733" i="48"/>
  <c r="C1733" i="48"/>
  <c r="I1732" i="48"/>
  <c r="C1732" i="48"/>
  <c r="I1731" i="48"/>
  <c r="C1731" i="48"/>
  <c r="I1730" i="48"/>
  <c r="C1730" i="48"/>
  <c r="I1729" i="48"/>
  <c r="C1729" i="48"/>
  <c r="I1728" i="48"/>
  <c r="C1728" i="48"/>
  <c r="I1727" i="48"/>
  <c r="C1727" i="48"/>
  <c r="I1726" i="48"/>
  <c r="C1726" i="48"/>
  <c r="I1725" i="48"/>
  <c r="C1725" i="48"/>
  <c r="I1724" i="48"/>
  <c r="C1724" i="48"/>
  <c r="I1723" i="48"/>
  <c r="C1723" i="48"/>
  <c r="I1722" i="48"/>
  <c r="C1722" i="48"/>
  <c r="I1721" i="48"/>
  <c r="C1721" i="48"/>
  <c r="I1720" i="48"/>
  <c r="C1720" i="48"/>
  <c r="I1719" i="48"/>
  <c r="C1719" i="48"/>
  <c r="I1718" i="48"/>
  <c r="C1718" i="48"/>
  <c r="I1717" i="48"/>
  <c r="C1717" i="48"/>
  <c r="I1716" i="48"/>
  <c r="C1716" i="48"/>
  <c r="I1715" i="48"/>
  <c r="C1715" i="48"/>
  <c r="I1714" i="48"/>
  <c r="C1714" i="48"/>
  <c r="I1713" i="48"/>
  <c r="C1713" i="48"/>
  <c r="I1712" i="48"/>
  <c r="C1712" i="48"/>
  <c r="I1711" i="48"/>
  <c r="C1711" i="48"/>
  <c r="I1710" i="48"/>
  <c r="C1710" i="48"/>
  <c r="I1709" i="48"/>
  <c r="C1709" i="48"/>
  <c r="I1708" i="48"/>
  <c r="C1708" i="48"/>
  <c r="I1707" i="48"/>
  <c r="C1707" i="48"/>
  <c r="I1706" i="48"/>
  <c r="C1706" i="48"/>
  <c r="I1705" i="48"/>
  <c r="C1705" i="48"/>
  <c r="I1704" i="48"/>
  <c r="C1704" i="48"/>
  <c r="I1703" i="48"/>
  <c r="C1703" i="48"/>
  <c r="I1702" i="48"/>
  <c r="C1702" i="48"/>
  <c r="I1701" i="48"/>
  <c r="C1701" i="48"/>
  <c r="I1700" i="48"/>
  <c r="C1700" i="48"/>
  <c r="I1699" i="48"/>
  <c r="C1699" i="48"/>
  <c r="I1698" i="48"/>
  <c r="C1698" i="48"/>
  <c r="I1697" i="48"/>
  <c r="C1697" i="48"/>
  <c r="I1696" i="48"/>
  <c r="C1696" i="48"/>
  <c r="I1695" i="48"/>
  <c r="C1695" i="48"/>
  <c r="I1694" i="48"/>
  <c r="C1694" i="48"/>
  <c r="I1693" i="48"/>
  <c r="C1693" i="48"/>
  <c r="I1692" i="48"/>
  <c r="C1692" i="48"/>
  <c r="I1691" i="48"/>
  <c r="C1691" i="48"/>
  <c r="I1690" i="48"/>
  <c r="C1690" i="48"/>
  <c r="I1689" i="48"/>
  <c r="C1689" i="48"/>
  <c r="I1688" i="48"/>
  <c r="C1688" i="48"/>
  <c r="I1687" i="48"/>
  <c r="C1687" i="48"/>
  <c r="I1686" i="48"/>
  <c r="C1686" i="48"/>
  <c r="I1685" i="48"/>
  <c r="C1685" i="48"/>
  <c r="I1684" i="48"/>
  <c r="C1684" i="48"/>
  <c r="I1683" i="48"/>
  <c r="C1683" i="48"/>
  <c r="I1682" i="48"/>
  <c r="C1682" i="48"/>
  <c r="I1681" i="48"/>
  <c r="C1681" i="48"/>
  <c r="I1680" i="48"/>
  <c r="C1680" i="48"/>
  <c r="I1679" i="48"/>
  <c r="C1679" i="48"/>
  <c r="I1678" i="48"/>
  <c r="C1678" i="48"/>
  <c r="I1677" i="48"/>
  <c r="C1677" i="48"/>
  <c r="I1676" i="48"/>
  <c r="C1676" i="48"/>
  <c r="I1675" i="48"/>
  <c r="C1675" i="48"/>
  <c r="I1674" i="48"/>
  <c r="C1674" i="48"/>
  <c r="I1673" i="48"/>
  <c r="C1673" i="48"/>
  <c r="I1672" i="48"/>
  <c r="C1672" i="48"/>
  <c r="I1671" i="48"/>
  <c r="C1671" i="48"/>
  <c r="I1670" i="48"/>
  <c r="C1670" i="48"/>
  <c r="I1669" i="48"/>
  <c r="C1669" i="48"/>
  <c r="I1668" i="48"/>
  <c r="C1668" i="48"/>
  <c r="I1667" i="48"/>
  <c r="C1667" i="48"/>
  <c r="I1666" i="48"/>
  <c r="C1666" i="48"/>
  <c r="I1665" i="48"/>
  <c r="C1665" i="48"/>
  <c r="I1664" i="48"/>
  <c r="C1664" i="48"/>
  <c r="I1663" i="48"/>
  <c r="C1663" i="48"/>
  <c r="I1662" i="48"/>
  <c r="C1662" i="48"/>
  <c r="I1661" i="48"/>
  <c r="C1661" i="48"/>
  <c r="I1660" i="48"/>
  <c r="C1660" i="48"/>
  <c r="I1659" i="48"/>
  <c r="C1659" i="48"/>
  <c r="I1658" i="48"/>
  <c r="C1658" i="48"/>
  <c r="I1657" i="48"/>
  <c r="C1657" i="48"/>
  <c r="I1656" i="48"/>
  <c r="C1656" i="48"/>
  <c r="I1655" i="48"/>
  <c r="C1655" i="48"/>
  <c r="I1654" i="48"/>
  <c r="C1654" i="48"/>
  <c r="I1653" i="48"/>
  <c r="C1653" i="48"/>
  <c r="I1652" i="48"/>
  <c r="C1652" i="48"/>
  <c r="I1651" i="48"/>
  <c r="C1651" i="48"/>
  <c r="I1650" i="48"/>
  <c r="C1650" i="48"/>
  <c r="I1649" i="48"/>
  <c r="C1649" i="48"/>
  <c r="I1648" i="48"/>
  <c r="C1648" i="48"/>
  <c r="I1647" i="48"/>
  <c r="C1647" i="48"/>
  <c r="I1646" i="48"/>
  <c r="C1646" i="48"/>
  <c r="I1645" i="48"/>
  <c r="C1645" i="48"/>
  <c r="I1644" i="48"/>
  <c r="C1644" i="48"/>
  <c r="I1643" i="48"/>
  <c r="C1643" i="48"/>
  <c r="I1642" i="48"/>
  <c r="C1642" i="48"/>
  <c r="I1641" i="48"/>
  <c r="C1641" i="48"/>
  <c r="I1640" i="48"/>
  <c r="C1640" i="48"/>
  <c r="I1639" i="48"/>
  <c r="C1639" i="48"/>
  <c r="I1638" i="48"/>
  <c r="C1638" i="48"/>
  <c r="I1637" i="48"/>
  <c r="C1637" i="48"/>
  <c r="I1636" i="48"/>
  <c r="C1636" i="48"/>
  <c r="I1635" i="48"/>
  <c r="C1635" i="48"/>
  <c r="I1634" i="48"/>
  <c r="C1634" i="48"/>
  <c r="I1633" i="48"/>
  <c r="C1633" i="48"/>
  <c r="I1632" i="48"/>
  <c r="C1632" i="48"/>
  <c r="I1631" i="48"/>
  <c r="C1631" i="48"/>
  <c r="I1630" i="48"/>
  <c r="C1630" i="48"/>
  <c r="I1629" i="48"/>
  <c r="C1629" i="48"/>
  <c r="I1628" i="48"/>
  <c r="C1628" i="48"/>
  <c r="I1627" i="48"/>
  <c r="C1627" i="48"/>
  <c r="I1626" i="48"/>
  <c r="C1626" i="48"/>
  <c r="I1625" i="48"/>
  <c r="C1625" i="48"/>
  <c r="I1624" i="48"/>
  <c r="C1624" i="48"/>
  <c r="I1623" i="48"/>
  <c r="C1623" i="48"/>
  <c r="I1622" i="48"/>
  <c r="C1622" i="48"/>
  <c r="I1621" i="48"/>
  <c r="C1621" i="48"/>
  <c r="I1620" i="48"/>
  <c r="C1620" i="48"/>
  <c r="I1619" i="48"/>
  <c r="C1619" i="48"/>
  <c r="I1618" i="48"/>
  <c r="C1618" i="48"/>
  <c r="I1617" i="48"/>
  <c r="C1617" i="48"/>
  <c r="I1616" i="48"/>
  <c r="C1616" i="48"/>
  <c r="I1615" i="48"/>
  <c r="C1615" i="48"/>
  <c r="I1614" i="48"/>
  <c r="C1614" i="48"/>
  <c r="I1613" i="48"/>
  <c r="C1613" i="48"/>
  <c r="I1612" i="48"/>
  <c r="C1612" i="48"/>
  <c r="I1611" i="48"/>
  <c r="C1611" i="48"/>
  <c r="I1610" i="48"/>
  <c r="C1610" i="48"/>
  <c r="I1609" i="48"/>
  <c r="C1609" i="48"/>
  <c r="I1608" i="48"/>
  <c r="C1608" i="48"/>
  <c r="I1607" i="48"/>
  <c r="C1607" i="48"/>
  <c r="I1606" i="48"/>
  <c r="C1606" i="48"/>
  <c r="I1605" i="48"/>
  <c r="C1605" i="48"/>
  <c r="I1604" i="48"/>
  <c r="C1604" i="48"/>
  <c r="I1603" i="48"/>
  <c r="C1603" i="48"/>
  <c r="I1602" i="48"/>
  <c r="C1602" i="48"/>
  <c r="I1601" i="48"/>
  <c r="C1601" i="48"/>
  <c r="I1600" i="48"/>
  <c r="C1600" i="48"/>
  <c r="I1599" i="48"/>
  <c r="C1599" i="48"/>
  <c r="I1598" i="48"/>
  <c r="C1598" i="48"/>
  <c r="I1597" i="48"/>
  <c r="C1597" i="48"/>
  <c r="I1596" i="48"/>
  <c r="C1596" i="48"/>
  <c r="I1595" i="48"/>
  <c r="C1595" i="48"/>
  <c r="I1594" i="48"/>
  <c r="C1594" i="48"/>
  <c r="I1593" i="48"/>
  <c r="C1593" i="48"/>
  <c r="I1592" i="48"/>
  <c r="C1592" i="48"/>
  <c r="I1591" i="48"/>
  <c r="C1591" i="48"/>
  <c r="I1590" i="48"/>
  <c r="C1590" i="48"/>
  <c r="I1589" i="48"/>
  <c r="C1589" i="48"/>
  <c r="I1588" i="48"/>
  <c r="C1588" i="48"/>
  <c r="I1587" i="48"/>
  <c r="C1587" i="48"/>
  <c r="I1586" i="48"/>
  <c r="C1586" i="48"/>
  <c r="I1585" i="48"/>
  <c r="C1585" i="48"/>
  <c r="I1584" i="48"/>
  <c r="C1584" i="48"/>
  <c r="I1583" i="48"/>
  <c r="C1583" i="48"/>
  <c r="I1582" i="48"/>
  <c r="C1582" i="48"/>
  <c r="I1581" i="48"/>
  <c r="C1581" i="48"/>
  <c r="I1580" i="48"/>
  <c r="C1580" i="48"/>
  <c r="I1579" i="48"/>
  <c r="C1579" i="48"/>
  <c r="I1578" i="48"/>
  <c r="C1578" i="48"/>
  <c r="I1577" i="48"/>
  <c r="C1577" i="48"/>
  <c r="I1576" i="48"/>
  <c r="C1576" i="48"/>
  <c r="I1575" i="48"/>
  <c r="C1575" i="48"/>
  <c r="I1574" i="48"/>
  <c r="C1574" i="48"/>
  <c r="I1573" i="48"/>
  <c r="C1573" i="48"/>
  <c r="I1572" i="48"/>
  <c r="C1572" i="48"/>
  <c r="I1571" i="48"/>
  <c r="C1571" i="48"/>
  <c r="I1570" i="48"/>
  <c r="C1570" i="48"/>
  <c r="I1569" i="48"/>
  <c r="C1569" i="48"/>
  <c r="I1568" i="48"/>
  <c r="C1568" i="48"/>
  <c r="I1567" i="48"/>
  <c r="C1567" i="48"/>
  <c r="I1566" i="48"/>
  <c r="C1566" i="48"/>
  <c r="I1565" i="48"/>
  <c r="C1565" i="48"/>
  <c r="I1564" i="48"/>
  <c r="C1564" i="48"/>
  <c r="I1563" i="48"/>
  <c r="C1563" i="48"/>
  <c r="I1562" i="48"/>
  <c r="C1562" i="48"/>
  <c r="I1561" i="48"/>
  <c r="C1561" i="48"/>
  <c r="I1560" i="48"/>
  <c r="C1560" i="48"/>
  <c r="I1559" i="48"/>
  <c r="C1559" i="48"/>
  <c r="I1558" i="48"/>
  <c r="C1558" i="48"/>
  <c r="I1557" i="48"/>
  <c r="C1557" i="48"/>
  <c r="I1556" i="48"/>
  <c r="C1556" i="48"/>
  <c r="I1555" i="48"/>
  <c r="C1555" i="48"/>
  <c r="I1554" i="48"/>
  <c r="C1554" i="48"/>
  <c r="I1553" i="48"/>
  <c r="C1553" i="48"/>
  <c r="I1552" i="48"/>
  <c r="C1552" i="48"/>
  <c r="I1551" i="48"/>
  <c r="C1551" i="48"/>
  <c r="I1550" i="48"/>
  <c r="C1550" i="48"/>
  <c r="I1549" i="48"/>
  <c r="C1549" i="48"/>
  <c r="I1548" i="48"/>
  <c r="C1548" i="48"/>
  <c r="I1547" i="48"/>
  <c r="C1547" i="48"/>
  <c r="I1546" i="48"/>
  <c r="C1546" i="48"/>
  <c r="I1545" i="48"/>
  <c r="C1545" i="48"/>
  <c r="I1544" i="48"/>
  <c r="C1544" i="48"/>
  <c r="I1543" i="48"/>
  <c r="C1543" i="48"/>
  <c r="I1542" i="48"/>
  <c r="C1542" i="48"/>
  <c r="I1541" i="48"/>
  <c r="C1541" i="48"/>
  <c r="I1540" i="48"/>
  <c r="C1540" i="48"/>
  <c r="I1539" i="48"/>
  <c r="C1539" i="48"/>
  <c r="I1538" i="48"/>
  <c r="C1538" i="48"/>
  <c r="I1537" i="48"/>
  <c r="C1537" i="48"/>
  <c r="I1536" i="48"/>
  <c r="C1536" i="48"/>
  <c r="I1535" i="48"/>
  <c r="C1535" i="48"/>
  <c r="I1534" i="48"/>
  <c r="C1534" i="48"/>
  <c r="I1533" i="48"/>
  <c r="C1533" i="48"/>
  <c r="I1532" i="48"/>
  <c r="C1532" i="48"/>
  <c r="I1531" i="48"/>
  <c r="C1531" i="48"/>
  <c r="I1530" i="48"/>
  <c r="C1530" i="48"/>
  <c r="I1529" i="48"/>
  <c r="C1529" i="48"/>
  <c r="I1528" i="48"/>
  <c r="C1528" i="48"/>
  <c r="I1527" i="48"/>
  <c r="C1527" i="48"/>
  <c r="I1526" i="48"/>
  <c r="C1526" i="48"/>
  <c r="I1525" i="48"/>
  <c r="C1525" i="48"/>
  <c r="I1524" i="48"/>
  <c r="C1524" i="48"/>
  <c r="I1523" i="48"/>
  <c r="C1523" i="48"/>
  <c r="I1522" i="48"/>
  <c r="C1522" i="48"/>
  <c r="I1521" i="48"/>
  <c r="C1521" i="48"/>
  <c r="I1520" i="48"/>
  <c r="C1520" i="48"/>
  <c r="I1519" i="48"/>
  <c r="C1519" i="48"/>
  <c r="I1518" i="48"/>
  <c r="C1518" i="48"/>
  <c r="I1517" i="48"/>
  <c r="C1517" i="48"/>
  <c r="I1516" i="48"/>
  <c r="C1516" i="48"/>
  <c r="I1515" i="48"/>
  <c r="C1515" i="48"/>
  <c r="I1514" i="48"/>
  <c r="C1514" i="48"/>
  <c r="I1513" i="48"/>
  <c r="C1513" i="48"/>
  <c r="I1512" i="48"/>
  <c r="C1512" i="48"/>
  <c r="I1511" i="48"/>
  <c r="C1511" i="48"/>
  <c r="I1510" i="48"/>
  <c r="C1510" i="48"/>
  <c r="I1509" i="48"/>
  <c r="C1509" i="48"/>
  <c r="I1508" i="48"/>
  <c r="C1508" i="48"/>
  <c r="I1507" i="48"/>
  <c r="C1507" i="48"/>
  <c r="I1506" i="48"/>
  <c r="C1506" i="48"/>
  <c r="I1505" i="48"/>
  <c r="C1505" i="48"/>
  <c r="I1504" i="48"/>
  <c r="C1504" i="48"/>
  <c r="I1503" i="48"/>
  <c r="C1503" i="48"/>
  <c r="I1502" i="48"/>
  <c r="C1502" i="48"/>
  <c r="I1501" i="48"/>
  <c r="C1501" i="48"/>
  <c r="I1500" i="48"/>
  <c r="C1500" i="48"/>
  <c r="I1499" i="48"/>
  <c r="C1499" i="48"/>
  <c r="I1498" i="48"/>
  <c r="C1498" i="48"/>
  <c r="I1497" i="48"/>
  <c r="C1497" i="48"/>
  <c r="I1496" i="48"/>
  <c r="C1496" i="48"/>
  <c r="I1495" i="48"/>
  <c r="C1495" i="48"/>
  <c r="I1494" i="48"/>
  <c r="C1494" i="48"/>
  <c r="I1493" i="48"/>
  <c r="C1493" i="48"/>
  <c r="I1492" i="48"/>
  <c r="C1492" i="48"/>
  <c r="I1491" i="48"/>
  <c r="C1491" i="48"/>
  <c r="I1490" i="48"/>
  <c r="C1490" i="48"/>
  <c r="I1489" i="48"/>
  <c r="C1489" i="48"/>
  <c r="I1488" i="48"/>
  <c r="C1488" i="48"/>
  <c r="I1487" i="48"/>
  <c r="C1487" i="48"/>
  <c r="I1486" i="48"/>
  <c r="C1486" i="48"/>
  <c r="I1485" i="48"/>
  <c r="C1485" i="48"/>
  <c r="I1484" i="48"/>
  <c r="C1484" i="48"/>
  <c r="I1483" i="48"/>
  <c r="C1483" i="48"/>
  <c r="I1482" i="48"/>
  <c r="C1482" i="48"/>
  <c r="I1481" i="48"/>
  <c r="C1481" i="48"/>
  <c r="I1480" i="48"/>
  <c r="C1480" i="48"/>
  <c r="I1479" i="48"/>
  <c r="C1479" i="48"/>
  <c r="I1478" i="48"/>
  <c r="C1478" i="48"/>
  <c r="I1477" i="48"/>
  <c r="C1477" i="48"/>
  <c r="I1476" i="48"/>
  <c r="C1476" i="48"/>
  <c r="I1475" i="48"/>
  <c r="C1475" i="48"/>
  <c r="I1474" i="48"/>
  <c r="C1474" i="48"/>
  <c r="I1473" i="48"/>
  <c r="C1473" i="48"/>
  <c r="I1472" i="48"/>
  <c r="C1472" i="48"/>
  <c r="I1471" i="48"/>
  <c r="C1471" i="48"/>
  <c r="I1470" i="48"/>
  <c r="C1470" i="48"/>
  <c r="I1469" i="48"/>
  <c r="C1469" i="48"/>
  <c r="I1468" i="48"/>
  <c r="C1468" i="48"/>
  <c r="I1467" i="48"/>
  <c r="C1467" i="48"/>
  <c r="I1466" i="48"/>
  <c r="C1466" i="48"/>
  <c r="I1465" i="48"/>
  <c r="C1465" i="48"/>
  <c r="I1464" i="48"/>
  <c r="C1464" i="48"/>
  <c r="I1463" i="48"/>
  <c r="C1463" i="48"/>
  <c r="I1462" i="48"/>
  <c r="C1462" i="48"/>
  <c r="I1461" i="48"/>
  <c r="C1461" i="48"/>
  <c r="I1460" i="48"/>
  <c r="C1460" i="48"/>
  <c r="I1459" i="48"/>
  <c r="C1459" i="48"/>
  <c r="I1458" i="48"/>
  <c r="C1458" i="48"/>
  <c r="I1457" i="48"/>
  <c r="C1457" i="48"/>
  <c r="I1456" i="48"/>
  <c r="C1456" i="48"/>
  <c r="I1455" i="48"/>
  <c r="C1455" i="48"/>
  <c r="I1454" i="48"/>
  <c r="C1454" i="48"/>
  <c r="I1453" i="48"/>
  <c r="C1453" i="48"/>
  <c r="I1452" i="48"/>
  <c r="C1452" i="48"/>
  <c r="I1451" i="48"/>
  <c r="C1451" i="48"/>
  <c r="I1450" i="48"/>
  <c r="C1450" i="48"/>
  <c r="I1449" i="48"/>
  <c r="C1449" i="48"/>
  <c r="I1448" i="48"/>
  <c r="C1448" i="48"/>
  <c r="I1447" i="48"/>
  <c r="C1447" i="48"/>
  <c r="I1446" i="48"/>
  <c r="C1446" i="48"/>
  <c r="I1445" i="48"/>
  <c r="C1445" i="48"/>
  <c r="I1444" i="48"/>
  <c r="C1444" i="48"/>
  <c r="I1443" i="48"/>
  <c r="C1443" i="48"/>
  <c r="I1442" i="48"/>
  <c r="C1442" i="48"/>
  <c r="I1441" i="48"/>
  <c r="C1441" i="48"/>
  <c r="I1440" i="48"/>
  <c r="C1440" i="48"/>
  <c r="I1439" i="48"/>
  <c r="C1439" i="48"/>
  <c r="I1438" i="48"/>
  <c r="C1438" i="48"/>
  <c r="I1437" i="48"/>
  <c r="C1437" i="48"/>
  <c r="I1436" i="48"/>
  <c r="C1436" i="48"/>
  <c r="I1435" i="48"/>
  <c r="C1435" i="48"/>
  <c r="I1434" i="48"/>
  <c r="C1434" i="48"/>
  <c r="I1433" i="48"/>
  <c r="C1433" i="48"/>
  <c r="I1432" i="48"/>
  <c r="C1432" i="48"/>
  <c r="I1431" i="48"/>
  <c r="C1431" i="48"/>
  <c r="I1430" i="48"/>
  <c r="C1430" i="48"/>
  <c r="I1429" i="48"/>
  <c r="C1429" i="48"/>
  <c r="I1428" i="48"/>
  <c r="C1428" i="48"/>
  <c r="I1427" i="48"/>
  <c r="C1427" i="48"/>
  <c r="I1426" i="48"/>
  <c r="C1426" i="48"/>
  <c r="I1425" i="48"/>
  <c r="C1425" i="48"/>
  <c r="I1424" i="48"/>
  <c r="C1424" i="48"/>
  <c r="I1423" i="48"/>
  <c r="C1423" i="48"/>
  <c r="I1422" i="48"/>
  <c r="C1422" i="48"/>
  <c r="I1421" i="48"/>
  <c r="C1421" i="48"/>
  <c r="I1420" i="48"/>
  <c r="C1420" i="48"/>
  <c r="I1419" i="48"/>
  <c r="C1419" i="48"/>
  <c r="I1418" i="48"/>
  <c r="C1418" i="48"/>
  <c r="I1417" i="48"/>
  <c r="C1417" i="48"/>
  <c r="I1416" i="48"/>
  <c r="C1416" i="48"/>
  <c r="I1415" i="48"/>
  <c r="C1415" i="48"/>
  <c r="I1414" i="48"/>
  <c r="C1414" i="48"/>
  <c r="I1413" i="48"/>
  <c r="C1413" i="48"/>
  <c r="I1412" i="48"/>
  <c r="C1412" i="48"/>
  <c r="I1411" i="48"/>
  <c r="C1411" i="48"/>
  <c r="I1410" i="48"/>
  <c r="C1410" i="48"/>
  <c r="I1409" i="48"/>
  <c r="C1409" i="48"/>
  <c r="I1408" i="48"/>
  <c r="C1408" i="48"/>
  <c r="I1407" i="48"/>
  <c r="C1407" i="48"/>
  <c r="I1406" i="48"/>
  <c r="C1406" i="48"/>
  <c r="I1405" i="48"/>
  <c r="C1405" i="48"/>
  <c r="I1404" i="48"/>
  <c r="C1404" i="48"/>
  <c r="I1403" i="48"/>
  <c r="C1403" i="48"/>
  <c r="I1402" i="48"/>
  <c r="C1402" i="48"/>
  <c r="I1401" i="48"/>
  <c r="C1401" i="48"/>
  <c r="I1400" i="48"/>
  <c r="C1400" i="48"/>
  <c r="I1399" i="48"/>
  <c r="C1399" i="48"/>
  <c r="I1398" i="48"/>
  <c r="C1398" i="48"/>
  <c r="I1397" i="48"/>
  <c r="C1397" i="48"/>
  <c r="I1396" i="48"/>
  <c r="C1396" i="48"/>
  <c r="I1395" i="48"/>
  <c r="C1395" i="48"/>
  <c r="I1394" i="48"/>
  <c r="C1394" i="48"/>
  <c r="I1393" i="48"/>
  <c r="C1393" i="48"/>
  <c r="I1392" i="48"/>
  <c r="C1392" i="48"/>
  <c r="I1391" i="48"/>
  <c r="C1391" i="48"/>
  <c r="I1390" i="48"/>
  <c r="C1390" i="48"/>
  <c r="I1389" i="48"/>
  <c r="C1389" i="48"/>
  <c r="I1388" i="48"/>
  <c r="C1388" i="48"/>
  <c r="I1387" i="48"/>
  <c r="C1387" i="48"/>
  <c r="I1386" i="48"/>
  <c r="C1386" i="48"/>
  <c r="I1385" i="48"/>
  <c r="C1385" i="48"/>
  <c r="I1384" i="48"/>
  <c r="C1384" i="48"/>
  <c r="I1383" i="48"/>
  <c r="C1383" i="48"/>
  <c r="I1382" i="48"/>
  <c r="C1382" i="48"/>
  <c r="I1381" i="48"/>
  <c r="C1381" i="48"/>
  <c r="I1380" i="48"/>
  <c r="C1380" i="48"/>
  <c r="I1379" i="48"/>
  <c r="C1379" i="48"/>
  <c r="I1378" i="48"/>
  <c r="C1378" i="48"/>
  <c r="I1377" i="48"/>
  <c r="C1377" i="48"/>
  <c r="I1376" i="48"/>
  <c r="C1376" i="48"/>
  <c r="I1375" i="48"/>
  <c r="C1375" i="48"/>
  <c r="I1374" i="48"/>
  <c r="C1374" i="48"/>
  <c r="I1373" i="48"/>
  <c r="C1373" i="48"/>
  <c r="I1372" i="48"/>
  <c r="C1372" i="48"/>
  <c r="I1371" i="48"/>
  <c r="C1371" i="48"/>
  <c r="I1370" i="48"/>
  <c r="C1370" i="48"/>
  <c r="I1369" i="48"/>
  <c r="C1369" i="48"/>
  <c r="I1368" i="48"/>
  <c r="C1368" i="48"/>
  <c r="I1367" i="48"/>
  <c r="C1367" i="48"/>
  <c r="I1366" i="48"/>
  <c r="C1366" i="48"/>
  <c r="I1365" i="48"/>
  <c r="C1365" i="48"/>
  <c r="I1364" i="48"/>
  <c r="C1364" i="48"/>
  <c r="I1363" i="48"/>
  <c r="C1363" i="48"/>
  <c r="I1362" i="48"/>
  <c r="C1362" i="48"/>
  <c r="I1361" i="48"/>
  <c r="C1361" i="48"/>
  <c r="I1360" i="48"/>
  <c r="C1360" i="48"/>
  <c r="I1359" i="48"/>
  <c r="C1359" i="48"/>
  <c r="I1358" i="48"/>
  <c r="C1358" i="48"/>
  <c r="I1357" i="48"/>
  <c r="C1357" i="48"/>
  <c r="I1356" i="48"/>
  <c r="C1356" i="48"/>
  <c r="I1355" i="48"/>
  <c r="C1355" i="48"/>
  <c r="I1354" i="48"/>
  <c r="C1354" i="48"/>
  <c r="I1353" i="48"/>
  <c r="C1353" i="48"/>
  <c r="I1352" i="48"/>
  <c r="C1352" i="48"/>
  <c r="I1351" i="48"/>
  <c r="C1351" i="48"/>
  <c r="I1350" i="48"/>
  <c r="C1350" i="48"/>
  <c r="I1349" i="48"/>
  <c r="C1349" i="48"/>
  <c r="I1348" i="48"/>
  <c r="C1348" i="48"/>
  <c r="I1347" i="48"/>
  <c r="C1347" i="48"/>
  <c r="I1346" i="48"/>
  <c r="C1346" i="48"/>
  <c r="I1345" i="48"/>
  <c r="C1345" i="48"/>
  <c r="I1344" i="48"/>
  <c r="C1344" i="48"/>
  <c r="I1343" i="48"/>
  <c r="C1343" i="48"/>
  <c r="I1342" i="48"/>
  <c r="C1342" i="48"/>
  <c r="I1341" i="48"/>
  <c r="C1341" i="48"/>
  <c r="I1340" i="48"/>
  <c r="C1340" i="48"/>
  <c r="I1339" i="48"/>
  <c r="C1339" i="48"/>
  <c r="I1338" i="48"/>
  <c r="C1338" i="48"/>
  <c r="I1337" i="48"/>
  <c r="C1337" i="48"/>
  <c r="I1336" i="48"/>
  <c r="C1336" i="48"/>
  <c r="I1335" i="48"/>
  <c r="C1335" i="48"/>
  <c r="I1334" i="48"/>
  <c r="C1334" i="48"/>
  <c r="I1333" i="48"/>
  <c r="C1333" i="48"/>
  <c r="I1332" i="48"/>
  <c r="C1332" i="48"/>
  <c r="I1331" i="48"/>
  <c r="C1331" i="48"/>
  <c r="I1330" i="48"/>
  <c r="C1330" i="48"/>
  <c r="I1329" i="48"/>
  <c r="C1329" i="48"/>
  <c r="I1328" i="48"/>
  <c r="C1328" i="48"/>
  <c r="I1327" i="48"/>
  <c r="C1327" i="48"/>
  <c r="I1326" i="48"/>
  <c r="C1326" i="48"/>
  <c r="I1325" i="48"/>
  <c r="C1325" i="48"/>
  <c r="I1324" i="48"/>
  <c r="C1324" i="48"/>
  <c r="I1323" i="48"/>
  <c r="C1323" i="48"/>
  <c r="I1322" i="48"/>
  <c r="C1322" i="48"/>
  <c r="I1321" i="48"/>
  <c r="C1321" i="48"/>
  <c r="I1320" i="48"/>
  <c r="C1320" i="48"/>
  <c r="I1319" i="48"/>
  <c r="C1319" i="48"/>
  <c r="I1318" i="48"/>
  <c r="C1318" i="48"/>
  <c r="I1317" i="48"/>
  <c r="C1317" i="48"/>
  <c r="I1316" i="48"/>
  <c r="C1316" i="48"/>
  <c r="I1315" i="48"/>
  <c r="C1315" i="48"/>
  <c r="I1314" i="48"/>
  <c r="C1314" i="48"/>
  <c r="I1313" i="48"/>
  <c r="C1313" i="48"/>
  <c r="I1312" i="48"/>
  <c r="C1312" i="48"/>
  <c r="I1311" i="48"/>
  <c r="C1311" i="48"/>
  <c r="I1310" i="48"/>
  <c r="C1310" i="48"/>
  <c r="I1309" i="48"/>
  <c r="C1309" i="48"/>
  <c r="I1308" i="48"/>
  <c r="C1308" i="48"/>
  <c r="I1307" i="48"/>
  <c r="C1307" i="48"/>
  <c r="I1306" i="48"/>
  <c r="C1306" i="48"/>
  <c r="I1305" i="48"/>
  <c r="C1305" i="48"/>
  <c r="I1304" i="48"/>
  <c r="C1304" i="48"/>
  <c r="I1303" i="48"/>
  <c r="C1303" i="48"/>
  <c r="I1302" i="48"/>
  <c r="C1302" i="48"/>
  <c r="I1301" i="48"/>
  <c r="C1301" i="48"/>
  <c r="I1300" i="48"/>
  <c r="C1300" i="48"/>
  <c r="I1299" i="48"/>
  <c r="C1299" i="48"/>
  <c r="I1298" i="48"/>
  <c r="C1298" i="48"/>
  <c r="I1297" i="48"/>
  <c r="C1297" i="48"/>
  <c r="I1296" i="48"/>
  <c r="C1296" i="48"/>
  <c r="I1295" i="48"/>
  <c r="C1295" i="48"/>
  <c r="I1294" i="48"/>
  <c r="C1294" i="48"/>
  <c r="I1293" i="48"/>
  <c r="C1293" i="48"/>
  <c r="I1292" i="48"/>
  <c r="C1292" i="48"/>
  <c r="I1291" i="48"/>
  <c r="C1291" i="48"/>
  <c r="I1290" i="48"/>
  <c r="C1290" i="48"/>
  <c r="I1289" i="48"/>
  <c r="C1289" i="48"/>
  <c r="I1288" i="48"/>
  <c r="C1288" i="48"/>
  <c r="I1287" i="48"/>
  <c r="C1287" i="48"/>
  <c r="I1286" i="48"/>
  <c r="C1286" i="48"/>
  <c r="I1285" i="48"/>
  <c r="C1285" i="48"/>
  <c r="I1284" i="48"/>
  <c r="C1284" i="48"/>
  <c r="I1283" i="48"/>
  <c r="C1283" i="48"/>
  <c r="I1282" i="48"/>
  <c r="C1282" i="48"/>
  <c r="I1281" i="48"/>
  <c r="C1281" i="48"/>
  <c r="I1280" i="48"/>
  <c r="C1280" i="48"/>
  <c r="I1279" i="48"/>
  <c r="C1279" i="48"/>
  <c r="I1278" i="48"/>
  <c r="C1278" i="48"/>
  <c r="I1277" i="48"/>
  <c r="C1277" i="48"/>
  <c r="I1276" i="48"/>
  <c r="C1276" i="48"/>
  <c r="I1275" i="48"/>
  <c r="C1275" i="48"/>
  <c r="I1274" i="48"/>
  <c r="C1274" i="48"/>
  <c r="I1273" i="48"/>
  <c r="C1273" i="48"/>
  <c r="I1272" i="48"/>
  <c r="C1272" i="48"/>
  <c r="I1271" i="48"/>
  <c r="C1271" i="48"/>
  <c r="I1270" i="48"/>
  <c r="C1270" i="48"/>
  <c r="I1269" i="48"/>
  <c r="C1269" i="48"/>
  <c r="I1268" i="48"/>
  <c r="C1268" i="48"/>
  <c r="I1267" i="48"/>
  <c r="C1267" i="48"/>
  <c r="I1266" i="48"/>
  <c r="C1266" i="48"/>
  <c r="I1265" i="48"/>
  <c r="C1265" i="48"/>
  <c r="I1264" i="48"/>
  <c r="C1264" i="48"/>
  <c r="I1263" i="48"/>
  <c r="C1263" i="48"/>
  <c r="I1262" i="48"/>
  <c r="C1262" i="48"/>
  <c r="I1261" i="48"/>
  <c r="C1261" i="48"/>
  <c r="I1260" i="48"/>
  <c r="C1260" i="48"/>
  <c r="I1259" i="48"/>
  <c r="C1259" i="48"/>
  <c r="I1258" i="48"/>
  <c r="C1258" i="48"/>
  <c r="I1257" i="48"/>
  <c r="C1257" i="48"/>
  <c r="I1256" i="48"/>
  <c r="C1256" i="48"/>
  <c r="I1255" i="48"/>
  <c r="C1255" i="48"/>
  <c r="I1254" i="48"/>
  <c r="C1254" i="48"/>
  <c r="I1253" i="48"/>
  <c r="C1253" i="48"/>
  <c r="I1252" i="48"/>
  <c r="C1252" i="48"/>
  <c r="I1251" i="48"/>
  <c r="C1251" i="48"/>
  <c r="I1250" i="48"/>
  <c r="C1250" i="48"/>
  <c r="I1249" i="48"/>
  <c r="C1249" i="48"/>
  <c r="I1248" i="48"/>
  <c r="C1248" i="48"/>
  <c r="I1247" i="48"/>
  <c r="C1247" i="48"/>
  <c r="I1246" i="48"/>
  <c r="C1246" i="48"/>
  <c r="I1245" i="48"/>
  <c r="C1245" i="48"/>
  <c r="I1244" i="48"/>
  <c r="C1244" i="48"/>
  <c r="I1243" i="48"/>
  <c r="C1243" i="48"/>
  <c r="I1242" i="48"/>
  <c r="C1242" i="48"/>
  <c r="I1241" i="48"/>
  <c r="C1241" i="48"/>
  <c r="I1240" i="48"/>
  <c r="C1240" i="48"/>
  <c r="I1239" i="48"/>
  <c r="C1239" i="48"/>
  <c r="I1238" i="48"/>
  <c r="C1238" i="48"/>
  <c r="I1237" i="48"/>
  <c r="C1237" i="48"/>
  <c r="I1236" i="48"/>
  <c r="C1236" i="48"/>
  <c r="I1235" i="48"/>
  <c r="C1235" i="48"/>
  <c r="I1234" i="48"/>
  <c r="C1234" i="48"/>
  <c r="I1233" i="48"/>
  <c r="C1233" i="48"/>
  <c r="I1232" i="48"/>
  <c r="C1232" i="48"/>
  <c r="I1231" i="48"/>
  <c r="C1231" i="48"/>
  <c r="I1230" i="48"/>
  <c r="C1230" i="48"/>
  <c r="I1229" i="48"/>
  <c r="C1229" i="48"/>
  <c r="I1228" i="48"/>
  <c r="C1228" i="48"/>
  <c r="I1227" i="48"/>
  <c r="C1227" i="48"/>
  <c r="I1226" i="48"/>
  <c r="C1226" i="48"/>
  <c r="I1225" i="48"/>
  <c r="C1225" i="48"/>
  <c r="I1224" i="48"/>
  <c r="C1224" i="48"/>
  <c r="I1223" i="48"/>
  <c r="C1223" i="48"/>
  <c r="I1222" i="48"/>
  <c r="C1222" i="48"/>
  <c r="I1221" i="48"/>
  <c r="C1221" i="48"/>
  <c r="I1220" i="48"/>
  <c r="C1220" i="48"/>
  <c r="I1219" i="48"/>
  <c r="C1219" i="48"/>
  <c r="I1218" i="48"/>
  <c r="C1218" i="48"/>
  <c r="I1217" i="48"/>
  <c r="C1217" i="48"/>
  <c r="I1216" i="48"/>
  <c r="C1216" i="48"/>
  <c r="I1215" i="48"/>
  <c r="C1215" i="48"/>
  <c r="I1214" i="48"/>
  <c r="C1214" i="48"/>
  <c r="I1213" i="48"/>
  <c r="C1213" i="48"/>
  <c r="I1212" i="48"/>
  <c r="C1212" i="48"/>
  <c r="I1211" i="48"/>
  <c r="C1211" i="48"/>
  <c r="I1210" i="48"/>
  <c r="C1210" i="48"/>
  <c r="I1209" i="48"/>
  <c r="C1209" i="48"/>
  <c r="I1208" i="48"/>
  <c r="C1208" i="48"/>
  <c r="I1207" i="48"/>
  <c r="C1207" i="48"/>
  <c r="I1206" i="48"/>
  <c r="C1206" i="48"/>
  <c r="I1205" i="48"/>
  <c r="C1205" i="48"/>
  <c r="I1204" i="48"/>
  <c r="C1204" i="48"/>
  <c r="I1203" i="48"/>
  <c r="C1203" i="48"/>
  <c r="I1202" i="48"/>
  <c r="C1202" i="48"/>
  <c r="I1201" i="48"/>
  <c r="C1201" i="48"/>
  <c r="I1200" i="48"/>
  <c r="C1200" i="48"/>
  <c r="I1199" i="48"/>
  <c r="C1199" i="48"/>
  <c r="I1198" i="48"/>
  <c r="C1198" i="48"/>
  <c r="I1197" i="48"/>
  <c r="C1197" i="48"/>
  <c r="I1196" i="48"/>
  <c r="C1196" i="48"/>
  <c r="I1195" i="48"/>
  <c r="C1195" i="48"/>
  <c r="I1194" i="48"/>
  <c r="C1194" i="48"/>
  <c r="I1193" i="48"/>
  <c r="C1193" i="48"/>
  <c r="I1192" i="48"/>
  <c r="C1192" i="48"/>
  <c r="I1191" i="48"/>
  <c r="C1191" i="48"/>
  <c r="I1190" i="48"/>
  <c r="C1190" i="48"/>
  <c r="I1189" i="48"/>
  <c r="C1189" i="48"/>
  <c r="I1188" i="48"/>
  <c r="C1188" i="48"/>
  <c r="I1187" i="48"/>
  <c r="C1187" i="48"/>
  <c r="I1186" i="48"/>
  <c r="C1186" i="48"/>
  <c r="I1185" i="48"/>
  <c r="C1185" i="48"/>
  <c r="I1184" i="48"/>
  <c r="C1184" i="48"/>
  <c r="I1183" i="48"/>
  <c r="C1183" i="48"/>
  <c r="I1182" i="48"/>
  <c r="C1182" i="48"/>
  <c r="I1181" i="48"/>
  <c r="C1181" i="48"/>
  <c r="I1180" i="48"/>
  <c r="C1180" i="48"/>
  <c r="I1179" i="48"/>
  <c r="C1179" i="48"/>
  <c r="I1178" i="48"/>
  <c r="C1178" i="48"/>
  <c r="I1177" i="48"/>
  <c r="C1177" i="48"/>
  <c r="I1176" i="48"/>
  <c r="C1176" i="48"/>
  <c r="I1175" i="48"/>
  <c r="C1175" i="48"/>
  <c r="I1174" i="48"/>
  <c r="C1174" i="48"/>
  <c r="I1173" i="48"/>
  <c r="C1173" i="48"/>
  <c r="I1172" i="48"/>
  <c r="C1172" i="48"/>
  <c r="I1171" i="48"/>
  <c r="C1171" i="48"/>
  <c r="I1170" i="48"/>
  <c r="C1170" i="48"/>
  <c r="I1169" i="48"/>
  <c r="C1169" i="48"/>
  <c r="I1168" i="48"/>
  <c r="C1168" i="48"/>
  <c r="I1167" i="48"/>
  <c r="C1167" i="48"/>
  <c r="I1166" i="48"/>
  <c r="C1166" i="48"/>
  <c r="I1165" i="48"/>
  <c r="C1165" i="48"/>
  <c r="I1164" i="48"/>
  <c r="C1164" i="48"/>
  <c r="I1163" i="48"/>
  <c r="C1163" i="48"/>
  <c r="I1162" i="48"/>
  <c r="C1162" i="48"/>
  <c r="I1161" i="48"/>
  <c r="C1161" i="48"/>
  <c r="I1160" i="48"/>
  <c r="C1160" i="48"/>
  <c r="I1159" i="48"/>
  <c r="C1159" i="48"/>
  <c r="I1158" i="48"/>
  <c r="C1158" i="48"/>
  <c r="I1157" i="48"/>
  <c r="C1157" i="48"/>
  <c r="I1156" i="48"/>
  <c r="C1156" i="48"/>
  <c r="I1155" i="48"/>
  <c r="C1155" i="48"/>
  <c r="I1154" i="48"/>
  <c r="C1154" i="48"/>
  <c r="I1153" i="48"/>
  <c r="C1153" i="48"/>
  <c r="I1152" i="48"/>
  <c r="C1152" i="48"/>
  <c r="I1151" i="48"/>
  <c r="C1151" i="48"/>
  <c r="I1150" i="48"/>
  <c r="C1150" i="48"/>
  <c r="I1149" i="48"/>
  <c r="C1149" i="48"/>
  <c r="I1148" i="48"/>
  <c r="C1148" i="48"/>
  <c r="I1147" i="48"/>
  <c r="C1147" i="48"/>
  <c r="I1146" i="48"/>
  <c r="C1146" i="48"/>
  <c r="I1145" i="48"/>
  <c r="C1145" i="48"/>
  <c r="I1144" i="48"/>
  <c r="C1144" i="48"/>
  <c r="I1143" i="48"/>
  <c r="C1143" i="48"/>
  <c r="I1142" i="48"/>
  <c r="C1142" i="48"/>
  <c r="I1141" i="48"/>
  <c r="C1141" i="48"/>
  <c r="I1140" i="48"/>
  <c r="C1140" i="48"/>
  <c r="I1139" i="48"/>
  <c r="C1139" i="48"/>
  <c r="I1138" i="48"/>
  <c r="C1138" i="48"/>
  <c r="I1137" i="48"/>
  <c r="C1137" i="48"/>
  <c r="I1136" i="48"/>
  <c r="C1136" i="48"/>
  <c r="I1135" i="48"/>
  <c r="C1135" i="48"/>
  <c r="I1134" i="48"/>
  <c r="C1134" i="48"/>
  <c r="I1133" i="48"/>
  <c r="C1133" i="48"/>
  <c r="I1132" i="48"/>
  <c r="C1132" i="48"/>
  <c r="I1131" i="48"/>
  <c r="C1131" i="48"/>
  <c r="I1130" i="48"/>
  <c r="C1130" i="48"/>
  <c r="I1129" i="48"/>
  <c r="C1129" i="48"/>
  <c r="I1128" i="48"/>
  <c r="C1128" i="48"/>
  <c r="I1127" i="48"/>
  <c r="C1127" i="48"/>
  <c r="I1126" i="48"/>
  <c r="C1126" i="48"/>
  <c r="I1125" i="48"/>
  <c r="C1125" i="48"/>
  <c r="I1124" i="48"/>
  <c r="C1124" i="48"/>
  <c r="I1123" i="48"/>
  <c r="C1123" i="48"/>
  <c r="I1122" i="48"/>
  <c r="C1122" i="48"/>
  <c r="I1121" i="48"/>
  <c r="C1121" i="48"/>
  <c r="I1120" i="48"/>
  <c r="C1120" i="48"/>
  <c r="I1119" i="48"/>
  <c r="C1119" i="48"/>
  <c r="I1118" i="48"/>
  <c r="C1118" i="48"/>
  <c r="I1117" i="48"/>
  <c r="C1117" i="48"/>
  <c r="I1116" i="48"/>
  <c r="C1116" i="48"/>
  <c r="I1115" i="48"/>
  <c r="C1115" i="48"/>
  <c r="I1114" i="48"/>
  <c r="C1114" i="48"/>
  <c r="I1113" i="48"/>
  <c r="C1113" i="48"/>
  <c r="I1112" i="48"/>
  <c r="C1112" i="48"/>
  <c r="I1111" i="48"/>
  <c r="C1111" i="48"/>
  <c r="I1110" i="48"/>
  <c r="C1110" i="48"/>
  <c r="I1109" i="48"/>
  <c r="C1109" i="48"/>
  <c r="I1108" i="48"/>
  <c r="C1108" i="48"/>
  <c r="I1107" i="48"/>
  <c r="C1107" i="48"/>
  <c r="I1106" i="48"/>
  <c r="C1106" i="48"/>
  <c r="I1105" i="48"/>
  <c r="C1105" i="48"/>
  <c r="I1104" i="48"/>
  <c r="C1104" i="48"/>
  <c r="I1103" i="48"/>
  <c r="C1103" i="48"/>
  <c r="I1102" i="48"/>
  <c r="C1102" i="48"/>
  <c r="I1101" i="48"/>
  <c r="C1101" i="48"/>
  <c r="I1100" i="48"/>
  <c r="C1100" i="48"/>
  <c r="I1099" i="48"/>
  <c r="C1099" i="48"/>
  <c r="I1098" i="48"/>
  <c r="C1098" i="48"/>
  <c r="I1097" i="48"/>
  <c r="C1097" i="48"/>
  <c r="I1096" i="48"/>
  <c r="C1096" i="48"/>
  <c r="I1095" i="48"/>
  <c r="C1095" i="48"/>
  <c r="I1094" i="48"/>
  <c r="C1094" i="48"/>
  <c r="I1093" i="48"/>
  <c r="C1093" i="48"/>
  <c r="I1092" i="48"/>
  <c r="C1092" i="48"/>
  <c r="I1091" i="48"/>
  <c r="C1091" i="48"/>
  <c r="I1090" i="48"/>
  <c r="C1090" i="48"/>
  <c r="I1089" i="48"/>
  <c r="C1089" i="48"/>
  <c r="I1088" i="48"/>
  <c r="C1088" i="48"/>
  <c r="I1087" i="48"/>
  <c r="C1087" i="48"/>
  <c r="I1086" i="48"/>
  <c r="C1086" i="48"/>
  <c r="I1085" i="48"/>
  <c r="C1085" i="48"/>
  <c r="I1084" i="48"/>
  <c r="C1084" i="48"/>
  <c r="I1083" i="48"/>
  <c r="C1083" i="48"/>
  <c r="I1082" i="48"/>
  <c r="C1082" i="48"/>
  <c r="I1081" i="48"/>
  <c r="C1081" i="48"/>
  <c r="I1080" i="48"/>
  <c r="C1080" i="48"/>
  <c r="I1079" i="48"/>
  <c r="C1079" i="48"/>
  <c r="I1078" i="48"/>
  <c r="C1078" i="48"/>
  <c r="I1077" i="48"/>
  <c r="C1077" i="48"/>
  <c r="I1076" i="48"/>
  <c r="C1076" i="48"/>
  <c r="I1075" i="48"/>
  <c r="C1075" i="48"/>
  <c r="I1074" i="48"/>
  <c r="C1074" i="48"/>
  <c r="I1073" i="48"/>
  <c r="C1073" i="48"/>
  <c r="I1072" i="48"/>
  <c r="C1072" i="48"/>
  <c r="I1071" i="48"/>
  <c r="C1071" i="48"/>
  <c r="I1070" i="48"/>
  <c r="C1070" i="48"/>
  <c r="I1069" i="48"/>
  <c r="C1069" i="48"/>
  <c r="I1068" i="48"/>
  <c r="C1068" i="48"/>
  <c r="I1067" i="48"/>
  <c r="C1067" i="48"/>
  <c r="I1066" i="48"/>
  <c r="C1066" i="48"/>
  <c r="I1065" i="48"/>
  <c r="C1065" i="48"/>
  <c r="I1064" i="48"/>
  <c r="C1064" i="48"/>
  <c r="I1063" i="48"/>
  <c r="C1063" i="48"/>
  <c r="I1062" i="48"/>
  <c r="C1062" i="48"/>
  <c r="I1061" i="48"/>
  <c r="C1061" i="48"/>
  <c r="I1060" i="48"/>
  <c r="C1060" i="48"/>
  <c r="I1059" i="48"/>
  <c r="C1059" i="48"/>
  <c r="I1058" i="48"/>
  <c r="C1058" i="48"/>
  <c r="I1057" i="48"/>
  <c r="C1057" i="48"/>
  <c r="I1056" i="48"/>
  <c r="C1056" i="48"/>
  <c r="I1055" i="48"/>
  <c r="C1055" i="48"/>
  <c r="I1054" i="48"/>
  <c r="C1054" i="48"/>
  <c r="I1053" i="48"/>
  <c r="C1053" i="48"/>
  <c r="I1052" i="48"/>
  <c r="C1052" i="48"/>
  <c r="I1051" i="48"/>
  <c r="C1051" i="48"/>
  <c r="I1050" i="48"/>
  <c r="C1050" i="48"/>
  <c r="I1049" i="48"/>
  <c r="C1049" i="48"/>
  <c r="I1048" i="48"/>
  <c r="C1048" i="48"/>
  <c r="I1047" i="48"/>
  <c r="C1047" i="48"/>
  <c r="I1046" i="48"/>
  <c r="C1046" i="48"/>
  <c r="I1045" i="48"/>
  <c r="C1045" i="48"/>
  <c r="I1044" i="48"/>
  <c r="C1044" i="48"/>
  <c r="I1043" i="48"/>
  <c r="C1043" i="48"/>
  <c r="I1042" i="48"/>
  <c r="C1042" i="48"/>
  <c r="I1041" i="48"/>
  <c r="C1041" i="48"/>
  <c r="I1040" i="48"/>
  <c r="C1040" i="48"/>
  <c r="I1039" i="48"/>
  <c r="C1039" i="48"/>
  <c r="I1038" i="48"/>
  <c r="C1038" i="48"/>
  <c r="I1037" i="48"/>
  <c r="C1037" i="48"/>
  <c r="I1036" i="48"/>
  <c r="C1036" i="48"/>
  <c r="I1035" i="48"/>
  <c r="C1035" i="48"/>
  <c r="I1034" i="48"/>
  <c r="C1034" i="48"/>
  <c r="I1033" i="48"/>
  <c r="C1033" i="48"/>
  <c r="I1032" i="48"/>
  <c r="C1032" i="48"/>
  <c r="I1031" i="48"/>
  <c r="C1031" i="48"/>
  <c r="I1030" i="48"/>
  <c r="C1030" i="48"/>
  <c r="I1029" i="48"/>
  <c r="C1029" i="48"/>
  <c r="I1028" i="48"/>
  <c r="C1028" i="48"/>
  <c r="I1027" i="48"/>
  <c r="C1027" i="48"/>
  <c r="I1026" i="48"/>
  <c r="C1026" i="48"/>
  <c r="I1025" i="48"/>
  <c r="C1025" i="48"/>
  <c r="I1024" i="48"/>
  <c r="C1024" i="48"/>
  <c r="I1023" i="48"/>
  <c r="C1023" i="48"/>
  <c r="I1022" i="48"/>
  <c r="C1022" i="48"/>
  <c r="I1021" i="48"/>
  <c r="C1021" i="48"/>
  <c r="I1020" i="48"/>
  <c r="C1020" i="48"/>
  <c r="I1019" i="48"/>
  <c r="C1019" i="48"/>
  <c r="I1018" i="48"/>
  <c r="C1018" i="48"/>
  <c r="I1017" i="48"/>
  <c r="C1017" i="48"/>
  <c r="I1016" i="48"/>
  <c r="C1016" i="48"/>
  <c r="I1015" i="48"/>
  <c r="C1015" i="48"/>
  <c r="I1014" i="48"/>
  <c r="C1014" i="48"/>
  <c r="I1013" i="48"/>
  <c r="C1013" i="48"/>
  <c r="I1012" i="48"/>
  <c r="C1012" i="48"/>
  <c r="I1011" i="48"/>
  <c r="C1011" i="48"/>
  <c r="I1010" i="48"/>
  <c r="C1010" i="48"/>
  <c r="I1009" i="48"/>
  <c r="C1009" i="48"/>
  <c r="I1008" i="48"/>
  <c r="C1008" i="48"/>
  <c r="I1007" i="48"/>
  <c r="C1007" i="48"/>
  <c r="I1006" i="48"/>
  <c r="C1006" i="48"/>
  <c r="I1005" i="48"/>
  <c r="C1005" i="48"/>
  <c r="I1004" i="48"/>
  <c r="C1004" i="48"/>
  <c r="I1003" i="48"/>
  <c r="C1003" i="48"/>
  <c r="I1002" i="48"/>
  <c r="C1002" i="48"/>
  <c r="I1001" i="48"/>
  <c r="C1001" i="48"/>
  <c r="I1000" i="48"/>
  <c r="C1000" i="48"/>
  <c r="I999" i="48"/>
  <c r="C999" i="48"/>
  <c r="I998" i="48"/>
  <c r="C998" i="48"/>
  <c r="I997" i="48"/>
  <c r="C997" i="48"/>
  <c r="I996" i="48"/>
  <c r="C996" i="48"/>
  <c r="I995" i="48"/>
  <c r="C995" i="48"/>
  <c r="I994" i="48"/>
  <c r="C994" i="48"/>
  <c r="I993" i="48"/>
  <c r="C993" i="48"/>
  <c r="I992" i="48"/>
  <c r="C992" i="48"/>
  <c r="I991" i="48"/>
  <c r="C991" i="48"/>
  <c r="I990" i="48"/>
  <c r="C990" i="48"/>
  <c r="I989" i="48"/>
  <c r="C989" i="48"/>
  <c r="I988" i="48"/>
  <c r="C988" i="48"/>
  <c r="I987" i="48"/>
  <c r="C987" i="48"/>
  <c r="I986" i="48"/>
  <c r="C986" i="48"/>
  <c r="I985" i="48"/>
  <c r="C985" i="48"/>
  <c r="I984" i="48"/>
  <c r="C984" i="48"/>
  <c r="I983" i="48"/>
  <c r="C983" i="48"/>
  <c r="I982" i="48"/>
  <c r="C982" i="48"/>
  <c r="I981" i="48"/>
  <c r="C981" i="48"/>
  <c r="I980" i="48"/>
  <c r="C980" i="48"/>
  <c r="I979" i="48"/>
  <c r="C979" i="48"/>
  <c r="I978" i="48"/>
  <c r="C978" i="48"/>
  <c r="I977" i="48"/>
  <c r="C977" i="48"/>
  <c r="I976" i="48"/>
  <c r="C976" i="48"/>
  <c r="I975" i="48"/>
  <c r="C975" i="48"/>
  <c r="I974" i="48"/>
  <c r="C974" i="48"/>
  <c r="I973" i="48"/>
  <c r="C973" i="48"/>
  <c r="I972" i="48"/>
  <c r="C972" i="48"/>
  <c r="I971" i="48"/>
  <c r="C971" i="48"/>
  <c r="I970" i="48"/>
  <c r="C970" i="48"/>
  <c r="I969" i="48"/>
  <c r="C969" i="48"/>
  <c r="I968" i="48"/>
  <c r="C968" i="48"/>
  <c r="I967" i="48"/>
  <c r="C967" i="48"/>
  <c r="I966" i="48"/>
  <c r="C966" i="48"/>
  <c r="I965" i="48"/>
  <c r="C965" i="48"/>
  <c r="I964" i="48"/>
  <c r="C964" i="48"/>
  <c r="I963" i="48"/>
  <c r="C963" i="48"/>
  <c r="I962" i="48"/>
  <c r="C962" i="48"/>
  <c r="I961" i="48"/>
  <c r="C961" i="48"/>
  <c r="I960" i="48"/>
  <c r="C960" i="48"/>
  <c r="I959" i="48"/>
  <c r="C959" i="48"/>
  <c r="I958" i="48"/>
  <c r="C958" i="48"/>
  <c r="I957" i="48"/>
  <c r="C957" i="48"/>
  <c r="I956" i="48"/>
  <c r="C956" i="48"/>
  <c r="I955" i="48"/>
  <c r="C955" i="48"/>
  <c r="I954" i="48"/>
  <c r="C954" i="48"/>
  <c r="I953" i="48"/>
  <c r="C953" i="48"/>
  <c r="I952" i="48"/>
  <c r="C952" i="48"/>
  <c r="I951" i="48"/>
  <c r="C951" i="48"/>
  <c r="I950" i="48"/>
  <c r="C950" i="48"/>
  <c r="I949" i="48"/>
  <c r="C949" i="48"/>
  <c r="I948" i="48"/>
  <c r="C948" i="48"/>
  <c r="I947" i="48"/>
  <c r="C947" i="48"/>
  <c r="I946" i="48"/>
  <c r="C946" i="48"/>
  <c r="I945" i="48"/>
  <c r="C945" i="48"/>
  <c r="I944" i="48"/>
  <c r="C944" i="48"/>
  <c r="I943" i="48"/>
  <c r="C943" i="48"/>
  <c r="I942" i="48"/>
  <c r="C942" i="48"/>
  <c r="I941" i="48"/>
  <c r="C941" i="48"/>
  <c r="I940" i="48"/>
  <c r="C940" i="48"/>
  <c r="I939" i="48"/>
  <c r="C939" i="48"/>
  <c r="I938" i="48"/>
  <c r="C938" i="48"/>
  <c r="I937" i="48"/>
  <c r="C937" i="48"/>
  <c r="I936" i="48"/>
  <c r="C936" i="48"/>
  <c r="I935" i="48"/>
  <c r="C935" i="48"/>
  <c r="I934" i="48"/>
  <c r="C934" i="48"/>
  <c r="I933" i="48"/>
  <c r="C933" i="48"/>
  <c r="I932" i="48"/>
  <c r="C932" i="48"/>
  <c r="I931" i="48"/>
  <c r="C931" i="48"/>
  <c r="I930" i="48"/>
  <c r="C930" i="48"/>
  <c r="I929" i="48"/>
  <c r="C929" i="48"/>
  <c r="I928" i="48"/>
  <c r="C928" i="48"/>
  <c r="I927" i="48"/>
  <c r="C927" i="48"/>
  <c r="I926" i="48"/>
  <c r="C926" i="48"/>
  <c r="I925" i="48"/>
  <c r="C925" i="48"/>
  <c r="I924" i="48"/>
  <c r="C924" i="48"/>
  <c r="I923" i="48"/>
  <c r="C923" i="48"/>
  <c r="I922" i="48"/>
  <c r="C922" i="48"/>
  <c r="I921" i="48"/>
  <c r="C921" i="48"/>
  <c r="I920" i="48"/>
  <c r="C920" i="48"/>
  <c r="I919" i="48"/>
  <c r="C919" i="48"/>
  <c r="I918" i="48"/>
  <c r="C918" i="48"/>
  <c r="I917" i="48"/>
  <c r="C917" i="48"/>
  <c r="I916" i="48"/>
  <c r="C916" i="48"/>
  <c r="I915" i="48"/>
  <c r="C915" i="48"/>
  <c r="I914" i="48"/>
  <c r="C914" i="48"/>
  <c r="I913" i="48"/>
  <c r="C913" i="48"/>
  <c r="I912" i="48"/>
  <c r="C912" i="48"/>
  <c r="I911" i="48"/>
  <c r="C911" i="48"/>
  <c r="I910" i="48"/>
  <c r="C910" i="48"/>
  <c r="I909" i="48"/>
  <c r="C909" i="48"/>
  <c r="I908" i="48"/>
  <c r="C908" i="48"/>
  <c r="I907" i="48"/>
  <c r="C907" i="48"/>
  <c r="I906" i="48"/>
  <c r="C906" i="48"/>
  <c r="I905" i="48"/>
  <c r="C905" i="48"/>
  <c r="I904" i="48"/>
  <c r="C904" i="48"/>
  <c r="I903" i="48"/>
  <c r="C903" i="48"/>
  <c r="I902" i="48"/>
  <c r="C902" i="48"/>
  <c r="I901" i="48"/>
  <c r="C901" i="48"/>
  <c r="I900" i="48"/>
  <c r="C900" i="48"/>
  <c r="I899" i="48"/>
  <c r="C899" i="48"/>
  <c r="I898" i="48"/>
  <c r="C898" i="48"/>
  <c r="I897" i="48"/>
  <c r="C897" i="48"/>
  <c r="I896" i="48"/>
  <c r="C896" i="48"/>
  <c r="I895" i="48"/>
  <c r="C895" i="48"/>
  <c r="I894" i="48"/>
  <c r="C894" i="48"/>
  <c r="I893" i="48"/>
  <c r="C893" i="48"/>
  <c r="I892" i="48"/>
  <c r="C892" i="48"/>
  <c r="I891" i="48"/>
  <c r="C891" i="48"/>
  <c r="I890" i="48"/>
  <c r="C890" i="48"/>
  <c r="I889" i="48"/>
  <c r="C889" i="48"/>
  <c r="I888" i="48"/>
  <c r="C888" i="48"/>
  <c r="I887" i="48"/>
  <c r="C887" i="48"/>
  <c r="I886" i="48"/>
  <c r="C886" i="48"/>
  <c r="I885" i="48"/>
  <c r="C885" i="48"/>
  <c r="I884" i="48"/>
  <c r="C884" i="48"/>
  <c r="I883" i="48"/>
  <c r="C883" i="48"/>
  <c r="I882" i="48"/>
  <c r="C882" i="48"/>
  <c r="I881" i="48"/>
  <c r="C881" i="48"/>
  <c r="I880" i="48"/>
  <c r="C880" i="48"/>
  <c r="I879" i="48"/>
  <c r="C879" i="48"/>
  <c r="I878" i="48"/>
  <c r="C878" i="48"/>
  <c r="I877" i="48"/>
  <c r="C877" i="48"/>
  <c r="I876" i="48"/>
  <c r="C876" i="48"/>
  <c r="I875" i="48"/>
  <c r="C875" i="48"/>
  <c r="I874" i="48"/>
  <c r="C874" i="48"/>
  <c r="I873" i="48"/>
  <c r="C873" i="48"/>
  <c r="I872" i="48"/>
  <c r="C872" i="48"/>
  <c r="I871" i="48"/>
  <c r="C871" i="48"/>
  <c r="I870" i="48"/>
  <c r="C870" i="48"/>
  <c r="I869" i="48"/>
  <c r="C869" i="48"/>
  <c r="I868" i="48"/>
  <c r="C868" i="48"/>
  <c r="I867" i="48"/>
  <c r="C867" i="48"/>
  <c r="I866" i="48"/>
  <c r="C866" i="48"/>
  <c r="I865" i="48"/>
  <c r="C865" i="48"/>
  <c r="I864" i="48"/>
  <c r="C864" i="48"/>
  <c r="I863" i="48"/>
  <c r="C863" i="48"/>
  <c r="I862" i="48"/>
  <c r="C862" i="48"/>
  <c r="I861" i="48"/>
  <c r="C861" i="48"/>
  <c r="I860" i="48"/>
  <c r="C860" i="48"/>
  <c r="I859" i="48"/>
  <c r="C859" i="48"/>
  <c r="I858" i="48"/>
  <c r="C858" i="48"/>
  <c r="I857" i="48"/>
  <c r="C857" i="48"/>
  <c r="I856" i="48"/>
  <c r="C856" i="48"/>
  <c r="I855" i="48"/>
  <c r="C855" i="48"/>
  <c r="I854" i="48"/>
  <c r="C854" i="48"/>
  <c r="I853" i="48"/>
  <c r="C853" i="48"/>
  <c r="I852" i="48"/>
  <c r="C852" i="48"/>
  <c r="I851" i="48"/>
  <c r="C851" i="48"/>
  <c r="I850" i="48"/>
  <c r="C850" i="48"/>
  <c r="I849" i="48"/>
  <c r="C849" i="48"/>
  <c r="I848" i="48"/>
  <c r="C848" i="48"/>
  <c r="I847" i="48"/>
  <c r="C847" i="48"/>
  <c r="I846" i="48"/>
  <c r="C846" i="48"/>
  <c r="I845" i="48"/>
  <c r="C845" i="48"/>
  <c r="I844" i="48"/>
  <c r="C844" i="48"/>
  <c r="I843" i="48"/>
  <c r="C843" i="48"/>
  <c r="I842" i="48"/>
  <c r="C842" i="48"/>
  <c r="I841" i="48"/>
  <c r="C841" i="48"/>
  <c r="I840" i="48"/>
  <c r="C840" i="48"/>
  <c r="I839" i="48"/>
  <c r="C839" i="48"/>
  <c r="I838" i="48"/>
  <c r="C838" i="48"/>
  <c r="I837" i="48"/>
  <c r="C837" i="48"/>
  <c r="I836" i="48"/>
  <c r="C836" i="48"/>
  <c r="I835" i="48"/>
  <c r="C835" i="48"/>
  <c r="I834" i="48"/>
  <c r="C834" i="48"/>
  <c r="I833" i="48"/>
  <c r="C833" i="48"/>
  <c r="I832" i="48"/>
  <c r="C832" i="48"/>
  <c r="I831" i="48"/>
  <c r="C831" i="48"/>
  <c r="I830" i="48"/>
  <c r="C830" i="48"/>
  <c r="I829" i="48"/>
  <c r="C829" i="48"/>
  <c r="I828" i="48"/>
  <c r="C828" i="48"/>
  <c r="I827" i="48"/>
  <c r="C827" i="48"/>
  <c r="I826" i="48"/>
  <c r="C826" i="48"/>
  <c r="I825" i="48"/>
  <c r="C825" i="48"/>
  <c r="I824" i="48"/>
  <c r="C824" i="48"/>
  <c r="I823" i="48"/>
  <c r="C823" i="48"/>
  <c r="I822" i="48"/>
  <c r="C822" i="48"/>
  <c r="I821" i="48"/>
  <c r="C821" i="48"/>
  <c r="I820" i="48"/>
  <c r="C820" i="48"/>
  <c r="I819" i="48"/>
  <c r="C819" i="48"/>
  <c r="I818" i="48"/>
  <c r="C818" i="48"/>
  <c r="I817" i="48"/>
  <c r="C817" i="48"/>
  <c r="I816" i="48"/>
  <c r="C816" i="48"/>
  <c r="I815" i="48"/>
  <c r="C815" i="48"/>
  <c r="I814" i="48"/>
  <c r="C814" i="48"/>
  <c r="I813" i="48"/>
  <c r="C813" i="48"/>
  <c r="I812" i="48"/>
  <c r="C812" i="48"/>
  <c r="I811" i="48"/>
  <c r="C811" i="48"/>
  <c r="I810" i="48"/>
  <c r="C810" i="48"/>
  <c r="I809" i="48"/>
  <c r="C809" i="48"/>
  <c r="I808" i="48"/>
  <c r="C808" i="48"/>
  <c r="I807" i="48"/>
  <c r="C807" i="48"/>
  <c r="I806" i="48"/>
  <c r="C806" i="48"/>
  <c r="I805" i="48"/>
  <c r="C805" i="48"/>
  <c r="I804" i="48"/>
  <c r="C804" i="48"/>
  <c r="I803" i="48"/>
  <c r="C803" i="48"/>
  <c r="I802" i="48"/>
  <c r="C802" i="48"/>
  <c r="I801" i="48"/>
  <c r="C801" i="48"/>
  <c r="I800" i="48"/>
  <c r="C800" i="48"/>
  <c r="I799" i="48"/>
  <c r="C799" i="48"/>
  <c r="I798" i="48"/>
  <c r="C798" i="48"/>
  <c r="I797" i="48"/>
  <c r="C797" i="48"/>
  <c r="I796" i="48"/>
  <c r="C796" i="48"/>
  <c r="I795" i="48"/>
  <c r="C795" i="48"/>
  <c r="I794" i="48"/>
  <c r="C794" i="48"/>
  <c r="I793" i="48"/>
  <c r="C793" i="48"/>
  <c r="I792" i="48"/>
  <c r="C792" i="48"/>
  <c r="I791" i="48"/>
  <c r="C791" i="48"/>
  <c r="I790" i="48"/>
  <c r="C790" i="48"/>
  <c r="I789" i="48"/>
  <c r="C789" i="48"/>
  <c r="I788" i="48"/>
  <c r="C788" i="48"/>
  <c r="I787" i="48"/>
  <c r="C787" i="48"/>
  <c r="I786" i="48"/>
  <c r="C786" i="48"/>
  <c r="I785" i="48"/>
  <c r="C785" i="48"/>
  <c r="I784" i="48"/>
  <c r="C784" i="48"/>
  <c r="I783" i="48"/>
  <c r="C783" i="48"/>
  <c r="I782" i="48"/>
  <c r="C782" i="48"/>
  <c r="I781" i="48"/>
  <c r="C781" i="48"/>
  <c r="I780" i="48"/>
  <c r="C780" i="48"/>
  <c r="I779" i="48"/>
  <c r="C779" i="48"/>
  <c r="I778" i="48"/>
  <c r="C778" i="48"/>
  <c r="I777" i="48"/>
  <c r="C777" i="48"/>
  <c r="I776" i="48"/>
  <c r="C776" i="48"/>
  <c r="I775" i="48"/>
  <c r="C775" i="48"/>
  <c r="I774" i="48"/>
  <c r="C774" i="48"/>
  <c r="I773" i="48"/>
  <c r="C773" i="48"/>
  <c r="I772" i="48"/>
  <c r="C772" i="48"/>
  <c r="I771" i="48"/>
  <c r="C771" i="48"/>
  <c r="I770" i="48"/>
  <c r="C770" i="48"/>
  <c r="I769" i="48"/>
  <c r="C769" i="48"/>
  <c r="I768" i="48"/>
  <c r="C768" i="48"/>
  <c r="I767" i="48"/>
  <c r="C767" i="48"/>
  <c r="I766" i="48"/>
  <c r="C766" i="48"/>
  <c r="I765" i="48"/>
  <c r="C765" i="48"/>
  <c r="I764" i="48"/>
  <c r="C764" i="48"/>
  <c r="I763" i="48"/>
  <c r="C763" i="48"/>
  <c r="I762" i="48"/>
  <c r="C762" i="48"/>
  <c r="I761" i="48"/>
  <c r="C761" i="48"/>
  <c r="I760" i="48"/>
  <c r="C760" i="48"/>
  <c r="I759" i="48"/>
  <c r="C759" i="48"/>
  <c r="I758" i="48"/>
  <c r="C758" i="48"/>
  <c r="I757" i="48"/>
  <c r="C757" i="48"/>
  <c r="I756" i="48"/>
  <c r="C756" i="48"/>
  <c r="I755" i="48"/>
  <c r="C755" i="48"/>
  <c r="I754" i="48"/>
  <c r="C754" i="48"/>
  <c r="I753" i="48"/>
  <c r="C753" i="48"/>
  <c r="I752" i="48"/>
  <c r="C752" i="48"/>
  <c r="I751" i="48"/>
  <c r="C751" i="48"/>
  <c r="I750" i="48"/>
  <c r="C750" i="48"/>
  <c r="I749" i="48"/>
  <c r="C749" i="48"/>
  <c r="I748" i="48"/>
  <c r="C748" i="48"/>
  <c r="I747" i="48"/>
  <c r="C747" i="48"/>
  <c r="I746" i="48"/>
  <c r="C746" i="48"/>
  <c r="I745" i="48"/>
  <c r="C745" i="48"/>
  <c r="I744" i="48"/>
  <c r="C744" i="48"/>
  <c r="I743" i="48"/>
  <c r="C743" i="48"/>
  <c r="I742" i="48"/>
  <c r="C742" i="48"/>
  <c r="I741" i="48"/>
  <c r="C741" i="48"/>
  <c r="I740" i="48"/>
  <c r="C740" i="48"/>
  <c r="I739" i="48"/>
  <c r="C739" i="48"/>
  <c r="I738" i="48"/>
  <c r="C738" i="48"/>
  <c r="I737" i="48"/>
  <c r="C737" i="48"/>
  <c r="I736" i="48"/>
  <c r="C736" i="48"/>
  <c r="I735" i="48"/>
  <c r="C735" i="48"/>
  <c r="I734" i="48"/>
  <c r="C734" i="48"/>
  <c r="I733" i="48"/>
  <c r="C733" i="48"/>
  <c r="I732" i="48"/>
  <c r="C732" i="48"/>
  <c r="I731" i="48"/>
  <c r="C731" i="48"/>
  <c r="I730" i="48"/>
  <c r="C730" i="48"/>
  <c r="I729" i="48"/>
  <c r="C729" i="48"/>
  <c r="I728" i="48"/>
  <c r="C728" i="48"/>
  <c r="I727" i="48"/>
  <c r="C727" i="48"/>
  <c r="I726" i="48"/>
  <c r="C726" i="48"/>
  <c r="I725" i="48"/>
  <c r="C725" i="48"/>
  <c r="I724" i="48"/>
  <c r="C724" i="48"/>
  <c r="I723" i="48"/>
  <c r="C723" i="48"/>
  <c r="I722" i="48"/>
  <c r="C722" i="48"/>
  <c r="I721" i="48"/>
  <c r="C721" i="48"/>
  <c r="I720" i="48"/>
  <c r="C720" i="48"/>
  <c r="I719" i="48"/>
  <c r="C719" i="48"/>
  <c r="I718" i="48"/>
  <c r="C718" i="48"/>
  <c r="I717" i="48"/>
  <c r="C717" i="48"/>
  <c r="I716" i="48"/>
  <c r="C716" i="48"/>
  <c r="I715" i="48"/>
  <c r="C715" i="48"/>
  <c r="I714" i="48"/>
  <c r="C714" i="48"/>
  <c r="I713" i="48"/>
  <c r="C713" i="48"/>
  <c r="I712" i="48"/>
  <c r="C712" i="48"/>
  <c r="I711" i="48"/>
  <c r="C711" i="48"/>
  <c r="I710" i="48"/>
  <c r="C710" i="48"/>
  <c r="I709" i="48"/>
  <c r="C709" i="48"/>
  <c r="I708" i="48"/>
  <c r="C708" i="48"/>
  <c r="I707" i="48"/>
  <c r="C707" i="48"/>
  <c r="I706" i="48"/>
  <c r="C706" i="48"/>
  <c r="I705" i="48"/>
  <c r="C705" i="48"/>
  <c r="I704" i="48"/>
  <c r="C704" i="48"/>
  <c r="I703" i="48"/>
  <c r="C703" i="48"/>
  <c r="I702" i="48"/>
  <c r="C702" i="48"/>
  <c r="I701" i="48"/>
  <c r="C701" i="48"/>
  <c r="I700" i="48"/>
  <c r="C700" i="48"/>
  <c r="I699" i="48"/>
  <c r="C699" i="48"/>
  <c r="I698" i="48"/>
  <c r="C698" i="48"/>
  <c r="I697" i="48"/>
  <c r="C697" i="48"/>
  <c r="I696" i="48"/>
  <c r="C696" i="48"/>
  <c r="I695" i="48"/>
  <c r="C695" i="48"/>
  <c r="I694" i="48"/>
  <c r="C694" i="48"/>
  <c r="I693" i="48"/>
  <c r="C693" i="48"/>
  <c r="I692" i="48"/>
  <c r="C692" i="48"/>
  <c r="I691" i="48"/>
  <c r="C691" i="48"/>
  <c r="I690" i="48"/>
  <c r="C690" i="48"/>
  <c r="I689" i="48"/>
  <c r="C689" i="48"/>
  <c r="I688" i="48"/>
  <c r="C688" i="48"/>
  <c r="I687" i="48"/>
  <c r="C687" i="48"/>
  <c r="I686" i="48"/>
  <c r="C686" i="48"/>
  <c r="I685" i="48"/>
  <c r="C685" i="48"/>
  <c r="I684" i="48"/>
  <c r="C684" i="48"/>
  <c r="I683" i="48"/>
  <c r="C683" i="48"/>
  <c r="I682" i="48"/>
  <c r="C682" i="48"/>
  <c r="I681" i="48"/>
  <c r="C681" i="48"/>
  <c r="I680" i="48"/>
  <c r="C680" i="48"/>
  <c r="I679" i="48"/>
  <c r="C679" i="48"/>
  <c r="I678" i="48"/>
  <c r="C678" i="48"/>
  <c r="I677" i="48"/>
  <c r="C677" i="48"/>
  <c r="I676" i="48"/>
  <c r="C676" i="48"/>
  <c r="I675" i="48"/>
  <c r="C675" i="48"/>
  <c r="I674" i="48"/>
  <c r="C674" i="48"/>
  <c r="I673" i="48"/>
  <c r="C673" i="48"/>
  <c r="I672" i="48"/>
  <c r="C672" i="48"/>
  <c r="I671" i="48"/>
  <c r="C671" i="48"/>
  <c r="I670" i="48"/>
  <c r="C670" i="48"/>
  <c r="I669" i="48"/>
  <c r="C669" i="48"/>
  <c r="I668" i="48"/>
  <c r="C668" i="48"/>
  <c r="I667" i="48"/>
  <c r="C667" i="48"/>
  <c r="I666" i="48"/>
  <c r="C666" i="48"/>
  <c r="I665" i="48"/>
  <c r="C665" i="48"/>
  <c r="I664" i="48"/>
  <c r="C664" i="48"/>
  <c r="I663" i="48"/>
  <c r="C663" i="48"/>
  <c r="I662" i="48"/>
  <c r="C662" i="48"/>
  <c r="I661" i="48"/>
  <c r="C661" i="48"/>
  <c r="I660" i="48"/>
  <c r="C660" i="48"/>
  <c r="I659" i="48"/>
  <c r="C659" i="48"/>
  <c r="I658" i="48"/>
  <c r="C658" i="48"/>
  <c r="I657" i="48"/>
  <c r="C657" i="48"/>
  <c r="I656" i="48"/>
  <c r="C656" i="48"/>
  <c r="I655" i="48"/>
  <c r="C655" i="48"/>
  <c r="I654" i="48"/>
  <c r="C654" i="48"/>
  <c r="I653" i="48"/>
  <c r="C653" i="48"/>
  <c r="I652" i="48"/>
  <c r="C652" i="48"/>
  <c r="I651" i="48"/>
  <c r="C651" i="48"/>
  <c r="I650" i="48"/>
  <c r="C650" i="48"/>
  <c r="I649" i="48"/>
  <c r="C649" i="48"/>
  <c r="I648" i="48"/>
  <c r="C648" i="48"/>
  <c r="I647" i="48"/>
  <c r="C647" i="48"/>
  <c r="I646" i="48"/>
  <c r="C646" i="48"/>
  <c r="I645" i="48"/>
  <c r="C645" i="48"/>
  <c r="I644" i="48"/>
  <c r="C644" i="48"/>
  <c r="I643" i="48"/>
  <c r="C643" i="48"/>
  <c r="I642" i="48"/>
  <c r="C642" i="48"/>
  <c r="I641" i="48"/>
  <c r="C641" i="48"/>
  <c r="I640" i="48"/>
  <c r="C640" i="48"/>
  <c r="I639" i="48"/>
  <c r="C639" i="48"/>
  <c r="I638" i="48"/>
  <c r="C638" i="48"/>
  <c r="I637" i="48"/>
  <c r="C637" i="48"/>
  <c r="I636" i="48"/>
  <c r="C636" i="48"/>
  <c r="I635" i="48"/>
  <c r="C635" i="48"/>
  <c r="I634" i="48"/>
  <c r="C634" i="48"/>
  <c r="I633" i="48"/>
  <c r="C633" i="48"/>
  <c r="I632" i="48"/>
  <c r="C632" i="48"/>
  <c r="I631" i="48"/>
  <c r="C631" i="48"/>
  <c r="I630" i="48"/>
  <c r="C630" i="48"/>
  <c r="I629" i="48"/>
  <c r="C629" i="48"/>
  <c r="I628" i="48"/>
  <c r="C628" i="48"/>
  <c r="I627" i="48"/>
  <c r="C627" i="48"/>
  <c r="I626" i="48"/>
  <c r="C626" i="48"/>
  <c r="I625" i="48"/>
  <c r="C625" i="48"/>
  <c r="I624" i="48"/>
  <c r="C624" i="48"/>
  <c r="I623" i="48"/>
  <c r="C623" i="48"/>
  <c r="I622" i="48"/>
  <c r="C622" i="48"/>
  <c r="I621" i="48"/>
  <c r="C621" i="48"/>
  <c r="I620" i="48"/>
  <c r="C620" i="48"/>
  <c r="I619" i="48"/>
  <c r="C619" i="48"/>
  <c r="I618" i="48"/>
  <c r="C618" i="48"/>
  <c r="I617" i="48"/>
  <c r="C617" i="48"/>
  <c r="I616" i="48"/>
  <c r="C616" i="48"/>
  <c r="I615" i="48"/>
  <c r="C615" i="48"/>
  <c r="I614" i="48"/>
  <c r="C614" i="48"/>
  <c r="I613" i="48"/>
  <c r="C613" i="48"/>
  <c r="I612" i="48"/>
  <c r="C612" i="48"/>
  <c r="I611" i="48"/>
  <c r="C611" i="48"/>
  <c r="I610" i="48"/>
  <c r="C610" i="48"/>
  <c r="I609" i="48"/>
  <c r="C609" i="48"/>
  <c r="I608" i="48"/>
  <c r="C608" i="48"/>
  <c r="I607" i="48"/>
  <c r="C607" i="48"/>
  <c r="I606" i="48"/>
  <c r="C606" i="48"/>
  <c r="I605" i="48"/>
  <c r="C605" i="48"/>
  <c r="I604" i="48"/>
  <c r="C604" i="48"/>
  <c r="I603" i="48"/>
  <c r="C603" i="48"/>
  <c r="I602" i="48"/>
  <c r="C602" i="48"/>
  <c r="I601" i="48"/>
  <c r="C601" i="48"/>
  <c r="I600" i="48"/>
  <c r="C600" i="48"/>
  <c r="I599" i="48"/>
  <c r="C599" i="48"/>
  <c r="I598" i="48"/>
  <c r="C598" i="48"/>
  <c r="I597" i="48"/>
  <c r="C597" i="48"/>
  <c r="I596" i="48"/>
  <c r="C596" i="48"/>
  <c r="I595" i="48"/>
  <c r="C595" i="48"/>
  <c r="I594" i="48"/>
  <c r="C594" i="48"/>
  <c r="I593" i="48"/>
  <c r="C593" i="48"/>
  <c r="I592" i="48"/>
  <c r="C592" i="48"/>
  <c r="I591" i="48"/>
  <c r="C591" i="48"/>
  <c r="I590" i="48"/>
  <c r="C590" i="48"/>
  <c r="I589" i="48"/>
  <c r="C589" i="48"/>
  <c r="I588" i="48"/>
  <c r="C588" i="48"/>
  <c r="I587" i="48"/>
  <c r="C587" i="48"/>
  <c r="I586" i="48"/>
  <c r="C586" i="48"/>
  <c r="I585" i="48"/>
  <c r="C585" i="48"/>
  <c r="I584" i="48"/>
  <c r="C584" i="48"/>
  <c r="I583" i="48"/>
  <c r="C583" i="48"/>
  <c r="I582" i="48"/>
  <c r="C582" i="48"/>
  <c r="I581" i="48"/>
  <c r="C581" i="48"/>
  <c r="I580" i="48"/>
  <c r="C580" i="48"/>
  <c r="I579" i="48"/>
  <c r="C579" i="48"/>
  <c r="I578" i="48"/>
  <c r="C578" i="48"/>
  <c r="I577" i="48"/>
  <c r="C577" i="48"/>
  <c r="I576" i="48"/>
  <c r="C576" i="48"/>
  <c r="I575" i="48"/>
  <c r="C575" i="48"/>
  <c r="I574" i="48"/>
  <c r="C574" i="48"/>
  <c r="I573" i="48"/>
  <c r="C573" i="48"/>
  <c r="I572" i="48"/>
  <c r="C572" i="48"/>
  <c r="I571" i="48"/>
  <c r="C571" i="48"/>
  <c r="I570" i="48"/>
  <c r="C570" i="48"/>
  <c r="I569" i="48"/>
  <c r="C569" i="48"/>
  <c r="I568" i="48"/>
  <c r="C568" i="48"/>
  <c r="I567" i="48"/>
  <c r="C567" i="48"/>
  <c r="I566" i="48"/>
  <c r="C566" i="48"/>
  <c r="I565" i="48"/>
  <c r="C565" i="48"/>
  <c r="I564" i="48"/>
  <c r="C564" i="48"/>
  <c r="I563" i="48"/>
  <c r="C563" i="48"/>
  <c r="I562" i="48"/>
  <c r="C562" i="48"/>
  <c r="I561" i="48"/>
  <c r="C561" i="48"/>
  <c r="I560" i="48"/>
  <c r="C560" i="48"/>
  <c r="I559" i="48"/>
  <c r="C559" i="48"/>
  <c r="I558" i="48"/>
  <c r="C558" i="48"/>
  <c r="I557" i="48"/>
  <c r="C557" i="48"/>
  <c r="I556" i="48"/>
  <c r="C556" i="48"/>
  <c r="I555" i="48"/>
  <c r="C555" i="48"/>
  <c r="I554" i="48"/>
  <c r="C554" i="48"/>
  <c r="I553" i="48"/>
  <c r="C553" i="48"/>
  <c r="I552" i="48"/>
  <c r="C552" i="48"/>
  <c r="I551" i="48"/>
  <c r="C551" i="48"/>
  <c r="I550" i="48"/>
  <c r="C550" i="48"/>
  <c r="I549" i="48"/>
  <c r="C549" i="48"/>
  <c r="I548" i="48"/>
  <c r="C548" i="48"/>
  <c r="I547" i="48"/>
  <c r="C547" i="48"/>
  <c r="I546" i="48"/>
  <c r="C546" i="48"/>
  <c r="I545" i="48"/>
  <c r="C545" i="48"/>
  <c r="I544" i="48"/>
  <c r="C544" i="48"/>
  <c r="I543" i="48"/>
  <c r="C543" i="48"/>
  <c r="I542" i="48"/>
  <c r="C542" i="48"/>
  <c r="I541" i="48"/>
  <c r="C541" i="48"/>
  <c r="I540" i="48"/>
  <c r="C540" i="48"/>
  <c r="I539" i="48"/>
  <c r="C539" i="48"/>
  <c r="I538" i="48"/>
  <c r="C538" i="48"/>
  <c r="I537" i="48"/>
  <c r="C537" i="48"/>
  <c r="I536" i="48"/>
  <c r="C536" i="48"/>
  <c r="I535" i="48"/>
  <c r="C535" i="48"/>
  <c r="I534" i="48"/>
  <c r="C534" i="48"/>
  <c r="I533" i="48"/>
  <c r="C533" i="48"/>
  <c r="I532" i="48"/>
  <c r="C532" i="48"/>
  <c r="I531" i="48"/>
  <c r="C531" i="48"/>
  <c r="I530" i="48"/>
  <c r="C530" i="48"/>
  <c r="I529" i="48"/>
  <c r="C529" i="48"/>
  <c r="I528" i="48"/>
  <c r="C528" i="48"/>
  <c r="I527" i="48"/>
  <c r="C527" i="48"/>
  <c r="I526" i="48"/>
  <c r="C526" i="48"/>
  <c r="I525" i="48"/>
  <c r="C525" i="48"/>
  <c r="I524" i="48"/>
  <c r="C524" i="48"/>
  <c r="I523" i="48"/>
  <c r="C523" i="48"/>
  <c r="I522" i="48"/>
  <c r="C522" i="48"/>
  <c r="I521" i="48"/>
  <c r="C521" i="48"/>
  <c r="I520" i="48"/>
  <c r="C520" i="48"/>
  <c r="I519" i="48"/>
  <c r="C519" i="48"/>
  <c r="I518" i="48"/>
  <c r="C518" i="48"/>
  <c r="I517" i="48"/>
  <c r="C517" i="48"/>
  <c r="I516" i="48"/>
  <c r="C516" i="48"/>
  <c r="I515" i="48"/>
  <c r="C515" i="48"/>
  <c r="I514" i="48"/>
  <c r="C514" i="48"/>
  <c r="I513" i="48"/>
  <c r="C513" i="48"/>
  <c r="I512" i="48"/>
  <c r="C512" i="48"/>
  <c r="I511" i="48"/>
  <c r="C511" i="48"/>
  <c r="I510" i="48"/>
  <c r="C510" i="48"/>
  <c r="I509" i="48"/>
  <c r="C509" i="48"/>
  <c r="I508" i="48"/>
  <c r="C508" i="48"/>
  <c r="I507" i="48"/>
  <c r="C507" i="48"/>
  <c r="I506" i="48"/>
  <c r="C506" i="48"/>
  <c r="I505" i="48"/>
  <c r="C505" i="48"/>
  <c r="I504" i="48"/>
  <c r="C504" i="48"/>
  <c r="I503" i="48"/>
  <c r="C503" i="48"/>
  <c r="I502" i="48"/>
  <c r="C502" i="48"/>
  <c r="I501" i="48"/>
  <c r="C501" i="48"/>
  <c r="I500" i="48"/>
  <c r="C500" i="48"/>
  <c r="I499" i="48"/>
  <c r="C499" i="48"/>
  <c r="I498" i="48"/>
  <c r="C498" i="48"/>
  <c r="I497" i="48"/>
  <c r="C497" i="48"/>
  <c r="I496" i="48"/>
  <c r="C496" i="48"/>
  <c r="I495" i="48"/>
  <c r="C495" i="48"/>
  <c r="I494" i="48"/>
  <c r="C494" i="48"/>
  <c r="I493" i="48"/>
  <c r="C493" i="48"/>
  <c r="I492" i="48"/>
  <c r="C492" i="48"/>
  <c r="I491" i="48"/>
  <c r="C491" i="48"/>
  <c r="I490" i="48"/>
  <c r="C490" i="48"/>
  <c r="I489" i="48"/>
  <c r="C489" i="48"/>
  <c r="I488" i="48"/>
  <c r="C488" i="48"/>
  <c r="I487" i="48"/>
  <c r="C487" i="48"/>
  <c r="I486" i="48"/>
  <c r="C486" i="48"/>
  <c r="I485" i="48"/>
  <c r="C485" i="48"/>
  <c r="I484" i="48"/>
  <c r="C484" i="48"/>
  <c r="I483" i="48"/>
  <c r="C483" i="48"/>
  <c r="I482" i="48"/>
  <c r="C482" i="48"/>
  <c r="I481" i="48"/>
  <c r="C481" i="48"/>
  <c r="I480" i="48"/>
  <c r="C480" i="48"/>
  <c r="I479" i="48"/>
  <c r="C479" i="48"/>
  <c r="I478" i="48"/>
  <c r="C478" i="48"/>
  <c r="I477" i="48"/>
  <c r="C477" i="48"/>
  <c r="I476" i="48"/>
  <c r="C476" i="48"/>
  <c r="I475" i="48"/>
  <c r="C475" i="48"/>
  <c r="I474" i="48"/>
  <c r="C474" i="48"/>
  <c r="I473" i="48"/>
  <c r="C473" i="48"/>
  <c r="I472" i="48"/>
  <c r="C472" i="48"/>
  <c r="I471" i="48"/>
  <c r="C471" i="48"/>
  <c r="I470" i="48"/>
  <c r="C470" i="48"/>
  <c r="I469" i="48"/>
  <c r="C469" i="48"/>
  <c r="I468" i="48"/>
  <c r="C468" i="48"/>
  <c r="I467" i="48"/>
  <c r="C467" i="48"/>
  <c r="I466" i="48"/>
  <c r="C466" i="48"/>
  <c r="I465" i="48"/>
  <c r="C465" i="48"/>
  <c r="I464" i="48"/>
  <c r="C464" i="48"/>
  <c r="I463" i="48"/>
  <c r="C463" i="48"/>
  <c r="I462" i="48"/>
  <c r="C462" i="48"/>
  <c r="I461" i="48"/>
  <c r="C461" i="48"/>
  <c r="I460" i="48"/>
  <c r="C460" i="48"/>
  <c r="I459" i="48"/>
  <c r="C459" i="48"/>
  <c r="I458" i="48"/>
  <c r="C458" i="48"/>
  <c r="I457" i="48"/>
  <c r="C457" i="48"/>
  <c r="I456" i="48"/>
  <c r="C456" i="48"/>
  <c r="I455" i="48"/>
  <c r="C455" i="48"/>
  <c r="I454" i="48"/>
  <c r="C454" i="48"/>
  <c r="I453" i="48"/>
  <c r="C453" i="48"/>
  <c r="I452" i="48"/>
  <c r="C452" i="48"/>
  <c r="I451" i="48"/>
  <c r="C451" i="48"/>
  <c r="I450" i="48"/>
  <c r="C450" i="48"/>
  <c r="I449" i="48"/>
  <c r="C449" i="48"/>
  <c r="I448" i="48"/>
  <c r="C448" i="48"/>
  <c r="I447" i="48"/>
  <c r="C447" i="48"/>
  <c r="I446" i="48"/>
  <c r="C446" i="48"/>
  <c r="I445" i="48"/>
  <c r="C445" i="48"/>
  <c r="I444" i="48"/>
  <c r="C444" i="48"/>
  <c r="I443" i="48"/>
  <c r="C443" i="48"/>
  <c r="I442" i="48"/>
  <c r="C442" i="48"/>
  <c r="I441" i="48"/>
  <c r="C441" i="48"/>
  <c r="I440" i="48"/>
  <c r="C440" i="48"/>
  <c r="I439" i="48"/>
  <c r="C439" i="48"/>
  <c r="I438" i="48"/>
  <c r="C438" i="48"/>
  <c r="I437" i="48"/>
  <c r="C437" i="48"/>
  <c r="I436" i="48"/>
  <c r="C436" i="48"/>
  <c r="I435" i="48"/>
  <c r="C435" i="48"/>
  <c r="I434" i="48"/>
  <c r="C434" i="48"/>
  <c r="I433" i="48"/>
  <c r="C433" i="48"/>
  <c r="I432" i="48"/>
  <c r="C432" i="48"/>
  <c r="I431" i="48"/>
  <c r="C431" i="48"/>
  <c r="I430" i="48"/>
  <c r="C430" i="48"/>
  <c r="I429" i="48"/>
  <c r="C429" i="48"/>
  <c r="I428" i="48"/>
  <c r="C428" i="48"/>
  <c r="I427" i="48"/>
  <c r="C427" i="48"/>
  <c r="I426" i="48"/>
  <c r="C426" i="48"/>
  <c r="I425" i="48"/>
  <c r="C425" i="48"/>
  <c r="I424" i="48"/>
  <c r="C424" i="48"/>
  <c r="I423" i="48"/>
  <c r="C423" i="48"/>
  <c r="I422" i="48"/>
  <c r="C422" i="48"/>
  <c r="I421" i="48"/>
  <c r="C421" i="48"/>
  <c r="I420" i="48"/>
  <c r="C420" i="48"/>
  <c r="I419" i="48"/>
  <c r="C419" i="48"/>
  <c r="I418" i="48"/>
  <c r="C418" i="48"/>
  <c r="I417" i="48"/>
  <c r="C417" i="48"/>
  <c r="I416" i="48"/>
  <c r="C416" i="48"/>
  <c r="I415" i="48"/>
  <c r="C415" i="48"/>
  <c r="I414" i="48"/>
  <c r="C414" i="48"/>
  <c r="I413" i="48"/>
  <c r="C413" i="48"/>
  <c r="I412" i="48"/>
  <c r="C412" i="48"/>
  <c r="I411" i="48"/>
  <c r="C411" i="48"/>
  <c r="I410" i="48"/>
  <c r="C410" i="48"/>
  <c r="I409" i="48"/>
  <c r="C409" i="48"/>
  <c r="I408" i="48"/>
  <c r="C408" i="48"/>
  <c r="I407" i="48"/>
  <c r="C407" i="48"/>
  <c r="I406" i="48"/>
  <c r="C406" i="48"/>
  <c r="I405" i="48"/>
  <c r="C405" i="48"/>
  <c r="I404" i="48"/>
  <c r="C404" i="48"/>
  <c r="I403" i="48"/>
  <c r="C403" i="48"/>
  <c r="I402" i="48"/>
  <c r="C402" i="48"/>
  <c r="I401" i="48"/>
  <c r="C401" i="48"/>
  <c r="I400" i="48"/>
  <c r="C400" i="48"/>
  <c r="I399" i="48"/>
  <c r="C399" i="48"/>
  <c r="I398" i="48"/>
  <c r="C398" i="48"/>
  <c r="I397" i="48"/>
  <c r="C397" i="48"/>
  <c r="I396" i="48"/>
  <c r="C396" i="48"/>
  <c r="I395" i="48"/>
  <c r="C395" i="48"/>
  <c r="I394" i="48"/>
  <c r="C394" i="48"/>
  <c r="I393" i="48"/>
  <c r="C393" i="48"/>
  <c r="I392" i="48"/>
  <c r="C392" i="48"/>
  <c r="I391" i="48"/>
  <c r="C391" i="48"/>
  <c r="I390" i="48"/>
  <c r="C390" i="48"/>
  <c r="I389" i="48"/>
  <c r="C389" i="48"/>
  <c r="I388" i="48"/>
  <c r="C388" i="48"/>
  <c r="I387" i="48"/>
  <c r="C387" i="48"/>
  <c r="I386" i="48"/>
  <c r="C386" i="48"/>
  <c r="I385" i="48"/>
  <c r="C385" i="48"/>
  <c r="I384" i="48"/>
  <c r="C384" i="48"/>
  <c r="I383" i="48"/>
  <c r="C383" i="48"/>
  <c r="I382" i="48"/>
  <c r="C382" i="48"/>
  <c r="I381" i="48"/>
  <c r="C381" i="48"/>
  <c r="I380" i="48"/>
  <c r="C380" i="48"/>
  <c r="I379" i="48"/>
  <c r="C379" i="48"/>
  <c r="I378" i="48"/>
  <c r="C378" i="48"/>
  <c r="I377" i="48"/>
  <c r="C377" i="48"/>
  <c r="I376" i="48"/>
  <c r="C376" i="48"/>
  <c r="I375" i="48"/>
  <c r="C375" i="48"/>
  <c r="I374" i="48"/>
  <c r="C374" i="48"/>
  <c r="I373" i="48"/>
  <c r="C373" i="48"/>
  <c r="I372" i="48"/>
  <c r="C372" i="48"/>
  <c r="I371" i="48"/>
  <c r="C371" i="48"/>
  <c r="I370" i="48"/>
  <c r="C370" i="48"/>
  <c r="I369" i="48"/>
  <c r="C369" i="48"/>
  <c r="I368" i="48"/>
  <c r="C368" i="48"/>
  <c r="I367" i="48"/>
  <c r="C367" i="48"/>
  <c r="I366" i="48"/>
  <c r="C366" i="48"/>
  <c r="I365" i="48"/>
  <c r="C365" i="48"/>
  <c r="I364" i="48"/>
  <c r="C364" i="48"/>
  <c r="I363" i="48"/>
  <c r="C363" i="48"/>
  <c r="I362" i="48"/>
  <c r="C362" i="48"/>
  <c r="I361" i="48"/>
  <c r="C361" i="48"/>
  <c r="I360" i="48"/>
  <c r="C360" i="48"/>
  <c r="I359" i="48"/>
  <c r="C359" i="48"/>
  <c r="I358" i="48"/>
  <c r="C358" i="48"/>
  <c r="I357" i="48"/>
  <c r="C357" i="48"/>
  <c r="I356" i="48"/>
  <c r="C356" i="48"/>
  <c r="I355" i="48"/>
  <c r="C355" i="48"/>
  <c r="I354" i="48"/>
  <c r="C354" i="48"/>
  <c r="I353" i="48"/>
  <c r="C353" i="48"/>
  <c r="I352" i="48"/>
  <c r="C352" i="48"/>
  <c r="I351" i="48"/>
  <c r="C351" i="48"/>
  <c r="I350" i="48"/>
  <c r="C350" i="48"/>
  <c r="I349" i="48"/>
  <c r="C349" i="48"/>
  <c r="I348" i="48"/>
  <c r="C348" i="48"/>
  <c r="I347" i="48"/>
  <c r="C347" i="48"/>
  <c r="I346" i="48"/>
  <c r="C346" i="48"/>
  <c r="I345" i="48"/>
  <c r="C345" i="48"/>
  <c r="I344" i="48"/>
  <c r="C344" i="48"/>
  <c r="I343" i="48"/>
  <c r="C343" i="48"/>
  <c r="I342" i="48"/>
  <c r="C342" i="48"/>
  <c r="I341" i="48"/>
  <c r="C341" i="48"/>
  <c r="I340" i="48"/>
  <c r="C340" i="48"/>
  <c r="I339" i="48"/>
  <c r="C339" i="48"/>
  <c r="I338" i="48"/>
  <c r="C338" i="48"/>
  <c r="I337" i="48"/>
  <c r="C337" i="48"/>
  <c r="I336" i="48"/>
  <c r="C336" i="48"/>
  <c r="I335" i="48"/>
  <c r="C335" i="48"/>
  <c r="I334" i="48"/>
  <c r="C334" i="48"/>
  <c r="I333" i="48"/>
  <c r="C333" i="48"/>
  <c r="I332" i="48"/>
  <c r="C332" i="48"/>
  <c r="I331" i="48"/>
  <c r="C331" i="48"/>
  <c r="I330" i="48"/>
  <c r="C330" i="48"/>
  <c r="I329" i="48"/>
  <c r="C329" i="48"/>
  <c r="I328" i="48"/>
  <c r="C328" i="48"/>
  <c r="I327" i="48"/>
  <c r="C327" i="48"/>
  <c r="I326" i="48"/>
  <c r="C326" i="48"/>
  <c r="I325" i="48"/>
  <c r="C325" i="48"/>
  <c r="I324" i="48"/>
  <c r="C324" i="48"/>
  <c r="I323" i="48"/>
  <c r="C323" i="48"/>
  <c r="I322" i="48"/>
  <c r="C322" i="48"/>
  <c r="I321" i="48"/>
  <c r="C321" i="48"/>
  <c r="I320" i="48"/>
  <c r="C320" i="48"/>
  <c r="I319" i="48"/>
  <c r="C319" i="48"/>
  <c r="I318" i="48"/>
  <c r="C318" i="48"/>
  <c r="I317" i="48"/>
  <c r="C317" i="48"/>
  <c r="I316" i="48"/>
  <c r="C316" i="48"/>
  <c r="I315" i="48"/>
  <c r="C315" i="48"/>
  <c r="I314" i="48"/>
  <c r="C314" i="48"/>
  <c r="I313" i="48"/>
  <c r="C313" i="48"/>
  <c r="I312" i="48"/>
  <c r="C312" i="48"/>
  <c r="I311" i="48"/>
  <c r="C311" i="48"/>
  <c r="I310" i="48"/>
  <c r="C310" i="48"/>
  <c r="I309" i="48"/>
  <c r="C309" i="48"/>
  <c r="I308" i="48"/>
  <c r="C308" i="48"/>
  <c r="I307" i="48"/>
  <c r="C307" i="48"/>
  <c r="I306" i="48"/>
  <c r="C306" i="48"/>
  <c r="I305" i="48"/>
  <c r="C305" i="48"/>
  <c r="I304" i="48"/>
  <c r="C304" i="48"/>
  <c r="I303" i="48"/>
  <c r="C303" i="48"/>
  <c r="I302" i="48"/>
  <c r="C302" i="48"/>
  <c r="I301" i="48"/>
  <c r="C301" i="48"/>
  <c r="I300" i="48"/>
  <c r="C300" i="48"/>
  <c r="I299" i="48"/>
  <c r="C299" i="48"/>
  <c r="I298" i="48"/>
  <c r="C298" i="48"/>
  <c r="I297" i="48"/>
  <c r="C297" i="48"/>
  <c r="I296" i="48"/>
  <c r="C296" i="48"/>
  <c r="I295" i="48"/>
  <c r="C295" i="48"/>
  <c r="I294" i="48"/>
  <c r="C294" i="48"/>
  <c r="I293" i="48"/>
  <c r="C293" i="48"/>
  <c r="I292" i="48"/>
  <c r="C292" i="48"/>
  <c r="I291" i="48"/>
  <c r="C291" i="48"/>
  <c r="I290" i="48"/>
  <c r="C290" i="48"/>
  <c r="I289" i="48"/>
  <c r="C289" i="48"/>
  <c r="I288" i="48"/>
  <c r="C288" i="48"/>
  <c r="I287" i="48"/>
  <c r="C287" i="48"/>
  <c r="I286" i="48"/>
  <c r="C286" i="48"/>
  <c r="I285" i="48"/>
  <c r="C285" i="48"/>
  <c r="I284" i="48"/>
  <c r="C284" i="48"/>
  <c r="I283" i="48"/>
  <c r="C283" i="48"/>
  <c r="I282" i="48"/>
  <c r="C282" i="48"/>
  <c r="I281" i="48"/>
  <c r="C281" i="48"/>
  <c r="I280" i="48"/>
  <c r="C280" i="48"/>
  <c r="I279" i="48"/>
  <c r="C279" i="48"/>
  <c r="I278" i="48"/>
  <c r="C278" i="48"/>
  <c r="I277" i="48"/>
  <c r="C277" i="48"/>
  <c r="I276" i="48"/>
  <c r="C276" i="48"/>
  <c r="I275" i="48"/>
  <c r="C275" i="48"/>
  <c r="I274" i="48"/>
  <c r="C274" i="48"/>
  <c r="I273" i="48"/>
  <c r="C273" i="48"/>
  <c r="I272" i="48"/>
  <c r="C272" i="48"/>
  <c r="I271" i="48"/>
  <c r="C271" i="48"/>
  <c r="I270" i="48"/>
  <c r="C270" i="48"/>
  <c r="I269" i="48"/>
  <c r="C269" i="48"/>
  <c r="I268" i="48"/>
  <c r="C268" i="48"/>
  <c r="I267" i="48"/>
  <c r="C267" i="48"/>
  <c r="I266" i="48"/>
  <c r="C266" i="48"/>
  <c r="I265" i="48"/>
  <c r="C265" i="48"/>
  <c r="I264" i="48"/>
  <c r="C264" i="48"/>
  <c r="I263" i="48"/>
  <c r="C263" i="48"/>
  <c r="I262" i="48"/>
  <c r="C262" i="48"/>
  <c r="I261" i="48"/>
  <c r="C261" i="48"/>
  <c r="I260" i="48"/>
  <c r="C260" i="48"/>
  <c r="I259" i="48"/>
  <c r="C259" i="48"/>
  <c r="I258" i="48"/>
  <c r="C258" i="48"/>
  <c r="I257" i="48"/>
  <c r="C257" i="48"/>
  <c r="I256" i="48"/>
  <c r="C256" i="48"/>
  <c r="I255" i="48"/>
  <c r="C255" i="48"/>
  <c r="I254" i="48"/>
  <c r="C254" i="48"/>
  <c r="I253" i="48"/>
  <c r="C253" i="48"/>
  <c r="I252" i="48"/>
  <c r="C252" i="48"/>
  <c r="I251" i="48"/>
  <c r="C251" i="48"/>
  <c r="I250" i="48"/>
  <c r="C250" i="48"/>
  <c r="I249" i="48"/>
  <c r="C249" i="48"/>
  <c r="I248" i="48"/>
  <c r="C248" i="48"/>
  <c r="I247" i="48"/>
  <c r="C247" i="48"/>
  <c r="I246" i="48"/>
  <c r="C246" i="48"/>
  <c r="I245" i="48"/>
  <c r="C245" i="48"/>
  <c r="I244" i="48"/>
  <c r="C244" i="48"/>
  <c r="I243" i="48"/>
  <c r="C243" i="48"/>
  <c r="I242" i="48"/>
  <c r="C242" i="48"/>
  <c r="I241" i="48"/>
  <c r="C241" i="48"/>
  <c r="I240" i="48"/>
  <c r="C240" i="48"/>
  <c r="I239" i="48"/>
  <c r="C239" i="48"/>
  <c r="I238" i="48"/>
  <c r="C238" i="48"/>
  <c r="I237" i="48"/>
  <c r="C237" i="48"/>
  <c r="I236" i="48"/>
  <c r="C236" i="48"/>
  <c r="I235" i="48"/>
  <c r="C235" i="48"/>
  <c r="I234" i="48"/>
  <c r="C234" i="48"/>
  <c r="I233" i="48"/>
  <c r="C233" i="48"/>
  <c r="I232" i="48"/>
  <c r="C232" i="48"/>
  <c r="I231" i="48"/>
  <c r="C231" i="48"/>
  <c r="I230" i="48"/>
  <c r="C230" i="48"/>
  <c r="I229" i="48"/>
  <c r="C229" i="48"/>
  <c r="I228" i="48"/>
  <c r="C228" i="48"/>
  <c r="I227" i="48"/>
  <c r="C227" i="48"/>
  <c r="I226" i="48"/>
  <c r="C226" i="48"/>
  <c r="I225" i="48"/>
  <c r="C225" i="48"/>
  <c r="I224" i="48"/>
  <c r="C224" i="48"/>
  <c r="I223" i="48"/>
  <c r="C223" i="48"/>
  <c r="I222" i="48"/>
  <c r="C222" i="48"/>
  <c r="I221" i="48"/>
  <c r="C221" i="48"/>
  <c r="I220" i="48"/>
  <c r="C220" i="48"/>
  <c r="I219" i="48"/>
  <c r="C219" i="48"/>
  <c r="I218" i="48"/>
  <c r="C218" i="48"/>
  <c r="I217" i="48"/>
  <c r="C217" i="48"/>
  <c r="I216" i="48"/>
  <c r="C216" i="48"/>
  <c r="I215" i="48"/>
  <c r="C215" i="48"/>
  <c r="I214" i="48"/>
  <c r="C214" i="48"/>
  <c r="I213" i="48"/>
  <c r="C213" i="48"/>
  <c r="I212" i="48"/>
  <c r="C212" i="48"/>
  <c r="I211" i="48"/>
  <c r="C211" i="48"/>
  <c r="I210" i="48"/>
  <c r="C210" i="48"/>
  <c r="I209" i="48"/>
  <c r="C209" i="48"/>
  <c r="I208" i="48"/>
  <c r="C208" i="48"/>
  <c r="I207" i="48"/>
  <c r="C207" i="48"/>
  <c r="I206" i="48"/>
  <c r="C206" i="48"/>
  <c r="I205" i="48"/>
  <c r="C205" i="48"/>
  <c r="I204" i="48"/>
  <c r="C204" i="48"/>
  <c r="I203" i="48"/>
  <c r="C203" i="48"/>
  <c r="I202" i="48"/>
  <c r="C202" i="48"/>
  <c r="I201" i="48"/>
  <c r="C201" i="48"/>
  <c r="I200" i="48"/>
  <c r="C200" i="48"/>
  <c r="I199" i="48"/>
  <c r="C199" i="48"/>
  <c r="I198" i="48"/>
  <c r="C198" i="48"/>
  <c r="I197" i="48"/>
  <c r="C197" i="48"/>
  <c r="I196" i="48"/>
  <c r="C196" i="48"/>
  <c r="I195" i="48"/>
  <c r="C195" i="48"/>
  <c r="I194" i="48"/>
  <c r="C194" i="48"/>
  <c r="I193" i="48"/>
  <c r="C193" i="48"/>
  <c r="I192" i="48"/>
  <c r="C192" i="48"/>
  <c r="I191" i="48"/>
  <c r="C191" i="48"/>
  <c r="I190" i="48"/>
  <c r="C190" i="48"/>
  <c r="I189" i="48"/>
  <c r="C189" i="48"/>
  <c r="I188" i="48"/>
  <c r="C188" i="48"/>
  <c r="I187" i="48"/>
  <c r="C187" i="48"/>
  <c r="I186" i="48"/>
  <c r="C186" i="48"/>
  <c r="I185" i="48"/>
  <c r="C185" i="48"/>
  <c r="I184" i="48"/>
  <c r="C184" i="48"/>
  <c r="I183" i="48"/>
  <c r="C183" i="48"/>
  <c r="I182" i="48"/>
  <c r="C182" i="48"/>
  <c r="I181" i="48"/>
  <c r="C181" i="48"/>
  <c r="I180" i="48"/>
  <c r="C180" i="48"/>
  <c r="I179" i="48"/>
  <c r="C179" i="48"/>
  <c r="I178" i="48"/>
  <c r="C178" i="48"/>
  <c r="I177" i="48"/>
  <c r="C177" i="48"/>
  <c r="I176" i="48"/>
  <c r="C176" i="48"/>
  <c r="I175" i="48"/>
  <c r="C175" i="48"/>
  <c r="I174" i="48"/>
  <c r="C174" i="48"/>
  <c r="I173" i="48"/>
  <c r="C173" i="48"/>
  <c r="I172" i="48"/>
  <c r="C172" i="48"/>
  <c r="I171" i="48"/>
  <c r="C171" i="48"/>
  <c r="I170" i="48"/>
  <c r="C170" i="48"/>
  <c r="I169" i="48"/>
  <c r="C169" i="48"/>
  <c r="I168" i="48"/>
  <c r="C168" i="48"/>
  <c r="I167" i="48"/>
  <c r="C167" i="48"/>
  <c r="I166" i="48"/>
  <c r="C166" i="48"/>
  <c r="I165" i="48"/>
  <c r="C165" i="48"/>
  <c r="I164" i="48"/>
  <c r="C164" i="48"/>
  <c r="I163" i="48"/>
  <c r="C163" i="48"/>
  <c r="I162" i="48"/>
  <c r="C162" i="48"/>
  <c r="I161" i="48"/>
  <c r="C161" i="48"/>
  <c r="I160" i="48"/>
  <c r="C160" i="48"/>
  <c r="I159" i="48"/>
  <c r="C159" i="48"/>
  <c r="I158" i="48"/>
  <c r="C158" i="48"/>
  <c r="I157" i="48"/>
  <c r="C157" i="48"/>
  <c r="I156" i="48"/>
  <c r="C156" i="48"/>
  <c r="I155" i="48"/>
  <c r="C155" i="48"/>
  <c r="I154" i="48"/>
  <c r="C154" i="48"/>
  <c r="I153" i="48"/>
  <c r="C153" i="48"/>
  <c r="I152" i="48"/>
  <c r="C152" i="48"/>
  <c r="I151" i="48"/>
  <c r="C151" i="48"/>
  <c r="I150" i="48"/>
  <c r="C150" i="48"/>
  <c r="I149" i="48"/>
  <c r="C149" i="48"/>
  <c r="I148" i="48"/>
  <c r="C148" i="48"/>
  <c r="I147" i="48"/>
  <c r="C147" i="48"/>
  <c r="I146" i="48"/>
  <c r="C146" i="48"/>
  <c r="I145" i="48"/>
  <c r="C145" i="48"/>
  <c r="I144" i="48"/>
  <c r="C144" i="48"/>
  <c r="I143" i="48"/>
  <c r="C143" i="48"/>
  <c r="I142" i="48"/>
  <c r="C142" i="48"/>
  <c r="I141" i="48"/>
  <c r="C141" i="48"/>
  <c r="I140" i="48"/>
  <c r="C140" i="48"/>
  <c r="I139" i="48"/>
  <c r="C139" i="48"/>
  <c r="I138" i="48"/>
  <c r="C138" i="48"/>
  <c r="I137" i="48"/>
  <c r="C137" i="48"/>
  <c r="I136" i="48"/>
  <c r="C136" i="48"/>
  <c r="I135" i="48"/>
  <c r="C135" i="48"/>
  <c r="I134" i="48"/>
  <c r="C134" i="48"/>
  <c r="I133" i="48"/>
  <c r="C133" i="48"/>
  <c r="I132" i="48"/>
  <c r="C132" i="48"/>
  <c r="I131" i="48"/>
  <c r="C131" i="48"/>
  <c r="I130" i="48"/>
  <c r="C130" i="48"/>
  <c r="I129" i="48"/>
  <c r="C129" i="48"/>
  <c r="I128" i="48"/>
  <c r="C128" i="48"/>
  <c r="I127" i="48"/>
  <c r="C127" i="48"/>
  <c r="I126" i="48"/>
  <c r="C126" i="48"/>
  <c r="I125" i="48"/>
  <c r="C125" i="48"/>
  <c r="I124" i="48"/>
  <c r="C124" i="48"/>
  <c r="I123" i="48"/>
  <c r="C123" i="48"/>
  <c r="I122" i="48"/>
  <c r="C122" i="48"/>
  <c r="I121" i="48"/>
  <c r="C121" i="48"/>
  <c r="I120" i="48"/>
  <c r="C120" i="48"/>
  <c r="I119" i="48"/>
  <c r="C119" i="48"/>
  <c r="I118" i="48"/>
  <c r="C118" i="48"/>
  <c r="I117" i="48"/>
  <c r="C117" i="48"/>
  <c r="I116" i="48"/>
  <c r="C116" i="48"/>
  <c r="I115" i="48"/>
  <c r="C115" i="48"/>
  <c r="I114" i="48"/>
  <c r="C114" i="48"/>
  <c r="I113" i="48"/>
  <c r="C113" i="48"/>
  <c r="I112" i="48"/>
  <c r="C112" i="48"/>
  <c r="I111" i="48"/>
  <c r="C111" i="48"/>
  <c r="I110" i="48"/>
  <c r="C110" i="48"/>
  <c r="I109" i="48"/>
  <c r="C109" i="48"/>
  <c r="I108" i="48"/>
  <c r="C108" i="48"/>
  <c r="I107" i="48"/>
  <c r="C107" i="48"/>
  <c r="I106" i="48"/>
  <c r="C106" i="48"/>
  <c r="I105" i="48"/>
  <c r="C105" i="48"/>
  <c r="I104" i="48"/>
  <c r="C104" i="48"/>
  <c r="I103" i="48"/>
  <c r="C103" i="48"/>
  <c r="I102" i="48"/>
  <c r="C102" i="48"/>
  <c r="I101" i="48"/>
  <c r="C101" i="48"/>
  <c r="I100" i="48"/>
  <c r="C100" i="48"/>
  <c r="I99" i="48"/>
  <c r="C99" i="48"/>
  <c r="I98" i="48"/>
  <c r="C98" i="48"/>
  <c r="I97" i="48"/>
  <c r="C97" i="48"/>
  <c r="I96" i="48"/>
  <c r="C96" i="48"/>
  <c r="I95" i="48"/>
  <c r="C95" i="48"/>
  <c r="I94" i="48"/>
  <c r="C94" i="48"/>
  <c r="I93" i="48"/>
  <c r="C93" i="48"/>
  <c r="I92" i="48"/>
  <c r="C92" i="48"/>
  <c r="I91" i="48"/>
  <c r="C91" i="48"/>
  <c r="I90" i="48"/>
  <c r="C90" i="48"/>
  <c r="I89" i="48"/>
  <c r="C89" i="48"/>
  <c r="I88" i="48"/>
  <c r="C88" i="48"/>
  <c r="I87" i="48"/>
  <c r="C87" i="48"/>
  <c r="I86" i="48"/>
  <c r="C86" i="48"/>
  <c r="I85" i="48"/>
  <c r="C85" i="48"/>
  <c r="I84" i="48"/>
  <c r="C84" i="48"/>
  <c r="I83" i="48"/>
  <c r="C83" i="48"/>
  <c r="I82" i="48"/>
  <c r="C82" i="48"/>
  <c r="I81" i="48"/>
  <c r="C81" i="48"/>
  <c r="I80" i="48"/>
  <c r="C80" i="48"/>
  <c r="I79" i="48"/>
  <c r="C79" i="48"/>
  <c r="I78" i="48"/>
  <c r="C78" i="48"/>
  <c r="I77" i="48"/>
  <c r="C77" i="48"/>
  <c r="I76" i="48"/>
  <c r="C76" i="48"/>
  <c r="I75" i="48"/>
  <c r="C75" i="48"/>
  <c r="I74" i="48"/>
  <c r="C74" i="48"/>
  <c r="I73" i="48"/>
  <c r="C73" i="48"/>
  <c r="I72" i="48"/>
  <c r="C72" i="48"/>
  <c r="I71" i="48"/>
  <c r="C71" i="48"/>
  <c r="I70" i="48"/>
  <c r="C70" i="48"/>
  <c r="I69" i="48"/>
  <c r="C69" i="48"/>
  <c r="I68" i="48"/>
  <c r="C68" i="48"/>
  <c r="I67" i="48"/>
  <c r="C67" i="48"/>
  <c r="I66" i="48"/>
  <c r="C66" i="48"/>
  <c r="I65" i="48"/>
  <c r="C65" i="48"/>
  <c r="I64" i="48"/>
  <c r="C64" i="48"/>
  <c r="I63" i="48"/>
  <c r="C63" i="48"/>
  <c r="I62" i="48"/>
  <c r="C62" i="48"/>
  <c r="I61" i="48"/>
  <c r="C61" i="48"/>
  <c r="I60" i="48"/>
  <c r="C60" i="48"/>
  <c r="I59" i="48"/>
  <c r="C59" i="48"/>
  <c r="I58" i="48"/>
  <c r="C58" i="48"/>
  <c r="I57" i="48"/>
  <c r="C57" i="48"/>
  <c r="I56" i="48"/>
  <c r="C56" i="48"/>
  <c r="I55" i="48"/>
  <c r="C55" i="48"/>
  <c r="I54" i="48"/>
  <c r="C54" i="48"/>
  <c r="I53" i="48"/>
  <c r="C53" i="48"/>
  <c r="I52" i="48"/>
  <c r="C52" i="48"/>
  <c r="I51" i="48"/>
  <c r="C51" i="48"/>
  <c r="I50" i="48"/>
  <c r="C50" i="48"/>
  <c r="I49" i="48"/>
  <c r="C49" i="48"/>
  <c r="I48" i="48"/>
  <c r="C48" i="48"/>
  <c r="I47" i="48"/>
  <c r="C47" i="48"/>
  <c r="I46" i="48"/>
  <c r="C46" i="48"/>
  <c r="I45" i="48"/>
  <c r="C45" i="48"/>
  <c r="I44" i="48"/>
  <c r="C44" i="48"/>
  <c r="I43" i="48"/>
  <c r="C43" i="48"/>
  <c r="I42" i="48"/>
  <c r="C42" i="48"/>
  <c r="I41" i="48"/>
  <c r="C41" i="48"/>
  <c r="I40" i="48"/>
  <c r="C40" i="48"/>
  <c r="I39" i="48"/>
  <c r="C39" i="48"/>
  <c r="I38" i="48"/>
  <c r="C38" i="48"/>
  <c r="I37" i="48"/>
  <c r="C37" i="48"/>
  <c r="I36" i="48"/>
  <c r="C36" i="48"/>
  <c r="I35" i="48"/>
  <c r="C35" i="48"/>
  <c r="I34" i="48"/>
  <c r="C34" i="48"/>
  <c r="I33" i="48"/>
  <c r="C33" i="48"/>
  <c r="I32" i="48"/>
  <c r="C32" i="48"/>
  <c r="I31" i="48"/>
  <c r="C31" i="48"/>
  <c r="I30" i="48"/>
  <c r="C30" i="48"/>
  <c r="I29" i="48"/>
  <c r="C29" i="48"/>
  <c r="I28" i="48"/>
  <c r="C28" i="48"/>
  <c r="I27" i="48"/>
  <c r="C27" i="48"/>
  <c r="I26" i="48"/>
  <c r="C26" i="48"/>
  <c r="I25" i="48"/>
  <c r="C25" i="48"/>
  <c r="I24" i="48"/>
  <c r="C24" i="48"/>
  <c r="I23" i="48"/>
  <c r="C23" i="48"/>
  <c r="I22" i="48"/>
  <c r="C22" i="48"/>
  <c r="I21" i="48"/>
  <c r="C21" i="48"/>
  <c r="I20" i="48"/>
  <c r="C20" i="48"/>
  <c r="I19" i="48"/>
  <c r="C19" i="48"/>
  <c r="I18" i="48"/>
  <c r="C18" i="48"/>
  <c r="I17" i="48"/>
  <c r="C17" i="48"/>
  <c r="I16" i="48"/>
  <c r="C16" i="48"/>
  <c r="I15" i="48"/>
  <c r="C15" i="48"/>
  <c r="I14" i="48"/>
  <c r="C14" i="48"/>
  <c r="I13" i="48"/>
  <c r="C13" i="48"/>
  <c r="I12" i="48"/>
  <c r="C12" i="48"/>
  <c r="I11" i="48"/>
  <c r="C11" i="48"/>
  <c r="I10" i="48"/>
  <c r="C10" i="48"/>
  <c r="I9" i="48"/>
  <c r="C9" i="48"/>
  <c r="I8" i="48"/>
  <c r="C8" i="48"/>
  <c r="I7" i="48"/>
  <c r="C7" i="48"/>
  <c r="I6" i="48"/>
  <c r="C6" i="48"/>
  <c r="I5" i="48"/>
  <c r="C5" i="48"/>
  <c r="I4" i="48"/>
  <c r="C4" i="48"/>
  <c r="I3" i="48"/>
  <c r="C3" i="48"/>
  <c r="I2" i="48"/>
  <c r="C2" i="48"/>
  <c r="E1" i="48"/>
  <c r="AT741" i="46"/>
  <c r="AS741" i="46"/>
  <c r="AR741" i="46"/>
  <c r="AQ741" i="46"/>
  <c r="AP741" i="46"/>
  <c r="AO741" i="46"/>
  <c r="AN741" i="46"/>
  <c r="AL741" i="46"/>
  <c r="AK741" i="46"/>
  <c r="AJ741" i="46"/>
  <c r="AI741" i="46"/>
  <c r="AH741" i="46"/>
  <c r="AG741" i="46"/>
  <c r="AF741" i="46"/>
  <c r="AE741" i="46"/>
  <c r="AA741" i="46"/>
  <c r="Z741" i="46"/>
  <c r="Y741" i="46"/>
  <c r="W741" i="46"/>
  <c r="V741" i="46"/>
  <c r="U741" i="46"/>
  <c r="T741" i="46"/>
  <c r="S741" i="46"/>
  <c r="Q741" i="46"/>
  <c r="P741" i="46"/>
  <c r="N741" i="46"/>
  <c r="M741" i="46"/>
  <c r="L741" i="46"/>
  <c r="K741" i="46"/>
  <c r="J741" i="46"/>
  <c r="I741" i="46"/>
  <c r="H741" i="46"/>
  <c r="G741" i="46"/>
  <c r="C741" i="46"/>
  <c r="B741" i="46"/>
  <c r="A741" i="46"/>
  <c r="AT740" i="46"/>
  <c r="AS740" i="46"/>
  <c r="AR740" i="46"/>
  <c r="AQ740" i="46"/>
  <c r="AP740" i="46"/>
  <c r="AO740" i="46"/>
  <c r="AN740" i="46"/>
  <c r="AL740" i="46"/>
  <c r="AK740" i="46"/>
  <c r="AJ740" i="46"/>
  <c r="AI740" i="46"/>
  <c r="AH740" i="46"/>
  <c r="AG740" i="46"/>
  <c r="AF740" i="46"/>
  <c r="AE740" i="46"/>
  <c r="AA740" i="46"/>
  <c r="Z740" i="46"/>
  <c r="Y740" i="46"/>
  <c r="W740" i="46"/>
  <c r="V740" i="46"/>
  <c r="U740" i="46"/>
  <c r="T740" i="46"/>
  <c r="S740" i="46"/>
  <c r="Q740" i="46"/>
  <c r="P740" i="46"/>
  <c r="N740" i="46"/>
  <c r="M740" i="46"/>
  <c r="L740" i="46"/>
  <c r="K740" i="46"/>
  <c r="J740" i="46"/>
  <c r="I740" i="46"/>
  <c r="H740" i="46"/>
  <c r="G740" i="46"/>
  <c r="C740" i="46"/>
  <c r="A740" i="46" s="1"/>
  <c r="B740" i="46"/>
  <c r="AT739" i="46"/>
  <c r="AS739" i="46"/>
  <c r="AR739" i="46"/>
  <c r="AQ739" i="46"/>
  <c r="AP739" i="46"/>
  <c r="AO739" i="46"/>
  <c r="AN739" i="46"/>
  <c r="AL739" i="46"/>
  <c r="AK739" i="46"/>
  <c r="AJ739" i="46"/>
  <c r="AI739" i="46"/>
  <c r="AH739" i="46"/>
  <c r="AG739" i="46"/>
  <c r="AF739" i="46"/>
  <c r="AE739" i="46"/>
  <c r="AA739" i="46"/>
  <c r="Z739" i="46"/>
  <c r="Y739" i="46"/>
  <c r="W739" i="46"/>
  <c r="V739" i="46"/>
  <c r="U739" i="46"/>
  <c r="T739" i="46"/>
  <c r="S739" i="46"/>
  <c r="Q739" i="46"/>
  <c r="P739" i="46"/>
  <c r="N739" i="46"/>
  <c r="M739" i="46"/>
  <c r="L739" i="46"/>
  <c r="K739" i="46"/>
  <c r="J739" i="46"/>
  <c r="I739" i="46"/>
  <c r="H739" i="46"/>
  <c r="G739" i="46"/>
  <c r="C739" i="46"/>
  <c r="B739" i="46"/>
  <c r="A739" i="46"/>
  <c r="AT738" i="46"/>
  <c r="AS738" i="46"/>
  <c r="AR738" i="46"/>
  <c r="AQ738" i="46"/>
  <c r="AP738" i="46"/>
  <c r="AO738" i="46"/>
  <c r="AN738" i="46"/>
  <c r="AL738" i="46"/>
  <c r="AK738" i="46"/>
  <c r="AJ738" i="46"/>
  <c r="AI738" i="46"/>
  <c r="AH738" i="46"/>
  <c r="AG738" i="46"/>
  <c r="AF738" i="46"/>
  <c r="AE738" i="46"/>
  <c r="AA738" i="46"/>
  <c r="Z738" i="46"/>
  <c r="Y738" i="46"/>
  <c r="W738" i="46"/>
  <c r="V738" i="46"/>
  <c r="U738" i="46"/>
  <c r="T738" i="46"/>
  <c r="S738" i="46"/>
  <c r="Q738" i="46"/>
  <c r="P738" i="46"/>
  <c r="N738" i="46"/>
  <c r="M738" i="46"/>
  <c r="L738" i="46"/>
  <c r="K738" i="46"/>
  <c r="J738" i="46"/>
  <c r="I738" i="46"/>
  <c r="H738" i="46"/>
  <c r="G738" i="46"/>
  <c r="C738" i="46"/>
  <c r="A738" i="46" s="1"/>
  <c r="B738" i="46"/>
  <c r="AT737" i="46"/>
  <c r="AS737" i="46"/>
  <c r="AR737" i="46"/>
  <c r="AQ737" i="46"/>
  <c r="AP737" i="46"/>
  <c r="AO737" i="46"/>
  <c r="AN737" i="46"/>
  <c r="AL737" i="46"/>
  <c r="AK737" i="46"/>
  <c r="AJ737" i="46"/>
  <c r="AI737" i="46"/>
  <c r="AH737" i="46"/>
  <c r="AG737" i="46"/>
  <c r="AF737" i="46"/>
  <c r="AE737" i="46"/>
  <c r="AA737" i="46"/>
  <c r="Z737" i="46"/>
  <c r="Y737" i="46"/>
  <c r="W737" i="46"/>
  <c r="V737" i="46"/>
  <c r="U737" i="46"/>
  <c r="T737" i="46"/>
  <c r="S737" i="46"/>
  <c r="Q737" i="46"/>
  <c r="P737" i="46"/>
  <c r="N737" i="46"/>
  <c r="M737" i="46"/>
  <c r="L737" i="46"/>
  <c r="K737" i="46"/>
  <c r="J737" i="46"/>
  <c r="I737" i="46"/>
  <c r="H737" i="46"/>
  <c r="G737" i="46"/>
  <c r="C737" i="46"/>
  <c r="A737" i="46" s="1"/>
  <c r="B737" i="46"/>
  <c r="AT736" i="46"/>
  <c r="AS736" i="46"/>
  <c r="AR736" i="46"/>
  <c r="AQ736" i="46"/>
  <c r="AP736" i="46"/>
  <c r="AO736" i="46"/>
  <c r="AN736" i="46"/>
  <c r="AL736" i="46"/>
  <c r="AK736" i="46"/>
  <c r="AJ736" i="46"/>
  <c r="AI736" i="46"/>
  <c r="AH736" i="46"/>
  <c r="AG736" i="46"/>
  <c r="AF736" i="46"/>
  <c r="AE736" i="46"/>
  <c r="AA736" i="46"/>
  <c r="Z736" i="46"/>
  <c r="Y736" i="46"/>
  <c r="W736" i="46"/>
  <c r="V736" i="46"/>
  <c r="U736" i="46"/>
  <c r="T736" i="46"/>
  <c r="S736" i="46"/>
  <c r="Q736" i="46"/>
  <c r="P736" i="46"/>
  <c r="N736" i="46"/>
  <c r="M736" i="46"/>
  <c r="L736" i="46"/>
  <c r="K736" i="46"/>
  <c r="J736" i="46"/>
  <c r="I736" i="46"/>
  <c r="H736" i="46"/>
  <c r="G736" i="46"/>
  <c r="C736" i="46"/>
  <c r="A736" i="46" s="1"/>
  <c r="B736" i="46"/>
  <c r="AT735" i="46"/>
  <c r="AS735" i="46"/>
  <c r="AR735" i="46"/>
  <c r="AQ735" i="46"/>
  <c r="AP735" i="46"/>
  <c r="AO735" i="46"/>
  <c r="AN735" i="46"/>
  <c r="AL735" i="46"/>
  <c r="AK735" i="46"/>
  <c r="AJ735" i="46"/>
  <c r="AI735" i="46"/>
  <c r="AH735" i="46"/>
  <c r="AG735" i="46"/>
  <c r="AF735" i="46"/>
  <c r="AE735" i="46"/>
  <c r="AA735" i="46"/>
  <c r="Z735" i="46"/>
  <c r="Y735" i="46"/>
  <c r="W735" i="46"/>
  <c r="V735" i="46"/>
  <c r="U735" i="46"/>
  <c r="T735" i="46"/>
  <c r="S735" i="46"/>
  <c r="Q735" i="46"/>
  <c r="P735" i="46"/>
  <c r="N735" i="46"/>
  <c r="M735" i="46"/>
  <c r="L735" i="46"/>
  <c r="K735" i="46"/>
  <c r="J735" i="46"/>
  <c r="I735" i="46"/>
  <c r="H735" i="46"/>
  <c r="G735" i="46"/>
  <c r="C735" i="46"/>
  <c r="B735" i="46"/>
  <c r="A735" i="46"/>
  <c r="AT734" i="46"/>
  <c r="AS734" i="46"/>
  <c r="AR734" i="46"/>
  <c r="AQ734" i="46"/>
  <c r="AP734" i="46"/>
  <c r="AO734" i="46"/>
  <c r="AN734" i="46"/>
  <c r="AL734" i="46"/>
  <c r="AK734" i="46"/>
  <c r="AJ734" i="46"/>
  <c r="AI734" i="46"/>
  <c r="AH734" i="46"/>
  <c r="AG734" i="46"/>
  <c r="AF734" i="46"/>
  <c r="AE734" i="46"/>
  <c r="AA734" i="46"/>
  <c r="Z734" i="46"/>
  <c r="Y734" i="46"/>
  <c r="W734" i="46"/>
  <c r="V734" i="46"/>
  <c r="U734" i="46"/>
  <c r="T734" i="46"/>
  <c r="S734" i="46"/>
  <c r="Q734" i="46"/>
  <c r="P734" i="46"/>
  <c r="N734" i="46"/>
  <c r="M734" i="46"/>
  <c r="L734" i="46"/>
  <c r="K734" i="46"/>
  <c r="J734" i="46"/>
  <c r="I734" i="46"/>
  <c r="H734" i="46"/>
  <c r="G734" i="46"/>
  <c r="C734" i="46"/>
  <c r="B734" i="46"/>
  <c r="A734" i="46"/>
  <c r="AT733" i="46"/>
  <c r="AS733" i="46"/>
  <c r="AR733" i="46"/>
  <c r="AQ733" i="46"/>
  <c r="AP733" i="46"/>
  <c r="AO733" i="46"/>
  <c r="AN733" i="46"/>
  <c r="AL733" i="46"/>
  <c r="AK733" i="46"/>
  <c r="AJ733" i="46"/>
  <c r="AI733" i="46"/>
  <c r="AH733" i="46"/>
  <c r="AG733" i="46"/>
  <c r="AF733" i="46"/>
  <c r="AE733" i="46"/>
  <c r="AA733" i="46"/>
  <c r="Z733" i="46"/>
  <c r="Y733" i="46"/>
  <c r="W733" i="46"/>
  <c r="V733" i="46"/>
  <c r="U733" i="46"/>
  <c r="T733" i="46"/>
  <c r="S733" i="46"/>
  <c r="Q733" i="46"/>
  <c r="P733" i="46"/>
  <c r="N733" i="46"/>
  <c r="M733" i="46"/>
  <c r="L733" i="46"/>
  <c r="K733" i="46"/>
  <c r="J733" i="46"/>
  <c r="I733" i="46"/>
  <c r="H733" i="46"/>
  <c r="G733" i="46"/>
  <c r="C733" i="46"/>
  <c r="A733" i="46" s="1"/>
  <c r="B733" i="46"/>
  <c r="AT732" i="46"/>
  <c r="AS732" i="46"/>
  <c r="AR732" i="46"/>
  <c r="AQ732" i="46"/>
  <c r="AP732" i="46"/>
  <c r="AO732" i="46"/>
  <c r="AN732" i="46"/>
  <c r="AL732" i="46"/>
  <c r="AK732" i="46"/>
  <c r="AJ732" i="46"/>
  <c r="AI732" i="46"/>
  <c r="AH732" i="46"/>
  <c r="AG732" i="46"/>
  <c r="AF732" i="46"/>
  <c r="AE732" i="46"/>
  <c r="AA732" i="46"/>
  <c r="Z732" i="46"/>
  <c r="Y732" i="46"/>
  <c r="W732" i="46"/>
  <c r="V732" i="46"/>
  <c r="U732" i="46"/>
  <c r="T732" i="46"/>
  <c r="S732" i="46"/>
  <c r="Q732" i="46"/>
  <c r="P732" i="46"/>
  <c r="N732" i="46"/>
  <c r="M732" i="46"/>
  <c r="L732" i="46"/>
  <c r="K732" i="46"/>
  <c r="J732" i="46"/>
  <c r="I732" i="46"/>
  <c r="H732" i="46"/>
  <c r="G732" i="46"/>
  <c r="C732" i="46"/>
  <c r="B732" i="46"/>
  <c r="A732" i="46"/>
  <c r="AT731" i="46"/>
  <c r="AS731" i="46"/>
  <c r="AR731" i="46"/>
  <c r="AQ731" i="46"/>
  <c r="AP731" i="46"/>
  <c r="AO731" i="46"/>
  <c r="AN731" i="46"/>
  <c r="AL731" i="46"/>
  <c r="AK731" i="46"/>
  <c r="AJ731" i="46"/>
  <c r="AI731" i="46"/>
  <c r="AH731" i="46"/>
  <c r="AG731" i="46"/>
  <c r="AF731" i="46"/>
  <c r="AE731" i="46"/>
  <c r="AA731" i="46"/>
  <c r="Z731" i="46"/>
  <c r="Y731" i="46"/>
  <c r="W731" i="46"/>
  <c r="V731" i="46"/>
  <c r="U731" i="46"/>
  <c r="T731" i="46"/>
  <c r="S731" i="46"/>
  <c r="Q731" i="46"/>
  <c r="P731" i="46"/>
  <c r="N731" i="46"/>
  <c r="M731" i="46"/>
  <c r="L731" i="46"/>
  <c r="K731" i="46"/>
  <c r="J731" i="46"/>
  <c r="I731" i="46"/>
  <c r="H731" i="46"/>
  <c r="G731" i="46"/>
  <c r="C731" i="46"/>
  <c r="B731" i="46"/>
  <c r="A731" i="46"/>
  <c r="AT730" i="46"/>
  <c r="AS730" i="46"/>
  <c r="AR730" i="46"/>
  <c r="AQ730" i="46"/>
  <c r="AP730" i="46"/>
  <c r="AO730" i="46"/>
  <c r="AN730" i="46"/>
  <c r="AL730" i="46"/>
  <c r="AK730" i="46"/>
  <c r="AJ730" i="46"/>
  <c r="AI730" i="46"/>
  <c r="AH730" i="46"/>
  <c r="AG730" i="46"/>
  <c r="AF730" i="46"/>
  <c r="AE730" i="46"/>
  <c r="AA730" i="46"/>
  <c r="Z730" i="46"/>
  <c r="Y730" i="46"/>
  <c r="W730" i="46"/>
  <c r="V730" i="46"/>
  <c r="U730" i="46"/>
  <c r="T730" i="46"/>
  <c r="S730" i="46"/>
  <c r="Q730" i="46"/>
  <c r="P730" i="46"/>
  <c r="N730" i="46"/>
  <c r="M730" i="46"/>
  <c r="L730" i="46"/>
  <c r="K730" i="46"/>
  <c r="J730" i="46"/>
  <c r="I730" i="46"/>
  <c r="H730" i="46"/>
  <c r="G730" i="46"/>
  <c r="C730" i="46"/>
  <c r="A730" i="46" s="1"/>
  <c r="B730" i="46"/>
  <c r="AT729" i="46"/>
  <c r="AS729" i="46"/>
  <c r="AR729" i="46"/>
  <c r="AQ729" i="46"/>
  <c r="AP729" i="46"/>
  <c r="AO729" i="46"/>
  <c r="AN729" i="46"/>
  <c r="AL729" i="46"/>
  <c r="AK729" i="46"/>
  <c r="AJ729" i="46"/>
  <c r="AI729" i="46"/>
  <c r="AH729" i="46"/>
  <c r="AG729" i="46"/>
  <c r="AF729" i="46"/>
  <c r="AE729" i="46"/>
  <c r="AA729" i="46"/>
  <c r="Z729" i="46"/>
  <c r="Y729" i="46"/>
  <c r="W729" i="46"/>
  <c r="V729" i="46"/>
  <c r="U729" i="46"/>
  <c r="T729" i="46"/>
  <c r="S729" i="46"/>
  <c r="Q729" i="46"/>
  <c r="P729" i="46"/>
  <c r="N729" i="46"/>
  <c r="M729" i="46"/>
  <c r="L729" i="46"/>
  <c r="K729" i="46"/>
  <c r="J729" i="46"/>
  <c r="I729" i="46"/>
  <c r="H729" i="46"/>
  <c r="G729" i="46"/>
  <c r="C729" i="46"/>
  <c r="B729" i="46"/>
  <c r="A729" i="46"/>
  <c r="AT728" i="46"/>
  <c r="AS728" i="46"/>
  <c r="AR728" i="46"/>
  <c r="AQ728" i="46"/>
  <c r="AP728" i="46"/>
  <c r="AO728" i="46"/>
  <c r="AN728" i="46"/>
  <c r="AL728" i="46"/>
  <c r="AK728" i="46"/>
  <c r="AJ728" i="46"/>
  <c r="AI728" i="46"/>
  <c r="AH728" i="46"/>
  <c r="AG728" i="46"/>
  <c r="AF728" i="46"/>
  <c r="AE728" i="46"/>
  <c r="AA728" i="46"/>
  <c r="Z728" i="46"/>
  <c r="Y728" i="46"/>
  <c r="W728" i="46"/>
  <c r="V728" i="46"/>
  <c r="U728" i="46"/>
  <c r="T728" i="46"/>
  <c r="S728" i="46"/>
  <c r="Q728" i="46"/>
  <c r="P728" i="46"/>
  <c r="N728" i="46"/>
  <c r="M728" i="46"/>
  <c r="L728" i="46"/>
  <c r="K728" i="46"/>
  <c r="J728" i="46"/>
  <c r="I728" i="46"/>
  <c r="H728" i="46"/>
  <c r="G728" i="46"/>
  <c r="C728" i="46"/>
  <c r="A728" i="46" s="1"/>
  <c r="B728" i="46"/>
  <c r="AT727" i="46"/>
  <c r="AS727" i="46"/>
  <c r="AR727" i="46"/>
  <c r="AQ727" i="46"/>
  <c r="AP727" i="46"/>
  <c r="AO727" i="46"/>
  <c r="AN727" i="46"/>
  <c r="AL727" i="46"/>
  <c r="AK727" i="46"/>
  <c r="AJ727" i="46"/>
  <c r="AI727" i="46"/>
  <c r="AH727" i="46"/>
  <c r="AG727" i="46"/>
  <c r="AF727" i="46"/>
  <c r="AE727" i="46"/>
  <c r="AA727" i="46"/>
  <c r="Z727" i="46"/>
  <c r="Y727" i="46"/>
  <c r="W727" i="46"/>
  <c r="V727" i="46"/>
  <c r="U727" i="46"/>
  <c r="T727" i="46"/>
  <c r="S727" i="46"/>
  <c r="Q727" i="46"/>
  <c r="P727" i="46"/>
  <c r="N727" i="46"/>
  <c r="M727" i="46"/>
  <c r="L727" i="46"/>
  <c r="K727" i="46"/>
  <c r="J727" i="46"/>
  <c r="I727" i="46"/>
  <c r="H727" i="46"/>
  <c r="G727" i="46"/>
  <c r="C727" i="46"/>
  <c r="B727" i="46"/>
  <c r="A727" i="46"/>
  <c r="AT726" i="46"/>
  <c r="AS726" i="46"/>
  <c r="AR726" i="46"/>
  <c r="AQ726" i="46"/>
  <c r="AP726" i="46"/>
  <c r="AO726" i="46"/>
  <c r="AN726" i="46"/>
  <c r="AL726" i="46"/>
  <c r="AK726" i="46"/>
  <c r="AJ726" i="46"/>
  <c r="AI726" i="46"/>
  <c r="AH726" i="46"/>
  <c r="AG726" i="46"/>
  <c r="AF726" i="46"/>
  <c r="AE726" i="46"/>
  <c r="AA726" i="46"/>
  <c r="Z726" i="46"/>
  <c r="Y726" i="46"/>
  <c r="W726" i="46"/>
  <c r="V726" i="46"/>
  <c r="U726" i="46"/>
  <c r="T726" i="46"/>
  <c r="S726" i="46"/>
  <c r="Q726" i="46"/>
  <c r="P726" i="46"/>
  <c r="N726" i="46"/>
  <c r="M726" i="46"/>
  <c r="L726" i="46"/>
  <c r="K726" i="46"/>
  <c r="J726" i="46"/>
  <c r="I726" i="46"/>
  <c r="H726" i="46"/>
  <c r="G726" i="46"/>
  <c r="C726" i="46"/>
  <c r="A726" i="46" s="1"/>
  <c r="B726" i="46"/>
  <c r="AT725" i="46"/>
  <c r="AS725" i="46"/>
  <c r="AR725" i="46"/>
  <c r="AQ725" i="46"/>
  <c r="AP725" i="46"/>
  <c r="AO725" i="46"/>
  <c r="AN725" i="46"/>
  <c r="AL725" i="46"/>
  <c r="AK725" i="46"/>
  <c r="AJ725" i="46"/>
  <c r="AI725" i="46"/>
  <c r="AH725" i="46"/>
  <c r="AG725" i="46"/>
  <c r="AF725" i="46"/>
  <c r="AE725" i="46"/>
  <c r="AA725" i="46"/>
  <c r="Z725" i="46"/>
  <c r="Y725" i="46"/>
  <c r="W725" i="46"/>
  <c r="V725" i="46"/>
  <c r="U725" i="46"/>
  <c r="T725" i="46"/>
  <c r="S725" i="46"/>
  <c r="Q725" i="46"/>
  <c r="P725" i="46"/>
  <c r="N725" i="46"/>
  <c r="M725" i="46"/>
  <c r="L725" i="46"/>
  <c r="K725" i="46"/>
  <c r="J725" i="46"/>
  <c r="I725" i="46"/>
  <c r="H725" i="46"/>
  <c r="G725" i="46"/>
  <c r="C725" i="46"/>
  <c r="B725" i="46"/>
  <c r="A725" i="46"/>
  <c r="AT724" i="46"/>
  <c r="AS724" i="46"/>
  <c r="AR724" i="46"/>
  <c r="AQ724" i="46"/>
  <c r="AP724" i="46"/>
  <c r="AO724" i="46"/>
  <c r="AN724" i="46"/>
  <c r="AL724" i="46"/>
  <c r="AK724" i="46"/>
  <c r="AJ724" i="46"/>
  <c r="AI724" i="46"/>
  <c r="AH724" i="46"/>
  <c r="AG724" i="46"/>
  <c r="AF724" i="46"/>
  <c r="AE724" i="46"/>
  <c r="AA724" i="46"/>
  <c r="Z724" i="46"/>
  <c r="Y724" i="46"/>
  <c r="W724" i="46"/>
  <c r="V724" i="46"/>
  <c r="U724" i="46"/>
  <c r="T724" i="46"/>
  <c r="S724" i="46"/>
  <c r="Q724" i="46"/>
  <c r="P724" i="46"/>
  <c r="N724" i="46"/>
  <c r="M724" i="46"/>
  <c r="L724" i="46"/>
  <c r="K724" i="46"/>
  <c r="J724" i="46"/>
  <c r="I724" i="46"/>
  <c r="H724" i="46"/>
  <c r="G724" i="46"/>
  <c r="C724" i="46"/>
  <c r="B724" i="46"/>
  <c r="A724" i="46"/>
  <c r="AT723" i="46"/>
  <c r="AS723" i="46"/>
  <c r="AR723" i="46"/>
  <c r="AQ723" i="46"/>
  <c r="AP723" i="46"/>
  <c r="AO723" i="46"/>
  <c r="AN723" i="46"/>
  <c r="AL723" i="46"/>
  <c r="AK723" i="46"/>
  <c r="AJ723" i="46"/>
  <c r="AI723" i="46"/>
  <c r="AH723" i="46"/>
  <c r="AG723" i="46"/>
  <c r="AF723" i="46"/>
  <c r="AE723" i="46"/>
  <c r="AA723" i="46"/>
  <c r="Z723" i="46"/>
  <c r="Y723" i="46"/>
  <c r="W723" i="46"/>
  <c r="V723" i="46"/>
  <c r="U723" i="46"/>
  <c r="T723" i="46"/>
  <c r="S723" i="46"/>
  <c r="Q723" i="46"/>
  <c r="P723" i="46"/>
  <c r="N723" i="46"/>
  <c r="M723" i="46"/>
  <c r="L723" i="46"/>
  <c r="K723" i="46"/>
  <c r="J723" i="46"/>
  <c r="I723" i="46"/>
  <c r="H723" i="46"/>
  <c r="G723" i="46"/>
  <c r="C723" i="46"/>
  <c r="B723" i="46"/>
  <c r="A723" i="46"/>
  <c r="AT722" i="46"/>
  <c r="AS722" i="46"/>
  <c r="AR722" i="46"/>
  <c r="AQ722" i="46"/>
  <c r="AP722" i="46"/>
  <c r="AO722" i="46"/>
  <c r="AN722" i="46"/>
  <c r="AL722" i="46"/>
  <c r="AK722" i="46"/>
  <c r="AJ722" i="46"/>
  <c r="AI722" i="46"/>
  <c r="AH722" i="46"/>
  <c r="AG722" i="46"/>
  <c r="AF722" i="46"/>
  <c r="AE722" i="46"/>
  <c r="AA722" i="46"/>
  <c r="Z722" i="46"/>
  <c r="Y722" i="46"/>
  <c r="W722" i="46"/>
  <c r="V722" i="46"/>
  <c r="U722" i="46"/>
  <c r="T722" i="46"/>
  <c r="S722" i="46"/>
  <c r="Q722" i="46"/>
  <c r="P722" i="46"/>
  <c r="N722" i="46"/>
  <c r="M722" i="46"/>
  <c r="L722" i="46"/>
  <c r="K722" i="46"/>
  <c r="J722" i="46"/>
  <c r="I722" i="46"/>
  <c r="H722" i="46"/>
  <c r="G722" i="46"/>
  <c r="C722" i="46"/>
  <c r="B722" i="46"/>
  <c r="A722" i="46"/>
  <c r="AT721" i="46"/>
  <c r="AS721" i="46"/>
  <c r="AR721" i="46"/>
  <c r="AQ721" i="46"/>
  <c r="AP721" i="46"/>
  <c r="AO721" i="46"/>
  <c r="AN721" i="46"/>
  <c r="AL721" i="46"/>
  <c r="AK721" i="46"/>
  <c r="AJ721" i="46"/>
  <c r="AI721" i="46"/>
  <c r="AH721" i="46"/>
  <c r="AG721" i="46"/>
  <c r="AF721" i="46"/>
  <c r="AE721" i="46"/>
  <c r="AA721" i="46"/>
  <c r="Z721" i="46"/>
  <c r="Y721" i="46"/>
  <c r="W721" i="46"/>
  <c r="V721" i="46"/>
  <c r="U721" i="46"/>
  <c r="T721" i="46"/>
  <c r="S721" i="46"/>
  <c r="Q721" i="46"/>
  <c r="P721" i="46"/>
  <c r="N721" i="46"/>
  <c r="M721" i="46"/>
  <c r="L721" i="46"/>
  <c r="K721" i="46"/>
  <c r="J721" i="46"/>
  <c r="I721" i="46"/>
  <c r="H721" i="46"/>
  <c r="G721" i="46"/>
  <c r="C721" i="46"/>
  <c r="A721" i="46" s="1"/>
  <c r="B721" i="46"/>
  <c r="AT720" i="46"/>
  <c r="AS720" i="46"/>
  <c r="AR720" i="46"/>
  <c r="AQ720" i="46"/>
  <c r="AP720" i="46"/>
  <c r="AO720" i="46"/>
  <c r="AN720" i="46"/>
  <c r="AL720" i="46"/>
  <c r="AK720" i="46"/>
  <c r="AJ720" i="46"/>
  <c r="AI720" i="46"/>
  <c r="AH720" i="46"/>
  <c r="AG720" i="46"/>
  <c r="AF720" i="46"/>
  <c r="AE720" i="46"/>
  <c r="AA720" i="46"/>
  <c r="Z720" i="46"/>
  <c r="Y720" i="46"/>
  <c r="W720" i="46"/>
  <c r="V720" i="46"/>
  <c r="U720" i="46"/>
  <c r="T720" i="46"/>
  <c r="S720" i="46"/>
  <c r="Q720" i="46"/>
  <c r="P720" i="46"/>
  <c r="N720" i="46"/>
  <c r="M720" i="46"/>
  <c r="L720" i="46"/>
  <c r="K720" i="46"/>
  <c r="J720" i="46"/>
  <c r="I720" i="46"/>
  <c r="H720" i="46"/>
  <c r="G720" i="46"/>
  <c r="C720" i="46"/>
  <c r="A720" i="46" s="1"/>
  <c r="B720" i="46"/>
  <c r="AT719" i="46"/>
  <c r="AS719" i="46"/>
  <c r="AR719" i="46"/>
  <c r="AQ719" i="46"/>
  <c r="AP719" i="46"/>
  <c r="AO719" i="46"/>
  <c r="AN719" i="46"/>
  <c r="AL719" i="46"/>
  <c r="AK719" i="46"/>
  <c r="AJ719" i="46"/>
  <c r="AI719" i="46"/>
  <c r="AH719" i="46"/>
  <c r="AG719" i="46"/>
  <c r="AF719" i="46"/>
  <c r="AE719" i="46"/>
  <c r="AA719" i="46"/>
  <c r="Z719" i="46"/>
  <c r="Y719" i="46"/>
  <c r="W719" i="46"/>
  <c r="V719" i="46"/>
  <c r="U719" i="46"/>
  <c r="T719" i="46"/>
  <c r="S719" i="46"/>
  <c r="Q719" i="46"/>
  <c r="P719" i="46"/>
  <c r="N719" i="46"/>
  <c r="M719" i="46"/>
  <c r="L719" i="46"/>
  <c r="K719" i="46"/>
  <c r="J719" i="46"/>
  <c r="I719" i="46"/>
  <c r="H719" i="46"/>
  <c r="G719" i="46"/>
  <c r="C719" i="46"/>
  <c r="A719" i="46" s="1"/>
  <c r="B719" i="46"/>
  <c r="AT718" i="46"/>
  <c r="AS718" i="46"/>
  <c r="AR718" i="46"/>
  <c r="AQ718" i="46"/>
  <c r="AP718" i="46"/>
  <c r="AO718" i="46"/>
  <c r="AN718" i="46"/>
  <c r="AL718" i="46"/>
  <c r="AK718" i="46"/>
  <c r="AJ718" i="46"/>
  <c r="AI718" i="46"/>
  <c r="AH718" i="46"/>
  <c r="AG718" i="46"/>
  <c r="AF718" i="46"/>
  <c r="AE718" i="46"/>
  <c r="AA718" i="46"/>
  <c r="Z718" i="46"/>
  <c r="Y718" i="46"/>
  <c r="W718" i="46"/>
  <c r="V718" i="46"/>
  <c r="U718" i="46"/>
  <c r="T718" i="46"/>
  <c r="S718" i="46"/>
  <c r="Q718" i="46"/>
  <c r="P718" i="46"/>
  <c r="N718" i="46"/>
  <c r="M718" i="46"/>
  <c r="L718" i="46"/>
  <c r="K718" i="46"/>
  <c r="J718" i="46"/>
  <c r="I718" i="46"/>
  <c r="H718" i="46"/>
  <c r="G718" i="46"/>
  <c r="C718" i="46"/>
  <c r="A718" i="46" s="1"/>
  <c r="B718" i="46"/>
  <c r="AT717" i="46"/>
  <c r="AS717" i="46"/>
  <c r="AR717" i="46"/>
  <c r="AQ717" i="46"/>
  <c r="AP717" i="46"/>
  <c r="AO717" i="46"/>
  <c r="AN717" i="46"/>
  <c r="AL717" i="46"/>
  <c r="AK717" i="46"/>
  <c r="AJ717" i="46"/>
  <c r="AI717" i="46"/>
  <c r="AH717" i="46"/>
  <c r="AG717" i="46"/>
  <c r="AF717" i="46"/>
  <c r="AE717" i="46"/>
  <c r="AA717" i="46"/>
  <c r="Z717" i="46"/>
  <c r="Y717" i="46"/>
  <c r="W717" i="46"/>
  <c r="V717" i="46"/>
  <c r="U717" i="46"/>
  <c r="T717" i="46"/>
  <c r="S717" i="46"/>
  <c r="Q717" i="46"/>
  <c r="P717" i="46"/>
  <c r="N717" i="46"/>
  <c r="M717" i="46"/>
  <c r="L717" i="46"/>
  <c r="K717" i="46"/>
  <c r="J717" i="46"/>
  <c r="I717" i="46"/>
  <c r="H717" i="46"/>
  <c r="G717" i="46"/>
  <c r="C717" i="46"/>
  <c r="A717" i="46" s="1"/>
  <c r="B717" i="46"/>
  <c r="AT716" i="46"/>
  <c r="AS716" i="46"/>
  <c r="AR716" i="46"/>
  <c r="AQ716" i="46"/>
  <c r="AP716" i="46"/>
  <c r="AO716" i="46"/>
  <c r="AN716" i="46"/>
  <c r="AL716" i="46"/>
  <c r="AK716" i="46"/>
  <c r="AJ716" i="46"/>
  <c r="AI716" i="46"/>
  <c r="AH716" i="46"/>
  <c r="AG716" i="46"/>
  <c r="AF716" i="46"/>
  <c r="AE716" i="46"/>
  <c r="AA716" i="46"/>
  <c r="Z716" i="46"/>
  <c r="Y716" i="46"/>
  <c r="W716" i="46"/>
  <c r="V716" i="46"/>
  <c r="U716" i="46"/>
  <c r="T716" i="46"/>
  <c r="S716" i="46"/>
  <c r="Q716" i="46"/>
  <c r="P716" i="46"/>
  <c r="N716" i="46"/>
  <c r="M716" i="46"/>
  <c r="L716" i="46"/>
  <c r="K716" i="46"/>
  <c r="J716" i="46"/>
  <c r="I716" i="46"/>
  <c r="H716" i="46"/>
  <c r="G716" i="46"/>
  <c r="C716" i="46"/>
  <c r="B716" i="46"/>
  <c r="A716" i="46"/>
  <c r="AT715" i="46"/>
  <c r="AS715" i="46"/>
  <c r="AR715" i="46"/>
  <c r="AQ715" i="46"/>
  <c r="AP715" i="46"/>
  <c r="AO715" i="46"/>
  <c r="AN715" i="46"/>
  <c r="AL715" i="46"/>
  <c r="AK715" i="46"/>
  <c r="AJ715" i="46"/>
  <c r="AI715" i="46"/>
  <c r="AH715" i="46"/>
  <c r="AG715" i="46"/>
  <c r="AF715" i="46"/>
  <c r="AE715" i="46"/>
  <c r="AA715" i="46"/>
  <c r="Z715" i="46"/>
  <c r="Y715" i="46"/>
  <c r="W715" i="46"/>
  <c r="V715" i="46"/>
  <c r="U715" i="46"/>
  <c r="T715" i="46"/>
  <c r="S715" i="46"/>
  <c r="Q715" i="46"/>
  <c r="P715" i="46"/>
  <c r="N715" i="46"/>
  <c r="M715" i="46"/>
  <c r="L715" i="46"/>
  <c r="K715" i="46"/>
  <c r="J715" i="46"/>
  <c r="I715" i="46"/>
  <c r="H715" i="46"/>
  <c r="G715" i="46"/>
  <c r="C715" i="46"/>
  <c r="A715" i="46" s="1"/>
  <c r="B715" i="46"/>
  <c r="AT714" i="46"/>
  <c r="AS714" i="46"/>
  <c r="AR714" i="46"/>
  <c r="AQ714" i="46"/>
  <c r="AP714" i="46"/>
  <c r="AO714" i="46"/>
  <c r="AN714" i="46"/>
  <c r="AL714" i="46"/>
  <c r="AK714" i="46"/>
  <c r="AJ714" i="46"/>
  <c r="AI714" i="46"/>
  <c r="AH714" i="46"/>
  <c r="AG714" i="46"/>
  <c r="AF714" i="46"/>
  <c r="AE714" i="46"/>
  <c r="AA714" i="46"/>
  <c r="Z714" i="46"/>
  <c r="Y714" i="46"/>
  <c r="W714" i="46"/>
  <c r="V714" i="46"/>
  <c r="U714" i="46"/>
  <c r="T714" i="46"/>
  <c r="S714" i="46"/>
  <c r="Q714" i="46"/>
  <c r="P714" i="46"/>
  <c r="N714" i="46"/>
  <c r="M714" i="46"/>
  <c r="L714" i="46"/>
  <c r="K714" i="46"/>
  <c r="J714" i="46"/>
  <c r="I714" i="46"/>
  <c r="H714" i="46"/>
  <c r="G714" i="46"/>
  <c r="C714" i="46"/>
  <c r="B714" i="46"/>
  <c r="A714" i="46"/>
  <c r="AT713" i="46"/>
  <c r="AS713" i="46"/>
  <c r="AR713" i="46"/>
  <c r="AQ713" i="46"/>
  <c r="AP713" i="46"/>
  <c r="AO713" i="46"/>
  <c r="AN713" i="46"/>
  <c r="AL713" i="46"/>
  <c r="AK713" i="46"/>
  <c r="AJ713" i="46"/>
  <c r="AI713" i="46"/>
  <c r="AH713" i="46"/>
  <c r="AG713" i="46"/>
  <c r="AF713" i="46"/>
  <c r="AE713" i="46"/>
  <c r="AA713" i="46"/>
  <c r="Z713" i="46"/>
  <c r="Y713" i="46"/>
  <c r="W713" i="46"/>
  <c r="V713" i="46"/>
  <c r="U713" i="46"/>
  <c r="T713" i="46"/>
  <c r="S713" i="46"/>
  <c r="Q713" i="46"/>
  <c r="P713" i="46"/>
  <c r="N713" i="46"/>
  <c r="M713" i="46"/>
  <c r="L713" i="46"/>
  <c r="K713" i="46"/>
  <c r="J713" i="46"/>
  <c r="I713" i="46"/>
  <c r="H713" i="46"/>
  <c r="G713" i="46"/>
  <c r="C713" i="46"/>
  <c r="B713" i="46"/>
  <c r="A713" i="46"/>
  <c r="AT712" i="46"/>
  <c r="AS712" i="46"/>
  <c r="AR712" i="46"/>
  <c r="AQ712" i="46"/>
  <c r="AP712" i="46"/>
  <c r="AO712" i="46"/>
  <c r="AN712" i="46"/>
  <c r="AL712" i="46"/>
  <c r="AK712" i="46"/>
  <c r="AJ712" i="46"/>
  <c r="AI712" i="46"/>
  <c r="AH712" i="46"/>
  <c r="AG712" i="46"/>
  <c r="AF712" i="46"/>
  <c r="AE712" i="46"/>
  <c r="AA712" i="46"/>
  <c r="Z712" i="46"/>
  <c r="Y712" i="46"/>
  <c r="W712" i="46"/>
  <c r="V712" i="46"/>
  <c r="U712" i="46"/>
  <c r="T712" i="46"/>
  <c r="S712" i="46"/>
  <c r="Q712" i="46"/>
  <c r="P712" i="46"/>
  <c r="N712" i="46"/>
  <c r="M712" i="46"/>
  <c r="L712" i="46"/>
  <c r="K712" i="46"/>
  <c r="J712" i="46"/>
  <c r="I712" i="46"/>
  <c r="H712" i="46"/>
  <c r="G712" i="46"/>
  <c r="C712" i="46"/>
  <c r="A712" i="46" s="1"/>
  <c r="B712" i="46"/>
  <c r="AT711" i="46"/>
  <c r="AS711" i="46"/>
  <c r="AR711" i="46"/>
  <c r="AQ711" i="46"/>
  <c r="AP711" i="46"/>
  <c r="AO711" i="46"/>
  <c r="AN711" i="46"/>
  <c r="AL711" i="46"/>
  <c r="AK711" i="46"/>
  <c r="AJ711" i="46"/>
  <c r="AI711" i="46"/>
  <c r="AH711" i="46"/>
  <c r="AG711" i="46"/>
  <c r="AF711" i="46"/>
  <c r="AE711" i="46"/>
  <c r="AA711" i="46"/>
  <c r="Z711" i="46"/>
  <c r="Y711" i="46"/>
  <c r="W711" i="46"/>
  <c r="V711" i="46"/>
  <c r="U711" i="46"/>
  <c r="T711" i="46"/>
  <c r="S711" i="46"/>
  <c r="Q711" i="46"/>
  <c r="P711" i="46"/>
  <c r="N711" i="46"/>
  <c r="M711" i="46"/>
  <c r="L711" i="46"/>
  <c r="K711" i="46"/>
  <c r="J711" i="46"/>
  <c r="I711" i="46"/>
  <c r="H711" i="46"/>
  <c r="G711" i="46"/>
  <c r="C711" i="46"/>
  <c r="A711" i="46" s="1"/>
  <c r="B711" i="46"/>
  <c r="AT710" i="46"/>
  <c r="AS710" i="46"/>
  <c r="AR710" i="46"/>
  <c r="AQ710" i="46"/>
  <c r="AP710" i="46"/>
  <c r="AO710" i="46"/>
  <c r="AN710" i="46"/>
  <c r="AL710" i="46"/>
  <c r="AK710" i="46"/>
  <c r="AJ710" i="46"/>
  <c r="AI710" i="46"/>
  <c r="AH710" i="46"/>
  <c r="AG710" i="46"/>
  <c r="AF710" i="46"/>
  <c r="AE710" i="46"/>
  <c r="AA710" i="46"/>
  <c r="Z710" i="46"/>
  <c r="Y710" i="46"/>
  <c r="W710" i="46"/>
  <c r="V710" i="46"/>
  <c r="U710" i="46"/>
  <c r="T710" i="46"/>
  <c r="S710" i="46"/>
  <c r="Q710" i="46"/>
  <c r="P710" i="46"/>
  <c r="N710" i="46"/>
  <c r="M710" i="46"/>
  <c r="L710" i="46"/>
  <c r="K710" i="46"/>
  <c r="J710" i="46"/>
  <c r="I710" i="46"/>
  <c r="H710" i="46"/>
  <c r="G710" i="46"/>
  <c r="C710" i="46"/>
  <c r="A710" i="46" s="1"/>
  <c r="B710" i="46"/>
  <c r="AT709" i="46"/>
  <c r="AS709" i="46"/>
  <c r="AR709" i="46"/>
  <c r="AQ709" i="46"/>
  <c r="AP709" i="46"/>
  <c r="AO709" i="46"/>
  <c r="AN709" i="46"/>
  <c r="AL709" i="46"/>
  <c r="AK709" i="46"/>
  <c r="AJ709" i="46"/>
  <c r="AI709" i="46"/>
  <c r="AH709" i="46"/>
  <c r="AG709" i="46"/>
  <c r="AF709" i="46"/>
  <c r="AE709" i="46"/>
  <c r="AA709" i="46"/>
  <c r="Z709" i="46"/>
  <c r="Y709" i="46"/>
  <c r="W709" i="46"/>
  <c r="V709" i="46"/>
  <c r="U709" i="46"/>
  <c r="T709" i="46"/>
  <c r="S709" i="46"/>
  <c r="Q709" i="46"/>
  <c r="P709" i="46"/>
  <c r="N709" i="46"/>
  <c r="M709" i="46"/>
  <c r="L709" i="46"/>
  <c r="K709" i="46"/>
  <c r="J709" i="46"/>
  <c r="I709" i="46"/>
  <c r="H709" i="46"/>
  <c r="G709" i="46"/>
  <c r="C709" i="46"/>
  <c r="A709" i="46" s="1"/>
  <c r="B709" i="46"/>
  <c r="AT708" i="46"/>
  <c r="AS708" i="46"/>
  <c r="AR708" i="46"/>
  <c r="AQ708" i="46"/>
  <c r="AP708" i="46"/>
  <c r="AO708" i="46"/>
  <c r="AN708" i="46"/>
  <c r="AL708" i="46"/>
  <c r="AK708" i="46"/>
  <c r="AJ708" i="46"/>
  <c r="AI708" i="46"/>
  <c r="AH708" i="46"/>
  <c r="AG708" i="46"/>
  <c r="AF708" i="46"/>
  <c r="AE708" i="46"/>
  <c r="AA708" i="46"/>
  <c r="Z708" i="46"/>
  <c r="Y708" i="46"/>
  <c r="W708" i="46"/>
  <c r="V708" i="46"/>
  <c r="U708" i="46"/>
  <c r="T708" i="46"/>
  <c r="S708" i="46"/>
  <c r="Q708" i="46"/>
  <c r="P708" i="46"/>
  <c r="N708" i="46"/>
  <c r="M708" i="46"/>
  <c r="L708" i="46"/>
  <c r="K708" i="46"/>
  <c r="J708" i="46"/>
  <c r="I708" i="46"/>
  <c r="H708" i="46"/>
  <c r="G708" i="46"/>
  <c r="C708" i="46"/>
  <c r="A708" i="46" s="1"/>
  <c r="B708" i="46"/>
  <c r="AT707" i="46"/>
  <c r="AS707" i="46"/>
  <c r="AR707" i="46"/>
  <c r="AQ707" i="46"/>
  <c r="AP707" i="46"/>
  <c r="AO707" i="46"/>
  <c r="AN707" i="46"/>
  <c r="AL707" i="46"/>
  <c r="AK707" i="46"/>
  <c r="AJ707" i="46"/>
  <c r="AI707" i="46"/>
  <c r="AH707" i="46"/>
  <c r="AG707" i="46"/>
  <c r="AF707" i="46"/>
  <c r="AE707" i="46"/>
  <c r="AA707" i="46"/>
  <c r="Z707" i="46"/>
  <c r="Y707" i="46"/>
  <c r="W707" i="46"/>
  <c r="V707" i="46"/>
  <c r="U707" i="46"/>
  <c r="T707" i="46"/>
  <c r="S707" i="46"/>
  <c r="Q707" i="46"/>
  <c r="P707" i="46"/>
  <c r="N707" i="46"/>
  <c r="M707" i="46"/>
  <c r="L707" i="46"/>
  <c r="K707" i="46"/>
  <c r="J707" i="46"/>
  <c r="I707" i="46"/>
  <c r="H707" i="46"/>
  <c r="G707" i="46"/>
  <c r="C707" i="46"/>
  <c r="A707" i="46" s="1"/>
  <c r="B707" i="46"/>
  <c r="AT706" i="46"/>
  <c r="AS706" i="46"/>
  <c r="AR706" i="46"/>
  <c r="AQ706" i="46"/>
  <c r="AP706" i="46"/>
  <c r="AO706" i="46"/>
  <c r="AN706" i="46"/>
  <c r="AL706" i="46"/>
  <c r="AK706" i="46"/>
  <c r="AJ706" i="46"/>
  <c r="AI706" i="46"/>
  <c r="AH706" i="46"/>
  <c r="AG706" i="46"/>
  <c r="AF706" i="46"/>
  <c r="AE706" i="46"/>
  <c r="AA706" i="46"/>
  <c r="Z706" i="46"/>
  <c r="Y706" i="46"/>
  <c r="W706" i="46"/>
  <c r="V706" i="46"/>
  <c r="U706" i="46"/>
  <c r="T706" i="46"/>
  <c r="S706" i="46"/>
  <c r="Q706" i="46"/>
  <c r="P706" i="46"/>
  <c r="N706" i="46"/>
  <c r="M706" i="46"/>
  <c r="L706" i="46"/>
  <c r="K706" i="46"/>
  <c r="J706" i="46"/>
  <c r="I706" i="46"/>
  <c r="H706" i="46"/>
  <c r="G706" i="46"/>
  <c r="C706" i="46"/>
  <c r="A706" i="46" s="1"/>
  <c r="B706" i="46"/>
  <c r="AT705" i="46"/>
  <c r="AS705" i="46"/>
  <c r="AR705" i="46"/>
  <c r="AQ705" i="46"/>
  <c r="AP705" i="46"/>
  <c r="AO705" i="46"/>
  <c r="AN705" i="46"/>
  <c r="AL705" i="46"/>
  <c r="AK705" i="46"/>
  <c r="AJ705" i="46"/>
  <c r="AI705" i="46"/>
  <c r="AH705" i="46"/>
  <c r="AG705" i="46"/>
  <c r="AF705" i="46"/>
  <c r="AE705" i="46"/>
  <c r="AA705" i="46"/>
  <c r="Z705" i="46"/>
  <c r="Y705" i="46"/>
  <c r="W705" i="46"/>
  <c r="V705" i="46"/>
  <c r="U705" i="46"/>
  <c r="T705" i="46"/>
  <c r="S705" i="46"/>
  <c r="Q705" i="46"/>
  <c r="P705" i="46"/>
  <c r="N705" i="46"/>
  <c r="M705" i="46"/>
  <c r="L705" i="46"/>
  <c r="K705" i="46"/>
  <c r="J705" i="46"/>
  <c r="I705" i="46"/>
  <c r="H705" i="46"/>
  <c r="G705" i="46"/>
  <c r="C705" i="46"/>
  <c r="A705" i="46" s="1"/>
  <c r="B705" i="46"/>
  <c r="AT704" i="46"/>
  <c r="AS704" i="46"/>
  <c r="AR704" i="46"/>
  <c r="AQ704" i="46"/>
  <c r="AP704" i="46"/>
  <c r="AO704" i="46"/>
  <c r="AN704" i="46"/>
  <c r="AL704" i="46"/>
  <c r="AK704" i="46"/>
  <c r="AJ704" i="46"/>
  <c r="AI704" i="46"/>
  <c r="AH704" i="46"/>
  <c r="AG704" i="46"/>
  <c r="AF704" i="46"/>
  <c r="AE704" i="46"/>
  <c r="AA704" i="46"/>
  <c r="Z704" i="46"/>
  <c r="Y704" i="46"/>
  <c r="W704" i="46"/>
  <c r="V704" i="46"/>
  <c r="U704" i="46"/>
  <c r="T704" i="46"/>
  <c r="S704" i="46"/>
  <c r="Q704" i="46"/>
  <c r="P704" i="46"/>
  <c r="N704" i="46"/>
  <c r="M704" i="46"/>
  <c r="L704" i="46"/>
  <c r="K704" i="46"/>
  <c r="J704" i="46"/>
  <c r="I704" i="46"/>
  <c r="H704" i="46"/>
  <c r="G704" i="46"/>
  <c r="C704" i="46"/>
  <c r="B704" i="46"/>
  <c r="A704" i="46"/>
  <c r="AT703" i="46"/>
  <c r="AS703" i="46"/>
  <c r="AR703" i="46"/>
  <c r="AQ703" i="46"/>
  <c r="AP703" i="46"/>
  <c r="AO703" i="46"/>
  <c r="AN703" i="46"/>
  <c r="AL703" i="46"/>
  <c r="AK703" i="46"/>
  <c r="AJ703" i="46"/>
  <c r="AI703" i="46"/>
  <c r="AH703" i="46"/>
  <c r="AG703" i="46"/>
  <c r="AF703" i="46"/>
  <c r="AE703" i="46"/>
  <c r="AA703" i="46"/>
  <c r="Z703" i="46"/>
  <c r="Y703" i="46"/>
  <c r="W703" i="46"/>
  <c r="V703" i="46"/>
  <c r="U703" i="46"/>
  <c r="T703" i="46"/>
  <c r="S703" i="46"/>
  <c r="Q703" i="46"/>
  <c r="P703" i="46"/>
  <c r="N703" i="46"/>
  <c r="M703" i="46"/>
  <c r="L703" i="46"/>
  <c r="K703" i="46"/>
  <c r="J703" i="46"/>
  <c r="I703" i="46"/>
  <c r="H703" i="46"/>
  <c r="G703" i="46"/>
  <c r="C703" i="46"/>
  <c r="A703" i="46" s="1"/>
  <c r="B703" i="46"/>
  <c r="AT702" i="46"/>
  <c r="AS702" i="46"/>
  <c r="AR702" i="46"/>
  <c r="AQ702" i="46"/>
  <c r="AP702" i="46"/>
  <c r="AO702" i="46"/>
  <c r="AN702" i="46"/>
  <c r="AL702" i="46"/>
  <c r="AK702" i="46"/>
  <c r="AJ702" i="46"/>
  <c r="AI702" i="46"/>
  <c r="AH702" i="46"/>
  <c r="AG702" i="46"/>
  <c r="AF702" i="46"/>
  <c r="AE702" i="46"/>
  <c r="AA702" i="46"/>
  <c r="Z702" i="46"/>
  <c r="Y702" i="46"/>
  <c r="W702" i="46"/>
  <c r="V702" i="46"/>
  <c r="U702" i="46"/>
  <c r="T702" i="46"/>
  <c r="S702" i="46"/>
  <c r="Q702" i="46"/>
  <c r="P702" i="46"/>
  <c r="N702" i="46"/>
  <c r="M702" i="46"/>
  <c r="L702" i="46"/>
  <c r="K702" i="46"/>
  <c r="J702" i="46"/>
  <c r="I702" i="46"/>
  <c r="H702" i="46"/>
  <c r="G702" i="46"/>
  <c r="C702" i="46"/>
  <c r="B702" i="46"/>
  <c r="A702" i="46"/>
  <c r="AT701" i="46"/>
  <c r="AS701" i="46"/>
  <c r="AR701" i="46"/>
  <c r="AQ701" i="46"/>
  <c r="AP701" i="46"/>
  <c r="AO701" i="46"/>
  <c r="AN701" i="46"/>
  <c r="AL701" i="46"/>
  <c r="AK701" i="46"/>
  <c r="AJ701" i="46"/>
  <c r="AI701" i="46"/>
  <c r="AH701" i="46"/>
  <c r="AG701" i="46"/>
  <c r="AF701" i="46"/>
  <c r="AE701" i="46"/>
  <c r="AA701" i="46"/>
  <c r="Z701" i="46"/>
  <c r="Y701" i="46"/>
  <c r="W701" i="46"/>
  <c r="V701" i="46"/>
  <c r="U701" i="46"/>
  <c r="T701" i="46"/>
  <c r="S701" i="46"/>
  <c r="Q701" i="46"/>
  <c r="P701" i="46"/>
  <c r="N701" i="46"/>
  <c r="M701" i="46"/>
  <c r="L701" i="46"/>
  <c r="K701" i="46"/>
  <c r="J701" i="46"/>
  <c r="I701" i="46"/>
  <c r="H701" i="46"/>
  <c r="G701" i="46"/>
  <c r="C701" i="46"/>
  <c r="B701" i="46"/>
  <c r="A701" i="46"/>
  <c r="AT700" i="46"/>
  <c r="AS700" i="46"/>
  <c r="AR700" i="46"/>
  <c r="AQ700" i="46"/>
  <c r="AP700" i="46"/>
  <c r="AO700" i="46"/>
  <c r="AN700" i="46"/>
  <c r="AL700" i="46"/>
  <c r="AK700" i="46"/>
  <c r="AJ700" i="46"/>
  <c r="AI700" i="46"/>
  <c r="AH700" i="46"/>
  <c r="AG700" i="46"/>
  <c r="AF700" i="46"/>
  <c r="AE700" i="46"/>
  <c r="AA700" i="46"/>
  <c r="Z700" i="46"/>
  <c r="Y700" i="46"/>
  <c r="W700" i="46"/>
  <c r="V700" i="46"/>
  <c r="U700" i="46"/>
  <c r="T700" i="46"/>
  <c r="S700" i="46"/>
  <c r="Q700" i="46"/>
  <c r="P700" i="46"/>
  <c r="N700" i="46"/>
  <c r="M700" i="46"/>
  <c r="L700" i="46"/>
  <c r="K700" i="46"/>
  <c r="J700" i="46"/>
  <c r="I700" i="46"/>
  <c r="H700" i="46"/>
  <c r="G700" i="46"/>
  <c r="C700" i="46"/>
  <c r="A700" i="46" s="1"/>
  <c r="B700" i="46"/>
  <c r="AT699" i="46"/>
  <c r="AS699" i="46"/>
  <c r="AR699" i="46"/>
  <c r="AQ699" i="46"/>
  <c r="AP699" i="46"/>
  <c r="AO699" i="46"/>
  <c r="AN699" i="46"/>
  <c r="AL699" i="46"/>
  <c r="AK699" i="46"/>
  <c r="AJ699" i="46"/>
  <c r="AI699" i="46"/>
  <c r="AH699" i="46"/>
  <c r="AG699" i="46"/>
  <c r="AF699" i="46"/>
  <c r="AE699" i="46"/>
  <c r="AA699" i="46"/>
  <c r="Z699" i="46"/>
  <c r="Y699" i="46"/>
  <c r="W699" i="46"/>
  <c r="V699" i="46"/>
  <c r="U699" i="46"/>
  <c r="T699" i="46"/>
  <c r="S699" i="46"/>
  <c r="Q699" i="46"/>
  <c r="P699" i="46"/>
  <c r="N699" i="46"/>
  <c r="M699" i="46"/>
  <c r="L699" i="46"/>
  <c r="K699" i="46"/>
  <c r="J699" i="46"/>
  <c r="I699" i="46"/>
  <c r="H699" i="46"/>
  <c r="G699" i="46"/>
  <c r="C699" i="46"/>
  <c r="A699" i="46" s="1"/>
  <c r="B699" i="46"/>
  <c r="AT698" i="46"/>
  <c r="AS698" i="46"/>
  <c r="AR698" i="46"/>
  <c r="AQ698" i="46"/>
  <c r="AP698" i="46"/>
  <c r="AO698" i="46"/>
  <c r="AN698" i="46"/>
  <c r="AL698" i="46"/>
  <c r="AK698" i="46"/>
  <c r="AJ698" i="46"/>
  <c r="AI698" i="46"/>
  <c r="AH698" i="46"/>
  <c r="AG698" i="46"/>
  <c r="AF698" i="46"/>
  <c r="AE698" i="46"/>
  <c r="AA698" i="46"/>
  <c r="Z698" i="46"/>
  <c r="Y698" i="46"/>
  <c r="W698" i="46"/>
  <c r="V698" i="46"/>
  <c r="U698" i="46"/>
  <c r="T698" i="46"/>
  <c r="S698" i="46"/>
  <c r="Q698" i="46"/>
  <c r="P698" i="46"/>
  <c r="N698" i="46"/>
  <c r="M698" i="46"/>
  <c r="L698" i="46"/>
  <c r="K698" i="46"/>
  <c r="J698" i="46"/>
  <c r="I698" i="46"/>
  <c r="H698" i="46"/>
  <c r="G698" i="46"/>
  <c r="C698" i="46"/>
  <c r="A698" i="46" s="1"/>
  <c r="B698" i="46"/>
  <c r="AT697" i="46"/>
  <c r="AS697" i="46"/>
  <c r="AR697" i="46"/>
  <c r="AQ697" i="46"/>
  <c r="AP697" i="46"/>
  <c r="AO697" i="46"/>
  <c r="AN697" i="46"/>
  <c r="AL697" i="46"/>
  <c r="AK697" i="46"/>
  <c r="AJ697" i="46"/>
  <c r="AI697" i="46"/>
  <c r="AH697" i="46"/>
  <c r="AG697" i="46"/>
  <c r="AF697" i="46"/>
  <c r="AE697" i="46"/>
  <c r="AA697" i="46"/>
  <c r="Z697" i="46"/>
  <c r="Y697" i="46"/>
  <c r="W697" i="46"/>
  <c r="V697" i="46"/>
  <c r="U697" i="46"/>
  <c r="T697" i="46"/>
  <c r="S697" i="46"/>
  <c r="Q697" i="46"/>
  <c r="P697" i="46"/>
  <c r="N697" i="46"/>
  <c r="M697" i="46"/>
  <c r="L697" i="46"/>
  <c r="K697" i="46"/>
  <c r="J697" i="46"/>
  <c r="I697" i="46"/>
  <c r="H697" i="46"/>
  <c r="G697" i="46"/>
  <c r="C697" i="46"/>
  <c r="A697" i="46" s="1"/>
  <c r="B697" i="46"/>
  <c r="AT696" i="46"/>
  <c r="AS696" i="46"/>
  <c r="AR696" i="46"/>
  <c r="AQ696" i="46"/>
  <c r="AP696" i="46"/>
  <c r="AO696" i="46"/>
  <c r="AN696" i="46"/>
  <c r="AL696" i="46"/>
  <c r="AK696" i="46"/>
  <c r="AJ696" i="46"/>
  <c r="AI696" i="46"/>
  <c r="AH696" i="46"/>
  <c r="AG696" i="46"/>
  <c r="AF696" i="46"/>
  <c r="AE696" i="46"/>
  <c r="AA696" i="46"/>
  <c r="Z696" i="46"/>
  <c r="Y696" i="46"/>
  <c r="W696" i="46"/>
  <c r="V696" i="46"/>
  <c r="U696" i="46"/>
  <c r="T696" i="46"/>
  <c r="S696" i="46"/>
  <c r="Q696" i="46"/>
  <c r="P696" i="46"/>
  <c r="N696" i="46"/>
  <c r="M696" i="46"/>
  <c r="L696" i="46"/>
  <c r="K696" i="46"/>
  <c r="J696" i="46"/>
  <c r="I696" i="46"/>
  <c r="H696" i="46"/>
  <c r="G696" i="46"/>
  <c r="C696" i="46"/>
  <c r="A696" i="46" s="1"/>
  <c r="B696" i="46"/>
  <c r="AT695" i="46"/>
  <c r="AS695" i="46"/>
  <c r="AR695" i="46"/>
  <c r="AQ695" i="46"/>
  <c r="AP695" i="46"/>
  <c r="AO695" i="46"/>
  <c r="AN695" i="46"/>
  <c r="AL695" i="46"/>
  <c r="AK695" i="46"/>
  <c r="AJ695" i="46"/>
  <c r="AI695" i="46"/>
  <c r="AH695" i="46"/>
  <c r="AG695" i="46"/>
  <c r="AF695" i="46"/>
  <c r="AE695" i="46"/>
  <c r="AA695" i="46"/>
  <c r="Z695" i="46"/>
  <c r="Y695" i="46"/>
  <c r="W695" i="46"/>
  <c r="V695" i="46"/>
  <c r="U695" i="46"/>
  <c r="T695" i="46"/>
  <c r="S695" i="46"/>
  <c r="Q695" i="46"/>
  <c r="P695" i="46"/>
  <c r="N695" i="46"/>
  <c r="M695" i="46"/>
  <c r="L695" i="46"/>
  <c r="K695" i="46"/>
  <c r="J695" i="46"/>
  <c r="I695" i="46"/>
  <c r="H695" i="46"/>
  <c r="G695" i="46"/>
  <c r="C695" i="46"/>
  <c r="A695" i="46" s="1"/>
  <c r="B695" i="46"/>
  <c r="AT694" i="46"/>
  <c r="AS694" i="46"/>
  <c r="AR694" i="46"/>
  <c r="AQ694" i="46"/>
  <c r="AP694" i="46"/>
  <c r="AO694" i="46"/>
  <c r="AN694" i="46"/>
  <c r="AL694" i="46"/>
  <c r="AK694" i="46"/>
  <c r="AJ694" i="46"/>
  <c r="AI694" i="46"/>
  <c r="AH694" i="46"/>
  <c r="AG694" i="46"/>
  <c r="AF694" i="46"/>
  <c r="AE694" i="46"/>
  <c r="AA694" i="46"/>
  <c r="Z694" i="46"/>
  <c r="Y694" i="46"/>
  <c r="W694" i="46"/>
  <c r="V694" i="46"/>
  <c r="U694" i="46"/>
  <c r="T694" i="46"/>
  <c r="S694" i="46"/>
  <c r="Q694" i="46"/>
  <c r="P694" i="46"/>
  <c r="N694" i="46"/>
  <c r="M694" i="46"/>
  <c r="L694" i="46"/>
  <c r="K694" i="46"/>
  <c r="J694" i="46"/>
  <c r="I694" i="46"/>
  <c r="H694" i="46"/>
  <c r="G694" i="46"/>
  <c r="C694" i="46"/>
  <c r="A694" i="46" s="1"/>
  <c r="B694" i="46"/>
  <c r="AT693" i="46"/>
  <c r="AS693" i="46"/>
  <c r="AR693" i="46"/>
  <c r="AQ693" i="46"/>
  <c r="AP693" i="46"/>
  <c r="AO693" i="46"/>
  <c r="AN693" i="46"/>
  <c r="AL693" i="46"/>
  <c r="AK693" i="46"/>
  <c r="AJ693" i="46"/>
  <c r="AI693" i="46"/>
  <c r="AH693" i="46"/>
  <c r="AG693" i="46"/>
  <c r="AF693" i="46"/>
  <c r="AE693" i="46"/>
  <c r="AA693" i="46"/>
  <c r="Z693" i="46"/>
  <c r="Y693" i="46"/>
  <c r="W693" i="46"/>
  <c r="V693" i="46"/>
  <c r="U693" i="46"/>
  <c r="T693" i="46"/>
  <c r="S693" i="46"/>
  <c r="Q693" i="46"/>
  <c r="P693" i="46"/>
  <c r="N693" i="46"/>
  <c r="M693" i="46"/>
  <c r="L693" i="46"/>
  <c r="K693" i="46"/>
  <c r="J693" i="46"/>
  <c r="I693" i="46"/>
  <c r="H693" i="46"/>
  <c r="G693" i="46"/>
  <c r="C693" i="46"/>
  <c r="B693" i="46"/>
  <c r="A693" i="46"/>
  <c r="AT692" i="46"/>
  <c r="AS692" i="46"/>
  <c r="AR692" i="46"/>
  <c r="AQ692" i="46"/>
  <c r="AP692" i="46"/>
  <c r="AO692" i="46"/>
  <c r="AN692" i="46"/>
  <c r="AL692" i="46"/>
  <c r="AK692" i="46"/>
  <c r="AJ692" i="46"/>
  <c r="AI692" i="46"/>
  <c r="AH692" i="46"/>
  <c r="AG692" i="46"/>
  <c r="AF692" i="46"/>
  <c r="AE692" i="46"/>
  <c r="AA692" i="46"/>
  <c r="Z692" i="46"/>
  <c r="Y692" i="46"/>
  <c r="W692" i="46"/>
  <c r="V692" i="46"/>
  <c r="U692" i="46"/>
  <c r="T692" i="46"/>
  <c r="S692" i="46"/>
  <c r="Q692" i="46"/>
  <c r="P692" i="46"/>
  <c r="N692" i="46"/>
  <c r="M692" i="46"/>
  <c r="L692" i="46"/>
  <c r="K692" i="46"/>
  <c r="J692" i="46"/>
  <c r="I692" i="46"/>
  <c r="H692" i="46"/>
  <c r="G692" i="46"/>
  <c r="C692" i="46"/>
  <c r="A692" i="46" s="1"/>
  <c r="B692" i="46"/>
  <c r="AT691" i="46"/>
  <c r="AS691" i="46"/>
  <c r="AR691" i="46"/>
  <c r="AQ691" i="46"/>
  <c r="AP691" i="46"/>
  <c r="AO691" i="46"/>
  <c r="AN691" i="46"/>
  <c r="AL691" i="46"/>
  <c r="AK691" i="46"/>
  <c r="AJ691" i="46"/>
  <c r="AI691" i="46"/>
  <c r="AH691" i="46"/>
  <c r="AG691" i="46"/>
  <c r="AF691" i="46"/>
  <c r="AE691" i="46"/>
  <c r="AA691" i="46"/>
  <c r="Z691" i="46"/>
  <c r="Y691" i="46"/>
  <c r="W691" i="46"/>
  <c r="V691" i="46"/>
  <c r="U691" i="46"/>
  <c r="T691" i="46"/>
  <c r="S691" i="46"/>
  <c r="Q691" i="46"/>
  <c r="P691" i="46"/>
  <c r="N691" i="46"/>
  <c r="M691" i="46"/>
  <c r="L691" i="46"/>
  <c r="K691" i="46"/>
  <c r="J691" i="46"/>
  <c r="I691" i="46"/>
  <c r="H691" i="46"/>
  <c r="G691" i="46"/>
  <c r="C691" i="46"/>
  <c r="A691" i="46" s="1"/>
  <c r="B691" i="46"/>
  <c r="AT690" i="46"/>
  <c r="AS690" i="46"/>
  <c r="AR690" i="46"/>
  <c r="AQ690" i="46"/>
  <c r="AP690" i="46"/>
  <c r="AO690" i="46"/>
  <c r="AN690" i="46"/>
  <c r="AL690" i="46"/>
  <c r="AK690" i="46"/>
  <c r="AJ690" i="46"/>
  <c r="AI690" i="46"/>
  <c r="AH690" i="46"/>
  <c r="AG690" i="46"/>
  <c r="AF690" i="46"/>
  <c r="AE690" i="46"/>
  <c r="AA690" i="46"/>
  <c r="Z690" i="46"/>
  <c r="Y690" i="46"/>
  <c r="W690" i="46"/>
  <c r="V690" i="46"/>
  <c r="U690" i="46"/>
  <c r="T690" i="46"/>
  <c r="S690" i="46"/>
  <c r="Q690" i="46"/>
  <c r="P690" i="46"/>
  <c r="N690" i="46"/>
  <c r="M690" i="46"/>
  <c r="L690" i="46"/>
  <c r="K690" i="46"/>
  <c r="J690" i="46"/>
  <c r="I690" i="46"/>
  <c r="H690" i="46"/>
  <c r="G690" i="46"/>
  <c r="C690" i="46"/>
  <c r="A690" i="46" s="1"/>
  <c r="B690" i="46"/>
  <c r="AT689" i="46"/>
  <c r="AS689" i="46"/>
  <c r="AR689" i="46"/>
  <c r="AQ689" i="46"/>
  <c r="AP689" i="46"/>
  <c r="AO689" i="46"/>
  <c r="AN689" i="46"/>
  <c r="AL689" i="46"/>
  <c r="AK689" i="46"/>
  <c r="AJ689" i="46"/>
  <c r="AI689" i="46"/>
  <c r="AH689" i="46"/>
  <c r="AG689" i="46"/>
  <c r="AF689" i="46"/>
  <c r="AE689" i="46"/>
  <c r="AA689" i="46"/>
  <c r="Z689" i="46"/>
  <c r="Y689" i="46"/>
  <c r="W689" i="46"/>
  <c r="V689" i="46"/>
  <c r="U689" i="46"/>
  <c r="T689" i="46"/>
  <c r="S689" i="46"/>
  <c r="Q689" i="46"/>
  <c r="P689" i="46"/>
  <c r="N689" i="46"/>
  <c r="M689" i="46"/>
  <c r="L689" i="46"/>
  <c r="K689" i="46"/>
  <c r="J689" i="46"/>
  <c r="I689" i="46"/>
  <c r="H689" i="46"/>
  <c r="G689" i="46"/>
  <c r="C689" i="46"/>
  <c r="B689" i="46"/>
  <c r="A689" i="46"/>
  <c r="AT688" i="46"/>
  <c r="AS688" i="46"/>
  <c r="AR688" i="46"/>
  <c r="AQ688" i="46"/>
  <c r="AP688" i="46"/>
  <c r="AO688" i="46"/>
  <c r="AN688" i="46"/>
  <c r="AL688" i="46"/>
  <c r="AK688" i="46"/>
  <c r="AJ688" i="46"/>
  <c r="AI688" i="46"/>
  <c r="AH688" i="46"/>
  <c r="AG688" i="46"/>
  <c r="AF688" i="46"/>
  <c r="AE688" i="46"/>
  <c r="AA688" i="46"/>
  <c r="Z688" i="46"/>
  <c r="Y688" i="46"/>
  <c r="W688" i="46"/>
  <c r="V688" i="46"/>
  <c r="U688" i="46"/>
  <c r="T688" i="46"/>
  <c r="S688" i="46"/>
  <c r="Q688" i="46"/>
  <c r="P688" i="46"/>
  <c r="N688" i="46"/>
  <c r="M688" i="46"/>
  <c r="L688" i="46"/>
  <c r="K688" i="46"/>
  <c r="J688" i="46"/>
  <c r="I688" i="46"/>
  <c r="H688" i="46"/>
  <c r="G688" i="46"/>
  <c r="C688" i="46"/>
  <c r="A688" i="46" s="1"/>
  <c r="B688" i="46"/>
  <c r="AT687" i="46"/>
  <c r="AS687" i="46"/>
  <c r="AR687" i="46"/>
  <c r="AQ687" i="46"/>
  <c r="AP687" i="46"/>
  <c r="AO687" i="46"/>
  <c r="AN687" i="46"/>
  <c r="AL687" i="46"/>
  <c r="AK687" i="46"/>
  <c r="AJ687" i="46"/>
  <c r="AI687" i="46"/>
  <c r="AH687" i="46"/>
  <c r="AG687" i="46"/>
  <c r="AF687" i="46"/>
  <c r="AE687" i="46"/>
  <c r="AA687" i="46"/>
  <c r="Z687" i="46"/>
  <c r="Y687" i="46"/>
  <c r="W687" i="46"/>
  <c r="V687" i="46"/>
  <c r="U687" i="46"/>
  <c r="T687" i="46"/>
  <c r="S687" i="46"/>
  <c r="Q687" i="46"/>
  <c r="P687" i="46"/>
  <c r="N687" i="46"/>
  <c r="M687" i="46"/>
  <c r="L687" i="46"/>
  <c r="K687" i="46"/>
  <c r="J687" i="46"/>
  <c r="I687" i="46"/>
  <c r="H687" i="46"/>
  <c r="G687" i="46"/>
  <c r="C687" i="46"/>
  <c r="A687" i="46" s="1"/>
  <c r="B687" i="46"/>
  <c r="AT686" i="46"/>
  <c r="AS686" i="46"/>
  <c r="AR686" i="46"/>
  <c r="AQ686" i="46"/>
  <c r="AP686" i="46"/>
  <c r="AO686" i="46"/>
  <c r="AN686" i="46"/>
  <c r="AL686" i="46"/>
  <c r="AK686" i="46"/>
  <c r="AJ686" i="46"/>
  <c r="AI686" i="46"/>
  <c r="AH686" i="46"/>
  <c r="AG686" i="46"/>
  <c r="AF686" i="46"/>
  <c r="AE686" i="46"/>
  <c r="AA686" i="46"/>
  <c r="Z686" i="46"/>
  <c r="Y686" i="46"/>
  <c r="W686" i="46"/>
  <c r="V686" i="46"/>
  <c r="U686" i="46"/>
  <c r="T686" i="46"/>
  <c r="S686" i="46"/>
  <c r="Q686" i="46"/>
  <c r="P686" i="46"/>
  <c r="N686" i="46"/>
  <c r="M686" i="46"/>
  <c r="L686" i="46"/>
  <c r="K686" i="46"/>
  <c r="J686" i="46"/>
  <c r="I686" i="46"/>
  <c r="H686" i="46"/>
  <c r="G686" i="46"/>
  <c r="C686" i="46"/>
  <c r="A686" i="46" s="1"/>
  <c r="B686" i="46"/>
  <c r="AT685" i="46"/>
  <c r="AS685" i="46"/>
  <c r="AR685" i="46"/>
  <c r="AQ685" i="46"/>
  <c r="AP685" i="46"/>
  <c r="AO685" i="46"/>
  <c r="AN685" i="46"/>
  <c r="AL685" i="46"/>
  <c r="AK685" i="46"/>
  <c r="AJ685" i="46"/>
  <c r="AI685" i="46"/>
  <c r="AH685" i="46"/>
  <c r="AG685" i="46"/>
  <c r="AF685" i="46"/>
  <c r="AE685" i="46"/>
  <c r="AA685" i="46"/>
  <c r="Z685" i="46"/>
  <c r="Y685" i="46"/>
  <c r="W685" i="46"/>
  <c r="V685" i="46"/>
  <c r="U685" i="46"/>
  <c r="T685" i="46"/>
  <c r="S685" i="46"/>
  <c r="Q685" i="46"/>
  <c r="P685" i="46"/>
  <c r="N685" i="46"/>
  <c r="M685" i="46"/>
  <c r="L685" i="46"/>
  <c r="K685" i="46"/>
  <c r="J685" i="46"/>
  <c r="I685" i="46"/>
  <c r="H685" i="46"/>
  <c r="G685" i="46"/>
  <c r="C685" i="46"/>
  <c r="B685" i="46"/>
  <c r="A685" i="46"/>
  <c r="AT684" i="46"/>
  <c r="AS684" i="46"/>
  <c r="AR684" i="46"/>
  <c r="AQ684" i="46"/>
  <c r="AP684" i="46"/>
  <c r="AO684" i="46"/>
  <c r="AN684" i="46"/>
  <c r="AL684" i="46"/>
  <c r="AK684" i="46"/>
  <c r="AJ684" i="46"/>
  <c r="AI684" i="46"/>
  <c r="AH684" i="46"/>
  <c r="AG684" i="46"/>
  <c r="AF684" i="46"/>
  <c r="AE684" i="46"/>
  <c r="AA684" i="46"/>
  <c r="Z684" i="46"/>
  <c r="Y684" i="46"/>
  <c r="W684" i="46"/>
  <c r="V684" i="46"/>
  <c r="U684" i="46"/>
  <c r="T684" i="46"/>
  <c r="S684" i="46"/>
  <c r="Q684" i="46"/>
  <c r="P684" i="46"/>
  <c r="N684" i="46"/>
  <c r="M684" i="46"/>
  <c r="L684" i="46"/>
  <c r="K684" i="46"/>
  <c r="J684" i="46"/>
  <c r="I684" i="46"/>
  <c r="H684" i="46"/>
  <c r="G684" i="46"/>
  <c r="C684" i="46"/>
  <c r="A684" i="46" s="1"/>
  <c r="B684" i="46"/>
  <c r="AT683" i="46"/>
  <c r="AS683" i="46"/>
  <c r="AR683" i="46"/>
  <c r="AQ683" i="46"/>
  <c r="AP683" i="46"/>
  <c r="AO683" i="46"/>
  <c r="AN683" i="46"/>
  <c r="AL683" i="46"/>
  <c r="AK683" i="46"/>
  <c r="AJ683" i="46"/>
  <c r="AI683" i="46"/>
  <c r="AH683" i="46"/>
  <c r="AG683" i="46"/>
  <c r="AF683" i="46"/>
  <c r="AE683" i="46"/>
  <c r="AA683" i="46"/>
  <c r="Z683" i="46"/>
  <c r="Y683" i="46"/>
  <c r="W683" i="46"/>
  <c r="V683" i="46"/>
  <c r="U683" i="46"/>
  <c r="T683" i="46"/>
  <c r="S683" i="46"/>
  <c r="Q683" i="46"/>
  <c r="P683" i="46"/>
  <c r="N683" i="46"/>
  <c r="M683" i="46"/>
  <c r="L683" i="46"/>
  <c r="K683" i="46"/>
  <c r="J683" i="46"/>
  <c r="I683" i="46"/>
  <c r="H683" i="46"/>
  <c r="G683" i="46"/>
  <c r="C683" i="46"/>
  <c r="A683" i="46" s="1"/>
  <c r="B683" i="46"/>
  <c r="AT682" i="46"/>
  <c r="AS682" i="46"/>
  <c r="AR682" i="46"/>
  <c r="AQ682" i="46"/>
  <c r="AP682" i="46"/>
  <c r="AO682" i="46"/>
  <c r="AN682" i="46"/>
  <c r="AL682" i="46"/>
  <c r="AK682" i="46"/>
  <c r="AJ682" i="46"/>
  <c r="AI682" i="46"/>
  <c r="AH682" i="46"/>
  <c r="AG682" i="46"/>
  <c r="AF682" i="46"/>
  <c r="AE682" i="46"/>
  <c r="AA682" i="46"/>
  <c r="Z682" i="46"/>
  <c r="Y682" i="46"/>
  <c r="W682" i="46"/>
  <c r="V682" i="46"/>
  <c r="U682" i="46"/>
  <c r="T682" i="46"/>
  <c r="S682" i="46"/>
  <c r="Q682" i="46"/>
  <c r="P682" i="46"/>
  <c r="N682" i="46"/>
  <c r="M682" i="46"/>
  <c r="L682" i="46"/>
  <c r="K682" i="46"/>
  <c r="J682" i="46"/>
  <c r="I682" i="46"/>
  <c r="H682" i="46"/>
  <c r="G682" i="46"/>
  <c r="C682" i="46"/>
  <c r="A682" i="46" s="1"/>
  <c r="B682" i="46"/>
  <c r="AT681" i="46"/>
  <c r="AS681" i="46"/>
  <c r="AR681" i="46"/>
  <c r="AQ681" i="46"/>
  <c r="AP681" i="46"/>
  <c r="AO681" i="46"/>
  <c r="AN681" i="46"/>
  <c r="AL681" i="46"/>
  <c r="AK681" i="46"/>
  <c r="AJ681" i="46"/>
  <c r="AI681" i="46"/>
  <c r="AH681" i="46"/>
  <c r="AG681" i="46"/>
  <c r="AF681" i="46"/>
  <c r="AE681" i="46"/>
  <c r="AA681" i="46"/>
  <c r="Z681" i="46"/>
  <c r="Y681" i="46"/>
  <c r="W681" i="46"/>
  <c r="V681" i="46"/>
  <c r="U681" i="46"/>
  <c r="T681" i="46"/>
  <c r="S681" i="46"/>
  <c r="Q681" i="46"/>
  <c r="P681" i="46"/>
  <c r="N681" i="46"/>
  <c r="M681" i="46"/>
  <c r="L681" i="46"/>
  <c r="K681" i="46"/>
  <c r="J681" i="46"/>
  <c r="I681" i="46"/>
  <c r="H681" i="46"/>
  <c r="G681" i="46"/>
  <c r="C681" i="46"/>
  <c r="B681" i="46"/>
  <c r="A681" i="46"/>
  <c r="AT680" i="46"/>
  <c r="AS680" i="46"/>
  <c r="AR680" i="46"/>
  <c r="AQ680" i="46"/>
  <c r="AP680" i="46"/>
  <c r="AO680" i="46"/>
  <c r="AN680" i="46"/>
  <c r="AL680" i="46"/>
  <c r="AK680" i="46"/>
  <c r="AJ680" i="46"/>
  <c r="AI680" i="46"/>
  <c r="AH680" i="46"/>
  <c r="AG680" i="46"/>
  <c r="AF680" i="46"/>
  <c r="AE680" i="46"/>
  <c r="AA680" i="46"/>
  <c r="Z680" i="46"/>
  <c r="Y680" i="46"/>
  <c r="W680" i="46"/>
  <c r="V680" i="46"/>
  <c r="U680" i="46"/>
  <c r="T680" i="46"/>
  <c r="S680" i="46"/>
  <c r="Q680" i="46"/>
  <c r="P680" i="46"/>
  <c r="N680" i="46"/>
  <c r="M680" i="46"/>
  <c r="L680" i="46"/>
  <c r="K680" i="46"/>
  <c r="J680" i="46"/>
  <c r="I680" i="46"/>
  <c r="H680" i="46"/>
  <c r="G680" i="46"/>
  <c r="C680" i="46"/>
  <c r="A680" i="46" s="1"/>
  <c r="B680" i="46"/>
  <c r="AT679" i="46"/>
  <c r="AS679" i="46"/>
  <c r="AR679" i="46"/>
  <c r="AQ679" i="46"/>
  <c r="AP679" i="46"/>
  <c r="AO679" i="46"/>
  <c r="AN679" i="46"/>
  <c r="AL679" i="46"/>
  <c r="AK679" i="46"/>
  <c r="AJ679" i="46"/>
  <c r="AI679" i="46"/>
  <c r="AH679" i="46"/>
  <c r="AG679" i="46"/>
  <c r="AF679" i="46"/>
  <c r="AE679" i="46"/>
  <c r="AA679" i="46"/>
  <c r="Z679" i="46"/>
  <c r="Y679" i="46"/>
  <c r="W679" i="46"/>
  <c r="V679" i="46"/>
  <c r="U679" i="46"/>
  <c r="T679" i="46"/>
  <c r="S679" i="46"/>
  <c r="Q679" i="46"/>
  <c r="P679" i="46"/>
  <c r="N679" i="46"/>
  <c r="M679" i="46"/>
  <c r="L679" i="46"/>
  <c r="K679" i="46"/>
  <c r="J679" i="46"/>
  <c r="I679" i="46"/>
  <c r="H679" i="46"/>
  <c r="G679" i="46"/>
  <c r="C679" i="46"/>
  <c r="A679" i="46" s="1"/>
  <c r="B679" i="46"/>
  <c r="AT678" i="46"/>
  <c r="AS678" i="46"/>
  <c r="AR678" i="46"/>
  <c r="AQ678" i="46"/>
  <c r="AP678" i="46"/>
  <c r="AO678" i="46"/>
  <c r="AN678" i="46"/>
  <c r="AL678" i="46"/>
  <c r="AK678" i="46"/>
  <c r="AJ678" i="46"/>
  <c r="AI678" i="46"/>
  <c r="AH678" i="46"/>
  <c r="AG678" i="46"/>
  <c r="AF678" i="46"/>
  <c r="AE678" i="46"/>
  <c r="AA678" i="46"/>
  <c r="Z678" i="46"/>
  <c r="Y678" i="46"/>
  <c r="W678" i="46"/>
  <c r="V678" i="46"/>
  <c r="U678" i="46"/>
  <c r="T678" i="46"/>
  <c r="S678" i="46"/>
  <c r="Q678" i="46"/>
  <c r="P678" i="46"/>
  <c r="N678" i="46"/>
  <c r="M678" i="46"/>
  <c r="L678" i="46"/>
  <c r="K678" i="46"/>
  <c r="J678" i="46"/>
  <c r="I678" i="46"/>
  <c r="H678" i="46"/>
  <c r="G678" i="46"/>
  <c r="C678" i="46"/>
  <c r="A678" i="46" s="1"/>
  <c r="B678" i="46"/>
  <c r="AT677" i="46"/>
  <c r="AS677" i="46"/>
  <c r="AR677" i="46"/>
  <c r="AQ677" i="46"/>
  <c r="AP677" i="46"/>
  <c r="AO677" i="46"/>
  <c r="AN677" i="46"/>
  <c r="AL677" i="46"/>
  <c r="AK677" i="46"/>
  <c r="AJ677" i="46"/>
  <c r="AI677" i="46"/>
  <c r="AH677" i="46"/>
  <c r="AG677" i="46"/>
  <c r="AF677" i="46"/>
  <c r="AE677" i="46"/>
  <c r="AA677" i="46"/>
  <c r="Z677" i="46"/>
  <c r="Y677" i="46"/>
  <c r="W677" i="46"/>
  <c r="V677" i="46"/>
  <c r="U677" i="46"/>
  <c r="T677" i="46"/>
  <c r="S677" i="46"/>
  <c r="Q677" i="46"/>
  <c r="P677" i="46"/>
  <c r="N677" i="46"/>
  <c r="M677" i="46"/>
  <c r="L677" i="46"/>
  <c r="K677" i="46"/>
  <c r="J677" i="46"/>
  <c r="I677" i="46"/>
  <c r="H677" i="46"/>
  <c r="G677" i="46"/>
  <c r="C677" i="46"/>
  <c r="B677" i="46"/>
  <c r="A677" i="46"/>
  <c r="AT676" i="46"/>
  <c r="AS676" i="46"/>
  <c r="AR676" i="46"/>
  <c r="AQ676" i="46"/>
  <c r="AP676" i="46"/>
  <c r="AO676" i="46"/>
  <c r="AN676" i="46"/>
  <c r="AL676" i="46"/>
  <c r="AK676" i="46"/>
  <c r="AJ676" i="46"/>
  <c r="AI676" i="46"/>
  <c r="AH676" i="46"/>
  <c r="AG676" i="46"/>
  <c r="AF676" i="46"/>
  <c r="AE676" i="46"/>
  <c r="AA676" i="46"/>
  <c r="Z676" i="46"/>
  <c r="Y676" i="46"/>
  <c r="W676" i="46"/>
  <c r="V676" i="46"/>
  <c r="U676" i="46"/>
  <c r="T676" i="46"/>
  <c r="S676" i="46"/>
  <c r="Q676" i="46"/>
  <c r="P676" i="46"/>
  <c r="N676" i="46"/>
  <c r="M676" i="46"/>
  <c r="L676" i="46"/>
  <c r="K676" i="46"/>
  <c r="J676" i="46"/>
  <c r="I676" i="46"/>
  <c r="H676" i="46"/>
  <c r="G676" i="46"/>
  <c r="C676" i="46"/>
  <c r="A676" i="46" s="1"/>
  <c r="B676" i="46"/>
  <c r="AT675" i="46"/>
  <c r="AS675" i="46"/>
  <c r="AR675" i="46"/>
  <c r="AQ675" i="46"/>
  <c r="AP675" i="46"/>
  <c r="AO675" i="46"/>
  <c r="AN675" i="46"/>
  <c r="AL675" i="46"/>
  <c r="AK675" i="46"/>
  <c r="AJ675" i="46"/>
  <c r="AI675" i="46"/>
  <c r="AH675" i="46"/>
  <c r="AG675" i="46"/>
  <c r="AF675" i="46"/>
  <c r="AE675" i="46"/>
  <c r="AA675" i="46"/>
  <c r="Z675" i="46"/>
  <c r="Y675" i="46"/>
  <c r="W675" i="46"/>
  <c r="V675" i="46"/>
  <c r="U675" i="46"/>
  <c r="T675" i="46"/>
  <c r="S675" i="46"/>
  <c r="Q675" i="46"/>
  <c r="P675" i="46"/>
  <c r="N675" i="46"/>
  <c r="M675" i="46"/>
  <c r="L675" i="46"/>
  <c r="K675" i="46"/>
  <c r="J675" i="46"/>
  <c r="I675" i="46"/>
  <c r="H675" i="46"/>
  <c r="G675" i="46"/>
  <c r="C675" i="46"/>
  <c r="A675" i="46" s="1"/>
  <c r="B675" i="46"/>
  <c r="AT674" i="46"/>
  <c r="AS674" i="46"/>
  <c r="AR674" i="46"/>
  <c r="AQ674" i="46"/>
  <c r="AP674" i="46"/>
  <c r="AO674" i="46"/>
  <c r="AN674" i="46"/>
  <c r="AL674" i="46"/>
  <c r="AK674" i="46"/>
  <c r="AJ674" i="46"/>
  <c r="AI674" i="46"/>
  <c r="AH674" i="46"/>
  <c r="AG674" i="46"/>
  <c r="AF674" i="46"/>
  <c r="AE674" i="46"/>
  <c r="AA674" i="46"/>
  <c r="Z674" i="46"/>
  <c r="Y674" i="46"/>
  <c r="W674" i="46"/>
  <c r="V674" i="46"/>
  <c r="U674" i="46"/>
  <c r="T674" i="46"/>
  <c r="S674" i="46"/>
  <c r="Q674" i="46"/>
  <c r="P674" i="46"/>
  <c r="N674" i="46"/>
  <c r="M674" i="46"/>
  <c r="L674" i="46"/>
  <c r="K674" i="46"/>
  <c r="J674" i="46"/>
  <c r="I674" i="46"/>
  <c r="H674" i="46"/>
  <c r="G674" i="46"/>
  <c r="C674" i="46"/>
  <c r="A674" i="46" s="1"/>
  <c r="B674" i="46"/>
  <c r="AT673" i="46"/>
  <c r="AS673" i="46"/>
  <c r="AR673" i="46"/>
  <c r="AQ673" i="46"/>
  <c r="AP673" i="46"/>
  <c r="AO673" i="46"/>
  <c r="AN673" i="46"/>
  <c r="AL673" i="46"/>
  <c r="AK673" i="46"/>
  <c r="AJ673" i="46"/>
  <c r="AI673" i="46"/>
  <c r="AH673" i="46"/>
  <c r="AG673" i="46"/>
  <c r="AF673" i="46"/>
  <c r="AE673" i="46"/>
  <c r="AA673" i="46"/>
  <c r="Z673" i="46"/>
  <c r="Y673" i="46"/>
  <c r="W673" i="46"/>
  <c r="V673" i="46"/>
  <c r="U673" i="46"/>
  <c r="T673" i="46"/>
  <c r="S673" i="46"/>
  <c r="Q673" i="46"/>
  <c r="P673" i="46"/>
  <c r="N673" i="46"/>
  <c r="M673" i="46"/>
  <c r="L673" i="46"/>
  <c r="K673" i="46"/>
  <c r="J673" i="46"/>
  <c r="I673" i="46"/>
  <c r="H673" i="46"/>
  <c r="G673" i="46"/>
  <c r="C673" i="46"/>
  <c r="B673" i="46"/>
  <c r="A673" i="46"/>
  <c r="AT672" i="46"/>
  <c r="AS672" i="46"/>
  <c r="AR672" i="46"/>
  <c r="AQ672" i="46"/>
  <c r="AP672" i="46"/>
  <c r="AO672" i="46"/>
  <c r="AN672" i="46"/>
  <c r="AL672" i="46"/>
  <c r="AK672" i="46"/>
  <c r="AJ672" i="46"/>
  <c r="AI672" i="46"/>
  <c r="AH672" i="46"/>
  <c r="AG672" i="46"/>
  <c r="AF672" i="46"/>
  <c r="AE672" i="46"/>
  <c r="AA672" i="46"/>
  <c r="Z672" i="46"/>
  <c r="Y672" i="46"/>
  <c r="W672" i="46"/>
  <c r="V672" i="46"/>
  <c r="U672" i="46"/>
  <c r="T672" i="46"/>
  <c r="S672" i="46"/>
  <c r="Q672" i="46"/>
  <c r="P672" i="46"/>
  <c r="N672" i="46"/>
  <c r="M672" i="46"/>
  <c r="L672" i="46"/>
  <c r="K672" i="46"/>
  <c r="J672" i="46"/>
  <c r="I672" i="46"/>
  <c r="H672" i="46"/>
  <c r="G672" i="46"/>
  <c r="C672" i="46"/>
  <c r="A672" i="46" s="1"/>
  <c r="B672" i="46"/>
  <c r="AT671" i="46"/>
  <c r="AS671" i="46"/>
  <c r="AR671" i="46"/>
  <c r="AQ671" i="46"/>
  <c r="AP671" i="46"/>
  <c r="AO671" i="46"/>
  <c r="AN671" i="46"/>
  <c r="AL671" i="46"/>
  <c r="AK671" i="46"/>
  <c r="AJ671" i="46"/>
  <c r="AI671" i="46"/>
  <c r="AH671" i="46"/>
  <c r="AG671" i="46"/>
  <c r="AF671" i="46"/>
  <c r="AE671" i="46"/>
  <c r="AA671" i="46"/>
  <c r="Z671" i="46"/>
  <c r="Y671" i="46"/>
  <c r="W671" i="46"/>
  <c r="V671" i="46"/>
  <c r="U671" i="46"/>
  <c r="T671" i="46"/>
  <c r="S671" i="46"/>
  <c r="Q671" i="46"/>
  <c r="P671" i="46"/>
  <c r="N671" i="46"/>
  <c r="M671" i="46"/>
  <c r="L671" i="46"/>
  <c r="K671" i="46"/>
  <c r="J671" i="46"/>
  <c r="I671" i="46"/>
  <c r="H671" i="46"/>
  <c r="G671" i="46"/>
  <c r="C671" i="46"/>
  <c r="A671" i="46" s="1"/>
  <c r="B671" i="46"/>
  <c r="AT670" i="46"/>
  <c r="AS670" i="46"/>
  <c r="AR670" i="46"/>
  <c r="AQ670" i="46"/>
  <c r="AP670" i="46"/>
  <c r="AO670" i="46"/>
  <c r="AN670" i="46"/>
  <c r="AL670" i="46"/>
  <c r="AK670" i="46"/>
  <c r="AJ670" i="46"/>
  <c r="AI670" i="46"/>
  <c r="AH670" i="46"/>
  <c r="AG670" i="46"/>
  <c r="AF670" i="46"/>
  <c r="AE670" i="46"/>
  <c r="AA670" i="46"/>
  <c r="Z670" i="46"/>
  <c r="Y670" i="46"/>
  <c r="W670" i="46"/>
  <c r="V670" i="46"/>
  <c r="U670" i="46"/>
  <c r="T670" i="46"/>
  <c r="S670" i="46"/>
  <c r="Q670" i="46"/>
  <c r="P670" i="46"/>
  <c r="N670" i="46"/>
  <c r="M670" i="46"/>
  <c r="L670" i="46"/>
  <c r="K670" i="46"/>
  <c r="J670" i="46"/>
  <c r="I670" i="46"/>
  <c r="H670" i="46"/>
  <c r="G670" i="46"/>
  <c r="C670" i="46"/>
  <c r="A670" i="46" s="1"/>
  <c r="B670" i="46"/>
  <c r="AT669" i="46"/>
  <c r="AS669" i="46"/>
  <c r="AR669" i="46"/>
  <c r="AQ669" i="46"/>
  <c r="AP669" i="46"/>
  <c r="AO669" i="46"/>
  <c r="AN669" i="46"/>
  <c r="AL669" i="46"/>
  <c r="AK669" i="46"/>
  <c r="AJ669" i="46"/>
  <c r="AI669" i="46"/>
  <c r="AH669" i="46"/>
  <c r="AG669" i="46"/>
  <c r="AF669" i="46"/>
  <c r="AE669" i="46"/>
  <c r="AA669" i="46"/>
  <c r="Z669" i="46"/>
  <c r="Y669" i="46"/>
  <c r="W669" i="46"/>
  <c r="V669" i="46"/>
  <c r="U669" i="46"/>
  <c r="T669" i="46"/>
  <c r="S669" i="46"/>
  <c r="Q669" i="46"/>
  <c r="P669" i="46"/>
  <c r="N669" i="46"/>
  <c r="M669" i="46"/>
  <c r="L669" i="46"/>
  <c r="K669" i="46"/>
  <c r="J669" i="46"/>
  <c r="I669" i="46"/>
  <c r="H669" i="46"/>
  <c r="G669" i="46"/>
  <c r="C669" i="46"/>
  <c r="B669" i="46"/>
  <c r="A669" i="46"/>
  <c r="AT668" i="46"/>
  <c r="AS668" i="46"/>
  <c r="AR668" i="46"/>
  <c r="AQ668" i="46"/>
  <c r="AP668" i="46"/>
  <c r="AO668" i="46"/>
  <c r="AN668" i="46"/>
  <c r="AL668" i="46"/>
  <c r="AK668" i="46"/>
  <c r="AJ668" i="46"/>
  <c r="AI668" i="46"/>
  <c r="AH668" i="46"/>
  <c r="AG668" i="46"/>
  <c r="AF668" i="46"/>
  <c r="AE668" i="46"/>
  <c r="AA668" i="46"/>
  <c r="Z668" i="46"/>
  <c r="Y668" i="46"/>
  <c r="W668" i="46"/>
  <c r="V668" i="46"/>
  <c r="U668" i="46"/>
  <c r="T668" i="46"/>
  <c r="S668" i="46"/>
  <c r="Q668" i="46"/>
  <c r="P668" i="46"/>
  <c r="N668" i="46"/>
  <c r="M668" i="46"/>
  <c r="L668" i="46"/>
  <c r="K668" i="46"/>
  <c r="J668" i="46"/>
  <c r="I668" i="46"/>
  <c r="H668" i="46"/>
  <c r="G668" i="46"/>
  <c r="C668" i="46"/>
  <c r="A668" i="46" s="1"/>
  <c r="B668" i="46"/>
  <c r="AT667" i="46"/>
  <c r="AS667" i="46"/>
  <c r="AR667" i="46"/>
  <c r="AQ667" i="46"/>
  <c r="AP667" i="46"/>
  <c r="AO667" i="46"/>
  <c r="AN667" i="46"/>
  <c r="AL667" i="46"/>
  <c r="AK667" i="46"/>
  <c r="AJ667" i="46"/>
  <c r="AI667" i="46"/>
  <c r="AH667" i="46"/>
  <c r="AG667" i="46"/>
  <c r="AF667" i="46"/>
  <c r="AE667" i="46"/>
  <c r="AA667" i="46"/>
  <c r="Z667" i="46"/>
  <c r="Y667" i="46"/>
  <c r="W667" i="46"/>
  <c r="V667" i="46"/>
  <c r="U667" i="46"/>
  <c r="T667" i="46"/>
  <c r="S667" i="46"/>
  <c r="Q667" i="46"/>
  <c r="P667" i="46"/>
  <c r="N667" i="46"/>
  <c r="M667" i="46"/>
  <c r="L667" i="46"/>
  <c r="K667" i="46"/>
  <c r="J667" i="46"/>
  <c r="I667" i="46"/>
  <c r="H667" i="46"/>
  <c r="G667" i="46"/>
  <c r="C667" i="46"/>
  <c r="A667" i="46" s="1"/>
  <c r="B667" i="46"/>
  <c r="AT666" i="46"/>
  <c r="AS666" i="46"/>
  <c r="AR666" i="46"/>
  <c r="AQ666" i="46"/>
  <c r="AP666" i="46"/>
  <c r="AO666" i="46"/>
  <c r="AN666" i="46"/>
  <c r="AL666" i="46"/>
  <c r="AK666" i="46"/>
  <c r="AJ666" i="46"/>
  <c r="AI666" i="46"/>
  <c r="AH666" i="46"/>
  <c r="AG666" i="46"/>
  <c r="AF666" i="46"/>
  <c r="AE666" i="46"/>
  <c r="AA666" i="46"/>
  <c r="Z666" i="46"/>
  <c r="Y666" i="46"/>
  <c r="W666" i="46"/>
  <c r="V666" i="46"/>
  <c r="U666" i="46"/>
  <c r="T666" i="46"/>
  <c r="S666" i="46"/>
  <c r="Q666" i="46"/>
  <c r="P666" i="46"/>
  <c r="N666" i="46"/>
  <c r="M666" i="46"/>
  <c r="L666" i="46"/>
  <c r="K666" i="46"/>
  <c r="J666" i="46"/>
  <c r="I666" i="46"/>
  <c r="H666" i="46"/>
  <c r="G666" i="46"/>
  <c r="C666" i="46"/>
  <c r="A666" i="46" s="1"/>
  <c r="B666" i="46"/>
  <c r="AT665" i="46"/>
  <c r="AS665" i="46"/>
  <c r="AR665" i="46"/>
  <c r="AQ665" i="46"/>
  <c r="AP665" i="46"/>
  <c r="AO665" i="46"/>
  <c r="AN665" i="46"/>
  <c r="AL665" i="46"/>
  <c r="AK665" i="46"/>
  <c r="AJ665" i="46"/>
  <c r="AI665" i="46"/>
  <c r="AH665" i="46"/>
  <c r="AG665" i="46"/>
  <c r="AF665" i="46"/>
  <c r="AE665" i="46"/>
  <c r="AA665" i="46"/>
  <c r="Z665" i="46"/>
  <c r="Y665" i="46"/>
  <c r="W665" i="46"/>
  <c r="V665" i="46"/>
  <c r="U665" i="46"/>
  <c r="T665" i="46"/>
  <c r="S665" i="46"/>
  <c r="Q665" i="46"/>
  <c r="P665" i="46"/>
  <c r="N665" i="46"/>
  <c r="M665" i="46"/>
  <c r="L665" i="46"/>
  <c r="K665" i="46"/>
  <c r="J665" i="46"/>
  <c r="I665" i="46"/>
  <c r="H665" i="46"/>
  <c r="G665" i="46"/>
  <c r="C665" i="46"/>
  <c r="B665" i="46"/>
  <c r="A665" i="46"/>
  <c r="AT664" i="46"/>
  <c r="AS664" i="46"/>
  <c r="AR664" i="46"/>
  <c r="AQ664" i="46"/>
  <c r="AP664" i="46"/>
  <c r="AO664" i="46"/>
  <c r="AN664" i="46"/>
  <c r="AL664" i="46"/>
  <c r="AK664" i="46"/>
  <c r="AJ664" i="46"/>
  <c r="AI664" i="46"/>
  <c r="AH664" i="46"/>
  <c r="AG664" i="46"/>
  <c r="AF664" i="46"/>
  <c r="AE664" i="46"/>
  <c r="AA664" i="46"/>
  <c r="Z664" i="46"/>
  <c r="Y664" i="46"/>
  <c r="W664" i="46"/>
  <c r="V664" i="46"/>
  <c r="U664" i="46"/>
  <c r="T664" i="46"/>
  <c r="S664" i="46"/>
  <c r="Q664" i="46"/>
  <c r="P664" i="46"/>
  <c r="N664" i="46"/>
  <c r="M664" i="46"/>
  <c r="L664" i="46"/>
  <c r="K664" i="46"/>
  <c r="J664" i="46"/>
  <c r="I664" i="46"/>
  <c r="H664" i="46"/>
  <c r="G664" i="46"/>
  <c r="C664" i="46"/>
  <c r="A664" i="46" s="1"/>
  <c r="B664" i="46"/>
  <c r="AT663" i="46"/>
  <c r="AS663" i="46"/>
  <c r="AR663" i="46"/>
  <c r="AQ663" i="46"/>
  <c r="AP663" i="46"/>
  <c r="AO663" i="46"/>
  <c r="AN663" i="46"/>
  <c r="AL663" i="46"/>
  <c r="AK663" i="46"/>
  <c r="AJ663" i="46"/>
  <c r="AI663" i="46"/>
  <c r="AH663" i="46"/>
  <c r="AG663" i="46"/>
  <c r="AF663" i="46"/>
  <c r="AE663" i="46"/>
  <c r="AA663" i="46"/>
  <c r="Z663" i="46"/>
  <c r="Y663" i="46"/>
  <c r="W663" i="46"/>
  <c r="V663" i="46"/>
  <c r="U663" i="46"/>
  <c r="T663" i="46"/>
  <c r="S663" i="46"/>
  <c r="Q663" i="46"/>
  <c r="P663" i="46"/>
  <c r="N663" i="46"/>
  <c r="M663" i="46"/>
  <c r="L663" i="46"/>
  <c r="K663" i="46"/>
  <c r="J663" i="46"/>
  <c r="I663" i="46"/>
  <c r="H663" i="46"/>
  <c r="G663" i="46"/>
  <c r="C663" i="46"/>
  <c r="A663" i="46" s="1"/>
  <c r="B663" i="46"/>
  <c r="AT662" i="46"/>
  <c r="AS662" i="46"/>
  <c r="AR662" i="46"/>
  <c r="AQ662" i="46"/>
  <c r="AP662" i="46"/>
  <c r="AO662" i="46"/>
  <c r="AN662" i="46"/>
  <c r="AL662" i="46"/>
  <c r="AK662" i="46"/>
  <c r="AJ662" i="46"/>
  <c r="AI662" i="46"/>
  <c r="AH662" i="46"/>
  <c r="AG662" i="46"/>
  <c r="AF662" i="46"/>
  <c r="AE662" i="46"/>
  <c r="AA662" i="46"/>
  <c r="Z662" i="46"/>
  <c r="Y662" i="46"/>
  <c r="W662" i="46"/>
  <c r="V662" i="46"/>
  <c r="U662" i="46"/>
  <c r="T662" i="46"/>
  <c r="S662" i="46"/>
  <c r="Q662" i="46"/>
  <c r="P662" i="46"/>
  <c r="N662" i="46"/>
  <c r="M662" i="46"/>
  <c r="L662" i="46"/>
  <c r="K662" i="46"/>
  <c r="J662" i="46"/>
  <c r="I662" i="46"/>
  <c r="H662" i="46"/>
  <c r="G662" i="46"/>
  <c r="C662" i="46"/>
  <c r="A662" i="46" s="1"/>
  <c r="B662" i="46"/>
  <c r="AT661" i="46"/>
  <c r="AS661" i="46"/>
  <c r="AR661" i="46"/>
  <c r="AQ661" i="46"/>
  <c r="AP661" i="46"/>
  <c r="AO661" i="46"/>
  <c r="AN661" i="46"/>
  <c r="AL661" i="46"/>
  <c r="AK661" i="46"/>
  <c r="AJ661" i="46"/>
  <c r="AI661" i="46"/>
  <c r="AH661" i="46"/>
  <c r="AG661" i="46"/>
  <c r="AF661" i="46"/>
  <c r="AE661" i="46"/>
  <c r="AA661" i="46"/>
  <c r="Z661" i="46"/>
  <c r="Y661" i="46"/>
  <c r="W661" i="46"/>
  <c r="V661" i="46"/>
  <c r="U661" i="46"/>
  <c r="T661" i="46"/>
  <c r="S661" i="46"/>
  <c r="Q661" i="46"/>
  <c r="P661" i="46"/>
  <c r="N661" i="46"/>
  <c r="M661" i="46"/>
  <c r="L661" i="46"/>
  <c r="K661" i="46"/>
  <c r="J661" i="46"/>
  <c r="I661" i="46"/>
  <c r="H661" i="46"/>
  <c r="G661" i="46"/>
  <c r="C661" i="46"/>
  <c r="B661" i="46"/>
  <c r="A661" i="46"/>
  <c r="AT660" i="46"/>
  <c r="AS660" i="46"/>
  <c r="AR660" i="46"/>
  <c r="AQ660" i="46"/>
  <c r="AP660" i="46"/>
  <c r="AO660" i="46"/>
  <c r="AN660" i="46"/>
  <c r="AL660" i="46"/>
  <c r="AK660" i="46"/>
  <c r="AJ660" i="46"/>
  <c r="AI660" i="46"/>
  <c r="AH660" i="46"/>
  <c r="AG660" i="46"/>
  <c r="AF660" i="46"/>
  <c r="AE660" i="46"/>
  <c r="AA660" i="46"/>
  <c r="Z660" i="46"/>
  <c r="Y660" i="46"/>
  <c r="W660" i="46"/>
  <c r="V660" i="46"/>
  <c r="U660" i="46"/>
  <c r="T660" i="46"/>
  <c r="S660" i="46"/>
  <c r="Q660" i="46"/>
  <c r="P660" i="46"/>
  <c r="N660" i="46"/>
  <c r="M660" i="46"/>
  <c r="L660" i="46"/>
  <c r="K660" i="46"/>
  <c r="J660" i="46"/>
  <c r="I660" i="46"/>
  <c r="H660" i="46"/>
  <c r="G660" i="46"/>
  <c r="C660" i="46"/>
  <c r="A660" i="46" s="1"/>
  <c r="B660" i="46"/>
  <c r="AT659" i="46"/>
  <c r="AS659" i="46"/>
  <c r="AR659" i="46"/>
  <c r="AQ659" i="46"/>
  <c r="AP659" i="46"/>
  <c r="AO659" i="46"/>
  <c r="AN659" i="46"/>
  <c r="AL659" i="46"/>
  <c r="AK659" i="46"/>
  <c r="AJ659" i="46"/>
  <c r="AI659" i="46"/>
  <c r="AH659" i="46"/>
  <c r="AG659" i="46"/>
  <c r="AF659" i="46"/>
  <c r="AE659" i="46"/>
  <c r="AA659" i="46"/>
  <c r="Z659" i="46"/>
  <c r="Y659" i="46"/>
  <c r="W659" i="46"/>
  <c r="V659" i="46"/>
  <c r="U659" i="46"/>
  <c r="T659" i="46"/>
  <c r="S659" i="46"/>
  <c r="Q659" i="46"/>
  <c r="P659" i="46"/>
  <c r="N659" i="46"/>
  <c r="M659" i="46"/>
  <c r="L659" i="46"/>
  <c r="K659" i="46"/>
  <c r="J659" i="46"/>
  <c r="I659" i="46"/>
  <c r="H659" i="46"/>
  <c r="G659" i="46"/>
  <c r="C659" i="46"/>
  <c r="A659" i="46" s="1"/>
  <c r="B659" i="46"/>
  <c r="AT658" i="46"/>
  <c r="AS658" i="46"/>
  <c r="AR658" i="46"/>
  <c r="AQ658" i="46"/>
  <c r="AP658" i="46"/>
  <c r="AO658" i="46"/>
  <c r="AN658" i="46"/>
  <c r="AL658" i="46"/>
  <c r="AK658" i="46"/>
  <c r="AJ658" i="46"/>
  <c r="AI658" i="46"/>
  <c r="AH658" i="46"/>
  <c r="AG658" i="46"/>
  <c r="AF658" i="46"/>
  <c r="AE658" i="46"/>
  <c r="AA658" i="46"/>
  <c r="Z658" i="46"/>
  <c r="Y658" i="46"/>
  <c r="W658" i="46"/>
  <c r="V658" i="46"/>
  <c r="U658" i="46"/>
  <c r="T658" i="46"/>
  <c r="S658" i="46"/>
  <c r="Q658" i="46"/>
  <c r="P658" i="46"/>
  <c r="N658" i="46"/>
  <c r="M658" i="46"/>
  <c r="L658" i="46"/>
  <c r="K658" i="46"/>
  <c r="J658" i="46"/>
  <c r="I658" i="46"/>
  <c r="H658" i="46"/>
  <c r="G658" i="46"/>
  <c r="C658" i="46"/>
  <c r="A658" i="46" s="1"/>
  <c r="B658" i="46"/>
  <c r="AT657" i="46"/>
  <c r="AS657" i="46"/>
  <c r="AR657" i="46"/>
  <c r="AQ657" i="46"/>
  <c r="AP657" i="46"/>
  <c r="AO657" i="46"/>
  <c r="AN657" i="46"/>
  <c r="AL657" i="46"/>
  <c r="AK657" i="46"/>
  <c r="AJ657" i="46"/>
  <c r="AI657" i="46"/>
  <c r="AH657" i="46"/>
  <c r="AG657" i="46"/>
  <c r="AF657" i="46"/>
  <c r="AE657" i="46"/>
  <c r="AA657" i="46"/>
  <c r="Z657" i="46"/>
  <c r="Y657" i="46"/>
  <c r="W657" i="46"/>
  <c r="V657" i="46"/>
  <c r="U657" i="46"/>
  <c r="T657" i="46"/>
  <c r="S657" i="46"/>
  <c r="Q657" i="46"/>
  <c r="P657" i="46"/>
  <c r="N657" i="46"/>
  <c r="M657" i="46"/>
  <c r="L657" i="46"/>
  <c r="K657" i="46"/>
  <c r="J657" i="46"/>
  <c r="I657" i="46"/>
  <c r="H657" i="46"/>
  <c r="G657" i="46"/>
  <c r="C657" i="46"/>
  <c r="B657" i="46"/>
  <c r="A657" i="46"/>
  <c r="AT656" i="46"/>
  <c r="AS656" i="46"/>
  <c r="AR656" i="46"/>
  <c r="AQ656" i="46"/>
  <c r="AP656" i="46"/>
  <c r="AO656" i="46"/>
  <c r="AN656" i="46"/>
  <c r="AL656" i="46"/>
  <c r="AK656" i="46"/>
  <c r="AJ656" i="46"/>
  <c r="AI656" i="46"/>
  <c r="AH656" i="46"/>
  <c r="AG656" i="46"/>
  <c r="AF656" i="46"/>
  <c r="AE656" i="46"/>
  <c r="AA656" i="46"/>
  <c r="Z656" i="46"/>
  <c r="Y656" i="46"/>
  <c r="W656" i="46"/>
  <c r="V656" i="46"/>
  <c r="U656" i="46"/>
  <c r="T656" i="46"/>
  <c r="S656" i="46"/>
  <c r="Q656" i="46"/>
  <c r="P656" i="46"/>
  <c r="N656" i="46"/>
  <c r="M656" i="46"/>
  <c r="L656" i="46"/>
  <c r="K656" i="46"/>
  <c r="J656" i="46"/>
  <c r="I656" i="46"/>
  <c r="H656" i="46"/>
  <c r="G656" i="46"/>
  <c r="C656" i="46"/>
  <c r="A656" i="46" s="1"/>
  <c r="B656" i="46"/>
  <c r="AT655" i="46"/>
  <c r="AS655" i="46"/>
  <c r="AR655" i="46"/>
  <c r="AQ655" i="46"/>
  <c r="AP655" i="46"/>
  <c r="AO655" i="46"/>
  <c r="AN655" i="46"/>
  <c r="AL655" i="46"/>
  <c r="AK655" i="46"/>
  <c r="AJ655" i="46"/>
  <c r="AI655" i="46"/>
  <c r="AH655" i="46"/>
  <c r="AG655" i="46"/>
  <c r="AF655" i="46"/>
  <c r="AE655" i="46"/>
  <c r="AA655" i="46"/>
  <c r="Z655" i="46"/>
  <c r="Y655" i="46"/>
  <c r="W655" i="46"/>
  <c r="V655" i="46"/>
  <c r="U655" i="46"/>
  <c r="T655" i="46"/>
  <c r="S655" i="46"/>
  <c r="Q655" i="46"/>
  <c r="P655" i="46"/>
  <c r="N655" i="46"/>
  <c r="M655" i="46"/>
  <c r="L655" i="46"/>
  <c r="K655" i="46"/>
  <c r="J655" i="46"/>
  <c r="I655" i="46"/>
  <c r="H655" i="46"/>
  <c r="G655" i="46"/>
  <c r="C655" i="46"/>
  <c r="A655" i="46" s="1"/>
  <c r="B655" i="46"/>
  <c r="AT654" i="46"/>
  <c r="AS654" i="46"/>
  <c r="AR654" i="46"/>
  <c r="AQ654" i="46"/>
  <c r="AP654" i="46"/>
  <c r="AO654" i="46"/>
  <c r="AN654" i="46"/>
  <c r="AL654" i="46"/>
  <c r="AK654" i="46"/>
  <c r="AJ654" i="46"/>
  <c r="AI654" i="46"/>
  <c r="AH654" i="46"/>
  <c r="AG654" i="46"/>
  <c r="AF654" i="46"/>
  <c r="AE654" i="46"/>
  <c r="AA654" i="46"/>
  <c r="Z654" i="46"/>
  <c r="Y654" i="46"/>
  <c r="W654" i="46"/>
  <c r="V654" i="46"/>
  <c r="U654" i="46"/>
  <c r="T654" i="46"/>
  <c r="S654" i="46"/>
  <c r="Q654" i="46"/>
  <c r="P654" i="46"/>
  <c r="N654" i="46"/>
  <c r="M654" i="46"/>
  <c r="L654" i="46"/>
  <c r="K654" i="46"/>
  <c r="J654" i="46"/>
  <c r="I654" i="46"/>
  <c r="H654" i="46"/>
  <c r="G654" i="46"/>
  <c r="C654" i="46"/>
  <c r="A654" i="46" s="1"/>
  <c r="B654" i="46"/>
  <c r="AT653" i="46"/>
  <c r="AS653" i="46"/>
  <c r="AR653" i="46"/>
  <c r="AQ653" i="46"/>
  <c r="AP653" i="46"/>
  <c r="AO653" i="46"/>
  <c r="AN653" i="46"/>
  <c r="AL653" i="46"/>
  <c r="AK653" i="46"/>
  <c r="AJ653" i="46"/>
  <c r="AI653" i="46"/>
  <c r="AH653" i="46"/>
  <c r="AG653" i="46"/>
  <c r="AF653" i="46"/>
  <c r="AE653" i="46"/>
  <c r="AA653" i="46"/>
  <c r="Z653" i="46"/>
  <c r="Y653" i="46"/>
  <c r="W653" i="46"/>
  <c r="V653" i="46"/>
  <c r="U653" i="46"/>
  <c r="T653" i="46"/>
  <c r="S653" i="46"/>
  <c r="Q653" i="46"/>
  <c r="P653" i="46"/>
  <c r="N653" i="46"/>
  <c r="M653" i="46"/>
  <c r="L653" i="46"/>
  <c r="K653" i="46"/>
  <c r="J653" i="46"/>
  <c r="I653" i="46"/>
  <c r="H653" i="46"/>
  <c r="G653" i="46"/>
  <c r="C653" i="46"/>
  <c r="B653" i="46"/>
  <c r="A653" i="46"/>
  <c r="AT652" i="46"/>
  <c r="AS652" i="46"/>
  <c r="AR652" i="46"/>
  <c r="AQ652" i="46"/>
  <c r="AP652" i="46"/>
  <c r="AO652" i="46"/>
  <c r="AN652" i="46"/>
  <c r="AL652" i="46"/>
  <c r="AK652" i="46"/>
  <c r="AJ652" i="46"/>
  <c r="AI652" i="46"/>
  <c r="AH652" i="46"/>
  <c r="AG652" i="46"/>
  <c r="AF652" i="46"/>
  <c r="AE652" i="46"/>
  <c r="AA652" i="46"/>
  <c r="Z652" i="46"/>
  <c r="Y652" i="46"/>
  <c r="W652" i="46"/>
  <c r="V652" i="46"/>
  <c r="U652" i="46"/>
  <c r="T652" i="46"/>
  <c r="S652" i="46"/>
  <c r="Q652" i="46"/>
  <c r="P652" i="46"/>
  <c r="N652" i="46"/>
  <c r="M652" i="46"/>
  <c r="L652" i="46"/>
  <c r="K652" i="46"/>
  <c r="J652" i="46"/>
  <c r="I652" i="46"/>
  <c r="H652" i="46"/>
  <c r="G652" i="46"/>
  <c r="C652" i="46"/>
  <c r="A652" i="46" s="1"/>
  <c r="B652" i="46"/>
  <c r="AT651" i="46"/>
  <c r="AS651" i="46"/>
  <c r="AR651" i="46"/>
  <c r="AQ651" i="46"/>
  <c r="AP651" i="46"/>
  <c r="AO651" i="46"/>
  <c r="AN651" i="46"/>
  <c r="AL651" i="46"/>
  <c r="AK651" i="46"/>
  <c r="AJ651" i="46"/>
  <c r="AI651" i="46"/>
  <c r="AH651" i="46"/>
  <c r="AG651" i="46"/>
  <c r="AF651" i="46"/>
  <c r="AE651" i="46"/>
  <c r="AA651" i="46"/>
  <c r="Z651" i="46"/>
  <c r="Y651" i="46"/>
  <c r="W651" i="46"/>
  <c r="V651" i="46"/>
  <c r="U651" i="46"/>
  <c r="T651" i="46"/>
  <c r="S651" i="46"/>
  <c r="Q651" i="46"/>
  <c r="P651" i="46"/>
  <c r="N651" i="46"/>
  <c r="M651" i="46"/>
  <c r="L651" i="46"/>
  <c r="K651" i="46"/>
  <c r="J651" i="46"/>
  <c r="I651" i="46"/>
  <c r="H651" i="46"/>
  <c r="G651" i="46"/>
  <c r="C651" i="46"/>
  <c r="A651" i="46" s="1"/>
  <c r="B651" i="46"/>
  <c r="AT650" i="46"/>
  <c r="AS650" i="46"/>
  <c r="AR650" i="46"/>
  <c r="AQ650" i="46"/>
  <c r="AP650" i="46"/>
  <c r="AO650" i="46"/>
  <c r="AN650" i="46"/>
  <c r="AL650" i="46"/>
  <c r="AK650" i="46"/>
  <c r="AJ650" i="46"/>
  <c r="AI650" i="46"/>
  <c r="AH650" i="46"/>
  <c r="AG650" i="46"/>
  <c r="AF650" i="46"/>
  <c r="AE650" i="46"/>
  <c r="AA650" i="46"/>
  <c r="Z650" i="46"/>
  <c r="Y650" i="46"/>
  <c r="W650" i="46"/>
  <c r="V650" i="46"/>
  <c r="U650" i="46"/>
  <c r="T650" i="46"/>
  <c r="S650" i="46"/>
  <c r="Q650" i="46"/>
  <c r="P650" i="46"/>
  <c r="N650" i="46"/>
  <c r="M650" i="46"/>
  <c r="L650" i="46"/>
  <c r="K650" i="46"/>
  <c r="J650" i="46"/>
  <c r="I650" i="46"/>
  <c r="H650" i="46"/>
  <c r="G650" i="46"/>
  <c r="C650" i="46"/>
  <c r="A650" i="46" s="1"/>
  <c r="B650" i="46"/>
  <c r="AT649" i="46"/>
  <c r="AS649" i="46"/>
  <c r="AR649" i="46"/>
  <c r="AQ649" i="46"/>
  <c r="AP649" i="46"/>
  <c r="AO649" i="46"/>
  <c r="AN649" i="46"/>
  <c r="AL649" i="46"/>
  <c r="AK649" i="46"/>
  <c r="AJ649" i="46"/>
  <c r="AI649" i="46"/>
  <c r="AH649" i="46"/>
  <c r="AG649" i="46"/>
  <c r="AF649" i="46"/>
  <c r="AE649" i="46"/>
  <c r="AA649" i="46"/>
  <c r="Z649" i="46"/>
  <c r="Y649" i="46"/>
  <c r="W649" i="46"/>
  <c r="V649" i="46"/>
  <c r="U649" i="46"/>
  <c r="T649" i="46"/>
  <c r="S649" i="46"/>
  <c r="Q649" i="46"/>
  <c r="P649" i="46"/>
  <c r="N649" i="46"/>
  <c r="M649" i="46"/>
  <c r="L649" i="46"/>
  <c r="K649" i="46"/>
  <c r="J649" i="46"/>
  <c r="I649" i="46"/>
  <c r="H649" i="46"/>
  <c r="G649" i="46"/>
  <c r="C649" i="46"/>
  <c r="B649" i="46"/>
  <c r="A649" i="46"/>
  <c r="AT648" i="46"/>
  <c r="AS648" i="46"/>
  <c r="AR648" i="46"/>
  <c r="AQ648" i="46"/>
  <c r="AP648" i="46"/>
  <c r="AO648" i="46"/>
  <c r="AN648" i="46"/>
  <c r="AL648" i="46"/>
  <c r="AK648" i="46"/>
  <c r="AJ648" i="46"/>
  <c r="AI648" i="46"/>
  <c r="AH648" i="46"/>
  <c r="AG648" i="46"/>
  <c r="AF648" i="46"/>
  <c r="AE648" i="46"/>
  <c r="AA648" i="46"/>
  <c r="Z648" i="46"/>
  <c r="Y648" i="46"/>
  <c r="W648" i="46"/>
  <c r="V648" i="46"/>
  <c r="U648" i="46"/>
  <c r="T648" i="46"/>
  <c r="S648" i="46"/>
  <c r="Q648" i="46"/>
  <c r="P648" i="46"/>
  <c r="N648" i="46"/>
  <c r="M648" i="46"/>
  <c r="L648" i="46"/>
  <c r="K648" i="46"/>
  <c r="J648" i="46"/>
  <c r="I648" i="46"/>
  <c r="H648" i="46"/>
  <c r="G648" i="46"/>
  <c r="C648" i="46"/>
  <c r="A648" i="46" s="1"/>
  <c r="B648" i="46"/>
  <c r="AT647" i="46"/>
  <c r="AS647" i="46"/>
  <c r="AR647" i="46"/>
  <c r="AQ647" i="46"/>
  <c r="AP647" i="46"/>
  <c r="AO647" i="46"/>
  <c r="AN647" i="46"/>
  <c r="AL647" i="46"/>
  <c r="AK647" i="46"/>
  <c r="AJ647" i="46"/>
  <c r="AI647" i="46"/>
  <c r="AH647" i="46"/>
  <c r="AG647" i="46"/>
  <c r="AF647" i="46"/>
  <c r="AE647" i="46"/>
  <c r="AA647" i="46"/>
  <c r="Z647" i="46"/>
  <c r="Y647" i="46"/>
  <c r="W647" i="46"/>
  <c r="V647" i="46"/>
  <c r="U647" i="46"/>
  <c r="T647" i="46"/>
  <c r="S647" i="46"/>
  <c r="Q647" i="46"/>
  <c r="P647" i="46"/>
  <c r="N647" i="46"/>
  <c r="M647" i="46"/>
  <c r="L647" i="46"/>
  <c r="K647" i="46"/>
  <c r="J647" i="46"/>
  <c r="I647" i="46"/>
  <c r="H647" i="46"/>
  <c r="G647" i="46"/>
  <c r="C647" i="46"/>
  <c r="A647" i="46" s="1"/>
  <c r="B647" i="46"/>
  <c r="AT646" i="46"/>
  <c r="AS646" i="46"/>
  <c r="AR646" i="46"/>
  <c r="AQ646" i="46"/>
  <c r="AP646" i="46"/>
  <c r="AO646" i="46"/>
  <c r="AN646" i="46"/>
  <c r="AL646" i="46"/>
  <c r="AK646" i="46"/>
  <c r="AJ646" i="46"/>
  <c r="AI646" i="46"/>
  <c r="AH646" i="46"/>
  <c r="AG646" i="46"/>
  <c r="AF646" i="46"/>
  <c r="AE646" i="46"/>
  <c r="AA646" i="46"/>
  <c r="Z646" i="46"/>
  <c r="Y646" i="46"/>
  <c r="W646" i="46"/>
  <c r="V646" i="46"/>
  <c r="U646" i="46"/>
  <c r="T646" i="46"/>
  <c r="S646" i="46"/>
  <c r="Q646" i="46"/>
  <c r="P646" i="46"/>
  <c r="N646" i="46"/>
  <c r="M646" i="46"/>
  <c r="L646" i="46"/>
  <c r="K646" i="46"/>
  <c r="J646" i="46"/>
  <c r="I646" i="46"/>
  <c r="H646" i="46"/>
  <c r="G646" i="46"/>
  <c r="C646" i="46"/>
  <c r="A646" i="46" s="1"/>
  <c r="B646" i="46"/>
  <c r="AT645" i="46"/>
  <c r="AS645" i="46"/>
  <c r="AR645" i="46"/>
  <c r="AQ645" i="46"/>
  <c r="AP645" i="46"/>
  <c r="AO645" i="46"/>
  <c r="AN645" i="46"/>
  <c r="AL645" i="46"/>
  <c r="AK645" i="46"/>
  <c r="AJ645" i="46"/>
  <c r="AI645" i="46"/>
  <c r="AH645" i="46"/>
  <c r="AG645" i="46"/>
  <c r="AF645" i="46"/>
  <c r="AE645" i="46"/>
  <c r="AA645" i="46"/>
  <c r="Z645" i="46"/>
  <c r="Y645" i="46"/>
  <c r="W645" i="46"/>
  <c r="V645" i="46"/>
  <c r="U645" i="46"/>
  <c r="T645" i="46"/>
  <c r="S645" i="46"/>
  <c r="Q645" i="46"/>
  <c r="P645" i="46"/>
  <c r="N645" i="46"/>
  <c r="M645" i="46"/>
  <c r="L645" i="46"/>
  <c r="K645" i="46"/>
  <c r="J645" i="46"/>
  <c r="I645" i="46"/>
  <c r="H645" i="46"/>
  <c r="G645" i="46"/>
  <c r="C645" i="46"/>
  <c r="B645" i="46"/>
  <c r="A645" i="46"/>
  <c r="AT644" i="46"/>
  <c r="AS644" i="46"/>
  <c r="AR644" i="46"/>
  <c r="AQ644" i="46"/>
  <c r="AP644" i="46"/>
  <c r="AO644" i="46"/>
  <c r="AN644" i="46"/>
  <c r="AL644" i="46"/>
  <c r="AK644" i="46"/>
  <c r="AJ644" i="46"/>
  <c r="AI644" i="46"/>
  <c r="AH644" i="46"/>
  <c r="AG644" i="46"/>
  <c r="AF644" i="46"/>
  <c r="AE644" i="46"/>
  <c r="AA644" i="46"/>
  <c r="Z644" i="46"/>
  <c r="Y644" i="46"/>
  <c r="W644" i="46"/>
  <c r="V644" i="46"/>
  <c r="U644" i="46"/>
  <c r="T644" i="46"/>
  <c r="S644" i="46"/>
  <c r="Q644" i="46"/>
  <c r="P644" i="46"/>
  <c r="N644" i="46"/>
  <c r="M644" i="46"/>
  <c r="L644" i="46"/>
  <c r="K644" i="46"/>
  <c r="J644" i="46"/>
  <c r="I644" i="46"/>
  <c r="H644" i="46"/>
  <c r="G644" i="46"/>
  <c r="C644" i="46"/>
  <c r="A644" i="46" s="1"/>
  <c r="B644" i="46"/>
  <c r="AT643" i="46"/>
  <c r="AS643" i="46"/>
  <c r="AR643" i="46"/>
  <c r="AQ643" i="46"/>
  <c r="AP643" i="46"/>
  <c r="AO643" i="46"/>
  <c r="AN643" i="46"/>
  <c r="AL643" i="46"/>
  <c r="AK643" i="46"/>
  <c r="AJ643" i="46"/>
  <c r="AI643" i="46"/>
  <c r="AH643" i="46"/>
  <c r="AG643" i="46"/>
  <c r="AF643" i="46"/>
  <c r="AE643" i="46"/>
  <c r="AA643" i="46"/>
  <c r="Z643" i="46"/>
  <c r="Y643" i="46"/>
  <c r="W643" i="46"/>
  <c r="V643" i="46"/>
  <c r="U643" i="46"/>
  <c r="T643" i="46"/>
  <c r="S643" i="46"/>
  <c r="Q643" i="46"/>
  <c r="P643" i="46"/>
  <c r="N643" i="46"/>
  <c r="M643" i="46"/>
  <c r="L643" i="46"/>
  <c r="K643" i="46"/>
  <c r="J643" i="46"/>
  <c r="I643" i="46"/>
  <c r="H643" i="46"/>
  <c r="G643" i="46"/>
  <c r="C643" i="46"/>
  <c r="A643" i="46" s="1"/>
  <c r="B643" i="46"/>
  <c r="AT642" i="46"/>
  <c r="AS642" i="46"/>
  <c r="AR642" i="46"/>
  <c r="AQ642" i="46"/>
  <c r="AP642" i="46"/>
  <c r="AO642" i="46"/>
  <c r="AN642" i="46"/>
  <c r="AL642" i="46"/>
  <c r="AK642" i="46"/>
  <c r="AJ642" i="46"/>
  <c r="AI642" i="46"/>
  <c r="AH642" i="46"/>
  <c r="AG642" i="46"/>
  <c r="AF642" i="46"/>
  <c r="AE642" i="46"/>
  <c r="AA642" i="46"/>
  <c r="Z642" i="46"/>
  <c r="Y642" i="46"/>
  <c r="W642" i="46"/>
  <c r="V642" i="46"/>
  <c r="U642" i="46"/>
  <c r="T642" i="46"/>
  <c r="S642" i="46"/>
  <c r="Q642" i="46"/>
  <c r="P642" i="46"/>
  <c r="N642" i="46"/>
  <c r="M642" i="46"/>
  <c r="L642" i="46"/>
  <c r="K642" i="46"/>
  <c r="J642" i="46"/>
  <c r="I642" i="46"/>
  <c r="H642" i="46"/>
  <c r="G642" i="46"/>
  <c r="C642" i="46"/>
  <c r="A642" i="46" s="1"/>
  <c r="B642" i="46"/>
  <c r="AT641" i="46"/>
  <c r="AS641" i="46"/>
  <c r="AR641" i="46"/>
  <c r="AQ641" i="46"/>
  <c r="AP641" i="46"/>
  <c r="AO641" i="46"/>
  <c r="AN641" i="46"/>
  <c r="AL641" i="46"/>
  <c r="AK641" i="46"/>
  <c r="AJ641" i="46"/>
  <c r="AI641" i="46"/>
  <c r="AH641" i="46"/>
  <c r="AG641" i="46"/>
  <c r="AF641" i="46"/>
  <c r="AE641" i="46"/>
  <c r="AA641" i="46"/>
  <c r="Z641" i="46"/>
  <c r="Y641" i="46"/>
  <c r="W641" i="46"/>
  <c r="V641" i="46"/>
  <c r="U641" i="46"/>
  <c r="T641" i="46"/>
  <c r="S641" i="46"/>
  <c r="Q641" i="46"/>
  <c r="P641" i="46"/>
  <c r="N641" i="46"/>
  <c r="M641" i="46"/>
  <c r="L641" i="46"/>
  <c r="K641" i="46"/>
  <c r="J641" i="46"/>
  <c r="I641" i="46"/>
  <c r="H641" i="46"/>
  <c r="G641" i="46"/>
  <c r="C641" i="46"/>
  <c r="B641" i="46"/>
  <c r="A641" i="46"/>
  <c r="AT640" i="46"/>
  <c r="AS640" i="46"/>
  <c r="AR640" i="46"/>
  <c r="AQ640" i="46"/>
  <c r="AP640" i="46"/>
  <c r="AO640" i="46"/>
  <c r="AN640" i="46"/>
  <c r="AL640" i="46"/>
  <c r="AK640" i="46"/>
  <c r="AJ640" i="46"/>
  <c r="AI640" i="46"/>
  <c r="AH640" i="46"/>
  <c r="AG640" i="46"/>
  <c r="AF640" i="46"/>
  <c r="AE640" i="46"/>
  <c r="AA640" i="46"/>
  <c r="Z640" i="46"/>
  <c r="Y640" i="46"/>
  <c r="W640" i="46"/>
  <c r="V640" i="46"/>
  <c r="U640" i="46"/>
  <c r="T640" i="46"/>
  <c r="S640" i="46"/>
  <c r="Q640" i="46"/>
  <c r="P640" i="46"/>
  <c r="N640" i="46"/>
  <c r="M640" i="46"/>
  <c r="L640" i="46"/>
  <c r="K640" i="46"/>
  <c r="J640" i="46"/>
  <c r="I640" i="46"/>
  <c r="H640" i="46"/>
  <c r="G640" i="46"/>
  <c r="C640" i="46"/>
  <c r="A640" i="46" s="1"/>
  <c r="B640" i="46"/>
  <c r="AT639" i="46"/>
  <c r="AS639" i="46"/>
  <c r="AR639" i="46"/>
  <c r="AQ639" i="46"/>
  <c r="AP639" i="46"/>
  <c r="AO639" i="46"/>
  <c r="AN639" i="46"/>
  <c r="AL639" i="46"/>
  <c r="AK639" i="46"/>
  <c r="AJ639" i="46"/>
  <c r="AI639" i="46"/>
  <c r="AH639" i="46"/>
  <c r="AG639" i="46"/>
  <c r="AF639" i="46"/>
  <c r="AE639" i="46"/>
  <c r="AA639" i="46"/>
  <c r="Z639" i="46"/>
  <c r="Y639" i="46"/>
  <c r="W639" i="46"/>
  <c r="V639" i="46"/>
  <c r="U639" i="46"/>
  <c r="T639" i="46"/>
  <c r="S639" i="46"/>
  <c r="Q639" i="46"/>
  <c r="P639" i="46"/>
  <c r="N639" i="46"/>
  <c r="M639" i="46"/>
  <c r="L639" i="46"/>
  <c r="K639" i="46"/>
  <c r="J639" i="46"/>
  <c r="I639" i="46"/>
  <c r="H639" i="46"/>
  <c r="G639" i="46"/>
  <c r="C639" i="46"/>
  <c r="A639" i="46" s="1"/>
  <c r="B639" i="46"/>
  <c r="AT638" i="46"/>
  <c r="AS638" i="46"/>
  <c r="AR638" i="46"/>
  <c r="AQ638" i="46"/>
  <c r="AP638" i="46"/>
  <c r="AO638" i="46"/>
  <c r="AN638" i="46"/>
  <c r="AL638" i="46"/>
  <c r="AK638" i="46"/>
  <c r="AJ638" i="46"/>
  <c r="AI638" i="46"/>
  <c r="AH638" i="46"/>
  <c r="AG638" i="46"/>
  <c r="AF638" i="46"/>
  <c r="AE638" i="46"/>
  <c r="AA638" i="46"/>
  <c r="Z638" i="46"/>
  <c r="Y638" i="46"/>
  <c r="W638" i="46"/>
  <c r="V638" i="46"/>
  <c r="U638" i="46"/>
  <c r="T638" i="46"/>
  <c r="S638" i="46"/>
  <c r="Q638" i="46"/>
  <c r="P638" i="46"/>
  <c r="N638" i="46"/>
  <c r="M638" i="46"/>
  <c r="L638" i="46"/>
  <c r="K638" i="46"/>
  <c r="J638" i="46"/>
  <c r="I638" i="46"/>
  <c r="H638" i="46"/>
  <c r="G638" i="46"/>
  <c r="C638" i="46"/>
  <c r="A638" i="46" s="1"/>
  <c r="B638" i="46"/>
  <c r="AT637" i="46"/>
  <c r="AS637" i="46"/>
  <c r="AR637" i="46"/>
  <c r="AQ637" i="46"/>
  <c r="AP637" i="46"/>
  <c r="AO637" i="46"/>
  <c r="AN637" i="46"/>
  <c r="AL637" i="46"/>
  <c r="AK637" i="46"/>
  <c r="AJ637" i="46"/>
  <c r="AI637" i="46"/>
  <c r="AH637" i="46"/>
  <c r="AG637" i="46"/>
  <c r="AF637" i="46"/>
  <c r="AE637" i="46"/>
  <c r="AA637" i="46"/>
  <c r="Z637" i="46"/>
  <c r="Y637" i="46"/>
  <c r="W637" i="46"/>
  <c r="V637" i="46"/>
  <c r="U637" i="46"/>
  <c r="T637" i="46"/>
  <c r="S637" i="46"/>
  <c r="Q637" i="46"/>
  <c r="P637" i="46"/>
  <c r="N637" i="46"/>
  <c r="M637" i="46"/>
  <c r="L637" i="46"/>
  <c r="K637" i="46"/>
  <c r="J637" i="46"/>
  <c r="I637" i="46"/>
  <c r="H637" i="46"/>
  <c r="G637" i="46"/>
  <c r="C637" i="46"/>
  <c r="B637" i="46"/>
  <c r="A637" i="46"/>
  <c r="AT636" i="46"/>
  <c r="AS636" i="46"/>
  <c r="AR636" i="46"/>
  <c r="AQ636" i="46"/>
  <c r="AP636" i="46"/>
  <c r="AO636" i="46"/>
  <c r="AN636" i="46"/>
  <c r="AL636" i="46"/>
  <c r="AK636" i="46"/>
  <c r="AJ636" i="46"/>
  <c r="AI636" i="46"/>
  <c r="AH636" i="46"/>
  <c r="AG636" i="46"/>
  <c r="AF636" i="46"/>
  <c r="AE636" i="46"/>
  <c r="AA636" i="46"/>
  <c r="Z636" i="46"/>
  <c r="Y636" i="46"/>
  <c r="W636" i="46"/>
  <c r="V636" i="46"/>
  <c r="U636" i="46"/>
  <c r="T636" i="46"/>
  <c r="S636" i="46"/>
  <c r="Q636" i="46"/>
  <c r="P636" i="46"/>
  <c r="N636" i="46"/>
  <c r="M636" i="46"/>
  <c r="L636" i="46"/>
  <c r="K636" i="46"/>
  <c r="J636" i="46"/>
  <c r="I636" i="46"/>
  <c r="H636" i="46"/>
  <c r="G636" i="46"/>
  <c r="C636" i="46"/>
  <c r="A636" i="46" s="1"/>
  <c r="B636" i="46"/>
  <c r="AT635" i="46"/>
  <c r="AS635" i="46"/>
  <c r="AR635" i="46"/>
  <c r="AQ635" i="46"/>
  <c r="AP635" i="46"/>
  <c r="AO635" i="46"/>
  <c r="AN635" i="46"/>
  <c r="AL635" i="46"/>
  <c r="AK635" i="46"/>
  <c r="AJ635" i="46"/>
  <c r="AI635" i="46"/>
  <c r="AH635" i="46"/>
  <c r="AG635" i="46"/>
  <c r="AF635" i="46"/>
  <c r="AE635" i="46"/>
  <c r="AA635" i="46"/>
  <c r="Z635" i="46"/>
  <c r="Y635" i="46"/>
  <c r="W635" i="46"/>
  <c r="V635" i="46"/>
  <c r="U635" i="46"/>
  <c r="T635" i="46"/>
  <c r="S635" i="46"/>
  <c r="Q635" i="46"/>
  <c r="P635" i="46"/>
  <c r="N635" i="46"/>
  <c r="M635" i="46"/>
  <c r="L635" i="46"/>
  <c r="K635" i="46"/>
  <c r="J635" i="46"/>
  <c r="I635" i="46"/>
  <c r="H635" i="46"/>
  <c r="G635" i="46"/>
  <c r="C635" i="46"/>
  <c r="A635" i="46" s="1"/>
  <c r="B635" i="46"/>
  <c r="AT634" i="46"/>
  <c r="AS634" i="46"/>
  <c r="AR634" i="46"/>
  <c r="AQ634" i="46"/>
  <c r="AP634" i="46"/>
  <c r="AO634" i="46"/>
  <c r="AN634" i="46"/>
  <c r="AL634" i="46"/>
  <c r="AK634" i="46"/>
  <c r="AJ634" i="46"/>
  <c r="AI634" i="46"/>
  <c r="AH634" i="46"/>
  <c r="AG634" i="46"/>
  <c r="AF634" i="46"/>
  <c r="AE634" i="46"/>
  <c r="AA634" i="46"/>
  <c r="Z634" i="46"/>
  <c r="Y634" i="46"/>
  <c r="W634" i="46"/>
  <c r="V634" i="46"/>
  <c r="U634" i="46"/>
  <c r="T634" i="46"/>
  <c r="S634" i="46"/>
  <c r="Q634" i="46"/>
  <c r="P634" i="46"/>
  <c r="N634" i="46"/>
  <c r="M634" i="46"/>
  <c r="L634" i="46"/>
  <c r="K634" i="46"/>
  <c r="J634" i="46"/>
  <c r="I634" i="46"/>
  <c r="H634" i="46"/>
  <c r="G634" i="46"/>
  <c r="C634" i="46"/>
  <c r="A634" i="46" s="1"/>
  <c r="B634" i="46"/>
  <c r="AT633" i="46"/>
  <c r="AS633" i="46"/>
  <c r="AR633" i="46"/>
  <c r="AQ633" i="46"/>
  <c r="AP633" i="46"/>
  <c r="AO633" i="46"/>
  <c r="AN633" i="46"/>
  <c r="AL633" i="46"/>
  <c r="AK633" i="46"/>
  <c r="AJ633" i="46"/>
  <c r="AI633" i="46"/>
  <c r="AH633" i="46"/>
  <c r="AG633" i="46"/>
  <c r="AF633" i="46"/>
  <c r="AE633" i="46"/>
  <c r="AA633" i="46"/>
  <c r="Z633" i="46"/>
  <c r="Y633" i="46"/>
  <c r="W633" i="46"/>
  <c r="V633" i="46"/>
  <c r="U633" i="46"/>
  <c r="T633" i="46"/>
  <c r="S633" i="46"/>
  <c r="Q633" i="46"/>
  <c r="P633" i="46"/>
  <c r="N633" i="46"/>
  <c r="M633" i="46"/>
  <c r="L633" i="46"/>
  <c r="K633" i="46"/>
  <c r="J633" i="46"/>
  <c r="I633" i="46"/>
  <c r="H633" i="46"/>
  <c r="G633" i="46"/>
  <c r="C633" i="46"/>
  <c r="B633" i="46"/>
  <c r="A633" i="46"/>
  <c r="AT632" i="46"/>
  <c r="AS632" i="46"/>
  <c r="AR632" i="46"/>
  <c r="AQ632" i="46"/>
  <c r="AP632" i="46"/>
  <c r="AO632" i="46"/>
  <c r="AN632" i="46"/>
  <c r="AL632" i="46"/>
  <c r="AK632" i="46"/>
  <c r="AJ632" i="46"/>
  <c r="AI632" i="46"/>
  <c r="AH632" i="46"/>
  <c r="AG632" i="46"/>
  <c r="AF632" i="46"/>
  <c r="AE632" i="46"/>
  <c r="AA632" i="46"/>
  <c r="Z632" i="46"/>
  <c r="Y632" i="46"/>
  <c r="W632" i="46"/>
  <c r="V632" i="46"/>
  <c r="U632" i="46"/>
  <c r="T632" i="46"/>
  <c r="S632" i="46"/>
  <c r="Q632" i="46"/>
  <c r="P632" i="46"/>
  <c r="N632" i="46"/>
  <c r="M632" i="46"/>
  <c r="L632" i="46"/>
  <c r="K632" i="46"/>
  <c r="J632" i="46"/>
  <c r="I632" i="46"/>
  <c r="H632" i="46"/>
  <c r="G632" i="46"/>
  <c r="C632" i="46"/>
  <c r="A632" i="46" s="1"/>
  <c r="B632" i="46"/>
  <c r="AT631" i="46"/>
  <c r="AS631" i="46"/>
  <c r="AR631" i="46"/>
  <c r="AQ631" i="46"/>
  <c r="AP631" i="46"/>
  <c r="AO631" i="46"/>
  <c r="AN631" i="46"/>
  <c r="AL631" i="46"/>
  <c r="AK631" i="46"/>
  <c r="AJ631" i="46"/>
  <c r="AI631" i="46"/>
  <c r="AH631" i="46"/>
  <c r="AG631" i="46"/>
  <c r="AF631" i="46"/>
  <c r="AE631" i="46"/>
  <c r="AA631" i="46"/>
  <c r="Z631" i="46"/>
  <c r="Y631" i="46"/>
  <c r="W631" i="46"/>
  <c r="V631" i="46"/>
  <c r="U631" i="46"/>
  <c r="T631" i="46"/>
  <c r="S631" i="46"/>
  <c r="Q631" i="46"/>
  <c r="P631" i="46"/>
  <c r="N631" i="46"/>
  <c r="M631" i="46"/>
  <c r="L631" i="46"/>
  <c r="K631" i="46"/>
  <c r="J631" i="46"/>
  <c r="I631" i="46"/>
  <c r="H631" i="46"/>
  <c r="G631" i="46"/>
  <c r="C631" i="46"/>
  <c r="A631" i="46" s="1"/>
  <c r="B631" i="46"/>
  <c r="AT630" i="46"/>
  <c r="AS630" i="46"/>
  <c r="AR630" i="46"/>
  <c r="AQ630" i="46"/>
  <c r="AP630" i="46"/>
  <c r="AO630" i="46"/>
  <c r="AN630" i="46"/>
  <c r="AL630" i="46"/>
  <c r="AK630" i="46"/>
  <c r="AJ630" i="46"/>
  <c r="AI630" i="46"/>
  <c r="AH630" i="46"/>
  <c r="AG630" i="46"/>
  <c r="AF630" i="46"/>
  <c r="AE630" i="46"/>
  <c r="AA630" i="46"/>
  <c r="Z630" i="46"/>
  <c r="Y630" i="46"/>
  <c r="W630" i="46"/>
  <c r="V630" i="46"/>
  <c r="U630" i="46"/>
  <c r="T630" i="46"/>
  <c r="S630" i="46"/>
  <c r="Q630" i="46"/>
  <c r="P630" i="46"/>
  <c r="N630" i="46"/>
  <c r="M630" i="46"/>
  <c r="L630" i="46"/>
  <c r="K630" i="46"/>
  <c r="J630" i="46"/>
  <c r="I630" i="46"/>
  <c r="H630" i="46"/>
  <c r="G630" i="46"/>
  <c r="C630" i="46"/>
  <c r="A630" i="46" s="1"/>
  <c r="B630" i="46"/>
  <c r="AT629" i="46"/>
  <c r="AS629" i="46"/>
  <c r="AR629" i="46"/>
  <c r="AQ629" i="46"/>
  <c r="AP629" i="46"/>
  <c r="AO629" i="46"/>
  <c r="AN629" i="46"/>
  <c r="AL629" i="46"/>
  <c r="AK629" i="46"/>
  <c r="AJ629" i="46"/>
  <c r="AI629" i="46"/>
  <c r="AH629" i="46"/>
  <c r="AG629" i="46"/>
  <c r="AF629" i="46"/>
  <c r="AE629" i="46"/>
  <c r="AA629" i="46"/>
  <c r="Z629" i="46"/>
  <c r="Y629" i="46"/>
  <c r="W629" i="46"/>
  <c r="V629" i="46"/>
  <c r="U629" i="46"/>
  <c r="T629" i="46"/>
  <c r="S629" i="46"/>
  <c r="Q629" i="46"/>
  <c r="P629" i="46"/>
  <c r="N629" i="46"/>
  <c r="M629" i="46"/>
  <c r="L629" i="46"/>
  <c r="K629" i="46"/>
  <c r="J629" i="46"/>
  <c r="I629" i="46"/>
  <c r="H629" i="46"/>
  <c r="G629" i="46"/>
  <c r="C629" i="46"/>
  <c r="B629" i="46"/>
  <c r="A629" i="46"/>
  <c r="AT628" i="46"/>
  <c r="AS628" i="46"/>
  <c r="AR628" i="46"/>
  <c r="AQ628" i="46"/>
  <c r="AP628" i="46"/>
  <c r="AO628" i="46"/>
  <c r="AN628" i="46"/>
  <c r="AL628" i="46"/>
  <c r="AK628" i="46"/>
  <c r="AJ628" i="46"/>
  <c r="AI628" i="46"/>
  <c r="AH628" i="46"/>
  <c r="AG628" i="46"/>
  <c r="AF628" i="46"/>
  <c r="AE628" i="46"/>
  <c r="AA628" i="46"/>
  <c r="Z628" i="46"/>
  <c r="Y628" i="46"/>
  <c r="W628" i="46"/>
  <c r="V628" i="46"/>
  <c r="U628" i="46"/>
  <c r="T628" i="46"/>
  <c r="S628" i="46"/>
  <c r="Q628" i="46"/>
  <c r="P628" i="46"/>
  <c r="N628" i="46"/>
  <c r="M628" i="46"/>
  <c r="L628" i="46"/>
  <c r="K628" i="46"/>
  <c r="J628" i="46"/>
  <c r="I628" i="46"/>
  <c r="H628" i="46"/>
  <c r="G628" i="46"/>
  <c r="C628" i="46"/>
  <c r="A628" i="46" s="1"/>
  <c r="B628" i="46"/>
  <c r="AT627" i="46"/>
  <c r="AS627" i="46"/>
  <c r="AR627" i="46"/>
  <c r="AQ627" i="46"/>
  <c r="AP627" i="46"/>
  <c r="AO627" i="46"/>
  <c r="AN627" i="46"/>
  <c r="AL627" i="46"/>
  <c r="AK627" i="46"/>
  <c r="AJ627" i="46"/>
  <c r="AI627" i="46"/>
  <c r="AH627" i="46"/>
  <c r="AG627" i="46"/>
  <c r="AF627" i="46"/>
  <c r="AE627" i="46"/>
  <c r="AA627" i="46"/>
  <c r="Z627" i="46"/>
  <c r="Y627" i="46"/>
  <c r="W627" i="46"/>
  <c r="V627" i="46"/>
  <c r="U627" i="46"/>
  <c r="T627" i="46"/>
  <c r="S627" i="46"/>
  <c r="Q627" i="46"/>
  <c r="P627" i="46"/>
  <c r="N627" i="46"/>
  <c r="M627" i="46"/>
  <c r="L627" i="46"/>
  <c r="K627" i="46"/>
  <c r="J627" i="46"/>
  <c r="I627" i="46"/>
  <c r="H627" i="46"/>
  <c r="G627" i="46"/>
  <c r="C627" i="46"/>
  <c r="A627" i="46" s="1"/>
  <c r="B627" i="46"/>
  <c r="AT626" i="46"/>
  <c r="AS626" i="46"/>
  <c r="AR626" i="46"/>
  <c r="AQ626" i="46"/>
  <c r="AP626" i="46"/>
  <c r="AO626" i="46"/>
  <c r="AN626" i="46"/>
  <c r="AL626" i="46"/>
  <c r="AK626" i="46"/>
  <c r="AJ626" i="46"/>
  <c r="AI626" i="46"/>
  <c r="AH626" i="46"/>
  <c r="AG626" i="46"/>
  <c r="AF626" i="46"/>
  <c r="AE626" i="46"/>
  <c r="AA626" i="46"/>
  <c r="Z626" i="46"/>
  <c r="Y626" i="46"/>
  <c r="W626" i="46"/>
  <c r="V626" i="46"/>
  <c r="U626" i="46"/>
  <c r="T626" i="46"/>
  <c r="S626" i="46"/>
  <c r="Q626" i="46"/>
  <c r="P626" i="46"/>
  <c r="N626" i="46"/>
  <c r="M626" i="46"/>
  <c r="L626" i="46"/>
  <c r="K626" i="46"/>
  <c r="J626" i="46"/>
  <c r="I626" i="46"/>
  <c r="H626" i="46"/>
  <c r="G626" i="46"/>
  <c r="C626" i="46"/>
  <c r="A626" i="46" s="1"/>
  <c r="B626" i="46"/>
  <c r="AT625" i="46"/>
  <c r="AS625" i="46"/>
  <c r="AR625" i="46"/>
  <c r="AQ625" i="46"/>
  <c r="AP625" i="46"/>
  <c r="AO625" i="46"/>
  <c r="AN625" i="46"/>
  <c r="AL625" i="46"/>
  <c r="AK625" i="46"/>
  <c r="AJ625" i="46"/>
  <c r="AI625" i="46"/>
  <c r="AH625" i="46"/>
  <c r="AG625" i="46"/>
  <c r="AF625" i="46"/>
  <c r="AE625" i="46"/>
  <c r="AA625" i="46"/>
  <c r="Z625" i="46"/>
  <c r="Y625" i="46"/>
  <c r="W625" i="46"/>
  <c r="V625" i="46"/>
  <c r="U625" i="46"/>
  <c r="T625" i="46"/>
  <c r="S625" i="46"/>
  <c r="Q625" i="46"/>
  <c r="P625" i="46"/>
  <c r="N625" i="46"/>
  <c r="M625" i="46"/>
  <c r="L625" i="46"/>
  <c r="K625" i="46"/>
  <c r="J625" i="46"/>
  <c r="I625" i="46"/>
  <c r="H625" i="46"/>
  <c r="G625" i="46"/>
  <c r="C625" i="46"/>
  <c r="B625" i="46"/>
  <c r="A625" i="46"/>
  <c r="AT624" i="46"/>
  <c r="AS624" i="46"/>
  <c r="AR624" i="46"/>
  <c r="AQ624" i="46"/>
  <c r="AP624" i="46"/>
  <c r="AO624" i="46"/>
  <c r="AN624" i="46"/>
  <c r="AL624" i="46"/>
  <c r="AK624" i="46"/>
  <c r="AJ624" i="46"/>
  <c r="AI624" i="46"/>
  <c r="AH624" i="46"/>
  <c r="AG624" i="46"/>
  <c r="AF624" i="46"/>
  <c r="AE624" i="46"/>
  <c r="AA624" i="46"/>
  <c r="Z624" i="46"/>
  <c r="Y624" i="46"/>
  <c r="W624" i="46"/>
  <c r="V624" i="46"/>
  <c r="U624" i="46"/>
  <c r="T624" i="46"/>
  <c r="S624" i="46"/>
  <c r="Q624" i="46"/>
  <c r="P624" i="46"/>
  <c r="N624" i="46"/>
  <c r="M624" i="46"/>
  <c r="L624" i="46"/>
  <c r="K624" i="46"/>
  <c r="J624" i="46"/>
  <c r="I624" i="46"/>
  <c r="H624" i="46"/>
  <c r="G624" i="46"/>
  <c r="C624" i="46"/>
  <c r="A624" i="46" s="1"/>
  <c r="B624" i="46"/>
  <c r="AT623" i="46"/>
  <c r="AS623" i="46"/>
  <c r="AR623" i="46"/>
  <c r="AQ623" i="46"/>
  <c r="AP623" i="46"/>
  <c r="AO623" i="46"/>
  <c r="AN623" i="46"/>
  <c r="AL623" i="46"/>
  <c r="AK623" i="46"/>
  <c r="AJ623" i="46"/>
  <c r="AI623" i="46"/>
  <c r="AH623" i="46"/>
  <c r="AG623" i="46"/>
  <c r="AF623" i="46"/>
  <c r="AE623" i="46"/>
  <c r="AA623" i="46"/>
  <c r="Z623" i="46"/>
  <c r="Y623" i="46"/>
  <c r="W623" i="46"/>
  <c r="V623" i="46"/>
  <c r="U623" i="46"/>
  <c r="T623" i="46"/>
  <c r="S623" i="46"/>
  <c r="Q623" i="46"/>
  <c r="P623" i="46"/>
  <c r="N623" i="46"/>
  <c r="M623" i="46"/>
  <c r="L623" i="46"/>
  <c r="K623" i="46"/>
  <c r="J623" i="46"/>
  <c r="I623" i="46"/>
  <c r="H623" i="46"/>
  <c r="G623" i="46"/>
  <c r="C623" i="46"/>
  <c r="A623" i="46" s="1"/>
  <c r="B623" i="46"/>
  <c r="AT622" i="46"/>
  <c r="AS622" i="46"/>
  <c r="AR622" i="46"/>
  <c r="AQ622" i="46"/>
  <c r="AP622" i="46"/>
  <c r="AO622" i="46"/>
  <c r="AN622" i="46"/>
  <c r="AL622" i="46"/>
  <c r="AK622" i="46"/>
  <c r="AJ622" i="46"/>
  <c r="AI622" i="46"/>
  <c r="AH622" i="46"/>
  <c r="AG622" i="46"/>
  <c r="AF622" i="46"/>
  <c r="AE622" i="46"/>
  <c r="AA622" i="46"/>
  <c r="Z622" i="46"/>
  <c r="Y622" i="46"/>
  <c r="W622" i="46"/>
  <c r="V622" i="46"/>
  <c r="U622" i="46"/>
  <c r="T622" i="46"/>
  <c r="S622" i="46"/>
  <c r="Q622" i="46"/>
  <c r="P622" i="46"/>
  <c r="N622" i="46"/>
  <c r="M622" i="46"/>
  <c r="L622" i="46"/>
  <c r="K622" i="46"/>
  <c r="J622" i="46"/>
  <c r="I622" i="46"/>
  <c r="H622" i="46"/>
  <c r="G622" i="46"/>
  <c r="C622" i="46"/>
  <c r="A622" i="46" s="1"/>
  <c r="B622" i="46"/>
  <c r="AT621" i="46"/>
  <c r="AS621" i="46"/>
  <c r="AR621" i="46"/>
  <c r="AQ621" i="46"/>
  <c r="AP621" i="46"/>
  <c r="AO621" i="46"/>
  <c r="AN621" i="46"/>
  <c r="AL621" i="46"/>
  <c r="AK621" i="46"/>
  <c r="AJ621" i="46"/>
  <c r="AI621" i="46"/>
  <c r="AH621" i="46"/>
  <c r="AG621" i="46"/>
  <c r="AF621" i="46"/>
  <c r="AE621" i="46"/>
  <c r="AA621" i="46"/>
  <c r="Z621" i="46"/>
  <c r="Y621" i="46"/>
  <c r="W621" i="46"/>
  <c r="V621" i="46"/>
  <c r="U621" i="46"/>
  <c r="T621" i="46"/>
  <c r="S621" i="46"/>
  <c r="Q621" i="46"/>
  <c r="P621" i="46"/>
  <c r="N621" i="46"/>
  <c r="M621" i="46"/>
  <c r="L621" i="46"/>
  <c r="K621" i="46"/>
  <c r="J621" i="46"/>
  <c r="I621" i="46"/>
  <c r="H621" i="46"/>
  <c r="G621" i="46"/>
  <c r="C621" i="46"/>
  <c r="B621" i="46"/>
  <c r="A621" i="46"/>
  <c r="AT620" i="46"/>
  <c r="AS620" i="46"/>
  <c r="AR620" i="46"/>
  <c r="AQ620" i="46"/>
  <c r="AP620" i="46"/>
  <c r="AO620" i="46"/>
  <c r="AN620" i="46"/>
  <c r="AL620" i="46"/>
  <c r="AK620" i="46"/>
  <c r="AJ620" i="46"/>
  <c r="AI620" i="46"/>
  <c r="AH620" i="46"/>
  <c r="AG620" i="46"/>
  <c r="AF620" i="46"/>
  <c r="AE620" i="46"/>
  <c r="AA620" i="46"/>
  <c r="Z620" i="46"/>
  <c r="Y620" i="46"/>
  <c r="W620" i="46"/>
  <c r="V620" i="46"/>
  <c r="U620" i="46"/>
  <c r="T620" i="46"/>
  <c r="S620" i="46"/>
  <c r="Q620" i="46"/>
  <c r="P620" i="46"/>
  <c r="N620" i="46"/>
  <c r="M620" i="46"/>
  <c r="L620" i="46"/>
  <c r="K620" i="46"/>
  <c r="J620" i="46"/>
  <c r="I620" i="46"/>
  <c r="H620" i="46"/>
  <c r="G620" i="46"/>
  <c r="C620" i="46"/>
  <c r="A620" i="46" s="1"/>
  <c r="B620" i="46"/>
  <c r="AT619" i="46"/>
  <c r="AS619" i="46"/>
  <c r="AR619" i="46"/>
  <c r="AQ619" i="46"/>
  <c r="AP619" i="46"/>
  <c r="AO619" i="46"/>
  <c r="AN619" i="46"/>
  <c r="AL619" i="46"/>
  <c r="AK619" i="46"/>
  <c r="AJ619" i="46"/>
  <c r="AI619" i="46"/>
  <c r="AH619" i="46"/>
  <c r="AG619" i="46"/>
  <c r="AF619" i="46"/>
  <c r="AE619" i="46"/>
  <c r="AA619" i="46"/>
  <c r="Z619" i="46"/>
  <c r="Y619" i="46"/>
  <c r="W619" i="46"/>
  <c r="V619" i="46"/>
  <c r="U619" i="46"/>
  <c r="T619" i="46"/>
  <c r="S619" i="46"/>
  <c r="Q619" i="46"/>
  <c r="P619" i="46"/>
  <c r="N619" i="46"/>
  <c r="M619" i="46"/>
  <c r="L619" i="46"/>
  <c r="K619" i="46"/>
  <c r="J619" i="46"/>
  <c r="I619" i="46"/>
  <c r="H619" i="46"/>
  <c r="G619" i="46"/>
  <c r="C619" i="46"/>
  <c r="A619" i="46" s="1"/>
  <c r="B619" i="46"/>
  <c r="AT618" i="46"/>
  <c r="AS618" i="46"/>
  <c r="AR618" i="46"/>
  <c r="AQ618" i="46"/>
  <c r="AP618" i="46"/>
  <c r="AO618" i="46"/>
  <c r="AN618" i="46"/>
  <c r="AL618" i="46"/>
  <c r="AK618" i="46"/>
  <c r="AJ618" i="46"/>
  <c r="AI618" i="46"/>
  <c r="AH618" i="46"/>
  <c r="AG618" i="46"/>
  <c r="AF618" i="46"/>
  <c r="AE618" i="46"/>
  <c r="AA618" i="46"/>
  <c r="Z618" i="46"/>
  <c r="Y618" i="46"/>
  <c r="W618" i="46"/>
  <c r="V618" i="46"/>
  <c r="U618" i="46"/>
  <c r="T618" i="46"/>
  <c r="S618" i="46"/>
  <c r="Q618" i="46"/>
  <c r="P618" i="46"/>
  <c r="N618" i="46"/>
  <c r="M618" i="46"/>
  <c r="L618" i="46"/>
  <c r="K618" i="46"/>
  <c r="J618" i="46"/>
  <c r="I618" i="46"/>
  <c r="H618" i="46"/>
  <c r="G618" i="46"/>
  <c r="C618" i="46"/>
  <c r="A618" i="46" s="1"/>
  <c r="B618" i="46"/>
  <c r="AT617" i="46"/>
  <c r="AS617" i="46"/>
  <c r="AR617" i="46"/>
  <c r="AQ617" i="46"/>
  <c r="AP617" i="46"/>
  <c r="AO617" i="46"/>
  <c r="AN617" i="46"/>
  <c r="AL617" i="46"/>
  <c r="AK617" i="46"/>
  <c r="AJ617" i="46"/>
  <c r="AI617" i="46"/>
  <c r="AH617" i="46"/>
  <c r="AG617" i="46"/>
  <c r="AF617" i="46"/>
  <c r="AE617" i="46"/>
  <c r="AA617" i="46"/>
  <c r="Z617" i="46"/>
  <c r="Y617" i="46"/>
  <c r="W617" i="46"/>
  <c r="V617" i="46"/>
  <c r="U617" i="46"/>
  <c r="T617" i="46"/>
  <c r="S617" i="46"/>
  <c r="Q617" i="46"/>
  <c r="P617" i="46"/>
  <c r="N617" i="46"/>
  <c r="M617" i="46"/>
  <c r="L617" i="46"/>
  <c r="K617" i="46"/>
  <c r="J617" i="46"/>
  <c r="I617" i="46"/>
  <c r="H617" i="46"/>
  <c r="G617" i="46"/>
  <c r="C617" i="46"/>
  <c r="B617" i="46"/>
  <c r="A617" i="46"/>
  <c r="AT616" i="46"/>
  <c r="AS616" i="46"/>
  <c r="AR616" i="46"/>
  <c r="AQ616" i="46"/>
  <c r="AP616" i="46"/>
  <c r="AO616" i="46"/>
  <c r="AN616" i="46"/>
  <c r="AL616" i="46"/>
  <c r="AK616" i="46"/>
  <c r="AJ616" i="46"/>
  <c r="AI616" i="46"/>
  <c r="AH616" i="46"/>
  <c r="AG616" i="46"/>
  <c r="AF616" i="46"/>
  <c r="AE616" i="46"/>
  <c r="AA616" i="46"/>
  <c r="Z616" i="46"/>
  <c r="Y616" i="46"/>
  <c r="W616" i="46"/>
  <c r="V616" i="46"/>
  <c r="U616" i="46"/>
  <c r="T616" i="46"/>
  <c r="S616" i="46"/>
  <c r="Q616" i="46"/>
  <c r="P616" i="46"/>
  <c r="N616" i="46"/>
  <c r="M616" i="46"/>
  <c r="L616" i="46"/>
  <c r="K616" i="46"/>
  <c r="J616" i="46"/>
  <c r="I616" i="46"/>
  <c r="H616" i="46"/>
  <c r="G616" i="46"/>
  <c r="C616" i="46"/>
  <c r="A616" i="46" s="1"/>
  <c r="B616" i="46"/>
  <c r="AT615" i="46"/>
  <c r="AS615" i="46"/>
  <c r="AR615" i="46"/>
  <c r="AQ615" i="46"/>
  <c r="AP615" i="46"/>
  <c r="AO615" i="46"/>
  <c r="AN615" i="46"/>
  <c r="AL615" i="46"/>
  <c r="AK615" i="46"/>
  <c r="AJ615" i="46"/>
  <c r="AI615" i="46"/>
  <c r="AH615" i="46"/>
  <c r="AG615" i="46"/>
  <c r="AF615" i="46"/>
  <c r="AE615" i="46"/>
  <c r="AA615" i="46"/>
  <c r="Z615" i="46"/>
  <c r="Y615" i="46"/>
  <c r="W615" i="46"/>
  <c r="V615" i="46"/>
  <c r="U615" i="46"/>
  <c r="T615" i="46"/>
  <c r="S615" i="46"/>
  <c r="Q615" i="46"/>
  <c r="P615" i="46"/>
  <c r="N615" i="46"/>
  <c r="M615" i="46"/>
  <c r="L615" i="46"/>
  <c r="K615" i="46"/>
  <c r="J615" i="46"/>
  <c r="I615" i="46"/>
  <c r="H615" i="46"/>
  <c r="G615" i="46"/>
  <c r="C615" i="46"/>
  <c r="A615" i="46" s="1"/>
  <c r="B615" i="46"/>
  <c r="AT614" i="46"/>
  <c r="AS614" i="46"/>
  <c r="AR614" i="46"/>
  <c r="AQ614" i="46"/>
  <c r="AP614" i="46"/>
  <c r="AO614" i="46"/>
  <c r="AN614" i="46"/>
  <c r="AL614" i="46"/>
  <c r="AK614" i="46"/>
  <c r="AJ614" i="46"/>
  <c r="AI614" i="46"/>
  <c r="AH614" i="46"/>
  <c r="AG614" i="46"/>
  <c r="AF614" i="46"/>
  <c r="AE614" i="46"/>
  <c r="AA614" i="46"/>
  <c r="Z614" i="46"/>
  <c r="Y614" i="46"/>
  <c r="W614" i="46"/>
  <c r="V614" i="46"/>
  <c r="U614" i="46"/>
  <c r="T614" i="46"/>
  <c r="S614" i="46"/>
  <c r="Q614" i="46"/>
  <c r="P614" i="46"/>
  <c r="N614" i="46"/>
  <c r="M614" i="46"/>
  <c r="L614" i="46"/>
  <c r="K614" i="46"/>
  <c r="J614" i="46"/>
  <c r="I614" i="46"/>
  <c r="H614" i="46"/>
  <c r="G614" i="46"/>
  <c r="C614" i="46"/>
  <c r="A614" i="46" s="1"/>
  <c r="B614" i="46"/>
  <c r="AT613" i="46"/>
  <c r="AS613" i="46"/>
  <c r="AR613" i="46"/>
  <c r="AQ613" i="46"/>
  <c r="AP613" i="46"/>
  <c r="AO613" i="46"/>
  <c r="AN613" i="46"/>
  <c r="AL613" i="46"/>
  <c r="AK613" i="46"/>
  <c r="AJ613" i="46"/>
  <c r="AI613" i="46"/>
  <c r="AH613" i="46"/>
  <c r="AG613" i="46"/>
  <c r="AF613" i="46"/>
  <c r="AE613" i="46"/>
  <c r="AA613" i="46"/>
  <c r="Z613" i="46"/>
  <c r="Y613" i="46"/>
  <c r="W613" i="46"/>
  <c r="V613" i="46"/>
  <c r="U613" i="46"/>
  <c r="T613" i="46"/>
  <c r="S613" i="46"/>
  <c r="Q613" i="46"/>
  <c r="P613" i="46"/>
  <c r="N613" i="46"/>
  <c r="M613" i="46"/>
  <c r="L613" i="46"/>
  <c r="K613" i="46"/>
  <c r="J613" i="46"/>
  <c r="I613" i="46"/>
  <c r="H613" i="46"/>
  <c r="G613" i="46"/>
  <c r="C613" i="46"/>
  <c r="B613" i="46"/>
  <c r="A613" i="46"/>
  <c r="AT612" i="46"/>
  <c r="AS612" i="46"/>
  <c r="AR612" i="46"/>
  <c r="AQ612" i="46"/>
  <c r="AP612" i="46"/>
  <c r="AO612" i="46"/>
  <c r="AN612" i="46"/>
  <c r="AL612" i="46"/>
  <c r="AK612" i="46"/>
  <c r="AJ612" i="46"/>
  <c r="AI612" i="46"/>
  <c r="AH612" i="46"/>
  <c r="AG612" i="46"/>
  <c r="AF612" i="46"/>
  <c r="AE612" i="46"/>
  <c r="AA612" i="46"/>
  <c r="Z612" i="46"/>
  <c r="Y612" i="46"/>
  <c r="W612" i="46"/>
  <c r="V612" i="46"/>
  <c r="U612" i="46"/>
  <c r="T612" i="46"/>
  <c r="S612" i="46"/>
  <c r="Q612" i="46"/>
  <c r="P612" i="46"/>
  <c r="N612" i="46"/>
  <c r="M612" i="46"/>
  <c r="L612" i="46"/>
  <c r="K612" i="46"/>
  <c r="J612" i="46"/>
  <c r="I612" i="46"/>
  <c r="H612" i="46"/>
  <c r="G612" i="46"/>
  <c r="C612" i="46"/>
  <c r="A612" i="46" s="1"/>
  <c r="B612" i="46"/>
  <c r="AT611" i="46"/>
  <c r="AS611" i="46"/>
  <c r="AR611" i="46"/>
  <c r="AQ611" i="46"/>
  <c r="AP611" i="46"/>
  <c r="AO611" i="46"/>
  <c r="AN611" i="46"/>
  <c r="AL611" i="46"/>
  <c r="AK611" i="46"/>
  <c r="AJ611" i="46"/>
  <c r="AI611" i="46"/>
  <c r="AH611" i="46"/>
  <c r="AG611" i="46"/>
  <c r="AF611" i="46"/>
  <c r="AE611" i="46"/>
  <c r="AA611" i="46"/>
  <c r="Z611" i="46"/>
  <c r="Y611" i="46"/>
  <c r="W611" i="46"/>
  <c r="V611" i="46"/>
  <c r="U611" i="46"/>
  <c r="T611" i="46"/>
  <c r="S611" i="46"/>
  <c r="Q611" i="46"/>
  <c r="P611" i="46"/>
  <c r="N611" i="46"/>
  <c r="M611" i="46"/>
  <c r="L611" i="46"/>
  <c r="K611" i="46"/>
  <c r="J611" i="46"/>
  <c r="I611" i="46"/>
  <c r="H611" i="46"/>
  <c r="G611" i="46"/>
  <c r="C611" i="46"/>
  <c r="A611" i="46" s="1"/>
  <c r="B611" i="46"/>
  <c r="AT610" i="46"/>
  <c r="AS610" i="46"/>
  <c r="AR610" i="46"/>
  <c r="AQ610" i="46"/>
  <c r="AP610" i="46"/>
  <c r="AO610" i="46"/>
  <c r="AN610" i="46"/>
  <c r="AL610" i="46"/>
  <c r="AK610" i="46"/>
  <c r="AJ610" i="46"/>
  <c r="AI610" i="46"/>
  <c r="AH610" i="46"/>
  <c r="AG610" i="46"/>
  <c r="AF610" i="46"/>
  <c r="AE610" i="46"/>
  <c r="AA610" i="46"/>
  <c r="Z610" i="46"/>
  <c r="Y610" i="46"/>
  <c r="W610" i="46"/>
  <c r="V610" i="46"/>
  <c r="U610" i="46"/>
  <c r="T610" i="46"/>
  <c r="S610" i="46"/>
  <c r="Q610" i="46"/>
  <c r="P610" i="46"/>
  <c r="N610" i="46"/>
  <c r="M610" i="46"/>
  <c r="L610" i="46"/>
  <c r="K610" i="46"/>
  <c r="J610" i="46"/>
  <c r="I610" i="46"/>
  <c r="H610" i="46"/>
  <c r="G610" i="46"/>
  <c r="C610" i="46"/>
  <c r="A610" i="46" s="1"/>
  <c r="B610" i="46"/>
  <c r="AT609" i="46"/>
  <c r="AS609" i="46"/>
  <c r="AR609" i="46"/>
  <c r="AQ609" i="46"/>
  <c r="AP609" i="46"/>
  <c r="AO609" i="46"/>
  <c r="AN609" i="46"/>
  <c r="AL609" i="46"/>
  <c r="AK609" i="46"/>
  <c r="AJ609" i="46"/>
  <c r="AI609" i="46"/>
  <c r="AH609" i="46"/>
  <c r="AG609" i="46"/>
  <c r="AF609" i="46"/>
  <c r="AE609" i="46"/>
  <c r="AA609" i="46"/>
  <c r="Z609" i="46"/>
  <c r="Y609" i="46"/>
  <c r="W609" i="46"/>
  <c r="V609" i="46"/>
  <c r="U609" i="46"/>
  <c r="T609" i="46"/>
  <c r="S609" i="46"/>
  <c r="Q609" i="46"/>
  <c r="P609" i="46"/>
  <c r="N609" i="46"/>
  <c r="M609" i="46"/>
  <c r="L609" i="46"/>
  <c r="K609" i="46"/>
  <c r="J609" i="46"/>
  <c r="I609" i="46"/>
  <c r="H609" i="46"/>
  <c r="G609" i="46"/>
  <c r="C609" i="46"/>
  <c r="A609" i="46" s="1"/>
  <c r="B609" i="46"/>
  <c r="AT608" i="46"/>
  <c r="AS608" i="46"/>
  <c r="AR608" i="46"/>
  <c r="AQ608" i="46"/>
  <c r="AP608" i="46"/>
  <c r="AO608" i="46"/>
  <c r="AN608" i="46"/>
  <c r="AL608" i="46"/>
  <c r="AK608" i="46"/>
  <c r="AJ608" i="46"/>
  <c r="AI608" i="46"/>
  <c r="AH608" i="46"/>
  <c r="AG608" i="46"/>
  <c r="AF608" i="46"/>
  <c r="AE608" i="46"/>
  <c r="AA608" i="46"/>
  <c r="Z608" i="46"/>
  <c r="Y608" i="46"/>
  <c r="W608" i="46"/>
  <c r="V608" i="46"/>
  <c r="U608" i="46"/>
  <c r="T608" i="46"/>
  <c r="S608" i="46"/>
  <c r="Q608" i="46"/>
  <c r="P608" i="46"/>
  <c r="N608" i="46"/>
  <c r="M608" i="46"/>
  <c r="L608" i="46"/>
  <c r="K608" i="46"/>
  <c r="J608" i="46"/>
  <c r="I608" i="46"/>
  <c r="H608" i="46"/>
  <c r="G608" i="46"/>
  <c r="C608" i="46"/>
  <c r="A608" i="46" s="1"/>
  <c r="B608" i="46"/>
  <c r="AT607" i="46"/>
  <c r="AS607" i="46"/>
  <c r="AR607" i="46"/>
  <c r="AQ607" i="46"/>
  <c r="AP607" i="46"/>
  <c r="AO607" i="46"/>
  <c r="AN607" i="46"/>
  <c r="AL607" i="46"/>
  <c r="AK607" i="46"/>
  <c r="AJ607" i="46"/>
  <c r="AI607" i="46"/>
  <c r="AH607" i="46"/>
  <c r="AG607" i="46"/>
  <c r="AF607" i="46"/>
  <c r="AE607" i="46"/>
  <c r="AA607" i="46"/>
  <c r="Z607" i="46"/>
  <c r="Y607" i="46"/>
  <c r="W607" i="46"/>
  <c r="V607" i="46"/>
  <c r="U607" i="46"/>
  <c r="T607" i="46"/>
  <c r="S607" i="46"/>
  <c r="Q607" i="46"/>
  <c r="P607" i="46"/>
  <c r="N607" i="46"/>
  <c r="M607" i="46"/>
  <c r="L607" i="46"/>
  <c r="K607" i="46"/>
  <c r="J607" i="46"/>
  <c r="I607" i="46"/>
  <c r="H607" i="46"/>
  <c r="G607" i="46"/>
  <c r="C607" i="46"/>
  <c r="A607" i="46" s="1"/>
  <c r="B607" i="46"/>
  <c r="AT606" i="46"/>
  <c r="AS606" i="46"/>
  <c r="AR606" i="46"/>
  <c r="AQ606" i="46"/>
  <c r="AP606" i="46"/>
  <c r="AO606" i="46"/>
  <c r="AN606" i="46"/>
  <c r="AL606" i="46"/>
  <c r="AK606" i="46"/>
  <c r="AJ606" i="46"/>
  <c r="AI606" i="46"/>
  <c r="AH606" i="46"/>
  <c r="AG606" i="46"/>
  <c r="AF606" i="46"/>
  <c r="AE606" i="46"/>
  <c r="AA606" i="46"/>
  <c r="Z606" i="46"/>
  <c r="Y606" i="46"/>
  <c r="W606" i="46"/>
  <c r="V606" i="46"/>
  <c r="U606" i="46"/>
  <c r="T606" i="46"/>
  <c r="S606" i="46"/>
  <c r="Q606" i="46"/>
  <c r="P606" i="46"/>
  <c r="N606" i="46"/>
  <c r="M606" i="46"/>
  <c r="L606" i="46"/>
  <c r="K606" i="46"/>
  <c r="J606" i="46"/>
  <c r="I606" i="46"/>
  <c r="H606" i="46"/>
  <c r="G606" i="46"/>
  <c r="C606" i="46"/>
  <c r="A606" i="46" s="1"/>
  <c r="B606" i="46"/>
  <c r="AT605" i="46"/>
  <c r="AS605" i="46"/>
  <c r="AR605" i="46"/>
  <c r="AQ605" i="46"/>
  <c r="AP605" i="46"/>
  <c r="AO605" i="46"/>
  <c r="AN605" i="46"/>
  <c r="AL605" i="46"/>
  <c r="AK605" i="46"/>
  <c r="AJ605" i="46"/>
  <c r="AI605" i="46"/>
  <c r="AH605" i="46"/>
  <c r="AG605" i="46"/>
  <c r="AF605" i="46"/>
  <c r="AE605" i="46"/>
  <c r="AA605" i="46"/>
  <c r="Z605" i="46"/>
  <c r="Y605" i="46"/>
  <c r="W605" i="46"/>
  <c r="V605" i="46"/>
  <c r="U605" i="46"/>
  <c r="T605" i="46"/>
  <c r="S605" i="46"/>
  <c r="Q605" i="46"/>
  <c r="P605" i="46"/>
  <c r="N605" i="46"/>
  <c r="M605" i="46"/>
  <c r="L605" i="46"/>
  <c r="K605" i="46"/>
  <c r="J605" i="46"/>
  <c r="I605" i="46"/>
  <c r="H605" i="46"/>
  <c r="G605" i="46"/>
  <c r="C605" i="46"/>
  <c r="A605" i="46" s="1"/>
  <c r="B605" i="46"/>
  <c r="AT604" i="46"/>
  <c r="AS604" i="46"/>
  <c r="AR604" i="46"/>
  <c r="AQ604" i="46"/>
  <c r="AP604" i="46"/>
  <c r="AO604" i="46"/>
  <c r="AN604" i="46"/>
  <c r="AL604" i="46"/>
  <c r="AK604" i="46"/>
  <c r="AJ604" i="46"/>
  <c r="AI604" i="46"/>
  <c r="AH604" i="46"/>
  <c r="AG604" i="46"/>
  <c r="AF604" i="46"/>
  <c r="AE604" i="46"/>
  <c r="AA604" i="46"/>
  <c r="Z604" i="46"/>
  <c r="Y604" i="46"/>
  <c r="W604" i="46"/>
  <c r="V604" i="46"/>
  <c r="U604" i="46"/>
  <c r="T604" i="46"/>
  <c r="S604" i="46"/>
  <c r="Q604" i="46"/>
  <c r="P604" i="46"/>
  <c r="N604" i="46"/>
  <c r="M604" i="46"/>
  <c r="L604" i="46"/>
  <c r="K604" i="46"/>
  <c r="J604" i="46"/>
  <c r="I604" i="46"/>
  <c r="H604" i="46"/>
  <c r="G604" i="46"/>
  <c r="C604" i="46"/>
  <c r="A604" i="46" s="1"/>
  <c r="B604" i="46"/>
  <c r="AT603" i="46"/>
  <c r="AS603" i="46"/>
  <c r="AR603" i="46"/>
  <c r="AQ603" i="46"/>
  <c r="AP603" i="46"/>
  <c r="AO603" i="46"/>
  <c r="AN603" i="46"/>
  <c r="AL603" i="46"/>
  <c r="AK603" i="46"/>
  <c r="AJ603" i="46"/>
  <c r="AI603" i="46"/>
  <c r="AH603" i="46"/>
  <c r="AG603" i="46"/>
  <c r="AF603" i="46"/>
  <c r="AE603" i="46"/>
  <c r="AA603" i="46"/>
  <c r="Z603" i="46"/>
  <c r="Y603" i="46"/>
  <c r="W603" i="46"/>
  <c r="V603" i="46"/>
  <c r="U603" i="46"/>
  <c r="T603" i="46"/>
  <c r="S603" i="46"/>
  <c r="Q603" i="46"/>
  <c r="P603" i="46"/>
  <c r="N603" i="46"/>
  <c r="M603" i="46"/>
  <c r="L603" i="46"/>
  <c r="K603" i="46"/>
  <c r="J603" i="46"/>
  <c r="I603" i="46"/>
  <c r="H603" i="46"/>
  <c r="G603" i="46"/>
  <c r="C603" i="46"/>
  <c r="A603" i="46" s="1"/>
  <c r="B603" i="46"/>
  <c r="AT602" i="46"/>
  <c r="AS602" i="46"/>
  <c r="AR602" i="46"/>
  <c r="AQ602" i="46"/>
  <c r="AP602" i="46"/>
  <c r="AO602" i="46"/>
  <c r="AN602" i="46"/>
  <c r="AL602" i="46"/>
  <c r="AK602" i="46"/>
  <c r="AJ602" i="46"/>
  <c r="AI602" i="46"/>
  <c r="AH602" i="46"/>
  <c r="AG602" i="46"/>
  <c r="AF602" i="46"/>
  <c r="AE602" i="46"/>
  <c r="AA602" i="46"/>
  <c r="Z602" i="46"/>
  <c r="Y602" i="46"/>
  <c r="W602" i="46"/>
  <c r="V602" i="46"/>
  <c r="U602" i="46"/>
  <c r="T602" i="46"/>
  <c r="S602" i="46"/>
  <c r="Q602" i="46"/>
  <c r="P602" i="46"/>
  <c r="N602" i="46"/>
  <c r="M602" i="46"/>
  <c r="L602" i="46"/>
  <c r="K602" i="46"/>
  <c r="J602" i="46"/>
  <c r="I602" i="46"/>
  <c r="H602" i="46"/>
  <c r="G602" i="46"/>
  <c r="C602" i="46"/>
  <c r="A602" i="46" s="1"/>
  <c r="B602" i="46"/>
  <c r="AT601" i="46"/>
  <c r="AS601" i="46"/>
  <c r="AR601" i="46"/>
  <c r="AQ601" i="46"/>
  <c r="AP601" i="46"/>
  <c r="AO601" i="46"/>
  <c r="AN601" i="46"/>
  <c r="AL601" i="46"/>
  <c r="AK601" i="46"/>
  <c r="AJ601" i="46"/>
  <c r="AI601" i="46"/>
  <c r="AH601" i="46"/>
  <c r="AG601" i="46"/>
  <c r="AF601" i="46"/>
  <c r="AE601" i="46"/>
  <c r="AA601" i="46"/>
  <c r="Z601" i="46"/>
  <c r="Y601" i="46"/>
  <c r="W601" i="46"/>
  <c r="V601" i="46"/>
  <c r="U601" i="46"/>
  <c r="T601" i="46"/>
  <c r="S601" i="46"/>
  <c r="Q601" i="46"/>
  <c r="P601" i="46"/>
  <c r="N601" i="46"/>
  <c r="M601" i="46"/>
  <c r="L601" i="46"/>
  <c r="K601" i="46"/>
  <c r="J601" i="46"/>
  <c r="I601" i="46"/>
  <c r="H601" i="46"/>
  <c r="G601" i="46"/>
  <c r="C601" i="46"/>
  <c r="A601" i="46" s="1"/>
  <c r="B601" i="46"/>
  <c r="AT600" i="46"/>
  <c r="AS600" i="46"/>
  <c r="AR600" i="46"/>
  <c r="AQ600" i="46"/>
  <c r="AP600" i="46"/>
  <c r="AO600" i="46"/>
  <c r="AN600" i="46"/>
  <c r="AL600" i="46"/>
  <c r="AK600" i="46"/>
  <c r="AJ600" i="46"/>
  <c r="AI600" i="46"/>
  <c r="AH600" i="46"/>
  <c r="AG600" i="46"/>
  <c r="AF600" i="46"/>
  <c r="AE600" i="46"/>
  <c r="AA600" i="46"/>
  <c r="Z600" i="46"/>
  <c r="Y600" i="46"/>
  <c r="W600" i="46"/>
  <c r="V600" i="46"/>
  <c r="U600" i="46"/>
  <c r="T600" i="46"/>
  <c r="S600" i="46"/>
  <c r="Q600" i="46"/>
  <c r="P600" i="46"/>
  <c r="N600" i="46"/>
  <c r="M600" i="46"/>
  <c r="L600" i="46"/>
  <c r="K600" i="46"/>
  <c r="J600" i="46"/>
  <c r="I600" i="46"/>
  <c r="H600" i="46"/>
  <c r="G600" i="46"/>
  <c r="C600" i="46"/>
  <c r="A600" i="46" s="1"/>
  <c r="B600" i="46"/>
  <c r="AT599" i="46"/>
  <c r="AS599" i="46"/>
  <c r="AR599" i="46"/>
  <c r="AQ599" i="46"/>
  <c r="AP599" i="46"/>
  <c r="AO599" i="46"/>
  <c r="AN599" i="46"/>
  <c r="AL599" i="46"/>
  <c r="AK599" i="46"/>
  <c r="AJ599" i="46"/>
  <c r="AI599" i="46"/>
  <c r="AH599" i="46"/>
  <c r="AG599" i="46"/>
  <c r="AF599" i="46"/>
  <c r="AE599" i="46"/>
  <c r="AA599" i="46"/>
  <c r="Z599" i="46"/>
  <c r="Y599" i="46"/>
  <c r="W599" i="46"/>
  <c r="V599" i="46"/>
  <c r="U599" i="46"/>
  <c r="T599" i="46"/>
  <c r="S599" i="46"/>
  <c r="Q599" i="46"/>
  <c r="P599" i="46"/>
  <c r="N599" i="46"/>
  <c r="M599" i="46"/>
  <c r="L599" i="46"/>
  <c r="K599" i="46"/>
  <c r="J599" i="46"/>
  <c r="I599" i="46"/>
  <c r="H599" i="46"/>
  <c r="G599" i="46"/>
  <c r="C599" i="46"/>
  <c r="A599" i="46" s="1"/>
  <c r="B599" i="46"/>
  <c r="AT598" i="46"/>
  <c r="AS598" i="46"/>
  <c r="AR598" i="46"/>
  <c r="AQ598" i="46"/>
  <c r="AP598" i="46"/>
  <c r="AO598" i="46"/>
  <c r="AN598" i="46"/>
  <c r="AL598" i="46"/>
  <c r="AK598" i="46"/>
  <c r="AJ598" i="46"/>
  <c r="AI598" i="46"/>
  <c r="AH598" i="46"/>
  <c r="AG598" i="46"/>
  <c r="AF598" i="46"/>
  <c r="AE598" i="46"/>
  <c r="AA598" i="46"/>
  <c r="Z598" i="46"/>
  <c r="Y598" i="46"/>
  <c r="W598" i="46"/>
  <c r="V598" i="46"/>
  <c r="U598" i="46"/>
  <c r="T598" i="46"/>
  <c r="S598" i="46"/>
  <c r="Q598" i="46"/>
  <c r="P598" i="46"/>
  <c r="N598" i="46"/>
  <c r="M598" i="46"/>
  <c r="L598" i="46"/>
  <c r="K598" i="46"/>
  <c r="J598" i="46"/>
  <c r="I598" i="46"/>
  <c r="H598" i="46"/>
  <c r="G598" i="46"/>
  <c r="C598" i="46"/>
  <c r="A598" i="46" s="1"/>
  <c r="B598" i="46"/>
  <c r="AT597" i="46"/>
  <c r="AS597" i="46"/>
  <c r="AR597" i="46"/>
  <c r="AQ597" i="46"/>
  <c r="AP597" i="46"/>
  <c r="AO597" i="46"/>
  <c r="AN597" i="46"/>
  <c r="AL597" i="46"/>
  <c r="AK597" i="46"/>
  <c r="AJ597" i="46"/>
  <c r="AI597" i="46"/>
  <c r="AH597" i="46"/>
  <c r="AG597" i="46"/>
  <c r="AF597" i="46"/>
  <c r="AE597" i="46"/>
  <c r="AA597" i="46"/>
  <c r="Z597" i="46"/>
  <c r="Y597" i="46"/>
  <c r="W597" i="46"/>
  <c r="V597" i="46"/>
  <c r="U597" i="46"/>
  <c r="T597" i="46"/>
  <c r="S597" i="46"/>
  <c r="Q597" i="46"/>
  <c r="P597" i="46"/>
  <c r="N597" i="46"/>
  <c r="M597" i="46"/>
  <c r="L597" i="46"/>
  <c r="K597" i="46"/>
  <c r="J597" i="46"/>
  <c r="I597" i="46"/>
  <c r="H597" i="46"/>
  <c r="G597" i="46"/>
  <c r="C597" i="46"/>
  <c r="A597" i="46" s="1"/>
  <c r="B597" i="46"/>
  <c r="AT596" i="46"/>
  <c r="AS596" i="46"/>
  <c r="AR596" i="46"/>
  <c r="AQ596" i="46"/>
  <c r="AP596" i="46"/>
  <c r="AO596" i="46"/>
  <c r="AN596" i="46"/>
  <c r="AL596" i="46"/>
  <c r="AK596" i="46"/>
  <c r="AJ596" i="46"/>
  <c r="AI596" i="46"/>
  <c r="AH596" i="46"/>
  <c r="AG596" i="46"/>
  <c r="AF596" i="46"/>
  <c r="AE596" i="46"/>
  <c r="AA596" i="46"/>
  <c r="Z596" i="46"/>
  <c r="Y596" i="46"/>
  <c r="W596" i="46"/>
  <c r="V596" i="46"/>
  <c r="U596" i="46"/>
  <c r="T596" i="46"/>
  <c r="S596" i="46"/>
  <c r="Q596" i="46"/>
  <c r="P596" i="46"/>
  <c r="N596" i="46"/>
  <c r="M596" i="46"/>
  <c r="L596" i="46"/>
  <c r="K596" i="46"/>
  <c r="J596" i="46"/>
  <c r="I596" i="46"/>
  <c r="H596" i="46"/>
  <c r="G596" i="46"/>
  <c r="C596" i="46"/>
  <c r="A596" i="46" s="1"/>
  <c r="B596" i="46"/>
  <c r="AT595" i="46"/>
  <c r="AS595" i="46"/>
  <c r="AR595" i="46"/>
  <c r="AQ595" i="46"/>
  <c r="AP595" i="46"/>
  <c r="AO595" i="46"/>
  <c r="AN595" i="46"/>
  <c r="AL595" i="46"/>
  <c r="AK595" i="46"/>
  <c r="AJ595" i="46"/>
  <c r="AI595" i="46"/>
  <c r="AH595" i="46"/>
  <c r="AG595" i="46"/>
  <c r="AF595" i="46"/>
  <c r="AE595" i="46"/>
  <c r="AA595" i="46"/>
  <c r="Z595" i="46"/>
  <c r="Y595" i="46"/>
  <c r="W595" i="46"/>
  <c r="V595" i="46"/>
  <c r="U595" i="46"/>
  <c r="T595" i="46"/>
  <c r="S595" i="46"/>
  <c r="Q595" i="46"/>
  <c r="P595" i="46"/>
  <c r="N595" i="46"/>
  <c r="M595" i="46"/>
  <c r="L595" i="46"/>
  <c r="K595" i="46"/>
  <c r="J595" i="46"/>
  <c r="I595" i="46"/>
  <c r="H595" i="46"/>
  <c r="G595" i="46"/>
  <c r="C595" i="46"/>
  <c r="A595" i="46" s="1"/>
  <c r="B595" i="46"/>
  <c r="AT594" i="46"/>
  <c r="AS594" i="46"/>
  <c r="AR594" i="46"/>
  <c r="AQ594" i="46"/>
  <c r="AP594" i="46"/>
  <c r="AO594" i="46"/>
  <c r="AN594" i="46"/>
  <c r="AL594" i="46"/>
  <c r="AK594" i="46"/>
  <c r="AJ594" i="46"/>
  <c r="AI594" i="46"/>
  <c r="AH594" i="46"/>
  <c r="AG594" i="46"/>
  <c r="AF594" i="46"/>
  <c r="AE594" i="46"/>
  <c r="AA594" i="46"/>
  <c r="Z594" i="46"/>
  <c r="Y594" i="46"/>
  <c r="W594" i="46"/>
  <c r="V594" i="46"/>
  <c r="U594" i="46"/>
  <c r="T594" i="46"/>
  <c r="S594" i="46"/>
  <c r="Q594" i="46"/>
  <c r="P594" i="46"/>
  <c r="N594" i="46"/>
  <c r="M594" i="46"/>
  <c r="L594" i="46"/>
  <c r="K594" i="46"/>
  <c r="J594" i="46"/>
  <c r="I594" i="46"/>
  <c r="H594" i="46"/>
  <c r="G594" i="46"/>
  <c r="C594" i="46"/>
  <c r="A594" i="46" s="1"/>
  <c r="B594" i="46"/>
  <c r="AT593" i="46"/>
  <c r="AS593" i="46"/>
  <c r="AR593" i="46"/>
  <c r="AQ593" i="46"/>
  <c r="AP593" i="46"/>
  <c r="AO593" i="46"/>
  <c r="AN593" i="46"/>
  <c r="AL593" i="46"/>
  <c r="AK593" i="46"/>
  <c r="AJ593" i="46"/>
  <c r="AI593" i="46"/>
  <c r="AH593" i="46"/>
  <c r="AG593" i="46"/>
  <c r="AF593" i="46"/>
  <c r="AE593" i="46"/>
  <c r="AA593" i="46"/>
  <c r="Z593" i="46"/>
  <c r="Y593" i="46"/>
  <c r="W593" i="46"/>
  <c r="V593" i="46"/>
  <c r="U593" i="46"/>
  <c r="T593" i="46"/>
  <c r="S593" i="46"/>
  <c r="Q593" i="46"/>
  <c r="P593" i="46"/>
  <c r="N593" i="46"/>
  <c r="M593" i="46"/>
  <c r="L593" i="46"/>
  <c r="K593" i="46"/>
  <c r="J593" i="46"/>
  <c r="I593" i="46"/>
  <c r="H593" i="46"/>
  <c r="G593" i="46"/>
  <c r="C593" i="46"/>
  <c r="A593" i="46" s="1"/>
  <c r="B593" i="46"/>
  <c r="AT592" i="46"/>
  <c r="AS592" i="46"/>
  <c r="AR592" i="46"/>
  <c r="AQ592" i="46"/>
  <c r="AP592" i="46"/>
  <c r="AO592" i="46"/>
  <c r="AN592" i="46"/>
  <c r="AL592" i="46"/>
  <c r="AK592" i="46"/>
  <c r="AJ592" i="46"/>
  <c r="AI592" i="46"/>
  <c r="AH592" i="46"/>
  <c r="AG592" i="46"/>
  <c r="AF592" i="46"/>
  <c r="AE592" i="46"/>
  <c r="AA592" i="46"/>
  <c r="Z592" i="46"/>
  <c r="Y592" i="46"/>
  <c r="W592" i="46"/>
  <c r="V592" i="46"/>
  <c r="U592" i="46"/>
  <c r="T592" i="46"/>
  <c r="S592" i="46"/>
  <c r="Q592" i="46"/>
  <c r="P592" i="46"/>
  <c r="N592" i="46"/>
  <c r="M592" i="46"/>
  <c r="L592" i="46"/>
  <c r="K592" i="46"/>
  <c r="J592" i="46"/>
  <c r="I592" i="46"/>
  <c r="H592" i="46"/>
  <c r="G592" i="46"/>
  <c r="C592" i="46"/>
  <c r="A592" i="46" s="1"/>
  <c r="B592" i="46"/>
  <c r="AT591" i="46"/>
  <c r="AS591" i="46"/>
  <c r="AR591" i="46"/>
  <c r="AQ591" i="46"/>
  <c r="AP591" i="46"/>
  <c r="AO591" i="46"/>
  <c r="AN591" i="46"/>
  <c r="AL591" i="46"/>
  <c r="AK591" i="46"/>
  <c r="AJ591" i="46"/>
  <c r="AI591" i="46"/>
  <c r="AH591" i="46"/>
  <c r="AG591" i="46"/>
  <c r="AF591" i="46"/>
  <c r="AE591" i="46"/>
  <c r="AA591" i="46"/>
  <c r="Z591" i="46"/>
  <c r="Y591" i="46"/>
  <c r="W591" i="46"/>
  <c r="V591" i="46"/>
  <c r="U591" i="46"/>
  <c r="T591" i="46"/>
  <c r="S591" i="46"/>
  <c r="Q591" i="46"/>
  <c r="P591" i="46"/>
  <c r="N591" i="46"/>
  <c r="M591" i="46"/>
  <c r="L591" i="46"/>
  <c r="K591" i="46"/>
  <c r="J591" i="46"/>
  <c r="I591" i="46"/>
  <c r="H591" i="46"/>
  <c r="G591" i="46"/>
  <c r="C591" i="46"/>
  <c r="A591" i="46" s="1"/>
  <c r="B591" i="46"/>
  <c r="AT590" i="46"/>
  <c r="AS590" i="46"/>
  <c r="AR590" i="46"/>
  <c r="AQ590" i="46"/>
  <c r="AP590" i="46"/>
  <c r="AO590" i="46"/>
  <c r="AN590" i="46"/>
  <c r="AL590" i="46"/>
  <c r="AK590" i="46"/>
  <c r="AJ590" i="46"/>
  <c r="AI590" i="46"/>
  <c r="AH590" i="46"/>
  <c r="AG590" i="46"/>
  <c r="AF590" i="46"/>
  <c r="AE590" i="46"/>
  <c r="AA590" i="46"/>
  <c r="Z590" i="46"/>
  <c r="Y590" i="46"/>
  <c r="W590" i="46"/>
  <c r="V590" i="46"/>
  <c r="U590" i="46"/>
  <c r="T590" i="46"/>
  <c r="S590" i="46"/>
  <c r="Q590" i="46"/>
  <c r="P590" i="46"/>
  <c r="N590" i="46"/>
  <c r="M590" i="46"/>
  <c r="L590" i="46"/>
  <c r="K590" i="46"/>
  <c r="J590" i="46"/>
  <c r="I590" i="46"/>
  <c r="H590" i="46"/>
  <c r="G590" i="46"/>
  <c r="C590" i="46"/>
  <c r="A590" i="46" s="1"/>
  <c r="B590" i="46"/>
  <c r="AT589" i="46"/>
  <c r="AS589" i="46"/>
  <c r="AR589" i="46"/>
  <c r="AQ589" i="46"/>
  <c r="AP589" i="46"/>
  <c r="AO589" i="46"/>
  <c r="AN589" i="46"/>
  <c r="AL589" i="46"/>
  <c r="AK589" i="46"/>
  <c r="AJ589" i="46"/>
  <c r="AI589" i="46"/>
  <c r="AH589" i="46"/>
  <c r="AG589" i="46"/>
  <c r="AF589" i="46"/>
  <c r="AE589" i="46"/>
  <c r="AA589" i="46"/>
  <c r="Z589" i="46"/>
  <c r="Y589" i="46"/>
  <c r="W589" i="46"/>
  <c r="V589" i="46"/>
  <c r="U589" i="46"/>
  <c r="T589" i="46"/>
  <c r="S589" i="46"/>
  <c r="Q589" i="46"/>
  <c r="P589" i="46"/>
  <c r="N589" i="46"/>
  <c r="M589" i="46"/>
  <c r="L589" i="46"/>
  <c r="K589" i="46"/>
  <c r="J589" i="46"/>
  <c r="I589" i="46"/>
  <c r="H589" i="46"/>
  <c r="G589" i="46"/>
  <c r="C589" i="46"/>
  <c r="A589" i="46" s="1"/>
  <c r="B589" i="46"/>
  <c r="AT588" i="46"/>
  <c r="AS588" i="46"/>
  <c r="AR588" i="46"/>
  <c r="AQ588" i="46"/>
  <c r="AP588" i="46"/>
  <c r="AO588" i="46"/>
  <c r="AN588" i="46"/>
  <c r="AL588" i="46"/>
  <c r="AK588" i="46"/>
  <c r="AJ588" i="46"/>
  <c r="AI588" i="46"/>
  <c r="AH588" i="46"/>
  <c r="AG588" i="46"/>
  <c r="AF588" i="46"/>
  <c r="AE588" i="46"/>
  <c r="AA588" i="46"/>
  <c r="Z588" i="46"/>
  <c r="Y588" i="46"/>
  <c r="W588" i="46"/>
  <c r="V588" i="46"/>
  <c r="U588" i="46"/>
  <c r="T588" i="46"/>
  <c r="S588" i="46"/>
  <c r="Q588" i="46"/>
  <c r="P588" i="46"/>
  <c r="N588" i="46"/>
  <c r="M588" i="46"/>
  <c r="L588" i="46"/>
  <c r="K588" i="46"/>
  <c r="J588" i="46"/>
  <c r="I588" i="46"/>
  <c r="H588" i="46"/>
  <c r="G588" i="46"/>
  <c r="C588" i="46"/>
  <c r="A588" i="46" s="1"/>
  <c r="B588" i="46"/>
  <c r="AT587" i="46"/>
  <c r="AS587" i="46"/>
  <c r="AR587" i="46"/>
  <c r="AQ587" i="46"/>
  <c r="AP587" i="46"/>
  <c r="AO587" i="46"/>
  <c r="AN587" i="46"/>
  <c r="AL587" i="46"/>
  <c r="AK587" i="46"/>
  <c r="AJ587" i="46"/>
  <c r="AI587" i="46"/>
  <c r="AH587" i="46"/>
  <c r="AG587" i="46"/>
  <c r="AF587" i="46"/>
  <c r="AE587" i="46"/>
  <c r="AA587" i="46"/>
  <c r="Z587" i="46"/>
  <c r="Y587" i="46"/>
  <c r="W587" i="46"/>
  <c r="V587" i="46"/>
  <c r="U587" i="46"/>
  <c r="T587" i="46"/>
  <c r="S587" i="46"/>
  <c r="Q587" i="46"/>
  <c r="P587" i="46"/>
  <c r="N587" i="46"/>
  <c r="M587" i="46"/>
  <c r="L587" i="46"/>
  <c r="K587" i="46"/>
  <c r="J587" i="46"/>
  <c r="I587" i="46"/>
  <c r="H587" i="46"/>
  <c r="G587" i="46"/>
  <c r="C587" i="46"/>
  <c r="A587" i="46" s="1"/>
  <c r="B587" i="46"/>
  <c r="AT586" i="46"/>
  <c r="AS586" i="46"/>
  <c r="AR586" i="46"/>
  <c r="AQ586" i="46"/>
  <c r="AP586" i="46"/>
  <c r="AO586" i="46"/>
  <c r="AN586" i="46"/>
  <c r="AL586" i="46"/>
  <c r="AK586" i="46"/>
  <c r="AJ586" i="46"/>
  <c r="AI586" i="46"/>
  <c r="AH586" i="46"/>
  <c r="AG586" i="46"/>
  <c r="AF586" i="46"/>
  <c r="AE586" i="46"/>
  <c r="AA586" i="46"/>
  <c r="Z586" i="46"/>
  <c r="Y586" i="46"/>
  <c r="W586" i="46"/>
  <c r="V586" i="46"/>
  <c r="U586" i="46"/>
  <c r="T586" i="46"/>
  <c r="S586" i="46"/>
  <c r="Q586" i="46"/>
  <c r="P586" i="46"/>
  <c r="N586" i="46"/>
  <c r="M586" i="46"/>
  <c r="L586" i="46"/>
  <c r="K586" i="46"/>
  <c r="J586" i="46"/>
  <c r="I586" i="46"/>
  <c r="H586" i="46"/>
  <c r="G586" i="46"/>
  <c r="C586" i="46"/>
  <c r="A586" i="46" s="1"/>
  <c r="B586" i="46"/>
  <c r="AT585" i="46"/>
  <c r="AS585" i="46"/>
  <c r="AR585" i="46"/>
  <c r="AQ585" i="46"/>
  <c r="AP585" i="46"/>
  <c r="AO585" i="46"/>
  <c r="AN585" i="46"/>
  <c r="AL585" i="46"/>
  <c r="AK585" i="46"/>
  <c r="AJ585" i="46"/>
  <c r="AI585" i="46"/>
  <c r="AH585" i="46"/>
  <c r="AG585" i="46"/>
  <c r="AF585" i="46"/>
  <c r="AE585" i="46"/>
  <c r="AA585" i="46"/>
  <c r="Z585" i="46"/>
  <c r="Y585" i="46"/>
  <c r="W585" i="46"/>
  <c r="V585" i="46"/>
  <c r="U585" i="46"/>
  <c r="T585" i="46"/>
  <c r="S585" i="46"/>
  <c r="Q585" i="46"/>
  <c r="P585" i="46"/>
  <c r="N585" i="46"/>
  <c r="M585" i="46"/>
  <c r="L585" i="46"/>
  <c r="K585" i="46"/>
  <c r="J585" i="46"/>
  <c r="I585" i="46"/>
  <c r="H585" i="46"/>
  <c r="G585" i="46"/>
  <c r="C585" i="46"/>
  <c r="A585" i="46" s="1"/>
  <c r="B585" i="46"/>
  <c r="AT584" i="46"/>
  <c r="AS584" i="46"/>
  <c r="AR584" i="46"/>
  <c r="AQ584" i="46"/>
  <c r="AP584" i="46"/>
  <c r="AO584" i="46"/>
  <c r="AN584" i="46"/>
  <c r="AL584" i="46"/>
  <c r="AK584" i="46"/>
  <c r="AJ584" i="46"/>
  <c r="AI584" i="46"/>
  <c r="AH584" i="46"/>
  <c r="AG584" i="46"/>
  <c r="AF584" i="46"/>
  <c r="AE584" i="46"/>
  <c r="AA584" i="46"/>
  <c r="Z584" i="46"/>
  <c r="Y584" i="46"/>
  <c r="W584" i="46"/>
  <c r="V584" i="46"/>
  <c r="U584" i="46"/>
  <c r="T584" i="46"/>
  <c r="S584" i="46"/>
  <c r="Q584" i="46"/>
  <c r="P584" i="46"/>
  <c r="N584" i="46"/>
  <c r="M584" i="46"/>
  <c r="L584" i="46"/>
  <c r="K584" i="46"/>
  <c r="J584" i="46"/>
  <c r="I584" i="46"/>
  <c r="H584" i="46"/>
  <c r="G584" i="46"/>
  <c r="C584" i="46"/>
  <c r="A584" i="46" s="1"/>
  <c r="B584" i="46"/>
  <c r="AT583" i="46"/>
  <c r="AS583" i="46"/>
  <c r="AR583" i="46"/>
  <c r="AQ583" i="46"/>
  <c r="AP583" i="46"/>
  <c r="AO583" i="46"/>
  <c r="AN583" i="46"/>
  <c r="AL583" i="46"/>
  <c r="AK583" i="46"/>
  <c r="AJ583" i="46"/>
  <c r="AI583" i="46"/>
  <c r="AH583" i="46"/>
  <c r="AG583" i="46"/>
  <c r="AF583" i="46"/>
  <c r="AE583" i="46"/>
  <c r="AA583" i="46"/>
  <c r="Z583" i="46"/>
  <c r="Y583" i="46"/>
  <c r="W583" i="46"/>
  <c r="V583" i="46"/>
  <c r="U583" i="46"/>
  <c r="T583" i="46"/>
  <c r="S583" i="46"/>
  <c r="Q583" i="46"/>
  <c r="P583" i="46"/>
  <c r="N583" i="46"/>
  <c r="M583" i="46"/>
  <c r="L583" i="46"/>
  <c r="K583" i="46"/>
  <c r="J583" i="46"/>
  <c r="I583" i="46"/>
  <c r="H583" i="46"/>
  <c r="G583" i="46"/>
  <c r="C583" i="46"/>
  <c r="A583" i="46" s="1"/>
  <c r="B583" i="46"/>
  <c r="AT582" i="46"/>
  <c r="AS582" i="46"/>
  <c r="AR582" i="46"/>
  <c r="AQ582" i="46"/>
  <c r="AP582" i="46"/>
  <c r="AO582" i="46"/>
  <c r="AN582" i="46"/>
  <c r="AL582" i="46"/>
  <c r="AK582" i="46"/>
  <c r="AJ582" i="46"/>
  <c r="AI582" i="46"/>
  <c r="AH582" i="46"/>
  <c r="AG582" i="46"/>
  <c r="AF582" i="46"/>
  <c r="AE582" i="46"/>
  <c r="AA582" i="46"/>
  <c r="Z582" i="46"/>
  <c r="Y582" i="46"/>
  <c r="W582" i="46"/>
  <c r="V582" i="46"/>
  <c r="U582" i="46"/>
  <c r="T582" i="46"/>
  <c r="S582" i="46"/>
  <c r="Q582" i="46"/>
  <c r="P582" i="46"/>
  <c r="N582" i="46"/>
  <c r="M582" i="46"/>
  <c r="L582" i="46"/>
  <c r="K582" i="46"/>
  <c r="J582" i="46"/>
  <c r="I582" i="46"/>
  <c r="H582" i="46"/>
  <c r="G582" i="46"/>
  <c r="C582" i="46"/>
  <c r="A582" i="46" s="1"/>
  <c r="B582" i="46"/>
  <c r="AT581" i="46"/>
  <c r="AS581" i="46"/>
  <c r="AR581" i="46"/>
  <c r="AQ581" i="46"/>
  <c r="AP581" i="46"/>
  <c r="AO581" i="46"/>
  <c r="AN581" i="46"/>
  <c r="AL581" i="46"/>
  <c r="AK581" i="46"/>
  <c r="AJ581" i="46"/>
  <c r="AI581" i="46"/>
  <c r="AH581" i="46"/>
  <c r="AG581" i="46"/>
  <c r="AF581" i="46"/>
  <c r="AE581" i="46"/>
  <c r="AA581" i="46"/>
  <c r="Z581" i="46"/>
  <c r="Y581" i="46"/>
  <c r="W581" i="46"/>
  <c r="V581" i="46"/>
  <c r="U581" i="46"/>
  <c r="T581" i="46"/>
  <c r="S581" i="46"/>
  <c r="Q581" i="46"/>
  <c r="P581" i="46"/>
  <c r="N581" i="46"/>
  <c r="M581" i="46"/>
  <c r="L581" i="46"/>
  <c r="K581" i="46"/>
  <c r="J581" i="46"/>
  <c r="I581" i="46"/>
  <c r="H581" i="46"/>
  <c r="G581" i="46"/>
  <c r="C581" i="46"/>
  <c r="A581" i="46" s="1"/>
  <c r="B581" i="46"/>
  <c r="AT580" i="46"/>
  <c r="AS580" i="46"/>
  <c r="AR580" i="46"/>
  <c r="AQ580" i="46"/>
  <c r="AP580" i="46"/>
  <c r="AO580" i="46"/>
  <c r="AN580" i="46"/>
  <c r="AL580" i="46"/>
  <c r="AK580" i="46"/>
  <c r="AJ580" i="46"/>
  <c r="AI580" i="46"/>
  <c r="AH580" i="46"/>
  <c r="AG580" i="46"/>
  <c r="AF580" i="46"/>
  <c r="AE580" i="46"/>
  <c r="AA580" i="46"/>
  <c r="Z580" i="46"/>
  <c r="Y580" i="46"/>
  <c r="W580" i="46"/>
  <c r="V580" i="46"/>
  <c r="U580" i="46"/>
  <c r="T580" i="46"/>
  <c r="S580" i="46"/>
  <c r="Q580" i="46"/>
  <c r="P580" i="46"/>
  <c r="N580" i="46"/>
  <c r="M580" i="46"/>
  <c r="L580" i="46"/>
  <c r="K580" i="46"/>
  <c r="J580" i="46"/>
  <c r="I580" i="46"/>
  <c r="H580" i="46"/>
  <c r="G580" i="46"/>
  <c r="C580" i="46"/>
  <c r="A580" i="46" s="1"/>
  <c r="B580" i="46"/>
  <c r="AT579" i="46"/>
  <c r="AS579" i="46"/>
  <c r="AR579" i="46"/>
  <c r="AQ579" i="46"/>
  <c r="AP579" i="46"/>
  <c r="AO579" i="46"/>
  <c r="AN579" i="46"/>
  <c r="AL579" i="46"/>
  <c r="AK579" i="46"/>
  <c r="AJ579" i="46"/>
  <c r="AI579" i="46"/>
  <c r="AH579" i="46"/>
  <c r="AG579" i="46"/>
  <c r="AF579" i="46"/>
  <c r="AE579" i="46"/>
  <c r="AA579" i="46"/>
  <c r="Z579" i="46"/>
  <c r="Y579" i="46"/>
  <c r="W579" i="46"/>
  <c r="V579" i="46"/>
  <c r="U579" i="46"/>
  <c r="T579" i="46"/>
  <c r="S579" i="46"/>
  <c r="Q579" i="46"/>
  <c r="P579" i="46"/>
  <c r="N579" i="46"/>
  <c r="M579" i="46"/>
  <c r="L579" i="46"/>
  <c r="K579" i="46"/>
  <c r="J579" i="46"/>
  <c r="I579" i="46"/>
  <c r="H579" i="46"/>
  <c r="G579" i="46"/>
  <c r="C579" i="46"/>
  <c r="A579" i="46" s="1"/>
  <c r="B579" i="46"/>
  <c r="AT578" i="46"/>
  <c r="AS578" i="46"/>
  <c r="AR578" i="46"/>
  <c r="AQ578" i="46"/>
  <c r="AP578" i="46"/>
  <c r="AO578" i="46"/>
  <c r="AN578" i="46"/>
  <c r="AL578" i="46"/>
  <c r="AK578" i="46"/>
  <c r="AJ578" i="46"/>
  <c r="AI578" i="46"/>
  <c r="AH578" i="46"/>
  <c r="AG578" i="46"/>
  <c r="AF578" i="46"/>
  <c r="AE578" i="46"/>
  <c r="AA578" i="46"/>
  <c r="Z578" i="46"/>
  <c r="Y578" i="46"/>
  <c r="W578" i="46"/>
  <c r="V578" i="46"/>
  <c r="U578" i="46"/>
  <c r="T578" i="46"/>
  <c r="S578" i="46"/>
  <c r="Q578" i="46"/>
  <c r="P578" i="46"/>
  <c r="N578" i="46"/>
  <c r="M578" i="46"/>
  <c r="L578" i="46"/>
  <c r="K578" i="46"/>
  <c r="J578" i="46"/>
  <c r="I578" i="46"/>
  <c r="H578" i="46"/>
  <c r="G578" i="46"/>
  <c r="C578" i="46"/>
  <c r="A578" i="46" s="1"/>
  <c r="B578" i="46"/>
  <c r="AT577" i="46"/>
  <c r="AS577" i="46"/>
  <c r="AR577" i="46"/>
  <c r="AQ577" i="46"/>
  <c r="AP577" i="46"/>
  <c r="AO577" i="46"/>
  <c r="AN577" i="46"/>
  <c r="AL577" i="46"/>
  <c r="AK577" i="46"/>
  <c r="AJ577" i="46"/>
  <c r="AI577" i="46"/>
  <c r="AH577" i="46"/>
  <c r="AG577" i="46"/>
  <c r="AF577" i="46"/>
  <c r="AE577" i="46"/>
  <c r="AA577" i="46"/>
  <c r="Z577" i="46"/>
  <c r="Y577" i="46"/>
  <c r="W577" i="46"/>
  <c r="V577" i="46"/>
  <c r="U577" i="46"/>
  <c r="T577" i="46"/>
  <c r="S577" i="46"/>
  <c r="Q577" i="46"/>
  <c r="P577" i="46"/>
  <c r="N577" i="46"/>
  <c r="M577" i="46"/>
  <c r="L577" i="46"/>
  <c r="K577" i="46"/>
  <c r="J577" i="46"/>
  <c r="I577" i="46"/>
  <c r="H577" i="46"/>
  <c r="G577" i="46"/>
  <c r="C577" i="46"/>
  <c r="A577" i="46" s="1"/>
  <c r="B577" i="46"/>
  <c r="AT576" i="46"/>
  <c r="AS576" i="46"/>
  <c r="AR576" i="46"/>
  <c r="AQ576" i="46"/>
  <c r="AP576" i="46"/>
  <c r="AO576" i="46"/>
  <c r="AN576" i="46"/>
  <c r="AL576" i="46"/>
  <c r="AK576" i="46"/>
  <c r="AJ576" i="46"/>
  <c r="AI576" i="46"/>
  <c r="AH576" i="46"/>
  <c r="AG576" i="46"/>
  <c r="AF576" i="46"/>
  <c r="AE576" i="46"/>
  <c r="AA576" i="46"/>
  <c r="Z576" i="46"/>
  <c r="Y576" i="46"/>
  <c r="W576" i="46"/>
  <c r="V576" i="46"/>
  <c r="U576" i="46"/>
  <c r="T576" i="46"/>
  <c r="S576" i="46"/>
  <c r="Q576" i="46"/>
  <c r="P576" i="46"/>
  <c r="N576" i="46"/>
  <c r="M576" i="46"/>
  <c r="L576" i="46"/>
  <c r="K576" i="46"/>
  <c r="J576" i="46"/>
  <c r="I576" i="46"/>
  <c r="H576" i="46"/>
  <c r="G576" i="46"/>
  <c r="C576" i="46"/>
  <c r="A576" i="46" s="1"/>
  <c r="B576" i="46"/>
  <c r="AT575" i="46"/>
  <c r="AS575" i="46"/>
  <c r="AR575" i="46"/>
  <c r="AQ575" i="46"/>
  <c r="AP575" i="46"/>
  <c r="AO575" i="46"/>
  <c r="AN575" i="46"/>
  <c r="AL575" i="46"/>
  <c r="AK575" i="46"/>
  <c r="AJ575" i="46"/>
  <c r="AI575" i="46"/>
  <c r="AH575" i="46"/>
  <c r="AG575" i="46"/>
  <c r="AF575" i="46"/>
  <c r="AE575" i="46"/>
  <c r="AA575" i="46"/>
  <c r="Z575" i="46"/>
  <c r="Y575" i="46"/>
  <c r="W575" i="46"/>
  <c r="V575" i="46"/>
  <c r="U575" i="46"/>
  <c r="T575" i="46"/>
  <c r="S575" i="46"/>
  <c r="Q575" i="46"/>
  <c r="P575" i="46"/>
  <c r="N575" i="46"/>
  <c r="M575" i="46"/>
  <c r="L575" i="46"/>
  <c r="K575" i="46"/>
  <c r="J575" i="46"/>
  <c r="I575" i="46"/>
  <c r="H575" i="46"/>
  <c r="G575" i="46"/>
  <c r="C575" i="46"/>
  <c r="A575" i="46" s="1"/>
  <c r="B575" i="46"/>
  <c r="AT574" i="46"/>
  <c r="AS574" i="46"/>
  <c r="AR574" i="46"/>
  <c r="AQ574" i="46"/>
  <c r="AP574" i="46"/>
  <c r="AO574" i="46"/>
  <c r="AN574" i="46"/>
  <c r="AL574" i="46"/>
  <c r="AK574" i="46"/>
  <c r="AJ574" i="46"/>
  <c r="AI574" i="46"/>
  <c r="AH574" i="46"/>
  <c r="AG574" i="46"/>
  <c r="AF574" i="46"/>
  <c r="AE574" i="46"/>
  <c r="AA574" i="46"/>
  <c r="Z574" i="46"/>
  <c r="Y574" i="46"/>
  <c r="W574" i="46"/>
  <c r="V574" i="46"/>
  <c r="U574" i="46"/>
  <c r="T574" i="46"/>
  <c r="S574" i="46"/>
  <c r="Q574" i="46"/>
  <c r="P574" i="46"/>
  <c r="N574" i="46"/>
  <c r="M574" i="46"/>
  <c r="L574" i="46"/>
  <c r="K574" i="46"/>
  <c r="J574" i="46"/>
  <c r="I574" i="46"/>
  <c r="H574" i="46"/>
  <c r="G574" i="46"/>
  <c r="C574" i="46"/>
  <c r="A574" i="46" s="1"/>
  <c r="B574" i="46"/>
  <c r="AT573" i="46"/>
  <c r="AS573" i="46"/>
  <c r="AR573" i="46"/>
  <c r="AQ573" i="46"/>
  <c r="AP573" i="46"/>
  <c r="AO573" i="46"/>
  <c r="AN573" i="46"/>
  <c r="AL573" i="46"/>
  <c r="AK573" i="46"/>
  <c r="AJ573" i="46"/>
  <c r="AI573" i="46"/>
  <c r="AH573" i="46"/>
  <c r="AG573" i="46"/>
  <c r="AF573" i="46"/>
  <c r="AE573" i="46"/>
  <c r="AA573" i="46"/>
  <c r="Z573" i="46"/>
  <c r="Y573" i="46"/>
  <c r="W573" i="46"/>
  <c r="V573" i="46"/>
  <c r="U573" i="46"/>
  <c r="T573" i="46"/>
  <c r="S573" i="46"/>
  <c r="Q573" i="46"/>
  <c r="P573" i="46"/>
  <c r="N573" i="46"/>
  <c r="M573" i="46"/>
  <c r="L573" i="46"/>
  <c r="K573" i="46"/>
  <c r="J573" i="46"/>
  <c r="I573" i="46"/>
  <c r="H573" i="46"/>
  <c r="G573" i="46"/>
  <c r="C573" i="46"/>
  <c r="A573" i="46" s="1"/>
  <c r="B573" i="46"/>
  <c r="AT572" i="46"/>
  <c r="AS572" i="46"/>
  <c r="AR572" i="46"/>
  <c r="AQ572" i="46"/>
  <c r="AP572" i="46"/>
  <c r="AO572" i="46"/>
  <c r="AN572" i="46"/>
  <c r="AL572" i="46"/>
  <c r="AK572" i="46"/>
  <c r="AJ572" i="46"/>
  <c r="AI572" i="46"/>
  <c r="AH572" i="46"/>
  <c r="AG572" i="46"/>
  <c r="AF572" i="46"/>
  <c r="AE572" i="46"/>
  <c r="AA572" i="46"/>
  <c r="Z572" i="46"/>
  <c r="Y572" i="46"/>
  <c r="W572" i="46"/>
  <c r="V572" i="46"/>
  <c r="U572" i="46"/>
  <c r="T572" i="46"/>
  <c r="S572" i="46"/>
  <c r="Q572" i="46"/>
  <c r="P572" i="46"/>
  <c r="N572" i="46"/>
  <c r="M572" i="46"/>
  <c r="L572" i="46"/>
  <c r="K572" i="46"/>
  <c r="J572" i="46"/>
  <c r="I572" i="46"/>
  <c r="H572" i="46"/>
  <c r="G572" i="46"/>
  <c r="C572" i="46"/>
  <c r="A572" i="46" s="1"/>
  <c r="B572" i="46"/>
  <c r="AT571" i="46"/>
  <c r="AS571" i="46"/>
  <c r="AR571" i="46"/>
  <c r="AQ571" i="46"/>
  <c r="AP571" i="46"/>
  <c r="AO571" i="46"/>
  <c r="AN571" i="46"/>
  <c r="AL571" i="46"/>
  <c r="AK571" i="46"/>
  <c r="AJ571" i="46"/>
  <c r="AI571" i="46"/>
  <c r="AH571" i="46"/>
  <c r="AG571" i="46"/>
  <c r="AF571" i="46"/>
  <c r="AE571" i="46"/>
  <c r="AA571" i="46"/>
  <c r="Z571" i="46"/>
  <c r="Y571" i="46"/>
  <c r="W571" i="46"/>
  <c r="V571" i="46"/>
  <c r="U571" i="46"/>
  <c r="T571" i="46"/>
  <c r="S571" i="46"/>
  <c r="Q571" i="46"/>
  <c r="P571" i="46"/>
  <c r="N571" i="46"/>
  <c r="M571" i="46"/>
  <c r="L571" i="46"/>
  <c r="K571" i="46"/>
  <c r="J571" i="46"/>
  <c r="I571" i="46"/>
  <c r="H571" i="46"/>
  <c r="G571" i="46"/>
  <c r="C571" i="46"/>
  <c r="A571" i="46" s="1"/>
  <c r="B571" i="46"/>
  <c r="AT570" i="46"/>
  <c r="AS570" i="46"/>
  <c r="AR570" i="46"/>
  <c r="AQ570" i="46"/>
  <c r="AP570" i="46"/>
  <c r="AO570" i="46"/>
  <c r="AN570" i="46"/>
  <c r="AL570" i="46"/>
  <c r="AK570" i="46"/>
  <c r="AJ570" i="46"/>
  <c r="AI570" i="46"/>
  <c r="AH570" i="46"/>
  <c r="AG570" i="46"/>
  <c r="AF570" i="46"/>
  <c r="AE570" i="46"/>
  <c r="AA570" i="46"/>
  <c r="Z570" i="46"/>
  <c r="Y570" i="46"/>
  <c r="W570" i="46"/>
  <c r="V570" i="46"/>
  <c r="U570" i="46"/>
  <c r="T570" i="46"/>
  <c r="S570" i="46"/>
  <c r="Q570" i="46"/>
  <c r="P570" i="46"/>
  <c r="N570" i="46"/>
  <c r="M570" i="46"/>
  <c r="L570" i="46"/>
  <c r="K570" i="46"/>
  <c r="J570" i="46"/>
  <c r="I570" i="46"/>
  <c r="H570" i="46"/>
  <c r="G570" i="46"/>
  <c r="C570" i="46"/>
  <c r="A570" i="46" s="1"/>
  <c r="B570" i="46"/>
  <c r="AT569" i="46"/>
  <c r="AS569" i="46"/>
  <c r="AR569" i="46"/>
  <c r="AQ569" i="46"/>
  <c r="AP569" i="46"/>
  <c r="AO569" i="46"/>
  <c r="AN569" i="46"/>
  <c r="AL569" i="46"/>
  <c r="AK569" i="46"/>
  <c r="AJ569" i="46"/>
  <c r="AI569" i="46"/>
  <c r="AH569" i="46"/>
  <c r="AG569" i="46"/>
  <c r="AF569" i="46"/>
  <c r="AE569" i="46"/>
  <c r="AA569" i="46"/>
  <c r="Z569" i="46"/>
  <c r="Y569" i="46"/>
  <c r="W569" i="46"/>
  <c r="V569" i="46"/>
  <c r="U569" i="46"/>
  <c r="T569" i="46"/>
  <c r="S569" i="46"/>
  <c r="Q569" i="46"/>
  <c r="P569" i="46"/>
  <c r="N569" i="46"/>
  <c r="M569" i="46"/>
  <c r="L569" i="46"/>
  <c r="K569" i="46"/>
  <c r="J569" i="46"/>
  <c r="I569" i="46"/>
  <c r="H569" i="46"/>
  <c r="G569" i="46"/>
  <c r="C569" i="46"/>
  <c r="A569" i="46" s="1"/>
  <c r="B569" i="46"/>
  <c r="AT568" i="46"/>
  <c r="AS568" i="46"/>
  <c r="AR568" i="46"/>
  <c r="AQ568" i="46"/>
  <c r="AP568" i="46"/>
  <c r="AO568" i="46"/>
  <c r="AN568" i="46"/>
  <c r="AL568" i="46"/>
  <c r="AK568" i="46"/>
  <c r="AJ568" i="46"/>
  <c r="AI568" i="46"/>
  <c r="AH568" i="46"/>
  <c r="AG568" i="46"/>
  <c r="AF568" i="46"/>
  <c r="AE568" i="46"/>
  <c r="AA568" i="46"/>
  <c r="Z568" i="46"/>
  <c r="Y568" i="46"/>
  <c r="W568" i="46"/>
  <c r="V568" i="46"/>
  <c r="U568" i="46"/>
  <c r="T568" i="46"/>
  <c r="S568" i="46"/>
  <c r="Q568" i="46"/>
  <c r="P568" i="46"/>
  <c r="N568" i="46"/>
  <c r="M568" i="46"/>
  <c r="L568" i="46"/>
  <c r="K568" i="46"/>
  <c r="J568" i="46"/>
  <c r="I568" i="46"/>
  <c r="H568" i="46"/>
  <c r="G568" i="46"/>
  <c r="C568" i="46"/>
  <c r="A568" i="46" s="1"/>
  <c r="B568" i="46"/>
  <c r="AT567" i="46"/>
  <c r="AS567" i="46"/>
  <c r="AR567" i="46"/>
  <c r="AQ567" i="46"/>
  <c r="AP567" i="46"/>
  <c r="AO567" i="46"/>
  <c r="AN567" i="46"/>
  <c r="AL567" i="46"/>
  <c r="AK567" i="46"/>
  <c r="AJ567" i="46"/>
  <c r="AI567" i="46"/>
  <c r="AH567" i="46"/>
  <c r="AG567" i="46"/>
  <c r="AF567" i="46"/>
  <c r="AE567" i="46"/>
  <c r="AA567" i="46"/>
  <c r="Z567" i="46"/>
  <c r="Y567" i="46"/>
  <c r="W567" i="46"/>
  <c r="V567" i="46"/>
  <c r="U567" i="46"/>
  <c r="T567" i="46"/>
  <c r="S567" i="46"/>
  <c r="Q567" i="46"/>
  <c r="P567" i="46"/>
  <c r="N567" i="46"/>
  <c r="M567" i="46"/>
  <c r="L567" i="46"/>
  <c r="K567" i="46"/>
  <c r="J567" i="46"/>
  <c r="I567" i="46"/>
  <c r="H567" i="46"/>
  <c r="G567" i="46"/>
  <c r="C567" i="46"/>
  <c r="A567" i="46" s="1"/>
  <c r="B567" i="46"/>
  <c r="AT566" i="46"/>
  <c r="AS566" i="46"/>
  <c r="AR566" i="46"/>
  <c r="AQ566" i="46"/>
  <c r="AP566" i="46"/>
  <c r="AO566" i="46"/>
  <c r="AN566" i="46"/>
  <c r="AL566" i="46"/>
  <c r="AK566" i="46"/>
  <c r="AJ566" i="46"/>
  <c r="AI566" i="46"/>
  <c r="AH566" i="46"/>
  <c r="AG566" i="46"/>
  <c r="AF566" i="46"/>
  <c r="AE566" i="46"/>
  <c r="AA566" i="46"/>
  <c r="Z566" i="46"/>
  <c r="Y566" i="46"/>
  <c r="W566" i="46"/>
  <c r="V566" i="46"/>
  <c r="U566" i="46"/>
  <c r="T566" i="46"/>
  <c r="S566" i="46"/>
  <c r="Q566" i="46"/>
  <c r="P566" i="46"/>
  <c r="N566" i="46"/>
  <c r="M566" i="46"/>
  <c r="L566" i="46"/>
  <c r="K566" i="46"/>
  <c r="J566" i="46"/>
  <c r="I566" i="46"/>
  <c r="H566" i="46"/>
  <c r="G566" i="46"/>
  <c r="C566" i="46"/>
  <c r="A566" i="46" s="1"/>
  <c r="B566" i="46"/>
  <c r="AT565" i="46"/>
  <c r="AS565" i="46"/>
  <c r="AR565" i="46"/>
  <c r="AQ565" i="46"/>
  <c r="AP565" i="46"/>
  <c r="AO565" i="46"/>
  <c r="AN565" i="46"/>
  <c r="AL565" i="46"/>
  <c r="AK565" i="46"/>
  <c r="AJ565" i="46"/>
  <c r="AI565" i="46"/>
  <c r="AH565" i="46"/>
  <c r="AG565" i="46"/>
  <c r="AF565" i="46"/>
  <c r="AE565" i="46"/>
  <c r="AA565" i="46"/>
  <c r="Z565" i="46"/>
  <c r="Y565" i="46"/>
  <c r="W565" i="46"/>
  <c r="V565" i="46"/>
  <c r="U565" i="46"/>
  <c r="T565" i="46"/>
  <c r="S565" i="46"/>
  <c r="Q565" i="46"/>
  <c r="P565" i="46"/>
  <c r="N565" i="46"/>
  <c r="M565" i="46"/>
  <c r="L565" i="46"/>
  <c r="K565" i="46"/>
  <c r="J565" i="46"/>
  <c r="I565" i="46"/>
  <c r="H565" i="46"/>
  <c r="G565" i="46"/>
  <c r="C565" i="46"/>
  <c r="A565" i="46" s="1"/>
  <c r="B565" i="46"/>
  <c r="AT564" i="46"/>
  <c r="AS564" i="46"/>
  <c r="AR564" i="46"/>
  <c r="AQ564" i="46"/>
  <c r="AP564" i="46"/>
  <c r="AO564" i="46"/>
  <c r="AN564" i="46"/>
  <c r="AL564" i="46"/>
  <c r="AK564" i="46"/>
  <c r="AJ564" i="46"/>
  <c r="AI564" i="46"/>
  <c r="AH564" i="46"/>
  <c r="AG564" i="46"/>
  <c r="AF564" i="46"/>
  <c r="AE564" i="46"/>
  <c r="AA564" i="46"/>
  <c r="Z564" i="46"/>
  <c r="Y564" i="46"/>
  <c r="W564" i="46"/>
  <c r="V564" i="46"/>
  <c r="U564" i="46"/>
  <c r="T564" i="46"/>
  <c r="S564" i="46"/>
  <c r="Q564" i="46"/>
  <c r="P564" i="46"/>
  <c r="N564" i="46"/>
  <c r="M564" i="46"/>
  <c r="L564" i="46"/>
  <c r="K564" i="46"/>
  <c r="J564" i="46"/>
  <c r="I564" i="46"/>
  <c r="H564" i="46"/>
  <c r="G564" i="46"/>
  <c r="C564" i="46"/>
  <c r="A564" i="46" s="1"/>
  <c r="B564" i="46"/>
  <c r="AT563" i="46"/>
  <c r="AS563" i="46"/>
  <c r="AR563" i="46"/>
  <c r="AQ563" i="46"/>
  <c r="AP563" i="46"/>
  <c r="AO563" i="46"/>
  <c r="AN563" i="46"/>
  <c r="AL563" i="46"/>
  <c r="AK563" i="46"/>
  <c r="AJ563" i="46"/>
  <c r="AI563" i="46"/>
  <c r="AH563" i="46"/>
  <c r="AG563" i="46"/>
  <c r="AF563" i="46"/>
  <c r="AE563" i="46"/>
  <c r="AA563" i="46"/>
  <c r="Z563" i="46"/>
  <c r="Y563" i="46"/>
  <c r="W563" i="46"/>
  <c r="V563" i="46"/>
  <c r="U563" i="46"/>
  <c r="T563" i="46"/>
  <c r="S563" i="46"/>
  <c r="Q563" i="46"/>
  <c r="P563" i="46"/>
  <c r="N563" i="46"/>
  <c r="M563" i="46"/>
  <c r="L563" i="46"/>
  <c r="K563" i="46"/>
  <c r="J563" i="46"/>
  <c r="I563" i="46"/>
  <c r="H563" i="46"/>
  <c r="G563" i="46"/>
  <c r="C563" i="46"/>
  <c r="A563" i="46" s="1"/>
  <c r="B563" i="46"/>
  <c r="AT562" i="46"/>
  <c r="AS562" i="46"/>
  <c r="AR562" i="46"/>
  <c r="AQ562" i="46"/>
  <c r="AP562" i="46"/>
  <c r="AO562" i="46"/>
  <c r="AN562" i="46"/>
  <c r="AL562" i="46"/>
  <c r="AK562" i="46"/>
  <c r="AJ562" i="46"/>
  <c r="AI562" i="46"/>
  <c r="AH562" i="46"/>
  <c r="AG562" i="46"/>
  <c r="AF562" i="46"/>
  <c r="AE562" i="46"/>
  <c r="AA562" i="46"/>
  <c r="Z562" i="46"/>
  <c r="Y562" i="46"/>
  <c r="W562" i="46"/>
  <c r="V562" i="46"/>
  <c r="U562" i="46"/>
  <c r="T562" i="46"/>
  <c r="S562" i="46"/>
  <c r="Q562" i="46"/>
  <c r="P562" i="46"/>
  <c r="N562" i="46"/>
  <c r="M562" i="46"/>
  <c r="L562" i="46"/>
  <c r="K562" i="46"/>
  <c r="J562" i="46"/>
  <c r="I562" i="46"/>
  <c r="H562" i="46"/>
  <c r="G562" i="46"/>
  <c r="C562" i="46"/>
  <c r="A562" i="46" s="1"/>
  <c r="B562" i="46"/>
  <c r="AT561" i="46"/>
  <c r="AS561" i="46"/>
  <c r="AR561" i="46"/>
  <c r="AQ561" i="46"/>
  <c r="AP561" i="46"/>
  <c r="AO561" i="46"/>
  <c r="AN561" i="46"/>
  <c r="AL561" i="46"/>
  <c r="AK561" i="46"/>
  <c r="AJ561" i="46"/>
  <c r="AI561" i="46"/>
  <c r="AH561" i="46"/>
  <c r="AG561" i="46"/>
  <c r="AF561" i="46"/>
  <c r="AE561" i="46"/>
  <c r="AA561" i="46"/>
  <c r="Z561" i="46"/>
  <c r="Y561" i="46"/>
  <c r="W561" i="46"/>
  <c r="V561" i="46"/>
  <c r="U561" i="46"/>
  <c r="T561" i="46"/>
  <c r="S561" i="46"/>
  <c r="Q561" i="46"/>
  <c r="P561" i="46"/>
  <c r="N561" i="46"/>
  <c r="M561" i="46"/>
  <c r="L561" i="46"/>
  <c r="K561" i="46"/>
  <c r="J561" i="46"/>
  <c r="I561" i="46"/>
  <c r="H561" i="46"/>
  <c r="G561" i="46"/>
  <c r="C561" i="46"/>
  <c r="A561" i="46" s="1"/>
  <c r="B561" i="46"/>
  <c r="AT560" i="46"/>
  <c r="AS560" i="46"/>
  <c r="AR560" i="46"/>
  <c r="AQ560" i="46"/>
  <c r="AP560" i="46"/>
  <c r="AO560" i="46"/>
  <c r="AN560" i="46"/>
  <c r="AL560" i="46"/>
  <c r="AK560" i="46"/>
  <c r="AJ560" i="46"/>
  <c r="AI560" i="46"/>
  <c r="AH560" i="46"/>
  <c r="AG560" i="46"/>
  <c r="AF560" i="46"/>
  <c r="AE560" i="46"/>
  <c r="AA560" i="46"/>
  <c r="Z560" i="46"/>
  <c r="Y560" i="46"/>
  <c r="W560" i="46"/>
  <c r="V560" i="46"/>
  <c r="U560" i="46"/>
  <c r="T560" i="46"/>
  <c r="S560" i="46"/>
  <c r="Q560" i="46"/>
  <c r="P560" i="46"/>
  <c r="N560" i="46"/>
  <c r="M560" i="46"/>
  <c r="L560" i="46"/>
  <c r="K560" i="46"/>
  <c r="J560" i="46"/>
  <c r="I560" i="46"/>
  <c r="H560" i="46"/>
  <c r="G560" i="46"/>
  <c r="C560" i="46"/>
  <c r="A560" i="46" s="1"/>
  <c r="B560" i="46"/>
  <c r="AT559" i="46"/>
  <c r="AS559" i="46"/>
  <c r="AR559" i="46"/>
  <c r="AQ559" i="46"/>
  <c r="AP559" i="46"/>
  <c r="AO559" i="46"/>
  <c r="AN559" i="46"/>
  <c r="AL559" i="46"/>
  <c r="AK559" i="46"/>
  <c r="AJ559" i="46"/>
  <c r="AI559" i="46"/>
  <c r="AH559" i="46"/>
  <c r="AG559" i="46"/>
  <c r="AF559" i="46"/>
  <c r="AE559" i="46"/>
  <c r="AA559" i="46"/>
  <c r="Z559" i="46"/>
  <c r="Y559" i="46"/>
  <c r="W559" i="46"/>
  <c r="V559" i="46"/>
  <c r="U559" i="46"/>
  <c r="T559" i="46"/>
  <c r="S559" i="46"/>
  <c r="Q559" i="46"/>
  <c r="P559" i="46"/>
  <c r="N559" i="46"/>
  <c r="M559" i="46"/>
  <c r="L559" i="46"/>
  <c r="K559" i="46"/>
  <c r="J559" i="46"/>
  <c r="I559" i="46"/>
  <c r="H559" i="46"/>
  <c r="G559" i="46"/>
  <c r="C559" i="46"/>
  <c r="A559" i="46" s="1"/>
  <c r="B559" i="46"/>
  <c r="AT558" i="46"/>
  <c r="AS558" i="46"/>
  <c r="AR558" i="46"/>
  <c r="AQ558" i="46"/>
  <c r="AP558" i="46"/>
  <c r="AO558" i="46"/>
  <c r="AN558" i="46"/>
  <c r="AL558" i="46"/>
  <c r="AK558" i="46"/>
  <c r="AJ558" i="46"/>
  <c r="AI558" i="46"/>
  <c r="AH558" i="46"/>
  <c r="AG558" i="46"/>
  <c r="AF558" i="46"/>
  <c r="AE558" i="46"/>
  <c r="AA558" i="46"/>
  <c r="Z558" i="46"/>
  <c r="Y558" i="46"/>
  <c r="W558" i="46"/>
  <c r="V558" i="46"/>
  <c r="U558" i="46"/>
  <c r="T558" i="46"/>
  <c r="S558" i="46"/>
  <c r="Q558" i="46"/>
  <c r="P558" i="46"/>
  <c r="N558" i="46"/>
  <c r="M558" i="46"/>
  <c r="L558" i="46"/>
  <c r="K558" i="46"/>
  <c r="J558" i="46"/>
  <c r="I558" i="46"/>
  <c r="H558" i="46"/>
  <c r="G558" i="46"/>
  <c r="C558" i="46"/>
  <c r="A558" i="46" s="1"/>
  <c r="B558" i="46"/>
  <c r="AT557" i="46"/>
  <c r="AS557" i="46"/>
  <c r="AR557" i="46"/>
  <c r="AQ557" i="46"/>
  <c r="AP557" i="46"/>
  <c r="AO557" i="46"/>
  <c r="AN557" i="46"/>
  <c r="AL557" i="46"/>
  <c r="AK557" i="46"/>
  <c r="AJ557" i="46"/>
  <c r="AI557" i="46"/>
  <c r="AH557" i="46"/>
  <c r="AG557" i="46"/>
  <c r="AF557" i="46"/>
  <c r="AE557" i="46"/>
  <c r="AA557" i="46"/>
  <c r="Z557" i="46"/>
  <c r="Y557" i="46"/>
  <c r="W557" i="46"/>
  <c r="V557" i="46"/>
  <c r="U557" i="46"/>
  <c r="T557" i="46"/>
  <c r="S557" i="46"/>
  <c r="Q557" i="46"/>
  <c r="P557" i="46"/>
  <c r="N557" i="46"/>
  <c r="M557" i="46"/>
  <c r="L557" i="46"/>
  <c r="K557" i="46"/>
  <c r="J557" i="46"/>
  <c r="I557" i="46"/>
  <c r="H557" i="46"/>
  <c r="G557" i="46"/>
  <c r="C557" i="46"/>
  <c r="A557" i="46" s="1"/>
  <c r="B557" i="46"/>
  <c r="AT556" i="46"/>
  <c r="AS556" i="46"/>
  <c r="AR556" i="46"/>
  <c r="AQ556" i="46"/>
  <c r="AP556" i="46"/>
  <c r="AO556" i="46"/>
  <c r="AN556" i="46"/>
  <c r="AL556" i="46"/>
  <c r="AK556" i="46"/>
  <c r="AJ556" i="46"/>
  <c r="AI556" i="46"/>
  <c r="AH556" i="46"/>
  <c r="AG556" i="46"/>
  <c r="AF556" i="46"/>
  <c r="AE556" i="46"/>
  <c r="AA556" i="46"/>
  <c r="Z556" i="46"/>
  <c r="Y556" i="46"/>
  <c r="W556" i="46"/>
  <c r="V556" i="46"/>
  <c r="U556" i="46"/>
  <c r="T556" i="46"/>
  <c r="S556" i="46"/>
  <c r="Q556" i="46"/>
  <c r="P556" i="46"/>
  <c r="N556" i="46"/>
  <c r="M556" i="46"/>
  <c r="L556" i="46"/>
  <c r="K556" i="46"/>
  <c r="J556" i="46"/>
  <c r="I556" i="46"/>
  <c r="H556" i="46"/>
  <c r="G556" i="46"/>
  <c r="C556" i="46"/>
  <c r="A556" i="46" s="1"/>
  <c r="B556" i="46"/>
  <c r="AT555" i="46"/>
  <c r="AS555" i="46"/>
  <c r="AR555" i="46"/>
  <c r="AQ555" i="46"/>
  <c r="AP555" i="46"/>
  <c r="AO555" i="46"/>
  <c r="AN555" i="46"/>
  <c r="AL555" i="46"/>
  <c r="AK555" i="46"/>
  <c r="AJ555" i="46"/>
  <c r="AI555" i="46"/>
  <c r="AH555" i="46"/>
  <c r="AG555" i="46"/>
  <c r="AF555" i="46"/>
  <c r="AE555" i="46"/>
  <c r="AA555" i="46"/>
  <c r="Z555" i="46"/>
  <c r="Y555" i="46"/>
  <c r="W555" i="46"/>
  <c r="V555" i="46"/>
  <c r="U555" i="46"/>
  <c r="T555" i="46"/>
  <c r="S555" i="46"/>
  <c r="Q555" i="46"/>
  <c r="P555" i="46"/>
  <c r="N555" i="46"/>
  <c r="M555" i="46"/>
  <c r="L555" i="46"/>
  <c r="K555" i="46"/>
  <c r="J555" i="46"/>
  <c r="I555" i="46"/>
  <c r="H555" i="46"/>
  <c r="G555" i="46"/>
  <c r="C555" i="46"/>
  <c r="A555" i="46" s="1"/>
  <c r="B555" i="46"/>
  <c r="AT554" i="46"/>
  <c r="AS554" i="46"/>
  <c r="AR554" i="46"/>
  <c r="AQ554" i="46"/>
  <c r="AP554" i="46"/>
  <c r="AO554" i="46"/>
  <c r="AN554" i="46"/>
  <c r="AL554" i="46"/>
  <c r="AK554" i="46"/>
  <c r="AJ554" i="46"/>
  <c r="AI554" i="46"/>
  <c r="AH554" i="46"/>
  <c r="AG554" i="46"/>
  <c r="AF554" i="46"/>
  <c r="AE554" i="46"/>
  <c r="AA554" i="46"/>
  <c r="Z554" i="46"/>
  <c r="Y554" i="46"/>
  <c r="W554" i="46"/>
  <c r="V554" i="46"/>
  <c r="U554" i="46"/>
  <c r="T554" i="46"/>
  <c r="S554" i="46"/>
  <c r="Q554" i="46"/>
  <c r="P554" i="46"/>
  <c r="N554" i="46"/>
  <c r="M554" i="46"/>
  <c r="L554" i="46"/>
  <c r="K554" i="46"/>
  <c r="J554" i="46"/>
  <c r="I554" i="46"/>
  <c r="H554" i="46"/>
  <c r="G554" i="46"/>
  <c r="C554" i="46"/>
  <c r="A554" i="46" s="1"/>
  <c r="B554" i="46"/>
  <c r="AT553" i="46"/>
  <c r="AS553" i="46"/>
  <c r="AR553" i="46"/>
  <c r="AQ553" i="46"/>
  <c r="AP553" i="46"/>
  <c r="AO553" i="46"/>
  <c r="AN553" i="46"/>
  <c r="AL553" i="46"/>
  <c r="AK553" i="46"/>
  <c r="AJ553" i="46"/>
  <c r="AI553" i="46"/>
  <c r="AH553" i="46"/>
  <c r="AG553" i="46"/>
  <c r="AF553" i="46"/>
  <c r="AE553" i="46"/>
  <c r="AA553" i="46"/>
  <c r="Z553" i="46"/>
  <c r="Y553" i="46"/>
  <c r="W553" i="46"/>
  <c r="V553" i="46"/>
  <c r="U553" i="46"/>
  <c r="T553" i="46"/>
  <c r="S553" i="46"/>
  <c r="Q553" i="46"/>
  <c r="P553" i="46"/>
  <c r="N553" i="46"/>
  <c r="M553" i="46"/>
  <c r="L553" i="46"/>
  <c r="K553" i="46"/>
  <c r="J553" i="46"/>
  <c r="I553" i="46"/>
  <c r="H553" i="46"/>
  <c r="G553" i="46"/>
  <c r="C553" i="46"/>
  <c r="A553" i="46" s="1"/>
  <c r="B553" i="46"/>
  <c r="AT552" i="46"/>
  <c r="AS552" i="46"/>
  <c r="AR552" i="46"/>
  <c r="AQ552" i="46"/>
  <c r="AP552" i="46"/>
  <c r="AO552" i="46"/>
  <c r="AN552" i="46"/>
  <c r="AL552" i="46"/>
  <c r="AK552" i="46"/>
  <c r="AJ552" i="46"/>
  <c r="AI552" i="46"/>
  <c r="AH552" i="46"/>
  <c r="AG552" i="46"/>
  <c r="AF552" i="46"/>
  <c r="AE552" i="46"/>
  <c r="AA552" i="46"/>
  <c r="Z552" i="46"/>
  <c r="Y552" i="46"/>
  <c r="W552" i="46"/>
  <c r="V552" i="46"/>
  <c r="U552" i="46"/>
  <c r="T552" i="46"/>
  <c r="S552" i="46"/>
  <c r="Q552" i="46"/>
  <c r="P552" i="46"/>
  <c r="N552" i="46"/>
  <c r="M552" i="46"/>
  <c r="L552" i="46"/>
  <c r="K552" i="46"/>
  <c r="J552" i="46"/>
  <c r="I552" i="46"/>
  <c r="H552" i="46"/>
  <c r="G552" i="46"/>
  <c r="C552" i="46"/>
  <c r="A552" i="46" s="1"/>
  <c r="B552" i="46"/>
  <c r="AT551" i="46"/>
  <c r="AS551" i="46"/>
  <c r="AR551" i="46"/>
  <c r="AQ551" i="46"/>
  <c r="AP551" i="46"/>
  <c r="AO551" i="46"/>
  <c r="AN551" i="46"/>
  <c r="AL551" i="46"/>
  <c r="AK551" i="46"/>
  <c r="AJ551" i="46"/>
  <c r="AI551" i="46"/>
  <c r="AH551" i="46"/>
  <c r="AG551" i="46"/>
  <c r="AF551" i="46"/>
  <c r="AE551" i="46"/>
  <c r="AA551" i="46"/>
  <c r="Z551" i="46"/>
  <c r="Y551" i="46"/>
  <c r="W551" i="46"/>
  <c r="V551" i="46"/>
  <c r="U551" i="46"/>
  <c r="T551" i="46"/>
  <c r="S551" i="46"/>
  <c r="Q551" i="46"/>
  <c r="P551" i="46"/>
  <c r="N551" i="46"/>
  <c r="M551" i="46"/>
  <c r="L551" i="46"/>
  <c r="K551" i="46"/>
  <c r="J551" i="46"/>
  <c r="I551" i="46"/>
  <c r="H551" i="46"/>
  <c r="G551" i="46"/>
  <c r="C551" i="46"/>
  <c r="A551" i="46" s="1"/>
  <c r="B551" i="46"/>
  <c r="AT550" i="46"/>
  <c r="AS550" i="46"/>
  <c r="AR550" i="46"/>
  <c r="AQ550" i="46"/>
  <c r="AP550" i="46"/>
  <c r="AO550" i="46"/>
  <c r="AN550" i="46"/>
  <c r="AL550" i="46"/>
  <c r="AK550" i="46"/>
  <c r="AJ550" i="46"/>
  <c r="AI550" i="46"/>
  <c r="AH550" i="46"/>
  <c r="AG550" i="46"/>
  <c r="AF550" i="46"/>
  <c r="AE550" i="46"/>
  <c r="AA550" i="46"/>
  <c r="Z550" i="46"/>
  <c r="Y550" i="46"/>
  <c r="W550" i="46"/>
  <c r="V550" i="46"/>
  <c r="U550" i="46"/>
  <c r="T550" i="46"/>
  <c r="S550" i="46"/>
  <c r="Q550" i="46"/>
  <c r="P550" i="46"/>
  <c r="N550" i="46"/>
  <c r="M550" i="46"/>
  <c r="L550" i="46"/>
  <c r="K550" i="46"/>
  <c r="J550" i="46"/>
  <c r="I550" i="46"/>
  <c r="H550" i="46"/>
  <c r="G550" i="46"/>
  <c r="C550" i="46"/>
  <c r="A550" i="46" s="1"/>
  <c r="B550" i="46"/>
  <c r="AT549" i="46"/>
  <c r="AS549" i="46"/>
  <c r="AR549" i="46"/>
  <c r="AQ549" i="46"/>
  <c r="AP549" i="46"/>
  <c r="AO549" i="46"/>
  <c r="AN549" i="46"/>
  <c r="AL549" i="46"/>
  <c r="AK549" i="46"/>
  <c r="AJ549" i="46"/>
  <c r="AI549" i="46"/>
  <c r="AH549" i="46"/>
  <c r="AG549" i="46"/>
  <c r="AF549" i="46"/>
  <c r="AE549" i="46"/>
  <c r="AA549" i="46"/>
  <c r="Z549" i="46"/>
  <c r="Y549" i="46"/>
  <c r="W549" i="46"/>
  <c r="V549" i="46"/>
  <c r="U549" i="46"/>
  <c r="T549" i="46"/>
  <c r="S549" i="46"/>
  <c r="Q549" i="46"/>
  <c r="P549" i="46"/>
  <c r="N549" i="46"/>
  <c r="M549" i="46"/>
  <c r="L549" i="46"/>
  <c r="K549" i="46"/>
  <c r="J549" i="46"/>
  <c r="I549" i="46"/>
  <c r="H549" i="46"/>
  <c r="G549" i="46"/>
  <c r="C549" i="46"/>
  <c r="A549" i="46" s="1"/>
  <c r="B549" i="46"/>
  <c r="AT548" i="46"/>
  <c r="AS548" i="46"/>
  <c r="AR548" i="46"/>
  <c r="AQ548" i="46"/>
  <c r="AP548" i="46"/>
  <c r="AO548" i="46"/>
  <c r="AN548" i="46"/>
  <c r="AL548" i="46"/>
  <c r="AK548" i="46"/>
  <c r="AJ548" i="46"/>
  <c r="AI548" i="46"/>
  <c r="AH548" i="46"/>
  <c r="AG548" i="46"/>
  <c r="AF548" i="46"/>
  <c r="AE548" i="46"/>
  <c r="AA548" i="46"/>
  <c r="Z548" i="46"/>
  <c r="Y548" i="46"/>
  <c r="W548" i="46"/>
  <c r="V548" i="46"/>
  <c r="U548" i="46"/>
  <c r="T548" i="46"/>
  <c r="S548" i="46"/>
  <c r="Q548" i="46"/>
  <c r="P548" i="46"/>
  <c r="N548" i="46"/>
  <c r="M548" i="46"/>
  <c r="L548" i="46"/>
  <c r="K548" i="46"/>
  <c r="J548" i="46"/>
  <c r="I548" i="46"/>
  <c r="H548" i="46"/>
  <c r="G548" i="46"/>
  <c r="C548" i="46"/>
  <c r="A548" i="46" s="1"/>
  <c r="B548" i="46"/>
  <c r="AT547" i="46"/>
  <c r="AS547" i="46"/>
  <c r="AR547" i="46"/>
  <c r="AQ547" i="46"/>
  <c r="AP547" i="46"/>
  <c r="AO547" i="46"/>
  <c r="AN547" i="46"/>
  <c r="AL547" i="46"/>
  <c r="AK547" i="46"/>
  <c r="AJ547" i="46"/>
  <c r="AI547" i="46"/>
  <c r="AH547" i="46"/>
  <c r="AG547" i="46"/>
  <c r="AF547" i="46"/>
  <c r="AE547" i="46"/>
  <c r="AA547" i="46"/>
  <c r="Z547" i="46"/>
  <c r="Y547" i="46"/>
  <c r="W547" i="46"/>
  <c r="V547" i="46"/>
  <c r="U547" i="46"/>
  <c r="T547" i="46"/>
  <c r="S547" i="46"/>
  <c r="Q547" i="46"/>
  <c r="P547" i="46"/>
  <c r="N547" i="46"/>
  <c r="M547" i="46"/>
  <c r="L547" i="46"/>
  <c r="K547" i="46"/>
  <c r="J547" i="46"/>
  <c r="I547" i="46"/>
  <c r="H547" i="46"/>
  <c r="G547" i="46"/>
  <c r="C547" i="46"/>
  <c r="A547" i="46" s="1"/>
  <c r="B547" i="46"/>
  <c r="AT546" i="46"/>
  <c r="AS546" i="46"/>
  <c r="AR546" i="46"/>
  <c r="AQ546" i="46"/>
  <c r="AP546" i="46"/>
  <c r="AO546" i="46"/>
  <c r="AN546" i="46"/>
  <c r="AL546" i="46"/>
  <c r="AK546" i="46"/>
  <c r="AJ546" i="46"/>
  <c r="AI546" i="46"/>
  <c r="AH546" i="46"/>
  <c r="AG546" i="46"/>
  <c r="AF546" i="46"/>
  <c r="AE546" i="46"/>
  <c r="AA546" i="46"/>
  <c r="Z546" i="46"/>
  <c r="Y546" i="46"/>
  <c r="W546" i="46"/>
  <c r="V546" i="46"/>
  <c r="U546" i="46"/>
  <c r="T546" i="46"/>
  <c r="S546" i="46"/>
  <c r="Q546" i="46"/>
  <c r="P546" i="46"/>
  <c r="N546" i="46"/>
  <c r="M546" i="46"/>
  <c r="L546" i="46"/>
  <c r="K546" i="46"/>
  <c r="J546" i="46"/>
  <c r="I546" i="46"/>
  <c r="H546" i="46"/>
  <c r="G546" i="46"/>
  <c r="C546" i="46"/>
  <c r="A546" i="46" s="1"/>
  <c r="B546" i="46"/>
  <c r="AT545" i="46"/>
  <c r="AS545" i="46"/>
  <c r="AR545" i="46"/>
  <c r="AQ545" i="46"/>
  <c r="AP545" i="46"/>
  <c r="AO545" i="46"/>
  <c r="AN545" i="46"/>
  <c r="AL545" i="46"/>
  <c r="AK545" i="46"/>
  <c r="AJ545" i="46"/>
  <c r="AI545" i="46"/>
  <c r="AH545" i="46"/>
  <c r="AG545" i="46"/>
  <c r="AF545" i="46"/>
  <c r="AE545" i="46"/>
  <c r="AA545" i="46"/>
  <c r="Z545" i="46"/>
  <c r="Y545" i="46"/>
  <c r="W545" i="46"/>
  <c r="V545" i="46"/>
  <c r="U545" i="46"/>
  <c r="T545" i="46"/>
  <c r="S545" i="46"/>
  <c r="Q545" i="46"/>
  <c r="P545" i="46"/>
  <c r="N545" i="46"/>
  <c r="M545" i="46"/>
  <c r="L545" i="46"/>
  <c r="K545" i="46"/>
  <c r="J545" i="46"/>
  <c r="I545" i="46"/>
  <c r="H545" i="46"/>
  <c r="G545" i="46"/>
  <c r="C545" i="46"/>
  <c r="A545" i="46" s="1"/>
  <c r="B545" i="46"/>
  <c r="AT544" i="46"/>
  <c r="AS544" i="46"/>
  <c r="AR544" i="46"/>
  <c r="AQ544" i="46"/>
  <c r="AP544" i="46"/>
  <c r="AO544" i="46"/>
  <c r="AN544" i="46"/>
  <c r="AL544" i="46"/>
  <c r="AK544" i="46"/>
  <c r="AJ544" i="46"/>
  <c r="AI544" i="46"/>
  <c r="AH544" i="46"/>
  <c r="AG544" i="46"/>
  <c r="AF544" i="46"/>
  <c r="AE544" i="46"/>
  <c r="AA544" i="46"/>
  <c r="Z544" i="46"/>
  <c r="Y544" i="46"/>
  <c r="W544" i="46"/>
  <c r="V544" i="46"/>
  <c r="U544" i="46"/>
  <c r="T544" i="46"/>
  <c r="S544" i="46"/>
  <c r="Q544" i="46"/>
  <c r="P544" i="46"/>
  <c r="N544" i="46"/>
  <c r="M544" i="46"/>
  <c r="L544" i="46"/>
  <c r="K544" i="46"/>
  <c r="J544" i="46"/>
  <c r="I544" i="46"/>
  <c r="H544" i="46"/>
  <c r="G544" i="46"/>
  <c r="C544" i="46"/>
  <c r="A544" i="46" s="1"/>
  <c r="B544" i="46"/>
  <c r="AT543" i="46"/>
  <c r="AS543" i="46"/>
  <c r="AR543" i="46"/>
  <c r="AQ543" i="46"/>
  <c r="AP543" i="46"/>
  <c r="AO543" i="46"/>
  <c r="AN543" i="46"/>
  <c r="AL543" i="46"/>
  <c r="AK543" i="46"/>
  <c r="AJ543" i="46"/>
  <c r="AI543" i="46"/>
  <c r="AH543" i="46"/>
  <c r="AG543" i="46"/>
  <c r="AF543" i="46"/>
  <c r="AE543" i="46"/>
  <c r="AA543" i="46"/>
  <c r="Z543" i="46"/>
  <c r="Y543" i="46"/>
  <c r="W543" i="46"/>
  <c r="V543" i="46"/>
  <c r="U543" i="46"/>
  <c r="T543" i="46"/>
  <c r="S543" i="46"/>
  <c r="Q543" i="46"/>
  <c r="P543" i="46"/>
  <c r="N543" i="46"/>
  <c r="M543" i="46"/>
  <c r="L543" i="46"/>
  <c r="K543" i="46"/>
  <c r="J543" i="46"/>
  <c r="I543" i="46"/>
  <c r="H543" i="46"/>
  <c r="G543" i="46"/>
  <c r="C543" i="46"/>
  <c r="A543" i="46" s="1"/>
  <c r="B543" i="46"/>
  <c r="AT542" i="46"/>
  <c r="AS542" i="46"/>
  <c r="AR542" i="46"/>
  <c r="AQ542" i="46"/>
  <c r="AP542" i="46"/>
  <c r="AO542" i="46"/>
  <c r="AN542" i="46"/>
  <c r="AL542" i="46"/>
  <c r="AK542" i="46"/>
  <c r="AJ542" i="46"/>
  <c r="AI542" i="46"/>
  <c r="AH542" i="46"/>
  <c r="AG542" i="46"/>
  <c r="AF542" i="46"/>
  <c r="AE542" i="46"/>
  <c r="AA542" i="46"/>
  <c r="Z542" i="46"/>
  <c r="Y542" i="46"/>
  <c r="W542" i="46"/>
  <c r="V542" i="46"/>
  <c r="U542" i="46"/>
  <c r="T542" i="46"/>
  <c r="S542" i="46"/>
  <c r="Q542" i="46"/>
  <c r="P542" i="46"/>
  <c r="N542" i="46"/>
  <c r="M542" i="46"/>
  <c r="L542" i="46"/>
  <c r="K542" i="46"/>
  <c r="J542" i="46"/>
  <c r="I542" i="46"/>
  <c r="H542" i="46"/>
  <c r="G542" i="46"/>
  <c r="C542" i="46"/>
  <c r="A542" i="46" s="1"/>
  <c r="B542" i="46"/>
  <c r="AT541" i="46"/>
  <c r="AS541" i="46"/>
  <c r="AR541" i="46"/>
  <c r="AQ541" i="46"/>
  <c r="AP541" i="46"/>
  <c r="AO541" i="46"/>
  <c r="AN541" i="46"/>
  <c r="AL541" i="46"/>
  <c r="AK541" i="46"/>
  <c r="AJ541" i="46"/>
  <c r="AI541" i="46"/>
  <c r="AH541" i="46"/>
  <c r="AG541" i="46"/>
  <c r="AF541" i="46"/>
  <c r="AE541" i="46"/>
  <c r="AA541" i="46"/>
  <c r="Z541" i="46"/>
  <c r="Y541" i="46"/>
  <c r="W541" i="46"/>
  <c r="V541" i="46"/>
  <c r="U541" i="46"/>
  <c r="T541" i="46"/>
  <c r="S541" i="46"/>
  <c r="Q541" i="46"/>
  <c r="P541" i="46"/>
  <c r="N541" i="46"/>
  <c r="M541" i="46"/>
  <c r="L541" i="46"/>
  <c r="K541" i="46"/>
  <c r="J541" i="46"/>
  <c r="I541" i="46"/>
  <c r="H541" i="46"/>
  <c r="G541" i="46"/>
  <c r="C541" i="46"/>
  <c r="A541" i="46" s="1"/>
  <c r="B541" i="46"/>
  <c r="AT540" i="46"/>
  <c r="AS540" i="46"/>
  <c r="AR540" i="46"/>
  <c r="AQ540" i="46"/>
  <c r="AP540" i="46"/>
  <c r="AO540" i="46"/>
  <c r="AN540" i="46"/>
  <c r="AL540" i="46"/>
  <c r="AK540" i="46"/>
  <c r="AJ540" i="46"/>
  <c r="AI540" i="46"/>
  <c r="AH540" i="46"/>
  <c r="AG540" i="46"/>
  <c r="AF540" i="46"/>
  <c r="AE540" i="46"/>
  <c r="AA540" i="46"/>
  <c r="Z540" i="46"/>
  <c r="Y540" i="46"/>
  <c r="W540" i="46"/>
  <c r="V540" i="46"/>
  <c r="U540" i="46"/>
  <c r="T540" i="46"/>
  <c r="S540" i="46"/>
  <c r="Q540" i="46"/>
  <c r="P540" i="46"/>
  <c r="N540" i="46"/>
  <c r="M540" i="46"/>
  <c r="L540" i="46"/>
  <c r="K540" i="46"/>
  <c r="J540" i="46"/>
  <c r="I540" i="46"/>
  <c r="H540" i="46"/>
  <c r="G540" i="46"/>
  <c r="C540" i="46"/>
  <c r="A540" i="46" s="1"/>
  <c r="B540" i="46"/>
  <c r="AT539" i="46"/>
  <c r="AS539" i="46"/>
  <c r="AR539" i="46"/>
  <c r="AQ539" i="46"/>
  <c r="AP539" i="46"/>
  <c r="AO539" i="46"/>
  <c r="AN539" i="46"/>
  <c r="AL539" i="46"/>
  <c r="AK539" i="46"/>
  <c r="AJ539" i="46"/>
  <c r="AI539" i="46"/>
  <c r="AH539" i="46"/>
  <c r="AG539" i="46"/>
  <c r="AF539" i="46"/>
  <c r="AE539" i="46"/>
  <c r="AA539" i="46"/>
  <c r="Z539" i="46"/>
  <c r="Y539" i="46"/>
  <c r="W539" i="46"/>
  <c r="V539" i="46"/>
  <c r="U539" i="46"/>
  <c r="T539" i="46"/>
  <c r="S539" i="46"/>
  <c r="Q539" i="46"/>
  <c r="P539" i="46"/>
  <c r="N539" i="46"/>
  <c r="M539" i="46"/>
  <c r="L539" i="46"/>
  <c r="K539" i="46"/>
  <c r="J539" i="46"/>
  <c r="I539" i="46"/>
  <c r="H539" i="46"/>
  <c r="G539" i="46"/>
  <c r="C539" i="46"/>
  <c r="A539" i="46" s="1"/>
  <c r="B539" i="46"/>
  <c r="AT538" i="46"/>
  <c r="AS538" i="46"/>
  <c r="AR538" i="46"/>
  <c r="AQ538" i="46"/>
  <c r="AP538" i="46"/>
  <c r="AO538" i="46"/>
  <c r="AN538" i="46"/>
  <c r="AL538" i="46"/>
  <c r="AK538" i="46"/>
  <c r="AJ538" i="46"/>
  <c r="AI538" i="46"/>
  <c r="AH538" i="46"/>
  <c r="AG538" i="46"/>
  <c r="AF538" i="46"/>
  <c r="AE538" i="46"/>
  <c r="AA538" i="46"/>
  <c r="Z538" i="46"/>
  <c r="Y538" i="46"/>
  <c r="W538" i="46"/>
  <c r="V538" i="46"/>
  <c r="U538" i="46"/>
  <c r="T538" i="46"/>
  <c r="S538" i="46"/>
  <c r="Q538" i="46"/>
  <c r="P538" i="46"/>
  <c r="N538" i="46"/>
  <c r="M538" i="46"/>
  <c r="L538" i="46"/>
  <c r="K538" i="46"/>
  <c r="J538" i="46"/>
  <c r="I538" i="46"/>
  <c r="H538" i="46"/>
  <c r="G538" i="46"/>
  <c r="C538" i="46"/>
  <c r="A538" i="46" s="1"/>
  <c r="B538" i="46"/>
  <c r="AT537" i="46"/>
  <c r="AS537" i="46"/>
  <c r="AR537" i="46"/>
  <c r="AQ537" i="46"/>
  <c r="AP537" i="46"/>
  <c r="AO537" i="46"/>
  <c r="AN537" i="46"/>
  <c r="AL537" i="46"/>
  <c r="AK537" i="46"/>
  <c r="AJ537" i="46"/>
  <c r="AI537" i="46"/>
  <c r="AH537" i="46"/>
  <c r="AG537" i="46"/>
  <c r="AF537" i="46"/>
  <c r="AE537" i="46"/>
  <c r="AA537" i="46"/>
  <c r="Z537" i="46"/>
  <c r="Y537" i="46"/>
  <c r="W537" i="46"/>
  <c r="V537" i="46"/>
  <c r="U537" i="46"/>
  <c r="T537" i="46"/>
  <c r="S537" i="46"/>
  <c r="Q537" i="46"/>
  <c r="P537" i="46"/>
  <c r="N537" i="46"/>
  <c r="M537" i="46"/>
  <c r="L537" i="46"/>
  <c r="K537" i="46"/>
  <c r="J537" i="46"/>
  <c r="I537" i="46"/>
  <c r="H537" i="46"/>
  <c r="G537" i="46"/>
  <c r="C537" i="46"/>
  <c r="A537" i="46" s="1"/>
  <c r="B537" i="46"/>
  <c r="AT536" i="46"/>
  <c r="AS536" i="46"/>
  <c r="AR536" i="46"/>
  <c r="AQ536" i="46"/>
  <c r="AP536" i="46"/>
  <c r="AO536" i="46"/>
  <c r="AN536" i="46"/>
  <c r="AL536" i="46"/>
  <c r="AK536" i="46"/>
  <c r="AJ536" i="46"/>
  <c r="AI536" i="46"/>
  <c r="AH536" i="46"/>
  <c r="AG536" i="46"/>
  <c r="AF536" i="46"/>
  <c r="AE536" i="46"/>
  <c r="AA536" i="46"/>
  <c r="Z536" i="46"/>
  <c r="Y536" i="46"/>
  <c r="W536" i="46"/>
  <c r="V536" i="46"/>
  <c r="U536" i="46"/>
  <c r="T536" i="46"/>
  <c r="S536" i="46"/>
  <c r="Q536" i="46"/>
  <c r="P536" i="46"/>
  <c r="N536" i="46"/>
  <c r="M536" i="46"/>
  <c r="L536" i="46"/>
  <c r="K536" i="46"/>
  <c r="J536" i="46"/>
  <c r="I536" i="46"/>
  <c r="H536" i="46"/>
  <c r="G536" i="46"/>
  <c r="C536" i="46"/>
  <c r="A536" i="46" s="1"/>
  <c r="B536" i="46"/>
  <c r="AT535" i="46"/>
  <c r="AS535" i="46"/>
  <c r="AR535" i="46"/>
  <c r="AQ535" i="46"/>
  <c r="AP535" i="46"/>
  <c r="AO535" i="46"/>
  <c r="AN535" i="46"/>
  <c r="AL535" i="46"/>
  <c r="AK535" i="46"/>
  <c r="AJ535" i="46"/>
  <c r="AI535" i="46"/>
  <c r="AH535" i="46"/>
  <c r="AG535" i="46"/>
  <c r="AF535" i="46"/>
  <c r="AE535" i="46"/>
  <c r="AA535" i="46"/>
  <c r="Z535" i="46"/>
  <c r="Y535" i="46"/>
  <c r="W535" i="46"/>
  <c r="V535" i="46"/>
  <c r="U535" i="46"/>
  <c r="T535" i="46"/>
  <c r="S535" i="46"/>
  <c r="Q535" i="46"/>
  <c r="P535" i="46"/>
  <c r="N535" i="46"/>
  <c r="M535" i="46"/>
  <c r="L535" i="46"/>
  <c r="K535" i="46"/>
  <c r="J535" i="46"/>
  <c r="I535" i="46"/>
  <c r="H535" i="46"/>
  <c r="G535" i="46"/>
  <c r="C535" i="46"/>
  <c r="A535" i="46" s="1"/>
  <c r="B535" i="46"/>
  <c r="AT534" i="46"/>
  <c r="AS534" i="46"/>
  <c r="AR534" i="46"/>
  <c r="AQ534" i="46"/>
  <c r="AP534" i="46"/>
  <c r="AO534" i="46"/>
  <c r="AN534" i="46"/>
  <c r="AL534" i="46"/>
  <c r="AK534" i="46"/>
  <c r="AJ534" i="46"/>
  <c r="AI534" i="46"/>
  <c r="AH534" i="46"/>
  <c r="AG534" i="46"/>
  <c r="AF534" i="46"/>
  <c r="AE534" i="46"/>
  <c r="AA534" i="46"/>
  <c r="Z534" i="46"/>
  <c r="Y534" i="46"/>
  <c r="W534" i="46"/>
  <c r="V534" i="46"/>
  <c r="U534" i="46"/>
  <c r="T534" i="46"/>
  <c r="S534" i="46"/>
  <c r="Q534" i="46"/>
  <c r="P534" i="46"/>
  <c r="N534" i="46"/>
  <c r="M534" i="46"/>
  <c r="L534" i="46"/>
  <c r="K534" i="46"/>
  <c r="J534" i="46"/>
  <c r="I534" i="46"/>
  <c r="H534" i="46"/>
  <c r="G534" i="46"/>
  <c r="C534" i="46"/>
  <c r="A534" i="46" s="1"/>
  <c r="B534" i="46"/>
  <c r="AT533" i="46"/>
  <c r="AS533" i="46"/>
  <c r="AR533" i="46"/>
  <c r="AQ533" i="46"/>
  <c r="AP533" i="46"/>
  <c r="AO533" i="46"/>
  <c r="AN533" i="46"/>
  <c r="AL533" i="46"/>
  <c r="AK533" i="46"/>
  <c r="AJ533" i="46"/>
  <c r="AI533" i="46"/>
  <c r="AH533" i="46"/>
  <c r="AG533" i="46"/>
  <c r="AF533" i="46"/>
  <c r="AE533" i="46"/>
  <c r="AA533" i="46"/>
  <c r="Z533" i="46"/>
  <c r="Y533" i="46"/>
  <c r="W533" i="46"/>
  <c r="V533" i="46"/>
  <c r="U533" i="46"/>
  <c r="T533" i="46"/>
  <c r="S533" i="46"/>
  <c r="Q533" i="46"/>
  <c r="P533" i="46"/>
  <c r="N533" i="46"/>
  <c r="M533" i="46"/>
  <c r="L533" i="46"/>
  <c r="K533" i="46"/>
  <c r="J533" i="46"/>
  <c r="I533" i="46"/>
  <c r="H533" i="46"/>
  <c r="G533" i="46"/>
  <c r="C533" i="46"/>
  <c r="A533" i="46" s="1"/>
  <c r="B533" i="46"/>
  <c r="AT532" i="46"/>
  <c r="AS532" i="46"/>
  <c r="AR532" i="46"/>
  <c r="AQ532" i="46"/>
  <c r="AP532" i="46"/>
  <c r="AO532" i="46"/>
  <c r="AN532" i="46"/>
  <c r="AL532" i="46"/>
  <c r="AK532" i="46"/>
  <c r="AJ532" i="46"/>
  <c r="AI532" i="46"/>
  <c r="AH532" i="46"/>
  <c r="AG532" i="46"/>
  <c r="AF532" i="46"/>
  <c r="AE532" i="46"/>
  <c r="AA532" i="46"/>
  <c r="Z532" i="46"/>
  <c r="Y532" i="46"/>
  <c r="W532" i="46"/>
  <c r="V532" i="46"/>
  <c r="U532" i="46"/>
  <c r="T532" i="46"/>
  <c r="S532" i="46"/>
  <c r="Q532" i="46"/>
  <c r="P532" i="46"/>
  <c r="N532" i="46"/>
  <c r="M532" i="46"/>
  <c r="L532" i="46"/>
  <c r="K532" i="46"/>
  <c r="J532" i="46"/>
  <c r="I532" i="46"/>
  <c r="H532" i="46"/>
  <c r="G532" i="46"/>
  <c r="C532" i="46"/>
  <c r="A532" i="46" s="1"/>
  <c r="B532" i="46"/>
  <c r="AT531" i="46"/>
  <c r="AS531" i="46"/>
  <c r="AR531" i="46"/>
  <c r="AQ531" i="46"/>
  <c r="AP531" i="46"/>
  <c r="AO531" i="46"/>
  <c r="AN531" i="46"/>
  <c r="AL531" i="46"/>
  <c r="AK531" i="46"/>
  <c r="AJ531" i="46"/>
  <c r="AI531" i="46"/>
  <c r="AH531" i="46"/>
  <c r="AG531" i="46"/>
  <c r="AF531" i="46"/>
  <c r="AE531" i="46"/>
  <c r="AA531" i="46"/>
  <c r="Z531" i="46"/>
  <c r="Y531" i="46"/>
  <c r="W531" i="46"/>
  <c r="V531" i="46"/>
  <c r="U531" i="46"/>
  <c r="T531" i="46"/>
  <c r="S531" i="46"/>
  <c r="Q531" i="46"/>
  <c r="P531" i="46"/>
  <c r="N531" i="46"/>
  <c r="M531" i="46"/>
  <c r="L531" i="46"/>
  <c r="K531" i="46"/>
  <c r="J531" i="46"/>
  <c r="I531" i="46"/>
  <c r="H531" i="46"/>
  <c r="G531" i="46"/>
  <c r="C531" i="46"/>
  <c r="A531" i="46" s="1"/>
  <c r="B531" i="46"/>
  <c r="AT530" i="46"/>
  <c r="AS530" i="46"/>
  <c r="AR530" i="46"/>
  <c r="AQ530" i="46"/>
  <c r="AP530" i="46"/>
  <c r="AO530" i="46"/>
  <c r="AN530" i="46"/>
  <c r="AL530" i="46"/>
  <c r="AK530" i="46"/>
  <c r="AJ530" i="46"/>
  <c r="AI530" i="46"/>
  <c r="AH530" i="46"/>
  <c r="AG530" i="46"/>
  <c r="AF530" i="46"/>
  <c r="AE530" i="46"/>
  <c r="AA530" i="46"/>
  <c r="Z530" i="46"/>
  <c r="Y530" i="46"/>
  <c r="W530" i="46"/>
  <c r="V530" i="46"/>
  <c r="U530" i="46"/>
  <c r="T530" i="46"/>
  <c r="S530" i="46"/>
  <c r="Q530" i="46"/>
  <c r="P530" i="46"/>
  <c r="N530" i="46"/>
  <c r="M530" i="46"/>
  <c r="L530" i="46"/>
  <c r="K530" i="46"/>
  <c r="J530" i="46"/>
  <c r="I530" i="46"/>
  <c r="H530" i="46"/>
  <c r="G530" i="46"/>
  <c r="C530" i="46"/>
  <c r="A530" i="46" s="1"/>
  <c r="B530" i="46"/>
  <c r="AT529" i="46"/>
  <c r="AS529" i="46"/>
  <c r="AR529" i="46"/>
  <c r="AQ529" i="46"/>
  <c r="AP529" i="46"/>
  <c r="AO529" i="46"/>
  <c r="AN529" i="46"/>
  <c r="AL529" i="46"/>
  <c r="AK529" i="46"/>
  <c r="AJ529" i="46"/>
  <c r="AI529" i="46"/>
  <c r="AH529" i="46"/>
  <c r="AG529" i="46"/>
  <c r="AF529" i="46"/>
  <c r="AE529" i="46"/>
  <c r="AA529" i="46"/>
  <c r="Z529" i="46"/>
  <c r="Y529" i="46"/>
  <c r="W529" i="46"/>
  <c r="V529" i="46"/>
  <c r="U529" i="46"/>
  <c r="T529" i="46"/>
  <c r="S529" i="46"/>
  <c r="Q529" i="46"/>
  <c r="P529" i="46"/>
  <c r="N529" i="46"/>
  <c r="M529" i="46"/>
  <c r="L529" i="46"/>
  <c r="K529" i="46"/>
  <c r="J529" i="46"/>
  <c r="I529" i="46"/>
  <c r="H529" i="46"/>
  <c r="G529" i="46"/>
  <c r="C529" i="46"/>
  <c r="A529" i="46" s="1"/>
  <c r="B529" i="46"/>
  <c r="AT528" i="46"/>
  <c r="AS528" i="46"/>
  <c r="AR528" i="46"/>
  <c r="AQ528" i="46"/>
  <c r="AP528" i="46"/>
  <c r="AO528" i="46"/>
  <c r="AN528" i="46"/>
  <c r="AL528" i="46"/>
  <c r="AK528" i="46"/>
  <c r="AJ528" i="46"/>
  <c r="AI528" i="46"/>
  <c r="AH528" i="46"/>
  <c r="AG528" i="46"/>
  <c r="AF528" i="46"/>
  <c r="AE528" i="46"/>
  <c r="AA528" i="46"/>
  <c r="Z528" i="46"/>
  <c r="Y528" i="46"/>
  <c r="W528" i="46"/>
  <c r="V528" i="46"/>
  <c r="U528" i="46"/>
  <c r="T528" i="46"/>
  <c r="S528" i="46"/>
  <c r="Q528" i="46"/>
  <c r="P528" i="46"/>
  <c r="N528" i="46"/>
  <c r="M528" i="46"/>
  <c r="L528" i="46"/>
  <c r="K528" i="46"/>
  <c r="J528" i="46"/>
  <c r="I528" i="46"/>
  <c r="H528" i="46"/>
  <c r="G528" i="46"/>
  <c r="C528" i="46"/>
  <c r="A528" i="46" s="1"/>
  <c r="B528" i="46"/>
  <c r="AT527" i="46"/>
  <c r="AS527" i="46"/>
  <c r="AR527" i="46"/>
  <c r="AQ527" i="46"/>
  <c r="AP527" i="46"/>
  <c r="AO527" i="46"/>
  <c r="AN527" i="46"/>
  <c r="AL527" i="46"/>
  <c r="AK527" i="46"/>
  <c r="AJ527" i="46"/>
  <c r="AI527" i="46"/>
  <c r="AH527" i="46"/>
  <c r="AG527" i="46"/>
  <c r="AF527" i="46"/>
  <c r="AE527" i="46"/>
  <c r="AA527" i="46"/>
  <c r="Z527" i="46"/>
  <c r="Y527" i="46"/>
  <c r="W527" i="46"/>
  <c r="V527" i="46"/>
  <c r="U527" i="46"/>
  <c r="T527" i="46"/>
  <c r="S527" i="46"/>
  <c r="Q527" i="46"/>
  <c r="P527" i="46"/>
  <c r="N527" i="46"/>
  <c r="M527" i="46"/>
  <c r="L527" i="46"/>
  <c r="K527" i="46"/>
  <c r="J527" i="46"/>
  <c r="I527" i="46"/>
  <c r="H527" i="46"/>
  <c r="G527" i="46"/>
  <c r="C527" i="46"/>
  <c r="A527" i="46" s="1"/>
  <c r="B527" i="46"/>
  <c r="AT526" i="46"/>
  <c r="AS526" i="46"/>
  <c r="AR526" i="46"/>
  <c r="AQ526" i="46"/>
  <c r="AP526" i="46"/>
  <c r="AO526" i="46"/>
  <c r="AN526" i="46"/>
  <c r="AL526" i="46"/>
  <c r="AK526" i="46"/>
  <c r="AJ526" i="46"/>
  <c r="AI526" i="46"/>
  <c r="AH526" i="46"/>
  <c r="AG526" i="46"/>
  <c r="AF526" i="46"/>
  <c r="AE526" i="46"/>
  <c r="AA526" i="46"/>
  <c r="Z526" i="46"/>
  <c r="Y526" i="46"/>
  <c r="W526" i="46"/>
  <c r="V526" i="46"/>
  <c r="U526" i="46"/>
  <c r="T526" i="46"/>
  <c r="S526" i="46"/>
  <c r="Q526" i="46"/>
  <c r="P526" i="46"/>
  <c r="N526" i="46"/>
  <c r="M526" i="46"/>
  <c r="L526" i="46"/>
  <c r="K526" i="46"/>
  <c r="J526" i="46"/>
  <c r="I526" i="46"/>
  <c r="H526" i="46"/>
  <c r="G526" i="46"/>
  <c r="C526" i="46"/>
  <c r="A526" i="46" s="1"/>
  <c r="B526" i="46"/>
  <c r="AT525" i="46"/>
  <c r="AS525" i="46"/>
  <c r="AR525" i="46"/>
  <c r="AQ525" i="46"/>
  <c r="AP525" i="46"/>
  <c r="AO525" i="46"/>
  <c r="AN525" i="46"/>
  <c r="AL525" i="46"/>
  <c r="AK525" i="46"/>
  <c r="AJ525" i="46"/>
  <c r="AI525" i="46"/>
  <c r="AH525" i="46"/>
  <c r="AG525" i="46"/>
  <c r="AF525" i="46"/>
  <c r="AE525" i="46"/>
  <c r="AA525" i="46"/>
  <c r="Z525" i="46"/>
  <c r="Y525" i="46"/>
  <c r="W525" i="46"/>
  <c r="V525" i="46"/>
  <c r="U525" i="46"/>
  <c r="T525" i="46"/>
  <c r="S525" i="46"/>
  <c r="Q525" i="46"/>
  <c r="P525" i="46"/>
  <c r="N525" i="46"/>
  <c r="M525" i="46"/>
  <c r="L525" i="46"/>
  <c r="K525" i="46"/>
  <c r="J525" i="46"/>
  <c r="I525" i="46"/>
  <c r="H525" i="46"/>
  <c r="G525" i="46"/>
  <c r="C525" i="46"/>
  <c r="A525" i="46" s="1"/>
  <c r="B525" i="46"/>
  <c r="AT524" i="46"/>
  <c r="AS524" i="46"/>
  <c r="AR524" i="46"/>
  <c r="AQ524" i="46"/>
  <c r="AP524" i="46"/>
  <c r="AO524" i="46"/>
  <c r="AN524" i="46"/>
  <c r="AL524" i="46"/>
  <c r="AK524" i="46"/>
  <c r="AJ524" i="46"/>
  <c r="AI524" i="46"/>
  <c r="AH524" i="46"/>
  <c r="AG524" i="46"/>
  <c r="AF524" i="46"/>
  <c r="AE524" i="46"/>
  <c r="AA524" i="46"/>
  <c r="Z524" i="46"/>
  <c r="Y524" i="46"/>
  <c r="W524" i="46"/>
  <c r="V524" i="46"/>
  <c r="U524" i="46"/>
  <c r="T524" i="46"/>
  <c r="S524" i="46"/>
  <c r="Q524" i="46"/>
  <c r="P524" i="46"/>
  <c r="N524" i="46"/>
  <c r="M524" i="46"/>
  <c r="L524" i="46"/>
  <c r="K524" i="46"/>
  <c r="J524" i="46"/>
  <c r="I524" i="46"/>
  <c r="H524" i="46"/>
  <c r="G524" i="46"/>
  <c r="C524" i="46"/>
  <c r="A524" i="46" s="1"/>
  <c r="B524" i="46"/>
  <c r="AT523" i="46"/>
  <c r="AS523" i="46"/>
  <c r="AR523" i="46"/>
  <c r="AQ523" i="46"/>
  <c r="AP523" i="46"/>
  <c r="AO523" i="46"/>
  <c r="AN523" i="46"/>
  <c r="AL523" i="46"/>
  <c r="AK523" i="46"/>
  <c r="AJ523" i="46"/>
  <c r="AI523" i="46"/>
  <c r="AH523" i="46"/>
  <c r="AG523" i="46"/>
  <c r="AF523" i="46"/>
  <c r="AE523" i="46"/>
  <c r="AA523" i="46"/>
  <c r="Z523" i="46"/>
  <c r="Y523" i="46"/>
  <c r="W523" i="46"/>
  <c r="V523" i="46"/>
  <c r="U523" i="46"/>
  <c r="T523" i="46"/>
  <c r="S523" i="46"/>
  <c r="Q523" i="46"/>
  <c r="P523" i="46"/>
  <c r="N523" i="46"/>
  <c r="M523" i="46"/>
  <c r="L523" i="46"/>
  <c r="K523" i="46"/>
  <c r="J523" i="46"/>
  <c r="I523" i="46"/>
  <c r="H523" i="46"/>
  <c r="G523" i="46"/>
  <c r="C523" i="46"/>
  <c r="A523" i="46" s="1"/>
  <c r="B523" i="46"/>
  <c r="AT522" i="46"/>
  <c r="AS522" i="46"/>
  <c r="AR522" i="46"/>
  <c r="AQ522" i="46"/>
  <c r="AP522" i="46"/>
  <c r="AO522" i="46"/>
  <c r="AN522" i="46"/>
  <c r="AL522" i="46"/>
  <c r="AK522" i="46"/>
  <c r="AJ522" i="46"/>
  <c r="AI522" i="46"/>
  <c r="AH522" i="46"/>
  <c r="AG522" i="46"/>
  <c r="AF522" i="46"/>
  <c r="AE522" i="46"/>
  <c r="AA522" i="46"/>
  <c r="Z522" i="46"/>
  <c r="Y522" i="46"/>
  <c r="W522" i="46"/>
  <c r="V522" i="46"/>
  <c r="U522" i="46"/>
  <c r="T522" i="46"/>
  <c r="S522" i="46"/>
  <c r="Q522" i="46"/>
  <c r="P522" i="46"/>
  <c r="N522" i="46"/>
  <c r="M522" i="46"/>
  <c r="L522" i="46"/>
  <c r="K522" i="46"/>
  <c r="J522" i="46"/>
  <c r="I522" i="46"/>
  <c r="H522" i="46"/>
  <c r="G522" i="46"/>
  <c r="C522" i="46"/>
  <c r="A522" i="46" s="1"/>
  <c r="B522" i="46"/>
  <c r="AT521" i="46"/>
  <c r="AS521" i="46"/>
  <c r="AR521" i="46"/>
  <c r="AQ521" i="46"/>
  <c r="AP521" i="46"/>
  <c r="AO521" i="46"/>
  <c r="AN521" i="46"/>
  <c r="AL521" i="46"/>
  <c r="AK521" i="46"/>
  <c r="AJ521" i="46"/>
  <c r="AI521" i="46"/>
  <c r="AH521" i="46"/>
  <c r="AG521" i="46"/>
  <c r="AF521" i="46"/>
  <c r="AE521" i="46"/>
  <c r="AA521" i="46"/>
  <c r="Z521" i="46"/>
  <c r="Y521" i="46"/>
  <c r="W521" i="46"/>
  <c r="V521" i="46"/>
  <c r="U521" i="46"/>
  <c r="T521" i="46"/>
  <c r="S521" i="46"/>
  <c r="Q521" i="46"/>
  <c r="P521" i="46"/>
  <c r="N521" i="46"/>
  <c r="M521" i="46"/>
  <c r="L521" i="46"/>
  <c r="K521" i="46"/>
  <c r="J521" i="46"/>
  <c r="I521" i="46"/>
  <c r="H521" i="46"/>
  <c r="G521" i="46"/>
  <c r="C521" i="46"/>
  <c r="A521" i="46" s="1"/>
  <c r="B521" i="46"/>
  <c r="AT520" i="46"/>
  <c r="AS520" i="46"/>
  <c r="AR520" i="46"/>
  <c r="AQ520" i="46"/>
  <c r="AP520" i="46"/>
  <c r="AO520" i="46"/>
  <c r="AN520" i="46"/>
  <c r="AL520" i="46"/>
  <c r="AK520" i="46"/>
  <c r="AJ520" i="46"/>
  <c r="AI520" i="46"/>
  <c r="AH520" i="46"/>
  <c r="AG520" i="46"/>
  <c r="AF520" i="46"/>
  <c r="AE520" i="46"/>
  <c r="AA520" i="46"/>
  <c r="Z520" i="46"/>
  <c r="Y520" i="46"/>
  <c r="W520" i="46"/>
  <c r="V520" i="46"/>
  <c r="U520" i="46"/>
  <c r="T520" i="46"/>
  <c r="S520" i="46"/>
  <c r="Q520" i="46"/>
  <c r="P520" i="46"/>
  <c r="N520" i="46"/>
  <c r="M520" i="46"/>
  <c r="L520" i="46"/>
  <c r="K520" i="46"/>
  <c r="J520" i="46"/>
  <c r="I520" i="46"/>
  <c r="H520" i="46"/>
  <c r="G520" i="46"/>
  <c r="C520" i="46"/>
  <c r="A520" i="46" s="1"/>
  <c r="B520" i="46"/>
  <c r="AT519" i="46"/>
  <c r="AS519" i="46"/>
  <c r="AR519" i="46"/>
  <c r="AQ519" i="46"/>
  <c r="AP519" i="46"/>
  <c r="AO519" i="46"/>
  <c r="AN519" i="46"/>
  <c r="AL519" i="46"/>
  <c r="AK519" i="46"/>
  <c r="AJ519" i="46"/>
  <c r="AI519" i="46"/>
  <c r="AH519" i="46"/>
  <c r="AG519" i="46"/>
  <c r="AF519" i="46"/>
  <c r="AE519" i="46"/>
  <c r="AA519" i="46"/>
  <c r="Z519" i="46"/>
  <c r="Y519" i="46"/>
  <c r="W519" i="46"/>
  <c r="V519" i="46"/>
  <c r="U519" i="46"/>
  <c r="T519" i="46"/>
  <c r="S519" i="46"/>
  <c r="Q519" i="46"/>
  <c r="P519" i="46"/>
  <c r="N519" i="46"/>
  <c r="M519" i="46"/>
  <c r="L519" i="46"/>
  <c r="K519" i="46"/>
  <c r="J519" i="46"/>
  <c r="I519" i="46"/>
  <c r="H519" i="46"/>
  <c r="G519" i="46"/>
  <c r="C519" i="46"/>
  <c r="A519" i="46" s="1"/>
  <c r="B519" i="46"/>
  <c r="AT518" i="46"/>
  <c r="AS518" i="46"/>
  <c r="AR518" i="46"/>
  <c r="AQ518" i="46"/>
  <c r="AP518" i="46"/>
  <c r="AO518" i="46"/>
  <c r="AN518" i="46"/>
  <c r="AL518" i="46"/>
  <c r="AK518" i="46"/>
  <c r="AJ518" i="46"/>
  <c r="AI518" i="46"/>
  <c r="AH518" i="46"/>
  <c r="AG518" i="46"/>
  <c r="AF518" i="46"/>
  <c r="AE518" i="46"/>
  <c r="AA518" i="46"/>
  <c r="Z518" i="46"/>
  <c r="Y518" i="46"/>
  <c r="W518" i="46"/>
  <c r="V518" i="46"/>
  <c r="U518" i="46"/>
  <c r="T518" i="46"/>
  <c r="S518" i="46"/>
  <c r="Q518" i="46"/>
  <c r="P518" i="46"/>
  <c r="N518" i="46"/>
  <c r="M518" i="46"/>
  <c r="L518" i="46"/>
  <c r="K518" i="46"/>
  <c r="J518" i="46"/>
  <c r="I518" i="46"/>
  <c r="H518" i="46"/>
  <c r="G518" i="46"/>
  <c r="C518" i="46"/>
  <c r="A518" i="46" s="1"/>
  <c r="B518" i="46"/>
  <c r="AT517" i="46"/>
  <c r="AS517" i="46"/>
  <c r="AR517" i="46"/>
  <c r="AQ517" i="46"/>
  <c r="AP517" i="46"/>
  <c r="AO517" i="46"/>
  <c r="AN517" i="46"/>
  <c r="AL517" i="46"/>
  <c r="AK517" i="46"/>
  <c r="AJ517" i="46"/>
  <c r="AI517" i="46"/>
  <c r="AH517" i="46"/>
  <c r="AG517" i="46"/>
  <c r="AF517" i="46"/>
  <c r="AE517" i="46"/>
  <c r="AA517" i="46"/>
  <c r="Z517" i="46"/>
  <c r="Y517" i="46"/>
  <c r="W517" i="46"/>
  <c r="V517" i="46"/>
  <c r="U517" i="46"/>
  <c r="T517" i="46"/>
  <c r="S517" i="46"/>
  <c r="Q517" i="46"/>
  <c r="P517" i="46"/>
  <c r="N517" i="46"/>
  <c r="M517" i="46"/>
  <c r="L517" i="46"/>
  <c r="K517" i="46"/>
  <c r="J517" i="46"/>
  <c r="I517" i="46"/>
  <c r="H517" i="46"/>
  <c r="G517" i="46"/>
  <c r="C517" i="46"/>
  <c r="A517" i="46" s="1"/>
  <c r="B517" i="46"/>
  <c r="AT516" i="46"/>
  <c r="AS516" i="46"/>
  <c r="AR516" i="46"/>
  <c r="AQ516" i="46"/>
  <c r="AP516" i="46"/>
  <c r="AO516" i="46"/>
  <c r="AN516" i="46"/>
  <c r="AL516" i="46"/>
  <c r="AK516" i="46"/>
  <c r="AJ516" i="46"/>
  <c r="AI516" i="46"/>
  <c r="AH516" i="46"/>
  <c r="AG516" i="46"/>
  <c r="AF516" i="46"/>
  <c r="AE516" i="46"/>
  <c r="AA516" i="46"/>
  <c r="Z516" i="46"/>
  <c r="Y516" i="46"/>
  <c r="W516" i="46"/>
  <c r="V516" i="46"/>
  <c r="U516" i="46"/>
  <c r="T516" i="46"/>
  <c r="S516" i="46"/>
  <c r="Q516" i="46"/>
  <c r="P516" i="46"/>
  <c r="N516" i="46"/>
  <c r="M516" i="46"/>
  <c r="L516" i="46"/>
  <c r="K516" i="46"/>
  <c r="J516" i="46"/>
  <c r="I516" i="46"/>
  <c r="H516" i="46"/>
  <c r="G516" i="46"/>
  <c r="C516" i="46"/>
  <c r="A516" i="46" s="1"/>
  <c r="B516" i="46"/>
  <c r="AT515" i="46"/>
  <c r="AS515" i="46"/>
  <c r="AR515" i="46"/>
  <c r="AQ515" i="46"/>
  <c r="AP515" i="46"/>
  <c r="AO515" i="46"/>
  <c r="AN515" i="46"/>
  <c r="AL515" i="46"/>
  <c r="AK515" i="46"/>
  <c r="AJ515" i="46"/>
  <c r="AI515" i="46"/>
  <c r="AH515" i="46"/>
  <c r="AG515" i="46"/>
  <c r="AF515" i="46"/>
  <c r="AE515" i="46"/>
  <c r="AA515" i="46"/>
  <c r="Z515" i="46"/>
  <c r="Y515" i="46"/>
  <c r="W515" i="46"/>
  <c r="V515" i="46"/>
  <c r="U515" i="46"/>
  <c r="T515" i="46"/>
  <c r="S515" i="46"/>
  <c r="Q515" i="46"/>
  <c r="P515" i="46"/>
  <c r="N515" i="46"/>
  <c r="M515" i="46"/>
  <c r="L515" i="46"/>
  <c r="K515" i="46"/>
  <c r="J515" i="46"/>
  <c r="I515" i="46"/>
  <c r="H515" i="46"/>
  <c r="G515" i="46"/>
  <c r="C515" i="46"/>
  <c r="A515" i="46" s="1"/>
  <c r="B515" i="46"/>
  <c r="AT514" i="46"/>
  <c r="AS514" i="46"/>
  <c r="AR514" i="46"/>
  <c r="AQ514" i="46"/>
  <c r="AP514" i="46"/>
  <c r="AO514" i="46"/>
  <c r="AN514" i="46"/>
  <c r="AL514" i="46"/>
  <c r="AK514" i="46"/>
  <c r="AJ514" i="46"/>
  <c r="AI514" i="46"/>
  <c r="AH514" i="46"/>
  <c r="AG514" i="46"/>
  <c r="AF514" i="46"/>
  <c r="AE514" i="46"/>
  <c r="AA514" i="46"/>
  <c r="Z514" i="46"/>
  <c r="Y514" i="46"/>
  <c r="W514" i="46"/>
  <c r="V514" i="46"/>
  <c r="U514" i="46"/>
  <c r="T514" i="46"/>
  <c r="S514" i="46"/>
  <c r="Q514" i="46"/>
  <c r="P514" i="46"/>
  <c r="N514" i="46"/>
  <c r="M514" i="46"/>
  <c r="L514" i="46"/>
  <c r="K514" i="46"/>
  <c r="J514" i="46"/>
  <c r="I514" i="46"/>
  <c r="H514" i="46"/>
  <c r="G514" i="46"/>
  <c r="C514" i="46"/>
  <c r="A514" i="46" s="1"/>
  <c r="B514" i="46"/>
  <c r="AT513" i="46"/>
  <c r="AS513" i="46"/>
  <c r="AR513" i="46"/>
  <c r="AQ513" i="46"/>
  <c r="AP513" i="46"/>
  <c r="AO513" i="46"/>
  <c r="AN513" i="46"/>
  <c r="AL513" i="46"/>
  <c r="AK513" i="46"/>
  <c r="AJ513" i="46"/>
  <c r="AI513" i="46"/>
  <c r="AH513" i="46"/>
  <c r="AG513" i="46"/>
  <c r="AF513" i="46"/>
  <c r="AE513" i="46"/>
  <c r="AA513" i="46"/>
  <c r="Z513" i="46"/>
  <c r="Y513" i="46"/>
  <c r="W513" i="46"/>
  <c r="V513" i="46"/>
  <c r="U513" i="46"/>
  <c r="T513" i="46"/>
  <c r="S513" i="46"/>
  <c r="Q513" i="46"/>
  <c r="P513" i="46"/>
  <c r="N513" i="46"/>
  <c r="M513" i="46"/>
  <c r="L513" i="46"/>
  <c r="K513" i="46"/>
  <c r="J513" i="46"/>
  <c r="I513" i="46"/>
  <c r="H513" i="46"/>
  <c r="G513" i="46"/>
  <c r="C513" i="46"/>
  <c r="A513" i="46" s="1"/>
  <c r="B513" i="46"/>
  <c r="AT512" i="46"/>
  <c r="AS512" i="46"/>
  <c r="AR512" i="46"/>
  <c r="AQ512" i="46"/>
  <c r="AP512" i="46"/>
  <c r="AO512" i="46"/>
  <c r="AN512" i="46"/>
  <c r="AL512" i="46"/>
  <c r="AK512" i="46"/>
  <c r="AJ512" i="46"/>
  <c r="AI512" i="46"/>
  <c r="AH512" i="46"/>
  <c r="AG512" i="46"/>
  <c r="AF512" i="46"/>
  <c r="AE512" i="46"/>
  <c r="AA512" i="46"/>
  <c r="Z512" i="46"/>
  <c r="Y512" i="46"/>
  <c r="W512" i="46"/>
  <c r="V512" i="46"/>
  <c r="U512" i="46"/>
  <c r="T512" i="46"/>
  <c r="S512" i="46"/>
  <c r="Q512" i="46"/>
  <c r="P512" i="46"/>
  <c r="N512" i="46"/>
  <c r="M512" i="46"/>
  <c r="L512" i="46"/>
  <c r="K512" i="46"/>
  <c r="J512" i="46"/>
  <c r="I512" i="46"/>
  <c r="H512" i="46"/>
  <c r="G512" i="46"/>
  <c r="C512" i="46"/>
  <c r="A512" i="46" s="1"/>
  <c r="B512" i="46"/>
  <c r="AT511" i="46"/>
  <c r="AS511" i="46"/>
  <c r="AR511" i="46"/>
  <c r="AQ511" i="46"/>
  <c r="AP511" i="46"/>
  <c r="AO511" i="46"/>
  <c r="AN511" i="46"/>
  <c r="AL511" i="46"/>
  <c r="AK511" i="46"/>
  <c r="AJ511" i="46"/>
  <c r="AI511" i="46"/>
  <c r="AH511" i="46"/>
  <c r="AG511" i="46"/>
  <c r="AF511" i="46"/>
  <c r="AE511" i="46"/>
  <c r="AA511" i="46"/>
  <c r="Z511" i="46"/>
  <c r="Y511" i="46"/>
  <c r="W511" i="46"/>
  <c r="V511" i="46"/>
  <c r="U511" i="46"/>
  <c r="T511" i="46"/>
  <c r="S511" i="46"/>
  <c r="Q511" i="46"/>
  <c r="P511" i="46"/>
  <c r="N511" i="46"/>
  <c r="M511" i="46"/>
  <c r="L511" i="46"/>
  <c r="K511" i="46"/>
  <c r="J511" i="46"/>
  <c r="I511" i="46"/>
  <c r="H511" i="46"/>
  <c r="G511" i="46"/>
  <c r="C511" i="46"/>
  <c r="A511" i="46" s="1"/>
  <c r="B511" i="46"/>
  <c r="AT510" i="46"/>
  <c r="AS510" i="46"/>
  <c r="AR510" i="46"/>
  <c r="AQ510" i="46"/>
  <c r="AP510" i="46"/>
  <c r="AO510" i="46"/>
  <c r="AN510" i="46"/>
  <c r="AL510" i="46"/>
  <c r="AK510" i="46"/>
  <c r="AJ510" i="46"/>
  <c r="AI510" i="46"/>
  <c r="AH510" i="46"/>
  <c r="AG510" i="46"/>
  <c r="AF510" i="46"/>
  <c r="AE510" i="46"/>
  <c r="AA510" i="46"/>
  <c r="Z510" i="46"/>
  <c r="Y510" i="46"/>
  <c r="W510" i="46"/>
  <c r="V510" i="46"/>
  <c r="U510" i="46"/>
  <c r="T510" i="46"/>
  <c r="S510" i="46"/>
  <c r="Q510" i="46"/>
  <c r="P510" i="46"/>
  <c r="N510" i="46"/>
  <c r="M510" i="46"/>
  <c r="L510" i="46"/>
  <c r="K510" i="46"/>
  <c r="J510" i="46"/>
  <c r="I510" i="46"/>
  <c r="H510" i="46"/>
  <c r="G510" i="46"/>
  <c r="C510" i="46"/>
  <c r="A510" i="46" s="1"/>
  <c r="B510" i="46"/>
  <c r="AT509" i="46"/>
  <c r="AS509" i="46"/>
  <c r="AR509" i="46"/>
  <c r="AQ509" i="46"/>
  <c r="AP509" i="46"/>
  <c r="AO509" i="46"/>
  <c r="AN509" i="46"/>
  <c r="AL509" i="46"/>
  <c r="AK509" i="46"/>
  <c r="AJ509" i="46"/>
  <c r="AI509" i="46"/>
  <c r="AH509" i="46"/>
  <c r="AG509" i="46"/>
  <c r="AF509" i="46"/>
  <c r="AE509" i="46"/>
  <c r="AA509" i="46"/>
  <c r="Z509" i="46"/>
  <c r="Y509" i="46"/>
  <c r="W509" i="46"/>
  <c r="V509" i="46"/>
  <c r="U509" i="46"/>
  <c r="T509" i="46"/>
  <c r="S509" i="46"/>
  <c r="Q509" i="46"/>
  <c r="P509" i="46"/>
  <c r="N509" i="46"/>
  <c r="M509" i="46"/>
  <c r="L509" i="46"/>
  <c r="K509" i="46"/>
  <c r="J509" i="46"/>
  <c r="I509" i="46"/>
  <c r="H509" i="46"/>
  <c r="G509" i="46"/>
  <c r="C509" i="46"/>
  <c r="A509" i="46" s="1"/>
  <c r="B509" i="46"/>
  <c r="AT508" i="46"/>
  <c r="AS508" i="46"/>
  <c r="AR508" i="46"/>
  <c r="AQ508" i="46"/>
  <c r="AP508" i="46"/>
  <c r="AO508" i="46"/>
  <c r="AN508" i="46"/>
  <c r="AL508" i="46"/>
  <c r="AK508" i="46"/>
  <c r="AJ508" i="46"/>
  <c r="AI508" i="46"/>
  <c r="AH508" i="46"/>
  <c r="AG508" i="46"/>
  <c r="AF508" i="46"/>
  <c r="AE508" i="46"/>
  <c r="AA508" i="46"/>
  <c r="Z508" i="46"/>
  <c r="Y508" i="46"/>
  <c r="W508" i="46"/>
  <c r="V508" i="46"/>
  <c r="U508" i="46"/>
  <c r="T508" i="46"/>
  <c r="S508" i="46"/>
  <c r="Q508" i="46"/>
  <c r="P508" i="46"/>
  <c r="N508" i="46"/>
  <c r="M508" i="46"/>
  <c r="L508" i="46"/>
  <c r="K508" i="46"/>
  <c r="J508" i="46"/>
  <c r="I508" i="46"/>
  <c r="H508" i="46"/>
  <c r="G508" i="46"/>
  <c r="C508" i="46"/>
  <c r="A508" i="46" s="1"/>
  <c r="B508" i="46"/>
  <c r="AT507" i="46"/>
  <c r="AS507" i="46"/>
  <c r="AR507" i="46"/>
  <c r="AQ507" i="46"/>
  <c r="AP507" i="46"/>
  <c r="AO507" i="46"/>
  <c r="AN507" i="46"/>
  <c r="AL507" i="46"/>
  <c r="AK507" i="46"/>
  <c r="AJ507" i="46"/>
  <c r="AI507" i="46"/>
  <c r="AH507" i="46"/>
  <c r="AG507" i="46"/>
  <c r="AF507" i="46"/>
  <c r="AE507" i="46"/>
  <c r="AA507" i="46"/>
  <c r="Z507" i="46"/>
  <c r="Y507" i="46"/>
  <c r="W507" i="46"/>
  <c r="V507" i="46"/>
  <c r="U507" i="46"/>
  <c r="T507" i="46"/>
  <c r="S507" i="46"/>
  <c r="Q507" i="46"/>
  <c r="P507" i="46"/>
  <c r="N507" i="46"/>
  <c r="M507" i="46"/>
  <c r="L507" i="46"/>
  <c r="K507" i="46"/>
  <c r="J507" i="46"/>
  <c r="I507" i="46"/>
  <c r="H507" i="46"/>
  <c r="G507" i="46"/>
  <c r="C507" i="46"/>
  <c r="A507" i="46" s="1"/>
  <c r="B507" i="46"/>
  <c r="AT506" i="46"/>
  <c r="AS506" i="46"/>
  <c r="AR506" i="46"/>
  <c r="AQ506" i="46"/>
  <c r="AP506" i="46"/>
  <c r="AO506" i="46"/>
  <c r="AN506" i="46"/>
  <c r="AL506" i="46"/>
  <c r="AK506" i="46"/>
  <c r="AJ506" i="46"/>
  <c r="AI506" i="46"/>
  <c r="AH506" i="46"/>
  <c r="AG506" i="46"/>
  <c r="AF506" i="46"/>
  <c r="AE506" i="46"/>
  <c r="AA506" i="46"/>
  <c r="Z506" i="46"/>
  <c r="Y506" i="46"/>
  <c r="W506" i="46"/>
  <c r="V506" i="46"/>
  <c r="U506" i="46"/>
  <c r="T506" i="46"/>
  <c r="S506" i="46"/>
  <c r="Q506" i="46"/>
  <c r="P506" i="46"/>
  <c r="N506" i="46"/>
  <c r="M506" i="46"/>
  <c r="L506" i="46"/>
  <c r="K506" i="46"/>
  <c r="J506" i="46"/>
  <c r="I506" i="46"/>
  <c r="H506" i="46"/>
  <c r="G506" i="46"/>
  <c r="C506" i="46"/>
  <c r="A506" i="46" s="1"/>
  <c r="B506" i="46"/>
  <c r="AT505" i="46"/>
  <c r="AS505" i="46"/>
  <c r="AR505" i="46"/>
  <c r="AQ505" i="46"/>
  <c r="AP505" i="46"/>
  <c r="AO505" i="46"/>
  <c r="AN505" i="46"/>
  <c r="AL505" i="46"/>
  <c r="AK505" i="46"/>
  <c r="AJ505" i="46"/>
  <c r="AI505" i="46"/>
  <c r="AH505" i="46"/>
  <c r="AG505" i="46"/>
  <c r="AF505" i="46"/>
  <c r="AE505" i="46"/>
  <c r="AA505" i="46"/>
  <c r="Z505" i="46"/>
  <c r="Y505" i="46"/>
  <c r="W505" i="46"/>
  <c r="V505" i="46"/>
  <c r="U505" i="46"/>
  <c r="T505" i="46"/>
  <c r="S505" i="46"/>
  <c r="Q505" i="46"/>
  <c r="P505" i="46"/>
  <c r="N505" i="46"/>
  <c r="M505" i="46"/>
  <c r="L505" i="46"/>
  <c r="K505" i="46"/>
  <c r="J505" i="46"/>
  <c r="I505" i="46"/>
  <c r="H505" i="46"/>
  <c r="G505" i="46"/>
  <c r="C505" i="46"/>
  <c r="A505" i="46" s="1"/>
  <c r="B505" i="46"/>
  <c r="AT504" i="46"/>
  <c r="AS504" i="46"/>
  <c r="AR504" i="46"/>
  <c r="AQ504" i="46"/>
  <c r="AP504" i="46"/>
  <c r="AO504" i="46"/>
  <c r="AN504" i="46"/>
  <c r="AL504" i="46"/>
  <c r="AK504" i="46"/>
  <c r="AJ504" i="46"/>
  <c r="AI504" i="46"/>
  <c r="AH504" i="46"/>
  <c r="AG504" i="46"/>
  <c r="AF504" i="46"/>
  <c r="AE504" i="46"/>
  <c r="AA504" i="46"/>
  <c r="Z504" i="46"/>
  <c r="Y504" i="46"/>
  <c r="W504" i="46"/>
  <c r="V504" i="46"/>
  <c r="U504" i="46"/>
  <c r="T504" i="46"/>
  <c r="S504" i="46"/>
  <c r="Q504" i="46"/>
  <c r="P504" i="46"/>
  <c r="N504" i="46"/>
  <c r="M504" i="46"/>
  <c r="L504" i="46"/>
  <c r="K504" i="46"/>
  <c r="J504" i="46"/>
  <c r="I504" i="46"/>
  <c r="H504" i="46"/>
  <c r="G504" i="46"/>
  <c r="C504" i="46"/>
  <c r="A504" i="46" s="1"/>
  <c r="B504" i="46"/>
  <c r="AT503" i="46"/>
  <c r="AS503" i="46"/>
  <c r="AR503" i="46"/>
  <c r="AQ503" i="46"/>
  <c r="AP503" i="46"/>
  <c r="AO503" i="46"/>
  <c r="AN503" i="46"/>
  <c r="AL503" i="46"/>
  <c r="AK503" i="46"/>
  <c r="AJ503" i="46"/>
  <c r="AI503" i="46"/>
  <c r="AH503" i="46"/>
  <c r="AG503" i="46"/>
  <c r="AF503" i="46"/>
  <c r="AE503" i="46"/>
  <c r="AA503" i="46"/>
  <c r="Z503" i="46"/>
  <c r="Y503" i="46"/>
  <c r="W503" i="46"/>
  <c r="V503" i="46"/>
  <c r="U503" i="46"/>
  <c r="T503" i="46"/>
  <c r="S503" i="46"/>
  <c r="Q503" i="46"/>
  <c r="P503" i="46"/>
  <c r="N503" i="46"/>
  <c r="M503" i="46"/>
  <c r="L503" i="46"/>
  <c r="K503" i="46"/>
  <c r="J503" i="46"/>
  <c r="I503" i="46"/>
  <c r="H503" i="46"/>
  <c r="G503" i="46"/>
  <c r="C503" i="46"/>
  <c r="B503" i="46"/>
  <c r="A503" i="46"/>
  <c r="AT502" i="46"/>
  <c r="AS502" i="46"/>
  <c r="AR502" i="46"/>
  <c r="AQ502" i="46"/>
  <c r="AP502" i="46"/>
  <c r="AO502" i="46"/>
  <c r="AN502" i="46"/>
  <c r="AL502" i="46"/>
  <c r="AK502" i="46"/>
  <c r="AJ502" i="46"/>
  <c r="AI502" i="46"/>
  <c r="AH502" i="46"/>
  <c r="AG502" i="46"/>
  <c r="AF502" i="46"/>
  <c r="AE502" i="46"/>
  <c r="AA502" i="46"/>
  <c r="Z502" i="46"/>
  <c r="Y502" i="46"/>
  <c r="W502" i="46"/>
  <c r="V502" i="46"/>
  <c r="U502" i="46"/>
  <c r="T502" i="46"/>
  <c r="S502" i="46"/>
  <c r="Q502" i="46"/>
  <c r="P502" i="46"/>
  <c r="N502" i="46"/>
  <c r="M502" i="46"/>
  <c r="L502" i="46"/>
  <c r="K502" i="46"/>
  <c r="J502" i="46"/>
  <c r="I502" i="46"/>
  <c r="H502" i="46"/>
  <c r="G502" i="46"/>
  <c r="C502" i="46"/>
  <c r="A502" i="46" s="1"/>
  <c r="B502" i="46"/>
  <c r="AT501" i="46"/>
  <c r="AS501" i="46"/>
  <c r="AR501" i="46"/>
  <c r="AQ501" i="46"/>
  <c r="AP501" i="46"/>
  <c r="AO501" i="46"/>
  <c r="AN501" i="46"/>
  <c r="AL501" i="46"/>
  <c r="AK501" i="46"/>
  <c r="AJ501" i="46"/>
  <c r="AI501" i="46"/>
  <c r="AH501" i="46"/>
  <c r="AG501" i="46"/>
  <c r="AF501" i="46"/>
  <c r="AE501" i="46"/>
  <c r="AA501" i="46"/>
  <c r="Z501" i="46"/>
  <c r="Y501" i="46"/>
  <c r="W501" i="46"/>
  <c r="V501" i="46"/>
  <c r="U501" i="46"/>
  <c r="T501" i="46"/>
  <c r="S501" i="46"/>
  <c r="Q501" i="46"/>
  <c r="P501" i="46"/>
  <c r="N501" i="46"/>
  <c r="M501" i="46"/>
  <c r="L501" i="46"/>
  <c r="K501" i="46"/>
  <c r="J501" i="46"/>
  <c r="I501" i="46"/>
  <c r="H501" i="46"/>
  <c r="G501" i="46"/>
  <c r="C501" i="46"/>
  <c r="A501" i="46" s="1"/>
  <c r="B501" i="46"/>
  <c r="AT500" i="46"/>
  <c r="AS500" i="46"/>
  <c r="AR500" i="46"/>
  <c r="AQ500" i="46"/>
  <c r="AP500" i="46"/>
  <c r="AO500" i="46"/>
  <c r="AN500" i="46"/>
  <c r="AL500" i="46"/>
  <c r="AK500" i="46"/>
  <c r="AJ500" i="46"/>
  <c r="AI500" i="46"/>
  <c r="AH500" i="46"/>
  <c r="AG500" i="46"/>
  <c r="AF500" i="46"/>
  <c r="AE500" i="46"/>
  <c r="AA500" i="46"/>
  <c r="Z500" i="46"/>
  <c r="Y500" i="46"/>
  <c r="W500" i="46"/>
  <c r="V500" i="46"/>
  <c r="U500" i="46"/>
  <c r="T500" i="46"/>
  <c r="S500" i="46"/>
  <c r="Q500" i="46"/>
  <c r="P500" i="46"/>
  <c r="N500" i="46"/>
  <c r="M500" i="46"/>
  <c r="L500" i="46"/>
  <c r="K500" i="46"/>
  <c r="J500" i="46"/>
  <c r="I500" i="46"/>
  <c r="H500" i="46"/>
  <c r="G500" i="46"/>
  <c r="C500" i="46"/>
  <c r="A500" i="46" s="1"/>
  <c r="B500" i="46"/>
  <c r="AT499" i="46"/>
  <c r="AS499" i="46"/>
  <c r="AR499" i="46"/>
  <c r="AQ499" i="46"/>
  <c r="AP499" i="46"/>
  <c r="AO499" i="46"/>
  <c r="AN499" i="46"/>
  <c r="AL499" i="46"/>
  <c r="AK499" i="46"/>
  <c r="AJ499" i="46"/>
  <c r="AI499" i="46"/>
  <c r="AH499" i="46"/>
  <c r="AG499" i="46"/>
  <c r="AF499" i="46"/>
  <c r="AE499" i="46"/>
  <c r="AA499" i="46"/>
  <c r="Z499" i="46"/>
  <c r="Y499" i="46"/>
  <c r="W499" i="46"/>
  <c r="V499" i="46"/>
  <c r="U499" i="46"/>
  <c r="T499" i="46"/>
  <c r="S499" i="46"/>
  <c r="Q499" i="46"/>
  <c r="P499" i="46"/>
  <c r="N499" i="46"/>
  <c r="M499" i="46"/>
  <c r="L499" i="46"/>
  <c r="K499" i="46"/>
  <c r="J499" i="46"/>
  <c r="I499" i="46"/>
  <c r="H499" i="46"/>
  <c r="G499" i="46"/>
  <c r="C499" i="46"/>
  <c r="B499" i="46"/>
  <c r="A499" i="46"/>
  <c r="AT498" i="46"/>
  <c r="AS498" i="46"/>
  <c r="AR498" i="46"/>
  <c r="AQ498" i="46"/>
  <c r="AP498" i="46"/>
  <c r="AO498" i="46"/>
  <c r="AN498" i="46"/>
  <c r="AL498" i="46"/>
  <c r="AK498" i="46"/>
  <c r="AJ498" i="46"/>
  <c r="AI498" i="46"/>
  <c r="AH498" i="46"/>
  <c r="AG498" i="46"/>
  <c r="AF498" i="46"/>
  <c r="AE498" i="46"/>
  <c r="AA498" i="46"/>
  <c r="Z498" i="46"/>
  <c r="Y498" i="46"/>
  <c r="W498" i="46"/>
  <c r="V498" i="46"/>
  <c r="U498" i="46"/>
  <c r="T498" i="46"/>
  <c r="S498" i="46"/>
  <c r="Q498" i="46"/>
  <c r="P498" i="46"/>
  <c r="N498" i="46"/>
  <c r="M498" i="46"/>
  <c r="L498" i="46"/>
  <c r="K498" i="46"/>
  <c r="J498" i="46"/>
  <c r="I498" i="46"/>
  <c r="H498" i="46"/>
  <c r="G498" i="46"/>
  <c r="C498" i="46"/>
  <c r="B498" i="46"/>
  <c r="A498" i="46"/>
  <c r="AT497" i="46"/>
  <c r="AS497" i="46"/>
  <c r="AR497" i="46"/>
  <c r="AQ497" i="46"/>
  <c r="AP497" i="46"/>
  <c r="AO497" i="46"/>
  <c r="AN497" i="46"/>
  <c r="AL497" i="46"/>
  <c r="AK497" i="46"/>
  <c r="AJ497" i="46"/>
  <c r="AI497" i="46"/>
  <c r="AH497" i="46"/>
  <c r="AG497" i="46"/>
  <c r="AF497" i="46"/>
  <c r="AE497" i="46"/>
  <c r="AA497" i="46"/>
  <c r="Z497" i="46"/>
  <c r="Y497" i="46"/>
  <c r="W497" i="46"/>
  <c r="V497" i="46"/>
  <c r="U497" i="46"/>
  <c r="T497" i="46"/>
  <c r="S497" i="46"/>
  <c r="Q497" i="46"/>
  <c r="P497" i="46"/>
  <c r="N497" i="46"/>
  <c r="M497" i="46"/>
  <c r="L497" i="46"/>
  <c r="K497" i="46"/>
  <c r="J497" i="46"/>
  <c r="I497" i="46"/>
  <c r="H497" i="46"/>
  <c r="G497" i="46"/>
  <c r="C497" i="46"/>
  <c r="A497" i="46" s="1"/>
  <c r="B497" i="46"/>
  <c r="AT496" i="46"/>
  <c r="AS496" i="46"/>
  <c r="AR496" i="46"/>
  <c r="AQ496" i="46"/>
  <c r="AP496" i="46"/>
  <c r="AO496" i="46"/>
  <c r="AN496" i="46"/>
  <c r="AL496" i="46"/>
  <c r="AK496" i="46"/>
  <c r="AJ496" i="46"/>
  <c r="AI496" i="46"/>
  <c r="AH496" i="46"/>
  <c r="AG496" i="46"/>
  <c r="AF496" i="46"/>
  <c r="AE496" i="46"/>
  <c r="AA496" i="46"/>
  <c r="Z496" i="46"/>
  <c r="Y496" i="46"/>
  <c r="W496" i="46"/>
  <c r="V496" i="46"/>
  <c r="U496" i="46"/>
  <c r="T496" i="46"/>
  <c r="S496" i="46"/>
  <c r="Q496" i="46"/>
  <c r="P496" i="46"/>
  <c r="N496" i="46"/>
  <c r="M496" i="46"/>
  <c r="L496" i="46"/>
  <c r="K496" i="46"/>
  <c r="J496" i="46"/>
  <c r="I496" i="46"/>
  <c r="H496" i="46"/>
  <c r="G496" i="46"/>
  <c r="C496" i="46"/>
  <c r="A496" i="46" s="1"/>
  <c r="B496" i="46"/>
  <c r="AT495" i="46"/>
  <c r="AS495" i="46"/>
  <c r="AR495" i="46"/>
  <c r="AQ495" i="46"/>
  <c r="AP495" i="46"/>
  <c r="AO495" i="46"/>
  <c r="AN495" i="46"/>
  <c r="AL495" i="46"/>
  <c r="AK495" i="46"/>
  <c r="AJ495" i="46"/>
  <c r="AI495" i="46"/>
  <c r="AH495" i="46"/>
  <c r="AG495" i="46"/>
  <c r="AF495" i="46"/>
  <c r="AE495" i="46"/>
  <c r="AA495" i="46"/>
  <c r="Z495" i="46"/>
  <c r="Y495" i="46"/>
  <c r="W495" i="46"/>
  <c r="V495" i="46"/>
  <c r="U495" i="46"/>
  <c r="T495" i="46"/>
  <c r="S495" i="46"/>
  <c r="Q495" i="46"/>
  <c r="P495" i="46"/>
  <c r="N495" i="46"/>
  <c r="M495" i="46"/>
  <c r="L495" i="46"/>
  <c r="K495" i="46"/>
  <c r="J495" i="46"/>
  <c r="I495" i="46"/>
  <c r="H495" i="46"/>
  <c r="G495" i="46"/>
  <c r="C495" i="46"/>
  <c r="B495" i="46"/>
  <c r="A495" i="46"/>
  <c r="AT494" i="46"/>
  <c r="AS494" i="46"/>
  <c r="AR494" i="46"/>
  <c r="AQ494" i="46"/>
  <c r="AP494" i="46"/>
  <c r="AO494" i="46"/>
  <c r="AN494" i="46"/>
  <c r="AL494" i="46"/>
  <c r="AK494" i="46"/>
  <c r="AJ494" i="46"/>
  <c r="AI494" i="46"/>
  <c r="AH494" i="46"/>
  <c r="AG494" i="46"/>
  <c r="AF494" i="46"/>
  <c r="AE494" i="46"/>
  <c r="AA494" i="46"/>
  <c r="Z494" i="46"/>
  <c r="Y494" i="46"/>
  <c r="W494" i="46"/>
  <c r="V494" i="46"/>
  <c r="U494" i="46"/>
  <c r="T494" i="46"/>
  <c r="S494" i="46"/>
  <c r="Q494" i="46"/>
  <c r="P494" i="46"/>
  <c r="N494" i="46"/>
  <c r="M494" i="46"/>
  <c r="L494" i="46"/>
  <c r="K494" i="46"/>
  <c r="J494" i="46"/>
  <c r="I494" i="46"/>
  <c r="H494" i="46"/>
  <c r="G494" i="46"/>
  <c r="C494" i="46"/>
  <c r="B494" i="46"/>
  <c r="A494" i="46"/>
  <c r="AT493" i="46"/>
  <c r="AS493" i="46"/>
  <c r="AR493" i="46"/>
  <c r="AQ493" i="46"/>
  <c r="AP493" i="46"/>
  <c r="AO493" i="46"/>
  <c r="AN493" i="46"/>
  <c r="AL493" i="46"/>
  <c r="AK493" i="46"/>
  <c r="AJ493" i="46"/>
  <c r="AI493" i="46"/>
  <c r="AH493" i="46"/>
  <c r="AG493" i="46"/>
  <c r="AF493" i="46"/>
  <c r="AE493" i="46"/>
  <c r="AA493" i="46"/>
  <c r="Z493" i="46"/>
  <c r="Y493" i="46"/>
  <c r="W493" i="46"/>
  <c r="V493" i="46"/>
  <c r="U493" i="46"/>
  <c r="T493" i="46"/>
  <c r="S493" i="46"/>
  <c r="Q493" i="46"/>
  <c r="P493" i="46"/>
  <c r="N493" i="46"/>
  <c r="M493" i="46"/>
  <c r="L493" i="46"/>
  <c r="K493" i="46"/>
  <c r="J493" i="46"/>
  <c r="I493" i="46"/>
  <c r="H493" i="46"/>
  <c r="G493" i="46"/>
  <c r="C493" i="46"/>
  <c r="A493" i="46" s="1"/>
  <c r="B493" i="46"/>
  <c r="AT492" i="46"/>
  <c r="AS492" i="46"/>
  <c r="AR492" i="46"/>
  <c r="AQ492" i="46"/>
  <c r="AP492" i="46"/>
  <c r="AO492" i="46"/>
  <c r="AN492" i="46"/>
  <c r="AL492" i="46"/>
  <c r="AK492" i="46"/>
  <c r="AJ492" i="46"/>
  <c r="AI492" i="46"/>
  <c r="AH492" i="46"/>
  <c r="AG492" i="46"/>
  <c r="AF492" i="46"/>
  <c r="AE492" i="46"/>
  <c r="AA492" i="46"/>
  <c r="Z492" i="46"/>
  <c r="Y492" i="46"/>
  <c r="W492" i="46"/>
  <c r="V492" i="46"/>
  <c r="U492" i="46"/>
  <c r="T492" i="46"/>
  <c r="S492" i="46"/>
  <c r="Q492" i="46"/>
  <c r="P492" i="46"/>
  <c r="N492" i="46"/>
  <c r="M492" i="46"/>
  <c r="L492" i="46"/>
  <c r="K492" i="46"/>
  <c r="J492" i="46"/>
  <c r="I492" i="46"/>
  <c r="H492" i="46"/>
  <c r="G492" i="46"/>
  <c r="C492" i="46"/>
  <c r="B492" i="46"/>
  <c r="A492" i="46"/>
  <c r="AT491" i="46"/>
  <c r="AS491" i="46"/>
  <c r="AR491" i="46"/>
  <c r="AQ491" i="46"/>
  <c r="AP491" i="46"/>
  <c r="AO491" i="46"/>
  <c r="AN491" i="46"/>
  <c r="AL491" i="46"/>
  <c r="AK491" i="46"/>
  <c r="AJ491" i="46"/>
  <c r="AI491" i="46"/>
  <c r="AH491" i="46"/>
  <c r="AG491" i="46"/>
  <c r="AF491" i="46"/>
  <c r="AE491" i="46"/>
  <c r="AA491" i="46"/>
  <c r="Z491" i="46"/>
  <c r="Y491" i="46"/>
  <c r="W491" i="46"/>
  <c r="V491" i="46"/>
  <c r="U491" i="46"/>
  <c r="T491" i="46"/>
  <c r="S491" i="46"/>
  <c r="Q491" i="46"/>
  <c r="P491" i="46"/>
  <c r="N491" i="46"/>
  <c r="M491" i="46"/>
  <c r="L491" i="46"/>
  <c r="K491" i="46"/>
  <c r="J491" i="46"/>
  <c r="I491" i="46"/>
  <c r="H491" i="46"/>
  <c r="G491" i="46"/>
  <c r="C491" i="46"/>
  <c r="B491" i="46"/>
  <c r="A491" i="46"/>
  <c r="AT490" i="46"/>
  <c r="AS490" i="46"/>
  <c r="AR490" i="46"/>
  <c r="AQ490" i="46"/>
  <c r="AP490" i="46"/>
  <c r="AO490" i="46"/>
  <c r="AN490" i="46"/>
  <c r="AL490" i="46"/>
  <c r="AK490" i="46"/>
  <c r="AJ490" i="46"/>
  <c r="AI490" i="46"/>
  <c r="AH490" i="46"/>
  <c r="AG490" i="46"/>
  <c r="AF490" i="46"/>
  <c r="AE490" i="46"/>
  <c r="AA490" i="46"/>
  <c r="Z490" i="46"/>
  <c r="Y490" i="46"/>
  <c r="W490" i="46"/>
  <c r="V490" i="46"/>
  <c r="U490" i="46"/>
  <c r="T490" i="46"/>
  <c r="S490" i="46"/>
  <c r="Q490" i="46"/>
  <c r="P490" i="46"/>
  <c r="N490" i="46"/>
  <c r="M490" i="46"/>
  <c r="L490" i="46"/>
  <c r="K490" i="46"/>
  <c r="J490" i="46"/>
  <c r="I490" i="46"/>
  <c r="H490" i="46"/>
  <c r="G490" i="46"/>
  <c r="C490" i="46"/>
  <c r="B490" i="46"/>
  <c r="A490" i="46"/>
  <c r="AT489" i="46"/>
  <c r="AS489" i="46"/>
  <c r="AR489" i="46"/>
  <c r="AQ489" i="46"/>
  <c r="AP489" i="46"/>
  <c r="AO489" i="46"/>
  <c r="AN489" i="46"/>
  <c r="AL489" i="46"/>
  <c r="AK489" i="46"/>
  <c r="AJ489" i="46"/>
  <c r="AI489" i="46"/>
  <c r="AH489" i="46"/>
  <c r="AG489" i="46"/>
  <c r="AF489" i="46"/>
  <c r="AE489" i="46"/>
  <c r="AA489" i="46"/>
  <c r="Z489" i="46"/>
  <c r="Y489" i="46"/>
  <c r="W489" i="46"/>
  <c r="V489" i="46"/>
  <c r="U489" i="46"/>
  <c r="T489" i="46"/>
  <c r="S489" i="46"/>
  <c r="Q489" i="46"/>
  <c r="P489" i="46"/>
  <c r="N489" i="46"/>
  <c r="M489" i="46"/>
  <c r="L489" i="46"/>
  <c r="K489" i="46"/>
  <c r="J489" i="46"/>
  <c r="I489" i="46"/>
  <c r="H489" i="46"/>
  <c r="G489" i="46"/>
  <c r="C489" i="46"/>
  <c r="A489" i="46" s="1"/>
  <c r="B489" i="46"/>
  <c r="AT488" i="46"/>
  <c r="AS488" i="46"/>
  <c r="AR488" i="46"/>
  <c r="AQ488" i="46"/>
  <c r="AP488" i="46"/>
  <c r="AO488" i="46"/>
  <c r="AN488" i="46"/>
  <c r="AL488" i="46"/>
  <c r="AK488" i="46"/>
  <c r="AJ488" i="46"/>
  <c r="AI488" i="46"/>
  <c r="AH488" i="46"/>
  <c r="AG488" i="46"/>
  <c r="AF488" i="46"/>
  <c r="AE488" i="46"/>
  <c r="AA488" i="46"/>
  <c r="Z488" i="46"/>
  <c r="Y488" i="46"/>
  <c r="W488" i="46"/>
  <c r="V488" i="46"/>
  <c r="U488" i="46"/>
  <c r="T488" i="46"/>
  <c r="S488" i="46"/>
  <c r="Q488" i="46"/>
  <c r="P488" i="46"/>
  <c r="N488" i="46"/>
  <c r="M488" i="46"/>
  <c r="L488" i="46"/>
  <c r="K488" i="46"/>
  <c r="J488" i="46"/>
  <c r="I488" i="46"/>
  <c r="H488" i="46"/>
  <c r="G488" i="46"/>
  <c r="C488" i="46"/>
  <c r="A488" i="46" s="1"/>
  <c r="B488" i="46"/>
  <c r="AT487" i="46"/>
  <c r="AS487" i="46"/>
  <c r="AR487" i="46"/>
  <c r="AQ487" i="46"/>
  <c r="AP487" i="46"/>
  <c r="AO487" i="46"/>
  <c r="AN487" i="46"/>
  <c r="AL487" i="46"/>
  <c r="AK487" i="46"/>
  <c r="AJ487" i="46"/>
  <c r="AI487" i="46"/>
  <c r="AH487" i="46"/>
  <c r="AG487" i="46"/>
  <c r="AF487" i="46"/>
  <c r="AE487" i="46"/>
  <c r="AA487" i="46"/>
  <c r="Z487" i="46"/>
  <c r="Y487" i="46"/>
  <c r="W487" i="46"/>
  <c r="V487" i="46"/>
  <c r="U487" i="46"/>
  <c r="T487" i="46"/>
  <c r="S487" i="46"/>
  <c r="Q487" i="46"/>
  <c r="P487" i="46"/>
  <c r="N487" i="46"/>
  <c r="M487" i="46"/>
  <c r="L487" i="46"/>
  <c r="K487" i="46"/>
  <c r="J487" i="46"/>
  <c r="I487" i="46"/>
  <c r="H487" i="46"/>
  <c r="G487" i="46"/>
  <c r="C487" i="46"/>
  <c r="A487" i="46" s="1"/>
  <c r="B487" i="46"/>
  <c r="AT486" i="46"/>
  <c r="AS486" i="46"/>
  <c r="AR486" i="46"/>
  <c r="AQ486" i="46"/>
  <c r="AP486" i="46"/>
  <c r="AO486" i="46"/>
  <c r="AN486" i="46"/>
  <c r="AL486" i="46"/>
  <c r="AK486" i="46"/>
  <c r="AJ486" i="46"/>
  <c r="AI486" i="46"/>
  <c r="AH486" i="46"/>
  <c r="AG486" i="46"/>
  <c r="AF486" i="46"/>
  <c r="AE486" i="46"/>
  <c r="AA486" i="46"/>
  <c r="Z486" i="46"/>
  <c r="Y486" i="46"/>
  <c r="W486" i="46"/>
  <c r="V486" i="46"/>
  <c r="U486" i="46"/>
  <c r="T486" i="46"/>
  <c r="S486" i="46"/>
  <c r="Q486" i="46"/>
  <c r="P486" i="46"/>
  <c r="N486" i="46"/>
  <c r="M486" i="46"/>
  <c r="L486" i="46"/>
  <c r="K486" i="46"/>
  <c r="J486" i="46"/>
  <c r="I486" i="46"/>
  <c r="H486" i="46"/>
  <c r="G486" i="46"/>
  <c r="C486" i="46"/>
  <c r="A486" i="46" s="1"/>
  <c r="B486" i="46"/>
  <c r="AT485" i="46"/>
  <c r="AS485" i="46"/>
  <c r="AR485" i="46"/>
  <c r="AQ485" i="46"/>
  <c r="AP485" i="46"/>
  <c r="AO485" i="46"/>
  <c r="AN485" i="46"/>
  <c r="AL485" i="46"/>
  <c r="AK485" i="46"/>
  <c r="AJ485" i="46"/>
  <c r="AI485" i="46"/>
  <c r="AH485" i="46"/>
  <c r="AG485" i="46"/>
  <c r="AF485" i="46"/>
  <c r="AE485" i="46"/>
  <c r="AA485" i="46"/>
  <c r="Z485" i="46"/>
  <c r="Y485" i="46"/>
  <c r="W485" i="46"/>
  <c r="V485" i="46"/>
  <c r="U485" i="46"/>
  <c r="T485" i="46"/>
  <c r="S485" i="46"/>
  <c r="Q485" i="46"/>
  <c r="P485" i="46"/>
  <c r="N485" i="46"/>
  <c r="M485" i="46"/>
  <c r="L485" i="46"/>
  <c r="K485" i="46"/>
  <c r="J485" i="46"/>
  <c r="I485" i="46"/>
  <c r="H485" i="46"/>
  <c r="G485" i="46"/>
  <c r="C485" i="46"/>
  <c r="B485" i="46"/>
  <c r="A485" i="46"/>
  <c r="AT484" i="46"/>
  <c r="AS484" i="46"/>
  <c r="AR484" i="46"/>
  <c r="AQ484" i="46"/>
  <c r="AP484" i="46"/>
  <c r="AO484" i="46"/>
  <c r="AN484" i="46"/>
  <c r="AL484" i="46"/>
  <c r="AK484" i="46"/>
  <c r="AJ484" i="46"/>
  <c r="AI484" i="46"/>
  <c r="AH484" i="46"/>
  <c r="AG484" i="46"/>
  <c r="AF484" i="46"/>
  <c r="AE484" i="46"/>
  <c r="AA484" i="46"/>
  <c r="Z484" i="46"/>
  <c r="Y484" i="46"/>
  <c r="W484" i="46"/>
  <c r="V484" i="46"/>
  <c r="U484" i="46"/>
  <c r="T484" i="46"/>
  <c r="S484" i="46"/>
  <c r="Q484" i="46"/>
  <c r="P484" i="46"/>
  <c r="N484" i="46"/>
  <c r="M484" i="46"/>
  <c r="L484" i="46"/>
  <c r="K484" i="46"/>
  <c r="J484" i="46"/>
  <c r="I484" i="46"/>
  <c r="H484" i="46"/>
  <c r="G484" i="46"/>
  <c r="C484" i="46"/>
  <c r="A484" i="46" s="1"/>
  <c r="B484" i="46"/>
  <c r="AT483" i="46"/>
  <c r="AS483" i="46"/>
  <c r="AR483" i="46"/>
  <c r="AQ483" i="46"/>
  <c r="AP483" i="46"/>
  <c r="AO483" i="46"/>
  <c r="AN483" i="46"/>
  <c r="AL483" i="46"/>
  <c r="AK483" i="46"/>
  <c r="AJ483" i="46"/>
  <c r="AI483" i="46"/>
  <c r="AH483" i="46"/>
  <c r="AG483" i="46"/>
  <c r="AF483" i="46"/>
  <c r="AE483" i="46"/>
  <c r="AA483" i="46"/>
  <c r="Z483" i="46"/>
  <c r="Y483" i="46"/>
  <c r="W483" i="46"/>
  <c r="V483" i="46"/>
  <c r="U483" i="46"/>
  <c r="T483" i="46"/>
  <c r="S483" i="46"/>
  <c r="Q483" i="46"/>
  <c r="P483" i="46"/>
  <c r="N483" i="46"/>
  <c r="M483" i="46"/>
  <c r="L483" i="46"/>
  <c r="K483" i="46"/>
  <c r="J483" i="46"/>
  <c r="I483" i="46"/>
  <c r="H483" i="46"/>
  <c r="G483" i="46"/>
  <c r="C483" i="46"/>
  <c r="A483" i="46" s="1"/>
  <c r="B483" i="46"/>
  <c r="AT482" i="46"/>
  <c r="AS482" i="46"/>
  <c r="AR482" i="46"/>
  <c r="AQ482" i="46"/>
  <c r="AP482" i="46"/>
  <c r="AO482" i="46"/>
  <c r="AN482" i="46"/>
  <c r="AL482" i="46"/>
  <c r="AK482" i="46"/>
  <c r="AJ482" i="46"/>
  <c r="AI482" i="46"/>
  <c r="AH482" i="46"/>
  <c r="AG482" i="46"/>
  <c r="AF482" i="46"/>
  <c r="AE482" i="46"/>
  <c r="AA482" i="46"/>
  <c r="Z482" i="46"/>
  <c r="Y482" i="46"/>
  <c r="W482" i="46"/>
  <c r="V482" i="46"/>
  <c r="U482" i="46"/>
  <c r="T482" i="46"/>
  <c r="S482" i="46"/>
  <c r="Q482" i="46"/>
  <c r="P482" i="46"/>
  <c r="N482" i="46"/>
  <c r="M482" i="46"/>
  <c r="L482" i="46"/>
  <c r="K482" i="46"/>
  <c r="J482" i="46"/>
  <c r="I482" i="46"/>
  <c r="H482" i="46"/>
  <c r="G482" i="46"/>
  <c r="C482" i="46"/>
  <c r="B482" i="46"/>
  <c r="A482" i="46"/>
  <c r="AT481" i="46"/>
  <c r="AS481" i="46"/>
  <c r="AR481" i="46"/>
  <c r="AQ481" i="46"/>
  <c r="AP481" i="46"/>
  <c r="AO481" i="46"/>
  <c r="AN481" i="46"/>
  <c r="AL481" i="46"/>
  <c r="AK481" i="46"/>
  <c r="AJ481" i="46"/>
  <c r="AI481" i="46"/>
  <c r="AH481" i="46"/>
  <c r="AG481" i="46"/>
  <c r="AF481" i="46"/>
  <c r="AE481" i="46"/>
  <c r="AA481" i="46"/>
  <c r="Z481" i="46"/>
  <c r="Y481" i="46"/>
  <c r="W481" i="46"/>
  <c r="V481" i="46"/>
  <c r="U481" i="46"/>
  <c r="T481" i="46"/>
  <c r="S481" i="46"/>
  <c r="Q481" i="46"/>
  <c r="P481" i="46"/>
  <c r="N481" i="46"/>
  <c r="M481" i="46"/>
  <c r="L481" i="46"/>
  <c r="K481" i="46"/>
  <c r="J481" i="46"/>
  <c r="I481" i="46"/>
  <c r="H481" i="46"/>
  <c r="G481" i="46"/>
  <c r="C481" i="46"/>
  <c r="B481" i="46"/>
  <c r="A481" i="46"/>
  <c r="AT480" i="46"/>
  <c r="AS480" i="46"/>
  <c r="AR480" i="46"/>
  <c r="AQ480" i="46"/>
  <c r="AP480" i="46"/>
  <c r="AO480" i="46"/>
  <c r="AN480" i="46"/>
  <c r="AL480" i="46"/>
  <c r="AK480" i="46"/>
  <c r="AJ480" i="46"/>
  <c r="AI480" i="46"/>
  <c r="AH480" i="46"/>
  <c r="AG480" i="46"/>
  <c r="AF480" i="46"/>
  <c r="AE480" i="46"/>
  <c r="AA480" i="46"/>
  <c r="Z480" i="46"/>
  <c r="Y480" i="46"/>
  <c r="W480" i="46"/>
  <c r="V480" i="46"/>
  <c r="U480" i="46"/>
  <c r="T480" i="46"/>
  <c r="S480" i="46"/>
  <c r="Q480" i="46"/>
  <c r="P480" i="46"/>
  <c r="N480" i="46"/>
  <c r="M480" i="46"/>
  <c r="L480" i="46"/>
  <c r="K480" i="46"/>
  <c r="J480" i="46"/>
  <c r="I480" i="46"/>
  <c r="H480" i="46"/>
  <c r="G480" i="46"/>
  <c r="C480" i="46"/>
  <c r="B480" i="46"/>
  <c r="A480" i="46"/>
  <c r="AT479" i="46"/>
  <c r="AS479" i="46"/>
  <c r="AR479" i="46"/>
  <c r="AQ479" i="46"/>
  <c r="AP479" i="46"/>
  <c r="AO479" i="46"/>
  <c r="AN479" i="46"/>
  <c r="AL479" i="46"/>
  <c r="AK479" i="46"/>
  <c r="AJ479" i="46"/>
  <c r="AI479" i="46"/>
  <c r="AH479" i="46"/>
  <c r="AG479" i="46"/>
  <c r="AF479" i="46"/>
  <c r="AE479" i="46"/>
  <c r="AA479" i="46"/>
  <c r="Z479" i="46"/>
  <c r="Y479" i="46"/>
  <c r="W479" i="46"/>
  <c r="V479" i="46"/>
  <c r="U479" i="46"/>
  <c r="T479" i="46"/>
  <c r="S479" i="46"/>
  <c r="Q479" i="46"/>
  <c r="P479" i="46"/>
  <c r="N479" i="46"/>
  <c r="M479" i="46"/>
  <c r="L479" i="46"/>
  <c r="K479" i="46"/>
  <c r="J479" i="46"/>
  <c r="I479" i="46"/>
  <c r="H479" i="46"/>
  <c r="G479" i="46"/>
  <c r="C479" i="46"/>
  <c r="A479" i="46" s="1"/>
  <c r="B479" i="46"/>
  <c r="AT478" i="46"/>
  <c r="AS478" i="46"/>
  <c r="AR478" i="46"/>
  <c r="AQ478" i="46"/>
  <c r="AP478" i="46"/>
  <c r="AO478" i="46"/>
  <c r="AN478" i="46"/>
  <c r="AL478" i="46"/>
  <c r="AK478" i="46"/>
  <c r="AJ478" i="46"/>
  <c r="AI478" i="46"/>
  <c r="AH478" i="46"/>
  <c r="AG478" i="46"/>
  <c r="AF478" i="46"/>
  <c r="AE478" i="46"/>
  <c r="AA478" i="46"/>
  <c r="Z478" i="46"/>
  <c r="Y478" i="46"/>
  <c r="W478" i="46"/>
  <c r="V478" i="46"/>
  <c r="U478" i="46"/>
  <c r="T478" i="46"/>
  <c r="S478" i="46"/>
  <c r="Q478" i="46"/>
  <c r="P478" i="46"/>
  <c r="N478" i="46"/>
  <c r="M478" i="46"/>
  <c r="L478" i="46"/>
  <c r="K478" i="46"/>
  <c r="J478" i="46"/>
  <c r="I478" i="46"/>
  <c r="H478" i="46"/>
  <c r="G478" i="46"/>
  <c r="C478" i="46"/>
  <c r="B478" i="46"/>
  <c r="A478" i="46"/>
  <c r="AT477" i="46"/>
  <c r="AS477" i="46"/>
  <c r="AR477" i="46"/>
  <c r="AQ477" i="46"/>
  <c r="AP477" i="46"/>
  <c r="AO477" i="46"/>
  <c r="AN477" i="46"/>
  <c r="AL477" i="46"/>
  <c r="AK477" i="46"/>
  <c r="AJ477" i="46"/>
  <c r="AI477" i="46"/>
  <c r="AH477" i="46"/>
  <c r="AG477" i="46"/>
  <c r="AF477" i="46"/>
  <c r="AE477" i="46"/>
  <c r="AA477" i="46"/>
  <c r="Z477" i="46"/>
  <c r="Y477" i="46"/>
  <c r="W477" i="46"/>
  <c r="V477" i="46"/>
  <c r="U477" i="46"/>
  <c r="T477" i="46"/>
  <c r="S477" i="46"/>
  <c r="Q477" i="46"/>
  <c r="P477" i="46"/>
  <c r="N477" i="46"/>
  <c r="M477" i="46"/>
  <c r="L477" i="46"/>
  <c r="K477" i="46"/>
  <c r="J477" i="46"/>
  <c r="I477" i="46"/>
  <c r="H477" i="46"/>
  <c r="G477" i="46"/>
  <c r="C477" i="46"/>
  <c r="B477" i="46"/>
  <c r="A477" i="46"/>
  <c r="AT476" i="46"/>
  <c r="AS476" i="46"/>
  <c r="AR476" i="46"/>
  <c r="AQ476" i="46"/>
  <c r="AP476" i="46"/>
  <c r="AO476" i="46"/>
  <c r="AN476" i="46"/>
  <c r="AL476" i="46"/>
  <c r="AK476" i="46"/>
  <c r="AJ476" i="46"/>
  <c r="AI476" i="46"/>
  <c r="AH476" i="46"/>
  <c r="AG476" i="46"/>
  <c r="AF476" i="46"/>
  <c r="AE476" i="46"/>
  <c r="AA476" i="46"/>
  <c r="Z476" i="46"/>
  <c r="Y476" i="46"/>
  <c r="W476" i="46"/>
  <c r="V476" i="46"/>
  <c r="U476" i="46"/>
  <c r="T476" i="46"/>
  <c r="S476" i="46"/>
  <c r="Q476" i="46"/>
  <c r="P476" i="46"/>
  <c r="N476" i="46"/>
  <c r="M476" i="46"/>
  <c r="L476" i="46"/>
  <c r="K476" i="46"/>
  <c r="J476" i="46"/>
  <c r="I476" i="46"/>
  <c r="H476" i="46"/>
  <c r="G476" i="46"/>
  <c r="C476" i="46"/>
  <c r="B476" i="46"/>
  <c r="A476" i="46"/>
  <c r="AT475" i="46"/>
  <c r="AS475" i="46"/>
  <c r="AR475" i="46"/>
  <c r="AQ475" i="46"/>
  <c r="AP475" i="46"/>
  <c r="AO475" i="46"/>
  <c r="AN475" i="46"/>
  <c r="AL475" i="46"/>
  <c r="AK475" i="46"/>
  <c r="AJ475" i="46"/>
  <c r="AI475" i="46"/>
  <c r="AH475" i="46"/>
  <c r="AG475" i="46"/>
  <c r="AF475" i="46"/>
  <c r="AE475" i="46"/>
  <c r="AA475" i="46"/>
  <c r="Z475" i="46"/>
  <c r="Y475" i="46"/>
  <c r="W475" i="46"/>
  <c r="V475" i="46"/>
  <c r="U475" i="46"/>
  <c r="T475" i="46"/>
  <c r="S475" i="46"/>
  <c r="Q475" i="46"/>
  <c r="P475" i="46"/>
  <c r="N475" i="46"/>
  <c r="M475" i="46"/>
  <c r="L475" i="46"/>
  <c r="K475" i="46"/>
  <c r="J475" i="46"/>
  <c r="I475" i="46"/>
  <c r="H475" i="46"/>
  <c r="G475" i="46"/>
  <c r="C475" i="46"/>
  <c r="A475" i="46" s="1"/>
  <c r="B475" i="46"/>
  <c r="AT474" i="46"/>
  <c r="AS474" i="46"/>
  <c r="AR474" i="46"/>
  <c r="AQ474" i="46"/>
  <c r="AP474" i="46"/>
  <c r="AO474" i="46"/>
  <c r="AN474" i="46"/>
  <c r="AL474" i="46"/>
  <c r="AK474" i="46"/>
  <c r="AJ474" i="46"/>
  <c r="AI474" i="46"/>
  <c r="AH474" i="46"/>
  <c r="AG474" i="46"/>
  <c r="AF474" i="46"/>
  <c r="AE474" i="46"/>
  <c r="AA474" i="46"/>
  <c r="Z474" i="46"/>
  <c r="Y474" i="46"/>
  <c r="W474" i="46"/>
  <c r="V474" i="46"/>
  <c r="U474" i="46"/>
  <c r="T474" i="46"/>
  <c r="S474" i="46"/>
  <c r="Q474" i="46"/>
  <c r="P474" i="46"/>
  <c r="N474" i="46"/>
  <c r="M474" i="46"/>
  <c r="L474" i="46"/>
  <c r="K474" i="46"/>
  <c r="J474" i="46"/>
  <c r="I474" i="46"/>
  <c r="H474" i="46"/>
  <c r="G474" i="46"/>
  <c r="C474" i="46"/>
  <c r="A474" i="46" s="1"/>
  <c r="B474" i="46"/>
  <c r="AT473" i="46"/>
  <c r="AS473" i="46"/>
  <c r="AR473" i="46"/>
  <c r="AQ473" i="46"/>
  <c r="AP473" i="46"/>
  <c r="AO473" i="46"/>
  <c r="AN473" i="46"/>
  <c r="AL473" i="46"/>
  <c r="AK473" i="46"/>
  <c r="AJ473" i="46"/>
  <c r="AI473" i="46"/>
  <c r="AH473" i="46"/>
  <c r="AG473" i="46"/>
  <c r="AF473" i="46"/>
  <c r="AE473" i="46"/>
  <c r="AA473" i="46"/>
  <c r="Z473" i="46"/>
  <c r="Y473" i="46"/>
  <c r="W473" i="46"/>
  <c r="V473" i="46"/>
  <c r="U473" i="46"/>
  <c r="T473" i="46"/>
  <c r="S473" i="46"/>
  <c r="Q473" i="46"/>
  <c r="P473" i="46"/>
  <c r="N473" i="46"/>
  <c r="M473" i="46"/>
  <c r="L473" i="46"/>
  <c r="K473" i="46"/>
  <c r="J473" i="46"/>
  <c r="I473" i="46"/>
  <c r="H473" i="46"/>
  <c r="G473" i="46"/>
  <c r="C473" i="46"/>
  <c r="B473" i="46"/>
  <c r="A473" i="46"/>
  <c r="AT472" i="46"/>
  <c r="AS472" i="46"/>
  <c r="AR472" i="46"/>
  <c r="AQ472" i="46"/>
  <c r="AP472" i="46"/>
  <c r="AO472" i="46"/>
  <c r="AN472" i="46"/>
  <c r="AL472" i="46"/>
  <c r="AK472" i="46"/>
  <c r="AJ472" i="46"/>
  <c r="AI472" i="46"/>
  <c r="AH472" i="46"/>
  <c r="AG472" i="46"/>
  <c r="AF472" i="46"/>
  <c r="AE472" i="46"/>
  <c r="AA472" i="46"/>
  <c r="Z472" i="46"/>
  <c r="Y472" i="46"/>
  <c r="W472" i="46"/>
  <c r="V472" i="46"/>
  <c r="U472" i="46"/>
  <c r="T472" i="46"/>
  <c r="S472" i="46"/>
  <c r="Q472" i="46"/>
  <c r="P472" i="46"/>
  <c r="N472" i="46"/>
  <c r="M472" i="46"/>
  <c r="L472" i="46"/>
  <c r="K472" i="46"/>
  <c r="J472" i="46"/>
  <c r="I472" i="46"/>
  <c r="H472" i="46"/>
  <c r="G472" i="46"/>
  <c r="C472" i="46"/>
  <c r="A472" i="46" s="1"/>
  <c r="B472" i="46"/>
  <c r="AT471" i="46"/>
  <c r="AS471" i="46"/>
  <c r="AR471" i="46"/>
  <c r="AQ471" i="46"/>
  <c r="AP471" i="46"/>
  <c r="AO471" i="46"/>
  <c r="AN471" i="46"/>
  <c r="AL471" i="46"/>
  <c r="AK471" i="46"/>
  <c r="AJ471" i="46"/>
  <c r="AI471" i="46"/>
  <c r="AH471" i="46"/>
  <c r="AG471" i="46"/>
  <c r="AF471" i="46"/>
  <c r="AE471" i="46"/>
  <c r="AA471" i="46"/>
  <c r="Z471" i="46"/>
  <c r="Y471" i="46"/>
  <c r="W471" i="46"/>
  <c r="V471" i="46"/>
  <c r="U471" i="46"/>
  <c r="T471" i="46"/>
  <c r="S471" i="46"/>
  <c r="Q471" i="46"/>
  <c r="P471" i="46"/>
  <c r="N471" i="46"/>
  <c r="M471" i="46"/>
  <c r="L471" i="46"/>
  <c r="K471" i="46"/>
  <c r="J471" i="46"/>
  <c r="I471" i="46"/>
  <c r="H471" i="46"/>
  <c r="G471" i="46"/>
  <c r="C471" i="46"/>
  <c r="A471" i="46" s="1"/>
  <c r="B471" i="46"/>
  <c r="AT470" i="46"/>
  <c r="AS470" i="46"/>
  <c r="AR470" i="46"/>
  <c r="AQ470" i="46"/>
  <c r="AP470" i="46"/>
  <c r="AO470" i="46"/>
  <c r="AN470" i="46"/>
  <c r="AL470" i="46"/>
  <c r="AK470" i="46"/>
  <c r="AJ470" i="46"/>
  <c r="AI470" i="46"/>
  <c r="AH470" i="46"/>
  <c r="AG470" i="46"/>
  <c r="AF470" i="46"/>
  <c r="AE470" i="46"/>
  <c r="AA470" i="46"/>
  <c r="Z470" i="46"/>
  <c r="Y470" i="46"/>
  <c r="W470" i="46"/>
  <c r="V470" i="46"/>
  <c r="U470" i="46"/>
  <c r="T470" i="46"/>
  <c r="S470" i="46"/>
  <c r="Q470" i="46"/>
  <c r="P470" i="46"/>
  <c r="N470" i="46"/>
  <c r="M470" i="46"/>
  <c r="L470" i="46"/>
  <c r="K470" i="46"/>
  <c r="J470" i="46"/>
  <c r="I470" i="46"/>
  <c r="H470" i="46"/>
  <c r="G470" i="46"/>
  <c r="C470" i="46"/>
  <c r="A470" i="46" s="1"/>
  <c r="B470" i="46"/>
  <c r="AT469" i="46"/>
  <c r="AS469" i="46"/>
  <c r="AR469" i="46"/>
  <c r="AQ469" i="46"/>
  <c r="AP469" i="46"/>
  <c r="AO469" i="46"/>
  <c r="AN469" i="46"/>
  <c r="AL469" i="46"/>
  <c r="AK469" i="46"/>
  <c r="AJ469" i="46"/>
  <c r="AI469" i="46"/>
  <c r="AH469" i="46"/>
  <c r="AG469" i="46"/>
  <c r="AF469" i="46"/>
  <c r="AE469" i="46"/>
  <c r="AA469" i="46"/>
  <c r="Z469" i="46"/>
  <c r="Y469" i="46"/>
  <c r="W469" i="46"/>
  <c r="V469" i="46"/>
  <c r="U469" i="46"/>
  <c r="T469" i="46"/>
  <c r="S469" i="46"/>
  <c r="Q469" i="46"/>
  <c r="P469" i="46"/>
  <c r="N469" i="46"/>
  <c r="M469" i="46"/>
  <c r="L469" i="46"/>
  <c r="K469" i="46"/>
  <c r="J469" i="46"/>
  <c r="I469" i="46"/>
  <c r="H469" i="46"/>
  <c r="G469" i="46"/>
  <c r="C469" i="46"/>
  <c r="B469" i="46"/>
  <c r="A469" i="46"/>
  <c r="AT468" i="46"/>
  <c r="AS468" i="46"/>
  <c r="AR468" i="46"/>
  <c r="AQ468" i="46"/>
  <c r="AP468" i="46"/>
  <c r="AO468" i="46"/>
  <c r="AN468" i="46"/>
  <c r="AL468" i="46"/>
  <c r="AK468" i="46"/>
  <c r="AJ468" i="46"/>
  <c r="AI468" i="46"/>
  <c r="AH468" i="46"/>
  <c r="AG468" i="46"/>
  <c r="AF468" i="46"/>
  <c r="AE468" i="46"/>
  <c r="AA468" i="46"/>
  <c r="Z468" i="46"/>
  <c r="Y468" i="46"/>
  <c r="W468" i="46"/>
  <c r="V468" i="46"/>
  <c r="U468" i="46"/>
  <c r="T468" i="46"/>
  <c r="S468" i="46"/>
  <c r="Q468" i="46"/>
  <c r="P468" i="46"/>
  <c r="N468" i="46"/>
  <c r="M468" i="46"/>
  <c r="L468" i="46"/>
  <c r="K468" i="46"/>
  <c r="J468" i="46"/>
  <c r="I468" i="46"/>
  <c r="H468" i="46"/>
  <c r="G468" i="46"/>
  <c r="C468" i="46"/>
  <c r="A468" i="46" s="1"/>
  <c r="B468" i="46"/>
  <c r="AT467" i="46"/>
  <c r="AS467" i="46"/>
  <c r="AR467" i="46"/>
  <c r="AQ467" i="46"/>
  <c r="AP467" i="46"/>
  <c r="AO467" i="46"/>
  <c r="AN467" i="46"/>
  <c r="AL467" i="46"/>
  <c r="AK467" i="46"/>
  <c r="AJ467" i="46"/>
  <c r="AI467" i="46"/>
  <c r="AH467" i="46"/>
  <c r="AG467" i="46"/>
  <c r="AF467" i="46"/>
  <c r="AE467" i="46"/>
  <c r="AA467" i="46"/>
  <c r="Z467" i="46"/>
  <c r="Y467" i="46"/>
  <c r="W467" i="46"/>
  <c r="V467" i="46"/>
  <c r="U467" i="46"/>
  <c r="T467" i="46"/>
  <c r="S467" i="46"/>
  <c r="Q467" i="46"/>
  <c r="P467" i="46"/>
  <c r="N467" i="46"/>
  <c r="M467" i="46"/>
  <c r="L467" i="46"/>
  <c r="K467" i="46"/>
  <c r="J467" i="46"/>
  <c r="I467" i="46"/>
  <c r="H467" i="46"/>
  <c r="G467" i="46"/>
  <c r="C467" i="46"/>
  <c r="A467" i="46" s="1"/>
  <c r="B467" i="46"/>
  <c r="AT466" i="46"/>
  <c r="AS466" i="46"/>
  <c r="AR466" i="46"/>
  <c r="AQ466" i="46"/>
  <c r="AP466" i="46"/>
  <c r="AO466" i="46"/>
  <c r="AN466" i="46"/>
  <c r="AL466" i="46"/>
  <c r="AK466" i="46"/>
  <c r="AJ466" i="46"/>
  <c r="AI466" i="46"/>
  <c r="AH466" i="46"/>
  <c r="AG466" i="46"/>
  <c r="AF466" i="46"/>
  <c r="AE466" i="46"/>
  <c r="AA466" i="46"/>
  <c r="Z466" i="46"/>
  <c r="Y466" i="46"/>
  <c r="W466" i="46"/>
  <c r="V466" i="46"/>
  <c r="U466" i="46"/>
  <c r="T466" i="46"/>
  <c r="S466" i="46"/>
  <c r="Q466" i="46"/>
  <c r="P466" i="46"/>
  <c r="N466" i="46"/>
  <c r="M466" i="46"/>
  <c r="L466" i="46"/>
  <c r="K466" i="46"/>
  <c r="J466" i="46"/>
  <c r="I466" i="46"/>
  <c r="H466" i="46"/>
  <c r="G466" i="46"/>
  <c r="C466" i="46"/>
  <c r="B466" i="46"/>
  <c r="A466" i="46"/>
  <c r="AT465" i="46"/>
  <c r="AS465" i="46"/>
  <c r="AR465" i="46"/>
  <c r="AQ465" i="46"/>
  <c r="AP465" i="46"/>
  <c r="AO465" i="46"/>
  <c r="AN465" i="46"/>
  <c r="AL465" i="46"/>
  <c r="AK465" i="46"/>
  <c r="AJ465" i="46"/>
  <c r="AI465" i="46"/>
  <c r="AH465" i="46"/>
  <c r="AG465" i="46"/>
  <c r="AF465" i="46"/>
  <c r="AE465" i="46"/>
  <c r="AA465" i="46"/>
  <c r="Z465" i="46"/>
  <c r="Y465" i="46"/>
  <c r="W465" i="46"/>
  <c r="V465" i="46"/>
  <c r="U465" i="46"/>
  <c r="T465" i="46"/>
  <c r="S465" i="46"/>
  <c r="Q465" i="46"/>
  <c r="P465" i="46"/>
  <c r="N465" i="46"/>
  <c r="M465" i="46"/>
  <c r="L465" i="46"/>
  <c r="K465" i="46"/>
  <c r="J465" i="46"/>
  <c r="I465" i="46"/>
  <c r="H465" i="46"/>
  <c r="G465" i="46"/>
  <c r="C465" i="46"/>
  <c r="B465" i="46"/>
  <c r="A465" i="46"/>
  <c r="AT464" i="46"/>
  <c r="AS464" i="46"/>
  <c r="AR464" i="46"/>
  <c r="AQ464" i="46"/>
  <c r="AP464" i="46"/>
  <c r="AO464" i="46"/>
  <c r="AN464" i="46"/>
  <c r="AL464" i="46"/>
  <c r="AK464" i="46"/>
  <c r="AJ464" i="46"/>
  <c r="AI464" i="46"/>
  <c r="AH464" i="46"/>
  <c r="AG464" i="46"/>
  <c r="AF464" i="46"/>
  <c r="AE464" i="46"/>
  <c r="AA464" i="46"/>
  <c r="Z464" i="46"/>
  <c r="Y464" i="46"/>
  <c r="W464" i="46"/>
  <c r="V464" i="46"/>
  <c r="U464" i="46"/>
  <c r="T464" i="46"/>
  <c r="S464" i="46"/>
  <c r="Q464" i="46"/>
  <c r="P464" i="46"/>
  <c r="N464" i="46"/>
  <c r="M464" i="46"/>
  <c r="L464" i="46"/>
  <c r="K464" i="46"/>
  <c r="J464" i="46"/>
  <c r="I464" i="46"/>
  <c r="H464" i="46"/>
  <c r="G464" i="46"/>
  <c r="C464" i="46"/>
  <c r="B464" i="46"/>
  <c r="A464" i="46"/>
  <c r="AT463" i="46"/>
  <c r="AS463" i="46"/>
  <c r="AR463" i="46"/>
  <c r="AQ463" i="46"/>
  <c r="AP463" i="46"/>
  <c r="AO463" i="46"/>
  <c r="AN463" i="46"/>
  <c r="AL463" i="46"/>
  <c r="AK463" i="46"/>
  <c r="AJ463" i="46"/>
  <c r="AI463" i="46"/>
  <c r="AH463" i="46"/>
  <c r="AG463" i="46"/>
  <c r="AF463" i="46"/>
  <c r="AE463" i="46"/>
  <c r="AA463" i="46"/>
  <c r="Z463" i="46"/>
  <c r="Y463" i="46"/>
  <c r="W463" i="46"/>
  <c r="V463" i="46"/>
  <c r="U463" i="46"/>
  <c r="T463" i="46"/>
  <c r="S463" i="46"/>
  <c r="Q463" i="46"/>
  <c r="P463" i="46"/>
  <c r="N463" i="46"/>
  <c r="M463" i="46"/>
  <c r="L463" i="46"/>
  <c r="K463" i="46"/>
  <c r="J463" i="46"/>
  <c r="I463" i="46"/>
  <c r="H463" i="46"/>
  <c r="G463" i="46"/>
  <c r="C463" i="46"/>
  <c r="A463" i="46" s="1"/>
  <c r="B463" i="46"/>
  <c r="AT462" i="46"/>
  <c r="AS462" i="46"/>
  <c r="AR462" i="46"/>
  <c r="AQ462" i="46"/>
  <c r="AP462" i="46"/>
  <c r="AO462" i="46"/>
  <c r="AN462" i="46"/>
  <c r="AL462" i="46"/>
  <c r="AK462" i="46"/>
  <c r="AJ462" i="46"/>
  <c r="AI462" i="46"/>
  <c r="AH462" i="46"/>
  <c r="AG462" i="46"/>
  <c r="AF462" i="46"/>
  <c r="AE462" i="46"/>
  <c r="AA462" i="46"/>
  <c r="Z462" i="46"/>
  <c r="Y462" i="46"/>
  <c r="W462" i="46"/>
  <c r="V462" i="46"/>
  <c r="U462" i="46"/>
  <c r="T462" i="46"/>
  <c r="S462" i="46"/>
  <c r="Q462" i="46"/>
  <c r="P462" i="46"/>
  <c r="N462" i="46"/>
  <c r="M462" i="46"/>
  <c r="L462" i="46"/>
  <c r="K462" i="46"/>
  <c r="J462" i="46"/>
  <c r="I462" i="46"/>
  <c r="H462" i="46"/>
  <c r="G462" i="46"/>
  <c r="C462" i="46"/>
  <c r="B462" i="46"/>
  <c r="A462" i="46"/>
  <c r="AT461" i="46"/>
  <c r="AS461" i="46"/>
  <c r="AR461" i="46"/>
  <c r="AQ461" i="46"/>
  <c r="AP461" i="46"/>
  <c r="AO461" i="46"/>
  <c r="AN461" i="46"/>
  <c r="AL461" i="46"/>
  <c r="AK461" i="46"/>
  <c r="AJ461" i="46"/>
  <c r="AI461" i="46"/>
  <c r="AH461" i="46"/>
  <c r="AG461" i="46"/>
  <c r="AF461" i="46"/>
  <c r="AE461" i="46"/>
  <c r="AA461" i="46"/>
  <c r="Z461" i="46"/>
  <c r="Y461" i="46"/>
  <c r="W461" i="46"/>
  <c r="V461" i="46"/>
  <c r="U461" i="46"/>
  <c r="T461" i="46"/>
  <c r="S461" i="46"/>
  <c r="Q461" i="46"/>
  <c r="P461" i="46"/>
  <c r="N461" i="46"/>
  <c r="M461" i="46"/>
  <c r="L461" i="46"/>
  <c r="K461" i="46"/>
  <c r="J461" i="46"/>
  <c r="I461" i="46"/>
  <c r="H461" i="46"/>
  <c r="G461" i="46"/>
  <c r="C461" i="46"/>
  <c r="B461" i="46"/>
  <c r="A461" i="46"/>
  <c r="AT460" i="46"/>
  <c r="AS460" i="46"/>
  <c r="AR460" i="46"/>
  <c r="AQ460" i="46"/>
  <c r="AP460" i="46"/>
  <c r="AO460" i="46"/>
  <c r="AN460" i="46"/>
  <c r="AL460" i="46"/>
  <c r="AK460" i="46"/>
  <c r="AJ460" i="46"/>
  <c r="AI460" i="46"/>
  <c r="AH460" i="46"/>
  <c r="AG460" i="46"/>
  <c r="AF460" i="46"/>
  <c r="AE460" i="46"/>
  <c r="AA460" i="46"/>
  <c r="Z460" i="46"/>
  <c r="Y460" i="46"/>
  <c r="W460" i="46"/>
  <c r="V460" i="46"/>
  <c r="U460" i="46"/>
  <c r="T460" i="46"/>
  <c r="S460" i="46"/>
  <c r="Q460" i="46"/>
  <c r="P460" i="46"/>
  <c r="N460" i="46"/>
  <c r="M460" i="46"/>
  <c r="L460" i="46"/>
  <c r="K460" i="46"/>
  <c r="J460" i="46"/>
  <c r="I460" i="46"/>
  <c r="H460" i="46"/>
  <c r="G460" i="46"/>
  <c r="C460" i="46"/>
  <c r="B460" i="46"/>
  <c r="A460" i="46"/>
  <c r="AT459" i="46"/>
  <c r="AS459" i="46"/>
  <c r="AR459" i="46"/>
  <c r="AQ459" i="46"/>
  <c r="AP459" i="46"/>
  <c r="AO459" i="46"/>
  <c r="AN459" i="46"/>
  <c r="AL459" i="46"/>
  <c r="AK459" i="46"/>
  <c r="AJ459" i="46"/>
  <c r="AI459" i="46"/>
  <c r="AH459" i="46"/>
  <c r="AG459" i="46"/>
  <c r="AF459" i="46"/>
  <c r="AE459" i="46"/>
  <c r="AA459" i="46"/>
  <c r="Z459" i="46"/>
  <c r="Y459" i="46"/>
  <c r="W459" i="46"/>
  <c r="V459" i="46"/>
  <c r="U459" i="46"/>
  <c r="T459" i="46"/>
  <c r="S459" i="46"/>
  <c r="Q459" i="46"/>
  <c r="P459" i="46"/>
  <c r="N459" i="46"/>
  <c r="M459" i="46"/>
  <c r="L459" i="46"/>
  <c r="K459" i="46"/>
  <c r="J459" i="46"/>
  <c r="I459" i="46"/>
  <c r="H459" i="46"/>
  <c r="G459" i="46"/>
  <c r="C459" i="46"/>
  <c r="A459" i="46" s="1"/>
  <c r="B459" i="46"/>
  <c r="AT458" i="46"/>
  <c r="AS458" i="46"/>
  <c r="AR458" i="46"/>
  <c r="AQ458" i="46"/>
  <c r="AP458" i="46"/>
  <c r="AO458" i="46"/>
  <c r="AN458" i="46"/>
  <c r="AL458" i="46"/>
  <c r="AK458" i="46"/>
  <c r="AJ458" i="46"/>
  <c r="AI458" i="46"/>
  <c r="AH458" i="46"/>
  <c r="AG458" i="46"/>
  <c r="AF458" i="46"/>
  <c r="AE458" i="46"/>
  <c r="AA458" i="46"/>
  <c r="Z458" i="46"/>
  <c r="Y458" i="46"/>
  <c r="W458" i="46"/>
  <c r="V458" i="46"/>
  <c r="U458" i="46"/>
  <c r="T458" i="46"/>
  <c r="S458" i="46"/>
  <c r="Q458" i="46"/>
  <c r="P458" i="46"/>
  <c r="N458" i="46"/>
  <c r="M458" i="46"/>
  <c r="L458" i="46"/>
  <c r="K458" i="46"/>
  <c r="J458" i="46"/>
  <c r="I458" i="46"/>
  <c r="H458" i="46"/>
  <c r="G458" i="46"/>
  <c r="C458" i="46"/>
  <c r="A458" i="46" s="1"/>
  <c r="B458" i="46"/>
  <c r="AT457" i="46"/>
  <c r="AS457" i="46"/>
  <c r="AR457" i="46"/>
  <c r="AQ457" i="46"/>
  <c r="AP457" i="46"/>
  <c r="AO457" i="46"/>
  <c r="AN457" i="46"/>
  <c r="AL457" i="46"/>
  <c r="AK457" i="46"/>
  <c r="AJ457" i="46"/>
  <c r="AI457" i="46"/>
  <c r="AH457" i="46"/>
  <c r="AG457" i="46"/>
  <c r="AF457" i="46"/>
  <c r="AE457" i="46"/>
  <c r="AA457" i="46"/>
  <c r="Z457" i="46"/>
  <c r="Y457" i="46"/>
  <c r="W457" i="46"/>
  <c r="V457" i="46"/>
  <c r="U457" i="46"/>
  <c r="T457" i="46"/>
  <c r="S457" i="46"/>
  <c r="Q457" i="46"/>
  <c r="P457" i="46"/>
  <c r="N457" i="46"/>
  <c r="M457" i="46"/>
  <c r="L457" i="46"/>
  <c r="K457" i="46"/>
  <c r="J457" i="46"/>
  <c r="I457" i="46"/>
  <c r="H457" i="46"/>
  <c r="G457" i="46"/>
  <c r="C457" i="46"/>
  <c r="B457" i="46"/>
  <c r="A457" i="46"/>
  <c r="AT456" i="46"/>
  <c r="AS456" i="46"/>
  <c r="AR456" i="46"/>
  <c r="AQ456" i="46"/>
  <c r="AP456" i="46"/>
  <c r="AO456" i="46"/>
  <c r="AN456" i="46"/>
  <c r="AL456" i="46"/>
  <c r="AK456" i="46"/>
  <c r="AJ456" i="46"/>
  <c r="AI456" i="46"/>
  <c r="AH456" i="46"/>
  <c r="AG456" i="46"/>
  <c r="AF456" i="46"/>
  <c r="AE456" i="46"/>
  <c r="AA456" i="46"/>
  <c r="Z456" i="46"/>
  <c r="Y456" i="46"/>
  <c r="W456" i="46"/>
  <c r="V456" i="46"/>
  <c r="U456" i="46"/>
  <c r="T456" i="46"/>
  <c r="S456" i="46"/>
  <c r="Q456" i="46"/>
  <c r="P456" i="46"/>
  <c r="N456" i="46"/>
  <c r="M456" i="46"/>
  <c r="L456" i="46"/>
  <c r="K456" i="46"/>
  <c r="J456" i="46"/>
  <c r="I456" i="46"/>
  <c r="H456" i="46"/>
  <c r="G456" i="46"/>
  <c r="C456" i="46"/>
  <c r="A456" i="46" s="1"/>
  <c r="B456" i="46"/>
  <c r="AT455" i="46"/>
  <c r="AS455" i="46"/>
  <c r="AR455" i="46"/>
  <c r="AQ455" i="46"/>
  <c r="AP455" i="46"/>
  <c r="AO455" i="46"/>
  <c r="AN455" i="46"/>
  <c r="AL455" i="46"/>
  <c r="AK455" i="46"/>
  <c r="AJ455" i="46"/>
  <c r="AI455" i="46"/>
  <c r="AH455" i="46"/>
  <c r="AG455" i="46"/>
  <c r="AF455" i="46"/>
  <c r="AE455" i="46"/>
  <c r="AA455" i="46"/>
  <c r="Z455" i="46"/>
  <c r="Y455" i="46"/>
  <c r="W455" i="46"/>
  <c r="V455" i="46"/>
  <c r="U455" i="46"/>
  <c r="T455" i="46"/>
  <c r="S455" i="46"/>
  <c r="Q455" i="46"/>
  <c r="P455" i="46"/>
  <c r="N455" i="46"/>
  <c r="M455" i="46"/>
  <c r="L455" i="46"/>
  <c r="K455" i="46"/>
  <c r="J455" i="46"/>
  <c r="I455" i="46"/>
  <c r="H455" i="46"/>
  <c r="G455" i="46"/>
  <c r="C455" i="46"/>
  <c r="A455" i="46" s="1"/>
  <c r="B455" i="46"/>
  <c r="AT454" i="46"/>
  <c r="AS454" i="46"/>
  <c r="AR454" i="46"/>
  <c r="AQ454" i="46"/>
  <c r="AP454" i="46"/>
  <c r="AO454" i="46"/>
  <c r="AN454" i="46"/>
  <c r="AL454" i="46"/>
  <c r="AK454" i="46"/>
  <c r="AJ454" i="46"/>
  <c r="AI454" i="46"/>
  <c r="AH454" i="46"/>
  <c r="AG454" i="46"/>
  <c r="AF454" i="46"/>
  <c r="AE454" i="46"/>
  <c r="AA454" i="46"/>
  <c r="Z454" i="46"/>
  <c r="Y454" i="46"/>
  <c r="W454" i="46"/>
  <c r="V454" i="46"/>
  <c r="U454" i="46"/>
  <c r="T454" i="46"/>
  <c r="S454" i="46"/>
  <c r="Q454" i="46"/>
  <c r="P454" i="46"/>
  <c r="N454" i="46"/>
  <c r="M454" i="46"/>
  <c r="L454" i="46"/>
  <c r="K454" i="46"/>
  <c r="J454" i="46"/>
  <c r="I454" i="46"/>
  <c r="H454" i="46"/>
  <c r="G454" i="46"/>
  <c r="C454" i="46"/>
  <c r="A454" i="46" s="1"/>
  <c r="B454" i="46"/>
  <c r="AT453" i="46"/>
  <c r="AS453" i="46"/>
  <c r="AR453" i="46"/>
  <c r="AQ453" i="46"/>
  <c r="AP453" i="46"/>
  <c r="AO453" i="46"/>
  <c r="AN453" i="46"/>
  <c r="AL453" i="46"/>
  <c r="AK453" i="46"/>
  <c r="AJ453" i="46"/>
  <c r="AI453" i="46"/>
  <c r="AH453" i="46"/>
  <c r="AG453" i="46"/>
  <c r="AF453" i="46"/>
  <c r="AE453" i="46"/>
  <c r="AA453" i="46"/>
  <c r="Z453" i="46"/>
  <c r="Y453" i="46"/>
  <c r="W453" i="46"/>
  <c r="V453" i="46"/>
  <c r="U453" i="46"/>
  <c r="T453" i="46"/>
  <c r="S453" i="46"/>
  <c r="Q453" i="46"/>
  <c r="P453" i="46"/>
  <c r="N453" i="46"/>
  <c r="M453" i="46"/>
  <c r="L453" i="46"/>
  <c r="K453" i="46"/>
  <c r="J453" i="46"/>
  <c r="I453" i="46"/>
  <c r="H453" i="46"/>
  <c r="G453" i="46"/>
  <c r="C453" i="46"/>
  <c r="B453" i="46"/>
  <c r="A453" i="46"/>
  <c r="AT452" i="46"/>
  <c r="AS452" i="46"/>
  <c r="AR452" i="46"/>
  <c r="AQ452" i="46"/>
  <c r="AP452" i="46"/>
  <c r="AO452" i="46"/>
  <c r="AN452" i="46"/>
  <c r="AL452" i="46"/>
  <c r="AK452" i="46"/>
  <c r="AJ452" i="46"/>
  <c r="AI452" i="46"/>
  <c r="AH452" i="46"/>
  <c r="AG452" i="46"/>
  <c r="AF452" i="46"/>
  <c r="AE452" i="46"/>
  <c r="AA452" i="46"/>
  <c r="Z452" i="46"/>
  <c r="Y452" i="46"/>
  <c r="W452" i="46"/>
  <c r="V452" i="46"/>
  <c r="U452" i="46"/>
  <c r="T452" i="46"/>
  <c r="S452" i="46"/>
  <c r="Q452" i="46"/>
  <c r="P452" i="46"/>
  <c r="N452" i="46"/>
  <c r="M452" i="46"/>
  <c r="L452" i="46"/>
  <c r="K452" i="46"/>
  <c r="J452" i="46"/>
  <c r="I452" i="46"/>
  <c r="H452" i="46"/>
  <c r="G452" i="46"/>
  <c r="C452" i="46"/>
  <c r="A452" i="46" s="1"/>
  <c r="B452" i="46"/>
  <c r="AT451" i="46"/>
  <c r="AS451" i="46"/>
  <c r="AR451" i="46"/>
  <c r="AQ451" i="46"/>
  <c r="AP451" i="46"/>
  <c r="AO451" i="46"/>
  <c r="AN451" i="46"/>
  <c r="AL451" i="46"/>
  <c r="AK451" i="46"/>
  <c r="AJ451" i="46"/>
  <c r="AI451" i="46"/>
  <c r="AH451" i="46"/>
  <c r="AG451" i="46"/>
  <c r="AF451" i="46"/>
  <c r="AE451" i="46"/>
  <c r="AA451" i="46"/>
  <c r="Z451" i="46"/>
  <c r="Y451" i="46"/>
  <c r="W451" i="46"/>
  <c r="V451" i="46"/>
  <c r="U451" i="46"/>
  <c r="T451" i="46"/>
  <c r="S451" i="46"/>
  <c r="Q451" i="46"/>
  <c r="P451" i="46"/>
  <c r="N451" i="46"/>
  <c r="M451" i="46"/>
  <c r="L451" i="46"/>
  <c r="K451" i="46"/>
  <c r="J451" i="46"/>
  <c r="I451" i="46"/>
  <c r="H451" i="46"/>
  <c r="G451" i="46"/>
  <c r="C451" i="46"/>
  <c r="A451" i="46" s="1"/>
  <c r="B451" i="46"/>
  <c r="AT450" i="46"/>
  <c r="AS450" i="46"/>
  <c r="AR450" i="46"/>
  <c r="AQ450" i="46"/>
  <c r="AP450" i="46"/>
  <c r="AO450" i="46"/>
  <c r="AN450" i="46"/>
  <c r="AL450" i="46"/>
  <c r="AK450" i="46"/>
  <c r="AJ450" i="46"/>
  <c r="AI450" i="46"/>
  <c r="AH450" i="46"/>
  <c r="AG450" i="46"/>
  <c r="AF450" i="46"/>
  <c r="AE450" i="46"/>
  <c r="AA450" i="46"/>
  <c r="Z450" i="46"/>
  <c r="Y450" i="46"/>
  <c r="W450" i="46"/>
  <c r="V450" i="46"/>
  <c r="U450" i="46"/>
  <c r="T450" i="46"/>
  <c r="S450" i="46"/>
  <c r="Q450" i="46"/>
  <c r="P450" i="46"/>
  <c r="N450" i="46"/>
  <c r="M450" i="46"/>
  <c r="L450" i="46"/>
  <c r="K450" i="46"/>
  <c r="J450" i="46"/>
  <c r="I450" i="46"/>
  <c r="H450" i="46"/>
  <c r="G450" i="46"/>
  <c r="C450" i="46"/>
  <c r="B450" i="46"/>
  <c r="A450" i="46"/>
  <c r="AT449" i="46"/>
  <c r="AS449" i="46"/>
  <c r="AR449" i="46"/>
  <c r="AQ449" i="46"/>
  <c r="AP449" i="46"/>
  <c r="AO449" i="46"/>
  <c r="AN449" i="46"/>
  <c r="AL449" i="46"/>
  <c r="AK449" i="46"/>
  <c r="AJ449" i="46"/>
  <c r="AI449" i="46"/>
  <c r="AH449" i="46"/>
  <c r="AG449" i="46"/>
  <c r="AF449" i="46"/>
  <c r="AE449" i="46"/>
  <c r="AA449" i="46"/>
  <c r="Z449" i="46"/>
  <c r="Y449" i="46"/>
  <c r="W449" i="46"/>
  <c r="V449" i="46"/>
  <c r="U449" i="46"/>
  <c r="T449" i="46"/>
  <c r="S449" i="46"/>
  <c r="Q449" i="46"/>
  <c r="P449" i="46"/>
  <c r="N449" i="46"/>
  <c r="M449" i="46"/>
  <c r="L449" i="46"/>
  <c r="K449" i="46"/>
  <c r="J449" i="46"/>
  <c r="I449" i="46"/>
  <c r="H449" i="46"/>
  <c r="G449" i="46"/>
  <c r="C449" i="46"/>
  <c r="B449" i="46"/>
  <c r="A449" i="46"/>
  <c r="AT448" i="46"/>
  <c r="AS448" i="46"/>
  <c r="AR448" i="46"/>
  <c r="AQ448" i="46"/>
  <c r="AP448" i="46"/>
  <c r="AO448" i="46"/>
  <c r="AN448" i="46"/>
  <c r="AL448" i="46"/>
  <c r="AK448" i="46"/>
  <c r="AJ448" i="46"/>
  <c r="AI448" i="46"/>
  <c r="AH448" i="46"/>
  <c r="AG448" i="46"/>
  <c r="AF448" i="46"/>
  <c r="AE448" i="46"/>
  <c r="AA448" i="46"/>
  <c r="Z448" i="46"/>
  <c r="Y448" i="46"/>
  <c r="W448" i="46"/>
  <c r="V448" i="46"/>
  <c r="U448" i="46"/>
  <c r="T448" i="46"/>
  <c r="S448" i="46"/>
  <c r="Q448" i="46"/>
  <c r="P448" i="46"/>
  <c r="N448" i="46"/>
  <c r="M448" i="46"/>
  <c r="L448" i="46"/>
  <c r="K448" i="46"/>
  <c r="J448" i="46"/>
  <c r="I448" i="46"/>
  <c r="H448" i="46"/>
  <c r="G448" i="46"/>
  <c r="C448" i="46"/>
  <c r="B448" i="46"/>
  <c r="A448" i="46"/>
  <c r="AT447" i="46"/>
  <c r="AS447" i="46"/>
  <c r="AR447" i="46"/>
  <c r="AQ447" i="46"/>
  <c r="AP447" i="46"/>
  <c r="AO447" i="46"/>
  <c r="AN447" i="46"/>
  <c r="AL447" i="46"/>
  <c r="AK447" i="46"/>
  <c r="AJ447" i="46"/>
  <c r="AI447" i="46"/>
  <c r="AH447" i="46"/>
  <c r="AG447" i="46"/>
  <c r="AF447" i="46"/>
  <c r="AE447" i="46"/>
  <c r="AA447" i="46"/>
  <c r="Z447" i="46"/>
  <c r="Y447" i="46"/>
  <c r="W447" i="46"/>
  <c r="V447" i="46"/>
  <c r="U447" i="46"/>
  <c r="T447" i="46"/>
  <c r="S447" i="46"/>
  <c r="Q447" i="46"/>
  <c r="P447" i="46"/>
  <c r="N447" i="46"/>
  <c r="M447" i="46"/>
  <c r="L447" i="46"/>
  <c r="K447" i="46"/>
  <c r="J447" i="46"/>
  <c r="I447" i="46"/>
  <c r="H447" i="46"/>
  <c r="G447" i="46"/>
  <c r="C447" i="46"/>
  <c r="A447" i="46" s="1"/>
  <c r="B447" i="46"/>
  <c r="AT446" i="46"/>
  <c r="AS446" i="46"/>
  <c r="AR446" i="46"/>
  <c r="AQ446" i="46"/>
  <c r="AP446" i="46"/>
  <c r="AO446" i="46"/>
  <c r="AN446" i="46"/>
  <c r="AL446" i="46"/>
  <c r="AK446" i="46"/>
  <c r="AJ446" i="46"/>
  <c r="AI446" i="46"/>
  <c r="AH446" i="46"/>
  <c r="AG446" i="46"/>
  <c r="AF446" i="46"/>
  <c r="AE446" i="46"/>
  <c r="AA446" i="46"/>
  <c r="Z446" i="46"/>
  <c r="Y446" i="46"/>
  <c r="W446" i="46"/>
  <c r="V446" i="46"/>
  <c r="U446" i="46"/>
  <c r="T446" i="46"/>
  <c r="S446" i="46"/>
  <c r="Q446" i="46"/>
  <c r="P446" i="46"/>
  <c r="N446" i="46"/>
  <c r="M446" i="46"/>
  <c r="L446" i="46"/>
  <c r="K446" i="46"/>
  <c r="J446" i="46"/>
  <c r="I446" i="46"/>
  <c r="H446" i="46"/>
  <c r="G446" i="46"/>
  <c r="C446" i="46"/>
  <c r="B446" i="46"/>
  <c r="A446" i="46"/>
  <c r="AT445" i="46"/>
  <c r="AS445" i="46"/>
  <c r="AR445" i="46"/>
  <c r="AQ445" i="46"/>
  <c r="AP445" i="46"/>
  <c r="AO445" i="46"/>
  <c r="AN445" i="46"/>
  <c r="AL445" i="46"/>
  <c r="AK445" i="46"/>
  <c r="AJ445" i="46"/>
  <c r="AI445" i="46"/>
  <c r="AH445" i="46"/>
  <c r="AG445" i="46"/>
  <c r="AF445" i="46"/>
  <c r="AE445" i="46"/>
  <c r="AA445" i="46"/>
  <c r="Z445" i="46"/>
  <c r="Y445" i="46"/>
  <c r="W445" i="46"/>
  <c r="V445" i="46"/>
  <c r="U445" i="46"/>
  <c r="T445" i="46"/>
  <c r="S445" i="46"/>
  <c r="Q445" i="46"/>
  <c r="P445" i="46"/>
  <c r="N445" i="46"/>
  <c r="M445" i="46"/>
  <c r="L445" i="46"/>
  <c r="K445" i="46"/>
  <c r="J445" i="46"/>
  <c r="I445" i="46"/>
  <c r="H445" i="46"/>
  <c r="G445" i="46"/>
  <c r="C445" i="46"/>
  <c r="B445" i="46"/>
  <c r="A445" i="46"/>
  <c r="AT444" i="46"/>
  <c r="AS444" i="46"/>
  <c r="AR444" i="46"/>
  <c r="AQ444" i="46"/>
  <c r="AP444" i="46"/>
  <c r="AO444" i="46"/>
  <c r="AN444" i="46"/>
  <c r="AL444" i="46"/>
  <c r="AK444" i="46"/>
  <c r="AJ444" i="46"/>
  <c r="AI444" i="46"/>
  <c r="AH444" i="46"/>
  <c r="AG444" i="46"/>
  <c r="AF444" i="46"/>
  <c r="AE444" i="46"/>
  <c r="AA444" i="46"/>
  <c r="Z444" i="46"/>
  <c r="Y444" i="46"/>
  <c r="W444" i="46"/>
  <c r="V444" i="46"/>
  <c r="U444" i="46"/>
  <c r="T444" i="46"/>
  <c r="S444" i="46"/>
  <c r="Q444" i="46"/>
  <c r="P444" i="46"/>
  <c r="N444" i="46"/>
  <c r="M444" i="46"/>
  <c r="L444" i="46"/>
  <c r="K444" i="46"/>
  <c r="J444" i="46"/>
  <c r="I444" i="46"/>
  <c r="H444" i="46"/>
  <c r="G444" i="46"/>
  <c r="C444" i="46"/>
  <c r="B444" i="46"/>
  <c r="A444" i="46"/>
  <c r="AT443" i="46"/>
  <c r="AS443" i="46"/>
  <c r="AR443" i="46"/>
  <c r="AQ443" i="46"/>
  <c r="AP443" i="46"/>
  <c r="AO443" i="46"/>
  <c r="AN443" i="46"/>
  <c r="AL443" i="46"/>
  <c r="AK443" i="46"/>
  <c r="AJ443" i="46"/>
  <c r="AI443" i="46"/>
  <c r="AH443" i="46"/>
  <c r="AG443" i="46"/>
  <c r="AF443" i="46"/>
  <c r="AE443" i="46"/>
  <c r="AA443" i="46"/>
  <c r="Z443" i="46"/>
  <c r="Y443" i="46"/>
  <c r="W443" i="46"/>
  <c r="V443" i="46"/>
  <c r="U443" i="46"/>
  <c r="T443" i="46"/>
  <c r="S443" i="46"/>
  <c r="Q443" i="46"/>
  <c r="P443" i="46"/>
  <c r="N443" i="46"/>
  <c r="M443" i="46"/>
  <c r="L443" i="46"/>
  <c r="K443" i="46"/>
  <c r="J443" i="46"/>
  <c r="I443" i="46"/>
  <c r="H443" i="46"/>
  <c r="G443" i="46"/>
  <c r="C443" i="46"/>
  <c r="A443" i="46" s="1"/>
  <c r="B443" i="46"/>
  <c r="AT442" i="46"/>
  <c r="AS442" i="46"/>
  <c r="AR442" i="46"/>
  <c r="AQ442" i="46"/>
  <c r="AP442" i="46"/>
  <c r="AO442" i="46"/>
  <c r="AN442" i="46"/>
  <c r="AL442" i="46"/>
  <c r="AK442" i="46"/>
  <c r="AJ442" i="46"/>
  <c r="AI442" i="46"/>
  <c r="AH442" i="46"/>
  <c r="AG442" i="46"/>
  <c r="AF442" i="46"/>
  <c r="AE442" i="46"/>
  <c r="AA442" i="46"/>
  <c r="Z442" i="46"/>
  <c r="Y442" i="46"/>
  <c r="W442" i="46"/>
  <c r="V442" i="46"/>
  <c r="U442" i="46"/>
  <c r="T442" i="46"/>
  <c r="S442" i="46"/>
  <c r="Q442" i="46"/>
  <c r="P442" i="46"/>
  <c r="N442" i="46"/>
  <c r="M442" i="46"/>
  <c r="L442" i="46"/>
  <c r="K442" i="46"/>
  <c r="J442" i="46"/>
  <c r="I442" i="46"/>
  <c r="H442" i="46"/>
  <c r="G442" i="46"/>
  <c r="C442" i="46"/>
  <c r="A442" i="46" s="1"/>
  <c r="B442" i="46"/>
  <c r="AT441" i="46"/>
  <c r="AS441" i="46"/>
  <c r="AR441" i="46"/>
  <c r="AQ441" i="46"/>
  <c r="AP441" i="46"/>
  <c r="AO441" i="46"/>
  <c r="AN441" i="46"/>
  <c r="AL441" i="46"/>
  <c r="AK441" i="46"/>
  <c r="AJ441" i="46"/>
  <c r="AI441" i="46"/>
  <c r="AH441" i="46"/>
  <c r="AG441" i="46"/>
  <c r="AF441" i="46"/>
  <c r="AE441" i="46"/>
  <c r="AA441" i="46"/>
  <c r="Z441" i="46"/>
  <c r="Y441" i="46"/>
  <c r="W441" i="46"/>
  <c r="V441" i="46"/>
  <c r="U441" i="46"/>
  <c r="T441" i="46"/>
  <c r="S441" i="46"/>
  <c r="Q441" i="46"/>
  <c r="P441" i="46"/>
  <c r="N441" i="46"/>
  <c r="M441" i="46"/>
  <c r="L441" i="46"/>
  <c r="K441" i="46"/>
  <c r="J441" i="46"/>
  <c r="I441" i="46"/>
  <c r="H441" i="46"/>
  <c r="G441" i="46"/>
  <c r="C441" i="46"/>
  <c r="B441" i="46"/>
  <c r="A441" i="46"/>
  <c r="AT440" i="46"/>
  <c r="AS440" i="46"/>
  <c r="AR440" i="46"/>
  <c r="AQ440" i="46"/>
  <c r="AP440" i="46"/>
  <c r="AO440" i="46"/>
  <c r="AN440" i="46"/>
  <c r="AL440" i="46"/>
  <c r="AK440" i="46"/>
  <c r="AJ440" i="46"/>
  <c r="AI440" i="46"/>
  <c r="AH440" i="46"/>
  <c r="AG440" i="46"/>
  <c r="AF440" i="46"/>
  <c r="AE440" i="46"/>
  <c r="AA440" i="46"/>
  <c r="Z440" i="46"/>
  <c r="Y440" i="46"/>
  <c r="W440" i="46"/>
  <c r="V440" i="46"/>
  <c r="U440" i="46"/>
  <c r="T440" i="46"/>
  <c r="S440" i="46"/>
  <c r="Q440" i="46"/>
  <c r="P440" i="46"/>
  <c r="N440" i="46"/>
  <c r="M440" i="46"/>
  <c r="L440" i="46"/>
  <c r="K440" i="46"/>
  <c r="J440" i="46"/>
  <c r="I440" i="46"/>
  <c r="H440" i="46"/>
  <c r="G440" i="46"/>
  <c r="C440" i="46"/>
  <c r="A440" i="46" s="1"/>
  <c r="B440" i="46"/>
  <c r="AT439" i="46"/>
  <c r="AS439" i="46"/>
  <c r="AR439" i="46"/>
  <c r="AQ439" i="46"/>
  <c r="AP439" i="46"/>
  <c r="AO439" i="46"/>
  <c r="AN439" i="46"/>
  <c r="AL439" i="46"/>
  <c r="AK439" i="46"/>
  <c r="AJ439" i="46"/>
  <c r="AI439" i="46"/>
  <c r="AH439" i="46"/>
  <c r="AG439" i="46"/>
  <c r="AF439" i="46"/>
  <c r="AE439" i="46"/>
  <c r="AA439" i="46"/>
  <c r="Z439" i="46"/>
  <c r="Y439" i="46"/>
  <c r="W439" i="46"/>
  <c r="V439" i="46"/>
  <c r="U439" i="46"/>
  <c r="T439" i="46"/>
  <c r="S439" i="46"/>
  <c r="Q439" i="46"/>
  <c r="P439" i="46"/>
  <c r="N439" i="46"/>
  <c r="M439" i="46"/>
  <c r="L439" i="46"/>
  <c r="K439" i="46"/>
  <c r="J439" i="46"/>
  <c r="I439" i="46"/>
  <c r="H439" i="46"/>
  <c r="G439" i="46"/>
  <c r="C439" i="46"/>
  <c r="A439" i="46" s="1"/>
  <c r="B439" i="46"/>
  <c r="AT438" i="46"/>
  <c r="AS438" i="46"/>
  <c r="AR438" i="46"/>
  <c r="AQ438" i="46"/>
  <c r="AP438" i="46"/>
  <c r="AO438" i="46"/>
  <c r="AN438" i="46"/>
  <c r="AL438" i="46"/>
  <c r="AK438" i="46"/>
  <c r="AJ438" i="46"/>
  <c r="AI438" i="46"/>
  <c r="AH438" i="46"/>
  <c r="AG438" i="46"/>
  <c r="AF438" i="46"/>
  <c r="AE438" i="46"/>
  <c r="AA438" i="46"/>
  <c r="Z438" i="46"/>
  <c r="Y438" i="46"/>
  <c r="W438" i="46"/>
  <c r="V438" i="46"/>
  <c r="U438" i="46"/>
  <c r="T438" i="46"/>
  <c r="S438" i="46"/>
  <c r="Q438" i="46"/>
  <c r="P438" i="46"/>
  <c r="N438" i="46"/>
  <c r="M438" i="46"/>
  <c r="L438" i="46"/>
  <c r="K438" i="46"/>
  <c r="J438" i="46"/>
  <c r="I438" i="46"/>
  <c r="H438" i="46"/>
  <c r="G438" i="46"/>
  <c r="C438" i="46"/>
  <c r="A438" i="46" s="1"/>
  <c r="B438" i="46"/>
  <c r="AT437" i="46"/>
  <c r="AS437" i="46"/>
  <c r="AR437" i="46"/>
  <c r="AQ437" i="46"/>
  <c r="AP437" i="46"/>
  <c r="AO437" i="46"/>
  <c r="AN437" i="46"/>
  <c r="AL437" i="46"/>
  <c r="AK437" i="46"/>
  <c r="AJ437" i="46"/>
  <c r="AI437" i="46"/>
  <c r="AH437" i="46"/>
  <c r="AG437" i="46"/>
  <c r="AF437" i="46"/>
  <c r="AE437" i="46"/>
  <c r="AA437" i="46"/>
  <c r="Z437" i="46"/>
  <c r="Y437" i="46"/>
  <c r="W437" i="46"/>
  <c r="V437" i="46"/>
  <c r="U437" i="46"/>
  <c r="T437" i="46"/>
  <c r="S437" i="46"/>
  <c r="Q437" i="46"/>
  <c r="P437" i="46"/>
  <c r="N437" i="46"/>
  <c r="M437" i="46"/>
  <c r="L437" i="46"/>
  <c r="K437" i="46"/>
  <c r="J437" i="46"/>
  <c r="I437" i="46"/>
  <c r="H437" i="46"/>
  <c r="G437" i="46"/>
  <c r="C437" i="46"/>
  <c r="B437" i="46"/>
  <c r="A437" i="46"/>
  <c r="AT436" i="46"/>
  <c r="AS436" i="46"/>
  <c r="AR436" i="46"/>
  <c r="AQ436" i="46"/>
  <c r="AP436" i="46"/>
  <c r="AO436" i="46"/>
  <c r="AN436" i="46"/>
  <c r="AL436" i="46"/>
  <c r="AK436" i="46"/>
  <c r="AJ436" i="46"/>
  <c r="AI436" i="46"/>
  <c r="AH436" i="46"/>
  <c r="AG436" i="46"/>
  <c r="AF436" i="46"/>
  <c r="AE436" i="46"/>
  <c r="AA436" i="46"/>
  <c r="Z436" i="46"/>
  <c r="Y436" i="46"/>
  <c r="W436" i="46"/>
  <c r="V436" i="46"/>
  <c r="U436" i="46"/>
  <c r="T436" i="46"/>
  <c r="S436" i="46"/>
  <c r="Q436" i="46"/>
  <c r="P436" i="46"/>
  <c r="N436" i="46"/>
  <c r="M436" i="46"/>
  <c r="L436" i="46"/>
  <c r="K436" i="46"/>
  <c r="J436" i="46"/>
  <c r="I436" i="46"/>
  <c r="H436" i="46"/>
  <c r="G436" i="46"/>
  <c r="C436" i="46"/>
  <c r="A436" i="46" s="1"/>
  <c r="B436" i="46"/>
  <c r="AT435" i="46"/>
  <c r="AS435" i="46"/>
  <c r="AR435" i="46"/>
  <c r="AQ435" i="46"/>
  <c r="AP435" i="46"/>
  <c r="AO435" i="46"/>
  <c r="AN435" i="46"/>
  <c r="AL435" i="46"/>
  <c r="AK435" i="46"/>
  <c r="AJ435" i="46"/>
  <c r="AI435" i="46"/>
  <c r="AH435" i="46"/>
  <c r="AG435" i="46"/>
  <c r="AF435" i="46"/>
  <c r="AE435" i="46"/>
  <c r="AA435" i="46"/>
  <c r="Z435" i="46"/>
  <c r="Y435" i="46"/>
  <c r="W435" i="46"/>
  <c r="V435" i="46"/>
  <c r="U435" i="46"/>
  <c r="T435" i="46"/>
  <c r="S435" i="46"/>
  <c r="Q435" i="46"/>
  <c r="P435" i="46"/>
  <c r="N435" i="46"/>
  <c r="M435" i="46"/>
  <c r="L435" i="46"/>
  <c r="K435" i="46"/>
  <c r="J435" i="46"/>
  <c r="I435" i="46"/>
  <c r="H435" i="46"/>
  <c r="G435" i="46"/>
  <c r="C435" i="46"/>
  <c r="A435" i="46" s="1"/>
  <c r="B435" i="46"/>
  <c r="AT434" i="46"/>
  <c r="AS434" i="46"/>
  <c r="AR434" i="46"/>
  <c r="AQ434" i="46"/>
  <c r="AP434" i="46"/>
  <c r="AO434" i="46"/>
  <c r="AN434" i="46"/>
  <c r="AL434" i="46"/>
  <c r="AK434" i="46"/>
  <c r="AJ434" i="46"/>
  <c r="AI434" i="46"/>
  <c r="AH434" i="46"/>
  <c r="AG434" i="46"/>
  <c r="AF434" i="46"/>
  <c r="AE434" i="46"/>
  <c r="AA434" i="46"/>
  <c r="Z434" i="46"/>
  <c r="Y434" i="46"/>
  <c r="W434" i="46"/>
  <c r="V434" i="46"/>
  <c r="U434" i="46"/>
  <c r="T434" i="46"/>
  <c r="S434" i="46"/>
  <c r="Q434" i="46"/>
  <c r="P434" i="46"/>
  <c r="N434" i="46"/>
  <c r="M434" i="46"/>
  <c r="L434" i="46"/>
  <c r="K434" i="46"/>
  <c r="J434" i="46"/>
  <c r="I434" i="46"/>
  <c r="H434" i="46"/>
  <c r="G434" i="46"/>
  <c r="C434" i="46"/>
  <c r="B434" i="46"/>
  <c r="A434" i="46"/>
  <c r="AT433" i="46"/>
  <c r="AS433" i="46"/>
  <c r="AR433" i="46"/>
  <c r="AQ433" i="46"/>
  <c r="AP433" i="46"/>
  <c r="AO433" i="46"/>
  <c r="AN433" i="46"/>
  <c r="AL433" i="46"/>
  <c r="AK433" i="46"/>
  <c r="AJ433" i="46"/>
  <c r="AI433" i="46"/>
  <c r="AH433" i="46"/>
  <c r="AG433" i="46"/>
  <c r="AF433" i="46"/>
  <c r="AE433" i="46"/>
  <c r="AA433" i="46"/>
  <c r="Z433" i="46"/>
  <c r="Y433" i="46"/>
  <c r="W433" i="46"/>
  <c r="V433" i="46"/>
  <c r="U433" i="46"/>
  <c r="T433" i="46"/>
  <c r="S433" i="46"/>
  <c r="Q433" i="46"/>
  <c r="P433" i="46"/>
  <c r="N433" i="46"/>
  <c r="M433" i="46"/>
  <c r="L433" i="46"/>
  <c r="K433" i="46"/>
  <c r="J433" i="46"/>
  <c r="I433" i="46"/>
  <c r="H433" i="46"/>
  <c r="G433" i="46"/>
  <c r="C433" i="46"/>
  <c r="B433" i="46"/>
  <c r="A433" i="46"/>
  <c r="AT432" i="46"/>
  <c r="AS432" i="46"/>
  <c r="AR432" i="46"/>
  <c r="AQ432" i="46"/>
  <c r="AP432" i="46"/>
  <c r="AO432" i="46"/>
  <c r="AN432" i="46"/>
  <c r="AL432" i="46"/>
  <c r="AK432" i="46"/>
  <c r="AJ432" i="46"/>
  <c r="AI432" i="46"/>
  <c r="AH432" i="46"/>
  <c r="AG432" i="46"/>
  <c r="AF432" i="46"/>
  <c r="AE432" i="46"/>
  <c r="AA432" i="46"/>
  <c r="Z432" i="46"/>
  <c r="Y432" i="46"/>
  <c r="W432" i="46"/>
  <c r="V432" i="46"/>
  <c r="U432" i="46"/>
  <c r="T432" i="46"/>
  <c r="S432" i="46"/>
  <c r="Q432" i="46"/>
  <c r="P432" i="46"/>
  <c r="N432" i="46"/>
  <c r="M432" i="46"/>
  <c r="L432" i="46"/>
  <c r="K432" i="46"/>
  <c r="J432" i="46"/>
  <c r="I432" i="46"/>
  <c r="H432" i="46"/>
  <c r="G432" i="46"/>
  <c r="C432" i="46"/>
  <c r="B432" i="46"/>
  <c r="A432" i="46"/>
  <c r="AT431" i="46"/>
  <c r="AS431" i="46"/>
  <c r="AR431" i="46"/>
  <c r="AQ431" i="46"/>
  <c r="AP431" i="46"/>
  <c r="AO431" i="46"/>
  <c r="AN431" i="46"/>
  <c r="AL431" i="46"/>
  <c r="AK431" i="46"/>
  <c r="AJ431" i="46"/>
  <c r="AI431" i="46"/>
  <c r="AH431" i="46"/>
  <c r="AG431" i="46"/>
  <c r="AF431" i="46"/>
  <c r="AE431" i="46"/>
  <c r="AA431" i="46"/>
  <c r="Z431" i="46"/>
  <c r="Y431" i="46"/>
  <c r="W431" i="46"/>
  <c r="V431" i="46"/>
  <c r="U431" i="46"/>
  <c r="T431" i="46"/>
  <c r="S431" i="46"/>
  <c r="Q431" i="46"/>
  <c r="P431" i="46"/>
  <c r="N431" i="46"/>
  <c r="M431" i="46"/>
  <c r="L431" i="46"/>
  <c r="K431" i="46"/>
  <c r="J431" i="46"/>
  <c r="I431" i="46"/>
  <c r="H431" i="46"/>
  <c r="G431" i="46"/>
  <c r="C431" i="46"/>
  <c r="A431" i="46" s="1"/>
  <c r="B431" i="46"/>
  <c r="AT430" i="46"/>
  <c r="AS430" i="46"/>
  <c r="AR430" i="46"/>
  <c r="AQ430" i="46"/>
  <c r="AP430" i="46"/>
  <c r="AO430" i="46"/>
  <c r="AN430" i="46"/>
  <c r="AL430" i="46"/>
  <c r="AK430" i="46"/>
  <c r="AJ430" i="46"/>
  <c r="AI430" i="46"/>
  <c r="AH430" i="46"/>
  <c r="AG430" i="46"/>
  <c r="AF430" i="46"/>
  <c r="AE430" i="46"/>
  <c r="AA430" i="46"/>
  <c r="Z430" i="46"/>
  <c r="Y430" i="46"/>
  <c r="W430" i="46"/>
  <c r="V430" i="46"/>
  <c r="U430" i="46"/>
  <c r="T430" i="46"/>
  <c r="S430" i="46"/>
  <c r="Q430" i="46"/>
  <c r="P430" i="46"/>
  <c r="N430" i="46"/>
  <c r="M430" i="46"/>
  <c r="L430" i="46"/>
  <c r="K430" i="46"/>
  <c r="J430" i="46"/>
  <c r="I430" i="46"/>
  <c r="H430" i="46"/>
  <c r="G430" i="46"/>
  <c r="C430" i="46"/>
  <c r="B430" i="46"/>
  <c r="A430" i="46"/>
  <c r="AT429" i="46"/>
  <c r="AS429" i="46"/>
  <c r="AR429" i="46"/>
  <c r="AQ429" i="46"/>
  <c r="AP429" i="46"/>
  <c r="AO429" i="46"/>
  <c r="AN429" i="46"/>
  <c r="AL429" i="46"/>
  <c r="AK429" i="46"/>
  <c r="AJ429" i="46"/>
  <c r="AI429" i="46"/>
  <c r="AH429" i="46"/>
  <c r="AG429" i="46"/>
  <c r="AF429" i="46"/>
  <c r="AE429" i="46"/>
  <c r="AA429" i="46"/>
  <c r="Z429" i="46"/>
  <c r="Y429" i="46"/>
  <c r="W429" i="46"/>
  <c r="V429" i="46"/>
  <c r="U429" i="46"/>
  <c r="T429" i="46"/>
  <c r="S429" i="46"/>
  <c r="Q429" i="46"/>
  <c r="P429" i="46"/>
  <c r="N429" i="46"/>
  <c r="M429" i="46"/>
  <c r="L429" i="46"/>
  <c r="K429" i="46"/>
  <c r="J429" i="46"/>
  <c r="I429" i="46"/>
  <c r="H429" i="46"/>
  <c r="G429" i="46"/>
  <c r="C429" i="46"/>
  <c r="B429" i="46"/>
  <c r="A429" i="46"/>
  <c r="AT428" i="46"/>
  <c r="AS428" i="46"/>
  <c r="AR428" i="46"/>
  <c r="AQ428" i="46"/>
  <c r="AP428" i="46"/>
  <c r="AO428" i="46"/>
  <c r="AN428" i="46"/>
  <c r="AL428" i="46"/>
  <c r="AK428" i="46"/>
  <c r="AJ428" i="46"/>
  <c r="AI428" i="46"/>
  <c r="AH428" i="46"/>
  <c r="AG428" i="46"/>
  <c r="AF428" i="46"/>
  <c r="AE428" i="46"/>
  <c r="AA428" i="46"/>
  <c r="Z428" i="46"/>
  <c r="Y428" i="46"/>
  <c r="W428" i="46"/>
  <c r="V428" i="46"/>
  <c r="U428" i="46"/>
  <c r="T428" i="46"/>
  <c r="S428" i="46"/>
  <c r="Q428" i="46"/>
  <c r="P428" i="46"/>
  <c r="N428" i="46"/>
  <c r="M428" i="46"/>
  <c r="L428" i="46"/>
  <c r="K428" i="46"/>
  <c r="J428" i="46"/>
  <c r="I428" i="46"/>
  <c r="H428" i="46"/>
  <c r="G428" i="46"/>
  <c r="C428" i="46"/>
  <c r="B428" i="46"/>
  <c r="A428" i="46"/>
  <c r="AT427" i="46"/>
  <c r="AS427" i="46"/>
  <c r="AR427" i="46"/>
  <c r="AQ427" i="46"/>
  <c r="AP427" i="46"/>
  <c r="AO427" i="46"/>
  <c r="AN427" i="46"/>
  <c r="AL427" i="46"/>
  <c r="AK427" i="46"/>
  <c r="AJ427" i="46"/>
  <c r="AI427" i="46"/>
  <c r="AH427" i="46"/>
  <c r="AG427" i="46"/>
  <c r="AF427" i="46"/>
  <c r="AE427" i="46"/>
  <c r="AA427" i="46"/>
  <c r="Z427" i="46"/>
  <c r="Y427" i="46"/>
  <c r="W427" i="46"/>
  <c r="V427" i="46"/>
  <c r="U427" i="46"/>
  <c r="T427" i="46"/>
  <c r="S427" i="46"/>
  <c r="Q427" i="46"/>
  <c r="P427" i="46"/>
  <c r="N427" i="46"/>
  <c r="M427" i="46"/>
  <c r="L427" i="46"/>
  <c r="K427" i="46"/>
  <c r="J427" i="46"/>
  <c r="I427" i="46"/>
  <c r="H427" i="46"/>
  <c r="G427" i="46"/>
  <c r="C427" i="46"/>
  <c r="A427" i="46" s="1"/>
  <c r="B427" i="46"/>
  <c r="AT426" i="46"/>
  <c r="AS426" i="46"/>
  <c r="AR426" i="46"/>
  <c r="AQ426" i="46"/>
  <c r="AP426" i="46"/>
  <c r="AO426" i="46"/>
  <c r="AN426" i="46"/>
  <c r="AL426" i="46"/>
  <c r="AK426" i="46"/>
  <c r="AJ426" i="46"/>
  <c r="AI426" i="46"/>
  <c r="AH426" i="46"/>
  <c r="AG426" i="46"/>
  <c r="AF426" i="46"/>
  <c r="AE426" i="46"/>
  <c r="AA426" i="46"/>
  <c r="Z426" i="46"/>
  <c r="Y426" i="46"/>
  <c r="W426" i="46"/>
  <c r="V426" i="46"/>
  <c r="U426" i="46"/>
  <c r="T426" i="46"/>
  <c r="S426" i="46"/>
  <c r="Q426" i="46"/>
  <c r="P426" i="46"/>
  <c r="N426" i="46"/>
  <c r="M426" i="46"/>
  <c r="L426" i="46"/>
  <c r="K426" i="46"/>
  <c r="J426" i="46"/>
  <c r="I426" i="46"/>
  <c r="H426" i="46"/>
  <c r="G426" i="46"/>
  <c r="C426" i="46"/>
  <c r="A426" i="46" s="1"/>
  <c r="B426" i="46"/>
  <c r="AT425" i="46"/>
  <c r="AS425" i="46"/>
  <c r="AR425" i="46"/>
  <c r="AQ425" i="46"/>
  <c r="AP425" i="46"/>
  <c r="AO425" i="46"/>
  <c r="AN425" i="46"/>
  <c r="AL425" i="46"/>
  <c r="AK425" i="46"/>
  <c r="AJ425" i="46"/>
  <c r="AI425" i="46"/>
  <c r="AH425" i="46"/>
  <c r="AG425" i="46"/>
  <c r="AF425" i="46"/>
  <c r="AE425" i="46"/>
  <c r="AA425" i="46"/>
  <c r="Z425" i="46"/>
  <c r="Y425" i="46"/>
  <c r="W425" i="46"/>
  <c r="V425" i="46"/>
  <c r="U425" i="46"/>
  <c r="T425" i="46"/>
  <c r="S425" i="46"/>
  <c r="Q425" i="46"/>
  <c r="P425" i="46"/>
  <c r="N425" i="46"/>
  <c r="M425" i="46"/>
  <c r="L425" i="46"/>
  <c r="K425" i="46"/>
  <c r="J425" i="46"/>
  <c r="I425" i="46"/>
  <c r="H425" i="46"/>
  <c r="G425" i="46"/>
  <c r="C425" i="46"/>
  <c r="B425" i="46"/>
  <c r="A425" i="46"/>
  <c r="AT424" i="46"/>
  <c r="AS424" i="46"/>
  <c r="AR424" i="46"/>
  <c r="AQ424" i="46"/>
  <c r="AP424" i="46"/>
  <c r="AO424" i="46"/>
  <c r="AN424" i="46"/>
  <c r="AL424" i="46"/>
  <c r="AK424" i="46"/>
  <c r="AJ424" i="46"/>
  <c r="AI424" i="46"/>
  <c r="AH424" i="46"/>
  <c r="AG424" i="46"/>
  <c r="AF424" i="46"/>
  <c r="AE424" i="46"/>
  <c r="AA424" i="46"/>
  <c r="Z424" i="46"/>
  <c r="Y424" i="46"/>
  <c r="W424" i="46"/>
  <c r="V424" i="46"/>
  <c r="U424" i="46"/>
  <c r="T424" i="46"/>
  <c r="S424" i="46"/>
  <c r="Q424" i="46"/>
  <c r="P424" i="46"/>
  <c r="N424" i="46"/>
  <c r="M424" i="46"/>
  <c r="L424" i="46"/>
  <c r="K424" i="46"/>
  <c r="J424" i="46"/>
  <c r="I424" i="46"/>
  <c r="H424" i="46"/>
  <c r="G424" i="46"/>
  <c r="C424" i="46"/>
  <c r="A424" i="46" s="1"/>
  <c r="B424" i="46"/>
  <c r="AT423" i="46"/>
  <c r="AS423" i="46"/>
  <c r="AR423" i="46"/>
  <c r="AQ423" i="46"/>
  <c r="AP423" i="46"/>
  <c r="AO423" i="46"/>
  <c r="AN423" i="46"/>
  <c r="AL423" i="46"/>
  <c r="AK423" i="46"/>
  <c r="AJ423" i="46"/>
  <c r="AI423" i="46"/>
  <c r="AH423" i="46"/>
  <c r="AG423" i="46"/>
  <c r="AF423" i="46"/>
  <c r="AE423" i="46"/>
  <c r="AA423" i="46"/>
  <c r="Z423" i="46"/>
  <c r="Y423" i="46"/>
  <c r="W423" i="46"/>
  <c r="V423" i="46"/>
  <c r="U423" i="46"/>
  <c r="T423" i="46"/>
  <c r="S423" i="46"/>
  <c r="Q423" i="46"/>
  <c r="P423" i="46"/>
  <c r="N423" i="46"/>
  <c r="M423" i="46"/>
  <c r="L423" i="46"/>
  <c r="K423" i="46"/>
  <c r="J423" i="46"/>
  <c r="I423" i="46"/>
  <c r="H423" i="46"/>
  <c r="G423" i="46"/>
  <c r="C423" i="46"/>
  <c r="A423" i="46" s="1"/>
  <c r="B423" i="46"/>
  <c r="AT422" i="46"/>
  <c r="AS422" i="46"/>
  <c r="AR422" i="46"/>
  <c r="AQ422" i="46"/>
  <c r="AP422" i="46"/>
  <c r="AO422" i="46"/>
  <c r="AN422" i="46"/>
  <c r="AL422" i="46"/>
  <c r="AK422" i="46"/>
  <c r="AJ422" i="46"/>
  <c r="AI422" i="46"/>
  <c r="AH422" i="46"/>
  <c r="AG422" i="46"/>
  <c r="AF422" i="46"/>
  <c r="AE422" i="46"/>
  <c r="AA422" i="46"/>
  <c r="Z422" i="46"/>
  <c r="Y422" i="46"/>
  <c r="W422" i="46"/>
  <c r="V422" i="46"/>
  <c r="U422" i="46"/>
  <c r="T422" i="46"/>
  <c r="S422" i="46"/>
  <c r="Q422" i="46"/>
  <c r="P422" i="46"/>
  <c r="N422" i="46"/>
  <c r="M422" i="46"/>
  <c r="L422" i="46"/>
  <c r="K422" i="46"/>
  <c r="J422" i="46"/>
  <c r="I422" i="46"/>
  <c r="H422" i="46"/>
  <c r="G422" i="46"/>
  <c r="C422" i="46"/>
  <c r="A422" i="46" s="1"/>
  <c r="B422" i="46"/>
  <c r="AT421" i="46"/>
  <c r="AS421" i="46"/>
  <c r="AR421" i="46"/>
  <c r="AQ421" i="46"/>
  <c r="AP421" i="46"/>
  <c r="AO421" i="46"/>
  <c r="AN421" i="46"/>
  <c r="AL421" i="46"/>
  <c r="AK421" i="46"/>
  <c r="AJ421" i="46"/>
  <c r="AI421" i="46"/>
  <c r="AH421" i="46"/>
  <c r="AG421" i="46"/>
  <c r="AF421" i="46"/>
  <c r="AE421" i="46"/>
  <c r="AA421" i="46"/>
  <c r="Z421" i="46"/>
  <c r="Y421" i="46"/>
  <c r="W421" i="46"/>
  <c r="V421" i="46"/>
  <c r="U421" i="46"/>
  <c r="T421" i="46"/>
  <c r="S421" i="46"/>
  <c r="Q421" i="46"/>
  <c r="P421" i="46"/>
  <c r="N421" i="46"/>
  <c r="M421" i="46"/>
  <c r="L421" i="46"/>
  <c r="K421" i="46"/>
  <c r="J421" i="46"/>
  <c r="I421" i="46"/>
  <c r="H421" i="46"/>
  <c r="G421" i="46"/>
  <c r="C421" i="46"/>
  <c r="B421" i="46"/>
  <c r="A421" i="46"/>
  <c r="AT420" i="46"/>
  <c r="AS420" i="46"/>
  <c r="AR420" i="46"/>
  <c r="AQ420" i="46"/>
  <c r="AP420" i="46"/>
  <c r="AO420" i="46"/>
  <c r="AN420" i="46"/>
  <c r="AL420" i="46"/>
  <c r="AK420" i="46"/>
  <c r="AJ420" i="46"/>
  <c r="AI420" i="46"/>
  <c r="AH420" i="46"/>
  <c r="AG420" i="46"/>
  <c r="AF420" i="46"/>
  <c r="AE420" i="46"/>
  <c r="AA420" i="46"/>
  <c r="Z420" i="46"/>
  <c r="Y420" i="46"/>
  <c r="W420" i="46"/>
  <c r="V420" i="46"/>
  <c r="U420" i="46"/>
  <c r="T420" i="46"/>
  <c r="S420" i="46"/>
  <c r="Q420" i="46"/>
  <c r="P420" i="46"/>
  <c r="N420" i="46"/>
  <c r="M420" i="46"/>
  <c r="L420" i="46"/>
  <c r="K420" i="46"/>
  <c r="J420" i="46"/>
  <c r="I420" i="46"/>
  <c r="H420" i="46"/>
  <c r="G420" i="46"/>
  <c r="C420" i="46"/>
  <c r="A420" i="46" s="1"/>
  <c r="B420" i="46"/>
  <c r="AT419" i="46"/>
  <c r="AS419" i="46"/>
  <c r="AR419" i="46"/>
  <c r="AQ419" i="46"/>
  <c r="AP419" i="46"/>
  <c r="AO419" i="46"/>
  <c r="AN419" i="46"/>
  <c r="AL419" i="46"/>
  <c r="AK419" i="46"/>
  <c r="AJ419" i="46"/>
  <c r="AI419" i="46"/>
  <c r="AH419" i="46"/>
  <c r="AG419" i="46"/>
  <c r="AF419" i="46"/>
  <c r="AE419" i="46"/>
  <c r="AA419" i="46"/>
  <c r="Z419" i="46"/>
  <c r="Y419" i="46"/>
  <c r="W419" i="46"/>
  <c r="V419" i="46"/>
  <c r="U419" i="46"/>
  <c r="T419" i="46"/>
  <c r="S419" i="46"/>
  <c r="Q419" i="46"/>
  <c r="P419" i="46"/>
  <c r="N419" i="46"/>
  <c r="M419" i="46"/>
  <c r="L419" i="46"/>
  <c r="K419" i="46"/>
  <c r="J419" i="46"/>
  <c r="I419" i="46"/>
  <c r="H419" i="46"/>
  <c r="G419" i="46"/>
  <c r="C419" i="46"/>
  <c r="A419" i="46" s="1"/>
  <c r="B419" i="46"/>
  <c r="AT418" i="46"/>
  <c r="AS418" i="46"/>
  <c r="AR418" i="46"/>
  <c r="AQ418" i="46"/>
  <c r="AP418" i="46"/>
  <c r="AO418" i="46"/>
  <c r="AN418" i="46"/>
  <c r="AL418" i="46"/>
  <c r="AK418" i="46"/>
  <c r="AJ418" i="46"/>
  <c r="AI418" i="46"/>
  <c r="AH418" i="46"/>
  <c r="AG418" i="46"/>
  <c r="AF418" i="46"/>
  <c r="AE418" i="46"/>
  <c r="AA418" i="46"/>
  <c r="Z418" i="46"/>
  <c r="Y418" i="46"/>
  <c r="W418" i="46"/>
  <c r="V418" i="46"/>
  <c r="U418" i="46"/>
  <c r="T418" i="46"/>
  <c r="S418" i="46"/>
  <c r="Q418" i="46"/>
  <c r="P418" i="46"/>
  <c r="N418" i="46"/>
  <c r="M418" i="46"/>
  <c r="L418" i="46"/>
  <c r="K418" i="46"/>
  <c r="J418" i="46"/>
  <c r="I418" i="46"/>
  <c r="H418" i="46"/>
  <c r="G418" i="46"/>
  <c r="C418" i="46"/>
  <c r="B418" i="46"/>
  <c r="A418" i="46"/>
  <c r="AT417" i="46"/>
  <c r="AS417" i="46"/>
  <c r="AR417" i="46"/>
  <c r="AQ417" i="46"/>
  <c r="AP417" i="46"/>
  <c r="AO417" i="46"/>
  <c r="AN417" i="46"/>
  <c r="AL417" i="46"/>
  <c r="AK417" i="46"/>
  <c r="AJ417" i="46"/>
  <c r="AI417" i="46"/>
  <c r="AH417" i="46"/>
  <c r="AG417" i="46"/>
  <c r="AF417" i="46"/>
  <c r="AE417" i="46"/>
  <c r="AA417" i="46"/>
  <c r="Z417" i="46"/>
  <c r="Y417" i="46"/>
  <c r="W417" i="46"/>
  <c r="V417" i="46"/>
  <c r="U417" i="46"/>
  <c r="T417" i="46"/>
  <c r="S417" i="46"/>
  <c r="Q417" i="46"/>
  <c r="P417" i="46"/>
  <c r="N417" i="46"/>
  <c r="M417" i="46"/>
  <c r="L417" i="46"/>
  <c r="K417" i="46"/>
  <c r="J417" i="46"/>
  <c r="I417" i="46"/>
  <c r="H417" i="46"/>
  <c r="G417" i="46"/>
  <c r="C417" i="46"/>
  <c r="B417" i="46"/>
  <c r="A417" i="46"/>
  <c r="AT416" i="46"/>
  <c r="AS416" i="46"/>
  <c r="AR416" i="46"/>
  <c r="AQ416" i="46"/>
  <c r="AP416" i="46"/>
  <c r="AO416" i="46"/>
  <c r="AN416" i="46"/>
  <c r="AL416" i="46"/>
  <c r="AK416" i="46"/>
  <c r="AJ416" i="46"/>
  <c r="AI416" i="46"/>
  <c r="AH416" i="46"/>
  <c r="AG416" i="46"/>
  <c r="AF416" i="46"/>
  <c r="AE416" i="46"/>
  <c r="AA416" i="46"/>
  <c r="Z416" i="46"/>
  <c r="Y416" i="46"/>
  <c r="W416" i="46"/>
  <c r="V416" i="46"/>
  <c r="U416" i="46"/>
  <c r="T416" i="46"/>
  <c r="S416" i="46"/>
  <c r="Q416" i="46"/>
  <c r="P416" i="46"/>
  <c r="N416" i="46"/>
  <c r="M416" i="46"/>
  <c r="L416" i="46"/>
  <c r="K416" i="46"/>
  <c r="J416" i="46"/>
  <c r="I416" i="46"/>
  <c r="H416" i="46"/>
  <c r="G416" i="46"/>
  <c r="C416" i="46"/>
  <c r="B416" i="46"/>
  <c r="A416" i="46"/>
  <c r="AT415" i="46"/>
  <c r="AS415" i="46"/>
  <c r="AR415" i="46"/>
  <c r="AQ415" i="46"/>
  <c r="AP415" i="46"/>
  <c r="AO415" i="46"/>
  <c r="AN415" i="46"/>
  <c r="AL415" i="46"/>
  <c r="AK415" i="46"/>
  <c r="AJ415" i="46"/>
  <c r="AI415" i="46"/>
  <c r="AH415" i="46"/>
  <c r="AG415" i="46"/>
  <c r="AF415" i="46"/>
  <c r="AE415" i="46"/>
  <c r="AA415" i="46"/>
  <c r="Z415" i="46"/>
  <c r="Y415" i="46"/>
  <c r="W415" i="46"/>
  <c r="V415" i="46"/>
  <c r="U415" i="46"/>
  <c r="T415" i="46"/>
  <c r="S415" i="46"/>
  <c r="Q415" i="46"/>
  <c r="P415" i="46"/>
  <c r="N415" i="46"/>
  <c r="M415" i="46"/>
  <c r="L415" i="46"/>
  <c r="K415" i="46"/>
  <c r="J415" i="46"/>
  <c r="I415" i="46"/>
  <c r="H415" i="46"/>
  <c r="G415" i="46"/>
  <c r="C415" i="46"/>
  <c r="A415" i="46" s="1"/>
  <c r="B415" i="46"/>
  <c r="AT414" i="46"/>
  <c r="AS414" i="46"/>
  <c r="AR414" i="46"/>
  <c r="AQ414" i="46"/>
  <c r="AP414" i="46"/>
  <c r="AO414" i="46"/>
  <c r="AN414" i="46"/>
  <c r="AL414" i="46"/>
  <c r="AK414" i="46"/>
  <c r="AJ414" i="46"/>
  <c r="AI414" i="46"/>
  <c r="AH414" i="46"/>
  <c r="AG414" i="46"/>
  <c r="AF414" i="46"/>
  <c r="AE414" i="46"/>
  <c r="AA414" i="46"/>
  <c r="Z414" i="46"/>
  <c r="Y414" i="46"/>
  <c r="W414" i="46"/>
  <c r="V414" i="46"/>
  <c r="U414" i="46"/>
  <c r="T414" i="46"/>
  <c r="S414" i="46"/>
  <c r="Q414" i="46"/>
  <c r="P414" i="46"/>
  <c r="N414" i="46"/>
  <c r="M414" i="46"/>
  <c r="L414" i="46"/>
  <c r="K414" i="46"/>
  <c r="J414" i="46"/>
  <c r="I414" i="46"/>
  <c r="H414" i="46"/>
  <c r="G414" i="46"/>
  <c r="C414" i="46"/>
  <c r="B414" i="46"/>
  <c r="A414" i="46"/>
  <c r="AT413" i="46"/>
  <c r="AS413" i="46"/>
  <c r="AR413" i="46"/>
  <c r="AQ413" i="46"/>
  <c r="AP413" i="46"/>
  <c r="AO413" i="46"/>
  <c r="AN413" i="46"/>
  <c r="AL413" i="46"/>
  <c r="AK413" i="46"/>
  <c r="AJ413" i="46"/>
  <c r="AI413" i="46"/>
  <c r="AH413" i="46"/>
  <c r="AG413" i="46"/>
  <c r="AF413" i="46"/>
  <c r="AE413" i="46"/>
  <c r="AA413" i="46"/>
  <c r="Z413" i="46"/>
  <c r="Y413" i="46"/>
  <c r="W413" i="46"/>
  <c r="V413" i="46"/>
  <c r="U413" i="46"/>
  <c r="T413" i="46"/>
  <c r="S413" i="46"/>
  <c r="Q413" i="46"/>
  <c r="P413" i="46"/>
  <c r="N413" i="46"/>
  <c r="M413" i="46"/>
  <c r="L413" i="46"/>
  <c r="K413" i="46"/>
  <c r="J413" i="46"/>
  <c r="I413" i="46"/>
  <c r="H413" i="46"/>
  <c r="G413" i="46"/>
  <c r="C413" i="46"/>
  <c r="B413" i="46"/>
  <c r="A413" i="46"/>
  <c r="AT412" i="46"/>
  <c r="AS412" i="46"/>
  <c r="AR412" i="46"/>
  <c r="AQ412" i="46"/>
  <c r="AP412" i="46"/>
  <c r="AO412" i="46"/>
  <c r="AN412" i="46"/>
  <c r="AL412" i="46"/>
  <c r="AK412" i="46"/>
  <c r="AJ412" i="46"/>
  <c r="AI412" i="46"/>
  <c r="AH412" i="46"/>
  <c r="AG412" i="46"/>
  <c r="AF412" i="46"/>
  <c r="AE412" i="46"/>
  <c r="AA412" i="46"/>
  <c r="Z412" i="46"/>
  <c r="Y412" i="46"/>
  <c r="W412" i="46"/>
  <c r="V412" i="46"/>
  <c r="U412" i="46"/>
  <c r="T412" i="46"/>
  <c r="S412" i="46"/>
  <c r="Q412" i="46"/>
  <c r="P412" i="46"/>
  <c r="O412" i="46"/>
  <c r="N412" i="46"/>
  <c r="M412" i="46"/>
  <c r="L412" i="46"/>
  <c r="K412" i="46"/>
  <c r="J412" i="46"/>
  <c r="I412" i="46"/>
  <c r="H412" i="46"/>
  <c r="G412" i="46"/>
  <c r="C412" i="46"/>
  <c r="A412" i="46" s="1"/>
  <c r="B412" i="46"/>
  <c r="AT411" i="46"/>
  <c r="AS411" i="46"/>
  <c r="AR411" i="46"/>
  <c r="AQ411" i="46"/>
  <c r="AP411" i="46"/>
  <c r="AO411" i="46"/>
  <c r="AN411" i="46"/>
  <c r="AL411" i="46"/>
  <c r="AK411" i="46"/>
  <c r="AJ411" i="46"/>
  <c r="AI411" i="46"/>
  <c r="AH411" i="46"/>
  <c r="AG411" i="46"/>
  <c r="AF411" i="46"/>
  <c r="AE411" i="46"/>
  <c r="AA411" i="46"/>
  <c r="Z411" i="46"/>
  <c r="Y411" i="46"/>
  <c r="W411" i="46"/>
  <c r="V411" i="46"/>
  <c r="U411" i="46"/>
  <c r="T411" i="46"/>
  <c r="S411" i="46"/>
  <c r="Q411" i="46"/>
  <c r="P411" i="46"/>
  <c r="N411" i="46"/>
  <c r="M411" i="46"/>
  <c r="L411" i="46"/>
  <c r="K411" i="46"/>
  <c r="J411" i="46"/>
  <c r="I411" i="46"/>
  <c r="H411" i="46"/>
  <c r="G411" i="46"/>
  <c r="C411" i="46"/>
  <c r="A411" i="46" s="1"/>
  <c r="B411" i="46"/>
  <c r="AT410" i="46"/>
  <c r="AS410" i="46"/>
  <c r="AR410" i="46"/>
  <c r="AQ410" i="46"/>
  <c r="AP410" i="46"/>
  <c r="AO410" i="46"/>
  <c r="AN410" i="46"/>
  <c r="AL410" i="46"/>
  <c r="AK410" i="46"/>
  <c r="AJ410" i="46"/>
  <c r="AI410" i="46"/>
  <c r="AH410" i="46"/>
  <c r="AG410" i="46"/>
  <c r="AF410" i="46"/>
  <c r="AE410" i="46"/>
  <c r="AA410" i="46"/>
  <c r="Z410" i="46"/>
  <c r="Y410" i="46"/>
  <c r="W410" i="46"/>
  <c r="V410" i="46"/>
  <c r="U410" i="46"/>
  <c r="T410" i="46"/>
  <c r="S410" i="46"/>
  <c r="Q410" i="46"/>
  <c r="P410" i="46"/>
  <c r="O410" i="46"/>
  <c r="N410" i="46"/>
  <c r="M410" i="46"/>
  <c r="L410" i="46"/>
  <c r="K410" i="46"/>
  <c r="J410" i="46"/>
  <c r="I410" i="46"/>
  <c r="H410" i="46"/>
  <c r="G410" i="46"/>
  <c r="C410" i="46"/>
  <c r="A410" i="46" s="1"/>
  <c r="B410" i="46"/>
  <c r="AT409" i="46"/>
  <c r="AS409" i="46"/>
  <c r="AR409" i="46"/>
  <c r="AQ409" i="46"/>
  <c r="AP409" i="46"/>
  <c r="AO409" i="46"/>
  <c r="AN409" i="46"/>
  <c r="AL409" i="46"/>
  <c r="AK409" i="46"/>
  <c r="AJ409" i="46"/>
  <c r="AI409" i="46"/>
  <c r="AH409" i="46"/>
  <c r="AG409" i="46"/>
  <c r="AF409" i="46"/>
  <c r="AE409" i="46"/>
  <c r="AA409" i="46"/>
  <c r="Z409" i="46"/>
  <c r="Y409" i="46"/>
  <c r="W409" i="46"/>
  <c r="V409" i="46"/>
  <c r="U409" i="46"/>
  <c r="T409" i="46"/>
  <c r="S409" i="46"/>
  <c r="Q409" i="46"/>
  <c r="P409" i="46"/>
  <c r="N409" i="46"/>
  <c r="M409" i="46"/>
  <c r="L409" i="46"/>
  <c r="K409" i="46"/>
  <c r="J409" i="46"/>
  <c r="I409" i="46"/>
  <c r="H409" i="46"/>
  <c r="G409" i="46"/>
  <c r="C409" i="46"/>
  <c r="B409" i="46"/>
  <c r="A409" i="46"/>
  <c r="AT408" i="46"/>
  <c r="AS408" i="46"/>
  <c r="AR408" i="46"/>
  <c r="AQ408" i="46"/>
  <c r="AP408" i="46"/>
  <c r="AO408" i="46"/>
  <c r="AN408" i="46"/>
  <c r="AL408" i="46"/>
  <c r="AK408" i="46"/>
  <c r="AJ408" i="46"/>
  <c r="AI408" i="46"/>
  <c r="AH408" i="46"/>
  <c r="AG408" i="46"/>
  <c r="AF408" i="46"/>
  <c r="AE408" i="46"/>
  <c r="AA408" i="46"/>
  <c r="Z408" i="46"/>
  <c r="Y408" i="46"/>
  <c r="W408" i="46"/>
  <c r="V408" i="46"/>
  <c r="U408" i="46"/>
  <c r="T408" i="46"/>
  <c r="S408" i="46"/>
  <c r="Q408" i="46"/>
  <c r="P408" i="46"/>
  <c r="N408" i="46"/>
  <c r="M408" i="46"/>
  <c r="L408" i="46"/>
  <c r="K408" i="46"/>
  <c r="J408" i="46"/>
  <c r="I408" i="46"/>
  <c r="H408" i="46"/>
  <c r="G408" i="46"/>
  <c r="C408" i="46"/>
  <c r="A408" i="46" s="1"/>
  <c r="B408" i="46"/>
  <c r="AT407" i="46"/>
  <c r="AS407" i="46"/>
  <c r="AR407" i="46"/>
  <c r="AQ407" i="46"/>
  <c r="AP407" i="46"/>
  <c r="AO407" i="46"/>
  <c r="AN407" i="46"/>
  <c r="AL407" i="46"/>
  <c r="AK407" i="46"/>
  <c r="AJ407" i="46"/>
  <c r="AI407" i="46"/>
  <c r="AH407" i="46"/>
  <c r="AG407" i="46"/>
  <c r="AF407" i="46"/>
  <c r="AE407" i="46"/>
  <c r="AA407" i="46"/>
  <c r="Z407" i="46"/>
  <c r="Y407" i="46"/>
  <c r="W407" i="46"/>
  <c r="V407" i="46"/>
  <c r="U407" i="46"/>
  <c r="T407" i="46"/>
  <c r="S407" i="46"/>
  <c r="Q407" i="46"/>
  <c r="P407" i="46"/>
  <c r="N407" i="46"/>
  <c r="M407" i="46"/>
  <c r="L407" i="46"/>
  <c r="K407" i="46"/>
  <c r="J407" i="46"/>
  <c r="I407" i="46"/>
  <c r="H407" i="46"/>
  <c r="G407" i="46"/>
  <c r="C407" i="46"/>
  <c r="A407" i="46" s="1"/>
  <c r="B407" i="46"/>
  <c r="AT406" i="46"/>
  <c r="AS406" i="46"/>
  <c r="AR406" i="46"/>
  <c r="AQ406" i="46"/>
  <c r="AP406" i="46"/>
  <c r="AO406" i="46"/>
  <c r="AN406" i="46"/>
  <c r="AL406" i="46"/>
  <c r="AK406" i="46"/>
  <c r="AJ406" i="46"/>
  <c r="AI406" i="46"/>
  <c r="AH406" i="46"/>
  <c r="AG406" i="46"/>
  <c r="AF406" i="46"/>
  <c r="AE406" i="46"/>
  <c r="AA406" i="46"/>
  <c r="Z406" i="46"/>
  <c r="Y406" i="46"/>
  <c r="W406" i="46"/>
  <c r="V406" i="46"/>
  <c r="U406" i="46"/>
  <c r="T406" i="46"/>
  <c r="S406" i="46"/>
  <c r="Q406" i="46"/>
  <c r="P406" i="46"/>
  <c r="N406" i="46"/>
  <c r="M406" i="46"/>
  <c r="L406" i="46"/>
  <c r="K406" i="46"/>
  <c r="J406" i="46"/>
  <c r="I406" i="46"/>
  <c r="H406" i="46"/>
  <c r="G406" i="46"/>
  <c r="C406" i="46"/>
  <c r="A406" i="46" s="1"/>
  <c r="B406" i="46"/>
  <c r="AT405" i="46"/>
  <c r="AS405" i="46"/>
  <c r="AR405" i="46"/>
  <c r="AQ405" i="46"/>
  <c r="AP405" i="46"/>
  <c r="AO405" i="46"/>
  <c r="AN405" i="46"/>
  <c r="AL405" i="46"/>
  <c r="AK405" i="46"/>
  <c r="AJ405" i="46"/>
  <c r="AI405" i="46"/>
  <c r="AH405" i="46"/>
  <c r="AG405" i="46"/>
  <c r="AF405" i="46"/>
  <c r="AE405" i="46"/>
  <c r="AA405" i="46"/>
  <c r="Z405" i="46"/>
  <c r="Y405" i="46"/>
  <c r="W405" i="46"/>
  <c r="V405" i="46"/>
  <c r="U405" i="46"/>
  <c r="T405" i="46"/>
  <c r="S405" i="46"/>
  <c r="Q405" i="46"/>
  <c r="P405" i="46"/>
  <c r="N405" i="46"/>
  <c r="M405" i="46"/>
  <c r="L405" i="46"/>
  <c r="K405" i="46"/>
  <c r="J405" i="46"/>
  <c r="I405" i="46"/>
  <c r="H405" i="46"/>
  <c r="G405" i="46"/>
  <c r="C405" i="46"/>
  <c r="B405" i="46"/>
  <c r="A405" i="46"/>
  <c r="AT404" i="46"/>
  <c r="AS404" i="46"/>
  <c r="AR404" i="46"/>
  <c r="AQ404" i="46"/>
  <c r="AP404" i="46"/>
  <c r="AO404" i="46"/>
  <c r="AN404" i="46"/>
  <c r="AL404" i="46"/>
  <c r="AK404" i="46"/>
  <c r="AJ404" i="46"/>
  <c r="AI404" i="46"/>
  <c r="AH404" i="46"/>
  <c r="AG404" i="46"/>
  <c r="AF404" i="46"/>
  <c r="AE404" i="46"/>
  <c r="AA404" i="46"/>
  <c r="Z404" i="46"/>
  <c r="Y404" i="46"/>
  <c r="W404" i="46"/>
  <c r="V404" i="46"/>
  <c r="U404" i="46"/>
  <c r="T404" i="46"/>
  <c r="S404" i="46"/>
  <c r="Q404" i="46"/>
  <c r="P404" i="46"/>
  <c r="O404" i="46"/>
  <c r="N404" i="46"/>
  <c r="M404" i="46"/>
  <c r="L404" i="46"/>
  <c r="K404" i="46"/>
  <c r="J404" i="46"/>
  <c r="I404" i="46"/>
  <c r="H404" i="46"/>
  <c r="G404" i="46"/>
  <c r="C404" i="46"/>
  <c r="B404" i="46"/>
  <c r="A404" i="46"/>
  <c r="AT403" i="46"/>
  <c r="AS403" i="46"/>
  <c r="AR403" i="46"/>
  <c r="AQ403" i="46"/>
  <c r="AP403" i="46"/>
  <c r="AO403" i="46"/>
  <c r="AN403" i="46"/>
  <c r="AL403" i="46"/>
  <c r="AK403" i="46"/>
  <c r="AJ403" i="46"/>
  <c r="AI403" i="46"/>
  <c r="AH403" i="46"/>
  <c r="AG403" i="46"/>
  <c r="AF403" i="46"/>
  <c r="AE403" i="46"/>
  <c r="AA403" i="46"/>
  <c r="Z403" i="46"/>
  <c r="Y403" i="46"/>
  <c r="W403" i="46"/>
  <c r="V403" i="46"/>
  <c r="U403" i="46"/>
  <c r="T403" i="46"/>
  <c r="S403" i="46"/>
  <c r="Q403" i="46"/>
  <c r="P403" i="46"/>
  <c r="N403" i="46"/>
  <c r="M403" i="46"/>
  <c r="L403" i="46"/>
  <c r="K403" i="46"/>
  <c r="J403" i="46"/>
  <c r="I403" i="46"/>
  <c r="H403" i="46"/>
  <c r="G403" i="46"/>
  <c r="C403" i="46"/>
  <c r="A403" i="46" s="1"/>
  <c r="B403" i="46"/>
  <c r="AT402" i="46"/>
  <c r="AS402" i="46"/>
  <c r="AR402" i="46"/>
  <c r="AQ402" i="46"/>
  <c r="AP402" i="46"/>
  <c r="AO402" i="46"/>
  <c r="AN402" i="46"/>
  <c r="AL402" i="46"/>
  <c r="AK402" i="46"/>
  <c r="AJ402" i="46"/>
  <c r="AI402" i="46"/>
  <c r="AH402" i="46"/>
  <c r="AG402" i="46"/>
  <c r="AF402" i="46"/>
  <c r="AE402" i="46"/>
  <c r="AA402" i="46"/>
  <c r="Z402" i="46"/>
  <c r="Y402" i="46"/>
  <c r="W402" i="46"/>
  <c r="V402" i="46"/>
  <c r="U402" i="46"/>
  <c r="T402" i="46"/>
  <c r="S402" i="46"/>
  <c r="Q402" i="46"/>
  <c r="P402" i="46"/>
  <c r="N402" i="46"/>
  <c r="M402" i="46"/>
  <c r="L402" i="46"/>
  <c r="K402" i="46"/>
  <c r="J402" i="46"/>
  <c r="I402" i="46"/>
  <c r="H402" i="46"/>
  <c r="G402" i="46"/>
  <c r="C402" i="46"/>
  <c r="B402" i="46"/>
  <c r="A402" i="46"/>
  <c r="AT401" i="46"/>
  <c r="AS401" i="46"/>
  <c r="AR401" i="46"/>
  <c r="AQ401" i="46"/>
  <c r="AP401" i="46"/>
  <c r="AO401" i="46"/>
  <c r="AN401" i="46"/>
  <c r="AL401" i="46"/>
  <c r="AK401" i="46"/>
  <c r="AJ401" i="46"/>
  <c r="AI401" i="46"/>
  <c r="AH401" i="46"/>
  <c r="AG401" i="46"/>
  <c r="AF401" i="46"/>
  <c r="AE401" i="46"/>
  <c r="AA401" i="46"/>
  <c r="Z401" i="46"/>
  <c r="Y401" i="46"/>
  <c r="W401" i="46"/>
  <c r="V401" i="46"/>
  <c r="U401" i="46"/>
  <c r="T401" i="46"/>
  <c r="S401" i="46"/>
  <c r="Q401" i="46"/>
  <c r="P401" i="46"/>
  <c r="N401" i="46"/>
  <c r="M401" i="46"/>
  <c r="L401" i="46"/>
  <c r="K401" i="46"/>
  <c r="J401" i="46"/>
  <c r="I401" i="46"/>
  <c r="H401" i="46"/>
  <c r="G401" i="46"/>
  <c r="C401" i="46"/>
  <c r="B401" i="46"/>
  <c r="A401" i="46"/>
  <c r="AT400" i="46"/>
  <c r="AS400" i="46"/>
  <c r="AR400" i="46"/>
  <c r="AQ400" i="46"/>
  <c r="AP400" i="46"/>
  <c r="AO400" i="46"/>
  <c r="AN400" i="46"/>
  <c r="AL400" i="46"/>
  <c r="AK400" i="46"/>
  <c r="AJ400" i="46"/>
  <c r="AI400" i="46"/>
  <c r="AH400" i="46"/>
  <c r="AG400" i="46"/>
  <c r="AF400" i="46"/>
  <c r="AE400" i="46"/>
  <c r="AA400" i="46"/>
  <c r="Z400" i="46"/>
  <c r="Y400" i="46"/>
  <c r="W400" i="46"/>
  <c r="V400" i="46"/>
  <c r="U400" i="46"/>
  <c r="T400" i="46"/>
  <c r="S400" i="46"/>
  <c r="Q400" i="46"/>
  <c r="P400" i="46"/>
  <c r="N400" i="46"/>
  <c r="M400" i="46"/>
  <c r="L400" i="46"/>
  <c r="K400" i="46"/>
  <c r="J400" i="46"/>
  <c r="I400" i="46"/>
  <c r="H400" i="46"/>
  <c r="G400" i="46"/>
  <c r="C400" i="46"/>
  <c r="A400" i="46" s="1"/>
  <c r="B400" i="46"/>
  <c r="AT399" i="46"/>
  <c r="AS399" i="46"/>
  <c r="AR399" i="46"/>
  <c r="AQ399" i="46"/>
  <c r="AP399" i="46"/>
  <c r="AO399" i="46"/>
  <c r="AN399" i="46"/>
  <c r="AL399" i="46"/>
  <c r="AK399" i="46"/>
  <c r="AJ399" i="46"/>
  <c r="AI399" i="46"/>
  <c r="AH399" i="46"/>
  <c r="AG399" i="46"/>
  <c r="AF399" i="46"/>
  <c r="AE399" i="46"/>
  <c r="AA399" i="46"/>
  <c r="Z399" i="46"/>
  <c r="Y399" i="46"/>
  <c r="W399" i="46"/>
  <c r="V399" i="46"/>
  <c r="U399" i="46"/>
  <c r="T399" i="46"/>
  <c r="S399" i="46"/>
  <c r="Q399" i="46"/>
  <c r="P399" i="46"/>
  <c r="N399" i="46"/>
  <c r="M399" i="46"/>
  <c r="L399" i="46"/>
  <c r="K399" i="46"/>
  <c r="J399" i="46"/>
  <c r="I399" i="46"/>
  <c r="H399" i="46"/>
  <c r="G399" i="46"/>
  <c r="C399" i="46"/>
  <c r="A399" i="46" s="1"/>
  <c r="B399" i="46"/>
  <c r="AT398" i="46"/>
  <c r="AS398" i="46"/>
  <c r="AR398" i="46"/>
  <c r="AQ398" i="46"/>
  <c r="AP398" i="46"/>
  <c r="AO398" i="46"/>
  <c r="AN398" i="46"/>
  <c r="AL398" i="46"/>
  <c r="AK398" i="46"/>
  <c r="AJ398" i="46"/>
  <c r="AI398" i="46"/>
  <c r="AH398" i="46"/>
  <c r="AG398" i="46"/>
  <c r="AF398" i="46"/>
  <c r="AE398" i="46"/>
  <c r="AA398" i="46"/>
  <c r="Z398" i="46"/>
  <c r="Y398" i="46"/>
  <c r="W398" i="46"/>
  <c r="V398" i="46"/>
  <c r="U398" i="46"/>
  <c r="T398" i="46"/>
  <c r="S398" i="46"/>
  <c r="Q398" i="46"/>
  <c r="P398" i="46"/>
  <c r="N398" i="46"/>
  <c r="M398" i="46"/>
  <c r="L398" i="46"/>
  <c r="K398" i="46"/>
  <c r="J398" i="46"/>
  <c r="I398" i="46"/>
  <c r="H398" i="46"/>
  <c r="G398" i="46"/>
  <c r="C398" i="46"/>
  <c r="B398" i="46"/>
  <c r="A398" i="46"/>
  <c r="AT397" i="46"/>
  <c r="AS397" i="46"/>
  <c r="AR397" i="46"/>
  <c r="AQ397" i="46"/>
  <c r="AP397" i="46"/>
  <c r="AO397" i="46"/>
  <c r="AN397" i="46"/>
  <c r="AL397" i="46"/>
  <c r="AK397" i="46"/>
  <c r="AJ397" i="46"/>
  <c r="AI397" i="46"/>
  <c r="AH397" i="46"/>
  <c r="AG397" i="46"/>
  <c r="AF397" i="46"/>
  <c r="AE397" i="46"/>
  <c r="AA397" i="46"/>
  <c r="Z397" i="46"/>
  <c r="Y397" i="46"/>
  <c r="W397" i="46"/>
  <c r="V397" i="46"/>
  <c r="U397" i="46"/>
  <c r="T397" i="46"/>
  <c r="S397" i="46"/>
  <c r="Q397" i="46"/>
  <c r="P397" i="46"/>
  <c r="N397" i="46"/>
  <c r="M397" i="46"/>
  <c r="L397" i="46"/>
  <c r="K397" i="46"/>
  <c r="J397" i="46"/>
  <c r="I397" i="46"/>
  <c r="H397" i="46"/>
  <c r="G397" i="46"/>
  <c r="C397" i="46"/>
  <c r="B397" i="46"/>
  <c r="A397" i="46"/>
  <c r="AT396" i="46"/>
  <c r="AS396" i="46"/>
  <c r="AR396" i="46"/>
  <c r="AQ396" i="46"/>
  <c r="AP396" i="46"/>
  <c r="AO396" i="46"/>
  <c r="AN396" i="46"/>
  <c r="AL396" i="46"/>
  <c r="AK396" i="46"/>
  <c r="AJ396" i="46"/>
  <c r="AI396" i="46"/>
  <c r="AH396" i="46"/>
  <c r="AG396" i="46"/>
  <c r="AF396" i="46"/>
  <c r="AE396" i="46"/>
  <c r="AA396" i="46"/>
  <c r="Z396" i="46"/>
  <c r="Y396" i="46"/>
  <c r="W396" i="46"/>
  <c r="V396" i="46"/>
  <c r="U396" i="46"/>
  <c r="T396" i="46"/>
  <c r="S396" i="46"/>
  <c r="Q396" i="46"/>
  <c r="P396" i="46"/>
  <c r="N396" i="46"/>
  <c r="M396" i="46"/>
  <c r="L396" i="46"/>
  <c r="K396" i="46"/>
  <c r="J396" i="46"/>
  <c r="I396" i="46"/>
  <c r="H396" i="46"/>
  <c r="G396" i="46"/>
  <c r="C396" i="46"/>
  <c r="A396" i="46" s="1"/>
  <c r="B396" i="46"/>
  <c r="AT395" i="46"/>
  <c r="AS395" i="46"/>
  <c r="AR395" i="46"/>
  <c r="AQ395" i="46"/>
  <c r="AP395" i="46"/>
  <c r="AO395" i="46"/>
  <c r="AN395" i="46"/>
  <c r="AL395" i="46"/>
  <c r="AK395" i="46"/>
  <c r="AJ395" i="46"/>
  <c r="AI395" i="46"/>
  <c r="AH395" i="46"/>
  <c r="AG395" i="46"/>
  <c r="AF395" i="46"/>
  <c r="AE395" i="46"/>
  <c r="AA395" i="46"/>
  <c r="Z395" i="46"/>
  <c r="Y395" i="46"/>
  <c r="W395" i="46"/>
  <c r="V395" i="46"/>
  <c r="U395" i="46"/>
  <c r="T395" i="46"/>
  <c r="S395" i="46"/>
  <c r="Q395" i="46"/>
  <c r="P395" i="46"/>
  <c r="N395" i="46"/>
  <c r="M395" i="46"/>
  <c r="L395" i="46"/>
  <c r="K395" i="46"/>
  <c r="J395" i="46"/>
  <c r="I395" i="46"/>
  <c r="H395" i="46"/>
  <c r="G395" i="46"/>
  <c r="C395" i="46"/>
  <c r="B395" i="46"/>
  <c r="A395" i="46"/>
  <c r="AT394" i="46"/>
  <c r="AS394" i="46"/>
  <c r="AR394" i="46"/>
  <c r="AQ394" i="46"/>
  <c r="AP394" i="46"/>
  <c r="AO394" i="46"/>
  <c r="AN394" i="46"/>
  <c r="AL394" i="46"/>
  <c r="AK394" i="46"/>
  <c r="AJ394" i="46"/>
  <c r="AI394" i="46"/>
  <c r="AH394" i="46"/>
  <c r="AG394" i="46"/>
  <c r="AF394" i="46"/>
  <c r="AE394" i="46"/>
  <c r="AA394" i="46"/>
  <c r="Z394" i="46"/>
  <c r="Y394" i="46"/>
  <c r="W394" i="46"/>
  <c r="V394" i="46"/>
  <c r="U394" i="46"/>
  <c r="T394" i="46"/>
  <c r="S394" i="46"/>
  <c r="Q394" i="46"/>
  <c r="P394" i="46"/>
  <c r="N394" i="46"/>
  <c r="M394" i="46"/>
  <c r="L394" i="46"/>
  <c r="K394" i="46"/>
  <c r="J394" i="46"/>
  <c r="I394" i="46"/>
  <c r="H394" i="46"/>
  <c r="G394" i="46"/>
  <c r="C394" i="46"/>
  <c r="B394" i="46"/>
  <c r="A394" i="46"/>
  <c r="AT393" i="46"/>
  <c r="AS393" i="46"/>
  <c r="AR393" i="46"/>
  <c r="AQ393" i="46"/>
  <c r="AP393" i="46"/>
  <c r="AO393" i="46"/>
  <c r="AN393" i="46"/>
  <c r="AL393" i="46"/>
  <c r="AK393" i="46"/>
  <c r="AJ393" i="46"/>
  <c r="AI393" i="46"/>
  <c r="AH393" i="46"/>
  <c r="AG393" i="46"/>
  <c r="AF393" i="46"/>
  <c r="AE393" i="46"/>
  <c r="AA393" i="46"/>
  <c r="Z393" i="46"/>
  <c r="Y393" i="46"/>
  <c r="W393" i="46"/>
  <c r="V393" i="46"/>
  <c r="U393" i="46"/>
  <c r="T393" i="46"/>
  <c r="S393" i="46"/>
  <c r="Q393" i="46"/>
  <c r="P393" i="46"/>
  <c r="O393" i="46"/>
  <c r="N393" i="46"/>
  <c r="M393" i="46"/>
  <c r="L393" i="46"/>
  <c r="K393" i="46"/>
  <c r="J393" i="46"/>
  <c r="I393" i="46"/>
  <c r="H393" i="46"/>
  <c r="G393" i="46"/>
  <c r="C393" i="46"/>
  <c r="B393" i="46"/>
  <c r="A393" i="46"/>
  <c r="AT392" i="46"/>
  <c r="AS392" i="46"/>
  <c r="AR392" i="46"/>
  <c r="AQ392" i="46"/>
  <c r="AP392" i="46"/>
  <c r="AO392" i="46"/>
  <c r="AN392" i="46"/>
  <c r="AL392" i="46"/>
  <c r="AK392" i="46"/>
  <c r="AJ392" i="46"/>
  <c r="AI392" i="46"/>
  <c r="AH392" i="46"/>
  <c r="AG392" i="46"/>
  <c r="AF392" i="46"/>
  <c r="AE392" i="46"/>
  <c r="AA392" i="46"/>
  <c r="Z392" i="46"/>
  <c r="Y392" i="46"/>
  <c r="W392" i="46"/>
  <c r="V392" i="46"/>
  <c r="U392" i="46"/>
  <c r="T392" i="46"/>
  <c r="S392" i="46"/>
  <c r="Q392" i="46"/>
  <c r="P392" i="46"/>
  <c r="N392" i="46"/>
  <c r="M392" i="46"/>
  <c r="L392" i="46"/>
  <c r="K392" i="46"/>
  <c r="J392" i="46"/>
  <c r="I392" i="46"/>
  <c r="H392" i="46"/>
  <c r="G392" i="46"/>
  <c r="C392" i="46"/>
  <c r="A392" i="46" s="1"/>
  <c r="B392" i="46"/>
  <c r="AT391" i="46"/>
  <c r="AS391" i="46"/>
  <c r="AR391" i="46"/>
  <c r="AQ391" i="46"/>
  <c r="AP391" i="46"/>
  <c r="AO391" i="46"/>
  <c r="AN391" i="46"/>
  <c r="AL391" i="46"/>
  <c r="AK391" i="46"/>
  <c r="AJ391" i="46"/>
  <c r="AI391" i="46"/>
  <c r="AH391" i="46"/>
  <c r="AG391" i="46"/>
  <c r="AF391" i="46"/>
  <c r="AE391" i="46"/>
  <c r="AA391" i="46"/>
  <c r="Z391" i="46"/>
  <c r="Y391" i="46"/>
  <c r="W391" i="46"/>
  <c r="V391" i="46"/>
  <c r="U391" i="46"/>
  <c r="T391" i="46"/>
  <c r="S391" i="46"/>
  <c r="Q391" i="46"/>
  <c r="P391" i="46"/>
  <c r="N391" i="46"/>
  <c r="M391" i="46"/>
  <c r="L391" i="46"/>
  <c r="K391" i="46"/>
  <c r="J391" i="46"/>
  <c r="I391" i="46"/>
  <c r="H391" i="46"/>
  <c r="G391" i="46"/>
  <c r="C391" i="46"/>
  <c r="B391" i="46"/>
  <c r="A391" i="46"/>
  <c r="AT390" i="46"/>
  <c r="AS390" i="46"/>
  <c r="AR390" i="46"/>
  <c r="AQ390" i="46"/>
  <c r="AP390" i="46"/>
  <c r="AO390" i="46"/>
  <c r="AN390" i="46"/>
  <c r="AL390" i="46"/>
  <c r="AK390" i="46"/>
  <c r="AJ390" i="46"/>
  <c r="AI390" i="46"/>
  <c r="AH390" i="46"/>
  <c r="AG390" i="46"/>
  <c r="AF390" i="46"/>
  <c r="AE390" i="46"/>
  <c r="AA390" i="46"/>
  <c r="Z390" i="46"/>
  <c r="Y390" i="46"/>
  <c r="W390" i="46"/>
  <c r="V390" i="46"/>
  <c r="U390" i="46"/>
  <c r="T390" i="46"/>
  <c r="S390" i="46"/>
  <c r="Q390" i="46"/>
  <c r="P390" i="46"/>
  <c r="N390" i="46"/>
  <c r="M390" i="46"/>
  <c r="L390" i="46"/>
  <c r="K390" i="46"/>
  <c r="J390" i="46"/>
  <c r="I390" i="46"/>
  <c r="H390" i="46"/>
  <c r="G390" i="46"/>
  <c r="C390" i="46"/>
  <c r="B390" i="46"/>
  <c r="A390" i="46"/>
  <c r="AT389" i="46"/>
  <c r="AS389" i="46"/>
  <c r="AR389" i="46"/>
  <c r="AQ389" i="46"/>
  <c r="AP389" i="46"/>
  <c r="AO389" i="46"/>
  <c r="AN389" i="46"/>
  <c r="AL389" i="46"/>
  <c r="AK389" i="46"/>
  <c r="AJ389" i="46"/>
  <c r="AI389" i="46"/>
  <c r="AH389" i="46"/>
  <c r="AG389" i="46"/>
  <c r="AF389" i="46"/>
  <c r="AE389" i="46"/>
  <c r="AA389" i="46"/>
  <c r="Z389" i="46"/>
  <c r="Y389" i="46"/>
  <c r="W389" i="46"/>
  <c r="V389" i="46"/>
  <c r="U389" i="46"/>
  <c r="T389" i="46"/>
  <c r="S389" i="46"/>
  <c r="Q389" i="46"/>
  <c r="P389" i="46"/>
  <c r="N389" i="46"/>
  <c r="M389" i="46"/>
  <c r="L389" i="46"/>
  <c r="K389" i="46"/>
  <c r="J389" i="46"/>
  <c r="I389" i="46"/>
  <c r="H389" i="46"/>
  <c r="G389" i="46"/>
  <c r="C389" i="46"/>
  <c r="B389" i="46"/>
  <c r="A389" i="46"/>
  <c r="AT388" i="46"/>
  <c r="AS388" i="46"/>
  <c r="AR388" i="46"/>
  <c r="AQ388" i="46"/>
  <c r="AP388" i="46"/>
  <c r="AO388" i="46"/>
  <c r="AN388" i="46"/>
  <c r="AL388" i="46"/>
  <c r="AK388" i="46"/>
  <c r="AJ388" i="46"/>
  <c r="AI388" i="46"/>
  <c r="AH388" i="46"/>
  <c r="AG388" i="46"/>
  <c r="AF388" i="46"/>
  <c r="AE388" i="46"/>
  <c r="AA388" i="46"/>
  <c r="Z388" i="46"/>
  <c r="Y388" i="46"/>
  <c r="W388" i="46"/>
  <c r="V388" i="46"/>
  <c r="U388" i="46"/>
  <c r="T388" i="46"/>
  <c r="S388" i="46"/>
  <c r="Q388" i="46"/>
  <c r="P388" i="46"/>
  <c r="N388" i="46"/>
  <c r="M388" i="46"/>
  <c r="L388" i="46"/>
  <c r="K388" i="46"/>
  <c r="J388" i="46"/>
  <c r="I388" i="46"/>
  <c r="H388" i="46"/>
  <c r="G388" i="46"/>
  <c r="C388" i="46"/>
  <c r="A388" i="46" s="1"/>
  <c r="B388" i="46"/>
  <c r="AT387" i="46"/>
  <c r="AS387" i="46"/>
  <c r="AR387" i="46"/>
  <c r="AQ387" i="46"/>
  <c r="AP387" i="46"/>
  <c r="AO387" i="46"/>
  <c r="AN387" i="46"/>
  <c r="AL387" i="46"/>
  <c r="AK387" i="46"/>
  <c r="AJ387" i="46"/>
  <c r="AI387" i="46"/>
  <c r="AH387" i="46"/>
  <c r="AG387" i="46"/>
  <c r="AF387" i="46"/>
  <c r="AE387" i="46"/>
  <c r="AA387" i="46"/>
  <c r="Z387" i="46"/>
  <c r="Y387" i="46"/>
  <c r="W387" i="46"/>
  <c r="V387" i="46"/>
  <c r="U387" i="46"/>
  <c r="T387" i="46"/>
  <c r="S387" i="46"/>
  <c r="Q387" i="46"/>
  <c r="P387" i="46"/>
  <c r="N387" i="46"/>
  <c r="M387" i="46"/>
  <c r="L387" i="46"/>
  <c r="K387" i="46"/>
  <c r="J387" i="46"/>
  <c r="I387" i="46"/>
  <c r="H387" i="46"/>
  <c r="G387" i="46"/>
  <c r="C387" i="46"/>
  <c r="B387" i="46"/>
  <c r="A387" i="46"/>
  <c r="AT386" i="46"/>
  <c r="AS386" i="46"/>
  <c r="AR386" i="46"/>
  <c r="AQ386" i="46"/>
  <c r="AP386" i="46"/>
  <c r="AO386" i="46"/>
  <c r="AN386" i="46"/>
  <c r="AL386" i="46"/>
  <c r="AK386" i="46"/>
  <c r="AJ386" i="46"/>
  <c r="AI386" i="46"/>
  <c r="AH386" i="46"/>
  <c r="AG386" i="46"/>
  <c r="AF386" i="46"/>
  <c r="AE386" i="46"/>
  <c r="AA386" i="46"/>
  <c r="Z386" i="46"/>
  <c r="Y386" i="46"/>
  <c r="W386" i="46"/>
  <c r="V386" i="46"/>
  <c r="U386" i="46"/>
  <c r="T386" i="46"/>
  <c r="S386" i="46"/>
  <c r="Q386" i="46"/>
  <c r="P386" i="46"/>
  <c r="N386" i="46"/>
  <c r="M386" i="46"/>
  <c r="L386" i="46"/>
  <c r="K386" i="46"/>
  <c r="J386" i="46"/>
  <c r="I386" i="46"/>
  <c r="H386" i="46"/>
  <c r="G386" i="46"/>
  <c r="C386" i="46"/>
  <c r="B386" i="46"/>
  <c r="A386" i="46"/>
  <c r="AT385" i="46"/>
  <c r="AS385" i="46"/>
  <c r="AR385" i="46"/>
  <c r="AQ385" i="46"/>
  <c r="AP385" i="46"/>
  <c r="AO385" i="46"/>
  <c r="AN385" i="46"/>
  <c r="AL385" i="46"/>
  <c r="AK385" i="46"/>
  <c r="AJ385" i="46"/>
  <c r="AI385" i="46"/>
  <c r="AH385" i="46"/>
  <c r="AG385" i="46"/>
  <c r="AF385" i="46"/>
  <c r="AE385" i="46"/>
  <c r="AA385" i="46"/>
  <c r="Z385" i="46"/>
  <c r="Y385" i="46"/>
  <c r="W385" i="46"/>
  <c r="V385" i="46"/>
  <c r="U385" i="46"/>
  <c r="T385" i="46"/>
  <c r="S385" i="46"/>
  <c r="Q385" i="46"/>
  <c r="P385" i="46"/>
  <c r="O385" i="46"/>
  <c r="N385" i="46"/>
  <c r="M385" i="46"/>
  <c r="L385" i="46"/>
  <c r="K385" i="46"/>
  <c r="J385" i="46"/>
  <c r="I385" i="46"/>
  <c r="H385" i="46"/>
  <c r="G385" i="46"/>
  <c r="C385" i="46"/>
  <c r="A385" i="46" s="1"/>
  <c r="B385" i="46"/>
  <c r="AT384" i="46"/>
  <c r="AS384" i="46"/>
  <c r="AR384" i="46"/>
  <c r="AQ384" i="46"/>
  <c r="AP384" i="46"/>
  <c r="AO384" i="46"/>
  <c r="AN384" i="46"/>
  <c r="AL384" i="46"/>
  <c r="AK384" i="46"/>
  <c r="AJ384" i="46"/>
  <c r="AI384" i="46"/>
  <c r="AH384" i="46"/>
  <c r="AG384" i="46"/>
  <c r="AF384" i="46"/>
  <c r="AE384" i="46"/>
  <c r="AA384" i="46"/>
  <c r="Z384" i="46"/>
  <c r="Y384" i="46"/>
  <c r="W384" i="46"/>
  <c r="V384" i="46"/>
  <c r="U384" i="46"/>
  <c r="T384" i="46"/>
  <c r="S384" i="46"/>
  <c r="Q384" i="46"/>
  <c r="P384" i="46"/>
  <c r="N384" i="46"/>
  <c r="M384" i="46"/>
  <c r="L384" i="46"/>
  <c r="K384" i="46"/>
  <c r="J384" i="46"/>
  <c r="I384" i="46"/>
  <c r="H384" i="46"/>
  <c r="G384" i="46"/>
  <c r="C384" i="46"/>
  <c r="A384" i="46" s="1"/>
  <c r="B384" i="46"/>
  <c r="AT383" i="46"/>
  <c r="AS383" i="46"/>
  <c r="AR383" i="46"/>
  <c r="AQ383" i="46"/>
  <c r="AP383" i="46"/>
  <c r="AO383" i="46"/>
  <c r="AN383" i="46"/>
  <c r="AL383" i="46"/>
  <c r="AK383" i="46"/>
  <c r="AJ383" i="46"/>
  <c r="AI383" i="46"/>
  <c r="AH383" i="46"/>
  <c r="AG383" i="46"/>
  <c r="AF383" i="46"/>
  <c r="AE383" i="46"/>
  <c r="AA383" i="46"/>
  <c r="Z383" i="46"/>
  <c r="Y383" i="46"/>
  <c r="W383" i="46"/>
  <c r="V383" i="46"/>
  <c r="U383" i="46"/>
  <c r="T383" i="46"/>
  <c r="S383" i="46"/>
  <c r="Q383" i="46"/>
  <c r="P383" i="46"/>
  <c r="O383" i="46"/>
  <c r="N383" i="46"/>
  <c r="M383" i="46"/>
  <c r="L383" i="46"/>
  <c r="K383" i="46"/>
  <c r="J383" i="46"/>
  <c r="I383" i="46"/>
  <c r="H383" i="46"/>
  <c r="G383" i="46"/>
  <c r="C383" i="46"/>
  <c r="A383" i="46" s="1"/>
  <c r="B383" i="46"/>
  <c r="AT382" i="46"/>
  <c r="AS382" i="46"/>
  <c r="AR382" i="46"/>
  <c r="AQ382" i="46"/>
  <c r="AP382" i="46"/>
  <c r="AO382" i="46"/>
  <c r="AN382" i="46"/>
  <c r="AL382" i="46"/>
  <c r="AK382" i="46"/>
  <c r="AJ382" i="46"/>
  <c r="AI382" i="46"/>
  <c r="AH382" i="46"/>
  <c r="AG382" i="46"/>
  <c r="AF382" i="46"/>
  <c r="AE382" i="46"/>
  <c r="AA382" i="46"/>
  <c r="Z382" i="46"/>
  <c r="Y382" i="46"/>
  <c r="W382" i="46"/>
  <c r="V382" i="46"/>
  <c r="U382" i="46"/>
  <c r="T382" i="46"/>
  <c r="S382" i="46"/>
  <c r="Q382" i="46"/>
  <c r="P382" i="46"/>
  <c r="N382" i="46"/>
  <c r="M382" i="46"/>
  <c r="L382" i="46"/>
  <c r="K382" i="46"/>
  <c r="J382" i="46"/>
  <c r="I382" i="46"/>
  <c r="H382" i="46"/>
  <c r="G382" i="46"/>
  <c r="C382" i="46"/>
  <c r="B382" i="46"/>
  <c r="A382" i="46"/>
  <c r="AT381" i="46"/>
  <c r="AS381" i="46"/>
  <c r="AR381" i="46"/>
  <c r="AQ381" i="46"/>
  <c r="AP381" i="46"/>
  <c r="AO381" i="46"/>
  <c r="AN381" i="46"/>
  <c r="AL381" i="46"/>
  <c r="AK381" i="46"/>
  <c r="AJ381" i="46"/>
  <c r="AI381" i="46"/>
  <c r="AH381" i="46"/>
  <c r="AG381" i="46"/>
  <c r="AF381" i="46"/>
  <c r="AE381" i="46"/>
  <c r="AA381" i="46"/>
  <c r="Z381" i="46"/>
  <c r="Y381" i="46"/>
  <c r="W381" i="46"/>
  <c r="V381" i="46"/>
  <c r="U381" i="46"/>
  <c r="T381" i="46"/>
  <c r="S381" i="46"/>
  <c r="Q381" i="46"/>
  <c r="P381" i="46"/>
  <c r="N381" i="46"/>
  <c r="M381" i="46"/>
  <c r="L381" i="46"/>
  <c r="K381" i="46"/>
  <c r="J381" i="46"/>
  <c r="I381" i="46"/>
  <c r="H381" i="46"/>
  <c r="G381" i="46"/>
  <c r="C381" i="46"/>
  <c r="A381" i="46" s="1"/>
  <c r="B381" i="46"/>
  <c r="AT380" i="46"/>
  <c r="AS380" i="46"/>
  <c r="AR380" i="46"/>
  <c r="AQ380" i="46"/>
  <c r="AP380" i="46"/>
  <c r="AO380" i="46"/>
  <c r="AN380" i="46"/>
  <c r="AL380" i="46"/>
  <c r="AK380" i="46"/>
  <c r="AJ380" i="46"/>
  <c r="AI380" i="46"/>
  <c r="AH380" i="46"/>
  <c r="AG380" i="46"/>
  <c r="AF380" i="46"/>
  <c r="AE380" i="46"/>
  <c r="AA380" i="46"/>
  <c r="Z380" i="46"/>
  <c r="Y380" i="46"/>
  <c r="W380" i="46"/>
  <c r="V380" i="46"/>
  <c r="U380" i="46"/>
  <c r="T380" i="46"/>
  <c r="S380" i="46"/>
  <c r="Q380" i="46"/>
  <c r="P380" i="46"/>
  <c r="N380" i="46"/>
  <c r="M380" i="46"/>
  <c r="L380" i="46"/>
  <c r="K380" i="46"/>
  <c r="J380" i="46"/>
  <c r="I380" i="46"/>
  <c r="H380" i="46"/>
  <c r="G380" i="46"/>
  <c r="C380" i="46"/>
  <c r="A380" i="46" s="1"/>
  <c r="B380" i="46"/>
  <c r="AT379" i="46"/>
  <c r="AS379" i="46"/>
  <c r="AR379" i="46"/>
  <c r="AQ379" i="46"/>
  <c r="AP379" i="46"/>
  <c r="AO379" i="46"/>
  <c r="AN379" i="46"/>
  <c r="AL379" i="46"/>
  <c r="AK379" i="46"/>
  <c r="AJ379" i="46"/>
  <c r="AI379" i="46"/>
  <c r="AH379" i="46"/>
  <c r="AG379" i="46"/>
  <c r="AF379" i="46"/>
  <c r="AE379" i="46"/>
  <c r="AA379" i="46"/>
  <c r="Z379" i="46"/>
  <c r="Y379" i="46"/>
  <c r="W379" i="46"/>
  <c r="V379" i="46"/>
  <c r="U379" i="46"/>
  <c r="T379" i="46"/>
  <c r="S379" i="46"/>
  <c r="Q379" i="46"/>
  <c r="P379" i="46"/>
  <c r="N379" i="46"/>
  <c r="M379" i="46"/>
  <c r="L379" i="46"/>
  <c r="K379" i="46"/>
  <c r="J379" i="46"/>
  <c r="I379" i="46"/>
  <c r="H379" i="46"/>
  <c r="G379" i="46"/>
  <c r="C379" i="46"/>
  <c r="A379" i="46" s="1"/>
  <c r="B379" i="46"/>
  <c r="AT378" i="46"/>
  <c r="AS378" i="46"/>
  <c r="AR378" i="46"/>
  <c r="AQ378" i="46"/>
  <c r="AP378" i="46"/>
  <c r="AO378" i="46"/>
  <c r="AN378" i="46"/>
  <c r="AL378" i="46"/>
  <c r="AK378" i="46"/>
  <c r="AJ378" i="46"/>
  <c r="AI378" i="46"/>
  <c r="AH378" i="46"/>
  <c r="AG378" i="46"/>
  <c r="AF378" i="46"/>
  <c r="AE378" i="46"/>
  <c r="AA378" i="46"/>
  <c r="Z378" i="46"/>
  <c r="Y378" i="46"/>
  <c r="W378" i="46"/>
  <c r="V378" i="46"/>
  <c r="U378" i="46"/>
  <c r="T378" i="46"/>
  <c r="S378" i="46"/>
  <c r="Q378" i="46"/>
  <c r="P378" i="46"/>
  <c r="N378" i="46"/>
  <c r="M378" i="46"/>
  <c r="L378" i="46"/>
  <c r="K378" i="46"/>
  <c r="J378" i="46"/>
  <c r="I378" i="46"/>
  <c r="H378" i="46"/>
  <c r="G378" i="46"/>
  <c r="C378" i="46"/>
  <c r="B378" i="46"/>
  <c r="A378" i="46"/>
  <c r="AT377" i="46"/>
  <c r="AS377" i="46"/>
  <c r="AR377" i="46"/>
  <c r="AQ377" i="46"/>
  <c r="AP377" i="46"/>
  <c r="AO377" i="46"/>
  <c r="AN377" i="46"/>
  <c r="AL377" i="46"/>
  <c r="AK377" i="46"/>
  <c r="AJ377" i="46"/>
  <c r="AI377" i="46"/>
  <c r="AH377" i="46"/>
  <c r="AG377" i="46"/>
  <c r="AF377" i="46"/>
  <c r="AE377" i="46"/>
  <c r="AA377" i="46"/>
  <c r="Z377" i="46"/>
  <c r="Y377" i="46"/>
  <c r="W377" i="46"/>
  <c r="V377" i="46"/>
  <c r="U377" i="46"/>
  <c r="T377" i="46"/>
  <c r="S377" i="46"/>
  <c r="Q377" i="46"/>
  <c r="P377" i="46"/>
  <c r="O377" i="46"/>
  <c r="N377" i="46"/>
  <c r="M377" i="46"/>
  <c r="L377" i="46"/>
  <c r="K377" i="46"/>
  <c r="J377" i="46"/>
  <c r="I377" i="46"/>
  <c r="H377" i="46"/>
  <c r="G377" i="46"/>
  <c r="C377" i="46"/>
  <c r="B377" i="46"/>
  <c r="A377" i="46"/>
  <c r="AT376" i="46"/>
  <c r="AS376" i="46"/>
  <c r="AR376" i="46"/>
  <c r="AQ376" i="46"/>
  <c r="AP376" i="46"/>
  <c r="AO376" i="46"/>
  <c r="AN376" i="46"/>
  <c r="AL376" i="46"/>
  <c r="AK376" i="46"/>
  <c r="AJ376" i="46"/>
  <c r="AI376" i="46"/>
  <c r="AH376" i="46"/>
  <c r="AG376" i="46"/>
  <c r="AF376" i="46"/>
  <c r="AE376" i="46"/>
  <c r="AA376" i="46"/>
  <c r="Z376" i="46"/>
  <c r="Y376" i="46"/>
  <c r="W376" i="46"/>
  <c r="V376" i="46"/>
  <c r="U376" i="46"/>
  <c r="T376" i="46"/>
  <c r="S376" i="46"/>
  <c r="Q376" i="46"/>
  <c r="P376" i="46"/>
  <c r="N376" i="46"/>
  <c r="M376" i="46"/>
  <c r="L376" i="46"/>
  <c r="K376" i="46"/>
  <c r="J376" i="46"/>
  <c r="I376" i="46"/>
  <c r="H376" i="46"/>
  <c r="G376" i="46"/>
  <c r="C376" i="46"/>
  <c r="A376" i="46" s="1"/>
  <c r="B376" i="46"/>
  <c r="AT375" i="46"/>
  <c r="AS375" i="46"/>
  <c r="AR375" i="46"/>
  <c r="AQ375" i="46"/>
  <c r="AP375" i="46"/>
  <c r="AO375" i="46"/>
  <c r="AN375" i="46"/>
  <c r="AL375" i="46"/>
  <c r="AK375" i="46"/>
  <c r="AJ375" i="46"/>
  <c r="AI375" i="46"/>
  <c r="AH375" i="46"/>
  <c r="AG375" i="46"/>
  <c r="AF375" i="46"/>
  <c r="AE375" i="46"/>
  <c r="AA375" i="46"/>
  <c r="Z375" i="46"/>
  <c r="Y375" i="46"/>
  <c r="W375" i="46"/>
  <c r="V375" i="46"/>
  <c r="U375" i="46"/>
  <c r="T375" i="46"/>
  <c r="S375" i="46"/>
  <c r="Q375" i="46"/>
  <c r="P375" i="46"/>
  <c r="N375" i="46"/>
  <c r="M375" i="46"/>
  <c r="L375" i="46"/>
  <c r="K375" i="46"/>
  <c r="J375" i="46"/>
  <c r="I375" i="46"/>
  <c r="H375" i="46"/>
  <c r="G375" i="46"/>
  <c r="C375" i="46"/>
  <c r="B375" i="46"/>
  <c r="A375" i="46"/>
  <c r="AT374" i="46"/>
  <c r="AS374" i="46"/>
  <c r="AR374" i="46"/>
  <c r="AQ374" i="46"/>
  <c r="AP374" i="46"/>
  <c r="AO374" i="46"/>
  <c r="AN374" i="46"/>
  <c r="AL374" i="46"/>
  <c r="AK374" i="46"/>
  <c r="AJ374" i="46"/>
  <c r="AI374" i="46"/>
  <c r="AH374" i="46"/>
  <c r="AG374" i="46"/>
  <c r="AF374" i="46"/>
  <c r="AE374" i="46"/>
  <c r="AA374" i="46"/>
  <c r="Z374" i="46"/>
  <c r="Y374" i="46"/>
  <c r="W374" i="46"/>
  <c r="V374" i="46"/>
  <c r="U374" i="46"/>
  <c r="T374" i="46"/>
  <c r="S374" i="46"/>
  <c r="Q374" i="46"/>
  <c r="P374" i="46"/>
  <c r="N374" i="46"/>
  <c r="M374" i="46"/>
  <c r="L374" i="46"/>
  <c r="K374" i="46"/>
  <c r="J374" i="46"/>
  <c r="I374" i="46"/>
  <c r="H374" i="46"/>
  <c r="G374" i="46"/>
  <c r="C374" i="46"/>
  <c r="B374" i="46"/>
  <c r="A374" i="46"/>
  <c r="AT373" i="46"/>
  <c r="AS373" i="46"/>
  <c r="AR373" i="46"/>
  <c r="AQ373" i="46"/>
  <c r="AP373" i="46"/>
  <c r="AO373" i="46"/>
  <c r="AN373" i="46"/>
  <c r="AL373" i="46"/>
  <c r="AK373" i="46"/>
  <c r="AJ373" i="46"/>
  <c r="AI373" i="46"/>
  <c r="AH373" i="46"/>
  <c r="AG373" i="46"/>
  <c r="AF373" i="46"/>
  <c r="AE373" i="46"/>
  <c r="AA373" i="46"/>
  <c r="Z373" i="46"/>
  <c r="Y373" i="46"/>
  <c r="W373" i="46"/>
  <c r="V373" i="46"/>
  <c r="U373" i="46"/>
  <c r="T373" i="46"/>
  <c r="S373" i="46"/>
  <c r="Q373" i="46"/>
  <c r="P373" i="46"/>
  <c r="N373" i="46"/>
  <c r="M373" i="46"/>
  <c r="L373" i="46"/>
  <c r="K373" i="46"/>
  <c r="J373" i="46"/>
  <c r="I373" i="46"/>
  <c r="H373" i="46"/>
  <c r="G373" i="46"/>
  <c r="C373" i="46"/>
  <c r="A373" i="46" s="1"/>
  <c r="B373" i="46"/>
  <c r="AT372" i="46"/>
  <c r="AS372" i="46"/>
  <c r="AR372" i="46"/>
  <c r="AQ372" i="46"/>
  <c r="AP372" i="46"/>
  <c r="AO372" i="46"/>
  <c r="AN372" i="46"/>
  <c r="AL372" i="46"/>
  <c r="AK372" i="46"/>
  <c r="AJ372" i="46"/>
  <c r="AI372" i="46"/>
  <c r="AH372" i="46"/>
  <c r="AG372" i="46"/>
  <c r="AF372" i="46"/>
  <c r="AE372" i="46"/>
  <c r="AA372" i="46"/>
  <c r="Z372" i="46"/>
  <c r="Y372" i="46"/>
  <c r="W372" i="46"/>
  <c r="V372" i="46"/>
  <c r="U372" i="46"/>
  <c r="T372" i="46"/>
  <c r="S372" i="46"/>
  <c r="Q372" i="46"/>
  <c r="P372" i="46"/>
  <c r="N372" i="46"/>
  <c r="M372" i="46"/>
  <c r="L372" i="46"/>
  <c r="K372" i="46"/>
  <c r="J372" i="46"/>
  <c r="I372" i="46"/>
  <c r="H372" i="46"/>
  <c r="G372" i="46"/>
  <c r="C372" i="46"/>
  <c r="A372" i="46" s="1"/>
  <c r="B372" i="46"/>
  <c r="AT371" i="46"/>
  <c r="AS371" i="46"/>
  <c r="AR371" i="46"/>
  <c r="AQ371" i="46"/>
  <c r="AP371" i="46"/>
  <c r="AO371" i="46"/>
  <c r="AN371" i="46"/>
  <c r="AL371" i="46"/>
  <c r="AK371" i="46"/>
  <c r="AJ371" i="46"/>
  <c r="AI371" i="46"/>
  <c r="AH371" i="46"/>
  <c r="AG371" i="46"/>
  <c r="AF371" i="46"/>
  <c r="AE371" i="46"/>
  <c r="AA371" i="46"/>
  <c r="Z371" i="46"/>
  <c r="Y371" i="46"/>
  <c r="W371" i="46"/>
  <c r="V371" i="46"/>
  <c r="U371" i="46"/>
  <c r="T371" i="46"/>
  <c r="S371" i="46"/>
  <c r="Q371" i="46"/>
  <c r="P371" i="46"/>
  <c r="N371" i="46"/>
  <c r="M371" i="46"/>
  <c r="L371" i="46"/>
  <c r="K371" i="46"/>
  <c r="J371" i="46"/>
  <c r="I371" i="46"/>
  <c r="H371" i="46"/>
  <c r="G371" i="46"/>
  <c r="C371" i="46"/>
  <c r="A371" i="46" s="1"/>
  <c r="B371" i="46"/>
  <c r="AT370" i="46"/>
  <c r="AS370" i="46"/>
  <c r="AR370" i="46"/>
  <c r="AQ370" i="46"/>
  <c r="AP370" i="46"/>
  <c r="AO370" i="46"/>
  <c r="AN370" i="46"/>
  <c r="AL370" i="46"/>
  <c r="AK370" i="46"/>
  <c r="AJ370" i="46"/>
  <c r="AI370" i="46"/>
  <c r="AH370" i="46"/>
  <c r="AG370" i="46"/>
  <c r="AF370" i="46"/>
  <c r="AE370" i="46"/>
  <c r="AA370" i="46"/>
  <c r="Z370" i="46"/>
  <c r="Y370" i="46"/>
  <c r="W370" i="46"/>
  <c r="V370" i="46"/>
  <c r="U370" i="46"/>
  <c r="T370" i="46"/>
  <c r="S370" i="46"/>
  <c r="Q370" i="46"/>
  <c r="P370" i="46"/>
  <c r="N370" i="46"/>
  <c r="M370" i="46"/>
  <c r="L370" i="46"/>
  <c r="K370" i="46"/>
  <c r="J370" i="46"/>
  <c r="I370" i="46"/>
  <c r="H370" i="46"/>
  <c r="G370" i="46"/>
  <c r="C370" i="46"/>
  <c r="B370" i="46"/>
  <c r="A370" i="46"/>
  <c r="AT369" i="46"/>
  <c r="AS369" i="46"/>
  <c r="AR369" i="46"/>
  <c r="AQ369" i="46"/>
  <c r="AP369" i="46"/>
  <c r="AO369" i="46"/>
  <c r="AN369" i="46"/>
  <c r="AL369" i="46"/>
  <c r="AK369" i="46"/>
  <c r="AJ369" i="46"/>
  <c r="AI369" i="46"/>
  <c r="AH369" i="46"/>
  <c r="AG369" i="46"/>
  <c r="AF369" i="46"/>
  <c r="AE369" i="46"/>
  <c r="AA369" i="46"/>
  <c r="Z369" i="46"/>
  <c r="Y369" i="46"/>
  <c r="W369" i="46"/>
  <c r="V369" i="46"/>
  <c r="U369" i="46"/>
  <c r="T369" i="46"/>
  <c r="S369" i="46"/>
  <c r="Q369" i="46"/>
  <c r="P369" i="46"/>
  <c r="O369" i="46"/>
  <c r="N369" i="46"/>
  <c r="M369" i="46"/>
  <c r="L369" i="46"/>
  <c r="K369" i="46"/>
  <c r="J369" i="46"/>
  <c r="I369" i="46"/>
  <c r="H369" i="46"/>
  <c r="G369" i="46"/>
  <c r="C369" i="46"/>
  <c r="A369" i="46" s="1"/>
  <c r="B369" i="46"/>
  <c r="AT368" i="46"/>
  <c r="AS368" i="46"/>
  <c r="AR368" i="46"/>
  <c r="AQ368" i="46"/>
  <c r="AP368" i="46"/>
  <c r="AO368" i="46"/>
  <c r="AN368" i="46"/>
  <c r="AL368" i="46"/>
  <c r="AK368" i="46"/>
  <c r="AJ368" i="46"/>
  <c r="AI368" i="46"/>
  <c r="AH368" i="46"/>
  <c r="AG368" i="46"/>
  <c r="AF368" i="46"/>
  <c r="AE368" i="46"/>
  <c r="AA368" i="46"/>
  <c r="Z368" i="46"/>
  <c r="Y368" i="46"/>
  <c r="W368" i="46"/>
  <c r="V368" i="46"/>
  <c r="U368" i="46"/>
  <c r="T368" i="46"/>
  <c r="S368" i="46"/>
  <c r="Q368" i="46"/>
  <c r="P368" i="46"/>
  <c r="N368" i="46"/>
  <c r="M368" i="46"/>
  <c r="L368" i="46"/>
  <c r="K368" i="46"/>
  <c r="J368" i="46"/>
  <c r="I368" i="46"/>
  <c r="H368" i="46"/>
  <c r="G368" i="46"/>
  <c r="C368" i="46"/>
  <c r="A368" i="46" s="1"/>
  <c r="B368" i="46"/>
  <c r="AT367" i="46"/>
  <c r="AS367" i="46"/>
  <c r="AR367" i="46"/>
  <c r="AQ367" i="46"/>
  <c r="AP367" i="46"/>
  <c r="AO367" i="46"/>
  <c r="AN367" i="46"/>
  <c r="AL367" i="46"/>
  <c r="AK367" i="46"/>
  <c r="AJ367" i="46"/>
  <c r="AI367" i="46"/>
  <c r="AH367" i="46"/>
  <c r="AG367" i="46"/>
  <c r="AF367" i="46"/>
  <c r="AE367" i="46"/>
  <c r="AA367" i="46"/>
  <c r="Z367" i="46"/>
  <c r="Y367" i="46"/>
  <c r="W367" i="46"/>
  <c r="V367" i="46"/>
  <c r="U367" i="46"/>
  <c r="T367" i="46"/>
  <c r="S367" i="46"/>
  <c r="Q367" i="46"/>
  <c r="P367" i="46"/>
  <c r="O367" i="46"/>
  <c r="N367" i="46"/>
  <c r="M367" i="46"/>
  <c r="L367" i="46"/>
  <c r="K367" i="46"/>
  <c r="J367" i="46"/>
  <c r="I367" i="46"/>
  <c r="H367" i="46"/>
  <c r="G367" i="46"/>
  <c r="C367" i="46"/>
  <c r="A367" i="46" s="1"/>
  <c r="B367" i="46"/>
  <c r="AT366" i="46"/>
  <c r="AS366" i="46"/>
  <c r="AR366" i="46"/>
  <c r="AQ366" i="46"/>
  <c r="AP366" i="46"/>
  <c r="AO366" i="46"/>
  <c r="AN366" i="46"/>
  <c r="AL366" i="46"/>
  <c r="AK366" i="46"/>
  <c r="AJ366" i="46"/>
  <c r="AI366" i="46"/>
  <c r="AH366" i="46"/>
  <c r="AG366" i="46"/>
  <c r="AF366" i="46"/>
  <c r="AE366" i="46"/>
  <c r="AA366" i="46"/>
  <c r="Z366" i="46"/>
  <c r="Y366" i="46"/>
  <c r="W366" i="46"/>
  <c r="V366" i="46"/>
  <c r="U366" i="46"/>
  <c r="T366" i="46"/>
  <c r="S366" i="46"/>
  <c r="Q366" i="46"/>
  <c r="P366" i="46"/>
  <c r="N366" i="46"/>
  <c r="M366" i="46"/>
  <c r="L366" i="46"/>
  <c r="K366" i="46"/>
  <c r="J366" i="46"/>
  <c r="I366" i="46"/>
  <c r="H366" i="46"/>
  <c r="G366" i="46"/>
  <c r="C366" i="46"/>
  <c r="B366" i="46"/>
  <c r="A366" i="46"/>
  <c r="AT365" i="46"/>
  <c r="AS365" i="46"/>
  <c r="AR365" i="46"/>
  <c r="AQ365" i="46"/>
  <c r="AP365" i="46"/>
  <c r="AO365" i="46"/>
  <c r="AN365" i="46"/>
  <c r="AL365" i="46"/>
  <c r="AK365" i="46"/>
  <c r="AJ365" i="46"/>
  <c r="AI365" i="46"/>
  <c r="AH365" i="46"/>
  <c r="AG365" i="46"/>
  <c r="AF365" i="46"/>
  <c r="AE365" i="46"/>
  <c r="AA365" i="46"/>
  <c r="Z365" i="46"/>
  <c r="Y365" i="46"/>
  <c r="W365" i="46"/>
  <c r="V365" i="46"/>
  <c r="U365" i="46"/>
  <c r="T365" i="46"/>
  <c r="S365" i="46"/>
  <c r="Q365" i="46"/>
  <c r="P365" i="46"/>
  <c r="N365" i="46"/>
  <c r="M365" i="46"/>
  <c r="L365" i="46"/>
  <c r="K365" i="46"/>
  <c r="J365" i="46"/>
  <c r="I365" i="46"/>
  <c r="H365" i="46"/>
  <c r="G365" i="46"/>
  <c r="C365" i="46"/>
  <c r="B365" i="46"/>
  <c r="A365" i="46"/>
  <c r="AT364" i="46"/>
  <c r="AS364" i="46"/>
  <c r="AR364" i="46"/>
  <c r="AQ364" i="46"/>
  <c r="AP364" i="46"/>
  <c r="AO364" i="46"/>
  <c r="AN364" i="46"/>
  <c r="AL364" i="46"/>
  <c r="AK364" i="46"/>
  <c r="AJ364" i="46"/>
  <c r="AI364" i="46"/>
  <c r="AH364" i="46"/>
  <c r="AG364" i="46"/>
  <c r="AF364" i="46"/>
  <c r="AE364" i="46"/>
  <c r="AA364" i="46"/>
  <c r="Z364" i="46"/>
  <c r="Y364" i="46"/>
  <c r="W364" i="46"/>
  <c r="V364" i="46"/>
  <c r="U364" i="46"/>
  <c r="T364" i="46"/>
  <c r="S364" i="46"/>
  <c r="Q364" i="46"/>
  <c r="P364" i="46"/>
  <c r="N364" i="46"/>
  <c r="M364" i="46"/>
  <c r="L364" i="46"/>
  <c r="K364" i="46"/>
  <c r="J364" i="46"/>
  <c r="I364" i="46"/>
  <c r="H364" i="46"/>
  <c r="G364" i="46"/>
  <c r="C364" i="46"/>
  <c r="A364" i="46" s="1"/>
  <c r="B364" i="46"/>
  <c r="AT363" i="46"/>
  <c r="AS363" i="46"/>
  <c r="AR363" i="46"/>
  <c r="AQ363" i="46"/>
  <c r="AP363" i="46"/>
  <c r="AO363" i="46"/>
  <c r="AN363" i="46"/>
  <c r="AL363" i="46"/>
  <c r="AK363" i="46"/>
  <c r="AJ363" i="46"/>
  <c r="AI363" i="46"/>
  <c r="AH363" i="46"/>
  <c r="AG363" i="46"/>
  <c r="AF363" i="46"/>
  <c r="AE363" i="46"/>
  <c r="AA363" i="46"/>
  <c r="Z363" i="46"/>
  <c r="Y363" i="46"/>
  <c r="W363" i="46"/>
  <c r="V363" i="46"/>
  <c r="U363" i="46"/>
  <c r="T363" i="46"/>
  <c r="S363" i="46"/>
  <c r="Q363" i="46"/>
  <c r="P363" i="46"/>
  <c r="N363" i="46"/>
  <c r="M363" i="46"/>
  <c r="L363" i="46"/>
  <c r="K363" i="46"/>
  <c r="J363" i="46"/>
  <c r="I363" i="46"/>
  <c r="H363" i="46"/>
  <c r="G363" i="46"/>
  <c r="C363" i="46"/>
  <c r="B363" i="46"/>
  <c r="A363" i="46"/>
  <c r="AT362" i="46"/>
  <c r="AS362" i="46"/>
  <c r="AR362" i="46"/>
  <c r="AQ362" i="46"/>
  <c r="AP362" i="46"/>
  <c r="AO362" i="46"/>
  <c r="AN362" i="46"/>
  <c r="AL362" i="46"/>
  <c r="AK362" i="46"/>
  <c r="AJ362" i="46"/>
  <c r="AI362" i="46"/>
  <c r="AH362" i="46"/>
  <c r="AG362" i="46"/>
  <c r="AF362" i="46"/>
  <c r="AE362" i="46"/>
  <c r="AA362" i="46"/>
  <c r="Z362" i="46"/>
  <c r="Y362" i="46"/>
  <c r="W362" i="46"/>
  <c r="V362" i="46"/>
  <c r="U362" i="46"/>
  <c r="T362" i="46"/>
  <c r="S362" i="46"/>
  <c r="Q362" i="46"/>
  <c r="P362" i="46"/>
  <c r="N362" i="46"/>
  <c r="M362" i="46"/>
  <c r="L362" i="46"/>
  <c r="K362" i="46"/>
  <c r="J362" i="46"/>
  <c r="I362" i="46"/>
  <c r="H362" i="46"/>
  <c r="G362" i="46"/>
  <c r="C362" i="46"/>
  <c r="B362" i="46"/>
  <c r="A362" i="46"/>
  <c r="AT361" i="46"/>
  <c r="AS361" i="46"/>
  <c r="AR361" i="46"/>
  <c r="AQ361" i="46"/>
  <c r="AP361" i="46"/>
  <c r="AO361" i="46"/>
  <c r="AN361" i="46"/>
  <c r="AL361" i="46"/>
  <c r="AK361" i="46"/>
  <c r="AJ361" i="46"/>
  <c r="AI361" i="46"/>
  <c r="AH361" i="46"/>
  <c r="AG361" i="46"/>
  <c r="AF361" i="46"/>
  <c r="AE361" i="46"/>
  <c r="AA361" i="46"/>
  <c r="Z361" i="46"/>
  <c r="Y361" i="46"/>
  <c r="W361" i="46"/>
  <c r="V361" i="46"/>
  <c r="U361" i="46"/>
  <c r="T361" i="46"/>
  <c r="S361" i="46"/>
  <c r="Q361" i="46"/>
  <c r="P361" i="46"/>
  <c r="O361" i="46"/>
  <c r="N361" i="46"/>
  <c r="M361" i="46"/>
  <c r="L361" i="46"/>
  <c r="K361" i="46"/>
  <c r="J361" i="46"/>
  <c r="I361" i="46"/>
  <c r="H361" i="46"/>
  <c r="G361" i="46"/>
  <c r="C361" i="46"/>
  <c r="B361" i="46"/>
  <c r="A361" i="46"/>
  <c r="AT360" i="46"/>
  <c r="AS360" i="46"/>
  <c r="AR360" i="46"/>
  <c r="AQ360" i="46"/>
  <c r="AP360" i="46"/>
  <c r="AO360" i="46"/>
  <c r="AN360" i="46"/>
  <c r="AL360" i="46"/>
  <c r="AK360" i="46"/>
  <c r="AJ360" i="46"/>
  <c r="AI360" i="46"/>
  <c r="AH360" i="46"/>
  <c r="AG360" i="46"/>
  <c r="AF360" i="46"/>
  <c r="AE360" i="46"/>
  <c r="AA360" i="46"/>
  <c r="Z360" i="46"/>
  <c r="Y360" i="46"/>
  <c r="W360" i="46"/>
  <c r="V360" i="46"/>
  <c r="U360" i="46"/>
  <c r="T360" i="46"/>
  <c r="S360" i="46"/>
  <c r="Q360" i="46"/>
  <c r="P360" i="46"/>
  <c r="N360" i="46"/>
  <c r="M360" i="46"/>
  <c r="L360" i="46"/>
  <c r="K360" i="46"/>
  <c r="J360" i="46"/>
  <c r="I360" i="46"/>
  <c r="H360" i="46"/>
  <c r="G360" i="46"/>
  <c r="C360" i="46"/>
  <c r="A360" i="46" s="1"/>
  <c r="B360" i="46"/>
  <c r="AT359" i="46"/>
  <c r="AS359" i="46"/>
  <c r="AR359" i="46"/>
  <c r="AQ359" i="46"/>
  <c r="AP359" i="46"/>
  <c r="AO359" i="46"/>
  <c r="AN359" i="46"/>
  <c r="AL359" i="46"/>
  <c r="AK359" i="46"/>
  <c r="AJ359" i="46"/>
  <c r="AI359" i="46"/>
  <c r="AH359" i="46"/>
  <c r="AG359" i="46"/>
  <c r="AF359" i="46"/>
  <c r="AE359" i="46"/>
  <c r="AA359" i="46"/>
  <c r="Z359" i="46"/>
  <c r="Y359" i="46"/>
  <c r="W359" i="46"/>
  <c r="V359" i="46"/>
  <c r="U359" i="46"/>
  <c r="T359" i="46"/>
  <c r="S359" i="46"/>
  <c r="Q359" i="46"/>
  <c r="P359" i="46"/>
  <c r="N359" i="46"/>
  <c r="M359" i="46"/>
  <c r="L359" i="46"/>
  <c r="K359" i="46"/>
  <c r="J359" i="46"/>
  <c r="I359" i="46"/>
  <c r="H359" i="46"/>
  <c r="G359" i="46"/>
  <c r="C359" i="46"/>
  <c r="B359" i="46"/>
  <c r="A359" i="46"/>
  <c r="AT358" i="46"/>
  <c r="AS358" i="46"/>
  <c r="AR358" i="46"/>
  <c r="AQ358" i="46"/>
  <c r="AP358" i="46"/>
  <c r="AO358" i="46"/>
  <c r="AN358" i="46"/>
  <c r="AL358" i="46"/>
  <c r="AK358" i="46"/>
  <c r="AJ358" i="46"/>
  <c r="AI358" i="46"/>
  <c r="AH358" i="46"/>
  <c r="AG358" i="46"/>
  <c r="AF358" i="46"/>
  <c r="AE358" i="46"/>
  <c r="AA358" i="46"/>
  <c r="Z358" i="46"/>
  <c r="Y358" i="46"/>
  <c r="W358" i="46"/>
  <c r="V358" i="46"/>
  <c r="U358" i="46"/>
  <c r="T358" i="46"/>
  <c r="S358" i="46"/>
  <c r="Q358" i="46"/>
  <c r="P358" i="46"/>
  <c r="N358" i="46"/>
  <c r="M358" i="46"/>
  <c r="L358" i="46"/>
  <c r="K358" i="46"/>
  <c r="J358" i="46"/>
  <c r="I358" i="46"/>
  <c r="H358" i="46"/>
  <c r="G358" i="46"/>
  <c r="C358" i="46"/>
  <c r="B358" i="46"/>
  <c r="A358" i="46"/>
  <c r="AT357" i="46"/>
  <c r="AS357" i="46"/>
  <c r="AR357" i="46"/>
  <c r="AQ357" i="46"/>
  <c r="AP357" i="46"/>
  <c r="AO357" i="46"/>
  <c r="AN357" i="46"/>
  <c r="AL357" i="46"/>
  <c r="AK357" i="46"/>
  <c r="AJ357" i="46"/>
  <c r="AI357" i="46"/>
  <c r="AH357" i="46"/>
  <c r="AG357" i="46"/>
  <c r="AF357" i="46"/>
  <c r="AE357" i="46"/>
  <c r="AA357" i="46"/>
  <c r="Z357" i="46"/>
  <c r="Y357" i="46"/>
  <c r="W357" i="46"/>
  <c r="V357" i="46"/>
  <c r="U357" i="46"/>
  <c r="T357" i="46"/>
  <c r="S357" i="46"/>
  <c r="Q357" i="46"/>
  <c r="P357" i="46"/>
  <c r="N357" i="46"/>
  <c r="M357" i="46"/>
  <c r="L357" i="46"/>
  <c r="K357" i="46"/>
  <c r="J357" i="46"/>
  <c r="I357" i="46"/>
  <c r="H357" i="46"/>
  <c r="G357" i="46"/>
  <c r="C357" i="46"/>
  <c r="B357" i="46"/>
  <c r="A357" i="46"/>
  <c r="AT356" i="46"/>
  <c r="AS356" i="46"/>
  <c r="AR356" i="46"/>
  <c r="AQ356" i="46"/>
  <c r="AP356" i="46"/>
  <c r="AO356" i="46"/>
  <c r="AN356" i="46"/>
  <c r="AL356" i="46"/>
  <c r="AK356" i="46"/>
  <c r="AJ356" i="46"/>
  <c r="AI356" i="46"/>
  <c r="AH356" i="46"/>
  <c r="AG356" i="46"/>
  <c r="AF356" i="46"/>
  <c r="AE356" i="46"/>
  <c r="AA356" i="46"/>
  <c r="Z356" i="46"/>
  <c r="Y356" i="46"/>
  <c r="W356" i="46"/>
  <c r="V356" i="46"/>
  <c r="U356" i="46"/>
  <c r="T356" i="46"/>
  <c r="S356" i="46"/>
  <c r="Q356" i="46"/>
  <c r="P356" i="46"/>
  <c r="N356" i="46"/>
  <c r="M356" i="46"/>
  <c r="L356" i="46"/>
  <c r="K356" i="46"/>
  <c r="J356" i="46"/>
  <c r="I356" i="46"/>
  <c r="H356" i="46"/>
  <c r="G356" i="46"/>
  <c r="C356" i="46"/>
  <c r="A356" i="46" s="1"/>
  <c r="B356" i="46"/>
  <c r="AT355" i="46"/>
  <c r="AS355" i="46"/>
  <c r="AR355" i="46"/>
  <c r="AQ355" i="46"/>
  <c r="AP355" i="46"/>
  <c r="AO355" i="46"/>
  <c r="AN355" i="46"/>
  <c r="AL355" i="46"/>
  <c r="AK355" i="46"/>
  <c r="AJ355" i="46"/>
  <c r="AI355" i="46"/>
  <c r="AH355" i="46"/>
  <c r="AG355" i="46"/>
  <c r="AF355" i="46"/>
  <c r="AE355" i="46"/>
  <c r="AA355" i="46"/>
  <c r="Z355" i="46"/>
  <c r="Y355" i="46"/>
  <c r="W355" i="46"/>
  <c r="V355" i="46"/>
  <c r="U355" i="46"/>
  <c r="T355" i="46"/>
  <c r="S355" i="46"/>
  <c r="Q355" i="46"/>
  <c r="P355" i="46"/>
  <c r="N355" i="46"/>
  <c r="M355" i="46"/>
  <c r="L355" i="46"/>
  <c r="K355" i="46"/>
  <c r="J355" i="46"/>
  <c r="I355" i="46"/>
  <c r="H355" i="46"/>
  <c r="G355" i="46"/>
  <c r="C355" i="46"/>
  <c r="B355" i="46"/>
  <c r="A355" i="46"/>
  <c r="AT354" i="46"/>
  <c r="AS354" i="46"/>
  <c r="AR354" i="46"/>
  <c r="AQ354" i="46"/>
  <c r="AP354" i="46"/>
  <c r="AO354" i="46"/>
  <c r="AN354" i="46"/>
  <c r="AL354" i="46"/>
  <c r="AK354" i="46"/>
  <c r="AJ354" i="46"/>
  <c r="AI354" i="46"/>
  <c r="AH354" i="46"/>
  <c r="AG354" i="46"/>
  <c r="AF354" i="46"/>
  <c r="AE354" i="46"/>
  <c r="AA354" i="46"/>
  <c r="Z354" i="46"/>
  <c r="Y354" i="46"/>
  <c r="W354" i="46"/>
  <c r="V354" i="46"/>
  <c r="U354" i="46"/>
  <c r="T354" i="46"/>
  <c r="S354" i="46"/>
  <c r="Q354" i="46"/>
  <c r="P354" i="46"/>
  <c r="N354" i="46"/>
  <c r="M354" i="46"/>
  <c r="L354" i="46"/>
  <c r="K354" i="46"/>
  <c r="J354" i="46"/>
  <c r="I354" i="46"/>
  <c r="H354" i="46"/>
  <c r="G354" i="46"/>
  <c r="C354" i="46"/>
  <c r="B354" i="46"/>
  <c r="A354" i="46"/>
  <c r="AT353" i="46"/>
  <c r="AS353" i="46"/>
  <c r="AR353" i="46"/>
  <c r="AQ353" i="46"/>
  <c r="AP353" i="46"/>
  <c r="AO353" i="46"/>
  <c r="AN353" i="46"/>
  <c r="AL353" i="46"/>
  <c r="AK353" i="46"/>
  <c r="AJ353" i="46"/>
  <c r="AI353" i="46"/>
  <c r="AH353" i="46"/>
  <c r="AG353" i="46"/>
  <c r="AF353" i="46"/>
  <c r="AE353" i="46"/>
  <c r="AA353" i="46"/>
  <c r="Z353" i="46"/>
  <c r="Y353" i="46"/>
  <c r="W353" i="46"/>
  <c r="V353" i="46"/>
  <c r="U353" i="46"/>
  <c r="T353" i="46"/>
  <c r="S353" i="46"/>
  <c r="Q353" i="46"/>
  <c r="P353" i="46"/>
  <c r="O353" i="46"/>
  <c r="N353" i="46"/>
  <c r="M353" i="46"/>
  <c r="L353" i="46"/>
  <c r="K353" i="46"/>
  <c r="J353" i="46"/>
  <c r="I353" i="46"/>
  <c r="H353" i="46"/>
  <c r="G353" i="46"/>
  <c r="C353" i="46"/>
  <c r="A353" i="46" s="1"/>
  <c r="B353" i="46"/>
  <c r="AT352" i="46"/>
  <c r="AS352" i="46"/>
  <c r="AR352" i="46"/>
  <c r="AQ352" i="46"/>
  <c r="AP352" i="46"/>
  <c r="AO352" i="46"/>
  <c r="AN352" i="46"/>
  <c r="AL352" i="46"/>
  <c r="AK352" i="46"/>
  <c r="AJ352" i="46"/>
  <c r="AI352" i="46"/>
  <c r="AH352" i="46"/>
  <c r="AG352" i="46"/>
  <c r="AF352" i="46"/>
  <c r="AE352" i="46"/>
  <c r="AA352" i="46"/>
  <c r="Z352" i="46"/>
  <c r="Y352" i="46"/>
  <c r="W352" i="46"/>
  <c r="V352" i="46"/>
  <c r="U352" i="46"/>
  <c r="T352" i="46"/>
  <c r="S352" i="46"/>
  <c r="Q352" i="46"/>
  <c r="P352" i="46"/>
  <c r="N352" i="46"/>
  <c r="M352" i="46"/>
  <c r="L352" i="46"/>
  <c r="K352" i="46"/>
  <c r="J352" i="46"/>
  <c r="I352" i="46"/>
  <c r="H352" i="46"/>
  <c r="G352" i="46"/>
  <c r="C352" i="46"/>
  <c r="A352" i="46" s="1"/>
  <c r="B352" i="46"/>
  <c r="AT351" i="46"/>
  <c r="AS351" i="46"/>
  <c r="AR351" i="46"/>
  <c r="AQ351" i="46"/>
  <c r="AP351" i="46"/>
  <c r="AO351" i="46"/>
  <c r="AN351" i="46"/>
  <c r="AL351" i="46"/>
  <c r="AK351" i="46"/>
  <c r="AJ351" i="46"/>
  <c r="AI351" i="46"/>
  <c r="AH351" i="46"/>
  <c r="AG351" i="46"/>
  <c r="AF351" i="46"/>
  <c r="AE351" i="46"/>
  <c r="AA351" i="46"/>
  <c r="Z351" i="46"/>
  <c r="Y351" i="46"/>
  <c r="W351" i="46"/>
  <c r="V351" i="46"/>
  <c r="U351" i="46"/>
  <c r="T351" i="46"/>
  <c r="S351" i="46"/>
  <c r="Q351" i="46"/>
  <c r="P351" i="46"/>
  <c r="O351" i="46"/>
  <c r="N351" i="46"/>
  <c r="M351" i="46"/>
  <c r="L351" i="46"/>
  <c r="K351" i="46"/>
  <c r="J351" i="46"/>
  <c r="I351" i="46"/>
  <c r="H351" i="46"/>
  <c r="G351" i="46"/>
  <c r="C351" i="46"/>
  <c r="A351" i="46" s="1"/>
  <c r="B351" i="46"/>
  <c r="AT350" i="46"/>
  <c r="AS350" i="46"/>
  <c r="AR350" i="46"/>
  <c r="AQ350" i="46"/>
  <c r="AP350" i="46"/>
  <c r="AO350" i="46"/>
  <c r="AN350" i="46"/>
  <c r="AL350" i="46"/>
  <c r="AK350" i="46"/>
  <c r="AJ350" i="46"/>
  <c r="AI350" i="46"/>
  <c r="AH350" i="46"/>
  <c r="AG350" i="46"/>
  <c r="AF350" i="46"/>
  <c r="AE350" i="46"/>
  <c r="AA350" i="46"/>
  <c r="Z350" i="46"/>
  <c r="Y350" i="46"/>
  <c r="W350" i="46"/>
  <c r="V350" i="46"/>
  <c r="U350" i="46"/>
  <c r="T350" i="46"/>
  <c r="S350" i="46"/>
  <c r="Q350" i="46"/>
  <c r="P350" i="46"/>
  <c r="O350" i="46"/>
  <c r="N350" i="46"/>
  <c r="M350" i="46"/>
  <c r="L350" i="46"/>
  <c r="K350" i="46"/>
  <c r="J350" i="46"/>
  <c r="I350" i="46"/>
  <c r="H350" i="46"/>
  <c r="G350" i="46"/>
  <c r="C350" i="46"/>
  <c r="A350" i="46" s="1"/>
  <c r="B350" i="46"/>
  <c r="AT349" i="46"/>
  <c r="AS349" i="46"/>
  <c r="AR349" i="46"/>
  <c r="AQ349" i="46"/>
  <c r="AP349" i="46"/>
  <c r="AO349" i="46"/>
  <c r="AN349" i="46"/>
  <c r="AL349" i="46"/>
  <c r="AK349" i="46"/>
  <c r="AJ349" i="46"/>
  <c r="AI349" i="46"/>
  <c r="AH349" i="46"/>
  <c r="AG349" i="46"/>
  <c r="AF349" i="46"/>
  <c r="AE349" i="46"/>
  <c r="AA349" i="46"/>
  <c r="Z349" i="46"/>
  <c r="Y349" i="46"/>
  <c r="W349" i="46"/>
  <c r="V349" i="46"/>
  <c r="U349" i="46"/>
  <c r="T349" i="46"/>
  <c r="S349" i="46"/>
  <c r="Q349" i="46"/>
  <c r="P349" i="46"/>
  <c r="O349" i="46"/>
  <c r="N349" i="46"/>
  <c r="M349" i="46"/>
  <c r="L349" i="46"/>
  <c r="K349" i="46"/>
  <c r="J349" i="46"/>
  <c r="I349" i="46"/>
  <c r="H349" i="46"/>
  <c r="G349" i="46"/>
  <c r="C349" i="46"/>
  <c r="A349" i="46" s="1"/>
  <c r="B349" i="46"/>
  <c r="AT348" i="46"/>
  <c r="AS348" i="46"/>
  <c r="AR348" i="46"/>
  <c r="AQ348" i="46"/>
  <c r="AP348" i="46"/>
  <c r="AO348" i="46"/>
  <c r="AN348" i="46"/>
  <c r="AL348" i="46"/>
  <c r="AK348" i="46"/>
  <c r="AJ348" i="46"/>
  <c r="AI348" i="46"/>
  <c r="AH348" i="46"/>
  <c r="AG348" i="46"/>
  <c r="AF348" i="46"/>
  <c r="AE348" i="46"/>
  <c r="AA348" i="46"/>
  <c r="Z348" i="46"/>
  <c r="Y348" i="46"/>
  <c r="W348" i="46"/>
  <c r="V348" i="46"/>
  <c r="U348" i="46"/>
  <c r="T348" i="46"/>
  <c r="S348" i="46"/>
  <c r="Q348" i="46"/>
  <c r="P348" i="46"/>
  <c r="O348" i="46"/>
  <c r="N348" i="46"/>
  <c r="M348" i="46"/>
  <c r="L348" i="46"/>
  <c r="K348" i="46"/>
  <c r="J348" i="46"/>
  <c r="I348" i="46"/>
  <c r="H348" i="46"/>
  <c r="G348" i="46"/>
  <c r="C348" i="46"/>
  <c r="A348" i="46" s="1"/>
  <c r="B348" i="46"/>
  <c r="AT347" i="46"/>
  <c r="AS347" i="46"/>
  <c r="AR347" i="46"/>
  <c r="AQ347" i="46"/>
  <c r="AP347" i="46"/>
  <c r="AO347" i="46"/>
  <c r="AN347" i="46"/>
  <c r="AL347" i="46"/>
  <c r="AK347" i="46"/>
  <c r="AJ347" i="46"/>
  <c r="AI347" i="46"/>
  <c r="AH347" i="46"/>
  <c r="AG347" i="46"/>
  <c r="AF347" i="46"/>
  <c r="AE347" i="46"/>
  <c r="AA347" i="46"/>
  <c r="Z347" i="46"/>
  <c r="Y347" i="46"/>
  <c r="W347" i="46"/>
  <c r="V347" i="46"/>
  <c r="U347" i="46"/>
  <c r="T347" i="46"/>
  <c r="S347" i="46"/>
  <c r="Q347" i="46"/>
  <c r="P347" i="46"/>
  <c r="O347" i="46"/>
  <c r="N347" i="46"/>
  <c r="M347" i="46"/>
  <c r="L347" i="46"/>
  <c r="K347" i="46"/>
  <c r="J347" i="46"/>
  <c r="I347" i="46"/>
  <c r="H347" i="46"/>
  <c r="G347" i="46"/>
  <c r="C347" i="46"/>
  <c r="A347" i="46" s="1"/>
  <c r="B347" i="46"/>
  <c r="AT346" i="46"/>
  <c r="AS346" i="46"/>
  <c r="AR346" i="46"/>
  <c r="AQ346" i="46"/>
  <c r="AP346" i="46"/>
  <c r="AO346" i="46"/>
  <c r="AN346" i="46"/>
  <c r="AL346" i="46"/>
  <c r="AK346" i="46"/>
  <c r="AJ346" i="46"/>
  <c r="AI346" i="46"/>
  <c r="AH346" i="46"/>
  <c r="AG346" i="46"/>
  <c r="AF346" i="46"/>
  <c r="AE346" i="46"/>
  <c r="AA346" i="46"/>
  <c r="Z346" i="46"/>
  <c r="Y346" i="46"/>
  <c r="W346" i="46"/>
  <c r="V346" i="46"/>
  <c r="U346" i="46"/>
  <c r="T346" i="46"/>
  <c r="S346" i="46"/>
  <c r="Q346" i="46"/>
  <c r="P346" i="46"/>
  <c r="O346" i="46"/>
  <c r="N346" i="46"/>
  <c r="M346" i="46"/>
  <c r="L346" i="46"/>
  <c r="K346" i="46"/>
  <c r="J346" i="46"/>
  <c r="I346" i="46"/>
  <c r="H346" i="46"/>
  <c r="G346" i="46"/>
  <c r="C346" i="46"/>
  <c r="A346" i="46" s="1"/>
  <c r="B346" i="46"/>
  <c r="AT345" i="46"/>
  <c r="AS345" i="46"/>
  <c r="AR345" i="46"/>
  <c r="AQ345" i="46"/>
  <c r="AP345" i="46"/>
  <c r="AO345" i="46"/>
  <c r="AN345" i="46"/>
  <c r="AL345" i="46"/>
  <c r="AK345" i="46"/>
  <c r="AJ345" i="46"/>
  <c r="AI345" i="46"/>
  <c r="AH345" i="46"/>
  <c r="AG345" i="46"/>
  <c r="AF345" i="46"/>
  <c r="AE345" i="46"/>
  <c r="AA345" i="46"/>
  <c r="Z345" i="46"/>
  <c r="Y345" i="46"/>
  <c r="W345" i="46"/>
  <c r="V345" i="46"/>
  <c r="U345" i="46"/>
  <c r="T345" i="46"/>
  <c r="S345" i="46"/>
  <c r="Q345" i="46"/>
  <c r="P345" i="46"/>
  <c r="O345" i="46"/>
  <c r="N345" i="46"/>
  <c r="M345" i="46"/>
  <c r="L345" i="46"/>
  <c r="K345" i="46"/>
  <c r="J345" i="46"/>
  <c r="I345" i="46"/>
  <c r="H345" i="46"/>
  <c r="G345" i="46"/>
  <c r="C345" i="46"/>
  <c r="A345" i="46" s="1"/>
  <c r="B345" i="46"/>
  <c r="AT344" i="46"/>
  <c r="AS344" i="46"/>
  <c r="AR344" i="46"/>
  <c r="AQ344" i="46"/>
  <c r="AP344" i="46"/>
  <c r="AO344" i="46"/>
  <c r="AN344" i="46"/>
  <c r="AL344" i="46"/>
  <c r="AK344" i="46"/>
  <c r="AJ344" i="46"/>
  <c r="AI344" i="46"/>
  <c r="AH344" i="46"/>
  <c r="AG344" i="46"/>
  <c r="AF344" i="46"/>
  <c r="AE344" i="46"/>
  <c r="AA344" i="46"/>
  <c r="Z344" i="46"/>
  <c r="Y344" i="46"/>
  <c r="W344" i="46"/>
  <c r="V344" i="46"/>
  <c r="U344" i="46"/>
  <c r="T344" i="46"/>
  <c r="S344" i="46"/>
  <c r="Q344" i="46"/>
  <c r="P344" i="46"/>
  <c r="O344" i="46"/>
  <c r="N344" i="46"/>
  <c r="M344" i="46"/>
  <c r="L344" i="46"/>
  <c r="K344" i="46"/>
  <c r="J344" i="46"/>
  <c r="I344" i="46"/>
  <c r="H344" i="46"/>
  <c r="G344" i="46"/>
  <c r="C344" i="46"/>
  <c r="A344" i="46" s="1"/>
  <c r="B344" i="46"/>
  <c r="AT343" i="46"/>
  <c r="AS343" i="46"/>
  <c r="AR343" i="46"/>
  <c r="AQ343" i="46"/>
  <c r="AP343" i="46"/>
  <c r="AO343" i="46"/>
  <c r="AN343" i="46"/>
  <c r="AL343" i="46"/>
  <c r="AK343" i="46"/>
  <c r="AJ343" i="46"/>
  <c r="AI343" i="46"/>
  <c r="AH343" i="46"/>
  <c r="AG343" i="46"/>
  <c r="AF343" i="46"/>
  <c r="AE343" i="46"/>
  <c r="AA343" i="46"/>
  <c r="Z343" i="46"/>
  <c r="Y343" i="46"/>
  <c r="W343" i="46"/>
  <c r="V343" i="46"/>
  <c r="U343" i="46"/>
  <c r="T343" i="46"/>
  <c r="S343" i="46"/>
  <c r="Q343" i="46"/>
  <c r="P343" i="46"/>
  <c r="N343" i="46"/>
  <c r="M343" i="46"/>
  <c r="L343" i="46"/>
  <c r="K343" i="46"/>
  <c r="J343" i="46"/>
  <c r="I343" i="46"/>
  <c r="H343" i="46"/>
  <c r="G343" i="46"/>
  <c r="C343" i="46"/>
  <c r="B343" i="46"/>
  <c r="A343" i="46"/>
  <c r="AT342" i="46"/>
  <c r="AS342" i="46"/>
  <c r="AR342" i="46"/>
  <c r="AQ342" i="46"/>
  <c r="AP342" i="46"/>
  <c r="AO342" i="46"/>
  <c r="AN342" i="46"/>
  <c r="AL342" i="46"/>
  <c r="AK342" i="46"/>
  <c r="AJ342" i="46"/>
  <c r="AI342" i="46"/>
  <c r="AH342" i="46"/>
  <c r="AG342" i="46"/>
  <c r="AF342" i="46"/>
  <c r="AE342" i="46"/>
  <c r="AA342" i="46"/>
  <c r="Z342" i="46"/>
  <c r="Y342" i="46"/>
  <c r="W342" i="46"/>
  <c r="V342" i="46"/>
  <c r="U342" i="46"/>
  <c r="T342" i="46"/>
  <c r="S342" i="46"/>
  <c r="Q342" i="46"/>
  <c r="P342" i="46"/>
  <c r="N342" i="46"/>
  <c r="M342" i="46"/>
  <c r="L342" i="46"/>
  <c r="K342" i="46"/>
  <c r="J342" i="46"/>
  <c r="I342" i="46"/>
  <c r="H342" i="46"/>
  <c r="G342" i="46"/>
  <c r="C342" i="46"/>
  <c r="A342" i="46" s="1"/>
  <c r="B342" i="46"/>
  <c r="AT341" i="46"/>
  <c r="AS341" i="46"/>
  <c r="AR341" i="46"/>
  <c r="AQ341" i="46"/>
  <c r="AP341" i="46"/>
  <c r="AO341" i="46"/>
  <c r="AN341" i="46"/>
  <c r="AL341" i="46"/>
  <c r="AK341" i="46"/>
  <c r="AJ341" i="46"/>
  <c r="AI341" i="46"/>
  <c r="AH341" i="46"/>
  <c r="AG341" i="46"/>
  <c r="AF341" i="46"/>
  <c r="AE341" i="46"/>
  <c r="AA341" i="46"/>
  <c r="Z341" i="46"/>
  <c r="Y341" i="46"/>
  <c r="W341" i="46"/>
  <c r="V341" i="46"/>
  <c r="U341" i="46"/>
  <c r="T341" i="46"/>
  <c r="S341" i="46"/>
  <c r="Q341" i="46"/>
  <c r="P341" i="46"/>
  <c r="N341" i="46"/>
  <c r="M341" i="46"/>
  <c r="L341" i="46"/>
  <c r="K341" i="46"/>
  <c r="J341" i="46"/>
  <c r="I341" i="46"/>
  <c r="H341" i="46"/>
  <c r="G341" i="46"/>
  <c r="C341" i="46"/>
  <c r="A341" i="46" s="1"/>
  <c r="B341" i="46"/>
  <c r="AT340" i="46"/>
  <c r="AS340" i="46"/>
  <c r="AR340" i="46"/>
  <c r="AQ340" i="46"/>
  <c r="AP340" i="46"/>
  <c r="AO340" i="46"/>
  <c r="AN340" i="46"/>
  <c r="AL340" i="46"/>
  <c r="AK340" i="46"/>
  <c r="AJ340" i="46"/>
  <c r="AI340" i="46"/>
  <c r="AH340" i="46"/>
  <c r="AG340" i="46"/>
  <c r="AF340" i="46"/>
  <c r="AE340" i="46"/>
  <c r="AA340" i="46"/>
  <c r="Z340" i="46"/>
  <c r="Y340" i="46"/>
  <c r="W340" i="46"/>
  <c r="V340" i="46"/>
  <c r="U340" i="46"/>
  <c r="T340" i="46"/>
  <c r="S340" i="46"/>
  <c r="Q340" i="46"/>
  <c r="P340" i="46"/>
  <c r="N340" i="46"/>
  <c r="M340" i="46"/>
  <c r="L340" i="46"/>
  <c r="K340" i="46"/>
  <c r="J340" i="46"/>
  <c r="I340" i="46"/>
  <c r="H340" i="46"/>
  <c r="G340" i="46"/>
  <c r="C340" i="46"/>
  <c r="A340" i="46" s="1"/>
  <c r="B340" i="46"/>
  <c r="AT339" i="46"/>
  <c r="AS339" i="46"/>
  <c r="AR339" i="46"/>
  <c r="AQ339" i="46"/>
  <c r="AP339" i="46"/>
  <c r="AO339" i="46"/>
  <c r="AN339" i="46"/>
  <c r="AL339" i="46"/>
  <c r="AK339" i="46"/>
  <c r="AJ339" i="46"/>
  <c r="AI339" i="46"/>
  <c r="AH339" i="46"/>
  <c r="AG339" i="46"/>
  <c r="AF339" i="46"/>
  <c r="AE339" i="46"/>
  <c r="AA339" i="46"/>
  <c r="Z339" i="46"/>
  <c r="Y339" i="46"/>
  <c r="W339" i="46"/>
  <c r="V339" i="46"/>
  <c r="U339" i="46"/>
  <c r="T339" i="46"/>
  <c r="S339" i="46"/>
  <c r="Q339" i="46"/>
  <c r="P339" i="46"/>
  <c r="N339" i="46"/>
  <c r="M339" i="46"/>
  <c r="L339" i="46"/>
  <c r="K339" i="46"/>
  <c r="J339" i="46"/>
  <c r="I339" i="46"/>
  <c r="H339" i="46"/>
  <c r="G339" i="46"/>
  <c r="C339" i="46"/>
  <c r="B339" i="46"/>
  <c r="A339" i="46"/>
  <c r="AT338" i="46"/>
  <c r="AS338" i="46"/>
  <c r="AR338" i="46"/>
  <c r="AQ338" i="46"/>
  <c r="AP338" i="46"/>
  <c r="AO338" i="46"/>
  <c r="AN338" i="46"/>
  <c r="AL338" i="46"/>
  <c r="AK338" i="46"/>
  <c r="AJ338" i="46"/>
  <c r="AI338" i="46"/>
  <c r="AH338" i="46"/>
  <c r="AG338" i="46"/>
  <c r="AF338" i="46"/>
  <c r="AE338" i="46"/>
  <c r="AA338" i="46"/>
  <c r="Z338" i="46"/>
  <c r="Y338" i="46"/>
  <c r="W338" i="46"/>
  <c r="V338" i="46"/>
  <c r="U338" i="46"/>
  <c r="T338" i="46"/>
  <c r="S338" i="46"/>
  <c r="Q338" i="46"/>
  <c r="P338" i="46"/>
  <c r="O338" i="46"/>
  <c r="N338" i="46"/>
  <c r="M338" i="46"/>
  <c r="L338" i="46"/>
  <c r="K338" i="46"/>
  <c r="J338" i="46"/>
  <c r="I338" i="46"/>
  <c r="H338" i="46"/>
  <c r="G338" i="46"/>
  <c r="C338" i="46"/>
  <c r="B338" i="46"/>
  <c r="A338" i="46"/>
  <c r="AT337" i="46"/>
  <c r="AS337" i="46"/>
  <c r="AR337" i="46"/>
  <c r="AQ337" i="46"/>
  <c r="AP337" i="46"/>
  <c r="AO337" i="46"/>
  <c r="AN337" i="46"/>
  <c r="AL337" i="46"/>
  <c r="AK337" i="46"/>
  <c r="AJ337" i="46"/>
  <c r="AI337" i="46"/>
  <c r="AH337" i="46"/>
  <c r="AG337" i="46"/>
  <c r="AF337" i="46"/>
  <c r="AE337" i="46"/>
  <c r="AA337" i="46"/>
  <c r="Z337" i="46"/>
  <c r="Y337" i="46"/>
  <c r="W337" i="46"/>
  <c r="V337" i="46"/>
  <c r="U337" i="46"/>
  <c r="T337" i="46"/>
  <c r="S337" i="46"/>
  <c r="Q337" i="46"/>
  <c r="P337" i="46"/>
  <c r="N337" i="46"/>
  <c r="M337" i="46"/>
  <c r="L337" i="46"/>
  <c r="K337" i="46"/>
  <c r="J337" i="46"/>
  <c r="I337" i="46"/>
  <c r="H337" i="46"/>
  <c r="G337" i="46"/>
  <c r="C337" i="46"/>
  <c r="A337" i="46" s="1"/>
  <c r="B337" i="46"/>
  <c r="AT336" i="46"/>
  <c r="AS336" i="46"/>
  <c r="AR336" i="46"/>
  <c r="AQ336" i="46"/>
  <c r="AP336" i="46"/>
  <c r="AO336" i="46"/>
  <c r="AN336" i="46"/>
  <c r="AL336" i="46"/>
  <c r="AK336" i="46"/>
  <c r="AJ336" i="46"/>
  <c r="AI336" i="46"/>
  <c r="AH336" i="46"/>
  <c r="AG336" i="46"/>
  <c r="AF336" i="46"/>
  <c r="AE336" i="46"/>
  <c r="AA336" i="46"/>
  <c r="Z336" i="46"/>
  <c r="Y336" i="46"/>
  <c r="W336" i="46"/>
  <c r="V336" i="46"/>
  <c r="U336" i="46"/>
  <c r="T336" i="46"/>
  <c r="S336" i="46"/>
  <c r="Q336" i="46"/>
  <c r="P336" i="46"/>
  <c r="N336" i="46"/>
  <c r="M336" i="46"/>
  <c r="L336" i="46"/>
  <c r="K336" i="46"/>
  <c r="J336" i="46"/>
  <c r="I336" i="46"/>
  <c r="H336" i="46"/>
  <c r="G336" i="46"/>
  <c r="C336" i="46"/>
  <c r="B336" i="46"/>
  <c r="A336" i="46"/>
  <c r="AT335" i="46"/>
  <c r="AS335" i="46"/>
  <c r="AR335" i="46"/>
  <c r="AQ335" i="46"/>
  <c r="AP335" i="46"/>
  <c r="AO335" i="46"/>
  <c r="AN335" i="46"/>
  <c r="AL335" i="46"/>
  <c r="AK335" i="46"/>
  <c r="AJ335" i="46"/>
  <c r="AI335" i="46"/>
  <c r="AH335" i="46"/>
  <c r="AG335" i="46"/>
  <c r="AF335" i="46"/>
  <c r="AE335" i="46"/>
  <c r="AA335" i="46"/>
  <c r="Z335" i="46"/>
  <c r="Y335" i="46"/>
  <c r="W335" i="46"/>
  <c r="V335" i="46"/>
  <c r="U335" i="46"/>
  <c r="T335" i="46"/>
  <c r="S335" i="46"/>
  <c r="Q335" i="46"/>
  <c r="P335" i="46"/>
  <c r="N335" i="46"/>
  <c r="M335" i="46"/>
  <c r="L335" i="46"/>
  <c r="K335" i="46"/>
  <c r="J335" i="46"/>
  <c r="I335" i="46"/>
  <c r="H335" i="46"/>
  <c r="G335" i="46"/>
  <c r="C335" i="46"/>
  <c r="B335" i="46"/>
  <c r="A335" i="46"/>
  <c r="AT334" i="46"/>
  <c r="AS334" i="46"/>
  <c r="AR334" i="46"/>
  <c r="AQ334" i="46"/>
  <c r="AP334" i="46"/>
  <c r="AO334" i="46"/>
  <c r="AN334" i="46"/>
  <c r="AL334" i="46"/>
  <c r="AK334" i="46"/>
  <c r="AJ334" i="46"/>
  <c r="AI334" i="46"/>
  <c r="AH334" i="46"/>
  <c r="AG334" i="46"/>
  <c r="AF334" i="46"/>
  <c r="AE334" i="46"/>
  <c r="AA334" i="46"/>
  <c r="Z334" i="46"/>
  <c r="Y334" i="46"/>
  <c r="W334" i="46"/>
  <c r="V334" i="46"/>
  <c r="U334" i="46"/>
  <c r="T334" i="46"/>
  <c r="S334" i="46"/>
  <c r="Q334" i="46"/>
  <c r="P334" i="46"/>
  <c r="N334" i="46"/>
  <c r="M334" i="46"/>
  <c r="L334" i="46"/>
  <c r="K334" i="46"/>
  <c r="J334" i="46"/>
  <c r="I334" i="46"/>
  <c r="H334" i="46"/>
  <c r="G334" i="46"/>
  <c r="C334" i="46"/>
  <c r="A334" i="46" s="1"/>
  <c r="B334" i="46"/>
  <c r="AT333" i="46"/>
  <c r="AS333" i="46"/>
  <c r="AR333" i="46"/>
  <c r="AQ333" i="46"/>
  <c r="AP333" i="46"/>
  <c r="AO333" i="46"/>
  <c r="AN333" i="46"/>
  <c r="AL333" i="46"/>
  <c r="AK333" i="46"/>
  <c r="AJ333" i="46"/>
  <c r="AI333" i="46"/>
  <c r="AH333" i="46"/>
  <c r="AG333" i="46"/>
  <c r="AF333" i="46"/>
  <c r="AE333" i="46"/>
  <c r="AA333" i="46"/>
  <c r="Z333" i="46"/>
  <c r="Y333" i="46"/>
  <c r="W333" i="46"/>
  <c r="V333" i="46"/>
  <c r="U333" i="46"/>
  <c r="T333" i="46"/>
  <c r="S333" i="46"/>
  <c r="Q333" i="46"/>
  <c r="P333" i="46"/>
  <c r="N333" i="46"/>
  <c r="M333" i="46"/>
  <c r="L333" i="46"/>
  <c r="K333" i="46"/>
  <c r="J333" i="46"/>
  <c r="I333" i="46"/>
  <c r="H333" i="46"/>
  <c r="G333" i="46"/>
  <c r="C333" i="46"/>
  <c r="A333" i="46" s="1"/>
  <c r="B333" i="46"/>
  <c r="AT332" i="46"/>
  <c r="AS332" i="46"/>
  <c r="AR332" i="46"/>
  <c r="AQ332" i="46"/>
  <c r="AP332" i="46"/>
  <c r="AO332" i="46"/>
  <c r="AN332" i="46"/>
  <c r="AL332" i="46"/>
  <c r="AK332" i="46"/>
  <c r="AJ332" i="46"/>
  <c r="AI332" i="46"/>
  <c r="AH332" i="46"/>
  <c r="AG332" i="46"/>
  <c r="AF332" i="46"/>
  <c r="AE332" i="46"/>
  <c r="AA332" i="46"/>
  <c r="Z332" i="46"/>
  <c r="Y332" i="46"/>
  <c r="W332" i="46"/>
  <c r="V332" i="46"/>
  <c r="U332" i="46"/>
  <c r="T332" i="46"/>
  <c r="S332" i="46"/>
  <c r="Q332" i="46"/>
  <c r="P332" i="46"/>
  <c r="N332" i="46"/>
  <c r="M332" i="46"/>
  <c r="L332" i="46"/>
  <c r="K332" i="46"/>
  <c r="J332" i="46"/>
  <c r="I332" i="46"/>
  <c r="H332" i="46"/>
  <c r="G332" i="46"/>
  <c r="C332" i="46"/>
  <c r="A332" i="46" s="1"/>
  <c r="B332" i="46"/>
  <c r="AT331" i="46"/>
  <c r="AS331" i="46"/>
  <c r="AR331" i="46"/>
  <c r="AQ331" i="46"/>
  <c r="AP331" i="46"/>
  <c r="AO331" i="46"/>
  <c r="AN331" i="46"/>
  <c r="AL331" i="46"/>
  <c r="AK331" i="46"/>
  <c r="AJ331" i="46"/>
  <c r="AI331" i="46"/>
  <c r="AH331" i="46"/>
  <c r="AG331" i="46"/>
  <c r="AF331" i="46"/>
  <c r="AE331" i="46"/>
  <c r="AA331" i="46"/>
  <c r="Z331" i="46"/>
  <c r="Y331" i="46"/>
  <c r="W331" i="46"/>
  <c r="V331" i="46"/>
  <c r="U331" i="46"/>
  <c r="T331" i="46"/>
  <c r="S331" i="46"/>
  <c r="Q331" i="46"/>
  <c r="P331" i="46"/>
  <c r="N331" i="46"/>
  <c r="M331" i="46"/>
  <c r="L331" i="46"/>
  <c r="K331" i="46"/>
  <c r="J331" i="46"/>
  <c r="I331" i="46"/>
  <c r="H331" i="46"/>
  <c r="G331" i="46"/>
  <c r="C331" i="46"/>
  <c r="B331" i="46"/>
  <c r="A331" i="46"/>
  <c r="AT330" i="46"/>
  <c r="AS330" i="46"/>
  <c r="AR330" i="46"/>
  <c r="AQ330" i="46"/>
  <c r="AP330" i="46"/>
  <c r="AO330" i="46"/>
  <c r="AN330" i="46"/>
  <c r="AL330" i="46"/>
  <c r="AK330" i="46"/>
  <c r="AJ330" i="46"/>
  <c r="AI330" i="46"/>
  <c r="AH330" i="46"/>
  <c r="AG330" i="46"/>
  <c r="AF330" i="46"/>
  <c r="AE330" i="46"/>
  <c r="AA330" i="46"/>
  <c r="Z330" i="46"/>
  <c r="Y330" i="46"/>
  <c r="W330" i="46"/>
  <c r="V330" i="46"/>
  <c r="U330" i="46"/>
  <c r="T330" i="46"/>
  <c r="S330" i="46"/>
  <c r="Q330" i="46"/>
  <c r="P330" i="46"/>
  <c r="O330" i="46"/>
  <c r="N330" i="46"/>
  <c r="M330" i="46"/>
  <c r="L330" i="46"/>
  <c r="K330" i="46"/>
  <c r="J330" i="46"/>
  <c r="I330" i="46"/>
  <c r="H330" i="46"/>
  <c r="G330" i="46"/>
  <c r="C330" i="46"/>
  <c r="A330" i="46" s="1"/>
  <c r="B330" i="46"/>
  <c r="AT329" i="46"/>
  <c r="AS329" i="46"/>
  <c r="AR329" i="46"/>
  <c r="AQ329" i="46"/>
  <c r="AP329" i="46"/>
  <c r="AO329" i="46"/>
  <c r="AN329" i="46"/>
  <c r="AL329" i="46"/>
  <c r="AK329" i="46"/>
  <c r="AJ329" i="46"/>
  <c r="AI329" i="46"/>
  <c r="AH329" i="46"/>
  <c r="AG329" i="46"/>
  <c r="AF329" i="46"/>
  <c r="AE329" i="46"/>
  <c r="AA329" i="46"/>
  <c r="Z329" i="46"/>
  <c r="Y329" i="46"/>
  <c r="W329" i="46"/>
  <c r="V329" i="46"/>
  <c r="U329" i="46"/>
  <c r="T329" i="46"/>
  <c r="S329" i="46"/>
  <c r="Q329" i="46"/>
  <c r="P329" i="46"/>
  <c r="N329" i="46"/>
  <c r="M329" i="46"/>
  <c r="L329" i="46"/>
  <c r="K329" i="46"/>
  <c r="J329" i="46"/>
  <c r="I329" i="46"/>
  <c r="H329" i="46"/>
  <c r="G329" i="46"/>
  <c r="C329" i="46"/>
  <c r="A329" i="46" s="1"/>
  <c r="B329" i="46"/>
  <c r="AT328" i="46"/>
  <c r="AS328" i="46"/>
  <c r="AR328" i="46"/>
  <c r="AQ328" i="46"/>
  <c r="AP328" i="46"/>
  <c r="AO328" i="46"/>
  <c r="AN328" i="46"/>
  <c r="AL328" i="46"/>
  <c r="AK328" i="46"/>
  <c r="AJ328" i="46"/>
  <c r="AI328" i="46"/>
  <c r="AH328" i="46"/>
  <c r="AG328" i="46"/>
  <c r="AF328" i="46"/>
  <c r="AE328" i="46"/>
  <c r="AA328" i="46"/>
  <c r="Z328" i="46"/>
  <c r="Y328" i="46"/>
  <c r="W328" i="46"/>
  <c r="V328" i="46"/>
  <c r="U328" i="46"/>
  <c r="T328" i="46"/>
  <c r="S328" i="46"/>
  <c r="Q328" i="46"/>
  <c r="P328" i="46"/>
  <c r="O328" i="46"/>
  <c r="N328" i="46"/>
  <c r="M328" i="46"/>
  <c r="L328" i="46"/>
  <c r="K328" i="46"/>
  <c r="J328" i="46"/>
  <c r="I328" i="46"/>
  <c r="H328" i="46"/>
  <c r="G328" i="46"/>
  <c r="C328" i="46"/>
  <c r="A328" i="46" s="1"/>
  <c r="B328" i="46"/>
  <c r="AT327" i="46"/>
  <c r="AS327" i="46"/>
  <c r="AR327" i="46"/>
  <c r="AQ327" i="46"/>
  <c r="AP327" i="46"/>
  <c r="AO327" i="46"/>
  <c r="AN327" i="46"/>
  <c r="AL327" i="46"/>
  <c r="AK327" i="46"/>
  <c r="AJ327" i="46"/>
  <c r="AI327" i="46"/>
  <c r="AH327" i="46"/>
  <c r="AG327" i="46"/>
  <c r="AF327" i="46"/>
  <c r="AE327" i="46"/>
  <c r="AA327" i="46"/>
  <c r="Z327" i="46"/>
  <c r="Y327" i="46"/>
  <c r="W327" i="46"/>
  <c r="V327" i="46"/>
  <c r="U327" i="46"/>
  <c r="T327" i="46"/>
  <c r="S327" i="46"/>
  <c r="Q327" i="46"/>
  <c r="P327" i="46"/>
  <c r="N327" i="46"/>
  <c r="M327" i="46"/>
  <c r="L327" i="46"/>
  <c r="K327" i="46"/>
  <c r="J327" i="46"/>
  <c r="I327" i="46"/>
  <c r="H327" i="46"/>
  <c r="G327" i="46"/>
  <c r="C327" i="46"/>
  <c r="B327" i="46"/>
  <c r="A327" i="46"/>
  <c r="AT326" i="46"/>
  <c r="AS326" i="46"/>
  <c r="AR326" i="46"/>
  <c r="AQ326" i="46"/>
  <c r="AP326" i="46"/>
  <c r="AO326" i="46"/>
  <c r="AN326" i="46"/>
  <c r="AL326" i="46"/>
  <c r="AK326" i="46"/>
  <c r="AJ326" i="46"/>
  <c r="AI326" i="46"/>
  <c r="AH326" i="46"/>
  <c r="AG326" i="46"/>
  <c r="AF326" i="46"/>
  <c r="AE326" i="46"/>
  <c r="AA326" i="46"/>
  <c r="Z326" i="46"/>
  <c r="Y326" i="46"/>
  <c r="W326" i="46"/>
  <c r="V326" i="46"/>
  <c r="U326" i="46"/>
  <c r="T326" i="46"/>
  <c r="S326" i="46"/>
  <c r="Q326" i="46"/>
  <c r="P326" i="46"/>
  <c r="N326" i="46"/>
  <c r="M326" i="46"/>
  <c r="L326" i="46"/>
  <c r="K326" i="46"/>
  <c r="J326" i="46"/>
  <c r="I326" i="46"/>
  <c r="H326" i="46"/>
  <c r="G326" i="46"/>
  <c r="C326" i="46"/>
  <c r="B326" i="46"/>
  <c r="A326" i="46"/>
  <c r="AT325" i="46"/>
  <c r="AS325" i="46"/>
  <c r="AR325" i="46"/>
  <c r="AQ325" i="46"/>
  <c r="AP325" i="46"/>
  <c r="AO325" i="46"/>
  <c r="AN325" i="46"/>
  <c r="AL325" i="46"/>
  <c r="AK325" i="46"/>
  <c r="AJ325" i="46"/>
  <c r="AI325" i="46"/>
  <c r="AH325" i="46"/>
  <c r="AG325" i="46"/>
  <c r="AF325" i="46"/>
  <c r="AE325" i="46"/>
  <c r="AA325" i="46"/>
  <c r="Z325" i="46"/>
  <c r="Y325" i="46"/>
  <c r="W325" i="46"/>
  <c r="V325" i="46"/>
  <c r="U325" i="46"/>
  <c r="T325" i="46"/>
  <c r="S325" i="46"/>
  <c r="Q325" i="46"/>
  <c r="P325" i="46"/>
  <c r="N325" i="46"/>
  <c r="M325" i="46"/>
  <c r="L325" i="46"/>
  <c r="K325" i="46"/>
  <c r="J325" i="46"/>
  <c r="I325" i="46"/>
  <c r="H325" i="46"/>
  <c r="G325" i="46"/>
  <c r="C325" i="46"/>
  <c r="A325" i="46" s="1"/>
  <c r="B325" i="46"/>
  <c r="AT324" i="46"/>
  <c r="AS324" i="46"/>
  <c r="AR324" i="46"/>
  <c r="AQ324" i="46"/>
  <c r="AP324" i="46"/>
  <c r="AO324" i="46"/>
  <c r="AN324" i="46"/>
  <c r="AL324" i="46"/>
  <c r="AK324" i="46"/>
  <c r="AJ324" i="46"/>
  <c r="AI324" i="46"/>
  <c r="AH324" i="46"/>
  <c r="AG324" i="46"/>
  <c r="AF324" i="46"/>
  <c r="AE324" i="46"/>
  <c r="AA324" i="46"/>
  <c r="Z324" i="46"/>
  <c r="Y324" i="46"/>
  <c r="W324" i="46"/>
  <c r="V324" i="46"/>
  <c r="U324" i="46"/>
  <c r="T324" i="46"/>
  <c r="S324" i="46"/>
  <c r="Q324" i="46"/>
  <c r="P324" i="46"/>
  <c r="N324" i="46"/>
  <c r="M324" i="46"/>
  <c r="L324" i="46"/>
  <c r="K324" i="46"/>
  <c r="J324" i="46"/>
  <c r="I324" i="46"/>
  <c r="H324" i="46"/>
  <c r="G324" i="46"/>
  <c r="C324" i="46"/>
  <c r="B324" i="46"/>
  <c r="A324" i="46"/>
  <c r="AT323" i="46"/>
  <c r="AS323" i="46"/>
  <c r="AR323" i="46"/>
  <c r="AQ323" i="46"/>
  <c r="AP323" i="46"/>
  <c r="AO323" i="46"/>
  <c r="AN323" i="46"/>
  <c r="AL323" i="46"/>
  <c r="AK323" i="46"/>
  <c r="AJ323" i="46"/>
  <c r="AI323" i="46"/>
  <c r="AH323" i="46"/>
  <c r="AG323" i="46"/>
  <c r="AF323" i="46"/>
  <c r="AE323" i="46"/>
  <c r="AA323" i="46"/>
  <c r="Z323" i="46"/>
  <c r="Y323" i="46"/>
  <c r="W323" i="46"/>
  <c r="V323" i="46"/>
  <c r="U323" i="46"/>
  <c r="T323" i="46"/>
  <c r="S323" i="46"/>
  <c r="Q323" i="46"/>
  <c r="P323" i="46"/>
  <c r="N323" i="46"/>
  <c r="M323" i="46"/>
  <c r="L323" i="46"/>
  <c r="K323" i="46"/>
  <c r="J323" i="46"/>
  <c r="I323" i="46"/>
  <c r="H323" i="46"/>
  <c r="G323" i="46"/>
  <c r="C323" i="46"/>
  <c r="B323" i="46"/>
  <c r="A323" i="46"/>
  <c r="AT322" i="46"/>
  <c r="AS322" i="46"/>
  <c r="AR322" i="46"/>
  <c r="AQ322" i="46"/>
  <c r="AP322" i="46"/>
  <c r="AO322" i="46"/>
  <c r="AN322" i="46"/>
  <c r="AL322" i="46"/>
  <c r="AK322" i="46"/>
  <c r="AJ322" i="46"/>
  <c r="AI322" i="46"/>
  <c r="AH322" i="46"/>
  <c r="AG322" i="46"/>
  <c r="AF322" i="46"/>
  <c r="AE322" i="46"/>
  <c r="AA322" i="46"/>
  <c r="Z322" i="46"/>
  <c r="Y322" i="46"/>
  <c r="W322" i="46"/>
  <c r="V322" i="46"/>
  <c r="U322" i="46"/>
  <c r="T322" i="46"/>
  <c r="S322" i="46"/>
  <c r="Q322" i="46"/>
  <c r="P322" i="46"/>
  <c r="O322" i="46"/>
  <c r="N322" i="46"/>
  <c r="M322" i="46"/>
  <c r="L322" i="46"/>
  <c r="K322" i="46"/>
  <c r="J322" i="46"/>
  <c r="I322" i="46"/>
  <c r="H322" i="46"/>
  <c r="G322" i="46"/>
  <c r="C322" i="46"/>
  <c r="B322" i="46"/>
  <c r="A322" i="46"/>
  <c r="AT321" i="46"/>
  <c r="AS321" i="46"/>
  <c r="AR321" i="46"/>
  <c r="AQ321" i="46"/>
  <c r="AP321" i="46"/>
  <c r="AO321" i="46"/>
  <c r="AN321" i="46"/>
  <c r="AL321" i="46"/>
  <c r="AK321" i="46"/>
  <c r="AJ321" i="46"/>
  <c r="AI321" i="46"/>
  <c r="AH321" i="46"/>
  <c r="AG321" i="46"/>
  <c r="AF321" i="46"/>
  <c r="AE321" i="46"/>
  <c r="AA321" i="46"/>
  <c r="Z321" i="46"/>
  <c r="Y321" i="46"/>
  <c r="W321" i="46"/>
  <c r="V321" i="46"/>
  <c r="U321" i="46"/>
  <c r="T321" i="46"/>
  <c r="S321" i="46"/>
  <c r="Q321" i="46"/>
  <c r="P321" i="46"/>
  <c r="N321" i="46"/>
  <c r="M321" i="46"/>
  <c r="L321" i="46"/>
  <c r="K321" i="46"/>
  <c r="J321" i="46"/>
  <c r="I321" i="46"/>
  <c r="H321" i="46"/>
  <c r="G321" i="46"/>
  <c r="C321" i="46"/>
  <c r="A321" i="46" s="1"/>
  <c r="B321" i="46"/>
  <c r="AT320" i="46"/>
  <c r="AS320" i="46"/>
  <c r="AR320" i="46"/>
  <c r="AQ320" i="46"/>
  <c r="AP320" i="46"/>
  <c r="AO320" i="46"/>
  <c r="AN320" i="46"/>
  <c r="AL320" i="46"/>
  <c r="AK320" i="46"/>
  <c r="AJ320" i="46"/>
  <c r="AI320" i="46"/>
  <c r="AH320" i="46"/>
  <c r="AG320" i="46"/>
  <c r="AF320" i="46"/>
  <c r="AE320" i="46"/>
  <c r="AA320" i="46"/>
  <c r="Z320" i="46"/>
  <c r="Y320" i="46"/>
  <c r="W320" i="46"/>
  <c r="V320" i="46"/>
  <c r="U320" i="46"/>
  <c r="T320" i="46"/>
  <c r="S320" i="46"/>
  <c r="Q320" i="46"/>
  <c r="P320" i="46"/>
  <c r="N320" i="46"/>
  <c r="M320" i="46"/>
  <c r="L320" i="46"/>
  <c r="K320" i="46"/>
  <c r="J320" i="46"/>
  <c r="I320" i="46"/>
  <c r="H320" i="46"/>
  <c r="G320" i="46"/>
  <c r="C320" i="46"/>
  <c r="B320" i="46"/>
  <c r="A320" i="46"/>
  <c r="AT319" i="46"/>
  <c r="AS319" i="46"/>
  <c r="AR319" i="46"/>
  <c r="AQ319" i="46"/>
  <c r="AP319" i="46"/>
  <c r="AO319" i="46"/>
  <c r="AN319" i="46"/>
  <c r="AL319" i="46"/>
  <c r="AK319" i="46"/>
  <c r="AJ319" i="46"/>
  <c r="AI319" i="46"/>
  <c r="AH319" i="46"/>
  <c r="AG319" i="46"/>
  <c r="AF319" i="46"/>
  <c r="AE319" i="46"/>
  <c r="AA319" i="46"/>
  <c r="Z319" i="46"/>
  <c r="Y319" i="46"/>
  <c r="W319" i="46"/>
  <c r="V319" i="46"/>
  <c r="U319" i="46"/>
  <c r="T319" i="46"/>
  <c r="S319" i="46"/>
  <c r="Q319" i="46"/>
  <c r="P319" i="46"/>
  <c r="N319" i="46"/>
  <c r="M319" i="46"/>
  <c r="L319" i="46"/>
  <c r="K319" i="46"/>
  <c r="J319" i="46"/>
  <c r="I319" i="46"/>
  <c r="H319" i="46"/>
  <c r="G319" i="46"/>
  <c r="C319" i="46"/>
  <c r="B319" i="46"/>
  <c r="A319" i="46"/>
  <c r="AT318" i="46"/>
  <c r="AS318" i="46"/>
  <c r="AR318" i="46"/>
  <c r="AQ318" i="46"/>
  <c r="AP318" i="46"/>
  <c r="AO318" i="46"/>
  <c r="AN318" i="46"/>
  <c r="AL318" i="46"/>
  <c r="AK318" i="46"/>
  <c r="AJ318" i="46"/>
  <c r="AI318" i="46"/>
  <c r="AH318" i="46"/>
  <c r="AG318" i="46"/>
  <c r="AF318" i="46"/>
  <c r="AE318" i="46"/>
  <c r="AA318" i="46"/>
  <c r="Z318" i="46"/>
  <c r="Y318" i="46"/>
  <c r="W318" i="46"/>
  <c r="V318" i="46"/>
  <c r="U318" i="46"/>
  <c r="T318" i="46"/>
  <c r="S318" i="46"/>
  <c r="Q318" i="46"/>
  <c r="P318" i="46"/>
  <c r="N318" i="46"/>
  <c r="M318" i="46"/>
  <c r="L318" i="46"/>
  <c r="K318" i="46"/>
  <c r="J318" i="46"/>
  <c r="I318" i="46"/>
  <c r="H318" i="46"/>
  <c r="G318" i="46"/>
  <c r="C318" i="46"/>
  <c r="B318" i="46"/>
  <c r="A318" i="46"/>
  <c r="AT317" i="46"/>
  <c r="AS317" i="46"/>
  <c r="AR317" i="46"/>
  <c r="AQ317" i="46"/>
  <c r="AP317" i="46"/>
  <c r="AO317" i="46"/>
  <c r="AN317" i="46"/>
  <c r="AL317" i="46"/>
  <c r="AK317" i="46"/>
  <c r="AJ317" i="46"/>
  <c r="AI317" i="46"/>
  <c r="AH317" i="46"/>
  <c r="AG317" i="46"/>
  <c r="AF317" i="46"/>
  <c r="AE317" i="46"/>
  <c r="AA317" i="46"/>
  <c r="Z317" i="46"/>
  <c r="Y317" i="46"/>
  <c r="W317" i="46"/>
  <c r="V317" i="46"/>
  <c r="U317" i="46"/>
  <c r="T317" i="46"/>
  <c r="S317" i="46"/>
  <c r="Q317" i="46"/>
  <c r="P317" i="46"/>
  <c r="N317" i="46"/>
  <c r="M317" i="46"/>
  <c r="L317" i="46"/>
  <c r="K317" i="46"/>
  <c r="J317" i="46"/>
  <c r="I317" i="46"/>
  <c r="H317" i="46"/>
  <c r="G317" i="46"/>
  <c r="C317" i="46"/>
  <c r="A317" i="46" s="1"/>
  <c r="B317" i="46"/>
  <c r="AT316" i="46"/>
  <c r="AS316" i="46"/>
  <c r="AR316" i="46"/>
  <c r="AQ316" i="46"/>
  <c r="AP316" i="46"/>
  <c r="AO316" i="46"/>
  <c r="AN316" i="46"/>
  <c r="AL316" i="46"/>
  <c r="AK316" i="46"/>
  <c r="AJ316" i="46"/>
  <c r="AI316" i="46"/>
  <c r="AH316" i="46"/>
  <c r="AG316" i="46"/>
  <c r="AF316" i="46"/>
  <c r="AE316" i="46"/>
  <c r="AA316" i="46"/>
  <c r="Z316" i="46"/>
  <c r="Y316" i="46"/>
  <c r="W316" i="46"/>
  <c r="V316" i="46"/>
  <c r="U316" i="46"/>
  <c r="T316" i="46"/>
  <c r="S316" i="46"/>
  <c r="Q316" i="46"/>
  <c r="P316" i="46"/>
  <c r="N316" i="46"/>
  <c r="M316" i="46"/>
  <c r="L316" i="46"/>
  <c r="K316" i="46"/>
  <c r="J316" i="46"/>
  <c r="I316" i="46"/>
  <c r="H316" i="46"/>
  <c r="G316" i="46"/>
  <c r="C316" i="46"/>
  <c r="B316" i="46"/>
  <c r="A316" i="46"/>
  <c r="AT315" i="46"/>
  <c r="AS315" i="46"/>
  <c r="AR315" i="46"/>
  <c r="AQ315" i="46"/>
  <c r="AP315" i="46"/>
  <c r="AO315" i="46"/>
  <c r="AN315" i="46"/>
  <c r="AL315" i="46"/>
  <c r="AK315" i="46"/>
  <c r="AJ315" i="46"/>
  <c r="AI315" i="46"/>
  <c r="AH315" i="46"/>
  <c r="AG315" i="46"/>
  <c r="AF315" i="46"/>
  <c r="AE315" i="46"/>
  <c r="AA315" i="46"/>
  <c r="Z315" i="46"/>
  <c r="Y315" i="46"/>
  <c r="W315" i="46"/>
  <c r="V315" i="46"/>
  <c r="U315" i="46"/>
  <c r="T315" i="46"/>
  <c r="S315" i="46"/>
  <c r="Q315" i="46"/>
  <c r="P315" i="46"/>
  <c r="N315" i="46"/>
  <c r="M315" i="46"/>
  <c r="L315" i="46"/>
  <c r="K315" i="46"/>
  <c r="J315" i="46"/>
  <c r="I315" i="46"/>
  <c r="H315" i="46"/>
  <c r="G315" i="46"/>
  <c r="C315" i="46"/>
  <c r="B315" i="46"/>
  <c r="A315" i="46"/>
  <c r="AT314" i="46"/>
  <c r="AS314" i="46"/>
  <c r="AR314" i="46"/>
  <c r="AQ314" i="46"/>
  <c r="AP314" i="46"/>
  <c r="AO314" i="46"/>
  <c r="AN314" i="46"/>
  <c r="AL314" i="46"/>
  <c r="AK314" i="46"/>
  <c r="AJ314" i="46"/>
  <c r="AI314" i="46"/>
  <c r="AH314" i="46"/>
  <c r="AG314" i="46"/>
  <c r="AF314" i="46"/>
  <c r="AE314" i="46"/>
  <c r="AA314" i="46"/>
  <c r="Z314" i="46"/>
  <c r="Y314" i="46"/>
  <c r="W314" i="46"/>
  <c r="V314" i="46"/>
  <c r="U314" i="46"/>
  <c r="T314" i="46"/>
  <c r="S314" i="46"/>
  <c r="Q314" i="46"/>
  <c r="P314" i="46"/>
  <c r="O314" i="46"/>
  <c r="N314" i="46"/>
  <c r="M314" i="46"/>
  <c r="L314" i="46"/>
  <c r="K314" i="46"/>
  <c r="J314" i="46"/>
  <c r="I314" i="46"/>
  <c r="H314" i="46"/>
  <c r="G314" i="46"/>
  <c r="C314" i="46"/>
  <c r="A314" i="46" s="1"/>
  <c r="B314" i="46"/>
  <c r="AT313" i="46"/>
  <c r="AS313" i="46"/>
  <c r="AR313" i="46"/>
  <c r="AQ313" i="46"/>
  <c r="AP313" i="46"/>
  <c r="AO313" i="46"/>
  <c r="AN313" i="46"/>
  <c r="AL313" i="46"/>
  <c r="AK313" i="46"/>
  <c r="AJ313" i="46"/>
  <c r="AI313" i="46"/>
  <c r="AH313" i="46"/>
  <c r="AG313" i="46"/>
  <c r="AF313" i="46"/>
  <c r="AE313" i="46"/>
  <c r="AA313" i="46"/>
  <c r="Z313" i="46"/>
  <c r="Y313" i="46"/>
  <c r="W313" i="46"/>
  <c r="V313" i="46"/>
  <c r="U313" i="46"/>
  <c r="T313" i="46"/>
  <c r="S313" i="46"/>
  <c r="Q313" i="46"/>
  <c r="P313" i="46"/>
  <c r="N313" i="46"/>
  <c r="M313" i="46"/>
  <c r="L313" i="46"/>
  <c r="K313" i="46"/>
  <c r="J313" i="46"/>
  <c r="I313" i="46"/>
  <c r="H313" i="46"/>
  <c r="G313" i="46"/>
  <c r="C313" i="46"/>
  <c r="A313" i="46" s="1"/>
  <c r="B313" i="46"/>
  <c r="AT312" i="46"/>
  <c r="AS312" i="46"/>
  <c r="AR312" i="46"/>
  <c r="AQ312" i="46"/>
  <c r="AP312" i="46"/>
  <c r="AO312" i="46"/>
  <c r="AN312" i="46"/>
  <c r="AL312" i="46"/>
  <c r="AK312" i="46"/>
  <c r="AJ312" i="46"/>
  <c r="AI312" i="46"/>
  <c r="AH312" i="46"/>
  <c r="AG312" i="46"/>
  <c r="AF312" i="46"/>
  <c r="AE312" i="46"/>
  <c r="AA312" i="46"/>
  <c r="Z312" i="46"/>
  <c r="Y312" i="46"/>
  <c r="W312" i="46"/>
  <c r="V312" i="46"/>
  <c r="U312" i="46"/>
  <c r="T312" i="46"/>
  <c r="S312" i="46"/>
  <c r="Q312" i="46"/>
  <c r="P312" i="46"/>
  <c r="O312" i="46"/>
  <c r="N312" i="46"/>
  <c r="M312" i="46"/>
  <c r="L312" i="46"/>
  <c r="K312" i="46"/>
  <c r="J312" i="46"/>
  <c r="I312" i="46"/>
  <c r="H312" i="46"/>
  <c r="G312" i="46"/>
  <c r="C312" i="46"/>
  <c r="A312" i="46" s="1"/>
  <c r="B312" i="46"/>
  <c r="AT311" i="46"/>
  <c r="AS311" i="46"/>
  <c r="AR311" i="46"/>
  <c r="AQ311" i="46"/>
  <c r="AP311" i="46"/>
  <c r="AO311" i="46"/>
  <c r="AN311" i="46"/>
  <c r="AL311" i="46"/>
  <c r="AK311" i="46"/>
  <c r="AJ311" i="46"/>
  <c r="AI311" i="46"/>
  <c r="AH311" i="46"/>
  <c r="AG311" i="46"/>
  <c r="AF311" i="46"/>
  <c r="AE311" i="46"/>
  <c r="AA311" i="46"/>
  <c r="Z311" i="46"/>
  <c r="Y311" i="46"/>
  <c r="W311" i="46"/>
  <c r="V311" i="46"/>
  <c r="U311" i="46"/>
  <c r="T311" i="46"/>
  <c r="S311" i="46"/>
  <c r="Q311" i="46"/>
  <c r="P311" i="46"/>
  <c r="N311" i="46"/>
  <c r="M311" i="46"/>
  <c r="L311" i="46"/>
  <c r="K311" i="46"/>
  <c r="J311" i="46"/>
  <c r="I311" i="46"/>
  <c r="H311" i="46"/>
  <c r="G311" i="46"/>
  <c r="C311" i="46"/>
  <c r="B311" i="46"/>
  <c r="A311" i="46"/>
  <c r="AT310" i="46"/>
  <c r="AS310" i="46"/>
  <c r="AR310" i="46"/>
  <c r="AQ310" i="46"/>
  <c r="AP310" i="46"/>
  <c r="AO310" i="46"/>
  <c r="AN310" i="46"/>
  <c r="AL310" i="46"/>
  <c r="AK310" i="46"/>
  <c r="AJ310" i="46"/>
  <c r="AI310" i="46"/>
  <c r="AH310" i="46"/>
  <c r="AG310" i="46"/>
  <c r="AF310" i="46"/>
  <c r="AE310" i="46"/>
  <c r="AA310" i="46"/>
  <c r="Z310" i="46"/>
  <c r="Y310" i="46"/>
  <c r="W310" i="46"/>
  <c r="V310" i="46"/>
  <c r="U310" i="46"/>
  <c r="T310" i="46"/>
  <c r="S310" i="46"/>
  <c r="Q310" i="46"/>
  <c r="P310" i="46"/>
  <c r="N310" i="46"/>
  <c r="M310" i="46"/>
  <c r="L310" i="46"/>
  <c r="K310" i="46"/>
  <c r="J310" i="46"/>
  <c r="I310" i="46"/>
  <c r="H310" i="46"/>
  <c r="G310" i="46"/>
  <c r="C310" i="46"/>
  <c r="A310" i="46" s="1"/>
  <c r="B310" i="46"/>
  <c r="AT309" i="46"/>
  <c r="AS309" i="46"/>
  <c r="AR309" i="46"/>
  <c r="AQ309" i="46"/>
  <c r="AP309" i="46"/>
  <c r="AO309" i="46"/>
  <c r="AN309" i="46"/>
  <c r="AL309" i="46"/>
  <c r="AK309" i="46"/>
  <c r="AJ309" i="46"/>
  <c r="AI309" i="46"/>
  <c r="AH309" i="46"/>
  <c r="AG309" i="46"/>
  <c r="AF309" i="46"/>
  <c r="AE309" i="46"/>
  <c r="AA309" i="46"/>
  <c r="Z309" i="46"/>
  <c r="Y309" i="46"/>
  <c r="W309" i="46"/>
  <c r="V309" i="46"/>
  <c r="U309" i="46"/>
  <c r="T309" i="46"/>
  <c r="S309" i="46"/>
  <c r="Q309" i="46"/>
  <c r="P309" i="46"/>
  <c r="N309" i="46"/>
  <c r="M309" i="46"/>
  <c r="L309" i="46"/>
  <c r="K309" i="46"/>
  <c r="J309" i="46"/>
  <c r="I309" i="46"/>
  <c r="H309" i="46"/>
  <c r="G309" i="46"/>
  <c r="C309" i="46"/>
  <c r="A309" i="46" s="1"/>
  <c r="B309" i="46"/>
  <c r="AT308" i="46"/>
  <c r="AS308" i="46"/>
  <c r="AR308" i="46"/>
  <c r="AQ308" i="46"/>
  <c r="AP308" i="46"/>
  <c r="AO308" i="46"/>
  <c r="AN308" i="46"/>
  <c r="AL308" i="46"/>
  <c r="AK308" i="46"/>
  <c r="AJ308" i="46"/>
  <c r="AI308" i="46"/>
  <c r="AH308" i="46"/>
  <c r="AG308" i="46"/>
  <c r="AF308" i="46"/>
  <c r="AE308" i="46"/>
  <c r="AA308" i="46"/>
  <c r="Z308" i="46"/>
  <c r="Y308" i="46"/>
  <c r="W308" i="46"/>
  <c r="V308" i="46"/>
  <c r="U308" i="46"/>
  <c r="T308" i="46"/>
  <c r="S308" i="46"/>
  <c r="Q308" i="46"/>
  <c r="P308" i="46"/>
  <c r="N308" i="46"/>
  <c r="M308" i="46"/>
  <c r="L308" i="46"/>
  <c r="K308" i="46"/>
  <c r="J308" i="46"/>
  <c r="I308" i="46"/>
  <c r="H308" i="46"/>
  <c r="G308" i="46"/>
  <c r="C308" i="46"/>
  <c r="A308" i="46" s="1"/>
  <c r="B308" i="46"/>
  <c r="AT307" i="46"/>
  <c r="AS307" i="46"/>
  <c r="AR307" i="46"/>
  <c r="AQ307" i="46"/>
  <c r="AP307" i="46"/>
  <c r="AO307" i="46"/>
  <c r="AN307" i="46"/>
  <c r="AL307" i="46"/>
  <c r="AK307" i="46"/>
  <c r="AJ307" i="46"/>
  <c r="AI307" i="46"/>
  <c r="AH307" i="46"/>
  <c r="AG307" i="46"/>
  <c r="AF307" i="46"/>
  <c r="AE307" i="46"/>
  <c r="AA307" i="46"/>
  <c r="Z307" i="46"/>
  <c r="Y307" i="46"/>
  <c r="W307" i="46"/>
  <c r="V307" i="46"/>
  <c r="U307" i="46"/>
  <c r="T307" i="46"/>
  <c r="S307" i="46"/>
  <c r="Q307" i="46"/>
  <c r="P307" i="46"/>
  <c r="N307" i="46"/>
  <c r="M307" i="46"/>
  <c r="L307" i="46"/>
  <c r="K307" i="46"/>
  <c r="J307" i="46"/>
  <c r="I307" i="46"/>
  <c r="H307" i="46"/>
  <c r="G307" i="46"/>
  <c r="C307" i="46"/>
  <c r="B307" i="46"/>
  <c r="A307" i="46"/>
  <c r="AT306" i="46"/>
  <c r="AS306" i="46"/>
  <c r="AR306" i="46"/>
  <c r="AQ306" i="46"/>
  <c r="AP306" i="46"/>
  <c r="AO306" i="46"/>
  <c r="AN306" i="46"/>
  <c r="AL306" i="46"/>
  <c r="AK306" i="46"/>
  <c r="AJ306" i="46"/>
  <c r="AI306" i="46"/>
  <c r="AH306" i="46"/>
  <c r="AG306" i="46"/>
  <c r="AF306" i="46"/>
  <c r="AE306" i="46"/>
  <c r="AA306" i="46"/>
  <c r="Z306" i="46"/>
  <c r="Y306" i="46"/>
  <c r="W306" i="46"/>
  <c r="V306" i="46"/>
  <c r="U306" i="46"/>
  <c r="T306" i="46"/>
  <c r="S306" i="46"/>
  <c r="Q306" i="46"/>
  <c r="P306" i="46"/>
  <c r="O306" i="46"/>
  <c r="N306" i="46"/>
  <c r="M306" i="46"/>
  <c r="L306" i="46"/>
  <c r="K306" i="46"/>
  <c r="J306" i="46"/>
  <c r="I306" i="46"/>
  <c r="H306" i="46"/>
  <c r="G306" i="46"/>
  <c r="C306" i="46"/>
  <c r="B306" i="46"/>
  <c r="A306" i="46"/>
  <c r="AT305" i="46"/>
  <c r="AS305" i="46"/>
  <c r="AR305" i="46"/>
  <c r="AQ305" i="46"/>
  <c r="AP305" i="46"/>
  <c r="AO305" i="46"/>
  <c r="AN305" i="46"/>
  <c r="AL305" i="46"/>
  <c r="AK305" i="46"/>
  <c r="AJ305" i="46"/>
  <c r="AI305" i="46"/>
  <c r="AH305" i="46"/>
  <c r="AG305" i="46"/>
  <c r="AF305" i="46"/>
  <c r="AE305" i="46"/>
  <c r="AA305" i="46"/>
  <c r="Z305" i="46"/>
  <c r="Y305" i="46"/>
  <c r="W305" i="46"/>
  <c r="V305" i="46"/>
  <c r="U305" i="46"/>
  <c r="T305" i="46"/>
  <c r="S305" i="46"/>
  <c r="Q305" i="46"/>
  <c r="P305" i="46"/>
  <c r="N305" i="46"/>
  <c r="M305" i="46"/>
  <c r="L305" i="46"/>
  <c r="K305" i="46"/>
  <c r="J305" i="46"/>
  <c r="I305" i="46"/>
  <c r="H305" i="46"/>
  <c r="G305" i="46"/>
  <c r="C305" i="46"/>
  <c r="A305" i="46" s="1"/>
  <c r="B305" i="46"/>
  <c r="AT304" i="46"/>
  <c r="AS304" i="46"/>
  <c r="AR304" i="46"/>
  <c r="AQ304" i="46"/>
  <c r="AP304" i="46"/>
  <c r="AO304" i="46"/>
  <c r="AN304" i="46"/>
  <c r="AL304" i="46"/>
  <c r="AK304" i="46"/>
  <c r="AJ304" i="46"/>
  <c r="AI304" i="46"/>
  <c r="AH304" i="46"/>
  <c r="AG304" i="46"/>
  <c r="AF304" i="46"/>
  <c r="AE304" i="46"/>
  <c r="AA304" i="46"/>
  <c r="Z304" i="46"/>
  <c r="Y304" i="46"/>
  <c r="W304" i="46"/>
  <c r="V304" i="46"/>
  <c r="U304" i="46"/>
  <c r="T304" i="46"/>
  <c r="S304" i="46"/>
  <c r="Q304" i="46"/>
  <c r="P304" i="46"/>
  <c r="N304" i="46"/>
  <c r="M304" i="46"/>
  <c r="L304" i="46"/>
  <c r="K304" i="46"/>
  <c r="J304" i="46"/>
  <c r="I304" i="46"/>
  <c r="H304" i="46"/>
  <c r="G304" i="46"/>
  <c r="C304" i="46"/>
  <c r="A304" i="46" s="1"/>
  <c r="B304" i="46"/>
  <c r="AT303" i="46"/>
  <c r="AS303" i="46"/>
  <c r="AR303" i="46"/>
  <c r="AQ303" i="46"/>
  <c r="AP303" i="46"/>
  <c r="AO303" i="46"/>
  <c r="AN303" i="46"/>
  <c r="AL303" i="46"/>
  <c r="AK303" i="46"/>
  <c r="AJ303" i="46"/>
  <c r="AI303" i="46"/>
  <c r="AH303" i="46"/>
  <c r="AG303" i="46"/>
  <c r="AF303" i="46"/>
  <c r="AE303" i="46"/>
  <c r="AA303" i="46"/>
  <c r="Z303" i="46"/>
  <c r="Y303" i="46"/>
  <c r="W303" i="46"/>
  <c r="V303" i="46"/>
  <c r="U303" i="46"/>
  <c r="T303" i="46"/>
  <c r="S303" i="46"/>
  <c r="Q303" i="46"/>
  <c r="P303" i="46"/>
  <c r="O303" i="46"/>
  <c r="N303" i="46"/>
  <c r="M303" i="46"/>
  <c r="L303" i="46"/>
  <c r="K303" i="46"/>
  <c r="J303" i="46"/>
  <c r="I303" i="46"/>
  <c r="H303" i="46"/>
  <c r="G303" i="46"/>
  <c r="C303" i="46"/>
  <c r="B303" i="46"/>
  <c r="A303" i="46"/>
  <c r="AT302" i="46"/>
  <c r="AS302" i="46"/>
  <c r="AR302" i="46"/>
  <c r="AQ302" i="46"/>
  <c r="AP302" i="46"/>
  <c r="AO302" i="46"/>
  <c r="AN302" i="46"/>
  <c r="AN4" i="46" s="1"/>
  <c r="AL302" i="46"/>
  <c r="AK302" i="46"/>
  <c r="AJ302" i="46"/>
  <c r="AI302" i="46"/>
  <c r="AH302" i="46"/>
  <c r="AG302" i="46"/>
  <c r="AF302" i="46"/>
  <c r="AE302" i="46"/>
  <c r="AA302" i="46"/>
  <c r="Z302" i="46"/>
  <c r="Y302" i="46"/>
  <c r="W302" i="46"/>
  <c r="V302" i="46"/>
  <c r="U302" i="46"/>
  <c r="T302" i="46"/>
  <c r="S302" i="46"/>
  <c r="Q302" i="46"/>
  <c r="P302" i="46"/>
  <c r="N302" i="46"/>
  <c r="M302" i="46"/>
  <c r="L302" i="46"/>
  <c r="K302" i="46"/>
  <c r="J302" i="46"/>
  <c r="I302" i="46"/>
  <c r="H302" i="46"/>
  <c r="G302" i="46"/>
  <c r="C302" i="46"/>
  <c r="A302" i="46" s="1"/>
  <c r="B302" i="46"/>
  <c r="AT301" i="46"/>
  <c r="AS301" i="46"/>
  <c r="AR301" i="46"/>
  <c r="AQ301" i="46"/>
  <c r="AP301" i="46"/>
  <c r="AO301" i="46"/>
  <c r="AN301" i="46"/>
  <c r="AL301" i="46"/>
  <c r="AK301" i="46"/>
  <c r="AJ301" i="46"/>
  <c r="AI301" i="46"/>
  <c r="AH301" i="46"/>
  <c r="AG301" i="46"/>
  <c r="AF301" i="46"/>
  <c r="AE301" i="46"/>
  <c r="AA301" i="46"/>
  <c r="Z301" i="46"/>
  <c r="Y301" i="46"/>
  <c r="W301" i="46"/>
  <c r="V301" i="46"/>
  <c r="U301" i="46"/>
  <c r="T301" i="46"/>
  <c r="S301" i="46"/>
  <c r="Q301" i="46"/>
  <c r="P301" i="46"/>
  <c r="N301" i="46"/>
  <c r="M301" i="46"/>
  <c r="L301" i="46"/>
  <c r="K301" i="46"/>
  <c r="J301" i="46"/>
  <c r="I301" i="46"/>
  <c r="H301" i="46"/>
  <c r="G301" i="46"/>
  <c r="C301" i="46"/>
  <c r="A301" i="46" s="1"/>
  <c r="B301" i="46"/>
  <c r="AT300" i="46"/>
  <c r="AS300" i="46"/>
  <c r="AR300" i="46"/>
  <c r="AQ300" i="46"/>
  <c r="AP300" i="46"/>
  <c r="AO300" i="46"/>
  <c r="AN300" i="46"/>
  <c r="AL300" i="46"/>
  <c r="AK300" i="46"/>
  <c r="AJ300" i="46"/>
  <c r="AI300" i="46"/>
  <c r="AH300" i="46"/>
  <c r="AG300" i="46"/>
  <c r="AF300" i="46"/>
  <c r="AE300" i="46"/>
  <c r="AA300" i="46"/>
  <c r="Z300" i="46"/>
  <c r="Y300" i="46"/>
  <c r="W300" i="46"/>
  <c r="V300" i="46"/>
  <c r="U300" i="46"/>
  <c r="T300" i="46"/>
  <c r="S300" i="46"/>
  <c r="Q300" i="46"/>
  <c r="P300" i="46"/>
  <c r="N300" i="46"/>
  <c r="M300" i="46"/>
  <c r="L300" i="46"/>
  <c r="K300" i="46"/>
  <c r="J300" i="46"/>
  <c r="I300" i="46"/>
  <c r="H300" i="46"/>
  <c r="G300" i="46"/>
  <c r="C300" i="46"/>
  <c r="B300" i="46"/>
  <c r="A300" i="46"/>
  <c r="AT299" i="46"/>
  <c r="AS299" i="46"/>
  <c r="AR299" i="46"/>
  <c r="AQ299" i="46"/>
  <c r="AP299" i="46"/>
  <c r="AO299" i="46"/>
  <c r="AN299" i="46"/>
  <c r="AL299" i="46"/>
  <c r="AK299" i="46"/>
  <c r="AJ299" i="46"/>
  <c r="AI299" i="46"/>
  <c r="AH299" i="46"/>
  <c r="AG299" i="46"/>
  <c r="AF299" i="46"/>
  <c r="AE299" i="46"/>
  <c r="AA299" i="46"/>
  <c r="Z299" i="46"/>
  <c r="Y299" i="46"/>
  <c r="W299" i="46"/>
  <c r="V299" i="46"/>
  <c r="U299" i="46"/>
  <c r="T299" i="46"/>
  <c r="S299" i="46"/>
  <c r="Q299" i="46"/>
  <c r="P299" i="46"/>
  <c r="N299" i="46"/>
  <c r="M299" i="46"/>
  <c r="L299" i="46"/>
  <c r="K299" i="46"/>
  <c r="J299" i="46"/>
  <c r="I299" i="46"/>
  <c r="H299" i="46"/>
  <c r="G299" i="46"/>
  <c r="C299" i="46"/>
  <c r="B299" i="46"/>
  <c r="A299" i="46"/>
  <c r="AT298" i="46"/>
  <c r="AS298" i="46"/>
  <c r="AR298" i="46"/>
  <c r="AQ298" i="46"/>
  <c r="AP298" i="46"/>
  <c r="AO298" i="46"/>
  <c r="AN298" i="46"/>
  <c r="AL298" i="46"/>
  <c r="AK298" i="46"/>
  <c r="AJ298" i="46"/>
  <c r="AI298" i="46"/>
  <c r="AH298" i="46"/>
  <c r="AG298" i="46"/>
  <c r="AF298" i="46"/>
  <c r="AE298" i="46"/>
  <c r="AA298" i="46"/>
  <c r="Z298" i="46"/>
  <c r="Y298" i="46"/>
  <c r="W298" i="46"/>
  <c r="V298" i="46"/>
  <c r="U298" i="46"/>
  <c r="T298" i="46"/>
  <c r="S298" i="46"/>
  <c r="Q298" i="46"/>
  <c r="P298" i="46"/>
  <c r="N298" i="46"/>
  <c r="M298" i="46"/>
  <c r="L298" i="46"/>
  <c r="K298" i="46"/>
  <c r="J298" i="46"/>
  <c r="I298" i="46"/>
  <c r="H298" i="46"/>
  <c r="G298" i="46"/>
  <c r="C298" i="46"/>
  <c r="B298" i="46"/>
  <c r="A298" i="46"/>
  <c r="AT297" i="46"/>
  <c r="AS297" i="46"/>
  <c r="AR297" i="46"/>
  <c r="AQ297" i="46"/>
  <c r="AP297" i="46"/>
  <c r="AO297" i="46"/>
  <c r="AN297" i="46"/>
  <c r="AL297" i="46"/>
  <c r="AK297" i="46"/>
  <c r="AJ297" i="46"/>
  <c r="AI297" i="46"/>
  <c r="AH297" i="46"/>
  <c r="AG297" i="46"/>
  <c r="AF297" i="46"/>
  <c r="AE297" i="46"/>
  <c r="AA297" i="46"/>
  <c r="Z297" i="46"/>
  <c r="Y297" i="46"/>
  <c r="W297" i="46"/>
  <c r="V297" i="46"/>
  <c r="U297" i="46"/>
  <c r="T297" i="46"/>
  <c r="S297" i="46"/>
  <c r="Q297" i="46"/>
  <c r="P297" i="46"/>
  <c r="N297" i="46"/>
  <c r="M297" i="46"/>
  <c r="L297" i="46"/>
  <c r="K297" i="46"/>
  <c r="J297" i="46"/>
  <c r="I297" i="46"/>
  <c r="H297" i="46"/>
  <c r="G297" i="46"/>
  <c r="C297" i="46"/>
  <c r="A297" i="46" s="1"/>
  <c r="B297" i="46"/>
  <c r="AT296" i="46"/>
  <c r="AS296" i="46"/>
  <c r="AR296" i="46"/>
  <c r="AQ296" i="46"/>
  <c r="AP296" i="46"/>
  <c r="AO296" i="46"/>
  <c r="AN296" i="46"/>
  <c r="AL296" i="46"/>
  <c r="AK296" i="46"/>
  <c r="AJ296" i="46"/>
  <c r="AI296" i="46"/>
  <c r="AH296" i="46"/>
  <c r="AG296" i="46"/>
  <c r="AF296" i="46"/>
  <c r="AE296" i="46"/>
  <c r="AA296" i="46"/>
  <c r="Z296" i="46"/>
  <c r="Y296" i="46"/>
  <c r="W296" i="46"/>
  <c r="V296" i="46"/>
  <c r="U296" i="46"/>
  <c r="T296" i="46"/>
  <c r="S296" i="46"/>
  <c r="Q296" i="46"/>
  <c r="P296" i="46"/>
  <c r="N296" i="46"/>
  <c r="M296" i="46"/>
  <c r="L296" i="46"/>
  <c r="K296" i="46"/>
  <c r="J296" i="46"/>
  <c r="I296" i="46"/>
  <c r="H296" i="46"/>
  <c r="G296" i="46"/>
  <c r="C296" i="46"/>
  <c r="A296" i="46" s="1"/>
  <c r="B296" i="46"/>
  <c r="AT295" i="46"/>
  <c r="AS295" i="46"/>
  <c r="AR295" i="46"/>
  <c r="AQ295" i="46"/>
  <c r="AP295" i="46"/>
  <c r="AO295" i="46"/>
  <c r="AN295" i="46"/>
  <c r="AL295" i="46"/>
  <c r="AK295" i="46"/>
  <c r="AJ295" i="46"/>
  <c r="AI295" i="46"/>
  <c r="AH295" i="46"/>
  <c r="AG295" i="46"/>
  <c r="AF295" i="46"/>
  <c r="AE295" i="46"/>
  <c r="AA295" i="46"/>
  <c r="Z295" i="46"/>
  <c r="Y295" i="46"/>
  <c r="W295" i="46"/>
  <c r="V295" i="46"/>
  <c r="U295" i="46"/>
  <c r="T295" i="46"/>
  <c r="S295" i="46"/>
  <c r="Q295" i="46"/>
  <c r="P295" i="46"/>
  <c r="N295" i="46"/>
  <c r="M295" i="46"/>
  <c r="L295" i="46"/>
  <c r="K295" i="46"/>
  <c r="J295" i="46"/>
  <c r="I295" i="46"/>
  <c r="H295" i="46"/>
  <c r="G295" i="46"/>
  <c r="C295" i="46"/>
  <c r="B295" i="46"/>
  <c r="A295" i="46"/>
  <c r="AT294" i="46"/>
  <c r="AS294" i="46"/>
  <c r="AR294" i="46"/>
  <c r="AQ294" i="46"/>
  <c r="AP294" i="46"/>
  <c r="AO294" i="46"/>
  <c r="AN294" i="46"/>
  <c r="AL294" i="46"/>
  <c r="AK294" i="46"/>
  <c r="AJ294" i="46"/>
  <c r="AI294" i="46"/>
  <c r="AH294" i="46"/>
  <c r="AG294" i="46"/>
  <c r="AF294" i="46"/>
  <c r="AE294" i="46"/>
  <c r="AA294" i="46"/>
  <c r="Z294" i="46"/>
  <c r="Y294" i="46"/>
  <c r="W294" i="46"/>
  <c r="V294" i="46"/>
  <c r="U294" i="46"/>
  <c r="T294" i="46"/>
  <c r="S294" i="46"/>
  <c r="Q294" i="46"/>
  <c r="P294" i="46"/>
  <c r="N294" i="46"/>
  <c r="M294" i="46"/>
  <c r="L294" i="46"/>
  <c r="K294" i="46"/>
  <c r="J294" i="46"/>
  <c r="I294" i="46"/>
  <c r="H294" i="46"/>
  <c r="G294" i="46"/>
  <c r="C294" i="46"/>
  <c r="A294" i="46" s="1"/>
  <c r="B294" i="46"/>
  <c r="AT293" i="46"/>
  <c r="AS293" i="46"/>
  <c r="AR293" i="46"/>
  <c r="AQ293" i="46"/>
  <c r="AP293" i="46"/>
  <c r="AO293" i="46"/>
  <c r="AN293" i="46"/>
  <c r="AL293" i="46"/>
  <c r="AK293" i="46"/>
  <c r="AJ293" i="46"/>
  <c r="AI293" i="46"/>
  <c r="AH293" i="46"/>
  <c r="AG293" i="46"/>
  <c r="AF293" i="46"/>
  <c r="AE293" i="46"/>
  <c r="AA293" i="46"/>
  <c r="Z293" i="46"/>
  <c r="Y293" i="46"/>
  <c r="W293" i="46"/>
  <c r="V293" i="46"/>
  <c r="U293" i="46"/>
  <c r="T293" i="46"/>
  <c r="S293" i="46"/>
  <c r="Q293" i="46"/>
  <c r="P293" i="46"/>
  <c r="N293" i="46"/>
  <c r="M293" i="46"/>
  <c r="L293" i="46"/>
  <c r="K293" i="46"/>
  <c r="J293" i="46"/>
  <c r="I293" i="46"/>
  <c r="H293" i="46"/>
  <c r="G293" i="46"/>
  <c r="C293" i="46"/>
  <c r="A293" i="46" s="1"/>
  <c r="B293" i="46"/>
  <c r="AT292" i="46"/>
  <c r="AS292" i="46"/>
  <c r="AR292" i="46"/>
  <c r="AQ292" i="46"/>
  <c r="AP292" i="46"/>
  <c r="AO292" i="46"/>
  <c r="AN292" i="46"/>
  <c r="AL292" i="46"/>
  <c r="AK292" i="46"/>
  <c r="AJ292" i="46"/>
  <c r="AI292" i="46"/>
  <c r="AH292" i="46"/>
  <c r="AG292" i="46"/>
  <c r="AF292" i="46"/>
  <c r="AE292" i="46"/>
  <c r="AA292" i="46"/>
  <c r="Z292" i="46"/>
  <c r="Y292" i="46"/>
  <c r="W292" i="46"/>
  <c r="V292" i="46"/>
  <c r="U292" i="46"/>
  <c r="T292" i="46"/>
  <c r="S292" i="46"/>
  <c r="Q292" i="46"/>
  <c r="P292" i="46"/>
  <c r="N292" i="46"/>
  <c r="M292" i="46"/>
  <c r="L292" i="46"/>
  <c r="K292" i="46"/>
  <c r="J292" i="46"/>
  <c r="I292" i="46"/>
  <c r="H292" i="46"/>
  <c r="G292" i="46"/>
  <c r="C292" i="46"/>
  <c r="A292" i="46" s="1"/>
  <c r="B292" i="46"/>
  <c r="AT291" i="46"/>
  <c r="AS291" i="46"/>
  <c r="AR291" i="46"/>
  <c r="AQ291" i="46"/>
  <c r="AP291" i="46"/>
  <c r="AO291" i="46"/>
  <c r="AN291" i="46"/>
  <c r="AL291" i="46"/>
  <c r="AK291" i="46"/>
  <c r="AJ291" i="46"/>
  <c r="AI291" i="46"/>
  <c r="AH291" i="46"/>
  <c r="AG291" i="46"/>
  <c r="AF291" i="46"/>
  <c r="AE291" i="46"/>
  <c r="AA291" i="46"/>
  <c r="Z291" i="46"/>
  <c r="Y291" i="46"/>
  <c r="W291" i="46"/>
  <c r="V291" i="46"/>
  <c r="U291" i="46"/>
  <c r="T291" i="46"/>
  <c r="S291" i="46"/>
  <c r="Q291" i="46"/>
  <c r="P291" i="46"/>
  <c r="N291" i="46"/>
  <c r="M291" i="46"/>
  <c r="L291" i="46"/>
  <c r="K291" i="46"/>
  <c r="J291" i="46"/>
  <c r="I291" i="46"/>
  <c r="H291" i="46"/>
  <c r="G291" i="46"/>
  <c r="C291" i="46"/>
  <c r="B291" i="46"/>
  <c r="A291" i="46"/>
  <c r="AT290" i="46"/>
  <c r="AS290" i="46"/>
  <c r="AR290" i="46"/>
  <c r="AQ290" i="46"/>
  <c r="AP290" i="46"/>
  <c r="AO290" i="46"/>
  <c r="AN290" i="46"/>
  <c r="AL290" i="46"/>
  <c r="AK290" i="46"/>
  <c r="AJ290" i="46"/>
  <c r="AI290" i="46"/>
  <c r="AH290" i="46"/>
  <c r="AG290" i="46"/>
  <c r="AF290" i="46"/>
  <c r="AE290" i="46"/>
  <c r="AA290" i="46"/>
  <c r="Z290" i="46"/>
  <c r="Y290" i="46"/>
  <c r="W290" i="46"/>
  <c r="V290" i="46"/>
  <c r="U290" i="46"/>
  <c r="T290" i="46"/>
  <c r="S290" i="46"/>
  <c r="Q290" i="46"/>
  <c r="P290" i="46"/>
  <c r="N290" i="46"/>
  <c r="M290" i="46"/>
  <c r="L290" i="46"/>
  <c r="K290" i="46"/>
  <c r="J290" i="46"/>
  <c r="I290" i="46"/>
  <c r="H290" i="46"/>
  <c r="G290" i="46"/>
  <c r="C290" i="46"/>
  <c r="B290" i="46"/>
  <c r="A290" i="46"/>
  <c r="AT289" i="46"/>
  <c r="AS289" i="46"/>
  <c r="AR289" i="46"/>
  <c r="AQ289" i="46"/>
  <c r="AP289" i="46"/>
  <c r="AO289" i="46"/>
  <c r="AN289" i="46"/>
  <c r="AL289" i="46"/>
  <c r="AK289" i="46"/>
  <c r="AJ289" i="46"/>
  <c r="AI289" i="46"/>
  <c r="AH289" i="46"/>
  <c r="AG289" i="46"/>
  <c r="AF289" i="46"/>
  <c r="AE289" i="46"/>
  <c r="AA289" i="46"/>
  <c r="Z289" i="46"/>
  <c r="Y289" i="46"/>
  <c r="W289" i="46"/>
  <c r="V289" i="46"/>
  <c r="U289" i="46"/>
  <c r="T289" i="46"/>
  <c r="S289" i="46"/>
  <c r="Q289" i="46"/>
  <c r="P289" i="46"/>
  <c r="N289" i="46"/>
  <c r="M289" i="46"/>
  <c r="L289" i="46"/>
  <c r="K289" i="46"/>
  <c r="J289" i="46"/>
  <c r="I289" i="46"/>
  <c r="H289" i="46"/>
  <c r="G289" i="46"/>
  <c r="C289" i="46"/>
  <c r="A289" i="46" s="1"/>
  <c r="B289" i="46"/>
  <c r="AT288" i="46"/>
  <c r="AS288" i="46"/>
  <c r="AR288" i="46"/>
  <c r="AQ288" i="46"/>
  <c r="AP288" i="46"/>
  <c r="AO288" i="46"/>
  <c r="AN288" i="46"/>
  <c r="AL288" i="46"/>
  <c r="AK288" i="46"/>
  <c r="AJ288" i="46"/>
  <c r="AI288" i="46"/>
  <c r="AH288" i="46"/>
  <c r="AG288" i="46"/>
  <c r="AF288" i="46"/>
  <c r="AE288" i="46"/>
  <c r="AA288" i="46"/>
  <c r="Z288" i="46"/>
  <c r="Y288" i="46"/>
  <c r="W288" i="46"/>
  <c r="V288" i="46"/>
  <c r="U288" i="46"/>
  <c r="T288" i="46"/>
  <c r="S288" i="46"/>
  <c r="Q288" i="46"/>
  <c r="P288" i="46"/>
  <c r="N288" i="46"/>
  <c r="M288" i="46"/>
  <c r="L288" i="46"/>
  <c r="K288" i="46"/>
  <c r="J288" i="46"/>
  <c r="I288" i="46"/>
  <c r="H288" i="46"/>
  <c r="G288" i="46"/>
  <c r="C288" i="46"/>
  <c r="B288" i="46"/>
  <c r="A288" i="46"/>
  <c r="AT287" i="46"/>
  <c r="AS287" i="46"/>
  <c r="AR287" i="46"/>
  <c r="AQ287" i="46"/>
  <c r="AP287" i="46"/>
  <c r="AO287" i="46"/>
  <c r="AN287" i="46"/>
  <c r="AL287" i="46"/>
  <c r="AK287" i="46"/>
  <c r="AJ287" i="46"/>
  <c r="AI287" i="46"/>
  <c r="AH287" i="46"/>
  <c r="AG287" i="46"/>
  <c r="AF287" i="46"/>
  <c r="AE287" i="46"/>
  <c r="AA287" i="46"/>
  <c r="Z287" i="46"/>
  <c r="Y287" i="46"/>
  <c r="W287" i="46"/>
  <c r="V287" i="46"/>
  <c r="U287" i="46"/>
  <c r="T287" i="46"/>
  <c r="S287" i="46"/>
  <c r="Q287" i="46"/>
  <c r="P287" i="46"/>
  <c r="N287" i="46"/>
  <c r="M287" i="46"/>
  <c r="L287" i="46"/>
  <c r="K287" i="46"/>
  <c r="J287" i="46"/>
  <c r="I287" i="46"/>
  <c r="H287" i="46"/>
  <c r="G287" i="46"/>
  <c r="C287" i="46"/>
  <c r="B287" i="46"/>
  <c r="A287" i="46"/>
  <c r="AT286" i="46"/>
  <c r="AS286" i="46"/>
  <c r="AR286" i="46"/>
  <c r="AQ286" i="46"/>
  <c r="AP286" i="46"/>
  <c r="AO286" i="46"/>
  <c r="AN286" i="46"/>
  <c r="AL286" i="46"/>
  <c r="AK286" i="46"/>
  <c r="AJ286" i="46"/>
  <c r="AI286" i="46"/>
  <c r="AH286" i="46"/>
  <c r="AG286" i="46"/>
  <c r="AF286" i="46"/>
  <c r="AE286" i="46"/>
  <c r="AA286" i="46"/>
  <c r="Z286" i="46"/>
  <c r="Y286" i="46"/>
  <c r="W286" i="46"/>
  <c r="V286" i="46"/>
  <c r="U286" i="46"/>
  <c r="T286" i="46"/>
  <c r="S286" i="46"/>
  <c r="Q286" i="46"/>
  <c r="P286" i="46"/>
  <c r="N286" i="46"/>
  <c r="M286" i="46"/>
  <c r="L286" i="46"/>
  <c r="K286" i="46"/>
  <c r="J286" i="46"/>
  <c r="I286" i="46"/>
  <c r="H286" i="46"/>
  <c r="G286" i="46"/>
  <c r="C286" i="46"/>
  <c r="A286" i="46" s="1"/>
  <c r="B286" i="46"/>
  <c r="AT285" i="46"/>
  <c r="AS285" i="46"/>
  <c r="AR285" i="46"/>
  <c r="AQ285" i="46"/>
  <c r="AP285" i="46"/>
  <c r="AO285" i="46"/>
  <c r="AN285" i="46"/>
  <c r="AL285" i="46"/>
  <c r="AK285" i="46"/>
  <c r="AJ285" i="46"/>
  <c r="AI285" i="46"/>
  <c r="AH285" i="46"/>
  <c r="AG285" i="46"/>
  <c r="AF285" i="46"/>
  <c r="AE285" i="46"/>
  <c r="AA285" i="46"/>
  <c r="Z285" i="46"/>
  <c r="Y285" i="46"/>
  <c r="W285" i="46"/>
  <c r="V285" i="46"/>
  <c r="U285" i="46"/>
  <c r="T285" i="46"/>
  <c r="S285" i="46"/>
  <c r="Q285" i="46"/>
  <c r="P285" i="46"/>
  <c r="N285" i="46"/>
  <c r="M285" i="46"/>
  <c r="L285" i="46"/>
  <c r="K285" i="46"/>
  <c r="J285" i="46"/>
  <c r="I285" i="46"/>
  <c r="H285" i="46"/>
  <c r="G285" i="46"/>
  <c r="C285" i="46"/>
  <c r="A285" i="46" s="1"/>
  <c r="B285" i="46"/>
  <c r="AT284" i="46"/>
  <c r="AS284" i="46"/>
  <c r="AR284" i="46"/>
  <c r="AQ284" i="46"/>
  <c r="AP284" i="46"/>
  <c r="AO284" i="46"/>
  <c r="AN284" i="46"/>
  <c r="AL284" i="46"/>
  <c r="AK284" i="46"/>
  <c r="AJ284" i="46"/>
  <c r="AI284" i="46"/>
  <c r="AH284" i="46"/>
  <c r="AG284" i="46"/>
  <c r="AF284" i="46"/>
  <c r="AE284" i="46"/>
  <c r="AA284" i="46"/>
  <c r="Z284" i="46"/>
  <c r="Y284" i="46"/>
  <c r="W284" i="46"/>
  <c r="V284" i="46"/>
  <c r="U284" i="46"/>
  <c r="T284" i="46"/>
  <c r="S284" i="46"/>
  <c r="Q284" i="46"/>
  <c r="P284" i="46"/>
  <c r="N284" i="46"/>
  <c r="M284" i="46"/>
  <c r="L284" i="46"/>
  <c r="K284" i="46"/>
  <c r="J284" i="46"/>
  <c r="I284" i="46"/>
  <c r="H284" i="46"/>
  <c r="G284" i="46"/>
  <c r="C284" i="46"/>
  <c r="B284" i="46"/>
  <c r="A284" i="46"/>
  <c r="AT283" i="46"/>
  <c r="AS283" i="46"/>
  <c r="AR283" i="46"/>
  <c r="AQ283" i="46"/>
  <c r="AP283" i="46"/>
  <c r="AO283" i="46"/>
  <c r="AN283" i="46"/>
  <c r="AL283" i="46"/>
  <c r="AK283" i="46"/>
  <c r="AJ283" i="46"/>
  <c r="AI283" i="46"/>
  <c r="AH283" i="46"/>
  <c r="AG283" i="46"/>
  <c r="AF283" i="46"/>
  <c r="AE283" i="46"/>
  <c r="AA283" i="46"/>
  <c r="Z283" i="46"/>
  <c r="Y283" i="46"/>
  <c r="W283" i="46"/>
  <c r="V283" i="46"/>
  <c r="U283" i="46"/>
  <c r="T283" i="46"/>
  <c r="S283" i="46"/>
  <c r="Q283" i="46"/>
  <c r="P283" i="46"/>
  <c r="N283" i="46"/>
  <c r="M283" i="46"/>
  <c r="L283" i="46"/>
  <c r="K283" i="46"/>
  <c r="J283" i="46"/>
  <c r="I283" i="46"/>
  <c r="H283" i="46"/>
  <c r="G283" i="46"/>
  <c r="C283" i="46"/>
  <c r="B283" i="46"/>
  <c r="A283" i="46"/>
  <c r="AT282" i="46"/>
  <c r="AS282" i="46"/>
  <c r="AR282" i="46"/>
  <c r="AQ282" i="46"/>
  <c r="AP282" i="46"/>
  <c r="AO282" i="46"/>
  <c r="AN282" i="46"/>
  <c r="AL282" i="46"/>
  <c r="AK282" i="46"/>
  <c r="AJ282" i="46"/>
  <c r="AI282" i="46"/>
  <c r="AH282" i="46"/>
  <c r="AG282" i="46"/>
  <c r="AF282" i="46"/>
  <c r="AE282" i="46"/>
  <c r="AA282" i="46"/>
  <c r="Z282" i="46"/>
  <c r="Y282" i="46"/>
  <c r="W282" i="46"/>
  <c r="V282" i="46"/>
  <c r="U282" i="46"/>
  <c r="T282" i="46"/>
  <c r="S282" i="46"/>
  <c r="Q282" i="46"/>
  <c r="P282" i="46"/>
  <c r="N282" i="46"/>
  <c r="M282" i="46"/>
  <c r="L282" i="46"/>
  <c r="K282" i="46"/>
  <c r="J282" i="46"/>
  <c r="I282" i="46"/>
  <c r="H282" i="46"/>
  <c r="G282" i="46"/>
  <c r="C282" i="46"/>
  <c r="A282" i="46" s="1"/>
  <c r="B282" i="46"/>
  <c r="AT281" i="46"/>
  <c r="AS281" i="46"/>
  <c r="AR281" i="46"/>
  <c r="AQ281" i="46"/>
  <c r="AP281" i="46"/>
  <c r="AO281" i="46"/>
  <c r="AN281" i="46"/>
  <c r="AL281" i="46"/>
  <c r="AK281" i="46"/>
  <c r="AJ281" i="46"/>
  <c r="AI281" i="46"/>
  <c r="AH281" i="46"/>
  <c r="AG281" i="46"/>
  <c r="AF281" i="46"/>
  <c r="AE281" i="46"/>
  <c r="AA281" i="46"/>
  <c r="Z281" i="46"/>
  <c r="Y281" i="46"/>
  <c r="W281" i="46"/>
  <c r="V281" i="46"/>
  <c r="U281" i="46"/>
  <c r="T281" i="46"/>
  <c r="S281" i="46"/>
  <c r="Q281" i="46"/>
  <c r="P281" i="46"/>
  <c r="O281" i="46"/>
  <c r="N281" i="46"/>
  <c r="M281" i="46"/>
  <c r="L281" i="46"/>
  <c r="K281" i="46"/>
  <c r="J281" i="46"/>
  <c r="I281" i="46"/>
  <c r="H281" i="46"/>
  <c r="G281" i="46"/>
  <c r="C281" i="46"/>
  <c r="B281" i="46"/>
  <c r="A281" i="46"/>
  <c r="AT280" i="46"/>
  <c r="AS280" i="46"/>
  <c r="AR280" i="46"/>
  <c r="AQ280" i="46"/>
  <c r="AP280" i="46"/>
  <c r="AO280" i="46"/>
  <c r="AN280" i="46"/>
  <c r="AL280" i="46"/>
  <c r="AK280" i="46"/>
  <c r="AJ280" i="46"/>
  <c r="AI280" i="46"/>
  <c r="AH280" i="46"/>
  <c r="AG280" i="46"/>
  <c r="AF280" i="46"/>
  <c r="AE280" i="46"/>
  <c r="AA280" i="46"/>
  <c r="Z280" i="46"/>
  <c r="Y280" i="46"/>
  <c r="W280" i="46"/>
  <c r="V280" i="46"/>
  <c r="U280" i="46"/>
  <c r="T280" i="46"/>
  <c r="S280" i="46"/>
  <c r="Q280" i="46"/>
  <c r="P280" i="46"/>
  <c r="N280" i="46"/>
  <c r="M280" i="46"/>
  <c r="L280" i="46"/>
  <c r="K280" i="46"/>
  <c r="J280" i="46"/>
  <c r="I280" i="46"/>
  <c r="H280" i="46"/>
  <c r="G280" i="46"/>
  <c r="C280" i="46"/>
  <c r="B280" i="46"/>
  <c r="A280" i="46"/>
  <c r="AT279" i="46"/>
  <c r="AS279" i="46"/>
  <c r="AR279" i="46"/>
  <c r="AQ279" i="46"/>
  <c r="AP279" i="46"/>
  <c r="AO279" i="46"/>
  <c r="AN279" i="46"/>
  <c r="AL279" i="46"/>
  <c r="AK279" i="46"/>
  <c r="AJ279" i="46"/>
  <c r="AI279" i="46"/>
  <c r="AH279" i="46"/>
  <c r="AG279" i="46"/>
  <c r="AF279" i="46"/>
  <c r="AE279" i="46"/>
  <c r="AA279" i="46"/>
  <c r="Z279" i="46"/>
  <c r="Y279" i="46"/>
  <c r="W279" i="46"/>
  <c r="V279" i="46"/>
  <c r="U279" i="46"/>
  <c r="T279" i="46"/>
  <c r="S279" i="46"/>
  <c r="Q279" i="46"/>
  <c r="P279" i="46"/>
  <c r="N279" i="46"/>
  <c r="M279" i="46"/>
  <c r="L279" i="46"/>
  <c r="K279" i="46"/>
  <c r="J279" i="46"/>
  <c r="I279" i="46"/>
  <c r="H279" i="46"/>
  <c r="G279" i="46"/>
  <c r="C279" i="46"/>
  <c r="A279" i="46" s="1"/>
  <c r="B279" i="46"/>
  <c r="AT278" i="46"/>
  <c r="AS278" i="46"/>
  <c r="AR278" i="46"/>
  <c r="AQ278" i="46"/>
  <c r="AP278" i="46"/>
  <c r="AO278" i="46"/>
  <c r="AN278" i="46"/>
  <c r="AL278" i="46"/>
  <c r="AK278" i="46"/>
  <c r="AJ278" i="46"/>
  <c r="AI278" i="46"/>
  <c r="AH278" i="46"/>
  <c r="AG278" i="46"/>
  <c r="AF278" i="46"/>
  <c r="AE278" i="46"/>
  <c r="AA278" i="46"/>
  <c r="Z278" i="46"/>
  <c r="Y278" i="46"/>
  <c r="W278" i="46"/>
  <c r="V278" i="46"/>
  <c r="U278" i="46"/>
  <c r="T278" i="46"/>
  <c r="S278" i="46"/>
  <c r="Q278" i="46"/>
  <c r="P278" i="46"/>
  <c r="N278" i="46"/>
  <c r="M278" i="46"/>
  <c r="L278" i="46"/>
  <c r="K278" i="46"/>
  <c r="J278" i="46"/>
  <c r="I278" i="46"/>
  <c r="H278" i="46"/>
  <c r="G278" i="46"/>
  <c r="C278" i="46"/>
  <c r="A278" i="46" s="1"/>
  <c r="B278" i="46"/>
  <c r="AT277" i="46"/>
  <c r="AS277" i="46"/>
  <c r="AR277" i="46"/>
  <c r="AQ277" i="46"/>
  <c r="AP277" i="46"/>
  <c r="AO277" i="46"/>
  <c r="AN277" i="46"/>
  <c r="AL277" i="46"/>
  <c r="AK277" i="46"/>
  <c r="AJ277" i="46"/>
  <c r="AI277" i="46"/>
  <c r="AH277" i="46"/>
  <c r="AG277" i="46"/>
  <c r="AF277" i="46"/>
  <c r="AE277" i="46"/>
  <c r="AA277" i="46"/>
  <c r="Z277" i="46"/>
  <c r="Y277" i="46"/>
  <c r="W277" i="46"/>
  <c r="V277" i="46"/>
  <c r="U277" i="46"/>
  <c r="T277" i="46"/>
  <c r="S277" i="46"/>
  <c r="Q277" i="46"/>
  <c r="P277" i="46"/>
  <c r="N277" i="46"/>
  <c r="M277" i="46"/>
  <c r="L277" i="46"/>
  <c r="K277" i="46"/>
  <c r="J277" i="46"/>
  <c r="I277" i="46"/>
  <c r="H277" i="46"/>
  <c r="G277" i="46"/>
  <c r="C277" i="46"/>
  <c r="B277" i="46"/>
  <c r="A277" i="46"/>
  <c r="AT276" i="46"/>
  <c r="AS276" i="46"/>
  <c r="AR276" i="46"/>
  <c r="AQ276" i="46"/>
  <c r="AP276" i="46"/>
  <c r="AO276" i="46"/>
  <c r="AN276" i="46"/>
  <c r="AL276" i="46"/>
  <c r="AK276" i="46"/>
  <c r="AJ276" i="46"/>
  <c r="AI276" i="46"/>
  <c r="AH276" i="46"/>
  <c r="AG276" i="46"/>
  <c r="AF276" i="46"/>
  <c r="AE276" i="46"/>
  <c r="AA276" i="46"/>
  <c r="Z276" i="46"/>
  <c r="Y276" i="46"/>
  <c r="W276" i="46"/>
  <c r="V276" i="46"/>
  <c r="U276" i="46"/>
  <c r="T276" i="46"/>
  <c r="S276" i="46"/>
  <c r="Q276" i="46"/>
  <c r="P276" i="46"/>
  <c r="N276" i="46"/>
  <c r="M276" i="46"/>
  <c r="L276" i="46"/>
  <c r="K276" i="46"/>
  <c r="J276" i="46"/>
  <c r="I276" i="46"/>
  <c r="H276" i="46"/>
  <c r="G276" i="46"/>
  <c r="C276" i="46"/>
  <c r="B276" i="46"/>
  <c r="A276" i="46"/>
  <c r="AT275" i="46"/>
  <c r="AS275" i="46"/>
  <c r="AR275" i="46"/>
  <c r="AQ275" i="46"/>
  <c r="AP275" i="46"/>
  <c r="AO275" i="46"/>
  <c r="AN275" i="46"/>
  <c r="AL275" i="46"/>
  <c r="AK275" i="46"/>
  <c r="AJ275" i="46"/>
  <c r="AI275" i="46"/>
  <c r="AH275" i="46"/>
  <c r="AG275" i="46"/>
  <c r="AF275" i="46"/>
  <c r="AE275" i="46"/>
  <c r="AA275" i="46"/>
  <c r="Z275" i="46"/>
  <c r="Y275" i="46"/>
  <c r="W275" i="46"/>
  <c r="V275" i="46"/>
  <c r="U275" i="46"/>
  <c r="T275" i="46"/>
  <c r="S275" i="46"/>
  <c r="Q275" i="46"/>
  <c r="P275" i="46"/>
  <c r="N275" i="46"/>
  <c r="M275" i="46"/>
  <c r="L275" i="46"/>
  <c r="K275" i="46"/>
  <c r="J275" i="46"/>
  <c r="I275" i="46"/>
  <c r="H275" i="46"/>
  <c r="G275" i="46"/>
  <c r="C275" i="46"/>
  <c r="A275" i="46" s="1"/>
  <c r="B275" i="46"/>
  <c r="AT274" i="46"/>
  <c r="AS274" i="46"/>
  <c r="AR274" i="46"/>
  <c r="AQ274" i="46"/>
  <c r="AP274" i="46"/>
  <c r="AO274" i="46"/>
  <c r="AN274" i="46"/>
  <c r="AL274" i="46"/>
  <c r="AK274" i="46"/>
  <c r="AJ274" i="46"/>
  <c r="AI274" i="46"/>
  <c r="AH274" i="46"/>
  <c r="AG274" i="46"/>
  <c r="AF274" i="46"/>
  <c r="AE274" i="46"/>
  <c r="AA274" i="46"/>
  <c r="Z274" i="46"/>
  <c r="Y274" i="46"/>
  <c r="W274" i="46"/>
  <c r="V274" i="46"/>
  <c r="U274" i="46"/>
  <c r="T274" i="46"/>
  <c r="S274" i="46"/>
  <c r="Q274" i="46"/>
  <c r="P274" i="46"/>
  <c r="N274" i="46"/>
  <c r="M274" i="46"/>
  <c r="L274" i="46"/>
  <c r="K274" i="46"/>
  <c r="J274" i="46"/>
  <c r="I274" i="46"/>
  <c r="H274" i="46"/>
  <c r="G274" i="46"/>
  <c r="C274" i="46"/>
  <c r="A274" i="46" s="1"/>
  <c r="B274" i="46"/>
  <c r="AT273" i="46"/>
  <c r="AS273" i="46"/>
  <c r="AR273" i="46"/>
  <c r="AQ273" i="46"/>
  <c r="AP273" i="46"/>
  <c r="AO273" i="46"/>
  <c r="AN273" i="46"/>
  <c r="AL273" i="46"/>
  <c r="AK273" i="46"/>
  <c r="AJ273" i="46"/>
  <c r="AI273" i="46"/>
  <c r="AH273" i="46"/>
  <c r="AG273" i="46"/>
  <c r="AF273" i="46"/>
  <c r="AE273" i="46"/>
  <c r="AA273" i="46"/>
  <c r="Z273" i="46"/>
  <c r="Y273" i="46"/>
  <c r="W273" i="46"/>
  <c r="V273" i="46"/>
  <c r="U273" i="46"/>
  <c r="T273" i="46"/>
  <c r="S273" i="46"/>
  <c r="Q273" i="46"/>
  <c r="P273" i="46"/>
  <c r="N273" i="46"/>
  <c r="M273" i="46"/>
  <c r="L273" i="46"/>
  <c r="K273" i="46"/>
  <c r="J273" i="46"/>
  <c r="I273" i="46"/>
  <c r="H273" i="46"/>
  <c r="G273" i="46"/>
  <c r="C273" i="46"/>
  <c r="A273" i="46" s="1"/>
  <c r="B273" i="46"/>
  <c r="AT272" i="46"/>
  <c r="AS272" i="46"/>
  <c r="AR272" i="46"/>
  <c r="AQ272" i="46"/>
  <c r="AP272" i="46"/>
  <c r="AO272" i="46"/>
  <c r="AN272" i="46"/>
  <c r="AL272" i="46"/>
  <c r="AK272" i="46"/>
  <c r="AJ272" i="46"/>
  <c r="AI272" i="46"/>
  <c r="AH272" i="46"/>
  <c r="AG272" i="46"/>
  <c r="AF272" i="46"/>
  <c r="AE272" i="46"/>
  <c r="AA272" i="46"/>
  <c r="Z272" i="46"/>
  <c r="Y272" i="46"/>
  <c r="W272" i="46"/>
  <c r="V272" i="46"/>
  <c r="U272" i="46"/>
  <c r="T272" i="46"/>
  <c r="S272" i="46"/>
  <c r="Q272" i="46"/>
  <c r="P272" i="46"/>
  <c r="N272" i="46"/>
  <c r="M272" i="46"/>
  <c r="L272" i="46"/>
  <c r="K272" i="46"/>
  <c r="J272" i="46"/>
  <c r="I272" i="46"/>
  <c r="H272" i="46"/>
  <c r="G272" i="46"/>
  <c r="C272" i="46"/>
  <c r="B272" i="46"/>
  <c r="A272" i="46"/>
  <c r="AT271" i="46"/>
  <c r="AS271" i="46"/>
  <c r="AR271" i="46"/>
  <c r="AQ271" i="46"/>
  <c r="AP271" i="46"/>
  <c r="AO271" i="46"/>
  <c r="AN271" i="46"/>
  <c r="AL271" i="46"/>
  <c r="AK271" i="46"/>
  <c r="AJ271" i="46"/>
  <c r="AI271" i="46"/>
  <c r="AH271" i="46"/>
  <c r="AG271" i="46"/>
  <c r="AF271" i="46"/>
  <c r="AE271" i="46"/>
  <c r="AA271" i="46"/>
  <c r="Z271" i="46"/>
  <c r="Y271" i="46"/>
  <c r="W271" i="46"/>
  <c r="V271" i="46"/>
  <c r="U271" i="46"/>
  <c r="T271" i="46"/>
  <c r="S271" i="46"/>
  <c r="Q271" i="46"/>
  <c r="P271" i="46"/>
  <c r="N271" i="46"/>
  <c r="M271" i="46"/>
  <c r="L271" i="46"/>
  <c r="K271" i="46"/>
  <c r="J271" i="46"/>
  <c r="I271" i="46"/>
  <c r="H271" i="46"/>
  <c r="G271" i="46"/>
  <c r="C271" i="46"/>
  <c r="B271" i="46"/>
  <c r="A271" i="46"/>
  <c r="AT270" i="46"/>
  <c r="AS270" i="46"/>
  <c r="AR270" i="46"/>
  <c r="AQ270" i="46"/>
  <c r="AP270" i="46"/>
  <c r="AO270" i="46"/>
  <c r="AN270" i="46"/>
  <c r="AL270" i="46"/>
  <c r="AK270" i="46"/>
  <c r="AJ270" i="46"/>
  <c r="AI270" i="46"/>
  <c r="AH270" i="46"/>
  <c r="AG270" i="46"/>
  <c r="AF270" i="46"/>
  <c r="AE270" i="46"/>
  <c r="AA270" i="46"/>
  <c r="Z270" i="46"/>
  <c r="Y270" i="46"/>
  <c r="W270" i="46"/>
  <c r="V270" i="46"/>
  <c r="U270" i="46"/>
  <c r="T270" i="46"/>
  <c r="S270" i="46"/>
  <c r="Q270" i="46"/>
  <c r="P270" i="46"/>
  <c r="N270" i="46"/>
  <c r="M270" i="46"/>
  <c r="L270" i="46"/>
  <c r="K270" i="46"/>
  <c r="J270" i="46"/>
  <c r="I270" i="46"/>
  <c r="H270" i="46"/>
  <c r="G270" i="46"/>
  <c r="C270" i="46"/>
  <c r="A270" i="46" s="1"/>
  <c r="B270" i="46"/>
  <c r="AT269" i="46"/>
  <c r="AS269" i="46"/>
  <c r="AR269" i="46"/>
  <c r="AQ269" i="46"/>
  <c r="AP269" i="46"/>
  <c r="AO269" i="46"/>
  <c r="AN269" i="46"/>
  <c r="AL269" i="46"/>
  <c r="AK269" i="46"/>
  <c r="AJ269" i="46"/>
  <c r="AI269" i="46"/>
  <c r="AH269" i="46"/>
  <c r="AG269" i="46"/>
  <c r="AF269" i="46"/>
  <c r="AE269" i="46"/>
  <c r="AA269" i="46"/>
  <c r="Z269" i="46"/>
  <c r="Y269" i="46"/>
  <c r="W269" i="46"/>
  <c r="V269" i="46"/>
  <c r="U269" i="46"/>
  <c r="T269" i="46"/>
  <c r="S269" i="46"/>
  <c r="Q269" i="46"/>
  <c r="P269" i="46"/>
  <c r="N269" i="46"/>
  <c r="M269" i="46"/>
  <c r="L269" i="46"/>
  <c r="K269" i="46"/>
  <c r="J269" i="46"/>
  <c r="I269" i="46"/>
  <c r="H269" i="46"/>
  <c r="G269" i="46"/>
  <c r="C269" i="46"/>
  <c r="A269" i="46" s="1"/>
  <c r="B269" i="46"/>
  <c r="AT268" i="46"/>
  <c r="AS268" i="46"/>
  <c r="AR268" i="46"/>
  <c r="AQ268" i="46"/>
  <c r="AP268" i="46"/>
  <c r="AO268" i="46"/>
  <c r="AN268" i="46"/>
  <c r="AL268" i="46"/>
  <c r="AK268" i="46"/>
  <c r="AJ268" i="46"/>
  <c r="AI268" i="46"/>
  <c r="AH268" i="46"/>
  <c r="AG268" i="46"/>
  <c r="AF268" i="46"/>
  <c r="AE268" i="46"/>
  <c r="AA268" i="46"/>
  <c r="Z268" i="46"/>
  <c r="Y268" i="46"/>
  <c r="W268" i="46"/>
  <c r="V268" i="46"/>
  <c r="U268" i="46"/>
  <c r="T268" i="46"/>
  <c r="S268" i="46"/>
  <c r="Q268" i="46"/>
  <c r="P268" i="46"/>
  <c r="N268" i="46"/>
  <c r="M268" i="46"/>
  <c r="L268" i="46"/>
  <c r="K268" i="46"/>
  <c r="J268" i="46"/>
  <c r="I268" i="46"/>
  <c r="H268" i="46"/>
  <c r="G268" i="46"/>
  <c r="C268" i="46"/>
  <c r="B268" i="46"/>
  <c r="A268" i="46"/>
  <c r="AT267" i="46"/>
  <c r="AS267" i="46"/>
  <c r="AR267" i="46"/>
  <c r="AQ267" i="46"/>
  <c r="AP267" i="46"/>
  <c r="AO267" i="46"/>
  <c r="AN267" i="46"/>
  <c r="AL267" i="46"/>
  <c r="AK267" i="46"/>
  <c r="AJ267" i="46"/>
  <c r="AI267" i="46"/>
  <c r="AH267" i="46"/>
  <c r="AG267" i="46"/>
  <c r="AF267" i="46"/>
  <c r="AE267" i="46"/>
  <c r="AA267" i="46"/>
  <c r="Z267" i="46"/>
  <c r="Y267" i="46"/>
  <c r="W267" i="46"/>
  <c r="V267" i="46"/>
  <c r="U267" i="46"/>
  <c r="T267" i="46"/>
  <c r="S267" i="46"/>
  <c r="Q267" i="46"/>
  <c r="P267" i="46"/>
  <c r="N267" i="46"/>
  <c r="M267" i="46"/>
  <c r="L267" i="46"/>
  <c r="K267" i="46"/>
  <c r="J267" i="46"/>
  <c r="I267" i="46"/>
  <c r="H267" i="46"/>
  <c r="G267" i="46"/>
  <c r="C267" i="46"/>
  <c r="B267" i="46"/>
  <c r="A267" i="46"/>
  <c r="AT266" i="46"/>
  <c r="AS266" i="46"/>
  <c r="AR266" i="46"/>
  <c r="AQ266" i="46"/>
  <c r="AP266" i="46"/>
  <c r="AO266" i="46"/>
  <c r="AN266" i="46"/>
  <c r="AL266" i="46"/>
  <c r="AK266" i="46"/>
  <c r="AJ266" i="46"/>
  <c r="AI266" i="46"/>
  <c r="AH266" i="46"/>
  <c r="AG266" i="46"/>
  <c r="AF266" i="46"/>
  <c r="AE266" i="46"/>
  <c r="AA266" i="46"/>
  <c r="Z266" i="46"/>
  <c r="Y266" i="46"/>
  <c r="W266" i="46"/>
  <c r="V266" i="46"/>
  <c r="U266" i="46"/>
  <c r="T266" i="46"/>
  <c r="S266" i="46"/>
  <c r="Q266" i="46"/>
  <c r="P266" i="46"/>
  <c r="N266" i="46"/>
  <c r="M266" i="46"/>
  <c r="L266" i="46"/>
  <c r="K266" i="46"/>
  <c r="J266" i="46"/>
  <c r="I266" i="46"/>
  <c r="H266" i="46"/>
  <c r="G266" i="46"/>
  <c r="C266" i="46"/>
  <c r="A266" i="46" s="1"/>
  <c r="B266" i="46"/>
  <c r="AT265" i="46"/>
  <c r="AS265" i="46"/>
  <c r="AR265" i="46"/>
  <c r="AQ265" i="46"/>
  <c r="AP265" i="46"/>
  <c r="AO265" i="46"/>
  <c r="AN265" i="46"/>
  <c r="AL265" i="46"/>
  <c r="AK265" i="46"/>
  <c r="AJ265" i="46"/>
  <c r="AI265" i="46"/>
  <c r="AH265" i="46"/>
  <c r="AG265" i="46"/>
  <c r="AF265" i="46"/>
  <c r="AE265" i="46"/>
  <c r="AA265" i="46"/>
  <c r="Z265" i="46"/>
  <c r="Y265" i="46"/>
  <c r="W265" i="46"/>
  <c r="V265" i="46"/>
  <c r="U265" i="46"/>
  <c r="T265" i="46"/>
  <c r="S265" i="46"/>
  <c r="Q265" i="46"/>
  <c r="P265" i="46"/>
  <c r="O265" i="46"/>
  <c r="N265" i="46"/>
  <c r="M265" i="46"/>
  <c r="L265" i="46"/>
  <c r="K265" i="46"/>
  <c r="J265" i="46"/>
  <c r="I265" i="46"/>
  <c r="H265" i="46"/>
  <c r="G265" i="46"/>
  <c r="C265" i="46"/>
  <c r="B265" i="46"/>
  <c r="A265" i="46"/>
  <c r="AT264" i="46"/>
  <c r="AS264" i="46"/>
  <c r="AR264" i="46"/>
  <c r="AQ264" i="46"/>
  <c r="AP264" i="46"/>
  <c r="AO264" i="46"/>
  <c r="AN264" i="46"/>
  <c r="AL264" i="46"/>
  <c r="AK264" i="46"/>
  <c r="AJ264" i="46"/>
  <c r="AI264" i="46"/>
  <c r="AH264" i="46"/>
  <c r="AG264" i="46"/>
  <c r="AF264" i="46"/>
  <c r="AE264" i="46"/>
  <c r="AA264" i="46"/>
  <c r="Z264" i="46"/>
  <c r="Y264" i="46"/>
  <c r="W264" i="46"/>
  <c r="V264" i="46"/>
  <c r="U264" i="46"/>
  <c r="T264" i="46"/>
  <c r="S264" i="46"/>
  <c r="Q264" i="46"/>
  <c r="P264" i="46"/>
  <c r="N264" i="46"/>
  <c r="M264" i="46"/>
  <c r="L264" i="46"/>
  <c r="K264" i="46"/>
  <c r="J264" i="46"/>
  <c r="I264" i="46"/>
  <c r="H264" i="46"/>
  <c r="G264" i="46"/>
  <c r="C264" i="46"/>
  <c r="B264" i="46"/>
  <c r="A264" i="46"/>
  <c r="AT263" i="46"/>
  <c r="AS263" i="46"/>
  <c r="AR263" i="46"/>
  <c r="AQ263" i="46"/>
  <c r="AP263" i="46"/>
  <c r="AO263" i="46"/>
  <c r="AN263" i="46"/>
  <c r="AL263" i="46"/>
  <c r="AK263" i="46"/>
  <c r="AJ263" i="46"/>
  <c r="AI263" i="46"/>
  <c r="AH263" i="46"/>
  <c r="AG263" i="46"/>
  <c r="AF263" i="46"/>
  <c r="AE263" i="46"/>
  <c r="AA263" i="46"/>
  <c r="Z263" i="46"/>
  <c r="Y263" i="46"/>
  <c r="W263" i="46"/>
  <c r="V263" i="46"/>
  <c r="U263" i="46"/>
  <c r="T263" i="46"/>
  <c r="S263" i="46"/>
  <c r="Q263" i="46"/>
  <c r="P263" i="46"/>
  <c r="N263" i="46"/>
  <c r="M263" i="46"/>
  <c r="L263" i="46"/>
  <c r="K263" i="46"/>
  <c r="J263" i="46"/>
  <c r="I263" i="46"/>
  <c r="H263" i="46"/>
  <c r="G263" i="46"/>
  <c r="C263" i="46"/>
  <c r="B263" i="46"/>
  <c r="A263" i="46"/>
  <c r="AT262" i="46"/>
  <c r="AS262" i="46"/>
  <c r="AR262" i="46"/>
  <c r="AQ262" i="46"/>
  <c r="AP262" i="46"/>
  <c r="AO262" i="46"/>
  <c r="AN262" i="46"/>
  <c r="AL262" i="46"/>
  <c r="AK262" i="46"/>
  <c r="AJ262" i="46"/>
  <c r="AI262" i="46"/>
  <c r="AH262" i="46"/>
  <c r="AG262" i="46"/>
  <c r="AF262" i="46"/>
  <c r="AE262" i="46"/>
  <c r="AA262" i="46"/>
  <c r="Z262" i="46"/>
  <c r="Y262" i="46"/>
  <c r="W262" i="46"/>
  <c r="V262" i="46"/>
  <c r="U262" i="46"/>
  <c r="T262" i="46"/>
  <c r="S262" i="46"/>
  <c r="Q262" i="46"/>
  <c r="P262" i="46"/>
  <c r="N262" i="46"/>
  <c r="M262" i="46"/>
  <c r="L262" i="46"/>
  <c r="K262" i="46"/>
  <c r="J262" i="46"/>
  <c r="I262" i="46"/>
  <c r="H262" i="46"/>
  <c r="G262" i="46"/>
  <c r="C262" i="46"/>
  <c r="A262" i="46" s="1"/>
  <c r="B262" i="46"/>
  <c r="AT261" i="46"/>
  <c r="AS261" i="46"/>
  <c r="AR261" i="46"/>
  <c r="AQ261" i="46"/>
  <c r="AP261" i="46"/>
  <c r="AO261" i="46"/>
  <c r="AN261" i="46"/>
  <c r="AL261" i="46"/>
  <c r="AK261" i="46"/>
  <c r="AJ261" i="46"/>
  <c r="AI261" i="46"/>
  <c r="AH261" i="46"/>
  <c r="AG261" i="46"/>
  <c r="AF261" i="46"/>
  <c r="AE261" i="46"/>
  <c r="AA261" i="46"/>
  <c r="Z261" i="46"/>
  <c r="Y261" i="46"/>
  <c r="W261" i="46"/>
  <c r="V261" i="46"/>
  <c r="U261" i="46"/>
  <c r="T261" i="46"/>
  <c r="S261" i="46"/>
  <c r="Q261" i="46"/>
  <c r="P261" i="46"/>
  <c r="N261" i="46"/>
  <c r="M261" i="46"/>
  <c r="L261" i="46"/>
  <c r="K261" i="46"/>
  <c r="J261" i="46"/>
  <c r="I261" i="46"/>
  <c r="H261" i="46"/>
  <c r="G261" i="46"/>
  <c r="C261" i="46"/>
  <c r="A261" i="46" s="1"/>
  <c r="B261" i="46"/>
  <c r="AT260" i="46"/>
  <c r="AS260" i="46"/>
  <c r="AR260" i="46"/>
  <c r="AQ260" i="46"/>
  <c r="AP260" i="46"/>
  <c r="AO260" i="46"/>
  <c r="AN260" i="46"/>
  <c r="AL260" i="46"/>
  <c r="AK260" i="46"/>
  <c r="AJ260" i="46"/>
  <c r="AI260" i="46"/>
  <c r="AH260" i="46"/>
  <c r="AG260" i="46"/>
  <c r="AF260" i="46"/>
  <c r="AE260" i="46"/>
  <c r="AA260" i="46"/>
  <c r="Z260" i="46"/>
  <c r="Y260" i="46"/>
  <c r="W260" i="46"/>
  <c r="V260" i="46"/>
  <c r="U260" i="46"/>
  <c r="T260" i="46"/>
  <c r="S260" i="46"/>
  <c r="Q260" i="46"/>
  <c r="P260" i="46"/>
  <c r="N260" i="46"/>
  <c r="M260" i="46"/>
  <c r="L260" i="46"/>
  <c r="K260" i="46"/>
  <c r="J260" i="46"/>
  <c r="I260" i="46"/>
  <c r="H260" i="46"/>
  <c r="G260" i="46"/>
  <c r="C260" i="46"/>
  <c r="A260" i="46" s="1"/>
  <c r="B260" i="46"/>
  <c r="AT259" i="46"/>
  <c r="AS259" i="46"/>
  <c r="AR259" i="46"/>
  <c r="AQ259" i="46"/>
  <c r="AP259" i="46"/>
  <c r="AO259" i="46"/>
  <c r="AN259" i="46"/>
  <c r="AL259" i="46"/>
  <c r="AK259" i="46"/>
  <c r="AJ259" i="46"/>
  <c r="AI259" i="46"/>
  <c r="AH259" i="46"/>
  <c r="AG259" i="46"/>
  <c r="AF259" i="46"/>
  <c r="AE259" i="46"/>
  <c r="AA259" i="46"/>
  <c r="Z259" i="46"/>
  <c r="Y259" i="46"/>
  <c r="W259" i="46"/>
  <c r="V259" i="46"/>
  <c r="U259" i="46"/>
  <c r="T259" i="46"/>
  <c r="S259" i="46"/>
  <c r="Q259" i="46"/>
  <c r="P259" i="46"/>
  <c r="N259" i="46"/>
  <c r="M259" i="46"/>
  <c r="L259" i="46"/>
  <c r="K259" i="46"/>
  <c r="J259" i="46"/>
  <c r="I259" i="46"/>
  <c r="H259" i="46"/>
  <c r="G259" i="46"/>
  <c r="C259" i="46"/>
  <c r="A259" i="46" s="1"/>
  <c r="B259" i="46"/>
  <c r="AT258" i="46"/>
  <c r="AS258" i="46"/>
  <c r="AR258" i="46"/>
  <c r="AQ258" i="46"/>
  <c r="AP258" i="46"/>
  <c r="AO258" i="46"/>
  <c r="AN258" i="46"/>
  <c r="AL258" i="46"/>
  <c r="AK258" i="46"/>
  <c r="AJ258" i="46"/>
  <c r="AI258" i="46"/>
  <c r="AH258" i="46"/>
  <c r="AG258" i="46"/>
  <c r="AF258" i="46"/>
  <c r="AE258" i="46"/>
  <c r="AA258" i="46"/>
  <c r="Z258" i="46"/>
  <c r="Y258" i="46"/>
  <c r="W258" i="46"/>
  <c r="V258" i="46"/>
  <c r="U258" i="46"/>
  <c r="T258" i="46"/>
  <c r="S258" i="46"/>
  <c r="Q258" i="46"/>
  <c r="P258" i="46"/>
  <c r="N258" i="46"/>
  <c r="M258" i="46"/>
  <c r="L258" i="46"/>
  <c r="K258" i="46"/>
  <c r="J258" i="46"/>
  <c r="I258" i="46"/>
  <c r="H258" i="46"/>
  <c r="G258" i="46"/>
  <c r="C258" i="46"/>
  <c r="B258" i="46"/>
  <c r="A258" i="46"/>
  <c r="AT257" i="46"/>
  <c r="AS257" i="46"/>
  <c r="AR257" i="46"/>
  <c r="AQ257" i="46"/>
  <c r="AP257" i="46"/>
  <c r="AO257" i="46"/>
  <c r="AN257" i="46"/>
  <c r="AL257" i="46"/>
  <c r="AK257" i="46"/>
  <c r="AJ257" i="46"/>
  <c r="AI257" i="46"/>
  <c r="AH257" i="46"/>
  <c r="AG257" i="46"/>
  <c r="AF257" i="46"/>
  <c r="AE257" i="46"/>
  <c r="AA257" i="46"/>
  <c r="Z257" i="46"/>
  <c r="Y257" i="46"/>
  <c r="W257" i="46"/>
  <c r="V257" i="46"/>
  <c r="U257" i="46"/>
  <c r="T257" i="46"/>
  <c r="S257" i="46"/>
  <c r="Q257" i="46"/>
  <c r="P257" i="46"/>
  <c r="N257" i="46"/>
  <c r="M257" i="46"/>
  <c r="L257" i="46"/>
  <c r="K257" i="46"/>
  <c r="J257" i="46"/>
  <c r="I257" i="46"/>
  <c r="H257" i="46"/>
  <c r="G257" i="46"/>
  <c r="C257" i="46"/>
  <c r="A257" i="46" s="1"/>
  <c r="B257" i="46"/>
  <c r="AT256" i="46"/>
  <c r="AS256" i="46"/>
  <c r="AR256" i="46"/>
  <c r="AQ256" i="46"/>
  <c r="AP256" i="46"/>
  <c r="AO256" i="46"/>
  <c r="AN256" i="46"/>
  <c r="AL256" i="46"/>
  <c r="AK256" i="46"/>
  <c r="AJ256" i="46"/>
  <c r="AI256" i="46"/>
  <c r="AH256" i="46"/>
  <c r="AG256" i="46"/>
  <c r="AF256" i="46"/>
  <c r="AE256" i="46"/>
  <c r="AA256" i="46"/>
  <c r="Z256" i="46"/>
  <c r="Y256" i="46"/>
  <c r="W256" i="46"/>
  <c r="V256" i="46"/>
  <c r="U256" i="46"/>
  <c r="T256" i="46"/>
  <c r="S256" i="46"/>
  <c r="Q256" i="46"/>
  <c r="P256" i="46"/>
  <c r="N256" i="46"/>
  <c r="M256" i="46"/>
  <c r="L256" i="46"/>
  <c r="K256" i="46"/>
  <c r="J256" i="46"/>
  <c r="I256" i="46"/>
  <c r="H256" i="46"/>
  <c r="G256" i="46"/>
  <c r="C256" i="46"/>
  <c r="B256" i="46"/>
  <c r="A256" i="46"/>
  <c r="AT255" i="46"/>
  <c r="AS255" i="46"/>
  <c r="AR255" i="46"/>
  <c r="AQ255" i="46"/>
  <c r="AP255" i="46"/>
  <c r="AO255" i="46"/>
  <c r="AN255" i="46"/>
  <c r="AL255" i="46"/>
  <c r="AK255" i="46"/>
  <c r="AJ255" i="46"/>
  <c r="AI255" i="46"/>
  <c r="AH255" i="46"/>
  <c r="AG255" i="46"/>
  <c r="AF255" i="46"/>
  <c r="AE255" i="46"/>
  <c r="AA255" i="46"/>
  <c r="Z255" i="46"/>
  <c r="Y255" i="46"/>
  <c r="W255" i="46"/>
  <c r="V255" i="46"/>
  <c r="U255" i="46"/>
  <c r="T255" i="46"/>
  <c r="S255" i="46"/>
  <c r="Q255" i="46"/>
  <c r="P255" i="46"/>
  <c r="N255" i="46"/>
  <c r="M255" i="46"/>
  <c r="L255" i="46"/>
  <c r="K255" i="46"/>
  <c r="J255" i="46"/>
  <c r="I255" i="46"/>
  <c r="H255" i="46"/>
  <c r="G255" i="46"/>
  <c r="C255" i="46"/>
  <c r="A255" i="46" s="1"/>
  <c r="B255" i="46"/>
  <c r="AT254" i="46"/>
  <c r="AS254" i="46"/>
  <c r="AR254" i="46"/>
  <c r="AQ254" i="46"/>
  <c r="AP254" i="46"/>
  <c r="AO254" i="46"/>
  <c r="AN254" i="46"/>
  <c r="AL254" i="46"/>
  <c r="AK254" i="46"/>
  <c r="AJ254" i="46"/>
  <c r="AI254" i="46"/>
  <c r="AH254" i="46"/>
  <c r="AG254" i="46"/>
  <c r="AF254" i="46"/>
  <c r="AE254" i="46"/>
  <c r="AA254" i="46"/>
  <c r="Z254" i="46"/>
  <c r="Y254" i="46"/>
  <c r="W254" i="46"/>
  <c r="V254" i="46"/>
  <c r="U254" i="46"/>
  <c r="T254" i="46"/>
  <c r="S254" i="46"/>
  <c r="Q254" i="46"/>
  <c r="P254" i="46"/>
  <c r="N254" i="46"/>
  <c r="M254" i="46"/>
  <c r="L254" i="46"/>
  <c r="K254" i="46"/>
  <c r="J254" i="46"/>
  <c r="I254" i="46"/>
  <c r="H254" i="46"/>
  <c r="G254" i="46"/>
  <c r="C254" i="46"/>
  <c r="A254" i="46" s="1"/>
  <c r="B254" i="46"/>
  <c r="AT253" i="46"/>
  <c r="AS253" i="46"/>
  <c r="AR253" i="46"/>
  <c r="AQ253" i="46"/>
  <c r="AP253" i="46"/>
  <c r="AO253" i="46"/>
  <c r="AN253" i="46"/>
  <c r="AL253" i="46"/>
  <c r="AK253" i="46"/>
  <c r="AJ253" i="46"/>
  <c r="AI253" i="46"/>
  <c r="AH253" i="46"/>
  <c r="AG253" i="46"/>
  <c r="AF253" i="46"/>
  <c r="AE253" i="46"/>
  <c r="AA253" i="46"/>
  <c r="Z253" i="46"/>
  <c r="Y253" i="46"/>
  <c r="W253" i="46"/>
  <c r="V253" i="46"/>
  <c r="U253" i="46"/>
  <c r="T253" i="46"/>
  <c r="S253" i="46"/>
  <c r="Q253" i="46"/>
  <c r="P253" i="46"/>
  <c r="N253" i="46"/>
  <c r="M253" i="46"/>
  <c r="L253" i="46"/>
  <c r="K253" i="46"/>
  <c r="J253" i="46"/>
  <c r="I253" i="46"/>
  <c r="H253" i="46"/>
  <c r="G253" i="46"/>
  <c r="C253" i="46"/>
  <c r="B253" i="46"/>
  <c r="A253" i="46"/>
  <c r="AT252" i="46"/>
  <c r="AS252" i="46"/>
  <c r="AR252" i="46"/>
  <c r="AQ252" i="46"/>
  <c r="AP252" i="46"/>
  <c r="AO252" i="46"/>
  <c r="AN252" i="46"/>
  <c r="AL252" i="46"/>
  <c r="AK252" i="46"/>
  <c r="AJ252" i="46"/>
  <c r="AI252" i="46"/>
  <c r="AH252" i="46"/>
  <c r="AG252" i="46"/>
  <c r="AF252" i="46"/>
  <c r="AE252" i="46"/>
  <c r="AA252" i="46"/>
  <c r="Z252" i="46"/>
  <c r="Y252" i="46"/>
  <c r="W252" i="46"/>
  <c r="V252" i="46"/>
  <c r="U252" i="46"/>
  <c r="T252" i="46"/>
  <c r="S252" i="46"/>
  <c r="Q252" i="46"/>
  <c r="P252" i="46"/>
  <c r="N252" i="46"/>
  <c r="M252" i="46"/>
  <c r="L252" i="46"/>
  <c r="K252" i="46"/>
  <c r="J252" i="46"/>
  <c r="I252" i="46"/>
  <c r="H252" i="46"/>
  <c r="G252" i="46"/>
  <c r="C252" i="46"/>
  <c r="B252" i="46"/>
  <c r="A252" i="46"/>
  <c r="AT251" i="46"/>
  <c r="AS251" i="46"/>
  <c r="AR251" i="46"/>
  <c r="AQ251" i="46"/>
  <c r="AP251" i="46"/>
  <c r="AO251" i="46"/>
  <c r="AN251" i="46"/>
  <c r="AL251" i="46"/>
  <c r="AK251" i="46"/>
  <c r="AJ251" i="46"/>
  <c r="AI251" i="46"/>
  <c r="AH251" i="46"/>
  <c r="AG251" i="46"/>
  <c r="AF251" i="46"/>
  <c r="AE251" i="46"/>
  <c r="AA251" i="46"/>
  <c r="Z251" i="46"/>
  <c r="Y251" i="46"/>
  <c r="W251" i="46"/>
  <c r="V251" i="46"/>
  <c r="U251" i="46"/>
  <c r="T251" i="46"/>
  <c r="S251" i="46"/>
  <c r="Q251" i="46"/>
  <c r="P251" i="46"/>
  <c r="N251" i="46"/>
  <c r="M251" i="46"/>
  <c r="L251" i="46"/>
  <c r="K251" i="46"/>
  <c r="J251" i="46"/>
  <c r="I251" i="46"/>
  <c r="H251" i="46"/>
  <c r="G251" i="46"/>
  <c r="C251" i="46"/>
  <c r="B251" i="46"/>
  <c r="A251" i="46"/>
  <c r="AT250" i="46"/>
  <c r="AS250" i="46"/>
  <c r="AR250" i="46"/>
  <c r="AQ250" i="46"/>
  <c r="AP250" i="46"/>
  <c r="AO250" i="46"/>
  <c r="AN250" i="46"/>
  <c r="AL250" i="46"/>
  <c r="AK250" i="46"/>
  <c r="AJ250" i="46"/>
  <c r="AI250" i="46"/>
  <c r="AH250" i="46"/>
  <c r="AG250" i="46"/>
  <c r="AF250" i="46"/>
  <c r="AE250" i="46"/>
  <c r="AA250" i="46"/>
  <c r="Z250" i="46"/>
  <c r="Y250" i="46"/>
  <c r="W250" i="46"/>
  <c r="V250" i="46"/>
  <c r="U250" i="46"/>
  <c r="T250" i="46"/>
  <c r="S250" i="46"/>
  <c r="Q250" i="46"/>
  <c r="P250" i="46"/>
  <c r="N250" i="46"/>
  <c r="M250" i="46"/>
  <c r="L250" i="46"/>
  <c r="K250" i="46"/>
  <c r="J250" i="46"/>
  <c r="I250" i="46"/>
  <c r="H250" i="46"/>
  <c r="G250" i="46"/>
  <c r="C250" i="46"/>
  <c r="A250" i="46" s="1"/>
  <c r="B250" i="46"/>
  <c r="AT249" i="46"/>
  <c r="AS249" i="46"/>
  <c r="AR249" i="46"/>
  <c r="AQ249" i="46"/>
  <c r="AP249" i="46"/>
  <c r="AO249" i="46"/>
  <c r="AN249" i="46"/>
  <c r="AL249" i="46"/>
  <c r="AK249" i="46"/>
  <c r="AJ249" i="46"/>
  <c r="AI249" i="46"/>
  <c r="AH249" i="46"/>
  <c r="AG249" i="46"/>
  <c r="AF249" i="46"/>
  <c r="AE249" i="46"/>
  <c r="AA249" i="46"/>
  <c r="Z249" i="46"/>
  <c r="Y249" i="46"/>
  <c r="W249" i="46"/>
  <c r="V249" i="46"/>
  <c r="U249" i="46"/>
  <c r="T249" i="46"/>
  <c r="S249" i="46"/>
  <c r="Q249" i="46"/>
  <c r="P249" i="46"/>
  <c r="O249" i="46"/>
  <c r="N249" i="46"/>
  <c r="M249" i="46"/>
  <c r="L249" i="46"/>
  <c r="K249" i="46"/>
  <c r="J249" i="46"/>
  <c r="I249" i="46"/>
  <c r="H249" i="46"/>
  <c r="G249" i="46"/>
  <c r="C249" i="46"/>
  <c r="B249" i="46"/>
  <c r="A249" i="46"/>
  <c r="AT248" i="46"/>
  <c r="AS248" i="46"/>
  <c r="AR248" i="46"/>
  <c r="AQ248" i="46"/>
  <c r="AP248" i="46"/>
  <c r="AO248" i="46"/>
  <c r="AN248" i="46"/>
  <c r="AL248" i="46"/>
  <c r="AK248" i="46"/>
  <c r="AJ248" i="46"/>
  <c r="AI248" i="46"/>
  <c r="AH248" i="46"/>
  <c r="AG248" i="46"/>
  <c r="AF248" i="46"/>
  <c r="AE248" i="46"/>
  <c r="AA248" i="46"/>
  <c r="Z248" i="46"/>
  <c r="Y248" i="46"/>
  <c r="W248" i="46"/>
  <c r="V248" i="46"/>
  <c r="U248" i="46"/>
  <c r="T248" i="46"/>
  <c r="S248" i="46"/>
  <c r="Q248" i="46"/>
  <c r="P248" i="46"/>
  <c r="N248" i="46"/>
  <c r="M248" i="46"/>
  <c r="L248" i="46"/>
  <c r="K248" i="46"/>
  <c r="J248" i="46"/>
  <c r="I248" i="46"/>
  <c r="H248" i="46"/>
  <c r="G248" i="46"/>
  <c r="C248" i="46"/>
  <c r="B248" i="46"/>
  <c r="A248" i="46"/>
  <c r="AT247" i="46"/>
  <c r="AS247" i="46"/>
  <c r="AR247" i="46"/>
  <c r="AQ247" i="46"/>
  <c r="AP247" i="46"/>
  <c r="AO247" i="46"/>
  <c r="AN247" i="46"/>
  <c r="AL247" i="46"/>
  <c r="AK247" i="46"/>
  <c r="AJ247" i="46"/>
  <c r="AI247" i="46"/>
  <c r="AH247" i="46"/>
  <c r="AG247" i="46"/>
  <c r="AF247" i="46"/>
  <c r="AE247" i="46"/>
  <c r="AA247" i="46"/>
  <c r="Z247" i="46"/>
  <c r="Y247" i="46"/>
  <c r="W247" i="46"/>
  <c r="V247" i="46"/>
  <c r="U247" i="46"/>
  <c r="T247" i="46"/>
  <c r="S247" i="46"/>
  <c r="Q247" i="46"/>
  <c r="P247" i="46"/>
  <c r="N247" i="46"/>
  <c r="M247" i="46"/>
  <c r="L247" i="46"/>
  <c r="K247" i="46"/>
  <c r="J247" i="46"/>
  <c r="I247" i="46"/>
  <c r="H247" i="46"/>
  <c r="G247" i="46"/>
  <c r="C247" i="46"/>
  <c r="A247" i="46" s="1"/>
  <c r="B247" i="46"/>
  <c r="AT246" i="46"/>
  <c r="AS246" i="46"/>
  <c r="AR246" i="46"/>
  <c r="AQ246" i="46"/>
  <c r="AP246" i="46"/>
  <c r="AO246" i="46"/>
  <c r="AN246" i="46"/>
  <c r="AL246" i="46"/>
  <c r="AK246" i="46"/>
  <c r="AJ246" i="46"/>
  <c r="AI246" i="46"/>
  <c r="AH246" i="46"/>
  <c r="AG246" i="46"/>
  <c r="AF246" i="46"/>
  <c r="AE246" i="46"/>
  <c r="AA246" i="46"/>
  <c r="Z246" i="46"/>
  <c r="Y246" i="46"/>
  <c r="W246" i="46"/>
  <c r="V246" i="46"/>
  <c r="U246" i="46"/>
  <c r="T246" i="46"/>
  <c r="S246" i="46"/>
  <c r="Q246" i="46"/>
  <c r="P246" i="46"/>
  <c r="N246" i="46"/>
  <c r="M246" i="46"/>
  <c r="L246" i="46"/>
  <c r="K246" i="46"/>
  <c r="J246" i="46"/>
  <c r="I246" i="46"/>
  <c r="H246" i="46"/>
  <c r="G246" i="46"/>
  <c r="C246" i="46"/>
  <c r="A246" i="46" s="1"/>
  <c r="B246" i="46"/>
  <c r="AT245" i="46"/>
  <c r="AS245" i="46"/>
  <c r="AR245" i="46"/>
  <c r="AQ245" i="46"/>
  <c r="AP245" i="46"/>
  <c r="AO245" i="46"/>
  <c r="AN245" i="46"/>
  <c r="AL245" i="46"/>
  <c r="AK245" i="46"/>
  <c r="AJ245" i="46"/>
  <c r="AI245" i="46"/>
  <c r="AH245" i="46"/>
  <c r="AG245" i="46"/>
  <c r="AF245" i="46"/>
  <c r="AE245" i="46"/>
  <c r="AA245" i="46"/>
  <c r="Z245" i="46"/>
  <c r="Y245" i="46"/>
  <c r="W245" i="46"/>
  <c r="V245" i="46"/>
  <c r="U245" i="46"/>
  <c r="T245" i="46"/>
  <c r="S245" i="46"/>
  <c r="Q245" i="46"/>
  <c r="P245" i="46"/>
  <c r="N245" i="46"/>
  <c r="M245" i="46"/>
  <c r="L245" i="46"/>
  <c r="K245" i="46"/>
  <c r="J245" i="46"/>
  <c r="I245" i="46"/>
  <c r="H245" i="46"/>
  <c r="G245" i="46"/>
  <c r="C245" i="46"/>
  <c r="B245" i="46"/>
  <c r="A245" i="46"/>
  <c r="AT244" i="46"/>
  <c r="AS244" i="46"/>
  <c r="AR244" i="46"/>
  <c r="AQ244" i="46"/>
  <c r="AP244" i="46"/>
  <c r="AO244" i="46"/>
  <c r="AN244" i="46"/>
  <c r="AL244" i="46"/>
  <c r="AK244" i="46"/>
  <c r="AJ244" i="46"/>
  <c r="AI244" i="46"/>
  <c r="AH244" i="46"/>
  <c r="AG244" i="46"/>
  <c r="AF244" i="46"/>
  <c r="AE244" i="46"/>
  <c r="AA244" i="46"/>
  <c r="Z244" i="46"/>
  <c r="Y244" i="46"/>
  <c r="W244" i="46"/>
  <c r="V244" i="46"/>
  <c r="U244" i="46"/>
  <c r="T244" i="46"/>
  <c r="S244" i="46"/>
  <c r="Q244" i="46"/>
  <c r="P244" i="46"/>
  <c r="N244" i="46"/>
  <c r="M244" i="46"/>
  <c r="L244" i="46"/>
  <c r="K244" i="46"/>
  <c r="J244" i="46"/>
  <c r="I244" i="46"/>
  <c r="H244" i="46"/>
  <c r="G244" i="46"/>
  <c r="C244" i="46"/>
  <c r="B244" i="46"/>
  <c r="A244" i="46"/>
  <c r="AT243" i="46"/>
  <c r="AS243" i="46"/>
  <c r="AR243" i="46"/>
  <c r="AQ243" i="46"/>
  <c r="AP243" i="46"/>
  <c r="AO243" i="46"/>
  <c r="AN243" i="46"/>
  <c r="AL243" i="46"/>
  <c r="AK243" i="46"/>
  <c r="AJ243" i="46"/>
  <c r="AI243" i="46"/>
  <c r="AH243" i="46"/>
  <c r="AG243" i="46"/>
  <c r="AF243" i="46"/>
  <c r="AE243" i="46"/>
  <c r="AA243" i="46"/>
  <c r="Z243" i="46"/>
  <c r="Y243" i="46"/>
  <c r="W243" i="46"/>
  <c r="V243" i="46"/>
  <c r="U243" i="46"/>
  <c r="T243" i="46"/>
  <c r="S243" i="46"/>
  <c r="Q243" i="46"/>
  <c r="P243" i="46"/>
  <c r="N243" i="46"/>
  <c r="M243" i="46"/>
  <c r="L243" i="46"/>
  <c r="K243" i="46"/>
  <c r="J243" i="46"/>
  <c r="I243" i="46"/>
  <c r="H243" i="46"/>
  <c r="G243" i="46"/>
  <c r="C243" i="46"/>
  <c r="A243" i="46" s="1"/>
  <c r="B243" i="46"/>
  <c r="AT242" i="46"/>
  <c r="AS242" i="46"/>
  <c r="AR242" i="46"/>
  <c r="AQ242" i="46"/>
  <c r="AP242" i="46"/>
  <c r="AO242" i="46"/>
  <c r="AN242" i="46"/>
  <c r="AL242" i="46"/>
  <c r="AK242" i="46"/>
  <c r="AJ242" i="46"/>
  <c r="AI242" i="46"/>
  <c r="AH242" i="46"/>
  <c r="AG242" i="46"/>
  <c r="AF242" i="46"/>
  <c r="AE242" i="46"/>
  <c r="AA242" i="46"/>
  <c r="Z242" i="46"/>
  <c r="Y242" i="46"/>
  <c r="W242" i="46"/>
  <c r="V242" i="46"/>
  <c r="U242" i="46"/>
  <c r="T242" i="46"/>
  <c r="S242" i="46"/>
  <c r="Q242" i="46"/>
  <c r="P242" i="46"/>
  <c r="N242" i="46"/>
  <c r="M242" i="46"/>
  <c r="L242" i="46"/>
  <c r="K242" i="46"/>
  <c r="J242" i="46"/>
  <c r="I242" i="46"/>
  <c r="H242" i="46"/>
  <c r="G242" i="46"/>
  <c r="C242" i="46"/>
  <c r="A242" i="46" s="1"/>
  <c r="B242" i="46"/>
  <c r="AT241" i="46"/>
  <c r="AS241" i="46"/>
  <c r="AR241" i="46"/>
  <c r="AQ241" i="46"/>
  <c r="AP241" i="46"/>
  <c r="AO241" i="46"/>
  <c r="AN241" i="46"/>
  <c r="AL241" i="46"/>
  <c r="AK241" i="46"/>
  <c r="AJ241" i="46"/>
  <c r="AI241" i="46"/>
  <c r="AH241" i="46"/>
  <c r="AG241" i="46"/>
  <c r="AF241" i="46"/>
  <c r="AE241" i="46"/>
  <c r="AA241" i="46"/>
  <c r="Z241" i="46"/>
  <c r="Y241" i="46"/>
  <c r="W241" i="46"/>
  <c r="V241" i="46"/>
  <c r="U241" i="46"/>
  <c r="T241" i="46"/>
  <c r="S241" i="46"/>
  <c r="Q241" i="46"/>
  <c r="P241" i="46"/>
  <c r="N241" i="46"/>
  <c r="M241" i="46"/>
  <c r="L241" i="46"/>
  <c r="K241" i="46"/>
  <c r="J241" i="46"/>
  <c r="I241" i="46"/>
  <c r="H241" i="46"/>
  <c r="G241" i="46"/>
  <c r="C241" i="46"/>
  <c r="A241" i="46" s="1"/>
  <c r="B241" i="46"/>
  <c r="AT240" i="46"/>
  <c r="AS240" i="46"/>
  <c r="AR240" i="46"/>
  <c r="AQ240" i="46"/>
  <c r="AP240" i="46"/>
  <c r="AO240" i="46"/>
  <c r="AN240" i="46"/>
  <c r="AL240" i="46"/>
  <c r="AK240" i="46"/>
  <c r="AJ240" i="46"/>
  <c r="AI240" i="46"/>
  <c r="AH240" i="46"/>
  <c r="AG240" i="46"/>
  <c r="AF240" i="46"/>
  <c r="AE240" i="46"/>
  <c r="AA240" i="46"/>
  <c r="Z240" i="46"/>
  <c r="Y240" i="46"/>
  <c r="W240" i="46"/>
  <c r="V240" i="46"/>
  <c r="U240" i="46"/>
  <c r="T240" i="46"/>
  <c r="S240" i="46"/>
  <c r="Q240" i="46"/>
  <c r="P240" i="46"/>
  <c r="N240" i="46"/>
  <c r="M240" i="46"/>
  <c r="L240" i="46"/>
  <c r="K240" i="46"/>
  <c r="J240" i="46"/>
  <c r="I240" i="46"/>
  <c r="H240" i="46"/>
  <c r="G240" i="46"/>
  <c r="C240" i="46"/>
  <c r="B240" i="46"/>
  <c r="A240" i="46"/>
  <c r="AT239" i="46"/>
  <c r="AS239" i="46"/>
  <c r="AR239" i="46"/>
  <c r="AQ239" i="46"/>
  <c r="AP239" i="46"/>
  <c r="AO239" i="46"/>
  <c r="AN239" i="46"/>
  <c r="AL239" i="46"/>
  <c r="AK239" i="46"/>
  <c r="AJ239" i="46"/>
  <c r="AI239" i="46"/>
  <c r="AH239" i="46"/>
  <c r="AG239" i="46"/>
  <c r="AF239" i="46"/>
  <c r="AE239" i="46"/>
  <c r="AA239" i="46"/>
  <c r="Z239" i="46"/>
  <c r="Y239" i="46"/>
  <c r="W239" i="46"/>
  <c r="V239" i="46"/>
  <c r="U239" i="46"/>
  <c r="T239" i="46"/>
  <c r="S239" i="46"/>
  <c r="Q239" i="46"/>
  <c r="P239" i="46"/>
  <c r="N239" i="46"/>
  <c r="M239" i="46"/>
  <c r="L239" i="46"/>
  <c r="K239" i="46"/>
  <c r="J239" i="46"/>
  <c r="I239" i="46"/>
  <c r="H239" i="46"/>
  <c r="G239" i="46"/>
  <c r="C239" i="46"/>
  <c r="B239" i="46"/>
  <c r="A239" i="46"/>
  <c r="AT238" i="46"/>
  <c r="AS238" i="46"/>
  <c r="AR238" i="46"/>
  <c r="AQ238" i="46"/>
  <c r="AP238" i="46"/>
  <c r="AO238" i="46"/>
  <c r="AN238" i="46"/>
  <c r="AL238" i="46"/>
  <c r="AK238" i="46"/>
  <c r="AJ238" i="46"/>
  <c r="AI238" i="46"/>
  <c r="AH238" i="46"/>
  <c r="AG238" i="46"/>
  <c r="AF238" i="46"/>
  <c r="AE238" i="46"/>
  <c r="AA238" i="46"/>
  <c r="Z238" i="46"/>
  <c r="Y238" i="46"/>
  <c r="W238" i="46"/>
  <c r="V238" i="46"/>
  <c r="U238" i="46"/>
  <c r="T238" i="46"/>
  <c r="S238" i="46"/>
  <c r="Q238" i="46"/>
  <c r="P238" i="46"/>
  <c r="N238" i="46"/>
  <c r="M238" i="46"/>
  <c r="L238" i="46"/>
  <c r="K238" i="46"/>
  <c r="J238" i="46"/>
  <c r="I238" i="46"/>
  <c r="H238" i="46"/>
  <c r="G238" i="46"/>
  <c r="C238" i="46"/>
  <c r="A238" i="46" s="1"/>
  <c r="B238" i="46"/>
  <c r="AT237" i="46"/>
  <c r="AS237" i="46"/>
  <c r="AR237" i="46"/>
  <c r="AQ237" i="46"/>
  <c r="AP237" i="46"/>
  <c r="AO237" i="46"/>
  <c r="AN237" i="46"/>
  <c r="AL237" i="46"/>
  <c r="AK237" i="46"/>
  <c r="AJ237" i="46"/>
  <c r="AI237" i="46"/>
  <c r="AH237" i="46"/>
  <c r="AG237" i="46"/>
  <c r="AF237" i="46"/>
  <c r="AE237" i="46"/>
  <c r="AA237" i="46"/>
  <c r="Z237" i="46"/>
  <c r="Y237" i="46"/>
  <c r="W237" i="46"/>
  <c r="V237" i="46"/>
  <c r="U237" i="46"/>
  <c r="T237" i="46"/>
  <c r="S237" i="46"/>
  <c r="Q237" i="46"/>
  <c r="P237" i="46"/>
  <c r="N237" i="46"/>
  <c r="M237" i="46"/>
  <c r="L237" i="46"/>
  <c r="K237" i="46"/>
  <c r="J237" i="46"/>
  <c r="I237" i="46"/>
  <c r="H237" i="46"/>
  <c r="G237" i="46"/>
  <c r="C237" i="46"/>
  <c r="A237" i="46" s="1"/>
  <c r="B237" i="46"/>
  <c r="AT236" i="46"/>
  <c r="AS236" i="46"/>
  <c r="AR236" i="46"/>
  <c r="AQ236" i="46"/>
  <c r="AP236" i="46"/>
  <c r="AO236" i="46"/>
  <c r="AN236" i="46"/>
  <c r="AL236" i="46"/>
  <c r="AK236" i="46"/>
  <c r="AJ236" i="46"/>
  <c r="AI236" i="46"/>
  <c r="AH236" i="46"/>
  <c r="AG236" i="46"/>
  <c r="AF236" i="46"/>
  <c r="AE236" i="46"/>
  <c r="AA236" i="46"/>
  <c r="Z236" i="46"/>
  <c r="Y236" i="46"/>
  <c r="W236" i="46"/>
  <c r="V236" i="46"/>
  <c r="U236" i="46"/>
  <c r="T236" i="46"/>
  <c r="S236" i="46"/>
  <c r="Q236" i="46"/>
  <c r="P236" i="46"/>
  <c r="N236" i="46"/>
  <c r="M236" i="46"/>
  <c r="L236" i="46"/>
  <c r="K236" i="46"/>
  <c r="J236" i="46"/>
  <c r="I236" i="46"/>
  <c r="H236" i="46"/>
  <c r="G236" i="46"/>
  <c r="C236" i="46"/>
  <c r="B236" i="46"/>
  <c r="A236" i="46"/>
  <c r="AT235" i="46"/>
  <c r="AS235" i="46"/>
  <c r="AR235" i="46"/>
  <c r="AQ235" i="46"/>
  <c r="AP235" i="46"/>
  <c r="AO235" i="46"/>
  <c r="AN235" i="46"/>
  <c r="AL235" i="46"/>
  <c r="AK235" i="46"/>
  <c r="AJ235" i="46"/>
  <c r="AI235" i="46"/>
  <c r="AH235" i="46"/>
  <c r="AG235" i="46"/>
  <c r="AF235" i="46"/>
  <c r="AE235" i="46"/>
  <c r="AA235" i="46"/>
  <c r="Z235" i="46"/>
  <c r="Y235" i="46"/>
  <c r="W235" i="46"/>
  <c r="V235" i="46"/>
  <c r="U235" i="46"/>
  <c r="T235" i="46"/>
  <c r="S235" i="46"/>
  <c r="Q235" i="46"/>
  <c r="P235" i="46"/>
  <c r="N235" i="46"/>
  <c r="M235" i="46"/>
  <c r="L235" i="46"/>
  <c r="K235" i="46"/>
  <c r="J235" i="46"/>
  <c r="I235" i="46"/>
  <c r="H235" i="46"/>
  <c r="G235" i="46"/>
  <c r="C235" i="46"/>
  <c r="B235" i="46"/>
  <c r="A235" i="46"/>
  <c r="AT234" i="46"/>
  <c r="AS234" i="46"/>
  <c r="AR234" i="46"/>
  <c r="AQ234" i="46"/>
  <c r="AP234" i="46"/>
  <c r="AO234" i="46"/>
  <c r="AN234" i="46"/>
  <c r="AL234" i="46"/>
  <c r="AK234" i="46"/>
  <c r="AJ234" i="46"/>
  <c r="AI234" i="46"/>
  <c r="AH234" i="46"/>
  <c r="AG234" i="46"/>
  <c r="AF234" i="46"/>
  <c r="AE234" i="46"/>
  <c r="AA234" i="46"/>
  <c r="Z234" i="46"/>
  <c r="Y234" i="46"/>
  <c r="W234" i="46"/>
  <c r="V234" i="46"/>
  <c r="U234" i="46"/>
  <c r="T234" i="46"/>
  <c r="S234" i="46"/>
  <c r="Q234" i="46"/>
  <c r="P234" i="46"/>
  <c r="N234" i="46"/>
  <c r="M234" i="46"/>
  <c r="L234" i="46"/>
  <c r="K234" i="46"/>
  <c r="J234" i="46"/>
  <c r="I234" i="46"/>
  <c r="H234" i="46"/>
  <c r="G234" i="46"/>
  <c r="C234" i="46"/>
  <c r="A234" i="46" s="1"/>
  <c r="B234" i="46"/>
  <c r="AT233" i="46"/>
  <c r="AS233" i="46"/>
  <c r="AR233" i="46"/>
  <c r="AQ233" i="46"/>
  <c r="AP233" i="46"/>
  <c r="AO233" i="46"/>
  <c r="AN233" i="46"/>
  <c r="AL233" i="46"/>
  <c r="AK233" i="46"/>
  <c r="AJ233" i="46"/>
  <c r="AI233" i="46"/>
  <c r="AH233" i="46"/>
  <c r="AG233" i="46"/>
  <c r="AF233" i="46"/>
  <c r="AE233" i="46"/>
  <c r="AA233" i="46"/>
  <c r="Z233" i="46"/>
  <c r="Y233" i="46"/>
  <c r="W233" i="46"/>
  <c r="V233" i="46"/>
  <c r="U233" i="46"/>
  <c r="T233" i="46"/>
  <c r="S233" i="46"/>
  <c r="Q233" i="46"/>
  <c r="P233" i="46"/>
  <c r="O233" i="46"/>
  <c r="N233" i="46"/>
  <c r="M233" i="46"/>
  <c r="L233" i="46"/>
  <c r="K233" i="46"/>
  <c r="J233" i="46"/>
  <c r="I233" i="46"/>
  <c r="H233" i="46"/>
  <c r="G233" i="46"/>
  <c r="C233" i="46"/>
  <c r="B233" i="46"/>
  <c r="A233" i="46"/>
  <c r="AT232" i="46"/>
  <c r="AS232" i="46"/>
  <c r="AR232" i="46"/>
  <c r="AQ232" i="46"/>
  <c r="AP232" i="46"/>
  <c r="AO232" i="46"/>
  <c r="AN232" i="46"/>
  <c r="AL232" i="46"/>
  <c r="AK232" i="46"/>
  <c r="AJ232" i="46"/>
  <c r="AI232" i="46"/>
  <c r="AH232" i="46"/>
  <c r="AG232" i="46"/>
  <c r="AF232" i="46"/>
  <c r="AE232" i="46"/>
  <c r="AA232" i="46"/>
  <c r="Z232" i="46"/>
  <c r="Y232" i="46"/>
  <c r="W232" i="46"/>
  <c r="V232" i="46"/>
  <c r="U232" i="46"/>
  <c r="T232" i="46"/>
  <c r="S232" i="46"/>
  <c r="Q232" i="46"/>
  <c r="P232" i="46"/>
  <c r="N232" i="46"/>
  <c r="M232" i="46"/>
  <c r="L232" i="46"/>
  <c r="K232" i="46"/>
  <c r="J232" i="46"/>
  <c r="I232" i="46"/>
  <c r="H232" i="46"/>
  <c r="G232" i="46"/>
  <c r="C232" i="46"/>
  <c r="B232" i="46"/>
  <c r="A232" i="46"/>
  <c r="AT231" i="46"/>
  <c r="AS231" i="46"/>
  <c r="AR231" i="46"/>
  <c r="AQ231" i="46"/>
  <c r="AP231" i="46"/>
  <c r="AO231" i="46"/>
  <c r="AN231" i="46"/>
  <c r="AL231" i="46"/>
  <c r="AK231" i="46"/>
  <c r="AJ231" i="46"/>
  <c r="AI231" i="46"/>
  <c r="AH231" i="46"/>
  <c r="AG231" i="46"/>
  <c r="AF231" i="46"/>
  <c r="AE231" i="46"/>
  <c r="AA231" i="46"/>
  <c r="Z231" i="46"/>
  <c r="Y231" i="46"/>
  <c r="W231" i="46"/>
  <c r="V231" i="46"/>
  <c r="U231" i="46"/>
  <c r="T231" i="46"/>
  <c r="S231" i="46"/>
  <c r="Q231" i="46"/>
  <c r="P231" i="46"/>
  <c r="N231" i="46"/>
  <c r="M231" i="46"/>
  <c r="L231" i="46"/>
  <c r="K231" i="46"/>
  <c r="J231" i="46"/>
  <c r="I231" i="46"/>
  <c r="H231" i="46"/>
  <c r="G231" i="46"/>
  <c r="C231" i="46"/>
  <c r="B231" i="46"/>
  <c r="A231" i="46"/>
  <c r="AT230" i="46"/>
  <c r="AS230" i="46"/>
  <c r="AR230" i="46"/>
  <c r="AQ230" i="46"/>
  <c r="AP230" i="46"/>
  <c r="AO230" i="46"/>
  <c r="AN230" i="46"/>
  <c r="AL230" i="46"/>
  <c r="AK230" i="46"/>
  <c r="AJ230" i="46"/>
  <c r="AI230" i="46"/>
  <c r="AH230" i="46"/>
  <c r="AG230" i="46"/>
  <c r="AF230" i="46"/>
  <c r="AE230" i="46"/>
  <c r="AA230" i="46"/>
  <c r="Z230" i="46"/>
  <c r="Y230" i="46"/>
  <c r="W230" i="46"/>
  <c r="V230" i="46"/>
  <c r="U230" i="46"/>
  <c r="T230" i="46"/>
  <c r="S230" i="46"/>
  <c r="Q230" i="46"/>
  <c r="P230" i="46"/>
  <c r="N230" i="46"/>
  <c r="M230" i="46"/>
  <c r="L230" i="46"/>
  <c r="K230" i="46"/>
  <c r="J230" i="46"/>
  <c r="I230" i="46"/>
  <c r="H230" i="46"/>
  <c r="G230" i="46"/>
  <c r="C230" i="46"/>
  <c r="A230" i="46" s="1"/>
  <c r="B230" i="46"/>
  <c r="AT229" i="46"/>
  <c r="AS229" i="46"/>
  <c r="AR229" i="46"/>
  <c r="AQ229" i="46"/>
  <c r="AP229" i="46"/>
  <c r="AO229" i="46"/>
  <c r="AN229" i="46"/>
  <c r="AL229" i="46"/>
  <c r="AK229" i="46"/>
  <c r="AJ229" i="46"/>
  <c r="AI229" i="46"/>
  <c r="AH229" i="46"/>
  <c r="AG229" i="46"/>
  <c r="AF229" i="46"/>
  <c r="AE229" i="46"/>
  <c r="AA229" i="46"/>
  <c r="Z229" i="46"/>
  <c r="Y229" i="46"/>
  <c r="W229" i="46"/>
  <c r="V229" i="46"/>
  <c r="U229" i="46"/>
  <c r="T229" i="46"/>
  <c r="S229" i="46"/>
  <c r="Q229" i="46"/>
  <c r="P229" i="46"/>
  <c r="N229" i="46"/>
  <c r="M229" i="46"/>
  <c r="L229" i="46"/>
  <c r="K229" i="46"/>
  <c r="J229" i="46"/>
  <c r="I229" i="46"/>
  <c r="H229" i="46"/>
  <c r="G229" i="46"/>
  <c r="C229" i="46"/>
  <c r="A229" i="46" s="1"/>
  <c r="B229" i="46"/>
  <c r="AT228" i="46"/>
  <c r="AS228" i="46"/>
  <c r="AR228" i="46"/>
  <c r="AQ228" i="46"/>
  <c r="AP228" i="46"/>
  <c r="AO228" i="46"/>
  <c r="AN228" i="46"/>
  <c r="AL228" i="46"/>
  <c r="AK228" i="46"/>
  <c r="AJ228" i="46"/>
  <c r="AI228" i="46"/>
  <c r="AH228" i="46"/>
  <c r="AG228" i="46"/>
  <c r="AF228" i="46"/>
  <c r="AE228" i="46"/>
  <c r="AA228" i="46"/>
  <c r="Z228" i="46"/>
  <c r="Y228" i="46"/>
  <c r="W228" i="46"/>
  <c r="V228" i="46"/>
  <c r="U228" i="46"/>
  <c r="T228" i="46"/>
  <c r="S228" i="46"/>
  <c r="Q228" i="46"/>
  <c r="P228" i="46"/>
  <c r="N228" i="46"/>
  <c r="M228" i="46"/>
  <c r="L228" i="46"/>
  <c r="K228" i="46"/>
  <c r="J228" i="46"/>
  <c r="I228" i="46"/>
  <c r="H228" i="46"/>
  <c r="G228" i="46"/>
  <c r="C228" i="46"/>
  <c r="B228" i="46"/>
  <c r="A228" i="46"/>
  <c r="AT227" i="46"/>
  <c r="AS227" i="46"/>
  <c r="AR227" i="46"/>
  <c r="AQ227" i="46"/>
  <c r="AP227" i="46"/>
  <c r="AO227" i="46"/>
  <c r="AN227" i="46"/>
  <c r="AL227" i="46"/>
  <c r="AK227" i="46"/>
  <c r="AJ227" i="46"/>
  <c r="AI227" i="46"/>
  <c r="AH227" i="46"/>
  <c r="AG227" i="46"/>
  <c r="AF227" i="46"/>
  <c r="AE227" i="46"/>
  <c r="AA227" i="46"/>
  <c r="Z227" i="46"/>
  <c r="Y227" i="46"/>
  <c r="W227" i="46"/>
  <c r="V227" i="46"/>
  <c r="U227" i="46"/>
  <c r="T227" i="46"/>
  <c r="S227" i="46"/>
  <c r="Q227" i="46"/>
  <c r="P227" i="46"/>
  <c r="N227" i="46"/>
  <c r="M227" i="46"/>
  <c r="L227" i="46"/>
  <c r="K227" i="46"/>
  <c r="J227" i="46"/>
  <c r="I227" i="46"/>
  <c r="H227" i="46"/>
  <c r="G227" i="46"/>
  <c r="C227" i="46"/>
  <c r="A227" i="46" s="1"/>
  <c r="B227" i="46"/>
  <c r="AT226" i="46"/>
  <c r="AS226" i="46"/>
  <c r="AR226" i="46"/>
  <c r="AQ226" i="46"/>
  <c r="AP226" i="46"/>
  <c r="AO226" i="46"/>
  <c r="AN226" i="46"/>
  <c r="AL226" i="46"/>
  <c r="AK226" i="46"/>
  <c r="AJ226" i="46"/>
  <c r="AI226" i="46"/>
  <c r="AH226" i="46"/>
  <c r="AG226" i="46"/>
  <c r="AF226" i="46"/>
  <c r="AE226" i="46"/>
  <c r="AA226" i="46"/>
  <c r="Z226" i="46"/>
  <c r="Y226" i="46"/>
  <c r="W226" i="46"/>
  <c r="V226" i="46"/>
  <c r="U226" i="46"/>
  <c r="T226" i="46"/>
  <c r="S226" i="46"/>
  <c r="Q226" i="46"/>
  <c r="P226" i="46"/>
  <c r="N226" i="46"/>
  <c r="M226" i="46"/>
  <c r="L226" i="46"/>
  <c r="K226" i="46"/>
  <c r="J226" i="46"/>
  <c r="I226" i="46"/>
  <c r="H226" i="46"/>
  <c r="G226" i="46"/>
  <c r="C226" i="46"/>
  <c r="A226" i="46" s="1"/>
  <c r="B226" i="46"/>
  <c r="AT225" i="46"/>
  <c r="AS225" i="46"/>
  <c r="AR225" i="46"/>
  <c r="AQ225" i="46"/>
  <c r="AP225" i="46"/>
  <c r="AO225" i="46"/>
  <c r="AN225" i="46"/>
  <c r="AL225" i="46"/>
  <c r="AK225" i="46"/>
  <c r="AJ225" i="46"/>
  <c r="AI225" i="46"/>
  <c r="AH225" i="46"/>
  <c r="AG225" i="46"/>
  <c r="AF225" i="46"/>
  <c r="AE225" i="46"/>
  <c r="AA225" i="46"/>
  <c r="Z225" i="46"/>
  <c r="Y225" i="46"/>
  <c r="W225" i="46"/>
  <c r="V225" i="46"/>
  <c r="U225" i="46"/>
  <c r="T225" i="46"/>
  <c r="S225" i="46"/>
  <c r="Q225" i="46"/>
  <c r="P225" i="46"/>
  <c r="N225" i="46"/>
  <c r="M225" i="46"/>
  <c r="L225" i="46"/>
  <c r="K225" i="46"/>
  <c r="J225" i="46"/>
  <c r="I225" i="46"/>
  <c r="H225" i="46"/>
  <c r="G225" i="46"/>
  <c r="C225" i="46"/>
  <c r="A225" i="46" s="1"/>
  <c r="B225" i="46"/>
  <c r="AT224" i="46"/>
  <c r="AS224" i="46"/>
  <c r="AR224" i="46"/>
  <c r="AQ224" i="46"/>
  <c r="AP224" i="46"/>
  <c r="AO224" i="46"/>
  <c r="AN224" i="46"/>
  <c r="AL224" i="46"/>
  <c r="AK224" i="46"/>
  <c r="AJ224" i="46"/>
  <c r="AI224" i="46"/>
  <c r="AH224" i="46"/>
  <c r="AG224" i="46"/>
  <c r="AF224" i="46"/>
  <c r="AE224" i="46"/>
  <c r="AA224" i="46"/>
  <c r="Z224" i="46"/>
  <c r="Y224" i="46"/>
  <c r="W224" i="46"/>
  <c r="V224" i="46"/>
  <c r="U224" i="46"/>
  <c r="T224" i="46"/>
  <c r="S224" i="46"/>
  <c r="Q224" i="46"/>
  <c r="P224" i="46"/>
  <c r="N224" i="46"/>
  <c r="M224" i="46"/>
  <c r="L224" i="46"/>
  <c r="K224" i="46"/>
  <c r="J224" i="46"/>
  <c r="I224" i="46"/>
  <c r="H224" i="46"/>
  <c r="G224" i="46"/>
  <c r="C224" i="46"/>
  <c r="B224" i="46"/>
  <c r="A224" i="46"/>
  <c r="AT223" i="46"/>
  <c r="AS223" i="46"/>
  <c r="AR223" i="46"/>
  <c r="AQ223" i="46"/>
  <c r="AP223" i="46"/>
  <c r="AO223" i="46"/>
  <c r="AN223" i="46"/>
  <c r="AL223" i="46"/>
  <c r="AK223" i="46"/>
  <c r="AJ223" i="46"/>
  <c r="AI223" i="46"/>
  <c r="AH223" i="46"/>
  <c r="AG223" i="46"/>
  <c r="AF223" i="46"/>
  <c r="AE223" i="46"/>
  <c r="AA223" i="46"/>
  <c r="Z223" i="46"/>
  <c r="Y223" i="46"/>
  <c r="W223" i="46"/>
  <c r="V223" i="46"/>
  <c r="U223" i="46"/>
  <c r="T223" i="46"/>
  <c r="S223" i="46"/>
  <c r="Q223" i="46"/>
  <c r="P223" i="46"/>
  <c r="N223" i="46"/>
  <c r="M223" i="46"/>
  <c r="L223" i="46"/>
  <c r="K223" i="46"/>
  <c r="J223" i="46"/>
  <c r="I223" i="46"/>
  <c r="H223" i="46"/>
  <c r="G223" i="46"/>
  <c r="C223" i="46"/>
  <c r="A223" i="46" s="1"/>
  <c r="B223" i="46"/>
  <c r="AT222" i="46"/>
  <c r="AS222" i="46"/>
  <c r="AR222" i="46"/>
  <c r="AQ222" i="46"/>
  <c r="AP222" i="46"/>
  <c r="AO222" i="46"/>
  <c r="AN222" i="46"/>
  <c r="AL222" i="46"/>
  <c r="AK222" i="46"/>
  <c r="AJ222" i="46"/>
  <c r="AI222" i="46"/>
  <c r="AH222" i="46"/>
  <c r="AG222" i="46"/>
  <c r="AF222" i="46"/>
  <c r="AE222" i="46"/>
  <c r="AA222" i="46"/>
  <c r="Z222" i="46"/>
  <c r="Y222" i="46"/>
  <c r="W222" i="46"/>
  <c r="V222" i="46"/>
  <c r="U222" i="46"/>
  <c r="T222" i="46"/>
  <c r="S222" i="46"/>
  <c r="Q222" i="46"/>
  <c r="P222" i="46"/>
  <c r="N222" i="46"/>
  <c r="M222" i="46"/>
  <c r="L222" i="46"/>
  <c r="K222" i="46"/>
  <c r="J222" i="46"/>
  <c r="I222" i="46"/>
  <c r="H222" i="46"/>
  <c r="G222" i="46"/>
  <c r="C222" i="46"/>
  <c r="A222" i="46" s="1"/>
  <c r="B222" i="46"/>
  <c r="AT221" i="46"/>
  <c r="AS221" i="46"/>
  <c r="AR221" i="46"/>
  <c r="AQ221" i="46"/>
  <c r="AP221" i="46"/>
  <c r="AO221" i="46"/>
  <c r="AN221" i="46"/>
  <c r="AL221" i="46"/>
  <c r="AK221" i="46"/>
  <c r="AJ221" i="46"/>
  <c r="AI221" i="46"/>
  <c r="AH221" i="46"/>
  <c r="AG221" i="46"/>
  <c r="AF221" i="46"/>
  <c r="AE221" i="46"/>
  <c r="AA221" i="46"/>
  <c r="Z221" i="46"/>
  <c r="Y221" i="46"/>
  <c r="W221" i="46"/>
  <c r="V221" i="46"/>
  <c r="U221" i="46"/>
  <c r="T221" i="46"/>
  <c r="S221" i="46"/>
  <c r="Q221" i="46"/>
  <c r="P221" i="46"/>
  <c r="N221" i="46"/>
  <c r="M221" i="46"/>
  <c r="L221" i="46"/>
  <c r="K221" i="46"/>
  <c r="J221" i="46"/>
  <c r="I221" i="46"/>
  <c r="H221" i="46"/>
  <c r="G221" i="46"/>
  <c r="C221" i="46"/>
  <c r="B221" i="46"/>
  <c r="A221" i="46"/>
  <c r="AT220" i="46"/>
  <c r="AS220" i="46"/>
  <c r="AR220" i="46"/>
  <c r="AQ220" i="46"/>
  <c r="AP220" i="46"/>
  <c r="AO220" i="46"/>
  <c r="AN220" i="46"/>
  <c r="AL220" i="46"/>
  <c r="AK220" i="46"/>
  <c r="AJ220" i="46"/>
  <c r="AI220" i="46"/>
  <c r="AH220" i="46"/>
  <c r="AG220" i="46"/>
  <c r="AF220" i="46"/>
  <c r="AE220" i="46"/>
  <c r="AA220" i="46"/>
  <c r="Z220" i="46"/>
  <c r="Y220" i="46"/>
  <c r="W220" i="46"/>
  <c r="V220" i="46"/>
  <c r="U220" i="46"/>
  <c r="T220" i="46"/>
  <c r="S220" i="46"/>
  <c r="Q220" i="46"/>
  <c r="P220" i="46"/>
  <c r="N220" i="46"/>
  <c r="M220" i="46"/>
  <c r="L220" i="46"/>
  <c r="K220" i="46"/>
  <c r="J220" i="46"/>
  <c r="I220" i="46"/>
  <c r="H220" i="46"/>
  <c r="G220" i="46"/>
  <c r="C220" i="46"/>
  <c r="B220" i="46"/>
  <c r="A220" i="46"/>
  <c r="AT219" i="46"/>
  <c r="AS219" i="46"/>
  <c r="AR219" i="46"/>
  <c r="AQ219" i="46"/>
  <c r="AP219" i="46"/>
  <c r="AO219" i="46"/>
  <c r="AN219" i="46"/>
  <c r="AL219" i="46"/>
  <c r="AK219" i="46"/>
  <c r="AJ219" i="46"/>
  <c r="AI219" i="46"/>
  <c r="AH219" i="46"/>
  <c r="AG219" i="46"/>
  <c r="AF219" i="46"/>
  <c r="AE219" i="46"/>
  <c r="AA219" i="46"/>
  <c r="Z219" i="46"/>
  <c r="Y219" i="46"/>
  <c r="W219" i="46"/>
  <c r="V219" i="46"/>
  <c r="U219" i="46"/>
  <c r="T219" i="46"/>
  <c r="S219" i="46"/>
  <c r="Q219" i="46"/>
  <c r="P219" i="46"/>
  <c r="N219" i="46"/>
  <c r="M219" i="46"/>
  <c r="L219" i="46"/>
  <c r="K219" i="46"/>
  <c r="J219" i="46"/>
  <c r="I219" i="46"/>
  <c r="H219" i="46"/>
  <c r="G219" i="46"/>
  <c r="C219" i="46"/>
  <c r="B219" i="46"/>
  <c r="A219" i="46"/>
  <c r="AT218" i="46"/>
  <c r="AS218" i="46"/>
  <c r="AR218" i="46"/>
  <c r="AQ218" i="46"/>
  <c r="AP218" i="46"/>
  <c r="AO218" i="46"/>
  <c r="AN218" i="46"/>
  <c r="AL218" i="46"/>
  <c r="AK218" i="46"/>
  <c r="AJ218" i="46"/>
  <c r="AI218" i="46"/>
  <c r="AH218" i="46"/>
  <c r="AG218" i="46"/>
  <c r="AF218" i="46"/>
  <c r="AE218" i="46"/>
  <c r="AA218" i="46"/>
  <c r="Z218" i="46"/>
  <c r="Y218" i="46"/>
  <c r="W218" i="46"/>
  <c r="V218" i="46"/>
  <c r="U218" i="46"/>
  <c r="T218" i="46"/>
  <c r="S218" i="46"/>
  <c r="Q218" i="46"/>
  <c r="P218" i="46"/>
  <c r="N218" i="46"/>
  <c r="M218" i="46"/>
  <c r="L218" i="46"/>
  <c r="K218" i="46"/>
  <c r="J218" i="46"/>
  <c r="I218" i="46"/>
  <c r="H218" i="46"/>
  <c r="G218" i="46"/>
  <c r="C218" i="46"/>
  <c r="A218" i="46" s="1"/>
  <c r="B218" i="46"/>
  <c r="AT217" i="46"/>
  <c r="AS217" i="46"/>
  <c r="AR217" i="46"/>
  <c r="AQ217" i="46"/>
  <c r="AP217" i="46"/>
  <c r="AO217" i="46"/>
  <c r="AN217" i="46"/>
  <c r="AL217" i="46"/>
  <c r="AK217" i="46"/>
  <c r="AJ217" i="46"/>
  <c r="AI217" i="46"/>
  <c r="AH217" i="46"/>
  <c r="AG217" i="46"/>
  <c r="AF217" i="46"/>
  <c r="AE217" i="46"/>
  <c r="AA217" i="46"/>
  <c r="Z217" i="46"/>
  <c r="Y217" i="46"/>
  <c r="W217" i="46"/>
  <c r="V217" i="46"/>
  <c r="U217" i="46"/>
  <c r="T217" i="46"/>
  <c r="S217" i="46"/>
  <c r="Q217" i="46"/>
  <c r="P217" i="46"/>
  <c r="O217" i="46"/>
  <c r="N217" i="46"/>
  <c r="M217" i="46"/>
  <c r="L217" i="46"/>
  <c r="K217" i="46"/>
  <c r="J217" i="46"/>
  <c r="I217" i="46"/>
  <c r="H217" i="46"/>
  <c r="G217" i="46"/>
  <c r="C217" i="46"/>
  <c r="B217" i="46"/>
  <c r="A217" i="46"/>
  <c r="AT216" i="46"/>
  <c r="AS216" i="46"/>
  <c r="AR216" i="46"/>
  <c r="AQ216" i="46"/>
  <c r="AP216" i="46"/>
  <c r="AO216" i="46"/>
  <c r="AN216" i="46"/>
  <c r="AL216" i="46"/>
  <c r="AK216" i="46"/>
  <c r="AJ216" i="46"/>
  <c r="AI216" i="46"/>
  <c r="AH216" i="46"/>
  <c r="AG216" i="46"/>
  <c r="AF216" i="46"/>
  <c r="AE216" i="46"/>
  <c r="AA216" i="46"/>
  <c r="Z216" i="46"/>
  <c r="Y216" i="46"/>
  <c r="W216" i="46"/>
  <c r="V216" i="46"/>
  <c r="U216" i="46"/>
  <c r="T216" i="46"/>
  <c r="S216" i="46"/>
  <c r="Q216" i="46"/>
  <c r="P216" i="46"/>
  <c r="N216" i="46"/>
  <c r="M216" i="46"/>
  <c r="L216" i="46"/>
  <c r="K216" i="46"/>
  <c r="J216" i="46"/>
  <c r="I216" i="46"/>
  <c r="H216" i="46"/>
  <c r="G216" i="46"/>
  <c r="C216" i="46"/>
  <c r="B216" i="46"/>
  <c r="A216" i="46"/>
  <c r="AT215" i="46"/>
  <c r="AS215" i="46"/>
  <c r="AR215" i="46"/>
  <c r="AQ215" i="46"/>
  <c r="AP215" i="46"/>
  <c r="AO215" i="46"/>
  <c r="AN215" i="46"/>
  <c r="AL215" i="46"/>
  <c r="AK215" i="46"/>
  <c r="AJ215" i="46"/>
  <c r="AI215" i="46"/>
  <c r="AH215" i="46"/>
  <c r="AG215" i="46"/>
  <c r="AF215" i="46"/>
  <c r="AE215" i="46"/>
  <c r="AA215" i="46"/>
  <c r="Z215" i="46"/>
  <c r="Y215" i="46"/>
  <c r="W215" i="46"/>
  <c r="V215" i="46"/>
  <c r="U215" i="46"/>
  <c r="T215" i="46"/>
  <c r="S215" i="46"/>
  <c r="Q215" i="46"/>
  <c r="P215" i="46"/>
  <c r="N215" i="46"/>
  <c r="M215" i="46"/>
  <c r="L215" i="46"/>
  <c r="K215" i="46"/>
  <c r="J215" i="46"/>
  <c r="I215" i="46"/>
  <c r="H215" i="46"/>
  <c r="G215" i="46"/>
  <c r="C215" i="46"/>
  <c r="A215" i="46" s="1"/>
  <c r="B215" i="46"/>
  <c r="AT214" i="46"/>
  <c r="AS214" i="46"/>
  <c r="AR214" i="46"/>
  <c r="AQ214" i="46"/>
  <c r="AP214" i="46"/>
  <c r="AO214" i="46"/>
  <c r="AN214" i="46"/>
  <c r="AL214" i="46"/>
  <c r="AK214" i="46"/>
  <c r="AJ214" i="46"/>
  <c r="AI214" i="46"/>
  <c r="AH214" i="46"/>
  <c r="AG214" i="46"/>
  <c r="AF214" i="46"/>
  <c r="AE214" i="46"/>
  <c r="AA214" i="46"/>
  <c r="Z214" i="46"/>
  <c r="Y214" i="46"/>
  <c r="W214" i="46"/>
  <c r="V214" i="46"/>
  <c r="U214" i="46"/>
  <c r="T214" i="46"/>
  <c r="S214" i="46"/>
  <c r="Q214" i="46"/>
  <c r="P214" i="46"/>
  <c r="N214" i="46"/>
  <c r="M214" i="46"/>
  <c r="L214" i="46"/>
  <c r="K214" i="46"/>
  <c r="J214" i="46"/>
  <c r="I214" i="46"/>
  <c r="H214" i="46"/>
  <c r="G214" i="46"/>
  <c r="C214" i="46"/>
  <c r="A214" i="46" s="1"/>
  <c r="B214" i="46"/>
  <c r="AT213" i="46"/>
  <c r="AS213" i="46"/>
  <c r="AR213" i="46"/>
  <c r="AQ213" i="46"/>
  <c r="AP213" i="46"/>
  <c r="AO213" i="46"/>
  <c r="AN213" i="46"/>
  <c r="AL213" i="46"/>
  <c r="AK213" i="46"/>
  <c r="AJ213" i="46"/>
  <c r="AI213" i="46"/>
  <c r="AH213" i="46"/>
  <c r="AG213" i="46"/>
  <c r="AF213" i="46"/>
  <c r="AE213" i="46"/>
  <c r="AA213" i="46"/>
  <c r="Z213" i="46"/>
  <c r="Y213" i="46"/>
  <c r="W213" i="46"/>
  <c r="V213" i="46"/>
  <c r="U213" i="46"/>
  <c r="T213" i="46"/>
  <c r="S213" i="46"/>
  <c r="Q213" i="46"/>
  <c r="P213" i="46"/>
  <c r="N213" i="46"/>
  <c r="M213" i="46"/>
  <c r="L213" i="46"/>
  <c r="K213" i="46"/>
  <c r="J213" i="46"/>
  <c r="I213" i="46"/>
  <c r="H213" i="46"/>
  <c r="G213" i="46"/>
  <c r="C213" i="46"/>
  <c r="B213" i="46"/>
  <c r="A213" i="46"/>
  <c r="AT212" i="46"/>
  <c r="AS212" i="46"/>
  <c r="AR212" i="46"/>
  <c r="AQ212" i="46"/>
  <c r="AP212" i="46"/>
  <c r="AO212" i="46"/>
  <c r="AN212" i="46"/>
  <c r="AL212" i="46"/>
  <c r="AK212" i="46"/>
  <c r="AJ212" i="46"/>
  <c r="AI212" i="46"/>
  <c r="AH212" i="46"/>
  <c r="AG212" i="46"/>
  <c r="AF212" i="46"/>
  <c r="AE212" i="46"/>
  <c r="AA212" i="46"/>
  <c r="Z212" i="46"/>
  <c r="Y212" i="46"/>
  <c r="W212" i="46"/>
  <c r="V212" i="46"/>
  <c r="U212" i="46"/>
  <c r="T212" i="46"/>
  <c r="S212" i="46"/>
  <c r="Q212" i="46"/>
  <c r="P212" i="46"/>
  <c r="N212" i="46"/>
  <c r="M212" i="46"/>
  <c r="L212" i="46"/>
  <c r="K212" i="46"/>
  <c r="J212" i="46"/>
  <c r="I212" i="46"/>
  <c r="H212" i="46"/>
  <c r="G212" i="46"/>
  <c r="C212" i="46"/>
  <c r="B212" i="46"/>
  <c r="A212" i="46"/>
  <c r="AT211" i="46"/>
  <c r="AS211" i="46"/>
  <c r="AR211" i="46"/>
  <c r="AQ211" i="46"/>
  <c r="AP211" i="46"/>
  <c r="AO211" i="46"/>
  <c r="AN211" i="46"/>
  <c r="AL211" i="46"/>
  <c r="AK211" i="46"/>
  <c r="AJ211" i="46"/>
  <c r="AI211" i="46"/>
  <c r="AH211" i="46"/>
  <c r="AG211" i="46"/>
  <c r="AF211" i="46"/>
  <c r="AE211" i="46"/>
  <c r="AA211" i="46"/>
  <c r="Z211" i="46"/>
  <c r="Y211" i="46"/>
  <c r="W211" i="46"/>
  <c r="V211" i="46"/>
  <c r="U211" i="46"/>
  <c r="T211" i="46"/>
  <c r="S211" i="46"/>
  <c r="Q211" i="46"/>
  <c r="P211" i="46"/>
  <c r="N211" i="46"/>
  <c r="M211" i="46"/>
  <c r="L211" i="46"/>
  <c r="K211" i="46"/>
  <c r="J211" i="46"/>
  <c r="I211" i="46"/>
  <c r="H211" i="46"/>
  <c r="G211" i="46"/>
  <c r="C211" i="46"/>
  <c r="A211" i="46" s="1"/>
  <c r="B211" i="46"/>
  <c r="AT210" i="46"/>
  <c r="AS210" i="46"/>
  <c r="AR210" i="46"/>
  <c r="AQ210" i="46"/>
  <c r="AP210" i="46"/>
  <c r="AO210" i="46"/>
  <c r="AN210" i="46"/>
  <c r="AL210" i="46"/>
  <c r="AK210" i="46"/>
  <c r="AJ210" i="46"/>
  <c r="AI210" i="46"/>
  <c r="AH210" i="46"/>
  <c r="AG210" i="46"/>
  <c r="AF210" i="46"/>
  <c r="AE210" i="46"/>
  <c r="AA210" i="46"/>
  <c r="Z210" i="46"/>
  <c r="Y210" i="46"/>
  <c r="W210" i="46"/>
  <c r="V210" i="46"/>
  <c r="U210" i="46"/>
  <c r="T210" i="46"/>
  <c r="S210" i="46"/>
  <c r="Q210" i="46"/>
  <c r="P210" i="46"/>
  <c r="N210" i="46"/>
  <c r="M210" i="46"/>
  <c r="L210" i="46"/>
  <c r="K210" i="46"/>
  <c r="J210" i="46"/>
  <c r="I210" i="46"/>
  <c r="H210" i="46"/>
  <c r="G210" i="46"/>
  <c r="C210" i="46"/>
  <c r="A210" i="46" s="1"/>
  <c r="B210" i="46"/>
  <c r="AT209" i="46"/>
  <c r="AS209" i="46"/>
  <c r="AR209" i="46"/>
  <c r="AQ209" i="46"/>
  <c r="AP209" i="46"/>
  <c r="AO209" i="46"/>
  <c r="AN209" i="46"/>
  <c r="AL209" i="46"/>
  <c r="AK209" i="46"/>
  <c r="AJ209" i="46"/>
  <c r="AI209" i="46"/>
  <c r="AH209" i="46"/>
  <c r="AG209" i="46"/>
  <c r="AF209" i="46"/>
  <c r="AE209" i="46"/>
  <c r="AA209" i="46"/>
  <c r="Z209" i="46"/>
  <c r="Y209" i="46"/>
  <c r="W209" i="46"/>
  <c r="V209" i="46"/>
  <c r="U209" i="46"/>
  <c r="T209" i="46"/>
  <c r="S209" i="46"/>
  <c r="Q209" i="46"/>
  <c r="P209" i="46"/>
  <c r="N209" i="46"/>
  <c r="M209" i="46"/>
  <c r="L209" i="46"/>
  <c r="K209" i="46"/>
  <c r="J209" i="46"/>
  <c r="I209" i="46"/>
  <c r="H209" i="46"/>
  <c r="G209" i="46"/>
  <c r="C209" i="46"/>
  <c r="A209" i="46" s="1"/>
  <c r="B209" i="46"/>
  <c r="AT208" i="46"/>
  <c r="AS208" i="46"/>
  <c r="AR208" i="46"/>
  <c r="AQ208" i="46"/>
  <c r="AP208" i="46"/>
  <c r="AO208" i="46"/>
  <c r="AN208" i="46"/>
  <c r="AL208" i="46"/>
  <c r="AK208" i="46"/>
  <c r="AJ208" i="46"/>
  <c r="AI208" i="46"/>
  <c r="AH208" i="46"/>
  <c r="AG208" i="46"/>
  <c r="AF208" i="46"/>
  <c r="AE208" i="46"/>
  <c r="AA208" i="46"/>
  <c r="Z208" i="46"/>
  <c r="Y208" i="46"/>
  <c r="W208" i="46"/>
  <c r="V208" i="46"/>
  <c r="U208" i="46"/>
  <c r="T208" i="46"/>
  <c r="S208" i="46"/>
  <c r="Q208" i="46"/>
  <c r="P208" i="46"/>
  <c r="N208" i="46"/>
  <c r="M208" i="46"/>
  <c r="L208" i="46"/>
  <c r="K208" i="46"/>
  <c r="J208" i="46"/>
  <c r="I208" i="46"/>
  <c r="H208" i="46"/>
  <c r="G208" i="46"/>
  <c r="C208" i="46"/>
  <c r="B208" i="46"/>
  <c r="A208" i="46"/>
  <c r="AT207" i="46"/>
  <c r="AS207" i="46"/>
  <c r="AR207" i="46"/>
  <c r="AQ207" i="46"/>
  <c r="AP207" i="46"/>
  <c r="AO207" i="46"/>
  <c r="AN207" i="46"/>
  <c r="AL207" i="46"/>
  <c r="AK207" i="46"/>
  <c r="AJ207" i="46"/>
  <c r="AI207" i="46"/>
  <c r="AH207" i="46"/>
  <c r="AG207" i="46"/>
  <c r="AF207" i="46"/>
  <c r="AE207" i="46"/>
  <c r="AA207" i="46"/>
  <c r="Z207" i="46"/>
  <c r="Y207" i="46"/>
  <c r="W207" i="46"/>
  <c r="V207" i="46"/>
  <c r="U207" i="46"/>
  <c r="T207" i="46"/>
  <c r="S207" i="46"/>
  <c r="Q207" i="46"/>
  <c r="P207" i="46"/>
  <c r="N207" i="46"/>
  <c r="M207" i="46"/>
  <c r="L207" i="46"/>
  <c r="K207" i="46"/>
  <c r="J207" i="46"/>
  <c r="I207" i="46"/>
  <c r="H207" i="46"/>
  <c r="G207" i="46"/>
  <c r="C207" i="46"/>
  <c r="B207" i="46"/>
  <c r="A207" i="46"/>
  <c r="AT206" i="46"/>
  <c r="AS206" i="46"/>
  <c r="AR206" i="46"/>
  <c r="AQ206" i="46"/>
  <c r="AP206" i="46"/>
  <c r="AO206" i="46"/>
  <c r="AN206" i="46"/>
  <c r="AL206" i="46"/>
  <c r="AK206" i="46"/>
  <c r="AJ206" i="46"/>
  <c r="AI206" i="46"/>
  <c r="AH206" i="46"/>
  <c r="AG206" i="46"/>
  <c r="AF206" i="46"/>
  <c r="AE206" i="46"/>
  <c r="AA206" i="46"/>
  <c r="Z206" i="46"/>
  <c r="Y206" i="46"/>
  <c r="W206" i="46"/>
  <c r="V206" i="46"/>
  <c r="U206" i="46"/>
  <c r="T206" i="46"/>
  <c r="S206" i="46"/>
  <c r="Q206" i="46"/>
  <c r="P206" i="46"/>
  <c r="N206" i="46"/>
  <c r="M206" i="46"/>
  <c r="L206" i="46"/>
  <c r="K206" i="46"/>
  <c r="J206" i="46"/>
  <c r="I206" i="46"/>
  <c r="H206" i="46"/>
  <c r="G206" i="46"/>
  <c r="C206" i="46"/>
  <c r="A206" i="46" s="1"/>
  <c r="B206" i="46"/>
  <c r="AT205" i="46"/>
  <c r="AS205" i="46"/>
  <c r="AR205" i="46"/>
  <c r="AQ205" i="46"/>
  <c r="AP205" i="46"/>
  <c r="AO205" i="46"/>
  <c r="AN205" i="46"/>
  <c r="AL205" i="46"/>
  <c r="AK205" i="46"/>
  <c r="AJ205" i="46"/>
  <c r="AI205" i="46"/>
  <c r="AH205" i="46"/>
  <c r="AG205" i="46"/>
  <c r="AF205" i="46"/>
  <c r="AE205" i="46"/>
  <c r="AA205" i="46"/>
  <c r="Z205" i="46"/>
  <c r="Y205" i="46"/>
  <c r="W205" i="46"/>
  <c r="V205" i="46"/>
  <c r="U205" i="46"/>
  <c r="T205" i="46"/>
  <c r="S205" i="46"/>
  <c r="Q205" i="46"/>
  <c r="P205" i="46"/>
  <c r="N205" i="46"/>
  <c r="M205" i="46"/>
  <c r="L205" i="46"/>
  <c r="K205" i="46"/>
  <c r="J205" i="46"/>
  <c r="I205" i="46"/>
  <c r="H205" i="46"/>
  <c r="G205" i="46"/>
  <c r="C205" i="46"/>
  <c r="A205" i="46" s="1"/>
  <c r="B205" i="46"/>
  <c r="AT204" i="46"/>
  <c r="AS204" i="46"/>
  <c r="AR204" i="46"/>
  <c r="AQ204" i="46"/>
  <c r="AP204" i="46"/>
  <c r="AO204" i="46"/>
  <c r="AN204" i="46"/>
  <c r="AL204" i="46"/>
  <c r="AK204" i="46"/>
  <c r="AJ204" i="46"/>
  <c r="AI204" i="46"/>
  <c r="AH204" i="46"/>
  <c r="AG204" i="46"/>
  <c r="AF204" i="46"/>
  <c r="AE204" i="46"/>
  <c r="AA204" i="46"/>
  <c r="Z204" i="46"/>
  <c r="Y204" i="46"/>
  <c r="W204" i="46"/>
  <c r="V204" i="46"/>
  <c r="U204" i="46"/>
  <c r="T204" i="46"/>
  <c r="S204" i="46"/>
  <c r="Q204" i="46"/>
  <c r="P204" i="46"/>
  <c r="N204" i="46"/>
  <c r="M204" i="46"/>
  <c r="L204" i="46"/>
  <c r="K204" i="46"/>
  <c r="J204" i="46"/>
  <c r="I204" i="46"/>
  <c r="H204" i="46"/>
  <c r="G204" i="46"/>
  <c r="C204" i="46"/>
  <c r="B204" i="46"/>
  <c r="A204" i="46"/>
  <c r="AT203" i="46"/>
  <c r="AS203" i="46"/>
  <c r="AR203" i="46"/>
  <c r="AQ203" i="46"/>
  <c r="AP203" i="46"/>
  <c r="AO203" i="46"/>
  <c r="AN203" i="46"/>
  <c r="AL203" i="46"/>
  <c r="AK203" i="46"/>
  <c r="AJ203" i="46"/>
  <c r="AI203" i="46"/>
  <c r="AH203" i="46"/>
  <c r="AG203" i="46"/>
  <c r="AF203" i="46"/>
  <c r="AE203" i="46"/>
  <c r="AA203" i="46"/>
  <c r="Z203" i="46"/>
  <c r="Y203" i="46"/>
  <c r="W203" i="46"/>
  <c r="V203" i="46"/>
  <c r="U203" i="46"/>
  <c r="T203" i="46"/>
  <c r="S203" i="46"/>
  <c r="Q203" i="46"/>
  <c r="P203" i="46"/>
  <c r="N203" i="46"/>
  <c r="M203" i="46"/>
  <c r="L203" i="46"/>
  <c r="K203" i="46"/>
  <c r="J203" i="46"/>
  <c r="I203" i="46"/>
  <c r="H203" i="46"/>
  <c r="G203" i="46"/>
  <c r="C203" i="46"/>
  <c r="B203" i="46"/>
  <c r="A203" i="46"/>
  <c r="AT202" i="46"/>
  <c r="AS202" i="46"/>
  <c r="AR202" i="46"/>
  <c r="AQ202" i="46"/>
  <c r="AP202" i="46"/>
  <c r="AO202" i="46"/>
  <c r="AN202" i="46"/>
  <c r="AL202" i="46"/>
  <c r="AK202" i="46"/>
  <c r="AJ202" i="46"/>
  <c r="AI202" i="46"/>
  <c r="AH202" i="46"/>
  <c r="AG202" i="46"/>
  <c r="AF202" i="46"/>
  <c r="AE202" i="46"/>
  <c r="AA202" i="46"/>
  <c r="Z202" i="46"/>
  <c r="Y202" i="46"/>
  <c r="W202" i="46"/>
  <c r="V202" i="46"/>
  <c r="U202" i="46"/>
  <c r="T202" i="46"/>
  <c r="S202" i="46"/>
  <c r="Q202" i="46"/>
  <c r="P202" i="46"/>
  <c r="N202" i="46"/>
  <c r="M202" i="46"/>
  <c r="L202" i="46"/>
  <c r="K202" i="46"/>
  <c r="J202" i="46"/>
  <c r="I202" i="46"/>
  <c r="H202" i="46"/>
  <c r="G202" i="46"/>
  <c r="C202" i="46"/>
  <c r="A202" i="46" s="1"/>
  <c r="B202" i="46"/>
  <c r="AT201" i="46"/>
  <c r="AS201" i="46"/>
  <c r="AR201" i="46"/>
  <c r="AQ201" i="46"/>
  <c r="AP201" i="46"/>
  <c r="AO201" i="46"/>
  <c r="AN201" i="46"/>
  <c r="AL201" i="46"/>
  <c r="AK201" i="46"/>
  <c r="AJ201" i="46"/>
  <c r="AI201" i="46"/>
  <c r="AH201" i="46"/>
  <c r="AG201" i="46"/>
  <c r="AF201" i="46"/>
  <c r="AE201" i="46"/>
  <c r="AA201" i="46"/>
  <c r="Z201" i="46"/>
  <c r="Y201" i="46"/>
  <c r="W201" i="46"/>
  <c r="V201" i="46"/>
  <c r="U201" i="46"/>
  <c r="T201" i="46"/>
  <c r="S201" i="46"/>
  <c r="Q201" i="46"/>
  <c r="P201" i="46"/>
  <c r="O201" i="46"/>
  <c r="N201" i="46"/>
  <c r="M201" i="46"/>
  <c r="L201" i="46"/>
  <c r="K201" i="46"/>
  <c r="J201" i="46"/>
  <c r="I201" i="46"/>
  <c r="H201" i="46"/>
  <c r="G201" i="46"/>
  <c r="C201" i="46"/>
  <c r="B201" i="46"/>
  <c r="A201" i="46"/>
  <c r="AT200" i="46"/>
  <c r="AS200" i="46"/>
  <c r="AR200" i="46"/>
  <c r="AQ200" i="46"/>
  <c r="AP200" i="46"/>
  <c r="AO200" i="46"/>
  <c r="AN200" i="46"/>
  <c r="AL200" i="46"/>
  <c r="AK200" i="46"/>
  <c r="AJ200" i="46"/>
  <c r="AI200" i="46"/>
  <c r="AH200" i="46"/>
  <c r="AG200" i="46"/>
  <c r="AF200" i="46"/>
  <c r="AE200" i="46"/>
  <c r="AA200" i="46"/>
  <c r="Z200" i="46"/>
  <c r="Y200" i="46"/>
  <c r="W200" i="46"/>
  <c r="V200" i="46"/>
  <c r="U200" i="46"/>
  <c r="T200" i="46"/>
  <c r="S200" i="46"/>
  <c r="Q200" i="46"/>
  <c r="P200" i="46"/>
  <c r="N200" i="46"/>
  <c r="M200" i="46"/>
  <c r="L200" i="46"/>
  <c r="K200" i="46"/>
  <c r="J200" i="46"/>
  <c r="I200" i="46"/>
  <c r="H200" i="46"/>
  <c r="G200" i="46"/>
  <c r="C200" i="46"/>
  <c r="A200" i="46" s="1"/>
  <c r="B200" i="46"/>
  <c r="AT199" i="46"/>
  <c r="AS199" i="46"/>
  <c r="AR199" i="46"/>
  <c r="AQ199" i="46"/>
  <c r="AP199" i="46"/>
  <c r="AO199" i="46"/>
  <c r="AN199" i="46"/>
  <c r="AL199" i="46"/>
  <c r="AK199" i="46"/>
  <c r="AJ199" i="46"/>
  <c r="AI199" i="46"/>
  <c r="AH199" i="46"/>
  <c r="AG199" i="46"/>
  <c r="AF199" i="46"/>
  <c r="AE199" i="46"/>
  <c r="AA199" i="46"/>
  <c r="Z199" i="46"/>
  <c r="Y199" i="46"/>
  <c r="W199" i="46"/>
  <c r="V199" i="46"/>
  <c r="U199" i="46"/>
  <c r="T199" i="46"/>
  <c r="S199" i="46"/>
  <c r="Q199" i="46"/>
  <c r="P199" i="46"/>
  <c r="N199" i="46"/>
  <c r="M199" i="46"/>
  <c r="L199" i="46"/>
  <c r="K199" i="46"/>
  <c r="J199" i="46"/>
  <c r="I199" i="46"/>
  <c r="H199" i="46"/>
  <c r="G199" i="46"/>
  <c r="C199" i="46"/>
  <c r="A199" i="46" s="1"/>
  <c r="B199" i="46"/>
  <c r="AT198" i="46"/>
  <c r="AS198" i="46"/>
  <c r="AR198" i="46"/>
  <c r="AQ198" i="46"/>
  <c r="AP198" i="46"/>
  <c r="AO198" i="46"/>
  <c r="AN198" i="46"/>
  <c r="AL198" i="46"/>
  <c r="AK198" i="46"/>
  <c r="AJ198" i="46"/>
  <c r="AI198" i="46"/>
  <c r="AH198" i="46"/>
  <c r="AG198" i="46"/>
  <c r="AF198" i="46"/>
  <c r="AE198" i="46"/>
  <c r="AA198" i="46"/>
  <c r="Z198" i="46"/>
  <c r="Y198" i="46"/>
  <c r="W198" i="46"/>
  <c r="V198" i="46"/>
  <c r="U198" i="46"/>
  <c r="T198" i="46"/>
  <c r="S198" i="46"/>
  <c r="Q198" i="46"/>
  <c r="P198" i="46"/>
  <c r="N198" i="46"/>
  <c r="M198" i="46"/>
  <c r="L198" i="46"/>
  <c r="K198" i="46"/>
  <c r="J198" i="46"/>
  <c r="I198" i="46"/>
  <c r="H198" i="46"/>
  <c r="G198" i="46"/>
  <c r="C198" i="46"/>
  <c r="A198" i="46" s="1"/>
  <c r="B198" i="46"/>
  <c r="AT197" i="46"/>
  <c r="AS197" i="46"/>
  <c r="AR197" i="46"/>
  <c r="AQ197" i="46"/>
  <c r="AP197" i="46"/>
  <c r="AO197" i="46"/>
  <c r="AN197" i="46"/>
  <c r="AL197" i="46"/>
  <c r="AK197" i="46"/>
  <c r="AJ197" i="46"/>
  <c r="AI197" i="46"/>
  <c r="AH197" i="46"/>
  <c r="AG197" i="46"/>
  <c r="AF197" i="46"/>
  <c r="AE197" i="46"/>
  <c r="AA197" i="46"/>
  <c r="Z197" i="46"/>
  <c r="Y197" i="46"/>
  <c r="W197" i="46"/>
  <c r="V197" i="46"/>
  <c r="U197" i="46"/>
  <c r="T197" i="46"/>
  <c r="S197" i="46"/>
  <c r="Q197" i="46"/>
  <c r="P197" i="46"/>
  <c r="N197" i="46"/>
  <c r="M197" i="46"/>
  <c r="L197" i="46"/>
  <c r="K197" i="46"/>
  <c r="J197" i="46"/>
  <c r="I197" i="46"/>
  <c r="H197" i="46"/>
  <c r="G197" i="46"/>
  <c r="C197" i="46"/>
  <c r="B197" i="46"/>
  <c r="A197" i="46"/>
  <c r="AT196" i="46"/>
  <c r="AS196" i="46"/>
  <c r="AR196" i="46"/>
  <c r="AQ196" i="46"/>
  <c r="AP196" i="46"/>
  <c r="AO196" i="46"/>
  <c r="AN196" i="46"/>
  <c r="AL196" i="46"/>
  <c r="AK196" i="46"/>
  <c r="AJ196" i="46"/>
  <c r="AI196" i="46"/>
  <c r="AH196" i="46"/>
  <c r="AG196" i="46"/>
  <c r="AF196" i="46"/>
  <c r="AE196" i="46"/>
  <c r="AA196" i="46"/>
  <c r="Z196" i="46"/>
  <c r="Y196" i="46"/>
  <c r="W196" i="46"/>
  <c r="V196" i="46"/>
  <c r="U196" i="46"/>
  <c r="T196" i="46"/>
  <c r="S196" i="46"/>
  <c r="Q196" i="46"/>
  <c r="P196" i="46"/>
  <c r="N196" i="46"/>
  <c r="M196" i="46"/>
  <c r="L196" i="46"/>
  <c r="K196" i="46"/>
  <c r="J196" i="46"/>
  <c r="I196" i="46"/>
  <c r="H196" i="46"/>
  <c r="G196" i="46"/>
  <c r="C196" i="46"/>
  <c r="B196" i="46"/>
  <c r="A196" i="46"/>
  <c r="AT195" i="46"/>
  <c r="AS195" i="46"/>
  <c r="AR195" i="46"/>
  <c r="AQ195" i="46"/>
  <c r="AP195" i="46"/>
  <c r="AO195" i="46"/>
  <c r="AN195" i="46"/>
  <c r="AL195" i="46"/>
  <c r="AK195" i="46"/>
  <c r="AJ195" i="46"/>
  <c r="AI195" i="46"/>
  <c r="AH195" i="46"/>
  <c r="AG195" i="46"/>
  <c r="AF195" i="46"/>
  <c r="AE195" i="46"/>
  <c r="AA195" i="46"/>
  <c r="Z195" i="46"/>
  <c r="Y195" i="46"/>
  <c r="W195" i="46"/>
  <c r="V195" i="46"/>
  <c r="U195" i="46"/>
  <c r="T195" i="46"/>
  <c r="S195" i="46"/>
  <c r="Q195" i="46"/>
  <c r="P195" i="46"/>
  <c r="N195" i="46"/>
  <c r="M195" i="46"/>
  <c r="L195" i="46"/>
  <c r="K195" i="46"/>
  <c r="J195" i="46"/>
  <c r="I195" i="46"/>
  <c r="H195" i="46"/>
  <c r="G195" i="46"/>
  <c r="C195" i="46"/>
  <c r="A195" i="46" s="1"/>
  <c r="B195" i="46"/>
  <c r="AT194" i="46"/>
  <c r="AS194" i="46"/>
  <c r="AR194" i="46"/>
  <c r="AQ194" i="46"/>
  <c r="AP194" i="46"/>
  <c r="AO194" i="46"/>
  <c r="AN194" i="46"/>
  <c r="AL194" i="46"/>
  <c r="AK194" i="46"/>
  <c r="AJ194" i="46"/>
  <c r="AI194" i="46"/>
  <c r="AH194" i="46"/>
  <c r="AG194" i="46"/>
  <c r="AF194" i="46"/>
  <c r="AE194" i="46"/>
  <c r="AA194" i="46"/>
  <c r="Z194" i="46"/>
  <c r="Y194" i="46"/>
  <c r="W194" i="46"/>
  <c r="V194" i="46"/>
  <c r="U194" i="46"/>
  <c r="T194" i="46"/>
  <c r="S194" i="46"/>
  <c r="Q194" i="46"/>
  <c r="P194" i="46"/>
  <c r="N194" i="46"/>
  <c r="M194" i="46"/>
  <c r="L194" i="46"/>
  <c r="K194" i="46"/>
  <c r="J194" i="46"/>
  <c r="I194" i="46"/>
  <c r="H194" i="46"/>
  <c r="G194" i="46"/>
  <c r="C194" i="46"/>
  <c r="A194" i="46" s="1"/>
  <c r="B194" i="46"/>
  <c r="AT193" i="46"/>
  <c r="AS193" i="46"/>
  <c r="AR193" i="46"/>
  <c r="AQ193" i="46"/>
  <c r="AP193" i="46"/>
  <c r="AO193" i="46"/>
  <c r="AN193" i="46"/>
  <c r="AL193" i="46"/>
  <c r="AK193" i="46"/>
  <c r="AJ193" i="46"/>
  <c r="AI193" i="46"/>
  <c r="AH193" i="46"/>
  <c r="AG193" i="46"/>
  <c r="AF193" i="46"/>
  <c r="AE193" i="46"/>
  <c r="AA193" i="46"/>
  <c r="Z193" i="46"/>
  <c r="Z4" i="46" s="1"/>
  <c r="Y193" i="46"/>
  <c r="W193" i="46"/>
  <c r="V193" i="46"/>
  <c r="V4" i="46" s="1"/>
  <c r="U193" i="46"/>
  <c r="T193" i="46"/>
  <c r="S193" i="46"/>
  <c r="Q193" i="46"/>
  <c r="P193" i="46"/>
  <c r="N193" i="46"/>
  <c r="M193" i="46"/>
  <c r="L193" i="46"/>
  <c r="K193" i="46"/>
  <c r="J193" i="46"/>
  <c r="I193" i="46"/>
  <c r="H193" i="46"/>
  <c r="G193" i="46"/>
  <c r="C193" i="46"/>
  <c r="B193" i="46"/>
  <c r="A193" i="46"/>
  <c r="AT192" i="46"/>
  <c r="AS192" i="46"/>
  <c r="AR192" i="46"/>
  <c r="AQ192" i="46"/>
  <c r="AP192" i="46"/>
  <c r="AO192" i="46"/>
  <c r="AN192" i="46"/>
  <c r="AL192" i="46"/>
  <c r="AK192" i="46"/>
  <c r="AJ192" i="46"/>
  <c r="AI192" i="46"/>
  <c r="AH192" i="46"/>
  <c r="AG192" i="46"/>
  <c r="AF192" i="46"/>
  <c r="AE192" i="46"/>
  <c r="AA192" i="46"/>
  <c r="Z192" i="46"/>
  <c r="Y192" i="46"/>
  <c r="W192" i="46"/>
  <c r="V192" i="46"/>
  <c r="U192" i="46"/>
  <c r="T192" i="46"/>
  <c r="S192" i="46"/>
  <c r="Q192" i="46"/>
  <c r="P192" i="46"/>
  <c r="N192" i="46"/>
  <c r="M192" i="46"/>
  <c r="L192" i="46"/>
  <c r="K192" i="46"/>
  <c r="J192" i="46"/>
  <c r="I192" i="46"/>
  <c r="H192" i="46"/>
  <c r="G192" i="46"/>
  <c r="C192" i="46"/>
  <c r="B192" i="46"/>
  <c r="A192" i="46"/>
  <c r="AT191" i="46"/>
  <c r="AS191" i="46"/>
  <c r="AR191" i="46"/>
  <c r="AQ191" i="46"/>
  <c r="AP191" i="46"/>
  <c r="AO191" i="46"/>
  <c r="AN191" i="46"/>
  <c r="AL191" i="46"/>
  <c r="AK191" i="46"/>
  <c r="AJ191" i="46"/>
  <c r="AI191" i="46"/>
  <c r="AH191" i="46"/>
  <c r="AG191" i="46"/>
  <c r="AF191" i="46"/>
  <c r="AE191" i="46"/>
  <c r="AA191" i="46"/>
  <c r="Z191" i="46"/>
  <c r="Y191" i="46"/>
  <c r="W191" i="46"/>
  <c r="V191" i="46"/>
  <c r="U191" i="46"/>
  <c r="T191" i="46"/>
  <c r="S191" i="46"/>
  <c r="Q191" i="46"/>
  <c r="P191" i="46"/>
  <c r="N191" i="46"/>
  <c r="M191" i="46"/>
  <c r="L191" i="46"/>
  <c r="K191" i="46"/>
  <c r="J191" i="46"/>
  <c r="I191" i="46"/>
  <c r="H191" i="46"/>
  <c r="G191" i="46"/>
  <c r="C191" i="46"/>
  <c r="A191" i="46" s="1"/>
  <c r="B191" i="46"/>
  <c r="AT190" i="46"/>
  <c r="AS190" i="46"/>
  <c r="AR190" i="46"/>
  <c r="AQ190" i="46"/>
  <c r="AP190" i="46"/>
  <c r="AO190" i="46"/>
  <c r="AN190" i="46"/>
  <c r="AL190" i="46"/>
  <c r="AK190" i="46"/>
  <c r="AJ190" i="46"/>
  <c r="AI190" i="46"/>
  <c r="AH190" i="46"/>
  <c r="AG190" i="46"/>
  <c r="AF190" i="46"/>
  <c r="AE190" i="46"/>
  <c r="AA190" i="46"/>
  <c r="Z190" i="46"/>
  <c r="Y190" i="46"/>
  <c r="W190" i="46"/>
  <c r="V190" i="46"/>
  <c r="U190" i="46"/>
  <c r="T190" i="46"/>
  <c r="S190" i="46"/>
  <c r="Q190" i="46"/>
  <c r="P190" i="46"/>
  <c r="N190" i="46"/>
  <c r="M190" i="46"/>
  <c r="L190" i="46"/>
  <c r="K190" i="46"/>
  <c r="J190" i="46"/>
  <c r="I190" i="46"/>
  <c r="H190" i="46"/>
  <c r="G190" i="46"/>
  <c r="C190" i="46"/>
  <c r="B190" i="46"/>
  <c r="A190" i="46"/>
  <c r="AT189" i="46"/>
  <c r="AS189" i="46"/>
  <c r="AR189" i="46"/>
  <c r="AQ189" i="46"/>
  <c r="AP189" i="46"/>
  <c r="AO189" i="46"/>
  <c r="AN189" i="46"/>
  <c r="AL189" i="46"/>
  <c r="AK189" i="46"/>
  <c r="AJ189" i="46"/>
  <c r="AI189" i="46"/>
  <c r="AH189" i="46"/>
  <c r="AG189" i="46"/>
  <c r="AF189" i="46"/>
  <c r="AE189" i="46"/>
  <c r="AA189" i="46"/>
  <c r="Z189" i="46"/>
  <c r="Y189" i="46"/>
  <c r="W189" i="46"/>
  <c r="V189" i="46"/>
  <c r="U189" i="46"/>
  <c r="T189" i="46"/>
  <c r="S189" i="46"/>
  <c r="Q189" i="46"/>
  <c r="P189" i="46"/>
  <c r="N189" i="46"/>
  <c r="M189" i="46"/>
  <c r="L189" i="46"/>
  <c r="K189" i="46"/>
  <c r="J189" i="46"/>
  <c r="I189" i="46"/>
  <c r="H189" i="46"/>
  <c r="G189" i="46"/>
  <c r="C189" i="46"/>
  <c r="B189" i="46"/>
  <c r="A189" i="46"/>
  <c r="AT188" i="46"/>
  <c r="AS188" i="46"/>
  <c r="AR188" i="46"/>
  <c r="AQ188" i="46"/>
  <c r="AP188" i="46"/>
  <c r="AO188" i="46"/>
  <c r="AN188" i="46"/>
  <c r="AL188" i="46"/>
  <c r="AK188" i="46"/>
  <c r="AJ188" i="46"/>
  <c r="AI188" i="46"/>
  <c r="AH188" i="46"/>
  <c r="AG188" i="46"/>
  <c r="AF188" i="46"/>
  <c r="AE188" i="46"/>
  <c r="AA188" i="46"/>
  <c r="Z188" i="46"/>
  <c r="Y188" i="46"/>
  <c r="W188" i="46"/>
  <c r="V188" i="46"/>
  <c r="U188" i="46"/>
  <c r="T188" i="46"/>
  <c r="S188" i="46"/>
  <c r="Q188" i="46"/>
  <c r="P188" i="46"/>
  <c r="O188" i="46"/>
  <c r="N188" i="46"/>
  <c r="M188" i="46"/>
  <c r="L188" i="46"/>
  <c r="K188" i="46"/>
  <c r="J188" i="46"/>
  <c r="I188" i="46"/>
  <c r="H188" i="46"/>
  <c r="G188" i="46"/>
  <c r="C188" i="46"/>
  <c r="B188" i="46"/>
  <c r="A188" i="46"/>
  <c r="AT187" i="46"/>
  <c r="AS187" i="46"/>
  <c r="AR187" i="46"/>
  <c r="AQ187" i="46"/>
  <c r="AP187" i="46"/>
  <c r="AO187" i="46"/>
  <c r="AN187" i="46"/>
  <c r="AL187" i="46"/>
  <c r="AK187" i="46"/>
  <c r="AJ187" i="46"/>
  <c r="AI187" i="46"/>
  <c r="AH187" i="46"/>
  <c r="AG187" i="46"/>
  <c r="AF187" i="46"/>
  <c r="AE187" i="46"/>
  <c r="AA187" i="46"/>
  <c r="Z187" i="46"/>
  <c r="Y187" i="46"/>
  <c r="W187" i="46"/>
  <c r="V187" i="46"/>
  <c r="U187" i="46"/>
  <c r="T187" i="46"/>
  <c r="S187" i="46"/>
  <c r="Q187" i="46"/>
  <c r="P187" i="46"/>
  <c r="N187" i="46"/>
  <c r="M187" i="46"/>
  <c r="L187" i="46"/>
  <c r="K187" i="46"/>
  <c r="J187" i="46"/>
  <c r="I187" i="46"/>
  <c r="H187" i="46"/>
  <c r="G187" i="46"/>
  <c r="C187" i="46"/>
  <c r="A187" i="46" s="1"/>
  <c r="B187" i="46"/>
  <c r="AT186" i="46"/>
  <c r="AS186" i="46"/>
  <c r="AR186" i="46"/>
  <c r="AQ186" i="46"/>
  <c r="AP186" i="46"/>
  <c r="AO186" i="46"/>
  <c r="AN186" i="46"/>
  <c r="AL186" i="46"/>
  <c r="AK186" i="46"/>
  <c r="AJ186" i="46"/>
  <c r="AI186" i="46"/>
  <c r="AH186" i="46"/>
  <c r="AG186" i="46"/>
  <c r="AF186" i="46"/>
  <c r="AE186" i="46"/>
  <c r="AA186" i="46"/>
  <c r="Z186" i="46"/>
  <c r="Y186" i="46"/>
  <c r="W186" i="46"/>
  <c r="V186" i="46"/>
  <c r="U186" i="46"/>
  <c r="T186" i="46"/>
  <c r="S186" i="46"/>
  <c r="Q186" i="46"/>
  <c r="P186" i="46"/>
  <c r="N186" i="46"/>
  <c r="M186" i="46"/>
  <c r="L186" i="46"/>
  <c r="K186" i="46"/>
  <c r="J186" i="46"/>
  <c r="I186" i="46"/>
  <c r="H186" i="46"/>
  <c r="G186" i="46"/>
  <c r="C186" i="46"/>
  <c r="B186" i="46"/>
  <c r="A186" i="46"/>
  <c r="AT185" i="46"/>
  <c r="AS185" i="46"/>
  <c r="AR185" i="46"/>
  <c r="AQ185" i="46"/>
  <c r="AP185" i="46"/>
  <c r="AO185" i="46"/>
  <c r="AN185" i="46"/>
  <c r="AL185" i="46"/>
  <c r="AK185" i="46"/>
  <c r="AJ185" i="46"/>
  <c r="AI185" i="46"/>
  <c r="AH185" i="46"/>
  <c r="AG185" i="46"/>
  <c r="AF185" i="46"/>
  <c r="AE185" i="46"/>
  <c r="AA185" i="46"/>
  <c r="Z185" i="46"/>
  <c r="Y185" i="46"/>
  <c r="W185" i="46"/>
  <c r="V185" i="46"/>
  <c r="U185" i="46"/>
  <c r="T185" i="46"/>
  <c r="S185" i="46"/>
  <c r="Q185" i="46"/>
  <c r="P185" i="46"/>
  <c r="N185" i="46"/>
  <c r="M185" i="46"/>
  <c r="L185" i="46"/>
  <c r="K185" i="46"/>
  <c r="J185" i="46"/>
  <c r="I185" i="46"/>
  <c r="H185" i="46"/>
  <c r="G185" i="46"/>
  <c r="C185" i="46"/>
  <c r="B185" i="46"/>
  <c r="A185" i="46"/>
  <c r="AT184" i="46"/>
  <c r="AS184" i="46"/>
  <c r="AR184" i="46"/>
  <c r="AQ184" i="46"/>
  <c r="AP184" i="46"/>
  <c r="AO184" i="46"/>
  <c r="AN184" i="46"/>
  <c r="AL184" i="46"/>
  <c r="AK184" i="46"/>
  <c r="AJ184" i="46"/>
  <c r="AI184" i="46"/>
  <c r="AH184" i="46"/>
  <c r="AG184" i="46"/>
  <c r="AF184" i="46"/>
  <c r="AE184" i="46"/>
  <c r="AA184" i="46"/>
  <c r="Z184" i="46"/>
  <c r="Y184" i="46"/>
  <c r="W184" i="46"/>
  <c r="V184" i="46"/>
  <c r="U184" i="46"/>
  <c r="T184" i="46"/>
  <c r="S184" i="46"/>
  <c r="Q184" i="46"/>
  <c r="P184" i="46"/>
  <c r="N184" i="46"/>
  <c r="M184" i="46"/>
  <c r="L184" i="46"/>
  <c r="K184" i="46"/>
  <c r="J184" i="46"/>
  <c r="I184" i="46"/>
  <c r="H184" i="46"/>
  <c r="G184" i="46"/>
  <c r="C184" i="46"/>
  <c r="B184" i="46"/>
  <c r="A184" i="46"/>
  <c r="AT183" i="46"/>
  <c r="AS183" i="46"/>
  <c r="AR183" i="46"/>
  <c r="AQ183" i="46"/>
  <c r="AP183" i="46"/>
  <c r="AO183" i="46"/>
  <c r="AN183" i="46"/>
  <c r="AL183" i="46"/>
  <c r="AK183" i="46"/>
  <c r="AJ183" i="46"/>
  <c r="AI183" i="46"/>
  <c r="AH183" i="46"/>
  <c r="AG183" i="46"/>
  <c r="AF183" i="46"/>
  <c r="AE183" i="46"/>
  <c r="AA183" i="46"/>
  <c r="Z183" i="46"/>
  <c r="Y183" i="46"/>
  <c r="W183" i="46"/>
  <c r="V183" i="46"/>
  <c r="U183" i="46"/>
  <c r="T183" i="46"/>
  <c r="S183" i="46"/>
  <c r="Q183" i="46"/>
  <c r="P183" i="46"/>
  <c r="N183" i="46"/>
  <c r="M183" i="46"/>
  <c r="L183" i="46"/>
  <c r="K183" i="46"/>
  <c r="J183" i="46"/>
  <c r="I183" i="46"/>
  <c r="H183" i="46"/>
  <c r="G183" i="46"/>
  <c r="C183" i="46"/>
  <c r="A183" i="46" s="1"/>
  <c r="B183" i="46"/>
  <c r="AT182" i="46"/>
  <c r="AS182" i="46"/>
  <c r="AR182" i="46"/>
  <c r="AQ182" i="46"/>
  <c r="AP182" i="46"/>
  <c r="AO182" i="46"/>
  <c r="AN182" i="46"/>
  <c r="AL182" i="46"/>
  <c r="AK182" i="46"/>
  <c r="AJ182" i="46"/>
  <c r="AI182" i="46"/>
  <c r="AH182" i="46"/>
  <c r="AG182" i="46"/>
  <c r="AF182" i="46"/>
  <c r="AE182" i="46"/>
  <c r="AA182" i="46"/>
  <c r="Z182" i="46"/>
  <c r="Y182" i="46"/>
  <c r="W182" i="46"/>
  <c r="V182" i="46"/>
  <c r="U182" i="46"/>
  <c r="T182" i="46"/>
  <c r="S182" i="46"/>
  <c r="Q182" i="46"/>
  <c r="P182" i="46"/>
  <c r="N182" i="46"/>
  <c r="M182" i="46"/>
  <c r="L182" i="46"/>
  <c r="K182" i="46"/>
  <c r="J182" i="46"/>
  <c r="I182" i="46"/>
  <c r="H182" i="46"/>
  <c r="G182" i="46"/>
  <c r="C182" i="46"/>
  <c r="B182" i="46"/>
  <c r="A182" i="46"/>
  <c r="AT181" i="46"/>
  <c r="AS181" i="46"/>
  <c r="AR181" i="46"/>
  <c r="AQ181" i="46"/>
  <c r="AP181" i="46"/>
  <c r="AO181" i="46"/>
  <c r="AN181" i="46"/>
  <c r="AL181" i="46"/>
  <c r="AK181" i="46"/>
  <c r="AJ181" i="46"/>
  <c r="AI181" i="46"/>
  <c r="AH181" i="46"/>
  <c r="AG181" i="46"/>
  <c r="AF181" i="46"/>
  <c r="AE181" i="46"/>
  <c r="AA181" i="46"/>
  <c r="Z181" i="46"/>
  <c r="Y181" i="46"/>
  <c r="W181" i="46"/>
  <c r="V181" i="46"/>
  <c r="U181" i="46"/>
  <c r="T181" i="46"/>
  <c r="S181" i="46"/>
  <c r="Q181" i="46"/>
  <c r="P181" i="46"/>
  <c r="N181" i="46"/>
  <c r="M181" i="46"/>
  <c r="L181" i="46"/>
  <c r="K181" i="46"/>
  <c r="J181" i="46"/>
  <c r="I181" i="46"/>
  <c r="H181" i="46"/>
  <c r="G181" i="46"/>
  <c r="C181" i="46"/>
  <c r="B181" i="46"/>
  <c r="A181" i="46"/>
  <c r="AT180" i="46"/>
  <c r="AS180" i="46"/>
  <c r="AR180" i="46"/>
  <c r="AQ180" i="46"/>
  <c r="AP180" i="46"/>
  <c r="AO180" i="46"/>
  <c r="AN180" i="46"/>
  <c r="AL180" i="46"/>
  <c r="AK180" i="46"/>
  <c r="AJ180" i="46"/>
  <c r="AI180" i="46"/>
  <c r="AH180" i="46"/>
  <c r="AG180" i="46"/>
  <c r="AF180" i="46"/>
  <c r="AE180" i="46"/>
  <c r="AA180" i="46"/>
  <c r="Z180" i="46"/>
  <c r="Y180" i="46"/>
  <c r="W180" i="46"/>
  <c r="V180" i="46"/>
  <c r="U180" i="46"/>
  <c r="T180" i="46"/>
  <c r="S180" i="46"/>
  <c r="Q180" i="46"/>
  <c r="P180" i="46"/>
  <c r="O180" i="46"/>
  <c r="N180" i="46"/>
  <c r="M180" i="46"/>
  <c r="L180" i="46"/>
  <c r="K180" i="46"/>
  <c r="J180" i="46"/>
  <c r="I180" i="46"/>
  <c r="H180" i="46"/>
  <c r="G180" i="46"/>
  <c r="C180" i="46"/>
  <c r="A180" i="46" s="1"/>
  <c r="B180" i="46"/>
  <c r="AT179" i="46"/>
  <c r="AS179" i="46"/>
  <c r="AR179" i="46"/>
  <c r="AQ179" i="46"/>
  <c r="AP179" i="46"/>
  <c r="AO179" i="46"/>
  <c r="AN179" i="46"/>
  <c r="AL179" i="46"/>
  <c r="AK179" i="46"/>
  <c r="AJ179" i="46"/>
  <c r="AI179" i="46"/>
  <c r="AH179" i="46"/>
  <c r="AG179" i="46"/>
  <c r="AF179" i="46"/>
  <c r="AE179" i="46"/>
  <c r="AA179" i="46"/>
  <c r="Z179" i="46"/>
  <c r="Y179" i="46"/>
  <c r="W179" i="46"/>
  <c r="V179" i="46"/>
  <c r="U179" i="46"/>
  <c r="T179" i="46"/>
  <c r="S179" i="46"/>
  <c r="Q179" i="46"/>
  <c r="P179" i="46"/>
  <c r="N179" i="46"/>
  <c r="M179" i="46"/>
  <c r="L179" i="46"/>
  <c r="K179" i="46"/>
  <c r="J179" i="46"/>
  <c r="I179" i="46"/>
  <c r="H179" i="46"/>
  <c r="G179" i="46"/>
  <c r="C179" i="46"/>
  <c r="A179" i="46" s="1"/>
  <c r="B179" i="46"/>
  <c r="AT178" i="46"/>
  <c r="AS178" i="46"/>
  <c r="AR178" i="46"/>
  <c r="AQ178" i="46"/>
  <c r="AP178" i="46"/>
  <c r="AO178" i="46"/>
  <c r="AN178" i="46"/>
  <c r="AL178" i="46"/>
  <c r="AK178" i="46"/>
  <c r="AJ178" i="46"/>
  <c r="AI178" i="46"/>
  <c r="AH178" i="46"/>
  <c r="AG178" i="46"/>
  <c r="AF178" i="46"/>
  <c r="AE178" i="46"/>
  <c r="AA178" i="46"/>
  <c r="Z178" i="46"/>
  <c r="Y178" i="46"/>
  <c r="W178" i="46"/>
  <c r="V178" i="46"/>
  <c r="U178" i="46"/>
  <c r="T178" i="46"/>
  <c r="S178" i="46"/>
  <c r="Q178" i="46"/>
  <c r="P178" i="46"/>
  <c r="O178" i="46"/>
  <c r="N178" i="46"/>
  <c r="M178" i="46"/>
  <c r="L178" i="46"/>
  <c r="K178" i="46"/>
  <c r="J178" i="46"/>
  <c r="I178" i="46"/>
  <c r="H178" i="46"/>
  <c r="G178" i="46"/>
  <c r="C178" i="46"/>
  <c r="A178" i="46" s="1"/>
  <c r="B178" i="46"/>
  <c r="AT177" i="46"/>
  <c r="AS177" i="46"/>
  <c r="AR177" i="46"/>
  <c r="AQ177" i="46"/>
  <c r="AP177" i="46"/>
  <c r="AO177" i="46"/>
  <c r="AN177" i="46"/>
  <c r="AL177" i="46"/>
  <c r="AK177" i="46"/>
  <c r="AJ177" i="46"/>
  <c r="AI177" i="46"/>
  <c r="AH177" i="46"/>
  <c r="AG177" i="46"/>
  <c r="AF177" i="46"/>
  <c r="AE177" i="46"/>
  <c r="AA177" i="46"/>
  <c r="Z177" i="46"/>
  <c r="Y177" i="46"/>
  <c r="W177" i="46"/>
  <c r="V177" i="46"/>
  <c r="U177" i="46"/>
  <c r="T177" i="46"/>
  <c r="S177" i="46"/>
  <c r="Q177" i="46"/>
  <c r="P177" i="46"/>
  <c r="O177" i="46"/>
  <c r="N177" i="46"/>
  <c r="M177" i="46"/>
  <c r="L177" i="46"/>
  <c r="K177" i="46"/>
  <c r="J177" i="46"/>
  <c r="I177" i="46"/>
  <c r="H177" i="46"/>
  <c r="G177" i="46"/>
  <c r="C177" i="46"/>
  <c r="A177" i="46" s="1"/>
  <c r="B177" i="46"/>
  <c r="AT176" i="46"/>
  <c r="AS176" i="46"/>
  <c r="AR176" i="46"/>
  <c r="AQ176" i="46"/>
  <c r="AP176" i="46"/>
  <c r="AO176" i="46"/>
  <c r="AN176" i="46"/>
  <c r="AL176" i="46"/>
  <c r="AK176" i="46"/>
  <c r="AJ176" i="46"/>
  <c r="AI176" i="46"/>
  <c r="AH176" i="46"/>
  <c r="AG176" i="46"/>
  <c r="AF176" i="46"/>
  <c r="AE176" i="46"/>
  <c r="AA176" i="46"/>
  <c r="Z176" i="46"/>
  <c r="Y176" i="46"/>
  <c r="W176" i="46"/>
  <c r="V176" i="46"/>
  <c r="U176" i="46"/>
  <c r="T176" i="46"/>
  <c r="S176" i="46"/>
  <c r="Q176" i="46"/>
  <c r="P176" i="46"/>
  <c r="O176" i="46"/>
  <c r="N176" i="46"/>
  <c r="M176" i="46"/>
  <c r="L176" i="46"/>
  <c r="K176" i="46"/>
  <c r="J176" i="46"/>
  <c r="I176" i="46"/>
  <c r="H176" i="46"/>
  <c r="G176" i="46"/>
  <c r="C176" i="46"/>
  <c r="A176" i="46" s="1"/>
  <c r="B176" i="46"/>
  <c r="AT175" i="46"/>
  <c r="AS175" i="46"/>
  <c r="AR175" i="46"/>
  <c r="AQ175" i="46"/>
  <c r="AP175" i="46"/>
  <c r="AO175" i="46"/>
  <c r="AN175" i="46"/>
  <c r="AL175" i="46"/>
  <c r="AK175" i="46"/>
  <c r="AJ175" i="46"/>
  <c r="AI175" i="46"/>
  <c r="AH175" i="46"/>
  <c r="AG175" i="46"/>
  <c r="AF175" i="46"/>
  <c r="AE175" i="46"/>
  <c r="AA175" i="46"/>
  <c r="Z175" i="46"/>
  <c r="Y175" i="46"/>
  <c r="W175" i="46"/>
  <c r="V175" i="46"/>
  <c r="U175" i="46"/>
  <c r="T175" i="46"/>
  <c r="S175" i="46"/>
  <c r="Q175" i="46"/>
  <c r="P175" i="46"/>
  <c r="O175" i="46"/>
  <c r="N175" i="46"/>
  <c r="M175" i="46"/>
  <c r="L175" i="46"/>
  <c r="K175" i="46"/>
  <c r="J175" i="46"/>
  <c r="I175" i="46"/>
  <c r="H175" i="46"/>
  <c r="G175" i="46"/>
  <c r="C175" i="46"/>
  <c r="B175" i="46"/>
  <c r="A175" i="46"/>
  <c r="AT174" i="46"/>
  <c r="AS174" i="46"/>
  <c r="AR174" i="46"/>
  <c r="AQ174" i="46"/>
  <c r="AP174" i="46"/>
  <c r="AO174" i="46"/>
  <c r="AN174" i="46"/>
  <c r="AL174" i="46"/>
  <c r="AK174" i="46"/>
  <c r="AJ174" i="46"/>
  <c r="AI174" i="46"/>
  <c r="AH174" i="46"/>
  <c r="AG174" i="46"/>
  <c r="AF174" i="46"/>
  <c r="AE174" i="46"/>
  <c r="AA174" i="46"/>
  <c r="Z174" i="46"/>
  <c r="Y174" i="46"/>
  <c r="W174" i="46"/>
  <c r="V174" i="46"/>
  <c r="U174" i="46"/>
  <c r="T174" i="46"/>
  <c r="S174" i="46"/>
  <c r="Q174" i="46"/>
  <c r="P174" i="46"/>
  <c r="N174" i="46"/>
  <c r="M174" i="46"/>
  <c r="L174" i="46"/>
  <c r="K174" i="46"/>
  <c r="J174" i="46"/>
  <c r="I174" i="46"/>
  <c r="H174" i="46"/>
  <c r="G174" i="46"/>
  <c r="C174" i="46"/>
  <c r="B174" i="46"/>
  <c r="A174" i="46"/>
  <c r="AT173" i="46"/>
  <c r="AS173" i="46"/>
  <c r="AR173" i="46"/>
  <c r="AQ173" i="46"/>
  <c r="AP173" i="46"/>
  <c r="AO173" i="46"/>
  <c r="AN173" i="46"/>
  <c r="AL173" i="46"/>
  <c r="AK173" i="46"/>
  <c r="AJ173" i="46"/>
  <c r="AI173" i="46"/>
  <c r="AH173" i="46"/>
  <c r="AG173" i="46"/>
  <c r="AF173" i="46"/>
  <c r="AE173" i="46"/>
  <c r="AA173" i="46"/>
  <c r="Z173" i="46"/>
  <c r="Y173" i="46"/>
  <c r="W173" i="46"/>
  <c r="V173" i="46"/>
  <c r="U173" i="46"/>
  <c r="T173" i="46"/>
  <c r="S173" i="46"/>
  <c r="Q173" i="46"/>
  <c r="P173" i="46"/>
  <c r="N173" i="46"/>
  <c r="M173" i="46"/>
  <c r="L173" i="46"/>
  <c r="K173" i="46"/>
  <c r="J173" i="46"/>
  <c r="I173" i="46"/>
  <c r="H173" i="46"/>
  <c r="G173" i="46"/>
  <c r="C173" i="46"/>
  <c r="B173" i="46"/>
  <c r="A173" i="46"/>
  <c r="AT172" i="46"/>
  <c r="AS172" i="46"/>
  <c r="AR172" i="46"/>
  <c r="AQ172" i="46"/>
  <c r="AP172" i="46"/>
  <c r="AO172" i="46"/>
  <c r="AN172" i="46"/>
  <c r="AL172" i="46"/>
  <c r="AK172" i="46"/>
  <c r="AJ172" i="46"/>
  <c r="AI172" i="46"/>
  <c r="AH172" i="46"/>
  <c r="AG172" i="46"/>
  <c r="AF172" i="46"/>
  <c r="AE172" i="46"/>
  <c r="AA172" i="46"/>
  <c r="Z172" i="46"/>
  <c r="Y172" i="46"/>
  <c r="W172" i="46"/>
  <c r="V172" i="46"/>
  <c r="U172" i="46"/>
  <c r="T172" i="46"/>
  <c r="S172" i="46"/>
  <c r="Q172" i="46"/>
  <c r="P172" i="46"/>
  <c r="N172" i="46"/>
  <c r="M172" i="46"/>
  <c r="L172" i="46"/>
  <c r="K172" i="46"/>
  <c r="J172" i="46"/>
  <c r="I172" i="46"/>
  <c r="H172" i="46"/>
  <c r="G172" i="46"/>
  <c r="C172" i="46"/>
  <c r="A172" i="46" s="1"/>
  <c r="B172" i="46"/>
  <c r="AT171" i="46"/>
  <c r="AS171" i="46"/>
  <c r="AR171" i="46"/>
  <c r="AQ171" i="46"/>
  <c r="AP171" i="46"/>
  <c r="AO171" i="46"/>
  <c r="AN171" i="46"/>
  <c r="AL171" i="46"/>
  <c r="AK171" i="46"/>
  <c r="AJ171" i="46"/>
  <c r="AI171" i="46"/>
  <c r="AH171" i="46"/>
  <c r="AG171" i="46"/>
  <c r="AF171" i="46"/>
  <c r="AE171" i="46"/>
  <c r="AA171" i="46"/>
  <c r="Z171" i="46"/>
  <c r="Y171" i="46"/>
  <c r="W171" i="46"/>
  <c r="V171" i="46"/>
  <c r="U171" i="46"/>
  <c r="T171" i="46"/>
  <c r="S171" i="46"/>
  <c r="Q171" i="46"/>
  <c r="P171" i="46"/>
  <c r="N171" i="46"/>
  <c r="M171" i="46"/>
  <c r="L171" i="46"/>
  <c r="K171" i="46"/>
  <c r="J171" i="46"/>
  <c r="I171" i="46"/>
  <c r="H171" i="46"/>
  <c r="G171" i="46"/>
  <c r="C171" i="46"/>
  <c r="A171" i="46" s="1"/>
  <c r="B171" i="46"/>
  <c r="AT170" i="46"/>
  <c r="AS170" i="46"/>
  <c r="AR170" i="46"/>
  <c r="AQ170" i="46"/>
  <c r="AP170" i="46"/>
  <c r="AO170" i="46"/>
  <c r="AN170" i="46"/>
  <c r="AL170" i="46"/>
  <c r="AK170" i="46"/>
  <c r="AJ170" i="46"/>
  <c r="AI170" i="46"/>
  <c r="AH170" i="46"/>
  <c r="AG170" i="46"/>
  <c r="AF170" i="46"/>
  <c r="AE170" i="46"/>
  <c r="AA170" i="46"/>
  <c r="Z170" i="46"/>
  <c r="Y170" i="46"/>
  <c r="W170" i="46"/>
  <c r="V170" i="46"/>
  <c r="U170" i="46"/>
  <c r="T170" i="46"/>
  <c r="S170" i="46"/>
  <c r="Q170" i="46"/>
  <c r="P170" i="46"/>
  <c r="N170" i="46"/>
  <c r="M170" i="46"/>
  <c r="L170" i="46"/>
  <c r="K170" i="46"/>
  <c r="J170" i="46"/>
  <c r="I170" i="46"/>
  <c r="H170" i="46"/>
  <c r="G170" i="46"/>
  <c r="C170" i="46"/>
  <c r="B170" i="46"/>
  <c r="A170" i="46"/>
  <c r="AT169" i="46"/>
  <c r="AS169" i="46"/>
  <c r="AR169" i="46"/>
  <c r="AQ169" i="46"/>
  <c r="AP169" i="46"/>
  <c r="AO169" i="46"/>
  <c r="AN169" i="46"/>
  <c r="AL169" i="46"/>
  <c r="AK169" i="46"/>
  <c r="AJ169" i="46"/>
  <c r="AI169" i="46"/>
  <c r="AH169" i="46"/>
  <c r="AG169" i="46"/>
  <c r="AF169" i="46"/>
  <c r="AE169" i="46"/>
  <c r="AA169" i="46"/>
  <c r="Z169" i="46"/>
  <c r="Y169" i="46"/>
  <c r="W169" i="46"/>
  <c r="V169" i="46"/>
  <c r="U169" i="46"/>
  <c r="T169" i="46"/>
  <c r="S169" i="46"/>
  <c r="Q169" i="46"/>
  <c r="P169" i="46"/>
  <c r="N169" i="46"/>
  <c r="M169" i="46"/>
  <c r="L169" i="46"/>
  <c r="K169" i="46"/>
  <c r="J169" i="46"/>
  <c r="I169" i="46"/>
  <c r="H169" i="46"/>
  <c r="G169" i="46"/>
  <c r="C169" i="46"/>
  <c r="A169" i="46" s="1"/>
  <c r="B169" i="46"/>
  <c r="AT168" i="46"/>
  <c r="AS168" i="46"/>
  <c r="AR168" i="46"/>
  <c r="AQ168" i="46"/>
  <c r="AP168" i="46"/>
  <c r="AO168" i="46"/>
  <c r="AN168" i="46"/>
  <c r="AL168" i="46"/>
  <c r="AK168" i="46"/>
  <c r="AJ168" i="46"/>
  <c r="AI168" i="46"/>
  <c r="AH168" i="46"/>
  <c r="AG168" i="46"/>
  <c r="AF168" i="46"/>
  <c r="AE168" i="46"/>
  <c r="AA168" i="46"/>
  <c r="Z168" i="46"/>
  <c r="Y168" i="46"/>
  <c r="W168" i="46"/>
  <c r="V168" i="46"/>
  <c r="U168" i="46"/>
  <c r="T168" i="46"/>
  <c r="S168" i="46"/>
  <c r="Q168" i="46"/>
  <c r="P168" i="46"/>
  <c r="N168" i="46"/>
  <c r="M168" i="46"/>
  <c r="L168" i="46"/>
  <c r="K168" i="46"/>
  <c r="J168" i="46"/>
  <c r="I168" i="46"/>
  <c r="H168" i="46"/>
  <c r="G168" i="46"/>
  <c r="C168" i="46"/>
  <c r="A168" i="46" s="1"/>
  <c r="B168" i="46"/>
  <c r="AT167" i="46"/>
  <c r="AS167" i="46"/>
  <c r="AR167" i="46"/>
  <c r="AQ167" i="46"/>
  <c r="AP167" i="46"/>
  <c r="AO167" i="46"/>
  <c r="AN167" i="46"/>
  <c r="AL167" i="46"/>
  <c r="AK167" i="46"/>
  <c r="AJ167" i="46"/>
  <c r="AI167" i="46"/>
  <c r="AH167" i="46"/>
  <c r="AG167" i="46"/>
  <c r="AF167" i="46"/>
  <c r="AE167" i="46"/>
  <c r="AA167" i="46"/>
  <c r="Z167" i="46"/>
  <c r="Y167" i="46"/>
  <c r="W167" i="46"/>
  <c r="V167" i="46"/>
  <c r="U167" i="46"/>
  <c r="T167" i="46"/>
  <c r="S167" i="46"/>
  <c r="Q167" i="46"/>
  <c r="P167" i="46"/>
  <c r="N167" i="46"/>
  <c r="M167" i="46"/>
  <c r="L167" i="46"/>
  <c r="K167" i="46"/>
  <c r="J167" i="46"/>
  <c r="I167" i="46"/>
  <c r="H167" i="46"/>
  <c r="G167" i="46"/>
  <c r="C167" i="46"/>
  <c r="A167" i="46" s="1"/>
  <c r="B167" i="46"/>
  <c r="AT166" i="46"/>
  <c r="AS166" i="46"/>
  <c r="AR166" i="46"/>
  <c r="AQ166" i="46"/>
  <c r="AP166" i="46"/>
  <c r="AO166" i="46"/>
  <c r="AN166" i="46"/>
  <c r="AL166" i="46"/>
  <c r="AK166" i="46"/>
  <c r="AJ166" i="46"/>
  <c r="AI166" i="46"/>
  <c r="AH166" i="46"/>
  <c r="AG166" i="46"/>
  <c r="AF166" i="46"/>
  <c r="AE166" i="46"/>
  <c r="AA166" i="46"/>
  <c r="Z166" i="46"/>
  <c r="Y166" i="46"/>
  <c r="W166" i="46"/>
  <c r="V166" i="46"/>
  <c r="U166" i="46"/>
  <c r="T166" i="46"/>
  <c r="S166" i="46"/>
  <c r="Q166" i="46"/>
  <c r="P166" i="46"/>
  <c r="N166" i="46"/>
  <c r="M166" i="46"/>
  <c r="L166" i="46"/>
  <c r="K166" i="46"/>
  <c r="J166" i="46"/>
  <c r="I166" i="46"/>
  <c r="H166" i="46"/>
  <c r="G166" i="46"/>
  <c r="C166" i="46"/>
  <c r="B166" i="46"/>
  <c r="A166" i="46"/>
  <c r="AT165" i="46"/>
  <c r="AS165" i="46"/>
  <c r="AR165" i="46"/>
  <c r="AQ165" i="46"/>
  <c r="AP165" i="46"/>
  <c r="AO165" i="46"/>
  <c r="AN165" i="46"/>
  <c r="AL165" i="46"/>
  <c r="AK165" i="46"/>
  <c r="AJ165" i="46"/>
  <c r="AI165" i="46"/>
  <c r="AH165" i="46"/>
  <c r="AG165" i="46"/>
  <c r="AF165" i="46"/>
  <c r="AE165" i="46"/>
  <c r="AA165" i="46"/>
  <c r="Z165" i="46"/>
  <c r="Y165" i="46"/>
  <c r="W165" i="46"/>
  <c r="V165" i="46"/>
  <c r="U165" i="46"/>
  <c r="T165" i="46"/>
  <c r="S165" i="46"/>
  <c r="Q165" i="46"/>
  <c r="P165" i="46"/>
  <c r="N165" i="46"/>
  <c r="M165" i="46"/>
  <c r="L165" i="46"/>
  <c r="K165" i="46"/>
  <c r="J165" i="46"/>
  <c r="I165" i="46"/>
  <c r="H165" i="46"/>
  <c r="G165" i="46"/>
  <c r="C165" i="46"/>
  <c r="A165" i="46" s="1"/>
  <c r="B165" i="46"/>
  <c r="AT164" i="46"/>
  <c r="AS164" i="46"/>
  <c r="AR164" i="46"/>
  <c r="AQ164" i="46"/>
  <c r="AP164" i="46"/>
  <c r="AO164" i="46"/>
  <c r="AN164" i="46"/>
  <c r="AL164" i="46"/>
  <c r="AK164" i="46"/>
  <c r="AJ164" i="46"/>
  <c r="AI164" i="46"/>
  <c r="AH164" i="46"/>
  <c r="AG164" i="46"/>
  <c r="AF164" i="46"/>
  <c r="AE164" i="46"/>
  <c r="AA164" i="46"/>
  <c r="Z164" i="46"/>
  <c r="Y164" i="46"/>
  <c r="W164" i="46"/>
  <c r="V164" i="46"/>
  <c r="U164" i="46"/>
  <c r="T164" i="46"/>
  <c r="S164" i="46"/>
  <c r="Q164" i="46"/>
  <c r="P164" i="46"/>
  <c r="N164" i="46"/>
  <c r="M164" i="46"/>
  <c r="L164" i="46"/>
  <c r="K164" i="46"/>
  <c r="J164" i="46"/>
  <c r="I164" i="46"/>
  <c r="H164" i="46"/>
  <c r="G164" i="46"/>
  <c r="C164" i="46"/>
  <c r="A164" i="46" s="1"/>
  <c r="B164" i="46"/>
  <c r="AT163" i="46"/>
  <c r="AS163" i="46"/>
  <c r="AR163" i="46"/>
  <c r="AQ163" i="46"/>
  <c r="AP163" i="46"/>
  <c r="AO163" i="46"/>
  <c r="AN163" i="46"/>
  <c r="AL163" i="46"/>
  <c r="AK163" i="46"/>
  <c r="AJ163" i="46"/>
  <c r="AI163" i="46"/>
  <c r="AH163" i="46"/>
  <c r="AG163" i="46"/>
  <c r="AF163" i="46"/>
  <c r="AE163" i="46"/>
  <c r="AA163" i="46"/>
  <c r="Z163" i="46"/>
  <c r="Y163" i="46"/>
  <c r="W163" i="46"/>
  <c r="V163" i="46"/>
  <c r="U163" i="46"/>
  <c r="T163" i="46"/>
  <c r="S163" i="46"/>
  <c r="Q163" i="46"/>
  <c r="P163" i="46"/>
  <c r="N163" i="46"/>
  <c r="M163" i="46"/>
  <c r="L163" i="46"/>
  <c r="K163" i="46"/>
  <c r="J163" i="46"/>
  <c r="I163" i="46"/>
  <c r="H163" i="46"/>
  <c r="G163" i="46"/>
  <c r="C163" i="46"/>
  <c r="B163" i="46"/>
  <c r="A163" i="46"/>
  <c r="AT162" i="46"/>
  <c r="AS162" i="46"/>
  <c r="AR162" i="46"/>
  <c r="AQ162" i="46"/>
  <c r="AP162" i="46"/>
  <c r="AO162" i="46"/>
  <c r="AN162" i="46"/>
  <c r="AL162" i="46"/>
  <c r="AK162" i="46"/>
  <c r="AJ162" i="46"/>
  <c r="AI162" i="46"/>
  <c r="AH162" i="46"/>
  <c r="AG162" i="46"/>
  <c r="AF162" i="46"/>
  <c r="AE162" i="46"/>
  <c r="AA162" i="46"/>
  <c r="Z162" i="46"/>
  <c r="Y162" i="46"/>
  <c r="W162" i="46"/>
  <c r="V162" i="46"/>
  <c r="U162" i="46"/>
  <c r="T162" i="46"/>
  <c r="S162" i="46"/>
  <c r="Q162" i="46"/>
  <c r="P162" i="46"/>
  <c r="N162" i="46"/>
  <c r="M162" i="46"/>
  <c r="L162" i="46"/>
  <c r="K162" i="46"/>
  <c r="J162" i="46"/>
  <c r="I162" i="46"/>
  <c r="H162" i="46"/>
  <c r="G162" i="46"/>
  <c r="C162" i="46"/>
  <c r="B162" i="46"/>
  <c r="A162" i="46"/>
  <c r="AT161" i="46"/>
  <c r="AS161" i="46"/>
  <c r="AR161" i="46"/>
  <c r="AQ161" i="46"/>
  <c r="AP161" i="46"/>
  <c r="AO161" i="46"/>
  <c r="AN161" i="46"/>
  <c r="AL161" i="46"/>
  <c r="AK161" i="46"/>
  <c r="AJ161" i="46"/>
  <c r="AI161" i="46"/>
  <c r="AH161" i="46"/>
  <c r="AG161" i="46"/>
  <c r="AF161" i="46"/>
  <c r="AE161" i="46"/>
  <c r="AA161" i="46"/>
  <c r="Z161" i="46"/>
  <c r="Y161" i="46"/>
  <c r="W161" i="46"/>
  <c r="V161" i="46"/>
  <c r="U161" i="46"/>
  <c r="T161" i="46"/>
  <c r="S161" i="46"/>
  <c r="Q161" i="46"/>
  <c r="P161" i="46"/>
  <c r="N161" i="46"/>
  <c r="M161" i="46"/>
  <c r="L161" i="46"/>
  <c r="K161" i="46"/>
  <c r="J161" i="46"/>
  <c r="I161" i="46"/>
  <c r="H161" i="46"/>
  <c r="G161" i="46"/>
  <c r="C161" i="46"/>
  <c r="A161" i="46" s="1"/>
  <c r="B161" i="46"/>
  <c r="AT160" i="46"/>
  <c r="AS160" i="46"/>
  <c r="AR160" i="46"/>
  <c r="AQ160" i="46"/>
  <c r="AP160" i="46"/>
  <c r="AO160" i="46"/>
  <c r="AN160" i="46"/>
  <c r="AL160" i="46"/>
  <c r="AK160" i="46"/>
  <c r="AJ160" i="46"/>
  <c r="AI160" i="46"/>
  <c r="AH160" i="46"/>
  <c r="AG160" i="46"/>
  <c r="AF160" i="46"/>
  <c r="AE160" i="46"/>
  <c r="AA160" i="46"/>
  <c r="Z160" i="46"/>
  <c r="Y160" i="46"/>
  <c r="W160" i="46"/>
  <c r="V160" i="46"/>
  <c r="U160" i="46"/>
  <c r="T160" i="46"/>
  <c r="S160" i="46"/>
  <c r="Q160" i="46"/>
  <c r="P160" i="46"/>
  <c r="N160" i="46"/>
  <c r="M160" i="46"/>
  <c r="L160" i="46"/>
  <c r="K160" i="46"/>
  <c r="J160" i="46"/>
  <c r="I160" i="46"/>
  <c r="H160" i="46"/>
  <c r="G160" i="46"/>
  <c r="C160" i="46"/>
  <c r="A160" i="46" s="1"/>
  <c r="B160" i="46"/>
  <c r="AT159" i="46"/>
  <c r="AS159" i="46"/>
  <c r="AR159" i="46"/>
  <c r="AQ159" i="46"/>
  <c r="AP159" i="46"/>
  <c r="AO159" i="46"/>
  <c r="AN159" i="46"/>
  <c r="AL159" i="46"/>
  <c r="AK159" i="46"/>
  <c r="AJ159" i="46"/>
  <c r="AI159" i="46"/>
  <c r="AH159" i="46"/>
  <c r="AG159" i="46"/>
  <c r="AF159" i="46"/>
  <c r="AE159" i="46"/>
  <c r="AA159" i="46"/>
  <c r="Z159" i="46"/>
  <c r="Y159" i="46"/>
  <c r="W159" i="46"/>
  <c r="V159" i="46"/>
  <c r="U159" i="46"/>
  <c r="T159" i="46"/>
  <c r="S159" i="46"/>
  <c r="Q159" i="46"/>
  <c r="P159" i="46"/>
  <c r="N159" i="46"/>
  <c r="M159" i="46"/>
  <c r="L159" i="46"/>
  <c r="K159" i="46"/>
  <c r="J159" i="46"/>
  <c r="I159" i="46"/>
  <c r="H159" i="46"/>
  <c r="G159" i="46"/>
  <c r="C159" i="46"/>
  <c r="A159" i="46" s="1"/>
  <c r="B159" i="46"/>
  <c r="AT158" i="46"/>
  <c r="AS158" i="46"/>
  <c r="AR158" i="46"/>
  <c r="AQ158" i="46"/>
  <c r="AP158" i="46"/>
  <c r="AO158" i="46"/>
  <c r="AN158" i="46"/>
  <c r="AL158" i="46"/>
  <c r="AK158" i="46"/>
  <c r="AJ158" i="46"/>
  <c r="AI158" i="46"/>
  <c r="AH158" i="46"/>
  <c r="AG158" i="46"/>
  <c r="AF158" i="46"/>
  <c r="AE158" i="46"/>
  <c r="AA158" i="46"/>
  <c r="Z158" i="46"/>
  <c r="Y158" i="46"/>
  <c r="W158" i="46"/>
  <c r="V158" i="46"/>
  <c r="U158" i="46"/>
  <c r="T158" i="46"/>
  <c r="S158" i="46"/>
  <c r="Q158" i="46"/>
  <c r="P158" i="46"/>
  <c r="N158" i="46"/>
  <c r="M158" i="46"/>
  <c r="L158" i="46"/>
  <c r="K158" i="46"/>
  <c r="J158" i="46"/>
  <c r="I158" i="46"/>
  <c r="H158" i="46"/>
  <c r="G158" i="46"/>
  <c r="C158" i="46"/>
  <c r="B158" i="46"/>
  <c r="A158" i="46"/>
  <c r="AT157" i="46"/>
  <c r="AS157" i="46"/>
  <c r="AR157" i="46"/>
  <c r="AQ157" i="46"/>
  <c r="AP157" i="46"/>
  <c r="AO157" i="46"/>
  <c r="AN157" i="46"/>
  <c r="AL157" i="46"/>
  <c r="AK157" i="46"/>
  <c r="AJ157" i="46"/>
  <c r="AI157" i="46"/>
  <c r="AH157" i="46"/>
  <c r="AG157" i="46"/>
  <c r="AF157" i="46"/>
  <c r="AE157" i="46"/>
  <c r="AA157" i="46"/>
  <c r="Z157" i="46"/>
  <c r="Y157" i="46"/>
  <c r="W157" i="46"/>
  <c r="V157" i="46"/>
  <c r="U157" i="46"/>
  <c r="T157" i="46"/>
  <c r="S157" i="46"/>
  <c r="Q157" i="46"/>
  <c r="P157" i="46"/>
  <c r="N157" i="46"/>
  <c r="M157" i="46"/>
  <c r="L157" i="46"/>
  <c r="K157" i="46"/>
  <c r="J157" i="46"/>
  <c r="I157" i="46"/>
  <c r="H157" i="46"/>
  <c r="G157" i="46"/>
  <c r="C157" i="46"/>
  <c r="B157" i="46"/>
  <c r="A157" i="46"/>
  <c r="AT156" i="46"/>
  <c r="AS156" i="46"/>
  <c r="AR156" i="46"/>
  <c r="AQ156" i="46"/>
  <c r="AP156" i="46"/>
  <c r="AO156" i="46"/>
  <c r="AN156" i="46"/>
  <c r="AL156" i="46"/>
  <c r="AK156" i="46"/>
  <c r="AJ156" i="46"/>
  <c r="AI156" i="46"/>
  <c r="AH156" i="46"/>
  <c r="AG156" i="46"/>
  <c r="AF156" i="46"/>
  <c r="AE156" i="46"/>
  <c r="AA156" i="46"/>
  <c r="Z156" i="46"/>
  <c r="Y156" i="46"/>
  <c r="W156" i="46"/>
  <c r="V156" i="46"/>
  <c r="U156" i="46"/>
  <c r="T156" i="46"/>
  <c r="S156" i="46"/>
  <c r="Q156" i="46"/>
  <c r="P156" i="46"/>
  <c r="N156" i="46"/>
  <c r="M156" i="46"/>
  <c r="L156" i="46"/>
  <c r="K156" i="46"/>
  <c r="J156" i="46"/>
  <c r="I156" i="46"/>
  <c r="H156" i="46"/>
  <c r="G156" i="46"/>
  <c r="C156" i="46"/>
  <c r="B156" i="46"/>
  <c r="A156" i="46"/>
  <c r="AT155" i="46"/>
  <c r="AS155" i="46"/>
  <c r="AR155" i="46"/>
  <c r="AQ155" i="46"/>
  <c r="AP155" i="46"/>
  <c r="AO155" i="46"/>
  <c r="AN155" i="46"/>
  <c r="AL155" i="46"/>
  <c r="AK155" i="46"/>
  <c r="AJ155" i="46"/>
  <c r="AI155" i="46"/>
  <c r="AH155" i="46"/>
  <c r="AG155" i="46"/>
  <c r="AF155" i="46"/>
  <c r="AE155" i="46"/>
  <c r="AA155" i="46"/>
  <c r="Z155" i="46"/>
  <c r="Y155" i="46"/>
  <c r="W155" i="46"/>
  <c r="V155" i="46"/>
  <c r="U155" i="46"/>
  <c r="T155" i="46"/>
  <c r="S155" i="46"/>
  <c r="Q155" i="46"/>
  <c r="P155" i="46"/>
  <c r="N155" i="46"/>
  <c r="M155" i="46"/>
  <c r="L155" i="46"/>
  <c r="K155" i="46"/>
  <c r="J155" i="46"/>
  <c r="I155" i="46"/>
  <c r="H155" i="46"/>
  <c r="G155" i="46"/>
  <c r="C155" i="46"/>
  <c r="A155" i="46" s="1"/>
  <c r="B155" i="46"/>
  <c r="AT154" i="46"/>
  <c r="AS154" i="46"/>
  <c r="AR154" i="46"/>
  <c r="AQ154" i="46"/>
  <c r="AP154" i="46"/>
  <c r="AO154" i="46"/>
  <c r="AN154" i="46"/>
  <c r="AL154" i="46"/>
  <c r="AK154" i="46"/>
  <c r="AJ154" i="46"/>
  <c r="AI154" i="46"/>
  <c r="AH154" i="46"/>
  <c r="AG154" i="46"/>
  <c r="AF154" i="46"/>
  <c r="AE154" i="46"/>
  <c r="AA154" i="46"/>
  <c r="Z154" i="46"/>
  <c r="Y154" i="46"/>
  <c r="W154" i="46"/>
  <c r="V154" i="46"/>
  <c r="U154" i="46"/>
  <c r="T154" i="46"/>
  <c r="S154" i="46"/>
  <c r="Q154" i="46"/>
  <c r="P154" i="46"/>
  <c r="N154" i="46"/>
  <c r="M154" i="46"/>
  <c r="L154" i="46"/>
  <c r="K154" i="46"/>
  <c r="J154" i="46"/>
  <c r="I154" i="46"/>
  <c r="H154" i="46"/>
  <c r="G154" i="46"/>
  <c r="C154" i="46"/>
  <c r="A154" i="46" s="1"/>
  <c r="B154" i="46"/>
  <c r="AT153" i="46"/>
  <c r="AS153" i="46"/>
  <c r="AR153" i="46"/>
  <c r="AQ153" i="46"/>
  <c r="AP153" i="46"/>
  <c r="AO153" i="46"/>
  <c r="AN153" i="46"/>
  <c r="AL153" i="46"/>
  <c r="AK153" i="46"/>
  <c r="AJ153" i="46"/>
  <c r="AI153" i="46"/>
  <c r="AH153" i="46"/>
  <c r="AG153" i="46"/>
  <c r="AF153" i="46"/>
  <c r="AE153" i="46"/>
  <c r="AA153" i="46"/>
  <c r="Z153" i="46"/>
  <c r="Y153" i="46"/>
  <c r="W153" i="46"/>
  <c r="V153" i="46"/>
  <c r="U153" i="46"/>
  <c r="T153" i="46"/>
  <c r="S153" i="46"/>
  <c r="Q153" i="46"/>
  <c r="P153" i="46"/>
  <c r="N153" i="46"/>
  <c r="M153" i="46"/>
  <c r="L153" i="46"/>
  <c r="K153" i="46"/>
  <c r="J153" i="46"/>
  <c r="I153" i="46"/>
  <c r="H153" i="46"/>
  <c r="G153" i="46"/>
  <c r="C153" i="46"/>
  <c r="A153" i="46" s="1"/>
  <c r="B153" i="46"/>
  <c r="AT152" i="46"/>
  <c r="AS152" i="46"/>
  <c r="AR152" i="46"/>
  <c r="AQ152" i="46"/>
  <c r="AP152" i="46"/>
  <c r="AO152" i="46"/>
  <c r="AN152" i="46"/>
  <c r="AL152" i="46"/>
  <c r="AK152" i="46"/>
  <c r="AJ152" i="46"/>
  <c r="AI152" i="46"/>
  <c r="AH152" i="46"/>
  <c r="AG152" i="46"/>
  <c r="AF152" i="46"/>
  <c r="AE152" i="46"/>
  <c r="AA152" i="46"/>
  <c r="Z152" i="46"/>
  <c r="Y152" i="46"/>
  <c r="W152" i="46"/>
  <c r="V152" i="46"/>
  <c r="U152" i="46"/>
  <c r="T152" i="46"/>
  <c r="S152" i="46"/>
  <c r="Q152" i="46"/>
  <c r="P152" i="46"/>
  <c r="N152" i="46"/>
  <c r="M152" i="46"/>
  <c r="L152" i="46"/>
  <c r="K152" i="46"/>
  <c r="J152" i="46"/>
  <c r="I152" i="46"/>
  <c r="H152" i="46"/>
  <c r="G152" i="46"/>
  <c r="C152" i="46"/>
  <c r="B152" i="46"/>
  <c r="A152" i="46"/>
  <c r="AT151" i="46"/>
  <c r="AS151" i="46"/>
  <c r="AR151" i="46"/>
  <c r="AQ151" i="46"/>
  <c r="AP151" i="46"/>
  <c r="AO151" i="46"/>
  <c r="AN151" i="46"/>
  <c r="AL151" i="46"/>
  <c r="AK151" i="46"/>
  <c r="AJ151" i="46"/>
  <c r="AI151" i="46"/>
  <c r="AH151" i="46"/>
  <c r="AG151" i="46"/>
  <c r="AF151" i="46"/>
  <c r="AE151" i="46"/>
  <c r="AA151" i="46"/>
  <c r="Z151" i="46"/>
  <c r="Y151" i="46"/>
  <c r="W151" i="46"/>
  <c r="V151" i="46"/>
  <c r="U151" i="46"/>
  <c r="T151" i="46"/>
  <c r="S151" i="46"/>
  <c r="Q151" i="46"/>
  <c r="P151" i="46"/>
  <c r="N151" i="46"/>
  <c r="M151" i="46"/>
  <c r="L151" i="46"/>
  <c r="K151" i="46"/>
  <c r="J151" i="46"/>
  <c r="I151" i="46"/>
  <c r="H151" i="46"/>
  <c r="G151" i="46"/>
  <c r="C151" i="46"/>
  <c r="B151" i="46"/>
  <c r="A151" i="46"/>
  <c r="AT150" i="46"/>
  <c r="AS150" i="46"/>
  <c r="AR150" i="46"/>
  <c r="AQ150" i="46"/>
  <c r="AP150" i="46"/>
  <c r="AO150" i="46"/>
  <c r="AN150" i="46"/>
  <c r="AL150" i="46"/>
  <c r="AK150" i="46"/>
  <c r="AJ150" i="46"/>
  <c r="AI150" i="46"/>
  <c r="AH150" i="46"/>
  <c r="AG150" i="46"/>
  <c r="AF150" i="46"/>
  <c r="AE150" i="46"/>
  <c r="AA150" i="46"/>
  <c r="Z150" i="46"/>
  <c r="Y150" i="46"/>
  <c r="W150" i="46"/>
  <c r="V150" i="46"/>
  <c r="U150" i="46"/>
  <c r="T150" i="46"/>
  <c r="S150" i="46"/>
  <c r="Q150" i="46"/>
  <c r="P150" i="46"/>
  <c r="N150" i="46"/>
  <c r="M150" i="46"/>
  <c r="L150" i="46"/>
  <c r="K150" i="46"/>
  <c r="J150" i="46"/>
  <c r="I150" i="46"/>
  <c r="H150" i="46"/>
  <c r="G150" i="46"/>
  <c r="C150" i="46"/>
  <c r="A150" i="46" s="1"/>
  <c r="B150" i="46"/>
  <c r="AT149" i="46"/>
  <c r="AS149" i="46"/>
  <c r="AR149" i="46"/>
  <c r="AQ149" i="46"/>
  <c r="AP149" i="46"/>
  <c r="AO149" i="46"/>
  <c r="AN149" i="46"/>
  <c r="AL149" i="46"/>
  <c r="AK149" i="46"/>
  <c r="AJ149" i="46"/>
  <c r="AI149" i="46"/>
  <c r="AH149" i="46"/>
  <c r="AG149" i="46"/>
  <c r="AF149" i="46"/>
  <c r="AE149" i="46"/>
  <c r="AA149" i="46"/>
  <c r="Z149" i="46"/>
  <c r="Y149" i="46"/>
  <c r="W149" i="46"/>
  <c r="V149" i="46"/>
  <c r="U149" i="46"/>
  <c r="T149" i="46"/>
  <c r="S149" i="46"/>
  <c r="Q149" i="46"/>
  <c r="P149" i="46"/>
  <c r="N149" i="46"/>
  <c r="M149" i="46"/>
  <c r="L149" i="46"/>
  <c r="K149" i="46"/>
  <c r="J149" i="46"/>
  <c r="I149" i="46"/>
  <c r="H149" i="46"/>
  <c r="G149" i="46"/>
  <c r="C149" i="46"/>
  <c r="A149" i="46" s="1"/>
  <c r="B149" i="46"/>
  <c r="AT148" i="46"/>
  <c r="AS148" i="46"/>
  <c r="AR148" i="46"/>
  <c r="AQ148" i="46"/>
  <c r="AP148" i="46"/>
  <c r="AO148" i="46"/>
  <c r="AN148" i="46"/>
  <c r="AL148" i="46"/>
  <c r="AK148" i="46"/>
  <c r="AJ148" i="46"/>
  <c r="AI148" i="46"/>
  <c r="AH148" i="46"/>
  <c r="AG148" i="46"/>
  <c r="AF148" i="46"/>
  <c r="AE148" i="46"/>
  <c r="AA148" i="46"/>
  <c r="Z148" i="46"/>
  <c r="Y148" i="46"/>
  <c r="W148" i="46"/>
  <c r="V148" i="46"/>
  <c r="U148" i="46"/>
  <c r="T148" i="46"/>
  <c r="S148" i="46"/>
  <c r="Q148" i="46"/>
  <c r="P148" i="46"/>
  <c r="N148" i="46"/>
  <c r="M148" i="46"/>
  <c r="L148" i="46"/>
  <c r="K148" i="46"/>
  <c r="J148" i="46"/>
  <c r="I148" i="46"/>
  <c r="H148" i="46"/>
  <c r="G148" i="46"/>
  <c r="C148" i="46"/>
  <c r="B148" i="46"/>
  <c r="A148" i="46"/>
  <c r="AT147" i="46"/>
  <c r="AS147" i="46"/>
  <c r="AR147" i="46"/>
  <c r="AQ147" i="46"/>
  <c r="AP147" i="46"/>
  <c r="AO147" i="46"/>
  <c r="AN147" i="46"/>
  <c r="AL147" i="46"/>
  <c r="AK147" i="46"/>
  <c r="AJ147" i="46"/>
  <c r="AI147" i="46"/>
  <c r="AH147" i="46"/>
  <c r="AG147" i="46"/>
  <c r="AF147" i="46"/>
  <c r="AE147" i="46"/>
  <c r="AA147" i="46"/>
  <c r="Z147" i="46"/>
  <c r="Y147" i="46"/>
  <c r="W147" i="46"/>
  <c r="V147" i="46"/>
  <c r="U147" i="46"/>
  <c r="T147" i="46"/>
  <c r="S147" i="46"/>
  <c r="Q147" i="46"/>
  <c r="P147" i="46"/>
  <c r="N147" i="46"/>
  <c r="M147" i="46"/>
  <c r="L147" i="46"/>
  <c r="K147" i="46"/>
  <c r="J147" i="46"/>
  <c r="I147" i="46"/>
  <c r="H147" i="46"/>
  <c r="G147" i="46"/>
  <c r="C147" i="46"/>
  <c r="B147" i="46"/>
  <c r="A147" i="46"/>
  <c r="AT146" i="46"/>
  <c r="AS146" i="46"/>
  <c r="AR146" i="46"/>
  <c r="AQ146" i="46"/>
  <c r="AP146" i="46"/>
  <c r="AO146" i="46"/>
  <c r="AN146" i="46"/>
  <c r="AL146" i="46"/>
  <c r="AK146" i="46"/>
  <c r="AJ146" i="46"/>
  <c r="AI146" i="46"/>
  <c r="AH146" i="46"/>
  <c r="AG146" i="46"/>
  <c r="AF146" i="46"/>
  <c r="AE146" i="46"/>
  <c r="AA146" i="46"/>
  <c r="Z146" i="46"/>
  <c r="Y146" i="46"/>
  <c r="W146" i="46"/>
  <c r="V146" i="46"/>
  <c r="U146" i="46"/>
  <c r="T146" i="46"/>
  <c r="S146" i="46"/>
  <c r="Q146" i="46"/>
  <c r="P146" i="46"/>
  <c r="N146" i="46"/>
  <c r="N4" i="46" s="1"/>
  <c r="M146" i="46"/>
  <c r="L146" i="46"/>
  <c r="K146" i="46"/>
  <c r="J146" i="46"/>
  <c r="J4" i="46" s="1"/>
  <c r="I146" i="46"/>
  <c r="H146" i="46"/>
  <c r="G146" i="46"/>
  <c r="C146" i="46"/>
  <c r="A146" i="46" s="1"/>
  <c r="B146" i="46"/>
  <c r="AT145" i="46"/>
  <c r="AS145" i="46"/>
  <c r="AR145" i="46"/>
  <c r="AQ145" i="46"/>
  <c r="AP145" i="46"/>
  <c r="AO145" i="46"/>
  <c r="AN145" i="46"/>
  <c r="AL145" i="46"/>
  <c r="AK145" i="46"/>
  <c r="AJ145" i="46"/>
  <c r="AI145" i="46"/>
  <c r="AH145" i="46"/>
  <c r="AG145" i="46"/>
  <c r="AF145" i="46"/>
  <c r="AE145" i="46"/>
  <c r="AA145" i="46"/>
  <c r="Z145" i="46"/>
  <c r="Y145" i="46"/>
  <c r="W145" i="46"/>
  <c r="V145" i="46"/>
  <c r="U145" i="46"/>
  <c r="T145" i="46"/>
  <c r="S145" i="46"/>
  <c r="Q145" i="46"/>
  <c r="P145" i="46"/>
  <c r="O145" i="46"/>
  <c r="N145" i="46"/>
  <c r="M145" i="46"/>
  <c r="L145" i="46"/>
  <c r="K145" i="46"/>
  <c r="J145" i="46"/>
  <c r="I145" i="46"/>
  <c r="H145" i="46"/>
  <c r="G145" i="46"/>
  <c r="C145" i="46"/>
  <c r="B145" i="46"/>
  <c r="A145" i="46"/>
  <c r="AT144" i="46"/>
  <c r="AS144" i="46"/>
  <c r="AR144" i="46"/>
  <c r="AQ144" i="46"/>
  <c r="AP144" i="46"/>
  <c r="AO144" i="46"/>
  <c r="AN144" i="46"/>
  <c r="AL144" i="46"/>
  <c r="AK144" i="46"/>
  <c r="AJ144" i="46"/>
  <c r="AI144" i="46"/>
  <c r="AH144" i="46"/>
  <c r="AG144" i="46"/>
  <c r="AF144" i="46"/>
  <c r="AE144" i="46"/>
  <c r="AA144" i="46"/>
  <c r="Z144" i="46"/>
  <c r="Y144" i="46"/>
  <c r="W144" i="46"/>
  <c r="V144" i="46"/>
  <c r="U144" i="46"/>
  <c r="T144" i="46"/>
  <c r="S144" i="46"/>
  <c r="Q144" i="46"/>
  <c r="P144" i="46"/>
  <c r="N144" i="46"/>
  <c r="M144" i="46"/>
  <c r="L144" i="46"/>
  <c r="K144" i="46"/>
  <c r="J144" i="46"/>
  <c r="I144" i="46"/>
  <c r="H144" i="46"/>
  <c r="G144" i="46"/>
  <c r="C144" i="46"/>
  <c r="B144" i="46"/>
  <c r="A144" i="46"/>
  <c r="AT143" i="46"/>
  <c r="AS143" i="46"/>
  <c r="AR143" i="46"/>
  <c r="AQ143" i="46"/>
  <c r="AP143" i="46"/>
  <c r="AO143" i="46"/>
  <c r="AN143" i="46"/>
  <c r="AL143" i="46"/>
  <c r="AK143" i="46"/>
  <c r="AJ143" i="46"/>
  <c r="AI143" i="46"/>
  <c r="AH143" i="46"/>
  <c r="AG143" i="46"/>
  <c r="AF143" i="46"/>
  <c r="AE143" i="46"/>
  <c r="AA143" i="46"/>
  <c r="Z143" i="46"/>
  <c r="Y143" i="46"/>
  <c r="W143" i="46"/>
  <c r="V143" i="46"/>
  <c r="U143" i="46"/>
  <c r="T143" i="46"/>
  <c r="S143" i="46"/>
  <c r="Q143" i="46"/>
  <c r="P143" i="46"/>
  <c r="N143" i="46"/>
  <c r="M143" i="46"/>
  <c r="L143" i="46"/>
  <c r="K143" i="46"/>
  <c r="J143" i="46"/>
  <c r="I143" i="46"/>
  <c r="H143" i="46"/>
  <c r="G143" i="46"/>
  <c r="C143" i="46"/>
  <c r="B143" i="46"/>
  <c r="A143" i="46"/>
  <c r="AT142" i="46"/>
  <c r="AS142" i="46"/>
  <c r="AR142" i="46"/>
  <c r="AQ142" i="46"/>
  <c r="AP142" i="46"/>
  <c r="AO142" i="46"/>
  <c r="AN142" i="46"/>
  <c r="AL142" i="46"/>
  <c r="AK142" i="46"/>
  <c r="AJ142" i="46"/>
  <c r="AI142" i="46"/>
  <c r="AH142" i="46"/>
  <c r="AG142" i="46"/>
  <c r="AF142" i="46"/>
  <c r="AE142" i="46"/>
  <c r="AA142" i="46"/>
  <c r="Z142" i="46"/>
  <c r="Y142" i="46"/>
  <c r="W142" i="46"/>
  <c r="V142" i="46"/>
  <c r="U142" i="46"/>
  <c r="T142" i="46"/>
  <c r="S142" i="46"/>
  <c r="Q142" i="46"/>
  <c r="P142" i="46"/>
  <c r="N142" i="46"/>
  <c r="M142" i="46"/>
  <c r="L142" i="46"/>
  <c r="K142" i="46"/>
  <c r="J142" i="46"/>
  <c r="I142" i="46"/>
  <c r="H142" i="46"/>
  <c r="G142" i="46"/>
  <c r="C142" i="46"/>
  <c r="A142" i="46" s="1"/>
  <c r="B142" i="46"/>
  <c r="AT141" i="46"/>
  <c r="AS141" i="46"/>
  <c r="AR141" i="46"/>
  <c r="AQ141" i="46"/>
  <c r="AP141" i="46"/>
  <c r="AO141" i="46"/>
  <c r="AN141" i="46"/>
  <c r="AL141" i="46"/>
  <c r="AK141" i="46"/>
  <c r="AJ141" i="46"/>
  <c r="AI141" i="46"/>
  <c r="AH141" i="46"/>
  <c r="AG141" i="46"/>
  <c r="AF141" i="46"/>
  <c r="AE141" i="46"/>
  <c r="AA141" i="46"/>
  <c r="Z141" i="46"/>
  <c r="Y141" i="46"/>
  <c r="W141" i="46"/>
  <c r="V141" i="46"/>
  <c r="U141" i="46"/>
  <c r="T141" i="46"/>
  <c r="S141" i="46"/>
  <c r="Q141" i="46"/>
  <c r="P141" i="46"/>
  <c r="N141" i="46"/>
  <c r="M141" i="46"/>
  <c r="L141" i="46"/>
  <c r="K141" i="46"/>
  <c r="J141" i="46"/>
  <c r="I141" i="46"/>
  <c r="H141" i="46"/>
  <c r="G141" i="46"/>
  <c r="C141" i="46"/>
  <c r="A141" i="46" s="1"/>
  <c r="B141" i="46"/>
  <c r="AT140" i="46"/>
  <c r="AS140" i="46"/>
  <c r="AR140" i="46"/>
  <c r="AQ140" i="46"/>
  <c r="AP140" i="46"/>
  <c r="AO140" i="46"/>
  <c r="AN140" i="46"/>
  <c r="AL140" i="46"/>
  <c r="AK140" i="46"/>
  <c r="AJ140" i="46"/>
  <c r="AI140" i="46"/>
  <c r="AH140" i="46"/>
  <c r="AG140" i="46"/>
  <c r="AF140" i="46"/>
  <c r="AE140" i="46"/>
  <c r="AA140" i="46"/>
  <c r="Z140" i="46"/>
  <c r="Y140" i="46"/>
  <c r="W140" i="46"/>
  <c r="V140" i="46"/>
  <c r="U140" i="46"/>
  <c r="T140" i="46"/>
  <c r="S140" i="46"/>
  <c r="Q140" i="46"/>
  <c r="P140" i="46"/>
  <c r="N140" i="46"/>
  <c r="M140" i="46"/>
  <c r="L140" i="46"/>
  <c r="K140" i="46"/>
  <c r="J140" i="46"/>
  <c r="I140" i="46"/>
  <c r="H140" i="46"/>
  <c r="G140" i="46"/>
  <c r="C140" i="46"/>
  <c r="A140" i="46" s="1"/>
  <c r="B140" i="46"/>
  <c r="AT139" i="46"/>
  <c r="AS139" i="46"/>
  <c r="AR139" i="46"/>
  <c r="AQ139" i="46"/>
  <c r="AP139" i="46"/>
  <c r="AO139" i="46"/>
  <c r="AN139" i="46"/>
  <c r="AL139" i="46"/>
  <c r="AK139" i="46"/>
  <c r="AJ139" i="46"/>
  <c r="AI139" i="46"/>
  <c r="AH139" i="46"/>
  <c r="AG139" i="46"/>
  <c r="AF139" i="46"/>
  <c r="AE139" i="46"/>
  <c r="AA139" i="46"/>
  <c r="Z139" i="46"/>
  <c r="Y139" i="46"/>
  <c r="W139" i="46"/>
  <c r="V139" i="46"/>
  <c r="U139" i="46"/>
  <c r="T139" i="46"/>
  <c r="S139" i="46"/>
  <c r="Q139" i="46"/>
  <c r="P139" i="46"/>
  <c r="N139" i="46"/>
  <c r="M139" i="46"/>
  <c r="L139" i="46"/>
  <c r="K139" i="46"/>
  <c r="J139" i="46"/>
  <c r="I139" i="46"/>
  <c r="H139" i="46"/>
  <c r="G139" i="46"/>
  <c r="C139" i="46"/>
  <c r="A139" i="46" s="1"/>
  <c r="B139" i="46"/>
  <c r="AT138" i="46"/>
  <c r="AS138" i="46"/>
  <c r="AR138" i="46"/>
  <c r="AQ138" i="46"/>
  <c r="AP138" i="46"/>
  <c r="AO138" i="46"/>
  <c r="AN138" i="46"/>
  <c r="AL138" i="46"/>
  <c r="AK138" i="46"/>
  <c r="AJ138" i="46"/>
  <c r="AI138" i="46"/>
  <c r="AH138" i="46"/>
  <c r="AG138" i="46"/>
  <c r="AF138" i="46"/>
  <c r="AE138" i="46"/>
  <c r="AA138" i="46"/>
  <c r="Z138" i="46"/>
  <c r="Y138" i="46"/>
  <c r="W138" i="46"/>
  <c r="V138" i="46"/>
  <c r="U138" i="46"/>
  <c r="T138" i="46"/>
  <c r="S138" i="46"/>
  <c r="Q138" i="46"/>
  <c r="P138" i="46"/>
  <c r="N138" i="46"/>
  <c r="M138" i="46"/>
  <c r="L138" i="46"/>
  <c r="K138" i="46"/>
  <c r="J138" i="46"/>
  <c r="I138" i="46"/>
  <c r="H138" i="46"/>
  <c r="G138" i="46"/>
  <c r="C138" i="46"/>
  <c r="A138" i="46" s="1"/>
  <c r="B138" i="46"/>
  <c r="AT137" i="46"/>
  <c r="AS137" i="46"/>
  <c r="AR137" i="46"/>
  <c r="AQ137" i="46"/>
  <c r="AP137" i="46"/>
  <c r="AO137" i="46"/>
  <c r="AN137" i="46"/>
  <c r="AL137" i="46"/>
  <c r="AK137" i="46"/>
  <c r="AJ137" i="46"/>
  <c r="AI137" i="46"/>
  <c r="AH137" i="46"/>
  <c r="AG137" i="46"/>
  <c r="AF137" i="46"/>
  <c r="AE137" i="46"/>
  <c r="AA137" i="46"/>
  <c r="Z137" i="46"/>
  <c r="Y137" i="46"/>
  <c r="W137" i="46"/>
  <c r="V137" i="46"/>
  <c r="U137" i="46"/>
  <c r="T137" i="46"/>
  <c r="S137" i="46"/>
  <c r="Q137" i="46"/>
  <c r="P137" i="46"/>
  <c r="N137" i="46"/>
  <c r="M137" i="46"/>
  <c r="L137" i="46"/>
  <c r="K137" i="46"/>
  <c r="J137" i="46"/>
  <c r="I137" i="46"/>
  <c r="H137" i="46"/>
  <c r="G137" i="46"/>
  <c r="C137" i="46"/>
  <c r="A137" i="46" s="1"/>
  <c r="B137" i="46"/>
  <c r="AT136" i="46"/>
  <c r="AS136" i="46"/>
  <c r="AR136" i="46"/>
  <c r="AQ136" i="46"/>
  <c r="AP136" i="46"/>
  <c r="AO136" i="46"/>
  <c r="AN136" i="46"/>
  <c r="AL136" i="46"/>
  <c r="AK136" i="46"/>
  <c r="AJ136" i="46"/>
  <c r="AI136" i="46"/>
  <c r="AH136" i="46"/>
  <c r="AG136" i="46"/>
  <c r="AF136" i="46"/>
  <c r="AE136" i="46"/>
  <c r="AA136" i="46"/>
  <c r="Z136" i="46"/>
  <c r="Y136" i="46"/>
  <c r="W136" i="46"/>
  <c r="V136" i="46"/>
  <c r="U136" i="46"/>
  <c r="T136" i="46"/>
  <c r="S136" i="46"/>
  <c r="Q136" i="46"/>
  <c r="P136" i="46"/>
  <c r="N136" i="46"/>
  <c r="M136" i="46"/>
  <c r="L136" i="46"/>
  <c r="K136" i="46"/>
  <c r="J136" i="46"/>
  <c r="I136" i="46"/>
  <c r="H136" i="46"/>
  <c r="G136" i="46"/>
  <c r="C136" i="46"/>
  <c r="A136" i="46" s="1"/>
  <c r="B136" i="46"/>
  <c r="AT135" i="46"/>
  <c r="AS135" i="46"/>
  <c r="AR135" i="46"/>
  <c r="AQ135" i="46"/>
  <c r="AP135" i="46"/>
  <c r="AO135" i="46"/>
  <c r="AN135" i="46"/>
  <c r="AL135" i="46"/>
  <c r="AK135" i="46"/>
  <c r="AJ135" i="46"/>
  <c r="AI135" i="46"/>
  <c r="AH135" i="46"/>
  <c r="AG135" i="46"/>
  <c r="AF135" i="46"/>
  <c r="AE135" i="46"/>
  <c r="AA135" i="46"/>
  <c r="Z135" i="46"/>
  <c r="Y135" i="46"/>
  <c r="W135" i="46"/>
  <c r="V135" i="46"/>
  <c r="U135" i="46"/>
  <c r="T135" i="46"/>
  <c r="S135" i="46"/>
  <c r="Q135" i="46"/>
  <c r="P135" i="46"/>
  <c r="N135" i="46"/>
  <c r="M135" i="46"/>
  <c r="L135" i="46"/>
  <c r="K135" i="46"/>
  <c r="J135" i="46"/>
  <c r="I135" i="46"/>
  <c r="H135" i="46"/>
  <c r="G135" i="46"/>
  <c r="C135" i="46"/>
  <c r="A135" i="46" s="1"/>
  <c r="B135" i="46"/>
  <c r="AT134" i="46"/>
  <c r="AS134" i="46"/>
  <c r="AR134" i="46"/>
  <c r="AQ134" i="46"/>
  <c r="AP134" i="46"/>
  <c r="AO134" i="46"/>
  <c r="AN134" i="46"/>
  <c r="AL134" i="46"/>
  <c r="AK134" i="46"/>
  <c r="AJ134" i="46"/>
  <c r="AI134" i="46"/>
  <c r="AH134" i="46"/>
  <c r="AG134" i="46"/>
  <c r="AF134" i="46"/>
  <c r="AE134" i="46"/>
  <c r="AA134" i="46"/>
  <c r="Z134" i="46"/>
  <c r="Y134" i="46"/>
  <c r="W134" i="46"/>
  <c r="V134" i="46"/>
  <c r="U134" i="46"/>
  <c r="T134" i="46"/>
  <c r="S134" i="46"/>
  <c r="Q134" i="46"/>
  <c r="P134" i="46"/>
  <c r="N134" i="46"/>
  <c r="M134" i="46"/>
  <c r="L134" i="46"/>
  <c r="K134" i="46"/>
  <c r="J134" i="46"/>
  <c r="I134" i="46"/>
  <c r="H134" i="46"/>
  <c r="G134" i="46"/>
  <c r="C134" i="46"/>
  <c r="A134" i="46" s="1"/>
  <c r="B134" i="46"/>
  <c r="AT133" i="46"/>
  <c r="AS133" i="46"/>
  <c r="AR133" i="46"/>
  <c r="AQ133" i="46"/>
  <c r="AP133" i="46"/>
  <c r="AO133" i="46"/>
  <c r="AN133" i="46"/>
  <c r="AL133" i="46"/>
  <c r="AK133" i="46"/>
  <c r="AJ133" i="46"/>
  <c r="AI133" i="46"/>
  <c r="AH133" i="46"/>
  <c r="AG133" i="46"/>
  <c r="AF133" i="46"/>
  <c r="AE133" i="46"/>
  <c r="AA133" i="46"/>
  <c r="Z133" i="46"/>
  <c r="Y133" i="46"/>
  <c r="W133" i="46"/>
  <c r="V133" i="46"/>
  <c r="U133" i="46"/>
  <c r="T133" i="46"/>
  <c r="S133" i="46"/>
  <c r="Q133" i="46"/>
  <c r="P133" i="46"/>
  <c r="N133" i="46"/>
  <c r="M133" i="46"/>
  <c r="L133" i="46"/>
  <c r="K133" i="46"/>
  <c r="J133" i="46"/>
  <c r="I133" i="46"/>
  <c r="H133" i="46"/>
  <c r="G133" i="46"/>
  <c r="C133" i="46"/>
  <c r="A133" i="46" s="1"/>
  <c r="B133" i="46"/>
  <c r="AT132" i="46"/>
  <c r="AS132" i="46"/>
  <c r="AR132" i="46"/>
  <c r="AQ132" i="46"/>
  <c r="AP132" i="46"/>
  <c r="AO132" i="46"/>
  <c r="AN132" i="46"/>
  <c r="AL132" i="46"/>
  <c r="AK132" i="46"/>
  <c r="AJ132" i="46"/>
  <c r="AI132" i="46"/>
  <c r="AH132" i="46"/>
  <c r="AG132" i="46"/>
  <c r="AF132" i="46"/>
  <c r="AE132" i="46"/>
  <c r="AA132" i="46"/>
  <c r="Z132" i="46"/>
  <c r="Y132" i="46"/>
  <c r="W132" i="46"/>
  <c r="V132" i="46"/>
  <c r="U132" i="46"/>
  <c r="T132" i="46"/>
  <c r="S132" i="46"/>
  <c r="Q132" i="46"/>
  <c r="P132" i="46"/>
  <c r="N132" i="46"/>
  <c r="M132" i="46"/>
  <c r="L132" i="46"/>
  <c r="K132" i="46"/>
  <c r="J132" i="46"/>
  <c r="I132" i="46"/>
  <c r="H132" i="46"/>
  <c r="G132" i="46"/>
  <c r="C132" i="46"/>
  <c r="A132" i="46" s="1"/>
  <c r="B132" i="46"/>
  <c r="AT131" i="46"/>
  <c r="AS131" i="46"/>
  <c r="AR131" i="46"/>
  <c r="AQ131" i="46"/>
  <c r="AQ4" i="46" s="1"/>
  <c r="AP131" i="46"/>
  <c r="AO131" i="46"/>
  <c r="AN131" i="46"/>
  <c r="AL131" i="46"/>
  <c r="AL4" i="46" s="1"/>
  <c r="AK131" i="46"/>
  <c r="AJ131" i="46"/>
  <c r="AI131" i="46"/>
  <c r="AH131" i="46"/>
  <c r="AG131" i="46"/>
  <c r="AF131" i="46"/>
  <c r="AE131" i="46"/>
  <c r="AA131" i="46"/>
  <c r="Z131" i="46"/>
  <c r="Y131" i="46"/>
  <c r="W131" i="46"/>
  <c r="V131" i="46"/>
  <c r="U131" i="46"/>
  <c r="T131" i="46"/>
  <c r="S131" i="46"/>
  <c r="Q131" i="46"/>
  <c r="P131" i="46"/>
  <c r="N131" i="46"/>
  <c r="M131" i="46"/>
  <c r="L131" i="46"/>
  <c r="K131" i="46"/>
  <c r="J131" i="46"/>
  <c r="I131" i="46"/>
  <c r="H131" i="46"/>
  <c r="G131" i="46"/>
  <c r="C131" i="46"/>
  <c r="A131" i="46" s="1"/>
  <c r="B131" i="46"/>
  <c r="AT130" i="46"/>
  <c r="AS130" i="46"/>
  <c r="AR130" i="46"/>
  <c r="AQ130" i="46"/>
  <c r="AP130" i="46"/>
  <c r="AO130" i="46"/>
  <c r="AN130" i="46"/>
  <c r="AL130" i="46"/>
  <c r="AK130" i="46"/>
  <c r="AJ130" i="46"/>
  <c r="AI130" i="46"/>
  <c r="AH130" i="46"/>
  <c r="AG130" i="46"/>
  <c r="AF130" i="46"/>
  <c r="AE130" i="46"/>
  <c r="AA130" i="46"/>
  <c r="Z130" i="46"/>
  <c r="Y130" i="46"/>
  <c r="W130" i="46"/>
  <c r="V130" i="46"/>
  <c r="U130" i="46"/>
  <c r="T130" i="46"/>
  <c r="S130" i="46"/>
  <c r="Q130" i="46"/>
  <c r="P130" i="46"/>
  <c r="N130" i="46"/>
  <c r="M130" i="46"/>
  <c r="L130" i="46"/>
  <c r="K130" i="46"/>
  <c r="J130" i="46"/>
  <c r="I130" i="46"/>
  <c r="H130" i="46"/>
  <c r="G130" i="46"/>
  <c r="C130" i="46"/>
  <c r="A130" i="46" s="1"/>
  <c r="B130" i="46"/>
  <c r="AT129" i="46"/>
  <c r="AS129" i="46"/>
  <c r="AR129" i="46"/>
  <c r="AQ129" i="46"/>
  <c r="AP129" i="46"/>
  <c r="AO129" i="46"/>
  <c r="AN129" i="46"/>
  <c r="AL129" i="46"/>
  <c r="AK129" i="46"/>
  <c r="AJ129" i="46"/>
  <c r="AI129" i="46"/>
  <c r="AH129" i="46"/>
  <c r="AG129" i="46"/>
  <c r="AF129" i="46"/>
  <c r="AE129" i="46"/>
  <c r="AA129" i="46"/>
  <c r="Z129" i="46"/>
  <c r="Y129" i="46"/>
  <c r="W129" i="46"/>
  <c r="V129" i="46"/>
  <c r="U129" i="46"/>
  <c r="T129" i="46"/>
  <c r="S129" i="46"/>
  <c r="Q129" i="46"/>
  <c r="P129" i="46"/>
  <c r="N129" i="46"/>
  <c r="M129" i="46"/>
  <c r="L129" i="46"/>
  <c r="K129" i="46"/>
  <c r="J129" i="46"/>
  <c r="I129" i="46"/>
  <c r="H129" i="46"/>
  <c r="G129" i="46"/>
  <c r="C129" i="46"/>
  <c r="A129" i="46" s="1"/>
  <c r="B129" i="46"/>
  <c r="AT128" i="46"/>
  <c r="AS128" i="46"/>
  <c r="AR128" i="46"/>
  <c r="AQ128" i="46"/>
  <c r="AP128" i="46"/>
  <c r="AO128" i="46"/>
  <c r="AN128" i="46"/>
  <c r="AL128" i="46"/>
  <c r="AK128" i="46"/>
  <c r="AJ128" i="46"/>
  <c r="AI128" i="46"/>
  <c r="AH128" i="46"/>
  <c r="AG128" i="46"/>
  <c r="AF128" i="46"/>
  <c r="AE128" i="46"/>
  <c r="AA128" i="46"/>
  <c r="Z128" i="46"/>
  <c r="Y128" i="46"/>
  <c r="W128" i="46"/>
  <c r="V128" i="46"/>
  <c r="U128" i="46"/>
  <c r="T128" i="46"/>
  <c r="S128" i="46"/>
  <c r="Q128" i="46"/>
  <c r="P128" i="46"/>
  <c r="N128" i="46"/>
  <c r="M128" i="46"/>
  <c r="L128" i="46"/>
  <c r="K128" i="46"/>
  <c r="J128" i="46"/>
  <c r="I128" i="46"/>
  <c r="H128" i="46"/>
  <c r="G128" i="46"/>
  <c r="C128" i="46"/>
  <c r="A128" i="46" s="1"/>
  <c r="B128" i="46"/>
  <c r="AT127" i="46"/>
  <c r="AS127" i="46"/>
  <c r="AR127" i="46"/>
  <c r="AQ127" i="46"/>
  <c r="AP127" i="46"/>
  <c r="AO127" i="46"/>
  <c r="AN127" i="46"/>
  <c r="AL127" i="46"/>
  <c r="AK127" i="46"/>
  <c r="AJ127" i="46"/>
  <c r="AI127" i="46"/>
  <c r="AH127" i="46"/>
  <c r="AG127" i="46"/>
  <c r="AF127" i="46"/>
  <c r="AE127" i="46"/>
  <c r="AA127" i="46"/>
  <c r="Z127" i="46"/>
  <c r="Y127" i="46"/>
  <c r="W127" i="46"/>
  <c r="V127" i="46"/>
  <c r="U127" i="46"/>
  <c r="T127" i="46"/>
  <c r="S127" i="46"/>
  <c r="Q127" i="46"/>
  <c r="P127" i="46"/>
  <c r="N127" i="46"/>
  <c r="M127" i="46"/>
  <c r="L127" i="46"/>
  <c r="K127" i="46"/>
  <c r="J127" i="46"/>
  <c r="I127" i="46"/>
  <c r="H127" i="46"/>
  <c r="G127" i="46"/>
  <c r="C127" i="46"/>
  <c r="A127" i="46" s="1"/>
  <c r="B127" i="46"/>
  <c r="AT126" i="46"/>
  <c r="AS126" i="46"/>
  <c r="AR126" i="46"/>
  <c r="AQ126" i="46"/>
  <c r="AP126" i="46"/>
  <c r="AO126" i="46"/>
  <c r="AN126" i="46"/>
  <c r="AL126" i="46"/>
  <c r="AK126" i="46"/>
  <c r="AJ126" i="46"/>
  <c r="AI126" i="46"/>
  <c r="AH126" i="46"/>
  <c r="AG126" i="46"/>
  <c r="AF126" i="46"/>
  <c r="AE126" i="46"/>
  <c r="AA126" i="46"/>
  <c r="Z126" i="46"/>
  <c r="Y126" i="46"/>
  <c r="W126" i="46"/>
  <c r="V126" i="46"/>
  <c r="U126" i="46"/>
  <c r="T126" i="46"/>
  <c r="S126" i="46"/>
  <c r="Q126" i="46"/>
  <c r="P126" i="46"/>
  <c r="N126" i="46"/>
  <c r="M126" i="46"/>
  <c r="L126" i="46"/>
  <c r="K126" i="46"/>
  <c r="J126" i="46"/>
  <c r="I126" i="46"/>
  <c r="H126" i="46"/>
  <c r="G126" i="46"/>
  <c r="C126" i="46"/>
  <c r="A126" i="46" s="1"/>
  <c r="B126" i="46"/>
  <c r="AT125" i="46"/>
  <c r="AS125" i="46"/>
  <c r="AR125" i="46"/>
  <c r="AQ125" i="46"/>
  <c r="AP125" i="46"/>
  <c r="AO125" i="46"/>
  <c r="AN125" i="46"/>
  <c r="AL125" i="46"/>
  <c r="AK125" i="46"/>
  <c r="AJ125" i="46"/>
  <c r="AI125" i="46"/>
  <c r="AH125" i="46"/>
  <c r="AG125" i="46"/>
  <c r="AF125" i="46"/>
  <c r="AE125" i="46"/>
  <c r="AA125" i="46"/>
  <c r="Z125" i="46"/>
  <c r="Y125" i="46"/>
  <c r="W125" i="46"/>
  <c r="V125" i="46"/>
  <c r="U125" i="46"/>
  <c r="T125" i="46"/>
  <c r="S125" i="46"/>
  <c r="Q125" i="46"/>
  <c r="P125" i="46"/>
  <c r="N125" i="46"/>
  <c r="M125" i="46"/>
  <c r="L125" i="46"/>
  <c r="K125" i="46"/>
  <c r="J125" i="46"/>
  <c r="I125" i="46"/>
  <c r="H125" i="46"/>
  <c r="G125" i="46"/>
  <c r="C125" i="46"/>
  <c r="A125" i="46" s="1"/>
  <c r="B125" i="46"/>
  <c r="AT124" i="46"/>
  <c r="AS124" i="46"/>
  <c r="AR124" i="46"/>
  <c r="AQ124" i="46"/>
  <c r="AP124" i="46"/>
  <c r="AO124" i="46"/>
  <c r="AN124" i="46"/>
  <c r="AL124" i="46"/>
  <c r="AK124" i="46"/>
  <c r="AJ124" i="46"/>
  <c r="AI124" i="46"/>
  <c r="AH124" i="46"/>
  <c r="AG124" i="46"/>
  <c r="AF124" i="46"/>
  <c r="AE124" i="46"/>
  <c r="AA124" i="46"/>
  <c r="Z124" i="46"/>
  <c r="Y124" i="46"/>
  <c r="W124" i="46"/>
  <c r="V124" i="46"/>
  <c r="U124" i="46"/>
  <c r="T124" i="46"/>
  <c r="S124" i="46"/>
  <c r="Q124" i="46"/>
  <c r="P124" i="46"/>
  <c r="N124" i="46"/>
  <c r="M124" i="46"/>
  <c r="L124" i="46"/>
  <c r="K124" i="46"/>
  <c r="J124" i="46"/>
  <c r="I124" i="46"/>
  <c r="H124" i="46"/>
  <c r="G124" i="46"/>
  <c r="C124" i="46"/>
  <c r="A124" i="46" s="1"/>
  <c r="B124" i="46"/>
  <c r="AT123" i="46"/>
  <c r="AS123" i="46"/>
  <c r="AR123" i="46"/>
  <c r="AQ123" i="46"/>
  <c r="AP123" i="46"/>
  <c r="AO123" i="46"/>
  <c r="AN123" i="46"/>
  <c r="AL123" i="46"/>
  <c r="AK123" i="46"/>
  <c r="AJ123" i="46"/>
  <c r="AI123" i="46"/>
  <c r="AH123" i="46"/>
  <c r="AG123" i="46"/>
  <c r="AF123" i="46"/>
  <c r="AE123" i="46"/>
  <c r="AA123" i="46"/>
  <c r="Z123" i="46"/>
  <c r="Y123" i="46"/>
  <c r="W123" i="46"/>
  <c r="V123" i="46"/>
  <c r="U123" i="46"/>
  <c r="T123" i="46"/>
  <c r="S123" i="46"/>
  <c r="Q123" i="46"/>
  <c r="P123" i="46"/>
  <c r="N123" i="46"/>
  <c r="M123" i="46"/>
  <c r="L123" i="46"/>
  <c r="K123" i="46"/>
  <c r="J123" i="46"/>
  <c r="I123" i="46"/>
  <c r="H123" i="46"/>
  <c r="G123" i="46"/>
  <c r="C123" i="46"/>
  <c r="A123" i="46" s="1"/>
  <c r="B123" i="46"/>
  <c r="AT122" i="46"/>
  <c r="AS122" i="46"/>
  <c r="AR122" i="46"/>
  <c r="AQ122" i="46"/>
  <c r="AP122" i="46"/>
  <c r="AO122" i="46"/>
  <c r="AN122" i="46"/>
  <c r="AL122" i="46"/>
  <c r="AK122" i="46"/>
  <c r="AJ122" i="46"/>
  <c r="AI122" i="46"/>
  <c r="AH122" i="46"/>
  <c r="AG122" i="46"/>
  <c r="AF122" i="46"/>
  <c r="AE122" i="46"/>
  <c r="AA122" i="46"/>
  <c r="Z122" i="46"/>
  <c r="Y122" i="46"/>
  <c r="W122" i="46"/>
  <c r="V122" i="46"/>
  <c r="U122" i="46"/>
  <c r="T122" i="46"/>
  <c r="S122" i="46"/>
  <c r="Q122" i="46"/>
  <c r="P122" i="46"/>
  <c r="N122" i="46"/>
  <c r="M122" i="46"/>
  <c r="L122" i="46"/>
  <c r="K122" i="46"/>
  <c r="J122" i="46"/>
  <c r="I122" i="46"/>
  <c r="H122" i="46"/>
  <c r="G122" i="46"/>
  <c r="C122" i="46"/>
  <c r="A122" i="46" s="1"/>
  <c r="B122" i="46"/>
  <c r="AT121" i="46"/>
  <c r="AS121" i="46"/>
  <c r="AR121" i="46"/>
  <c r="AQ121" i="46"/>
  <c r="AP121" i="46"/>
  <c r="AO121" i="46"/>
  <c r="AN121" i="46"/>
  <c r="AL121" i="46"/>
  <c r="AK121" i="46"/>
  <c r="AJ121" i="46"/>
  <c r="AI121" i="46"/>
  <c r="AH121" i="46"/>
  <c r="AG121" i="46"/>
  <c r="AF121" i="46"/>
  <c r="AE121" i="46"/>
  <c r="AA121" i="46"/>
  <c r="Z121" i="46"/>
  <c r="Y121" i="46"/>
  <c r="W121" i="46"/>
  <c r="V121" i="46"/>
  <c r="U121" i="46"/>
  <c r="T121" i="46"/>
  <c r="S121" i="46"/>
  <c r="Q121" i="46"/>
  <c r="P121" i="46"/>
  <c r="N121" i="46"/>
  <c r="M121" i="46"/>
  <c r="L121" i="46"/>
  <c r="K121" i="46"/>
  <c r="J121" i="46"/>
  <c r="I121" i="46"/>
  <c r="H121" i="46"/>
  <c r="G121" i="46"/>
  <c r="C121" i="46"/>
  <c r="A121" i="46" s="1"/>
  <c r="B121" i="46"/>
  <c r="AT120" i="46"/>
  <c r="AS120" i="46"/>
  <c r="AR120" i="46"/>
  <c r="AQ120" i="46"/>
  <c r="AP120" i="46"/>
  <c r="AO120" i="46"/>
  <c r="AN120" i="46"/>
  <c r="AL120" i="46"/>
  <c r="AK120" i="46"/>
  <c r="AJ120" i="46"/>
  <c r="AI120" i="46"/>
  <c r="AH120" i="46"/>
  <c r="AG120" i="46"/>
  <c r="AF120" i="46"/>
  <c r="AE120" i="46"/>
  <c r="AA120" i="46"/>
  <c r="Z120" i="46"/>
  <c r="Y120" i="46"/>
  <c r="W120" i="46"/>
  <c r="V120" i="46"/>
  <c r="U120" i="46"/>
  <c r="T120" i="46"/>
  <c r="S120" i="46"/>
  <c r="Q120" i="46"/>
  <c r="P120" i="46"/>
  <c r="N120" i="46"/>
  <c r="M120" i="46"/>
  <c r="L120" i="46"/>
  <c r="K120" i="46"/>
  <c r="J120" i="46"/>
  <c r="I120" i="46"/>
  <c r="H120" i="46"/>
  <c r="G120" i="46"/>
  <c r="C120" i="46"/>
  <c r="A120" i="46" s="1"/>
  <c r="B120" i="46"/>
  <c r="AT119" i="46"/>
  <c r="AS119" i="46"/>
  <c r="AR119" i="46"/>
  <c r="AQ119" i="46"/>
  <c r="AP119" i="46"/>
  <c r="AO119" i="46"/>
  <c r="AN119" i="46"/>
  <c r="AL119" i="46"/>
  <c r="AK119" i="46"/>
  <c r="AJ119" i="46"/>
  <c r="AI119" i="46"/>
  <c r="AH119" i="46"/>
  <c r="AG119" i="46"/>
  <c r="AF119" i="46"/>
  <c r="AE119" i="46"/>
  <c r="AA119" i="46"/>
  <c r="Z119" i="46"/>
  <c r="Y119" i="46"/>
  <c r="W119" i="46"/>
  <c r="V119" i="46"/>
  <c r="U119" i="46"/>
  <c r="T119" i="46"/>
  <c r="S119" i="46"/>
  <c r="Q119" i="46"/>
  <c r="P119" i="46"/>
  <c r="N119" i="46"/>
  <c r="M119" i="46"/>
  <c r="L119" i="46"/>
  <c r="K119" i="46"/>
  <c r="J119" i="46"/>
  <c r="I119" i="46"/>
  <c r="H119" i="46"/>
  <c r="G119" i="46"/>
  <c r="C119" i="46"/>
  <c r="A119" i="46" s="1"/>
  <c r="B119" i="46"/>
  <c r="AT118" i="46"/>
  <c r="AS118" i="46"/>
  <c r="AR118" i="46"/>
  <c r="AQ118" i="46"/>
  <c r="AP118" i="46"/>
  <c r="AO118" i="46"/>
  <c r="AN118" i="46"/>
  <c r="AL118" i="46"/>
  <c r="AK118" i="46"/>
  <c r="AJ118" i="46"/>
  <c r="AI118" i="46"/>
  <c r="AH118" i="46"/>
  <c r="AG118" i="46"/>
  <c r="AF118" i="46"/>
  <c r="AE118" i="46"/>
  <c r="AA118" i="46"/>
  <c r="Z118" i="46"/>
  <c r="Y118" i="46"/>
  <c r="W118" i="46"/>
  <c r="V118" i="46"/>
  <c r="U118" i="46"/>
  <c r="T118" i="46"/>
  <c r="S118" i="46"/>
  <c r="Q118" i="46"/>
  <c r="P118" i="46"/>
  <c r="N118" i="46"/>
  <c r="M118" i="46"/>
  <c r="L118" i="46"/>
  <c r="K118" i="46"/>
  <c r="J118" i="46"/>
  <c r="I118" i="46"/>
  <c r="H118" i="46"/>
  <c r="G118" i="46"/>
  <c r="C118" i="46"/>
  <c r="A118" i="46" s="1"/>
  <c r="B118" i="46"/>
  <c r="AT117" i="46"/>
  <c r="AS117" i="46"/>
  <c r="AR117" i="46"/>
  <c r="AQ117" i="46"/>
  <c r="AP117" i="46"/>
  <c r="AO117" i="46"/>
  <c r="AN117" i="46"/>
  <c r="AL117" i="46"/>
  <c r="AK117" i="46"/>
  <c r="AJ117" i="46"/>
  <c r="AI117" i="46"/>
  <c r="AH117" i="46"/>
  <c r="AG117" i="46"/>
  <c r="AF117" i="46"/>
  <c r="AE117" i="46"/>
  <c r="AA117" i="46"/>
  <c r="Z117" i="46"/>
  <c r="Y117" i="46"/>
  <c r="W117" i="46"/>
  <c r="V117" i="46"/>
  <c r="U117" i="46"/>
  <c r="T117" i="46"/>
  <c r="S117" i="46"/>
  <c r="Q117" i="46"/>
  <c r="P117" i="46"/>
  <c r="N117" i="46"/>
  <c r="M117" i="46"/>
  <c r="L117" i="46"/>
  <c r="K117" i="46"/>
  <c r="J117" i="46"/>
  <c r="I117" i="46"/>
  <c r="H117" i="46"/>
  <c r="G117" i="46"/>
  <c r="C117" i="46"/>
  <c r="A117" i="46" s="1"/>
  <c r="B117" i="46"/>
  <c r="AT116" i="46"/>
  <c r="AS116" i="46"/>
  <c r="AR116" i="46"/>
  <c r="AQ116" i="46"/>
  <c r="AP116" i="46"/>
  <c r="AO116" i="46"/>
  <c r="AN116" i="46"/>
  <c r="AL116" i="46"/>
  <c r="AK116" i="46"/>
  <c r="AJ116" i="46"/>
  <c r="AI116" i="46"/>
  <c r="AH116" i="46"/>
  <c r="AG116" i="46"/>
  <c r="AF116" i="46"/>
  <c r="AE116" i="46"/>
  <c r="AA116" i="46"/>
  <c r="Z116" i="46"/>
  <c r="Y116" i="46"/>
  <c r="W116" i="46"/>
  <c r="V116" i="46"/>
  <c r="U116" i="46"/>
  <c r="T116" i="46"/>
  <c r="S116" i="46"/>
  <c r="Q116" i="46"/>
  <c r="P116" i="46"/>
  <c r="N116" i="46"/>
  <c r="M116" i="46"/>
  <c r="L116" i="46"/>
  <c r="K116" i="46"/>
  <c r="J116" i="46"/>
  <c r="I116" i="46"/>
  <c r="H116" i="46"/>
  <c r="G116" i="46"/>
  <c r="C116" i="46"/>
  <c r="A116" i="46" s="1"/>
  <c r="B116" i="46"/>
  <c r="AT115" i="46"/>
  <c r="AS115" i="46"/>
  <c r="AR115" i="46"/>
  <c r="AQ115" i="46"/>
  <c r="AP115" i="46"/>
  <c r="AO115" i="46"/>
  <c r="AN115" i="46"/>
  <c r="AL115" i="46"/>
  <c r="AK115" i="46"/>
  <c r="AJ115" i="46"/>
  <c r="AI115" i="46"/>
  <c r="AH115" i="46"/>
  <c r="AG115" i="46"/>
  <c r="AF115" i="46"/>
  <c r="AE115" i="46"/>
  <c r="AA115" i="46"/>
  <c r="Z115" i="46"/>
  <c r="Y115" i="46"/>
  <c r="W115" i="46"/>
  <c r="V115" i="46"/>
  <c r="U115" i="46"/>
  <c r="T115" i="46"/>
  <c r="S115" i="46"/>
  <c r="Q115" i="46"/>
  <c r="P115" i="46"/>
  <c r="N115" i="46"/>
  <c r="M115" i="46"/>
  <c r="L115" i="46"/>
  <c r="K115" i="46"/>
  <c r="J115" i="46"/>
  <c r="I115" i="46"/>
  <c r="H115" i="46"/>
  <c r="G115" i="46"/>
  <c r="C115" i="46"/>
  <c r="A115" i="46" s="1"/>
  <c r="B115" i="46"/>
  <c r="AT114" i="46"/>
  <c r="AS114" i="46"/>
  <c r="AR114" i="46"/>
  <c r="AQ114" i="46"/>
  <c r="AP114" i="46"/>
  <c r="AO114" i="46"/>
  <c r="AN114" i="46"/>
  <c r="AL114" i="46"/>
  <c r="AK114" i="46"/>
  <c r="AJ114" i="46"/>
  <c r="AI114" i="46"/>
  <c r="AH114" i="46"/>
  <c r="AG114" i="46"/>
  <c r="AF114" i="46"/>
  <c r="AE114" i="46"/>
  <c r="AA114" i="46"/>
  <c r="Z114" i="46"/>
  <c r="Y114" i="46"/>
  <c r="W114" i="46"/>
  <c r="V114" i="46"/>
  <c r="U114" i="46"/>
  <c r="T114" i="46"/>
  <c r="S114" i="46"/>
  <c r="Q114" i="46"/>
  <c r="P114" i="46"/>
  <c r="N114" i="46"/>
  <c r="M114" i="46"/>
  <c r="L114" i="46"/>
  <c r="K114" i="46"/>
  <c r="J114" i="46"/>
  <c r="I114" i="46"/>
  <c r="H114" i="46"/>
  <c r="G114" i="46"/>
  <c r="C114" i="46"/>
  <c r="A114" i="46" s="1"/>
  <c r="B114" i="46"/>
  <c r="AT113" i="46"/>
  <c r="AS113" i="46"/>
  <c r="AR113" i="46"/>
  <c r="AQ113" i="46"/>
  <c r="AP113" i="46"/>
  <c r="AO113" i="46"/>
  <c r="AN113" i="46"/>
  <c r="AL113" i="46"/>
  <c r="AK113" i="46"/>
  <c r="AJ113" i="46"/>
  <c r="AI113" i="46"/>
  <c r="AH113" i="46"/>
  <c r="AG113" i="46"/>
  <c r="AF113" i="46"/>
  <c r="AE113" i="46"/>
  <c r="AA113" i="46"/>
  <c r="Z113" i="46"/>
  <c r="Y113" i="46"/>
  <c r="W113" i="46"/>
  <c r="V113" i="46"/>
  <c r="U113" i="46"/>
  <c r="T113" i="46"/>
  <c r="S113" i="46"/>
  <c r="Q113" i="46"/>
  <c r="P113" i="46"/>
  <c r="N113" i="46"/>
  <c r="M113" i="46"/>
  <c r="L113" i="46"/>
  <c r="K113" i="46"/>
  <c r="J113" i="46"/>
  <c r="I113" i="46"/>
  <c r="H113" i="46"/>
  <c r="G113" i="46"/>
  <c r="C113" i="46"/>
  <c r="A113" i="46" s="1"/>
  <c r="B113" i="46"/>
  <c r="AT112" i="46"/>
  <c r="AS112" i="46"/>
  <c r="AR112" i="46"/>
  <c r="AQ112" i="46"/>
  <c r="AP112" i="46"/>
  <c r="AO112" i="46"/>
  <c r="AN112" i="46"/>
  <c r="AL112" i="46"/>
  <c r="AK112" i="46"/>
  <c r="AJ112" i="46"/>
  <c r="AI112" i="46"/>
  <c r="AH112" i="46"/>
  <c r="AG112" i="46"/>
  <c r="AF112" i="46"/>
  <c r="AE112" i="46"/>
  <c r="AA112" i="46"/>
  <c r="Z112" i="46"/>
  <c r="Y112" i="46"/>
  <c r="W112" i="46"/>
  <c r="V112" i="46"/>
  <c r="U112" i="46"/>
  <c r="T112" i="46"/>
  <c r="S112" i="46"/>
  <c r="Q112" i="46"/>
  <c r="P112" i="46"/>
  <c r="N112" i="46"/>
  <c r="M112" i="46"/>
  <c r="L112" i="46"/>
  <c r="K112" i="46"/>
  <c r="J112" i="46"/>
  <c r="I112" i="46"/>
  <c r="H112" i="46"/>
  <c r="G112" i="46"/>
  <c r="C112" i="46"/>
  <c r="A112" i="46" s="1"/>
  <c r="B112" i="46"/>
  <c r="AT111" i="46"/>
  <c r="AS111" i="46"/>
  <c r="AR111" i="46"/>
  <c r="AQ111" i="46"/>
  <c r="AP111" i="46"/>
  <c r="AO111" i="46"/>
  <c r="AN111" i="46"/>
  <c r="AL111" i="46"/>
  <c r="AK111" i="46"/>
  <c r="AJ111" i="46"/>
  <c r="AI111" i="46"/>
  <c r="AH111" i="46"/>
  <c r="AG111" i="46"/>
  <c r="AF111" i="46"/>
  <c r="AE111" i="46"/>
  <c r="AA111" i="46"/>
  <c r="Z111" i="46"/>
  <c r="Y111" i="46"/>
  <c r="W111" i="46"/>
  <c r="V111" i="46"/>
  <c r="U111" i="46"/>
  <c r="T111" i="46"/>
  <c r="S111" i="46"/>
  <c r="Q111" i="46"/>
  <c r="P111" i="46"/>
  <c r="N111" i="46"/>
  <c r="M111" i="46"/>
  <c r="L111" i="46"/>
  <c r="K111" i="46"/>
  <c r="J111" i="46"/>
  <c r="I111" i="46"/>
  <c r="H111" i="46"/>
  <c r="G111" i="46"/>
  <c r="C111" i="46"/>
  <c r="A111" i="46" s="1"/>
  <c r="B111" i="46"/>
  <c r="AT110" i="46"/>
  <c r="AS110" i="46"/>
  <c r="AR110" i="46"/>
  <c r="AQ110" i="46"/>
  <c r="AP110" i="46"/>
  <c r="AO110" i="46"/>
  <c r="AN110" i="46"/>
  <c r="AL110" i="46"/>
  <c r="AK110" i="46"/>
  <c r="AJ110" i="46"/>
  <c r="AI110" i="46"/>
  <c r="AH110" i="46"/>
  <c r="AG110" i="46"/>
  <c r="AF110" i="46"/>
  <c r="AE110" i="46"/>
  <c r="AA110" i="46"/>
  <c r="Z110" i="46"/>
  <c r="Y110" i="46"/>
  <c r="W110" i="46"/>
  <c r="V110" i="46"/>
  <c r="U110" i="46"/>
  <c r="T110" i="46"/>
  <c r="S110" i="46"/>
  <c r="Q110" i="46"/>
  <c r="P110" i="46"/>
  <c r="N110" i="46"/>
  <c r="M110" i="46"/>
  <c r="L110" i="46"/>
  <c r="K110" i="46"/>
  <c r="J110" i="46"/>
  <c r="I110" i="46"/>
  <c r="H110" i="46"/>
  <c r="G110" i="46"/>
  <c r="C110" i="46"/>
  <c r="A110" i="46" s="1"/>
  <c r="B110" i="46"/>
  <c r="AT109" i="46"/>
  <c r="AS109" i="46"/>
  <c r="AR109" i="46"/>
  <c r="AQ109" i="46"/>
  <c r="AP109" i="46"/>
  <c r="AO109" i="46"/>
  <c r="AN109" i="46"/>
  <c r="AL109" i="46"/>
  <c r="AK109" i="46"/>
  <c r="AJ109" i="46"/>
  <c r="AI109" i="46"/>
  <c r="AH109" i="46"/>
  <c r="AG109" i="46"/>
  <c r="AF109" i="46"/>
  <c r="AE109" i="46"/>
  <c r="AA109" i="46"/>
  <c r="Z109" i="46"/>
  <c r="Y109" i="46"/>
  <c r="W109" i="46"/>
  <c r="V109" i="46"/>
  <c r="U109" i="46"/>
  <c r="T109" i="46"/>
  <c r="S109" i="46"/>
  <c r="Q109" i="46"/>
  <c r="P109" i="46"/>
  <c r="N109" i="46"/>
  <c r="M109" i="46"/>
  <c r="L109" i="46"/>
  <c r="K109" i="46"/>
  <c r="J109" i="46"/>
  <c r="I109" i="46"/>
  <c r="H109" i="46"/>
  <c r="G109" i="46"/>
  <c r="C109" i="46"/>
  <c r="A109" i="46" s="1"/>
  <c r="B109" i="46"/>
  <c r="AT108" i="46"/>
  <c r="AS108" i="46"/>
  <c r="AR108" i="46"/>
  <c r="AQ108" i="46"/>
  <c r="AP108" i="46"/>
  <c r="AO108" i="46"/>
  <c r="AN108" i="46"/>
  <c r="AL108" i="46"/>
  <c r="AK108" i="46"/>
  <c r="AJ108" i="46"/>
  <c r="AI108" i="46"/>
  <c r="AH108" i="46"/>
  <c r="AG108" i="46"/>
  <c r="AF108" i="46"/>
  <c r="AE108" i="46"/>
  <c r="AA108" i="46"/>
  <c r="Z108" i="46"/>
  <c r="Y108" i="46"/>
  <c r="W108" i="46"/>
  <c r="V108" i="46"/>
  <c r="U108" i="46"/>
  <c r="T108" i="46"/>
  <c r="S108" i="46"/>
  <c r="Q108" i="46"/>
  <c r="P108" i="46"/>
  <c r="N108" i="46"/>
  <c r="M108" i="46"/>
  <c r="L108" i="46"/>
  <c r="K108" i="46"/>
  <c r="J108" i="46"/>
  <c r="I108" i="46"/>
  <c r="H108" i="46"/>
  <c r="G108" i="46"/>
  <c r="C108" i="46"/>
  <c r="A108" i="46" s="1"/>
  <c r="B108" i="46"/>
  <c r="AT107" i="46"/>
  <c r="AS107" i="46"/>
  <c r="AR107" i="46"/>
  <c r="AQ107" i="46"/>
  <c r="AP107" i="46"/>
  <c r="AO107" i="46"/>
  <c r="AN107" i="46"/>
  <c r="AL107" i="46"/>
  <c r="AK107" i="46"/>
  <c r="AJ107" i="46"/>
  <c r="AI107" i="46"/>
  <c r="AH107" i="46"/>
  <c r="AG107" i="46"/>
  <c r="AF107" i="46"/>
  <c r="AE107" i="46"/>
  <c r="AA107" i="46"/>
  <c r="Z107" i="46"/>
  <c r="Y107" i="46"/>
  <c r="W107" i="46"/>
  <c r="V107" i="46"/>
  <c r="U107" i="46"/>
  <c r="T107" i="46"/>
  <c r="S107" i="46"/>
  <c r="Q107" i="46"/>
  <c r="P107" i="46"/>
  <c r="N107" i="46"/>
  <c r="M107" i="46"/>
  <c r="L107" i="46"/>
  <c r="K107" i="46"/>
  <c r="J107" i="46"/>
  <c r="I107" i="46"/>
  <c r="H107" i="46"/>
  <c r="G107" i="46"/>
  <c r="C107" i="46"/>
  <c r="A107" i="46" s="1"/>
  <c r="B107" i="46"/>
  <c r="AT106" i="46"/>
  <c r="AS106" i="46"/>
  <c r="AR106" i="46"/>
  <c r="AQ106" i="46"/>
  <c r="AP106" i="46"/>
  <c r="AO106" i="46"/>
  <c r="AN106" i="46"/>
  <c r="AL106" i="46"/>
  <c r="AK106" i="46"/>
  <c r="AJ106" i="46"/>
  <c r="AI106" i="46"/>
  <c r="AH106" i="46"/>
  <c r="AG106" i="46"/>
  <c r="AF106" i="46"/>
  <c r="AE106" i="46"/>
  <c r="AA106" i="46"/>
  <c r="Z106" i="46"/>
  <c r="Y106" i="46"/>
  <c r="W106" i="46"/>
  <c r="V106" i="46"/>
  <c r="U106" i="46"/>
  <c r="T106" i="46"/>
  <c r="S106" i="46"/>
  <c r="Q106" i="46"/>
  <c r="P106" i="46"/>
  <c r="N106" i="46"/>
  <c r="M106" i="46"/>
  <c r="L106" i="46"/>
  <c r="K106" i="46"/>
  <c r="J106" i="46"/>
  <c r="I106" i="46"/>
  <c r="H106" i="46"/>
  <c r="G106" i="46"/>
  <c r="C106" i="46"/>
  <c r="A106" i="46" s="1"/>
  <c r="B106" i="46"/>
  <c r="AT105" i="46"/>
  <c r="AS105" i="46"/>
  <c r="AR105" i="46"/>
  <c r="AQ105" i="46"/>
  <c r="AP105" i="46"/>
  <c r="AO105" i="46"/>
  <c r="AN105" i="46"/>
  <c r="AL105" i="46"/>
  <c r="AK105" i="46"/>
  <c r="AJ105" i="46"/>
  <c r="AI105" i="46"/>
  <c r="AH105" i="46"/>
  <c r="AG105" i="46"/>
  <c r="AF105" i="46"/>
  <c r="AE105" i="46"/>
  <c r="AA105" i="46"/>
  <c r="Z105" i="46"/>
  <c r="Y105" i="46"/>
  <c r="W105" i="46"/>
  <c r="V105" i="46"/>
  <c r="U105" i="46"/>
  <c r="T105" i="46"/>
  <c r="S105" i="46"/>
  <c r="Q105" i="46"/>
  <c r="P105" i="46"/>
  <c r="N105" i="46"/>
  <c r="M105" i="46"/>
  <c r="L105" i="46"/>
  <c r="K105" i="46"/>
  <c r="J105" i="46"/>
  <c r="I105" i="46"/>
  <c r="H105" i="46"/>
  <c r="G105" i="46"/>
  <c r="C105" i="46"/>
  <c r="A105" i="46" s="1"/>
  <c r="B105" i="46"/>
  <c r="AT104" i="46"/>
  <c r="AS104" i="46"/>
  <c r="AR104" i="46"/>
  <c r="AQ104" i="46"/>
  <c r="AP104" i="46"/>
  <c r="AO104" i="46"/>
  <c r="AN104" i="46"/>
  <c r="AL104" i="46"/>
  <c r="AK104" i="46"/>
  <c r="AJ104" i="46"/>
  <c r="AI104" i="46"/>
  <c r="AH104" i="46"/>
  <c r="AG104" i="46"/>
  <c r="AF104" i="46"/>
  <c r="AE104" i="46"/>
  <c r="AA104" i="46"/>
  <c r="Z104" i="46"/>
  <c r="Y104" i="46"/>
  <c r="W104" i="46"/>
  <c r="V104" i="46"/>
  <c r="U104" i="46"/>
  <c r="T104" i="46"/>
  <c r="S104" i="46"/>
  <c r="Q104" i="46"/>
  <c r="P104" i="46"/>
  <c r="N104" i="46"/>
  <c r="M104" i="46"/>
  <c r="L104" i="46"/>
  <c r="K104" i="46"/>
  <c r="J104" i="46"/>
  <c r="I104" i="46"/>
  <c r="H104" i="46"/>
  <c r="G104" i="46"/>
  <c r="C104" i="46"/>
  <c r="A104" i="46" s="1"/>
  <c r="B104" i="46"/>
  <c r="AT103" i="46"/>
  <c r="AS103" i="46"/>
  <c r="AR103" i="46"/>
  <c r="AQ103" i="46"/>
  <c r="AP103" i="46"/>
  <c r="AO103" i="46"/>
  <c r="AN103" i="46"/>
  <c r="AL103" i="46"/>
  <c r="AK103" i="46"/>
  <c r="AJ103" i="46"/>
  <c r="AI103" i="46"/>
  <c r="AH103" i="46"/>
  <c r="AG103" i="46"/>
  <c r="AF103" i="46"/>
  <c r="AE103" i="46"/>
  <c r="AA103" i="46"/>
  <c r="Z103" i="46"/>
  <c r="Y103" i="46"/>
  <c r="W103" i="46"/>
  <c r="V103" i="46"/>
  <c r="U103" i="46"/>
  <c r="T103" i="46"/>
  <c r="S103" i="46"/>
  <c r="Q103" i="46"/>
  <c r="P103" i="46"/>
  <c r="N103" i="46"/>
  <c r="M103" i="46"/>
  <c r="L103" i="46"/>
  <c r="K103" i="46"/>
  <c r="J103" i="46"/>
  <c r="I103" i="46"/>
  <c r="H103" i="46"/>
  <c r="G103" i="46"/>
  <c r="C103" i="46"/>
  <c r="A103" i="46" s="1"/>
  <c r="B103" i="46"/>
  <c r="AT102" i="46"/>
  <c r="AS102" i="46"/>
  <c r="AR102" i="46"/>
  <c r="AQ102" i="46"/>
  <c r="AP102" i="46"/>
  <c r="AO102" i="46"/>
  <c r="AN102" i="46"/>
  <c r="AL102" i="46"/>
  <c r="AK102" i="46"/>
  <c r="AJ102" i="46"/>
  <c r="AI102" i="46"/>
  <c r="AH102" i="46"/>
  <c r="AG102" i="46"/>
  <c r="AF102" i="46"/>
  <c r="AE102" i="46"/>
  <c r="AA102" i="46"/>
  <c r="Z102" i="46"/>
  <c r="Y102" i="46"/>
  <c r="W102" i="46"/>
  <c r="V102" i="46"/>
  <c r="U102" i="46"/>
  <c r="T102" i="46"/>
  <c r="S102" i="46"/>
  <c r="Q102" i="46"/>
  <c r="P102" i="46"/>
  <c r="N102" i="46"/>
  <c r="M102" i="46"/>
  <c r="L102" i="46"/>
  <c r="K102" i="46"/>
  <c r="J102" i="46"/>
  <c r="I102" i="46"/>
  <c r="H102" i="46"/>
  <c r="G102" i="46"/>
  <c r="C102" i="46"/>
  <c r="A102" i="46" s="1"/>
  <c r="B102" i="46"/>
  <c r="AT101" i="46"/>
  <c r="AS101" i="46"/>
  <c r="AR101" i="46"/>
  <c r="AQ101" i="46"/>
  <c r="AP101" i="46"/>
  <c r="AO101" i="46"/>
  <c r="AN101" i="46"/>
  <c r="AL101" i="46"/>
  <c r="AK101" i="46"/>
  <c r="AJ101" i="46"/>
  <c r="AI101" i="46"/>
  <c r="AH101" i="46"/>
  <c r="AG101" i="46"/>
  <c r="AF101" i="46"/>
  <c r="AE101" i="46"/>
  <c r="AA101" i="46"/>
  <c r="Z101" i="46"/>
  <c r="Y101" i="46"/>
  <c r="W101" i="46"/>
  <c r="V101" i="46"/>
  <c r="U101" i="46"/>
  <c r="T101" i="46"/>
  <c r="S101" i="46"/>
  <c r="Q101" i="46"/>
  <c r="P101" i="46"/>
  <c r="N101" i="46"/>
  <c r="M101" i="46"/>
  <c r="L101" i="46"/>
  <c r="K101" i="46"/>
  <c r="J101" i="46"/>
  <c r="I101" i="46"/>
  <c r="H101" i="46"/>
  <c r="G101" i="46"/>
  <c r="C101" i="46"/>
  <c r="A101" i="46" s="1"/>
  <c r="B101" i="46"/>
  <c r="AT100" i="46"/>
  <c r="AS100" i="46"/>
  <c r="AR100" i="46"/>
  <c r="AQ100" i="46"/>
  <c r="AP100" i="46"/>
  <c r="AO100" i="46"/>
  <c r="AN100" i="46"/>
  <c r="AL100" i="46"/>
  <c r="AK100" i="46"/>
  <c r="AJ100" i="46"/>
  <c r="AI100" i="46"/>
  <c r="AH100" i="46"/>
  <c r="AG100" i="46"/>
  <c r="AF100" i="46"/>
  <c r="AE100" i="46"/>
  <c r="AA100" i="46"/>
  <c r="Z100" i="46"/>
  <c r="Y100" i="46"/>
  <c r="W100" i="46"/>
  <c r="V100" i="46"/>
  <c r="U100" i="46"/>
  <c r="T100" i="46"/>
  <c r="S100" i="46"/>
  <c r="Q100" i="46"/>
  <c r="P100" i="46"/>
  <c r="N100" i="46"/>
  <c r="M100" i="46"/>
  <c r="L100" i="46"/>
  <c r="K100" i="46"/>
  <c r="J100" i="46"/>
  <c r="I100" i="46"/>
  <c r="H100" i="46"/>
  <c r="G100" i="46"/>
  <c r="C100" i="46"/>
  <c r="A100" i="46" s="1"/>
  <c r="B100" i="46"/>
  <c r="AT99" i="46"/>
  <c r="AS99" i="46"/>
  <c r="AR99" i="46"/>
  <c r="AQ99" i="46"/>
  <c r="AP99" i="46"/>
  <c r="AO99" i="46"/>
  <c r="AN99" i="46"/>
  <c r="AL99" i="46"/>
  <c r="AK99" i="46"/>
  <c r="AJ99" i="46"/>
  <c r="AI99" i="46"/>
  <c r="AH99" i="46"/>
  <c r="AG99" i="46"/>
  <c r="AF99" i="46"/>
  <c r="AE99" i="46"/>
  <c r="AA99" i="46"/>
  <c r="Z99" i="46"/>
  <c r="Y99" i="46"/>
  <c r="W99" i="46"/>
  <c r="V99" i="46"/>
  <c r="U99" i="46"/>
  <c r="T99" i="46"/>
  <c r="S99" i="46"/>
  <c r="Q99" i="46"/>
  <c r="P99" i="46"/>
  <c r="N99" i="46"/>
  <c r="M99" i="46"/>
  <c r="L99" i="46"/>
  <c r="K99" i="46"/>
  <c r="J99" i="46"/>
  <c r="I99" i="46"/>
  <c r="H99" i="46"/>
  <c r="G99" i="46"/>
  <c r="C99" i="46"/>
  <c r="A99" i="46" s="1"/>
  <c r="B99" i="46"/>
  <c r="AT98" i="46"/>
  <c r="AS98" i="46"/>
  <c r="AR98" i="46"/>
  <c r="AQ98" i="46"/>
  <c r="AP98" i="46"/>
  <c r="AO98" i="46"/>
  <c r="AN98" i="46"/>
  <c r="AL98" i="46"/>
  <c r="AK98" i="46"/>
  <c r="AJ98" i="46"/>
  <c r="AI98" i="46"/>
  <c r="AH98" i="46"/>
  <c r="AG98" i="46"/>
  <c r="AF98" i="46"/>
  <c r="AE98" i="46"/>
  <c r="AA98" i="46"/>
  <c r="Z98" i="46"/>
  <c r="Y98" i="46"/>
  <c r="W98" i="46"/>
  <c r="V98" i="46"/>
  <c r="U98" i="46"/>
  <c r="T98" i="46"/>
  <c r="S98" i="46"/>
  <c r="Q98" i="46"/>
  <c r="P98" i="46"/>
  <c r="N98" i="46"/>
  <c r="M98" i="46"/>
  <c r="L98" i="46"/>
  <c r="K98" i="46"/>
  <c r="J98" i="46"/>
  <c r="I98" i="46"/>
  <c r="H98" i="46"/>
  <c r="G98" i="46"/>
  <c r="C98" i="46"/>
  <c r="A98" i="46" s="1"/>
  <c r="B98" i="46"/>
  <c r="AT97" i="46"/>
  <c r="AS97" i="46"/>
  <c r="AR97" i="46"/>
  <c r="AQ97" i="46"/>
  <c r="AP97" i="46"/>
  <c r="AO97" i="46"/>
  <c r="AN97" i="46"/>
  <c r="AL97" i="46"/>
  <c r="AK97" i="46"/>
  <c r="AJ97" i="46"/>
  <c r="AI97" i="46"/>
  <c r="AH97" i="46"/>
  <c r="AG97" i="46"/>
  <c r="AF97" i="46"/>
  <c r="AE97" i="46"/>
  <c r="AA97" i="46"/>
  <c r="Z97" i="46"/>
  <c r="Y97" i="46"/>
  <c r="W97" i="46"/>
  <c r="V97" i="46"/>
  <c r="U97" i="46"/>
  <c r="T97" i="46"/>
  <c r="S97" i="46"/>
  <c r="Q97" i="46"/>
  <c r="P97" i="46"/>
  <c r="N97" i="46"/>
  <c r="M97" i="46"/>
  <c r="L97" i="46"/>
  <c r="K97" i="46"/>
  <c r="J97" i="46"/>
  <c r="I97" i="46"/>
  <c r="H97" i="46"/>
  <c r="G97" i="46"/>
  <c r="C97" i="46"/>
  <c r="A97" i="46" s="1"/>
  <c r="B97" i="46"/>
  <c r="AT96" i="46"/>
  <c r="AS96" i="46"/>
  <c r="AR96" i="46"/>
  <c r="AQ96" i="46"/>
  <c r="AP96" i="46"/>
  <c r="AO96" i="46"/>
  <c r="AN96" i="46"/>
  <c r="AL96" i="46"/>
  <c r="AK96" i="46"/>
  <c r="AJ96" i="46"/>
  <c r="AI96" i="46"/>
  <c r="AH96" i="46"/>
  <c r="AG96" i="46"/>
  <c r="AF96" i="46"/>
  <c r="AE96" i="46"/>
  <c r="AA96" i="46"/>
  <c r="Z96" i="46"/>
  <c r="Y96" i="46"/>
  <c r="W96" i="46"/>
  <c r="V96" i="46"/>
  <c r="U96" i="46"/>
  <c r="T96" i="46"/>
  <c r="S96" i="46"/>
  <c r="Q96" i="46"/>
  <c r="P96" i="46"/>
  <c r="N96" i="46"/>
  <c r="M96" i="46"/>
  <c r="L96" i="46"/>
  <c r="K96" i="46"/>
  <c r="J96" i="46"/>
  <c r="I96" i="46"/>
  <c r="H96" i="46"/>
  <c r="G96" i="46"/>
  <c r="C96" i="46"/>
  <c r="A96" i="46" s="1"/>
  <c r="B96" i="46"/>
  <c r="AT95" i="46"/>
  <c r="AS95" i="46"/>
  <c r="AR95" i="46"/>
  <c r="AQ95" i="46"/>
  <c r="AP95" i="46"/>
  <c r="AO95" i="46"/>
  <c r="AN95" i="46"/>
  <c r="AL95" i="46"/>
  <c r="AK95" i="46"/>
  <c r="AJ95" i="46"/>
  <c r="AI95" i="46"/>
  <c r="AH95" i="46"/>
  <c r="AG95" i="46"/>
  <c r="AF95" i="46"/>
  <c r="AE95" i="46"/>
  <c r="AA95" i="46"/>
  <c r="Z95" i="46"/>
  <c r="Y95" i="46"/>
  <c r="W95" i="46"/>
  <c r="V95" i="46"/>
  <c r="U95" i="46"/>
  <c r="T95" i="46"/>
  <c r="S95" i="46"/>
  <c r="Q95" i="46"/>
  <c r="P95" i="46"/>
  <c r="N95" i="46"/>
  <c r="M95" i="46"/>
  <c r="L95" i="46"/>
  <c r="K95" i="46"/>
  <c r="J95" i="46"/>
  <c r="I95" i="46"/>
  <c r="H95" i="46"/>
  <c r="G95" i="46"/>
  <c r="C95" i="46"/>
  <c r="A95" i="46" s="1"/>
  <c r="B95" i="46"/>
  <c r="AT94" i="46"/>
  <c r="AS94" i="46"/>
  <c r="AR94" i="46"/>
  <c r="AQ94" i="46"/>
  <c r="AP94" i="46"/>
  <c r="AO94" i="46"/>
  <c r="AN94" i="46"/>
  <c r="AL94" i="46"/>
  <c r="AK94" i="46"/>
  <c r="AJ94" i="46"/>
  <c r="AI94" i="46"/>
  <c r="AH94" i="46"/>
  <c r="AG94" i="46"/>
  <c r="AF94" i="46"/>
  <c r="AE94" i="46"/>
  <c r="AA94" i="46"/>
  <c r="Z94" i="46"/>
  <c r="Y94" i="46"/>
  <c r="W94" i="46"/>
  <c r="V94" i="46"/>
  <c r="U94" i="46"/>
  <c r="T94" i="46"/>
  <c r="S94" i="46"/>
  <c r="Q94" i="46"/>
  <c r="P94" i="46"/>
  <c r="N94" i="46"/>
  <c r="M94" i="46"/>
  <c r="L94" i="46"/>
  <c r="K94" i="46"/>
  <c r="J94" i="46"/>
  <c r="I94" i="46"/>
  <c r="H94" i="46"/>
  <c r="G94" i="46"/>
  <c r="C94" i="46"/>
  <c r="A94" i="46" s="1"/>
  <c r="B94" i="46"/>
  <c r="AT93" i="46"/>
  <c r="AS93" i="46"/>
  <c r="AR93" i="46"/>
  <c r="AQ93" i="46"/>
  <c r="AP93" i="46"/>
  <c r="AO93" i="46"/>
  <c r="AN93" i="46"/>
  <c r="AL93" i="46"/>
  <c r="AK93" i="46"/>
  <c r="AJ93" i="46"/>
  <c r="AI93" i="46"/>
  <c r="AH93" i="46"/>
  <c r="AG93" i="46"/>
  <c r="AF93" i="46"/>
  <c r="AE93" i="46"/>
  <c r="AA93" i="46"/>
  <c r="Z93" i="46"/>
  <c r="Y93" i="46"/>
  <c r="W93" i="46"/>
  <c r="V93" i="46"/>
  <c r="U93" i="46"/>
  <c r="T93" i="46"/>
  <c r="S93" i="46"/>
  <c r="Q93" i="46"/>
  <c r="P93" i="46"/>
  <c r="N93" i="46"/>
  <c r="M93" i="46"/>
  <c r="L93" i="46"/>
  <c r="K93" i="46"/>
  <c r="J93" i="46"/>
  <c r="I93" i="46"/>
  <c r="H93" i="46"/>
  <c r="G93" i="46"/>
  <c r="C93" i="46"/>
  <c r="A93" i="46" s="1"/>
  <c r="B93" i="46"/>
  <c r="AT92" i="46"/>
  <c r="AS92" i="46"/>
  <c r="AR92" i="46"/>
  <c r="AQ92" i="46"/>
  <c r="AP92" i="46"/>
  <c r="AO92" i="46"/>
  <c r="AN92" i="46"/>
  <c r="AL92" i="46"/>
  <c r="AK92" i="46"/>
  <c r="AJ92" i="46"/>
  <c r="AI92" i="46"/>
  <c r="AH92" i="46"/>
  <c r="AG92" i="46"/>
  <c r="AF92" i="46"/>
  <c r="AE92" i="46"/>
  <c r="AA92" i="46"/>
  <c r="Z92" i="46"/>
  <c r="Y92" i="46"/>
  <c r="W92" i="46"/>
  <c r="V92" i="46"/>
  <c r="U92" i="46"/>
  <c r="T92" i="46"/>
  <c r="S92" i="46"/>
  <c r="Q92" i="46"/>
  <c r="P92" i="46"/>
  <c r="N92" i="46"/>
  <c r="M92" i="46"/>
  <c r="L92" i="46"/>
  <c r="K92" i="46"/>
  <c r="J92" i="46"/>
  <c r="I92" i="46"/>
  <c r="H92" i="46"/>
  <c r="G92" i="46"/>
  <c r="C92" i="46"/>
  <c r="A92" i="46" s="1"/>
  <c r="B92" i="46"/>
  <c r="AT91" i="46"/>
  <c r="AS91" i="46"/>
  <c r="AR91" i="46"/>
  <c r="AQ91" i="46"/>
  <c r="AP91" i="46"/>
  <c r="AO91" i="46"/>
  <c r="AN91" i="46"/>
  <c r="AL91" i="46"/>
  <c r="AK91" i="46"/>
  <c r="AJ91" i="46"/>
  <c r="AI91" i="46"/>
  <c r="AH91" i="46"/>
  <c r="AG91" i="46"/>
  <c r="AF91" i="46"/>
  <c r="AE91" i="46"/>
  <c r="AA91" i="46"/>
  <c r="Z91" i="46"/>
  <c r="Y91" i="46"/>
  <c r="W91" i="46"/>
  <c r="V91" i="46"/>
  <c r="U91" i="46"/>
  <c r="T91" i="46"/>
  <c r="S91" i="46"/>
  <c r="Q91" i="46"/>
  <c r="P91" i="46"/>
  <c r="N91" i="46"/>
  <c r="M91" i="46"/>
  <c r="L91" i="46"/>
  <c r="K91" i="46"/>
  <c r="J91" i="46"/>
  <c r="I91" i="46"/>
  <c r="H91" i="46"/>
  <c r="G91" i="46"/>
  <c r="C91" i="46"/>
  <c r="A91" i="46" s="1"/>
  <c r="B91" i="46"/>
  <c r="AT90" i="46"/>
  <c r="AS90" i="46"/>
  <c r="AR90" i="46"/>
  <c r="AQ90" i="46"/>
  <c r="AP90" i="46"/>
  <c r="AO90" i="46"/>
  <c r="AN90" i="46"/>
  <c r="AL90" i="46"/>
  <c r="AK90" i="46"/>
  <c r="AJ90" i="46"/>
  <c r="AI90" i="46"/>
  <c r="AH90" i="46"/>
  <c r="AG90" i="46"/>
  <c r="AF90" i="46"/>
  <c r="AE90" i="46"/>
  <c r="AA90" i="46"/>
  <c r="Z90" i="46"/>
  <c r="Y90" i="46"/>
  <c r="W90" i="46"/>
  <c r="V90" i="46"/>
  <c r="U90" i="46"/>
  <c r="T90" i="46"/>
  <c r="S90" i="46"/>
  <c r="Q90" i="46"/>
  <c r="P90" i="46"/>
  <c r="N90" i="46"/>
  <c r="M90" i="46"/>
  <c r="L90" i="46"/>
  <c r="K90" i="46"/>
  <c r="J90" i="46"/>
  <c r="I90" i="46"/>
  <c r="H90" i="46"/>
  <c r="G90" i="46"/>
  <c r="C90" i="46"/>
  <c r="A90" i="46" s="1"/>
  <c r="B90" i="46"/>
  <c r="AT89" i="46"/>
  <c r="AS89" i="46"/>
  <c r="AR89" i="46"/>
  <c r="AQ89" i="46"/>
  <c r="AP89" i="46"/>
  <c r="AO89" i="46"/>
  <c r="AN89" i="46"/>
  <c r="AL89" i="46"/>
  <c r="AK89" i="46"/>
  <c r="AJ89" i="46"/>
  <c r="AI89" i="46"/>
  <c r="AH89" i="46"/>
  <c r="AG89" i="46"/>
  <c r="AF89" i="46"/>
  <c r="AE89" i="46"/>
  <c r="AA89" i="46"/>
  <c r="Z89" i="46"/>
  <c r="Y89" i="46"/>
  <c r="W89" i="46"/>
  <c r="V89" i="46"/>
  <c r="U89" i="46"/>
  <c r="T89" i="46"/>
  <c r="S89" i="46"/>
  <c r="Q89" i="46"/>
  <c r="P89" i="46"/>
  <c r="N89" i="46"/>
  <c r="M89" i="46"/>
  <c r="L89" i="46"/>
  <c r="K89" i="46"/>
  <c r="J89" i="46"/>
  <c r="I89" i="46"/>
  <c r="H89" i="46"/>
  <c r="G89" i="46"/>
  <c r="C89" i="46"/>
  <c r="A89" i="46" s="1"/>
  <c r="B89" i="46"/>
  <c r="AT88" i="46"/>
  <c r="AS88" i="46"/>
  <c r="AR88" i="46"/>
  <c r="AQ88" i="46"/>
  <c r="AP88" i="46"/>
  <c r="AO88" i="46"/>
  <c r="AN88" i="46"/>
  <c r="AL88" i="46"/>
  <c r="AK88" i="46"/>
  <c r="AJ88" i="46"/>
  <c r="AI88" i="46"/>
  <c r="AH88" i="46"/>
  <c r="AG88" i="46"/>
  <c r="AF88" i="46"/>
  <c r="AE88" i="46"/>
  <c r="AA88" i="46"/>
  <c r="Z88" i="46"/>
  <c r="Y88" i="46"/>
  <c r="W88" i="46"/>
  <c r="V88" i="46"/>
  <c r="U88" i="46"/>
  <c r="T88" i="46"/>
  <c r="S88" i="46"/>
  <c r="Q88" i="46"/>
  <c r="P88" i="46"/>
  <c r="N88" i="46"/>
  <c r="M88" i="46"/>
  <c r="L88" i="46"/>
  <c r="K88" i="46"/>
  <c r="J88" i="46"/>
  <c r="I88" i="46"/>
  <c r="H88" i="46"/>
  <c r="G88" i="46"/>
  <c r="C88" i="46"/>
  <c r="A88" i="46" s="1"/>
  <c r="B88" i="46"/>
  <c r="AT87" i="46"/>
  <c r="AS87" i="46"/>
  <c r="AR87" i="46"/>
  <c r="AQ87" i="46"/>
  <c r="AP87" i="46"/>
  <c r="AO87" i="46"/>
  <c r="AN87" i="46"/>
  <c r="AL87" i="46"/>
  <c r="AK87" i="46"/>
  <c r="AJ87" i="46"/>
  <c r="AI87" i="46"/>
  <c r="AH87" i="46"/>
  <c r="AG87" i="46"/>
  <c r="AF87" i="46"/>
  <c r="AE87" i="46"/>
  <c r="AA87" i="46"/>
  <c r="Z87" i="46"/>
  <c r="Y87" i="46"/>
  <c r="W87" i="46"/>
  <c r="V87" i="46"/>
  <c r="U87" i="46"/>
  <c r="T87" i="46"/>
  <c r="S87" i="46"/>
  <c r="Q87" i="46"/>
  <c r="P87" i="46"/>
  <c r="N87" i="46"/>
  <c r="M87" i="46"/>
  <c r="L87" i="46"/>
  <c r="K87" i="46"/>
  <c r="J87" i="46"/>
  <c r="I87" i="46"/>
  <c r="H87" i="46"/>
  <c r="G87" i="46"/>
  <c r="C87" i="46"/>
  <c r="A87" i="46" s="1"/>
  <c r="B87" i="46"/>
  <c r="AT86" i="46"/>
  <c r="AS86" i="46"/>
  <c r="AR86" i="46"/>
  <c r="AQ86" i="46"/>
  <c r="AP86" i="46"/>
  <c r="AO86" i="46"/>
  <c r="AN86" i="46"/>
  <c r="AL86" i="46"/>
  <c r="AK86" i="46"/>
  <c r="AJ86" i="46"/>
  <c r="AI86" i="46"/>
  <c r="AH86" i="46"/>
  <c r="AG86" i="46"/>
  <c r="AF86" i="46"/>
  <c r="AE86" i="46"/>
  <c r="AA86" i="46"/>
  <c r="Z86" i="46"/>
  <c r="Y86" i="46"/>
  <c r="W86" i="46"/>
  <c r="V86" i="46"/>
  <c r="U86" i="46"/>
  <c r="T86" i="46"/>
  <c r="S86" i="46"/>
  <c r="Q86" i="46"/>
  <c r="P86" i="46"/>
  <c r="N86" i="46"/>
  <c r="M86" i="46"/>
  <c r="L86" i="46"/>
  <c r="K86" i="46"/>
  <c r="J86" i="46"/>
  <c r="I86" i="46"/>
  <c r="H86" i="46"/>
  <c r="G86" i="46"/>
  <c r="C86" i="46"/>
  <c r="A86" i="46" s="1"/>
  <c r="B86" i="46"/>
  <c r="AT85" i="46"/>
  <c r="AS85" i="46"/>
  <c r="AR85" i="46"/>
  <c r="AQ85" i="46"/>
  <c r="AP85" i="46"/>
  <c r="AO85" i="46"/>
  <c r="AN85" i="46"/>
  <c r="AL85" i="46"/>
  <c r="AK85" i="46"/>
  <c r="AJ85" i="46"/>
  <c r="AI85" i="46"/>
  <c r="AH85" i="46"/>
  <c r="AG85" i="46"/>
  <c r="AF85" i="46"/>
  <c r="AE85" i="46"/>
  <c r="AA85" i="46"/>
  <c r="Z85" i="46"/>
  <c r="Y85" i="46"/>
  <c r="W85" i="46"/>
  <c r="V85" i="46"/>
  <c r="U85" i="46"/>
  <c r="T85" i="46"/>
  <c r="S85" i="46"/>
  <c r="Q85" i="46"/>
  <c r="P85" i="46"/>
  <c r="N85" i="46"/>
  <c r="M85" i="46"/>
  <c r="L85" i="46"/>
  <c r="K85" i="46"/>
  <c r="J85" i="46"/>
  <c r="I85" i="46"/>
  <c r="H85" i="46"/>
  <c r="G85" i="46"/>
  <c r="C85" i="46"/>
  <c r="A85" i="46" s="1"/>
  <c r="B85" i="46"/>
  <c r="AT84" i="46"/>
  <c r="AS84" i="46"/>
  <c r="AR84" i="46"/>
  <c r="AQ84" i="46"/>
  <c r="AP84" i="46"/>
  <c r="AO84" i="46"/>
  <c r="AN84" i="46"/>
  <c r="AL84" i="46"/>
  <c r="AK84" i="46"/>
  <c r="AJ84" i="46"/>
  <c r="AI84" i="46"/>
  <c r="AH84" i="46"/>
  <c r="AG84" i="46"/>
  <c r="AF84" i="46"/>
  <c r="AE84" i="46"/>
  <c r="AA84" i="46"/>
  <c r="Z84" i="46"/>
  <c r="Y84" i="46"/>
  <c r="W84" i="46"/>
  <c r="V84" i="46"/>
  <c r="U84" i="46"/>
  <c r="T84" i="46"/>
  <c r="S84" i="46"/>
  <c r="Q84" i="46"/>
  <c r="P84" i="46"/>
  <c r="N84" i="46"/>
  <c r="M84" i="46"/>
  <c r="L84" i="46"/>
  <c r="K84" i="46"/>
  <c r="J84" i="46"/>
  <c r="I84" i="46"/>
  <c r="H84" i="46"/>
  <c r="G84" i="46"/>
  <c r="C84" i="46"/>
  <c r="A84" i="46" s="1"/>
  <c r="B84" i="46"/>
  <c r="AT83" i="46"/>
  <c r="AS83" i="46"/>
  <c r="AR83" i="46"/>
  <c r="AQ83" i="46"/>
  <c r="AP83" i="46"/>
  <c r="AO83" i="46"/>
  <c r="AN83" i="46"/>
  <c r="AL83" i="46"/>
  <c r="AK83" i="46"/>
  <c r="AJ83" i="46"/>
  <c r="AI83" i="46"/>
  <c r="AH83" i="46"/>
  <c r="AG83" i="46"/>
  <c r="AF83" i="46"/>
  <c r="AE83" i="46"/>
  <c r="AA83" i="46"/>
  <c r="Z83" i="46"/>
  <c r="Y83" i="46"/>
  <c r="W83" i="46"/>
  <c r="V83" i="46"/>
  <c r="U83" i="46"/>
  <c r="T83" i="46"/>
  <c r="S83" i="46"/>
  <c r="Q83" i="46"/>
  <c r="P83" i="46"/>
  <c r="N83" i="46"/>
  <c r="M83" i="46"/>
  <c r="L83" i="46"/>
  <c r="K83" i="46"/>
  <c r="J83" i="46"/>
  <c r="I83" i="46"/>
  <c r="H83" i="46"/>
  <c r="G83" i="46"/>
  <c r="C83" i="46"/>
  <c r="A83" i="46" s="1"/>
  <c r="B83" i="46"/>
  <c r="AT82" i="46"/>
  <c r="AS82" i="46"/>
  <c r="AR82" i="46"/>
  <c r="AQ82" i="46"/>
  <c r="AP82" i="46"/>
  <c r="AO82" i="46"/>
  <c r="AN82" i="46"/>
  <c r="AL82" i="46"/>
  <c r="AK82" i="46"/>
  <c r="AJ82" i="46"/>
  <c r="AI82" i="46"/>
  <c r="AH82" i="46"/>
  <c r="AG82" i="46"/>
  <c r="AF82" i="46"/>
  <c r="AE82" i="46"/>
  <c r="AA82" i="46"/>
  <c r="Z82" i="46"/>
  <c r="Y82" i="46"/>
  <c r="W82" i="46"/>
  <c r="V82" i="46"/>
  <c r="U82" i="46"/>
  <c r="T82" i="46"/>
  <c r="S82" i="46"/>
  <c r="Q82" i="46"/>
  <c r="P82" i="46"/>
  <c r="N82" i="46"/>
  <c r="M82" i="46"/>
  <c r="L82" i="46"/>
  <c r="K82" i="46"/>
  <c r="J82" i="46"/>
  <c r="I82" i="46"/>
  <c r="H82" i="46"/>
  <c r="G82" i="46"/>
  <c r="C82" i="46"/>
  <c r="A82" i="46" s="1"/>
  <c r="B82" i="46"/>
  <c r="AT81" i="46"/>
  <c r="AS81" i="46"/>
  <c r="AR81" i="46"/>
  <c r="AQ81" i="46"/>
  <c r="AP81" i="46"/>
  <c r="AO81" i="46"/>
  <c r="AN81" i="46"/>
  <c r="AL81" i="46"/>
  <c r="AK81" i="46"/>
  <c r="AJ81" i="46"/>
  <c r="AI81" i="46"/>
  <c r="AH81" i="46"/>
  <c r="AG81" i="46"/>
  <c r="AF81" i="46"/>
  <c r="AE81" i="46"/>
  <c r="AA81" i="46"/>
  <c r="Z81" i="46"/>
  <c r="Y81" i="46"/>
  <c r="W81" i="46"/>
  <c r="V81" i="46"/>
  <c r="U81" i="46"/>
  <c r="T81" i="46"/>
  <c r="S81" i="46"/>
  <c r="Q81" i="46"/>
  <c r="P81" i="46"/>
  <c r="N81" i="46"/>
  <c r="M81" i="46"/>
  <c r="L81" i="46"/>
  <c r="K81" i="46"/>
  <c r="J81" i="46"/>
  <c r="I81" i="46"/>
  <c r="H81" i="46"/>
  <c r="G81" i="46"/>
  <c r="C81" i="46"/>
  <c r="A81" i="46" s="1"/>
  <c r="B81" i="46"/>
  <c r="AT80" i="46"/>
  <c r="AS80" i="46"/>
  <c r="AR80" i="46"/>
  <c r="AQ80" i="46"/>
  <c r="AP80" i="46"/>
  <c r="AO80" i="46"/>
  <c r="AN80" i="46"/>
  <c r="AL80" i="46"/>
  <c r="AK80" i="46"/>
  <c r="AJ80" i="46"/>
  <c r="AI80" i="46"/>
  <c r="AH80" i="46"/>
  <c r="AG80" i="46"/>
  <c r="AF80" i="46"/>
  <c r="AE80" i="46"/>
  <c r="AA80" i="46"/>
  <c r="Z80" i="46"/>
  <c r="Y80" i="46"/>
  <c r="W80" i="46"/>
  <c r="V80" i="46"/>
  <c r="U80" i="46"/>
  <c r="T80" i="46"/>
  <c r="S80" i="46"/>
  <c r="Q80" i="46"/>
  <c r="P80" i="46"/>
  <c r="N80" i="46"/>
  <c r="M80" i="46"/>
  <c r="L80" i="46"/>
  <c r="K80" i="46"/>
  <c r="J80" i="46"/>
  <c r="I80" i="46"/>
  <c r="H80" i="46"/>
  <c r="G80" i="46"/>
  <c r="C80" i="46"/>
  <c r="A80" i="46" s="1"/>
  <c r="B80" i="46"/>
  <c r="AT79" i="46"/>
  <c r="AS79" i="46"/>
  <c r="AR79" i="46"/>
  <c r="AQ79" i="46"/>
  <c r="AP79" i="46"/>
  <c r="AO79" i="46"/>
  <c r="AN79" i="46"/>
  <c r="AL79" i="46"/>
  <c r="AK79" i="46"/>
  <c r="AJ79" i="46"/>
  <c r="AI79" i="46"/>
  <c r="AH79" i="46"/>
  <c r="AG79" i="46"/>
  <c r="AF79" i="46"/>
  <c r="AE79" i="46"/>
  <c r="AA79" i="46"/>
  <c r="Z79" i="46"/>
  <c r="Y79" i="46"/>
  <c r="W79" i="46"/>
  <c r="V79" i="46"/>
  <c r="U79" i="46"/>
  <c r="T79" i="46"/>
  <c r="S79" i="46"/>
  <c r="Q79" i="46"/>
  <c r="P79" i="46"/>
  <c r="N79" i="46"/>
  <c r="M79" i="46"/>
  <c r="L79" i="46"/>
  <c r="K79" i="46"/>
  <c r="J79" i="46"/>
  <c r="I79" i="46"/>
  <c r="H79" i="46"/>
  <c r="G79" i="46"/>
  <c r="C79" i="46"/>
  <c r="A79" i="46" s="1"/>
  <c r="B79" i="46"/>
  <c r="AT78" i="46"/>
  <c r="AS78" i="46"/>
  <c r="AR78" i="46"/>
  <c r="AQ78" i="46"/>
  <c r="AP78" i="46"/>
  <c r="AO78" i="46"/>
  <c r="AN78" i="46"/>
  <c r="AL78" i="46"/>
  <c r="AK78" i="46"/>
  <c r="AJ78" i="46"/>
  <c r="AI78" i="46"/>
  <c r="AH78" i="46"/>
  <c r="AG78" i="46"/>
  <c r="AF78" i="46"/>
  <c r="AE78" i="46"/>
  <c r="AA78" i="46"/>
  <c r="Z78" i="46"/>
  <c r="Y78" i="46"/>
  <c r="W78" i="46"/>
  <c r="V78" i="46"/>
  <c r="U78" i="46"/>
  <c r="T78" i="46"/>
  <c r="S78" i="46"/>
  <c r="Q78" i="46"/>
  <c r="P78" i="46"/>
  <c r="N78" i="46"/>
  <c r="M78" i="46"/>
  <c r="L78" i="46"/>
  <c r="K78" i="46"/>
  <c r="J78" i="46"/>
  <c r="I78" i="46"/>
  <c r="H78" i="46"/>
  <c r="G78" i="46"/>
  <c r="C78" i="46"/>
  <c r="A78" i="46" s="1"/>
  <c r="B78" i="46"/>
  <c r="AT77" i="46"/>
  <c r="AS77" i="46"/>
  <c r="AR77" i="46"/>
  <c r="AQ77" i="46"/>
  <c r="AP77" i="46"/>
  <c r="AO77" i="46"/>
  <c r="AN77" i="46"/>
  <c r="AL77" i="46"/>
  <c r="AK77" i="46"/>
  <c r="AJ77" i="46"/>
  <c r="AI77" i="46"/>
  <c r="AH77" i="46"/>
  <c r="AG77" i="46"/>
  <c r="AF77" i="46"/>
  <c r="AE77" i="46"/>
  <c r="AA77" i="46"/>
  <c r="Z77" i="46"/>
  <c r="Y77" i="46"/>
  <c r="W77" i="46"/>
  <c r="V77" i="46"/>
  <c r="U77" i="46"/>
  <c r="T77" i="46"/>
  <c r="S77" i="46"/>
  <c r="Q77" i="46"/>
  <c r="P77" i="46"/>
  <c r="N77" i="46"/>
  <c r="M77" i="46"/>
  <c r="L77" i="46"/>
  <c r="K77" i="46"/>
  <c r="J77" i="46"/>
  <c r="I77" i="46"/>
  <c r="H77" i="46"/>
  <c r="G77" i="46"/>
  <c r="C77" i="46"/>
  <c r="A77" i="46" s="1"/>
  <c r="B77" i="46"/>
  <c r="AT76" i="46"/>
  <c r="AS76" i="46"/>
  <c r="AR76" i="46"/>
  <c r="AQ76" i="46"/>
  <c r="AP76" i="46"/>
  <c r="AO76" i="46"/>
  <c r="AN76" i="46"/>
  <c r="AL76" i="46"/>
  <c r="AK76" i="46"/>
  <c r="AJ76" i="46"/>
  <c r="AI76" i="46"/>
  <c r="AH76" i="46"/>
  <c r="AG76" i="46"/>
  <c r="AF76" i="46"/>
  <c r="AE76" i="46"/>
  <c r="AA76" i="46"/>
  <c r="Z76" i="46"/>
  <c r="Y76" i="46"/>
  <c r="W76" i="46"/>
  <c r="V76" i="46"/>
  <c r="U76" i="46"/>
  <c r="T76" i="46"/>
  <c r="S76" i="46"/>
  <c r="Q76" i="46"/>
  <c r="P76" i="46"/>
  <c r="N76" i="46"/>
  <c r="M76" i="46"/>
  <c r="L76" i="46"/>
  <c r="K76" i="46"/>
  <c r="J76" i="46"/>
  <c r="I76" i="46"/>
  <c r="H76" i="46"/>
  <c r="G76" i="46"/>
  <c r="C76" i="46"/>
  <c r="A76" i="46" s="1"/>
  <c r="B76" i="46"/>
  <c r="AT75" i="46"/>
  <c r="AS75" i="46"/>
  <c r="AR75" i="46"/>
  <c r="AQ75" i="46"/>
  <c r="AP75" i="46"/>
  <c r="AO75" i="46"/>
  <c r="AN75" i="46"/>
  <c r="AL75" i="46"/>
  <c r="AK75" i="46"/>
  <c r="AJ75" i="46"/>
  <c r="AI75" i="46"/>
  <c r="AH75" i="46"/>
  <c r="AG75" i="46"/>
  <c r="AF75" i="46"/>
  <c r="AE75" i="46"/>
  <c r="AA75" i="46"/>
  <c r="Z75" i="46"/>
  <c r="Y75" i="46"/>
  <c r="W75" i="46"/>
  <c r="V75" i="46"/>
  <c r="U75" i="46"/>
  <c r="T75" i="46"/>
  <c r="S75" i="46"/>
  <c r="Q75" i="46"/>
  <c r="P75" i="46"/>
  <c r="N75" i="46"/>
  <c r="M75" i="46"/>
  <c r="L75" i="46"/>
  <c r="K75" i="46"/>
  <c r="J75" i="46"/>
  <c r="I75" i="46"/>
  <c r="H75" i="46"/>
  <c r="G75" i="46"/>
  <c r="C75" i="46"/>
  <c r="A75" i="46" s="1"/>
  <c r="B75" i="46"/>
  <c r="AT74" i="46"/>
  <c r="AS74" i="46"/>
  <c r="AR74" i="46"/>
  <c r="AQ74" i="46"/>
  <c r="AP74" i="46"/>
  <c r="AO74" i="46"/>
  <c r="AN74" i="46"/>
  <c r="AL74" i="46"/>
  <c r="AK74" i="46"/>
  <c r="AJ74" i="46"/>
  <c r="AI74" i="46"/>
  <c r="AH74" i="46"/>
  <c r="AG74" i="46"/>
  <c r="AF74" i="46"/>
  <c r="AE74" i="46"/>
  <c r="AA74" i="46"/>
  <c r="Z74" i="46"/>
  <c r="Y74" i="46"/>
  <c r="W74" i="46"/>
  <c r="V74" i="46"/>
  <c r="U74" i="46"/>
  <c r="T74" i="46"/>
  <c r="S74" i="46"/>
  <c r="Q74" i="46"/>
  <c r="P74" i="46"/>
  <c r="N74" i="46"/>
  <c r="M74" i="46"/>
  <c r="L74" i="46"/>
  <c r="K74" i="46"/>
  <c r="J74" i="46"/>
  <c r="I74" i="46"/>
  <c r="H74" i="46"/>
  <c r="G74" i="46"/>
  <c r="C74" i="46"/>
  <c r="A74" i="46" s="1"/>
  <c r="B74" i="46"/>
  <c r="AT73" i="46"/>
  <c r="AS73" i="46"/>
  <c r="AR73" i="46"/>
  <c r="AQ73" i="46"/>
  <c r="AP73" i="46"/>
  <c r="AO73" i="46"/>
  <c r="AN73" i="46"/>
  <c r="AL73" i="46"/>
  <c r="AK73" i="46"/>
  <c r="AJ73" i="46"/>
  <c r="AI73" i="46"/>
  <c r="AH73" i="46"/>
  <c r="AG73" i="46"/>
  <c r="AF73" i="46"/>
  <c r="AE73" i="46"/>
  <c r="AA73" i="46"/>
  <c r="Z73" i="46"/>
  <c r="Y73" i="46"/>
  <c r="W73" i="46"/>
  <c r="V73" i="46"/>
  <c r="U73" i="46"/>
  <c r="T73" i="46"/>
  <c r="S73" i="46"/>
  <c r="Q73" i="46"/>
  <c r="P73" i="46"/>
  <c r="N73" i="46"/>
  <c r="M73" i="46"/>
  <c r="L73" i="46"/>
  <c r="K73" i="46"/>
  <c r="J73" i="46"/>
  <c r="I73" i="46"/>
  <c r="H73" i="46"/>
  <c r="G73" i="46"/>
  <c r="C73" i="46"/>
  <c r="A73" i="46" s="1"/>
  <c r="B73" i="46"/>
  <c r="AT72" i="46"/>
  <c r="AS72" i="46"/>
  <c r="AR72" i="46"/>
  <c r="AQ72" i="46"/>
  <c r="AP72" i="46"/>
  <c r="AO72" i="46"/>
  <c r="AN72" i="46"/>
  <c r="AL72" i="46"/>
  <c r="AK72" i="46"/>
  <c r="AJ72" i="46"/>
  <c r="AI72" i="46"/>
  <c r="AH72" i="46"/>
  <c r="AG72" i="46"/>
  <c r="AF72" i="46"/>
  <c r="AE72" i="46"/>
  <c r="AA72" i="46"/>
  <c r="Z72" i="46"/>
  <c r="Y72" i="46"/>
  <c r="W72" i="46"/>
  <c r="V72" i="46"/>
  <c r="U72" i="46"/>
  <c r="T72" i="46"/>
  <c r="S72" i="46"/>
  <c r="Q72" i="46"/>
  <c r="P72" i="46"/>
  <c r="N72" i="46"/>
  <c r="M72" i="46"/>
  <c r="L72" i="46"/>
  <c r="K72" i="46"/>
  <c r="J72" i="46"/>
  <c r="I72" i="46"/>
  <c r="H72" i="46"/>
  <c r="G72" i="46"/>
  <c r="C72" i="46"/>
  <c r="A72" i="46" s="1"/>
  <c r="B72" i="46"/>
  <c r="AT71" i="46"/>
  <c r="AS71" i="46"/>
  <c r="AR71" i="46"/>
  <c r="AQ71" i="46"/>
  <c r="AP71" i="46"/>
  <c r="AO71" i="46"/>
  <c r="AN71" i="46"/>
  <c r="AL71" i="46"/>
  <c r="AK71" i="46"/>
  <c r="AJ71" i="46"/>
  <c r="AI71" i="46"/>
  <c r="AH71" i="46"/>
  <c r="AG71" i="46"/>
  <c r="AF71" i="46"/>
  <c r="AE71" i="46"/>
  <c r="AA71" i="46"/>
  <c r="Z71" i="46"/>
  <c r="Y71" i="46"/>
  <c r="W71" i="46"/>
  <c r="V71" i="46"/>
  <c r="U71" i="46"/>
  <c r="T71" i="46"/>
  <c r="S71" i="46"/>
  <c r="Q71" i="46"/>
  <c r="P71" i="46"/>
  <c r="N71" i="46"/>
  <c r="M71" i="46"/>
  <c r="L71" i="46"/>
  <c r="K71" i="46"/>
  <c r="J71" i="46"/>
  <c r="I71" i="46"/>
  <c r="H71" i="46"/>
  <c r="G71" i="46"/>
  <c r="C71" i="46"/>
  <c r="A71" i="46" s="1"/>
  <c r="B71" i="46"/>
  <c r="AT70" i="46"/>
  <c r="AS70" i="46"/>
  <c r="AR70" i="46"/>
  <c r="AQ70" i="46"/>
  <c r="AP70" i="46"/>
  <c r="AO70" i="46"/>
  <c r="AN70" i="46"/>
  <c r="AL70" i="46"/>
  <c r="AK70" i="46"/>
  <c r="AJ70" i="46"/>
  <c r="AI70" i="46"/>
  <c r="AH70" i="46"/>
  <c r="AG70" i="46"/>
  <c r="AF70" i="46"/>
  <c r="AE70" i="46"/>
  <c r="AA70" i="46"/>
  <c r="Z70" i="46"/>
  <c r="Y70" i="46"/>
  <c r="W70" i="46"/>
  <c r="V70" i="46"/>
  <c r="U70" i="46"/>
  <c r="T70" i="46"/>
  <c r="S70" i="46"/>
  <c r="Q70" i="46"/>
  <c r="P70" i="46"/>
  <c r="N70" i="46"/>
  <c r="M70" i="46"/>
  <c r="L70" i="46"/>
  <c r="K70" i="46"/>
  <c r="J70" i="46"/>
  <c r="I70" i="46"/>
  <c r="H70" i="46"/>
  <c r="G70" i="46"/>
  <c r="C70" i="46"/>
  <c r="A70" i="46" s="1"/>
  <c r="B70" i="46"/>
  <c r="AT69" i="46"/>
  <c r="AS69" i="46"/>
  <c r="AR69" i="46"/>
  <c r="AQ69" i="46"/>
  <c r="AP69" i="46"/>
  <c r="AO69" i="46"/>
  <c r="AN69" i="46"/>
  <c r="AL69" i="46"/>
  <c r="AK69" i="46"/>
  <c r="AJ69" i="46"/>
  <c r="AI69" i="46"/>
  <c r="AH69" i="46"/>
  <c r="AG69" i="46"/>
  <c r="AF69" i="46"/>
  <c r="AE69" i="46"/>
  <c r="AA69" i="46"/>
  <c r="Z69" i="46"/>
  <c r="Y69" i="46"/>
  <c r="W69" i="46"/>
  <c r="V69" i="46"/>
  <c r="U69" i="46"/>
  <c r="T69" i="46"/>
  <c r="S69" i="46"/>
  <c r="Q69" i="46"/>
  <c r="P69" i="46"/>
  <c r="N69" i="46"/>
  <c r="M69" i="46"/>
  <c r="L69" i="46"/>
  <c r="K69" i="46"/>
  <c r="J69" i="46"/>
  <c r="I69" i="46"/>
  <c r="H69" i="46"/>
  <c r="G69" i="46"/>
  <c r="C69" i="46"/>
  <c r="A69" i="46" s="1"/>
  <c r="B69" i="46"/>
  <c r="AT68" i="46"/>
  <c r="AS68" i="46"/>
  <c r="AR68" i="46"/>
  <c r="AQ68" i="46"/>
  <c r="AP68" i="46"/>
  <c r="AO68" i="46"/>
  <c r="AN68" i="46"/>
  <c r="AL68" i="46"/>
  <c r="AK68" i="46"/>
  <c r="AJ68" i="46"/>
  <c r="AI68" i="46"/>
  <c r="AH68" i="46"/>
  <c r="AG68" i="46"/>
  <c r="AF68" i="46"/>
  <c r="AE68" i="46"/>
  <c r="AA68" i="46"/>
  <c r="Z68" i="46"/>
  <c r="Y68" i="46"/>
  <c r="W68" i="46"/>
  <c r="V68" i="46"/>
  <c r="U68" i="46"/>
  <c r="T68" i="46"/>
  <c r="S68" i="46"/>
  <c r="Q68" i="46"/>
  <c r="P68" i="46"/>
  <c r="N68" i="46"/>
  <c r="M68" i="46"/>
  <c r="L68" i="46"/>
  <c r="K68" i="46"/>
  <c r="J68" i="46"/>
  <c r="I68" i="46"/>
  <c r="H68" i="46"/>
  <c r="G68" i="46"/>
  <c r="C68" i="46"/>
  <c r="A68" i="46" s="1"/>
  <c r="B68" i="46"/>
  <c r="AT67" i="46"/>
  <c r="AS67" i="46"/>
  <c r="AR67" i="46"/>
  <c r="AQ67" i="46"/>
  <c r="AP67" i="46"/>
  <c r="AO67" i="46"/>
  <c r="AN67" i="46"/>
  <c r="AL67" i="46"/>
  <c r="AK67" i="46"/>
  <c r="AJ67" i="46"/>
  <c r="AI67" i="46"/>
  <c r="AH67" i="46"/>
  <c r="AG67" i="46"/>
  <c r="AF67" i="46"/>
  <c r="AE67" i="46"/>
  <c r="AA67" i="46"/>
  <c r="Z67" i="46"/>
  <c r="Y67" i="46"/>
  <c r="W67" i="46"/>
  <c r="V67" i="46"/>
  <c r="U67" i="46"/>
  <c r="T67" i="46"/>
  <c r="S67" i="46"/>
  <c r="Q67" i="46"/>
  <c r="P67" i="46"/>
  <c r="N67" i="46"/>
  <c r="M67" i="46"/>
  <c r="L67" i="46"/>
  <c r="K67" i="46"/>
  <c r="J67" i="46"/>
  <c r="I67" i="46"/>
  <c r="H67" i="46"/>
  <c r="G67" i="46"/>
  <c r="C67" i="46"/>
  <c r="A67" i="46" s="1"/>
  <c r="B67" i="46"/>
  <c r="AT66" i="46"/>
  <c r="AS66" i="46"/>
  <c r="AR66" i="46"/>
  <c r="AQ66" i="46"/>
  <c r="AP66" i="46"/>
  <c r="AO66" i="46"/>
  <c r="AN66" i="46"/>
  <c r="AL66" i="46"/>
  <c r="AK66" i="46"/>
  <c r="AJ66" i="46"/>
  <c r="AI66" i="46"/>
  <c r="AH66" i="46"/>
  <c r="AG66" i="46"/>
  <c r="AF66" i="46"/>
  <c r="AE66" i="46"/>
  <c r="AA66" i="46"/>
  <c r="Z66" i="46"/>
  <c r="Y66" i="46"/>
  <c r="W66" i="46"/>
  <c r="V66" i="46"/>
  <c r="U66" i="46"/>
  <c r="T66" i="46"/>
  <c r="S66" i="46"/>
  <c r="Q66" i="46"/>
  <c r="P66" i="46"/>
  <c r="N66" i="46"/>
  <c r="M66" i="46"/>
  <c r="L66" i="46"/>
  <c r="K66" i="46"/>
  <c r="J66" i="46"/>
  <c r="I66" i="46"/>
  <c r="H66" i="46"/>
  <c r="G66" i="46"/>
  <c r="C66" i="46"/>
  <c r="A66" i="46" s="1"/>
  <c r="B66" i="46"/>
  <c r="AT65" i="46"/>
  <c r="AS65" i="46"/>
  <c r="AR65" i="46"/>
  <c r="AQ65" i="46"/>
  <c r="AP65" i="46"/>
  <c r="AO65" i="46"/>
  <c r="AN65" i="46"/>
  <c r="AL65" i="46"/>
  <c r="AK65" i="46"/>
  <c r="AJ65" i="46"/>
  <c r="AI65" i="46"/>
  <c r="AH65" i="46"/>
  <c r="AG65" i="46"/>
  <c r="AF65" i="46"/>
  <c r="AE65" i="46"/>
  <c r="AA65" i="46"/>
  <c r="Z65" i="46"/>
  <c r="Y65" i="46"/>
  <c r="W65" i="46"/>
  <c r="V65" i="46"/>
  <c r="U65" i="46"/>
  <c r="T65" i="46"/>
  <c r="S65" i="46"/>
  <c r="Q65" i="46"/>
  <c r="P65" i="46"/>
  <c r="N65" i="46"/>
  <c r="M65" i="46"/>
  <c r="L65" i="46"/>
  <c r="K65" i="46"/>
  <c r="J65" i="46"/>
  <c r="I65" i="46"/>
  <c r="H65" i="46"/>
  <c r="G65" i="46"/>
  <c r="C65" i="46"/>
  <c r="A65" i="46" s="1"/>
  <c r="B65" i="46"/>
  <c r="AT64" i="46"/>
  <c r="AS64" i="46"/>
  <c r="AR64" i="46"/>
  <c r="AQ64" i="46"/>
  <c r="AP64" i="46"/>
  <c r="AO64" i="46"/>
  <c r="AN64" i="46"/>
  <c r="AL64" i="46"/>
  <c r="AK64" i="46"/>
  <c r="AJ64" i="46"/>
  <c r="AI64" i="46"/>
  <c r="AH64" i="46"/>
  <c r="AG64" i="46"/>
  <c r="AF64" i="46"/>
  <c r="AE64" i="46"/>
  <c r="AA64" i="46"/>
  <c r="Z64" i="46"/>
  <c r="Y64" i="46"/>
  <c r="W64" i="46"/>
  <c r="V64" i="46"/>
  <c r="U64" i="46"/>
  <c r="T64" i="46"/>
  <c r="S64" i="46"/>
  <c r="Q64" i="46"/>
  <c r="P64" i="46"/>
  <c r="N64" i="46"/>
  <c r="M64" i="46"/>
  <c r="L64" i="46"/>
  <c r="K64" i="46"/>
  <c r="J64" i="46"/>
  <c r="I64" i="46"/>
  <c r="H64" i="46"/>
  <c r="G64" i="46"/>
  <c r="C64" i="46"/>
  <c r="A64" i="46" s="1"/>
  <c r="B64" i="46"/>
  <c r="AT63" i="46"/>
  <c r="AS63" i="46"/>
  <c r="AR63" i="46"/>
  <c r="AQ63" i="46"/>
  <c r="AP63" i="46"/>
  <c r="AO63" i="46"/>
  <c r="AN63" i="46"/>
  <c r="AL63" i="46"/>
  <c r="AK63" i="46"/>
  <c r="AJ63" i="46"/>
  <c r="AI63" i="46"/>
  <c r="AH63" i="46"/>
  <c r="AG63" i="46"/>
  <c r="AF63" i="46"/>
  <c r="AE63" i="46"/>
  <c r="AA63" i="46"/>
  <c r="Z63" i="46"/>
  <c r="Y63" i="46"/>
  <c r="W63" i="46"/>
  <c r="V63" i="46"/>
  <c r="U63" i="46"/>
  <c r="T63" i="46"/>
  <c r="S63" i="46"/>
  <c r="Q63" i="46"/>
  <c r="P63" i="46"/>
  <c r="N63" i="46"/>
  <c r="M63" i="46"/>
  <c r="L63" i="46"/>
  <c r="K63" i="46"/>
  <c r="J63" i="46"/>
  <c r="I63" i="46"/>
  <c r="H63" i="46"/>
  <c r="G63" i="46"/>
  <c r="C63" i="46"/>
  <c r="A63" i="46" s="1"/>
  <c r="B63" i="46"/>
  <c r="AT62" i="46"/>
  <c r="AS62" i="46"/>
  <c r="AR62" i="46"/>
  <c r="AQ62" i="46"/>
  <c r="AP62" i="46"/>
  <c r="AO62" i="46"/>
  <c r="AN62" i="46"/>
  <c r="AL62" i="46"/>
  <c r="AK62" i="46"/>
  <c r="AJ62" i="46"/>
  <c r="AI62" i="46"/>
  <c r="AH62" i="46"/>
  <c r="AG62" i="46"/>
  <c r="AF62" i="46"/>
  <c r="AE62" i="46"/>
  <c r="AA62" i="46"/>
  <c r="Z62" i="46"/>
  <c r="Y62" i="46"/>
  <c r="W62" i="46"/>
  <c r="V62" i="46"/>
  <c r="U62" i="46"/>
  <c r="T62" i="46"/>
  <c r="S62" i="46"/>
  <c r="Q62" i="46"/>
  <c r="P62" i="46"/>
  <c r="N62" i="46"/>
  <c r="M62" i="46"/>
  <c r="L62" i="46"/>
  <c r="K62" i="46"/>
  <c r="J62" i="46"/>
  <c r="I62" i="46"/>
  <c r="H62" i="46"/>
  <c r="G62" i="46"/>
  <c r="C62" i="46"/>
  <c r="A62" i="46" s="1"/>
  <c r="B62" i="46"/>
  <c r="AT61" i="46"/>
  <c r="AS61" i="46"/>
  <c r="AR61" i="46"/>
  <c r="AQ61" i="46"/>
  <c r="AP61" i="46"/>
  <c r="AO61" i="46"/>
  <c r="AN61" i="46"/>
  <c r="AL61" i="46"/>
  <c r="AK61" i="46"/>
  <c r="AJ61" i="46"/>
  <c r="AI61" i="46"/>
  <c r="AH61" i="46"/>
  <c r="AG61" i="46"/>
  <c r="AF61" i="46"/>
  <c r="AE61" i="46"/>
  <c r="AA61" i="46"/>
  <c r="Z61" i="46"/>
  <c r="Y61" i="46"/>
  <c r="W61" i="46"/>
  <c r="V61" i="46"/>
  <c r="U61" i="46"/>
  <c r="T61" i="46"/>
  <c r="S61" i="46"/>
  <c r="Q61" i="46"/>
  <c r="P61" i="46"/>
  <c r="N61" i="46"/>
  <c r="M61" i="46"/>
  <c r="L61" i="46"/>
  <c r="K61" i="46"/>
  <c r="J61" i="46"/>
  <c r="I61" i="46"/>
  <c r="H61" i="46"/>
  <c r="G61" i="46"/>
  <c r="C61" i="46"/>
  <c r="A61" i="46" s="1"/>
  <c r="B61" i="46"/>
  <c r="AT60" i="46"/>
  <c r="AS60" i="46"/>
  <c r="AR60" i="46"/>
  <c r="AQ60" i="46"/>
  <c r="AP60" i="46"/>
  <c r="AO60" i="46"/>
  <c r="AN60" i="46"/>
  <c r="AL60" i="46"/>
  <c r="AK60" i="46"/>
  <c r="AJ60" i="46"/>
  <c r="AI60" i="46"/>
  <c r="AH60" i="46"/>
  <c r="AG60" i="46"/>
  <c r="AF60" i="46"/>
  <c r="AE60" i="46"/>
  <c r="AA60" i="46"/>
  <c r="Z60" i="46"/>
  <c r="Y60" i="46"/>
  <c r="W60" i="46"/>
  <c r="V60" i="46"/>
  <c r="U60" i="46"/>
  <c r="T60" i="46"/>
  <c r="S60" i="46"/>
  <c r="Q60" i="46"/>
  <c r="P60" i="46"/>
  <c r="N60" i="46"/>
  <c r="M60" i="46"/>
  <c r="L60" i="46"/>
  <c r="K60" i="46"/>
  <c r="J60" i="46"/>
  <c r="I60" i="46"/>
  <c r="H60" i="46"/>
  <c r="G60" i="46"/>
  <c r="C60" i="46"/>
  <c r="A60" i="46" s="1"/>
  <c r="B60" i="46"/>
  <c r="AT59" i="46"/>
  <c r="AS59" i="46"/>
  <c r="AR59" i="46"/>
  <c r="AQ59" i="46"/>
  <c r="AP59" i="46"/>
  <c r="AO59" i="46"/>
  <c r="AN59" i="46"/>
  <c r="AL59" i="46"/>
  <c r="AK59" i="46"/>
  <c r="AJ59" i="46"/>
  <c r="AI59" i="46"/>
  <c r="AH59" i="46"/>
  <c r="AG59" i="46"/>
  <c r="AF59" i="46"/>
  <c r="AE59" i="46"/>
  <c r="AA59" i="46"/>
  <c r="Z59" i="46"/>
  <c r="Y59" i="46"/>
  <c r="W59" i="46"/>
  <c r="V59" i="46"/>
  <c r="U59" i="46"/>
  <c r="T59" i="46"/>
  <c r="S59" i="46"/>
  <c r="Q59" i="46"/>
  <c r="P59" i="46"/>
  <c r="N59" i="46"/>
  <c r="M59" i="46"/>
  <c r="L59" i="46"/>
  <c r="K59" i="46"/>
  <c r="J59" i="46"/>
  <c r="I59" i="46"/>
  <c r="H59" i="46"/>
  <c r="G59" i="46"/>
  <c r="C59" i="46"/>
  <c r="A59" i="46" s="1"/>
  <c r="B59" i="46"/>
  <c r="AT58" i="46"/>
  <c r="AS58" i="46"/>
  <c r="AR58" i="46"/>
  <c r="AQ58" i="46"/>
  <c r="AP58" i="46"/>
  <c r="AO58" i="46"/>
  <c r="AN58" i="46"/>
  <c r="AL58" i="46"/>
  <c r="AK58" i="46"/>
  <c r="AJ58" i="46"/>
  <c r="AI58" i="46"/>
  <c r="AH58" i="46"/>
  <c r="AG58" i="46"/>
  <c r="AF58" i="46"/>
  <c r="AE58" i="46"/>
  <c r="AA58" i="46"/>
  <c r="Z58" i="46"/>
  <c r="Y58" i="46"/>
  <c r="W58" i="46"/>
  <c r="V58" i="46"/>
  <c r="U58" i="46"/>
  <c r="T58" i="46"/>
  <c r="S58" i="46"/>
  <c r="Q58" i="46"/>
  <c r="P58" i="46"/>
  <c r="N58" i="46"/>
  <c r="M58" i="46"/>
  <c r="L58" i="46"/>
  <c r="K58" i="46"/>
  <c r="J58" i="46"/>
  <c r="I58" i="46"/>
  <c r="H58" i="46"/>
  <c r="G58" i="46"/>
  <c r="C58" i="46"/>
  <c r="A58" i="46" s="1"/>
  <c r="B58" i="46"/>
  <c r="AT57" i="46"/>
  <c r="AS57" i="46"/>
  <c r="AR57" i="46"/>
  <c r="AQ57" i="46"/>
  <c r="AP57" i="46"/>
  <c r="AO57" i="46"/>
  <c r="AN57" i="46"/>
  <c r="AL57" i="46"/>
  <c r="AK57" i="46"/>
  <c r="AJ57" i="46"/>
  <c r="AI57" i="46"/>
  <c r="AH57" i="46"/>
  <c r="AG57" i="46"/>
  <c r="AF57" i="46"/>
  <c r="AE57" i="46"/>
  <c r="AA57" i="46"/>
  <c r="Z57" i="46"/>
  <c r="Y57" i="46"/>
  <c r="W57" i="46"/>
  <c r="V57" i="46"/>
  <c r="U57" i="46"/>
  <c r="T57" i="46"/>
  <c r="S57" i="46"/>
  <c r="Q57" i="46"/>
  <c r="P57" i="46"/>
  <c r="N57" i="46"/>
  <c r="M57" i="46"/>
  <c r="L57" i="46"/>
  <c r="K57" i="46"/>
  <c r="J57" i="46"/>
  <c r="I57" i="46"/>
  <c r="H57" i="46"/>
  <c r="G57" i="46"/>
  <c r="C57" i="46"/>
  <c r="A57" i="46" s="1"/>
  <c r="B57" i="46"/>
  <c r="AT56" i="46"/>
  <c r="AS56" i="46"/>
  <c r="AR56" i="46"/>
  <c r="AQ56" i="46"/>
  <c r="AP56" i="46"/>
  <c r="AO56" i="46"/>
  <c r="AN56" i="46"/>
  <c r="AL56" i="46"/>
  <c r="AK56" i="46"/>
  <c r="AJ56" i="46"/>
  <c r="AI56" i="46"/>
  <c r="AH56" i="46"/>
  <c r="AG56" i="46"/>
  <c r="AF56" i="46"/>
  <c r="AE56" i="46"/>
  <c r="AA56" i="46"/>
  <c r="Z56" i="46"/>
  <c r="Y56" i="46"/>
  <c r="W56" i="46"/>
  <c r="V56" i="46"/>
  <c r="U56" i="46"/>
  <c r="T56" i="46"/>
  <c r="S56" i="46"/>
  <c r="Q56" i="46"/>
  <c r="P56" i="46"/>
  <c r="N56" i="46"/>
  <c r="M56" i="46"/>
  <c r="L56" i="46"/>
  <c r="K56" i="46"/>
  <c r="J56" i="46"/>
  <c r="I56" i="46"/>
  <c r="H56" i="46"/>
  <c r="G56" i="46"/>
  <c r="C56" i="46"/>
  <c r="A56" i="46" s="1"/>
  <c r="B56" i="46"/>
  <c r="AT55" i="46"/>
  <c r="AS55" i="46"/>
  <c r="AR55" i="46"/>
  <c r="AQ55" i="46"/>
  <c r="AP55" i="46"/>
  <c r="AO55" i="46"/>
  <c r="AN55" i="46"/>
  <c r="AL55" i="46"/>
  <c r="AK55" i="46"/>
  <c r="AJ55" i="46"/>
  <c r="AI55" i="46"/>
  <c r="AH55" i="46"/>
  <c r="AG55" i="46"/>
  <c r="AF55" i="46"/>
  <c r="AE55" i="46"/>
  <c r="AA55" i="46"/>
  <c r="Z55" i="46"/>
  <c r="Y55" i="46"/>
  <c r="W55" i="46"/>
  <c r="V55" i="46"/>
  <c r="U55" i="46"/>
  <c r="T55" i="46"/>
  <c r="S55" i="46"/>
  <c r="Q55" i="46"/>
  <c r="P55" i="46"/>
  <c r="N55" i="46"/>
  <c r="M55" i="46"/>
  <c r="L55" i="46"/>
  <c r="K55" i="46"/>
  <c r="J55" i="46"/>
  <c r="I55" i="46"/>
  <c r="H55" i="46"/>
  <c r="G55" i="46"/>
  <c r="C55" i="46"/>
  <c r="A55" i="46" s="1"/>
  <c r="B55" i="46"/>
  <c r="AT54" i="46"/>
  <c r="AS54" i="46"/>
  <c r="AR54" i="46"/>
  <c r="AQ54" i="46"/>
  <c r="AP54" i="46"/>
  <c r="AO54" i="46"/>
  <c r="AN54" i="46"/>
  <c r="AL54" i="46"/>
  <c r="AK54" i="46"/>
  <c r="AJ54" i="46"/>
  <c r="AI54" i="46"/>
  <c r="AH54" i="46"/>
  <c r="AG54" i="46"/>
  <c r="AF54" i="46"/>
  <c r="AE54" i="46"/>
  <c r="AA54" i="46"/>
  <c r="Z54" i="46"/>
  <c r="Y54" i="46"/>
  <c r="W54" i="46"/>
  <c r="V54" i="46"/>
  <c r="U54" i="46"/>
  <c r="T54" i="46"/>
  <c r="S54" i="46"/>
  <c r="Q54" i="46"/>
  <c r="P54" i="46"/>
  <c r="N54" i="46"/>
  <c r="M54" i="46"/>
  <c r="L54" i="46"/>
  <c r="K54" i="46"/>
  <c r="J54" i="46"/>
  <c r="I54" i="46"/>
  <c r="H54" i="46"/>
  <c r="G54" i="46"/>
  <c r="C54" i="46"/>
  <c r="A54" i="46" s="1"/>
  <c r="B54" i="46"/>
  <c r="AT53" i="46"/>
  <c r="AS53" i="46"/>
  <c r="AR53" i="46"/>
  <c r="AQ53" i="46"/>
  <c r="AP53" i="46"/>
  <c r="AO53" i="46"/>
  <c r="AN53" i="46"/>
  <c r="AL53" i="46"/>
  <c r="AK53" i="46"/>
  <c r="AJ53" i="46"/>
  <c r="AI53" i="46"/>
  <c r="AH53" i="46"/>
  <c r="AG53" i="46"/>
  <c r="AF53" i="46"/>
  <c r="AE53" i="46"/>
  <c r="AA53" i="46"/>
  <c r="Z53" i="46"/>
  <c r="Y53" i="46"/>
  <c r="W53" i="46"/>
  <c r="V53" i="46"/>
  <c r="U53" i="46"/>
  <c r="T53" i="46"/>
  <c r="S53" i="46"/>
  <c r="Q53" i="46"/>
  <c r="P53" i="46"/>
  <c r="N53" i="46"/>
  <c r="M53" i="46"/>
  <c r="L53" i="46"/>
  <c r="K53" i="46"/>
  <c r="J53" i="46"/>
  <c r="I53" i="46"/>
  <c r="H53" i="46"/>
  <c r="G53" i="46"/>
  <c r="C53" i="46"/>
  <c r="A53" i="46" s="1"/>
  <c r="B53" i="46"/>
  <c r="AT52" i="46"/>
  <c r="AS52" i="46"/>
  <c r="AR52" i="46"/>
  <c r="AQ52" i="46"/>
  <c r="AP52" i="46"/>
  <c r="AO52" i="46"/>
  <c r="AN52" i="46"/>
  <c r="AL52" i="46"/>
  <c r="AK52" i="46"/>
  <c r="AJ52" i="46"/>
  <c r="AI52" i="46"/>
  <c r="AH52" i="46"/>
  <c r="AG52" i="46"/>
  <c r="AF52" i="46"/>
  <c r="AE52" i="46"/>
  <c r="AA52" i="46"/>
  <c r="Z52" i="46"/>
  <c r="Y52" i="46"/>
  <c r="W52" i="46"/>
  <c r="V52" i="46"/>
  <c r="U52" i="46"/>
  <c r="T52" i="46"/>
  <c r="S52" i="46"/>
  <c r="Q52" i="46"/>
  <c r="P52" i="46"/>
  <c r="N52" i="46"/>
  <c r="M52" i="46"/>
  <c r="L52" i="46"/>
  <c r="K52" i="46"/>
  <c r="J52" i="46"/>
  <c r="I52" i="46"/>
  <c r="H52" i="46"/>
  <c r="G52" i="46"/>
  <c r="C52" i="46"/>
  <c r="A52" i="46" s="1"/>
  <c r="B52" i="46"/>
  <c r="AT51" i="46"/>
  <c r="AS51" i="46"/>
  <c r="AR51" i="46"/>
  <c r="AQ51" i="46"/>
  <c r="AP51" i="46"/>
  <c r="AO51" i="46"/>
  <c r="AN51" i="46"/>
  <c r="AL51" i="46"/>
  <c r="AK51" i="46"/>
  <c r="AJ51" i="46"/>
  <c r="AI51" i="46"/>
  <c r="AH51" i="46"/>
  <c r="AG51" i="46"/>
  <c r="AF51" i="46"/>
  <c r="AE51" i="46"/>
  <c r="AA51" i="46"/>
  <c r="Z51" i="46"/>
  <c r="Y51" i="46"/>
  <c r="W51" i="46"/>
  <c r="V51" i="46"/>
  <c r="U51" i="46"/>
  <c r="T51" i="46"/>
  <c r="S51" i="46"/>
  <c r="Q51" i="46"/>
  <c r="P51" i="46"/>
  <c r="N51" i="46"/>
  <c r="M51" i="46"/>
  <c r="L51" i="46"/>
  <c r="K51" i="46"/>
  <c r="J51" i="46"/>
  <c r="I51" i="46"/>
  <c r="H51" i="46"/>
  <c r="G51" i="46"/>
  <c r="C51" i="46"/>
  <c r="A51" i="46" s="1"/>
  <c r="B51" i="46"/>
  <c r="AT50" i="46"/>
  <c r="AS50" i="46"/>
  <c r="AR50" i="46"/>
  <c r="AQ50" i="46"/>
  <c r="AP50" i="46"/>
  <c r="AO50" i="46"/>
  <c r="AN50" i="46"/>
  <c r="AL50" i="46"/>
  <c r="AK50" i="46"/>
  <c r="AJ50" i="46"/>
  <c r="AI50" i="46"/>
  <c r="AH50" i="46"/>
  <c r="AG50" i="46"/>
  <c r="AF50" i="46"/>
  <c r="AE50" i="46"/>
  <c r="AA50" i="46"/>
  <c r="Z50" i="46"/>
  <c r="Y50" i="46"/>
  <c r="W50" i="46"/>
  <c r="V50" i="46"/>
  <c r="U50" i="46"/>
  <c r="T50" i="46"/>
  <c r="S50" i="46"/>
  <c r="Q50" i="46"/>
  <c r="P50" i="46"/>
  <c r="N50" i="46"/>
  <c r="M50" i="46"/>
  <c r="L50" i="46"/>
  <c r="K50" i="46"/>
  <c r="J50" i="46"/>
  <c r="I50" i="46"/>
  <c r="H50" i="46"/>
  <c r="G50" i="46"/>
  <c r="C50" i="46"/>
  <c r="A50" i="46" s="1"/>
  <c r="B50" i="46"/>
  <c r="AT49" i="46"/>
  <c r="AS49" i="46"/>
  <c r="AR49" i="46"/>
  <c r="AQ49" i="46"/>
  <c r="AP49" i="46"/>
  <c r="AO49" i="46"/>
  <c r="AN49" i="46"/>
  <c r="AL49" i="46"/>
  <c r="AK49" i="46"/>
  <c r="AJ49" i="46"/>
  <c r="AI49" i="46"/>
  <c r="AH49" i="46"/>
  <c r="AG49" i="46"/>
  <c r="AF49" i="46"/>
  <c r="AE49" i="46"/>
  <c r="AA49" i="46"/>
  <c r="Z49" i="46"/>
  <c r="Y49" i="46"/>
  <c r="W49" i="46"/>
  <c r="V49" i="46"/>
  <c r="U49" i="46"/>
  <c r="T49" i="46"/>
  <c r="S49" i="46"/>
  <c r="Q49" i="46"/>
  <c r="P49" i="46"/>
  <c r="N49" i="46"/>
  <c r="M49" i="46"/>
  <c r="L49" i="46"/>
  <c r="K49" i="46"/>
  <c r="J49" i="46"/>
  <c r="I49" i="46"/>
  <c r="H49" i="46"/>
  <c r="G49" i="46"/>
  <c r="C49" i="46"/>
  <c r="A49" i="46" s="1"/>
  <c r="B49" i="46"/>
  <c r="AT48" i="46"/>
  <c r="AS48" i="46"/>
  <c r="AR48" i="46"/>
  <c r="AQ48" i="46"/>
  <c r="AP48" i="46"/>
  <c r="AO48" i="46"/>
  <c r="AN48" i="46"/>
  <c r="AL48" i="46"/>
  <c r="AK48" i="46"/>
  <c r="AJ48" i="46"/>
  <c r="AI48" i="46"/>
  <c r="AH48" i="46"/>
  <c r="AG48" i="46"/>
  <c r="AF48" i="46"/>
  <c r="AE48" i="46"/>
  <c r="AA48" i="46"/>
  <c r="Z48" i="46"/>
  <c r="Y48" i="46"/>
  <c r="W48" i="46"/>
  <c r="V48" i="46"/>
  <c r="U48" i="46"/>
  <c r="T48" i="46"/>
  <c r="S48" i="46"/>
  <c r="Q48" i="46"/>
  <c r="P48" i="46"/>
  <c r="N48" i="46"/>
  <c r="M48" i="46"/>
  <c r="L48" i="46"/>
  <c r="K48" i="46"/>
  <c r="J48" i="46"/>
  <c r="I48" i="46"/>
  <c r="H48" i="46"/>
  <c r="G48" i="46"/>
  <c r="C48" i="46"/>
  <c r="A48" i="46" s="1"/>
  <c r="B48" i="46"/>
  <c r="AT47" i="46"/>
  <c r="AS47" i="46"/>
  <c r="AR47" i="46"/>
  <c r="AQ47" i="46"/>
  <c r="AP47" i="46"/>
  <c r="AO47" i="46"/>
  <c r="AN47" i="46"/>
  <c r="AL47" i="46"/>
  <c r="AK47" i="46"/>
  <c r="AJ47" i="46"/>
  <c r="AI47" i="46"/>
  <c r="AH47" i="46"/>
  <c r="AG47" i="46"/>
  <c r="AF47" i="46"/>
  <c r="AE47" i="46"/>
  <c r="AA47" i="46"/>
  <c r="Z47" i="46"/>
  <c r="Y47" i="46"/>
  <c r="W47" i="46"/>
  <c r="V47" i="46"/>
  <c r="U47" i="46"/>
  <c r="T47" i="46"/>
  <c r="S47" i="46"/>
  <c r="Q47" i="46"/>
  <c r="P47" i="46"/>
  <c r="N47" i="46"/>
  <c r="M47" i="46"/>
  <c r="L47" i="46"/>
  <c r="K47" i="46"/>
  <c r="J47" i="46"/>
  <c r="I47" i="46"/>
  <c r="H47" i="46"/>
  <c r="G47" i="46"/>
  <c r="C47" i="46"/>
  <c r="A47" i="46" s="1"/>
  <c r="B47" i="46"/>
  <c r="AT46" i="46"/>
  <c r="AS46" i="46"/>
  <c r="AR46" i="46"/>
  <c r="AQ46" i="46"/>
  <c r="AP46" i="46"/>
  <c r="AO46" i="46"/>
  <c r="AN46" i="46"/>
  <c r="AL46" i="46"/>
  <c r="AK46" i="46"/>
  <c r="AJ46" i="46"/>
  <c r="AI46" i="46"/>
  <c r="AH46" i="46"/>
  <c r="AG46" i="46"/>
  <c r="AF46" i="46"/>
  <c r="AE46" i="46"/>
  <c r="AA46" i="46"/>
  <c r="Z46" i="46"/>
  <c r="Y46" i="46"/>
  <c r="W46" i="46"/>
  <c r="V46" i="46"/>
  <c r="U46" i="46"/>
  <c r="T46" i="46"/>
  <c r="S46" i="46"/>
  <c r="Q46" i="46"/>
  <c r="P46" i="46"/>
  <c r="N46" i="46"/>
  <c r="M46" i="46"/>
  <c r="L46" i="46"/>
  <c r="K46" i="46"/>
  <c r="J46" i="46"/>
  <c r="I46" i="46"/>
  <c r="H46" i="46"/>
  <c r="G46" i="46"/>
  <c r="C46" i="46"/>
  <c r="A46" i="46" s="1"/>
  <c r="B46" i="46"/>
  <c r="AT45" i="46"/>
  <c r="AS45" i="46"/>
  <c r="AR45" i="46"/>
  <c r="AQ45" i="46"/>
  <c r="AP45" i="46"/>
  <c r="AO45" i="46"/>
  <c r="AN45" i="46"/>
  <c r="AL45" i="46"/>
  <c r="AK45" i="46"/>
  <c r="AJ45" i="46"/>
  <c r="AI45" i="46"/>
  <c r="AH45" i="46"/>
  <c r="AG45" i="46"/>
  <c r="AF45" i="46"/>
  <c r="AE45" i="46"/>
  <c r="AA45" i="46"/>
  <c r="Z45" i="46"/>
  <c r="Y45" i="46"/>
  <c r="W45" i="46"/>
  <c r="V45" i="46"/>
  <c r="U45" i="46"/>
  <c r="T45" i="46"/>
  <c r="S45" i="46"/>
  <c r="Q45" i="46"/>
  <c r="P45" i="46"/>
  <c r="N45" i="46"/>
  <c r="M45" i="46"/>
  <c r="L45" i="46"/>
  <c r="K45" i="46"/>
  <c r="J45" i="46"/>
  <c r="I45" i="46"/>
  <c r="H45" i="46"/>
  <c r="G45" i="46"/>
  <c r="C45" i="46"/>
  <c r="A45" i="46" s="1"/>
  <c r="B45" i="46"/>
  <c r="AT44" i="46"/>
  <c r="AS44" i="46"/>
  <c r="AR44" i="46"/>
  <c r="AQ44" i="46"/>
  <c r="AP44" i="46"/>
  <c r="AO44" i="46"/>
  <c r="AN44" i="46"/>
  <c r="AL44" i="46"/>
  <c r="AK44" i="46"/>
  <c r="AJ44" i="46"/>
  <c r="AI44" i="46"/>
  <c r="AH44" i="46"/>
  <c r="AG44" i="46"/>
  <c r="AF44" i="46"/>
  <c r="AE44" i="46"/>
  <c r="AA44" i="46"/>
  <c r="Z44" i="46"/>
  <c r="Y44" i="46"/>
  <c r="W44" i="46"/>
  <c r="V44" i="46"/>
  <c r="U44" i="46"/>
  <c r="T44" i="46"/>
  <c r="S44" i="46"/>
  <c r="Q44" i="46"/>
  <c r="P44" i="46"/>
  <c r="N44" i="46"/>
  <c r="M44" i="46"/>
  <c r="L44" i="46"/>
  <c r="K44" i="46"/>
  <c r="J44" i="46"/>
  <c r="I44" i="46"/>
  <c r="H44" i="46"/>
  <c r="G44" i="46"/>
  <c r="C44" i="46"/>
  <c r="A44" i="46" s="1"/>
  <c r="B44" i="46"/>
  <c r="AT43" i="46"/>
  <c r="AS43" i="46"/>
  <c r="AR43" i="46"/>
  <c r="AQ43" i="46"/>
  <c r="AP43" i="46"/>
  <c r="AO43" i="46"/>
  <c r="AN43" i="46"/>
  <c r="AL43" i="46"/>
  <c r="AK43" i="46"/>
  <c r="AJ43" i="46"/>
  <c r="AI43" i="46"/>
  <c r="AH43" i="46"/>
  <c r="AG43" i="46"/>
  <c r="AF43" i="46"/>
  <c r="AE43" i="46"/>
  <c r="AA43" i="46"/>
  <c r="Z43" i="46"/>
  <c r="Y43" i="46"/>
  <c r="W43" i="46"/>
  <c r="V43" i="46"/>
  <c r="U43" i="46"/>
  <c r="T43" i="46"/>
  <c r="S43" i="46"/>
  <c r="Q43" i="46"/>
  <c r="P43" i="46"/>
  <c r="N43" i="46"/>
  <c r="M43" i="46"/>
  <c r="L43" i="46"/>
  <c r="K43" i="46"/>
  <c r="J43" i="46"/>
  <c r="I43" i="46"/>
  <c r="H43" i="46"/>
  <c r="G43" i="46"/>
  <c r="C43" i="46"/>
  <c r="A43" i="46" s="1"/>
  <c r="B43" i="46"/>
  <c r="AT42" i="46"/>
  <c r="AS42" i="46"/>
  <c r="AR42" i="46"/>
  <c r="AQ42" i="46"/>
  <c r="AP42" i="46"/>
  <c r="AO42" i="46"/>
  <c r="AN42" i="46"/>
  <c r="AL42" i="46"/>
  <c r="AK42" i="46"/>
  <c r="AJ42" i="46"/>
  <c r="AI42" i="46"/>
  <c r="AH42" i="46"/>
  <c r="AG42" i="46"/>
  <c r="AF42" i="46"/>
  <c r="AE42" i="46"/>
  <c r="AA42" i="46"/>
  <c r="Z42" i="46"/>
  <c r="Y42" i="46"/>
  <c r="W42" i="46"/>
  <c r="V42" i="46"/>
  <c r="U42" i="46"/>
  <c r="T42" i="46"/>
  <c r="S42" i="46"/>
  <c r="Q42" i="46"/>
  <c r="P42" i="46"/>
  <c r="N42" i="46"/>
  <c r="M42" i="46"/>
  <c r="L42" i="46"/>
  <c r="K42" i="46"/>
  <c r="J42" i="46"/>
  <c r="I42" i="46"/>
  <c r="H42" i="46"/>
  <c r="G42" i="46"/>
  <c r="C42" i="46"/>
  <c r="A42" i="46" s="1"/>
  <c r="B42" i="46"/>
  <c r="AT41" i="46"/>
  <c r="AS41" i="46"/>
  <c r="AR41" i="46"/>
  <c r="AQ41" i="46"/>
  <c r="AP41" i="46"/>
  <c r="AO41" i="46"/>
  <c r="AN41" i="46"/>
  <c r="AL41" i="46"/>
  <c r="AK41" i="46"/>
  <c r="AJ41" i="46"/>
  <c r="AI41" i="46"/>
  <c r="AH41" i="46"/>
  <c r="AG41" i="46"/>
  <c r="AF41" i="46"/>
  <c r="AE41" i="46"/>
  <c r="AA41" i="46"/>
  <c r="Z41" i="46"/>
  <c r="Y41" i="46"/>
  <c r="W41" i="46"/>
  <c r="V41" i="46"/>
  <c r="U41" i="46"/>
  <c r="T41" i="46"/>
  <c r="S41" i="46"/>
  <c r="Q41" i="46"/>
  <c r="P41" i="46"/>
  <c r="N41" i="46"/>
  <c r="M41" i="46"/>
  <c r="L41" i="46"/>
  <c r="K41" i="46"/>
  <c r="J41" i="46"/>
  <c r="I41" i="46"/>
  <c r="H41" i="46"/>
  <c r="G41" i="46"/>
  <c r="C41" i="46"/>
  <c r="A41" i="46" s="1"/>
  <c r="B41" i="46"/>
  <c r="AT40" i="46"/>
  <c r="AS40" i="46"/>
  <c r="AR40" i="46"/>
  <c r="AQ40" i="46"/>
  <c r="AP40" i="46"/>
  <c r="AO40" i="46"/>
  <c r="AN40" i="46"/>
  <c r="AL40" i="46"/>
  <c r="AK40" i="46"/>
  <c r="AJ40" i="46"/>
  <c r="AI40" i="46"/>
  <c r="AH40" i="46"/>
  <c r="AG40" i="46"/>
  <c r="AF40" i="46"/>
  <c r="AE40" i="46"/>
  <c r="AA40" i="46"/>
  <c r="Z40" i="46"/>
  <c r="Y40" i="46"/>
  <c r="W40" i="46"/>
  <c r="V40" i="46"/>
  <c r="U40" i="46"/>
  <c r="T40" i="46"/>
  <c r="S40" i="46"/>
  <c r="Q40" i="46"/>
  <c r="P40" i="46"/>
  <c r="N40" i="46"/>
  <c r="M40" i="46"/>
  <c r="L40" i="46"/>
  <c r="K40" i="46"/>
  <c r="J40" i="46"/>
  <c r="I40" i="46"/>
  <c r="H40" i="46"/>
  <c r="G40" i="46"/>
  <c r="C40" i="46"/>
  <c r="A40" i="46" s="1"/>
  <c r="B40" i="46"/>
  <c r="AT39" i="46"/>
  <c r="AS39" i="46"/>
  <c r="AR39" i="46"/>
  <c r="AQ39" i="46"/>
  <c r="AP39" i="46"/>
  <c r="AO39" i="46"/>
  <c r="AN39" i="46"/>
  <c r="AL39" i="46"/>
  <c r="AK39" i="46"/>
  <c r="AJ39" i="46"/>
  <c r="AI39" i="46"/>
  <c r="AH39" i="46"/>
  <c r="AG39" i="46"/>
  <c r="AF39" i="46"/>
  <c r="AE39" i="46"/>
  <c r="AA39" i="46"/>
  <c r="Z39" i="46"/>
  <c r="Y39" i="46"/>
  <c r="W39" i="46"/>
  <c r="V39" i="46"/>
  <c r="U39" i="46"/>
  <c r="T39" i="46"/>
  <c r="S39" i="46"/>
  <c r="Q39" i="46"/>
  <c r="P39" i="46"/>
  <c r="N39" i="46"/>
  <c r="M39" i="46"/>
  <c r="L39" i="46"/>
  <c r="K39" i="46"/>
  <c r="J39" i="46"/>
  <c r="I39" i="46"/>
  <c r="H39" i="46"/>
  <c r="G39" i="46"/>
  <c r="C39" i="46"/>
  <c r="A39" i="46" s="1"/>
  <c r="B39" i="46"/>
  <c r="AT38" i="46"/>
  <c r="AS38" i="46"/>
  <c r="AR38" i="46"/>
  <c r="AQ38" i="46"/>
  <c r="AP38" i="46"/>
  <c r="AO38" i="46"/>
  <c r="AN38" i="46"/>
  <c r="AL38" i="46"/>
  <c r="AK38" i="46"/>
  <c r="AJ38" i="46"/>
  <c r="AI38" i="46"/>
  <c r="AH38" i="46"/>
  <c r="AG38" i="46"/>
  <c r="AF38" i="46"/>
  <c r="AE38" i="46"/>
  <c r="AA38" i="46"/>
  <c r="Z38" i="46"/>
  <c r="Y38" i="46"/>
  <c r="W38" i="46"/>
  <c r="V38" i="46"/>
  <c r="U38" i="46"/>
  <c r="T38" i="46"/>
  <c r="S38" i="46"/>
  <c r="Q38" i="46"/>
  <c r="P38" i="46"/>
  <c r="N38" i="46"/>
  <c r="M38" i="46"/>
  <c r="L38" i="46"/>
  <c r="K38" i="46"/>
  <c r="J38" i="46"/>
  <c r="I38" i="46"/>
  <c r="H38" i="46"/>
  <c r="G38" i="46"/>
  <c r="C38" i="46"/>
  <c r="A38" i="46" s="1"/>
  <c r="B38" i="46"/>
  <c r="AT37" i="46"/>
  <c r="AS37" i="46"/>
  <c r="AR37" i="46"/>
  <c r="AQ37" i="46"/>
  <c r="AP37" i="46"/>
  <c r="AO37" i="46"/>
  <c r="AN37" i="46"/>
  <c r="AL37" i="46"/>
  <c r="AK37" i="46"/>
  <c r="AJ37" i="46"/>
  <c r="AI37" i="46"/>
  <c r="AH37" i="46"/>
  <c r="AG37" i="46"/>
  <c r="AF37" i="46"/>
  <c r="AE37" i="46"/>
  <c r="AA37" i="46"/>
  <c r="Z37" i="46"/>
  <c r="Y37" i="46"/>
  <c r="W37" i="46"/>
  <c r="V37" i="46"/>
  <c r="U37" i="46"/>
  <c r="T37" i="46"/>
  <c r="S37" i="46"/>
  <c r="Q37" i="46"/>
  <c r="P37" i="46"/>
  <c r="N37" i="46"/>
  <c r="M37" i="46"/>
  <c r="L37" i="46"/>
  <c r="K37" i="46"/>
  <c r="J37" i="46"/>
  <c r="I37" i="46"/>
  <c r="H37" i="46"/>
  <c r="G37" i="46"/>
  <c r="C37" i="46"/>
  <c r="A37" i="46" s="1"/>
  <c r="B37" i="46"/>
  <c r="AT36" i="46"/>
  <c r="AS36" i="46"/>
  <c r="AR36" i="46"/>
  <c r="AQ36" i="46"/>
  <c r="AP36" i="46"/>
  <c r="AO36" i="46"/>
  <c r="AN36" i="46"/>
  <c r="AL36" i="46"/>
  <c r="AK36" i="46"/>
  <c r="AJ36" i="46"/>
  <c r="AI36" i="46"/>
  <c r="AH36" i="46"/>
  <c r="AG36" i="46"/>
  <c r="AF36" i="46"/>
  <c r="AE36" i="46"/>
  <c r="AA36" i="46"/>
  <c r="Z36" i="46"/>
  <c r="Y36" i="46"/>
  <c r="W36" i="46"/>
  <c r="V36" i="46"/>
  <c r="U36" i="46"/>
  <c r="T36" i="46"/>
  <c r="S36" i="46"/>
  <c r="Q36" i="46"/>
  <c r="P36" i="46"/>
  <c r="N36" i="46"/>
  <c r="M36" i="46"/>
  <c r="L36" i="46"/>
  <c r="K36" i="46"/>
  <c r="J36" i="46"/>
  <c r="I36" i="46"/>
  <c r="H36" i="46"/>
  <c r="G36" i="46"/>
  <c r="C36" i="46"/>
  <c r="A36" i="46" s="1"/>
  <c r="B36" i="46"/>
  <c r="AT35" i="46"/>
  <c r="AS35" i="46"/>
  <c r="AR35" i="46"/>
  <c r="AQ35" i="46"/>
  <c r="AP35" i="46"/>
  <c r="AO35" i="46"/>
  <c r="AN35" i="46"/>
  <c r="AL35" i="46"/>
  <c r="AK35" i="46"/>
  <c r="AJ35" i="46"/>
  <c r="AI35" i="46"/>
  <c r="AH35" i="46"/>
  <c r="AG35" i="46"/>
  <c r="AF35" i="46"/>
  <c r="AE35" i="46"/>
  <c r="AA35" i="46"/>
  <c r="Z35" i="46"/>
  <c r="Y35" i="46"/>
  <c r="W35" i="46"/>
  <c r="V35" i="46"/>
  <c r="U35" i="46"/>
  <c r="T35" i="46"/>
  <c r="S35" i="46"/>
  <c r="Q35" i="46"/>
  <c r="P35" i="46"/>
  <c r="N35" i="46"/>
  <c r="M35" i="46"/>
  <c r="L35" i="46"/>
  <c r="K35" i="46"/>
  <c r="J35" i="46"/>
  <c r="I35" i="46"/>
  <c r="H35" i="46"/>
  <c r="G35" i="46"/>
  <c r="C35" i="46"/>
  <c r="A35" i="46" s="1"/>
  <c r="B35" i="46"/>
  <c r="AT34" i="46"/>
  <c r="AS34" i="46"/>
  <c r="AR34" i="46"/>
  <c r="AQ34" i="46"/>
  <c r="AP34" i="46"/>
  <c r="AO34" i="46"/>
  <c r="AN34" i="46"/>
  <c r="AL34" i="46"/>
  <c r="AK34" i="46"/>
  <c r="AJ34" i="46"/>
  <c r="AI34" i="46"/>
  <c r="AH34" i="46"/>
  <c r="AG34" i="46"/>
  <c r="AF34" i="46"/>
  <c r="AE34" i="46"/>
  <c r="AA34" i="46"/>
  <c r="Z34" i="46"/>
  <c r="Y34" i="46"/>
  <c r="W34" i="46"/>
  <c r="V34" i="46"/>
  <c r="U34" i="46"/>
  <c r="T34" i="46"/>
  <c r="S34" i="46"/>
  <c r="Q34" i="46"/>
  <c r="P34" i="46"/>
  <c r="N34" i="46"/>
  <c r="M34" i="46"/>
  <c r="L34" i="46"/>
  <c r="K34" i="46"/>
  <c r="J34" i="46"/>
  <c r="I34" i="46"/>
  <c r="H34" i="46"/>
  <c r="G34" i="46"/>
  <c r="C34" i="46"/>
  <c r="A34" i="46" s="1"/>
  <c r="B34" i="46"/>
  <c r="AT33" i="46"/>
  <c r="AS33" i="46"/>
  <c r="AR33" i="46"/>
  <c r="AQ33" i="46"/>
  <c r="AP33" i="46"/>
  <c r="AO33" i="46"/>
  <c r="AN33" i="46"/>
  <c r="AL33" i="46"/>
  <c r="AK33" i="46"/>
  <c r="AJ33" i="46"/>
  <c r="AI33" i="46"/>
  <c r="AH33" i="46"/>
  <c r="AG33" i="46"/>
  <c r="AF33" i="46"/>
  <c r="AE33" i="46"/>
  <c r="AA33" i="46"/>
  <c r="Z33" i="46"/>
  <c r="Y33" i="46"/>
  <c r="W33" i="46"/>
  <c r="V33" i="46"/>
  <c r="U33" i="46"/>
  <c r="T33" i="46"/>
  <c r="S33" i="46"/>
  <c r="Q33" i="46"/>
  <c r="P33" i="46"/>
  <c r="N33" i="46"/>
  <c r="M33" i="46"/>
  <c r="L33" i="46"/>
  <c r="K33" i="46"/>
  <c r="J33" i="46"/>
  <c r="I33" i="46"/>
  <c r="H33" i="46"/>
  <c r="G33" i="46"/>
  <c r="C33" i="46"/>
  <c r="A33" i="46" s="1"/>
  <c r="B33" i="46"/>
  <c r="AT32" i="46"/>
  <c r="AS32" i="46"/>
  <c r="AR32" i="46"/>
  <c r="AQ32" i="46"/>
  <c r="AP32" i="46"/>
  <c r="AO32" i="46"/>
  <c r="AN32" i="46"/>
  <c r="AL32" i="46"/>
  <c r="AK32" i="46"/>
  <c r="AJ32" i="46"/>
  <c r="AI32" i="46"/>
  <c r="AH32" i="46"/>
  <c r="AG32" i="46"/>
  <c r="AF32" i="46"/>
  <c r="AE32" i="46"/>
  <c r="AA32" i="46"/>
  <c r="Z32" i="46"/>
  <c r="Y32" i="46"/>
  <c r="W32" i="46"/>
  <c r="V32" i="46"/>
  <c r="U32" i="46"/>
  <c r="T32" i="46"/>
  <c r="S32" i="46"/>
  <c r="Q32" i="46"/>
  <c r="P32" i="46"/>
  <c r="N32" i="46"/>
  <c r="M32" i="46"/>
  <c r="L32" i="46"/>
  <c r="K32" i="46"/>
  <c r="J32" i="46"/>
  <c r="I32" i="46"/>
  <c r="H32" i="46"/>
  <c r="G32" i="46"/>
  <c r="C32" i="46"/>
  <c r="A32" i="46" s="1"/>
  <c r="B32" i="46"/>
  <c r="AT31" i="46"/>
  <c r="AS31" i="46"/>
  <c r="AR31" i="46"/>
  <c r="AQ31" i="46"/>
  <c r="AP31" i="46"/>
  <c r="AO31" i="46"/>
  <c r="AN31" i="46"/>
  <c r="AL31" i="46"/>
  <c r="AK31" i="46"/>
  <c r="AJ31" i="46"/>
  <c r="AI31" i="46"/>
  <c r="AH31" i="46"/>
  <c r="AG31" i="46"/>
  <c r="AF31" i="46"/>
  <c r="AE31" i="46"/>
  <c r="AA31" i="46"/>
  <c r="Z31" i="46"/>
  <c r="Y31" i="46"/>
  <c r="W31" i="46"/>
  <c r="V31" i="46"/>
  <c r="U31" i="46"/>
  <c r="T31" i="46"/>
  <c r="S31" i="46"/>
  <c r="Q31" i="46"/>
  <c r="P31" i="46"/>
  <c r="N31" i="46"/>
  <c r="M31" i="46"/>
  <c r="L31" i="46"/>
  <c r="K31" i="46"/>
  <c r="J31" i="46"/>
  <c r="I31" i="46"/>
  <c r="H31" i="46"/>
  <c r="G31" i="46"/>
  <c r="C31" i="46"/>
  <c r="A31" i="46" s="1"/>
  <c r="B31" i="46"/>
  <c r="AT30" i="46"/>
  <c r="AS30" i="46"/>
  <c r="AR30" i="46"/>
  <c r="AQ30" i="46"/>
  <c r="AP30" i="46"/>
  <c r="AO30" i="46"/>
  <c r="AN30" i="46"/>
  <c r="AL30" i="46"/>
  <c r="AK30" i="46"/>
  <c r="AJ30" i="46"/>
  <c r="AI30" i="46"/>
  <c r="AH30" i="46"/>
  <c r="AG30" i="46"/>
  <c r="AF30" i="46"/>
  <c r="AE30" i="46"/>
  <c r="AA30" i="46"/>
  <c r="Z30" i="46"/>
  <c r="Y30" i="46"/>
  <c r="W30" i="46"/>
  <c r="V30" i="46"/>
  <c r="U30" i="46"/>
  <c r="T30" i="46"/>
  <c r="S30" i="46"/>
  <c r="Q30" i="46"/>
  <c r="P30" i="46"/>
  <c r="N30" i="46"/>
  <c r="M30" i="46"/>
  <c r="L30" i="46"/>
  <c r="K30" i="46"/>
  <c r="J30" i="46"/>
  <c r="I30" i="46"/>
  <c r="H30" i="46"/>
  <c r="G30" i="46"/>
  <c r="C30" i="46"/>
  <c r="A30" i="46" s="1"/>
  <c r="B30" i="46"/>
  <c r="AT29" i="46"/>
  <c r="AS29" i="46"/>
  <c r="AR29" i="46"/>
  <c r="AQ29" i="46"/>
  <c r="AP29" i="46"/>
  <c r="AO29" i="46"/>
  <c r="AN29" i="46"/>
  <c r="AL29" i="46"/>
  <c r="AK29" i="46"/>
  <c r="AJ29" i="46"/>
  <c r="AI29" i="46"/>
  <c r="AH29" i="46"/>
  <c r="AG29" i="46"/>
  <c r="AF29" i="46"/>
  <c r="AE29" i="46"/>
  <c r="AA29" i="46"/>
  <c r="Z29" i="46"/>
  <c r="Y29" i="46"/>
  <c r="W29" i="46"/>
  <c r="V29" i="46"/>
  <c r="U29" i="46"/>
  <c r="T29" i="46"/>
  <c r="S29" i="46"/>
  <c r="Q29" i="46"/>
  <c r="P29" i="46"/>
  <c r="N29" i="46"/>
  <c r="M29" i="46"/>
  <c r="L29" i="46"/>
  <c r="K29" i="46"/>
  <c r="J29" i="46"/>
  <c r="I29" i="46"/>
  <c r="H29" i="46"/>
  <c r="G29" i="46"/>
  <c r="C29" i="46"/>
  <c r="A29" i="46" s="1"/>
  <c r="B29" i="46"/>
  <c r="AT28" i="46"/>
  <c r="AS28" i="46"/>
  <c r="AR28" i="46"/>
  <c r="AQ28" i="46"/>
  <c r="AP28" i="46"/>
  <c r="AO28" i="46"/>
  <c r="AN28" i="46"/>
  <c r="AL28" i="46"/>
  <c r="AK28" i="46"/>
  <c r="AJ28" i="46"/>
  <c r="AI28" i="46"/>
  <c r="AH28" i="46"/>
  <c r="AG28" i="46"/>
  <c r="AF28" i="46"/>
  <c r="AE28" i="46"/>
  <c r="AA28" i="46"/>
  <c r="Z28" i="46"/>
  <c r="Y28" i="46"/>
  <c r="W28" i="46"/>
  <c r="V28" i="46"/>
  <c r="U28" i="46"/>
  <c r="T28" i="46"/>
  <c r="S28" i="46"/>
  <c r="Q28" i="46"/>
  <c r="P28" i="46"/>
  <c r="N28" i="46"/>
  <c r="M28" i="46"/>
  <c r="L28" i="46"/>
  <c r="K28" i="46"/>
  <c r="J28" i="46"/>
  <c r="I28" i="46"/>
  <c r="H28" i="46"/>
  <c r="G28" i="46"/>
  <c r="C28" i="46"/>
  <c r="A28" i="46" s="1"/>
  <c r="B28" i="46"/>
  <c r="AT27" i="46"/>
  <c r="AS27" i="46"/>
  <c r="AR27" i="46"/>
  <c r="AQ27" i="46"/>
  <c r="AP27" i="46"/>
  <c r="AO27" i="46"/>
  <c r="AN27" i="46"/>
  <c r="AL27" i="46"/>
  <c r="AK27" i="46"/>
  <c r="AJ27" i="46"/>
  <c r="AI27" i="46"/>
  <c r="AH27" i="46"/>
  <c r="AG27" i="46"/>
  <c r="AF27" i="46"/>
  <c r="AE27" i="46"/>
  <c r="AA27" i="46"/>
  <c r="Z27" i="46"/>
  <c r="Y27" i="46"/>
  <c r="W27" i="46"/>
  <c r="V27" i="46"/>
  <c r="U27" i="46"/>
  <c r="T27" i="46"/>
  <c r="S27" i="46"/>
  <c r="Q27" i="46"/>
  <c r="P27" i="46"/>
  <c r="N27" i="46"/>
  <c r="M27" i="46"/>
  <c r="L27" i="46"/>
  <c r="K27" i="46"/>
  <c r="J27" i="46"/>
  <c r="I27" i="46"/>
  <c r="H27" i="46"/>
  <c r="G27" i="46"/>
  <c r="C27" i="46"/>
  <c r="A27" i="46" s="1"/>
  <c r="B27" i="46"/>
  <c r="AT26" i="46"/>
  <c r="AS26" i="46"/>
  <c r="AR26" i="46"/>
  <c r="AQ26" i="46"/>
  <c r="AP26" i="46"/>
  <c r="AO26" i="46"/>
  <c r="AN26" i="46"/>
  <c r="AL26" i="46"/>
  <c r="AK26" i="46"/>
  <c r="AJ26" i="46"/>
  <c r="AI26" i="46"/>
  <c r="AH26" i="46"/>
  <c r="AG26" i="46"/>
  <c r="AF26" i="46"/>
  <c r="AE26" i="46"/>
  <c r="AA26" i="46"/>
  <c r="Z26" i="46"/>
  <c r="Y26" i="46"/>
  <c r="W26" i="46"/>
  <c r="V26" i="46"/>
  <c r="U26" i="46"/>
  <c r="T26" i="46"/>
  <c r="S26" i="46"/>
  <c r="Q26" i="46"/>
  <c r="P26" i="46"/>
  <c r="N26" i="46"/>
  <c r="M26" i="46"/>
  <c r="L26" i="46"/>
  <c r="K26" i="46"/>
  <c r="J26" i="46"/>
  <c r="I26" i="46"/>
  <c r="H26" i="46"/>
  <c r="G26" i="46"/>
  <c r="C26" i="46"/>
  <c r="A26" i="46" s="1"/>
  <c r="B26" i="46"/>
  <c r="AT25" i="46"/>
  <c r="AS25" i="46"/>
  <c r="AR25" i="46"/>
  <c r="AQ25" i="46"/>
  <c r="AP25" i="46"/>
  <c r="AO25" i="46"/>
  <c r="AN25" i="46"/>
  <c r="AL25" i="46"/>
  <c r="AK25" i="46"/>
  <c r="AJ25" i="46"/>
  <c r="AI25" i="46"/>
  <c r="AH25" i="46"/>
  <c r="AG25" i="46"/>
  <c r="AF25" i="46"/>
  <c r="AE25" i="46"/>
  <c r="AA25" i="46"/>
  <c r="Z25" i="46"/>
  <c r="Y25" i="46"/>
  <c r="W25" i="46"/>
  <c r="V25" i="46"/>
  <c r="U25" i="46"/>
  <c r="T25" i="46"/>
  <c r="S25" i="46"/>
  <c r="Q25" i="46"/>
  <c r="P25" i="46"/>
  <c r="N25" i="46"/>
  <c r="M25" i="46"/>
  <c r="L25" i="46"/>
  <c r="K25" i="46"/>
  <c r="J25" i="46"/>
  <c r="I25" i="46"/>
  <c r="H25" i="46"/>
  <c r="G25" i="46"/>
  <c r="C25" i="46"/>
  <c r="A25" i="46" s="1"/>
  <c r="B25" i="46"/>
  <c r="AT24" i="46"/>
  <c r="AS24" i="46"/>
  <c r="AR24" i="46"/>
  <c r="AQ24" i="46"/>
  <c r="AP24" i="46"/>
  <c r="AO24" i="46"/>
  <c r="AN24" i="46"/>
  <c r="AL24" i="46"/>
  <c r="AK24" i="46"/>
  <c r="AJ24" i="46"/>
  <c r="AI24" i="46"/>
  <c r="AH24" i="46"/>
  <c r="AG24" i="46"/>
  <c r="AF24" i="46"/>
  <c r="AE24" i="46"/>
  <c r="AA24" i="46"/>
  <c r="Z24" i="46"/>
  <c r="Y24" i="46"/>
  <c r="W24" i="46"/>
  <c r="V24" i="46"/>
  <c r="U24" i="46"/>
  <c r="T24" i="46"/>
  <c r="S24" i="46"/>
  <c r="Q24" i="46"/>
  <c r="P24" i="46"/>
  <c r="N24" i="46"/>
  <c r="M24" i="46"/>
  <c r="L24" i="46"/>
  <c r="K24" i="46"/>
  <c r="J24" i="46"/>
  <c r="I24" i="46"/>
  <c r="H24" i="46"/>
  <c r="G24" i="46"/>
  <c r="C24" i="46"/>
  <c r="A24" i="46" s="1"/>
  <c r="B24" i="46"/>
  <c r="AT23" i="46"/>
  <c r="AS23" i="46"/>
  <c r="AR23" i="46"/>
  <c r="AQ23" i="46"/>
  <c r="AP23" i="46"/>
  <c r="AO23" i="46"/>
  <c r="AN23" i="46"/>
  <c r="AL23" i="46"/>
  <c r="AK23" i="46"/>
  <c r="AJ23" i="46"/>
  <c r="AI23" i="46"/>
  <c r="AH23" i="46"/>
  <c r="AG23" i="46"/>
  <c r="AF23" i="46"/>
  <c r="AE23" i="46"/>
  <c r="AA23" i="46"/>
  <c r="Z23" i="46"/>
  <c r="Y23" i="46"/>
  <c r="W23" i="46"/>
  <c r="V23" i="46"/>
  <c r="U23" i="46"/>
  <c r="T23" i="46"/>
  <c r="S23" i="46"/>
  <c r="Q23" i="46"/>
  <c r="P23" i="46"/>
  <c r="N23" i="46"/>
  <c r="M23" i="46"/>
  <c r="L23" i="46"/>
  <c r="K23" i="46"/>
  <c r="J23" i="46"/>
  <c r="I23" i="46"/>
  <c r="H23" i="46"/>
  <c r="G23" i="46"/>
  <c r="C23" i="46"/>
  <c r="A23" i="46" s="1"/>
  <c r="B23" i="46"/>
  <c r="AT22" i="46"/>
  <c r="AS22" i="46"/>
  <c r="AR22" i="46"/>
  <c r="AQ22" i="46"/>
  <c r="AP22" i="46"/>
  <c r="AO22" i="46"/>
  <c r="AN22" i="46"/>
  <c r="AL22" i="46"/>
  <c r="AK22" i="46"/>
  <c r="AJ22" i="46"/>
  <c r="AI22" i="46"/>
  <c r="AH22" i="46"/>
  <c r="AG22" i="46"/>
  <c r="AF22" i="46"/>
  <c r="AE22" i="46"/>
  <c r="AA22" i="46"/>
  <c r="Z22" i="46"/>
  <c r="Y22" i="46"/>
  <c r="W22" i="46"/>
  <c r="V22" i="46"/>
  <c r="U22" i="46"/>
  <c r="T22" i="46"/>
  <c r="S22" i="46"/>
  <c r="Q22" i="46"/>
  <c r="P22" i="46"/>
  <c r="N22" i="46"/>
  <c r="M22" i="46"/>
  <c r="L22" i="46"/>
  <c r="K22" i="46"/>
  <c r="J22" i="46"/>
  <c r="I22" i="46"/>
  <c r="H22" i="46"/>
  <c r="G22" i="46"/>
  <c r="C22" i="46"/>
  <c r="A22" i="46" s="1"/>
  <c r="B22" i="46"/>
  <c r="AT21" i="46"/>
  <c r="AS21" i="46"/>
  <c r="AR21" i="46"/>
  <c r="AQ21" i="46"/>
  <c r="AP21" i="46"/>
  <c r="AO21" i="46"/>
  <c r="AN21" i="46"/>
  <c r="AL21" i="46"/>
  <c r="AK21" i="46"/>
  <c r="AJ21" i="46"/>
  <c r="AI21" i="46"/>
  <c r="AH21" i="46"/>
  <c r="AG21" i="46"/>
  <c r="AF21" i="46"/>
  <c r="AE21" i="46"/>
  <c r="AA21" i="46"/>
  <c r="Z21" i="46"/>
  <c r="Y21" i="46"/>
  <c r="W21" i="46"/>
  <c r="V21" i="46"/>
  <c r="U21" i="46"/>
  <c r="T21" i="46"/>
  <c r="S21" i="46"/>
  <c r="Q21" i="46"/>
  <c r="P21" i="46"/>
  <c r="N21" i="46"/>
  <c r="M21" i="46"/>
  <c r="L21" i="46"/>
  <c r="K21" i="46"/>
  <c r="J21" i="46"/>
  <c r="I21" i="46"/>
  <c r="H21" i="46"/>
  <c r="G21" i="46"/>
  <c r="C21" i="46"/>
  <c r="A21" i="46" s="1"/>
  <c r="B21" i="46"/>
  <c r="AT20" i="46"/>
  <c r="AS20" i="46"/>
  <c r="AR20" i="46"/>
  <c r="AQ20" i="46"/>
  <c r="AP20" i="46"/>
  <c r="AO20" i="46"/>
  <c r="AN20" i="46"/>
  <c r="AL20" i="46"/>
  <c r="AK20" i="46"/>
  <c r="AJ20" i="46"/>
  <c r="AI20" i="46"/>
  <c r="AH20" i="46"/>
  <c r="AG20" i="46"/>
  <c r="AF20" i="46"/>
  <c r="AE20" i="46"/>
  <c r="AA20" i="46"/>
  <c r="Z20" i="46"/>
  <c r="Y20" i="46"/>
  <c r="W20" i="46"/>
  <c r="V20" i="46"/>
  <c r="U20" i="46"/>
  <c r="T20" i="46"/>
  <c r="S20" i="46"/>
  <c r="Q20" i="46"/>
  <c r="P20" i="46"/>
  <c r="N20" i="46"/>
  <c r="M20" i="46"/>
  <c r="L20" i="46"/>
  <c r="K20" i="46"/>
  <c r="J20" i="46"/>
  <c r="I20" i="46"/>
  <c r="H20" i="46"/>
  <c r="G20" i="46"/>
  <c r="C20" i="46"/>
  <c r="A20" i="46" s="1"/>
  <c r="B20" i="46"/>
  <c r="AT19" i="46"/>
  <c r="AS19" i="46"/>
  <c r="AR19" i="46"/>
  <c r="AQ19" i="46"/>
  <c r="AP19" i="46"/>
  <c r="AO19" i="46"/>
  <c r="AN19" i="46"/>
  <c r="AL19" i="46"/>
  <c r="AK19" i="46"/>
  <c r="AJ19" i="46"/>
  <c r="AI19" i="46"/>
  <c r="AH19" i="46"/>
  <c r="AG19" i="46"/>
  <c r="AF19" i="46"/>
  <c r="AE19" i="46"/>
  <c r="AA19" i="46"/>
  <c r="Z19" i="46"/>
  <c r="Y19" i="46"/>
  <c r="W19" i="46"/>
  <c r="V19" i="46"/>
  <c r="U19" i="46"/>
  <c r="T19" i="46"/>
  <c r="S19" i="46"/>
  <c r="Q19" i="46"/>
  <c r="P19" i="46"/>
  <c r="N19" i="46"/>
  <c r="M19" i="46"/>
  <c r="L19" i="46"/>
  <c r="K19" i="46"/>
  <c r="J19" i="46"/>
  <c r="I19" i="46"/>
  <c r="H19" i="46"/>
  <c r="G19" i="46"/>
  <c r="C19" i="46"/>
  <c r="A19" i="46" s="1"/>
  <c r="B19" i="46"/>
  <c r="AT18" i="46"/>
  <c r="AS18" i="46"/>
  <c r="AR18" i="46"/>
  <c r="AQ18" i="46"/>
  <c r="AP18" i="46"/>
  <c r="AO18" i="46"/>
  <c r="AN18" i="46"/>
  <c r="AL18" i="46"/>
  <c r="AK18" i="46"/>
  <c r="AJ18" i="46"/>
  <c r="AI18" i="46"/>
  <c r="AH18" i="46"/>
  <c r="AG18" i="46"/>
  <c r="AF18" i="46"/>
  <c r="AE18" i="46"/>
  <c r="AA18" i="46"/>
  <c r="Z18" i="46"/>
  <c r="Y18" i="46"/>
  <c r="W18" i="46"/>
  <c r="V18" i="46"/>
  <c r="U18" i="46"/>
  <c r="T18" i="46"/>
  <c r="S18" i="46"/>
  <c r="Q18" i="46"/>
  <c r="P18" i="46"/>
  <c r="N18" i="46"/>
  <c r="M18" i="46"/>
  <c r="L18" i="46"/>
  <c r="K18" i="46"/>
  <c r="J18" i="46"/>
  <c r="I18" i="46"/>
  <c r="H18" i="46"/>
  <c r="G18" i="46"/>
  <c r="C18" i="46"/>
  <c r="A18" i="46" s="1"/>
  <c r="B18" i="46"/>
  <c r="AT17" i="46"/>
  <c r="AS17" i="46"/>
  <c r="AR17" i="46"/>
  <c r="AQ17" i="46"/>
  <c r="AP17" i="46"/>
  <c r="AO17" i="46"/>
  <c r="AN17" i="46"/>
  <c r="AL17" i="46"/>
  <c r="AK17" i="46"/>
  <c r="AJ17" i="46"/>
  <c r="AI17" i="46"/>
  <c r="AH17" i="46"/>
  <c r="AG17" i="46"/>
  <c r="AF17" i="46"/>
  <c r="AE17" i="46"/>
  <c r="AA17" i="46"/>
  <c r="Z17" i="46"/>
  <c r="Y17" i="46"/>
  <c r="W17" i="46"/>
  <c r="V17" i="46"/>
  <c r="U17" i="46"/>
  <c r="T17" i="46"/>
  <c r="S17" i="46"/>
  <c r="Q17" i="46"/>
  <c r="P17" i="46"/>
  <c r="N17" i="46"/>
  <c r="M17" i="46"/>
  <c r="L17" i="46"/>
  <c r="K17" i="46"/>
  <c r="J17" i="46"/>
  <c r="I17" i="46"/>
  <c r="H17" i="46"/>
  <c r="G17" i="46"/>
  <c r="C17" i="46"/>
  <c r="A17" i="46" s="1"/>
  <c r="B17" i="46"/>
  <c r="AT16" i="46"/>
  <c r="AS16" i="46"/>
  <c r="AR16" i="46"/>
  <c r="AQ16" i="46"/>
  <c r="AP16" i="46"/>
  <c r="AO16" i="46"/>
  <c r="AN16" i="46"/>
  <c r="AL16" i="46"/>
  <c r="AK16" i="46"/>
  <c r="AJ16" i="46"/>
  <c r="AI16" i="46"/>
  <c r="AH16" i="46"/>
  <c r="AG16" i="46"/>
  <c r="AF16" i="46"/>
  <c r="AE16" i="46"/>
  <c r="AA16" i="46"/>
  <c r="Z16" i="46"/>
  <c r="Y16" i="46"/>
  <c r="W16" i="46"/>
  <c r="V16" i="46"/>
  <c r="U16" i="46"/>
  <c r="T16" i="46"/>
  <c r="S16" i="46"/>
  <c r="Q16" i="46"/>
  <c r="P16" i="46"/>
  <c r="N16" i="46"/>
  <c r="M16" i="46"/>
  <c r="L16" i="46"/>
  <c r="K16" i="46"/>
  <c r="J16" i="46"/>
  <c r="I16" i="46"/>
  <c r="H16" i="46"/>
  <c r="G16" i="46"/>
  <c r="C16" i="46"/>
  <c r="A16" i="46" s="1"/>
  <c r="B16" i="46"/>
  <c r="AT15" i="46"/>
  <c r="AS15" i="46"/>
  <c r="AR15" i="46"/>
  <c r="AQ15" i="46"/>
  <c r="AP15" i="46"/>
  <c r="AO15" i="46"/>
  <c r="AN15" i="46"/>
  <c r="AL15" i="46"/>
  <c r="AK15" i="46"/>
  <c r="AJ15" i="46"/>
  <c r="AI15" i="46"/>
  <c r="AH15" i="46"/>
  <c r="AG15" i="46"/>
  <c r="AF15" i="46"/>
  <c r="AE15" i="46"/>
  <c r="AA15" i="46"/>
  <c r="Z15" i="46"/>
  <c r="Y15" i="46"/>
  <c r="W15" i="46"/>
  <c r="V15" i="46"/>
  <c r="U15" i="46"/>
  <c r="T15" i="46"/>
  <c r="S15" i="46"/>
  <c r="Q15" i="46"/>
  <c r="P15" i="46"/>
  <c r="N15" i="46"/>
  <c r="M15" i="46"/>
  <c r="L15" i="46"/>
  <c r="K15" i="46"/>
  <c r="J15" i="46"/>
  <c r="I15" i="46"/>
  <c r="H15" i="46"/>
  <c r="G15" i="46"/>
  <c r="C15" i="46"/>
  <c r="A15" i="46" s="1"/>
  <c r="B15" i="46"/>
  <c r="AT14" i="46"/>
  <c r="AS14" i="46"/>
  <c r="AR14" i="46"/>
  <c r="AQ14" i="46"/>
  <c r="AP14" i="46"/>
  <c r="AO14" i="46"/>
  <c r="AN14" i="46"/>
  <c r="AL14" i="46"/>
  <c r="AK14" i="46"/>
  <c r="AJ14" i="46"/>
  <c r="AI14" i="46"/>
  <c r="AH14" i="46"/>
  <c r="AG14" i="46"/>
  <c r="AF14" i="46"/>
  <c r="AE14" i="46"/>
  <c r="AA14" i="46"/>
  <c r="Z14" i="46"/>
  <c r="Y14" i="46"/>
  <c r="W14" i="46"/>
  <c r="V14" i="46"/>
  <c r="U14" i="46"/>
  <c r="T14" i="46"/>
  <c r="S14" i="46"/>
  <c r="Q14" i="46"/>
  <c r="P14" i="46"/>
  <c r="N14" i="46"/>
  <c r="M14" i="46"/>
  <c r="L14" i="46"/>
  <c r="K14" i="46"/>
  <c r="J14" i="46"/>
  <c r="I14" i="46"/>
  <c r="H14" i="46"/>
  <c r="G14" i="46"/>
  <c r="C14" i="46"/>
  <c r="A14" i="46" s="1"/>
  <c r="B14" i="46"/>
  <c r="AT13" i="46"/>
  <c r="AS13" i="46"/>
  <c r="AR13" i="46"/>
  <c r="AQ13" i="46"/>
  <c r="AP13" i="46"/>
  <c r="AO13" i="46"/>
  <c r="AN13" i="46"/>
  <c r="AL13" i="46"/>
  <c r="AK13" i="46"/>
  <c r="AJ13" i="46"/>
  <c r="AI13" i="46"/>
  <c r="AH13" i="46"/>
  <c r="AG13" i="46"/>
  <c r="AF13" i="46"/>
  <c r="AE13" i="46"/>
  <c r="AA13" i="46"/>
  <c r="Z13" i="46"/>
  <c r="Y13" i="46"/>
  <c r="W13" i="46"/>
  <c r="V13" i="46"/>
  <c r="U13" i="46"/>
  <c r="T13" i="46"/>
  <c r="S13" i="46"/>
  <c r="Q13" i="46"/>
  <c r="P13" i="46"/>
  <c r="N13" i="46"/>
  <c r="M13" i="46"/>
  <c r="L13" i="46"/>
  <c r="K13" i="46"/>
  <c r="J13" i="46"/>
  <c r="I13" i="46"/>
  <c r="H13" i="46"/>
  <c r="G13" i="46"/>
  <c r="C13" i="46"/>
  <c r="A13" i="46" s="1"/>
  <c r="B13" i="46"/>
  <c r="AT12" i="46"/>
  <c r="AS12" i="46"/>
  <c r="AR12" i="46"/>
  <c r="AQ12" i="46"/>
  <c r="AP12" i="46"/>
  <c r="AO12" i="46"/>
  <c r="AN12" i="46"/>
  <c r="AL12" i="46"/>
  <c r="AK12" i="46"/>
  <c r="AJ12" i="46"/>
  <c r="AI12" i="46"/>
  <c r="AH12" i="46"/>
  <c r="AG12" i="46"/>
  <c r="AF12" i="46"/>
  <c r="AE12" i="46"/>
  <c r="AA12" i="46"/>
  <c r="Z12" i="46"/>
  <c r="Y12" i="46"/>
  <c r="W12" i="46"/>
  <c r="V12" i="46"/>
  <c r="U12" i="46"/>
  <c r="T12" i="46"/>
  <c r="S12" i="46"/>
  <c r="Q12" i="46"/>
  <c r="P12" i="46"/>
  <c r="N12" i="46"/>
  <c r="M12" i="46"/>
  <c r="L12" i="46"/>
  <c r="K12" i="46"/>
  <c r="J12" i="46"/>
  <c r="I12" i="46"/>
  <c r="H12" i="46"/>
  <c r="G12" i="46"/>
  <c r="C12" i="46"/>
  <c r="A12" i="46" s="1"/>
  <c r="B12" i="46"/>
  <c r="AT11" i="46"/>
  <c r="AS11" i="46"/>
  <c r="AR11" i="46"/>
  <c r="AQ11" i="46"/>
  <c r="AP11" i="46"/>
  <c r="AO11" i="46"/>
  <c r="AN11" i="46"/>
  <c r="AL11" i="46"/>
  <c r="AK11" i="46"/>
  <c r="AJ11" i="46"/>
  <c r="AI11" i="46"/>
  <c r="AH11" i="46"/>
  <c r="AG11" i="46"/>
  <c r="AF11" i="46"/>
  <c r="AE11" i="46"/>
  <c r="AA11" i="46"/>
  <c r="Z11" i="46"/>
  <c r="Y11" i="46"/>
  <c r="W11" i="46"/>
  <c r="V11" i="46"/>
  <c r="U11" i="46"/>
  <c r="T11" i="46"/>
  <c r="S11" i="46"/>
  <c r="Q11" i="46"/>
  <c r="P11" i="46"/>
  <c r="N11" i="46"/>
  <c r="M11" i="46"/>
  <c r="L11" i="46"/>
  <c r="K11" i="46"/>
  <c r="J11" i="46"/>
  <c r="I11" i="46"/>
  <c r="H11" i="46"/>
  <c r="G11" i="46"/>
  <c r="C11" i="46"/>
  <c r="A11" i="46" s="1"/>
  <c r="B11" i="46"/>
  <c r="AT10" i="46"/>
  <c r="AS10" i="46"/>
  <c r="AR10" i="46"/>
  <c r="AQ10" i="46"/>
  <c r="AP10" i="46"/>
  <c r="AO10" i="46"/>
  <c r="AN10" i="46"/>
  <c r="AL10" i="46"/>
  <c r="AK10" i="46"/>
  <c r="AJ10" i="46"/>
  <c r="AI10" i="46"/>
  <c r="AH10" i="46"/>
  <c r="AG10" i="46"/>
  <c r="AF10" i="46"/>
  <c r="AE10" i="46"/>
  <c r="AA10" i="46"/>
  <c r="Z10" i="46"/>
  <c r="Y10" i="46"/>
  <c r="W10" i="46"/>
  <c r="V10" i="46"/>
  <c r="U10" i="46"/>
  <c r="T10" i="46"/>
  <c r="S10" i="46"/>
  <c r="Q10" i="46"/>
  <c r="P10" i="46"/>
  <c r="N10" i="46"/>
  <c r="M10" i="46"/>
  <c r="L10" i="46"/>
  <c r="K10" i="46"/>
  <c r="J10" i="46"/>
  <c r="I10" i="46"/>
  <c r="H10" i="46"/>
  <c r="G10" i="46"/>
  <c r="C10" i="46"/>
  <c r="A10" i="46" s="1"/>
  <c r="B10" i="46"/>
  <c r="AT9" i="46"/>
  <c r="AS9" i="46"/>
  <c r="AR9" i="46"/>
  <c r="AQ9" i="46"/>
  <c r="AP9" i="46"/>
  <c r="AO9" i="46"/>
  <c r="AN9" i="46"/>
  <c r="AL9" i="46"/>
  <c r="AK9" i="46"/>
  <c r="AJ9" i="46"/>
  <c r="AI9" i="46"/>
  <c r="AH9" i="46"/>
  <c r="AG9" i="46"/>
  <c r="AF9" i="46"/>
  <c r="AE9" i="46"/>
  <c r="AA9" i="46"/>
  <c r="Z9" i="46"/>
  <c r="Y9" i="46"/>
  <c r="W9" i="46"/>
  <c r="V9" i="46"/>
  <c r="U9" i="46"/>
  <c r="T9" i="46"/>
  <c r="S9" i="46"/>
  <c r="Q9" i="46"/>
  <c r="P9" i="46"/>
  <c r="N9" i="46"/>
  <c r="M9" i="46"/>
  <c r="L9" i="46"/>
  <c r="K9" i="46"/>
  <c r="J9" i="46"/>
  <c r="I9" i="46"/>
  <c r="H9" i="46"/>
  <c r="G9" i="46"/>
  <c r="C9" i="46"/>
  <c r="A9" i="46" s="1"/>
  <c r="B9" i="46"/>
  <c r="AT8" i="46"/>
  <c r="AS8" i="46"/>
  <c r="AR8" i="46"/>
  <c r="AQ8" i="46"/>
  <c r="AP8" i="46"/>
  <c r="AO8" i="46"/>
  <c r="AN8" i="46"/>
  <c r="AL8" i="46"/>
  <c r="AK8" i="46"/>
  <c r="AJ8" i="46"/>
  <c r="AI8" i="46"/>
  <c r="AH8" i="46"/>
  <c r="AG8" i="46"/>
  <c r="AF8" i="46"/>
  <c r="AE8" i="46"/>
  <c r="AA8" i="46"/>
  <c r="Z8" i="46"/>
  <c r="Y8" i="46"/>
  <c r="W8" i="46"/>
  <c r="V8" i="46"/>
  <c r="U8" i="46"/>
  <c r="T8" i="46"/>
  <c r="S8" i="46"/>
  <c r="Q8" i="46"/>
  <c r="P8" i="46"/>
  <c r="N8" i="46"/>
  <c r="M8" i="46"/>
  <c r="L8" i="46"/>
  <c r="K8" i="46"/>
  <c r="J8" i="46"/>
  <c r="I8" i="46"/>
  <c r="H8" i="46"/>
  <c r="G8" i="46"/>
  <c r="C8" i="46"/>
  <c r="A8" i="46" s="1"/>
  <c r="B8" i="46"/>
  <c r="AT7" i="46"/>
  <c r="AS7" i="46"/>
  <c r="AR7" i="46"/>
  <c r="AQ7" i="46"/>
  <c r="AP7" i="46"/>
  <c r="AO7" i="46"/>
  <c r="AN7" i="46"/>
  <c r="AL7" i="46"/>
  <c r="AK7" i="46"/>
  <c r="AJ7" i="46"/>
  <c r="AI7" i="46"/>
  <c r="AH7" i="46"/>
  <c r="AG7" i="46"/>
  <c r="AF7" i="46"/>
  <c r="AE7" i="46"/>
  <c r="AA7" i="46"/>
  <c r="Z7" i="46"/>
  <c r="Y7" i="46"/>
  <c r="W7" i="46"/>
  <c r="V7" i="46"/>
  <c r="U7" i="46"/>
  <c r="T7" i="46"/>
  <c r="S7" i="46"/>
  <c r="Q7" i="46"/>
  <c r="P7" i="46"/>
  <c r="N7" i="46"/>
  <c r="M7" i="46"/>
  <c r="L7" i="46"/>
  <c r="K7" i="46"/>
  <c r="J7" i="46"/>
  <c r="I7" i="46"/>
  <c r="H7" i="46"/>
  <c r="G7" i="46"/>
  <c r="C7" i="46"/>
  <c r="A7" i="46" s="1"/>
  <c r="B7" i="46"/>
  <c r="AT6" i="46"/>
  <c r="AS6" i="46"/>
  <c r="AR6" i="46"/>
  <c r="AQ6" i="46"/>
  <c r="AP6" i="46"/>
  <c r="AO6" i="46"/>
  <c r="AN6" i="46"/>
  <c r="AL6" i="46"/>
  <c r="AK6" i="46"/>
  <c r="AJ6" i="46"/>
  <c r="AI6" i="46"/>
  <c r="AH6" i="46"/>
  <c r="AG6" i="46"/>
  <c r="AF6" i="46"/>
  <c r="AE6" i="46"/>
  <c r="AA6" i="46"/>
  <c r="Z6" i="46"/>
  <c r="Y6" i="46"/>
  <c r="W6" i="46"/>
  <c r="V6" i="46"/>
  <c r="U6" i="46"/>
  <c r="T6" i="46"/>
  <c r="S6" i="46"/>
  <c r="Q6" i="46"/>
  <c r="P6" i="46"/>
  <c r="N6" i="46"/>
  <c r="M6" i="46"/>
  <c r="L6" i="46"/>
  <c r="K6" i="46"/>
  <c r="J6" i="46"/>
  <c r="I6" i="46"/>
  <c r="H6" i="46"/>
  <c r="G6" i="46"/>
  <c r="C6" i="46"/>
  <c r="A6" i="46" s="1"/>
  <c r="B6" i="46"/>
  <c r="AT5" i="46"/>
  <c r="AS5" i="46"/>
  <c r="AR5" i="46"/>
  <c r="AQ5" i="46"/>
  <c r="AP5" i="46"/>
  <c r="AO5" i="46"/>
  <c r="AN5" i="46"/>
  <c r="AL5" i="46"/>
  <c r="AK5" i="46"/>
  <c r="AJ5" i="46"/>
  <c r="AI5" i="46"/>
  <c r="AH5" i="46"/>
  <c r="AG5" i="46"/>
  <c r="AF5" i="46"/>
  <c r="AE5" i="46"/>
  <c r="AA5" i="46"/>
  <c r="Z5" i="46"/>
  <c r="Y5" i="46"/>
  <c r="W5" i="46"/>
  <c r="V5" i="46"/>
  <c r="U5" i="46"/>
  <c r="U4" i="46" s="1"/>
  <c r="T5" i="46"/>
  <c r="S5" i="46"/>
  <c r="Q5" i="46"/>
  <c r="P5" i="46"/>
  <c r="N5" i="46"/>
  <c r="M5" i="46"/>
  <c r="L5" i="46"/>
  <c r="K5" i="46"/>
  <c r="J5" i="46"/>
  <c r="I5" i="46"/>
  <c r="H5" i="46"/>
  <c r="G5" i="46"/>
  <c r="C5" i="46"/>
  <c r="A5" i="46" s="1"/>
  <c r="B5" i="46"/>
  <c r="AR4" i="46"/>
  <c r="AM4" i="46"/>
  <c r="AH4" i="46"/>
  <c r="AX2" i="46"/>
  <c r="AS324" i="45"/>
  <c r="AR324" i="45"/>
  <c r="AQ324" i="45"/>
  <c r="AP324" i="45"/>
  <c r="AO324" i="45"/>
  <c r="AN324" i="45"/>
  <c r="AM324" i="45"/>
  <c r="AK324" i="45"/>
  <c r="AJ324" i="45"/>
  <c r="AI324" i="45"/>
  <c r="AH324" i="45"/>
  <c r="AG324" i="45"/>
  <c r="AF324" i="45"/>
  <c r="AE324" i="45"/>
  <c r="AD324" i="45"/>
  <c r="Z324" i="45"/>
  <c r="Y324" i="45"/>
  <c r="X324" i="45"/>
  <c r="V324" i="45"/>
  <c r="U324" i="45"/>
  <c r="T324" i="45"/>
  <c r="S324" i="45"/>
  <c r="R324" i="45"/>
  <c r="P324" i="45"/>
  <c r="O324" i="45"/>
  <c r="M324" i="45"/>
  <c r="L324" i="45"/>
  <c r="K324" i="45"/>
  <c r="J324" i="45"/>
  <c r="I324" i="45"/>
  <c r="H324" i="45"/>
  <c r="G324" i="45"/>
  <c r="F324" i="45"/>
  <c r="B324" i="45"/>
  <c r="A324" i="45" s="1"/>
  <c r="AS323" i="45"/>
  <c r="AR323" i="45"/>
  <c r="AQ323" i="45"/>
  <c r="AP323" i="45"/>
  <c r="AO323" i="45"/>
  <c r="AN323" i="45"/>
  <c r="AM323" i="45"/>
  <c r="AK323" i="45"/>
  <c r="AJ323" i="45"/>
  <c r="AI323" i="45"/>
  <c r="AH323" i="45"/>
  <c r="AG323" i="45"/>
  <c r="AF323" i="45"/>
  <c r="AE323" i="45"/>
  <c r="AD323" i="45"/>
  <c r="Z323" i="45"/>
  <c r="Y323" i="45"/>
  <c r="X323" i="45"/>
  <c r="V323" i="45"/>
  <c r="U323" i="45"/>
  <c r="T323" i="45"/>
  <c r="S323" i="45"/>
  <c r="R323" i="45"/>
  <c r="P323" i="45"/>
  <c r="O323" i="45"/>
  <c r="M323" i="45"/>
  <c r="L323" i="45"/>
  <c r="I323" i="45"/>
  <c r="H323" i="45"/>
  <c r="G323" i="45"/>
  <c r="F323" i="45"/>
  <c r="B323" i="45"/>
  <c r="A323" i="45" s="1"/>
  <c r="AS322" i="45"/>
  <c r="AR322" i="45"/>
  <c r="AQ322" i="45"/>
  <c r="AP322" i="45"/>
  <c r="AO322" i="45"/>
  <c r="AN322" i="45"/>
  <c r="AM322" i="45"/>
  <c r="AK322" i="45"/>
  <c r="AJ322" i="45"/>
  <c r="AI322" i="45"/>
  <c r="AH322" i="45"/>
  <c r="AG322" i="45"/>
  <c r="AF322" i="45"/>
  <c r="AE322" i="45"/>
  <c r="AD322" i="45"/>
  <c r="Z322" i="45"/>
  <c r="Y322" i="45"/>
  <c r="X322" i="45"/>
  <c r="V322" i="45"/>
  <c r="U322" i="45"/>
  <c r="T322" i="45"/>
  <c r="S322" i="45"/>
  <c r="R322" i="45"/>
  <c r="P322" i="45"/>
  <c r="O322" i="45"/>
  <c r="M322" i="45"/>
  <c r="L322" i="45"/>
  <c r="K322" i="45"/>
  <c r="J322" i="45"/>
  <c r="I322" i="45"/>
  <c r="H322" i="45"/>
  <c r="G322" i="45"/>
  <c r="F322" i="45"/>
  <c r="B322" i="45"/>
  <c r="A322" i="45" s="1"/>
  <c r="AS321" i="45"/>
  <c r="AR321" i="45"/>
  <c r="AQ321" i="45"/>
  <c r="AP321" i="45"/>
  <c r="AO321" i="45"/>
  <c r="AN321" i="45"/>
  <c r="AM321" i="45"/>
  <c r="AK321" i="45"/>
  <c r="AJ321" i="45"/>
  <c r="AI321" i="45"/>
  <c r="AH321" i="45"/>
  <c r="AG321" i="45"/>
  <c r="AF321" i="45"/>
  <c r="AE321" i="45"/>
  <c r="AD321" i="45"/>
  <c r="Z321" i="45"/>
  <c r="Y321" i="45"/>
  <c r="X321" i="45"/>
  <c r="V321" i="45"/>
  <c r="U321" i="45"/>
  <c r="T321" i="45"/>
  <c r="S321" i="45"/>
  <c r="R321" i="45"/>
  <c r="P321" i="45"/>
  <c r="O321" i="45"/>
  <c r="M321" i="45"/>
  <c r="L321" i="45"/>
  <c r="K321" i="45"/>
  <c r="J321" i="45"/>
  <c r="I321" i="45"/>
  <c r="H321" i="45"/>
  <c r="G321" i="45"/>
  <c r="F321" i="45"/>
  <c r="B321" i="45"/>
  <c r="A321" i="45" s="1"/>
  <c r="AS320" i="45"/>
  <c r="AR320" i="45"/>
  <c r="AQ320" i="45"/>
  <c r="AP320" i="45"/>
  <c r="AO320" i="45"/>
  <c r="AN320" i="45"/>
  <c r="AM320" i="45"/>
  <c r="AK320" i="45"/>
  <c r="AJ320" i="45"/>
  <c r="AI320" i="45"/>
  <c r="AH320" i="45"/>
  <c r="AG320" i="45"/>
  <c r="AF320" i="45"/>
  <c r="AE320" i="45"/>
  <c r="AD320" i="45"/>
  <c r="Z320" i="45"/>
  <c r="Y320" i="45"/>
  <c r="X320" i="45"/>
  <c r="V320" i="45"/>
  <c r="U320" i="45"/>
  <c r="T320" i="45"/>
  <c r="S320" i="45"/>
  <c r="R320" i="45"/>
  <c r="P320" i="45"/>
  <c r="O320" i="45"/>
  <c r="M320" i="45"/>
  <c r="L320" i="45"/>
  <c r="K320" i="45"/>
  <c r="J320" i="45"/>
  <c r="I320" i="45"/>
  <c r="H320" i="45"/>
  <c r="G320" i="45"/>
  <c r="F320" i="45"/>
  <c r="B320" i="45"/>
  <c r="A320" i="45" s="1"/>
  <c r="AS319" i="45"/>
  <c r="AR319" i="45"/>
  <c r="AQ319" i="45"/>
  <c r="AP319" i="45"/>
  <c r="AO319" i="45"/>
  <c r="AN319" i="45"/>
  <c r="AM319" i="45"/>
  <c r="AK319" i="45"/>
  <c r="AJ319" i="45"/>
  <c r="AI319" i="45"/>
  <c r="AH319" i="45"/>
  <c r="AG319" i="45"/>
  <c r="AF319" i="45"/>
  <c r="AE319" i="45"/>
  <c r="AD319" i="45"/>
  <c r="Z319" i="45"/>
  <c r="Y319" i="45"/>
  <c r="X319" i="45"/>
  <c r="V319" i="45"/>
  <c r="U319" i="45"/>
  <c r="T319" i="45"/>
  <c r="S319" i="45"/>
  <c r="R319" i="45"/>
  <c r="P319" i="45"/>
  <c r="O319" i="45"/>
  <c r="M319" i="45"/>
  <c r="L319" i="45"/>
  <c r="K319" i="45"/>
  <c r="J319" i="45"/>
  <c r="I319" i="45"/>
  <c r="H319" i="45"/>
  <c r="G319" i="45"/>
  <c r="F319" i="45"/>
  <c r="B319" i="45"/>
  <c r="A319" i="45" s="1"/>
  <c r="AS318" i="45"/>
  <c r="AR318" i="45"/>
  <c r="AQ318" i="45"/>
  <c r="AP318" i="45"/>
  <c r="AO318" i="45"/>
  <c r="AN318" i="45"/>
  <c r="AM318" i="45"/>
  <c r="AK318" i="45"/>
  <c r="AJ318" i="45"/>
  <c r="AI318" i="45"/>
  <c r="AH318" i="45"/>
  <c r="AG318" i="45"/>
  <c r="AF318" i="45"/>
  <c r="AE318" i="45"/>
  <c r="AD318" i="45"/>
  <c r="Z318" i="45"/>
  <c r="Y318" i="45"/>
  <c r="X318" i="45"/>
  <c r="V318" i="45"/>
  <c r="U318" i="45"/>
  <c r="T318" i="45"/>
  <c r="S318" i="45"/>
  <c r="R318" i="45"/>
  <c r="P318" i="45"/>
  <c r="O318" i="45"/>
  <c r="M318" i="45"/>
  <c r="L318" i="45"/>
  <c r="K318" i="45"/>
  <c r="J318" i="45"/>
  <c r="I318" i="45"/>
  <c r="H318" i="45"/>
  <c r="G318" i="45"/>
  <c r="F318" i="45"/>
  <c r="B318" i="45"/>
  <c r="A318" i="45" s="1"/>
  <c r="AS317" i="45"/>
  <c r="AR317" i="45"/>
  <c r="AQ317" i="45"/>
  <c r="AP317" i="45"/>
  <c r="AO317" i="45"/>
  <c r="AN317" i="45"/>
  <c r="AM317" i="45"/>
  <c r="AK317" i="45"/>
  <c r="AJ317" i="45"/>
  <c r="AI317" i="45"/>
  <c r="AH317" i="45"/>
  <c r="AG317" i="45"/>
  <c r="AF317" i="45"/>
  <c r="AE317" i="45"/>
  <c r="AD317" i="45"/>
  <c r="Z317" i="45"/>
  <c r="Y317" i="45"/>
  <c r="X317" i="45"/>
  <c r="V317" i="45"/>
  <c r="U317" i="45"/>
  <c r="T317" i="45"/>
  <c r="S317" i="45"/>
  <c r="R317" i="45"/>
  <c r="P317" i="45"/>
  <c r="O317" i="45"/>
  <c r="M317" i="45"/>
  <c r="L317" i="45"/>
  <c r="K317" i="45"/>
  <c r="J317" i="45"/>
  <c r="I317" i="45"/>
  <c r="H317" i="45"/>
  <c r="G317" i="45"/>
  <c r="F317" i="45"/>
  <c r="B317" i="45"/>
  <c r="A317" i="45" s="1"/>
  <c r="AS316" i="45"/>
  <c r="AR316" i="45"/>
  <c r="AQ316" i="45"/>
  <c r="AP316" i="45"/>
  <c r="AO316" i="45"/>
  <c r="AN316" i="45"/>
  <c r="AM316" i="45"/>
  <c r="AK316" i="45"/>
  <c r="AJ316" i="45"/>
  <c r="AI316" i="45"/>
  <c r="AH316" i="45"/>
  <c r="AG316" i="45"/>
  <c r="AF316" i="45"/>
  <c r="AE316" i="45"/>
  <c r="AD316" i="45"/>
  <c r="Z316" i="45"/>
  <c r="Y316" i="45"/>
  <c r="X316" i="45"/>
  <c r="V316" i="45"/>
  <c r="U316" i="45"/>
  <c r="T316" i="45"/>
  <c r="S316" i="45"/>
  <c r="R316" i="45"/>
  <c r="P316" i="45"/>
  <c r="O316" i="45"/>
  <c r="M316" i="45"/>
  <c r="L316" i="45"/>
  <c r="K316" i="45"/>
  <c r="J316" i="45"/>
  <c r="I316" i="45"/>
  <c r="H316" i="45"/>
  <c r="G316" i="45"/>
  <c r="F316" i="45"/>
  <c r="B316" i="45"/>
  <c r="A316" i="45" s="1"/>
  <c r="AS315" i="45"/>
  <c r="AR315" i="45"/>
  <c r="AQ315" i="45"/>
  <c r="AP315" i="45"/>
  <c r="AO315" i="45"/>
  <c r="AN315" i="45"/>
  <c r="AM315" i="45"/>
  <c r="AK315" i="45"/>
  <c r="AJ315" i="45"/>
  <c r="AI315" i="45"/>
  <c r="AH315" i="45"/>
  <c r="AG315" i="45"/>
  <c r="AF315" i="45"/>
  <c r="AE315" i="45"/>
  <c r="AD315" i="45"/>
  <c r="Z315" i="45"/>
  <c r="Y315" i="45"/>
  <c r="X315" i="45"/>
  <c r="V315" i="45"/>
  <c r="U315" i="45"/>
  <c r="T315" i="45"/>
  <c r="S315" i="45"/>
  <c r="R315" i="45"/>
  <c r="P315" i="45"/>
  <c r="O315" i="45"/>
  <c r="M315" i="45"/>
  <c r="L315" i="45"/>
  <c r="K315" i="45"/>
  <c r="J315" i="45"/>
  <c r="I315" i="45"/>
  <c r="H315" i="45"/>
  <c r="G315" i="45"/>
  <c r="F315" i="45"/>
  <c r="B315" i="45"/>
  <c r="A315" i="45" s="1"/>
  <c r="AS314" i="45"/>
  <c r="AR314" i="45"/>
  <c r="AQ314" i="45"/>
  <c r="AP314" i="45"/>
  <c r="AO314" i="45"/>
  <c r="AN314" i="45"/>
  <c r="AM314" i="45"/>
  <c r="AK314" i="45"/>
  <c r="AJ314" i="45"/>
  <c r="AI314" i="45"/>
  <c r="AH314" i="45"/>
  <c r="AG314" i="45"/>
  <c r="AF314" i="45"/>
  <c r="AE314" i="45"/>
  <c r="AD314" i="45"/>
  <c r="Z314" i="45"/>
  <c r="Y314" i="45"/>
  <c r="X314" i="45"/>
  <c r="V314" i="45"/>
  <c r="U314" i="45"/>
  <c r="T314" i="45"/>
  <c r="S314" i="45"/>
  <c r="R314" i="45"/>
  <c r="P314" i="45"/>
  <c r="O314" i="45"/>
  <c r="M314" i="45"/>
  <c r="L314" i="45"/>
  <c r="K314" i="45"/>
  <c r="J314" i="45"/>
  <c r="I314" i="45"/>
  <c r="H314" i="45"/>
  <c r="G314" i="45"/>
  <c r="F314" i="45"/>
  <c r="B314" i="45"/>
  <c r="A314" i="45" s="1"/>
  <c r="AS313" i="45"/>
  <c r="AR313" i="45"/>
  <c r="AQ313" i="45"/>
  <c r="AP313" i="45"/>
  <c r="AO313" i="45"/>
  <c r="AN313" i="45"/>
  <c r="AM313" i="45"/>
  <c r="AK313" i="45"/>
  <c r="AJ313" i="45"/>
  <c r="AI313" i="45"/>
  <c r="AH313" i="45"/>
  <c r="AG313" i="45"/>
  <c r="AF313" i="45"/>
  <c r="AE313" i="45"/>
  <c r="AD313" i="45"/>
  <c r="Z313" i="45"/>
  <c r="Y313" i="45"/>
  <c r="X313" i="45"/>
  <c r="V313" i="45"/>
  <c r="U313" i="45"/>
  <c r="T313" i="45"/>
  <c r="S313" i="45"/>
  <c r="R313" i="45"/>
  <c r="P313" i="45"/>
  <c r="O313" i="45"/>
  <c r="M313" i="45"/>
  <c r="L313" i="45"/>
  <c r="K313" i="45"/>
  <c r="J313" i="45"/>
  <c r="I313" i="45"/>
  <c r="H313" i="45"/>
  <c r="G313" i="45"/>
  <c r="F313" i="45"/>
  <c r="B313" i="45"/>
  <c r="A313" i="45" s="1"/>
  <c r="AS312" i="45"/>
  <c r="AR312" i="45"/>
  <c r="AQ312" i="45"/>
  <c r="AP312" i="45"/>
  <c r="AO312" i="45"/>
  <c r="AN312" i="45"/>
  <c r="AM312" i="45"/>
  <c r="AK312" i="45"/>
  <c r="AJ312" i="45"/>
  <c r="AI312" i="45"/>
  <c r="AH312" i="45"/>
  <c r="AG312" i="45"/>
  <c r="AF312" i="45"/>
  <c r="AE312" i="45"/>
  <c r="AD312" i="45"/>
  <c r="Z312" i="45"/>
  <c r="Y312" i="45"/>
  <c r="X312" i="45"/>
  <c r="V312" i="45"/>
  <c r="U312" i="45"/>
  <c r="T312" i="45"/>
  <c r="S312" i="45"/>
  <c r="R312" i="45"/>
  <c r="P312" i="45"/>
  <c r="O312" i="45"/>
  <c r="M312" i="45"/>
  <c r="L312" i="45"/>
  <c r="K312" i="45"/>
  <c r="J312" i="45"/>
  <c r="I312" i="45"/>
  <c r="H312" i="45"/>
  <c r="G312" i="45"/>
  <c r="F312" i="45"/>
  <c r="B312" i="45"/>
  <c r="A312" i="45" s="1"/>
  <c r="AS311" i="45"/>
  <c r="AR311" i="45"/>
  <c r="AQ311" i="45"/>
  <c r="AP311" i="45"/>
  <c r="AO311" i="45"/>
  <c r="AN311" i="45"/>
  <c r="AM311" i="45"/>
  <c r="AK311" i="45"/>
  <c r="AJ311" i="45"/>
  <c r="AI311" i="45"/>
  <c r="AH311" i="45"/>
  <c r="AG311" i="45"/>
  <c r="AF311" i="45"/>
  <c r="AE311" i="45"/>
  <c r="AD311" i="45"/>
  <c r="Z311" i="45"/>
  <c r="Y311" i="45"/>
  <c r="X311" i="45"/>
  <c r="V311" i="45"/>
  <c r="U311" i="45"/>
  <c r="T311" i="45"/>
  <c r="S311" i="45"/>
  <c r="R311" i="45"/>
  <c r="P311" i="45"/>
  <c r="O311" i="45"/>
  <c r="M311" i="45"/>
  <c r="L311" i="45"/>
  <c r="K311" i="45"/>
  <c r="J311" i="45"/>
  <c r="I311" i="45"/>
  <c r="H311" i="45"/>
  <c r="G311" i="45"/>
  <c r="F311" i="45"/>
  <c r="B311" i="45"/>
  <c r="A311" i="45" s="1"/>
  <c r="AS310" i="45"/>
  <c r="AR310" i="45"/>
  <c r="AQ310" i="45"/>
  <c r="AP310" i="45"/>
  <c r="AO310" i="45"/>
  <c r="AN310" i="45"/>
  <c r="AM310" i="45"/>
  <c r="AK310" i="45"/>
  <c r="AJ310" i="45"/>
  <c r="AI310" i="45"/>
  <c r="AH310" i="45"/>
  <c r="AG310" i="45"/>
  <c r="AF310" i="45"/>
  <c r="AE310" i="45"/>
  <c r="AD310" i="45"/>
  <c r="Z310" i="45"/>
  <c r="Y310" i="45"/>
  <c r="X310" i="45"/>
  <c r="V310" i="45"/>
  <c r="U310" i="45"/>
  <c r="T310" i="45"/>
  <c r="S310" i="45"/>
  <c r="R310" i="45"/>
  <c r="P310" i="45"/>
  <c r="O310" i="45"/>
  <c r="M310" i="45"/>
  <c r="L310" i="45"/>
  <c r="K310" i="45"/>
  <c r="J310" i="45"/>
  <c r="I310" i="45"/>
  <c r="H310" i="45"/>
  <c r="G310" i="45"/>
  <c r="F310" i="45"/>
  <c r="B310" i="45"/>
  <c r="A310" i="45" s="1"/>
  <c r="AS309" i="45"/>
  <c r="AR309" i="45"/>
  <c r="AQ309" i="45"/>
  <c r="AP309" i="45"/>
  <c r="AO309" i="45"/>
  <c r="AN309" i="45"/>
  <c r="AM309" i="45"/>
  <c r="AK309" i="45"/>
  <c r="AJ309" i="45"/>
  <c r="AI309" i="45"/>
  <c r="AH309" i="45"/>
  <c r="AG309" i="45"/>
  <c r="AF309" i="45"/>
  <c r="AE309" i="45"/>
  <c r="AD309" i="45"/>
  <c r="Z309" i="45"/>
  <c r="Y309" i="45"/>
  <c r="X309" i="45"/>
  <c r="V309" i="45"/>
  <c r="U309" i="45"/>
  <c r="T309" i="45"/>
  <c r="S309" i="45"/>
  <c r="R309" i="45"/>
  <c r="P309" i="45"/>
  <c r="O309" i="45"/>
  <c r="M309" i="45"/>
  <c r="L309" i="45"/>
  <c r="K309" i="45"/>
  <c r="J309" i="45"/>
  <c r="I309" i="45"/>
  <c r="H309" i="45"/>
  <c r="G309" i="45"/>
  <c r="F309" i="45"/>
  <c r="B309" i="45"/>
  <c r="A309" i="45" s="1"/>
  <c r="AS308" i="45"/>
  <c r="AR308" i="45"/>
  <c r="AQ308" i="45"/>
  <c r="AP308" i="45"/>
  <c r="AO308" i="45"/>
  <c r="AN308" i="45"/>
  <c r="AM308" i="45"/>
  <c r="AK308" i="45"/>
  <c r="AJ308" i="45"/>
  <c r="AI308" i="45"/>
  <c r="AH308" i="45"/>
  <c r="AG308" i="45"/>
  <c r="AF308" i="45"/>
  <c r="AE308" i="45"/>
  <c r="AD308" i="45"/>
  <c r="Z308" i="45"/>
  <c r="Y308" i="45"/>
  <c r="X308" i="45"/>
  <c r="V308" i="45"/>
  <c r="U308" i="45"/>
  <c r="T308" i="45"/>
  <c r="S308" i="45"/>
  <c r="R308" i="45"/>
  <c r="P308" i="45"/>
  <c r="O308" i="45"/>
  <c r="M308" i="45"/>
  <c r="L308" i="45"/>
  <c r="K308" i="45"/>
  <c r="J308" i="45"/>
  <c r="I308" i="45"/>
  <c r="H308" i="45"/>
  <c r="G308" i="45"/>
  <c r="F308" i="45"/>
  <c r="B308" i="45"/>
  <c r="A308" i="45" s="1"/>
  <c r="AS307" i="45"/>
  <c r="AR307" i="45"/>
  <c r="AQ307" i="45"/>
  <c r="AP307" i="45"/>
  <c r="AO307" i="45"/>
  <c r="AN307" i="45"/>
  <c r="AM307" i="45"/>
  <c r="AK307" i="45"/>
  <c r="AJ307" i="45"/>
  <c r="AI307" i="45"/>
  <c r="AH307" i="45"/>
  <c r="AG307" i="45"/>
  <c r="AF307" i="45"/>
  <c r="AE307" i="45"/>
  <c r="AD307" i="45"/>
  <c r="Z307" i="45"/>
  <c r="Y307" i="45"/>
  <c r="X307" i="45"/>
  <c r="V307" i="45"/>
  <c r="U307" i="45"/>
  <c r="T307" i="45"/>
  <c r="S307" i="45"/>
  <c r="R307" i="45"/>
  <c r="P307" i="45"/>
  <c r="O307" i="45"/>
  <c r="M307" i="45"/>
  <c r="L307" i="45"/>
  <c r="I307" i="45"/>
  <c r="H307" i="45"/>
  <c r="G307" i="45"/>
  <c r="F307" i="45"/>
  <c r="B307" i="45"/>
  <c r="A307" i="45" s="1"/>
  <c r="AS306" i="45"/>
  <c r="AR306" i="45"/>
  <c r="AQ306" i="45"/>
  <c r="AP306" i="45"/>
  <c r="AO306" i="45"/>
  <c r="AN306" i="45"/>
  <c r="AM306" i="45"/>
  <c r="AK306" i="45"/>
  <c r="AJ306" i="45"/>
  <c r="AI306" i="45"/>
  <c r="AH306" i="45"/>
  <c r="AG306" i="45"/>
  <c r="AF306" i="45"/>
  <c r="AE306" i="45"/>
  <c r="AD306" i="45"/>
  <c r="Z306" i="45"/>
  <c r="Y306" i="45"/>
  <c r="X306" i="45"/>
  <c r="V306" i="45"/>
  <c r="U306" i="45"/>
  <c r="T306" i="45"/>
  <c r="S306" i="45"/>
  <c r="R306" i="45"/>
  <c r="P306" i="45"/>
  <c r="O306" i="45"/>
  <c r="M306" i="45"/>
  <c r="L306" i="45"/>
  <c r="K306" i="45"/>
  <c r="J306" i="45"/>
  <c r="I306" i="45"/>
  <c r="H306" i="45"/>
  <c r="G306" i="45"/>
  <c r="F306" i="45"/>
  <c r="B306" i="45"/>
  <c r="A306" i="45" s="1"/>
  <c r="AS305" i="45"/>
  <c r="AR305" i="45"/>
  <c r="AQ305" i="45"/>
  <c r="AP305" i="45"/>
  <c r="AO305" i="45"/>
  <c r="AN305" i="45"/>
  <c r="AM305" i="45"/>
  <c r="AK305" i="45"/>
  <c r="AJ305" i="45"/>
  <c r="AI305" i="45"/>
  <c r="AH305" i="45"/>
  <c r="AG305" i="45"/>
  <c r="AF305" i="45"/>
  <c r="AE305" i="45"/>
  <c r="AD305" i="45"/>
  <c r="Z305" i="45"/>
  <c r="Y305" i="45"/>
  <c r="X305" i="45"/>
  <c r="V305" i="45"/>
  <c r="U305" i="45"/>
  <c r="T305" i="45"/>
  <c r="S305" i="45"/>
  <c r="R305" i="45"/>
  <c r="P305" i="45"/>
  <c r="O305" i="45"/>
  <c r="M305" i="45"/>
  <c r="L305" i="45"/>
  <c r="K305" i="45"/>
  <c r="J305" i="45"/>
  <c r="I305" i="45"/>
  <c r="H305" i="45"/>
  <c r="G305" i="45"/>
  <c r="F305" i="45"/>
  <c r="B305" i="45"/>
  <c r="A305" i="45" s="1"/>
  <c r="AS304" i="45"/>
  <c r="AR304" i="45"/>
  <c r="AQ304" i="45"/>
  <c r="AP304" i="45"/>
  <c r="AO304" i="45"/>
  <c r="AN304" i="45"/>
  <c r="AM304" i="45"/>
  <c r="AK304" i="45"/>
  <c r="AJ304" i="45"/>
  <c r="AI304" i="45"/>
  <c r="AH304" i="45"/>
  <c r="AG304" i="45"/>
  <c r="AF304" i="45"/>
  <c r="AE304" i="45"/>
  <c r="AD304" i="45"/>
  <c r="Z304" i="45"/>
  <c r="Y304" i="45"/>
  <c r="X304" i="45"/>
  <c r="V304" i="45"/>
  <c r="U304" i="45"/>
  <c r="T304" i="45"/>
  <c r="S304" i="45"/>
  <c r="R304" i="45"/>
  <c r="P304" i="45"/>
  <c r="O304" i="45"/>
  <c r="M304" i="45"/>
  <c r="L304" i="45"/>
  <c r="K304" i="45"/>
  <c r="J304" i="45"/>
  <c r="I304" i="45"/>
  <c r="H304" i="45"/>
  <c r="G304" i="45"/>
  <c r="F304" i="45"/>
  <c r="B304" i="45"/>
  <c r="A304" i="45" s="1"/>
  <c r="AS303" i="45"/>
  <c r="AR303" i="45"/>
  <c r="AQ303" i="45"/>
  <c r="AP303" i="45"/>
  <c r="AO303" i="45"/>
  <c r="AN303" i="45"/>
  <c r="AM303" i="45"/>
  <c r="AK303" i="45"/>
  <c r="AJ303" i="45"/>
  <c r="AI303" i="45"/>
  <c r="AH303" i="45"/>
  <c r="AG303" i="45"/>
  <c r="AF303" i="45"/>
  <c r="AE303" i="45"/>
  <c r="AD303" i="45"/>
  <c r="Z303" i="45"/>
  <c r="Y303" i="45"/>
  <c r="X303" i="45"/>
  <c r="V303" i="45"/>
  <c r="U303" i="45"/>
  <c r="T303" i="45"/>
  <c r="S303" i="45"/>
  <c r="R303" i="45"/>
  <c r="P303" i="45"/>
  <c r="O303" i="45"/>
  <c r="M303" i="45"/>
  <c r="L303" i="45"/>
  <c r="K303" i="45"/>
  <c r="J303" i="45"/>
  <c r="I303" i="45"/>
  <c r="H303" i="45"/>
  <c r="G303" i="45"/>
  <c r="F303" i="45"/>
  <c r="B303" i="45"/>
  <c r="A303" i="45" s="1"/>
  <c r="AS302" i="45"/>
  <c r="AR302" i="45"/>
  <c r="AQ302" i="45"/>
  <c r="AP302" i="45"/>
  <c r="AO302" i="45"/>
  <c r="AN302" i="45"/>
  <c r="AM302" i="45"/>
  <c r="AK302" i="45"/>
  <c r="AJ302" i="45"/>
  <c r="AI302" i="45"/>
  <c r="AH302" i="45"/>
  <c r="AG302" i="45"/>
  <c r="AF302" i="45"/>
  <c r="AE302" i="45"/>
  <c r="AD302" i="45"/>
  <c r="Z302" i="45"/>
  <c r="Y302" i="45"/>
  <c r="X302" i="45"/>
  <c r="V302" i="45"/>
  <c r="U302" i="45"/>
  <c r="T302" i="45"/>
  <c r="S302" i="45"/>
  <c r="R302" i="45"/>
  <c r="P302" i="45"/>
  <c r="O302" i="45"/>
  <c r="M302" i="45"/>
  <c r="L302" i="45"/>
  <c r="K302" i="45"/>
  <c r="J302" i="45"/>
  <c r="I302" i="45"/>
  <c r="H302" i="45"/>
  <c r="G302" i="45"/>
  <c r="F302" i="45"/>
  <c r="B302" i="45"/>
  <c r="A302" i="45" s="1"/>
  <c r="AS301" i="45"/>
  <c r="AR301" i="45"/>
  <c r="AQ301" i="45"/>
  <c r="AP301" i="45"/>
  <c r="AO301" i="45"/>
  <c r="AN301" i="45"/>
  <c r="AM301" i="45"/>
  <c r="AK301" i="45"/>
  <c r="AJ301" i="45"/>
  <c r="AI301" i="45"/>
  <c r="AH301" i="45"/>
  <c r="AG301" i="45"/>
  <c r="AF301" i="45"/>
  <c r="AE301" i="45"/>
  <c r="AD301" i="45"/>
  <c r="Z301" i="45"/>
  <c r="Y301" i="45"/>
  <c r="X301" i="45"/>
  <c r="V301" i="45"/>
  <c r="U301" i="45"/>
  <c r="T301" i="45"/>
  <c r="S301" i="45"/>
  <c r="R301" i="45"/>
  <c r="P301" i="45"/>
  <c r="O301" i="45"/>
  <c r="M301" i="45"/>
  <c r="L301" i="45"/>
  <c r="K301" i="45"/>
  <c r="J301" i="45"/>
  <c r="I301" i="45"/>
  <c r="H301" i="45"/>
  <c r="G301" i="45"/>
  <c r="F301" i="45"/>
  <c r="B301" i="45"/>
  <c r="A301" i="45" s="1"/>
  <c r="AS300" i="45"/>
  <c r="AR300" i="45"/>
  <c r="AQ300" i="45"/>
  <c r="AP300" i="45"/>
  <c r="AO300" i="45"/>
  <c r="AN300" i="45"/>
  <c r="AM300" i="45"/>
  <c r="AK300" i="45"/>
  <c r="AJ300" i="45"/>
  <c r="AI300" i="45"/>
  <c r="AH300" i="45"/>
  <c r="AG300" i="45"/>
  <c r="AF300" i="45"/>
  <c r="AE300" i="45"/>
  <c r="AD300" i="45"/>
  <c r="Z300" i="45"/>
  <c r="Y300" i="45"/>
  <c r="X300" i="45"/>
  <c r="V300" i="45"/>
  <c r="U300" i="45"/>
  <c r="T300" i="45"/>
  <c r="S300" i="45"/>
  <c r="R300" i="45"/>
  <c r="P300" i="45"/>
  <c r="O300" i="45"/>
  <c r="M300" i="45"/>
  <c r="L300" i="45"/>
  <c r="K300" i="45"/>
  <c r="J300" i="45"/>
  <c r="I300" i="45"/>
  <c r="H300" i="45"/>
  <c r="G300" i="45"/>
  <c r="F300" i="45"/>
  <c r="B300" i="45"/>
  <c r="A300" i="45" s="1"/>
  <c r="AS299" i="45"/>
  <c r="AR299" i="45"/>
  <c r="AQ299" i="45"/>
  <c r="AP299" i="45"/>
  <c r="AO299" i="45"/>
  <c r="AN299" i="45"/>
  <c r="AM299" i="45"/>
  <c r="AK299" i="45"/>
  <c r="AJ299" i="45"/>
  <c r="AI299" i="45"/>
  <c r="AH299" i="45"/>
  <c r="AG299" i="45"/>
  <c r="AF299" i="45"/>
  <c r="AE299" i="45"/>
  <c r="AD299" i="45"/>
  <c r="Z299" i="45"/>
  <c r="Y299" i="45"/>
  <c r="X299" i="45"/>
  <c r="V299" i="45"/>
  <c r="U299" i="45"/>
  <c r="T299" i="45"/>
  <c r="S299" i="45"/>
  <c r="R299" i="45"/>
  <c r="P299" i="45"/>
  <c r="O299" i="45"/>
  <c r="M299" i="45"/>
  <c r="L299" i="45"/>
  <c r="K299" i="45"/>
  <c r="J299" i="45"/>
  <c r="I299" i="45"/>
  <c r="H299" i="45"/>
  <c r="G299" i="45"/>
  <c r="F299" i="45"/>
  <c r="B299" i="45"/>
  <c r="A299" i="45" s="1"/>
  <c r="AS298" i="45"/>
  <c r="AR298" i="45"/>
  <c r="AQ298" i="45"/>
  <c r="AP298" i="45"/>
  <c r="AO298" i="45"/>
  <c r="AN298" i="45"/>
  <c r="AM298" i="45"/>
  <c r="AK298" i="45"/>
  <c r="AJ298" i="45"/>
  <c r="AI298" i="45"/>
  <c r="AH298" i="45"/>
  <c r="AG298" i="45"/>
  <c r="AF298" i="45"/>
  <c r="AE298" i="45"/>
  <c r="AD298" i="45"/>
  <c r="Z298" i="45"/>
  <c r="Y298" i="45"/>
  <c r="X298" i="45"/>
  <c r="V298" i="45"/>
  <c r="U298" i="45"/>
  <c r="T298" i="45"/>
  <c r="S298" i="45"/>
  <c r="R298" i="45"/>
  <c r="P298" i="45"/>
  <c r="O298" i="45"/>
  <c r="M298" i="45"/>
  <c r="L298" i="45"/>
  <c r="K298" i="45"/>
  <c r="J298" i="45"/>
  <c r="I298" i="45"/>
  <c r="H298" i="45"/>
  <c r="G298" i="45"/>
  <c r="F298" i="45"/>
  <c r="B298" i="45"/>
  <c r="A298" i="45" s="1"/>
  <c r="AS297" i="45"/>
  <c r="AR297" i="45"/>
  <c r="AQ297" i="45"/>
  <c r="AP297" i="45"/>
  <c r="AO297" i="45"/>
  <c r="AN297" i="45"/>
  <c r="AM297" i="45"/>
  <c r="AK297" i="45"/>
  <c r="AJ297" i="45"/>
  <c r="AI297" i="45"/>
  <c r="AH297" i="45"/>
  <c r="AG297" i="45"/>
  <c r="AF297" i="45"/>
  <c r="AE297" i="45"/>
  <c r="AD297" i="45"/>
  <c r="Z297" i="45"/>
  <c r="Y297" i="45"/>
  <c r="X297" i="45"/>
  <c r="V297" i="45"/>
  <c r="U297" i="45"/>
  <c r="T297" i="45"/>
  <c r="S297" i="45"/>
  <c r="R297" i="45"/>
  <c r="P297" i="45"/>
  <c r="O297" i="45"/>
  <c r="M297" i="45"/>
  <c r="L297" i="45"/>
  <c r="K297" i="45"/>
  <c r="J297" i="45"/>
  <c r="I297" i="45"/>
  <c r="H297" i="45"/>
  <c r="G297" i="45"/>
  <c r="F297" i="45"/>
  <c r="B297" i="45"/>
  <c r="A297" i="45" s="1"/>
  <c r="AS296" i="45"/>
  <c r="AR296" i="45"/>
  <c r="AQ296" i="45"/>
  <c r="AP296" i="45"/>
  <c r="AO296" i="45"/>
  <c r="AN296" i="45"/>
  <c r="AM296" i="45"/>
  <c r="AK296" i="45"/>
  <c r="AJ296" i="45"/>
  <c r="AI296" i="45"/>
  <c r="AH296" i="45"/>
  <c r="AG296" i="45"/>
  <c r="AF296" i="45"/>
  <c r="AE296" i="45"/>
  <c r="AD296" i="45"/>
  <c r="Z296" i="45"/>
  <c r="Y296" i="45"/>
  <c r="X296" i="45"/>
  <c r="V296" i="45"/>
  <c r="U296" i="45"/>
  <c r="T296" i="45"/>
  <c r="S296" i="45"/>
  <c r="R296" i="45"/>
  <c r="P296" i="45"/>
  <c r="O296" i="45"/>
  <c r="M296" i="45"/>
  <c r="L296" i="45"/>
  <c r="K296" i="45"/>
  <c r="J296" i="45"/>
  <c r="I296" i="45"/>
  <c r="H296" i="45"/>
  <c r="G296" i="45"/>
  <c r="F296" i="45"/>
  <c r="B296" i="45"/>
  <c r="A296" i="45" s="1"/>
  <c r="AS295" i="45"/>
  <c r="AR295" i="45"/>
  <c r="AQ295" i="45"/>
  <c r="AP295" i="45"/>
  <c r="AO295" i="45"/>
  <c r="AN295" i="45"/>
  <c r="AM295" i="45"/>
  <c r="AK295" i="45"/>
  <c r="AJ295" i="45"/>
  <c r="AI295" i="45"/>
  <c r="AH295" i="45"/>
  <c r="AG295" i="45"/>
  <c r="AF295" i="45"/>
  <c r="AE295" i="45"/>
  <c r="AD295" i="45"/>
  <c r="Z295" i="45"/>
  <c r="Y295" i="45"/>
  <c r="X295" i="45"/>
  <c r="V295" i="45"/>
  <c r="U295" i="45"/>
  <c r="T295" i="45"/>
  <c r="S295" i="45"/>
  <c r="R295" i="45"/>
  <c r="P295" i="45"/>
  <c r="O295" i="45"/>
  <c r="M295" i="45"/>
  <c r="L295" i="45"/>
  <c r="K295" i="45"/>
  <c r="J295" i="45"/>
  <c r="I295" i="45"/>
  <c r="H295" i="45"/>
  <c r="G295" i="45"/>
  <c r="F295" i="45"/>
  <c r="B295" i="45"/>
  <c r="A295" i="45" s="1"/>
  <c r="AS294" i="45"/>
  <c r="AR294" i="45"/>
  <c r="AQ294" i="45"/>
  <c r="AP294" i="45"/>
  <c r="AO294" i="45"/>
  <c r="AN294" i="45"/>
  <c r="AM294" i="45"/>
  <c r="AK294" i="45"/>
  <c r="AJ294" i="45"/>
  <c r="AI294" i="45"/>
  <c r="AH294" i="45"/>
  <c r="AG294" i="45"/>
  <c r="AF294" i="45"/>
  <c r="AE294" i="45"/>
  <c r="AD294" i="45"/>
  <c r="Z294" i="45"/>
  <c r="Y294" i="45"/>
  <c r="X294" i="45"/>
  <c r="V294" i="45"/>
  <c r="U294" i="45"/>
  <c r="T294" i="45"/>
  <c r="S294" i="45"/>
  <c r="R294" i="45"/>
  <c r="P294" i="45"/>
  <c r="O294" i="45"/>
  <c r="M294" i="45"/>
  <c r="L294" i="45"/>
  <c r="K294" i="45"/>
  <c r="J294" i="45"/>
  <c r="I294" i="45"/>
  <c r="H294" i="45"/>
  <c r="G294" i="45"/>
  <c r="F294" i="45"/>
  <c r="B294" i="45"/>
  <c r="A294" i="45" s="1"/>
  <c r="AS293" i="45"/>
  <c r="AR293" i="45"/>
  <c r="AQ293" i="45"/>
  <c r="AP293" i="45"/>
  <c r="AO293" i="45"/>
  <c r="AN293" i="45"/>
  <c r="AM293" i="45"/>
  <c r="AK293" i="45"/>
  <c r="AJ293" i="45"/>
  <c r="AI293" i="45"/>
  <c r="AH293" i="45"/>
  <c r="AG293" i="45"/>
  <c r="AF293" i="45"/>
  <c r="AE293" i="45"/>
  <c r="AD293" i="45"/>
  <c r="Z293" i="45"/>
  <c r="Y293" i="45"/>
  <c r="X293" i="45"/>
  <c r="V293" i="45"/>
  <c r="U293" i="45"/>
  <c r="T293" i="45"/>
  <c r="S293" i="45"/>
  <c r="R293" i="45"/>
  <c r="P293" i="45"/>
  <c r="O293" i="45"/>
  <c r="M293" i="45"/>
  <c r="L293" i="45"/>
  <c r="K293" i="45"/>
  <c r="J293" i="45"/>
  <c r="I293" i="45"/>
  <c r="H293" i="45"/>
  <c r="G293" i="45"/>
  <c r="F293" i="45"/>
  <c r="B293" i="45"/>
  <c r="A293" i="45" s="1"/>
  <c r="AS292" i="45"/>
  <c r="AR292" i="45"/>
  <c r="AQ292" i="45"/>
  <c r="AP292" i="45"/>
  <c r="AO292" i="45"/>
  <c r="AN292" i="45"/>
  <c r="AM292" i="45"/>
  <c r="AK292" i="45"/>
  <c r="AJ292" i="45"/>
  <c r="AI292" i="45"/>
  <c r="AH292" i="45"/>
  <c r="AG292" i="45"/>
  <c r="AF292" i="45"/>
  <c r="AE292" i="45"/>
  <c r="AD292" i="45"/>
  <c r="Z292" i="45"/>
  <c r="Y292" i="45"/>
  <c r="X292" i="45"/>
  <c r="V292" i="45"/>
  <c r="U292" i="45"/>
  <c r="T292" i="45"/>
  <c r="S292" i="45"/>
  <c r="R292" i="45"/>
  <c r="P292" i="45"/>
  <c r="O292" i="45"/>
  <c r="M292" i="45"/>
  <c r="L292" i="45"/>
  <c r="K292" i="45"/>
  <c r="J292" i="45"/>
  <c r="I292" i="45"/>
  <c r="H292" i="45"/>
  <c r="G292" i="45"/>
  <c r="F292" i="45"/>
  <c r="B292" i="45"/>
  <c r="A292" i="45" s="1"/>
  <c r="AS291" i="45"/>
  <c r="AR291" i="45"/>
  <c r="AQ291" i="45"/>
  <c r="AP291" i="45"/>
  <c r="AO291" i="45"/>
  <c r="AN291" i="45"/>
  <c r="AM291" i="45"/>
  <c r="AK291" i="45"/>
  <c r="AJ291" i="45"/>
  <c r="AI291" i="45"/>
  <c r="AH291" i="45"/>
  <c r="AG291" i="45"/>
  <c r="AF291" i="45"/>
  <c r="AE291" i="45"/>
  <c r="AD291" i="45"/>
  <c r="Z291" i="45"/>
  <c r="Y291" i="45"/>
  <c r="X291" i="45"/>
  <c r="V291" i="45"/>
  <c r="U291" i="45"/>
  <c r="T291" i="45"/>
  <c r="S291" i="45"/>
  <c r="R291" i="45"/>
  <c r="P291" i="45"/>
  <c r="O291" i="45"/>
  <c r="M291" i="45"/>
  <c r="L291" i="45"/>
  <c r="K291" i="45"/>
  <c r="J291" i="45"/>
  <c r="I291" i="45"/>
  <c r="H291" i="45"/>
  <c r="G291" i="45"/>
  <c r="F291" i="45"/>
  <c r="B291" i="45"/>
  <c r="A291" i="45" s="1"/>
  <c r="AS290" i="45"/>
  <c r="AR290" i="45"/>
  <c r="AQ290" i="45"/>
  <c r="AP290" i="45"/>
  <c r="AO290" i="45"/>
  <c r="AN290" i="45"/>
  <c r="AM290" i="45"/>
  <c r="AK290" i="45"/>
  <c r="AJ290" i="45"/>
  <c r="AI290" i="45"/>
  <c r="AH290" i="45"/>
  <c r="AG290" i="45"/>
  <c r="AF290" i="45"/>
  <c r="AE290" i="45"/>
  <c r="AD290" i="45"/>
  <c r="Z290" i="45"/>
  <c r="Y290" i="45"/>
  <c r="X290" i="45"/>
  <c r="V290" i="45"/>
  <c r="U290" i="45"/>
  <c r="T290" i="45"/>
  <c r="S290" i="45"/>
  <c r="R290" i="45"/>
  <c r="P290" i="45"/>
  <c r="O290" i="45"/>
  <c r="M290" i="45"/>
  <c r="L290" i="45"/>
  <c r="K290" i="45"/>
  <c r="J290" i="45"/>
  <c r="I290" i="45"/>
  <c r="H290" i="45"/>
  <c r="G290" i="45"/>
  <c r="F290" i="45"/>
  <c r="B290" i="45"/>
  <c r="A290" i="45" s="1"/>
  <c r="AS289" i="45"/>
  <c r="AR289" i="45"/>
  <c r="AQ289" i="45"/>
  <c r="AP289" i="45"/>
  <c r="AO289" i="45"/>
  <c r="AN289" i="45"/>
  <c r="AM289" i="45"/>
  <c r="AK289" i="45"/>
  <c r="AJ289" i="45"/>
  <c r="AI289" i="45"/>
  <c r="AH289" i="45"/>
  <c r="AG289" i="45"/>
  <c r="AF289" i="45"/>
  <c r="AE289" i="45"/>
  <c r="AD289" i="45"/>
  <c r="Z289" i="45"/>
  <c r="Y289" i="45"/>
  <c r="X289" i="45"/>
  <c r="V289" i="45"/>
  <c r="U289" i="45"/>
  <c r="T289" i="45"/>
  <c r="S289" i="45"/>
  <c r="R289" i="45"/>
  <c r="P289" i="45"/>
  <c r="O289" i="45"/>
  <c r="M289" i="45"/>
  <c r="L289" i="45"/>
  <c r="K289" i="45"/>
  <c r="J289" i="45"/>
  <c r="I289" i="45"/>
  <c r="H289" i="45"/>
  <c r="G289" i="45"/>
  <c r="F289" i="45"/>
  <c r="B289" i="45"/>
  <c r="A289" i="45" s="1"/>
  <c r="AS288" i="45"/>
  <c r="AR288" i="45"/>
  <c r="AQ288" i="45"/>
  <c r="AP288" i="45"/>
  <c r="AO288" i="45"/>
  <c r="AN288" i="45"/>
  <c r="AM288" i="45"/>
  <c r="AK288" i="45"/>
  <c r="AJ288" i="45"/>
  <c r="AI288" i="45"/>
  <c r="AH288" i="45"/>
  <c r="AG288" i="45"/>
  <c r="AF288" i="45"/>
  <c r="AE288" i="45"/>
  <c r="AD288" i="45"/>
  <c r="Z288" i="45"/>
  <c r="Y288" i="45"/>
  <c r="X288" i="45"/>
  <c r="V288" i="45"/>
  <c r="U288" i="45"/>
  <c r="T288" i="45"/>
  <c r="S288" i="45"/>
  <c r="R288" i="45"/>
  <c r="P288" i="45"/>
  <c r="O288" i="45"/>
  <c r="M288" i="45"/>
  <c r="L288" i="45"/>
  <c r="K288" i="45"/>
  <c r="J288" i="45"/>
  <c r="I288" i="45"/>
  <c r="H288" i="45"/>
  <c r="G288" i="45"/>
  <c r="F288" i="45"/>
  <c r="B288" i="45"/>
  <c r="A288" i="45" s="1"/>
  <c r="AS287" i="45"/>
  <c r="AR287" i="45"/>
  <c r="AQ287" i="45"/>
  <c r="AP287" i="45"/>
  <c r="AO287" i="45"/>
  <c r="AN287" i="45"/>
  <c r="AM287" i="45"/>
  <c r="AK287" i="45"/>
  <c r="AJ287" i="45"/>
  <c r="AI287" i="45"/>
  <c r="AH287" i="45"/>
  <c r="AG287" i="45"/>
  <c r="AF287" i="45"/>
  <c r="AE287" i="45"/>
  <c r="AD287" i="45"/>
  <c r="Z287" i="45"/>
  <c r="Y287" i="45"/>
  <c r="X287" i="45"/>
  <c r="V287" i="45"/>
  <c r="U287" i="45"/>
  <c r="T287" i="45"/>
  <c r="S287" i="45"/>
  <c r="R287" i="45"/>
  <c r="P287" i="45"/>
  <c r="O287" i="45"/>
  <c r="M287" i="45"/>
  <c r="L287" i="45"/>
  <c r="K287" i="45"/>
  <c r="J287" i="45"/>
  <c r="I287" i="45"/>
  <c r="H287" i="45"/>
  <c r="G287" i="45"/>
  <c r="F287" i="45"/>
  <c r="B287" i="45"/>
  <c r="A287" i="45" s="1"/>
  <c r="AS286" i="45"/>
  <c r="AR286" i="45"/>
  <c r="AQ286" i="45"/>
  <c r="AP286" i="45"/>
  <c r="AO286" i="45"/>
  <c r="AN286" i="45"/>
  <c r="AM286" i="45"/>
  <c r="AK286" i="45"/>
  <c r="AJ286" i="45"/>
  <c r="AI286" i="45"/>
  <c r="AH286" i="45"/>
  <c r="AG286" i="45"/>
  <c r="AF286" i="45"/>
  <c r="AE286" i="45"/>
  <c r="AD286" i="45"/>
  <c r="Z286" i="45"/>
  <c r="Y286" i="45"/>
  <c r="X286" i="45"/>
  <c r="V286" i="45"/>
  <c r="U286" i="45"/>
  <c r="T286" i="45"/>
  <c r="S286" i="45"/>
  <c r="R286" i="45"/>
  <c r="P286" i="45"/>
  <c r="O286" i="45"/>
  <c r="M286" i="45"/>
  <c r="L286" i="45"/>
  <c r="K286" i="45"/>
  <c r="J286" i="45"/>
  <c r="I286" i="45"/>
  <c r="H286" i="45"/>
  <c r="G286" i="45"/>
  <c r="F286" i="45"/>
  <c r="B286" i="45"/>
  <c r="A286" i="45" s="1"/>
  <c r="AS285" i="45"/>
  <c r="AR285" i="45"/>
  <c r="AQ285" i="45"/>
  <c r="AP285" i="45"/>
  <c r="AO285" i="45"/>
  <c r="AN285" i="45"/>
  <c r="AM285" i="45"/>
  <c r="AK285" i="45"/>
  <c r="AJ285" i="45"/>
  <c r="AI285" i="45"/>
  <c r="AH285" i="45"/>
  <c r="AG285" i="45"/>
  <c r="AF285" i="45"/>
  <c r="AE285" i="45"/>
  <c r="AD285" i="45"/>
  <c r="Z285" i="45"/>
  <c r="Y285" i="45"/>
  <c r="X285" i="45"/>
  <c r="V285" i="45"/>
  <c r="U285" i="45"/>
  <c r="T285" i="45"/>
  <c r="S285" i="45"/>
  <c r="R285" i="45"/>
  <c r="P285" i="45"/>
  <c r="O285" i="45"/>
  <c r="M285" i="45"/>
  <c r="L285" i="45"/>
  <c r="K285" i="45"/>
  <c r="J285" i="45"/>
  <c r="I285" i="45"/>
  <c r="H285" i="45"/>
  <c r="G285" i="45"/>
  <c r="F285" i="45"/>
  <c r="B285" i="45"/>
  <c r="A285" i="45" s="1"/>
  <c r="AS284" i="45"/>
  <c r="AR284" i="45"/>
  <c r="AQ284" i="45"/>
  <c r="AP284" i="45"/>
  <c r="AO284" i="45"/>
  <c r="AN284" i="45"/>
  <c r="AM284" i="45"/>
  <c r="AK284" i="45"/>
  <c r="AJ284" i="45"/>
  <c r="AI284" i="45"/>
  <c r="AH284" i="45"/>
  <c r="AG284" i="45"/>
  <c r="AF284" i="45"/>
  <c r="AE284" i="45"/>
  <c r="AD284" i="45"/>
  <c r="Z284" i="45"/>
  <c r="Y284" i="45"/>
  <c r="X284" i="45"/>
  <c r="V284" i="45"/>
  <c r="U284" i="45"/>
  <c r="T284" i="45"/>
  <c r="S284" i="45"/>
  <c r="R284" i="45"/>
  <c r="P284" i="45"/>
  <c r="O284" i="45"/>
  <c r="M284" i="45"/>
  <c r="L284" i="45"/>
  <c r="K284" i="45"/>
  <c r="J284" i="45"/>
  <c r="I284" i="45"/>
  <c r="H284" i="45"/>
  <c r="G284" i="45"/>
  <c r="F284" i="45"/>
  <c r="B284" i="45"/>
  <c r="A284" i="45" s="1"/>
  <c r="AS283" i="45"/>
  <c r="AR283" i="45"/>
  <c r="AQ283" i="45"/>
  <c r="AP283" i="45"/>
  <c r="AO283" i="45"/>
  <c r="AN283" i="45"/>
  <c r="AM283" i="45"/>
  <c r="AK283" i="45"/>
  <c r="AJ283" i="45"/>
  <c r="AI283" i="45"/>
  <c r="AH283" i="45"/>
  <c r="AG283" i="45"/>
  <c r="AF283" i="45"/>
  <c r="AE283" i="45"/>
  <c r="AD283" i="45"/>
  <c r="Z283" i="45"/>
  <c r="Y283" i="45"/>
  <c r="X283" i="45"/>
  <c r="V283" i="45"/>
  <c r="U283" i="45"/>
  <c r="T283" i="45"/>
  <c r="S283" i="45"/>
  <c r="R283" i="45"/>
  <c r="P283" i="45"/>
  <c r="O283" i="45"/>
  <c r="M283" i="45"/>
  <c r="I283" i="45"/>
  <c r="H283" i="45"/>
  <c r="G283" i="45"/>
  <c r="F283" i="45"/>
  <c r="B283" i="45"/>
  <c r="A283" i="45"/>
  <c r="AS282" i="45"/>
  <c r="AR282" i="45"/>
  <c r="AQ282" i="45"/>
  <c r="AP282" i="45"/>
  <c r="AO282" i="45"/>
  <c r="AN282" i="45"/>
  <c r="AM282" i="45"/>
  <c r="AK282" i="45"/>
  <c r="AJ282" i="45"/>
  <c r="AI282" i="45"/>
  <c r="AH282" i="45"/>
  <c r="AG282" i="45"/>
  <c r="AF282" i="45"/>
  <c r="AE282" i="45"/>
  <c r="AD282" i="45"/>
  <c r="Z282" i="45"/>
  <c r="Y282" i="45"/>
  <c r="X282" i="45"/>
  <c r="V282" i="45"/>
  <c r="U282" i="45"/>
  <c r="T282" i="45"/>
  <c r="S282" i="45"/>
  <c r="R282" i="45"/>
  <c r="P282" i="45"/>
  <c r="O282" i="45"/>
  <c r="M282" i="45"/>
  <c r="L282" i="45"/>
  <c r="K282" i="45"/>
  <c r="J282" i="45"/>
  <c r="I282" i="45"/>
  <c r="H282" i="45"/>
  <c r="G282" i="45"/>
  <c r="F282" i="45"/>
  <c r="B282" i="45"/>
  <c r="A282" i="45"/>
  <c r="AS281" i="45"/>
  <c r="AR281" i="45"/>
  <c r="AQ281" i="45"/>
  <c r="AP281" i="45"/>
  <c r="AO281" i="45"/>
  <c r="AN281" i="45"/>
  <c r="AM281" i="45"/>
  <c r="AK281" i="45"/>
  <c r="AJ281" i="45"/>
  <c r="AI281" i="45"/>
  <c r="AH281" i="45"/>
  <c r="AG281" i="45"/>
  <c r="AF281" i="45"/>
  <c r="AE281" i="45"/>
  <c r="AD281" i="45"/>
  <c r="Z281" i="45"/>
  <c r="Y281" i="45"/>
  <c r="X281" i="45"/>
  <c r="V281" i="45"/>
  <c r="U281" i="45"/>
  <c r="T281" i="45"/>
  <c r="S281" i="45"/>
  <c r="R281" i="45"/>
  <c r="P281" i="45"/>
  <c r="O281" i="45"/>
  <c r="M281" i="45"/>
  <c r="L281" i="45"/>
  <c r="K281" i="45"/>
  <c r="J281" i="45"/>
  <c r="I281" i="45"/>
  <c r="H281" i="45"/>
  <c r="G281" i="45"/>
  <c r="F281" i="45"/>
  <c r="B281" i="45"/>
  <c r="A281" i="45"/>
  <c r="AS280" i="45"/>
  <c r="AR280" i="45"/>
  <c r="AQ280" i="45"/>
  <c r="AP280" i="45"/>
  <c r="AO280" i="45"/>
  <c r="AN280" i="45"/>
  <c r="AM280" i="45"/>
  <c r="AK280" i="45"/>
  <c r="AJ280" i="45"/>
  <c r="AI280" i="45"/>
  <c r="AH280" i="45"/>
  <c r="AG280" i="45"/>
  <c r="AF280" i="45"/>
  <c r="AE280" i="45"/>
  <c r="AD280" i="45"/>
  <c r="Z280" i="45"/>
  <c r="Y280" i="45"/>
  <c r="X280" i="45"/>
  <c r="V280" i="45"/>
  <c r="U280" i="45"/>
  <c r="T280" i="45"/>
  <c r="S280" i="45"/>
  <c r="R280" i="45"/>
  <c r="P280" i="45"/>
  <c r="O280" i="45"/>
  <c r="M280" i="45"/>
  <c r="L280" i="45"/>
  <c r="K280" i="45"/>
  <c r="J280" i="45"/>
  <c r="I280" i="45"/>
  <c r="H280" i="45"/>
  <c r="G280" i="45"/>
  <c r="F280" i="45"/>
  <c r="B280" i="45"/>
  <c r="A280" i="45"/>
  <c r="AS279" i="45"/>
  <c r="AR279" i="45"/>
  <c r="AQ279" i="45"/>
  <c r="AP279" i="45"/>
  <c r="AO279" i="45"/>
  <c r="AN279" i="45"/>
  <c r="AM279" i="45"/>
  <c r="AK279" i="45"/>
  <c r="AJ279" i="45"/>
  <c r="AI279" i="45"/>
  <c r="AH279" i="45"/>
  <c r="AG279" i="45"/>
  <c r="AF279" i="45"/>
  <c r="AE279" i="45"/>
  <c r="AD279" i="45"/>
  <c r="Z279" i="45"/>
  <c r="Y279" i="45"/>
  <c r="X279" i="45"/>
  <c r="V279" i="45"/>
  <c r="U279" i="45"/>
  <c r="T279" i="45"/>
  <c r="S279" i="45"/>
  <c r="R279" i="45"/>
  <c r="P279" i="45"/>
  <c r="O279" i="45"/>
  <c r="M279" i="45"/>
  <c r="L279" i="45"/>
  <c r="K279" i="45"/>
  <c r="J279" i="45"/>
  <c r="I279" i="45"/>
  <c r="H279" i="45"/>
  <c r="G279" i="45"/>
  <c r="F279" i="45"/>
  <c r="B279" i="45"/>
  <c r="A279" i="45"/>
  <c r="AS278" i="45"/>
  <c r="AR278" i="45"/>
  <c r="AQ278" i="45"/>
  <c r="AP278" i="45"/>
  <c r="AO278" i="45"/>
  <c r="AN278" i="45"/>
  <c r="AM278" i="45"/>
  <c r="AK278" i="45"/>
  <c r="AJ278" i="45"/>
  <c r="AI278" i="45"/>
  <c r="AH278" i="45"/>
  <c r="AG278" i="45"/>
  <c r="AF278" i="45"/>
  <c r="AE278" i="45"/>
  <c r="AD278" i="45"/>
  <c r="Z278" i="45"/>
  <c r="Y278" i="45"/>
  <c r="X278" i="45"/>
  <c r="V278" i="45"/>
  <c r="U278" i="45"/>
  <c r="T278" i="45"/>
  <c r="S278" i="45"/>
  <c r="R278" i="45"/>
  <c r="P278" i="45"/>
  <c r="O278" i="45"/>
  <c r="M278" i="45"/>
  <c r="L278" i="45"/>
  <c r="K278" i="45"/>
  <c r="J278" i="45"/>
  <c r="I278" i="45"/>
  <c r="H278" i="45"/>
  <c r="G278" i="45"/>
  <c r="F278" i="45"/>
  <c r="B278" i="45"/>
  <c r="A278" i="45"/>
  <c r="AS277" i="45"/>
  <c r="AR277" i="45"/>
  <c r="AQ277" i="45"/>
  <c r="AP277" i="45"/>
  <c r="AO277" i="45"/>
  <c r="AN277" i="45"/>
  <c r="AM277" i="45"/>
  <c r="AK277" i="45"/>
  <c r="AJ277" i="45"/>
  <c r="AI277" i="45"/>
  <c r="AH277" i="45"/>
  <c r="AG277" i="45"/>
  <c r="AF277" i="45"/>
  <c r="AE277" i="45"/>
  <c r="AD277" i="45"/>
  <c r="Z277" i="45"/>
  <c r="Y277" i="45"/>
  <c r="X277" i="45"/>
  <c r="V277" i="45"/>
  <c r="U277" i="45"/>
  <c r="T277" i="45"/>
  <c r="S277" i="45"/>
  <c r="R277" i="45"/>
  <c r="P277" i="45"/>
  <c r="O277" i="45"/>
  <c r="M277" i="45"/>
  <c r="L277" i="45"/>
  <c r="K277" i="45"/>
  <c r="J277" i="45"/>
  <c r="I277" i="45"/>
  <c r="H277" i="45"/>
  <c r="G277" i="45"/>
  <c r="F277" i="45"/>
  <c r="B277" i="45"/>
  <c r="A277" i="45"/>
  <c r="AS276" i="45"/>
  <c r="AR276" i="45"/>
  <c r="AQ276" i="45"/>
  <c r="AP276" i="45"/>
  <c r="AO276" i="45"/>
  <c r="AN276" i="45"/>
  <c r="AM276" i="45"/>
  <c r="AK276" i="45"/>
  <c r="AJ276" i="45"/>
  <c r="AI276" i="45"/>
  <c r="AH276" i="45"/>
  <c r="AG276" i="45"/>
  <c r="AF276" i="45"/>
  <c r="AE276" i="45"/>
  <c r="AD276" i="45"/>
  <c r="Z276" i="45"/>
  <c r="Y276" i="45"/>
  <c r="X276" i="45"/>
  <c r="V276" i="45"/>
  <c r="U276" i="45"/>
  <c r="T276" i="45"/>
  <c r="S276" i="45"/>
  <c r="R276" i="45"/>
  <c r="P276" i="45"/>
  <c r="O276" i="45"/>
  <c r="M276" i="45"/>
  <c r="L276" i="45"/>
  <c r="K276" i="45"/>
  <c r="J276" i="45"/>
  <c r="I276" i="45"/>
  <c r="H276" i="45"/>
  <c r="G276" i="45"/>
  <c r="F276" i="45"/>
  <c r="B276" i="45"/>
  <c r="A276" i="45"/>
  <c r="AS275" i="45"/>
  <c r="AR275" i="45"/>
  <c r="AQ275" i="45"/>
  <c r="AP275" i="45"/>
  <c r="AO275" i="45"/>
  <c r="AN275" i="45"/>
  <c r="AM275" i="45"/>
  <c r="AK275" i="45"/>
  <c r="AJ275" i="45"/>
  <c r="AI275" i="45"/>
  <c r="AH275" i="45"/>
  <c r="AG275" i="45"/>
  <c r="AF275" i="45"/>
  <c r="AE275" i="45"/>
  <c r="AD275" i="45"/>
  <c r="Z275" i="45"/>
  <c r="Y275" i="45"/>
  <c r="X275" i="45"/>
  <c r="V275" i="45"/>
  <c r="U275" i="45"/>
  <c r="T275" i="45"/>
  <c r="S275" i="45"/>
  <c r="R275" i="45"/>
  <c r="P275" i="45"/>
  <c r="O275" i="45"/>
  <c r="M275" i="45"/>
  <c r="L275" i="45"/>
  <c r="K275" i="45"/>
  <c r="J275" i="45"/>
  <c r="I275" i="45"/>
  <c r="H275" i="45"/>
  <c r="G275" i="45"/>
  <c r="F275" i="45"/>
  <c r="B275" i="45"/>
  <c r="A275" i="45"/>
  <c r="AS274" i="45"/>
  <c r="AR274" i="45"/>
  <c r="AQ274" i="45"/>
  <c r="AP274" i="45"/>
  <c r="AO274" i="45"/>
  <c r="AN274" i="45"/>
  <c r="AM274" i="45"/>
  <c r="AK274" i="45"/>
  <c r="AJ274" i="45"/>
  <c r="AI274" i="45"/>
  <c r="AH274" i="45"/>
  <c r="AG274" i="45"/>
  <c r="AF274" i="45"/>
  <c r="AE274" i="45"/>
  <c r="AD274" i="45"/>
  <c r="Z274" i="45"/>
  <c r="Y274" i="45"/>
  <c r="X274" i="45"/>
  <c r="V274" i="45"/>
  <c r="U274" i="45"/>
  <c r="T274" i="45"/>
  <c r="S274" i="45"/>
  <c r="R274" i="45"/>
  <c r="P274" i="45"/>
  <c r="O274" i="45"/>
  <c r="M274" i="45"/>
  <c r="L274" i="45"/>
  <c r="K274" i="45"/>
  <c r="J274" i="45"/>
  <c r="I274" i="45"/>
  <c r="H274" i="45"/>
  <c r="G274" i="45"/>
  <c r="F274" i="45"/>
  <c r="B274" i="45"/>
  <c r="A274" i="45"/>
  <c r="AS273" i="45"/>
  <c r="AR273" i="45"/>
  <c r="AQ273" i="45"/>
  <c r="AP273" i="45"/>
  <c r="AO273" i="45"/>
  <c r="AN273" i="45"/>
  <c r="AM273" i="45"/>
  <c r="AK273" i="45"/>
  <c r="AJ273" i="45"/>
  <c r="AI273" i="45"/>
  <c r="AH273" i="45"/>
  <c r="AG273" i="45"/>
  <c r="AF273" i="45"/>
  <c r="AE273" i="45"/>
  <c r="AD273" i="45"/>
  <c r="Z273" i="45"/>
  <c r="Y273" i="45"/>
  <c r="X273" i="45"/>
  <c r="V273" i="45"/>
  <c r="U273" i="45"/>
  <c r="T273" i="45"/>
  <c r="S273" i="45"/>
  <c r="R273" i="45"/>
  <c r="P273" i="45"/>
  <c r="O273" i="45"/>
  <c r="M273" i="45"/>
  <c r="L273" i="45"/>
  <c r="K273" i="45"/>
  <c r="J273" i="45"/>
  <c r="I273" i="45"/>
  <c r="H273" i="45"/>
  <c r="G273" i="45"/>
  <c r="F273" i="45"/>
  <c r="B273" i="45"/>
  <c r="A273" i="45"/>
  <c r="AS272" i="45"/>
  <c r="AR272" i="45"/>
  <c r="AQ272" i="45"/>
  <c r="AP272" i="45"/>
  <c r="AO272" i="45"/>
  <c r="AN272" i="45"/>
  <c r="AM272" i="45"/>
  <c r="AK272" i="45"/>
  <c r="AJ272" i="45"/>
  <c r="AI272" i="45"/>
  <c r="AH272" i="45"/>
  <c r="AG272" i="45"/>
  <c r="AF272" i="45"/>
  <c r="AE272" i="45"/>
  <c r="AD272" i="45"/>
  <c r="Z272" i="45"/>
  <c r="Y272" i="45"/>
  <c r="X272" i="45"/>
  <c r="V272" i="45"/>
  <c r="U272" i="45"/>
  <c r="T272" i="45"/>
  <c r="S272" i="45"/>
  <c r="R272" i="45"/>
  <c r="P272" i="45"/>
  <c r="O272" i="45"/>
  <c r="M272" i="45"/>
  <c r="L272" i="45"/>
  <c r="K272" i="45"/>
  <c r="J272" i="45"/>
  <c r="I272" i="45"/>
  <c r="H272" i="45"/>
  <c r="G272" i="45"/>
  <c r="F272" i="45"/>
  <c r="B272" i="45"/>
  <c r="A272" i="45"/>
  <c r="AS271" i="45"/>
  <c r="AR271" i="45"/>
  <c r="AQ271" i="45"/>
  <c r="AP271" i="45"/>
  <c r="AO271" i="45"/>
  <c r="AN271" i="45"/>
  <c r="AM271" i="45"/>
  <c r="AK271" i="45"/>
  <c r="AJ271" i="45"/>
  <c r="AI271" i="45"/>
  <c r="AH271" i="45"/>
  <c r="AG271" i="45"/>
  <c r="AF271" i="45"/>
  <c r="AE271" i="45"/>
  <c r="AD271" i="45"/>
  <c r="Z271" i="45"/>
  <c r="Y271" i="45"/>
  <c r="X271" i="45"/>
  <c r="V271" i="45"/>
  <c r="U271" i="45"/>
  <c r="T271" i="45"/>
  <c r="S271" i="45"/>
  <c r="R271" i="45"/>
  <c r="P271" i="45"/>
  <c r="O271" i="45"/>
  <c r="M271" i="45"/>
  <c r="L271" i="45"/>
  <c r="K271" i="45"/>
  <c r="J271" i="45"/>
  <c r="I271" i="45"/>
  <c r="H271" i="45"/>
  <c r="G271" i="45"/>
  <c r="F271" i="45"/>
  <c r="B271" i="45"/>
  <c r="A271" i="45"/>
  <c r="AS270" i="45"/>
  <c r="AR270" i="45"/>
  <c r="AQ270" i="45"/>
  <c r="AP270" i="45"/>
  <c r="AO270" i="45"/>
  <c r="AN270" i="45"/>
  <c r="AM270" i="45"/>
  <c r="AK270" i="45"/>
  <c r="AJ270" i="45"/>
  <c r="AI270" i="45"/>
  <c r="AH270" i="45"/>
  <c r="AG270" i="45"/>
  <c r="AF270" i="45"/>
  <c r="AE270" i="45"/>
  <c r="AD270" i="45"/>
  <c r="Z270" i="45"/>
  <c r="Y270" i="45"/>
  <c r="X270" i="45"/>
  <c r="V270" i="45"/>
  <c r="U270" i="45"/>
  <c r="T270" i="45"/>
  <c r="S270" i="45"/>
  <c r="R270" i="45"/>
  <c r="P270" i="45"/>
  <c r="O270" i="45"/>
  <c r="M270" i="45"/>
  <c r="L270" i="45"/>
  <c r="K270" i="45"/>
  <c r="J270" i="45"/>
  <c r="I270" i="45"/>
  <c r="H270" i="45"/>
  <c r="G270" i="45"/>
  <c r="F270" i="45"/>
  <c r="B270" i="45"/>
  <c r="A270" i="45"/>
  <c r="AS269" i="45"/>
  <c r="AR269" i="45"/>
  <c r="AQ269" i="45"/>
  <c r="AP269" i="45"/>
  <c r="AO269" i="45"/>
  <c r="AN269" i="45"/>
  <c r="AM269" i="45"/>
  <c r="AK269" i="45"/>
  <c r="AJ269" i="45"/>
  <c r="AI269" i="45"/>
  <c r="AH269" i="45"/>
  <c r="AG269" i="45"/>
  <c r="AF269" i="45"/>
  <c r="AE269" i="45"/>
  <c r="AD269" i="45"/>
  <c r="Z269" i="45"/>
  <c r="Y269" i="45"/>
  <c r="X269" i="45"/>
  <c r="V269" i="45"/>
  <c r="U269" i="45"/>
  <c r="T269" i="45"/>
  <c r="S269" i="45"/>
  <c r="R269" i="45"/>
  <c r="P269" i="45"/>
  <c r="O269" i="45"/>
  <c r="M269" i="45"/>
  <c r="L269" i="45"/>
  <c r="K269" i="45"/>
  <c r="J269" i="45"/>
  <c r="I269" i="45"/>
  <c r="H269" i="45"/>
  <c r="G269" i="45"/>
  <c r="F269" i="45"/>
  <c r="B269" i="45"/>
  <c r="A269" i="45"/>
  <c r="AS268" i="45"/>
  <c r="AR268" i="45"/>
  <c r="AQ268" i="45"/>
  <c r="AP268" i="45"/>
  <c r="AO268" i="45"/>
  <c r="AN268" i="45"/>
  <c r="AM268" i="45"/>
  <c r="AK268" i="45"/>
  <c r="AJ268" i="45"/>
  <c r="AI268" i="45"/>
  <c r="AH268" i="45"/>
  <c r="AG268" i="45"/>
  <c r="AF268" i="45"/>
  <c r="AE268" i="45"/>
  <c r="AD268" i="45"/>
  <c r="Z268" i="45"/>
  <c r="Y268" i="45"/>
  <c r="X268" i="45"/>
  <c r="V268" i="45"/>
  <c r="U268" i="45"/>
  <c r="T268" i="45"/>
  <c r="S268" i="45"/>
  <c r="R268" i="45"/>
  <c r="P268" i="45"/>
  <c r="O268" i="45"/>
  <c r="M268" i="45"/>
  <c r="L268" i="45"/>
  <c r="K268" i="45"/>
  <c r="J268" i="45"/>
  <c r="I268" i="45"/>
  <c r="H268" i="45"/>
  <c r="G268" i="45"/>
  <c r="F268" i="45"/>
  <c r="B268" i="45"/>
  <c r="A268" i="45"/>
  <c r="AS267" i="45"/>
  <c r="AR267" i="45"/>
  <c r="AQ267" i="45"/>
  <c r="AP267" i="45"/>
  <c r="AO267" i="45"/>
  <c r="AN267" i="45"/>
  <c r="AM267" i="45"/>
  <c r="AK267" i="45"/>
  <c r="AJ267" i="45"/>
  <c r="AI267" i="45"/>
  <c r="AH267" i="45"/>
  <c r="AG267" i="45"/>
  <c r="AF267" i="45"/>
  <c r="AE267" i="45"/>
  <c r="AD267" i="45"/>
  <c r="Z267" i="45"/>
  <c r="Y267" i="45"/>
  <c r="X267" i="45"/>
  <c r="V267" i="45"/>
  <c r="U267" i="45"/>
  <c r="T267" i="45"/>
  <c r="S267" i="45"/>
  <c r="R267" i="45"/>
  <c r="P267" i="45"/>
  <c r="O267" i="45"/>
  <c r="M267" i="45"/>
  <c r="L267" i="45"/>
  <c r="K267" i="45"/>
  <c r="J267" i="45"/>
  <c r="I267" i="45"/>
  <c r="H267" i="45"/>
  <c r="G267" i="45"/>
  <c r="F267" i="45"/>
  <c r="B267" i="45"/>
  <c r="A267" i="45"/>
  <c r="AS266" i="45"/>
  <c r="AR266" i="45"/>
  <c r="AQ266" i="45"/>
  <c r="AP266" i="45"/>
  <c r="AO266" i="45"/>
  <c r="AN266" i="45"/>
  <c r="AM266" i="45"/>
  <c r="AK266" i="45"/>
  <c r="AJ266" i="45"/>
  <c r="AI266" i="45"/>
  <c r="AH266" i="45"/>
  <c r="AG266" i="45"/>
  <c r="AF266" i="45"/>
  <c r="AE266" i="45"/>
  <c r="AD266" i="45"/>
  <c r="Z266" i="45"/>
  <c r="Y266" i="45"/>
  <c r="X266" i="45"/>
  <c r="V266" i="45"/>
  <c r="U266" i="45"/>
  <c r="T266" i="45"/>
  <c r="S266" i="45"/>
  <c r="R266" i="45"/>
  <c r="P266" i="45"/>
  <c r="O266" i="45"/>
  <c r="M266" i="45"/>
  <c r="L266" i="45"/>
  <c r="K266" i="45"/>
  <c r="J266" i="45"/>
  <c r="I266" i="45"/>
  <c r="H266" i="45"/>
  <c r="G266" i="45"/>
  <c r="F266" i="45"/>
  <c r="B266" i="45"/>
  <c r="A266" i="45"/>
  <c r="AS265" i="45"/>
  <c r="AR265" i="45"/>
  <c r="AQ265" i="45"/>
  <c r="AP265" i="45"/>
  <c r="AO265" i="45"/>
  <c r="AN265" i="45"/>
  <c r="AM265" i="45"/>
  <c r="AK265" i="45"/>
  <c r="AJ265" i="45"/>
  <c r="AI265" i="45"/>
  <c r="AH265" i="45"/>
  <c r="AG265" i="45"/>
  <c r="AF265" i="45"/>
  <c r="AE265" i="45"/>
  <c r="AD265" i="45"/>
  <c r="Z265" i="45"/>
  <c r="Y265" i="45"/>
  <c r="X265" i="45"/>
  <c r="V265" i="45"/>
  <c r="U265" i="45"/>
  <c r="T265" i="45"/>
  <c r="S265" i="45"/>
  <c r="R265" i="45"/>
  <c r="P265" i="45"/>
  <c r="O265" i="45"/>
  <c r="M265" i="45"/>
  <c r="L265" i="45"/>
  <c r="K265" i="45"/>
  <c r="J265" i="45"/>
  <c r="I265" i="45"/>
  <c r="H265" i="45"/>
  <c r="G265" i="45"/>
  <c r="F265" i="45"/>
  <c r="B265" i="45"/>
  <c r="A265" i="45"/>
  <c r="AS264" i="45"/>
  <c r="AR264" i="45"/>
  <c r="AQ264" i="45"/>
  <c r="AP264" i="45"/>
  <c r="AO264" i="45"/>
  <c r="AN264" i="45"/>
  <c r="AM264" i="45"/>
  <c r="AK264" i="45"/>
  <c r="AJ264" i="45"/>
  <c r="AI264" i="45"/>
  <c r="AH264" i="45"/>
  <c r="AG264" i="45"/>
  <c r="AF264" i="45"/>
  <c r="AE264" i="45"/>
  <c r="AD264" i="45"/>
  <c r="Z264" i="45"/>
  <c r="Y264" i="45"/>
  <c r="X264" i="45"/>
  <c r="V264" i="45"/>
  <c r="U264" i="45"/>
  <c r="T264" i="45"/>
  <c r="S264" i="45"/>
  <c r="R264" i="45"/>
  <c r="P264" i="45"/>
  <c r="O264" i="45"/>
  <c r="M264" i="45"/>
  <c r="L264" i="45"/>
  <c r="K264" i="45"/>
  <c r="J264" i="45"/>
  <c r="I264" i="45"/>
  <c r="H264" i="45"/>
  <c r="G264" i="45"/>
  <c r="F264" i="45"/>
  <c r="B264" i="45"/>
  <c r="A264" i="45"/>
  <c r="AS263" i="45"/>
  <c r="AR263" i="45"/>
  <c r="AQ263" i="45"/>
  <c r="AP263" i="45"/>
  <c r="AO263" i="45"/>
  <c r="AN263" i="45"/>
  <c r="AM263" i="45"/>
  <c r="AK263" i="45"/>
  <c r="AJ263" i="45"/>
  <c r="AI263" i="45"/>
  <c r="AH263" i="45"/>
  <c r="AG263" i="45"/>
  <c r="AF263" i="45"/>
  <c r="AE263" i="45"/>
  <c r="AD263" i="45"/>
  <c r="Z263" i="45"/>
  <c r="Y263" i="45"/>
  <c r="X263" i="45"/>
  <c r="V263" i="45"/>
  <c r="U263" i="45"/>
  <c r="T263" i="45"/>
  <c r="S263" i="45"/>
  <c r="R263" i="45"/>
  <c r="P263" i="45"/>
  <c r="O263" i="45"/>
  <c r="M263" i="45"/>
  <c r="L263" i="45"/>
  <c r="K263" i="45"/>
  <c r="J263" i="45"/>
  <c r="I263" i="45"/>
  <c r="H263" i="45"/>
  <c r="G263" i="45"/>
  <c r="F263" i="45"/>
  <c r="B263" i="45"/>
  <c r="A263" i="45"/>
  <c r="AS262" i="45"/>
  <c r="AR262" i="45"/>
  <c r="AQ262" i="45"/>
  <c r="AP262" i="45"/>
  <c r="AO262" i="45"/>
  <c r="AN262" i="45"/>
  <c r="AM262" i="45"/>
  <c r="AK262" i="45"/>
  <c r="AJ262" i="45"/>
  <c r="AI262" i="45"/>
  <c r="AH262" i="45"/>
  <c r="AG262" i="45"/>
  <c r="AF262" i="45"/>
  <c r="AE262" i="45"/>
  <c r="AD262" i="45"/>
  <c r="Z262" i="45"/>
  <c r="Y262" i="45"/>
  <c r="X262" i="45"/>
  <c r="V262" i="45"/>
  <c r="U262" i="45"/>
  <c r="T262" i="45"/>
  <c r="S262" i="45"/>
  <c r="R262" i="45"/>
  <c r="P262" i="45"/>
  <c r="O262" i="45"/>
  <c r="M262" i="45"/>
  <c r="I262" i="45"/>
  <c r="H262" i="45"/>
  <c r="G262" i="45"/>
  <c r="F262" i="45"/>
  <c r="B262" i="45"/>
  <c r="A262" i="45" s="1"/>
  <c r="AS261" i="45"/>
  <c r="AR261" i="45"/>
  <c r="AQ261" i="45"/>
  <c r="AP261" i="45"/>
  <c r="AO261" i="45"/>
  <c r="AN261" i="45"/>
  <c r="AM261" i="45"/>
  <c r="AK261" i="45"/>
  <c r="AJ261" i="45"/>
  <c r="AI261" i="45"/>
  <c r="AH261" i="45"/>
  <c r="AG261" i="45"/>
  <c r="AF261" i="45"/>
  <c r="AE261" i="45"/>
  <c r="AD261" i="45"/>
  <c r="Z261" i="45"/>
  <c r="Y261" i="45"/>
  <c r="X261" i="45"/>
  <c r="V261" i="45"/>
  <c r="U261" i="45"/>
  <c r="T261" i="45"/>
  <c r="S261" i="45"/>
  <c r="R261" i="45"/>
  <c r="P261" i="45"/>
  <c r="O261" i="45"/>
  <c r="M261" i="45"/>
  <c r="L261" i="45"/>
  <c r="K261" i="45"/>
  <c r="J261" i="45"/>
  <c r="I261" i="45"/>
  <c r="H261" i="45"/>
  <c r="G261" i="45"/>
  <c r="F261" i="45"/>
  <c r="B261" i="45"/>
  <c r="A261" i="45" s="1"/>
  <c r="AS260" i="45"/>
  <c r="AR260" i="45"/>
  <c r="AQ260" i="45"/>
  <c r="AP260" i="45"/>
  <c r="AO260" i="45"/>
  <c r="AN260" i="45"/>
  <c r="AM260" i="45"/>
  <c r="AK260" i="45"/>
  <c r="AJ260" i="45"/>
  <c r="AI260" i="45"/>
  <c r="AH260" i="45"/>
  <c r="AG260" i="45"/>
  <c r="AF260" i="45"/>
  <c r="AE260" i="45"/>
  <c r="AD260" i="45"/>
  <c r="Z260" i="45"/>
  <c r="Y260" i="45"/>
  <c r="X260" i="45"/>
  <c r="V260" i="45"/>
  <c r="U260" i="45"/>
  <c r="T260" i="45"/>
  <c r="S260" i="45"/>
  <c r="R260" i="45"/>
  <c r="P260" i="45"/>
  <c r="O260" i="45"/>
  <c r="M260" i="45"/>
  <c r="L260" i="45"/>
  <c r="K260" i="45"/>
  <c r="J260" i="45"/>
  <c r="I260" i="45"/>
  <c r="H260" i="45"/>
  <c r="G260" i="45"/>
  <c r="F260" i="45"/>
  <c r="B260" i="45"/>
  <c r="A260" i="45" s="1"/>
  <c r="AS259" i="45"/>
  <c r="AR259" i="45"/>
  <c r="AQ259" i="45"/>
  <c r="AP259" i="45"/>
  <c r="AO259" i="45"/>
  <c r="AN259" i="45"/>
  <c r="AM259" i="45"/>
  <c r="AK259" i="45"/>
  <c r="AJ259" i="45"/>
  <c r="AI259" i="45"/>
  <c r="AH259" i="45"/>
  <c r="AG259" i="45"/>
  <c r="AF259" i="45"/>
  <c r="AE259" i="45"/>
  <c r="AD259" i="45"/>
  <c r="Z259" i="45"/>
  <c r="Y259" i="45"/>
  <c r="X259" i="45"/>
  <c r="V259" i="45"/>
  <c r="U259" i="45"/>
  <c r="T259" i="45"/>
  <c r="S259" i="45"/>
  <c r="R259" i="45"/>
  <c r="P259" i="45"/>
  <c r="O259" i="45"/>
  <c r="M259" i="45"/>
  <c r="L259" i="45"/>
  <c r="K259" i="45"/>
  <c r="J259" i="45"/>
  <c r="I259" i="45"/>
  <c r="H259" i="45"/>
  <c r="G259" i="45"/>
  <c r="F259" i="45"/>
  <c r="B259" i="45"/>
  <c r="A259" i="45" s="1"/>
  <c r="AS258" i="45"/>
  <c r="AR258" i="45"/>
  <c r="AQ258" i="45"/>
  <c r="AP258" i="45"/>
  <c r="AO258" i="45"/>
  <c r="AN258" i="45"/>
  <c r="AM258" i="45"/>
  <c r="AK258" i="45"/>
  <c r="AJ258" i="45"/>
  <c r="AI258" i="45"/>
  <c r="AH258" i="45"/>
  <c r="AG258" i="45"/>
  <c r="AF258" i="45"/>
  <c r="AE258" i="45"/>
  <c r="AD258" i="45"/>
  <c r="Z258" i="45"/>
  <c r="Y258" i="45"/>
  <c r="X258" i="45"/>
  <c r="V258" i="45"/>
  <c r="U258" i="45"/>
  <c r="T258" i="45"/>
  <c r="S258" i="45"/>
  <c r="R258" i="45"/>
  <c r="P258" i="45"/>
  <c r="O258" i="45"/>
  <c r="M258" i="45"/>
  <c r="L258" i="45"/>
  <c r="K258" i="45"/>
  <c r="J258" i="45"/>
  <c r="I258" i="45"/>
  <c r="H258" i="45"/>
  <c r="G258" i="45"/>
  <c r="F258" i="45"/>
  <c r="B258" i="45"/>
  <c r="A258" i="45" s="1"/>
  <c r="AS257" i="45"/>
  <c r="AR257" i="45"/>
  <c r="AQ257" i="45"/>
  <c r="AP257" i="45"/>
  <c r="AO257" i="45"/>
  <c r="AN257" i="45"/>
  <c r="AM257" i="45"/>
  <c r="AK257" i="45"/>
  <c r="AJ257" i="45"/>
  <c r="AI257" i="45"/>
  <c r="AH257" i="45"/>
  <c r="AG257" i="45"/>
  <c r="AF257" i="45"/>
  <c r="AE257" i="45"/>
  <c r="AD257" i="45"/>
  <c r="Z257" i="45"/>
  <c r="Y257" i="45"/>
  <c r="X257" i="45"/>
  <c r="V257" i="45"/>
  <c r="U257" i="45"/>
  <c r="T257" i="45"/>
  <c r="S257" i="45"/>
  <c r="R257" i="45"/>
  <c r="P257" i="45"/>
  <c r="O257" i="45"/>
  <c r="M257" i="45"/>
  <c r="L257" i="45"/>
  <c r="K257" i="45"/>
  <c r="I257" i="45"/>
  <c r="H257" i="45"/>
  <c r="G257" i="45"/>
  <c r="F257" i="45"/>
  <c r="B257" i="45"/>
  <c r="A257" i="45"/>
  <c r="AS256" i="45"/>
  <c r="AR256" i="45"/>
  <c r="AQ256" i="45"/>
  <c r="AP256" i="45"/>
  <c r="AO256" i="45"/>
  <c r="AN256" i="45"/>
  <c r="AM256" i="45"/>
  <c r="AK256" i="45"/>
  <c r="AJ256" i="45"/>
  <c r="AI256" i="45"/>
  <c r="AH256" i="45"/>
  <c r="AG256" i="45"/>
  <c r="AF256" i="45"/>
  <c r="AE256" i="45"/>
  <c r="AD256" i="45"/>
  <c r="Z256" i="45"/>
  <c r="Y256" i="45"/>
  <c r="X256" i="45"/>
  <c r="V256" i="45"/>
  <c r="U256" i="45"/>
  <c r="T256" i="45"/>
  <c r="S256" i="45"/>
  <c r="R256" i="45"/>
  <c r="P256" i="45"/>
  <c r="O256" i="45"/>
  <c r="N256" i="45"/>
  <c r="M256" i="45"/>
  <c r="L256" i="45"/>
  <c r="K256" i="45"/>
  <c r="I256" i="45"/>
  <c r="H256" i="45"/>
  <c r="G256" i="45"/>
  <c r="F256" i="45"/>
  <c r="B256" i="45"/>
  <c r="A256" i="45" s="1"/>
  <c r="AS255" i="45"/>
  <c r="AR255" i="45"/>
  <c r="AQ255" i="45"/>
  <c r="AP255" i="45"/>
  <c r="AO255" i="45"/>
  <c r="AN255" i="45"/>
  <c r="AM255" i="45"/>
  <c r="AK255" i="45"/>
  <c r="AJ255" i="45"/>
  <c r="AI255" i="45"/>
  <c r="AH255" i="45"/>
  <c r="AG255" i="45"/>
  <c r="AF255" i="45"/>
  <c r="AE255" i="45"/>
  <c r="AD255" i="45"/>
  <c r="Z255" i="45"/>
  <c r="Y255" i="45"/>
  <c r="X255" i="45"/>
  <c r="V255" i="45"/>
  <c r="U255" i="45"/>
  <c r="T255" i="45"/>
  <c r="S255" i="45"/>
  <c r="R255" i="45"/>
  <c r="P255" i="45"/>
  <c r="O255" i="45"/>
  <c r="M255" i="45"/>
  <c r="L255" i="45"/>
  <c r="K255" i="45"/>
  <c r="J255" i="45"/>
  <c r="I255" i="45"/>
  <c r="H255" i="45"/>
  <c r="G255" i="45"/>
  <c r="F255" i="45"/>
  <c r="B255" i="45"/>
  <c r="A255" i="45" s="1"/>
  <c r="AS254" i="45"/>
  <c r="AR254" i="45"/>
  <c r="AQ254" i="45"/>
  <c r="AP254" i="45"/>
  <c r="AO254" i="45"/>
  <c r="AN254" i="45"/>
  <c r="AM254" i="45"/>
  <c r="AK254" i="45"/>
  <c r="AJ254" i="45"/>
  <c r="AI254" i="45"/>
  <c r="AH254" i="45"/>
  <c r="AG254" i="45"/>
  <c r="AF254" i="45"/>
  <c r="AE254" i="45"/>
  <c r="AD254" i="45"/>
  <c r="Z254" i="45"/>
  <c r="Y254" i="45"/>
  <c r="X254" i="45"/>
  <c r="V254" i="45"/>
  <c r="U254" i="45"/>
  <c r="T254" i="45"/>
  <c r="S254" i="45"/>
  <c r="R254" i="45"/>
  <c r="P254" i="45"/>
  <c r="O254" i="45"/>
  <c r="M254" i="45"/>
  <c r="L254" i="45"/>
  <c r="K254" i="45"/>
  <c r="J254" i="45"/>
  <c r="I254" i="45"/>
  <c r="H254" i="45"/>
  <c r="G254" i="45"/>
  <c r="F254" i="45"/>
  <c r="B254" i="45"/>
  <c r="A254" i="45" s="1"/>
  <c r="AS253" i="45"/>
  <c r="AR253" i="45"/>
  <c r="AQ253" i="45"/>
  <c r="AP253" i="45"/>
  <c r="AO253" i="45"/>
  <c r="AN253" i="45"/>
  <c r="AM253" i="45"/>
  <c r="AK253" i="45"/>
  <c r="AJ253" i="45"/>
  <c r="AI253" i="45"/>
  <c r="AH253" i="45"/>
  <c r="AG253" i="45"/>
  <c r="AF253" i="45"/>
  <c r="AE253" i="45"/>
  <c r="AD253" i="45"/>
  <c r="Z253" i="45"/>
  <c r="Y253" i="45"/>
  <c r="X253" i="45"/>
  <c r="V253" i="45"/>
  <c r="U253" i="45"/>
  <c r="T253" i="45"/>
  <c r="S253" i="45"/>
  <c r="R253" i="45"/>
  <c r="P253" i="45"/>
  <c r="O253" i="45"/>
  <c r="M253" i="45"/>
  <c r="L253" i="45"/>
  <c r="K253" i="45"/>
  <c r="J253" i="45"/>
  <c r="I253" i="45"/>
  <c r="H253" i="45"/>
  <c r="G253" i="45"/>
  <c r="F253" i="45"/>
  <c r="B253" i="45"/>
  <c r="A253" i="45" s="1"/>
  <c r="AS252" i="45"/>
  <c r="AR252" i="45"/>
  <c r="AQ252" i="45"/>
  <c r="AP252" i="45"/>
  <c r="AO252" i="45"/>
  <c r="AN252" i="45"/>
  <c r="AM252" i="45"/>
  <c r="AK252" i="45"/>
  <c r="AJ252" i="45"/>
  <c r="AI252" i="45"/>
  <c r="AH252" i="45"/>
  <c r="AG252" i="45"/>
  <c r="AF252" i="45"/>
  <c r="AE252" i="45"/>
  <c r="AD252" i="45"/>
  <c r="Z252" i="45"/>
  <c r="Y252" i="45"/>
  <c r="X252" i="45"/>
  <c r="V252" i="45"/>
  <c r="U252" i="45"/>
  <c r="T252" i="45"/>
  <c r="S252" i="45"/>
  <c r="R252" i="45"/>
  <c r="P252" i="45"/>
  <c r="O252" i="45"/>
  <c r="M252" i="45"/>
  <c r="L252" i="45"/>
  <c r="K252" i="45"/>
  <c r="J252" i="45"/>
  <c r="I252" i="45"/>
  <c r="H252" i="45"/>
  <c r="G252" i="45"/>
  <c r="F252" i="45"/>
  <c r="B252" i="45"/>
  <c r="A252" i="45" s="1"/>
  <c r="AS251" i="45"/>
  <c r="AR251" i="45"/>
  <c r="AQ251" i="45"/>
  <c r="AP251" i="45"/>
  <c r="AO251" i="45"/>
  <c r="AN251" i="45"/>
  <c r="AM251" i="45"/>
  <c r="AK251" i="45"/>
  <c r="AJ251" i="45"/>
  <c r="AI251" i="45"/>
  <c r="AH251" i="45"/>
  <c r="AG251" i="45"/>
  <c r="AF251" i="45"/>
  <c r="AE251" i="45"/>
  <c r="AD251" i="45"/>
  <c r="Z251" i="45"/>
  <c r="Y251" i="45"/>
  <c r="X251" i="45"/>
  <c r="V251" i="45"/>
  <c r="U251" i="45"/>
  <c r="T251" i="45"/>
  <c r="S251" i="45"/>
  <c r="R251" i="45"/>
  <c r="P251" i="45"/>
  <c r="O251" i="45"/>
  <c r="M251" i="45"/>
  <c r="L251" i="45"/>
  <c r="K251" i="45"/>
  <c r="J251" i="45"/>
  <c r="I251" i="45"/>
  <c r="H251" i="45"/>
  <c r="G251" i="45"/>
  <c r="F251" i="45"/>
  <c r="B251" i="45"/>
  <c r="A251" i="45" s="1"/>
  <c r="AS250" i="45"/>
  <c r="AR250" i="45"/>
  <c r="AQ250" i="45"/>
  <c r="AP250" i="45"/>
  <c r="AO250" i="45"/>
  <c r="AN250" i="45"/>
  <c r="AM250" i="45"/>
  <c r="AK250" i="45"/>
  <c r="AJ250" i="45"/>
  <c r="AI250" i="45"/>
  <c r="AH250" i="45"/>
  <c r="AG250" i="45"/>
  <c r="AF250" i="45"/>
  <c r="AE250" i="45"/>
  <c r="AD250" i="45"/>
  <c r="Z250" i="45"/>
  <c r="Y250" i="45"/>
  <c r="X250" i="45"/>
  <c r="V250" i="45"/>
  <c r="U250" i="45"/>
  <c r="T250" i="45"/>
  <c r="S250" i="45"/>
  <c r="R250" i="45"/>
  <c r="I250" i="45"/>
  <c r="H250" i="45"/>
  <c r="G250" i="45"/>
  <c r="F250" i="45"/>
  <c r="B250" i="45"/>
  <c r="A250" i="45" s="1"/>
  <c r="AS249" i="45"/>
  <c r="AR249" i="45"/>
  <c r="AQ249" i="45"/>
  <c r="AP249" i="45"/>
  <c r="AO249" i="45"/>
  <c r="AN249" i="45"/>
  <c r="AM249" i="45"/>
  <c r="AK249" i="45"/>
  <c r="AJ249" i="45"/>
  <c r="AI249" i="45"/>
  <c r="AH249" i="45"/>
  <c r="AG249" i="45"/>
  <c r="AF249" i="45"/>
  <c r="AE249" i="45"/>
  <c r="AD249" i="45"/>
  <c r="Z249" i="45"/>
  <c r="Y249" i="45"/>
  <c r="X249" i="45"/>
  <c r="V249" i="45"/>
  <c r="U249" i="45"/>
  <c r="T249" i="45"/>
  <c r="S249" i="45"/>
  <c r="R249" i="45"/>
  <c r="P249" i="45"/>
  <c r="O249" i="45"/>
  <c r="M249" i="45"/>
  <c r="L249" i="45"/>
  <c r="K249" i="45"/>
  <c r="J249" i="45"/>
  <c r="I249" i="45"/>
  <c r="H249" i="45"/>
  <c r="G249" i="45"/>
  <c r="F249" i="45"/>
  <c r="B249" i="45"/>
  <c r="A249" i="45" s="1"/>
  <c r="AS248" i="45"/>
  <c r="AR248" i="45"/>
  <c r="AQ248" i="45"/>
  <c r="AP248" i="45"/>
  <c r="AO248" i="45"/>
  <c r="AN248" i="45"/>
  <c r="AM248" i="45"/>
  <c r="AK248" i="45"/>
  <c r="AJ248" i="45"/>
  <c r="AI248" i="45"/>
  <c r="AH248" i="45"/>
  <c r="AG248" i="45"/>
  <c r="AF248" i="45"/>
  <c r="AE248" i="45"/>
  <c r="AD248" i="45"/>
  <c r="Z248" i="45"/>
  <c r="Y248" i="45"/>
  <c r="X248" i="45"/>
  <c r="V248" i="45"/>
  <c r="U248" i="45"/>
  <c r="T248" i="45"/>
  <c r="S248" i="45"/>
  <c r="R248" i="45"/>
  <c r="I248" i="45"/>
  <c r="H248" i="45"/>
  <c r="G248" i="45"/>
  <c r="F248" i="45"/>
  <c r="B248" i="45"/>
  <c r="A248" i="45" s="1"/>
  <c r="AS247" i="45"/>
  <c r="AR247" i="45"/>
  <c r="AQ247" i="45"/>
  <c r="AP247" i="45"/>
  <c r="AO247" i="45"/>
  <c r="AN247" i="45"/>
  <c r="AM247" i="45"/>
  <c r="AK247" i="45"/>
  <c r="AJ247" i="45"/>
  <c r="AI247" i="45"/>
  <c r="AH247" i="45"/>
  <c r="AG247" i="45"/>
  <c r="AF247" i="45"/>
  <c r="AE247" i="45"/>
  <c r="AD247" i="45"/>
  <c r="Z247" i="45"/>
  <c r="Y247" i="45"/>
  <c r="X247" i="45"/>
  <c r="V247" i="45"/>
  <c r="U247" i="45"/>
  <c r="T247" i="45"/>
  <c r="S247" i="45"/>
  <c r="R247" i="45"/>
  <c r="P247" i="45"/>
  <c r="O247" i="45"/>
  <c r="M247" i="45"/>
  <c r="L247" i="45"/>
  <c r="K247" i="45"/>
  <c r="J247" i="45"/>
  <c r="I247" i="45"/>
  <c r="H247" i="45"/>
  <c r="G247" i="45"/>
  <c r="F247" i="45"/>
  <c r="B247" i="45"/>
  <c r="A247" i="45" s="1"/>
  <c r="AS246" i="45"/>
  <c r="AR246" i="45"/>
  <c r="AQ246" i="45"/>
  <c r="AP246" i="45"/>
  <c r="AO246" i="45"/>
  <c r="AN246" i="45"/>
  <c r="AM246" i="45"/>
  <c r="AK246" i="45"/>
  <c r="AJ246" i="45"/>
  <c r="AI246" i="45"/>
  <c r="AH246" i="45"/>
  <c r="AG246" i="45"/>
  <c r="AF246" i="45"/>
  <c r="AE246" i="45"/>
  <c r="AD246" i="45"/>
  <c r="Z246" i="45"/>
  <c r="Y246" i="45"/>
  <c r="X246" i="45"/>
  <c r="V246" i="45"/>
  <c r="U246" i="45"/>
  <c r="T246" i="45"/>
  <c r="S246" i="45"/>
  <c r="R246" i="45"/>
  <c r="P246" i="45"/>
  <c r="O246" i="45"/>
  <c r="M246" i="45"/>
  <c r="L246" i="45"/>
  <c r="K246" i="45"/>
  <c r="J246" i="45"/>
  <c r="I246" i="45"/>
  <c r="H246" i="45"/>
  <c r="G246" i="45"/>
  <c r="F246" i="45"/>
  <c r="B246" i="45"/>
  <c r="A246" i="45" s="1"/>
  <c r="AS245" i="45"/>
  <c r="AR245" i="45"/>
  <c r="AQ245" i="45"/>
  <c r="AP245" i="45"/>
  <c r="AO245" i="45"/>
  <c r="AN245" i="45"/>
  <c r="AM245" i="45"/>
  <c r="AK245" i="45"/>
  <c r="AJ245" i="45"/>
  <c r="AI245" i="45"/>
  <c r="AH245" i="45"/>
  <c r="AG245" i="45"/>
  <c r="AF245" i="45"/>
  <c r="AE245" i="45"/>
  <c r="AD245" i="45"/>
  <c r="Z245" i="45"/>
  <c r="Y245" i="45"/>
  <c r="X245" i="45"/>
  <c r="V245" i="45"/>
  <c r="U245" i="45"/>
  <c r="T245" i="45"/>
  <c r="S245" i="45"/>
  <c r="R245" i="45"/>
  <c r="P245" i="45"/>
  <c r="O245" i="45"/>
  <c r="M245" i="45"/>
  <c r="L245" i="45"/>
  <c r="K245" i="45"/>
  <c r="J245" i="45"/>
  <c r="I245" i="45"/>
  <c r="H245" i="45"/>
  <c r="G245" i="45"/>
  <c r="F245" i="45"/>
  <c r="B245" i="45"/>
  <c r="A245" i="45" s="1"/>
  <c r="AS244" i="45"/>
  <c r="AR244" i="45"/>
  <c r="AQ244" i="45"/>
  <c r="AP244" i="45"/>
  <c r="AO244" i="45"/>
  <c r="AN244" i="45"/>
  <c r="AM244" i="45"/>
  <c r="AK244" i="45"/>
  <c r="AJ244" i="45"/>
  <c r="AI244" i="45"/>
  <c r="AH244" i="45"/>
  <c r="AG244" i="45"/>
  <c r="AF244" i="45"/>
  <c r="AE244" i="45"/>
  <c r="AD244" i="45"/>
  <c r="Z244" i="45"/>
  <c r="Y244" i="45"/>
  <c r="X244" i="45"/>
  <c r="V244" i="45"/>
  <c r="U244" i="45"/>
  <c r="T244" i="45"/>
  <c r="S244" i="45"/>
  <c r="R244" i="45"/>
  <c r="P244" i="45"/>
  <c r="O244" i="45"/>
  <c r="M244" i="45"/>
  <c r="L244" i="45"/>
  <c r="K244" i="45"/>
  <c r="J244" i="45"/>
  <c r="I244" i="45"/>
  <c r="H244" i="45"/>
  <c r="G244" i="45"/>
  <c r="F244" i="45"/>
  <c r="B244" i="45"/>
  <c r="A244" i="45" s="1"/>
  <c r="AS243" i="45"/>
  <c r="AR243" i="45"/>
  <c r="AQ243" i="45"/>
  <c r="AP243" i="45"/>
  <c r="AO243" i="45"/>
  <c r="AN243" i="45"/>
  <c r="AM243" i="45"/>
  <c r="AK243" i="45"/>
  <c r="AJ243" i="45"/>
  <c r="AI243" i="45"/>
  <c r="AH243" i="45"/>
  <c r="AG243" i="45"/>
  <c r="AF243" i="45"/>
  <c r="AE243" i="45"/>
  <c r="AD243" i="45"/>
  <c r="Z243" i="45"/>
  <c r="Y243" i="45"/>
  <c r="X243" i="45"/>
  <c r="V243" i="45"/>
  <c r="U243" i="45"/>
  <c r="T243" i="45"/>
  <c r="S243" i="45"/>
  <c r="R243" i="45"/>
  <c r="P243" i="45"/>
  <c r="O243" i="45"/>
  <c r="M243" i="45"/>
  <c r="L243" i="45"/>
  <c r="K243" i="45"/>
  <c r="J243" i="45"/>
  <c r="I243" i="45"/>
  <c r="H243" i="45"/>
  <c r="G243" i="45"/>
  <c r="F243" i="45"/>
  <c r="B243" i="45"/>
  <c r="A243" i="45"/>
  <c r="AS242" i="45"/>
  <c r="AR242" i="45"/>
  <c r="AQ242" i="45"/>
  <c r="AP242" i="45"/>
  <c r="AO242" i="45"/>
  <c r="AN242" i="45"/>
  <c r="AM242" i="45"/>
  <c r="AK242" i="45"/>
  <c r="AJ242" i="45"/>
  <c r="AI242" i="45"/>
  <c r="AH242" i="45"/>
  <c r="AG242" i="45"/>
  <c r="AF242" i="45"/>
  <c r="AE242" i="45"/>
  <c r="AD242" i="45"/>
  <c r="Z242" i="45"/>
  <c r="Y242" i="45"/>
  <c r="X242" i="45"/>
  <c r="V242" i="45"/>
  <c r="U242" i="45"/>
  <c r="T242" i="45"/>
  <c r="S242" i="45"/>
  <c r="R242" i="45"/>
  <c r="P242" i="45"/>
  <c r="O242" i="45"/>
  <c r="M242" i="45"/>
  <c r="L242" i="45"/>
  <c r="K242" i="45"/>
  <c r="J242" i="45"/>
  <c r="I242" i="45"/>
  <c r="H242" i="45"/>
  <c r="G242" i="45"/>
  <c r="F242" i="45"/>
  <c r="B242" i="45"/>
  <c r="A242" i="45" s="1"/>
  <c r="AS241" i="45"/>
  <c r="AR241" i="45"/>
  <c r="AQ241" i="45"/>
  <c r="AP241" i="45"/>
  <c r="AO241" i="45"/>
  <c r="AN241" i="45"/>
  <c r="AM241" i="45"/>
  <c r="AK241" i="45"/>
  <c r="AJ241" i="45"/>
  <c r="AI241" i="45"/>
  <c r="AH241" i="45"/>
  <c r="AG241" i="45"/>
  <c r="AF241" i="45"/>
  <c r="AE241" i="45"/>
  <c r="AD241" i="45"/>
  <c r="Z241" i="45"/>
  <c r="Y241" i="45"/>
  <c r="X241" i="45"/>
  <c r="V241" i="45"/>
  <c r="U241" i="45"/>
  <c r="T241" i="45"/>
  <c r="S241" i="45"/>
  <c r="R241" i="45"/>
  <c r="P241" i="45"/>
  <c r="O241" i="45"/>
  <c r="M241" i="45"/>
  <c r="L241" i="45"/>
  <c r="K241" i="45"/>
  <c r="J241" i="45"/>
  <c r="I241" i="45"/>
  <c r="H241" i="45"/>
  <c r="G241" i="45"/>
  <c r="F241" i="45"/>
  <c r="B241" i="45"/>
  <c r="A241" i="45"/>
  <c r="AS240" i="45"/>
  <c r="AR240" i="45"/>
  <c r="AQ240" i="45"/>
  <c r="AP240" i="45"/>
  <c r="AO240" i="45"/>
  <c r="AN240" i="45"/>
  <c r="AM240" i="45"/>
  <c r="AK240" i="45"/>
  <c r="AJ240" i="45"/>
  <c r="AI240" i="45"/>
  <c r="AH240" i="45"/>
  <c r="AG240" i="45"/>
  <c r="AF240" i="45"/>
  <c r="AE240" i="45"/>
  <c r="AD240" i="45"/>
  <c r="Z240" i="45"/>
  <c r="Y240" i="45"/>
  <c r="X240" i="45"/>
  <c r="V240" i="45"/>
  <c r="U240" i="45"/>
  <c r="T240" i="45"/>
  <c r="S240" i="45"/>
  <c r="R240" i="45"/>
  <c r="P240" i="45"/>
  <c r="O240" i="45"/>
  <c r="M240" i="45"/>
  <c r="L240" i="45"/>
  <c r="K240" i="45"/>
  <c r="J240" i="45"/>
  <c r="I240" i="45"/>
  <c r="H240" i="45"/>
  <c r="G240" i="45"/>
  <c r="F240" i="45"/>
  <c r="B240" i="45"/>
  <c r="A240" i="45" s="1"/>
  <c r="AS239" i="45"/>
  <c r="AR239" i="45"/>
  <c r="AQ239" i="45"/>
  <c r="AP239" i="45"/>
  <c r="AO239" i="45"/>
  <c r="AN239" i="45"/>
  <c r="AM239" i="45"/>
  <c r="AK239" i="45"/>
  <c r="AJ239" i="45"/>
  <c r="AI239" i="45"/>
  <c r="AH239" i="45"/>
  <c r="AG239" i="45"/>
  <c r="AF239" i="45"/>
  <c r="AE239" i="45"/>
  <c r="AD239" i="45"/>
  <c r="Z239" i="45"/>
  <c r="Y239" i="45"/>
  <c r="X239" i="45"/>
  <c r="V239" i="45"/>
  <c r="U239" i="45"/>
  <c r="T239" i="45"/>
  <c r="S239" i="45"/>
  <c r="R239" i="45"/>
  <c r="P239" i="45"/>
  <c r="O239" i="45"/>
  <c r="M239" i="45"/>
  <c r="L239" i="45"/>
  <c r="K239" i="45"/>
  <c r="J239" i="45"/>
  <c r="I239" i="45"/>
  <c r="H239" i="45"/>
  <c r="G239" i="45"/>
  <c r="F239" i="45"/>
  <c r="B239" i="45"/>
  <c r="A239" i="45"/>
  <c r="AS238" i="45"/>
  <c r="AR238" i="45"/>
  <c r="AQ238" i="45"/>
  <c r="AP238" i="45"/>
  <c r="AO238" i="45"/>
  <c r="AN238" i="45"/>
  <c r="AM238" i="45"/>
  <c r="AK238" i="45"/>
  <c r="AJ238" i="45"/>
  <c r="AI238" i="45"/>
  <c r="AH238" i="45"/>
  <c r="AG238" i="45"/>
  <c r="AF238" i="45"/>
  <c r="AE238" i="45"/>
  <c r="AD238" i="45"/>
  <c r="Z238" i="45"/>
  <c r="Y238" i="45"/>
  <c r="X238" i="45"/>
  <c r="V238" i="45"/>
  <c r="U238" i="45"/>
  <c r="T238" i="45"/>
  <c r="S238" i="45"/>
  <c r="R238" i="45"/>
  <c r="P238" i="45"/>
  <c r="O238" i="45"/>
  <c r="M238" i="45"/>
  <c r="L238" i="45"/>
  <c r="K238" i="45"/>
  <c r="J238" i="45"/>
  <c r="I238" i="45"/>
  <c r="H238" i="45"/>
  <c r="G238" i="45"/>
  <c r="F238" i="45"/>
  <c r="B238" i="45"/>
  <c r="A238" i="45" s="1"/>
  <c r="AS237" i="45"/>
  <c r="AR237" i="45"/>
  <c r="AQ237" i="45"/>
  <c r="AP237" i="45"/>
  <c r="AO237" i="45"/>
  <c r="AN237" i="45"/>
  <c r="AM237" i="45"/>
  <c r="AK237" i="45"/>
  <c r="AJ237" i="45"/>
  <c r="AI237" i="45"/>
  <c r="AH237" i="45"/>
  <c r="AG237" i="45"/>
  <c r="AF237" i="45"/>
  <c r="AE237" i="45"/>
  <c r="AD237" i="45"/>
  <c r="Z237" i="45"/>
  <c r="Y237" i="45"/>
  <c r="X237" i="45"/>
  <c r="V237" i="45"/>
  <c r="U237" i="45"/>
  <c r="T237" i="45"/>
  <c r="S237" i="45"/>
  <c r="R237" i="45"/>
  <c r="P237" i="45"/>
  <c r="O237" i="45"/>
  <c r="M237" i="45"/>
  <c r="L237" i="45"/>
  <c r="K237" i="45"/>
  <c r="J237" i="45"/>
  <c r="I237" i="45"/>
  <c r="H237" i="45"/>
  <c r="G237" i="45"/>
  <c r="F237" i="45"/>
  <c r="B237" i="45"/>
  <c r="A237" i="45"/>
  <c r="AS236" i="45"/>
  <c r="AR236" i="45"/>
  <c r="AQ236" i="45"/>
  <c r="AP236" i="45"/>
  <c r="AO236" i="45"/>
  <c r="AN236" i="45"/>
  <c r="AM236" i="45"/>
  <c r="AK236" i="45"/>
  <c r="AJ236" i="45"/>
  <c r="AI236" i="45"/>
  <c r="AH236" i="45"/>
  <c r="AG236" i="45"/>
  <c r="AF236" i="45"/>
  <c r="AE236" i="45"/>
  <c r="AD236" i="45"/>
  <c r="Z236" i="45"/>
  <c r="Y236" i="45"/>
  <c r="X236" i="45"/>
  <c r="V236" i="45"/>
  <c r="U236" i="45"/>
  <c r="T236" i="45"/>
  <c r="S236" i="45"/>
  <c r="R236" i="45"/>
  <c r="P236" i="45"/>
  <c r="O236" i="45"/>
  <c r="M236" i="45"/>
  <c r="L236" i="45"/>
  <c r="K236" i="45"/>
  <c r="J236" i="45"/>
  <c r="I236" i="45"/>
  <c r="H236" i="45"/>
  <c r="G236" i="45"/>
  <c r="F236" i="45"/>
  <c r="B236" i="45"/>
  <c r="A236" i="45" s="1"/>
  <c r="AS235" i="45"/>
  <c r="AR235" i="45"/>
  <c r="AQ235" i="45"/>
  <c r="AP235" i="45"/>
  <c r="AO235" i="45"/>
  <c r="AN235" i="45"/>
  <c r="AM235" i="45"/>
  <c r="AK235" i="45"/>
  <c r="AJ235" i="45"/>
  <c r="AI235" i="45"/>
  <c r="AH235" i="45"/>
  <c r="AG235" i="45"/>
  <c r="AF235" i="45"/>
  <c r="AE235" i="45"/>
  <c r="AD235" i="45"/>
  <c r="Z235" i="45"/>
  <c r="Y235" i="45"/>
  <c r="X235" i="45"/>
  <c r="V235" i="45"/>
  <c r="U235" i="45"/>
  <c r="T235" i="45"/>
  <c r="S235" i="45"/>
  <c r="R235" i="45"/>
  <c r="P235" i="45"/>
  <c r="O235" i="45"/>
  <c r="M235" i="45"/>
  <c r="L235" i="45"/>
  <c r="K235" i="45"/>
  <c r="J235" i="45"/>
  <c r="I235" i="45"/>
  <c r="H235" i="45"/>
  <c r="G235" i="45"/>
  <c r="F235" i="45"/>
  <c r="B235" i="45"/>
  <c r="A235" i="45"/>
  <c r="AS234" i="45"/>
  <c r="AR234" i="45"/>
  <c r="AQ234" i="45"/>
  <c r="AP234" i="45"/>
  <c r="AO234" i="45"/>
  <c r="AN234" i="45"/>
  <c r="AM234" i="45"/>
  <c r="AK234" i="45"/>
  <c r="AJ234" i="45"/>
  <c r="AI234" i="45"/>
  <c r="AH234" i="45"/>
  <c r="AG234" i="45"/>
  <c r="AF234" i="45"/>
  <c r="AE234" i="45"/>
  <c r="AD234" i="45"/>
  <c r="Z234" i="45"/>
  <c r="Y234" i="45"/>
  <c r="X234" i="45"/>
  <c r="V234" i="45"/>
  <c r="U234" i="45"/>
  <c r="T234" i="45"/>
  <c r="S234" i="45"/>
  <c r="R234" i="45"/>
  <c r="P234" i="45"/>
  <c r="O234" i="45"/>
  <c r="M234" i="45"/>
  <c r="L234" i="45"/>
  <c r="K234" i="45"/>
  <c r="J234" i="45"/>
  <c r="I234" i="45"/>
  <c r="H234" i="45"/>
  <c r="G234" i="45"/>
  <c r="F234" i="45"/>
  <c r="B234" i="45"/>
  <c r="A234" i="45" s="1"/>
  <c r="AS233" i="45"/>
  <c r="AR233" i="45"/>
  <c r="AQ233" i="45"/>
  <c r="AP233" i="45"/>
  <c r="AO233" i="45"/>
  <c r="AN233" i="45"/>
  <c r="AM233" i="45"/>
  <c r="AK233" i="45"/>
  <c r="AJ233" i="45"/>
  <c r="AI233" i="45"/>
  <c r="AH233" i="45"/>
  <c r="AG233" i="45"/>
  <c r="AF233" i="45"/>
  <c r="AE233" i="45"/>
  <c r="AD233" i="45"/>
  <c r="V233" i="45"/>
  <c r="I233" i="45"/>
  <c r="H233" i="45"/>
  <c r="G233" i="45"/>
  <c r="F233" i="45"/>
  <c r="B233" i="45"/>
  <c r="A233" i="45" s="1"/>
  <c r="AS232" i="45"/>
  <c r="AR232" i="45"/>
  <c r="AQ232" i="45"/>
  <c r="AP232" i="45"/>
  <c r="AO232" i="45"/>
  <c r="AN232" i="45"/>
  <c r="AM232" i="45"/>
  <c r="AK232" i="45"/>
  <c r="AJ232" i="45"/>
  <c r="AI232" i="45"/>
  <c r="AH232" i="45"/>
  <c r="AG232" i="45"/>
  <c r="AF232" i="45"/>
  <c r="AE232" i="45"/>
  <c r="AD232" i="45"/>
  <c r="Z232" i="45"/>
  <c r="Y232" i="45"/>
  <c r="X232" i="45"/>
  <c r="V232" i="45"/>
  <c r="U232" i="45"/>
  <c r="T232" i="45"/>
  <c r="S232" i="45"/>
  <c r="R232" i="45"/>
  <c r="P232" i="45"/>
  <c r="O232" i="45"/>
  <c r="M232" i="45"/>
  <c r="L232" i="45"/>
  <c r="K232" i="45"/>
  <c r="J232" i="45"/>
  <c r="I232" i="45"/>
  <c r="H232" i="45"/>
  <c r="G232" i="45"/>
  <c r="F232" i="45"/>
  <c r="B232" i="45"/>
  <c r="A232" i="45"/>
  <c r="AS231" i="45"/>
  <c r="AR231" i="45"/>
  <c r="AQ231" i="45"/>
  <c r="AP231" i="45"/>
  <c r="AO231" i="45"/>
  <c r="AN231" i="45"/>
  <c r="AM231" i="45"/>
  <c r="AK231" i="45"/>
  <c r="AJ231" i="45"/>
  <c r="AI231" i="45"/>
  <c r="AH231" i="45"/>
  <c r="AG231" i="45"/>
  <c r="AF231" i="45"/>
  <c r="AE231" i="45"/>
  <c r="AD231" i="45"/>
  <c r="Z231" i="45"/>
  <c r="V231" i="45"/>
  <c r="I231" i="45"/>
  <c r="H231" i="45"/>
  <c r="G231" i="45"/>
  <c r="F231" i="45"/>
  <c r="B231" i="45"/>
  <c r="A231" i="45" s="1"/>
  <c r="AS230" i="45"/>
  <c r="AR230" i="45"/>
  <c r="AQ230" i="45"/>
  <c r="AP230" i="45"/>
  <c r="AO230" i="45"/>
  <c r="AN230" i="45"/>
  <c r="AM230" i="45"/>
  <c r="AK230" i="45"/>
  <c r="AJ230" i="45"/>
  <c r="AI230" i="45"/>
  <c r="AH230" i="45"/>
  <c r="AG230" i="45"/>
  <c r="AF230" i="45"/>
  <c r="AE230" i="45"/>
  <c r="AD230" i="45"/>
  <c r="Z230" i="45"/>
  <c r="V230" i="45"/>
  <c r="I230" i="45"/>
  <c r="H230" i="45"/>
  <c r="G230" i="45"/>
  <c r="F230" i="45"/>
  <c r="B230" i="45"/>
  <c r="A230" i="45"/>
  <c r="AS229" i="45"/>
  <c r="AR229" i="45"/>
  <c r="AQ229" i="45"/>
  <c r="AP229" i="45"/>
  <c r="AO229" i="45"/>
  <c r="AN229" i="45"/>
  <c r="AM229" i="45"/>
  <c r="AK229" i="45"/>
  <c r="AJ229" i="45"/>
  <c r="AI229" i="45"/>
  <c r="AH229" i="45"/>
  <c r="AG229" i="45"/>
  <c r="AF229" i="45"/>
  <c r="AE229" i="45"/>
  <c r="AD229" i="45"/>
  <c r="Z229" i="45"/>
  <c r="Y229" i="45"/>
  <c r="X229" i="45"/>
  <c r="V229" i="45"/>
  <c r="U229" i="45"/>
  <c r="T229" i="45"/>
  <c r="S229" i="45"/>
  <c r="R229" i="45"/>
  <c r="P229" i="45"/>
  <c r="O229" i="45"/>
  <c r="N229" i="45"/>
  <c r="M229" i="45"/>
  <c r="L229" i="45"/>
  <c r="K229" i="45"/>
  <c r="J229" i="45"/>
  <c r="I229" i="45"/>
  <c r="H229" i="45"/>
  <c r="G229" i="45"/>
  <c r="F229" i="45"/>
  <c r="B229" i="45"/>
  <c r="A229" i="45" s="1"/>
  <c r="AS228" i="45"/>
  <c r="AR228" i="45"/>
  <c r="AQ228" i="45"/>
  <c r="AP228" i="45"/>
  <c r="AO228" i="45"/>
  <c r="AN228" i="45"/>
  <c r="AM228" i="45"/>
  <c r="AK228" i="45"/>
  <c r="AJ228" i="45"/>
  <c r="AI228" i="45"/>
  <c r="AH228" i="45"/>
  <c r="AG228" i="45"/>
  <c r="AF228" i="45"/>
  <c r="AE228" i="45"/>
  <c r="AD228" i="45"/>
  <c r="Z228" i="45"/>
  <c r="Y228" i="45"/>
  <c r="X228" i="45"/>
  <c r="V228" i="45"/>
  <c r="U228" i="45"/>
  <c r="T228" i="45"/>
  <c r="S228" i="45"/>
  <c r="R228" i="45"/>
  <c r="P228" i="45"/>
  <c r="O228" i="45"/>
  <c r="M228" i="45"/>
  <c r="L228" i="45"/>
  <c r="K228" i="45"/>
  <c r="J228" i="45"/>
  <c r="I228" i="45"/>
  <c r="H228" i="45"/>
  <c r="G228" i="45"/>
  <c r="F228" i="45"/>
  <c r="B228" i="45"/>
  <c r="A228" i="45"/>
  <c r="AS227" i="45"/>
  <c r="AR227" i="45"/>
  <c r="AQ227" i="45"/>
  <c r="AP227" i="45"/>
  <c r="AO227" i="45"/>
  <c r="AN227" i="45"/>
  <c r="AM227" i="45"/>
  <c r="AK227" i="45"/>
  <c r="AJ227" i="45"/>
  <c r="AI227" i="45"/>
  <c r="AH227" i="45"/>
  <c r="AG227" i="45"/>
  <c r="AF227" i="45"/>
  <c r="AE227" i="45"/>
  <c r="AD227" i="45"/>
  <c r="Z227" i="45"/>
  <c r="Y227" i="45"/>
  <c r="X227" i="45"/>
  <c r="V227" i="45"/>
  <c r="U227" i="45"/>
  <c r="T227" i="45"/>
  <c r="S227" i="45"/>
  <c r="R227" i="45"/>
  <c r="P227" i="45"/>
  <c r="O227" i="45"/>
  <c r="M227" i="45"/>
  <c r="L227" i="45"/>
  <c r="K227" i="45"/>
  <c r="J227" i="45"/>
  <c r="I227" i="45"/>
  <c r="H227" i="45"/>
  <c r="G227" i="45"/>
  <c r="F227" i="45"/>
  <c r="B227" i="45"/>
  <c r="A227" i="45" s="1"/>
  <c r="AS226" i="45"/>
  <c r="AR226" i="45"/>
  <c r="AQ226" i="45"/>
  <c r="AP226" i="45"/>
  <c r="AO226" i="45"/>
  <c r="AN226" i="45"/>
  <c r="AM226" i="45"/>
  <c r="AK226" i="45"/>
  <c r="AJ226" i="45"/>
  <c r="AI226" i="45"/>
  <c r="AH226" i="45"/>
  <c r="AG226" i="45"/>
  <c r="AF226" i="45"/>
  <c r="AE226" i="45"/>
  <c r="AD226" i="45"/>
  <c r="Z226" i="45"/>
  <c r="Y226" i="45"/>
  <c r="X226" i="45"/>
  <c r="V226" i="45"/>
  <c r="U226" i="45"/>
  <c r="T226" i="45"/>
  <c r="S226" i="45"/>
  <c r="R226" i="45"/>
  <c r="P226" i="45"/>
  <c r="O226" i="45"/>
  <c r="M226" i="45"/>
  <c r="L226" i="45"/>
  <c r="K226" i="45"/>
  <c r="J226" i="45"/>
  <c r="I226" i="45"/>
  <c r="H226" i="45"/>
  <c r="G226" i="45"/>
  <c r="F226" i="45"/>
  <c r="B226" i="45"/>
  <c r="A226" i="45"/>
  <c r="AS225" i="45"/>
  <c r="AR225" i="45"/>
  <c r="AQ225" i="45"/>
  <c r="AP225" i="45"/>
  <c r="AO225" i="45"/>
  <c r="AN225" i="45"/>
  <c r="AM225" i="45"/>
  <c r="AK225" i="45"/>
  <c r="AJ225" i="45"/>
  <c r="AI225" i="45"/>
  <c r="AH225" i="45"/>
  <c r="AG225" i="45"/>
  <c r="AF225" i="45"/>
  <c r="AE225" i="45"/>
  <c r="AD225" i="45"/>
  <c r="Z225" i="45"/>
  <c r="Y225" i="45"/>
  <c r="X225" i="45"/>
  <c r="V225" i="45"/>
  <c r="U225" i="45"/>
  <c r="T225" i="45"/>
  <c r="S225" i="45"/>
  <c r="R225" i="45"/>
  <c r="P225" i="45"/>
  <c r="O225" i="45"/>
  <c r="N225" i="45"/>
  <c r="M225" i="45"/>
  <c r="L225" i="45"/>
  <c r="K225" i="45"/>
  <c r="J225" i="45"/>
  <c r="I225" i="45"/>
  <c r="H225" i="45"/>
  <c r="G225" i="45"/>
  <c r="F225" i="45"/>
  <c r="B225" i="45"/>
  <c r="A225" i="45" s="1"/>
  <c r="AS224" i="45"/>
  <c r="AR224" i="45"/>
  <c r="AQ224" i="45"/>
  <c r="AP224" i="45"/>
  <c r="AO224" i="45"/>
  <c r="AN224" i="45"/>
  <c r="AM224" i="45"/>
  <c r="AK224" i="45"/>
  <c r="AJ224" i="45"/>
  <c r="AI224" i="45"/>
  <c r="AH224" i="45"/>
  <c r="AG224" i="45"/>
  <c r="AF224" i="45"/>
  <c r="AE224" i="45"/>
  <c r="AD224" i="45"/>
  <c r="Z224" i="45"/>
  <c r="Y224" i="45"/>
  <c r="X224" i="45"/>
  <c r="V224" i="45"/>
  <c r="U224" i="45"/>
  <c r="T224" i="45"/>
  <c r="S224" i="45"/>
  <c r="R224" i="45"/>
  <c r="P224" i="45"/>
  <c r="O224" i="45"/>
  <c r="M224" i="45"/>
  <c r="L224" i="45"/>
  <c r="K224" i="45"/>
  <c r="J224" i="45"/>
  <c r="I224" i="45"/>
  <c r="H224" i="45"/>
  <c r="G224" i="45"/>
  <c r="F224" i="45"/>
  <c r="B224" i="45"/>
  <c r="A224" i="45"/>
  <c r="AS223" i="45"/>
  <c r="AR223" i="45"/>
  <c r="AQ223" i="45"/>
  <c r="AP223" i="45"/>
  <c r="AO223" i="45"/>
  <c r="AN223" i="45"/>
  <c r="AM223" i="45"/>
  <c r="AK223" i="45"/>
  <c r="AJ223" i="45"/>
  <c r="AI223" i="45"/>
  <c r="AH223" i="45"/>
  <c r="AG223" i="45"/>
  <c r="AF223" i="45"/>
  <c r="AE223" i="45"/>
  <c r="AD223" i="45"/>
  <c r="Z223" i="45"/>
  <c r="Y223" i="45"/>
  <c r="X223" i="45"/>
  <c r="V223" i="45"/>
  <c r="U223" i="45"/>
  <c r="T223" i="45"/>
  <c r="S223" i="45"/>
  <c r="R223" i="45"/>
  <c r="P223" i="45"/>
  <c r="O223" i="45"/>
  <c r="M223" i="45"/>
  <c r="L223" i="45"/>
  <c r="K223" i="45"/>
  <c r="J223" i="45"/>
  <c r="I223" i="45"/>
  <c r="H223" i="45"/>
  <c r="G223" i="45"/>
  <c r="F223" i="45"/>
  <c r="B223" i="45"/>
  <c r="A223" i="45" s="1"/>
  <c r="AS222" i="45"/>
  <c r="AR222" i="45"/>
  <c r="AQ222" i="45"/>
  <c r="AP222" i="45"/>
  <c r="AO222" i="45"/>
  <c r="AN222" i="45"/>
  <c r="AM222" i="45"/>
  <c r="AK222" i="45"/>
  <c r="AJ222" i="45"/>
  <c r="AI222" i="45"/>
  <c r="AH222" i="45"/>
  <c r="AG222" i="45"/>
  <c r="AF222" i="45"/>
  <c r="AE222" i="45"/>
  <c r="AD222" i="45"/>
  <c r="Z222" i="45"/>
  <c r="Y222" i="45"/>
  <c r="X222" i="45"/>
  <c r="V222" i="45"/>
  <c r="U222" i="45"/>
  <c r="T222" i="45"/>
  <c r="S222" i="45"/>
  <c r="R222" i="45"/>
  <c r="P222" i="45"/>
  <c r="O222" i="45"/>
  <c r="M222" i="45"/>
  <c r="L222" i="45"/>
  <c r="K222" i="45"/>
  <c r="J222" i="45"/>
  <c r="I222" i="45"/>
  <c r="H222" i="45"/>
  <c r="G222" i="45"/>
  <c r="F222" i="45"/>
  <c r="B222" i="45"/>
  <c r="A222" i="45" s="1"/>
  <c r="AS221" i="45"/>
  <c r="AR221" i="45"/>
  <c r="AQ221" i="45"/>
  <c r="AP221" i="45"/>
  <c r="AO221" i="45"/>
  <c r="AN221" i="45"/>
  <c r="AM221" i="45"/>
  <c r="AK221" i="45"/>
  <c r="AJ221" i="45"/>
  <c r="AI221" i="45"/>
  <c r="AH221" i="45"/>
  <c r="AG221" i="45"/>
  <c r="AF221" i="45"/>
  <c r="AE221" i="45"/>
  <c r="AD221" i="45"/>
  <c r="Z221" i="45"/>
  <c r="Y221" i="45"/>
  <c r="X221" i="45"/>
  <c r="V221" i="45"/>
  <c r="U221" i="45"/>
  <c r="T221" i="45"/>
  <c r="S221" i="45"/>
  <c r="R221" i="45"/>
  <c r="P221" i="45"/>
  <c r="O221" i="45"/>
  <c r="M221" i="45"/>
  <c r="L221" i="45"/>
  <c r="K221" i="45"/>
  <c r="J221" i="45"/>
  <c r="I221" i="45"/>
  <c r="H221" i="45"/>
  <c r="G221" i="45"/>
  <c r="F221" i="45"/>
  <c r="B221" i="45"/>
  <c r="A221" i="45" s="1"/>
  <c r="AS220" i="45"/>
  <c r="AR220" i="45"/>
  <c r="AQ220" i="45"/>
  <c r="AP220" i="45"/>
  <c r="AO220" i="45"/>
  <c r="AN220" i="45"/>
  <c r="AM220" i="45"/>
  <c r="AK220" i="45"/>
  <c r="AJ220" i="45"/>
  <c r="AI220" i="45"/>
  <c r="AH220" i="45"/>
  <c r="AG220" i="45"/>
  <c r="AF220" i="45"/>
  <c r="AE220" i="45"/>
  <c r="AD220" i="45"/>
  <c r="Z220" i="45"/>
  <c r="Y220" i="45"/>
  <c r="X220" i="45"/>
  <c r="V220" i="45"/>
  <c r="U220" i="45"/>
  <c r="T220" i="45"/>
  <c r="S220" i="45"/>
  <c r="R220" i="45"/>
  <c r="P220" i="45"/>
  <c r="O220" i="45"/>
  <c r="M220" i="45"/>
  <c r="L220" i="45"/>
  <c r="K220" i="45"/>
  <c r="J220" i="45"/>
  <c r="I220" i="45"/>
  <c r="H220" i="45"/>
  <c r="G220" i="45"/>
  <c r="F220" i="45"/>
  <c r="B220" i="45"/>
  <c r="A220" i="45" s="1"/>
  <c r="AS219" i="45"/>
  <c r="AR219" i="45"/>
  <c r="AQ219" i="45"/>
  <c r="AP219" i="45"/>
  <c r="AO219" i="45"/>
  <c r="AN219" i="45"/>
  <c r="AM219" i="45"/>
  <c r="AK219" i="45"/>
  <c r="AJ219" i="45"/>
  <c r="AI219" i="45"/>
  <c r="AH219" i="45"/>
  <c r="AG219" i="45"/>
  <c r="AF219" i="45"/>
  <c r="AE219" i="45"/>
  <c r="AD219" i="45"/>
  <c r="Z219" i="45"/>
  <c r="Y219" i="45"/>
  <c r="X219" i="45"/>
  <c r="V219" i="45"/>
  <c r="U219" i="45"/>
  <c r="T219" i="45"/>
  <c r="S219" i="45"/>
  <c r="R219" i="45"/>
  <c r="P219" i="45"/>
  <c r="O219" i="45"/>
  <c r="M219" i="45"/>
  <c r="L219" i="45"/>
  <c r="K219" i="45"/>
  <c r="J219" i="45"/>
  <c r="I219" i="45"/>
  <c r="H219" i="45"/>
  <c r="G219" i="45"/>
  <c r="F219" i="45"/>
  <c r="B219" i="45"/>
  <c r="A219" i="45" s="1"/>
  <c r="AS218" i="45"/>
  <c r="AR218" i="45"/>
  <c r="AQ218" i="45"/>
  <c r="AP218" i="45"/>
  <c r="AO218" i="45"/>
  <c r="AN218" i="45"/>
  <c r="AM218" i="45"/>
  <c r="AK218" i="45"/>
  <c r="AJ218" i="45"/>
  <c r="AI218" i="45"/>
  <c r="AH218" i="45"/>
  <c r="AG218" i="45"/>
  <c r="AF218" i="45"/>
  <c r="AE218" i="45"/>
  <c r="AD218" i="45"/>
  <c r="Z218" i="45"/>
  <c r="Y218" i="45"/>
  <c r="X218" i="45"/>
  <c r="V218" i="45"/>
  <c r="U218" i="45"/>
  <c r="T218" i="45"/>
  <c r="S218" i="45"/>
  <c r="R218" i="45"/>
  <c r="P218" i="45"/>
  <c r="O218" i="45"/>
  <c r="M218" i="45"/>
  <c r="L218" i="45"/>
  <c r="K218" i="45"/>
  <c r="J218" i="45"/>
  <c r="I218" i="45"/>
  <c r="H218" i="45"/>
  <c r="G218" i="45"/>
  <c r="F218" i="45"/>
  <c r="B218" i="45"/>
  <c r="A218" i="45" s="1"/>
  <c r="AS217" i="45"/>
  <c r="AR217" i="45"/>
  <c r="AQ217" i="45"/>
  <c r="AP217" i="45"/>
  <c r="AO217" i="45"/>
  <c r="AN217" i="45"/>
  <c r="AM217" i="45"/>
  <c r="AK217" i="45"/>
  <c r="AJ217" i="45"/>
  <c r="AI217" i="45"/>
  <c r="AH217" i="45"/>
  <c r="AG217" i="45"/>
  <c r="AF217" i="45"/>
  <c r="AE217" i="45"/>
  <c r="AD217" i="45"/>
  <c r="Z217" i="45"/>
  <c r="Y217" i="45"/>
  <c r="X217" i="45"/>
  <c r="V217" i="45"/>
  <c r="U217" i="45"/>
  <c r="T217" i="45"/>
  <c r="S217" i="45"/>
  <c r="R217" i="45"/>
  <c r="P217" i="45"/>
  <c r="O217" i="45"/>
  <c r="M217" i="45"/>
  <c r="L217" i="45"/>
  <c r="K217" i="45"/>
  <c r="J217" i="45"/>
  <c r="I217" i="45"/>
  <c r="H217" i="45"/>
  <c r="G217" i="45"/>
  <c r="F217" i="45"/>
  <c r="B217" i="45"/>
  <c r="A217" i="45" s="1"/>
  <c r="AS216" i="45"/>
  <c r="AR216" i="45"/>
  <c r="AQ216" i="45"/>
  <c r="AP216" i="45"/>
  <c r="AO216" i="45"/>
  <c r="AN216" i="45"/>
  <c r="AM216" i="45"/>
  <c r="AK216" i="45"/>
  <c r="AJ216" i="45"/>
  <c r="AI216" i="45"/>
  <c r="AH216" i="45"/>
  <c r="AG216" i="45"/>
  <c r="AF216" i="45"/>
  <c r="AE216" i="45"/>
  <c r="AD216" i="45"/>
  <c r="Z216" i="45"/>
  <c r="Y216" i="45"/>
  <c r="X216" i="45"/>
  <c r="V216" i="45"/>
  <c r="U216" i="45"/>
  <c r="T216" i="45"/>
  <c r="S216" i="45"/>
  <c r="R216" i="45"/>
  <c r="P216" i="45"/>
  <c r="O216" i="45"/>
  <c r="M216" i="45"/>
  <c r="L216" i="45"/>
  <c r="K216" i="45"/>
  <c r="J216" i="45"/>
  <c r="I216" i="45"/>
  <c r="H216" i="45"/>
  <c r="G216" i="45"/>
  <c r="F216" i="45"/>
  <c r="B216" i="45"/>
  <c r="A216" i="45"/>
  <c r="AS215" i="45"/>
  <c r="AR215" i="45"/>
  <c r="AQ215" i="45"/>
  <c r="AP215" i="45"/>
  <c r="AO215" i="45"/>
  <c r="AN215" i="45"/>
  <c r="AM215" i="45"/>
  <c r="AK215" i="45"/>
  <c r="AJ215" i="45"/>
  <c r="AI215" i="45"/>
  <c r="AH215" i="45"/>
  <c r="AG215" i="45"/>
  <c r="AF215" i="45"/>
  <c r="AE215" i="45"/>
  <c r="AD215" i="45"/>
  <c r="Z215" i="45"/>
  <c r="Y215" i="45"/>
  <c r="X215" i="45"/>
  <c r="V215" i="45"/>
  <c r="U215" i="45"/>
  <c r="T215" i="45"/>
  <c r="S215" i="45"/>
  <c r="R215" i="45"/>
  <c r="P215" i="45"/>
  <c r="O215" i="45"/>
  <c r="M215" i="45"/>
  <c r="L215" i="45"/>
  <c r="K215" i="45"/>
  <c r="J215" i="45"/>
  <c r="I215" i="45"/>
  <c r="H215" i="45"/>
  <c r="G215" i="45"/>
  <c r="F215" i="45"/>
  <c r="B215" i="45"/>
  <c r="A215" i="45" s="1"/>
  <c r="AS214" i="45"/>
  <c r="AR214" i="45"/>
  <c r="AQ214" i="45"/>
  <c r="AP214" i="45"/>
  <c r="AO214" i="45"/>
  <c r="AN214" i="45"/>
  <c r="AM214" i="45"/>
  <c r="AK214" i="45"/>
  <c r="AJ214" i="45"/>
  <c r="AI214" i="45"/>
  <c r="AH214" i="45"/>
  <c r="AG214" i="45"/>
  <c r="AF214" i="45"/>
  <c r="AE214" i="45"/>
  <c r="AD214" i="45"/>
  <c r="Z214" i="45"/>
  <c r="Y214" i="45"/>
  <c r="X214" i="45"/>
  <c r="V214" i="45"/>
  <c r="U214" i="45"/>
  <c r="T214" i="45"/>
  <c r="S214" i="45"/>
  <c r="R214" i="45"/>
  <c r="P214" i="45"/>
  <c r="O214" i="45"/>
  <c r="M214" i="45"/>
  <c r="L214" i="45"/>
  <c r="K214" i="45"/>
  <c r="J214" i="45"/>
  <c r="I214" i="45"/>
  <c r="H214" i="45"/>
  <c r="G214" i="45"/>
  <c r="F214" i="45"/>
  <c r="B214" i="45"/>
  <c r="A214" i="45"/>
  <c r="AS213" i="45"/>
  <c r="AR213" i="45"/>
  <c r="AQ213" i="45"/>
  <c r="AP213" i="45"/>
  <c r="AO213" i="45"/>
  <c r="AN213" i="45"/>
  <c r="AM213" i="45"/>
  <c r="AK213" i="45"/>
  <c r="AJ213" i="45"/>
  <c r="AI213" i="45"/>
  <c r="AH213" i="45"/>
  <c r="AG213" i="45"/>
  <c r="AF213" i="45"/>
  <c r="AE213" i="45"/>
  <c r="AD213" i="45"/>
  <c r="Z213" i="45"/>
  <c r="Y213" i="45"/>
  <c r="X213" i="45"/>
  <c r="V213" i="45"/>
  <c r="U213" i="45"/>
  <c r="T213" i="45"/>
  <c r="S213" i="45"/>
  <c r="R213" i="45"/>
  <c r="P213" i="45"/>
  <c r="O213" i="45"/>
  <c r="M213" i="45"/>
  <c r="L213" i="45"/>
  <c r="K213" i="45"/>
  <c r="J213" i="45"/>
  <c r="I213" i="45"/>
  <c r="H213" i="45"/>
  <c r="G213" i="45"/>
  <c r="F213" i="45"/>
  <c r="B213" i="45"/>
  <c r="A213" i="45" s="1"/>
  <c r="AS212" i="45"/>
  <c r="AR212" i="45"/>
  <c r="AQ212" i="45"/>
  <c r="AP212" i="45"/>
  <c r="AO212" i="45"/>
  <c r="AN212" i="45"/>
  <c r="AM212" i="45"/>
  <c r="AK212" i="45"/>
  <c r="AJ212" i="45"/>
  <c r="AI212" i="45"/>
  <c r="AH212" i="45"/>
  <c r="AG212" i="45"/>
  <c r="AF212" i="45"/>
  <c r="AE212" i="45"/>
  <c r="AD212" i="45"/>
  <c r="Z212" i="45"/>
  <c r="Y212" i="45"/>
  <c r="X212" i="45"/>
  <c r="V212" i="45"/>
  <c r="S212" i="45"/>
  <c r="R212" i="45"/>
  <c r="I212" i="45"/>
  <c r="H212" i="45"/>
  <c r="G212" i="45"/>
  <c r="F212" i="45"/>
  <c r="B212" i="45"/>
  <c r="A212" i="45"/>
  <c r="AS211" i="45"/>
  <c r="AR211" i="45"/>
  <c r="AQ211" i="45"/>
  <c r="AP211" i="45"/>
  <c r="AO211" i="45"/>
  <c r="AN211" i="45"/>
  <c r="AM211" i="45"/>
  <c r="AK211" i="45"/>
  <c r="AJ211" i="45"/>
  <c r="AI211" i="45"/>
  <c r="AH211" i="45"/>
  <c r="AG211" i="45"/>
  <c r="AF211" i="45"/>
  <c r="AE211" i="45"/>
  <c r="AD211" i="45"/>
  <c r="Z211" i="45"/>
  <c r="Y211" i="45"/>
  <c r="X211" i="45"/>
  <c r="V211" i="45"/>
  <c r="U211" i="45"/>
  <c r="T211" i="45"/>
  <c r="S211" i="45"/>
  <c r="R211" i="45"/>
  <c r="P211" i="45"/>
  <c r="O211" i="45"/>
  <c r="I211" i="45"/>
  <c r="H211" i="45"/>
  <c r="G211" i="45"/>
  <c r="F211" i="45"/>
  <c r="B211" i="45"/>
  <c r="A211" i="45" s="1"/>
  <c r="AS210" i="45"/>
  <c r="AR210" i="45"/>
  <c r="AQ210" i="45"/>
  <c r="AP210" i="45"/>
  <c r="AO210" i="45"/>
  <c r="AN210" i="45"/>
  <c r="AM210" i="45"/>
  <c r="AK210" i="45"/>
  <c r="AJ210" i="45"/>
  <c r="AI210" i="45"/>
  <c r="AH210" i="45"/>
  <c r="AG210" i="45"/>
  <c r="AF210" i="45"/>
  <c r="AE210" i="45"/>
  <c r="AD210" i="45"/>
  <c r="Z210" i="45"/>
  <c r="Y210" i="45"/>
  <c r="X210" i="45"/>
  <c r="V210" i="45"/>
  <c r="U210" i="45"/>
  <c r="T210" i="45"/>
  <c r="S210" i="45"/>
  <c r="R210" i="45"/>
  <c r="P210" i="45"/>
  <c r="O210" i="45"/>
  <c r="M210" i="45"/>
  <c r="L210" i="45"/>
  <c r="K210" i="45"/>
  <c r="J210" i="45"/>
  <c r="I210" i="45"/>
  <c r="H210" i="45"/>
  <c r="G210" i="45"/>
  <c r="F210" i="45"/>
  <c r="B210" i="45"/>
  <c r="A210" i="45"/>
  <c r="AS209" i="45"/>
  <c r="AR209" i="45"/>
  <c r="AQ209" i="45"/>
  <c r="AP209" i="45"/>
  <c r="AO209" i="45"/>
  <c r="AN209" i="45"/>
  <c r="AM209" i="45"/>
  <c r="AK209" i="45"/>
  <c r="AJ209" i="45"/>
  <c r="AI209" i="45"/>
  <c r="AH209" i="45"/>
  <c r="AG209" i="45"/>
  <c r="AF209" i="45"/>
  <c r="AE209" i="45"/>
  <c r="AD209" i="45"/>
  <c r="Z209" i="45"/>
  <c r="Y209" i="45"/>
  <c r="X209" i="45"/>
  <c r="V209" i="45"/>
  <c r="U209" i="45"/>
  <c r="T209" i="45"/>
  <c r="S209" i="45"/>
  <c r="R209" i="45"/>
  <c r="P209" i="45"/>
  <c r="O209" i="45"/>
  <c r="N209" i="45"/>
  <c r="M209" i="45"/>
  <c r="L209" i="45"/>
  <c r="K209" i="45"/>
  <c r="J209" i="45"/>
  <c r="I209" i="45"/>
  <c r="H209" i="45"/>
  <c r="G209" i="45"/>
  <c r="F209" i="45"/>
  <c r="B209" i="45"/>
  <c r="A209" i="45" s="1"/>
  <c r="AS208" i="45"/>
  <c r="AR208" i="45"/>
  <c r="AQ208" i="45"/>
  <c r="AP208" i="45"/>
  <c r="AO208" i="45"/>
  <c r="AN208" i="45"/>
  <c r="AM208" i="45"/>
  <c r="AK208" i="45"/>
  <c r="AJ208" i="45"/>
  <c r="AI208" i="45"/>
  <c r="AH208" i="45"/>
  <c r="AG208" i="45"/>
  <c r="AF208" i="45"/>
  <c r="AE208" i="45"/>
  <c r="AD208" i="45"/>
  <c r="Z208" i="45"/>
  <c r="Y208" i="45"/>
  <c r="X208" i="45"/>
  <c r="V208" i="45"/>
  <c r="U208" i="45"/>
  <c r="T208" i="45"/>
  <c r="S208" i="45"/>
  <c r="R208" i="45"/>
  <c r="P208" i="45"/>
  <c r="O208" i="45"/>
  <c r="M208" i="45"/>
  <c r="L208" i="45"/>
  <c r="K208" i="45"/>
  <c r="J208" i="45"/>
  <c r="I208" i="45"/>
  <c r="H208" i="45"/>
  <c r="G208" i="45"/>
  <c r="F208" i="45"/>
  <c r="B208" i="45"/>
  <c r="A208" i="45"/>
  <c r="AS207" i="45"/>
  <c r="AR207" i="45"/>
  <c r="AQ207" i="45"/>
  <c r="AP207" i="45"/>
  <c r="AO207" i="45"/>
  <c r="AN207" i="45"/>
  <c r="AM207" i="45"/>
  <c r="AK207" i="45"/>
  <c r="AJ207" i="45"/>
  <c r="AI207" i="45"/>
  <c r="AH207" i="45"/>
  <c r="AG207" i="45"/>
  <c r="AF207" i="45"/>
  <c r="AE207" i="45"/>
  <c r="AD207" i="45"/>
  <c r="Z207" i="45"/>
  <c r="Y207" i="45"/>
  <c r="X207" i="45"/>
  <c r="V207" i="45"/>
  <c r="U207" i="45"/>
  <c r="T207" i="45"/>
  <c r="S207" i="45"/>
  <c r="R207" i="45"/>
  <c r="P207" i="45"/>
  <c r="O207" i="45"/>
  <c r="M207" i="45"/>
  <c r="L207" i="45"/>
  <c r="K207" i="45"/>
  <c r="J207" i="45"/>
  <c r="I207" i="45"/>
  <c r="H207" i="45"/>
  <c r="G207" i="45"/>
  <c r="F207" i="45"/>
  <c r="B207" i="45"/>
  <c r="A207" i="45" s="1"/>
  <c r="AS206" i="45"/>
  <c r="AR206" i="45"/>
  <c r="AQ206" i="45"/>
  <c r="AP206" i="45"/>
  <c r="AO206" i="45"/>
  <c r="AN206" i="45"/>
  <c r="AM206" i="45"/>
  <c r="AK206" i="45"/>
  <c r="AJ206" i="45"/>
  <c r="AI206" i="45"/>
  <c r="AH206" i="45"/>
  <c r="AG206" i="45"/>
  <c r="AF206" i="45"/>
  <c r="AE206" i="45"/>
  <c r="AD206" i="45"/>
  <c r="Z206" i="45"/>
  <c r="Y206" i="45"/>
  <c r="X206" i="45"/>
  <c r="V206" i="45"/>
  <c r="U206" i="45"/>
  <c r="T206" i="45"/>
  <c r="S206" i="45"/>
  <c r="R206" i="45"/>
  <c r="P206" i="45"/>
  <c r="O206" i="45"/>
  <c r="M206" i="45"/>
  <c r="L206" i="45"/>
  <c r="K206" i="45"/>
  <c r="J206" i="45"/>
  <c r="I206" i="45"/>
  <c r="H206" i="45"/>
  <c r="G206" i="45"/>
  <c r="F206" i="45"/>
  <c r="B206" i="45"/>
  <c r="A206" i="45"/>
  <c r="AS205" i="45"/>
  <c r="AR205" i="45"/>
  <c r="AQ205" i="45"/>
  <c r="AP205" i="45"/>
  <c r="AO205" i="45"/>
  <c r="AN205" i="45"/>
  <c r="AM205" i="45"/>
  <c r="AK205" i="45"/>
  <c r="AJ205" i="45"/>
  <c r="AI205" i="45"/>
  <c r="AH205" i="45"/>
  <c r="AG205" i="45"/>
  <c r="AF205" i="45"/>
  <c r="AE205" i="45"/>
  <c r="AD205" i="45"/>
  <c r="Z205" i="45"/>
  <c r="Y205" i="45"/>
  <c r="X205" i="45"/>
  <c r="V205" i="45"/>
  <c r="U205" i="45"/>
  <c r="T205" i="45"/>
  <c r="S205" i="45"/>
  <c r="R205" i="45"/>
  <c r="P205" i="45"/>
  <c r="O205" i="45"/>
  <c r="N205" i="45"/>
  <c r="M205" i="45"/>
  <c r="L205" i="45"/>
  <c r="K205" i="45"/>
  <c r="J205" i="45"/>
  <c r="I205" i="45"/>
  <c r="H205" i="45"/>
  <c r="G205" i="45"/>
  <c r="F205" i="45"/>
  <c r="B205" i="45"/>
  <c r="A205" i="45" s="1"/>
  <c r="AS204" i="45"/>
  <c r="AR204" i="45"/>
  <c r="AQ204" i="45"/>
  <c r="AP204" i="45"/>
  <c r="AO204" i="45"/>
  <c r="AN204" i="45"/>
  <c r="AM204" i="45"/>
  <c r="AK204" i="45"/>
  <c r="AJ204" i="45"/>
  <c r="AI204" i="45"/>
  <c r="AH204" i="45"/>
  <c r="AG204" i="45"/>
  <c r="AF204" i="45"/>
  <c r="AE204" i="45"/>
  <c r="AD204" i="45"/>
  <c r="Z204" i="45"/>
  <c r="Y204" i="45"/>
  <c r="X204" i="45"/>
  <c r="V204" i="45"/>
  <c r="U204" i="45"/>
  <c r="T204" i="45"/>
  <c r="S204" i="45"/>
  <c r="R204" i="45"/>
  <c r="P204" i="45"/>
  <c r="O204" i="45"/>
  <c r="M204" i="45"/>
  <c r="L204" i="45"/>
  <c r="K204" i="45"/>
  <c r="J204" i="45"/>
  <c r="I204" i="45"/>
  <c r="H204" i="45"/>
  <c r="G204" i="45"/>
  <c r="F204" i="45"/>
  <c r="B204" i="45"/>
  <c r="A204" i="45"/>
  <c r="AS203" i="45"/>
  <c r="AR203" i="45"/>
  <c r="AQ203" i="45"/>
  <c r="AP203" i="45"/>
  <c r="AO203" i="45"/>
  <c r="AN203" i="45"/>
  <c r="AM203" i="45"/>
  <c r="AK203" i="45"/>
  <c r="AJ203" i="45"/>
  <c r="AI203" i="45"/>
  <c r="AH203" i="45"/>
  <c r="AG203" i="45"/>
  <c r="AF203" i="45"/>
  <c r="AE203" i="45"/>
  <c r="AD203" i="45"/>
  <c r="Z203" i="45"/>
  <c r="Y203" i="45"/>
  <c r="X203" i="45"/>
  <c r="V203" i="45"/>
  <c r="U203" i="45"/>
  <c r="T203" i="45"/>
  <c r="S203" i="45"/>
  <c r="R203" i="45"/>
  <c r="P203" i="45"/>
  <c r="O203" i="45"/>
  <c r="M203" i="45"/>
  <c r="L203" i="45"/>
  <c r="K203" i="45"/>
  <c r="J203" i="45"/>
  <c r="I203" i="45"/>
  <c r="H203" i="45"/>
  <c r="G203" i="45"/>
  <c r="F203" i="45"/>
  <c r="B203" i="45"/>
  <c r="A203" i="45" s="1"/>
  <c r="AS202" i="45"/>
  <c r="AR202" i="45"/>
  <c r="AQ202" i="45"/>
  <c r="AP202" i="45"/>
  <c r="AO202" i="45"/>
  <c r="AN202" i="45"/>
  <c r="AM202" i="45"/>
  <c r="AK202" i="45"/>
  <c r="AJ202" i="45"/>
  <c r="AI202" i="45"/>
  <c r="AH202" i="45"/>
  <c r="AG202" i="45"/>
  <c r="AF202" i="45"/>
  <c r="AE202" i="45"/>
  <c r="AD202" i="45"/>
  <c r="Z202" i="45"/>
  <c r="Y202" i="45"/>
  <c r="X202" i="45"/>
  <c r="V202" i="45"/>
  <c r="U202" i="45"/>
  <c r="T202" i="45"/>
  <c r="S202" i="45"/>
  <c r="R202" i="45"/>
  <c r="P202" i="45"/>
  <c r="O202" i="45"/>
  <c r="M202" i="45"/>
  <c r="L202" i="45"/>
  <c r="K202" i="45"/>
  <c r="J202" i="45"/>
  <c r="I202" i="45"/>
  <c r="H202" i="45"/>
  <c r="G202" i="45"/>
  <c r="F202" i="45"/>
  <c r="B202" i="45"/>
  <c r="A202" i="45"/>
  <c r="AS201" i="45"/>
  <c r="AR201" i="45"/>
  <c r="AQ201" i="45"/>
  <c r="AP201" i="45"/>
  <c r="AO201" i="45"/>
  <c r="AN201" i="45"/>
  <c r="AM201" i="45"/>
  <c r="AK201" i="45"/>
  <c r="AJ201" i="45"/>
  <c r="AI201" i="45"/>
  <c r="AH201" i="45"/>
  <c r="AG201" i="45"/>
  <c r="AF201" i="45"/>
  <c r="AE201" i="45"/>
  <c r="AD201" i="45"/>
  <c r="Z201" i="45"/>
  <c r="Y201" i="45"/>
  <c r="X201" i="45"/>
  <c r="V201" i="45"/>
  <c r="U201" i="45"/>
  <c r="T201" i="45"/>
  <c r="S201" i="45"/>
  <c r="R201" i="45"/>
  <c r="P201" i="45"/>
  <c r="O201" i="45"/>
  <c r="N201" i="45"/>
  <c r="M201" i="45"/>
  <c r="L201" i="45"/>
  <c r="K201" i="45"/>
  <c r="J201" i="45"/>
  <c r="I201" i="45"/>
  <c r="H201" i="45"/>
  <c r="G201" i="45"/>
  <c r="F201" i="45"/>
  <c r="B201" i="45"/>
  <c r="A201" i="45" s="1"/>
  <c r="AS200" i="45"/>
  <c r="AR200" i="45"/>
  <c r="AQ200" i="45"/>
  <c r="AP200" i="45"/>
  <c r="AO200" i="45"/>
  <c r="AN200" i="45"/>
  <c r="AM200" i="45"/>
  <c r="AK200" i="45"/>
  <c r="AJ200" i="45"/>
  <c r="AI200" i="45"/>
  <c r="AH200" i="45"/>
  <c r="AG200" i="45"/>
  <c r="AF200" i="45"/>
  <c r="AE200" i="45"/>
  <c r="AD200" i="45"/>
  <c r="Z200" i="45"/>
  <c r="Y200" i="45"/>
  <c r="X200" i="45"/>
  <c r="V200" i="45"/>
  <c r="U200" i="45"/>
  <c r="T200" i="45"/>
  <c r="S200" i="45"/>
  <c r="R200" i="45"/>
  <c r="P200" i="45"/>
  <c r="O200" i="45"/>
  <c r="M200" i="45"/>
  <c r="L200" i="45"/>
  <c r="K200" i="45"/>
  <c r="J200" i="45"/>
  <c r="I200" i="45"/>
  <c r="H200" i="45"/>
  <c r="G200" i="45"/>
  <c r="F200" i="45"/>
  <c r="B200" i="45"/>
  <c r="A200" i="45"/>
  <c r="AS199" i="45"/>
  <c r="AR199" i="45"/>
  <c r="AQ199" i="45"/>
  <c r="AP199" i="45"/>
  <c r="AO199" i="45"/>
  <c r="AN199" i="45"/>
  <c r="AM199" i="45"/>
  <c r="AK199" i="45"/>
  <c r="AJ199" i="45"/>
  <c r="AI199" i="45"/>
  <c r="AH199" i="45"/>
  <c r="AG199" i="45"/>
  <c r="AF199" i="45"/>
  <c r="AE199" i="45"/>
  <c r="AD199" i="45"/>
  <c r="Z199" i="45"/>
  <c r="Y199" i="45"/>
  <c r="X199" i="45"/>
  <c r="V199" i="45"/>
  <c r="U199" i="45"/>
  <c r="T199" i="45"/>
  <c r="S199" i="45"/>
  <c r="R199" i="45"/>
  <c r="P199" i="45"/>
  <c r="O199" i="45"/>
  <c r="M199" i="45"/>
  <c r="L199" i="45"/>
  <c r="K199" i="45"/>
  <c r="J199" i="45"/>
  <c r="I199" i="45"/>
  <c r="H199" i="45"/>
  <c r="G199" i="45"/>
  <c r="F199" i="45"/>
  <c r="B199" i="45"/>
  <c r="A199" i="45" s="1"/>
  <c r="AS198" i="45"/>
  <c r="AR198" i="45"/>
  <c r="AQ198" i="45"/>
  <c r="AP198" i="45"/>
  <c r="AO198" i="45"/>
  <c r="AN198" i="45"/>
  <c r="AM198" i="45"/>
  <c r="AK198" i="45"/>
  <c r="AJ198" i="45"/>
  <c r="AI198" i="45"/>
  <c r="AH198" i="45"/>
  <c r="AG198" i="45"/>
  <c r="AF198" i="45"/>
  <c r="AE198" i="45"/>
  <c r="AD198" i="45"/>
  <c r="Z198" i="45"/>
  <c r="Y198" i="45"/>
  <c r="X198" i="45"/>
  <c r="V198" i="45"/>
  <c r="S198" i="45"/>
  <c r="R198" i="45"/>
  <c r="I198" i="45"/>
  <c r="H198" i="45"/>
  <c r="G198" i="45"/>
  <c r="F198" i="45"/>
  <c r="B198" i="45"/>
  <c r="A198" i="45"/>
  <c r="AS197" i="45"/>
  <c r="AR197" i="45"/>
  <c r="AQ197" i="45"/>
  <c r="AP197" i="45"/>
  <c r="AO197" i="45"/>
  <c r="AN197" i="45"/>
  <c r="AM197" i="45"/>
  <c r="AK197" i="45"/>
  <c r="AJ197" i="45"/>
  <c r="AI197" i="45"/>
  <c r="AH197" i="45"/>
  <c r="AG197" i="45"/>
  <c r="AF197" i="45"/>
  <c r="AE197" i="45"/>
  <c r="AD197" i="45"/>
  <c r="Z197" i="45"/>
  <c r="Y197" i="45"/>
  <c r="X197" i="45"/>
  <c r="V197" i="45"/>
  <c r="U197" i="45"/>
  <c r="T197" i="45"/>
  <c r="S197" i="45"/>
  <c r="R197" i="45"/>
  <c r="P197" i="45"/>
  <c r="O197" i="45"/>
  <c r="I197" i="45"/>
  <c r="H197" i="45"/>
  <c r="G197" i="45"/>
  <c r="F197" i="45"/>
  <c r="B197" i="45"/>
  <c r="A197" i="45"/>
  <c r="AS196" i="45"/>
  <c r="AR196" i="45"/>
  <c r="AQ196" i="45"/>
  <c r="AP196" i="45"/>
  <c r="AO196" i="45"/>
  <c r="AN196" i="45"/>
  <c r="AM196" i="45"/>
  <c r="AK196" i="45"/>
  <c r="AJ196" i="45"/>
  <c r="AI196" i="45"/>
  <c r="AH196" i="45"/>
  <c r="AG196" i="45"/>
  <c r="AF196" i="45"/>
  <c r="AE196" i="45"/>
  <c r="AD196" i="45"/>
  <c r="Z196" i="45"/>
  <c r="Y196" i="45"/>
  <c r="X196" i="45"/>
  <c r="V196" i="45"/>
  <c r="U196" i="45"/>
  <c r="T196" i="45"/>
  <c r="S196" i="45"/>
  <c r="R196" i="45"/>
  <c r="P196" i="45"/>
  <c r="O196" i="45"/>
  <c r="N196" i="45"/>
  <c r="M196" i="45"/>
  <c r="L196" i="45"/>
  <c r="K196" i="45"/>
  <c r="J196" i="45"/>
  <c r="I196" i="45"/>
  <c r="H196" i="45"/>
  <c r="G196" i="45"/>
  <c r="F196" i="45"/>
  <c r="B196" i="45"/>
  <c r="A196" i="45" s="1"/>
  <c r="AS195" i="45"/>
  <c r="AR195" i="45"/>
  <c r="AQ195" i="45"/>
  <c r="AP195" i="45"/>
  <c r="AO195" i="45"/>
  <c r="AN195" i="45"/>
  <c r="AM195" i="45"/>
  <c r="AK195" i="45"/>
  <c r="AJ195" i="45"/>
  <c r="AI195" i="45"/>
  <c r="AH195" i="45"/>
  <c r="AG195" i="45"/>
  <c r="AF195" i="45"/>
  <c r="AE195" i="45"/>
  <c r="AD195" i="45"/>
  <c r="Z195" i="45"/>
  <c r="Y195" i="45"/>
  <c r="X195" i="45"/>
  <c r="V195" i="45"/>
  <c r="U195" i="45"/>
  <c r="T195" i="45"/>
  <c r="S195" i="45"/>
  <c r="R195" i="45"/>
  <c r="P195" i="45"/>
  <c r="O195" i="45"/>
  <c r="M195" i="45"/>
  <c r="L195" i="45"/>
  <c r="K195" i="45"/>
  <c r="J195" i="45"/>
  <c r="I195" i="45"/>
  <c r="H195" i="45"/>
  <c r="G195" i="45"/>
  <c r="F195" i="45"/>
  <c r="B195" i="45"/>
  <c r="A195" i="45"/>
  <c r="AS194" i="45"/>
  <c r="AR194" i="45"/>
  <c r="AQ194" i="45"/>
  <c r="AP194" i="45"/>
  <c r="AO194" i="45"/>
  <c r="AN194" i="45"/>
  <c r="AM194" i="45"/>
  <c r="AK194" i="45"/>
  <c r="AJ194" i="45"/>
  <c r="AI194" i="45"/>
  <c r="AH194" i="45"/>
  <c r="AG194" i="45"/>
  <c r="AF194" i="45"/>
  <c r="AE194" i="45"/>
  <c r="AD194" i="45"/>
  <c r="Z194" i="45"/>
  <c r="Y194" i="45"/>
  <c r="X194" i="45"/>
  <c r="V194" i="45"/>
  <c r="U194" i="45"/>
  <c r="T194" i="45"/>
  <c r="S194" i="45"/>
  <c r="R194" i="45"/>
  <c r="P194" i="45"/>
  <c r="O194" i="45"/>
  <c r="I194" i="45"/>
  <c r="H194" i="45"/>
  <c r="G194" i="45"/>
  <c r="F194" i="45"/>
  <c r="B194" i="45"/>
  <c r="A194" i="45" s="1"/>
  <c r="AS193" i="45"/>
  <c r="AR193" i="45"/>
  <c r="AQ193" i="45"/>
  <c r="AP193" i="45"/>
  <c r="AO193" i="45"/>
  <c r="AN193" i="45"/>
  <c r="AM193" i="45"/>
  <c r="AK193" i="45"/>
  <c r="AJ193" i="45"/>
  <c r="AI193" i="45"/>
  <c r="AH193" i="45"/>
  <c r="AG193" i="45"/>
  <c r="AF193" i="45"/>
  <c r="AE193" i="45"/>
  <c r="AD193" i="45"/>
  <c r="Z193" i="45"/>
  <c r="Y193" i="45"/>
  <c r="X193" i="45"/>
  <c r="V193" i="45"/>
  <c r="U193" i="45"/>
  <c r="T193" i="45"/>
  <c r="S193" i="45"/>
  <c r="R193" i="45"/>
  <c r="P193" i="45"/>
  <c r="O193" i="45"/>
  <c r="M193" i="45"/>
  <c r="L193" i="45"/>
  <c r="K193" i="45"/>
  <c r="J193" i="45"/>
  <c r="I193" i="45"/>
  <c r="H193" i="45"/>
  <c r="G193" i="45"/>
  <c r="F193" i="45"/>
  <c r="B193" i="45"/>
  <c r="A193" i="45"/>
  <c r="AS192" i="45"/>
  <c r="AR192" i="45"/>
  <c r="AQ192" i="45"/>
  <c r="AP192" i="45"/>
  <c r="AO192" i="45"/>
  <c r="AN192" i="45"/>
  <c r="AM192" i="45"/>
  <c r="AK192" i="45"/>
  <c r="AJ192" i="45"/>
  <c r="AI192" i="45"/>
  <c r="AH192" i="45"/>
  <c r="AG192" i="45"/>
  <c r="AF192" i="45"/>
  <c r="AE192" i="45"/>
  <c r="AD192" i="45"/>
  <c r="Z192" i="45"/>
  <c r="Y192" i="45"/>
  <c r="X192" i="45"/>
  <c r="V192" i="45"/>
  <c r="U192" i="45"/>
  <c r="T192" i="45"/>
  <c r="S192" i="45"/>
  <c r="R192" i="45"/>
  <c r="P192" i="45"/>
  <c r="O192" i="45"/>
  <c r="N192" i="45"/>
  <c r="M192" i="45"/>
  <c r="L192" i="45"/>
  <c r="K192" i="45"/>
  <c r="J192" i="45"/>
  <c r="I192" i="45"/>
  <c r="H192" i="45"/>
  <c r="G192" i="45"/>
  <c r="F192" i="45"/>
  <c r="B192" i="45"/>
  <c r="A192" i="45" s="1"/>
  <c r="AS191" i="45"/>
  <c r="AR191" i="45"/>
  <c r="AQ191" i="45"/>
  <c r="AP191" i="45"/>
  <c r="AO191" i="45"/>
  <c r="AN191" i="45"/>
  <c r="AM191" i="45"/>
  <c r="AK191" i="45"/>
  <c r="AJ191" i="45"/>
  <c r="AI191" i="45"/>
  <c r="AH191" i="45"/>
  <c r="AG191" i="45"/>
  <c r="AF191" i="45"/>
  <c r="AE191" i="45"/>
  <c r="AD191" i="45"/>
  <c r="Z191" i="45"/>
  <c r="Y191" i="45"/>
  <c r="X191" i="45"/>
  <c r="V191" i="45"/>
  <c r="U191" i="45"/>
  <c r="T191" i="45"/>
  <c r="S191" i="45"/>
  <c r="R191" i="45"/>
  <c r="I191" i="45"/>
  <c r="H191" i="45"/>
  <c r="G191" i="45"/>
  <c r="F191" i="45"/>
  <c r="B191" i="45"/>
  <c r="A191" i="45" s="1"/>
  <c r="AS190" i="45"/>
  <c r="AR190" i="45"/>
  <c r="AQ190" i="45"/>
  <c r="AP190" i="45"/>
  <c r="AO190" i="45"/>
  <c r="AN190" i="45"/>
  <c r="AM190" i="45"/>
  <c r="AK190" i="45"/>
  <c r="AJ190" i="45"/>
  <c r="AI190" i="45"/>
  <c r="AH190" i="45"/>
  <c r="AG190" i="45"/>
  <c r="AF190" i="45"/>
  <c r="AE190" i="45"/>
  <c r="AD190" i="45"/>
  <c r="Z190" i="45"/>
  <c r="Y190" i="45"/>
  <c r="X190" i="45"/>
  <c r="V190" i="45"/>
  <c r="U190" i="45"/>
  <c r="T190" i="45"/>
  <c r="S190" i="45"/>
  <c r="R190" i="45"/>
  <c r="P190" i="45"/>
  <c r="O190" i="45"/>
  <c r="M190" i="45"/>
  <c r="L190" i="45"/>
  <c r="K190" i="45"/>
  <c r="J190" i="45"/>
  <c r="I190" i="45"/>
  <c r="H190" i="45"/>
  <c r="G190" i="45"/>
  <c r="F190" i="45"/>
  <c r="B190" i="45"/>
  <c r="A190" i="45"/>
  <c r="AS189" i="45"/>
  <c r="AR189" i="45"/>
  <c r="AQ189" i="45"/>
  <c r="AP189" i="45"/>
  <c r="AO189" i="45"/>
  <c r="AN189" i="45"/>
  <c r="AM189" i="45"/>
  <c r="AK189" i="45"/>
  <c r="AJ189" i="45"/>
  <c r="AI189" i="45"/>
  <c r="AH189" i="45"/>
  <c r="AG189" i="45"/>
  <c r="AF189" i="45"/>
  <c r="AE189" i="45"/>
  <c r="AD189" i="45"/>
  <c r="Z189" i="45"/>
  <c r="Y189" i="45"/>
  <c r="X189" i="45"/>
  <c r="V189" i="45"/>
  <c r="U189" i="45"/>
  <c r="T189" i="45"/>
  <c r="S189" i="45"/>
  <c r="R189" i="45"/>
  <c r="P189" i="45"/>
  <c r="O189" i="45"/>
  <c r="M189" i="45"/>
  <c r="L189" i="45"/>
  <c r="K189" i="45"/>
  <c r="J189" i="45"/>
  <c r="I189" i="45"/>
  <c r="H189" i="45"/>
  <c r="G189" i="45"/>
  <c r="F189" i="45"/>
  <c r="B189" i="45"/>
  <c r="A189" i="45" s="1"/>
  <c r="AS188" i="45"/>
  <c r="AR188" i="45"/>
  <c r="AQ188" i="45"/>
  <c r="AP188" i="45"/>
  <c r="AO188" i="45"/>
  <c r="AN188" i="45"/>
  <c r="AM188" i="45"/>
  <c r="AK188" i="45"/>
  <c r="AJ188" i="45"/>
  <c r="AI188" i="45"/>
  <c r="AH188" i="45"/>
  <c r="AG188" i="45"/>
  <c r="AF188" i="45"/>
  <c r="AE188" i="45"/>
  <c r="AD188" i="45"/>
  <c r="Z188" i="45"/>
  <c r="Y188" i="45"/>
  <c r="X188" i="45"/>
  <c r="V188" i="45"/>
  <c r="U188" i="45"/>
  <c r="T188" i="45"/>
  <c r="S188" i="45"/>
  <c r="R188" i="45"/>
  <c r="P188" i="45"/>
  <c r="O188" i="45"/>
  <c r="M188" i="45"/>
  <c r="L188" i="45"/>
  <c r="K188" i="45"/>
  <c r="J188" i="45"/>
  <c r="I188" i="45"/>
  <c r="H188" i="45"/>
  <c r="G188" i="45"/>
  <c r="F188" i="45"/>
  <c r="B188" i="45"/>
  <c r="A188" i="45"/>
  <c r="AS187" i="45"/>
  <c r="AR187" i="45"/>
  <c r="AQ187" i="45"/>
  <c r="AP187" i="45"/>
  <c r="AO187" i="45"/>
  <c r="AN187" i="45"/>
  <c r="AM187" i="45"/>
  <c r="AK187" i="45"/>
  <c r="AJ187" i="45"/>
  <c r="AI187" i="45"/>
  <c r="AH187" i="45"/>
  <c r="AG187" i="45"/>
  <c r="AF187" i="45"/>
  <c r="AE187" i="45"/>
  <c r="AD187" i="45"/>
  <c r="Z187" i="45"/>
  <c r="Y187" i="45"/>
  <c r="X187" i="45"/>
  <c r="V187" i="45"/>
  <c r="U187" i="45"/>
  <c r="T187" i="45"/>
  <c r="S187" i="45"/>
  <c r="R187" i="45"/>
  <c r="P187" i="45"/>
  <c r="O187" i="45"/>
  <c r="M187" i="45"/>
  <c r="L187" i="45"/>
  <c r="K187" i="45"/>
  <c r="J187" i="45"/>
  <c r="I187" i="45"/>
  <c r="H187" i="45"/>
  <c r="G187" i="45"/>
  <c r="F187" i="45"/>
  <c r="B187" i="45"/>
  <c r="A187" i="45" s="1"/>
  <c r="AS186" i="45"/>
  <c r="AR186" i="45"/>
  <c r="AQ186" i="45"/>
  <c r="AP186" i="45"/>
  <c r="AO186" i="45"/>
  <c r="AN186" i="45"/>
  <c r="AM186" i="45"/>
  <c r="AK186" i="45"/>
  <c r="AJ186" i="45"/>
  <c r="AI186" i="45"/>
  <c r="AH186" i="45"/>
  <c r="AG186" i="45"/>
  <c r="AF186" i="45"/>
  <c r="AE186" i="45"/>
  <c r="AD186" i="45"/>
  <c r="Z186" i="45"/>
  <c r="Y186" i="45"/>
  <c r="X186" i="45"/>
  <c r="V186" i="45"/>
  <c r="U186" i="45"/>
  <c r="T186" i="45"/>
  <c r="S186" i="45"/>
  <c r="R186" i="45"/>
  <c r="P186" i="45"/>
  <c r="O186" i="45"/>
  <c r="M186" i="45"/>
  <c r="L186" i="45"/>
  <c r="K186" i="45"/>
  <c r="J186" i="45"/>
  <c r="I186" i="45"/>
  <c r="H186" i="45"/>
  <c r="G186" i="45"/>
  <c r="F186" i="45"/>
  <c r="B186" i="45"/>
  <c r="A186" i="45"/>
  <c r="AS185" i="45"/>
  <c r="AR185" i="45"/>
  <c r="AQ185" i="45"/>
  <c r="AP185" i="45"/>
  <c r="AO185" i="45"/>
  <c r="AN185" i="45"/>
  <c r="AM185" i="45"/>
  <c r="AK185" i="45"/>
  <c r="AJ185" i="45"/>
  <c r="AI185" i="45"/>
  <c r="AH185" i="45"/>
  <c r="AG185" i="45"/>
  <c r="AF185" i="45"/>
  <c r="AE185" i="45"/>
  <c r="AD185" i="45"/>
  <c r="Z185" i="45"/>
  <c r="Y185" i="45"/>
  <c r="X185" i="45"/>
  <c r="V185" i="45"/>
  <c r="U185" i="45"/>
  <c r="T185" i="45"/>
  <c r="S185" i="45"/>
  <c r="R185" i="45"/>
  <c r="P185" i="45"/>
  <c r="O185" i="45"/>
  <c r="M185" i="45"/>
  <c r="L185" i="45"/>
  <c r="I185" i="45"/>
  <c r="H185" i="45"/>
  <c r="G185" i="45"/>
  <c r="F185" i="45"/>
  <c r="B185" i="45"/>
  <c r="A185" i="45" s="1"/>
  <c r="AS184" i="45"/>
  <c r="AR184" i="45"/>
  <c r="AQ184" i="45"/>
  <c r="AP184" i="45"/>
  <c r="AO184" i="45"/>
  <c r="AN184" i="45"/>
  <c r="AM184" i="45"/>
  <c r="AK184" i="45"/>
  <c r="AJ184" i="45"/>
  <c r="AI184" i="45"/>
  <c r="AH184" i="45"/>
  <c r="AG184" i="45"/>
  <c r="AF184" i="45"/>
  <c r="AE184" i="45"/>
  <c r="AD184" i="45"/>
  <c r="Z184" i="45"/>
  <c r="Y184" i="45"/>
  <c r="X184" i="45"/>
  <c r="V184" i="45"/>
  <c r="U184" i="45"/>
  <c r="T184" i="45"/>
  <c r="S184" i="45"/>
  <c r="R184" i="45"/>
  <c r="P184" i="45"/>
  <c r="O184" i="45"/>
  <c r="M184" i="45"/>
  <c r="L184" i="45"/>
  <c r="K184" i="45"/>
  <c r="J184" i="45"/>
  <c r="I184" i="45"/>
  <c r="H184" i="45"/>
  <c r="G184" i="45"/>
  <c r="F184" i="45"/>
  <c r="B184" i="45"/>
  <c r="A184" i="45"/>
  <c r="AS183" i="45"/>
  <c r="AR183" i="45"/>
  <c r="AQ183" i="45"/>
  <c r="AP183" i="45"/>
  <c r="AO183" i="45"/>
  <c r="AN183" i="45"/>
  <c r="AM183" i="45"/>
  <c r="AK183" i="45"/>
  <c r="AJ183" i="45"/>
  <c r="AI183" i="45"/>
  <c r="AH183" i="45"/>
  <c r="AG183" i="45"/>
  <c r="AF183" i="45"/>
  <c r="AE183" i="45"/>
  <c r="AD183" i="45"/>
  <c r="Z183" i="45"/>
  <c r="Y183" i="45"/>
  <c r="X183" i="45"/>
  <c r="V183" i="45"/>
  <c r="U183" i="45"/>
  <c r="T183" i="45"/>
  <c r="S183" i="45"/>
  <c r="R183" i="45"/>
  <c r="P183" i="45"/>
  <c r="O183" i="45"/>
  <c r="M183" i="45"/>
  <c r="L183" i="45"/>
  <c r="K183" i="45"/>
  <c r="J183" i="45"/>
  <c r="I183" i="45"/>
  <c r="H183" i="45"/>
  <c r="G183" i="45"/>
  <c r="F183" i="45"/>
  <c r="B183" i="45"/>
  <c r="A183" i="45" s="1"/>
  <c r="AS182" i="45"/>
  <c r="AR182" i="45"/>
  <c r="AQ182" i="45"/>
  <c r="AP182" i="45"/>
  <c r="AO182" i="45"/>
  <c r="AN182" i="45"/>
  <c r="AM182" i="45"/>
  <c r="AK182" i="45"/>
  <c r="AJ182" i="45"/>
  <c r="AI182" i="45"/>
  <c r="AH182" i="45"/>
  <c r="AG182" i="45"/>
  <c r="AF182" i="45"/>
  <c r="AE182" i="45"/>
  <c r="AD182" i="45"/>
  <c r="Z182" i="45"/>
  <c r="Y182" i="45"/>
  <c r="X182" i="45"/>
  <c r="V182" i="45"/>
  <c r="U182" i="45"/>
  <c r="T182" i="45"/>
  <c r="S182" i="45"/>
  <c r="R182" i="45"/>
  <c r="P182" i="45"/>
  <c r="O182" i="45"/>
  <c r="M182" i="45"/>
  <c r="L182" i="45"/>
  <c r="K182" i="45"/>
  <c r="J182" i="45"/>
  <c r="I182" i="45"/>
  <c r="H182" i="45"/>
  <c r="G182" i="45"/>
  <c r="F182" i="45"/>
  <c r="B182" i="45"/>
  <c r="A182" i="45"/>
  <c r="AS181" i="45"/>
  <c r="AR181" i="45"/>
  <c r="AQ181" i="45"/>
  <c r="AP181" i="45"/>
  <c r="AO181" i="45"/>
  <c r="AN181" i="45"/>
  <c r="AM181" i="45"/>
  <c r="AK181" i="45"/>
  <c r="AJ181" i="45"/>
  <c r="AI181" i="45"/>
  <c r="AH181" i="45"/>
  <c r="AG181" i="45"/>
  <c r="AF181" i="45"/>
  <c r="AE181" i="45"/>
  <c r="AD181" i="45"/>
  <c r="Z181" i="45"/>
  <c r="Y181" i="45"/>
  <c r="X181" i="45"/>
  <c r="V181" i="45"/>
  <c r="U181" i="45"/>
  <c r="T181" i="45"/>
  <c r="S181" i="45"/>
  <c r="R181" i="45"/>
  <c r="P181" i="45"/>
  <c r="O181" i="45"/>
  <c r="M181" i="45"/>
  <c r="L181" i="45"/>
  <c r="K181" i="45"/>
  <c r="J181" i="45"/>
  <c r="I181" i="45"/>
  <c r="H181" i="45"/>
  <c r="G181" i="45"/>
  <c r="F181" i="45"/>
  <c r="B181" i="45"/>
  <c r="A181" i="45" s="1"/>
  <c r="AS180" i="45"/>
  <c r="AR180" i="45"/>
  <c r="AQ180" i="45"/>
  <c r="AP180" i="45"/>
  <c r="AO180" i="45"/>
  <c r="AN180" i="45"/>
  <c r="AM180" i="45"/>
  <c r="AK180" i="45"/>
  <c r="AJ180" i="45"/>
  <c r="AI180" i="45"/>
  <c r="AH180" i="45"/>
  <c r="AG180" i="45"/>
  <c r="AF180" i="45"/>
  <c r="AE180" i="45"/>
  <c r="AD180" i="45"/>
  <c r="Z180" i="45"/>
  <c r="Y180" i="45"/>
  <c r="X180" i="45"/>
  <c r="V180" i="45"/>
  <c r="U180" i="45"/>
  <c r="T180" i="45"/>
  <c r="S180" i="45"/>
  <c r="R180" i="45"/>
  <c r="P180" i="45"/>
  <c r="O180" i="45"/>
  <c r="M180" i="45"/>
  <c r="L180" i="45"/>
  <c r="K180" i="45"/>
  <c r="J180" i="45"/>
  <c r="I180" i="45"/>
  <c r="H180" i="45"/>
  <c r="G180" i="45"/>
  <c r="F180" i="45"/>
  <c r="B180" i="45"/>
  <c r="A180" i="45"/>
  <c r="AS179" i="45"/>
  <c r="AR179" i="45"/>
  <c r="AQ179" i="45"/>
  <c r="AP179" i="45"/>
  <c r="AO179" i="45"/>
  <c r="AN179" i="45"/>
  <c r="AM179" i="45"/>
  <c r="AK179" i="45"/>
  <c r="AJ179" i="45"/>
  <c r="AI179" i="45"/>
  <c r="AH179" i="45"/>
  <c r="AG179" i="45"/>
  <c r="AF179" i="45"/>
  <c r="AE179" i="45"/>
  <c r="AD179" i="45"/>
  <c r="Z179" i="45"/>
  <c r="Y179" i="45"/>
  <c r="X179" i="45"/>
  <c r="V179" i="45"/>
  <c r="U179" i="45"/>
  <c r="T179" i="45"/>
  <c r="S179" i="45"/>
  <c r="R179" i="45"/>
  <c r="P179" i="45"/>
  <c r="O179" i="45"/>
  <c r="M179" i="45"/>
  <c r="L179" i="45"/>
  <c r="K179" i="45"/>
  <c r="J179" i="45"/>
  <c r="I179" i="45"/>
  <c r="H179" i="45"/>
  <c r="G179" i="45"/>
  <c r="F179" i="45"/>
  <c r="B179" i="45"/>
  <c r="A179" i="45" s="1"/>
  <c r="AS178" i="45"/>
  <c r="AR178" i="45"/>
  <c r="AQ178" i="45"/>
  <c r="AP178" i="45"/>
  <c r="AO178" i="45"/>
  <c r="AN178" i="45"/>
  <c r="AM178" i="45"/>
  <c r="AK178" i="45"/>
  <c r="AJ178" i="45"/>
  <c r="AI178" i="45"/>
  <c r="AH178" i="45"/>
  <c r="AG178" i="45"/>
  <c r="AF178" i="45"/>
  <c r="AE178" i="45"/>
  <c r="AD178" i="45"/>
  <c r="Z178" i="45"/>
  <c r="Y178" i="45"/>
  <c r="X178" i="45"/>
  <c r="V178" i="45"/>
  <c r="U178" i="45"/>
  <c r="T178" i="45"/>
  <c r="S178" i="45"/>
  <c r="R178" i="45"/>
  <c r="P178" i="45"/>
  <c r="O178" i="45"/>
  <c r="M178" i="45"/>
  <c r="L178" i="45"/>
  <c r="K178" i="45"/>
  <c r="J178" i="45"/>
  <c r="I178" i="45"/>
  <c r="H178" i="45"/>
  <c r="G178" i="45"/>
  <c r="F178" i="45"/>
  <c r="B178" i="45"/>
  <c r="A178" i="45"/>
  <c r="AS177" i="45"/>
  <c r="AR177" i="45"/>
  <c r="AQ177" i="45"/>
  <c r="AP177" i="45"/>
  <c r="AO177" i="45"/>
  <c r="AN177" i="45"/>
  <c r="AM177" i="45"/>
  <c r="AK177" i="45"/>
  <c r="AJ177" i="45"/>
  <c r="AI177" i="45"/>
  <c r="AH177" i="45"/>
  <c r="AG177" i="45"/>
  <c r="AF177" i="45"/>
  <c r="AE177" i="45"/>
  <c r="AD177" i="45"/>
  <c r="Z177" i="45"/>
  <c r="Y177" i="45"/>
  <c r="X177" i="45"/>
  <c r="V177" i="45"/>
  <c r="U177" i="45"/>
  <c r="T177" i="45"/>
  <c r="S177" i="45"/>
  <c r="R177" i="45"/>
  <c r="P177" i="45"/>
  <c r="O177" i="45"/>
  <c r="M177" i="45"/>
  <c r="L177" i="45"/>
  <c r="K177" i="45"/>
  <c r="J177" i="45"/>
  <c r="I177" i="45"/>
  <c r="H177" i="45"/>
  <c r="G177" i="45"/>
  <c r="F177" i="45"/>
  <c r="B177" i="45"/>
  <c r="A177" i="45" s="1"/>
  <c r="AS176" i="45"/>
  <c r="AR176" i="45"/>
  <c r="AQ176" i="45"/>
  <c r="AP176" i="45"/>
  <c r="AO176" i="45"/>
  <c r="AN176" i="45"/>
  <c r="AM176" i="45"/>
  <c r="AK176" i="45"/>
  <c r="AJ176" i="45"/>
  <c r="AI176" i="45"/>
  <c r="AH176" i="45"/>
  <c r="AG176" i="45"/>
  <c r="AF176" i="45"/>
  <c r="AE176" i="45"/>
  <c r="AD176" i="45"/>
  <c r="Z176" i="45"/>
  <c r="Y176" i="45"/>
  <c r="X176" i="45"/>
  <c r="V176" i="45"/>
  <c r="U176" i="45"/>
  <c r="T176" i="45"/>
  <c r="S176" i="45"/>
  <c r="R176" i="45"/>
  <c r="P176" i="45"/>
  <c r="O176" i="45"/>
  <c r="M176" i="45"/>
  <c r="L176" i="45"/>
  <c r="K176" i="45"/>
  <c r="J176" i="45"/>
  <c r="I176" i="45"/>
  <c r="H176" i="45"/>
  <c r="G176" i="45"/>
  <c r="F176" i="45"/>
  <c r="B176" i="45"/>
  <c r="A176" i="45"/>
  <c r="AS175" i="45"/>
  <c r="AR175" i="45"/>
  <c r="AQ175" i="45"/>
  <c r="AP175" i="45"/>
  <c r="AO175" i="45"/>
  <c r="AN175" i="45"/>
  <c r="AM175" i="45"/>
  <c r="AK175" i="45"/>
  <c r="AJ175" i="45"/>
  <c r="AI175" i="45"/>
  <c r="AH175" i="45"/>
  <c r="AG175" i="45"/>
  <c r="AF175" i="45"/>
  <c r="AE175" i="45"/>
  <c r="AD175" i="45"/>
  <c r="Z175" i="45"/>
  <c r="Y175" i="45"/>
  <c r="X175" i="45"/>
  <c r="V175" i="45"/>
  <c r="U175" i="45"/>
  <c r="T175" i="45"/>
  <c r="S175" i="45"/>
  <c r="R175" i="45"/>
  <c r="P175" i="45"/>
  <c r="O175" i="45"/>
  <c r="M175" i="45"/>
  <c r="L175" i="45"/>
  <c r="K175" i="45"/>
  <c r="J175" i="45"/>
  <c r="I175" i="45"/>
  <c r="H175" i="45"/>
  <c r="G175" i="45"/>
  <c r="F175" i="45"/>
  <c r="B175" i="45"/>
  <c r="A175" i="45" s="1"/>
  <c r="AS174" i="45"/>
  <c r="AR174" i="45"/>
  <c r="AQ174" i="45"/>
  <c r="AP174" i="45"/>
  <c r="AO174" i="45"/>
  <c r="AN174" i="45"/>
  <c r="AM174" i="45"/>
  <c r="AK174" i="45"/>
  <c r="AJ174" i="45"/>
  <c r="AI174" i="45"/>
  <c r="AH174" i="45"/>
  <c r="AG174" i="45"/>
  <c r="AF174" i="45"/>
  <c r="AE174" i="45"/>
  <c r="AD174" i="45"/>
  <c r="Z174" i="45"/>
  <c r="Y174" i="45"/>
  <c r="X174" i="45"/>
  <c r="V174" i="45"/>
  <c r="U174" i="45"/>
  <c r="T174" i="45"/>
  <c r="S174" i="45"/>
  <c r="R174" i="45"/>
  <c r="P174" i="45"/>
  <c r="O174" i="45"/>
  <c r="M174" i="45"/>
  <c r="L174" i="45"/>
  <c r="K174" i="45"/>
  <c r="J174" i="45"/>
  <c r="I174" i="45"/>
  <c r="H174" i="45"/>
  <c r="G174" i="45"/>
  <c r="F174" i="45"/>
  <c r="B174" i="45"/>
  <c r="A174" i="45"/>
  <c r="AS173" i="45"/>
  <c r="AR173" i="45"/>
  <c r="AQ173" i="45"/>
  <c r="AP173" i="45"/>
  <c r="AO173" i="45"/>
  <c r="AN173" i="45"/>
  <c r="AM173" i="45"/>
  <c r="AK173" i="45"/>
  <c r="AJ173" i="45"/>
  <c r="AI173" i="45"/>
  <c r="AH173" i="45"/>
  <c r="AG173" i="45"/>
  <c r="AF173" i="45"/>
  <c r="AE173" i="45"/>
  <c r="AD173" i="45"/>
  <c r="Z173" i="45"/>
  <c r="Y173" i="45"/>
  <c r="X173" i="45"/>
  <c r="V173" i="45"/>
  <c r="U173" i="45"/>
  <c r="T173" i="45"/>
  <c r="S173" i="45"/>
  <c r="R173" i="45"/>
  <c r="P173" i="45"/>
  <c r="O173" i="45"/>
  <c r="M173" i="45"/>
  <c r="L173" i="45"/>
  <c r="K173" i="45"/>
  <c r="J173" i="45"/>
  <c r="I173" i="45"/>
  <c r="H173" i="45"/>
  <c r="G173" i="45"/>
  <c r="F173" i="45"/>
  <c r="B173" i="45"/>
  <c r="A173" i="45" s="1"/>
  <c r="AS172" i="45"/>
  <c r="AR172" i="45"/>
  <c r="AQ172" i="45"/>
  <c r="AP172" i="45"/>
  <c r="AO172" i="45"/>
  <c r="AN172" i="45"/>
  <c r="AM172" i="45"/>
  <c r="AK172" i="45"/>
  <c r="AJ172" i="45"/>
  <c r="AI172" i="45"/>
  <c r="AH172" i="45"/>
  <c r="AG172" i="45"/>
  <c r="AF172" i="45"/>
  <c r="AE172" i="45"/>
  <c r="AD172" i="45"/>
  <c r="Z172" i="45"/>
  <c r="Y172" i="45"/>
  <c r="X172" i="45"/>
  <c r="V172" i="45"/>
  <c r="U172" i="45"/>
  <c r="T172" i="45"/>
  <c r="S172" i="45"/>
  <c r="R172" i="45"/>
  <c r="P172" i="45"/>
  <c r="O172" i="45"/>
  <c r="M172" i="45"/>
  <c r="L172" i="45"/>
  <c r="K172" i="45"/>
  <c r="J172" i="45"/>
  <c r="I172" i="45"/>
  <c r="H172" i="45"/>
  <c r="G172" i="45"/>
  <c r="F172" i="45"/>
  <c r="B172" i="45"/>
  <c r="A172" i="45"/>
  <c r="AS171" i="45"/>
  <c r="AR171" i="45"/>
  <c r="AQ171" i="45"/>
  <c r="AP171" i="45"/>
  <c r="AO171" i="45"/>
  <c r="AN171" i="45"/>
  <c r="AM171" i="45"/>
  <c r="AK171" i="45"/>
  <c r="AJ171" i="45"/>
  <c r="AI171" i="45"/>
  <c r="AH171" i="45"/>
  <c r="AG171" i="45"/>
  <c r="AF171" i="45"/>
  <c r="AE171" i="45"/>
  <c r="AD171" i="45"/>
  <c r="Z171" i="45"/>
  <c r="Y171" i="45"/>
  <c r="X171" i="45"/>
  <c r="V171" i="45"/>
  <c r="U171" i="45"/>
  <c r="T171" i="45"/>
  <c r="S171" i="45"/>
  <c r="R171" i="45"/>
  <c r="P171" i="45"/>
  <c r="O171" i="45"/>
  <c r="M171" i="45"/>
  <c r="L171" i="45"/>
  <c r="K171" i="45"/>
  <c r="J171" i="45"/>
  <c r="I171" i="45"/>
  <c r="H171" i="45"/>
  <c r="G171" i="45"/>
  <c r="F171" i="45"/>
  <c r="B171" i="45"/>
  <c r="A171" i="45" s="1"/>
  <c r="AS170" i="45"/>
  <c r="AR170" i="45"/>
  <c r="AQ170" i="45"/>
  <c r="AP170" i="45"/>
  <c r="AO170" i="45"/>
  <c r="AN170" i="45"/>
  <c r="AM170" i="45"/>
  <c r="AK170" i="45"/>
  <c r="AJ170" i="45"/>
  <c r="AI170" i="45"/>
  <c r="AH170" i="45"/>
  <c r="AG170" i="45"/>
  <c r="AF170" i="45"/>
  <c r="AE170" i="45"/>
  <c r="AD170" i="45"/>
  <c r="Z170" i="45"/>
  <c r="Y170" i="45"/>
  <c r="X170" i="45"/>
  <c r="V170" i="45"/>
  <c r="U170" i="45"/>
  <c r="T170" i="45"/>
  <c r="S170" i="45"/>
  <c r="R170" i="45"/>
  <c r="P170" i="45"/>
  <c r="O170" i="45"/>
  <c r="M170" i="45"/>
  <c r="L170" i="45"/>
  <c r="K170" i="45"/>
  <c r="J170" i="45"/>
  <c r="I170" i="45"/>
  <c r="H170" i="45"/>
  <c r="G170" i="45"/>
  <c r="F170" i="45"/>
  <c r="B170" i="45"/>
  <c r="A170" i="45"/>
  <c r="AS169" i="45"/>
  <c r="AR169" i="45"/>
  <c r="AQ169" i="45"/>
  <c r="AP169" i="45"/>
  <c r="AO169" i="45"/>
  <c r="AN169" i="45"/>
  <c r="AM169" i="45"/>
  <c r="AK169" i="45"/>
  <c r="AJ169" i="45"/>
  <c r="AI169" i="45"/>
  <c r="AH169" i="45"/>
  <c r="AG169" i="45"/>
  <c r="AF169" i="45"/>
  <c r="AE169" i="45"/>
  <c r="AD169" i="45"/>
  <c r="Z169" i="45"/>
  <c r="Y169" i="45"/>
  <c r="X169" i="45"/>
  <c r="V169" i="45"/>
  <c r="U169" i="45"/>
  <c r="T169" i="45"/>
  <c r="S169" i="45"/>
  <c r="R169" i="45"/>
  <c r="P169" i="45"/>
  <c r="O169" i="45"/>
  <c r="N169" i="45"/>
  <c r="M169" i="45"/>
  <c r="L169" i="45"/>
  <c r="K169" i="45"/>
  <c r="J169" i="45"/>
  <c r="I169" i="45"/>
  <c r="H169" i="45"/>
  <c r="G169" i="45"/>
  <c r="F169" i="45"/>
  <c r="B169" i="45"/>
  <c r="A169" i="45"/>
  <c r="AS168" i="45"/>
  <c r="AR168" i="45"/>
  <c r="AQ168" i="45"/>
  <c r="AP168" i="45"/>
  <c r="AO168" i="45"/>
  <c r="AN168" i="45"/>
  <c r="AM168" i="45"/>
  <c r="AK168" i="45"/>
  <c r="AJ168" i="45"/>
  <c r="AI168" i="45"/>
  <c r="AH168" i="45"/>
  <c r="AG168" i="45"/>
  <c r="AF168" i="45"/>
  <c r="AE168" i="45"/>
  <c r="AD168" i="45"/>
  <c r="Z168" i="45"/>
  <c r="Y168" i="45"/>
  <c r="X168" i="45"/>
  <c r="V168" i="45"/>
  <c r="U168" i="45"/>
  <c r="T168" i="45"/>
  <c r="S168" i="45"/>
  <c r="R168" i="45"/>
  <c r="P168" i="45"/>
  <c r="O168" i="45"/>
  <c r="M168" i="45"/>
  <c r="L168" i="45"/>
  <c r="K168" i="45"/>
  <c r="J168" i="45"/>
  <c r="I168" i="45"/>
  <c r="H168" i="45"/>
  <c r="G168" i="45"/>
  <c r="F168" i="45"/>
  <c r="B168" i="45"/>
  <c r="A168" i="45"/>
  <c r="AS167" i="45"/>
  <c r="AR167" i="45"/>
  <c r="AQ167" i="45"/>
  <c r="AP167" i="45"/>
  <c r="AO167" i="45"/>
  <c r="AN167" i="45"/>
  <c r="AM167" i="45"/>
  <c r="AK167" i="45"/>
  <c r="AJ167" i="45"/>
  <c r="AI167" i="45"/>
  <c r="AH167" i="45"/>
  <c r="AG167" i="45"/>
  <c r="AF167" i="45"/>
  <c r="AE167" i="45"/>
  <c r="AD167" i="45"/>
  <c r="Z167" i="45"/>
  <c r="Y167" i="45"/>
  <c r="X167" i="45"/>
  <c r="V167" i="45"/>
  <c r="U167" i="45"/>
  <c r="T167" i="45"/>
  <c r="S167" i="45"/>
  <c r="R167" i="45"/>
  <c r="P167" i="45"/>
  <c r="O167" i="45"/>
  <c r="M167" i="45"/>
  <c r="L167" i="45"/>
  <c r="K167" i="45"/>
  <c r="J167" i="45"/>
  <c r="I167" i="45"/>
  <c r="H167" i="45"/>
  <c r="G167" i="45"/>
  <c r="F167" i="45"/>
  <c r="B167" i="45"/>
  <c r="A167" i="45" s="1"/>
  <c r="AS166" i="45"/>
  <c r="AR166" i="45"/>
  <c r="AQ166" i="45"/>
  <c r="AP166" i="45"/>
  <c r="AO166" i="45"/>
  <c r="AN166" i="45"/>
  <c r="AM166" i="45"/>
  <c r="AK166" i="45"/>
  <c r="AJ166" i="45"/>
  <c r="AI166" i="45"/>
  <c r="AH166" i="45"/>
  <c r="AG166" i="45"/>
  <c r="AF166" i="45"/>
  <c r="AE166" i="45"/>
  <c r="AD166" i="45"/>
  <c r="Z166" i="45"/>
  <c r="Y166" i="45"/>
  <c r="X166" i="45"/>
  <c r="V166" i="45"/>
  <c r="U166" i="45"/>
  <c r="T166" i="45"/>
  <c r="S166" i="45"/>
  <c r="R166" i="45"/>
  <c r="P166" i="45"/>
  <c r="O166" i="45"/>
  <c r="N166" i="45"/>
  <c r="M166" i="45"/>
  <c r="L166" i="45"/>
  <c r="K166" i="45"/>
  <c r="J166" i="45"/>
  <c r="I166" i="45"/>
  <c r="H166" i="45"/>
  <c r="G166" i="45"/>
  <c r="F166" i="45"/>
  <c r="B166" i="45"/>
  <c r="A166" i="45"/>
  <c r="AS165" i="45"/>
  <c r="AR165" i="45"/>
  <c r="AQ165" i="45"/>
  <c r="AP165" i="45"/>
  <c r="AO165" i="45"/>
  <c r="AN165" i="45"/>
  <c r="AM165" i="45"/>
  <c r="AK165" i="45"/>
  <c r="AJ165" i="45"/>
  <c r="AI165" i="45"/>
  <c r="AH165" i="45"/>
  <c r="AG165" i="45"/>
  <c r="AF165" i="45"/>
  <c r="AE165" i="45"/>
  <c r="AD165" i="45"/>
  <c r="Z165" i="45"/>
  <c r="Y165" i="45"/>
  <c r="X165" i="45"/>
  <c r="V165" i="45"/>
  <c r="U165" i="45"/>
  <c r="T165" i="45"/>
  <c r="S165" i="45"/>
  <c r="R165" i="45"/>
  <c r="P165" i="45"/>
  <c r="O165" i="45"/>
  <c r="M165" i="45"/>
  <c r="L165" i="45"/>
  <c r="K165" i="45"/>
  <c r="J165" i="45"/>
  <c r="I165" i="45"/>
  <c r="H165" i="45"/>
  <c r="G165" i="45"/>
  <c r="F165" i="45"/>
  <c r="B165" i="45"/>
  <c r="A165" i="45"/>
  <c r="AS164" i="45"/>
  <c r="AR164" i="45"/>
  <c r="AQ164" i="45"/>
  <c r="AP164" i="45"/>
  <c r="AO164" i="45"/>
  <c r="AN164" i="45"/>
  <c r="AM164" i="45"/>
  <c r="AK164" i="45"/>
  <c r="AJ164" i="45"/>
  <c r="AI164" i="45"/>
  <c r="AH164" i="45"/>
  <c r="AG164" i="45"/>
  <c r="AF164" i="45"/>
  <c r="AE164" i="45"/>
  <c r="AD164" i="45"/>
  <c r="Z164" i="45"/>
  <c r="Y164" i="45"/>
  <c r="X164" i="45"/>
  <c r="V164" i="45"/>
  <c r="U164" i="45"/>
  <c r="T164" i="45"/>
  <c r="S164" i="45"/>
  <c r="R164" i="45"/>
  <c r="P164" i="45"/>
  <c r="O164" i="45"/>
  <c r="M164" i="45"/>
  <c r="L164" i="45"/>
  <c r="K164" i="45"/>
  <c r="J164" i="45"/>
  <c r="I164" i="45"/>
  <c r="H164" i="45"/>
  <c r="G164" i="45"/>
  <c r="F164" i="45"/>
  <c r="B164" i="45"/>
  <c r="A164" i="45" s="1"/>
  <c r="AS163" i="45"/>
  <c r="AR163" i="45"/>
  <c r="AQ163" i="45"/>
  <c r="AP163" i="45"/>
  <c r="AO163" i="45"/>
  <c r="AN163" i="45"/>
  <c r="AM163" i="45"/>
  <c r="AK163" i="45"/>
  <c r="AJ163" i="45"/>
  <c r="AI163" i="45"/>
  <c r="AH163" i="45"/>
  <c r="AG163" i="45"/>
  <c r="AF163" i="45"/>
  <c r="AE163" i="45"/>
  <c r="AD163" i="45"/>
  <c r="Z163" i="45"/>
  <c r="Y163" i="45"/>
  <c r="X163" i="45"/>
  <c r="V163" i="45"/>
  <c r="U163" i="45"/>
  <c r="T163" i="45"/>
  <c r="S163" i="45"/>
  <c r="R163" i="45"/>
  <c r="P163" i="45"/>
  <c r="O163" i="45"/>
  <c r="M163" i="45"/>
  <c r="L163" i="45"/>
  <c r="K163" i="45"/>
  <c r="J163" i="45"/>
  <c r="I163" i="45"/>
  <c r="H163" i="45"/>
  <c r="G163" i="45"/>
  <c r="F163" i="45"/>
  <c r="B163" i="45"/>
  <c r="A163" i="45"/>
  <c r="AS162" i="45"/>
  <c r="AR162" i="45"/>
  <c r="AQ162" i="45"/>
  <c r="AP162" i="45"/>
  <c r="AO162" i="45"/>
  <c r="AN162" i="45"/>
  <c r="AM162" i="45"/>
  <c r="AK162" i="45"/>
  <c r="AJ162" i="45"/>
  <c r="AI162" i="45"/>
  <c r="AH162" i="45"/>
  <c r="AG162" i="45"/>
  <c r="AF162" i="45"/>
  <c r="AE162" i="45"/>
  <c r="AD162" i="45"/>
  <c r="Z162" i="45"/>
  <c r="Y162" i="45"/>
  <c r="X162" i="45"/>
  <c r="V162" i="45"/>
  <c r="U162" i="45"/>
  <c r="T162" i="45"/>
  <c r="S162" i="45"/>
  <c r="R162" i="45"/>
  <c r="P162" i="45"/>
  <c r="O162" i="45"/>
  <c r="N162" i="45"/>
  <c r="M162" i="45"/>
  <c r="L162" i="45"/>
  <c r="K162" i="45"/>
  <c r="J162" i="45"/>
  <c r="I162" i="45"/>
  <c r="H162" i="45"/>
  <c r="G162" i="45"/>
  <c r="F162" i="45"/>
  <c r="B162" i="45"/>
  <c r="A162" i="45" s="1"/>
  <c r="AS161" i="45"/>
  <c r="AR161" i="45"/>
  <c r="AQ161" i="45"/>
  <c r="AP161" i="45"/>
  <c r="AO161" i="45"/>
  <c r="AN161" i="45"/>
  <c r="AM161" i="45"/>
  <c r="AK161" i="45"/>
  <c r="AJ161" i="45"/>
  <c r="AI161" i="45"/>
  <c r="AH161" i="45"/>
  <c r="AG161" i="45"/>
  <c r="AF161" i="45"/>
  <c r="AE161" i="45"/>
  <c r="AD161" i="45"/>
  <c r="Z161" i="45"/>
  <c r="Y161" i="45"/>
  <c r="X161" i="45"/>
  <c r="V161" i="45"/>
  <c r="U161" i="45"/>
  <c r="T161" i="45"/>
  <c r="S161" i="45"/>
  <c r="R161" i="45"/>
  <c r="P161" i="45"/>
  <c r="O161" i="45"/>
  <c r="M161" i="45"/>
  <c r="L161" i="45"/>
  <c r="K161" i="45"/>
  <c r="J161" i="45"/>
  <c r="I161" i="45"/>
  <c r="H161" i="45"/>
  <c r="G161" i="45"/>
  <c r="F161" i="45"/>
  <c r="B161" i="45"/>
  <c r="A161" i="45"/>
  <c r="AS160" i="45"/>
  <c r="AR160" i="45"/>
  <c r="AQ160" i="45"/>
  <c r="AP160" i="45"/>
  <c r="AO160" i="45"/>
  <c r="AN160" i="45"/>
  <c r="AM160" i="45"/>
  <c r="AK160" i="45"/>
  <c r="AJ160" i="45"/>
  <c r="AI160" i="45"/>
  <c r="AH160" i="45"/>
  <c r="AG160" i="45"/>
  <c r="AF160" i="45"/>
  <c r="AE160" i="45"/>
  <c r="AD160" i="45"/>
  <c r="Z160" i="45"/>
  <c r="Y160" i="45"/>
  <c r="X160" i="45"/>
  <c r="V160" i="45"/>
  <c r="U160" i="45"/>
  <c r="T160" i="45"/>
  <c r="S160" i="45"/>
  <c r="R160" i="45"/>
  <c r="P160" i="45"/>
  <c r="O160" i="45"/>
  <c r="M160" i="45"/>
  <c r="L160" i="45"/>
  <c r="K160" i="45"/>
  <c r="J160" i="45"/>
  <c r="I160" i="45"/>
  <c r="H160" i="45"/>
  <c r="G160" i="45"/>
  <c r="F160" i="45"/>
  <c r="B160" i="45"/>
  <c r="A160" i="45" s="1"/>
  <c r="AS159" i="45"/>
  <c r="AR159" i="45"/>
  <c r="AQ159" i="45"/>
  <c r="AP159" i="45"/>
  <c r="AO159" i="45"/>
  <c r="AN159" i="45"/>
  <c r="AM159" i="45"/>
  <c r="AK159" i="45"/>
  <c r="AJ159" i="45"/>
  <c r="AI159" i="45"/>
  <c r="AH159" i="45"/>
  <c r="AG159" i="45"/>
  <c r="AF159" i="45"/>
  <c r="AE159" i="45"/>
  <c r="AD159" i="45"/>
  <c r="Z159" i="45"/>
  <c r="Y159" i="45"/>
  <c r="X159" i="45"/>
  <c r="V159" i="45"/>
  <c r="U159" i="45"/>
  <c r="T159" i="45"/>
  <c r="S159" i="45"/>
  <c r="R159" i="45"/>
  <c r="P159" i="45"/>
  <c r="O159" i="45"/>
  <c r="M159" i="45"/>
  <c r="L159" i="45"/>
  <c r="K159" i="45"/>
  <c r="J159" i="45"/>
  <c r="I159" i="45"/>
  <c r="H159" i="45"/>
  <c r="G159" i="45"/>
  <c r="F159" i="45"/>
  <c r="B159" i="45"/>
  <c r="A159" i="45"/>
  <c r="AS158" i="45"/>
  <c r="AR158" i="45"/>
  <c r="AQ158" i="45"/>
  <c r="AP158" i="45"/>
  <c r="AO158" i="45"/>
  <c r="AN158" i="45"/>
  <c r="AM158" i="45"/>
  <c r="AK158" i="45"/>
  <c r="AJ158" i="45"/>
  <c r="AI158" i="45"/>
  <c r="AH158" i="45"/>
  <c r="AG158" i="45"/>
  <c r="AF158" i="45"/>
  <c r="AE158" i="45"/>
  <c r="AD158" i="45"/>
  <c r="Z158" i="45"/>
  <c r="Y158" i="45"/>
  <c r="X158" i="45"/>
  <c r="V158" i="45"/>
  <c r="U158" i="45"/>
  <c r="T158" i="45"/>
  <c r="S158" i="45"/>
  <c r="R158" i="45"/>
  <c r="P158" i="45"/>
  <c r="O158" i="45"/>
  <c r="N158" i="45"/>
  <c r="M158" i="45"/>
  <c r="L158" i="45"/>
  <c r="K158" i="45"/>
  <c r="J158" i="45"/>
  <c r="I158" i="45"/>
  <c r="H158" i="45"/>
  <c r="G158" i="45"/>
  <c r="F158" i="45"/>
  <c r="B158" i="45"/>
  <c r="A158" i="45" s="1"/>
  <c r="AS157" i="45"/>
  <c r="AR157" i="45"/>
  <c r="AQ157" i="45"/>
  <c r="AP157" i="45"/>
  <c r="AO157" i="45"/>
  <c r="AN157" i="45"/>
  <c r="AM157" i="45"/>
  <c r="AK157" i="45"/>
  <c r="AJ157" i="45"/>
  <c r="AI157" i="45"/>
  <c r="AH157" i="45"/>
  <c r="AG157" i="45"/>
  <c r="AF157" i="45"/>
  <c r="AE157" i="45"/>
  <c r="AD157" i="45"/>
  <c r="Z157" i="45"/>
  <c r="Y157" i="45"/>
  <c r="X157" i="45"/>
  <c r="V157" i="45"/>
  <c r="U157" i="45"/>
  <c r="T157" i="45"/>
  <c r="S157" i="45"/>
  <c r="R157" i="45"/>
  <c r="P157" i="45"/>
  <c r="O157" i="45"/>
  <c r="M157" i="45"/>
  <c r="L157" i="45"/>
  <c r="K157" i="45"/>
  <c r="J157" i="45"/>
  <c r="I157" i="45"/>
  <c r="H157" i="45"/>
  <c r="G157" i="45"/>
  <c r="F157" i="45"/>
  <c r="B157" i="45"/>
  <c r="A157" i="45"/>
  <c r="AS156" i="45"/>
  <c r="AR156" i="45"/>
  <c r="AQ156" i="45"/>
  <c r="AP156" i="45"/>
  <c r="AO156" i="45"/>
  <c r="AN156" i="45"/>
  <c r="AM156" i="45"/>
  <c r="AK156" i="45"/>
  <c r="AJ156" i="45"/>
  <c r="AI156" i="45"/>
  <c r="AH156" i="45"/>
  <c r="AG156" i="45"/>
  <c r="AF156" i="45"/>
  <c r="AE156" i="45"/>
  <c r="AD156" i="45"/>
  <c r="Z156" i="45"/>
  <c r="Y156" i="45"/>
  <c r="X156" i="45"/>
  <c r="V156" i="45"/>
  <c r="U156" i="45"/>
  <c r="T156" i="45"/>
  <c r="S156" i="45"/>
  <c r="R156" i="45"/>
  <c r="P156" i="45"/>
  <c r="O156" i="45"/>
  <c r="M156" i="45"/>
  <c r="L156" i="45"/>
  <c r="K156" i="45"/>
  <c r="J156" i="45"/>
  <c r="I156" i="45"/>
  <c r="H156" i="45"/>
  <c r="G156" i="45"/>
  <c r="F156" i="45"/>
  <c r="B156" i="45"/>
  <c r="A156" i="45" s="1"/>
  <c r="AS155" i="45"/>
  <c r="AR155" i="45"/>
  <c r="AQ155" i="45"/>
  <c r="AP155" i="45"/>
  <c r="AO155" i="45"/>
  <c r="AN155" i="45"/>
  <c r="AM155" i="45"/>
  <c r="AK155" i="45"/>
  <c r="AJ155" i="45"/>
  <c r="AI155" i="45"/>
  <c r="AH155" i="45"/>
  <c r="AG155" i="45"/>
  <c r="AF155" i="45"/>
  <c r="AE155" i="45"/>
  <c r="AD155" i="45"/>
  <c r="Z155" i="45"/>
  <c r="Y155" i="45"/>
  <c r="X155" i="45"/>
  <c r="V155" i="45"/>
  <c r="U155" i="45"/>
  <c r="T155" i="45"/>
  <c r="S155" i="45"/>
  <c r="R155" i="45"/>
  <c r="P155" i="45"/>
  <c r="O155" i="45"/>
  <c r="M155" i="45"/>
  <c r="L155" i="45"/>
  <c r="K155" i="45"/>
  <c r="J155" i="45"/>
  <c r="I155" i="45"/>
  <c r="H155" i="45"/>
  <c r="G155" i="45"/>
  <c r="F155" i="45"/>
  <c r="B155" i="45"/>
  <c r="A155" i="45"/>
  <c r="AS154" i="45"/>
  <c r="AR154" i="45"/>
  <c r="AQ154" i="45"/>
  <c r="AP154" i="45"/>
  <c r="AO154" i="45"/>
  <c r="AN154" i="45"/>
  <c r="AM154" i="45"/>
  <c r="AK154" i="45"/>
  <c r="AJ154" i="45"/>
  <c r="AI154" i="45"/>
  <c r="AH154" i="45"/>
  <c r="AG154" i="45"/>
  <c r="AF154" i="45"/>
  <c r="AE154" i="45"/>
  <c r="AD154" i="45"/>
  <c r="Z154" i="45"/>
  <c r="Y154" i="45"/>
  <c r="X154" i="45"/>
  <c r="V154" i="45"/>
  <c r="U154" i="45"/>
  <c r="T154" i="45"/>
  <c r="S154" i="45"/>
  <c r="R154" i="45"/>
  <c r="P154" i="45"/>
  <c r="O154" i="45"/>
  <c r="N154" i="45"/>
  <c r="M154" i="45"/>
  <c r="L154" i="45"/>
  <c r="K154" i="45"/>
  <c r="J154" i="45"/>
  <c r="I154" i="45"/>
  <c r="H154" i="45"/>
  <c r="G154" i="45"/>
  <c r="F154" i="45"/>
  <c r="B154" i="45"/>
  <c r="A154" i="45" s="1"/>
  <c r="AS153" i="45"/>
  <c r="AR153" i="45"/>
  <c r="AQ153" i="45"/>
  <c r="AP153" i="45"/>
  <c r="AO153" i="45"/>
  <c r="AN153" i="45"/>
  <c r="AM153" i="45"/>
  <c r="AK153" i="45"/>
  <c r="AJ153" i="45"/>
  <c r="AI153" i="45"/>
  <c r="AH153" i="45"/>
  <c r="AG153" i="45"/>
  <c r="AF153" i="45"/>
  <c r="AE153" i="45"/>
  <c r="AD153" i="45"/>
  <c r="Z153" i="45"/>
  <c r="Y153" i="45"/>
  <c r="X153" i="45"/>
  <c r="V153" i="45"/>
  <c r="U153" i="45"/>
  <c r="T153" i="45"/>
  <c r="S153" i="45"/>
  <c r="R153" i="45"/>
  <c r="P153" i="45"/>
  <c r="O153" i="45"/>
  <c r="M153" i="45"/>
  <c r="L153" i="45"/>
  <c r="K153" i="45"/>
  <c r="J153" i="45"/>
  <c r="I153" i="45"/>
  <c r="H153" i="45"/>
  <c r="G153" i="45"/>
  <c r="F153" i="45"/>
  <c r="B153" i="45"/>
  <c r="A153" i="45"/>
  <c r="AS152" i="45"/>
  <c r="AR152" i="45"/>
  <c r="AQ152" i="45"/>
  <c r="AP152" i="45"/>
  <c r="AO152" i="45"/>
  <c r="AN152" i="45"/>
  <c r="AM152" i="45"/>
  <c r="AK152" i="45"/>
  <c r="AJ152" i="45"/>
  <c r="AI152" i="45"/>
  <c r="AH152" i="45"/>
  <c r="AG152" i="45"/>
  <c r="AF152" i="45"/>
  <c r="AE152" i="45"/>
  <c r="AD152" i="45"/>
  <c r="Z152" i="45"/>
  <c r="Y152" i="45"/>
  <c r="X152" i="45"/>
  <c r="V152" i="45"/>
  <c r="U152" i="45"/>
  <c r="T152" i="45"/>
  <c r="S152" i="45"/>
  <c r="R152" i="45"/>
  <c r="P152" i="45"/>
  <c r="O152" i="45"/>
  <c r="M152" i="45"/>
  <c r="L152" i="45"/>
  <c r="K152" i="45"/>
  <c r="J152" i="45"/>
  <c r="I152" i="45"/>
  <c r="H152" i="45"/>
  <c r="G152" i="45"/>
  <c r="F152" i="45"/>
  <c r="B152" i="45"/>
  <c r="A152" i="45" s="1"/>
  <c r="AS151" i="45"/>
  <c r="AR151" i="45"/>
  <c r="AQ151" i="45"/>
  <c r="AP151" i="45"/>
  <c r="AO151" i="45"/>
  <c r="AN151" i="45"/>
  <c r="AM151" i="45"/>
  <c r="AK151" i="45"/>
  <c r="AJ151" i="45"/>
  <c r="AI151" i="45"/>
  <c r="AH151" i="45"/>
  <c r="AG151" i="45"/>
  <c r="AF151" i="45"/>
  <c r="AE151" i="45"/>
  <c r="AD151" i="45"/>
  <c r="Z151" i="45"/>
  <c r="Y151" i="45"/>
  <c r="X151" i="45"/>
  <c r="V151" i="45"/>
  <c r="U151" i="45"/>
  <c r="T151" i="45"/>
  <c r="S151" i="45"/>
  <c r="R151" i="45"/>
  <c r="P151" i="45"/>
  <c r="O151" i="45"/>
  <c r="M151" i="45"/>
  <c r="L151" i="45"/>
  <c r="K151" i="45"/>
  <c r="J151" i="45"/>
  <c r="I151" i="45"/>
  <c r="H151" i="45"/>
  <c r="G151" i="45"/>
  <c r="F151" i="45"/>
  <c r="B151" i="45"/>
  <c r="A151" i="45"/>
  <c r="AS150" i="45"/>
  <c r="AR150" i="45"/>
  <c r="AQ150" i="45"/>
  <c r="AP150" i="45"/>
  <c r="AO150" i="45"/>
  <c r="AN150" i="45"/>
  <c r="AM150" i="45"/>
  <c r="AK150" i="45"/>
  <c r="AJ150" i="45"/>
  <c r="AI150" i="45"/>
  <c r="AH150" i="45"/>
  <c r="AG150" i="45"/>
  <c r="AF150" i="45"/>
  <c r="AE150" i="45"/>
  <c r="AD150" i="45"/>
  <c r="Z150" i="45"/>
  <c r="Y150" i="45"/>
  <c r="X150" i="45"/>
  <c r="V150" i="45"/>
  <c r="U150" i="45"/>
  <c r="T150" i="45"/>
  <c r="S150" i="45"/>
  <c r="R150" i="45"/>
  <c r="P150" i="45"/>
  <c r="O150" i="45"/>
  <c r="N150" i="45"/>
  <c r="M150" i="45"/>
  <c r="L150" i="45"/>
  <c r="K150" i="45"/>
  <c r="J150" i="45"/>
  <c r="I150" i="45"/>
  <c r="H150" i="45"/>
  <c r="G150" i="45"/>
  <c r="F150" i="45"/>
  <c r="B150" i="45"/>
  <c r="A150" i="45" s="1"/>
  <c r="AS149" i="45"/>
  <c r="AR149" i="45"/>
  <c r="AQ149" i="45"/>
  <c r="AP149" i="45"/>
  <c r="AO149" i="45"/>
  <c r="AN149" i="45"/>
  <c r="AM149" i="45"/>
  <c r="AK149" i="45"/>
  <c r="AJ149" i="45"/>
  <c r="AI149" i="45"/>
  <c r="AH149" i="45"/>
  <c r="AG149" i="45"/>
  <c r="AF149" i="45"/>
  <c r="AE149" i="45"/>
  <c r="AD149" i="45"/>
  <c r="Z149" i="45"/>
  <c r="Y149" i="45"/>
  <c r="X149" i="45"/>
  <c r="V149" i="45"/>
  <c r="U149" i="45"/>
  <c r="T149" i="45"/>
  <c r="S149" i="45"/>
  <c r="R149" i="45"/>
  <c r="P149" i="45"/>
  <c r="O149" i="45"/>
  <c r="M149" i="45"/>
  <c r="L149" i="45"/>
  <c r="K149" i="45"/>
  <c r="J149" i="45"/>
  <c r="I149" i="45"/>
  <c r="H149" i="45"/>
  <c r="G149" i="45"/>
  <c r="F149" i="45"/>
  <c r="B149" i="45"/>
  <c r="A149" i="45"/>
  <c r="AS148" i="45"/>
  <c r="AR148" i="45"/>
  <c r="AQ148" i="45"/>
  <c r="AP148" i="45"/>
  <c r="AO148" i="45"/>
  <c r="AN148" i="45"/>
  <c r="AM148" i="45"/>
  <c r="AK148" i="45"/>
  <c r="AJ148" i="45"/>
  <c r="AI148" i="45"/>
  <c r="AH148" i="45"/>
  <c r="AG148" i="45"/>
  <c r="AF148" i="45"/>
  <c r="AE148" i="45"/>
  <c r="AD148" i="45"/>
  <c r="Z148" i="45"/>
  <c r="Y148" i="45"/>
  <c r="X148" i="45"/>
  <c r="V148" i="45"/>
  <c r="U148" i="45"/>
  <c r="T148" i="45"/>
  <c r="S148" i="45"/>
  <c r="R148" i="45"/>
  <c r="P148" i="45"/>
  <c r="O148" i="45"/>
  <c r="M148" i="45"/>
  <c r="L148" i="45"/>
  <c r="K148" i="45"/>
  <c r="J148" i="45"/>
  <c r="I148" i="45"/>
  <c r="H148" i="45"/>
  <c r="G148" i="45"/>
  <c r="F148" i="45"/>
  <c r="B148" i="45"/>
  <c r="A148" i="45" s="1"/>
  <c r="AS147" i="45"/>
  <c r="AR147" i="45"/>
  <c r="AQ147" i="45"/>
  <c r="AP147" i="45"/>
  <c r="AO147" i="45"/>
  <c r="AN147" i="45"/>
  <c r="AM147" i="45"/>
  <c r="AK147" i="45"/>
  <c r="AJ147" i="45"/>
  <c r="AI147" i="45"/>
  <c r="AH147" i="45"/>
  <c r="AG147" i="45"/>
  <c r="AF147" i="45"/>
  <c r="AE147" i="45"/>
  <c r="AD147" i="45"/>
  <c r="Z147" i="45"/>
  <c r="Y147" i="45"/>
  <c r="X147" i="45"/>
  <c r="V147" i="45"/>
  <c r="U147" i="45"/>
  <c r="T147" i="45"/>
  <c r="S147" i="45"/>
  <c r="R147" i="45"/>
  <c r="P147" i="45"/>
  <c r="O147" i="45"/>
  <c r="M147" i="45"/>
  <c r="L147" i="45"/>
  <c r="K147" i="45"/>
  <c r="J147" i="45"/>
  <c r="I147" i="45"/>
  <c r="H147" i="45"/>
  <c r="G147" i="45"/>
  <c r="F147" i="45"/>
  <c r="B147" i="45"/>
  <c r="A147" i="45"/>
  <c r="AS146" i="45"/>
  <c r="AR146" i="45"/>
  <c r="AQ146" i="45"/>
  <c r="AP146" i="45"/>
  <c r="AO146" i="45"/>
  <c r="AN146" i="45"/>
  <c r="AM146" i="45"/>
  <c r="AK146" i="45"/>
  <c r="AJ146" i="45"/>
  <c r="AI146" i="45"/>
  <c r="AH146" i="45"/>
  <c r="AG146" i="45"/>
  <c r="AF146" i="45"/>
  <c r="AE146" i="45"/>
  <c r="AD146" i="45"/>
  <c r="Z146" i="45"/>
  <c r="Y146" i="45"/>
  <c r="X146" i="45"/>
  <c r="V146" i="45"/>
  <c r="U146" i="45"/>
  <c r="T146" i="45"/>
  <c r="S146" i="45"/>
  <c r="R146" i="45"/>
  <c r="P146" i="45"/>
  <c r="O146" i="45"/>
  <c r="N146" i="45"/>
  <c r="M146" i="45"/>
  <c r="L146" i="45"/>
  <c r="K146" i="45"/>
  <c r="J146" i="45"/>
  <c r="I146" i="45"/>
  <c r="H146" i="45"/>
  <c r="G146" i="45"/>
  <c r="F146" i="45"/>
  <c r="B146" i="45"/>
  <c r="A146" i="45" s="1"/>
  <c r="AS145" i="45"/>
  <c r="AR145" i="45"/>
  <c r="AQ145" i="45"/>
  <c r="AP145" i="45"/>
  <c r="AO145" i="45"/>
  <c r="AN145" i="45"/>
  <c r="AM145" i="45"/>
  <c r="AK145" i="45"/>
  <c r="AJ145" i="45"/>
  <c r="AI145" i="45"/>
  <c r="AH145" i="45"/>
  <c r="AG145" i="45"/>
  <c r="AF145" i="45"/>
  <c r="AE145" i="45"/>
  <c r="AD145" i="45"/>
  <c r="Z145" i="45"/>
  <c r="Y145" i="45"/>
  <c r="X145" i="45"/>
  <c r="V145" i="45"/>
  <c r="U145" i="45"/>
  <c r="T145" i="45"/>
  <c r="S145" i="45"/>
  <c r="R145" i="45"/>
  <c r="P145" i="45"/>
  <c r="O145" i="45"/>
  <c r="M145" i="45"/>
  <c r="L145" i="45"/>
  <c r="K145" i="45"/>
  <c r="J145" i="45"/>
  <c r="I145" i="45"/>
  <c r="H145" i="45"/>
  <c r="G145" i="45"/>
  <c r="F145" i="45"/>
  <c r="B145" i="45"/>
  <c r="A145" i="45"/>
  <c r="AS144" i="45"/>
  <c r="AR144" i="45"/>
  <c r="AQ144" i="45"/>
  <c r="AP144" i="45"/>
  <c r="AO144" i="45"/>
  <c r="AN144" i="45"/>
  <c r="AM144" i="45"/>
  <c r="AK144" i="45"/>
  <c r="AJ144" i="45"/>
  <c r="AI144" i="45"/>
  <c r="AH144" i="45"/>
  <c r="AG144" i="45"/>
  <c r="AF144" i="45"/>
  <c r="AE144" i="45"/>
  <c r="AD144" i="45"/>
  <c r="Z144" i="45"/>
  <c r="Y144" i="45"/>
  <c r="X144" i="45"/>
  <c r="V144" i="45"/>
  <c r="U144" i="45"/>
  <c r="T144" i="45"/>
  <c r="S144" i="45"/>
  <c r="R144" i="45"/>
  <c r="P144" i="45"/>
  <c r="O144" i="45"/>
  <c r="M144" i="45"/>
  <c r="L144" i="45"/>
  <c r="K144" i="45"/>
  <c r="J144" i="45"/>
  <c r="I144" i="45"/>
  <c r="H144" i="45"/>
  <c r="G144" i="45"/>
  <c r="F144" i="45"/>
  <c r="B144" i="45"/>
  <c r="A144" i="45" s="1"/>
  <c r="AS143" i="45"/>
  <c r="AR143" i="45"/>
  <c r="AQ143" i="45"/>
  <c r="AP143" i="45"/>
  <c r="AO143" i="45"/>
  <c r="AN143" i="45"/>
  <c r="AM143" i="45"/>
  <c r="AK143" i="45"/>
  <c r="AJ143" i="45"/>
  <c r="AI143" i="45"/>
  <c r="AH143" i="45"/>
  <c r="AG143" i="45"/>
  <c r="AF143" i="45"/>
  <c r="AE143" i="45"/>
  <c r="AD143" i="45"/>
  <c r="Z143" i="45"/>
  <c r="Y143" i="45"/>
  <c r="X143" i="45"/>
  <c r="V143" i="45"/>
  <c r="U143" i="45"/>
  <c r="T143" i="45"/>
  <c r="S143" i="45"/>
  <c r="R143" i="45"/>
  <c r="P143" i="45"/>
  <c r="O143" i="45"/>
  <c r="M143" i="45"/>
  <c r="L143" i="45"/>
  <c r="K143" i="45"/>
  <c r="J143" i="45"/>
  <c r="I143" i="45"/>
  <c r="H143" i="45"/>
  <c r="G143" i="45"/>
  <c r="F143" i="45"/>
  <c r="B143" i="45"/>
  <c r="A143" i="45"/>
  <c r="AS142" i="45"/>
  <c r="AR142" i="45"/>
  <c r="AQ142" i="45"/>
  <c r="AP142" i="45"/>
  <c r="AO142" i="45"/>
  <c r="AN142" i="45"/>
  <c r="AM142" i="45"/>
  <c r="AK142" i="45"/>
  <c r="AJ142" i="45"/>
  <c r="AI142" i="45"/>
  <c r="AH142" i="45"/>
  <c r="AG142" i="45"/>
  <c r="AF142" i="45"/>
  <c r="AE142" i="45"/>
  <c r="AD142" i="45"/>
  <c r="Z142" i="45"/>
  <c r="Y142" i="45"/>
  <c r="X142" i="45"/>
  <c r="V142" i="45"/>
  <c r="U142" i="45"/>
  <c r="T142" i="45"/>
  <c r="S142" i="45"/>
  <c r="R142" i="45"/>
  <c r="P142" i="45"/>
  <c r="O142" i="45"/>
  <c r="N142" i="45"/>
  <c r="M142" i="45"/>
  <c r="L142" i="45"/>
  <c r="K142" i="45"/>
  <c r="J142" i="45"/>
  <c r="I142" i="45"/>
  <c r="H142" i="45"/>
  <c r="G142" i="45"/>
  <c r="F142" i="45"/>
  <c r="B142" i="45"/>
  <c r="A142" i="45" s="1"/>
  <c r="AS141" i="45"/>
  <c r="AR141" i="45"/>
  <c r="AQ141" i="45"/>
  <c r="AP141" i="45"/>
  <c r="AO141" i="45"/>
  <c r="AN141" i="45"/>
  <c r="AM141" i="45"/>
  <c r="AK141" i="45"/>
  <c r="AJ141" i="45"/>
  <c r="AI141" i="45"/>
  <c r="AH141" i="45"/>
  <c r="AG141" i="45"/>
  <c r="AF141" i="45"/>
  <c r="AE141" i="45"/>
  <c r="AD141" i="45"/>
  <c r="Z141" i="45"/>
  <c r="Y141" i="45"/>
  <c r="X141" i="45"/>
  <c r="V141" i="45"/>
  <c r="U141" i="45"/>
  <c r="T141" i="45"/>
  <c r="S141" i="45"/>
  <c r="R141" i="45"/>
  <c r="P141" i="45"/>
  <c r="O141" i="45"/>
  <c r="M141" i="45"/>
  <c r="L141" i="45"/>
  <c r="K141" i="45"/>
  <c r="J141" i="45"/>
  <c r="I141" i="45"/>
  <c r="H141" i="45"/>
  <c r="G141" i="45"/>
  <c r="F141" i="45"/>
  <c r="B141" i="45"/>
  <c r="A141" i="45"/>
  <c r="AS140" i="45"/>
  <c r="AR140" i="45"/>
  <c r="AQ140" i="45"/>
  <c r="AP140" i="45"/>
  <c r="AO140" i="45"/>
  <c r="AN140" i="45"/>
  <c r="AM140" i="45"/>
  <c r="AK140" i="45"/>
  <c r="AJ140" i="45"/>
  <c r="AI140" i="45"/>
  <c r="AH140" i="45"/>
  <c r="AG140" i="45"/>
  <c r="AF140" i="45"/>
  <c r="AE140" i="45"/>
  <c r="AD140" i="45"/>
  <c r="Z140" i="45"/>
  <c r="Y140" i="45"/>
  <c r="X140" i="45"/>
  <c r="V140" i="45"/>
  <c r="U140" i="45"/>
  <c r="T140" i="45"/>
  <c r="S140" i="45"/>
  <c r="R140" i="45"/>
  <c r="P140" i="45"/>
  <c r="O140" i="45"/>
  <c r="M140" i="45"/>
  <c r="L140" i="45"/>
  <c r="K140" i="45"/>
  <c r="I140" i="45"/>
  <c r="H140" i="45"/>
  <c r="G140" i="45"/>
  <c r="F140" i="45"/>
  <c r="B140" i="45"/>
  <c r="A140" i="45"/>
  <c r="AS139" i="45"/>
  <c r="AR139" i="45"/>
  <c r="AQ139" i="45"/>
  <c r="AP139" i="45"/>
  <c r="AO139" i="45"/>
  <c r="AN139" i="45"/>
  <c r="AM139" i="45"/>
  <c r="AK139" i="45"/>
  <c r="AJ139" i="45"/>
  <c r="AI139" i="45"/>
  <c r="AH139" i="45"/>
  <c r="AG139" i="45"/>
  <c r="AF139" i="45"/>
  <c r="AE139" i="45"/>
  <c r="AD139" i="45"/>
  <c r="Z139" i="45"/>
  <c r="Y139" i="45"/>
  <c r="X139" i="45"/>
  <c r="V139" i="45"/>
  <c r="U139" i="45"/>
  <c r="T139" i="45"/>
  <c r="S139" i="45"/>
  <c r="R139" i="45"/>
  <c r="P139" i="45"/>
  <c r="O139" i="45"/>
  <c r="N139" i="45"/>
  <c r="M139" i="45"/>
  <c r="L139" i="45"/>
  <c r="K139" i="45"/>
  <c r="J139" i="45"/>
  <c r="I139" i="45"/>
  <c r="H139" i="45"/>
  <c r="G139" i="45"/>
  <c r="F139" i="45"/>
  <c r="B139" i="45"/>
  <c r="A139" i="45"/>
  <c r="AS138" i="45"/>
  <c r="AR138" i="45"/>
  <c r="AQ138" i="45"/>
  <c r="AP138" i="45"/>
  <c r="AO138" i="45"/>
  <c r="AN138" i="45"/>
  <c r="AM138" i="45"/>
  <c r="AK138" i="45"/>
  <c r="AJ138" i="45"/>
  <c r="AI138" i="45"/>
  <c r="AH138" i="45"/>
  <c r="AG138" i="45"/>
  <c r="AF138" i="45"/>
  <c r="AE138" i="45"/>
  <c r="AD138" i="45"/>
  <c r="Z138" i="45"/>
  <c r="Y138" i="45"/>
  <c r="X138" i="45"/>
  <c r="V138" i="45"/>
  <c r="U138" i="45"/>
  <c r="T138" i="45"/>
  <c r="S138" i="45"/>
  <c r="R138" i="45"/>
  <c r="P138" i="45"/>
  <c r="O138" i="45"/>
  <c r="M138" i="45"/>
  <c r="L138" i="45"/>
  <c r="K138" i="45"/>
  <c r="J138" i="45"/>
  <c r="I138" i="45"/>
  <c r="H138" i="45"/>
  <c r="G138" i="45"/>
  <c r="F138" i="45"/>
  <c r="B138" i="45"/>
  <c r="A138" i="45"/>
  <c r="AS137" i="45"/>
  <c r="AR137" i="45"/>
  <c r="AQ137" i="45"/>
  <c r="AP137" i="45"/>
  <c r="AO137" i="45"/>
  <c r="AN137" i="45"/>
  <c r="AM137" i="45"/>
  <c r="AK137" i="45"/>
  <c r="AJ137" i="45"/>
  <c r="AI137" i="45"/>
  <c r="AH137" i="45"/>
  <c r="AG137" i="45"/>
  <c r="AF137" i="45"/>
  <c r="AE137" i="45"/>
  <c r="AD137" i="45"/>
  <c r="Z137" i="45"/>
  <c r="Y137" i="45"/>
  <c r="X137" i="45"/>
  <c r="V137" i="45"/>
  <c r="U137" i="45"/>
  <c r="T137" i="45"/>
  <c r="S137" i="45"/>
  <c r="R137" i="45"/>
  <c r="P137" i="45"/>
  <c r="O137" i="45"/>
  <c r="N137" i="45"/>
  <c r="M137" i="45"/>
  <c r="I137" i="45"/>
  <c r="H137" i="45"/>
  <c r="G137" i="45"/>
  <c r="F137" i="45"/>
  <c r="B137" i="45"/>
  <c r="A137" i="45"/>
  <c r="AS136" i="45"/>
  <c r="AR136" i="45"/>
  <c r="AQ136" i="45"/>
  <c r="I136" i="45"/>
  <c r="AT136" i="45" s="1"/>
  <c r="F136" i="45"/>
  <c r="B136" i="45"/>
  <c r="A136" i="45"/>
  <c r="AS135" i="45"/>
  <c r="AR135" i="45"/>
  <c r="AQ135" i="45"/>
  <c r="AM135" i="45"/>
  <c r="I135" i="45"/>
  <c r="F135" i="45"/>
  <c r="AT135" i="45" s="1"/>
  <c r="B135" i="45"/>
  <c r="A135" i="45" s="1"/>
  <c r="AS134" i="45"/>
  <c r="AR134" i="45"/>
  <c r="AQ134" i="45"/>
  <c r="AP134" i="45"/>
  <c r="AO134" i="45"/>
  <c r="AN134" i="45"/>
  <c r="AM134" i="45"/>
  <c r="AK134" i="45"/>
  <c r="AJ134" i="45"/>
  <c r="AI134" i="45"/>
  <c r="AH134" i="45"/>
  <c r="AG134" i="45"/>
  <c r="AF134" i="45"/>
  <c r="AE134" i="45"/>
  <c r="AD134" i="45"/>
  <c r="Z134" i="45"/>
  <c r="Y134" i="45"/>
  <c r="X134" i="45"/>
  <c r="V134" i="45"/>
  <c r="U134" i="45"/>
  <c r="T134" i="45"/>
  <c r="S134" i="45"/>
  <c r="R134" i="45"/>
  <c r="P134" i="45"/>
  <c r="O134" i="45"/>
  <c r="M134" i="45"/>
  <c r="L134" i="45"/>
  <c r="K134" i="45"/>
  <c r="J134" i="45"/>
  <c r="I134" i="45"/>
  <c r="H134" i="45"/>
  <c r="G134" i="45"/>
  <c r="F134" i="45"/>
  <c r="B134" i="45"/>
  <c r="A134" i="45"/>
  <c r="AS133" i="45"/>
  <c r="AR133" i="45"/>
  <c r="AQ133" i="45"/>
  <c r="AP133" i="45"/>
  <c r="AO133" i="45"/>
  <c r="AN133" i="45"/>
  <c r="AM133" i="45"/>
  <c r="AK133" i="45"/>
  <c r="AJ133" i="45"/>
  <c r="AI133" i="45"/>
  <c r="AH133" i="45"/>
  <c r="AG133" i="45"/>
  <c r="AF133" i="45"/>
  <c r="AE133" i="45"/>
  <c r="AD133" i="45"/>
  <c r="Z133" i="45"/>
  <c r="Y133" i="45"/>
  <c r="X133" i="45"/>
  <c r="V133" i="45"/>
  <c r="U133" i="45"/>
  <c r="T133" i="45"/>
  <c r="S133" i="45"/>
  <c r="R133" i="45"/>
  <c r="P133" i="45"/>
  <c r="O133" i="45"/>
  <c r="M133" i="45"/>
  <c r="L133" i="45"/>
  <c r="K133" i="45"/>
  <c r="J133" i="45"/>
  <c r="I133" i="45"/>
  <c r="H133" i="45"/>
  <c r="G133" i="45"/>
  <c r="F133" i="45"/>
  <c r="B133" i="45"/>
  <c r="A133" i="45" s="1"/>
  <c r="AS132" i="45"/>
  <c r="AR132" i="45"/>
  <c r="AQ132" i="45"/>
  <c r="AP132" i="45"/>
  <c r="AO132" i="45"/>
  <c r="AN132" i="45"/>
  <c r="AM132" i="45"/>
  <c r="AK132" i="45"/>
  <c r="AJ132" i="45"/>
  <c r="AI132" i="45"/>
  <c r="AH132" i="45"/>
  <c r="AG132" i="45"/>
  <c r="AF132" i="45"/>
  <c r="AE132" i="45"/>
  <c r="AD132" i="45"/>
  <c r="Z132" i="45"/>
  <c r="Y132" i="45"/>
  <c r="X132" i="45"/>
  <c r="V132" i="45"/>
  <c r="U132" i="45"/>
  <c r="T132" i="45"/>
  <c r="S132" i="45"/>
  <c r="R132" i="45"/>
  <c r="P132" i="45"/>
  <c r="O132" i="45"/>
  <c r="M132" i="45"/>
  <c r="L132" i="45"/>
  <c r="K132" i="45"/>
  <c r="J132" i="45"/>
  <c r="I132" i="45"/>
  <c r="H132" i="45"/>
  <c r="G132" i="45"/>
  <c r="F132" i="45"/>
  <c r="B132" i="45"/>
  <c r="A132" i="45"/>
  <c r="AS131" i="45"/>
  <c r="AR131" i="45"/>
  <c r="AQ131" i="45"/>
  <c r="AP131" i="45"/>
  <c r="AO131" i="45"/>
  <c r="AN131" i="45"/>
  <c r="AM131" i="45"/>
  <c r="AK131" i="45"/>
  <c r="AJ131" i="45"/>
  <c r="AI131" i="45"/>
  <c r="AH131" i="45"/>
  <c r="AG131" i="45"/>
  <c r="AF131" i="45"/>
  <c r="AE131" i="45"/>
  <c r="AD131" i="45"/>
  <c r="Z131" i="45"/>
  <c r="Y131" i="45"/>
  <c r="X131" i="45"/>
  <c r="V131" i="45"/>
  <c r="U131" i="45"/>
  <c r="T131" i="45"/>
  <c r="S131" i="45"/>
  <c r="R131" i="45"/>
  <c r="P131" i="45"/>
  <c r="O131" i="45"/>
  <c r="N131" i="45"/>
  <c r="M131" i="45"/>
  <c r="L131" i="45"/>
  <c r="K131" i="45"/>
  <c r="J131" i="45"/>
  <c r="I131" i="45"/>
  <c r="H131" i="45"/>
  <c r="G131" i="45"/>
  <c r="F131" i="45"/>
  <c r="B131" i="45"/>
  <c r="A131" i="45" s="1"/>
  <c r="AS130" i="45"/>
  <c r="AR130" i="45"/>
  <c r="AQ130" i="45"/>
  <c r="AP130" i="45"/>
  <c r="AO130" i="45"/>
  <c r="AN130" i="45"/>
  <c r="AM130" i="45"/>
  <c r="AK130" i="45"/>
  <c r="AJ130" i="45"/>
  <c r="AI130" i="45"/>
  <c r="AH130" i="45"/>
  <c r="AG130" i="45"/>
  <c r="AF130" i="45"/>
  <c r="AE130" i="45"/>
  <c r="AD130" i="45"/>
  <c r="Z130" i="45"/>
  <c r="Y130" i="45"/>
  <c r="X130" i="45"/>
  <c r="V130" i="45"/>
  <c r="U130" i="45"/>
  <c r="T130" i="45"/>
  <c r="S130" i="45"/>
  <c r="R130" i="45"/>
  <c r="P130" i="45"/>
  <c r="O130" i="45"/>
  <c r="M130" i="45"/>
  <c r="L130" i="45"/>
  <c r="K130" i="45"/>
  <c r="J130" i="45"/>
  <c r="I130" i="45"/>
  <c r="H130" i="45"/>
  <c r="G130" i="45"/>
  <c r="F130" i="45"/>
  <c r="B130" i="45"/>
  <c r="A130" i="45"/>
  <c r="AS129" i="45"/>
  <c r="AR129" i="45"/>
  <c r="AQ129" i="45"/>
  <c r="AP129" i="45"/>
  <c r="AO129" i="45"/>
  <c r="AN129" i="45"/>
  <c r="AM129" i="45"/>
  <c r="AK129" i="45"/>
  <c r="AJ129" i="45"/>
  <c r="AI129" i="45"/>
  <c r="AH129" i="45"/>
  <c r="AG129" i="45"/>
  <c r="AF129" i="45"/>
  <c r="AE129" i="45"/>
  <c r="AD129" i="45"/>
  <c r="Z129" i="45"/>
  <c r="Y129" i="45"/>
  <c r="X129" i="45"/>
  <c r="V129" i="45"/>
  <c r="U129" i="45"/>
  <c r="T129" i="45"/>
  <c r="S129" i="45"/>
  <c r="R129" i="45"/>
  <c r="P129" i="45"/>
  <c r="O129" i="45"/>
  <c r="M129" i="45"/>
  <c r="L129" i="45"/>
  <c r="K129" i="45"/>
  <c r="J129" i="45"/>
  <c r="I129" i="45"/>
  <c r="H129" i="45"/>
  <c r="G129" i="45"/>
  <c r="F129" i="45"/>
  <c r="B129" i="45"/>
  <c r="A129" i="45" s="1"/>
  <c r="AS128" i="45"/>
  <c r="AR128" i="45"/>
  <c r="AQ128" i="45"/>
  <c r="AP128" i="45"/>
  <c r="AO128" i="45"/>
  <c r="AN128" i="45"/>
  <c r="AM128" i="45"/>
  <c r="AK128" i="45"/>
  <c r="AJ128" i="45"/>
  <c r="AI128" i="45"/>
  <c r="AH128" i="45"/>
  <c r="AG128" i="45"/>
  <c r="AF128" i="45"/>
  <c r="AE128" i="45"/>
  <c r="AD128" i="45"/>
  <c r="Z128" i="45"/>
  <c r="Y128" i="45"/>
  <c r="X128" i="45"/>
  <c r="V128" i="45"/>
  <c r="U128" i="45"/>
  <c r="T128" i="45"/>
  <c r="S128" i="45"/>
  <c r="R128" i="45"/>
  <c r="P128" i="45"/>
  <c r="O128" i="45"/>
  <c r="M128" i="45"/>
  <c r="L128" i="45"/>
  <c r="K128" i="45"/>
  <c r="J128" i="45"/>
  <c r="I128" i="45"/>
  <c r="H128" i="45"/>
  <c r="G128" i="45"/>
  <c r="F128" i="45"/>
  <c r="B128" i="45"/>
  <c r="A128" i="45"/>
  <c r="AS127" i="45"/>
  <c r="AR127" i="45"/>
  <c r="AQ127" i="45"/>
  <c r="AP127" i="45"/>
  <c r="AO127" i="45"/>
  <c r="AN127" i="45"/>
  <c r="AM127" i="45"/>
  <c r="AK127" i="45"/>
  <c r="AJ127" i="45"/>
  <c r="AI127" i="45"/>
  <c r="AH127" i="45"/>
  <c r="AG127" i="45"/>
  <c r="AF127" i="45"/>
  <c r="AE127" i="45"/>
  <c r="AD127" i="45"/>
  <c r="Z127" i="45"/>
  <c r="Y127" i="45"/>
  <c r="X127" i="45"/>
  <c r="V127" i="45"/>
  <c r="U127" i="45"/>
  <c r="T127" i="45"/>
  <c r="S127" i="45"/>
  <c r="R127" i="45"/>
  <c r="P127" i="45"/>
  <c r="O127" i="45"/>
  <c r="N127" i="45"/>
  <c r="M127" i="45"/>
  <c r="L127" i="45"/>
  <c r="K127" i="45"/>
  <c r="J127" i="45"/>
  <c r="I127" i="45"/>
  <c r="H127" i="45"/>
  <c r="G127" i="45"/>
  <c r="F127" i="45"/>
  <c r="B127" i="45"/>
  <c r="A127" i="45" s="1"/>
  <c r="AS126" i="45"/>
  <c r="AR126" i="45"/>
  <c r="AQ126" i="45"/>
  <c r="AP126" i="45"/>
  <c r="AO126" i="45"/>
  <c r="AN126" i="45"/>
  <c r="AM126" i="45"/>
  <c r="AK126" i="45"/>
  <c r="AJ126" i="45"/>
  <c r="AI126" i="45"/>
  <c r="AH126" i="45"/>
  <c r="AG126" i="45"/>
  <c r="AF126" i="45"/>
  <c r="AE126" i="45"/>
  <c r="AD126" i="45"/>
  <c r="Z126" i="45"/>
  <c r="Y126" i="45"/>
  <c r="X126" i="45"/>
  <c r="V126" i="45"/>
  <c r="U126" i="45"/>
  <c r="T126" i="45"/>
  <c r="S126" i="45"/>
  <c r="R126" i="45"/>
  <c r="P126" i="45"/>
  <c r="O126" i="45"/>
  <c r="M126" i="45"/>
  <c r="L126" i="45"/>
  <c r="K126" i="45"/>
  <c r="J126" i="45"/>
  <c r="I126" i="45"/>
  <c r="H126" i="45"/>
  <c r="G126" i="45"/>
  <c r="F126" i="45"/>
  <c r="B126" i="45"/>
  <c r="A126" i="45"/>
  <c r="AS125" i="45"/>
  <c r="AR125" i="45"/>
  <c r="AQ125" i="45"/>
  <c r="AP125" i="45"/>
  <c r="AO125" i="45"/>
  <c r="AN125" i="45"/>
  <c r="AM125" i="45"/>
  <c r="AK125" i="45"/>
  <c r="AJ125" i="45"/>
  <c r="AI125" i="45"/>
  <c r="AH125" i="45"/>
  <c r="AG125" i="45"/>
  <c r="AF125" i="45"/>
  <c r="AE125" i="45"/>
  <c r="AD125" i="45"/>
  <c r="Z125" i="45"/>
  <c r="Y125" i="45"/>
  <c r="X125" i="45"/>
  <c r="V125" i="45"/>
  <c r="U125" i="45"/>
  <c r="T125" i="45"/>
  <c r="S125" i="45"/>
  <c r="R125" i="45"/>
  <c r="P125" i="45"/>
  <c r="O125" i="45"/>
  <c r="M125" i="45"/>
  <c r="L125" i="45"/>
  <c r="K125" i="45"/>
  <c r="J125" i="45"/>
  <c r="I125" i="45"/>
  <c r="H125" i="45"/>
  <c r="G125" i="45"/>
  <c r="F125" i="45"/>
  <c r="B125" i="45"/>
  <c r="A125" i="45" s="1"/>
  <c r="AS124" i="45"/>
  <c r="AR124" i="45"/>
  <c r="AQ124" i="45"/>
  <c r="AP124" i="45"/>
  <c r="AO124" i="45"/>
  <c r="AN124" i="45"/>
  <c r="AM124" i="45"/>
  <c r="AK124" i="45"/>
  <c r="AJ124" i="45"/>
  <c r="AI124" i="45"/>
  <c r="AH124" i="45"/>
  <c r="AG124" i="45"/>
  <c r="AF124" i="45"/>
  <c r="AE124" i="45"/>
  <c r="AD124" i="45"/>
  <c r="Z124" i="45"/>
  <c r="Y124" i="45"/>
  <c r="X124" i="45"/>
  <c r="V124" i="45"/>
  <c r="U124" i="45"/>
  <c r="T124" i="45"/>
  <c r="S124" i="45"/>
  <c r="R124" i="45"/>
  <c r="P124" i="45"/>
  <c r="O124" i="45"/>
  <c r="M124" i="45"/>
  <c r="L124" i="45"/>
  <c r="K124" i="45"/>
  <c r="J124" i="45"/>
  <c r="I124" i="45"/>
  <c r="H124" i="45"/>
  <c r="G124" i="45"/>
  <c r="F124" i="45"/>
  <c r="B124" i="45"/>
  <c r="A124" i="45"/>
  <c r="AS123" i="45"/>
  <c r="AR123" i="45"/>
  <c r="AQ123" i="45"/>
  <c r="AP123" i="45"/>
  <c r="AO123" i="45"/>
  <c r="AN123" i="45"/>
  <c r="AM123" i="45"/>
  <c r="AK123" i="45"/>
  <c r="AJ123" i="45"/>
  <c r="AI123" i="45"/>
  <c r="AH123" i="45"/>
  <c r="AG123" i="45"/>
  <c r="AF123" i="45"/>
  <c r="AE123" i="45"/>
  <c r="AD123" i="45"/>
  <c r="Z123" i="45"/>
  <c r="Y123" i="45"/>
  <c r="X123" i="45"/>
  <c r="V123" i="45"/>
  <c r="U123" i="45"/>
  <c r="T123" i="45"/>
  <c r="S123" i="45"/>
  <c r="R123" i="45"/>
  <c r="P123" i="45"/>
  <c r="O123" i="45"/>
  <c r="N123" i="45"/>
  <c r="M123" i="45"/>
  <c r="L123" i="45"/>
  <c r="K123" i="45"/>
  <c r="J123" i="45"/>
  <c r="I123" i="45"/>
  <c r="H123" i="45"/>
  <c r="G123" i="45"/>
  <c r="F123" i="45"/>
  <c r="B123" i="45"/>
  <c r="A123" i="45" s="1"/>
  <c r="AS122" i="45"/>
  <c r="AR122" i="45"/>
  <c r="AQ122" i="45"/>
  <c r="AP122" i="45"/>
  <c r="AO122" i="45"/>
  <c r="AN122" i="45"/>
  <c r="AM122" i="45"/>
  <c r="AK122" i="45"/>
  <c r="AJ122" i="45"/>
  <c r="AI122" i="45"/>
  <c r="AH122" i="45"/>
  <c r="AG122" i="45"/>
  <c r="AF122" i="45"/>
  <c r="AE122" i="45"/>
  <c r="AD122" i="45"/>
  <c r="Z122" i="45"/>
  <c r="Y122" i="45"/>
  <c r="X122" i="45"/>
  <c r="V122" i="45"/>
  <c r="U122" i="45"/>
  <c r="T122" i="45"/>
  <c r="S122" i="45"/>
  <c r="R122" i="45"/>
  <c r="P122" i="45"/>
  <c r="O122" i="45"/>
  <c r="M122" i="45"/>
  <c r="L122" i="45"/>
  <c r="K122" i="45"/>
  <c r="J122" i="45"/>
  <c r="I122" i="45"/>
  <c r="H122" i="45"/>
  <c r="G122" i="45"/>
  <c r="F122" i="45"/>
  <c r="B122" i="45"/>
  <c r="A122" i="45"/>
  <c r="AS121" i="45"/>
  <c r="AR121" i="45"/>
  <c r="AQ121" i="45"/>
  <c r="AP121" i="45"/>
  <c r="AO121" i="45"/>
  <c r="AN121" i="45"/>
  <c r="AM121" i="45"/>
  <c r="AK121" i="45"/>
  <c r="AJ121" i="45"/>
  <c r="AI121" i="45"/>
  <c r="AH121" i="45"/>
  <c r="AG121" i="45"/>
  <c r="AF121" i="45"/>
  <c r="AE121" i="45"/>
  <c r="AD121" i="45"/>
  <c r="Z121" i="45"/>
  <c r="Y121" i="45"/>
  <c r="X121" i="45"/>
  <c r="V121" i="45"/>
  <c r="U121" i="45"/>
  <c r="T121" i="45"/>
  <c r="S121" i="45"/>
  <c r="R121" i="45"/>
  <c r="P121" i="45"/>
  <c r="O121" i="45"/>
  <c r="M121" i="45"/>
  <c r="L121" i="45"/>
  <c r="K121" i="45"/>
  <c r="J121" i="45"/>
  <c r="I121" i="45"/>
  <c r="H121" i="45"/>
  <c r="G121" i="45"/>
  <c r="F121" i="45"/>
  <c r="B121" i="45"/>
  <c r="A121" i="45" s="1"/>
  <c r="AS120" i="45"/>
  <c r="AR120" i="45"/>
  <c r="AQ120" i="45"/>
  <c r="AP120" i="45"/>
  <c r="AO120" i="45"/>
  <c r="AN120" i="45"/>
  <c r="AM120" i="45"/>
  <c r="AK120" i="45"/>
  <c r="AJ120" i="45"/>
  <c r="AI120" i="45"/>
  <c r="AH120" i="45"/>
  <c r="AG120" i="45"/>
  <c r="AF120" i="45"/>
  <c r="AE120" i="45"/>
  <c r="AD120" i="45"/>
  <c r="Z120" i="45"/>
  <c r="Y120" i="45"/>
  <c r="X120" i="45"/>
  <c r="V120" i="45"/>
  <c r="U120" i="45"/>
  <c r="T120" i="45"/>
  <c r="S120" i="45"/>
  <c r="R120" i="45"/>
  <c r="P120" i="45"/>
  <c r="O120" i="45"/>
  <c r="M120" i="45"/>
  <c r="L120" i="45"/>
  <c r="K120" i="45"/>
  <c r="J120" i="45"/>
  <c r="I120" i="45"/>
  <c r="H120" i="45"/>
  <c r="G120" i="45"/>
  <c r="F120" i="45"/>
  <c r="B120" i="45"/>
  <c r="A120" i="45"/>
  <c r="AS119" i="45"/>
  <c r="AR119" i="45"/>
  <c r="AQ119" i="45"/>
  <c r="AP119" i="45"/>
  <c r="AO119" i="45"/>
  <c r="AN119" i="45"/>
  <c r="AM119" i="45"/>
  <c r="AK119" i="45"/>
  <c r="AJ119" i="45"/>
  <c r="AI119" i="45"/>
  <c r="AH119" i="45"/>
  <c r="AG119" i="45"/>
  <c r="AF119" i="45"/>
  <c r="AE119" i="45"/>
  <c r="AD119" i="45"/>
  <c r="Z119" i="45"/>
  <c r="Y119" i="45"/>
  <c r="X119" i="45"/>
  <c r="V119" i="45"/>
  <c r="U119" i="45"/>
  <c r="T119" i="45"/>
  <c r="S119" i="45"/>
  <c r="R119" i="45"/>
  <c r="P119" i="45"/>
  <c r="O119" i="45"/>
  <c r="N119" i="45"/>
  <c r="M119" i="45"/>
  <c r="L119" i="45"/>
  <c r="K119" i="45"/>
  <c r="J119" i="45"/>
  <c r="I119" i="45"/>
  <c r="H119" i="45"/>
  <c r="G119" i="45"/>
  <c r="F119" i="45"/>
  <c r="B119" i="45"/>
  <c r="A119" i="45" s="1"/>
  <c r="AS118" i="45"/>
  <c r="AR118" i="45"/>
  <c r="AQ118" i="45"/>
  <c r="AP118" i="45"/>
  <c r="AO118" i="45"/>
  <c r="AN118" i="45"/>
  <c r="AM118" i="45"/>
  <c r="AK118" i="45"/>
  <c r="AJ118" i="45"/>
  <c r="AI118" i="45"/>
  <c r="AH118" i="45"/>
  <c r="AG118" i="45"/>
  <c r="AF118" i="45"/>
  <c r="AE118" i="45"/>
  <c r="AD118" i="45"/>
  <c r="Z118" i="45"/>
  <c r="Y118" i="45"/>
  <c r="X118" i="45"/>
  <c r="V118" i="45"/>
  <c r="U118" i="45"/>
  <c r="T118" i="45"/>
  <c r="S118" i="45"/>
  <c r="R118" i="45"/>
  <c r="P118" i="45"/>
  <c r="O118" i="45"/>
  <c r="M118" i="45"/>
  <c r="L118" i="45"/>
  <c r="K118" i="45"/>
  <c r="J118" i="45"/>
  <c r="I118" i="45"/>
  <c r="H118" i="45"/>
  <c r="G118" i="45"/>
  <c r="F118" i="45"/>
  <c r="B118" i="45"/>
  <c r="A118" i="45"/>
  <c r="AS117" i="45"/>
  <c r="AR117" i="45"/>
  <c r="AQ117" i="45"/>
  <c r="AP117" i="45"/>
  <c r="AO117" i="45"/>
  <c r="AN117" i="45"/>
  <c r="AM117" i="45"/>
  <c r="AK117" i="45"/>
  <c r="AJ117" i="45"/>
  <c r="AI117" i="45"/>
  <c r="AH117" i="45"/>
  <c r="AG117" i="45"/>
  <c r="AF117" i="45"/>
  <c r="AE117" i="45"/>
  <c r="AD117" i="45"/>
  <c r="Z117" i="45"/>
  <c r="Y117" i="45"/>
  <c r="X117" i="45"/>
  <c r="V117" i="45"/>
  <c r="U117" i="45"/>
  <c r="T117" i="45"/>
  <c r="S117" i="45"/>
  <c r="R117" i="45"/>
  <c r="P117" i="45"/>
  <c r="O117" i="45"/>
  <c r="M117" i="45"/>
  <c r="L117" i="45"/>
  <c r="K117" i="45"/>
  <c r="J117" i="45"/>
  <c r="I117" i="45"/>
  <c r="H117" i="45"/>
  <c r="G117" i="45"/>
  <c r="F117" i="45"/>
  <c r="B117" i="45"/>
  <c r="A117" i="45" s="1"/>
  <c r="AS116" i="45"/>
  <c r="AR116" i="45"/>
  <c r="AQ116" i="45"/>
  <c r="AP116" i="45"/>
  <c r="AO116" i="45"/>
  <c r="AN116" i="45"/>
  <c r="AM116" i="45"/>
  <c r="AK116" i="45"/>
  <c r="AJ116" i="45"/>
  <c r="AI116" i="45"/>
  <c r="AH116" i="45"/>
  <c r="AG116" i="45"/>
  <c r="AF116" i="45"/>
  <c r="AE116" i="45"/>
  <c r="AD116" i="45"/>
  <c r="Z116" i="45"/>
  <c r="Y116" i="45"/>
  <c r="X116" i="45"/>
  <c r="V116" i="45"/>
  <c r="U116" i="45"/>
  <c r="T116" i="45"/>
  <c r="S116" i="45"/>
  <c r="R116" i="45"/>
  <c r="P116" i="45"/>
  <c r="O116" i="45"/>
  <c r="M116" i="45"/>
  <c r="L116" i="45"/>
  <c r="K116" i="45"/>
  <c r="J116" i="45"/>
  <c r="I116" i="45"/>
  <c r="H116" i="45"/>
  <c r="G116" i="45"/>
  <c r="F116" i="45"/>
  <c r="B116" i="45"/>
  <c r="A116" i="45"/>
  <c r="AS115" i="45"/>
  <c r="AR115" i="45"/>
  <c r="AQ115" i="45"/>
  <c r="AP115" i="45"/>
  <c r="AO115" i="45"/>
  <c r="AN115" i="45"/>
  <c r="AM115" i="45"/>
  <c r="AK115" i="45"/>
  <c r="AJ115" i="45"/>
  <c r="AI115" i="45"/>
  <c r="AH115" i="45"/>
  <c r="AG115" i="45"/>
  <c r="AF115" i="45"/>
  <c r="AE115" i="45"/>
  <c r="AD115" i="45"/>
  <c r="Z115" i="45"/>
  <c r="Y115" i="45"/>
  <c r="X115" i="45"/>
  <c r="V115" i="45"/>
  <c r="U115" i="45"/>
  <c r="T115" i="45"/>
  <c r="S115" i="45"/>
  <c r="R115" i="45"/>
  <c r="P115" i="45"/>
  <c r="O115" i="45"/>
  <c r="N115" i="45"/>
  <c r="M115" i="45"/>
  <c r="L115" i="45"/>
  <c r="K115" i="45"/>
  <c r="J115" i="45"/>
  <c r="I115" i="45"/>
  <c r="H115" i="45"/>
  <c r="G115" i="45"/>
  <c r="F115" i="45"/>
  <c r="B115" i="45"/>
  <c r="A115" i="45" s="1"/>
  <c r="AS114" i="45"/>
  <c r="AR114" i="45"/>
  <c r="AQ114" i="45"/>
  <c r="AP114" i="45"/>
  <c r="AO114" i="45"/>
  <c r="AN114" i="45"/>
  <c r="AM114" i="45"/>
  <c r="AK114" i="45"/>
  <c r="AJ114" i="45"/>
  <c r="AI114" i="45"/>
  <c r="AH114" i="45"/>
  <c r="AG114" i="45"/>
  <c r="AF114" i="45"/>
  <c r="AE114" i="45"/>
  <c r="AD114" i="45"/>
  <c r="Z114" i="45"/>
  <c r="Y114" i="45"/>
  <c r="X114" i="45"/>
  <c r="V114" i="45"/>
  <c r="U114" i="45"/>
  <c r="T114" i="45"/>
  <c r="S114" i="45"/>
  <c r="R114" i="45"/>
  <c r="P114" i="45"/>
  <c r="O114" i="45"/>
  <c r="M114" i="45"/>
  <c r="L114" i="45"/>
  <c r="K114" i="45"/>
  <c r="J114" i="45"/>
  <c r="I114" i="45"/>
  <c r="H114" i="45"/>
  <c r="G114" i="45"/>
  <c r="F114" i="45"/>
  <c r="B114" i="45"/>
  <c r="A114" i="45"/>
  <c r="AS113" i="45"/>
  <c r="AR113" i="45"/>
  <c r="AQ113" i="45"/>
  <c r="AP113" i="45"/>
  <c r="AO113" i="45"/>
  <c r="AN113" i="45"/>
  <c r="AM113" i="45"/>
  <c r="AK113" i="45"/>
  <c r="AJ113" i="45"/>
  <c r="AI113" i="45"/>
  <c r="AH113" i="45"/>
  <c r="AG113" i="45"/>
  <c r="AF113" i="45"/>
  <c r="AE113" i="45"/>
  <c r="AD113" i="45"/>
  <c r="Z113" i="45"/>
  <c r="Y113" i="45"/>
  <c r="X113" i="45"/>
  <c r="V113" i="45"/>
  <c r="U113" i="45"/>
  <c r="T113" i="45"/>
  <c r="S113" i="45"/>
  <c r="R113" i="45"/>
  <c r="P113" i="45"/>
  <c r="O113" i="45"/>
  <c r="M113" i="45"/>
  <c r="L113" i="45"/>
  <c r="K113" i="45"/>
  <c r="J113" i="45"/>
  <c r="I113" i="45"/>
  <c r="H113" i="45"/>
  <c r="G113" i="45"/>
  <c r="F113" i="45"/>
  <c r="B113" i="45"/>
  <c r="A113" i="45"/>
  <c r="AS112" i="45"/>
  <c r="AR112" i="45"/>
  <c r="AQ112" i="45"/>
  <c r="AP112" i="45"/>
  <c r="AO112" i="45"/>
  <c r="AN112" i="45"/>
  <c r="AM112" i="45"/>
  <c r="AK112" i="45"/>
  <c r="AJ112" i="45"/>
  <c r="AI112" i="45"/>
  <c r="AH112" i="45"/>
  <c r="AG112" i="45"/>
  <c r="AF112" i="45"/>
  <c r="AE112" i="45"/>
  <c r="AD112" i="45"/>
  <c r="Z112" i="45"/>
  <c r="Y112" i="45"/>
  <c r="X112" i="45"/>
  <c r="V112" i="45"/>
  <c r="U112" i="45"/>
  <c r="T112" i="45"/>
  <c r="S112" i="45"/>
  <c r="R112" i="45"/>
  <c r="P112" i="45"/>
  <c r="O112" i="45"/>
  <c r="N112" i="45"/>
  <c r="M112" i="45"/>
  <c r="L112" i="45"/>
  <c r="K112" i="45"/>
  <c r="J112" i="45"/>
  <c r="I112" i="45"/>
  <c r="H112" i="45"/>
  <c r="G112" i="45"/>
  <c r="F112" i="45"/>
  <c r="B112" i="45"/>
  <c r="A112" i="45"/>
  <c r="AS111" i="45"/>
  <c r="AR111" i="45"/>
  <c r="AQ111" i="45"/>
  <c r="AP111" i="45"/>
  <c r="AO111" i="45"/>
  <c r="AN111" i="45"/>
  <c r="AM111" i="45"/>
  <c r="AK111" i="45"/>
  <c r="AJ111" i="45"/>
  <c r="AI111" i="45"/>
  <c r="AH111" i="45"/>
  <c r="AG111" i="45"/>
  <c r="AF111" i="45"/>
  <c r="AE111" i="45"/>
  <c r="AD111" i="45"/>
  <c r="Z111" i="45"/>
  <c r="Y111" i="45"/>
  <c r="X111" i="45"/>
  <c r="V111" i="45"/>
  <c r="U111" i="45"/>
  <c r="T111" i="45"/>
  <c r="S111" i="45"/>
  <c r="R111" i="45"/>
  <c r="P111" i="45"/>
  <c r="O111" i="45"/>
  <c r="M111" i="45"/>
  <c r="L111" i="45"/>
  <c r="K111" i="45"/>
  <c r="J111" i="45"/>
  <c r="I111" i="45"/>
  <c r="H111" i="45"/>
  <c r="G111" i="45"/>
  <c r="F111" i="45"/>
  <c r="B111" i="45"/>
  <c r="A111" i="45"/>
  <c r="AS110" i="45"/>
  <c r="AR110" i="45"/>
  <c r="AQ110" i="45"/>
  <c r="AP110" i="45"/>
  <c r="AO110" i="45"/>
  <c r="AN110" i="45"/>
  <c r="AM110" i="45"/>
  <c r="AK110" i="45"/>
  <c r="AJ110" i="45"/>
  <c r="AI110" i="45"/>
  <c r="AH110" i="45"/>
  <c r="AG110" i="45"/>
  <c r="AF110" i="45"/>
  <c r="AE110" i="45"/>
  <c r="AD110" i="45"/>
  <c r="Z110" i="45"/>
  <c r="Y110" i="45"/>
  <c r="X110" i="45"/>
  <c r="V110" i="45"/>
  <c r="U110" i="45"/>
  <c r="T110" i="45"/>
  <c r="S110" i="45"/>
  <c r="R110" i="45"/>
  <c r="P110" i="45"/>
  <c r="O110" i="45"/>
  <c r="N110" i="45"/>
  <c r="M110" i="45"/>
  <c r="L110" i="45"/>
  <c r="K110" i="45"/>
  <c r="J110" i="45"/>
  <c r="I110" i="45"/>
  <c r="H110" i="45"/>
  <c r="G110" i="45"/>
  <c r="F110" i="45"/>
  <c r="B110" i="45"/>
  <c r="A110" i="45"/>
  <c r="AS109" i="45"/>
  <c r="AR109" i="45"/>
  <c r="AQ109" i="45"/>
  <c r="AP109" i="45"/>
  <c r="AO109" i="45"/>
  <c r="AN109" i="45"/>
  <c r="AM109" i="45"/>
  <c r="AK109" i="45"/>
  <c r="AJ109" i="45"/>
  <c r="AI109" i="45"/>
  <c r="AH109" i="45"/>
  <c r="AG109" i="45"/>
  <c r="AF109" i="45"/>
  <c r="AE109" i="45"/>
  <c r="AD109" i="45"/>
  <c r="Z109" i="45"/>
  <c r="Y109" i="45"/>
  <c r="X109" i="45"/>
  <c r="V109" i="45"/>
  <c r="U109" i="45"/>
  <c r="T109" i="45"/>
  <c r="S109" i="45"/>
  <c r="R109" i="45"/>
  <c r="P109" i="45"/>
  <c r="O109" i="45"/>
  <c r="M109" i="45"/>
  <c r="L109" i="45"/>
  <c r="K109" i="45"/>
  <c r="J109" i="45"/>
  <c r="I109" i="45"/>
  <c r="H109" i="45"/>
  <c r="G109" i="45"/>
  <c r="F109" i="45"/>
  <c r="B109" i="45"/>
  <c r="A109" i="45"/>
  <c r="AS108" i="45"/>
  <c r="AR108" i="45"/>
  <c r="AQ108" i="45"/>
  <c r="AP108" i="45"/>
  <c r="AO108" i="45"/>
  <c r="AN108" i="45"/>
  <c r="AM108" i="45"/>
  <c r="AK108" i="45"/>
  <c r="AJ108" i="45"/>
  <c r="AI108" i="45"/>
  <c r="AH108" i="45"/>
  <c r="AG108" i="45"/>
  <c r="AF108" i="45"/>
  <c r="AE108" i="45"/>
  <c r="AD108" i="45"/>
  <c r="Z108" i="45"/>
  <c r="Y108" i="45"/>
  <c r="X108" i="45"/>
  <c r="V108" i="45"/>
  <c r="U108" i="45"/>
  <c r="T108" i="45"/>
  <c r="S108" i="45"/>
  <c r="R108" i="45"/>
  <c r="P108" i="45"/>
  <c r="O108" i="45"/>
  <c r="N108" i="45"/>
  <c r="M108" i="45"/>
  <c r="L108" i="45"/>
  <c r="I108" i="45"/>
  <c r="H108" i="45"/>
  <c r="G108" i="45"/>
  <c r="F108" i="45"/>
  <c r="B108" i="45"/>
  <c r="A108" i="45"/>
  <c r="AS107" i="45"/>
  <c r="AR107" i="45"/>
  <c r="AQ107" i="45"/>
  <c r="AP107" i="45"/>
  <c r="AO107" i="45"/>
  <c r="AN107" i="45"/>
  <c r="AM107" i="45"/>
  <c r="AK107" i="45"/>
  <c r="AJ107" i="45"/>
  <c r="AI107" i="45"/>
  <c r="AH107" i="45"/>
  <c r="AG107" i="45"/>
  <c r="AF107" i="45"/>
  <c r="AE107" i="45"/>
  <c r="AD107" i="45"/>
  <c r="Z107" i="45"/>
  <c r="Y107" i="45"/>
  <c r="X107" i="45"/>
  <c r="V107" i="45"/>
  <c r="U107" i="45"/>
  <c r="T107" i="45"/>
  <c r="S107" i="45"/>
  <c r="R107" i="45"/>
  <c r="P107" i="45"/>
  <c r="O107" i="45"/>
  <c r="M107" i="45"/>
  <c r="L107" i="45"/>
  <c r="K107" i="45"/>
  <c r="J107" i="45"/>
  <c r="I107" i="45"/>
  <c r="H107" i="45"/>
  <c r="G107" i="45"/>
  <c r="F107" i="45"/>
  <c r="B107" i="45"/>
  <c r="A107" i="45"/>
  <c r="AS106" i="45"/>
  <c r="AR106" i="45"/>
  <c r="AQ106" i="45"/>
  <c r="AP106" i="45"/>
  <c r="AO106" i="45"/>
  <c r="AN106" i="45"/>
  <c r="AM106" i="45"/>
  <c r="AK106" i="45"/>
  <c r="AJ106" i="45"/>
  <c r="AI106" i="45"/>
  <c r="AH106" i="45"/>
  <c r="AG106" i="45"/>
  <c r="AF106" i="45"/>
  <c r="AE106" i="45"/>
  <c r="AD106" i="45"/>
  <c r="Z106" i="45"/>
  <c r="Y106" i="45"/>
  <c r="X106" i="45"/>
  <c r="V106" i="45"/>
  <c r="U106" i="45"/>
  <c r="T106" i="45"/>
  <c r="S106" i="45"/>
  <c r="R106" i="45"/>
  <c r="P106" i="45"/>
  <c r="O106" i="45"/>
  <c r="N106" i="45"/>
  <c r="M106" i="45"/>
  <c r="L106" i="45"/>
  <c r="K106" i="45"/>
  <c r="J106" i="45"/>
  <c r="I106" i="45"/>
  <c r="H106" i="45"/>
  <c r="G106" i="45"/>
  <c r="F106" i="45"/>
  <c r="B106" i="45"/>
  <c r="A106" i="45"/>
  <c r="AS105" i="45"/>
  <c r="AR105" i="45"/>
  <c r="AQ105" i="45"/>
  <c r="AP105" i="45"/>
  <c r="AO105" i="45"/>
  <c r="AN105" i="45"/>
  <c r="AM105" i="45"/>
  <c r="AK105" i="45"/>
  <c r="AJ105" i="45"/>
  <c r="AI105" i="45"/>
  <c r="AH105" i="45"/>
  <c r="AG105" i="45"/>
  <c r="AF105" i="45"/>
  <c r="AE105" i="45"/>
  <c r="AD105" i="45"/>
  <c r="Z105" i="45"/>
  <c r="Y105" i="45"/>
  <c r="X105" i="45"/>
  <c r="V105" i="45"/>
  <c r="U105" i="45"/>
  <c r="T105" i="45"/>
  <c r="S105" i="45"/>
  <c r="R105" i="45"/>
  <c r="P105" i="45"/>
  <c r="O105" i="45"/>
  <c r="M105" i="45"/>
  <c r="L105" i="45"/>
  <c r="K105" i="45"/>
  <c r="J105" i="45"/>
  <c r="I105" i="45"/>
  <c r="H105" i="45"/>
  <c r="G105" i="45"/>
  <c r="F105" i="45"/>
  <c r="B105" i="45"/>
  <c r="A105" i="45"/>
  <c r="AS104" i="45"/>
  <c r="AR104" i="45"/>
  <c r="AQ104" i="45"/>
  <c r="AP104" i="45"/>
  <c r="AO104" i="45"/>
  <c r="AN104" i="45"/>
  <c r="AM104" i="45"/>
  <c r="AK104" i="45"/>
  <c r="AJ104" i="45"/>
  <c r="AI104" i="45"/>
  <c r="AH104" i="45"/>
  <c r="AG104" i="45"/>
  <c r="AF104" i="45"/>
  <c r="AE104" i="45"/>
  <c r="AD104" i="45"/>
  <c r="Z104" i="45"/>
  <c r="Y104" i="45"/>
  <c r="X104" i="45"/>
  <c r="V104" i="45"/>
  <c r="U104" i="45"/>
  <c r="T104" i="45"/>
  <c r="S104" i="45"/>
  <c r="R104" i="45"/>
  <c r="P104" i="45"/>
  <c r="O104" i="45"/>
  <c r="N104" i="45"/>
  <c r="M104" i="45"/>
  <c r="L104" i="45"/>
  <c r="K104" i="45"/>
  <c r="J104" i="45"/>
  <c r="I104" i="45"/>
  <c r="H104" i="45"/>
  <c r="G104" i="45"/>
  <c r="F104" i="45"/>
  <c r="B104" i="45"/>
  <c r="A104" i="45"/>
  <c r="AS103" i="45"/>
  <c r="AR103" i="45"/>
  <c r="AQ103" i="45"/>
  <c r="AP103" i="45"/>
  <c r="AO103" i="45"/>
  <c r="AN103" i="45"/>
  <c r="AM103" i="45"/>
  <c r="AK103" i="45"/>
  <c r="AJ103" i="45"/>
  <c r="AI103" i="45"/>
  <c r="AH103" i="45"/>
  <c r="AG103" i="45"/>
  <c r="AF103" i="45"/>
  <c r="AE103" i="45"/>
  <c r="AD103" i="45"/>
  <c r="Z103" i="45"/>
  <c r="Y103" i="45"/>
  <c r="X103" i="45"/>
  <c r="V103" i="45"/>
  <c r="U103" i="45"/>
  <c r="T103" i="45"/>
  <c r="S103" i="45"/>
  <c r="R103" i="45"/>
  <c r="P103" i="45"/>
  <c r="O103" i="45"/>
  <c r="M103" i="45"/>
  <c r="L103" i="45"/>
  <c r="K103" i="45"/>
  <c r="J103" i="45"/>
  <c r="I103" i="45"/>
  <c r="H103" i="45"/>
  <c r="G103" i="45"/>
  <c r="F103" i="45"/>
  <c r="B103" i="45"/>
  <c r="A103" i="45"/>
  <c r="AS102" i="45"/>
  <c r="AR102" i="45"/>
  <c r="AQ102" i="45"/>
  <c r="AP102" i="45"/>
  <c r="AO102" i="45"/>
  <c r="AN102" i="45"/>
  <c r="AM102" i="45"/>
  <c r="AK102" i="45"/>
  <c r="AJ102" i="45"/>
  <c r="AI102" i="45"/>
  <c r="AH102" i="45"/>
  <c r="AG102" i="45"/>
  <c r="AF102" i="45"/>
  <c r="AE102" i="45"/>
  <c r="AD102" i="45"/>
  <c r="Z102" i="45"/>
  <c r="Y102" i="45"/>
  <c r="X102" i="45"/>
  <c r="V102" i="45"/>
  <c r="U102" i="45"/>
  <c r="T102" i="45"/>
  <c r="S102" i="45"/>
  <c r="R102" i="45"/>
  <c r="P102" i="45"/>
  <c r="O102" i="45"/>
  <c r="N102" i="45"/>
  <c r="M102" i="45"/>
  <c r="L102" i="45"/>
  <c r="K102" i="45"/>
  <c r="J102" i="45"/>
  <c r="I102" i="45"/>
  <c r="H102" i="45"/>
  <c r="G102" i="45"/>
  <c r="F102" i="45"/>
  <c r="B102" i="45"/>
  <c r="A102" i="45"/>
  <c r="AS101" i="45"/>
  <c r="AR101" i="45"/>
  <c r="AQ101" i="45"/>
  <c r="AP101" i="45"/>
  <c r="AO101" i="45"/>
  <c r="AN101" i="45"/>
  <c r="AM101" i="45"/>
  <c r="AK101" i="45"/>
  <c r="AJ101" i="45"/>
  <c r="AI101" i="45"/>
  <c r="AH101" i="45"/>
  <c r="AG101" i="45"/>
  <c r="AF101" i="45"/>
  <c r="AE101" i="45"/>
  <c r="AD101" i="45"/>
  <c r="Z101" i="45"/>
  <c r="Y101" i="45"/>
  <c r="X101" i="45"/>
  <c r="V101" i="45"/>
  <c r="U101" i="45"/>
  <c r="T101" i="45"/>
  <c r="S101" i="45"/>
  <c r="R101" i="45"/>
  <c r="P101" i="45"/>
  <c r="O101" i="45"/>
  <c r="M101" i="45"/>
  <c r="L101" i="45"/>
  <c r="K101" i="45"/>
  <c r="J101" i="45"/>
  <c r="I101" i="45"/>
  <c r="H101" i="45"/>
  <c r="G101" i="45"/>
  <c r="F101" i="45"/>
  <c r="B101" i="45"/>
  <c r="A101" i="45"/>
  <c r="AS100" i="45"/>
  <c r="AR100" i="45"/>
  <c r="AQ100" i="45"/>
  <c r="AP100" i="45"/>
  <c r="AO100" i="45"/>
  <c r="AN100" i="45"/>
  <c r="AM100" i="45"/>
  <c r="AK100" i="45"/>
  <c r="AJ100" i="45"/>
  <c r="AI100" i="45"/>
  <c r="AH100" i="45"/>
  <c r="AG100" i="45"/>
  <c r="AF100" i="45"/>
  <c r="AE100" i="45"/>
  <c r="AD100" i="45"/>
  <c r="Z100" i="45"/>
  <c r="Y100" i="45"/>
  <c r="X100" i="45"/>
  <c r="V100" i="45"/>
  <c r="U100" i="45"/>
  <c r="T100" i="45"/>
  <c r="S100" i="45"/>
  <c r="R100" i="45"/>
  <c r="P100" i="45"/>
  <c r="O100" i="45"/>
  <c r="N100" i="45"/>
  <c r="M100" i="45"/>
  <c r="L100" i="45"/>
  <c r="K100" i="45"/>
  <c r="J100" i="45"/>
  <c r="I100" i="45"/>
  <c r="H100" i="45"/>
  <c r="G100" i="45"/>
  <c r="F100" i="45"/>
  <c r="B100" i="45"/>
  <c r="A100" i="45"/>
  <c r="AS99" i="45"/>
  <c r="AR99" i="45"/>
  <c r="AQ99" i="45"/>
  <c r="AP99" i="45"/>
  <c r="AO99" i="45"/>
  <c r="AN99" i="45"/>
  <c r="AM99" i="45"/>
  <c r="AK99" i="45"/>
  <c r="AJ99" i="45"/>
  <c r="AI99" i="45"/>
  <c r="AH99" i="45"/>
  <c r="AG99" i="45"/>
  <c r="AF99" i="45"/>
  <c r="AE99" i="45"/>
  <c r="AD99" i="45"/>
  <c r="Z99" i="45"/>
  <c r="Y99" i="45"/>
  <c r="X99" i="45"/>
  <c r="V99" i="45"/>
  <c r="U99" i="45"/>
  <c r="T99" i="45"/>
  <c r="S99" i="45"/>
  <c r="R99" i="45"/>
  <c r="P99" i="45"/>
  <c r="O99" i="45"/>
  <c r="M99" i="45"/>
  <c r="L99" i="45"/>
  <c r="K99" i="45"/>
  <c r="J99" i="45"/>
  <c r="I99" i="45"/>
  <c r="H99" i="45"/>
  <c r="G99" i="45"/>
  <c r="F99" i="45"/>
  <c r="B99" i="45"/>
  <c r="A99" i="45"/>
  <c r="AS98" i="45"/>
  <c r="AR98" i="45"/>
  <c r="AQ98" i="45"/>
  <c r="AP98" i="45"/>
  <c r="AO98" i="45"/>
  <c r="AN98" i="45"/>
  <c r="AM98" i="45"/>
  <c r="AK98" i="45"/>
  <c r="AJ98" i="45"/>
  <c r="AI98" i="45"/>
  <c r="AH98" i="45"/>
  <c r="AG98" i="45"/>
  <c r="AF98" i="45"/>
  <c r="AE98" i="45"/>
  <c r="AD98" i="45"/>
  <c r="Z98" i="45"/>
  <c r="Y98" i="45"/>
  <c r="X98" i="45"/>
  <c r="V98" i="45"/>
  <c r="U98" i="45"/>
  <c r="T98" i="45"/>
  <c r="S98" i="45"/>
  <c r="R98" i="45"/>
  <c r="P98" i="45"/>
  <c r="O98" i="45"/>
  <c r="N98" i="45"/>
  <c r="M98" i="45"/>
  <c r="L98" i="45"/>
  <c r="K98" i="45"/>
  <c r="J98" i="45"/>
  <c r="I98" i="45"/>
  <c r="H98" i="45"/>
  <c r="G98" i="45"/>
  <c r="F98" i="45"/>
  <c r="B98" i="45"/>
  <c r="A98" i="45"/>
  <c r="AS97" i="45"/>
  <c r="AR97" i="45"/>
  <c r="AQ97" i="45"/>
  <c r="AP97" i="45"/>
  <c r="AO97" i="45"/>
  <c r="AN97" i="45"/>
  <c r="AM97" i="45"/>
  <c r="AK97" i="45"/>
  <c r="AJ97" i="45"/>
  <c r="AI97" i="45"/>
  <c r="AH97" i="45"/>
  <c r="AG97" i="45"/>
  <c r="AF97" i="45"/>
  <c r="AE97" i="45"/>
  <c r="AD97" i="45"/>
  <c r="Z97" i="45"/>
  <c r="Y97" i="45"/>
  <c r="X97" i="45"/>
  <c r="V97" i="45"/>
  <c r="U97" i="45"/>
  <c r="T97" i="45"/>
  <c r="S97" i="45"/>
  <c r="R97" i="45"/>
  <c r="P97" i="45"/>
  <c r="O97" i="45"/>
  <c r="M97" i="45"/>
  <c r="L97" i="45"/>
  <c r="K97" i="45"/>
  <c r="J97" i="45"/>
  <c r="I97" i="45"/>
  <c r="H97" i="45"/>
  <c r="G97" i="45"/>
  <c r="F97" i="45"/>
  <c r="B97" i="45"/>
  <c r="A97" i="45"/>
  <c r="AS96" i="45"/>
  <c r="AR96" i="45"/>
  <c r="AQ96" i="45"/>
  <c r="AP96" i="45"/>
  <c r="AO96" i="45"/>
  <c r="AN96" i="45"/>
  <c r="AM96" i="45"/>
  <c r="AK96" i="45"/>
  <c r="AJ96" i="45"/>
  <c r="AI96" i="45"/>
  <c r="AH96" i="45"/>
  <c r="AG96" i="45"/>
  <c r="AF96" i="45"/>
  <c r="AE96" i="45"/>
  <c r="AD96" i="45"/>
  <c r="Z96" i="45"/>
  <c r="Y96" i="45"/>
  <c r="X96" i="45"/>
  <c r="V96" i="45"/>
  <c r="U96" i="45"/>
  <c r="T96" i="45"/>
  <c r="S96" i="45"/>
  <c r="R96" i="45"/>
  <c r="P96" i="45"/>
  <c r="O96" i="45"/>
  <c r="N96" i="45"/>
  <c r="M96" i="45"/>
  <c r="L96" i="45"/>
  <c r="K96" i="45"/>
  <c r="J96" i="45"/>
  <c r="I96" i="45"/>
  <c r="H96" i="45"/>
  <c r="G96" i="45"/>
  <c r="F96" i="45"/>
  <c r="B96" i="45"/>
  <c r="A96" i="45"/>
  <c r="AS95" i="45"/>
  <c r="AR95" i="45"/>
  <c r="AQ95" i="45"/>
  <c r="AP95" i="45"/>
  <c r="AO95" i="45"/>
  <c r="AN95" i="45"/>
  <c r="AM95" i="45"/>
  <c r="AK95" i="45"/>
  <c r="AJ95" i="45"/>
  <c r="AI95" i="45"/>
  <c r="AH95" i="45"/>
  <c r="AG95" i="45"/>
  <c r="AF95" i="45"/>
  <c r="AE95" i="45"/>
  <c r="AD95" i="45"/>
  <c r="Z95" i="45"/>
  <c r="Y95" i="45"/>
  <c r="X95" i="45"/>
  <c r="V95" i="45"/>
  <c r="U95" i="45"/>
  <c r="T95" i="45"/>
  <c r="S95" i="45"/>
  <c r="R95" i="45"/>
  <c r="P95" i="45"/>
  <c r="O95" i="45"/>
  <c r="M95" i="45"/>
  <c r="L95" i="45"/>
  <c r="K95" i="45"/>
  <c r="J95" i="45"/>
  <c r="I95" i="45"/>
  <c r="H95" i="45"/>
  <c r="G95" i="45"/>
  <c r="F95" i="45"/>
  <c r="B95" i="45"/>
  <c r="A95" i="45"/>
  <c r="AS94" i="45"/>
  <c r="AR94" i="45"/>
  <c r="AQ94" i="45"/>
  <c r="AP94" i="45"/>
  <c r="AO94" i="45"/>
  <c r="AN94" i="45"/>
  <c r="AM94" i="45"/>
  <c r="AK94" i="45"/>
  <c r="AJ94" i="45"/>
  <c r="AI94" i="45"/>
  <c r="AH94" i="45"/>
  <c r="AG94" i="45"/>
  <c r="AF94" i="45"/>
  <c r="AE94" i="45"/>
  <c r="AD94" i="45"/>
  <c r="Z94" i="45"/>
  <c r="Y94" i="45"/>
  <c r="X94" i="45"/>
  <c r="V94" i="45"/>
  <c r="U94" i="45"/>
  <c r="T94" i="45"/>
  <c r="S94" i="45"/>
  <c r="R94" i="45"/>
  <c r="P94" i="45"/>
  <c r="O94" i="45"/>
  <c r="N94" i="45"/>
  <c r="M94" i="45"/>
  <c r="L94" i="45"/>
  <c r="K94" i="45"/>
  <c r="J94" i="45"/>
  <c r="I94" i="45"/>
  <c r="H94" i="45"/>
  <c r="G94" i="45"/>
  <c r="F94" i="45"/>
  <c r="B94" i="45"/>
  <c r="A94" i="45"/>
  <c r="AS93" i="45"/>
  <c r="AR93" i="45"/>
  <c r="AQ93" i="45"/>
  <c r="AP93" i="45"/>
  <c r="AO93" i="45"/>
  <c r="AN93" i="45"/>
  <c r="AM93" i="45"/>
  <c r="AK93" i="45"/>
  <c r="AJ93" i="45"/>
  <c r="AI93" i="45"/>
  <c r="AH93" i="45"/>
  <c r="AG93" i="45"/>
  <c r="AF93" i="45"/>
  <c r="AE93" i="45"/>
  <c r="AD93" i="45"/>
  <c r="Z93" i="45"/>
  <c r="Y93" i="45"/>
  <c r="X93" i="45"/>
  <c r="V93" i="45"/>
  <c r="U93" i="45"/>
  <c r="T93" i="45"/>
  <c r="S93" i="45"/>
  <c r="R93" i="45"/>
  <c r="P93" i="45"/>
  <c r="O93" i="45"/>
  <c r="M93" i="45"/>
  <c r="L93" i="45"/>
  <c r="K93" i="45"/>
  <c r="J93" i="45"/>
  <c r="I93" i="45"/>
  <c r="H93" i="45"/>
  <c r="G93" i="45"/>
  <c r="F93" i="45"/>
  <c r="B93" i="45"/>
  <c r="A93" i="45"/>
  <c r="AS92" i="45"/>
  <c r="AR92" i="45"/>
  <c r="AQ92" i="45"/>
  <c r="AP92" i="45"/>
  <c r="AO92" i="45"/>
  <c r="AN92" i="45"/>
  <c r="AM92" i="45"/>
  <c r="AK92" i="45"/>
  <c r="AJ92" i="45"/>
  <c r="AI92" i="45"/>
  <c r="AH92" i="45"/>
  <c r="AG92" i="45"/>
  <c r="AF92" i="45"/>
  <c r="AE92" i="45"/>
  <c r="AD92" i="45"/>
  <c r="Z92" i="45"/>
  <c r="Y92" i="45"/>
  <c r="X92" i="45"/>
  <c r="V92" i="45"/>
  <c r="U92" i="45"/>
  <c r="T92" i="45"/>
  <c r="S92" i="45"/>
  <c r="R92" i="45"/>
  <c r="P92" i="45"/>
  <c r="O92" i="45"/>
  <c r="N92" i="45"/>
  <c r="M92" i="45"/>
  <c r="L92" i="45"/>
  <c r="K92" i="45"/>
  <c r="J92" i="45"/>
  <c r="I92" i="45"/>
  <c r="H92" i="45"/>
  <c r="G92" i="45"/>
  <c r="F92" i="45"/>
  <c r="B92" i="45"/>
  <c r="A92" i="45"/>
  <c r="AS91" i="45"/>
  <c r="AR91" i="45"/>
  <c r="AQ91" i="45"/>
  <c r="AP91" i="45"/>
  <c r="AO91" i="45"/>
  <c r="AN91" i="45"/>
  <c r="AM91" i="45"/>
  <c r="AK91" i="45"/>
  <c r="AJ91" i="45"/>
  <c r="AI91" i="45"/>
  <c r="AH91" i="45"/>
  <c r="AG91" i="45"/>
  <c r="AF91" i="45"/>
  <c r="AE91" i="45"/>
  <c r="AD91" i="45"/>
  <c r="Z91" i="45"/>
  <c r="Y91" i="45"/>
  <c r="X91" i="45"/>
  <c r="V91" i="45"/>
  <c r="U91" i="45"/>
  <c r="T91" i="45"/>
  <c r="S91" i="45"/>
  <c r="R91" i="45"/>
  <c r="P91" i="45"/>
  <c r="O91" i="45"/>
  <c r="M91" i="45"/>
  <c r="L91" i="45"/>
  <c r="K91" i="45"/>
  <c r="J91" i="45"/>
  <c r="I91" i="45"/>
  <c r="H91" i="45"/>
  <c r="G91" i="45"/>
  <c r="F91" i="45"/>
  <c r="B91" i="45"/>
  <c r="A91" i="45"/>
  <c r="AS90" i="45"/>
  <c r="AR90" i="45"/>
  <c r="AQ90" i="45"/>
  <c r="AP90" i="45"/>
  <c r="AO90" i="45"/>
  <c r="AN90" i="45"/>
  <c r="AM90" i="45"/>
  <c r="AK90" i="45"/>
  <c r="AJ90" i="45"/>
  <c r="AI90" i="45"/>
  <c r="AH90" i="45"/>
  <c r="AG90" i="45"/>
  <c r="AF90" i="45"/>
  <c r="AE90" i="45"/>
  <c r="AD90" i="45"/>
  <c r="Z90" i="45"/>
  <c r="Y90" i="45"/>
  <c r="X90" i="45"/>
  <c r="V90" i="45"/>
  <c r="U90" i="45"/>
  <c r="T90" i="45"/>
  <c r="S90" i="45"/>
  <c r="R90" i="45"/>
  <c r="P90" i="45"/>
  <c r="O90" i="45"/>
  <c r="N90" i="45"/>
  <c r="M90" i="45"/>
  <c r="L90" i="45"/>
  <c r="K90" i="45"/>
  <c r="J90" i="45"/>
  <c r="I90" i="45"/>
  <c r="H90" i="45"/>
  <c r="G90" i="45"/>
  <c r="F90" i="45"/>
  <c r="B90" i="45"/>
  <c r="A90" i="45"/>
  <c r="AS89" i="45"/>
  <c r="AR89" i="45"/>
  <c r="AQ89" i="45"/>
  <c r="AP89" i="45"/>
  <c r="AO89" i="45"/>
  <c r="AN89" i="45"/>
  <c r="AM89" i="45"/>
  <c r="AK89" i="45"/>
  <c r="AJ89" i="45"/>
  <c r="AI89" i="45"/>
  <c r="AH89" i="45"/>
  <c r="AG89" i="45"/>
  <c r="AF89" i="45"/>
  <c r="AE89" i="45"/>
  <c r="AD89" i="45"/>
  <c r="Z89" i="45"/>
  <c r="Y89" i="45"/>
  <c r="X89" i="45"/>
  <c r="V89" i="45"/>
  <c r="U89" i="45"/>
  <c r="T89" i="45"/>
  <c r="S89" i="45"/>
  <c r="R89" i="45"/>
  <c r="P89" i="45"/>
  <c r="O89" i="45"/>
  <c r="M89" i="45"/>
  <c r="L89" i="45"/>
  <c r="K89" i="45"/>
  <c r="J89" i="45"/>
  <c r="I89" i="45"/>
  <c r="H89" i="45"/>
  <c r="G89" i="45"/>
  <c r="F89" i="45"/>
  <c r="B89" i="45"/>
  <c r="A89" i="45"/>
  <c r="AS88" i="45"/>
  <c r="AR88" i="45"/>
  <c r="AQ88" i="45"/>
  <c r="AP88" i="45"/>
  <c r="AO88" i="45"/>
  <c r="AN88" i="45"/>
  <c r="AM88" i="45"/>
  <c r="AK88" i="45"/>
  <c r="AJ88" i="45"/>
  <c r="AI88" i="45"/>
  <c r="AH88" i="45"/>
  <c r="AG88" i="45"/>
  <c r="AF88" i="45"/>
  <c r="AE88" i="45"/>
  <c r="AD88" i="45"/>
  <c r="Z88" i="45"/>
  <c r="Y88" i="45"/>
  <c r="X88" i="45"/>
  <c r="V88" i="45"/>
  <c r="U88" i="45"/>
  <c r="T88" i="45"/>
  <c r="S88" i="45"/>
  <c r="R88" i="45"/>
  <c r="P88" i="45"/>
  <c r="O88" i="45"/>
  <c r="N88" i="45"/>
  <c r="M88" i="45"/>
  <c r="L88" i="45"/>
  <c r="K88" i="45"/>
  <c r="J88" i="45"/>
  <c r="I88" i="45"/>
  <c r="H88" i="45"/>
  <c r="G88" i="45"/>
  <c r="F88" i="45"/>
  <c r="B88" i="45"/>
  <c r="A88" i="45"/>
  <c r="AS87" i="45"/>
  <c r="AR87" i="45"/>
  <c r="AQ87" i="45"/>
  <c r="AP87" i="45"/>
  <c r="AO87" i="45"/>
  <c r="AN87" i="45"/>
  <c r="AM87" i="45"/>
  <c r="AK87" i="45"/>
  <c r="AJ87" i="45"/>
  <c r="AI87" i="45"/>
  <c r="AH87" i="45"/>
  <c r="AG87" i="45"/>
  <c r="AF87" i="45"/>
  <c r="AE87" i="45"/>
  <c r="AD87" i="45"/>
  <c r="Z87" i="45"/>
  <c r="Y87" i="45"/>
  <c r="X87" i="45"/>
  <c r="V87" i="45"/>
  <c r="U87" i="45"/>
  <c r="T87" i="45"/>
  <c r="S87" i="45"/>
  <c r="R87" i="45"/>
  <c r="P87" i="45"/>
  <c r="O87" i="45"/>
  <c r="M87" i="45"/>
  <c r="L87" i="45"/>
  <c r="K87" i="45"/>
  <c r="J87" i="45"/>
  <c r="I87" i="45"/>
  <c r="H87" i="45"/>
  <c r="G87" i="45"/>
  <c r="F87" i="45"/>
  <c r="B87" i="45"/>
  <c r="A87" i="45"/>
  <c r="AS86" i="45"/>
  <c r="AR86" i="45"/>
  <c r="AQ86" i="45"/>
  <c r="AP86" i="45"/>
  <c r="AO86" i="45"/>
  <c r="AN86" i="45"/>
  <c r="AM86" i="45"/>
  <c r="AK86" i="45"/>
  <c r="AJ86" i="45"/>
  <c r="AI86" i="45"/>
  <c r="AH86" i="45"/>
  <c r="AG86" i="45"/>
  <c r="AF86" i="45"/>
  <c r="AE86" i="45"/>
  <c r="AD86" i="45"/>
  <c r="Z86" i="45"/>
  <c r="Y86" i="45"/>
  <c r="X86" i="45"/>
  <c r="V86" i="45"/>
  <c r="U86" i="45"/>
  <c r="T86" i="45"/>
  <c r="S86" i="45"/>
  <c r="R86" i="45"/>
  <c r="P86" i="45"/>
  <c r="O86" i="45"/>
  <c r="N86" i="45"/>
  <c r="M86" i="45"/>
  <c r="L86" i="45"/>
  <c r="K86" i="45"/>
  <c r="J86" i="45"/>
  <c r="I86" i="45"/>
  <c r="H86" i="45"/>
  <c r="G86" i="45"/>
  <c r="F86" i="45"/>
  <c r="B86" i="45"/>
  <c r="A86" i="45"/>
  <c r="AS85" i="45"/>
  <c r="AR85" i="45"/>
  <c r="AQ85" i="45"/>
  <c r="AP85" i="45"/>
  <c r="AO85" i="45"/>
  <c r="AN85" i="45"/>
  <c r="AM85" i="45"/>
  <c r="AK85" i="45"/>
  <c r="AJ85" i="45"/>
  <c r="AI85" i="45"/>
  <c r="AH85" i="45"/>
  <c r="AG85" i="45"/>
  <c r="AF85" i="45"/>
  <c r="AE85" i="45"/>
  <c r="AD85" i="45"/>
  <c r="Z85" i="45"/>
  <c r="Y85" i="45"/>
  <c r="X85" i="45"/>
  <c r="V85" i="45"/>
  <c r="U85" i="45"/>
  <c r="T85" i="45"/>
  <c r="S85" i="45"/>
  <c r="R85" i="45"/>
  <c r="P85" i="45"/>
  <c r="O85" i="45"/>
  <c r="M85" i="45"/>
  <c r="L85" i="45"/>
  <c r="K85" i="45"/>
  <c r="J85" i="45"/>
  <c r="I85" i="45"/>
  <c r="H85" i="45"/>
  <c r="G85" i="45"/>
  <c r="F85" i="45"/>
  <c r="B85" i="45"/>
  <c r="A85" i="45"/>
  <c r="AS84" i="45"/>
  <c r="AR84" i="45"/>
  <c r="AQ84" i="45"/>
  <c r="AP84" i="45"/>
  <c r="AO84" i="45"/>
  <c r="AN84" i="45"/>
  <c r="AM84" i="45"/>
  <c r="AK84" i="45"/>
  <c r="AJ84" i="45"/>
  <c r="AI84" i="45"/>
  <c r="AH84" i="45"/>
  <c r="AG84" i="45"/>
  <c r="AF84" i="45"/>
  <c r="AE84" i="45"/>
  <c r="AD84" i="45"/>
  <c r="Z84" i="45"/>
  <c r="Y84" i="45"/>
  <c r="X84" i="45"/>
  <c r="V84" i="45"/>
  <c r="U84" i="45"/>
  <c r="T84" i="45"/>
  <c r="S84" i="45"/>
  <c r="R84" i="45"/>
  <c r="P84" i="45"/>
  <c r="O84" i="45"/>
  <c r="N84" i="45"/>
  <c r="M84" i="45"/>
  <c r="L84" i="45"/>
  <c r="K84" i="45"/>
  <c r="J84" i="45"/>
  <c r="I84" i="45"/>
  <c r="H84" i="45"/>
  <c r="G84" i="45"/>
  <c r="F84" i="45"/>
  <c r="B84" i="45"/>
  <c r="A84" i="45"/>
  <c r="AS83" i="45"/>
  <c r="AR83" i="45"/>
  <c r="AQ83" i="45"/>
  <c r="AP83" i="45"/>
  <c r="AO83" i="45"/>
  <c r="AN83" i="45"/>
  <c r="AM83" i="45"/>
  <c r="AK83" i="45"/>
  <c r="AJ83" i="45"/>
  <c r="AI83" i="45"/>
  <c r="AH83" i="45"/>
  <c r="AG83" i="45"/>
  <c r="AF83" i="45"/>
  <c r="AE83" i="45"/>
  <c r="AD83" i="45"/>
  <c r="Z83" i="45"/>
  <c r="Y83" i="45"/>
  <c r="X83" i="45"/>
  <c r="V83" i="45"/>
  <c r="U83" i="45"/>
  <c r="T83" i="45"/>
  <c r="S83" i="45"/>
  <c r="R83" i="45"/>
  <c r="P83" i="45"/>
  <c r="O83" i="45"/>
  <c r="M83" i="45"/>
  <c r="L83" i="45"/>
  <c r="K83" i="45"/>
  <c r="J83" i="45"/>
  <c r="I83" i="45"/>
  <c r="H83" i="45"/>
  <c r="G83" i="45"/>
  <c r="F83" i="45"/>
  <c r="B83" i="45"/>
  <c r="A83" i="45"/>
  <c r="AS82" i="45"/>
  <c r="AR82" i="45"/>
  <c r="AQ82" i="45"/>
  <c r="AP82" i="45"/>
  <c r="AO82" i="45"/>
  <c r="AN82" i="45"/>
  <c r="AM82" i="45"/>
  <c r="AK82" i="45"/>
  <c r="AJ82" i="45"/>
  <c r="AI82" i="45"/>
  <c r="AH82" i="45"/>
  <c r="AG82" i="45"/>
  <c r="AF82" i="45"/>
  <c r="AE82" i="45"/>
  <c r="AD82" i="45"/>
  <c r="Z82" i="45"/>
  <c r="Y82" i="45"/>
  <c r="X82" i="45"/>
  <c r="V82" i="45"/>
  <c r="U82" i="45"/>
  <c r="T82" i="45"/>
  <c r="S82" i="45"/>
  <c r="R82" i="45"/>
  <c r="P82" i="45"/>
  <c r="O82" i="45"/>
  <c r="N82" i="45"/>
  <c r="M82" i="45"/>
  <c r="L82" i="45"/>
  <c r="K82" i="45"/>
  <c r="J82" i="45"/>
  <c r="I82" i="45"/>
  <c r="H82" i="45"/>
  <c r="G82" i="45"/>
  <c r="F82" i="45"/>
  <c r="B82" i="45"/>
  <c r="A82" i="45"/>
  <c r="AS81" i="45"/>
  <c r="AR81" i="45"/>
  <c r="AQ81" i="45"/>
  <c r="AP81" i="45"/>
  <c r="AO81" i="45"/>
  <c r="AN81" i="45"/>
  <c r="AM81" i="45"/>
  <c r="AK81" i="45"/>
  <c r="AJ81" i="45"/>
  <c r="AI81" i="45"/>
  <c r="AH81" i="45"/>
  <c r="AG81" i="45"/>
  <c r="AF81" i="45"/>
  <c r="AE81" i="45"/>
  <c r="AD81" i="45"/>
  <c r="Z81" i="45"/>
  <c r="Y81" i="45"/>
  <c r="X81" i="45"/>
  <c r="V81" i="45"/>
  <c r="U81" i="45"/>
  <c r="T81" i="45"/>
  <c r="S81" i="45"/>
  <c r="R81" i="45"/>
  <c r="P81" i="45"/>
  <c r="O81" i="45"/>
  <c r="M81" i="45"/>
  <c r="L81" i="45"/>
  <c r="K81" i="45"/>
  <c r="J81" i="45"/>
  <c r="I81" i="45"/>
  <c r="H81" i="45"/>
  <c r="G81" i="45"/>
  <c r="F81" i="45"/>
  <c r="B81" i="45"/>
  <c r="A81" i="45"/>
  <c r="AS80" i="45"/>
  <c r="AR80" i="45"/>
  <c r="AQ80" i="45"/>
  <c r="AP80" i="45"/>
  <c r="AO80" i="45"/>
  <c r="AN80" i="45"/>
  <c r="AM80" i="45"/>
  <c r="AK80" i="45"/>
  <c r="AJ80" i="45"/>
  <c r="AI80" i="45"/>
  <c r="AH80" i="45"/>
  <c r="AG80" i="45"/>
  <c r="AF80" i="45"/>
  <c r="AE80" i="45"/>
  <c r="AD80" i="45"/>
  <c r="Z80" i="45"/>
  <c r="Y80" i="45"/>
  <c r="X80" i="45"/>
  <c r="V80" i="45"/>
  <c r="U80" i="45"/>
  <c r="T80" i="45"/>
  <c r="S80" i="45"/>
  <c r="R80" i="45"/>
  <c r="P80" i="45"/>
  <c r="O80" i="45"/>
  <c r="N80" i="45"/>
  <c r="M80" i="45"/>
  <c r="L80" i="45"/>
  <c r="K80" i="45"/>
  <c r="J80" i="45"/>
  <c r="I80" i="45"/>
  <c r="H80" i="45"/>
  <c r="G80" i="45"/>
  <c r="F80" i="45"/>
  <c r="B80" i="45"/>
  <c r="A80" i="45"/>
  <c r="AS79" i="45"/>
  <c r="AR79" i="45"/>
  <c r="AQ79" i="45"/>
  <c r="AP79" i="45"/>
  <c r="AO79" i="45"/>
  <c r="AN79" i="45"/>
  <c r="AM79" i="45"/>
  <c r="AK79" i="45"/>
  <c r="AJ79" i="45"/>
  <c r="AI79" i="45"/>
  <c r="AH79" i="45"/>
  <c r="AG79" i="45"/>
  <c r="AF79" i="45"/>
  <c r="AE79" i="45"/>
  <c r="AD79" i="45"/>
  <c r="Z79" i="45"/>
  <c r="Y79" i="45"/>
  <c r="X79" i="45"/>
  <c r="V79" i="45"/>
  <c r="U79" i="45"/>
  <c r="T79" i="45"/>
  <c r="S79" i="45"/>
  <c r="R79" i="45"/>
  <c r="P79" i="45"/>
  <c r="O79" i="45"/>
  <c r="M79" i="45"/>
  <c r="L79" i="45"/>
  <c r="K79" i="45"/>
  <c r="J79" i="45"/>
  <c r="I79" i="45"/>
  <c r="H79" i="45"/>
  <c r="G79" i="45"/>
  <c r="F79" i="45"/>
  <c r="B79" i="45"/>
  <c r="A79" i="45"/>
  <c r="AS78" i="45"/>
  <c r="AR78" i="45"/>
  <c r="AQ78" i="45"/>
  <c r="AP78" i="45"/>
  <c r="AO78" i="45"/>
  <c r="AN78" i="45"/>
  <c r="AM78" i="45"/>
  <c r="AK78" i="45"/>
  <c r="AJ78" i="45"/>
  <c r="AI78" i="45"/>
  <c r="AH78" i="45"/>
  <c r="AG78" i="45"/>
  <c r="AF78" i="45"/>
  <c r="AE78" i="45"/>
  <c r="AD78" i="45"/>
  <c r="Z78" i="45"/>
  <c r="Y78" i="45"/>
  <c r="X78" i="45"/>
  <c r="V78" i="45"/>
  <c r="U78" i="45"/>
  <c r="T78" i="45"/>
  <c r="S78" i="45"/>
  <c r="R78" i="45"/>
  <c r="P78" i="45"/>
  <c r="O78" i="45"/>
  <c r="N78" i="45"/>
  <c r="M78" i="45"/>
  <c r="L78" i="45"/>
  <c r="K78" i="45"/>
  <c r="J78" i="45"/>
  <c r="I78" i="45"/>
  <c r="H78" i="45"/>
  <c r="G78" i="45"/>
  <c r="F78" i="45"/>
  <c r="B78" i="45"/>
  <c r="A78" i="45"/>
  <c r="AS77" i="45"/>
  <c r="AR77" i="45"/>
  <c r="AQ77" i="45"/>
  <c r="AP77" i="45"/>
  <c r="AO77" i="45"/>
  <c r="AN77" i="45"/>
  <c r="AM77" i="45"/>
  <c r="AK77" i="45"/>
  <c r="AJ77" i="45"/>
  <c r="AI77" i="45"/>
  <c r="AH77" i="45"/>
  <c r="AG77" i="45"/>
  <c r="AF77" i="45"/>
  <c r="AE77" i="45"/>
  <c r="AD77" i="45"/>
  <c r="Z77" i="45"/>
  <c r="Y77" i="45"/>
  <c r="X77" i="45"/>
  <c r="V77" i="45"/>
  <c r="U77" i="45"/>
  <c r="T77" i="45"/>
  <c r="S77" i="45"/>
  <c r="R77" i="45"/>
  <c r="P77" i="45"/>
  <c r="O77" i="45"/>
  <c r="M77" i="45"/>
  <c r="L77" i="45"/>
  <c r="K77" i="45"/>
  <c r="J77" i="45"/>
  <c r="I77" i="45"/>
  <c r="H77" i="45"/>
  <c r="G77" i="45"/>
  <c r="F77" i="45"/>
  <c r="B77" i="45"/>
  <c r="A77" i="45"/>
  <c r="AS76" i="45"/>
  <c r="AR76" i="45"/>
  <c r="AQ76" i="45"/>
  <c r="AP76" i="45"/>
  <c r="AO76" i="45"/>
  <c r="AN76" i="45"/>
  <c r="AM76" i="45"/>
  <c r="AK76" i="45"/>
  <c r="AJ76" i="45"/>
  <c r="AI76" i="45"/>
  <c r="AH76" i="45"/>
  <c r="AG76" i="45"/>
  <c r="AF76" i="45"/>
  <c r="AE76" i="45"/>
  <c r="AD76" i="45"/>
  <c r="Z76" i="45"/>
  <c r="Y76" i="45"/>
  <c r="X76" i="45"/>
  <c r="V76" i="45"/>
  <c r="U76" i="45"/>
  <c r="T76" i="45"/>
  <c r="S76" i="45"/>
  <c r="R76" i="45"/>
  <c r="P76" i="45"/>
  <c r="O76" i="45"/>
  <c r="N76" i="45"/>
  <c r="M76" i="45"/>
  <c r="L76" i="45"/>
  <c r="K76" i="45"/>
  <c r="J76" i="45"/>
  <c r="I76" i="45"/>
  <c r="H76" i="45"/>
  <c r="G76" i="45"/>
  <c r="F76" i="45"/>
  <c r="B76" i="45"/>
  <c r="A76" i="45"/>
  <c r="AS75" i="45"/>
  <c r="AR75" i="45"/>
  <c r="AQ75" i="45"/>
  <c r="AP75" i="45"/>
  <c r="AO75" i="45"/>
  <c r="AN75" i="45"/>
  <c r="AM75" i="45"/>
  <c r="AK75" i="45"/>
  <c r="AJ75" i="45"/>
  <c r="AI75" i="45"/>
  <c r="AH75" i="45"/>
  <c r="AG75" i="45"/>
  <c r="AF75" i="45"/>
  <c r="AE75" i="45"/>
  <c r="AD75" i="45"/>
  <c r="Z75" i="45"/>
  <c r="Y75" i="45"/>
  <c r="X75" i="45"/>
  <c r="V75" i="45"/>
  <c r="U75" i="45"/>
  <c r="T75" i="45"/>
  <c r="S75" i="45"/>
  <c r="R75" i="45"/>
  <c r="P75" i="45"/>
  <c r="O75" i="45"/>
  <c r="M75" i="45"/>
  <c r="L75" i="45"/>
  <c r="K75" i="45"/>
  <c r="J75" i="45"/>
  <c r="I75" i="45"/>
  <c r="H75" i="45"/>
  <c r="G75" i="45"/>
  <c r="F75" i="45"/>
  <c r="B75" i="45"/>
  <c r="A75" i="45"/>
  <c r="AS74" i="45"/>
  <c r="AR74" i="45"/>
  <c r="AQ74" i="45"/>
  <c r="AP74" i="45"/>
  <c r="AO74" i="45"/>
  <c r="AN74" i="45"/>
  <c r="AM74" i="45"/>
  <c r="AK74" i="45"/>
  <c r="AJ74" i="45"/>
  <c r="AI74" i="45"/>
  <c r="AH74" i="45"/>
  <c r="AG74" i="45"/>
  <c r="AF74" i="45"/>
  <c r="AE74" i="45"/>
  <c r="AD74" i="45"/>
  <c r="Z74" i="45"/>
  <c r="Y74" i="45"/>
  <c r="X74" i="45"/>
  <c r="V74" i="45"/>
  <c r="U74" i="45"/>
  <c r="T74" i="45"/>
  <c r="S74" i="45"/>
  <c r="R74" i="45"/>
  <c r="P74" i="45"/>
  <c r="O74" i="45"/>
  <c r="N74" i="45"/>
  <c r="M74" i="45"/>
  <c r="L74" i="45"/>
  <c r="K74" i="45"/>
  <c r="J74" i="45"/>
  <c r="I74" i="45"/>
  <c r="H74" i="45"/>
  <c r="G74" i="45"/>
  <c r="F74" i="45"/>
  <c r="B74" i="45"/>
  <c r="A74" i="45"/>
  <c r="AS73" i="45"/>
  <c r="AR73" i="45"/>
  <c r="AQ73" i="45"/>
  <c r="AP73" i="45"/>
  <c r="AO73" i="45"/>
  <c r="AN73" i="45"/>
  <c r="AM73" i="45"/>
  <c r="AK73" i="45"/>
  <c r="AJ73" i="45"/>
  <c r="AI73" i="45"/>
  <c r="AH73" i="45"/>
  <c r="AG73" i="45"/>
  <c r="AF73" i="45"/>
  <c r="AE73" i="45"/>
  <c r="AD73" i="45"/>
  <c r="Z73" i="45"/>
  <c r="Y73" i="45"/>
  <c r="X73" i="45"/>
  <c r="V73" i="45"/>
  <c r="U73" i="45"/>
  <c r="T73" i="45"/>
  <c r="S73" i="45"/>
  <c r="R73" i="45"/>
  <c r="P73" i="45"/>
  <c r="O73" i="45"/>
  <c r="M73" i="45"/>
  <c r="L73" i="45"/>
  <c r="K73" i="45"/>
  <c r="J73" i="45"/>
  <c r="I73" i="45"/>
  <c r="H73" i="45"/>
  <c r="G73" i="45"/>
  <c r="F73" i="45"/>
  <c r="B73" i="45"/>
  <c r="A73" i="45"/>
  <c r="AS72" i="45"/>
  <c r="AR72" i="45"/>
  <c r="AQ72" i="45"/>
  <c r="AP72" i="45"/>
  <c r="AO72" i="45"/>
  <c r="AN72" i="45"/>
  <c r="AM72" i="45"/>
  <c r="AK72" i="45"/>
  <c r="AJ72" i="45"/>
  <c r="AI72" i="45"/>
  <c r="AH72" i="45"/>
  <c r="AG72" i="45"/>
  <c r="AF72" i="45"/>
  <c r="AE72" i="45"/>
  <c r="AD72" i="45"/>
  <c r="Z72" i="45"/>
  <c r="Y72" i="45"/>
  <c r="X72" i="45"/>
  <c r="V72" i="45"/>
  <c r="U72" i="45"/>
  <c r="T72" i="45"/>
  <c r="S72" i="45"/>
  <c r="R72" i="45"/>
  <c r="P72" i="45"/>
  <c r="I72" i="45"/>
  <c r="H72" i="45"/>
  <c r="G72" i="45"/>
  <c r="F72" i="45"/>
  <c r="B72" i="45"/>
  <c r="A72" i="45"/>
  <c r="AS71" i="45"/>
  <c r="AR71" i="45"/>
  <c r="AQ71" i="45"/>
  <c r="AP71" i="45"/>
  <c r="AO71" i="45"/>
  <c r="AN71" i="45"/>
  <c r="AM71" i="45"/>
  <c r="AK71" i="45"/>
  <c r="AJ71" i="45"/>
  <c r="AI71" i="45"/>
  <c r="AH71" i="45"/>
  <c r="AG71" i="45"/>
  <c r="AF71" i="45"/>
  <c r="AE71" i="45"/>
  <c r="AD71" i="45"/>
  <c r="Z71" i="45"/>
  <c r="Y71" i="45"/>
  <c r="X71" i="45"/>
  <c r="V71" i="45"/>
  <c r="U71" i="45"/>
  <c r="T71" i="45"/>
  <c r="S71" i="45"/>
  <c r="R71" i="45"/>
  <c r="P71" i="45"/>
  <c r="O71" i="45"/>
  <c r="M71" i="45"/>
  <c r="L71" i="45"/>
  <c r="K71" i="45"/>
  <c r="J71" i="45"/>
  <c r="I71" i="45"/>
  <c r="H71" i="45"/>
  <c r="G71" i="45"/>
  <c r="F71" i="45"/>
  <c r="B71" i="45"/>
  <c r="A71" i="45"/>
  <c r="AS70" i="45"/>
  <c r="AR70" i="45"/>
  <c r="AQ70" i="45"/>
  <c r="AP70" i="45"/>
  <c r="AO70" i="45"/>
  <c r="AN70" i="45"/>
  <c r="AM70" i="45"/>
  <c r="AK70" i="45"/>
  <c r="AJ70" i="45"/>
  <c r="AI70" i="45"/>
  <c r="AH70" i="45"/>
  <c r="AG70" i="45"/>
  <c r="AF70" i="45"/>
  <c r="AE70" i="45"/>
  <c r="AD70" i="45"/>
  <c r="V70" i="45"/>
  <c r="I70" i="45"/>
  <c r="H70" i="45"/>
  <c r="G70" i="45"/>
  <c r="F70" i="45"/>
  <c r="B70" i="45"/>
  <c r="A70" i="45" s="1"/>
  <c r="AS69" i="45"/>
  <c r="AR69" i="45"/>
  <c r="AQ69" i="45"/>
  <c r="AP69" i="45"/>
  <c r="AO69" i="45"/>
  <c r="AN69" i="45"/>
  <c r="AM69" i="45"/>
  <c r="AK69" i="45"/>
  <c r="AJ69" i="45"/>
  <c r="AI69" i="45"/>
  <c r="AH69" i="45"/>
  <c r="AG69" i="45"/>
  <c r="AF69" i="45"/>
  <c r="AE69" i="45"/>
  <c r="AD69" i="45"/>
  <c r="Z69" i="45"/>
  <c r="Y69" i="45"/>
  <c r="X69" i="45"/>
  <c r="V69" i="45"/>
  <c r="U69" i="45"/>
  <c r="T69" i="45"/>
  <c r="S69" i="45"/>
  <c r="R69" i="45"/>
  <c r="P69" i="45"/>
  <c r="O69" i="45"/>
  <c r="M69" i="45"/>
  <c r="L69" i="45"/>
  <c r="K69" i="45"/>
  <c r="I69" i="45"/>
  <c r="H69" i="45"/>
  <c r="G69" i="45"/>
  <c r="F69" i="45"/>
  <c r="B69" i="45"/>
  <c r="A69" i="45"/>
  <c r="AS68" i="45"/>
  <c r="AR68" i="45"/>
  <c r="AQ68" i="45"/>
  <c r="AP68" i="45"/>
  <c r="AO68" i="45"/>
  <c r="AN68" i="45"/>
  <c r="AM68" i="45"/>
  <c r="AK68" i="45"/>
  <c r="AJ68" i="45"/>
  <c r="AI68" i="45"/>
  <c r="AH68" i="45"/>
  <c r="AG68" i="45"/>
  <c r="AF68" i="45"/>
  <c r="AE68" i="45"/>
  <c r="AD68" i="45"/>
  <c r="Z68" i="45"/>
  <c r="Y68" i="45"/>
  <c r="X68" i="45"/>
  <c r="V68" i="45"/>
  <c r="U68" i="45"/>
  <c r="T68" i="45"/>
  <c r="S68" i="45"/>
  <c r="R68" i="45"/>
  <c r="P68" i="45"/>
  <c r="O68" i="45"/>
  <c r="N68" i="45"/>
  <c r="M68" i="45"/>
  <c r="L68" i="45"/>
  <c r="K68" i="45"/>
  <c r="J68" i="45"/>
  <c r="I68" i="45"/>
  <c r="H68" i="45"/>
  <c r="G68" i="45"/>
  <c r="F68" i="45"/>
  <c r="B68" i="45"/>
  <c r="A68" i="45"/>
  <c r="AS67" i="45"/>
  <c r="AR67" i="45"/>
  <c r="AQ67" i="45"/>
  <c r="AP67" i="45"/>
  <c r="AO67" i="45"/>
  <c r="AN67" i="45"/>
  <c r="AM67" i="45"/>
  <c r="AK67" i="45"/>
  <c r="V67" i="45"/>
  <c r="I67" i="45"/>
  <c r="H67" i="45"/>
  <c r="G67" i="45"/>
  <c r="F67" i="45"/>
  <c r="B67" i="45"/>
  <c r="A67" i="45"/>
  <c r="AS66" i="45"/>
  <c r="AR66" i="45"/>
  <c r="AQ66" i="45"/>
  <c r="AP66" i="45"/>
  <c r="AO66" i="45"/>
  <c r="AN66" i="45"/>
  <c r="AM66" i="45"/>
  <c r="AK66" i="45"/>
  <c r="AJ66" i="45"/>
  <c r="AI66" i="45"/>
  <c r="AH66" i="45"/>
  <c r="AG66" i="45"/>
  <c r="AF66" i="45"/>
  <c r="AE66" i="45"/>
  <c r="AD66" i="45"/>
  <c r="Z66" i="45"/>
  <c r="Y66" i="45"/>
  <c r="X66" i="45"/>
  <c r="V66" i="45"/>
  <c r="U66" i="45"/>
  <c r="T66" i="45"/>
  <c r="S66" i="45"/>
  <c r="R66" i="45"/>
  <c r="P66" i="45"/>
  <c r="O66" i="45"/>
  <c r="N66" i="45"/>
  <c r="M66" i="45"/>
  <c r="L66" i="45"/>
  <c r="K66" i="45"/>
  <c r="J66" i="45"/>
  <c r="I66" i="45"/>
  <c r="H66" i="45"/>
  <c r="G66" i="45"/>
  <c r="F66" i="45"/>
  <c r="B66" i="45"/>
  <c r="A66" i="45"/>
  <c r="AS65" i="45"/>
  <c r="AR65" i="45"/>
  <c r="AQ65" i="45"/>
  <c r="AP65" i="45"/>
  <c r="AO65" i="45"/>
  <c r="AN65" i="45"/>
  <c r="AM65" i="45"/>
  <c r="AK65" i="45"/>
  <c r="AJ65" i="45"/>
  <c r="AI65" i="45"/>
  <c r="AH65" i="45"/>
  <c r="AG65" i="45"/>
  <c r="AF65" i="45"/>
  <c r="AE65" i="45"/>
  <c r="AD65" i="45"/>
  <c r="Z65" i="45"/>
  <c r="Y65" i="45"/>
  <c r="X65" i="45"/>
  <c r="V65" i="45"/>
  <c r="U65" i="45"/>
  <c r="T65" i="45"/>
  <c r="S65" i="45"/>
  <c r="R65" i="45"/>
  <c r="P65" i="45"/>
  <c r="I65" i="45"/>
  <c r="H65" i="45"/>
  <c r="G65" i="45"/>
  <c r="F65" i="45"/>
  <c r="B65" i="45"/>
  <c r="A65" i="45"/>
  <c r="AS64" i="45"/>
  <c r="AR64" i="45"/>
  <c r="AQ64" i="45"/>
  <c r="AP64" i="45"/>
  <c r="AO64" i="45"/>
  <c r="AN64" i="45"/>
  <c r="AM64" i="45"/>
  <c r="AK64" i="45"/>
  <c r="AJ64" i="45"/>
  <c r="AI64" i="45"/>
  <c r="AH64" i="45"/>
  <c r="AG64" i="45"/>
  <c r="AF64" i="45"/>
  <c r="AE64" i="45"/>
  <c r="AD64" i="45"/>
  <c r="Z64" i="45"/>
  <c r="Y64" i="45"/>
  <c r="X64" i="45"/>
  <c r="V64" i="45"/>
  <c r="U64" i="45"/>
  <c r="T64" i="45"/>
  <c r="S64" i="45"/>
  <c r="R64" i="45"/>
  <c r="P64" i="45"/>
  <c r="O64" i="45"/>
  <c r="N64" i="45"/>
  <c r="M64" i="45"/>
  <c r="L64" i="45"/>
  <c r="K64" i="45"/>
  <c r="J64" i="45"/>
  <c r="I64" i="45"/>
  <c r="H64" i="45"/>
  <c r="G64" i="45"/>
  <c r="F64" i="45"/>
  <c r="B64" i="45"/>
  <c r="A64" i="45"/>
  <c r="AS63" i="45"/>
  <c r="AR63" i="45"/>
  <c r="AQ63" i="45"/>
  <c r="AP63" i="45"/>
  <c r="AO63" i="45"/>
  <c r="AN63" i="45"/>
  <c r="AM63" i="45"/>
  <c r="AK63" i="45"/>
  <c r="AJ63" i="45"/>
  <c r="AI63" i="45"/>
  <c r="AH63" i="45"/>
  <c r="AG63" i="45"/>
  <c r="AF63" i="45"/>
  <c r="AE63" i="45"/>
  <c r="AD63" i="45"/>
  <c r="Z63" i="45"/>
  <c r="Y63" i="45"/>
  <c r="X63" i="45"/>
  <c r="V63" i="45"/>
  <c r="U63" i="45"/>
  <c r="T63" i="45"/>
  <c r="S63" i="45"/>
  <c r="R63" i="45"/>
  <c r="P63" i="45"/>
  <c r="O63" i="45"/>
  <c r="M63" i="45"/>
  <c r="L63" i="45"/>
  <c r="K63" i="45"/>
  <c r="J63" i="45"/>
  <c r="I63" i="45"/>
  <c r="H63" i="45"/>
  <c r="G63" i="45"/>
  <c r="F63" i="45"/>
  <c r="B63" i="45"/>
  <c r="A63" i="45"/>
  <c r="AS62" i="45"/>
  <c r="AR62" i="45"/>
  <c r="AQ62" i="45"/>
  <c r="AP62" i="45"/>
  <c r="AO62" i="45"/>
  <c r="AN62" i="45"/>
  <c r="AM62" i="45"/>
  <c r="AK62" i="45"/>
  <c r="AJ62" i="45"/>
  <c r="AI62" i="45"/>
  <c r="AH62" i="45"/>
  <c r="AG62" i="45"/>
  <c r="AF62" i="45"/>
  <c r="AE62" i="45"/>
  <c r="AD62" i="45"/>
  <c r="Z62" i="45"/>
  <c r="Y62" i="45"/>
  <c r="X62" i="45"/>
  <c r="V62" i="45"/>
  <c r="R62" i="45"/>
  <c r="I62" i="45"/>
  <c r="H62" i="45"/>
  <c r="G62" i="45"/>
  <c r="F62" i="45"/>
  <c r="B62" i="45"/>
  <c r="A62" i="45" s="1"/>
  <c r="AS61" i="45"/>
  <c r="AR61" i="45"/>
  <c r="AQ61" i="45"/>
  <c r="AP61" i="45"/>
  <c r="AO61" i="45"/>
  <c r="AN61" i="45"/>
  <c r="AM61" i="45"/>
  <c r="AK61" i="45"/>
  <c r="AJ61" i="45"/>
  <c r="AI61" i="45"/>
  <c r="AH61" i="45"/>
  <c r="AG61" i="45"/>
  <c r="AF61" i="45"/>
  <c r="AE61" i="45"/>
  <c r="AD61" i="45"/>
  <c r="Z61" i="45"/>
  <c r="Y61" i="45"/>
  <c r="X61" i="45"/>
  <c r="V61" i="45"/>
  <c r="R61" i="45"/>
  <c r="I61" i="45"/>
  <c r="H61" i="45"/>
  <c r="G61" i="45"/>
  <c r="F61" i="45"/>
  <c r="B61" i="45"/>
  <c r="A61" i="45"/>
  <c r="AS60" i="45"/>
  <c r="AR60" i="45"/>
  <c r="AQ60" i="45"/>
  <c r="AP60" i="45"/>
  <c r="AO60" i="45"/>
  <c r="AN60" i="45"/>
  <c r="AM60" i="45"/>
  <c r="AK60" i="45"/>
  <c r="AJ60" i="45"/>
  <c r="AI60" i="45"/>
  <c r="AH60" i="45"/>
  <c r="AG60" i="45"/>
  <c r="AF60" i="45"/>
  <c r="AE60" i="45"/>
  <c r="AD60" i="45"/>
  <c r="Z60" i="45"/>
  <c r="Y60" i="45"/>
  <c r="X60" i="45"/>
  <c r="V60" i="45"/>
  <c r="U60" i="45"/>
  <c r="T60" i="45"/>
  <c r="S60" i="45"/>
  <c r="R60" i="45"/>
  <c r="P60" i="45"/>
  <c r="O60" i="45"/>
  <c r="N60" i="45"/>
  <c r="M60" i="45"/>
  <c r="L60" i="45"/>
  <c r="K60" i="45"/>
  <c r="J60" i="45"/>
  <c r="I60" i="45"/>
  <c r="H60" i="45"/>
  <c r="G60" i="45"/>
  <c r="F60" i="45"/>
  <c r="B60" i="45"/>
  <c r="A60" i="45"/>
  <c r="AS59" i="45"/>
  <c r="AR59" i="45"/>
  <c r="AQ59" i="45"/>
  <c r="AP59" i="45"/>
  <c r="AO59" i="45"/>
  <c r="AN59" i="45"/>
  <c r="AM59" i="45"/>
  <c r="AK59" i="45"/>
  <c r="AJ59" i="45"/>
  <c r="AI59" i="45"/>
  <c r="AH59" i="45"/>
  <c r="AG59" i="45"/>
  <c r="AF59" i="45"/>
  <c r="AE59" i="45"/>
  <c r="AD59" i="45"/>
  <c r="Z59" i="45"/>
  <c r="Y59" i="45"/>
  <c r="X59" i="45"/>
  <c r="V59" i="45"/>
  <c r="R59" i="45"/>
  <c r="I59" i="45"/>
  <c r="H59" i="45"/>
  <c r="G59" i="45"/>
  <c r="F59" i="45"/>
  <c r="B59" i="45"/>
  <c r="A59" i="45" s="1"/>
  <c r="AS58" i="45"/>
  <c r="AR58" i="45"/>
  <c r="AQ58" i="45"/>
  <c r="AP58" i="45"/>
  <c r="AO58" i="45"/>
  <c r="AN58" i="45"/>
  <c r="AM58" i="45"/>
  <c r="AK58" i="45"/>
  <c r="AJ58" i="45"/>
  <c r="AI58" i="45"/>
  <c r="AH58" i="45"/>
  <c r="AG58" i="45"/>
  <c r="AF58" i="45"/>
  <c r="AE58" i="45"/>
  <c r="AD58" i="45"/>
  <c r="Z58" i="45"/>
  <c r="Y58" i="45"/>
  <c r="X58" i="45"/>
  <c r="V58" i="45"/>
  <c r="U58" i="45"/>
  <c r="T58" i="45"/>
  <c r="S58" i="45"/>
  <c r="R58" i="45"/>
  <c r="P58" i="45"/>
  <c r="O58" i="45"/>
  <c r="M58" i="45"/>
  <c r="L58" i="45"/>
  <c r="K58" i="45"/>
  <c r="J58" i="45"/>
  <c r="I58" i="45"/>
  <c r="H58" i="45"/>
  <c r="G58" i="45"/>
  <c r="F58" i="45"/>
  <c r="B58" i="45"/>
  <c r="A58" i="45" s="1"/>
  <c r="AS57" i="45"/>
  <c r="AR57" i="45"/>
  <c r="AQ57" i="45"/>
  <c r="AP57" i="45"/>
  <c r="AO57" i="45"/>
  <c r="AN57" i="45"/>
  <c r="AM57" i="45"/>
  <c r="AK57" i="45"/>
  <c r="AJ57" i="45"/>
  <c r="AI57" i="45"/>
  <c r="AH57" i="45"/>
  <c r="AG57" i="45"/>
  <c r="AF57" i="45"/>
  <c r="AE57" i="45"/>
  <c r="AD57" i="45"/>
  <c r="Z57" i="45"/>
  <c r="Y57" i="45"/>
  <c r="X57" i="45"/>
  <c r="V57" i="45"/>
  <c r="R57" i="45"/>
  <c r="I57" i="45"/>
  <c r="H57" i="45"/>
  <c r="G57" i="45"/>
  <c r="F57" i="45"/>
  <c r="B57" i="45"/>
  <c r="A57" i="45"/>
  <c r="AS56" i="45"/>
  <c r="AR56" i="45"/>
  <c r="AQ56" i="45"/>
  <c r="AP56" i="45"/>
  <c r="AO56" i="45"/>
  <c r="AN56" i="45"/>
  <c r="AM56" i="45"/>
  <c r="AK56" i="45"/>
  <c r="AJ56" i="45"/>
  <c r="AI56" i="45"/>
  <c r="AH56" i="45"/>
  <c r="AG56" i="45"/>
  <c r="AF56" i="45"/>
  <c r="AE56" i="45"/>
  <c r="AD56" i="45"/>
  <c r="Z56" i="45"/>
  <c r="Y56" i="45"/>
  <c r="X56" i="45"/>
  <c r="V56" i="45"/>
  <c r="U56" i="45"/>
  <c r="T56" i="45"/>
  <c r="S56" i="45"/>
  <c r="R56" i="45"/>
  <c r="P56" i="45"/>
  <c r="O56" i="45"/>
  <c r="N56" i="45"/>
  <c r="M56" i="45"/>
  <c r="L56" i="45"/>
  <c r="K56" i="45"/>
  <c r="J56" i="45"/>
  <c r="I56" i="45"/>
  <c r="H56" i="45"/>
  <c r="G56" i="45"/>
  <c r="F56" i="45"/>
  <c r="B56" i="45"/>
  <c r="A56" i="45"/>
  <c r="AS55" i="45"/>
  <c r="AR55" i="45"/>
  <c r="AQ55" i="45"/>
  <c r="AP55" i="45"/>
  <c r="AO55" i="45"/>
  <c r="AN55" i="45"/>
  <c r="AM55" i="45"/>
  <c r="AK55" i="45"/>
  <c r="AJ55" i="45"/>
  <c r="AI55" i="45"/>
  <c r="AH55" i="45"/>
  <c r="AG55" i="45"/>
  <c r="AF55" i="45"/>
  <c r="AE55" i="45"/>
  <c r="AD55" i="45"/>
  <c r="Z55" i="45"/>
  <c r="Y55" i="45"/>
  <c r="X55" i="45"/>
  <c r="V55" i="45"/>
  <c r="U55" i="45"/>
  <c r="T55" i="45"/>
  <c r="S55" i="45"/>
  <c r="R55" i="45"/>
  <c r="P55" i="45"/>
  <c r="O55" i="45"/>
  <c r="M55" i="45"/>
  <c r="L55" i="45"/>
  <c r="K55" i="45"/>
  <c r="J55" i="45"/>
  <c r="I55" i="45"/>
  <c r="H55" i="45"/>
  <c r="G55" i="45"/>
  <c r="F55" i="45"/>
  <c r="B55" i="45"/>
  <c r="A55" i="45"/>
  <c r="AS54" i="45"/>
  <c r="AR54" i="45"/>
  <c r="AQ54" i="45"/>
  <c r="AP54" i="45"/>
  <c r="AO54" i="45"/>
  <c r="AN54" i="45"/>
  <c r="AM54" i="45"/>
  <c r="AK54" i="45"/>
  <c r="AJ54" i="45"/>
  <c r="AI54" i="45"/>
  <c r="AH54" i="45"/>
  <c r="AG54" i="45"/>
  <c r="AF54" i="45"/>
  <c r="AE54" i="45"/>
  <c r="AD54" i="45"/>
  <c r="Z54" i="45"/>
  <c r="Y54" i="45"/>
  <c r="X54" i="45"/>
  <c r="V54" i="45"/>
  <c r="U54" i="45"/>
  <c r="T54" i="45"/>
  <c r="S54" i="45"/>
  <c r="R54" i="45"/>
  <c r="P54" i="45"/>
  <c r="O54" i="45"/>
  <c r="N54" i="45"/>
  <c r="M54" i="45"/>
  <c r="L54" i="45"/>
  <c r="K54" i="45"/>
  <c r="J54" i="45"/>
  <c r="I54" i="45"/>
  <c r="H54" i="45"/>
  <c r="G54" i="45"/>
  <c r="F54" i="45"/>
  <c r="B54" i="45"/>
  <c r="A54" i="45"/>
  <c r="AS53" i="45"/>
  <c r="AR53" i="45"/>
  <c r="AQ53" i="45"/>
  <c r="AP53" i="45"/>
  <c r="AO53" i="45"/>
  <c r="AN53" i="45"/>
  <c r="AM53" i="45"/>
  <c r="AK53" i="45"/>
  <c r="AJ53" i="45"/>
  <c r="AI53" i="45"/>
  <c r="AH53" i="45"/>
  <c r="AG53" i="45"/>
  <c r="AF53" i="45"/>
  <c r="AE53" i="45"/>
  <c r="AD53" i="45"/>
  <c r="Z53" i="45"/>
  <c r="Y53" i="45"/>
  <c r="X53" i="45"/>
  <c r="V53" i="45"/>
  <c r="U53" i="45"/>
  <c r="T53" i="45"/>
  <c r="S53" i="45"/>
  <c r="R53" i="45"/>
  <c r="P53" i="45"/>
  <c r="O53" i="45"/>
  <c r="M53" i="45"/>
  <c r="L53" i="45"/>
  <c r="K53" i="45"/>
  <c r="J53" i="45"/>
  <c r="I53" i="45"/>
  <c r="H53" i="45"/>
  <c r="G53" i="45"/>
  <c r="F53" i="45"/>
  <c r="B53" i="45"/>
  <c r="A53" i="45"/>
  <c r="AS52" i="45"/>
  <c r="AR52" i="45"/>
  <c r="AQ52" i="45"/>
  <c r="AP52" i="45"/>
  <c r="AO52" i="45"/>
  <c r="AN52" i="45"/>
  <c r="AM52" i="45"/>
  <c r="AK52" i="45"/>
  <c r="AJ52" i="45"/>
  <c r="AI52" i="45"/>
  <c r="AH52" i="45"/>
  <c r="AG52" i="45"/>
  <c r="AF52" i="45"/>
  <c r="AE52" i="45"/>
  <c r="AD52" i="45"/>
  <c r="Z52" i="45"/>
  <c r="Y52" i="45"/>
  <c r="X52" i="45"/>
  <c r="V52" i="45"/>
  <c r="U52" i="45"/>
  <c r="T52" i="45"/>
  <c r="S52" i="45"/>
  <c r="R52" i="45"/>
  <c r="P52" i="45"/>
  <c r="O52" i="45"/>
  <c r="N52" i="45"/>
  <c r="M52" i="45"/>
  <c r="L52" i="45"/>
  <c r="K52" i="45"/>
  <c r="J52" i="45"/>
  <c r="I52" i="45"/>
  <c r="H52" i="45"/>
  <c r="G52" i="45"/>
  <c r="F52" i="45"/>
  <c r="B52" i="45"/>
  <c r="A52" i="45"/>
  <c r="AS51" i="45"/>
  <c r="AR51" i="45"/>
  <c r="AQ51" i="45"/>
  <c r="AP51" i="45"/>
  <c r="AO51" i="45"/>
  <c r="AN51" i="45"/>
  <c r="AM51" i="45"/>
  <c r="AK51" i="45"/>
  <c r="AJ51" i="45"/>
  <c r="AI51" i="45"/>
  <c r="AH51" i="45"/>
  <c r="AG51" i="45"/>
  <c r="AF51" i="45"/>
  <c r="AE51" i="45"/>
  <c r="AD51" i="45"/>
  <c r="Z51" i="45"/>
  <c r="Y51" i="45"/>
  <c r="X51" i="45"/>
  <c r="V51" i="45"/>
  <c r="U51" i="45"/>
  <c r="T51" i="45"/>
  <c r="S51" i="45"/>
  <c r="R51" i="45"/>
  <c r="P51" i="45"/>
  <c r="O51" i="45"/>
  <c r="M51" i="45"/>
  <c r="I51" i="45"/>
  <c r="H51" i="45"/>
  <c r="G51" i="45"/>
  <c r="F51" i="45"/>
  <c r="B51" i="45"/>
  <c r="A51" i="45" s="1"/>
  <c r="AS50" i="45"/>
  <c r="AR50" i="45"/>
  <c r="AQ50" i="45"/>
  <c r="AP50" i="45"/>
  <c r="AO50" i="45"/>
  <c r="AN50" i="45"/>
  <c r="AM50" i="45"/>
  <c r="AK50" i="45"/>
  <c r="AJ50" i="45"/>
  <c r="AI50" i="45"/>
  <c r="AH50" i="45"/>
  <c r="AG50" i="45"/>
  <c r="AF50" i="45"/>
  <c r="AE50" i="45"/>
  <c r="AD50" i="45"/>
  <c r="Z50" i="45"/>
  <c r="Y50" i="45"/>
  <c r="X50" i="45"/>
  <c r="V50" i="45"/>
  <c r="U50" i="45"/>
  <c r="T50" i="45"/>
  <c r="S50" i="45"/>
  <c r="R50" i="45"/>
  <c r="P50" i="45"/>
  <c r="O50" i="45"/>
  <c r="M50" i="45"/>
  <c r="L50" i="45"/>
  <c r="K50" i="45"/>
  <c r="J50" i="45"/>
  <c r="I50" i="45"/>
  <c r="H50" i="45"/>
  <c r="G50" i="45"/>
  <c r="F50" i="45"/>
  <c r="B50" i="45"/>
  <c r="A50" i="45" s="1"/>
  <c r="AS49" i="45"/>
  <c r="AR49" i="45"/>
  <c r="AQ49" i="45"/>
  <c r="AP49" i="45"/>
  <c r="AO49" i="45"/>
  <c r="AN49" i="45"/>
  <c r="AM49" i="45"/>
  <c r="AK49" i="45"/>
  <c r="AJ49" i="45"/>
  <c r="AI49" i="45"/>
  <c r="AH49" i="45"/>
  <c r="AG49" i="45"/>
  <c r="AF49" i="45"/>
  <c r="AE49" i="45"/>
  <c r="AD49" i="45"/>
  <c r="V49" i="45"/>
  <c r="I49" i="45"/>
  <c r="H49" i="45"/>
  <c r="G49" i="45"/>
  <c r="F49" i="45"/>
  <c r="B49" i="45"/>
  <c r="A49" i="45"/>
  <c r="AS48" i="45"/>
  <c r="AR48" i="45"/>
  <c r="AQ48" i="45"/>
  <c r="AP48" i="45"/>
  <c r="AO48" i="45"/>
  <c r="AN48" i="45"/>
  <c r="AM48" i="45"/>
  <c r="AK48" i="45"/>
  <c r="AJ48" i="45"/>
  <c r="AI48" i="45"/>
  <c r="AH48" i="45"/>
  <c r="AG48" i="45"/>
  <c r="AF48" i="45"/>
  <c r="AE48" i="45"/>
  <c r="AD48" i="45"/>
  <c r="Z48" i="45"/>
  <c r="Y48" i="45"/>
  <c r="X48" i="45"/>
  <c r="V48" i="45"/>
  <c r="U48" i="45"/>
  <c r="T48" i="45"/>
  <c r="S48" i="45"/>
  <c r="R48" i="45"/>
  <c r="P48" i="45"/>
  <c r="O48" i="45"/>
  <c r="M48" i="45"/>
  <c r="L48" i="45"/>
  <c r="K48" i="45"/>
  <c r="J48" i="45"/>
  <c r="I48" i="45"/>
  <c r="H48" i="45"/>
  <c r="G48" i="45"/>
  <c r="F48" i="45"/>
  <c r="B48" i="45"/>
  <c r="A48" i="45"/>
  <c r="AS47" i="45"/>
  <c r="AR47" i="45"/>
  <c r="AQ47" i="45"/>
  <c r="AP47" i="45"/>
  <c r="AO47" i="45"/>
  <c r="AN47" i="45"/>
  <c r="AM47" i="45"/>
  <c r="AK47" i="45"/>
  <c r="AJ47" i="45"/>
  <c r="AI47" i="45"/>
  <c r="AH47" i="45"/>
  <c r="AG47" i="45"/>
  <c r="AF47" i="45"/>
  <c r="AE47" i="45"/>
  <c r="AD47" i="45"/>
  <c r="Z47" i="45"/>
  <c r="Y47" i="45"/>
  <c r="X47" i="45"/>
  <c r="V47" i="45"/>
  <c r="U47" i="45"/>
  <c r="T47" i="45"/>
  <c r="S47" i="45"/>
  <c r="R47" i="45"/>
  <c r="P47" i="45"/>
  <c r="O47" i="45"/>
  <c r="N47" i="45"/>
  <c r="M47" i="45"/>
  <c r="L47" i="45"/>
  <c r="K47" i="45"/>
  <c r="J47" i="45"/>
  <c r="I47" i="45"/>
  <c r="H47" i="45"/>
  <c r="G47" i="45"/>
  <c r="F47" i="45"/>
  <c r="B47" i="45"/>
  <c r="A47" i="45"/>
  <c r="AS46" i="45"/>
  <c r="AR46" i="45"/>
  <c r="AQ46" i="45"/>
  <c r="AP46" i="45"/>
  <c r="AO46" i="45"/>
  <c r="AN46" i="45"/>
  <c r="AM46" i="45"/>
  <c r="AK46" i="45"/>
  <c r="V46" i="45"/>
  <c r="I46" i="45"/>
  <c r="H46" i="45"/>
  <c r="G46" i="45"/>
  <c r="F46" i="45"/>
  <c r="B46" i="45"/>
  <c r="A46" i="45"/>
  <c r="AS45" i="45"/>
  <c r="AR45" i="45"/>
  <c r="AQ45" i="45"/>
  <c r="AP45" i="45"/>
  <c r="AO45" i="45"/>
  <c r="AN45" i="45"/>
  <c r="AM45" i="45"/>
  <c r="AK45" i="45"/>
  <c r="AJ45" i="45"/>
  <c r="AI45" i="45"/>
  <c r="AH45" i="45"/>
  <c r="AG45" i="45"/>
  <c r="AF45" i="45"/>
  <c r="AE45" i="45"/>
  <c r="AD45" i="45"/>
  <c r="Z45" i="45"/>
  <c r="Y45" i="45"/>
  <c r="X45" i="45"/>
  <c r="V45" i="45"/>
  <c r="U45" i="45"/>
  <c r="T45" i="45"/>
  <c r="S45" i="45"/>
  <c r="R45" i="45"/>
  <c r="P45" i="45"/>
  <c r="O45" i="45"/>
  <c r="N45" i="45"/>
  <c r="M45" i="45"/>
  <c r="L45" i="45"/>
  <c r="K45" i="45"/>
  <c r="J45" i="45"/>
  <c r="I45" i="45"/>
  <c r="H45" i="45"/>
  <c r="G45" i="45"/>
  <c r="F45" i="45"/>
  <c r="B45" i="45"/>
  <c r="A45" i="45"/>
  <c r="AS44" i="45"/>
  <c r="AR44" i="45"/>
  <c r="AQ44" i="45"/>
  <c r="AP44" i="45"/>
  <c r="AO44" i="45"/>
  <c r="AN44" i="45"/>
  <c r="AM44" i="45"/>
  <c r="AK44" i="45"/>
  <c r="AJ44" i="45"/>
  <c r="AI44" i="45"/>
  <c r="AH44" i="45"/>
  <c r="AG44" i="45"/>
  <c r="AF44" i="45"/>
  <c r="AE44" i="45"/>
  <c r="AD44" i="45"/>
  <c r="Z44" i="45"/>
  <c r="Y44" i="45"/>
  <c r="X44" i="45"/>
  <c r="V44" i="45"/>
  <c r="U44" i="45"/>
  <c r="T44" i="45"/>
  <c r="S44" i="45"/>
  <c r="R44" i="45"/>
  <c r="P44" i="45"/>
  <c r="I44" i="45"/>
  <c r="H44" i="45"/>
  <c r="G44" i="45"/>
  <c r="F44" i="45"/>
  <c r="B44" i="45"/>
  <c r="A44" i="45"/>
  <c r="AS43" i="45"/>
  <c r="AR43" i="45"/>
  <c r="AQ43" i="45"/>
  <c r="AP43" i="45"/>
  <c r="AO43" i="45"/>
  <c r="AN43" i="45"/>
  <c r="AM43" i="45"/>
  <c r="AK43" i="45"/>
  <c r="AJ43" i="45"/>
  <c r="AI43" i="45"/>
  <c r="AH43" i="45"/>
  <c r="AG43" i="45"/>
  <c r="AF43" i="45"/>
  <c r="AE43" i="45"/>
  <c r="AD43" i="45"/>
  <c r="Z43" i="45"/>
  <c r="Y43" i="45"/>
  <c r="X43" i="45"/>
  <c r="V43" i="45"/>
  <c r="U43" i="45"/>
  <c r="T43" i="45"/>
  <c r="S43" i="45"/>
  <c r="R43" i="45"/>
  <c r="P43" i="45"/>
  <c r="O43" i="45"/>
  <c r="N43" i="45"/>
  <c r="M43" i="45"/>
  <c r="L43" i="45"/>
  <c r="K43" i="45"/>
  <c r="J43" i="45"/>
  <c r="I43" i="45"/>
  <c r="H43" i="45"/>
  <c r="G43" i="45"/>
  <c r="F43" i="45"/>
  <c r="B43" i="45"/>
  <c r="A43" i="45"/>
  <c r="AS42" i="45"/>
  <c r="AR42" i="45"/>
  <c r="AQ42" i="45"/>
  <c r="AP42" i="45"/>
  <c r="AO42" i="45"/>
  <c r="AN42" i="45"/>
  <c r="AM42" i="45"/>
  <c r="AK42" i="45"/>
  <c r="AJ42" i="45"/>
  <c r="AI42" i="45"/>
  <c r="AH42" i="45"/>
  <c r="AG42" i="45"/>
  <c r="AF42" i="45"/>
  <c r="AE42" i="45"/>
  <c r="AD42" i="45"/>
  <c r="Z42" i="45"/>
  <c r="Y42" i="45"/>
  <c r="X42" i="45"/>
  <c r="V42" i="45"/>
  <c r="U42" i="45"/>
  <c r="T42" i="45"/>
  <c r="S42" i="45"/>
  <c r="R42" i="45"/>
  <c r="P42" i="45"/>
  <c r="O42" i="45"/>
  <c r="M42" i="45"/>
  <c r="L42" i="45"/>
  <c r="K42" i="45"/>
  <c r="J42" i="45"/>
  <c r="I42" i="45"/>
  <c r="H42" i="45"/>
  <c r="G42" i="45"/>
  <c r="F42" i="45"/>
  <c r="B42" i="45"/>
  <c r="A42" i="45"/>
  <c r="AS41" i="45"/>
  <c r="AR41" i="45"/>
  <c r="AQ41" i="45"/>
  <c r="AP41" i="45"/>
  <c r="AO41" i="45"/>
  <c r="AN41" i="45"/>
  <c r="AM41" i="45"/>
  <c r="AK41" i="45"/>
  <c r="AJ41" i="45"/>
  <c r="AI41" i="45"/>
  <c r="AH41" i="45"/>
  <c r="AG41" i="45"/>
  <c r="AF41" i="45"/>
  <c r="AE41" i="45"/>
  <c r="AD41" i="45"/>
  <c r="Z41" i="45"/>
  <c r="Y41" i="45"/>
  <c r="X41" i="45"/>
  <c r="V41" i="45"/>
  <c r="R41" i="45"/>
  <c r="I41" i="45"/>
  <c r="H41" i="45"/>
  <c r="G41" i="45"/>
  <c r="F41" i="45"/>
  <c r="B41" i="45"/>
  <c r="A41" i="45" s="1"/>
  <c r="AS40" i="45"/>
  <c r="AR40" i="45"/>
  <c r="AQ40" i="45"/>
  <c r="AP40" i="45"/>
  <c r="AO40" i="45"/>
  <c r="AN40" i="45"/>
  <c r="AM40" i="45"/>
  <c r="AK40" i="45"/>
  <c r="AJ40" i="45"/>
  <c r="AI40" i="45"/>
  <c r="AH40" i="45"/>
  <c r="AG40" i="45"/>
  <c r="AF40" i="45"/>
  <c r="AE40" i="45"/>
  <c r="AD40" i="45"/>
  <c r="Z40" i="45"/>
  <c r="Y40" i="45"/>
  <c r="X40" i="45"/>
  <c r="V40" i="45"/>
  <c r="R40" i="45"/>
  <c r="I40" i="45"/>
  <c r="H40" i="45"/>
  <c r="G40" i="45"/>
  <c r="F40" i="45"/>
  <c r="B40" i="45"/>
  <c r="A40" i="45"/>
  <c r="AS39" i="45"/>
  <c r="AR39" i="45"/>
  <c r="AQ39" i="45"/>
  <c r="AP39" i="45"/>
  <c r="AO39" i="45"/>
  <c r="AN39" i="45"/>
  <c r="AM39" i="45"/>
  <c r="AK39" i="45"/>
  <c r="AJ39" i="45"/>
  <c r="AI39" i="45"/>
  <c r="AH39" i="45"/>
  <c r="AG39" i="45"/>
  <c r="AF39" i="45"/>
  <c r="AE39" i="45"/>
  <c r="AD39" i="45"/>
  <c r="Z39" i="45"/>
  <c r="Y39" i="45"/>
  <c r="X39" i="45"/>
  <c r="V39" i="45"/>
  <c r="U39" i="45"/>
  <c r="T39" i="45"/>
  <c r="S39" i="45"/>
  <c r="R39" i="45"/>
  <c r="P39" i="45"/>
  <c r="O39" i="45"/>
  <c r="N39" i="45"/>
  <c r="M39" i="45"/>
  <c r="L39" i="45"/>
  <c r="K39" i="45"/>
  <c r="J39" i="45"/>
  <c r="I39" i="45"/>
  <c r="H39" i="45"/>
  <c r="G39" i="45"/>
  <c r="F39" i="45"/>
  <c r="B39" i="45"/>
  <c r="A39" i="45"/>
  <c r="AS38" i="45"/>
  <c r="AR38" i="45"/>
  <c r="AQ38" i="45"/>
  <c r="AP38" i="45"/>
  <c r="AO38" i="45"/>
  <c r="AN38" i="45"/>
  <c r="AM38" i="45"/>
  <c r="AK38" i="45"/>
  <c r="AJ38" i="45"/>
  <c r="AI38" i="45"/>
  <c r="AH38" i="45"/>
  <c r="AG38" i="45"/>
  <c r="AF38" i="45"/>
  <c r="AE38" i="45"/>
  <c r="AD38" i="45"/>
  <c r="Z38" i="45"/>
  <c r="Y38" i="45"/>
  <c r="X38" i="45"/>
  <c r="V38" i="45"/>
  <c r="R38" i="45"/>
  <c r="I38" i="45"/>
  <c r="H38" i="45"/>
  <c r="G38" i="45"/>
  <c r="F38" i="45"/>
  <c r="B38" i="45"/>
  <c r="A38" i="45" s="1"/>
  <c r="AS37" i="45"/>
  <c r="AR37" i="45"/>
  <c r="AQ37" i="45"/>
  <c r="AP37" i="45"/>
  <c r="AO37" i="45"/>
  <c r="AN37" i="45"/>
  <c r="AM37" i="45"/>
  <c r="AK37" i="45"/>
  <c r="AJ37" i="45"/>
  <c r="AI37" i="45"/>
  <c r="AH37" i="45"/>
  <c r="AG37" i="45"/>
  <c r="AF37" i="45"/>
  <c r="AE37" i="45"/>
  <c r="AD37" i="45"/>
  <c r="Z37" i="45"/>
  <c r="Y37" i="45"/>
  <c r="X37" i="45"/>
  <c r="V37" i="45"/>
  <c r="U37" i="45"/>
  <c r="T37" i="45"/>
  <c r="S37" i="45"/>
  <c r="R37" i="45"/>
  <c r="P37" i="45"/>
  <c r="O37" i="45"/>
  <c r="M37" i="45"/>
  <c r="L37" i="45"/>
  <c r="K37" i="45"/>
  <c r="J37" i="45"/>
  <c r="I37" i="45"/>
  <c r="H37" i="45"/>
  <c r="G37" i="45"/>
  <c r="F37" i="45"/>
  <c r="B37" i="45"/>
  <c r="A37" i="45" s="1"/>
  <c r="AS36" i="45"/>
  <c r="AR36" i="45"/>
  <c r="AQ36" i="45"/>
  <c r="AP36" i="45"/>
  <c r="AO36" i="45"/>
  <c r="AN36" i="45"/>
  <c r="AM36" i="45"/>
  <c r="AK36" i="45"/>
  <c r="AJ36" i="45"/>
  <c r="AI36" i="45"/>
  <c r="AH36" i="45"/>
  <c r="AG36" i="45"/>
  <c r="AF36" i="45"/>
  <c r="AE36" i="45"/>
  <c r="AD36" i="45"/>
  <c r="Z36" i="45"/>
  <c r="Y36" i="45"/>
  <c r="X36" i="45"/>
  <c r="V36" i="45"/>
  <c r="R36" i="45"/>
  <c r="I36" i="45"/>
  <c r="H36" i="45"/>
  <c r="G36" i="45"/>
  <c r="F36" i="45"/>
  <c r="B36" i="45"/>
  <c r="A36" i="45"/>
  <c r="AS35" i="45"/>
  <c r="AR35" i="45"/>
  <c r="AQ35" i="45"/>
  <c r="AP35" i="45"/>
  <c r="AO35" i="45"/>
  <c r="AN35" i="45"/>
  <c r="AM35" i="45"/>
  <c r="AK35" i="45"/>
  <c r="AJ35" i="45"/>
  <c r="AI35" i="45"/>
  <c r="AH35" i="45"/>
  <c r="AG35" i="45"/>
  <c r="AF35" i="45"/>
  <c r="AE35" i="45"/>
  <c r="AD35" i="45"/>
  <c r="Z35" i="45"/>
  <c r="Y35" i="45"/>
  <c r="X35" i="45"/>
  <c r="V35" i="45"/>
  <c r="U35" i="45"/>
  <c r="T35" i="45"/>
  <c r="S35" i="45"/>
  <c r="R35" i="45"/>
  <c r="P35" i="45"/>
  <c r="O35" i="45"/>
  <c r="N35" i="45"/>
  <c r="M35" i="45"/>
  <c r="L35" i="45"/>
  <c r="K35" i="45"/>
  <c r="J35" i="45"/>
  <c r="I35" i="45"/>
  <c r="H35" i="45"/>
  <c r="G35" i="45"/>
  <c r="F35" i="45"/>
  <c r="B35" i="45"/>
  <c r="A35" i="45"/>
  <c r="AS34" i="45"/>
  <c r="AR34" i="45"/>
  <c r="AQ34" i="45"/>
  <c r="AP34" i="45"/>
  <c r="AO34" i="45"/>
  <c r="AN34" i="45"/>
  <c r="AM34" i="45"/>
  <c r="AK34" i="45"/>
  <c r="AJ34" i="45"/>
  <c r="AI34" i="45"/>
  <c r="AH34" i="45"/>
  <c r="AG34" i="45"/>
  <c r="AF34" i="45"/>
  <c r="AE34" i="45"/>
  <c r="AD34" i="45"/>
  <c r="Z34" i="45"/>
  <c r="Y34" i="45"/>
  <c r="X34" i="45"/>
  <c r="V34" i="45"/>
  <c r="U34" i="45"/>
  <c r="T34" i="45"/>
  <c r="S34" i="45"/>
  <c r="R34" i="45"/>
  <c r="P34" i="45"/>
  <c r="O34" i="45"/>
  <c r="M34" i="45"/>
  <c r="L34" i="45"/>
  <c r="K34" i="45"/>
  <c r="J34" i="45"/>
  <c r="I34" i="45"/>
  <c r="H34" i="45"/>
  <c r="G34" i="45"/>
  <c r="F34" i="45"/>
  <c r="B34" i="45"/>
  <c r="A34" i="45"/>
  <c r="AS33" i="45"/>
  <c r="AR33" i="45"/>
  <c r="AQ33" i="45"/>
  <c r="AP33" i="45"/>
  <c r="AO33" i="45"/>
  <c r="AN33" i="45"/>
  <c r="AM33" i="45"/>
  <c r="AK33" i="45"/>
  <c r="AJ33" i="45"/>
  <c r="AI33" i="45"/>
  <c r="AH33" i="45"/>
  <c r="AG33" i="45"/>
  <c r="AF33" i="45"/>
  <c r="AE33" i="45"/>
  <c r="AD33" i="45"/>
  <c r="Z33" i="45"/>
  <c r="Y33" i="45"/>
  <c r="X33" i="45"/>
  <c r="V33" i="45"/>
  <c r="U33" i="45"/>
  <c r="T33" i="45"/>
  <c r="S33" i="45"/>
  <c r="R33" i="45"/>
  <c r="P33" i="45"/>
  <c r="O33" i="45"/>
  <c r="N33" i="45"/>
  <c r="M33" i="45"/>
  <c r="L33" i="45"/>
  <c r="K33" i="45"/>
  <c r="J33" i="45"/>
  <c r="I33" i="45"/>
  <c r="H33" i="45"/>
  <c r="G33" i="45"/>
  <c r="F33" i="45"/>
  <c r="B33" i="45"/>
  <c r="A33" i="45"/>
  <c r="AS32" i="45"/>
  <c r="AR32" i="45"/>
  <c r="AQ32" i="45"/>
  <c r="AP32" i="45"/>
  <c r="AO32" i="45"/>
  <c r="AN32" i="45"/>
  <c r="AM32" i="45"/>
  <c r="AK32" i="45"/>
  <c r="AJ32" i="45"/>
  <c r="AI32" i="45"/>
  <c r="AH32" i="45"/>
  <c r="AG32" i="45"/>
  <c r="AF32" i="45"/>
  <c r="AE32" i="45"/>
  <c r="AD32" i="45"/>
  <c r="Z32" i="45"/>
  <c r="Y32" i="45"/>
  <c r="X32" i="45"/>
  <c r="V32" i="45"/>
  <c r="U32" i="45"/>
  <c r="T32" i="45"/>
  <c r="S32" i="45"/>
  <c r="R32" i="45"/>
  <c r="P32" i="45"/>
  <c r="O32" i="45"/>
  <c r="M32" i="45"/>
  <c r="L32" i="45"/>
  <c r="K32" i="45"/>
  <c r="J32" i="45"/>
  <c r="I32" i="45"/>
  <c r="H32" i="45"/>
  <c r="G32" i="45"/>
  <c r="F32" i="45"/>
  <c r="B32" i="45"/>
  <c r="A32" i="45"/>
  <c r="AS31" i="45"/>
  <c r="AR31" i="45"/>
  <c r="AQ31" i="45"/>
  <c r="AP31" i="45"/>
  <c r="AO31" i="45"/>
  <c r="AN31" i="45"/>
  <c r="AM31" i="45"/>
  <c r="AK31" i="45"/>
  <c r="AJ31" i="45"/>
  <c r="AI31" i="45"/>
  <c r="AH31" i="45"/>
  <c r="AG31" i="45"/>
  <c r="AF31" i="45"/>
  <c r="AE31" i="45"/>
  <c r="AD31" i="45"/>
  <c r="Z31" i="45"/>
  <c r="Y31" i="45"/>
  <c r="X31" i="45"/>
  <c r="V31" i="45"/>
  <c r="U31" i="45"/>
  <c r="T31" i="45"/>
  <c r="S31" i="45"/>
  <c r="R31" i="45"/>
  <c r="P31" i="45"/>
  <c r="O31" i="45"/>
  <c r="N31" i="45"/>
  <c r="I31" i="45"/>
  <c r="H31" i="45"/>
  <c r="G31" i="45"/>
  <c r="F31" i="45"/>
  <c r="B31" i="45"/>
  <c r="A31" i="45"/>
  <c r="AS30" i="45"/>
  <c r="AR30" i="45"/>
  <c r="AQ30" i="45"/>
  <c r="AP30" i="45"/>
  <c r="AO30" i="45"/>
  <c r="AN30" i="45"/>
  <c r="AM30" i="45"/>
  <c r="AK30" i="45"/>
  <c r="AJ30" i="45"/>
  <c r="AI30" i="45"/>
  <c r="AH30" i="45"/>
  <c r="AG30" i="45"/>
  <c r="AF30" i="45"/>
  <c r="AE30" i="45"/>
  <c r="AD30" i="45"/>
  <c r="Z30" i="45"/>
  <c r="Y30" i="45"/>
  <c r="X30" i="45"/>
  <c r="V30" i="45"/>
  <c r="U30" i="45"/>
  <c r="T30" i="45"/>
  <c r="S30" i="45"/>
  <c r="R30" i="45"/>
  <c r="P30" i="45"/>
  <c r="O30" i="45"/>
  <c r="M30" i="45"/>
  <c r="L30" i="45"/>
  <c r="K30" i="45"/>
  <c r="J30" i="45"/>
  <c r="I30" i="45"/>
  <c r="H30" i="45"/>
  <c r="G30" i="45"/>
  <c r="F30" i="45"/>
  <c r="B30" i="45"/>
  <c r="A30" i="45"/>
  <c r="AS29" i="45"/>
  <c r="AR29" i="45"/>
  <c r="AQ29" i="45"/>
  <c r="AP29" i="45"/>
  <c r="AO29" i="45"/>
  <c r="AN29" i="45"/>
  <c r="AM29" i="45"/>
  <c r="AK29" i="45"/>
  <c r="AJ29" i="45"/>
  <c r="AI29" i="45"/>
  <c r="AH29" i="45"/>
  <c r="AG29" i="45"/>
  <c r="AF29" i="45"/>
  <c r="AE29" i="45"/>
  <c r="AD29" i="45"/>
  <c r="Z29" i="45"/>
  <c r="Y29" i="45"/>
  <c r="X29" i="45"/>
  <c r="V29" i="45"/>
  <c r="U29" i="45"/>
  <c r="T29" i="45"/>
  <c r="S29" i="45"/>
  <c r="R29" i="45"/>
  <c r="P29" i="45"/>
  <c r="O29" i="45"/>
  <c r="N29" i="45"/>
  <c r="M29" i="45"/>
  <c r="L29" i="45"/>
  <c r="K29" i="45"/>
  <c r="J29" i="45"/>
  <c r="I29" i="45"/>
  <c r="H29" i="45"/>
  <c r="G29" i="45"/>
  <c r="F29" i="45"/>
  <c r="B29" i="45"/>
  <c r="A29" i="45"/>
  <c r="AS28" i="45"/>
  <c r="AR28" i="45"/>
  <c r="AQ28" i="45"/>
  <c r="AP28" i="45"/>
  <c r="AO28" i="45"/>
  <c r="AN28" i="45"/>
  <c r="AM28" i="45"/>
  <c r="AK28" i="45"/>
  <c r="AJ28" i="45"/>
  <c r="AI28" i="45"/>
  <c r="AH28" i="45"/>
  <c r="AG28" i="45"/>
  <c r="AF28" i="45"/>
  <c r="AE28" i="45"/>
  <c r="AD28" i="45"/>
  <c r="Z28" i="45"/>
  <c r="Y28" i="45"/>
  <c r="X28" i="45"/>
  <c r="V28" i="45"/>
  <c r="U28" i="45"/>
  <c r="T28" i="45"/>
  <c r="S28" i="45"/>
  <c r="R28" i="45"/>
  <c r="P28" i="45"/>
  <c r="O28" i="45"/>
  <c r="M28" i="45"/>
  <c r="I28" i="45"/>
  <c r="H28" i="45"/>
  <c r="G28" i="45"/>
  <c r="F28" i="45"/>
  <c r="B28" i="45"/>
  <c r="A28" i="45" s="1"/>
  <c r="AS27" i="45"/>
  <c r="AR27" i="45"/>
  <c r="AQ27" i="45"/>
  <c r="AP27" i="45"/>
  <c r="AO27" i="45"/>
  <c r="AN27" i="45"/>
  <c r="AM27" i="45"/>
  <c r="AK27" i="45"/>
  <c r="AJ27" i="45"/>
  <c r="AI27" i="45"/>
  <c r="AH27" i="45"/>
  <c r="AG27" i="45"/>
  <c r="AF27" i="45"/>
  <c r="AE27" i="45"/>
  <c r="AD27" i="45"/>
  <c r="Z27" i="45"/>
  <c r="Y27" i="45"/>
  <c r="X27" i="45"/>
  <c r="V27" i="45"/>
  <c r="U27" i="45"/>
  <c r="T27" i="45"/>
  <c r="S27" i="45"/>
  <c r="R27" i="45"/>
  <c r="P27" i="45"/>
  <c r="O27" i="45"/>
  <c r="M27" i="45"/>
  <c r="L27" i="45"/>
  <c r="K27" i="45"/>
  <c r="J27" i="45"/>
  <c r="I27" i="45"/>
  <c r="H27" i="45"/>
  <c r="G27" i="45"/>
  <c r="F27" i="45"/>
  <c r="B27" i="45"/>
  <c r="A27" i="45" s="1"/>
  <c r="AS26" i="45"/>
  <c r="AR26" i="45"/>
  <c r="AQ26" i="45"/>
  <c r="AP26" i="45"/>
  <c r="AO26" i="45"/>
  <c r="AN26" i="45"/>
  <c r="AM26" i="45"/>
  <c r="AK26" i="45"/>
  <c r="AJ26" i="45"/>
  <c r="AI26" i="45"/>
  <c r="AH26" i="45"/>
  <c r="AG26" i="45"/>
  <c r="AF26" i="45"/>
  <c r="AE26" i="45"/>
  <c r="AD26" i="45"/>
  <c r="Z26" i="45"/>
  <c r="Y26" i="45"/>
  <c r="X26" i="45"/>
  <c r="V26" i="45"/>
  <c r="U26" i="45"/>
  <c r="T26" i="45"/>
  <c r="S26" i="45"/>
  <c r="R26" i="45"/>
  <c r="P26" i="45"/>
  <c r="O26" i="45"/>
  <c r="I26" i="45"/>
  <c r="H26" i="45"/>
  <c r="G26" i="45"/>
  <c r="F26" i="45"/>
  <c r="B26" i="45"/>
  <c r="A26" i="45" s="1"/>
  <c r="AS25" i="45"/>
  <c r="AR25" i="45"/>
  <c r="AQ25" i="45"/>
  <c r="AP25" i="45"/>
  <c r="AN25" i="45"/>
  <c r="AM25" i="45"/>
  <c r="AK25" i="45"/>
  <c r="V25" i="45"/>
  <c r="I25" i="45"/>
  <c r="H25" i="45"/>
  <c r="G25" i="45"/>
  <c r="F25" i="45"/>
  <c r="B25" i="45"/>
  <c r="A25" i="45"/>
  <c r="AS24" i="45"/>
  <c r="AR24" i="45"/>
  <c r="AQ24" i="45"/>
  <c r="AP24" i="45"/>
  <c r="AO24" i="45"/>
  <c r="AN24" i="45"/>
  <c r="AM24" i="45"/>
  <c r="AK24" i="45"/>
  <c r="AJ24" i="45"/>
  <c r="AI24" i="45"/>
  <c r="AH24" i="45"/>
  <c r="AG24" i="45"/>
  <c r="AF24" i="45"/>
  <c r="AE24" i="45"/>
  <c r="AD24" i="45"/>
  <c r="Z24" i="45"/>
  <c r="Y24" i="45"/>
  <c r="X24" i="45"/>
  <c r="V24" i="45"/>
  <c r="I24" i="45"/>
  <c r="H24" i="45"/>
  <c r="G24" i="45"/>
  <c r="F24" i="45"/>
  <c r="B24" i="45"/>
  <c r="A24" i="45"/>
  <c r="AS23" i="45"/>
  <c r="AR23" i="45"/>
  <c r="AQ23" i="45"/>
  <c r="AP23" i="45"/>
  <c r="AO23" i="45"/>
  <c r="AN23" i="45"/>
  <c r="AM23" i="45"/>
  <c r="AK23" i="45"/>
  <c r="AJ23" i="45"/>
  <c r="AI23" i="45"/>
  <c r="AH23" i="45"/>
  <c r="AG23" i="45"/>
  <c r="AF23" i="45"/>
  <c r="AE23" i="45"/>
  <c r="AD23" i="45"/>
  <c r="Z23" i="45"/>
  <c r="Y23" i="45"/>
  <c r="X23" i="45"/>
  <c r="V23" i="45"/>
  <c r="U23" i="45"/>
  <c r="T23" i="45"/>
  <c r="S23" i="45"/>
  <c r="R23" i="45"/>
  <c r="P23" i="45"/>
  <c r="I23" i="45"/>
  <c r="H23" i="45"/>
  <c r="G23" i="45"/>
  <c r="F23" i="45"/>
  <c r="B23" i="45"/>
  <c r="A23" i="45"/>
  <c r="AS22" i="45"/>
  <c r="AR22" i="45"/>
  <c r="AQ22" i="45"/>
  <c r="AP22" i="45"/>
  <c r="AO22" i="45"/>
  <c r="AN22" i="45"/>
  <c r="AM22" i="45"/>
  <c r="AK22" i="45"/>
  <c r="AJ22" i="45"/>
  <c r="AI22" i="45"/>
  <c r="AH22" i="45"/>
  <c r="AG22" i="45"/>
  <c r="AF22" i="45"/>
  <c r="AE22" i="45"/>
  <c r="AD22" i="45"/>
  <c r="Z22" i="45"/>
  <c r="Y22" i="45"/>
  <c r="X22" i="45"/>
  <c r="V22" i="45"/>
  <c r="U22" i="45"/>
  <c r="T22" i="45"/>
  <c r="S22" i="45"/>
  <c r="R22" i="45"/>
  <c r="P22" i="45"/>
  <c r="O22" i="45"/>
  <c r="M22" i="45"/>
  <c r="L22" i="45"/>
  <c r="K22" i="45"/>
  <c r="I22" i="45"/>
  <c r="H22" i="45"/>
  <c r="G22" i="45"/>
  <c r="F22" i="45"/>
  <c r="B22" i="45"/>
  <c r="A22" i="45" s="1"/>
  <c r="AS21" i="45"/>
  <c r="AR21" i="45"/>
  <c r="AQ21" i="45"/>
  <c r="AP21" i="45"/>
  <c r="AO21" i="45"/>
  <c r="AN21" i="45"/>
  <c r="AM21" i="45"/>
  <c r="AK21" i="45"/>
  <c r="AJ21" i="45"/>
  <c r="AI21" i="45"/>
  <c r="AH21" i="45"/>
  <c r="AG21" i="45"/>
  <c r="AF21" i="45"/>
  <c r="AE21" i="45"/>
  <c r="AD21" i="45"/>
  <c r="Z21" i="45"/>
  <c r="Y21" i="45"/>
  <c r="X21" i="45"/>
  <c r="V21" i="45"/>
  <c r="U21" i="45"/>
  <c r="T21" i="45"/>
  <c r="S21" i="45"/>
  <c r="R21" i="45"/>
  <c r="P21" i="45"/>
  <c r="O21" i="45"/>
  <c r="M21" i="45"/>
  <c r="L21" i="45"/>
  <c r="K21" i="45"/>
  <c r="J21" i="45"/>
  <c r="I21" i="45"/>
  <c r="H21" i="45"/>
  <c r="G21" i="45"/>
  <c r="F21" i="45"/>
  <c r="B21" i="45"/>
  <c r="A21" i="45" s="1"/>
  <c r="AS20" i="45"/>
  <c r="AR20" i="45"/>
  <c r="AQ20" i="45"/>
  <c r="AP20" i="45"/>
  <c r="AO20" i="45"/>
  <c r="AN20" i="45"/>
  <c r="AM20" i="45"/>
  <c r="AK20" i="45"/>
  <c r="AJ20" i="45"/>
  <c r="AI20" i="45"/>
  <c r="AH20" i="45"/>
  <c r="AG20" i="45"/>
  <c r="AF20" i="45"/>
  <c r="AE20" i="45"/>
  <c r="AD20" i="45"/>
  <c r="Z20" i="45"/>
  <c r="Y20" i="45"/>
  <c r="X20" i="45"/>
  <c r="V20" i="45"/>
  <c r="U20" i="45"/>
  <c r="T20" i="45"/>
  <c r="S20" i="45"/>
  <c r="R20" i="45"/>
  <c r="P20" i="45"/>
  <c r="O20" i="45"/>
  <c r="M20" i="45"/>
  <c r="L20" i="45"/>
  <c r="K20" i="45"/>
  <c r="J20" i="45"/>
  <c r="I20" i="45"/>
  <c r="H20" i="45"/>
  <c r="G20" i="45"/>
  <c r="F20" i="45"/>
  <c r="B20" i="45"/>
  <c r="A20" i="45" s="1"/>
  <c r="AS19" i="45"/>
  <c r="AR19" i="45"/>
  <c r="AQ19" i="45"/>
  <c r="AP19" i="45"/>
  <c r="AO19" i="45"/>
  <c r="AN19" i="45"/>
  <c r="AM19" i="45"/>
  <c r="AK19" i="45"/>
  <c r="AJ19" i="45"/>
  <c r="AI19" i="45"/>
  <c r="AH19" i="45"/>
  <c r="AG19" i="45"/>
  <c r="AF19" i="45"/>
  <c r="AE19" i="45"/>
  <c r="AD19" i="45"/>
  <c r="Z19" i="45"/>
  <c r="Y19" i="45"/>
  <c r="X19" i="45"/>
  <c r="V19" i="45"/>
  <c r="U19" i="45"/>
  <c r="T19" i="45"/>
  <c r="S19" i="45"/>
  <c r="R19" i="45"/>
  <c r="P19" i="45"/>
  <c r="O19" i="45"/>
  <c r="M19" i="45"/>
  <c r="L19" i="45"/>
  <c r="I19" i="45"/>
  <c r="H19" i="45"/>
  <c r="G19" i="45"/>
  <c r="F19" i="45"/>
  <c r="B19" i="45"/>
  <c r="A19" i="45" s="1"/>
  <c r="AS18" i="45"/>
  <c r="AR18" i="45"/>
  <c r="AQ18" i="45"/>
  <c r="AP18" i="45"/>
  <c r="AO18" i="45"/>
  <c r="AN18" i="45"/>
  <c r="AM18" i="45"/>
  <c r="AK18" i="45"/>
  <c r="AJ18" i="45"/>
  <c r="AI18" i="45"/>
  <c r="AH18" i="45"/>
  <c r="AG18" i="45"/>
  <c r="AF18" i="45"/>
  <c r="AE18" i="45"/>
  <c r="AD18" i="45"/>
  <c r="Z18" i="45"/>
  <c r="Y18" i="45"/>
  <c r="X18" i="45"/>
  <c r="V18" i="45"/>
  <c r="U18" i="45"/>
  <c r="T18" i="45"/>
  <c r="S18" i="45"/>
  <c r="S4" i="45" s="1"/>
  <c r="R18" i="45"/>
  <c r="P18" i="45"/>
  <c r="O18" i="45"/>
  <c r="O4" i="45" s="1"/>
  <c r="M18" i="45"/>
  <c r="L18" i="45"/>
  <c r="K18" i="45"/>
  <c r="J18" i="45"/>
  <c r="I18" i="45"/>
  <c r="H18" i="45"/>
  <c r="G18" i="45"/>
  <c r="F18" i="45"/>
  <c r="B18" i="45"/>
  <c r="A18" i="45" s="1"/>
  <c r="AS17" i="45"/>
  <c r="AR17" i="45"/>
  <c r="AQ17" i="45"/>
  <c r="AP17" i="45"/>
  <c r="AO17" i="45"/>
  <c r="AN17" i="45"/>
  <c r="AM17" i="45"/>
  <c r="AK17" i="45"/>
  <c r="AJ17" i="45"/>
  <c r="AI17" i="45"/>
  <c r="AI4" i="45" s="1"/>
  <c r="AH17" i="45"/>
  <c r="AG17" i="45"/>
  <c r="AF17" i="45"/>
  <c r="AE17" i="45"/>
  <c r="AE4" i="45" s="1"/>
  <c r="V17" i="45"/>
  <c r="I17" i="45"/>
  <c r="H17" i="45"/>
  <c r="G17" i="45"/>
  <c r="F17" i="45"/>
  <c r="B17" i="45"/>
  <c r="A17" i="45"/>
  <c r="AS16" i="45"/>
  <c r="AR16" i="45"/>
  <c r="AQ16" i="45"/>
  <c r="AP16" i="45"/>
  <c r="AO16" i="45"/>
  <c r="AN16" i="45"/>
  <c r="AM16" i="45"/>
  <c r="AK16" i="45"/>
  <c r="AJ16" i="45"/>
  <c r="AI16" i="45"/>
  <c r="AH16" i="45"/>
  <c r="AG16" i="45"/>
  <c r="AF16" i="45"/>
  <c r="AE16" i="45"/>
  <c r="AD16" i="45"/>
  <c r="Z16" i="45"/>
  <c r="Y16" i="45"/>
  <c r="X16" i="45"/>
  <c r="V16" i="45"/>
  <c r="I16" i="45"/>
  <c r="H16" i="45"/>
  <c r="G16" i="45"/>
  <c r="F16" i="45"/>
  <c r="B16" i="45"/>
  <c r="A16" i="45"/>
  <c r="AS15" i="45"/>
  <c r="AR15" i="45"/>
  <c r="AQ15" i="45"/>
  <c r="AP15" i="45"/>
  <c r="AO15" i="45"/>
  <c r="AN15" i="45"/>
  <c r="AM15" i="45"/>
  <c r="AK15" i="45"/>
  <c r="AJ15" i="45"/>
  <c r="AI15" i="45"/>
  <c r="AH15" i="45"/>
  <c r="AG15" i="45"/>
  <c r="AF15" i="45"/>
  <c r="AE15" i="45"/>
  <c r="AD15" i="45"/>
  <c r="Z15" i="45"/>
  <c r="Y15" i="45"/>
  <c r="X15" i="45"/>
  <c r="V15" i="45"/>
  <c r="I15" i="45"/>
  <c r="H15" i="45"/>
  <c r="G15" i="45"/>
  <c r="F15" i="45"/>
  <c r="B15" i="45"/>
  <c r="A15" i="45"/>
  <c r="AS14" i="45"/>
  <c r="AR14" i="45"/>
  <c r="AQ14" i="45"/>
  <c r="AP14" i="45"/>
  <c r="AO14" i="45"/>
  <c r="AN14" i="45"/>
  <c r="AM14" i="45"/>
  <c r="AK14" i="45"/>
  <c r="AJ14" i="45"/>
  <c r="AI14" i="45"/>
  <c r="AH14" i="45"/>
  <c r="AG14" i="45"/>
  <c r="AF14" i="45"/>
  <c r="AE14" i="45"/>
  <c r="AD14" i="45"/>
  <c r="Z14" i="45"/>
  <c r="Y14" i="45"/>
  <c r="X14" i="45"/>
  <c r="V14" i="45"/>
  <c r="U14" i="45"/>
  <c r="T14" i="45"/>
  <c r="S14" i="45"/>
  <c r="R14" i="45"/>
  <c r="P14" i="45"/>
  <c r="O14" i="45"/>
  <c r="N14" i="45"/>
  <c r="M14" i="45"/>
  <c r="L14" i="45"/>
  <c r="I14" i="45"/>
  <c r="H14" i="45"/>
  <c r="G14" i="45"/>
  <c r="F14" i="45"/>
  <c r="B14" i="45"/>
  <c r="A14" i="45"/>
  <c r="AS13" i="45"/>
  <c r="AR13" i="45"/>
  <c r="AQ13" i="45"/>
  <c r="AP13" i="45"/>
  <c r="AO13" i="45"/>
  <c r="AN13" i="45"/>
  <c r="AM13" i="45"/>
  <c r="AK13" i="45"/>
  <c r="AJ13" i="45"/>
  <c r="AI13" i="45"/>
  <c r="AH13" i="45"/>
  <c r="AG13" i="45"/>
  <c r="AF13" i="45"/>
  <c r="AE13" i="45"/>
  <c r="AD13" i="45"/>
  <c r="Z13" i="45"/>
  <c r="Y13" i="45"/>
  <c r="X13" i="45"/>
  <c r="V13" i="45"/>
  <c r="U13" i="45"/>
  <c r="T13" i="45"/>
  <c r="S13" i="45"/>
  <c r="R13" i="45"/>
  <c r="P13" i="45"/>
  <c r="O13" i="45"/>
  <c r="M13" i="45"/>
  <c r="L13" i="45"/>
  <c r="K13" i="45"/>
  <c r="J13" i="45"/>
  <c r="I13" i="45"/>
  <c r="H13" i="45"/>
  <c r="G13" i="45"/>
  <c r="F13" i="45"/>
  <c r="B13" i="45"/>
  <c r="A13" i="45"/>
  <c r="AS12" i="45"/>
  <c r="AR12" i="45"/>
  <c r="AQ12" i="45"/>
  <c r="AP12" i="45"/>
  <c r="AO12" i="45"/>
  <c r="AN12" i="45"/>
  <c r="AM12" i="45"/>
  <c r="AK12" i="45"/>
  <c r="AJ12" i="45"/>
  <c r="AI12" i="45"/>
  <c r="AH12" i="45"/>
  <c r="AG12" i="45"/>
  <c r="AF12" i="45"/>
  <c r="AE12" i="45"/>
  <c r="AD12" i="45"/>
  <c r="Z12" i="45"/>
  <c r="Y12" i="45"/>
  <c r="X12" i="45"/>
  <c r="V12" i="45"/>
  <c r="U12" i="45"/>
  <c r="T12" i="45"/>
  <c r="S12" i="45"/>
  <c r="R12" i="45"/>
  <c r="P12" i="45"/>
  <c r="O12" i="45"/>
  <c r="N12" i="45"/>
  <c r="M12" i="45"/>
  <c r="L12" i="45"/>
  <c r="K12" i="45"/>
  <c r="J12" i="45"/>
  <c r="I12" i="45"/>
  <c r="H12" i="45"/>
  <c r="G12" i="45"/>
  <c r="F12" i="45"/>
  <c r="B12" i="45"/>
  <c r="A12" i="45"/>
  <c r="AS11" i="45"/>
  <c r="AR11" i="45"/>
  <c r="AQ11" i="45"/>
  <c r="AP11" i="45"/>
  <c r="AO11" i="45"/>
  <c r="AN11" i="45"/>
  <c r="AM11" i="45"/>
  <c r="AK11" i="45"/>
  <c r="AJ11" i="45"/>
  <c r="AI11" i="45"/>
  <c r="AH11" i="45"/>
  <c r="AG11" i="45"/>
  <c r="AF11" i="45"/>
  <c r="AE11" i="45"/>
  <c r="AD11" i="45"/>
  <c r="Z11" i="45"/>
  <c r="Y11" i="45"/>
  <c r="X11" i="45"/>
  <c r="V11" i="45"/>
  <c r="U11" i="45"/>
  <c r="T11" i="45"/>
  <c r="S11" i="45"/>
  <c r="R11" i="45"/>
  <c r="P11" i="45"/>
  <c r="O11" i="45"/>
  <c r="M11" i="45"/>
  <c r="L11" i="45"/>
  <c r="K11" i="45"/>
  <c r="I11" i="45"/>
  <c r="H11" i="45"/>
  <c r="G11" i="45"/>
  <c r="F11" i="45"/>
  <c r="B11" i="45"/>
  <c r="A11" i="45" s="1"/>
  <c r="AS10" i="45"/>
  <c r="AR10" i="45"/>
  <c r="AQ10" i="45"/>
  <c r="AP10" i="45"/>
  <c r="AN10" i="45"/>
  <c r="AM10" i="45"/>
  <c r="AK10" i="45"/>
  <c r="V10" i="45"/>
  <c r="I10" i="45"/>
  <c r="H10" i="45"/>
  <c r="G10" i="45"/>
  <c r="F10" i="45"/>
  <c r="B10" i="45"/>
  <c r="A10" i="45"/>
  <c r="AS9" i="45"/>
  <c r="AR9" i="45"/>
  <c r="AQ9" i="45"/>
  <c r="AP9" i="45"/>
  <c r="AO9" i="45"/>
  <c r="AN9" i="45"/>
  <c r="AM9" i="45"/>
  <c r="AK9" i="45"/>
  <c r="AJ9" i="45"/>
  <c r="AI9" i="45"/>
  <c r="AH9" i="45"/>
  <c r="AG9" i="45"/>
  <c r="AF9" i="45"/>
  <c r="AE9" i="45"/>
  <c r="AD9" i="45"/>
  <c r="Z9" i="45"/>
  <c r="Y9" i="45"/>
  <c r="X9" i="45"/>
  <c r="V9" i="45"/>
  <c r="U9" i="45"/>
  <c r="T9" i="45"/>
  <c r="S9" i="45"/>
  <c r="R9" i="45"/>
  <c r="P9" i="45"/>
  <c r="O9" i="45"/>
  <c r="N9" i="45"/>
  <c r="M9" i="45"/>
  <c r="L9" i="45"/>
  <c r="K9" i="45"/>
  <c r="J9" i="45"/>
  <c r="I9" i="45"/>
  <c r="H9" i="45"/>
  <c r="G9" i="45"/>
  <c r="F9" i="45"/>
  <c r="B9" i="45"/>
  <c r="A9" i="45"/>
  <c r="AS8" i="45"/>
  <c r="AR8" i="45"/>
  <c r="AQ8" i="45"/>
  <c r="AP8" i="45"/>
  <c r="AO8" i="45"/>
  <c r="AN8" i="45"/>
  <c r="AM8" i="45"/>
  <c r="AK8" i="45"/>
  <c r="AJ8" i="45"/>
  <c r="AI8" i="45"/>
  <c r="AH8" i="45"/>
  <c r="AG8" i="45"/>
  <c r="AF8" i="45"/>
  <c r="AE8" i="45"/>
  <c r="AD8" i="45"/>
  <c r="Z8" i="45"/>
  <c r="Y8" i="45"/>
  <c r="X8" i="45"/>
  <c r="V8" i="45"/>
  <c r="U8" i="45"/>
  <c r="T8" i="45"/>
  <c r="S8" i="45"/>
  <c r="R8" i="45"/>
  <c r="P8" i="45"/>
  <c r="O8" i="45"/>
  <c r="M8" i="45"/>
  <c r="L8" i="45"/>
  <c r="K8" i="45"/>
  <c r="J8" i="45"/>
  <c r="I8" i="45"/>
  <c r="H8" i="45"/>
  <c r="G8" i="45"/>
  <c r="F8" i="45"/>
  <c r="B8" i="45"/>
  <c r="A8" i="45"/>
  <c r="AS7" i="45"/>
  <c r="AR7" i="45"/>
  <c r="AQ7" i="45"/>
  <c r="AP7" i="45"/>
  <c r="AO7" i="45"/>
  <c r="AN7" i="45"/>
  <c r="AM7" i="45"/>
  <c r="AK7" i="45"/>
  <c r="AJ7" i="45"/>
  <c r="AI7" i="45"/>
  <c r="AH7" i="45"/>
  <c r="AG7" i="45"/>
  <c r="AF7" i="45"/>
  <c r="AE7" i="45"/>
  <c r="AD7" i="45"/>
  <c r="Z7" i="45"/>
  <c r="Y7" i="45"/>
  <c r="X7" i="45"/>
  <c r="V7" i="45"/>
  <c r="U7" i="45"/>
  <c r="T7" i="45"/>
  <c r="S7" i="45"/>
  <c r="R7" i="45"/>
  <c r="P7" i="45"/>
  <c r="O7" i="45"/>
  <c r="N7" i="45"/>
  <c r="M7" i="45"/>
  <c r="L7" i="45"/>
  <c r="K7" i="45"/>
  <c r="J7" i="45"/>
  <c r="I7" i="45"/>
  <c r="H7" i="45"/>
  <c r="G7" i="45"/>
  <c r="F7" i="45"/>
  <c r="B7" i="45"/>
  <c r="A7" i="45"/>
  <c r="AS6" i="45"/>
  <c r="AR6" i="45"/>
  <c r="AQ6" i="45"/>
  <c r="AP6" i="45"/>
  <c r="AO6" i="45"/>
  <c r="AN6" i="45"/>
  <c r="AM6" i="45"/>
  <c r="AK6" i="45"/>
  <c r="AJ6" i="45"/>
  <c r="AI6" i="45"/>
  <c r="AH6" i="45"/>
  <c r="AG6" i="45"/>
  <c r="AF6" i="45"/>
  <c r="AE6" i="45"/>
  <c r="AD6" i="45"/>
  <c r="Z6" i="45"/>
  <c r="Y6" i="45"/>
  <c r="Y4" i="45" s="1"/>
  <c r="X6" i="45"/>
  <c r="V6" i="45"/>
  <c r="V4" i="45" s="1"/>
  <c r="U6" i="45"/>
  <c r="T6" i="45"/>
  <c r="T4" i="45" s="1"/>
  <c r="S6" i="45"/>
  <c r="R6" i="45"/>
  <c r="R4" i="45" s="1"/>
  <c r="P6" i="45"/>
  <c r="O6" i="45"/>
  <c r="M6" i="45"/>
  <c r="L6" i="45"/>
  <c r="I6" i="45"/>
  <c r="H6" i="45"/>
  <c r="G6" i="45"/>
  <c r="F6" i="45"/>
  <c r="B6" i="45"/>
  <c r="A6" i="45"/>
  <c r="AS5" i="45"/>
  <c r="AR5" i="45"/>
  <c r="AR4" i="45" s="1"/>
  <c r="AQ5" i="45"/>
  <c r="AP5" i="45"/>
  <c r="AP4" i="45" s="1"/>
  <c r="AO5" i="45"/>
  <c r="AN5" i="45"/>
  <c r="AM5" i="45"/>
  <c r="AK5" i="45"/>
  <c r="AJ5" i="45"/>
  <c r="AJ4" i="45" s="1"/>
  <c r="AI5" i="45"/>
  <c r="AH5" i="45"/>
  <c r="AH4" i="45" s="1"/>
  <c r="AG5" i="45"/>
  <c r="AF5" i="45"/>
  <c r="AE5" i="45"/>
  <c r="AD5" i="45"/>
  <c r="AD4" i="45" s="1"/>
  <c r="Z5" i="45"/>
  <c r="Z4" i="45" s="1"/>
  <c r="Y5" i="45"/>
  <c r="X5" i="45"/>
  <c r="V5" i="45"/>
  <c r="U5" i="45"/>
  <c r="T5" i="45"/>
  <c r="S5" i="45"/>
  <c r="R5" i="45"/>
  <c r="P5" i="45"/>
  <c r="O5" i="45"/>
  <c r="N5" i="45"/>
  <c r="M5" i="45"/>
  <c r="L5" i="45"/>
  <c r="L4" i="45" s="1"/>
  <c r="K5" i="45"/>
  <c r="J5" i="45"/>
  <c r="J4" i="45" s="1"/>
  <c r="I5" i="45"/>
  <c r="H5" i="45"/>
  <c r="G5" i="45"/>
  <c r="F5" i="45"/>
  <c r="F4" i="45" s="1"/>
  <c r="B5" i="45"/>
  <c r="A5" i="45"/>
  <c r="AN4" i="45"/>
  <c r="AF4" i="45"/>
  <c r="X4" i="45"/>
  <c r="P4" i="45"/>
  <c r="H4" i="45"/>
  <c r="AW3" i="45"/>
  <c r="C253" i="44"/>
  <c r="G41" i="43"/>
  <c r="F41" i="43"/>
  <c r="E40" i="43"/>
  <c r="F40" i="43" s="1"/>
  <c r="G40" i="43" s="1"/>
  <c r="F39" i="43"/>
  <c r="G39" i="43" s="1"/>
  <c r="G38" i="43" s="1"/>
  <c r="F47" i="43" s="1"/>
  <c r="E39" i="43"/>
  <c r="E38" i="43"/>
  <c r="F38" i="43" s="1"/>
  <c r="C37" i="43"/>
  <c r="C36" i="43"/>
  <c r="G35" i="43"/>
  <c r="E35" i="43"/>
  <c r="F35" i="43" s="1"/>
  <c r="D35" i="43"/>
  <c r="E34" i="43"/>
  <c r="F34" i="43" s="1"/>
  <c r="G34" i="43" s="1"/>
  <c r="D34" i="43"/>
  <c r="G33" i="43"/>
  <c r="E33" i="43"/>
  <c r="F33" i="43" s="1"/>
  <c r="D33" i="43"/>
  <c r="E32" i="43"/>
  <c r="F32" i="43" s="1"/>
  <c r="G32" i="43" s="1"/>
  <c r="D32" i="43"/>
  <c r="G31" i="43"/>
  <c r="D31" i="43"/>
  <c r="F31" i="43" s="1"/>
  <c r="F30" i="43"/>
  <c r="G30" i="43" s="1"/>
  <c r="E30" i="43"/>
  <c r="D30" i="43"/>
  <c r="E29" i="43"/>
  <c r="D29" i="43"/>
  <c r="F29" i="43" s="1"/>
  <c r="G29" i="43" s="1"/>
  <c r="E28" i="43"/>
  <c r="D28" i="43"/>
  <c r="F28" i="43" s="1"/>
  <c r="G28" i="43" s="1"/>
  <c r="F27" i="43"/>
  <c r="G27" i="43" s="1"/>
  <c r="E27" i="43"/>
  <c r="D27" i="43"/>
  <c r="F26" i="43"/>
  <c r="G26" i="43" s="1"/>
  <c r="E26" i="43"/>
  <c r="D26" i="43"/>
  <c r="E25" i="43"/>
  <c r="D25" i="43"/>
  <c r="F25" i="43" s="1"/>
  <c r="G25" i="43" s="1"/>
  <c r="E24" i="43"/>
  <c r="D24" i="43"/>
  <c r="F24" i="43" s="1"/>
  <c r="G24" i="43" s="1"/>
  <c r="D23" i="43"/>
  <c r="E22" i="43"/>
  <c r="D22" i="43"/>
  <c r="F22" i="43" s="1"/>
  <c r="G22" i="43" s="1"/>
  <c r="C22" i="43"/>
  <c r="B22" i="43"/>
  <c r="F21" i="43"/>
  <c r="G21" i="43" s="1"/>
  <c r="E21" i="43"/>
  <c r="D21" i="43"/>
  <c r="B21" i="43"/>
  <c r="G20" i="43"/>
  <c r="E20" i="43"/>
  <c r="F20" i="43" s="1"/>
  <c r="D20" i="43"/>
  <c r="E19" i="43"/>
  <c r="F19" i="43" s="1"/>
  <c r="G19" i="43" s="1"/>
  <c r="B19" i="43"/>
  <c r="D19" i="43" s="1"/>
  <c r="E18" i="43"/>
  <c r="D18" i="43"/>
  <c r="F18" i="43" s="1"/>
  <c r="G18" i="43" s="1"/>
  <c r="F17" i="43"/>
  <c r="G17" i="43" s="1"/>
  <c r="E17" i="43"/>
  <c r="D17" i="43"/>
  <c r="F16" i="43"/>
  <c r="G16" i="43" s="1"/>
  <c r="E16" i="43"/>
  <c r="D16" i="43"/>
  <c r="E15" i="43"/>
  <c r="D15" i="43"/>
  <c r="F15" i="43" s="1"/>
  <c r="G15" i="43" s="1"/>
  <c r="E14" i="43"/>
  <c r="D14" i="43"/>
  <c r="F14" i="43" s="1"/>
  <c r="G14" i="43" s="1"/>
  <c r="F13" i="43"/>
  <c r="G13" i="43" s="1"/>
  <c r="E13" i="43"/>
  <c r="D13" i="43"/>
  <c r="F12" i="43"/>
  <c r="G12" i="43" s="1"/>
  <c r="D12" i="43"/>
  <c r="G11" i="43"/>
  <c r="E11" i="43"/>
  <c r="F11" i="43" s="1"/>
  <c r="D11" i="43"/>
  <c r="D10" i="43"/>
  <c r="F10" i="43" s="1"/>
  <c r="G10" i="43" s="1"/>
  <c r="F9" i="43"/>
  <c r="G9" i="43" s="1"/>
  <c r="D9" i="43"/>
  <c r="D8" i="43"/>
  <c r="F8" i="43" s="1"/>
  <c r="G8" i="43" s="1"/>
  <c r="E7" i="43"/>
  <c r="D7" i="43"/>
  <c r="F7" i="43" s="1"/>
  <c r="G7" i="43" s="1"/>
  <c r="E6" i="43"/>
  <c r="D6" i="43"/>
  <c r="F6" i="43" s="1"/>
  <c r="G6" i="43" s="1"/>
  <c r="F5" i="43"/>
  <c r="G5" i="43" s="1"/>
  <c r="D5" i="43"/>
  <c r="D4" i="43"/>
  <c r="F4" i="43" s="1"/>
  <c r="G4" i="43" s="1"/>
  <c r="C4" i="43"/>
  <c r="B4" i="43"/>
  <c r="E3" i="43"/>
  <c r="D3" i="43"/>
  <c r="F3" i="43" s="1"/>
  <c r="C3" i="43"/>
  <c r="B3" i="43"/>
  <c r="AO321" i="42"/>
  <c r="AN321" i="42"/>
  <c r="AM321" i="42"/>
  <c r="AL321" i="42"/>
  <c r="AJ321" i="42"/>
  <c r="AI321" i="42"/>
  <c r="AH321" i="42"/>
  <c r="AG321" i="42"/>
  <c r="AF321" i="42"/>
  <c r="AE321" i="42"/>
  <c r="AD321" i="42"/>
  <c r="Z321" i="42"/>
  <c r="Y321" i="42"/>
  <c r="X321" i="42"/>
  <c r="V321" i="42"/>
  <c r="U321" i="42"/>
  <c r="T321" i="42"/>
  <c r="S321" i="42"/>
  <c r="R321" i="42"/>
  <c r="P321" i="42"/>
  <c r="O321" i="42"/>
  <c r="M321" i="42"/>
  <c r="L321" i="42"/>
  <c r="K321" i="42"/>
  <c r="J321" i="42"/>
  <c r="I321" i="42"/>
  <c r="H321" i="42"/>
  <c r="G321" i="42"/>
  <c r="B321" i="42"/>
  <c r="A321" i="42"/>
  <c r="AO320" i="42"/>
  <c r="AN320" i="42"/>
  <c r="AM320" i="42"/>
  <c r="AL320" i="42"/>
  <c r="AJ320" i="42"/>
  <c r="AI320" i="42"/>
  <c r="AH320" i="42"/>
  <c r="AG320" i="42"/>
  <c r="AF320" i="42"/>
  <c r="AE320" i="42"/>
  <c r="AD320" i="42"/>
  <c r="Z320" i="42"/>
  <c r="Y320" i="42"/>
  <c r="X320" i="42"/>
  <c r="V320" i="42"/>
  <c r="U320" i="42"/>
  <c r="T320" i="42"/>
  <c r="S320" i="42"/>
  <c r="R320" i="42"/>
  <c r="P320" i="42"/>
  <c r="O320" i="42"/>
  <c r="M320" i="42"/>
  <c r="L320" i="42"/>
  <c r="J320" i="42"/>
  <c r="I320" i="42"/>
  <c r="H320" i="42"/>
  <c r="G320" i="42"/>
  <c r="B320" i="42"/>
  <c r="A320" i="42"/>
  <c r="AO319" i="42"/>
  <c r="AN319" i="42"/>
  <c r="AM319" i="42"/>
  <c r="AL319" i="42"/>
  <c r="AJ319" i="42"/>
  <c r="AI319" i="42"/>
  <c r="AH319" i="42"/>
  <c r="AG319" i="42"/>
  <c r="AF319" i="42"/>
  <c r="AE319" i="42"/>
  <c r="AD319" i="42"/>
  <c r="Z319" i="42"/>
  <c r="Y319" i="42"/>
  <c r="X319" i="42"/>
  <c r="V319" i="42"/>
  <c r="U319" i="42"/>
  <c r="T319" i="42"/>
  <c r="S319" i="42"/>
  <c r="R319" i="42"/>
  <c r="P319" i="42"/>
  <c r="O319" i="42"/>
  <c r="N319" i="42"/>
  <c r="M319" i="42"/>
  <c r="L319" i="42"/>
  <c r="K319" i="42"/>
  <c r="J319" i="42"/>
  <c r="I319" i="42"/>
  <c r="H319" i="42"/>
  <c r="G319" i="42"/>
  <c r="B319" i="42"/>
  <c r="A319" i="42" s="1"/>
  <c r="AO318" i="42"/>
  <c r="AN318" i="42"/>
  <c r="AM318" i="42"/>
  <c r="AL318" i="42"/>
  <c r="AJ318" i="42"/>
  <c r="AI318" i="42"/>
  <c r="AH318" i="42"/>
  <c r="AG318" i="42"/>
  <c r="AF318" i="42"/>
  <c r="AE318" i="42"/>
  <c r="AD318" i="42"/>
  <c r="Z318" i="42"/>
  <c r="Y318" i="42"/>
  <c r="X318" i="42"/>
  <c r="V318" i="42"/>
  <c r="U318" i="42"/>
  <c r="T318" i="42"/>
  <c r="S318" i="42"/>
  <c r="R318" i="42"/>
  <c r="P318" i="42"/>
  <c r="O318" i="42"/>
  <c r="M318" i="42"/>
  <c r="L318" i="42"/>
  <c r="K318" i="42"/>
  <c r="J318" i="42"/>
  <c r="I318" i="42"/>
  <c r="H318" i="42"/>
  <c r="G318" i="42"/>
  <c r="B318" i="42"/>
  <c r="A318" i="42"/>
  <c r="AO317" i="42"/>
  <c r="AN317" i="42"/>
  <c r="AM317" i="42"/>
  <c r="AL317" i="42"/>
  <c r="AJ317" i="42"/>
  <c r="AI317" i="42"/>
  <c r="AH317" i="42"/>
  <c r="AG317" i="42"/>
  <c r="AF317" i="42"/>
  <c r="AE317" i="42"/>
  <c r="AD317" i="42"/>
  <c r="Z317" i="42"/>
  <c r="Y317" i="42"/>
  <c r="X317" i="42"/>
  <c r="V317" i="42"/>
  <c r="U317" i="42"/>
  <c r="T317" i="42"/>
  <c r="S317" i="42"/>
  <c r="R317" i="42"/>
  <c r="P317" i="42"/>
  <c r="O317" i="42"/>
  <c r="N317" i="42"/>
  <c r="M317" i="42"/>
  <c r="L317" i="42"/>
  <c r="K317" i="42"/>
  <c r="J317" i="42"/>
  <c r="I317" i="42"/>
  <c r="H317" i="42"/>
  <c r="G317" i="42"/>
  <c r="B317" i="42"/>
  <c r="A317" i="42" s="1"/>
  <c r="AO316" i="42"/>
  <c r="AN316" i="42"/>
  <c r="AM316" i="42"/>
  <c r="AL316" i="42"/>
  <c r="AJ316" i="42"/>
  <c r="AI316" i="42"/>
  <c r="AH316" i="42"/>
  <c r="AG316" i="42"/>
  <c r="AF316" i="42"/>
  <c r="AE316" i="42"/>
  <c r="AD316" i="42"/>
  <c r="Z316" i="42"/>
  <c r="Y316" i="42"/>
  <c r="X316" i="42"/>
  <c r="V316" i="42"/>
  <c r="U316" i="42"/>
  <c r="T316" i="42"/>
  <c r="S316" i="42"/>
  <c r="R316" i="42"/>
  <c r="P316" i="42"/>
  <c r="O316" i="42"/>
  <c r="M316" i="42"/>
  <c r="L316" i="42"/>
  <c r="K316" i="42"/>
  <c r="J316" i="42"/>
  <c r="I316" i="42"/>
  <c r="H316" i="42"/>
  <c r="G316" i="42"/>
  <c r="B316" i="42"/>
  <c r="A316" i="42"/>
  <c r="AO315" i="42"/>
  <c r="AN315" i="42"/>
  <c r="AM315" i="42"/>
  <c r="AL315" i="42"/>
  <c r="AJ315" i="42"/>
  <c r="AI315" i="42"/>
  <c r="AH315" i="42"/>
  <c r="AG315" i="42"/>
  <c r="AF315" i="42"/>
  <c r="AE315" i="42"/>
  <c r="AD315" i="42"/>
  <c r="Z315" i="42"/>
  <c r="Y315" i="42"/>
  <c r="X315" i="42"/>
  <c r="V315" i="42"/>
  <c r="U315" i="42"/>
  <c r="T315" i="42"/>
  <c r="S315" i="42"/>
  <c r="R315" i="42"/>
  <c r="P315" i="42"/>
  <c r="O315" i="42"/>
  <c r="N315" i="42"/>
  <c r="M315" i="42"/>
  <c r="L315" i="42"/>
  <c r="K315" i="42"/>
  <c r="J315" i="42"/>
  <c r="I315" i="42"/>
  <c r="H315" i="42"/>
  <c r="G315" i="42"/>
  <c r="B315" i="42"/>
  <c r="A315" i="42" s="1"/>
  <c r="AO314" i="42"/>
  <c r="AN314" i="42"/>
  <c r="AM314" i="42"/>
  <c r="AL314" i="42"/>
  <c r="AJ314" i="42"/>
  <c r="AI314" i="42"/>
  <c r="AH314" i="42"/>
  <c r="AG314" i="42"/>
  <c r="AF314" i="42"/>
  <c r="AE314" i="42"/>
  <c r="AD314" i="42"/>
  <c r="Z314" i="42"/>
  <c r="Y314" i="42"/>
  <c r="X314" i="42"/>
  <c r="V314" i="42"/>
  <c r="U314" i="42"/>
  <c r="T314" i="42"/>
  <c r="S314" i="42"/>
  <c r="R314" i="42"/>
  <c r="P314" i="42"/>
  <c r="O314" i="42"/>
  <c r="M314" i="42"/>
  <c r="L314" i="42"/>
  <c r="K314" i="42"/>
  <c r="J314" i="42"/>
  <c r="I314" i="42"/>
  <c r="H314" i="42"/>
  <c r="G314" i="42"/>
  <c r="B314" i="42"/>
  <c r="A314" i="42"/>
  <c r="AO313" i="42"/>
  <c r="AN313" i="42"/>
  <c r="AM313" i="42"/>
  <c r="AL313" i="42"/>
  <c r="AJ313" i="42"/>
  <c r="AI313" i="42"/>
  <c r="AH313" i="42"/>
  <c r="AG313" i="42"/>
  <c r="AF313" i="42"/>
  <c r="AE313" i="42"/>
  <c r="AD313" i="42"/>
  <c r="Z313" i="42"/>
  <c r="Y313" i="42"/>
  <c r="X313" i="42"/>
  <c r="V313" i="42"/>
  <c r="U313" i="42"/>
  <c r="T313" i="42"/>
  <c r="S313" i="42"/>
  <c r="R313" i="42"/>
  <c r="P313" i="42"/>
  <c r="O313" i="42"/>
  <c r="N313" i="42"/>
  <c r="M313" i="42"/>
  <c r="L313" i="42"/>
  <c r="K313" i="42"/>
  <c r="J313" i="42"/>
  <c r="I313" i="42"/>
  <c r="H313" i="42"/>
  <c r="G313" i="42"/>
  <c r="B313" i="42"/>
  <c r="A313" i="42" s="1"/>
  <c r="AO312" i="42"/>
  <c r="AN312" i="42"/>
  <c r="AM312" i="42"/>
  <c r="AL312" i="42"/>
  <c r="AJ312" i="42"/>
  <c r="AI312" i="42"/>
  <c r="AH312" i="42"/>
  <c r="AG312" i="42"/>
  <c r="AF312" i="42"/>
  <c r="AE312" i="42"/>
  <c r="AD312" i="42"/>
  <c r="Z312" i="42"/>
  <c r="Y312" i="42"/>
  <c r="X312" i="42"/>
  <c r="V312" i="42"/>
  <c r="U312" i="42"/>
  <c r="T312" i="42"/>
  <c r="S312" i="42"/>
  <c r="R312" i="42"/>
  <c r="P312" i="42"/>
  <c r="O312" i="42"/>
  <c r="M312" i="42"/>
  <c r="L312" i="42"/>
  <c r="K312" i="42"/>
  <c r="J312" i="42"/>
  <c r="I312" i="42"/>
  <c r="H312" i="42"/>
  <c r="G312" i="42"/>
  <c r="B312" i="42"/>
  <c r="A312" i="42"/>
  <c r="AO311" i="42"/>
  <c r="AN311" i="42"/>
  <c r="AM311" i="42"/>
  <c r="AL311" i="42"/>
  <c r="AJ311" i="42"/>
  <c r="AI311" i="42"/>
  <c r="AH311" i="42"/>
  <c r="AG311" i="42"/>
  <c r="AF311" i="42"/>
  <c r="AE311" i="42"/>
  <c r="AD311" i="42"/>
  <c r="Z311" i="42"/>
  <c r="Y311" i="42"/>
  <c r="X311" i="42"/>
  <c r="V311" i="42"/>
  <c r="U311" i="42"/>
  <c r="T311" i="42"/>
  <c r="S311" i="42"/>
  <c r="R311" i="42"/>
  <c r="P311" i="42"/>
  <c r="O311" i="42"/>
  <c r="N311" i="42"/>
  <c r="M311" i="42"/>
  <c r="L311" i="42"/>
  <c r="K311" i="42"/>
  <c r="J311" i="42"/>
  <c r="I311" i="42"/>
  <c r="H311" i="42"/>
  <c r="G311" i="42"/>
  <c r="B311" i="42"/>
  <c r="A311" i="42" s="1"/>
  <c r="AO310" i="42"/>
  <c r="AN310" i="42"/>
  <c r="AM310" i="42"/>
  <c r="AL310" i="42"/>
  <c r="AJ310" i="42"/>
  <c r="AI310" i="42"/>
  <c r="AH310" i="42"/>
  <c r="AG310" i="42"/>
  <c r="AF310" i="42"/>
  <c r="AE310" i="42"/>
  <c r="AD310" i="42"/>
  <c r="Z310" i="42"/>
  <c r="Y310" i="42"/>
  <c r="X310" i="42"/>
  <c r="V310" i="42"/>
  <c r="U310" i="42"/>
  <c r="T310" i="42"/>
  <c r="S310" i="42"/>
  <c r="R310" i="42"/>
  <c r="P310" i="42"/>
  <c r="O310" i="42"/>
  <c r="M310" i="42"/>
  <c r="L310" i="42"/>
  <c r="K310" i="42"/>
  <c r="J310" i="42"/>
  <c r="I310" i="42"/>
  <c r="H310" i="42"/>
  <c r="G310" i="42"/>
  <c r="B310" i="42"/>
  <c r="A310" i="42"/>
  <c r="AO309" i="42"/>
  <c r="AN309" i="42"/>
  <c r="AM309" i="42"/>
  <c r="AL309" i="42"/>
  <c r="AJ309" i="42"/>
  <c r="AI309" i="42"/>
  <c r="AH309" i="42"/>
  <c r="AG309" i="42"/>
  <c r="AF309" i="42"/>
  <c r="AE309" i="42"/>
  <c r="AD309" i="42"/>
  <c r="Z309" i="42"/>
  <c r="Y309" i="42"/>
  <c r="X309" i="42"/>
  <c r="V309" i="42"/>
  <c r="U309" i="42"/>
  <c r="T309" i="42"/>
  <c r="S309" i="42"/>
  <c r="R309" i="42"/>
  <c r="P309" i="42"/>
  <c r="O309" i="42"/>
  <c r="N309" i="42"/>
  <c r="M309" i="42"/>
  <c r="L309" i="42"/>
  <c r="K309" i="42"/>
  <c r="J309" i="42"/>
  <c r="I309" i="42"/>
  <c r="H309" i="42"/>
  <c r="G309" i="42"/>
  <c r="B309" i="42"/>
  <c r="A309" i="42" s="1"/>
  <c r="AO308" i="42"/>
  <c r="AN308" i="42"/>
  <c r="AM308" i="42"/>
  <c r="AL308" i="42"/>
  <c r="AJ308" i="42"/>
  <c r="AI308" i="42"/>
  <c r="AH308" i="42"/>
  <c r="AG308" i="42"/>
  <c r="AF308" i="42"/>
  <c r="AE308" i="42"/>
  <c r="AD308" i="42"/>
  <c r="Z308" i="42"/>
  <c r="Y308" i="42"/>
  <c r="X308" i="42"/>
  <c r="V308" i="42"/>
  <c r="U308" i="42"/>
  <c r="T308" i="42"/>
  <c r="S308" i="42"/>
  <c r="R308" i="42"/>
  <c r="P308" i="42"/>
  <c r="O308" i="42"/>
  <c r="M308" i="42"/>
  <c r="L308" i="42"/>
  <c r="K308" i="42"/>
  <c r="J308" i="42"/>
  <c r="I308" i="42"/>
  <c r="H308" i="42"/>
  <c r="G308" i="42"/>
  <c r="B308" i="42"/>
  <c r="A308" i="42"/>
  <c r="AO307" i="42"/>
  <c r="AN307" i="42"/>
  <c r="AM307" i="42"/>
  <c r="AL307" i="42"/>
  <c r="AJ307" i="42"/>
  <c r="AI307" i="42"/>
  <c r="AH307" i="42"/>
  <c r="AG307" i="42"/>
  <c r="AF307" i="42"/>
  <c r="AE307" i="42"/>
  <c r="AD307" i="42"/>
  <c r="Z307" i="42"/>
  <c r="Y307" i="42"/>
  <c r="X307" i="42"/>
  <c r="V307" i="42"/>
  <c r="U307" i="42"/>
  <c r="T307" i="42"/>
  <c r="S307" i="42"/>
  <c r="R307" i="42"/>
  <c r="P307" i="42"/>
  <c r="O307" i="42"/>
  <c r="N307" i="42"/>
  <c r="M307" i="42"/>
  <c r="L307" i="42"/>
  <c r="K307" i="42"/>
  <c r="J307" i="42"/>
  <c r="I307" i="42"/>
  <c r="H307" i="42"/>
  <c r="G307" i="42"/>
  <c r="B307" i="42"/>
  <c r="A307" i="42" s="1"/>
  <c r="AO306" i="42"/>
  <c r="AN306" i="42"/>
  <c r="AM306" i="42"/>
  <c r="AL306" i="42"/>
  <c r="AJ306" i="42"/>
  <c r="AI306" i="42"/>
  <c r="AH306" i="42"/>
  <c r="AG306" i="42"/>
  <c r="AF306" i="42"/>
  <c r="AE306" i="42"/>
  <c r="AD306" i="42"/>
  <c r="Z306" i="42"/>
  <c r="Y306" i="42"/>
  <c r="X306" i="42"/>
  <c r="V306" i="42"/>
  <c r="U306" i="42"/>
  <c r="T306" i="42"/>
  <c r="S306" i="42"/>
  <c r="R306" i="42"/>
  <c r="P306" i="42"/>
  <c r="O306" i="42"/>
  <c r="M306" i="42"/>
  <c r="L306" i="42"/>
  <c r="K306" i="42"/>
  <c r="J306" i="42"/>
  <c r="I306" i="42"/>
  <c r="H306" i="42"/>
  <c r="G306" i="42"/>
  <c r="B306" i="42"/>
  <c r="A306" i="42"/>
  <c r="AO305" i="42"/>
  <c r="AN305" i="42"/>
  <c r="AM305" i="42"/>
  <c r="AL305" i="42"/>
  <c r="AJ305" i="42"/>
  <c r="AI305" i="42"/>
  <c r="AH305" i="42"/>
  <c r="AG305" i="42"/>
  <c r="AF305" i="42"/>
  <c r="AE305" i="42"/>
  <c r="AD305" i="42"/>
  <c r="Z305" i="42"/>
  <c r="Y305" i="42"/>
  <c r="X305" i="42"/>
  <c r="V305" i="42"/>
  <c r="U305" i="42"/>
  <c r="T305" i="42"/>
  <c r="S305" i="42"/>
  <c r="R305" i="42"/>
  <c r="P305" i="42"/>
  <c r="O305" i="42"/>
  <c r="N305" i="42"/>
  <c r="M305" i="42"/>
  <c r="L305" i="42"/>
  <c r="K305" i="42"/>
  <c r="J305" i="42"/>
  <c r="I305" i="42"/>
  <c r="H305" i="42"/>
  <c r="G305" i="42"/>
  <c r="B305" i="42"/>
  <c r="A305" i="42" s="1"/>
  <c r="AO304" i="42"/>
  <c r="AN304" i="42"/>
  <c r="AM304" i="42"/>
  <c r="AL304" i="42"/>
  <c r="AJ304" i="42"/>
  <c r="AI304" i="42"/>
  <c r="AH304" i="42"/>
  <c r="AG304" i="42"/>
  <c r="AF304" i="42"/>
  <c r="AE304" i="42"/>
  <c r="AD304" i="42"/>
  <c r="Z304" i="42"/>
  <c r="Y304" i="42"/>
  <c r="X304" i="42"/>
  <c r="V304" i="42"/>
  <c r="U304" i="42"/>
  <c r="T304" i="42"/>
  <c r="S304" i="42"/>
  <c r="R304" i="42"/>
  <c r="P304" i="42"/>
  <c r="O304" i="42"/>
  <c r="M304" i="42"/>
  <c r="L304" i="42"/>
  <c r="J304" i="42"/>
  <c r="I304" i="42"/>
  <c r="H304" i="42"/>
  <c r="G304" i="42"/>
  <c r="B304" i="42"/>
  <c r="A304" i="42" s="1"/>
  <c r="AO303" i="42"/>
  <c r="AN303" i="42"/>
  <c r="AM303" i="42"/>
  <c r="AL303" i="42"/>
  <c r="AJ303" i="42"/>
  <c r="AI303" i="42"/>
  <c r="AH303" i="42"/>
  <c r="AG303" i="42"/>
  <c r="AF303" i="42"/>
  <c r="AE303" i="42"/>
  <c r="AD303" i="42"/>
  <c r="Z303" i="42"/>
  <c r="Y303" i="42"/>
  <c r="X303" i="42"/>
  <c r="V303" i="42"/>
  <c r="U303" i="42"/>
  <c r="T303" i="42"/>
  <c r="S303" i="42"/>
  <c r="R303" i="42"/>
  <c r="P303" i="42"/>
  <c r="O303" i="42"/>
  <c r="M303" i="42"/>
  <c r="L303" i="42"/>
  <c r="K303" i="42"/>
  <c r="J303" i="42"/>
  <c r="I303" i="42"/>
  <c r="H303" i="42"/>
  <c r="G303" i="42"/>
  <c r="B303" i="42"/>
  <c r="A303" i="42"/>
  <c r="AO302" i="42"/>
  <c r="AN302" i="42"/>
  <c r="AM302" i="42"/>
  <c r="AL302" i="42"/>
  <c r="AJ302" i="42"/>
  <c r="AI302" i="42"/>
  <c r="AH302" i="42"/>
  <c r="AG302" i="42"/>
  <c r="AF302" i="42"/>
  <c r="AE302" i="42"/>
  <c r="AD302" i="42"/>
  <c r="Z302" i="42"/>
  <c r="Y302" i="42"/>
  <c r="X302" i="42"/>
  <c r="V302" i="42"/>
  <c r="U302" i="42"/>
  <c r="T302" i="42"/>
  <c r="S302" i="42"/>
  <c r="R302" i="42"/>
  <c r="P302" i="42"/>
  <c r="O302" i="42"/>
  <c r="M302" i="42"/>
  <c r="L302" i="42"/>
  <c r="K302" i="42"/>
  <c r="J302" i="42"/>
  <c r="I302" i="42"/>
  <c r="H302" i="42"/>
  <c r="G302" i="42"/>
  <c r="B302" i="42"/>
  <c r="A302" i="42" s="1"/>
  <c r="AO301" i="42"/>
  <c r="AN301" i="42"/>
  <c r="AM301" i="42"/>
  <c r="AL301" i="42"/>
  <c r="AJ301" i="42"/>
  <c r="AI301" i="42"/>
  <c r="AH301" i="42"/>
  <c r="AG301" i="42"/>
  <c r="AF301" i="42"/>
  <c r="AE301" i="42"/>
  <c r="AD301" i="42"/>
  <c r="Z301" i="42"/>
  <c r="Y301" i="42"/>
  <c r="X301" i="42"/>
  <c r="V301" i="42"/>
  <c r="U301" i="42"/>
  <c r="T301" i="42"/>
  <c r="S301" i="42"/>
  <c r="R301" i="42"/>
  <c r="P301" i="42"/>
  <c r="O301" i="42"/>
  <c r="M301" i="42"/>
  <c r="L301" i="42"/>
  <c r="K301" i="42"/>
  <c r="J301" i="42"/>
  <c r="I301" i="42"/>
  <c r="H301" i="42"/>
  <c r="G301" i="42"/>
  <c r="B301" i="42"/>
  <c r="A301" i="42"/>
  <c r="AO300" i="42"/>
  <c r="AN300" i="42"/>
  <c r="AM300" i="42"/>
  <c r="AL300" i="42"/>
  <c r="AJ300" i="42"/>
  <c r="AI300" i="42"/>
  <c r="AH300" i="42"/>
  <c r="AG300" i="42"/>
  <c r="AF300" i="42"/>
  <c r="AE300" i="42"/>
  <c r="AD300" i="42"/>
  <c r="Z300" i="42"/>
  <c r="Y300" i="42"/>
  <c r="X300" i="42"/>
  <c r="V300" i="42"/>
  <c r="U300" i="42"/>
  <c r="T300" i="42"/>
  <c r="S300" i="42"/>
  <c r="R300" i="42"/>
  <c r="P300" i="42"/>
  <c r="O300" i="42"/>
  <c r="M300" i="42"/>
  <c r="L300" i="42"/>
  <c r="K300" i="42"/>
  <c r="J300" i="42"/>
  <c r="I300" i="42"/>
  <c r="H300" i="42"/>
  <c r="G300" i="42"/>
  <c r="B300" i="42"/>
  <c r="A300" i="42" s="1"/>
  <c r="AO299" i="42"/>
  <c r="AN299" i="42"/>
  <c r="AM299" i="42"/>
  <c r="AL299" i="42"/>
  <c r="AJ299" i="42"/>
  <c r="AI299" i="42"/>
  <c r="AH299" i="42"/>
  <c r="AG299" i="42"/>
  <c r="AF299" i="42"/>
  <c r="AE299" i="42"/>
  <c r="AD299" i="42"/>
  <c r="Z299" i="42"/>
  <c r="Y299" i="42"/>
  <c r="X299" i="42"/>
  <c r="V299" i="42"/>
  <c r="U299" i="42"/>
  <c r="T299" i="42"/>
  <c r="S299" i="42"/>
  <c r="R299" i="42"/>
  <c r="P299" i="42"/>
  <c r="O299" i="42"/>
  <c r="M299" i="42"/>
  <c r="L299" i="42"/>
  <c r="K299" i="42"/>
  <c r="J299" i="42"/>
  <c r="I299" i="42"/>
  <c r="H299" i="42"/>
  <c r="G299" i="42"/>
  <c r="B299" i="42"/>
  <c r="A299" i="42"/>
  <c r="AO298" i="42"/>
  <c r="AN298" i="42"/>
  <c r="AM298" i="42"/>
  <c r="AL298" i="42"/>
  <c r="AJ298" i="42"/>
  <c r="AI298" i="42"/>
  <c r="AH298" i="42"/>
  <c r="AG298" i="42"/>
  <c r="AF298" i="42"/>
  <c r="AE298" i="42"/>
  <c r="AD298" i="42"/>
  <c r="Z298" i="42"/>
  <c r="Y298" i="42"/>
  <c r="X298" i="42"/>
  <c r="V298" i="42"/>
  <c r="U298" i="42"/>
  <c r="T298" i="42"/>
  <c r="S298" i="42"/>
  <c r="R298" i="42"/>
  <c r="P298" i="42"/>
  <c r="O298" i="42"/>
  <c r="M298" i="42"/>
  <c r="L298" i="42"/>
  <c r="K298" i="42"/>
  <c r="J298" i="42"/>
  <c r="I298" i="42"/>
  <c r="H298" i="42"/>
  <c r="G298" i="42"/>
  <c r="B298" i="42"/>
  <c r="A298" i="42" s="1"/>
  <c r="AO297" i="42"/>
  <c r="AN297" i="42"/>
  <c r="AM297" i="42"/>
  <c r="AL297" i="42"/>
  <c r="AJ297" i="42"/>
  <c r="AI297" i="42"/>
  <c r="AH297" i="42"/>
  <c r="AG297" i="42"/>
  <c r="AF297" i="42"/>
  <c r="AE297" i="42"/>
  <c r="AD297" i="42"/>
  <c r="Z297" i="42"/>
  <c r="Y297" i="42"/>
  <c r="X297" i="42"/>
  <c r="V297" i="42"/>
  <c r="U297" i="42"/>
  <c r="T297" i="42"/>
  <c r="S297" i="42"/>
  <c r="R297" i="42"/>
  <c r="P297" i="42"/>
  <c r="O297" i="42"/>
  <c r="M297" i="42"/>
  <c r="L297" i="42"/>
  <c r="J297" i="42"/>
  <c r="I297" i="42"/>
  <c r="H297" i="42"/>
  <c r="G297" i="42"/>
  <c r="B297" i="42"/>
  <c r="A297" i="42"/>
  <c r="AO296" i="42"/>
  <c r="AN296" i="42"/>
  <c r="AM296" i="42"/>
  <c r="AL296" i="42"/>
  <c r="AJ296" i="42"/>
  <c r="AI296" i="42"/>
  <c r="AH296" i="42"/>
  <c r="AG296" i="42"/>
  <c r="AF296" i="42"/>
  <c r="AE296" i="42"/>
  <c r="AD296" i="42"/>
  <c r="Z296" i="42"/>
  <c r="Y296" i="42"/>
  <c r="X296" i="42"/>
  <c r="V296" i="42"/>
  <c r="U296" i="42"/>
  <c r="T296" i="42"/>
  <c r="S296" i="42"/>
  <c r="R296" i="42"/>
  <c r="P296" i="42"/>
  <c r="O296" i="42"/>
  <c r="M296" i="42"/>
  <c r="L296" i="42"/>
  <c r="K296" i="42"/>
  <c r="J296" i="42"/>
  <c r="I296" i="42"/>
  <c r="H296" i="42"/>
  <c r="G296" i="42"/>
  <c r="B296" i="42"/>
  <c r="A296" i="42" s="1"/>
  <c r="AO295" i="42"/>
  <c r="AN295" i="42"/>
  <c r="AM295" i="42"/>
  <c r="AL295" i="42"/>
  <c r="AJ295" i="42"/>
  <c r="AI295" i="42"/>
  <c r="AH295" i="42"/>
  <c r="AG295" i="42"/>
  <c r="AF295" i="42"/>
  <c r="AE295" i="42"/>
  <c r="AD295" i="42"/>
  <c r="Z295" i="42"/>
  <c r="Y295" i="42"/>
  <c r="X295" i="42"/>
  <c r="V295" i="42"/>
  <c r="U295" i="42"/>
  <c r="T295" i="42"/>
  <c r="S295" i="42"/>
  <c r="R295" i="42"/>
  <c r="P295" i="42"/>
  <c r="O295" i="42"/>
  <c r="M295" i="42"/>
  <c r="L295" i="42"/>
  <c r="K295" i="42"/>
  <c r="J295" i="42"/>
  <c r="I295" i="42"/>
  <c r="H295" i="42"/>
  <c r="G295" i="42"/>
  <c r="B295" i="42"/>
  <c r="A295" i="42"/>
  <c r="AO294" i="42"/>
  <c r="AN294" i="42"/>
  <c r="AM294" i="42"/>
  <c r="AL294" i="42"/>
  <c r="AJ294" i="42"/>
  <c r="AI294" i="42"/>
  <c r="AH294" i="42"/>
  <c r="AG294" i="42"/>
  <c r="AF294" i="42"/>
  <c r="AE294" i="42"/>
  <c r="AD294" i="42"/>
  <c r="Z294" i="42"/>
  <c r="Y294" i="42"/>
  <c r="X294" i="42"/>
  <c r="V294" i="42"/>
  <c r="U294" i="42"/>
  <c r="T294" i="42"/>
  <c r="S294" i="42"/>
  <c r="R294" i="42"/>
  <c r="P294" i="42"/>
  <c r="O294" i="42"/>
  <c r="M294" i="42"/>
  <c r="L294" i="42"/>
  <c r="K294" i="42"/>
  <c r="J294" i="42"/>
  <c r="I294" i="42"/>
  <c r="H294" i="42"/>
  <c r="G294" i="42"/>
  <c r="B294" i="42"/>
  <c r="A294" i="42" s="1"/>
  <c r="AO293" i="42"/>
  <c r="AN293" i="42"/>
  <c r="AM293" i="42"/>
  <c r="AL293" i="42"/>
  <c r="AJ293" i="42"/>
  <c r="AI293" i="42"/>
  <c r="AH293" i="42"/>
  <c r="AG293" i="42"/>
  <c r="AF293" i="42"/>
  <c r="AE293" i="42"/>
  <c r="AD293" i="42"/>
  <c r="Z293" i="42"/>
  <c r="Y293" i="42"/>
  <c r="X293" i="42"/>
  <c r="V293" i="42"/>
  <c r="U293" i="42"/>
  <c r="T293" i="42"/>
  <c r="S293" i="42"/>
  <c r="R293" i="42"/>
  <c r="P293" i="42"/>
  <c r="O293" i="42"/>
  <c r="M293" i="42"/>
  <c r="L293" i="42"/>
  <c r="K293" i="42"/>
  <c r="J293" i="42"/>
  <c r="I293" i="42"/>
  <c r="H293" i="42"/>
  <c r="G293" i="42"/>
  <c r="B293" i="42"/>
  <c r="A293" i="42"/>
  <c r="AO292" i="42"/>
  <c r="AN292" i="42"/>
  <c r="AM292" i="42"/>
  <c r="AL292" i="42"/>
  <c r="AJ292" i="42"/>
  <c r="AI292" i="42"/>
  <c r="AH292" i="42"/>
  <c r="AG292" i="42"/>
  <c r="AF292" i="42"/>
  <c r="AE292" i="42"/>
  <c r="AD292" i="42"/>
  <c r="Z292" i="42"/>
  <c r="Y292" i="42"/>
  <c r="X292" i="42"/>
  <c r="V292" i="42"/>
  <c r="U292" i="42"/>
  <c r="T292" i="42"/>
  <c r="S292" i="42"/>
  <c r="R292" i="42"/>
  <c r="P292" i="42"/>
  <c r="O292" i="42"/>
  <c r="M292" i="42"/>
  <c r="L292" i="42"/>
  <c r="K292" i="42"/>
  <c r="J292" i="42"/>
  <c r="I292" i="42"/>
  <c r="H292" i="42"/>
  <c r="G292" i="42"/>
  <c r="B292" i="42"/>
  <c r="A292" i="42" s="1"/>
  <c r="AO291" i="42"/>
  <c r="AN291" i="42"/>
  <c r="AM291" i="42"/>
  <c r="AL291" i="42"/>
  <c r="AJ291" i="42"/>
  <c r="AI291" i="42"/>
  <c r="AH291" i="42"/>
  <c r="AG291" i="42"/>
  <c r="AF291" i="42"/>
  <c r="AE291" i="42"/>
  <c r="AD291" i="42"/>
  <c r="Z291" i="42"/>
  <c r="Y291" i="42"/>
  <c r="X291" i="42"/>
  <c r="V291" i="42"/>
  <c r="U291" i="42"/>
  <c r="T291" i="42"/>
  <c r="S291" i="42"/>
  <c r="R291" i="42"/>
  <c r="P291" i="42"/>
  <c r="O291" i="42"/>
  <c r="M291" i="42"/>
  <c r="L291" i="42"/>
  <c r="K291" i="42"/>
  <c r="J291" i="42"/>
  <c r="I291" i="42"/>
  <c r="H291" i="42"/>
  <c r="G291" i="42"/>
  <c r="B291" i="42"/>
  <c r="A291" i="42"/>
  <c r="AO290" i="42"/>
  <c r="AN290" i="42"/>
  <c r="AM290" i="42"/>
  <c r="AL290" i="42"/>
  <c r="AJ290" i="42"/>
  <c r="AI290" i="42"/>
  <c r="AH290" i="42"/>
  <c r="AG290" i="42"/>
  <c r="AF290" i="42"/>
  <c r="AE290" i="42"/>
  <c r="AD290" i="42"/>
  <c r="Z290" i="42"/>
  <c r="Y290" i="42"/>
  <c r="X290" i="42"/>
  <c r="V290" i="42"/>
  <c r="U290" i="42"/>
  <c r="T290" i="42"/>
  <c r="S290" i="42"/>
  <c r="R290" i="42"/>
  <c r="P290" i="42"/>
  <c r="O290" i="42"/>
  <c r="M290" i="42"/>
  <c r="L290" i="42"/>
  <c r="K290" i="42"/>
  <c r="J290" i="42"/>
  <c r="I290" i="42"/>
  <c r="H290" i="42"/>
  <c r="G290" i="42"/>
  <c r="B290" i="42"/>
  <c r="A290" i="42" s="1"/>
  <c r="AO289" i="42"/>
  <c r="AN289" i="42"/>
  <c r="AM289" i="42"/>
  <c r="AL289" i="42"/>
  <c r="AJ289" i="42"/>
  <c r="AI289" i="42"/>
  <c r="AH289" i="42"/>
  <c r="AG289" i="42"/>
  <c r="AF289" i="42"/>
  <c r="AE289" i="42"/>
  <c r="AD289" i="42"/>
  <c r="Z289" i="42"/>
  <c r="Y289" i="42"/>
  <c r="X289" i="42"/>
  <c r="V289" i="42"/>
  <c r="U289" i="42"/>
  <c r="T289" i="42"/>
  <c r="S289" i="42"/>
  <c r="R289" i="42"/>
  <c r="P289" i="42"/>
  <c r="O289" i="42"/>
  <c r="M289" i="42"/>
  <c r="L289" i="42"/>
  <c r="K289" i="42"/>
  <c r="J289" i="42"/>
  <c r="I289" i="42"/>
  <c r="H289" i="42"/>
  <c r="G289" i="42"/>
  <c r="B289" i="42"/>
  <c r="A289" i="42"/>
  <c r="AO288" i="42"/>
  <c r="AN288" i="42"/>
  <c r="AM288" i="42"/>
  <c r="AL288" i="42"/>
  <c r="AJ288" i="42"/>
  <c r="AI288" i="42"/>
  <c r="AH288" i="42"/>
  <c r="AG288" i="42"/>
  <c r="AF288" i="42"/>
  <c r="AE288" i="42"/>
  <c r="AD288" i="42"/>
  <c r="Z288" i="42"/>
  <c r="Y288" i="42"/>
  <c r="X288" i="42"/>
  <c r="V288" i="42"/>
  <c r="U288" i="42"/>
  <c r="T288" i="42"/>
  <c r="S288" i="42"/>
  <c r="R288" i="42"/>
  <c r="P288" i="42"/>
  <c r="O288" i="42"/>
  <c r="M288" i="42"/>
  <c r="L288" i="42"/>
  <c r="K288" i="42"/>
  <c r="J288" i="42"/>
  <c r="I288" i="42"/>
  <c r="H288" i="42"/>
  <c r="G288" i="42"/>
  <c r="B288" i="42"/>
  <c r="A288" i="42" s="1"/>
  <c r="AO287" i="42"/>
  <c r="AN287" i="42"/>
  <c r="AM287" i="42"/>
  <c r="AL287" i="42"/>
  <c r="AJ287" i="42"/>
  <c r="AI287" i="42"/>
  <c r="AH287" i="42"/>
  <c r="AG287" i="42"/>
  <c r="AF287" i="42"/>
  <c r="AE287" i="42"/>
  <c r="AD287" i="42"/>
  <c r="Z287" i="42"/>
  <c r="Y287" i="42"/>
  <c r="X287" i="42"/>
  <c r="V287" i="42"/>
  <c r="U287" i="42"/>
  <c r="T287" i="42"/>
  <c r="S287" i="42"/>
  <c r="R287" i="42"/>
  <c r="P287" i="42"/>
  <c r="O287" i="42"/>
  <c r="M287" i="42"/>
  <c r="L287" i="42"/>
  <c r="K287" i="42"/>
  <c r="J287" i="42"/>
  <c r="I287" i="42"/>
  <c r="H287" i="42"/>
  <c r="G287" i="42"/>
  <c r="B287" i="42"/>
  <c r="A287" i="42"/>
  <c r="AO286" i="42"/>
  <c r="AN286" i="42"/>
  <c r="AM286" i="42"/>
  <c r="AL286" i="42"/>
  <c r="AJ286" i="42"/>
  <c r="AI286" i="42"/>
  <c r="AH286" i="42"/>
  <c r="AG286" i="42"/>
  <c r="AF286" i="42"/>
  <c r="AE286" i="42"/>
  <c r="AD286" i="42"/>
  <c r="Z286" i="42"/>
  <c r="Y286" i="42"/>
  <c r="X286" i="42"/>
  <c r="V286" i="42"/>
  <c r="U286" i="42"/>
  <c r="T286" i="42"/>
  <c r="S286" i="42"/>
  <c r="R286" i="42"/>
  <c r="P286" i="42"/>
  <c r="O286" i="42"/>
  <c r="M286" i="42"/>
  <c r="L286" i="42"/>
  <c r="K286" i="42"/>
  <c r="J286" i="42"/>
  <c r="I286" i="42"/>
  <c r="H286" i="42"/>
  <c r="G286" i="42"/>
  <c r="B286" i="42"/>
  <c r="A286" i="42" s="1"/>
  <c r="AO285" i="42"/>
  <c r="AN285" i="42"/>
  <c r="AM285" i="42"/>
  <c r="AL285" i="42"/>
  <c r="AJ285" i="42"/>
  <c r="AI285" i="42"/>
  <c r="AH285" i="42"/>
  <c r="AG285" i="42"/>
  <c r="AF285" i="42"/>
  <c r="AE285" i="42"/>
  <c r="AD285" i="42"/>
  <c r="Z285" i="42"/>
  <c r="Y285" i="42"/>
  <c r="X285" i="42"/>
  <c r="V285" i="42"/>
  <c r="U285" i="42"/>
  <c r="T285" i="42"/>
  <c r="S285" i="42"/>
  <c r="R285" i="42"/>
  <c r="P285" i="42"/>
  <c r="O285" i="42"/>
  <c r="M285" i="42"/>
  <c r="L285" i="42"/>
  <c r="K285" i="42"/>
  <c r="J285" i="42"/>
  <c r="I285" i="42"/>
  <c r="H285" i="42"/>
  <c r="G285" i="42"/>
  <c r="B285" i="42"/>
  <c r="A285" i="42"/>
  <c r="AO284" i="42"/>
  <c r="AN284" i="42"/>
  <c r="AM284" i="42"/>
  <c r="AL284" i="42"/>
  <c r="AJ284" i="42"/>
  <c r="AI284" i="42"/>
  <c r="AH284" i="42"/>
  <c r="AG284" i="42"/>
  <c r="AF284" i="42"/>
  <c r="AE284" i="42"/>
  <c r="AD284" i="42"/>
  <c r="Z284" i="42"/>
  <c r="Y284" i="42"/>
  <c r="X284" i="42"/>
  <c r="V284" i="42"/>
  <c r="U284" i="42"/>
  <c r="T284" i="42"/>
  <c r="S284" i="42"/>
  <c r="R284" i="42"/>
  <c r="P284" i="42"/>
  <c r="O284" i="42"/>
  <c r="M284" i="42"/>
  <c r="L284" i="42"/>
  <c r="K284" i="42"/>
  <c r="J284" i="42"/>
  <c r="I284" i="42"/>
  <c r="H284" i="42"/>
  <c r="G284" i="42"/>
  <c r="B284" i="42"/>
  <c r="A284" i="42" s="1"/>
  <c r="AO283" i="42"/>
  <c r="AN283" i="42"/>
  <c r="AM283" i="42"/>
  <c r="AL283" i="42"/>
  <c r="AK283" i="42"/>
  <c r="AJ283" i="42"/>
  <c r="AI283" i="42"/>
  <c r="AH283" i="42"/>
  <c r="AG283" i="42"/>
  <c r="AF283" i="42"/>
  <c r="AE283" i="42"/>
  <c r="AD283" i="42"/>
  <c r="Z283" i="42"/>
  <c r="Y283" i="42"/>
  <c r="X283" i="42"/>
  <c r="V283" i="42"/>
  <c r="U283" i="42"/>
  <c r="T283" i="42"/>
  <c r="S283" i="42"/>
  <c r="R283" i="42"/>
  <c r="P283" i="42"/>
  <c r="O283" i="42"/>
  <c r="M283" i="42"/>
  <c r="L283" i="42"/>
  <c r="K283" i="42"/>
  <c r="J283" i="42"/>
  <c r="I283" i="42"/>
  <c r="H283" i="42"/>
  <c r="G283" i="42"/>
  <c r="B283" i="42"/>
  <c r="A283" i="42"/>
  <c r="AO282" i="42"/>
  <c r="AN282" i="42"/>
  <c r="AM282" i="42"/>
  <c r="AL282" i="42"/>
  <c r="AJ282" i="42"/>
  <c r="AI282" i="42"/>
  <c r="AH282" i="42"/>
  <c r="AG282" i="42"/>
  <c r="AF282" i="42"/>
  <c r="AE282" i="42"/>
  <c r="AD282" i="42"/>
  <c r="Z282" i="42"/>
  <c r="Y282" i="42"/>
  <c r="X282" i="42"/>
  <c r="V282" i="42"/>
  <c r="U282" i="42"/>
  <c r="T282" i="42"/>
  <c r="S282" i="42"/>
  <c r="R282" i="42"/>
  <c r="P282" i="42"/>
  <c r="O282" i="42"/>
  <c r="M282" i="42"/>
  <c r="L282" i="42"/>
  <c r="K282" i="42"/>
  <c r="J282" i="42"/>
  <c r="I282" i="42"/>
  <c r="H282" i="42"/>
  <c r="G282" i="42"/>
  <c r="B282" i="42"/>
  <c r="A282" i="42" s="1"/>
  <c r="AO281" i="42"/>
  <c r="AN281" i="42"/>
  <c r="AM281" i="42"/>
  <c r="AL281" i="42"/>
  <c r="AJ281" i="42"/>
  <c r="AI281" i="42"/>
  <c r="AH281" i="42"/>
  <c r="AG281" i="42"/>
  <c r="AF281" i="42"/>
  <c r="AE281" i="42"/>
  <c r="AD281" i="42"/>
  <c r="Z281" i="42"/>
  <c r="Y281" i="42"/>
  <c r="X281" i="42"/>
  <c r="V281" i="42"/>
  <c r="U281" i="42"/>
  <c r="T281" i="42"/>
  <c r="S281" i="42"/>
  <c r="R281" i="42"/>
  <c r="P281" i="42"/>
  <c r="O281" i="42"/>
  <c r="M281" i="42"/>
  <c r="L281" i="42"/>
  <c r="K281" i="42"/>
  <c r="J281" i="42"/>
  <c r="I281" i="42"/>
  <c r="H281" i="42"/>
  <c r="G281" i="42"/>
  <c r="B281" i="42"/>
  <c r="A281" i="42"/>
  <c r="AO280" i="42"/>
  <c r="AN280" i="42"/>
  <c r="AM280" i="42"/>
  <c r="AL280" i="42"/>
  <c r="AJ280" i="42"/>
  <c r="AI280" i="42"/>
  <c r="AH280" i="42"/>
  <c r="AG280" i="42"/>
  <c r="AF280" i="42"/>
  <c r="AE280" i="42"/>
  <c r="AD280" i="42"/>
  <c r="Z280" i="42"/>
  <c r="Y280" i="42"/>
  <c r="X280" i="42"/>
  <c r="V280" i="42"/>
  <c r="U280" i="42"/>
  <c r="T280" i="42"/>
  <c r="S280" i="42"/>
  <c r="R280" i="42"/>
  <c r="P280" i="42"/>
  <c r="O280" i="42"/>
  <c r="M280" i="42"/>
  <c r="J280" i="42"/>
  <c r="I280" i="42"/>
  <c r="H280" i="42"/>
  <c r="G280" i="42"/>
  <c r="B280" i="42"/>
  <c r="A280" i="42" s="1"/>
  <c r="AO279" i="42"/>
  <c r="AN279" i="42"/>
  <c r="AM279" i="42"/>
  <c r="AL279" i="42"/>
  <c r="AJ279" i="42"/>
  <c r="AI279" i="42"/>
  <c r="AH279" i="42"/>
  <c r="AG279" i="42"/>
  <c r="AF279" i="42"/>
  <c r="AE279" i="42"/>
  <c r="AD279" i="42"/>
  <c r="Z279" i="42"/>
  <c r="Y279" i="42"/>
  <c r="X279" i="42"/>
  <c r="V279" i="42"/>
  <c r="U279" i="42"/>
  <c r="T279" i="42"/>
  <c r="S279" i="42"/>
  <c r="R279" i="42"/>
  <c r="P279" i="42"/>
  <c r="O279" i="42"/>
  <c r="M279" i="42"/>
  <c r="L279" i="42"/>
  <c r="K279" i="42"/>
  <c r="J279" i="42"/>
  <c r="I279" i="42"/>
  <c r="H279" i="42"/>
  <c r="G279" i="42"/>
  <c r="B279" i="42"/>
  <c r="A279" i="42"/>
  <c r="AO278" i="42"/>
  <c r="AN278" i="42"/>
  <c r="AM278" i="42"/>
  <c r="AL278" i="42"/>
  <c r="AJ278" i="42"/>
  <c r="AI278" i="42"/>
  <c r="AH278" i="42"/>
  <c r="AG278" i="42"/>
  <c r="AF278" i="42"/>
  <c r="AE278" i="42"/>
  <c r="AD278" i="42"/>
  <c r="Z278" i="42"/>
  <c r="Y278" i="42"/>
  <c r="X278" i="42"/>
  <c r="V278" i="42"/>
  <c r="U278" i="42"/>
  <c r="T278" i="42"/>
  <c r="S278" i="42"/>
  <c r="R278" i="42"/>
  <c r="P278" i="42"/>
  <c r="O278" i="42"/>
  <c r="M278" i="42"/>
  <c r="L278" i="42"/>
  <c r="K278" i="42"/>
  <c r="J278" i="42"/>
  <c r="I278" i="42"/>
  <c r="H278" i="42"/>
  <c r="G278" i="42"/>
  <c r="B278" i="42"/>
  <c r="A278" i="42" s="1"/>
  <c r="AO277" i="42"/>
  <c r="AN277" i="42"/>
  <c r="AM277" i="42"/>
  <c r="AL277" i="42"/>
  <c r="AK277" i="42"/>
  <c r="AJ277" i="42"/>
  <c r="AI277" i="42"/>
  <c r="AH277" i="42"/>
  <c r="AG277" i="42"/>
  <c r="AF277" i="42"/>
  <c r="AE277" i="42"/>
  <c r="AD277" i="42"/>
  <c r="Z277" i="42"/>
  <c r="Y277" i="42"/>
  <c r="X277" i="42"/>
  <c r="V277" i="42"/>
  <c r="U277" i="42"/>
  <c r="T277" i="42"/>
  <c r="S277" i="42"/>
  <c r="R277" i="42"/>
  <c r="P277" i="42"/>
  <c r="O277" i="42"/>
  <c r="M277" i="42"/>
  <c r="L277" i="42"/>
  <c r="K277" i="42"/>
  <c r="J277" i="42"/>
  <c r="I277" i="42"/>
  <c r="H277" i="42"/>
  <c r="G277" i="42"/>
  <c r="B277" i="42"/>
  <c r="A277" i="42"/>
  <c r="AO276" i="42"/>
  <c r="AN276" i="42"/>
  <c r="AM276" i="42"/>
  <c r="AL276" i="42"/>
  <c r="AJ276" i="42"/>
  <c r="AI276" i="42"/>
  <c r="AH276" i="42"/>
  <c r="AG276" i="42"/>
  <c r="AF276" i="42"/>
  <c r="AE276" i="42"/>
  <c r="AD276" i="42"/>
  <c r="Z276" i="42"/>
  <c r="Y276" i="42"/>
  <c r="X276" i="42"/>
  <c r="V276" i="42"/>
  <c r="U276" i="42"/>
  <c r="T276" i="42"/>
  <c r="S276" i="42"/>
  <c r="R276" i="42"/>
  <c r="P276" i="42"/>
  <c r="O276" i="42"/>
  <c r="M276" i="42"/>
  <c r="L276" i="42"/>
  <c r="K276" i="42"/>
  <c r="J276" i="42"/>
  <c r="I276" i="42"/>
  <c r="H276" i="42"/>
  <c r="G276" i="42"/>
  <c r="B276" i="42"/>
  <c r="A276" i="42" s="1"/>
  <c r="AO275" i="42"/>
  <c r="AN275" i="42"/>
  <c r="AM275" i="42"/>
  <c r="AL275" i="42"/>
  <c r="AJ275" i="42"/>
  <c r="AI275" i="42"/>
  <c r="AH275" i="42"/>
  <c r="AG275" i="42"/>
  <c r="AF275" i="42"/>
  <c r="AE275" i="42"/>
  <c r="AD275" i="42"/>
  <c r="Z275" i="42"/>
  <c r="Y275" i="42"/>
  <c r="X275" i="42"/>
  <c r="V275" i="42"/>
  <c r="U275" i="42"/>
  <c r="T275" i="42"/>
  <c r="S275" i="42"/>
  <c r="R275" i="42"/>
  <c r="P275" i="42"/>
  <c r="O275" i="42"/>
  <c r="M275" i="42"/>
  <c r="L275" i="42"/>
  <c r="K275" i="42"/>
  <c r="J275" i="42"/>
  <c r="I275" i="42"/>
  <c r="H275" i="42"/>
  <c r="G275" i="42"/>
  <c r="B275" i="42"/>
  <c r="A275" i="42"/>
  <c r="AO274" i="42"/>
  <c r="AN274" i="42"/>
  <c r="AM274" i="42"/>
  <c r="AL274" i="42"/>
  <c r="AJ274" i="42"/>
  <c r="AI274" i="42"/>
  <c r="AH274" i="42"/>
  <c r="AG274" i="42"/>
  <c r="AF274" i="42"/>
  <c r="AE274" i="42"/>
  <c r="AD274" i="42"/>
  <c r="Z274" i="42"/>
  <c r="Y274" i="42"/>
  <c r="X274" i="42"/>
  <c r="V274" i="42"/>
  <c r="U274" i="42"/>
  <c r="T274" i="42"/>
  <c r="S274" i="42"/>
  <c r="R274" i="42"/>
  <c r="P274" i="42"/>
  <c r="O274" i="42"/>
  <c r="M274" i="42"/>
  <c r="L274" i="42"/>
  <c r="K274" i="42"/>
  <c r="J274" i="42"/>
  <c r="I274" i="42"/>
  <c r="H274" i="42"/>
  <c r="G274" i="42"/>
  <c r="B274" i="42"/>
  <c r="A274" i="42" s="1"/>
  <c r="AO273" i="42"/>
  <c r="AN273" i="42"/>
  <c r="AM273" i="42"/>
  <c r="AL273" i="42"/>
  <c r="AK273" i="42"/>
  <c r="AJ273" i="42"/>
  <c r="AI273" i="42"/>
  <c r="AH273" i="42"/>
  <c r="AG273" i="42"/>
  <c r="AF273" i="42"/>
  <c r="AE273" i="42"/>
  <c r="AD273" i="42"/>
  <c r="Z273" i="42"/>
  <c r="Y273" i="42"/>
  <c r="X273" i="42"/>
  <c r="V273" i="42"/>
  <c r="U273" i="42"/>
  <c r="T273" i="42"/>
  <c r="S273" i="42"/>
  <c r="R273" i="42"/>
  <c r="P273" i="42"/>
  <c r="O273" i="42"/>
  <c r="M273" i="42"/>
  <c r="L273" i="42"/>
  <c r="K273" i="42"/>
  <c r="J273" i="42"/>
  <c r="I273" i="42"/>
  <c r="H273" i="42"/>
  <c r="G273" i="42"/>
  <c r="B273" i="42"/>
  <c r="A273" i="42"/>
  <c r="AO272" i="42"/>
  <c r="AN272" i="42"/>
  <c r="AM272" i="42"/>
  <c r="AL272" i="42"/>
  <c r="AJ272" i="42"/>
  <c r="AI272" i="42"/>
  <c r="AH272" i="42"/>
  <c r="AG272" i="42"/>
  <c r="AF272" i="42"/>
  <c r="AE272" i="42"/>
  <c r="AD272" i="42"/>
  <c r="Z272" i="42"/>
  <c r="Y272" i="42"/>
  <c r="X272" i="42"/>
  <c r="V272" i="42"/>
  <c r="U272" i="42"/>
  <c r="T272" i="42"/>
  <c r="S272" i="42"/>
  <c r="R272" i="42"/>
  <c r="P272" i="42"/>
  <c r="O272" i="42"/>
  <c r="M272" i="42"/>
  <c r="L272" i="42"/>
  <c r="K272" i="42"/>
  <c r="J272" i="42"/>
  <c r="I272" i="42"/>
  <c r="H272" i="42"/>
  <c r="G272" i="42"/>
  <c r="B272" i="42"/>
  <c r="A272" i="42" s="1"/>
  <c r="AO271" i="42"/>
  <c r="AN271" i="42"/>
  <c r="AM271" i="42"/>
  <c r="AL271" i="42"/>
  <c r="AJ271" i="42"/>
  <c r="AI271" i="42"/>
  <c r="AH271" i="42"/>
  <c r="AG271" i="42"/>
  <c r="AF271" i="42"/>
  <c r="AE271" i="42"/>
  <c r="AD271" i="42"/>
  <c r="Z271" i="42"/>
  <c r="Y271" i="42"/>
  <c r="X271" i="42"/>
  <c r="V271" i="42"/>
  <c r="U271" i="42"/>
  <c r="T271" i="42"/>
  <c r="S271" i="42"/>
  <c r="R271" i="42"/>
  <c r="P271" i="42"/>
  <c r="O271" i="42"/>
  <c r="M271" i="42"/>
  <c r="L271" i="42"/>
  <c r="K271" i="42"/>
  <c r="J271" i="42"/>
  <c r="I271" i="42"/>
  <c r="H271" i="42"/>
  <c r="G271" i="42"/>
  <c r="B271" i="42"/>
  <c r="A271" i="42"/>
  <c r="AO270" i="42"/>
  <c r="AN270" i="42"/>
  <c r="AM270" i="42"/>
  <c r="AL270" i="42"/>
  <c r="AJ270" i="42"/>
  <c r="AI270" i="42"/>
  <c r="AH270" i="42"/>
  <c r="AG270" i="42"/>
  <c r="AF270" i="42"/>
  <c r="AE270" i="42"/>
  <c r="AD270" i="42"/>
  <c r="Z270" i="42"/>
  <c r="Y270" i="42"/>
  <c r="X270" i="42"/>
  <c r="V270" i="42"/>
  <c r="U270" i="42"/>
  <c r="T270" i="42"/>
  <c r="S270" i="42"/>
  <c r="R270" i="42"/>
  <c r="P270" i="42"/>
  <c r="O270" i="42"/>
  <c r="M270" i="42"/>
  <c r="L270" i="42"/>
  <c r="K270" i="42"/>
  <c r="J270" i="42"/>
  <c r="I270" i="42"/>
  <c r="H270" i="42"/>
  <c r="G270" i="42"/>
  <c r="B270" i="42"/>
  <c r="A270" i="42" s="1"/>
  <c r="AO269" i="42"/>
  <c r="AN269" i="42"/>
  <c r="AM269" i="42"/>
  <c r="AL269" i="42"/>
  <c r="AK269" i="42"/>
  <c r="AJ269" i="42"/>
  <c r="AI269" i="42"/>
  <c r="AH269" i="42"/>
  <c r="AG269" i="42"/>
  <c r="AF269" i="42"/>
  <c r="AE269" i="42"/>
  <c r="AD269" i="42"/>
  <c r="Z269" i="42"/>
  <c r="Y269" i="42"/>
  <c r="X269" i="42"/>
  <c r="V269" i="42"/>
  <c r="U269" i="42"/>
  <c r="T269" i="42"/>
  <c r="S269" i="42"/>
  <c r="R269" i="42"/>
  <c r="P269" i="42"/>
  <c r="O269" i="42"/>
  <c r="M269" i="42"/>
  <c r="L269" i="42"/>
  <c r="K269" i="42"/>
  <c r="J269" i="42"/>
  <c r="I269" i="42"/>
  <c r="H269" i="42"/>
  <c r="G269" i="42"/>
  <c r="B269" i="42"/>
  <c r="A269" i="42"/>
  <c r="AO268" i="42"/>
  <c r="AN268" i="42"/>
  <c r="AM268" i="42"/>
  <c r="AL268" i="42"/>
  <c r="AJ268" i="42"/>
  <c r="AI268" i="42"/>
  <c r="AH268" i="42"/>
  <c r="AG268" i="42"/>
  <c r="AF268" i="42"/>
  <c r="AE268" i="42"/>
  <c r="AD268" i="42"/>
  <c r="Z268" i="42"/>
  <c r="Y268" i="42"/>
  <c r="X268" i="42"/>
  <c r="V268" i="42"/>
  <c r="U268" i="42"/>
  <c r="T268" i="42"/>
  <c r="S268" i="42"/>
  <c r="R268" i="42"/>
  <c r="P268" i="42"/>
  <c r="O268" i="42"/>
  <c r="M268" i="42"/>
  <c r="L268" i="42"/>
  <c r="K268" i="42"/>
  <c r="J268" i="42"/>
  <c r="I268" i="42"/>
  <c r="H268" i="42"/>
  <c r="G268" i="42"/>
  <c r="B268" i="42"/>
  <c r="A268" i="42" s="1"/>
  <c r="AO267" i="42"/>
  <c r="AN267" i="42"/>
  <c r="AM267" i="42"/>
  <c r="AL267" i="42"/>
  <c r="AJ267" i="42"/>
  <c r="AI267" i="42"/>
  <c r="AH267" i="42"/>
  <c r="AG267" i="42"/>
  <c r="AF267" i="42"/>
  <c r="AE267" i="42"/>
  <c r="AD267" i="42"/>
  <c r="Z267" i="42"/>
  <c r="Y267" i="42"/>
  <c r="X267" i="42"/>
  <c r="V267" i="42"/>
  <c r="U267" i="42"/>
  <c r="T267" i="42"/>
  <c r="S267" i="42"/>
  <c r="R267" i="42"/>
  <c r="P267" i="42"/>
  <c r="O267" i="42"/>
  <c r="M267" i="42"/>
  <c r="L267" i="42"/>
  <c r="K267" i="42"/>
  <c r="J267" i="42"/>
  <c r="I267" i="42"/>
  <c r="H267" i="42"/>
  <c r="G267" i="42"/>
  <c r="B267" i="42"/>
  <c r="A267" i="42"/>
  <c r="AO266" i="42"/>
  <c r="AN266" i="42"/>
  <c r="AM266" i="42"/>
  <c r="AL266" i="42"/>
  <c r="AJ266" i="42"/>
  <c r="AI266" i="42"/>
  <c r="AH266" i="42"/>
  <c r="AG266" i="42"/>
  <c r="AF266" i="42"/>
  <c r="AE266" i="42"/>
  <c r="AD266" i="42"/>
  <c r="Z266" i="42"/>
  <c r="Y266" i="42"/>
  <c r="X266" i="42"/>
  <c r="V266" i="42"/>
  <c r="U266" i="42"/>
  <c r="T266" i="42"/>
  <c r="S266" i="42"/>
  <c r="R266" i="42"/>
  <c r="P266" i="42"/>
  <c r="O266" i="42"/>
  <c r="M266" i="42"/>
  <c r="L266" i="42"/>
  <c r="K266" i="42"/>
  <c r="J266" i="42"/>
  <c r="I266" i="42"/>
  <c r="H266" i="42"/>
  <c r="G266" i="42"/>
  <c r="B266" i="42"/>
  <c r="A266" i="42" s="1"/>
  <c r="AO265" i="42"/>
  <c r="AN265" i="42"/>
  <c r="AM265" i="42"/>
  <c r="AL265" i="42"/>
  <c r="AK265" i="42"/>
  <c r="AJ265" i="42"/>
  <c r="AI265" i="42"/>
  <c r="AH265" i="42"/>
  <c r="AG265" i="42"/>
  <c r="AF265" i="42"/>
  <c r="AE265" i="42"/>
  <c r="AD265" i="42"/>
  <c r="Z265" i="42"/>
  <c r="Y265" i="42"/>
  <c r="X265" i="42"/>
  <c r="V265" i="42"/>
  <c r="U265" i="42"/>
  <c r="T265" i="42"/>
  <c r="S265" i="42"/>
  <c r="R265" i="42"/>
  <c r="P265" i="42"/>
  <c r="O265" i="42"/>
  <c r="M265" i="42"/>
  <c r="L265" i="42"/>
  <c r="K265" i="42"/>
  <c r="J265" i="42"/>
  <c r="I265" i="42"/>
  <c r="H265" i="42"/>
  <c r="G265" i="42"/>
  <c r="B265" i="42"/>
  <c r="A265" i="42"/>
  <c r="AO264" i="42"/>
  <c r="AN264" i="42"/>
  <c r="AM264" i="42"/>
  <c r="AL264" i="42"/>
  <c r="AJ264" i="42"/>
  <c r="AI264" i="42"/>
  <c r="AH264" i="42"/>
  <c r="AG264" i="42"/>
  <c r="AF264" i="42"/>
  <c r="AE264" i="42"/>
  <c r="AD264" i="42"/>
  <c r="Z264" i="42"/>
  <c r="Y264" i="42"/>
  <c r="X264" i="42"/>
  <c r="V264" i="42"/>
  <c r="U264" i="42"/>
  <c r="T264" i="42"/>
  <c r="S264" i="42"/>
  <c r="R264" i="42"/>
  <c r="P264" i="42"/>
  <c r="O264" i="42"/>
  <c r="M264" i="42"/>
  <c r="L264" i="42"/>
  <c r="K264" i="42"/>
  <c r="J264" i="42"/>
  <c r="I264" i="42"/>
  <c r="H264" i="42"/>
  <c r="G264" i="42"/>
  <c r="B264" i="42"/>
  <c r="A264" i="42" s="1"/>
  <c r="AO263" i="42"/>
  <c r="AN263" i="42"/>
  <c r="AM263" i="42"/>
  <c r="AL263" i="42"/>
  <c r="AJ263" i="42"/>
  <c r="AI263" i="42"/>
  <c r="AH263" i="42"/>
  <c r="AG263" i="42"/>
  <c r="AF263" i="42"/>
  <c r="AE263" i="42"/>
  <c r="AD263" i="42"/>
  <c r="Z263" i="42"/>
  <c r="Y263" i="42"/>
  <c r="X263" i="42"/>
  <c r="V263" i="42"/>
  <c r="U263" i="42"/>
  <c r="T263" i="42"/>
  <c r="S263" i="42"/>
  <c r="R263" i="42"/>
  <c r="P263" i="42"/>
  <c r="O263" i="42"/>
  <c r="M263" i="42"/>
  <c r="L263" i="42"/>
  <c r="K263" i="42"/>
  <c r="J263" i="42"/>
  <c r="I263" i="42"/>
  <c r="H263" i="42"/>
  <c r="G263" i="42"/>
  <c r="B263" i="42"/>
  <c r="A263" i="42"/>
  <c r="AO262" i="42"/>
  <c r="AN262" i="42"/>
  <c r="AM262" i="42"/>
  <c r="AL262" i="42"/>
  <c r="AJ262" i="42"/>
  <c r="AI262" i="42"/>
  <c r="AH262" i="42"/>
  <c r="AG262" i="42"/>
  <c r="AF262" i="42"/>
  <c r="AE262" i="42"/>
  <c r="AD262" i="42"/>
  <c r="Z262" i="42"/>
  <c r="Y262" i="42"/>
  <c r="X262" i="42"/>
  <c r="V262" i="42"/>
  <c r="U262" i="42"/>
  <c r="T262" i="42"/>
  <c r="S262" i="42"/>
  <c r="R262" i="42"/>
  <c r="P262" i="42"/>
  <c r="O262" i="42"/>
  <c r="M262" i="42"/>
  <c r="L262" i="42"/>
  <c r="K262" i="42"/>
  <c r="J262" i="42"/>
  <c r="I262" i="42"/>
  <c r="H262" i="42"/>
  <c r="G262" i="42"/>
  <c r="B262" i="42"/>
  <c r="A262" i="42" s="1"/>
  <c r="AO261" i="42"/>
  <c r="AN261" i="42"/>
  <c r="AM261" i="42"/>
  <c r="AL261" i="42"/>
  <c r="AK261" i="42"/>
  <c r="AJ261" i="42"/>
  <c r="AI261" i="42"/>
  <c r="AH261" i="42"/>
  <c r="AG261" i="42"/>
  <c r="AF261" i="42"/>
  <c r="AE261" i="42"/>
  <c r="AD261" i="42"/>
  <c r="Z261" i="42"/>
  <c r="Y261" i="42"/>
  <c r="X261" i="42"/>
  <c r="V261" i="42"/>
  <c r="U261" i="42"/>
  <c r="T261" i="42"/>
  <c r="S261" i="42"/>
  <c r="R261" i="42"/>
  <c r="P261" i="42"/>
  <c r="O261" i="42"/>
  <c r="M261" i="42"/>
  <c r="L261" i="42"/>
  <c r="K261" i="42"/>
  <c r="J261" i="42"/>
  <c r="I261" i="42"/>
  <c r="H261" i="42"/>
  <c r="G261" i="42"/>
  <c r="B261" i="42"/>
  <c r="A261" i="42"/>
  <c r="AO260" i="42"/>
  <c r="AN260" i="42"/>
  <c r="AM260" i="42"/>
  <c r="AL260" i="42"/>
  <c r="AJ260" i="42"/>
  <c r="AI260" i="42"/>
  <c r="AH260" i="42"/>
  <c r="AG260" i="42"/>
  <c r="AF260" i="42"/>
  <c r="AE260" i="42"/>
  <c r="Z260" i="42"/>
  <c r="Y260" i="42"/>
  <c r="X260" i="42"/>
  <c r="V260" i="42"/>
  <c r="U260" i="42"/>
  <c r="T260" i="42"/>
  <c r="S260" i="42"/>
  <c r="R260" i="42"/>
  <c r="P260" i="42"/>
  <c r="O260" i="42"/>
  <c r="M260" i="42"/>
  <c r="L260" i="42"/>
  <c r="K260" i="42"/>
  <c r="J260" i="42"/>
  <c r="I260" i="42"/>
  <c r="H260" i="42"/>
  <c r="G260" i="42"/>
  <c r="B260" i="42"/>
  <c r="A260" i="42" s="1"/>
  <c r="AO259" i="42"/>
  <c r="AN259" i="42"/>
  <c r="AM259" i="42"/>
  <c r="AL259" i="42"/>
  <c r="AJ259" i="42"/>
  <c r="AI259" i="42"/>
  <c r="AH259" i="42"/>
  <c r="AG259" i="42"/>
  <c r="AF259" i="42"/>
  <c r="AE259" i="42"/>
  <c r="AD259" i="42"/>
  <c r="Z259" i="42"/>
  <c r="Y259" i="42"/>
  <c r="X259" i="42"/>
  <c r="V259" i="42"/>
  <c r="U259" i="42"/>
  <c r="T259" i="42"/>
  <c r="S259" i="42"/>
  <c r="R259" i="42"/>
  <c r="P259" i="42"/>
  <c r="O259" i="42"/>
  <c r="M259" i="42"/>
  <c r="J259" i="42"/>
  <c r="I259" i="42"/>
  <c r="H259" i="42"/>
  <c r="G259" i="42"/>
  <c r="B259" i="42"/>
  <c r="A259" i="42"/>
  <c r="AO258" i="42"/>
  <c r="AN258" i="42"/>
  <c r="AM258" i="42"/>
  <c r="AL258" i="42"/>
  <c r="AJ258" i="42"/>
  <c r="AI258" i="42"/>
  <c r="AH258" i="42"/>
  <c r="AG258" i="42"/>
  <c r="AF258" i="42"/>
  <c r="AE258" i="42"/>
  <c r="AD258" i="42"/>
  <c r="Z258" i="42"/>
  <c r="Y258" i="42"/>
  <c r="X258" i="42"/>
  <c r="V258" i="42"/>
  <c r="U258" i="42"/>
  <c r="T258" i="42"/>
  <c r="S258" i="42"/>
  <c r="R258" i="42"/>
  <c r="P258" i="42"/>
  <c r="O258" i="42"/>
  <c r="M258" i="42"/>
  <c r="L258" i="42"/>
  <c r="K258" i="42"/>
  <c r="J258" i="42"/>
  <c r="I258" i="42"/>
  <c r="H258" i="42"/>
  <c r="G258" i="42"/>
  <c r="B258" i="42"/>
  <c r="A258" i="42" s="1"/>
  <c r="AO257" i="42"/>
  <c r="AN257" i="42"/>
  <c r="AM257" i="42"/>
  <c r="AL257" i="42"/>
  <c r="AJ257" i="42"/>
  <c r="AI257" i="42"/>
  <c r="AH257" i="42"/>
  <c r="AG257" i="42"/>
  <c r="AF257" i="42"/>
  <c r="AE257" i="42"/>
  <c r="AD257" i="42"/>
  <c r="Z257" i="42"/>
  <c r="Y257" i="42"/>
  <c r="X257" i="42"/>
  <c r="V257" i="42"/>
  <c r="U257" i="42"/>
  <c r="T257" i="42"/>
  <c r="S257" i="42"/>
  <c r="R257" i="42"/>
  <c r="P257" i="42"/>
  <c r="O257" i="42"/>
  <c r="M257" i="42"/>
  <c r="L257" i="42"/>
  <c r="K257" i="42"/>
  <c r="J257" i="42"/>
  <c r="I257" i="42"/>
  <c r="H257" i="42"/>
  <c r="G257" i="42"/>
  <c r="B257" i="42"/>
  <c r="A257" i="42"/>
  <c r="AO256" i="42"/>
  <c r="AN256" i="42"/>
  <c r="AM256" i="42"/>
  <c r="AL256" i="42"/>
  <c r="AJ256" i="42"/>
  <c r="AI256" i="42"/>
  <c r="AH256" i="42"/>
  <c r="AG256" i="42"/>
  <c r="AF256" i="42"/>
  <c r="AE256" i="42"/>
  <c r="AD256" i="42"/>
  <c r="Z256" i="42"/>
  <c r="Y256" i="42"/>
  <c r="X256" i="42"/>
  <c r="V256" i="42"/>
  <c r="U256" i="42"/>
  <c r="T256" i="42"/>
  <c r="S256" i="42"/>
  <c r="R256" i="42"/>
  <c r="P256" i="42"/>
  <c r="O256" i="42"/>
  <c r="M256" i="42"/>
  <c r="L256" i="42"/>
  <c r="K256" i="42"/>
  <c r="J256" i="42"/>
  <c r="I256" i="42"/>
  <c r="H256" i="42"/>
  <c r="G256" i="42"/>
  <c r="B256" i="42"/>
  <c r="A256" i="42" s="1"/>
  <c r="AO255" i="42"/>
  <c r="AN255" i="42"/>
  <c r="AM255" i="42"/>
  <c r="AL255" i="42"/>
  <c r="AK255" i="42"/>
  <c r="AJ255" i="42"/>
  <c r="AI255" i="42"/>
  <c r="AH255" i="42"/>
  <c r="AG255" i="42"/>
  <c r="AF255" i="42"/>
  <c r="AE255" i="42"/>
  <c r="AD255" i="42"/>
  <c r="Z255" i="42"/>
  <c r="Y255" i="42"/>
  <c r="X255" i="42"/>
  <c r="V255" i="42"/>
  <c r="U255" i="42"/>
  <c r="T255" i="42"/>
  <c r="S255" i="42"/>
  <c r="R255" i="42"/>
  <c r="P255" i="42"/>
  <c r="O255" i="42"/>
  <c r="M255" i="42"/>
  <c r="L255" i="42"/>
  <c r="K255" i="42"/>
  <c r="J255" i="42"/>
  <c r="I255" i="42"/>
  <c r="H255" i="42"/>
  <c r="G255" i="42"/>
  <c r="B255" i="42"/>
  <c r="A255" i="42"/>
  <c r="AO254" i="42"/>
  <c r="AN254" i="42"/>
  <c r="AM254" i="42"/>
  <c r="AL254" i="42"/>
  <c r="AJ254" i="42"/>
  <c r="AI254" i="42"/>
  <c r="AH254" i="42"/>
  <c r="AG254" i="42"/>
  <c r="AF254" i="42"/>
  <c r="AE254" i="42"/>
  <c r="AD254" i="42"/>
  <c r="Z254" i="42"/>
  <c r="Y254" i="42"/>
  <c r="X254" i="42"/>
  <c r="V254" i="42"/>
  <c r="U254" i="42"/>
  <c r="T254" i="42"/>
  <c r="S254" i="42"/>
  <c r="R254" i="42"/>
  <c r="P254" i="42"/>
  <c r="O254" i="42"/>
  <c r="M254" i="42"/>
  <c r="L254" i="42"/>
  <c r="K254" i="42"/>
  <c r="J254" i="42"/>
  <c r="I254" i="42"/>
  <c r="H254" i="42"/>
  <c r="G254" i="42"/>
  <c r="B254" i="42"/>
  <c r="A254" i="42" s="1"/>
  <c r="AO253" i="42"/>
  <c r="AN253" i="42"/>
  <c r="AM253" i="42"/>
  <c r="AL253" i="42"/>
  <c r="AJ253" i="42"/>
  <c r="AI253" i="42"/>
  <c r="AH253" i="42"/>
  <c r="AG253" i="42"/>
  <c r="AF253" i="42"/>
  <c r="AE253" i="42"/>
  <c r="AD253" i="42"/>
  <c r="Z253" i="42"/>
  <c r="Y253" i="42"/>
  <c r="X253" i="42"/>
  <c r="V253" i="42"/>
  <c r="U253" i="42"/>
  <c r="T253" i="42"/>
  <c r="S253" i="42"/>
  <c r="R253" i="42"/>
  <c r="P253" i="42"/>
  <c r="O253" i="42"/>
  <c r="M253" i="42"/>
  <c r="L253" i="42"/>
  <c r="K253" i="42"/>
  <c r="J253" i="42"/>
  <c r="I253" i="42"/>
  <c r="H253" i="42"/>
  <c r="G253" i="42"/>
  <c r="B253" i="42"/>
  <c r="A253" i="42"/>
  <c r="AO252" i="42"/>
  <c r="AN252" i="42"/>
  <c r="AM252" i="42"/>
  <c r="AL252" i="42"/>
  <c r="AJ252" i="42"/>
  <c r="AI252" i="42"/>
  <c r="AH252" i="42"/>
  <c r="AG252" i="42"/>
  <c r="AF252" i="42"/>
  <c r="AE252" i="42"/>
  <c r="AD252" i="42"/>
  <c r="Z252" i="42"/>
  <c r="Y252" i="42"/>
  <c r="X252" i="42"/>
  <c r="V252" i="42"/>
  <c r="U252" i="42"/>
  <c r="T252" i="42"/>
  <c r="S252" i="42"/>
  <c r="R252" i="42"/>
  <c r="P252" i="42"/>
  <c r="O252" i="42"/>
  <c r="M252" i="42"/>
  <c r="L252" i="42"/>
  <c r="K252" i="42"/>
  <c r="J252" i="42"/>
  <c r="I252" i="42"/>
  <c r="H252" i="42"/>
  <c r="G252" i="42"/>
  <c r="B252" i="42"/>
  <c r="A252" i="42" s="1"/>
  <c r="AO251" i="42"/>
  <c r="AN251" i="42"/>
  <c r="AM251" i="42"/>
  <c r="AL251" i="42"/>
  <c r="AK251" i="42"/>
  <c r="AJ251" i="42"/>
  <c r="AI251" i="42"/>
  <c r="AH251" i="42"/>
  <c r="AG251" i="42"/>
  <c r="AF251" i="42"/>
  <c r="AE251" i="42"/>
  <c r="Z251" i="42"/>
  <c r="Y251" i="42"/>
  <c r="X251" i="42"/>
  <c r="V251" i="42"/>
  <c r="U251" i="42"/>
  <c r="T251" i="42"/>
  <c r="S251" i="42"/>
  <c r="R251" i="42"/>
  <c r="P251" i="42"/>
  <c r="O251" i="42"/>
  <c r="M251" i="42"/>
  <c r="L251" i="42"/>
  <c r="K251" i="42"/>
  <c r="J251" i="42"/>
  <c r="I251" i="42"/>
  <c r="H251" i="42"/>
  <c r="G251" i="42"/>
  <c r="B251" i="42"/>
  <c r="A251" i="42"/>
  <c r="AO250" i="42"/>
  <c r="AN250" i="42"/>
  <c r="AM250" i="42"/>
  <c r="AL250" i="42"/>
  <c r="AJ250" i="42"/>
  <c r="AI250" i="42"/>
  <c r="AH250" i="42"/>
  <c r="AG250" i="42"/>
  <c r="AF250" i="42"/>
  <c r="AE250" i="42"/>
  <c r="AD250" i="42"/>
  <c r="Z250" i="42"/>
  <c r="Y250" i="42"/>
  <c r="X250" i="42"/>
  <c r="V250" i="42"/>
  <c r="U250" i="42"/>
  <c r="T250" i="42"/>
  <c r="S250" i="42"/>
  <c r="R250" i="42"/>
  <c r="P250" i="42"/>
  <c r="O250" i="42"/>
  <c r="N250" i="42"/>
  <c r="M250" i="42"/>
  <c r="L250" i="42"/>
  <c r="K250" i="42"/>
  <c r="J250" i="42"/>
  <c r="I250" i="42"/>
  <c r="H250" i="42"/>
  <c r="G250" i="42"/>
  <c r="B250" i="42"/>
  <c r="A250" i="42" s="1"/>
  <c r="AO249" i="42"/>
  <c r="AN249" i="42"/>
  <c r="AM249" i="42"/>
  <c r="AL249" i="42"/>
  <c r="AJ249" i="42"/>
  <c r="AI249" i="42"/>
  <c r="AH249" i="42"/>
  <c r="AG249" i="42"/>
  <c r="AF249" i="42"/>
  <c r="AE249" i="42"/>
  <c r="AD249" i="42"/>
  <c r="Z249" i="42"/>
  <c r="Y249" i="42"/>
  <c r="X249" i="42"/>
  <c r="V249" i="42"/>
  <c r="U249" i="42"/>
  <c r="T249" i="42"/>
  <c r="S249" i="42"/>
  <c r="R249" i="42"/>
  <c r="P249" i="42"/>
  <c r="O249" i="42"/>
  <c r="M249" i="42"/>
  <c r="L249" i="42"/>
  <c r="K249" i="42"/>
  <c r="J249" i="42"/>
  <c r="I249" i="42"/>
  <c r="H249" i="42"/>
  <c r="G249" i="42"/>
  <c r="B249" i="42"/>
  <c r="A249" i="42"/>
  <c r="AO248" i="42"/>
  <c r="AN248" i="42"/>
  <c r="AM248" i="42"/>
  <c r="AL248" i="42"/>
  <c r="AJ248" i="42"/>
  <c r="AI248" i="42"/>
  <c r="AH248" i="42"/>
  <c r="AG248" i="42"/>
  <c r="AF248" i="42"/>
  <c r="AE248" i="42"/>
  <c r="AD248" i="42"/>
  <c r="Z248" i="42"/>
  <c r="Y248" i="42"/>
  <c r="X248" i="42"/>
  <c r="V248" i="42"/>
  <c r="U248" i="42"/>
  <c r="T248" i="42"/>
  <c r="S248" i="42"/>
  <c r="R248" i="42"/>
  <c r="P248" i="42"/>
  <c r="O248" i="42"/>
  <c r="N248" i="42"/>
  <c r="M248" i="42"/>
  <c r="L248" i="42"/>
  <c r="K248" i="42"/>
  <c r="J248" i="42"/>
  <c r="I248" i="42"/>
  <c r="H248" i="42"/>
  <c r="G248" i="42"/>
  <c r="B248" i="42"/>
  <c r="A248" i="42" s="1"/>
  <c r="AO247" i="42"/>
  <c r="AN247" i="42"/>
  <c r="AM247" i="42"/>
  <c r="AL247" i="42"/>
  <c r="AJ247" i="42"/>
  <c r="AI247" i="42"/>
  <c r="AH247" i="42"/>
  <c r="AG247" i="42"/>
  <c r="AF247" i="42"/>
  <c r="AE247" i="42"/>
  <c r="AD247" i="42"/>
  <c r="Z247" i="42"/>
  <c r="Y247" i="42"/>
  <c r="X247" i="42"/>
  <c r="V247" i="42"/>
  <c r="U247" i="42"/>
  <c r="T247" i="42"/>
  <c r="S247" i="42"/>
  <c r="R247" i="42"/>
  <c r="J247" i="42"/>
  <c r="I247" i="42"/>
  <c r="H247" i="42"/>
  <c r="G247" i="42"/>
  <c r="B247" i="42"/>
  <c r="A247" i="42" s="1"/>
  <c r="AO246" i="42"/>
  <c r="AN246" i="42"/>
  <c r="AM246" i="42"/>
  <c r="AL246" i="42"/>
  <c r="AJ246" i="42"/>
  <c r="AI246" i="42"/>
  <c r="AH246" i="42"/>
  <c r="AG246" i="42"/>
  <c r="AF246" i="42"/>
  <c r="AE246" i="42"/>
  <c r="AD246" i="42"/>
  <c r="Z246" i="42"/>
  <c r="Y246" i="42"/>
  <c r="X246" i="42"/>
  <c r="V246" i="42"/>
  <c r="U246" i="42"/>
  <c r="T246" i="42"/>
  <c r="S246" i="42"/>
  <c r="R246" i="42"/>
  <c r="P246" i="42"/>
  <c r="O246" i="42"/>
  <c r="M246" i="42"/>
  <c r="L246" i="42"/>
  <c r="K246" i="42"/>
  <c r="J246" i="42"/>
  <c r="I246" i="42"/>
  <c r="H246" i="42"/>
  <c r="G246" i="42"/>
  <c r="B246" i="42"/>
  <c r="A246" i="42"/>
  <c r="AO245" i="42"/>
  <c r="AN245" i="42"/>
  <c r="AM245" i="42"/>
  <c r="AL245" i="42"/>
  <c r="AJ245" i="42"/>
  <c r="AI245" i="42"/>
  <c r="AH245" i="42"/>
  <c r="AG245" i="42"/>
  <c r="AF245" i="42"/>
  <c r="AE245" i="42"/>
  <c r="AD245" i="42"/>
  <c r="Z245" i="42"/>
  <c r="Y245" i="42"/>
  <c r="X245" i="42"/>
  <c r="V245" i="42"/>
  <c r="U245" i="42"/>
  <c r="T245" i="42"/>
  <c r="S245" i="42"/>
  <c r="R245" i="42"/>
  <c r="J245" i="42"/>
  <c r="I245" i="42"/>
  <c r="H245" i="42"/>
  <c r="G245" i="42"/>
  <c r="B245" i="42"/>
  <c r="A245" i="42"/>
  <c r="AO244" i="42"/>
  <c r="AN244" i="42"/>
  <c r="AM244" i="42"/>
  <c r="AL244" i="42"/>
  <c r="AJ244" i="42"/>
  <c r="AI244" i="42"/>
  <c r="AH244" i="42"/>
  <c r="AG244" i="42"/>
  <c r="AF244" i="42"/>
  <c r="AE244" i="42"/>
  <c r="AD244" i="42"/>
  <c r="Z244" i="42"/>
  <c r="Y244" i="42"/>
  <c r="X244" i="42"/>
  <c r="V244" i="42"/>
  <c r="U244" i="42"/>
  <c r="T244" i="42"/>
  <c r="S244" i="42"/>
  <c r="R244" i="42"/>
  <c r="P244" i="42"/>
  <c r="O244" i="42"/>
  <c r="N244" i="42"/>
  <c r="M244" i="42"/>
  <c r="L244" i="42"/>
  <c r="K244" i="42"/>
  <c r="J244" i="42"/>
  <c r="I244" i="42"/>
  <c r="H244" i="42"/>
  <c r="G244" i="42"/>
  <c r="B244" i="42"/>
  <c r="A244" i="42" s="1"/>
  <c r="AO243" i="42"/>
  <c r="AN243" i="42"/>
  <c r="AM243" i="42"/>
  <c r="AL243" i="42"/>
  <c r="AJ243" i="42"/>
  <c r="AI243" i="42"/>
  <c r="AH243" i="42"/>
  <c r="AG243" i="42"/>
  <c r="AF243" i="42"/>
  <c r="AE243" i="42"/>
  <c r="AD243" i="42"/>
  <c r="Z243" i="42"/>
  <c r="Y243" i="42"/>
  <c r="X243" i="42"/>
  <c r="V243" i="42"/>
  <c r="U243" i="42"/>
  <c r="T243" i="42"/>
  <c r="S243" i="42"/>
  <c r="R243" i="42"/>
  <c r="P243" i="42"/>
  <c r="O243" i="42"/>
  <c r="M243" i="42"/>
  <c r="L243" i="42"/>
  <c r="K243" i="42"/>
  <c r="J243" i="42"/>
  <c r="I243" i="42"/>
  <c r="H243" i="42"/>
  <c r="G243" i="42"/>
  <c r="B243" i="42"/>
  <c r="A243" i="42"/>
  <c r="AO242" i="42"/>
  <c r="AN242" i="42"/>
  <c r="AM242" i="42"/>
  <c r="AL242" i="42"/>
  <c r="AJ242" i="42"/>
  <c r="AI242" i="42"/>
  <c r="AH242" i="42"/>
  <c r="AG242" i="42"/>
  <c r="AF242" i="42"/>
  <c r="AE242" i="42"/>
  <c r="AD242" i="42"/>
  <c r="Z242" i="42"/>
  <c r="Y242" i="42"/>
  <c r="X242" i="42"/>
  <c r="V242" i="42"/>
  <c r="U242" i="42"/>
  <c r="T242" i="42"/>
  <c r="S242" i="42"/>
  <c r="R242" i="42"/>
  <c r="P242" i="42"/>
  <c r="O242" i="42"/>
  <c r="N242" i="42"/>
  <c r="M242" i="42"/>
  <c r="L242" i="42"/>
  <c r="K242" i="42"/>
  <c r="J242" i="42"/>
  <c r="I242" i="42"/>
  <c r="H242" i="42"/>
  <c r="G242" i="42"/>
  <c r="B242" i="42"/>
  <c r="A242" i="42" s="1"/>
  <c r="AO241" i="42"/>
  <c r="AN241" i="42"/>
  <c r="AM241" i="42"/>
  <c r="AL241" i="42"/>
  <c r="AJ241" i="42"/>
  <c r="AI241" i="42"/>
  <c r="AH241" i="42"/>
  <c r="AG241" i="42"/>
  <c r="AF241" i="42"/>
  <c r="AE241" i="42"/>
  <c r="AD241" i="42"/>
  <c r="Z241" i="42"/>
  <c r="Y241" i="42"/>
  <c r="X241" i="42"/>
  <c r="V241" i="42"/>
  <c r="U241" i="42"/>
  <c r="T241" i="42"/>
  <c r="S241" i="42"/>
  <c r="R241" i="42"/>
  <c r="P241" i="42"/>
  <c r="O241" i="42"/>
  <c r="M241" i="42"/>
  <c r="L241" i="42"/>
  <c r="K241" i="42"/>
  <c r="J241" i="42"/>
  <c r="I241" i="42"/>
  <c r="H241" i="42"/>
  <c r="G241" i="42"/>
  <c r="B241" i="42"/>
  <c r="A241" i="42"/>
  <c r="AO240" i="42"/>
  <c r="AN240" i="42"/>
  <c r="AM240" i="42"/>
  <c r="AL240" i="42"/>
  <c r="AJ240" i="42"/>
  <c r="AI240" i="42"/>
  <c r="AH240" i="42"/>
  <c r="AG240" i="42"/>
  <c r="AF240" i="42"/>
  <c r="AE240" i="42"/>
  <c r="AD240" i="42"/>
  <c r="Z240" i="42"/>
  <c r="Y240" i="42"/>
  <c r="X240" i="42"/>
  <c r="V240" i="42"/>
  <c r="U240" i="42"/>
  <c r="T240" i="42"/>
  <c r="S240" i="42"/>
  <c r="R240" i="42"/>
  <c r="P240" i="42"/>
  <c r="O240" i="42"/>
  <c r="N240" i="42"/>
  <c r="M240" i="42"/>
  <c r="L240" i="42"/>
  <c r="K240" i="42"/>
  <c r="J240" i="42"/>
  <c r="I240" i="42"/>
  <c r="H240" i="42"/>
  <c r="G240" i="42"/>
  <c r="B240" i="42"/>
  <c r="A240" i="42" s="1"/>
  <c r="AO239" i="42"/>
  <c r="AN239" i="42"/>
  <c r="AM239" i="42"/>
  <c r="AL239" i="42"/>
  <c r="AJ239" i="42"/>
  <c r="AI239" i="42"/>
  <c r="AH239" i="42"/>
  <c r="AG239" i="42"/>
  <c r="AF239" i="42"/>
  <c r="AE239" i="42"/>
  <c r="AD239" i="42"/>
  <c r="Z239" i="42"/>
  <c r="Y239" i="42"/>
  <c r="X239" i="42"/>
  <c r="V239" i="42"/>
  <c r="U239" i="42"/>
  <c r="T239" i="42"/>
  <c r="S239" i="42"/>
  <c r="R239" i="42"/>
  <c r="P239" i="42"/>
  <c r="O239" i="42"/>
  <c r="M239" i="42"/>
  <c r="L239" i="42"/>
  <c r="K239" i="42"/>
  <c r="J239" i="42"/>
  <c r="I239" i="42"/>
  <c r="H239" i="42"/>
  <c r="G239" i="42"/>
  <c r="B239" i="42"/>
  <c r="A239" i="42"/>
  <c r="AO238" i="42"/>
  <c r="AN238" i="42"/>
  <c r="AM238" i="42"/>
  <c r="AL238" i="42"/>
  <c r="AJ238" i="42"/>
  <c r="AI238" i="42"/>
  <c r="AH238" i="42"/>
  <c r="AG238" i="42"/>
  <c r="AF238" i="42"/>
  <c r="AE238" i="42"/>
  <c r="AD238" i="42"/>
  <c r="Z238" i="42"/>
  <c r="Y238" i="42"/>
  <c r="X238" i="42"/>
  <c r="V238" i="42"/>
  <c r="U238" i="42"/>
  <c r="T238" i="42"/>
  <c r="S238" i="42"/>
  <c r="R238" i="42"/>
  <c r="P238" i="42"/>
  <c r="O238" i="42"/>
  <c r="N238" i="42"/>
  <c r="M238" i="42"/>
  <c r="L238" i="42"/>
  <c r="K238" i="42"/>
  <c r="J238" i="42"/>
  <c r="I238" i="42"/>
  <c r="H238" i="42"/>
  <c r="G238" i="42"/>
  <c r="D238" i="42"/>
  <c r="B238" i="42"/>
  <c r="A238" i="42"/>
  <c r="AO237" i="42"/>
  <c r="AN237" i="42"/>
  <c r="AM237" i="42"/>
  <c r="AL237" i="42"/>
  <c r="AJ237" i="42"/>
  <c r="AI237" i="42"/>
  <c r="AH237" i="42"/>
  <c r="AG237" i="42"/>
  <c r="AF237" i="42"/>
  <c r="AE237" i="42"/>
  <c r="AD237" i="42"/>
  <c r="Z237" i="42"/>
  <c r="Y237" i="42"/>
  <c r="X237" i="42"/>
  <c r="V237" i="42"/>
  <c r="U237" i="42"/>
  <c r="T237" i="42"/>
  <c r="S237" i="42"/>
  <c r="R237" i="42"/>
  <c r="P237" i="42"/>
  <c r="O237" i="42"/>
  <c r="M237" i="42"/>
  <c r="L237" i="42"/>
  <c r="K237" i="42"/>
  <c r="J237" i="42"/>
  <c r="I237" i="42"/>
  <c r="H237" i="42"/>
  <c r="G237" i="42"/>
  <c r="B237" i="42"/>
  <c r="A237" i="42" s="1"/>
  <c r="AO236" i="42"/>
  <c r="AN236" i="42"/>
  <c r="AM236" i="42"/>
  <c r="AL236" i="42"/>
  <c r="AJ236" i="42"/>
  <c r="AI236" i="42"/>
  <c r="AH236" i="42"/>
  <c r="AG236" i="42"/>
  <c r="AF236" i="42"/>
  <c r="AE236" i="42"/>
  <c r="AD236" i="42"/>
  <c r="Z236" i="42"/>
  <c r="Y236" i="42"/>
  <c r="X236" i="42"/>
  <c r="V236" i="42"/>
  <c r="U236" i="42"/>
  <c r="T236" i="42"/>
  <c r="S236" i="42"/>
  <c r="R236" i="42"/>
  <c r="P236" i="42"/>
  <c r="O236" i="42"/>
  <c r="M236" i="42"/>
  <c r="L236" i="42"/>
  <c r="K236" i="42"/>
  <c r="J236" i="42"/>
  <c r="I236" i="42"/>
  <c r="H236" i="42"/>
  <c r="G236" i="42"/>
  <c r="B236" i="42"/>
  <c r="A236" i="42"/>
  <c r="AO235" i="42"/>
  <c r="AN235" i="42"/>
  <c r="AM235" i="42"/>
  <c r="AL235" i="42"/>
  <c r="AJ235" i="42"/>
  <c r="AI235" i="42"/>
  <c r="AH235" i="42"/>
  <c r="AG235" i="42"/>
  <c r="AF235" i="42"/>
  <c r="AE235" i="42"/>
  <c r="AD235" i="42"/>
  <c r="Z235" i="42"/>
  <c r="Y235" i="42"/>
  <c r="X235" i="42"/>
  <c r="V235" i="42"/>
  <c r="U235" i="42"/>
  <c r="T235" i="42"/>
  <c r="S235" i="42"/>
  <c r="R235" i="42"/>
  <c r="P235" i="42"/>
  <c r="O235" i="42"/>
  <c r="M235" i="42"/>
  <c r="L235" i="42"/>
  <c r="K235" i="42"/>
  <c r="J235" i="42"/>
  <c r="I235" i="42"/>
  <c r="H235" i="42"/>
  <c r="G235" i="42"/>
  <c r="B235" i="42"/>
  <c r="A235" i="42" s="1"/>
  <c r="AO234" i="42"/>
  <c r="AN234" i="42"/>
  <c r="AM234" i="42"/>
  <c r="AL234" i="42"/>
  <c r="AK234" i="42"/>
  <c r="AJ234" i="42"/>
  <c r="AI234" i="42"/>
  <c r="AH234" i="42"/>
  <c r="AG234" i="42"/>
  <c r="AF234" i="42"/>
  <c r="AE234" i="42"/>
  <c r="AD234" i="42"/>
  <c r="Z234" i="42"/>
  <c r="Y234" i="42"/>
  <c r="X234" i="42"/>
  <c r="V234" i="42"/>
  <c r="U234" i="42"/>
  <c r="T234" i="42"/>
  <c r="S234" i="42"/>
  <c r="R234" i="42"/>
  <c r="P234" i="42"/>
  <c r="O234" i="42"/>
  <c r="M234" i="42"/>
  <c r="L234" i="42"/>
  <c r="K234" i="42"/>
  <c r="J234" i="42"/>
  <c r="I234" i="42"/>
  <c r="H234" i="42"/>
  <c r="G234" i="42"/>
  <c r="B234" i="42"/>
  <c r="A234" i="42"/>
  <c r="AO233" i="42"/>
  <c r="AN233" i="42"/>
  <c r="AM233" i="42"/>
  <c r="AL233" i="42"/>
  <c r="AJ233" i="42"/>
  <c r="AI233" i="42"/>
  <c r="AH233" i="42"/>
  <c r="AG233" i="42"/>
  <c r="AF233" i="42"/>
  <c r="AE233" i="42"/>
  <c r="AD233" i="42"/>
  <c r="Z233" i="42"/>
  <c r="Y233" i="42"/>
  <c r="X233" i="42"/>
  <c r="V233" i="42"/>
  <c r="U233" i="42"/>
  <c r="T233" i="42"/>
  <c r="S233" i="42"/>
  <c r="R233" i="42"/>
  <c r="P233" i="42"/>
  <c r="O233" i="42"/>
  <c r="M233" i="42"/>
  <c r="L233" i="42"/>
  <c r="K233" i="42"/>
  <c r="J233" i="42"/>
  <c r="I233" i="42"/>
  <c r="H233" i="42"/>
  <c r="G233" i="42"/>
  <c r="B233" i="42"/>
  <c r="A233" i="42" s="1"/>
  <c r="AO232" i="42"/>
  <c r="AN232" i="42"/>
  <c r="AM232" i="42"/>
  <c r="AL232" i="42"/>
  <c r="AJ232" i="42"/>
  <c r="AI232" i="42"/>
  <c r="AH232" i="42"/>
  <c r="AG232" i="42"/>
  <c r="AF232" i="42"/>
  <c r="AE232" i="42"/>
  <c r="AD232" i="42"/>
  <c r="Z232" i="42"/>
  <c r="Y232" i="42"/>
  <c r="X232" i="42"/>
  <c r="V232" i="42"/>
  <c r="U232" i="42"/>
  <c r="T232" i="42"/>
  <c r="S232" i="42"/>
  <c r="R232" i="42"/>
  <c r="P232" i="42"/>
  <c r="O232" i="42"/>
  <c r="M232" i="42"/>
  <c r="L232" i="42"/>
  <c r="K232" i="42"/>
  <c r="J232" i="42"/>
  <c r="I232" i="42"/>
  <c r="H232" i="42"/>
  <c r="G232" i="42"/>
  <c r="B232" i="42"/>
  <c r="A232" i="42"/>
  <c r="AO231" i="42"/>
  <c r="AN231" i="42"/>
  <c r="AM231" i="42"/>
  <c r="AL231" i="42"/>
  <c r="AJ231" i="42"/>
  <c r="AI231" i="42"/>
  <c r="AH231" i="42"/>
  <c r="AG231" i="42"/>
  <c r="AF231" i="42"/>
  <c r="AE231" i="42"/>
  <c r="AD231" i="42"/>
  <c r="Z231" i="42"/>
  <c r="Y231" i="42"/>
  <c r="X231" i="42"/>
  <c r="V231" i="42"/>
  <c r="U231" i="42"/>
  <c r="T231" i="42"/>
  <c r="S231" i="42"/>
  <c r="R231" i="42"/>
  <c r="P231" i="42"/>
  <c r="O231" i="42"/>
  <c r="M231" i="42"/>
  <c r="L231" i="42"/>
  <c r="K231" i="42"/>
  <c r="J231" i="42"/>
  <c r="I231" i="42"/>
  <c r="H231" i="42"/>
  <c r="G231" i="42"/>
  <c r="B231" i="42"/>
  <c r="A231" i="42" s="1"/>
  <c r="AO230" i="42"/>
  <c r="AN230" i="42"/>
  <c r="AM230" i="42"/>
  <c r="AL230" i="42"/>
  <c r="AK230" i="42"/>
  <c r="AJ230" i="42"/>
  <c r="AI230" i="42"/>
  <c r="AH230" i="42"/>
  <c r="AG230" i="42"/>
  <c r="AF230" i="42"/>
  <c r="AE230" i="42"/>
  <c r="AD230" i="42"/>
  <c r="Z230" i="42"/>
  <c r="Y230" i="42"/>
  <c r="X230" i="42"/>
  <c r="V230" i="42"/>
  <c r="U230" i="42"/>
  <c r="T230" i="42"/>
  <c r="S230" i="42"/>
  <c r="R230" i="42"/>
  <c r="P230" i="42"/>
  <c r="O230" i="42"/>
  <c r="M230" i="42"/>
  <c r="L230" i="42"/>
  <c r="K230" i="42"/>
  <c r="J230" i="42"/>
  <c r="I230" i="42"/>
  <c r="H230" i="42"/>
  <c r="G230" i="42"/>
  <c r="B230" i="42"/>
  <c r="A230" i="42"/>
  <c r="AO229" i="42"/>
  <c r="AN229" i="42"/>
  <c r="AM229" i="42"/>
  <c r="AL229" i="42"/>
  <c r="AJ229" i="42"/>
  <c r="AI229" i="42"/>
  <c r="AH229" i="42"/>
  <c r="AG229" i="42"/>
  <c r="AF229" i="42"/>
  <c r="AE229" i="42"/>
  <c r="AD229" i="42"/>
  <c r="Z229" i="42"/>
  <c r="Y229" i="42"/>
  <c r="X229" i="42"/>
  <c r="V229" i="42"/>
  <c r="U229" i="42"/>
  <c r="T229" i="42"/>
  <c r="S229" i="42"/>
  <c r="R229" i="42"/>
  <c r="P229" i="42"/>
  <c r="O229" i="42"/>
  <c r="M229" i="42"/>
  <c r="L229" i="42"/>
  <c r="K229" i="42"/>
  <c r="J229" i="42"/>
  <c r="I229" i="42"/>
  <c r="H229" i="42"/>
  <c r="G229" i="42"/>
  <c r="B229" i="42"/>
  <c r="A229" i="42" s="1"/>
  <c r="AO228" i="42"/>
  <c r="AN228" i="42"/>
  <c r="AM228" i="42"/>
  <c r="AL228" i="42"/>
  <c r="AJ228" i="42"/>
  <c r="AI228" i="42"/>
  <c r="AH228" i="42"/>
  <c r="AG228" i="42"/>
  <c r="AF228" i="42"/>
  <c r="AE228" i="42"/>
  <c r="AD228" i="42"/>
  <c r="V228" i="42"/>
  <c r="T228" i="42"/>
  <c r="S228" i="42"/>
  <c r="R228" i="42"/>
  <c r="J228" i="42"/>
  <c r="I228" i="42"/>
  <c r="H228" i="42"/>
  <c r="G228" i="42"/>
  <c r="B228" i="42"/>
  <c r="A228" i="42" s="1"/>
  <c r="AO227" i="42"/>
  <c r="AN227" i="42"/>
  <c r="AM227" i="42"/>
  <c r="AL227" i="42"/>
  <c r="AK227" i="42"/>
  <c r="AJ227" i="42"/>
  <c r="AI227" i="42"/>
  <c r="AH227" i="42"/>
  <c r="AG227" i="42"/>
  <c r="AF227" i="42"/>
  <c r="AE227" i="42"/>
  <c r="AD227" i="42"/>
  <c r="V227" i="42"/>
  <c r="T227" i="42"/>
  <c r="S227" i="42"/>
  <c r="R227" i="42"/>
  <c r="J227" i="42"/>
  <c r="I227" i="42"/>
  <c r="H227" i="42"/>
  <c r="G227" i="42"/>
  <c r="B227" i="42"/>
  <c r="A227" i="42" s="1"/>
  <c r="AO226" i="42"/>
  <c r="AN226" i="42"/>
  <c r="AM226" i="42"/>
  <c r="AL226" i="42"/>
  <c r="AJ226" i="42"/>
  <c r="AI226" i="42"/>
  <c r="AH226" i="42"/>
  <c r="AG226" i="42"/>
  <c r="AF226" i="42"/>
  <c r="AE226" i="42"/>
  <c r="AD226" i="42"/>
  <c r="Z226" i="42"/>
  <c r="Y226" i="42"/>
  <c r="X226" i="42"/>
  <c r="V226" i="42"/>
  <c r="U226" i="42"/>
  <c r="T226" i="42"/>
  <c r="S226" i="42"/>
  <c r="R226" i="42"/>
  <c r="P226" i="42"/>
  <c r="O226" i="42"/>
  <c r="M226" i="42"/>
  <c r="L226" i="42"/>
  <c r="K226" i="42"/>
  <c r="J226" i="42"/>
  <c r="I226" i="42"/>
  <c r="H226" i="42"/>
  <c r="G226" i="42"/>
  <c r="B226" i="42"/>
  <c r="A226" i="42"/>
  <c r="AO225" i="42"/>
  <c r="AN225" i="42"/>
  <c r="AM225" i="42"/>
  <c r="AL225" i="42"/>
  <c r="AJ225" i="42"/>
  <c r="AI225" i="42"/>
  <c r="AH225" i="42"/>
  <c r="AG225" i="42"/>
  <c r="AF225" i="42"/>
  <c r="AE225" i="42"/>
  <c r="AD225" i="42"/>
  <c r="Z225" i="42"/>
  <c r="Y225" i="42"/>
  <c r="X225" i="42"/>
  <c r="V225" i="42"/>
  <c r="U225" i="42"/>
  <c r="T225" i="42"/>
  <c r="S225" i="42"/>
  <c r="R225" i="42"/>
  <c r="P225" i="42"/>
  <c r="O225" i="42"/>
  <c r="M225" i="42"/>
  <c r="L225" i="42"/>
  <c r="K225" i="42"/>
  <c r="J225" i="42"/>
  <c r="I225" i="42"/>
  <c r="H225" i="42"/>
  <c r="G225" i="42"/>
  <c r="B225" i="42"/>
  <c r="A225" i="42" s="1"/>
  <c r="AO224" i="42"/>
  <c r="AN224" i="42"/>
  <c r="AM224" i="42"/>
  <c r="AL224" i="42"/>
  <c r="AK224" i="42"/>
  <c r="AJ224" i="42"/>
  <c r="AI224" i="42"/>
  <c r="AH224" i="42"/>
  <c r="AG224" i="42"/>
  <c r="AF224" i="42"/>
  <c r="AE224" i="42"/>
  <c r="AD224" i="42"/>
  <c r="Z224" i="42"/>
  <c r="Y224" i="42"/>
  <c r="X224" i="42"/>
  <c r="V224" i="42"/>
  <c r="U224" i="42"/>
  <c r="T224" i="42"/>
  <c r="S224" i="42"/>
  <c r="R224" i="42"/>
  <c r="P224" i="42"/>
  <c r="O224" i="42"/>
  <c r="M224" i="42"/>
  <c r="L224" i="42"/>
  <c r="K224" i="42"/>
  <c r="J224" i="42"/>
  <c r="I224" i="42"/>
  <c r="H224" i="42"/>
  <c r="G224" i="42"/>
  <c r="B224" i="42"/>
  <c r="A224" i="42"/>
  <c r="AO223" i="42"/>
  <c r="AN223" i="42"/>
  <c r="AM223" i="42"/>
  <c r="AL223" i="42"/>
  <c r="AJ223" i="42"/>
  <c r="AI223" i="42"/>
  <c r="AH223" i="42"/>
  <c r="AG223" i="42"/>
  <c r="AF223" i="42"/>
  <c r="AE223" i="42"/>
  <c r="AD223" i="42"/>
  <c r="Z223" i="42"/>
  <c r="Y223" i="42"/>
  <c r="X223" i="42"/>
  <c r="V223" i="42"/>
  <c r="U223" i="42"/>
  <c r="T223" i="42"/>
  <c r="S223" i="42"/>
  <c r="R223" i="42"/>
  <c r="P223" i="42"/>
  <c r="O223" i="42"/>
  <c r="M223" i="42"/>
  <c r="L223" i="42"/>
  <c r="K223" i="42"/>
  <c r="J223" i="42"/>
  <c r="I223" i="42"/>
  <c r="H223" i="42"/>
  <c r="G223" i="42"/>
  <c r="B223" i="42"/>
  <c r="A223" i="42" s="1"/>
  <c r="AO222" i="42"/>
  <c r="AN222" i="42"/>
  <c r="AM222" i="42"/>
  <c r="AL222" i="42"/>
  <c r="AJ222" i="42"/>
  <c r="AI222" i="42"/>
  <c r="AH222" i="42"/>
  <c r="AG222" i="42"/>
  <c r="AF222" i="42"/>
  <c r="AE222" i="42"/>
  <c r="AD222" i="42"/>
  <c r="Z222" i="42"/>
  <c r="Y222" i="42"/>
  <c r="X222" i="42"/>
  <c r="V222" i="42"/>
  <c r="U222" i="42"/>
  <c r="T222" i="42"/>
  <c r="S222" i="42"/>
  <c r="R222" i="42"/>
  <c r="P222" i="42"/>
  <c r="O222" i="42"/>
  <c r="M222" i="42"/>
  <c r="L222" i="42"/>
  <c r="K222" i="42"/>
  <c r="J222" i="42"/>
  <c r="I222" i="42"/>
  <c r="H222" i="42"/>
  <c r="G222" i="42"/>
  <c r="B222" i="42"/>
  <c r="A222" i="42"/>
  <c r="AO221" i="42"/>
  <c r="AN221" i="42"/>
  <c r="AM221" i="42"/>
  <c r="AL221" i="42"/>
  <c r="AJ221" i="42"/>
  <c r="AI221" i="42"/>
  <c r="AH221" i="42"/>
  <c r="AG221" i="42"/>
  <c r="AF221" i="42"/>
  <c r="AE221" i="42"/>
  <c r="AD221" i="42"/>
  <c r="Z221" i="42"/>
  <c r="Y221" i="42"/>
  <c r="X221" i="42"/>
  <c r="V221" i="42"/>
  <c r="U221" i="42"/>
  <c r="T221" i="42"/>
  <c r="S221" i="42"/>
  <c r="R221" i="42"/>
  <c r="P221" i="42"/>
  <c r="O221" i="42"/>
  <c r="M221" i="42"/>
  <c r="L221" i="42"/>
  <c r="K221" i="42"/>
  <c r="J221" i="42"/>
  <c r="I221" i="42"/>
  <c r="H221" i="42"/>
  <c r="G221" i="42"/>
  <c r="B221" i="42"/>
  <c r="A221" i="42" s="1"/>
  <c r="AO220" i="42"/>
  <c r="AN220" i="42"/>
  <c r="AM220" i="42"/>
  <c r="AL220" i="42"/>
  <c r="AK220" i="42"/>
  <c r="AJ220" i="42"/>
  <c r="AI220" i="42"/>
  <c r="AH220" i="42"/>
  <c r="AG220" i="42"/>
  <c r="AF220" i="42"/>
  <c r="AE220" i="42"/>
  <c r="AD220" i="42"/>
  <c r="Z220" i="42"/>
  <c r="Y220" i="42"/>
  <c r="X220" i="42"/>
  <c r="V220" i="42"/>
  <c r="U220" i="42"/>
  <c r="T220" i="42"/>
  <c r="S220" i="42"/>
  <c r="R220" i="42"/>
  <c r="P220" i="42"/>
  <c r="O220" i="42"/>
  <c r="M220" i="42"/>
  <c r="L220" i="42"/>
  <c r="K220" i="42"/>
  <c r="J220" i="42"/>
  <c r="I220" i="42"/>
  <c r="H220" i="42"/>
  <c r="G220" i="42"/>
  <c r="B220" i="42"/>
  <c r="A220" i="42"/>
  <c r="AO219" i="42"/>
  <c r="AN219" i="42"/>
  <c r="AM219" i="42"/>
  <c r="AL219" i="42"/>
  <c r="AJ219" i="42"/>
  <c r="AI219" i="42"/>
  <c r="AH219" i="42"/>
  <c r="AG219" i="42"/>
  <c r="AF219" i="42"/>
  <c r="AE219" i="42"/>
  <c r="AD219" i="42"/>
  <c r="Z219" i="42"/>
  <c r="Y219" i="42"/>
  <c r="X219" i="42"/>
  <c r="V219" i="42"/>
  <c r="U219" i="42"/>
  <c r="T219" i="42"/>
  <c r="S219" i="42"/>
  <c r="R219" i="42"/>
  <c r="P219" i="42"/>
  <c r="O219" i="42"/>
  <c r="M219" i="42"/>
  <c r="L219" i="42"/>
  <c r="K219" i="42"/>
  <c r="J219" i="42"/>
  <c r="I219" i="42"/>
  <c r="H219" i="42"/>
  <c r="G219" i="42"/>
  <c r="B219" i="42"/>
  <c r="A219" i="42" s="1"/>
  <c r="AO218" i="42"/>
  <c r="AN218" i="42"/>
  <c r="AM218" i="42"/>
  <c r="AL218" i="42"/>
  <c r="AJ218" i="42"/>
  <c r="AI218" i="42"/>
  <c r="AH218" i="42"/>
  <c r="AG218" i="42"/>
  <c r="AF218" i="42"/>
  <c r="AE218" i="42"/>
  <c r="AD218" i="42"/>
  <c r="Z218" i="42"/>
  <c r="Y218" i="42"/>
  <c r="X218" i="42"/>
  <c r="V218" i="42"/>
  <c r="U218" i="42"/>
  <c r="T218" i="42"/>
  <c r="S218" i="42"/>
  <c r="R218" i="42"/>
  <c r="P218" i="42"/>
  <c r="O218" i="42"/>
  <c r="M218" i="42"/>
  <c r="L218" i="42"/>
  <c r="K218" i="42"/>
  <c r="J218" i="42"/>
  <c r="I218" i="42"/>
  <c r="H218" i="42"/>
  <c r="G218" i="42"/>
  <c r="B218" i="42"/>
  <c r="A218" i="42"/>
  <c r="AO217" i="42"/>
  <c r="AN217" i="42"/>
  <c r="AM217" i="42"/>
  <c r="AL217" i="42"/>
  <c r="AJ217" i="42"/>
  <c r="AI217" i="42"/>
  <c r="AH217" i="42"/>
  <c r="AG217" i="42"/>
  <c r="AF217" i="42"/>
  <c r="AE217" i="42"/>
  <c r="AD217" i="42"/>
  <c r="Z217" i="42"/>
  <c r="Y217" i="42"/>
  <c r="X217" i="42"/>
  <c r="V217" i="42"/>
  <c r="U217" i="42"/>
  <c r="T217" i="42"/>
  <c r="S217" i="42"/>
  <c r="R217" i="42"/>
  <c r="P217" i="42"/>
  <c r="O217" i="42"/>
  <c r="M217" i="42"/>
  <c r="L217" i="42"/>
  <c r="K217" i="42"/>
  <c r="J217" i="42"/>
  <c r="I217" i="42"/>
  <c r="H217" i="42"/>
  <c r="G217" i="42"/>
  <c r="B217" i="42"/>
  <c r="A217" i="42" s="1"/>
  <c r="AO216" i="42"/>
  <c r="AN216" i="42"/>
  <c r="AM216" i="42"/>
  <c r="AL216" i="42"/>
  <c r="AK216" i="42"/>
  <c r="AJ216" i="42"/>
  <c r="AI216" i="42"/>
  <c r="AH216" i="42"/>
  <c r="AG216" i="42"/>
  <c r="AF216" i="42"/>
  <c r="AE216" i="42"/>
  <c r="AD216" i="42"/>
  <c r="Z216" i="42"/>
  <c r="Y216" i="42"/>
  <c r="X216" i="42"/>
  <c r="V216" i="42"/>
  <c r="U216" i="42"/>
  <c r="T216" i="42"/>
  <c r="S216" i="42"/>
  <c r="R216" i="42"/>
  <c r="P216" i="42"/>
  <c r="O216" i="42"/>
  <c r="M216" i="42"/>
  <c r="L216" i="42"/>
  <c r="K216" i="42"/>
  <c r="J216" i="42"/>
  <c r="I216" i="42"/>
  <c r="H216" i="42"/>
  <c r="G216" i="42"/>
  <c r="B216" i="42"/>
  <c r="A216" i="42"/>
  <c r="AO215" i="42"/>
  <c r="AN215" i="42"/>
  <c r="AM215" i="42"/>
  <c r="AL215" i="42"/>
  <c r="AJ215" i="42"/>
  <c r="AI215" i="42"/>
  <c r="AH215" i="42"/>
  <c r="AG215" i="42"/>
  <c r="AF215" i="42"/>
  <c r="AE215" i="42"/>
  <c r="AD215" i="42"/>
  <c r="Z215" i="42"/>
  <c r="Y215" i="42"/>
  <c r="X215" i="42"/>
  <c r="V215" i="42"/>
  <c r="U215" i="42"/>
  <c r="T215" i="42"/>
  <c r="S215" i="42"/>
  <c r="R215" i="42"/>
  <c r="P215" i="42"/>
  <c r="O215" i="42"/>
  <c r="M215" i="42"/>
  <c r="L215" i="42"/>
  <c r="K215" i="42"/>
  <c r="J215" i="42"/>
  <c r="I215" i="42"/>
  <c r="H215" i="42"/>
  <c r="G215" i="42"/>
  <c r="B215" i="42"/>
  <c r="A215" i="42" s="1"/>
  <c r="AO214" i="42"/>
  <c r="AN214" i="42"/>
  <c r="AM214" i="42"/>
  <c r="AL214" i="42"/>
  <c r="AJ214" i="42"/>
  <c r="AI214" i="42"/>
  <c r="AH214" i="42"/>
  <c r="AG214" i="42"/>
  <c r="AF214" i="42"/>
  <c r="AE214" i="42"/>
  <c r="AD214" i="42"/>
  <c r="Z214" i="42"/>
  <c r="Y214" i="42"/>
  <c r="X214" i="42"/>
  <c r="V214" i="42"/>
  <c r="U214" i="42"/>
  <c r="T214" i="42"/>
  <c r="S214" i="42"/>
  <c r="R214" i="42"/>
  <c r="P214" i="42"/>
  <c r="O214" i="42"/>
  <c r="M214" i="42"/>
  <c r="L214" i="42"/>
  <c r="K214" i="42"/>
  <c r="J214" i="42"/>
  <c r="I214" i="42"/>
  <c r="H214" i="42"/>
  <c r="G214" i="42"/>
  <c r="B214" i="42"/>
  <c r="A214" i="42"/>
  <c r="AO213" i="42"/>
  <c r="AN213" i="42"/>
  <c r="AM213" i="42"/>
  <c r="AL213" i="42"/>
  <c r="AJ213" i="42"/>
  <c r="AI213" i="42"/>
  <c r="AH213" i="42"/>
  <c r="AG213" i="42"/>
  <c r="AF213" i="42"/>
  <c r="AE213" i="42"/>
  <c r="AD213" i="42"/>
  <c r="Z213" i="42"/>
  <c r="Y213" i="42"/>
  <c r="X213" i="42"/>
  <c r="V213" i="42"/>
  <c r="U213" i="42"/>
  <c r="T213" i="42"/>
  <c r="S213" i="42"/>
  <c r="R213" i="42"/>
  <c r="P213" i="42"/>
  <c r="O213" i="42"/>
  <c r="M213" i="42"/>
  <c r="L213" i="42"/>
  <c r="K213" i="42"/>
  <c r="J213" i="42"/>
  <c r="I213" i="42"/>
  <c r="H213" i="42"/>
  <c r="G213" i="42"/>
  <c r="B213" i="42"/>
  <c r="A213" i="42" s="1"/>
  <c r="AO212" i="42"/>
  <c r="AN212" i="42"/>
  <c r="AM212" i="42"/>
  <c r="AL212" i="42"/>
  <c r="AK212" i="42"/>
  <c r="AJ212" i="42"/>
  <c r="AI212" i="42"/>
  <c r="AH212" i="42"/>
  <c r="AG212" i="42"/>
  <c r="AF212" i="42"/>
  <c r="AE212" i="42"/>
  <c r="AD212" i="42"/>
  <c r="Z212" i="42"/>
  <c r="Y212" i="42"/>
  <c r="X212" i="42"/>
  <c r="V212" i="42"/>
  <c r="U212" i="42"/>
  <c r="T212" i="42"/>
  <c r="S212" i="42"/>
  <c r="R212" i="42"/>
  <c r="P212" i="42"/>
  <c r="O212" i="42"/>
  <c r="M212" i="42"/>
  <c r="L212" i="42"/>
  <c r="K212" i="42"/>
  <c r="J212" i="42"/>
  <c r="I212" i="42"/>
  <c r="H212" i="42"/>
  <c r="G212" i="42"/>
  <c r="B212" i="42"/>
  <c r="A212" i="42"/>
  <c r="AO211" i="42"/>
  <c r="AN211" i="42"/>
  <c r="AM211" i="42"/>
  <c r="AL211" i="42"/>
  <c r="AJ211" i="42"/>
  <c r="AI211" i="42"/>
  <c r="AH211" i="42"/>
  <c r="AG211" i="42"/>
  <c r="AF211" i="42"/>
  <c r="AE211" i="42"/>
  <c r="AD211" i="42"/>
  <c r="Z211" i="42"/>
  <c r="Y211" i="42"/>
  <c r="X211" i="42"/>
  <c r="V211" i="42"/>
  <c r="U211" i="42"/>
  <c r="T211" i="42"/>
  <c r="S211" i="42"/>
  <c r="R211" i="42"/>
  <c r="P211" i="42"/>
  <c r="O211" i="42"/>
  <c r="M211" i="42"/>
  <c r="L211" i="42"/>
  <c r="K211" i="42"/>
  <c r="J211" i="42"/>
  <c r="I211" i="42"/>
  <c r="H211" i="42"/>
  <c r="G211" i="42"/>
  <c r="B211" i="42"/>
  <c r="A211" i="42" s="1"/>
  <c r="AO210" i="42"/>
  <c r="AN210" i="42"/>
  <c r="AM210" i="42"/>
  <c r="AL210" i="42"/>
  <c r="AJ210" i="42"/>
  <c r="AI210" i="42"/>
  <c r="AH210" i="42"/>
  <c r="AG210" i="42"/>
  <c r="AF210" i="42"/>
  <c r="AE210" i="42"/>
  <c r="AD210" i="42"/>
  <c r="Z210" i="42"/>
  <c r="Y210" i="42"/>
  <c r="X210" i="42"/>
  <c r="V210" i="42"/>
  <c r="U210" i="42"/>
  <c r="T210" i="42"/>
  <c r="S210" i="42"/>
  <c r="R210" i="42"/>
  <c r="P210" i="42"/>
  <c r="O210" i="42"/>
  <c r="M210" i="42"/>
  <c r="L210" i="42"/>
  <c r="K210" i="42"/>
  <c r="J210" i="42"/>
  <c r="I210" i="42"/>
  <c r="H210" i="42"/>
  <c r="G210" i="42"/>
  <c r="B210" i="42"/>
  <c r="A210" i="42"/>
  <c r="AO209" i="42"/>
  <c r="AN209" i="42"/>
  <c r="AM209" i="42"/>
  <c r="AL209" i="42"/>
  <c r="AJ209" i="42"/>
  <c r="AI209" i="42"/>
  <c r="AH209" i="42"/>
  <c r="AG209" i="42"/>
  <c r="AF209" i="42"/>
  <c r="AE209" i="42"/>
  <c r="AD209" i="42"/>
  <c r="Z209" i="42"/>
  <c r="Y209" i="42"/>
  <c r="X209" i="42"/>
  <c r="V209" i="42"/>
  <c r="U209" i="42"/>
  <c r="T209" i="42"/>
  <c r="S209" i="42"/>
  <c r="R209" i="42"/>
  <c r="P209" i="42"/>
  <c r="O209" i="42"/>
  <c r="J209" i="42"/>
  <c r="I209" i="42"/>
  <c r="H209" i="42"/>
  <c r="G209" i="42"/>
  <c r="B209" i="42"/>
  <c r="A209" i="42"/>
  <c r="AO208" i="42"/>
  <c r="AN208" i="42"/>
  <c r="AM208" i="42"/>
  <c r="AL208" i="42"/>
  <c r="AJ208" i="42"/>
  <c r="AI208" i="42"/>
  <c r="AH208" i="42"/>
  <c r="AG208" i="42"/>
  <c r="AF208" i="42"/>
  <c r="AE208" i="42"/>
  <c r="AD208" i="42"/>
  <c r="Z208" i="42"/>
  <c r="Y208" i="42"/>
  <c r="X208" i="42"/>
  <c r="V208" i="42"/>
  <c r="U208" i="42"/>
  <c r="T208" i="42"/>
  <c r="S208" i="42"/>
  <c r="R208" i="42"/>
  <c r="P208" i="42"/>
  <c r="O208" i="42"/>
  <c r="N208" i="42"/>
  <c r="M208" i="42"/>
  <c r="L208" i="42"/>
  <c r="K208" i="42"/>
  <c r="J208" i="42"/>
  <c r="I208" i="42"/>
  <c r="H208" i="42"/>
  <c r="G208" i="42"/>
  <c r="B208" i="42"/>
  <c r="A208" i="42" s="1"/>
  <c r="AO207" i="42"/>
  <c r="AN207" i="42"/>
  <c r="AM207" i="42"/>
  <c r="AL207" i="42"/>
  <c r="AJ207" i="42"/>
  <c r="AI207" i="42"/>
  <c r="AH207" i="42"/>
  <c r="AG207" i="42"/>
  <c r="AF207" i="42"/>
  <c r="AE207" i="42"/>
  <c r="AD207" i="42"/>
  <c r="Z207" i="42"/>
  <c r="Y207" i="42"/>
  <c r="X207" i="42"/>
  <c r="V207" i="42"/>
  <c r="U207" i="42"/>
  <c r="T207" i="42"/>
  <c r="S207" i="42"/>
  <c r="R207" i="42"/>
  <c r="P207" i="42"/>
  <c r="O207" i="42"/>
  <c r="M207" i="42"/>
  <c r="L207" i="42"/>
  <c r="K207" i="42"/>
  <c r="J207" i="42"/>
  <c r="I207" i="42"/>
  <c r="H207" i="42"/>
  <c r="G207" i="42"/>
  <c r="B207" i="42"/>
  <c r="A207" i="42"/>
  <c r="AO206" i="42"/>
  <c r="AN206" i="42"/>
  <c r="AM206" i="42"/>
  <c r="AL206" i="42"/>
  <c r="AJ206" i="42"/>
  <c r="AI206" i="42"/>
  <c r="AH206" i="42"/>
  <c r="AG206" i="42"/>
  <c r="AF206" i="42"/>
  <c r="AE206" i="42"/>
  <c r="AD206" i="42"/>
  <c r="Z206" i="42"/>
  <c r="Y206" i="42"/>
  <c r="X206" i="42"/>
  <c r="V206" i="42"/>
  <c r="U206" i="42"/>
  <c r="T206" i="42"/>
  <c r="S206" i="42"/>
  <c r="R206" i="42"/>
  <c r="P206" i="42"/>
  <c r="O206" i="42"/>
  <c r="N206" i="42"/>
  <c r="M206" i="42"/>
  <c r="L206" i="42"/>
  <c r="K206" i="42"/>
  <c r="J206" i="42"/>
  <c r="I206" i="42"/>
  <c r="H206" i="42"/>
  <c r="G206" i="42"/>
  <c r="B206" i="42"/>
  <c r="A206" i="42" s="1"/>
  <c r="AO205" i="42"/>
  <c r="AN205" i="42"/>
  <c r="AM205" i="42"/>
  <c r="AL205" i="42"/>
  <c r="AJ205" i="42"/>
  <c r="AI205" i="42"/>
  <c r="AH205" i="42"/>
  <c r="AG205" i="42"/>
  <c r="AF205" i="42"/>
  <c r="AE205" i="42"/>
  <c r="AD205" i="42"/>
  <c r="Z205" i="42"/>
  <c r="Y205" i="42"/>
  <c r="X205" i="42"/>
  <c r="V205" i="42"/>
  <c r="U205" i="42"/>
  <c r="T205" i="42"/>
  <c r="S205" i="42"/>
  <c r="R205" i="42"/>
  <c r="P205" i="42"/>
  <c r="O205" i="42"/>
  <c r="M205" i="42"/>
  <c r="L205" i="42"/>
  <c r="K205" i="42"/>
  <c r="J205" i="42"/>
  <c r="I205" i="42"/>
  <c r="H205" i="42"/>
  <c r="G205" i="42"/>
  <c r="B205" i="42"/>
  <c r="A205" i="42"/>
  <c r="AO204" i="42"/>
  <c r="AN204" i="42"/>
  <c r="AM204" i="42"/>
  <c r="AL204" i="42"/>
  <c r="AJ204" i="42"/>
  <c r="AI204" i="42"/>
  <c r="AH204" i="42"/>
  <c r="AG204" i="42"/>
  <c r="AF204" i="42"/>
  <c r="AE204" i="42"/>
  <c r="AD204" i="42"/>
  <c r="Z204" i="42"/>
  <c r="Y204" i="42"/>
  <c r="X204" i="42"/>
  <c r="V204" i="42"/>
  <c r="U204" i="42"/>
  <c r="T204" i="42"/>
  <c r="S204" i="42"/>
  <c r="R204" i="42"/>
  <c r="P204" i="42"/>
  <c r="O204" i="42"/>
  <c r="N204" i="42"/>
  <c r="M204" i="42"/>
  <c r="L204" i="42"/>
  <c r="K204" i="42"/>
  <c r="J204" i="42"/>
  <c r="I204" i="42"/>
  <c r="H204" i="42"/>
  <c r="G204" i="42"/>
  <c r="B204" i="42"/>
  <c r="A204" i="42" s="1"/>
  <c r="AO203" i="42"/>
  <c r="AN203" i="42"/>
  <c r="AM203" i="42"/>
  <c r="AL203" i="42"/>
  <c r="AJ203" i="42"/>
  <c r="AI203" i="42"/>
  <c r="AH203" i="42"/>
  <c r="AG203" i="42"/>
  <c r="AF203" i="42"/>
  <c r="AE203" i="42"/>
  <c r="AD203" i="42"/>
  <c r="Z203" i="42"/>
  <c r="Y203" i="42"/>
  <c r="X203" i="42"/>
  <c r="V203" i="42"/>
  <c r="U203" i="42"/>
  <c r="T203" i="42"/>
  <c r="S203" i="42"/>
  <c r="R203" i="42"/>
  <c r="P203" i="42"/>
  <c r="O203" i="42"/>
  <c r="M203" i="42"/>
  <c r="L203" i="42"/>
  <c r="K203" i="42"/>
  <c r="J203" i="42"/>
  <c r="I203" i="42"/>
  <c r="H203" i="42"/>
  <c r="G203" i="42"/>
  <c r="B203" i="42"/>
  <c r="A203" i="42"/>
  <c r="AO202" i="42"/>
  <c r="AN202" i="42"/>
  <c r="AM202" i="42"/>
  <c r="AL202" i="42"/>
  <c r="AJ202" i="42"/>
  <c r="AI202" i="42"/>
  <c r="AH202" i="42"/>
  <c r="AG202" i="42"/>
  <c r="AF202" i="42"/>
  <c r="AE202" i="42"/>
  <c r="AD202" i="42"/>
  <c r="Z202" i="42"/>
  <c r="Y202" i="42"/>
  <c r="X202" i="42"/>
  <c r="V202" i="42"/>
  <c r="U202" i="42"/>
  <c r="T202" i="42"/>
  <c r="S202" i="42"/>
  <c r="R202" i="42"/>
  <c r="P202" i="42"/>
  <c r="O202" i="42"/>
  <c r="N202" i="42"/>
  <c r="M202" i="42"/>
  <c r="L202" i="42"/>
  <c r="K202" i="42"/>
  <c r="J202" i="42"/>
  <c r="I202" i="42"/>
  <c r="H202" i="42"/>
  <c r="G202" i="42"/>
  <c r="B202" i="42"/>
  <c r="A202" i="42" s="1"/>
  <c r="AO201" i="42"/>
  <c r="AN201" i="42"/>
  <c r="AM201" i="42"/>
  <c r="AL201" i="42"/>
  <c r="AJ201" i="42"/>
  <c r="AI201" i="42"/>
  <c r="AH201" i="42"/>
  <c r="AG201" i="42"/>
  <c r="AF201" i="42"/>
  <c r="AE201" i="42"/>
  <c r="AD201" i="42"/>
  <c r="Z201" i="42"/>
  <c r="Y201" i="42"/>
  <c r="X201" i="42"/>
  <c r="V201" i="42"/>
  <c r="U201" i="42"/>
  <c r="T201" i="42"/>
  <c r="S201" i="42"/>
  <c r="R201" i="42"/>
  <c r="P201" i="42"/>
  <c r="O201" i="42"/>
  <c r="M201" i="42"/>
  <c r="L201" i="42"/>
  <c r="K201" i="42"/>
  <c r="J201" i="42"/>
  <c r="I201" i="42"/>
  <c r="H201" i="42"/>
  <c r="G201" i="42"/>
  <c r="B201" i="42"/>
  <c r="A201" i="42"/>
  <c r="AO200" i="42"/>
  <c r="AN200" i="42"/>
  <c r="AM200" i="42"/>
  <c r="AL200" i="42"/>
  <c r="AJ200" i="42"/>
  <c r="AI200" i="42"/>
  <c r="AH200" i="42"/>
  <c r="AG200" i="42"/>
  <c r="AF200" i="42"/>
  <c r="AE200" i="42"/>
  <c r="AD200" i="42"/>
  <c r="Z200" i="42"/>
  <c r="Y200" i="42"/>
  <c r="X200" i="42"/>
  <c r="V200" i="42"/>
  <c r="U200" i="42"/>
  <c r="T200" i="42"/>
  <c r="S200" i="42"/>
  <c r="R200" i="42"/>
  <c r="P200" i="42"/>
  <c r="O200" i="42"/>
  <c r="N200" i="42"/>
  <c r="M200" i="42"/>
  <c r="L200" i="42"/>
  <c r="K200" i="42"/>
  <c r="J200" i="42"/>
  <c r="I200" i="42"/>
  <c r="H200" i="42"/>
  <c r="G200" i="42"/>
  <c r="B200" i="42"/>
  <c r="A200" i="42" s="1"/>
  <c r="AO199" i="42"/>
  <c r="AN199" i="42"/>
  <c r="AM199" i="42"/>
  <c r="AL199" i="42"/>
  <c r="AJ199" i="42"/>
  <c r="AI199" i="42"/>
  <c r="AH199" i="42"/>
  <c r="AG199" i="42"/>
  <c r="AF199" i="42"/>
  <c r="AE199" i="42"/>
  <c r="AD199" i="42"/>
  <c r="Z199" i="42"/>
  <c r="Y199" i="42"/>
  <c r="X199" i="42"/>
  <c r="V199" i="42"/>
  <c r="U199" i="42"/>
  <c r="T199" i="42"/>
  <c r="S199" i="42"/>
  <c r="R199" i="42"/>
  <c r="P199" i="42"/>
  <c r="O199" i="42"/>
  <c r="M199" i="42"/>
  <c r="L199" i="42"/>
  <c r="K199" i="42"/>
  <c r="J199" i="42"/>
  <c r="I199" i="42"/>
  <c r="H199" i="42"/>
  <c r="G199" i="42"/>
  <c r="B199" i="42"/>
  <c r="A199" i="42"/>
  <c r="AO198" i="42"/>
  <c r="AN198" i="42"/>
  <c r="AM198" i="42"/>
  <c r="AL198" i="42"/>
  <c r="AJ198" i="42"/>
  <c r="AI198" i="42"/>
  <c r="AH198" i="42"/>
  <c r="AG198" i="42"/>
  <c r="AF198" i="42"/>
  <c r="AE198" i="42"/>
  <c r="AD198" i="42"/>
  <c r="Z198" i="42"/>
  <c r="Y198" i="42"/>
  <c r="X198" i="42"/>
  <c r="V198" i="42"/>
  <c r="U198" i="42"/>
  <c r="T198" i="42"/>
  <c r="S198" i="42"/>
  <c r="R198" i="42"/>
  <c r="P198" i="42"/>
  <c r="O198" i="42"/>
  <c r="N198" i="42"/>
  <c r="M198" i="42"/>
  <c r="L198" i="42"/>
  <c r="K198" i="42"/>
  <c r="J198" i="42"/>
  <c r="I198" i="42"/>
  <c r="H198" i="42"/>
  <c r="G198" i="42"/>
  <c r="B198" i="42"/>
  <c r="A198" i="42" s="1"/>
  <c r="AO197" i="42"/>
  <c r="AN197" i="42"/>
  <c r="AM197" i="42"/>
  <c r="AL197" i="42"/>
  <c r="AJ197" i="42"/>
  <c r="AI197" i="42"/>
  <c r="AH197" i="42"/>
  <c r="AG197" i="42"/>
  <c r="AF197" i="42"/>
  <c r="AE197" i="42"/>
  <c r="AD197" i="42"/>
  <c r="Z197" i="42"/>
  <c r="Y197" i="42"/>
  <c r="X197" i="42"/>
  <c r="V197" i="42"/>
  <c r="U197" i="42"/>
  <c r="T197" i="42"/>
  <c r="S197" i="42"/>
  <c r="R197" i="42"/>
  <c r="P197" i="42"/>
  <c r="O197" i="42"/>
  <c r="M197" i="42"/>
  <c r="L197" i="42"/>
  <c r="K197" i="42"/>
  <c r="J197" i="42"/>
  <c r="I197" i="42"/>
  <c r="H197" i="42"/>
  <c r="G197" i="42"/>
  <c r="B197" i="42"/>
  <c r="A197" i="42"/>
  <c r="AO196" i="42"/>
  <c r="AN196" i="42"/>
  <c r="AJ196" i="42"/>
  <c r="AG196" i="42"/>
  <c r="AE196" i="42"/>
  <c r="T196" i="42"/>
  <c r="S196" i="42"/>
  <c r="J196" i="42"/>
  <c r="I196" i="42"/>
  <c r="H196" i="42"/>
  <c r="B196" i="42"/>
  <c r="A196" i="42"/>
  <c r="AO195" i="42"/>
  <c r="AN195" i="42"/>
  <c r="AM195" i="42"/>
  <c r="AL195" i="42"/>
  <c r="AJ195" i="42"/>
  <c r="AI195" i="42"/>
  <c r="AH195" i="42"/>
  <c r="AG195" i="42"/>
  <c r="AF195" i="42"/>
  <c r="AE195" i="42"/>
  <c r="AD195" i="42"/>
  <c r="Z195" i="42"/>
  <c r="Y195" i="42"/>
  <c r="X195" i="42"/>
  <c r="V195" i="42"/>
  <c r="U195" i="42"/>
  <c r="T195" i="42"/>
  <c r="S195" i="42"/>
  <c r="R195" i="42"/>
  <c r="P195" i="42"/>
  <c r="O195" i="42"/>
  <c r="K195" i="42"/>
  <c r="J195" i="42"/>
  <c r="I195" i="42"/>
  <c r="H195" i="42"/>
  <c r="G195" i="42"/>
  <c r="B195" i="42"/>
  <c r="A195" i="42"/>
  <c r="AO194" i="42"/>
  <c r="AN194" i="42"/>
  <c r="AM194" i="42"/>
  <c r="AL194" i="42"/>
  <c r="AJ194" i="42"/>
  <c r="AI194" i="42"/>
  <c r="AH194" i="42"/>
  <c r="AG194" i="42"/>
  <c r="AF194" i="42"/>
  <c r="AE194" i="42"/>
  <c r="AD194" i="42"/>
  <c r="Z194" i="42"/>
  <c r="Y194" i="42"/>
  <c r="X194" i="42"/>
  <c r="V194" i="42"/>
  <c r="U194" i="42"/>
  <c r="T194" i="42"/>
  <c r="S194" i="42"/>
  <c r="R194" i="42"/>
  <c r="P194" i="42"/>
  <c r="O194" i="42"/>
  <c r="M194" i="42"/>
  <c r="L194" i="42"/>
  <c r="K194" i="42"/>
  <c r="J194" i="42"/>
  <c r="I194" i="42"/>
  <c r="H194" i="42"/>
  <c r="G194" i="42"/>
  <c r="B194" i="42"/>
  <c r="A194" i="42" s="1"/>
  <c r="AO193" i="42"/>
  <c r="AN193" i="42"/>
  <c r="AM193" i="42"/>
  <c r="AL193" i="42"/>
  <c r="AJ193" i="42"/>
  <c r="AI193" i="42"/>
  <c r="AH193" i="42"/>
  <c r="AG193" i="42"/>
  <c r="AF193" i="42"/>
  <c r="AE193" i="42"/>
  <c r="AD193" i="42"/>
  <c r="Z193" i="42"/>
  <c r="Y193" i="42"/>
  <c r="X193" i="42"/>
  <c r="V193" i="42"/>
  <c r="U193" i="42"/>
  <c r="T193" i="42"/>
  <c r="S193" i="42"/>
  <c r="R193" i="42"/>
  <c r="P193" i="42"/>
  <c r="O193" i="42"/>
  <c r="M193" i="42"/>
  <c r="L193" i="42"/>
  <c r="K193" i="42"/>
  <c r="J193" i="42"/>
  <c r="I193" i="42"/>
  <c r="H193" i="42"/>
  <c r="G193" i="42"/>
  <c r="B193" i="42"/>
  <c r="A193" i="42"/>
  <c r="AO192" i="42"/>
  <c r="AN192" i="42"/>
  <c r="AM192" i="42"/>
  <c r="AL192" i="42"/>
  <c r="AJ192" i="42"/>
  <c r="AI192" i="42"/>
  <c r="AH192" i="42"/>
  <c r="AG192" i="42"/>
  <c r="AF192" i="42"/>
  <c r="AE192" i="42"/>
  <c r="AD192" i="42"/>
  <c r="Z192" i="42"/>
  <c r="Y192" i="42"/>
  <c r="X192" i="42"/>
  <c r="V192" i="42"/>
  <c r="U192" i="42"/>
  <c r="T192" i="42"/>
  <c r="S192" i="42"/>
  <c r="R192" i="42"/>
  <c r="P192" i="42"/>
  <c r="O192" i="42"/>
  <c r="K192" i="42"/>
  <c r="J192" i="42"/>
  <c r="I192" i="42"/>
  <c r="H192" i="42"/>
  <c r="G192" i="42"/>
  <c r="B192" i="42"/>
  <c r="A192" i="42" s="1"/>
  <c r="AO191" i="42"/>
  <c r="AN191" i="42"/>
  <c r="AM191" i="42"/>
  <c r="AL191" i="42"/>
  <c r="AJ191" i="42"/>
  <c r="AI191" i="42"/>
  <c r="AH191" i="42"/>
  <c r="AG191" i="42"/>
  <c r="AF191" i="42"/>
  <c r="AE191" i="42"/>
  <c r="AD191" i="42"/>
  <c r="Z191" i="42"/>
  <c r="Y191" i="42"/>
  <c r="X191" i="42"/>
  <c r="V191" i="42"/>
  <c r="U191" i="42"/>
  <c r="T191" i="42"/>
  <c r="S191" i="42"/>
  <c r="R191" i="42"/>
  <c r="P191" i="42"/>
  <c r="O191" i="42"/>
  <c r="M191" i="42"/>
  <c r="L191" i="42"/>
  <c r="K191" i="42"/>
  <c r="J191" i="42"/>
  <c r="I191" i="42"/>
  <c r="H191" i="42"/>
  <c r="G191" i="42"/>
  <c r="B191" i="42"/>
  <c r="A191" i="42"/>
  <c r="AO190" i="42"/>
  <c r="AN190" i="42"/>
  <c r="AM190" i="42"/>
  <c r="AL190" i="42"/>
  <c r="AJ190" i="42"/>
  <c r="AI190" i="42"/>
  <c r="AH190" i="42"/>
  <c r="AG190" i="42"/>
  <c r="AF190" i="42"/>
  <c r="AE190" i="42"/>
  <c r="AD190" i="42"/>
  <c r="Z190" i="42"/>
  <c r="Y190" i="42"/>
  <c r="X190" i="42"/>
  <c r="V190" i="42"/>
  <c r="U190" i="42"/>
  <c r="T190" i="42"/>
  <c r="S190" i="42"/>
  <c r="R190" i="42"/>
  <c r="P190" i="42"/>
  <c r="O190" i="42"/>
  <c r="M190" i="42"/>
  <c r="L190" i="42"/>
  <c r="K190" i="42"/>
  <c r="J190" i="42"/>
  <c r="I190" i="42"/>
  <c r="H190" i="42"/>
  <c r="G190" i="42"/>
  <c r="B190" i="42"/>
  <c r="A190" i="42" s="1"/>
  <c r="AO189" i="42"/>
  <c r="AN189" i="42"/>
  <c r="AM189" i="42"/>
  <c r="AL189" i="42"/>
  <c r="AK189" i="42"/>
  <c r="AJ189" i="42"/>
  <c r="AI189" i="42"/>
  <c r="AH189" i="42"/>
  <c r="AG189" i="42"/>
  <c r="AF189" i="42"/>
  <c r="AE189" i="42"/>
  <c r="AD189" i="42"/>
  <c r="Z189" i="42"/>
  <c r="Y189" i="42"/>
  <c r="X189" i="42"/>
  <c r="V189" i="42"/>
  <c r="U189" i="42"/>
  <c r="T189" i="42"/>
  <c r="S189" i="42"/>
  <c r="R189" i="42"/>
  <c r="K189" i="42"/>
  <c r="J189" i="42"/>
  <c r="I189" i="42"/>
  <c r="H189" i="42"/>
  <c r="G189" i="42"/>
  <c r="B189" i="42"/>
  <c r="A189" i="42" s="1"/>
  <c r="AO188" i="42"/>
  <c r="AN188" i="42"/>
  <c r="AM188" i="42"/>
  <c r="AL188" i="42"/>
  <c r="AJ188" i="42"/>
  <c r="AI188" i="42"/>
  <c r="AH188" i="42"/>
  <c r="AG188" i="42"/>
  <c r="AF188" i="42"/>
  <c r="AE188" i="42"/>
  <c r="AD188" i="42"/>
  <c r="Z188" i="42"/>
  <c r="Y188" i="42"/>
  <c r="X188" i="42"/>
  <c r="V188" i="42"/>
  <c r="U188" i="42"/>
  <c r="T188" i="42"/>
  <c r="S188" i="42"/>
  <c r="R188" i="42"/>
  <c r="P188" i="42"/>
  <c r="O188" i="42"/>
  <c r="M188" i="42"/>
  <c r="L188" i="42"/>
  <c r="K188" i="42"/>
  <c r="J188" i="42"/>
  <c r="I188" i="42"/>
  <c r="H188" i="42"/>
  <c r="G188" i="42"/>
  <c r="B188" i="42"/>
  <c r="A188" i="42"/>
  <c r="AO187" i="42"/>
  <c r="AN187" i="42"/>
  <c r="AM187" i="42"/>
  <c r="AL187" i="42"/>
  <c r="AJ187" i="42"/>
  <c r="AI187" i="42"/>
  <c r="AH187" i="42"/>
  <c r="AG187" i="42"/>
  <c r="AF187" i="42"/>
  <c r="AE187" i="42"/>
  <c r="AD187" i="42"/>
  <c r="Z187" i="42"/>
  <c r="Y187" i="42"/>
  <c r="X187" i="42"/>
  <c r="V187" i="42"/>
  <c r="U187" i="42"/>
  <c r="T187" i="42"/>
  <c r="S187" i="42"/>
  <c r="R187" i="42"/>
  <c r="P187" i="42"/>
  <c r="O187" i="42"/>
  <c r="M187" i="42"/>
  <c r="L187" i="42"/>
  <c r="K187" i="42"/>
  <c r="J187" i="42"/>
  <c r="I187" i="42"/>
  <c r="H187" i="42"/>
  <c r="G187" i="42"/>
  <c r="B187" i="42"/>
  <c r="A187" i="42" s="1"/>
  <c r="AO186" i="42"/>
  <c r="AN186" i="42"/>
  <c r="AM186" i="42"/>
  <c r="AL186" i="42"/>
  <c r="AK186" i="42"/>
  <c r="AJ186" i="42"/>
  <c r="AI186" i="42"/>
  <c r="AH186" i="42"/>
  <c r="AG186" i="42"/>
  <c r="AF186" i="42"/>
  <c r="AE186" i="42"/>
  <c r="AD186" i="42"/>
  <c r="Z186" i="42"/>
  <c r="Y186" i="42"/>
  <c r="X186" i="42"/>
  <c r="V186" i="42"/>
  <c r="U186" i="42"/>
  <c r="T186" i="42"/>
  <c r="S186" i="42"/>
  <c r="R186" i="42"/>
  <c r="P186" i="42"/>
  <c r="O186" i="42"/>
  <c r="M186" i="42"/>
  <c r="L186" i="42"/>
  <c r="K186" i="42"/>
  <c r="J186" i="42"/>
  <c r="I186" i="42"/>
  <c r="H186" i="42"/>
  <c r="G186" i="42"/>
  <c r="B186" i="42"/>
  <c r="A186" i="42"/>
  <c r="AO185" i="42"/>
  <c r="AN185" i="42"/>
  <c r="AM185" i="42"/>
  <c r="AL185" i="42"/>
  <c r="AJ185" i="42"/>
  <c r="AI185" i="42"/>
  <c r="AH185" i="42"/>
  <c r="AG185" i="42"/>
  <c r="AF185" i="42"/>
  <c r="AE185" i="42"/>
  <c r="AD185" i="42"/>
  <c r="Z185" i="42"/>
  <c r="Y185" i="42"/>
  <c r="X185" i="42"/>
  <c r="V185" i="42"/>
  <c r="U185" i="42"/>
  <c r="T185" i="42"/>
  <c r="S185" i="42"/>
  <c r="R185" i="42"/>
  <c r="P185" i="42"/>
  <c r="O185" i="42"/>
  <c r="M185" i="42"/>
  <c r="L185" i="42"/>
  <c r="K185" i="42"/>
  <c r="J185" i="42"/>
  <c r="I185" i="42"/>
  <c r="H185" i="42"/>
  <c r="G185" i="42"/>
  <c r="B185" i="42"/>
  <c r="A185" i="42" s="1"/>
  <c r="AO184" i="42"/>
  <c r="AN184" i="42"/>
  <c r="AM184" i="42"/>
  <c r="AL184" i="42"/>
  <c r="AJ184" i="42"/>
  <c r="AI184" i="42"/>
  <c r="AH184" i="42"/>
  <c r="AG184" i="42"/>
  <c r="AF184" i="42"/>
  <c r="AE184" i="42"/>
  <c r="AD184" i="42"/>
  <c r="Z184" i="42"/>
  <c r="Y184" i="42"/>
  <c r="X184" i="42"/>
  <c r="V184" i="42"/>
  <c r="U184" i="42"/>
  <c r="T184" i="42"/>
  <c r="S184" i="42"/>
  <c r="R184" i="42"/>
  <c r="P184" i="42"/>
  <c r="O184" i="42"/>
  <c r="M184" i="42"/>
  <c r="L184" i="42"/>
  <c r="K184" i="42"/>
  <c r="J184" i="42"/>
  <c r="I184" i="42"/>
  <c r="H184" i="42"/>
  <c r="G184" i="42"/>
  <c r="B184" i="42"/>
  <c r="A184" i="42"/>
  <c r="AO183" i="42"/>
  <c r="AN183" i="42"/>
  <c r="AM183" i="42"/>
  <c r="AL183" i="42"/>
  <c r="AJ183" i="42"/>
  <c r="AI183" i="42"/>
  <c r="AH183" i="42"/>
  <c r="AG183" i="42"/>
  <c r="AF183" i="42"/>
  <c r="AE183" i="42"/>
  <c r="AD183" i="42"/>
  <c r="Z183" i="42"/>
  <c r="Y183" i="42"/>
  <c r="X183" i="42"/>
  <c r="V183" i="42"/>
  <c r="U183" i="42"/>
  <c r="T183" i="42"/>
  <c r="S183" i="42"/>
  <c r="R183" i="42"/>
  <c r="P183" i="42"/>
  <c r="O183" i="42"/>
  <c r="M183" i="42"/>
  <c r="L183" i="42"/>
  <c r="K183" i="42"/>
  <c r="J183" i="42"/>
  <c r="I183" i="42"/>
  <c r="H183" i="42"/>
  <c r="G183" i="42"/>
  <c r="B183" i="42"/>
  <c r="A183" i="42" s="1"/>
  <c r="AO182" i="42"/>
  <c r="AN182" i="42"/>
  <c r="AM182" i="42"/>
  <c r="AL182" i="42"/>
  <c r="AK182" i="42"/>
  <c r="AJ182" i="42"/>
  <c r="AI182" i="42"/>
  <c r="AH182" i="42"/>
  <c r="AG182" i="42"/>
  <c r="AF182" i="42"/>
  <c r="AE182" i="42"/>
  <c r="AD182" i="42"/>
  <c r="Z182" i="42"/>
  <c r="Y182" i="42"/>
  <c r="X182" i="42"/>
  <c r="V182" i="42"/>
  <c r="U182" i="42"/>
  <c r="T182" i="42"/>
  <c r="S182" i="42"/>
  <c r="R182" i="42"/>
  <c r="P182" i="42"/>
  <c r="O182" i="42"/>
  <c r="M182" i="42"/>
  <c r="L182" i="42"/>
  <c r="K182" i="42"/>
  <c r="J182" i="42"/>
  <c r="I182" i="42"/>
  <c r="H182" i="42"/>
  <c r="G182" i="42"/>
  <c r="B182" i="42"/>
  <c r="A182" i="42"/>
  <c r="AO181" i="42"/>
  <c r="AN181" i="42"/>
  <c r="AM181" i="42"/>
  <c r="AL181" i="42"/>
  <c r="AJ181" i="42"/>
  <c r="AI181" i="42"/>
  <c r="AH181" i="42"/>
  <c r="AG181" i="42"/>
  <c r="AF181" i="42"/>
  <c r="AE181" i="42"/>
  <c r="AD181" i="42"/>
  <c r="Z181" i="42"/>
  <c r="Y181" i="42"/>
  <c r="X181" i="42"/>
  <c r="V181" i="42"/>
  <c r="U181" i="42"/>
  <c r="T181" i="42"/>
  <c r="S181" i="42"/>
  <c r="R181" i="42"/>
  <c r="P181" i="42"/>
  <c r="O181" i="42"/>
  <c r="M181" i="42"/>
  <c r="L181" i="42"/>
  <c r="K181" i="42"/>
  <c r="J181" i="42"/>
  <c r="I181" i="42"/>
  <c r="H181" i="42"/>
  <c r="G181" i="42"/>
  <c r="B181" i="42"/>
  <c r="A181" i="42" s="1"/>
  <c r="AO180" i="42"/>
  <c r="AN180" i="42"/>
  <c r="AM180" i="42"/>
  <c r="AL180" i="42"/>
  <c r="AJ180" i="42"/>
  <c r="AI180" i="42"/>
  <c r="AH180" i="42"/>
  <c r="AG180" i="42"/>
  <c r="AF180" i="42"/>
  <c r="AE180" i="42"/>
  <c r="AD180" i="42"/>
  <c r="Z180" i="42"/>
  <c r="Y180" i="42"/>
  <c r="X180" i="42"/>
  <c r="V180" i="42"/>
  <c r="U180" i="42"/>
  <c r="T180" i="42"/>
  <c r="S180" i="42"/>
  <c r="R180" i="42"/>
  <c r="P180" i="42"/>
  <c r="O180" i="42"/>
  <c r="M180" i="42"/>
  <c r="L180" i="42"/>
  <c r="K180" i="42"/>
  <c r="J180" i="42"/>
  <c r="I180" i="42"/>
  <c r="H180" i="42"/>
  <c r="G180" i="42"/>
  <c r="B180" i="42"/>
  <c r="A180" i="42"/>
  <c r="AO179" i="42"/>
  <c r="AN179" i="42"/>
  <c r="AM179" i="42"/>
  <c r="AL179" i="42"/>
  <c r="AJ179" i="42"/>
  <c r="AI179" i="42"/>
  <c r="AH179" i="42"/>
  <c r="AG179" i="42"/>
  <c r="AF179" i="42"/>
  <c r="AE179" i="42"/>
  <c r="AD179" i="42"/>
  <c r="Z179" i="42"/>
  <c r="Y179" i="42"/>
  <c r="X179" i="42"/>
  <c r="V179" i="42"/>
  <c r="U179" i="42"/>
  <c r="T179" i="42"/>
  <c r="S179" i="42"/>
  <c r="R179" i="42"/>
  <c r="P179" i="42"/>
  <c r="O179" i="42"/>
  <c r="M179" i="42"/>
  <c r="L179" i="42"/>
  <c r="K179" i="42"/>
  <c r="J179" i="42"/>
  <c r="I179" i="42"/>
  <c r="H179" i="42"/>
  <c r="G179" i="42"/>
  <c r="B179" i="42"/>
  <c r="A179" i="42" s="1"/>
  <c r="AO178" i="42"/>
  <c r="AN178" i="42"/>
  <c r="AM178" i="42"/>
  <c r="AL178" i="42"/>
  <c r="AK178" i="42"/>
  <c r="AJ178" i="42"/>
  <c r="AI178" i="42"/>
  <c r="AH178" i="42"/>
  <c r="AG178" i="42"/>
  <c r="AF178" i="42"/>
  <c r="AE178" i="42"/>
  <c r="AD178" i="42"/>
  <c r="Z178" i="42"/>
  <c r="Y178" i="42"/>
  <c r="X178" i="42"/>
  <c r="V178" i="42"/>
  <c r="U178" i="42"/>
  <c r="T178" i="42"/>
  <c r="S178" i="42"/>
  <c r="R178" i="42"/>
  <c r="P178" i="42"/>
  <c r="O178" i="42"/>
  <c r="M178" i="42"/>
  <c r="L178" i="42"/>
  <c r="K178" i="42"/>
  <c r="J178" i="42"/>
  <c r="I178" i="42"/>
  <c r="H178" i="42"/>
  <c r="G178" i="42"/>
  <c r="B178" i="42"/>
  <c r="A178" i="42"/>
  <c r="AO177" i="42"/>
  <c r="AN177" i="42"/>
  <c r="AM177" i="42"/>
  <c r="AL177" i="42"/>
  <c r="AJ177" i="42"/>
  <c r="AI177" i="42"/>
  <c r="AH177" i="42"/>
  <c r="AG177" i="42"/>
  <c r="AF177" i="42"/>
  <c r="AE177" i="42"/>
  <c r="AD177" i="42"/>
  <c r="Z177" i="42"/>
  <c r="Y177" i="42"/>
  <c r="X177" i="42"/>
  <c r="V177" i="42"/>
  <c r="U177" i="42"/>
  <c r="T177" i="42"/>
  <c r="S177" i="42"/>
  <c r="R177" i="42"/>
  <c r="P177" i="42"/>
  <c r="O177" i="42"/>
  <c r="M177" i="42"/>
  <c r="L177" i="42"/>
  <c r="K177" i="42"/>
  <c r="J177" i="42"/>
  <c r="I177" i="42"/>
  <c r="H177" i="42"/>
  <c r="G177" i="42"/>
  <c r="B177" i="42"/>
  <c r="A177" i="42" s="1"/>
  <c r="AO176" i="42"/>
  <c r="AN176" i="42"/>
  <c r="AM176" i="42"/>
  <c r="AL176" i="42"/>
  <c r="AJ176" i="42"/>
  <c r="AI176" i="42"/>
  <c r="AH176" i="42"/>
  <c r="AG176" i="42"/>
  <c r="AF176" i="42"/>
  <c r="AE176" i="42"/>
  <c r="AD176" i="42"/>
  <c r="Z176" i="42"/>
  <c r="Y176" i="42"/>
  <c r="X176" i="42"/>
  <c r="V176" i="42"/>
  <c r="U176" i="42"/>
  <c r="T176" i="42"/>
  <c r="S176" i="42"/>
  <c r="R176" i="42"/>
  <c r="P176" i="42"/>
  <c r="O176" i="42"/>
  <c r="M176" i="42"/>
  <c r="L176" i="42"/>
  <c r="K176" i="42"/>
  <c r="J176" i="42"/>
  <c r="I176" i="42"/>
  <c r="H176" i="42"/>
  <c r="G176" i="42"/>
  <c r="B176" i="42"/>
  <c r="A176" i="42"/>
  <c r="AO175" i="42"/>
  <c r="AN175" i="42"/>
  <c r="AM175" i="42"/>
  <c r="AL175" i="42"/>
  <c r="AJ175" i="42"/>
  <c r="AI175" i="42"/>
  <c r="AH175" i="42"/>
  <c r="AG175" i="42"/>
  <c r="AF175" i="42"/>
  <c r="AE175" i="42"/>
  <c r="AD175" i="42"/>
  <c r="Z175" i="42"/>
  <c r="Y175" i="42"/>
  <c r="X175" i="42"/>
  <c r="V175" i="42"/>
  <c r="U175" i="42"/>
  <c r="T175" i="42"/>
  <c r="S175" i="42"/>
  <c r="R175" i="42"/>
  <c r="P175" i="42"/>
  <c r="O175" i="42"/>
  <c r="M175" i="42"/>
  <c r="L175" i="42"/>
  <c r="K175" i="42"/>
  <c r="J175" i="42"/>
  <c r="I175" i="42"/>
  <c r="H175" i="42"/>
  <c r="G175" i="42"/>
  <c r="B175" i="42"/>
  <c r="A175" i="42" s="1"/>
  <c r="AO174" i="42"/>
  <c r="AN174" i="42"/>
  <c r="AM174" i="42"/>
  <c r="AL174" i="42"/>
  <c r="AK174" i="42"/>
  <c r="AJ174" i="42"/>
  <c r="AI174" i="42"/>
  <c r="AH174" i="42"/>
  <c r="AG174" i="42"/>
  <c r="AF174" i="42"/>
  <c r="AE174" i="42"/>
  <c r="AD174" i="42"/>
  <c r="Z174" i="42"/>
  <c r="Y174" i="42"/>
  <c r="X174" i="42"/>
  <c r="V174" i="42"/>
  <c r="U174" i="42"/>
  <c r="T174" i="42"/>
  <c r="S174" i="42"/>
  <c r="R174" i="42"/>
  <c r="P174" i="42"/>
  <c r="O174" i="42"/>
  <c r="M174" i="42"/>
  <c r="L174" i="42"/>
  <c r="K174" i="42"/>
  <c r="J174" i="42"/>
  <c r="I174" i="42"/>
  <c r="H174" i="42"/>
  <c r="G174" i="42"/>
  <c r="B174" i="42"/>
  <c r="A174" i="42"/>
  <c r="AO173" i="42"/>
  <c r="AN173" i="42"/>
  <c r="AM173" i="42"/>
  <c r="AL173" i="42"/>
  <c r="AJ173" i="42"/>
  <c r="AI173" i="42"/>
  <c r="AH173" i="42"/>
  <c r="AG173" i="42"/>
  <c r="AF173" i="42"/>
  <c r="AE173" i="42"/>
  <c r="AD173" i="42"/>
  <c r="Z173" i="42"/>
  <c r="Y173" i="42"/>
  <c r="X173" i="42"/>
  <c r="V173" i="42"/>
  <c r="U173" i="42"/>
  <c r="T173" i="42"/>
  <c r="S173" i="42"/>
  <c r="R173" i="42"/>
  <c r="P173" i="42"/>
  <c r="O173" i="42"/>
  <c r="M173" i="42"/>
  <c r="L173" i="42"/>
  <c r="K173" i="42"/>
  <c r="J173" i="42"/>
  <c r="I173" i="42"/>
  <c r="H173" i="42"/>
  <c r="G173" i="42"/>
  <c r="B173" i="42"/>
  <c r="A173" i="42" s="1"/>
  <c r="AO172" i="42"/>
  <c r="AN172" i="42"/>
  <c r="AM172" i="42"/>
  <c r="AL172" i="42"/>
  <c r="AJ172" i="42"/>
  <c r="AI172" i="42"/>
  <c r="AH172" i="42"/>
  <c r="AG172" i="42"/>
  <c r="AF172" i="42"/>
  <c r="AE172" i="42"/>
  <c r="AD172" i="42"/>
  <c r="Z172" i="42"/>
  <c r="Y172" i="42"/>
  <c r="X172" i="42"/>
  <c r="V172" i="42"/>
  <c r="U172" i="42"/>
  <c r="T172" i="42"/>
  <c r="S172" i="42"/>
  <c r="R172" i="42"/>
  <c r="P172" i="42"/>
  <c r="O172" i="42"/>
  <c r="M172" i="42"/>
  <c r="L172" i="42"/>
  <c r="K172" i="42"/>
  <c r="J172" i="42"/>
  <c r="I172" i="42"/>
  <c r="H172" i="42"/>
  <c r="G172" i="42"/>
  <c r="B172" i="42"/>
  <c r="A172" i="42"/>
  <c r="AO171" i="42"/>
  <c r="AN171" i="42"/>
  <c r="AM171" i="42"/>
  <c r="AL171" i="42"/>
  <c r="AJ171" i="42"/>
  <c r="AI171" i="42"/>
  <c r="AH171" i="42"/>
  <c r="AG171" i="42"/>
  <c r="AF171" i="42"/>
  <c r="AE171" i="42"/>
  <c r="AD171" i="42"/>
  <c r="Z171" i="42"/>
  <c r="Y171" i="42"/>
  <c r="X171" i="42"/>
  <c r="V171" i="42"/>
  <c r="U171" i="42"/>
  <c r="T171" i="42"/>
  <c r="S171" i="42"/>
  <c r="R171" i="42"/>
  <c r="P171" i="42"/>
  <c r="O171" i="42"/>
  <c r="M171" i="42"/>
  <c r="L171" i="42"/>
  <c r="K171" i="42"/>
  <c r="J171" i="42"/>
  <c r="I171" i="42"/>
  <c r="H171" i="42"/>
  <c r="G171" i="42"/>
  <c r="B171" i="42"/>
  <c r="A171" i="42" s="1"/>
  <c r="AO170" i="42"/>
  <c r="AN170" i="42"/>
  <c r="AM170" i="42"/>
  <c r="AL170" i="42"/>
  <c r="AK170" i="42"/>
  <c r="AJ170" i="42"/>
  <c r="AI170" i="42"/>
  <c r="AH170" i="42"/>
  <c r="AG170" i="42"/>
  <c r="AF170" i="42"/>
  <c r="AE170" i="42"/>
  <c r="AD170" i="42"/>
  <c r="Z170" i="42"/>
  <c r="Y170" i="42"/>
  <c r="X170" i="42"/>
  <c r="V170" i="42"/>
  <c r="U170" i="42"/>
  <c r="T170" i="42"/>
  <c r="S170" i="42"/>
  <c r="R170" i="42"/>
  <c r="P170" i="42"/>
  <c r="O170" i="42"/>
  <c r="M170" i="42"/>
  <c r="L170" i="42"/>
  <c r="K170" i="42"/>
  <c r="J170" i="42"/>
  <c r="I170" i="42"/>
  <c r="H170" i="42"/>
  <c r="G170" i="42"/>
  <c r="B170" i="42"/>
  <c r="A170" i="42"/>
  <c r="AO169" i="42"/>
  <c r="AN169" i="42"/>
  <c r="AM169" i="42"/>
  <c r="AL169" i="42"/>
  <c r="AJ169" i="42"/>
  <c r="AI169" i="42"/>
  <c r="AH169" i="42"/>
  <c r="AG169" i="42"/>
  <c r="AF169" i="42"/>
  <c r="AE169" i="42"/>
  <c r="AD169" i="42"/>
  <c r="Z169" i="42"/>
  <c r="Y169" i="42"/>
  <c r="X169" i="42"/>
  <c r="V169" i="42"/>
  <c r="U169" i="42"/>
  <c r="T169" i="42"/>
  <c r="S169" i="42"/>
  <c r="R169" i="42"/>
  <c r="P169" i="42"/>
  <c r="O169" i="42"/>
  <c r="M169" i="42"/>
  <c r="L169" i="42"/>
  <c r="K169" i="42"/>
  <c r="J169" i="42"/>
  <c r="I169" i="42"/>
  <c r="H169" i="42"/>
  <c r="G169" i="42"/>
  <c r="B169" i="42"/>
  <c r="A169" i="42" s="1"/>
  <c r="AO168" i="42"/>
  <c r="AN168" i="42"/>
  <c r="AM168" i="42"/>
  <c r="AL168" i="42"/>
  <c r="AJ168" i="42"/>
  <c r="AI168" i="42"/>
  <c r="AH168" i="42"/>
  <c r="AG168" i="42"/>
  <c r="AF168" i="42"/>
  <c r="AE168" i="42"/>
  <c r="AD168" i="42"/>
  <c r="Z168" i="42"/>
  <c r="Y168" i="42"/>
  <c r="X168" i="42"/>
  <c r="V168" i="42"/>
  <c r="U168" i="42"/>
  <c r="T168" i="42"/>
  <c r="S168" i="42"/>
  <c r="R168" i="42"/>
  <c r="P168" i="42"/>
  <c r="O168" i="42"/>
  <c r="M168" i="42"/>
  <c r="L168" i="42"/>
  <c r="K168" i="42"/>
  <c r="J168" i="42"/>
  <c r="I168" i="42"/>
  <c r="H168" i="42"/>
  <c r="G168" i="42"/>
  <c r="B168" i="42"/>
  <c r="A168" i="42"/>
  <c r="AO167" i="42"/>
  <c r="AN167" i="42"/>
  <c r="AM167" i="42"/>
  <c r="AL167" i="42"/>
  <c r="AJ167" i="42"/>
  <c r="AI167" i="42"/>
  <c r="AH167" i="42"/>
  <c r="AG167" i="42"/>
  <c r="AF167" i="42"/>
  <c r="AE167" i="42"/>
  <c r="AD167" i="42"/>
  <c r="Z167" i="42"/>
  <c r="Y167" i="42"/>
  <c r="X167" i="42"/>
  <c r="V167" i="42"/>
  <c r="U167" i="42"/>
  <c r="T167" i="42"/>
  <c r="S167" i="42"/>
  <c r="R167" i="42"/>
  <c r="P167" i="42"/>
  <c r="O167" i="42"/>
  <c r="M167" i="42"/>
  <c r="L167" i="42"/>
  <c r="K167" i="42"/>
  <c r="J167" i="42"/>
  <c r="I167" i="42"/>
  <c r="H167" i="42"/>
  <c r="G167" i="42"/>
  <c r="B167" i="42"/>
  <c r="A167" i="42" s="1"/>
  <c r="AO166" i="42"/>
  <c r="AN166" i="42"/>
  <c r="AM166" i="42"/>
  <c r="AL166" i="42"/>
  <c r="AK166" i="42"/>
  <c r="AJ166" i="42"/>
  <c r="AI166" i="42"/>
  <c r="AH166" i="42"/>
  <c r="AG166" i="42"/>
  <c r="AF166" i="42"/>
  <c r="AE166" i="42"/>
  <c r="AD166" i="42"/>
  <c r="Z166" i="42"/>
  <c r="Y166" i="42"/>
  <c r="X166" i="42"/>
  <c r="V166" i="42"/>
  <c r="U166" i="42"/>
  <c r="T166" i="42"/>
  <c r="S166" i="42"/>
  <c r="R166" i="42"/>
  <c r="P166" i="42"/>
  <c r="O166" i="42"/>
  <c r="M166" i="42"/>
  <c r="L166" i="42"/>
  <c r="K166" i="42"/>
  <c r="J166" i="42"/>
  <c r="I166" i="42"/>
  <c r="H166" i="42"/>
  <c r="G166" i="42"/>
  <c r="B166" i="42"/>
  <c r="A166" i="42"/>
  <c r="AO165" i="42"/>
  <c r="AN165" i="42"/>
  <c r="AM165" i="42"/>
  <c r="AL165" i="42"/>
  <c r="AJ165" i="42"/>
  <c r="AI165" i="42"/>
  <c r="AH165" i="42"/>
  <c r="AG165" i="42"/>
  <c r="AF165" i="42"/>
  <c r="AE165" i="42"/>
  <c r="AD165" i="42"/>
  <c r="Z165" i="42"/>
  <c r="Y165" i="42"/>
  <c r="X165" i="42"/>
  <c r="V165" i="42"/>
  <c r="U165" i="42"/>
  <c r="T165" i="42"/>
  <c r="S165" i="42"/>
  <c r="R165" i="42"/>
  <c r="P165" i="42"/>
  <c r="O165" i="42"/>
  <c r="M165" i="42"/>
  <c r="L165" i="42"/>
  <c r="K165" i="42"/>
  <c r="J165" i="42"/>
  <c r="I165" i="42"/>
  <c r="H165" i="42"/>
  <c r="G165" i="42"/>
  <c r="B165" i="42"/>
  <c r="A165" i="42" s="1"/>
  <c r="AO164" i="42"/>
  <c r="AN164" i="42"/>
  <c r="AM164" i="42"/>
  <c r="AL164" i="42"/>
  <c r="AJ164" i="42"/>
  <c r="AI164" i="42"/>
  <c r="AH164" i="42"/>
  <c r="AG164" i="42"/>
  <c r="AF164" i="42"/>
  <c r="AE164" i="42"/>
  <c r="AD164" i="42"/>
  <c r="Z164" i="42"/>
  <c r="Y164" i="42"/>
  <c r="X164" i="42"/>
  <c r="V164" i="42"/>
  <c r="U164" i="42"/>
  <c r="T164" i="42"/>
  <c r="S164" i="42"/>
  <c r="R164" i="42"/>
  <c r="P164" i="42"/>
  <c r="O164" i="42"/>
  <c r="M164" i="42"/>
  <c r="L164" i="42"/>
  <c r="K164" i="42"/>
  <c r="J164" i="42"/>
  <c r="I164" i="42"/>
  <c r="H164" i="42"/>
  <c r="G164" i="42"/>
  <c r="B164" i="42"/>
  <c r="A164" i="42"/>
  <c r="AO163" i="42"/>
  <c r="AN163" i="42"/>
  <c r="AM163" i="42"/>
  <c r="AL163" i="42"/>
  <c r="AJ163" i="42"/>
  <c r="AI163" i="42"/>
  <c r="AH163" i="42"/>
  <c r="AG163" i="42"/>
  <c r="AF163" i="42"/>
  <c r="AE163" i="42"/>
  <c r="AD163" i="42"/>
  <c r="Z163" i="42"/>
  <c r="Y163" i="42"/>
  <c r="X163" i="42"/>
  <c r="V163" i="42"/>
  <c r="U163" i="42"/>
  <c r="T163" i="42"/>
  <c r="S163" i="42"/>
  <c r="R163" i="42"/>
  <c r="P163" i="42"/>
  <c r="O163" i="42"/>
  <c r="M163" i="42"/>
  <c r="L163" i="42"/>
  <c r="K163" i="42"/>
  <c r="J163" i="42"/>
  <c r="I163" i="42"/>
  <c r="H163" i="42"/>
  <c r="G163" i="42"/>
  <c r="B163" i="42"/>
  <c r="A163" i="42" s="1"/>
  <c r="AO162" i="42"/>
  <c r="AN162" i="42"/>
  <c r="AM162" i="42"/>
  <c r="AL162" i="42"/>
  <c r="AK162" i="42"/>
  <c r="AJ162" i="42"/>
  <c r="AI162" i="42"/>
  <c r="AH162" i="42"/>
  <c r="AG162" i="42"/>
  <c r="AF162" i="42"/>
  <c r="AE162" i="42"/>
  <c r="AD162" i="42"/>
  <c r="Z162" i="42"/>
  <c r="Y162" i="42"/>
  <c r="X162" i="42"/>
  <c r="V162" i="42"/>
  <c r="U162" i="42"/>
  <c r="T162" i="42"/>
  <c r="S162" i="42"/>
  <c r="R162" i="42"/>
  <c r="P162" i="42"/>
  <c r="O162" i="42"/>
  <c r="M162" i="42"/>
  <c r="L162" i="42"/>
  <c r="K162" i="42"/>
  <c r="J162" i="42"/>
  <c r="I162" i="42"/>
  <c r="H162" i="42"/>
  <c r="G162" i="42"/>
  <c r="B162" i="42"/>
  <c r="A162" i="42"/>
  <c r="AO161" i="42"/>
  <c r="AN161" i="42"/>
  <c r="AM161" i="42"/>
  <c r="AL161" i="42"/>
  <c r="AJ161" i="42"/>
  <c r="AI161" i="42"/>
  <c r="AH161" i="42"/>
  <c r="AG161" i="42"/>
  <c r="AF161" i="42"/>
  <c r="AE161" i="42"/>
  <c r="AD161" i="42"/>
  <c r="Z161" i="42"/>
  <c r="Y161" i="42"/>
  <c r="X161" i="42"/>
  <c r="V161" i="42"/>
  <c r="U161" i="42"/>
  <c r="T161" i="42"/>
  <c r="S161" i="42"/>
  <c r="R161" i="42"/>
  <c r="P161" i="42"/>
  <c r="O161" i="42"/>
  <c r="M161" i="42"/>
  <c r="L161" i="42"/>
  <c r="K161" i="42"/>
  <c r="J161" i="42"/>
  <c r="I161" i="42"/>
  <c r="H161" i="42"/>
  <c r="G161" i="42"/>
  <c r="B161" i="42"/>
  <c r="A161" i="42" s="1"/>
  <c r="AO160" i="42"/>
  <c r="AN160" i="42"/>
  <c r="AM160" i="42"/>
  <c r="AL160" i="42"/>
  <c r="AJ160" i="42"/>
  <c r="AI160" i="42"/>
  <c r="AH160" i="42"/>
  <c r="AG160" i="42"/>
  <c r="AF160" i="42"/>
  <c r="AE160" i="42"/>
  <c r="AD160" i="42"/>
  <c r="Z160" i="42"/>
  <c r="Y160" i="42"/>
  <c r="X160" i="42"/>
  <c r="V160" i="42"/>
  <c r="U160" i="42"/>
  <c r="T160" i="42"/>
  <c r="S160" i="42"/>
  <c r="R160" i="42"/>
  <c r="P160" i="42"/>
  <c r="O160" i="42"/>
  <c r="M160" i="42"/>
  <c r="L160" i="42"/>
  <c r="K160" i="42"/>
  <c r="J160" i="42"/>
  <c r="I160" i="42"/>
  <c r="H160" i="42"/>
  <c r="G160" i="42"/>
  <c r="B160" i="42"/>
  <c r="A160" i="42"/>
  <c r="AO159" i="42"/>
  <c r="AN159" i="42"/>
  <c r="AM159" i="42"/>
  <c r="AL159" i="42"/>
  <c r="AJ159" i="42"/>
  <c r="AI159" i="42"/>
  <c r="AH159" i="42"/>
  <c r="AG159" i="42"/>
  <c r="AF159" i="42"/>
  <c r="AE159" i="42"/>
  <c r="AD159" i="42"/>
  <c r="Z159" i="42"/>
  <c r="Y159" i="42"/>
  <c r="X159" i="42"/>
  <c r="V159" i="42"/>
  <c r="U159" i="42"/>
  <c r="T159" i="42"/>
  <c r="S159" i="42"/>
  <c r="R159" i="42"/>
  <c r="P159" i="42"/>
  <c r="O159" i="42"/>
  <c r="M159" i="42"/>
  <c r="L159" i="42"/>
  <c r="K159" i="42"/>
  <c r="J159" i="42"/>
  <c r="I159" i="42"/>
  <c r="H159" i="42"/>
  <c r="G159" i="42"/>
  <c r="B159" i="42"/>
  <c r="A159" i="42" s="1"/>
  <c r="AO158" i="42"/>
  <c r="AN158" i="42"/>
  <c r="AM158" i="42"/>
  <c r="AL158" i="42"/>
  <c r="AK158" i="42"/>
  <c r="AJ158" i="42"/>
  <c r="AI158" i="42"/>
  <c r="AH158" i="42"/>
  <c r="AG158" i="42"/>
  <c r="AF158" i="42"/>
  <c r="AE158" i="42"/>
  <c r="AD158" i="42"/>
  <c r="Z158" i="42"/>
  <c r="Y158" i="42"/>
  <c r="X158" i="42"/>
  <c r="V158" i="42"/>
  <c r="U158" i="42"/>
  <c r="T158" i="42"/>
  <c r="S158" i="42"/>
  <c r="R158" i="42"/>
  <c r="P158" i="42"/>
  <c r="O158" i="42"/>
  <c r="M158" i="42"/>
  <c r="L158" i="42"/>
  <c r="K158" i="42"/>
  <c r="J158" i="42"/>
  <c r="I158" i="42"/>
  <c r="H158" i="42"/>
  <c r="G158" i="42"/>
  <c r="B158" i="42"/>
  <c r="A158" i="42"/>
  <c r="AO157" i="42"/>
  <c r="AN157" i="42"/>
  <c r="AM157" i="42"/>
  <c r="AL157" i="42"/>
  <c r="AJ157" i="42"/>
  <c r="AI157" i="42"/>
  <c r="AH157" i="42"/>
  <c r="AG157" i="42"/>
  <c r="AF157" i="42"/>
  <c r="AE157" i="42"/>
  <c r="AD157" i="42"/>
  <c r="Z157" i="42"/>
  <c r="Y157" i="42"/>
  <c r="X157" i="42"/>
  <c r="V157" i="42"/>
  <c r="U157" i="42"/>
  <c r="T157" i="42"/>
  <c r="S157" i="42"/>
  <c r="R157" i="42"/>
  <c r="P157" i="42"/>
  <c r="O157" i="42"/>
  <c r="M157" i="42"/>
  <c r="L157" i="42"/>
  <c r="K157" i="42"/>
  <c r="J157" i="42"/>
  <c r="I157" i="42"/>
  <c r="H157" i="42"/>
  <c r="G157" i="42"/>
  <c r="B157" i="42"/>
  <c r="A157" i="42" s="1"/>
  <c r="AO156" i="42"/>
  <c r="AN156" i="42"/>
  <c r="AM156" i="42"/>
  <c r="AL156" i="42"/>
  <c r="AJ156" i="42"/>
  <c r="AI156" i="42"/>
  <c r="AH156" i="42"/>
  <c r="AG156" i="42"/>
  <c r="AF156" i="42"/>
  <c r="AE156" i="42"/>
  <c r="AD156" i="42"/>
  <c r="Z156" i="42"/>
  <c r="Y156" i="42"/>
  <c r="X156" i="42"/>
  <c r="V156" i="42"/>
  <c r="U156" i="42"/>
  <c r="T156" i="42"/>
  <c r="S156" i="42"/>
  <c r="R156" i="42"/>
  <c r="P156" i="42"/>
  <c r="O156" i="42"/>
  <c r="M156" i="42"/>
  <c r="L156" i="42"/>
  <c r="K156" i="42"/>
  <c r="J156" i="42"/>
  <c r="I156" i="42"/>
  <c r="H156" i="42"/>
  <c r="G156" i="42"/>
  <c r="B156" i="42"/>
  <c r="A156" i="42"/>
  <c r="AO155" i="42"/>
  <c r="AN155" i="42"/>
  <c r="AM155" i="42"/>
  <c r="AL155" i="42"/>
  <c r="AJ155" i="42"/>
  <c r="AI155" i="42"/>
  <c r="AH155" i="42"/>
  <c r="AG155" i="42"/>
  <c r="AF155" i="42"/>
  <c r="AE155" i="42"/>
  <c r="AD155" i="42"/>
  <c r="Z155" i="42"/>
  <c r="Y155" i="42"/>
  <c r="X155" i="42"/>
  <c r="V155" i="42"/>
  <c r="U155" i="42"/>
  <c r="T155" i="42"/>
  <c r="S155" i="42"/>
  <c r="R155" i="42"/>
  <c r="P155" i="42"/>
  <c r="O155" i="42"/>
  <c r="M155" i="42"/>
  <c r="L155" i="42"/>
  <c r="K155" i="42"/>
  <c r="J155" i="42"/>
  <c r="I155" i="42"/>
  <c r="H155" i="42"/>
  <c r="G155" i="42"/>
  <c r="B155" i="42"/>
  <c r="A155" i="42" s="1"/>
  <c r="AO154" i="42"/>
  <c r="AN154" i="42"/>
  <c r="AM154" i="42"/>
  <c r="AL154" i="42"/>
  <c r="AK154" i="42"/>
  <c r="AJ154" i="42"/>
  <c r="AI154" i="42"/>
  <c r="AH154" i="42"/>
  <c r="AG154" i="42"/>
  <c r="AF154" i="42"/>
  <c r="AE154" i="42"/>
  <c r="AD154" i="42"/>
  <c r="Z154" i="42"/>
  <c r="Y154" i="42"/>
  <c r="X154" i="42"/>
  <c r="V154" i="42"/>
  <c r="U154" i="42"/>
  <c r="T154" i="42"/>
  <c r="S154" i="42"/>
  <c r="R154" i="42"/>
  <c r="P154" i="42"/>
  <c r="O154" i="42"/>
  <c r="M154" i="42"/>
  <c r="L154" i="42"/>
  <c r="K154" i="42"/>
  <c r="J154" i="42"/>
  <c r="I154" i="42"/>
  <c r="H154" i="42"/>
  <c r="G154" i="42"/>
  <c r="B154" i="42"/>
  <c r="A154" i="42"/>
  <c r="AO153" i="42"/>
  <c r="AN153" i="42"/>
  <c r="AM153" i="42"/>
  <c r="AL153" i="42"/>
  <c r="AJ153" i="42"/>
  <c r="AI153" i="42"/>
  <c r="AH153" i="42"/>
  <c r="AG153" i="42"/>
  <c r="AF153" i="42"/>
  <c r="AE153" i="42"/>
  <c r="AD153" i="42"/>
  <c r="Z153" i="42"/>
  <c r="Y153" i="42"/>
  <c r="X153" i="42"/>
  <c r="V153" i="42"/>
  <c r="U153" i="42"/>
  <c r="T153" i="42"/>
  <c r="S153" i="42"/>
  <c r="R153" i="42"/>
  <c r="P153" i="42"/>
  <c r="O153" i="42"/>
  <c r="M153" i="42"/>
  <c r="L153" i="42"/>
  <c r="K153" i="42"/>
  <c r="J153" i="42"/>
  <c r="I153" i="42"/>
  <c r="H153" i="42"/>
  <c r="G153" i="42"/>
  <c r="B153" i="42"/>
  <c r="A153" i="42" s="1"/>
  <c r="AO152" i="42"/>
  <c r="AN152" i="42"/>
  <c r="AM152" i="42"/>
  <c r="AL152" i="42"/>
  <c r="AJ152" i="42"/>
  <c r="AI152" i="42"/>
  <c r="AH152" i="42"/>
  <c r="AG152" i="42"/>
  <c r="AF152" i="42"/>
  <c r="AE152" i="42"/>
  <c r="AD152" i="42"/>
  <c r="Z152" i="42"/>
  <c r="Y152" i="42"/>
  <c r="X152" i="42"/>
  <c r="V152" i="42"/>
  <c r="U152" i="42"/>
  <c r="T152" i="42"/>
  <c r="S152" i="42"/>
  <c r="R152" i="42"/>
  <c r="P152" i="42"/>
  <c r="O152" i="42"/>
  <c r="M152" i="42"/>
  <c r="L152" i="42"/>
  <c r="K152" i="42"/>
  <c r="J152" i="42"/>
  <c r="I152" i="42"/>
  <c r="H152" i="42"/>
  <c r="G152" i="42"/>
  <c r="B152" i="42"/>
  <c r="A152" i="42"/>
  <c r="AO151" i="42"/>
  <c r="AN151" i="42"/>
  <c r="AM151" i="42"/>
  <c r="AL151" i="42"/>
  <c r="AJ151" i="42"/>
  <c r="AI151" i="42"/>
  <c r="AH151" i="42"/>
  <c r="AG151" i="42"/>
  <c r="AF151" i="42"/>
  <c r="AE151" i="42"/>
  <c r="AD151" i="42"/>
  <c r="Z151" i="42"/>
  <c r="Y151" i="42"/>
  <c r="X151" i="42"/>
  <c r="V151" i="42"/>
  <c r="U151" i="42"/>
  <c r="T151" i="42"/>
  <c r="S151" i="42"/>
  <c r="R151" i="42"/>
  <c r="P151" i="42"/>
  <c r="O151" i="42"/>
  <c r="M151" i="42"/>
  <c r="L151" i="42"/>
  <c r="K151" i="42"/>
  <c r="J151" i="42"/>
  <c r="I151" i="42"/>
  <c r="H151" i="42"/>
  <c r="G151" i="42"/>
  <c r="B151" i="42"/>
  <c r="A151" i="42" s="1"/>
  <c r="AO150" i="42"/>
  <c r="AN150" i="42"/>
  <c r="AM150" i="42"/>
  <c r="AL150" i="42"/>
  <c r="AK150" i="42"/>
  <c r="AJ150" i="42"/>
  <c r="AI150" i="42"/>
  <c r="AH150" i="42"/>
  <c r="AG150" i="42"/>
  <c r="AF150" i="42"/>
  <c r="AE150" i="42"/>
  <c r="AD150" i="42"/>
  <c r="Z150" i="42"/>
  <c r="Y150" i="42"/>
  <c r="X150" i="42"/>
  <c r="V150" i="42"/>
  <c r="U150" i="42"/>
  <c r="T150" i="42"/>
  <c r="S150" i="42"/>
  <c r="R150" i="42"/>
  <c r="P150" i="42"/>
  <c r="O150" i="42"/>
  <c r="M150" i="42"/>
  <c r="L150" i="42"/>
  <c r="K150" i="42"/>
  <c r="J150" i="42"/>
  <c r="I150" i="42"/>
  <c r="H150" i="42"/>
  <c r="G150" i="42"/>
  <c r="B150" i="42"/>
  <c r="A150" i="42"/>
  <c r="AO149" i="42"/>
  <c r="AN149" i="42"/>
  <c r="AM149" i="42"/>
  <c r="AL149" i="42"/>
  <c r="AJ149" i="42"/>
  <c r="AI149" i="42"/>
  <c r="AH149" i="42"/>
  <c r="AG149" i="42"/>
  <c r="AF149" i="42"/>
  <c r="AE149" i="42"/>
  <c r="AD149" i="42"/>
  <c r="Z149" i="42"/>
  <c r="Y149" i="42"/>
  <c r="X149" i="42"/>
  <c r="V149" i="42"/>
  <c r="U149" i="42"/>
  <c r="T149" i="42"/>
  <c r="S149" i="42"/>
  <c r="R149" i="42"/>
  <c r="P149" i="42"/>
  <c r="O149" i="42"/>
  <c r="M149" i="42"/>
  <c r="L149" i="42"/>
  <c r="K149" i="42"/>
  <c r="J149" i="42"/>
  <c r="I149" i="42"/>
  <c r="H149" i="42"/>
  <c r="G149" i="42"/>
  <c r="B149" i="42"/>
  <c r="A149" i="42" s="1"/>
  <c r="AO148" i="42"/>
  <c r="AN148" i="42"/>
  <c r="AM148" i="42"/>
  <c r="AL148" i="42"/>
  <c r="AJ148" i="42"/>
  <c r="AI148" i="42"/>
  <c r="AH148" i="42"/>
  <c r="AG148" i="42"/>
  <c r="AF148" i="42"/>
  <c r="AE148" i="42"/>
  <c r="AD148" i="42"/>
  <c r="Z148" i="42"/>
  <c r="Y148" i="42"/>
  <c r="X148" i="42"/>
  <c r="V148" i="42"/>
  <c r="U148" i="42"/>
  <c r="T148" i="42"/>
  <c r="S148" i="42"/>
  <c r="R148" i="42"/>
  <c r="P148" i="42"/>
  <c r="O148" i="42"/>
  <c r="M148" i="42"/>
  <c r="L148" i="42"/>
  <c r="K148" i="42"/>
  <c r="J148" i="42"/>
  <c r="I148" i="42"/>
  <c r="H148" i="42"/>
  <c r="G148" i="42"/>
  <c r="B148" i="42"/>
  <c r="A148" i="42"/>
  <c r="AO147" i="42"/>
  <c r="AN147" i="42"/>
  <c r="AM147" i="42"/>
  <c r="AL147" i="42"/>
  <c r="AJ147" i="42"/>
  <c r="AI147" i="42"/>
  <c r="AH147" i="42"/>
  <c r="AG147" i="42"/>
  <c r="AF147" i="42"/>
  <c r="AE147" i="42"/>
  <c r="AD147" i="42"/>
  <c r="Z147" i="42"/>
  <c r="Y147" i="42"/>
  <c r="X147" i="42"/>
  <c r="V147" i="42"/>
  <c r="U147" i="42"/>
  <c r="T147" i="42"/>
  <c r="S147" i="42"/>
  <c r="R147" i="42"/>
  <c r="P147" i="42"/>
  <c r="O147" i="42"/>
  <c r="M147" i="42"/>
  <c r="L147" i="42"/>
  <c r="K147" i="42"/>
  <c r="J147" i="42"/>
  <c r="I147" i="42"/>
  <c r="H147" i="42"/>
  <c r="G147" i="42"/>
  <c r="B147" i="42"/>
  <c r="A147" i="42" s="1"/>
  <c r="AO146" i="42"/>
  <c r="AN146" i="42"/>
  <c r="AM146" i="42"/>
  <c r="AL146" i="42"/>
  <c r="AK146" i="42"/>
  <c r="AJ146" i="42"/>
  <c r="AI146" i="42"/>
  <c r="AH146" i="42"/>
  <c r="AG146" i="42"/>
  <c r="AF146" i="42"/>
  <c r="AE146" i="42"/>
  <c r="AD146" i="42"/>
  <c r="Z146" i="42"/>
  <c r="Y146" i="42"/>
  <c r="X146" i="42"/>
  <c r="V146" i="42"/>
  <c r="U146" i="42"/>
  <c r="T146" i="42"/>
  <c r="S146" i="42"/>
  <c r="R146" i="42"/>
  <c r="P146" i="42"/>
  <c r="O146" i="42"/>
  <c r="M146" i="42"/>
  <c r="L146" i="42"/>
  <c r="K146" i="42"/>
  <c r="J146" i="42"/>
  <c r="I146" i="42"/>
  <c r="H146" i="42"/>
  <c r="G146" i="42"/>
  <c r="B146" i="42"/>
  <c r="A146" i="42"/>
  <c r="AO145" i="42"/>
  <c r="AN145" i="42"/>
  <c r="AM145" i="42"/>
  <c r="AL145" i="42"/>
  <c r="AJ145" i="42"/>
  <c r="AI145" i="42"/>
  <c r="AH145" i="42"/>
  <c r="AG145" i="42"/>
  <c r="AF145" i="42"/>
  <c r="AE145" i="42"/>
  <c r="AD145" i="42"/>
  <c r="Z145" i="42"/>
  <c r="Y145" i="42"/>
  <c r="X145" i="42"/>
  <c r="V145" i="42"/>
  <c r="U145" i="42"/>
  <c r="T145" i="42"/>
  <c r="S145" i="42"/>
  <c r="R145" i="42"/>
  <c r="P145" i="42"/>
  <c r="O145" i="42"/>
  <c r="M145" i="42"/>
  <c r="L145" i="42"/>
  <c r="K145" i="42"/>
  <c r="J145" i="42"/>
  <c r="I145" i="42"/>
  <c r="H145" i="42"/>
  <c r="G145" i="42"/>
  <c r="B145" i="42"/>
  <c r="A145" i="42" s="1"/>
  <c r="AO144" i="42"/>
  <c r="AN144" i="42"/>
  <c r="AM144" i="42"/>
  <c r="AL144" i="42"/>
  <c r="AJ144" i="42"/>
  <c r="AI144" i="42"/>
  <c r="AH144" i="42"/>
  <c r="AG144" i="42"/>
  <c r="AF144" i="42"/>
  <c r="AE144" i="42"/>
  <c r="AD144" i="42"/>
  <c r="Z144" i="42"/>
  <c r="Y144" i="42"/>
  <c r="X144" i="42"/>
  <c r="V144" i="42"/>
  <c r="U144" i="42"/>
  <c r="T144" i="42"/>
  <c r="S144" i="42"/>
  <c r="R144" i="42"/>
  <c r="P144" i="42"/>
  <c r="O144" i="42"/>
  <c r="M144" i="42"/>
  <c r="L144" i="42"/>
  <c r="K144" i="42"/>
  <c r="J144" i="42"/>
  <c r="I144" i="42"/>
  <c r="H144" i="42"/>
  <c r="G144" i="42"/>
  <c r="B144" i="42"/>
  <c r="A144" i="42"/>
  <c r="AO143" i="42"/>
  <c r="AN143" i="42"/>
  <c r="AM143" i="42"/>
  <c r="AL143" i="42"/>
  <c r="AJ143" i="42"/>
  <c r="AI143" i="42"/>
  <c r="AH143" i="42"/>
  <c r="AG143" i="42"/>
  <c r="AF143" i="42"/>
  <c r="AE143" i="42"/>
  <c r="AD143" i="42"/>
  <c r="Z143" i="42"/>
  <c r="Y143" i="42"/>
  <c r="X143" i="42"/>
  <c r="V143" i="42"/>
  <c r="U143" i="42"/>
  <c r="T143" i="42"/>
  <c r="S143" i="42"/>
  <c r="R143" i="42"/>
  <c r="P143" i="42"/>
  <c r="O143" i="42"/>
  <c r="M143" i="42"/>
  <c r="L143" i="42"/>
  <c r="K143" i="42"/>
  <c r="J143" i="42"/>
  <c r="I143" i="42"/>
  <c r="H143" i="42"/>
  <c r="G143" i="42"/>
  <c r="B143" i="42"/>
  <c r="A143" i="42" s="1"/>
  <c r="AO142" i="42"/>
  <c r="AN142" i="42"/>
  <c r="AM142" i="42"/>
  <c r="AL142" i="42"/>
  <c r="AK142" i="42"/>
  <c r="AJ142" i="42"/>
  <c r="AI142" i="42"/>
  <c r="AH142" i="42"/>
  <c r="AG142" i="42"/>
  <c r="AF142" i="42"/>
  <c r="AE142" i="42"/>
  <c r="AD142" i="42"/>
  <c r="Z142" i="42"/>
  <c r="Y142" i="42"/>
  <c r="X142" i="42"/>
  <c r="V142" i="42"/>
  <c r="U142" i="42"/>
  <c r="T142" i="42"/>
  <c r="S142" i="42"/>
  <c r="R142" i="42"/>
  <c r="P142" i="42"/>
  <c r="O142" i="42"/>
  <c r="M142" i="42"/>
  <c r="L142" i="42"/>
  <c r="K142" i="42"/>
  <c r="J142" i="42"/>
  <c r="I142" i="42"/>
  <c r="H142" i="42"/>
  <c r="G142" i="42"/>
  <c r="B142" i="42"/>
  <c r="A142" i="42"/>
  <c r="AO141" i="42"/>
  <c r="AN141" i="42"/>
  <c r="AM141" i="42"/>
  <c r="AL141" i="42"/>
  <c r="AJ141" i="42"/>
  <c r="AI141" i="42"/>
  <c r="AH141" i="42"/>
  <c r="AG141" i="42"/>
  <c r="AF141" i="42"/>
  <c r="AE141" i="42"/>
  <c r="AD141" i="42"/>
  <c r="Z141" i="42"/>
  <c r="Y141" i="42"/>
  <c r="X141" i="42"/>
  <c r="V141" i="42"/>
  <c r="U141" i="42"/>
  <c r="T141" i="42"/>
  <c r="S141" i="42"/>
  <c r="R141" i="42"/>
  <c r="P141" i="42"/>
  <c r="O141" i="42"/>
  <c r="M141" i="42"/>
  <c r="L141" i="42"/>
  <c r="K141" i="42"/>
  <c r="J141" i="42"/>
  <c r="I141" i="42"/>
  <c r="H141" i="42"/>
  <c r="G141" i="42"/>
  <c r="B141" i="42"/>
  <c r="A141" i="42" s="1"/>
  <c r="AO140" i="42"/>
  <c r="AN140" i="42"/>
  <c r="AM140" i="42"/>
  <c r="AL140" i="42"/>
  <c r="AJ140" i="42"/>
  <c r="AI140" i="42"/>
  <c r="AH140" i="42"/>
  <c r="AG140" i="42"/>
  <c r="AF140" i="42"/>
  <c r="AE140" i="42"/>
  <c r="AD140" i="42"/>
  <c r="Z140" i="42"/>
  <c r="Y140" i="42"/>
  <c r="X140" i="42"/>
  <c r="V140" i="42"/>
  <c r="U140" i="42"/>
  <c r="T140" i="42"/>
  <c r="S140" i="42"/>
  <c r="R140" i="42"/>
  <c r="P140" i="42"/>
  <c r="O140" i="42"/>
  <c r="M140" i="42"/>
  <c r="L140" i="42"/>
  <c r="K140" i="42"/>
  <c r="J140" i="42"/>
  <c r="I140" i="42"/>
  <c r="H140" i="42"/>
  <c r="G140" i="42"/>
  <c r="B140" i="42"/>
  <c r="A140" i="42"/>
  <c r="AO139" i="42"/>
  <c r="AN139" i="42"/>
  <c r="AM139" i="42"/>
  <c r="AL139" i="42"/>
  <c r="AJ139" i="42"/>
  <c r="AI139" i="42"/>
  <c r="AH139" i="42"/>
  <c r="AG139" i="42"/>
  <c r="AF139" i="42"/>
  <c r="AE139" i="42"/>
  <c r="AD139" i="42"/>
  <c r="Z139" i="42"/>
  <c r="Y139" i="42"/>
  <c r="X139" i="42"/>
  <c r="V139" i="42"/>
  <c r="U139" i="42"/>
  <c r="T139" i="42"/>
  <c r="S139" i="42"/>
  <c r="R139" i="42"/>
  <c r="P139" i="42"/>
  <c r="O139" i="42"/>
  <c r="M139" i="42"/>
  <c r="L139" i="42"/>
  <c r="K139" i="42"/>
  <c r="J139" i="42"/>
  <c r="I139" i="42"/>
  <c r="H139" i="42"/>
  <c r="G139" i="42"/>
  <c r="B139" i="42"/>
  <c r="A139" i="42" s="1"/>
  <c r="AO138" i="42"/>
  <c r="AN138" i="42"/>
  <c r="AM138" i="42"/>
  <c r="AL138" i="42"/>
  <c r="AK138" i="42"/>
  <c r="AJ138" i="42"/>
  <c r="AI138" i="42"/>
  <c r="AH138" i="42"/>
  <c r="AG138" i="42"/>
  <c r="AF138" i="42"/>
  <c r="AE138" i="42"/>
  <c r="AD138" i="42"/>
  <c r="Z138" i="42"/>
  <c r="Y138" i="42"/>
  <c r="X138" i="42"/>
  <c r="V138" i="42"/>
  <c r="U138" i="42"/>
  <c r="T138" i="42"/>
  <c r="S138" i="42"/>
  <c r="R138" i="42"/>
  <c r="P138" i="42"/>
  <c r="O138" i="42"/>
  <c r="M138" i="42"/>
  <c r="L138" i="42"/>
  <c r="K138" i="42"/>
  <c r="J138" i="42"/>
  <c r="I138" i="42"/>
  <c r="H138" i="42"/>
  <c r="G138" i="42"/>
  <c r="B138" i="42"/>
  <c r="A138" i="42"/>
  <c r="AO137" i="42"/>
  <c r="AN137" i="42"/>
  <c r="AM137" i="42"/>
  <c r="AL137" i="42"/>
  <c r="AJ137" i="42"/>
  <c r="AI137" i="42"/>
  <c r="AH137" i="42"/>
  <c r="AG137" i="42"/>
  <c r="AF137" i="42"/>
  <c r="AE137" i="42"/>
  <c r="AD137" i="42"/>
  <c r="Z137" i="42"/>
  <c r="Y137" i="42"/>
  <c r="X137" i="42"/>
  <c r="V137" i="42"/>
  <c r="U137" i="42"/>
  <c r="T137" i="42"/>
  <c r="S137" i="42"/>
  <c r="R137" i="42"/>
  <c r="P137" i="42"/>
  <c r="O137" i="42"/>
  <c r="M137" i="42"/>
  <c r="L137" i="42"/>
  <c r="K137" i="42"/>
  <c r="J137" i="42"/>
  <c r="I137" i="42"/>
  <c r="H137" i="42"/>
  <c r="G137" i="42"/>
  <c r="B137" i="42"/>
  <c r="A137" i="42" s="1"/>
  <c r="AO136" i="42"/>
  <c r="AN136" i="42"/>
  <c r="AM136" i="42"/>
  <c r="AL136" i="42"/>
  <c r="AJ136" i="42"/>
  <c r="AI136" i="42"/>
  <c r="AH136" i="42"/>
  <c r="AG136" i="42"/>
  <c r="AF136" i="42"/>
  <c r="AE136" i="42"/>
  <c r="AD136" i="42"/>
  <c r="Z136" i="42"/>
  <c r="Y136" i="42"/>
  <c r="X136" i="42"/>
  <c r="V136" i="42"/>
  <c r="U136" i="42"/>
  <c r="T136" i="42"/>
  <c r="S136" i="42"/>
  <c r="R136" i="42"/>
  <c r="P136" i="42"/>
  <c r="O136" i="42"/>
  <c r="M136" i="42"/>
  <c r="L136" i="42"/>
  <c r="K136" i="42"/>
  <c r="J136" i="42"/>
  <c r="I136" i="42"/>
  <c r="H136" i="42"/>
  <c r="G136" i="42"/>
  <c r="B136" i="42"/>
  <c r="A136" i="42"/>
  <c r="AO135" i="42"/>
  <c r="AN135" i="42"/>
  <c r="AM135" i="42"/>
  <c r="AL135" i="42"/>
  <c r="AJ135" i="42"/>
  <c r="AI135" i="42"/>
  <c r="AH135" i="42"/>
  <c r="AG135" i="42"/>
  <c r="AF135" i="42"/>
  <c r="AE135" i="42"/>
  <c r="AD135" i="42"/>
  <c r="Z135" i="42"/>
  <c r="Y135" i="42"/>
  <c r="X135" i="42"/>
  <c r="V135" i="42"/>
  <c r="U135" i="42"/>
  <c r="T135" i="42"/>
  <c r="S135" i="42"/>
  <c r="R135" i="42"/>
  <c r="P135" i="42"/>
  <c r="O135" i="42"/>
  <c r="M135" i="42"/>
  <c r="K135" i="42"/>
  <c r="J135" i="42"/>
  <c r="I135" i="42"/>
  <c r="H135" i="42"/>
  <c r="G135" i="42"/>
  <c r="B135" i="42"/>
  <c r="A135" i="42"/>
  <c r="AO134" i="42"/>
  <c r="AN134" i="42"/>
  <c r="D134" i="42"/>
  <c r="B134" i="42"/>
  <c r="A134" i="42" s="1"/>
  <c r="AO133" i="42"/>
  <c r="AN133" i="42"/>
  <c r="AG133" i="42"/>
  <c r="B133" i="42"/>
  <c r="A133" i="42"/>
  <c r="AO132" i="42"/>
  <c r="AN132" i="42"/>
  <c r="AM132" i="42"/>
  <c r="AL132" i="42"/>
  <c r="AJ132" i="42"/>
  <c r="AI132" i="42"/>
  <c r="AH132" i="42"/>
  <c r="AG132" i="42"/>
  <c r="AF132" i="42"/>
  <c r="AE132" i="42"/>
  <c r="AD132" i="42"/>
  <c r="Z132" i="42"/>
  <c r="Y132" i="42"/>
  <c r="X132" i="42"/>
  <c r="V132" i="42"/>
  <c r="U132" i="42"/>
  <c r="T132" i="42"/>
  <c r="S132" i="42"/>
  <c r="R132" i="42"/>
  <c r="P132" i="42"/>
  <c r="O132" i="42"/>
  <c r="M132" i="42"/>
  <c r="L132" i="42"/>
  <c r="K132" i="42"/>
  <c r="J132" i="42"/>
  <c r="I132" i="42"/>
  <c r="H132" i="42"/>
  <c r="G132" i="42"/>
  <c r="B132" i="42"/>
  <c r="A132" i="42" s="1"/>
  <c r="AO131" i="42"/>
  <c r="AN131" i="42"/>
  <c r="AM131" i="42"/>
  <c r="AL131" i="42"/>
  <c r="AK131" i="42"/>
  <c r="AJ131" i="42"/>
  <c r="AI131" i="42"/>
  <c r="AH131" i="42"/>
  <c r="AG131" i="42"/>
  <c r="AF131" i="42"/>
  <c r="AE131" i="42"/>
  <c r="AD131" i="42"/>
  <c r="Z131" i="42"/>
  <c r="Y131" i="42"/>
  <c r="X131" i="42"/>
  <c r="V131" i="42"/>
  <c r="U131" i="42"/>
  <c r="T131" i="42"/>
  <c r="S131" i="42"/>
  <c r="R131" i="42"/>
  <c r="P131" i="42"/>
  <c r="O131" i="42"/>
  <c r="M131" i="42"/>
  <c r="L131" i="42"/>
  <c r="K131" i="42"/>
  <c r="J131" i="42"/>
  <c r="I131" i="42"/>
  <c r="H131" i="42"/>
  <c r="G131" i="42"/>
  <c r="B131" i="42"/>
  <c r="A131" i="42"/>
  <c r="AO130" i="42"/>
  <c r="AN130" i="42"/>
  <c r="AM130" i="42"/>
  <c r="AL130" i="42"/>
  <c r="AJ130" i="42"/>
  <c r="AI130" i="42"/>
  <c r="AH130" i="42"/>
  <c r="AG130" i="42"/>
  <c r="AF130" i="42"/>
  <c r="AE130" i="42"/>
  <c r="AD130" i="42"/>
  <c r="Z130" i="42"/>
  <c r="Y130" i="42"/>
  <c r="X130" i="42"/>
  <c r="V130" i="42"/>
  <c r="U130" i="42"/>
  <c r="T130" i="42"/>
  <c r="S130" i="42"/>
  <c r="R130" i="42"/>
  <c r="P130" i="42"/>
  <c r="O130" i="42"/>
  <c r="M130" i="42"/>
  <c r="L130" i="42"/>
  <c r="K130" i="42"/>
  <c r="J130" i="42"/>
  <c r="I130" i="42"/>
  <c r="H130" i="42"/>
  <c r="G130" i="42"/>
  <c r="B130" i="42"/>
  <c r="A130" i="42" s="1"/>
  <c r="AO129" i="42"/>
  <c r="AN129" i="42"/>
  <c r="AM129" i="42"/>
  <c r="AL129" i="42"/>
  <c r="AJ129" i="42"/>
  <c r="AI129" i="42"/>
  <c r="AH129" i="42"/>
  <c r="AG129" i="42"/>
  <c r="AF129" i="42"/>
  <c r="AE129" i="42"/>
  <c r="AD129" i="42"/>
  <c r="Z129" i="42"/>
  <c r="Y129" i="42"/>
  <c r="X129" i="42"/>
  <c r="V129" i="42"/>
  <c r="U129" i="42"/>
  <c r="T129" i="42"/>
  <c r="S129" i="42"/>
  <c r="R129" i="42"/>
  <c r="P129" i="42"/>
  <c r="O129" i="42"/>
  <c r="M129" i="42"/>
  <c r="L129" i="42"/>
  <c r="K129" i="42"/>
  <c r="J129" i="42"/>
  <c r="I129" i="42"/>
  <c r="H129" i="42"/>
  <c r="G129" i="42"/>
  <c r="B129" i="42"/>
  <c r="A129" i="42"/>
  <c r="AO128" i="42"/>
  <c r="AN128" i="42"/>
  <c r="AM128" i="42"/>
  <c r="AL128" i="42"/>
  <c r="AJ128" i="42"/>
  <c r="AG128" i="42"/>
  <c r="AE128" i="42"/>
  <c r="V128" i="42"/>
  <c r="T128" i="42"/>
  <c r="S128" i="42"/>
  <c r="R128" i="42"/>
  <c r="J128" i="42"/>
  <c r="I128" i="42"/>
  <c r="H128" i="42"/>
  <c r="G128" i="42"/>
  <c r="B128" i="42"/>
  <c r="A128" i="42"/>
  <c r="AO127" i="42"/>
  <c r="AN127" i="42"/>
  <c r="AM127" i="42"/>
  <c r="AL127" i="42"/>
  <c r="AJ127" i="42"/>
  <c r="AG127" i="42"/>
  <c r="AE127" i="42"/>
  <c r="V127" i="42"/>
  <c r="T127" i="42"/>
  <c r="S127" i="42"/>
  <c r="R127" i="42"/>
  <c r="J127" i="42"/>
  <c r="I127" i="42"/>
  <c r="H127" i="42"/>
  <c r="G127" i="42"/>
  <c r="B127" i="42"/>
  <c r="A127" i="42"/>
  <c r="AO126" i="42"/>
  <c r="AN126" i="42"/>
  <c r="AM126" i="42"/>
  <c r="AL126" i="42"/>
  <c r="AJ126" i="42"/>
  <c r="AI126" i="42"/>
  <c r="AH126" i="42"/>
  <c r="AG126" i="42"/>
  <c r="AF126" i="42"/>
  <c r="AE126" i="42"/>
  <c r="AD126" i="42"/>
  <c r="Z126" i="42"/>
  <c r="Y126" i="42"/>
  <c r="X126" i="42"/>
  <c r="V126" i="42"/>
  <c r="U126" i="42"/>
  <c r="T126" i="42"/>
  <c r="S126" i="42"/>
  <c r="R126" i="42"/>
  <c r="P126" i="42"/>
  <c r="O126" i="42"/>
  <c r="M126" i="42"/>
  <c r="L126" i="42"/>
  <c r="K126" i="42"/>
  <c r="J126" i="42"/>
  <c r="I126" i="42"/>
  <c r="H126" i="42"/>
  <c r="G126" i="42"/>
  <c r="B126" i="42"/>
  <c r="A126" i="42" s="1"/>
  <c r="AO125" i="42"/>
  <c r="AN125" i="42"/>
  <c r="AM125" i="42"/>
  <c r="AL125" i="42"/>
  <c r="AJ125" i="42"/>
  <c r="AI125" i="42"/>
  <c r="AH125" i="42"/>
  <c r="AG125" i="42"/>
  <c r="AF125" i="42"/>
  <c r="AE125" i="42"/>
  <c r="AD125" i="42"/>
  <c r="Z125" i="42"/>
  <c r="Y125" i="42"/>
  <c r="X125" i="42"/>
  <c r="V125" i="42"/>
  <c r="U125" i="42"/>
  <c r="T125" i="42"/>
  <c r="S125" i="42"/>
  <c r="R125" i="42"/>
  <c r="P125" i="42"/>
  <c r="O125" i="42"/>
  <c r="M125" i="42"/>
  <c r="L125" i="42"/>
  <c r="K125" i="42"/>
  <c r="J125" i="42"/>
  <c r="I125" i="42"/>
  <c r="H125" i="42"/>
  <c r="G125" i="42"/>
  <c r="B125" i="42"/>
  <c r="A125" i="42"/>
  <c r="AO124" i="42"/>
  <c r="AN124" i="42"/>
  <c r="AM124" i="42"/>
  <c r="AL124" i="42"/>
  <c r="AJ124" i="42"/>
  <c r="AI124" i="42"/>
  <c r="AH124" i="42"/>
  <c r="AG124" i="42"/>
  <c r="AF124" i="42"/>
  <c r="AE124" i="42"/>
  <c r="AD124" i="42"/>
  <c r="Z124" i="42"/>
  <c r="Y124" i="42"/>
  <c r="X124" i="42"/>
  <c r="V124" i="42"/>
  <c r="U124" i="42"/>
  <c r="T124" i="42"/>
  <c r="S124" i="42"/>
  <c r="R124" i="42"/>
  <c r="P124" i="42"/>
  <c r="O124" i="42"/>
  <c r="M124" i="42"/>
  <c r="L124" i="42"/>
  <c r="K124" i="42"/>
  <c r="J124" i="42"/>
  <c r="I124" i="42"/>
  <c r="H124" i="42"/>
  <c r="G124" i="42"/>
  <c r="B124" i="42"/>
  <c r="A124" i="42" s="1"/>
  <c r="AO123" i="42"/>
  <c r="AN123" i="42"/>
  <c r="AM123" i="42"/>
  <c r="AL123" i="42"/>
  <c r="AK123" i="42"/>
  <c r="AJ123" i="42"/>
  <c r="AI123" i="42"/>
  <c r="AH123" i="42"/>
  <c r="AG123" i="42"/>
  <c r="AF123" i="42"/>
  <c r="AE123" i="42"/>
  <c r="AD123" i="42"/>
  <c r="Z123" i="42"/>
  <c r="Y123" i="42"/>
  <c r="X123" i="42"/>
  <c r="V123" i="42"/>
  <c r="U123" i="42"/>
  <c r="T123" i="42"/>
  <c r="S123" i="42"/>
  <c r="R123" i="42"/>
  <c r="P123" i="42"/>
  <c r="O123" i="42"/>
  <c r="M123" i="42"/>
  <c r="L123" i="42"/>
  <c r="K123" i="42"/>
  <c r="J123" i="42"/>
  <c r="I123" i="42"/>
  <c r="H123" i="42"/>
  <c r="G123" i="42"/>
  <c r="B123" i="42"/>
  <c r="A123" i="42"/>
  <c r="AO122" i="42"/>
  <c r="AN122" i="42"/>
  <c r="AM122" i="42"/>
  <c r="AL122" i="42"/>
  <c r="AJ122" i="42"/>
  <c r="AI122" i="42"/>
  <c r="AH122" i="42"/>
  <c r="AG122" i="42"/>
  <c r="AF122" i="42"/>
  <c r="AE122" i="42"/>
  <c r="AD122" i="42"/>
  <c r="Z122" i="42"/>
  <c r="Y122" i="42"/>
  <c r="X122" i="42"/>
  <c r="V122" i="42"/>
  <c r="U122" i="42"/>
  <c r="T122" i="42"/>
  <c r="S122" i="42"/>
  <c r="R122" i="42"/>
  <c r="P122" i="42"/>
  <c r="O122" i="42"/>
  <c r="M122" i="42"/>
  <c r="L122" i="42"/>
  <c r="K122" i="42"/>
  <c r="J122" i="42"/>
  <c r="I122" i="42"/>
  <c r="H122" i="42"/>
  <c r="G122" i="42"/>
  <c r="B122" i="42"/>
  <c r="A122" i="42" s="1"/>
  <c r="AO121" i="42"/>
  <c r="AN121" i="42"/>
  <c r="AM121" i="42"/>
  <c r="AL121" i="42"/>
  <c r="AJ121" i="42"/>
  <c r="AI121" i="42"/>
  <c r="AH121" i="42"/>
  <c r="AG121" i="42"/>
  <c r="AF121" i="42"/>
  <c r="AE121" i="42"/>
  <c r="AD121" i="42"/>
  <c r="Z121" i="42"/>
  <c r="Y121" i="42"/>
  <c r="X121" i="42"/>
  <c r="V121" i="42"/>
  <c r="U121" i="42"/>
  <c r="T121" i="42"/>
  <c r="S121" i="42"/>
  <c r="R121" i="42"/>
  <c r="P121" i="42"/>
  <c r="O121" i="42"/>
  <c r="M121" i="42"/>
  <c r="L121" i="42"/>
  <c r="K121" i="42"/>
  <c r="J121" i="42"/>
  <c r="I121" i="42"/>
  <c r="H121" i="42"/>
  <c r="G121" i="42"/>
  <c r="B121" i="42"/>
  <c r="A121" i="42"/>
  <c r="AO120" i="42"/>
  <c r="AN120" i="42"/>
  <c r="AM120" i="42"/>
  <c r="AL120" i="42"/>
  <c r="AJ120" i="42"/>
  <c r="AI120" i="42"/>
  <c r="AH120" i="42"/>
  <c r="AG120" i="42"/>
  <c r="AF120" i="42"/>
  <c r="AE120" i="42"/>
  <c r="AD120" i="42"/>
  <c r="Z120" i="42"/>
  <c r="Y120" i="42"/>
  <c r="X120" i="42"/>
  <c r="V120" i="42"/>
  <c r="U120" i="42"/>
  <c r="T120" i="42"/>
  <c r="S120" i="42"/>
  <c r="R120" i="42"/>
  <c r="P120" i="42"/>
  <c r="O120" i="42"/>
  <c r="M120" i="42"/>
  <c r="L120" i="42"/>
  <c r="K120" i="42"/>
  <c r="J120" i="42"/>
  <c r="I120" i="42"/>
  <c r="H120" i="42"/>
  <c r="G120" i="42"/>
  <c r="B120" i="42"/>
  <c r="A120" i="42" s="1"/>
  <c r="AO119" i="42"/>
  <c r="AN119" i="42"/>
  <c r="AM119" i="42"/>
  <c r="AL119" i="42"/>
  <c r="AK119" i="42"/>
  <c r="AJ119" i="42"/>
  <c r="AI119" i="42"/>
  <c r="AH119" i="42"/>
  <c r="AG119" i="42"/>
  <c r="AF119" i="42"/>
  <c r="AE119" i="42"/>
  <c r="AD119" i="42"/>
  <c r="Z119" i="42"/>
  <c r="Y119" i="42"/>
  <c r="X119" i="42"/>
  <c r="V119" i="42"/>
  <c r="U119" i="42"/>
  <c r="T119" i="42"/>
  <c r="S119" i="42"/>
  <c r="R119" i="42"/>
  <c r="P119" i="42"/>
  <c r="O119" i="42"/>
  <c r="M119" i="42"/>
  <c r="L119" i="42"/>
  <c r="K119" i="42"/>
  <c r="J119" i="42"/>
  <c r="I119" i="42"/>
  <c r="H119" i="42"/>
  <c r="G119" i="42"/>
  <c r="B119" i="42"/>
  <c r="A119" i="42"/>
  <c r="AO118" i="42"/>
  <c r="AN118" i="42"/>
  <c r="AM118" i="42"/>
  <c r="AL118" i="42"/>
  <c r="AJ118" i="42"/>
  <c r="AI118" i="42"/>
  <c r="AH118" i="42"/>
  <c r="AG118" i="42"/>
  <c r="AF118" i="42"/>
  <c r="AE118" i="42"/>
  <c r="AD118" i="42"/>
  <c r="Z118" i="42"/>
  <c r="Y118" i="42"/>
  <c r="X118" i="42"/>
  <c r="V118" i="42"/>
  <c r="U118" i="42"/>
  <c r="T118" i="42"/>
  <c r="S118" i="42"/>
  <c r="R118" i="42"/>
  <c r="P118" i="42"/>
  <c r="O118" i="42"/>
  <c r="M118" i="42"/>
  <c r="L118" i="42"/>
  <c r="K118" i="42"/>
  <c r="J118" i="42"/>
  <c r="I118" i="42"/>
  <c r="H118" i="42"/>
  <c r="G118" i="42"/>
  <c r="B118" i="42"/>
  <c r="A118" i="42" s="1"/>
  <c r="AO117" i="42"/>
  <c r="AN117" i="42"/>
  <c r="AM117" i="42"/>
  <c r="AL117" i="42"/>
  <c r="AJ117" i="42"/>
  <c r="AI117" i="42"/>
  <c r="AH117" i="42"/>
  <c r="AG117" i="42"/>
  <c r="AF117" i="42"/>
  <c r="AE117" i="42"/>
  <c r="AD117" i="42"/>
  <c r="Z117" i="42"/>
  <c r="Y117" i="42"/>
  <c r="X117" i="42"/>
  <c r="V117" i="42"/>
  <c r="U117" i="42"/>
  <c r="T117" i="42"/>
  <c r="S117" i="42"/>
  <c r="R117" i="42"/>
  <c r="P117" i="42"/>
  <c r="O117" i="42"/>
  <c r="M117" i="42"/>
  <c r="L117" i="42"/>
  <c r="K117" i="42"/>
  <c r="J117" i="42"/>
  <c r="I117" i="42"/>
  <c r="H117" i="42"/>
  <c r="G117" i="42"/>
  <c r="B117" i="42"/>
  <c r="A117" i="42"/>
  <c r="AO116" i="42"/>
  <c r="AN116" i="42"/>
  <c r="AM116" i="42"/>
  <c r="AL116" i="42"/>
  <c r="AJ116" i="42"/>
  <c r="AI116" i="42"/>
  <c r="AH116" i="42"/>
  <c r="AG116" i="42"/>
  <c r="AF116" i="42"/>
  <c r="AE116" i="42"/>
  <c r="AD116" i="42"/>
  <c r="Z116" i="42"/>
  <c r="Y116" i="42"/>
  <c r="X116" i="42"/>
  <c r="V116" i="42"/>
  <c r="U116" i="42"/>
  <c r="T116" i="42"/>
  <c r="S116" i="42"/>
  <c r="R116" i="42"/>
  <c r="P116" i="42"/>
  <c r="O116" i="42"/>
  <c r="M116" i="42"/>
  <c r="L116" i="42"/>
  <c r="K116" i="42"/>
  <c r="J116" i="42"/>
  <c r="I116" i="42"/>
  <c r="H116" i="42"/>
  <c r="G116" i="42"/>
  <c r="B116" i="42"/>
  <c r="A116" i="42" s="1"/>
  <c r="AO115" i="42"/>
  <c r="AN115" i="42"/>
  <c r="AM115" i="42"/>
  <c r="AL115" i="42"/>
  <c r="AK115" i="42"/>
  <c r="AJ115" i="42"/>
  <c r="AI115" i="42"/>
  <c r="AH115" i="42"/>
  <c r="AG115" i="42"/>
  <c r="AF115" i="42"/>
  <c r="AE115" i="42"/>
  <c r="AD115" i="42"/>
  <c r="Z115" i="42"/>
  <c r="Y115" i="42"/>
  <c r="X115" i="42"/>
  <c r="V115" i="42"/>
  <c r="U115" i="42"/>
  <c r="T115" i="42"/>
  <c r="S115" i="42"/>
  <c r="R115" i="42"/>
  <c r="P115" i="42"/>
  <c r="O115" i="42"/>
  <c r="M115" i="42"/>
  <c r="L115" i="42"/>
  <c r="K115" i="42"/>
  <c r="J115" i="42"/>
  <c r="I115" i="42"/>
  <c r="H115" i="42"/>
  <c r="G115" i="42"/>
  <c r="B115" i="42"/>
  <c r="A115" i="42"/>
  <c r="AO114" i="42"/>
  <c r="AN114" i="42"/>
  <c r="AM114" i="42"/>
  <c r="AL114" i="42"/>
  <c r="AJ114" i="42"/>
  <c r="AI114" i="42"/>
  <c r="AH114" i="42"/>
  <c r="AG114" i="42"/>
  <c r="AF114" i="42"/>
  <c r="AE114" i="42"/>
  <c r="AD114" i="42"/>
  <c r="Z114" i="42"/>
  <c r="Y114" i="42"/>
  <c r="X114" i="42"/>
  <c r="V114" i="42"/>
  <c r="U114" i="42"/>
  <c r="T114" i="42"/>
  <c r="S114" i="42"/>
  <c r="R114" i="42"/>
  <c r="P114" i="42"/>
  <c r="O114" i="42"/>
  <c r="M114" i="42"/>
  <c r="L114" i="42"/>
  <c r="K114" i="42"/>
  <c r="J114" i="42"/>
  <c r="I114" i="42"/>
  <c r="H114" i="42"/>
  <c r="G114" i="42"/>
  <c r="B114" i="42"/>
  <c r="A114" i="42" s="1"/>
  <c r="AO113" i="42"/>
  <c r="AN113" i="42"/>
  <c r="AM113" i="42"/>
  <c r="AL113" i="42"/>
  <c r="AJ113" i="42"/>
  <c r="AI113" i="42"/>
  <c r="AH113" i="42"/>
  <c r="AG113" i="42"/>
  <c r="AF113" i="42"/>
  <c r="AE113" i="42"/>
  <c r="AD113" i="42"/>
  <c r="Z113" i="42"/>
  <c r="Y113" i="42"/>
  <c r="X113" i="42"/>
  <c r="V113" i="42"/>
  <c r="U113" i="42"/>
  <c r="T113" i="42"/>
  <c r="S113" i="42"/>
  <c r="R113" i="42"/>
  <c r="P113" i="42"/>
  <c r="O113" i="42"/>
  <c r="M113" i="42"/>
  <c r="L113" i="42"/>
  <c r="K113" i="42"/>
  <c r="J113" i="42"/>
  <c r="I113" i="42"/>
  <c r="H113" i="42"/>
  <c r="G113" i="42"/>
  <c r="B113" i="42"/>
  <c r="A113" i="42"/>
  <c r="AO112" i="42"/>
  <c r="AN112" i="42"/>
  <c r="AM112" i="42"/>
  <c r="AL112" i="42"/>
  <c r="AJ112" i="42"/>
  <c r="AI112" i="42"/>
  <c r="AH112" i="42"/>
  <c r="AG112" i="42"/>
  <c r="AF112" i="42"/>
  <c r="AE112" i="42"/>
  <c r="AD112" i="42"/>
  <c r="Z112" i="42"/>
  <c r="Y112" i="42"/>
  <c r="X112" i="42"/>
  <c r="V112" i="42"/>
  <c r="U112" i="42"/>
  <c r="T112" i="42"/>
  <c r="S112" i="42"/>
  <c r="R112" i="42"/>
  <c r="P112" i="42"/>
  <c r="O112" i="42"/>
  <c r="M112" i="42"/>
  <c r="L112" i="42"/>
  <c r="K112" i="42"/>
  <c r="J112" i="42"/>
  <c r="I112" i="42"/>
  <c r="H112" i="42"/>
  <c r="B112" i="42"/>
  <c r="A112" i="42"/>
  <c r="AO111" i="42"/>
  <c r="AN111" i="42"/>
  <c r="AM111" i="42"/>
  <c r="AL111" i="42"/>
  <c r="AJ111" i="42"/>
  <c r="AI111" i="42"/>
  <c r="AH111" i="42"/>
  <c r="AG111" i="42"/>
  <c r="AF111" i="42"/>
  <c r="AE111" i="42"/>
  <c r="AD111" i="42"/>
  <c r="Z111" i="42"/>
  <c r="Y111" i="42"/>
  <c r="X111" i="42"/>
  <c r="V111" i="42"/>
  <c r="U111" i="42"/>
  <c r="T111" i="42"/>
  <c r="S111" i="42"/>
  <c r="R111" i="42"/>
  <c r="P111" i="42"/>
  <c r="O111" i="42"/>
  <c r="N111" i="42"/>
  <c r="M111" i="42"/>
  <c r="L111" i="42"/>
  <c r="K111" i="42"/>
  <c r="J111" i="42"/>
  <c r="I111" i="42"/>
  <c r="H111" i="42"/>
  <c r="G111" i="42"/>
  <c r="B111" i="42"/>
  <c r="A111" i="42" s="1"/>
  <c r="AO110" i="42"/>
  <c r="AN110" i="42"/>
  <c r="AM110" i="42"/>
  <c r="AL110" i="42"/>
  <c r="AJ110" i="42"/>
  <c r="AI110" i="42"/>
  <c r="AH110" i="42"/>
  <c r="AG110" i="42"/>
  <c r="AF110" i="42"/>
  <c r="AE110" i="42"/>
  <c r="AD110" i="42"/>
  <c r="Z110" i="42"/>
  <c r="Y110" i="42"/>
  <c r="X110" i="42"/>
  <c r="V110" i="42"/>
  <c r="U110" i="42"/>
  <c r="T110" i="42"/>
  <c r="S110" i="42"/>
  <c r="R110" i="42"/>
  <c r="P110" i="42"/>
  <c r="O110" i="42"/>
  <c r="M110" i="42"/>
  <c r="L110" i="42"/>
  <c r="K110" i="42"/>
  <c r="J110" i="42"/>
  <c r="I110" i="42"/>
  <c r="H110" i="42"/>
  <c r="G110" i="42"/>
  <c r="B110" i="42"/>
  <c r="A110" i="42"/>
  <c r="AO109" i="42"/>
  <c r="AN109" i="42"/>
  <c r="AM109" i="42"/>
  <c r="AL109" i="42"/>
  <c r="AJ109" i="42"/>
  <c r="AI109" i="42"/>
  <c r="AH109" i="42"/>
  <c r="AG109" i="42"/>
  <c r="AF109" i="42"/>
  <c r="AE109" i="42"/>
  <c r="AD109" i="42"/>
  <c r="Z109" i="42"/>
  <c r="Y109" i="42"/>
  <c r="X109" i="42"/>
  <c r="V109" i="42"/>
  <c r="U109" i="42"/>
  <c r="T109" i="42"/>
  <c r="S109" i="42"/>
  <c r="R109" i="42"/>
  <c r="P109" i="42"/>
  <c r="O109" i="42"/>
  <c r="N109" i="42"/>
  <c r="M109" i="42"/>
  <c r="L109" i="42"/>
  <c r="K109" i="42"/>
  <c r="J109" i="42"/>
  <c r="I109" i="42"/>
  <c r="H109" i="42"/>
  <c r="G109" i="42"/>
  <c r="B109" i="42"/>
  <c r="A109" i="42" s="1"/>
  <c r="AO108" i="42"/>
  <c r="AN108" i="42"/>
  <c r="AM108" i="42"/>
  <c r="AL108" i="42"/>
  <c r="AJ108" i="42"/>
  <c r="AI108" i="42"/>
  <c r="AH108" i="42"/>
  <c r="AG108" i="42"/>
  <c r="AF108" i="42"/>
  <c r="AE108" i="42"/>
  <c r="AD108" i="42"/>
  <c r="Z108" i="42"/>
  <c r="Y108" i="42"/>
  <c r="X108" i="42"/>
  <c r="V108" i="42"/>
  <c r="U108" i="42"/>
  <c r="T108" i="42"/>
  <c r="S108" i="42"/>
  <c r="R108" i="42"/>
  <c r="P108" i="42"/>
  <c r="O108" i="42"/>
  <c r="M108" i="42"/>
  <c r="L108" i="42"/>
  <c r="K108" i="42"/>
  <c r="J108" i="42"/>
  <c r="I108" i="42"/>
  <c r="H108" i="42"/>
  <c r="G108" i="42"/>
  <c r="B108" i="42"/>
  <c r="A108" i="42"/>
  <c r="AO107" i="42"/>
  <c r="AN107" i="42"/>
  <c r="AM107" i="42"/>
  <c r="AL107" i="42"/>
  <c r="AJ107" i="42"/>
  <c r="AI107" i="42"/>
  <c r="AH107" i="42"/>
  <c r="AG107" i="42"/>
  <c r="AF107" i="42"/>
  <c r="AE107" i="42"/>
  <c r="AD107" i="42"/>
  <c r="Z107" i="42"/>
  <c r="Y107" i="42"/>
  <c r="X107" i="42"/>
  <c r="V107" i="42"/>
  <c r="U107" i="42"/>
  <c r="T107" i="42"/>
  <c r="S107" i="42"/>
  <c r="R107" i="42"/>
  <c r="P107" i="42"/>
  <c r="O107" i="42"/>
  <c r="N107" i="42"/>
  <c r="M107" i="42"/>
  <c r="L107" i="42"/>
  <c r="K107" i="42"/>
  <c r="J107" i="42"/>
  <c r="I107" i="42"/>
  <c r="H107" i="42"/>
  <c r="G107" i="42"/>
  <c r="B107" i="42"/>
  <c r="A107" i="42" s="1"/>
  <c r="AO106" i="42"/>
  <c r="AN106" i="42"/>
  <c r="AM106" i="42"/>
  <c r="AL106" i="42"/>
  <c r="AJ106" i="42"/>
  <c r="AI106" i="42"/>
  <c r="AH106" i="42"/>
  <c r="AG106" i="42"/>
  <c r="AF106" i="42"/>
  <c r="AE106" i="42"/>
  <c r="AD106" i="42"/>
  <c r="Z106" i="42"/>
  <c r="Y106" i="42"/>
  <c r="X106" i="42"/>
  <c r="V106" i="42"/>
  <c r="U106" i="42"/>
  <c r="T106" i="42"/>
  <c r="S106" i="42"/>
  <c r="R106" i="42"/>
  <c r="P106" i="42"/>
  <c r="O106" i="42"/>
  <c r="M106" i="42"/>
  <c r="L106" i="42"/>
  <c r="K106" i="42"/>
  <c r="J106" i="42"/>
  <c r="I106" i="42"/>
  <c r="H106" i="42"/>
  <c r="G106" i="42"/>
  <c r="B106" i="42"/>
  <c r="A106" i="42"/>
  <c r="AO105" i="42"/>
  <c r="AN105" i="42"/>
  <c r="AM105" i="42"/>
  <c r="AL105" i="42"/>
  <c r="AJ105" i="42"/>
  <c r="AI105" i="42"/>
  <c r="AH105" i="42"/>
  <c r="AG105" i="42"/>
  <c r="AF105" i="42"/>
  <c r="AE105" i="42"/>
  <c r="AD105" i="42"/>
  <c r="Z105" i="42"/>
  <c r="Y105" i="42"/>
  <c r="X105" i="42"/>
  <c r="V105" i="42"/>
  <c r="U105" i="42"/>
  <c r="T105" i="42"/>
  <c r="S105" i="42"/>
  <c r="R105" i="42"/>
  <c r="P105" i="42"/>
  <c r="O105" i="42"/>
  <c r="N105" i="42"/>
  <c r="M105" i="42"/>
  <c r="L105" i="42"/>
  <c r="K105" i="42"/>
  <c r="J105" i="42"/>
  <c r="I105" i="42"/>
  <c r="H105" i="42"/>
  <c r="G105" i="42"/>
  <c r="B105" i="42"/>
  <c r="A105" i="42" s="1"/>
  <c r="AO104" i="42"/>
  <c r="AN104" i="42"/>
  <c r="AM104" i="42"/>
  <c r="AL104" i="42"/>
  <c r="AJ104" i="42"/>
  <c r="AI104" i="42"/>
  <c r="AH104" i="42"/>
  <c r="AG104" i="42"/>
  <c r="AF104" i="42"/>
  <c r="AE104" i="42"/>
  <c r="AD104" i="42"/>
  <c r="Z104" i="42"/>
  <c r="Y104" i="42"/>
  <c r="X104" i="42"/>
  <c r="V104" i="42"/>
  <c r="U104" i="42"/>
  <c r="T104" i="42"/>
  <c r="S104" i="42"/>
  <c r="R104" i="42"/>
  <c r="P104" i="42"/>
  <c r="O104" i="42"/>
  <c r="M104" i="42"/>
  <c r="L104" i="42"/>
  <c r="K104" i="42"/>
  <c r="J104" i="42"/>
  <c r="I104" i="42"/>
  <c r="H104" i="42"/>
  <c r="G104" i="42"/>
  <c r="B104" i="42"/>
  <c r="A104" i="42"/>
  <c r="AO103" i="42"/>
  <c r="AN103" i="42"/>
  <c r="AM103" i="42"/>
  <c r="AL103" i="42"/>
  <c r="AJ103" i="42"/>
  <c r="AI103" i="42"/>
  <c r="AH103" i="42"/>
  <c r="AG103" i="42"/>
  <c r="AF103" i="42"/>
  <c r="AE103" i="42"/>
  <c r="AD103" i="42"/>
  <c r="Z103" i="42"/>
  <c r="Y103" i="42"/>
  <c r="X103" i="42"/>
  <c r="V103" i="42"/>
  <c r="U103" i="42"/>
  <c r="T103" i="42"/>
  <c r="S103" i="42"/>
  <c r="R103" i="42"/>
  <c r="P103" i="42"/>
  <c r="O103" i="42"/>
  <c r="N103" i="42"/>
  <c r="M103" i="42"/>
  <c r="L103" i="42"/>
  <c r="K103" i="42"/>
  <c r="J103" i="42"/>
  <c r="I103" i="42"/>
  <c r="H103" i="42"/>
  <c r="G103" i="42"/>
  <c r="B103" i="42"/>
  <c r="A103" i="42" s="1"/>
  <c r="AO102" i="42"/>
  <c r="AN102" i="42"/>
  <c r="AM102" i="42"/>
  <c r="AL102" i="42"/>
  <c r="AJ102" i="42"/>
  <c r="AI102" i="42"/>
  <c r="AH102" i="42"/>
  <c r="AG102" i="42"/>
  <c r="AF102" i="42"/>
  <c r="AE102" i="42"/>
  <c r="AD102" i="42"/>
  <c r="Z102" i="42"/>
  <c r="Y102" i="42"/>
  <c r="X102" i="42"/>
  <c r="V102" i="42"/>
  <c r="U102" i="42"/>
  <c r="T102" i="42"/>
  <c r="S102" i="42"/>
  <c r="R102" i="42"/>
  <c r="P102" i="42"/>
  <c r="O102" i="42"/>
  <c r="M102" i="42"/>
  <c r="L102" i="42"/>
  <c r="K102" i="42"/>
  <c r="J102" i="42"/>
  <c r="I102" i="42"/>
  <c r="H102" i="42"/>
  <c r="G102" i="42"/>
  <c r="B102" i="42"/>
  <c r="A102" i="42"/>
  <c r="AO101" i="42"/>
  <c r="AN101" i="42"/>
  <c r="AM101" i="42"/>
  <c r="AL101" i="42"/>
  <c r="AJ101" i="42"/>
  <c r="AI101" i="42"/>
  <c r="AH101" i="42"/>
  <c r="AG101" i="42"/>
  <c r="AF101" i="42"/>
  <c r="AE101" i="42"/>
  <c r="AD101" i="42"/>
  <c r="Z101" i="42"/>
  <c r="Y101" i="42"/>
  <c r="X101" i="42"/>
  <c r="V101" i="42"/>
  <c r="U101" i="42"/>
  <c r="T101" i="42"/>
  <c r="S101" i="42"/>
  <c r="R101" i="42"/>
  <c r="P101" i="42"/>
  <c r="O101" i="42"/>
  <c r="N101" i="42"/>
  <c r="M101" i="42"/>
  <c r="L101" i="42"/>
  <c r="K101" i="42"/>
  <c r="J101" i="42"/>
  <c r="I101" i="42"/>
  <c r="H101" i="42"/>
  <c r="G101" i="42"/>
  <c r="B101" i="42"/>
  <c r="A101" i="42" s="1"/>
  <c r="AO100" i="42"/>
  <c r="AN100" i="42"/>
  <c r="AM100" i="42"/>
  <c r="AL100" i="42"/>
  <c r="AJ100" i="42"/>
  <c r="AI100" i="42"/>
  <c r="AH100" i="42"/>
  <c r="AG100" i="42"/>
  <c r="AF100" i="42"/>
  <c r="AE100" i="42"/>
  <c r="AD100" i="42"/>
  <c r="Z100" i="42"/>
  <c r="Y100" i="42"/>
  <c r="X100" i="42"/>
  <c r="V100" i="42"/>
  <c r="U100" i="42"/>
  <c r="T100" i="42"/>
  <c r="S100" i="42"/>
  <c r="R100" i="42"/>
  <c r="P100" i="42"/>
  <c r="O100" i="42"/>
  <c r="M100" i="42"/>
  <c r="L100" i="42"/>
  <c r="K100" i="42"/>
  <c r="J100" i="42"/>
  <c r="I100" i="42"/>
  <c r="H100" i="42"/>
  <c r="G100" i="42"/>
  <c r="B100" i="42"/>
  <c r="A100" i="42"/>
  <c r="AO99" i="42"/>
  <c r="AN99" i="42"/>
  <c r="AM99" i="42"/>
  <c r="AL99" i="42"/>
  <c r="AJ99" i="42"/>
  <c r="AI99" i="42"/>
  <c r="AH99" i="42"/>
  <c r="AG99" i="42"/>
  <c r="AF99" i="42"/>
  <c r="AE99" i="42"/>
  <c r="AD99" i="42"/>
  <c r="Z99" i="42"/>
  <c r="Y99" i="42"/>
  <c r="X99" i="42"/>
  <c r="V99" i="42"/>
  <c r="U99" i="42"/>
  <c r="T99" i="42"/>
  <c r="S99" i="42"/>
  <c r="R99" i="42"/>
  <c r="P99" i="42"/>
  <c r="O99" i="42"/>
  <c r="N99" i="42"/>
  <c r="M99" i="42"/>
  <c r="L99" i="42"/>
  <c r="K99" i="42"/>
  <c r="J99" i="42"/>
  <c r="I99" i="42"/>
  <c r="H99" i="42"/>
  <c r="G99" i="42"/>
  <c r="B99" i="42"/>
  <c r="A99" i="42" s="1"/>
  <c r="AO98" i="42"/>
  <c r="AN98" i="42"/>
  <c r="AM98" i="42"/>
  <c r="AL98" i="42"/>
  <c r="AJ98" i="42"/>
  <c r="AI98" i="42"/>
  <c r="AH98" i="42"/>
  <c r="AG98" i="42"/>
  <c r="AF98" i="42"/>
  <c r="AE98" i="42"/>
  <c r="AD98" i="42"/>
  <c r="Z98" i="42"/>
  <c r="Y98" i="42"/>
  <c r="X98" i="42"/>
  <c r="V98" i="42"/>
  <c r="U98" i="42"/>
  <c r="T98" i="42"/>
  <c r="S98" i="42"/>
  <c r="R98" i="42"/>
  <c r="P98" i="42"/>
  <c r="O98" i="42"/>
  <c r="M98" i="42"/>
  <c r="L98" i="42"/>
  <c r="K98" i="42"/>
  <c r="J98" i="42"/>
  <c r="I98" i="42"/>
  <c r="H98" i="42"/>
  <c r="G98" i="42"/>
  <c r="B98" i="42"/>
  <c r="A98" i="42"/>
  <c r="AO97" i="42"/>
  <c r="AN97" i="42"/>
  <c r="AM97" i="42"/>
  <c r="AL97" i="42"/>
  <c r="AJ97" i="42"/>
  <c r="AI97" i="42"/>
  <c r="AH97" i="42"/>
  <c r="AG97" i="42"/>
  <c r="AF97" i="42"/>
  <c r="AE97" i="42"/>
  <c r="AD97" i="42"/>
  <c r="Z97" i="42"/>
  <c r="Y97" i="42"/>
  <c r="X97" i="42"/>
  <c r="V97" i="42"/>
  <c r="U97" i="42"/>
  <c r="T97" i="42"/>
  <c r="S97" i="42"/>
  <c r="R97" i="42"/>
  <c r="P97" i="42"/>
  <c r="O97" i="42"/>
  <c r="N97" i="42"/>
  <c r="M97" i="42"/>
  <c r="L97" i="42"/>
  <c r="K97" i="42"/>
  <c r="J97" i="42"/>
  <c r="I97" i="42"/>
  <c r="H97" i="42"/>
  <c r="G97" i="42"/>
  <c r="B97" i="42"/>
  <c r="A97" i="42" s="1"/>
  <c r="AO96" i="42"/>
  <c r="AN96" i="42"/>
  <c r="AM96" i="42"/>
  <c r="AL96" i="42"/>
  <c r="AJ96" i="42"/>
  <c r="AI96" i="42"/>
  <c r="AH96" i="42"/>
  <c r="AG96" i="42"/>
  <c r="AF96" i="42"/>
  <c r="AE96" i="42"/>
  <c r="AD96" i="42"/>
  <c r="Z96" i="42"/>
  <c r="Y96" i="42"/>
  <c r="X96" i="42"/>
  <c r="V96" i="42"/>
  <c r="U96" i="42"/>
  <c r="T96" i="42"/>
  <c r="S96" i="42"/>
  <c r="R96" i="42"/>
  <c r="P96" i="42"/>
  <c r="O96" i="42"/>
  <c r="M96" i="42"/>
  <c r="L96" i="42"/>
  <c r="K96" i="42"/>
  <c r="J96" i="42"/>
  <c r="I96" i="42"/>
  <c r="H96" i="42"/>
  <c r="G96" i="42"/>
  <c r="B96" i="42"/>
  <c r="A96" i="42"/>
  <c r="AO95" i="42"/>
  <c r="AN95" i="42"/>
  <c r="AM95" i="42"/>
  <c r="AL95" i="42"/>
  <c r="AJ95" i="42"/>
  <c r="AI95" i="42"/>
  <c r="AH95" i="42"/>
  <c r="AG95" i="42"/>
  <c r="AF95" i="42"/>
  <c r="AE95" i="42"/>
  <c r="AD95" i="42"/>
  <c r="Z95" i="42"/>
  <c r="Y95" i="42"/>
  <c r="X95" i="42"/>
  <c r="V95" i="42"/>
  <c r="U95" i="42"/>
  <c r="T95" i="42"/>
  <c r="S95" i="42"/>
  <c r="R95" i="42"/>
  <c r="P95" i="42"/>
  <c r="O95" i="42"/>
  <c r="N95" i="42"/>
  <c r="M95" i="42"/>
  <c r="L95" i="42"/>
  <c r="K95" i="42"/>
  <c r="J95" i="42"/>
  <c r="I95" i="42"/>
  <c r="H95" i="42"/>
  <c r="G95" i="42"/>
  <c r="B95" i="42"/>
  <c r="A95" i="42" s="1"/>
  <c r="AO94" i="42"/>
  <c r="AN94" i="42"/>
  <c r="AM94" i="42"/>
  <c r="AL94" i="42"/>
  <c r="AJ94" i="42"/>
  <c r="AI94" i="42"/>
  <c r="AH94" i="42"/>
  <c r="AG94" i="42"/>
  <c r="AF94" i="42"/>
  <c r="AE94" i="42"/>
  <c r="AD94" i="42"/>
  <c r="Z94" i="42"/>
  <c r="Y94" i="42"/>
  <c r="X94" i="42"/>
  <c r="V94" i="42"/>
  <c r="U94" i="42"/>
  <c r="T94" i="42"/>
  <c r="S94" i="42"/>
  <c r="R94" i="42"/>
  <c r="P94" i="42"/>
  <c r="O94" i="42"/>
  <c r="M94" i="42"/>
  <c r="L94" i="42"/>
  <c r="K94" i="42"/>
  <c r="J94" i="42"/>
  <c r="I94" i="42"/>
  <c r="H94" i="42"/>
  <c r="G94" i="42"/>
  <c r="B94" i="42"/>
  <c r="A94" i="42"/>
  <c r="AO93" i="42"/>
  <c r="AN93" i="42"/>
  <c r="AM93" i="42"/>
  <c r="AL93" i="42"/>
  <c r="AJ93" i="42"/>
  <c r="AI93" i="42"/>
  <c r="AH93" i="42"/>
  <c r="AG93" i="42"/>
  <c r="AF93" i="42"/>
  <c r="AE93" i="42"/>
  <c r="AD93" i="42"/>
  <c r="Z93" i="42"/>
  <c r="Y93" i="42"/>
  <c r="X93" i="42"/>
  <c r="V93" i="42"/>
  <c r="U93" i="42"/>
  <c r="T93" i="42"/>
  <c r="S93" i="42"/>
  <c r="R93" i="42"/>
  <c r="P93" i="42"/>
  <c r="O93" i="42"/>
  <c r="N93" i="42"/>
  <c r="M93" i="42"/>
  <c r="L93" i="42"/>
  <c r="K93" i="42"/>
  <c r="J93" i="42"/>
  <c r="I93" i="42"/>
  <c r="H93" i="42"/>
  <c r="G93" i="42"/>
  <c r="B93" i="42"/>
  <c r="A93" i="42" s="1"/>
  <c r="AO92" i="42"/>
  <c r="AN92" i="42"/>
  <c r="AM92" i="42"/>
  <c r="AL92" i="42"/>
  <c r="AJ92" i="42"/>
  <c r="AI92" i="42"/>
  <c r="AH92" i="42"/>
  <c r="AG92" i="42"/>
  <c r="AF92" i="42"/>
  <c r="AE92" i="42"/>
  <c r="AD92" i="42"/>
  <c r="Z92" i="42"/>
  <c r="Y92" i="42"/>
  <c r="X92" i="42"/>
  <c r="V92" i="42"/>
  <c r="U92" i="42"/>
  <c r="T92" i="42"/>
  <c r="S92" i="42"/>
  <c r="R92" i="42"/>
  <c r="P92" i="42"/>
  <c r="O92" i="42"/>
  <c r="M92" i="42"/>
  <c r="L92" i="42"/>
  <c r="K92" i="42"/>
  <c r="J92" i="42"/>
  <c r="I92" i="42"/>
  <c r="H92" i="42"/>
  <c r="G92" i="42"/>
  <c r="B92" i="42"/>
  <c r="A92" i="42"/>
  <c r="AO91" i="42"/>
  <c r="AN91" i="42"/>
  <c r="AM91" i="42"/>
  <c r="AL91" i="42"/>
  <c r="AJ91" i="42"/>
  <c r="AI91" i="42"/>
  <c r="AH91" i="42"/>
  <c r="AG91" i="42"/>
  <c r="AF91" i="42"/>
  <c r="AE91" i="42"/>
  <c r="AD91" i="42"/>
  <c r="Z91" i="42"/>
  <c r="Y91" i="42"/>
  <c r="X91" i="42"/>
  <c r="V91" i="42"/>
  <c r="U91" i="42"/>
  <c r="T91" i="42"/>
  <c r="S91" i="42"/>
  <c r="R91" i="42"/>
  <c r="P91" i="42"/>
  <c r="O91" i="42"/>
  <c r="N91" i="42"/>
  <c r="M91" i="42"/>
  <c r="L91" i="42"/>
  <c r="K91" i="42"/>
  <c r="J91" i="42"/>
  <c r="I91" i="42"/>
  <c r="H91" i="42"/>
  <c r="G91" i="42"/>
  <c r="B91" i="42"/>
  <c r="A91" i="42" s="1"/>
  <c r="AO90" i="42"/>
  <c r="AN90" i="42"/>
  <c r="AM90" i="42"/>
  <c r="AL90" i="42"/>
  <c r="AJ90" i="42"/>
  <c r="AI90" i="42"/>
  <c r="AH90" i="42"/>
  <c r="AG90" i="42"/>
  <c r="AF90" i="42"/>
  <c r="AE90" i="42"/>
  <c r="AD90" i="42"/>
  <c r="Z90" i="42"/>
  <c r="Y90" i="42"/>
  <c r="X90" i="42"/>
  <c r="V90" i="42"/>
  <c r="U90" i="42"/>
  <c r="T90" i="42"/>
  <c r="S90" i="42"/>
  <c r="R90" i="42"/>
  <c r="P90" i="42"/>
  <c r="O90" i="42"/>
  <c r="M90" i="42"/>
  <c r="L90" i="42"/>
  <c r="K90" i="42"/>
  <c r="J90" i="42"/>
  <c r="I90" i="42"/>
  <c r="H90" i="42"/>
  <c r="G90" i="42"/>
  <c r="B90" i="42"/>
  <c r="A90" i="42"/>
  <c r="AO89" i="42"/>
  <c r="AN89" i="42"/>
  <c r="AM89" i="42"/>
  <c r="AL89" i="42"/>
  <c r="AJ89" i="42"/>
  <c r="AI89" i="42"/>
  <c r="AH89" i="42"/>
  <c r="AG89" i="42"/>
  <c r="AF89" i="42"/>
  <c r="AE89" i="42"/>
  <c r="AD89" i="42"/>
  <c r="Z89" i="42"/>
  <c r="Y89" i="42"/>
  <c r="X89" i="42"/>
  <c r="V89" i="42"/>
  <c r="U89" i="42"/>
  <c r="T89" i="42"/>
  <c r="S89" i="42"/>
  <c r="R89" i="42"/>
  <c r="P89" i="42"/>
  <c r="O89" i="42"/>
  <c r="N89" i="42"/>
  <c r="M89" i="42"/>
  <c r="L89" i="42"/>
  <c r="K89" i="42"/>
  <c r="J89" i="42"/>
  <c r="I89" i="42"/>
  <c r="H89" i="42"/>
  <c r="G89" i="42"/>
  <c r="B89" i="42"/>
  <c r="A89" i="42" s="1"/>
  <c r="AO88" i="42"/>
  <c r="AN88" i="42"/>
  <c r="AM88" i="42"/>
  <c r="AL88" i="42"/>
  <c r="AJ88" i="42"/>
  <c r="AI88" i="42"/>
  <c r="AH88" i="42"/>
  <c r="AG88" i="42"/>
  <c r="AF88" i="42"/>
  <c r="AE88" i="42"/>
  <c r="AD88" i="42"/>
  <c r="Z88" i="42"/>
  <c r="Y88" i="42"/>
  <c r="X88" i="42"/>
  <c r="V88" i="42"/>
  <c r="U88" i="42"/>
  <c r="T88" i="42"/>
  <c r="S88" i="42"/>
  <c r="R88" i="42"/>
  <c r="P88" i="42"/>
  <c r="O88" i="42"/>
  <c r="M88" i="42"/>
  <c r="L88" i="42"/>
  <c r="K88" i="42"/>
  <c r="J88" i="42"/>
  <c r="I88" i="42"/>
  <c r="H88" i="42"/>
  <c r="G88" i="42"/>
  <c r="B88" i="42"/>
  <c r="A88" i="42"/>
  <c r="AO87" i="42"/>
  <c r="AN87" i="42"/>
  <c r="AM87" i="42"/>
  <c r="AL87" i="42"/>
  <c r="AJ87" i="42"/>
  <c r="AI87" i="42"/>
  <c r="AH87" i="42"/>
  <c r="AG87" i="42"/>
  <c r="AF87" i="42"/>
  <c r="AE87" i="42"/>
  <c r="AD87" i="42"/>
  <c r="Z87" i="42"/>
  <c r="Y87" i="42"/>
  <c r="X87" i="42"/>
  <c r="V87" i="42"/>
  <c r="U87" i="42"/>
  <c r="T87" i="42"/>
  <c r="S87" i="42"/>
  <c r="R87" i="42"/>
  <c r="P87" i="42"/>
  <c r="O87" i="42"/>
  <c r="N87" i="42"/>
  <c r="M87" i="42"/>
  <c r="L87" i="42"/>
  <c r="K87" i="42"/>
  <c r="J87" i="42"/>
  <c r="I87" i="42"/>
  <c r="H87" i="42"/>
  <c r="G87" i="42"/>
  <c r="B87" i="42"/>
  <c r="A87" i="42" s="1"/>
  <c r="AO86" i="42"/>
  <c r="AN86" i="42"/>
  <c r="AM86" i="42"/>
  <c r="AL86" i="42"/>
  <c r="AJ86" i="42"/>
  <c r="AI86" i="42"/>
  <c r="AH86" i="42"/>
  <c r="AG86" i="42"/>
  <c r="AF86" i="42"/>
  <c r="AE86" i="42"/>
  <c r="AD86" i="42"/>
  <c r="Z86" i="42"/>
  <c r="Y86" i="42"/>
  <c r="X86" i="42"/>
  <c r="V86" i="42"/>
  <c r="U86" i="42"/>
  <c r="T86" i="42"/>
  <c r="S86" i="42"/>
  <c r="R86" i="42"/>
  <c r="P86" i="42"/>
  <c r="O86" i="42"/>
  <c r="M86" i="42"/>
  <c r="L86" i="42"/>
  <c r="K86" i="42"/>
  <c r="J86" i="42"/>
  <c r="I86" i="42"/>
  <c r="H86" i="42"/>
  <c r="G86" i="42"/>
  <c r="B86" i="42"/>
  <c r="A86" i="42"/>
  <c r="AO85" i="42"/>
  <c r="AN85" i="42"/>
  <c r="AM85" i="42"/>
  <c r="AL85" i="42"/>
  <c r="AJ85" i="42"/>
  <c r="AI85" i="42"/>
  <c r="AH85" i="42"/>
  <c r="AG85" i="42"/>
  <c r="AF85" i="42"/>
  <c r="AE85" i="42"/>
  <c r="AD85" i="42"/>
  <c r="Z85" i="42"/>
  <c r="Y85" i="42"/>
  <c r="X85" i="42"/>
  <c r="V85" i="42"/>
  <c r="U85" i="42"/>
  <c r="T85" i="42"/>
  <c r="S85" i="42"/>
  <c r="R85" i="42"/>
  <c r="P85" i="42"/>
  <c r="O85" i="42"/>
  <c r="M85" i="42"/>
  <c r="L85" i="42"/>
  <c r="K85" i="42"/>
  <c r="J85" i="42"/>
  <c r="I85" i="42"/>
  <c r="H85" i="42"/>
  <c r="G85" i="42"/>
  <c r="B85" i="42"/>
  <c r="A85" i="42" s="1"/>
  <c r="AO84" i="42"/>
  <c r="AN84" i="42"/>
  <c r="AM84" i="42"/>
  <c r="AL84" i="42"/>
  <c r="AJ84" i="42"/>
  <c r="AI84" i="42"/>
  <c r="AH84" i="42"/>
  <c r="AG84" i="42"/>
  <c r="AF84" i="42"/>
  <c r="AE84" i="42"/>
  <c r="AD84" i="42"/>
  <c r="Z84" i="42"/>
  <c r="Y84" i="42"/>
  <c r="X84" i="42"/>
  <c r="V84" i="42"/>
  <c r="U84" i="42"/>
  <c r="T84" i="42"/>
  <c r="S84" i="42"/>
  <c r="R84" i="42"/>
  <c r="P84" i="42"/>
  <c r="O84" i="42"/>
  <c r="M84" i="42"/>
  <c r="L84" i="42"/>
  <c r="K84" i="42"/>
  <c r="J84" i="42"/>
  <c r="I84" i="42"/>
  <c r="H84" i="42"/>
  <c r="G84" i="42"/>
  <c r="B84" i="42"/>
  <c r="A84" i="42"/>
  <c r="AO83" i="42"/>
  <c r="AN83" i="42"/>
  <c r="AM83" i="42"/>
  <c r="AL83" i="42"/>
  <c r="AJ83" i="42"/>
  <c r="AI83" i="42"/>
  <c r="AH83" i="42"/>
  <c r="AG83" i="42"/>
  <c r="AF83" i="42"/>
  <c r="AE83" i="42"/>
  <c r="AD83" i="42"/>
  <c r="Z83" i="42"/>
  <c r="Y83" i="42"/>
  <c r="X83" i="42"/>
  <c r="V83" i="42"/>
  <c r="U83" i="42"/>
  <c r="T83" i="42"/>
  <c r="S83" i="42"/>
  <c r="R83" i="42"/>
  <c r="P83" i="42"/>
  <c r="O83" i="42"/>
  <c r="M83" i="42"/>
  <c r="L83" i="42"/>
  <c r="K83" i="42"/>
  <c r="J83" i="42"/>
  <c r="I83" i="42"/>
  <c r="H83" i="42"/>
  <c r="G83" i="42"/>
  <c r="B83" i="42"/>
  <c r="A83" i="42"/>
  <c r="AO82" i="42"/>
  <c r="AN82" i="42"/>
  <c r="AM82" i="42"/>
  <c r="AL82" i="42"/>
  <c r="AJ82" i="42"/>
  <c r="AI82" i="42"/>
  <c r="AH82" i="42"/>
  <c r="AG82" i="42"/>
  <c r="AF82" i="42"/>
  <c r="AE82" i="42"/>
  <c r="AD82" i="42"/>
  <c r="Z82" i="42"/>
  <c r="Y82" i="42"/>
  <c r="X82" i="42"/>
  <c r="V82" i="42"/>
  <c r="U82" i="42"/>
  <c r="T82" i="42"/>
  <c r="S82" i="42"/>
  <c r="R82" i="42"/>
  <c r="P82" i="42"/>
  <c r="O82" i="42"/>
  <c r="M82" i="42"/>
  <c r="L82" i="42"/>
  <c r="K82" i="42"/>
  <c r="J82" i="42"/>
  <c r="I82" i="42"/>
  <c r="H82" i="42"/>
  <c r="G82" i="42"/>
  <c r="B82" i="42"/>
  <c r="A82" i="42"/>
  <c r="AO81" i="42"/>
  <c r="AN81" i="42"/>
  <c r="AM81" i="42"/>
  <c r="AL81" i="42"/>
  <c r="AJ81" i="42"/>
  <c r="AI81" i="42"/>
  <c r="AH81" i="42"/>
  <c r="AG81" i="42"/>
  <c r="AF81" i="42"/>
  <c r="AE81" i="42"/>
  <c r="AD81" i="42"/>
  <c r="Z81" i="42"/>
  <c r="Y81" i="42"/>
  <c r="X81" i="42"/>
  <c r="V81" i="42"/>
  <c r="U81" i="42"/>
  <c r="T81" i="42"/>
  <c r="S81" i="42"/>
  <c r="R81" i="42"/>
  <c r="P81" i="42"/>
  <c r="O81" i="42"/>
  <c r="N81" i="42"/>
  <c r="M81" i="42"/>
  <c r="L81" i="42"/>
  <c r="K81" i="42"/>
  <c r="J81" i="42"/>
  <c r="I81" i="42"/>
  <c r="H81" i="42"/>
  <c r="G81" i="42"/>
  <c r="B81" i="42"/>
  <c r="A81" i="42" s="1"/>
  <c r="AO80" i="42"/>
  <c r="AN80" i="42"/>
  <c r="AM80" i="42"/>
  <c r="AL80" i="42"/>
  <c r="AK80" i="42"/>
  <c r="AJ80" i="42"/>
  <c r="AI80" i="42"/>
  <c r="AH80" i="42"/>
  <c r="AG80" i="42"/>
  <c r="AF80" i="42"/>
  <c r="AE80" i="42"/>
  <c r="AD80" i="42"/>
  <c r="Z80" i="42"/>
  <c r="Y80" i="42"/>
  <c r="X80" i="42"/>
  <c r="V80" i="42"/>
  <c r="U80" i="42"/>
  <c r="T80" i="42"/>
  <c r="S80" i="42"/>
  <c r="R80" i="42"/>
  <c r="P80" i="42"/>
  <c r="O80" i="42"/>
  <c r="M80" i="42"/>
  <c r="L80" i="42"/>
  <c r="K80" i="42"/>
  <c r="J80" i="42"/>
  <c r="I80" i="42"/>
  <c r="H80" i="42"/>
  <c r="G80" i="42"/>
  <c r="B80" i="42"/>
  <c r="A80" i="42"/>
  <c r="AO79" i="42"/>
  <c r="AN79" i="42"/>
  <c r="AM79" i="42"/>
  <c r="AL79" i="42"/>
  <c r="AJ79" i="42"/>
  <c r="AI79" i="42"/>
  <c r="AH79" i="42"/>
  <c r="AG79" i="42"/>
  <c r="AF79" i="42"/>
  <c r="AE79" i="42"/>
  <c r="AD79" i="42"/>
  <c r="Z79" i="42"/>
  <c r="Y79" i="42"/>
  <c r="X79" i="42"/>
  <c r="V79" i="42"/>
  <c r="U79" i="42"/>
  <c r="T79" i="42"/>
  <c r="S79" i="42"/>
  <c r="R79" i="42"/>
  <c r="P79" i="42"/>
  <c r="O79" i="42"/>
  <c r="N79" i="42"/>
  <c r="M79" i="42"/>
  <c r="L79" i="42"/>
  <c r="K79" i="42"/>
  <c r="J79" i="42"/>
  <c r="I79" i="42"/>
  <c r="H79" i="42"/>
  <c r="G79" i="42"/>
  <c r="B79" i="42"/>
  <c r="A79" i="42" s="1"/>
  <c r="AO78" i="42"/>
  <c r="AN78" i="42"/>
  <c r="AM78" i="42"/>
  <c r="AL78" i="42"/>
  <c r="AJ78" i="42"/>
  <c r="AI78" i="42"/>
  <c r="AH78" i="42"/>
  <c r="AG78" i="42"/>
  <c r="AF78" i="42"/>
  <c r="AE78" i="42"/>
  <c r="AD78" i="42"/>
  <c r="Z78" i="42"/>
  <c r="Y78" i="42"/>
  <c r="X78" i="42"/>
  <c r="V78" i="42"/>
  <c r="U78" i="42"/>
  <c r="T78" i="42"/>
  <c r="S78" i="42"/>
  <c r="R78" i="42"/>
  <c r="P78" i="42"/>
  <c r="O78" i="42"/>
  <c r="M78" i="42"/>
  <c r="L78" i="42"/>
  <c r="K78" i="42"/>
  <c r="J78" i="42"/>
  <c r="I78" i="42"/>
  <c r="H78" i="42"/>
  <c r="G78" i="42"/>
  <c r="B78" i="42"/>
  <c r="A78" i="42"/>
  <c r="AO77" i="42"/>
  <c r="AN77" i="42"/>
  <c r="AM77" i="42"/>
  <c r="AL77" i="42"/>
  <c r="AJ77" i="42"/>
  <c r="AI77" i="42"/>
  <c r="AH77" i="42"/>
  <c r="AG77" i="42"/>
  <c r="AF77" i="42"/>
  <c r="AE77" i="42"/>
  <c r="AD77" i="42"/>
  <c r="Z77" i="42"/>
  <c r="Y77" i="42"/>
  <c r="X77" i="42"/>
  <c r="V77" i="42"/>
  <c r="U77" i="42"/>
  <c r="T77" i="42"/>
  <c r="S77" i="42"/>
  <c r="R77" i="42"/>
  <c r="P77" i="42"/>
  <c r="O77" i="42"/>
  <c r="N77" i="42"/>
  <c r="M77" i="42"/>
  <c r="L77" i="42"/>
  <c r="K77" i="42"/>
  <c r="J77" i="42"/>
  <c r="I77" i="42"/>
  <c r="H77" i="42"/>
  <c r="G77" i="42"/>
  <c r="B77" i="42"/>
  <c r="A77" i="42" s="1"/>
  <c r="AO76" i="42"/>
  <c r="AN76" i="42"/>
  <c r="AM76" i="42"/>
  <c r="AL76" i="42"/>
  <c r="AK76" i="42"/>
  <c r="AJ76" i="42"/>
  <c r="AI76" i="42"/>
  <c r="AH76" i="42"/>
  <c r="AG76" i="42"/>
  <c r="AF76" i="42"/>
  <c r="AE76" i="42"/>
  <c r="AD76" i="42"/>
  <c r="Z76" i="42"/>
  <c r="Y76" i="42"/>
  <c r="X76" i="42"/>
  <c r="V76" i="42"/>
  <c r="U76" i="42"/>
  <c r="T76" i="42"/>
  <c r="S76" i="42"/>
  <c r="R76" i="42"/>
  <c r="P76" i="42"/>
  <c r="O76" i="42"/>
  <c r="M76" i="42"/>
  <c r="L76" i="42"/>
  <c r="K76" i="42"/>
  <c r="J76" i="42"/>
  <c r="I76" i="42"/>
  <c r="H76" i="42"/>
  <c r="G76" i="42"/>
  <c r="B76" i="42"/>
  <c r="A76" i="42"/>
  <c r="AO75" i="42"/>
  <c r="AN75" i="42"/>
  <c r="AM75" i="42"/>
  <c r="AL75" i="42"/>
  <c r="AJ75" i="42"/>
  <c r="AI75" i="42"/>
  <c r="AH75" i="42"/>
  <c r="AG75" i="42"/>
  <c r="AF75" i="42"/>
  <c r="AE75" i="42"/>
  <c r="AD75" i="42"/>
  <c r="Z75" i="42"/>
  <c r="Y75" i="42"/>
  <c r="X75" i="42"/>
  <c r="V75" i="42"/>
  <c r="U75" i="42"/>
  <c r="T75" i="42"/>
  <c r="S75" i="42"/>
  <c r="R75" i="42"/>
  <c r="P75" i="42"/>
  <c r="O75" i="42"/>
  <c r="N75" i="42"/>
  <c r="M75" i="42"/>
  <c r="L75" i="42"/>
  <c r="K75" i="42"/>
  <c r="J75" i="42"/>
  <c r="I75" i="42"/>
  <c r="H75" i="42"/>
  <c r="G75" i="42"/>
  <c r="B75" i="42"/>
  <c r="A75" i="42" s="1"/>
  <c r="AO74" i="42"/>
  <c r="AN74" i="42"/>
  <c r="AM74" i="42"/>
  <c r="AL74" i="42"/>
  <c r="AJ74" i="42"/>
  <c r="AI74" i="42"/>
  <c r="AH74" i="42"/>
  <c r="AG74" i="42"/>
  <c r="AF74" i="42"/>
  <c r="AE74" i="42"/>
  <c r="AD74" i="42"/>
  <c r="Z74" i="42"/>
  <c r="Y74" i="42"/>
  <c r="X74" i="42"/>
  <c r="V74" i="42"/>
  <c r="U74" i="42"/>
  <c r="T74" i="42"/>
  <c r="S74" i="42"/>
  <c r="R74" i="42"/>
  <c r="P74" i="42"/>
  <c r="O74" i="42"/>
  <c r="M74" i="42"/>
  <c r="L74" i="42"/>
  <c r="K74" i="42"/>
  <c r="J74" i="42"/>
  <c r="I74" i="42"/>
  <c r="H74" i="42"/>
  <c r="G74" i="42"/>
  <c r="B74" i="42"/>
  <c r="A74" i="42"/>
  <c r="AO73" i="42"/>
  <c r="AN73" i="42"/>
  <c r="AM73" i="42"/>
  <c r="AL73" i="42"/>
  <c r="AJ73" i="42"/>
  <c r="AI73" i="42"/>
  <c r="AH73" i="42"/>
  <c r="AG73" i="42"/>
  <c r="AF73" i="42"/>
  <c r="AE73" i="42"/>
  <c r="AD73" i="42"/>
  <c r="Z73" i="42"/>
  <c r="Y73" i="42"/>
  <c r="X73" i="42"/>
  <c r="V73" i="42"/>
  <c r="U73" i="42"/>
  <c r="T73" i="42"/>
  <c r="S73" i="42"/>
  <c r="R73" i="42"/>
  <c r="P73" i="42"/>
  <c r="O73" i="42"/>
  <c r="N73" i="42"/>
  <c r="M73" i="42"/>
  <c r="L73" i="42"/>
  <c r="K73" i="42"/>
  <c r="J73" i="42"/>
  <c r="I73" i="42"/>
  <c r="H73" i="42"/>
  <c r="G73" i="42"/>
  <c r="B73" i="42"/>
  <c r="A73" i="42" s="1"/>
  <c r="AO72" i="42"/>
  <c r="AN72" i="42"/>
  <c r="AM72" i="42"/>
  <c r="AL72" i="42"/>
  <c r="AK72" i="42"/>
  <c r="AJ72" i="42"/>
  <c r="AI72" i="42"/>
  <c r="AH72" i="42"/>
  <c r="AG72" i="42"/>
  <c r="AF72" i="42"/>
  <c r="AE72" i="42"/>
  <c r="AD72" i="42"/>
  <c r="Z72" i="42"/>
  <c r="Y72" i="42"/>
  <c r="X72" i="42"/>
  <c r="V72" i="42"/>
  <c r="U72" i="42"/>
  <c r="T72" i="42"/>
  <c r="S72" i="42"/>
  <c r="R72" i="42"/>
  <c r="P72" i="42"/>
  <c r="O72" i="42"/>
  <c r="M72" i="42"/>
  <c r="L72" i="42"/>
  <c r="K72" i="42"/>
  <c r="J72" i="42"/>
  <c r="I72" i="42"/>
  <c r="H72" i="42"/>
  <c r="G72" i="42"/>
  <c r="B72" i="42"/>
  <c r="A72" i="42"/>
  <c r="AO71" i="42"/>
  <c r="AN71" i="42"/>
  <c r="AM71" i="42"/>
  <c r="AL71" i="42"/>
  <c r="AJ71" i="42"/>
  <c r="AI71" i="42"/>
  <c r="AH71" i="42"/>
  <c r="AG71" i="42"/>
  <c r="AF71" i="42"/>
  <c r="AE71" i="42"/>
  <c r="AD71" i="42"/>
  <c r="Z71" i="42"/>
  <c r="Y71" i="42"/>
  <c r="X71" i="42"/>
  <c r="V71" i="42"/>
  <c r="U71" i="42"/>
  <c r="T71" i="42"/>
  <c r="S71" i="42"/>
  <c r="R71" i="42"/>
  <c r="P71" i="42"/>
  <c r="O71" i="42"/>
  <c r="N71" i="42"/>
  <c r="M71" i="42"/>
  <c r="L71" i="42"/>
  <c r="K71" i="42"/>
  <c r="J71" i="42"/>
  <c r="I71" i="42"/>
  <c r="H71" i="42"/>
  <c r="G71" i="42"/>
  <c r="B71" i="42"/>
  <c r="A71" i="42" s="1"/>
  <c r="AO70" i="42"/>
  <c r="AN70" i="42"/>
  <c r="AM70" i="42"/>
  <c r="AL70" i="42"/>
  <c r="AJ70" i="42"/>
  <c r="AI70" i="42"/>
  <c r="AH70" i="42"/>
  <c r="AG70" i="42"/>
  <c r="AF70" i="42"/>
  <c r="AE70" i="42"/>
  <c r="AD70" i="42"/>
  <c r="Z70" i="42"/>
  <c r="Y70" i="42"/>
  <c r="X70" i="42"/>
  <c r="V70" i="42"/>
  <c r="U70" i="42"/>
  <c r="T70" i="42"/>
  <c r="S70" i="42"/>
  <c r="R70" i="42"/>
  <c r="P70" i="42"/>
  <c r="K70" i="42"/>
  <c r="J70" i="42"/>
  <c r="I70" i="42"/>
  <c r="H70" i="42"/>
  <c r="G70" i="42"/>
  <c r="B70" i="42"/>
  <c r="A70" i="42"/>
  <c r="AO69" i="42"/>
  <c r="AN69" i="42"/>
  <c r="AM69" i="42"/>
  <c r="AL69" i="42"/>
  <c r="AJ69" i="42"/>
  <c r="AI69" i="42"/>
  <c r="AH69" i="42"/>
  <c r="AG69" i="42"/>
  <c r="AF69" i="42"/>
  <c r="AE69" i="42"/>
  <c r="AD69" i="42"/>
  <c r="Z69" i="42"/>
  <c r="Y69" i="42"/>
  <c r="X69" i="42"/>
  <c r="V69" i="42"/>
  <c r="U69" i="42"/>
  <c r="T69" i="42"/>
  <c r="S69" i="42"/>
  <c r="R69" i="42"/>
  <c r="P69" i="42"/>
  <c r="O69" i="42"/>
  <c r="N69" i="42"/>
  <c r="M69" i="42"/>
  <c r="L69" i="42"/>
  <c r="K69" i="42"/>
  <c r="J69" i="42"/>
  <c r="I69" i="42"/>
  <c r="H69" i="42"/>
  <c r="G69" i="42"/>
  <c r="B69" i="42"/>
  <c r="A69" i="42" s="1"/>
  <c r="AO68" i="42"/>
  <c r="AN68" i="42"/>
  <c r="AM68" i="42"/>
  <c r="AL68" i="42"/>
  <c r="AK68" i="42"/>
  <c r="AJ68" i="42"/>
  <c r="AI68" i="42"/>
  <c r="AH68" i="42"/>
  <c r="AG68" i="42"/>
  <c r="AF68" i="42"/>
  <c r="AE68" i="42"/>
  <c r="AD68" i="42"/>
  <c r="Z68" i="42"/>
  <c r="Y68" i="42"/>
  <c r="X68" i="42"/>
  <c r="V68" i="42"/>
  <c r="U68" i="42"/>
  <c r="T68" i="42"/>
  <c r="S68" i="42"/>
  <c r="R68" i="42"/>
  <c r="P68" i="42"/>
  <c r="O68" i="42"/>
  <c r="M68" i="42"/>
  <c r="L68" i="42"/>
  <c r="K68" i="42"/>
  <c r="J68" i="42"/>
  <c r="I68" i="42"/>
  <c r="H68" i="42"/>
  <c r="G68" i="42"/>
  <c r="B68" i="42"/>
  <c r="A68" i="42"/>
  <c r="AO67" i="42"/>
  <c r="AN67" i="42"/>
  <c r="AM67" i="42"/>
  <c r="AL67" i="42"/>
  <c r="AJ67" i="42"/>
  <c r="AI67" i="42"/>
  <c r="AH67" i="42"/>
  <c r="AG67" i="42"/>
  <c r="AF67" i="42"/>
  <c r="AE67" i="42"/>
  <c r="AD67" i="42"/>
  <c r="Z67" i="42"/>
  <c r="Y67" i="42"/>
  <c r="X67" i="42"/>
  <c r="V67" i="42"/>
  <c r="U67" i="42"/>
  <c r="T67" i="42"/>
  <c r="S67" i="42"/>
  <c r="R67" i="42"/>
  <c r="P67" i="42"/>
  <c r="O67" i="42"/>
  <c r="N67" i="42"/>
  <c r="M67" i="42"/>
  <c r="L67" i="42"/>
  <c r="J67" i="42"/>
  <c r="I67" i="42"/>
  <c r="H67" i="42"/>
  <c r="G67" i="42"/>
  <c r="B67" i="42"/>
  <c r="A67" i="42" s="1"/>
  <c r="AO66" i="42"/>
  <c r="AN66" i="42"/>
  <c r="AM66" i="42"/>
  <c r="AL66" i="42"/>
  <c r="AJ66" i="42"/>
  <c r="AG66" i="42"/>
  <c r="AE66" i="42"/>
  <c r="V66" i="42"/>
  <c r="T66" i="42"/>
  <c r="S66" i="42"/>
  <c r="R66" i="42"/>
  <c r="J66" i="42"/>
  <c r="I66" i="42"/>
  <c r="H66" i="42"/>
  <c r="G66" i="42"/>
  <c r="B66" i="42"/>
  <c r="A66" i="42" s="1"/>
  <c r="AO65" i="42"/>
  <c r="AN65" i="42"/>
  <c r="AM65" i="42"/>
  <c r="AL65" i="42"/>
  <c r="AK65" i="42"/>
  <c r="AJ65" i="42"/>
  <c r="AI65" i="42"/>
  <c r="AH65" i="42"/>
  <c r="AG65" i="42"/>
  <c r="AF65" i="42"/>
  <c r="AE65" i="42"/>
  <c r="AD65" i="42"/>
  <c r="Z65" i="42"/>
  <c r="Y65" i="42"/>
  <c r="X65" i="42"/>
  <c r="V65" i="42"/>
  <c r="U65" i="42"/>
  <c r="T65" i="42"/>
  <c r="S65" i="42"/>
  <c r="R65" i="42"/>
  <c r="P65" i="42"/>
  <c r="O65" i="42"/>
  <c r="M65" i="42"/>
  <c r="L65" i="42"/>
  <c r="K65" i="42"/>
  <c r="J65" i="42"/>
  <c r="I65" i="42"/>
  <c r="H65" i="42"/>
  <c r="G65" i="42"/>
  <c r="B65" i="42"/>
  <c r="A65" i="42"/>
  <c r="AO64" i="42"/>
  <c r="AN64" i="42"/>
  <c r="AM64" i="42"/>
  <c r="AL64" i="42"/>
  <c r="AJ64" i="42"/>
  <c r="AI64" i="42"/>
  <c r="AH64" i="42"/>
  <c r="AG64" i="42"/>
  <c r="AF64" i="42"/>
  <c r="AE64" i="42"/>
  <c r="AD64" i="42"/>
  <c r="Z64" i="42"/>
  <c r="Y64" i="42"/>
  <c r="X64" i="42"/>
  <c r="V64" i="42"/>
  <c r="U64" i="42"/>
  <c r="T64" i="42"/>
  <c r="S64" i="42"/>
  <c r="R64" i="42"/>
  <c r="P64" i="42"/>
  <c r="K64" i="42"/>
  <c r="J64" i="42"/>
  <c r="I64" i="42"/>
  <c r="H64" i="42"/>
  <c r="G64" i="42"/>
  <c r="B64" i="42"/>
  <c r="A64" i="42" s="1"/>
  <c r="AO63" i="42"/>
  <c r="AN63" i="42"/>
  <c r="AM63" i="42"/>
  <c r="AL63" i="42"/>
  <c r="AJ63" i="42"/>
  <c r="AI63" i="42"/>
  <c r="AH63" i="42"/>
  <c r="AG63" i="42"/>
  <c r="AF63" i="42"/>
  <c r="AE63" i="42"/>
  <c r="AD63" i="42"/>
  <c r="Z63" i="42"/>
  <c r="Y63" i="42"/>
  <c r="X63" i="42"/>
  <c r="V63" i="42"/>
  <c r="T63" i="42"/>
  <c r="S63" i="42"/>
  <c r="R63" i="42"/>
  <c r="P63" i="42"/>
  <c r="O63" i="42"/>
  <c r="M63" i="42"/>
  <c r="L63" i="42"/>
  <c r="K63" i="42"/>
  <c r="J63" i="42"/>
  <c r="I63" i="42"/>
  <c r="H63" i="42"/>
  <c r="G63" i="42"/>
  <c r="B63" i="42"/>
  <c r="A63" i="42"/>
  <c r="AO62" i="42"/>
  <c r="AN62" i="42"/>
  <c r="AM62" i="42"/>
  <c r="AL62" i="42"/>
  <c r="AJ62" i="42"/>
  <c r="AI62" i="42"/>
  <c r="AH62" i="42"/>
  <c r="AG62" i="42"/>
  <c r="AF62" i="42"/>
  <c r="AE62" i="42"/>
  <c r="AD62" i="42"/>
  <c r="Z62" i="42"/>
  <c r="Y62" i="42"/>
  <c r="X62" i="42"/>
  <c r="V62" i="42"/>
  <c r="U62" i="42"/>
  <c r="T62" i="42"/>
  <c r="S62" i="42"/>
  <c r="R62" i="42"/>
  <c r="P62" i="42"/>
  <c r="O62" i="42"/>
  <c r="N62" i="42"/>
  <c r="M62" i="42"/>
  <c r="L62" i="42"/>
  <c r="K62" i="42"/>
  <c r="J62" i="42"/>
  <c r="I62" i="42"/>
  <c r="H62" i="42"/>
  <c r="G62" i="42"/>
  <c r="B62" i="42"/>
  <c r="A62" i="42" s="1"/>
  <c r="AO61" i="42"/>
  <c r="AN61" i="42"/>
  <c r="AL61" i="42"/>
  <c r="AJ61" i="42"/>
  <c r="AG61" i="42"/>
  <c r="AE61" i="42"/>
  <c r="V61" i="42"/>
  <c r="T61" i="42"/>
  <c r="S61" i="42"/>
  <c r="R61" i="42"/>
  <c r="J61" i="42"/>
  <c r="I61" i="42"/>
  <c r="H61" i="42"/>
  <c r="G61" i="42"/>
  <c r="B61" i="42"/>
  <c r="A61" i="42"/>
  <c r="AO60" i="42"/>
  <c r="AN60" i="42"/>
  <c r="AJ60" i="42"/>
  <c r="AG60" i="42"/>
  <c r="AE60" i="42"/>
  <c r="T60" i="42"/>
  <c r="S60" i="42"/>
  <c r="R60" i="42"/>
  <c r="J60" i="42"/>
  <c r="I60" i="42"/>
  <c r="H60" i="42"/>
  <c r="B60" i="42"/>
  <c r="A60" i="42" s="1"/>
  <c r="AO59" i="42"/>
  <c r="AN59" i="42"/>
  <c r="AM59" i="42"/>
  <c r="AL59" i="42"/>
  <c r="AJ59" i="42"/>
  <c r="AI59" i="42"/>
  <c r="AH59" i="42"/>
  <c r="AG59" i="42"/>
  <c r="AF59" i="42"/>
  <c r="AE59" i="42"/>
  <c r="AD59" i="42"/>
  <c r="Z59" i="42"/>
  <c r="Y59" i="42"/>
  <c r="X59" i="42"/>
  <c r="V59" i="42"/>
  <c r="U59" i="42"/>
  <c r="T59" i="42"/>
  <c r="S59" i="42"/>
  <c r="R59" i="42"/>
  <c r="P59" i="42"/>
  <c r="O59" i="42"/>
  <c r="M59" i="42"/>
  <c r="L59" i="42"/>
  <c r="K59" i="42"/>
  <c r="J59" i="42"/>
  <c r="I59" i="42"/>
  <c r="H59" i="42"/>
  <c r="G59" i="42"/>
  <c r="B59" i="42"/>
  <c r="A59" i="42"/>
  <c r="AO58" i="42"/>
  <c r="AN58" i="42"/>
  <c r="AM58" i="42"/>
  <c r="AL58" i="42"/>
  <c r="AJ58" i="42"/>
  <c r="AI58" i="42"/>
  <c r="AH58" i="42"/>
  <c r="AG58" i="42"/>
  <c r="AF58" i="42"/>
  <c r="AE58" i="42"/>
  <c r="AD58" i="42"/>
  <c r="Z58" i="42"/>
  <c r="Y58" i="42"/>
  <c r="X58" i="42"/>
  <c r="V58" i="42"/>
  <c r="U58" i="42"/>
  <c r="T58" i="42"/>
  <c r="S58" i="42"/>
  <c r="R58" i="42"/>
  <c r="P58" i="42"/>
  <c r="O58" i="42"/>
  <c r="N58" i="42"/>
  <c r="M58" i="42"/>
  <c r="L58" i="42"/>
  <c r="K58" i="42"/>
  <c r="J58" i="42"/>
  <c r="I58" i="42"/>
  <c r="H58" i="42"/>
  <c r="G58" i="42"/>
  <c r="B58" i="42"/>
  <c r="A58" i="42" s="1"/>
  <c r="AO57" i="42"/>
  <c r="AN57" i="42"/>
  <c r="AJ57" i="42"/>
  <c r="AG57" i="42"/>
  <c r="AE57" i="42"/>
  <c r="T57" i="42"/>
  <c r="S57" i="42"/>
  <c r="R57" i="42"/>
  <c r="J57" i="42"/>
  <c r="I57" i="42"/>
  <c r="H57" i="42"/>
  <c r="B57" i="42"/>
  <c r="A57" i="42"/>
  <c r="AO56" i="42"/>
  <c r="AN56" i="42"/>
  <c r="AJ56" i="42"/>
  <c r="AG56" i="42"/>
  <c r="AE56" i="42"/>
  <c r="T56" i="42"/>
  <c r="S56" i="42"/>
  <c r="R56" i="42"/>
  <c r="J56" i="42"/>
  <c r="I56" i="42"/>
  <c r="H56" i="42"/>
  <c r="B56" i="42"/>
  <c r="A56" i="42" s="1"/>
  <c r="AO55" i="42"/>
  <c r="AN55" i="42"/>
  <c r="AM55" i="42"/>
  <c r="AL55" i="42"/>
  <c r="AJ55" i="42"/>
  <c r="AI55" i="42"/>
  <c r="AH55" i="42"/>
  <c r="AG55" i="42"/>
  <c r="AF55" i="42"/>
  <c r="AE55" i="42"/>
  <c r="AD55" i="42"/>
  <c r="Z55" i="42"/>
  <c r="Y55" i="42"/>
  <c r="X55" i="42"/>
  <c r="V55" i="42"/>
  <c r="U55" i="42"/>
  <c r="T55" i="42"/>
  <c r="S55" i="42"/>
  <c r="R55" i="42"/>
  <c r="P55" i="42"/>
  <c r="O55" i="42"/>
  <c r="M55" i="42"/>
  <c r="L55" i="42"/>
  <c r="K55" i="42"/>
  <c r="J55" i="42"/>
  <c r="I55" i="42"/>
  <c r="H55" i="42"/>
  <c r="G55" i="42"/>
  <c r="B55" i="42"/>
  <c r="A55" i="42"/>
  <c r="AO54" i="42"/>
  <c r="AN54" i="42"/>
  <c r="AM54" i="42"/>
  <c r="AL54" i="42"/>
  <c r="AJ54" i="42"/>
  <c r="AI54" i="42"/>
  <c r="AH54" i="42"/>
  <c r="AG54" i="42"/>
  <c r="AF54" i="42"/>
  <c r="AE54" i="42"/>
  <c r="AD54" i="42"/>
  <c r="Z54" i="42"/>
  <c r="Y54" i="42"/>
  <c r="X54" i="42"/>
  <c r="V54" i="42"/>
  <c r="U54" i="42"/>
  <c r="T54" i="42"/>
  <c r="S54" i="42"/>
  <c r="R54" i="42"/>
  <c r="P54" i="42"/>
  <c r="O54" i="42"/>
  <c r="N54" i="42"/>
  <c r="M54" i="42"/>
  <c r="L54" i="42"/>
  <c r="K54" i="42"/>
  <c r="J54" i="42"/>
  <c r="I54" i="42"/>
  <c r="H54" i="42"/>
  <c r="G54" i="42"/>
  <c r="B54" i="42"/>
  <c r="A54" i="42" s="1"/>
  <c r="AO53" i="42"/>
  <c r="AN53" i="42"/>
  <c r="AM53" i="42"/>
  <c r="AL53" i="42"/>
  <c r="AK53" i="42"/>
  <c r="AJ53" i="42"/>
  <c r="AI53" i="42"/>
  <c r="AH53" i="42"/>
  <c r="AG53" i="42"/>
  <c r="AF53" i="42"/>
  <c r="AE53" i="42"/>
  <c r="AD53" i="42"/>
  <c r="Z53" i="42"/>
  <c r="Y53" i="42"/>
  <c r="X53" i="42"/>
  <c r="V53" i="42"/>
  <c r="U53" i="42"/>
  <c r="T53" i="42"/>
  <c r="S53" i="42"/>
  <c r="R53" i="42"/>
  <c r="P53" i="42"/>
  <c r="O53" i="42"/>
  <c r="M53" i="42"/>
  <c r="L53" i="42"/>
  <c r="K53" i="42"/>
  <c r="J53" i="42"/>
  <c r="I53" i="42"/>
  <c r="H53" i="42"/>
  <c r="G53" i="42"/>
  <c r="B53" i="42"/>
  <c r="A53" i="42"/>
  <c r="AO52" i="42"/>
  <c r="AN52" i="42"/>
  <c r="AM52" i="42"/>
  <c r="AL52" i="42"/>
  <c r="AJ52" i="42"/>
  <c r="AI52" i="42"/>
  <c r="AH52" i="42"/>
  <c r="AG52" i="42"/>
  <c r="AF52" i="42"/>
  <c r="AE52" i="42"/>
  <c r="AD52" i="42"/>
  <c r="Z52" i="42"/>
  <c r="Y52" i="42"/>
  <c r="X52" i="42"/>
  <c r="V52" i="42"/>
  <c r="U52" i="42"/>
  <c r="T52" i="42"/>
  <c r="S52" i="42"/>
  <c r="R52" i="42"/>
  <c r="P52" i="42"/>
  <c r="O52" i="42"/>
  <c r="N52" i="42"/>
  <c r="M52" i="42"/>
  <c r="L52" i="42"/>
  <c r="K52" i="42"/>
  <c r="J52" i="42"/>
  <c r="I52" i="42"/>
  <c r="H52" i="42"/>
  <c r="G52" i="42"/>
  <c r="B52" i="42"/>
  <c r="A52" i="42" s="1"/>
  <c r="AO51" i="42"/>
  <c r="AN51" i="42"/>
  <c r="AM51" i="42"/>
  <c r="AL51" i="42"/>
  <c r="AJ51" i="42"/>
  <c r="AI51" i="42"/>
  <c r="AH51" i="42"/>
  <c r="AG51" i="42"/>
  <c r="AF51" i="42"/>
  <c r="AE51" i="42"/>
  <c r="AD51" i="42"/>
  <c r="Z51" i="42"/>
  <c r="Y51" i="42"/>
  <c r="X51" i="42"/>
  <c r="V51" i="42"/>
  <c r="U51" i="42"/>
  <c r="T51" i="42"/>
  <c r="S51" i="42"/>
  <c r="R51" i="42"/>
  <c r="P51" i="42"/>
  <c r="O51" i="42"/>
  <c r="M51" i="42"/>
  <c r="L51" i="42"/>
  <c r="K51" i="42"/>
  <c r="J51" i="42"/>
  <c r="I51" i="42"/>
  <c r="H51" i="42"/>
  <c r="G51" i="42"/>
  <c r="B51" i="42"/>
  <c r="A51" i="42"/>
  <c r="AO50" i="42"/>
  <c r="AN50" i="42"/>
  <c r="AM50" i="42"/>
  <c r="AL50" i="42"/>
  <c r="AJ50" i="42"/>
  <c r="AI50" i="42"/>
  <c r="AH50" i="42"/>
  <c r="AG50" i="42"/>
  <c r="AF50" i="42"/>
  <c r="AE50" i="42"/>
  <c r="AD50" i="42"/>
  <c r="Z50" i="42"/>
  <c r="Y50" i="42"/>
  <c r="X50" i="42"/>
  <c r="V50" i="42"/>
  <c r="U50" i="42"/>
  <c r="T50" i="42"/>
  <c r="S50" i="42"/>
  <c r="R50" i="42"/>
  <c r="P50" i="42"/>
  <c r="O50" i="42"/>
  <c r="N50" i="42"/>
  <c r="M50" i="42"/>
  <c r="K50" i="42"/>
  <c r="J50" i="42"/>
  <c r="I50" i="42"/>
  <c r="H50" i="42"/>
  <c r="G50" i="42"/>
  <c r="B50" i="42"/>
  <c r="A50" i="42"/>
  <c r="AO49" i="42"/>
  <c r="AN49" i="42"/>
  <c r="AM49" i="42"/>
  <c r="AL49" i="42"/>
  <c r="AJ49" i="42"/>
  <c r="AI49" i="42"/>
  <c r="AH49" i="42"/>
  <c r="AG49" i="42"/>
  <c r="AF49" i="42"/>
  <c r="AE49" i="42"/>
  <c r="AD49" i="42"/>
  <c r="Z49" i="42"/>
  <c r="Y49" i="42"/>
  <c r="X49" i="42"/>
  <c r="V49" i="42"/>
  <c r="U49" i="42"/>
  <c r="T49" i="42"/>
  <c r="S49" i="42"/>
  <c r="R49" i="42"/>
  <c r="P49" i="42"/>
  <c r="O49" i="42"/>
  <c r="N49" i="42"/>
  <c r="M49" i="42"/>
  <c r="L49" i="42"/>
  <c r="K49" i="42"/>
  <c r="J49" i="42"/>
  <c r="I49" i="42"/>
  <c r="H49" i="42"/>
  <c r="G49" i="42"/>
  <c r="B49" i="42"/>
  <c r="A49" i="42" s="1"/>
  <c r="AO48" i="42"/>
  <c r="AN48" i="42"/>
  <c r="AM48" i="42"/>
  <c r="AL48" i="42"/>
  <c r="AK48" i="42"/>
  <c r="AJ48" i="42"/>
  <c r="AI48" i="42"/>
  <c r="AH48" i="42"/>
  <c r="AG48" i="42"/>
  <c r="AF48" i="42"/>
  <c r="AE48" i="42"/>
  <c r="AD48" i="42"/>
  <c r="V48" i="42"/>
  <c r="U48" i="42"/>
  <c r="T48" i="42"/>
  <c r="S48" i="42"/>
  <c r="R48" i="42"/>
  <c r="K48" i="42"/>
  <c r="J48" i="42"/>
  <c r="I48" i="42"/>
  <c r="H48" i="42"/>
  <c r="G48" i="42"/>
  <c r="B48" i="42"/>
  <c r="A48" i="42" s="1"/>
  <c r="AO47" i="42"/>
  <c r="AN47" i="42"/>
  <c r="AM47" i="42"/>
  <c r="AL47" i="42"/>
  <c r="AK47" i="42"/>
  <c r="AJ47" i="42"/>
  <c r="AI47" i="42"/>
  <c r="AH47" i="42"/>
  <c r="AG47" i="42"/>
  <c r="AF47" i="42"/>
  <c r="AE47" i="42"/>
  <c r="AD47" i="42"/>
  <c r="Z47" i="42"/>
  <c r="Y47" i="42"/>
  <c r="X47" i="42"/>
  <c r="V47" i="42"/>
  <c r="U47" i="42"/>
  <c r="T47" i="42"/>
  <c r="S47" i="42"/>
  <c r="R47" i="42"/>
  <c r="P47" i="42"/>
  <c r="O47" i="42"/>
  <c r="M47" i="42"/>
  <c r="L47" i="42"/>
  <c r="K47" i="42"/>
  <c r="J47" i="42"/>
  <c r="I47" i="42"/>
  <c r="H47" i="42"/>
  <c r="G47" i="42"/>
  <c r="B47" i="42"/>
  <c r="A47" i="42"/>
  <c r="AO46" i="42"/>
  <c r="AN46" i="42"/>
  <c r="AM46" i="42"/>
  <c r="AL46" i="42"/>
  <c r="AJ46" i="42"/>
  <c r="AI46" i="42"/>
  <c r="AH46" i="42"/>
  <c r="AG46" i="42"/>
  <c r="AF46" i="42"/>
  <c r="AE46" i="42"/>
  <c r="AD46" i="42"/>
  <c r="Z46" i="42"/>
  <c r="Y46" i="42"/>
  <c r="X46" i="42"/>
  <c r="V46" i="42"/>
  <c r="U46" i="42"/>
  <c r="T46" i="42"/>
  <c r="S46" i="42"/>
  <c r="R46" i="42"/>
  <c r="P46" i="42"/>
  <c r="O46" i="42"/>
  <c r="N46" i="42"/>
  <c r="M46" i="42"/>
  <c r="L46" i="42"/>
  <c r="K46" i="42"/>
  <c r="J46" i="42"/>
  <c r="I46" i="42"/>
  <c r="H46" i="42"/>
  <c r="G46" i="42"/>
  <c r="B46" i="42"/>
  <c r="A46" i="42" s="1"/>
  <c r="AO45" i="42"/>
  <c r="AN45" i="42"/>
  <c r="AM45" i="42"/>
  <c r="AL45" i="42"/>
  <c r="AJ45" i="42"/>
  <c r="AG45" i="42"/>
  <c r="AE45" i="42"/>
  <c r="V45" i="42"/>
  <c r="T45" i="42"/>
  <c r="S45" i="42"/>
  <c r="R45" i="42"/>
  <c r="J45" i="42"/>
  <c r="I45" i="42"/>
  <c r="H45" i="42"/>
  <c r="G45" i="42"/>
  <c r="B45" i="42"/>
  <c r="A45" i="42" s="1"/>
  <c r="AO44" i="42"/>
  <c r="AN44" i="42"/>
  <c r="AM44" i="42"/>
  <c r="AL44" i="42"/>
  <c r="AK44" i="42"/>
  <c r="AJ44" i="42"/>
  <c r="AI44" i="42"/>
  <c r="AH44" i="42"/>
  <c r="AG44" i="42"/>
  <c r="AF44" i="42"/>
  <c r="AE44" i="42"/>
  <c r="AD44" i="42"/>
  <c r="Z44" i="42"/>
  <c r="Y44" i="42"/>
  <c r="X44" i="42"/>
  <c r="V44" i="42"/>
  <c r="U44" i="42"/>
  <c r="T44" i="42"/>
  <c r="S44" i="42"/>
  <c r="R44" i="42"/>
  <c r="P44" i="42"/>
  <c r="O44" i="42"/>
  <c r="M44" i="42"/>
  <c r="L44" i="42"/>
  <c r="K44" i="42"/>
  <c r="J44" i="42"/>
  <c r="I44" i="42"/>
  <c r="H44" i="42"/>
  <c r="G44" i="42"/>
  <c r="B44" i="42"/>
  <c r="A44" i="42"/>
  <c r="AO43" i="42"/>
  <c r="AN43" i="42"/>
  <c r="AM43" i="42"/>
  <c r="AL43" i="42"/>
  <c r="AJ43" i="42"/>
  <c r="AI43" i="42"/>
  <c r="AH43" i="42"/>
  <c r="AG43" i="42"/>
  <c r="AF43" i="42"/>
  <c r="AE43" i="42"/>
  <c r="AD43" i="42"/>
  <c r="Z43" i="42"/>
  <c r="Y43" i="42"/>
  <c r="X43" i="42"/>
  <c r="V43" i="42"/>
  <c r="U43" i="42"/>
  <c r="T43" i="42"/>
  <c r="S43" i="42"/>
  <c r="R43" i="42"/>
  <c r="P43" i="42"/>
  <c r="K43" i="42"/>
  <c r="J43" i="42"/>
  <c r="I43" i="42"/>
  <c r="H43" i="42"/>
  <c r="G43" i="42"/>
  <c r="B43" i="42"/>
  <c r="A43" i="42" s="1"/>
  <c r="AO42" i="42"/>
  <c r="AN42" i="42"/>
  <c r="AM42" i="42"/>
  <c r="AL42" i="42"/>
  <c r="AJ42" i="42"/>
  <c r="AI42" i="42"/>
  <c r="AH42" i="42"/>
  <c r="AG42" i="42"/>
  <c r="AF42" i="42"/>
  <c r="AE42" i="42"/>
  <c r="AD42" i="42"/>
  <c r="Z42" i="42"/>
  <c r="Y42" i="42"/>
  <c r="X42" i="42"/>
  <c r="V42" i="42"/>
  <c r="U42" i="42"/>
  <c r="T42" i="42"/>
  <c r="S42" i="42"/>
  <c r="R42" i="42"/>
  <c r="P42" i="42"/>
  <c r="O42" i="42"/>
  <c r="M42" i="42"/>
  <c r="L42" i="42"/>
  <c r="K42" i="42"/>
  <c r="J42" i="42"/>
  <c r="I42" i="42"/>
  <c r="H42" i="42"/>
  <c r="G42" i="42"/>
  <c r="B42" i="42"/>
  <c r="A42" i="42"/>
  <c r="AO41" i="42"/>
  <c r="AN41" i="42"/>
  <c r="AM41" i="42"/>
  <c r="AL41" i="42"/>
  <c r="AJ41" i="42"/>
  <c r="AI41" i="42"/>
  <c r="AH41" i="42"/>
  <c r="AG41" i="42"/>
  <c r="AF41" i="42"/>
  <c r="AE41" i="42"/>
  <c r="AD41" i="42"/>
  <c r="Z41" i="42"/>
  <c r="Y41" i="42"/>
  <c r="X41" i="42"/>
  <c r="V41" i="42"/>
  <c r="U41" i="42"/>
  <c r="T41" i="42"/>
  <c r="S41" i="42"/>
  <c r="R41" i="42"/>
  <c r="P41" i="42"/>
  <c r="O41" i="42"/>
  <c r="N41" i="42"/>
  <c r="M41" i="42"/>
  <c r="L41" i="42"/>
  <c r="K41" i="42"/>
  <c r="J41" i="42"/>
  <c r="I41" i="42"/>
  <c r="H41" i="42"/>
  <c r="G41" i="42"/>
  <c r="B41" i="42"/>
  <c r="A41" i="42" s="1"/>
  <c r="AO40" i="42"/>
  <c r="AN40" i="42"/>
  <c r="AL40" i="42"/>
  <c r="AJ40" i="42"/>
  <c r="AG40" i="42"/>
  <c r="AE40" i="42"/>
  <c r="V40" i="42"/>
  <c r="T40" i="42"/>
  <c r="S40" i="42"/>
  <c r="R40" i="42"/>
  <c r="J40" i="42"/>
  <c r="I40" i="42"/>
  <c r="H40" i="42"/>
  <c r="G40" i="42"/>
  <c r="B40" i="42"/>
  <c r="A40" i="42"/>
  <c r="AO39" i="42"/>
  <c r="AN39" i="42"/>
  <c r="AJ39" i="42"/>
  <c r="AG39" i="42"/>
  <c r="AE39" i="42"/>
  <c r="T39" i="42"/>
  <c r="S39" i="42"/>
  <c r="R39" i="42"/>
  <c r="J39" i="42"/>
  <c r="I39" i="42"/>
  <c r="H39" i="42"/>
  <c r="B39" i="42"/>
  <c r="A39" i="42" s="1"/>
  <c r="AO38" i="42"/>
  <c r="AN38" i="42"/>
  <c r="AM38" i="42"/>
  <c r="AL38" i="42"/>
  <c r="AJ38" i="42"/>
  <c r="AI38" i="42"/>
  <c r="AH38" i="42"/>
  <c r="AG38" i="42"/>
  <c r="AF38" i="42"/>
  <c r="AE38" i="42"/>
  <c r="AD38" i="42"/>
  <c r="Z38" i="42"/>
  <c r="Y38" i="42"/>
  <c r="X38" i="42"/>
  <c r="V38" i="42"/>
  <c r="U38" i="42"/>
  <c r="T38" i="42"/>
  <c r="S38" i="42"/>
  <c r="R38" i="42"/>
  <c r="P38" i="42"/>
  <c r="O38" i="42"/>
  <c r="M38" i="42"/>
  <c r="L38" i="42"/>
  <c r="K38" i="42"/>
  <c r="J38" i="42"/>
  <c r="I38" i="42"/>
  <c r="H38" i="42"/>
  <c r="G38" i="42"/>
  <c r="B38" i="42"/>
  <c r="A38" i="42"/>
  <c r="AO37" i="42"/>
  <c r="AN37" i="42"/>
  <c r="AJ37" i="42"/>
  <c r="AG37" i="42"/>
  <c r="AE37" i="42"/>
  <c r="T37" i="42"/>
  <c r="S37" i="42"/>
  <c r="R37" i="42"/>
  <c r="J37" i="42"/>
  <c r="I37" i="42"/>
  <c r="H37" i="42"/>
  <c r="B37" i="42"/>
  <c r="A37" i="42" s="1"/>
  <c r="AO36" i="42"/>
  <c r="AN36" i="42"/>
  <c r="AM36" i="42"/>
  <c r="AL36" i="42"/>
  <c r="AK36" i="42"/>
  <c r="AJ36" i="42"/>
  <c r="AI36" i="42"/>
  <c r="AH36" i="42"/>
  <c r="AG36" i="42"/>
  <c r="AF36" i="42"/>
  <c r="AE36" i="42"/>
  <c r="AD36" i="42"/>
  <c r="Z36" i="42"/>
  <c r="Y36" i="42"/>
  <c r="X36" i="42"/>
  <c r="V36" i="42"/>
  <c r="U36" i="42"/>
  <c r="T36" i="42"/>
  <c r="S36" i="42"/>
  <c r="R36" i="42"/>
  <c r="P36" i="42"/>
  <c r="O36" i="42"/>
  <c r="M36" i="42"/>
  <c r="L36" i="42"/>
  <c r="K36" i="42"/>
  <c r="J36" i="42"/>
  <c r="I36" i="42"/>
  <c r="H36" i="42"/>
  <c r="G36" i="42"/>
  <c r="B36" i="42"/>
  <c r="A36" i="42"/>
  <c r="AO35" i="42"/>
  <c r="AN35" i="42"/>
  <c r="AJ35" i="42"/>
  <c r="AG35" i="42"/>
  <c r="AE35" i="42"/>
  <c r="T35" i="42"/>
  <c r="S35" i="42"/>
  <c r="R35" i="42"/>
  <c r="J35" i="42"/>
  <c r="I35" i="42"/>
  <c r="H35" i="42"/>
  <c r="B35" i="42"/>
  <c r="A35" i="42" s="1"/>
  <c r="AO34" i="42"/>
  <c r="AN34" i="42"/>
  <c r="AM34" i="42"/>
  <c r="AL34" i="42"/>
  <c r="AJ34" i="42"/>
  <c r="AI34" i="42"/>
  <c r="AH34" i="42"/>
  <c r="AG34" i="42"/>
  <c r="AF34" i="42"/>
  <c r="AE34" i="42"/>
  <c r="AD34" i="42"/>
  <c r="Z34" i="42"/>
  <c r="Y34" i="42"/>
  <c r="X34" i="42"/>
  <c r="V34" i="42"/>
  <c r="U34" i="42"/>
  <c r="T34" i="42"/>
  <c r="S34" i="42"/>
  <c r="R34" i="42"/>
  <c r="P34" i="42"/>
  <c r="O34" i="42"/>
  <c r="M34" i="42"/>
  <c r="L34" i="42"/>
  <c r="K34" i="42"/>
  <c r="J34" i="42"/>
  <c r="I34" i="42"/>
  <c r="H34" i="42"/>
  <c r="G34" i="42"/>
  <c r="B34" i="42"/>
  <c r="A34" i="42"/>
  <c r="AO33" i="42"/>
  <c r="AN33" i="42"/>
  <c r="AM33" i="42"/>
  <c r="AL33" i="42"/>
  <c r="AJ33" i="42"/>
  <c r="AI33" i="42"/>
  <c r="AH33" i="42"/>
  <c r="AG33" i="42"/>
  <c r="AF33" i="42"/>
  <c r="AE33" i="42"/>
  <c r="AD33" i="42"/>
  <c r="Z33" i="42"/>
  <c r="Y33" i="42"/>
  <c r="X33" i="42"/>
  <c r="V33" i="42"/>
  <c r="U33" i="42"/>
  <c r="T33" i="42"/>
  <c r="S33" i="42"/>
  <c r="R33" i="42"/>
  <c r="P33" i="42"/>
  <c r="O33" i="42"/>
  <c r="N33" i="42"/>
  <c r="M33" i="42"/>
  <c r="L33" i="42"/>
  <c r="K33" i="42"/>
  <c r="J33" i="42"/>
  <c r="I33" i="42"/>
  <c r="H33" i="42"/>
  <c r="G33" i="42"/>
  <c r="B33" i="42"/>
  <c r="A33" i="42" s="1"/>
  <c r="AO32" i="42"/>
  <c r="AN32" i="42"/>
  <c r="AM32" i="42"/>
  <c r="AL32" i="42"/>
  <c r="AK32" i="42"/>
  <c r="AJ32" i="42"/>
  <c r="AI32" i="42"/>
  <c r="AH32" i="42"/>
  <c r="AG32" i="42"/>
  <c r="AF32" i="42"/>
  <c r="AE32" i="42"/>
  <c r="AD32" i="42"/>
  <c r="Z32" i="42"/>
  <c r="Y32" i="42"/>
  <c r="X32" i="42"/>
  <c r="V32" i="42"/>
  <c r="U32" i="42"/>
  <c r="T32" i="42"/>
  <c r="S32" i="42"/>
  <c r="R32" i="42"/>
  <c r="P32" i="42"/>
  <c r="O32" i="42"/>
  <c r="M32" i="42"/>
  <c r="L32" i="42"/>
  <c r="K32" i="42"/>
  <c r="J32" i="42"/>
  <c r="I32" i="42"/>
  <c r="H32" i="42"/>
  <c r="G32" i="42"/>
  <c r="B32" i="42"/>
  <c r="A32" i="42"/>
  <c r="AO31" i="42"/>
  <c r="AN31" i="42"/>
  <c r="AM31" i="42"/>
  <c r="AL31" i="42"/>
  <c r="AJ31" i="42"/>
  <c r="AI31" i="42"/>
  <c r="AH31" i="42"/>
  <c r="AG31" i="42"/>
  <c r="AF31" i="42"/>
  <c r="AE31" i="42"/>
  <c r="AD31" i="42"/>
  <c r="Z31" i="42"/>
  <c r="Y31" i="42"/>
  <c r="X31" i="42"/>
  <c r="V31" i="42"/>
  <c r="U31" i="42"/>
  <c r="T31" i="42"/>
  <c r="S31" i="42"/>
  <c r="R31" i="42"/>
  <c r="P31" i="42"/>
  <c r="O31" i="42"/>
  <c r="N31" i="42"/>
  <c r="M31" i="42"/>
  <c r="L31" i="42"/>
  <c r="K31" i="42"/>
  <c r="J31" i="42"/>
  <c r="I31" i="42"/>
  <c r="H31" i="42"/>
  <c r="G31" i="42"/>
  <c r="B31" i="42"/>
  <c r="A31" i="42" s="1"/>
  <c r="AO30" i="42"/>
  <c r="AN30" i="42"/>
  <c r="AM30" i="42"/>
  <c r="AL30" i="42"/>
  <c r="AJ30" i="42"/>
  <c r="AI30" i="42"/>
  <c r="AH30" i="42"/>
  <c r="AG30" i="42"/>
  <c r="AF30" i="42"/>
  <c r="AE30" i="42"/>
  <c r="AD30" i="42"/>
  <c r="Z30" i="42"/>
  <c r="Y30" i="42"/>
  <c r="X30" i="42"/>
  <c r="V30" i="42"/>
  <c r="U30" i="42"/>
  <c r="T30" i="42"/>
  <c r="S30" i="42"/>
  <c r="R30" i="42"/>
  <c r="P30" i="42"/>
  <c r="O30" i="42"/>
  <c r="K30" i="42"/>
  <c r="J30" i="42"/>
  <c r="I30" i="42"/>
  <c r="H30" i="42"/>
  <c r="G30" i="42"/>
  <c r="B30" i="42"/>
  <c r="A30" i="42"/>
  <c r="AO29" i="42"/>
  <c r="AN29" i="42"/>
  <c r="AM29" i="42"/>
  <c r="AL29" i="42"/>
  <c r="AJ29" i="42"/>
  <c r="AI29" i="42"/>
  <c r="AH29" i="42"/>
  <c r="AG29" i="42"/>
  <c r="AF29" i="42"/>
  <c r="AE29" i="42"/>
  <c r="AD29" i="42"/>
  <c r="Z29" i="42"/>
  <c r="Y29" i="42"/>
  <c r="X29" i="42"/>
  <c r="V29" i="42"/>
  <c r="U29" i="42"/>
  <c r="T29" i="42"/>
  <c r="S29" i="42"/>
  <c r="R29" i="42"/>
  <c r="P29" i="42"/>
  <c r="O29" i="42"/>
  <c r="N29" i="42"/>
  <c r="M29" i="42"/>
  <c r="L29" i="42"/>
  <c r="K29" i="42"/>
  <c r="J29" i="42"/>
  <c r="I29" i="42"/>
  <c r="H29" i="42"/>
  <c r="G29" i="42"/>
  <c r="B29" i="42"/>
  <c r="A29" i="42" s="1"/>
  <c r="AO28" i="42"/>
  <c r="AN28" i="42"/>
  <c r="AM28" i="42"/>
  <c r="AL28" i="42"/>
  <c r="AJ28" i="42"/>
  <c r="AI28" i="42"/>
  <c r="AH28" i="42"/>
  <c r="AG28" i="42"/>
  <c r="AF28" i="42"/>
  <c r="AE28" i="42"/>
  <c r="AD28" i="42"/>
  <c r="Z28" i="42"/>
  <c r="Y28" i="42"/>
  <c r="X28" i="42"/>
  <c r="V28" i="42"/>
  <c r="U28" i="42"/>
  <c r="T28" i="42"/>
  <c r="S28" i="42"/>
  <c r="R28" i="42"/>
  <c r="P28" i="42"/>
  <c r="O28" i="42"/>
  <c r="M28" i="42"/>
  <c r="L28" i="42"/>
  <c r="K28" i="42"/>
  <c r="J28" i="42"/>
  <c r="I28" i="42"/>
  <c r="H28" i="42"/>
  <c r="G28" i="42"/>
  <c r="B28" i="42"/>
  <c r="A28" i="42"/>
  <c r="AO27" i="42"/>
  <c r="AN27" i="42"/>
  <c r="AM27" i="42"/>
  <c r="AL27" i="42"/>
  <c r="AJ27" i="42"/>
  <c r="AI27" i="42"/>
  <c r="AH27" i="42"/>
  <c r="AG27" i="42"/>
  <c r="AF27" i="42"/>
  <c r="AE27" i="42"/>
  <c r="AD27" i="42"/>
  <c r="Z27" i="42"/>
  <c r="Y27" i="42"/>
  <c r="X27" i="42"/>
  <c r="V27" i="42"/>
  <c r="U27" i="42"/>
  <c r="T27" i="42"/>
  <c r="S27" i="42"/>
  <c r="R27" i="42"/>
  <c r="P27" i="42"/>
  <c r="O27" i="42"/>
  <c r="N27" i="42"/>
  <c r="M27" i="42"/>
  <c r="K27" i="42"/>
  <c r="J27" i="42"/>
  <c r="I27" i="42"/>
  <c r="H27" i="42"/>
  <c r="G27" i="42"/>
  <c r="B27" i="42"/>
  <c r="A27" i="42"/>
  <c r="AO26" i="42"/>
  <c r="AN26" i="42"/>
  <c r="AM26" i="42"/>
  <c r="AL26" i="42"/>
  <c r="AJ26" i="42"/>
  <c r="AI26" i="42"/>
  <c r="AH26" i="42"/>
  <c r="AG26" i="42"/>
  <c r="AF26" i="42"/>
  <c r="AE26" i="42"/>
  <c r="AD26" i="42"/>
  <c r="Z26" i="42"/>
  <c r="Y26" i="42"/>
  <c r="X26" i="42"/>
  <c r="V26" i="42"/>
  <c r="U26" i="42"/>
  <c r="T26" i="42"/>
  <c r="S26" i="42"/>
  <c r="R26" i="42"/>
  <c r="P26" i="42"/>
  <c r="O26" i="42"/>
  <c r="N26" i="42"/>
  <c r="M26" i="42"/>
  <c r="L26" i="42"/>
  <c r="K26" i="42"/>
  <c r="J26" i="42"/>
  <c r="I26" i="42"/>
  <c r="H26" i="42"/>
  <c r="G26" i="42"/>
  <c r="B26" i="42"/>
  <c r="A26" i="42" s="1"/>
  <c r="AO25" i="42"/>
  <c r="AN25" i="42"/>
  <c r="AM25" i="42"/>
  <c r="AL25" i="42"/>
  <c r="AK25" i="42"/>
  <c r="AJ25" i="42"/>
  <c r="AI25" i="42"/>
  <c r="AH25" i="42"/>
  <c r="AG25" i="42"/>
  <c r="AF25" i="42"/>
  <c r="AE25" i="42"/>
  <c r="AD25" i="42"/>
  <c r="Z25" i="42"/>
  <c r="Y25" i="42"/>
  <c r="X25" i="42"/>
  <c r="V25" i="42"/>
  <c r="U25" i="42"/>
  <c r="T25" i="42"/>
  <c r="S25" i="42"/>
  <c r="R25" i="42"/>
  <c r="P25" i="42"/>
  <c r="O25" i="42"/>
  <c r="K25" i="42"/>
  <c r="J25" i="42"/>
  <c r="I25" i="42"/>
  <c r="H25" i="42"/>
  <c r="G25" i="42"/>
  <c r="B25" i="42"/>
  <c r="A25" i="42"/>
  <c r="AO24" i="42"/>
  <c r="AN24" i="42"/>
  <c r="AM24" i="42"/>
  <c r="AJ24" i="42"/>
  <c r="AG24" i="42"/>
  <c r="AE24" i="42"/>
  <c r="V24" i="42"/>
  <c r="T24" i="42"/>
  <c r="S24" i="42"/>
  <c r="R24" i="42"/>
  <c r="J24" i="42"/>
  <c r="I24" i="42"/>
  <c r="H24" i="42"/>
  <c r="G24" i="42"/>
  <c r="B24" i="42"/>
  <c r="A24" i="42" s="1"/>
  <c r="AO23" i="42"/>
  <c r="AN23" i="42"/>
  <c r="AM23" i="42"/>
  <c r="AL23" i="42"/>
  <c r="AK23" i="42"/>
  <c r="AJ23" i="42"/>
  <c r="AI23" i="42"/>
  <c r="AH23" i="42"/>
  <c r="AG23" i="42"/>
  <c r="AF23" i="42"/>
  <c r="AE23" i="42"/>
  <c r="AD23" i="42"/>
  <c r="Z23" i="42"/>
  <c r="Y23" i="42"/>
  <c r="X23" i="42"/>
  <c r="V23" i="42"/>
  <c r="U23" i="42"/>
  <c r="T23" i="42"/>
  <c r="S23" i="42"/>
  <c r="R23" i="42"/>
  <c r="K23" i="42"/>
  <c r="J23" i="42"/>
  <c r="I23" i="42"/>
  <c r="H23" i="42"/>
  <c r="G23" i="42"/>
  <c r="B23" i="42"/>
  <c r="A23" i="42"/>
  <c r="AO22" i="42"/>
  <c r="AN22" i="42"/>
  <c r="AM22" i="42"/>
  <c r="AL22" i="42"/>
  <c r="AJ22" i="42"/>
  <c r="AI22" i="42"/>
  <c r="AH22" i="42"/>
  <c r="AG22" i="42"/>
  <c r="AF22" i="42"/>
  <c r="AE22" i="42"/>
  <c r="AD22" i="42"/>
  <c r="Z22" i="42"/>
  <c r="Y22" i="42"/>
  <c r="X22" i="42"/>
  <c r="V22" i="42"/>
  <c r="U22" i="42"/>
  <c r="T22" i="42"/>
  <c r="S22" i="42"/>
  <c r="R22" i="42"/>
  <c r="P22" i="42"/>
  <c r="K22" i="42"/>
  <c r="J22" i="42"/>
  <c r="I22" i="42"/>
  <c r="H22" i="42"/>
  <c r="G22" i="42"/>
  <c r="B22" i="42"/>
  <c r="A22" i="42" s="1"/>
  <c r="AO21" i="42"/>
  <c r="AN21" i="42"/>
  <c r="AM21" i="42"/>
  <c r="AL21" i="42"/>
  <c r="AK21" i="42"/>
  <c r="AJ21" i="42"/>
  <c r="AI21" i="42"/>
  <c r="AH21" i="42"/>
  <c r="AG21" i="42"/>
  <c r="AF21" i="42"/>
  <c r="AE21" i="42"/>
  <c r="AD21" i="42"/>
  <c r="Z21" i="42"/>
  <c r="Y21" i="42"/>
  <c r="X21" i="42"/>
  <c r="V21" i="42"/>
  <c r="U21" i="42"/>
  <c r="T21" i="42"/>
  <c r="S21" i="42"/>
  <c r="R21" i="42"/>
  <c r="P21" i="42"/>
  <c r="O21" i="42"/>
  <c r="M21" i="42"/>
  <c r="L21" i="42"/>
  <c r="K21" i="42"/>
  <c r="J21" i="42"/>
  <c r="I21" i="42"/>
  <c r="H21" i="42"/>
  <c r="G21" i="42"/>
  <c r="B21" i="42"/>
  <c r="A21" i="42"/>
  <c r="AO20" i="42"/>
  <c r="AN20" i="42"/>
  <c r="AM20" i="42"/>
  <c r="AL20" i="42"/>
  <c r="AJ20" i="42"/>
  <c r="AI20" i="42"/>
  <c r="AH20" i="42"/>
  <c r="AG20" i="42"/>
  <c r="AF20" i="42"/>
  <c r="AE20" i="42"/>
  <c r="AD20" i="42"/>
  <c r="Z20" i="42"/>
  <c r="Y20" i="42"/>
  <c r="X20" i="42"/>
  <c r="V20" i="42"/>
  <c r="U20" i="42"/>
  <c r="T20" i="42"/>
  <c r="S20" i="42"/>
  <c r="R20" i="42"/>
  <c r="P20" i="42"/>
  <c r="O20" i="42"/>
  <c r="N20" i="42"/>
  <c r="M20" i="42"/>
  <c r="L20" i="42"/>
  <c r="K20" i="42"/>
  <c r="J20" i="42"/>
  <c r="I20" i="42"/>
  <c r="H20" i="42"/>
  <c r="G20" i="42"/>
  <c r="B20" i="42"/>
  <c r="A20" i="42" s="1"/>
  <c r="AO19" i="42"/>
  <c r="AN19" i="42"/>
  <c r="AM19" i="42"/>
  <c r="AL19" i="42"/>
  <c r="AJ19" i="42"/>
  <c r="AI19" i="42"/>
  <c r="AH19" i="42"/>
  <c r="AG19" i="42"/>
  <c r="AF19" i="42"/>
  <c r="AE19" i="42"/>
  <c r="AD19" i="42"/>
  <c r="Z19" i="42"/>
  <c r="Y19" i="42"/>
  <c r="X19" i="42"/>
  <c r="V19" i="42"/>
  <c r="U19" i="42"/>
  <c r="T19" i="42"/>
  <c r="S19" i="42"/>
  <c r="R19" i="42"/>
  <c r="P19" i="42"/>
  <c r="O19" i="42"/>
  <c r="M19" i="42"/>
  <c r="L19" i="42"/>
  <c r="K19" i="42"/>
  <c r="J19" i="42"/>
  <c r="I19" i="42"/>
  <c r="H19" i="42"/>
  <c r="G19" i="42"/>
  <c r="B19" i="42"/>
  <c r="A19" i="42"/>
  <c r="AO18" i="42"/>
  <c r="AN18" i="42"/>
  <c r="AM18" i="42"/>
  <c r="AL18" i="42"/>
  <c r="AJ18" i="42"/>
  <c r="AI18" i="42"/>
  <c r="AH18" i="42"/>
  <c r="AG18" i="42"/>
  <c r="AF18" i="42"/>
  <c r="AE18" i="42"/>
  <c r="AD18" i="42"/>
  <c r="Z18" i="42"/>
  <c r="Y18" i="42"/>
  <c r="X18" i="42"/>
  <c r="V18" i="42"/>
  <c r="U18" i="42"/>
  <c r="T18" i="42"/>
  <c r="S18" i="42"/>
  <c r="R18" i="42"/>
  <c r="P18" i="42"/>
  <c r="O18" i="42"/>
  <c r="N18" i="42"/>
  <c r="M18" i="42"/>
  <c r="L18" i="42"/>
  <c r="K18" i="42"/>
  <c r="J18" i="42"/>
  <c r="I18" i="42"/>
  <c r="H18" i="42"/>
  <c r="G18" i="42"/>
  <c r="B18" i="42"/>
  <c r="A18" i="42" s="1"/>
  <c r="AO17" i="42"/>
  <c r="AN17" i="42"/>
  <c r="AM17" i="42"/>
  <c r="AL17" i="42"/>
  <c r="AK17" i="42"/>
  <c r="AJ17" i="42"/>
  <c r="AI17" i="42"/>
  <c r="AH17" i="42"/>
  <c r="AG17" i="42"/>
  <c r="AF17" i="42"/>
  <c r="AE17" i="42"/>
  <c r="AD17" i="42"/>
  <c r="Z17" i="42"/>
  <c r="Y17" i="42"/>
  <c r="X17" i="42"/>
  <c r="V17" i="42"/>
  <c r="U17" i="42"/>
  <c r="T17" i="42"/>
  <c r="S17" i="42"/>
  <c r="R17" i="42"/>
  <c r="N17" i="42"/>
  <c r="K17" i="42"/>
  <c r="J17" i="42"/>
  <c r="I17" i="42"/>
  <c r="H17" i="42"/>
  <c r="G17" i="42"/>
  <c r="B17" i="42"/>
  <c r="A17" i="42" s="1"/>
  <c r="AO16" i="42"/>
  <c r="AN16" i="42"/>
  <c r="AM16" i="42"/>
  <c r="AL16" i="42"/>
  <c r="AK16" i="42"/>
  <c r="AJ16" i="42"/>
  <c r="AI16" i="42"/>
  <c r="AH16" i="42"/>
  <c r="AG16" i="42"/>
  <c r="AF16" i="42"/>
  <c r="AE16" i="42"/>
  <c r="AD16" i="42"/>
  <c r="Z16" i="42"/>
  <c r="Y16" i="42"/>
  <c r="X16" i="42"/>
  <c r="V16" i="42"/>
  <c r="U16" i="42"/>
  <c r="T16" i="42"/>
  <c r="S16" i="42"/>
  <c r="R16" i="42"/>
  <c r="P16" i="42"/>
  <c r="O16" i="42"/>
  <c r="M16" i="42"/>
  <c r="L16" i="42"/>
  <c r="K16" i="42"/>
  <c r="J16" i="42"/>
  <c r="I16" i="42"/>
  <c r="H16" i="42"/>
  <c r="G16" i="42"/>
  <c r="B16" i="42"/>
  <c r="A16" i="42"/>
  <c r="AO15" i="42"/>
  <c r="AN15" i="42"/>
  <c r="AM15" i="42"/>
  <c r="AL15" i="42"/>
  <c r="AJ15" i="42"/>
  <c r="AI15" i="42"/>
  <c r="AH15" i="42"/>
  <c r="AG15" i="42"/>
  <c r="AF15" i="42"/>
  <c r="AE15" i="42"/>
  <c r="AD15" i="42"/>
  <c r="Z15" i="42"/>
  <c r="Y15" i="42"/>
  <c r="X15" i="42"/>
  <c r="V15" i="42"/>
  <c r="U15" i="42"/>
  <c r="T15" i="42"/>
  <c r="S15" i="42"/>
  <c r="R15" i="42"/>
  <c r="K15" i="42"/>
  <c r="J15" i="42"/>
  <c r="I15" i="42"/>
  <c r="H15" i="42"/>
  <c r="G15" i="42"/>
  <c r="B15" i="42"/>
  <c r="A15" i="42"/>
  <c r="AO14" i="42"/>
  <c r="AN14" i="42"/>
  <c r="AM14" i="42"/>
  <c r="AL14" i="42"/>
  <c r="AJ14" i="42"/>
  <c r="AI14" i="42"/>
  <c r="AH14" i="42"/>
  <c r="AG14" i="42"/>
  <c r="AF14" i="42"/>
  <c r="AE14" i="42"/>
  <c r="AD14" i="42"/>
  <c r="Z14" i="42"/>
  <c r="Y14" i="42"/>
  <c r="X14" i="42"/>
  <c r="V14" i="42"/>
  <c r="U14" i="42"/>
  <c r="T14" i="42"/>
  <c r="S14" i="42"/>
  <c r="R14" i="42"/>
  <c r="K14" i="42"/>
  <c r="J14" i="42"/>
  <c r="I14" i="42"/>
  <c r="H14" i="42"/>
  <c r="G14" i="42"/>
  <c r="B14" i="42"/>
  <c r="A14" i="42"/>
  <c r="AO13" i="42"/>
  <c r="AN13" i="42"/>
  <c r="AM13" i="42"/>
  <c r="AL13" i="42"/>
  <c r="AJ13" i="42"/>
  <c r="AI13" i="42"/>
  <c r="AH13" i="42"/>
  <c r="AG13" i="42"/>
  <c r="AF13" i="42"/>
  <c r="AE13" i="42"/>
  <c r="AD13" i="42"/>
  <c r="Z13" i="42"/>
  <c r="Y13" i="42"/>
  <c r="X13" i="42"/>
  <c r="V13" i="42"/>
  <c r="U13" i="42"/>
  <c r="T13" i="42"/>
  <c r="S13" i="42"/>
  <c r="R13" i="42"/>
  <c r="P13" i="42"/>
  <c r="O13" i="42"/>
  <c r="N13" i="42"/>
  <c r="M13" i="42"/>
  <c r="L13" i="42"/>
  <c r="K13" i="42"/>
  <c r="J13" i="42"/>
  <c r="I13" i="42"/>
  <c r="H13" i="42"/>
  <c r="G13" i="42"/>
  <c r="B13" i="42"/>
  <c r="A13" i="42" s="1"/>
  <c r="AO12" i="42"/>
  <c r="AN12" i="42"/>
  <c r="AM12" i="42"/>
  <c r="AL12" i="42"/>
  <c r="AK12" i="42"/>
  <c r="AJ12" i="42"/>
  <c r="AI12" i="42"/>
  <c r="AG12" i="42"/>
  <c r="AF12" i="42"/>
  <c r="AE12" i="42"/>
  <c r="AD12" i="42"/>
  <c r="Z12" i="42"/>
  <c r="Y12" i="42"/>
  <c r="X12" i="42"/>
  <c r="V12" i="42"/>
  <c r="U12" i="42"/>
  <c r="T12" i="42"/>
  <c r="S12" i="42"/>
  <c r="R12" i="42"/>
  <c r="P12" i="42"/>
  <c r="O12" i="42"/>
  <c r="M12" i="42"/>
  <c r="L12" i="42"/>
  <c r="K12" i="42"/>
  <c r="J12" i="42"/>
  <c r="I12" i="42"/>
  <c r="H12" i="42"/>
  <c r="G12" i="42"/>
  <c r="B12" i="42"/>
  <c r="A12" i="42"/>
  <c r="AO11" i="42"/>
  <c r="AN11" i="42"/>
  <c r="AM11" i="42"/>
  <c r="AL11" i="42"/>
  <c r="AJ11" i="42"/>
  <c r="AI11" i="42"/>
  <c r="AH11" i="42"/>
  <c r="AG11" i="42"/>
  <c r="AF11" i="42"/>
  <c r="AE11" i="42"/>
  <c r="AD11" i="42"/>
  <c r="Z11" i="42"/>
  <c r="Y11" i="42"/>
  <c r="X11" i="42"/>
  <c r="V11" i="42"/>
  <c r="U11" i="42"/>
  <c r="T11" i="42"/>
  <c r="S11" i="42"/>
  <c r="R11" i="42"/>
  <c r="P11" i="42"/>
  <c r="O11" i="42"/>
  <c r="N11" i="42"/>
  <c r="M11" i="42"/>
  <c r="L11" i="42"/>
  <c r="K11" i="42"/>
  <c r="J11" i="42"/>
  <c r="I11" i="42"/>
  <c r="H11" i="42"/>
  <c r="G11" i="42"/>
  <c r="B11" i="42"/>
  <c r="A11" i="42" s="1"/>
  <c r="AO10" i="42"/>
  <c r="AN10" i="42"/>
  <c r="AM10" i="42"/>
  <c r="AL10" i="42"/>
  <c r="AJ10" i="42"/>
  <c r="AI10" i="42"/>
  <c r="AH10" i="42"/>
  <c r="AG10" i="42"/>
  <c r="AF10" i="42"/>
  <c r="AE10" i="42"/>
  <c r="AD10" i="42"/>
  <c r="Z10" i="42"/>
  <c r="Y10" i="42"/>
  <c r="X10" i="42"/>
  <c r="V10" i="42"/>
  <c r="U10" i="42"/>
  <c r="T10" i="42"/>
  <c r="S10" i="42"/>
  <c r="R10" i="42"/>
  <c r="P10" i="42"/>
  <c r="O10" i="42"/>
  <c r="M10" i="42"/>
  <c r="L10" i="42"/>
  <c r="K10" i="42"/>
  <c r="J10" i="42"/>
  <c r="I10" i="42"/>
  <c r="H10" i="42"/>
  <c r="G10" i="42"/>
  <c r="B10" i="42"/>
  <c r="A10" i="42"/>
  <c r="AO9" i="42"/>
  <c r="AN9" i="42"/>
  <c r="AM9" i="42"/>
  <c r="AL9" i="42"/>
  <c r="AJ9" i="42"/>
  <c r="AG9" i="42"/>
  <c r="AE9" i="42"/>
  <c r="V9" i="42"/>
  <c r="T9" i="42"/>
  <c r="S9" i="42"/>
  <c r="R9" i="42"/>
  <c r="J9" i="42"/>
  <c r="I9" i="42"/>
  <c r="H9" i="42"/>
  <c r="G9" i="42"/>
  <c r="B9" i="42"/>
  <c r="A9" i="42"/>
  <c r="AO8" i="42"/>
  <c r="AN8" i="42"/>
  <c r="AM8" i="42"/>
  <c r="AL8" i="42"/>
  <c r="AJ8" i="42"/>
  <c r="AI8" i="42"/>
  <c r="AH8" i="42"/>
  <c r="AG8" i="42"/>
  <c r="AF8" i="42"/>
  <c r="AE8" i="42"/>
  <c r="AD8" i="42"/>
  <c r="Z8" i="42"/>
  <c r="Y8" i="42"/>
  <c r="X8" i="42"/>
  <c r="V8" i="42"/>
  <c r="U8" i="42"/>
  <c r="T8" i="42"/>
  <c r="S8" i="42"/>
  <c r="R8" i="42"/>
  <c r="P8" i="42"/>
  <c r="O8" i="42"/>
  <c r="N8" i="42"/>
  <c r="M8" i="42"/>
  <c r="L8" i="42"/>
  <c r="K8" i="42"/>
  <c r="J8" i="42"/>
  <c r="I8" i="42"/>
  <c r="H8" i="42"/>
  <c r="G8" i="42"/>
  <c r="B8" i="42"/>
  <c r="A8" i="42" s="1"/>
  <c r="AO7" i="42"/>
  <c r="AN7" i="42"/>
  <c r="AM7" i="42"/>
  <c r="AL7" i="42"/>
  <c r="AJ7" i="42"/>
  <c r="AI7" i="42"/>
  <c r="AH7" i="42"/>
  <c r="AG7" i="42"/>
  <c r="AF7" i="42"/>
  <c r="AE7" i="42"/>
  <c r="AD7" i="42"/>
  <c r="Z7" i="42"/>
  <c r="Y7" i="42"/>
  <c r="X7" i="42"/>
  <c r="V7" i="42"/>
  <c r="U7" i="42"/>
  <c r="T7" i="42"/>
  <c r="S7" i="42"/>
  <c r="R7" i="42"/>
  <c r="P7" i="42"/>
  <c r="O7" i="42"/>
  <c r="M7" i="42"/>
  <c r="L7" i="42"/>
  <c r="K7" i="42"/>
  <c r="J7" i="42"/>
  <c r="I7" i="42"/>
  <c r="H7" i="42"/>
  <c r="G7" i="42"/>
  <c r="B7" i="42"/>
  <c r="A7" i="42"/>
  <c r="AO6" i="42"/>
  <c r="AN6" i="42"/>
  <c r="AN3" i="42" s="1"/>
  <c r="AM6" i="42"/>
  <c r="AL6" i="42"/>
  <c r="AJ6" i="42"/>
  <c r="AJ3" i="42" s="1"/>
  <c r="AI6" i="42"/>
  <c r="AH6" i="42"/>
  <c r="AG6" i="42"/>
  <c r="AF6" i="42"/>
  <c r="AF3" i="42" s="1"/>
  <c r="AE6" i="42"/>
  <c r="AD6" i="42"/>
  <c r="Z6" i="42"/>
  <c r="Y6" i="42"/>
  <c r="X6" i="42"/>
  <c r="X3" i="42" s="1"/>
  <c r="V6" i="42"/>
  <c r="U6" i="42"/>
  <c r="T6" i="42"/>
  <c r="T3" i="42" s="1"/>
  <c r="S6" i="42"/>
  <c r="R6" i="42"/>
  <c r="P6" i="42"/>
  <c r="P3" i="42" s="1"/>
  <c r="O6" i="42"/>
  <c r="N6" i="42"/>
  <c r="M6" i="42"/>
  <c r="L6" i="42"/>
  <c r="L3" i="42" s="1"/>
  <c r="K6" i="42"/>
  <c r="J6" i="42"/>
  <c r="I6" i="42"/>
  <c r="H6" i="42"/>
  <c r="G6" i="42"/>
  <c r="B6" i="42"/>
  <c r="A6" i="42" s="1"/>
  <c r="AO5" i="42"/>
  <c r="AN5" i="42"/>
  <c r="AM5" i="42"/>
  <c r="AL5" i="42"/>
  <c r="AK5" i="42"/>
  <c r="AJ5" i="42"/>
  <c r="AI5" i="42"/>
  <c r="AH5" i="42"/>
  <c r="AG5" i="42"/>
  <c r="AF5" i="42"/>
  <c r="AE5" i="42"/>
  <c r="AD5" i="42"/>
  <c r="Z5" i="42"/>
  <c r="Y5" i="42"/>
  <c r="X5" i="42"/>
  <c r="V5" i="42"/>
  <c r="U5" i="42"/>
  <c r="T5" i="42"/>
  <c r="S5" i="42"/>
  <c r="R5" i="42"/>
  <c r="P5" i="42"/>
  <c r="O5" i="42"/>
  <c r="M5" i="42"/>
  <c r="L5" i="42"/>
  <c r="J5" i="42"/>
  <c r="I5" i="42"/>
  <c r="H5" i="42"/>
  <c r="H3" i="42" s="1"/>
  <c r="G5" i="42"/>
  <c r="B5" i="42"/>
  <c r="A5" i="42" s="1"/>
  <c r="AO4" i="42"/>
  <c r="AO3" i="42" s="1"/>
  <c r="AN4" i="42"/>
  <c r="AM4" i="42"/>
  <c r="AM3" i="42" s="1"/>
  <c r="AL4" i="42"/>
  <c r="AK4" i="42"/>
  <c r="AJ4" i="42"/>
  <c r="AI4" i="42"/>
  <c r="AI3" i="42" s="1"/>
  <c r="AH4" i="42"/>
  <c r="AG4" i="42"/>
  <c r="AG3" i="42" s="1"/>
  <c r="AF4" i="42"/>
  <c r="AE4" i="42"/>
  <c r="AE3" i="42" s="1"/>
  <c r="AD4" i="42"/>
  <c r="Z4" i="42"/>
  <c r="Y4" i="42"/>
  <c r="Y3" i="42" s="1"/>
  <c r="X4" i="42"/>
  <c r="V4" i="42"/>
  <c r="U4" i="42"/>
  <c r="T4" i="42"/>
  <c r="S4" i="42"/>
  <c r="S3" i="42" s="1"/>
  <c r="R4" i="42"/>
  <c r="P4" i="42"/>
  <c r="O4" i="42"/>
  <c r="O3" i="42" s="1"/>
  <c r="M4" i="42"/>
  <c r="M3" i="42" s="1"/>
  <c r="L4" i="42"/>
  <c r="K4" i="42"/>
  <c r="J4" i="42"/>
  <c r="I4" i="42"/>
  <c r="I3" i="42" s="1"/>
  <c r="H4" i="42"/>
  <c r="G4" i="42"/>
  <c r="G3" i="42" s="1"/>
  <c r="B4" i="42"/>
  <c r="A4" i="42"/>
  <c r="AL3" i="42"/>
  <c r="Z3" i="42"/>
  <c r="V3" i="42"/>
  <c r="R3" i="42"/>
  <c r="J3" i="42"/>
  <c r="F3" i="42"/>
  <c r="E2" i="39"/>
  <c r="D2" i="39"/>
  <c r="C2" i="39"/>
  <c r="B193" i="37"/>
  <c r="B192" i="37"/>
  <c r="B191" i="37"/>
  <c r="B190" i="37"/>
  <c r="B189" i="37"/>
  <c r="G186" i="37"/>
  <c r="B186" i="37"/>
  <c r="B185" i="37"/>
  <c r="B184" i="37"/>
  <c r="B183" i="37"/>
  <c r="B182" i="37"/>
  <c r="B181" i="37"/>
  <c r="B180" i="37"/>
  <c r="B179" i="37"/>
  <c r="B178" i="37"/>
  <c r="B177" i="37"/>
  <c r="B176" i="37"/>
  <c r="I175" i="37"/>
  <c r="B175" i="37"/>
  <c r="B174" i="37"/>
  <c r="B173" i="37"/>
  <c r="B172" i="37"/>
  <c r="B171" i="37"/>
  <c r="B170" i="37"/>
  <c r="B169" i="37"/>
  <c r="B167" i="37"/>
  <c r="B166" i="37"/>
  <c r="B164" i="37"/>
  <c r="B163" i="37"/>
  <c r="B162" i="37"/>
  <c r="B160" i="37"/>
  <c r="B159" i="37"/>
  <c r="B158" i="37"/>
  <c r="B157" i="37"/>
  <c r="B156" i="37"/>
  <c r="B155" i="37"/>
  <c r="B154" i="37"/>
  <c r="B153" i="37"/>
  <c r="B152" i="37"/>
  <c r="B151" i="37"/>
  <c r="B150" i="37"/>
  <c r="B149" i="37"/>
  <c r="B148" i="37"/>
  <c r="B147" i="37"/>
  <c r="B146" i="37"/>
  <c r="B145" i="37"/>
  <c r="B144" i="37"/>
  <c r="B143" i="37"/>
  <c r="B142" i="37"/>
  <c r="B141" i="37"/>
  <c r="B140" i="37"/>
  <c r="B139" i="37"/>
  <c r="B138" i="37"/>
  <c r="B137" i="37"/>
  <c r="B136" i="37"/>
  <c r="B135" i="37"/>
  <c r="B134" i="37"/>
  <c r="B133" i="37"/>
  <c r="B132" i="37"/>
  <c r="B130" i="37"/>
  <c r="B127" i="37"/>
  <c r="B126" i="37"/>
  <c r="B125" i="37"/>
  <c r="B123" i="37"/>
  <c r="B122" i="37"/>
  <c r="B121" i="37"/>
  <c r="B120" i="37"/>
  <c r="B119" i="37"/>
  <c r="B118" i="37"/>
  <c r="B117" i="37"/>
  <c r="B116" i="37"/>
  <c r="B115" i="37"/>
  <c r="B114" i="37"/>
  <c r="B113" i="37"/>
  <c r="B112" i="37"/>
  <c r="B111" i="37"/>
  <c r="B110" i="37"/>
  <c r="B109" i="37"/>
  <c r="B108" i="37"/>
  <c r="B107" i="37"/>
  <c r="B106" i="37"/>
  <c r="B105" i="37"/>
  <c r="B104" i="37"/>
  <c r="B103" i="37"/>
  <c r="B102" i="37"/>
  <c r="B101" i="37"/>
  <c r="B100" i="37"/>
  <c r="B99" i="37"/>
  <c r="B98" i="37"/>
  <c r="B97" i="37"/>
  <c r="B96" i="37"/>
  <c r="B95" i="37"/>
  <c r="B94" i="37"/>
  <c r="B93" i="37"/>
  <c r="B92" i="37"/>
  <c r="B91" i="37"/>
  <c r="G90" i="37"/>
  <c r="B90" i="37"/>
  <c r="B89" i="37"/>
  <c r="B88" i="37"/>
  <c r="B87" i="37"/>
  <c r="B86" i="37"/>
  <c r="B85" i="37"/>
  <c r="B83" i="37"/>
  <c r="B82" i="37"/>
  <c r="G81" i="37"/>
  <c r="F81" i="37"/>
  <c r="B81" i="37"/>
  <c r="B80" i="37"/>
  <c r="B79" i="37"/>
  <c r="B78" i="37"/>
  <c r="B77" i="37"/>
  <c r="B76" i="37"/>
  <c r="B75" i="37"/>
  <c r="B74" i="37"/>
  <c r="B73" i="37"/>
  <c r="B72" i="37"/>
  <c r="B71" i="37"/>
  <c r="B70" i="37"/>
  <c r="B69" i="37"/>
  <c r="B68" i="37"/>
  <c r="B67" i="37"/>
  <c r="B66" i="37"/>
  <c r="B65" i="37"/>
  <c r="B63" i="37"/>
  <c r="B62" i="37"/>
  <c r="B61" i="37"/>
  <c r="B60" i="37"/>
  <c r="B59" i="37"/>
  <c r="B58" i="37"/>
  <c r="B57" i="37"/>
  <c r="B56" i="37"/>
  <c r="B55" i="37"/>
  <c r="B54" i="37"/>
  <c r="B53" i="37"/>
  <c r="I52" i="37"/>
  <c r="B52" i="37"/>
  <c r="B51" i="37"/>
  <c r="B50" i="37"/>
  <c r="B49" i="37"/>
  <c r="B48" i="37"/>
  <c r="B47" i="37"/>
  <c r="B46" i="37"/>
  <c r="B45" i="37"/>
  <c r="B44" i="37"/>
  <c r="B43" i="37"/>
  <c r="B42" i="37"/>
  <c r="B41" i="37"/>
  <c r="B40" i="37"/>
  <c r="B39" i="37"/>
  <c r="B38" i="37"/>
  <c r="B37" i="37"/>
  <c r="B36" i="37"/>
  <c r="B35" i="37"/>
  <c r="B34" i="37"/>
  <c r="B33" i="37"/>
  <c r="B32" i="37"/>
  <c r="B31" i="37"/>
  <c r="B30" i="37"/>
  <c r="B29" i="37"/>
  <c r="B28" i="37"/>
  <c r="B27" i="37"/>
  <c r="B26" i="37"/>
  <c r="B25" i="37"/>
  <c r="B24" i="37"/>
  <c r="B23" i="37"/>
  <c r="B22" i="37"/>
  <c r="B21" i="37"/>
  <c r="B20" i="37"/>
  <c r="B19" i="37"/>
  <c r="B18" i="37"/>
  <c r="B17" i="37"/>
  <c r="B16" i="37"/>
  <c r="B15" i="37"/>
  <c r="B14" i="37"/>
  <c r="B13" i="37"/>
  <c r="B12" i="37"/>
  <c r="B11" i="37"/>
  <c r="B10" i="37"/>
  <c r="B9" i="37"/>
  <c r="B8" i="37"/>
  <c r="B7" i="37"/>
  <c r="B6" i="37"/>
  <c r="B5" i="37"/>
  <c r="B4" i="37"/>
  <c r="B3" i="37"/>
  <c r="B2" i="37"/>
  <c r="F46" i="32"/>
  <c r="AL5" i="45" s="1"/>
  <c r="F45" i="32"/>
  <c r="E5" i="28"/>
  <c r="AH12" i="42" s="1"/>
  <c r="AH3" i="42" s="1"/>
  <c r="Y20" i="27"/>
  <c r="Y19" i="27"/>
  <c r="Y18" i="27"/>
  <c r="Y17" i="27"/>
  <c r="Y16" i="27"/>
  <c r="Y15" i="27"/>
  <c r="Y14" i="27"/>
  <c r="Y13" i="27"/>
  <c r="Y12" i="27"/>
  <c r="Y11" i="27"/>
  <c r="Y10" i="27"/>
  <c r="Y9" i="27"/>
  <c r="Y8" i="27"/>
  <c r="Y7" i="27"/>
  <c r="Y6" i="27"/>
  <c r="Y5" i="27"/>
  <c r="E120" i="25"/>
  <c r="AD260" i="42" s="1"/>
  <c r="AD3" i="42" s="1"/>
  <c r="E111" i="25"/>
  <c r="AD251" i="42" s="1"/>
  <c r="F9" i="24"/>
  <c r="F8" i="24"/>
  <c r="AD440" i="46" s="1"/>
  <c r="G81" i="23"/>
  <c r="F81" i="23"/>
  <c r="G78" i="23"/>
  <c r="F78" i="23"/>
  <c r="G77" i="23"/>
  <c r="F77" i="23"/>
  <c r="G76" i="23"/>
  <c r="F76" i="23"/>
  <c r="G75" i="23"/>
  <c r="F75" i="23"/>
  <c r="G74" i="23"/>
  <c r="F74" i="23"/>
  <c r="G73" i="23"/>
  <c r="F73" i="23"/>
  <c r="G72" i="23"/>
  <c r="F72" i="23"/>
  <c r="AA251" i="42" s="1"/>
  <c r="G71" i="23"/>
  <c r="F71" i="23"/>
  <c r="AC741" i="46" s="1"/>
  <c r="E2" i="23"/>
  <c r="D2" i="23"/>
  <c r="C2" i="23"/>
  <c r="G92" i="22"/>
  <c r="G88" i="22"/>
  <c r="G78" i="22"/>
  <c r="G77" i="22"/>
  <c r="G76" i="22"/>
  <c r="G75" i="22"/>
  <c r="G54" i="22"/>
  <c r="G48" i="22"/>
  <c r="G44" i="22"/>
  <c r="G43" i="22"/>
  <c r="G42" i="22"/>
  <c r="AB483" i="46" s="1"/>
  <c r="G40" i="22"/>
  <c r="AB297" i="46" s="1"/>
  <c r="F74" i="18"/>
  <c r="F73" i="18"/>
  <c r="F70" i="18"/>
  <c r="W251" i="42" s="1"/>
  <c r="F68" i="18"/>
  <c r="F67" i="18"/>
  <c r="X473" i="46" s="1"/>
  <c r="F65" i="18"/>
  <c r="A355" i="17"/>
  <c r="A354" i="17"/>
  <c r="A353" i="17"/>
  <c r="A351" i="17"/>
  <c r="A350" i="17"/>
  <c r="A349" i="17"/>
  <c r="A348" i="17"/>
  <c r="A347" i="17"/>
  <c r="A346" i="17"/>
  <c r="A345" i="17"/>
  <c r="A344" i="17"/>
  <c r="A343" i="17"/>
  <c r="A342" i="17"/>
  <c r="A341" i="17"/>
  <c r="A340" i="17"/>
  <c r="A339" i="17"/>
  <c r="A338" i="17"/>
  <c r="A336" i="17"/>
  <c r="A335" i="17"/>
  <c r="A334" i="17"/>
  <c r="A333" i="17"/>
  <c r="A332" i="17"/>
  <c r="A331" i="17"/>
  <c r="A330" i="17"/>
  <c r="A329" i="17"/>
  <c r="A328" i="17"/>
  <c r="A327" i="17"/>
  <c r="A326" i="17"/>
  <c r="A325" i="17"/>
  <c r="A324" i="17"/>
  <c r="A323" i="17"/>
  <c r="A321" i="17"/>
  <c r="A320" i="17"/>
  <c r="A319" i="17"/>
  <c r="A318" i="17"/>
  <c r="A316" i="17"/>
  <c r="A315" i="17"/>
  <c r="A314" i="17"/>
  <c r="A313" i="17"/>
  <c r="A312" i="17"/>
  <c r="A310" i="17"/>
  <c r="A308" i="17"/>
  <c r="A307" i="17"/>
  <c r="A306" i="17"/>
  <c r="A305" i="17"/>
  <c r="A304" i="17"/>
  <c r="A303" i="17"/>
  <c r="A302" i="17"/>
  <c r="A301" i="17"/>
  <c r="A300" i="17"/>
  <c r="A299" i="17"/>
  <c r="A298" i="17"/>
  <c r="A297" i="17"/>
  <c r="A296" i="17"/>
  <c r="A295" i="17"/>
  <c r="A294" i="17"/>
  <c r="A293" i="17"/>
  <c r="A292" i="17"/>
  <c r="A291" i="17"/>
  <c r="A290" i="17"/>
  <c r="A289" i="17"/>
  <c r="A288" i="17"/>
  <c r="A287" i="17"/>
  <c r="A286" i="17"/>
  <c r="A285" i="17"/>
  <c r="A284" i="17"/>
  <c r="A283" i="17"/>
  <c r="A282" i="17"/>
  <c r="A281" i="17"/>
  <c r="A279" i="17"/>
  <c r="A278" i="17"/>
  <c r="A277" i="17"/>
  <c r="A276" i="17"/>
  <c r="A275" i="17"/>
  <c r="A274" i="17"/>
  <c r="A273" i="17"/>
  <c r="A272" i="17"/>
  <c r="A271" i="17"/>
  <c r="A269" i="17"/>
  <c r="A267" i="17"/>
  <c r="A266" i="17"/>
  <c r="A265" i="17"/>
  <c r="A264" i="17"/>
  <c r="A263" i="17"/>
  <c r="A262" i="17"/>
  <c r="A261" i="17"/>
  <c r="A260" i="17"/>
  <c r="A259" i="17"/>
  <c r="A258" i="17"/>
  <c r="A257" i="17"/>
  <c r="A256" i="17"/>
  <c r="A255" i="17"/>
  <c r="A254" i="17"/>
  <c r="A253" i="17"/>
  <c r="A252" i="17"/>
  <c r="A251" i="17"/>
  <c r="A250" i="17"/>
  <c r="A249" i="17"/>
  <c r="A248" i="17"/>
  <c r="A247" i="17"/>
  <c r="A245" i="17"/>
  <c r="A244" i="17"/>
  <c r="A243" i="17"/>
  <c r="A242" i="17"/>
  <c r="A241" i="17"/>
  <c r="A240" i="17"/>
  <c r="A239" i="17"/>
  <c r="A238" i="17"/>
  <c r="A237" i="17"/>
  <c r="A236" i="17"/>
  <c r="A235" i="17"/>
  <c r="A234" i="17"/>
  <c r="A233" i="17"/>
  <c r="A231" i="17"/>
  <c r="A230" i="17"/>
  <c r="A229" i="17"/>
  <c r="A228" i="17"/>
  <c r="A227" i="17"/>
  <c r="A226" i="17"/>
  <c r="A225" i="17"/>
  <c r="A224" i="17"/>
  <c r="A223" i="17"/>
  <c r="A222" i="17"/>
  <c r="A221" i="17"/>
  <c r="A220" i="17"/>
  <c r="A219" i="17"/>
  <c r="A218" i="17"/>
  <c r="A217" i="17"/>
  <c r="A216" i="17"/>
  <c r="A215" i="17"/>
  <c r="A214" i="17"/>
  <c r="A213" i="17"/>
  <c r="A212" i="17"/>
  <c r="A211" i="17"/>
  <c r="A210" i="17"/>
  <c r="A209" i="17"/>
  <c r="A208" i="17"/>
  <c r="A207" i="17"/>
  <c r="A205" i="17"/>
  <c r="A204" i="17"/>
  <c r="A203" i="17"/>
  <c r="A202" i="17"/>
  <c r="A201" i="17"/>
  <c r="A200" i="17"/>
  <c r="A199" i="17"/>
  <c r="A198" i="17"/>
  <c r="A197" i="17"/>
  <c r="A196" i="17"/>
  <c r="A195" i="17"/>
  <c r="A194" i="17"/>
  <c r="A193" i="17"/>
  <c r="A192" i="17"/>
  <c r="A191" i="17"/>
  <c r="A190" i="17"/>
  <c r="A189" i="17"/>
  <c r="A188" i="17"/>
  <c r="A187" i="17"/>
  <c r="A186" i="17"/>
  <c r="A185" i="17"/>
  <c r="A184" i="17"/>
  <c r="A183" i="17"/>
  <c r="A182" i="17"/>
  <c r="A181" i="17"/>
  <c r="A180" i="17"/>
  <c r="A179" i="17"/>
  <c r="A178" i="17"/>
  <c r="A177" i="17"/>
  <c r="A176" i="17"/>
  <c r="A175" i="17"/>
  <c r="A174" i="17"/>
  <c r="A173" i="17"/>
  <c r="A172" i="17"/>
  <c r="A171" i="17"/>
  <c r="A170" i="17"/>
  <c r="A169" i="17"/>
  <c r="A168" i="17"/>
  <c r="A167" i="17"/>
  <c r="A166" i="17"/>
  <c r="A165" i="17"/>
  <c r="A164" i="17"/>
  <c r="A163" i="17"/>
  <c r="A162" i="17"/>
  <c r="A161" i="17"/>
  <c r="A160" i="17"/>
  <c r="A159" i="17"/>
  <c r="A158" i="17"/>
  <c r="A157" i="17"/>
  <c r="A156" i="17"/>
  <c r="A155" i="17"/>
  <c r="A154" i="17"/>
  <c r="A153" i="17"/>
  <c r="A152" i="17"/>
  <c r="A151" i="17"/>
  <c r="A150" i="17"/>
  <c r="A149" i="17"/>
  <c r="A148" i="17"/>
  <c r="A147" i="17"/>
  <c r="A146" i="17"/>
  <c r="A145" i="17"/>
  <c r="A144" i="17"/>
  <c r="A143" i="17"/>
  <c r="A141" i="17"/>
  <c r="A140" i="17"/>
  <c r="A139" i="17"/>
  <c r="A138" i="17"/>
  <c r="A137" i="17"/>
  <c r="A136" i="17"/>
  <c r="A135" i="17"/>
  <c r="A134" i="17"/>
  <c r="A133" i="17"/>
  <c r="A132" i="17"/>
  <c r="A131" i="17"/>
  <c r="A130" i="17"/>
  <c r="A129" i="17"/>
  <c r="A128" i="17"/>
  <c r="A127" i="17"/>
  <c r="A126" i="17"/>
  <c r="A125" i="17"/>
  <c r="A124" i="17"/>
  <c r="A122" i="17"/>
  <c r="A121" i="17"/>
  <c r="A120" i="17"/>
  <c r="A119" i="17"/>
  <c r="A118" i="17"/>
  <c r="A117" i="17"/>
  <c r="A116" i="17"/>
  <c r="A115" i="17"/>
  <c r="A114" i="17"/>
  <c r="A113" i="17"/>
  <c r="A112" i="17"/>
  <c r="A111" i="17"/>
  <c r="A110" i="17"/>
  <c r="A109" i="17"/>
  <c r="A106" i="17"/>
  <c r="A105" i="17"/>
  <c r="A104" i="17"/>
  <c r="A103" i="17"/>
  <c r="A102" i="17"/>
  <c r="A101" i="17"/>
  <c r="A100" i="17"/>
  <c r="A99" i="17"/>
  <c r="A98" i="17"/>
  <c r="A97" i="17"/>
  <c r="A96" i="17"/>
  <c r="A95" i="17"/>
  <c r="A94" i="17"/>
  <c r="A93" i="17"/>
  <c r="A92" i="17"/>
  <c r="A91" i="17"/>
  <c r="A90" i="17"/>
  <c r="A89" i="17"/>
  <c r="A88" i="17"/>
  <c r="A87" i="17"/>
  <c r="A86" i="17"/>
  <c r="A85" i="17"/>
  <c r="A84" i="17"/>
  <c r="A83" i="17"/>
  <c r="A82" i="17"/>
  <c r="A81" i="17"/>
  <c r="A80" i="17"/>
  <c r="A79" i="17"/>
  <c r="A78" i="17"/>
  <c r="A77" i="17"/>
  <c r="A76" i="17"/>
  <c r="A75" i="17"/>
  <c r="A74" i="17"/>
  <c r="A73" i="17"/>
  <c r="A72" i="17"/>
  <c r="A71" i="17"/>
  <c r="A70" i="17"/>
  <c r="A69" i="17"/>
  <c r="A68" i="17"/>
  <c r="A67" i="17"/>
  <c r="A66" i="17"/>
  <c r="A65" i="17"/>
  <c r="A64" i="17"/>
  <c r="A63" i="17"/>
  <c r="A62" i="17"/>
  <c r="A61" i="17"/>
  <c r="A60" i="17"/>
  <c r="A59" i="17"/>
  <c r="A57" i="17"/>
  <c r="A56" i="17"/>
  <c r="A55" i="17"/>
  <c r="A54" i="17"/>
  <c r="A53" i="17"/>
  <c r="A52" i="17"/>
  <c r="A51" i="17"/>
  <c r="A50" i="17"/>
  <c r="A49" i="17"/>
  <c r="A48" i="17"/>
  <c r="A47" i="17"/>
  <c r="A46" i="17"/>
  <c r="A45" i="17"/>
  <c r="A44" i="17"/>
  <c r="A43" i="17"/>
  <c r="A42" i="17"/>
  <c r="A40" i="17"/>
  <c r="A39" i="17"/>
  <c r="A38" i="17"/>
  <c r="A37" i="17"/>
  <c r="A36" i="17"/>
  <c r="A35" i="17"/>
  <c r="A34" i="17"/>
  <c r="A33" i="17"/>
  <c r="A32" i="17"/>
  <c r="A31" i="17"/>
  <c r="A30" i="17"/>
  <c r="A29" i="17"/>
  <c r="A28" i="17"/>
  <c r="F27" i="17"/>
  <c r="U63" i="42" s="1"/>
  <c r="A27" i="17"/>
  <c r="A26" i="17"/>
  <c r="A25" i="17"/>
  <c r="A24" i="17"/>
  <c r="A23" i="17"/>
  <c r="A22" i="17"/>
  <c r="A21" i="17"/>
  <c r="A20" i="17"/>
  <c r="A19" i="17"/>
  <c r="A18" i="17"/>
  <c r="A17" i="17"/>
  <c r="A16" i="17"/>
  <c r="A15" i="17"/>
  <c r="A14" i="17"/>
  <c r="A13" i="17"/>
  <c r="A12" i="17"/>
  <c r="A11" i="17"/>
  <c r="A10" i="17"/>
  <c r="A9" i="17"/>
  <c r="A8" i="17"/>
  <c r="A7" i="17"/>
  <c r="A6" i="17"/>
  <c r="A5" i="17"/>
  <c r="A4" i="17"/>
  <c r="A3" i="17"/>
  <c r="A2" i="17"/>
  <c r="J54" i="16"/>
  <c r="K283" i="15"/>
  <c r="K282" i="15"/>
  <c r="K281" i="15"/>
  <c r="K280" i="15"/>
  <c r="K279" i="15"/>
  <c r="K278" i="15"/>
  <c r="K277" i="15"/>
  <c r="K276" i="15"/>
  <c r="K275" i="15"/>
  <c r="K274" i="15"/>
  <c r="K273" i="15"/>
  <c r="K272" i="15"/>
  <c r="K271" i="15"/>
  <c r="K270" i="15"/>
  <c r="K269" i="15"/>
  <c r="K268" i="15"/>
  <c r="K267" i="15"/>
  <c r="K266" i="15"/>
  <c r="K265" i="15"/>
  <c r="K264" i="15"/>
  <c r="K263" i="15"/>
  <c r="K262" i="15"/>
  <c r="K261" i="15"/>
  <c r="K260" i="15"/>
  <c r="K259" i="15"/>
  <c r="K258" i="15"/>
  <c r="K257" i="15"/>
  <c r="K256" i="15"/>
  <c r="K255" i="15"/>
  <c r="K254" i="15"/>
  <c r="K253" i="15"/>
  <c r="K252" i="15"/>
  <c r="K251" i="15"/>
  <c r="K250" i="15"/>
  <c r="K249" i="15"/>
  <c r="K248" i="15"/>
  <c r="K247" i="15"/>
  <c r="K246" i="15"/>
  <c r="K245" i="15"/>
  <c r="K244" i="15"/>
  <c r="K243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10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5" i="15"/>
  <c r="K174" i="15"/>
  <c r="K173" i="15"/>
  <c r="K172" i="15"/>
  <c r="K171" i="15"/>
  <c r="K170" i="15"/>
  <c r="K169" i="15"/>
  <c r="K168" i="15"/>
  <c r="K167" i="15"/>
  <c r="K166" i="15"/>
  <c r="K165" i="15"/>
  <c r="K164" i="15"/>
  <c r="K163" i="15"/>
  <c r="K162" i="15"/>
  <c r="K161" i="15"/>
  <c r="K160" i="15"/>
  <c r="K159" i="15"/>
  <c r="K158" i="15"/>
  <c r="K157" i="15"/>
  <c r="K156" i="15"/>
  <c r="K155" i="15"/>
  <c r="K154" i="15"/>
  <c r="K153" i="15"/>
  <c r="K152" i="15"/>
  <c r="K151" i="15"/>
  <c r="K150" i="15"/>
  <c r="K149" i="15"/>
  <c r="K148" i="15"/>
  <c r="K147" i="15"/>
  <c r="K146" i="15"/>
  <c r="K145" i="15"/>
  <c r="K144" i="15"/>
  <c r="K143" i="15"/>
  <c r="I143" i="15"/>
  <c r="H143" i="15"/>
  <c r="K142" i="15"/>
  <c r="K141" i="15"/>
  <c r="K140" i="15"/>
  <c r="K139" i="15"/>
  <c r="K138" i="15"/>
  <c r="K137" i="15"/>
  <c r="K136" i="15"/>
  <c r="K135" i="15"/>
  <c r="K134" i="15"/>
  <c r="K133" i="15"/>
  <c r="K132" i="15"/>
  <c r="K131" i="15"/>
  <c r="K130" i="15"/>
  <c r="K129" i="15"/>
  <c r="K128" i="15"/>
  <c r="K127" i="15"/>
  <c r="K126" i="15"/>
  <c r="K125" i="15"/>
  <c r="K124" i="15"/>
  <c r="K123" i="15"/>
  <c r="K122" i="15"/>
  <c r="K121" i="15"/>
  <c r="K120" i="15"/>
  <c r="K119" i="15"/>
  <c r="K118" i="15"/>
  <c r="K117" i="15"/>
  <c r="I117" i="15"/>
  <c r="H117" i="15"/>
  <c r="K116" i="15"/>
  <c r="K115" i="15"/>
  <c r="K114" i="15"/>
  <c r="K113" i="15"/>
  <c r="K112" i="15"/>
  <c r="K111" i="15"/>
  <c r="K110" i="15"/>
  <c r="I110" i="15"/>
  <c r="H110" i="15"/>
  <c r="K109" i="15"/>
  <c r="I109" i="15"/>
  <c r="H109" i="15"/>
  <c r="K108" i="15"/>
  <c r="K107" i="15"/>
  <c r="K106" i="15"/>
  <c r="K105" i="15"/>
  <c r="K104" i="15"/>
  <c r="K103" i="15"/>
  <c r="K102" i="15"/>
  <c r="I102" i="15"/>
  <c r="H102" i="15"/>
  <c r="K101" i="15"/>
  <c r="K100" i="15"/>
  <c r="K99" i="15"/>
  <c r="K98" i="15"/>
  <c r="K97" i="15"/>
  <c r="K96" i="15"/>
  <c r="K95" i="15"/>
  <c r="K94" i="15"/>
  <c r="K93" i="15"/>
  <c r="K92" i="15"/>
  <c r="K91" i="15"/>
  <c r="K90" i="15"/>
  <c r="K89" i="15"/>
  <c r="K88" i="15"/>
  <c r="K87" i="15"/>
  <c r="K86" i="15"/>
  <c r="K85" i="15"/>
  <c r="K84" i="15"/>
  <c r="K83" i="15"/>
  <c r="K82" i="15"/>
  <c r="K81" i="15"/>
  <c r="K80" i="15"/>
  <c r="K79" i="15"/>
  <c r="K78" i="15"/>
  <c r="K77" i="15"/>
  <c r="K76" i="15"/>
  <c r="K75" i="15"/>
  <c r="K74" i="15"/>
  <c r="K73" i="15"/>
  <c r="K72" i="15"/>
  <c r="K71" i="15"/>
  <c r="K70" i="15"/>
  <c r="K69" i="15"/>
  <c r="K68" i="15"/>
  <c r="K67" i="15"/>
  <c r="K66" i="15"/>
  <c r="K65" i="15"/>
  <c r="K64" i="15"/>
  <c r="K63" i="15"/>
  <c r="I63" i="15"/>
  <c r="H63" i="15"/>
  <c r="K62" i="15"/>
  <c r="K61" i="15"/>
  <c r="K60" i="15"/>
  <c r="K59" i="15"/>
  <c r="K58" i="15"/>
  <c r="K57" i="15"/>
  <c r="K56" i="15"/>
  <c r="K55" i="15"/>
  <c r="K54" i="15"/>
  <c r="K53" i="15"/>
  <c r="K52" i="15"/>
  <c r="K51" i="15"/>
  <c r="K50" i="15"/>
  <c r="K49" i="15"/>
  <c r="K48" i="15"/>
  <c r="K47" i="15"/>
  <c r="K46" i="15"/>
  <c r="K45" i="15"/>
  <c r="K44" i="15"/>
  <c r="K43" i="15"/>
  <c r="K42" i="15"/>
  <c r="K41" i="15"/>
  <c r="K40" i="15"/>
  <c r="K39" i="15"/>
  <c r="K38" i="15"/>
  <c r="K37" i="15"/>
  <c r="K36" i="15"/>
  <c r="K35" i="15"/>
  <c r="K34" i="15"/>
  <c r="K33" i="15"/>
  <c r="K32" i="15"/>
  <c r="K31" i="15"/>
  <c r="K30" i="15"/>
  <c r="K29" i="15"/>
  <c r="K28" i="15"/>
  <c r="K27" i="15"/>
  <c r="K26" i="15"/>
  <c r="K25" i="15"/>
  <c r="K24" i="15"/>
  <c r="K23" i="15"/>
  <c r="K22" i="15"/>
  <c r="K21" i="15"/>
  <c r="K20" i="15"/>
  <c r="K19" i="15"/>
  <c r="K18" i="15"/>
  <c r="K17" i="15"/>
  <c r="K16" i="15"/>
  <c r="K15" i="15"/>
  <c r="K14" i="15"/>
  <c r="K13" i="15"/>
  <c r="K12" i="15"/>
  <c r="K11" i="15"/>
  <c r="I11" i="15"/>
  <c r="H11" i="15"/>
  <c r="K10" i="15"/>
  <c r="K9" i="15"/>
  <c r="K8" i="15"/>
  <c r="K7" i="15"/>
  <c r="K6" i="15"/>
  <c r="K5" i="15"/>
  <c r="K4" i="15"/>
  <c r="K3" i="15"/>
  <c r="J2" i="15"/>
  <c r="F2" i="15"/>
  <c r="E2" i="15"/>
  <c r="D2" i="15"/>
  <c r="H281" i="14"/>
  <c r="G281" i="14"/>
  <c r="H280" i="14"/>
  <c r="G280" i="14"/>
  <c r="H278" i="14"/>
  <c r="G278" i="14"/>
  <c r="H276" i="14"/>
  <c r="G276" i="14"/>
  <c r="H275" i="14"/>
  <c r="G275" i="14"/>
  <c r="H274" i="14"/>
  <c r="G274" i="14"/>
  <c r="H273" i="14"/>
  <c r="G273" i="14"/>
  <c r="H272" i="14"/>
  <c r="G272" i="14"/>
  <c r="H271" i="14"/>
  <c r="G271" i="14"/>
  <c r="H270" i="14"/>
  <c r="G270" i="14"/>
  <c r="H269" i="14"/>
  <c r="G269" i="14"/>
  <c r="H268" i="14"/>
  <c r="G268" i="14"/>
  <c r="H267" i="14"/>
  <c r="G267" i="14"/>
  <c r="H266" i="14"/>
  <c r="G266" i="14"/>
  <c r="H265" i="14"/>
  <c r="G265" i="14"/>
  <c r="H264" i="14"/>
  <c r="G264" i="14"/>
  <c r="H263" i="14"/>
  <c r="G263" i="14"/>
  <c r="H262" i="14"/>
  <c r="G262" i="14"/>
  <c r="H261" i="14"/>
  <c r="G261" i="14"/>
  <c r="H260" i="14"/>
  <c r="G260" i="14"/>
  <c r="H259" i="14"/>
  <c r="G259" i="14"/>
  <c r="H258" i="14"/>
  <c r="G258" i="14"/>
  <c r="H257" i="14"/>
  <c r="G257" i="14"/>
  <c r="H256" i="14"/>
  <c r="G256" i="14"/>
  <c r="H254" i="14"/>
  <c r="G254" i="14"/>
  <c r="H252" i="14"/>
  <c r="G252" i="14"/>
  <c r="H251" i="14"/>
  <c r="G251" i="14"/>
  <c r="H250" i="14"/>
  <c r="G250" i="14"/>
  <c r="H249" i="14"/>
  <c r="G249" i="14"/>
  <c r="H248" i="14"/>
  <c r="G248" i="14"/>
  <c r="H247" i="14"/>
  <c r="G247" i="14"/>
  <c r="H246" i="14"/>
  <c r="G246" i="14"/>
  <c r="H245" i="14"/>
  <c r="G245" i="14"/>
  <c r="H244" i="14"/>
  <c r="G244" i="14"/>
  <c r="H243" i="14"/>
  <c r="G243" i="14"/>
  <c r="H242" i="14"/>
  <c r="G242" i="14"/>
  <c r="H240" i="14"/>
  <c r="G240" i="14"/>
  <c r="H239" i="14"/>
  <c r="G239" i="14"/>
  <c r="H238" i="14"/>
  <c r="G238" i="14"/>
  <c r="H237" i="14"/>
  <c r="G237" i="14"/>
  <c r="H236" i="14"/>
  <c r="G236" i="14"/>
  <c r="H235" i="14"/>
  <c r="G235" i="14"/>
  <c r="H234" i="14"/>
  <c r="G234" i="14"/>
  <c r="H233" i="14"/>
  <c r="G233" i="14"/>
  <c r="H232" i="14"/>
  <c r="G232" i="14"/>
  <c r="H230" i="14"/>
  <c r="G230" i="14"/>
  <c r="H229" i="14"/>
  <c r="G229" i="14"/>
  <c r="H228" i="14"/>
  <c r="G228" i="14"/>
  <c r="H227" i="14"/>
  <c r="G227" i="14"/>
  <c r="H226" i="14"/>
  <c r="G226" i="14"/>
  <c r="H225" i="14"/>
  <c r="G225" i="14"/>
  <c r="H224" i="14"/>
  <c r="G224" i="14"/>
  <c r="H223" i="14"/>
  <c r="G223" i="14"/>
  <c r="H222" i="14"/>
  <c r="G222" i="14"/>
  <c r="H221" i="14"/>
  <c r="G221" i="14"/>
  <c r="H220" i="14"/>
  <c r="G220" i="14"/>
  <c r="H219" i="14"/>
  <c r="G219" i="14"/>
  <c r="H217" i="14"/>
  <c r="G217" i="14"/>
  <c r="H216" i="14"/>
  <c r="G216" i="14"/>
  <c r="H215" i="14"/>
  <c r="G215" i="14"/>
  <c r="H214" i="14"/>
  <c r="G214" i="14"/>
  <c r="H213" i="14"/>
  <c r="G213" i="14"/>
  <c r="H212" i="14"/>
  <c r="G212" i="14"/>
  <c r="H211" i="14"/>
  <c r="G211" i="14"/>
  <c r="H210" i="14"/>
  <c r="G210" i="14"/>
  <c r="H208" i="14"/>
  <c r="G208" i="14"/>
  <c r="H207" i="14"/>
  <c r="G207" i="14"/>
  <c r="H206" i="14"/>
  <c r="G206" i="14"/>
  <c r="H205" i="14"/>
  <c r="G205" i="14"/>
  <c r="H204" i="14"/>
  <c r="G204" i="14"/>
  <c r="H203" i="14"/>
  <c r="G203" i="14"/>
  <c r="H202" i="14"/>
  <c r="G202" i="14"/>
  <c r="H201" i="14"/>
  <c r="G201" i="14"/>
  <c r="H200" i="14"/>
  <c r="G200" i="14"/>
  <c r="H198" i="14"/>
  <c r="G198" i="14"/>
  <c r="H197" i="14"/>
  <c r="G197" i="14"/>
  <c r="H196" i="14"/>
  <c r="G196" i="14"/>
  <c r="H195" i="14"/>
  <c r="G195" i="14"/>
  <c r="H194" i="14"/>
  <c r="G194" i="14"/>
  <c r="H193" i="14"/>
  <c r="G193" i="14"/>
  <c r="H192" i="14"/>
  <c r="G192" i="14"/>
  <c r="H190" i="14"/>
  <c r="G190" i="14"/>
  <c r="H189" i="14"/>
  <c r="G189" i="14"/>
  <c r="H188" i="14"/>
  <c r="G188" i="14"/>
  <c r="H186" i="14"/>
  <c r="G186" i="14"/>
  <c r="H185" i="14"/>
  <c r="G185" i="14"/>
  <c r="H184" i="14"/>
  <c r="G184" i="14"/>
  <c r="H183" i="14"/>
  <c r="G183" i="14"/>
  <c r="H182" i="14"/>
  <c r="G182" i="14"/>
  <c r="H179" i="14"/>
  <c r="G179" i="14"/>
  <c r="H178" i="14"/>
  <c r="G178" i="14"/>
  <c r="H177" i="14"/>
  <c r="G177" i="14"/>
  <c r="H176" i="14"/>
  <c r="G176" i="14"/>
  <c r="H175" i="14"/>
  <c r="G175" i="14"/>
  <c r="H174" i="14"/>
  <c r="G174" i="14"/>
  <c r="H173" i="14"/>
  <c r="G173" i="14"/>
  <c r="H172" i="14"/>
  <c r="G172" i="14"/>
  <c r="H171" i="14"/>
  <c r="G171" i="14"/>
  <c r="H170" i="14"/>
  <c r="G170" i="14"/>
  <c r="H169" i="14"/>
  <c r="G169" i="14"/>
  <c r="H168" i="14"/>
  <c r="G168" i="14"/>
  <c r="H167" i="14"/>
  <c r="G167" i="14"/>
  <c r="H166" i="14"/>
  <c r="G166" i="14"/>
  <c r="H165" i="14"/>
  <c r="G165" i="14"/>
  <c r="H164" i="14"/>
  <c r="G164" i="14"/>
  <c r="H163" i="14"/>
  <c r="G163" i="14"/>
  <c r="H162" i="14"/>
  <c r="G162" i="14"/>
  <c r="H161" i="14"/>
  <c r="G161" i="14"/>
  <c r="H160" i="14"/>
  <c r="G160" i="14"/>
  <c r="H159" i="14"/>
  <c r="G159" i="14"/>
  <c r="H158" i="14"/>
  <c r="G158" i="14"/>
  <c r="H157" i="14"/>
  <c r="G157" i="14"/>
  <c r="H156" i="14"/>
  <c r="G156" i="14"/>
  <c r="H155" i="14"/>
  <c r="G155" i="14"/>
  <c r="H154" i="14"/>
  <c r="G154" i="14"/>
  <c r="H153" i="14"/>
  <c r="G153" i="14"/>
  <c r="H152" i="14"/>
  <c r="G152" i="14"/>
  <c r="H150" i="14"/>
  <c r="G150" i="14"/>
  <c r="H149" i="14"/>
  <c r="G149" i="14"/>
  <c r="H148" i="14"/>
  <c r="G148" i="14"/>
  <c r="H147" i="14"/>
  <c r="G147" i="14"/>
  <c r="H146" i="14"/>
  <c r="G146" i="14"/>
  <c r="H145" i="14"/>
  <c r="G145" i="14"/>
  <c r="H144" i="14"/>
  <c r="G144" i="14"/>
  <c r="H143" i="14"/>
  <c r="G143" i="14"/>
  <c r="H142" i="14"/>
  <c r="G142" i="14"/>
  <c r="H141" i="14"/>
  <c r="G141" i="14"/>
  <c r="H137" i="14"/>
  <c r="G137" i="14"/>
  <c r="H136" i="14"/>
  <c r="G136" i="14"/>
  <c r="H135" i="14"/>
  <c r="G135" i="14"/>
  <c r="H134" i="14"/>
  <c r="G134" i="14"/>
  <c r="H133" i="14"/>
  <c r="G133" i="14"/>
  <c r="H132" i="14"/>
  <c r="G132" i="14"/>
  <c r="H131" i="14"/>
  <c r="G131" i="14"/>
  <c r="H130" i="14"/>
  <c r="G130" i="14"/>
  <c r="H128" i="14"/>
  <c r="G128" i="14"/>
  <c r="H126" i="14"/>
  <c r="G126" i="14"/>
  <c r="H125" i="14"/>
  <c r="G125" i="14"/>
  <c r="H124" i="14"/>
  <c r="G124" i="14"/>
  <c r="H123" i="14"/>
  <c r="G123" i="14"/>
  <c r="H121" i="14"/>
  <c r="G121" i="14"/>
  <c r="H120" i="14"/>
  <c r="G120" i="14"/>
  <c r="H119" i="14"/>
  <c r="G119" i="14"/>
  <c r="H117" i="14"/>
  <c r="G117" i="14"/>
  <c r="H116" i="14"/>
  <c r="G116" i="14"/>
  <c r="H115" i="14"/>
  <c r="G115" i="14"/>
  <c r="H114" i="14"/>
  <c r="G114" i="14"/>
  <c r="H113" i="14"/>
  <c r="G113" i="14"/>
  <c r="H112" i="14"/>
  <c r="G112" i="14"/>
  <c r="H110" i="14"/>
  <c r="G110" i="14"/>
  <c r="J109" i="14"/>
  <c r="H109" i="14"/>
  <c r="G109" i="14"/>
  <c r="H108" i="14"/>
  <c r="G108" i="14"/>
  <c r="H107" i="14"/>
  <c r="G107" i="14"/>
  <c r="H106" i="14"/>
  <c r="G106" i="14"/>
  <c r="H105" i="14"/>
  <c r="G105" i="14"/>
  <c r="H104" i="14"/>
  <c r="G104" i="14"/>
  <c r="H103" i="14"/>
  <c r="G103" i="14"/>
  <c r="H101" i="14"/>
  <c r="G101" i="14"/>
  <c r="H100" i="14"/>
  <c r="G100" i="14"/>
  <c r="H99" i="14"/>
  <c r="G99" i="14"/>
  <c r="H98" i="14"/>
  <c r="G98" i="14"/>
  <c r="H97" i="14"/>
  <c r="G97" i="14"/>
  <c r="H96" i="14"/>
  <c r="G96" i="14"/>
  <c r="H95" i="14"/>
  <c r="G95" i="14"/>
  <c r="H94" i="14"/>
  <c r="G94" i="14"/>
  <c r="H93" i="14"/>
  <c r="G93" i="14"/>
  <c r="H92" i="14"/>
  <c r="G92" i="14"/>
  <c r="H91" i="14"/>
  <c r="G91" i="14"/>
  <c r="H90" i="14"/>
  <c r="G90" i="14"/>
  <c r="H89" i="14"/>
  <c r="G89" i="14"/>
  <c r="H88" i="14"/>
  <c r="G88" i="14"/>
  <c r="H87" i="14"/>
  <c r="G87" i="14"/>
  <c r="H86" i="14"/>
  <c r="G86" i="14"/>
  <c r="H85" i="14"/>
  <c r="G85" i="14"/>
  <c r="H84" i="14"/>
  <c r="G84" i="14"/>
  <c r="H83" i="14"/>
  <c r="G83" i="14"/>
  <c r="H81" i="14"/>
  <c r="G81" i="14"/>
  <c r="H79" i="14"/>
  <c r="G79" i="14"/>
  <c r="H78" i="14"/>
  <c r="G78" i="14"/>
  <c r="H77" i="14"/>
  <c r="G77" i="14"/>
  <c r="H76" i="14"/>
  <c r="G76" i="14"/>
  <c r="H74" i="14"/>
  <c r="G74" i="14"/>
  <c r="H73" i="14"/>
  <c r="G73" i="14"/>
  <c r="H71" i="14"/>
  <c r="G71" i="14"/>
  <c r="H70" i="14"/>
  <c r="G70" i="14"/>
  <c r="H69" i="14"/>
  <c r="G69" i="14"/>
  <c r="H68" i="14"/>
  <c r="G68" i="14"/>
  <c r="H67" i="14"/>
  <c r="G67" i="14"/>
  <c r="H66" i="14"/>
  <c r="G66" i="14"/>
  <c r="H65" i="14"/>
  <c r="G65" i="14"/>
  <c r="H64" i="14"/>
  <c r="G64" i="14"/>
  <c r="H63" i="14"/>
  <c r="G63" i="14"/>
  <c r="H62" i="14"/>
  <c r="G62" i="14"/>
  <c r="H61" i="14"/>
  <c r="G61" i="14"/>
  <c r="H60" i="14"/>
  <c r="G60" i="14"/>
  <c r="H59" i="14"/>
  <c r="G59" i="14"/>
  <c r="H58" i="14"/>
  <c r="G58" i="14"/>
  <c r="H57" i="14"/>
  <c r="G57" i="14"/>
  <c r="H56" i="14"/>
  <c r="G56" i="14"/>
  <c r="H55" i="14"/>
  <c r="G55" i="14"/>
  <c r="J54" i="14"/>
  <c r="H54" i="14"/>
  <c r="G54" i="14"/>
  <c r="H53" i="14"/>
  <c r="G53" i="14"/>
  <c r="H52" i="14"/>
  <c r="G52" i="14"/>
  <c r="H51" i="14"/>
  <c r="G51" i="14"/>
  <c r="H50" i="14"/>
  <c r="G50" i="14"/>
  <c r="H49" i="14"/>
  <c r="G49" i="14"/>
  <c r="H48" i="14"/>
  <c r="G48" i="14"/>
  <c r="H47" i="14"/>
  <c r="G47" i="14"/>
  <c r="H46" i="14"/>
  <c r="G46" i="14"/>
  <c r="H45" i="14"/>
  <c r="G45" i="14"/>
  <c r="H44" i="14"/>
  <c r="G44" i="14"/>
  <c r="H43" i="14"/>
  <c r="G43" i="14"/>
  <c r="H42" i="14"/>
  <c r="G42" i="14"/>
  <c r="H41" i="14"/>
  <c r="G41" i="14"/>
  <c r="H40" i="14"/>
  <c r="G40" i="14"/>
  <c r="H39" i="14"/>
  <c r="G39" i="14"/>
  <c r="H37" i="14"/>
  <c r="G37" i="14"/>
  <c r="H36" i="14"/>
  <c r="G36" i="14"/>
  <c r="H35" i="14"/>
  <c r="G35" i="14"/>
  <c r="H34" i="14"/>
  <c r="G34" i="14"/>
  <c r="H33" i="14"/>
  <c r="G33" i="14"/>
  <c r="H32" i="14"/>
  <c r="G32" i="14"/>
  <c r="H31" i="14"/>
  <c r="G31" i="14"/>
  <c r="H30" i="14"/>
  <c r="G30" i="14"/>
  <c r="H29" i="14"/>
  <c r="G29" i="14"/>
  <c r="H27" i="14"/>
  <c r="G27" i="14"/>
  <c r="H26" i="14"/>
  <c r="G26" i="14"/>
  <c r="H25" i="14"/>
  <c r="G25" i="14"/>
  <c r="H24" i="14"/>
  <c r="G24" i="14"/>
  <c r="H23" i="14"/>
  <c r="G23" i="14"/>
  <c r="H22" i="14"/>
  <c r="G22" i="14"/>
  <c r="H21" i="14"/>
  <c r="G21" i="14"/>
  <c r="H20" i="14"/>
  <c r="G20" i="14"/>
  <c r="H19" i="14"/>
  <c r="G19" i="14"/>
  <c r="H18" i="14"/>
  <c r="G18" i="14"/>
  <c r="H17" i="14"/>
  <c r="G17" i="14"/>
  <c r="H16" i="14"/>
  <c r="G16" i="14"/>
  <c r="H15" i="14"/>
  <c r="G15" i="14"/>
  <c r="H14" i="14"/>
  <c r="G14" i="14"/>
  <c r="H13" i="14"/>
  <c r="G13" i="14"/>
  <c r="H12" i="14"/>
  <c r="G12" i="14"/>
  <c r="H11" i="14"/>
  <c r="G11" i="14"/>
  <c r="H10" i="14"/>
  <c r="G10" i="14"/>
  <c r="H9" i="14"/>
  <c r="G9" i="14"/>
  <c r="H8" i="14"/>
  <c r="G8" i="14"/>
  <c r="H7" i="14"/>
  <c r="G7" i="14"/>
  <c r="H6" i="14"/>
  <c r="G6" i="14"/>
  <c r="H5" i="14"/>
  <c r="G5" i="14"/>
  <c r="H4" i="14"/>
  <c r="G4" i="14"/>
  <c r="H3" i="14"/>
  <c r="G3" i="14"/>
  <c r="I2" i="14"/>
  <c r="E2" i="14"/>
  <c r="D2" i="14"/>
  <c r="C2" i="14"/>
  <c r="F75" i="13"/>
  <c r="F57" i="13"/>
  <c r="R475" i="46" s="1"/>
  <c r="F103" i="10"/>
  <c r="O296" i="46" s="1"/>
  <c r="E62" i="10"/>
  <c r="N94" i="42" s="1"/>
  <c r="E61" i="10"/>
  <c r="F238" i="7"/>
  <c r="F234" i="7"/>
  <c r="F232" i="7"/>
  <c r="K297" i="42" s="1"/>
  <c r="F208" i="7"/>
  <c r="F198" i="7"/>
  <c r="F189" i="7"/>
  <c r="F186" i="7"/>
  <c r="F31" i="7"/>
  <c r="K67" i="42" s="1"/>
  <c r="M318" i="6"/>
  <c r="M317" i="6"/>
  <c r="M316" i="6"/>
  <c r="M315" i="6"/>
  <c r="M314" i="6"/>
  <c r="M313" i="6"/>
  <c r="M312" i="6"/>
  <c r="M311" i="6"/>
  <c r="M310" i="6"/>
  <c r="M309" i="6"/>
  <c r="M308" i="6"/>
  <c r="M307" i="6"/>
  <c r="M306" i="6"/>
  <c r="M305" i="6"/>
  <c r="M304" i="6"/>
  <c r="M303" i="6"/>
  <c r="M302" i="6"/>
  <c r="M301" i="6"/>
  <c r="M300" i="6"/>
  <c r="M299" i="6"/>
  <c r="M298" i="6"/>
  <c r="M297" i="6"/>
  <c r="M296" i="6"/>
  <c r="M295" i="6"/>
  <c r="M294" i="6"/>
  <c r="M293" i="6"/>
  <c r="M292" i="6"/>
  <c r="M291" i="6"/>
  <c r="M290" i="6"/>
  <c r="M289" i="6"/>
  <c r="M288" i="6"/>
  <c r="M287" i="6"/>
  <c r="M286" i="6"/>
  <c r="M285" i="6"/>
  <c r="M284" i="6"/>
  <c r="M283" i="6"/>
  <c r="M282" i="6"/>
  <c r="M281" i="6"/>
  <c r="M280" i="6"/>
  <c r="M279" i="6"/>
  <c r="M278" i="6"/>
  <c r="M277" i="6"/>
  <c r="M276" i="6"/>
  <c r="M275" i="6"/>
  <c r="M274" i="6"/>
  <c r="M273" i="6"/>
  <c r="M272" i="6"/>
  <c r="M271" i="6"/>
  <c r="M270" i="6"/>
  <c r="M269" i="6"/>
  <c r="M268" i="6"/>
  <c r="M267" i="6"/>
  <c r="M266" i="6"/>
  <c r="M265" i="6"/>
  <c r="M264" i="6"/>
  <c r="M263" i="6"/>
  <c r="M262" i="6"/>
  <c r="M261" i="6"/>
  <c r="M260" i="6"/>
  <c r="M259" i="6"/>
  <c r="M258" i="6"/>
  <c r="M257" i="6"/>
  <c r="M256" i="6"/>
  <c r="M255" i="6"/>
  <c r="M254" i="6"/>
  <c r="M253" i="6"/>
  <c r="M252" i="6"/>
  <c r="M251" i="6"/>
  <c r="M250" i="6"/>
  <c r="M249" i="6"/>
  <c r="M248" i="6"/>
  <c r="M247" i="6"/>
  <c r="M246" i="6"/>
  <c r="M245" i="6"/>
  <c r="M244" i="6"/>
  <c r="M243" i="6"/>
  <c r="M242" i="6"/>
  <c r="M241" i="6"/>
  <c r="M240" i="6"/>
  <c r="M239" i="6"/>
  <c r="M238" i="6"/>
  <c r="M237" i="6"/>
  <c r="M236" i="6"/>
  <c r="M235" i="6"/>
  <c r="M234" i="6"/>
  <c r="M233" i="6"/>
  <c r="M232" i="6"/>
  <c r="M231" i="6"/>
  <c r="M230" i="6"/>
  <c r="M229" i="6"/>
  <c r="M228" i="6"/>
  <c r="M227" i="6"/>
  <c r="M226" i="6"/>
  <c r="M225" i="6"/>
  <c r="M224" i="6"/>
  <c r="M223" i="6"/>
  <c r="M222" i="6"/>
  <c r="M221" i="6"/>
  <c r="M220" i="6"/>
  <c r="M219" i="6"/>
  <c r="M218" i="6"/>
  <c r="M217" i="6"/>
  <c r="M216" i="6"/>
  <c r="M215" i="6"/>
  <c r="M214" i="6"/>
  <c r="M213" i="6"/>
  <c r="M212" i="6"/>
  <c r="M211" i="6"/>
  <c r="M210" i="6"/>
  <c r="M209" i="6"/>
  <c r="M208" i="6"/>
  <c r="M207" i="6"/>
  <c r="M206" i="6"/>
  <c r="M205" i="6"/>
  <c r="M204" i="6"/>
  <c r="M203" i="6"/>
  <c r="M202" i="6"/>
  <c r="M201" i="6"/>
  <c r="M200" i="6"/>
  <c r="M199" i="6"/>
  <c r="M198" i="6"/>
  <c r="M197" i="6"/>
  <c r="M196" i="6"/>
  <c r="M195" i="6"/>
  <c r="M194" i="6"/>
  <c r="M193" i="6"/>
  <c r="M192" i="6"/>
  <c r="M191" i="6"/>
  <c r="M190" i="6"/>
  <c r="M189" i="6"/>
  <c r="M188" i="6"/>
  <c r="M187" i="6"/>
  <c r="M186" i="6"/>
  <c r="M185" i="6"/>
  <c r="M184" i="6"/>
  <c r="M183" i="6"/>
  <c r="M182" i="6"/>
  <c r="M181" i="6"/>
  <c r="M180" i="6"/>
  <c r="M179" i="6"/>
  <c r="M178" i="6"/>
  <c r="M177" i="6"/>
  <c r="M176" i="6"/>
  <c r="M175" i="6"/>
  <c r="M174" i="6"/>
  <c r="M173" i="6"/>
  <c r="M172" i="6"/>
  <c r="M171" i="6"/>
  <c r="M170" i="6"/>
  <c r="M169" i="6"/>
  <c r="M168" i="6"/>
  <c r="M167" i="6"/>
  <c r="M166" i="6"/>
  <c r="M165" i="6"/>
  <c r="M164" i="6"/>
  <c r="M163" i="6"/>
  <c r="M162" i="6"/>
  <c r="M161" i="6"/>
  <c r="M160" i="6"/>
  <c r="M159" i="6"/>
  <c r="M158" i="6"/>
  <c r="M157" i="6"/>
  <c r="M156" i="6"/>
  <c r="M155" i="6"/>
  <c r="M154" i="6"/>
  <c r="M153" i="6"/>
  <c r="M152" i="6"/>
  <c r="M151" i="6"/>
  <c r="M150" i="6"/>
  <c r="M149" i="6"/>
  <c r="M148" i="6"/>
  <c r="M147" i="6"/>
  <c r="M146" i="6"/>
  <c r="M145" i="6"/>
  <c r="M144" i="6"/>
  <c r="M143" i="6"/>
  <c r="M142" i="6"/>
  <c r="M141" i="6"/>
  <c r="M140" i="6"/>
  <c r="M139" i="6"/>
  <c r="M138" i="6"/>
  <c r="M137" i="6"/>
  <c r="M136" i="6"/>
  <c r="M135" i="6"/>
  <c r="M134" i="6"/>
  <c r="M133" i="6"/>
  <c r="M132" i="6"/>
  <c r="M131" i="6"/>
  <c r="M130" i="6"/>
  <c r="M129" i="6"/>
  <c r="M128" i="6"/>
  <c r="M127" i="6"/>
  <c r="M126" i="6"/>
  <c r="M125" i="6"/>
  <c r="M124" i="6"/>
  <c r="M123" i="6"/>
  <c r="M122" i="6"/>
  <c r="M121" i="6"/>
  <c r="M120" i="6"/>
  <c r="M119" i="6"/>
  <c r="M118" i="6"/>
  <c r="M117" i="6"/>
  <c r="M116" i="6"/>
  <c r="M115" i="6"/>
  <c r="M114" i="6"/>
  <c r="M113" i="6"/>
  <c r="M112" i="6"/>
  <c r="M111" i="6"/>
  <c r="M110" i="6"/>
  <c r="M109" i="6"/>
  <c r="M108" i="6"/>
  <c r="M107" i="6"/>
  <c r="M106" i="6"/>
  <c r="M105" i="6"/>
  <c r="M104" i="6"/>
  <c r="M103" i="6"/>
  <c r="M102" i="6"/>
  <c r="M101" i="6"/>
  <c r="M100" i="6"/>
  <c r="M99" i="6"/>
  <c r="M98" i="6"/>
  <c r="M97" i="6"/>
  <c r="M96" i="6"/>
  <c r="M95" i="6"/>
  <c r="M94" i="6"/>
  <c r="M93" i="6"/>
  <c r="M92" i="6"/>
  <c r="M91" i="6"/>
  <c r="M90" i="6"/>
  <c r="M89" i="6"/>
  <c r="M88" i="6"/>
  <c r="M87" i="6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M73" i="6"/>
  <c r="M72" i="6"/>
  <c r="M71" i="6"/>
  <c r="M70" i="6"/>
  <c r="M69" i="6"/>
  <c r="M68" i="6"/>
  <c r="M67" i="6"/>
  <c r="M66" i="6"/>
  <c r="M65" i="6"/>
  <c r="M64" i="6"/>
  <c r="M63" i="6"/>
  <c r="M62" i="6"/>
  <c r="M61" i="6"/>
  <c r="M60" i="6"/>
  <c r="M59" i="6"/>
  <c r="M58" i="6"/>
  <c r="M57" i="6"/>
  <c r="M56" i="6"/>
  <c r="M55" i="6"/>
  <c r="M54" i="6"/>
  <c r="M53" i="6"/>
  <c r="M52" i="6"/>
  <c r="M51" i="6"/>
  <c r="M50" i="6"/>
  <c r="M49" i="6"/>
  <c r="M48" i="6"/>
  <c r="M47" i="6"/>
  <c r="M46" i="6"/>
  <c r="M45" i="6"/>
  <c r="M44" i="6"/>
  <c r="M43" i="6"/>
  <c r="M42" i="6"/>
  <c r="M41" i="6"/>
  <c r="M40" i="6"/>
  <c r="M39" i="6"/>
  <c r="M38" i="6"/>
  <c r="M37" i="6"/>
  <c r="M36" i="6"/>
  <c r="M35" i="6"/>
  <c r="M34" i="6"/>
  <c r="M33" i="6"/>
  <c r="M32" i="6"/>
  <c r="M31" i="6"/>
  <c r="M30" i="6"/>
  <c r="M29" i="6"/>
  <c r="M28" i="6"/>
  <c r="M27" i="6"/>
  <c r="M26" i="6"/>
  <c r="M25" i="6"/>
  <c r="M24" i="6"/>
  <c r="M23" i="6"/>
  <c r="M22" i="6"/>
  <c r="M21" i="6"/>
  <c r="M20" i="6"/>
  <c r="M19" i="6"/>
  <c r="M18" i="6"/>
  <c r="M17" i="6"/>
  <c r="M16" i="6"/>
  <c r="M15" i="6"/>
  <c r="M14" i="6"/>
  <c r="M13" i="6"/>
  <c r="M12" i="6"/>
  <c r="M11" i="6"/>
  <c r="M10" i="6"/>
  <c r="M9" i="6"/>
  <c r="M8" i="6"/>
  <c r="M7" i="6"/>
  <c r="M6" i="6"/>
  <c r="M5" i="6"/>
  <c r="M4" i="6"/>
  <c r="M3" i="6"/>
  <c r="I2" i="6"/>
  <c r="H2" i="6"/>
  <c r="G2" i="6"/>
  <c r="F2" i="6"/>
  <c r="E189" i="5"/>
  <c r="F188" i="5"/>
  <c r="F175" i="5"/>
  <c r="E175" i="5"/>
  <c r="H325" i="4"/>
  <c r="H230" i="4"/>
  <c r="H190" i="4"/>
  <c r="H169" i="4"/>
  <c r="H33" i="4"/>
  <c r="G352" i="3"/>
  <c r="G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25" i="3"/>
  <c r="G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G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298" i="3"/>
  <c r="G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84" i="3"/>
  <c r="G283" i="3"/>
  <c r="G282" i="3"/>
  <c r="G281" i="3"/>
  <c r="G280" i="3"/>
  <c r="G279" i="3"/>
  <c r="G278" i="3"/>
  <c r="G277" i="3"/>
  <c r="G276" i="3"/>
  <c r="G275" i="3"/>
  <c r="G274" i="3"/>
  <c r="G273" i="3"/>
  <c r="G272" i="3"/>
  <c r="G271" i="3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44" i="3"/>
  <c r="G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30" i="3"/>
  <c r="G229" i="3"/>
  <c r="G228" i="3"/>
  <c r="G227" i="3"/>
  <c r="G226" i="3"/>
  <c r="G225" i="3"/>
  <c r="G224" i="3"/>
  <c r="G223" i="3"/>
  <c r="G222" i="3"/>
  <c r="G221" i="3"/>
  <c r="G220" i="3"/>
  <c r="G219" i="3"/>
  <c r="G218" i="3"/>
  <c r="G217" i="3"/>
  <c r="G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03" i="3"/>
  <c r="G202" i="3"/>
  <c r="G201" i="3"/>
  <c r="G200" i="3"/>
  <c r="G199" i="3"/>
  <c r="G198" i="3"/>
  <c r="G197" i="3"/>
  <c r="G196" i="3"/>
  <c r="G195" i="3"/>
  <c r="G194" i="3"/>
  <c r="G193" i="3"/>
  <c r="G192" i="3"/>
  <c r="G191" i="3"/>
  <c r="G190" i="3"/>
  <c r="G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G176" i="3"/>
  <c r="G175" i="3"/>
  <c r="G174" i="3"/>
  <c r="G173" i="3"/>
  <c r="G172" i="3"/>
  <c r="G171" i="3"/>
  <c r="G170" i="3"/>
  <c r="G169" i="3"/>
  <c r="G168" i="3"/>
  <c r="G167" i="3"/>
  <c r="G166" i="3"/>
  <c r="G165" i="3"/>
  <c r="G164" i="3"/>
  <c r="G163" i="3"/>
  <c r="G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G149" i="3"/>
  <c r="G148" i="3"/>
  <c r="G147" i="3"/>
  <c r="G146" i="3"/>
  <c r="G145" i="3"/>
  <c r="G144" i="3"/>
  <c r="G143" i="3"/>
  <c r="G142" i="3"/>
  <c r="G141" i="3"/>
  <c r="G140" i="3"/>
  <c r="G139" i="3"/>
  <c r="G138" i="3"/>
  <c r="G137" i="3"/>
  <c r="G136" i="3"/>
  <c r="G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G122" i="3"/>
  <c r="G121" i="3"/>
  <c r="G120" i="3"/>
  <c r="G119" i="3"/>
  <c r="G118" i="3"/>
  <c r="G117" i="3"/>
  <c r="G116" i="3"/>
  <c r="G115" i="3"/>
  <c r="G114" i="3"/>
  <c r="G113" i="3"/>
  <c r="G112" i="3"/>
  <c r="G111" i="3"/>
  <c r="G110" i="3"/>
  <c r="G109" i="3"/>
  <c r="G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G95" i="3"/>
  <c r="G94" i="3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2" i="3"/>
  <c r="C210" i="2"/>
  <c r="C209" i="2"/>
  <c r="C208" i="2"/>
  <c r="C207" i="2"/>
  <c r="C206" i="2"/>
  <c r="C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188" i="2"/>
  <c r="C187" i="2"/>
  <c r="C186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G3" i="43" l="1"/>
  <c r="AU135" i="45"/>
  <c r="D135" i="45"/>
  <c r="K3" i="42"/>
  <c r="U3" i="42"/>
  <c r="AU136" i="45"/>
  <c r="D136" i="45"/>
  <c r="Q4" i="42"/>
  <c r="AC4" i="42"/>
  <c r="Q5" i="42"/>
  <c r="AC5" i="42"/>
  <c r="AB6" i="42"/>
  <c r="W7" i="42"/>
  <c r="AA7" i="42"/>
  <c r="W10" i="42"/>
  <c r="AA10" i="42"/>
  <c r="Q12" i="42"/>
  <c r="AC12" i="42"/>
  <c r="AB13" i="42"/>
  <c r="AB14" i="42"/>
  <c r="AB15" i="42"/>
  <c r="AC16" i="42"/>
  <c r="AC17" i="42"/>
  <c r="AB18" i="42"/>
  <c r="W19" i="42"/>
  <c r="AA19" i="42"/>
  <c r="Q21" i="42"/>
  <c r="AC21" i="42"/>
  <c r="AB22" i="42"/>
  <c r="AC23" i="42"/>
  <c r="Q25" i="42"/>
  <c r="AC25" i="42"/>
  <c r="AB26" i="42"/>
  <c r="AB27" i="42"/>
  <c r="W28" i="42"/>
  <c r="AA28" i="42"/>
  <c r="W30" i="42"/>
  <c r="AA30" i="42"/>
  <c r="Q32" i="42"/>
  <c r="AC32" i="42"/>
  <c r="AB33" i="42"/>
  <c r="W34" i="42"/>
  <c r="AA34" i="42"/>
  <c r="Q36" i="42"/>
  <c r="AC36" i="42"/>
  <c r="W38" i="42"/>
  <c r="AA38" i="42"/>
  <c r="AB41" i="42"/>
  <c r="W42" i="42"/>
  <c r="AA42" i="42"/>
  <c r="Q44" i="42"/>
  <c r="AC44" i="42"/>
  <c r="Q47" i="42"/>
  <c r="AC47" i="42"/>
  <c r="AC48" i="42"/>
  <c r="AB49" i="42"/>
  <c r="AB50" i="42"/>
  <c r="W51" i="42"/>
  <c r="AA51" i="42"/>
  <c r="Q53" i="42"/>
  <c r="AC53" i="42"/>
  <c r="AB54" i="42"/>
  <c r="W55" i="42"/>
  <c r="AA55" i="42"/>
  <c r="AB58" i="42"/>
  <c r="W59" i="42"/>
  <c r="AA59" i="42"/>
  <c r="AB62" i="42"/>
  <c r="W63" i="42"/>
  <c r="AA63" i="42"/>
  <c r="Q65" i="42"/>
  <c r="AC65" i="42"/>
  <c r="Q68" i="42"/>
  <c r="AC68" i="42"/>
  <c r="AB69" i="42"/>
  <c r="W70" i="42"/>
  <c r="AA70" i="42"/>
  <c r="Q72" i="42"/>
  <c r="AC72" i="42"/>
  <c r="AB73" i="42"/>
  <c r="W74" i="42"/>
  <c r="AA74" i="42"/>
  <c r="Q76" i="42"/>
  <c r="AC76" i="42"/>
  <c r="AB77" i="42"/>
  <c r="W78" i="42"/>
  <c r="AA78" i="42"/>
  <c r="Q80" i="42"/>
  <c r="AC80" i="42"/>
  <c r="AB81" i="42"/>
  <c r="Q82" i="42"/>
  <c r="Q83" i="42"/>
  <c r="W84" i="42"/>
  <c r="AA84" i="42"/>
  <c r="W86" i="42"/>
  <c r="AA86" i="42"/>
  <c r="Q88" i="42"/>
  <c r="W90" i="42"/>
  <c r="AA90" i="42"/>
  <c r="Q92" i="42"/>
  <c r="W94" i="42"/>
  <c r="AA94" i="42"/>
  <c r="Q96" i="42"/>
  <c r="W98" i="42"/>
  <c r="AA98" i="42"/>
  <c r="Q100" i="42"/>
  <c r="W102" i="42"/>
  <c r="AA102" i="42"/>
  <c r="Q104" i="42"/>
  <c r="W106" i="42"/>
  <c r="AA106" i="42"/>
  <c r="Q108" i="42"/>
  <c r="W110" i="42"/>
  <c r="AA110" i="42"/>
  <c r="AB112" i="42"/>
  <c r="AC115" i="42"/>
  <c r="AB116" i="42"/>
  <c r="AC119" i="42"/>
  <c r="AB120" i="42"/>
  <c r="AC123" i="42"/>
  <c r="AB124" i="42"/>
  <c r="AC131" i="42"/>
  <c r="AB132" i="42"/>
  <c r="AB135" i="42"/>
  <c r="AC138" i="42"/>
  <c r="AB139" i="42"/>
  <c r="AC142" i="42"/>
  <c r="AB143" i="42"/>
  <c r="AC146" i="42"/>
  <c r="AB147" i="42"/>
  <c r="AC150" i="42"/>
  <c r="AB151" i="42"/>
  <c r="AC154" i="42"/>
  <c r="AB155" i="42"/>
  <c r="AC158" i="42"/>
  <c r="AB159" i="42"/>
  <c r="AC162" i="42"/>
  <c r="AB163" i="42"/>
  <c r="AC166" i="42"/>
  <c r="AB167" i="42"/>
  <c r="AC170" i="42"/>
  <c r="AB171" i="42"/>
  <c r="AC174" i="42"/>
  <c r="AB175" i="42"/>
  <c r="AC178" i="42"/>
  <c r="AB179" i="42"/>
  <c r="AC182" i="42"/>
  <c r="AB183" i="42"/>
  <c r="AC186" i="42"/>
  <c r="AB187" i="42"/>
  <c r="AC189" i="42"/>
  <c r="AB190" i="42"/>
  <c r="AB192" i="42"/>
  <c r="W197" i="42"/>
  <c r="AA197" i="42"/>
  <c r="Q199" i="42"/>
  <c r="W201" i="42"/>
  <c r="AA201" i="42"/>
  <c r="Q203" i="42"/>
  <c r="W205" i="42"/>
  <c r="AA205" i="42"/>
  <c r="Q207" i="42"/>
  <c r="AB209" i="42"/>
  <c r="AC212" i="42"/>
  <c r="AB213" i="42"/>
  <c r="AC216" i="42"/>
  <c r="AB217" i="42"/>
  <c r="AC220" i="42"/>
  <c r="AB221" i="42"/>
  <c r="AC224" i="42"/>
  <c r="AB225" i="42"/>
  <c r="AC227" i="42"/>
  <c r="AC230" i="42"/>
  <c r="AB231" i="42"/>
  <c r="AC234" i="42"/>
  <c r="AB235" i="42"/>
  <c r="W239" i="42"/>
  <c r="AA239" i="42"/>
  <c r="Q241" i="42"/>
  <c r="W243" i="42"/>
  <c r="AA243" i="42"/>
  <c r="W246" i="42"/>
  <c r="AA246" i="42"/>
  <c r="W247" i="42"/>
  <c r="AA247" i="42"/>
  <c r="Q249" i="42"/>
  <c r="AB252" i="42"/>
  <c r="AB256" i="42"/>
  <c r="AB262" i="42"/>
  <c r="AC265" i="42"/>
  <c r="AB270" i="42"/>
  <c r="AC273" i="42"/>
  <c r="AB274" i="42"/>
  <c r="AB278" i="42"/>
  <c r="Q306" i="42"/>
  <c r="W308" i="42"/>
  <c r="AA308" i="42"/>
  <c r="Q310" i="42"/>
  <c r="Q314" i="42"/>
  <c r="W316" i="42"/>
  <c r="AA316" i="42"/>
  <c r="AC321" i="42"/>
  <c r="AK321" i="42"/>
  <c r="AB8" i="45"/>
  <c r="AL9" i="45"/>
  <c r="AL12" i="45"/>
  <c r="AL14" i="45"/>
  <c r="AL15" i="45"/>
  <c r="W18" i="45"/>
  <c r="AA18" i="45"/>
  <c r="AA20" i="45"/>
  <c r="AB22" i="45"/>
  <c r="W26" i="45"/>
  <c r="AA26" i="45"/>
  <c r="AC27" i="45"/>
  <c r="AB30" i="45"/>
  <c r="AL35" i="45"/>
  <c r="W37" i="45"/>
  <c r="AA37" i="45"/>
  <c r="AL43" i="45"/>
  <c r="AL45" i="45"/>
  <c r="AL47" i="45"/>
  <c r="AB51" i="45"/>
  <c r="AL52" i="45"/>
  <c r="AL56" i="45"/>
  <c r="AB59" i="45"/>
  <c r="AL60" i="45"/>
  <c r="AB63" i="45"/>
  <c r="AL64" i="45"/>
  <c r="AB71" i="45"/>
  <c r="AB73" i="45"/>
  <c r="AL74" i="45"/>
  <c r="AB77" i="45"/>
  <c r="AL78" i="45"/>
  <c r="AB85" i="45"/>
  <c r="AL86" i="45"/>
  <c r="AB89" i="45"/>
  <c r="AL90" i="45"/>
  <c r="AB97" i="45"/>
  <c r="AL98" i="45"/>
  <c r="AL108" i="45"/>
  <c r="AB111" i="45"/>
  <c r="AL112" i="45"/>
  <c r="AC114" i="45"/>
  <c r="AB117" i="45"/>
  <c r="AL119" i="45"/>
  <c r="W120" i="45"/>
  <c r="AA120" i="45"/>
  <c r="AC122" i="45"/>
  <c r="AC130" i="45"/>
  <c r="AB140" i="45"/>
  <c r="AL142" i="45"/>
  <c r="W143" i="45"/>
  <c r="AA143" i="45"/>
  <c r="AB156" i="45"/>
  <c r="AL158" i="45"/>
  <c r="W159" i="45"/>
  <c r="AA159" i="45"/>
  <c r="AL181" i="45"/>
  <c r="Q193" i="45"/>
  <c r="AB197" i="45"/>
  <c r="Q202" i="45"/>
  <c r="Q210" i="45"/>
  <c r="AL215" i="45"/>
  <c r="W218" i="45"/>
  <c r="AA218" i="45"/>
  <c r="Q222" i="45"/>
  <c r="AB231" i="45"/>
  <c r="AL234" i="45"/>
  <c r="W255" i="45"/>
  <c r="AA255" i="45"/>
  <c r="Q259" i="45"/>
  <c r="AL262" i="45"/>
  <c r="AL270" i="45"/>
  <c r="AL274" i="45"/>
  <c r="AL278" i="45"/>
  <c r="AL282" i="45"/>
  <c r="W283" i="45"/>
  <c r="AA283" i="45"/>
  <c r="AC286" i="45"/>
  <c r="AC294" i="45"/>
  <c r="AC302" i="45"/>
  <c r="AC314" i="45"/>
  <c r="AA319" i="45"/>
  <c r="AC7" i="46"/>
  <c r="AC23" i="46"/>
  <c r="AC35" i="46"/>
  <c r="AC39" i="46"/>
  <c r="AC43" i="46"/>
  <c r="AC47" i="46"/>
  <c r="AC55" i="46"/>
  <c r="AC63" i="46"/>
  <c r="AC71" i="46"/>
  <c r="AC79" i="46"/>
  <c r="AC83" i="46"/>
  <c r="AC87" i="46"/>
  <c r="AC91" i="46"/>
  <c r="AC99" i="46"/>
  <c r="AC107" i="46"/>
  <c r="AC115" i="46"/>
  <c r="AD135" i="46"/>
  <c r="AD139" i="46"/>
  <c r="AD144" i="46"/>
  <c r="AD152" i="46"/>
  <c r="AD154" i="46"/>
  <c r="X195" i="46"/>
  <c r="AD232" i="46"/>
  <c r="AC308" i="46"/>
  <c r="AD321" i="46"/>
  <c r="AC332" i="46"/>
  <c r="AC334" i="46"/>
  <c r="AC342" i="46"/>
  <c r="AD360" i="46"/>
  <c r="AC371" i="46"/>
  <c r="AC373" i="46"/>
  <c r="AC379" i="46"/>
  <c r="AC381" i="46"/>
  <c r="R398" i="46"/>
  <c r="X400" i="46"/>
  <c r="AD403" i="46"/>
  <c r="X427" i="46"/>
  <c r="R441" i="46"/>
  <c r="X449" i="46"/>
  <c r="R451" i="46"/>
  <c r="X475" i="46"/>
  <c r="AB475" i="46"/>
  <c r="AR149" i="50"/>
  <c r="E149" i="50"/>
  <c r="E154" i="50"/>
  <c r="AR154" i="50"/>
  <c r="AR164" i="50"/>
  <c r="E164" i="50"/>
  <c r="E204" i="50"/>
  <c r="AR204" i="50"/>
  <c r="E214" i="50"/>
  <c r="AR214" i="50"/>
  <c r="AR223" i="50"/>
  <c r="E223" i="50"/>
  <c r="E250" i="50"/>
  <c r="AR250" i="50"/>
  <c r="E363" i="50"/>
  <c r="AR363" i="50"/>
  <c r="AR368" i="50"/>
  <c r="E368" i="50"/>
  <c r="AR409" i="50"/>
  <c r="E409" i="50"/>
  <c r="AK456" i="50"/>
  <c r="AM390" i="50"/>
  <c r="AM598" i="50"/>
  <c r="AM646" i="50"/>
  <c r="AM702" i="50"/>
  <c r="R4" i="50"/>
  <c r="I166" i="50"/>
  <c r="I728" i="50"/>
  <c r="N182" i="50"/>
  <c r="AQ182" i="50" s="1"/>
  <c r="N468" i="50"/>
  <c r="N622" i="50"/>
  <c r="N658" i="50"/>
  <c r="AQ658" i="50" s="1"/>
  <c r="AR658" i="50" s="1"/>
  <c r="AJ263" i="50"/>
  <c r="AJ329" i="50"/>
  <c r="AC255" i="42"/>
  <c r="AC261" i="42"/>
  <c r="AB266" i="42"/>
  <c r="AC269" i="42"/>
  <c r="AC277" i="42"/>
  <c r="AB280" i="42"/>
  <c r="AC283" i="42"/>
  <c r="AB284" i="42"/>
  <c r="AC287" i="42"/>
  <c r="AK287" i="42"/>
  <c r="AB288" i="42"/>
  <c r="AC291" i="42"/>
  <c r="AK291" i="42"/>
  <c r="AB292" i="42"/>
  <c r="AC295" i="42"/>
  <c r="AK295" i="42"/>
  <c r="AB296" i="42"/>
  <c r="AC299" i="42"/>
  <c r="AK299" i="42"/>
  <c r="AB300" i="42"/>
  <c r="AC303" i="42"/>
  <c r="AK303" i="42"/>
  <c r="W304" i="42"/>
  <c r="AA304" i="42"/>
  <c r="W312" i="42"/>
  <c r="AA312" i="42"/>
  <c r="Q318" i="42"/>
  <c r="AB11" i="45"/>
  <c r="AL16" i="45"/>
  <c r="W20" i="45"/>
  <c r="AC21" i="45"/>
  <c r="AL31" i="45"/>
  <c r="AB34" i="45"/>
  <c r="AB38" i="45"/>
  <c r="AL39" i="45"/>
  <c r="AB42" i="45"/>
  <c r="AB44" i="45"/>
  <c r="AB55" i="45"/>
  <c r="W58" i="45"/>
  <c r="AA58" i="45"/>
  <c r="AB65" i="45"/>
  <c r="AL66" i="45"/>
  <c r="AL68" i="45"/>
  <c r="Q69" i="45"/>
  <c r="AB81" i="45"/>
  <c r="AL82" i="45"/>
  <c r="AB93" i="45"/>
  <c r="AL94" i="45"/>
  <c r="AB101" i="45"/>
  <c r="AL102" i="45"/>
  <c r="AB105" i="45"/>
  <c r="AL106" i="45"/>
  <c r="Q116" i="45"/>
  <c r="Q124" i="45"/>
  <c r="AB125" i="45"/>
  <c r="AL127" i="45"/>
  <c r="W128" i="45"/>
  <c r="AA128" i="45"/>
  <c r="Q132" i="45"/>
  <c r="AB133" i="45"/>
  <c r="AL137" i="45"/>
  <c r="AC145" i="45"/>
  <c r="Q147" i="45"/>
  <c r="AB148" i="45"/>
  <c r="AL150" i="45"/>
  <c r="W151" i="45"/>
  <c r="AA151" i="45"/>
  <c r="AC153" i="45"/>
  <c r="Q155" i="45"/>
  <c r="AC161" i="45"/>
  <c r="Q163" i="45"/>
  <c r="AB164" i="45"/>
  <c r="AB168" i="45"/>
  <c r="AL173" i="45"/>
  <c r="AL177" i="45"/>
  <c r="AB187" i="45"/>
  <c r="Q206" i="45"/>
  <c r="AC221" i="45"/>
  <c r="Q226" i="45"/>
  <c r="AC230" i="45"/>
  <c r="AL238" i="45"/>
  <c r="AL242" i="45"/>
  <c r="W245" i="45"/>
  <c r="AA245" i="45"/>
  <c r="AC250" i="45"/>
  <c r="Q251" i="45"/>
  <c r="AC258" i="45"/>
  <c r="AL266" i="45"/>
  <c r="Q287" i="45"/>
  <c r="W291" i="45"/>
  <c r="AA291" i="45"/>
  <c r="Q295" i="45"/>
  <c r="W299" i="45"/>
  <c r="AA299" i="45"/>
  <c r="Q303" i="45"/>
  <c r="Q307" i="45"/>
  <c r="W311" i="45"/>
  <c r="AA311" i="45"/>
  <c r="Q315" i="45"/>
  <c r="W319" i="45"/>
  <c r="AC322" i="45"/>
  <c r="W323" i="45"/>
  <c r="AA323" i="45"/>
  <c r="AC11" i="46"/>
  <c r="AC15" i="46"/>
  <c r="AC19" i="46"/>
  <c r="AC27" i="46"/>
  <c r="AC31" i="46"/>
  <c r="AC51" i="46"/>
  <c r="AC59" i="46"/>
  <c r="AC67" i="46"/>
  <c r="AC75" i="46"/>
  <c r="AC95" i="46"/>
  <c r="AC103" i="46"/>
  <c r="AC111" i="46"/>
  <c r="AC119" i="46"/>
  <c r="AC123" i="46"/>
  <c r="AC127" i="46"/>
  <c r="AD131" i="46"/>
  <c r="AD174" i="46"/>
  <c r="AC184" i="46"/>
  <c r="R193" i="46"/>
  <c r="AB195" i="46"/>
  <c r="AD198" i="46"/>
  <c r="AD200" i="46"/>
  <c r="AD208" i="46"/>
  <c r="AD210" i="46"/>
  <c r="AD240" i="46"/>
  <c r="AD242" i="46"/>
  <c r="AD264" i="46"/>
  <c r="AD272" i="46"/>
  <c r="AD274" i="46"/>
  <c r="AC310" i="46"/>
  <c r="AC340" i="46"/>
  <c r="AD392" i="46"/>
  <c r="AB400" i="46"/>
  <c r="AD416" i="46"/>
  <c r="X417" i="46"/>
  <c r="AB417" i="46"/>
  <c r="R419" i="46"/>
  <c r="R425" i="46"/>
  <c r="AB427" i="46"/>
  <c r="AD432" i="46"/>
  <c r="X433" i="46"/>
  <c r="AB433" i="46"/>
  <c r="R435" i="46"/>
  <c r="X443" i="46"/>
  <c r="AB443" i="46"/>
  <c r="AD448" i="46"/>
  <c r="AB449" i="46"/>
  <c r="R457" i="46"/>
  <c r="X459" i="46"/>
  <c r="AB459" i="46"/>
  <c r="AD464" i="46"/>
  <c r="X465" i="46"/>
  <c r="AB465" i="46"/>
  <c r="R467" i="46"/>
  <c r="R473" i="46"/>
  <c r="AD480" i="46"/>
  <c r="X481" i="46"/>
  <c r="AB481" i="46"/>
  <c r="R483" i="46"/>
  <c r="AQ5" i="50"/>
  <c r="AR144" i="50"/>
  <c r="E144" i="50"/>
  <c r="AR151" i="50"/>
  <c r="E151" i="50"/>
  <c r="E184" i="50"/>
  <c r="AR184" i="50"/>
  <c r="E186" i="50"/>
  <c r="AR186" i="50"/>
  <c r="AR201" i="50"/>
  <c r="E201" i="50"/>
  <c r="E234" i="50"/>
  <c r="AR234" i="50"/>
  <c r="AR268" i="50"/>
  <c r="E268" i="50"/>
  <c r="AR376" i="50"/>
  <c r="E376" i="50"/>
  <c r="AR407" i="50"/>
  <c r="E407" i="50"/>
  <c r="AQ622" i="50"/>
  <c r="AR622" i="50" s="1"/>
  <c r="AN710" i="50"/>
  <c r="AQ710" i="50" s="1"/>
  <c r="AR710" i="50" s="1"/>
  <c r="AN711" i="50"/>
  <c r="Q4" i="50"/>
  <c r="AK455" i="50"/>
  <c r="AK4" i="50" s="1"/>
  <c r="P263" i="50"/>
  <c r="P4" i="50" s="1"/>
  <c r="P288" i="50"/>
  <c r="AM4" i="50"/>
  <c r="X740" i="46"/>
  <c r="X738" i="46"/>
  <c r="X736" i="46"/>
  <c r="X734" i="46"/>
  <c r="X732" i="46"/>
  <c r="X730" i="46"/>
  <c r="X728" i="46"/>
  <c r="X726" i="46"/>
  <c r="X724" i="46"/>
  <c r="X722" i="46"/>
  <c r="X741" i="46"/>
  <c r="X739" i="46"/>
  <c r="X737" i="46"/>
  <c r="X735" i="46"/>
  <c r="X733" i="46"/>
  <c r="X731" i="46"/>
  <c r="X729" i="46"/>
  <c r="X727" i="46"/>
  <c r="X725" i="46"/>
  <c r="X723" i="46"/>
  <c r="X721" i="46"/>
  <c r="X719" i="46"/>
  <c r="X717" i="46"/>
  <c r="X715" i="46"/>
  <c r="X713" i="46"/>
  <c r="X711" i="46"/>
  <c r="X709" i="46"/>
  <c r="X707" i="46"/>
  <c r="X705" i="46"/>
  <c r="X703" i="46"/>
  <c r="X701" i="46"/>
  <c r="X699" i="46"/>
  <c r="X697" i="46"/>
  <c r="X695" i="46"/>
  <c r="X693" i="46"/>
  <c r="X691" i="46"/>
  <c r="X689" i="46"/>
  <c r="X687" i="46"/>
  <c r="X685" i="46"/>
  <c r="X683" i="46"/>
  <c r="X681" i="46"/>
  <c r="X679" i="46"/>
  <c r="X677" i="46"/>
  <c r="X675" i="46"/>
  <c r="X673" i="46"/>
  <c r="X671" i="46"/>
  <c r="X669" i="46"/>
  <c r="X667" i="46"/>
  <c r="X665" i="46"/>
  <c r="X663" i="46"/>
  <c r="X661" i="46"/>
  <c r="X659" i="46"/>
  <c r="X657" i="46"/>
  <c r="X655" i="46"/>
  <c r="X653" i="46"/>
  <c r="X651" i="46"/>
  <c r="X649" i="46"/>
  <c r="X647" i="46"/>
  <c r="X645" i="46"/>
  <c r="X643" i="46"/>
  <c r="X641" i="46"/>
  <c r="X639" i="46"/>
  <c r="X637" i="46"/>
  <c r="X635" i="46"/>
  <c r="X633" i="46"/>
  <c r="X631" i="46"/>
  <c r="X629" i="46"/>
  <c r="X627" i="46"/>
  <c r="X625" i="46"/>
  <c r="X623" i="46"/>
  <c r="X621" i="46"/>
  <c r="X619" i="46"/>
  <c r="X617" i="46"/>
  <c r="X615" i="46"/>
  <c r="X613" i="46"/>
  <c r="X611" i="46"/>
  <c r="X610" i="46"/>
  <c r="X609" i="46"/>
  <c r="X608" i="46"/>
  <c r="X607" i="46"/>
  <c r="X606" i="46"/>
  <c r="X605" i="46"/>
  <c r="X604" i="46"/>
  <c r="X603" i="46"/>
  <c r="X602" i="46"/>
  <c r="X601" i="46"/>
  <c r="X600" i="46"/>
  <c r="X599" i="46"/>
  <c r="X598" i="46"/>
  <c r="X597" i="46"/>
  <c r="X596" i="46"/>
  <c r="X595" i="46"/>
  <c r="X594" i="46"/>
  <c r="X593" i="46"/>
  <c r="X592" i="46"/>
  <c r="X591" i="46"/>
  <c r="X590" i="46"/>
  <c r="X589" i="46"/>
  <c r="X588" i="46"/>
  <c r="X587" i="46"/>
  <c r="X586" i="46"/>
  <c r="X585" i="46"/>
  <c r="X584" i="46"/>
  <c r="X583" i="46"/>
  <c r="X582" i="46"/>
  <c r="X581" i="46"/>
  <c r="X580" i="46"/>
  <c r="X579" i="46"/>
  <c r="X578" i="46"/>
  <c r="X577" i="46"/>
  <c r="X576" i="46"/>
  <c r="X575" i="46"/>
  <c r="X574" i="46"/>
  <c r="X573" i="46"/>
  <c r="X572" i="46"/>
  <c r="X571" i="46"/>
  <c r="X570" i="46"/>
  <c r="X569" i="46"/>
  <c r="X568" i="46"/>
  <c r="X567" i="46"/>
  <c r="X566" i="46"/>
  <c r="X565" i="46"/>
  <c r="X564" i="46"/>
  <c r="X563" i="46"/>
  <c r="X562" i="46"/>
  <c r="X561" i="46"/>
  <c r="X560" i="46"/>
  <c r="X559" i="46"/>
  <c r="X558" i="46"/>
  <c r="X557" i="46"/>
  <c r="X556" i="46"/>
  <c r="X555" i="46"/>
  <c r="X554" i="46"/>
  <c r="X553" i="46"/>
  <c r="X552" i="46"/>
  <c r="X551" i="46"/>
  <c r="X550" i="46"/>
  <c r="X549" i="46"/>
  <c r="X548" i="46"/>
  <c r="X547" i="46"/>
  <c r="X546" i="46"/>
  <c r="X545" i="46"/>
  <c r="X544" i="46"/>
  <c r="X543" i="46"/>
  <c r="X542" i="46"/>
  <c r="X541" i="46"/>
  <c r="X540" i="46"/>
  <c r="X539" i="46"/>
  <c r="X538" i="46"/>
  <c r="X537" i="46"/>
  <c r="X536" i="46"/>
  <c r="X535" i="46"/>
  <c r="X534" i="46"/>
  <c r="X533" i="46"/>
  <c r="X532" i="46"/>
  <c r="X531" i="46"/>
  <c r="X530" i="46"/>
  <c r="X529" i="46"/>
  <c r="X528" i="46"/>
  <c r="X527" i="46"/>
  <c r="X526" i="46"/>
  <c r="X525" i="46"/>
  <c r="X524" i="46"/>
  <c r="X523" i="46"/>
  <c r="X522" i="46"/>
  <c r="X521" i="46"/>
  <c r="X520" i="46"/>
  <c r="X519" i="46"/>
  <c r="X518" i="46"/>
  <c r="X517" i="46"/>
  <c r="X516" i="46"/>
  <c r="X515" i="46"/>
  <c r="X514" i="46"/>
  <c r="X513" i="46"/>
  <c r="X512" i="46"/>
  <c r="X511" i="46"/>
  <c r="X510" i="46"/>
  <c r="X509" i="46"/>
  <c r="X508" i="46"/>
  <c r="X507" i="46"/>
  <c r="X506" i="46"/>
  <c r="X505" i="46"/>
  <c r="X504" i="46"/>
  <c r="X716" i="46"/>
  <c r="X708" i="46"/>
  <c r="X700" i="46"/>
  <c r="X692" i="46"/>
  <c r="X684" i="46"/>
  <c r="X676" i="46"/>
  <c r="X668" i="46"/>
  <c r="X660" i="46"/>
  <c r="X652" i="46"/>
  <c r="X644" i="46"/>
  <c r="X636" i="46"/>
  <c r="X628" i="46"/>
  <c r="X620" i="46"/>
  <c r="X612" i="46"/>
  <c r="X720" i="46"/>
  <c r="X712" i="46"/>
  <c r="X704" i="46"/>
  <c r="X696" i="46"/>
  <c r="X688" i="46"/>
  <c r="X680" i="46"/>
  <c r="X672" i="46"/>
  <c r="X664" i="46"/>
  <c r="X656" i="46"/>
  <c r="X648" i="46"/>
  <c r="X640" i="46"/>
  <c r="X632" i="46"/>
  <c r="X624" i="46"/>
  <c r="X616" i="46"/>
  <c r="X718" i="46"/>
  <c r="X706" i="46"/>
  <c r="X694" i="46"/>
  <c r="X678" i="46"/>
  <c r="X662" i="46"/>
  <c r="X646" i="46"/>
  <c r="X630" i="46"/>
  <c r="X614" i="46"/>
  <c r="X500" i="46"/>
  <c r="X496" i="46"/>
  <c r="X492" i="46"/>
  <c r="X488" i="46"/>
  <c r="X412" i="46"/>
  <c r="X408" i="46"/>
  <c r="X404" i="46"/>
  <c r="X393" i="46"/>
  <c r="X389" i="46"/>
  <c r="X385" i="46"/>
  <c r="X381" i="46"/>
  <c r="X377" i="46"/>
  <c r="X373" i="46"/>
  <c r="X369" i="46"/>
  <c r="X365" i="46"/>
  <c r="X361" i="46"/>
  <c r="X357" i="46"/>
  <c r="X353" i="46"/>
  <c r="X342" i="46"/>
  <c r="X338" i="46"/>
  <c r="X334" i="46"/>
  <c r="X330" i="46"/>
  <c r="X326" i="46"/>
  <c r="X322" i="46"/>
  <c r="X318" i="46"/>
  <c r="X314" i="46"/>
  <c r="X310" i="46"/>
  <c r="X306" i="46"/>
  <c r="X714" i="46"/>
  <c r="X702" i="46"/>
  <c r="X686" i="46"/>
  <c r="X670" i="46"/>
  <c r="X654" i="46"/>
  <c r="X638" i="46"/>
  <c r="X622" i="46"/>
  <c r="X502" i="46"/>
  <c r="X498" i="46"/>
  <c r="X494" i="46"/>
  <c r="X490" i="46"/>
  <c r="X487" i="46"/>
  <c r="X414" i="46"/>
  <c r="X410" i="46"/>
  <c r="X406" i="46"/>
  <c r="X402" i="46"/>
  <c r="X391" i="46"/>
  <c r="X387" i="46"/>
  <c r="X383" i="46"/>
  <c r="X379" i="46"/>
  <c r="X375" i="46"/>
  <c r="X371" i="46"/>
  <c r="X367" i="46"/>
  <c r="X363" i="46"/>
  <c r="X359" i="46"/>
  <c r="X355" i="46"/>
  <c r="X351" i="46"/>
  <c r="X350" i="46"/>
  <c r="X349" i="46"/>
  <c r="X348" i="46"/>
  <c r="X347" i="46"/>
  <c r="X346" i="46"/>
  <c r="X345" i="46"/>
  <c r="X344" i="46"/>
  <c r="X340" i="46"/>
  <c r="X336" i="46"/>
  <c r="X332" i="46"/>
  <c r="X328" i="46"/>
  <c r="X324" i="46"/>
  <c r="X320" i="46"/>
  <c r="X316" i="46"/>
  <c r="X312" i="46"/>
  <c r="X308" i="46"/>
  <c r="X304" i="46"/>
  <c r="X300" i="46"/>
  <c r="X296" i="46"/>
  <c r="X292" i="46"/>
  <c r="X288" i="46"/>
  <c r="X501" i="46"/>
  <c r="X499" i="46"/>
  <c r="X484" i="46"/>
  <c r="X480" i="46"/>
  <c r="X476" i="46"/>
  <c r="X472" i="46"/>
  <c r="X468" i="46"/>
  <c r="X464" i="46"/>
  <c r="X460" i="46"/>
  <c r="X456" i="46"/>
  <c r="X452" i="46"/>
  <c r="X448" i="46"/>
  <c r="X444" i="46"/>
  <c r="X440" i="46"/>
  <c r="X436" i="46"/>
  <c r="X432" i="46"/>
  <c r="X428" i="46"/>
  <c r="X424" i="46"/>
  <c r="X420" i="46"/>
  <c r="X416" i="46"/>
  <c r="X403" i="46"/>
  <c r="X401" i="46"/>
  <c r="X397" i="46"/>
  <c r="X392" i="46"/>
  <c r="X390" i="46"/>
  <c r="X376" i="46"/>
  <c r="X374" i="46"/>
  <c r="X360" i="46"/>
  <c r="X358" i="46"/>
  <c r="X343" i="46"/>
  <c r="X329" i="46"/>
  <c r="X327" i="46"/>
  <c r="X313" i="46"/>
  <c r="X311" i="46"/>
  <c r="X303" i="46"/>
  <c r="X295" i="46"/>
  <c r="X287" i="46"/>
  <c r="X283" i="46"/>
  <c r="X279" i="46"/>
  <c r="X275" i="46"/>
  <c r="X271" i="46"/>
  <c r="X267" i="46"/>
  <c r="X263" i="46"/>
  <c r="X257" i="46"/>
  <c r="X253" i="46"/>
  <c r="X249" i="46"/>
  <c r="X245" i="46"/>
  <c r="X241" i="46"/>
  <c r="X237" i="46"/>
  <c r="X233" i="46"/>
  <c r="X229" i="46"/>
  <c r="X225" i="46"/>
  <c r="X221" i="46"/>
  <c r="X217" i="46"/>
  <c r="X213" i="46"/>
  <c r="X209" i="46"/>
  <c r="X205" i="46"/>
  <c r="X201" i="46"/>
  <c r="X186" i="46"/>
  <c r="X182" i="46"/>
  <c r="X178" i="46"/>
  <c r="X177" i="46"/>
  <c r="X176" i="46"/>
  <c r="X175" i="46"/>
  <c r="X171" i="46"/>
  <c r="X167" i="46"/>
  <c r="X163" i="46"/>
  <c r="X153" i="46"/>
  <c r="X149" i="46"/>
  <c r="X145" i="46"/>
  <c r="X141" i="46"/>
  <c r="X140" i="46"/>
  <c r="X139" i="46"/>
  <c r="X138" i="46"/>
  <c r="X137" i="46"/>
  <c r="X136" i="46"/>
  <c r="X135" i="46"/>
  <c r="X134" i="46"/>
  <c r="X133" i="46"/>
  <c r="X132" i="46"/>
  <c r="X131" i="46"/>
  <c r="X698" i="46"/>
  <c r="X493" i="46"/>
  <c r="X491" i="46"/>
  <c r="X486" i="46"/>
  <c r="X482" i="46"/>
  <c r="X478" i="46"/>
  <c r="X474" i="46"/>
  <c r="X470" i="46"/>
  <c r="X466" i="46"/>
  <c r="X462" i="46"/>
  <c r="X458" i="46"/>
  <c r="X454" i="46"/>
  <c r="X450" i="46"/>
  <c r="X446" i="46"/>
  <c r="X442" i="46"/>
  <c r="X438" i="46"/>
  <c r="X434" i="46"/>
  <c r="X430" i="46"/>
  <c r="X426" i="46"/>
  <c r="X422" i="46"/>
  <c r="X418" i="46"/>
  <c r="X411" i="46"/>
  <c r="X409" i="46"/>
  <c r="X399" i="46"/>
  <c r="X395" i="46"/>
  <c r="X384" i="46"/>
  <c r="X382" i="46"/>
  <c r="X368" i="46"/>
  <c r="X366" i="46"/>
  <c r="X352" i="46"/>
  <c r="X337" i="46"/>
  <c r="X335" i="46"/>
  <c r="X321" i="46"/>
  <c r="X319" i="46"/>
  <c r="X299" i="46"/>
  <c r="X291" i="46"/>
  <c r="X281" i="46"/>
  <c r="X277" i="46"/>
  <c r="X273" i="46"/>
  <c r="X269" i="46"/>
  <c r="X265" i="46"/>
  <c r="X261" i="46"/>
  <c r="X260" i="46"/>
  <c r="X259" i="46"/>
  <c r="X255" i="46"/>
  <c r="X251" i="46"/>
  <c r="X247" i="46"/>
  <c r="X243" i="46"/>
  <c r="X239" i="46"/>
  <c r="X235" i="46"/>
  <c r="X231" i="46"/>
  <c r="X227" i="46"/>
  <c r="X223" i="46"/>
  <c r="X219" i="46"/>
  <c r="X215" i="46"/>
  <c r="X211" i="46"/>
  <c r="X207" i="46"/>
  <c r="X203" i="46"/>
  <c r="X188" i="46"/>
  <c r="X184" i="46"/>
  <c r="X180" i="46"/>
  <c r="X173" i="46"/>
  <c r="X169" i="46"/>
  <c r="X165" i="46"/>
  <c r="X155" i="46"/>
  <c r="X151" i="46"/>
  <c r="X147" i="46"/>
  <c r="X143" i="46"/>
  <c r="X710" i="46"/>
  <c r="X690" i="46"/>
  <c r="X682" i="46"/>
  <c r="X674" i="46"/>
  <c r="X666" i="46"/>
  <c r="X658" i="46"/>
  <c r="X650" i="46"/>
  <c r="X642" i="46"/>
  <c r="X634" i="46"/>
  <c r="X626" i="46"/>
  <c r="X618" i="46"/>
  <c r="X503" i="46"/>
  <c r="X497" i="46"/>
  <c r="X489" i="46"/>
  <c r="X479" i="46"/>
  <c r="X477" i="46"/>
  <c r="X463" i="46"/>
  <c r="X461" i="46"/>
  <c r="X447" i="46"/>
  <c r="X445" i="46"/>
  <c r="X431" i="46"/>
  <c r="X429" i="46"/>
  <c r="X415" i="46"/>
  <c r="X413" i="46"/>
  <c r="X396" i="46"/>
  <c r="X394" i="46"/>
  <c r="X388" i="46"/>
  <c r="X386" i="46"/>
  <c r="X364" i="46"/>
  <c r="X362" i="46"/>
  <c r="X356" i="46"/>
  <c r="X354" i="46"/>
  <c r="X325" i="46"/>
  <c r="X323" i="46"/>
  <c r="X317" i="46"/>
  <c r="X315" i="46"/>
  <c r="X305" i="46"/>
  <c r="X302" i="46"/>
  <c r="X301" i="46"/>
  <c r="X298" i="46"/>
  <c r="X274" i="46"/>
  <c r="X272" i="46"/>
  <c r="X256" i="46"/>
  <c r="X242" i="46"/>
  <c r="X240" i="46"/>
  <c r="X226" i="46"/>
  <c r="X224" i="46"/>
  <c r="X210" i="46"/>
  <c r="X208" i="46"/>
  <c r="X198" i="46"/>
  <c r="X194" i="46"/>
  <c r="X190" i="46"/>
  <c r="X179" i="46"/>
  <c r="X168" i="46"/>
  <c r="X166" i="46"/>
  <c r="X159" i="46"/>
  <c r="X154" i="46"/>
  <c r="X152" i="46"/>
  <c r="X142" i="46"/>
  <c r="W240" i="45"/>
  <c r="W236" i="45"/>
  <c r="W229" i="45"/>
  <c r="W225" i="45"/>
  <c r="W215" i="45"/>
  <c r="W209" i="45"/>
  <c r="W205" i="45"/>
  <c r="W201" i="45"/>
  <c r="W194" i="45"/>
  <c r="W187" i="45"/>
  <c r="W181" i="45"/>
  <c r="W177" i="45"/>
  <c r="W173" i="45"/>
  <c r="X495" i="46"/>
  <c r="X485" i="46"/>
  <c r="X471" i="46"/>
  <c r="X469" i="46"/>
  <c r="X455" i="46"/>
  <c r="X453" i="46"/>
  <c r="X439" i="46"/>
  <c r="X437" i="46"/>
  <c r="X423" i="46"/>
  <c r="X421" i="46"/>
  <c r="X407" i="46"/>
  <c r="X405" i="46"/>
  <c r="X380" i="46"/>
  <c r="X378" i="46"/>
  <c r="X372" i="46"/>
  <c r="X370" i="46"/>
  <c r="X341" i="46"/>
  <c r="X339" i="46"/>
  <c r="X333" i="46"/>
  <c r="X331" i="46"/>
  <c r="X309" i="46"/>
  <c r="X307" i="46"/>
  <c r="X289" i="46"/>
  <c r="X286" i="46"/>
  <c r="X285" i="46"/>
  <c r="X282" i="46"/>
  <c r="X280" i="46"/>
  <c r="X266" i="46"/>
  <c r="X264" i="46"/>
  <c r="X250" i="46"/>
  <c r="X248" i="46"/>
  <c r="X234" i="46"/>
  <c r="X232" i="46"/>
  <c r="X218" i="46"/>
  <c r="X216" i="46"/>
  <c r="X202" i="46"/>
  <c r="X200" i="46"/>
  <c r="X196" i="46"/>
  <c r="X192" i="46"/>
  <c r="X187" i="46"/>
  <c r="X185" i="46"/>
  <c r="X174" i="46"/>
  <c r="X161" i="46"/>
  <c r="X157" i="46"/>
  <c r="X146" i="46"/>
  <c r="X144" i="46"/>
  <c r="X130" i="46"/>
  <c r="X129" i="46"/>
  <c r="X128" i="46"/>
  <c r="X127" i="46"/>
  <c r="X126" i="46"/>
  <c r="X125" i="46"/>
  <c r="X124" i="46"/>
  <c r="X123" i="46"/>
  <c r="X122" i="46"/>
  <c r="X121" i="46"/>
  <c r="X120" i="46"/>
  <c r="X119" i="46"/>
  <c r="X118" i="46"/>
  <c r="X117" i="46"/>
  <c r="X116" i="46"/>
  <c r="X115" i="46"/>
  <c r="X114" i="46"/>
  <c r="X113" i="46"/>
  <c r="X112" i="46"/>
  <c r="X111" i="46"/>
  <c r="X110" i="46"/>
  <c r="X109" i="46"/>
  <c r="X108" i="46"/>
  <c r="X107" i="46"/>
  <c r="X106" i="46"/>
  <c r="X105" i="46"/>
  <c r="X104" i="46"/>
  <c r="X103" i="46"/>
  <c r="X102" i="46"/>
  <c r="X101" i="46"/>
  <c r="X100" i="46"/>
  <c r="X99" i="46"/>
  <c r="X98" i="46"/>
  <c r="X97" i="46"/>
  <c r="X96" i="46"/>
  <c r="X95" i="46"/>
  <c r="X94" i="46"/>
  <c r="X93" i="46"/>
  <c r="X92" i="46"/>
  <c r="X91" i="46"/>
  <c r="X90" i="46"/>
  <c r="X89" i="46"/>
  <c r="X88" i="46"/>
  <c r="X87" i="46"/>
  <c r="X86" i="46"/>
  <c r="X85" i="46"/>
  <c r="X84" i="46"/>
  <c r="X83" i="46"/>
  <c r="X82" i="46"/>
  <c r="X81" i="46"/>
  <c r="X80" i="46"/>
  <c r="X79" i="46"/>
  <c r="X78" i="46"/>
  <c r="X77" i="46"/>
  <c r="X76" i="46"/>
  <c r="X75" i="46"/>
  <c r="X74" i="46"/>
  <c r="X73" i="46"/>
  <c r="X72" i="46"/>
  <c r="X71" i="46"/>
  <c r="X70" i="46"/>
  <c r="X69" i="46"/>
  <c r="X68" i="46"/>
  <c r="X67" i="46"/>
  <c r="X66" i="46"/>
  <c r="X65" i="46"/>
  <c r="X64" i="46"/>
  <c r="X63" i="46"/>
  <c r="X62" i="46"/>
  <c r="X61" i="46"/>
  <c r="X60" i="46"/>
  <c r="X59" i="46"/>
  <c r="X58" i="46"/>
  <c r="X57" i="46"/>
  <c r="X56" i="46"/>
  <c r="X55" i="46"/>
  <c r="X54" i="46"/>
  <c r="X53" i="46"/>
  <c r="X52" i="46"/>
  <c r="X51" i="46"/>
  <c r="X50" i="46"/>
  <c r="X49" i="46"/>
  <c r="X48" i="46"/>
  <c r="X47" i="46"/>
  <c r="X46" i="46"/>
  <c r="X45" i="46"/>
  <c r="X44" i="46"/>
  <c r="X43" i="46"/>
  <c r="X42" i="46"/>
  <c r="X41" i="46"/>
  <c r="X40" i="46"/>
  <c r="X39" i="46"/>
  <c r="X38" i="46"/>
  <c r="X37" i="46"/>
  <c r="X36" i="46"/>
  <c r="X35" i="46"/>
  <c r="X34" i="46"/>
  <c r="X33" i="46"/>
  <c r="X32" i="46"/>
  <c r="X31" i="46"/>
  <c r="X30" i="46"/>
  <c r="X29" i="46"/>
  <c r="X28" i="46"/>
  <c r="X27" i="46"/>
  <c r="X26" i="46"/>
  <c r="X25" i="46"/>
  <c r="X24" i="46"/>
  <c r="X23" i="46"/>
  <c r="X22" i="46"/>
  <c r="X21" i="46"/>
  <c r="X20" i="46"/>
  <c r="X19" i="46"/>
  <c r="X18" i="46"/>
  <c r="X17" i="46"/>
  <c r="X16" i="46"/>
  <c r="X15" i="46"/>
  <c r="X14" i="46"/>
  <c r="X13" i="46"/>
  <c r="X12" i="46"/>
  <c r="X11" i="46"/>
  <c r="X10" i="46"/>
  <c r="X9" i="46"/>
  <c r="X8" i="46"/>
  <c r="X7" i="46"/>
  <c r="X6" i="46"/>
  <c r="X5" i="46"/>
  <c r="W282" i="45"/>
  <c r="W281" i="45"/>
  <c r="W280" i="45"/>
  <c r="W279" i="45"/>
  <c r="W278" i="45"/>
  <c r="W277" i="45"/>
  <c r="W276" i="45"/>
  <c r="W275" i="45"/>
  <c r="W274" i="45"/>
  <c r="W273" i="45"/>
  <c r="W272" i="45"/>
  <c r="W271" i="45"/>
  <c r="W270" i="45"/>
  <c r="W269" i="45"/>
  <c r="W268" i="45"/>
  <c r="W267" i="45"/>
  <c r="W266" i="45"/>
  <c r="W265" i="45"/>
  <c r="W264" i="45"/>
  <c r="W263" i="45"/>
  <c r="W262" i="45"/>
  <c r="W256" i="45"/>
  <c r="W242" i="45"/>
  <c r="W238" i="45"/>
  <c r="W234" i="45"/>
  <c r="W227" i="45"/>
  <c r="W223" i="45"/>
  <c r="W213" i="45"/>
  <c r="W211" i="45"/>
  <c r="W207" i="45"/>
  <c r="W203" i="45"/>
  <c r="W199" i="45"/>
  <c r="W197" i="45"/>
  <c r="W196" i="45"/>
  <c r="W192" i="45"/>
  <c r="W189" i="45"/>
  <c r="W185" i="45"/>
  <c r="W183" i="45"/>
  <c r="W179" i="45"/>
  <c r="W175" i="45"/>
  <c r="W171" i="45"/>
  <c r="W167" i="45"/>
  <c r="X199" i="46"/>
  <c r="X197" i="46"/>
  <c r="X160" i="46"/>
  <c r="X158" i="46"/>
  <c r="W324" i="45"/>
  <c r="W322" i="45"/>
  <c r="W318" i="45"/>
  <c r="W314" i="45"/>
  <c r="W310" i="45"/>
  <c r="W304" i="45"/>
  <c r="W300" i="45"/>
  <c r="W296" i="45"/>
  <c r="W292" i="45"/>
  <c r="W288" i="45"/>
  <c r="W284" i="45"/>
  <c r="W258" i="45"/>
  <c r="W252" i="45"/>
  <c r="W246" i="45"/>
  <c r="W241" i="45"/>
  <c r="W228" i="45"/>
  <c r="W221" i="45"/>
  <c r="W217" i="45"/>
  <c r="W204" i="45"/>
  <c r="W191" i="45"/>
  <c r="W188" i="45"/>
  <c r="W184" i="45"/>
  <c r="W176" i="45"/>
  <c r="W162" i="45"/>
  <c r="W158" i="45"/>
  <c r="W154" i="45"/>
  <c r="W150" i="45"/>
  <c r="W146" i="45"/>
  <c r="W142" i="45"/>
  <c r="W131" i="45"/>
  <c r="W127" i="45"/>
  <c r="W123" i="45"/>
  <c r="W119" i="45"/>
  <c r="W115" i="45"/>
  <c r="W107" i="45"/>
  <c r="W106" i="45"/>
  <c r="W105" i="45"/>
  <c r="W104" i="45"/>
  <c r="W103" i="45"/>
  <c r="W102" i="45"/>
  <c r="W101" i="45"/>
  <c r="W100" i="45"/>
  <c r="W99" i="45"/>
  <c r="W98" i="45"/>
  <c r="W97" i="45"/>
  <c r="W96" i="45"/>
  <c r="W95" i="45"/>
  <c r="W94" i="45"/>
  <c r="W93" i="45"/>
  <c r="W92" i="45"/>
  <c r="W91" i="45"/>
  <c r="W90" i="45"/>
  <c r="W89" i="45"/>
  <c r="W88" i="45"/>
  <c r="W87" i="45"/>
  <c r="W86" i="45"/>
  <c r="W85" i="45"/>
  <c r="W84" i="45"/>
  <c r="W83" i="45"/>
  <c r="W82" i="45"/>
  <c r="W81" i="45"/>
  <c r="W80" i="45"/>
  <c r="W79" i="45"/>
  <c r="W78" i="45"/>
  <c r="W77" i="45"/>
  <c r="W76" i="45"/>
  <c r="W75" i="45"/>
  <c r="W74" i="45"/>
  <c r="W73" i="45"/>
  <c r="W72" i="45"/>
  <c r="W66" i="45"/>
  <c r="W65" i="45"/>
  <c r="W60" i="45"/>
  <c r="W59" i="45"/>
  <c r="AT59" i="45" s="1"/>
  <c r="AU59" i="45" s="1"/>
  <c r="W45" i="45"/>
  <c r="W44" i="45"/>
  <c r="W39" i="45"/>
  <c r="W38" i="45"/>
  <c r="AT38" i="45" s="1"/>
  <c r="AU38" i="45" s="1"/>
  <c r="W24" i="45"/>
  <c r="W23" i="45"/>
  <c r="W16" i="45"/>
  <c r="W15" i="45"/>
  <c r="W14" i="45"/>
  <c r="W5" i="45"/>
  <c r="W320" i="42"/>
  <c r="W319" i="42"/>
  <c r="W315" i="42"/>
  <c r="W311" i="42"/>
  <c r="W307" i="42"/>
  <c r="W302" i="42"/>
  <c r="W298" i="42"/>
  <c r="W294" i="42"/>
  <c r="W290" i="42"/>
  <c r="W286" i="42"/>
  <c r="W282" i="42"/>
  <c r="W276" i="42"/>
  <c r="W272" i="42"/>
  <c r="W268" i="42"/>
  <c r="W264" i="42"/>
  <c r="W260" i="42"/>
  <c r="W258" i="42"/>
  <c r="W254" i="42"/>
  <c r="W250" i="42"/>
  <c r="W244" i="42"/>
  <c r="W240" i="42"/>
  <c r="W237" i="42"/>
  <c r="W233" i="42"/>
  <c r="W229" i="42"/>
  <c r="W223" i="42"/>
  <c r="W219" i="42"/>
  <c r="W215" i="42"/>
  <c r="W211" i="42"/>
  <c r="W208" i="42"/>
  <c r="W204" i="42"/>
  <c r="W200" i="42"/>
  <c r="W195" i="42"/>
  <c r="W192" i="42"/>
  <c r="W190" i="42"/>
  <c r="W185" i="42"/>
  <c r="W181" i="42"/>
  <c r="W177" i="42"/>
  <c r="W173" i="42"/>
  <c r="W169" i="42"/>
  <c r="W165" i="42"/>
  <c r="W161" i="42"/>
  <c r="W157" i="42"/>
  <c r="W153" i="42"/>
  <c r="W149" i="42"/>
  <c r="W145" i="42"/>
  <c r="W141" i="42"/>
  <c r="W137" i="42"/>
  <c r="W132" i="42"/>
  <c r="W126" i="42"/>
  <c r="W122" i="42"/>
  <c r="W118" i="42"/>
  <c r="W114" i="42"/>
  <c r="W109" i="42"/>
  <c r="W105" i="42"/>
  <c r="W101" i="42"/>
  <c r="W97" i="42"/>
  <c r="W93" i="42"/>
  <c r="W89" i="42"/>
  <c r="X191" i="46"/>
  <c r="X189" i="46"/>
  <c r="X183" i="46"/>
  <c r="X181" i="46"/>
  <c r="W320" i="45"/>
  <c r="W316" i="45"/>
  <c r="W312" i="45"/>
  <c r="W308" i="45"/>
  <c r="W306" i="45"/>
  <c r="W302" i="45"/>
  <c r="W298" i="45"/>
  <c r="W294" i="45"/>
  <c r="W290" i="45"/>
  <c r="W286" i="45"/>
  <c r="W260" i="45"/>
  <c r="W254" i="45"/>
  <c r="W250" i="45"/>
  <c r="AT250" i="45" s="1"/>
  <c r="AU250" i="45" s="1"/>
  <c r="W249" i="45"/>
  <c r="W244" i="45"/>
  <c r="W237" i="45"/>
  <c r="W232" i="45"/>
  <c r="W224" i="45"/>
  <c r="W219" i="45"/>
  <c r="W214" i="45"/>
  <c r="W208" i="45"/>
  <c r="W200" i="45"/>
  <c r="W195" i="45"/>
  <c r="W180" i="45"/>
  <c r="W172" i="45"/>
  <c r="W168" i="45"/>
  <c r="W166" i="45"/>
  <c r="W165" i="45"/>
  <c r="W164" i="45"/>
  <c r="W160" i="45"/>
  <c r="W156" i="45"/>
  <c r="W152" i="45"/>
  <c r="W148" i="45"/>
  <c r="W144" i="45"/>
  <c r="W140" i="45"/>
  <c r="W139" i="45"/>
  <c r="W138" i="45"/>
  <c r="W137" i="45"/>
  <c r="W133" i="45"/>
  <c r="W129" i="45"/>
  <c r="W125" i="45"/>
  <c r="W121" i="45"/>
  <c r="W117" i="45"/>
  <c r="W113" i="45"/>
  <c r="W112" i="45"/>
  <c r="W111" i="45"/>
  <c r="W110" i="45"/>
  <c r="W109" i="45"/>
  <c r="W108" i="45"/>
  <c r="W71" i="45"/>
  <c r="W68" i="45"/>
  <c r="W64" i="45"/>
  <c r="W63" i="45"/>
  <c r="W62" i="45"/>
  <c r="W56" i="45"/>
  <c r="W55" i="45"/>
  <c r="W54" i="45"/>
  <c r="W53" i="45"/>
  <c r="W52" i="45"/>
  <c r="W51" i="45"/>
  <c r="W48" i="45"/>
  <c r="W47" i="45"/>
  <c r="W43" i="45"/>
  <c r="W42" i="45"/>
  <c r="W41" i="45"/>
  <c r="W35" i="45"/>
  <c r="W34" i="45"/>
  <c r="W33" i="45"/>
  <c r="W32" i="45"/>
  <c r="W31" i="45"/>
  <c r="W30" i="45"/>
  <c r="W29" i="45"/>
  <c r="W28" i="45"/>
  <c r="W22" i="45"/>
  <c r="W13" i="45"/>
  <c r="W12" i="45"/>
  <c r="W11" i="45"/>
  <c r="W9" i="45"/>
  <c r="W8" i="45"/>
  <c r="W7" i="45"/>
  <c r="W6" i="45"/>
  <c r="W317" i="42"/>
  <c r="W313" i="42"/>
  <c r="W309" i="42"/>
  <c r="W305" i="42"/>
  <c r="W300" i="42"/>
  <c r="W296" i="42"/>
  <c r="W292" i="42"/>
  <c r="W288" i="42"/>
  <c r="W284" i="42"/>
  <c r="W280" i="42"/>
  <c r="W278" i="42"/>
  <c r="W274" i="42"/>
  <c r="W270" i="42"/>
  <c r="W266" i="42"/>
  <c r="W262" i="42"/>
  <c r="W256" i="42"/>
  <c r="W252" i="42"/>
  <c r="W248" i="42"/>
  <c r="W245" i="42"/>
  <c r="W242" i="42"/>
  <c r="W238" i="42"/>
  <c r="W235" i="42"/>
  <c r="W231" i="42"/>
  <c r="W225" i="42"/>
  <c r="W221" i="42"/>
  <c r="W217" i="42"/>
  <c r="W213" i="42"/>
  <c r="W209" i="42"/>
  <c r="W206" i="42"/>
  <c r="W202" i="42"/>
  <c r="W198" i="42"/>
  <c r="W194" i="42"/>
  <c r="W187" i="42"/>
  <c r="W183" i="42"/>
  <c r="W179" i="42"/>
  <c r="W175" i="42"/>
  <c r="W171" i="42"/>
  <c r="W167" i="42"/>
  <c r="W163" i="42"/>
  <c r="W159" i="42"/>
  <c r="W155" i="42"/>
  <c r="W151" i="42"/>
  <c r="W147" i="42"/>
  <c r="W143" i="42"/>
  <c r="W139" i="42"/>
  <c r="W135" i="42"/>
  <c r="W130" i="42"/>
  <c r="W124" i="42"/>
  <c r="W120" i="42"/>
  <c r="W116" i="42"/>
  <c r="W112" i="42"/>
  <c r="W111" i="42"/>
  <c r="W107" i="42"/>
  <c r="W103" i="42"/>
  <c r="W99" i="42"/>
  <c r="W95" i="42"/>
  <c r="W91" i="42"/>
  <c r="W87" i="42"/>
  <c r="W83" i="42"/>
  <c r="AL322" i="45"/>
  <c r="AL321" i="45"/>
  <c r="AL320" i="45"/>
  <c r="AL319" i="45"/>
  <c r="AL318" i="45"/>
  <c r="AL317" i="45"/>
  <c r="AL316" i="45"/>
  <c r="AL315" i="45"/>
  <c r="AL314" i="45"/>
  <c r="AL313" i="45"/>
  <c r="AL312" i="45"/>
  <c r="AL311" i="45"/>
  <c r="AL310" i="45"/>
  <c r="AL309" i="45"/>
  <c r="AL308" i="45"/>
  <c r="AL307" i="45"/>
  <c r="AL261" i="45"/>
  <c r="AL260" i="45"/>
  <c r="AL259" i="45"/>
  <c r="AL258" i="45"/>
  <c r="AL257" i="45"/>
  <c r="AL241" i="45"/>
  <c r="AL237" i="45"/>
  <c r="AL233" i="45"/>
  <c r="AL230" i="45"/>
  <c r="AL226" i="45"/>
  <c r="AL222" i="45"/>
  <c r="AL221" i="45"/>
  <c r="AL220" i="45"/>
  <c r="AL219" i="45"/>
  <c r="AL218" i="45"/>
  <c r="AL217" i="45"/>
  <c r="AL216" i="45"/>
  <c r="AL212" i="45"/>
  <c r="AL210" i="45"/>
  <c r="AL206" i="45"/>
  <c r="AL202" i="45"/>
  <c r="AL198" i="45"/>
  <c r="AL195" i="45"/>
  <c r="AL191" i="45"/>
  <c r="AL188" i="45"/>
  <c r="AL182" i="45"/>
  <c r="AL178" i="45"/>
  <c r="AL174" i="45"/>
  <c r="AL170" i="45"/>
  <c r="AL324" i="45"/>
  <c r="AL323" i="45"/>
  <c r="AL306" i="45"/>
  <c r="AL305" i="45"/>
  <c r="AL304" i="45"/>
  <c r="AL303" i="45"/>
  <c r="AL302" i="45"/>
  <c r="AL301" i="45"/>
  <c r="AL300" i="45"/>
  <c r="AL299" i="45"/>
  <c r="AL298" i="45"/>
  <c r="AL297" i="45"/>
  <c r="AL296" i="45"/>
  <c r="AL295" i="45"/>
  <c r="AL294" i="45"/>
  <c r="AL293" i="45"/>
  <c r="AL292" i="45"/>
  <c r="AL291" i="45"/>
  <c r="AL290" i="45"/>
  <c r="AL289" i="45"/>
  <c r="AL288" i="45"/>
  <c r="AL287" i="45"/>
  <c r="AL286" i="45"/>
  <c r="AL285" i="45"/>
  <c r="AL284" i="45"/>
  <c r="AL283" i="45"/>
  <c r="AL255" i="45"/>
  <c r="AL254" i="45"/>
  <c r="AL253" i="45"/>
  <c r="AL252" i="45"/>
  <c r="AL251" i="45"/>
  <c r="AL250" i="45"/>
  <c r="AL249" i="45"/>
  <c r="AL248" i="45"/>
  <c r="AL247" i="45"/>
  <c r="AL246" i="45"/>
  <c r="AL245" i="45"/>
  <c r="AL244" i="45"/>
  <c r="AL243" i="45"/>
  <c r="AL239" i="45"/>
  <c r="AL235" i="45"/>
  <c r="AL232" i="45"/>
  <c r="AL228" i="45"/>
  <c r="AL224" i="45"/>
  <c r="AL214" i="45"/>
  <c r="AL208" i="45"/>
  <c r="AL204" i="45"/>
  <c r="AL200" i="45"/>
  <c r="AL193" i="45"/>
  <c r="AL190" i="45"/>
  <c r="AL186" i="45"/>
  <c r="AL184" i="45"/>
  <c r="AL180" i="45"/>
  <c r="AL176" i="45"/>
  <c r="AL172" i="45"/>
  <c r="AL168" i="45"/>
  <c r="AL279" i="45"/>
  <c r="AL275" i="45"/>
  <c r="AL271" i="45"/>
  <c r="AL267" i="45"/>
  <c r="AL263" i="45"/>
  <c r="AL240" i="45"/>
  <c r="AL227" i="45"/>
  <c r="AL211" i="45"/>
  <c r="AL203" i="45"/>
  <c r="AL197" i="45"/>
  <c r="AL187" i="45"/>
  <c r="AL183" i="45"/>
  <c r="AL175" i="45"/>
  <c r="AL166" i="45"/>
  <c r="AL165" i="45"/>
  <c r="AL163" i="45"/>
  <c r="AL159" i="45"/>
  <c r="AL155" i="45"/>
  <c r="AL151" i="45"/>
  <c r="AL147" i="45"/>
  <c r="AL143" i="45"/>
  <c r="AL132" i="45"/>
  <c r="AL128" i="45"/>
  <c r="AL124" i="45"/>
  <c r="AL120" i="45"/>
  <c r="AL116" i="45"/>
  <c r="AL69" i="45"/>
  <c r="AL61" i="45"/>
  <c r="AL50" i="45"/>
  <c r="AL49" i="45"/>
  <c r="AL40" i="45"/>
  <c r="AL27" i="45"/>
  <c r="AL26" i="45"/>
  <c r="AL18" i="45"/>
  <c r="AL17" i="45"/>
  <c r="AK317" i="42"/>
  <c r="AK313" i="42"/>
  <c r="AK309" i="42"/>
  <c r="AK305" i="42"/>
  <c r="AK300" i="42"/>
  <c r="AK296" i="42"/>
  <c r="AK292" i="42"/>
  <c r="AK288" i="42"/>
  <c r="AK284" i="42"/>
  <c r="AK280" i="42"/>
  <c r="AK278" i="42"/>
  <c r="AK274" i="42"/>
  <c r="AK270" i="42"/>
  <c r="AK266" i="42"/>
  <c r="AK262" i="42"/>
  <c r="AK256" i="42"/>
  <c r="AK252" i="42"/>
  <c r="AK248" i="42"/>
  <c r="AK245" i="42"/>
  <c r="AK242" i="42"/>
  <c r="AK238" i="42"/>
  <c r="AK235" i="42"/>
  <c r="AK231" i="42"/>
  <c r="AK225" i="42"/>
  <c r="AK221" i="42"/>
  <c r="AK217" i="42"/>
  <c r="AK213" i="42"/>
  <c r="AK209" i="42"/>
  <c r="AK206" i="42"/>
  <c r="AK202" i="42"/>
  <c r="AK198" i="42"/>
  <c r="AK194" i="42"/>
  <c r="AK187" i="42"/>
  <c r="AK183" i="42"/>
  <c r="AK179" i="42"/>
  <c r="AK175" i="42"/>
  <c r="AK171" i="42"/>
  <c r="AK167" i="42"/>
  <c r="AK163" i="42"/>
  <c r="AK159" i="42"/>
  <c r="AK155" i="42"/>
  <c r="AK151" i="42"/>
  <c r="AK147" i="42"/>
  <c r="AK143" i="42"/>
  <c r="AK139" i="42"/>
  <c r="AK135" i="42"/>
  <c r="AK130" i="42"/>
  <c r="AK127" i="42"/>
  <c r="AK124" i="42"/>
  <c r="AK120" i="42"/>
  <c r="AK116" i="42"/>
  <c r="AK112" i="42"/>
  <c r="AK111" i="42"/>
  <c r="AK107" i="42"/>
  <c r="AK103" i="42"/>
  <c r="AK99" i="42"/>
  <c r="AK95" i="42"/>
  <c r="AK91" i="42"/>
  <c r="AK87" i="42"/>
  <c r="AL281" i="45"/>
  <c r="AL277" i="45"/>
  <c r="AL273" i="45"/>
  <c r="AL269" i="45"/>
  <c r="AL265" i="45"/>
  <c r="AL236" i="45"/>
  <c r="AL231" i="45"/>
  <c r="AL223" i="45"/>
  <c r="AL213" i="45"/>
  <c r="AL207" i="45"/>
  <c r="AL199" i="45"/>
  <c r="AL194" i="45"/>
  <c r="AL179" i="45"/>
  <c r="AL171" i="45"/>
  <c r="AL167" i="45"/>
  <c r="AL161" i="45"/>
  <c r="AL157" i="45"/>
  <c r="AL153" i="45"/>
  <c r="AL149" i="45"/>
  <c r="AL145" i="45"/>
  <c r="AL141" i="45"/>
  <c r="AL134" i="45"/>
  <c r="AL130" i="45"/>
  <c r="AL126" i="45"/>
  <c r="AL122" i="45"/>
  <c r="AL118" i="45"/>
  <c r="AL114" i="45"/>
  <c r="AL58" i="45"/>
  <c r="AL57" i="45"/>
  <c r="AL37" i="45"/>
  <c r="AL36" i="45"/>
  <c r="AL21" i="45"/>
  <c r="AL20" i="45"/>
  <c r="AL19" i="45"/>
  <c r="AK320" i="42"/>
  <c r="AK319" i="42"/>
  <c r="AK315" i="42"/>
  <c r="AK311" i="42"/>
  <c r="AK307" i="42"/>
  <c r="AK302" i="42"/>
  <c r="AK298" i="42"/>
  <c r="AK294" i="42"/>
  <c r="AK290" i="42"/>
  <c r="AK286" i="42"/>
  <c r="AK282" i="42"/>
  <c r="AK276" i="42"/>
  <c r="AK272" i="42"/>
  <c r="AK268" i="42"/>
  <c r="AK264" i="42"/>
  <c r="AK260" i="42"/>
  <c r="AK258" i="42"/>
  <c r="AK254" i="42"/>
  <c r="AK250" i="42"/>
  <c r="AK244" i="42"/>
  <c r="AK240" i="42"/>
  <c r="AK237" i="42"/>
  <c r="AK233" i="42"/>
  <c r="AK229" i="42"/>
  <c r="AK223" i="42"/>
  <c r="AK219" i="42"/>
  <c r="AK215" i="42"/>
  <c r="AK211" i="42"/>
  <c r="AK208" i="42"/>
  <c r="AK204" i="42"/>
  <c r="AK200" i="42"/>
  <c r="AK195" i="42"/>
  <c r="AK192" i="42"/>
  <c r="AK190" i="42"/>
  <c r="AK185" i="42"/>
  <c r="AK181" i="42"/>
  <c r="AK177" i="42"/>
  <c r="AK173" i="42"/>
  <c r="AK169" i="42"/>
  <c r="AK165" i="42"/>
  <c r="AK161" i="42"/>
  <c r="AK157" i="42"/>
  <c r="AK153" i="42"/>
  <c r="AK149" i="42"/>
  <c r="AK145" i="42"/>
  <c r="AK141" i="42"/>
  <c r="AK137" i="42"/>
  <c r="AK132" i="42"/>
  <c r="AK128" i="42"/>
  <c r="AK126" i="42"/>
  <c r="AK122" i="42"/>
  <c r="AK118" i="42"/>
  <c r="AK114" i="42"/>
  <c r="AK109" i="42"/>
  <c r="AK105" i="42"/>
  <c r="AK101" i="42"/>
  <c r="AK97" i="42"/>
  <c r="AK93" i="42"/>
  <c r="AK89" i="42"/>
  <c r="AK85" i="42"/>
  <c r="AK81" i="42"/>
  <c r="N4" i="42"/>
  <c r="N5" i="42"/>
  <c r="Q6" i="42"/>
  <c r="AC6" i="42"/>
  <c r="AK6" i="42"/>
  <c r="AK3" i="42" s="1"/>
  <c r="AB7" i="42"/>
  <c r="W8" i="42"/>
  <c r="AA8" i="42"/>
  <c r="AK9" i="42"/>
  <c r="AB10" i="42"/>
  <c r="W11" i="42"/>
  <c r="AA11" i="42"/>
  <c r="N12" i="42"/>
  <c r="Q13" i="42"/>
  <c r="AC13" i="42"/>
  <c r="AK13" i="42"/>
  <c r="N14" i="42"/>
  <c r="AC14" i="42"/>
  <c r="AK14" i="42"/>
  <c r="N15" i="42"/>
  <c r="AC15" i="42"/>
  <c r="AK15" i="42"/>
  <c r="Q18" i="42"/>
  <c r="AC18" i="42"/>
  <c r="AK18" i="42"/>
  <c r="AB19" i="42"/>
  <c r="W20" i="42"/>
  <c r="AA20" i="42"/>
  <c r="N21" i="42"/>
  <c r="Q22" i="42"/>
  <c r="AC22" i="42"/>
  <c r="AK22" i="42"/>
  <c r="N25" i="42"/>
  <c r="Q26" i="42"/>
  <c r="AC26" i="42"/>
  <c r="AK26" i="42"/>
  <c r="Q27" i="42"/>
  <c r="AC27" i="42"/>
  <c r="AK27" i="42"/>
  <c r="AB28" i="42"/>
  <c r="W29" i="42"/>
  <c r="AA29" i="42"/>
  <c r="AB30" i="42"/>
  <c r="W31" i="42"/>
  <c r="AA31" i="42"/>
  <c r="N32" i="42"/>
  <c r="Q33" i="42"/>
  <c r="AC33" i="42"/>
  <c r="AK33" i="42"/>
  <c r="AB34" i="42"/>
  <c r="N36" i="42"/>
  <c r="AB38" i="42"/>
  <c r="AK40" i="42"/>
  <c r="Q41" i="42"/>
  <c r="AC41" i="42"/>
  <c r="AK41" i="42"/>
  <c r="AB42" i="42"/>
  <c r="W43" i="42"/>
  <c r="AA43" i="42"/>
  <c r="N44" i="42"/>
  <c r="W46" i="42"/>
  <c r="AA46" i="42"/>
  <c r="N47" i="42"/>
  <c r="W48" i="42"/>
  <c r="Q49" i="42"/>
  <c r="AC49" i="42"/>
  <c r="AK49" i="42"/>
  <c r="Q50" i="42"/>
  <c r="AC50" i="42"/>
  <c r="AK50" i="42"/>
  <c r="AB51" i="42"/>
  <c r="W52" i="42"/>
  <c r="AA52" i="42"/>
  <c r="N53" i="42"/>
  <c r="Q54" i="42"/>
  <c r="AC54" i="42"/>
  <c r="AK54" i="42"/>
  <c r="AB55" i="42"/>
  <c r="Q58" i="42"/>
  <c r="AC58" i="42"/>
  <c r="AK58" i="42"/>
  <c r="AB59" i="42"/>
  <c r="AK61" i="42"/>
  <c r="Q62" i="42"/>
  <c r="AC62" i="42"/>
  <c r="AK62" i="42"/>
  <c r="AB63" i="42"/>
  <c r="W64" i="42"/>
  <c r="AA64" i="42"/>
  <c r="N65" i="42"/>
  <c r="W67" i="42"/>
  <c r="AA67" i="42"/>
  <c r="N68" i="42"/>
  <c r="Q69" i="42"/>
  <c r="AC69" i="42"/>
  <c r="AK69" i="42"/>
  <c r="AB70" i="42"/>
  <c r="W71" i="42"/>
  <c r="AA71" i="42"/>
  <c r="N72" i="42"/>
  <c r="Q73" i="42"/>
  <c r="AC73" i="42"/>
  <c r="AK73" i="42"/>
  <c r="AB74" i="42"/>
  <c r="W75" i="42"/>
  <c r="AA75" i="42"/>
  <c r="N76" i="42"/>
  <c r="Q77" i="42"/>
  <c r="AC77" i="42"/>
  <c r="AK77" i="42"/>
  <c r="AB78" i="42"/>
  <c r="W79" i="42"/>
  <c r="AA79" i="42"/>
  <c r="N80" i="42"/>
  <c r="Q81" i="42"/>
  <c r="N82" i="42"/>
  <c r="N83" i="42"/>
  <c r="AB83" i="42"/>
  <c r="AB84" i="42"/>
  <c r="AC86" i="42"/>
  <c r="AK86" i="42"/>
  <c r="AB87" i="42"/>
  <c r="AC90" i="42"/>
  <c r="AK90" i="42"/>
  <c r="AB91" i="42"/>
  <c r="AC94" i="42"/>
  <c r="AK94" i="42"/>
  <c r="AB95" i="42"/>
  <c r="AC98" i="42"/>
  <c r="AK98" i="42"/>
  <c r="AB99" i="42"/>
  <c r="AC102" i="42"/>
  <c r="AK102" i="42"/>
  <c r="AB103" i="42"/>
  <c r="AC106" i="42"/>
  <c r="AK106" i="42"/>
  <c r="AB107" i="42"/>
  <c r="AC110" i="42"/>
  <c r="AK110" i="42"/>
  <c r="AB111" i="42"/>
  <c r="N112" i="42"/>
  <c r="W113" i="42"/>
  <c r="AA113" i="42"/>
  <c r="Q115" i="42"/>
  <c r="N116" i="42"/>
  <c r="W117" i="42"/>
  <c r="AA117" i="42"/>
  <c r="Q119" i="42"/>
  <c r="N120" i="42"/>
  <c r="W121" i="42"/>
  <c r="AA121" i="42"/>
  <c r="Q123" i="42"/>
  <c r="N124" i="42"/>
  <c r="W125" i="42"/>
  <c r="AA125" i="42"/>
  <c r="W129" i="42"/>
  <c r="AA129" i="42"/>
  <c r="Q131" i="42"/>
  <c r="N132" i="42"/>
  <c r="N135" i="42"/>
  <c r="W136" i="42"/>
  <c r="AA136" i="42"/>
  <c r="Q138" i="42"/>
  <c r="N139" i="42"/>
  <c r="W140" i="42"/>
  <c r="AA140" i="42"/>
  <c r="Q142" i="42"/>
  <c r="N143" i="42"/>
  <c r="W144" i="42"/>
  <c r="AA144" i="42"/>
  <c r="Q146" i="42"/>
  <c r="N147" i="42"/>
  <c r="W148" i="42"/>
  <c r="AA148" i="42"/>
  <c r="Q150" i="42"/>
  <c r="N151" i="42"/>
  <c r="W152" i="42"/>
  <c r="AA152" i="42"/>
  <c r="Q154" i="42"/>
  <c r="N155" i="42"/>
  <c r="W156" i="42"/>
  <c r="AA156" i="42"/>
  <c r="Q158" i="42"/>
  <c r="N159" i="42"/>
  <c r="W160" i="42"/>
  <c r="AA160" i="42"/>
  <c r="Q162" i="42"/>
  <c r="N163" i="42"/>
  <c r="W164" i="42"/>
  <c r="AA164" i="42"/>
  <c r="Q166" i="42"/>
  <c r="N167" i="42"/>
  <c r="W168" i="42"/>
  <c r="AA168" i="42"/>
  <c r="Q170" i="42"/>
  <c r="N171" i="42"/>
  <c r="W172" i="42"/>
  <c r="AA172" i="42"/>
  <c r="Q174" i="42"/>
  <c r="N175" i="42"/>
  <c r="W176" i="42"/>
  <c r="AA176" i="42"/>
  <c r="Q178" i="42"/>
  <c r="N179" i="42"/>
  <c r="W180" i="42"/>
  <c r="AA180" i="42"/>
  <c r="Q182" i="42"/>
  <c r="N183" i="42"/>
  <c r="W184" i="42"/>
  <c r="AA184" i="42"/>
  <c r="Q186" i="42"/>
  <c r="N187" i="42"/>
  <c r="W188" i="42"/>
  <c r="AA188" i="42"/>
  <c r="Q189" i="42"/>
  <c r="N190" i="42"/>
  <c r="W191" i="42"/>
  <c r="AA191" i="42"/>
  <c r="N192" i="42"/>
  <c r="W193" i="42"/>
  <c r="AA193" i="42"/>
  <c r="AC197" i="42"/>
  <c r="AK197" i="42"/>
  <c r="AB198" i="42"/>
  <c r="AC201" i="42"/>
  <c r="AK201" i="42"/>
  <c r="AB202" i="42"/>
  <c r="AC205" i="42"/>
  <c r="AK205" i="42"/>
  <c r="AB206" i="42"/>
  <c r="N209" i="42"/>
  <c r="W210" i="42"/>
  <c r="AA210" i="42"/>
  <c r="Q212" i="42"/>
  <c r="N213" i="42"/>
  <c r="W214" i="42"/>
  <c r="AA214" i="42"/>
  <c r="Q216" i="42"/>
  <c r="N217" i="42"/>
  <c r="W218" i="42"/>
  <c r="AA218" i="42"/>
  <c r="Q220" i="42"/>
  <c r="N221" i="42"/>
  <c r="W222" i="42"/>
  <c r="AA222" i="42"/>
  <c r="Q224" i="42"/>
  <c r="N225" i="42"/>
  <c r="W226" i="42"/>
  <c r="AA226" i="42"/>
  <c r="Q230" i="42"/>
  <c r="N231" i="42"/>
  <c r="W232" i="42"/>
  <c r="AA232" i="42"/>
  <c r="Q234" i="42"/>
  <c r="N235" i="42"/>
  <c r="W236" i="42"/>
  <c r="AA236" i="42"/>
  <c r="AC239" i="42"/>
  <c r="AK239" i="42"/>
  <c r="AB240" i="42"/>
  <c r="AC243" i="42"/>
  <c r="AK243" i="42"/>
  <c r="AB244" i="42"/>
  <c r="AC246" i="42"/>
  <c r="AK246" i="42"/>
  <c r="AC247" i="42"/>
  <c r="AK247" i="42"/>
  <c r="AB248" i="42"/>
  <c r="AC251" i="42"/>
  <c r="N252" i="42"/>
  <c r="W253" i="42"/>
  <c r="AA253" i="42"/>
  <c r="Q255" i="42"/>
  <c r="N256" i="42"/>
  <c r="W257" i="42"/>
  <c r="AA257" i="42"/>
  <c r="W259" i="42"/>
  <c r="AA259" i="42"/>
  <c r="Q261" i="42"/>
  <c r="N262" i="42"/>
  <c r="W263" i="42"/>
  <c r="AA263" i="42"/>
  <c r="Q265" i="42"/>
  <c r="N266" i="42"/>
  <c r="W267" i="42"/>
  <c r="AA267" i="42"/>
  <c r="Q269" i="42"/>
  <c r="N270" i="42"/>
  <c r="W271" i="42"/>
  <c r="AA271" i="42"/>
  <c r="Q273" i="42"/>
  <c r="N274" i="42"/>
  <c r="W275" i="42"/>
  <c r="AA275" i="42"/>
  <c r="Q277" i="42"/>
  <c r="N278" i="42"/>
  <c r="W279" i="42"/>
  <c r="AA279" i="42"/>
  <c r="N280" i="42"/>
  <c r="W281" i="42"/>
  <c r="AA281" i="42"/>
  <c r="Q283" i="42"/>
  <c r="N284" i="42"/>
  <c r="W285" i="42"/>
  <c r="AA285" i="42"/>
  <c r="Q287" i="42"/>
  <c r="N288" i="42"/>
  <c r="W289" i="42"/>
  <c r="AA289" i="42"/>
  <c r="Q291" i="42"/>
  <c r="N292" i="42"/>
  <c r="W293" i="42"/>
  <c r="AA293" i="42"/>
  <c r="Q295" i="42"/>
  <c r="N296" i="42"/>
  <c r="W297" i="42"/>
  <c r="AA297" i="42"/>
  <c r="Q299" i="42"/>
  <c r="N300" i="42"/>
  <c r="W301" i="42"/>
  <c r="AA301" i="42"/>
  <c r="Q303" i="42"/>
  <c r="AC304" i="42"/>
  <c r="AK304" i="42"/>
  <c r="AB305" i="42"/>
  <c r="AC308" i="42"/>
  <c r="AK308" i="42"/>
  <c r="AB309" i="42"/>
  <c r="AC312" i="42"/>
  <c r="AK312" i="42"/>
  <c r="AB313" i="42"/>
  <c r="AC316" i="42"/>
  <c r="AK316" i="42"/>
  <c r="AB317" i="42"/>
  <c r="Q321" i="42"/>
  <c r="B36" i="43"/>
  <c r="B37" i="43" s="1"/>
  <c r="AT3" i="50"/>
  <c r="AX3" i="46"/>
  <c r="AB5" i="45"/>
  <c r="U4" i="45"/>
  <c r="I4" i="45"/>
  <c r="AB7" i="45"/>
  <c r="N8" i="45"/>
  <c r="AT8" i="45" s="1"/>
  <c r="AU8" i="45" s="1"/>
  <c r="AL8" i="45"/>
  <c r="AL10" i="45"/>
  <c r="AQ4" i="45"/>
  <c r="N11" i="45"/>
  <c r="AT11" i="45" s="1"/>
  <c r="AU11" i="45" s="1"/>
  <c r="AL11" i="45"/>
  <c r="K4" i="45"/>
  <c r="AC18" i="45"/>
  <c r="W19" i="45"/>
  <c r="AA19" i="45"/>
  <c r="AC20" i="45"/>
  <c r="Q21" i="45"/>
  <c r="N22" i="45"/>
  <c r="AT22" i="45" s="1"/>
  <c r="AU22" i="45" s="1"/>
  <c r="AL22" i="45"/>
  <c r="AB23" i="45"/>
  <c r="AB24" i="45"/>
  <c r="AC26" i="45"/>
  <c r="Q27" i="45"/>
  <c r="AB29" i="45"/>
  <c r="N30" i="45"/>
  <c r="AT30" i="45" s="1"/>
  <c r="AU30" i="45" s="1"/>
  <c r="AL30" i="45"/>
  <c r="AB33" i="45"/>
  <c r="N34" i="45"/>
  <c r="AT34" i="45" s="1"/>
  <c r="AU34" i="45" s="1"/>
  <c r="AL34" i="45"/>
  <c r="W36" i="45"/>
  <c r="AA36" i="45"/>
  <c r="AC37" i="45"/>
  <c r="AL38" i="45"/>
  <c r="W40" i="45"/>
  <c r="AA40" i="45"/>
  <c r="AB41" i="45"/>
  <c r="N42" i="45"/>
  <c r="AT42" i="45" s="1"/>
  <c r="AU42" i="45" s="1"/>
  <c r="AL42" i="45"/>
  <c r="AL44" i="45"/>
  <c r="AL46" i="45"/>
  <c r="AT46" i="45" s="1"/>
  <c r="AU46" i="45" s="1"/>
  <c r="W50" i="45"/>
  <c r="AA50" i="45"/>
  <c r="N51" i="45"/>
  <c r="AT51" i="45" s="1"/>
  <c r="AU51" i="45" s="1"/>
  <c r="AL51" i="45"/>
  <c r="AB54" i="45"/>
  <c r="N55" i="45"/>
  <c r="AT55" i="45" s="1"/>
  <c r="AU55" i="45" s="1"/>
  <c r="AL55" i="45"/>
  <c r="W57" i="45"/>
  <c r="AA57" i="45"/>
  <c r="AC58" i="45"/>
  <c r="AL59" i="45"/>
  <c r="W61" i="45"/>
  <c r="AA61" i="45"/>
  <c r="AB62" i="45"/>
  <c r="N63" i="45"/>
  <c r="AT63" i="45" s="1"/>
  <c r="AU63" i="45" s="1"/>
  <c r="AL63" i="45"/>
  <c r="AL65" i="45"/>
  <c r="AL67" i="45"/>
  <c r="AT67" i="45" s="1"/>
  <c r="AU67" i="45" s="1"/>
  <c r="N71" i="45"/>
  <c r="AT71" i="45" s="1"/>
  <c r="AU71" i="45" s="1"/>
  <c r="AL71" i="45"/>
  <c r="AB72" i="45"/>
  <c r="N73" i="45"/>
  <c r="AT73" i="45" s="1"/>
  <c r="AU73" i="45" s="1"/>
  <c r="AL73" i="45"/>
  <c r="AB76" i="45"/>
  <c r="N77" i="45"/>
  <c r="AT77" i="45" s="1"/>
  <c r="AU77" i="45" s="1"/>
  <c r="AL77" i="45"/>
  <c r="AB80" i="45"/>
  <c r="N81" i="45"/>
  <c r="AT81" i="45" s="1"/>
  <c r="AU81" i="45" s="1"/>
  <c r="AL81" i="45"/>
  <c r="AB84" i="45"/>
  <c r="N85" i="45"/>
  <c r="AT85" i="45" s="1"/>
  <c r="AU85" i="45" s="1"/>
  <c r="AL85" i="45"/>
  <c r="AB88" i="45"/>
  <c r="N89" i="45"/>
  <c r="AT89" i="45" s="1"/>
  <c r="AU89" i="45" s="1"/>
  <c r="AL89" i="45"/>
  <c r="AB92" i="45"/>
  <c r="N93" i="45"/>
  <c r="AT93" i="45" s="1"/>
  <c r="AU93" i="45" s="1"/>
  <c r="AL93" i="45"/>
  <c r="AB96" i="45"/>
  <c r="N97" i="45"/>
  <c r="AT97" i="45" s="1"/>
  <c r="AU97" i="45" s="1"/>
  <c r="AL97" i="45"/>
  <c r="AB100" i="45"/>
  <c r="N101" i="45"/>
  <c r="AT101" i="45" s="1"/>
  <c r="AU101" i="45" s="1"/>
  <c r="AL101" i="45"/>
  <c r="AB104" i="45"/>
  <c r="N105" i="45"/>
  <c r="AT105" i="45" s="1"/>
  <c r="AU105" i="45" s="1"/>
  <c r="AL105" i="45"/>
  <c r="AB110" i="45"/>
  <c r="N111" i="45"/>
  <c r="AT111" i="45" s="1"/>
  <c r="AU111" i="45" s="1"/>
  <c r="AL111" i="45"/>
  <c r="Q114" i="45"/>
  <c r="AB115" i="45"/>
  <c r="N117" i="45"/>
  <c r="AT117" i="45" s="1"/>
  <c r="AL117" i="45"/>
  <c r="W118" i="45"/>
  <c r="AA118" i="45"/>
  <c r="AC120" i="45"/>
  <c r="Q122" i="45"/>
  <c r="AB123" i="45"/>
  <c r="N125" i="45"/>
  <c r="AT125" i="45" s="1"/>
  <c r="AL125" i="45"/>
  <c r="W126" i="45"/>
  <c r="AA126" i="45"/>
  <c r="AC128" i="45"/>
  <c r="Q130" i="45"/>
  <c r="AB131" i="45"/>
  <c r="N133" i="45"/>
  <c r="AT133" i="45" s="1"/>
  <c r="AL133" i="45"/>
  <c r="W134" i="45"/>
  <c r="AA134" i="45"/>
  <c r="AB139" i="45"/>
  <c r="N140" i="45"/>
  <c r="AT140" i="45" s="1"/>
  <c r="AL140" i="45"/>
  <c r="W141" i="45"/>
  <c r="AA141" i="45"/>
  <c r="AC143" i="45"/>
  <c r="Q145" i="45"/>
  <c r="AB146" i="45"/>
  <c r="N148" i="45"/>
  <c r="AT148" i="45" s="1"/>
  <c r="AL148" i="45"/>
  <c r="W149" i="45"/>
  <c r="AA149" i="45"/>
  <c r="AC151" i="45"/>
  <c r="Q153" i="45"/>
  <c r="AB154" i="45"/>
  <c r="N156" i="45"/>
  <c r="AT156" i="45" s="1"/>
  <c r="AL156" i="45"/>
  <c r="W157" i="45"/>
  <c r="AA157" i="45"/>
  <c r="AC159" i="45"/>
  <c r="Q161" i="45"/>
  <c r="AB162" i="45"/>
  <c r="N164" i="45"/>
  <c r="AT164" i="45" s="1"/>
  <c r="AL164" i="45"/>
  <c r="AC166" i="45"/>
  <c r="Q170" i="45"/>
  <c r="N173" i="45"/>
  <c r="Q174" i="45"/>
  <c r="N177" i="45"/>
  <c r="Q178" i="45"/>
  <c r="N181" i="45"/>
  <c r="Q182" i="45"/>
  <c r="W186" i="45"/>
  <c r="AA186" i="45"/>
  <c r="AC188" i="45"/>
  <c r="W190" i="45"/>
  <c r="AA190" i="45"/>
  <c r="AB194" i="45"/>
  <c r="AB199" i="45"/>
  <c r="AB203" i="45"/>
  <c r="AB207" i="45"/>
  <c r="AB211" i="45"/>
  <c r="N215" i="45"/>
  <c r="Q216" i="45"/>
  <c r="W220" i="45"/>
  <c r="AA220" i="45"/>
  <c r="AB223" i="45"/>
  <c r="AB227" i="45"/>
  <c r="AC232" i="45"/>
  <c r="N234" i="45"/>
  <c r="Q235" i="45"/>
  <c r="N238" i="45"/>
  <c r="Q239" i="45"/>
  <c r="N242" i="45"/>
  <c r="Q243" i="45"/>
  <c r="W247" i="45"/>
  <c r="AA247" i="45"/>
  <c r="AC252" i="45"/>
  <c r="Q253" i="45"/>
  <c r="W257" i="45"/>
  <c r="AA257" i="45"/>
  <c r="AC260" i="45"/>
  <c r="Q261" i="45"/>
  <c r="N262" i="45"/>
  <c r="AB263" i="45"/>
  <c r="N266" i="45"/>
  <c r="AB267" i="45"/>
  <c r="N270" i="45"/>
  <c r="AB271" i="45"/>
  <c r="N274" i="45"/>
  <c r="AB275" i="45"/>
  <c r="N278" i="45"/>
  <c r="AB279" i="45"/>
  <c r="N282" i="45"/>
  <c r="W285" i="45"/>
  <c r="AA285" i="45"/>
  <c r="AC288" i="45"/>
  <c r="Q289" i="45"/>
  <c r="W293" i="45"/>
  <c r="AA293" i="45"/>
  <c r="AC296" i="45"/>
  <c r="Q297" i="45"/>
  <c r="W301" i="45"/>
  <c r="AA301" i="45"/>
  <c r="AC304" i="45"/>
  <c r="Q305" i="45"/>
  <c r="AC308" i="45"/>
  <c r="Q309" i="45"/>
  <c r="W313" i="45"/>
  <c r="AA313" i="45"/>
  <c r="AC316" i="45"/>
  <c r="Q317" i="45"/>
  <c r="W321" i="45"/>
  <c r="AA321" i="45"/>
  <c r="AT4" i="46"/>
  <c r="AC8" i="46"/>
  <c r="AC12" i="46"/>
  <c r="AC16" i="46"/>
  <c r="AC20" i="46"/>
  <c r="AC24" i="46"/>
  <c r="AC28" i="46"/>
  <c r="AC32" i="46"/>
  <c r="AC36" i="46"/>
  <c r="AC40" i="46"/>
  <c r="AC44" i="46"/>
  <c r="AC48" i="46"/>
  <c r="AC52" i="46"/>
  <c r="AC56" i="46"/>
  <c r="AC60" i="46"/>
  <c r="AC64" i="46"/>
  <c r="AC68" i="46"/>
  <c r="AC72" i="46"/>
  <c r="AC76" i="46"/>
  <c r="AC80" i="46"/>
  <c r="AC84" i="46"/>
  <c r="AC88" i="46"/>
  <c r="AC92" i="46"/>
  <c r="AC96" i="46"/>
  <c r="AC100" i="46"/>
  <c r="AC104" i="46"/>
  <c r="AC108" i="46"/>
  <c r="AC112" i="46"/>
  <c r="AC116" i="46"/>
  <c r="AC120" i="46"/>
  <c r="AC124" i="46"/>
  <c r="AC128" i="46"/>
  <c r="AC132" i="46"/>
  <c r="AC136" i="46"/>
  <c r="AC140" i="46"/>
  <c r="AP4" i="46"/>
  <c r="P4" i="46"/>
  <c r="T4" i="46"/>
  <c r="X148" i="46"/>
  <c r="AB148" i="46"/>
  <c r="R150" i="46"/>
  <c r="R156" i="46"/>
  <c r="R162" i="46"/>
  <c r="X164" i="46"/>
  <c r="AB164" i="46"/>
  <c r="X170" i="46"/>
  <c r="AB170" i="46"/>
  <c r="R172" i="46"/>
  <c r="AD190" i="46"/>
  <c r="X204" i="46"/>
  <c r="AB204" i="46"/>
  <c r="R206" i="46"/>
  <c r="R212" i="46"/>
  <c r="X214" i="46"/>
  <c r="AB214" i="46"/>
  <c r="R220" i="46"/>
  <c r="X222" i="46"/>
  <c r="AB222" i="46"/>
  <c r="X228" i="46"/>
  <c r="AB228" i="46"/>
  <c r="R230" i="46"/>
  <c r="X236" i="46"/>
  <c r="AB236" i="46"/>
  <c r="R238" i="46"/>
  <c r="R244" i="46"/>
  <c r="X246" i="46"/>
  <c r="AB246" i="46"/>
  <c r="R252" i="46"/>
  <c r="X254" i="46"/>
  <c r="AB254" i="46"/>
  <c r="X258" i="46"/>
  <c r="AB258" i="46"/>
  <c r="AC260" i="46"/>
  <c r="R262" i="46"/>
  <c r="X268" i="46"/>
  <c r="AB268" i="46"/>
  <c r="R270" i="46"/>
  <c r="R276" i="46"/>
  <c r="X278" i="46"/>
  <c r="AB278" i="46"/>
  <c r="R284" i="46"/>
  <c r="O287" i="46"/>
  <c r="O292" i="46"/>
  <c r="X293" i="46"/>
  <c r="AB293" i="46"/>
  <c r="X297" i="46"/>
  <c r="AA4" i="42"/>
  <c r="AA5" i="42"/>
  <c r="AK7" i="42"/>
  <c r="AC10" i="42"/>
  <c r="AB11" i="42"/>
  <c r="W12" i="42"/>
  <c r="AA17" i="42"/>
  <c r="AK19" i="42"/>
  <c r="AB20" i="42"/>
  <c r="W21" i="42"/>
  <c r="AA23" i="42"/>
  <c r="W25" i="42"/>
  <c r="AC28" i="42"/>
  <c r="Q30" i="42"/>
  <c r="W32" i="42"/>
  <c r="AA32" i="42"/>
  <c r="AK34" i="42"/>
  <c r="W36" i="42"/>
  <c r="Q38" i="42"/>
  <c r="AK38" i="42"/>
  <c r="AK42" i="42"/>
  <c r="AB43" i="42"/>
  <c r="W44" i="42"/>
  <c r="AB46" i="42"/>
  <c r="W47" i="42"/>
  <c r="AA48" i="42"/>
  <c r="AC51" i="42"/>
  <c r="Q55" i="42"/>
  <c r="Q59" i="42"/>
  <c r="AK59" i="42"/>
  <c r="AC63" i="42"/>
  <c r="AB64" i="42"/>
  <c r="W65" i="42"/>
  <c r="AA68" i="42"/>
  <c r="Q70" i="42"/>
  <c r="Q74" i="42"/>
  <c r="Q78" i="42"/>
  <c r="AK78" i="42"/>
  <c r="AB79" i="42"/>
  <c r="W80" i="42"/>
  <c r="AA82" i="42"/>
  <c r="AK83" i="42"/>
  <c r="Q84" i="42"/>
  <c r="Q98" i="42"/>
  <c r="W100" i="42"/>
  <c r="AA100" i="42"/>
  <c r="Q106" i="42"/>
  <c r="W108" i="42"/>
  <c r="AA108" i="42"/>
  <c r="AC117" i="42"/>
  <c r="AK117" i="42"/>
  <c r="AB118" i="42"/>
  <c r="AC125" i="42"/>
  <c r="AK125" i="42"/>
  <c r="AB126" i="42"/>
  <c r="AC129" i="42"/>
  <c r="AK129" i="42"/>
  <c r="AB130" i="42"/>
  <c r="AC136" i="42"/>
  <c r="AK136" i="42"/>
  <c r="AB137" i="42"/>
  <c r="AC144" i="42"/>
  <c r="AK144" i="42"/>
  <c r="AB145" i="42"/>
  <c r="AC148" i="42"/>
  <c r="AK148" i="42"/>
  <c r="AB149" i="42"/>
  <c r="AC156" i="42"/>
  <c r="AK156" i="42"/>
  <c r="AB157" i="42"/>
  <c r="AC160" i="42"/>
  <c r="AK160" i="42"/>
  <c r="AB161" i="42"/>
  <c r="AC164" i="42"/>
  <c r="AK164" i="42"/>
  <c r="AB165" i="42"/>
  <c r="AC168" i="42"/>
  <c r="AK168" i="42"/>
  <c r="AB169" i="42"/>
  <c r="AC176" i="42"/>
  <c r="AK176" i="42"/>
  <c r="AB177" i="42"/>
  <c r="AC180" i="42"/>
  <c r="AK180" i="42"/>
  <c r="AC184" i="42"/>
  <c r="AK184" i="42"/>
  <c r="AB185" i="42"/>
  <c r="AC188" i="42"/>
  <c r="AC191" i="42"/>
  <c r="AK191" i="42"/>
  <c r="AB194" i="42"/>
  <c r="Q201" i="42"/>
  <c r="W203" i="42"/>
  <c r="AA203" i="42"/>
  <c r="AB219" i="42"/>
  <c r="AK226" i="42"/>
  <c r="AC228" i="42"/>
  <c r="AK228" i="42"/>
  <c r="AB229" i="42"/>
  <c r="AC232" i="42"/>
  <c r="AK232" i="42"/>
  <c r="AB233" i="42"/>
  <c r="W249" i="42"/>
  <c r="AA249" i="42"/>
  <c r="AC253" i="42"/>
  <c r="AK253" i="42"/>
  <c r="AB254" i="42"/>
  <c r="AB258" i="42"/>
  <c r="AB264" i="42"/>
  <c r="AC267" i="42"/>
  <c r="AK267" i="42"/>
  <c r="AB268" i="42"/>
  <c r="AC271" i="42"/>
  <c r="AK271" i="42"/>
  <c r="AB272" i="42"/>
  <c r="AB276" i="42"/>
  <c r="AC281" i="42"/>
  <c r="AK281" i="42"/>
  <c r="AB282" i="42"/>
  <c r="AC289" i="42"/>
  <c r="AK289" i="42"/>
  <c r="AB290" i="42"/>
  <c r="AC293" i="42"/>
  <c r="AK293" i="42"/>
  <c r="AB294" i="42"/>
  <c r="AC297" i="42"/>
  <c r="AK297" i="42"/>
  <c r="AB298" i="42"/>
  <c r="AB302" i="42"/>
  <c r="Q304" i="42"/>
  <c r="W306" i="42"/>
  <c r="AA306" i="42"/>
  <c r="W310" i="42"/>
  <c r="AA310" i="42"/>
  <c r="W318" i="42"/>
  <c r="AA318" i="42"/>
  <c r="M4" i="45"/>
  <c r="AK4" i="45"/>
  <c r="AL7" i="45"/>
  <c r="Q18" i="45"/>
  <c r="AC19" i="45"/>
  <c r="AL23" i="45"/>
  <c r="AL24" i="45"/>
  <c r="AB28" i="45"/>
  <c r="AL29" i="45"/>
  <c r="AB32" i="45"/>
  <c r="AL33" i="45"/>
  <c r="AC36" i="45"/>
  <c r="Q37" i="45"/>
  <c r="AL41" i="45"/>
  <c r="AB48" i="45"/>
  <c r="AC50" i="45"/>
  <c r="AB53" i="45"/>
  <c r="AL54" i="45"/>
  <c r="AC57" i="45"/>
  <c r="Q58" i="45"/>
  <c r="AC61" i="45"/>
  <c r="AL62" i="45"/>
  <c r="W69" i="45"/>
  <c r="AA69" i="45"/>
  <c r="AL70" i="45"/>
  <c r="AT70" i="45" s="1"/>
  <c r="AU70" i="45" s="1"/>
  <c r="AL72" i="45"/>
  <c r="AB75" i="45"/>
  <c r="AL76" i="45"/>
  <c r="AB79" i="45"/>
  <c r="AL80" i="45"/>
  <c r="AB83" i="45"/>
  <c r="AL84" i="45"/>
  <c r="AB87" i="45"/>
  <c r="AL88" i="45"/>
  <c r="AB91" i="45"/>
  <c r="AL92" i="45"/>
  <c r="AB95" i="45"/>
  <c r="AL96" i="45"/>
  <c r="AB99" i="45"/>
  <c r="AL100" i="45"/>
  <c r="AB103" i="45"/>
  <c r="AL104" i="45"/>
  <c r="AB107" i="45"/>
  <c r="AB109" i="45"/>
  <c r="AL110" i="45"/>
  <c r="AB113" i="45"/>
  <c r="AL115" i="45"/>
  <c r="W116" i="45"/>
  <c r="AA116" i="45"/>
  <c r="AC118" i="45"/>
  <c r="Q120" i="45"/>
  <c r="AB121" i="45"/>
  <c r="AL123" i="45"/>
  <c r="W124" i="45"/>
  <c r="AA124" i="45"/>
  <c r="AC126" i="45"/>
  <c r="Q128" i="45"/>
  <c r="AB129" i="45"/>
  <c r="AL131" i="45"/>
  <c r="W132" i="45"/>
  <c r="AA132" i="45"/>
  <c r="AC134" i="45"/>
  <c r="AB138" i="45"/>
  <c r="AL139" i="45"/>
  <c r="AC141" i="45"/>
  <c r="Q143" i="45"/>
  <c r="AB144" i="45"/>
  <c r="AL146" i="45"/>
  <c r="W147" i="45"/>
  <c r="AA147" i="45"/>
  <c r="AC149" i="45"/>
  <c r="Q151" i="45"/>
  <c r="AB152" i="45"/>
  <c r="AL154" i="45"/>
  <c r="W155" i="45"/>
  <c r="AA155" i="45"/>
  <c r="AC157" i="45"/>
  <c r="Q159" i="45"/>
  <c r="AB160" i="45"/>
  <c r="AL162" i="45"/>
  <c r="W163" i="45"/>
  <c r="AA163" i="45"/>
  <c r="Q167" i="45"/>
  <c r="W169" i="45"/>
  <c r="AA169" i="45"/>
  <c r="AB171" i="45"/>
  <c r="AB175" i="45"/>
  <c r="AB179" i="45"/>
  <c r="AB183" i="45"/>
  <c r="AL185" i="45"/>
  <c r="AL189" i="45"/>
  <c r="AC191" i="45"/>
  <c r="W193" i="45"/>
  <c r="AA193" i="45"/>
  <c r="AC195" i="45"/>
  <c r="W198" i="45"/>
  <c r="AT198" i="45" s="1"/>
  <c r="AA198" i="45"/>
  <c r="AC200" i="45"/>
  <c r="W202" i="45"/>
  <c r="AA202" i="45"/>
  <c r="AC204" i="45"/>
  <c r="W206" i="45"/>
  <c r="AA206" i="45"/>
  <c r="AC208" i="45"/>
  <c r="W210" i="45"/>
  <c r="AA210" i="45"/>
  <c r="AB213" i="45"/>
  <c r="AC217" i="45"/>
  <c r="Q218" i="45"/>
  <c r="W222" i="45"/>
  <c r="AA222" i="45"/>
  <c r="AC224" i="45"/>
  <c r="W226" i="45"/>
  <c r="AA226" i="45"/>
  <c r="AC228" i="45"/>
  <c r="AB236" i="45"/>
  <c r="AB240" i="45"/>
  <c r="AC244" i="45"/>
  <c r="Q245" i="45"/>
  <c r="AC249" i="45"/>
  <c r="W251" i="45"/>
  <c r="AA251" i="45"/>
  <c r="AC254" i="45"/>
  <c r="Q255" i="45"/>
  <c r="W259" i="45"/>
  <c r="AA259" i="45"/>
  <c r="AL264" i="45"/>
  <c r="AL268" i="45"/>
  <c r="AL272" i="45"/>
  <c r="AL276" i="45"/>
  <c r="AL280" i="45"/>
  <c r="Q283" i="45"/>
  <c r="W287" i="45"/>
  <c r="AA287" i="45"/>
  <c r="AC290" i="45"/>
  <c r="Q291" i="45"/>
  <c r="W295" i="45"/>
  <c r="AA295" i="45"/>
  <c r="AC298" i="45"/>
  <c r="Q299" i="45"/>
  <c r="W303" i="45"/>
  <c r="AA303" i="45"/>
  <c r="AC306" i="45"/>
  <c r="W307" i="45"/>
  <c r="AA307" i="45"/>
  <c r="AC310" i="45"/>
  <c r="Q311" i="45"/>
  <c r="W315" i="45"/>
  <c r="AA315" i="45"/>
  <c r="AC318" i="45"/>
  <c r="Q319" i="45"/>
  <c r="Q323" i="45"/>
  <c r="S4" i="46"/>
  <c r="W4" i="46"/>
  <c r="AC5" i="46"/>
  <c r="AC9" i="46"/>
  <c r="AC13" i="46"/>
  <c r="AC17" i="46"/>
  <c r="AC21" i="46"/>
  <c r="AC25" i="46"/>
  <c r="AC29" i="46"/>
  <c r="AC33" i="46"/>
  <c r="AC37" i="46"/>
  <c r="AC41" i="46"/>
  <c r="AC45" i="46"/>
  <c r="AC49" i="46"/>
  <c r="AC53" i="46"/>
  <c r="AC57" i="46"/>
  <c r="AC61" i="46"/>
  <c r="AC65" i="46"/>
  <c r="AC69" i="46"/>
  <c r="AC73" i="46"/>
  <c r="AC77" i="46"/>
  <c r="AC81" i="46"/>
  <c r="AC85" i="46"/>
  <c r="AC89" i="46"/>
  <c r="AC93" i="46"/>
  <c r="AC97" i="46"/>
  <c r="AC101" i="46"/>
  <c r="AC105" i="46"/>
  <c r="AC109" i="46"/>
  <c r="AC113" i="46"/>
  <c r="AC117" i="46"/>
  <c r="AC121" i="46"/>
  <c r="AC125" i="46"/>
  <c r="AC129" i="46"/>
  <c r="AD133" i="46"/>
  <c r="AD137" i="46"/>
  <c r="AD141" i="46"/>
  <c r="AF4" i="46"/>
  <c r="AJ4" i="46"/>
  <c r="AO4" i="46"/>
  <c r="AS4" i="46"/>
  <c r="AD166" i="46"/>
  <c r="AD168" i="46"/>
  <c r="AD187" i="46"/>
  <c r="AD192" i="46"/>
  <c r="X193" i="46"/>
  <c r="AB193" i="46"/>
  <c r="R195" i="46"/>
  <c r="AD216" i="46"/>
  <c r="AD224" i="46"/>
  <c r="AD226" i="46"/>
  <c r="AD248" i="46"/>
  <c r="AD256" i="46"/>
  <c r="AD280" i="46"/>
  <c r="AC300" i="46"/>
  <c r="AD305" i="46"/>
  <c r="AC318" i="46"/>
  <c r="AC365" i="46"/>
  <c r="AD376" i="46"/>
  <c r="AC389" i="46"/>
  <c r="AB398" i="46"/>
  <c r="R400" i="46"/>
  <c r="AC406" i="46"/>
  <c r="X419" i="46"/>
  <c r="AB425" i="46"/>
  <c r="R427" i="46"/>
  <c r="X435" i="46"/>
  <c r="AD438" i="46"/>
  <c r="X441" i="46"/>
  <c r="R443" i="46"/>
  <c r="X451" i="46"/>
  <c r="AB457" i="46"/>
  <c r="R459" i="46"/>
  <c r="R465" i="46"/>
  <c r="AB473" i="46"/>
  <c r="X483" i="46"/>
  <c r="AC725" i="46"/>
  <c r="AC729" i="46"/>
  <c r="AC735" i="46"/>
  <c r="AC737" i="46"/>
  <c r="E148" i="50"/>
  <c r="AR148" i="50"/>
  <c r="E152" i="50"/>
  <c r="AR152" i="50"/>
  <c r="AR183" i="50"/>
  <c r="E183" i="50"/>
  <c r="E188" i="50"/>
  <c r="AR188" i="50"/>
  <c r="E202" i="50"/>
  <c r="AR202" i="50"/>
  <c r="AR213" i="50"/>
  <c r="E213" i="50"/>
  <c r="E222" i="50"/>
  <c r="AR222" i="50"/>
  <c r="AR236" i="50"/>
  <c r="E236" i="50"/>
  <c r="G288" i="50"/>
  <c r="G4" i="50" s="1"/>
  <c r="E367" i="50"/>
  <c r="AR367" i="50"/>
  <c r="AR378" i="50"/>
  <c r="E378" i="50"/>
  <c r="G422" i="50"/>
  <c r="AQ422" i="50" s="1"/>
  <c r="AR422" i="50" s="1"/>
  <c r="G423" i="50"/>
  <c r="AQ468" i="50"/>
  <c r="AR468" i="50" s="1"/>
  <c r="G635" i="50"/>
  <c r="AQ646" i="50"/>
  <c r="AR646" i="50" s="1"/>
  <c r="L263" i="50"/>
  <c r="L4" i="50" s="1"/>
  <c r="L288" i="50"/>
  <c r="L653" i="50"/>
  <c r="L696" i="50"/>
  <c r="AQ696" i="50" s="1"/>
  <c r="AR696" i="50" s="1"/>
  <c r="V294" i="50"/>
  <c r="V4" i="50" s="1"/>
  <c r="K288" i="50"/>
  <c r="K4" i="50" s="1"/>
  <c r="K423" i="50"/>
  <c r="K671" i="50"/>
  <c r="J210" i="50"/>
  <c r="J4" i="50" s="1"/>
  <c r="J619" i="50"/>
  <c r="AQ619" i="50" s="1"/>
  <c r="AR619" i="50" s="1"/>
  <c r="J694" i="50"/>
  <c r="AG4" i="50"/>
  <c r="W653" i="50"/>
  <c r="W4" i="50" s="1"/>
  <c r="AL448" i="50"/>
  <c r="AL647" i="50"/>
  <c r="AQ647" i="50" s="1"/>
  <c r="AR647" i="50" s="1"/>
  <c r="AL654" i="50"/>
  <c r="AQ654" i="50" s="1"/>
  <c r="AR654" i="50" s="1"/>
  <c r="S454" i="50"/>
  <c r="S696" i="50"/>
  <c r="AP57" i="50"/>
  <c r="AP4" i="50" s="1"/>
  <c r="AP106" i="50"/>
  <c r="AQ106" i="50" s="1"/>
  <c r="AR106" i="50" s="1"/>
  <c r="T459" i="50"/>
  <c r="T498" i="50"/>
  <c r="T658" i="50"/>
  <c r="O175" i="50"/>
  <c r="AQ175" i="50" s="1"/>
  <c r="O335" i="50"/>
  <c r="H288" i="50"/>
  <c r="H4" i="50" s="1"/>
  <c r="H653" i="50"/>
  <c r="M43" i="50"/>
  <c r="M84" i="50"/>
  <c r="M108" i="50"/>
  <c r="M635" i="50"/>
  <c r="M702" i="50"/>
  <c r="AQ702" i="50" s="1"/>
  <c r="AR702" i="50" s="1"/>
  <c r="AB261" i="50"/>
  <c r="AQ261" i="50" s="1"/>
  <c r="AR261" i="50" s="1"/>
  <c r="AB456" i="50"/>
  <c r="AB658" i="50"/>
  <c r="I4" i="50"/>
  <c r="N4" i="50"/>
  <c r="AJ4" i="50"/>
  <c r="R741" i="46"/>
  <c r="R739" i="46"/>
  <c r="R737" i="46"/>
  <c r="R735" i="46"/>
  <c r="R733" i="46"/>
  <c r="R731" i="46"/>
  <c r="R729" i="46"/>
  <c r="R727" i="46"/>
  <c r="R725" i="46"/>
  <c r="R723" i="46"/>
  <c r="R740" i="46"/>
  <c r="R738" i="46"/>
  <c r="R736" i="46"/>
  <c r="R734" i="46"/>
  <c r="R732" i="46"/>
  <c r="R730" i="46"/>
  <c r="R728" i="46"/>
  <c r="R726" i="46"/>
  <c r="R724" i="46"/>
  <c r="R722" i="46"/>
  <c r="R720" i="46"/>
  <c r="R718" i="46"/>
  <c r="R716" i="46"/>
  <c r="R714" i="46"/>
  <c r="R712" i="46"/>
  <c r="R710" i="46"/>
  <c r="R708" i="46"/>
  <c r="R706" i="46"/>
  <c r="R704" i="46"/>
  <c r="R702" i="46"/>
  <c r="R700" i="46"/>
  <c r="R698" i="46"/>
  <c r="R696" i="46"/>
  <c r="R694" i="46"/>
  <c r="R692" i="46"/>
  <c r="R690" i="46"/>
  <c r="R688" i="46"/>
  <c r="R686" i="46"/>
  <c r="R684" i="46"/>
  <c r="R682" i="46"/>
  <c r="R680" i="46"/>
  <c r="R678" i="46"/>
  <c r="R676" i="46"/>
  <c r="R674" i="46"/>
  <c r="R672" i="46"/>
  <c r="R670" i="46"/>
  <c r="R668" i="46"/>
  <c r="R666" i="46"/>
  <c r="R664" i="46"/>
  <c r="R662" i="46"/>
  <c r="R660" i="46"/>
  <c r="R658" i="46"/>
  <c r="R656" i="46"/>
  <c r="R654" i="46"/>
  <c r="R652" i="46"/>
  <c r="R650" i="46"/>
  <c r="R648" i="46"/>
  <c r="R646" i="46"/>
  <c r="R644" i="46"/>
  <c r="R642" i="46"/>
  <c r="R640" i="46"/>
  <c r="R638" i="46"/>
  <c r="R636" i="46"/>
  <c r="R634" i="46"/>
  <c r="R632" i="46"/>
  <c r="R630" i="46"/>
  <c r="R628" i="46"/>
  <c r="R626" i="46"/>
  <c r="R624" i="46"/>
  <c r="R622" i="46"/>
  <c r="R620" i="46"/>
  <c r="R618" i="46"/>
  <c r="R616" i="46"/>
  <c r="R614" i="46"/>
  <c r="R612" i="46"/>
  <c r="R721" i="46"/>
  <c r="R713" i="46"/>
  <c r="R705" i="46"/>
  <c r="R697" i="46"/>
  <c r="R689" i="46"/>
  <c r="R681" i="46"/>
  <c r="R673" i="46"/>
  <c r="R665" i="46"/>
  <c r="R657" i="46"/>
  <c r="R649" i="46"/>
  <c r="R641" i="46"/>
  <c r="R633" i="46"/>
  <c r="R625" i="46"/>
  <c r="R617" i="46"/>
  <c r="R608" i="46"/>
  <c r="R604" i="46"/>
  <c r="R600" i="46"/>
  <c r="R596" i="46"/>
  <c r="R592" i="46"/>
  <c r="R588" i="46"/>
  <c r="R584" i="46"/>
  <c r="R580" i="46"/>
  <c r="R576" i="46"/>
  <c r="R572" i="46"/>
  <c r="R568" i="46"/>
  <c r="R564" i="46"/>
  <c r="R560" i="46"/>
  <c r="R556" i="46"/>
  <c r="R552" i="46"/>
  <c r="R548" i="46"/>
  <c r="R544" i="46"/>
  <c r="R540" i="46"/>
  <c r="R536" i="46"/>
  <c r="R532" i="46"/>
  <c r="R528" i="46"/>
  <c r="R524" i="46"/>
  <c r="R520" i="46"/>
  <c r="R516" i="46"/>
  <c r="R512" i="46"/>
  <c r="R508" i="46"/>
  <c r="R504" i="46"/>
  <c r="R717" i="46"/>
  <c r="R709" i="46"/>
  <c r="R701" i="46"/>
  <c r="R693" i="46"/>
  <c r="R685" i="46"/>
  <c r="R677" i="46"/>
  <c r="R669" i="46"/>
  <c r="R661" i="46"/>
  <c r="R653" i="46"/>
  <c r="R645" i="46"/>
  <c r="R637" i="46"/>
  <c r="R629" i="46"/>
  <c r="R621" i="46"/>
  <c r="R613" i="46"/>
  <c r="R610" i="46"/>
  <c r="R606" i="46"/>
  <c r="R602" i="46"/>
  <c r="R598" i="46"/>
  <c r="R594" i="46"/>
  <c r="R590" i="46"/>
  <c r="R586" i="46"/>
  <c r="R582" i="46"/>
  <c r="R578" i="46"/>
  <c r="R574" i="46"/>
  <c r="R570" i="46"/>
  <c r="R566" i="46"/>
  <c r="R562" i="46"/>
  <c r="R558" i="46"/>
  <c r="R554" i="46"/>
  <c r="R550" i="46"/>
  <c r="R546" i="46"/>
  <c r="R542" i="46"/>
  <c r="R538" i="46"/>
  <c r="R534" i="46"/>
  <c r="R530" i="46"/>
  <c r="R526" i="46"/>
  <c r="R522" i="46"/>
  <c r="R518" i="46"/>
  <c r="R514" i="46"/>
  <c r="R510" i="46"/>
  <c r="R506" i="46"/>
  <c r="R719" i="46"/>
  <c r="R707" i="46"/>
  <c r="R695" i="46"/>
  <c r="R679" i="46"/>
  <c r="R663" i="46"/>
  <c r="R647" i="46"/>
  <c r="R631" i="46"/>
  <c r="R615" i="46"/>
  <c r="R502" i="46"/>
  <c r="R498" i="46"/>
  <c r="R494" i="46"/>
  <c r="R490" i="46"/>
  <c r="R487" i="46"/>
  <c r="R414" i="46"/>
  <c r="R410" i="46"/>
  <c r="AU410" i="46" s="1"/>
  <c r="R406" i="46"/>
  <c r="R402" i="46"/>
  <c r="R391" i="46"/>
  <c r="R387" i="46"/>
  <c r="R383" i="46"/>
  <c r="AU383" i="46" s="1"/>
  <c r="R379" i="46"/>
  <c r="R375" i="46"/>
  <c r="R371" i="46"/>
  <c r="R367" i="46"/>
  <c r="R363" i="46"/>
  <c r="R359" i="46"/>
  <c r="R355" i="46"/>
  <c r="R351" i="46"/>
  <c r="AU351" i="46" s="1"/>
  <c r="AV351" i="46" s="1"/>
  <c r="R350" i="46"/>
  <c r="AU350" i="46" s="1"/>
  <c r="AV350" i="46" s="1"/>
  <c r="R349" i="46"/>
  <c r="AU349" i="46" s="1"/>
  <c r="AV349" i="46" s="1"/>
  <c r="R348" i="46"/>
  <c r="AU348" i="46" s="1"/>
  <c r="AV348" i="46" s="1"/>
  <c r="R347" i="46"/>
  <c r="AU347" i="46" s="1"/>
  <c r="AV347" i="46" s="1"/>
  <c r="R346" i="46"/>
  <c r="AU346" i="46" s="1"/>
  <c r="AV346" i="46" s="1"/>
  <c r="R345" i="46"/>
  <c r="AU345" i="46" s="1"/>
  <c r="AV345" i="46" s="1"/>
  <c r="R344" i="46"/>
  <c r="AU344" i="46" s="1"/>
  <c r="R340" i="46"/>
  <c r="R336" i="46"/>
  <c r="R332" i="46"/>
  <c r="R328" i="46"/>
  <c r="AU328" i="46" s="1"/>
  <c r="R324" i="46"/>
  <c r="R320" i="46"/>
  <c r="R316" i="46"/>
  <c r="R312" i="46"/>
  <c r="AU312" i="46" s="1"/>
  <c r="R308" i="46"/>
  <c r="R715" i="46"/>
  <c r="R703" i="46"/>
  <c r="R687" i="46"/>
  <c r="R671" i="46"/>
  <c r="R655" i="46"/>
  <c r="R639" i="46"/>
  <c r="R623" i="46"/>
  <c r="R500" i="46"/>
  <c r="R496" i="46"/>
  <c r="R492" i="46"/>
  <c r="R488" i="46"/>
  <c r="R412" i="46"/>
  <c r="AU412" i="46" s="1"/>
  <c r="R408" i="46"/>
  <c r="R404" i="46"/>
  <c r="AU404" i="46" s="1"/>
  <c r="R393" i="46"/>
  <c r="AU393" i="46" s="1"/>
  <c r="R389" i="46"/>
  <c r="R385" i="46"/>
  <c r="AU385" i="46" s="1"/>
  <c r="R381" i="46"/>
  <c r="R377" i="46"/>
  <c r="R373" i="46"/>
  <c r="R369" i="46"/>
  <c r="R365" i="46"/>
  <c r="R361" i="46"/>
  <c r="AU361" i="46" s="1"/>
  <c r="R357" i="46"/>
  <c r="R353" i="46"/>
  <c r="AU353" i="46" s="1"/>
  <c r="R342" i="46"/>
  <c r="R338" i="46"/>
  <c r="AU338" i="46" s="1"/>
  <c r="R334" i="46"/>
  <c r="R330" i="46"/>
  <c r="AU330" i="46" s="1"/>
  <c r="R326" i="46"/>
  <c r="R322" i="46"/>
  <c r="AU322" i="46" s="1"/>
  <c r="R318" i="46"/>
  <c r="R314" i="46"/>
  <c r="AU314" i="46" s="1"/>
  <c r="R310" i="46"/>
  <c r="R306" i="46"/>
  <c r="AU306" i="46" s="1"/>
  <c r="R302" i="46"/>
  <c r="R298" i="46"/>
  <c r="R294" i="46"/>
  <c r="R290" i="46"/>
  <c r="R286" i="46"/>
  <c r="R493" i="46"/>
  <c r="R491" i="46"/>
  <c r="R486" i="46"/>
  <c r="R482" i="46"/>
  <c r="R478" i="46"/>
  <c r="R474" i="46"/>
  <c r="R470" i="46"/>
  <c r="R466" i="46"/>
  <c r="R462" i="46"/>
  <c r="R458" i="46"/>
  <c r="R454" i="46"/>
  <c r="R450" i="46"/>
  <c r="R446" i="46"/>
  <c r="R442" i="46"/>
  <c r="R438" i="46"/>
  <c r="R434" i="46"/>
  <c r="R430" i="46"/>
  <c r="R426" i="46"/>
  <c r="R422" i="46"/>
  <c r="R418" i="46"/>
  <c r="R411" i="46"/>
  <c r="R409" i="46"/>
  <c r="R399" i="46"/>
  <c r="R395" i="46"/>
  <c r="R384" i="46"/>
  <c r="R382" i="46"/>
  <c r="R368" i="46"/>
  <c r="R366" i="46"/>
  <c r="R352" i="46"/>
  <c r="R337" i="46"/>
  <c r="R335" i="46"/>
  <c r="R321" i="46"/>
  <c r="R319" i="46"/>
  <c r="R300" i="46"/>
  <c r="R299" i="46"/>
  <c r="R292" i="46"/>
  <c r="AU292" i="46" s="1"/>
  <c r="R291" i="46"/>
  <c r="R281" i="46"/>
  <c r="AU281" i="46" s="1"/>
  <c r="R277" i="46"/>
  <c r="R273" i="46"/>
  <c r="R269" i="46"/>
  <c r="R265" i="46"/>
  <c r="AU265" i="46" s="1"/>
  <c r="R261" i="46"/>
  <c r="R260" i="46"/>
  <c r="R259" i="46"/>
  <c r="R255" i="46"/>
  <c r="R251" i="46"/>
  <c r="R247" i="46"/>
  <c r="R243" i="46"/>
  <c r="R239" i="46"/>
  <c r="R235" i="46"/>
  <c r="R231" i="46"/>
  <c r="R227" i="46"/>
  <c r="R223" i="46"/>
  <c r="R219" i="46"/>
  <c r="R215" i="46"/>
  <c r="R211" i="46"/>
  <c r="R207" i="46"/>
  <c r="R203" i="46"/>
  <c r="R188" i="46"/>
  <c r="AU188" i="46" s="1"/>
  <c r="R184" i="46"/>
  <c r="R180" i="46"/>
  <c r="AU180" i="46" s="1"/>
  <c r="R173" i="46"/>
  <c r="R169" i="46"/>
  <c r="R165" i="46"/>
  <c r="R155" i="46"/>
  <c r="R151" i="46"/>
  <c r="R147" i="46"/>
  <c r="R143" i="46"/>
  <c r="R699" i="46"/>
  <c r="R501" i="46"/>
  <c r="R499" i="46"/>
  <c r="R484" i="46"/>
  <c r="R480" i="46"/>
  <c r="R476" i="46"/>
  <c r="R472" i="46"/>
  <c r="R468" i="46"/>
  <c r="R464" i="46"/>
  <c r="R460" i="46"/>
  <c r="R456" i="46"/>
  <c r="R452" i="46"/>
  <c r="R448" i="46"/>
  <c r="R444" i="46"/>
  <c r="R440" i="46"/>
  <c r="R436" i="46"/>
  <c r="R432" i="46"/>
  <c r="R428" i="46"/>
  <c r="R424" i="46"/>
  <c r="R420" i="46"/>
  <c r="R416" i="46"/>
  <c r="R403" i="46"/>
  <c r="R401" i="46"/>
  <c r="R397" i="46"/>
  <c r="R392" i="46"/>
  <c r="R390" i="46"/>
  <c r="R376" i="46"/>
  <c r="R374" i="46"/>
  <c r="R360" i="46"/>
  <c r="R358" i="46"/>
  <c r="R343" i="46"/>
  <c r="R329" i="46"/>
  <c r="R327" i="46"/>
  <c r="R313" i="46"/>
  <c r="R311" i="46"/>
  <c r="R304" i="46"/>
  <c r="R303" i="46"/>
  <c r="AU303" i="46" s="1"/>
  <c r="R296" i="46"/>
  <c r="AU296" i="46" s="1"/>
  <c r="R295" i="46"/>
  <c r="R288" i="46"/>
  <c r="R287" i="46"/>
  <c r="AU287" i="46" s="1"/>
  <c r="R283" i="46"/>
  <c r="R279" i="46"/>
  <c r="R275" i="46"/>
  <c r="R271" i="46"/>
  <c r="R267" i="46"/>
  <c r="R263" i="46"/>
  <c r="R257" i="46"/>
  <c r="R253" i="46"/>
  <c r="R249" i="46"/>
  <c r="AU249" i="46" s="1"/>
  <c r="R245" i="46"/>
  <c r="R241" i="46"/>
  <c r="R237" i="46"/>
  <c r="R233" i="46"/>
  <c r="AU233" i="46" s="1"/>
  <c r="R229" i="46"/>
  <c r="R225" i="46"/>
  <c r="R221" i="46"/>
  <c r="R217" i="46"/>
  <c r="AU217" i="46" s="1"/>
  <c r="R213" i="46"/>
  <c r="R209" i="46"/>
  <c r="R205" i="46"/>
  <c r="R201" i="46"/>
  <c r="AU201" i="46" s="1"/>
  <c r="R186" i="46"/>
  <c r="R182" i="46"/>
  <c r="R178" i="46"/>
  <c r="AU178" i="46" s="1"/>
  <c r="AV178" i="46" s="1"/>
  <c r="R177" i="46"/>
  <c r="AU177" i="46" s="1"/>
  <c r="AV177" i="46" s="1"/>
  <c r="R176" i="46"/>
  <c r="AU176" i="46" s="1"/>
  <c r="AV176" i="46" s="1"/>
  <c r="R175" i="46"/>
  <c r="AU175" i="46" s="1"/>
  <c r="R171" i="46"/>
  <c r="R167" i="46"/>
  <c r="R163" i="46"/>
  <c r="R153" i="46"/>
  <c r="R149" i="46"/>
  <c r="R145" i="46"/>
  <c r="AU145" i="46" s="1"/>
  <c r="R711" i="46"/>
  <c r="R691" i="46"/>
  <c r="R683" i="46"/>
  <c r="R675" i="46"/>
  <c r="R667" i="46"/>
  <c r="R659" i="46"/>
  <c r="R651" i="46"/>
  <c r="R643" i="46"/>
  <c r="R635" i="46"/>
  <c r="R627" i="46"/>
  <c r="R619" i="46"/>
  <c r="R611" i="46"/>
  <c r="R609" i="46"/>
  <c r="R607" i="46"/>
  <c r="R605" i="46"/>
  <c r="R603" i="46"/>
  <c r="R601" i="46"/>
  <c r="R599" i="46"/>
  <c r="R597" i="46"/>
  <c r="R595" i="46"/>
  <c r="R593" i="46"/>
  <c r="R591" i="46"/>
  <c r="R589" i="46"/>
  <c r="R587" i="46"/>
  <c r="R585" i="46"/>
  <c r="R583" i="46"/>
  <c r="R581" i="46"/>
  <c r="R579" i="46"/>
  <c r="R577" i="46"/>
  <c r="R575" i="46"/>
  <c r="R573" i="46"/>
  <c r="R571" i="46"/>
  <c r="R569" i="46"/>
  <c r="R567" i="46"/>
  <c r="R565" i="46"/>
  <c r="R563" i="46"/>
  <c r="R561" i="46"/>
  <c r="R559" i="46"/>
  <c r="R557" i="46"/>
  <c r="R555" i="46"/>
  <c r="R553" i="46"/>
  <c r="R551" i="46"/>
  <c r="R549" i="46"/>
  <c r="R547" i="46"/>
  <c r="R545" i="46"/>
  <c r="R543" i="46"/>
  <c r="R541" i="46"/>
  <c r="R539" i="46"/>
  <c r="R537" i="46"/>
  <c r="R535" i="46"/>
  <c r="R533" i="46"/>
  <c r="R531" i="46"/>
  <c r="R529" i="46"/>
  <c r="R527" i="46"/>
  <c r="R525" i="46"/>
  <c r="R523" i="46"/>
  <c r="R521" i="46"/>
  <c r="R519" i="46"/>
  <c r="R517" i="46"/>
  <c r="R515" i="46"/>
  <c r="R513" i="46"/>
  <c r="R511" i="46"/>
  <c r="R509" i="46"/>
  <c r="R507" i="46"/>
  <c r="R505" i="46"/>
  <c r="R495" i="46"/>
  <c r="R485" i="46"/>
  <c r="R471" i="46"/>
  <c r="R469" i="46"/>
  <c r="R455" i="46"/>
  <c r="R453" i="46"/>
  <c r="R439" i="46"/>
  <c r="R437" i="46"/>
  <c r="R423" i="46"/>
  <c r="R421" i="46"/>
  <c r="R407" i="46"/>
  <c r="R405" i="46"/>
  <c r="R380" i="46"/>
  <c r="R378" i="46"/>
  <c r="R372" i="46"/>
  <c r="R370" i="46"/>
  <c r="R341" i="46"/>
  <c r="R339" i="46"/>
  <c r="R333" i="46"/>
  <c r="R331" i="46"/>
  <c r="R309" i="46"/>
  <c r="R307" i="46"/>
  <c r="R289" i="46"/>
  <c r="R285" i="46"/>
  <c r="R282" i="46"/>
  <c r="R280" i="46"/>
  <c r="R266" i="46"/>
  <c r="R264" i="46"/>
  <c r="R250" i="46"/>
  <c r="R248" i="46"/>
  <c r="R234" i="46"/>
  <c r="R232" i="46"/>
  <c r="R218" i="46"/>
  <c r="R216" i="46"/>
  <c r="R202" i="46"/>
  <c r="R200" i="46"/>
  <c r="R196" i="46"/>
  <c r="R192" i="46"/>
  <c r="R187" i="46"/>
  <c r="R185" i="46"/>
  <c r="R174" i="46"/>
  <c r="R161" i="46"/>
  <c r="R157" i="46"/>
  <c r="R146" i="46"/>
  <c r="R144" i="46"/>
  <c r="R140" i="46"/>
  <c r="R136" i="46"/>
  <c r="R132" i="46"/>
  <c r="R130" i="46"/>
  <c r="R129" i="46"/>
  <c r="R128" i="46"/>
  <c r="R127" i="46"/>
  <c r="R126" i="46"/>
  <c r="R125" i="46"/>
  <c r="R124" i="46"/>
  <c r="R123" i="46"/>
  <c r="R122" i="46"/>
  <c r="R121" i="46"/>
  <c r="R120" i="46"/>
  <c r="R119" i="46"/>
  <c r="R118" i="46"/>
  <c r="R117" i="46"/>
  <c r="R116" i="46"/>
  <c r="R115" i="46"/>
  <c r="R114" i="46"/>
  <c r="R113" i="46"/>
  <c r="R112" i="46"/>
  <c r="R111" i="46"/>
  <c r="R110" i="46"/>
  <c r="R109" i="46"/>
  <c r="R108" i="46"/>
  <c r="R107" i="46"/>
  <c r="R106" i="46"/>
  <c r="R105" i="46"/>
  <c r="R104" i="46"/>
  <c r="R103" i="46"/>
  <c r="R102" i="46"/>
  <c r="R101" i="46"/>
  <c r="R100" i="46"/>
  <c r="R99" i="46"/>
  <c r="R98" i="46"/>
  <c r="R97" i="46"/>
  <c r="R96" i="46"/>
  <c r="R95" i="46"/>
  <c r="R94" i="46"/>
  <c r="R93" i="46"/>
  <c r="R92" i="46"/>
  <c r="R91" i="46"/>
  <c r="R90" i="46"/>
  <c r="R89" i="46"/>
  <c r="R88" i="46"/>
  <c r="R87" i="46"/>
  <c r="R86" i="46"/>
  <c r="R85" i="46"/>
  <c r="R84" i="46"/>
  <c r="R83" i="46"/>
  <c r="R82" i="46"/>
  <c r="R81" i="46"/>
  <c r="R80" i="46"/>
  <c r="R79" i="46"/>
  <c r="R78" i="46"/>
  <c r="R77" i="46"/>
  <c r="R76" i="46"/>
  <c r="R75" i="46"/>
  <c r="R74" i="46"/>
  <c r="R73" i="46"/>
  <c r="R72" i="46"/>
  <c r="R71" i="46"/>
  <c r="R70" i="46"/>
  <c r="R69" i="46"/>
  <c r="R68" i="46"/>
  <c r="R67" i="46"/>
  <c r="R66" i="46"/>
  <c r="R65" i="46"/>
  <c r="R64" i="46"/>
  <c r="R63" i="46"/>
  <c r="R62" i="46"/>
  <c r="R61" i="46"/>
  <c r="R60" i="46"/>
  <c r="R59" i="46"/>
  <c r="R58" i="46"/>
  <c r="R57" i="46"/>
  <c r="R56" i="46"/>
  <c r="R55" i="46"/>
  <c r="R54" i="46"/>
  <c r="R53" i="46"/>
  <c r="R52" i="46"/>
  <c r="R51" i="46"/>
  <c r="R50" i="46"/>
  <c r="R49" i="46"/>
  <c r="R48" i="46"/>
  <c r="R47" i="46"/>
  <c r="R46" i="46"/>
  <c r="R45" i="46"/>
  <c r="R44" i="46"/>
  <c r="R43" i="46"/>
  <c r="R42" i="46"/>
  <c r="R41" i="46"/>
  <c r="R40" i="46"/>
  <c r="R39" i="46"/>
  <c r="R38" i="46"/>
  <c r="R37" i="46"/>
  <c r="R36" i="46"/>
  <c r="R35" i="46"/>
  <c r="R34" i="46"/>
  <c r="R33" i="46"/>
  <c r="R32" i="46"/>
  <c r="R31" i="46"/>
  <c r="R30" i="46"/>
  <c r="R29" i="46"/>
  <c r="R28" i="46"/>
  <c r="R27" i="46"/>
  <c r="R26" i="46"/>
  <c r="R25" i="46"/>
  <c r="R24" i="46"/>
  <c r="R23" i="46"/>
  <c r="R22" i="46"/>
  <c r="R21" i="46"/>
  <c r="R20" i="46"/>
  <c r="R19" i="46"/>
  <c r="R18" i="46"/>
  <c r="R17" i="46"/>
  <c r="R16" i="46"/>
  <c r="R15" i="46"/>
  <c r="R14" i="46"/>
  <c r="R13" i="46"/>
  <c r="R12" i="46"/>
  <c r="R11" i="46"/>
  <c r="R10" i="46"/>
  <c r="R9" i="46"/>
  <c r="R8" i="46"/>
  <c r="R7" i="46"/>
  <c r="R6" i="46"/>
  <c r="R5" i="46"/>
  <c r="Q282" i="45"/>
  <c r="Q281" i="45"/>
  <c r="Q280" i="45"/>
  <c r="Q279" i="45"/>
  <c r="Q278" i="45"/>
  <c r="Q277" i="45"/>
  <c r="Q276" i="45"/>
  <c r="Q275" i="45"/>
  <c r="Q274" i="45"/>
  <c r="Q273" i="45"/>
  <c r="Q272" i="45"/>
  <c r="Q271" i="45"/>
  <c r="Q270" i="45"/>
  <c r="Q269" i="45"/>
  <c r="Q268" i="45"/>
  <c r="Q267" i="45"/>
  <c r="Q266" i="45"/>
  <c r="Q265" i="45"/>
  <c r="Q264" i="45"/>
  <c r="Q263" i="45"/>
  <c r="Q262" i="45"/>
  <c r="Q256" i="45"/>
  <c r="AT256" i="45" s="1"/>
  <c r="AU256" i="45" s="1"/>
  <c r="Q242" i="45"/>
  <c r="Q238" i="45"/>
  <c r="Q234" i="45"/>
  <c r="Q227" i="45"/>
  <c r="Q223" i="45"/>
  <c r="Q213" i="45"/>
  <c r="Q211" i="45"/>
  <c r="Q207" i="45"/>
  <c r="Q203" i="45"/>
  <c r="Q199" i="45"/>
  <c r="Q197" i="45"/>
  <c r="Q196" i="45"/>
  <c r="AT196" i="45" s="1"/>
  <c r="Q192" i="45"/>
  <c r="AT192" i="45" s="1"/>
  <c r="Q189" i="45"/>
  <c r="Q185" i="45"/>
  <c r="Q183" i="45"/>
  <c r="Q179" i="45"/>
  <c r="Q175" i="45"/>
  <c r="Q171" i="45"/>
  <c r="R503" i="46"/>
  <c r="R497" i="46"/>
  <c r="R489" i="46"/>
  <c r="R479" i="46"/>
  <c r="R477" i="46"/>
  <c r="R463" i="46"/>
  <c r="R461" i="46"/>
  <c r="R447" i="46"/>
  <c r="R445" i="46"/>
  <c r="R431" i="46"/>
  <c r="R429" i="46"/>
  <c r="R415" i="46"/>
  <c r="R413" i="46"/>
  <c r="R396" i="46"/>
  <c r="R394" i="46"/>
  <c r="R388" i="46"/>
  <c r="R386" i="46"/>
  <c r="R364" i="46"/>
  <c r="R362" i="46"/>
  <c r="R356" i="46"/>
  <c r="R354" i="46"/>
  <c r="R325" i="46"/>
  <c r="R323" i="46"/>
  <c r="R317" i="46"/>
  <c r="R315" i="46"/>
  <c r="R305" i="46"/>
  <c r="R301" i="46"/>
  <c r="R274" i="46"/>
  <c r="R272" i="46"/>
  <c r="R256" i="46"/>
  <c r="R242" i="46"/>
  <c r="R240" i="46"/>
  <c r="R226" i="46"/>
  <c r="R224" i="46"/>
  <c r="R210" i="46"/>
  <c r="R208" i="46"/>
  <c r="R198" i="46"/>
  <c r="R194" i="46"/>
  <c r="R190" i="46"/>
  <c r="R179" i="46"/>
  <c r="R168" i="46"/>
  <c r="R166" i="46"/>
  <c r="R159" i="46"/>
  <c r="R154" i="46"/>
  <c r="R152" i="46"/>
  <c r="R142" i="46"/>
  <c r="R138" i="46"/>
  <c r="R134" i="46"/>
  <c r="Q240" i="45"/>
  <c r="Q236" i="45"/>
  <c r="Q229" i="45"/>
  <c r="AT229" i="45" s="1"/>
  <c r="Q225" i="45"/>
  <c r="AT225" i="45" s="1"/>
  <c r="Q215" i="45"/>
  <c r="Q209" i="45"/>
  <c r="AT209" i="45" s="1"/>
  <c r="Q205" i="45"/>
  <c r="AT205" i="45" s="1"/>
  <c r="Q201" i="45"/>
  <c r="AT201" i="45" s="1"/>
  <c r="Q194" i="45"/>
  <c r="Q187" i="45"/>
  <c r="Q181" i="45"/>
  <c r="Q177" i="45"/>
  <c r="Q173" i="45"/>
  <c r="Q169" i="45"/>
  <c r="AT169" i="45" s="1"/>
  <c r="Q165" i="45"/>
  <c r="R191" i="46"/>
  <c r="R189" i="46"/>
  <c r="R183" i="46"/>
  <c r="R181" i="46"/>
  <c r="Q320" i="45"/>
  <c r="Q316" i="45"/>
  <c r="Q312" i="45"/>
  <c r="Q308" i="45"/>
  <c r="Q306" i="45"/>
  <c r="Q302" i="45"/>
  <c r="Q298" i="45"/>
  <c r="Q294" i="45"/>
  <c r="Q290" i="45"/>
  <c r="Q286" i="45"/>
  <c r="Q260" i="45"/>
  <c r="Q254" i="45"/>
  <c r="Q249" i="45"/>
  <c r="Q244" i="45"/>
  <c r="Q237" i="45"/>
  <c r="Q232" i="45"/>
  <c r="Q224" i="45"/>
  <c r="Q219" i="45"/>
  <c r="Q214" i="45"/>
  <c r="Q208" i="45"/>
  <c r="Q200" i="45"/>
  <c r="Q195" i="45"/>
  <c r="Q180" i="45"/>
  <c r="Q172" i="45"/>
  <c r="Q168" i="45"/>
  <c r="Q166" i="45"/>
  <c r="AT166" i="45" s="1"/>
  <c r="Q164" i="45"/>
  <c r="Q160" i="45"/>
  <c r="Q156" i="45"/>
  <c r="Q152" i="45"/>
  <c r="Q148" i="45"/>
  <c r="Q144" i="45"/>
  <c r="Q140" i="45"/>
  <c r="Q139" i="45"/>
  <c r="AT139" i="45" s="1"/>
  <c r="AU139" i="45" s="1"/>
  <c r="Q138" i="45"/>
  <c r="Q137" i="45"/>
  <c r="AT137" i="45" s="1"/>
  <c r="Q133" i="45"/>
  <c r="Q129" i="45"/>
  <c r="Q125" i="45"/>
  <c r="Q121" i="45"/>
  <c r="Q117" i="45"/>
  <c r="Q113" i="45"/>
  <c r="Q112" i="45"/>
  <c r="AT112" i="45" s="1"/>
  <c r="AU112" i="45" s="1"/>
  <c r="Q111" i="45"/>
  <c r="Q110" i="45"/>
  <c r="AT110" i="45" s="1"/>
  <c r="AU110" i="45" s="1"/>
  <c r="Q109" i="45"/>
  <c r="Q108" i="45"/>
  <c r="AT108" i="45" s="1"/>
  <c r="AU108" i="45" s="1"/>
  <c r="Q71" i="45"/>
  <c r="Q68" i="45"/>
  <c r="AT68" i="45" s="1"/>
  <c r="AU68" i="45" s="1"/>
  <c r="Q64" i="45"/>
  <c r="AT64" i="45" s="1"/>
  <c r="AU64" i="45" s="1"/>
  <c r="Q63" i="45"/>
  <c r="Q56" i="45"/>
  <c r="AT56" i="45" s="1"/>
  <c r="AU56" i="45" s="1"/>
  <c r="Q55" i="45"/>
  <c r="Q54" i="45"/>
  <c r="AT54" i="45" s="1"/>
  <c r="AU54" i="45" s="1"/>
  <c r="Q53" i="45"/>
  <c r="Q52" i="45"/>
  <c r="AT52" i="45" s="1"/>
  <c r="AU52" i="45" s="1"/>
  <c r="Q51" i="45"/>
  <c r="Q48" i="45"/>
  <c r="Q47" i="45"/>
  <c r="AT47" i="45" s="1"/>
  <c r="AU47" i="45" s="1"/>
  <c r="Q43" i="45"/>
  <c r="AT43" i="45" s="1"/>
  <c r="AU43" i="45" s="1"/>
  <c r="Q42" i="45"/>
  <c r="Q35" i="45"/>
  <c r="AT35" i="45" s="1"/>
  <c r="AU35" i="45" s="1"/>
  <c r="Q34" i="45"/>
  <c r="Q33" i="45"/>
  <c r="AT33" i="45" s="1"/>
  <c r="AU33" i="45" s="1"/>
  <c r="Q32" i="45"/>
  <c r="Q31" i="45"/>
  <c r="AT31" i="45" s="1"/>
  <c r="AU31" i="45" s="1"/>
  <c r="Q30" i="45"/>
  <c r="Q29" i="45"/>
  <c r="AT29" i="45" s="1"/>
  <c r="AU29" i="45" s="1"/>
  <c r="Q28" i="45"/>
  <c r="Q22" i="45"/>
  <c r="Q13" i="45"/>
  <c r="Q12" i="45"/>
  <c r="AT12" i="45" s="1"/>
  <c r="AU12" i="45" s="1"/>
  <c r="Q11" i="45"/>
  <c r="Q9" i="45"/>
  <c r="AT9" i="45" s="1"/>
  <c r="AU9" i="45" s="1"/>
  <c r="Q8" i="45"/>
  <c r="Q7" i="45"/>
  <c r="AT7" i="45" s="1"/>
  <c r="AU7" i="45" s="1"/>
  <c r="Q6" i="45"/>
  <c r="Q317" i="42"/>
  <c r="Q313" i="42"/>
  <c r="Q309" i="42"/>
  <c r="Q305" i="42"/>
  <c r="Q300" i="42"/>
  <c r="Q296" i="42"/>
  <c r="Q292" i="42"/>
  <c r="Q288" i="42"/>
  <c r="Q284" i="42"/>
  <c r="Q280" i="42"/>
  <c r="Q278" i="42"/>
  <c r="Q274" i="42"/>
  <c r="Q270" i="42"/>
  <c r="Q266" i="42"/>
  <c r="Q262" i="42"/>
  <c r="Q256" i="42"/>
  <c r="Q252" i="42"/>
  <c r="Q248" i="42"/>
  <c r="Q242" i="42"/>
  <c r="Q238" i="42"/>
  <c r="Q235" i="42"/>
  <c r="Q231" i="42"/>
  <c r="Q225" i="42"/>
  <c r="Q221" i="42"/>
  <c r="Q217" i="42"/>
  <c r="Q213" i="42"/>
  <c r="Q209" i="42"/>
  <c r="Q206" i="42"/>
  <c r="Q202" i="42"/>
  <c r="Q198" i="42"/>
  <c r="Q194" i="42"/>
  <c r="Q187" i="42"/>
  <c r="Q183" i="42"/>
  <c r="Q179" i="42"/>
  <c r="Q175" i="42"/>
  <c r="Q171" i="42"/>
  <c r="Q167" i="42"/>
  <c r="Q163" i="42"/>
  <c r="Q159" i="42"/>
  <c r="Q155" i="42"/>
  <c r="Q151" i="42"/>
  <c r="Q147" i="42"/>
  <c r="Q143" i="42"/>
  <c r="Q139" i="42"/>
  <c r="Q135" i="42"/>
  <c r="Q130" i="42"/>
  <c r="Q124" i="42"/>
  <c r="Q120" i="42"/>
  <c r="Q116" i="42"/>
  <c r="Q112" i="42"/>
  <c r="Q111" i="42"/>
  <c r="Q107" i="42"/>
  <c r="Q103" i="42"/>
  <c r="Q99" i="42"/>
  <c r="Q95" i="42"/>
  <c r="Q91" i="42"/>
  <c r="Q87" i="42"/>
  <c r="R199" i="46"/>
  <c r="R197" i="46"/>
  <c r="R160" i="46"/>
  <c r="R158" i="46"/>
  <c r="R141" i="46"/>
  <c r="R139" i="46"/>
  <c r="R137" i="46"/>
  <c r="R135" i="46"/>
  <c r="R133" i="46"/>
  <c r="R131" i="46"/>
  <c r="Q324" i="45"/>
  <c r="Q322" i="45"/>
  <c r="Q318" i="45"/>
  <c r="Q314" i="45"/>
  <c r="Q310" i="45"/>
  <c r="Q304" i="45"/>
  <c r="Q300" i="45"/>
  <c r="Q296" i="45"/>
  <c r="Q292" i="45"/>
  <c r="Q288" i="45"/>
  <c r="Q284" i="45"/>
  <c r="Q258" i="45"/>
  <c r="Q252" i="45"/>
  <c r="Q246" i="45"/>
  <c r="Q241" i="45"/>
  <c r="Q228" i="45"/>
  <c r="Q221" i="45"/>
  <c r="Q217" i="45"/>
  <c r="Q204" i="45"/>
  <c r="Q191" i="45"/>
  <c r="Q188" i="45"/>
  <c r="Q184" i="45"/>
  <c r="Q176" i="45"/>
  <c r="Q162" i="45"/>
  <c r="AT162" i="45" s="1"/>
  <c r="Q158" i="45"/>
  <c r="AT158" i="45" s="1"/>
  <c r="Q154" i="45"/>
  <c r="AT154" i="45" s="1"/>
  <c r="Q150" i="45"/>
  <c r="AT150" i="45" s="1"/>
  <c r="Q146" i="45"/>
  <c r="AT146" i="45" s="1"/>
  <c r="Q142" i="45"/>
  <c r="AT142" i="45" s="1"/>
  <c r="Q131" i="45"/>
  <c r="AT131" i="45" s="1"/>
  <c r="Q127" i="45"/>
  <c r="AT127" i="45" s="1"/>
  <c r="Q123" i="45"/>
  <c r="AT123" i="45" s="1"/>
  <c r="Q119" i="45"/>
  <c r="AT119" i="45" s="1"/>
  <c r="Q115" i="45"/>
  <c r="AT115" i="45" s="1"/>
  <c r="Q107" i="45"/>
  <c r="Q106" i="45"/>
  <c r="AT106" i="45" s="1"/>
  <c r="AU106" i="45" s="1"/>
  <c r="Q105" i="45"/>
  <c r="Q104" i="45"/>
  <c r="AT104" i="45" s="1"/>
  <c r="AU104" i="45" s="1"/>
  <c r="Q103" i="45"/>
  <c r="Q102" i="45"/>
  <c r="AT102" i="45" s="1"/>
  <c r="AU102" i="45" s="1"/>
  <c r="Q101" i="45"/>
  <c r="Q100" i="45"/>
  <c r="AT100" i="45" s="1"/>
  <c r="AU100" i="45" s="1"/>
  <c r="Q99" i="45"/>
  <c r="Q98" i="45"/>
  <c r="AT98" i="45" s="1"/>
  <c r="AU98" i="45" s="1"/>
  <c r="Q97" i="45"/>
  <c r="Q96" i="45"/>
  <c r="AT96" i="45" s="1"/>
  <c r="AU96" i="45" s="1"/>
  <c r="Q95" i="45"/>
  <c r="Q94" i="45"/>
  <c r="AT94" i="45" s="1"/>
  <c r="AU94" i="45" s="1"/>
  <c r="Q93" i="45"/>
  <c r="Q92" i="45"/>
  <c r="AT92" i="45" s="1"/>
  <c r="AU92" i="45" s="1"/>
  <c r="Q91" i="45"/>
  <c r="Q90" i="45"/>
  <c r="AT90" i="45" s="1"/>
  <c r="AU90" i="45" s="1"/>
  <c r="Q89" i="45"/>
  <c r="Q88" i="45"/>
  <c r="AT88" i="45" s="1"/>
  <c r="AU88" i="45" s="1"/>
  <c r="Q87" i="45"/>
  <c r="Q86" i="45"/>
  <c r="AT86" i="45" s="1"/>
  <c r="AU86" i="45" s="1"/>
  <c r="Q85" i="45"/>
  <c r="Q84" i="45"/>
  <c r="AT84" i="45" s="1"/>
  <c r="AU84" i="45" s="1"/>
  <c r="Q83" i="45"/>
  <c r="Q82" i="45"/>
  <c r="AT82" i="45" s="1"/>
  <c r="AU82" i="45" s="1"/>
  <c r="Q81" i="45"/>
  <c r="Q80" i="45"/>
  <c r="AT80" i="45" s="1"/>
  <c r="AU80" i="45" s="1"/>
  <c r="Q79" i="45"/>
  <c r="Q78" i="45"/>
  <c r="AT78" i="45" s="1"/>
  <c r="AU78" i="45" s="1"/>
  <c r="Q77" i="45"/>
  <c r="Q76" i="45"/>
  <c r="AT76" i="45" s="1"/>
  <c r="AU76" i="45" s="1"/>
  <c r="Q75" i="45"/>
  <c r="Q74" i="45"/>
  <c r="AT74" i="45" s="1"/>
  <c r="AU74" i="45" s="1"/>
  <c r="Q73" i="45"/>
  <c r="Q72" i="45"/>
  <c r="AT72" i="45" s="1"/>
  <c r="AU72" i="45" s="1"/>
  <c r="Q66" i="45"/>
  <c r="AT66" i="45" s="1"/>
  <c r="AU66" i="45" s="1"/>
  <c r="Q65" i="45"/>
  <c r="AT65" i="45" s="1"/>
  <c r="AU65" i="45" s="1"/>
  <c r="Q60" i="45"/>
  <c r="AT60" i="45" s="1"/>
  <c r="AU60" i="45" s="1"/>
  <c r="Q45" i="45"/>
  <c r="AT45" i="45" s="1"/>
  <c r="AU45" i="45" s="1"/>
  <c r="Q44" i="45"/>
  <c r="AT44" i="45" s="1"/>
  <c r="AU44" i="45" s="1"/>
  <c r="Q39" i="45"/>
  <c r="AT39" i="45" s="1"/>
  <c r="AU39" i="45" s="1"/>
  <c r="Q23" i="45"/>
  <c r="AT23" i="45" s="1"/>
  <c r="AU23" i="45" s="1"/>
  <c r="Q14" i="45"/>
  <c r="AT14" i="45" s="1"/>
  <c r="AU14" i="45" s="1"/>
  <c r="Q5" i="45"/>
  <c r="Q320" i="42"/>
  <c r="Q319" i="42"/>
  <c r="Q315" i="42"/>
  <c r="Q311" i="42"/>
  <c r="Q307" i="42"/>
  <c r="Q302" i="42"/>
  <c r="Q298" i="42"/>
  <c r="Q294" i="42"/>
  <c r="Q290" i="42"/>
  <c r="Q286" i="42"/>
  <c r="Q282" i="42"/>
  <c r="Q276" i="42"/>
  <c r="Q272" i="42"/>
  <c r="Q268" i="42"/>
  <c r="Q264" i="42"/>
  <c r="Q260" i="42"/>
  <c r="Q258" i="42"/>
  <c r="Q254" i="42"/>
  <c r="Q250" i="42"/>
  <c r="Q244" i="42"/>
  <c r="Q240" i="42"/>
  <c r="Q237" i="42"/>
  <c r="Q233" i="42"/>
  <c r="Q229" i="42"/>
  <c r="Q223" i="42"/>
  <c r="Q219" i="42"/>
  <c r="Q215" i="42"/>
  <c r="Q211" i="42"/>
  <c r="Q208" i="42"/>
  <c r="Q204" i="42"/>
  <c r="Q200" i="42"/>
  <c r="Q195" i="42"/>
  <c r="Q192" i="42"/>
  <c r="Q190" i="42"/>
  <c r="Q185" i="42"/>
  <c r="Q181" i="42"/>
  <c r="Q177" i="42"/>
  <c r="Q173" i="42"/>
  <c r="Q169" i="42"/>
  <c r="Q165" i="42"/>
  <c r="Q161" i="42"/>
  <c r="Q157" i="42"/>
  <c r="Q153" i="42"/>
  <c r="Q149" i="42"/>
  <c r="Q145" i="42"/>
  <c r="Q141" i="42"/>
  <c r="Q137" i="42"/>
  <c r="Q132" i="42"/>
  <c r="Q126" i="42"/>
  <c r="Q122" i="42"/>
  <c r="Q118" i="42"/>
  <c r="Q114" i="42"/>
  <c r="Q109" i="42"/>
  <c r="Q105" i="42"/>
  <c r="Q101" i="42"/>
  <c r="Q97" i="42"/>
  <c r="Q93" i="42"/>
  <c r="Q89" i="42"/>
  <c r="Q85" i="42"/>
  <c r="AD741" i="46"/>
  <c r="AD739" i="46"/>
  <c r="AD737" i="46"/>
  <c r="AD735" i="46"/>
  <c r="AD733" i="46"/>
  <c r="AD731" i="46"/>
  <c r="AD729" i="46"/>
  <c r="AD727" i="46"/>
  <c r="AD725" i="46"/>
  <c r="AD723" i="46"/>
  <c r="AD740" i="46"/>
  <c r="AD738" i="46"/>
  <c r="AD736" i="46"/>
  <c r="AD734" i="46"/>
  <c r="AD732" i="46"/>
  <c r="AD730" i="46"/>
  <c r="AD728" i="46"/>
  <c r="AD726" i="46"/>
  <c r="AD724" i="46"/>
  <c r="AD722" i="46"/>
  <c r="AD720" i="46"/>
  <c r="AD718" i="46"/>
  <c r="AD716" i="46"/>
  <c r="AD714" i="46"/>
  <c r="AD712" i="46"/>
  <c r="AD710" i="46"/>
  <c r="AD708" i="46"/>
  <c r="AD706" i="46"/>
  <c r="AD704" i="46"/>
  <c r="AD702" i="46"/>
  <c r="AD700" i="46"/>
  <c r="AD698" i="46"/>
  <c r="AD696" i="46"/>
  <c r="AD694" i="46"/>
  <c r="AD692" i="46"/>
  <c r="AD690" i="46"/>
  <c r="AD688" i="46"/>
  <c r="AD686" i="46"/>
  <c r="AD684" i="46"/>
  <c r="AD682" i="46"/>
  <c r="AD680" i="46"/>
  <c r="AD678" i="46"/>
  <c r="AD676" i="46"/>
  <c r="AD674" i="46"/>
  <c r="AD672" i="46"/>
  <c r="AD670" i="46"/>
  <c r="AD668" i="46"/>
  <c r="AD666" i="46"/>
  <c r="AD664" i="46"/>
  <c r="AD662" i="46"/>
  <c r="AD660" i="46"/>
  <c r="AD658" i="46"/>
  <c r="AD656" i="46"/>
  <c r="AD654" i="46"/>
  <c r="AD652" i="46"/>
  <c r="AD650" i="46"/>
  <c r="AD648" i="46"/>
  <c r="AD646" i="46"/>
  <c r="AD644" i="46"/>
  <c r="AD642" i="46"/>
  <c r="AD640" i="46"/>
  <c r="AD638" i="46"/>
  <c r="AD636" i="46"/>
  <c r="AD634" i="46"/>
  <c r="AD632" i="46"/>
  <c r="AD630" i="46"/>
  <c r="AD628" i="46"/>
  <c r="AD626" i="46"/>
  <c r="AD624" i="46"/>
  <c r="AD622" i="46"/>
  <c r="AD620" i="46"/>
  <c r="AD618" i="46"/>
  <c r="AD616" i="46"/>
  <c r="AD614" i="46"/>
  <c r="AD612" i="46"/>
  <c r="AD717" i="46"/>
  <c r="AD709" i="46"/>
  <c r="AD701" i="46"/>
  <c r="AD693" i="46"/>
  <c r="AD685" i="46"/>
  <c r="AD677" i="46"/>
  <c r="AD669" i="46"/>
  <c r="AD661" i="46"/>
  <c r="AD653" i="46"/>
  <c r="AD645" i="46"/>
  <c r="AD637" i="46"/>
  <c r="AD629" i="46"/>
  <c r="AD621" i="46"/>
  <c r="AD613" i="46"/>
  <c r="AD610" i="46"/>
  <c r="AD606" i="46"/>
  <c r="AD602" i="46"/>
  <c r="AD598" i="46"/>
  <c r="AD594" i="46"/>
  <c r="AD590" i="46"/>
  <c r="AD586" i="46"/>
  <c r="AD582" i="46"/>
  <c r="AD578" i="46"/>
  <c r="AD574" i="46"/>
  <c r="AD570" i="46"/>
  <c r="AD566" i="46"/>
  <c r="AD562" i="46"/>
  <c r="AD558" i="46"/>
  <c r="AD554" i="46"/>
  <c r="AD550" i="46"/>
  <c r="AD546" i="46"/>
  <c r="AD542" i="46"/>
  <c r="AD538" i="46"/>
  <c r="AD534" i="46"/>
  <c r="AD530" i="46"/>
  <c r="AD526" i="46"/>
  <c r="AD522" i="46"/>
  <c r="AD518" i="46"/>
  <c r="AD514" i="46"/>
  <c r="AD510" i="46"/>
  <c r="AD506" i="46"/>
  <c r="AD721" i="46"/>
  <c r="AD713" i="46"/>
  <c r="AD705" i="46"/>
  <c r="AD697" i="46"/>
  <c r="AD689" i="46"/>
  <c r="AD681" i="46"/>
  <c r="AD673" i="46"/>
  <c r="AD665" i="46"/>
  <c r="AD657" i="46"/>
  <c r="AD649" i="46"/>
  <c r="AD641" i="46"/>
  <c r="AD633" i="46"/>
  <c r="AD625" i="46"/>
  <c r="AD617" i="46"/>
  <c r="AD608" i="46"/>
  <c r="AD604" i="46"/>
  <c r="AD600" i="46"/>
  <c r="AD596" i="46"/>
  <c r="AD592" i="46"/>
  <c r="AD588" i="46"/>
  <c r="AD584" i="46"/>
  <c r="AD580" i="46"/>
  <c r="AD576" i="46"/>
  <c r="AD572" i="46"/>
  <c r="AD568" i="46"/>
  <c r="AD564" i="46"/>
  <c r="AD560" i="46"/>
  <c r="AD556" i="46"/>
  <c r="AD552" i="46"/>
  <c r="AD548" i="46"/>
  <c r="AD544" i="46"/>
  <c r="AD540" i="46"/>
  <c r="AD536" i="46"/>
  <c r="AD532" i="46"/>
  <c r="AD528" i="46"/>
  <c r="AD524" i="46"/>
  <c r="AD520" i="46"/>
  <c r="AD516" i="46"/>
  <c r="AD512" i="46"/>
  <c r="AD508" i="46"/>
  <c r="AD504" i="46"/>
  <c r="AD691" i="46"/>
  <c r="AD675" i="46"/>
  <c r="AD659" i="46"/>
  <c r="AD643" i="46"/>
  <c r="AD627" i="46"/>
  <c r="AD611" i="46"/>
  <c r="AD609" i="46"/>
  <c r="AD607" i="46"/>
  <c r="AD605" i="46"/>
  <c r="AD603" i="46"/>
  <c r="AD601" i="46"/>
  <c r="AD599" i="46"/>
  <c r="AD597" i="46"/>
  <c r="AD595" i="46"/>
  <c r="AD593" i="46"/>
  <c r="AD591" i="46"/>
  <c r="AD589" i="46"/>
  <c r="AD587" i="46"/>
  <c r="AD585" i="46"/>
  <c r="AD583" i="46"/>
  <c r="AD581" i="46"/>
  <c r="AD579" i="46"/>
  <c r="AD577" i="46"/>
  <c r="AD575" i="46"/>
  <c r="AD573" i="46"/>
  <c r="AD571" i="46"/>
  <c r="AD569" i="46"/>
  <c r="AD567" i="46"/>
  <c r="AD565" i="46"/>
  <c r="AD563" i="46"/>
  <c r="AD561" i="46"/>
  <c r="AD559" i="46"/>
  <c r="AD557" i="46"/>
  <c r="AD555" i="46"/>
  <c r="AD553" i="46"/>
  <c r="AD551" i="46"/>
  <c r="AD549" i="46"/>
  <c r="AD547" i="46"/>
  <c r="AD545" i="46"/>
  <c r="AD543" i="46"/>
  <c r="AD541" i="46"/>
  <c r="AD539" i="46"/>
  <c r="AD537" i="46"/>
  <c r="AD535" i="46"/>
  <c r="AD533" i="46"/>
  <c r="AD531" i="46"/>
  <c r="AD529" i="46"/>
  <c r="AD527" i="46"/>
  <c r="AD525" i="46"/>
  <c r="AD523" i="46"/>
  <c r="AD521" i="46"/>
  <c r="AD519" i="46"/>
  <c r="AD517" i="46"/>
  <c r="AD515" i="46"/>
  <c r="AD513" i="46"/>
  <c r="AD511" i="46"/>
  <c r="AD509" i="46"/>
  <c r="AD507" i="46"/>
  <c r="AD505" i="46"/>
  <c r="AD503" i="46"/>
  <c r="AD499" i="46"/>
  <c r="AD495" i="46"/>
  <c r="AD491" i="46"/>
  <c r="AD486" i="46"/>
  <c r="AD414" i="46"/>
  <c r="AD410" i="46"/>
  <c r="AD406" i="46"/>
  <c r="AD402" i="46"/>
  <c r="AD391" i="46"/>
  <c r="AD387" i="46"/>
  <c r="AD383" i="46"/>
  <c r="AD379" i="46"/>
  <c r="AD375" i="46"/>
  <c r="AD371" i="46"/>
  <c r="AD367" i="46"/>
  <c r="AD363" i="46"/>
  <c r="AD359" i="46"/>
  <c r="AD355" i="46"/>
  <c r="AD351" i="46"/>
  <c r="AD350" i="46"/>
  <c r="AD349" i="46"/>
  <c r="AD348" i="46"/>
  <c r="AD347" i="46"/>
  <c r="AD346" i="46"/>
  <c r="AD345" i="46"/>
  <c r="AD344" i="46"/>
  <c r="AD340" i="46"/>
  <c r="AD336" i="46"/>
  <c r="AD332" i="46"/>
  <c r="AD328" i="46"/>
  <c r="AD324" i="46"/>
  <c r="AD320" i="46"/>
  <c r="AD316" i="46"/>
  <c r="AD312" i="46"/>
  <c r="AD308" i="46"/>
  <c r="AD711" i="46"/>
  <c r="AD699" i="46"/>
  <c r="AD683" i="46"/>
  <c r="AD667" i="46"/>
  <c r="AD651" i="46"/>
  <c r="AD635" i="46"/>
  <c r="AD619" i="46"/>
  <c r="AD501" i="46"/>
  <c r="AD497" i="46"/>
  <c r="AD493" i="46"/>
  <c r="AD489" i="46"/>
  <c r="AD412" i="46"/>
  <c r="AD408" i="46"/>
  <c r="AD404" i="46"/>
  <c r="AD393" i="46"/>
  <c r="AD389" i="46"/>
  <c r="AD385" i="46"/>
  <c r="AD381" i="46"/>
  <c r="AD377" i="46"/>
  <c r="AD373" i="46"/>
  <c r="AD369" i="46"/>
  <c r="AD365" i="46"/>
  <c r="AD361" i="46"/>
  <c r="AD357" i="46"/>
  <c r="AD353" i="46"/>
  <c r="AD342" i="46"/>
  <c r="AD338" i="46"/>
  <c r="AD334" i="46"/>
  <c r="AD330" i="46"/>
  <c r="AD326" i="46"/>
  <c r="AD322" i="46"/>
  <c r="AD318" i="46"/>
  <c r="AD314" i="46"/>
  <c r="AD310" i="46"/>
  <c r="AD306" i="46"/>
  <c r="AD302" i="46"/>
  <c r="AD298" i="46"/>
  <c r="AD294" i="46"/>
  <c r="AD290" i="46"/>
  <c r="AD286" i="46"/>
  <c r="AD695" i="46"/>
  <c r="AD679" i="46"/>
  <c r="AD663" i="46"/>
  <c r="AD647" i="46"/>
  <c r="AD631" i="46"/>
  <c r="AD615" i="46"/>
  <c r="AD498" i="46"/>
  <c r="AD496" i="46"/>
  <c r="AD487" i="46"/>
  <c r="AD483" i="46"/>
  <c r="AD479" i="46"/>
  <c r="AD475" i="46"/>
  <c r="AD471" i="46"/>
  <c r="AD467" i="46"/>
  <c r="AD463" i="46"/>
  <c r="AD459" i="46"/>
  <c r="AD455" i="46"/>
  <c r="AD451" i="46"/>
  <c r="AD447" i="46"/>
  <c r="AD443" i="46"/>
  <c r="AD439" i="46"/>
  <c r="AD435" i="46"/>
  <c r="AD431" i="46"/>
  <c r="AD427" i="46"/>
  <c r="AD423" i="46"/>
  <c r="AD419" i="46"/>
  <c r="AD415" i="46"/>
  <c r="AD413" i="46"/>
  <c r="AD400" i="46"/>
  <c r="AD396" i="46"/>
  <c r="AD388" i="46"/>
  <c r="AD386" i="46"/>
  <c r="AD372" i="46"/>
  <c r="AD370" i="46"/>
  <c r="AD356" i="46"/>
  <c r="AD354" i="46"/>
  <c r="AD341" i="46"/>
  <c r="AD339" i="46"/>
  <c r="AD325" i="46"/>
  <c r="AD323" i="46"/>
  <c r="AD309" i="46"/>
  <c r="AD307" i="46"/>
  <c r="AD304" i="46"/>
  <c r="AD296" i="46"/>
  <c r="AD288" i="46"/>
  <c r="AD281" i="46"/>
  <c r="AD277" i="46"/>
  <c r="AD273" i="46"/>
  <c r="AD269" i="46"/>
  <c r="AD265" i="46"/>
  <c r="AD261" i="46"/>
  <c r="AD260" i="46"/>
  <c r="AD259" i="46"/>
  <c r="AD255" i="46"/>
  <c r="AD251" i="46"/>
  <c r="AD247" i="46"/>
  <c r="AD243" i="46"/>
  <c r="AD239" i="46"/>
  <c r="AD235" i="46"/>
  <c r="AD231" i="46"/>
  <c r="AD227" i="46"/>
  <c r="AD223" i="46"/>
  <c r="AD219" i="46"/>
  <c r="AD215" i="46"/>
  <c r="AD211" i="46"/>
  <c r="AD207" i="46"/>
  <c r="AD203" i="46"/>
  <c r="AD188" i="46"/>
  <c r="AD184" i="46"/>
  <c r="AD180" i="46"/>
  <c r="AD173" i="46"/>
  <c r="AD169" i="46"/>
  <c r="AD165" i="46"/>
  <c r="AD155" i="46"/>
  <c r="AD151" i="46"/>
  <c r="AD147" i="46"/>
  <c r="AD143" i="46"/>
  <c r="AD719" i="46"/>
  <c r="AD703" i="46"/>
  <c r="AD687" i="46"/>
  <c r="AD671" i="46"/>
  <c r="AD655" i="46"/>
  <c r="AD639" i="46"/>
  <c r="AD623" i="46"/>
  <c r="AD490" i="46"/>
  <c r="AD488" i="46"/>
  <c r="AD485" i="46"/>
  <c r="AD481" i="46"/>
  <c r="AD477" i="46"/>
  <c r="AD473" i="46"/>
  <c r="AD469" i="46"/>
  <c r="AD465" i="46"/>
  <c r="AD461" i="46"/>
  <c r="AD457" i="46"/>
  <c r="AD453" i="46"/>
  <c r="AD449" i="46"/>
  <c r="AD445" i="46"/>
  <c r="AD441" i="46"/>
  <c r="AD437" i="46"/>
  <c r="AD433" i="46"/>
  <c r="AD429" i="46"/>
  <c r="AD425" i="46"/>
  <c r="AD421" i="46"/>
  <c r="AD417" i="46"/>
  <c r="AD407" i="46"/>
  <c r="AD405" i="46"/>
  <c r="AD398" i="46"/>
  <c r="AD394" i="46"/>
  <c r="AD380" i="46"/>
  <c r="AD378" i="46"/>
  <c r="AD364" i="46"/>
  <c r="AD362" i="46"/>
  <c r="AD333" i="46"/>
  <c r="AD331" i="46"/>
  <c r="AD317" i="46"/>
  <c r="AD315" i="46"/>
  <c r="AD300" i="46"/>
  <c r="AD292" i="46"/>
  <c r="AD284" i="46"/>
  <c r="AD283" i="46"/>
  <c r="AD279" i="46"/>
  <c r="AD275" i="46"/>
  <c r="AD271" i="46"/>
  <c r="AD267" i="46"/>
  <c r="AD263" i="46"/>
  <c r="AD257" i="46"/>
  <c r="AD253" i="46"/>
  <c r="AD249" i="46"/>
  <c r="AD245" i="46"/>
  <c r="AD241" i="46"/>
  <c r="AD237" i="46"/>
  <c r="AD233" i="46"/>
  <c r="AD229" i="46"/>
  <c r="AD225" i="46"/>
  <c r="AD221" i="46"/>
  <c r="AD217" i="46"/>
  <c r="AD213" i="46"/>
  <c r="AD209" i="46"/>
  <c r="AD205" i="46"/>
  <c r="AD201" i="46"/>
  <c r="AD186" i="46"/>
  <c r="AD182" i="46"/>
  <c r="AD178" i="46"/>
  <c r="AD177" i="46"/>
  <c r="AD176" i="46"/>
  <c r="AD175" i="46"/>
  <c r="AD171" i="46"/>
  <c r="AD167" i="46"/>
  <c r="AD163" i="46"/>
  <c r="AD153" i="46"/>
  <c r="AD149" i="46"/>
  <c r="AD145" i="46"/>
  <c r="AD715" i="46"/>
  <c r="AD502" i="46"/>
  <c r="AD500" i="46"/>
  <c r="AD476" i="46"/>
  <c r="AD474" i="46"/>
  <c r="AD460" i="46"/>
  <c r="AD458" i="46"/>
  <c r="AD444" i="46"/>
  <c r="AD442" i="46"/>
  <c r="AD428" i="46"/>
  <c r="AD426" i="46"/>
  <c r="AD411" i="46"/>
  <c r="AD390" i="46"/>
  <c r="AD384" i="46"/>
  <c r="AD366" i="46"/>
  <c r="AD358" i="46"/>
  <c r="AD352" i="46"/>
  <c r="AD327" i="46"/>
  <c r="AD319" i="46"/>
  <c r="AD313" i="46"/>
  <c r="AD297" i="46"/>
  <c r="AD293" i="46"/>
  <c r="AD287" i="46"/>
  <c r="AD270" i="46"/>
  <c r="AD268" i="46"/>
  <c r="AD254" i="46"/>
  <c r="AD252" i="46"/>
  <c r="AD238" i="46"/>
  <c r="AD236" i="46"/>
  <c r="AD222" i="46"/>
  <c r="AD220" i="46"/>
  <c r="AD206" i="46"/>
  <c r="AD204" i="46"/>
  <c r="AD197" i="46"/>
  <c r="AD193" i="46"/>
  <c r="AD189" i="46"/>
  <c r="AD164" i="46"/>
  <c r="AD162" i="46"/>
  <c r="AD158" i="46"/>
  <c r="AD150" i="46"/>
  <c r="AD148" i="46"/>
  <c r="AD138" i="46"/>
  <c r="AD134" i="46"/>
  <c r="AD130" i="46"/>
  <c r="AD129" i="46"/>
  <c r="AD128" i="46"/>
  <c r="AD127" i="46"/>
  <c r="AD126" i="46"/>
  <c r="AD125" i="46"/>
  <c r="AD124" i="46"/>
  <c r="AD123" i="46"/>
  <c r="AD122" i="46"/>
  <c r="AD121" i="46"/>
  <c r="AD120" i="46"/>
  <c r="AD119" i="46"/>
  <c r="AD118" i="46"/>
  <c r="AD117" i="46"/>
  <c r="AD116" i="46"/>
  <c r="AD115" i="46"/>
  <c r="AD114" i="46"/>
  <c r="AD113" i="46"/>
  <c r="AD112" i="46"/>
  <c r="AD111" i="46"/>
  <c r="AD110" i="46"/>
  <c r="AD109" i="46"/>
  <c r="AD108" i="46"/>
  <c r="AD107" i="46"/>
  <c r="AD106" i="46"/>
  <c r="AD105" i="46"/>
  <c r="AD104" i="46"/>
  <c r="AD103" i="46"/>
  <c r="AD102" i="46"/>
  <c r="AD101" i="46"/>
  <c r="AD100" i="46"/>
  <c r="AD99" i="46"/>
  <c r="AD98" i="46"/>
  <c r="AD97" i="46"/>
  <c r="AD96" i="46"/>
  <c r="AD95" i="46"/>
  <c r="AD94" i="46"/>
  <c r="AD93" i="46"/>
  <c r="AD92" i="46"/>
  <c r="AD91" i="46"/>
  <c r="AD90" i="46"/>
  <c r="AD89" i="46"/>
  <c r="AD88" i="46"/>
  <c r="AD87" i="46"/>
  <c r="AD86" i="46"/>
  <c r="AD85" i="46"/>
  <c r="AD84" i="46"/>
  <c r="AD83" i="46"/>
  <c r="AD82" i="46"/>
  <c r="AD81" i="46"/>
  <c r="AD80" i="46"/>
  <c r="AD79" i="46"/>
  <c r="AD78" i="46"/>
  <c r="AD77" i="46"/>
  <c r="AD76" i="46"/>
  <c r="AD75" i="46"/>
  <c r="AD74" i="46"/>
  <c r="AD73" i="46"/>
  <c r="AD72" i="46"/>
  <c r="AD71" i="46"/>
  <c r="AD70" i="46"/>
  <c r="AD69" i="46"/>
  <c r="AD68" i="46"/>
  <c r="AD67" i="46"/>
  <c r="AD66" i="46"/>
  <c r="AD65" i="46"/>
  <c r="AD64" i="46"/>
  <c r="AD63" i="46"/>
  <c r="AD62" i="46"/>
  <c r="AD61" i="46"/>
  <c r="AD60" i="46"/>
  <c r="AD59" i="46"/>
  <c r="AD58" i="46"/>
  <c r="AD57" i="46"/>
  <c r="AD56" i="46"/>
  <c r="AD55" i="46"/>
  <c r="AD54" i="46"/>
  <c r="AD53" i="46"/>
  <c r="AD52" i="46"/>
  <c r="AD51" i="46"/>
  <c r="AD50" i="46"/>
  <c r="AD49" i="46"/>
  <c r="AD48" i="46"/>
  <c r="AD47" i="46"/>
  <c r="AD46" i="46"/>
  <c r="AD45" i="46"/>
  <c r="AD44" i="46"/>
  <c r="AD43" i="46"/>
  <c r="AD42" i="46"/>
  <c r="AD41" i="46"/>
  <c r="AD40" i="46"/>
  <c r="AD39" i="46"/>
  <c r="AD38" i="46"/>
  <c r="AD37" i="46"/>
  <c r="AD36" i="46"/>
  <c r="AD35" i="46"/>
  <c r="AD34" i="46"/>
  <c r="AD33" i="46"/>
  <c r="AD32" i="46"/>
  <c r="AD31" i="46"/>
  <c r="AD30" i="46"/>
  <c r="AD29" i="46"/>
  <c r="AD28" i="46"/>
  <c r="AD27" i="46"/>
  <c r="AD26" i="46"/>
  <c r="AD25" i="46"/>
  <c r="AD24" i="46"/>
  <c r="AD23" i="46"/>
  <c r="AD22" i="46"/>
  <c r="AD21" i="46"/>
  <c r="AD20" i="46"/>
  <c r="AD19" i="46"/>
  <c r="AD18" i="46"/>
  <c r="AD17" i="46"/>
  <c r="AD16" i="46"/>
  <c r="AD15" i="46"/>
  <c r="AD14" i="46"/>
  <c r="AD13" i="46"/>
  <c r="AD12" i="46"/>
  <c r="AD11" i="46"/>
  <c r="AD10" i="46"/>
  <c r="AD9" i="46"/>
  <c r="AD8" i="46"/>
  <c r="AD7" i="46"/>
  <c r="AD6" i="46"/>
  <c r="AD5" i="46"/>
  <c r="AC282" i="45"/>
  <c r="AC281" i="45"/>
  <c r="AC280" i="45"/>
  <c r="AC279" i="45"/>
  <c r="AC278" i="45"/>
  <c r="AC277" i="45"/>
  <c r="AC276" i="45"/>
  <c r="AC275" i="45"/>
  <c r="AC274" i="45"/>
  <c r="AC273" i="45"/>
  <c r="AC272" i="45"/>
  <c r="AC271" i="45"/>
  <c r="AC270" i="45"/>
  <c r="AC269" i="45"/>
  <c r="AC268" i="45"/>
  <c r="AC267" i="45"/>
  <c r="AC266" i="45"/>
  <c r="AC265" i="45"/>
  <c r="AC264" i="45"/>
  <c r="AC263" i="45"/>
  <c r="AC262" i="45"/>
  <c r="AC256" i="45"/>
  <c r="AC242" i="45"/>
  <c r="AC238" i="45"/>
  <c r="AC234" i="45"/>
  <c r="AC231" i="45"/>
  <c r="AT231" i="45" s="1"/>
  <c r="AC227" i="45"/>
  <c r="AC223" i="45"/>
  <c r="AC213" i="45"/>
  <c r="AC211" i="45"/>
  <c r="AC207" i="45"/>
  <c r="AC203" i="45"/>
  <c r="AC199" i="45"/>
  <c r="AC197" i="45"/>
  <c r="AC196" i="45"/>
  <c r="AC192" i="45"/>
  <c r="AC189" i="45"/>
  <c r="AC185" i="45"/>
  <c r="AC183" i="45"/>
  <c r="AC179" i="45"/>
  <c r="AC175" i="45"/>
  <c r="AC171" i="45"/>
  <c r="AD707" i="46"/>
  <c r="AD494" i="46"/>
  <c r="AD484" i="46"/>
  <c r="AD482" i="46"/>
  <c r="AD468" i="46"/>
  <c r="AD466" i="46"/>
  <c r="AD452" i="46"/>
  <c r="AD450" i="46"/>
  <c r="AD436" i="46"/>
  <c r="AD434" i="46"/>
  <c r="AD420" i="46"/>
  <c r="AD418" i="46"/>
  <c r="AD409" i="46"/>
  <c r="AD401" i="46"/>
  <c r="AD399" i="46"/>
  <c r="AD382" i="46"/>
  <c r="AD374" i="46"/>
  <c r="AD368" i="46"/>
  <c r="AD343" i="46"/>
  <c r="AD335" i="46"/>
  <c r="AD329" i="46"/>
  <c r="AD311" i="46"/>
  <c r="AD303" i="46"/>
  <c r="AD299" i="46"/>
  <c r="AD278" i="46"/>
  <c r="AD276" i="46"/>
  <c r="AD262" i="46"/>
  <c r="AD258" i="46"/>
  <c r="AD246" i="46"/>
  <c r="AD244" i="46"/>
  <c r="AD230" i="46"/>
  <c r="AD228" i="46"/>
  <c r="AD214" i="46"/>
  <c r="AD212" i="46"/>
  <c r="AD199" i="46"/>
  <c r="AD195" i="46"/>
  <c r="AD191" i="46"/>
  <c r="AD183" i="46"/>
  <c r="AD181" i="46"/>
  <c r="AD172" i="46"/>
  <c r="AD170" i="46"/>
  <c r="AD160" i="46"/>
  <c r="AD156" i="46"/>
  <c r="AD142" i="46"/>
  <c r="AD140" i="46"/>
  <c r="AD136" i="46"/>
  <c r="AD132" i="46"/>
  <c r="AC240" i="45"/>
  <c r="AC236" i="45"/>
  <c r="AC229" i="45"/>
  <c r="AC225" i="45"/>
  <c r="AC215" i="45"/>
  <c r="AC209" i="45"/>
  <c r="AC205" i="45"/>
  <c r="AC201" i="45"/>
  <c r="AC194" i="45"/>
  <c r="AC187" i="45"/>
  <c r="AC181" i="45"/>
  <c r="AC177" i="45"/>
  <c r="AC173" i="45"/>
  <c r="AC169" i="45"/>
  <c r="AC165" i="45"/>
  <c r="AD462" i="46"/>
  <c r="AD430" i="46"/>
  <c r="AD301" i="46"/>
  <c r="AD291" i="46"/>
  <c r="AD285" i="46"/>
  <c r="AD266" i="46"/>
  <c r="AD234" i="46"/>
  <c r="AD202" i="46"/>
  <c r="AD196" i="46"/>
  <c r="AD194" i="46"/>
  <c r="AD157" i="46"/>
  <c r="AD146" i="46"/>
  <c r="AC319" i="45"/>
  <c r="AC315" i="45"/>
  <c r="AC311" i="45"/>
  <c r="AC307" i="45"/>
  <c r="AC305" i="45"/>
  <c r="AC301" i="45"/>
  <c r="AC297" i="45"/>
  <c r="AC293" i="45"/>
  <c r="AC289" i="45"/>
  <c r="AC285" i="45"/>
  <c r="AC259" i="45"/>
  <c r="AC253" i="45"/>
  <c r="AC248" i="45"/>
  <c r="AC247" i="45"/>
  <c r="AC243" i="45"/>
  <c r="AC235" i="45"/>
  <c r="AC222" i="45"/>
  <c r="AC218" i="45"/>
  <c r="AC212" i="45"/>
  <c r="AC206" i="45"/>
  <c r="AC198" i="45"/>
  <c r="AC193" i="45"/>
  <c r="AC190" i="45"/>
  <c r="AC178" i="45"/>
  <c r="AC170" i="45"/>
  <c r="AC168" i="45"/>
  <c r="AC164" i="45"/>
  <c r="AC160" i="45"/>
  <c r="AC156" i="45"/>
  <c r="AC152" i="45"/>
  <c r="AC148" i="45"/>
  <c r="AC144" i="45"/>
  <c r="AC140" i="45"/>
  <c r="AC139" i="45"/>
  <c r="AC138" i="45"/>
  <c r="AC137" i="45"/>
  <c r="AC133" i="45"/>
  <c r="AC129" i="45"/>
  <c r="AC125" i="45"/>
  <c r="AC121" i="45"/>
  <c r="AC117" i="45"/>
  <c r="AC113" i="45"/>
  <c r="AC112" i="45"/>
  <c r="AC111" i="45"/>
  <c r="AC110" i="45"/>
  <c r="AC109" i="45"/>
  <c r="AC108" i="45"/>
  <c r="AC71" i="45"/>
  <c r="AC68" i="45"/>
  <c r="AC64" i="45"/>
  <c r="AC63" i="45"/>
  <c r="AC62" i="45"/>
  <c r="AC56" i="45"/>
  <c r="AC55" i="45"/>
  <c r="AC54" i="45"/>
  <c r="AC53" i="45"/>
  <c r="AC52" i="45"/>
  <c r="AC51" i="45"/>
  <c r="AC48" i="45"/>
  <c r="AC47" i="45"/>
  <c r="AC43" i="45"/>
  <c r="AC42" i="45"/>
  <c r="AC41" i="45"/>
  <c r="AC35" i="45"/>
  <c r="AC34" i="45"/>
  <c r="AC33" i="45"/>
  <c r="AC32" i="45"/>
  <c r="AC31" i="45"/>
  <c r="AC30" i="45"/>
  <c r="AC29" i="45"/>
  <c r="AC28" i="45"/>
  <c r="AC22" i="45"/>
  <c r="AC17" i="45"/>
  <c r="AC13" i="45"/>
  <c r="AC12" i="45"/>
  <c r="AC11" i="45"/>
  <c r="AC9" i="45"/>
  <c r="AC8" i="45"/>
  <c r="AC7" i="45"/>
  <c r="AC6" i="45"/>
  <c r="AC317" i="42"/>
  <c r="AC313" i="42"/>
  <c r="AC309" i="42"/>
  <c r="AC305" i="42"/>
  <c r="AC300" i="42"/>
  <c r="AC296" i="42"/>
  <c r="AC292" i="42"/>
  <c r="AC288" i="42"/>
  <c r="AC284" i="42"/>
  <c r="AC280" i="42"/>
  <c r="AC278" i="42"/>
  <c r="AC274" i="42"/>
  <c r="AC270" i="42"/>
  <c r="AC266" i="42"/>
  <c r="AC262" i="42"/>
  <c r="AC256" i="42"/>
  <c r="AC252" i="42"/>
  <c r="AC248" i="42"/>
  <c r="AC245" i="42"/>
  <c r="AC242" i="42"/>
  <c r="AC238" i="42"/>
  <c r="AC235" i="42"/>
  <c r="AC231" i="42"/>
  <c r="AC225" i="42"/>
  <c r="AC221" i="42"/>
  <c r="AC217" i="42"/>
  <c r="AC213" i="42"/>
  <c r="AC209" i="42"/>
  <c r="AC206" i="42"/>
  <c r="AC202" i="42"/>
  <c r="AC198" i="42"/>
  <c r="AC194" i="42"/>
  <c r="AC187" i="42"/>
  <c r="AC183" i="42"/>
  <c r="AC179" i="42"/>
  <c r="AC175" i="42"/>
  <c r="AC171" i="42"/>
  <c r="AC167" i="42"/>
  <c r="AC163" i="42"/>
  <c r="AC159" i="42"/>
  <c r="AC155" i="42"/>
  <c r="AC151" i="42"/>
  <c r="AC147" i="42"/>
  <c r="AC143" i="42"/>
  <c r="AC139" i="42"/>
  <c r="AC135" i="42"/>
  <c r="AC130" i="42"/>
  <c r="AC124" i="42"/>
  <c r="AC120" i="42"/>
  <c r="AC116" i="42"/>
  <c r="AC112" i="42"/>
  <c r="AC111" i="42"/>
  <c r="AC107" i="42"/>
  <c r="AC103" i="42"/>
  <c r="AC99" i="42"/>
  <c r="AC95" i="42"/>
  <c r="AC91" i="42"/>
  <c r="AC87" i="42"/>
  <c r="AD492" i="46"/>
  <c r="AD478" i="46"/>
  <c r="AD446" i="46"/>
  <c r="AD395" i="46"/>
  <c r="AD295" i="46"/>
  <c r="AD282" i="46"/>
  <c r="AD250" i="46"/>
  <c r="AD218" i="46"/>
  <c r="AD185" i="46"/>
  <c r="AD179" i="46"/>
  <c r="AC323" i="45"/>
  <c r="AC321" i="45"/>
  <c r="AC317" i="45"/>
  <c r="AC313" i="45"/>
  <c r="AC309" i="45"/>
  <c r="AC303" i="45"/>
  <c r="AC299" i="45"/>
  <c r="AC295" i="45"/>
  <c r="AC291" i="45"/>
  <c r="AC287" i="45"/>
  <c r="AC283" i="45"/>
  <c r="AC261" i="45"/>
  <c r="AC257" i="45"/>
  <c r="AC255" i="45"/>
  <c r="AC251" i="45"/>
  <c r="AC245" i="45"/>
  <c r="AC239" i="45"/>
  <c r="AC226" i="45"/>
  <c r="AC220" i="45"/>
  <c r="AC216" i="45"/>
  <c r="AC210" i="45"/>
  <c r="AC202" i="45"/>
  <c r="AC186" i="45"/>
  <c r="AC182" i="45"/>
  <c r="AC174" i="45"/>
  <c r="AC162" i="45"/>
  <c r="AC158" i="45"/>
  <c r="AC154" i="45"/>
  <c r="AC150" i="45"/>
  <c r="AC146" i="45"/>
  <c r="AC142" i="45"/>
  <c r="AC131" i="45"/>
  <c r="AC127" i="45"/>
  <c r="AC123" i="45"/>
  <c r="AC119" i="45"/>
  <c r="AC115" i="45"/>
  <c r="AC107" i="45"/>
  <c r="AC106" i="45"/>
  <c r="AC105" i="45"/>
  <c r="AC104" i="45"/>
  <c r="AC103" i="45"/>
  <c r="AC102" i="45"/>
  <c r="AC101" i="45"/>
  <c r="AC100" i="45"/>
  <c r="AC99" i="45"/>
  <c r="AC98" i="45"/>
  <c r="AC97" i="45"/>
  <c r="AC96" i="45"/>
  <c r="AC95" i="45"/>
  <c r="AC94" i="45"/>
  <c r="AC93" i="45"/>
  <c r="AC92" i="45"/>
  <c r="AC91" i="45"/>
  <c r="AC90" i="45"/>
  <c r="AC89" i="45"/>
  <c r="AC88" i="45"/>
  <c r="AC87" i="45"/>
  <c r="AC86" i="45"/>
  <c r="AC85" i="45"/>
  <c r="AC84" i="45"/>
  <c r="AC83" i="45"/>
  <c r="AC82" i="45"/>
  <c r="AC81" i="45"/>
  <c r="AC80" i="45"/>
  <c r="AC79" i="45"/>
  <c r="AC78" i="45"/>
  <c r="AC77" i="45"/>
  <c r="AC76" i="45"/>
  <c r="AC75" i="45"/>
  <c r="AC74" i="45"/>
  <c r="AC73" i="45"/>
  <c r="AC72" i="45"/>
  <c r="AC66" i="45"/>
  <c r="AC65" i="45"/>
  <c r="AC60" i="45"/>
  <c r="AC59" i="45"/>
  <c r="AC45" i="45"/>
  <c r="AC44" i="45"/>
  <c r="AC39" i="45"/>
  <c r="AC38" i="45"/>
  <c r="AC24" i="45"/>
  <c r="AC23" i="45"/>
  <c r="AC16" i="45"/>
  <c r="AC15" i="45"/>
  <c r="AC14" i="45"/>
  <c r="AC5" i="45"/>
  <c r="AC320" i="42"/>
  <c r="AC319" i="42"/>
  <c r="AC315" i="42"/>
  <c r="AC311" i="42"/>
  <c r="AC307" i="42"/>
  <c r="AC302" i="42"/>
  <c r="AC298" i="42"/>
  <c r="AC294" i="42"/>
  <c r="AC290" i="42"/>
  <c r="AC286" i="42"/>
  <c r="AC282" i="42"/>
  <c r="AC276" i="42"/>
  <c r="AC272" i="42"/>
  <c r="AC268" i="42"/>
  <c r="AC264" i="42"/>
  <c r="AC260" i="42"/>
  <c r="AC258" i="42"/>
  <c r="AC254" i="42"/>
  <c r="AC250" i="42"/>
  <c r="AC244" i="42"/>
  <c r="AC240" i="42"/>
  <c r="AC237" i="42"/>
  <c r="AC233" i="42"/>
  <c r="AC229" i="42"/>
  <c r="AC223" i="42"/>
  <c r="AC219" i="42"/>
  <c r="AC215" i="42"/>
  <c r="AC211" i="42"/>
  <c r="AC208" i="42"/>
  <c r="AC204" i="42"/>
  <c r="AC200" i="42"/>
  <c r="AC195" i="42"/>
  <c r="AC192" i="42"/>
  <c r="AC190" i="42"/>
  <c r="AC185" i="42"/>
  <c r="AC181" i="42"/>
  <c r="AC177" i="42"/>
  <c r="AC173" i="42"/>
  <c r="AC169" i="42"/>
  <c r="AC165" i="42"/>
  <c r="AC161" i="42"/>
  <c r="AC157" i="42"/>
  <c r="AC153" i="42"/>
  <c r="AC149" i="42"/>
  <c r="AC145" i="42"/>
  <c r="AC141" i="42"/>
  <c r="AC137" i="42"/>
  <c r="AC132" i="42"/>
  <c r="AC126" i="42"/>
  <c r="AC122" i="42"/>
  <c r="AC118" i="42"/>
  <c r="AC114" i="42"/>
  <c r="AC109" i="42"/>
  <c r="AC105" i="42"/>
  <c r="AC101" i="42"/>
  <c r="AC97" i="42"/>
  <c r="AC93" i="42"/>
  <c r="AC89" i="42"/>
  <c r="AC85" i="42"/>
  <c r="AC81" i="42"/>
  <c r="AC738" i="46"/>
  <c r="AC734" i="46"/>
  <c r="AC730" i="46"/>
  <c r="AC726" i="46"/>
  <c r="AC722" i="46"/>
  <c r="AC718" i="46"/>
  <c r="AC715" i="46"/>
  <c r="AC710" i="46"/>
  <c r="AC707" i="46"/>
  <c r="AC702" i="46"/>
  <c r="AC699" i="46"/>
  <c r="AC694" i="46"/>
  <c r="AC691" i="46"/>
  <c r="AC686" i="46"/>
  <c r="AC683" i="46"/>
  <c r="AC678" i="46"/>
  <c r="AC675" i="46"/>
  <c r="AC670" i="46"/>
  <c r="AC667" i="46"/>
  <c r="AC662" i="46"/>
  <c r="AC659" i="46"/>
  <c r="AC654" i="46"/>
  <c r="AC651" i="46"/>
  <c r="AC646" i="46"/>
  <c r="AC643" i="46"/>
  <c r="AC638" i="46"/>
  <c r="AC635" i="46"/>
  <c r="AC630" i="46"/>
  <c r="AC627" i="46"/>
  <c r="AC622" i="46"/>
  <c r="AC619" i="46"/>
  <c r="AC614" i="46"/>
  <c r="AC611" i="46"/>
  <c r="AC607" i="46"/>
  <c r="AC603" i="46"/>
  <c r="AC599" i="46"/>
  <c r="AC595" i="46"/>
  <c r="AC591" i="46"/>
  <c r="AC587" i="46"/>
  <c r="AC583" i="46"/>
  <c r="AC579" i="46"/>
  <c r="AC575" i="46"/>
  <c r="AC571" i="46"/>
  <c r="AC567" i="46"/>
  <c r="AC563" i="46"/>
  <c r="AC559" i="46"/>
  <c r="AC555" i="46"/>
  <c r="AC551" i="46"/>
  <c r="AC547" i="46"/>
  <c r="AC543" i="46"/>
  <c r="AC539" i="46"/>
  <c r="AC535" i="46"/>
  <c r="AC531" i="46"/>
  <c r="AC527" i="46"/>
  <c r="AC523" i="46"/>
  <c r="AC519" i="46"/>
  <c r="AC515" i="46"/>
  <c r="AC511" i="46"/>
  <c r="AC507" i="46"/>
  <c r="AC503" i="46"/>
  <c r="AC502" i="46"/>
  <c r="AC501" i="46"/>
  <c r="AC500" i="46"/>
  <c r="AC499" i="46"/>
  <c r="AC498" i="46"/>
  <c r="AC497" i="46"/>
  <c r="AC496" i="46"/>
  <c r="AC495" i="46"/>
  <c r="AC494" i="46"/>
  <c r="AC493" i="46"/>
  <c r="AC492" i="46"/>
  <c r="AC491" i="46"/>
  <c r="AC490" i="46"/>
  <c r="AC489" i="46"/>
  <c r="AC488" i="46"/>
  <c r="AC487" i="46"/>
  <c r="AC486" i="46"/>
  <c r="AC740" i="46"/>
  <c r="AC736" i="46"/>
  <c r="AC732" i="46"/>
  <c r="AC728" i="46"/>
  <c r="AC724" i="46"/>
  <c r="AC719" i="46"/>
  <c r="AC714" i="46"/>
  <c r="AC711" i="46"/>
  <c r="AC706" i="46"/>
  <c r="AC703" i="46"/>
  <c r="AC698" i="46"/>
  <c r="AC695" i="46"/>
  <c r="AC690" i="46"/>
  <c r="AC687" i="46"/>
  <c r="AC682" i="46"/>
  <c r="AC679" i="46"/>
  <c r="AC674" i="46"/>
  <c r="AC671" i="46"/>
  <c r="AC666" i="46"/>
  <c r="AC663" i="46"/>
  <c r="AC658" i="46"/>
  <c r="AC655" i="46"/>
  <c r="AC650" i="46"/>
  <c r="AC647" i="46"/>
  <c r="AC642" i="46"/>
  <c r="AC639" i="46"/>
  <c r="AC634" i="46"/>
  <c r="AC631" i="46"/>
  <c r="AC626" i="46"/>
  <c r="AC623" i="46"/>
  <c r="AC618" i="46"/>
  <c r="AC615" i="46"/>
  <c r="AC609" i="46"/>
  <c r="AC605" i="46"/>
  <c r="AC601" i="46"/>
  <c r="AC597" i="46"/>
  <c r="AC593" i="46"/>
  <c r="AC589" i="46"/>
  <c r="AC585" i="46"/>
  <c r="AC581" i="46"/>
  <c r="AC577" i="46"/>
  <c r="AC573" i="46"/>
  <c r="AC569" i="46"/>
  <c r="AC565" i="46"/>
  <c r="AC561" i="46"/>
  <c r="AC557" i="46"/>
  <c r="AC553" i="46"/>
  <c r="AC549" i="46"/>
  <c r="AC545" i="46"/>
  <c r="AC541" i="46"/>
  <c r="AC537" i="46"/>
  <c r="AC533" i="46"/>
  <c r="AC529" i="46"/>
  <c r="AC525" i="46"/>
  <c r="AC521" i="46"/>
  <c r="AC517" i="46"/>
  <c r="AC513" i="46"/>
  <c r="AC509" i="46"/>
  <c r="AC505" i="46"/>
  <c r="AC733" i="46"/>
  <c r="AC731" i="46"/>
  <c r="AC723" i="46"/>
  <c r="AC713" i="46"/>
  <c r="AC701" i="46"/>
  <c r="AC688" i="46"/>
  <c r="AC685" i="46"/>
  <c r="AC672" i="46"/>
  <c r="AC669" i="46"/>
  <c r="AC656" i="46"/>
  <c r="AC653" i="46"/>
  <c r="AC640" i="46"/>
  <c r="AC637" i="46"/>
  <c r="AC624" i="46"/>
  <c r="AC621" i="46"/>
  <c r="AC485" i="46"/>
  <c r="AC484" i="46"/>
  <c r="AC483" i="46"/>
  <c r="AC482" i="46"/>
  <c r="AC481" i="46"/>
  <c r="AC480" i="46"/>
  <c r="AC479" i="46"/>
  <c r="AC478" i="46"/>
  <c r="AC477" i="46"/>
  <c r="AC476" i="46"/>
  <c r="AC475" i="46"/>
  <c r="AC474" i="46"/>
  <c r="AC473" i="46"/>
  <c r="AC472" i="46"/>
  <c r="AC471" i="46"/>
  <c r="AC470" i="46"/>
  <c r="AC469" i="46"/>
  <c r="AC468" i="46"/>
  <c r="AC467" i="46"/>
  <c r="AC466" i="46"/>
  <c r="AC465" i="46"/>
  <c r="AC464" i="46"/>
  <c r="AC463" i="46"/>
  <c r="AC462" i="46"/>
  <c r="AC461" i="46"/>
  <c r="AC460" i="46"/>
  <c r="AC459" i="46"/>
  <c r="AC458" i="46"/>
  <c r="AC457" i="46"/>
  <c r="AC456" i="46"/>
  <c r="AC455" i="46"/>
  <c r="AC454" i="46"/>
  <c r="AC453" i="46"/>
  <c r="AC452" i="46"/>
  <c r="AC451" i="46"/>
  <c r="AC450" i="46"/>
  <c r="AC449" i="46"/>
  <c r="AC448" i="46"/>
  <c r="AC447" i="46"/>
  <c r="AC446" i="46"/>
  <c r="AC445" i="46"/>
  <c r="AC444" i="46"/>
  <c r="AC443" i="46"/>
  <c r="AC442" i="46"/>
  <c r="AC441" i="46"/>
  <c r="AC440" i="46"/>
  <c r="AC439" i="46"/>
  <c r="AC438" i="46"/>
  <c r="AC437" i="46"/>
  <c r="AC436" i="46"/>
  <c r="AC435" i="46"/>
  <c r="AC434" i="46"/>
  <c r="AC433" i="46"/>
  <c r="AC432" i="46"/>
  <c r="AC431" i="46"/>
  <c r="AC430" i="46"/>
  <c r="AC429" i="46"/>
  <c r="AC428" i="46"/>
  <c r="AC427" i="46"/>
  <c r="AC426" i="46"/>
  <c r="AC425" i="46"/>
  <c r="AC424" i="46"/>
  <c r="AC423" i="46"/>
  <c r="AC422" i="46"/>
  <c r="AC421" i="46"/>
  <c r="AC420" i="46"/>
  <c r="AC419" i="46"/>
  <c r="AC418" i="46"/>
  <c r="AC417" i="46"/>
  <c r="AC416" i="46"/>
  <c r="AC415" i="46"/>
  <c r="AC411" i="46"/>
  <c r="AC407" i="46"/>
  <c r="AC403" i="46"/>
  <c r="AC392" i="46"/>
  <c r="AC388" i="46"/>
  <c r="AC384" i="46"/>
  <c r="AC380" i="46"/>
  <c r="AC376" i="46"/>
  <c r="AC372" i="46"/>
  <c r="AC368" i="46"/>
  <c r="AC364" i="46"/>
  <c r="AC360" i="46"/>
  <c r="AC356" i="46"/>
  <c r="AC352" i="46"/>
  <c r="AC341" i="46"/>
  <c r="AC337" i="46"/>
  <c r="AC333" i="46"/>
  <c r="AC329" i="46"/>
  <c r="AC325" i="46"/>
  <c r="AC321" i="46"/>
  <c r="AC317" i="46"/>
  <c r="AC313" i="46"/>
  <c r="AC309" i="46"/>
  <c r="AC739" i="46"/>
  <c r="AC727" i="46"/>
  <c r="AC720" i="46"/>
  <c r="AC717" i="46"/>
  <c r="AC708" i="46"/>
  <c r="AC705" i="46"/>
  <c r="AC696" i="46"/>
  <c r="AC693" i="46"/>
  <c r="AC680" i="46"/>
  <c r="AC677" i="46"/>
  <c r="AC664" i="46"/>
  <c r="AC661" i="46"/>
  <c r="AC648" i="46"/>
  <c r="AC645" i="46"/>
  <c r="AC632" i="46"/>
  <c r="AC629" i="46"/>
  <c r="AC616" i="46"/>
  <c r="AC613" i="46"/>
  <c r="AC610" i="46"/>
  <c r="AC608" i="46"/>
  <c r="AC606" i="46"/>
  <c r="AC604" i="46"/>
  <c r="AC602" i="46"/>
  <c r="AC600" i="46"/>
  <c r="AC598" i="46"/>
  <c r="AC596" i="46"/>
  <c r="AC594" i="46"/>
  <c r="AC592" i="46"/>
  <c r="AC590" i="46"/>
  <c r="AC588" i="46"/>
  <c r="AC586" i="46"/>
  <c r="AC584" i="46"/>
  <c r="AC582" i="46"/>
  <c r="AC580" i="46"/>
  <c r="AC578" i="46"/>
  <c r="AC576" i="46"/>
  <c r="AC574" i="46"/>
  <c r="AC572" i="46"/>
  <c r="AC570" i="46"/>
  <c r="AC568" i="46"/>
  <c r="AC566" i="46"/>
  <c r="AC564" i="46"/>
  <c r="AC562" i="46"/>
  <c r="AC560" i="46"/>
  <c r="AC558" i="46"/>
  <c r="AC556" i="46"/>
  <c r="AC554" i="46"/>
  <c r="AC552" i="46"/>
  <c r="AC550" i="46"/>
  <c r="AC548" i="46"/>
  <c r="AC546" i="46"/>
  <c r="AC544" i="46"/>
  <c r="AC542" i="46"/>
  <c r="AC540" i="46"/>
  <c r="AC538" i="46"/>
  <c r="AC536" i="46"/>
  <c r="AC534" i="46"/>
  <c r="AC532" i="46"/>
  <c r="AC530" i="46"/>
  <c r="AC528" i="46"/>
  <c r="AC526" i="46"/>
  <c r="AC524" i="46"/>
  <c r="AC522" i="46"/>
  <c r="AC520" i="46"/>
  <c r="AC518" i="46"/>
  <c r="AC516" i="46"/>
  <c r="AC514" i="46"/>
  <c r="AC512" i="46"/>
  <c r="AC510" i="46"/>
  <c r="AC508" i="46"/>
  <c r="AC506" i="46"/>
  <c r="AC504" i="46"/>
  <c r="AC413" i="46"/>
  <c r="AC409" i="46"/>
  <c r="AC405" i="46"/>
  <c r="AC401" i="46"/>
  <c r="AC400" i="46"/>
  <c r="AC399" i="46"/>
  <c r="AC398" i="46"/>
  <c r="AC397" i="46"/>
  <c r="AC396" i="46"/>
  <c r="AC395" i="46"/>
  <c r="AC394" i="46"/>
  <c r="AC390" i="46"/>
  <c r="AC386" i="46"/>
  <c r="AC382" i="46"/>
  <c r="AC378" i="46"/>
  <c r="AC374" i="46"/>
  <c r="AC370" i="46"/>
  <c r="AC366" i="46"/>
  <c r="AC362" i="46"/>
  <c r="AC358" i="46"/>
  <c r="AC354" i="46"/>
  <c r="AC343" i="46"/>
  <c r="AC339" i="46"/>
  <c r="AC335" i="46"/>
  <c r="AC331" i="46"/>
  <c r="AC327" i="46"/>
  <c r="AC323" i="46"/>
  <c r="AC319" i="46"/>
  <c r="AC315" i="46"/>
  <c r="AC311" i="46"/>
  <c r="AC307" i="46"/>
  <c r="AC303" i="46"/>
  <c r="AC299" i="46"/>
  <c r="AC295" i="46"/>
  <c r="AC291" i="46"/>
  <c r="AC287" i="46"/>
  <c r="AC704" i="46"/>
  <c r="AC697" i="46"/>
  <c r="AC404" i="46"/>
  <c r="AC402" i="46"/>
  <c r="AC393" i="46"/>
  <c r="AC391" i="46"/>
  <c r="AC377" i="46"/>
  <c r="AC375" i="46"/>
  <c r="AC361" i="46"/>
  <c r="AC359" i="46"/>
  <c r="AC350" i="46"/>
  <c r="AC348" i="46"/>
  <c r="AC346" i="46"/>
  <c r="AC344" i="46"/>
  <c r="AC330" i="46"/>
  <c r="AC328" i="46"/>
  <c r="AC314" i="46"/>
  <c r="AC312" i="46"/>
  <c r="AC301" i="46"/>
  <c r="AC298" i="46"/>
  <c r="AC293" i="46"/>
  <c r="AC290" i="46"/>
  <c r="AC285" i="46"/>
  <c r="AC282" i="46"/>
  <c r="AC278" i="46"/>
  <c r="AC274" i="46"/>
  <c r="AC270" i="46"/>
  <c r="AC266" i="46"/>
  <c r="AC262" i="46"/>
  <c r="AC256" i="46"/>
  <c r="AC252" i="46"/>
  <c r="AC248" i="46"/>
  <c r="AC244" i="46"/>
  <c r="AC240" i="46"/>
  <c r="AC236" i="46"/>
  <c r="AC232" i="46"/>
  <c r="AC228" i="46"/>
  <c r="AC224" i="46"/>
  <c r="AC220" i="46"/>
  <c r="AC216" i="46"/>
  <c r="AC212" i="46"/>
  <c r="AC208" i="46"/>
  <c r="AC204" i="46"/>
  <c r="AC200" i="46"/>
  <c r="AC199" i="46"/>
  <c r="AC198" i="46"/>
  <c r="AC197" i="46"/>
  <c r="AC196" i="46"/>
  <c r="AC195" i="46"/>
  <c r="AC194" i="46"/>
  <c r="AC193" i="46"/>
  <c r="AC192" i="46"/>
  <c r="AC191" i="46"/>
  <c r="AC190" i="46"/>
  <c r="AC189" i="46"/>
  <c r="AC185" i="46"/>
  <c r="AC181" i="46"/>
  <c r="AC174" i="46"/>
  <c r="AC170" i="46"/>
  <c r="AC166" i="46"/>
  <c r="AC162" i="46"/>
  <c r="AC161" i="46"/>
  <c r="AC160" i="46"/>
  <c r="AC159" i="46"/>
  <c r="AC158" i="46"/>
  <c r="AC157" i="46"/>
  <c r="AC156" i="46"/>
  <c r="AC152" i="46"/>
  <c r="AC148" i="46"/>
  <c r="AC144" i="46"/>
  <c r="AC721" i="46"/>
  <c r="AC700" i="46"/>
  <c r="AC412" i="46"/>
  <c r="AC410" i="46"/>
  <c r="AC385" i="46"/>
  <c r="AC383" i="46"/>
  <c r="AC369" i="46"/>
  <c r="AC367" i="46"/>
  <c r="AC353" i="46"/>
  <c r="AC351" i="46"/>
  <c r="AC349" i="46"/>
  <c r="AC347" i="46"/>
  <c r="AC345" i="46"/>
  <c r="AC338" i="46"/>
  <c r="AC336" i="46"/>
  <c r="AC322" i="46"/>
  <c r="AC320" i="46"/>
  <c r="AC306" i="46"/>
  <c r="AC305" i="46"/>
  <c r="AC302" i="46"/>
  <c r="AC297" i="46"/>
  <c r="AC294" i="46"/>
  <c r="AC289" i="46"/>
  <c r="AC286" i="46"/>
  <c r="AC280" i="46"/>
  <c r="AC276" i="46"/>
  <c r="AC272" i="46"/>
  <c r="AC268" i="46"/>
  <c r="AC264" i="46"/>
  <c r="AC258" i="46"/>
  <c r="AC254" i="46"/>
  <c r="AC250" i="46"/>
  <c r="AC246" i="46"/>
  <c r="AC242" i="46"/>
  <c r="AC238" i="46"/>
  <c r="AC234" i="46"/>
  <c r="AC230" i="46"/>
  <c r="AC226" i="46"/>
  <c r="AC222" i="46"/>
  <c r="AC218" i="46"/>
  <c r="AC214" i="46"/>
  <c r="AC210" i="46"/>
  <c r="AC206" i="46"/>
  <c r="AC202" i="46"/>
  <c r="AC187" i="46"/>
  <c r="AC183" i="46"/>
  <c r="AC179" i="46"/>
  <c r="AC172" i="46"/>
  <c r="AC168" i="46"/>
  <c r="AC164" i="46"/>
  <c r="AC154" i="46"/>
  <c r="AC150" i="46"/>
  <c r="AC146" i="46"/>
  <c r="AC712" i="46"/>
  <c r="AC692" i="46"/>
  <c r="AC684" i="46"/>
  <c r="AC676" i="46"/>
  <c r="AC668" i="46"/>
  <c r="AC660" i="46"/>
  <c r="AC652" i="46"/>
  <c r="AC644" i="46"/>
  <c r="AC636" i="46"/>
  <c r="AC628" i="46"/>
  <c r="AC620" i="46"/>
  <c r="AC612" i="46"/>
  <c r="AC296" i="46"/>
  <c r="AC292" i="46"/>
  <c r="AC275" i="46"/>
  <c r="AC273" i="46"/>
  <c r="AC257" i="46"/>
  <c r="AC243" i="46"/>
  <c r="AC241" i="46"/>
  <c r="AC227" i="46"/>
  <c r="AC225" i="46"/>
  <c r="AC211" i="46"/>
  <c r="AC209" i="46"/>
  <c r="AC180" i="46"/>
  <c r="AC178" i="46"/>
  <c r="AC176" i="46"/>
  <c r="AC169" i="46"/>
  <c r="AC167" i="46"/>
  <c r="AC155" i="46"/>
  <c r="AC153" i="46"/>
  <c r="AC139" i="46"/>
  <c r="AC135" i="46"/>
  <c r="AC131" i="46"/>
  <c r="AB324" i="45"/>
  <c r="AB323" i="45"/>
  <c r="AB306" i="45"/>
  <c r="AB305" i="45"/>
  <c r="AB304" i="45"/>
  <c r="AB303" i="45"/>
  <c r="AB302" i="45"/>
  <c r="AB301" i="45"/>
  <c r="AB300" i="45"/>
  <c r="AB299" i="45"/>
  <c r="AB298" i="45"/>
  <c r="AB297" i="45"/>
  <c r="AB296" i="45"/>
  <c r="AB295" i="45"/>
  <c r="AB294" i="45"/>
  <c r="AB293" i="45"/>
  <c r="AB292" i="45"/>
  <c r="AB291" i="45"/>
  <c r="AB290" i="45"/>
  <c r="AB289" i="45"/>
  <c r="AB288" i="45"/>
  <c r="AB287" i="45"/>
  <c r="AB286" i="45"/>
  <c r="AB285" i="45"/>
  <c r="AB284" i="45"/>
  <c r="AB283" i="45"/>
  <c r="AB255" i="45"/>
  <c r="AB254" i="45"/>
  <c r="AB253" i="45"/>
  <c r="AB252" i="45"/>
  <c r="AB251" i="45"/>
  <c r="AB250" i="45"/>
  <c r="AB249" i="45"/>
  <c r="AB248" i="45"/>
  <c r="AB247" i="45"/>
  <c r="AB246" i="45"/>
  <c r="AB245" i="45"/>
  <c r="AB244" i="45"/>
  <c r="AB243" i="45"/>
  <c r="AB239" i="45"/>
  <c r="AB235" i="45"/>
  <c r="AB232" i="45"/>
  <c r="AB228" i="45"/>
  <c r="AB224" i="45"/>
  <c r="AB214" i="45"/>
  <c r="AB208" i="45"/>
  <c r="AB204" i="45"/>
  <c r="AB200" i="45"/>
  <c r="AB193" i="45"/>
  <c r="AB190" i="45"/>
  <c r="AB186" i="45"/>
  <c r="AB184" i="45"/>
  <c r="AB180" i="45"/>
  <c r="AB176" i="45"/>
  <c r="AB172" i="45"/>
  <c r="AC716" i="46"/>
  <c r="AC709" i="46"/>
  <c r="AC689" i="46"/>
  <c r="AC681" i="46"/>
  <c r="AC673" i="46"/>
  <c r="AC665" i="46"/>
  <c r="AC657" i="46"/>
  <c r="AC649" i="46"/>
  <c r="AC641" i="46"/>
  <c r="AC633" i="46"/>
  <c r="AC625" i="46"/>
  <c r="AC617" i="46"/>
  <c r="AC283" i="46"/>
  <c r="AC281" i="46"/>
  <c r="AC267" i="46"/>
  <c r="AC265" i="46"/>
  <c r="AC251" i="46"/>
  <c r="AC249" i="46"/>
  <c r="AC235" i="46"/>
  <c r="AC233" i="46"/>
  <c r="AC219" i="46"/>
  <c r="AC217" i="46"/>
  <c r="AC203" i="46"/>
  <c r="AC201" i="46"/>
  <c r="AC188" i="46"/>
  <c r="AC186" i="46"/>
  <c r="AC177" i="46"/>
  <c r="AC175" i="46"/>
  <c r="AC147" i="46"/>
  <c r="AC145" i="46"/>
  <c r="AC141" i="46"/>
  <c r="AC137" i="46"/>
  <c r="AC133" i="46"/>
  <c r="AB322" i="45"/>
  <c r="AB321" i="45"/>
  <c r="AB320" i="45"/>
  <c r="AB319" i="45"/>
  <c r="AB318" i="45"/>
  <c r="AB317" i="45"/>
  <c r="AB316" i="45"/>
  <c r="AB315" i="45"/>
  <c r="AB314" i="45"/>
  <c r="AB313" i="45"/>
  <c r="AB312" i="45"/>
  <c r="AB311" i="45"/>
  <c r="AB310" i="45"/>
  <c r="AB309" i="45"/>
  <c r="AB308" i="45"/>
  <c r="AB307" i="45"/>
  <c r="AB261" i="45"/>
  <c r="AB260" i="45"/>
  <c r="AB259" i="45"/>
  <c r="AB258" i="45"/>
  <c r="AB257" i="45"/>
  <c r="AB241" i="45"/>
  <c r="AB237" i="45"/>
  <c r="AB230" i="45"/>
  <c r="AT230" i="45" s="1"/>
  <c r="AB226" i="45"/>
  <c r="AB222" i="45"/>
  <c r="AB221" i="45"/>
  <c r="AB220" i="45"/>
  <c r="AB219" i="45"/>
  <c r="AB218" i="45"/>
  <c r="AB217" i="45"/>
  <c r="AB216" i="45"/>
  <c r="AB212" i="45"/>
  <c r="AB210" i="45"/>
  <c r="AB206" i="45"/>
  <c r="AB202" i="45"/>
  <c r="AB198" i="45"/>
  <c r="AB195" i="45"/>
  <c r="AB191" i="45"/>
  <c r="AB188" i="45"/>
  <c r="AB182" i="45"/>
  <c r="AB178" i="45"/>
  <c r="AB174" i="45"/>
  <c r="AB170" i="45"/>
  <c r="AB166" i="45"/>
  <c r="AC387" i="46"/>
  <c r="AC355" i="46"/>
  <c r="AC316" i="46"/>
  <c r="AC279" i="46"/>
  <c r="AC277" i="46"/>
  <c r="AC259" i="46"/>
  <c r="AC255" i="46"/>
  <c r="AC253" i="46"/>
  <c r="AC247" i="46"/>
  <c r="AC245" i="46"/>
  <c r="AC223" i="46"/>
  <c r="AC221" i="46"/>
  <c r="AC215" i="46"/>
  <c r="AC213" i="46"/>
  <c r="AC173" i="46"/>
  <c r="AC171" i="46"/>
  <c r="AB282" i="45"/>
  <c r="AB278" i="45"/>
  <c r="AB274" i="45"/>
  <c r="AB270" i="45"/>
  <c r="AB266" i="45"/>
  <c r="AB262" i="45"/>
  <c r="AB238" i="45"/>
  <c r="AB225" i="45"/>
  <c r="AB215" i="45"/>
  <c r="AB209" i="45"/>
  <c r="AB201" i="45"/>
  <c r="AB196" i="45"/>
  <c r="AB185" i="45"/>
  <c r="AB181" i="45"/>
  <c r="AB173" i="45"/>
  <c r="AB169" i="45"/>
  <c r="AB167" i="45"/>
  <c r="AB161" i="45"/>
  <c r="AB157" i="45"/>
  <c r="AB153" i="45"/>
  <c r="AB149" i="45"/>
  <c r="AB145" i="45"/>
  <c r="AB141" i="45"/>
  <c r="AB134" i="45"/>
  <c r="AB130" i="45"/>
  <c r="AB126" i="45"/>
  <c r="AB122" i="45"/>
  <c r="AB118" i="45"/>
  <c r="AB114" i="45"/>
  <c r="AB58" i="45"/>
  <c r="AB57" i="45"/>
  <c r="AB37" i="45"/>
  <c r="AB36" i="45"/>
  <c r="AB21" i="45"/>
  <c r="AB20" i="45"/>
  <c r="AB19" i="45"/>
  <c r="AA320" i="42"/>
  <c r="AA319" i="42"/>
  <c r="AA315" i="42"/>
  <c r="AA311" i="42"/>
  <c r="AA307" i="42"/>
  <c r="AA302" i="42"/>
  <c r="AA298" i="42"/>
  <c r="AA294" i="42"/>
  <c r="AA290" i="42"/>
  <c r="AA286" i="42"/>
  <c r="AA282" i="42"/>
  <c r="AA276" i="42"/>
  <c r="AA272" i="42"/>
  <c r="AA268" i="42"/>
  <c r="AA264" i="42"/>
  <c r="AA260" i="42"/>
  <c r="AA258" i="42"/>
  <c r="AA254" i="42"/>
  <c r="AA250" i="42"/>
  <c r="AA244" i="42"/>
  <c r="AA240" i="42"/>
  <c r="AA237" i="42"/>
  <c r="AA233" i="42"/>
  <c r="AA229" i="42"/>
  <c r="AA228" i="42"/>
  <c r="AA227" i="42"/>
  <c r="AA223" i="42"/>
  <c r="AA219" i="42"/>
  <c r="AA215" i="42"/>
  <c r="AA211" i="42"/>
  <c r="AA208" i="42"/>
  <c r="AA204" i="42"/>
  <c r="AA200" i="42"/>
  <c r="AA195" i="42"/>
  <c r="AA192" i="42"/>
  <c r="AA190" i="42"/>
  <c r="AA185" i="42"/>
  <c r="AA181" i="42"/>
  <c r="AA177" i="42"/>
  <c r="AA173" i="42"/>
  <c r="AA169" i="42"/>
  <c r="AA165" i="42"/>
  <c r="AA161" i="42"/>
  <c r="AA157" i="42"/>
  <c r="AA153" i="42"/>
  <c r="AA149" i="42"/>
  <c r="AA145" i="42"/>
  <c r="AA141" i="42"/>
  <c r="AA137" i="42"/>
  <c r="AA132" i="42"/>
  <c r="AA126" i="42"/>
  <c r="AA122" i="42"/>
  <c r="AA118" i="42"/>
  <c r="AA114" i="42"/>
  <c r="AA109" i="42"/>
  <c r="AA105" i="42"/>
  <c r="AA101" i="42"/>
  <c r="AA97" i="42"/>
  <c r="AA93" i="42"/>
  <c r="AA89" i="42"/>
  <c r="AA85" i="42"/>
  <c r="AC414" i="46"/>
  <c r="AC363" i="46"/>
  <c r="AC324" i="46"/>
  <c r="AC304" i="46"/>
  <c r="AC288" i="46"/>
  <c r="AC271" i="46"/>
  <c r="AC269" i="46"/>
  <c r="AC263" i="46"/>
  <c r="AC261" i="46"/>
  <c r="AC239" i="46"/>
  <c r="AC237" i="46"/>
  <c r="AC231" i="46"/>
  <c r="AC229" i="46"/>
  <c r="AC207" i="46"/>
  <c r="AC205" i="46"/>
  <c r="AC165" i="46"/>
  <c r="AC163" i="46"/>
  <c r="AC151" i="46"/>
  <c r="AC149" i="46"/>
  <c r="AC143" i="46"/>
  <c r="AB280" i="45"/>
  <c r="AB276" i="45"/>
  <c r="AB272" i="45"/>
  <c r="AB268" i="45"/>
  <c r="AB264" i="45"/>
  <c r="AB256" i="45"/>
  <c r="AB242" i="45"/>
  <c r="AB234" i="45"/>
  <c r="AB229" i="45"/>
  <c r="AB205" i="45"/>
  <c r="AB192" i="45"/>
  <c r="AB189" i="45"/>
  <c r="AB177" i="45"/>
  <c r="AB163" i="45"/>
  <c r="AB159" i="45"/>
  <c r="AB155" i="45"/>
  <c r="AB151" i="45"/>
  <c r="AB147" i="45"/>
  <c r="AB143" i="45"/>
  <c r="AB132" i="45"/>
  <c r="AB128" i="45"/>
  <c r="AB124" i="45"/>
  <c r="AB120" i="45"/>
  <c r="AB116" i="45"/>
  <c r="AB69" i="45"/>
  <c r="AB61" i="45"/>
  <c r="AB50" i="45"/>
  <c r="AB49" i="45"/>
  <c r="AT49" i="45" s="1"/>
  <c r="AU49" i="45" s="1"/>
  <c r="AB40" i="45"/>
  <c r="AB27" i="45"/>
  <c r="AB26" i="45"/>
  <c r="AB18" i="45"/>
  <c r="AA317" i="42"/>
  <c r="AA313" i="42"/>
  <c r="AA309" i="42"/>
  <c r="AA305" i="42"/>
  <c r="AA300" i="42"/>
  <c r="AA296" i="42"/>
  <c r="AA292" i="42"/>
  <c r="AA288" i="42"/>
  <c r="AA284" i="42"/>
  <c r="AA280" i="42"/>
  <c r="AA278" i="42"/>
  <c r="AA274" i="42"/>
  <c r="AA270" i="42"/>
  <c r="AA266" i="42"/>
  <c r="AA262" i="42"/>
  <c r="AA256" i="42"/>
  <c r="AA252" i="42"/>
  <c r="AA248" i="42"/>
  <c r="AA245" i="42"/>
  <c r="AA242" i="42"/>
  <c r="AA238" i="42"/>
  <c r="AA235" i="42"/>
  <c r="AA231" i="42"/>
  <c r="AA225" i="42"/>
  <c r="AA221" i="42"/>
  <c r="AA217" i="42"/>
  <c r="AA213" i="42"/>
  <c r="AA209" i="42"/>
  <c r="AA206" i="42"/>
  <c r="AA202" i="42"/>
  <c r="AA198" i="42"/>
  <c r="AA194" i="42"/>
  <c r="AA187" i="42"/>
  <c r="AA183" i="42"/>
  <c r="AA179" i="42"/>
  <c r="AA175" i="42"/>
  <c r="AA171" i="42"/>
  <c r="AA167" i="42"/>
  <c r="AA163" i="42"/>
  <c r="AA159" i="42"/>
  <c r="AA155" i="42"/>
  <c r="AA151" i="42"/>
  <c r="AA147" i="42"/>
  <c r="AA143" i="42"/>
  <c r="AA139" i="42"/>
  <c r="AA135" i="42"/>
  <c r="AA130" i="42"/>
  <c r="AA124" i="42"/>
  <c r="AA120" i="42"/>
  <c r="AA116" i="42"/>
  <c r="AA112" i="42"/>
  <c r="AA111" i="42"/>
  <c r="AA107" i="42"/>
  <c r="AA103" i="42"/>
  <c r="AA99" i="42"/>
  <c r="AA95" i="42"/>
  <c r="AA91" i="42"/>
  <c r="AA87" i="42"/>
  <c r="AA83" i="42"/>
  <c r="W4" i="42"/>
  <c r="W5" i="42"/>
  <c r="Q7" i="42"/>
  <c r="AC7" i="42"/>
  <c r="AB8" i="42"/>
  <c r="Q10" i="42"/>
  <c r="AK10" i="42"/>
  <c r="AA12" i="42"/>
  <c r="Q16" i="42"/>
  <c r="W17" i="42"/>
  <c r="Q19" i="42"/>
  <c r="AC19" i="42"/>
  <c r="AA21" i="42"/>
  <c r="W23" i="42"/>
  <c r="AK24" i="42"/>
  <c r="AA25" i="42"/>
  <c r="Q28" i="42"/>
  <c r="AK28" i="42"/>
  <c r="AB29" i="42"/>
  <c r="AC30" i="42"/>
  <c r="AK30" i="42"/>
  <c r="AB31" i="42"/>
  <c r="Q34" i="42"/>
  <c r="AC34" i="42"/>
  <c r="AA36" i="42"/>
  <c r="AC38" i="42"/>
  <c r="Q42" i="42"/>
  <c r="AC42" i="42"/>
  <c r="AA44" i="42"/>
  <c r="AK45" i="42"/>
  <c r="AA47" i="42"/>
  <c r="Q51" i="42"/>
  <c r="AK51" i="42"/>
  <c r="AB52" i="42"/>
  <c r="W53" i="42"/>
  <c r="AA53" i="42"/>
  <c r="AC55" i="42"/>
  <c r="AK55" i="42"/>
  <c r="AC59" i="42"/>
  <c r="Q63" i="42"/>
  <c r="AK63" i="42"/>
  <c r="AA65" i="42"/>
  <c r="AK66" i="42"/>
  <c r="AB67" i="42"/>
  <c r="W68" i="42"/>
  <c r="AC70" i="42"/>
  <c r="AK70" i="42"/>
  <c r="AB71" i="42"/>
  <c r="W72" i="42"/>
  <c r="AA72" i="42"/>
  <c r="AC74" i="42"/>
  <c r="AK74" i="42"/>
  <c r="AB75" i="42"/>
  <c r="W76" i="42"/>
  <c r="AA76" i="42"/>
  <c r="AC78" i="42"/>
  <c r="AA80" i="42"/>
  <c r="W82" i="42"/>
  <c r="AC83" i="42"/>
  <c r="AC84" i="42"/>
  <c r="AK84" i="42"/>
  <c r="Q86" i="42"/>
  <c r="W88" i="42"/>
  <c r="AA88" i="42"/>
  <c r="Q90" i="42"/>
  <c r="W92" i="42"/>
  <c r="AA92" i="42"/>
  <c r="Q94" i="42"/>
  <c r="W96" i="42"/>
  <c r="AA96" i="42"/>
  <c r="Q102" i="42"/>
  <c r="W104" i="42"/>
  <c r="AA104" i="42"/>
  <c r="Q110" i="42"/>
  <c r="AC113" i="42"/>
  <c r="AK113" i="42"/>
  <c r="AB114" i="42"/>
  <c r="AC121" i="42"/>
  <c r="AK121" i="42"/>
  <c r="AB122" i="42"/>
  <c r="AC140" i="42"/>
  <c r="AK140" i="42"/>
  <c r="AB141" i="42"/>
  <c r="AC152" i="42"/>
  <c r="AK152" i="42"/>
  <c r="AB153" i="42"/>
  <c r="AC172" i="42"/>
  <c r="AK172" i="42"/>
  <c r="AB173" i="42"/>
  <c r="AB181" i="42"/>
  <c r="AK188" i="42"/>
  <c r="AC193" i="42"/>
  <c r="AK193" i="42"/>
  <c r="Q197" i="42"/>
  <c r="W199" i="42"/>
  <c r="AA199" i="42"/>
  <c r="Q205" i="42"/>
  <c r="W207" i="42"/>
  <c r="AA207" i="42"/>
  <c r="AC210" i="42"/>
  <c r="AK210" i="42"/>
  <c r="AB211" i="42"/>
  <c r="AC214" i="42"/>
  <c r="AK214" i="42"/>
  <c r="AB215" i="42"/>
  <c r="AC218" i="42"/>
  <c r="AK218" i="42"/>
  <c r="AC222" i="42"/>
  <c r="AK222" i="42"/>
  <c r="AB223" i="42"/>
  <c r="AC226" i="42"/>
  <c r="AC236" i="42"/>
  <c r="AK236" i="42"/>
  <c r="AB237" i="42"/>
  <c r="Q239" i="42"/>
  <c r="W241" i="42"/>
  <c r="AA241" i="42"/>
  <c r="Q243" i="42"/>
  <c r="Q246" i="42"/>
  <c r="Q251" i="42"/>
  <c r="AC257" i="42"/>
  <c r="AK257" i="42"/>
  <c r="AC259" i="42"/>
  <c r="AK259" i="42"/>
  <c r="AB260" i="42"/>
  <c r="AC263" i="42"/>
  <c r="AK263" i="42"/>
  <c r="AC275" i="42"/>
  <c r="AK275" i="42"/>
  <c r="AC279" i="42"/>
  <c r="AK279" i="42"/>
  <c r="AC285" i="42"/>
  <c r="AK285" i="42"/>
  <c r="AB286" i="42"/>
  <c r="AC301" i="42"/>
  <c r="AK301" i="42"/>
  <c r="Q308" i="42"/>
  <c r="Q312" i="42"/>
  <c r="W314" i="42"/>
  <c r="AA314" i="42"/>
  <c r="Q316" i="42"/>
  <c r="AB320" i="42"/>
  <c r="AB6" i="45"/>
  <c r="AG4" i="45"/>
  <c r="AO4" i="45"/>
  <c r="AS4" i="45"/>
  <c r="AB13" i="45"/>
  <c r="Q20" i="45"/>
  <c r="Q26" i="45"/>
  <c r="AC40" i="45"/>
  <c r="AC326" i="46"/>
  <c r="AD337" i="46"/>
  <c r="AC357" i="46"/>
  <c r="AD397" i="46"/>
  <c r="X398" i="46"/>
  <c r="AC408" i="46"/>
  <c r="R417" i="46"/>
  <c r="AB419" i="46"/>
  <c r="AD422" i="46"/>
  <c r="AD424" i="46"/>
  <c r="X425" i="46"/>
  <c r="R433" i="46"/>
  <c r="AB435" i="46"/>
  <c r="AB441" i="46"/>
  <c r="R449" i="46"/>
  <c r="AB451" i="46"/>
  <c r="AD454" i="46"/>
  <c r="AD456" i="46"/>
  <c r="X457" i="46"/>
  <c r="X467" i="46"/>
  <c r="AB467" i="46"/>
  <c r="AD470" i="46"/>
  <c r="AD472" i="46"/>
  <c r="R481" i="46"/>
  <c r="AR143" i="50"/>
  <c r="E143" i="50"/>
  <c r="E150" i="50"/>
  <c r="AR150" i="50"/>
  <c r="E156" i="50"/>
  <c r="AR156" i="50"/>
  <c r="E173" i="50"/>
  <c r="AR173" i="50"/>
  <c r="AR179" i="50"/>
  <c r="E179" i="50"/>
  <c r="AR185" i="50"/>
  <c r="E185" i="50"/>
  <c r="AR209" i="50"/>
  <c r="E209" i="50"/>
  <c r="AR217" i="50"/>
  <c r="E217" i="50"/>
  <c r="E228" i="50"/>
  <c r="AR228" i="50"/>
  <c r="AR253" i="50"/>
  <c r="E253" i="50"/>
  <c r="AR352" i="50"/>
  <c r="E352" i="50"/>
  <c r="E373" i="50"/>
  <c r="AR373" i="50"/>
  <c r="AR404" i="50"/>
  <c r="E404" i="50"/>
  <c r="G434" i="50"/>
  <c r="AQ434" i="50" s="1"/>
  <c r="AR434" i="50" s="1"/>
  <c r="G445" i="50"/>
  <c r="AQ445" i="50" s="1"/>
  <c r="AR445" i="50" s="1"/>
  <c r="AQ598" i="50"/>
  <c r="AR598" i="50" s="1"/>
  <c r="G653" i="50"/>
  <c r="G701" i="50"/>
  <c r="X4" i="50"/>
  <c r="X653" i="50"/>
  <c r="L694" i="50"/>
  <c r="AQ694" i="50" s="1"/>
  <c r="AR694" i="50" s="1"/>
  <c r="J263" i="50"/>
  <c r="AQ263" i="50" s="1"/>
  <c r="J360" i="50"/>
  <c r="J498" i="50"/>
  <c r="AQ498" i="50" s="1"/>
  <c r="AR498" i="50" s="1"/>
  <c r="J671" i="50"/>
  <c r="AL385" i="50"/>
  <c r="AL4" i="50" s="1"/>
  <c r="S175" i="50"/>
  <c r="S4" i="50" s="1"/>
  <c r="AP108" i="50"/>
  <c r="AP193" i="50"/>
  <c r="AQ193" i="50" s="1"/>
  <c r="AR193" i="50" s="1"/>
  <c r="AP302" i="50"/>
  <c r="AP366" i="50"/>
  <c r="AQ366" i="50" s="1"/>
  <c r="AP569" i="50"/>
  <c r="AP658" i="50"/>
  <c r="AP687" i="50"/>
  <c r="T215" i="50"/>
  <c r="T4" i="50" s="1"/>
  <c r="T313" i="50"/>
  <c r="T509" i="50"/>
  <c r="U4" i="50"/>
  <c r="O22" i="50"/>
  <c r="O4" i="50" s="1"/>
  <c r="O263" i="50"/>
  <c r="O288" i="50"/>
  <c r="O653" i="50"/>
  <c r="H456" i="50"/>
  <c r="M57" i="50"/>
  <c r="M4" i="50" s="1"/>
  <c r="M61" i="50"/>
  <c r="M66" i="50"/>
  <c r="AQ66" i="50" s="1"/>
  <c r="AR66" i="50" s="1"/>
  <c r="M132" i="50"/>
  <c r="AQ132" i="50" s="1"/>
  <c r="AR132" i="50" s="1"/>
  <c r="M347" i="50"/>
  <c r="AQ347" i="50" s="1"/>
  <c r="AR347" i="50" s="1"/>
  <c r="M564" i="50"/>
  <c r="M701" i="50"/>
  <c r="AB48" i="50"/>
  <c r="AB4" i="50" s="1"/>
  <c r="AB263" i="50"/>
  <c r="AB288" i="50"/>
  <c r="AB394" i="50"/>
  <c r="AQ394" i="50" s="1"/>
  <c r="AB679" i="50"/>
  <c r="AN483" i="50"/>
  <c r="AN4" i="50" s="1"/>
  <c r="O740" i="46"/>
  <c r="O739" i="46"/>
  <c r="O738" i="46"/>
  <c r="AU738" i="46" s="1"/>
  <c r="AV738" i="46" s="1"/>
  <c r="O737" i="46"/>
  <c r="O736" i="46"/>
  <c r="AU736" i="46" s="1"/>
  <c r="AV736" i="46" s="1"/>
  <c r="O735" i="46"/>
  <c r="O734" i="46"/>
  <c r="O733" i="46"/>
  <c r="O732" i="46"/>
  <c r="O731" i="46"/>
  <c r="O730" i="46"/>
  <c r="AU730" i="46" s="1"/>
  <c r="AV730" i="46" s="1"/>
  <c r="O729" i="46"/>
  <c r="O728" i="46"/>
  <c r="O727" i="46"/>
  <c r="O726" i="46"/>
  <c r="AU726" i="46" s="1"/>
  <c r="AV726" i="46" s="1"/>
  <c r="O725" i="46"/>
  <c r="O724" i="46"/>
  <c r="O723" i="46"/>
  <c r="O722" i="46"/>
  <c r="O721" i="46"/>
  <c r="O720" i="46"/>
  <c r="O719" i="46"/>
  <c r="O718" i="46"/>
  <c r="O717" i="46"/>
  <c r="O716" i="46"/>
  <c r="O715" i="46"/>
  <c r="O714" i="46"/>
  <c r="O713" i="46"/>
  <c r="O712" i="46"/>
  <c r="O711" i="46"/>
  <c r="O710" i="46"/>
  <c r="O709" i="46"/>
  <c r="O708" i="46"/>
  <c r="O707" i="46"/>
  <c r="O706" i="46"/>
  <c r="O705" i="46"/>
  <c r="O704" i="46"/>
  <c r="O703" i="46"/>
  <c r="O702" i="46"/>
  <c r="O701" i="46"/>
  <c r="O700" i="46"/>
  <c r="O699" i="46"/>
  <c r="O698" i="46"/>
  <c r="O697" i="46"/>
  <c r="O696" i="46"/>
  <c r="O695" i="46"/>
  <c r="O694" i="46"/>
  <c r="O693" i="46"/>
  <c r="O692" i="46"/>
  <c r="O691" i="46"/>
  <c r="O690" i="46"/>
  <c r="O689" i="46"/>
  <c r="O688" i="46"/>
  <c r="O687" i="46"/>
  <c r="O686" i="46"/>
  <c r="O685" i="46"/>
  <c r="O684" i="46"/>
  <c r="O683" i="46"/>
  <c r="O682" i="46"/>
  <c r="O681" i="46"/>
  <c r="O680" i="46"/>
  <c r="O679" i="46"/>
  <c r="O678" i="46"/>
  <c r="O677" i="46"/>
  <c r="O676" i="46"/>
  <c r="O675" i="46"/>
  <c r="O674" i="46"/>
  <c r="O673" i="46"/>
  <c r="O672" i="46"/>
  <c r="O671" i="46"/>
  <c r="O670" i="46"/>
  <c r="O669" i="46"/>
  <c r="O668" i="46"/>
  <c r="O667" i="46"/>
  <c r="O666" i="46"/>
  <c r="O665" i="46"/>
  <c r="O664" i="46"/>
  <c r="O663" i="46"/>
  <c r="O662" i="46"/>
  <c r="O661" i="46"/>
  <c r="O660" i="46"/>
  <c r="O659" i="46"/>
  <c r="O658" i="46"/>
  <c r="O657" i="46"/>
  <c r="O656" i="46"/>
  <c r="O655" i="46"/>
  <c r="O654" i="46"/>
  <c r="O653" i="46"/>
  <c r="O652" i="46"/>
  <c r="O651" i="46"/>
  <c r="O650" i="46"/>
  <c r="O649" i="46"/>
  <c r="O648" i="46"/>
  <c r="O647" i="46"/>
  <c r="O646" i="46"/>
  <c r="O645" i="46"/>
  <c r="O644" i="46"/>
  <c r="O643" i="46"/>
  <c r="O642" i="46"/>
  <c r="O641" i="46"/>
  <c r="O640" i="46"/>
  <c r="O639" i="46"/>
  <c r="O638" i="46"/>
  <c r="O637" i="46"/>
  <c r="O636" i="46"/>
  <c r="O635" i="46"/>
  <c r="O634" i="46"/>
  <c r="O633" i="46"/>
  <c r="O632" i="46"/>
  <c r="O631" i="46"/>
  <c r="O630" i="46"/>
  <c r="O629" i="46"/>
  <c r="O628" i="46"/>
  <c r="O627" i="46"/>
  <c r="O626" i="46"/>
  <c r="O625" i="46"/>
  <c r="O624" i="46"/>
  <c r="O623" i="46"/>
  <c r="O622" i="46"/>
  <c r="O621" i="46"/>
  <c r="O620" i="46"/>
  <c r="O619" i="46"/>
  <c r="O618" i="46"/>
  <c r="O617" i="46"/>
  <c r="O616" i="46"/>
  <c r="O615" i="46"/>
  <c r="O614" i="46"/>
  <c r="O613" i="46"/>
  <c r="O612" i="46"/>
  <c r="O741" i="46"/>
  <c r="O611" i="46"/>
  <c r="O607" i="46"/>
  <c r="O603" i="46"/>
  <c r="O599" i="46"/>
  <c r="O595" i="46"/>
  <c r="O591" i="46"/>
  <c r="O587" i="46"/>
  <c r="O583" i="46"/>
  <c r="O579" i="46"/>
  <c r="O575" i="46"/>
  <c r="O571" i="46"/>
  <c r="O567" i="46"/>
  <c r="O563" i="46"/>
  <c r="O559" i="46"/>
  <c r="O555" i="46"/>
  <c r="O551" i="46"/>
  <c r="O547" i="46"/>
  <c r="O543" i="46"/>
  <c r="O539" i="46"/>
  <c r="O535" i="46"/>
  <c r="O531" i="46"/>
  <c r="O527" i="46"/>
  <c r="O523" i="46"/>
  <c r="O519" i="46"/>
  <c r="O515" i="46"/>
  <c r="O511" i="46"/>
  <c r="O507" i="46"/>
  <c r="O609" i="46"/>
  <c r="O605" i="46"/>
  <c r="O601" i="46"/>
  <c r="O597" i="46"/>
  <c r="O593" i="46"/>
  <c r="O589" i="46"/>
  <c r="O585" i="46"/>
  <c r="O581" i="46"/>
  <c r="O577" i="46"/>
  <c r="O573" i="46"/>
  <c r="O569" i="46"/>
  <c r="O565" i="46"/>
  <c r="O561" i="46"/>
  <c r="O557" i="46"/>
  <c r="O553" i="46"/>
  <c r="O549" i="46"/>
  <c r="O545" i="46"/>
  <c r="O541" i="46"/>
  <c r="O537" i="46"/>
  <c r="O533" i="46"/>
  <c r="O529" i="46"/>
  <c r="O525" i="46"/>
  <c r="O521" i="46"/>
  <c r="O517" i="46"/>
  <c r="O513" i="46"/>
  <c r="O509" i="46"/>
  <c r="O505" i="46"/>
  <c r="O503" i="46"/>
  <c r="O502" i="46"/>
  <c r="O501" i="46"/>
  <c r="O500" i="46"/>
  <c r="O499" i="46"/>
  <c r="O498" i="46"/>
  <c r="O497" i="46"/>
  <c r="O496" i="46"/>
  <c r="O495" i="46"/>
  <c r="O494" i="46"/>
  <c r="O493" i="46"/>
  <c r="O492" i="46"/>
  <c r="O491" i="46"/>
  <c r="O490" i="46"/>
  <c r="O489" i="46"/>
  <c r="O488" i="46"/>
  <c r="O413" i="46"/>
  <c r="AU413" i="46" s="1"/>
  <c r="O409" i="46"/>
  <c r="AU409" i="46" s="1"/>
  <c r="O405" i="46"/>
  <c r="AU405" i="46" s="1"/>
  <c r="O401" i="46"/>
  <c r="AU401" i="46" s="1"/>
  <c r="AV401" i="46" s="1"/>
  <c r="O400" i="46"/>
  <c r="O399" i="46"/>
  <c r="AU399" i="46" s="1"/>
  <c r="AV399" i="46" s="1"/>
  <c r="O398" i="46"/>
  <c r="O397" i="46"/>
  <c r="O396" i="46"/>
  <c r="O395" i="46"/>
  <c r="O394" i="46"/>
  <c r="AU394" i="46" s="1"/>
  <c r="O390" i="46"/>
  <c r="AU390" i="46" s="1"/>
  <c r="O386" i="46"/>
  <c r="AU386" i="46" s="1"/>
  <c r="O382" i="46"/>
  <c r="AU382" i="46" s="1"/>
  <c r="O378" i="46"/>
  <c r="AU378" i="46" s="1"/>
  <c r="O374" i="46"/>
  <c r="AU374" i="46" s="1"/>
  <c r="O370" i="46"/>
  <c r="AU370" i="46" s="1"/>
  <c r="O366" i="46"/>
  <c r="AU366" i="46" s="1"/>
  <c r="O362" i="46"/>
  <c r="AU362" i="46" s="1"/>
  <c r="O358" i="46"/>
  <c r="AU358" i="46" s="1"/>
  <c r="O354" i="46"/>
  <c r="AU354" i="46" s="1"/>
  <c r="O343" i="46"/>
  <c r="AU343" i="46" s="1"/>
  <c r="O339" i="46"/>
  <c r="AU339" i="46" s="1"/>
  <c r="O335" i="46"/>
  <c r="AU335" i="46" s="1"/>
  <c r="O331" i="46"/>
  <c r="AU331" i="46" s="1"/>
  <c r="O327" i="46"/>
  <c r="AU327" i="46" s="1"/>
  <c r="O323" i="46"/>
  <c r="AU323" i="46" s="1"/>
  <c r="O319" i="46"/>
  <c r="AU319" i="46" s="1"/>
  <c r="O315" i="46"/>
  <c r="AU315" i="46" s="1"/>
  <c r="O311" i="46"/>
  <c r="AU311" i="46" s="1"/>
  <c r="O307" i="46"/>
  <c r="AU307" i="46" s="1"/>
  <c r="O486" i="46"/>
  <c r="O485" i="46"/>
  <c r="AU485" i="46" s="1"/>
  <c r="AV485" i="46" s="1"/>
  <c r="O484" i="46"/>
  <c r="AU484" i="46" s="1"/>
  <c r="AV484" i="46" s="1"/>
  <c r="O483" i="46"/>
  <c r="O482" i="46"/>
  <c r="AU482" i="46" s="1"/>
  <c r="AV482" i="46" s="1"/>
  <c r="O481" i="46"/>
  <c r="O480" i="46"/>
  <c r="O479" i="46"/>
  <c r="O478" i="46"/>
  <c r="O477" i="46"/>
  <c r="AU477" i="46" s="1"/>
  <c r="AV477" i="46" s="1"/>
  <c r="O476" i="46"/>
  <c r="AU476" i="46" s="1"/>
  <c r="AV476" i="46" s="1"/>
  <c r="O475" i="46"/>
  <c r="O474" i="46"/>
  <c r="AU474" i="46" s="1"/>
  <c r="AV474" i="46" s="1"/>
  <c r="O473" i="46"/>
  <c r="O472" i="46"/>
  <c r="O471" i="46"/>
  <c r="AU471" i="46" s="1"/>
  <c r="AV471" i="46" s="1"/>
  <c r="O470" i="46"/>
  <c r="O469" i="46"/>
  <c r="AU469" i="46" s="1"/>
  <c r="AV469" i="46" s="1"/>
  <c r="O468" i="46"/>
  <c r="AU468" i="46" s="1"/>
  <c r="AV468" i="46" s="1"/>
  <c r="O467" i="46"/>
  <c r="O466" i="46"/>
  <c r="AU466" i="46" s="1"/>
  <c r="AV466" i="46" s="1"/>
  <c r="O465" i="46"/>
  <c r="O464" i="46"/>
  <c r="O463" i="46"/>
  <c r="O462" i="46"/>
  <c r="O461" i="46"/>
  <c r="AU461" i="46" s="1"/>
  <c r="AV461" i="46" s="1"/>
  <c r="O460" i="46"/>
  <c r="AU460" i="46" s="1"/>
  <c r="AV460" i="46" s="1"/>
  <c r="O459" i="46"/>
  <c r="O458" i="46"/>
  <c r="AU458" i="46" s="1"/>
  <c r="AV458" i="46" s="1"/>
  <c r="O457" i="46"/>
  <c r="O456" i="46"/>
  <c r="O455" i="46"/>
  <c r="AU455" i="46" s="1"/>
  <c r="AV455" i="46" s="1"/>
  <c r="O454" i="46"/>
  <c r="O453" i="46"/>
  <c r="AU453" i="46" s="1"/>
  <c r="AV453" i="46" s="1"/>
  <c r="O452" i="46"/>
  <c r="AU452" i="46" s="1"/>
  <c r="AV452" i="46" s="1"/>
  <c r="O451" i="46"/>
  <c r="O450" i="46"/>
  <c r="AU450" i="46" s="1"/>
  <c r="AV450" i="46" s="1"/>
  <c r="O449" i="46"/>
  <c r="O448" i="46"/>
  <c r="O447" i="46"/>
  <c r="O446" i="46"/>
  <c r="O445" i="46"/>
  <c r="AU445" i="46" s="1"/>
  <c r="AV445" i="46" s="1"/>
  <c r="O444" i="46"/>
  <c r="AU444" i="46" s="1"/>
  <c r="AV444" i="46" s="1"/>
  <c r="O443" i="46"/>
  <c r="O442" i="46"/>
  <c r="AU442" i="46" s="1"/>
  <c r="AV442" i="46" s="1"/>
  <c r="O441" i="46"/>
  <c r="O440" i="46"/>
  <c r="O439" i="46"/>
  <c r="AU439" i="46" s="1"/>
  <c r="AV439" i="46" s="1"/>
  <c r="O438" i="46"/>
  <c r="O437" i="46"/>
  <c r="AU437" i="46" s="1"/>
  <c r="AV437" i="46" s="1"/>
  <c r="O436" i="46"/>
  <c r="AU436" i="46" s="1"/>
  <c r="AV436" i="46" s="1"/>
  <c r="O435" i="46"/>
  <c r="O434" i="46"/>
  <c r="AU434" i="46" s="1"/>
  <c r="AV434" i="46" s="1"/>
  <c r="O433" i="46"/>
  <c r="O432" i="46"/>
  <c r="O431" i="46"/>
  <c r="O430" i="46"/>
  <c r="O429" i="46"/>
  <c r="AU429" i="46" s="1"/>
  <c r="AV429" i="46" s="1"/>
  <c r="O428" i="46"/>
  <c r="AU428" i="46" s="1"/>
  <c r="AV428" i="46" s="1"/>
  <c r="O427" i="46"/>
  <c r="O426" i="46"/>
  <c r="AU426" i="46" s="1"/>
  <c r="AV426" i="46" s="1"/>
  <c r="O425" i="46"/>
  <c r="O424" i="46"/>
  <c r="O423" i="46"/>
  <c r="AU423" i="46" s="1"/>
  <c r="AV423" i="46" s="1"/>
  <c r="O422" i="46"/>
  <c r="O421" i="46"/>
  <c r="AU421" i="46" s="1"/>
  <c r="AV421" i="46" s="1"/>
  <c r="O420" i="46"/>
  <c r="AU420" i="46" s="1"/>
  <c r="AV420" i="46" s="1"/>
  <c r="O419" i="46"/>
  <c r="O418" i="46"/>
  <c r="AU418" i="46" s="1"/>
  <c r="AV418" i="46" s="1"/>
  <c r="O417" i="46"/>
  <c r="O416" i="46"/>
  <c r="O415" i="46"/>
  <c r="O411" i="46"/>
  <c r="AU411" i="46" s="1"/>
  <c r="O407" i="46"/>
  <c r="AU407" i="46" s="1"/>
  <c r="O403" i="46"/>
  <c r="O392" i="46"/>
  <c r="O388" i="46"/>
  <c r="O384" i="46"/>
  <c r="AU384" i="46" s="1"/>
  <c r="O380" i="46"/>
  <c r="AU380" i="46" s="1"/>
  <c r="O376" i="46"/>
  <c r="O372" i="46"/>
  <c r="AU372" i="46" s="1"/>
  <c r="O368" i="46"/>
  <c r="AU368" i="46" s="1"/>
  <c r="O364" i="46"/>
  <c r="O360" i="46"/>
  <c r="O356" i="46"/>
  <c r="O352" i="46"/>
  <c r="AU352" i="46" s="1"/>
  <c r="O341" i="46"/>
  <c r="AU341" i="46" s="1"/>
  <c r="O337" i="46"/>
  <c r="O333" i="46"/>
  <c r="AU333" i="46" s="1"/>
  <c r="O329" i="46"/>
  <c r="AU329" i="46" s="1"/>
  <c r="O325" i="46"/>
  <c r="O321" i="46"/>
  <c r="O317" i="46"/>
  <c r="O313" i="46"/>
  <c r="AU313" i="46" s="1"/>
  <c r="O309" i="46"/>
  <c r="AU309" i="46" s="1"/>
  <c r="O305" i="46"/>
  <c r="O301" i="46"/>
  <c r="O297" i="46"/>
  <c r="O293" i="46"/>
  <c r="O289" i="46"/>
  <c r="O285" i="46"/>
  <c r="O414" i="46"/>
  <c r="O389" i="46"/>
  <c r="O387" i="46"/>
  <c r="O373" i="46"/>
  <c r="O371" i="46"/>
  <c r="O357" i="46"/>
  <c r="O355" i="46"/>
  <c r="O342" i="46"/>
  <c r="O340" i="46"/>
  <c r="O326" i="46"/>
  <c r="O324" i="46"/>
  <c r="O310" i="46"/>
  <c r="O308" i="46"/>
  <c r="O284" i="46"/>
  <c r="O280" i="46"/>
  <c r="O276" i="46"/>
  <c r="O272" i="46"/>
  <c r="O268" i="46"/>
  <c r="O264" i="46"/>
  <c r="O258" i="46"/>
  <c r="O254" i="46"/>
  <c r="O250" i="46"/>
  <c r="AU250" i="46" s="1"/>
  <c r="O246" i="46"/>
  <c r="O242" i="46"/>
  <c r="O238" i="46"/>
  <c r="O234" i="46"/>
  <c r="AU234" i="46" s="1"/>
  <c r="O230" i="46"/>
  <c r="O226" i="46"/>
  <c r="O222" i="46"/>
  <c r="O218" i="46"/>
  <c r="AU218" i="46" s="1"/>
  <c r="O214" i="46"/>
  <c r="O210" i="46"/>
  <c r="O206" i="46"/>
  <c r="O202" i="46"/>
  <c r="AU202" i="46" s="1"/>
  <c r="O187" i="46"/>
  <c r="O183" i="46"/>
  <c r="O179" i="46"/>
  <c r="AU179" i="46" s="1"/>
  <c r="O172" i="46"/>
  <c r="O168" i="46"/>
  <c r="O164" i="46"/>
  <c r="O154" i="46"/>
  <c r="O150" i="46"/>
  <c r="O146" i="46"/>
  <c r="AU146" i="46" s="1"/>
  <c r="O142" i="46"/>
  <c r="O408" i="46"/>
  <c r="O406" i="46"/>
  <c r="O381" i="46"/>
  <c r="O379" i="46"/>
  <c r="O365" i="46"/>
  <c r="O363" i="46"/>
  <c r="O334" i="46"/>
  <c r="O332" i="46"/>
  <c r="O318" i="46"/>
  <c r="O316" i="46"/>
  <c r="O282" i="46"/>
  <c r="AU282" i="46" s="1"/>
  <c r="O278" i="46"/>
  <c r="O274" i="46"/>
  <c r="O270" i="46"/>
  <c r="O266" i="46"/>
  <c r="AU266" i="46" s="1"/>
  <c r="O262" i="46"/>
  <c r="O256" i="46"/>
  <c r="O252" i="46"/>
  <c r="O248" i="46"/>
  <c r="O244" i="46"/>
  <c r="O240" i="46"/>
  <c r="O236" i="46"/>
  <c r="O232" i="46"/>
  <c r="O228" i="46"/>
  <c r="O224" i="46"/>
  <c r="O220" i="46"/>
  <c r="O216" i="46"/>
  <c r="O212" i="46"/>
  <c r="O208" i="46"/>
  <c r="O204" i="46"/>
  <c r="O200" i="46"/>
  <c r="O199" i="46"/>
  <c r="AU199" i="46" s="1"/>
  <c r="AV199" i="46" s="1"/>
  <c r="O198" i="46"/>
  <c r="O197" i="46"/>
  <c r="AU197" i="46" s="1"/>
  <c r="AV197" i="46" s="1"/>
  <c r="O196" i="46"/>
  <c r="AU196" i="46" s="1"/>
  <c r="AV196" i="46" s="1"/>
  <c r="O195" i="46"/>
  <c r="O194" i="46"/>
  <c r="AU194" i="46" s="1"/>
  <c r="AV194" i="46" s="1"/>
  <c r="O193" i="46"/>
  <c r="O192" i="46"/>
  <c r="O191" i="46"/>
  <c r="AU191" i="46" s="1"/>
  <c r="AV191" i="46" s="1"/>
  <c r="O190" i="46"/>
  <c r="O189" i="46"/>
  <c r="AU189" i="46" s="1"/>
  <c r="O185" i="46"/>
  <c r="AU185" i="46" s="1"/>
  <c r="O181" i="46"/>
  <c r="AU181" i="46" s="1"/>
  <c r="O174" i="46"/>
  <c r="O170" i="46"/>
  <c r="O166" i="46"/>
  <c r="O162" i="46"/>
  <c r="O161" i="46"/>
  <c r="O160" i="46"/>
  <c r="O159" i="46"/>
  <c r="O158" i="46"/>
  <c r="O157" i="46"/>
  <c r="O156" i="46"/>
  <c r="O152" i="46"/>
  <c r="O148" i="46"/>
  <c r="O144" i="46"/>
  <c r="O487" i="46"/>
  <c r="O391" i="46"/>
  <c r="O359" i="46"/>
  <c r="O320" i="46"/>
  <c r="O302" i="46"/>
  <c r="O298" i="46"/>
  <c r="O288" i="46"/>
  <c r="O271" i="46"/>
  <c r="O269" i="46"/>
  <c r="O260" i="46"/>
  <c r="O255" i="46"/>
  <c r="O253" i="46"/>
  <c r="O239" i="46"/>
  <c r="O237" i="46"/>
  <c r="O223" i="46"/>
  <c r="O221" i="46"/>
  <c r="O207" i="46"/>
  <c r="O205" i="46"/>
  <c r="O165" i="46"/>
  <c r="O163" i="46"/>
  <c r="O151" i="46"/>
  <c r="O149" i="46"/>
  <c r="O139" i="46"/>
  <c r="O135" i="46"/>
  <c r="O131" i="46"/>
  <c r="N322" i="45"/>
  <c r="N321" i="45"/>
  <c r="AT321" i="45" s="1"/>
  <c r="AU321" i="45" s="1"/>
  <c r="N320" i="45"/>
  <c r="N319" i="45"/>
  <c r="AT319" i="45" s="1"/>
  <c r="AU319" i="45" s="1"/>
  <c r="N318" i="45"/>
  <c r="N317" i="45"/>
  <c r="N316" i="45"/>
  <c r="N315" i="45"/>
  <c r="AT315" i="45" s="1"/>
  <c r="AU315" i="45" s="1"/>
  <c r="N314" i="45"/>
  <c r="N313" i="45"/>
  <c r="AT313" i="45" s="1"/>
  <c r="AU313" i="45" s="1"/>
  <c r="N312" i="45"/>
  <c r="N311" i="45"/>
  <c r="AT311" i="45" s="1"/>
  <c r="AU311" i="45" s="1"/>
  <c r="N310" i="45"/>
  <c r="N309" i="45"/>
  <c r="N308" i="45"/>
  <c r="N307" i="45"/>
  <c r="N261" i="45"/>
  <c r="N260" i="45"/>
  <c r="N259" i="45"/>
  <c r="AT259" i="45" s="1"/>
  <c r="AU259" i="45" s="1"/>
  <c r="N258" i="45"/>
  <c r="N257" i="45"/>
  <c r="N241" i="45"/>
  <c r="N237" i="45"/>
  <c r="N226" i="45"/>
  <c r="AT226" i="45" s="1"/>
  <c r="N222" i="45"/>
  <c r="AT222" i="45" s="1"/>
  <c r="AU222" i="45" s="1"/>
  <c r="N221" i="45"/>
  <c r="N220" i="45"/>
  <c r="AT220" i="45" s="1"/>
  <c r="AU220" i="45" s="1"/>
  <c r="N219" i="45"/>
  <c r="N218" i="45"/>
  <c r="AT218" i="45" s="1"/>
  <c r="AU218" i="45" s="1"/>
  <c r="N217" i="45"/>
  <c r="N216" i="45"/>
  <c r="N210" i="45"/>
  <c r="AT210" i="45" s="1"/>
  <c r="N206" i="45"/>
  <c r="AT206" i="45" s="1"/>
  <c r="N202" i="45"/>
  <c r="AT202" i="45" s="1"/>
  <c r="N195" i="45"/>
  <c r="N188" i="45"/>
  <c r="N182" i="45"/>
  <c r="N178" i="45"/>
  <c r="N174" i="45"/>
  <c r="O610" i="46"/>
  <c r="O608" i="46"/>
  <c r="O606" i="46"/>
  <c r="O604" i="46"/>
  <c r="O602" i="46"/>
  <c r="O600" i="46"/>
  <c r="O598" i="46"/>
  <c r="O596" i="46"/>
  <c r="O594" i="46"/>
  <c r="O592" i="46"/>
  <c r="O590" i="46"/>
  <c r="O588" i="46"/>
  <c r="O586" i="46"/>
  <c r="O584" i="46"/>
  <c r="O582" i="46"/>
  <c r="O580" i="46"/>
  <c r="O578" i="46"/>
  <c r="O576" i="46"/>
  <c r="O574" i="46"/>
  <c r="O572" i="46"/>
  <c r="O570" i="46"/>
  <c r="O568" i="46"/>
  <c r="O566" i="46"/>
  <c r="O564" i="46"/>
  <c r="O562" i="46"/>
  <c r="O560" i="46"/>
  <c r="O558" i="46"/>
  <c r="O556" i="46"/>
  <c r="O554" i="46"/>
  <c r="O552" i="46"/>
  <c r="O550" i="46"/>
  <c r="O548" i="46"/>
  <c r="O546" i="46"/>
  <c r="O544" i="46"/>
  <c r="O542" i="46"/>
  <c r="O540" i="46"/>
  <c r="O538" i="46"/>
  <c r="O536" i="46"/>
  <c r="O534" i="46"/>
  <c r="O532" i="46"/>
  <c r="O530" i="46"/>
  <c r="O528" i="46"/>
  <c r="O526" i="46"/>
  <c r="O524" i="46"/>
  <c r="O522" i="46"/>
  <c r="O520" i="46"/>
  <c r="O518" i="46"/>
  <c r="O516" i="46"/>
  <c r="O514" i="46"/>
  <c r="O512" i="46"/>
  <c r="O510" i="46"/>
  <c r="O508" i="46"/>
  <c r="O506" i="46"/>
  <c r="O504" i="46"/>
  <c r="O402" i="46"/>
  <c r="O375" i="46"/>
  <c r="O336" i="46"/>
  <c r="O304" i="46"/>
  <c r="O300" i="46"/>
  <c r="O295" i="46"/>
  <c r="O291" i="46"/>
  <c r="O286" i="46"/>
  <c r="O279" i="46"/>
  <c r="O277" i="46"/>
  <c r="O263" i="46"/>
  <c r="O261" i="46"/>
  <c r="O259" i="46"/>
  <c r="O247" i="46"/>
  <c r="O245" i="46"/>
  <c r="O231" i="46"/>
  <c r="O229" i="46"/>
  <c r="O215" i="46"/>
  <c r="O213" i="46"/>
  <c r="O184" i="46"/>
  <c r="O182" i="46"/>
  <c r="O173" i="46"/>
  <c r="O171" i="46"/>
  <c r="O143" i="46"/>
  <c r="O141" i="46"/>
  <c r="O137" i="46"/>
  <c r="O133" i="46"/>
  <c r="N324" i="45"/>
  <c r="N323" i="45"/>
  <c r="AT323" i="45" s="1"/>
  <c r="AU323" i="45" s="1"/>
  <c r="N306" i="45"/>
  <c r="N305" i="45"/>
  <c r="N304" i="45"/>
  <c r="N303" i="45"/>
  <c r="AT303" i="45" s="1"/>
  <c r="AU303" i="45" s="1"/>
  <c r="N302" i="45"/>
  <c r="N301" i="45"/>
  <c r="AT301" i="45" s="1"/>
  <c r="AU301" i="45" s="1"/>
  <c r="N300" i="45"/>
  <c r="N299" i="45"/>
  <c r="AT299" i="45" s="1"/>
  <c r="AU299" i="45" s="1"/>
  <c r="N298" i="45"/>
  <c r="N297" i="45"/>
  <c r="N296" i="45"/>
  <c r="N295" i="45"/>
  <c r="AT295" i="45" s="1"/>
  <c r="AU295" i="45" s="1"/>
  <c r="N294" i="45"/>
  <c r="N293" i="45"/>
  <c r="AT293" i="45" s="1"/>
  <c r="AU293" i="45" s="1"/>
  <c r="N292" i="45"/>
  <c r="N291" i="45"/>
  <c r="AT291" i="45" s="1"/>
  <c r="AU291" i="45" s="1"/>
  <c r="N290" i="45"/>
  <c r="N289" i="45"/>
  <c r="N288" i="45"/>
  <c r="N287" i="45"/>
  <c r="AT287" i="45" s="1"/>
  <c r="AU287" i="45" s="1"/>
  <c r="N286" i="45"/>
  <c r="N285" i="45"/>
  <c r="AT285" i="45" s="1"/>
  <c r="AU285" i="45" s="1"/>
  <c r="N284" i="45"/>
  <c r="N283" i="45"/>
  <c r="N255" i="45"/>
  <c r="AT255" i="45" s="1"/>
  <c r="AU255" i="45" s="1"/>
  <c r="N254" i="45"/>
  <c r="N253" i="45"/>
  <c r="N252" i="45"/>
  <c r="N251" i="45"/>
  <c r="AT251" i="45" s="1"/>
  <c r="AU251" i="45" s="1"/>
  <c r="N249" i="45"/>
  <c r="N247" i="45"/>
  <c r="AT247" i="45" s="1"/>
  <c r="AU247" i="45" s="1"/>
  <c r="N246" i="45"/>
  <c r="N245" i="45"/>
  <c r="AT245" i="45" s="1"/>
  <c r="AU245" i="45" s="1"/>
  <c r="N244" i="45"/>
  <c r="N243" i="45"/>
  <c r="N239" i="45"/>
  <c r="N235" i="45"/>
  <c r="N232" i="45"/>
  <c r="N228" i="45"/>
  <c r="N224" i="45"/>
  <c r="N214" i="45"/>
  <c r="N208" i="45"/>
  <c r="N204" i="45"/>
  <c r="N200" i="45"/>
  <c r="N193" i="45"/>
  <c r="AT193" i="45" s="1"/>
  <c r="N190" i="45"/>
  <c r="AT190" i="45" s="1"/>
  <c r="N186" i="45"/>
  <c r="AT186" i="45" s="1"/>
  <c r="N184" i="45"/>
  <c r="N180" i="45"/>
  <c r="N176" i="45"/>
  <c r="N172" i="45"/>
  <c r="N168" i="45"/>
  <c r="O299" i="46"/>
  <c r="O273" i="46"/>
  <c r="O267" i="46"/>
  <c r="O241" i="46"/>
  <c r="O235" i="46"/>
  <c r="O227" i="46"/>
  <c r="O209" i="46"/>
  <c r="O203" i="46"/>
  <c r="O167" i="46"/>
  <c r="O153" i="46"/>
  <c r="O147" i="46"/>
  <c r="O129" i="46"/>
  <c r="O127" i="46"/>
  <c r="O125" i="46"/>
  <c r="O123" i="46"/>
  <c r="O121" i="46"/>
  <c r="O119" i="46"/>
  <c r="O117" i="46"/>
  <c r="O115" i="46"/>
  <c r="O113" i="46"/>
  <c r="O111" i="46"/>
  <c r="O109" i="46"/>
  <c r="O107" i="46"/>
  <c r="O105" i="46"/>
  <c r="O103" i="46"/>
  <c r="O101" i="46"/>
  <c r="O99" i="46"/>
  <c r="O97" i="46"/>
  <c r="O95" i="46"/>
  <c r="O93" i="46"/>
  <c r="O91" i="46"/>
  <c r="O89" i="46"/>
  <c r="O87" i="46"/>
  <c r="O85" i="46"/>
  <c r="O83" i="46"/>
  <c r="O81" i="46"/>
  <c r="O79" i="46"/>
  <c r="O77" i="46"/>
  <c r="O75" i="46"/>
  <c r="O73" i="46"/>
  <c r="O71" i="46"/>
  <c r="O69" i="46"/>
  <c r="O67" i="46"/>
  <c r="O65" i="46"/>
  <c r="O63" i="46"/>
  <c r="O61" i="46"/>
  <c r="O59" i="46"/>
  <c r="O57" i="46"/>
  <c r="O55" i="46"/>
  <c r="O53" i="46"/>
  <c r="O51" i="46"/>
  <c r="O49" i="46"/>
  <c r="O47" i="46"/>
  <c r="O45" i="46"/>
  <c r="O43" i="46"/>
  <c r="O41" i="46"/>
  <c r="O39" i="46"/>
  <c r="O37" i="46"/>
  <c r="O35" i="46"/>
  <c r="O33" i="46"/>
  <c r="O31" i="46"/>
  <c r="O29" i="46"/>
  <c r="O27" i="46"/>
  <c r="O25" i="46"/>
  <c r="O23" i="46"/>
  <c r="O21" i="46"/>
  <c r="O19" i="46"/>
  <c r="O17" i="46"/>
  <c r="O15" i="46"/>
  <c r="O13" i="46"/>
  <c r="O11" i="46"/>
  <c r="O9" i="46"/>
  <c r="O7" i="46"/>
  <c r="O5" i="46"/>
  <c r="N279" i="45"/>
  <c r="N275" i="45"/>
  <c r="N271" i="45"/>
  <c r="N267" i="45"/>
  <c r="N263" i="45"/>
  <c r="N240" i="45"/>
  <c r="AT240" i="45" s="1"/>
  <c r="N227" i="45"/>
  <c r="N211" i="45"/>
  <c r="N203" i="45"/>
  <c r="N187" i="45"/>
  <c r="AT187" i="45" s="1"/>
  <c r="N183" i="45"/>
  <c r="AT183" i="45" s="1"/>
  <c r="N175" i="45"/>
  <c r="AT175" i="45" s="1"/>
  <c r="N167" i="45"/>
  <c r="AT167" i="45" s="1"/>
  <c r="N163" i="45"/>
  <c r="AT163" i="45" s="1"/>
  <c r="N159" i="45"/>
  <c r="AT159" i="45" s="1"/>
  <c r="N155" i="45"/>
  <c r="AT155" i="45" s="1"/>
  <c r="N151" i="45"/>
  <c r="AT151" i="45" s="1"/>
  <c r="N147" i="45"/>
  <c r="AT147" i="45" s="1"/>
  <c r="N143" i="45"/>
  <c r="AT143" i="45" s="1"/>
  <c r="N132" i="45"/>
  <c r="AT132" i="45" s="1"/>
  <c r="N128" i="45"/>
  <c r="AT128" i="45" s="1"/>
  <c r="N124" i="45"/>
  <c r="AT124" i="45" s="1"/>
  <c r="N120" i="45"/>
  <c r="AT120" i="45" s="1"/>
  <c r="N116" i="45"/>
  <c r="AT116" i="45" s="1"/>
  <c r="N69" i="45"/>
  <c r="N50" i="45"/>
  <c r="AT50" i="45" s="1"/>
  <c r="AU50" i="45" s="1"/>
  <c r="N27" i="45"/>
  <c r="N26" i="45"/>
  <c r="AT26" i="45" s="1"/>
  <c r="AU26" i="45" s="1"/>
  <c r="N18" i="45"/>
  <c r="AT18" i="45" s="1"/>
  <c r="AU18" i="45" s="1"/>
  <c r="N321" i="42"/>
  <c r="N316" i="42"/>
  <c r="N312" i="42"/>
  <c r="N308" i="42"/>
  <c r="N304" i="42"/>
  <c r="N303" i="42"/>
  <c r="N299" i="42"/>
  <c r="N295" i="42"/>
  <c r="N291" i="42"/>
  <c r="N287" i="42"/>
  <c r="N283" i="42"/>
  <c r="N277" i="42"/>
  <c r="N273" i="42"/>
  <c r="N269" i="42"/>
  <c r="N265" i="42"/>
  <c r="N261" i="42"/>
  <c r="N255" i="42"/>
  <c r="N251" i="42"/>
  <c r="N241" i="42"/>
  <c r="N234" i="42"/>
  <c r="N230" i="42"/>
  <c r="N224" i="42"/>
  <c r="N220" i="42"/>
  <c r="N216" i="42"/>
  <c r="N212" i="42"/>
  <c r="N205" i="42"/>
  <c r="N201" i="42"/>
  <c r="N197" i="42"/>
  <c r="N193" i="42"/>
  <c r="N191" i="42"/>
  <c r="N186" i="42"/>
  <c r="N182" i="42"/>
  <c r="N178" i="42"/>
  <c r="N174" i="42"/>
  <c r="N170" i="42"/>
  <c r="N166" i="42"/>
  <c r="N162" i="42"/>
  <c r="N158" i="42"/>
  <c r="N154" i="42"/>
  <c r="N150" i="42"/>
  <c r="N146" i="42"/>
  <c r="N142" i="42"/>
  <c r="N138" i="42"/>
  <c r="N129" i="42"/>
  <c r="N123" i="42"/>
  <c r="N119" i="42"/>
  <c r="N115" i="42"/>
  <c r="N110" i="42"/>
  <c r="N106" i="42"/>
  <c r="N102" i="42"/>
  <c r="N98" i="42"/>
  <c r="N90" i="42"/>
  <c r="N86" i="42"/>
  <c r="O283" i="46"/>
  <c r="O275" i="46"/>
  <c r="O257" i="46"/>
  <c r="O251" i="46"/>
  <c r="O243" i="46"/>
  <c r="O225" i="46"/>
  <c r="O219" i="46"/>
  <c r="O211" i="46"/>
  <c r="O186" i="46"/>
  <c r="O169" i="46"/>
  <c r="O155" i="46"/>
  <c r="O140" i="46"/>
  <c r="O138" i="46"/>
  <c r="O136" i="46"/>
  <c r="O134" i="46"/>
  <c r="O132" i="46"/>
  <c r="O130" i="46"/>
  <c r="O128" i="46"/>
  <c r="O126" i="46"/>
  <c r="O124" i="46"/>
  <c r="O122" i="46"/>
  <c r="O120" i="46"/>
  <c r="O118" i="46"/>
  <c r="O116" i="46"/>
  <c r="O114" i="46"/>
  <c r="O112" i="46"/>
  <c r="O110" i="46"/>
  <c r="O108" i="46"/>
  <c r="O106" i="46"/>
  <c r="O104" i="46"/>
  <c r="O102" i="46"/>
  <c r="O100" i="46"/>
  <c r="O98" i="46"/>
  <c r="O96" i="46"/>
  <c r="O94" i="46"/>
  <c r="O92" i="46"/>
  <c r="O90" i="46"/>
  <c r="O88" i="46"/>
  <c r="O86" i="46"/>
  <c r="O84" i="46"/>
  <c r="O82" i="46"/>
  <c r="O80" i="46"/>
  <c r="O78" i="46"/>
  <c r="O76" i="46"/>
  <c r="O74" i="46"/>
  <c r="O72" i="46"/>
  <c r="O70" i="46"/>
  <c r="O68" i="46"/>
  <c r="O66" i="46"/>
  <c r="O64" i="46"/>
  <c r="O62" i="46"/>
  <c r="O60" i="46"/>
  <c r="O58" i="46"/>
  <c r="O56" i="46"/>
  <c r="O54" i="46"/>
  <c r="O52" i="46"/>
  <c r="O50" i="46"/>
  <c r="O48" i="46"/>
  <c r="O46" i="46"/>
  <c r="O44" i="46"/>
  <c r="O42" i="46"/>
  <c r="O40" i="46"/>
  <c r="O38" i="46"/>
  <c r="O36" i="46"/>
  <c r="O34" i="46"/>
  <c r="O32" i="46"/>
  <c r="O30" i="46"/>
  <c r="O28" i="46"/>
  <c r="O26" i="46"/>
  <c r="O24" i="46"/>
  <c r="O22" i="46"/>
  <c r="O20" i="46"/>
  <c r="O18" i="46"/>
  <c r="O16" i="46"/>
  <c r="O14" i="46"/>
  <c r="O12" i="46"/>
  <c r="O10" i="46"/>
  <c r="O8" i="46"/>
  <c r="O6" i="46"/>
  <c r="N281" i="45"/>
  <c r="AT281" i="45" s="1"/>
  <c r="AU281" i="45" s="1"/>
  <c r="N277" i="45"/>
  <c r="AT277" i="45" s="1"/>
  <c r="AU277" i="45" s="1"/>
  <c r="N273" i="45"/>
  <c r="AT273" i="45" s="1"/>
  <c r="AU273" i="45" s="1"/>
  <c r="N269" i="45"/>
  <c r="AT269" i="45" s="1"/>
  <c r="AU269" i="45" s="1"/>
  <c r="N265" i="45"/>
  <c r="AT265" i="45" s="1"/>
  <c r="AU265" i="45" s="1"/>
  <c r="N236" i="45"/>
  <c r="AT236" i="45" s="1"/>
  <c r="N223" i="45"/>
  <c r="N213" i="45"/>
  <c r="AT213" i="45" s="1"/>
  <c r="N207" i="45"/>
  <c r="N199" i="45"/>
  <c r="N194" i="45"/>
  <c r="N179" i="45"/>
  <c r="AT179" i="45" s="1"/>
  <c r="N171" i="45"/>
  <c r="AT171" i="45" s="1"/>
  <c r="N170" i="45"/>
  <c r="N165" i="45"/>
  <c r="AT165" i="45" s="1"/>
  <c r="N161" i="45"/>
  <c r="N157" i="45"/>
  <c r="AT157" i="45" s="1"/>
  <c r="N153" i="45"/>
  <c r="N149" i="45"/>
  <c r="AT149" i="45" s="1"/>
  <c r="N145" i="45"/>
  <c r="N141" i="45"/>
  <c r="AT141" i="45" s="1"/>
  <c r="N134" i="45"/>
  <c r="AT134" i="45" s="1"/>
  <c r="N130" i="45"/>
  <c r="N126" i="45"/>
  <c r="AT126" i="45" s="1"/>
  <c r="N122" i="45"/>
  <c r="N118" i="45"/>
  <c r="AT118" i="45" s="1"/>
  <c r="N114" i="45"/>
  <c r="N58" i="45"/>
  <c r="AT58" i="45" s="1"/>
  <c r="AU58" i="45" s="1"/>
  <c r="N37" i="45"/>
  <c r="AT37" i="45" s="1"/>
  <c r="AU37" i="45" s="1"/>
  <c r="N21" i="45"/>
  <c r="N20" i="45"/>
  <c r="AT20" i="45" s="1"/>
  <c r="AU20" i="45" s="1"/>
  <c r="N19" i="45"/>
  <c r="N318" i="42"/>
  <c r="N314" i="42"/>
  <c r="N310" i="42"/>
  <c r="N306" i="42"/>
  <c r="N301" i="42"/>
  <c r="N297" i="42"/>
  <c r="N293" i="42"/>
  <c r="N289" i="42"/>
  <c r="N285" i="42"/>
  <c r="N281" i="42"/>
  <c r="N279" i="42"/>
  <c r="N275" i="42"/>
  <c r="N271" i="42"/>
  <c r="N267" i="42"/>
  <c r="N263" i="42"/>
  <c r="N259" i="42"/>
  <c r="N257" i="42"/>
  <c r="N253" i="42"/>
  <c r="N249" i="42"/>
  <c r="N246" i="42"/>
  <c r="N243" i="42"/>
  <c r="N239" i="42"/>
  <c r="N236" i="42"/>
  <c r="N232" i="42"/>
  <c r="N226" i="42"/>
  <c r="N222" i="42"/>
  <c r="N218" i="42"/>
  <c r="N214" i="42"/>
  <c r="N210" i="42"/>
  <c r="N207" i="42"/>
  <c r="N203" i="42"/>
  <c r="N199" i="42"/>
  <c r="N188" i="42"/>
  <c r="N184" i="42"/>
  <c r="N180" i="42"/>
  <c r="N176" i="42"/>
  <c r="N172" i="42"/>
  <c r="N168" i="42"/>
  <c r="N164" i="42"/>
  <c r="N160" i="42"/>
  <c r="N156" i="42"/>
  <c r="N152" i="42"/>
  <c r="N148" i="42"/>
  <c r="N144" i="42"/>
  <c r="N140" i="42"/>
  <c r="N136" i="42"/>
  <c r="N131" i="42"/>
  <c r="N125" i="42"/>
  <c r="N121" i="42"/>
  <c r="N117" i="42"/>
  <c r="N113" i="42"/>
  <c r="N108" i="42"/>
  <c r="N104" i="42"/>
  <c r="N100" i="42"/>
  <c r="N96" i="42"/>
  <c r="N92" i="42"/>
  <c r="N88" i="42"/>
  <c r="N84" i="42"/>
  <c r="AB740" i="46"/>
  <c r="AB738" i="46"/>
  <c r="AB736" i="46"/>
  <c r="AB734" i="46"/>
  <c r="AB732" i="46"/>
  <c r="AB730" i="46"/>
  <c r="AB728" i="46"/>
  <c r="AB726" i="46"/>
  <c r="AB724" i="46"/>
  <c r="AB722" i="46"/>
  <c r="AB741" i="46"/>
  <c r="AB739" i="46"/>
  <c r="AB737" i="46"/>
  <c r="AB735" i="46"/>
  <c r="AB733" i="46"/>
  <c r="AB731" i="46"/>
  <c r="AB729" i="46"/>
  <c r="AB727" i="46"/>
  <c r="AB725" i="46"/>
  <c r="AB723" i="46"/>
  <c r="AB721" i="46"/>
  <c r="AB719" i="46"/>
  <c r="AB717" i="46"/>
  <c r="AB715" i="46"/>
  <c r="AB713" i="46"/>
  <c r="AB711" i="46"/>
  <c r="AB709" i="46"/>
  <c r="AB707" i="46"/>
  <c r="AB705" i="46"/>
  <c r="AB703" i="46"/>
  <c r="AB701" i="46"/>
  <c r="AB699" i="46"/>
  <c r="AB697" i="46"/>
  <c r="AB695" i="46"/>
  <c r="AB693" i="46"/>
  <c r="AB691" i="46"/>
  <c r="AB689" i="46"/>
  <c r="AB687" i="46"/>
  <c r="AB685" i="46"/>
  <c r="AB683" i="46"/>
  <c r="AB681" i="46"/>
  <c r="AB679" i="46"/>
  <c r="AB677" i="46"/>
  <c r="AB675" i="46"/>
  <c r="AB673" i="46"/>
  <c r="AB671" i="46"/>
  <c r="AB669" i="46"/>
  <c r="AB667" i="46"/>
  <c r="AB665" i="46"/>
  <c r="AB663" i="46"/>
  <c r="AB661" i="46"/>
  <c r="AB659" i="46"/>
  <c r="AB657" i="46"/>
  <c r="AB655" i="46"/>
  <c r="AB653" i="46"/>
  <c r="AB651" i="46"/>
  <c r="AB649" i="46"/>
  <c r="AB647" i="46"/>
  <c r="AB645" i="46"/>
  <c r="AB643" i="46"/>
  <c r="AB641" i="46"/>
  <c r="AB639" i="46"/>
  <c r="AB637" i="46"/>
  <c r="AB635" i="46"/>
  <c r="AB633" i="46"/>
  <c r="AB631" i="46"/>
  <c r="AB629" i="46"/>
  <c r="AB627" i="46"/>
  <c r="AB625" i="46"/>
  <c r="AB623" i="46"/>
  <c r="AB621" i="46"/>
  <c r="AB619" i="46"/>
  <c r="AB617" i="46"/>
  <c r="AB615" i="46"/>
  <c r="AB613" i="46"/>
  <c r="AB611" i="46"/>
  <c r="AB610" i="46"/>
  <c r="AB609" i="46"/>
  <c r="AB608" i="46"/>
  <c r="AB607" i="46"/>
  <c r="AB606" i="46"/>
  <c r="AB605" i="46"/>
  <c r="AU605" i="46" s="1"/>
  <c r="AV605" i="46" s="1"/>
  <c r="AB604" i="46"/>
  <c r="AB603" i="46"/>
  <c r="AB602" i="46"/>
  <c r="AB601" i="46"/>
  <c r="AB600" i="46"/>
  <c r="AB599" i="46"/>
  <c r="AB598" i="46"/>
  <c r="AB597" i="46"/>
  <c r="AU597" i="46" s="1"/>
  <c r="AV597" i="46" s="1"/>
  <c r="AB596" i="46"/>
  <c r="AB595" i="46"/>
  <c r="AB594" i="46"/>
  <c r="AB593" i="46"/>
  <c r="AB592" i="46"/>
  <c r="AB591" i="46"/>
  <c r="AB590" i="46"/>
  <c r="AB589" i="46"/>
  <c r="AU589" i="46" s="1"/>
  <c r="AV589" i="46" s="1"/>
  <c r="AB588" i="46"/>
  <c r="AB587" i="46"/>
  <c r="AB586" i="46"/>
  <c r="AB585" i="46"/>
  <c r="AB584" i="46"/>
  <c r="AB583" i="46"/>
  <c r="AB582" i="46"/>
  <c r="AB581" i="46"/>
  <c r="AU581" i="46" s="1"/>
  <c r="AV581" i="46" s="1"/>
  <c r="AB580" i="46"/>
  <c r="AB579" i="46"/>
  <c r="AB578" i="46"/>
  <c r="AB577" i="46"/>
  <c r="AB576" i="46"/>
  <c r="AB575" i="46"/>
  <c r="AB574" i="46"/>
  <c r="AB573" i="46"/>
  <c r="AU573" i="46" s="1"/>
  <c r="AV573" i="46" s="1"/>
  <c r="AB572" i="46"/>
  <c r="AB571" i="46"/>
  <c r="AB570" i="46"/>
  <c r="AB569" i="46"/>
  <c r="AB568" i="46"/>
  <c r="AB567" i="46"/>
  <c r="AB566" i="46"/>
  <c r="AB565" i="46"/>
  <c r="AU565" i="46" s="1"/>
  <c r="AV565" i="46" s="1"/>
  <c r="AB564" i="46"/>
  <c r="AB563" i="46"/>
  <c r="AB562" i="46"/>
  <c r="AB561" i="46"/>
  <c r="AB560" i="46"/>
  <c r="AB559" i="46"/>
  <c r="AB558" i="46"/>
  <c r="AB557" i="46"/>
  <c r="AU557" i="46" s="1"/>
  <c r="AV557" i="46" s="1"/>
  <c r="AB556" i="46"/>
  <c r="AB555" i="46"/>
  <c r="AB554" i="46"/>
  <c r="AB553" i="46"/>
  <c r="AB552" i="46"/>
  <c r="AB551" i="46"/>
  <c r="AB550" i="46"/>
  <c r="AB549" i="46"/>
  <c r="AU549" i="46" s="1"/>
  <c r="AV549" i="46" s="1"/>
  <c r="AB548" i="46"/>
  <c r="AB547" i="46"/>
  <c r="AB546" i="46"/>
  <c r="AB545" i="46"/>
  <c r="AB544" i="46"/>
  <c r="AB543" i="46"/>
  <c r="AB542" i="46"/>
  <c r="AB541" i="46"/>
  <c r="AU541" i="46" s="1"/>
  <c r="AV541" i="46" s="1"/>
  <c r="AB540" i="46"/>
  <c r="AB539" i="46"/>
  <c r="AB538" i="46"/>
  <c r="AB537" i="46"/>
  <c r="AB536" i="46"/>
  <c r="AB535" i="46"/>
  <c r="AB534" i="46"/>
  <c r="AB533" i="46"/>
  <c r="AU533" i="46" s="1"/>
  <c r="AV533" i="46" s="1"/>
  <c r="AB532" i="46"/>
  <c r="AB531" i="46"/>
  <c r="AB530" i="46"/>
  <c r="AB529" i="46"/>
  <c r="AB528" i="46"/>
  <c r="AB527" i="46"/>
  <c r="AB526" i="46"/>
  <c r="AB525" i="46"/>
  <c r="AU525" i="46" s="1"/>
  <c r="AV525" i="46" s="1"/>
  <c r="AB524" i="46"/>
  <c r="AB523" i="46"/>
  <c r="AB522" i="46"/>
  <c r="AB521" i="46"/>
  <c r="AB520" i="46"/>
  <c r="AB519" i="46"/>
  <c r="AB518" i="46"/>
  <c r="AB517" i="46"/>
  <c r="AU517" i="46" s="1"/>
  <c r="AV517" i="46" s="1"/>
  <c r="AB516" i="46"/>
  <c r="AB515" i="46"/>
  <c r="AB514" i="46"/>
  <c r="AB513" i="46"/>
  <c r="AB512" i="46"/>
  <c r="AB511" i="46"/>
  <c r="AB510" i="46"/>
  <c r="AB509" i="46"/>
  <c r="AU509" i="46" s="1"/>
  <c r="AV509" i="46" s="1"/>
  <c r="AB508" i="46"/>
  <c r="AB507" i="46"/>
  <c r="AB506" i="46"/>
  <c r="AB505" i="46"/>
  <c r="AB504" i="46"/>
  <c r="AB716" i="46"/>
  <c r="AB708" i="46"/>
  <c r="AB700" i="46"/>
  <c r="AU700" i="46" s="1"/>
  <c r="AV700" i="46" s="1"/>
  <c r="AB692" i="46"/>
  <c r="AB684" i="46"/>
  <c r="AB676" i="46"/>
  <c r="AB668" i="46"/>
  <c r="AU668" i="46" s="1"/>
  <c r="AV668" i="46" s="1"/>
  <c r="AB660" i="46"/>
  <c r="AB652" i="46"/>
  <c r="AB644" i="46"/>
  <c r="AB636" i="46"/>
  <c r="AU636" i="46" s="1"/>
  <c r="AV636" i="46" s="1"/>
  <c r="AB628" i="46"/>
  <c r="AB620" i="46"/>
  <c r="AB612" i="46"/>
  <c r="AB720" i="46"/>
  <c r="AU720" i="46" s="1"/>
  <c r="AV720" i="46" s="1"/>
  <c r="AB712" i="46"/>
  <c r="AB704" i="46"/>
  <c r="AB696" i="46"/>
  <c r="AB688" i="46"/>
  <c r="AU688" i="46" s="1"/>
  <c r="AV688" i="46" s="1"/>
  <c r="AB680" i="46"/>
  <c r="AB672" i="46"/>
  <c r="AB664" i="46"/>
  <c r="AB656" i="46"/>
  <c r="AU656" i="46" s="1"/>
  <c r="AV656" i="46" s="1"/>
  <c r="AB648" i="46"/>
  <c r="AB640" i="46"/>
  <c r="AB632" i="46"/>
  <c r="AB624" i="46"/>
  <c r="AU624" i="46" s="1"/>
  <c r="AV624" i="46" s="1"/>
  <c r="AB616" i="46"/>
  <c r="AB718" i="46"/>
  <c r="AB706" i="46"/>
  <c r="AB694" i="46"/>
  <c r="AU694" i="46" s="1"/>
  <c r="AV694" i="46" s="1"/>
  <c r="AB678" i="46"/>
  <c r="AB662" i="46"/>
  <c r="AB646" i="46"/>
  <c r="AB630" i="46"/>
  <c r="AU630" i="46" s="1"/>
  <c r="AV630" i="46" s="1"/>
  <c r="AB614" i="46"/>
  <c r="AB500" i="46"/>
  <c r="AB496" i="46"/>
  <c r="AB492" i="46"/>
  <c r="AB488" i="46"/>
  <c r="AB412" i="46"/>
  <c r="AB408" i="46"/>
  <c r="AB404" i="46"/>
  <c r="AB393" i="46"/>
  <c r="AB389" i="46"/>
  <c r="AB385" i="46"/>
  <c r="AB381" i="46"/>
  <c r="AU381" i="46" s="1"/>
  <c r="AB377" i="46"/>
  <c r="AU377" i="46" s="1"/>
  <c r="AB373" i="46"/>
  <c r="AB369" i="46"/>
  <c r="AU369" i="46" s="1"/>
  <c r="AB365" i="46"/>
  <c r="AU365" i="46" s="1"/>
  <c r="AB361" i="46"/>
  <c r="AB357" i="46"/>
  <c r="AB353" i="46"/>
  <c r="AB342" i="46"/>
  <c r="AU342" i="46" s="1"/>
  <c r="AB338" i="46"/>
  <c r="AB334" i="46"/>
  <c r="AB330" i="46"/>
  <c r="AB326" i="46"/>
  <c r="AB322" i="46"/>
  <c r="AB318" i="46"/>
  <c r="AB314" i="46"/>
  <c r="AB310" i="46"/>
  <c r="AU310" i="46" s="1"/>
  <c r="AB306" i="46"/>
  <c r="AB714" i="46"/>
  <c r="AB702" i="46"/>
  <c r="AB686" i="46"/>
  <c r="AU686" i="46" s="1"/>
  <c r="AV686" i="46" s="1"/>
  <c r="AB670" i="46"/>
  <c r="AB654" i="46"/>
  <c r="AB638" i="46"/>
  <c r="AB622" i="46"/>
  <c r="AU622" i="46" s="1"/>
  <c r="AV622" i="46" s="1"/>
  <c r="AB502" i="46"/>
  <c r="AB498" i="46"/>
  <c r="AB494" i="46"/>
  <c r="AB490" i="46"/>
  <c r="AU490" i="46" s="1"/>
  <c r="AV490" i="46" s="1"/>
  <c r="AB487" i="46"/>
  <c r="AB414" i="46"/>
  <c r="AB410" i="46"/>
  <c r="AB406" i="46"/>
  <c r="AB402" i="46"/>
  <c r="AB391" i="46"/>
  <c r="AB387" i="46"/>
  <c r="AB383" i="46"/>
  <c r="AB379" i="46"/>
  <c r="AB375" i="46"/>
  <c r="AB371" i="46"/>
  <c r="AB367" i="46"/>
  <c r="AU367" i="46" s="1"/>
  <c r="AB363" i="46"/>
  <c r="AB359" i="46"/>
  <c r="AB355" i="46"/>
  <c r="AB351" i="46"/>
  <c r="AB350" i="46"/>
  <c r="AB349" i="46"/>
  <c r="AB348" i="46"/>
  <c r="AB347" i="46"/>
  <c r="AB346" i="46"/>
  <c r="AB345" i="46"/>
  <c r="AB344" i="46"/>
  <c r="AB340" i="46"/>
  <c r="AU340" i="46" s="1"/>
  <c r="AB336" i="46"/>
  <c r="AB332" i="46"/>
  <c r="AB328" i="46"/>
  <c r="AB324" i="46"/>
  <c r="AU324" i="46" s="1"/>
  <c r="AB320" i="46"/>
  <c r="AB316" i="46"/>
  <c r="AB312" i="46"/>
  <c r="AB308" i="46"/>
  <c r="AU308" i="46" s="1"/>
  <c r="AB304" i="46"/>
  <c r="AB300" i="46"/>
  <c r="AB296" i="46"/>
  <c r="AB292" i="46"/>
  <c r="AB288" i="46"/>
  <c r="AB284" i="46"/>
  <c r="AB501" i="46"/>
  <c r="AB499" i="46"/>
  <c r="AB484" i="46"/>
  <c r="AB480" i="46"/>
  <c r="AB476" i="46"/>
  <c r="AB472" i="46"/>
  <c r="AB468" i="46"/>
  <c r="AB464" i="46"/>
  <c r="AB460" i="46"/>
  <c r="AB456" i="46"/>
  <c r="AB452" i="46"/>
  <c r="AB448" i="46"/>
  <c r="AB444" i="46"/>
  <c r="AB440" i="46"/>
  <c r="AB436" i="46"/>
  <c r="AB432" i="46"/>
  <c r="AB428" i="46"/>
  <c r="AB424" i="46"/>
  <c r="AB420" i="46"/>
  <c r="AB416" i="46"/>
  <c r="AB403" i="46"/>
  <c r="AB401" i="46"/>
  <c r="AB397" i="46"/>
  <c r="AB392" i="46"/>
  <c r="AB390" i="46"/>
  <c r="AB376" i="46"/>
  <c r="AB374" i="46"/>
  <c r="AB360" i="46"/>
  <c r="AB358" i="46"/>
  <c r="AB343" i="46"/>
  <c r="AB329" i="46"/>
  <c r="AB327" i="46"/>
  <c r="AB313" i="46"/>
  <c r="AB311" i="46"/>
  <c r="AB303" i="46"/>
  <c r="AB295" i="46"/>
  <c r="AB287" i="46"/>
  <c r="AB283" i="46"/>
  <c r="AU283" i="46" s="1"/>
  <c r="AB279" i="46"/>
  <c r="AB275" i="46"/>
  <c r="AB271" i="46"/>
  <c r="AB267" i="46"/>
  <c r="AB263" i="46"/>
  <c r="AB257" i="46"/>
  <c r="AB253" i="46"/>
  <c r="AB249" i="46"/>
  <c r="AB245" i="46"/>
  <c r="AB241" i="46"/>
  <c r="AB237" i="46"/>
  <c r="AB233" i="46"/>
  <c r="AB229" i="46"/>
  <c r="AB225" i="46"/>
  <c r="AB221" i="46"/>
  <c r="AB217" i="46"/>
  <c r="AB213" i="46"/>
  <c r="AB209" i="46"/>
  <c r="AB205" i="46"/>
  <c r="AB201" i="46"/>
  <c r="AB186" i="46"/>
  <c r="AB182" i="46"/>
  <c r="AB178" i="46"/>
  <c r="AB177" i="46"/>
  <c r="AB176" i="46"/>
  <c r="AB175" i="46"/>
  <c r="AB171" i="46"/>
  <c r="AB167" i="46"/>
  <c r="AU167" i="46" s="1"/>
  <c r="AB163" i="46"/>
  <c r="AB153" i="46"/>
  <c r="AB149" i="46"/>
  <c r="AB145" i="46"/>
  <c r="AB141" i="46"/>
  <c r="AB140" i="46"/>
  <c r="AB139" i="46"/>
  <c r="AB138" i="46"/>
  <c r="AB137" i="46"/>
  <c r="AB136" i="46"/>
  <c r="AB135" i="46"/>
  <c r="AB134" i="46"/>
  <c r="AU134" i="46" s="1"/>
  <c r="AV134" i="46" s="1"/>
  <c r="AB133" i="46"/>
  <c r="AB132" i="46"/>
  <c r="AB131" i="46"/>
  <c r="AB698" i="46"/>
  <c r="AB493" i="46"/>
  <c r="AB491" i="46"/>
  <c r="AB486" i="46"/>
  <c r="AB482" i="46"/>
  <c r="AB478" i="46"/>
  <c r="AB474" i="46"/>
  <c r="AB470" i="46"/>
  <c r="AB466" i="46"/>
  <c r="AB462" i="46"/>
  <c r="AB458" i="46"/>
  <c r="AB454" i="46"/>
  <c r="AB450" i="46"/>
  <c r="AB446" i="46"/>
  <c r="AB442" i="46"/>
  <c r="AB438" i="46"/>
  <c r="AB434" i="46"/>
  <c r="AB430" i="46"/>
  <c r="AB426" i="46"/>
  <c r="AB422" i="46"/>
  <c r="AB418" i="46"/>
  <c r="AB411" i="46"/>
  <c r="AB409" i="46"/>
  <c r="AB399" i="46"/>
  <c r="AB395" i="46"/>
  <c r="AB384" i="46"/>
  <c r="AB382" i="46"/>
  <c r="AB368" i="46"/>
  <c r="AB366" i="46"/>
  <c r="AB352" i="46"/>
  <c r="AB337" i="46"/>
  <c r="AB335" i="46"/>
  <c r="AB321" i="46"/>
  <c r="AB319" i="46"/>
  <c r="AB299" i="46"/>
  <c r="AB291" i="46"/>
  <c r="AB281" i="46"/>
  <c r="AB277" i="46"/>
  <c r="AB273" i="46"/>
  <c r="AB269" i="46"/>
  <c r="AB265" i="46"/>
  <c r="AB261" i="46"/>
  <c r="AB260" i="46"/>
  <c r="AB259" i="46"/>
  <c r="AB255" i="46"/>
  <c r="AU255" i="46" s="1"/>
  <c r="AB251" i="46"/>
  <c r="AB247" i="46"/>
  <c r="AB243" i="46"/>
  <c r="AB239" i="46"/>
  <c r="AB235" i="46"/>
  <c r="AB231" i="46"/>
  <c r="AB227" i="46"/>
  <c r="AB223" i="46"/>
  <c r="AU223" i="46" s="1"/>
  <c r="AB219" i="46"/>
  <c r="AB215" i="46"/>
  <c r="AB211" i="46"/>
  <c r="AB207" i="46"/>
  <c r="AB203" i="46"/>
  <c r="AB188" i="46"/>
  <c r="AB184" i="46"/>
  <c r="AB180" i="46"/>
  <c r="AB173" i="46"/>
  <c r="AB169" i="46"/>
  <c r="AB165" i="46"/>
  <c r="AB155" i="46"/>
  <c r="AB151" i="46"/>
  <c r="AB147" i="46"/>
  <c r="AB143" i="46"/>
  <c r="AB710" i="46"/>
  <c r="AU710" i="46" s="1"/>
  <c r="AV710" i="46" s="1"/>
  <c r="AB690" i="46"/>
  <c r="AB682" i="46"/>
  <c r="AB674" i="46"/>
  <c r="AB666" i="46"/>
  <c r="AU666" i="46" s="1"/>
  <c r="AV666" i="46" s="1"/>
  <c r="AB658" i="46"/>
  <c r="AB650" i="46"/>
  <c r="AB642" i="46"/>
  <c r="AB634" i="46"/>
  <c r="AU634" i="46" s="1"/>
  <c r="AV634" i="46" s="1"/>
  <c r="AB626" i="46"/>
  <c r="AB618" i="46"/>
  <c r="AB503" i="46"/>
  <c r="AB497" i="46"/>
  <c r="AU497" i="46" s="1"/>
  <c r="AV497" i="46" s="1"/>
  <c r="AB489" i="46"/>
  <c r="AB479" i="46"/>
  <c r="AB477" i="46"/>
  <c r="AB463" i="46"/>
  <c r="AU463" i="46" s="1"/>
  <c r="AV463" i="46" s="1"/>
  <c r="AB461" i="46"/>
  <c r="AB447" i="46"/>
  <c r="AB445" i="46"/>
  <c r="AB431" i="46"/>
  <c r="AB429" i="46"/>
  <c r="AB415" i="46"/>
  <c r="AB413" i="46"/>
  <c r="AB396" i="46"/>
  <c r="AB394" i="46"/>
  <c r="AB388" i="46"/>
  <c r="AB386" i="46"/>
  <c r="AB364" i="46"/>
  <c r="AU364" i="46" s="1"/>
  <c r="AB362" i="46"/>
  <c r="AB356" i="46"/>
  <c r="AB354" i="46"/>
  <c r="AB325" i="46"/>
  <c r="AU325" i="46" s="1"/>
  <c r="AB323" i="46"/>
  <c r="AB317" i="46"/>
  <c r="AB315" i="46"/>
  <c r="AB305" i="46"/>
  <c r="AB302" i="46"/>
  <c r="AB301" i="46"/>
  <c r="AB298" i="46"/>
  <c r="AB274" i="46"/>
  <c r="AB272" i="46"/>
  <c r="AB256" i="46"/>
  <c r="AB242" i="46"/>
  <c r="AB240" i="46"/>
  <c r="AB226" i="46"/>
  <c r="AB224" i="46"/>
  <c r="AB210" i="46"/>
  <c r="AB208" i="46"/>
  <c r="AB198" i="46"/>
  <c r="AB194" i="46"/>
  <c r="AB190" i="46"/>
  <c r="AB179" i="46"/>
  <c r="AB168" i="46"/>
  <c r="AB166" i="46"/>
  <c r="AB159" i="46"/>
  <c r="AB154" i="46"/>
  <c r="AB152" i="46"/>
  <c r="AB142" i="46"/>
  <c r="AA240" i="45"/>
  <c r="AA236" i="45"/>
  <c r="AA229" i="45"/>
  <c r="AA225" i="45"/>
  <c r="AA215" i="45"/>
  <c r="AA209" i="45"/>
  <c r="AA205" i="45"/>
  <c r="AA201" i="45"/>
  <c r="AA194" i="45"/>
  <c r="AA187" i="45"/>
  <c r="AA181" i="45"/>
  <c r="AA177" i="45"/>
  <c r="AA173" i="45"/>
  <c r="AB495" i="46"/>
  <c r="AU495" i="46" s="1"/>
  <c r="AV495" i="46" s="1"/>
  <c r="AB485" i="46"/>
  <c r="AB471" i="46"/>
  <c r="AB469" i="46"/>
  <c r="AB455" i="46"/>
  <c r="AB453" i="46"/>
  <c r="AB439" i="46"/>
  <c r="AB437" i="46"/>
  <c r="AB423" i="46"/>
  <c r="AB421" i="46"/>
  <c r="AB407" i="46"/>
  <c r="AB405" i="46"/>
  <c r="AB380" i="46"/>
  <c r="AB378" i="46"/>
  <c r="AB372" i="46"/>
  <c r="AB370" i="46"/>
  <c r="AB341" i="46"/>
  <c r="AB339" i="46"/>
  <c r="AB333" i="46"/>
  <c r="AB331" i="46"/>
  <c r="AB309" i="46"/>
  <c r="AB307" i="46"/>
  <c r="AB289" i="46"/>
  <c r="AB286" i="46"/>
  <c r="AB285" i="46"/>
  <c r="AB282" i="46"/>
  <c r="AB280" i="46"/>
  <c r="AB266" i="46"/>
  <c r="AB264" i="46"/>
  <c r="AB250" i="46"/>
  <c r="AB248" i="46"/>
  <c r="AB234" i="46"/>
  <c r="AB232" i="46"/>
  <c r="AB218" i="46"/>
  <c r="AB216" i="46"/>
  <c r="AB202" i="46"/>
  <c r="AB200" i="46"/>
  <c r="AB196" i="46"/>
  <c r="AB192" i="46"/>
  <c r="AB187" i="46"/>
  <c r="AB185" i="46"/>
  <c r="AB174" i="46"/>
  <c r="AB161" i="46"/>
  <c r="AB157" i="46"/>
  <c r="AB146" i="46"/>
  <c r="AB144" i="46"/>
  <c r="AB130" i="46"/>
  <c r="AB129" i="46"/>
  <c r="AB128" i="46"/>
  <c r="AU128" i="46" s="1"/>
  <c r="AV128" i="46" s="1"/>
  <c r="AB127" i="46"/>
  <c r="AB126" i="46"/>
  <c r="AB125" i="46"/>
  <c r="AB124" i="46"/>
  <c r="AU124" i="46" s="1"/>
  <c r="AV124" i="46" s="1"/>
  <c r="AB123" i="46"/>
  <c r="AB122" i="46"/>
  <c r="AB121" i="46"/>
  <c r="AB120" i="46"/>
  <c r="AU120" i="46" s="1"/>
  <c r="AV120" i="46" s="1"/>
  <c r="AB119" i="46"/>
  <c r="AB118" i="46"/>
  <c r="AB117" i="46"/>
  <c r="AB116" i="46"/>
  <c r="AU116" i="46" s="1"/>
  <c r="AV116" i="46" s="1"/>
  <c r="AB115" i="46"/>
  <c r="AB114" i="46"/>
  <c r="AB113" i="46"/>
  <c r="AB112" i="46"/>
  <c r="AU112" i="46" s="1"/>
  <c r="AV112" i="46" s="1"/>
  <c r="AB111" i="46"/>
  <c r="AB110" i="46"/>
  <c r="AB109" i="46"/>
  <c r="AB108" i="46"/>
  <c r="AU108" i="46" s="1"/>
  <c r="AV108" i="46" s="1"/>
  <c r="AB107" i="46"/>
  <c r="AB106" i="46"/>
  <c r="AB105" i="46"/>
  <c r="AB104" i="46"/>
  <c r="AU104" i="46" s="1"/>
  <c r="AV104" i="46" s="1"/>
  <c r="AB103" i="46"/>
  <c r="AB102" i="46"/>
  <c r="AB101" i="46"/>
  <c r="AB100" i="46"/>
  <c r="AU100" i="46" s="1"/>
  <c r="AV100" i="46" s="1"/>
  <c r="AB99" i="46"/>
  <c r="AB98" i="46"/>
  <c r="AB97" i="46"/>
  <c r="AB96" i="46"/>
  <c r="AU96" i="46" s="1"/>
  <c r="AV96" i="46" s="1"/>
  <c r="AB95" i="46"/>
  <c r="AB94" i="46"/>
  <c r="AB93" i="46"/>
  <c r="AB92" i="46"/>
  <c r="AU92" i="46" s="1"/>
  <c r="AV92" i="46" s="1"/>
  <c r="AB91" i="46"/>
  <c r="AB90" i="46"/>
  <c r="AB89" i="46"/>
  <c r="AB88" i="46"/>
  <c r="AU88" i="46" s="1"/>
  <c r="AV88" i="46" s="1"/>
  <c r="AB87" i="46"/>
  <c r="AB86" i="46"/>
  <c r="AB85" i="46"/>
  <c r="AB84" i="46"/>
  <c r="AU84" i="46" s="1"/>
  <c r="AV84" i="46" s="1"/>
  <c r="AB83" i="46"/>
  <c r="AB82" i="46"/>
  <c r="AB81" i="46"/>
  <c r="AB80" i="46"/>
  <c r="AU80" i="46" s="1"/>
  <c r="AV80" i="46" s="1"/>
  <c r="AB79" i="46"/>
  <c r="AB78" i="46"/>
  <c r="AB77" i="46"/>
  <c r="AB76" i="46"/>
  <c r="AU76" i="46" s="1"/>
  <c r="AV76" i="46" s="1"/>
  <c r="AB75" i="46"/>
  <c r="AB74" i="46"/>
  <c r="AB73" i="46"/>
  <c r="AB72" i="46"/>
  <c r="AU72" i="46" s="1"/>
  <c r="AV72" i="46" s="1"/>
  <c r="AB71" i="46"/>
  <c r="AB70" i="46"/>
  <c r="AB69" i="46"/>
  <c r="AB68" i="46"/>
  <c r="AU68" i="46" s="1"/>
  <c r="AV68" i="46" s="1"/>
  <c r="AB67" i="46"/>
  <c r="AB66" i="46"/>
  <c r="AB65" i="46"/>
  <c r="AB64" i="46"/>
  <c r="AU64" i="46" s="1"/>
  <c r="AV64" i="46" s="1"/>
  <c r="AB63" i="46"/>
  <c r="AB62" i="46"/>
  <c r="AB61" i="46"/>
  <c r="AB60" i="46"/>
  <c r="AU60" i="46" s="1"/>
  <c r="AV60" i="46" s="1"/>
  <c r="AB59" i="46"/>
  <c r="AB58" i="46"/>
  <c r="AB57" i="46"/>
  <c r="AB56" i="46"/>
  <c r="AU56" i="46" s="1"/>
  <c r="AV56" i="46" s="1"/>
  <c r="AB55" i="46"/>
  <c r="AB54" i="46"/>
  <c r="AB53" i="46"/>
  <c r="AB52" i="46"/>
  <c r="AU52" i="46" s="1"/>
  <c r="AV52" i="46" s="1"/>
  <c r="AB51" i="46"/>
  <c r="AB50" i="46"/>
  <c r="AB49" i="46"/>
  <c r="AB48" i="46"/>
  <c r="AU48" i="46" s="1"/>
  <c r="AV48" i="46" s="1"/>
  <c r="AB47" i="46"/>
  <c r="AB46" i="46"/>
  <c r="AB45" i="46"/>
  <c r="AB44" i="46"/>
  <c r="AU44" i="46" s="1"/>
  <c r="AV44" i="46" s="1"/>
  <c r="AB43" i="46"/>
  <c r="AB42" i="46"/>
  <c r="AB41" i="46"/>
  <c r="AB40" i="46"/>
  <c r="AU40" i="46" s="1"/>
  <c r="AV40" i="46" s="1"/>
  <c r="AB39" i="46"/>
  <c r="AB38" i="46"/>
  <c r="AB37" i="46"/>
  <c r="AB36" i="46"/>
  <c r="AU36" i="46" s="1"/>
  <c r="AV36" i="46" s="1"/>
  <c r="AB35" i="46"/>
  <c r="AB34" i="46"/>
  <c r="AB33" i="46"/>
  <c r="AB32" i="46"/>
  <c r="AU32" i="46" s="1"/>
  <c r="AV32" i="46" s="1"/>
  <c r="AB31" i="46"/>
  <c r="AB30" i="46"/>
  <c r="AB29" i="46"/>
  <c r="AB28" i="46"/>
  <c r="AU28" i="46" s="1"/>
  <c r="AV28" i="46" s="1"/>
  <c r="AB27" i="46"/>
  <c r="AB26" i="46"/>
  <c r="AB25" i="46"/>
  <c r="AB24" i="46"/>
  <c r="AU24" i="46" s="1"/>
  <c r="AV24" i="46" s="1"/>
  <c r="AB23" i="46"/>
  <c r="AB22" i="46"/>
  <c r="AB21" i="46"/>
  <c r="AB20" i="46"/>
  <c r="AU20" i="46" s="1"/>
  <c r="AV20" i="46" s="1"/>
  <c r="AB19" i="46"/>
  <c r="AB18" i="46"/>
  <c r="AB17" i="46"/>
  <c r="AB16" i="46"/>
  <c r="AU16" i="46" s="1"/>
  <c r="AV16" i="46" s="1"/>
  <c r="AB15" i="46"/>
  <c r="AB14" i="46"/>
  <c r="AB13" i="46"/>
  <c r="AB12" i="46"/>
  <c r="AU12" i="46" s="1"/>
  <c r="AV12" i="46" s="1"/>
  <c r="AB11" i="46"/>
  <c r="AB10" i="46"/>
  <c r="AB9" i="46"/>
  <c r="AB8" i="46"/>
  <c r="AU8" i="46" s="1"/>
  <c r="AV8" i="46" s="1"/>
  <c r="AB7" i="46"/>
  <c r="AB6" i="46"/>
  <c r="AB5" i="46"/>
  <c r="AA282" i="45"/>
  <c r="AA281" i="45"/>
  <c r="AA280" i="45"/>
  <c r="AA279" i="45"/>
  <c r="AA278" i="45"/>
  <c r="AA277" i="45"/>
  <c r="AA276" i="45"/>
  <c r="AA275" i="45"/>
  <c r="AA274" i="45"/>
  <c r="AA273" i="45"/>
  <c r="AA272" i="45"/>
  <c r="AA271" i="45"/>
  <c r="AA270" i="45"/>
  <c r="AA269" i="45"/>
  <c r="AA268" i="45"/>
  <c r="AA267" i="45"/>
  <c r="AA266" i="45"/>
  <c r="AA265" i="45"/>
  <c r="AA264" i="45"/>
  <c r="AA263" i="45"/>
  <c r="AA262" i="45"/>
  <c r="AA256" i="45"/>
  <c r="AA242" i="45"/>
  <c r="AA238" i="45"/>
  <c r="AA234" i="45"/>
  <c r="AA227" i="45"/>
  <c r="AA223" i="45"/>
  <c r="AA213" i="45"/>
  <c r="AA211" i="45"/>
  <c r="AT211" i="45" s="1"/>
  <c r="AA207" i="45"/>
  <c r="AA203" i="45"/>
  <c r="AA199" i="45"/>
  <c r="AA197" i="45"/>
  <c r="AT197" i="45" s="1"/>
  <c r="AA196" i="45"/>
  <c r="AA192" i="45"/>
  <c r="AA189" i="45"/>
  <c r="AA185" i="45"/>
  <c r="AA183" i="45"/>
  <c r="AA179" i="45"/>
  <c r="AA175" i="45"/>
  <c r="AA171" i="45"/>
  <c r="AA167" i="45"/>
  <c r="AB199" i="46"/>
  <c r="AB197" i="46"/>
  <c r="AB160" i="46"/>
  <c r="AU160" i="46" s="1"/>
  <c r="AV160" i="46" s="1"/>
  <c r="AB158" i="46"/>
  <c r="AU158" i="46" s="1"/>
  <c r="AV158" i="46" s="1"/>
  <c r="AA324" i="45"/>
  <c r="AA322" i="45"/>
  <c r="AA318" i="45"/>
  <c r="AT318" i="45" s="1"/>
  <c r="AU318" i="45" s="1"/>
  <c r="AA314" i="45"/>
  <c r="AA310" i="45"/>
  <c r="AA304" i="45"/>
  <c r="AA300" i="45"/>
  <c r="AT300" i="45" s="1"/>
  <c r="AU300" i="45" s="1"/>
  <c r="AA296" i="45"/>
  <c r="AA292" i="45"/>
  <c r="AA288" i="45"/>
  <c r="AA284" i="45"/>
  <c r="AT284" i="45" s="1"/>
  <c r="AU284" i="45" s="1"/>
  <c r="AA258" i="45"/>
  <c r="AA252" i="45"/>
  <c r="AA246" i="45"/>
  <c r="AA241" i="45"/>
  <c r="AT241" i="45" s="1"/>
  <c r="AA228" i="45"/>
  <c r="AA221" i="45"/>
  <c r="AA217" i="45"/>
  <c r="AA204" i="45"/>
  <c r="AT204" i="45" s="1"/>
  <c r="AA191" i="45"/>
  <c r="AA188" i="45"/>
  <c r="AA184" i="45"/>
  <c r="AA176" i="45"/>
  <c r="AT176" i="45" s="1"/>
  <c r="AA162" i="45"/>
  <c r="AA158" i="45"/>
  <c r="AA154" i="45"/>
  <c r="AA150" i="45"/>
  <c r="AA146" i="45"/>
  <c r="AA142" i="45"/>
  <c r="AA131" i="45"/>
  <c r="AA127" i="45"/>
  <c r="AA123" i="45"/>
  <c r="AA119" i="45"/>
  <c r="AA115" i="45"/>
  <c r="AA107" i="45"/>
  <c r="AA106" i="45"/>
  <c r="AA105" i="45"/>
  <c r="AA104" i="45"/>
  <c r="AA103" i="45"/>
  <c r="AA102" i="45"/>
  <c r="AA101" i="45"/>
  <c r="AA100" i="45"/>
  <c r="AA99" i="45"/>
  <c r="AA98" i="45"/>
  <c r="AA97" i="45"/>
  <c r="AA96" i="45"/>
  <c r="AA95" i="45"/>
  <c r="AA94" i="45"/>
  <c r="AA93" i="45"/>
  <c r="AA92" i="45"/>
  <c r="AA91" i="45"/>
  <c r="AA90" i="45"/>
  <c r="AA89" i="45"/>
  <c r="AA88" i="45"/>
  <c r="AA87" i="45"/>
  <c r="AA86" i="45"/>
  <c r="AA85" i="45"/>
  <c r="AA84" i="45"/>
  <c r="AA83" i="45"/>
  <c r="AA82" i="45"/>
  <c r="AA81" i="45"/>
  <c r="AA80" i="45"/>
  <c r="AA79" i="45"/>
  <c r="AA78" i="45"/>
  <c r="AA77" i="45"/>
  <c r="AA76" i="45"/>
  <c r="AA75" i="45"/>
  <c r="AA74" i="45"/>
  <c r="AA73" i="45"/>
  <c r="AA72" i="45"/>
  <c r="AA66" i="45"/>
  <c r="AA65" i="45"/>
  <c r="AA60" i="45"/>
  <c r="AA59" i="45"/>
  <c r="AA45" i="45"/>
  <c r="AA44" i="45"/>
  <c r="AA39" i="45"/>
  <c r="AA38" i="45"/>
  <c r="AA24" i="45"/>
  <c r="AA23" i="45"/>
  <c r="AA16" i="45"/>
  <c r="AA15" i="45"/>
  <c r="AA14" i="45"/>
  <c r="AA5" i="45"/>
  <c r="AB318" i="42"/>
  <c r="AB314" i="42"/>
  <c r="AB310" i="42"/>
  <c r="AB306" i="42"/>
  <c r="AB301" i="42"/>
  <c r="AB297" i="42"/>
  <c r="AB293" i="42"/>
  <c r="AB289" i="42"/>
  <c r="AB285" i="42"/>
  <c r="AB281" i="42"/>
  <c r="AB279" i="42"/>
  <c r="AB275" i="42"/>
  <c r="AB271" i="42"/>
  <c r="AB267" i="42"/>
  <c r="AB263" i="42"/>
  <c r="AB259" i="42"/>
  <c r="AB257" i="42"/>
  <c r="AB253" i="42"/>
  <c r="AB249" i="42"/>
  <c r="AB246" i="42"/>
  <c r="AB243" i="42"/>
  <c r="AB239" i="42"/>
  <c r="AB236" i="42"/>
  <c r="AB232" i="42"/>
  <c r="AB226" i="42"/>
  <c r="AB222" i="42"/>
  <c r="AB218" i="42"/>
  <c r="AB214" i="42"/>
  <c r="AB210" i="42"/>
  <c r="AB207" i="42"/>
  <c r="AB203" i="42"/>
  <c r="AB199" i="42"/>
  <c r="AB189" i="42"/>
  <c r="AB188" i="42"/>
  <c r="AB184" i="42"/>
  <c r="AB180" i="42"/>
  <c r="AB176" i="42"/>
  <c r="AB172" i="42"/>
  <c r="AB168" i="42"/>
  <c r="AB164" i="42"/>
  <c r="AB160" i="42"/>
  <c r="AB156" i="42"/>
  <c r="AB152" i="42"/>
  <c r="AB148" i="42"/>
  <c r="AB144" i="42"/>
  <c r="AB140" i="42"/>
  <c r="AB136" i="42"/>
  <c r="AB131" i="42"/>
  <c r="AB125" i="42"/>
  <c r="AB121" i="42"/>
  <c r="AB117" i="42"/>
  <c r="AB113" i="42"/>
  <c r="AB108" i="42"/>
  <c r="AB104" i="42"/>
  <c r="AB100" i="42"/>
  <c r="AB96" i="42"/>
  <c r="AB92" i="42"/>
  <c r="AB88" i="42"/>
  <c r="AB191" i="46"/>
  <c r="AB189" i="46"/>
  <c r="AB183" i="46"/>
  <c r="AB181" i="46"/>
  <c r="AA320" i="45"/>
  <c r="AT320" i="45" s="1"/>
  <c r="AU320" i="45" s="1"/>
  <c r="AA316" i="45"/>
  <c r="AA312" i="45"/>
  <c r="AA308" i="45"/>
  <c r="AA306" i="45"/>
  <c r="AT306" i="45" s="1"/>
  <c r="AU306" i="45" s="1"/>
  <c r="AA302" i="45"/>
  <c r="AA298" i="45"/>
  <c r="AA294" i="45"/>
  <c r="AA290" i="45"/>
  <c r="AT290" i="45" s="1"/>
  <c r="AU290" i="45" s="1"/>
  <c r="AA286" i="45"/>
  <c r="AA260" i="45"/>
  <c r="AA254" i="45"/>
  <c r="AA250" i="45"/>
  <c r="AA249" i="45"/>
  <c r="AA244" i="45"/>
  <c r="AA237" i="45"/>
  <c r="AA232" i="45"/>
  <c r="AT232" i="45" s="1"/>
  <c r="AA224" i="45"/>
  <c r="AA219" i="45"/>
  <c r="AA214" i="45"/>
  <c r="AA208" i="45"/>
  <c r="AT208" i="45" s="1"/>
  <c r="AA200" i="45"/>
  <c r="AA195" i="45"/>
  <c r="AA180" i="45"/>
  <c r="AA172" i="45"/>
  <c r="AA168" i="45"/>
  <c r="AA166" i="45"/>
  <c r="AA165" i="45"/>
  <c r="AA164" i="45"/>
  <c r="AA160" i="45"/>
  <c r="AA156" i="45"/>
  <c r="AA152" i="45"/>
  <c r="AA148" i="45"/>
  <c r="AA144" i="45"/>
  <c r="AA140" i="45"/>
  <c r="AA139" i="45"/>
  <c r="AA138" i="45"/>
  <c r="AA137" i="45"/>
  <c r="AA133" i="45"/>
  <c r="AA129" i="45"/>
  <c r="AA125" i="45"/>
  <c r="AA121" i="45"/>
  <c r="AA117" i="45"/>
  <c r="AA113" i="45"/>
  <c r="AA112" i="45"/>
  <c r="AA111" i="45"/>
  <c r="AA110" i="45"/>
  <c r="AA109" i="45"/>
  <c r="AA108" i="45"/>
  <c r="AA71" i="45"/>
  <c r="AA68" i="45"/>
  <c r="AA64" i="45"/>
  <c r="AA63" i="45"/>
  <c r="AA62" i="45"/>
  <c r="AA56" i="45"/>
  <c r="AA55" i="45"/>
  <c r="AA54" i="45"/>
  <c r="AA53" i="45"/>
  <c r="AA52" i="45"/>
  <c r="AA51" i="45"/>
  <c r="AA48" i="45"/>
  <c r="AA47" i="45"/>
  <c r="AA43" i="45"/>
  <c r="AA42" i="45"/>
  <c r="AA41" i="45"/>
  <c r="AA35" i="45"/>
  <c r="AA34" i="45"/>
  <c r="AA33" i="45"/>
  <c r="AA32" i="45"/>
  <c r="AA31" i="45"/>
  <c r="AA30" i="45"/>
  <c r="AA29" i="45"/>
  <c r="AA28" i="45"/>
  <c r="AA22" i="45"/>
  <c r="AA13" i="45"/>
  <c r="AA12" i="45"/>
  <c r="AA11" i="45"/>
  <c r="AA9" i="45"/>
  <c r="AA8" i="45"/>
  <c r="AA7" i="45"/>
  <c r="AA6" i="45"/>
  <c r="AB321" i="42"/>
  <c r="AB316" i="42"/>
  <c r="AB312" i="42"/>
  <c r="AB308" i="42"/>
  <c r="AB304" i="42"/>
  <c r="AB303" i="42"/>
  <c r="AB299" i="42"/>
  <c r="AB295" i="42"/>
  <c r="AB291" i="42"/>
  <c r="AB287" i="42"/>
  <c r="AB283" i="42"/>
  <c r="AB277" i="42"/>
  <c r="AB273" i="42"/>
  <c r="AB269" i="42"/>
  <c r="AB265" i="42"/>
  <c r="AB261" i="42"/>
  <c r="AB255" i="42"/>
  <c r="AB251" i="42"/>
  <c r="AB247" i="42"/>
  <c r="AB241" i="42"/>
  <c r="AB234" i="42"/>
  <c r="AB230" i="42"/>
  <c r="AB224" i="42"/>
  <c r="AB220" i="42"/>
  <c r="AB216" i="42"/>
  <c r="AB212" i="42"/>
  <c r="AB205" i="42"/>
  <c r="AB201" i="42"/>
  <c r="AB197" i="42"/>
  <c r="AB193" i="42"/>
  <c r="AB191" i="42"/>
  <c r="AB186" i="42"/>
  <c r="AB182" i="42"/>
  <c r="AB178" i="42"/>
  <c r="AB174" i="42"/>
  <c r="AB170" i="42"/>
  <c r="AB166" i="42"/>
  <c r="AB162" i="42"/>
  <c r="AB158" i="42"/>
  <c r="AB154" i="42"/>
  <c r="AB150" i="42"/>
  <c r="AB146" i="42"/>
  <c r="AB142" i="42"/>
  <c r="AB138" i="42"/>
  <c r="AB129" i="42"/>
  <c r="AB123" i="42"/>
  <c r="AB119" i="42"/>
  <c r="AB115" i="42"/>
  <c r="AB110" i="42"/>
  <c r="AB106" i="42"/>
  <c r="AB102" i="42"/>
  <c r="AB98" i="42"/>
  <c r="AB94" i="42"/>
  <c r="AB90" i="42"/>
  <c r="AB86" i="42"/>
  <c r="AB82" i="42"/>
  <c r="AB4" i="42"/>
  <c r="AB5" i="42"/>
  <c r="W6" i="42"/>
  <c r="AA6" i="42"/>
  <c r="N7" i="42"/>
  <c r="Q8" i="42"/>
  <c r="AC8" i="42"/>
  <c r="AK8" i="42"/>
  <c r="N10" i="42"/>
  <c r="Q11" i="42"/>
  <c r="AC11" i="42"/>
  <c r="AK11" i="42"/>
  <c r="AB12" i="42"/>
  <c r="W13" i="42"/>
  <c r="AA13" i="42"/>
  <c r="W14" i="42"/>
  <c r="AA14" i="42"/>
  <c r="W15" i="42"/>
  <c r="AA15" i="42"/>
  <c r="N16" i="42"/>
  <c r="AB16" i="42"/>
  <c r="AB17" i="42"/>
  <c r="W18" i="42"/>
  <c r="AA18" i="42"/>
  <c r="N19" i="42"/>
  <c r="Q20" i="42"/>
  <c r="AC20" i="42"/>
  <c r="AK20" i="42"/>
  <c r="AB21" i="42"/>
  <c r="W22" i="42"/>
  <c r="AA22" i="42"/>
  <c r="AB23" i="42"/>
  <c r="AB25" i="42"/>
  <c r="W26" i="42"/>
  <c r="AA26" i="42"/>
  <c r="W27" i="42"/>
  <c r="AA27" i="42"/>
  <c r="N28" i="42"/>
  <c r="Q29" i="42"/>
  <c r="AC29" i="42"/>
  <c r="AK29" i="42"/>
  <c r="N30" i="42"/>
  <c r="Q31" i="42"/>
  <c r="AC31" i="42"/>
  <c r="AK31" i="42"/>
  <c r="AB32" i="42"/>
  <c r="W33" i="42"/>
  <c r="AA33" i="42"/>
  <c r="N34" i="42"/>
  <c r="AB36" i="42"/>
  <c r="N38" i="42"/>
  <c r="W41" i="42"/>
  <c r="AA41" i="42"/>
  <c r="N42" i="42"/>
  <c r="Q43" i="42"/>
  <c r="AC43" i="42"/>
  <c r="AK43" i="42"/>
  <c r="AB44" i="42"/>
  <c r="Q46" i="42"/>
  <c r="AC46" i="42"/>
  <c r="AK46" i="42"/>
  <c r="AB47" i="42"/>
  <c r="AB48" i="42"/>
  <c r="W49" i="42"/>
  <c r="AA49" i="42"/>
  <c r="W50" i="42"/>
  <c r="AA50" i="42"/>
  <c r="N51" i="42"/>
  <c r="Q52" i="42"/>
  <c r="AC52" i="42"/>
  <c r="AK52" i="42"/>
  <c r="AB53" i="42"/>
  <c r="W54" i="42"/>
  <c r="AA54" i="42"/>
  <c r="N55" i="42"/>
  <c r="W58" i="42"/>
  <c r="AA58" i="42"/>
  <c r="N59" i="42"/>
  <c r="W62" i="42"/>
  <c r="AA62" i="42"/>
  <c r="N63" i="42"/>
  <c r="Q64" i="42"/>
  <c r="AC64" i="42"/>
  <c r="AK64" i="42"/>
  <c r="AB65" i="42"/>
  <c r="Q67" i="42"/>
  <c r="AC67" i="42"/>
  <c r="AK67" i="42"/>
  <c r="AB68" i="42"/>
  <c r="W69" i="42"/>
  <c r="AA69" i="42"/>
  <c r="Q71" i="42"/>
  <c r="AC71" i="42"/>
  <c r="AK71" i="42"/>
  <c r="AB72" i="42"/>
  <c r="W73" i="42"/>
  <c r="AA73" i="42"/>
  <c r="N74" i="42"/>
  <c r="Q75" i="42"/>
  <c r="AC75" i="42"/>
  <c r="AK75" i="42"/>
  <c r="AB76" i="42"/>
  <c r="W77" i="42"/>
  <c r="AA77" i="42"/>
  <c r="N78" i="42"/>
  <c r="Q79" i="42"/>
  <c r="AC79" i="42"/>
  <c r="AK79" i="42"/>
  <c r="AB80" i="42"/>
  <c r="W81" i="42"/>
  <c r="AA81" i="42"/>
  <c r="AC82" i="42"/>
  <c r="AK82" i="42"/>
  <c r="N85" i="42"/>
  <c r="W85" i="42"/>
  <c r="AB85" i="42"/>
  <c r="AC88" i="42"/>
  <c r="AK88" i="42"/>
  <c r="AB89" i="42"/>
  <c r="AC92" i="42"/>
  <c r="AK92" i="42"/>
  <c r="AB93" i="42"/>
  <c r="AC96" i="42"/>
  <c r="AK96" i="42"/>
  <c r="AB97" i="42"/>
  <c r="AC100" i="42"/>
  <c r="AK100" i="42"/>
  <c r="AB101" i="42"/>
  <c r="AC104" i="42"/>
  <c r="AK104" i="42"/>
  <c r="AB105" i="42"/>
  <c r="AC108" i="42"/>
  <c r="AK108" i="42"/>
  <c r="AB109" i="42"/>
  <c r="Q113" i="42"/>
  <c r="N114" i="42"/>
  <c r="W115" i="42"/>
  <c r="AA115" i="42"/>
  <c r="Q117" i="42"/>
  <c r="N118" i="42"/>
  <c r="W119" i="42"/>
  <c r="AA119" i="42"/>
  <c r="Q121" i="42"/>
  <c r="N122" i="42"/>
  <c r="W123" i="42"/>
  <c r="AA123" i="42"/>
  <c r="Q125" i="42"/>
  <c r="N126" i="42"/>
  <c r="Q129" i="42"/>
  <c r="N130" i="42"/>
  <c r="W131" i="42"/>
  <c r="AA131" i="42"/>
  <c r="Q136" i="42"/>
  <c r="N137" i="42"/>
  <c r="W138" i="42"/>
  <c r="AA138" i="42"/>
  <c r="Q140" i="42"/>
  <c r="N141" i="42"/>
  <c r="W142" i="42"/>
  <c r="AA142" i="42"/>
  <c r="Q144" i="42"/>
  <c r="N145" i="42"/>
  <c r="W146" i="42"/>
  <c r="AA146" i="42"/>
  <c r="Q148" i="42"/>
  <c r="N149" i="42"/>
  <c r="W150" i="42"/>
  <c r="AA150" i="42"/>
  <c r="Q152" i="42"/>
  <c r="N153" i="42"/>
  <c r="W154" i="42"/>
  <c r="AA154" i="42"/>
  <c r="Q156" i="42"/>
  <c r="N157" i="42"/>
  <c r="W158" i="42"/>
  <c r="AA158" i="42"/>
  <c r="Q160" i="42"/>
  <c r="N161" i="42"/>
  <c r="W162" i="42"/>
  <c r="AA162" i="42"/>
  <c r="Q164" i="42"/>
  <c r="N165" i="42"/>
  <c r="W166" i="42"/>
  <c r="AA166" i="42"/>
  <c r="Q168" i="42"/>
  <c r="N169" i="42"/>
  <c r="W170" i="42"/>
  <c r="AA170" i="42"/>
  <c r="Q172" i="42"/>
  <c r="N173" i="42"/>
  <c r="W174" i="42"/>
  <c r="AA174" i="42"/>
  <c r="Q176" i="42"/>
  <c r="N177" i="42"/>
  <c r="W178" i="42"/>
  <c r="AA178" i="42"/>
  <c r="Q180" i="42"/>
  <c r="N181" i="42"/>
  <c r="W182" i="42"/>
  <c r="AA182" i="42"/>
  <c r="Q184" i="42"/>
  <c r="N185" i="42"/>
  <c r="W186" i="42"/>
  <c r="AA186" i="42"/>
  <c r="Q188" i="42"/>
  <c r="W189" i="42"/>
  <c r="AA189" i="42"/>
  <c r="Q191" i="42"/>
  <c r="Q193" i="42"/>
  <c r="N194" i="42"/>
  <c r="AB195" i="42"/>
  <c r="AC199" i="42"/>
  <c r="AK199" i="42"/>
  <c r="AB200" i="42"/>
  <c r="AC203" i="42"/>
  <c r="AK203" i="42"/>
  <c r="AB204" i="42"/>
  <c r="AC207" i="42"/>
  <c r="AK207" i="42"/>
  <c r="AB208" i="42"/>
  <c r="Q210" i="42"/>
  <c r="N211" i="42"/>
  <c r="W212" i="42"/>
  <c r="AA212" i="42"/>
  <c r="Q214" i="42"/>
  <c r="N215" i="42"/>
  <c r="W216" i="42"/>
  <c r="AA216" i="42"/>
  <c r="Q218" i="42"/>
  <c r="N219" i="42"/>
  <c r="W220" i="42"/>
  <c r="AA220" i="42"/>
  <c r="Q222" i="42"/>
  <c r="N223" i="42"/>
  <c r="W224" i="42"/>
  <c r="AA224" i="42"/>
  <c r="Q226" i="42"/>
  <c r="N229" i="42"/>
  <c r="W230" i="42"/>
  <c r="AA230" i="42"/>
  <c r="Q232" i="42"/>
  <c r="N233" i="42"/>
  <c r="W234" i="42"/>
  <c r="AA234" i="42"/>
  <c r="Q236" i="42"/>
  <c r="N237" i="42"/>
  <c r="AB238" i="42"/>
  <c r="AC241" i="42"/>
  <c r="AK241" i="42"/>
  <c r="AB242" i="42"/>
  <c r="AB245" i="42"/>
  <c r="AC249" i="42"/>
  <c r="AK249" i="42"/>
  <c r="AB250" i="42"/>
  <c r="Q253" i="42"/>
  <c r="N254" i="42"/>
  <c r="W255" i="42"/>
  <c r="AA255" i="42"/>
  <c r="Q257" i="42"/>
  <c r="N258" i="42"/>
  <c r="Q259" i="42"/>
  <c r="N260" i="42"/>
  <c r="W261" i="42"/>
  <c r="AA261" i="42"/>
  <c r="Q263" i="42"/>
  <c r="N264" i="42"/>
  <c r="W265" i="42"/>
  <c r="AA265" i="42"/>
  <c r="Q267" i="42"/>
  <c r="N268" i="42"/>
  <c r="W269" i="42"/>
  <c r="AA269" i="42"/>
  <c r="Q271" i="42"/>
  <c r="N272" i="42"/>
  <c r="W273" i="42"/>
  <c r="AA273" i="42"/>
  <c r="Q275" i="42"/>
  <c r="N276" i="42"/>
  <c r="W277" i="42"/>
  <c r="AA277" i="42"/>
  <c r="Q279" i="42"/>
  <c r="Q281" i="42"/>
  <c r="N282" i="42"/>
  <c r="W283" i="42"/>
  <c r="AA283" i="42"/>
  <c r="Q285" i="42"/>
  <c r="N286" i="42"/>
  <c r="W287" i="42"/>
  <c r="AA287" i="42"/>
  <c r="Q289" i="42"/>
  <c r="N290" i="42"/>
  <c r="W291" i="42"/>
  <c r="AA291" i="42"/>
  <c r="Q293" i="42"/>
  <c r="N294" i="42"/>
  <c r="W295" i="42"/>
  <c r="AA295" i="42"/>
  <c r="Q297" i="42"/>
  <c r="N298" i="42"/>
  <c r="W299" i="42"/>
  <c r="AA299" i="42"/>
  <c r="Q301" i="42"/>
  <c r="N302" i="42"/>
  <c r="W303" i="42"/>
  <c r="AA303" i="42"/>
  <c r="AC306" i="42"/>
  <c r="AK306" i="42"/>
  <c r="AB307" i="42"/>
  <c r="AC310" i="42"/>
  <c r="AK310" i="42"/>
  <c r="AB311" i="42"/>
  <c r="AC314" i="42"/>
  <c r="AK314" i="42"/>
  <c r="AB315" i="42"/>
  <c r="AC318" i="42"/>
  <c r="AK318" i="42"/>
  <c r="AB319" i="42"/>
  <c r="N320" i="42"/>
  <c r="W321" i="42"/>
  <c r="AA321" i="42"/>
  <c r="D36" i="43"/>
  <c r="N6" i="45"/>
  <c r="N4" i="45" s="1"/>
  <c r="AL6" i="45"/>
  <c r="AL4" i="45" s="1"/>
  <c r="AB9" i="45"/>
  <c r="AT10" i="45"/>
  <c r="AU10" i="45" s="1"/>
  <c r="G4" i="45"/>
  <c r="E23" i="43"/>
  <c r="F23" i="43" s="1"/>
  <c r="G23" i="43" s="1"/>
  <c r="AB12" i="45"/>
  <c r="N13" i="45"/>
  <c r="AT13" i="45" s="1"/>
  <c r="AU13" i="45" s="1"/>
  <c r="AL13" i="45"/>
  <c r="AB14" i="45"/>
  <c r="AB15" i="45"/>
  <c r="AB16" i="45"/>
  <c r="AT17" i="45"/>
  <c r="AU17" i="45" s="1"/>
  <c r="AM4" i="45"/>
  <c r="AT19" i="45"/>
  <c r="AU19" i="45" s="1"/>
  <c r="Q19" i="45"/>
  <c r="W21" i="45"/>
  <c r="AA21" i="45"/>
  <c r="AT21" i="45" s="1"/>
  <c r="AU21" i="45" s="1"/>
  <c r="AL25" i="45"/>
  <c r="AT25" i="45" s="1"/>
  <c r="AU25" i="45" s="1"/>
  <c r="W27" i="45"/>
  <c r="AA27" i="45"/>
  <c r="AT27" i="45" s="1"/>
  <c r="AU27" i="45" s="1"/>
  <c r="N28" i="45"/>
  <c r="AT28" i="45" s="1"/>
  <c r="AU28" i="45" s="1"/>
  <c r="AL28" i="45"/>
  <c r="AB31" i="45"/>
  <c r="N32" i="45"/>
  <c r="AT32" i="45" s="1"/>
  <c r="AU32" i="45" s="1"/>
  <c r="AL32" i="45"/>
  <c r="AB35" i="45"/>
  <c r="AT36" i="45"/>
  <c r="AU36" i="45" s="1"/>
  <c r="AB39" i="45"/>
  <c r="AT40" i="45"/>
  <c r="AU40" i="45" s="1"/>
  <c r="AB43" i="45"/>
  <c r="AB45" i="45"/>
  <c r="AB47" i="45"/>
  <c r="N48" i="45"/>
  <c r="AT48" i="45" s="1"/>
  <c r="AU48" i="45" s="1"/>
  <c r="AL48" i="45"/>
  <c r="AC49" i="45"/>
  <c r="Q50" i="45"/>
  <c r="AB52" i="45"/>
  <c r="N53" i="45"/>
  <c r="AT53" i="45" s="1"/>
  <c r="AU53" i="45" s="1"/>
  <c r="AL53" i="45"/>
  <c r="AB56" i="45"/>
  <c r="AT57" i="45"/>
  <c r="AU57" i="45" s="1"/>
  <c r="AB60" i="45"/>
  <c r="AT61" i="45"/>
  <c r="AU61" i="45" s="1"/>
  <c r="AB64" i="45"/>
  <c r="AB66" i="45"/>
  <c r="AB68" i="45"/>
  <c r="AC69" i="45"/>
  <c r="AT69" i="45" s="1"/>
  <c r="AU69" i="45" s="1"/>
  <c r="AB74" i="45"/>
  <c r="N75" i="45"/>
  <c r="AT75" i="45" s="1"/>
  <c r="AU75" i="45" s="1"/>
  <c r="AL75" i="45"/>
  <c r="AB78" i="45"/>
  <c r="N79" i="45"/>
  <c r="AT79" i="45" s="1"/>
  <c r="AU79" i="45" s="1"/>
  <c r="AL79" i="45"/>
  <c r="AB82" i="45"/>
  <c r="N83" i="45"/>
  <c r="AT83" i="45" s="1"/>
  <c r="AU83" i="45" s="1"/>
  <c r="AL83" i="45"/>
  <c r="AB86" i="45"/>
  <c r="N87" i="45"/>
  <c r="AT87" i="45" s="1"/>
  <c r="AU87" i="45" s="1"/>
  <c r="AL87" i="45"/>
  <c r="AB90" i="45"/>
  <c r="N91" i="45"/>
  <c r="AT91" i="45" s="1"/>
  <c r="AU91" i="45" s="1"/>
  <c r="AL91" i="45"/>
  <c r="AB94" i="45"/>
  <c r="N95" i="45"/>
  <c r="AT95" i="45" s="1"/>
  <c r="AU95" i="45" s="1"/>
  <c r="AL95" i="45"/>
  <c r="AB98" i="45"/>
  <c r="N99" i="45"/>
  <c r="AT99" i="45" s="1"/>
  <c r="AU99" i="45" s="1"/>
  <c r="AL99" i="45"/>
  <c r="AB102" i="45"/>
  <c r="N103" i="45"/>
  <c r="AT103" i="45" s="1"/>
  <c r="AU103" i="45" s="1"/>
  <c r="AL103" i="45"/>
  <c r="AB106" i="45"/>
  <c r="N107" i="45"/>
  <c r="AT107" i="45" s="1"/>
  <c r="AU107" i="45" s="1"/>
  <c r="AL107" i="45"/>
  <c r="AB108" i="45"/>
  <c r="N109" i="45"/>
  <c r="AT109" i="45" s="1"/>
  <c r="AU109" i="45" s="1"/>
  <c r="AL109" i="45"/>
  <c r="AB112" i="45"/>
  <c r="N113" i="45"/>
  <c r="AT113" i="45" s="1"/>
  <c r="AU113" i="45" s="1"/>
  <c r="AL113" i="45"/>
  <c r="W114" i="45"/>
  <c r="AA114" i="45"/>
  <c r="AT114" i="45" s="1"/>
  <c r="AC116" i="45"/>
  <c r="Q118" i="45"/>
  <c r="AB119" i="45"/>
  <c r="N121" i="45"/>
  <c r="AT121" i="45" s="1"/>
  <c r="AL121" i="45"/>
  <c r="W122" i="45"/>
  <c r="AA122" i="45"/>
  <c r="AT122" i="45" s="1"/>
  <c r="AC124" i="45"/>
  <c r="Q126" i="45"/>
  <c r="AB127" i="45"/>
  <c r="N129" i="45"/>
  <c r="AT129" i="45" s="1"/>
  <c r="AL129" i="45"/>
  <c r="W130" i="45"/>
  <c r="AA130" i="45"/>
  <c r="AT130" i="45" s="1"/>
  <c r="AC132" i="45"/>
  <c r="Q134" i="45"/>
  <c r="AB137" i="45"/>
  <c r="N138" i="45"/>
  <c r="AT138" i="45" s="1"/>
  <c r="AU138" i="45" s="1"/>
  <c r="AL138" i="45"/>
  <c r="Q141" i="45"/>
  <c r="AB142" i="45"/>
  <c r="N144" i="45"/>
  <c r="AT144" i="45" s="1"/>
  <c r="AL144" i="45"/>
  <c r="W145" i="45"/>
  <c r="AA145" i="45"/>
  <c r="AT145" i="45" s="1"/>
  <c r="AC147" i="45"/>
  <c r="Q149" i="45"/>
  <c r="AB150" i="45"/>
  <c r="N152" i="45"/>
  <c r="AT152" i="45" s="1"/>
  <c r="AL152" i="45"/>
  <c r="W153" i="45"/>
  <c r="AA153" i="45"/>
  <c r="AT153" i="45" s="1"/>
  <c r="AC155" i="45"/>
  <c r="Q157" i="45"/>
  <c r="AB158" i="45"/>
  <c r="N160" i="45"/>
  <c r="AT160" i="45" s="1"/>
  <c r="AL160" i="45"/>
  <c r="W161" i="45"/>
  <c r="AA161" i="45"/>
  <c r="AT161" i="45" s="1"/>
  <c r="AC163" i="45"/>
  <c r="AB165" i="45"/>
  <c r="AC167" i="45"/>
  <c r="AL169" i="45"/>
  <c r="W170" i="45"/>
  <c r="AT170" i="45" s="1"/>
  <c r="AA170" i="45"/>
  <c r="AC172" i="45"/>
  <c r="AT174" i="45"/>
  <c r="W174" i="45"/>
  <c r="AA174" i="45"/>
  <c r="AC176" i="45"/>
  <c r="AT178" i="45"/>
  <c r="W178" i="45"/>
  <c r="AA178" i="45"/>
  <c r="AC180" i="45"/>
  <c r="AT182" i="45"/>
  <c r="W182" i="45"/>
  <c r="AA182" i="45"/>
  <c r="AC184" i="45"/>
  <c r="N185" i="45"/>
  <c r="AT185" i="45" s="1"/>
  <c r="Q186" i="45"/>
  <c r="N189" i="45"/>
  <c r="AT189" i="45" s="1"/>
  <c r="Q190" i="45"/>
  <c r="AL192" i="45"/>
  <c r="AT194" i="45"/>
  <c r="AL196" i="45"/>
  <c r="AT199" i="45"/>
  <c r="AL201" i="45"/>
  <c r="AT203" i="45"/>
  <c r="AL205" i="45"/>
  <c r="AT207" i="45"/>
  <c r="AL209" i="45"/>
  <c r="W212" i="45"/>
  <c r="AT212" i="45" s="1"/>
  <c r="AA212" i="45"/>
  <c r="AC214" i="45"/>
  <c r="AT214" i="45" s="1"/>
  <c r="W216" i="45"/>
  <c r="AA216" i="45"/>
  <c r="AT216" i="45" s="1"/>
  <c r="AC219" i="45"/>
  <c r="AT219" i="45" s="1"/>
  <c r="AU219" i="45" s="1"/>
  <c r="Q220" i="45"/>
  <c r="AT223" i="45"/>
  <c r="AL225" i="45"/>
  <c r="AT227" i="45"/>
  <c r="AL229" i="45"/>
  <c r="AT233" i="45"/>
  <c r="AT235" i="45"/>
  <c r="W235" i="45"/>
  <c r="AA235" i="45"/>
  <c r="AC237" i="45"/>
  <c r="AT239" i="45"/>
  <c r="W239" i="45"/>
  <c r="AA239" i="45"/>
  <c r="AC241" i="45"/>
  <c r="AT243" i="45"/>
  <c r="W243" i="45"/>
  <c r="AA243" i="45"/>
  <c r="AC246" i="45"/>
  <c r="Q247" i="45"/>
  <c r="W248" i="45"/>
  <c r="AA248" i="45"/>
  <c r="W253" i="45"/>
  <c r="AT253" i="45" s="1"/>
  <c r="AU253" i="45" s="1"/>
  <c r="AA253" i="45"/>
  <c r="AL256" i="45"/>
  <c r="Q257" i="45"/>
  <c r="AT261" i="45"/>
  <c r="AU261" i="45" s="1"/>
  <c r="W261" i="45"/>
  <c r="AA261" i="45"/>
  <c r="AT263" i="45"/>
  <c r="AU263" i="45" s="1"/>
  <c r="N264" i="45"/>
  <c r="AT264" i="45" s="1"/>
  <c r="AU264" i="45" s="1"/>
  <c r="AB265" i="45"/>
  <c r="AT267" i="45"/>
  <c r="AU267" i="45" s="1"/>
  <c r="N268" i="45"/>
  <c r="AT268" i="45" s="1"/>
  <c r="AU268" i="45" s="1"/>
  <c r="AB269" i="45"/>
  <c r="AT271" i="45"/>
  <c r="AU271" i="45" s="1"/>
  <c r="N272" i="45"/>
  <c r="AT272" i="45" s="1"/>
  <c r="AU272" i="45" s="1"/>
  <c r="AB273" i="45"/>
  <c r="AT275" i="45"/>
  <c r="AU275" i="45" s="1"/>
  <c r="N276" i="45"/>
  <c r="AT276" i="45" s="1"/>
  <c r="AU276" i="45" s="1"/>
  <c r="AB277" i="45"/>
  <c r="AT279" i="45"/>
  <c r="AU279" i="45" s="1"/>
  <c r="N280" i="45"/>
  <c r="AT280" i="45" s="1"/>
  <c r="AU280" i="45" s="1"/>
  <c r="AB281" i="45"/>
  <c r="AC284" i="45"/>
  <c r="Q285" i="45"/>
  <c r="AT289" i="45"/>
  <c r="AU289" i="45" s="1"/>
  <c r="W289" i="45"/>
  <c r="AA289" i="45"/>
  <c r="AC292" i="45"/>
  <c r="Q293" i="45"/>
  <c r="AT297" i="45"/>
  <c r="AU297" i="45" s="1"/>
  <c r="W297" i="45"/>
  <c r="AA297" i="45"/>
  <c r="AC300" i="45"/>
  <c r="Q301" i="45"/>
  <c r="W305" i="45"/>
  <c r="AA305" i="45"/>
  <c r="AT305" i="45" s="1"/>
  <c r="AU305" i="45" s="1"/>
  <c r="AT309" i="45"/>
  <c r="AU309" i="45" s="1"/>
  <c r="W309" i="45"/>
  <c r="AA309" i="45"/>
  <c r="AC312" i="45"/>
  <c r="AT312" i="45" s="1"/>
  <c r="AU312" i="45" s="1"/>
  <c r="Q313" i="45"/>
  <c r="W317" i="45"/>
  <c r="AA317" i="45"/>
  <c r="AT317" i="45" s="1"/>
  <c r="AU317" i="45" s="1"/>
  <c r="AC320" i="45"/>
  <c r="Q321" i="45"/>
  <c r="AC324" i="45"/>
  <c r="AC6" i="46"/>
  <c r="AU6" i="46" s="1"/>
  <c r="AV6" i="46" s="1"/>
  <c r="AC10" i="46"/>
  <c r="AC14" i="46"/>
  <c r="AC18" i="46"/>
  <c r="AC22" i="46"/>
  <c r="AU22" i="46" s="1"/>
  <c r="AV22" i="46" s="1"/>
  <c r="AC26" i="46"/>
  <c r="AC30" i="46"/>
  <c r="AC34" i="46"/>
  <c r="AC38" i="46"/>
  <c r="AU38" i="46" s="1"/>
  <c r="AV38" i="46" s="1"/>
  <c r="AC42" i="46"/>
  <c r="AC46" i="46"/>
  <c r="AC50" i="46"/>
  <c r="AC54" i="46"/>
  <c r="AU54" i="46" s="1"/>
  <c r="AV54" i="46" s="1"/>
  <c r="AC58" i="46"/>
  <c r="AC62" i="46"/>
  <c r="AC66" i="46"/>
  <c r="AC70" i="46"/>
  <c r="AU70" i="46" s="1"/>
  <c r="AV70" i="46" s="1"/>
  <c r="AC74" i="46"/>
  <c r="AC78" i="46"/>
  <c r="AC82" i="46"/>
  <c r="AC86" i="46"/>
  <c r="AU86" i="46" s="1"/>
  <c r="AV86" i="46" s="1"/>
  <c r="AC90" i="46"/>
  <c r="AC94" i="46"/>
  <c r="AC98" i="46"/>
  <c r="AC102" i="46"/>
  <c r="AU102" i="46" s="1"/>
  <c r="AV102" i="46" s="1"/>
  <c r="AC106" i="46"/>
  <c r="AC110" i="46"/>
  <c r="AC114" i="46"/>
  <c r="AC118" i="46"/>
  <c r="AU118" i="46" s="1"/>
  <c r="AV118" i="46" s="1"/>
  <c r="AC122" i="46"/>
  <c r="AC126" i="46"/>
  <c r="AC130" i="46"/>
  <c r="AC134" i="46"/>
  <c r="AC138" i="46"/>
  <c r="AC142" i="46"/>
  <c r="H4" i="46"/>
  <c r="L4" i="46"/>
  <c r="R148" i="46"/>
  <c r="AU148" i="46" s="1"/>
  <c r="X150" i="46"/>
  <c r="AB150" i="46"/>
  <c r="X156" i="46"/>
  <c r="AB156" i="46"/>
  <c r="AU157" i="46"/>
  <c r="AV157" i="46" s="1"/>
  <c r="AD159" i="46"/>
  <c r="AD161" i="46"/>
  <c r="X162" i="46"/>
  <c r="AB162" i="46"/>
  <c r="AU162" i="46" s="1"/>
  <c r="AV162" i="46" s="1"/>
  <c r="R164" i="46"/>
  <c r="AU164" i="46" s="1"/>
  <c r="R170" i="46"/>
  <c r="X172" i="46"/>
  <c r="AB172" i="46"/>
  <c r="AU172" i="46" s="1"/>
  <c r="AC182" i="46"/>
  <c r="AU183" i="46"/>
  <c r="R204" i="46"/>
  <c r="X206" i="46"/>
  <c r="AU206" i="46" s="1"/>
  <c r="AB206" i="46"/>
  <c r="X212" i="46"/>
  <c r="AB212" i="46"/>
  <c r="R214" i="46"/>
  <c r="AU214" i="46" s="1"/>
  <c r="X220" i="46"/>
  <c r="AU220" i="46" s="1"/>
  <c r="AB220" i="46"/>
  <c r="R222" i="46"/>
  <c r="R228" i="46"/>
  <c r="AU228" i="46" s="1"/>
  <c r="X230" i="46"/>
  <c r="AU230" i="46" s="1"/>
  <c r="AB230" i="46"/>
  <c r="R236" i="46"/>
  <c r="X238" i="46"/>
  <c r="AU238" i="46" s="1"/>
  <c r="AB238" i="46"/>
  <c r="X244" i="46"/>
  <c r="AB244" i="46"/>
  <c r="R246" i="46"/>
  <c r="X252" i="46"/>
  <c r="AB252" i="46"/>
  <c r="R254" i="46"/>
  <c r="R258" i="46"/>
  <c r="AU258" i="46" s="1"/>
  <c r="X262" i="46"/>
  <c r="AB262" i="46"/>
  <c r="R268" i="46"/>
  <c r="X270" i="46"/>
  <c r="AU270" i="46" s="1"/>
  <c r="AB270" i="46"/>
  <c r="X276" i="46"/>
  <c r="AB276" i="46"/>
  <c r="R278" i="46"/>
  <c r="AU278" i="46" s="1"/>
  <c r="AU284" i="46"/>
  <c r="X284" i="46"/>
  <c r="AC284" i="46"/>
  <c r="AD289" i="46"/>
  <c r="O290" i="46"/>
  <c r="X290" i="46"/>
  <c r="AB290" i="46"/>
  <c r="AU290" i="46" s="1"/>
  <c r="AU293" i="46"/>
  <c r="R293" i="46"/>
  <c r="O294" i="46"/>
  <c r="AU294" i="46" s="1"/>
  <c r="X294" i="46"/>
  <c r="AB294" i="46"/>
  <c r="R297" i="46"/>
  <c r="AU297" i="46" s="1"/>
  <c r="AO175" i="50"/>
  <c r="AO263" i="50"/>
  <c r="AO288" i="50"/>
  <c r="AO360" i="50"/>
  <c r="AO4" i="50" s="1"/>
  <c r="AO386" i="50"/>
  <c r="AT168" i="45"/>
  <c r="AT172" i="45"/>
  <c r="AT180" i="45"/>
  <c r="AT191" i="45"/>
  <c r="AT195" i="45"/>
  <c r="AT200" i="45"/>
  <c r="AT224" i="45"/>
  <c r="AT237" i="45"/>
  <c r="AT244" i="45"/>
  <c r="AU244" i="45" s="1"/>
  <c r="AT248" i="45"/>
  <c r="AU248" i="45" s="1"/>
  <c r="AT249" i="45"/>
  <c r="AU249" i="45" s="1"/>
  <c r="AT254" i="45"/>
  <c r="AU254" i="45" s="1"/>
  <c r="AT257" i="45"/>
  <c r="AU257" i="45" s="1"/>
  <c r="AT260" i="45"/>
  <c r="AU260" i="45" s="1"/>
  <c r="AT286" i="45"/>
  <c r="AU286" i="45" s="1"/>
  <c r="AT294" i="45"/>
  <c r="AU294" i="45" s="1"/>
  <c r="AT298" i="45"/>
  <c r="AU298" i="45" s="1"/>
  <c r="AT302" i="45"/>
  <c r="AU302" i="45" s="1"/>
  <c r="AT307" i="45"/>
  <c r="AU307" i="45" s="1"/>
  <c r="AT308" i="45"/>
  <c r="AU308" i="45" s="1"/>
  <c r="AT316" i="45"/>
  <c r="AU316" i="45" s="1"/>
  <c r="I4" i="46"/>
  <c r="M4" i="46"/>
  <c r="Q4" i="46"/>
  <c r="AA4" i="46"/>
  <c r="AG4" i="46"/>
  <c r="AK4" i="46"/>
  <c r="AU10" i="46"/>
  <c r="AV10" i="46" s="1"/>
  <c r="AU14" i="46"/>
  <c r="AV14" i="46" s="1"/>
  <c r="AU18" i="46"/>
  <c r="AV18" i="46" s="1"/>
  <c r="AU26" i="46"/>
  <c r="AV26" i="46" s="1"/>
  <c r="AU30" i="46"/>
  <c r="AV30" i="46" s="1"/>
  <c r="AU34" i="46"/>
  <c r="AV34" i="46" s="1"/>
  <c r="AU42" i="46"/>
  <c r="AV42" i="46" s="1"/>
  <c r="AU46" i="46"/>
  <c r="AV46" i="46" s="1"/>
  <c r="AU50" i="46"/>
  <c r="AV50" i="46" s="1"/>
  <c r="AU58" i="46"/>
  <c r="AV58" i="46" s="1"/>
  <c r="AU62" i="46"/>
  <c r="AV62" i="46" s="1"/>
  <c r="AU66" i="46"/>
  <c r="AV66" i="46" s="1"/>
  <c r="AU74" i="46"/>
  <c r="AV74" i="46" s="1"/>
  <c r="AU78" i="46"/>
  <c r="AV78" i="46" s="1"/>
  <c r="AU82" i="46"/>
  <c r="AV82" i="46" s="1"/>
  <c r="AU90" i="46"/>
  <c r="AV90" i="46" s="1"/>
  <c r="AU94" i="46"/>
  <c r="AV94" i="46" s="1"/>
  <c r="AU98" i="46"/>
  <c r="AV98" i="46" s="1"/>
  <c r="AU106" i="46"/>
  <c r="AV106" i="46" s="1"/>
  <c r="AU110" i="46"/>
  <c r="AV110" i="46" s="1"/>
  <c r="AU114" i="46"/>
  <c r="AV114" i="46" s="1"/>
  <c r="AU122" i="46"/>
  <c r="AV122" i="46" s="1"/>
  <c r="AU126" i="46"/>
  <c r="AV126" i="46" s="1"/>
  <c r="AU130" i="46"/>
  <c r="AV130" i="46" s="1"/>
  <c r="AU132" i="46"/>
  <c r="AV132" i="46" s="1"/>
  <c r="AU136" i="46"/>
  <c r="AV136" i="46" s="1"/>
  <c r="AU138" i="46"/>
  <c r="AV138" i="46" s="1"/>
  <c r="AU140" i="46"/>
  <c r="AV140" i="46" s="1"/>
  <c r="AU150" i="46"/>
  <c r="AU155" i="46"/>
  <c r="AU169" i="46"/>
  <c r="AU186" i="46"/>
  <c r="AU204" i="46"/>
  <c r="AU211" i="46"/>
  <c r="AU219" i="46"/>
  <c r="AU225" i="46"/>
  <c r="AU236" i="46"/>
  <c r="AU243" i="46"/>
  <c r="AU251" i="46"/>
  <c r="AU257" i="46"/>
  <c r="AU262" i="46"/>
  <c r="AU268" i="46"/>
  <c r="AU275" i="46"/>
  <c r="AU396" i="46"/>
  <c r="AV396" i="46" s="1"/>
  <c r="AU415" i="46"/>
  <c r="AU447" i="46"/>
  <c r="AV447" i="46" s="1"/>
  <c r="AU479" i="46"/>
  <c r="AV479" i="46" s="1"/>
  <c r="AU493" i="46"/>
  <c r="AV493" i="46" s="1"/>
  <c r="AT184" i="45"/>
  <c r="AT188" i="45"/>
  <c r="AT217" i="45"/>
  <c r="AU217" i="45" s="1"/>
  <c r="AT221" i="45"/>
  <c r="AU221" i="45" s="1"/>
  <c r="AT228" i="45"/>
  <c r="AT246" i="45"/>
  <c r="AU246" i="45" s="1"/>
  <c r="AT252" i="45"/>
  <c r="AU252" i="45" s="1"/>
  <c r="AT258" i="45"/>
  <c r="AU258" i="45" s="1"/>
  <c r="AT283" i="45"/>
  <c r="AU283" i="45" s="1"/>
  <c r="AT288" i="45"/>
  <c r="AU288" i="45" s="1"/>
  <c r="AT292" i="45"/>
  <c r="AU292" i="45" s="1"/>
  <c r="AT296" i="45"/>
  <c r="AU296" i="45" s="1"/>
  <c r="AT304" i="45"/>
  <c r="AU304" i="45" s="1"/>
  <c r="AT310" i="45"/>
  <c r="AU310" i="45" s="1"/>
  <c r="AT314" i="45"/>
  <c r="AU314" i="45" s="1"/>
  <c r="AT322" i="45"/>
  <c r="AU322" i="45" s="1"/>
  <c r="AT324" i="45"/>
  <c r="AU324" i="45" s="1"/>
  <c r="AU5" i="46"/>
  <c r="G4" i="46"/>
  <c r="K4" i="46"/>
  <c r="Y4" i="46"/>
  <c r="AE4" i="46"/>
  <c r="AI4" i="46"/>
  <c r="AU7" i="46"/>
  <c r="AV7" i="46" s="1"/>
  <c r="AU9" i="46"/>
  <c r="AV9" i="46" s="1"/>
  <c r="AU11" i="46"/>
  <c r="AV11" i="46" s="1"/>
  <c r="AU13" i="46"/>
  <c r="AV13" i="46" s="1"/>
  <c r="AU15" i="46"/>
  <c r="AV15" i="46" s="1"/>
  <c r="AU17" i="46"/>
  <c r="AV17" i="46" s="1"/>
  <c r="AU19" i="46"/>
  <c r="AV19" i="46" s="1"/>
  <c r="AU21" i="46"/>
  <c r="AV21" i="46" s="1"/>
  <c r="AU23" i="46"/>
  <c r="AV23" i="46" s="1"/>
  <c r="AU25" i="46"/>
  <c r="AV25" i="46" s="1"/>
  <c r="AU27" i="46"/>
  <c r="AV27" i="46" s="1"/>
  <c r="AU29" i="46"/>
  <c r="AV29" i="46" s="1"/>
  <c r="AU31" i="46"/>
  <c r="AV31" i="46" s="1"/>
  <c r="AU33" i="46"/>
  <c r="AV33" i="46" s="1"/>
  <c r="AU35" i="46"/>
  <c r="AV35" i="46" s="1"/>
  <c r="AU37" i="46"/>
  <c r="AV37" i="46" s="1"/>
  <c r="AU39" i="46"/>
  <c r="AV39" i="46" s="1"/>
  <c r="AU41" i="46"/>
  <c r="AV41" i="46" s="1"/>
  <c r="AU43" i="46"/>
  <c r="AV43" i="46" s="1"/>
  <c r="AU45" i="46"/>
  <c r="AV45" i="46" s="1"/>
  <c r="AU47" i="46"/>
  <c r="AV47" i="46" s="1"/>
  <c r="AU49" i="46"/>
  <c r="AV49" i="46" s="1"/>
  <c r="AU51" i="46"/>
  <c r="AV51" i="46" s="1"/>
  <c r="AU53" i="46"/>
  <c r="AV53" i="46" s="1"/>
  <c r="AU55" i="46"/>
  <c r="AV55" i="46" s="1"/>
  <c r="AU57" i="46"/>
  <c r="AV57" i="46" s="1"/>
  <c r="AU59" i="46"/>
  <c r="AV59" i="46" s="1"/>
  <c r="AU61" i="46"/>
  <c r="AV61" i="46" s="1"/>
  <c r="AU63" i="46"/>
  <c r="AV63" i="46" s="1"/>
  <c r="AU65" i="46"/>
  <c r="AV65" i="46" s="1"/>
  <c r="AU67" i="46"/>
  <c r="AV67" i="46" s="1"/>
  <c r="AU69" i="46"/>
  <c r="AV69" i="46" s="1"/>
  <c r="AU71" i="46"/>
  <c r="AV71" i="46" s="1"/>
  <c r="AU73" i="46"/>
  <c r="AV73" i="46" s="1"/>
  <c r="AU75" i="46"/>
  <c r="AV75" i="46" s="1"/>
  <c r="AU77" i="46"/>
  <c r="AV77" i="46" s="1"/>
  <c r="AU79" i="46"/>
  <c r="AV79" i="46" s="1"/>
  <c r="AU81" i="46"/>
  <c r="AV81" i="46" s="1"/>
  <c r="AU83" i="46"/>
  <c r="AV83" i="46" s="1"/>
  <c r="AU85" i="46"/>
  <c r="AV85" i="46" s="1"/>
  <c r="AU87" i="46"/>
  <c r="AV87" i="46" s="1"/>
  <c r="AU89" i="46"/>
  <c r="AV89" i="46" s="1"/>
  <c r="AU91" i="46"/>
  <c r="AV91" i="46" s="1"/>
  <c r="AU93" i="46"/>
  <c r="AV93" i="46" s="1"/>
  <c r="AU95" i="46"/>
  <c r="AV95" i="46" s="1"/>
  <c r="AU97" i="46"/>
  <c r="AV97" i="46" s="1"/>
  <c r="AU99" i="46"/>
  <c r="AV99" i="46" s="1"/>
  <c r="AU101" i="46"/>
  <c r="AV101" i="46" s="1"/>
  <c r="AU103" i="46"/>
  <c r="AV103" i="46" s="1"/>
  <c r="AU105" i="46"/>
  <c r="AV105" i="46" s="1"/>
  <c r="AU107" i="46"/>
  <c r="AV107" i="46" s="1"/>
  <c r="AU109" i="46"/>
  <c r="AV109" i="46" s="1"/>
  <c r="AU111" i="46"/>
  <c r="AV111" i="46" s="1"/>
  <c r="AU113" i="46"/>
  <c r="AV113" i="46" s="1"/>
  <c r="AU115" i="46"/>
  <c r="AV115" i="46" s="1"/>
  <c r="AU117" i="46"/>
  <c r="AV117" i="46" s="1"/>
  <c r="AU119" i="46"/>
  <c r="AV119" i="46" s="1"/>
  <c r="AU121" i="46"/>
  <c r="AV121" i="46" s="1"/>
  <c r="AU123" i="46"/>
  <c r="AV123" i="46" s="1"/>
  <c r="AU125" i="46"/>
  <c r="AV125" i="46" s="1"/>
  <c r="AU127" i="46"/>
  <c r="AV127" i="46" s="1"/>
  <c r="AU129" i="46"/>
  <c r="AV129" i="46" s="1"/>
  <c r="AU142" i="46"/>
  <c r="AU147" i="46"/>
  <c r="AU153" i="46"/>
  <c r="AU156" i="46"/>
  <c r="AU170" i="46"/>
  <c r="AU193" i="46"/>
  <c r="AV193" i="46" s="1"/>
  <c r="AU195" i="46"/>
  <c r="AV195" i="46" s="1"/>
  <c r="AU203" i="46"/>
  <c r="AU209" i="46"/>
  <c r="AU212" i="46"/>
  <c r="AU222" i="46"/>
  <c r="AU227" i="46"/>
  <c r="AU235" i="46"/>
  <c r="AU241" i="46"/>
  <c r="AU244" i="46"/>
  <c r="AU246" i="46"/>
  <c r="AU252" i="46"/>
  <c r="AU254" i="46"/>
  <c r="AU267" i="46"/>
  <c r="AU273" i="46"/>
  <c r="AU276" i="46"/>
  <c r="AU299" i="46"/>
  <c r="AU317" i="46"/>
  <c r="AU356" i="46"/>
  <c r="AU388" i="46"/>
  <c r="AU431" i="46"/>
  <c r="AV431" i="46" s="1"/>
  <c r="AO514" i="50"/>
  <c r="AQ514" i="50" s="1"/>
  <c r="AR514" i="50" s="1"/>
  <c r="AO521" i="50"/>
  <c r="AQ521" i="50" s="1"/>
  <c r="AR521" i="50" s="1"/>
  <c r="AU143" i="46"/>
  <c r="AU171" i="46"/>
  <c r="AU173" i="46"/>
  <c r="AU182" i="46"/>
  <c r="AU184" i="46"/>
  <c r="AU213" i="46"/>
  <c r="AU215" i="46"/>
  <c r="AU229" i="46"/>
  <c r="AU231" i="46"/>
  <c r="AU245" i="46"/>
  <c r="AU247" i="46"/>
  <c r="AU259" i="46"/>
  <c r="AU261" i="46"/>
  <c r="AV261" i="46" s="1"/>
  <c r="AU263" i="46"/>
  <c r="AU277" i="46"/>
  <c r="AU279" i="46"/>
  <c r="AU286" i="46"/>
  <c r="AU300" i="46"/>
  <c r="AU304" i="46"/>
  <c r="AU336" i="46"/>
  <c r="AU375" i="46"/>
  <c r="AU398" i="46"/>
  <c r="AV398" i="46" s="1"/>
  <c r="AU400" i="46"/>
  <c r="AV400" i="46" s="1"/>
  <c r="AU402" i="46"/>
  <c r="AU417" i="46"/>
  <c r="AV417" i="46" s="1"/>
  <c r="AU419" i="46"/>
  <c r="AV419" i="46" s="1"/>
  <c r="AU433" i="46"/>
  <c r="AV433" i="46" s="1"/>
  <c r="AU435" i="46"/>
  <c r="AV435" i="46" s="1"/>
  <c r="AU449" i="46"/>
  <c r="AV449" i="46" s="1"/>
  <c r="AU451" i="46"/>
  <c r="AV451" i="46" s="1"/>
  <c r="AU465" i="46"/>
  <c r="AV465" i="46" s="1"/>
  <c r="AU467" i="46"/>
  <c r="AV467" i="46" s="1"/>
  <c r="AU481" i="46"/>
  <c r="AV481" i="46" s="1"/>
  <c r="AU483" i="46"/>
  <c r="AV483" i="46" s="1"/>
  <c r="AU486" i="46"/>
  <c r="AV486" i="46" s="1"/>
  <c r="AU488" i="46"/>
  <c r="AV488" i="46" s="1"/>
  <c r="AU496" i="46"/>
  <c r="AV496" i="46" s="1"/>
  <c r="AU504" i="46"/>
  <c r="AV504" i="46" s="1"/>
  <c r="AU506" i="46"/>
  <c r="AV506" i="46" s="1"/>
  <c r="AU508" i="46"/>
  <c r="AV508" i="46" s="1"/>
  <c r="AU510" i="46"/>
  <c r="AV510" i="46" s="1"/>
  <c r="AU512" i="46"/>
  <c r="AV512" i="46" s="1"/>
  <c r="AU514" i="46"/>
  <c r="AV514" i="46" s="1"/>
  <c r="AU516" i="46"/>
  <c r="AV516" i="46" s="1"/>
  <c r="AU518" i="46"/>
  <c r="AV518" i="46" s="1"/>
  <c r="AU520" i="46"/>
  <c r="AV520" i="46" s="1"/>
  <c r="AU522" i="46"/>
  <c r="AV522" i="46" s="1"/>
  <c r="AU524" i="46"/>
  <c r="AV524" i="46" s="1"/>
  <c r="AU526" i="46"/>
  <c r="AV526" i="46" s="1"/>
  <c r="AU528" i="46"/>
  <c r="AV528" i="46" s="1"/>
  <c r="AU530" i="46"/>
  <c r="AV530" i="46" s="1"/>
  <c r="AU532" i="46"/>
  <c r="AV532" i="46" s="1"/>
  <c r="AU534" i="46"/>
  <c r="AV534" i="46" s="1"/>
  <c r="AU536" i="46"/>
  <c r="AV536" i="46" s="1"/>
  <c r="AU538" i="46"/>
  <c r="AV538" i="46" s="1"/>
  <c r="AU540" i="46"/>
  <c r="AV540" i="46" s="1"/>
  <c r="AU542" i="46"/>
  <c r="AV542" i="46" s="1"/>
  <c r="AU544" i="46"/>
  <c r="AV544" i="46" s="1"/>
  <c r="AU546" i="46"/>
  <c r="AV546" i="46" s="1"/>
  <c r="AU548" i="46"/>
  <c r="AV548" i="46" s="1"/>
  <c r="AU550" i="46"/>
  <c r="AV550" i="46" s="1"/>
  <c r="AU552" i="46"/>
  <c r="AV552" i="46" s="1"/>
  <c r="AU554" i="46"/>
  <c r="AV554" i="46" s="1"/>
  <c r="AU556" i="46"/>
  <c r="AV556" i="46" s="1"/>
  <c r="AU558" i="46"/>
  <c r="AV558" i="46" s="1"/>
  <c r="AU560" i="46"/>
  <c r="AV560" i="46" s="1"/>
  <c r="AU562" i="46"/>
  <c r="AV562" i="46" s="1"/>
  <c r="AU564" i="46"/>
  <c r="AV564" i="46" s="1"/>
  <c r="AU566" i="46"/>
  <c r="AV566" i="46" s="1"/>
  <c r="AU568" i="46"/>
  <c r="AV568" i="46" s="1"/>
  <c r="AU570" i="46"/>
  <c r="AV570" i="46" s="1"/>
  <c r="AU572" i="46"/>
  <c r="AV572" i="46" s="1"/>
  <c r="AU574" i="46"/>
  <c r="AV574" i="46" s="1"/>
  <c r="AU576" i="46"/>
  <c r="AV576" i="46" s="1"/>
  <c r="AU578" i="46"/>
  <c r="AV578" i="46" s="1"/>
  <c r="AU580" i="46"/>
  <c r="AV580" i="46" s="1"/>
  <c r="AU582" i="46"/>
  <c r="AV582" i="46" s="1"/>
  <c r="AU584" i="46"/>
  <c r="AV584" i="46" s="1"/>
  <c r="AU586" i="46"/>
  <c r="AV586" i="46" s="1"/>
  <c r="AU588" i="46"/>
  <c r="AV588" i="46" s="1"/>
  <c r="AU590" i="46"/>
  <c r="AV590" i="46" s="1"/>
  <c r="AU592" i="46"/>
  <c r="AV592" i="46" s="1"/>
  <c r="AU594" i="46"/>
  <c r="AV594" i="46" s="1"/>
  <c r="AU596" i="46"/>
  <c r="AV596" i="46" s="1"/>
  <c r="AU598" i="46"/>
  <c r="AV598" i="46" s="1"/>
  <c r="AU600" i="46"/>
  <c r="AV600" i="46" s="1"/>
  <c r="AU602" i="46"/>
  <c r="AV602" i="46" s="1"/>
  <c r="AU604" i="46"/>
  <c r="AV604" i="46" s="1"/>
  <c r="AU606" i="46"/>
  <c r="AV606" i="46" s="1"/>
  <c r="AU608" i="46"/>
  <c r="AV608" i="46" s="1"/>
  <c r="AU610" i="46"/>
  <c r="AV610" i="46" s="1"/>
  <c r="AU618" i="46"/>
  <c r="AV618" i="46" s="1"/>
  <c r="AU626" i="46"/>
  <c r="AV626" i="46" s="1"/>
  <c r="AU642" i="46"/>
  <c r="AV642" i="46" s="1"/>
  <c r="AU650" i="46"/>
  <c r="AV650" i="46" s="1"/>
  <c r="AU658" i="46"/>
  <c r="AV658" i="46" s="1"/>
  <c r="AU674" i="46"/>
  <c r="AV674" i="46" s="1"/>
  <c r="AU682" i="46"/>
  <c r="AV682" i="46" s="1"/>
  <c r="AU690" i="46"/>
  <c r="AV690" i="46" s="1"/>
  <c r="AU717" i="46"/>
  <c r="AV717" i="46" s="1"/>
  <c r="AU149" i="46"/>
  <c r="AU151" i="46"/>
  <c r="AU163" i="46"/>
  <c r="AU165" i="46"/>
  <c r="AU205" i="46"/>
  <c r="AU207" i="46"/>
  <c r="AU221" i="46"/>
  <c r="AU237" i="46"/>
  <c r="AU239" i="46"/>
  <c r="AU253" i="46"/>
  <c r="AU260" i="46"/>
  <c r="AV260" i="46" s="1"/>
  <c r="AU269" i="46"/>
  <c r="AU271" i="46"/>
  <c r="AU288" i="46"/>
  <c r="AU298" i="46"/>
  <c r="AU302" i="46"/>
  <c r="AU320" i="46"/>
  <c r="AU359" i="46"/>
  <c r="AU391" i="46"/>
  <c r="AU425" i="46"/>
  <c r="AV425" i="46" s="1"/>
  <c r="AU427" i="46"/>
  <c r="AV427" i="46" s="1"/>
  <c r="AU441" i="46"/>
  <c r="AV441" i="46" s="1"/>
  <c r="AU443" i="46"/>
  <c r="AV443" i="46" s="1"/>
  <c r="AU457" i="46"/>
  <c r="AV457" i="46" s="1"/>
  <c r="AU459" i="46"/>
  <c r="AV459" i="46" s="1"/>
  <c r="AU473" i="46"/>
  <c r="AV473" i="46" s="1"/>
  <c r="AU475" i="46"/>
  <c r="AV475" i="46" s="1"/>
  <c r="AU487" i="46"/>
  <c r="AV487" i="46" s="1"/>
  <c r="AU491" i="46"/>
  <c r="AV491" i="46" s="1"/>
  <c r="AU498" i="46"/>
  <c r="AV498" i="46" s="1"/>
  <c r="AU499" i="46"/>
  <c r="AV499" i="46" s="1"/>
  <c r="AU501" i="46"/>
  <c r="AV501" i="46" s="1"/>
  <c r="AU613" i="46"/>
  <c r="AV613" i="46" s="1"/>
  <c r="AU619" i="46"/>
  <c r="AV619" i="46" s="1"/>
  <c r="AU621" i="46"/>
  <c r="AV621" i="46" s="1"/>
  <c r="AU627" i="46"/>
  <c r="AV627" i="46" s="1"/>
  <c r="AU629" i="46"/>
  <c r="AV629" i="46" s="1"/>
  <c r="AU635" i="46"/>
  <c r="AV635" i="46" s="1"/>
  <c r="AU637" i="46"/>
  <c r="AV637" i="46" s="1"/>
  <c r="AU643" i="46"/>
  <c r="AV643" i="46" s="1"/>
  <c r="AU645" i="46"/>
  <c r="AV645" i="46" s="1"/>
  <c r="AU651" i="46"/>
  <c r="AV651" i="46" s="1"/>
  <c r="AU653" i="46"/>
  <c r="AV653" i="46" s="1"/>
  <c r="AU659" i="46"/>
  <c r="AV659" i="46" s="1"/>
  <c r="AU661" i="46"/>
  <c r="AV661" i="46" s="1"/>
  <c r="AU667" i="46"/>
  <c r="AV667" i="46" s="1"/>
  <c r="AU669" i="46"/>
  <c r="AV669" i="46" s="1"/>
  <c r="AU675" i="46"/>
  <c r="AV675" i="46" s="1"/>
  <c r="AU677" i="46"/>
  <c r="AV677" i="46" s="1"/>
  <c r="AU683" i="46"/>
  <c r="AV683" i="46" s="1"/>
  <c r="AU685" i="46"/>
  <c r="AV685" i="46" s="1"/>
  <c r="AU691" i="46"/>
  <c r="AV691" i="46" s="1"/>
  <c r="AU693" i="46"/>
  <c r="AV693" i="46" s="1"/>
  <c r="AU711" i="46"/>
  <c r="AV711" i="46" s="1"/>
  <c r="AU713" i="46"/>
  <c r="AV713" i="46" s="1"/>
  <c r="AO696" i="50"/>
  <c r="AO711" i="50"/>
  <c r="AQ711" i="50" s="1"/>
  <c r="AR711" i="50" s="1"/>
  <c r="AU316" i="46"/>
  <c r="AU318" i="46"/>
  <c r="AU332" i="46"/>
  <c r="AU334" i="46"/>
  <c r="AU363" i="46"/>
  <c r="AU379" i="46"/>
  <c r="AU406" i="46"/>
  <c r="AU408" i="46"/>
  <c r="AU489" i="46"/>
  <c r="AV489" i="46" s="1"/>
  <c r="AU503" i="46"/>
  <c r="AV503" i="46" s="1"/>
  <c r="AU505" i="46"/>
  <c r="AV505" i="46" s="1"/>
  <c r="AU507" i="46"/>
  <c r="AV507" i="46" s="1"/>
  <c r="AU511" i="46"/>
  <c r="AV511" i="46" s="1"/>
  <c r="AU513" i="46"/>
  <c r="AV513" i="46" s="1"/>
  <c r="AU515" i="46"/>
  <c r="AV515" i="46" s="1"/>
  <c r="AU519" i="46"/>
  <c r="AV519" i="46" s="1"/>
  <c r="AU521" i="46"/>
  <c r="AV521" i="46" s="1"/>
  <c r="AU523" i="46"/>
  <c r="AV523" i="46" s="1"/>
  <c r="AU527" i="46"/>
  <c r="AV527" i="46" s="1"/>
  <c r="AU529" i="46"/>
  <c r="AV529" i="46" s="1"/>
  <c r="AU531" i="46"/>
  <c r="AV531" i="46" s="1"/>
  <c r="AU535" i="46"/>
  <c r="AV535" i="46" s="1"/>
  <c r="AU537" i="46"/>
  <c r="AV537" i="46" s="1"/>
  <c r="AU539" i="46"/>
  <c r="AV539" i="46" s="1"/>
  <c r="AU543" i="46"/>
  <c r="AV543" i="46" s="1"/>
  <c r="AU545" i="46"/>
  <c r="AV545" i="46" s="1"/>
  <c r="AU547" i="46"/>
  <c r="AV547" i="46" s="1"/>
  <c r="AU551" i="46"/>
  <c r="AV551" i="46" s="1"/>
  <c r="AU553" i="46"/>
  <c r="AV553" i="46" s="1"/>
  <c r="AU555" i="46"/>
  <c r="AV555" i="46" s="1"/>
  <c r="AU559" i="46"/>
  <c r="AV559" i="46" s="1"/>
  <c r="AU561" i="46"/>
  <c r="AV561" i="46" s="1"/>
  <c r="AU563" i="46"/>
  <c r="AV563" i="46" s="1"/>
  <c r="AU567" i="46"/>
  <c r="AV567" i="46" s="1"/>
  <c r="AU569" i="46"/>
  <c r="AV569" i="46" s="1"/>
  <c r="AU571" i="46"/>
  <c r="AV571" i="46" s="1"/>
  <c r="AU575" i="46"/>
  <c r="AV575" i="46" s="1"/>
  <c r="AU577" i="46"/>
  <c r="AV577" i="46" s="1"/>
  <c r="AU579" i="46"/>
  <c r="AV579" i="46" s="1"/>
  <c r="AU583" i="46"/>
  <c r="AV583" i="46" s="1"/>
  <c r="AU585" i="46"/>
  <c r="AV585" i="46" s="1"/>
  <c r="AU587" i="46"/>
  <c r="AV587" i="46" s="1"/>
  <c r="AU591" i="46"/>
  <c r="AV591" i="46" s="1"/>
  <c r="AU593" i="46"/>
  <c r="AV593" i="46" s="1"/>
  <c r="AU595" i="46"/>
  <c r="AV595" i="46" s="1"/>
  <c r="AU599" i="46"/>
  <c r="AV599" i="46" s="1"/>
  <c r="AU601" i="46"/>
  <c r="AV601" i="46" s="1"/>
  <c r="AU603" i="46"/>
  <c r="AV603" i="46" s="1"/>
  <c r="AU607" i="46"/>
  <c r="AV607" i="46" s="1"/>
  <c r="AU609" i="46"/>
  <c r="AV609" i="46" s="1"/>
  <c r="AU611" i="46"/>
  <c r="AV611" i="46" s="1"/>
  <c r="AU699" i="46"/>
  <c r="AV699" i="46" s="1"/>
  <c r="AU701" i="46"/>
  <c r="AV701" i="46" s="1"/>
  <c r="AU722" i="46"/>
  <c r="AV722" i="46" s="1"/>
  <c r="AU326" i="46"/>
  <c r="AU355" i="46"/>
  <c r="AU357" i="46"/>
  <c r="AU371" i="46"/>
  <c r="AU373" i="46"/>
  <c r="AU387" i="46"/>
  <c r="AU389" i="46"/>
  <c r="AU414" i="46"/>
  <c r="AU698" i="46"/>
  <c r="AV698" i="46" s="1"/>
  <c r="AU705" i="46"/>
  <c r="AV705" i="46" s="1"/>
  <c r="AC133" i="50"/>
  <c r="AC4" i="50" s="1"/>
  <c r="AC137" i="50"/>
  <c r="AC221" i="50"/>
  <c r="AQ221" i="50" s="1"/>
  <c r="AU614" i="46"/>
  <c r="AV614" i="46" s="1"/>
  <c r="AU617" i="46"/>
  <c r="AV617" i="46" s="1"/>
  <c r="AU633" i="46"/>
  <c r="AV633" i="46" s="1"/>
  <c r="AU646" i="46"/>
  <c r="AV646" i="46" s="1"/>
  <c r="AU649" i="46"/>
  <c r="AV649" i="46" s="1"/>
  <c r="AU662" i="46"/>
  <c r="AV662" i="46" s="1"/>
  <c r="AU665" i="46"/>
  <c r="AV665" i="46" s="1"/>
  <c r="AU678" i="46"/>
  <c r="AV678" i="46" s="1"/>
  <c r="AU681" i="46"/>
  <c r="AV681" i="46" s="1"/>
  <c r="AU697" i="46"/>
  <c r="AV697" i="46" s="1"/>
  <c r="AU706" i="46"/>
  <c r="AV706" i="46" s="1"/>
  <c r="AU709" i="46"/>
  <c r="AV709" i="46" s="1"/>
  <c r="AU718" i="46"/>
  <c r="AV718" i="46" s="1"/>
  <c r="AU721" i="46"/>
  <c r="AV721" i="46" s="1"/>
  <c r="AU728" i="46"/>
  <c r="AV728" i="46" s="1"/>
  <c r="AU740" i="46"/>
  <c r="AV740" i="46" s="1"/>
  <c r="AU625" i="46"/>
  <c r="AV625" i="46" s="1"/>
  <c r="AU638" i="46"/>
  <c r="AV638" i="46" s="1"/>
  <c r="AU641" i="46"/>
  <c r="AV641" i="46" s="1"/>
  <c r="AU654" i="46"/>
  <c r="AV654" i="46" s="1"/>
  <c r="AU657" i="46"/>
  <c r="AV657" i="46" s="1"/>
  <c r="AU670" i="46"/>
  <c r="AV670" i="46" s="1"/>
  <c r="AU673" i="46"/>
  <c r="AV673" i="46" s="1"/>
  <c r="AU689" i="46"/>
  <c r="AV689" i="46" s="1"/>
  <c r="AU702" i="46"/>
  <c r="AV702" i="46" s="1"/>
  <c r="AU714" i="46"/>
  <c r="AV714" i="46" s="1"/>
  <c r="AU724" i="46"/>
  <c r="AV724" i="46" s="1"/>
  <c r="AU732" i="46"/>
  <c r="AV732" i="46" s="1"/>
  <c r="AU734" i="46"/>
  <c r="AV734" i="46" s="1"/>
  <c r="AC418" i="50"/>
  <c r="AC564" i="50"/>
  <c r="AU612" i="46"/>
  <c r="AV612" i="46" s="1"/>
  <c r="AU620" i="46"/>
  <c r="AV620" i="46" s="1"/>
  <c r="AU628" i="46"/>
  <c r="AV628" i="46" s="1"/>
  <c r="AU644" i="46"/>
  <c r="AV644" i="46" s="1"/>
  <c r="AU652" i="46"/>
  <c r="AV652" i="46" s="1"/>
  <c r="AU660" i="46"/>
  <c r="AV660" i="46" s="1"/>
  <c r="AU676" i="46"/>
  <c r="AV676" i="46" s="1"/>
  <c r="AU684" i="46"/>
  <c r="AV684" i="46" s="1"/>
  <c r="AU692" i="46"/>
  <c r="AV692" i="46" s="1"/>
  <c r="AU708" i="46"/>
  <c r="AV708" i="46" s="1"/>
  <c r="AU716" i="46"/>
  <c r="AV716" i="46" s="1"/>
  <c r="AU725" i="46"/>
  <c r="AV725" i="46" s="1"/>
  <c r="AU729" i="46"/>
  <c r="AV729" i="46" s="1"/>
  <c r="AU733" i="46"/>
  <c r="AV733" i="46" s="1"/>
  <c r="AU737" i="46"/>
  <c r="AV737" i="46" s="1"/>
  <c r="AU616" i="46"/>
  <c r="AV616" i="46" s="1"/>
  <c r="AU632" i="46"/>
  <c r="AV632" i="46" s="1"/>
  <c r="AU640" i="46"/>
  <c r="AV640" i="46" s="1"/>
  <c r="AU648" i="46"/>
  <c r="AV648" i="46" s="1"/>
  <c r="AU664" i="46"/>
  <c r="AV664" i="46" s="1"/>
  <c r="AU672" i="46"/>
  <c r="AV672" i="46" s="1"/>
  <c r="AU680" i="46"/>
  <c r="AV680" i="46" s="1"/>
  <c r="AU696" i="46"/>
  <c r="AV696" i="46" s="1"/>
  <c r="AU704" i="46"/>
  <c r="AV704" i="46" s="1"/>
  <c r="AU712" i="46"/>
  <c r="AV712" i="46" s="1"/>
  <c r="AU723" i="46"/>
  <c r="AV723" i="46" s="1"/>
  <c r="AU727" i="46"/>
  <c r="AV727" i="46" s="1"/>
  <c r="AU731" i="46"/>
  <c r="AV731" i="46" s="1"/>
  <c r="AU735" i="46"/>
  <c r="AV735" i="46" s="1"/>
  <c r="AU739" i="46"/>
  <c r="AV739" i="46" s="1"/>
  <c r="AQ6" i="50"/>
  <c r="AR6" i="50" s="1"/>
  <c r="AU741" i="46"/>
  <c r="AQ8" i="50"/>
  <c r="AR8" i="50" s="1"/>
  <c r="AQ11" i="50"/>
  <c r="AR11" i="50" s="1"/>
  <c r="AQ15" i="50"/>
  <c r="AR15" i="50" s="1"/>
  <c r="AQ23" i="50"/>
  <c r="AR23" i="50" s="1"/>
  <c r="AQ25" i="50"/>
  <c r="AR25" i="50" s="1"/>
  <c r="AQ28" i="50"/>
  <c r="AR28" i="50" s="1"/>
  <c r="AQ30" i="50"/>
  <c r="AR30" i="50" s="1"/>
  <c r="AQ33" i="50"/>
  <c r="AR33" i="50" s="1"/>
  <c r="AQ36" i="50"/>
  <c r="AR36" i="50" s="1"/>
  <c r="AQ38" i="50"/>
  <c r="AR38" i="50" s="1"/>
  <c r="AQ43" i="50"/>
  <c r="AR43" i="50" s="1"/>
  <c r="AQ45" i="50"/>
  <c r="AR45" i="50" s="1"/>
  <c r="AQ63" i="50"/>
  <c r="AR63" i="50" s="1"/>
  <c r="AQ70" i="50"/>
  <c r="AR70" i="50" s="1"/>
  <c r="AQ77" i="50"/>
  <c r="AR77" i="50" s="1"/>
  <c r="AQ81" i="50"/>
  <c r="AR81" i="50" s="1"/>
  <c r="AQ85" i="50"/>
  <c r="AR85" i="50" s="1"/>
  <c r="AQ89" i="50"/>
  <c r="AR89" i="50" s="1"/>
  <c r="AQ97" i="50"/>
  <c r="AR97" i="50" s="1"/>
  <c r="AQ100" i="50"/>
  <c r="AR100" i="50" s="1"/>
  <c r="AQ130" i="50"/>
  <c r="AR130" i="50" s="1"/>
  <c r="AQ135" i="50"/>
  <c r="AR135" i="50" s="1"/>
  <c r="AQ31" i="50"/>
  <c r="AR31" i="50" s="1"/>
  <c r="AQ39" i="50"/>
  <c r="AR39" i="50" s="1"/>
  <c r="AQ57" i="50"/>
  <c r="AR57" i="50" s="1"/>
  <c r="AQ60" i="50"/>
  <c r="AR60" i="50" s="1"/>
  <c r="AQ67" i="50"/>
  <c r="AR67" i="50" s="1"/>
  <c r="AQ71" i="50"/>
  <c r="AR71" i="50" s="1"/>
  <c r="AQ82" i="50"/>
  <c r="AR82" i="50" s="1"/>
  <c r="AQ84" i="50"/>
  <c r="AR84" i="50" s="1"/>
  <c r="AQ87" i="50"/>
  <c r="AR87" i="50" s="1"/>
  <c r="AQ91" i="50"/>
  <c r="AR91" i="50" s="1"/>
  <c r="AQ92" i="50"/>
  <c r="AR92" i="50" s="1"/>
  <c r="AQ93" i="50"/>
  <c r="AR93" i="50" s="1"/>
  <c r="AQ101" i="50"/>
  <c r="AR101" i="50" s="1"/>
  <c r="AQ114" i="50"/>
  <c r="AR114" i="50" s="1"/>
  <c r="AQ115" i="50"/>
  <c r="AR115" i="50" s="1"/>
  <c r="AQ131" i="50"/>
  <c r="AR131" i="50" s="1"/>
  <c r="AQ138" i="50"/>
  <c r="AR138" i="50" s="1"/>
  <c r="AQ13" i="50"/>
  <c r="AR13" i="50" s="1"/>
  <c r="AQ17" i="50"/>
  <c r="AR17" i="50" s="1"/>
  <c r="AQ26" i="50"/>
  <c r="AR26" i="50" s="1"/>
  <c r="AQ29" i="50"/>
  <c r="AR29" i="50" s="1"/>
  <c r="AQ32" i="50"/>
  <c r="AR32" i="50" s="1"/>
  <c r="AQ34" i="50"/>
  <c r="AR34" i="50" s="1"/>
  <c r="AQ37" i="50"/>
  <c r="AR37" i="50" s="1"/>
  <c r="AQ40" i="50"/>
  <c r="AR40" i="50" s="1"/>
  <c r="AQ41" i="50"/>
  <c r="AR41" i="50" s="1"/>
  <c r="AQ42" i="50"/>
  <c r="AR42" i="50" s="1"/>
  <c r="AQ44" i="50"/>
  <c r="AR44" i="50" s="1"/>
  <c r="AQ48" i="50"/>
  <c r="AR48" i="50" s="1"/>
  <c r="AQ51" i="50"/>
  <c r="AR51" i="50" s="1"/>
  <c r="AQ54" i="50"/>
  <c r="AR54" i="50" s="1"/>
  <c r="AQ61" i="50"/>
  <c r="AR61" i="50" s="1"/>
  <c r="AQ76" i="50"/>
  <c r="AR76" i="50" s="1"/>
  <c r="AQ86" i="50"/>
  <c r="AR86" i="50" s="1"/>
  <c r="AQ98" i="50"/>
  <c r="AR98" i="50" s="1"/>
  <c r="AQ104" i="50"/>
  <c r="AR104" i="50" s="1"/>
  <c r="AQ108" i="50"/>
  <c r="AR108" i="50" s="1"/>
  <c r="AQ110" i="50"/>
  <c r="AR110" i="50" s="1"/>
  <c r="AQ116" i="50"/>
  <c r="AR116" i="50" s="1"/>
  <c r="AQ117" i="50"/>
  <c r="AR117" i="50" s="1"/>
  <c r="AQ120" i="50"/>
  <c r="AR120" i="50" s="1"/>
  <c r="AQ127" i="50"/>
  <c r="AR127" i="50" s="1"/>
  <c r="AQ133" i="50"/>
  <c r="AR133" i="50" s="1"/>
  <c r="AQ134" i="50"/>
  <c r="AR134" i="50" s="1"/>
  <c r="AQ137" i="50"/>
  <c r="AR137" i="50" s="1"/>
  <c r="AQ140" i="50"/>
  <c r="AR140" i="50" s="1"/>
  <c r="AQ141" i="50"/>
  <c r="AR141" i="50" s="1"/>
  <c r="AC653" i="50"/>
  <c r="AQ10" i="50"/>
  <c r="AR10" i="50" s="1"/>
  <c r="AQ12" i="50"/>
  <c r="AR12" i="50" s="1"/>
  <c r="AQ18" i="50"/>
  <c r="AR18" i="50" s="1"/>
  <c r="AQ24" i="50"/>
  <c r="AR24" i="50" s="1"/>
  <c r="AQ27" i="50"/>
  <c r="AR27" i="50" s="1"/>
  <c r="AQ35" i="50"/>
  <c r="AR35" i="50" s="1"/>
  <c r="AQ47" i="50"/>
  <c r="AR47" i="50" s="1"/>
  <c r="AQ52" i="50"/>
  <c r="AR52" i="50" s="1"/>
  <c r="AQ55" i="50"/>
  <c r="AR55" i="50" s="1"/>
  <c r="AQ68" i="50"/>
  <c r="AR68" i="50" s="1"/>
  <c r="AQ69" i="50"/>
  <c r="AR69" i="50" s="1"/>
  <c r="AQ88" i="50"/>
  <c r="AR88" i="50" s="1"/>
  <c r="AQ90" i="50"/>
  <c r="AR90" i="50" s="1"/>
  <c r="AQ94" i="50"/>
  <c r="AR94" i="50" s="1"/>
  <c r="AQ96" i="50"/>
  <c r="AR96" i="50" s="1"/>
  <c r="AQ99" i="50"/>
  <c r="AR99" i="50" s="1"/>
  <c r="AQ102" i="50"/>
  <c r="AR102" i="50" s="1"/>
  <c r="AQ105" i="50"/>
  <c r="AR105" i="50" s="1"/>
  <c r="AQ118" i="50"/>
  <c r="AR118" i="50" s="1"/>
  <c r="AQ125" i="50"/>
  <c r="AR125" i="50" s="1"/>
  <c r="AQ139" i="50"/>
  <c r="AR139" i="50" s="1"/>
  <c r="AQ146" i="50"/>
  <c r="AQ153" i="50"/>
  <c r="AQ166" i="50"/>
  <c r="AQ168" i="50"/>
  <c r="AQ169" i="50"/>
  <c r="AQ180" i="50"/>
  <c r="AQ197" i="50"/>
  <c r="AR197" i="50" s="1"/>
  <c r="AQ199" i="50"/>
  <c r="AR199" i="50" s="1"/>
  <c r="AQ208" i="50"/>
  <c r="AQ224" i="50"/>
  <c r="AQ225" i="50"/>
  <c r="AQ229" i="50"/>
  <c r="AQ232" i="50"/>
  <c r="AQ235" i="50"/>
  <c r="AQ142" i="50"/>
  <c r="AQ147" i="50"/>
  <c r="AQ155" i="50"/>
  <c r="AQ162" i="50"/>
  <c r="AR162" i="50" s="1"/>
  <c r="E167" i="50"/>
  <c r="AR167" i="50"/>
  <c r="AQ172" i="50"/>
  <c r="AQ174" i="50"/>
  <c r="AQ194" i="50"/>
  <c r="AR194" i="50" s="1"/>
  <c r="AQ195" i="50"/>
  <c r="AR195" i="50" s="1"/>
  <c r="AQ203" i="50"/>
  <c r="AQ218" i="50"/>
  <c r="AQ219" i="50"/>
  <c r="AQ226" i="50"/>
  <c r="AQ230" i="50"/>
  <c r="AQ233" i="50"/>
  <c r="AQ163" i="50"/>
  <c r="AQ170" i="50"/>
  <c r="AQ187" i="50"/>
  <c r="AQ189" i="50"/>
  <c r="AQ205" i="50"/>
  <c r="AQ207" i="50"/>
  <c r="AQ215" i="50"/>
  <c r="AQ216" i="50"/>
  <c r="E220" i="50"/>
  <c r="AR220" i="50"/>
  <c r="AQ145" i="50"/>
  <c r="AQ157" i="50"/>
  <c r="AR157" i="50" s="1"/>
  <c r="AQ165" i="50"/>
  <c r="AQ171" i="50"/>
  <c r="AQ177" i="50"/>
  <c r="AR177" i="50" s="1"/>
  <c r="AQ181" i="50"/>
  <c r="AQ192" i="50"/>
  <c r="AR192" i="50" s="1"/>
  <c r="E206" i="50"/>
  <c r="AR206" i="50"/>
  <c r="AQ211" i="50"/>
  <c r="E212" i="50"/>
  <c r="AR212" i="50"/>
  <c r="AQ227" i="50"/>
  <c r="AQ231" i="50"/>
  <c r="E244" i="50"/>
  <c r="AR244" i="50"/>
  <c r="AR247" i="50"/>
  <c r="E247" i="50"/>
  <c r="AQ258" i="50"/>
  <c r="E265" i="50"/>
  <c r="AR265" i="50"/>
  <c r="E269" i="50"/>
  <c r="AR269" i="50"/>
  <c r="AR272" i="50"/>
  <c r="E272" i="50"/>
  <c r="E277" i="50"/>
  <c r="AR277" i="50"/>
  <c r="AR284" i="50"/>
  <c r="E284" i="50"/>
  <c r="AQ293" i="50"/>
  <c r="E297" i="50"/>
  <c r="AR297" i="50"/>
  <c r="AR300" i="50"/>
  <c r="E300" i="50"/>
  <c r="AQ304" i="50"/>
  <c r="AQ309" i="50"/>
  <c r="AQ322" i="50"/>
  <c r="AQ325" i="50"/>
  <c r="AQ328" i="50"/>
  <c r="AQ332" i="50"/>
  <c r="AQ335" i="50"/>
  <c r="AR338" i="50"/>
  <c r="E338" i="50"/>
  <c r="AQ343" i="50"/>
  <c r="AR354" i="50"/>
  <c r="E354" i="50"/>
  <c r="AQ356" i="50"/>
  <c r="E359" i="50"/>
  <c r="AR359" i="50"/>
  <c r="E361" i="50"/>
  <c r="AR361" i="50"/>
  <c r="AQ370" i="50"/>
  <c r="AQ382" i="50"/>
  <c r="AQ386" i="50"/>
  <c r="AQ387" i="50"/>
  <c r="AQ388" i="50"/>
  <c r="AQ408" i="50"/>
  <c r="AQ237" i="50"/>
  <c r="AQ238" i="50"/>
  <c r="AQ242" i="50"/>
  <c r="E246" i="50"/>
  <c r="AR246" i="50"/>
  <c r="AQ249" i="50"/>
  <c r="AQ254" i="50"/>
  <c r="AQ255" i="50"/>
  <c r="AQ257" i="50"/>
  <c r="E267" i="50"/>
  <c r="AR267" i="50"/>
  <c r="E271" i="50"/>
  <c r="AR271" i="50"/>
  <c r="AR274" i="50"/>
  <c r="E274" i="50"/>
  <c r="AR280" i="50"/>
  <c r="E280" i="50"/>
  <c r="E283" i="50"/>
  <c r="AR283" i="50"/>
  <c r="E287" i="50"/>
  <c r="AR287" i="50"/>
  <c r="AQ289" i="50"/>
  <c r="AQ291" i="50"/>
  <c r="E299" i="50"/>
  <c r="AR299" i="50"/>
  <c r="AQ302" i="50"/>
  <c r="AQ303" i="50"/>
  <c r="AR306" i="50"/>
  <c r="E306" i="50"/>
  <c r="AQ310" i="50"/>
  <c r="AR312" i="50"/>
  <c r="E312" i="50"/>
  <c r="AQ315" i="50"/>
  <c r="AQ317" i="50"/>
  <c r="AQ320" i="50"/>
  <c r="AQ323" i="50"/>
  <c r="AQ329" i="50"/>
  <c r="E331" i="50"/>
  <c r="AR331" i="50"/>
  <c r="E337" i="50"/>
  <c r="AR337" i="50"/>
  <c r="AR340" i="50"/>
  <c r="E340" i="50"/>
  <c r="AQ348" i="50"/>
  <c r="AR348" i="50" s="1"/>
  <c r="AQ377" i="50"/>
  <c r="AR384" i="50"/>
  <c r="E384" i="50"/>
  <c r="AQ389" i="50"/>
  <c r="AQ390" i="50"/>
  <c r="AQ391" i="50"/>
  <c r="AQ393" i="50"/>
  <c r="AQ240" i="50"/>
  <c r="AR243" i="50"/>
  <c r="E243" i="50"/>
  <c r="E248" i="50"/>
  <c r="AR248" i="50"/>
  <c r="AQ251" i="50"/>
  <c r="AQ252" i="50"/>
  <c r="AQ256" i="50"/>
  <c r="AR259" i="50"/>
  <c r="E259" i="50"/>
  <c r="AR264" i="50"/>
  <c r="E264" i="50"/>
  <c r="E273" i="50"/>
  <c r="AR273" i="50"/>
  <c r="AR276" i="50"/>
  <c r="E276" i="50"/>
  <c r="E279" i="50"/>
  <c r="AR279" i="50"/>
  <c r="AQ282" i="50"/>
  <c r="AQ285" i="50"/>
  <c r="AQ290" i="50"/>
  <c r="AQ292" i="50"/>
  <c r="AR296" i="50"/>
  <c r="E296" i="50"/>
  <c r="E301" i="50"/>
  <c r="AR301" i="50"/>
  <c r="E311" i="50"/>
  <c r="AR311" i="50"/>
  <c r="AQ321" i="50"/>
  <c r="AQ326" i="50"/>
  <c r="AR334" i="50"/>
  <c r="E334" i="50"/>
  <c r="E339" i="50"/>
  <c r="AR339" i="50"/>
  <c r="AR342" i="50"/>
  <c r="E342" i="50"/>
  <c r="AQ350" i="50"/>
  <c r="AR350" i="50" s="1"/>
  <c r="AQ351" i="50"/>
  <c r="AR351" i="50" s="1"/>
  <c r="AQ353" i="50"/>
  <c r="AQ355" i="50"/>
  <c r="AQ357" i="50"/>
  <c r="AQ362" i="50"/>
  <c r="AQ365" i="50"/>
  <c r="AQ369" i="50"/>
  <c r="AQ371" i="50"/>
  <c r="AQ372" i="50"/>
  <c r="AQ375" i="50"/>
  <c r="AQ379" i="50"/>
  <c r="AQ402" i="50"/>
  <c r="AQ239" i="50"/>
  <c r="AQ241" i="50"/>
  <c r="AR245" i="50"/>
  <c r="E245" i="50"/>
  <c r="AR262" i="50"/>
  <c r="E262" i="50"/>
  <c r="AR266" i="50"/>
  <c r="E266" i="50"/>
  <c r="AR270" i="50"/>
  <c r="E270" i="50"/>
  <c r="E275" i="50"/>
  <c r="AR275" i="50"/>
  <c r="AQ278" i="50"/>
  <c r="E281" i="50"/>
  <c r="AR281" i="50"/>
  <c r="AR286" i="50"/>
  <c r="E286" i="50"/>
  <c r="AQ294" i="50"/>
  <c r="E295" i="50"/>
  <c r="AR295" i="50"/>
  <c r="AR298" i="50"/>
  <c r="E298" i="50"/>
  <c r="AQ305" i="50"/>
  <c r="AQ307" i="50"/>
  <c r="AQ308" i="50"/>
  <c r="AQ313" i="50"/>
  <c r="AR314" i="50"/>
  <c r="E314" i="50"/>
  <c r="AR316" i="50"/>
  <c r="E316" i="50"/>
  <c r="AQ318" i="50"/>
  <c r="AQ319" i="50"/>
  <c r="AQ324" i="50"/>
  <c r="AQ327" i="50"/>
  <c r="AR330" i="50"/>
  <c r="E330" i="50"/>
  <c r="E333" i="50"/>
  <c r="AR333" i="50"/>
  <c r="AR336" i="50"/>
  <c r="E336" i="50"/>
  <c r="E341" i="50"/>
  <c r="AR341" i="50"/>
  <c r="AR344" i="50"/>
  <c r="E344" i="50"/>
  <c r="AQ358" i="50"/>
  <c r="AR364" i="50"/>
  <c r="E364" i="50"/>
  <c r="AR374" i="50"/>
  <c r="E374" i="50"/>
  <c r="AQ380" i="50"/>
  <c r="AQ381" i="50"/>
  <c r="AQ383" i="50"/>
  <c r="AQ385" i="50"/>
  <c r="AQ392" i="50"/>
  <c r="AQ403" i="50"/>
  <c r="E406" i="50"/>
  <c r="AR406" i="50"/>
  <c r="AQ412" i="50"/>
  <c r="AQ415" i="50"/>
  <c r="AQ428" i="50"/>
  <c r="AR428" i="50" s="1"/>
  <c r="AQ429" i="50"/>
  <c r="AR429" i="50" s="1"/>
  <c r="AQ439" i="50"/>
  <c r="AR439" i="50" s="1"/>
  <c r="AQ444" i="50"/>
  <c r="AR444" i="50" s="1"/>
  <c r="AQ447" i="50"/>
  <c r="AR447" i="50" s="1"/>
  <c r="AQ448" i="50"/>
  <c r="AR448" i="50" s="1"/>
  <c r="AQ451" i="50"/>
  <c r="AR451" i="50" s="1"/>
  <c r="AQ452" i="50"/>
  <c r="AR452" i="50" s="1"/>
  <c r="AQ463" i="50"/>
  <c r="AR463" i="50" s="1"/>
  <c r="AQ411" i="50"/>
  <c r="AQ413" i="50"/>
  <c r="AQ414" i="50"/>
  <c r="AQ425" i="50"/>
  <c r="AR425" i="50" s="1"/>
  <c r="AQ436" i="50"/>
  <c r="AR436" i="50" s="1"/>
  <c r="AQ437" i="50"/>
  <c r="AR437" i="50" s="1"/>
  <c r="AQ446" i="50"/>
  <c r="AR446" i="50" s="1"/>
  <c r="AQ454" i="50"/>
  <c r="AR454" i="50" s="1"/>
  <c r="AQ459" i="50"/>
  <c r="AR459" i="50" s="1"/>
  <c r="AQ473" i="50"/>
  <c r="AR473" i="50" s="1"/>
  <c r="AQ481" i="50"/>
  <c r="AR481" i="50" s="1"/>
  <c r="AQ418" i="50"/>
  <c r="AR418" i="50" s="1"/>
  <c r="AQ432" i="50"/>
  <c r="AR432" i="50" s="1"/>
  <c r="AQ443" i="50"/>
  <c r="AR443" i="50" s="1"/>
  <c r="AQ456" i="50"/>
  <c r="AR456" i="50" s="1"/>
  <c r="AQ460" i="50"/>
  <c r="AR460" i="50" s="1"/>
  <c r="AQ462" i="50"/>
  <c r="AR462" i="50" s="1"/>
  <c r="AQ464" i="50"/>
  <c r="AR464" i="50" s="1"/>
  <c r="AQ405" i="50"/>
  <c r="AQ410" i="50"/>
  <c r="AQ440" i="50"/>
  <c r="AR440" i="50" s="1"/>
  <c r="AQ441" i="50"/>
  <c r="AR441" i="50" s="1"/>
  <c r="AQ449" i="50"/>
  <c r="AR449" i="50" s="1"/>
  <c r="AQ453" i="50"/>
  <c r="AR453" i="50" s="1"/>
  <c r="AQ455" i="50"/>
  <c r="AR455" i="50" s="1"/>
  <c r="AQ458" i="50"/>
  <c r="AR458" i="50" s="1"/>
  <c r="AQ466" i="50"/>
  <c r="AR466" i="50" s="1"/>
  <c r="AQ477" i="50"/>
  <c r="AR477" i="50" s="1"/>
  <c r="AQ478" i="50"/>
  <c r="AR478" i="50" s="1"/>
  <c r="AQ479" i="50"/>
  <c r="AR479" i="50" s="1"/>
  <c r="AQ483" i="50"/>
  <c r="AR483" i="50" s="1"/>
  <c r="AQ505" i="50"/>
  <c r="AR505" i="50" s="1"/>
  <c r="AQ513" i="50"/>
  <c r="AR513" i="50" s="1"/>
  <c r="AQ538" i="50"/>
  <c r="AR538" i="50" s="1"/>
  <c r="AQ490" i="50"/>
  <c r="AR490" i="50" s="1"/>
  <c r="AQ494" i="50"/>
  <c r="AR494" i="50" s="1"/>
  <c r="AQ501" i="50"/>
  <c r="AR501" i="50" s="1"/>
  <c r="AQ529" i="50"/>
  <c r="AR529" i="50" s="1"/>
  <c r="AQ532" i="50"/>
  <c r="AR532" i="50" s="1"/>
  <c r="AQ489" i="50"/>
  <c r="AR489" i="50" s="1"/>
  <c r="AQ495" i="50"/>
  <c r="AR495" i="50" s="1"/>
  <c r="AQ533" i="50"/>
  <c r="AR533" i="50" s="1"/>
  <c r="AQ537" i="50"/>
  <c r="AR537" i="50" s="1"/>
  <c r="AQ539" i="50"/>
  <c r="AR539" i="50" s="1"/>
  <c r="AQ484" i="50"/>
  <c r="AR484" i="50" s="1"/>
  <c r="AQ506" i="50"/>
  <c r="AR506" i="50" s="1"/>
  <c r="AQ507" i="50"/>
  <c r="AR507" i="50" s="1"/>
  <c r="AQ509" i="50"/>
  <c r="AR509" i="50" s="1"/>
  <c r="AQ522" i="50"/>
  <c r="AR522" i="50" s="1"/>
  <c r="AQ523" i="50"/>
  <c r="AR523" i="50" s="1"/>
  <c r="AQ546" i="50"/>
  <c r="AR546" i="50" s="1"/>
  <c r="AQ547" i="50"/>
  <c r="AR547" i="50" s="1"/>
  <c r="AQ559" i="50"/>
  <c r="AR559" i="50" s="1"/>
  <c r="AQ560" i="50"/>
  <c r="AR560" i="50" s="1"/>
  <c r="AQ564" i="50"/>
  <c r="AR564" i="50" s="1"/>
  <c r="AQ565" i="50"/>
  <c r="AR565" i="50" s="1"/>
  <c r="AQ595" i="50"/>
  <c r="AR595" i="50" s="1"/>
  <c r="AQ570" i="50"/>
  <c r="AR570" i="50" s="1"/>
  <c r="AQ575" i="50"/>
  <c r="AR575" i="50" s="1"/>
  <c r="AQ579" i="50"/>
  <c r="AR579" i="50" s="1"/>
  <c r="AQ544" i="50"/>
  <c r="AR544" i="50" s="1"/>
  <c r="AQ558" i="50"/>
  <c r="AR558" i="50" s="1"/>
  <c r="AQ587" i="50"/>
  <c r="AR587" i="50" s="1"/>
  <c r="AQ568" i="50"/>
  <c r="AR568" i="50" s="1"/>
  <c r="AQ569" i="50"/>
  <c r="AR569" i="50" s="1"/>
  <c r="AQ589" i="50"/>
  <c r="AR589" i="50" s="1"/>
  <c r="AQ600" i="50"/>
  <c r="AR600" i="50" s="1"/>
  <c r="AQ602" i="50"/>
  <c r="AR602" i="50" s="1"/>
  <c r="AQ601" i="50"/>
  <c r="AR601" i="50" s="1"/>
  <c r="AQ627" i="50"/>
  <c r="AR627" i="50" s="1"/>
  <c r="AQ638" i="50"/>
  <c r="AR638" i="50" s="1"/>
  <c r="AQ607" i="50"/>
  <c r="AR607" i="50" s="1"/>
  <c r="AQ623" i="50"/>
  <c r="AR623" i="50" s="1"/>
  <c r="AQ632" i="50"/>
  <c r="AR632" i="50" s="1"/>
  <c r="AQ668" i="50"/>
  <c r="AR668" i="50" s="1"/>
  <c r="AQ656" i="50"/>
  <c r="AR656" i="50" s="1"/>
  <c r="AQ659" i="50"/>
  <c r="AR659" i="50" s="1"/>
  <c r="AQ665" i="50"/>
  <c r="AR665" i="50" s="1"/>
  <c r="AQ660" i="50"/>
  <c r="AR660" i="50" s="1"/>
  <c r="AQ671" i="50"/>
  <c r="AR671" i="50" s="1"/>
  <c r="AQ639" i="50"/>
  <c r="AR639" i="50" s="1"/>
  <c r="AQ643" i="50"/>
  <c r="AR643" i="50" s="1"/>
  <c r="AQ644" i="50"/>
  <c r="AR644" i="50" s="1"/>
  <c r="AQ650" i="50"/>
  <c r="AR650" i="50" s="1"/>
  <c r="AQ661" i="50"/>
  <c r="AR661" i="50" s="1"/>
  <c r="AQ693" i="50"/>
  <c r="AR693" i="50" s="1"/>
  <c r="AQ682" i="50"/>
  <c r="AR682" i="50" s="1"/>
  <c r="AQ679" i="50"/>
  <c r="AR679" i="50" s="1"/>
  <c r="AQ681" i="50"/>
  <c r="AR681" i="50" s="1"/>
  <c r="AQ683" i="50"/>
  <c r="AR683" i="50" s="1"/>
  <c r="AQ687" i="50"/>
  <c r="AR687" i="50" s="1"/>
  <c r="AQ692" i="50"/>
  <c r="AR692" i="50" s="1"/>
  <c r="AQ699" i="50"/>
  <c r="AR699" i="50" s="1"/>
  <c r="AQ716" i="50"/>
  <c r="AR716" i="50" s="1"/>
  <c r="AQ728" i="50"/>
  <c r="AR728" i="50" s="1"/>
  <c r="AQ732" i="50"/>
  <c r="AR732" i="50" s="1"/>
  <c r="AQ703" i="50"/>
  <c r="AR703" i="50" s="1"/>
  <c r="AQ707" i="50"/>
  <c r="AR707" i="50" s="1"/>
  <c r="AQ715" i="50"/>
  <c r="AR715" i="50" s="1"/>
  <c r="AQ717" i="50"/>
  <c r="AR717" i="50" s="1"/>
  <c r="AQ724" i="50"/>
  <c r="AR724" i="50" s="1"/>
  <c r="AQ698" i="50"/>
  <c r="AR698" i="50" s="1"/>
  <c r="AQ700" i="50"/>
  <c r="AR700" i="50" s="1"/>
  <c r="AQ722" i="50"/>
  <c r="AR722" i="50" s="1"/>
  <c r="AQ723" i="50"/>
  <c r="AR723" i="50" s="1"/>
  <c r="AQ697" i="50"/>
  <c r="AR697" i="50" s="1"/>
  <c r="AQ705" i="50"/>
  <c r="AR705" i="50" s="1"/>
  <c r="AQ706" i="50"/>
  <c r="AR706" i="50" s="1"/>
  <c r="AQ709" i="50"/>
  <c r="AR709" i="50" s="1"/>
  <c r="AQ718" i="50"/>
  <c r="AR718" i="50" s="1"/>
  <c r="E743" i="50"/>
  <c r="AR743" i="50"/>
  <c r="AQ734" i="50"/>
  <c r="AR734" i="50" s="1"/>
  <c r="AQ733" i="50"/>
  <c r="AR733" i="50" s="1"/>
  <c r="AQ737" i="50"/>
  <c r="AR737" i="50" s="1"/>
  <c r="AQ738" i="50"/>
  <c r="AR738" i="50" s="1"/>
  <c r="I18" i="53"/>
  <c r="I21" i="53" s="1"/>
  <c r="I26" i="53" s="1"/>
  <c r="I31" i="53" s="1"/>
  <c r="E290" i="46" l="1"/>
  <c r="AV290" i="46"/>
  <c r="AV148" i="46"/>
  <c r="E148" i="46"/>
  <c r="AU214" i="45"/>
  <c r="D214" i="45"/>
  <c r="D144" i="45"/>
  <c r="AU144" i="45"/>
  <c r="D130" i="45"/>
  <c r="AU130" i="45"/>
  <c r="AU118" i="45"/>
  <c r="D118" i="45"/>
  <c r="AU134" i="45"/>
  <c r="D134" i="45"/>
  <c r="AU236" i="45"/>
  <c r="D236" i="45"/>
  <c r="D120" i="45"/>
  <c r="AU120" i="45"/>
  <c r="D143" i="45"/>
  <c r="AU143" i="45"/>
  <c r="D159" i="45"/>
  <c r="AU159" i="45"/>
  <c r="D183" i="45"/>
  <c r="AU183" i="45"/>
  <c r="AU193" i="45"/>
  <c r="D193" i="45"/>
  <c r="AV179" i="46"/>
  <c r="E179" i="46"/>
  <c r="AV313" i="46"/>
  <c r="E313" i="46"/>
  <c r="AV329" i="46"/>
  <c r="E329" i="46"/>
  <c r="AV352" i="46"/>
  <c r="E352" i="46"/>
  <c r="AV368" i="46"/>
  <c r="E368" i="46"/>
  <c r="AV384" i="46"/>
  <c r="E384" i="46"/>
  <c r="AV407" i="46"/>
  <c r="E407" i="46"/>
  <c r="AV315" i="46"/>
  <c r="E315" i="46"/>
  <c r="AV331" i="46"/>
  <c r="E331" i="46"/>
  <c r="AV354" i="46"/>
  <c r="E354" i="46"/>
  <c r="AV370" i="46"/>
  <c r="E370" i="46"/>
  <c r="AV386" i="46"/>
  <c r="E386" i="46"/>
  <c r="AV413" i="46"/>
  <c r="E413" i="46"/>
  <c r="AU127" i="45"/>
  <c r="D127" i="45"/>
  <c r="AU150" i="45"/>
  <c r="D150" i="45"/>
  <c r="D169" i="45"/>
  <c r="AU169" i="45"/>
  <c r="AU209" i="45"/>
  <c r="D209" i="45"/>
  <c r="D192" i="45"/>
  <c r="AU192" i="45"/>
  <c r="E175" i="46"/>
  <c r="AV175" i="46"/>
  <c r="E314" i="46"/>
  <c r="AV314" i="46"/>
  <c r="E330" i="46"/>
  <c r="AV330" i="46"/>
  <c r="E353" i="46"/>
  <c r="AV353" i="46"/>
  <c r="E385" i="46"/>
  <c r="AV385" i="46"/>
  <c r="E175" i="50"/>
  <c r="AR175" i="50"/>
  <c r="AU140" i="45"/>
  <c r="D140" i="45"/>
  <c r="D125" i="45"/>
  <c r="AU125" i="45"/>
  <c r="AR221" i="50"/>
  <c r="E221" i="50"/>
  <c r="E294" i="46"/>
  <c r="AV294" i="46"/>
  <c r="D152" i="45"/>
  <c r="AU152" i="45"/>
  <c r="D145" i="45"/>
  <c r="AU145" i="45"/>
  <c r="E377" i="46"/>
  <c r="AV377" i="46"/>
  <c r="AU141" i="45"/>
  <c r="D141" i="45"/>
  <c r="AU157" i="45"/>
  <c r="D157" i="45"/>
  <c r="D171" i="45"/>
  <c r="AU171" i="45"/>
  <c r="AU124" i="45"/>
  <c r="D124" i="45"/>
  <c r="AU147" i="45"/>
  <c r="D147" i="45"/>
  <c r="AU163" i="45"/>
  <c r="D163" i="45"/>
  <c r="AU187" i="45"/>
  <c r="D187" i="45"/>
  <c r="AU240" i="45"/>
  <c r="D240" i="45"/>
  <c r="D202" i="45"/>
  <c r="AU202" i="45"/>
  <c r="AV181" i="46"/>
  <c r="E181" i="46"/>
  <c r="AV333" i="46"/>
  <c r="E333" i="46"/>
  <c r="AV372" i="46"/>
  <c r="E372" i="46"/>
  <c r="AV411" i="46"/>
  <c r="E411" i="46"/>
  <c r="AV319" i="46"/>
  <c r="E319" i="46"/>
  <c r="AV335" i="46"/>
  <c r="E335" i="46"/>
  <c r="AV358" i="46"/>
  <c r="E358" i="46"/>
  <c r="AV374" i="46"/>
  <c r="E374" i="46"/>
  <c r="AV390" i="46"/>
  <c r="E390" i="46"/>
  <c r="D230" i="45"/>
  <c r="AU230" i="45"/>
  <c r="AU115" i="45"/>
  <c r="D115" i="45"/>
  <c r="AU131" i="45"/>
  <c r="D131" i="45"/>
  <c r="AU154" i="45"/>
  <c r="D154" i="45"/>
  <c r="D166" i="45"/>
  <c r="AU166" i="45"/>
  <c r="D196" i="45"/>
  <c r="AU196" i="45"/>
  <c r="E188" i="46"/>
  <c r="AV188" i="46"/>
  <c r="E292" i="46"/>
  <c r="AV292" i="46"/>
  <c r="E412" i="46"/>
  <c r="AV412" i="46"/>
  <c r="E383" i="46"/>
  <c r="AV383" i="46"/>
  <c r="F2" i="50"/>
  <c r="AU3" i="50" s="1"/>
  <c r="D148" i="45"/>
  <c r="AU148" i="45"/>
  <c r="D133" i="45"/>
  <c r="AU133" i="45"/>
  <c r="E182" i="50"/>
  <c r="AR182" i="50"/>
  <c r="AV297" i="46"/>
  <c r="E297" i="46"/>
  <c r="AV230" i="46"/>
  <c r="E230" i="46"/>
  <c r="AV220" i="46"/>
  <c r="E220" i="46"/>
  <c r="AV164" i="46"/>
  <c r="E164" i="46"/>
  <c r="D216" i="45"/>
  <c r="AU216" i="45"/>
  <c r="AU212" i="45"/>
  <c r="D212" i="45"/>
  <c r="AU170" i="45"/>
  <c r="D170" i="45"/>
  <c r="D160" i="45"/>
  <c r="AU160" i="45"/>
  <c r="D153" i="45"/>
  <c r="AU153" i="45"/>
  <c r="D121" i="45"/>
  <c r="AU121" i="45"/>
  <c r="D114" i="45"/>
  <c r="AU114" i="45"/>
  <c r="D208" i="45"/>
  <c r="AU208" i="45"/>
  <c r="D232" i="45"/>
  <c r="AU232" i="45"/>
  <c r="AU176" i="45"/>
  <c r="D176" i="45"/>
  <c r="D204" i="45"/>
  <c r="AU204" i="45"/>
  <c r="AU241" i="45"/>
  <c r="D241" i="45"/>
  <c r="AU197" i="45"/>
  <c r="D197" i="45"/>
  <c r="D211" i="45"/>
  <c r="AU211" i="45"/>
  <c r="AV325" i="46"/>
  <c r="E325" i="46"/>
  <c r="AV364" i="46"/>
  <c r="E364" i="46"/>
  <c r="E223" i="46"/>
  <c r="AV223" i="46"/>
  <c r="E255" i="46"/>
  <c r="AV255" i="46"/>
  <c r="E167" i="46"/>
  <c r="AV167" i="46"/>
  <c r="E283" i="46"/>
  <c r="AV283" i="46"/>
  <c r="E308" i="46"/>
  <c r="AV308" i="46"/>
  <c r="E324" i="46"/>
  <c r="AV324" i="46"/>
  <c r="E340" i="46"/>
  <c r="AV340" i="46"/>
  <c r="E367" i="46"/>
  <c r="AV367" i="46"/>
  <c r="E310" i="46"/>
  <c r="AV310" i="46"/>
  <c r="E342" i="46"/>
  <c r="AV342" i="46"/>
  <c r="E365" i="46"/>
  <c r="AV365" i="46"/>
  <c r="E381" i="46"/>
  <c r="AV381" i="46"/>
  <c r="AU126" i="45"/>
  <c r="D126" i="45"/>
  <c r="D179" i="45"/>
  <c r="AU179" i="45"/>
  <c r="D213" i="45"/>
  <c r="AU213" i="45"/>
  <c r="D128" i="45"/>
  <c r="AU128" i="45"/>
  <c r="D151" i="45"/>
  <c r="AU151" i="45"/>
  <c r="AU167" i="45"/>
  <c r="D167" i="45"/>
  <c r="D186" i="45"/>
  <c r="AU186" i="45"/>
  <c r="AU206" i="45"/>
  <c r="D206" i="45"/>
  <c r="AV185" i="46"/>
  <c r="E185" i="46"/>
  <c r="AV266" i="46"/>
  <c r="E266" i="46"/>
  <c r="AV282" i="46"/>
  <c r="E282" i="46"/>
  <c r="AV146" i="46"/>
  <c r="E146" i="46"/>
  <c r="AV307" i="46"/>
  <c r="E307" i="46"/>
  <c r="AV323" i="46"/>
  <c r="E323" i="46"/>
  <c r="AV339" i="46"/>
  <c r="E339" i="46"/>
  <c r="AV362" i="46"/>
  <c r="E362" i="46"/>
  <c r="AV378" i="46"/>
  <c r="E378" i="46"/>
  <c r="AV394" i="46"/>
  <c r="E394" i="46"/>
  <c r="AV405" i="46"/>
  <c r="E405" i="46"/>
  <c r="AR366" i="50"/>
  <c r="E366" i="50"/>
  <c r="D231" i="45"/>
  <c r="AU231" i="45"/>
  <c r="AU119" i="45"/>
  <c r="D119" i="45"/>
  <c r="AU142" i="45"/>
  <c r="D142" i="45"/>
  <c r="AU158" i="45"/>
  <c r="D158" i="45"/>
  <c r="AU201" i="45"/>
  <c r="D201" i="45"/>
  <c r="AU225" i="45"/>
  <c r="D225" i="45"/>
  <c r="E145" i="46"/>
  <c r="AV145" i="46"/>
  <c r="E201" i="46"/>
  <c r="AV201" i="46"/>
  <c r="E217" i="46"/>
  <c r="AV217" i="46"/>
  <c r="E233" i="46"/>
  <c r="AV233" i="46"/>
  <c r="E249" i="46"/>
  <c r="AV249" i="46"/>
  <c r="E296" i="46"/>
  <c r="AV296" i="46"/>
  <c r="E306" i="46"/>
  <c r="AV306" i="46"/>
  <c r="E322" i="46"/>
  <c r="AV322" i="46"/>
  <c r="E338" i="46"/>
  <c r="AV338" i="46"/>
  <c r="E361" i="46"/>
  <c r="AV361" i="46"/>
  <c r="E393" i="46"/>
  <c r="AV393" i="46"/>
  <c r="E312" i="46"/>
  <c r="AV312" i="46"/>
  <c r="E328" i="46"/>
  <c r="AV328" i="46"/>
  <c r="E344" i="46"/>
  <c r="AV344" i="46"/>
  <c r="E410" i="46"/>
  <c r="AV410" i="46"/>
  <c r="AU198" i="45"/>
  <c r="D198" i="45"/>
  <c r="D156" i="45"/>
  <c r="AU156" i="45"/>
  <c r="AV278" i="46"/>
  <c r="E278" i="46"/>
  <c r="AV270" i="46"/>
  <c r="E270" i="46"/>
  <c r="AV258" i="46"/>
  <c r="E258" i="46"/>
  <c r="AV238" i="46"/>
  <c r="E238" i="46"/>
  <c r="AV228" i="46"/>
  <c r="E228" i="46"/>
  <c r="AV214" i="46"/>
  <c r="E214" i="46"/>
  <c r="AV206" i="46"/>
  <c r="E206" i="46"/>
  <c r="AV172" i="46"/>
  <c r="E172" i="46"/>
  <c r="D161" i="45"/>
  <c r="AU161" i="45"/>
  <c r="D129" i="45"/>
  <c r="AU129" i="45"/>
  <c r="D122" i="45"/>
  <c r="AU122" i="45"/>
  <c r="E369" i="46"/>
  <c r="AV369" i="46"/>
  <c r="AU149" i="45"/>
  <c r="D149" i="45"/>
  <c r="AU165" i="45"/>
  <c r="D165" i="45"/>
  <c r="AU116" i="45"/>
  <c r="D116" i="45"/>
  <c r="AU132" i="45"/>
  <c r="D132" i="45"/>
  <c r="AU155" i="45"/>
  <c r="D155" i="45"/>
  <c r="D175" i="45"/>
  <c r="AU175" i="45"/>
  <c r="AU190" i="45"/>
  <c r="D190" i="45"/>
  <c r="D210" i="45"/>
  <c r="AU210" i="45"/>
  <c r="D226" i="45"/>
  <c r="AU226" i="45"/>
  <c r="AV189" i="46"/>
  <c r="E189" i="46"/>
  <c r="AV202" i="46"/>
  <c r="E202" i="46"/>
  <c r="AV218" i="46"/>
  <c r="E218" i="46"/>
  <c r="AV234" i="46"/>
  <c r="E234" i="46"/>
  <c r="AV250" i="46"/>
  <c r="E250" i="46"/>
  <c r="AV309" i="46"/>
  <c r="E309" i="46"/>
  <c r="AV341" i="46"/>
  <c r="E341" i="46"/>
  <c r="AV380" i="46"/>
  <c r="E380" i="46"/>
  <c r="AV311" i="46"/>
  <c r="E311" i="46"/>
  <c r="AV327" i="46"/>
  <c r="E327" i="46"/>
  <c r="AV343" i="46"/>
  <c r="E343" i="46"/>
  <c r="AV366" i="46"/>
  <c r="E366" i="46"/>
  <c r="AV382" i="46"/>
  <c r="E382" i="46"/>
  <c r="AV409" i="46"/>
  <c r="E409" i="46"/>
  <c r="AR394" i="50"/>
  <c r="E394" i="50"/>
  <c r="E263" i="50"/>
  <c r="AR263" i="50"/>
  <c r="AU123" i="45"/>
  <c r="D123" i="45"/>
  <c r="AU146" i="45"/>
  <c r="D146" i="45"/>
  <c r="AU162" i="45"/>
  <c r="D162" i="45"/>
  <c r="AU137" i="45"/>
  <c r="D137" i="45"/>
  <c r="AU205" i="45"/>
  <c r="D205" i="45"/>
  <c r="AU229" i="45"/>
  <c r="D229" i="45"/>
  <c r="AV287" i="46"/>
  <c r="E287" i="46"/>
  <c r="AV303" i="46"/>
  <c r="E303" i="46"/>
  <c r="E180" i="46"/>
  <c r="AV180" i="46"/>
  <c r="E265" i="46"/>
  <c r="AV265" i="46"/>
  <c r="E281" i="46"/>
  <c r="AV281" i="46"/>
  <c r="E404" i="46"/>
  <c r="AV404" i="46"/>
  <c r="D164" i="45"/>
  <c r="AU164" i="45"/>
  <c r="D117" i="45"/>
  <c r="AU117" i="45"/>
  <c r="D207" i="45"/>
  <c r="AU207" i="45"/>
  <c r="D199" i="45"/>
  <c r="AU199" i="45"/>
  <c r="D182" i="45"/>
  <c r="AU182" i="45"/>
  <c r="D174" i="45"/>
  <c r="AU174" i="45"/>
  <c r="AR405" i="50"/>
  <c r="E405" i="50"/>
  <c r="E414" i="50"/>
  <c r="AR414" i="50"/>
  <c r="AR415" i="50"/>
  <c r="E415" i="50"/>
  <c r="AR403" i="50"/>
  <c r="E403" i="50"/>
  <c r="E381" i="50"/>
  <c r="AR381" i="50"/>
  <c r="AR318" i="50"/>
  <c r="E318" i="50"/>
  <c r="E305" i="50"/>
  <c r="AR305" i="50"/>
  <c r="E379" i="50"/>
  <c r="AR379" i="50"/>
  <c r="E369" i="50"/>
  <c r="AR369" i="50"/>
  <c r="E357" i="50"/>
  <c r="AR357" i="50"/>
  <c r="E321" i="50"/>
  <c r="AR321" i="50"/>
  <c r="AR290" i="50"/>
  <c r="E290" i="50"/>
  <c r="E240" i="50"/>
  <c r="AR240" i="50"/>
  <c r="E389" i="50"/>
  <c r="AR389" i="50"/>
  <c r="E323" i="50"/>
  <c r="AR323" i="50"/>
  <c r="AR255" i="50"/>
  <c r="E255" i="50"/>
  <c r="E408" i="50"/>
  <c r="AR408" i="50"/>
  <c r="AR382" i="50"/>
  <c r="E382" i="50"/>
  <c r="E335" i="50"/>
  <c r="AR335" i="50"/>
  <c r="AR322" i="50"/>
  <c r="E322" i="50"/>
  <c r="AR227" i="50"/>
  <c r="E227" i="50"/>
  <c r="AR145" i="50"/>
  <c r="E145" i="50"/>
  <c r="AR215" i="50"/>
  <c r="E215" i="50"/>
  <c r="AR187" i="50"/>
  <c r="E187" i="50"/>
  <c r="E230" i="50"/>
  <c r="AR230" i="50"/>
  <c r="AR203" i="50"/>
  <c r="E203" i="50"/>
  <c r="AR172" i="50"/>
  <c r="E172" i="50"/>
  <c r="AR155" i="50"/>
  <c r="E155" i="50"/>
  <c r="E232" i="50"/>
  <c r="AR232" i="50"/>
  <c r="E208" i="50"/>
  <c r="AR208" i="50"/>
  <c r="E169" i="50"/>
  <c r="AR169" i="50"/>
  <c r="E146" i="50"/>
  <c r="AR146" i="50"/>
  <c r="E387" i="46"/>
  <c r="AV387" i="46"/>
  <c r="E355" i="46"/>
  <c r="AV355" i="46"/>
  <c r="E334" i="46"/>
  <c r="AV334" i="46"/>
  <c r="E391" i="46"/>
  <c r="AV391" i="46"/>
  <c r="E298" i="46"/>
  <c r="AV298" i="46"/>
  <c r="E237" i="46"/>
  <c r="AV237" i="46"/>
  <c r="E205" i="46"/>
  <c r="AV205" i="46"/>
  <c r="E149" i="46"/>
  <c r="AV149" i="46"/>
  <c r="E402" i="46"/>
  <c r="AV402" i="46"/>
  <c r="E336" i="46"/>
  <c r="AV336" i="46"/>
  <c r="E279" i="46"/>
  <c r="AV279" i="46"/>
  <c r="E259" i="46"/>
  <c r="AV259" i="46"/>
  <c r="E229" i="46"/>
  <c r="AV229" i="46"/>
  <c r="E182" i="46"/>
  <c r="AV182" i="46"/>
  <c r="AV388" i="46"/>
  <c r="E388" i="46"/>
  <c r="AV244" i="46"/>
  <c r="E244" i="46"/>
  <c r="AV222" i="46"/>
  <c r="E222" i="46"/>
  <c r="E209" i="46"/>
  <c r="AV209" i="46"/>
  <c r="E153" i="46"/>
  <c r="AV153" i="46"/>
  <c r="AU184" i="45"/>
  <c r="D184" i="45"/>
  <c r="E251" i="46"/>
  <c r="AV251" i="46"/>
  <c r="E211" i="46"/>
  <c r="AV211" i="46"/>
  <c r="E169" i="46"/>
  <c r="AV169" i="46"/>
  <c r="AV150" i="46"/>
  <c r="E150" i="46"/>
  <c r="D195" i="45"/>
  <c r="AU195" i="45"/>
  <c r="D233" i="45"/>
  <c r="AU233" i="45"/>
  <c r="D223" i="45"/>
  <c r="AU223" i="45"/>
  <c r="AB4" i="46"/>
  <c r="O4" i="46"/>
  <c r="AU133" i="46"/>
  <c r="AV133" i="46" s="1"/>
  <c r="AU291" i="46"/>
  <c r="AU131" i="46"/>
  <c r="AV131" i="46" s="1"/>
  <c r="AU403" i="46"/>
  <c r="AU416" i="46"/>
  <c r="AV416" i="46" s="1"/>
  <c r="AU424" i="46"/>
  <c r="AV424" i="46" s="1"/>
  <c r="AU432" i="46"/>
  <c r="AV432" i="46" s="1"/>
  <c r="AU440" i="46"/>
  <c r="AV440" i="46" s="1"/>
  <c r="AU448" i="46"/>
  <c r="AV448" i="46" s="1"/>
  <c r="AU456" i="46"/>
  <c r="AV456" i="46" s="1"/>
  <c r="AU464" i="46"/>
  <c r="AV464" i="46" s="1"/>
  <c r="AU472" i="46"/>
  <c r="AV472" i="46" s="1"/>
  <c r="AU480" i="46"/>
  <c r="AV480" i="46" s="1"/>
  <c r="AU395" i="46"/>
  <c r="AV395" i="46" s="1"/>
  <c r="AU494" i="46"/>
  <c r="AV494" i="46" s="1"/>
  <c r="AU502" i="46"/>
  <c r="AV502" i="46" s="1"/>
  <c r="AU615" i="46"/>
  <c r="AV615" i="46" s="1"/>
  <c r="AU623" i="46"/>
  <c r="AV623" i="46" s="1"/>
  <c r="AU631" i="46"/>
  <c r="AV631" i="46" s="1"/>
  <c r="AU639" i="46"/>
  <c r="AV639" i="46" s="1"/>
  <c r="AU647" i="46"/>
  <c r="AV647" i="46" s="1"/>
  <c r="AU655" i="46"/>
  <c r="AV655" i="46" s="1"/>
  <c r="AU663" i="46"/>
  <c r="AV663" i="46" s="1"/>
  <c r="AU671" i="46"/>
  <c r="AV671" i="46" s="1"/>
  <c r="AU679" i="46"/>
  <c r="AV679" i="46" s="1"/>
  <c r="AU687" i="46"/>
  <c r="AV687" i="46" s="1"/>
  <c r="AU695" i="46"/>
  <c r="AV695" i="46" s="1"/>
  <c r="AU703" i="46"/>
  <c r="AV703" i="46" s="1"/>
  <c r="AU707" i="46"/>
  <c r="AV707" i="46" s="1"/>
  <c r="AU715" i="46"/>
  <c r="AV715" i="46" s="1"/>
  <c r="AU719" i="46"/>
  <c r="AV719" i="46" s="1"/>
  <c r="AQ653" i="50"/>
  <c r="AR653" i="50" s="1"/>
  <c r="AD4" i="46"/>
  <c r="Q4" i="45"/>
  <c r="E2" i="45" s="1"/>
  <c r="AX3" i="45" s="1"/>
  <c r="AQ423" i="50"/>
  <c r="AR423" i="50" s="1"/>
  <c r="AT274" i="45"/>
  <c r="AU274" i="45" s="1"/>
  <c r="AT242" i="45"/>
  <c r="AT234" i="45"/>
  <c r="AT215" i="45"/>
  <c r="AT15" i="45"/>
  <c r="AU15" i="45" s="1"/>
  <c r="X4" i="46"/>
  <c r="AT6" i="45"/>
  <c r="AU6" i="45" s="1"/>
  <c r="G2" i="43"/>
  <c r="G36" i="43"/>
  <c r="E410" i="50"/>
  <c r="AR410" i="50"/>
  <c r="E383" i="50"/>
  <c r="AR383" i="50"/>
  <c r="E319" i="50"/>
  <c r="AR319" i="50"/>
  <c r="E307" i="50"/>
  <c r="AR307" i="50"/>
  <c r="E402" i="50"/>
  <c r="AR402" i="50"/>
  <c r="E371" i="50"/>
  <c r="AR371" i="50"/>
  <c r="AQ360" i="50"/>
  <c r="AR326" i="50"/>
  <c r="E326" i="50"/>
  <c r="AR292" i="50"/>
  <c r="E292" i="50"/>
  <c r="AR251" i="50"/>
  <c r="E251" i="50"/>
  <c r="AR390" i="50"/>
  <c r="E390" i="50"/>
  <c r="E377" i="50"/>
  <c r="AR377" i="50"/>
  <c r="E329" i="50"/>
  <c r="AR329" i="50"/>
  <c r="E315" i="50"/>
  <c r="AR315" i="50"/>
  <c r="AR257" i="50"/>
  <c r="E257" i="50"/>
  <c r="AR237" i="50"/>
  <c r="E237" i="50"/>
  <c r="AR386" i="50"/>
  <c r="E386" i="50"/>
  <c r="E325" i="50"/>
  <c r="AR325" i="50"/>
  <c r="E293" i="50"/>
  <c r="AR293" i="50"/>
  <c r="AR231" i="50"/>
  <c r="E231" i="50"/>
  <c r="AR211" i="50"/>
  <c r="E211" i="50"/>
  <c r="AR181" i="50"/>
  <c r="E181" i="50"/>
  <c r="E216" i="50"/>
  <c r="AR216" i="50"/>
  <c r="AR189" i="50"/>
  <c r="E189" i="50"/>
  <c r="AR233" i="50"/>
  <c r="E233" i="50"/>
  <c r="E218" i="50"/>
  <c r="AR218" i="50"/>
  <c r="AR174" i="50"/>
  <c r="E174" i="50"/>
  <c r="AR235" i="50"/>
  <c r="E235" i="50"/>
  <c r="E224" i="50"/>
  <c r="AR224" i="50"/>
  <c r="E180" i="50"/>
  <c r="AR180" i="50"/>
  <c r="AR153" i="50"/>
  <c r="E153" i="50"/>
  <c r="D228" i="45"/>
  <c r="AU228" i="45"/>
  <c r="E275" i="46"/>
  <c r="AV275" i="46"/>
  <c r="AV236" i="46"/>
  <c r="E236" i="46"/>
  <c r="E186" i="46"/>
  <c r="AV186" i="46"/>
  <c r="D224" i="45"/>
  <c r="AU224" i="45"/>
  <c r="D200" i="45"/>
  <c r="AU200" i="45"/>
  <c r="AU172" i="45"/>
  <c r="D172" i="45"/>
  <c r="AU243" i="45"/>
  <c r="D243" i="45"/>
  <c r="D239" i="45"/>
  <c r="AU239" i="45"/>
  <c r="AU235" i="45"/>
  <c r="D235" i="45"/>
  <c r="AU185" i="45"/>
  <c r="D185" i="45"/>
  <c r="AU178" i="45"/>
  <c r="D178" i="45"/>
  <c r="AR413" i="50"/>
  <c r="E413" i="50"/>
  <c r="E412" i="50"/>
  <c r="AR412" i="50"/>
  <c r="AR392" i="50"/>
  <c r="E392" i="50"/>
  <c r="AR380" i="50"/>
  <c r="E380" i="50"/>
  <c r="E327" i="50"/>
  <c r="AR327" i="50"/>
  <c r="E313" i="50"/>
  <c r="AR313" i="50"/>
  <c r="AR294" i="50"/>
  <c r="E294" i="50"/>
  <c r="AR241" i="50"/>
  <c r="E241" i="50"/>
  <c r="E375" i="50"/>
  <c r="AR375" i="50"/>
  <c r="E365" i="50"/>
  <c r="AR365" i="50"/>
  <c r="E355" i="50"/>
  <c r="AR355" i="50"/>
  <c r="E285" i="50"/>
  <c r="AR285" i="50"/>
  <c r="E256" i="50"/>
  <c r="AR256" i="50"/>
  <c r="E393" i="50"/>
  <c r="AR393" i="50"/>
  <c r="AR320" i="50"/>
  <c r="E320" i="50"/>
  <c r="E303" i="50"/>
  <c r="AR303" i="50"/>
  <c r="E291" i="50"/>
  <c r="AR291" i="50"/>
  <c r="E254" i="50"/>
  <c r="AR254" i="50"/>
  <c r="E242" i="50"/>
  <c r="AR242" i="50"/>
  <c r="AR388" i="50"/>
  <c r="E388" i="50"/>
  <c r="AR370" i="50"/>
  <c r="E370" i="50"/>
  <c r="E343" i="50"/>
  <c r="AR343" i="50"/>
  <c r="AR332" i="50"/>
  <c r="E332" i="50"/>
  <c r="E309" i="50"/>
  <c r="AR309" i="50"/>
  <c r="E171" i="50"/>
  <c r="AR171" i="50"/>
  <c r="AR207" i="50"/>
  <c r="E207" i="50"/>
  <c r="AR170" i="50"/>
  <c r="E170" i="50"/>
  <c r="E226" i="50"/>
  <c r="AR226" i="50"/>
  <c r="AR147" i="50"/>
  <c r="E147" i="50"/>
  <c r="AR229" i="50"/>
  <c r="E229" i="50"/>
  <c r="AR168" i="50"/>
  <c r="E168" i="50"/>
  <c r="E741" i="46"/>
  <c r="AV741" i="46"/>
  <c r="E373" i="46"/>
  <c r="AV373" i="46"/>
  <c r="E379" i="46"/>
  <c r="AV379" i="46"/>
  <c r="E332" i="46"/>
  <c r="AV332" i="46"/>
  <c r="E359" i="46"/>
  <c r="AV359" i="46"/>
  <c r="E288" i="46"/>
  <c r="AV288" i="46"/>
  <c r="E165" i="46"/>
  <c r="AV165" i="46"/>
  <c r="E304" i="46"/>
  <c r="AV304" i="46"/>
  <c r="E277" i="46"/>
  <c r="AV277" i="46"/>
  <c r="E247" i="46"/>
  <c r="AV247" i="46"/>
  <c r="E215" i="46"/>
  <c r="AV215" i="46"/>
  <c r="E173" i="46"/>
  <c r="AV173" i="46"/>
  <c r="AV356" i="46"/>
  <c r="E356" i="46"/>
  <c r="AV276" i="46"/>
  <c r="E276" i="46"/>
  <c r="AV254" i="46"/>
  <c r="E254" i="46"/>
  <c r="E241" i="46"/>
  <c r="AV241" i="46"/>
  <c r="E203" i="46"/>
  <c r="AV203" i="46"/>
  <c r="AV170" i="46"/>
  <c r="E170" i="46"/>
  <c r="E147" i="46"/>
  <c r="AV147" i="46"/>
  <c r="AV268" i="46"/>
  <c r="E268" i="46"/>
  <c r="E243" i="46"/>
  <c r="AV243" i="46"/>
  <c r="AU237" i="45"/>
  <c r="D237" i="45"/>
  <c r="D191" i="45"/>
  <c r="AU191" i="45"/>
  <c r="AU168" i="45"/>
  <c r="D168" i="45"/>
  <c r="AV183" i="46"/>
  <c r="E183" i="46"/>
  <c r="D203" i="45"/>
  <c r="AU203" i="45"/>
  <c r="D189" i="45"/>
  <c r="AU189" i="45"/>
  <c r="AU137" i="46"/>
  <c r="AV137" i="46" s="1"/>
  <c r="AU295" i="46"/>
  <c r="AU135" i="46"/>
  <c r="AV135" i="46" s="1"/>
  <c r="AU144" i="46"/>
  <c r="AU161" i="46"/>
  <c r="AV161" i="46" s="1"/>
  <c r="AU174" i="46"/>
  <c r="AU190" i="46"/>
  <c r="AV190" i="46" s="1"/>
  <c r="AU198" i="46"/>
  <c r="AV198" i="46" s="1"/>
  <c r="AU208" i="46"/>
  <c r="AU224" i="46"/>
  <c r="AU240" i="46"/>
  <c r="AU256" i="46"/>
  <c r="AU274" i="46"/>
  <c r="AU154" i="46"/>
  <c r="AU272" i="46"/>
  <c r="AT278" i="45"/>
  <c r="AU278" i="45" s="1"/>
  <c r="AT262" i="45"/>
  <c r="AU262" i="45" s="1"/>
  <c r="AT177" i="45"/>
  <c r="N3" i="42"/>
  <c r="E1" i="42" s="1"/>
  <c r="AT16" i="45"/>
  <c r="AU16" i="45" s="1"/>
  <c r="AQ210" i="50"/>
  <c r="AQ22" i="50"/>
  <c r="AR22" i="50" s="1"/>
  <c r="AC3" i="42"/>
  <c r="F36" i="43"/>
  <c r="F37" i="43" s="1"/>
  <c r="E389" i="46"/>
  <c r="AV389" i="46"/>
  <c r="E357" i="46"/>
  <c r="AV357" i="46"/>
  <c r="E326" i="46"/>
  <c r="AV326" i="46"/>
  <c r="E406" i="46"/>
  <c r="AV406" i="46"/>
  <c r="E363" i="46"/>
  <c r="AV363" i="46"/>
  <c r="E316" i="46"/>
  <c r="AV316" i="46"/>
  <c r="E302" i="46"/>
  <c r="AV302" i="46"/>
  <c r="E269" i="46"/>
  <c r="AV269" i="46"/>
  <c r="E239" i="46"/>
  <c r="AV239" i="46"/>
  <c r="E207" i="46"/>
  <c r="AV207" i="46"/>
  <c r="E151" i="46"/>
  <c r="AV151" i="46"/>
  <c r="E375" i="46"/>
  <c r="AV375" i="46"/>
  <c r="E286" i="46"/>
  <c r="AV286" i="46"/>
  <c r="E231" i="46"/>
  <c r="AV231" i="46"/>
  <c r="E184" i="46"/>
  <c r="AV184" i="46"/>
  <c r="E143" i="46"/>
  <c r="AV143" i="46"/>
  <c r="AV299" i="46"/>
  <c r="E299" i="46"/>
  <c r="E267" i="46"/>
  <c r="AV267" i="46"/>
  <c r="AV246" i="46"/>
  <c r="E246" i="46"/>
  <c r="E227" i="46"/>
  <c r="AV227" i="46"/>
  <c r="AV212" i="46"/>
  <c r="E212" i="46"/>
  <c r="AV156" i="46"/>
  <c r="E156" i="46"/>
  <c r="D188" i="45"/>
  <c r="AU188" i="45"/>
  <c r="E257" i="46"/>
  <c r="AV257" i="46"/>
  <c r="E219" i="46"/>
  <c r="AV219" i="46"/>
  <c r="E155" i="46"/>
  <c r="AV155" i="46"/>
  <c r="AR411" i="50"/>
  <c r="E411" i="50"/>
  <c r="E385" i="50"/>
  <c r="AR385" i="50"/>
  <c r="AR358" i="50"/>
  <c r="E358" i="50"/>
  <c r="AR324" i="50"/>
  <c r="E324" i="50"/>
  <c r="AR308" i="50"/>
  <c r="E308" i="50"/>
  <c r="AR278" i="50"/>
  <c r="E278" i="50"/>
  <c r="AR239" i="50"/>
  <c r="E239" i="50"/>
  <c r="AR372" i="50"/>
  <c r="E372" i="50"/>
  <c r="AR362" i="50"/>
  <c r="E362" i="50"/>
  <c r="E353" i="50"/>
  <c r="AR353" i="50"/>
  <c r="AR282" i="50"/>
  <c r="E282" i="50"/>
  <c r="E252" i="50"/>
  <c r="AR252" i="50"/>
  <c r="E391" i="50"/>
  <c r="AR391" i="50"/>
  <c r="E317" i="50"/>
  <c r="AR317" i="50"/>
  <c r="AR310" i="50"/>
  <c r="E310" i="50"/>
  <c r="AR302" i="50"/>
  <c r="E302" i="50"/>
  <c r="E289" i="50"/>
  <c r="AR289" i="50"/>
  <c r="AR249" i="50"/>
  <c r="E249" i="50"/>
  <c r="E238" i="50"/>
  <c r="AR238" i="50"/>
  <c r="E387" i="50"/>
  <c r="AR387" i="50"/>
  <c r="AR356" i="50"/>
  <c r="E356" i="50"/>
  <c r="AR328" i="50"/>
  <c r="E328" i="50"/>
  <c r="AR304" i="50"/>
  <c r="E304" i="50"/>
  <c r="E258" i="50"/>
  <c r="AR258" i="50"/>
  <c r="E165" i="50"/>
  <c r="AR165" i="50"/>
  <c r="AR205" i="50"/>
  <c r="E205" i="50"/>
  <c r="E163" i="50"/>
  <c r="AR163" i="50"/>
  <c r="AR219" i="50"/>
  <c r="E219" i="50"/>
  <c r="AR142" i="50"/>
  <c r="E142" i="50"/>
  <c r="AR225" i="50"/>
  <c r="E225" i="50"/>
  <c r="AR166" i="50"/>
  <c r="E166" i="50"/>
  <c r="E414" i="46"/>
  <c r="AV414" i="46"/>
  <c r="E371" i="46"/>
  <c r="AV371" i="46"/>
  <c r="E408" i="46"/>
  <c r="AV408" i="46"/>
  <c r="E318" i="46"/>
  <c r="AV318" i="46"/>
  <c r="E320" i="46"/>
  <c r="AV320" i="46"/>
  <c r="E271" i="46"/>
  <c r="AV271" i="46"/>
  <c r="E253" i="46"/>
  <c r="AV253" i="46"/>
  <c r="E221" i="46"/>
  <c r="AV221" i="46"/>
  <c r="E163" i="46"/>
  <c r="AV163" i="46"/>
  <c r="E300" i="46"/>
  <c r="AV300" i="46"/>
  <c r="E263" i="46"/>
  <c r="AV263" i="46"/>
  <c r="E245" i="46"/>
  <c r="AV245" i="46"/>
  <c r="E213" i="46"/>
  <c r="AV213" i="46"/>
  <c r="E171" i="46"/>
  <c r="AV171" i="46"/>
  <c r="AV317" i="46"/>
  <c r="E317" i="46"/>
  <c r="E273" i="46"/>
  <c r="AV273" i="46"/>
  <c r="AV252" i="46"/>
  <c r="E252" i="46"/>
  <c r="E235" i="46"/>
  <c r="AV235" i="46"/>
  <c r="AV142" i="46"/>
  <c r="E142" i="46"/>
  <c r="AV5" i="46"/>
  <c r="AV415" i="46"/>
  <c r="E415" i="46"/>
  <c r="AV262" i="46"/>
  <c r="E262" i="46"/>
  <c r="E225" i="46"/>
  <c r="AV225" i="46"/>
  <c r="AV204" i="46"/>
  <c r="E204" i="46"/>
  <c r="AU180" i="45"/>
  <c r="D180" i="45"/>
  <c r="AV293" i="46"/>
  <c r="E293" i="46"/>
  <c r="E284" i="46"/>
  <c r="AV284" i="46"/>
  <c r="D227" i="45"/>
  <c r="AU227" i="45"/>
  <c r="AU194" i="45"/>
  <c r="D194" i="45"/>
  <c r="D45" i="43"/>
  <c r="D37" i="43"/>
  <c r="D44" i="43"/>
  <c r="AB3" i="42"/>
  <c r="AA4" i="45"/>
  <c r="AU141" i="46"/>
  <c r="AV141" i="46" s="1"/>
  <c r="AU139" i="46"/>
  <c r="AV139" i="46" s="1"/>
  <c r="AU210" i="46"/>
  <c r="AU226" i="46"/>
  <c r="AU242" i="46"/>
  <c r="AU285" i="46"/>
  <c r="AU301" i="46"/>
  <c r="AU422" i="46"/>
  <c r="AV422" i="46" s="1"/>
  <c r="AU430" i="46"/>
  <c r="AV430" i="46" s="1"/>
  <c r="AU438" i="46"/>
  <c r="AV438" i="46" s="1"/>
  <c r="AU446" i="46"/>
  <c r="AV446" i="46" s="1"/>
  <c r="AU454" i="46"/>
  <c r="AV454" i="46" s="1"/>
  <c r="AU462" i="46"/>
  <c r="AV462" i="46" s="1"/>
  <c r="AU470" i="46"/>
  <c r="AV470" i="46" s="1"/>
  <c r="AU478" i="46"/>
  <c r="AV478" i="46" s="1"/>
  <c r="AU397" i="46"/>
  <c r="AV397" i="46" s="1"/>
  <c r="AU492" i="46"/>
  <c r="AV492" i="46" s="1"/>
  <c r="AU500" i="46"/>
  <c r="AV500" i="46" s="1"/>
  <c r="AQ701" i="50"/>
  <c r="AR701" i="50" s="1"/>
  <c r="AC4" i="45"/>
  <c r="AQ635" i="50"/>
  <c r="AR635" i="50" s="1"/>
  <c r="AC4" i="46"/>
  <c r="AT5" i="45"/>
  <c r="AA3" i="42"/>
  <c r="AT282" i="45"/>
  <c r="AU282" i="45" s="1"/>
  <c r="AT266" i="45"/>
  <c r="AU266" i="45" s="1"/>
  <c r="AT238" i="45"/>
  <c r="AT62" i="45"/>
  <c r="AU62" i="45" s="1"/>
  <c r="W4" i="45"/>
  <c r="AR5" i="50"/>
  <c r="E36" i="43"/>
  <c r="Q3" i="42"/>
  <c r="AU152" i="46"/>
  <c r="AU4" i="46" s="1"/>
  <c r="AU159" i="46"/>
  <c r="AV159" i="46" s="1"/>
  <c r="AU166" i="46"/>
  <c r="AU192" i="46"/>
  <c r="AV192" i="46" s="1"/>
  <c r="AU200" i="46"/>
  <c r="AV200" i="46" s="1"/>
  <c r="AU216" i="46"/>
  <c r="AU232" i="46"/>
  <c r="AU248" i="46"/>
  <c r="AU168" i="46"/>
  <c r="AU187" i="46"/>
  <c r="AU264" i="46"/>
  <c r="AU280" i="46"/>
  <c r="AU289" i="46"/>
  <c r="AU305" i="46"/>
  <c r="AU321" i="46"/>
  <c r="AU337" i="46"/>
  <c r="AU360" i="46"/>
  <c r="AU376" i="46"/>
  <c r="AU392" i="46"/>
  <c r="W3" i="42"/>
  <c r="R4" i="46"/>
  <c r="F2" i="46" s="1"/>
  <c r="AY3" i="46" s="1"/>
  <c r="AQ288" i="50"/>
  <c r="AT270" i="45"/>
  <c r="AU270" i="45" s="1"/>
  <c r="AT181" i="45"/>
  <c r="AT173" i="45"/>
  <c r="AB4" i="45"/>
  <c r="AT41" i="45"/>
  <c r="AU41" i="45" s="1"/>
  <c r="AT24" i="45"/>
  <c r="AU24" i="45" s="1"/>
  <c r="E2" i="42" l="1"/>
  <c r="AQ1" i="42"/>
  <c r="AV392" i="46"/>
  <c r="E392" i="46"/>
  <c r="AV321" i="46"/>
  <c r="E321" i="46"/>
  <c r="AV264" i="46"/>
  <c r="E264" i="46"/>
  <c r="AV232" i="46"/>
  <c r="E232" i="46"/>
  <c r="AV166" i="46"/>
  <c r="E166" i="46"/>
  <c r="E42" i="43"/>
  <c r="E44" i="43"/>
  <c r="F44" i="43" s="1"/>
  <c r="E37" i="43"/>
  <c r="E45" i="43" s="1"/>
  <c r="F45" i="43" s="1"/>
  <c r="F50" i="43" s="1"/>
  <c r="AV226" i="46"/>
  <c r="E226" i="46"/>
  <c r="AV272" i="46"/>
  <c r="E272" i="46"/>
  <c r="AV240" i="46"/>
  <c r="E240" i="46"/>
  <c r="D234" i="45"/>
  <c r="AU234" i="45"/>
  <c r="AV291" i="46"/>
  <c r="E291" i="46"/>
  <c r="AR288" i="50"/>
  <c r="E288" i="50"/>
  <c r="AV376" i="46"/>
  <c r="E376" i="46"/>
  <c r="AV305" i="46"/>
  <c r="E305" i="46"/>
  <c r="AV187" i="46"/>
  <c r="E187" i="46"/>
  <c r="AV216" i="46"/>
  <c r="E216" i="46"/>
  <c r="D238" i="45"/>
  <c r="AU238" i="45"/>
  <c r="AU5" i="45"/>
  <c r="AT4" i="45"/>
  <c r="AV301" i="46"/>
  <c r="E301" i="46"/>
  <c r="AV210" i="46"/>
  <c r="E210" i="46"/>
  <c r="G45" i="52"/>
  <c r="H40" i="52"/>
  <c r="F15" i="53"/>
  <c r="M15" i="53" s="1"/>
  <c r="W47" i="52"/>
  <c r="W43" i="52"/>
  <c r="H16" i="52"/>
  <c r="H27" i="52"/>
  <c r="AU177" i="45"/>
  <c r="D177" i="45"/>
  <c r="AV154" i="46"/>
  <c r="E154" i="46"/>
  <c r="AV224" i="46"/>
  <c r="E224" i="46"/>
  <c r="AV174" i="46"/>
  <c r="E174" i="46"/>
  <c r="AV295" i="46"/>
  <c r="E295" i="46"/>
  <c r="AR360" i="50"/>
  <c r="E360" i="50"/>
  <c r="G22" i="52" s="1"/>
  <c r="D242" i="45"/>
  <c r="AU242" i="45"/>
  <c r="W27" i="52"/>
  <c r="AV360" i="46"/>
  <c r="E360" i="46"/>
  <c r="AV289" i="46"/>
  <c r="E289" i="46"/>
  <c r="AV168" i="46"/>
  <c r="E168" i="46"/>
  <c r="AV152" i="46"/>
  <c r="E152" i="46"/>
  <c r="AQ4" i="50"/>
  <c r="AV285" i="46"/>
  <c r="E285" i="46"/>
  <c r="E210" i="50"/>
  <c r="G27" i="52" s="1"/>
  <c r="I27" i="52" s="1"/>
  <c r="AR210" i="50"/>
  <c r="AR4" i="50" s="1"/>
  <c r="AV274" i="46"/>
  <c r="E274" i="46"/>
  <c r="AV208" i="46"/>
  <c r="E208" i="46"/>
  <c r="G26" i="52"/>
  <c r="AV403" i="46"/>
  <c r="E403" i="46"/>
  <c r="G23" i="52"/>
  <c r="G40" i="52"/>
  <c r="AU173" i="45"/>
  <c r="D173" i="45"/>
  <c r="H34" i="53" s="1"/>
  <c r="AU181" i="45"/>
  <c r="D181" i="45"/>
  <c r="AV337" i="46"/>
  <c r="E337" i="46"/>
  <c r="AV280" i="46"/>
  <c r="E280" i="46"/>
  <c r="AV248" i="46"/>
  <c r="E248" i="46"/>
  <c r="AV242" i="46"/>
  <c r="E242" i="46"/>
  <c r="D46" i="43"/>
  <c r="F46" i="43" s="1"/>
  <c r="AV4" i="46"/>
  <c r="AV256" i="46"/>
  <c r="E256" i="46"/>
  <c r="AV144" i="46"/>
  <c r="E144" i="46"/>
  <c r="W25" i="52"/>
  <c r="AU215" i="45"/>
  <c r="D215" i="45"/>
  <c r="G37" i="52"/>
  <c r="W17" i="52"/>
  <c r="H24" i="52"/>
  <c r="H39" i="52" l="1"/>
  <c r="H46" i="52"/>
  <c r="G53" i="52"/>
  <c r="H21" i="52"/>
  <c r="F11" i="53"/>
  <c r="F27" i="53"/>
  <c r="AU4" i="45"/>
  <c r="W15" i="52"/>
  <c r="W37" i="52"/>
  <c r="W26" i="52"/>
  <c r="W31" i="52" s="1"/>
  <c r="W44" i="52"/>
  <c r="G49" i="52"/>
  <c r="G46" i="52"/>
  <c r="I46" i="52" s="1"/>
  <c r="W19" i="52"/>
  <c r="G17" i="52"/>
  <c r="G39" i="52"/>
  <c r="I39" i="52" s="1"/>
  <c r="H52" i="52"/>
  <c r="G43" i="52"/>
  <c r="G47" i="52"/>
  <c r="F20" i="53"/>
  <c r="M20" i="53" s="1"/>
  <c r="F34" i="53"/>
  <c r="H43" i="52"/>
  <c r="H47" i="52"/>
  <c r="H54" i="52"/>
  <c r="H37" i="52"/>
  <c r="F19" i="53"/>
  <c r="M19" i="53" s="1"/>
  <c r="F33" i="53"/>
  <c r="M33" i="53" s="1"/>
  <c r="H38" i="52"/>
  <c r="G54" i="52"/>
  <c r="F28" i="53"/>
  <c r="M28" i="53" s="1"/>
  <c r="H28" i="52"/>
  <c r="H22" i="52"/>
  <c r="I22" i="52" s="1"/>
  <c r="H23" i="52"/>
  <c r="I23" i="52" s="1"/>
  <c r="G16" i="52"/>
  <c r="G28" i="52"/>
  <c r="I28" i="52" s="1"/>
  <c r="W45" i="52"/>
  <c r="H25" i="52"/>
  <c r="W16" i="52"/>
  <c r="G24" i="52"/>
  <c r="I24" i="52" s="1"/>
  <c r="G25" i="52"/>
  <c r="I25" i="52" s="1"/>
  <c r="G30" i="52"/>
  <c r="I30" i="52" s="1"/>
  <c r="H17" i="52"/>
  <c r="H18" i="52" s="1"/>
  <c r="H26" i="52"/>
  <c r="I26" i="52" s="1"/>
  <c r="W42" i="52"/>
  <c r="W46" i="52"/>
  <c r="F12" i="53"/>
  <c r="G44" i="52"/>
  <c r="G48" i="52"/>
  <c r="F23" i="53"/>
  <c r="M23" i="53" s="1"/>
  <c r="F39" i="53"/>
  <c r="H44" i="52"/>
  <c r="H48" i="52"/>
  <c r="F10" i="53"/>
  <c r="F13" i="53" s="1"/>
  <c r="G52" i="52"/>
  <c r="F22" i="53"/>
  <c r="M22" i="53" s="1"/>
  <c r="F40" i="53"/>
  <c r="M40" i="53" s="1"/>
  <c r="G38" i="52"/>
  <c r="I38" i="52" s="1"/>
  <c r="I40" i="52"/>
  <c r="H49" i="52"/>
  <c r="F25" i="53"/>
  <c r="M25" i="53" s="1"/>
  <c r="G32" i="52"/>
  <c r="I32" i="52" s="1"/>
  <c r="H45" i="52"/>
  <c r="I45" i="52" s="1"/>
  <c r="W51" i="52"/>
  <c r="F14" i="53"/>
  <c r="H53" i="52"/>
  <c r="F24" i="53"/>
  <c r="M24" i="53" s="1"/>
  <c r="G21" i="52"/>
  <c r="G31" i="52"/>
  <c r="I31" i="52" s="1"/>
  <c r="M14" i="53" l="1"/>
  <c r="F36" i="53"/>
  <c r="F16" i="53"/>
  <c r="F18" i="53" s="1"/>
  <c r="F35" i="53"/>
  <c r="M13" i="53"/>
  <c r="I54" i="52"/>
  <c r="H41" i="52"/>
  <c r="H55" i="52"/>
  <c r="W56" i="52"/>
  <c r="I48" i="52"/>
  <c r="I49" i="52"/>
  <c r="I37" i="52"/>
  <c r="I41" i="52" s="1"/>
  <c r="H29" i="52"/>
  <c r="H34" i="52" s="1"/>
  <c r="I44" i="52"/>
  <c r="I47" i="52"/>
  <c r="I17" i="52"/>
  <c r="G41" i="52"/>
  <c r="I53" i="52"/>
  <c r="G29" i="52"/>
  <c r="I21" i="52"/>
  <c r="I29" i="52" s="1"/>
  <c r="I52" i="52"/>
  <c r="I55" i="52" s="1"/>
  <c r="G55" i="52"/>
  <c r="M39" i="53"/>
  <c r="F41" i="53"/>
  <c r="I16" i="52"/>
  <c r="I18" i="52" s="1"/>
  <c r="G18" i="52"/>
  <c r="G34" i="52" s="1"/>
  <c r="H50" i="52"/>
  <c r="G50" i="52"/>
  <c r="I43" i="52"/>
  <c r="I50" i="52" s="1"/>
  <c r="F29" i="53"/>
  <c r="M27" i="53"/>
  <c r="F21" i="53" l="1"/>
  <c r="F26" i="53" s="1"/>
  <c r="F31" i="53" s="1"/>
  <c r="M18" i="53"/>
  <c r="H58" i="52"/>
  <c r="I34" i="52"/>
  <c r="I58" i="52" s="1"/>
  <c r="I56" i="52"/>
  <c r="H56" i="52"/>
  <c r="G56" i="52"/>
  <c r="G58" i="52" s="1"/>
  <c r="F38" i="53"/>
  <c r="F43" i="53" s="1"/>
  <c r="W18" i="52" l="1"/>
  <c r="W22" i="52" s="1"/>
  <c r="W58" i="52" s="1"/>
  <c r="W60" i="52" s="1"/>
  <c r="M43" i="53"/>
</calcChain>
</file>

<file path=xl/sharedStrings.xml><?xml version="1.0" encoding="utf-8"?>
<sst xmlns="http://schemas.openxmlformats.org/spreadsheetml/2006/main" count="51505" uniqueCount="5426">
  <si>
    <t>Liste des sociétés</t>
  </si>
  <si>
    <t>AGRICORP</t>
  </si>
  <si>
    <t>NOAH</t>
  </si>
  <si>
    <t>DISCOI</t>
  </si>
  <si>
    <t>AGRIMA</t>
  </si>
  <si>
    <t>AGRIFARM</t>
  </si>
  <si>
    <t>SIM</t>
  </si>
  <si>
    <t>MABEL</t>
  </si>
  <si>
    <t>NUTRIFOOD</t>
  </si>
  <si>
    <t>AGRIVET</t>
  </si>
  <si>
    <t>First Energy</t>
  </si>
  <si>
    <t>NMP</t>
  </si>
  <si>
    <t>AGRIMOTORS</t>
  </si>
  <si>
    <t>AGRIVAL</t>
  </si>
  <si>
    <t>ID Motors</t>
  </si>
  <si>
    <t>AMCHO</t>
  </si>
  <si>
    <t>CSS SAKAY</t>
  </si>
  <si>
    <t>SMTP</t>
  </si>
  <si>
    <t>ID Rental</t>
  </si>
  <si>
    <t>IRS IMMO</t>
  </si>
  <si>
    <t>UNITED MALAGASY</t>
  </si>
  <si>
    <t>AGRIKOBA</t>
  </si>
  <si>
    <t>MCM</t>
  </si>
  <si>
    <t>CONFORTIS</t>
  </si>
  <si>
    <t>FERRIS</t>
  </si>
  <si>
    <t>LMOI</t>
  </si>
  <si>
    <t>BOVIMA</t>
  </si>
  <si>
    <t>AGRIVETAM</t>
  </si>
  <si>
    <t>MADATRADE</t>
  </si>
  <si>
    <t>TARTINE</t>
  </si>
  <si>
    <t>AGRIFEED</t>
  </si>
  <si>
    <t>EUROPAINTS</t>
  </si>
  <si>
    <t>SEM</t>
  </si>
  <si>
    <t>IDF</t>
  </si>
  <si>
    <t>AMIP</t>
  </si>
  <si>
    <t>VET ANTSIRABE</t>
  </si>
  <si>
    <t>FIRST INVESTISSEMENT</t>
  </si>
  <si>
    <t>RYA</t>
  </si>
  <si>
    <t>ISF</t>
  </si>
  <si>
    <t>VET FIANARANTSOA</t>
  </si>
  <si>
    <t>FARMANTSIKA</t>
  </si>
  <si>
    <t>FLY TECH</t>
  </si>
  <si>
    <t>Comptes de gestion</t>
  </si>
  <si>
    <t>Capital</t>
  </si>
  <si>
    <t>RAN débiteur</t>
  </si>
  <si>
    <t>Resultat net de l'exercice benefice</t>
  </si>
  <si>
    <t>Resultat net de exercice perte</t>
  </si>
  <si>
    <t>Logiciels informatiques &amp; assimilés</t>
  </si>
  <si>
    <t>AAI batiments</t>
  </si>
  <si>
    <t>AAI-Autres que bâtiments</t>
  </si>
  <si>
    <t>Matériels et mob de logement</t>
  </si>
  <si>
    <t>Matériels &amp; outillages</t>
  </si>
  <si>
    <t>MMB</t>
  </si>
  <si>
    <t>Materiel de transport</t>
  </si>
  <si>
    <t>Matériel informatiques</t>
  </si>
  <si>
    <t>Titres de participations</t>
  </si>
  <si>
    <t>Depot &amp; cautionnements verses</t>
  </si>
  <si>
    <t>Amts Amenagement batiments</t>
  </si>
  <si>
    <t>Amortt agenc-amengt- autres que bât</t>
  </si>
  <si>
    <t>Amts MMB</t>
  </si>
  <si>
    <t>AMT matériel de transport</t>
  </si>
  <si>
    <t>Amts materiel informatique</t>
  </si>
  <si>
    <t>Amts mat &amp; mob de logt</t>
  </si>
  <si>
    <t>Fournisseurs locaux</t>
  </si>
  <si>
    <t>Fournisseurs étrangers</t>
  </si>
  <si>
    <t>FRNS ETRANGERS</t>
  </si>
  <si>
    <t>F/sseurs effets à payer BNI</t>
  </si>
  <si>
    <t>F/SSEURS EFFETS À PAYER BNI</t>
  </si>
  <si>
    <t>F/sseurs fact à recevoir</t>
  </si>
  <si>
    <t>Frns: avance et acomptes</t>
  </si>
  <si>
    <t>Collectifs clients</t>
  </si>
  <si>
    <t>Clients: factures à établir</t>
  </si>
  <si>
    <t>Rémunérations dues au personnel</t>
  </si>
  <si>
    <t>Avances &amp; acomptes au personnel</t>
  </si>
  <si>
    <t>AVANCES &amp; ACOMPTESAU PERSONNEL</t>
  </si>
  <si>
    <t>Avances spéciales</t>
  </si>
  <si>
    <t>Tsinjo FAMENO</t>
  </si>
  <si>
    <t>CNaPS</t>
  </si>
  <si>
    <t xml:space="preserve">Allocation familiale CNAPS </t>
  </si>
  <si>
    <t>OSTIE</t>
  </si>
  <si>
    <t>FMFP</t>
  </si>
  <si>
    <t>ASCOMA</t>
  </si>
  <si>
    <t>Etat: IRSA à payer</t>
  </si>
  <si>
    <t>Etat: acomptes IR</t>
  </si>
  <si>
    <t>IR Intermittent Locaux</t>
  </si>
  <si>
    <t>IR Intermittent étranger</t>
  </si>
  <si>
    <t>Impôts synthetiques (IS)</t>
  </si>
  <si>
    <t>Credit de TVA</t>
  </si>
  <si>
    <t>Credit de taxe</t>
  </si>
  <si>
    <t>TVA pour les Biens</t>
  </si>
  <si>
    <t>TVA Intermittente Déductible</t>
  </si>
  <si>
    <t>TVA pour les Services</t>
  </si>
  <si>
    <t>TVA pour l'Immobilisation</t>
  </si>
  <si>
    <t>TVA Intermittente collectéé</t>
  </si>
  <si>
    <t>TVA collectées</t>
  </si>
  <si>
    <t>CCT ISMAEL DANIL</t>
  </si>
  <si>
    <t>CCT SHERALY MINAZE</t>
  </si>
  <si>
    <t>CCT ISMAEL SHAHIM</t>
  </si>
  <si>
    <t>CCT ISAMEL YANISH</t>
  </si>
  <si>
    <t>STI</t>
  </si>
  <si>
    <t>NUTRIFOOD REFACTURATION</t>
  </si>
  <si>
    <t>INTERKEM REFACTURATION</t>
  </si>
  <si>
    <t>DITE REFACTURATION</t>
  </si>
  <si>
    <t>AGRIVET ANTSIRABE REFACTURATION</t>
  </si>
  <si>
    <t>AGRIVET FIANARNTSOA REFACT</t>
  </si>
  <si>
    <t>AGRIVET TAMATAVE REFACTURATION</t>
  </si>
  <si>
    <t>FERRIS ENGINEERING REFACTURATION</t>
  </si>
  <si>
    <t>UNITED MALAGASY REFACTURATION</t>
  </si>
  <si>
    <t>BLAST REFACTURATION</t>
  </si>
  <si>
    <t>AMCHO REFACTURATION</t>
  </si>
  <si>
    <t>AGRIFEED REFACT</t>
  </si>
  <si>
    <t>MOTOSTORE REFACT</t>
  </si>
  <si>
    <t>FIRST ENERGY REFAC</t>
  </si>
  <si>
    <t>FLY TECH REFACTURATION</t>
  </si>
  <si>
    <t>SIM REFACTURATION</t>
  </si>
  <si>
    <t>FIRST PRET</t>
  </si>
  <si>
    <t>AGRIKOBA REFACTURATION</t>
  </si>
  <si>
    <t>RYA REFACTURATION</t>
  </si>
  <si>
    <t>MCM REFACTURATION</t>
  </si>
  <si>
    <t>LMOI REFACTURATION</t>
  </si>
  <si>
    <t>ID RENTAL REFACTURATION</t>
  </si>
  <si>
    <t>ID MOTORS REFACTURATION</t>
  </si>
  <si>
    <t>IDF REFACTURATION</t>
  </si>
  <si>
    <t>AGRIFARM REFACTURATION</t>
  </si>
  <si>
    <t>AGRIVET REFACTURATION</t>
  </si>
  <si>
    <t>AGRIVAL REFACTURATION</t>
  </si>
  <si>
    <t>SMTP REFACTURATION</t>
  </si>
  <si>
    <t>AGRIMOTORS REFACTURATION</t>
  </si>
  <si>
    <t>MCM PRET</t>
  </si>
  <si>
    <t>ID RENTAL PRET</t>
  </si>
  <si>
    <t>SIM PRET</t>
  </si>
  <si>
    <t>FLY TECH PRET</t>
  </si>
  <si>
    <t>ABRIKOBA PRET</t>
  </si>
  <si>
    <t>ID MOTORS PRET</t>
  </si>
  <si>
    <t>RYA PRET</t>
  </si>
  <si>
    <t>IDF PRET</t>
  </si>
  <si>
    <t>SMTP PRET</t>
  </si>
  <si>
    <t>AGRIFARM PRET</t>
  </si>
  <si>
    <t>AGRIVAL PRET</t>
  </si>
  <si>
    <t>AGRIVET PRET</t>
  </si>
  <si>
    <t xml:space="preserve">SMTP </t>
  </si>
  <si>
    <t>AGRIVET ANTSIRABE</t>
  </si>
  <si>
    <t>AGRIVET FIANARANTSOA</t>
  </si>
  <si>
    <t>ANKIFY LODGE/RYA</t>
  </si>
  <si>
    <t>BLAST</t>
  </si>
  <si>
    <t>FIRST ENERGY</t>
  </si>
  <si>
    <t>FLY TECHNOLOGIES</t>
  </si>
  <si>
    <t>FLY LEASE</t>
  </si>
  <si>
    <t>ID MOTORS</t>
  </si>
  <si>
    <t>ID RENTAL</t>
  </si>
  <si>
    <t>IDF TNR</t>
  </si>
  <si>
    <t>INTERKEM</t>
  </si>
  <si>
    <t>MCM TULEAR</t>
  </si>
  <si>
    <t>MPL TMM</t>
  </si>
  <si>
    <t>MPL TNR</t>
  </si>
  <si>
    <t>SALAMA</t>
  </si>
  <si>
    <t>SCI FORT DAUPHIN</t>
  </si>
  <si>
    <t>Compte d'attente</t>
  </si>
  <si>
    <t>Charges constatées d'avance</t>
  </si>
  <si>
    <t>BNI Ariary</t>
  </si>
  <si>
    <t>Caisse Ambohibao</t>
  </si>
  <si>
    <t>Caisse Recette</t>
  </si>
  <si>
    <t>Caisse 3</t>
  </si>
  <si>
    <t>Virements internes</t>
  </si>
  <si>
    <t>Eau &amp; électricité</t>
  </si>
  <si>
    <t>Carburants pour vehicules</t>
  </si>
  <si>
    <t>Produits d'hygiene et ménages</t>
  </si>
  <si>
    <t>Petit outillage</t>
  </si>
  <si>
    <t>Fournitures informatiques</t>
  </si>
  <si>
    <t>Fournitures de bureau</t>
  </si>
  <si>
    <t>Autres charges</t>
  </si>
  <si>
    <t>Achats matières et fournitures</t>
  </si>
  <si>
    <t>Sous traitance Groupe</t>
  </si>
  <si>
    <t>sous traitances</t>
  </si>
  <si>
    <t>Location mat et mobil de bureau</t>
  </si>
  <si>
    <t>Locations véhicules</t>
  </si>
  <si>
    <t>Autres locations</t>
  </si>
  <si>
    <t>Autres entretiens</t>
  </si>
  <si>
    <t>ERM Immobilieres</t>
  </si>
  <si>
    <t>ERM ABAO</t>
  </si>
  <si>
    <t>ERM bureautique &amp; informatique</t>
  </si>
  <si>
    <t>ERM vehicules</t>
  </si>
  <si>
    <t xml:space="preserve">Assurances flottes auto </t>
  </si>
  <si>
    <t>Autres polices d'assurances</t>
  </si>
  <si>
    <t>Journaux</t>
  </si>
  <si>
    <t>Autres divers &amp; documentation</t>
  </si>
  <si>
    <t>Autres prestations de service</t>
  </si>
  <si>
    <t xml:space="preserve">Agent de sécurité </t>
  </si>
  <si>
    <t>Prestations temporaires</t>
  </si>
  <si>
    <t>Honoraire commissaire aux comptes</t>
  </si>
  <si>
    <t>Autres honoraires</t>
  </si>
  <si>
    <t>Insertions publicitaires média</t>
  </si>
  <si>
    <t>Sponsoring &amp; billets</t>
  </si>
  <si>
    <t>Support publicitaires</t>
  </si>
  <si>
    <t>Foires &amp; expositions-Rélations publ</t>
  </si>
  <si>
    <t>Billets d'avion</t>
  </si>
  <si>
    <t>Achat de devises</t>
  </si>
  <si>
    <t>Per Diem tournées</t>
  </si>
  <si>
    <t>Réceptions</t>
  </si>
  <si>
    <t>Mission: Hergement , hotel</t>
  </si>
  <si>
    <t>Frais de deplacement en ville</t>
  </si>
  <si>
    <t>Collation du personnel</t>
  </si>
  <si>
    <t>Telephone mobile</t>
  </si>
  <si>
    <t>Internet</t>
  </si>
  <si>
    <t>Envoi colis</t>
  </si>
  <si>
    <t>Télésurveillance</t>
  </si>
  <si>
    <t>Système d'alarme</t>
  </si>
  <si>
    <t>Commissions d'encaissement traites</t>
  </si>
  <si>
    <t>Commissions diverses banques</t>
  </si>
  <si>
    <t>CI transfert change</t>
  </si>
  <si>
    <t>CI suivi docs</t>
  </si>
  <si>
    <t>COMMISSION IMPAYES</t>
  </si>
  <si>
    <t>Certification-Légalisation</t>
  </si>
  <si>
    <t>Vignettes &amp; taxes sur vehicules</t>
  </si>
  <si>
    <t>Autres taxes</t>
  </si>
  <si>
    <t>Droit d'enregistrement</t>
  </si>
  <si>
    <t>Salaires &amp; appointements</t>
  </si>
  <si>
    <t>Indemnite diverses</t>
  </si>
  <si>
    <t>Primes diverses</t>
  </si>
  <si>
    <t>Heures supp</t>
  </si>
  <si>
    <t>HEURES SUPP</t>
  </si>
  <si>
    <t>Congés payes</t>
  </si>
  <si>
    <t>Cotisation Patronale FMFP</t>
  </si>
  <si>
    <t>Autres charges sociales</t>
  </si>
  <si>
    <t>Habillement du personnel</t>
  </si>
  <si>
    <t>Frais médicaux</t>
  </si>
  <si>
    <t>Foramtion du personnel!</t>
  </si>
  <si>
    <t>Sports &amp; loisirs</t>
  </si>
  <si>
    <t>Rédevences brevet-licences</t>
  </si>
  <si>
    <t>Dons &amp; liberalités</t>
  </si>
  <si>
    <t>Charges except° de gestion courante</t>
  </si>
  <si>
    <t>Interet bancaires/ agios</t>
  </si>
  <si>
    <t>Pertes de change</t>
  </si>
  <si>
    <t>Dot.amort immob corporelles</t>
  </si>
  <si>
    <t>Impôts synthétique</t>
  </si>
  <si>
    <t>Autres impôts à payer</t>
  </si>
  <si>
    <t>Vente de prestations</t>
  </si>
  <si>
    <t>Autres produits de gestion courante</t>
  </si>
  <si>
    <t>Tickets cantine</t>
  </si>
  <si>
    <t>Gains de change</t>
  </si>
  <si>
    <t>Reserves légales</t>
  </si>
  <si>
    <t>RAN Créditeur</t>
  </si>
  <si>
    <t>Emprunts BNI</t>
  </si>
  <si>
    <t>Emprunts BFV</t>
  </si>
  <si>
    <t>Emprunts BMOI</t>
  </si>
  <si>
    <t>Emprunts BMOI MGA</t>
  </si>
  <si>
    <t>EMPRUNTS BFV</t>
  </si>
  <si>
    <t>Intérêts couru sur emprunts</t>
  </si>
  <si>
    <t>EMPRUNTS BNI</t>
  </si>
  <si>
    <t>BOA PRET COLLECTIF</t>
  </si>
  <si>
    <t>Terrains</t>
  </si>
  <si>
    <t>Agencement amenagement terrain</t>
  </si>
  <si>
    <t>Batiments - Constructions</t>
  </si>
  <si>
    <t>Agencement aménagement installation</t>
  </si>
  <si>
    <t>INSTALLATION CAMERA</t>
  </si>
  <si>
    <t>MATERIEL ET OUT INDUSTRIEL</t>
  </si>
  <si>
    <t>Installations</t>
  </si>
  <si>
    <t>Matériels &amp; outillages TALATA</t>
  </si>
  <si>
    <t>Agenc Amenag Batiment</t>
  </si>
  <si>
    <t>MATERIEL DE LABORATOIRE</t>
  </si>
  <si>
    <t>MATÉRIELS &amp; OUTILLAGES</t>
  </si>
  <si>
    <t>Materiel &amp; mobilier de logement</t>
  </si>
  <si>
    <t>Autres immo en cours</t>
  </si>
  <si>
    <t>Immo en cours dépot</t>
  </si>
  <si>
    <t>MATERIEL &amp;MOBILIER DE LOGEMENT</t>
  </si>
  <si>
    <t>Amts logiciel informatique</t>
  </si>
  <si>
    <t>IMMO EN COURS</t>
  </si>
  <si>
    <t>Amts Agens Amenag Terrain</t>
  </si>
  <si>
    <t>Amts batiments et constructions</t>
  </si>
  <si>
    <t>Amts agen. amen.instal.</t>
  </si>
  <si>
    <t>AMORT INSTALLATION CAMERA</t>
  </si>
  <si>
    <t>Amts matériels &amp; outillage</t>
  </si>
  <si>
    <t>Amts matériel &amp; outillage TALA</t>
  </si>
  <si>
    <t>AMORT MAT LABORATOIRE</t>
  </si>
  <si>
    <t>AMORT SUR MAT ET OUT INDUSTRIEL</t>
  </si>
  <si>
    <t>Amts Agenc Amenag Batiment</t>
  </si>
  <si>
    <t>AMTS MATERIELS &amp; OUTILLAGE</t>
  </si>
  <si>
    <t>Stocks de mat.1ères &amp; fournitures</t>
  </si>
  <si>
    <t>Stock cheptel</t>
  </si>
  <si>
    <t>AMTS MAT &amp; MOB DE LOGT</t>
  </si>
  <si>
    <t>F/sseurs effets à payer</t>
  </si>
  <si>
    <t>Stocks de matières &amp; fournitures</t>
  </si>
  <si>
    <t>Stocks de produits</t>
  </si>
  <si>
    <t>F/sseurs d'immobilisations</t>
  </si>
  <si>
    <t>FRNS FACT NON PARVENUES</t>
  </si>
  <si>
    <t>FRNS LOCAUX DEBITEURS:AVANCE</t>
  </si>
  <si>
    <t>Fournisseurs, effets à payer</t>
  </si>
  <si>
    <t>FRNS ETRANGER DEBITEUR:AVANCE</t>
  </si>
  <si>
    <t>F/SSEURS EFFETS À PAYER BFV</t>
  </si>
  <si>
    <t>F/SSEURS EFFETS À PAYER BOA</t>
  </si>
  <si>
    <t>CLIENTS EFFETS À RECEVOIR</t>
  </si>
  <si>
    <t>CLTS DOUTEUX OU LITIGIEUX</t>
  </si>
  <si>
    <t>Clients fact a etablir</t>
  </si>
  <si>
    <t>Clients: avances et acomptes</t>
  </si>
  <si>
    <t>FRNS DEBITEURS:AVANCE</t>
  </si>
  <si>
    <t>Avoir à établir</t>
  </si>
  <si>
    <t>Salaires Temporaires</t>
  </si>
  <si>
    <t>CLIENTS LOCAUX</t>
  </si>
  <si>
    <t>Avances speciales</t>
  </si>
  <si>
    <t>Avances prêt scolaire</t>
  </si>
  <si>
    <t>Congés payés provision</t>
  </si>
  <si>
    <t>Allocation familiale CNAPS</t>
  </si>
  <si>
    <t>Organismes autres charges à payer</t>
  </si>
  <si>
    <t>RÉMUNÉRATION DUES AU PERSONNEL</t>
  </si>
  <si>
    <t>Etat : IFPB</t>
  </si>
  <si>
    <t>Etat : acomptes IR</t>
  </si>
  <si>
    <t>Avances quinzaines</t>
  </si>
  <si>
    <t>Etat à payer</t>
  </si>
  <si>
    <t>Crédit IR</t>
  </si>
  <si>
    <t>Tsinjo Fameno</t>
  </si>
  <si>
    <t>IR INTERMITENT ETRANGER</t>
  </si>
  <si>
    <t>TVA relatifs aux opéra° locales</t>
  </si>
  <si>
    <t>TVA sur factures non parvenues</t>
  </si>
  <si>
    <t>C/C ISMAEL DANILHOUSSEN</t>
  </si>
  <si>
    <t>C/C ISMAEL SHAHIM</t>
  </si>
  <si>
    <t>Creances / cessions d'immo</t>
  </si>
  <si>
    <t xml:space="preserve"> DIVERS TIERS</t>
  </si>
  <si>
    <t>Debiteurs &amp; crediteurs divers</t>
  </si>
  <si>
    <t>EUROPAINTS REFACTURATION</t>
  </si>
  <si>
    <t>FIRST ENERGY REFACTURATION</t>
  </si>
  <si>
    <t>IR INTERMITENT LOCAUX</t>
  </si>
  <si>
    <t>IMPOT SUR LES RESULTATS (IR)</t>
  </si>
  <si>
    <t>TVA déductibles</t>
  </si>
  <si>
    <t>MABEL REFACTURATION</t>
  </si>
  <si>
    <t>MPL REFACTURATION</t>
  </si>
  <si>
    <t>NMP REFACTURATION</t>
  </si>
  <si>
    <t>TVA collectée</t>
  </si>
  <si>
    <t>NOAH REFACTURATION</t>
  </si>
  <si>
    <t>TVA relatifs aux opéra° locale</t>
  </si>
  <si>
    <t>TVA DED/ FACTURE NON PARVENUE</t>
  </si>
  <si>
    <t>C/C ISMAEL DANIL HOUSSEN</t>
  </si>
  <si>
    <t>C/C ISMAEL Shahim</t>
  </si>
  <si>
    <t>AGRIVETAM REFACTURATION</t>
  </si>
  <si>
    <t>AGRIVET-AB</t>
  </si>
  <si>
    <t>MABEL PRET</t>
  </si>
  <si>
    <t>AGRIVET-F</t>
  </si>
  <si>
    <t>Pertes de valeur/cptes clients et autres dbiteurs</t>
  </si>
  <si>
    <t>Chèque à encaisser</t>
  </si>
  <si>
    <t>AGRIVET-T</t>
  </si>
  <si>
    <t>TRAITE RECUE ENC BFV</t>
  </si>
  <si>
    <t>Virement- Chq- Versment reçus</t>
  </si>
  <si>
    <t>M-VOLA</t>
  </si>
  <si>
    <t>DIVERS</t>
  </si>
  <si>
    <t>BMOI Ariary</t>
  </si>
  <si>
    <t>IDMOTO</t>
  </si>
  <si>
    <t>BFV Ariary</t>
  </si>
  <si>
    <t>IDRENTAL</t>
  </si>
  <si>
    <t>BOA Ariary</t>
  </si>
  <si>
    <t>FARM-ANT</t>
  </si>
  <si>
    <t>FIRST-ENERGY</t>
  </si>
  <si>
    <t>Caisse 4</t>
  </si>
  <si>
    <t>Caisse</t>
  </si>
  <si>
    <t>PROVISION ND / REFACTURATION</t>
  </si>
  <si>
    <t>Achats Matière première</t>
  </si>
  <si>
    <t>Provende feedmill</t>
  </si>
  <si>
    <t>Achats  import de mat.1ères</t>
  </si>
  <si>
    <t>Achat poussins reproducteurs</t>
  </si>
  <si>
    <t>Oeufs à couver</t>
  </si>
  <si>
    <t>ACHATS MATERIAUX ET DIVERS</t>
  </si>
  <si>
    <t>Phyto sanitaire</t>
  </si>
  <si>
    <t>Matières premières</t>
  </si>
  <si>
    <t>Vaccins et vitamines</t>
  </si>
  <si>
    <t>Medicaments</t>
  </si>
  <si>
    <t>Emballages</t>
  </si>
  <si>
    <t>Petit outillage et maintenance usine</t>
  </si>
  <si>
    <t>Fuel oil</t>
  </si>
  <si>
    <t>Combustible</t>
  </si>
  <si>
    <t>Petit outillage laboratoire</t>
  </si>
  <si>
    <t>Pièces de rechange</t>
  </si>
  <si>
    <t>AGRIVET FIANARANTSOA REFACTURATION</t>
  </si>
  <si>
    <t>Fournitures couvoir</t>
  </si>
  <si>
    <t>Fournitures éléctriques</t>
  </si>
  <si>
    <t>Quincailleries</t>
  </si>
  <si>
    <t>VARIATION STOCKS MATIERE PREMI</t>
  </si>
  <si>
    <t>Var stock Cheptel</t>
  </si>
  <si>
    <t>FOURNITURE DE BUREAU</t>
  </si>
  <si>
    <t xml:space="preserve">Eau &amp; électricité </t>
  </si>
  <si>
    <t>AMB</t>
  </si>
  <si>
    <t>CARBURANTS POUR VEHICULES</t>
  </si>
  <si>
    <t>Carburant groupe électrogène</t>
  </si>
  <si>
    <t>Autres produits pétroliers</t>
  </si>
  <si>
    <t>RYA PRÊT</t>
  </si>
  <si>
    <t>PRODUITS D'HYGIENNE &amp; MENAGE</t>
  </si>
  <si>
    <t>Combustibles</t>
  </si>
  <si>
    <t>COMPTE D'ATTENTE</t>
  </si>
  <si>
    <t>CONSOMMABLES INFORMATIQUES</t>
  </si>
  <si>
    <t>Chèques et traites à encaisser</t>
  </si>
  <si>
    <t>Ach mat et frnt consommable</t>
  </si>
  <si>
    <t>TRAITE RECUE ENC BMOI</t>
  </si>
  <si>
    <t>Achats de m/ses</t>
  </si>
  <si>
    <t>Fret</t>
  </si>
  <si>
    <t>TRAITE RECUE ENC BNI</t>
  </si>
  <si>
    <t>Assurance</t>
  </si>
  <si>
    <t>Echange chèque- traite</t>
  </si>
  <si>
    <t>Honoraires transitaire</t>
  </si>
  <si>
    <t>VIREMENT REÇU</t>
  </si>
  <si>
    <t>Divers  frais de transit</t>
  </si>
  <si>
    <t>Echange Mobil Ban -  Esp</t>
  </si>
  <si>
    <t>Surestaries</t>
  </si>
  <si>
    <t>Transport sur Achat</t>
  </si>
  <si>
    <t>AIRTEL MONEY</t>
  </si>
  <si>
    <t>Droits de douane</t>
  </si>
  <si>
    <t>Divers frais Douane</t>
  </si>
  <si>
    <t>Gasy Net</t>
  </si>
  <si>
    <t>Taxe à l'importation</t>
  </si>
  <si>
    <t>BGFI Ariary</t>
  </si>
  <si>
    <t>Locations mobiliers</t>
  </si>
  <si>
    <t>INTERETS COURUS</t>
  </si>
  <si>
    <t>ASM BNI</t>
  </si>
  <si>
    <t>Autres ERM</t>
  </si>
  <si>
    <t>ASM BOA</t>
  </si>
  <si>
    <t>ERM Usine/couvoir/Magasin/ Groupe Electr</t>
  </si>
  <si>
    <t>ASM BMOI</t>
  </si>
  <si>
    <t>ERM couvoir</t>
  </si>
  <si>
    <t>Effets escomptés non échus</t>
  </si>
  <si>
    <t>ERM usine</t>
  </si>
  <si>
    <t>caisse DEPENSE</t>
  </si>
  <si>
    <t>Assurances flottes auto</t>
  </si>
  <si>
    <t>Assurances multirisques</t>
  </si>
  <si>
    <t>RRR S/ PRESTATION DE SERVICE</t>
  </si>
  <si>
    <t>Achats de matières premières</t>
  </si>
  <si>
    <t>Nice garden</t>
  </si>
  <si>
    <t>Personnel exterieur de l'e/se</t>
  </si>
  <si>
    <t>Agent de sécurité</t>
  </si>
  <si>
    <t>Copeaux et sciures</t>
  </si>
  <si>
    <t>Frais d'analyse</t>
  </si>
  <si>
    <t>Honoraires avocat - huissier</t>
  </si>
  <si>
    <t>Honoraire UNITED MALAGASY</t>
  </si>
  <si>
    <t>Honoraires des consultants</t>
  </si>
  <si>
    <t>Autres approvisionnements</t>
  </si>
  <si>
    <t>EMBALLAGES</t>
  </si>
  <si>
    <t>Foires &amp; expositions</t>
  </si>
  <si>
    <t>Petit outillage usine &amp; mainte</t>
  </si>
  <si>
    <t>Transport</t>
  </si>
  <si>
    <t>Transports /vente</t>
  </si>
  <si>
    <t>Transport sur achat</t>
  </si>
  <si>
    <t>Transport du personnel</t>
  </si>
  <si>
    <t>Variation de stocks de matières premières</t>
  </si>
  <si>
    <t>collation du personnel</t>
  </si>
  <si>
    <t>Variation de stocks de produits</t>
  </si>
  <si>
    <t>Telephone fixe</t>
  </si>
  <si>
    <t>Achats non stockés de matières et fournitures</t>
  </si>
  <si>
    <t>EAU &amp; ÉLECTRICITÉ</t>
  </si>
  <si>
    <t>Commission plus fort decouvet</t>
  </si>
  <si>
    <t>Commissions diverses</t>
  </si>
  <si>
    <t>FRAIS DE TENU DE COMPTE</t>
  </si>
  <si>
    <t>Gaz</t>
  </si>
  <si>
    <t>Commissions de domiciliation/importation</t>
  </si>
  <si>
    <t>Frais tenu de compte</t>
  </si>
  <si>
    <t>Frais abonnement WEB</t>
  </si>
  <si>
    <t>COMMISSION SUR VIREMENT</t>
  </si>
  <si>
    <t>Achat de marchandises</t>
  </si>
  <si>
    <t>Commission s/virement</t>
  </si>
  <si>
    <t>ACHATS LOCAUX DE MARCHANDISES</t>
  </si>
  <si>
    <t>Commission de mouvement</t>
  </si>
  <si>
    <t>Frais et accessoires sur achats</t>
  </si>
  <si>
    <t>Frais mise en place ASM/ ligne</t>
  </si>
  <si>
    <t>FRET</t>
  </si>
  <si>
    <t>Commission s/ impayés</t>
  </si>
  <si>
    <t>HONORAIRES TRANSITAIRE</t>
  </si>
  <si>
    <t>FRAIS CHQ DE BANQUE</t>
  </si>
  <si>
    <t>DIVERS  FRAIS DE TRANSIT</t>
  </si>
  <si>
    <t>SURESTARIES</t>
  </si>
  <si>
    <t>Autres  cotisations</t>
  </si>
  <si>
    <t>TRANSPORT SUR ACHAT</t>
  </si>
  <si>
    <t>Certification, légalisation</t>
  </si>
  <si>
    <t>DROITS DE DOUANE</t>
  </si>
  <si>
    <t>Droit de depôt déchet</t>
  </si>
  <si>
    <t>Divers frais douane</t>
  </si>
  <si>
    <t>Certification- Légalisation</t>
  </si>
  <si>
    <t>TAXES FONCIÈRES</t>
  </si>
  <si>
    <t>RRR obtenus</t>
  </si>
  <si>
    <t>Autres taxes/ Taxes foncières</t>
  </si>
  <si>
    <t>Sous-traitance groupe</t>
  </si>
  <si>
    <t>ISI Intermittent</t>
  </si>
  <si>
    <t>TVA non récupérable</t>
  </si>
  <si>
    <t>Locations</t>
  </si>
  <si>
    <t>Location Dépôt</t>
  </si>
  <si>
    <t>Temporaires</t>
  </si>
  <si>
    <t>Entretiens et réparations</t>
  </si>
  <si>
    <t>ERM IMMOBILIERES</t>
  </si>
  <si>
    <t>ERM VEHICULES</t>
  </si>
  <si>
    <t>Provisions congés payés</t>
  </si>
  <si>
    <t>CNaPS Patronale</t>
  </si>
  <si>
    <t>OSTIE / FUNHECE/SMIA Patronale</t>
  </si>
  <si>
    <t>Primes d'assurance</t>
  </si>
  <si>
    <t>FMFP Patronale</t>
  </si>
  <si>
    <t>Organismes charges à payer</t>
  </si>
  <si>
    <t>ASSURANCES MULTIRISQUES</t>
  </si>
  <si>
    <t>HABILLEMENT DU PERSONNEL</t>
  </si>
  <si>
    <t>Documentation générale</t>
  </si>
  <si>
    <t>Autres</t>
  </si>
  <si>
    <t>JOURNAUX</t>
  </si>
  <si>
    <t>Cantine</t>
  </si>
  <si>
    <t>Documentations</t>
  </si>
  <si>
    <t>moins values sur cession d'actifs</t>
  </si>
  <si>
    <t>Personnel exterieur de l'entreprise</t>
  </si>
  <si>
    <t>Autres Charges de gestion courante</t>
  </si>
  <si>
    <t>AGENT DE SÉCURITÉ</t>
  </si>
  <si>
    <t>Prestation temporaire</t>
  </si>
  <si>
    <t>Interet sur escompte</t>
  </si>
  <si>
    <t>Honoraires, commissions et courtage</t>
  </si>
  <si>
    <t>Intérêt bancaires/ Agios</t>
  </si>
  <si>
    <t>AUTRES HONORAIRES</t>
  </si>
  <si>
    <t>Intéret des emprunts</t>
  </si>
  <si>
    <t>HONORAIRES AVOCAT DIVERS</t>
  </si>
  <si>
    <t>Intérêt sur ASM</t>
  </si>
  <si>
    <t>Honoraires commissaire aux com</t>
  </si>
  <si>
    <t>Honoraire vétérinaire</t>
  </si>
  <si>
    <t>Dot amort immob incorporelles</t>
  </si>
  <si>
    <t>HONORAIRE UNITED MALAGASY</t>
  </si>
  <si>
    <t>Dot amort immob corporelles</t>
  </si>
  <si>
    <t>Dotations actifs courants</t>
  </si>
  <si>
    <t>Autres impôts sur le résultat</t>
  </si>
  <si>
    <t>Publicité, publication, relations publiques</t>
  </si>
  <si>
    <t>Revente matières premières</t>
  </si>
  <si>
    <t>SPONSORING &amp; BILLETS</t>
  </si>
  <si>
    <t>SUPPORT PUBLICITAIRES</t>
  </si>
  <si>
    <t>FOIRES &amp; EXPOSITIONS</t>
  </si>
  <si>
    <t>Ventes produits résiduels</t>
  </si>
  <si>
    <t xml:space="preserve">Transport de biens </t>
  </si>
  <si>
    <t>Prestations de services</t>
  </si>
  <si>
    <t>Produits des act.annexes &amp; accessoi</t>
  </si>
  <si>
    <t>RRR Accordés</t>
  </si>
  <si>
    <t>Plus values/cessions d'actifs</t>
  </si>
  <si>
    <t>Compte à créer</t>
  </si>
  <si>
    <t>Missions et déplacements</t>
  </si>
  <si>
    <t>Intérets crediteurs</t>
  </si>
  <si>
    <t>RÉCEPTIONS</t>
  </si>
  <si>
    <t>Reprise sur provisions</t>
  </si>
  <si>
    <t>Hergement , hotel</t>
  </si>
  <si>
    <t>FRAIS DE DEPLACEMENT EN VILLE</t>
  </si>
  <si>
    <t>Frais postaux et télécommunications</t>
  </si>
  <si>
    <t>TELEPHONE MOBILE</t>
  </si>
  <si>
    <t>INTERNET</t>
  </si>
  <si>
    <t>FRAIS POSTAUX</t>
  </si>
  <si>
    <t>Services bancaires et assimilés</t>
  </si>
  <si>
    <t>COMMISSION D'ESCOMPTE TRAITE</t>
  </si>
  <si>
    <t>Frais bancaires</t>
  </si>
  <si>
    <t>COMMISSIONS IMPORTATION</t>
  </si>
  <si>
    <t>Frais MOBILE BANKING</t>
  </si>
  <si>
    <t>COMMISSION ABONNEMENT NET</t>
  </si>
  <si>
    <t>COMMISSION PLUS HAUT DECOUVERT</t>
  </si>
  <si>
    <t>COMMISSION DE MOUVEMENT</t>
  </si>
  <si>
    <t>COMMISION/INCIDENT DE FONCTION</t>
  </si>
  <si>
    <t>Cotisations et divers</t>
  </si>
  <si>
    <t>Taxes foncières</t>
  </si>
  <si>
    <t>Autres impôts et taxes</t>
  </si>
  <si>
    <t>Droit depôt de déchet</t>
  </si>
  <si>
    <t>Rémunérations du personnel</t>
  </si>
  <si>
    <t>INDEMNITE DIVERSES</t>
  </si>
  <si>
    <t>PRIMES DIVERSES</t>
  </si>
  <si>
    <t>CONGÉS PAYES</t>
  </si>
  <si>
    <t>PROV CONGES PAYES</t>
  </si>
  <si>
    <t>Cotisations aux organismes sociaux</t>
  </si>
  <si>
    <t>COT PATRONALE OSTIE</t>
  </si>
  <si>
    <t>Autres charges de personnel</t>
  </si>
  <si>
    <t>Autres charges du personnel</t>
  </si>
  <si>
    <t>FRAIS MÉDICAUX</t>
  </si>
  <si>
    <t>SPORTS &amp; LOISIRS</t>
  </si>
  <si>
    <t>redevances pour concessions, brevets</t>
  </si>
  <si>
    <t>Amendes fiscales</t>
  </si>
  <si>
    <t>Charges exceptionnelles de gestion courante</t>
  </si>
  <si>
    <t>Charges d'intérêt</t>
  </si>
  <si>
    <t>Intérêt / découverts bancaires</t>
  </si>
  <si>
    <t>intérêt sur emprunt</t>
  </si>
  <si>
    <t>Interet sur ASM</t>
  </si>
  <si>
    <t>Vente de produits finis</t>
  </si>
  <si>
    <t>Ventes poussins chairs</t>
  </si>
  <si>
    <t>Ventes oeufs à couver</t>
  </si>
  <si>
    <t>Vente produit fini NON TAXABLE</t>
  </si>
  <si>
    <t>Ventes de produits résiduels</t>
  </si>
  <si>
    <t>Ventes de m/ses</t>
  </si>
  <si>
    <t>TICKETS CANTINE</t>
  </si>
  <si>
    <t>Produits d'intérêts</t>
  </si>
  <si>
    <t>DIVERS XTS FINANCIERS</t>
  </si>
  <si>
    <t>Compte</t>
  </si>
  <si>
    <t>Société</t>
  </si>
  <si>
    <t>Libellé</t>
  </si>
  <si>
    <t>Compte de gestion</t>
  </si>
  <si>
    <t>Libellés - groupe</t>
  </si>
  <si>
    <t>CAPITAL</t>
  </si>
  <si>
    <t>RESERVES LÉGALES</t>
  </si>
  <si>
    <t>RESERVES FACULTATIVES</t>
  </si>
  <si>
    <t>RAN CREDITEUR</t>
  </si>
  <si>
    <t>RESULTAT NET BENEFICE</t>
  </si>
  <si>
    <t>RESULTAT INSTANCE DAFFECTATION</t>
  </si>
  <si>
    <t>Résultat en instance d'affectation</t>
  </si>
  <si>
    <t>LOGICIEL INFO &amp; ASSIMILÉ</t>
  </si>
  <si>
    <t>AUTRES IMMO INCORPORELLES</t>
  </si>
  <si>
    <t>AGENCEMENT AMENAGEMENT TERRAIN</t>
  </si>
  <si>
    <t>CONSTRUCTIONS</t>
  </si>
  <si>
    <t>AGENCEMENT AMENAGEMENT INSTAL</t>
  </si>
  <si>
    <t xml:space="preserve">Agencement aménagement </t>
  </si>
  <si>
    <t>INSTALLATIONS TELEPHONIQUES</t>
  </si>
  <si>
    <t>MATERIEL &amp; MOBILIER DE MAGASIN</t>
  </si>
  <si>
    <t>MATERIEL DE TRANSPORT</t>
  </si>
  <si>
    <t>MATÉRIEL INFORMATIQUES</t>
  </si>
  <si>
    <t>TITRES DE PARTICIPATIONS</t>
  </si>
  <si>
    <t>DEPOT &amp; CAUTIONNEMENTS VERSES</t>
  </si>
  <si>
    <t>AMTS LOGICIEL INFORMATIQUE</t>
  </si>
  <si>
    <t>AMTS AMO INCORPO</t>
  </si>
  <si>
    <t>AMORT AGENC AMENAG TERRAIN</t>
  </si>
  <si>
    <t>AMTS CONSTRUCTIONS</t>
  </si>
  <si>
    <t>AMTS AGEN.AMEN.INSTAL.</t>
  </si>
  <si>
    <t>AMORT INSTALLATION TELEPHONIQU</t>
  </si>
  <si>
    <t>AMORT INSTALLATION TELEPHONIQUE &amp; ELECTRIQUE</t>
  </si>
  <si>
    <t>AMTS MMB</t>
  </si>
  <si>
    <t>AMTS MATERIEL INFORMATIQUE</t>
  </si>
  <si>
    <t>AMORT MAT &amp; MOB DE MAGASIN</t>
  </si>
  <si>
    <t>AMTS MATERIEL DE TRANSPORT</t>
  </si>
  <si>
    <t>STOCKS DE MAT.1ERES&amp;FOURNITURE</t>
  </si>
  <si>
    <t>STOCKS PRODUITS FINIS</t>
  </si>
  <si>
    <t>Stocks de produits finis</t>
  </si>
  <si>
    <t>STOCKS DE MARCHANDISES</t>
  </si>
  <si>
    <t>Stock de marchandises</t>
  </si>
  <si>
    <t>STOCKS FLOTTANTS</t>
  </si>
  <si>
    <t>Stocks flottants</t>
  </si>
  <si>
    <t>PERTE DE VALEUR/STOCK &amp;ENCOURS</t>
  </si>
  <si>
    <t>FOURNISSEURS LOCAUX</t>
  </si>
  <si>
    <t>FOURNISSEURS ETRANGERS</t>
  </si>
  <si>
    <t>F/SSEURS EFFETS À PAYER BMOI</t>
  </si>
  <si>
    <t>F/SSEURS LOC FACT À RECEVOIR</t>
  </si>
  <si>
    <t>F/SSEURS ETR FACT À RECEVOIR</t>
  </si>
  <si>
    <t>Client-loc non encore factur</t>
  </si>
  <si>
    <t>Clients créditeurs : acomptes</t>
  </si>
  <si>
    <t>PERSONNEL CONGES PAYES</t>
  </si>
  <si>
    <t>CNAPS</t>
  </si>
  <si>
    <t>CNAPS ALLOCAT° FAMILIALES</t>
  </si>
  <si>
    <t>FUNHECE</t>
  </si>
  <si>
    <t>SMIA</t>
  </si>
  <si>
    <t>ORGANISME-AUTRE CHARGE A PAYER</t>
  </si>
  <si>
    <t>ETAT: IRSA À PAYER</t>
  </si>
  <si>
    <t>ETAT: ACOMPTES IR</t>
  </si>
  <si>
    <t>ETAT A PAYER</t>
  </si>
  <si>
    <t>ETAT à payer: IR</t>
  </si>
  <si>
    <t>CREDIT D'IR</t>
  </si>
  <si>
    <t>TVA À DÉCAISSER</t>
  </si>
  <si>
    <t>TVA à décaisser</t>
  </si>
  <si>
    <t>CREDIT DE TAXE</t>
  </si>
  <si>
    <t>TVA dédu sur revente taxable</t>
  </si>
  <si>
    <t>TVA déd sur revente non tax</t>
  </si>
  <si>
    <t>TVA relatif aux cession d'immo</t>
  </si>
  <si>
    <t>TVA sur refacturation</t>
  </si>
  <si>
    <t>TVA à regulariser</t>
  </si>
  <si>
    <t>TVA COL/ FACTURE A ETABLIR</t>
  </si>
  <si>
    <t>Taxes sur le CA/ factures à ét</t>
  </si>
  <si>
    <t>Associés compte courant</t>
  </si>
  <si>
    <t>C/C ISMAEL RICHARD</t>
  </si>
  <si>
    <t xml:space="preserve">CCT ISMAEL RICHAD </t>
  </si>
  <si>
    <t>Créances sur cession d'immobil</t>
  </si>
  <si>
    <t>DEBITEURS&amp;CREDITEURS DIV/REFAC</t>
  </si>
  <si>
    <t>BOVIMA REFACTURATION</t>
  </si>
  <si>
    <t>FIRST-INVES</t>
  </si>
  <si>
    <t>FIRST INVESTISSEMENT REFACTURATION</t>
  </si>
  <si>
    <t>RCM</t>
  </si>
  <si>
    <t>RCM REFACTURATION</t>
  </si>
  <si>
    <t>SMOI</t>
  </si>
  <si>
    <t>UNITEDMALAGASY</t>
  </si>
  <si>
    <t>AGRIVET-MAJU</t>
  </si>
  <si>
    <t>AGRIVET-MAJU REFACTURATION</t>
  </si>
  <si>
    <t>AGRIMA REFACTURATION</t>
  </si>
  <si>
    <t>SOCOLAIT</t>
  </si>
  <si>
    <t>Créances intra groupes/ Prêt</t>
  </si>
  <si>
    <t xml:space="preserve"> AGRIVET BOUTIQUE</t>
  </si>
  <si>
    <t xml:space="preserve"> BOVIMA</t>
  </si>
  <si>
    <t>BOVIMA PRÊT</t>
  </si>
  <si>
    <t xml:space="preserve"> AGRIFEED</t>
  </si>
  <si>
    <t>AGRIFEED PRÊT</t>
  </si>
  <si>
    <t xml:space="preserve"> SMTP</t>
  </si>
  <si>
    <t>SMTP PRÊT</t>
  </si>
  <si>
    <t xml:space="preserve"> AGRIVAL</t>
  </si>
  <si>
    <t xml:space="preserve"> NMP</t>
  </si>
  <si>
    <t>NMP PRÊT</t>
  </si>
  <si>
    <t>PRET ET EMPRUNT- INTRA GROUPE</t>
  </si>
  <si>
    <t xml:space="preserve"> ID MOTORS</t>
  </si>
  <si>
    <t>ID MOTORS PRÊT</t>
  </si>
  <si>
    <t xml:space="preserve"> AMCHO</t>
  </si>
  <si>
    <t xml:space="preserve"> FLY TECHNOLOGIE</t>
  </si>
  <si>
    <t>FLY TECHNOLOGIE</t>
  </si>
  <si>
    <t xml:space="preserve"> AGRIVOLA</t>
  </si>
  <si>
    <t>AGRIVOLA</t>
  </si>
  <si>
    <t xml:space="preserve"> NOAH</t>
  </si>
  <si>
    <t>NOAH PRÊT</t>
  </si>
  <si>
    <t xml:space="preserve"> AGRIMOTORS</t>
  </si>
  <si>
    <t>AGRIMOTORS PRÊT</t>
  </si>
  <si>
    <t xml:space="preserve"> BLAST</t>
  </si>
  <si>
    <t>BLAST PRÊT</t>
  </si>
  <si>
    <t xml:space="preserve"> CMS SAKAY</t>
  </si>
  <si>
    <t>CMS SAKAY PRÊT</t>
  </si>
  <si>
    <t xml:space="preserve"> AGRIKOBA</t>
  </si>
  <si>
    <t>AGRIKOBA PRÊT</t>
  </si>
  <si>
    <t xml:space="preserve"> NUTRIFOOD</t>
  </si>
  <si>
    <t>NUTRIFOOD PRÊT</t>
  </si>
  <si>
    <t xml:space="preserve"> FARM'ANTSIKA</t>
  </si>
  <si>
    <t>FARM'ANTSIKA PRÊT</t>
  </si>
  <si>
    <t xml:space="preserve"> MABEL</t>
  </si>
  <si>
    <t>Bon Provisoire</t>
  </si>
  <si>
    <t>CHARGES CONSTATÉES D'AVANCE</t>
  </si>
  <si>
    <t>PERTES DE VALEUR/CPTES CLIENTS</t>
  </si>
  <si>
    <t>PERTES DE VALEUR/CPTES DEB DIV</t>
  </si>
  <si>
    <t>CHÈQUE À ENCAISSER</t>
  </si>
  <si>
    <t>TRAITE RECUE ESC BMOI</t>
  </si>
  <si>
    <t>TRAITE RECUE ESC BFV</t>
  </si>
  <si>
    <t>TRAITE RECUE ENC BOA</t>
  </si>
  <si>
    <t>TRAITE RECUE ESC BOA</t>
  </si>
  <si>
    <t>TRAITE RECUE ESC BNI</t>
  </si>
  <si>
    <t>TRAITE REÇUE</t>
  </si>
  <si>
    <t>BMOI MGA</t>
  </si>
  <si>
    <t>BMOI MGA SOUS COMPTE</t>
  </si>
  <si>
    <t>BMOI EUR</t>
  </si>
  <si>
    <t>Banque BMOI Euro</t>
  </si>
  <si>
    <t>BMOI USD</t>
  </si>
  <si>
    <t>Banque BMOI Dollar</t>
  </si>
  <si>
    <t>BFV MGA</t>
  </si>
  <si>
    <t>Banque BFV Ariary</t>
  </si>
  <si>
    <t>BOA MGA</t>
  </si>
  <si>
    <t>Banque BOA Ariary</t>
  </si>
  <si>
    <t>BOA MGA SOUS COMPTE</t>
  </si>
  <si>
    <t>BNI MGA</t>
  </si>
  <si>
    <t>Banque BNI Ariary</t>
  </si>
  <si>
    <t>ASM BFV</t>
  </si>
  <si>
    <t>Caisse AGRISHOP</t>
  </si>
  <si>
    <t>Caisse 5</t>
  </si>
  <si>
    <t>VIREMENTS INTERNES</t>
  </si>
  <si>
    <t>VARIATION STOCK DE MARCHANDISE</t>
  </si>
  <si>
    <t>Variation stocks de m/ses</t>
  </si>
  <si>
    <t>VARIATION STOCKS FLOTTANTS</t>
  </si>
  <si>
    <t>Variations stocks flottants</t>
  </si>
  <si>
    <t>Sous traitance</t>
  </si>
  <si>
    <t>Consommables</t>
  </si>
  <si>
    <t>ACHATS  IMPORT DE M/SES</t>
  </si>
  <si>
    <t>ASSURANCE</t>
  </si>
  <si>
    <t>Frais d'expertise TC</t>
  </si>
  <si>
    <t>Taxes de roulage</t>
  </si>
  <si>
    <t>RRR OBTENUS</t>
  </si>
  <si>
    <t>RRRO/prestataires de sces</t>
  </si>
  <si>
    <t>Divers locations</t>
  </si>
  <si>
    <t>LOCATIONS IMMOBILIERS</t>
  </si>
  <si>
    <t>Charges locatives</t>
  </si>
  <si>
    <t>Aut entretien et réparations</t>
  </si>
  <si>
    <t>ERM MAGASIN</t>
  </si>
  <si>
    <t>Assurance Responsabilité civil</t>
  </si>
  <si>
    <t>Etudes et recherches</t>
  </si>
  <si>
    <t>Etudes et recherche</t>
  </si>
  <si>
    <t>TRANSPORT MARCHANDISES</t>
  </si>
  <si>
    <t>MISSIONS &amp; DEPLACEMENTS</t>
  </si>
  <si>
    <t>TELEPHONE FIXE</t>
  </si>
  <si>
    <t>Géolocalisation</t>
  </si>
  <si>
    <t>COMMISSION D'ENCAISSEM TRAITE</t>
  </si>
  <si>
    <t>Cotisations</t>
  </si>
  <si>
    <t>VIGNETTES &amp; TAXES SUR VEHICULE</t>
  </si>
  <si>
    <t>AUTRES TAXES</t>
  </si>
  <si>
    <t>Taxe sur panneau publicitaire</t>
  </si>
  <si>
    <t>TVA NON RÉCUPÉRABLE</t>
  </si>
  <si>
    <t>SALAIRES &amp; APPOINTEMENTS</t>
  </si>
  <si>
    <t>COT PATRONALE CNAPS</t>
  </si>
  <si>
    <t>Assurance ASCOMA</t>
  </si>
  <si>
    <t>ORGANISMES CHARGES A PAYES</t>
  </si>
  <si>
    <t>Cotisations FUNHECE</t>
  </si>
  <si>
    <t>Redevences licences SAGE</t>
  </si>
  <si>
    <t>moin value sur cession d'actif</t>
  </si>
  <si>
    <t>AMENDES FISCALES</t>
  </si>
  <si>
    <t>DONS &amp; LIBERALITÉS</t>
  </si>
  <si>
    <t>Charges non deductibles</t>
  </si>
  <si>
    <t>Aut charge de gestion courante</t>
  </si>
  <si>
    <t>Charges non déductibles</t>
  </si>
  <si>
    <t>INTERET SUR ESCOMPTE</t>
  </si>
  <si>
    <t>INTERETS SUR LEASING</t>
  </si>
  <si>
    <t>INTERETS/DEMANCE ECHELONNEMENT</t>
  </si>
  <si>
    <t>PERTES DE CHANGE</t>
  </si>
  <si>
    <t>DOT AMO IMMOB INCORPORELLES</t>
  </si>
  <si>
    <t>DOT AMO IMMOB CORPORELLES</t>
  </si>
  <si>
    <t>Impôts sur les bénéfices</t>
  </si>
  <si>
    <t>Ventes des prestations</t>
  </si>
  <si>
    <t>Vente de marchandises taxables</t>
  </si>
  <si>
    <t>Ventes marchandise non taxable</t>
  </si>
  <si>
    <t>Ventes sur les marchés publics</t>
  </si>
  <si>
    <t>PRODUITS ACT.ANNEXE &amp; ACCESSOI</t>
  </si>
  <si>
    <t>Diverses refacturations</t>
  </si>
  <si>
    <t>RRR ACCORDÉS TAXABLES</t>
  </si>
  <si>
    <t>Variation de stocks de produit</t>
  </si>
  <si>
    <t>VARIATION STOCKS PRODUITS FINIS</t>
  </si>
  <si>
    <t>Autres produits de gestion cou</t>
  </si>
  <si>
    <t>Refact des diverses charges</t>
  </si>
  <si>
    <t>INTÉRETS CREDITEURS</t>
  </si>
  <si>
    <t>GAINS DE CHANGE</t>
  </si>
  <si>
    <t>Comptes</t>
  </si>
  <si>
    <t>Libellés</t>
  </si>
  <si>
    <t>Gestion</t>
  </si>
  <si>
    <t>1010000</t>
  </si>
  <si>
    <t>1061000</t>
  </si>
  <si>
    <t>1100000</t>
  </si>
  <si>
    <t>1200000</t>
  </si>
  <si>
    <t>1280000</t>
  </si>
  <si>
    <t>1620000</t>
  </si>
  <si>
    <t>1642000</t>
  </si>
  <si>
    <t>PMT - 1an</t>
  </si>
  <si>
    <t>1688500</t>
  </si>
  <si>
    <t>2040000</t>
  </si>
  <si>
    <t>2050000</t>
  </si>
  <si>
    <t>CONCESSION &amp; DROIT SIMILAIRE</t>
  </si>
  <si>
    <t>2110000</t>
  </si>
  <si>
    <t>TERRAINS</t>
  </si>
  <si>
    <t>2120000</t>
  </si>
  <si>
    <t>2130000</t>
  </si>
  <si>
    <t>2150000</t>
  </si>
  <si>
    <t>2152000</t>
  </si>
  <si>
    <t>2153000</t>
  </si>
  <si>
    <t>2181000</t>
  </si>
  <si>
    <t>2182000</t>
  </si>
  <si>
    <t>2183000</t>
  </si>
  <si>
    <t>2184000</t>
  </si>
  <si>
    <t>2185000</t>
  </si>
  <si>
    <t>2300000</t>
  </si>
  <si>
    <t>2610000</t>
  </si>
  <si>
    <t>2750000</t>
  </si>
  <si>
    <t>2804000</t>
  </si>
  <si>
    <t>2805000</t>
  </si>
  <si>
    <t>AMTS CONCESSION&amp;DROIT SIMILAIR</t>
  </si>
  <si>
    <t>2812000</t>
  </si>
  <si>
    <t>2813000</t>
  </si>
  <si>
    <t>2815000</t>
  </si>
  <si>
    <t>2815200</t>
  </si>
  <si>
    <t>2815300</t>
  </si>
  <si>
    <t>2818100</t>
  </si>
  <si>
    <t>2818200</t>
  </si>
  <si>
    <t>2818300</t>
  </si>
  <si>
    <t>2818400</t>
  </si>
  <si>
    <t>2818500</t>
  </si>
  <si>
    <t>3100000</t>
  </si>
  <si>
    <t>3550000</t>
  </si>
  <si>
    <t>3800000</t>
  </si>
  <si>
    <t>4011000</t>
  </si>
  <si>
    <t>4012000</t>
  </si>
  <si>
    <t>4031000</t>
  </si>
  <si>
    <t>4032000</t>
  </si>
  <si>
    <t>4033000</t>
  </si>
  <si>
    <t>4034000</t>
  </si>
  <si>
    <t>4036000</t>
  </si>
  <si>
    <t>F/SSEURS EFFETS À PAYER SBM</t>
  </si>
  <si>
    <t>4081000</t>
  </si>
  <si>
    <t>4082000</t>
  </si>
  <si>
    <t>4091000</t>
  </si>
  <si>
    <t>4092000</t>
  </si>
  <si>
    <t>4098000</t>
  </si>
  <si>
    <t>AVOIR A RECEVOIR FOURNISSEUR</t>
  </si>
  <si>
    <t>4111000</t>
  </si>
  <si>
    <t>4130000</t>
  </si>
  <si>
    <t>4160000</t>
  </si>
  <si>
    <t>4181000</t>
  </si>
  <si>
    <t>4190000</t>
  </si>
  <si>
    <t>4198000</t>
  </si>
  <si>
    <t>4210000</t>
  </si>
  <si>
    <t>4211000</t>
  </si>
  <si>
    <t>4250000</t>
  </si>
  <si>
    <t>4252000</t>
  </si>
  <si>
    <t>4280000</t>
  </si>
  <si>
    <t>4310000</t>
  </si>
  <si>
    <t>4311000</t>
  </si>
  <si>
    <t>4320000</t>
  </si>
  <si>
    <t>4330000</t>
  </si>
  <si>
    <t>4386000</t>
  </si>
  <si>
    <t>4400000</t>
  </si>
  <si>
    <t>4410000</t>
  </si>
  <si>
    <t>4430000</t>
  </si>
  <si>
    <t>4440000</t>
  </si>
  <si>
    <t>4441000</t>
  </si>
  <si>
    <t>4442000</t>
  </si>
  <si>
    <t>4443000</t>
  </si>
  <si>
    <t>4455000</t>
  </si>
  <si>
    <t>4456100</t>
  </si>
  <si>
    <t>4456110</t>
  </si>
  <si>
    <t>4456200</t>
  </si>
  <si>
    <t>4456300</t>
  </si>
  <si>
    <t>4456400</t>
  </si>
  <si>
    <t>4456500</t>
  </si>
  <si>
    <t>4457100</t>
  </si>
  <si>
    <t>4457200</t>
  </si>
  <si>
    <t>4457400</t>
  </si>
  <si>
    <t>4458300</t>
  </si>
  <si>
    <t>4551100</t>
  </si>
  <si>
    <t>4553000</t>
  </si>
  <si>
    <t>4554000</t>
  </si>
  <si>
    <t>AGRIVET COMPTE COURANT</t>
  </si>
  <si>
    <t>4555000</t>
  </si>
  <si>
    <t>SMTP COMPTE COURANT</t>
  </si>
  <si>
    <t>4620000</t>
  </si>
  <si>
    <t>4660000</t>
  </si>
  <si>
    <t>4661000</t>
  </si>
  <si>
    <t xml:space="preserve"> AGRIFARM</t>
  </si>
  <si>
    <t xml:space="preserve"> AGRIVET ANTSIRABE</t>
  </si>
  <si>
    <t xml:space="preserve"> AGRIVET</t>
  </si>
  <si>
    <t xml:space="preserve"> IFC</t>
  </si>
  <si>
    <t xml:space="preserve"> IDF</t>
  </si>
  <si>
    <t xml:space="preserve"> ID RENTAL</t>
  </si>
  <si>
    <t xml:space="preserve"> RCM</t>
  </si>
  <si>
    <t>CRÉANCES INTRA GROUPE/ PRET</t>
  </si>
  <si>
    <t xml:space="preserve"> AGRIVET TAMATAVE</t>
  </si>
  <si>
    <t xml:space="preserve"> FIRST INVESTISSEMENT</t>
  </si>
  <si>
    <t xml:space="preserve"> IFC /PRET MABEL</t>
  </si>
  <si>
    <t xml:space="preserve"> LMOI</t>
  </si>
  <si>
    <t>4860000</t>
  </si>
  <si>
    <t>4870000</t>
  </si>
  <si>
    <t>PRODUITS CONSTATÉS D'AVANCE</t>
  </si>
  <si>
    <t>4910000</t>
  </si>
  <si>
    <t>5111000</t>
  </si>
  <si>
    <t>5112211</t>
  </si>
  <si>
    <t>5112212</t>
  </si>
  <si>
    <t>5112221</t>
  </si>
  <si>
    <t>5112222</t>
  </si>
  <si>
    <t>5112231</t>
  </si>
  <si>
    <t>5112241</t>
  </si>
  <si>
    <t>5112242</t>
  </si>
  <si>
    <t>5112261</t>
  </si>
  <si>
    <t>TRAITE RECUE ENC SBM</t>
  </si>
  <si>
    <t>5113000</t>
  </si>
  <si>
    <t>5114000</t>
  </si>
  <si>
    <t>5115000</t>
  </si>
  <si>
    <t>5120100</t>
  </si>
  <si>
    <t>5120200</t>
  </si>
  <si>
    <t>5121100</t>
  </si>
  <si>
    <t>5122100</t>
  </si>
  <si>
    <t>5123100</t>
  </si>
  <si>
    <t>5124100</t>
  </si>
  <si>
    <t>5124200</t>
  </si>
  <si>
    <t>BNI EURO</t>
  </si>
  <si>
    <t>5124400</t>
  </si>
  <si>
    <t>BNI SOUS COMPTE</t>
  </si>
  <si>
    <t>5126000</t>
  </si>
  <si>
    <t>SBM</t>
  </si>
  <si>
    <t>5126300</t>
  </si>
  <si>
    <t>SBM USD</t>
  </si>
  <si>
    <t>SBM  USD</t>
  </si>
  <si>
    <t>MCB</t>
  </si>
  <si>
    <t>5191000</t>
  </si>
  <si>
    <t>5192000</t>
  </si>
  <si>
    <t>5193000</t>
  </si>
  <si>
    <t>ASM BGFI</t>
  </si>
  <si>
    <t>5194000</t>
  </si>
  <si>
    <t>5195000</t>
  </si>
  <si>
    <t>5196000</t>
  </si>
  <si>
    <t>ASM SBM</t>
  </si>
  <si>
    <t>5310000</t>
  </si>
  <si>
    <t>5330000</t>
  </si>
  <si>
    <t>5800000</t>
  </si>
  <si>
    <t>6010100</t>
  </si>
  <si>
    <t>6011000</t>
  </si>
  <si>
    <t>6011300</t>
  </si>
  <si>
    <t>6011400</t>
  </si>
  <si>
    <t>6012000</t>
  </si>
  <si>
    <t>6020100</t>
  </si>
  <si>
    <t>6020500</t>
  </si>
  <si>
    <t>6020530</t>
  </si>
  <si>
    <t>6020600</t>
  </si>
  <si>
    <t>6020800</t>
  </si>
  <si>
    <t>6020900</t>
  </si>
  <si>
    <t>6031000</t>
  </si>
  <si>
    <t>6038000</t>
  </si>
  <si>
    <t>6060600</t>
  </si>
  <si>
    <t>6060800</t>
  </si>
  <si>
    <t>6061000</t>
  </si>
  <si>
    <t>6061100</t>
  </si>
  <si>
    <t>6062000</t>
  </si>
  <si>
    <t>6063000</t>
  </si>
  <si>
    <t>6064000</t>
  </si>
  <si>
    <t>6065000</t>
  </si>
  <si>
    <t>6066000</t>
  </si>
  <si>
    <t>Carburant chaudière</t>
  </si>
  <si>
    <t>6067000</t>
  </si>
  <si>
    <t>6068000</t>
  </si>
  <si>
    <t>6069000</t>
  </si>
  <si>
    <t>6071000</t>
  </si>
  <si>
    <t>6072000</t>
  </si>
  <si>
    <t>6080100</t>
  </si>
  <si>
    <t>6080200</t>
  </si>
  <si>
    <t>6080300</t>
  </si>
  <si>
    <t>6080400</t>
  </si>
  <si>
    <t>6080600</t>
  </si>
  <si>
    <t>6080800</t>
  </si>
  <si>
    <t>6080900</t>
  </si>
  <si>
    <t>6081100</t>
  </si>
  <si>
    <t>6081110</t>
  </si>
  <si>
    <t>6081200</t>
  </si>
  <si>
    <t>6081500</t>
  </si>
  <si>
    <t>6081700</t>
  </si>
  <si>
    <t>6081800</t>
  </si>
  <si>
    <t>6088000</t>
  </si>
  <si>
    <t>Autres services/achats</t>
  </si>
  <si>
    <t>6110000</t>
  </si>
  <si>
    <t>6111000</t>
  </si>
  <si>
    <t>6130000</t>
  </si>
  <si>
    <t>6130100</t>
  </si>
  <si>
    <t>6130200</t>
  </si>
  <si>
    <t>6130300</t>
  </si>
  <si>
    <t>6140000</t>
  </si>
  <si>
    <t>6150000</t>
  </si>
  <si>
    <t>6150100</t>
  </si>
  <si>
    <t>6150200</t>
  </si>
  <si>
    <t>6150300</t>
  </si>
  <si>
    <t>6150400</t>
  </si>
  <si>
    <t>6150500</t>
  </si>
  <si>
    <t>6150600</t>
  </si>
  <si>
    <t>6160100</t>
  </si>
  <si>
    <t>6160200</t>
  </si>
  <si>
    <t>6180100</t>
  </si>
  <si>
    <t>6180200</t>
  </si>
  <si>
    <t>6210000</t>
  </si>
  <si>
    <t>6210100</t>
  </si>
  <si>
    <t>6210200</t>
  </si>
  <si>
    <t>6220100</t>
  </si>
  <si>
    <t>6220200</t>
  </si>
  <si>
    <t>6220300</t>
  </si>
  <si>
    <t>6220400</t>
  </si>
  <si>
    <t>6220600</t>
  </si>
  <si>
    <t>6220800</t>
  </si>
  <si>
    <t>6220900</t>
  </si>
  <si>
    <t>6230100</t>
  </si>
  <si>
    <t>6230300</t>
  </si>
  <si>
    <t>6230400</t>
  </si>
  <si>
    <t>6240100</t>
  </si>
  <si>
    <t>6240200</t>
  </si>
  <si>
    <t>6240300</t>
  </si>
  <si>
    <t>6240400</t>
  </si>
  <si>
    <t>6250100</t>
  </si>
  <si>
    <t>6250200</t>
  </si>
  <si>
    <t>6250300</t>
  </si>
  <si>
    <t>6250400</t>
  </si>
  <si>
    <t>6250500</t>
  </si>
  <si>
    <t>6250600</t>
  </si>
  <si>
    <t>6250700</t>
  </si>
  <si>
    <t>6250800</t>
  </si>
  <si>
    <t>6260100</t>
  </si>
  <si>
    <t>6260200</t>
  </si>
  <si>
    <t>6260300</t>
  </si>
  <si>
    <t>6260400</t>
  </si>
  <si>
    <t>6260700</t>
  </si>
  <si>
    <t>6260800</t>
  </si>
  <si>
    <t>6270100</t>
  </si>
  <si>
    <t>6270110</t>
  </si>
  <si>
    <t>6270200</t>
  </si>
  <si>
    <t>6270300</t>
  </si>
  <si>
    <t>6270400</t>
  </si>
  <si>
    <t>6270500</t>
  </si>
  <si>
    <t>6270600</t>
  </si>
  <si>
    <t>6270700</t>
  </si>
  <si>
    <t>6270800</t>
  </si>
  <si>
    <t>6270900</t>
  </si>
  <si>
    <t>6271000</t>
  </si>
  <si>
    <t>6271100</t>
  </si>
  <si>
    <t>6271110</t>
  </si>
  <si>
    <t>6271200</t>
  </si>
  <si>
    <t>6271300</t>
  </si>
  <si>
    <t>6280000</t>
  </si>
  <si>
    <t>6350100</t>
  </si>
  <si>
    <t>6350200</t>
  </si>
  <si>
    <t>6350300</t>
  </si>
  <si>
    <t>6350400</t>
  </si>
  <si>
    <t>6350500</t>
  </si>
  <si>
    <t>6350600</t>
  </si>
  <si>
    <t>6350700</t>
  </si>
  <si>
    <t>6350800</t>
  </si>
  <si>
    <t>6350900</t>
  </si>
  <si>
    <t>Taxes sur marche public</t>
  </si>
  <si>
    <t>6410100</t>
  </si>
  <si>
    <t>6410130</t>
  </si>
  <si>
    <t>6410200</t>
  </si>
  <si>
    <t>6410300</t>
  </si>
  <si>
    <t>6410400</t>
  </si>
  <si>
    <t>6410500</t>
  </si>
  <si>
    <t>6418000</t>
  </si>
  <si>
    <t>6450100</t>
  </si>
  <si>
    <t>6450200</t>
  </si>
  <si>
    <t>6450400</t>
  </si>
  <si>
    <t>6458000</t>
  </si>
  <si>
    <t>6470000</t>
  </si>
  <si>
    <t>6480100</t>
  </si>
  <si>
    <t>6480200</t>
  </si>
  <si>
    <t>6480300</t>
  </si>
  <si>
    <t>6510000</t>
  </si>
  <si>
    <t>6520000</t>
  </si>
  <si>
    <t>6541000</t>
  </si>
  <si>
    <t>PERTE /CREANCE IRRECOUVRABLE</t>
  </si>
  <si>
    <t>6560100</t>
  </si>
  <si>
    <t>6560200</t>
  </si>
  <si>
    <t>6570000</t>
  </si>
  <si>
    <t>6571000</t>
  </si>
  <si>
    <t>6580000</t>
  </si>
  <si>
    <t>6610100</t>
  </si>
  <si>
    <t>6610200</t>
  </si>
  <si>
    <t>6610300</t>
  </si>
  <si>
    <t>6610400</t>
  </si>
  <si>
    <t>6610600</t>
  </si>
  <si>
    <t>6660000</t>
  </si>
  <si>
    <t>6811100</t>
  </si>
  <si>
    <t>6811200</t>
  </si>
  <si>
    <t>6850000</t>
  </si>
  <si>
    <t>7010100</t>
  </si>
  <si>
    <t>7011000</t>
  </si>
  <si>
    <t>Ventes de produit fini TAXABLE</t>
  </si>
  <si>
    <t>7012000</t>
  </si>
  <si>
    <t>7060000</t>
  </si>
  <si>
    <t>7071000</t>
  </si>
  <si>
    <t>7072000</t>
  </si>
  <si>
    <t>7080000</t>
  </si>
  <si>
    <t>7090000</t>
  </si>
  <si>
    <t>7091000</t>
  </si>
  <si>
    <t>RRR ACCORDÉS NON TAXABLES</t>
  </si>
  <si>
    <t>7140000</t>
  </si>
  <si>
    <t>7520000</t>
  </si>
  <si>
    <t>7580000</t>
  </si>
  <si>
    <t>7581000</t>
  </si>
  <si>
    <t>7585000</t>
  </si>
  <si>
    <t>7650000</t>
  </si>
  <si>
    <t>7660000</t>
  </si>
  <si>
    <t>7850000</t>
  </si>
  <si>
    <t>EF CONSO 2019</t>
  </si>
  <si>
    <t>Compte société</t>
  </si>
  <si>
    <t>Montant</t>
  </si>
  <si>
    <t>1</t>
  </si>
  <si>
    <t>10</t>
  </si>
  <si>
    <t>101</t>
  </si>
  <si>
    <t>106</t>
  </si>
  <si>
    <t>Réserve légale</t>
  </si>
  <si>
    <t>11</t>
  </si>
  <si>
    <t>110</t>
  </si>
  <si>
    <t>RAN (solde créditeur)</t>
  </si>
  <si>
    <t>12</t>
  </si>
  <si>
    <t>128</t>
  </si>
  <si>
    <t>Emprunt BNI</t>
  </si>
  <si>
    <t>16</t>
  </si>
  <si>
    <t>161</t>
  </si>
  <si>
    <t>Intérêts courus</t>
  </si>
  <si>
    <t>168</t>
  </si>
  <si>
    <t>Intérêts courus emprunts</t>
  </si>
  <si>
    <t>2</t>
  </si>
  <si>
    <t>20</t>
  </si>
  <si>
    <t>204</t>
  </si>
  <si>
    <t>Logiciels informatiques &amp; assi</t>
  </si>
  <si>
    <t>21</t>
  </si>
  <si>
    <t>211</t>
  </si>
  <si>
    <t>212</t>
  </si>
  <si>
    <t>Agenc. et aménag. de terrains</t>
  </si>
  <si>
    <t>213</t>
  </si>
  <si>
    <t>215</t>
  </si>
  <si>
    <t>Agencement aménagement install</t>
  </si>
  <si>
    <t>Matériel industriel</t>
  </si>
  <si>
    <t>Installation système d'alarme</t>
  </si>
  <si>
    <t>218</t>
  </si>
  <si>
    <t>INSTALLATION BOUCHE INCENDIE</t>
  </si>
  <si>
    <t>Matériel de transport</t>
  </si>
  <si>
    <t>23</t>
  </si>
  <si>
    <t>232</t>
  </si>
  <si>
    <t>Autres Mobiliers</t>
  </si>
  <si>
    <t>26</t>
  </si>
  <si>
    <t>261</t>
  </si>
  <si>
    <t>Matériel et mobilier de Bureau</t>
  </si>
  <si>
    <t>27</t>
  </si>
  <si>
    <t>275</t>
  </si>
  <si>
    <t>28</t>
  </si>
  <si>
    <t>280</t>
  </si>
  <si>
    <t>Materiel&amp;mobilier de logement</t>
  </si>
  <si>
    <t>281</t>
  </si>
  <si>
    <t>Immo. corporelles en cours</t>
  </si>
  <si>
    <t>Titres de participation</t>
  </si>
  <si>
    <t>Dépots et cautionnements versé</t>
  </si>
  <si>
    <t>Amo Logiciels info &amp; assimilés</t>
  </si>
  <si>
    <t>Amort. Agenc. aménag. terrains</t>
  </si>
  <si>
    <t>Amorts Batiments&amp;Constructions</t>
  </si>
  <si>
    <t>Amo Agencement aménagement ...</t>
  </si>
  <si>
    <t>Amort. matériel industriel</t>
  </si>
  <si>
    <t>3</t>
  </si>
  <si>
    <t>31</t>
  </si>
  <si>
    <t>310</t>
  </si>
  <si>
    <t>Amts système d'alarme</t>
  </si>
  <si>
    <t>35</t>
  </si>
  <si>
    <t>355</t>
  </si>
  <si>
    <t>Amts Instal bouche incendie</t>
  </si>
  <si>
    <t>37</t>
  </si>
  <si>
    <t>371</t>
  </si>
  <si>
    <t>Amort. Matériels &amp; outillages</t>
  </si>
  <si>
    <t>38</t>
  </si>
  <si>
    <t>380</t>
  </si>
  <si>
    <t>Amorts Matériel de transport</t>
  </si>
  <si>
    <t>4</t>
  </si>
  <si>
    <t>40</t>
  </si>
  <si>
    <t>401</t>
  </si>
  <si>
    <t>Amo Matériel&amp;mobilier bureau</t>
  </si>
  <si>
    <t>Amo Aut Matériel&amp;mobilier</t>
  </si>
  <si>
    <t>403</t>
  </si>
  <si>
    <t>Amort. Matériel informatiques</t>
  </si>
  <si>
    <t>408</t>
  </si>
  <si>
    <t>Amort. Mat &amp; mob de logement</t>
  </si>
  <si>
    <t>409</t>
  </si>
  <si>
    <t>Matières premières&amp;fournitures</t>
  </si>
  <si>
    <t>41</t>
  </si>
  <si>
    <t>411</t>
  </si>
  <si>
    <t>413</t>
  </si>
  <si>
    <t>Stocks de marchandises</t>
  </si>
  <si>
    <t>416</t>
  </si>
  <si>
    <t>419</t>
  </si>
  <si>
    <t>Fournisseurs Etrangers</t>
  </si>
  <si>
    <t>42</t>
  </si>
  <si>
    <t>421</t>
  </si>
  <si>
    <t>F/sseurs effets à payer BMOI</t>
  </si>
  <si>
    <t>425</t>
  </si>
  <si>
    <t>F/sseurs effets à payer BFV</t>
  </si>
  <si>
    <t>428</t>
  </si>
  <si>
    <t>F/sseurs effets à payer BOA</t>
  </si>
  <si>
    <t>43</t>
  </si>
  <si>
    <t>431</t>
  </si>
  <si>
    <t>Frns locaux: avance et acompte</t>
  </si>
  <si>
    <t>432</t>
  </si>
  <si>
    <t>Frns étrangers: avances&amp;acpt</t>
  </si>
  <si>
    <t>433</t>
  </si>
  <si>
    <t>Clients Locaux</t>
  </si>
  <si>
    <t>438</t>
  </si>
  <si>
    <t>Clients Etrangers</t>
  </si>
  <si>
    <t>44</t>
  </si>
  <si>
    <t>441</t>
  </si>
  <si>
    <t>Clients - Traite reçu</t>
  </si>
  <si>
    <t>442</t>
  </si>
  <si>
    <t>443</t>
  </si>
  <si>
    <t>Clients douteux</t>
  </si>
  <si>
    <t>444</t>
  </si>
  <si>
    <t>Rémunérations dues personnel</t>
  </si>
  <si>
    <t>445</t>
  </si>
  <si>
    <t>45</t>
  </si>
  <si>
    <t>451</t>
  </si>
  <si>
    <t>455</t>
  </si>
  <si>
    <t>46</t>
  </si>
  <si>
    <t>462</t>
  </si>
  <si>
    <t>466</t>
  </si>
  <si>
    <t>Organismes aut charges à payer</t>
  </si>
  <si>
    <t>DISCOI REFACTURATION</t>
  </si>
  <si>
    <t>DITE SARLU</t>
  </si>
  <si>
    <t>Etat : IR Intermittent</t>
  </si>
  <si>
    <t>DANIL ISMAEL</t>
  </si>
  <si>
    <t>IR Intermittent Etranger</t>
  </si>
  <si>
    <t>IR à payer</t>
  </si>
  <si>
    <t>TVA sur Immobilisation</t>
  </si>
  <si>
    <t>FLY TECHNOLOGIE REFACTURATION</t>
  </si>
  <si>
    <t>AGRIFEED REFACTURATION</t>
  </si>
  <si>
    <t>TVA Intermitente étranger</t>
  </si>
  <si>
    <t>TVA relatifs aux op locales</t>
  </si>
  <si>
    <t>TVA sur cession d'immo</t>
  </si>
  <si>
    <t>TAXE SUR AVOIR A RECEVOIR</t>
  </si>
  <si>
    <t>Associés - AGRIVAL</t>
  </si>
  <si>
    <t>Associés - Comptes courants</t>
  </si>
  <si>
    <t>Créances sur cessions d'immo.</t>
  </si>
  <si>
    <t>Debiteurs crediteurs div/Refac</t>
  </si>
  <si>
    <t xml:space="preserve"> Debiteurs &amp; crediteurs divers</t>
  </si>
  <si>
    <t>IDC</t>
  </si>
  <si>
    <t>TATALUM RARE</t>
  </si>
  <si>
    <t xml:space="preserve"> AMIP</t>
  </si>
  <si>
    <t xml:space="preserve"> DISCOI</t>
  </si>
  <si>
    <t xml:space="preserve"> EUROPAINTS</t>
  </si>
  <si>
    <t xml:space="preserve"> FIRST ENERGY</t>
  </si>
  <si>
    <t>AMIP REFACTURATION</t>
  </si>
  <si>
    <t>467</t>
  </si>
  <si>
    <t xml:space="preserve"> RYA</t>
  </si>
  <si>
    <t xml:space="preserve"> SIM</t>
  </si>
  <si>
    <t xml:space="preserve"> AGRIVETAM</t>
  </si>
  <si>
    <t xml:space="preserve"> United Malagasy</t>
  </si>
  <si>
    <t xml:space="preserve"> MCM</t>
  </si>
  <si>
    <t>LMOI PRET</t>
  </si>
  <si>
    <t xml:space="preserve"> AGRIMA</t>
  </si>
  <si>
    <t>47</t>
  </si>
  <si>
    <t>471</t>
  </si>
  <si>
    <t>48</t>
  </si>
  <si>
    <t>486</t>
  </si>
  <si>
    <t>487</t>
  </si>
  <si>
    <t>PRODUITS CONSTATES D'AVANCE</t>
  </si>
  <si>
    <t xml:space="preserve"> FLY TECHNOLOGIES</t>
  </si>
  <si>
    <t>49</t>
  </si>
  <si>
    <t>491</t>
  </si>
  <si>
    <t xml:space="preserve"> MPL (Madagascar Poids Lourds)</t>
  </si>
  <si>
    <t>5</t>
  </si>
  <si>
    <t>51</t>
  </si>
  <si>
    <t>511</t>
  </si>
  <si>
    <t xml:space="preserve"> FERRIS</t>
  </si>
  <si>
    <t>512</t>
  </si>
  <si>
    <t xml:space="preserve"> TANTALUM RARE</t>
  </si>
  <si>
    <t xml:space="preserve"> DITE SARLU</t>
  </si>
  <si>
    <t xml:space="preserve"> TARTINE</t>
  </si>
  <si>
    <t xml:space="preserve"> SMOI</t>
  </si>
  <si>
    <t xml:space="preserve"> IDC</t>
  </si>
  <si>
    <t>Orange Money</t>
  </si>
  <si>
    <t xml:space="preserve"> SEM</t>
  </si>
  <si>
    <t>519</t>
  </si>
  <si>
    <t xml:space="preserve"> SOHEB MOLOU</t>
  </si>
  <si>
    <t xml:space="preserve"> DANIL ISMAEL</t>
  </si>
  <si>
    <t xml:space="preserve"> SOCOLAIT</t>
  </si>
  <si>
    <t xml:space="preserve"> DIVERS</t>
  </si>
  <si>
    <t>53</t>
  </si>
  <si>
    <t>531</t>
  </si>
  <si>
    <t xml:space="preserve"> LUXOR</t>
  </si>
  <si>
    <t>6</t>
  </si>
  <si>
    <t>60</t>
  </si>
  <si>
    <t>601</t>
  </si>
  <si>
    <t xml:space="preserve"> TAMA IMPORT</t>
  </si>
  <si>
    <t>602</t>
  </si>
  <si>
    <t xml:space="preserve"> DR VALLY</t>
  </si>
  <si>
    <t>603</t>
  </si>
  <si>
    <t xml:space="preserve"> RYF AUTO</t>
  </si>
  <si>
    <t xml:space="preserve"> MAMOD VALDJEE</t>
  </si>
  <si>
    <t>Autres débiteurs ou créditeurs</t>
  </si>
  <si>
    <t>604</t>
  </si>
  <si>
    <t>606</t>
  </si>
  <si>
    <t>607</t>
  </si>
  <si>
    <t>608</t>
  </si>
  <si>
    <t>609</t>
  </si>
  <si>
    <t>61</t>
  </si>
  <si>
    <t>612</t>
  </si>
  <si>
    <t>Location leasing</t>
  </si>
  <si>
    <t>613</t>
  </si>
  <si>
    <t>615</t>
  </si>
  <si>
    <t>616</t>
  </si>
  <si>
    <t>617</t>
  </si>
  <si>
    <t>618</t>
  </si>
  <si>
    <t>62</t>
  </si>
  <si>
    <t>621</t>
  </si>
  <si>
    <t>Produits constatés d'avance</t>
  </si>
  <si>
    <t>622</t>
  </si>
  <si>
    <t>Pertes de valeur/cptes clients</t>
  </si>
  <si>
    <t>623</t>
  </si>
  <si>
    <t>Chèques à encaisser</t>
  </si>
  <si>
    <t>624</t>
  </si>
  <si>
    <t>Traite remise</t>
  </si>
  <si>
    <t>625</t>
  </si>
  <si>
    <t>Traite remise BMOI</t>
  </si>
  <si>
    <t>626</t>
  </si>
  <si>
    <t>Traite remise BOA</t>
  </si>
  <si>
    <t>627</t>
  </si>
  <si>
    <t>Echange chq-traites en espèce</t>
  </si>
  <si>
    <t>628</t>
  </si>
  <si>
    <t>Virement- Chq- Versement reçus</t>
  </si>
  <si>
    <t>63</t>
  </si>
  <si>
    <t>635</t>
  </si>
  <si>
    <t>Banque BMOI Ariary</t>
  </si>
  <si>
    <t>64</t>
  </si>
  <si>
    <t>641</t>
  </si>
  <si>
    <t>645</t>
  </si>
  <si>
    <t>647</t>
  </si>
  <si>
    <t>648</t>
  </si>
  <si>
    <t>65</t>
  </si>
  <si>
    <t>651</t>
  </si>
  <si>
    <t>652</t>
  </si>
  <si>
    <t>656</t>
  </si>
  <si>
    <t>Achats sachets</t>
  </si>
  <si>
    <t>657</t>
  </si>
  <si>
    <t>Achats de fournitures</t>
  </si>
  <si>
    <t>658</t>
  </si>
  <si>
    <t>66</t>
  </si>
  <si>
    <t>661</t>
  </si>
  <si>
    <t>666</t>
  </si>
  <si>
    <t>68</t>
  </si>
  <si>
    <t>681</t>
  </si>
  <si>
    <t>685</t>
  </si>
  <si>
    <t>Matières consommables</t>
  </si>
  <si>
    <t>69</t>
  </si>
  <si>
    <t>698</t>
  </si>
  <si>
    <t>Var stock mat prem et frnt con</t>
  </si>
  <si>
    <t>7</t>
  </si>
  <si>
    <t>70</t>
  </si>
  <si>
    <t>701</t>
  </si>
  <si>
    <t>702</t>
  </si>
  <si>
    <t>Vente produits Intermédiaires</t>
  </si>
  <si>
    <t>Variation stocks flottants</t>
  </si>
  <si>
    <t>706</t>
  </si>
  <si>
    <t>707</t>
  </si>
  <si>
    <t>708</t>
  </si>
  <si>
    <t>709</t>
  </si>
  <si>
    <t>Carburant Gpe Electrogène</t>
  </si>
  <si>
    <t>71</t>
  </si>
  <si>
    <t>714</t>
  </si>
  <si>
    <t>75</t>
  </si>
  <si>
    <t>752</t>
  </si>
  <si>
    <t>758</t>
  </si>
  <si>
    <t>76</t>
  </si>
  <si>
    <t>765</t>
  </si>
  <si>
    <t>766</t>
  </si>
  <si>
    <t>78</t>
  </si>
  <si>
    <t>785</t>
  </si>
  <si>
    <t>Résultat - bénéfice</t>
  </si>
  <si>
    <t>Achats locaux de marchandises</t>
  </si>
  <si>
    <t>Emprunt BFV</t>
  </si>
  <si>
    <t>Achats  import de m/ses</t>
  </si>
  <si>
    <t>Emprunt BOA</t>
  </si>
  <si>
    <t>AAI CONSTRUCTION</t>
  </si>
  <si>
    <t>Divers   frais de transit</t>
  </si>
  <si>
    <t>Expertise TC (CEMM)</t>
  </si>
  <si>
    <t>Investissements</t>
  </si>
  <si>
    <t>Frais divers Douane</t>
  </si>
  <si>
    <t>RRR obtenus s/ autres appros</t>
  </si>
  <si>
    <t>Amts AAI CONSTRUCTION</t>
  </si>
  <si>
    <t>RRR obtenus de marchandises</t>
  </si>
  <si>
    <t>Locations immobilières</t>
  </si>
  <si>
    <t>Locations mobilières</t>
  </si>
  <si>
    <t>Locations Leasing</t>
  </si>
  <si>
    <t>Entretien et réparations</t>
  </si>
  <si>
    <t>ERM immobilier</t>
  </si>
  <si>
    <t>ERM Usine / Magasin</t>
  </si>
  <si>
    <t>Entretien s/ biens immobiliers</t>
  </si>
  <si>
    <t>Entretien sur biens mobiliers</t>
  </si>
  <si>
    <t>Divers</t>
  </si>
  <si>
    <t>Personnel extérieur de l'e/se</t>
  </si>
  <si>
    <t>Prestation NICE GARDEN</t>
  </si>
  <si>
    <t>Honoraires avocat</t>
  </si>
  <si>
    <t>Honoraire commissaire aux cpt</t>
  </si>
  <si>
    <t>Honoraires</t>
  </si>
  <si>
    <t>Div. Ch. à payer/Pdts., à rec.</t>
  </si>
  <si>
    <t>Traite remise BFV</t>
  </si>
  <si>
    <t>Transport sur achats</t>
  </si>
  <si>
    <t>Transports sur vente</t>
  </si>
  <si>
    <t>Mission et déplacement</t>
  </si>
  <si>
    <t>Caisse DEPENSE SMTP</t>
  </si>
  <si>
    <t>Abonnement  Géolocalisation</t>
  </si>
  <si>
    <t>Fournitures consommables</t>
  </si>
  <si>
    <t>Services bancaires et assimilé</t>
  </si>
  <si>
    <t>Commission plus fort decouvert</t>
  </si>
  <si>
    <t>Commissions d'escompte traites</t>
  </si>
  <si>
    <t>Commissions encaiss. traites</t>
  </si>
  <si>
    <t>Commissions de domiciliation</t>
  </si>
  <si>
    <t>Commissions abonnement Net</t>
  </si>
  <si>
    <t>Commissions virement</t>
  </si>
  <si>
    <t>Commission impayés</t>
  </si>
  <si>
    <t>Frais chèque de banque</t>
  </si>
  <si>
    <t>Comm sur incident de fonction</t>
  </si>
  <si>
    <t>Certification- légalisation</t>
  </si>
  <si>
    <t>Vignettes &amp; taxes sur vehicule</t>
  </si>
  <si>
    <t>RRR obtenus s/ MP et Fournitur</t>
  </si>
  <si>
    <t>Heures supplémentaires</t>
  </si>
  <si>
    <t>Prov congés payés</t>
  </si>
  <si>
    <t>OSTIE Patronale</t>
  </si>
  <si>
    <t>Organisme charges à payés</t>
  </si>
  <si>
    <t>Médecine du travail, pharmacie</t>
  </si>
  <si>
    <t>Redevance/ cess brevet-licence</t>
  </si>
  <si>
    <t>Assurance multirisques</t>
  </si>
  <si>
    <t>Moins values/cessions d'actif</t>
  </si>
  <si>
    <t>Ch. divers de gestion courante</t>
  </si>
  <si>
    <t>Prestation Koytcha</t>
  </si>
  <si>
    <t>Interet bancaires / découvert</t>
  </si>
  <si>
    <t>Intéret bancaires / emprunts</t>
  </si>
  <si>
    <t>DAP Immo. Incorporelles</t>
  </si>
  <si>
    <t>DAP Immo. Corporelles</t>
  </si>
  <si>
    <t>Ventes de PF&amp;SF TAXABLE</t>
  </si>
  <si>
    <t>Ventes articles Négoce Taxable</t>
  </si>
  <si>
    <t>Produits des activités annexes</t>
  </si>
  <si>
    <t>RRR accordés TAXABLE</t>
  </si>
  <si>
    <t>Var. stocks de produits Finis</t>
  </si>
  <si>
    <t>Prodts divers gestion courante</t>
  </si>
  <si>
    <t>Abonnement  Canal-PLus</t>
  </si>
  <si>
    <t>Produits sur chges communes</t>
  </si>
  <si>
    <t>Refacturation ch de personnel</t>
  </si>
  <si>
    <t>Facturations diverses</t>
  </si>
  <si>
    <t>Reprise d'exploitation - AC</t>
  </si>
  <si>
    <t>Taxe sur véhicules de sociétés</t>
  </si>
  <si>
    <t>Dts d'enregistremt &amp; de timbre</t>
  </si>
  <si>
    <t>Commission &amp; Dockers</t>
  </si>
  <si>
    <t>Primes et gratifications</t>
  </si>
  <si>
    <t>Pertes créances irrecouvrables</t>
  </si>
  <si>
    <t>Intérêts dettes commerciales</t>
  </si>
  <si>
    <t>Reprises prov. risques&amp;charges</t>
  </si>
  <si>
    <t>Num.compte</t>
  </si>
  <si>
    <t>RAN DEBITEUR</t>
  </si>
  <si>
    <t>RESULTAT NET  PERTE</t>
  </si>
  <si>
    <t>EMPRUNT BGFI</t>
  </si>
  <si>
    <t>Emprunts BNI 746 MGA</t>
  </si>
  <si>
    <t>MACHINES INDUSTRIELS</t>
  </si>
  <si>
    <t>AMORT MACHINES INDUSTRIELS</t>
  </si>
  <si>
    <t>STOCKS DES EMBALLAGES</t>
  </si>
  <si>
    <t>F/SSEURS D'IMMOBILISATIONS</t>
  </si>
  <si>
    <t>CLIENTS ETRANGERS</t>
  </si>
  <si>
    <t>IR A PAYER</t>
  </si>
  <si>
    <t>TVA en attente remboursement</t>
  </si>
  <si>
    <t>C/C AGRICO LTD</t>
  </si>
  <si>
    <t xml:space="preserve"> UNITED MALAGASY</t>
  </si>
  <si>
    <t>Caisse 2 K</t>
  </si>
  <si>
    <t>VARIATION STOCKS DES EMBALLAGE</t>
  </si>
  <si>
    <t>VARIATION STOCKS CONSOMMABLES</t>
  </si>
  <si>
    <t>Ach mat et fournitures CMS</t>
  </si>
  <si>
    <t>RÉMUN.D'INTÉRMÉDIAIRE ET HONOR</t>
  </si>
  <si>
    <t>Salaire&amp;appointement dirigeant</t>
  </si>
  <si>
    <t>Ecart d'évalutations</t>
  </si>
  <si>
    <t>Resultat net en instance d'affectat</t>
  </si>
  <si>
    <t>EMPRUNTS RABOBANK</t>
  </si>
  <si>
    <t>DETTE COURT TERME BMOI</t>
  </si>
  <si>
    <t>DETTE COURT TERME BNI</t>
  </si>
  <si>
    <t>DETTE A COURT TERME BNI 2</t>
  </si>
  <si>
    <t>A RENOMMER</t>
  </si>
  <si>
    <t>TERRAIN RHEMAT I</t>
  </si>
  <si>
    <t>TERRAIN RHEMAT II</t>
  </si>
  <si>
    <t>Agencement Amenagement terrain</t>
  </si>
  <si>
    <t>AMENAGEMENT</t>
  </si>
  <si>
    <t>ABRI VOITURE</t>
  </si>
  <si>
    <t>SILO</t>
  </si>
  <si>
    <t>SOCLE SILO</t>
  </si>
  <si>
    <t>SOCLE 4 500T</t>
  </si>
  <si>
    <t>SILO 400T</t>
  </si>
  <si>
    <t>SOUS SOL</t>
  </si>
  <si>
    <t>TOUR ET SILO</t>
  </si>
  <si>
    <t>TOUR 1-2 REZ DE CHAUSSE</t>
  </si>
  <si>
    <t>TOUR 1-2 1ER ETAGE</t>
  </si>
  <si>
    <t>TOUR 1-2 2EME ETAGE</t>
  </si>
  <si>
    <t>TOUR 1-2 3EME ETAGE</t>
  </si>
  <si>
    <t>TOUR 1-2 4EME ETAGE</t>
  </si>
  <si>
    <t>TOUR 1-2 5EME ETAGE</t>
  </si>
  <si>
    <t>PONT BASCULE</t>
  </si>
  <si>
    <t>BUR PONT BASCULE</t>
  </si>
  <si>
    <t>USINE REZ DE CHAUSSEE</t>
  </si>
  <si>
    <t>USINE 1ER ETAGE</t>
  </si>
  <si>
    <t>USINE 2EME ETAGE</t>
  </si>
  <si>
    <t>USINE 3EME ETAGE</t>
  </si>
  <si>
    <t>USINE 4EME ETAGE</t>
  </si>
  <si>
    <t>USINE 5EME ETAGE</t>
  </si>
  <si>
    <t>MAGASIN</t>
  </si>
  <si>
    <t>BATIMENT B</t>
  </si>
  <si>
    <t>GUERITE</t>
  </si>
  <si>
    <t>BATIMENT ABANDONNE</t>
  </si>
  <si>
    <t>MATERIEL LABO</t>
  </si>
  <si>
    <t>Installations éléctriques</t>
  </si>
  <si>
    <t>MOULIN</t>
  </si>
  <si>
    <t>Immo en cours</t>
  </si>
  <si>
    <t>LOFT</t>
  </si>
  <si>
    <t>TERRASSE ABRITEE</t>
  </si>
  <si>
    <t>TERRASSE HELIPORT</t>
  </si>
  <si>
    <t>BATIMENT A</t>
  </si>
  <si>
    <t>BATIMENT C</t>
  </si>
  <si>
    <t>BATIMENT D</t>
  </si>
  <si>
    <t>AMMOT ABRI VOITURE</t>
  </si>
  <si>
    <t>AMMORT SILO</t>
  </si>
  <si>
    <t>AMMORT SOCLE SILO</t>
  </si>
  <si>
    <t>AMMORT SILO 400T</t>
  </si>
  <si>
    <t>AMMORT SOUS SOL</t>
  </si>
  <si>
    <t>AMMORT TOUR ET SILO</t>
  </si>
  <si>
    <t>AMMORT TOUR 1-2 RDC</t>
  </si>
  <si>
    <t>AMMORT TOUR 1-2 1ER ETAGE</t>
  </si>
  <si>
    <t>AMMORT TOUR 1-2 2EME ETAGE</t>
  </si>
  <si>
    <t>AMMORT TOUR 1-2 3EME ETAGE</t>
  </si>
  <si>
    <t>AMMORT TOUR 1-2 4EME ETAGE</t>
  </si>
  <si>
    <t>AMMORT TOUR 1-2 5EME ETAGE</t>
  </si>
  <si>
    <t>AMMORT PONT BASCULE</t>
  </si>
  <si>
    <t>AMMORT US REZ DE CHAUSSE</t>
  </si>
  <si>
    <t>AMMORT  US 1ER ETAGE</t>
  </si>
  <si>
    <t>AMMORT US 2EME ETAGE</t>
  </si>
  <si>
    <t>AMMORT US 3EME ETAGE</t>
  </si>
  <si>
    <t>AMMORT  US 4EME ETAGE</t>
  </si>
  <si>
    <t>AMMORT US 5 EME ETAGE</t>
  </si>
  <si>
    <t>AMMORT MAGASIN</t>
  </si>
  <si>
    <t>AMMORT BATIMENT B</t>
  </si>
  <si>
    <t>AMMORT GUERITE</t>
  </si>
  <si>
    <t>AMMORT BATIMENT ABANDONEE</t>
  </si>
  <si>
    <t>AMMOT CONTAINER</t>
  </si>
  <si>
    <t>AMMORT MAT LABO</t>
  </si>
  <si>
    <t>AMMORT INSTL ELECTRIQUE</t>
  </si>
  <si>
    <t>AMMORT MOULIN</t>
  </si>
  <si>
    <t>Stocks de mat.1ères</t>
  </si>
  <si>
    <t>STOCK FLOTTANT MP</t>
  </si>
  <si>
    <t>STOCK EMBALLAGE</t>
  </si>
  <si>
    <t>STOCK LF</t>
  </si>
  <si>
    <t>STOCK LP</t>
  </si>
  <si>
    <t>STOCK SON</t>
  </si>
  <si>
    <t>PERTE DE STOCK MP</t>
  </si>
  <si>
    <t>PERTE DE STOCK PF</t>
  </si>
  <si>
    <t>Fournisseur locaux</t>
  </si>
  <si>
    <t>Fournisseur étranger</t>
  </si>
  <si>
    <t>Frns débiteurs: avances et acomptes</t>
  </si>
  <si>
    <t>clients non identifiés</t>
  </si>
  <si>
    <t>Clients effets à recevoir</t>
  </si>
  <si>
    <t>Clts douteux ou litigieux</t>
  </si>
  <si>
    <t>Clients créditeurs: acomptes</t>
  </si>
  <si>
    <t>OMSI</t>
  </si>
  <si>
    <t>IR Impôts sur le Résultat</t>
  </si>
  <si>
    <t>TVAI étranger</t>
  </si>
  <si>
    <t>Crédit en demande de remboursement</t>
  </si>
  <si>
    <t>TVA à réviser</t>
  </si>
  <si>
    <t>MOHABOUBALY Férid</t>
  </si>
  <si>
    <t>MOHABOUBALY Arifmamod</t>
  </si>
  <si>
    <t>ISMAEL DANIL HOUSSEN</t>
  </si>
  <si>
    <t>ISMAEL SHAHIM</t>
  </si>
  <si>
    <t>ISMAEL YANISH</t>
  </si>
  <si>
    <t>CAISSE CARBURANT</t>
  </si>
  <si>
    <t>CAISSE USINE</t>
  </si>
  <si>
    <t>Caisse Tamatave</t>
  </si>
  <si>
    <t>Consommables informatiques</t>
  </si>
  <si>
    <t>Produits d'hygiene &amp; article ménage</t>
  </si>
  <si>
    <t>Petit outillage usine &amp; maintenance</t>
  </si>
  <si>
    <t>Fournitures d'atelier et d'usine</t>
  </si>
  <si>
    <t>VARIATION STOCKS MATIERE PREMIERE</t>
  </si>
  <si>
    <t>Variations AUTRES APPRO</t>
  </si>
  <si>
    <t>CARBURANT</t>
  </si>
  <si>
    <t>FOURNITURE D'ENTRETIEN ET PETIT EQU</t>
  </si>
  <si>
    <t>EQUIPEMENT AUTO</t>
  </si>
  <si>
    <t>Vêtements de travail</t>
  </si>
  <si>
    <t>FOURNITURES DE BUREAU</t>
  </si>
  <si>
    <t>Autres entretiens et réparations po</t>
  </si>
  <si>
    <t>ERM vehicules &amp; Moto</t>
  </si>
  <si>
    <t>Assurance Responsabilité civiles</t>
  </si>
  <si>
    <t>ASSURANCE SUR EMPRUNTS</t>
  </si>
  <si>
    <t>autres prestations</t>
  </si>
  <si>
    <t>PRESTATIONS A L'ETRANGER</t>
  </si>
  <si>
    <t>Honoraires avocat notaire huissier</t>
  </si>
  <si>
    <t>Frais envoie dossier</t>
  </si>
  <si>
    <t>Sponsoring</t>
  </si>
  <si>
    <t>Transport produits finis</t>
  </si>
  <si>
    <t>Réceptions et hebergement</t>
  </si>
  <si>
    <t>Commission s/ virement</t>
  </si>
  <si>
    <t>AGIOS</t>
  </si>
  <si>
    <t>certification- légalisation</t>
  </si>
  <si>
    <t>Mis à Pieds</t>
  </si>
  <si>
    <t>Cot Patr CNaPS</t>
  </si>
  <si>
    <t>Cot Patr OSTIE</t>
  </si>
  <si>
    <t>Cot Patr OMSI</t>
  </si>
  <si>
    <t>Cotisations Patr FMFP</t>
  </si>
  <si>
    <t>Redevences pour licences SAGE</t>
  </si>
  <si>
    <t>Interet / decouverts bancaires</t>
  </si>
  <si>
    <t>.</t>
  </si>
  <si>
    <t>DOTATIONS SUR DEPERCIATIONS STOCKS</t>
  </si>
  <si>
    <t>Ventes des produits finis</t>
  </si>
  <si>
    <t>VENTE LAFARINA</t>
  </si>
  <si>
    <t>VENTE LEPAIN</t>
  </si>
  <si>
    <t>VENTE SON DE BLE</t>
  </si>
  <si>
    <t>VENTE SON G8</t>
  </si>
  <si>
    <t>VENTE SON G9</t>
  </si>
  <si>
    <t>VENTE FARINE COMPLETE</t>
  </si>
  <si>
    <t>FARINE DE BLE DURE</t>
  </si>
  <si>
    <t>VENTE SON DE BLE ALIMENTAIRE</t>
  </si>
  <si>
    <t>Variations stocks produits finis</t>
  </si>
  <si>
    <t>Refacturation des diverses charges</t>
  </si>
  <si>
    <t>PRODCUCTION IMMOBILISEE</t>
  </si>
  <si>
    <t>RAN crediteur</t>
  </si>
  <si>
    <t>DETTE COURT TERME RABOBANK</t>
  </si>
  <si>
    <t>Amts constructions</t>
  </si>
  <si>
    <t>Effets … recevoir BNI</t>
  </si>
  <si>
    <t>CAISSE LABO</t>
  </si>
  <si>
    <t>Equipements</t>
  </si>
  <si>
    <t>Jirama eau1elec</t>
  </si>
  <si>
    <t>Commission sur plus haut decouvert</t>
  </si>
  <si>
    <t>Cong‚s payes</t>
  </si>
  <si>
    <t>Ecart</t>
  </si>
  <si>
    <t>Revente matiŠres premiŠres</t>
  </si>
  <si>
    <t>Divers Xts financiers</t>
  </si>
  <si>
    <t>REPRISE SUR DEPRECIATIONS STOCK</t>
  </si>
  <si>
    <t>EF CONSO</t>
  </si>
  <si>
    <t>CAPITAL SOCIAL</t>
  </si>
  <si>
    <t xml:space="preserve">REPPORT </t>
  </si>
  <si>
    <t>RESULTAT EN INSTANCE</t>
  </si>
  <si>
    <t>RESULTAT EN INSTANCE D AFFECTATION</t>
  </si>
  <si>
    <t>EMPRUNT A LMT</t>
  </si>
  <si>
    <t>FRAIS DE PREMIER ETABLISSEMENT</t>
  </si>
  <si>
    <t>CONSTRUCTION</t>
  </si>
  <si>
    <t>AGENCEMENT,AMENAGEMENT BATIMENT</t>
  </si>
  <si>
    <t>MATERIET ET OUTILLAGE INDUSTRIEL</t>
  </si>
  <si>
    <t>MATERIELT ET MOBILIER DE BUREAU</t>
  </si>
  <si>
    <t>MATERIEL INFORMATIQUE &amp;DIVERS MACHI</t>
  </si>
  <si>
    <t>IMMOBILISATION EN COURS</t>
  </si>
  <si>
    <t>DEPOT ET CAUTIONNEMENT VERSE</t>
  </si>
  <si>
    <t>AMORTISSEMENT FRAIS D'ETABLISSEMENT</t>
  </si>
  <si>
    <t>AMORTISSEMENT CONSTRUCTIONS</t>
  </si>
  <si>
    <t>AMORTISSEMENT AGENCEMENT AMENAGM</t>
  </si>
  <si>
    <t>AMORTISSEMENT MAT ET OUTILLAGE</t>
  </si>
  <si>
    <t>AMORTISSEMENT GROUPE, MATERIELS</t>
  </si>
  <si>
    <t>AMORTISSEMENT MATERIEL DE TRANSPORT</t>
  </si>
  <si>
    <t>AMORTISSEMENT MOBILIER DE BUREAU</t>
  </si>
  <si>
    <t>AMORTISSEMENT MAT INFORMATIQUE</t>
  </si>
  <si>
    <t xml:space="preserve">STOCK </t>
  </si>
  <si>
    <t>STOCK PRODUIT FINI</t>
  </si>
  <si>
    <t>FOURNISSEUR D'EXPLOITATION</t>
  </si>
  <si>
    <t>FOURNISSEUR ETRANGER</t>
  </si>
  <si>
    <t>FOURNISSEUR D'IMMOBILISATION</t>
  </si>
  <si>
    <t>CLIENT</t>
  </si>
  <si>
    <t>PERSONNEL, REMUNERATIONS DUES</t>
  </si>
  <si>
    <t>SALAIRE SECURITE</t>
  </si>
  <si>
    <t>CANTINE PERSONNEL</t>
  </si>
  <si>
    <t>SALAIRE PERSONNEL EXTERNE STE</t>
  </si>
  <si>
    <t>PERSONNEL, AVANCE SUR SALAIRE</t>
  </si>
  <si>
    <t>FOND MALAGASY FORMATø PROFESSIONNEL</t>
  </si>
  <si>
    <t>ACOMPTE DE L'IMPOT SUR REVENU</t>
  </si>
  <si>
    <t>CREDIT DE TVA</t>
  </si>
  <si>
    <t>TVA DEDUCTIBLE</t>
  </si>
  <si>
    <t>TVA COLLECTEE</t>
  </si>
  <si>
    <t>IRSA</t>
  </si>
  <si>
    <t>COMPTE COURANT DES ASSOCIES</t>
  </si>
  <si>
    <t>ASSOCIES,OPERATIONS/ CAPITAL</t>
  </si>
  <si>
    <t>ASSOCIES / DIVIDENDES A PAYER</t>
  </si>
  <si>
    <t>L M O I</t>
  </si>
  <si>
    <t>ONG BOVIMA</t>
  </si>
  <si>
    <t>Charge constat‚e d'avance</t>
  </si>
  <si>
    <t>BOA</t>
  </si>
  <si>
    <t>BNI</t>
  </si>
  <si>
    <t>BNI CL SOUSS COMPTE TRT</t>
  </si>
  <si>
    <t>CAISSE</t>
  </si>
  <si>
    <t>VIREMENT INTERNE DES FONDS</t>
  </si>
  <si>
    <t>ACHAT MATIERE PREMIERE</t>
  </si>
  <si>
    <t>ACHAT PRODUIT CHMIQUE</t>
  </si>
  <si>
    <t>VARIATION DE STOCK</t>
  </si>
  <si>
    <t>ACHAT MATERIEL ET EQUIPEMENT</t>
  </si>
  <si>
    <t>ACHAT ACCESSOIRE AUTO</t>
  </si>
  <si>
    <t>ACHAT ACCESSOIRE D'INSTALLATION</t>
  </si>
  <si>
    <t>ACHAT ACCESSOIRES ENTRETIEN BOULANG</t>
  </si>
  <si>
    <t>ACHAT ACCESSOIRES ENTRETIEN GROUPE</t>
  </si>
  <si>
    <t>ACHAT ACCESSOIRES GROUPE</t>
  </si>
  <si>
    <t>HA ACCESSOIRES ENTRETIEN VOITURE</t>
  </si>
  <si>
    <t>ACHATS NON STOCKES DE MAT FOURNITU</t>
  </si>
  <si>
    <t>EAU ET ELECTRICITE</t>
  </si>
  <si>
    <t>CARBURANT,HUILE, GRAIS POUR VOITURE</t>
  </si>
  <si>
    <t>GAZ, COMBUSTIBLE.....</t>
  </si>
  <si>
    <t>HUILE, CARBURANT, GRAISSE POUR BOUL</t>
  </si>
  <si>
    <t>GAS OIL POUR GROUPE ELECTROGENE</t>
  </si>
  <si>
    <t>FOURNITURES ADMINISTRATIVES</t>
  </si>
  <si>
    <t>FRAIS DIVERS</t>
  </si>
  <si>
    <t>VISITE</t>
  </si>
  <si>
    <t>DSMI</t>
  </si>
  <si>
    <t>LOCATION D' IMMEUBLE</t>
  </si>
  <si>
    <t>LOCATION BOUTEILLE A GAZ</t>
  </si>
  <si>
    <t>LOCATø GROUPE DEPANAGE</t>
  </si>
  <si>
    <t>ENTRETIEN REPARATION MAINTENANCE</t>
  </si>
  <si>
    <t>ENTTRETIEN, REPARATION BOULANGERIE</t>
  </si>
  <si>
    <t>ENTRETIEN POSTE TRANSFO JIRAMA</t>
  </si>
  <si>
    <t>PRIME D'ASSURANCE</t>
  </si>
  <si>
    <t>ASSISTANCE REMORQUAGE</t>
  </si>
  <si>
    <t>PERSONNEL EXTERIEUR A L'ENTREPRISE</t>
  </si>
  <si>
    <t>VEHICULE GPS</t>
  </si>
  <si>
    <t>HONORAIRE TRANSITAIRE</t>
  </si>
  <si>
    <t>PRESTATION GASY NET</t>
  </si>
  <si>
    <t>HONORAIRE EXPERT COMPTABLE</t>
  </si>
  <si>
    <t>DEVELOPPEMENT LOGICIEL DE GESTION</t>
  </si>
  <si>
    <t>DOMAINE TARTINE.MG</t>
  </si>
  <si>
    <t>DEPLACEMENT, MISSION ET RECEPTION</t>
  </si>
  <si>
    <t>HEBERGEMENT, HOTELERIE</t>
  </si>
  <si>
    <t>FRAIS POSTAUX ET TELECOMMUNICATION</t>
  </si>
  <si>
    <t>INTERNET BLUELINE</t>
  </si>
  <si>
    <t>GEOLOCALISATION VEHICULE</t>
  </si>
  <si>
    <t>SERVICE BANCAIRE ET ASSIMILE</t>
  </si>
  <si>
    <t>FRAIS DE TENUE DE COMPTE</t>
  </si>
  <si>
    <t>DIVERS FRAIS ET COMMISSIONS</t>
  </si>
  <si>
    <t>FRAIS &amp; COMø DE TRANSFERT ETRANGER</t>
  </si>
  <si>
    <t>COMMISSION DE DOMICILIATION</t>
  </si>
  <si>
    <t>ABONNEMENT CARTE UNIVERSELLE</t>
  </si>
  <si>
    <t>COMMISSION TRANSIT &amp; TRANSPORT</t>
  </si>
  <si>
    <t>COTISATION VERSEE</t>
  </si>
  <si>
    <t>DROIT DE DOUANE</t>
  </si>
  <si>
    <t>SALAIRE ET APPOINTEMENT</t>
  </si>
  <si>
    <t>CHARGES PATRONALES CNaPS</t>
  </si>
  <si>
    <t>CHARGE PERSONNEL MEDICAMENTS</t>
  </si>
  <si>
    <t>CANTINE</t>
  </si>
  <si>
    <t>AUTRES CHARGES DU PERSONNEL</t>
  </si>
  <si>
    <t>DON et OEUVRE SOCIALE</t>
  </si>
  <si>
    <t>AMENDE ET PENALITE</t>
  </si>
  <si>
    <t>AUTRES CHARGES DE GESTION</t>
  </si>
  <si>
    <t>DOTATø AUX AMORTISSM &amp; PROVø</t>
  </si>
  <si>
    <t>IMPOT SUR LE REVENU</t>
  </si>
  <si>
    <t>VENTE DU PAIN</t>
  </si>
  <si>
    <t>VARIATION STOCK PRODUIT FINI</t>
  </si>
  <si>
    <t>AUTRES PRODUITS DE GESTION</t>
  </si>
  <si>
    <t>INTERETS CREDITEURS</t>
  </si>
  <si>
    <t>Emprunts LMT BNI</t>
  </si>
  <si>
    <t>Emprunt CTS BNI</t>
  </si>
  <si>
    <t>Emprunt part -1an BGFI</t>
  </si>
  <si>
    <t>Emprunt part -1an BNI</t>
  </si>
  <si>
    <t>Depots et cautionnements re</t>
  </si>
  <si>
    <t>Caution la CITY</t>
  </si>
  <si>
    <t>Intérêts courus sur emprunts</t>
  </si>
  <si>
    <t>Autres immo.incorporelles</t>
  </si>
  <si>
    <t>Batiments et constructions</t>
  </si>
  <si>
    <t>Agenc Amenag Istallation</t>
  </si>
  <si>
    <t>immo en cours</t>
  </si>
  <si>
    <t>Immo en cours Mantasoa</t>
  </si>
  <si>
    <t>Amort agencement terrain</t>
  </si>
  <si>
    <t>Amort Agenc Amenag Instal</t>
  </si>
  <si>
    <t>F/sseurs effets à payer BGFI</t>
  </si>
  <si>
    <t>Clients effets à recevoir BMOI</t>
  </si>
  <si>
    <t>FUNECHE</t>
  </si>
  <si>
    <t>IR Intermittent locaux</t>
  </si>
  <si>
    <t>TVA Intermittente étranger</t>
  </si>
  <si>
    <t>Impôts sur les résultats (IR)</t>
  </si>
  <si>
    <t>TVA coll à régulariser</t>
  </si>
  <si>
    <t>TVA /factures non parvenues</t>
  </si>
  <si>
    <t>Taxes sur le CA/ factures à établir</t>
  </si>
  <si>
    <t>IGR A PAYER</t>
  </si>
  <si>
    <t>ETAT CHARGE A PAYER</t>
  </si>
  <si>
    <t>CCT ISMAEL RICHARD</t>
  </si>
  <si>
    <t>Creances/cessions d'immo</t>
  </si>
  <si>
    <t>AIR MADAGASCAR</t>
  </si>
  <si>
    <t>SIRR</t>
  </si>
  <si>
    <t>PRODUIT CONSTATE D'AVANCE</t>
  </si>
  <si>
    <t>Traite reçue</t>
  </si>
  <si>
    <t>BGFI 410 001 710 11-30</t>
  </si>
  <si>
    <t>Prêt Court et Moyen Terme</t>
  </si>
  <si>
    <t>Caisse La City</t>
  </si>
  <si>
    <t>Caisse Antsahavola</t>
  </si>
  <si>
    <t>Transport terrestre</t>
  </si>
  <si>
    <t>RRR O/ achats</t>
  </si>
  <si>
    <t>Enlèvement déchet la city Sotherly</t>
  </si>
  <si>
    <t>ERM DIGITAL</t>
  </si>
  <si>
    <t>ERM ANDRANOMENA</t>
  </si>
  <si>
    <t>ERM ANTSAHAVOLA</t>
  </si>
  <si>
    <t>ERM AVOANJO</t>
  </si>
  <si>
    <t>ERM LA CITY</t>
  </si>
  <si>
    <t>ENTRETIEN APPARTEMENTS LA CITY</t>
  </si>
  <si>
    <t>Personnel extérieur de l'entreprise</t>
  </si>
  <si>
    <t>Prestation ALPHA MADA</t>
  </si>
  <si>
    <t>Prestation deratisation-desinsectio</t>
  </si>
  <si>
    <t>Prestation URBAN PROPRETE</t>
  </si>
  <si>
    <t>Honoraires Huissiers</t>
  </si>
  <si>
    <t>Honoraires avocat divers</t>
  </si>
  <si>
    <t>Honoraires United Malagasy</t>
  </si>
  <si>
    <t>Frais de tenu de compte</t>
  </si>
  <si>
    <t>Temporaire</t>
  </si>
  <si>
    <t>Cotisations Patronale CNaPS</t>
  </si>
  <si>
    <t>Cotisations Patronale OSTIE</t>
  </si>
  <si>
    <t>Cotisations Patronale FUNECHE</t>
  </si>
  <si>
    <t>Autres charges non deductibles</t>
  </si>
  <si>
    <t>Intéret bancaires/ emprunts</t>
  </si>
  <si>
    <t>Dot amort. immob incorporelles</t>
  </si>
  <si>
    <t>prestation de services</t>
  </si>
  <si>
    <t>Location la CITY</t>
  </si>
  <si>
    <t>Refacturation charges communes</t>
  </si>
  <si>
    <t>Refactur charges communes la city</t>
  </si>
  <si>
    <t>Locations diverses</t>
  </si>
  <si>
    <t>Charges la CITY</t>
  </si>
  <si>
    <t>Charges communes la CITY</t>
  </si>
  <si>
    <t>REFACTURATION CONSOM JIRAMA</t>
  </si>
  <si>
    <t>Immo en cours City 3000</t>
  </si>
  <si>
    <t>PERSONNEL-CONGES PAYES</t>
  </si>
  <si>
    <t>ORGANISME SOCIAUX/charge a</t>
  </si>
  <si>
    <t>Débiteurs crediteurs divers Refac</t>
  </si>
  <si>
    <t>INVISO PRÊT</t>
  </si>
  <si>
    <t>ND/Réfacturaion à établir</t>
  </si>
  <si>
    <t>Chqs emis-BNI</t>
  </si>
  <si>
    <t>CAISSE DEPENSES</t>
  </si>
  <si>
    <t>Locations matériels</t>
  </si>
  <si>
    <t>Geolocalisation</t>
  </si>
  <si>
    <t>RRRO/ autres sces extérieurs</t>
  </si>
  <si>
    <t>Procedures dans certains cas</t>
  </si>
  <si>
    <t>CA sur le Marché public</t>
  </si>
  <si>
    <t>N°COMPTE</t>
  </si>
  <si>
    <t>LIBELLE</t>
  </si>
  <si>
    <t>RAN (Solde débiteur)</t>
  </si>
  <si>
    <t>Résultat - perte</t>
  </si>
  <si>
    <t>Emprunt BFV_Part plus d'un an</t>
  </si>
  <si>
    <t>Emprunt BFV-Part moins d'un an</t>
  </si>
  <si>
    <t>Depots et cautionnements reçus</t>
  </si>
  <si>
    <t>Immo en cours Analamahitsy</t>
  </si>
  <si>
    <t>Immo en cours Alarobia</t>
  </si>
  <si>
    <t>Immo en cours Tamatave</t>
  </si>
  <si>
    <t>Immo en cours Ford Dauphin</t>
  </si>
  <si>
    <t>Immo en cours RéhabilitatioMantasoa</t>
  </si>
  <si>
    <t>Immo en cours Mahitsy</t>
  </si>
  <si>
    <t>Immo en cours-villa MSI Ivandry</t>
  </si>
  <si>
    <t>Amort Agenc Amenag installation</t>
  </si>
  <si>
    <t>Amort Materiel&amp;mobilier de logement</t>
  </si>
  <si>
    <t>Fournisseurs Locaux</t>
  </si>
  <si>
    <t>Fournisseurs ‚trangers</t>
  </si>
  <si>
    <t>F/sseurs effets … payer BMOI</t>
  </si>
  <si>
    <t>Fournisseurs d'immobilisations</t>
  </si>
  <si>
    <t>Avances et acomptes fournisseurs</t>
  </si>
  <si>
    <t>Frns ‚trangers: avances&amp;acpt</t>
  </si>
  <si>
    <t>Clients</t>
  </si>
  <si>
    <t>Produit non encore facturé</t>
  </si>
  <si>
    <t>Cong‚s pay‚s provision</t>
  </si>
  <si>
    <t>Charges soc. s/Cong‚s … payer</t>
  </si>
  <si>
    <t>Etat à payer: IR</t>
  </si>
  <si>
    <t>TVA Sur facture à établir</t>
  </si>
  <si>
    <t>C/C des Associés</t>
  </si>
  <si>
    <t>C/C DANIL ISMAEL</t>
  </si>
  <si>
    <t>C/C SHERALY MINAZE</t>
  </si>
  <si>
    <t>C/C ISMAEL SHAIMA</t>
  </si>
  <si>
    <t>C/C ISMAEL YANISH</t>
  </si>
  <si>
    <t>RCM PRET</t>
  </si>
  <si>
    <t>IDM REFACTURATION</t>
  </si>
  <si>
    <t>INVISO REFACTURATION</t>
  </si>
  <si>
    <t>Produits constat‚s d'avance</t>
  </si>
  <si>
    <t>ChŠques emis</t>
  </si>
  <si>
    <t xml:space="preserve">Banque BFV Ariary   </t>
  </si>
  <si>
    <t xml:space="preserve">Int‚rˆts courus   </t>
  </si>
  <si>
    <t>Caisse La city</t>
  </si>
  <si>
    <t>CAISSE DEPENSE</t>
  </si>
  <si>
    <t>Petit outillage immobilier</t>
  </si>
  <si>
    <t xml:space="preserve">Carburant chaudiŠre     </t>
  </si>
  <si>
    <t xml:space="preserve">Produits d'hygiene et m‚nages </t>
  </si>
  <si>
    <t xml:space="preserve">Fournitures informatiques     </t>
  </si>
  <si>
    <t>Achats matiŠres et fournitures</t>
  </si>
  <si>
    <t xml:space="preserve">Locations immobilières     </t>
  </si>
  <si>
    <t xml:space="preserve">Locations     </t>
  </si>
  <si>
    <t xml:space="preserve">Locations mobiliŠres     </t>
  </si>
  <si>
    <t>ERM Alarobia</t>
  </si>
  <si>
    <t>ERM Antsahavola</t>
  </si>
  <si>
    <t>ERM Ambohibao</t>
  </si>
  <si>
    <t xml:space="preserve">Entretien et r‚parations     </t>
  </si>
  <si>
    <t>ERM Analamahitsy</t>
  </si>
  <si>
    <t xml:space="preserve">ERM vehicules     </t>
  </si>
  <si>
    <t xml:space="preserve">Maintenance     </t>
  </si>
  <si>
    <t xml:space="preserve">Assurances flottes auto     </t>
  </si>
  <si>
    <t xml:space="preserve">Assurances multirisques     </t>
  </si>
  <si>
    <t xml:space="preserve">Autres polices d'assurances   </t>
  </si>
  <si>
    <t xml:space="preserve">Divers     </t>
  </si>
  <si>
    <t xml:space="preserve">Journaux     </t>
  </si>
  <si>
    <t xml:space="preserve">Personnel d‚tach‚     </t>
  </si>
  <si>
    <t xml:space="preserve">Honoraires     </t>
  </si>
  <si>
    <t xml:space="preserve">Honoraire commissaire aux cpt </t>
  </si>
  <si>
    <t>Publicit‚, relations publiques</t>
  </si>
  <si>
    <t>Insertions publicitaires m‚dia</t>
  </si>
  <si>
    <t xml:space="preserve">Support publicitaires     </t>
  </si>
  <si>
    <t xml:space="preserve">Foires &amp; expositions     </t>
  </si>
  <si>
    <t>Transport du bien</t>
  </si>
  <si>
    <t>D‚placements, missions, r‚cept</t>
  </si>
  <si>
    <t xml:space="preserve">Mission et déplacement     </t>
  </si>
  <si>
    <t xml:space="preserve">Per Diem tourn‚es     </t>
  </si>
  <si>
    <t xml:space="preserve">R‚ceptions     </t>
  </si>
  <si>
    <t xml:space="preserve">Mission: Hergement , hotel    </t>
  </si>
  <si>
    <t>Repas Direction</t>
  </si>
  <si>
    <t>Télévideosurveillance</t>
  </si>
  <si>
    <t>Frais de télécommunications</t>
  </si>
  <si>
    <t xml:space="preserve">Telephone mobile     </t>
  </si>
  <si>
    <t xml:space="preserve">Internet     </t>
  </si>
  <si>
    <t xml:space="preserve">Commissions de domiciliation  </t>
  </si>
  <si>
    <t xml:space="preserve">CI transfert change     </t>
  </si>
  <si>
    <t xml:space="preserve">Commission de mouvement     </t>
  </si>
  <si>
    <t xml:space="preserve">Commissions abonnement Net    </t>
  </si>
  <si>
    <t xml:space="preserve">Commission impay‚s     </t>
  </si>
  <si>
    <t xml:space="preserve">Autres taxes     </t>
  </si>
  <si>
    <t xml:space="preserve">TVA non récupérable     </t>
  </si>
  <si>
    <t>IS Intermittent</t>
  </si>
  <si>
    <t xml:space="preserve">Congés payes     </t>
  </si>
  <si>
    <t xml:space="preserve">Prov cong‚s pay‚s     </t>
  </si>
  <si>
    <t>Cotisation FMFP</t>
  </si>
  <si>
    <t xml:space="preserve">Organisme charges … pay‚s     </t>
  </si>
  <si>
    <t xml:space="preserve">Frais m‚dicaux     </t>
  </si>
  <si>
    <t xml:space="preserve">Dons &amp; liberalités     </t>
  </si>
  <si>
    <t>Autres charges de gestion courantes</t>
  </si>
  <si>
    <t xml:space="preserve">Charges non déductibles     </t>
  </si>
  <si>
    <t>Charges d'intérêts</t>
  </si>
  <si>
    <t xml:space="preserve">Int‚ret bancaires / emprunts  </t>
  </si>
  <si>
    <t xml:space="preserve">Pertes de change     </t>
  </si>
  <si>
    <t>Imp“t sur les march‚s publiics</t>
  </si>
  <si>
    <t>Location terrain AMCHO</t>
  </si>
  <si>
    <t>Refacturation des charges</t>
  </si>
  <si>
    <t>Ventes de matiŠres premiŠres</t>
  </si>
  <si>
    <t>RESULTAT NET DE L'EXERCICE PERTE</t>
  </si>
  <si>
    <t>TERRAIN</t>
  </si>
  <si>
    <t>IMMO EN COURS BYPASS</t>
  </si>
  <si>
    <t>POZZOLAN II-III</t>
  </si>
  <si>
    <t>POZZOLAN IV-V</t>
  </si>
  <si>
    <t>COLLECTIFS FOURNISSEURS</t>
  </si>
  <si>
    <t>F/SSEURS FACT À RECEVOIR</t>
  </si>
  <si>
    <t>FOURNS:ACPTE RECU</t>
  </si>
  <si>
    <t>RÉMUNÉRATIONS DUES AU PERSONNEL</t>
  </si>
  <si>
    <t>ORGANISMES-AUTRES CHARGES A PAYER</t>
  </si>
  <si>
    <t>IR IMPOTS SUR LES RESULTATS</t>
  </si>
  <si>
    <t xml:space="preserve">TVA pour l'Immobilisation </t>
  </si>
  <si>
    <t>DEBIT ET CRED DIVERS REFACTURATION</t>
  </si>
  <si>
    <t>CAISSE AMBOHIBAO</t>
  </si>
  <si>
    <t>Caisse dépense</t>
  </si>
  <si>
    <t>LOCATIONS MOBILIERS</t>
  </si>
  <si>
    <t>CI modification</t>
  </si>
  <si>
    <t>Autres charges de gestion courante</t>
  </si>
  <si>
    <t>Autres impôts sur les résultats</t>
  </si>
  <si>
    <t>Production immobilisée</t>
  </si>
  <si>
    <t>EMPRUNT BFV</t>
  </si>
  <si>
    <t>Impôts sur le résultat</t>
  </si>
  <si>
    <t>TVA sur facture à établir</t>
  </si>
  <si>
    <t>Créances intra groupe</t>
  </si>
  <si>
    <t>ABDOUL KADODIA</t>
  </si>
  <si>
    <t>Caisse Majunga</t>
  </si>
  <si>
    <t>Caisse Gasoil</t>
  </si>
  <si>
    <t>Achats études et prestation de sce</t>
  </si>
  <si>
    <t>Achats autres matières et fournitur</t>
  </si>
  <si>
    <t>Prestation Ramassage Ordures</t>
  </si>
  <si>
    <t>Abonnement Télésurveillance</t>
  </si>
  <si>
    <t>COT PATR FMFP</t>
  </si>
  <si>
    <t>Charge patronal OSTIE</t>
  </si>
  <si>
    <t>Locations Baobab city</t>
  </si>
  <si>
    <t>COMPTE</t>
  </si>
  <si>
    <t>LIBELLES</t>
  </si>
  <si>
    <t>Agencement amenagement Construction</t>
  </si>
  <si>
    <t>Installations techniques</t>
  </si>
  <si>
    <t>Parks groupes éléctrogènes</t>
  </si>
  <si>
    <t>Accessoires Groupes</t>
  </si>
  <si>
    <t>Central solaire</t>
  </si>
  <si>
    <t>Autres immo corp(materiel+o)</t>
  </si>
  <si>
    <t xml:space="preserve">GROS PIECES AUTOS </t>
  </si>
  <si>
    <t>immo en cours MAEVANTANANA</t>
  </si>
  <si>
    <t>Autres Immo en cours</t>
  </si>
  <si>
    <t>Immo en cours Central</t>
  </si>
  <si>
    <t>Immo en cours Mampikony</t>
  </si>
  <si>
    <t>Immo en cours Port Bergé</t>
  </si>
  <si>
    <t>Immo en cours Anivorano Nord</t>
  </si>
  <si>
    <t>Immo en cours Antsohihy</t>
  </si>
  <si>
    <t>Amts Aménagement terrain</t>
  </si>
  <si>
    <t>AGENCEMENT AMENAGEMENTS CONSTRUCTIO</t>
  </si>
  <si>
    <t>Amorts Packs groupes éléctrogènes</t>
  </si>
  <si>
    <t>Amorts Accessoires Groupes</t>
  </si>
  <si>
    <t>Amts Central Solaire</t>
  </si>
  <si>
    <t>AMORT INSTALL TECHNIQUE</t>
  </si>
  <si>
    <t>Autres immo corporelles</t>
  </si>
  <si>
    <t>AMORT GROS PIECES AUTOS</t>
  </si>
  <si>
    <t>Stocks flottant</t>
  </si>
  <si>
    <t xml:space="preserve">FNRS </t>
  </si>
  <si>
    <t>Frournisseur Locaux</t>
  </si>
  <si>
    <t>Fournisseur étrangers</t>
  </si>
  <si>
    <t>Clts: effets remis encaissement</t>
  </si>
  <si>
    <t>Client effet à recevoir BNI</t>
  </si>
  <si>
    <t xml:space="preserve">Clients créditeurs: acomptes </t>
  </si>
  <si>
    <t>Pret au personnel</t>
  </si>
  <si>
    <t>Personnel-congés payés</t>
  </si>
  <si>
    <t>IMPOT SUR LE RESULTAT (IR)</t>
  </si>
  <si>
    <t>TVA déductible sur revente</t>
  </si>
  <si>
    <t>TVA Intermittente deductible</t>
  </si>
  <si>
    <t>TVA SUR DD</t>
  </si>
  <si>
    <t>TVA SUR  PGN</t>
  </si>
  <si>
    <t>TVA Intermittente collectée</t>
  </si>
  <si>
    <t>CCT ISMAEL YANISH</t>
  </si>
  <si>
    <t>CCT MOHABOUBALY FERID</t>
  </si>
  <si>
    <t>CCT MOHABOUBALY ARIFMAMOD</t>
  </si>
  <si>
    <t>DIVERS APPRO CAISSE MISSIONS</t>
  </si>
  <si>
    <t xml:space="preserve">AGRIVET </t>
  </si>
  <si>
    <t xml:space="preserve">MDI </t>
  </si>
  <si>
    <t>AGRICORP/INVISO</t>
  </si>
  <si>
    <t>Charges Constatées d'avances</t>
  </si>
  <si>
    <t>CHEQUE EMIS</t>
  </si>
  <si>
    <t>échange chq ou traite</t>
  </si>
  <si>
    <t>SBM Ariary</t>
  </si>
  <si>
    <t>MCB Ariary</t>
  </si>
  <si>
    <t>Caisse Silo</t>
  </si>
  <si>
    <t>CAISSE ANTSOHIHY</t>
  </si>
  <si>
    <t>CAISSE MAEVATANANA</t>
  </si>
  <si>
    <t>Accréditifs</t>
  </si>
  <si>
    <t>Lubrifiants</t>
  </si>
  <si>
    <t xml:space="preserve">Pièces de rechange </t>
  </si>
  <si>
    <t>Variation stocksMat &amp; produits cons</t>
  </si>
  <si>
    <t>Variation stocks flottant</t>
  </si>
  <si>
    <t>diversesFournitures pr installation</t>
  </si>
  <si>
    <t>Fournitures d'entretien</t>
  </si>
  <si>
    <t>Achats pièces de réchange groupe</t>
  </si>
  <si>
    <t>Droit de remise &amp; interet</t>
  </si>
  <si>
    <t>Expertise PC (CEMM)</t>
  </si>
  <si>
    <t>ROC</t>
  </si>
  <si>
    <t>RRR O/ achats m/ses</t>
  </si>
  <si>
    <t>location véhicule</t>
  </si>
  <si>
    <t>location Groupe Electrogène</t>
  </si>
  <si>
    <t>Entretien et réparation Groupes</t>
  </si>
  <si>
    <t>Ramassage Ordures</t>
  </si>
  <si>
    <t>..</t>
  </si>
  <si>
    <t>Prestation pour maintenance groupe</t>
  </si>
  <si>
    <t>Rémunérations des transitaires</t>
  </si>
  <si>
    <t>CADEAUX A LA CLIENTELE</t>
  </si>
  <si>
    <t>Transport de marchandises</t>
  </si>
  <si>
    <t>Abonnement CANALSAT</t>
  </si>
  <si>
    <t>Salaires &amp; appointements dirigeants</t>
  </si>
  <si>
    <t>Charges Patronales CNaPS</t>
  </si>
  <si>
    <t>Charges Patronales OSTIE</t>
  </si>
  <si>
    <t>Autres Cotisations sociales</t>
  </si>
  <si>
    <t>Cotisations FMFP</t>
  </si>
  <si>
    <t>Moins values/cessions d'actifs</t>
  </si>
  <si>
    <t>Impôts sur les revenus</t>
  </si>
  <si>
    <t>Locations groupe</t>
  </si>
  <si>
    <t>Prestation entretien groupe</t>
  </si>
  <si>
    <t>LOCATION PANNEAU SOLAIRE</t>
  </si>
  <si>
    <t>Ventes de marchandises</t>
  </si>
  <si>
    <t>Ventes des pièces de rechange group</t>
  </si>
  <si>
    <t>PRODUCTION ENERGIE SOLAIRE</t>
  </si>
  <si>
    <t>Vente de matières consommables</t>
  </si>
  <si>
    <t>reprise amortissement</t>
  </si>
  <si>
    <t>x</t>
  </si>
  <si>
    <t>2019 2e dépôt</t>
  </si>
  <si>
    <t>RESULTAT NET DE L'EXERCICE BENEFICE</t>
  </si>
  <si>
    <t>120</t>
  </si>
  <si>
    <t>129</t>
  </si>
  <si>
    <t>EMPRUNTS BMOI</t>
  </si>
  <si>
    <t>EMPRUNT BMOI 2</t>
  </si>
  <si>
    <t>BNI LEASING</t>
  </si>
  <si>
    <t>164</t>
  </si>
  <si>
    <t>LOGICIELS INFORMATIQUES &amp; ASSIMILÉS</t>
  </si>
  <si>
    <t>AGENCEMENT AMENAGEMENT INSTALLATION</t>
  </si>
  <si>
    <t>MATÉRIELS &amp; OUTILLAGES GARAGE</t>
  </si>
  <si>
    <t>MATERIELS ET OUTILLAGES</t>
  </si>
  <si>
    <t>LEASING</t>
  </si>
  <si>
    <t>MATERIEL &amp; MOBILIER DE LOGEMENT</t>
  </si>
  <si>
    <t>AMTS MATERIELS &amp; OUTILLAGE GARAGE</t>
  </si>
  <si>
    <t>AMTS MATERIELS &amp; OUTILLAGES</t>
  </si>
  <si>
    <t>AMTS MATERIELS EN LEASING</t>
  </si>
  <si>
    <t>STOCKS PIECES DETACHES</t>
  </si>
  <si>
    <t>350</t>
  </si>
  <si>
    <t>...</t>
  </si>
  <si>
    <t>F/SSEURS EFFETS À PAYER</t>
  </si>
  <si>
    <t>F/SSEURS EFFETS · PAYER BMOI</t>
  </si>
  <si>
    <t>F/SSEURS EFFETS · PAYER BFV</t>
  </si>
  <si>
    <t>404</t>
  </si>
  <si>
    <t>FOURNISSEURS NP CLOTURES</t>
  </si>
  <si>
    <t>FRNS DEBITEURS: AVANCES ET ACOMPTES</t>
  </si>
  <si>
    <t>COLLECTIFS CLIENTS</t>
  </si>
  <si>
    <t>Client effet à recevoir BMOI</t>
  </si>
  <si>
    <t>Client effet à recevoir BFV</t>
  </si>
  <si>
    <t>Client effet à recevoir BOA</t>
  </si>
  <si>
    <t>Clients-prouduits non encore facturés</t>
  </si>
  <si>
    <t>418</t>
  </si>
  <si>
    <t>AVANCES &amp; ACOMPTES AU PERSONNEL</t>
  </si>
  <si>
    <t>AVANCES SPECIALES</t>
  </si>
  <si>
    <t>PRÊT AU PERSONNEL</t>
  </si>
  <si>
    <t>ETAT : ACOMPTES ARS</t>
  </si>
  <si>
    <t>TVA DÉDUCTIBLES</t>
  </si>
  <si>
    <t>TVA COLLECTÉES SUR LES VENTES</t>
  </si>
  <si>
    <t>TVA COLLECTEES SUR SERVICES</t>
  </si>
  <si>
    <t>TVA relatifs sur les marchés public</t>
  </si>
  <si>
    <t>TVA SUR FACTURES NON PARVENUE</t>
  </si>
  <si>
    <t>Taxe sur Marché Public</t>
  </si>
  <si>
    <t>446</t>
  </si>
  <si>
    <t>ASSOCIÉS COMPTE COURANT</t>
  </si>
  <si>
    <t>ISMAEL RICHARD</t>
  </si>
  <si>
    <t>C/C MOHABOUBALY FERID</t>
  </si>
  <si>
    <t>C/C MOHABOUBALY ARIF</t>
  </si>
  <si>
    <t>C/C MCM</t>
  </si>
  <si>
    <t>DEBITEURS &amp; CREDITEURS DIVERS</t>
  </si>
  <si>
    <t>CRÉANCES INTRA GROUPE</t>
  </si>
  <si>
    <t>SOCIETE BALLOU</t>
  </si>
  <si>
    <t>SMTP - PRET</t>
  </si>
  <si>
    <t xml:space="preserve">AGRIVAL </t>
  </si>
  <si>
    <t>SHAHIM ISMAEL</t>
  </si>
  <si>
    <t>CREDITEURS DIVERS</t>
  </si>
  <si>
    <t xml:space="preserve">IDF </t>
  </si>
  <si>
    <t>AGRIVET TAMATAVE</t>
  </si>
  <si>
    <t>KOMATSU</t>
  </si>
  <si>
    <t>CHARGES CONSTATEES D'AVANCES</t>
  </si>
  <si>
    <t>Chèque émise</t>
  </si>
  <si>
    <t>Effets, remis à l'encaissement</t>
  </si>
  <si>
    <t>Effets, remis à l'escompte</t>
  </si>
  <si>
    <t>BNI KOMATSU</t>
  </si>
  <si>
    <t>OPÉRAT° DIVERSES COMMER</t>
  </si>
  <si>
    <t>CAISSE recette IDM</t>
  </si>
  <si>
    <t>Caisse Dépense IDM</t>
  </si>
  <si>
    <t>CAISSE  dépense KOMATSU</t>
  </si>
  <si>
    <t>CAISSE AMBOHIBAO2</t>
  </si>
  <si>
    <t>Caisse Recette Komatsu</t>
  </si>
  <si>
    <t>580</t>
  </si>
  <si>
    <t>Variations stocks piŠces d‚tach‚s</t>
  </si>
  <si>
    <t>Frais de maintenance</t>
  </si>
  <si>
    <t>DROIT DE REMISE &amp; INTERET</t>
  </si>
  <si>
    <t>HONORAIRES SGS</t>
  </si>
  <si>
    <t>611</t>
  </si>
  <si>
    <t>ERM USINE</t>
  </si>
  <si>
    <t>PREPARATION VEHICULES NEUFS VPN</t>
  </si>
  <si>
    <t>PREPARATION VEHICULES OCCASION VPO</t>
  </si>
  <si>
    <t>SAV VEHICULES</t>
  </si>
  <si>
    <t xml:space="preserve">AGENT DE SÉCURITÉ </t>
  </si>
  <si>
    <t>Honoraires commissaire aux comptes</t>
  </si>
  <si>
    <t>RÉMUN.D'INTÉRMÉDIAIRES ET HONORAIRE</t>
  </si>
  <si>
    <t>Transport des biens</t>
  </si>
  <si>
    <t>Per Diem tournées CHAUFFEUR CAMUSAT</t>
  </si>
  <si>
    <t>GEOLOCALISATION</t>
  </si>
  <si>
    <t>Abonnement CANAL+</t>
  </si>
  <si>
    <t>Abonnement COMPUREWEB</t>
  </si>
  <si>
    <t>COMMISSIONS D'ENCAISSEMENT TRAITES</t>
  </si>
  <si>
    <t>COMMISSIONS D'ESCOMPTE TRAITES</t>
  </si>
  <si>
    <t>VIGNETTES &amp; TAXES SUR VEHICULES</t>
  </si>
  <si>
    <t>INTERETS SUR PAIEMENT IMPOTS</t>
  </si>
  <si>
    <t>CONGS PAYES</t>
  </si>
  <si>
    <t>Dockers</t>
  </si>
  <si>
    <t>Cotisations SMIA</t>
  </si>
  <si>
    <t>COTISATION FMFP</t>
  </si>
  <si>
    <t>PATRONAL FUNECHE</t>
  </si>
  <si>
    <t>HABILLEMENT DES PERSONNELS</t>
  </si>
  <si>
    <t>Divers Intérêts bancaires</t>
  </si>
  <si>
    <t>Intéret des emprunts PMT</t>
  </si>
  <si>
    <t>Intérêts des emprunts ASM</t>
  </si>
  <si>
    <t>ECART</t>
  </si>
  <si>
    <t>Autres impots sur le resultat</t>
  </si>
  <si>
    <t>PRESTATION ATELIER</t>
  </si>
  <si>
    <t>VENTES DE MARCHANDISES</t>
  </si>
  <si>
    <t>VENTES DE PIECES DETACHEES</t>
  </si>
  <si>
    <t>PRODUITS DES ACT.ANNEXES &amp; ACCESSOI</t>
  </si>
  <si>
    <t>RRR ACCORDÉS</t>
  </si>
  <si>
    <t>REPRISE PROVISION</t>
  </si>
  <si>
    <t>EMPRUNT BOA</t>
  </si>
  <si>
    <t>EMBALLAGES A RENDRE</t>
  </si>
  <si>
    <t>Salaires temporaires</t>
  </si>
  <si>
    <t>ASSOCIE MCM</t>
  </si>
  <si>
    <t>MATERIELS EQUIPEMENTS ET TRAVAUX</t>
  </si>
  <si>
    <t>HONORAIRE COMPUREWEB</t>
  </si>
  <si>
    <t>Divers relations publiques</t>
  </si>
  <si>
    <t>Réception &amp; Visite technique</t>
  </si>
  <si>
    <t xml:space="preserve">Ventes sur marché public </t>
  </si>
  <si>
    <t>REFACTURATIONS</t>
  </si>
  <si>
    <t xml:space="preserve">Variation des stocks de produits </t>
  </si>
  <si>
    <t>N° COMPTE</t>
  </si>
  <si>
    <t>INTITULES</t>
  </si>
  <si>
    <t>Clients produits non encore facturer</t>
  </si>
  <si>
    <t>434à créer</t>
  </si>
  <si>
    <t>434à créer0</t>
  </si>
  <si>
    <t>TVA COLLECTÉES</t>
  </si>
  <si>
    <t>TVA relatifs aux cessions d'immobil</t>
  </si>
  <si>
    <t>ASSOCIE IDM</t>
  </si>
  <si>
    <t>CHARGES CONSTATEES D'AVANCE</t>
  </si>
  <si>
    <t xml:space="preserve">EFFET REMIS A L'ENCAISSEMENT </t>
  </si>
  <si>
    <t>Caisse Digue</t>
  </si>
  <si>
    <t>Caisse recette</t>
  </si>
  <si>
    <t>DONS &amp; LIBERALITS</t>
  </si>
  <si>
    <t>IMPOTS SUR LES REVENUS</t>
  </si>
  <si>
    <t>LOCATIONS</t>
  </si>
  <si>
    <t>REPORT A NOUVEAU</t>
  </si>
  <si>
    <t>BNI LEASING_LSB10282_ZNA 4304TBP</t>
  </si>
  <si>
    <t>BNI LEASING_LSB10283_CAMION 7T B</t>
  </si>
  <si>
    <t>BNI LEASING_LSB10284_ CAMION 3.5</t>
  </si>
  <si>
    <t>BNI LEASING_LSB10285_CAMION 3.5T</t>
  </si>
  <si>
    <t>BNI LEASING_LSB10286_ MINIBUS V2</t>
  </si>
  <si>
    <t>BNI LEASING_LSB10287_ MINIBUS V2</t>
  </si>
  <si>
    <t>BNI LEASING_LSB10288_CAMION 4T B</t>
  </si>
  <si>
    <t>BNI LEASING_LSB10289_PICK UP DOU</t>
  </si>
  <si>
    <t>BNI LEASING_LSB10290_DONG FENG V</t>
  </si>
  <si>
    <t>BNI LEASING_LSB10291_DONG FENG A</t>
  </si>
  <si>
    <t>BNI LEASING_LSB10292_DONG FENG Z</t>
  </si>
  <si>
    <t>BNI LEASING_LSB10293_DONG FENG A</t>
  </si>
  <si>
    <t>BNI LEASING_LSB10294_CAMION 3.5T</t>
  </si>
  <si>
    <t>BNI LEASING_LSB10295_DONG FENG A</t>
  </si>
  <si>
    <t>BNI LEASING_LSB10296_DONG FENG C</t>
  </si>
  <si>
    <t>AGRICORP-INVISO</t>
  </si>
  <si>
    <t>EFFET REMISE A L'ESCOMPTE</t>
  </si>
  <si>
    <t>REFACTURATION</t>
  </si>
  <si>
    <t>EF 2019 Conso</t>
  </si>
  <si>
    <t>AUTRE RESERVE</t>
  </si>
  <si>
    <t>ASM MCB</t>
  </si>
  <si>
    <t>INSTALLATION GENERAL</t>
  </si>
  <si>
    <t>MATERIEL ET MOBILIER DE MAGASIN</t>
  </si>
  <si>
    <t>STOCKS DES PIECES ET ACC MOTO</t>
  </si>
  <si>
    <t>CLIENT EFFET A RECEVOIR</t>
  </si>
  <si>
    <t>TRAITE ESCOMPTE</t>
  </si>
  <si>
    <t>Clients- produits non encore factur</t>
  </si>
  <si>
    <t>SOLDE DE TOUT COMPTE</t>
  </si>
  <si>
    <t>AUTRE CESSIONS</t>
  </si>
  <si>
    <t>AUTRES ORGNAISMES</t>
  </si>
  <si>
    <t>IR A PAYER 2019</t>
  </si>
  <si>
    <t>ARS</t>
  </si>
  <si>
    <t>IRI Locaux (ne plus utilisé)</t>
  </si>
  <si>
    <t>IRSA VERSER</t>
  </si>
  <si>
    <t>C/C PAOLO PREVE</t>
  </si>
  <si>
    <t>C/C DANIL</t>
  </si>
  <si>
    <t>C/C ID MOTORS</t>
  </si>
  <si>
    <t>CC/ ID MOTORS</t>
  </si>
  <si>
    <t>COMPTE D'APPORT PAR INCORPORATION D</t>
  </si>
  <si>
    <t>COMPTE D'APPORT EN NUMERAIRE</t>
  </si>
  <si>
    <t xml:space="preserve">SOCOLAIT </t>
  </si>
  <si>
    <t>Compte d'attente 2019</t>
  </si>
  <si>
    <t>Compte d'attente - ajustement</t>
  </si>
  <si>
    <t>compte attente rapprochement BMOI</t>
  </si>
  <si>
    <t>compte attente rapprochement BNI</t>
  </si>
  <si>
    <t>Pertes sur créances</t>
  </si>
  <si>
    <t>CHEQUE ENCAISSE VITRINE</t>
  </si>
  <si>
    <t>TRAITE REÇUE : EFFET IMPAYE</t>
  </si>
  <si>
    <t>CARTE BANCAIRE</t>
  </si>
  <si>
    <t>BMOI effets remis … l'encaissement</t>
  </si>
  <si>
    <t>BMOI EURO</t>
  </si>
  <si>
    <t>BMOI Euro</t>
  </si>
  <si>
    <t>BNI en MGA</t>
  </si>
  <si>
    <t>MCB MGA</t>
  </si>
  <si>
    <t>Effet escompté - BMOI</t>
  </si>
  <si>
    <t>Effet escompté - BNI</t>
  </si>
  <si>
    <t>Effet escompté - MCB</t>
  </si>
  <si>
    <t>Caisse en MGA</t>
  </si>
  <si>
    <t>Petite caisse</t>
  </si>
  <si>
    <t>COFFRE- Espèces</t>
  </si>
  <si>
    <t>CAISSE DEPENSES TULEAR</t>
  </si>
  <si>
    <t>CAISSE RECETTES TULEAR</t>
  </si>
  <si>
    <t>CAISSE RECETTE</t>
  </si>
  <si>
    <t>PRODUITS D'HYGIENE &amp; MÉNAGE</t>
  </si>
  <si>
    <t>Fournitures d'atelier</t>
  </si>
  <si>
    <t>Produits d'entretien</t>
  </si>
  <si>
    <t>Fourniture de bureau</t>
  </si>
  <si>
    <t>Fourniture d'atelier</t>
  </si>
  <si>
    <t>Fourniture informatique</t>
  </si>
  <si>
    <t>Fourniture téléphonique</t>
  </si>
  <si>
    <t>Variations stocks pièces détachés</t>
  </si>
  <si>
    <t>Variation stocks marchandises</t>
  </si>
  <si>
    <t>Achats Matériel, équipements, trav.</t>
  </si>
  <si>
    <t>Eau, électricité‚ ...</t>
  </si>
  <si>
    <t>Carburants et lubrifiants</t>
  </si>
  <si>
    <t>Carburant Atelier pour moto client</t>
  </si>
  <si>
    <t>Pièces de rechanges</t>
  </si>
  <si>
    <t>Achats motos</t>
  </si>
  <si>
    <t>Achat VTT</t>
  </si>
  <si>
    <t>Achats piŠces &amp; accessoires motos</t>
  </si>
  <si>
    <t>ACHAT PIECES DETACHE LSM</t>
  </si>
  <si>
    <t>Achats produits d'entretien</t>
  </si>
  <si>
    <t>Achat huile moteur</t>
  </si>
  <si>
    <t>Droits et Taxes de douane</t>
  </si>
  <si>
    <t>Droit d'accise</t>
  </si>
  <si>
    <t>Prestations GasyNet PG</t>
  </si>
  <si>
    <t>Fret sur achats imports</t>
  </si>
  <si>
    <t>Honoraires transitaires</t>
  </si>
  <si>
    <t>Location alarme</t>
  </si>
  <si>
    <t>LOCATION IMMOBILIERE</t>
  </si>
  <si>
    <t>Location matériel</t>
  </si>
  <si>
    <t>Location voiture</t>
  </si>
  <si>
    <t>ERM INFORMATIues</t>
  </si>
  <si>
    <t>Entretien&amp;r‚paration batiments</t>
  </si>
  <si>
    <t>Entretien &amp; r‚paration auto</t>
  </si>
  <si>
    <t>Outillage et Entretien Atelier</t>
  </si>
  <si>
    <t>Entretien reparation client</t>
  </si>
  <si>
    <t>Entretien et reparation showroom</t>
  </si>
  <si>
    <t>D‚ratisation &amp; HygiŠne</t>
  </si>
  <si>
    <t>Assurance voiture &amp; motos</t>
  </si>
  <si>
    <t>Photocopie</t>
  </si>
  <si>
    <t>Documentation technique</t>
  </si>
  <si>
    <t>Achat journal</t>
  </si>
  <si>
    <t>COMMISSION SUR VENTE</t>
  </si>
  <si>
    <t>RÉMUNÉRATIONS DES TRANSITAIRES</t>
  </si>
  <si>
    <t>Honoraire d'expertise</t>
  </si>
  <si>
    <t>Docker et manutention</t>
  </si>
  <si>
    <t>Publicit‚, publications, relations</t>
  </si>
  <si>
    <t>Annonces et insertion</t>
  </si>
  <si>
    <t>SPONSORING COURS VC</t>
  </si>
  <si>
    <t>Catalogues et imprim‚s</t>
  </si>
  <si>
    <t>Frais de transport sur achat</t>
  </si>
  <si>
    <t>Frais de transport sur ventes</t>
  </si>
  <si>
    <t>Frais d'embarquement</t>
  </si>
  <si>
    <t>Frais de debarquement</t>
  </si>
  <si>
    <t>Transport et d‚placement</t>
  </si>
  <si>
    <t>D‚placements, missions, r‚ceptions</t>
  </si>
  <si>
    <t>Voyages et d‚placements</t>
  </si>
  <si>
    <t>Frais postaux et t‚l‚com.</t>
  </si>
  <si>
    <t>Frais courrier</t>
  </si>
  <si>
    <t>Hebergement site internet</t>
  </si>
  <si>
    <t>Frais sur effets</t>
  </si>
  <si>
    <t>Commissions bancaires</t>
  </si>
  <si>
    <t>Amende sur enregistrement</t>
  </si>
  <si>
    <t>Vignette automobile</t>
  </si>
  <si>
    <t>Droit sur panneau publicitaire</t>
  </si>
  <si>
    <t>Droit d'enregistrement acte</t>
  </si>
  <si>
    <t>Droit d'immatriculation</t>
  </si>
  <si>
    <t>63500000</t>
  </si>
  <si>
    <t>Droit de parking</t>
  </si>
  <si>
    <t>L‚galisation signature</t>
  </si>
  <si>
    <t>R‚ception &amp; visite technique</t>
  </si>
  <si>
    <t>CNAPS COTI FMFP</t>
  </si>
  <si>
    <t>Int‚rˆts bancaires sur escompte</t>
  </si>
  <si>
    <t>Int‚rˆts debiteurs</t>
  </si>
  <si>
    <t>Imp“t sur les b‚n‚fices IBS</t>
  </si>
  <si>
    <t>Main d'oeuvre de r‚paration</t>
  </si>
  <si>
    <t>Ventes locations motos</t>
  </si>
  <si>
    <t>FACTURE A ETABLIR</t>
  </si>
  <si>
    <t>SUBVENTIONS D EQUIPEMENTS</t>
  </si>
  <si>
    <t>SUBVENTION PSI</t>
  </si>
  <si>
    <t>EMPRUNTS BNI + 1 an</t>
  </si>
  <si>
    <t>EMPRUNTS BNI - 1 an</t>
  </si>
  <si>
    <t>EMPRUNT IFC</t>
  </si>
  <si>
    <t>STOCKS CARBURANTS &amp; LUBRIFIANTS</t>
  </si>
  <si>
    <t>STOCKS MATERIAUX ET DIVERS</t>
  </si>
  <si>
    <t>F/SSEURS CHEQUE A DECAISSER BFV</t>
  </si>
  <si>
    <t>F/SSEURS CHEQUE A DECAISSER BNI</t>
  </si>
  <si>
    <t>IR impôts sur les résultats</t>
  </si>
  <si>
    <t>IR INTERMITTENT LOCAUX</t>
  </si>
  <si>
    <t>IR INTERMITTENT ETRANGER</t>
  </si>
  <si>
    <t>DEBITEURS CREDITEURS DIVERS/REFAC</t>
  </si>
  <si>
    <t>EUROPAINTS DEBITEUR</t>
  </si>
  <si>
    <t>DIVERS PRODUITS A RECEVOIR</t>
  </si>
  <si>
    <t>PMT A DECAISSER</t>
  </si>
  <si>
    <t>BNI Euro</t>
  </si>
  <si>
    <t>BNI $</t>
  </si>
  <si>
    <t>MVOLA</t>
  </si>
  <si>
    <t>Caisse Fort Dauphin</t>
  </si>
  <si>
    <t>CARBURANTS</t>
  </si>
  <si>
    <t>LUBRIFIANT</t>
  </si>
  <si>
    <t>Achat combustibles</t>
  </si>
  <si>
    <t>Loyer</t>
  </si>
  <si>
    <t>HONORAIRES DES CONSULTANTS</t>
  </si>
  <si>
    <t>HEBERGEMENT, HOTEL, REPAS</t>
  </si>
  <si>
    <t>ABONNEMENT CANAL PLUS</t>
  </si>
  <si>
    <t>Certification et Légalisation</t>
  </si>
  <si>
    <t>COTISATION PATRONALE FUNHECE</t>
  </si>
  <si>
    <t>COTISATION PATRONALE FMFP</t>
  </si>
  <si>
    <t>IFC FEES</t>
  </si>
  <si>
    <t xml:space="preserve">Autres Interêts sur emprunts </t>
  </si>
  <si>
    <t>PRODUCTION IMMOBILISEE</t>
  </si>
  <si>
    <t>IMMO EN COURS CONSTR - Abattoir</t>
  </si>
  <si>
    <t>IMMO EN COURS CONSTR - Refrigeratin</t>
  </si>
  <si>
    <t>IMMO EN COURS CONSTR - Water Tanks</t>
  </si>
  <si>
    <t>DIVERSES CHARGES A PAYER</t>
  </si>
  <si>
    <t>Location Groupe Eléctrogène</t>
  </si>
  <si>
    <t>PRESTATAIRE TEMPORAIRE</t>
  </si>
  <si>
    <t>VIGIE</t>
  </si>
  <si>
    <t>SUBVENTIONS D EXPLOITATIONS</t>
  </si>
  <si>
    <t>X</t>
  </si>
  <si>
    <t>2019 EF CONSO</t>
  </si>
  <si>
    <t>IMMO EN COURS TERRAIN</t>
  </si>
  <si>
    <t>IMMO EN COURS FEEDLOT BUILDING</t>
  </si>
  <si>
    <t>IMMO EN COURS GENERAL CONSTRUCTION</t>
  </si>
  <si>
    <t>IMMO EN COURS PELET UNITY TRANSFORM</t>
  </si>
  <si>
    <t>IMMO EN COURS FRAIS DE RECH DEV (OT</t>
  </si>
  <si>
    <t>IMMO EN COURS FRAIS RECH ET DEV :WC</t>
  </si>
  <si>
    <t>STOCKS DE MAT.1ERES &amp; FOURNITURES</t>
  </si>
  <si>
    <t>F/SSEURS CHEQUE A DECAISSER BOA</t>
  </si>
  <si>
    <t>TEMPORAIRES</t>
  </si>
  <si>
    <t>IR IMPOTS SUR LES RESULTAT</t>
  </si>
  <si>
    <t>CREANCES INTRAGROUPES</t>
  </si>
  <si>
    <t>CAISSE FORT DAUPHIN</t>
  </si>
  <si>
    <t>Matières prémières élevage</t>
  </si>
  <si>
    <t>Achats matières et four AGRI</t>
  </si>
  <si>
    <t>Achats matières et four ELEVAGE</t>
  </si>
  <si>
    <t>TVA NON RECUPERABLE</t>
  </si>
  <si>
    <t>COT PATRONALE FUNHECE</t>
  </si>
  <si>
    <t>COT PATRONALE FMFP</t>
  </si>
  <si>
    <t>Non deductible sur TVA</t>
  </si>
  <si>
    <t>Subvention d'exploitation</t>
  </si>
  <si>
    <t>NUM COMPTE</t>
  </si>
  <si>
    <t>Collectifs fournisseurs</t>
  </si>
  <si>
    <t>Banque SBM</t>
  </si>
  <si>
    <t>Frais de virement</t>
  </si>
  <si>
    <t>IR IMPOTS SUR LE RESULTAT</t>
  </si>
  <si>
    <t>ETAT: IS A PAYER</t>
  </si>
  <si>
    <t>C/C ISMAEL SHAHIM RAZA</t>
  </si>
  <si>
    <t>CRÉANCES INTRA GROUPE/AGRIVET PRÊT</t>
  </si>
  <si>
    <t>EAU &amp; LECTRICIT</t>
  </si>
  <si>
    <t>Charges de copropi‚t‚</t>
  </si>
  <si>
    <t>Enregistrement</t>
  </si>
  <si>
    <t>Certification- L‚galisation</t>
  </si>
  <si>
    <t>Int‚rˆt / d‚couverts bancaires</t>
  </si>
  <si>
    <t>IS A PAYER</t>
  </si>
  <si>
    <t>Concessions &amp; droits similaire</t>
  </si>
  <si>
    <t>Agenc aménag install Batiment</t>
  </si>
  <si>
    <t>Agenc Amenag Installations</t>
  </si>
  <si>
    <t>Matériels et Mobilier de Bureau</t>
  </si>
  <si>
    <t>Mobilier</t>
  </si>
  <si>
    <t>Amort. concessions, brevets...</t>
  </si>
  <si>
    <t>Amo Agenc aménag Batiment</t>
  </si>
  <si>
    <t>Amort. Matériels et outillages</t>
  </si>
  <si>
    <t>Amts Agenc Amenag Installations</t>
  </si>
  <si>
    <t>Amorts Aut Mobiliers</t>
  </si>
  <si>
    <t>Amo Matériel&amp;mobilier de Mag</t>
  </si>
  <si>
    <t>TVA collectée sur facture à établir</t>
  </si>
  <si>
    <t>CC ISMAEL RICHARD</t>
  </si>
  <si>
    <t>Débiteurs créditeurs divers/ refact</t>
  </si>
  <si>
    <t>SHOBI MOHAMED</t>
  </si>
  <si>
    <t>TAMA IMPORT</t>
  </si>
  <si>
    <t>Banque BMOI Ar Tamatave</t>
  </si>
  <si>
    <t>Caisse centrale</t>
  </si>
  <si>
    <t>Caisse Ivandry</t>
  </si>
  <si>
    <t>Caisse Besarety</t>
  </si>
  <si>
    <t>Droit d'autorisation  importat</t>
  </si>
  <si>
    <t>Redevances</t>
  </si>
  <si>
    <t>Honoraires SGS</t>
  </si>
  <si>
    <t>Déplacements, missions, récept</t>
  </si>
  <si>
    <t>Cotisations OMSI</t>
  </si>
  <si>
    <t>RRR accordés</t>
  </si>
  <si>
    <t>Refacturations Charges</t>
  </si>
  <si>
    <t>Pdts cession actifs corporels</t>
  </si>
  <si>
    <t>Intitulé</t>
  </si>
  <si>
    <t>SUBVENTIONS D INVESTISSEMENT</t>
  </si>
  <si>
    <t>LEASING BNI</t>
  </si>
  <si>
    <t>FRAIS DE RECHERCHE &amp; DEVELOPPEMENTS</t>
  </si>
  <si>
    <t>AGENC AMENAG TERRAIN</t>
  </si>
  <si>
    <t>IMMO EN COURS AMBOHITRIMANJAKA</t>
  </si>
  <si>
    <t>PRETS</t>
  </si>
  <si>
    <t>AMTS FRAIS DE R&amp;D</t>
  </si>
  <si>
    <t>AMORT MATERIEL &amp; MOBILIER DE LOGEMENT</t>
  </si>
  <si>
    <t>FOURNISSEUR LOCAUX</t>
  </si>
  <si>
    <t>Frns débiteurs:avances et acomptes</t>
  </si>
  <si>
    <t>IR Crédit</t>
  </si>
  <si>
    <t>Débiteurs créditeurs divers Refact</t>
  </si>
  <si>
    <t>MDI</t>
  </si>
  <si>
    <t>IFC PRET/ AGRIVAL</t>
  </si>
  <si>
    <t>AGRICORP REFACTURATION</t>
  </si>
  <si>
    <t>Perte de valeur/cptes debiteur div</t>
  </si>
  <si>
    <t>Chq_clts ‚l‚veurs &amp; compensatø 401</t>
  </si>
  <si>
    <t>BNI _uro</t>
  </si>
  <si>
    <t>SBM ARIARY</t>
  </si>
  <si>
    <t>SBM DOLLAR</t>
  </si>
  <si>
    <t>Carburant pour autres utilisations</t>
  </si>
  <si>
    <t>Location des voitures</t>
  </si>
  <si>
    <t>Loyer appartement</t>
  </si>
  <si>
    <t>FOIRES -EXPOSITIONS-RELATIONS PUBLI</t>
  </si>
  <si>
    <t>Frais de transport</t>
  </si>
  <si>
    <t>Commission abonnement NET</t>
  </si>
  <si>
    <t>Certification et légalisation</t>
  </si>
  <si>
    <t>Interêt bancaire</t>
  </si>
  <si>
    <t>Productions immobilisées</t>
  </si>
  <si>
    <t>INTERETS COURUS SUR EMPRUNTS</t>
  </si>
  <si>
    <t>MATERIELS INDUSTRIELS</t>
  </si>
  <si>
    <t>AMORTS MATERIEL INDUSTRIELS</t>
  </si>
  <si>
    <t>AVANCE SPECIALE</t>
  </si>
  <si>
    <t>BFV _euro</t>
  </si>
  <si>
    <t>BFV $</t>
  </si>
  <si>
    <t>COMMISSION VIREMENT</t>
  </si>
  <si>
    <t>FRAIS ABONNEMENT NET</t>
  </si>
  <si>
    <t>Variation des stocks de produits</t>
  </si>
  <si>
    <t>Agios</t>
  </si>
  <si>
    <t>VENTES DE MARCHANDISES TAXABLES</t>
  </si>
  <si>
    <t>Emprunt SBM</t>
  </si>
  <si>
    <t>Moules</t>
  </si>
  <si>
    <t>Immo en cours Moules</t>
  </si>
  <si>
    <t>Immo en cours Construction</t>
  </si>
  <si>
    <t>Immo en cours Matériels et Outillag</t>
  </si>
  <si>
    <t>Immo en cours MMB</t>
  </si>
  <si>
    <t>Amts Moules</t>
  </si>
  <si>
    <t>Stocks de MP : ingrédients</t>
  </si>
  <si>
    <t>Stocks en cours de production</t>
  </si>
  <si>
    <t>F/sseurs effets à payer SBM</t>
  </si>
  <si>
    <t>Clients créditeurs</t>
  </si>
  <si>
    <t>ETAT IMPOT ET TAXE RECOUVRABLE</t>
  </si>
  <si>
    <t>TVA demandé en remboursement</t>
  </si>
  <si>
    <t>AGRIVAL ND</t>
  </si>
  <si>
    <t>SMTP ND</t>
  </si>
  <si>
    <t>RCM ND1</t>
  </si>
  <si>
    <t>FERRIS ND1</t>
  </si>
  <si>
    <t>FRETLINE ND1</t>
  </si>
  <si>
    <t>MADECASSE</t>
  </si>
  <si>
    <t>BANQUE A REGULARISER</t>
  </si>
  <si>
    <t xml:space="preserve">PRODUIT CONSTATE D'AVANCE </t>
  </si>
  <si>
    <t>BOA $</t>
  </si>
  <si>
    <t>SBM Dollar</t>
  </si>
  <si>
    <t>SBM MCNE</t>
  </si>
  <si>
    <t>BOA MCNE</t>
  </si>
  <si>
    <t xml:space="preserve">Cocoa Butter </t>
  </si>
  <si>
    <t>Sunflower Lecithin</t>
  </si>
  <si>
    <t>Square tamper (Plastic Tub)</t>
  </si>
  <si>
    <t>Pallet</t>
  </si>
  <si>
    <t>Foil</t>
  </si>
  <si>
    <t>Matières et Outillages consommables</t>
  </si>
  <si>
    <t>Var. de stocks de MP ingrédients</t>
  </si>
  <si>
    <t>Eau &amp; électricité &amp; gaz</t>
  </si>
  <si>
    <t>Carburants Groupes Eléctrogènes</t>
  </si>
  <si>
    <t>Abonnement Logiciels</t>
  </si>
  <si>
    <t xml:space="preserve">Entretiens et réparations </t>
  </si>
  <si>
    <t xml:space="preserve">Documentation &amp; Autres divers </t>
  </si>
  <si>
    <t xml:space="preserve">Frais d'analyse </t>
  </si>
  <si>
    <t>Cantines</t>
  </si>
  <si>
    <t>Frais de Transfert via Mobile</t>
  </si>
  <si>
    <t>Impôts Synthétiques Intermittents</t>
  </si>
  <si>
    <t>Cot Patr FMFP</t>
  </si>
  <si>
    <t>Intérêts de ratard sur emprunts (p)</t>
  </si>
  <si>
    <t>Ventes à l'export</t>
  </si>
  <si>
    <t>Autres services</t>
  </si>
  <si>
    <t>Depots et cautionnements recus</t>
  </si>
  <si>
    <t>ETAT: IFPB</t>
  </si>
  <si>
    <t>DEB &amp; CRED DIVERS REFACTURATION</t>
  </si>
  <si>
    <t xml:space="preserve">ND INTRA GROUPE A RECEVOIR </t>
  </si>
  <si>
    <t>ERM AMBOHIBAO</t>
  </si>
  <si>
    <t>CHARGES COMMUNES</t>
  </si>
  <si>
    <t>Autres Impôts sur les résultats</t>
  </si>
  <si>
    <t>Impôts synthétiques</t>
  </si>
  <si>
    <t>LOGICIELS INFORMATIQUES &amp; ASSIMILS</t>
  </si>
  <si>
    <t>MATRIELS &amp; OUTILLAGES</t>
  </si>
  <si>
    <t>MATERIELS ET MOBILIERS DE BUREAU</t>
  </si>
  <si>
    <t>MATERIELS DE TRANSPORT</t>
  </si>
  <si>
    <t>MATRIELS INFORMATIQUES</t>
  </si>
  <si>
    <t>MATERIELS &amp; MOBILIERS DE LOGEMENT</t>
  </si>
  <si>
    <t>AMORTISSEMENT MATERIELS &amp; OUTILLAGE</t>
  </si>
  <si>
    <t>AMORTISSEMENT MMB</t>
  </si>
  <si>
    <t>AMORTISSEMENT MATERIEL INFORMATIQUE</t>
  </si>
  <si>
    <t>AMORTISSEMENT AGCT AMNGT INSTALL</t>
  </si>
  <si>
    <t>STOCKS FLOTTANTS DE MARCHANDISES</t>
  </si>
  <si>
    <t>FRSN FACTURES A RECEVOIR</t>
  </si>
  <si>
    <t>CLIENTS FACTURES A ETABLIR</t>
  </si>
  <si>
    <t>Clients:acompte réçu sur commande</t>
  </si>
  <si>
    <t>RMUNRATIONS DUES AU PERSONNEL</t>
  </si>
  <si>
    <t>ETAT: IRSA · PAYER</t>
  </si>
  <si>
    <t>ETAT: IFTB</t>
  </si>
  <si>
    <t>ETAT IR A PAYER</t>
  </si>
  <si>
    <t>IR INTERMITTENT</t>
  </si>
  <si>
    <t>TVA · DCAISSER</t>
  </si>
  <si>
    <t>TVA DDUCTIBLES</t>
  </si>
  <si>
    <t>TVA COLLECTES</t>
  </si>
  <si>
    <t>TVA · REGULARISER</t>
  </si>
  <si>
    <t>MCM MOTOSTORE-ND</t>
  </si>
  <si>
    <t>RYA-ND</t>
  </si>
  <si>
    <t>Ecart banque et Grande caisse</t>
  </si>
  <si>
    <t>AGRIVET -ND</t>
  </si>
  <si>
    <t>ID MOTORS-ND</t>
  </si>
  <si>
    <t>AGRICORP-ND</t>
  </si>
  <si>
    <t>SMTP-ND</t>
  </si>
  <si>
    <t>AGRIVAL-ND</t>
  </si>
  <si>
    <t>ND A RECEVOIR</t>
  </si>
  <si>
    <t>CHÔQUE · ENCAISSER</t>
  </si>
  <si>
    <t>TRAITE RE€UE</t>
  </si>
  <si>
    <t>VIREMENT RE€U</t>
  </si>
  <si>
    <t>BNI ARIARY</t>
  </si>
  <si>
    <t>BNI sous compte 1376883000216</t>
  </si>
  <si>
    <t>CAISSE TAMATAVE</t>
  </si>
  <si>
    <t>Petites caisses</t>
  </si>
  <si>
    <t>Caisse Poussin</t>
  </si>
  <si>
    <t>VARIATIONS STOCKS MARCHANDISES</t>
  </si>
  <si>
    <t>PETIT OUTILLAGE</t>
  </si>
  <si>
    <t>FRAIS DE MAINTENANCE</t>
  </si>
  <si>
    <t>FRAIS ACCESSOIRES S/ACHATS</t>
  </si>
  <si>
    <t>TAXE DE PAGE</t>
  </si>
  <si>
    <t>TAXES DE ROULAGE</t>
  </si>
  <si>
    <t>LOCATION DPâT</t>
  </si>
  <si>
    <t>AUTRES ENTRETIENS ET RPARATIONS PO</t>
  </si>
  <si>
    <t>ERM BUREAUTIQUE &amp; INFORMATIQUE</t>
  </si>
  <si>
    <t>PRIMES ASSURANCES</t>
  </si>
  <si>
    <t>GARDIENNAGE VOITURE</t>
  </si>
  <si>
    <t>DOCUMENTATIONS</t>
  </si>
  <si>
    <t>PRESTATIONS DE SERVICES</t>
  </si>
  <si>
    <t>PRESTATIONS BRINKS</t>
  </si>
  <si>
    <t>AGENT DE SCURIT</t>
  </si>
  <si>
    <t>HONORAIRES COMPTABILITE</t>
  </si>
  <si>
    <t>INSERTIONS PUBLICITAIRES MDIA</t>
  </si>
  <si>
    <t>TRANSPORTS /VENTE</t>
  </si>
  <si>
    <t>COLLATION DU PERSONNEL</t>
  </si>
  <si>
    <t>ENVOI COLIS</t>
  </si>
  <si>
    <t>FRAIS BANCAIRES</t>
  </si>
  <si>
    <t>COTISATIONS</t>
  </si>
  <si>
    <t>TAXES FONCIÔRES</t>
  </si>
  <si>
    <t>TAXE SUR PANNEAU PUBLICITAIRE</t>
  </si>
  <si>
    <t>PRORATA DEDUCT. TVA</t>
  </si>
  <si>
    <t>DROIT ENREG. ACTES</t>
  </si>
  <si>
    <t>IR /IS INTERMITTENT</t>
  </si>
  <si>
    <t>DOCKERS</t>
  </si>
  <si>
    <t>COT PATRONALE FUNHEC</t>
  </si>
  <si>
    <t>COT PATRON FMFP</t>
  </si>
  <si>
    <t>FRAIS MDICAUX</t>
  </si>
  <si>
    <t>AUTRES</t>
  </si>
  <si>
    <t>REDEVENCES LICENCES SAGE</t>
  </si>
  <si>
    <t>PENALITES ET AMENDES</t>
  </si>
  <si>
    <t>CHARGES EXCEPTIONNELLES</t>
  </si>
  <si>
    <t>AUTRES CH. GESTION COURANTE</t>
  </si>
  <si>
    <t>PERTE DE CHANGE</t>
  </si>
  <si>
    <t>DOT. AMORTISSEMENT IMM. CORP.</t>
  </si>
  <si>
    <t>VARIATION IMPOT DIFFERE</t>
  </si>
  <si>
    <t>IR IMPOT EXIGIBLE</t>
  </si>
  <si>
    <t>VENTES DES PRODUITS FINIS</t>
  </si>
  <si>
    <t>VENTES DE MARCHANDISES NON TAXABLES</t>
  </si>
  <si>
    <t>AUTRES PRODUITS DE GESTION COURANTE</t>
  </si>
  <si>
    <t>INTRETS CREDITEURS</t>
  </si>
  <si>
    <t>GAIN DE CHANGE</t>
  </si>
  <si>
    <t>RESULTAT NET DE EXERCICE PERTE</t>
  </si>
  <si>
    <t>CONCESSIONS &amp; DROITS SIMILAIRES</t>
  </si>
  <si>
    <t>INSTALLATION TECHNIQUE</t>
  </si>
  <si>
    <t>AGENCE ET AMENAGEMENT CONSTRUCTION</t>
  </si>
  <si>
    <t>MATERIEL INFORMATIQUE</t>
  </si>
  <si>
    <t>AMORT CONC BREV LICENCE</t>
  </si>
  <si>
    <t>AMTS INSTALLATION TECHNIQUE</t>
  </si>
  <si>
    <t>AMORT AMENAGT, AGENCET CONS</t>
  </si>
  <si>
    <t>AMTS MATÉRIELS &amp; OUTILLAGE</t>
  </si>
  <si>
    <t>AMT MATÉRIEL DE TRANSPORT</t>
  </si>
  <si>
    <t>STOCKS DE MAT.1ÈRES &amp; FOURNITURES</t>
  </si>
  <si>
    <t>F/SSEURS FACT NON PARVENUES</t>
  </si>
  <si>
    <t>Clt effet BFV</t>
  </si>
  <si>
    <t>avances speciales</t>
  </si>
  <si>
    <t>CNAPS, ALLOCATION FAMILIALE</t>
  </si>
  <si>
    <t>IR Intermittent</t>
  </si>
  <si>
    <t>ISMAEL DANILHOUSSEN</t>
  </si>
  <si>
    <t>BMOI €uro</t>
  </si>
  <si>
    <t>Caisse2 (Dina)</t>
  </si>
  <si>
    <t>MATIÈRES PREMIÈRES</t>
  </si>
  <si>
    <t>VARIATION STOCKS MATIERES PREMIERES</t>
  </si>
  <si>
    <t>PRODUITS D'HYGIENE ET DE MENAGE</t>
  </si>
  <si>
    <t>ASSURANCES FLOTTES AUTO</t>
  </si>
  <si>
    <t>DOCUMENTATION</t>
  </si>
  <si>
    <t>PRESTATION JARDINAGE</t>
  </si>
  <si>
    <t>HONORAIRE COMMISSAIRE AUX COMPTES</t>
  </si>
  <si>
    <t>BILLETS D'AVION</t>
  </si>
  <si>
    <t>Envoi Colis</t>
  </si>
  <si>
    <t>Commissions banques diverses</t>
  </si>
  <si>
    <t>CI TRANSFERT CHANGE</t>
  </si>
  <si>
    <t>Frais abonnement NET</t>
  </si>
  <si>
    <t>Commission sur virement</t>
  </si>
  <si>
    <t>Enregesitrement</t>
  </si>
  <si>
    <t>Cotisations Patronale CNAPS</t>
  </si>
  <si>
    <t>ORGANISMES CHARGES A PAYER</t>
  </si>
  <si>
    <t>Redevance/ cess brevet-licences</t>
  </si>
  <si>
    <t>Moins value sur cession d'actif</t>
  </si>
  <si>
    <t>CHARGES EXCEPT° DE GESTION COURANTE</t>
  </si>
  <si>
    <t>INTERET / DECOUVERTS BANCAIRES</t>
  </si>
  <si>
    <t>DOT AMORT IMMOB INCORPORELLES</t>
  </si>
  <si>
    <t>DOT AMORT IMMOB CORPORELLES</t>
  </si>
  <si>
    <t>Impots sur les resultats</t>
  </si>
  <si>
    <t>TICKETS CANTINES</t>
  </si>
  <si>
    <t>MATIERES &amp; PRODUITS CONSOMMABLES</t>
  </si>
  <si>
    <t>2019-2020</t>
  </si>
  <si>
    <t>RESULTAT EN INSTANCE D AFFECT</t>
  </si>
  <si>
    <t xml:space="preserve">Mat‚riel&amp;mobilier de Magasin  </t>
  </si>
  <si>
    <t xml:space="preserve">Amo Mat‚riel&amp;mobilier de Mag  </t>
  </si>
  <si>
    <t>Cl. AGRIVET FIANAR</t>
  </si>
  <si>
    <t>Clients cr‚diteurs : acomptes</t>
  </si>
  <si>
    <t>Dette prov. Cong‚s … payer</t>
  </si>
  <si>
    <t>Org. sociaux - charges à payer</t>
  </si>
  <si>
    <t>Crédit de TVA à reporter</t>
  </si>
  <si>
    <t>C/C MDI</t>
  </si>
  <si>
    <t>Assosciés - AGRIVET</t>
  </si>
  <si>
    <t>NOTE DE DEBIT AGRIVET</t>
  </si>
  <si>
    <t>NOTE DE DEBIT AGRIVAL</t>
  </si>
  <si>
    <t>NJARA</t>
  </si>
  <si>
    <t>NOTE DE DEBIT AGRIFARM</t>
  </si>
  <si>
    <t>NOTE DE DEBIT SMTP</t>
  </si>
  <si>
    <t>SETH</t>
  </si>
  <si>
    <t>VERS DIRECT AGRIVET</t>
  </si>
  <si>
    <t>Div. Ch. … payer/Pdts., … rec.</t>
  </si>
  <si>
    <t>Prov. dép. Autres créances</t>
  </si>
  <si>
    <t>chéque à encaisser1</t>
  </si>
  <si>
    <t>BNI Sous Compte</t>
  </si>
  <si>
    <t>Caisse Tana</t>
  </si>
  <si>
    <t>Petite caisse A/be</t>
  </si>
  <si>
    <t>Grande caisse A/be</t>
  </si>
  <si>
    <t xml:space="preserve">Variation stocks de m/ses     </t>
  </si>
  <si>
    <t xml:space="preserve">Variation stocks flottants    </t>
  </si>
  <si>
    <t>Variations stocks marchandises</t>
  </si>
  <si>
    <t xml:space="preserve">Transport sur Achat     </t>
  </si>
  <si>
    <t xml:space="preserve">ERM Usine / Magasin     </t>
  </si>
  <si>
    <t xml:space="preserve">Personnel ext‚rieur de l'e/se </t>
  </si>
  <si>
    <t xml:space="preserve">Honoraires avocat     </t>
  </si>
  <si>
    <t>T‚l‚surveillance</t>
  </si>
  <si>
    <t>syst‚me d'alarme</t>
  </si>
  <si>
    <t>Frais postaux</t>
  </si>
  <si>
    <t xml:space="preserve">Frais chŠque de banque     </t>
  </si>
  <si>
    <t>DROIT D'ENREGISTREMENT</t>
  </si>
  <si>
    <t xml:space="preserve">TVA non r‚cup‚rable     </t>
  </si>
  <si>
    <t xml:space="preserve">Primes diverses     </t>
  </si>
  <si>
    <t>OSIEF Patronale</t>
  </si>
  <si>
    <t>Pertes cr‚ances irrecouvrables</t>
  </si>
  <si>
    <t xml:space="preserve">Dotations actifs courants     </t>
  </si>
  <si>
    <t xml:space="preserve">Tickets cantine        </t>
  </si>
  <si>
    <t xml:space="preserve">Refacturation ch de personnel </t>
  </si>
  <si>
    <t>BALANCE AGRIVET FIANARANTSOA AU 31/12/20</t>
  </si>
  <si>
    <t>Matériel&amp;mobilier de Magasin</t>
  </si>
  <si>
    <t>Stock flottant</t>
  </si>
  <si>
    <t>Fourn. - RRR à obtenir</t>
  </si>
  <si>
    <t>Dette prov. Congés à payer</t>
  </si>
  <si>
    <t>Allocation familiale</t>
  </si>
  <si>
    <t>OSIEF</t>
  </si>
  <si>
    <t>REFAC AGRIVET</t>
  </si>
  <si>
    <t>URSULA</t>
  </si>
  <si>
    <t>VERS DIRECT AGRIVAL</t>
  </si>
  <si>
    <t>SAMY</t>
  </si>
  <si>
    <t>PROVISION/REFACTURATION</t>
  </si>
  <si>
    <t>Provisions sur créances douteuses</t>
  </si>
  <si>
    <t>BNI Sous compte</t>
  </si>
  <si>
    <t>Petite Caisse Fianarantsoa</t>
  </si>
  <si>
    <t>Grande Caisse Fianara</t>
  </si>
  <si>
    <t>Achats de marchandises</t>
  </si>
  <si>
    <t>AUTRE LOCATION</t>
  </si>
  <si>
    <t xml:space="preserve">Autres divers &amp; documentation </t>
  </si>
  <si>
    <t>Prestation Temporaire</t>
  </si>
  <si>
    <t>Systeme d'alarme</t>
  </si>
  <si>
    <t>DROIT d4ENREGISTREMENT</t>
  </si>
  <si>
    <t>Indemnités et avantages divers</t>
  </si>
  <si>
    <t>2018-2019</t>
  </si>
  <si>
    <t xml:space="preserve">                      -</t>
  </si>
  <si>
    <t>Avoir à recevoir fournisseur</t>
  </si>
  <si>
    <t>C/C AGRIVET</t>
  </si>
  <si>
    <t>C/C GROBLER PIETER SCHALK</t>
  </si>
  <si>
    <t>C/C VAN DER WALT PETRUS JACOBUS</t>
  </si>
  <si>
    <t>FRANCOIS</t>
  </si>
  <si>
    <t>Caisse Sakay</t>
  </si>
  <si>
    <t xml:space="preserve">Impôts sur les bénéfices </t>
  </si>
  <si>
    <t>EMPRUNTS BFV/PART PLUS D UN AN</t>
  </si>
  <si>
    <t>STOCKS EMBALLAGES</t>
  </si>
  <si>
    <t>FRNS LOCAUX DEBITEURS: AVANCES</t>
  </si>
  <si>
    <t>Tsinjo fameno</t>
  </si>
  <si>
    <t>ETAT: ACOMPTE IMPOT SYNTHETIQUE</t>
  </si>
  <si>
    <t>CREDIT IR</t>
  </si>
  <si>
    <t>TVA EN ATTENTE REMBOURSEMENT</t>
  </si>
  <si>
    <t>DEBITEUR CREDITEUR DIV/REFAC</t>
  </si>
  <si>
    <t>CRÉANCES INTRA GROUPE/PRET</t>
  </si>
  <si>
    <t>Empr à LT/BFV-part moins un an</t>
  </si>
  <si>
    <t>Caisse dépenses</t>
  </si>
  <si>
    <t>Achats matières premières locales</t>
  </si>
  <si>
    <t>VARIATION STOCKS EMBALLAGES</t>
  </si>
  <si>
    <t>COMMISION S/ INCIDENT DE FONCTION</t>
  </si>
  <si>
    <t>IS/IR A PAYER</t>
  </si>
  <si>
    <t>AMTS MAT ET OUTILLAGES</t>
  </si>
  <si>
    <t>TVA déductible</t>
  </si>
  <si>
    <t xml:space="preserve">CAISSE ATTENTE ACQUITTEMENT </t>
  </si>
  <si>
    <t>TRAITE RECU</t>
  </si>
  <si>
    <t>Caisse création</t>
  </si>
  <si>
    <t>DIVERS FOURNITURES</t>
  </si>
  <si>
    <t>LOCATION ENGIN</t>
  </si>
  <si>
    <t>ASSURANCE MOTO</t>
  </si>
  <si>
    <t>BILLET D'AVION</t>
  </si>
  <si>
    <t>HABILLEMENT</t>
  </si>
  <si>
    <t>CHARGES DE GESTIONS COURANTES</t>
  </si>
  <si>
    <t>IMPOT SUR LE RESULTAT</t>
  </si>
  <si>
    <t>Fournisseurs: avances et acomptes</t>
  </si>
  <si>
    <t>BOA Ariary sous compte</t>
  </si>
  <si>
    <t xml:space="preserve">CAISSE </t>
  </si>
  <si>
    <t>BALANCE UNITED MALAGASY MEDIA au 30/06/20</t>
  </si>
  <si>
    <t>2020-2021</t>
  </si>
  <si>
    <t>28 dans EF Conso 2019</t>
  </si>
  <si>
    <t>FRNS LOCAUX</t>
  </si>
  <si>
    <t>TVA DED S/ FACTURES NON PARVENUE</t>
  </si>
  <si>
    <t>C/C AGRICO</t>
  </si>
  <si>
    <t>C/C ANDRIANARIVELO ERIC</t>
  </si>
  <si>
    <t>PRODUITS CONSTATEES D'AVANCE</t>
  </si>
  <si>
    <t>Caisse A/bao</t>
  </si>
  <si>
    <t>Caisse 2424</t>
  </si>
  <si>
    <t>Caisse Antidote</t>
  </si>
  <si>
    <t>Achats prestations de services</t>
  </si>
  <si>
    <t>Ventes Prestation de service</t>
  </si>
  <si>
    <t>TVA COL S/ FACTURES A ETABLIR</t>
  </si>
  <si>
    <t>BLAST REFAC</t>
  </si>
  <si>
    <t>467200XX</t>
  </si>
  <si>
    <t>Autres impôts su le résultat</t>
  </si>
  <si>
    <t>Engins et gros matériels</t>
  </si>
  <si>
    <t>Amts Engins</t>
  </si>
  <si>
    <t>Impot sur les BÚnefices</t>
  </si>
  <si>
    <t>IMP</t>
  </si>
  <si>
    <t>TVA sur Biens</t>
  </si>
  <si>
    <t>TVA sur Investissements</t>
  </si>
  <si>
    <t>TVA sur Services</t>
  </si>
  <si>
    <t>CCT DERRICK FERREIRA</t>
  </si>
  <si>
    <t>Intra-group</t>
  </si>
  <si>
    <t>BNI USD</t>
  </si>
  <si>
    <t>Caisse Site</t>
  </si>
  <si>
    <t>Caisse site 02</t>
  </si>
  <si>
    <t>Caisse site Maj</t>
  </si>
  <si>
    <t>Caisse SACIMEM</t>
  </si>
  <si>
    <t>Caisse Antsirabe</t>
  </si>
  <si>
    <t>Caisse WS</t>
  </si>
  <si>
    <t>Caisse JOVENA:MAHITSY</t>
  </si>
  <si>
    <t>Caisse J.anjozorobe</t>
  </si>
  <si>
    <t>Caisse GES</t>
  </si>
  <si>
    <t>Debours</t>
  </si>
  <si>
    <t>Debours sur prestations</t>
  </si>
  <si>
    <t>Locations diverses sur site</t>
  </si>
  <si>
    <t>Ouvriers locaux sur chantiers</t>
  </si>
  <si>
    <t>Achats matériels et petit equipemements</t>
  </si>
  <si>
    <t>Frêt</t>
  </si>
  <si>
    <t>Divers transit</t>
  </si>
  <si>
    <t>Surestaires</t>
  </si>
  <si>
    <t>DRI</t>
  </si>
  <si>
    <t>Taxe de péage</t>
  </si>
  <si>
    <t>Location outillages</t>
  </si>
  <si>
    <t>Location bouteilles</t>
  </si>
  <si>
    <t>ERM Informatique</t>
  </si>
  <si>
    <t>ERM Engins de chantier</t>
  </si>
  <si>
    <t xml:space="preserve">ERM outillages </t>
  </si>
  <si>
    <t>Assurances Flottes</t>
  </si>
  <si>
    <t>Assurances bris de machines</t>
  </si>
  <si>
    <t>Ouvriers locaux sur Site</t>
  </si>
  <si>
    <t>Honoraires Superviseur sur site</t>
  </si>
  <si>
    <t>Abonnement divers</t>
  </si>
  <si>
    <t>Per Diem tourn�es</t>
  </si>
  <si>
    <t>Abonnement I-TRACKER</t>
  </si>
  <si>
    <t>Taxes Foncières</t>
  </si>
  <si>
    <t>Taxe sur le panneau publi.</t>
  </si>
  <si>
    <t>HS 20 PH</t>
  </si>
  <si>
    <t>Prov congÚs payÚs</t>
  </si>
  <si>
    <t>CNaPS:Formation</t>
  </si>
  <si>
    <t>Cotisations ESIA</t>
  </si>
  <si>
    <t>Autres Organismes sanitaires</t>
  </si>
  <si>
    <t>Cong�s payes</t>
  </si>
  <si>
    <t>Pertes sur creances irrecouvrables</t>
  </si>
  <si>
    <t>Perte de change</t>
  </si>
  <si>
    <t>IMPOT SUR LE BENEFICE (IR)</t>
  </si>
  <si>
    <t>Autres imp�ts sur le r�sultat</t>
  </si>
  <si>
    <t>Prestation de services</t>
  </si>
  <si>
    <t>Construction</t>
  </si>
  <si>
    <t>Vente des mat�riaux de chantiers</t>
  </si>
  <si>
    <t>Locations mat�riaux de chantiers</t>
  </si>
  <si>
    <t>RRR ACCORD�S</t>
  </si>
  <si>
    <t>Cessions d'actifs</t>
  </si>
  <si>
    <t>Reprise des provisions</t>
  </si>
  <si>
    <t>RAN SOLDE DEBITEUR</t>
  </si>
  <si>
    <t>RESULTA EN INSTANCE D'AFFECTATION</t>
  </si>
  <si>
    <t>PROPRIETE ROCHE VILLARS III</t>
  </si>
  <si>
    <t>MATERIEL ET OUTILLAGE</t>
  </si>
  <si>
    <t>MOBILIER DE BUREAU</t>
  </si>
  <si>
    <t>MAT DE BUREAU ET MAT INFORMATIQUE</t>
  </si>
  <si>
    <t>APPAREIL TELEPHONIQUE</t>
  </si>
  <si>
    <t>DEPOTS ET CAUTIONNEMENTS  VERSES</t>
  </si>
  <si>
    <t>AMMORTISSEMENT BATIMENT</t>
  </si>
  <si>
    <t xml:space="preserve">AMORTISSEMENT MOBILER DE BUREAU </t>
  </si>
  <si>
    <t>AMORTISSSEMENT MAT INFORMATIQUE</t>
  </si>
  <si>
    <t>AMMORTISSEMENT APPAREIL TELEPHONIQU</t>
  </si>
  <si>
    <t>STOCK DES M/SES</t>
  </si>
  <si>
    <t>FOURNISSEURS DES BIENS ET SERVICES</t>
  </si>
  <si>
    <t>FOURNISSEURS D'IMMOBILISAT°</t>
  </si>
  <si>
    <t>AVANCE FOURNISSEURS</t>
  </si>
  <si>
    <t>CLIENTS</t>
  </si>
  <si>
    <t>AVANCE CLIENTS</t>
  </si>
  <si>
    <t>PERSONNEL,REMUNERATIONS DUES</t>
  </si>
  <si>
    <t>PERSONNEL,AVANCES ET ACOMPTES ACCOR</t>
  </si>
  <si>
    <t>PERSONNEL,AVANCE SPECIAL</t>
  </si>
  <si>
    <t>COTISATIONS CNAPS</t>
  </si>
  <si>
    <t>ALLOCATION FAMILIALE</t>
  </si>
  <si>
    <t>COTISATIONS OSTIE</t>
  </si>
  <si>
    <t>IMPOTS SUR LES REVENUS SALARIAUX</t>
  </si>
  <si>
    <t>ACOMPTES PROVISIONNELS IBS</t>
  </si>
  <si>
    <t>AIRS IMPORT</t>
  </si>
  <si>
    <t>ETAT,IMPOTS SUR LES RESULTATS</t>
  </si>
  <si>
    <t>ETAT,TVA A PAYER</t>
  </si>
  <si>
    <t>ETAT,CREDIT DE TVA</t>
  </si>
  <si>
    <t>TVA DEDUCTIBLES</t>
  </si>
  <si>
    <t>TVA DEDUCTIBLE/IMPORTATION</t>
  </si>
  <si>
    <t>TVA COLLECTEES</t>
  </si>
  <si>
    <t>ETAT,TVA A REGULARISER</t>
  </si>
  <si>
    <t>ASSOCIES COMPTES COURANTS</t>
  </si>
  <si>
    <t>CREANCES SUR CESSION D'IMMOBILISATI</t>
  </si>
  <si>
    <t>COMPTE LIAISON MT&amp;MDF</t>
  </si>
  <si>
    <t>COMPTE LIAISON MT&amp;MANAO SOA</t>
  </si>
  <si>
    <t>COMPTE LIAISON MT&amp;GENERAL GARMENT</t>
  </si>
  <si>
    <t>COMPTE DE LIAISON MT&amp;LMOI</t>
  </si>
  <si>
    <t>CHARGES CONSTATES D'AVANCE</t>
  </si>
  <si>
    <t>BANQUE BMOI</t>
  </si>
  <si>
    <t>BANQUE BFV</t>
  </si>
  <si>
    <t>BANQUE BOA</t>
  </si>
  <si>
    <t>BANQUE BNI</t>
  </si>
  <si>
    <t>BANQUE BGFI</t>
  </si>
  <si>
    <t>VIREMENT INTERNE</t>
  </si>
  <si>
    <t>ACHAT D'EMBALLAGES</t>
  </si>
  <si>
    <t>ACHAT MATERIELL INFORMATIQUE</t>
  </si>
  <si>
    <t>VARIATION DE STOCKS DE MARCHANDISES</t>
  </si>
  <si>
    <t>ACCESSOIRES AUTOS</t>
  </si>
  <si>
    <t>ACHAT MATERIAUX DE CONSTRUCTION</t>
  </si>
  <si>
    <t>COMBUSTIBLES,CARBURANTS,GAZ ET LUBR</t>
  </si>
  <si>
    <t>ACHAT FOURNITURES DE BUREAU</t>
  </si>
  <si>
    <t xml:space="preserve">ACHATS DE MARCHANDISES </t>
  </si>
  <si>
    <t>ACHATS MATERIEL DE BOULANGERIE</t>
  </si>
  <si>
    <t>ACHATS SON DE BLE</t>
  </si>
  <si>
    <t>ACHAT LA FARINA LMOI</t>
  </si>
  <si>
    <t>ACHAT LE PAIN LMOI</t>
  </si>
  <si>
    <t xml:space="preserve">ACHAT LEVURES </t>
  </si>
  <si>
    <t>ACHAT FARINE BLEU STAR</t>
  </si>
  <si>
    <t>ACHAT FARINE LE PAIN</t>
  </si>
  <si>
    <t>ACHAT SUCRE AMBILOBE</t>
  </si>
  <si>
    <t>ACHAT SUCRE BRAZIL</t>
  </si>
  <si>
    <t>ACHAT SUCRE NAMAKIA</t>
  </si>
  <si>
    <t>ACHATS FARINE CHEVAL</t>
  </si>
  <si>
    <t>ACHATS REMOULAGE</t>
  </si>
  <si>
    <t>ACHATS FARINE COMPLETE</t>
  </si>
  <si>
    <t>VISITE CONTROLE PHYTOSANITAIRE</t>
  </si>
  <si>
    <t>EXPERTISE</t>
  </si>
  <si>
    <t>CONTROLE RADIOACTIVITE</t>
  </si>
  <si>
    <t>MAGASINAGE</t>
  </si>
  <si>
    <t>PESAGE</t>
  </si>
  <si>
    <t>DROITS DE DOUANES</t>
  </si>
  <si>
    <t>DROITS DE PORT SUR MARCHANDISES</t>
  </si>
  <si>
    <t>HAD</t>
  </si>
  <si>
    <t>TAXE DE ROULAGE</t>
  </si>
  <si>
    <t>IMPORT LOGISTIC FEES</t>
  </si>
  <si>
    <t>NETTOYAGE TC</t>
  </si>
  <si>
    <t>DROITS APMF</t>
  </si>
  <si>
    <t>SHN-DISINFECTION TC</t>
  </si>
  <si>
    <t>HONORAIRES GASY NET</t>
  </si>
  <si>
    <t>PRESTATION TRANSITAIRE</t>
  </si>
  <si>
    <t>FRETS SUR DEBARQUEMENT</t>
  </si>
  <si>
    <t>TRANSPORTS ET MANUTENTIONS</t>
  </si>
  <si>
    <t>REDEVANCES FLUX MARITIMES</t>
  </si>
  <si>
    <t>AUTRES DEBOURS</t>
  </si>
  <si>
    <t>BIG/BAD</t>
  </si>
  <si>
    <t>FRAIS DE DOSSIER</t>
  </si>
  <si>
    <t>REDEVANCE ANTSINANANA</t>
  </si>
  <si>
    <t>FRAIS ACCESSOIRES D'ACHAT</t>
  </si>
  <si>
    <t>PASSAGE SCAN</t>
  </si>
  <si>
    <t>RRRO/ACHATS</t>
  </si>
  <si>
    <t>LOCATION IMMEUBLE</t>
  </si>
  <si>
    <t>ENTRETIEN,REPARATION,MAINTENANCE</t>
  </si>
  <si>
    <t>PRIMES D'ASSURANCES</t>
  </si>
  <si>
    <t>LETTRE DE TRANSPORT</t>
  </si>
  <si>
    <t>RESTITUTION TC VIDE</t>
  </si>
  <si>
    <t xml:space="preserve">HONORAIRES </t>
  </si>
  <si>
    <t>HONORAIRES AUDITEURS</t>
  </si>
  <si>
    <t>DEPLACEMENTS,MISSIONS,RECEPTIONS</t>
  </si>
  <si>
    <t>REDEVANCES TELEPHONIQUES</t>
  </si>
  <si>
    <t>SERVICES BANCAIRES ET ASSIMILES</t>
  </si>
  <si>
    <t>FRAIS &amp; COMMISSS° SUR VIR A L'ETRAN</t>
  </si>
  <si>
    <t>FRAIS DE TENUE DE COMPTE BANCAIRE</t>
  </si>
  <si>
    <t>FRAIS /ETUDE DOSSIER</t>
  </si>
  <si>
    <t>TRANSFERT BANCAIRE</t>
  </si>
  <si>
    <t>FRAIS ET COMMISSION DE VIREMENT INT</t>
  </si>
  <si>
    <t>COMMISSION DE CHANGE</t>
  </si>
  <si>
    <t>COMMISSION DE TRANSFERT</t>
  </si>
  <si>
    <t>FRAIS &amp; COMMISSION SUR EFFET</t>
  </si>
  <si>
    <t>COMMISSION DE CHEQUE IMPAYE</t>
  </si>
  <si>
    <t>COMMISSION DE CHEQUE</t>
  </si>
  <si>
    <t>CHEQUE DE BANQUE</t>
  </si>
  <si>
    <t>ABONNEMENT B WEB</t>
  </si>
  <si>
    <t>FRAIS EBANKING</t>
  </si>
  <si>
    <t>ABONNEMENT BMOINET</t>
  </si>
  <si>
    <t>ABONNEMENT BFVNET</t>
  </si>
  <si>
    <t>COTISATIONS ET DIVERS</t>
  </si>
  <si>
    <t>DROITS D'ENREGISTREMENT</t>
  </si>
  <si>
    <t>REDEVANCES TANTSINANANA</t>
  </si>
  <si>
    <t>REDEVANCES SUCRE</t>
  </si>
  <si>
    <t>SOUMISSION</t>
  </si>
  <si>
    <t>AUTRES TAXES A PAYER</t>
  </si>
  <si>
    <t>DROITS DE REFERENCEMENT</t>
  </si>
  <si>
    <t>DROITS D'ACCISE</t>
  </si>
  <si>
    <t>REMUNERATIONS DU PERSONNEL</t>
  </si>
  <si>
    <t>CHARGES PATRONALES CNAPS</t>
  </si>
  <si>
    <t>CHARGES PATRONALES FMFP</t>
  </si>
  <si>
    <t>CHARGES PATRONALES OSTIE</t>
  </si>
  <si>
    <t>AMENDES ET PENALITES</t>
  </si>
  <si>
    <t>DONS ET LIBERALITES</t>
  </si>
  <si>
    <t xml:space="preserve">AUTRES CHARGES </t>
  </si>
  <si>
    <t>INTERETS DEBITEURS</t>
  </si>
  <si>
    <t>DOTATIONS AUX AMORTISSEMENTS ET PRO</t>
  </si>
  <si>
    <t>IMPOTS SUR LES BENEFICES DES STES</t>
  </si>
  <si>
    <t>VENTES DES MARCHANDISES</t>
  </si>
  <si>
    <t>VENTES FARINE PREMIERE</t>
  </si>
  <si>
    <t>VENTES OPTIMALES/AMELIORANT LION</t>
  </si>
  <si>
    <t>VENTE FARINE BLUE STAR</t>
  </si>
  <si>
    <t>VTE FILET</t>
  </si>
  <si>
    <t>VENTES SON DE BLE</t>
  </si>
  <si>
    <t>VENTES LEVURES PANTIAMO</t>
  </si>
  <si>
    <t>VTE AMELIORANT DOST</t>
  </si>
  <si>
    <t>VTE FARINE BLEFINA</t>
  </si>
  <si>
    <t>VTE FARINE LEADER PLUS</t>
  </si>
  <si>
    <t>VTE FARINE LA FARINA LMOI</t>
  </si>
  <si>
    <t>VTE FARINE LE PAIN LMOI</t>
  </si>
  <si>
    <t>VTE FARINE COMPLETE</t>
  </si>
  <si>
    <t>VTE SUCRE  AMBILOBE</t>
  </si>
  <si>
    <t>VTE SUCRE NAMAKIA</t>
  </si>
  <si>
    <t>VTE SUCRE BRESIL</t>
  </si>
  <si>
    <t>VTE FARINE 1KG</t>
  </si>
  <si>
    <t>VTE LEVURE PACKMAYA</t>
  </si>
  <si>
    <t>VENTE FARINE  CHEVAL</t>
  </si>
  <si>
    <t>VTE ROULETTE</t>
  </si>
  <si>
    <t>VENTE PROPIONATE DE CALCIUM</t>
  </si>
  <si>
    <t>LOCATION D'IMMEUBLE</t>
  </si>
  <si>
    <t>AUTRES PRODUITS DES GEST° COURANTES</t>
  </si>
  <si>
    <t>CPT</t>
  </si>
  <si>
    <t>Reserves facultatives</t>
  </si>
  <si>
    <t>CORRECTION D'ERREUR</t>
  </si>
  <si>
    <t>Subventions d'Equipements</t>
  </si>
  <si>
    <t>IMPOTS DIFFERES ACTIF</t>
  </si>
  <si>
    <t>BNI - EMPRUNT NOUVEAU</t>
  </si>
  <si>
    <t>EMPRUNTS BFV-SG</t>
  </si>
  <si>
    <t>EMPRUNT BMOI</t>
  </si>
  <si>
    <t>EMPRTN SBM</t>
  </si>
  <si>
    <t>Emprunts SBM</t>
  </si>
  <si>
    <t xml:space="preserve">INSTALLATION ELECTRIQUE </t>
  </si>
  <si>
    <t>Amts immo incorpo</t>
  </si>
  <si>
    <t>Amortissement immobilisations corporelles</t>
  </si>
  <si>
    <t>AMORT INSTALLATION ELECTRIQUE</t>
  </si>
  <si>
    <t>AVANCES AU FOURNISSEURS</t>
  </si>
  <si>
    <t>CLIENTS MALAGASY</t>
  </si>
  <si>
    <t>Effets à recevoir</t>
  </si>
  <si>
    <t>AVCE/PRETS SCOLAIRE</t>
  </si>
  <si>
    <t>PRET AU PERSONNEL</t>
  </si>
  <si>
    <t>CNAPS- TSINJO FAMENO</t>
  </si>
  <si>
    <t>IMPOTS SUR LE REVENU</t>
  </si>
  <si>
    <t>TAXE SUR L'ENVIRONNEMENT</t>
  </si>
  <si>
    <t>C/C FERIDE MOHABOUBALY</t>
  </si>
  <si>
    <t>C/C GOULAM</t>
  </si>
  <si>
    <t>C/C MAMOD MOUSSA</t>
  </si>
  <si>
    <t>C/C SYLVIE MOUSSA</t>
  </si>
  <si>
    <t>SEM -EXPORT</t>
  </si>
  <si>
    <t>OCTET</t>
  </si>
  <si>
    <t>CHEQUES A VERSER</t>
  </si>
  <si>
    <t>BFV-SG ARIARY</t>
  </si>
  <si>
    <t>BFV USD</t>
  </si>
  <si>
    <t>SBM MGA</t>
  </si>
  <si>
    <t>SBM EP</t>
  </si>
  <si>
    <t>INTERET COURUE</t>
  </si>
  <si>
    <t xml:space="preserve">Caisse </t>
  </si>
  <si>
    <t>CAISSE TANJOMBATO</t>
  </si>
  <si>
    <t>CAISSE ATTENTE</t>
  </si>
  <si>
    <t>CHEQUE A VERSER</t>
  </si>
  <si>
    <t>MATIERES PREMIERES</t>
  </si>
  <si>
    <t>ACHATS IMPORT DE MAT 1RES</t>
  </si>
  <si>
    <t>FOURNITURES DE BUREAU stockés</t>
  </si>
  <si>
    <t>PETIT OUTILLAGE USINE &amp; MAINTENANCE</t>
  </si>
  <si>
    <t>HUILE</t>
  </si>
  <si>
    <t>COMBUSTIBLE</t>
  </si>
  <si>
    <t>Achats d'Etudes et de prestations</t>
  </si>
  <si>
    <t>GASOIL POUR MACHINE</t>
  </si>
  <si>
    <t>FOURNITURE DE BUREAU non stockés</t>
  </si>
  <si>
    <t>AUTRES FOURINTURES</t>
  </si>
  <si>
    <t>EMBARQUEMENT + DEBARQUEMENT</t>
  </si>
  <si>
    <t>GASY NET</t>
  </si>
  <si>
    <t>TAXES DE ROULAGES</t>
  </si>
  <si>
    <t>TAXE A L'IMPORTATION</t>
  </si>
  <si>
    <t>TRANSPORT SUR VENTE</t>
  </si>
  <si>
    <t>AUTRES SERVICES ET ACHATS</t>
  </si>
  <si>
    <t>LOCATIONS IMMOBILIÈRES</t>
  </si>
  <si>
    <t>AUTRE ENTRETIEN ET REPARATION PO</t>
  </si>
  <si>
    <t>ERM BUREAUTIQUES &amp; INFORMATIQUES</t>
  </si>
  <si>
    <t>ASSURANCES FLOTTE AUTO</t>
  </si>
  <si>
    <t>ASSURANCE MARITIME</t>
  </si>
  <si>
    <t>AUTRES DIVERS &amp; DOCUMENTATION</t>
  </si>
  <si>
    <t>JOURNALIERS</t>
  </si>
  <si>
    <t>REPRODUCTION ET FLASHAGE</t>
  </si>
  <si>
    <t>CONTRAT DE NETTOYAGE</t>
  </si>
  <si>
    <t>TRANSPORT COLLECTIFS DU PERSONNEL</t>
  </si>
  <si>
    <t xml:space="preserve">PARKING </t>
  </si>
  <si>
    <t>CREDIT TELEPHONIQUE</t>
  </si>
  <si>
    <t>COMMISSIONS DIVERSES</t>
  </si>
  <si>
    <t>CI TRANSFERT/CHANGE</t>
  </si>
  <si>
    <t>COMMISSION EXPORTATIONS</t>
  </si>
  <si>
    <t>CI MODIFICATION</t>
  </si>
  <si>
    <t>AUTRES  COTISATIONS</t>
  </si>
  <si>
    <t>TAXE PORTUAIRE</t>
  </si>
  <si>
    <t>DROIT D'ACCISE 10%</t>
  </si>
  <si>
    <t>AVANTAGE DIVERS</t>
  </si>
  <si>
    <t xml:space="preserve">FMFP </t>
  </si>
  <si>
    <t>MEDICAMENT</t>
  </si>
  <si>
    <t>HS NON IMPOSABLE</t>
  </si>
  <si>
    <t>OEUVRE SOCIAL</t>
  </si>
  <si>
    <t>AUTRES CHARGES NON DEDUCTIBLES</t>
  </si>
  <si>
    <t>INTERET / PRET BFV</t>
  </si>
  <si>
    <t>INTERET / ASM BNI</t>
  </si>
  <si>
    <t>INTERETS S/BNI NEW</t>
  </si>
  <si>
    <t>INTERETS S/BMOI</t>
  </si>
  <si>
    <t>INTERETS S/SBM</t>
  </si>
  <si>
    <t>INTERET / ASM BMOI</t>
  </si>
  <si>
    <t>DOTATIONS CONGES PAYES</t>
  </si>
  <si>
    <t>Ventes toiles rayes</t>
  </si>
  <si>
    <t>Ventes toiles blanc</t>
  </si>
  <si>
    <t>Sacs S.I</t>
  </si>
  <si>
    <t>Sacs AI</t>
  </si>
  <si>
    <t>BIG BAG</t>
  </si>
  <si>
    <t>SAC EXPORT</t>
  </si>
  <si>
    <t>VARIATIONS DE STOCKS PRODUITS FINIS</t>
  </si>
  <si>
    <t>REPRISE SUR PROVISIONS</t>
  </si>
  <si>
    <t>EMPRUNT MT BNI</t>
  </si>
  <si>
    <t>EMPRUNT LT BMOI</t>
  </si>
  <si>
    <t>EMPRUNT BFV MT</t>
  </si>
  <si>
    <t>PROPRIETE "ANJARAKANTO"</t>
  </si>
  <si>
    <t>PROPRIETE "APRIL"</t>
  </si>
  <si>
    <t>PROPRIETE "SABJALY ALNOOR"</t>
  </si>
  <si>
    <t>PROPRIETE "FENOSOA"</t>
  </si>
  <si>
    <t>PROPRIETE MIREILLE</t>
  </si>
  <si>
    <t>PROPIETE MAMPIADANA XVIII</t>
  </si>
  <si>
    <t>PROPRIETE FITOMBOANTSOA</t>
  </si>
  <si>
    <t>PROPRIETE ANTSAHAMARINA AMBO/NJAKA</t>
  </si>
  <si>
    <t>PROPRIETE ANALAMAHITSY</t>
  </si>
  <si>
    <t>PROPRIETE"NAMBININTSOA MALALA"</t>
  </si>
  <si>
    <t>AGENECEMENT AMENAGEMENT DE TERRAIN</t>
  </si>
  <si>
    <t>PROPRIETE"MARIE LE GRAND II"</t>
  </si>
  <si>
    <t>PROPRIETE "MAMORISOA"</t>
  </si>
  <si>
    <t>AGENCEMENT AMENAGEMENT ASSAINISSEME</t>
  </si>
  <si>
    <t>EXTENSION,AGENCEMENT,AMENAGM</t>
  </si>
  <si>
    <t>CONSTRUCTION DONG FENG</t>
  </si>
  <si>
    <t>CONTRUCTION DEPOT ARCHIVAGE BMOI</t>
  </si>
  <si>
    <t>CONSTRUCTION TARTINE</t>
  </si>
  <si>
    <t>CONSTRUCTION GALANA AMBATOLAMPY</t>
  </si>
  <si>
    <t>CONSTRUCTION GALANA MAJUNGA</t>
  </si>
  <si>
    <t>CONSTRUCTION AGRIVAL</t>
  </si>
  <si>
    <t>DEPOTS ET CAUTIONNEMENTS VERSES</t>
  </si>
  <si>
    <t>AMORTISSEMENT AGENCEMENT AMENAGM TR</t>
  </si>
  <si>
    <t>AMORTISSEMENT MARIE LE GRAND</t>
  </si>
  <si>
    <t>AMORTISSEMENT MAMORISOA</t>
  </si>
  <si>
    <t>AMORTISSEMENT CONSTRUCTION</t>
  </si>
  <si>
    <t>AMORT AGENCEMENT AMENAG CONSTR°</t>
  </si>
  <si>
    <t>AMORTISSEMENT EXTENS° AGENCM AMENAG</t>
  </si>
  <si>
    <t>AMMORTISSEMENT CONSTRUCTION DONG FE</t>
  </si>
  <si>
    <t>AMORTISSEMENT DEPOT BMOI</t>
  </si>
  <si>
    <t>AMMORTISSEMENT CONSTRUCTION TARTINE</t>
  </si>
  <si>
    <t>AMMORTISSEMENT CONSTR° GALANA AMBAT</t>
  </si>
  <si>
    <t>AMMORTISSEMENT CONSTRUCT° GALANA MA</t>
  </si>
  <si>
    <t>AMORTISSEMENT INSTALLAT° TECHNIQUE</t>
  </si>
  <si>
    <t>ETAT IMPOTS SUR LES RESULTATS</t>
  </si>
  <si>
    <t>ASSOCIE,OPERATION EN GROUPE</t>
  </si>
  <si>
    <t>COMPTE LIASON FIRST&amp;MANAO SOA</t>
  </si>
  <si>
    <t>COMPTE LIAISON F INVEST&amp;F ENERGY</t>
  </si>
  <si>
    <t>BANQUE  BNI</t>
  </si>
  <si>
    <t>BANQUE BFV SOUS COMPTE</t>
  </si>
  <si>
    <t>ACHAT PEPINNIERES</t>
  </si>
  <si>
    <t>RRRO</t>
  </si>
  <si>
    <t>LOYER IMMEUBLE</t>
  </si>
  <si>
    <t>HONORAIRE INGENIEUR TP</t>
  </si>
  <si>
    <t>HONORAIRES COMMISSAIRE AUX CPTES</t>
  </si>
  <si>
    <t>HONORAIRES ARCHITECTES</t>
  </si>
  <si>
    <t>HONORAIRES NOTAIRE</t>
  </si>
  <si>
    <t>COMMISSION DE VIREMENT INTERNE</t>
  </si>
  <si>
    <t>FRAIS CHEQUE DE BANQUE</t>
  </si>
  <si>
    <t>ABONNEMENT BFVSG NET</t>
  </si>
  <si>
    <t>CHARGES  PATRONALES OMSI</t>
  </si>
  <si>
    <t>AUTRE CHARGES DU PERSONNEL</t>
  </si>
  <si>
    <t>INTERET DEBITEUR</t>
  </si>
  <si>
    <t>CHARGES D'INTERETS</t>
  </si>
  <si>
    <t>DOTAT° AUX AMORTSSM &amp; PROV°</t>
  </si>
  <si>
    <t>LOYER BNI</t>
  </si>
  <si>
    <t>LOCATION DE TOIT</t>
  </si>
  <si>
    <t>LOCATION STATION SERVICE</t>
  </si>
  <si>
    <t>INTERET CREDITEUR</t>
  </si>
  <si>
    <t>© Sage - Sage 100cloud Comptabilité Premium 7.01</t>
  </si>
  <si>
    <t>Numéro
de
compte</t>
  </si>
  <si>
    <t>Intitulé des comptes</t>
  </si>
  <si>
    <t>2021-2020</t>
  </si>
  <si>
    <t>C/C DINARAN YUVRAJ SHARMA</t>
  </si>
  <si>
    <t>DEBITEURS &amp; CREDITEURS REFAC</t>
  </si>
  <si>
    <t>Grande caisse</t>
  </si>
  <si>
    <t>Locations Mobiliers</t>
  </si>
  <si>
    <t>Location bureau la CITY</t>
  </si>
  <si>
    <t>Location Magasin la CITY</t>
  </si>
  <si>
    <t>Location Magasin Talatamaty</t>
  </si>
  <si>
    <t>Location Magasin Pradon</t>
  </si>
  <si>
    <t>Charges locatives et charges de cop</t>
  </si>
  <si>
    <t>Autres impôts</t>
  </si>
  <si>
    <t>IRI</t>
  </si>
  <si>
    <t>TAXE DEDOUANEMENT ARTEC</t>
  </si>
  <si>
    <t>Cotisation patronal FMFP</t>
  </si>
  <si>
    <t>Clients: avoir à établir</t>
  </si>
  <si>
    <t>ND NON PARVENUS</t>
  </si>
  <si>
    <t>Caisse Shop La City</t>
  </si>
  <si>
    <t>Caisse La City HQ</t>
  </si>
  <si>
    <t>Caisse Shop Talatamaty</t>
  </si>
  <si>
    <t>Caisse Shop Pradon</t>
  </si>
  <si>
    <t>Caisse Shop Tsaralalana</t>
  </si>
  <si>
    <t>Caisse Recettes Ford  Dauphin</t>
  </si>
  <si>
    <t>Caisse Dépenses Fort Dauphin</t>
  </si>
  <si>
    <t>Caisse Shop Arkadia</t>
  </si>
  <si>
    <t>Location Boutique A29 Analakely</t>
  </si>
  <si>
    <t>Location Fort Dauphin</t>
  </si>
  <si>
    <t>Location Tsaralalana</t>
  </si>
  <si>
    <t>Télésurveillances</t>
  </si>
  <si>
    <t>INTERET SUR ASM</t>
  </si>
  <si>
    <t>Vente prestation</t>
  </si>
  <si>
    <t>Résultat groupe</t>
  </si>
  <si>
    <t>United Malagasy</t>
  </si>
  <si>
    <t>BIL30</t>
  </si>
  <si>
    <t>BIL31</t>
  </si>
  <si>
    <t>BIL32</t>
  </si>
  <si>
    <t>BIL33</t>
  </si>
  <si>
    <t>BIL34</t>
  </si>
  <si>
    <t>Resultat net de l'exercice bénéfice</t>
  </si>
  <si>
    <t>BIL37</t>
  </si>
  <si>
    <t>BIL13</t>
  </si>
  <si>
    <t>BIL36</t>
  </si>
  <si>
    <t>Emprunts BGFI</t>
  </si>
  <si>
    <t>BIL35</t>
  </si>
  <si>
    <t>Dépôts et cautionnements versés</t>
  </si>
  <si>
    <t>BIL02</t>
  </si>
  <si>
    <t>BIL01</t>
  </si>
  <si>
    <t>BIL03</t>
  </si>
  <si>
    <t>BIL07</t>
  </si>
  <si>
    <t>BIL04</t>
  </si>
  <si>
    <t>BIL05</t>
  </si>
  <si>
    <t xml:space="preserve">Centrale solaire </t>
  </si>
  <si>
    <t>BIL08</t>
  </si>
  <si>
    <t>BIL06</t>
  </si>
  <si>
    <t>BIL09</t>
  </si>
  <si>
    <t>BIL11</t>
  </si>
  <si>
    <t>BIL12</t>
  </si>
  <si>
    <t>BIL52</t>
  </si>
  <si>
    <t>BIL51</t>
  </si>
  <si>
    <t>BIL47</t>
  </si>
  <si>
    <t>BIL44</t>
  </si>
  <si>
    <t>BIL45</t>
  </si>
  <si>
    <t>BIL48</t>
  </si>
  <si>
    <t>BIL46</t>
  </si>
  <si>
    <t>BIL49</t>
  </si>
  <si>
    <t>Amt de Engins et gros matériels</t>
  </si>
  <si>
    <t>BIL14</t>
  </si>
  <si>
    <t>BIL15</t>
  </si>
  <si>
    <t>BIL16</t>
  </si>
  <si>
    <t>BIL17</t>
  </si>
  <si>
    <t>BIL53</t>
  </si>
  <si>
    <t>Perte de valeur sur stocks et encours</t>
  </si>
  <si>
    <t>BIL39</t>
  </si>
  <si>
    <t>BIL19</t>
  </si>
  <si>
    <t>Frns : avance et acomptes</t>
  </si>
  <si>
    <t>BIL18</t>
  </si>
  <si>
    <t>BIL40</t>
  </si>
  <si>
    <t>BIL41</t>
  </si>
  <si>
    <t>BIL20</t>
  </si>
  <si>
    <t>BIL42</t>
  </si>
  <si>
    <t>BIL21</t>
  </si>
  <si>
    <t>TVA à régulariser</t>
  </si>
  <si>
    <t>BIL28</t>
  </si>
  <si>
    <t>C/C ISMAEL RICHARD - C/C VAN DER WALT PETRUS JACOBUS</t>
  </si>
  <si>
    <t>IDM</t>
  </si>
  <si>
    <t>BIL23</t>
  </si>
  <si>
    <t>CMS SAKAY</t>
  </si>
  <si>
    <t>AGRIVETAM PRET</t>
  </si>
  <si>
    <t>IFC/ PRET MABEL</t>
  </si>
  <si>
    <t>BIL24</t>
  </si>
  <si>
    <t>BIL43</t>
  </si>
  <si>
    <t>BIL54</t>
  </si>
  <si>
    <t>BIL55</t>
  </si>
  <si>
    <t>BIL27</t>
  </si>
  <si>
    <t>BIL29</t>
  </si>
  <si>
    <t>BMOI Ariary sous compte</t>
  </si>
  <si>
    <t>BMOI $</t>
  </si>
  <si>
    <t>UCB C/C 01000193000MGA</t>
  </si>
  <si>
    <t>BIL38</t>
  </si>
  <si>
    <t>Effet escompté</t>
  </si>
  <si>
    <t>BIL25</t>
  </si>
  <si>
    <t>CR04</t>
  </si>
  <si>
    <t>Var stock mat prem et frnt consm</t>
  </si>
  <si>
    <t>Var stocks d'emballage</t>
  </si>
  <si>
    <t>Var stocks consommables</t>
  </si>
  <si>
    <t>CR05</t>
  </si>
  <si>
    <t>CR07</t>
  </si>
  <si>
    <t>CR06</t>
  </si>
  <si>
    <t>CR09</t>
  </si>
  <si>
    <t>CR13</t>
  </si>
  <si>
    <t>CR10</t>
  </si>
  <si>
    <t>CR14</t>
  </si>
  <si>
    <t>CR01</t>
  </si>
  <si>
    <t>CR02</t>
  </si>
  <si>
    <t>CR08</t>
  </si>
  <si>
    <t>CR12</t>
  </si>
  <si>
    <t>CR03</t>
  </si>
  <si>
    <t>CR11</t>
  </si>
  <si>
    <t xml:space="preserve">Retraitements faits </t>
  </si>
  <si>
    <t>EF Conso 2019</t>
  </si>
  <si>
    <t>EF Conso 2020</t>
  </si>
  <si>
    <t>Impact sur le report à nouveau</t>
  </si>
  <si>
    <t>Cours 31/12/2020</t>
  </si>
  <si>
    <t>Cours 31/12/2019</t>
  </si>
  <si>
    <t>RAN</t>
  </si>
  <si>
    <t>Rslt</t>
  </si>
  <si>
    <t>RAN à reporter</t>
  </si>
  <si>
    <t>FERRIS ENGINEERING</t>
  </si>
  <si>
    <t>SCI NOAH</t>
  </si>
  <si>
    <t>UM</t>
  </si>
  <si>
    <t>A rajouter</t>
  </si>
  <si>
    <t>RAN à reporter suivant EF conso 2019</t>
  </si>
  <si>
    <t>RAN sur conso 2020</t>
  </si>
  <si>
    <t>RAN 2020</t>
  </si>
  <si>
    <t>RAN 2020 cours 2020</t>
  </si>
  <si>
    <t>Ajustement RAN</t>
  </si>
  <si>
    <t>Ecart de conversion sur RAN</t>
  </si>
  <si>
    <t>Ecart de conversion sur RAN reporté</t>
  </si>
  <si>
    <t>&gt;&gt; Ecart de conversion sur le reste à passer dans les CP (par déduction)</t>
  </si>
  <si>
    <t xml:space="preserve">RAN nouvelles sociétés </t>
  </si>
  <si>
    <t>Ecart de conversion sur le bilan 2020</t>
  </si>
  <si>
    <t>DATE</t>
  </si>
  <si>
    <t>DEVISE</t>
  </si>
  <si>
    <t>COURS</t>
  </si>
  <si>
    <t>COURS MIN</t>
  </si>
  <si>
    <t>COURS MAX</t>
  </si>
  <si>
    <t>EUR</t>
  </si>
  <si>
    <t>VET ABE</t>
  </si>
  <si>
    <t>VET FIA</t>
  </si>
  <si>
    <t>CONSO</t>
  </si>
  <si>
    <t>Cours EUR 31/12/2020</t>
  </si>
  <si>
    <t>Cours moyen EUR Exo 2020</t>
  </si>
  <si>
    <t>Emprunts IFC</t>
  </si>
  <si>
    <t>Engins et gros matÚriels/LEASING</t>
  </si>
  <si>
    <t>Amt autres immobilisations corporelles</t>
  </si>
  <si>
    <t>BFV Euro</t>
  </si>
  <si>
    <t>Cours EUR 31/12/2021</t>
  </si>
  <si>
    <t>Cours moyen EUR Exo 2021</t>
  </si>
  <si>
    <t>C1</t>
  </si>
  <si>
    <t>C2</t>
  </si>
  <si>
    <t>C3</t>
  </si>
  <si>
    <t>Affectation</t>
  </si>
  <si>
    <t>Désignation de compte</t>
  </si>
  <si>
    <t>Agenc Amenag Construction</t>
  </si>
  <si>
    <t xml:space="preserve">Materiel&amp;mobilier de logement </t>
  </si>
  <si>
    <t>BIL10</t>
  </si>
  <si>
    <t>Immo en cours Aménagement Bâtiment</t>
  </si>
  <si>
    <t>Immo en cours Groupe Electrogène</t>
  </si>
  <si>
    <t>Immo en cours installation Techniqu</t>
  </si>
  <si>
    <t>Amort Agenc Amenag Construction</t>
  </si>
  <si>
    <t>BIL50</t>
  </si>
  <si>
    <t xml:space="preserve">Amort. Mat &amp; mob de logement  </t>
  </si>
  <si>
    <t>Clients effets à recevoir BVF</t>
  </si>
  <si>
    <t xml:space="preserve">Client effet à recevoir BOA </t>
  </si>
  <si>
    <t>TVA pour Valeur 5%  GAZ</t>
  </si>
  <si>
    <t>MYI</t>
  </si>
  <si>
    <t>TPE</t>
  </si>
  <si>
    <t>Caisse Ankazomanga</t>
  </si>
  <si>
    <t>Caisse Tsaralalana</t>
  </si>
  <si>
    <t xml:space="preserve">Frais divers Douane     </t>
  </si>
  <si>
    <t>Charges de copropiété</t>
  </si>
  <si>
    <t>CR15</t>
  </si>
  <si>
    <t>SOCIETE</t>
  </si>
  <si>
    <t>LIBELLE COMPTE</t>
  </si>
  <si>
    <t>SD</t>
  </si>
  <si>
    <t>SC</t>
  </si>
  <si>
    <t>SOLDE</t>
  </si>
  <si>
    <t>COMPTE SAGE</t>
  </si>
  <si>
    <t>NBCAR</t>
  </si>
  <si>
    <t>COMPTE UNIF</t>
  </si>
  <si>
    <t>DESIGNATION COMPTE</t>
  </si>
  <si>
    <t>SOLDE 300622</t>
  </si>
  <si>
    <t>101000</t>
  </si>
  <si>
    <t>10100000</t>
  </si>
  <si>
    <t>Ecart d'‚valutations</t>
  </si>
  <si>
    <t>10610000</t>
  </si>
  <si>
    <t>106100</t>
  </si>
  <si>
    <t>Reserves l‚gales</t>
  </si>
  <si>
    <t>1062000</t>
  </si>
  <si>
    <t>11000000</t>
  </si>
  <si>
    <t>110000</t>
  </si>
  <si>
    <t>119000</t>
  </si>
  <si>
    <t>11900000</t>
  </si>
  <si>
    <t>1190000</t>
  </si>
  <si>
    <t>RAN d‚biteur</t>
  </si>
  <si>
    <t>120000</t>
  </si>
  <si>
    <t>12000000</t>
  </si>
  <si>
    <t>12800000</t>
  </si>
  <si>
    <t>128000</t>
  </si>
  <si>
    <t>12900000</t>
  </si>
  <si>
    <t>129000</t>
  </si>
  <si>
    <t>1290000</t>
  </si>
  <si>
    <t>13110000</t>
  </si>
  <si>
    <t>13200000</t>
  </si>
  <si>
    <t>16100000</t>
  </si>
  <si>
    <t>1610000</t>
  </si>
  <si>
    <t>16110000</t>
  </si>
  <si>
    <t>16120000</t>
  </si>
  <si>
    <t>16200000</t>
  </si>
  <si>
    <t>Emprunts LMT BNI-Part plus un an</t>
  </si>
  <si>
    <t xml:space="preserve">Emprunts BNI </t>
  </si>
  <si>
    <t>16210000</t>
  </si>
  <si>
    <t>EMPRUNTS BFV/PART MOINS UN AN</t>
  </si>
  <si>
    <t>1621000</t>
  </si>
  <si>
    <t>EMPRUNTS BFV 2</t>
  </si>
  <si>
    <t xml:space="preserve">Emprunt BGFI_Part moins 1an </t>
  </si>
  <si>
    <t>1623000</t>
  </si>
  <si>
    <t>EMPRUNTS BFV 3</t>
  </si>
  <si>
    <t xml:space="preserve">Emprunt CTS BNI_Part moins 1an </t>
  </si>
  <si>
    <t>1630000</t>
  </si>
  <si>
    <t>16300000</t>
  </si>
  <si>
    <t>1631000</t>
  </si>
  <si>
    <t>EMPRUNT BMOI 4</t>
  </si>
  <si>
    <t>16400000</t>
  </si>
  <si>
    <t>1640000</t>
  </si>
  <si>
    <t>1640001</t>
  </si>
  <si>
    <t>1640002</t>
  </si>
  <si>
    <t>1640003</t>
  </si>
  <si>
    <t>1640004</t>
  </si>
  <si>
    <t>1640005</t>
  </si>
  <si>
    <t>1640006</t>
  </si>
  <si>
    <t>1640007</t>
  </si>
  <si>
    <t>1640008</t>
  </si>
  <si>
    <t>1640009</t>
  </si>
  <si>
    <t>1640010</t>
  </si>
  <si>
    <t>1640011</t>
  </si>
  <si>
    <t>1640012</t>
  </si>
  <si>
    <t>1640013</t>
  </si>
  <si>
    <t>1640014</t>
  </si>
  <si>
    <t>1640015</t>
  </si>
  <si>
    <t>16410000</t>
  </si>
  <si>
    <t>1641000</t>
  </si>
  <si>
    <t>164120</t>
  </si>
  <si>
    <t>164130</t>
  </si>
  <si>
    <t>16413000</t>
  </si>
  <si>
    <t>164131</t>
  </si>
  <si>
    <t>164150</t>
  </si>
  <si>
    <t>164230</t>
  </si>
  <si>
    <t>1643000</t>
  </si>
  <si>
    <t>16440000</t>
  </si>
  <si>
    <t>1644000</t>
  </si>
  <si>
    <t>EMPRUNT MCB</t>
  </si>
  <si>
    <t>EMPRUNT BGFI-Part + un an</t>
  </si>
  <si>
    <t>1645000</t>
  </si>
  <si>
    <t>165000</t>
  </si>
  <si>
    <t>16500000</t>
  </si>
  <si>
    <t>Caution Ambohibao &amp; Antsahavola</t>
  </si>
  <si>
    <t>1650000</t>
  </si>
  <si>
    <t>PMT-1an</t>
  </si>
  <si>
    <t>16600000</t>
  </si>
  <si>
    <t>20300000</t>
  </si>
  <si>
    <t>204000</t>
  </si>
  <si>
    <t>20400000</t>
  </si>
  <si>
    <t>Logiciels informatiques &amp; assimil‚s</t>
  </si>
  <si>
    <t>2080000</t>
  </si>
  <si>
    <t>211000</t>
  </si>
  <si>
    <t>21100000</t>
  </si>
  <si>
    <t>212000</t>
  </si>
  <si>
    <t>21200000</t>
  </si>
  <si>
    <t>AGENCEMENT,AMENAGEMENT TERRAIN</t>
  </si>
  <si>
    <t>213000</t>
  </si>
  <si>
    <t>21300000</t>
  </si>
  <si>
    <t>21310000</t>
  </si>
  <si>
    <t>215000</t>
  </si>
  <si>
    <t>Agenc- aménag et instal bâtiments</t>
  </si>
  <si>
    <t>21500000</t>
  </si>
  <si>
    <t>21510000</t>
  </si>
  <si>
    <t>2151000</t>
  </si>
  <si>
    <t>21520000</t>
  </si>
  <si>
    <t>21530000</t>
  </si>
  <si>
    <t>215400</t>
  </si>
  <si>
    <t>2154000</t>
  </si>
  <si>
    <t>Agenc amenag Installation TALA</t>
  </si>
  <si>
    <t>Mat‚riel industriel</t>
  </si>
  <si>
    <t>2155000</t>
  </si>
  <si>
    <t>Installations ‚l‚ctriques</t>
  </si>
  <si>
    <t>215700</t>
  </si>
  <si>
    <t>215800</t>
  </si>
  <si>
    <t>215900</t>
  </si>
  <si>
    <t>21800000</t>
  </si>
  <si>
    <t>218100</t>
  </si>
  <si>
    <t>21810000</t>
  </si>
  <si>
    <t>Mat‚riels &amp; outillages</t>
  </si>
  <si>
    <t>21811000</t>
  </si>
  <si>
    <t>2181100</t>
  </si>
  <si>
    <t>21820000</t>
  </si>
  <si>
    <t>21830000</t>
  </si>
  <si>
    <t>218300</t>
  </si>
  <si>
    <t>21831000</t>
  </si>
  <si>
    <t>218320</t>
  </si>
  <si>
    <t>21840000</t>
  </si>
  <si>
    <t>218400</t>
  </si>
  <si>
    <t>MATRIEL INFORMATIQUES</t>
  </si>
  <si>
    <t>Mat‚riel informatiques</t>
  </si>
  <si>
    <t>21850000</t>
  </si>
  <si>
    <t>21860000</t>
  </si>
  <si>
    <t>218600</t>
  </si>
  <si>
    <t>2186000</t>
  </si>
  <si>
    <t>218700</t>
  </si>
  <si>
    <t>21870000</t>
  </si>
  <si>
    <t>MATERIEL ET MOBILIER</t>
  </si>
  <si>
    <t>2187000</t>
  </si>
  <si>
    <t>218800</t>
  </si>
  <si>
    <t>230000</t>
  </si>
  <si>
    <t>23000000</t>
  </si>
  <si>
    <t xml:space="preserve">immo en cours </t>
  </si>
  <si>
    <t>231000</t>
  </si>
  <si>
    <t>23100000</t>
  </si>
  <si>
    <t>231100</t>
  </si>
  <si>
    <t>23110000</t>
  </si>
  <si>
    <t>Immo en cours FORT DAUPHIN</t>
  </si>
  <si>
    <t>231200</t>
  </si>
  <si>
    <t>23120000</t>
  </si>
  <si>
    <t>231300</t>
  </si>
  <si>
    <t>23130000</t>
  </si>
  <si>
    <t>23131000</t>
  </si>
  <si>
    <t>23140000</t>
  </si>
  <si>
    <t>23150000</t>
  </si>
  <si>
    <t>231600</t>
  </si>
  <si>
    <t>23160000</t>
  </si>
  <si>
    <t>231700</t>
  </si>
  <si>
    <t>23170000</t>
  </si>
  <si>
    <t>23180000</t>
  </si>
  <si>
    <t>231900</t>
  </si>
  <si>
    <t>23190000</t>
  </si>
  <si>
    <t>23200000</t>
  </si>
  <si>
    <t>2320000</t>
  </si>
  <si>
    <t>Immo en cours Talata</t>
  </si>
  <si>
    <t>232100</t>
  </si>
  <si>
    <t>23213001</t>
  </si>
  <si>
    <t>23213010</t>
  </si>
  <si>
    <t>23213012</t>
  </si>
  <si>
    <t>23300000</t>
  </si>
  <si>
    <t>Immo en cours:Recherche et devpt</t>
  </si>
  <si>
    <t>261000</t>
  </si>
  <si>
    <t>26100000</t>
  </si>
  <si>
    <t>27400000</t>
  </si>
  <si>
    <t>275000</t>
  </si>
  <si>
    <t>27500000</t>
  </si>
  <si>
    <t>28030000</t>
  </si>
  <si>
    <t>280400</t>
  </si>
  <si>
    <t>28040000</t>
  </si>
  <si>
    <t>2808000</t>
  </si>
  <si>
    <t>281110</t>
  </si>
  <si>
    <t>28111000</t>
  </si>
  <si>
    <t>281200</t>
  </si>
  <si>
    <t>28120000</t>
  </si>
  <si>
    <t>281300</t>
  </si>
  <si>
    <t>28130000</t>
  </si>
  <si>
    <t>28131000</t>
  </si>
  <si>
    <t>281500</t>
  </si>
  <si>
    <t>28150000</t>
  </si>
  <si>
    <t>28151000</t>
  </si>
  <si>
    <t>2815100</t>
  </si>
  <si>
    <t>28152000</t>
  </si>
  <si>
    <t>28153000</t>
  </si>
  <si>
    <t>281540</t>
  </si>
  <si>
    <t>2815400</t>
  </si>
  <si>
    <t>Amts agen.amen.instal TALATA</t>
  </si>
  <si>
    <t>2815500</t>
  </si>
  <si>
    <t>28156000</t>
  </si>
  <si>
    <t>281570</t>
  </si>
  <si>
    <t>281580</t>
  </si>
  <si>
    <t>281590</t>
  </si>
  <si>
    <t>28180000</t>
  </si>
  <si>
    <t>281810</t>
  </si>
  <si>
    <t>28181000</t>
  </si>
  <si>
    <t>Amts mat‚riels &amp; outillage</t>
  </si>
  <si>
    <t>28181100</t>
  </si>
  <si>
    <t>2818110</t>
  </si>
  <si>
    <t>28182000</t>
  </si>
  <si>
    <t>AMTS MATERIELS ET MOBILIERS DE BUR</t>
  </si>
  <si>
    <t>28183000</t>
  </si>
  <si>
    <t>281830</t>
  </si>
  <si>
    <t>AMT mat‚riel de transport</t>
  </si>
  <si>
    <t>281831</t>
  </si>
  <si>
    <t>281832</t>
  </si>
  <si>
    <t>28184000</t>
  </si>
  <si>
    <t>281840</t>
  </si>
  <si>
    <t>281841</t>
  </si>
  <si>
    <t>28185000</t>
  </si>
  <si>
    <t>28186000</t>
  </si>
  <si>
    <t>281860</t>
  </si>
  <si>
    <t>2818600</t>
  </si>
  <si>
    <t>281870</t>
  </si>
  <si>
    <t>2818700</t>
  </si>
  <si>
    <t>281880</t>
  </si>
  <si>
    <t>31000000</t>
  </si>
  <si>
    <t>310000</t>
  </si>
  <si>
    <t>31100000</t>
  </si>
  <si>
    <t>3110000</t>
  </si>
  <si>
    <t>31200000</t>
  </si>
  <si>
    <t>Stocks autres approvisionnements</t>
  </si>
  <si>
    <t>32600000</t>
  </si>
  <si>
    <t>350000</t>
  </si>
  <si>
    <t>3510000</t>
  </si>
  <si>
    <t>35500000</t>
  </si>
  <si>
    <t>3710000</t>
  </si>
  <si>
    <t>37100000</t>
  </si>
  <si>
    <t>370000</t>
  </si>
  <si>
    <t>38000000</t>
  </si>
  <si>
    <t>380000</t>
  </si>
  <si>
    <t>40100000</t>
  </si>
  <si>
    <t>4010000</t>
  </si>
  <si>
    <t>FNRS</t>
  </si>
  <si>
    <t>401100</t>
  </si>
  <si>
    <t>40110000</t>
  </si>
  <si>
    <t>401200</t>
  </si>
  <si>
    <t>40120000</t>
  </si>
  <si>
    <t>Fournisseur ‚tranger</t>
  </si>
  <si>
    <t>40221000</t>
  </si>
  <si>
    <t>40231000</t>
  </si>
  <si>
    <t>40241000</t>
  </si>
  <si>
    <t>40300000</t>
  </si>
  <si>
    <t>403100</t>
  </si>
  <si>
    <t>40310000</t>
  </si>
  <si>
    <t>F/sseurs effets … payer BNI</t>
  </si>
  <si>
    <t>403200</t>
  </si>
  <si>
    <t>40320000</t>
  </si>
  <si>
    <t>F/sseurs effets … payer BFV</t>
  </si>
  <si>
    <t>40330000</t>
  </si>
  <si>
    <t>403400</t>
  </si>
  <si>
    <t>40340000</t>
  </si>
  <si>
    <t>403600</t>
  </si>
  <si>
    <t>404000</t>
  </si>
  <si>
    <t>40400000</t>
  </si>
  <si>
    <t>4040000</t>
  </si>
  <si>
    <t>408000</t>
  </si>
  <si>
    <t>40800000</t>
  </si>
  <si>
    <t>F/SSEURS FACT · RECEVOIR</t>
  </si>
  <si>
    <t>4080000</t>
  </si>
  <si>
    <t>F/SSEUR</t>
  </si>
  <si>
    <t>F/sseurs fact … recevoir</t>
  </si>
  <si>
    <t>40810000</t>
  </si>
  <si>
    <t>408100</t>
  </si>
  <si>
    <t>INVISO</t>
  </si>
  <si>
    <t>4081100</t>
  </si>
  <si>
    <t>40811000</t>
  </si>
  <si>
    <t>409000</t>
  </si>
  <si>
    <t>40900000</t>
  </si>
  <si>
    <t>409100</t>
  </si>
  <si>
    <t>40910000</t>
  </si>
  <si>
    <t>Frns d‚biteurs: avances et acomptes</t>
  </si>
  <si>
    <t>40911000</t>
  </si>
  <si>
    <t>409200</t>
  </si>
  <si>
    <t>409800</t>
  </si>
  <si>
    <t>411000</t>
  </si>
  <si>
    <t>41100000</t>
  </si>
  <si>
    <t>Cl. AGRIVET A/BE  SARL</t>
  </si>
  <si>
    <t>411100</t>
  </si>
  <si>
    <t>41110000</t>
  </si>
  <si>
    <t>CLIENTS ELEVEURS</t>
  </si>
  <si>
    <t>Clts non identifi‚s: vers-vir re‡us</t>
  </si>
  <si>
    <t>411200</t>
  </si>
  <si>
    <t>413000</t>
  </si>
  <si>
    <t>CLIENTS EFFETS · RECEVOIR</t>
  </si>
  <si>
    <t>41300000</t>
  </si>
  <si>
    <t>41311000</t>
  </si>
  <si>
    <t>41321000</t>
  </si>
  <si>
    <t>41331000</t>
  </si>
  <si>
    <t>41341000</t>
  </si>
  <si>
    <t>41351000</t>
  </si>
  <si>
    <t>416000</t>
  </si>
  <si>
    <t>41600000</t>
  </si>
  <si>
    <t>418000</t>
  </si>
  <si>
    <t>4180000</t>
  </si>
  <si>
    <t>41800000</t>
  </si>
  <si>
    <t>41810000</t>
  </si>
  <si>
    <t>Avoir … ‚tablir</t>
  </si>
  <si>
    <t>41900000</t>
  </si>
  <si>
    <t>419100</t>
  </si>
  <si>
    <t>41910000</t>
  </si>
  <si>
    <t xml:space="preserve">Clients cr‚diteurs: acomptes </t>
  </si>
  <si>
    <t>42100000</t>
  </si>
  <si>
    <t>R‚mun‚rations dues au personnel</t>
  </si>
  <si>
    <t>421100</t>
  </si>
  <si>
    <t>42110000</t>
  </si>
  <si>
    <t>421200</t>
  </si>
  <si>
    <t>42500000</t>
  </si>
  <si>
    <t>425100</t>
  </si>
  <si>
    <t>42510000</t>
  </si>
  <si>
    <t>4251000</t>
  </si>
  <si>
    <t>425200</t>
  </si>
  <si>
    <t>42520000</t>
  </si>
  <si>
    <t>Avances sp‚ciales</t>
  </si>
  <si>
    <t>425300</t>
  </si>
  <si>
    <t>4253000</t>
  </si>
  <si>
    <t>425400</t>
  </si>
  <si>
    <t>42540000</t>
  </si>
  <si>
    <t>4254000</t>
  </si>
  <si>
    <t>4270000</t>
  </si>
  <si>
    <t>42700000</t>
  </si>
  <si>
    <t>428000</t>
  </si>
  <si>
    <t>42800000</t>
  </si>
  <si>
    <t>42820000</t>
  </si>
  <si>
    <t>4282000</t>
  </si>
  <si>
    <t>428200</t>
  </si>
  <si>
    <t>Personnel-cong‚s pay‚s</t>
  </si>
  <si>
    <t>431000</t>
  </si>
  <si>
    <t>43100000</t>
  </si>
  <si>
    <t>431100</t>
  </si>
  <si>
    <t>43110000</t>
  </si>
  <si>
    <t>CNAPS ALLOCATø FAMILIALES</t>
  </si>
  <si>
    <t>4312000</t>
  </si>
  <si>
    <t>432000</t>
  </si>
  <si>
    <t>43200000</t>
  </si>
  <si>
    <t>43220000</t>
  </si>
  <si>
    <t>4322000</t>
  </si>
  <si>
    <t>432300</t>
  </si>
  <si>
    <t>43230000</t>
  </si>
  <si>
    <t>4323000</t>
  </si>
  <si>
    <t>433000</t>
  </si>
  <si>
    <t>43300000</t>
  </si>
  <si>
    <t>43340000</t>
  </si>
  <si>
    <t>434000</t>
  </si>
  <si>
    <t>43400000</t>
  </si>
  <si>
    <t>4340000</t>
  </si>
  <si>
    <t>ESIA</t>
  </si>
  <si>
    <t>43500000</t>
  </si>
  <si>
    <t>438000</t>
  </si>
  <si>
    <t>Organismes sociaux: charge … payer</t>
  </si>
  <si>
    <t>438200</t>
  </si>
  <si>
    <t>Charges soc. s/Congés à payer</t>
  </si>
  <si>
    <t>43860000</t>
  </si>
  <si>
    <t>438600</t>
  </si>
  <si>
    <t>441000</t>
  </si>
  <si>
    <t>44100000</t>
  </si>
  <si>
    <t>Etat: IRSA … payer</t>
  </si>
  <si>
    <t>44200000</t>
  </si>
  <si>
    <t>443000</t>
  </si>
  <si>
    <t>44300000</t>
  </si>
  <si>
    <t>Etat: acomptes IS</t>
  </si>
  <si>
    <t>44310000</t>
  </si>
  <si>
    <t>4431000</t>
  </si>
  <si>
    <t>4432000</t>
  </si>
  <si>
    <t>44320000</t>
  </si>
  <si>
    <t>44330000</t>
  </si>
  <si>
    <t>444000</t>
  </si>
  <si>
    <t>44400000</t>
  </si>
  <si>
    <t>Cr‚dit IR</t>
  </si>
  <si>
    <t>444100</t>
  </si>
  <si>
    <t>44410000</t>
  </si>
  <si>
    <t>ETAT: IR A PAYER</t>
  </si>
  <si>
    <t>44411000</t>
  </si>
  <si>
    <t>4441100</t>
  </si>
  <si>
    <t>ETAT:IS APAYER</t>
  </si>
  <si>
    <t>44412000</t>
  </si>
  <si>
    <t>44413000</t>
  </si>
  <si>
    <t>44420000</t>
  </si>
  <si>
    <t>444200</t>
  </si>
  <si>
    <t>TVA Intermittente ‚tranger</t>
  </si>
  <si>
    <t>IR INTERITENTE</t>
  </si>
  <si>
    <t>44430000</t>
  </si>
  <si>
    <t>Imp“ts sur les r‚sultats (IR)</t>
  </si>
  <si>
    <t>445400</t>
  </si>
  <si>
    <t>44540000</t>
  </si>
  <si>
    <t>4454000</t>
  </si>
  <si>
    <t>445500</t>
  </si>
  <si>
    <t>44550000</t>
  </si>
  <si>
    <t>CREDIT DE TAXE TVA</t>
  </si>
  <si>
    <t>445600</t>
  </si>
  <si>
    <t>4456000</t>
  </si>
  <si>
    <t>44560000</t>
  </si>
  <si>
    <t>445610</t>
  </si>
  <si>
    <t>44561000</t>
  </si>
  <si>
    <t>445620</t>
  </si>
  <si>
    <t>44562000</t>
  </si>
  <si>
    <t>445630</t>
  </si>
  <si>
    <t>44563000</t>
  </si>
  <si>
    <t>TVA Intermittente D‚ductible</t>
  </si>
  <si>
    <t>445640</t>
  </si>
  <si>
    <t>44564000</t>
  </si>
  <si>
    <t>445650</t>
  </si>
  <si>
    <t>44565000</t>
  </si>
  <si>
    <t>445660</t>
  </si>
  <si>
    <t>TVA pour les gaz</t>
  </si>
  <si>
    <t>44566000</t>
  </si>
  <si>
    <t>44567000</t>
  </si>
  <si>
    <t>445700</t>
  </si>
  <si>
    <t>44570000</t>
  </si>
  <si>
    <t>4457000</t>
  </si>
  <si>
    <t>TVA Collectée</t>
  </si>
  <si>
    <t>445710</t>
  </si>
  <si>
    <t>44571000</t>
  </si>
  <si>
    <t>445720</t>
  </si>
  <si>
    <t>TVA Collect /aux op locales</t>
  </si>
  <si>
    <t>44572000</t>
  </si>
  <si>
    <t>TVA relatifs aux op‚raø locales</t>
  </si>
  <si>
    <t>TVA collect‚e/op‚raø locales</t>
  </si>
  <si>
    <t>44574000</t>
  </si>
  <si>
    <t>44575000</t>
  </si>
  <si>
    <t>44576000</t>
  </si>
  <si>
    <t>4457700</t>
  </si>
  <si>
    <t>44580000</t>
  </si>
  <si>
    <t>TVA … regulariser</t>
  </si>
  <si>
    <t>4458000</t>
  </si>
  <si>
    <t>44581000</t>
  </si>
  <si>
    <t>445830</t>
  </si>
  <si>
    <t>44583000</t>
  </si>
  <si>
    <t>445840</t>
  </si>
  <si>
    <t>44587000</t>
  </si>
  <si>
    <t>445870</t>
  </si>
  <si>
    <t>Taxes sur le CA/ factures … ‚tablir</t>
  </si>
  <si>
    <t>44600000</t>
  </si>
  <si>
    <t>455000</t>
  </si>
  <si>
    <t>4550000</t>
  </si>
  <si>
    <t>45500000</t>
  </si>
  <si>
    <t>45500001</t>
  </si>
  <si>
    <t>45510000</t>
  </si>
  <si>
    <t>455100</t>
  </si>
  <si>
    <t>4551000</t>
  </si>
  <si>
    <t>MOHABOUBALY F‚rid</t>
  </si>
  <si>
    <t>45511000</t>
  </si>
  <si>
    <t>45512000</t>
  </si>
  <si>
    <t>45513000</t>
  </si>
  <si>
    <t>45514000</t>
  </si>
  <si>
    <t>4551400</t>
  </si>
  <si>
    <t>45515000</t>
  </si>
  <si>
    <t>4551500</t>
  </si>
  <si>
    <t>455200</t>
  </si>
  <si>
    <t>45520000</t>
  </si>
  <si>
    <t>455300</t>
  </si>
  <si>
    <t>45530000</t>
  </si>
  <si>
    <t>455400</t>
  </si>
  <si>
    <t>45540000</t>
  </si>
  <si>
    <t>455500</t>
  </si>
  <si>
    <t>45550000</t>
  </si>
  <si>
    <t>455600</t>
  </si>
  <si>
    <t>45580000</t>
  </si>
  <si>
    <t>462000</t>
  </si>
  <si>
    <t>46200000</t>
  </si>
  <si>
    <t>466000</t>
  </si>
  <si>
    <t>46600000</t>
  </si>
  <si>
    <t>Debiteurs &amp; crediteurs/REFACTURATIO</t>
  </si>
  <si>
    <t>46600008</t>
  </si>
  <si>
    <t>46600009</t>
  </si>
  <si>
    <t>466100</t>
  </si>
  <si>
    <t>Debiteur Créditeur Refacturation</t>
  </si>
  <si>
    <t>46610000</t>
  </si>
  <si>
    <t>Débiteurs Créditeurs Refacturation</t>
  </si>
  <si>
    <t>DEB &amp; CRED DIVERS REFAC</t>
  </si>
  <si>
    <t>Créditeurs et débiteurs divers</t>
  </si>
  <si>
    <t>D‚biteurs crediteurs divers Refac</t>
  </si>
  <si>
    <t>Débiteur Créditeur Refacturation</t>
  </si>
  <si>
    <t>466200</t>
  </si>
  <si>
    <t>4662000</t>
  </si>
  <si>
    <t>466300</t>
  </si>
  <si>
    <t>466400</t>
  </si>
  <si>
    <t>INVISO REFAC</t>
  </si>
  <si>
    <t>466500</t>
  </si>
  <si>
    <t>46699999</t>
  </si>
  <si>
    <t>467000</t>
  </si>
  <si>
    <t>46700000</t>
  </si>
  <si>
    <t>4670000</t>
  </si>
  <si>
    <t>Cr‚ances intra groupe Prˆt</t>
  </si>
  <si>
    <t>46700001</t>
  </si>
  <si>
    <t>46700002</t>
  </si>
  <si>
    <t>46700004</t>
  </si>
  <si>
    <t>46700005</t>
  </si>
  <si>
    <t>46700006</t>
  </si>
  <si>
    <t>4670001</t>
  </si>
  <si>
    <t>46700011</t>
  </si>
  <si>
    <t>PAOLO PREVE</t>
  </si>
  <si>
    <t>46700012</t>
  </si>
  <si>
    <t>467100</t>
  </si>
  <si>
    <t>46710010</t>
  </si>
  <si>
    <t>LMMI</t>
  </si>
  <si>
    <t>46710070</t>
  </si>
  <si>
    <t>4671007</t>
  </si>
  <si>
    <t>46710071</t>
  </si>
  <si>
    <t>46710102</t>
  </si>
  <si>
    <t>46710105</t>
  </si>
  <si>
    <t>4671013</t>
  </si>
  <si>
    <t>46710130</t>
  </si>
  <si>
    <t>4671016</t>
  </si>
  <si>
    <t>46710160</t>
  </si>
  <si>
    <t>4671017</t>
  </si>
  <si>
    <t>467110</t>
  </si>
  <si>
    <t>46720000</t>
  </si>
  <si>
    <t>467200</t>
  </si>
  <si>
    <t>DEBITEUR/CREDITEUR AGRIVAL</t>
  </si>
  <si>
    <t>46720020</t>
  </si>
  <si>
    <t>46720050</t>
  </si>
  <si>
    <t>46720070</t>
  </si>
  <si>
    <t>46720071</t>
  </si>
  <si>
    <t>46720072</t>
  </si>
  <si>
    <t>46720075</t>
  </si>
  <si>
    <t>46720076</t>
  </si>
  <si>
    <t>MCM-ND</t>
  </si>
  <si>
    <t>46720078</t>
  </si>
  <si>
    <t>46720079</t>
  </si>
  <si>
    <t>46720080</t>
  </si>
  <si>
    <t>46720081</t>
  </si>
  <si>
    <t>46720082</t>
  </si>
  <si>
    <t>46720083</t>
  </si>
  <si>
    <t>46720084</t>
  </si>
  <si>
    <t>4672009</t>
  </si>
  <si>
    <t>4672012</t>
  </si>
  <si>
    <t>4672013</t>
  </si>
  <si>
    <t>46720300</t>
  </si>
  <si>
    <t>46720800</t>
  </si>
  <si>
    <t>46720900</t>
  </si>
  <si>
    <t>46721000</t>
  </si>
  <si>
    <t>46725000</t>
  </si>
  <si>
    <t>468000</t>
  </si>
  <si>
    <t>ND/réfacturation à établir</t>
  </si>
  <si>
    <t>46800000</t>
  </si>
  <si>
    <t>ND réfacturation à recevoir/à etabl</t>
  </si>
  <si>
    <t>4680000</t>
  </si>
  <si>
    <t>ND/Refacturation à recevoir</t>
  </si>
  <si>
    <t>ND INTRAGROUPE A ETABLIR</t>
  </si>
  <si>
    <t>ND/R‚facturaion … ‚tablir</t>
  </si>
  <si>
    <t>ND à établir</t>
  </si>
  <si>
    <t>46800001</t>
  </si>
  <si>
    <t>471000</t>
  </si>
  <si>
    <t>47100000</t>
  </si>
  <si>
    <t>4710000</t>
  </si>
  <si>
    <t>4720000</t>
  </si>
  <si>
    <t>48600000</t>
  </si>
  <si>
    <t>486000</t>
  </si>
  <si>
    <t>CHARGES CONSTATES D'AVANCE</t>
  </si>
  <si>
    <t>Charges constat‚es d'avance</t>
  </si>
  <si>
    <t>487000</t>
  </si>
  <si>
    <t>48700000</t>
  </si>
  <si>
    <t>491000</t>
  </si>
  <si>
    <t>49100000</t>
  </si>
  <si>
    <t>496000</t>
  </si>
  <si>
    <t>49600000</t>
  </si>
  <si>
    <t>4966000</t>
  </si>
  <si>
    <t>511100</t>
  </si>
  <si>
    <t>51110000</t>
  </si>
  <si>
    <t>ChŠque … encaisser</t>
  </si>
  <si>
    <t>5111200</t>
  </si>
  <si>
    <t>51112000</t>
  </si>
  <si>
    <t>51113000</t>
  </si>
  <si>
    <t>51119999</t>
  </si>
  <si>
    <t>Chq_clts éléveurs &amp; compensat° 401</t>
  </si>
  <si>
    <t>5112000</t>
  </si>
  <si>
    <t>51120000</t>
  </si>
  <si>
    <t>Traite re‡ue</t>
  </si>
  <si>
    <t>CHEQUES/EFFETS RECUS</t>
  </si>
  <si>
    <t>511210</t>
  </si>
  <si>
    <t>5112100</t>
  </si>
  <si>
    <t>EFFET REMIS A L'ENCAISSEMENT</t>
  </si>
  <si>
    <t>51121000</t>
  </si>
  <si>
    <t>511220</t>
  </si>
  <si>
    <t>5112200</t>
  </si>
  <si>
    <t>51122000</t>
  </si>
  <si>
    <t>511270</t>
  </si>
  <si>
    <t>Chèques emis</t>
  </si>
  <si>
    <t>511300</t>
  </si>
  <si>
    <t>51130000</t>
  </si>
  <si>
    <t>‚change chq ou traite</t>
  </si>
  <si>
    <t>511400</t>
  </si>
  <si>
    <t>Virement- Chq_Versement reçus</t>
  </si>
  <si>
    <t>51140000</t>
  </si>
  <si>
    <t>Virement- Chq- Versment re‡us</t>
  </si>
  <si>
    <t>512000</t>
  </si>
  <si>
    <t>51201000</t>
  </si>
  <si>
    <t>Mvola</t>
  </si>
  <si>
    <t>512110</t>
  </si>
  <si>
    <t>51211000</t>
  </si>
  <si>
    <t>5121101</t>
  </si>
  <si>
    <t>512120</t>
  </si>
  <si>
    <t>5121200</t>
  </si>
  <si>
    <t>512130</t>
  </si>
  <si>
    <t>5121300</t>
  </si>
  <si>
    <t>512210</t>
  </si>
  <si>
    <t>51221000</t>
  </si>
  <si>
    <t>5122101</t>
  </si>
  <si>
    <t>BFV SOUS-COMPTE</t>
  </si>
  <si>
    <t>51222000</t>
  </si>
  <si>
    <t>51223000</t>
  </si>
  <si>
    <t>512310</t>
  </si>
  <si>
    <t>51231000</t>
  </si>
  <si>
    <t>5123101</t>
  </si>
  <si>
    <t>51241000</t>
  </si>
  <si>
    <t>512410</t>
  </si>
  <si>
    <t>512411</t>
  </si>
  <si>
    <t>51242000</t>
  </si>
  <si>
    <t>BNI _Euro</t>
  </si>
  <si>
    <t>51243000</t>
  </si>
  <si>
    <t>51244000</t>
  </si>
  <si>
    <t>51245000</t>
  </si>
  <si>
    <t>51260000</t>
  </si>
  <si>
    <t>51261000</t>
  </si>
  <si>
    <t>5126400</t>
  </si>
  <si>
    <t>51270000</t>
  </si>
  <si>
    <t>5127000</t>
  </si>
  <si>
    <t>51271000</t>
  </si>
  <si>
    <t>51280000</t>
  </si>
  <si>
    <t>512910</t>
  </si>
  <si>
    <t>51291000</t>
  </si>
  <si>
    <t>512920</t>
  </si>
  <si>
    <t>5180000</t>
  </si>
  <si>
    <t>51910000</t>
  </si>
  <si>
    <t>519100</t>
  </si>
  <si>
    <t>519200</t>
  </si>
  <si>
    <t>51920000</t>
  </si>
  <si>
    <t>5193</t>
  </si>
  <si>
    <t>CREDIT SPOT BFV</t>
  </si>
  <si>
    <t>SG MCNE</t>
  </si>
  <si>
    <t>519400</t>
  </si>
  <si>
    <t>519500</t>
  </si>
  <si>
    <t>5197000</t>
  </si>
  <si>
    <t>530000</t>
  </si>
  <si>
    <t>531000</t>
  </si>
  <si>
    <t>Css Ambohb( àsold et à ne+utiliser)</t>
  </si>
  <si>
    <t>53100000</t>
  </si>
  <si>
    <t>Caisse Dépenses-Ambohibao</t>
  </si>
  <si>
    <t>Grandes caisses</t>
  </si>
  <si>
    <t>531100</t>
  </si>
  <si>
    <t>5311000</t>
  </si>
  <si>
    <t>53200000</t>
  </si>
  <si>
    <t>Caisse 2424 d‚penses</t>
  </si>
  <si>
    <t>5320000</t>
  </si>
  <si>
    <t>532000</t>
  </si>
  <si>
    <t>5321000</t>
  </si>
  <si>
    <t>5322000</t>
  </si>
  <si>
    <t>53300000</t>
  </si>
  <si>
    <t>CAISSE Ambohitrimanjaka</t>
  </si>
  <si>
    <t>53400000</t>
  </si>
  <si>
    <t>535000</t>
  </si>
  <si>
    <t>53500000</t>
  </si>
  <si>
    <t>53600000</t>
  </si>
  <si>
    <t>53700000</t>
  </si>
  <si>
    <t>Caisse TAMATAVE</t>
  </si>
  <si>
    <t>53800000</t>
  </si>
  <si>
    <t>Caisse RN6</t>
  </si>
  <si>
    <t>539000</t>
  </si>
  <si>
    <t>Caisse-POUSSIN</t>
  </si>
  <si>
    <t>53900000</t>
  </si>
  <si>
    <t>58000000</t>
  </si>
  <si>
    <t>580000</t>
  </si>
  <si>
    <t>60101000</t>
  </si>
  <si>
    <t>601010</t>
  </si>
  <si>
    <t>ACHAT MATIERES PREMRIERES</t>
  </si>
  <si>
    <t>MatiŠres premiŠres</t>
  </si>
  <si>
    <t>6010110</t>
  </si>
  <si>
    <t>Cocoa Beans (pre-roast)</t>
  </si>
  <si>
    <t>Fleur de Sel</t>
  </si>
  <si>
    <t>Coconut Flakes</t>
  </si>
  <si>
    <t>Coconut Flavors</t>
  </si>
  <si>
    <t>Vanilla Extract</t>
  </si>
  <si>
    <t>Banane frite salé</t>
  </si>
  <si>
    <t>Poudre banane plantain</t>
  </si>
  <si>
    <t>601020</t>
  </si>
  <si>
    <t>6010200</t>
  </si>
  <si>
    <t>Cane Sugar</t>
  </si>
  <si>
    <t>Caramel Flakes</t>
  </si>
  <si>
    <t>Crispy rice</t>
  </si>
  <si>
    <t>ALMONDS</t>
  </si>
  <si>
    <t>Hazelnuts</t>
  </si>
  <si>
    <t>Hazelnut paste</t>
  </si>
  <si>
    <t>Cashew Nuts</t>
  </si>
  <si>
    <t>Orange oil</t>
  </si>
  <si>
    <t>Orange zest</t>
  </si>
  <si>
    <t>Macadamia</t>
  </si>
  <si>
    <t>601030</t>
  </si>
  <si>
    <t>6010300</t>
  </si>
  <si>
    <t>Wrapper Sea Salt &amp; Nibs 63%</t>
  </si>
  <si>
    <t>Wrapper Organic 70% pure dark choco</t>
  </si>
  <si>
    <t>Wrapper Organic 80% pure dark choco</t>
  </si>
  <si>
    <t>Wrapper Organic 92% pure dark choco</t>
  </si>
  <si>
    <t>Wrapper Salted almond 63%</t>
  </si>
  <si>
    <t>Wrapper Toasted Coconut 70%</t>
  </si>
  <si>
    <t>Wrapper Uganda Crispy Rice</t>
  </si>
  <si>
    <t>Wrapper Uganda Orange Zest</t>
  </si>
  <si>
    <t>Wrapper Uganda Salted Caramel</t>
  </si>
  <si>
    <t>Wrapper Uganda Toasted Hazelnut</t>
  </si>
  <si>
    <t>Wrapper Lenny Head</t>
  </si>
  <si>
    <t>Wrapper Premium bar Mg Vanila bean</t>
  </si>
  <si>
    <t>Wrapper premium bar mg Plantain and</t>
  </si>
  <si>
    <t>Wrapper premium bar Mg Fleur de sel</t>
  </si>
  <si>
    <t>Wrapper Genny Head 73% Salted caram</t>
  </si>
  <si>
    <t>Master Case</t>
  </si>
  <si>
    <t>Master Case Disc</t>
  </si>
  <si>
    <t>Gravity feed</t>
  </si>
  <si>
    <t>Display case</t>
  </si>
  <si>
    <t>DISPLAY CASE 03 TABLETS</t>
  </si>
  <si>
    <t>Display case sticker SSN 63%</t>
  </si>
  <si>
    <t>Display case sticker Organic 70%</t>
  </si>
  <si>
    <t>Display case sticker Organic 80%</t>
  </si>
  <si>
    <t>Display case sticker Organic 92%</t>
  </si>
  <si>
    <t>Disp. case stick. salted almond 63%</t>
  </si>
  <si>
    <t>Disp. case stick Toast Coconut 70%</t>
  </si>
  <si>
    <t>Display case sticker Disc 70%</t>
  </si>
  <si>
    <t>Display case sticker Disc 92%</t>
  </si>
  <si>
    <t>DC Stick Uganda Crispy Rice</t>
  </si>
  <si>
    <t>DC Stick Uganda Orange zest</t>
  </si>
  <si>
    <t>DC Sticker Uganda Salted Caramel</t>
  </si>
  <si>
    <t>DC Sticker Toasted Hazelnut</t>
  </si>
  <si>
    <t>DC Premium Bar MG Vanilla Bean</t>
  </si>
  <si>
    <t>DC Premium Bar MG Plantain and SSN</t>
  </si>
  <si>
    <t>DC Case premium Bar MG Fleur de sel</t>
  </si>
  <si>
    <t>Master case sticker Organic 70%</t>
  </si>
  <si>
    <t>Master case sticker Organic 80%</t>
  </si>
  <si>
    <t>Master case sticker Organic 92%</t>
  </si>
  <si>
    <t>Master case stick Salted almond 63</t>
  </si>
  <si>
    <t>Master case sticker Toasted Coco 70</t>
  </si>
  <si>
    <t>Master case sticker Disc 70%</t>
  </si>
  <si>
    <t>Master case sticker Disc 92%</t>
  </si>
  <si>
    <t>70% STICKER FRONT PURE DARK</t>
  </si>
  <si>
    <t>70% STICKER SIDE PURE DARK</t>
  </si>
  <si>
    <t>92% STICKER FRONT PURE DARK</t>
  </si>
  <si>
    <t>Stickers</t>
  </si>
  <si>
    <t>MC Sticker Uganda Crispy Rice</t>
  </si>
  <si>
    <t>MC Sticker Uganda Orange Zest</t>
  </si>
  <si>
    <t>MC Sticker Uganda Salted Caramel</t>
  </si>
  <si>
    <t xml:space="preserve">INNER CASE STICKERS </t>
  </si>
  <si>
    <t>Stickers for envelop</t>
  </si>
  <si>
    <t>Rolls of Plastic Wrap</t>
  </si>
  <si>
    <t>70% Disc Plastic Tub Sticker</t>
  </si>
  <si>
    <t>92% Disc Plastic Tub Sticker</t>
  </si>
  <si>
    <t>6010400</t>
  </si>
  <si>
    <t>MC Sticker Uganda Toasted Hazelnut</t>
  </si>
  <si>
    <t>601400</t>
  </si>
  <si>
    <t>Achats divers</t>
  </si>
  <si>
    <t>602010</t>
  </si>
  <si>
    <t>60201000</t>
  </si>
  <si>
    <t>602030</t>
  </si>
  <si>
    <t>602040</t>
  </si>
  <si>
    <t>60205000</t>
  </si>
  <si>
    <t>MATERIELS DE LABORATOIRE</t>
  </si>
  <si>
    <t>602050</t>
  </si>
  <si>
    <t>60205200</t>
  </si>
  <si>
    <t>60206000</t>
  </si>
  <si>
    <t>6020700</t>
  </si>
  <si>
    <t>602100</t>
  </si>
  <si>
    <t>602200</t>
  </si>
  <si>
    <t>603010</t>
  </si>
  <si>
    <t>60301000</t>
  </si>
  <si>
    <t>VARIATION STOCKS BLE</t>
  </si>
  <si>
    <t>60302000</t>
  </si>
  <si>
    <t>Variation Produits finis</t>
  </si>
  <si>
    <t>VARIATION STOCKS ADDITIFS</t>
  </si>
  <si>
    <t>603070</t>
  </si>
  <si>
    <t>60307000</t>
  </si>
  <si>
    <t>603080</t>
  </si>
  <si>
    <t>60308000</t>
  </si>
  <si>
    <t>Var. stocks autres appros</t>
  </si>
  <si>
    <t>6035000</t>
  </si>
  <si>
    <t>6037000</t>
  </si>
  <si>
    <t>6040000</t>
  </si>
  <si>
    <t>60400000</t>
  </si>
  <si>
    <t>60410000</t>
  </si>
  <si>
    <t>Test production</t>
  </si>
  <si>
    <t>605000</t>
  </si>
  <si>
    <t>Achats de mat, équip et trav</t>
  </si>
  <si>
    <t>60500000</t>
  </si>
  <si>
    <t>606010</t>
  </si>
  <si>
    <t>60601000</t>
  </si>
  <si>
    <t>Eau &amp; ‚lectricit‚</t>
  </si>
  <si>
    <t>60602000</t>
  </si>
  <si>
    <t>606020</t>
  </si>
  <si>
    <t>6060200</t>
  </si>
  <si>
    <t>60602100</t>
  </si>
  <si>
    <t>GAZ</t>
  </si>
  <si>
    <t>60602200</t>
  </si>
  <si>
    <t>60603000</t>
  </si>
  <si>
    <t>606030</t>
  </si>
  <si>
    <t>6060300</t>
  </si>
  <si>
    <t>CARBURANT POUR AUTRE UTILISATION</t>
  </si>
  <si>
    <t>Carburant Gpe ElectrogŠne</t>
  </si>
  <si>
    <t>60603100</t>
  </si>
  <si>
    <t>60604000</t>
  </si>
  <si>
    <t>PRODUITS D'HYGIENNE &amp; PROPRETE</t>
  </si>
  <si>
    <t>Produits d'hygiene et m‚nages</t>
  </si>
  <si>
    <t>606050</t>
  </si>
  <si>
    <t>60605000</t>
  </si>
  <si>
    <t>6060500</t>
  </si>
  <si>
    <t>606060</t>
  </si>
  <si>
    <t>Fourniture d'entretien</t>
  </si>
  <si>
    <t>60606100</t>
  </si>
  <si>
    <t>60606200</t>
  </si>
  <si>
    <t>606070</t>
  </si>
  <si>
    <t>60607000</t>
  </si>
  <si>
    <t>6060700</t>
  </si>
  <si>
    <t>Fournitures informat et téléph</t>
  </si>
  <si>
    <t>606080</t>
  </si>
  <si>
    <t>60608000</t>
  </si>
  <si>
    <t>606090</t>
  </si>
  <si>
    <t>60609000</t>
  </si>
  <si>
    <t>AUTRES CHARGES</t>
  </si>
  <si>
    <t>60609100</t>
  </si>
  <si>
    <t>60609200</t>
  </si>
  <si>
    <t>606100</t>
  </si>
  <si>
    <t>60610000</t>
  </si>
  <si>
    <t>6062100</t>
  </si>
  <si>
    <t xml:space="preserve">VETEMENT DE TRAVAIL ET POCTECTION </t>
  </si>
  <si>
    <t>6064100</t>
  </si>
  <si>
    <t>606800</t>
  </si>
  <si>
    <t>607000</t>
  </si>
  <si>
    <t>607010</t>
  </si>
  <si>
    <t>60701000</t>
  </si>
  <si>
    <t>607020</t>
  </si>
  <si>
    <t>60702000</t>
  </si>
  <si>
    <t>60801000</t>
  </si>
  <si>
    <t>608010</t>
  </si>
  <si>
    <t>FRET-TRANSPORT SUR ACHAT</t>
  </si>
  <si>
    <t>608020</t>
  </si>
  <si>
    <t>60802000</t>
  </si>
  <si>
    <t>60803000</t>
  </si>
  <si>
    <t>608030</t>
  </si>
  <si>
    <t>60804000</t>
  </si>
  <si>
    <t>608040</t>
  </si>
  <si>
    <t>608050</t>
  </si>
  <si>
    <t>60805000</t>
  </si>
  <si>
    <t>6080500</t>
  </si>
  <si>
    <t>60806000</t>
  </si>
  <si>
    <t>60807000</t>
  </si>
  <si>
    <t>608070</t>
  </si>
  <si>
    <t>6080700</t>
  </si>
  <si>
    <t>60808000</t>
  </si>
  <si>
    <t>608080</t>
  </si>
  <si>
    <t>608090</t>
  </si>
  <si>
    <t>608091</t>
  </si>
  <si>
    <t>608100</t>
  </si>
  <si>
    <t>60811000</t>
  </si>
  <si>
    <t>60811100</t>
  </si>
  <si>
    <t>60812000</t>
  </si>
  <si>
    <t>608120</t>
  </si>
  <si>
    <t>608140</t>
  </si>
  <si>
    <t>60814000</t>
  </si>
  <si>
    <t>60817000</t>
  </si>
  <si>
    <t>60880000</t>
  </si>
  <si>
    <t>609000</t>
  </si>
  <si>
    <t>60900000</t>
  </si>
  <si>
    <t>609100</t>
  </si>
  <si>
    <t>60940000</t>
  </si>
  <si>
    <t>609700</t>
  </si>
  <si>
    <t>611000</t>
  </si>
  <si>
    <t>61100000</t>
  </si>
  <si>
    <t>EnlŠvement d‚chet la city Sotherly</t>
  </si>
  <si>
    <t xml:space="preserve">Sous-traitance </t>
  </si>
  <si>
    <t>61110000</t>
  </si>
  <si>
    <t>61300000</t>
  </si>
  <si>
    <t>LOCATION VEHICULE &amp; VARIABLE</t>
  </si>
  <si>
    <t>613000</t>
  </si>
  <si>
    <t>Locations mat‚riels mobiliers</t>
  </si>
  <si>
    <t>613010</t>
  </si>
  <si>
    <t>61301000</t>
  </si>
  <si>
    <t>Locations immobiliŠres</t>
  </si>
  <si>
    <t>613010000</t>
  </si>
  <si>
    <t>GARDIENNAGE</t>
  </si>
  <si>
    <t>Location immobilière</t>
  </si>
  <si>
    <t>613020</t>
  </si>
  <si>
    <t>61302000</t>
  </si>
  <si>
    <t>LOCATIONS MOBILIERES (matériels)</t>
  </si>
  <si>
    <t>Locations mobiliŠres</t>
  </si>
  <si>
    <t>613030</t>
  </si>
  <si>
    <t>61303000</t>
  </si>
  <si>
    <t>Location Matériel informatique</t>
  </si>
  <si>
    <t>Locations mat‚riels</t>
  </si>
  <si>
    <t>61304000</t>
  </si>
  <si>
    <t>615000</t>
  </si>
  <si>
    <t>61500000</t>
  </si>
  <si>
    <t>Autres entretiens et r‚parations po</t>
  </si>
  <si>
    <t>61501000</t>
  </si>
  <si>
    <t>615010</t>
  </si>
  <si>
    <t>615011</t>
  </si>
  <si>
    <t>61502000</t>
  </si>
  <si>
    <t>615030</t>
  </si>
  <si>
    <t>61503000</t>
  </si>
  <si>
    <t>ERM VEHICULES ET AUTRES MOBILIER</t>
  </si>
  <si>
    <t>61504000</t>
  </si>
  <si>
    <t>615040</t>
  </si>
  <si>
    <t>Réparation matérièls et outillages</t>
  </si>
  <si>
    <t>61513000</t>
  </si>
  <si>
    <t>615200</t>
  </si>
  <si>
    <t>615500</t>
  </si>
  <si>
    <t>615600</t>
  </si>
  <si>
    <t>Maintenance</t>
  </si>
  <si>
    <t>616010</t>
  </si>
  <si>
    <t>61601000</t>
  </si>
  <si>
    <t>616020</t>
  </si>
  <si>
    <t>61602000</t>
  </si>
  <si>
    <t>61603000</t>
  </si>
  <si>
    <t>Assurance Responsabilit‚ civiles</t>
  </si>
  <si>
    <t>6160300</t>
  </si>
  <si>
    <t>61604000</t>
  </si>
  <si>
    <t>616040</t>
  </si>
  <si>
    <t>6160400</t>
  </si>
  <si>
    <t>616100</t>
  </si>
  <si>
    <t>61700000</t>
  </si>
  <si>
    <t>Test chocolat</t>
  </si>
  <si>
    <t>618000</t>
  </si>
  <si>
    <t>61801000</t>
  </si>
  <si>
    <t>618010</t>
  </si>
  <si>
    <t>618020</t>
  </si>
  <si>
    <t>61802000</t>
  </si>
  <si>
    <t>620000</t>
  </si>
  <si>
    <t>Prestations</t>
  </si>
  <si>
    <t>621000</t>
  </si>
  <si>
    <t>62100000</t>
  </si>
  <si>
    <t>621010</t>
  </si>
  <si>
    <t>Gardiennage_Vidéosurveillance</t>
  </si>
  <si>
    <t>62101000</t>
  </si>
  <si>
    <t>Prestation de service</t>
  </si>
  <si>
    <t>Prestation INVISO GROUP</t>
  </si>
  <si>
    <t>Personnel ext‚rieur de l'entreprise</t>
  </si>
  <si>
    <t>Prestations de service</t>
  </si>
  <si>
    <t>62102000</t>
  </si>
  <si>
    <t>Agent de sécurité-Incendie-Alarme</t>
  </si>
  <si>
    <t>621020</t>
  </si>
  <si>
    <t>AGENT DE SÉCURITÉ-VIDEOSURV-ALARME</t>
  </si>
  <si>
    <t>Agent de s‚curit‚-Alarme-Vid‚osurve</t>
  </si>
  <si>
    <t xml:space="preserve">Agent de s‚curit‚ </t>
  </si>
  <si>
    <t>621030</t>
  </si>
  <si>
    <t>62103000</t>
  </si>
  <si>
    <t>Prestation Ramass ordures-Vidange</t>
  </si>
  <si>
    <t>6210300</t>
  </si>
  <si>
    <t>62104000</t>
  </si>
  <si>
    <t>621050</t>
  </si>
  <si>
    <t>Incinération chocolats</t>
  </si>
  <si>
    <t>621100</t>
  </si>
  <si>
    <t>Personnel interimaire</t>
  </si>
  <si>
    <t>62201000</t>
  </si>
  <si>
    <t>622010</t>
  </si>
  <si>
    <t>Honoraires Huissiers et avocats</t>
  </si>
  <si>
    <t>622020</t>
  </si>
  <si>
    <t>62202000</t>
  </si>
  <si>
    <t xml:space="preserve">Honoraires avocat notaire huissier </t>
  </si>
  <si>
    <t>622030</t>
  </si>
  <si>
    <t>62203000</t>
  </si>
  <si>
    <t>62204000</t>
  </si>
  <si>
    <t>Honoraire marketing</t>
  </si>
  <si>
    <t>Frais d'analyse de contrôle</t>
  </si>
  <si>
    <t>Honoraire sur formation</t>
  </si>
  <si>
    <t>Frais d'analyse des denrées</t>
  </si>
  <si>
    <t>62208000</t>
  </si>
  <si>
    <t>FRAIS D'ANALYSE ET PRELEVEMENT</t>
  </si>
  <si>
    <t>622600</t>
  </si>
  <si>
    <t>623000</t>
  </si>
  <si>
    <t>Publicité, relations publiques</t>
  </si>
  <si>
    <t>62301000</t>
  </si>
  <si>
    <t>INSERTION PUBLICITAIRE</t>
  </si>
  <si>
    <t>623010</t>
  </si>
  <si>
    <t>623020</t>
  </si>
  <si>
    <t>62302000</t>
  </si>
  <si>
    <t>6230200</t>
  </si>
  <si>
    <t xml:space="preserve">Sponsoring </t>
  </si>
  <si>
    <t>62303000</t>
  </si>
  <si>
    <t>623030</t>
  </si>
  <si>
    <t>62304000</t>
  </si>
  <si>
    <t>6240000</t>
  </si>
  <si>
    <t>62400000</t>
  </si>
  <si>
    <t>624010</t>
  </si>
  <si>
    <t>62401000</t>
  </si>
  <si>
    <t>624020</t>
  </si>
  <si>
    <t>62402000</t>
  </si>
  <si>
    <t>TRANSPORT/VENTES</t>
  </si>
  <si>
    <t>62403000</t>
  </si>
  <si>
    <t>TRANSPORT DU PERSONNEL</t>
  </si>
  <si>
    <t>624100</t>
  </si>
  <si>
    <t>625000</t>
  </si>
  <si>
    <t>625010</t>
  </si>
  <si>
    <t>62501000</t>
  </si>
  <si>
    <t>62502000</t>
  </si>
  <si>
    <t>62503000</t>
  </si>
  <si>
    <t>PER DIEM TOURNEES</t>
  </si>
  <si>
    <t>625040</t>
  </si>
  <si>
    <t>62504000</t>
  </si>
  <si>
    <t>R‚ceptions et hebergement</t>
  </si>
  <si>
    <t>62505000</t>
  </si>
  <si>
    <t>HEBERGEMENT HOTEL</t>
  </si>
  <si>
    <t>Mission et d‚placement</t>
  </si>
  <si>
    <t>625060</t>
  </si>
  <si>
    <t>62506000</t>
  </si>
  <si>
    <t>625070</t>
  </si>
  <si>
    <t>62507000</t>
  </si>
  <si>
    <t>625080</t>
  </si>
  <si>
    <t>62601000</t>
  </si>
  <si>
    <t>626010</t>
  </si>
  <si>
    <t>626020</t>
  </si>
  <si>
    <t>62602000</t>
  </si>
  <si>
    <t>62603000</t>
  </si>
  <si>
    <t>626030</t>
  </si>
  <si>
    <t>626040</t>
  </si>
  <si>
    <t>62604000</t>
  </si>
  <si>
    <t>626050</t>
  </si>
  <si>
    <t>6260500</t>
  </si>
  <si>
    <t>62605000</t>
  </si>
  <si>
    <t>62606000</t>
  </si>
  <si>
    <t>626070</t>
  </si>
  <si>
    <t>62607000</t>
  </si>
  <si>
    <t>Télé vidéosurveillance</t>
  </si>
  <si>
    <t>626080</t>
  </si>
  <si>
    <t>62608000</t>
  </si>
  <si>
    <t>systéme d'alarme</t>
  </si>
  <si>
    <t>SystŠme d'alarme</t>
  </si>
  <si>
    <t>627000</t>
  </si>
  <si>
    <t>627010</t>
  </si>
  <si>
    <t>62701000</t>
  </si>
  <si>
    <t>627020</t>
  </si>
  <si>
    <t>62702000</t>
  </si>
  <si>
    <t>627030</t>
  </si>
  <si>
    <t>62703000</t>
  </si>
  <si>
    <t>COMMISSIONS BANCAIRES</t>
  </si>
  <si>
    <t>627040</t>
  </si>
  <si>
    <t>62704000</t>
  </si>
  <si>
    <t>62705000</t>
  </si>
  <si>
    <t>627050</t>
  </si>
  <si>
    <t>62706000</t>
  </si>
  <si>
    <t>627060</t>
  </si>
  <si>
    <t>627070</t>
  </si>
  <si>
    <t>62707000</t>
  </si>
  <si>
    <t>CI credaccès</t>
  </si>
  <si>
    <t>Frais Abonnement NET</t>
  </si>
  <si>
    <t>627080</t>
  </si>
  <si>
    <t>62708000</t>
  </si>
  <si>
    <t>627090</t>
  </si>
  <si>
    <t>62709000</t>
  </si>
  <si>
    <t>627100</t>
  </si>
  <si>
    <t>62710000</t>
  </si>
  <si>
    <t>62712000</t>
  </si>
  <si>
    <t>Commission s/ impay‚s</t>
  </si>
  <si>
    <t>627130</t>
  </si>
  <si>
    <t>627140</t>
  </si>
  <si>
    <t>62714000</t>
  </si>
  <si>
    <t>6271400</t>
  </si>
  <si>
    <t>635000</t>
  </si>
  <si>
    <t>6350000</t>
  </si>
  <si>
    <t>VISITE TECHNIQUE - IMMATRICULATION</t>
  </si>
  <si>
    <t>635010</t>
  </si>
  <si>
    <t>63501000</t>
  </si>
  <si>
    <t>Certification-L‚galisation</t>
  </si>
  <si>
    <t>635020</t>
  </si>
  <si>
    <t>63502000</t>
  </si>
  <si>
    <t>Imp“ts fonc/propri‚t‚s bƒties</t>
  </si>
  <si>
    <t>635030</t>
  </si>
  <si>
    <t>PATENTE VEHICULES</t>
  </si>
  <si>
    <t>63503000</t>
  </si>
  <si>
    <t>635040</t>
  </si>
  <si>
    <t>63504000</t>
  </si>
  <si>
    <t>63505000</t>
  </si>
  <si>
    <t>63506000</t>
  </si>
  <si>
    <t>635060</t>
  </si>
  <si>
    <t>Interêt sur paiements impôts</t>
  </si>
  <si>
    <t>635070</t>
  </si>
  <si>
    <t>63507000</t>
  </si>
  <si>
    <t>TVA non r‚cup‚rable</t>
  </si>
  <si>
    <t>635080</t>
  </si>
  <si>
    <t>63508000</t>
  </si>
  <si>
    <t>IR intermittent</t>
  </si>
  <si>
    <t>TVA TRANSFERE EN CHARGE</t>
  </si>
  <si>
    <t>635400</t>
  </si>
  <si>
    <t>641010</t>
  </si>
  <si>
    <t>64101000</t>
  </si>
  <si>
    <t>64101300</t>
  </si>
  <si>
    <t>641020</t>
  </si>
  <si>
    <t>64102000</t>
  </si>
  <si>
    <t>641030</t>
  </si>
  <si>
    <t>64103000</t>
  </si>
  <si>
    <t>64104000</t>
  </si>
  <si>
    <t>641040</t>
  </si>
  <si>
    <t>64105000</t>
  </si>
  <si>
    <t>641050</t>
  </si>
  <si>
    <t>641060</t>
  </si>
  <si>
    <t>6410600</t>
  </si>
  <si>
    <t>64106000</t>
  </si>
  <si>
    <t>Temporaires/Dockers</t>
  </si>
  <si>
    <t>641070</t>
  </si>
  <si>
    <t>Mis … Pieds</t>
  </si>
  <si>
    <t>Avantage en nature</t>
  </si>
  <si>
    <t>641400</t>
  </si>
  <si>
    <t>645010</t>
  </si>
  <si>
    <t>64501000</t>
  </si>
  <si>
    <t>CNAPS Patronale</t>
  </si>
  <si>
    <t>645020</t>
  </si>
  <si>
    <t>64502000</t>
  </si>
  <si>
    <t>FUNECHE Patronale</t>
  </si>
  <si>
    <t>SMIA Patronale</t>
  </si>
  <si>
    <t>64503000</t>
  </si>
  <si>
    <t>6450300</t>
  </si>
  <si>
    <t>645040</t>
  </si>
  <si>
    <t>64504000</t>
  </si>
  <si>
    <t>64505000</t>
  </si>
  <si>
    <t>ESIA PATRONALE</t>
  </si>
  <si>
    <t>64700000</t>
  </si>
  <si>
    <t>647500</t>
  </si>
  <si>
    <t>6480000</t>
  </si>
  <si>
    <t>64800000</t>
  </si>
  <si>
    <t>64801000</t>
  </si>
  <si>
    <t>EPI - Habillement du personnel</t>
  </si>
  <si>
    <t>648020</t>
  </si>
  <si>
    <t>64802000</t>
  </si>
  <si>
    <t>64803000</t>
  </si>
  <si>
    <t>648030</t>
  </si>
  <si>
    <t>Frais m‚dicaux</t>
  </si>
  <si>
    <t>648040</t>
  </si>
  <si>
    <t>64804000</t>
  </si>
  <si>
    <t>64805000</t>
  </si>
  <si>
    <t>6480500</t>
  </si>
  <si>
    <t>64808000</t>
  </si>
  <si>
    <t>651000</t>
  </si>
  <si>
    <t xml:space="preserve">Redevences licences </t>
  </si>
  <si>
    <t>65100000</t>
  </si>
  <si>
    <t>656010</t>
  </si>
  <si>
    <t>65601000</t>
  </si>
  <si>
    <t>65602000</t>
  </si>
  <si>
    <t>Dons &amp; liberalit‚s</t>
  </si>
  <si>
    <t>6560300</t>
  </si>
  <si>
    <t>AMENDES ET PENALITE</t>
  </si>
  <si>
    <t>657000</t>
  </si>
  <si>
    <t>65700000</t>
  </si>
  <si>
    <t>Charges exceptø de gestion courante</t>
  </si>
  <si>
    <t>65710000</t>
  </si>
  <si>
    <t>658000</t>
  </si>
  <si>
    <t>65800000</t>
  </si>
  <si>
    <t>658100</t>
  </si>
  <si>
    <t>65810000</t>
  </si>
  <si>
    <t>Perte sur decaissements /encaisseme</t>
  </si>
  <si>
    <t>661000</t>
  </si>
  <si>
    <t>661010</t>
  </si>
  <si>
    <t>66101000</t>
  </si>
  <si>
    <t>661020</t>
  </si>
  <si>
    <t>66102000</t>
  </si>
  <si>
    <t>661030</t>
  </si>
  <si>
    <t>66103000</t>
  </si>
  <si>
    <t>Int‚ret bancaires/ emprunts</t>
  </si>
  <si>
    <t>Int‚ret des emprunts</t>
  </si>
  <si>
    <t>661040</t>
  </si>
  <si>
    <t>66104000</t>
  </si>
  <si>
    <t>6610500</t>
  </si>
  <si>
    <t>66105000</t>
  </si>
  <si>
    <t>66600000</t>
  </si>
  <si>
    <t>666000</t>
  </si>
  <si>
    <t>6688000</t>
  </si>
  <si>
    <t>Autres charges finanicères</t>
  </si>
  <si>
    <t>67500000</t>
  </si>
  <si>
    <t>VALEUR IMMO CEDE</t>
  </si>
  <si>
    <t>681110</t>
  </si>
  <si>
    <t>68111000</t>
  </si>
  <si>
    <t>681120</t>
  </si>
  <si>
    <t>68112000</t>
  </si>
  <si>
    <t xml:space="preserve">Imp“ts sur les b‚n‚fices </t>
  </si>
  <si>
    <t>695200</t>
  </si>
  <si>
    <t>Impôt sur les marchés publiics</t>
  </si>
  <si>
    <t>701000</t>
  </si>
  <si>
    <t>70100000</t>
  </si>
  <si>
    <t>Ventes des PF non taxable</t>
  </si>
  <si>
    <t>7011100</t>
  </si>
  <si>
    <t>HG SINGAPOUR</t>
  </si>
  <si>
    <t>7011400</t>
  </si>
  <si>
    <t>VENTE BLE QUEST</t>
  </si>
  <si>
    <t>702000</t>
  </si>
  <si>
    <t>7030000</t>
  </si>
  <si>
    <t>706000</t>
  </si>
  <si>
    <t>70600000</t>
  </si>
  <si>
    <t>7061000</t>
  </si>
  <si>
    <t>70610000</t>
  </si>
  <si>
    <t>70700000</t>
  </si>
  <si>
    <t>707000</t>
  </si>
  <si>
    <t>VENTES DE MARCHANDISES (à ne plus u</t>
  </si>
  <si>
    <t>70710000</t>
  </si>
  <si>
    <t>Ventes de march TAXABLE</t>
  </si>
  <si>
    <t>707200</t>
  </si>
  <si>
    <t>70720000</t>
  </si>
  <si>
    <t>Ventes de march NON TAXABLE</t>
  </si>
  <si>
    <t>708000</t>
  </si>
  <si>
    <t>70800000</t>
  </si>
  <si>
    <t>70810000</t>
  </si>
  <si>
    <t>708200</t>
  </si>
  <si>
    <t>Ventes de matières premières</t>
  </si>
  <si>
    <t>70820000</t>
  </si>
  <si>
    <t>7083000</t>
  </si>
  <si>
    <t>70830000</t>
  </si>
  <si>
    <t>7084000</t>
  </si>
  <si>
    <t>708500</t>
  </si>
  <si>
    <t>709000</t>
  </si>
  <si>
    <t>RRR ACCORDS</t>
  </si>
  <si>
    <t>70900000</t>
  </si>
  <si>
    <t>RRR ACCORDÉS (à ne plus utiliser)</t>
  </si>
  <si>
    <t>RRR Accord‚s</t>
  </si>
  <si>
    <t>713550</t>
  </si>
  <si>
    <t>758000</t>
  </si>
  <si>
    <t>75800000</t>
  </si>
  <si>
    <t>75810000</t>
  </si>
  <si>
    <t>758100</t>
  </si>
  <si>
    <t>758300</t>
  </si>
  <si>
    <t>Assurance Santé ASCOMA</t>
  </si>
  <si>
    <t>75850000</t>
  </si>
  <si>
    <t>Refacturatø Redev Ordures M‚nagŠres</t>
  </si>
  <si>
    <t>76500000</t>
  </si>
  <si>
    <t>765000</t>
  </si>
  <si>
    <t>Int‚rets crediteurs</t>
  </si>
  <si>
    <t>766000</t>
  </si>
  <si>
    <t>76600000</t>
  </si>
  <si>
    <t>76880000</t>
  </si>
  <si>
    <t>77500000</t>
  </si>
  <si>
    <t>Produits des cessions d'actifs</t>
  </si>
  <si>
    <t>REPRISE SUR AMORTISSEMENT</t>
  </si>
  <si>
    <t>F/SSEURS EFFETS · PAYER BNI</t>
  </si>
  <si>
    <t>F/SSEURS LOC FACT · RECEVOIR</t>
  </si>
  <si>
    <t>F/SSEURS ETR FACT · RECEVOIR</t>
  </si>
  <si>
    <t>Compte … cr‚er</t>
  </si>
  <si>
    <t>Clients divers-fact non enc ‚tablie</t>
  </si>
  <si>
    <t>Clients: avoir … ‚tablir</t>
  </si>
  <si>
    <t>RMUNRATION DUES AU PERSONNEL</t>
  </si>
  <si>
    <t>TVA d‚du sur revente taxable</t>
  </si>
  <si>
    <t>TVA Intermittente collect‚‚</t>
  </si>
  <si>
    <t>TVA relatifs aux op‚raø locale</t>
  </si>
  <si>
    <t>Diverses cautions</t>
  </si>
  <si>
    <t>CRANCES INTRA GROUPE</t>
  </si>
  <si>
    <t>PAIMT TPE</t>
  </si>
  <si>
    <t>Caisse D‚penses la City</t>
  </si>
  <si>
    <t>Caisse recette Shakan</t>
  </si>
  <si>
    <t>Caisse Recette Fianarantsoa</t>
  </si>
  <si>
    <t>Caisse Vente Piles</t>
  </si>
  <si>
    <t xml:space="preserve">Frais d'expertise TC </t>
  </si>
  <si>
    <t>Locations v‚hicules</t>
  </si>
  <si>
    <t>Location D‚p“t</t>
  </si>
  <si>
    <t>Location mag Fianarantsoa</t>
  </si>
  <si>
    <t>Aut entretien et r‚parations</t>
  </si>
  <si>
    <t>Assurance Responsabilit‚ civil</t>
  </si>
  <si>
    <t xml:space="preserve">AGENT DE SCURIT </t>
  </si>
  <si>
    <t>R‚lations publiques</t>
  </si>
  <si>
    <t>RCEPTIONS</t>
  </si>
  <si>
    <t>G‚olocalisation</t>
  </si>
  <si>
    <t>T‚l‚surveillances</t>
  </si>
  <si>
    <t>Autres imp“ts</t>
  </si>
  <si>
    <t>Formation du personnel</t>
  </si>
  <si>
    <t xml:space="preserve">Int‚ret des emprunts </t>
  </si>
  <si>
    <t>Vente s/ march‚s publics</t>
  </si>
  <si>
    <t>F/SSEURS FACT Ì RECEVOIR</t>
  </si>
  <si>
    <t>ETAT: IRSA Ì PAYER</t>
  </si>
  <si>
    <t>TVA Ì DÉCAISSER</t>
  </si>
  <si>
    <t>CAISSE MAROVOAY</t>
  </si>
  <si>
    <t>LOCATIONS IMMOBILIïRES</t>
  </si>
  <si>
    <t>TAXES FONCIïRES</t>
  </si>
  <si>
    <t>BANQUE BFV COMPTE</t>
  </si>
  <si>
    <t>LOCATION DE GROUPE ELECTROGENE</t>
  </si>
  <si>
    <t>SOLDE 311222</t>
  </si>
  <si>
    <t>4370000</t>
  </si>
  <si>
    <t>FL000391</t>
  </si>
  <si>
    <t>6418800</t>
  </si>
  <si>
    <t>REMUNERATION SUBV PERSONNEL</t>
  </si>
  <si>
    <t>6450700</t>
  </si>
  <si>
    <t>COT PATRONALE  ESIA</t>
  </si>
  <si>
    <t>IMPOTS SUR LE RESULAT</t>
  </si>
  <si>
    <t>Frais Mobile Banking</t>
  </si>
  <si>
    <t>Rémunération subventionnée du perso</t>
  </si>
  <si>
    <t>4435000</t>
  </si>
  <si>
    <t>Impôts sur le marché public</t>
  </si>
  <si>
    <t>CL01000001</t>
  </si>
  <si>
    <t>6951000</t>
  </si>
  <si>
    <t>Impôt sur le marché publique</t>
  </si>
  <si>
    <t>6980000</t>
  </si>
  <si>
    <t>7480000</t>
  </si>
  <si>
    <t>Subvention exploitation CNAPS</t>
  </si>
  <si>
    <t>4663000</t>
  </si>
  <si>
    <t>DEBITEURS ET CREDITEURS REFAC</t>
  </si>
  <si>
    <t>4664000</t>
  </si>
  <si>
    <t>4670002</t>
  </si>
  <si>
    <t>4670005</t>
  </si>
  <si>
    <t>4670006</t>
  </si>
  <si>
    <t>4670007</t>
  </si>
  <si>
    <t>4670008</t>
  </si>
  <si>
    <t>M-VOLA ALAROBIA</t>
  </si>
  <si>
    <t>5120400</t>
  </si>
  <si>
    <t>M-VOLA AMBOHIBAO</t>
  </si>
  <si>
    <t>CAISSE AGRISHOP ALAROBIA</t>
  </si>
  <si>
    <t>5312000</t>
  </si>
  <si>
    <t>CAISSE AGRISHOPS AMBOHIBAO</t>
  </si>
  <si>
    <t>5313000</t>
  </si>
  <si>
    <t>CAISSE DEPENSE AMBOHIBAO</t>
  </si>
  <si>
    <t>6090000</t>
  </si>
  <si>
    <t>6097000</t>
  </si>
  <si>
    <t>6265000</t>
  </si>
  <si>
    <t>6450500</t>
  </si>
  <si>
    <t>6950000</t>
  </si>
  <si>
    <t>IR DE L'EXERCICE</t>
  </si>
  <si>
    <t>4510000</t>
  </si>
  <si>
    <t>Groupe</t>
  </si>
  <si>
    <t>6160600</t>
  </si>
  <si>
    <t>Assurance facultés maritime</t>
  </si>
  <si>
    <t>6250000</t>
  </si>
  <si>
    <t>6480900</t>
  </si>
  <si>
    <t>IMPOTS SUR LES RESULTATS</t>
  </si>
  <si>
    <t>7081000</t>
  </si>
  <si>
    <t>7688000</t>
  </si>
  <si>
    <t xml:space="preserve">Matériels &amp; outillages  </t>
  </si>
  <si>
    <t xml:space="preserve">Matériel de transport  </t>
  </si>
  <si>
    <t xml:space="preserve">Matériel informatiques  </t>
  </si>
  <si>
    <t xml:space="preserve">Matériel&amp;mobilier de Magasin  </t>
  </si>
  <si>
    <t xml:space="preserve">Amort. Matériels &amp; outillages </t>
  </si>
  <si>
    <t xml:space="preserve">Amorts Matériel de transport  </t>
  </si>
  <si>
    <t xml:space="preserve">Amo Matériel&amp;mobilier bureau  </t>
  </si>
  <si>
    <t xml:space="preserve">Amort. Matériel informatiques </t>
  </si>
  <si>
    <t xml:space="preserve">Amo Matériel&amp;mobilier de Mag  </t>
  </si>
  <si>
    <t>446000</t>
  </si>
  <si>
    <t>Taxes sur Marchés publique</t>
  </si>
  <si>
    <t>467400</t>
  </si>
  <si>
    <t>INVISO PRET</t>
  </si>
  <si>
    <t xml:space="preserve">Banque BNI Ariary   </t>
  </si>
  <si>
    <t xml:space="preserve">M-VOLA   </t>
  </si>
  <si>
    <t xml:space="preserve">Virements internes   </t>
  </si>
  <si>
    <t xml:space="preserve">Eau &amp; électricité     </t>
  </si>
  <si>
    <t xml:space="preserve">Carburants pour vehicules     </t>
  </si>
  <si>
    <t xml:space="preserve">Carburant Gpe Electrogène     </t>
  </si>
  <si>
    <t xml:space="preserve">Petit outillage     </t>
  </si>
  <si>
    <t xml:space="preserve">Produits d'hygiene et ménages </t>
  </si>
  <si>
    <t xml:space="preserve">Fournitures de bureau     </t>
  </si>
  <si>
    <t xml:space="preserve">Autres charges     </t>
  </si>
  <si>
    <t xml:space="preserve">Achats locaux de marchandises </t>
  </si>
  <si>
    <t xml:space="preserve">RRR obtenus de marchandises   </t>
  </si>
  <si>
    <t xml:space="preserve">Locations mobilières     </t>
  </si>
  <si>
    <t xml:space="preserve">ERM immobilier     </t>
  </si>
  <si>
    <t>615020</t>
  </si>
  <si>
    <t xml:space="preserve">Personnel extérieur de l'e/se </t>
  </si>
  <si>
    <t xml:space="preserve">Agent de sécurité     </t>
  </si>
  <si>
    <t xml:space="preserve">Frais de deplacement en ville </t>
  </si>
  <si>
    <t xml:space="preserve">Collation du personnel     </t>
  </si>
  <si>
    <t xml:space="preserve">Envoi colis     </t>
  </si>
  <si>
    <t>Frais MVOLA</t>
  </si>
  <si>
    <t xml:space="preserve">Commissions virement     </t>
  </si>
  <si>
    <t xml:space="preserve">Commission impayés     </t>
  </si>
  <si>
    <t xml:space="preserve">Droit d'enregistrement     </t>
  </si>
  <si>
    <t xml:space="preserve">Certification- légalisation   </t>
  </si>
  <si>
    <t xml:space="preserve">Salaires &amp; appointements     </t>
  </si>
  <si>
    <t xml:space="preserve">Indemnite diverses     </t>
  </si>
  <si>
    <t xml:space="preserve">Heures supplémentaires     </t>
  </si>
  <si>
    <t xml:space="preserve">Commission &amp; Dockers     </t>
  </si>
  <si>
    <t>641080</t>
  </si>
  <si>
    <t>Provision congé payé</t>
  </si>
  <si>
    <t>641880</t>
  </si>
  <si>
    <t>645800</t>
  </si>
  <si>
    <t xml:space="preserve">Organisme charges à payés     </t>
  </si>
  <si>
    <t xml:space="preserve">Frais médicaux     </t>
  </si>
  <si>
    <t xml:space="preserve">Amendes fiscales     </t>
  </si>
  <si>
    <t xml:space="preserve">Charges d'intérêts     </t>
  </si>
  <si>
    <t xml:space="preserve">DAP Immo. Corporelles     </t>
  </si>
  <si>
    <t>685000</t>
  </si>
  <si>
    <t>695000</t>
  </si>
  <si>
    <t xml:space="preserve">Ventes de marchandises        </t>
  </si>
  <si>
    <t xml:space="preserve">Intérets crediteurs        </t>
  </si>
  <si>
    <t>432200</t>
  </si>
  <si>
    <t xml:space="preserve">Chèques à encaisser   </t>
  </si>
  <si>
    <t xml:space="preserve">RRR obtenus     </t>
  </si>
  <si>
    <t xml:space="preserve">Assurance multirisques     </t>
  </si>
  <si>
    <t>FRAIS MVOLA</t>
  </si>
  <si>
    <t>641800</t>
  </si>
  <si>
    <t xml:space="preserve">Prov congés payés     </t>
  </si>
  <si>
    <t>IMPOTS SUR LES RESULATS</t>
  </si>
  <si>
    <t>DEPOT ET CAUTIONNEMENT RECU</t>
  </si>
  <si>
    <t>Oppositions</t>
  </si>
  <si>
    <t>51160000</t>
  </si>
  <si>
    <t>CHEQUE DE GUARANTIE</t>
  </si>
  <si>
    <t xml:space="preserve">GARDIENNAGE </t>
  </si>
  <si>
    <t>64180000</t>
  </si>
  <si>
    <t>6419000</t>
  </si>
  <si>
    <t>dockers</t>
  </si>
  <si>
    <t>64580000</t>
  </si>
  <si>
    <t>65400000</t>
  </si>
  <si>
    <t>PERTE SUR CREANCES IRRECOUVRABLES</t>
  </si>
  <si>
    <t>69500000</t>
  </si>
  <si>
    <t xml:space="preserve">IMMO EN COURS CONSTR - Abattoir </t>
  </si>
  <si>
    <t xml:space="preserve">IMMO EN COURS CONSTR - Water Tanks </t>
  </si>
  <si>
    <t xml:space="preserve">CARBURANTS </t>
  </si>
  <si>
    <t xml:space="preserve">VIGIE </t>
  </si>
  <si>
    <t xml:space="preserve">Intéret des emprunts </t>
  </si>
  <si>
    <t xml:space="preserve">IFC FEES </t>
  </si>
  <si>
    <t>69800000</t>
  </si>
  <si>
    <t>Débiteurs et crédit divers-Refactur</t>
  </si>
  <si>
    <t>218310</t>
  </si>
  <si>
    <t>281550</t>
  </si>
  <si>
    <t xml:space="preserve">Amort. Matériels et outillages   </t>
  </si>
  <si>
    <t>401000</t>
  </si>
  <si>
    <t>444300</t>
  </si>
  <si>
    <t xml:space="preserve">Banque BMOI Ariary   </t>
  </si>
  <si>
    <t xml:space="preserve">Frais tenu de compte     </t>
  </si>
  <si>
    <t>631000</t>
  </si>
  <si>
    <t>Impôts et taxes</t>
  </si>
  <si>
    <t>698000</t>
  </si>
  <si>
    <t>Impots sur les résultats</t>
  </si>
  <si>
    <t>gain de change</t>
  </si>
  <si>
    <t>EMPRUNT MT</t>
  </si>
  <si>
    <t>Stock</t>
  </si>
  <si>
    <t>PRIMES A PAYER</t>
  </si>
  <si>
    <t>Organismes autres charges … payer</t>
  </si>
  <si>
    <t>IR à Payer</t>
  </si>
  <si>
    <t>Impôt sur le Marché public</t>
  </si>
  <si>
    <t>DIVIDENDES</t>
  </si>
  <si>
    <t xml:space="preserve">HOUSE CONTRUCTION </t>
  </si>
  <si>
    <t>PCA</t>
  </si>
  <si>
    <t>Caisse VATOVY</t>
  </si>
  <si>
    <t xml:space="preserve">Caisse site </t>
  </si>
  <si>
    <t>Caisse FD</t>
  </si>
  <si>
    <t xml:space="preserve">STOCK Matières </t>
  </si>
  <si>
    <t xml:space="preserve">Sous-traitant:Prestataire </t>
  </si>
  <si>
    <t>Ouvriers locaux sur chantier</t>
  </si>
  <si>
    <t>Achat materiels et etits equipement</t>
  </si>
  <si>
    <t>Géolocation GPS</t>
  </si>
  <si>
    <t>HS 20PH</t>
  </si>
  <si>
    <t>CNAPS:Formation</t>
  </si>
  <si>
    <t>Dotations actifs courant</t>
  </si>
  <si>
    <t xml:space="preserve">IR </t>
  </si>
  <si>
    <t>Construction - Installation de chantiers</t>
  </si>
  <si>
    <t>Vente des matériaux de chantiers</t>
  </si>
  <si>
    <t>Locations matériaux de chantiers</t>
  </si>
  <si>
    <t>Impots diff‚res d'actif</t>
  </si>
  <si>
    <t>Parks groupes ‚l‚ctrogŠnes</t>
  </si>
  <si>
    <t xml:space="preserve">Autres Immo en cours </t>
  </si>
  <si>
    <t>Immo en cours Am‚nagement Bƒtiment</t>
  </si>
  <si>
    <t>Immo en cours Groupe ElectrogŠne</t>
  </si>
  <si>
    <t>Amts Am‚nagement terrain</t>
  </si>
  <si>
    <t>Amts  installations t‚chniques</t>
  </si>
  <si>
    <t>Amorts Packs groupes ‚l‚ctrogŠnes</t>
  </si>
  <si>
    <t>Fournisseur ‚trangers</t>
  </si>
  <si>
    <t>Client effet … recevoir BNI</t>
  </si>
  <si>
    <t>Clients: Avoir … ‚tablir</t>
  </si>
  <si>
    <t>IR Intermittent ‚tranger</t>
  </si>
  <si>
    <t>TVA … d‚caisser</t>
  </si>
  <si>
    <t>TVA d‚ductibles</t>
  </si>
  <si>
    <t>TVA d‚ductible sur revente</t>
  </si>
  <si>
    <t>TVA collect‚es</t>
  </si>
  <si>
    <t>TVA Intermittente collect‚e</t>
  </si>
  <si>
    <t>TVA Collect‚e s/facture … ‚tablir</t>
  </si>
  <si>
    <t>Cr‚diteurs et d‚biteurs divers</t>
  </si>
  <si>
    <t>Cr‚ances intra groupe</t>
  </si>
  <si>
    <t>Int‚rˆts courus</t>
  </si>
  <si>
    <t>BNI-PMT part moins d'un an</t>
  </si>
  <si>
    <t>BFV-PMT part moins d'un an</t>
  </si>
  <si>
    <t xml:space="preserve">caisse recette </t>
  </si>
  <si>
    <t xml:space="preserve">PiŠces de rechange </t>
  </si>
  <si>
    <t>Autres produits p‚troliers</t>
  </si>
  <si>
    <t>Fournitures ‚l‚ctriques</t>
  </si>
  <si>
    <t>Fournitures informat et t‚l‚ph</t>
  </si>
  <si>
    <t>Achats autres matiŠres et fournitur</t>
  </si>
  <si>
    <t>location v‚hicule et variables</t>
  </si>
  <si>
    <t>location Groupe ElectrogŠne</t>
  </si>
  <si>
    <t>Entretien et r‚paration Groupes</t>
  </si>
  <si>
    <t>R‚ceptions</t>
  </si>
  <si>
    <t>FRAIS MOBILE MONEY</t>
  </si>
  <si>
    <t xml:space="preserve">Droit d'enregistrement </t>
  </si>
  <si>
    <t>Interˆt sur paiements imp“ts</t>
  </si>
  <si>
    <t>R‚mun‚ration subventionn‚e</t>
  </si>
  <si>
    <t>Cotisation patronale ESIA</t>
  </si>
  <si>
    <t>R‚devences brevet-licences</t>
  </si>
  <si>
    <t>Charges non d‚ductibles</t>
  </si>
  <si>
    <t>Imposition diff‚r‚e passif</t>
  </si>
  <si>
    <t>Imp“ts sur les b‚n‚fices</t>
  </si>
  <si>
    <t>Ventes des piŠces de rechange group</t>
  </si>
  <si>
    <t>Vente de matiŠres consommables</t>
  </si>
  <si>
    <t xml:space="preserve">REFACTURATIONS </t>
  </si>
  <si>
    <t>Production immobilis‚e - actif corp</t>
  </si>
  <si>
    <t>PROPRIETE AMBOHINIERANA II</t>
  </si>
  <si>
    <t>CONSTRUCTION SILO AGRIVAL</t>
  </si>
  <si>
    <t>AMMORT SILO AGRIVAL</t>
  </si>
  <si>
    <t>SECURISATION ET GARDIENNAGE</t>
  </si>
  <si>
    <t>RESERVES LGALES</t>
  </si>
  <si>
    <t>MATRIELS &amp; OUTILLAGES GARAGE</t>
  </si>
  <si>
    <t>F/SSEURS EFFETS · PAYER</t>
  </si>
  <si>
    <t>F/SSEURS EFFETS · PAYER BOA</t>
  </si>
  <si>
    <t>Clients effets … recevoir BMOI</t>
  </si>
  <si>
    <t>Clients effets … recevoir BVF</t>
  </si>
  <si>
    <t xml:space="preserve">Client effet … recevoir BOA </t>
  </si>
  <si>
    <t>Clients- avoirs non encore établis</t>
  </si>
  <si>
    <t>Crédit d'IR</t>
  </si>
  <si>
    <t>IMP à payer</t>
  </si>
  <si>
    <t>TVA COLLECTES SUR LES VENTES</t>
  </si>
  <si>
    <t>TVA relatifs sur les march‚s public</t>
  </si>
  <si>
    <t>Taxe sur March‚ Public</t>
  </si>
  <si>
    <t>DEBITEURS &amp; CREDITEURS IDR</t>
  </si>
  <si>
    <t>MCM-CPTE COURANT</t>
  </si>
  <si>
    <t>Chèques émis</t>
  </si>
  <si>
    <t>Traites reçues</t>
  </si>
  <si>
    <t>Effets, remis … l'encaissement</t>
  </si>
  <si>
    <t>Effets, remis … l'escompte</t>
  </si>
  <si>
    <t>Virements reçus</t>
  </si>
  <si>
    <t>ASF BMOI</t>
  </si>
  <si>
    <t>Caisse D‚pense IDM</t>
  </si>
  <si>
    <t>FOURNITURE D'ENTRETIEN</t>
  </si>
  <si>
    <t>PIECES ENGIN</t>
  </si>
  <si>
    <t>PIECES GROUPE</t>
  </si>
  <si>
    <t>LOCATIONS VEHICULE</t>
  </si>
  <si>
    <t>LOCATIONS MATERIELS</t>
  </si>
  <si>
    <t>Frais d'actes et de contentieux</t>
  </si>
  <si>
    <t>Per Diem tourn‚es</t>
  </si>
  <si>
    <t>Frais mobile money</t>
  </si>
  <si>
    <t>CI credaccŠs</t>
  </si>
  <si>
    <t>TVA NON RCUPRABLE</t>
  </si>
  <si>
    <t>R‚ception &amp; Visite technique</t>
  </si>
  <si>
    <t>RMUNRATION SUBVENTIONNE DU PERSO</t>
  </si>
  <si>
    <t>Redevences licences SAGE-SERVEUR</t>
  </si>
  <si>
    <t>Divers Int‚rˆts bancaires</t>
  </si>
  <si>
    <t>Int‚ret des emprunts PMT</t>
  </si>
  <si>
    <t>Int‚rˆts des emprunts ASM</t>
  </si>
  <si>
    <t>Interet sur ASF</t>
  </si>
  <si>
    <t>IMPOT SUR LES MARCHES PUBLICS</t>
  </si>
  <si>
    <t>Réserves légales</t>
  </si>
  <si>
    <t>EMPRUNTS BFV 4</t>
  </si>
  <si>
    <t>EMPRUNTS BFV 5</t>
  </si>
  <si>
    <t>EMPRUNTS BFV 6</t>
  </si>
  <si>
    <t>EMPRUNTS BFV 7</t>
  </si>
  <si>
    <t>EMPRUNTS BFV 8</t>
  </si>
  <si>
    <t>BNI LEASING_LSB10335_CAMION 8504TBR</t>
  </si>
  <si>
    <t>BNI LEASING_LSB10346_TRACTEUR8331TB</t>
  </si>
  <si>
    <t>BNI LEASING_LSB10344_TRACTEUR-8334T</t>
  </si>
  <si>
    <t>BNI LEASING_LSB10341_CAMION DONG FE</t>
  </si>
  <si>
    <t xml:space="preserve">BNI LEASING_CBM10147_PELLE PC300 </t>
  </si>
  <si>
    <t>BNI LEASING_CBM10159 TRACTOR 4X2</t>
  </si>
  <si>
    <t>BNI LEASING_CBM10160_TRACTOR 4X2</t>
  </si>
  <si>
    <t>BNI LEASING_CBM10161_TRACTOR 4X2</t>
  </si>
  <si>
    <t>BNI LEASING_CBM10158_CARGO BOX 12T</t>
  </si>
  <si>
    <t>GROUPE ELECTROGENE</t>
  </si>
  <si>
    <t>AMTS GROUPE ELECTROGENE</t>
  </si>
  <si>
    <t>DEBIT &amp; CREDIT DIVERS/REFAC</t>
  </si>
  <si>
    <t>INTERETS COURUS/EMPRUNTS</t>
  </si>
  <si>
    <t>Autres fournitures et matiŠres</t>
  </si>
  <si>
    <t>LOCATIONS MOBILIERES</t>
  </si>
  <si>
    <t>Frais de recrutement du personnel</t>
  </si>
  <si>
    <t>16220000</t>
  </si>
  <si>
    <t>16230000</t>
  </si>
  <si>
    <t>16510000</t>
  </si>
  <si>
    <t>20800000</t>
  </si>
  <si>
    <t>Clts non identifiés: vers-vir reçus</t>
  </si>
  <si>
    <t>41890000</t>
  </si>
  <si>
    <t>43800000</t>
  </si>
  <si>
    <t>44000000</t>
  </si>
  <si>
    <t>Imp“ts sur les march‚s publics</t>
  </si>
  <si>
    <t>46710050</t>
  </si>
  <si>
    <t>46720600</t>
  </si>
  <si>
    <t>46722000</t>
  </si>
  <si>
    <t>47110000</t>
  </si>
  <si>
    <t>51251000</t>
  </si>
  <si>
    <t>51800000</t>
  </si>
  <si>
    <t>60670000</t>
  </si>
  <si>
    <t>61101000</t>
  </si>
  <si>
    <t>61400000</t>
  </si>
  <si>
    <t>61501120</t>
  </si>
  <si>
    <t>61501700</t>
  </si>
  <si>
    <t>62106000</t>
  </si>
  <si>
    <t>62110000</t>
  </si>
  <si>
    <t>HONORAIRES HUISSIERS</t>
  </si>
  <si>
    <t>Cotisations Patronale ESIA</t>
  </si>
  <si>
    <t>69520000</t>
  </si>
  <si>
    <t>70620000</t>
  </si>
  <si>
    <t>70850000</t>
  </si>
  <si>
    <t>75200000</t>
  </si>
  <si>
    <t>75811000</t>
  </si>
  <si>
    <t>Refacturat° Redev Ordures Ménagères</t>
  </si>
  <si>
    <t>78500000</t>
  </si>
  <si>
    <t>AAI-Autres que bƒtiments</t>
  </si>
  <si>
    <t>Mat‚riels et mob de logement</t>
  </si>
  <si>
    <t xml:space="preserve">Immo en cours </t>
  </si>
  <si>
    <t>Amortt agenc-amengt- autres que bƒt</t>
  </si>
  <si>
    <t>Etat: acompte IR</t>
  </si>
  <si>
    <t>Etat: IR à payer</t>
  </si>
  <si>
    <t>CSS SAKAY REFACTURATION</t>
  </si>
  <si>
    <t>MCM TULEAR REFACTURATION</t>
  </si>
  <si>
    <t>ONG BOVIMA REFACTURATION</t>
  </si>
  <si>
    <t>WHAT REFACTURATION</t>
  </si>
  <si>
    <t>MPL TAMATAVE REFACTURATION</t>
  </si>
  <si>
    <t>FLY LEASE REFACTURATION</t>
  </si>
  <si>
    <t>SCI FD REFACTURATION</t>
  </si>
  <si>
    <t>SEM REFACTURATION</t>
  </si>
  <si>
    <t>AGRISHOPS REFACTURATION</t>
  </si>
  <si>
    <t>IRS IMMO REFACTURATION</t>
  </si>
  <si>
    <t>IOI REFACTURATION</t>
  </si>
  <si>
    <t>STI REFACTURATION</t>
  </si>
  <si>
    <t>AGRISHOPS  PRET</t>
  </si>
  <si>
    <t>FIRST PRET/EMPRUNT</t>
  </si>
  <si>
    <t>IOI PRET/EMPRUNT</t>
  </si>
  <si>
    <t>INTERKEM PRET/EMPRUNT</t>
  </si>
  <si>
    <t>AGRIVET FIANARANTSOA PRET</t>
  </si>
  <si>
    <t>AGRIVET ANTSIRABE PRET</t>
  </si>
  <si>
    <t>AGRIVET TAMATAVE PRET</t>
  </si>
  <si>
    <t>AGRIKOBA PRET</t>
  </si>
  <si>
    <t>BNI Ariary-0100 56</t>
  </si>
  <si>
    <t>Caisse D‚penses-Ambohibao</t>
  </si>
  <si>
    <t>Petit ‚quipement et autres</t>
  </si>
  <si>
    <t>Honoraires avocat  et huissier</t>
  </si>
  <si>
    <t>Foires &amp; expositions-R‚lations publ</t>
  </si>
  <si>
    <t>Prov cong‚s pay‚s</t>
  </si>
  <si>
    <t>Cotisation Patronale FUNHECE</t>
  </si>
  <si>
    <t>Cotisation Patronale ESIA</t>
  </si>
  <si>
    <t>AUTRES CHARGES DE GESTION COURANTE</t>
  </si>
  <si>
    <t>Impôts sur le Resultat</t>
  </si>
  <si>
    <t>4551300</t>
  </si>
  <si>
    <t>AGENCEMENT-AMENAGEMENT TERRAIN</t>
  </si>
  <si>
    <t>ETAT: ACOMPTE IMP SYNTHETIQUE</t>
  </si>
  <si>
    <t>DOTATION IMMO CORPORELLE</t>
  </si>
  <si>
    <t>Int‚rˆts couru sur emprunts</t>
  </si>
  <si>
    <t xml:space="preserve">Stocks de mat.1Šres </t>
  </si>
  <si>
    <t>STOCK ADDITIFS</t>
  </si>
  <si>
    <t>IR Imp“ts sur le R‚sultat</t>
  </si>
  <si>
    <t>TVAI ‚tranger</t>
  </si>
  <si>
    <t>Charges constat‚es d'avance import</t>
  </si>
  <si>
    <t xml:space="preserve">BOA Ariary                    </t>
  </si>
  <si>
    <t>certification- l‚galisation</t>
  </si>
  <si>
    <t>Provisions cong‚s pay‚s</t>
  </si>
  <si>
    <t>EMPRUNT BNI-LEASING LSB10303</t>
  </si>
  <si>
    <t>EMPRUNT BNI-LEASING LSB10304</t>
  </si>
  <si>
    <t>EMPRUNT BNI-LEASING LSB10305</t>
  </si>
  <si>
    <t>EMPRUNT BNI-LEASING LSB10307</t>
  </si>
  <si>
    <t>EMPRUNT BNI-LEASING LSB10308</t>
  </si>
  <si>
    <t>EMPRUNT BNI-LEASING LSB10309</t>
  </si>
  <si>
    <t>EMPRUNT BNI-LEASING LSB10310</t>
  </si>
  <si>
    <t>AGENC-AMENAG- INSTALLATION</t>
  </si>
  <si>
    <t>INSTALLATION ELECTRIQUE</t>
  </si>
  <si>
    <t>INSTALLATION FRIGORIFIQUE</t>
  </si>
  <si>
    <t>LIGNE D'ABATTAGE ET PROCESS</t>
  </si>
  <si>
    <t>MATERIELS ET MBILIERS DE BUREAU</t>
  </si>
  <si>
    <t>AMTS INSTALLATION ELECTRIQUE</t>
  </si>
  <si>
    <t>AMORTT INSTALLATION FRIGORIFIQUE</t>
  </si>
  <si>
    <t>AMORTT LIGNE D'ABATTAGE</t>
  </si>
  <si>
    <t xml:space="preserve">Frns d‚biteurs:avances et acomptes </t>
  </si>
  <si>
    <t>IR … payer</t>
  </si>
  <si>
    <t>IR Cr‚dit</t>
  </si>
  <si>
    <t>TVA Collect‚e</t>
  </si>
  <si>
    <t>TVA Coll/op‚raø loc (… ne plus util</t>
  </si>
  <si>
    <t>TVA DEDUCTIBLE … r‚gulariser</t>
  </si>
  <si>
    <t>Etat: charges … payer</t>
  </si>
  <si>
    <t xml:space="preserve">AGRIVET-CPTE COURANT </t>
  </si>
  <si>
    <t>AGRIVET-FONCTIONNEMENT</t>
  </si>
  <si>
    <t>IFC - PRET AGRIVAL</t>
  </si>
  <si>
    <t>INVISO PRET/EMPRUNT</t>
  </si>
  <si>
    <t>TARTINE REFACTURATION</t>
  </si>
  <si>
    <t>EMPRUNT BNI -PART MOINS DE UN AN</t>
  </si>
  <si>
    <t>EMPRUNT SG -PART MOINS DE UN AN</t>
  </si>
  <si>
    <t>ACHATS MATIERES PREM(VENTE DIRECTE)</t>
  </si>
  <si>
    <t>PRODUITS POUR ANALYSE LABORATOIRE</t>
  </si>
  <si>
    <t>FOURNITURES D'ENTRETIEN ET PETIT EQ</t>
  </si>
  <si>
    <t>HABILLEMENT DU PERSONNEL (EPI et au</t>
  </si>
  <si>
    <t>EAU FOURNIE PAR TRANSP VALIMAMOD</t>
  </si>
  <si>
    <t>AUTRES FOURNITUR ET MAT CONSOMMEE</t>
  </si>
  <si>
    <t xml:space="preserve">FRET-TRANSPORT SUR ACHAT </t>
  </si>
  <si>
    <t>Taxe … l'importation</t>
  </si>
  <si>
    <t>Locations mobiliers et autres</t>
  </si>
  <si>
    <t>Location v‚hicules</t>
  </si>
  <si>
    <t>Leasing mat‚riels BNI</t>
  </si>
  <si>
    <t>AGENT DE SCURIT-VIDEOSURV-ALARME</t>
  </si>
  <si>
    <t>RMUNRATIONS DES TRANSITAIRES</t>
  </si>
  <si>
    <t>FRAIS D'ACTE ET CONTENTIEUX</t>
  </si>
  <si>
    <t>Certification et l‚galisation</t>
  </si>
  <si>
    <t>R‚mun‚ration subentionn‚ee</t>
  </si>
  <si>
    <t>COTISATION PATRONALE ESIA</t>
  </si>
  <si>
    <t>MOINS VALUE SUR CESSION ACTIFS</t>
  </si>
  <si>
    <t>Charges non deductible</t>
  </si>
  <si>
    <t>Perte /ecart prix et vente  poulet</t>
  </si>
  <si>
    <t>Interˆt bancaire</t>
  </si>
  <si>
    <t>IMPOTS SUR LE BENEFICE</t>
  </si>
  <si>
    <t>VENTE DE PRODUIT FINI TAXABLE</t>
  </si>
  <si>
    <t>VENTES DE MARCHANDISES (… ne plus u</t>
  </si>
  <si>
    <t>Ventes de march N</t>
  </si>
  <si>
    <t>Variation des stocks produits finis</t>
  </si>
  <si>
    <t>Produits/ecart prix &amp; vente  poulet</t>
  </si>
  <si>
    <t xml:space="preserve">ACHAT FILET </t>
  </si>
  <si>
    <t>ACHAT SUCRE IMPORT</t>
  </si>
  <si>
    <t>AVANCE DE FOND TRANSITAIRE</t>
  </si>
  <si>
    <t>VENTES REMOULAGE</t>
  </si>
  <si>
    <t>VTE SUCRE MAURICE</t>
  </si>
  <si>
    <t>ETAT: ACOMPTES IR/IS A PAYER</t>
  </si>
  <si>
    <t>ETAT: IR/IS A PAYER</t>
  </si>
  <si>
    <t>Telesurveillance</t>
  </si>
  <si>
    <t>IMPOTS SUR REVENU/SYNTHETHIQUE</t>
  </si>
  <si>
    <t>21880000</t>
  </si>
  <si>
    <t>28188000</t>
  </si>
  <si>
    <t>AMORTT MATERIELS INDUSTRIELS</t>
  </si>
  <si>
    <t>444110</t>
  </si>
  <si>
    <t>ETT : IMPOT SYNTH A PAYER</t>
  </si>
  <si>
    <t>60303000</t>
  </si>
  <si>
    <t xml:space="preserve">HUILE ET LUBRIFIANTS </t>
  </si>
  <si>
    <t>60604100</t>
  </si>
  <si>
    <t>CONSOMMABLE LABORATOIRE</t>
  </si>
  <si>
    <t>60605100</t>
  </si>
  <si>
    <t>PETITS EQUIPEMENTS &amp; HABILL PERSON</t>
  </si>
  <si>
    <t>62207000</t>
  </si>
  <si>
    <t>62210000</t>
  </si>
  <si>
    <t>SYSTEME D'ALARME</t>
  </si>
  <si>
    <t>COMMISSION IMPORT-DIVERSES</t>
  </si>
  <si>
    <t>62713000</t>
  </si>
  <si>
    <t>64188000</t>
  </si>
  <si>
    <t>Rémunération subventionnée</t>
  </si>
  <si>
    <t>IMPOT SYNTHETIQUE</t>
  </si>
  <si>
    <t>VENTE DES MARCHAND NON TAXABLE</t>
  </si>
  <si>
    <t>71400000</t>
  </si>
  <si>
    <t>VARIATION DE STOCK-PRODUITS FINIS</t>
  </si>
  <si>
    <t>Emprunt BMOI-Part plus d'un an</t>
  </si>
  <si>
    <t xml:space="preserve">Terrains  </t>
  </si>
  <si>
    <t xml:space="preserve">Agenc. et aménag. de terrains </t>
  </si>
  <si>
    <t xml:space="preserve">Batiments - Constructions  </t>
  </si>
  <si>
    <t xml:space="preserve">Immo. corporelles en cours  </t>
  </si>
  <si>
    <t>Immo en cours- Ivandry</t>
  </si>
  <si>
    <t>Etat :IR à payer</t>
  </si>
  <si>
    <t>RECLASS/M.PAUL APPRO CAISSE</t>
  </si>
  <si>
    <t>ANDRIAKOTOMALALA REFAC ABC FAT99911</t>
  </si>
  <si>
    <t>AGRIFARMREFAC</t>
  </si>
  <si>
    <t>ANDRY</t>
  </si>
  <si>
    <t>AGRIMOTREFAC</t>
  </si>
  <si>
    <t>AMCHOREFAC</t>
  </si>
  <si>
    <t>IDMREFACT</t>
  </si>
  <si>
    <t>MCMREFAC</t>
  </si>
  <si>
    <t>AGRIVALREFAC</t>
  </si>
  <si>
    <t>SMTPREFAC</t>
  </si>
  <si>
    <t>LMOIREFACT</t>
  </si>
  <si>
    <t>AGRIVETAMREFACT</t>
  </si>
  <si>
    <t>FLYTECHREFAC</t>
  </si>
  <si>
    <t>INVISOREFAC</t>
  </si>
  <si>
    <t>IDFREFAC</t>
  </si>
  <si>
    <t>PAUL</t>
  </si>
  <si>
    <t>RCMPRET</t>
  </si>
  <si>
    <t>INVISOPRET</t>
  </si>
  <si>
    <t>AGRIVALPRET</t>
  </si>
  <si>
    <t>IDFPRET</t>
  </si>
  <si>
    <t>AGRIVETPRET</t>
  </si>
  <si>
    <t>IDMPRET</t>
  </si>
  <si>
    <t xml:space="preserve">Intérêts courus   </t>
  </si>
  <si>
    <t>BMOI-Emprunt part moins d'un an</t>
  </si>
  <si>
    <t>BFV SGM-Emprunt part moins d'un an</t>
  </si>
  <si>
    <t xml:space="preserve">Emballages     </t>
  </si>
  <si>
    <t xml:space="preserve">Achats de mat, équip et trav  </t>
  </si>
  <si>
    <t xml:space="preserve">Carburant chaudière     </t>
  </si>
  <si>
    <t xml:space="preserve">Honoraires transitaire     </t>
  </si>
  <si>
    <t xml:space="preserve">Sous traitance Groupe     </t>
  </si>
  <si>
    <t xml:space="preserve">Entretien et réparations     </t>
  </si>
  <si>
    <t xml:space="preserve">Gardiennage_Vidéosurveill_Alarme  </t>
  </si>
  <si>
    <t xml:space="preserve">Autres honoraires     </t>
  </si>
  <si>
    <t xml:space="preserve">Réceptions     </t>
  </si>
  <si>
    <t xml:space="preserve">Frais chèque de banque     </t>
  </si>
  <si>
    <t xml:space="preserve">Comm sur incident de fonction </t>
  </si>
  <si>
    <t xml:space="preserve">Taxes foncières     </t>
  </si>
  <si>
    <t>FUNHECE Patronale</t>
  </si>
  <si>
    <t>Provision charges sociales</t>
  </si>
  <si>
    <t xml:space="preserve">Intéret bancaires / emprunts  </t>
  </si>
  <si>
    <t>Impôt sur le resultat</t>
  </si>
  <si>
    <t xml:space="preserve">Prestations de services       </t>
  </si>
  <si>
    <t xml:space="preserve">Refacturation des charges  </t>
  </si>
  <si>
    <t>ASCOMA-PART SALARIALE</t>
  </si>
  <si>
    <t xml:space="preserve">Gains de change        </t>
  </si>
  <si>
    <t>EMPRUNT BNI</t>
  </si>
  <si>
    <t>FOURNITURE DE BUREAU non stock‚s</t>
  </si>
  <si>
    <t>DIVERS FRAIS DE TRANSIT</t>
  </si>
  <si>
    <t>LOCATIONS IMMOBILIÔRES</t>
  </si>
  <si>
    <t>RMUN.D'INTRMDIAIRES ET HONORAIRE</t>
  </si>
  <si>
    <t>AIDE ETAT</t>
  </si>
  <si>
    <t>CHARGES EXCEPTø DE GESTION COURANTE</t>
  </si>
  <si>
    <t>PRODUITS DE CESSION IMMO CORPORELLE</t>
  </si>
  <si>
    <t>Depots et caution reçus</t>
  </si>
  <si>
    <t>Agenct &amp; aménag&amp; instal bâtiment</t>
  </si>
  <si>
    <t>Matériels et mbiliers de bureau</t>
  </si>
  <si>
    <t>Amts Mat et mbiliers de bureau</t>
  </si>
  <si>
    <t>Organismes sociaux-Charges à payer</t>
  </si>
  <si>
    <t>Etat: crédit IR</t>
  </si>
  <si>
    <t>Etat: Crédit de TVA</t>
  </si>
  <si>
    <t>UNITED MALAG PRET</t>
  </si>
  <si>
    <t>51900000</t>
  </si>
  <si>
    <t>Emprunt plus d'un an</t>
  </si>
  <si>
    <t>Locations vehicules</t>
  </si>
  <si>
    <t>Honoraire huissier</t>
  </si>
  <si>
    <t>Honoraire commiss  comptes &amp; Jurid</t>
  </si>
  <si>
    <t>Provision Charges sociales</t>
  </si>
  <si>
    <t>Repises sur provison/clients</t>
  </si>
  <si>
    <t>Emprunt BMOI</t>
  </si>
  <si>
    <t>Frais recherche développement</t>
  </si>
  <si>
    <t>TVA déductible à régulariser</t>
  </si>
  <si>
    <t>FONDS DE CAISSE</t>
  </si>
  <si>
    <t>Variations stocks de produits</t>
  </si>
  <si>
    <t>164000</t>
  </si>
  <si>
    <t>203000</t>
  </si>
  <si>
    <t>218200</t>
  </si>
  <si>
    <t>280300</t>
  </si>
  <si>
    <t>281820</t>
  </si>
  <si>
    <t>421000</t>
  </si>
  <si>
    <t>421300</t>
  </si>
  <si>
    <t>425000</t>
  </si>
  <si>
    <t>447000</t>
  </si>
  <si>
    <t>457000</t>
  </si>
  <si>
    <t>467500</t>
  </si>
  <si>
    <t>512100</t>
  </si>
  <si>
    <t>512200</t>
  </si>
  <si>
    <t>581000</t>
  </si>
  <si>
    <t>601000</t>
  </si>
  <si>
    <t>602000</t>
  </si>
  <si>
    <t>603100</t>
  </si>
  <si>
    <t>605200</t>
  </si>
  <si>
    <t>605210</t>
  </si>
  <si>
    <t>605320</t>
  </si>
  <si>
    <t>606000</t>
  </si>
  <si>
    <t>606200</t>
  </si>
  <si>
    <t>606210</t>
  </si>
  <si>
    <t>606211</t>
  </si>
  <si>
    <t>606400</t>
  </si>
  <si>
    <t>610000</t>
  </si>
  <si>
    <t>611500</t>
  </si>
  <si>
    <t>FRAIS PORTUAIRE</t>
  </si>
  <si>
    <t>LOCATION STAND</t>
  </si>
  <si>
    <t>616000</t>
  </si>
  <si>
    <t>617100</t>
  </si>
  <si>
    <t>622000</t>
  </si>
  <si>
    <t>622222</t>
  </si>
  <si>
    <t>622240</t>
  </si>
  <si>
    <t>622250</t>
  </si>
  <si>
    <t>PRESTATION DE SERVICE</t>
  </si>
  <si>
    <t>624000</t>
  </si>
  <si>
    <t>625020</t>
  </si>
  <si>
    <t>VIDANGE FOSSE</t>
  </si>
  <si>
    <t>627200</t>
  </si>
  <si>
    <t>627300</t>
  </si>
  <si>
    <t>COMMISSION DE MOUVEMENT DE COMPTE</t>
  </si>
  <si>
    <t>627400</t>
  </si>
  <si>
    <t>627500</t>
  </si>
  <si>
    <t>627600</t>
  </si>
  <si>
    <t>627900</t>
  </si>
  <si>
    <t>628010</t>
  </si>
  <si>
    <t>641000</t>
  </si>
  <si>
    <t>645100</t>
  </si>
  <si>
    <t>645200</t>
  </si>
  <si>
    <t>646000</t>
  </si>
  <si>
    <t>648000</t>
  </si>
  <si>
    <t>655000</t>
  </si>
  <si>
    <t>656000</t>
  </si>
  <si>
    <t>668000</t>
  </si>
  <si>
    <t>AUTRES CHARGES FINANCIERES</t>
  </si>
  <si>
    <t>681000</t>
  </si>
  <si>
    <t>713000</t>
  </si>
  <si>
    <t>CONGE A PAYER</t>
  </si>
  <si>
    <t>ORAGNISMES SOCIAUX:CHARGES A PAYER</t>
  </si>
  <si>
    <t>IR A PAYER 2021/2022</t>
  </si>
  <si>
    <t>ETAT:ACOMPTE IR</t>
  </si>
  <si>
    <t>44440000</t>
  </si>
  <si>
    <t>46610001</t>
  </si>
  <si>
    <t>46610070</t>
  </si>
  <si>
    <t xml:space="preserve">SMTP REFACTURATION </t>
  </si>
  <si>
    <t>46710190</t>
  </si>
  <si>
    <t>46720085</t>
  </si>
  <si>
    <t>46720089</t>
  </si>
  <si>
    <t>46720090</t>
  </si>
  <si>
    <t>46720096</t>
  </si>
  <si>
    <t>Caisse 2424 dépenses</t>
  </si>
  <si>
    <t>Locations matériels mobiliers</t>
  </si>
  <si>
    <t>62711000</t>
  </si>
  <si>
    <t>64506000</t>
  </si>
  <si>
    <t>ETAT:IMP A PAYER</t>
  </si>
  <si>
    <t>FERRIS ENGINEERING REFACT</t>
  </si>
  <si>
    <t>BLAST PRET</t>
  </si>
  <si>
    <t>IMPOTS SUR LE MARCHE PUBLIC</t>
  </si>
  <si>
    <t>Provision primes</t>
  </si>
  <si>
    <t>Vanilla Beans</t>
  </si>
  <si>
    <t>Freeze Dried Raspberry</t>
  </si>
  <si>
    <t>Wrapper MG Almond Coconut</t>
  </si>
  <si>
    <t>Wrapper MG Raspberry</t>
  </si>
  <si>
    <t>Wrapper UG Cashew Macadamia</t>
  </si>
  <si>
    <t>Wrapper UG 85% Pure Dark</t>
  </si>
  <si>
    <t>Wrapper UG Sea Salt</t>
  </si>
  <si>
    <t>Central Sealed Plastic Sleeves</t>
  </si>
  <si>
    <t>Rolls Central Sealed Plastic Sleeve</t>
  </si>
  <si>
    <t>DISPLAY CASE UG 03 TABLETS</t>
  </si>
  <si>
    <t>DISPLAY CASE 06 TABLETS</t>
  </si>
  <si>
    <t xml:space="preserve">Inner Case Plast Disc </t>
  </si>
  <si>
    <t>DC Sticker MG Almond Coconut 63%</t>
  </si>
  <si>
    <t>Display Case Sticker Disc 60%</t>
  </si>
  <si>
    <t>DC Premium Bar MG Vanilla bean TOP</t>
  </si>
  <si>
    <t>DC Premium Bar MG Plantain &amp; ss TOP</t>
  </si>
  <si>
    <t>DC Premium Bar MG Fleur de Sel TOP</t>
  </si>
  <si>
    <t>Premium Display Case - FOND</t>
  </si>
  <si>
    <t>Display Case LENNY Gravity Feed Box</t>
  </si>
  <si>
    <t>Display case GENNY gravity feed box</t>
  </si>
  <si>
    <t>MC premium bar MG VANILLA BEAN</t>
  </si>
  <si>
    <t>MC premium bar MG Plantain&amp;sea salt</t>
  </si>
  <si>
    <t>MC premium bar MG Fleur de sel</t>
  </si>
  <si>
    <t>Master case LENNY gravity feed box</t>
  </si>
  <si>
    <t>Master case GENNY gravity feed box</t>
  </si>
  <si>
    <t>MC Sticker MG Almond Coconut 63%</t>
  </si>
  <si>
    <t>Master Case Sticker Disc 60%</t>
  </si>
  <si>
    <t>Master Case TUBE</t>
  </si>
  <si>
    <t>CROISSILLION TUBE</t>
  </si>
  <si>
    <t>CALAGE TUBE</t>
  </si>
  <si>
    <t>POUCH</t>
  </si>
  <si>
    <t>Disk Plastic Tub Sticker 60% Front</t>
  </si>
  <si>
    <t>Disk Plastic Tub Sticker 60% Side</t>
  </si>
  <si>
    <t>Corner Piece</t>
  </si>
  <si>
    <t>Sticker Vinyl Transparent</t>
  </si>
  <si>
    <t>Tasting Box</t>
  </si>
  <si>
    <t>Petit outillage et équipements</t>
  </si>
  <si>
    <t>Cadeaux</t>
  </si>
  <si>
    <t>Ventes locales</t>
  </si>
  <si>
    <t>Variation de stock d'en cours de X°</t>
  </si>
  <si>
    <t>Vente des fûts vides</t>
  </si>
  <si>
    <t>Cours EUR 31/12/2022</t>
  </si>
  <si>
    <t>CR16</t>
  </si>
  <si>
    <t>Devise origine</t>
  </si>
  <si>
    <t>MGA</t>
  </si>
  <si>
    <t>Cours du jour</t>
  </si>
  <si>
    <t>Date</t>
  </si>
  <si>
    <t>Diviseur</t>
  </si>
  <si>
    <t>Cours</t>
  </si>
  <si>
    <t>Page -1 sur 1</t>
  </si>
  <si>
    <t>GROUPE SMTP</t>
  </si>
  <si>
    <t>Lot 01 A Ambohibao Antehiroka</t>
  </si>
  <si>
    <t>Taux de change 1 Euro :</t>
  </si>
  <si>
    <t>105- ANTANANARIVO</t>
  </si>
  <si>
    <r>
      <rPr>
        <b/>
        <sz val="10"/>
        <rFont val="Segoe UI"/>
        <family val="2"/>
      </rPr>
      <t xml:space="preserve">1. </t>
    </r>
    <r>
      <rPr>
        <b/>
        <u/>
        <sz val="10"/>
        <rFont val="Segoe UI"/>
        <family val="2"/>
      </rPr>
      <t>BILAN CONSOLIDE ACTIF</t>
    </r>
  </si>
  <si>
    <r>
      <rPr>
        <b/>
        <sz val="10"/>
        <rFont val="Segoe UI"/>
        <family val="2"/>
      </rPr>
      <t xml:space="preserve">1. </t>
    </r>
    <r>
      <rPr>
        <b/>
        <u/>
        <sz val="10"/>
        <rFont val="Segoe UI"/>
        <family val="2"/>
      </rPr>
      <t>BILAN PASSIF ET CAPITAUX PROPRES CONSOLIDE</t>
    </r>
  </si>
  <si>
    <t>Période du 1er janvier 2022 au 31 décembre 2022</t>
  </si>
  <si>
    <t>ACTIF</t>
  </si>
  <si>
    <t>NOTE</t>
  </si>
  <si>
    <t>PASSIF</t>
  </si>
  <si>
    <t>Montant Brut</t>
  </si>
  <si>
    <t>Amort. Prov.</t>
  </si>
  <si>
    <t>Montant Net</t>
  </si>
  <si>
    <t>ACTIFS NON COURANTS</t>
  </si>
  <si>
    <t>CAPITAUX PROPRES</t>
  </si>
  <si>
    <t xml:space="preserve"> </t>
  </si>
  <si>
    <t>Immobilisations incorporelles</t>
  </si>
  <si>
    <t>Logiciels informatiques et assimilés</t>
  </si>
  <si>
    <t>Ecart d'évaluation</t>
  </si>
  <si>
    <t>Autres immo incorporelles</t>
  </si>
  <si>
    <t>Primes et réserves consolidées</t>
  </si>
  <si>
    <t>Résultat net - part du groupe</t>
  </si>
  <si>
    <t>Immobilisations corporelles</t>
  </si>
  <si>
    <t>Ajustements sur RAN</t>
  </si>
  <si>
    <t>Ecart de conversion</t>
  </si>
  <si>
    <t>Terrain</t>
  </si>
  <si>
    <t>Autres capitaux propres - Report à nouveau</t>
  </si>
  <si>
    <t>Constructions</t>
  </si>
  <si>
    <t>TOTAL CAPITAUX PROPRES</t>
  </si>
  <si>
    <t>05</t>
  </si>
  <si>
    <t>Matériel et outillage</t>
  </si>
  <si>
    <t>PASSIFS NON COURANTS</t>
  </si>
  <si>
    <t>Agencements Aménagements Installations</t>
  </si>
  <si>
    <t>06</t>
  </si>
  <si>
    <t xml:space="preserve">Matériel et Mobilier de bureau </t>
  </si>
  <si>
    <t>Emprunts et dettes financières (Plus d'un an)</t>
  </si>
  <si>
    <t>07</t>
  </si>
  <si>
    <t>Matériel informatique</t>
  </si>
  <si>
    <t>Subventions reçues</t>
  </si>
  <si>
    <t>08</t>
  </si>
  <si>
    <t>Autres immobilisations corporelles</t>
  </si>
  <si>
    <t>Immobilisations en cours</t>
  </si>
  <si>
    <t>Immobilisations financières</t>
  </si>
  <si>
    <t>TOTAL PASSIFS NON COURANTS</t>
  </si>
  <si>
    <t>Impôt différé Actif</t>
  </si>
  <si>
    <t>PASSIFS COURANTS</t>
  </si>
  <si>
    <t>TOTAL ACTIFS NON COURANTS</t>
  </si>
  <si>
    <t>01</t>
  </si>
  <si>
    <t>ACTIFS COURANTS</t>
  </si>
  <si>
    <r>
      <rPr>
        <b/>
        <sz val="10"/>
        <rFont val="Segoe UI"/>
        <family val="2"/>
      </rPr>
      <t xml:space="preserve">  </t>
    </r>
    <r>
      <rPr>
        <b/>
        <u/>
        <sz val="10"/>
        <rFont val="Segoe UI"/>
        <family val="2"/>
      </rPr>
      <t>Dettes financières</t>
    </r>
  </si>
  <si>
    <t>Stocks et en cours</t>
  </si>
  <si>
    <t>BIL56</t>
  </si>
  <si>
    <t>Matières Premières, Cheptel, Mat. Cons</t>
  </si>
  <si>
    <t>Dettes à court terme y. c. ASM (Moins d'un an)</t>
  </si>
  <si>
    <t>09</t>
  </si>
  <si>
    <t>Produits Finis</t>
  </si>
  <si>
    <t xml:space="preserve">Marchandises </t>
  </si>
  <si>
    <t>Stocks en voie d'acheminement</t>
  </si>
  <si>
    <r>
      <rPr>
        <b/>
        <sz val="10"/>
        <rFont val="Segoe UI"/>
        <family val="2"/>
      </rPr>
      <t xml:space="preserve">  </t>
    </r>
    <r>
      <rPr>
        <b/>
        <u/>
        <sz val="10"/>
        <rFont val="Segoe UI"/>
        <family val="2"/>
      </rPr>
      <t>Dettes</t>
    </r>
  </si>
  <si>
    <t>02</t>
  </si>
  <si>
    <t>Créances et Emplois assimilés</t>
  </si>
  <si>
    <t>Fournisseurs &amp; Comptes rattachés</t>
  </si>
  <si>
    <t>Clients et comptes rattachés</t>
  </si>
  <si>
    <t>Autres créditeurs</t>
  </si>
  <si>
    <t>Autres débiteurs</t>
  </si>
  <si>
    <t>Personnel &amp; Organismes Sociaux</t>
  </si>
  <si>
    <t>Etats</t>
  </si>
  <si>
    <t>Etat</t>
  </si>
  <si>
    <t>Produits à Facturer</t>
  </si>
  <si>
    <t>BIL22</t>
  </si>
  <si>
    <t>Sociétés du Groupe &amp; Associés</t>
  </si>
  <si>
    <t>Créditeurs divers</t>
  </si>
  <si>
    <t>Débiteurs divers</t>
  </si>
  <si>
    <t>03</t>
  </si>
  <si>
    <t>Disponibles</t>
  </si>
  <si>
    <t>Découverts bancaires</t>
  </si>
  <si>
    <t>04</t>
  </si>
  <si>
    <t>BIL26</t>
  </si>
  <si>
    <t>Banque</t>
  </si>
  <si>
    <t>Comptes à encaisser</t>
  </si>
  <si>
    <t>TOTAL ACTIFS  COURANTS</t>
  </si>
  <si>
    <t>TOTAL PASSIFS COURANTS</t>
  </si>
  <si>
    <t>TOTAL DES ACTIFS</t>
  </si>
  <si>
    <t>TOTAL DES PASSIFS</t>
  </si>
  <si>
    <r>
      <rPr>
        <b/>
        <sz val="10"/>
        <color rgb="FF000000"/>
        <rFont val="Segoe UI"/>
        <family val="2"/>
      </rPr>
      <t xml:space="preserve">2. </t>
    </r>
    <r>
      <rPr>
        <b/>
        <u/>
        <sz val="10"/>
        <color rgb="FF000000"/>
        <rFont val="Segoe UI"/>
        <family val="2"/>
      </rPr>
      <t>COMPTE DE RESULTAT CONSOLIDE (PAR NATURE)</t>
    </r>
  </si>
  <si>
    <t>Unité monetaire : Euro</t>
  </si>
  <si>
    <t>Note</t>
  </si>
  <si>
    <t>EXERCICE 2022</t>
  </si>
  <si>
    <t>EXERCICE 2021</t>
  </si>
  <si>
    <t>EXERCICE 2020</t>
  </si>
  <si>
    <t>EXERCICE 2019</t>
  </si>
  <si>
    <t>EXERCICE 2018</t>
  </si>
  <si>
    <t>EXERCICE 2017</t>
  </si>
  <si>
    <t xml:space="preserve">    Chiffre d'affaires</t>
  </si>
  <si>
    <t>71 (+ ou -)</t>
  </si>
  <si>
    <t xml:space="preserve">    Production stockée</t>
  </si>
  <si>
    <t xml:space="preserve">    Production immobilisée</t>
  </si>
  <si>
    <t>I - PRODUCTION DE L'EXERCICE</t>
  </si>
  <si>
    <t>Var° production</t>
  </si>
  <si>
    <t xml:space="preserve">    Achats consommés</t>
  </si>
  <si>
    <t>13</t>
  </si>
  <si>
    <t>601 à 608 - 609</t>
  </si>
  <si>
    <t xml:space="preserve">    Services extérieurs et autres consommations</t>
  </si>
  <si>
    <t>14</t>
  </si>
  <si>
    <t>II - CONSOMMATION DE L'EXERCICE</t>
  </si>
  <si>
    <t>III - VALEUR AJOUTEE D'EXPLOITATION (I-II)</t>
  </si>
  <si>
    <t>Gain de VA</t>
  </si>
  <si>
    <t xml:space="preserve">   Charges de personnel</t>
  </si>
  <si>
    <t>15</t>
  </si>
  <si>
    <t>++charges du personnel</t>
  </si>
  <si>
    <t xml:space="preserve">   Impôts, taxes et versements assimilés</t>
  </si>
  <si>
    <t>++impot et taxes</t>
  </si>
  <si>
    <t>IV - EXCEDENT BRUT D'EXPLOITATION</t>
  </si>
  <si>
    <t xml:space="preserve">   Autres Produits Opérationnels</t>
  </si>
  <si>
    <t>17</t>
  </si>
  <si>
    <t xml:space="preserve">   Autres Charges Opérationnelles</t>
  </si>
  <si>
    <t>18</t>
  </si>
  <si>
    <t xml:space="preserve">   Dotations aux amortissements, aux provisions et pertes de valeur</t>
  </si>
  <si>
    <t>19</t>
  </si>
  <si>
    <t>++ Amortissement</t>
  </si>
  <si>
    <t xml:space="preserve">   Reprise sur provisions et pertes de valeurs</t>
  </si>
  <si>
    <t>V - RESULTAT OPERATIONNEL</t>
  </si>
  <si>
    <t xml:space="preserve">    Produits financiers</t>
  </si>
  <si>
    <t xml:space="preserve">    Charges financières</t>
  </si>
  <si>
    <t>22</t>
  </si>
  <si>
    <t>++ charges financières</t>
  </si>
  <si>
    <t>VI - RESULTAT FINANCIER</t>
  </si>
  <si>
    <t>VII - RESULTAT AVANT IMPOTS (V+VI)</t>
  </si>
  <si>
    <t xml:space="preserve">   Impôts exigibles sur résultats</t>
  </si>
  <si>
    <t>CR1</t>
  </si>
  <si>
    <t>692 &amp; 693</t>
  </si>
  <si>
    <t xml:space="preserve">   Impôts différés (variations)</t>
  </si>
  <si>
    <t>TOTAL DES PRODUITS DES ACTIVITES ORDINAIRES</t>
  </si>
  <si>
    <t>TOTAL DES CHARGES DES ACTIVITES ORDINAIRES</t>
  </si>
  <si>
    <t>VIII - RESULTAT NET DES ACTIVITES ORDINAIRES</t>
  </si>
  <si>
    <t xml:space="preserve">   Eléments Extraordinaires (Produits) - à préciser</t>
  </si>
  <si>
    <t xml:space="preserve">   Eléments Extraordinaires (Charges) - à préciser</t>
  </si>
  <si>
    <t>IX - RESULTAT EXTRAORDINAIRE</t>
  </si>
  <si>
    <t>X - RESULTAT NET DE L'EXERCICE</t>
  </si>
  <si>
    <t>STOCK INITIAL (31/12/21)</t>
  </si>
  <si>
    <t>STOCK FINAL (30/06/22)</t>
  </si>
  <si>
    <t>STOCK CORRIGE</t>
  </si>
  <si>
    <t>variation de stock (balance)</t>
  </si>
  <si>
    <t>VARIATION CORRIGE</t>
  </si>
  <si>
    <t>compte</t>
  </si>
  <si>
    <t>affectation</t>
  </si>
  <si>
    <t>active</t>
  </si>
  <si>
    <t>passive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</si>
</sst>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164" formatCode="_-* #,##0.00\ [$€-1]_-;\-* #,##0.00\ [$€-1]_-;_-* \-??\ [$€-1]_-"/>
    <numFmt numFmtId="165" formatCode="_-* #,##0.00\ _€_-;\-* #,##0.00\ _€_-;_-* \-??\ _€_-;_-@_-"/>
    <numFmt numFmtId="166" formatCode="dd/mm/yy;@"/>
    <numFmt numFmtId="167" formatCode="_-* #,##0\ _€_-;\-* #,##0\ _€_-;_-* &quot;- &quot;_€_-;_-@_-"/>
    <numFmt numFmtId="168" formatCode="_-* #,##0_-;\-* #,##0_-;_-* \-_-;_-@_-"/>
    <numFmt numFmtId="169" formatCode="_-* #,##0\ _F_-;\-* #,##0\ _F_-;_-* \-??\ _F_-;_-@_-"/>
    <numFmt numFmtId="170" formatCode="_-* #,##0.00\ _F_-;\-* #,##0.00\ _F_-;_-* \-??\ _F_-;_-@_-"/>
    <numFmt numFmtId="171" formatCode="_-* #,##0.00&quot; €&quot;_-;\-* #,##0.00&quot; €&quot;_-;_-* \-??&quot; €&quot;_-;_-@_-"/>
    <numFmt numFmtId="172" formatCode="0\ %"/>
    <numFmt numFmtId="173" formatCode="#,##0.00_ ;[Red]\-#,##0.00\ "/>
    <numFmt numFmtId="174" formatCode="dd/mm/yyyy"/>
    <numFmt numFmtId="175" formatCode="_-* #,##0.00\ _A_r_-;\-* #,##0.00\ _A_r_-;_-* \-??\ _A_r_-;_-@_-"/>
    <numFmt numFmtId="176" formatCode="_-* #,##0.00_-;\-* #,##0.00_-;_-* \-??_-;_-@_-"/>
    <numFmt numFmtId="177" formatCode="#,##0.00_);[Red]\-#,##0.00"/>
    <numFmt numFmtId="178" formatCode="dd\/mm\/yyyy"/>
    <numFmt numFmtId="179" formatCode="#,##0.0000000"/>
    <numFmt numFmtId="180" formatCode="#,##0.00\ "/>
    <numFmt numFmtId="181" formatCode="#\ ###\ ###\ ###"/>
    <numFmt numFmtId="182" formatCode="#,##0.00&quot;  &quot;"/>
    <numFmt numFmtId="183" formatCode="0.00\ %"/>
  </numFmts>
  <fonts count="47" x14ac:knownFonts="1">
    <font>
      <sz val="10"/>
      <color theme="1"/>
      <name val="Segoe UI"/>
      <family val="2"/>
    </font>
    <font>
      <sz val="11"/>
      <color theme="1"/>
      <name val="Calibri"/>
      <family val="2"/>
    </font>
    <font>
      <sz val="10"/>
      <name val="Arial"/>
      <family val="2"/>
    </font>
    <font>
      <sz val="10"/>
      <color rgb="FF000000"/>
      <name val="Arial"/>
      <family val="2"/>
    </font>
    <font>
      <sz val="10"/>
      <color theme="1"/>
      <name val="Century"/>
      <family val="2"/>
    </font>
    <font>
      <sz val="11"/>
      <color theme="1"/>
      <name val="Book Antiqua"/>
      <family val="2"/>
    </font>
    <font>
      <sz val="11"/>
      <color rgb="FF000000"/>
      <name val="Calibri"/>
      <family val="2"/>
    </font>
    <font>
      <sz val="10"/>
      <name val="Times New Roman"/>
      <family val="1"/>
    </font>
    <font>
      <sz val="10"/>
      <name val="Segoe UI"/>
      <family val="2"/>
    </font>
    <font>
      <b/>
      <sz val="10"/>
      <name val="Segoe UI"/>
      <family val="2"/>
    </font>
    <font>
      <b/>
      <sz val="10"/>
      <color theme="1"/>
      <name val="Segoe UI"/>
      <family val="2"/>
    </font>
    <font>
      <sz val="10"/>
      <name val="Arial Narrow"/>
      <family val="2"/>
    </font>
    <font>
      <b/>
      <sz val="11"/>
      <color theme="1"/>
      <name val="Calibri"/>
      <family val="2"/>
    </font>
    <font>
      <sz val="10"/>
      <color rgb="FF000000"/>
      <name val="Segoe UI"/>
      <family val="2"/>
    </font>
    <font>
      <sz val="12"/>
      <color rgb="FF000000"/>
      <name val="Times New Roman"/>
      <family val="1"/>
    </font>
    <font>
      <sz val="10"/>
      <color rgb="FF00B050"/>
      <name val="Segoe UI"/>
      <family val="2"/>
    </font>
    <font>
      <b/>
      <sz val="10"/>
      <color rgb="FF000000"/>
      <name val="Segoe UI"/>
      <family val="2"/>
    </font>
    <font>
      <sz val="11"/>
      <name val="Calibri"/>
      <family val="2"/>
    </font>
    <font>
      <sz val="10"/>
      <color rgb="FFFF0000"/>
      <name val="Segoe UI"/>
      <family val="2"/>
    </font>
    <font>
      <sz val="10"/>
      <color theme="1"/>
      <name val="Tahoma"/>
      <family val="2"/>
    </font>
    <font>
      <sz val="10"/>
      <color theme="4"/>
      <name val="Segoe UI"/>
      <family val="2"/>
    </font>
    <font>
      <sz val="9"/>
      <color theme="1"/>
      <name val="Calibri"/>
      <family val="2"/>
    </font>
    <font>
      <b/>
      <sz val="10"/>
      <color rgb="FFFF0000"/>
      <name val="Arial Narrow"/>
      <family val="2"/>
    </font>
    <font>
      <b/>
      <sz val="10"/>
      <color rgb="FF0070C0"/>
      <name val="Segoe UI"/>
      <family val="2"/>
    </font>
    <font>
      <sz val="10"/>
      <color theme="1"/>
      <name val="Calibri Light"/>
      <family val="2"/>
    </font>
    <font>
      <b/>
      <sz val="10"/>
      <color theme="1"/>
      <name val="Calibri Light"/>
      <family val="2"/>
    </font>
    <font>
      <sz val="10"/>
      <name val="Calibri Light"/>
      <family val="2"/>
    </font>
    <font>
      <sz val="9"/>
      <color theme="1"/>
      <name val="Calibri Light"/>
      <family val="2"/>
    </font>
    <font>
      <b/>
      <sz val="9"/>
      <color theme="1"/>
      <name val="Calibri Light"/>
      <family val="2"/>
    </font>
    <font>
      <sz val="9"/>
      <color rgb="FFFF0000"/>
      <name val="Calibri Light"/>
      <family val="2"/>
    </font>
    <font>
      <b/>
      <sz val="10"/>
      <name val="Segoe UI"/>
      <family val="2"/>
    </font>
    <font>
      <b/>
      <u/>
      <sz val="10"/>
      <name val="Segoe UI"/>
      <family val="2"/>
    </font>
    <font>
      <sz val="10"/>
      <color rgb="FF969696"/>
      <name val="Segoe UI"/>
      <family val="2"/>
    </font>
    <font>
      <i/>
      <sz val="10"/>
      <name val="Segoe UI"/>
      <family val="2"/>
    </font>
    <font>
      <b/>
      <i/>
      <sz val="10"/>
      <name val="Segoe UI"/>
      <family val="2"/>
    </font>
    <font>
      <u/>
      <sz val="10"/>
      <name val="Segoe UI"/>
      <family val="2"/>
    </font>
    <font>
      <sz val="10"/>
      <color theme="0"/>
      <name val="Segoe UI"/>
      <family val="2"/>
    </font>
    <font>
      <b/>
      <u/>
      <sz val="10"/>
      <color rgb="FF000000"/>
      <name val="Segoe UI"/>
      <family val="2"/>
    </font>
    <font>
      <b/>
      <sz val="10"/>
      <color theme="0"/>
      <name val="Segoe UI"/>
      <family val="2"/>
    </font>
    <font>
      <sz val="10"/>
      <color rgb="FFFF0000"/>
      <name val="Arial Narrow"/>
      <family val="2"/>
    </font>
    <font>
      <b/>
      <sz val="10"/>
      <color rgb="FFFF0000"/>
      <name val="Segoe UI"/>
      <family val="2"/>
    </font>
    <font>
      <sz val="10"/>
      <color rgb="FFFFFFFF"/>
      <name val="Segoe UI"/>
      <family val="2"/>
    </font>
    <font>
      <b/>
      <i/>
      <sz val="10"/>
      <color rgb="FFFF0000"/>
      <name val="Segoe UI"/>
      <family val="2"/>
    </font>
    <font>
      <b/>
      <i/>
      <sz val="10"/>
      <color theme="0"/>
      <name val="Segoe UI"/>
      <family val="2"/>
    </font>
    <font>
      <sz val="10"/>
      <color rgb="FFFF0000"/>
      <name val="Calibri Light"/>
      <family val="2"/>
    </font>
    <font>
      <b/>
      <sz val="10"/>
      <color theme="0"/>
      <name val="Calibri Light"/>
      <family val="2"/>
    </font>
    <font>
      <sz val="10"/>
      <color theme="1"/>
      <name val="Segoe UI"/>
      <family val="2"/>
    </font>
  </fonts>
  <fills count="18">
    <fill>
      <patternFill patternType="none"/>
    </fill>
    <fill>
      <patternFill patternType="gray125"/>
    </fill>
    <fill>
      <patternFill patternType="solid">
        <fgColor theme="8" tint="0.59987182226020086"/>
        <bgColor rgb="FFB4C7E7"/>
      </patternFill>
    </fill>
    <fill>
      <patternFill patternType="solid">
        <fgColor theme="7" tint="0.59987182226020086"/>
        <bgColor rgb="FFFFEB9C"/>
      </patternFill>
    </fill>
    <fill>
      <patternFill patternType="solid">
        <fgColor theme="4" tint="0.59987182226020086"/>
        <bgColor rgb="FFB4C6E7"/>
      </patternFill>
    </fill>
    <fill>
      <patternFill patternType="solid">
        <fgColor theme="4" tint="0.79989013336588644"/>
        <bgColor rgb="FFDBDBDB"/>
      </patternFill>
    </fill>
    <fill>
      <patternFill patternType="solid">
        <fgColor rgb="FFB4C6E7"/>
        <bgColor rgb="FFB4C7E7"/>
      </patternFill>
    </fill>
    <fill>
      <patternFill patternType="solid">
        <fgColor rgb="FFFFFF00"/>
        <bgColor rgb="FFFFC000"/>
      </patternFill>
    </fill>
    <fill>
      <patternFill patternType="solid">
        <fgColor rgb="FF92D050"/>
        <bgColor rgb="FFC5E0B4"/>
      </patternFill>
    </fill>
    <fill>
      <patternFill patternType="solid">
        <fgColor theme="5" tint="0.59987182226020086"/>
        <bgColor rgb="FFFFC7CE"/>
      </patternFill>
    </fill>
    <fill>
      <patternFill patternType="solid">
        <fgColor theme="0" tint="-0.14999847407452621"/>
        <bgColor rgb="FFDBDBDB"/>
      </patternFill>
    </fill>
    <fill>
      <patternFill patternType="solid">
        <fgColor theme="5"/>
        <bgColor rgb="FFC55A11"/>
      </patternFill>
    </fill>
    <fill>
      <patternFill patternType="solid">
        <fgColor theme="9" tint="0.59987182226020086"/>
        <bgColor rgb="FFC6EFCE"/>
      </patternFill>
    </fill>
    <fill>
      <patternFill patternType="solid">
        <fgColor theme="4" tint="0.39988402966399123"/>
        <bgColor rgb="FF9DC3E6"/>
      </patternFill>
    </fill>
    <fill>
      <patternFill patternType="solid">
        <fgColor theme="0" tint="-0.249977111117893"/>
        <bgColor rgb="FFB4C6E7"/>
      </patternFill>
    </fill>
    <fill>
      <patternFill patternType="solid">
        <fgColor theme="0" tint="-0.499984740745262"/>
        <bgColor rgb="FF969696"/>
      </patternFill>
    </fill>
    <fill>
      <patternFill patternType="solid">
        <fgColor theme="9" tint="0.79989013336588644"/>
        <bgColor rgb="FFDAE3F3"/>
      </patternFill>
    </fill>
    <fill>
      <patternFill patternType="solid">
        <fgColor theme="2" tint="-9.9978637043366805E-2"/>
        <bgColor rgb="FFD9D9D9"/>
      </patternFill>
    </fill>
  </fills>
  <borders count="45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auto="1"/>
      </left>
      <right/>
      <top/>
      <bottom/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</borders>
  <cellStyleXfs count="199">
    <xf numFmtId="0" fontId="0" fillId="0" borderId="0"/>
    <xf numFmtId="176" fontId="46" fillId="0" borderId="0" applyBorder="0" applyProtection="0"/>
    <xf numFmtId="164" fontId="46" fillId="0" borderId="0" applyBorder="0" applyProtection="0"/>
    <xf numFmtId="164" fontId="46" fillId="0" borderId="0" applyBorder="0" applyProtection="0"/>
    <xf numFmtId="164" fontId="46" fillId="0" borderId="0" applyBorder="0" applyProtection="0"/>
    <xf numFmtId="164" fontId="46" fillId="0" borderId="0" applyBorder="0" applyProtection="0"/>
    <xf numFmtId="164" fontId="46" fillId="0" borderId="0" applyBorder="0" applyProtection="0"/>
    <xf numFmtId="164" fontId="46" fillId="0" borderId="0" applyBorder="0" applyProtection="0"/>
    <xf numFmtId="164" fontId="46" fillId="0" borderId="0" applyBorder="0" applyProtection="0"/>
    <xf numFmtId="164" fontId="46" fillId="0" borderId="0" applyBorder="0" applyProtection="0"/>
    <xf numFmtId="164" fontId="46" fillId="0" borderId="0" applyBorder="0" applyProtection="0"/>
    <xf numFmtId="165" fontId="46" fillId="0" borderId="0" applyBorder="0" applyProtection="0"/>
    <xf numFmtId="165" fontId="46" fillId="0" borderId="0" applyBorder="0" applyProtection="0"/>
    <xf numFmtId="165" fontId="46" fillId="0" borderId="0" applyBorder="0" applyProtection="0"/>
    <xf numFmtId="165" fontId="46" fillId="0" borderId="0" applyBorder="0" applyProtection="0"/>
    <xf numFmtId="165" fontId="46" fillId="0" borderId="0" applyBorder="0" applyProtection="0"/>
    <xf numFmtId="165" fontId="46" fillId="0" borderId="0" applyBorder="0" applyProtection="0"/>
    <xf numFmtId="165" fontId="46" fillId="0" borderId="0" applyBorder="0" applyProtection="0"/>
    <xf numFmtId="165" fontId="46" fillId="0" borderId="0" applyBorder="0" applyProtection="0"/>
    <xf numFmtId="165" fontId="46" fillId="0" borderId="0" applyBorder="0" applyProtection="0"/>
    <xf numFmtId="165" fontId="46" fillId="0" borderId="0" applyBorder="0" applyProtection="0"/>
    <xf numFmtId="165" fontId="46" fillId="0" borderId="0" applyBorder="0" applyProtection="0"/>
    <xf numFmtId="165" fontId="46" fillId="0" borderId="0" applyBorder="0" applyProtection="0"/>
    <xf numFmtId="165" fontId="46" fillId="0" borderId="0" applyBorder="0" applyProtection="0"/>
    <xf numFmtId="165" fontId="46" fillId="0" borderId="0" applyBorder="0" applyProtection="0"/>
    <xf numFmtId="165" fontId="46" fillId="0" borderId="0" applyBorder="0" applyProtection="0"/>
    <xf numFmtId="165" fontId="46" fillId="0" borderId="0" applyBorder="0" applyProtection="0"/>
    <xf numFmtId="165" fontId="46" fillId="0" borderId="0" applyBorder="0" applyProtection="0"/>
    <xf numFmtId="165" fontId="46" fillId="0" borderId="0" applyBorder="0" applyProtection="0"/>
    <xf numFmtId="165" fontId="46" fillId="0" borderId="0" applyBorder="0" applyProtection="0"/>
    <xf numFmtId="165" fontId="46" fillId="0" borderId="0" applyBorder="0" applyProtection="0"/>
    <xf numFmtId="165" fontId="46" fillId="0" borderId="0" applyBorder="0" applyProtection="0"/>
    <xf numFmtId="165" fontId="46" fillId="0" borderId="0" applyBorder="0" applyProtection="0"/>
    <xf numFmtId="165" fontId="46" fillId="0" borderId="0" applyBorder="0" applyProtection="0"/>
    <xf numFmtId="165" fontId="46" fillId="0" borderId="0" applyBorder="0" applyProtection="0"/>
    <xf numFmtId="165" fontId="46" fillId="0" borderId="0" applyBorder="0" applyProtection="0"/>
    <xf numFmtId="165" fontId="46" fillId="0" borderId="0" applyBorder="0" applyProtection="0"/>
    <xf numFmtId="165" fontId="46" fillId="0" borderId="0" applyBorder="0" applyProtection="0"/>
    <xf numFmtId="166" fontId="46" fillId="0" borderId="0" applyBorder="0" applyProtection="0"/>
    <xf numFmtId="165" fontId="46" fillId="0" borderId="0" applyBorder="0" applyProtection="0"/>
    <xf numFmtId="165" fontId="46" fillId="0" borderId="0" applyBorder="0" applyProtection="0"/>
    <xf numFmtId="165" fontId="46" fillId="0" borderId="0" applyBorder="0" applyProtection="0"/>
    <xf numFmtId="165" fontId="46" fillId="0" borderId="0" applyBorder="0" applyProtection="0"/>
    <xf numFmtId="165" fontId="46" fillId="0" borderId="0" applyBorder="0" applyProtection="0"/>
    <xf numFmtId="165" fontId="46" fillId="0" borderId="0" applyBorder="0" applyProtection="0"/>
    <xf numFmtId="165" fontId="46" fillId="0" borderId="0" applyBorder="0" applyProtection="0"/>
    <xf numFmtId="165" fontId="46" fillId="0" borderId="0" applyBorder="0" applyProtection="0"/>
    <xf numFmtId="165" fontId="46" fillId="0" borderId="0" applyBorder="0" applyProtection="0"/>
    <xf numFmtId="165" fontId="46" fillId="0" borderId="0" applyBorder="0" applyProtection="0"/>
    <xf numFmtId="165" fontId="46" fillId="0" borderId="0" applyBorder="0" applyProtection="0"/>
    <xf numFmtId="165" fontId="46" fillId="0" borderId="0" applyBorder="0" applyProtection="0"/>
    <xf numFmtId="165" fontId="46" fillId="0" borderId="0" applyBorder="0" applyProtection="0"/>
    <xf numFmtId="165" fontId="46" fillId="0" borderId="0" applyBorder="0" applyProtection="0"/>
    <xf numFmtId="165" fontId="46" fillId="0" borderId="0" applyBorder="0" applyProtection="0"/>
    <xf numFmtId="165" fontId="46" fillId="0" borderId="0" applyBorder="0" applyProtection="0"/>
    <xf numFmtId="165" fontId="46" fillId="0" borderId="0" applyBorder="0" applyProtection="0"/>
    <xf numFmtId="165" fontId="46" fillId="0" borderId="0" applyBorder="0" applyProtection="0"/>
    <xf numFmtId="165" fontId="46" fillId="0" borderId="0" applyBorder="0" applyProtection="0"/>
    <xf numFmtId="165" fontId="46" fillId="0" borderId="0" applyBorder="0" applyProtection="0"/>
    <xf numFmtId="165" fontId="46" fillId="0" borderId="0" applyBorder="0" applyProtection="0"/>
    <xf numFmtId="165" fontId="46" fillId="0" borderId="0" applyBorder="0" applyProtection="0"/>
    <xf numFmtId="165" fontId="46" fillId="0" borderId="0" applyBorder="0" applyProtection="0"/>
    <xf numFmtId="165" fontId="46" fillId="0" borderId="0" applyBorder="0" applyProtection="0"/>
    <xf numFmtId="165" fontId="46" fillId="0" borderId="0" applyBorder="0" applyProtection="0"/>
    <xf numFmtId="167" fontId="46" fillId="0" borderId="0" applyBorder="0" applyProtection="0"/>
    <xf numFmtId="168" fontId="46" fillId="0" borderId="0" applyBorder="0" applyProtection="0"/>
    <xf numFmtId="169" fontId="46" fillId="0" borderId="0" applyBorder="0" applyProtection="0"/>
    <xf numFmtId="167" fontId="46" fillId="0" borderId="0" applyBorder="0" applyProtection="0"/>
    <xf numFmtId="167" fontId="46" fillId="0" borderId="0" applyBorder="0" applyProtection="0"/>
    <xf numFmtId="168" fontId="46" fillId="0" borderId="0" applyBorder="0" applyProtection="0"/>
    <xf numFmtId="168" fontId="46" fillId="0" borderId="0" applyBorder="0" applyProtection="0"/>
    <xf numFmtId="170" fontId="46" fillId="0" borderId="0" applyBorder="0" applyProtection="0"/>
    <xf numFmtId="0" fontId="46" fillId="0" borderId="0" applyBorder="0" applyProtection="0"/>
    <xf numFmtId="171" fontId="46" fillId="0" borderId="0" applyBorder="0" applyProtection="0"/>
    <xf numFmtId="166" fontId="46" fillId="0" borderId="0" applyBorder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>
      <alignment vertical="top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172" fontId="46" fillId="0" borderId="0" applyBorder="0" applyProtection="0"/>
    <xf numFmtId="172" fontId="46" fillId="0" borderId="0" applyBorder="0" applyProtection="0"/>
    <xf numFmtId="172" fontId="46" fillId="0" borderId="0" applyBorder="0" applyProtection="0"/>
    <xf numFmtId="172" fontId="46" fillId="0" borderId="0" applyBorder="0" applyProtection="0"/>
    <xf numFmtId="168" fontId="46" fillId="0" borderId="0" applyBorder="0" applyProtection="0"/>
  </cellStyleXfs>
  <cellXfs count="443">
    <xf numFmtId="0" fontId="0" fillId="0" borderId="0" xfId="0"/>
    <xf numFmtId="0" fontId="25" fillId="14" borderId="0" xfId="83" applyFont="1" applyFill="1" applyAlignment="1">
      <alignment horizontal="center"/>
    </xf>
    <xf numFmtId="0" fontId="9" fillId="0" borderId="0" xfId="193" applyFont="1" applyAlignment="1">
      <alignment horizontal="center" vertical="center"/>
    </xf>
    <xf numFmtId="0" fontId="34" fillId="0" borderId="9" xfId="193" applyFont="1" applyBorder="1" applyAlignment="1">
      <alignment horizontal="center" vertical="center"/>
    </xf>
    <xf numFmtId="174" fontId="9" fillId="0" borderId="13" xfId="1" applyNumberFormat="1" applyFont="1" applyBorder="1" applyAlignment="1" applyProtection="1">
      <alignment horizontal="center" vertical="center"/>
    </xf>
    <xf numFmtId="174" fontId="9" fillId="0" borderId="10" xfId="1" applyNumberFormat="1" applyFont="1" applyBorder="1" applyAlignment="1" applyProtection="1">
      <alignment horizontal="center" vertical="center"/>
    </xf>
    <xf numFmtId="174" fontId="9" fillId="0" borderId="11" xfId="193" applyNumberFormat="1" applyFont="1" applyBorder="1" applyAlignment="1">
      <alignment horizontal="center" vertical="center"/>
    </xf>
    <xf numFmtId="49" fontId="9" fillId="0" borderId="10" xfId="193" applyNumberFormat="1" applyFont="1" applyBorder="1" applyAlignment="1">
      <alignment horizontal="center" vertical="center"/>
    </xf>
    <xf numFmtId="0" fontId="9" fillId="0" borderId="9" xfId="193" applyFont="1" applyBorder="1" applyAlignment="1">
      <alignment horizontal="center" vertical="center"/>
    </xf>
    <xf numFmtId="3" fontId="9" fillId="0" borderId="0" xfId="193" applyNumberFormat="1" applyFont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8" fillId="0" borderId="0" xfId="0" applyFont="1"/>
    <xf numFmtId="173" fontId="8" fillId="0" borderId="0" xfId="0" applyNumberFormat="1" applyFont="1" applyAlignment="1">
      <alignment vertic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173" fontId="9" fillId="0" borderId="0" xfId="0" applyNumberFormat="1" applyFont="1" applyAlignment="1">
      <alignment vertical="center"/>
    </xf>
    <xf numFmtId="0" fontId="9" fillId="0" borderId="0" xfId="0" applyFont="1"/>
    <xf numFmtId="0" fontId="9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73" fontId="0" fillId="0" borderId="0" xfId="0" applyNumberFormat="1" applyAlignment="1">
      <alignment vertical="center"/>
    </xf>
    <xf numFmtId="173" fontId="8" fillId="0" borderId="0" xfId="12" applyNumberFormat="1" applyFont="1" applyBorder="1" applyAlignment="1" applyProtection="1">
      <alignment vertical="center"/>
    </xf>
    <xf numFmtId="173" fontId="10" fillId="0" borderId="0" xfId="0" applyNumberFormat="1" applyFont="1" applyAlignment="1">
      <alignment vertical="center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 vertical="top"/>
    </xf>
    <xf numFmtId="0" fontId="8" fillId="0" borderId="0" xfId="127" applyFont="1" applyAlignment="1">
      <alignment horizontal="left" vertical="top"/>
    </xf>
    <xf numFmtId="0" fontId="10" fillId="0" borderId="0" xfId="0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46" fillId="3" borderId="0" xfId="198" applyNumberFormat="1" applyFill="1" applyBorder="1" applyAlignment="1" applyProtection="1">
      <alignment horizontal="center" vertical="center"/>
    </xf>
    <xf numFmtId="49" fontId="0" fillId="0" borderId="0" xfId="0" applyNumberFormat="1" applyAlignment="1">
      <alignment vertical="center"/>
    </xf>
    <xf numFmtId="0" fontId="8" fillId="0" borderId="0" xfId="127" applyFont="1" applyAlignment="1">
      <alignment horizontal="center" vertical="top"/>
    </xf>
    <xf numFmtId="0" fontId="11" fillId="0" borderId="0" xfId="0" applyFont="1" applyAlignment="1">
      <alignment horizontal="center"/>
    </xf>
    <xf numFmtId="49" fontId="11" fillId="0" borderId="0" xfId="0" applyNumberFormat="1" applyFont="1"/>
    <xf numFmtId="0" fontId="1" fillId="0" borderId="0" xfId="0" applyFont="1" applyAlignment="1">
      <alignment horizontal="center"/>
    </xf>
    <xf numFmtId="0" fontId="1" fillId="0" borderId="0" xfId="0" applyFont="1"/>
    <xf numFmtId="0" fontId="12" fillId="0" borderId="0" xfId="0" applyFont="1" applyAlignment="1">
      <alignment horizontal="center"/>
    </xf>
    <xf numFmtId="0" fontId="12" fillId="0" borderId="0" xfId="0" applyFont="1"/>
    <xf numFmtId="0" fontId="13" fillId="0" borderId="0" xfId="0" applyFont="1" applyAlignment="1">
      <alignment horizontal="center" vertical="center"/>
    </xf>
    <xf numFmtId="49" fontId="13" fillId="0" borderId="0" xfId="0" applyNumberFormat="1" applyFont="1" applyAlignment="1">
      <alignment vertical="center"/>
    </xf>
    <xf numFmtId="173" fontId="8" fillId="3" borderId="0" xfId="0" applyNumberFormat="1" applyFont="1" applyFill="1" applyAlignment="1">
      <alignment vertical="center"/>
    </xf>
    <xf numFmtId="4" fontId="13" fillId="0" borderId="0" xfId="0" applyNumberFormat="1" applyFont="1" applyAlignment="1">
      <alignment vertical="center"/>
    </xf>
    <xf numFmtId="4" fontId="8" fillId="0" borderId="0" xfId="0" applyNumberFormat="1" applyFont="1"/>
    <xf numFmtId="49" fontId="13" fillId="0" borderId="0" xfId="0" applyNumberFormat="1" applyFont="1" applyAlignment="1">
      <alignment horizontal="left" vertical="center"/>
    </xf>
    <xf numFmtId="0" fontId="13" fillId="0" borderId="0" xfId="0" applyFont="1" applyAlignment="1">
      <alignment vertical="center"/>
    </xf>
    <xf numFmtId="0" fontId="13" fillId="0" borderId="0" xfId="0" applyFont="1" applyAlignment="1">
      <alignment horizontal="left" vertical="center"/>
    </xf>
    <xf numFmtId="1" fontId="13" fillId="0" borderId="0" xfId="198" applyNumberFormat="1" applyFont="1" applyBorder="1" applyAlignment="1" applyProtection="1">
      <alignment horizontal="center" vertical="center"/>
    </xf>
    <xf numFmtId="49" fontId="13" fillId="0" borderId="0" xfId="133" applyNumberFormat="1" applyFont="1" applyAlignment="1">
      <alignment vertical="center"/>
    </xf>
    <xf numFmtId="0" fontId="0" fillId="0" borderId="0" xfId="0" applyAlignment="1">
      <alignment vertical="center"/>
    </xf>
    <xf numFmtId="0" fontId="14" fillId="0" borderId="0" xfId="0" applyFont="1"/>
    <xf numFmtId="0" fontId="3" fillId="0" borderId="0" xfId="0" applyFont="1"/>
    <xf numFmtId="49" fontId="13" fillId="0" borderId="0" xfId="0" applyNumberFormat="1" applyFont="1" applyAlignment="1">
      <alignment horizontal="center" vertical="center"/>
    </xf>
    <xf numFmtId="0" fontId="0" fillId="0" borderId="0" xfId="0" applyAlignment="1">
      <alignment horizontal="left" vertical="top"/>
    </xf>
    <xf numFmtId="0" fontId="10" fillId="0" borderId="0" xfId="0" applyFont="1" applyAlignment="1">
      <alignment horizontal="left" vertical="top"/>
    </xf>
    <xf numFmtId="0" fontId="10" fillId="0" borderId="0" xfId="0" applyFont="1"/>
    <xf numFmtId="168" fontId="46" fillId="0" borderId="0" xfId="198" applyBorder="1" applyProtection="1"/>
    <xf numFmtId="49" fontId="9" fillId="0" borderId="0" xfId="0" applyNumberFormat="1" applyFont="1" applyAlignment="1">
      <alignment horizontal="left"/>
    </xf>
    <xf numFmtId="49" fontId="9" fillId="0" borderId="0" xfId="0" applyNumberFormat="1" applyFont="1" applyAlignment="1">
      <alignment horizontal="center"/>
    </xf>
    <xf numFmtId="174" fontId="0" fillId="0" borderId="0" xfId="0" applyNumberFormat="1"/>
    <xf numFmtId="0" fontId="8" fillId="0" borderId="0" xfId="0" applyFont="1" applyAlignment="1">
      <alignment vertical="top"/>
    </xf>
    <xf numFmtId="4" fontId="8" fillId="0" borderId="0" xfId="0" applyNumberFormat="1" applyFont="1" applyAlignment="1">
      <alignment vertical="top"/>
    </xf>
    <xf numFmtId="175" fontId="8" fillId="0" borderId="0" xfId="0" applyNumberFormat="1" applyFont="1"/>
    <xf numFmtId="0" fontId="8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8" fillId="0" borderId="0" xfId="0" applyFont="1" applyAlignment="1">
      <alignment horizontal="left" vertical="top"/>
    </xf>
    <xf numFmtId="0" fontId="0" fillId="4" borderId="0" xfId="0" applyFill="1" applyAlignment="1">
      <alignment horizontal="center" vertical="center"/>
    </xf>
    <xf numFmtId="0" fontId="0" fillId="0" borderId="1" xfId="0" applyBorder="1" applyAlignment="1">
      <alignment vertical="center"/>
    </xf>
    <xf numFmtId="0" fontId="8" fillId="0" borderId="1" xfId="0" applyFont="1" applyBorder="1" applyAlignment="1">
      <alignment vertical="top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vertical="top"/>
    </xf>
    <xf numFmtId="0" fontId="0" fillId="0" borderId="0" xfId="0" applyAlignment="1">
      <alignment horizontal="center" vertical="top"/>
    </xf>
    <xf numFmtId="0" fontId="8" fillId="0" borderId="1" xfId="0" applyFont="1" applyBorder="1" applyAlignment="1">
      <alignment horizontal="center"/>
    </xf>
    <xf numFmtId="0" fontId="9" fillId="2" borderId="1" xfId="0" applyFont="1" applyFill="1" applyBorder="1" applyAlignment="1">
      <alignment horizontal="center" vertical="center"/>
    </xf>
    <xf numFmtId="173" fontId="9" fillId="2" borderId="1" xfId="0" applyNumberFormat="1" applyFont="1" applyFill="1" applyBorder="1" applyAlignment="1">
      <alignment vertical="center"/>
    </xf>
    <xf numFmtId="49" fontId="9" fillId="6" borderId="2" xfId="0" applyNumberFormat="1" applyFont="1" applyFill="1" applyBorder="1" applyAlignment="1">
      <alignment horizontal="center" vertical="center"/>
    </xf>
    <xf numFmtId="173" fontId="9" fillId="6" borderId="2" xfId="0" applyNumberFormat="1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8" fillId="0" borderId="0" xfId="127" applyFont="1">
      <alignment vertical="top"/>
    </xf>
    <xf numFmtId="173" fontId="8" fillId="7" borderId="0" xfId="0" applyNumberFormat="1" applyFont="1" applyFill="1" applyAlignment="1">
      <alignment vertical="center"/>
    </xf>
    <xf numFmtId="4" fontId="0" fillId="0" borderId="0" xfId="0" applyNumberFormat="1"/>
    <xf numFmtId="4" fontId="9" fillId="6" borderId="2" xfId="0" applyNumberFormat="1" applyFont="1" applyFill="1" applyBorder="1" applyAlignment="1">
      <alignment horizontal="center" vertical="center"/>
    </xf>
    <xf numFmtId="4" fontId="8" fillId="0" borderId="0" xfId="0" applyNumberFormat="1" applyFont="1" applyAlignment="1">
      <alignment vertical="center"/>
    </xf>
    <xf numFmtId="49" fontId="8" fillId="0" borderId="0" xfId="0" applyNumberFormat="1" applyFont="1"/>
    <xf numFmtId="1" fontId="8" fillId="0" borderId="0" xfId="198" applyNumberFormat="1" applyFont="1" applyBorder="1" applyAlignment="1" applyProtection="1">
      <alignment horizontal="center" vertical="center"/>
    </xf>
    <xf numFmtId="0" fontId="8" fillId="0" borderId="3" xfId="0" applyFont="1" applyBorder="1"/>
    <xf numFmtId="0" fontId="8" fillId="0" borderId="0" xfId="198" applyNumberFormat="1" applyFont="1" applyBorder="1" applyAlignment="1" applyProtection="1">
      <alignment horizontal="center" vertical="center"/>
    </xf>
    <xf numFmtId="0" fontId="8" fillId="0" borderId="0" xfId="80" applyFont="1"/>
    <xf numFmtId="173" fontId="8" fillId="0" borderId="0" xfId="65" applyNumberFormat="1" applyFont="1" applyBorder="1" applyProtection="1"/>
    <xf numFmtId="49" fontId="8" fillId="0" borderId="0" xfId="80" applyNumberFormat="1" applyFont="1"/>
    <xf numFmtId="168" fontId="8" fillId="0" borderId="0" xfId="65" applyFont="1" applyBorder="1" applyProtection="1"/>
    <xf numFmtId="0" fontId="9" fillId="0" borderId="0" xfId="0" applyFont="1" applyAlignment="1">
      <alignment horizontal="center" vertical="center"/>
    </xf>
    <xf numFmtId="173" fontId="8" fillId="0" borderId="0" xfId="0" applyNumberFormat="1" applyFont="1"/>
    <xf numFmtId="176" fontId="8" fillId="0" borderId="0" xfId="1" applyFont="1" applyBorder="1" applyProtection="1"/>
    <xf numFmtId="0" fontId="9" fillId="0" borderId="0" xfId="191" applyFont="1" applyAlignment="1">
      <alignment horizontal="center"/>
    </xf>
    <xf numFmtId="173" fontId="8" fillId="0" borderId="0" xfId="191" applyNumberFormat="1" applyFont="1" applyAlignment="1">
      <alignment vertical="center"/>
    </xf>
    <xf numFmtId="0" fontId="8" fillId="0" borderId="0" xfId="191" applyFont="1" applyAlignment="1">
      <alignment horizontal="center"/>
    </xf>
    <xf numFmtId="0" fontId="8" fillId="0" borderId="0" xfId="191" applyFont="1"/>
    <xf numFmtId="49" fontId="8" fillId="0" borderId="0" xfId="191" applyNumberFormat="1" applyFont="1"/>
    <xf numFmtId="0" fontId="8" fillId="0" borderId="0" xfId="69" applyNumberFormat="1" applyFont="1" applyBorder="1" applyAlignment="1" applyProtection="1">
      <alignment horizontal="center"/>
    </xf>
    <xf numFmtId="165" fontId="8" fillId="0" borderId="0" xfId="44" applyFont="1" applyBorder="1" applyProtection="1"/>
    <xf numFmtId="1" fontId="46" fillId="0" borderId="0" xfId="198" applyNumberFormat="1" applyBorder="1" applyAlignment="1" applyProtection="1">
      <alignment horizontal="center" vertical="center"/>
    </xf>
    <xf numFmtId="0" fontId="9" fillId="2" borderId="1" xfId="77" applyFont="1" applyFill="1" applyBorder="1" applyAlignment="1">
      <alignment horizontal="center" vertical="center"/>
    </xf>
    <xf numFmtId="173" fontId="9" fillId="2" borderId="1" xfId="0" applyNumberFormat="1" applyFont="1" applyFill="1" applyBorder="1" applyAlignment="1">
      <alignment horizontal="center" vertical="center"/>
    </xf>
    <xf numFmtId="49" fontId="0" fillId="0" borderId="0" xfId="0" applyNumberFormat="1"/>
    <xf numFmtId="173" fontId="8" fillId="0" borderId="0" xfId="1" applyNumberFormat="1" applyFont="1" applyBorder="1" applyAlignment="1" applyProtection="1">
      <alignment vertical="center"/>
    </xf>
    <xf numFmtId="173" fontId="0" fillId="0" borderId="0" xfId="0" applyNumberFormat="1"/>
    <xf numFmtId="173" fontId="8" fillId="8" borderId="0" xfId="0" applyNumberFormat="1" applyFont="1" applyFill="1" applyAlignment="1">
      <alignment vertical="center"/>
    </xf>
    <xf numFmtId="173" fontId="8" fillId="7" borderId="0" xfId="1" applyNumberFormat="1" applyFont="1" applyFill="1" applyBorder="1" applyAlignment="1" applyProtection="1">
      <alignment vertical="center"/>
    </xf>
    <xf numFmtId="0" fontId="8" fillId="0" borderId="0" xfId="0" applyFont="1" applyAlignment="1">
      <alignment vertical="center"/>
    </xf>
    <xf numFmtId="176" fontId="9" fillId="2" borderId="1" xfId="1" applyFont="1" applyFill="1" applyBorder="1" applyAlignment="1" applyProtection="1">
      <alignment horizontal="center" vertical="center"/>
    </xf>
    <xf numFmtId="173" fontId="9" fillId="2" borderId="1" xfId="1" applyNumberFormat="1" applyFont="1" applyFill="1" applyBorder="1" applyAlignment="1" applyProtection="1">
      <alignment horizontal="center" vertical="center"/>
    </xf>
    <xf numFmtId="0" fontId="13" fillId="0" borderId="0" xfId="1" applyNumberFormat="1" applyFont="1" applyBorder="1" applyAlignment="1" applyProtection="1">
      <alignment vertical="center"/>
    </xf>
    <xf numFmtId="4" fontId="13" fillId="0" borderId="0" xfId="1" applyNumberFormat="1" applyFont="1" applyBorder="1" applyAlignment="1" applyProtection="1">
      <alignment vertical="center"/>
    </xf>
    <xf numFmtId="0" fontId="15" fillId="0" borderId="0" xfId="1" applyNumberFormat="1" applyFont="1" applyBorder="1" applyAlignment="1" applyProtection="1">
      <alignment vertical="center"/>
    </xf>
    <xf numFmtId="0" fontId="13" fillId="0" borderId="0" xfId="1" applyNumberFormat="1" applyFont="1" applyBorder="1" applyAlignment="1" applyProtection="1">
      <alignment horizontal="center" vertical="center"/>
    </xf>
    <xf numFmtId="4" fontId="16" fillId="0" borderId="0" xfId="1" applyNumberFormat="1" applyFont="1" applyBorder="1" applyAlignment="1" applyProtection="1">
      <alignment vertical="center"/>
    </xf>
    <xf numFmtId="0" fontId="17" fillId="0" borderId="0" xfId="0" applyFont="1"/>
    <xf numFmtId="0" fontId="0" fillId="0" borderId="0" xfId="160" applyFont="1" applyAlignment="1">
      <alignment horizontal="center" vertical="center"/>
    </xf>
    <xf numFmtId="0" fontId="0" fillId="0" borderId="4" xfId="0" applyBorder="1"/>
    <xf numFmtId="0" fontId="0" fillId="0" borderId="0" xfId="0" applyAlignment="1">
      <alignment horizontal="left"/>
    </xf>
    <xf numFmtId="0" fontId="8" fillId="0" borderId="0" xfId="0" applyFont="1" applyAlignment="1">
      <alignment horizontal="left"/>
    </xf>
    <xf numFmtId="0" fontId="8" fillId="0" borderId="0" xfId="133" applyFont="1" applyAlignment="1">
      <alignment horizontal="left"/>
    </xf>
    <xf numFmtId="0" fontId="9" fillId="2" borderId="2" xfId="0" applyFont="1" applyFill="1" applyBorder="1" applyAlignment="1">
      <alignment horizontal="center" vertical="center"/>
    </xf>
    <xf numFmtId="4" fontId="8" fillId="0" borderId="0" xfId="0" applyNumberFormat="1" applyFont="1" applyAlignment="1">
      <alignment horizontal="center"/>
    </xf>
    <xf numFmtId="4" fontId="9" fillId="2" borderId="1" xfId="0" applyNumberFormat="1" applyFont="1" applyFill="1" applyBorder="1" applyAlignment="1">
      <alignment horizontal="center" vertical="center"/>
    </xf>
    <xf numFmtId="177" fontId="0" fillId="0" borderId="0" xfId="0" applyNumberFormat="1"/>
    <xf numFmtId="173" fontId="9" fillId="2" borderId="0" xfId="0" applyNumberFormat="1" applyFont="1" applyFill="1" applyAlignment="1">
      <alignment vertical="center"/>
    </xf>
    <xf numFmtId="0" fontId="13" fillId="0" borderId="0" xfId="160" applyFont="1" applyAlignment="1">
      <alignment horizontal="center" vertical="center"/>
    </xf>
    <xf numFmtId="0" fontId="0" fillId="3" borderId="0" xfId="0" applyFill="1" applyAlignment="1">
      <alignment horizontal="center" vertical="center"/>
    </xf>
    <xf numFmtId="168" fontId="0" fillId="0" borderId="0" xfId="0" applyNumberFormat="1"/>
    <xf numFmtId="173" fontId="8" fillId="0" borderId="0" xfId="0" applyNumberFormat="1" applyFont="1" applyAlignment="1">
      <alignment horizontal="left" vertical="center"/>
    </xf>
    <xf numFmtId="49" fontId="8" fillId="0" borderId="0" xfId="0" applyNumberFormat="1" applyFont="1" applyAlignment="1">
      <alignment vertical="center"/>
    </xf>
    <xf numFmtId="0" fontId="18" fillId="0" borderId="0" xfId="0" applyFont="1"/>
    <xf numFmtId="0" fontId="19" fillId="0" borderId="0" xfId="0" applyFont="1"/>
    <xf numFmtId="0" fontId="13" fillId="0" borderId="0" xfId="0" applyFont="1"/>
    <xf numFmtId="49" fontId="13" fillId="0" borderId="0" xfId="0" applyNumberFormat="1" applyFont="1"/>
    <xf numFmtId="0" fontId="20" fillId="0" borderId="0" xfId="0" applyFont="1"/>
    <xf numFmtId="4" fontId="0" fillId="0" borderId="0" xfId="0" applyNumberFormat="1" applyAlignment="1">
      <alignment horizontal="center"/>
    </xf>
    <xf numFmtId="0" fontId="1" fillId="0" borderId="0" xfId="87"/>
    <xf numFmtId="1" fontId="0" fillId="0" borderId="0" xfId="0" applyNumberFormat="1" applyAlignment="1">
      <alignment horizontal="center"/>
    </xf>
    <xf numFmtId="49" fontId="8" fillId="0" borderId="0" xfId="0" applyNumberFormat="1" applyFont="1" applyAlignment="1">
      <alignment horizontal="center"/>
    </xf>
    <xf numFmtId="0" fontId="21" fillId="0" borderId="0" xfId="142" applyFont="1"/>
    <xf numFmtId="0" fontId="0" fillId="0" borderId="0" xfId="161" applyFont="1"/>
    <xf numFmtId="0" fontId="0" fillId="0" borderId="0" xfId="161" applyFont="1" applyAlignment="1">
      <alignment horizontal="center"/>
    </xf>
    <xf numFmtId="0" fontId="0" fillId="0" borderId="0" xfId="159" applyFont="1"/>
    <xf numFmtId="0" fontId="0" fillId="0" borderId="5" xfId="161" applyFont="1" applyBorder="1"/>
    <xf numFmtId="0" fontId="0" fillId="7" borderId="0" xfId="0" applyFill="1"/>
    <xf numFmtId="0" fontId="0" fillId="9" borderId="0" xfId="0" applyFill="1"/>
    <xf numFmtId="173" fontId="8" fillId="9" borderId="0" xfId="0" applyNumberFormat="1" applyFont="1" applyFill="1" applyAlignment="1">
      <alignment vertical="center"/>
    </xf>
    <xf numFmtId="165" fontId="22" fillId="0" borderId="0" xfId="12" applyFont="1" applyBorder="1" applyProtection="1"/>
    <xf numFmtId="175" fontId="0" fillId="0" borderId="0" xfId="0" applyNumberFormat="1"/>
    <xf numFmtId="0" fontId="8" fillId="7" borderId="0" xfId="0" applyFont="1" applyFill="1" applyAlignment="1">
      <alignment vertical="center"/>
    </xf>
    <xf numFmtId="0" fontId="9" fillId="2" borderId="6" xfId="0" applyFont="1" applyFill="1" applyBorder="1" applyAlignment="1">
      <alignment horizontal="center" vertical="center"/>
    </xf>
    <xf numFmtId="173" fontId="9" fillId="7" borderId="1" xfId="0" applyNumberFormat="1" applyFont="1" applyFill="1" applyBorder="1" applyAlignment="1">
      <alignment horizontal="right" vertical="center"/>
    </xf>
    <xf numFmtId="173" fontId="9" fillId="2" borderId="1" xfId="0" applyNumberFormat="1" applyFont="1" applyFill="1" applyBorder="1" applyAlignment="1">
      <alignment horizontal="right" vertical="center"/>
    </xf>
    <xf numFmtId="173" fontId="9" fillId="9" borderId="1" xfId="0" applyNumberFormat="1" applyFont="1" applyFill="1" applyBorder="1" applyAlignment="1">
      <alignment horizontal="right" vertical="center"/>
    </xf>
    <xf numFmtId="49" fontId="0" fillId="0" borderId="1" xfId="0" applyNumberFormat="1" applyBorder="1" applyAlignment="1">
      <alignment vertical="center"/>
    </xf>
    <xf numFmtId="49" fontId="8" fillId="0" borderId="7" xfId="193" applyNumberFormat="1" applyFont="1" applyBorder="1" applyAlignment="1">
      <alignment horizontal="center" vertical="center"/>
    </xf>
    <xf numFmtId="49" fontId="0" fillId="0" borderId="4" xfId="0" applyNumberFormat="1" applyBorder="1" applyAlignment="1">
      <alignment vertical="center"/>
    </xf>
    <xf numFmtId="49" fontId="0" fillId="7" borderId="4" xfId="0" applyNumberFormat="1" applyFill="1" applyBorder="1" applyAlignment="1">
      <alignment vertical="center"/>
    </xf>
    <xf numFmtId="1" fontId="8" fillId="0" borderId="0" xfId="0" applyNumberFormat="1" applyFont="1" applyAlignment="1">
      <alignment horizontal="center" vertical="center"/>
    </xf>
    <xf numFmtId="0" fontId="8" fillId="0" borderId="0" xfId="193" applyFont="1" applyAlignment="1">
      <alignment horizontal="center" vertical="center"/>
    </xf>
    <xf numFmtId="175" fontId="8" fillId="7" borderId="0" xfId="0" applyNumberFormat="1" applyFont="1" applyFill="1"/>
    <xf numFmtId="0" fontId="1" fillId="0" borderId="0" xfId="161"/>
    <xf numFmtId="173" fontId="8" fillId="0" borderId="0" xfId="0" applyNumberFormat="1" applyFont="1" applyAlignment="1">
      <alignment horizontal="right" vertical="center"/>
    </xf>
    <xf numFmtId="173" fontId="0" fillId="10" borderId="0" xfId="0" applyNumberFormat="1" applyFill="1"/>
    <xf numFmtId="173" fontId="8" fillId="10" borderId="0" xfId="0" applyNumberFormat="1" applyFont="1" applyFill="1" applyAlignment="1">
      <alignment vertical="center"/>
    </xf>
    <xf numFmtId="173" fontId="8" fillId="11" borderId="0" xfId="0" applyNumberFormat="1" applyFont="1" applyFill="1" applyAlignment="1">
      <alignment vertical="center"/>
    </xf>
    <xf numFmtId="0" fontId="0" fillId="0" borderId="1" xfId="0" applyBorder="1"/>
    <xf numFmtId="173" fontId="9" fillId="2" borderId="6" xfId="0" applyNumberFormat="1" applyFont="1" applyFill="1" applyBorder="1" applyAlignment="1">
      <alignment horizontal="center" vertical="center"/>
    </xf>
    <xf numFmtId="165" fontId="9" fillId="2" borderId="1" xfId="51" applyFont="1" applyFill="1" applyBorder="1" applyAlignment="1" applyProtection="1">
      <alignment horizontal="center" vertical="center"/>
    </xf>
    <xf numFmtId="173" fontId="8" fillId="0" borderId="0" xfId="75" applyNumberFormat="1" applyFont="1" applyAlignment="1">
      <alignment vertical="center"/>
    </xf>
    <xf numFmtId="173" fontId="8" fillId="0" borderId="0" xfId="198" applyNumberFormat="1" applyFont="1" applyBorder="1" applyAlignment="1" applyProtection="1">
      <alignment vertical="center"/>
    </xf>
    <xf numFmtId="0" fontId="0" fillId="12" borderId="0" xfId="0" applyFill="1"/>
    <xf numFmtId="173" fontId="0" fillId="12" borderId="0" xfId="0" applyNumberFormat="1" applyFill="1"/>
    <xf numFmtId="173" fontId="8" fillId="12" borderId="0" xfId="0" applyNumberFormat="1" applyFont="1" applyFill="1" applyAlignment="1">
      <alignment vertical="center"/>
    </xf>
    <xf numFmtId="0" fontId="0" fillId="13" borderId="0" xfId="0" applyFill="1"/>
    <xf numFmtId="173" fontId="0" fillId="13" borderId="0" xfId="0" applyNumberFormat="1" applyFill="1"/>
    <xf numFmtId="173" fontId="8" fillId="13" borderId="0" xfId="0" applyNumberFormat="1" applyFont="1" applyFill="1" applyAlignment="1">
      <alignment vertical="center"/>
    </xf>
    <xf numFmtId="0" fontId="23" fillId="0" borderId="0" xfId="0" applyFont="1" applyAlignment="1">
      <alignment vertical="center"/>
    </xf>
    <xf numFmtId="0" fontId="0" fillId="0" borderId="0" xfId="0" applyAlignment="1">
      <alignment horizontal="right"/>
    </xf>
    <xf numFmtId="173" fontId="9" fillId="2" borderId="0" xfId="0" applyNumberFormat="1" applyFont="1" applyFill="1" applyAlignment="1">
      <alignment horizontal="center" vertical="center"/>
    </xf>
    <xf numFmtId="173" fontId="9" fillId="2" borderId="2" xfId="0" applyNumberFormat="1" applyFont="1" applyFill="1" applyBorder="1" applyAlignment="1">
      <alignment vertical="center"/>
    </xf>
    <xf numFmtId="0" fontId="8" fillId="2" borderId="0" xfId="0" applyFont="1" applyFill="1" applyAlignment="1">
      <alignment horizontal="center" vertical="center"/>
    </xf>
    <xf numFmtId="173" fontId="9" fillId="2" borderId="0" xfId="0" applyNumberFormat="1" applyFont="1" applyFill="1" applyAlignment="1">
      <alignment horizontal="right" vertical="center"/>
    </xf>
    <xf numFmtId="170" fontId="8" fillId="0" borderId="0" xfId="72" applyNumberFormat="1" applyFont="1" applyBorder="1" applyAlignment="1" applyProtection="1">
      <alignment horizontal="center" vertical="center"/>
    </xf>
    <xf numFmtId="0" fontId="8" fillId="0" borderId="0" xfId="160" applyFont="1" applyAlignment="1">
      <alignment horizontal="center" vertical="center"/>
    </xf>
    <xf numFmtId="49" fontId="8" fillId="0" borderId="0" xfId="193" applyNumberFormat="1" applyFont="1" applyAlignment="1">
      <alignment horizontal="center" vertical="center"/>
    </xf>
    <xf numFmtId="4" fontId="8" fillId="0" borderId="0" xfId="1" applyNumberFormat="1" applyFont="1" applyBorder="1" applyAlignment="1" applyProtection="1">
      <alignment vertical="center"/>
    </xf>
    <xf numFmtId="0" fontId="17" fillId="0" borderId="0" xfId="161" applyFont="1"/>
    <xf numFmtId="0" fontId="11" fillId="0" borderId="0" xfId="193" applyFont="1" applyAlignment="1">
      <alignment horizontal="center" vertical="center"/>
    </xf>
    <xf numFmtId="173" fontId="0" fillId="0" borderId="0" xfId="0" applyNumberFormat="1" applyAlignment="1">
      <alignment horizontal="center"/>
    </xf>
    <xf numFmtId="173" fontId="8" fillId="0" borderId="0" xfId="0" applyNumberFormat="1" applyFont="1" applyAlignment="1">
      <alignment horizontal="center" vertical="center"/>
    </xf>
    <xf numFmtId="173" fontId="9" fillId="7" borderId="2" xfId="0" applyNumberFormat="1" applyFont="1" applyFill="1" applyBorder="1" applyAlignment="1">
      <alignment horizontal="center" vertical="center"/>
    </xf>
    <xf numFmtId="173" fontId="9" fillId="7" borderId="1" xfId="0" applyNumberFormat="1" applyFont="1" applyFill="1" applyBorder="1" applyAlignment="1">
      <alignment vertical="center"/>
    </xf>
    <xf numFmtId="0" fontId="8" fillId="2" borderId="0" xfId="0" applyFont="1" applyFill="1" applyAlignment="1">
      <alignment horizontal="left" vertical="center"/>
    </xf>
    <xf numFmtId="170" fontId="8" fillId="0" borderId="0" xfId="72" applyNumberFormat="1" applyFont="1" applyBorder="1" applyAlignment="1" applyProtection="1">
      <alignment horizontal="left" vertical="center"/>
    </xf>
    <xf numFmtId="0" fontId="8" fillId="0" borderId="0" xfId="193" applyFont="1" applyAlignment="1">
      <alignment horizontal="left" vertical="center"/>
    </xf>
    <xf numFmtId="49" fontId="8" fillId="0" borderId="0" xfId="193" applyNumberFormat="1" applyFont="1" applyAlignment="1">
      <alignment horizontal="left" vertical="center"/>
    </xf>
    <xf numFmtId="4" fontId="8" fillId="0" borderId="0" xfId="193" applyNumberFormat="1" applyFont="1" applyAlignment="1">
      <alignment horizontal="left" vertical="center"/>
    </xf>
    <xf numFmtId="0" fontId="11" fillId="0" borderId="0" xfId="193" applyFont="1" applyAlignment="1">
      <alignment horizontal="left" vertical="center"/>
    </xf>
    <xf numFmtId="0" fontId="24" fillId="0" borderId="0" xfId="83" applyFont="1"/>
    <xf numFmtId="4" fontId="24" fillId="0" borderId="0" xfId="83" applyNumberFormat="1" applyFont="1"/>
    <xf numFmtId="0" fontId="25" fillId="0" borderId="0" xfId="83" applyFont="1"/>
    <xf numFmtId="4" fontId="25" fillId="0" borderId="0" xfId="83" applyNumberFormat="1" applyFont="1"/>
    <xf numFmtId="0" fontId="26" fillId="0" borderId="0" xfId="83" applyFont="1" applyAlignment="1">
      <alignment horizontal="center" vertical="top"/>
    </xf>
    <xf numFmtId="0" fontId="26" fillId="0" borderId="0" xfId="127" applyFont="1" applyAlignment="1">
      <alignment horizontal="left" vertical="top"/>
    </xf>
    <xf numFmtId="0" fontId="26" fillId="0" borderId="0" xfId="83" applyFont="1" applyAlignment="1">
      <alignment horizontal="left"/>
    </xf>
    <xf numFmtId="170" fontId="26" fillId="0" borderId="0" xfId="72" applyNumberFormat="1" applyFont="1" applyBorder="1" applyAlignment="1" applyProtection="1">
      <alignment horizontal="left" vertical="center"/>
    </xf>
    <xf numFmtId="0" fontId="26" fillId="0" borderId="0" xfId="83" applyFont="1" applyAlignment="1">
      <alignment horizontal="center" vertical="center"/>
    </xf>
    <xf numFmtId="0" fontId="26" fillId="0" borderId="0" xfId="193" applyFont="1" applyAlignment="1">
      <alignment horizontal="left" vertical="center"/>
    </xf>
    <xf numFmtId="49" fontId="26" fillId="0" borderId="0" xfId="193" applyNumberFormat="1" applyFont="1" applyAlignment="1">
      <alignment horizontal="left" vertical="center"/>
    </xf>
    <xf numFmtId="4" fontId="26" fillId="0" borderId="0" xfId="193" applyNumberFormat="1" applyFont="1" applyAlignment="1">
      <alignment horizontal="left" vertical="center"/>
    </xf>
    <xf numFmtId="1" fontId="26" fillId="0" borderId="0" xfId="70" applyNumberFormat="1" applyFont="1" applyBorder="1" applyAlignment="1" applyProtection="1">
      <alignment horizontal="center" vertical="center"/>
    </xf>
    <xf numFmtId="0" fontId="26" fillId="0" borderId="0" xfId="83" applyFont="1" applyAlignment="1">
      <alignment horizontal="center"/>
    </xf>
    <xf numFmtId="49" fontId="26" fillId="0" borderId="0" xfId="83" applyNumberFormat="1" applyFont="1" applyAlignment="1">
      <alignment vertical="center"/>
    </xf>
    <xf numFmtId="0" fontId="26" fillId="0" borderId="0" xfId="83" applyFont="1" applyAlignment="1">
      <alignment vertical="top"/>
    </xf>
    <xf numFmtId="49" fontId="26" fillId="0" borderId="0" xfId="83" applyNumberFormat="1" applyFont="1"/>
    <xf numFmtId="0" fontId="26" fillId="0" borderId="0" xfId="83" applyFont="1"/>
    <xf numFmtId="0" fontId="26" fillId="0" borderId="0" xfId="127" applyFont="1" applyAlignment="1">
      <alignment horizontal="center" vertical="top"/>
    </xf>
    <xf numFmtId="0" fontId="26" fillId="0" borderId="0" xfId="127" applyFont="1">
      <alignment vertical="top"/>
    </xf>
    <xf numFmtId="0" fontId="26" fillId="0" borderId="0" xfId="160" applyFont="1" applyAlignment="1">
      <alignment horizontal="center" vertical="center"/>
    </xf>
    <xf numFmtId="0" fontId="27" fillId="0" borderId="0" xfId="83" applyFont="1"/>
    <xf numFmtId="4" fontId="27" fillId="0" borderId="0" xfId="83" applyNumberFormat="1" applyFont="1"/>
    <xf numFmtId="0" fontId="28" fillId="0" borderId="0" xfId="83" applyFont="1"/>
    <xf numFmtId="4" fontId="28" fillId="0" borderId="0" xfId="83" applyNumberFormat="1" applyFont="1"/>
    <xf numFmtId="0" fontId="27" fillId="0" borderId="0" xfId="83" applyFont="1" applyAlignment="1">
      <alignment horizontal="left"/>
    </xf>
    <xf numFmtId="0" fontId="29" fillId="7" borderId="0" xfId="83" applyFont="1" applyFill="1"/>
    <xf numFmtId="0" fontId="29" fillId="7" borderId="0" xfId="83" applyFont="1" applyFill="1" applyAlignment="1">
      <alignment horizontal="left"/>
    </xf>
    <xf numFmtId="4" fontId="29" fillId="7" borderId="0" xfId="83" applyNumberFormat="1" applyFont="1" applyFill="1"/>
    <xf numFmtId="4" fontId="0" fillId="0" borderId="0" xfId="0" applyNumberFormat="1" applyAlignment="1">
      <alignment vertical="top"/>
    </xf>
    <xf numFmtId="178" fontId="0" fillId="0" borderId="0" xfId="0" applyNumberFormat="1" applyAlignment="1">
      <alignment vertical="top"/>
    </xf>
    <xf numFmtId="179" fontId="0" fillId="0" borderId="0" xfId="0" applyNumberFormat="1" applyAlignment="1">
      <alignment vertical="top"/>
    </xf>
    <xf numFmtId="0" fontId="8" fillId="0" borderId="0" xfId="193" applyFont="1" applyAlignment="1">
      <alignment vertical="center"/>
    </xf>
    <xf numFmtId="0" fontId="8" fillId="0" borderId="8" xfId="193" applyFont="1" applyBorder="1" applyAlignment="1">
      <alignment vertical="center"/>
    </xf>
    <xf numFmtId="0" fontId="9" fillId="0" borderId="0" xfId="193" applyFont="1" applyAlignment="1">
      <alignment vertical="center"/>
    </xf>
    <xf numFmtId="49" fontId="9" fillId="0" borderId="0" xfId="193" applyNumberFormat="1" applyFont="1" applyAlignment="1">
      <alignment horizontal="center" vertical="center"/>
    </xf>
    <xf numFmtId="165" fontId="8" fillId="0" borderId="0" xfId="1" applyNumberFormat="1" applyFont="1" applyBorder="1" applyAlignment="1" applyProtection="1">
      <alignment vertical="center"/>
    </xf>
    <xf numFmtId="0" fontId="9" fillId="0" borderId="0" xfId="193" applyFont="1" applyAlignment="1">
      <alignment horizontal="center" vertical="center"/>
    </xf>
    <xf numFmtId="165" fontId="9" fillId="0" borderId="0" xfId="1" applyNumberFormat="1" applyFont="1" applyBorder="1" applyAlignment="1" applyProtection="1">
      <alignment vertical="center"/>
    </xf>
    <xf numFmtId="0" fontId="8" fillId="0" borderId="0" xfId="193" applyFont="1" applyAlignment="1">
      <alignment horizontal="right" vertical="center"/>
    </xf>
    <xf numFmtId="0" fontId="9" fillId="0" borderId="0" xfId="193" applyFont="1" applyAlignment="1">
      <alignment horizontal="right" vertical="center"/>
    </xf>
    <xf numFmtId="180" fontId="9" fillId="0" borderId="0" xfId="193" applyNumberFormat="1" applyFont="1" applyAlignment="1">
      <alignment vertical="center"/>
    </xf>
    <xf numFmtId="0" fontId="30" fillId="0" borderId="0" xfId="0" applyFont="1" applyAlignment="1">
      <alignment horizontal="left" vertical="center"/>
    </xf>
    <xf numFmtId="0" fontId="31" fillId="0" borderId="0" xfId="193" applyFont="1" applyAlignment="1">
      <alignment vertical="center"/>
    </xf>
    <xf numFmtId="3" fontId="9" fillId="0" borderId="0" xfId="193" applyNumberFormat="1" applyFont="1" applyAlignment="1">
      <alignment vertical="center"/>
    </xf>
    <xf numFmtId="3" fontId="9" fillId="0" borderId="0" xfId="193" applyNumberFormat="1" applyFont="1" applyAlignment="1">
      <alignment horizontal="center" vertical="center"/>
    </xf>
    <xf numFmtId="181" fontId="9" fillId="0" borderId="0" xfId="193" applyNumberFormat="1" applyFont="1" applyAlignment="1">
      <alignment horizontal="center" vertical="center"/>
    </xf>
    <xf numFmtId="165" fontId="8" fillId="0" borderId="0" xfId="1" applyNumberFormat="1" applyFont="1" applyBorder="1" applyAlignment="1" applyProtection="1">
      <alignment horizontal="center" vertical="center"/>
    </xf>
    <xf numFmtId="174" fontId="9" fillId="0" borderId="11" xfId="193" applyNumberFormat="1" applyFont="1" applyBorder="1" applyAlignment="1">
      <alignment vertical="center"/>
    </xf>
    <xf numFmtId="174" fontId="9" fillId="0" borderId="12" xfId="193" applyNumberFormat="1" applyFont="1" applyBorder="1" applyAlignment="1">
      <alignment vertical="center"/>
    </xf>
    <xf numFmtId="0" fontId="9" fillId="0" borderId="14" xfId="193" applyFont="1" applyBorder="1" applyAlignment="1">
      <alignment horizontal="center" vertical="center"/>
    </xf>
    <xf numFmtId="0" fontId="8" fillId="0" borderId="15" xfId="193" applyFont="1" applyBorder="1" applyAlignment="1">
      <alignment vertical="center"/>
    </xf>
    <xf numFmtId="0" fontId="8" fillId="0" borderId="16" xfId="193" applyFont="1" applyBorder="1" applyAlignment="1">
      <alignment vertical="center"/>
    </xf>
    <xf numFmtId="49" fontId="8" fillId="0" borderId="8" xfId="193" applyNumberFormat="1" applyFont="1" applyBorder="1" applyAlignment="1">
      <alignment horizontal="center" vertical="center"/>
    </xf>
    <xf numFmtId="182" fontId="9" fillId="0" borderId="7" xfId="193" applyNumberFormat="1" applyFont="1" applyBorder="1" applyAlignment="1">
      <alignment horizontal="center" vertical="center"/>
    </xf>
    <xf numFmtId="182" fontId="9" fillId="0" borderId="17" xfId="193" applyNumberFormat="1" applyFont="1" applyBorder="1" applyAlignment="1">
      <alignment horizontal="center" vertical="center"/>
    </xf>
    <xf numFmtId="182" fontId="9" fillId="0" borderId="18" xfId="193" applyNumberFormat="1" applyFont="1" applyBorder="1" applyAlignment="1">
      <alignment horizontal="center" vertical="center"/>
    </xf>
    <xf numFmtId="0" fontId="9" fillId="0" borderId="19" xfId="193" applyFont="1" applyBorder="1" applyAlignment="1">
      <alignment horizontal="center" vertical="center"/>
    </xf>
    <xf numFmtId="0" fontId="9" fillId="0" borderId="8" xfId="193" applyFont="1" applyBorder="1" applyAlignment="1">
      <alignment horizontal="center" vertical="center"/>
    </xf>
    <xf numFmtId="49" fontId="9" fillId="0" borderId="8" xfId="193" applyNumberFormat="1" applyFont="1" applyBorder="1" applyAlignment="1">
      <alignment horizontal="center" vertical="center"/>
    </xf>
    <xf numFmtId="182" fontId="9" fillId="0" borderId="8" xfId="1" applyNumberFormat="1" applyFont="1" applyBorder="1" applyAlignment="1" applyProtection="1">
      <alignment horizontal="center" vertical="center"/>
    </xf>
    <xf numFmtId="0" fontId="9" fillId="0" borderId="19" xfId="193" applyFont="1" applyBorder="1" applyAlignment="1">
      <alignment vertical="center"/>
    </xf>
    <xf numFmtId="182" fontId="9" fillId="0" borderId="20" xfId="193" applyNumberFormat="1" applyFont="1" applyBorder="1" applyAlignment="1">
      <alignment horizontal="center" vertical="center"/>
    </xf>
    <xf numFmtId="0" fontId="9" fillId="0" borderId="8" xfId="193" applyFont="1" applyBorder="1" applyAlignment="1">
      <alignment vertical="center"/>
    </xf>
    <xf numFmtId="182" fontId="8" fillId="0" borderId="8" xfId="1" applyNumberFormat="1" applyFont="1" applyBorder="1" applyAlignment="1" applyProtection="1">
      <alignment vertical="center"/>
    </xf>
    <xf numFmtId="182" fontId="8" fillId="0" borderId="7" xfId="74" applyNumberFormat="1" applyFont="1" applyBorder="1" applyAlignment="1" applyProtection="1">
      <alignment vertical="center"/>
    </xf>
    <xf numFmtId="182" fontId="8" fillId="0" borderId="20" xfId="74" applyNumberFormat="1" applyFont="1" applyBorder="1" applyAlignment="1" applyProtection="1">
      <alignment vertical="center"/>
    </xf>
    <xf numFmtId="182" fontId="8" fillId="0" borderId="7" xfId="193" applyNumberFormat="1" applyFont="1" applyBorder="1" applyAlignment="1">
      <alignment vertical="center"/>
    </xf>
    <xf numFmtId="182" fontId="8" fillId="0" borderId="20" xfId="193" applyNumberFormat="1" applyFont="1" applyBorder="1" applyAlignment="1">
      <alignment vertical="center"/>
    </xf>
    <xf numFmtId="182" fontId="8" fillId="0" borderId="7" xfId="72" applyNumberFormat="1" applyFont="1" applyBorder="1" applyAlignment="1" applyProtection="1">
      <alignment vertical="center"/>
    </xf>
    <xf numFmtId="182" fontId="8" fillId="0" borderId="20" xfId="72" applyNumberFormat="1" applyFont="1" applyBorder="1" applyAlignment="1" applyProtection="1">
      <alignment vertical="center"/>
    </xf>
    <xf numFmtId="170" fontId="8" fillId="0" borderId="19" xfId="72" applyNumberFormat="1" applyFont="1" applyBorder="1" applyAlignment="1" applyProtection="1">
      <alignment vertical="center"/>
    </xf>
    <xf numFmtId="170" fontId="8" fillId="0" borderId="0" xfId="72" applyNumberFormat="1" applyFont="1" applyBorder="1" applyAlignment="1" applyProtection="1">
      <alignment vertical="center"/>
    </xf>
    <xf numFmtId="170" fontId="8" fillId="0" borderId="8" xfId="72" applyNumberFormat="1" applyFont="1" applyBorder="1" applyAlignment="1" applyProtection="1">
      <alignment vertical="center"/>
    </xf>
    <xf numFmtId="49" fontId="9" fillId="0" borderId="8" xfId="72" applyNumberFormat="1" applyFont="1" applyBorder="1" applyAlignment="1" applyProtection="1">
      <alignment horizontal="center" vertical="center"/>
    </xf>
    <xf numFmtId="4" fontId="8" fillId="0" borderId="8" xfId="1" applyNumberFormat="1" applyFont="1" applyBorder="1" applyAlignment="1" applyProtection="1">
      <alignment vertical="center"/>
    </xf>
    <xf numFmtId="173" fontId="8" fillId="0" borderId="8" xfId="1" applyNumberFormat="1" applyFont="1" applyBorder="1" applyAlignment="1" applyProtection="1">
      <alignment vertical="center"/>
    </xf>
    <xf numFmtId="182" fontId="8" fillId="0" borderId="7" xfId="1" applyNumberFormat="1" applyFont="1" applyBorder="1" applyAlignment="1" applyProtection="1">
      <alignment vertical="center"/>
    </xf>
    <xf numFmtId="182" fontId="8" fillId="0" borderId="20" xfId="1" applyNumberFormat="1" applyFont="1" applyBorder="1" applyAlignment="1" applyProtection="1">
      <alignment vertical="center"/>
    </xf>
    <xf numFmtId="0" fontId="8" fillId="0" borderId="19" xfId="193" applyFont="1" applyBorder="1" applyAlignment="1">
      <alignment vertical="center"/>
    </xf>
    <xf numFmtId="182" fontId="8" fillId="0" borderId="21" xfId="72" applyNumberFormat="1" applyFont="1" applyBorder="1" applyAlignment="1" applyProtection="1">
      <alignment vertical="center"/>
    </xf>
    <xf numFmtId="182" fontId="8" fillId="0" borderId="22" xfId="72" applyNumberFormat="1" applyFont="1" applyBorder="1" applyAlignment="1" applyProtection="1">
      <alignment vertical="center"/>
    </xf>
    <xf numFmtId="182" fontId="9" fillId="0" borderId="7" xfId="72" applyNumberFormat="1" applyFont="1" applyBorder="1" applyAlignment="1" applyProtection="1">
      <alignment vertical="center"/>
    </xf>
    <xf numFmtId="182" fontId="9" fillId="0" borderId="20" xfId="72" applyNumberFormat="1" applyFont="1" applyBorder="1" applyAlignment="1" applyProtection="1">
      <alignment vertical="center"/>
    </xf>
    <xf numFmtId="49" fontId="9" fillId="0" borderId="7" xfId="72" applyNumberFormat="1" applyFont="1" applyBorder="1" applyAlignment="1" applyProtection="1">
      <alignment horizontal="center" vertical="center"/>
    </xf>
    <xf numFmtId="173" fontId="8" fillId="0" borderId="7" xfId="1" applyNumberFormat="1" applyFont="1" applyBorder="1" applyAlignment="1" applyProtection="1">
      <alignment vertical="center"/>
    </xf>
    <xf numFmtId="182" fontId="32" fillId="0" borderId="20" xfId="193" applyNumberFormat="1" applyFont="1" applyBorder="1" applyAlignment="1">
      <alignment vertical="center"/>
    </xf>
    <xf numFmtId="49" fontId="9" fillId="0" borderId="7" xfId="193" applyNumberFormat="1" applyFont="1" applyBorder="1" applyAlignment="1">
      <alignment horizontal="center" vertical="center"/>
    </xf>
    <xf numFmtId="173" fontId="8" fillId="0" borderId="7" xfId="193" applyNumberFormat="1" applyFont="1" applyBorder="1" applyAlignment="1">
      <alignment vertical="center"/>
    </xf>
    <xf numFmtId="173" fontId="8" fillId="0" borderId="7" xfId="0" applyNumberFormat="1" applyFont="1" applyBorder="1" applyAlignment="1">
      <alignment vertical="center"/>
    </xf>
    <xf numFmtId="165" fontId="8" fillId="0" borderId="0" xfId="22" applyFont="1" applyBorder="1" applyAlignment="1" applyProtection="1">
      <alignment vertical="center"/>
    </xf>
    <xf numFmtId="173" fontId="18" fillId="0" borderId="8" xfId="1" applyNumberFormat="1" applyFont="1" applyBorder="1" applyAlignment="1" applyProtection="1">
      <alignment vertical="center"/>
    </xf>
    <xf numFmtId="0" fontId="9" fillId="0" borderId="23" xfId="193" applyFont="1" applyBorder="1" applyAlignment="1">
      <alignment vertical="center"/>
    </xf>
    <xf numFmtId="170" fontId="33" fillId="0" borderId="24" xfId="72" applyNumberFormat="1" applyFont="1" applyBorder="1" applyAlignment="1" applyProtection="1">
      <alignment vertical="center"/>
    </xf>
    <xf numFmtId="170" fontId="33" fillId="0" borderId="25" xfId="72" applyNumberFormat="1" applyFont="1" applyBorder="1" applyAlignment="1" applyProtection="1">
      <alignment vertical="center"/>
    </xf>
    <xf numFmtId="49" fontId="9" fillId="0" borderId="3" xfId="72" applyNumberFormat="1" applyFont="1" applyBorder="1" applyAlignment="1" applyProtection="1">
      <alignment horizontal="center" vertical="center"/>
    </xf>
    <xf numFmtId="182" fontId="9" fillId="0" borderId="3" xfId="1" applyNumberFormat="1" applyFont="1" applyBorder="1" applyAlignment="1" applyProtection="1">
      <alignment vertical="center"/>
    </xf>
    <xf numFmtId="170" fontId="34" fillId="0" borderId="19" xfId="72" applyNumberFormat="1" applyFont="1" applyBorder="1" applyAlignment="1" applyProtection="1">
      <alignment vertical="center"/>
    </xf>
    <xf numFmtId="170" fontId="33" fillId="0" borderId="0" xfId="72" applyNumberFormat="1" applyFont="1" applyBorder="1" applyAlignment="1" applyProtection="1">
      <alignment vertical="center"/>
    </xf>
    <xf numFmtId="170" fontId="33" fillId="0" borderId="8" xfId="72" applyNumberFormat="1" applyFont="1" applyBorder="1" applyAlignment="1" applyProtection="1">
      <alignment vertical="center"/>
    </xf>
    <xf numFmtId="49" fontId="34" fillId="0" borderId="8" xfId="72" applyNumberFormat="1" applyFont="1" applyBorder="1" applyAlignment="1" applyProtection="1">
      <alignment horizontal="center" vertical="center"/>
    </xf>
    <xf numFmtId="170" fontId="9" fillId="0" borderId="19" xfId="72" applyNumberFormat="1" applyFont="1" applyBorder="1" applyAlignment="1" applyProtection="1">
      <alignment vertical="center"/>
    </xf>
    <xf numFmtId="0" fontId="35" fillId="0" borderId="0" xfId="193" applyFont="1" applyAlignment="1">
      <alignment vertical="center"/>
    </xf>
    <xf numFmtId="49" fontId="9" fillId="0" borderId="0" xfId="72" applyNumberFormat="1" applyFont="1" applyBorder="1" applyAlignment="1" applyProtection="1">
      <alignment horizontal="center" vertical="center"/>
    </xf>
    <xf numFmtId="182" fontId="8" fillId="0" borderId="7" xfId="11" applyNumberFormat="1" applyFont="1" applyBorder="1" applyAlignment="1" applyProtection="1">
      <alignment vertical="center"/>
    </xf>
    <xf numFmtId="182" fontId="8" fillId="0" borderId="20" xfId="11" applyNumberFormat="1" applyFont="1" applyBorder="1" applyAlignment="1" applyProtection="1">
      <alignment vertical="center"/>
    </xf>
    <xf numFmtId="182" fontId="8" fillId="0" borderId="21" xfId="11" applyNumberFormat="1" applyFont="1" applyBorder="1" applyAlignment="1" applyProtection="1">
      <alignment vertical="center"/>
    </xf>
    <xf numFmtId="182" fontId="8" fillId="0" borderId="22" xfId="11" applyNumberFormat="1" applyFont="1" applyBorder="1" applyAlignment="1" applyProtection="1">
      <alignment vertical="center"/>
    </xf>
    <xf numFmtId="0" fontId="8" fillId="0" borderId="8" xfId="162" applyFont="1" applyBorder="1" applyAlignment="1">
      <alignment vertical="center"/>
    </xf>
    <xf numFmtId="3" fontId="9" fillId="0" borderId="8" xfId="193" applyNumberFormat="1" applyFont="1" applyBorder="1" applyAlignment="1">
      <alignment vertical="center"/>
    </xf>
    <xf numFmtId="182" fontId="9" fillId="0" borderId="26" xfId="72" applyNumberFormat="1" applyFont="1" applyBorder="1" applyAlignment="1" applyProtection="1">
      <alignment vertical="center"/>
    </xf>
    <xf numFmtId="182" fontId="9" fillId="0" borderId="27" xfId="72" applyNumberFormat="1" applyFont="1" applyBorder="1" applyAlignment="1" applyProtection="1">
      <alignment vertical="center"/>
    </xf>
    <xf numFmtId="165" fontId="8" fillId="0" borderId="0" xfId="193" applyNumberFormat="1" applyFont="1" applyAlignment="1">
      <alignment vertical="center"/>
    </xf>
    <xf numFmtId="3" fontId="9" fillId="0" borderId="19" xfId="193" applyNumberFormat="1" applyFont="1" applyBorder="1" applyAlignment="1">
      <alignment vertical="center"/>
    </xf>
    <xf numFmtId="49" fontId="34" fillId="0" borderId="0" xfId="72" applyNumberFormat="1" applyFont="1" applyBorder="1" applyAlignment="1" applyProtection="1">
      <alignment horizontal="center" vertical="center"/>
    </xf>
    <xf numFmtId="182" fontId="9" fillId="0" borderId="21" xfId="1" applyNumberFormat="1" applyFont="1" applyBorder="1" applyAlignment="1" applyProtection="1">
      <alignment vertical="center"/>
    </xf>
    <xf numFmtId="182" fontId="9" fillId="0" borderId="22" xfId="1" applyNumberFormat="1" applyFont="1" applyBorder="1" applyAlignment="1" applyProtection="1">
      <alignment vertical="center"/>
    </xf>
    <xf numFmtId="170" fontId="9" fillId="0" borderId="23" xfId="72" applyNumberFormat="1" applyFont="1" applyBorder="1" applyAlignment="1" applyProtection="1">
      <alignment vertical="center"/>
    </xf>
    <xf numFmtId="170" fontId="8" fillId="0" borderId="24" xfId="72" applyNumberFormat="1" applyFont="1" applyBorder="1" applyAlignment="1" applyProtection="1">
      <alignment vertical="center"/>
    </xf>
    <xf numFmtId="170" fontId="8" fillId="0" borderId="25" xfId="72" applyNumberFormat="1" applyFont="1" applyBorder="1" applyAlignment="1" applyProtection="1">
      <alignment vertical="center"/>
    </xf>
    <xf numFmtId="49" fontId="9" fillId="0" borderId="25" xfId="72" applyNumberFormat="1" applyFont="1" applyBorder="1" applyAlignment="1" applyProtection="1">
      <alignment horizontal="center" vertical="center"/>
    </xf>
    <xf numFmtId="170" fontId="8" fillId="0" borderId="28" xfId="72" applyNumberFormat="1" applyFont="1" applyBorder="1" applyAlignment="1" applyProtection="1">
      <alignment vertical="center"/>
    </xf>
    <xf numFmtId="0" fontId="9" fillId="0" borderId="29" xfId="193" applyFont="1" applyBorder="1" applyAlignment="1">
      <alignment vertical="center"/>
    </xf>
    <xf numFmtId="0" fontId="34" fillId="0" borderId="30" xfId="193" applyFont="1" applyBorder="1" applyAlignment="1">
      <alignment vertical="center"/>
    </xf>
    <xf numFmtId="0" fontId="34" fillId="0" borderId="31" xfId="193" applyFont="1" applyBorder="1" applyAlignment="1">
      <alignment horizontal="right" vertical="center"/>
    </xf>
    <xf numFmtId="49" fontId="34" fillId="0" borderId="10" xfId="193" applyNumberFormat="1" applyFont="1" applyBorder="1" applyAlignment="1">
      <alignment horizontal="center" vertical="center"/>
    </xf>
    <xf numFmtId="182" fontId="9" fillId="0" borderId="10" xfId="72" applyNumberFormat="1" applyFont="1" applyBorder="1" applyAlignment="1" applyProtection="1">
      <alignment vertical="center"/>
    </xf>
    <xf numFmtId="182" fontId="9" fillId="0" borderId="13" xfId="72" applyNumberFormat="1" applyFont="1" applyBorder="1" applyAlignment="1" applyProtection="1">
      <alignment vertical="center"/>
    </xf>
    <xf numFmtId="0" fontId="9" fillId="0" borderId="19" xfId="162" applyFont="1" applyBorder="1" applyAlignment="1">
      <alignment vertical="center"/>
    </xf>
    <xf numFmtId="0" fontId="35" fillId="0" borderId="0" xfId="193" applyFont="1" applyAlignment="1">
      <alignment horizontal="center" vertical="center"/>
    </xf>
    <xf numFmtId="170" fontId="9" fillId="0" borderId="0" xfId="72" applyNumberFormat="1" applyFont="1" applyBorder="1" applyAlignment="1" applyProtection="1">
      <alignment vertical="center"/>
    </xf>
    <xf numFmtId="170" fontId="9" fillId="0" borderId="8" xfId="72" applyNumberFormat="1" applyFont="1" applyBorder="1" applyAlignment="1" applyProtection="1">
      <alignment vertical="center"/>
    </xf>
    <xf numFmtId="182" fontId="9" fillId="0" borderId="8" xfId="72" applyNumberFormat="1" applyFont="1" applyBorder="1" applyAlignment="1" applyProtection="1">
      <alignment vertical="center"/>
    </xf>
    <xf numFmtId="170" fontId="8" fillId="0" borderId="0" xfId="193" applyNumberFormat="1" applyFont="1" applyAlignment="1">
      <alignment vertical="center"/>
    </xf>
    <xf numFmtId="182" fontId="8" fillId="0" borderId="8" xfId="72" applyNumberFormat="1" applyFont="1" applyBorder="1" applyAlignment="1" applyProtection="1">
      <alignment vertical="center"/>
    </xf>
    <xf numFmtId="0" fontId="8" fillId="0" borderId="0" xfId="162" applyFont="1" applyAlignment="1">
      <alignment vertical="center"/>
    </xf>
    <xf numFmtId="0" fontId="33" fillId="0" borderId="0" xfId="193" applyFont="1" applyAlignment="1">
      <alignment vertical="center"/>
    </xf>
    <xf numFmtId="0" fontId="33" fillId="0" borderId="19" xfId="193" applyFont="1" applyBorder="1" applyAlignment="1">
      <alignment vertical="center"/>
    </xf>
    <xf numFmtId="170" fontId="9" fillId="0" borderId="19" xfId="72" applyNumberFormat="1" applyFont="1" applyBorder="1" applyAlignment="1" applyProtection="1">
      <alignment horizontal="right" vertical="center"/>
    </xf>
    <xf numFmtId="170" fontId="8" fillId="0" borderId="0" xfId="72" applyNumberFormat="1" applyFont="1" applyBorder="1" applyAlignment="1" applyProtection="1">
      <alignment horizontal="right" vertical="center"/>
    </xf>
    <xf numFmtId="170" fontId="8" fillId="0" borderId="8" xfId="72" applyNumberFormat="1" applyFont="1" applyBorder="1" applyAlignment="1" applyProtection="1">
      <alignment horizontal="right" vertical="center"/>
    </xf>
    <xf numFmtId="49" fontId="9" fillId="0" borderId="21" xfId="72" applyNumberFormat="1" applyFont="1" applyBorder="1" applyAlignment="1" applyProtection="1">
      <alignment horizontal="center" vertical="center"/>
    </xf>
    <xf numFmtId="182" fontId="8" fillId="0" borderId="21" xfId="1" applyNumberFormat="1" applyFont="1" applyBorder="1" applyAlignment="1" applyProtection="1">
      <alignment vertical="center"/>
    </xf>
    <xf numFmtId="182" fontId="8" fillId="0" borderId="22" xfId="1" applyNumberFormat="1" applyFont="1" applyBorder="1" applyAlignment="1" applyProtection="1">
      <alignment vertical="center"/>
    </xf>
    <xf numFmtId="0" fontId="8" fillId="0" borderId="30" xfId="193" applyFont="1" applyBorder="1" applyAlignment="1">
      <alignment vertical="center"/>
    </xf>
    <xf numFmtId="0" fontId="34" fillId="0" borderId="31" xfId="193" applyFont="1" applyBorder="1" applyAlignment="1">
      <alignment vertical="center"/>
    </xf>
    <xf numFmtId="49" fontId="34" fillId="0" borderId="31" xfId="193" applyNumberFormat="1" applyFont="1" applyBorder="1" applyAlignment="1">
      <alignment horizontal="center" vertical="center"/>
    </xf>
    <xf numFmtId="182" fontId="9" fillId="0" borderId="31" xfId="72" applyNumberFormat="1" applyFont="1" applyBorder="1" applyAlignment="1" applyProtection="1">
      <alignment vertical="center"/>
    </xf>
    <xf numFmtId="0" fontId="34" fillId="0" borderId="8" xfId="193" applyFont="1" applyBorder="1" applyAlignment="1">
      <alignment vertical="center"/>
    </xf>
    <xf numFmtId="49" fontId="34" fillId="0" borderId="8" xfId="193" applyNumberFormat="1" applyFont="1" applyBorder="1" applyAlignment="1">
      <alignment horizontal="center" vertical="center"/>
    </xf>
    <xf numFmtId="170" fontId="9" fillId="0" borderId="32" xfId="72" applyNumberFormat="1" applyFont="1" applyBorder="1" applyAlignment="1" applyProtection="1">
      <alignment vertical="center"/>
    </xf>
    <xf numFmtId="170" fontId="9" fillId="0" borderId="33" xfId="72" applyNumberFormat="1" applyFont="1" applyBorder="1" applyAlignment="1" applyProtection="1">
      <alignment vertical="center"/>
    </xf>
    <xf numFmtId="170" fontId="9" fillId="0" borderId="34" xfId="72" applyNumberFormat="1" applyFont="1" applyBorder="1" applyAlignment="1" applyProtection="1">
      <alignment vertical="center"/>
    </xf>
    <xf numFmtId="182" fontId="9" fillId="0" borderId="31" xfId="72" applyNumberFormat="1" applyFont="1" applyBorder="1" applyAlignment="1" applyProtection="1">
      <alignment horizontal="right" vertical="center"/>
    </xf>
    <xf numFmtId="182" fontId="9" fillId="0" borderId="10" xfId="72" applyNumberFormat="1" applyFont="1" applyBorder="1" applyAlignment="1" applyProtection="1">
      <alignment horizontal="right" vertical="center"/>
    </xf>
    <xf numFmtId="182" fontId="9" fillId="0" borderId="13" xfId="72" applyNumberFormat="1" applyFont="1" applyBorder="1" applyAlignment="1" applyProtection="1">
      <alignment horizontal="right" vertical="center"/>
    </xf>
    <xf numFmtId="182" fontId="9" fillId="0" borderId="10" xfId="1" applyNumberFormat="1" applyFont="1" applyBorder="1" applyAlignment="1" applyProtection="1">
      <alignment vertical="center"/>
    </xf>
    <xf numFmtId="173" fontId="9" fillId="0" borderId="0" xfId="193" applyNumberFormat="1" applyFont="1" applyAlignment="1">
      <alignment vertical="center"/>
    </xf>
    <xf numFmtId="183" fontId="9" fillId="0" borderId="0" xfId="193" applyNumberFormat="1" applyFont="1" applyAlignment="1">
      <alignment vertical="center"/>
    </xf>
    <xf numFmtId="1" fontId="9" fillId="0" borderId="0" xfId="193" applyNumberFormat="1" applyFont="1" applyAlignment="1">
      <alignment horizontal="center" vertical="center"/>
    </xf>
    <xf numFmtId="0" fontId="18" fillId="0" borderId="0" xfId="193" applyFont="1" applyAlignment="1">
      <alignment horizontal="left" vertical="center"/>
    </xf>
    <xf numFmtId="0" fontId="8" fillId="0" borderId="0" xfId="22" applyNumberFormat="1" applyFont="1" applyBorder="1" applyAlignment="1" applyProtection="1">
      <alignment vertical="center"/>
    </xf>
    <xf numFmtId="0" fontId="36" fillId="0" borderId="0" xfId="22" applyNumberFormat="1" applyFont="1" applyBorder="1" applyAlignment="1" applyProtection="1">
      <alignment vertical="center"/>
    </xf>
    <xf numFmtId="0" fontId="36" fillId="0" borderId="0" xfId="193" applyFont="1" applyAlignment="1">
      <alignment vertical="center"/>
    </xf>
    <xf numFmtId="0" fontId="16" fillId="0" borderId="0" xfId="0" applyFont="1" applyAlignment="1">
      <alignment horizontal="left" vertical="center"/>
    </xf>
    <xf numFmtId="172" fontId="9" fillId="0" borderId="0" xfId="193" applyNumberFormat="1" applyFont="1" applyAlignment="1">
      <alignment horizontal="center" vertical="center"/>
    </xf>
    <xf numFmtId="0" fontId="38" fillId="0" borderId="0" xfId="22" applyNumberFormat="1" applyFont="1" applyBorder="1" applyAlignment="1" applyProtection="1">
      <alignment horizontal="center" vertical="center"/>
    </xf>
    <xf numFmtId="0" fontId="9" fillId="0" borderId="0" xfId="22" applyNumberFormat="1" applyFont="1" applyBorder="1" applyAlignment="1" applyProtection="1">
      <alignment horizontal="right" vertical="center"/>
    </xf>
    <xf numFmtId="0" fontId="9" fillId="0" borderId="30" xfId="193" applyFont="1" applyBorder="1" applyAlignment="1">
      <alignment vertical="center"/>
    </xf>
    <xf numFmtId="0" fontId="9" fillId="0" borderId="10" xfId="193" applyFont="1" applyBorder="1" applyAlignment="1">
      <alignment horizontal="center" vertical="center"/>
    </xf>
    <xf numFmtId="0" fontId="39" fillId="0" borderId="5" xfId="193" applyFont="1" applyBorder="1" applyAlignment="1">
      <alignment horizontal="center" vertical="center"/>
    </xf>
    <xf numFmtId="0" fontId="8" fillId="0" borderId="35" xfId="193" applyFont="1" applyBorder="1" applyAlignment="1">
      <alignment vertical="center"/>
    </xf>
    <xf numFmtId="173" fontId="8" fillId="0" borderId="17" xfId="193" applyNumberFormat="1" applyFont="1" applyBorder="1" applyAlignment="1">
      <alignment vertical="center"/>
    </xf>
    <xf numFmtId="173" fontId="8" fillId="0" borderId="17" xfId="22" applyNumberFormat="1" applyFont="1" applyBorder="1" applyAlignment="1" applyProtection="1">
      <alignment vertical="center"/>
    </xf>
    <xf numFmtId="173" fontId="8" fillId="0" borderId="17" xfId="71" applyNumberFormat="1" applyFont="1" applyBorder="1" applyAlignment="1" applyProtection="1">
      <alignment vertical="center"/>
    </xf>
    <xf numFmtId="173" fontId="8" fillId="0" borderId="18" xfId="71" applyNumberFormat="1" applyFont="1" applyBorder="1" applyAlignment="1" applyProtection="1">
      <alignment vertical="center"/>
    </xf>
    <xf numFmtId="173" fontId="8" fillId="0" borderId="0" xfId="193" applyNumberFormat="1" applyFont="1" applyAlignment="1">
      <alignment vertical="center"/>
    </xf>
    <xf numFmtId="0" fontId="8" fillId="0" borderId="36" xfId="193" applyFont="1" applyBorder="1" applyAlignment="1">
      <alignment vertical="center"/>
    </xf>
    <xf numFmtId="173" fontId="8" fillId="0" borderId="7" xfId="22" applyNumberFormat="1" applyFont="1" applyBorder="1" applyAlignment="1" applyProtection="1">
      <alignment vertical="center"/>
    </xf>
    <xf numFmtId="173" fontId="8" fillId="0" borderId="7" xfId="71" applyNumberFormat="1" applyFont="1" applyBorder="1" applyAlignment="1" applyProtection="1">
      <alignment vertical="center"/>
    </xf>
    <xf numFmtId="173" fontId="8" fillId="0" borderId="20" xfId="71" applyNumberFormat="1" applyFont="1" applyBorder="1" applyAlignment="1" applyProtection="1">
      <alignment vertical="center"/>
    </xf>
    <xf numFmtId="0" fontId="9" fillId="0" borderId="36" xfId="193" applyFont="1" applyBorder="1" applyAlignment="1">
      <alignment vertical="center"/>
    </xf>
    <xf numFmtId="173" fontId="8" fillId="0" borderId="21" xfId="22" applyNumberFormat="1" applyFont="1" applyBorder="1" applyAlignment="1" applyProtection="1">
      <alignment vertical="center"/>
    </xf>
    <xf numFmtId="173" fontId="8" fillId="0" borderId="21" xfId="71" applyNumberFormat="1" applyFont="1" applyBorder="1" applyAlignment="1" applyProtection="1">
      <alignment vertical="center"/>
    </xf>
    <xf numFmtId="173" fontId="8" fillId="0" borderId="22" xfId="71" applyNumberFormat="1" applyFont="1" applyBorder="1" applyAlignment="1" applyProtection="1">
      <alignment vertical="center"/>
    </xf>
    <xf numFmtId="0" fontId="9" fillId="0" borderId="37" xfId="193" applyFont="1" applyBorder="1" applyAlignment="1">
      <alignment horizontal="center" vertical="center"/>
    </xf>
    <xf numFmtId="173" fontId="9" fillId="0" borderId="3" xfId="22" applyNumberFormat="1" applyFont="1" applyBorder="1" applyAlignment="1" applyProtection="1">
      <alignment vertical="center"/>
    </xf>
    <xf numFmtId="173" fontId="9" fillId="0" borderId="3" xfId="71" applyNumberFormat="1" applyFont="1" applyBorder="1" applyAlignment="1" applyProtection="1">
      <alignment vertical="center"/>
    </xf>
    <xf numFmtId="173" fontId="9" fillId="0" borderId="38" xfId="71" applyNumberFormat="1" applyFont="1" applyBorder="1" applyAlignment="1" applyProtection="1">
      <alignment vertical="center"/>
    </xf>
    <xf numFmtId="173" fontId="8" fillId="10" borderId="0" xfId="193" applyNumberFormat="1" applyFont="1" applyFill="1" applyAlignment="1">
      <alignment vertical="center"/>
    </xf>
    <xf numFmtId="0" fontId="40" fillId="0" borderId="0" xfId="193" applyFont="1" applyAlignment="1">
      <alignment horizontal="left" vertical="center"/>
    </xf>
    <xf numFmtId="0" fontId="9" fillId="0" borderId="36" xfId="193" applyFont="1" applyBorder="1" applyAlignment="1">
      <alignment horizontal="center" vertical="center"/>
    </xf>
    <xf numFmtId="173" fontId="8" fillId="0" borderId="20" xfId="22" applyNumberFormat="1" applyFont="1" applyBorder="1" applyAlignment="1" applyProtection="1">
      <alignment vertical="center"/>
    </xf>
    <xf numFmtId="173" fontId="9" fillId="0" borderId="38" xfId="22" applyNumberFormat="1" applyFont="1" applyBorder="1" applyAlignment="1" applyProtection="1">
      <alignment vertical="center"/>
    </xf>
    <xf numFmtId="173" fontId="9" fillId="0" borderId="7" xfId="193" applyNumberFormat="1" applyFont="1" applyBorder="1" applyAlignment="1">
      <alignment vertical="center"/>
    </xf>
    <xf numFmtId="173" fontId="9" fillId="0" borderId="7" xfId="22" applyNumberFormat="1" applyFont="1" applyBorder="1" applyAlignment="1" applyProtection="1">
      <alignment vertical="center"/>
    </xf>
    <xf numFmtId="173" fontId="9" fillId="0" borderId="20" xfId="22" applyNumberFormat="1" applyFont="1" applyBorder="1" applyAlignment="1" applyProtection="1">
      <alignment vertical="center"/>
    </xf>
    <xf numFmtId="0" fontId="41" fillId="0" borderId="0" xfId="193" applyFont="1" applyAlignment="1">
      <alignment vertical="center"/>
    </xf>
    <xf numFmtId="0" fontId="8" fillId="0" borderId="19" xfId="193" applyFont="1" applyBorder="1" applyAlignment="1">
      <alignment horizontal="left" vertical="center"/>
    </xf>
    <xf numFmtId="0" fontId="9" fillId="0" borderId="39" xfId="193" applyFont="1" applyBorder="1" applyAlignment="1">
      <alignment horizontal="center" vertical="center"/>
    </xf>
    <xf numFmtId="173" fontId="9" fillId="0" borderId="26" xfId="22" applyNumberFormat="1" applyFont="1" applyBorder="1" applyAlignment="1" applyProtection="1">
      <alignment vertical="center"/>
    </xf>
    <xf numFmtId="173" fontId="9" fillId="0" borderId="27" xfId="22" applyNumberFormat="1" applyFont="1" applyBorder="1" applyAlignment="1" applyProtection="1">
      <alignment vertical="center"/>
    </xf>
    <xf numFmtId="173" fontId="8" fillId="0" borderId="26" xfId="22" applyNumberFormat="1" applyFont="1" applyBorder="1" applyAlignment="1" applyProtection="1">
      <alignment vertical="center"/>
    </xf>
    <xf numFmtId="173" fontId="8" fillId="0" borderId="27" xfId="22" applyNumberFormat="1" applyFont="1" applyBorder="1" applyAlignment="1" applyProtection="1">
      <alignment vertical="center"/>
    </xf>
    <xf numFmtId="0" fontId="9" fillId="0" borderId="40" xfId="193" applyFont="1" applyBorder="1" applyAlignment="1">
      <alignment horizontal="center" vertical="center"/>
    </xf>
    <xf numFmtId="173" fontId="9" fillId="0" borderId="21" xfId="22" applyNumberFormat="1" applyFont="1" applyBorder="1" applyAlignment="1" applyProtection="1">
      <alignment vertical="center"/>
    </xf>
    <xf numFmtId="173" fontId="9" fillId="0" borderId="22" xfId="22" applyNumberFormat="1" applyFont="1" applyBorder="1" applyAlignment="1" applyProtection="1">
      <alignment vertical="center"/>
    </xf>
    <xf numFmtId="0" fontId="8" fillId="0" borderId="41" xfId="193" applyFont="1" applyBorder="1" applyAlignment="1">
      <alignment vertical="center"/>
    </xf>
    <xf numFmtId="0" fontId="8" fillId="0" borderId="42" xfId="193" applyFont="1" applyBorder="1" applyAlignment="1">
      <alignment vertical="center"/>
    </xf>
    <xf numFmtId="0" fontId="9" fillId="0" borderId="43" xfId="193" applyFont="1" applyBorder="1" applyAlignment="1">
      <alignment horizontal="center" vertical="center"/>
    </xf>
    <xf numFmtId="173" fontId="9" fillId="0" borderId="14" xfId="193" applyNumberFormat="1" applyFont="1" applyBorder="1" applyAlignment="1">
      <alignment vertical="center"/>
    </xf>
    <xf numFmtId="173" fontId="8" fillId="0" borderId="14" xfId="22" applyNumberFormat="1" applyFont="1" applyBorder="1" applyAlignment="1" applyProtection="1">
      <alignment vertical="center"/>
    </xf>
    <xf numFmtId="173" fontId="8" fillId="0" borderId="44" xfId="22" applyNumberFormat="1" applyFont="1" applyBorder="1" applyAlignment="1" applyProtection="1">
      <alignment vertical="center"/>
    </xf>
    <xf numFmtId="173" fontId="9" fillId="0" borderId="0" xfId="193" applyNumberFormat="1" applyFont="1" applyAlignment="1">
      <alignment horizontal="center" vertical="center"/>
    </xf>
    <xf numFmtId="0" fontId="38" fillId="0" borderId="0" xfId="22" applyNumberFormat="1" applyFont="1" applyBorder="1" applyAlignment="1" applyProtection="1">
      <alignment vertical="center"/>
    </xf>
    <xf numFmtId="0" fontId="42" fillId="0" borderId="0" xfId="193" applyFont="1" applyAlignment="1">
      <alignment horizontal="left" vertical="center"/>
    </xf>
    <xf numFmtId="0" fontId="43" fillId="0" borderId="0" xfId="22" applyNumberFormat="1" applyFont="1" applyBorder="1" applyAlignment="1" applyProtection="1">
      <alignment vertical="center"/>
    </xf>
    <xf numFmtId="0" fontId="8" fillId="0" borderId="0" xfId="71" applyNumberFormat="1" applyFont="1" applyBorder="1" applyAlignment="1" applyProtection="1">
      <alignment horizontal="center" vertical="center"/>
    </xf>
    <xf numFmtId="0" fontId="8" fillId="0" borderId="0" xfId="71" applyNumberFormat="1" applyFont="1" applyBorder="1" applyAlignment="1" applyProtection="1">
      <alignment vertical="center"/>
    </xf>
    <xf numFmtId="0" fontId="36" fillId="0" borderId="0" xfId="71" applyNumberFormat="1" applyFont="1" applyBorder="1" applyAlignment="1" applyProtection="1">
      <alignment vertical="center"/>
    </xf>
    <xf numFmtId="0" fontId="44" fillId="0" borderId="0" xfId="83" applyFont="1"/>
    <xf numFmtId="0" fontId="45" fillId="15" borderId="0" xfId="83" applyFont="1" applyFill="1"/>
    <xf numFmtId="0" fontId="24" fillId="16" borderId="0" xfId="83" applyFont="1" applyFill="1"/>
    <xf numFmtId="4" fontId="24" fillId="16" borderId="0" xfId="83" applyNumberFormat="1" applyFont="1" applyFill="1"/>
    <xf numFmtId="4" fontId="44" fillId="0" borderId="0" xfId="83" applyNumberFormat="1" applyFont="1"/>
    <xf numFmtId="0" fontId="26" fillId="16" borderId="0" xfId="83" applyFont="1" applyFill="1" applyAlignment="1">
      <alignment horizontal="center" vertical="center"/>
    </xf>
    <xf numFmtId="0" fontId="26" fillId="16" borderId="0" xfId="127" applyFont="1" applyFill="1" applyAlignment="1">
      <alignment horizontal="left" vertical="top"/>
    </xf>
    <xf numFmtId="0" fontId="24" fillId="7" borderId="0" xfId="83" applyFont="1" applyFill="1"/>
    <xf numFmtId="0" fontId="44" fillId="7" borderId="0" xfId="83" applyFont="1" applyFill="1"/>
    <xf numFmtId="4" fontId="44" fillId="7" borderId="0" xfId="83" applyNumberFormat="1" applyFont="1" applyFill="1"/>
    <xf numFmtId="0" fontId="24" fillId="3" borderId="0" xfId="83" applyFont="1" applyFill="1"/>
    <xf numFmtId="0" fontId="24" fillId="17" borderId="0" xfId="83" applyFont="1" applyFill="1"/>
    <xf numFmtId="0" fontId="26" fillId="16" borderId="0" xfId="83" applyFont="1" applyFill="1" applyAlignment="1">
      <alignment horizontal="center" vertical="top"/>
    </xf>
    <xf numFmtId="0" fontId="26" fillId="3" borderId="0" xfId="83" applyFont="1" applyFill="1" applyAlignment="1">
      <alignment horizontal="center" vertical="center"/>
    </xf>
    <xf numFmtId="0" fontId="26" fillId="3" borderId="0" xfId="127" applyFont="1" applyFill="1" applyAlignment="1">
      <alignment horizontal="left" vertical="top"/>
    </xf>
    <xf numFmtId="4" fontId="24" fillId="3" borderId="0" xfId="83" applyNumberFormat="1" applyFont="1" applyFill="1"/>
    <xf numFmtId="4" fontId="24" fillId="7" borderId="0" xfId="83" applyNumberFormat="1" applyFont="1" applyFill="1"/>
    <xf numFmtId="0" fontId="26" fillId="3" borderId="0" xfId="83" applyFont="1" applyFill="1" applyAlignment="1">
      <alignment horizontal="center" vertical="top"/>
    </xf>
    <xf numFmtId="0" fontId="26" fillId="3" borderId="0" xfId="83" applyFont="1" applyFill="1" applyAlignment="1">
      <alignment vertical="top"/>
    </xf>
    <xf numFmtId="0" fontId="26" fillId="16" borderId="0" xfId="83" applyFont="1" applyFill="1" applyAlignment="1">
      <alignment vertical="top"/>
    </xf>
    <xf numFmtId="0" fontId="44" fillId="7" borderId="0" xfId="83" applyFont="1" applyFill="1" applyAlignment="1">
      <alignment horizontal="center" vertical="top"/>
    </xf>
    <xf numFmtId="0" fontId="44" fillId="7" borderId="0" xfId="127" applyFont="1" applyFill="1" applyAlignment="1">
      <alignment horizontal="left" vertical="top"/>
    </xf>
    <xf numFmtId="0" fontId="1" fillId="0" borderId="0" xfId="83"/>
  </cellXfs>
  <cellStyles count="199">
    <cellStyle name="Euro" xfId="2" xr:uid="{00000000-0005-0000-0000-000006000000}"/>
    <cellStyle name="Euro 2" xfId="3" xr:uid="{00000000-0005-0000-0000-000007000000}"/>
    <cellStyle name="Euro 3" xfId="4" xr:uid="{00000000-0005-0000-0000-000008000000}"/>
    <cellStyle name="Euro 4" xfId="5" xr:uid="{00000000-0005-0000-0000-000009000000}"/>
    <cellStyle name="Euro 5" xfId="6" xr:uid="{00000000-0005-0000-0000-00000A000000}"/>
    <cellStyle name="Euro 6" xfId="7" xr:uid="{00000000-0005-0000-0000-00000B000000}"/>
    <cellStyle name="Euro 7" xfId="8" xr:uid="{00000000-0005-0000-0000-00000C000000}"/>
    <cellStyle name="Euro 8" xfId="9" xr:uid="{00000000-0005-0000-0000-00000D000000}"/>
    <cellStyle name="Euro 9" xfId="10" xr:uid="{00000000-0005-0000-0000-00000E000000}"/>
    <cellStyle name="Excel Built-in Comma [0]" xfId="198" xr:uid="{00000000-0005-0000-0000-0000CA000000}"/>
    <cellStyle name="Milliers" xfId="1" builtinId="3"/>
    <cellStyle name="Milliers [0] 2" xfId="64" xr:uid="{00000000-0005-0000-0000-000044000000}"/>
    <cellStyle name="Milliers [0] 3" xfId="65" xr:uid="{00000000-0005-0000-0000-000045000000}"/>
    <cellStyle name="Milliers [0] 3 2" xfId="66" xr:uid="{00000000-0005-0000-0000-000046000000}"/>
    <cellStyle name="Milliers [0] 4" xfId="67" xr:uid="{00000000-0005-0000-0000-000047000000}"/>
    <cellStyle name="Milliers [0] 4 2" xfId="68" xr:uid="{00000000-0005-0000-0000-000048000000}"/>
    <cellStyle name="Milliers [0] 5" xfId="69" xr:uid="{00000000-0005-0000-0000-000049000000}"/>
    <cellStyle name="Milliers [0] 6" xfId="70" xr:uid="{00000000-0005-0000-0000-00004A000000}"/>
    <cellStyle name="Milliers 10" xfId="11" xr:uid="{00000000-0005-0000-0000-00000F000000}"/>
    <cellStyle name="Milliers 100" xfId="12" xr:uid="{00000000-0005-0000-0000-000010000000}"/>
    <cellStyle name="Milliers 11" xfId="13" xr:uid="{00000000-0005-0000-0000-000011000000}"/>
    <cellStyle name="Milliers 12" xfId="14" xr:uid="{00000000-0005-0000-0000-000012000000}"/>
    <cellStyle name="Milliers 13" xfId="15" xr:uid="{00000000-0005-0000-0000-000013000000}"/>
    <cellStyle name="Milliers 14" xfId="16" xr:uid="{00000000-0005-0000-0000-000014000000}"/>
    <cellStyle name="Milliers 15" xfId="17" xr:uid="{00000000-0005-0000-0000-000015000000}"/>
    <cellStyle name="Milliers 16" xfId="18" xr:uid="{00000000-0005-0000-0000-000016000000}"/>
    <cellStyle name="Milliers 17" xfId="19" xr:uid="{00000000-0005-0000-0000-000017000000}"/>
    <cellStyle name="Milliers 18" xfId="20" xr:uid="{00000000-0005-0000-0000-000018000000}"/>
    <cellStyle name="Milliers 19" xfId="21" xr:uid="{00000000-0005-0000-0000-000019000000}"/>
    <cellStyle name="Milliers 2" xfId="22" xr:uid="{00000000-0005-0000-0000-00001A000000}"/>
    <cellStyle name="Milliers 2 2" xfId="23" xr:uid="{00000000-0005-0000-0000-00001B000000}"/>
    <cellStyle name="Milliers 2 3" xfId="24" xr:uid="{00000000-0005-0000-0000-00001C000000}"/>
    <cellStyle name="Milliers 2 4" xfId="25" xr:uid="{00000000-0005-0000-0000-00001D000000}"/>
    <cellStyle name="Milliers 2 5" xfId="26" xr:uid="{00000000-0005-0000-0000-00001E000000}"/>
    <cellStyle name="Milliers 2 6" xfId="27" xr:uid="{00000000-0005-0000-0000-00001F000000}"/>
    <cellStyle name="Milliers 2 7" xfId="28" xr:uid="{00000000-0005-0000-0000-000020000000}"/>
    <cellStyle name="Milliers 20" xfId="29" xr:uid="{00000000-0005-0000-0000-000021000000}"/>
    <cellStyle name="Milliers 21" xfId="30" xr:uid="{00000000-0005-0000-0000-000022000000}"/>
    <cellStyle name="Milliers 22" xfId="31" xr:uid="{00000000-0005-0000-0000-000023000000}"/>
    <cellStyle name="Milliers 23" xfId="32" xr:uid="{00000000-0005-0000-0000-000024000000}"/>
    <cellStyle name="Milliers 24" xfId="33" xr:uid="{00000000-0005-0000-0000-000025000000}"/>
    <cellStyle name="Milliers 25" xfId="34" xr:uid="{00000000-0005-0000-0000-000026000000}"/>
    <cellStyle name="Milliers 26" xfId="35" xr:uid="{00000000-0005-0000-0000-000027000000}"/>
    <cellStyle name="Milliers 27" xfId="36" xr:uid="{00000000-0005-0000-0000-000028000000}"/>
    <cellStyle name="Milliers 28" xfId="37" xr:uid="{00000000-0005-0000-0000-000029000000}"/>
    <cellStyle name="Milliers 29" xfId="38" xr:uid="{00000000-0005-0000-0000-00002A000000}"/>
    <cellStyle name="Milliers 3" xfId="39" xr:uid="{00000000-0005-0000-0000-00002B000000}"/>
    <cellStyle name="Milliers 30" xfId="40" xr:uid="{00000000-0005-0000-0000-00002C000000}"/>
    <cellStyle name="Milliers 30 2" xfId="41" xr:uid="{00000000-0005-0000-0000-00002D000000}"/>
    <cellStyle name="Milliers 30 3" xfId="42" xr:uid="{00000000-0005-0000-0000-00002E000000}"/>
    <cellStyle name="Milliers 30 4" xfId="43" xr:uid="{00000000-0005-0000-0000-00002F000000}"/>
    <cellStyle name="Milliers 31" xfId="44" xr:uid="{00000000-0005-0000-0000-000030000000}"/>
    <cellStyle name="Milliers 32" xfId="45" xr:uid="{00000000-0005-0000-0000-000031000000}"/>
    <cellStyle name="Milliers 33" xfId="46" xr:uid="{00000000-0005-0000-0000-000032000000}"/>
    <cellStyle name="Milliers 34" xfId="47" xr:uid="{00000000-0005-0000-0000-000033000000}"/>
    <cellStyle name="Milliers 35" xfId="48" xr:uid="{00000000-0005-0000-0000-000034000000}"/>
    <cellStyle name="Milliers 36" xfId="49" xr:uid="{00000000-0005-0000-0000-000035000000}"/>
    <cellStyle name="Milliers 37" xfId="50" xr:uid="{00000000-0005-0000-0000-000036000000}"/>
    <cellStyle name="Milliers 38" xfId="51" xr:uid="{00000000-0005-0000-0000-000037000000}"/>
    <cellStyle name="Milliers 39" xfId="52" xr:uid="{00000000-0005-0000-0000-000038000000}"/>
    <cellStyle name="Milliers 4" xfId="53" xr:uid="{00000000-0005-0000-0000-000039000000}"/>
    <cellStyle name="Milliers 4 2" xfId="54" xr:uid="{00000000-0005-0000-0000-00003A000000}"/>
    <cellStyle name="Milliers 5" xfId="55" xr:uid="{00000000-0005-0000-0000-00003B000000}"/>
    <cellStyle name="Milliers 56" xfId="56" xr:uid="{00000000-0005-0000-0000-00003C000000}"/>
    <cellStyle name="Milliers 6" xfId="57" xr:uid="{00000000-0005-0000-0000-00003D000000}"/>
    <cellStyle name="Milliers 64" xfId="58" xr:uid="{00000000-0005-0000-0000-00003E000000}"/>
    <cellStyle name="Milliers 7" xfId="59" xr:uid="{00000000-0005-0000-0000-00003F000000}"/>
    <cellStyle name="Milliers 70" xfId="60" xr:uid="{00000000-0005-0000-0000-000040000000}"/>
    <cellStyle name="Milliers 8" xfId="61" xr:uid="{00000000-0005-0000-0000-000041000000}"/>
    <cellStyle name="Milliers 9" xfId="62" xr:uid="{00000000-0005-0000-0000-000042000000}"/>
    <cellStyle name="Milliers 91" xfId="63" xr:uid="{00000000-0005-0000-0000-000043000000}"/>
    <cellStyle name="Milliers_EF SMOI 2005 V3" xfId="71" xr:uid="{00000000-0005-0000-0000-00004B000000}"/>
    <cellStyle name="Milliers_EF SOCO 270405 " xfId="72" xr:uid="{00000000-0005-0000-0000-00004C000000}"/>
    <cellStyle name="Monétaire 2" xfId="73" xr:uid="{00000000-0005-0000-0000-00004D000000}"/>
    <cellStyle name="Monétaire_EF SOCO 270405 " xfId="74" xr:uid="{00000000-0005-0000-0000-00004E000000}"/>
    <cellStyle name="Normal" xfId="0" builtinId="0"/>
    <cellStyle name="Normal 10" xfId="75" xr:uid="{00000000-0005-0000-0000-00004F000000}"/>
    <cellStyle name="Normal 10 13" xfId="76" xr:uid="{00000000-0005-0000-0000-000050000000}"/>
    <cellStyle name="Normal 11" xfId="77" xr:uid="{00000000-0005-0000-0000-000051000000}"/>
    <cellStyle name="Normal 12" xfId="78" xr:uid="{00000000-0005-0000-0000-000052000000}"/>
    <cellStyle name="Normal 13" xfId="79" xr:uid="{00000000-0005-0000-0000-000053000000}"/>
    <cellStyle name="Normal 14" xfId="80" xr:uid="{00000000-0005-0000-0000-000054000000}"/>
    <cellStyle name="Normal 15" xfId="81" xr:uid="{00000000-0005-0000-0000-000055000000}"/>
    <cellStyle name="Normal 16" xfId="82" xr:uid="{00000000-0005-0000-0000-000056000000}"/>
    <cellStyle name="Normal 17" xfId="83" xr:uid="{00000000-0005-0000-0000-000057000000}"/>
    <cellStyle name="Normal 18" xfId="84" xr:uid="{00000000-0005-0000-0000-000058000000}"/>
    <cellStyle name="Normal 19" xfId="85" xr:uid="{00000000-0005-0000-0000-000059000000}"/>
    <cellStyle name="Normal 2" xfId="86" xr:uid="{00000000-0005-0000-0000-00005A000000}"/>
    <cellStyle name="Normal 2 10" xfId="87" xr:uid="{00000000-0005-0000-0000-00005B000000}"/>
    <cellStyle name="Normal 2 11" xfId="88" xr:uid="{00000000-0005-0000-0000-00005C000000}"/>
    <cellStyle name="Normal 2 12" xfId="89" xr:uid="{00000000-0005-0000-0000-00005D000000}"/>
    <cellStyle name="Normal 2 13" xfId="90" xr:uid="{00000000-0005-0000-0000-00005E000000}"/>
    <cellStyle name="Normal 2 14" xfId="91" xr:uid="{00000000-0005-0000-0000-00005F000000}"/>
    <cellStyle name="Normal 2 15" xfId="92" xr:uid="{00000000-0005-0000-0000-000060000000}"/>
    <cellStyle name="Normal 2 16" xfId="93" xr:uid="{00000000-0005-0000-0000-000061000000}"/>
    <cellStyle name="Normal 2 17" xfId="94" xr:uid="{00000000-0005-0000-0000-000062000000}"/>
    <cellStyle name="Normal 2 18" xfId="95" xr:uid="{00000000-0005-0000-0000-000063000000}"/>
    <cellStyle name="Normal 2 19" xfId="96" xr:uid="{00000000-0005-0000-0000-000064000000}"/>
    <cellStyle name="Normal 2 2" xfId="97" xr:uid="{00000000-0005-0000-0000-000065000000}"/>
    <cellStyle name="Normal 2 20" xfId="98" xr:uid="{00000000-0005-0000-0000-000066000000}"/>
    <cellStyle name="Normal 2 21" xfId="99" xr:uid="{00000000-0005-0000-0000-000067000000}"/>
    <cellStyle name="Normal 2 22" xfId="100" xr:uid="{00000000-0005-0000-0000-000068000000}"/>
    <cellStyle name="Normal 2 23" xfId="101" xr:uid="{00000000-0005-0000-0000-000069000000}"/>
    <cellStyle name="Normal 2 24" xfId="102" xr:uid="{00000000-0005-0000-0000-00006A000000}"/>
    <cellStyle name="Normal 2 25" xfId="103" xr:uid="{00000000-0005-0000-0000-00006B000000}"/>
    <cellStyle name="Normal 2 26" xfId="104" xr:uid="{00000000-0005-0000-0000-00006C000000}"/>
    <cellStyle name="Normal 2 27" xfId="105" xr:uid="{00000000-0005-0000-0000-00006D000000}"/>
    <cellStyle name="Normal 2 28" xfId="106" xr:uid="{00000000-0005-0000-0000-00006E000000}"/>
    <cellStyle name="Normal 2 29" xfId="107" xr:uid="{00000000-0005-0000-0000-00006F000000}"/>
    <cellStyle name="Normal 2 3" xfId="108" xr:uid="{00000000-0005-0000-0000-000070000000}"/>
    <cellStyle name="Normal 2 30" xfId="109" xr:uid="{00000000-0005-0000-0000-000071000000}"/>
    <cellStyle name="Normal 2 31" xfId="110" xr:uid="{00000000-0005-0000-0000-000072000000}"/>
    <cellStyle name="Normal 2 32" xfId="111" xr:uid="{00000000-0005-0000-0000-000073000000}"/>
    <cellStyle name="Normal 2 33" xfId="112" xr:uid="{00000000-0005-0000-0000-000074000000}"/>
    <cellStyle name="Normal 2 34" xfId="113" xr:uid="{00000000-0005-0000-0000-000075000000}"/>
    <cellStyle name="Normal 2 35" xfId="114" xr:uid="{00000000-0005-0000-0000-000076000000}"/>
    <cellStyle name="Normal 2 36" xfId="115" xr:uid="{00000000-0005-0000-0000-000077000000}"/>
    <cellStyle name="Normal 2 37" xfId="116" xr:uid="{00000000-0005-0000-0000-000078000000}"/>
    <cellStyle name="Normal 2 38" xfId="117" xr:uid="{00000000-0005-0000-0000-000079000000}"/>
    <cellStyle name="Normal 2 39" xfId="118" xr:uid="{00000000-0005-0000-0000-00007A000000}"/>
    <cellStyle name="Normal 2 4" xfId="119" xr:uid="{00000000-0005-0000-0000-00007B000000}"/>
    <cellStyle name="Normal 2 40" xfId="120" xr:uid="{00000000-0005-0000-0000-00007C000000}"/>
    <cellStyle name="Normal 2 41" xfId="121" xr:uid="{00000000-0005-0000-0000-00007D000000}"/>
    <cellStyle name="Normal 2 42" xfId="122" xr:uid="{00000000-0005-0000-0000-00007E000000}"/>
    <cellStyle name="Normal 2 43" xfId="123" xr:uid="{00000000-0005-0000-0000-00007F000000}"/>
    <cellStyle name="Normal 2 44" xfId="124" xr:uid="{00000000-0005-0000-0000-000080000000}"/>
    <cellStyle name="Normal 2 45" xfId="125" xr:uid="{00000000-0005-0000-0000-000081000000}"/>
    <cellStyle name="Normal 2 46" xfId="126" xr:uid="{00000000-0005-0000-0000-000082000000}"/>
    <cellStyle name="Normal 2 48" xfId="127" xr:uid="{00000000-0005-0000-0000-000083000000}"/>
    <cellStyle name="Normal 2 5" xfId="128" xr:uid="{00000000-0005-0000-0000-000084000000}"/>
    <cellStyle name="Normal 2 6" xfId="129" xr:uid="{00000000-0005-0000-0000-000085000000}"/>
    <cellStyle name="Normal 2 7" xfId="130" xr:uid="{00000000-0005-0000-0000-000086000000}"/>
    <cellStyle name="Normal 2 8" xfId="131" xr:uid="{00000000-0005-0000-0000-000087000000}"/>
    <cellStyle name="Normal 2 9" xfId="132" xr:uid="{00000000-0005-0000-0000-000088000000}"/>
    <cellStyle name="Normal 21" xfId="133" xr:uid="{00000000-0005-0000-0000-000089000000}"/>
    <cellStyle name="Normal 22" xfId="134" xr:uid="{00000000-0005-0000-0000-00008A000000}"/>
    <cellStyle name="Normal 22 7" xfId="135" xr:uid="{00000000-0005-0000-0000-00008B000000}"/>
    <cellStyle name="Normal 23" xfId="136" xr:uid="{00000000-0005-0000-0000-00008C000000}"/>
    <cellStyle name="Normal 25" xfId="137" xr:uid="{00000000-0005-0000-0000-00008D000000}"/>
    <cellStyle name="Normal 26" xfId="138" xr:uid="{00000000-0005-0000-0000-00008E000000}"/>
    <cellStyle name="Normal 27" xfId="139" xr:uid="{00000000-0005-0000-0000-00008F000000}"/>
    <cellStyle name="Normal 28" xfId="140" xr:uid="{00000000-0005-0000-0000-000090000000}"/>
    <cellStyle name="Normal 29" xfId="141" xr:uid="{00000000-0005-0000-0000-000091000000}"/>
    <cellStyle name="Normal 3" xfId="142" xr:uid="{00000000-0005-0000-0000-000092000000}"/>
    <cellStyle name="Normal 32" xfId="143" xr:uid="{00000000-0005-0000-0000-000093000000}"/>
    <cellStyle name="Normal 32 10" xfId="144" xr:uid="{00000000-0005-0000-0000-000094000000}"/>
    <cellStyle name="Normal 32 11" xfId="145" xr:uid="{00000000-0005-0000-0000-000095000000}"/>
    <cellStyle name="Normal 32 12" xfId="146" xr:uid="{00000000-0005-0000-0000-000096000000}"/>
    <cellStyle name="Normal 32 13" xfId="147" xr:uid="{00000000-0005-0000-0000-000097000000}"/>
    <cellStyle name="Normal 32 14" xfId="148" xr:uid="{00000000-0005-0000-0000-000098000000}"/>
    <cellStyle name="Normal 32 15" xfId="149" xr:uid="{00000000-0005-0000-0000-000099000000}"/>
    <cellStyle name="Normal 32 16" xfId="150" xr:uid="{00000000-0005-0000-0000-00009A000000}"/>
    <cellStyle name="Normal 32 2" xfId="151" xr:uid="{00000000-0005-0000-0000-00009B000000}"/>
    <cellStyle name="Normal 32 3" xfId="152" xr:uid="{00000000-0005-0000-0000-00009C000000}"/>
    <cellStyle name="Normal 32 4" xfId="153" xr:uid="{00000000-0005-0000-0000-00009D000000}"/>
    <cellStyle name="Normal 32 5" xfId="154" xr:uid="{00000000-0005-0000-0000-00009E000000}"/>
    <cellStyle name="Normal 32 6" xfId="155" xr:uid="{00000000-0005-0000-0000-00009F000000}"/>
    <cellStyle name="Normal 32 7" xfId="156" xr:uid="{00000000-0005-0000-0000-0000A0000000}"/>
    <cellStyle name="Normal 32 8" xfId="157" xr:uid="{00000000-0005-0000-0000-0000A1000000}"/>
    <cellStyle name="Normal 32 9" xfId="158" xr:uid="{00000000-0005-0000-0000-0000A2000000}"/>
    <cellStyle name="Normal 33" xfId="159" xr:uid="{00000000-0005-0000-0000-0000A3000000}"/>
    <cellStyle name="Normal 33 2" xfId="160" xr:uid="{00000000-0005-0000-0000-0000A4000000}"/>
    <cellStyle name="Normal 35" xfId="161" xr:uid="{00000000-0005-0000-0000-0000A5000000}"/>
    <cellStyle name="Normal 39" xfId="162" xr:uid="{00000000-0005-0000-0000-0000A6000000}"/>
    <cellStyle name="Normal 4" xfId="163" xr:uid="{00000000-0005-0000-0000-0000A7000000}"/>
    <cellStyle name="Normal 4 2" xfId="164" xr:uid="{00000000-0005-0000-0000-0000A8000000}"/>
    <cellStyle name="Normal 4 3" xfId="165" xr:uid="{00000000-0005-0000-0000-0000A9000000}"/>
    <cellStyle name="Normal 4 4" xfId="166" xr:uid="{00000000-0005-0000-0000-0000AA000000}"/>
    <cellStyle name="Normal 4 5" xfId="167" xr:uid="{00000000-0005-0000-0000-0000AB000000}"/>
    <cellStyle name="Normal 4 6" xfId="168" xr:uid="{00000000-0005-0000-0000-0000AC000000}"/>
    <cellStyle name="Normal 4 7" xfId="169" xr:uid="{00000000-0005-0000-0000-0000AD000000}"/>
    <cellStyle name="Normal 4 8" xfId="170" xr:uid="{00000000-0005-0000-0000-0000AE000000}"/>
    <cellStyle name="Normal 4 9" xfId="171" xr:uid="{00000000-0005-0000-0000-0000AF000000}"/>
    <cellStyle name="Normal 4_EF SOCOLAIT AU 311211 à auditer" xfId="176" xr:uid="{00000000-0005-0000-0000-0000B4000000}"/>
    <cellStyle name="Normal 40" xfId="172" xr:uid="{00000000-0005-0000-0000-0000B0000000}"/>
    <cellStyle name="Normal 44" xfId="173" xr:uid="{00000000-0005-0000-0000-0000B1000000}"/>
    <cellStyle name="Normal 45" xfId="174" xr:uid="{00000000-0005-0000-0000-0000B2000000}"/>
    <cellStyle name="Normal 46" xfId="175" xr:uid="{00000000-0005-0000-0000-0000B3000000}"/>
    <cellStyle name="Normal 5" xfId="177" xr:uid="{00000000-0005-0000-0000-0000B5000000}"/>
    <cellStyle name="Normal 5 2" xfId="178" xr:uid="{00000000-0005-0000-0000-0000B6000000}"/>
    <cellStyle name="Normal 5 3" xfId="179" xr:uid="{00000000-0005-0000-0000-0000B7000000}"/>
    <cellStyle name="Normal 5 4" xfId="180" xr:uid="{00000000-0005-0000-0000-0000B8000000}"/>
    <cellStyle name="Normal 5 5" xfId="181" xr:uid="{00000000-0005-0000-0000-0000B9000000}"/>
    <cellStyle name="Normal 5 6" xfId="182" xr:uid="{00000000-0005-0000-0000-0000BA000000}"/>
    <cellStyle name="Normal 5 7" xfId="183" xr:uid="{00000000-0005-0000-0000-0000BB000000}"/>
    <cellStyle name="Normal 5 8" xfId="184" xr:uid="{00000000-0005-0000-0000-0000BC000000}"/>
    <cellStyle name="Normal 5 9" xfId="185" xr:uid="{00000000-0005-0000-0000-0000BD000000}"/>
    <cellStyle name="Normal 5_EF SOCOLAIT AU 311211 à auditer" xfId="186" xr:uid="{00000000-0005-0000-0000-0000BE000000}"/>
    <cellStyle name="Normal 6" xfId="187" xr:uid="{00000000-0005-0000-0000-0000BF000000}"/>
    <cellStyle name="Normal 6 19" xfId="188" xr:uid="{00000000-0005-0000-0000-0000C0000000}"/>
    <cellStyle name="Normal 7" xfId="189" xr:uid="{00000000-0005-0000-0000-0000C1000000}"/>
    <cellStyle name="Normal 7 19" xfId="190" xr:uid="{00000000-0005-0000-0000-0000C2000000}"/>
    <cellStyle name="Normal 8" xfId="191" xr:uid="{00000000-0005-0000-0000-0000C3000000}"/>
    <cellStyle name="Normal 9" xfId="192" xr:uid="{00000000-0005-0000-0000-0000C4000000}"/>
    <cellStyle name="Normal_2004 SMTP BMOI 300604" xfId="193" xr:uid="{00000000-0005-0000-0000-0000C5000000}"/>
    <cellStyle name="Pourcentage 2" xfId="194" xr:uid="{00000000-0005-0000-0000-0000C6000000}"/>
    <cellStyle name="Pourcentage 3" xfId="195" xr:uid="{00000000-0005-0000-0000-0000C7000000}"/>
    <cellStyle name="Pourcentage 3 2" xfId="196" xr:uid="{00000000-0005-0000-0000-0000C8000000}"/>
    <cellStyle name="Pourcentage 4" xfId="197" xr:uid="{00000000-0005-0000-0000-0000C9000000}"/>
  </cellStyles>
  <dxfs count="766"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5700"/>
      </font>
      <numFmt numFmtId="0" formatCode="General"/>
      <fill>
        <patternFill>
          <bgColor rgb="FFFFEB9C"/>
        </patternFill>
      </fill>
    </dxf>
    <dxf>
      <font>
        <color rgb="FF006100"/>
      </font>
      <numFmt numFmtId="0" formatCode="General"/>
      <fill>
        <patternFill>
          <bgColor rgb="FFC6EFCE"/>
        </patternFill>
      </fill>
    </dxf>
    <dxf>
      <numFmt numFmtId="0" formatCode="General"/>
      <fill>
        <patternFill>
          <bgColor rgb="FFFFFF00"/>
        </patternFill>
      </fill>
    </dxf>
    <dxf>
      <numFmt numFmtId="0" formatCode="General"/>
      <fill>
        <patternFill>
          <bgColor rgb="FF0070C0"/>
        </patternFill>
      </fill>
    </dxf>
    <dxf>
      <numFmt numFmtId="0" formatCode="General"/>
      <fill>
        <patternFill>
          <bgColor rgb="FF7030A0"/>
        </patternFill>
      </fill>
    </dxf>
    <dxf>
      <numFmt numFmtId="0" formatCode="General"/>
      <fill>
        <patternFill>
          <bgColor rgb="FFFFC000"/>
        </patternFill>
      </fill>
    </dxf>
    <dxf>
      <numFmt numFmtId="0" formatCode="General"/>
      <fill>
        <patternFill>
          <bgColor rgb="FFFF0000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5700"/>
      </font>
      <numFmt numFmtId="0" formatCode="General"/>
      <fill>
        <patternFill>
          <bgColor rgb="FFFFEB9C"/>
        </patternFill>
      </fill>
    </dxf>
    <dxf>
      <font>
        <color rgb="FF006100"/>
      </font>
      <numFmt numFmtId="0" formatCode="General"/>
      <fill>
        <patternFill>
          <bgColor rgb="FFC6EF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5700"/>
      </font>
      <numFmt numFmtId="0" formatCode="General"/>
      <fill>
        <patternFill>
          <bgColor rgb="FFFFEB9C"/>
        </patternFill>
      </fill>
    </dxf>
    <dxf>
      <numFmt numFmtId="0" formatCode="General"/>
      <fill>
        <patternFill>
          <bgColor theme="8" tint="0.39988402966399123"/>
        </patternFill>
      </fill>
    </dxf>
    <dxf>
      <numFmt numFmtId="0" formatCode="General"/>
      <fill>
        <patternFill>
          <bgColor theme="6" tint="0.59987182226020086"/>
        </patternFill>
      </fill>
    </dxf>
    <dxf>
      <numFmt numFmtId="0" formatCode="General"/>
      <fill>
        <patternFill>
          <bgColor rgb="FFFFFF00"/>
        </patternFill>
      </fill>
    </dxf>
    <dxf>
      <numFmt numFmtId="0" formatCode="General"/>
      <fill>
        <patternFill>
          <bgColor rgb="FF0070C0"/>
        </patternFill>
      </fill>
    </dxf>
    <dxf>
      <numFmt numFmtId="0" formatCode="General"/>
      <fill>
        <patternFill>
          <bgColor rgb="FF7030A0"/>
        </patternFill>
      </fill>
    </dxf>
    <dxf>
      <numFmt numFmtId="0" formatCode="General"/>
      <fill>
        <patternFill>
          <bgColor rgb="FFFFC000"/>
        </patternFill>
      </fill>
    </dxf>
    <dxf>
      <font>
        <color rgb="FF006100"/>
      </font>
      <numFmt numFmtId="0" formatCode="General"/>
      <fill>
        <patternFill>
          <bgColor rgb="FFC6EF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  <dxf>
      <font>
        <color rgb="FF9C0006"/>
      </font>
      <numFmt numFmtId="0" formatCode="General"/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D9D9D9"/>
      <rgbColor rgb="FF800080"/>
      <rgbColor rgb="FF008080"/>
      <rgbColor rgb="FFBFBFBF"/>
      <rgbColor rgb="FF808080"/>
      <rgbColor rgb="FF8FAADC"/>
      <rgbColor rgb="FF7030A0"/>
      <rgbColor rgb="FFE2F0D9"/>
      <rgbColor rgb="FFDAE3F3"/>
      <rgbColor rgb="FF660066"/>
      <rgbColor rgb="FFD0CECE"/>
      <rgbColor rgb="FF0070C0"/>
      <rgbColor rgb="FFBDD7EE"/>
      <rgbColor rgb="FF000080"/>
      <rgbColor rgb="FFFF00FF"/>
      <rgbColor rgb="FFFFE699"/>
      <rgbColor rgb="FF00FFFF"/>
      <rgbColor rgb="FF800080"/>
      <rgbColor rgb="FF800000"/>
      <rgbColor rgb="FF008080"/>
      <rgbColor rgb="FF0000FF"/>
      <rgbColor rgb="FF00CCFF"/>
      <rgbColor rgb="FFDBDBDB"/>
      <rgbColor rgb="FFC6EFCE"/>
      <rgbColor rgb="FFFFEB9C"/>
      <rgbColor rgb="FF9DC3E6"/>
      <rgbColor rgb="FFFFC7CE"/>
      <rgbColor rgb="FFB4C6E7"/>
      <rgbColor rgb="FFF8CBAD"/>
      <rgbColor rgb="FF4472C4"/>
      <rgbColor rgb="FFB4C7E7"/>
      <rgbColor rgb="FF92D050"/>
      <rgbColor rgb="FFFFC000"/>
      <rgbColor rgb="FFC5E0B4"/>
      <rgbColor rgb="FFED7D31"/>
      <rgbColor rgb="FF666699"/>
      <rgbColor rgb="FF969696"/>
      <rgbColor rgb="FF003366"/>
      <rgbColor rgb="FF00B050"/>
      <rgbColor rgb="FF003300"/>
      <rgbColor rgb="FF333300"/>
      <rgbColor rgb="FF9C5700"/>
      <rgbColor rgb="FFC55A11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styles" Target="style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theme/theme1.xml><?xml version="1.0" encoding="utf-8"?>
<a:theme xmlns:a="http://schemas.openxmlformats.org/drawingml/2006/main" name="Thèm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2"/>
  <sheetViews>
    <sheetView zoomScaleNormal="100" workbookViewId="0">
      <selection activeCell="D40" sqref="D40"/>
    </sheetView>
  </sheetViews>
  <sheetFormatPr baseColWidth="10" defaultColWidth="10.7109375" defaultRowHeight="14.25" x14ac:dyDescent="0.25"/>
  <cols>
    <col min="2" max="2" width="20.7109375" customWidth="1"/>
  </cols>
  <sheetData>
    <row r="1" spans="1:8" x14ac:dyDescent="0.25">
      <c r="B1" t="s">
        <v>0</v>
      </c>
    </row>
    <row r="2" spans="1:8" x14ac:dyDescent="0.25">
      <c r="A2">
        <v>1</v>
      </c>
      <c r="B2" t="s">
        <v>1</v>
      </c>
      <c r="C2">
        <v>11</v>
      </c>
      <c r="D2" t="s">
        <v>2</v>
      </c>
      <c r="E2">
        <v>21</v>
      </c>
      <c r="F2" t="s">
        <v>3</v>
      </c>
      <c r="G2">
        <v>31</v>
      </c>
      <c r="H2" t="s">
        <v>4</v>
      </c>
    </row>
    <row r="3" spans="1:8" x14ac:dyDescent="0.25">
      <c r="A3">
        <v>2</v>
      </c>
      <c r="B3" t="s">
        <v>5</v>
      </c>
      <c r="C3">
        <v>12</v>
      </c>
      <c r="D3" t="s">
        <v>6</v>
      </c>
      <c r="E3">
        <v>22</v>
      </c>
      <c r="F3" t="s">
        <v>7</v>
      </c>
      <c r="G3">
        <v>32</v>
      </c>
      <c r="H3" t="s">
        <v>8</v>
      </c>
    </row>
    <row r="4" spans="1:8" x14ac:dyDescent="0.25">
      <c r="A4">
        <v>3</v>
      </c>
      <c r="B4" t="s">
        <v>9</v>
      </c>
      <c r="C4">
        <v>13</v>
      </c>
      <c r="D4" t="s">
        <v>10</v>
      </c>
      <c r="E4">
        <v>23</v>
      </c>
      <c r="F4" t="s">
        <v>11</v>
      </c>
      <c r="G4">
        <v>33</v>
      </c>
      <c r="H4" t="s">
        <v>12</v>
      </c>
    </row>
    <row r="5" spans="1:8" x14ac:dyDescent="0.25">
      <c r="A5">
        <v>4</v>
      </c>
      <c r="B5" t="s">
        <v>13</v>
      </c>
      <c r="C5">
        <v>14</v>
      </c>
      <c r="D5" t="s">
        <v>14</v>
      </c>
      <c r="E5">
        <v>24</v>
      </c>
      <c r="F5" t="s">
        <v>15</v>
      </c>
      <c r="G5">
        <v>34</v>
      </c>
      <c r="H5" t="s">
        <v>16</v>
      </c>
    </row>
    <row r="6" spans="1:8" x14ac:dyDescent="0.25">
      <c r="A6">
        <v>5</v>
      </c>
      <c r="B6" t="s">
        <v>17</v>
      </c>
      <c r="C6">
        <v>15</v>
      </c>
      <c r="D6" t="s">
        <v>18</v>
      </c>
      <c r="E6">
        <v>25</v>
      </c>
      <c r="F6" t="s">
        <v>19</v>
      </c>
      <c r="G6">
        <v>35</v>
      </c>
      <c r="H6" t="s">
        <v>20</v>
      </c>
    </row>
    <row r="7" spans="1:8" x14ac:dyDescent="0.25">
      <c r="A7">
        <v>6</v>
      </c>
      <c r="B7" t="s">
        <v>21</v>
      </c>
      <c r="C7">
        <v>16</v>
      </c>
      <c r="D7" t="s">
        <v>22</v>
      </c>
      <c r="E7">
        <v>26</v>
      </c>
      <c r="F7" t="s">
        <v>23</v>
      </c>
      <c r="G7">
        <v>36</v>
      </c>
      <c r="H7" t="s">
        <v>24</v>
      </c>
    </row>
    <row r="8" spans="1:8" x14ac:dyDescent="0.25">
      <c r="A8">
        <v>7</v>
      </c>
      <c r="B8" t="s">
        <v>25</v>
      </c>
      <c r="C8">
        <v>17</v>
      </c>
      <c r="D8" t="s">
        <v>26</v>
      </c>
      <c r="E8">
        <v>27</v>
      </c>
      <c r="F8" t="s">
        <v>27</v>
      </c>
      <c r="G8">
        <v>37</v>
      </c>
      <c r="H8" t="s">
        <v>28</v>
      </c>
    </row>
    <row r="9" spans="1:8" x14ac:dyDescent="0.25">
      <c r="A9">
        <v>8</v>
      </c>
      <c r="B9" t="s">
        <v>29</v>
      </c>
      <c r="C9">
        <v>18</v>
      </c>
      <c r="D9" t="s">
        <v>30</v>
      </c>
      <c r="E9">
        <v>28</v>
      </c>
      <c r="F9" t="s">
        <v>31</v>
      </c>
      <c r="G9">
        <v>38</v>
      </c>
      <c r="H9" t="s">
        <v>32</v>
      </c>
    </row>
    <row r="10" spans="1:8" x14ac:dyDescent="0.25">
      <c r="A10">
        <v>9</v>
      </c>
      <c r="B10" t="s">
        <v>33</v>
      </c>
      <c r="C10">
        <v>19</v>
      </c>
      <c r="D10" t="s">
        <v>34</v>
      </c>
      <c r="E10">
        <v>29</v>
      </c>
      <c r="F10" t="s">
        <v>35</v>
      </c>
      <c r="G10">
        <v>39</v>
      </c>
      <c r="H10" t="s">
        <v>36</v>
      </c>
    </row>
    <row r="11" spans="1:8" x14ac:dyDescent="0.25">
      <c r="A11">
        <v>10</v>
      </c>
      <c r="B11" t="s">
        <v>37</v>
      </c>
      <c r="C11">
        <v>20</v>
      </c>
      <c r="D11" t="s">
        <v>38</v>
      </c>
      <c r="E11">
        <v>30</v>
      </c>
      <c r="F11" t="s">
        <v>39</v>
      </c>
      <c r="G11">
        <v>40</v>
      </c>
      <c r="H11" t="s">
        <v>40</v>
      </c>
    </row>
    <row r="12" spans="1:8" x14ac:dyDescent="0.25">
      <c r="A12">
        <v>11</v>
      </c>
      <c r="B12" t="s">
        <v>2</v>
      </c>
      <c r="G12">
        <v>41</v>
      </c>
      <c r="H12" t="s">
        <v>41</v>
      </c>
    </row>
    <row r="13" spans="1:8" x14ac:dyDescent="0.25">
      <c r="A13">
        <v>12</v>
      </c>
      <c r="B13" t="s">
        <v>6</v>
      </c>
    </row>
    <row r="14" spans="1:8" x14ac:dyDescent="0.25">
      <c r="A14">
        <v>13</v>
      </c>
      <c r="B14" t="s">
        <v>10</v>
      </c>
    </row>
    <row r="15" spans="1:8" x14ac:dyDescent="0.25">
      <c r="A15">
        <v>14</v>
      </c>
      <c r="B15" t="s">
        <v>14</v>
      </c>
    </row>
    <row r="16" spans="1:8" x14ac:dyDescent="0.25">
      <c r="A16">
        <v>15</v>
      </c>
      <c r="B16" t="s">
        <v>18</v>
      </c>
    </row>
    <row r="17" spans="1:2" x14ac:dyDescent="0.25">
      <c r="A17">
        <v>16</v>
      </c>
      <c r="B17" t="s">
        <v>22</v>
      </c>
    </row>
    <row r="18" spans="1:2" x14ac:dyDescent="0.25">
      <c r="A18">
        <v>17</v>
      </c>
      <c r="B18" t="s">
        <v>26</v>
      </c>
    </row>
    <row r="19" spans="1:2" x14ac:dyDescent="0.25">
      <c r="A19">
        <v>18</v>
      </c>
      <c r="B19" t="s">
        <v>30</v>
      </c>
    </row>
    <row r="20" spans="1:2" x14ac:dyDescent="0.25">
      <c r="A20">
        <v>19</v>
      </c>
      <c r="B20" t="s">
        <v>34</v>
      </c>
    </row>
    <row r="21" spans="1:2" x14ac:dyDescent="0.25">
      <c r="A21">
        <v>20</v>
      </c>
      <c r="B21" t="s">
        <v>38</v>
      </c>
    </row>
    <row r="22" spans="1:2" x14ac:dyDescent="0.25">
      <c r="A22">
        <v>21</v>
      </c>
      <c r="B22" t="s">
        <v>3</v>
      </c>
    </row>
    <row r="23" spans="1:2" x14ac:dyDescent="0.25">
      <c r="A23">
        <v>22</v>
      </c>
      <c r="B23" t="s">
        <v>7</v>
      </c>
    </row>
    <row r="24" spans="1:2" x14ac:dyDescent="0.25">
      <c r="A24">
        <v>23</v>
      </c>
      <c r="B24" t="s">
        <v>11</v>
      </c>
    </row>
    <row r="25" spans="1:2" x14ac:dyDescent="0.25">
      <c r="A25">
        <v>24</v>
      </c>
      <c r="B25" t="s">
        <v>15</v>
      </c>
    </row>
    <row r="26" spans="1:2" x14ac:dyDescent="0.25">
      <c r="A26">
        <v>25</v>
      </c>
      <c r="B26" t="s">
        <v>19</v>
      </c>
    </row>
    <row r="27" spans="1:2" x14ac:dyDescent="0.25">
      <c r="A27">
        <v>26</v>
      </c>
      <c r="B27" t="s">
        <v>23</v>
      </c>
    </row>
    <row r="28" spans="1:2" x14ac:dyDescent="0.25">
      <c r="A28">
        <v>27</v>
      </c>
      <c r="B28" t="s">
        <v>27</v>
      </c>
    </row>
    <row r="29" spans="1:2" x14ac:dyDescent="0.25">
      <c r="A29">
        <v>28</v>
      </c>
      <c r="B29" t="s">
        <v>31</v>
      </c>
    </row>
    <row r="30" spans="1:2" x14ac:dyDescent="0.25">
      <c r="A30">
        <v>29</v>
      </c>
      <c r="B30" t="s">
        <v>35</v>
      </c>
    </row>
    <row r="31" spans="1:2" x14ac:dyDescent="0.25">
      <c r="A31">
        <v>30</v>
      </c>
      <c r="B31" t="s">
        <v>39</v>
      </c>
    </row>
    <row r="32" spans="1:2" x14ac:dyDescent="0.25">
      <c r="A32">
        <v>31</v>
      </c>
      <c r="B32" t="s">
        <v>4</v>
      </c>
    </row>
    <row r="33" spans="1:2" x14ac:dyDescent="0.25">
      <c r="A33">
        <v>32</v>
      </c>
      <c r="B33" t="s">
        <v>8</v>
      </c>
    </row>
    <row r="34" spans="1:2" x14ac:dyDescent="0.25">
      <c r="A34">
        <v>33</v>
      </c>
      <c r="B34" t="s">
        <v>12</v>
      </c>
    </row>
    <row r="35" spans="1:2" x14ac:dyDescent="0.25">
      <c r="A35">
        <v>34</v>
      </c>
      <c r="B35" t="s">
        <v>16</v>
      </c>
    </row>
    <row r="36" spans="1:2" x14ac:dyDescent="0.25">
      <c r="A36">
        <v>35</v>
      </c>
      <c r="B36" t="s">
        <v>20</v>
      </c>
    </row>
    <row r="37" spans="1:2" x14ac:dyDescent="0.25">
      <c r="A37">
        <v>36</v>
      </c>
      <c r="B37" t="s">
        <v>24</v>
      </c>
    </row>
    <row r="38" spans="1:2" x14ac:dyDescent="0.25">
      <c r="A38">
        <v>37</v>
      </c>
      <c r="B38" t="s">
        <v>28</v>
      </c>
    </row>
    <row r="39" spans="1:2" x14ac:dyDescent="0.25">
      <c r="A39">
        <v>38</v>
      </c>
      <c r="B39" t="s">
        <v>32</v>
      </c>
    </row>
    <row r="40" spans="1:2" x14ac:dyDescent="0.25">
      <c r="A40">
        <v>39</v>
      </c>
      <c r="B40" t="s">
        <v>36</v>
      </c>
    </row>
    <row r="41" spans="1:2" x14ac:dyDescent="0.25">
      <c r="A41">
        <v>40</v>
      </c>
      <c r="B41" t="s">
        <v>40</v>
      </c>
    </row>
    <row r="42" spans="1:2" x14ac:dyDescent="0.25">
      <c r="A42">
        <v>41</v>
      </c>
      <c r="B42" t="s">
        <v>41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5E0B4"/>
  </sheetPr>
  <dimension ref="A1:J210"/>
  <sheetViews>
    <sheetView zoomScaleNormal="100" workbookViewId="0">
      <selection activeCell="C17" sqref="C17"/>
    </sheetView>
  </sheetViews>
  <sheetFormatPr baseColWidth="10" defaultColWidth="11.42578125" defaultRowHeight="14.25" x14ac:dyDescent="0.25"/>
  <cols>
    <col min="1" max="1" width="13.140625" style="11" customWidth="1"/>
    <col min="2" max="2" width="35" style="11" customWidth="1"/>
    <col min="3" max="4" width="16.5703125" style="11" customWidth="1"/>
    <col min="5" max="5" width="12.85546875" style="11" customWidth="1"/>
    <col min="6" max="6" width="12.85546875" customWidth="1"/>
    <col min="7" max="7" width="12.85546875" style="12" customWidth="1"/>
    <col min="8" max="8" width="11.42578125" style="11"/>
    <col min="9" max="9" width="23.28515625" style="11" customWidth="1"/>
    <col min="10" max="10" width="27.5703125" style="11" customWidth="1"/>
    <col min="11" max="16384" width="11.42578125" style="11"/>
  </cols>
  <sheetData>
    <row r="1" spans="1:10" s="16" customFormat="1" x14ac:dyDescent="0.25">
      <c r="A1" s="11"/>
      <c r="B1" s="11"/>
      <c r="C1" s="13">
        <v>2022</v>
      </c>
      <c r="D1" s="13">
        <v>2021</v>
      </c>
      <c r="E1" s="13">
        <v>2020</v>
      </c>
      <c r="F1" s="14">
        <v>2019</v>
      </c>
      <c r="G1" s="15"/>
      <c r="I1" s="17" t="s">
        <v>42</v>
      </c>
      <c r="J1" s="17"/>
    </row>
    <row r="2" spans="1:10" x14ac:dyDescent="0.25">
      <c r="A2" s="18">
        <v>10100000</v>
      </c>
      <c r="B2" s="19" t="s">
        <v>43</v>
      </c>
      <c r="C2" s="19">
        <f>IF(A2=A1,0,SUMIFS('BLG1222'!$I:$I,'BLG1222'!$A:$A,"agricorp",'BLG1222'!$D:$D,A:A))</f>
        <v>0</v>
      </c>
      <c r="D2" s="19">
        <v>-10000000</v>
      </c>
      <c r="E2" s="19">
        <v>-2000000</v>
      </c>
      <c r="F2" s="12">
        <v>-2000000</v>
      </c>
      <c r="G2" s="20"/>
      <c r="I2" s="18">
        <v>10100000</v>
      </c>
      <c r="J2" s="19" t="s">
        <v>43</v>
      </c>
    </row>
    <row r="3" spans="1:10" x14ac:dyDescent="0.25">
      <c r="A3" s="18">
        <v>11900000</v>
      </c>
      <c r="B3" s="19" t="s">
        <v>44</v>
      </c>
      <c r="C3" s="19">
        <f>IF(A3=A2,0,SUMIFS('BLG1222'!$I:$I,'BLG1222'!$A:$A,"agricorp",'BLG1222'!$D:$D,A:A))</f>
        <v>0</v>
      </c>
      <c r="D3" s="19">
        <v>2419584.21</v>
      </c>
      <c r="E3" s="19">
        <v>2419584.21</v>
      </c>
      <c r="F3" s="12">
        <v>2106451.23</v>
      </c>
      <c r="G3" s="20"/>
      <c r="I3" s="18">
        <v>11900000</v>
      </c>
      <c r="J3" s="19" t="s">
        <v>44</v>
      </c>
    </row>
    <row r="4" spans="1:10" x14ac:dyDescent="0.25">
      <c r="A4" s="18">
        <v>12000000</v>
      </c>
      <c r="B4" s="19" t="s">
        <v>45</v>
      </c>
      <c r="C4" s="19">
        <f>IF(A4=A3,0,SUMIFS('BLG1222'!$I:$I,'BLG1222'!$A:$A,"agricorp",'BLG1222'!$D:$D,A:A))</f>
        <v>0</v>
      </c>
      <c r="D4" s="19">
        <v>280428.55</v>
      </c>
      <c r="E4" s="19"/>
      <c r="F4" s="12"/>
      <c r="I4" s="18">
        <v>12000000</v>
      </c>
      <c r="J4" s="19" t="s">
        <v>45</v>
      </c>
    </row>
    <row r="5" spans="1:10" x14ac:dyDescent="0.25">
      <c r="A5" s="18">
        <v>12900000</v>
      </c>
      <c r="B5" s="19" t="s">
        <v>46</v>
      </c>
      <c r="C5" s="19">
        <f>IF(A5=A4,0,SUMIFS('BLG1222'!$I:$I,'BLG1222'!$A:$A,"agricorp",'BLG1222'!$D:$D,A:A))</f>
        <v>0</v>
      </c>
      <c r="D5" s="21"/>
      <c r="E5" s="21"/>
      <c r="F5" s="15"/>
      <c r="G5" s="15"/>
      <c r="H5" s="16"/>
      <c r="I5" s="22">
        <v>12900000</v>
      </c>
      <c r="J5" s="11" t="s">
        <v>46</v>
      </c>
    </row>
    <row r="6" spans="1:10" x14ac:dyDescent="0.25">
      <c r="A6" s="18">
        <v>20400000</v>
      </c>
      <c r="B6" s="19" t="s">
        <v>47</v>
      </c>
      <c r="C6" s="19">
        <f>IF(A6=A5,0,SUMIFS('BLG1222'!$I:$I,'BLG1222'!$A:$A,"agricorp",'BLG1222'!$D:$D,A:A))</f>
        <v>0</v>
      </c>
      <c r="D6" s="21"/>
      <c r="E6" s="21"/>
      <c r="F6" s="15"/>
      <c r="G6" s="15"/>
      <c r="H6" s="16"/>
      <c r="I6" s="23">
        <v>20400000</v>
      </c>
      <c r="J6" s="24" t="s">
        <v>47</v>
      </c>
    </row>
    <row r="7" spans="1:10" x14ac:dyDescent="0.25">
      <c r="A7" s="18">
        <v>21500000</v>
      </c>
      <c r="B7" s="19" t="s">
        <v>48</v>
      </c>
      <c r="C7" s="19">
        <f>IF(A7=A6,0,SUMIFS('BLG1222'!$I:$I,'BLG1222'!$A:$A,"agricorp",'BLG1222'!$D:$D,A:A))</f>
        <v>0</v>
      </c>
      <c r="D7" s="19">
        <v>3128790</v>
      </c>
      <c r="E7" s="19"/>
      <c r="F7" s="12"/>
      <c r="I7" s="18">
        <v>21500000</v>
      </c>
      <c r="J7" s="19" t="s">
        <v>48</v>
      </c>
    </row>
    <row r="8" spans="1:10" x14ac:dyDescent="0.25">
      <c r="A8" s="18">
        <v>21510000</v>
      </c>
      <c r="B8" s="19" t="s">
        <v>49</v>
      </c>
      <c r="C8" s="19">
        <f>IF(A8=A7,0,SUMIFS('BLG1222'!$I:$I,'BLG1222'!$A:$A,"agricorp",'BLG1222'!$D:$D,A:A))</f>
        <v>0</v>
      </c>
      <c r="D8" s="19">
        <v>2808000</v>
      </c>
      <c r="E8" s="19"/>
      <c r="F8" s="12"/>
      <c r="I8" s="18">
        <v>21510000</v>
      </c>
      <c r="J8" s="19" t="s">
        <v>49</v>
      </c>
    </row>
    <row r="9" spans="1:10" x14ac:dyDescent="0.25">
      <c r="A9" s="18">
        <v>21800000</v>
      </c>
      <c r="B9" s="19" t="s">
        <v>50</v>
      </c>
      <c r="C9" s="19">
        <f>IF(A9=A8,0,SUMIFS('BLG1222'!$I:$I,'BLG1222'!$A:$A,"agricorp",'BLG1222'!$D:$D,A:A))</f>
        <v>0</v>
      </c>
      <c r="D9" s="19">
        <v>10847964.550000001</v>
      </c>
      <c r="E9" s="19"/>
      <c r="F9" s="12"/>
      <c r="I9" s="18">
        <v>21800000</v>
      </c>
      <c r="J9" s="19" t="s">
        <v>50</v>
      </c>
    </row>
    <row r="10" spans="1:10" x14ac:dyDescent="0.25">
      <c r="A10" s="18">
        <v>21810000</v>
      </c>
      <c r="B10" s="19" t="s">
        <v>51</v>
      </c>
      <c r="C10" s="19">
        <f>IF(A10=A9,0,SUMIFS('BLG1222'!$I:$I,'BLG1222'!$A:$A,"agricorp",'BLG1222'!$D:$D,A:A))</f>
        <v>0</v>
      </c>
      <c r="D10" s="21"/>
      <c r="E10" s="21"/>
      <c r="F10" s="15"/>
      <c r="G10" s="15"/>
      <c r="H10" s="16"/>
      <c r="I10" s="23">
        <v>21811000</v>
      </c>
      <c r="J10" s="24" t="s">
        <v>51</v>
      </c>
    </row>
    <row r="11" spans="1:10" x14ac:dyDescent="0.25">
      <c r="A11" s="18">
        <v>21820000</v>
      </c>
      <c r="B11" s="19" t="s">
        <v>52</v>
      </c>
      <c r="C11" s="19">
        <f>IF(A11=A10,0,SUMIFS('BLG1222'!$I:$I,'BLG1222'!$A:$A,"agricorp",'BLG1222'!$D:$D,A:A))</f>
        <v>0</v>
      </c>
      <c r="D11" s="19">
        <v>25009519.010000002</v>
      </c>
      <c r="E11" s="19"/>
      <c r="F11" s="12"/>
      <c r="I11" s="18">
        <v>21820000</v>
      </c>
      <c r="J11" s="19" t="s">
        <v>52</v>
      </c>
    </row>
    <row r="12" spans="1:10" x14ac:dyDescent="0.25">
      <c r="A12" s="18">
        <v>21830000</v>
      </c>
      <c r="B12" s="19" t="s">
        <v>53</v>
      </c>
      <c r="C12" s="19">
        <f>IF(A12=A11,0,SUMIFS('BLG1222'!$I:$I,'BLG1222'!$A:$A,"agricorp",'BLG1222'!$D:$D,A:A))</f>
        <v>0</v>
      </c>
      <c r="D12" s="19">
        <v>22154000.170000002</v>
      </c>
      <c r="E12" s="19"/>
      <c r="F12" s="12"/>
      <c r="I12" s="18">
        <v>21830000</v>
      </c>
      <c r="J12" s="19" t="s">
        <v>53</v>
      </c>
    </row>
    <row r="13" spans="1:10" x14ac:dyDescent="0.25">
      <c r="A13" s="18">
        <v>21840000</v>
      </c>
      <c r="B13" s="19" t="s">
        <v>54</v>
      </c>
      <c r="C13" s="19">
        <f>IF(A13=A12,0,SUMIFS('BLG1222'!$I:$I,'BLG1222'!$A:$A,"agricorp",'BLG1222'!$D:$D,A:A))</f>
        <v>0</v>
      </c>
      <c r="D13" s="19">
        <v>155310392.59999999</v>
      </c>
      <c r="E13" s="19"/>
      <c r="F13" s="12"/>
      <c r="I13" s="18">
        <v>21840000</v>
      </c>
      <c r="J13" s="19" t="s">
        <v>54</v>
      </c>
    </row>
    <row r="14" spans="1:10" x14ac:dyDescent="0.25">
      <c r="A14" s="18">
        <v>26100000</v>
      </c>
      <c r="B14" s="19" t="s">
        <v>55</v>
      </c>
      <c r="C14" s="19">
        <f>IF(A14=A13,0,SUMIFS('BLG1222'!$I:$I,'BLG1222'!$A:$A,"agricorp",'BLG1222'!$D:$D,A:A))</f>
        <v>0</v>
      </c>
      <c r="D14" s="19">
        <v>3980000</v>
      </c>
      <c r="E14" s="19">
        <v>3980000</v>
      </c>
      <c r="F14" s="12">
        <v>3980000</v>
      </c>
      <c r="G14" s="20"/>
      <c r="I14" s="18">
        <v>26100000</v>
      </c>
      <c r="J14" s="19" t="s">
        <v>55</v>
      </c>
    </row>
    <row r="15" spans="1:10" x14ac:dyDescent="0.25">
      <c r="A15" s="18">
        <v>27500000</v>
      </c>
      <c r="B15" s="19" t="s">
        <v>56</v>
      </c>
      <c r="C15" s="19">
        <f>IF(A15=A14,0,SUMIFS('BLG1222'!$I:$I,'BLG1222'!$A:$A,"agricorp",'BLG1222'!$D:$D,A:A))</f>
        <v>0</v>
      </c>
      <c r="D15" s="21"/>
      <c r="E15" s="21"/>
      <c r="F15" s="15"/>
      <c r="G15" s="15"/>
      <c r="H15" s="16"/>
      <c r="I15" s="23">
        <v>27500000</v>
      </c>
      <c r="J15" s="24" t="s">
        <v>56</v>
      </c>
    </row>
    <row r="16" spans="1:10" x14ac:dyDescent="0.25">
      <c r="A16" s="18">
        <v>28150000</v>
      </c>
      <c r="B16" s="19" t="s">
        <v>57</v>
      </c>
      <c r="C16" s="19">
        <f>IF(A16=A15,0,SUMIFS('BLG1222'!$I:$I,'BLG1222'!$A:$A,"agricorp",'BLG1222'!$D:$D,A:A))</f>
        <v>0</v>
      </c>
      <c r="D16" s="19">
        <v>-13036.63</v>
      </c>
      <c r="E16" s="19"/>
      <c r="F16" s="12"/>
      <c r="I16" s="18">
        <v>28150000</v>
      </c>
      <c r="J16" s="19" t="s">
        <v>57</v>
      </c>
    </row>
    <row r="17" spans="1:10" x14ac:dyDescent="0.25">
      <c r="A17" s="18">
        <v>28151000</v>
      </c>
      <c r="B17" s="19" t="s">
        <v>58</v>
      </c>
      <c r="C17" s="19">
        <f>IF(A17=A16,0,SUMIFS('BLG1222'!$I:$I,'BLG1222'!$A:$A,"agricorp",'BLG1222'!$D:$D,A:A))</f>
        <v>0</v>
      </c>
      <c r="D17" s="19">
        <v>-23400</v>
      </c>
      <c r="E17" s="19"/>
      <c r="F17" s="12"/>
      <c r="I17" s="18">
        <v>28151000</v>
      </c>
      <c r="J17" s="19" t="s">
        <v>58</v>
      </c>
    </row>
    <row r="18" spans="1:10" x14ac:dyDescent="0.25">
      <c r="A18" s="18">
        <v>28182000</v>
      </c>
      <c r="B18" s="19" t="s">
        <v>59</v>
      </c>
      <c r="C18" s="19">
        <f>IF(A18=A17,0,SUMIFS('BLG1222'!$I:$I,'BLG1222'!$A:$A,"agricorp",'BLG1222'!$D:$D,A:A))</f>
        <v>0</v>
      </c>
      <c r="D18" s="19">
        <v>-899873.34</v>
      </c>
      <c r="E18" s="19"/>
      <c r="F18" s="12"/>
      <c r="I18" s="18">
        <v>28182000</v>
      </c>
      <c r="J18" s="19" t="s">
        <v>59</v>
      </c>
    </row>
    <row r="19" spans="1:10" x14ac:dyDescent="0.25">
      <c r="A19" s="18">
        <v>28183000</v>
      </c>
      <c r="B19" s="19" t="s">
        <v>60</v>
      </c>
      <c r="C19" s="19">
        <f>IF(A19=A18,0,SUMIFS('BLG1222'!$I:$I,'BLG1222'!$A:$A,"agricorp",'BLG1222'!$D:$D,A:A))</f>
        <v>0</v>
      </c>
      <c r="D19" s="19">
        <v>-778590.28</v>
      </c>
      <c r="E19" s="19"/>
      <c r="F19" s="12"/>
      <c r="I19" s="18">
        <v>28183000</v>
      </c>
      <c r="J19" s="19" t="s">
        <v>60</v>
      </c>
    </row>
    <row r="20" spans="1:10" x14ac:dyDescent="0.25">
      <c r="A20" s="18">
        <v>28184000</v>
      </c>
      <c r="B20" s="19" t="s">
        <v>61</v>
      </c>
      <c r="C20" s="19">
        <f>IF(A20=A19,0,SUMIFS('BLG1222'!$I:$I,'BLG1222'!$A:$A,"agricorp",'BLG1222'!$D:$D,A:A))</f>
        <v>0</v>
      </c>
      <c r="D20" s="19">
        <v>-16381200.33</v>
      </c>
      <c r="E20" s="19"/>
      <c r="F20" s="12"/>
      <c r="I20" s="18">
        <v>28184000</v>
      </c>
      <c r="J20" s="19" t="s">
        <v>61</v>
      </c>
    </row>
    <row r="21" spans="1:10" x14ac:dyDescent="0.25">
      <c r="A21" s="18">
        <v>28185000</v>
      </c>
      <c r="B21" s="19" t="s">
        <v>62</v>
      </c>
      <c r="C21" s="19">
        <f>IF(A21=A20,0,SUMIFS('BLG1222'!$I:$I,'BLG1222'!$A:$A,"agricorp",'BLG1222'!$D:$D,A:A))</f>
        <v>0</v>
      </c>
      <c r="D21" s="19">
        <v>-146986.45000000001</v>
      </c>
      <c r="E21" s="19"/>
      <c r="F21" s="12"/>
      <c r="I21" s="18">
        <v>28185000</v>
      </c>
      <c r="J21" s="19" t="s">
        <v>62</v>
      </c>
    </row>
    <row r="22" spans="1:10" x14ac:dyDescent="0.25">
      <c r="A22" s="18">
        <v>40100000</v>
      </c>
      <c r="B22" s="19" t="s">
        <v>63</v>
      </c>
      <c r="C22" s="19">
        <f>IF(A22=A21,0,SUMIFS('BLG1222'!$I:$I,'BLG1222'!$A:$A,"agricorp",'BLG1222'!$D:$D,A:A))</f>
        <v>0</v>
      </c>
      <c r="D22" s="19">
        <v>-221666978.65000001</v>
      </c>
      <c r="E22" s="19"/>
      <c r="F22" s="12"/>
      <c r="I22" s="18">
        <v>40100000</v>
      </c>
      <c r="J22" s="19" t="s">
        <v>63</v>
      </c>
    </row>
    <row r="23" spans="1:10" x14ac:dyDescent="0.25">
      <c r="A23" s="18">
        <v>40120000</v>
      </c>
      <c r="B23" s="19" t="s">
        <v>64</v>
      </c>
      <c r="C23" s="19">
        <f>IF(A23=A22,0,SUMIFS('BLG1222'!$I:$I,'BLG1222'!$A:$A,"agricorp",'BLG1222'!$D:$D,A:A))</f>
        <v>0</v>
      </c>
      <c r="D23" s="21"/>
      <c r="E23" s="21"/>
      <c r="F23" s="15"/>
      <c r="G23" s="15"/>
      <c r="H23" s="16"/>
      <c r="I23" s="25">
        <v>40120000</v>
      </c>
      <c r="J23" s="21" t="s">
        <v>65</v>
      </c>
    </row>
    <row r="24" spans="1:10" x14ac:dyDescent="0.25">
      <c r="A24" s="18">
        <v>40340000</v>
      </c>
      <c r="B24" s="19" t="s">
        <v>66</v>
      </c>
      <c r="C24" s="19">
        <f>IF(A24=A23,0,SUMIFS('BLG1222'!$I:$I,'BLG1222'!$A:$A,"agricorp",'BLG1222'!$D:$D,A:A))</f>
        <v>0</v>
      </c>
      <c r="D24" s="21"/>
      <c r="E24" s="21"/>
      <c r="F24" s="15"/>
      <c r="G24" s="15"/>
      <c r="H24" s="16"/>
      <c r="I24" s="25">
        <v>40340000</v>
      </c>
      <c r="J24" s="21" t="s">
        <v>67</v>
      </c>
    </row>
    <row r="25" spans="1:10" x14ac:dyDescent="0.25">
      <c r="A25" s="18">
        <v>40800000</v>
      </c>
      <c r="B25" s="19" t="s">
        <v>68</v>
      </c>
      <c r="C25" s="19">
        <f>IF(A25=A24,0,SUMIFS('BLG1222'!$I:$I,'BLG1222'!$A:$A,"agricorp",'BLG1222'!$D:$D,A:A))</f>
        <v>0</v>
      </c>
      <c r="D25" s="19">
        <v>-17262814.539999999</v>
      </c>
      <c r="E25" s="19"/>
      <c r="F25" s="12"/>
      <c r="I25" s="18">
        <v>40800000</v>
      </c>
      <c r="J25" s="19" t="s">
        <v>68</v>
      </c>
    </row>
    <row r="26" spans="1:10" x14ac:dyDescent="0.25">
      <c r="A26" s="18">
        <v>40900000</v>
      </c>
      <c r="B26" s="19" t="s">
        <v>69</v>
      </c>
      <c r="C26" s="19">
        <f>IF(A26=A25,0,SUMIFS('BLG1222'!$I:$I,'BLG1222'!$A:$A,"agricorp",'BLG1222'!$D:$D,A:A))</f>
        <v>0</v>
      </c>
      <c r="D26" s="19">
        <v>4073000.22</v>
      </c>
      <c r="E26" s="19"/>
      <c r="F26" s="12"/>
      <c r="I26" s="18">
        <v>40900000</v>
      </c>
      <c r="J26" s="19" t="s">
        <v>69</v>
      </c>
    </row>
    <row r="27" spans="1:10" x14ac:dyDescent="0.25">
      <c r="A27" s="18">
        <v>41100000</v>
      </c>
      <c r="B27" s="19" t="s">
        <v>70</v>
      </c>
      <c r="C27" s="19">
        <f>IF(A27=A26,0,SUMIFS('BLG1222'!$I:$I,'BLG1222'!$A:$A,"agricorp",'BLG1222'!$D:$D,A:A))</f>
        <v>0</v>
      </c>
      <c r="D27" s="21"/>
      <c r="E27" s="21"/>
      <c r="F27" s="15"/>
      <c r="G27" s="15"/>
      <c r="H27" s="16"/>
      <c r="I27" s="25">
        <v>41100000</v>
      </c>
      <c r="J27" s="21" t="s">
        <v>70</v>
      </c>
    </row>
    <row r="28" spans="1:10" x14ac:dyDescent="0.25">
      <c r="A28" s="18">
        <v>41810000</v>
      </c>
      <c r="B28" s="19" t="s">
        <v>71</v>
      </c>
      <c r="C28" s="19">
        <f>IF(A28=A27,0,SUMIFS('BLG1222'!$I:$I,'BLG1222'!$A:$A,"agricorp",'BLG1222'!$D:$D,A:A))</f>
        <v>0</v>
      </c>
      <c r="D28" s="19">
        <v>250372723.47780001</v>
      </c>
      <c r="E28" s="19"/>
      <c r="F28" s="12"/>
      <c r="I28" s="18">
        <v>41810000</v>
      </c>
      <c r="J28" s="19" t="s">
        <v>71</v>
      </c>
    </row>
    <row r="29" spans="1:10" x14ac:dyDescent="0.25">
      <c r="A29" s="18">
        <v>42100000</v>
      </c>
      <c r="B29" s="19" t="s">
        <v>72</v>
      </c>
      <c r="C29" s="19">
        <f>IF(A29=A28,0,SUMIFS('BLG1222'!$I:$I,'BLG1222'!$A:$A,"agricorp",'BLG1222'!$D:$D,A:A))</f>
        <v>0</v>
      </c>
      <c r="D29" s="19">
        <v>1109807.75</v>
      </c>
      <c r="E29" s="19"/>
      <c r="F29" s="12"/>
      <c r="I29" s="18">
        <v>42100000</v>
      </c>
      <c r="J29" s="19" t="s">
        <v>72</v>
      </c>
    </row>
    <row r="30" spans="1:10" x14ac:dyDescent="0.25">
      <c r="A30" s="18">
        <v>42500000</v>
      </c>
      <c r="B30" s="19" t="s">
        <v>73</v>
      </c>
      <c r="C30" s="19">
        <f>IF(A30=A29,0,SUMIFS('BLG1222'!$I:$I,'BLG1222'!$A:$A,"agricorp",'BLG1222'!$D:$D,A:A))</f>
        <v>0</v>
      </c>
      <c r="D30" s="21"/>
      <c r="E30" s="21"/>
      <c r="F30" s="15"/>
      <c r="G30" s="15"/>
      <c r="H30" s="16"/>
      <c r="I30" s="25">
        <v>42500000</v>
      </c>
      <c r="J30" s="21" t="s">
        <v>74</v>
      </c>
    </row>
    <row r="31" spans="1:10" x14ac:dyDescent="0.25">
      <c r="A31" s="18">
        <v>42520000</v>
      </c>
      <c r="B31" s="19" t="s">
        <v>75</v>
      </c>
      <c r="C31" s="19">
        <f>IF(A31=A30,0,SUMIFS('BLG1222'!$I:$I,'BLG1222'!$A:$A,"agricorp",'BLG1222'!$D:$D,A:A))</f>
        <v>0</v>
      </c>
      <c r="D31" s="19">
        <v>380983.63</v>
      </c>
      <c r="E31" s="19"/>
      <c r="F31" s="12"/>
      <c r="I31" s="18">
        <v>42520000</v>
      </c>
      <c r="J31" s="19" t="s">
        <v>75</v>
      </c>
    </row>
    <row r="32" spans="1:10" x14ac:dyDescent="0.25">
      <c r="A32" s="18">
        <v>42540000</v>
      </c>
      <c r="B32" s="19" t="s">
        <v>76</v>
      </c>
      <c r="C32" s="19">
        <f>IF(A32=A31,0,SUMIFS('BLG1222'!$I:$I,'BLG1222'!$A:$A,"agricorp",'BLG1222'!$D:$D,A:A))</f>
        <v>0</v>
      </c>
      <c r="D32" s="19">
        <v>-7095999.9000000004</v>
      </c>
      <c r="E32" s="19"/>
      <c r="F32" s="12"/>
      <c r="I32" s="18">
        <v>42540000</v>
      </c>
      <c r="J32" s="19" t="s">
        <v>76</v>
      </c>
    </row>
    <row r="33" spans="1:10" x14ac:dyDescent="0.25">
      <c r="A33" s="18">
        <v>43100000</v>
      </c>
      <c r="B33" s="19" t="s">
        <v>77</v>
      </c>
      <c r="C33" s="19">
        <f>IF(A33=A32,0,SUMIFS('BLG1222'!$I:$I,'BLG1222'!$A:$A,"agricorp",'BLG1222'!$D:$D,A:A))</f>
        <v>0</v>
      </c>
      <c r="D33" s="19">
        <v>-84746314.519999996</v>
      </c>
      <c r="E33" s="19"/>
      <c r="F33" s="12"/>
      <c r="I33" s="18">
        <v>43100000</v>
      </c>
      <c r="J33" s="19" t="s">
        <v>77</v>
      </c>
    </row>
    <row r="34" spans="1:10" x14ac:dyDescent="0.25">
      <c r="A34" s="18">
        <v>43110000</v>
      </c>
      <c r="B34" s="19" t="s">
        <v>78</v>
      </c>
      <c r="C34" s="19">
        <f>IF(A34=A33,0,SUMIFS('BLG1222'!$I:$I,'BLG1222'!$A:$A,"agricorp",'BLG1222'!$D:$D,A:A))</f>
        <v>0</v>
      </c>
      <c r="D34" s="19">
        <v>-348000</v>
      </c>
      <c r="E34" s="19"/>
      <c r="F34" s="12"/>
      <c r="I34" s="18">
        <v>43110000</v>
      </c>
      <c r="J34" s="19" t="s">
        <v>78</v>
      </c>
    </row>
    <row r="35" spans="1:10" x14ac:dyDescent="0.25">
      <c r="A35" s="18">
        <v>43200000</v>
      </c>
      <c r="B35" s="19" t="s">
        <v>79</v>
      </c>
      <c r="C35" s="19">
        <f>IF(A35=A34,0,SUMIFS('BLG1222'!$I:$I,'BLG1222'!$A:$A,"agricorp",'BLG1222'!$D:$D,A:A))</f>
        <v>0</v>
      </c>
      <c r="D35" s="19">
        <v>-36319848.579999998</v>
      </c>
      <c r="E35" s="19"/>
      <c r="F35" s="12"/>
      <c r="I35" s="18">
        <v>43200000</v>
      </c>
      <c r="J35" s="19" t="s">
        <v>79</v>
      </c>
    </row>
    <row r="36" spans="1:10" x14ac:dyDescent="0.25">
      <c r="A36" s="18">
        <v>43300000</v>
      </c>
      <c r="B36" s="19" t="s">
        <v>80</v>
      </c>
      <c r="C36" s="19">
        <f>IF(A36=A35,0,SUMIFS('BLG1222'!$I:$I,'BLG1222'!$A:$A,"agricorp",'BLG1222'!$D:$D,A:A))</f>
        <v>0</v>
      </c>
      <c r="D36" s="19">
        <v>-6053308.1799999997</v>
      </c>
      <c r="E36" s="19"/>
      <c r="F36" s="12"/>
      <c r="I36" s="18">
        <v>43300000</v>
      </c>
      <c r="J36" s="19" t="s">
        <v>80</v>
      </c>
    </row>
    <row r="37" spans="1:10" x14ac:dyDescent="0.25">
      <c r="A37" s="18">
        <v>43400000</v>
      </c>
      <c r="B37" s="19" t="s">
        <v>81</v>
      </c>
      <c r="C37" s="19">
        <f>IF(A37=A36,0,SUMIFS('BLG1222'!$I:$I,'BLG1222'!$A:$A,"agricorp",'BLG1222'!$D:$D,A:A))</f>
        <v>0</v>
      </c>
      <c r="D37" s="19">
        <v>-700000</v>
      </c>
      <c r="E37" s="19"/>
      <c r="F37" s="12"/>
      <c r="I37" s="18">
        <v>43400000</v>
      </c>
      <c r="J37" s="19" t="s">
        <v>81</v>
      </c>
    </row>
    <row r="38" spans="1:10" x14ac:dyDescent="0.25">
      <c r="A38" s="18">
        <v>44100000</v>
      </c>
      <c r="B38" s="19" t="s">
        <v>82</v>
      </c>
      <c r="C38" s="19">
        <f>IF(A38=A37,0,SUMIFS('BLG1222'!$I:$I,'BLG1222'!$A:$A,"agricorp",'BLG1222'!$D:$D,A:A))</f>
        <v>0</v>
      </c>
      <c r="D38" s="19">
        <v>-75838460</v>
      </c>
      <c r="E38" s="19"/>
      <c r="F38" s="12"/>
      <c r="I38" s="18">
        <v>44100000</v>
      </c>
      <c r="J38" s="19" t="s">
        <v>82</v>
      </c>
    </row>
    <row r="39" spans="1:10" x14ac:dyDescent="0.25">
      <c r="A39" s="18">
        <v>44300000</v>
      </c>
      <c r="B39" s="19" t="s">
        <v>83</v>
      </c>
      <c r="C39" s="19">
        <f>IF(A39=A38,0,SUMIFS('BLG1222'!$I:$I,'BLG1222'!$A:$A,"agricorp",'BLG1222'!$D:$D,A:A))</f>
        <v>0</v>
      </c>
      <c r="D39" s="19">
        <v>300000</v>
      </c>
      <c r="E39" s="19">
        <v>150000</v>
      </c>
      <c r="F39" s="12">
        <v>150000</v>
      </c>
      <c r="G39" s="20"/>
      <c r="I39" s="18">
        <v>44300000</v>
      </c>
      <c r="J39" s="19" t="s">
        <v>83</v>
      </c>
    </row>
    <row r="40" spans="1:10" x14ac:dyDescent="0.25">
      <c r="A40" s="18">
        <v>44310000</v>
      </c>
      <c r="B40" s="19" t="s">
        <v>84</v>
      </c>
      <c r="C40" s="19">
        <f>IF(A40=A39,0,SUMIFS('BLG1222'!$I:$I,'BLG1222'!$A:$A,"agricorp",'BLG1222'!$D:$D,A:A))</f>
        <v>0</v>
      </c>
      <c r="D40" s="19">
        <v>-200000</v>
      </c>
      <c r="E40" s="19"/>
      <c r="F40" s="12"/>
      <c r="I40" s="18">
        <v>44310000</v>
      </c>
      <c r="J40" s="19" t="s">
        <v>84</v>
      </c>
    </row>
    <row r="41" spans="1:10" x14ac:dyDescent="0.25">
      <c r="A41" s="18">
        <v>44320000</v>
      </c>
      <c r="B41" s="19" t="s">
        <v>85</v>
      </c>
      <c r="C41" s="19">
        <f>IF(A41=A40,0,SUMIFS('BLG1222'!$I:$I,'BLG1222'!$A:$A,"agricorp",'BLG1222'!$D:$D,A:A))</f>
        <v>0</v>
      </c>
      <c r="D41" s="21"/>
      <c r="E41" s="21"/>
      <c r="F41" s="15"/>
      <c r="G41" s="15"/>
      <c r="H41" s="16"/>
      <c r="I41" s="25">
        <v>44320000</v>
      </c>
      <c r="J41" s="21" t="s">
        <v>85</v>
      </c>
    </row>
    <row r="42" spans="1:10" x14ac:dyDescent="0.25">
      <c r="A42" s="18">
        <v>44400000</v>
      </c>
      <c r="B42" s="19" t="s">
        <v>86</v>
      </c>
      <c r="C42" s="19">
        <f>IF(A42=A41,0,SUMIFS('BLG1222'!$I:$I,'BLG1222'!$A:$A,"agricorp",'BLG1222'!$D:$D,A:A))</f>
        <v>0</v>
      </c>
      <c r="D42" s="19">
        <v>-7511181.6984000001</v>
      </c>
      <c r="E42" s="19"/>
      <c r="F42" s="12"/>
      <c r="I42" s="18">
        <v>44400000</v>
      </c>
      <c r="J42" s="19" t="s">
        <v>86</v>
      </c>
    </row>
    <row r="43" spans="1:10" x14ac:dyDescent="0.25">
      <c r="A43" s="18">
        <v>44410000</v>
      </c>
      <c r="B43" s="19" t="s">
        <v>86</v>
      </c>
      <c r="C43" s="19">
        <f>IF(A43=A42,0,SUMIFS('BLG1222'!$I:$I,'BLG1222'!$A:$A,"agricorp",'BLG1222'!$D:$D,A:A))</f>
        <v>0</v>
      </c>
      <c r="D43" s="19">
        <v>0</v>
      </c>
      <c r="E43" s="19">
        <v>0</v>
      </c>
      <c r="F43" s="12">
        <v>-150000</v>
      </c>
      <c r="G43" s="20"/>
      <c r="I43" s="18">
        <v>44410000</v>
      </c>
      <c r="J43" s="19" t="s">
        <v>86</v>
      </c>
    </row>
    <row r="44" spans="1:10" x14ac:dyDescent="0.25">
      <c r="A44" s="18">
        <v>44550000</v>
      </c>
      <c r="B44" s="19" t="s">
        <v>87</v>
      </c>
      <c r="C44" s="19">
        <f>IF(A44=A43,0,SUMIFS('BLG1222'!$I:$I,'BLG1222'!$A:$A,"agricorp",'BLG1222'!$D:$D,A:A))</f>
        <v>0</v>
      </c>
      <c r="D44" s="21"/>
      <c r="E44" s="21"/>
      <c r="F44" s="15"/>
      <c r="G44" s="15"/>
      <c r="H44" s="16"/>
      <c r="I44" s="25">
        <v>44550000</v>
      </c>
      <c r="J44" s="21" t="s">
        <v>88</v>
      </c>
    </row>
    <row r="45" spans="1:10" x14ac:dyDescent="0.25">
      <c r="A45" s="18">
        <v>44562000</v>
      </c>
      <c r="B45" s="19" t="s">
        <v>89</v>
      </c>
      <c r="C45" s="19">
        <f>IF(A45=A44,0,SUMIFS('BLG1222'!$I:$I,'BLG1222'!$A:$A,"agricorp",'BLG1222'!$D:$D,A:A))</f>
        <v>0</v>
      </c>
      <c r="D45" s="21"/>
      <c r="E45" s="21"/>
      <c r="F45" s="15"/>
      <c r="G45" s="15"/>
      <c r="H45" s="16"/>
      <c r="I45" s="25">
        <v>44562000</v>
      </c>
      <c r="J45" s="21" t="s">
        <v>89</v>
      </c>
    </row>
    <row r="46" spans="1:10" x14ac:dyDescent="0.25">
      <c r="A46" s="18">
        <v>44563000</v>
      </c>
      <c r="B46" s="19" t="s">
        <v>90</v>
      </c>
      <c r="C46" s="19">
        <f>IF(A46=A45,0,SUMIFS('BLG1222'!$I:$I,'BLG1222'!$A:$A,"agricorp",'BLG1222'!$D:$D,A:A))</f>
        <v>0</v>
      </c>
      <c r="D46" s="21"/>
      <c r="E46" s="21"/>
      <c r="F46" s="15"/>
      <c r="G46" s="15"/>
      <c r="H46" s="16"/>
      <c r="I46" s="25">
        <v>44563000</v>
      </c>
      <c r="J46" s="21" t="s">
        <v>90</v>
      </c>
    </row>
    <row r="47" spans="1:10" x14ac:dyDescent="0.25">
      <c r="A47" s="18">
        <v>44564000</v>
      </c>
      <c r="B47" s="19" t="s">
        <v>91</v>
      </c>
      <c r="C47" s="19">
        <f>IF(A47=A46,0,SUMIFS('BLG1222'!$I:$I,'BLG1222'!$A:$A,"agricorp",'BLG1222'!$D:$D,A:A))</f>
        <v>0</v>
      </c>
      <c r="D47" s="21"/>
      <c r="E47" s="21"/>
      <c r="F47" s="15"/>
      <c r="G47" s="15"/>
      <c r="H47" s="16"/>
      <c r="I47" s="25">
        <v>44564000</v>
      </c>
      <c r="J47" s="21" t="s">
        <v>91</v>
      </c>
    </row>
    <row r="48" spans="1:10" x14ac:dyDescent="0.25">
      <c r="A48" s="18">
        <v>44565000</v>
      </c>
      <c r="B48" s="19" t="s">
        <v>92</v>
      </c>
      <c r="C48" s="19">
        <f>IF(A48=A47,0,SUMIFS('BLG1222'!$I:$I,'BLG1222'!$A:$A,"agricorp",'BLG1222'!$D:$D,A:A))</f>
        <v>0</v>
      </c>
      <c r="D48" s="21"/>
      <c r="E48" s="21"/>
      <c r="F48" s="15"/>
      <c r="G48" s="15"/>
      <c r="H48" s="16"/>
      <c r="I48" s="25">
        <v>44565000</v>
      </c>
      <c r="J48" s="21" t="s">
        <v>92</v>
      </c>
    </row>
    <row r="49" spans="1:10" x14ac:dyDescent="0.25">
      <c r="A49" s="18">
        <v>44571000</v>
      </c>
      <c r="B49" s="19" t="s">
        <v>93</v>
      </c>
      <c r="C49" s="19">
        <f>IF(A49=A48,0,SUMIFS('BLG1222'!$I:$I,'BLG1222'!$A:$A,"agricorp",'BLG1222'!$D:$D,A:A))</f>
        <v>0</v>
      </c>
      <c r="D49" s="21"/>
      <c r="E49" s="21"/>
      <c r="F49" s="15"/>
      <c r="G49" s="15"/>
      <c r="H49" s="16"/>
      <c r="I49" s="25">
        <v>44571000</v>
      </c>
      <c r="J49" s="21" t="s">
        <v>94</v>
      </c>
    </row>
    <row r="50" spans="1:10" x14ac:dyDescent="0.25">
      <c r="A50" s="18">
        <v>45510000</v>
      </c>
      <c r="B50" s="19" t="s">
        <v>95</v>
      </c>
      <c r="C50" s="19">
        <f>IF(A50=A49,0,SUMIFS('BLG1222'!$I:$I,'BLG1222'!$A:$A,"agricorp",'BLG1222'!$D:$D,A:A))</f>
        <v>0</v>
      </c>
      <c r="D50" s="19">
        <v>-1420000</v>
      </c>
      <c r="E50" s="19"/>
      <c r="F50" s="12"/>
      <c r="I50" s="18">
        <v>45510000</v>
      </c>
      <c r="J50" s="19" t="s">
        <v>95</v>
      </c>
    </row>
    <row r="51" spans="1:10" x14ac:dyDescent="0.25">
      <c r="A51" s="26">
        <v>45511000</v>
      </c>
      <c r="B51" s="19" t="s">
        <v>95</v>
      </c>
      <c r="C51" s="19">
        <f>IF(A51=A50,0,SUMIFS('BLG1222'!$I:$I,'BLG1222'!$A:$A,"agricorp",'BLG1222'!$D:$D,A:A))</f>
        <v>0</v>
      </c>
      <c r="D51" s="19">
        <v>0</v>
      </c>
      <c r="E51" s="19">
        <v>-6480000</v>
      </c>
      <c r="F51" s="12">
        <v>-6480000</v>
      </c>
      <c r="G51" s="20"/>
      <c r="I51" s="27">
        <v>45511000</v>
      </c>
      <c r="J51" s="28" t="s">
        <v>95</v>
      </c>
    </row>
    <row r="52" spans="1:10" x14ac:dyDescent="0.25">
      <c r="A52" s="18">
        <v>45520000</v>
      </c>
      <c r="B52" s="19" t="s">
        <v>96</v>
      </c>
      <c r="C52" s="19">
        <f>IF(A52=A51,0,SUMIFS('BLG1222'!$I:$I,'BLG1222'!$A:$A,"agricorp",'BLG1222'!$D:$D,A:A))</f>
        <v>0</v>
      </c>
      <c r="D52" s="19">
        <v>75000</v>
      </c>
      <c r="E52" s="19"/>
      <c r="F52" s="12"/>
      <c r="I52" s="18">
        <v>45520000</v>
      </c>
      <c r="J52" s="19" t="s">
        <v>96</v>
      </c>
    </row>
    <row r="53" spans="1:10" x14ac:dyDescent="0.25">
      <c r="A53" s="18">
        <v>45530000</v>
      </c>
      <c r="B53" s="19" t="s">
        <v>97</v>
      </c>
      <c r="C53" s="19">
        <f>IF(A53=A52,0,SUMIFS('BLG1222'!$I:$I,'BLG1222'!$A:$A,"agricorp",'BLG1222'!$D:$D,A:A))</f>
        <v>0</v>
      </c>
      <c r="D53" s="19">
        <v>1140000</v>
      </c>
      <c r="E53" s="19"/>
      <c r="F53" s="12"/>
      <c r="I53" s="18">
        <v>45530000</v>
      </c>
      <c r="J53" s="19" t="s">
        <v>97</v>
      </c>
    </row>
    <row r="54" spans="1:10" x14ac:dyDescent="0.25">
      <c r="A54" s="18">
        <v>45540000</v>
      </c>
      <c r="B54" s="19" t="s">
        <v>98</v>
      </c>
      <c r="C54" s="19">
        <f>IF(A54=A53,0,SUMIFS('BLG1222'!$I:$I,'BLG1222'!$A:$A,"agricorp",'BLG1222'!$D:$D,A:A))</f>
        <v>0</v>
      </c>
      <c r="D54" s="19">
        <v>1725000</v>
      </c>
      <c r="E54" s="19"/>
      <c r="F54" s="12"/>
      <c r="I54" s="18">
        <v>45540000</v>
      </c>
      <c r="J54" s="19" t="s">
        <v>98</v>
      </c>
    </row>
    <row r="55" spans="1:10" x14ac:dyDescent="0.25">
      <c r="A55" s="18">
        <v>46600000</v>
      </c>
      <c r="B55" s="19" t="s">
        <v>99</v>
      </c>
      <c r="C55" s="19">
        <f>IF(A55=A54,0,SUMIFS('BLG1222'!$I:$I,'BLG1222'!$A:$A,"agricorp",'BLG1222'!$D:$D,A:A))</f>
        <v>0</v>
      </c>
      <c r="D55" s="19">
        <v>897490</v>
      </c>
      <c r="E55" s="19"/>
      <c r="F55" s="12"/>
      <c r="I55" s="18">
        <v>46600000</v>
      </c>
      <c r="J55" s="19" t="s">
        <v>99</v>
      </c>
    </row>
    <row r="56" spans="1:10" x14ac:dyDescent="0.25">
      <c r="A56" s="18">
        <v>46600000</v>
      </c>
      <c r="B56" s="19" t="s">
        <v>32</v>
      </c>
      <c r="C56" s="19">
        <f>IF(A56=A55,0,SUMIFS('BLG1222'!$I:$I,'BLG1222'!$A:$A,"agricorp",'BLG1222'!$D:$D,A:A))</f>
        <v>0</v>
      </c>
      <c r="D56" s="19">
        <v>1346234.92</v>
      </c>
      <c r="E56" s="19"/>
      <c r="F56" s="12"/>
      <c r="I56" s="18">
        <v>46600000</v>
      </c>
      <c r="J56" s="19" t="s">
        <v>32</v>
      </c>
    </row>
    <row r="57" spans="1:10" x14ac:dyDescent="0.25">
      <c r="A57" s="18">
        <v>46610000</v>
      </c>
      <c r="B57" s="19" t="s">
        <v>100</v>
      </c>
      <c r="C57" s="19">
        <f>IF(A57=A56,0,SUMIFS('BLG1222'!$I:$I,'BLG1222'!$A:$A,"agricorp",'BLG1222'!$D:$D,A:A))</f>
        <v>0</v>
      </c>
      <c r="D57" s="19">
        <v>270000</v>
      </c>
      <c r="E57" s="19"/>
      <c r="F57" s="12"/>
      <c r="I57" s="18">
        <v>46610000</v>
      </c>
      <c r="J57" s="19" t="s">
        <v>100</v>
      </c>
    </row>
    <row r="58" spans="1:10" x14ac:dyDescent="0.25">
      <c r="A58" s="18">
        <v>46610000</v>
      </c>
      <c r="B58" s="19" t="s">
        <v>101</v>
      </c>
      <c r="C58" s="19">
        <f>IF(A58=A57,0,SUMIFS('BLG1222'!$I:$I,'BLG1222'!$A:$A,"agricorp",'BLG1222'!$D:$D,A:A))</f>
        <v>0</v>
      </c>
      <c r="D58" s="19">
        <v>342000</v>
      </c>
      <c r="E58" s="19"/>
      <c r="F58" s="12"/>
      <c r="I58" s="18">
        <v>46610000</v>
      </c>
      <c r="J58" s="19" t="s">
        <v>101</v>
      </c>
    </row>
    <row r="59" spans="1:10" x14ac:dyDescent="0.25">
      <c r="A59" s="18">
        <v>46610000</v>
      </c>
      <c r="B59" s="19" t="s">
        <v>102</v>
      </c>
      <c r="C59" s="19">
        <f>IF(A59=A58,0,SUMIFS('BLG1222'!$I:$I,'BLG1222'!$A:$A,"agricorp",'BLG1222'!$D:$D,A:A))</f>
        <v>0</v>
      </c>
      <c r="D59" s="19">
        <v>418800</v>
      </c>
      <c r="E59" s="19"/>
      <c r="F59" s="12"/>
      <c r="I59" s="18">
        <v>46610000</v>
      </c>
      <c r="J59" s="19" t="s">
        <v>102</v>
      </c>
    </row>
    <row r="60" spans="1:10" x14ac:dyDescent="0.25">
      <c r="A60" s="18">
        <v>46610000</v>
      </c>
      <c r="B60" s="19" t="s">
        <v>103</v>
      </c>
      <c r="C60" s="19">
        <f>IF(A60=A59,0,SUMIFS('BLG1222'!$I:$I,'BLG1222'!$A:$A,"agricorp",'BLG1222'!$D:$D,A:A))</f>
        <v>0</v>
      </c>
      <c r="D60" s="19">
        <v>448745.02</v>
      </c>
      <c r="E60" s="19"/>
      <c r="F60" s="12"/>
      <c r="I60" s="18">
        <v>46610000</v>
      </c>
      <c r="J60" s="19" t="s">
        <v>103</v>
      </c>
    </row>
    <row r="61" spans="1:10" x14ac:dyDescent="0.25">
      <c r="A61" s="18">
        <v>46610000</v>
      </c>
      <c r="B61" s="19" t="s">
        <v>104</v>
      </c>
      <c r="C61" s="19">
        <f>IF(A61=A60,0,SUMIFS('BLG1222'!$I:$I,'BLG1222'!$A:$A,"agricorp",'BLG1222'!$D:$D,A:A))</f>
        <v>0</v>
      </c>
      <c r="D61" s="19">
        <v>448745.02</v>
      </c>
      <c r="E61" s="19"/>
      <c r="F61" s="12"/>
      <c r="I61" s="18">
        <v>46610000</v>
      </c>
      <c r="J61" s="19" t="s">
        <v>104</v>
      </c>
    </row>
    <row r="62" spans="1:10" x14ac:dyDescent="0.25">
      <c r="A62" s="18">
        <v>46610000</v>
      </c>
      <c r="B62" s="19" t="s">
        <v>105</v>
      </c>
      <c r="C62" s="19">
        <f>IF(A62=A61,0,SUMIFS('BLG1222'!$I:$I,'BLG1222'!$A:$A,"agricorp",'BLG1222'!$D:$D,A:A))</f>
        <v>0</v>
      </c>
      <c r="D62" s="19">
        <v>448745.02</v>
      </c>
      <c r="E62" s="19"/>
      <c r="F62" s="12"/>
      <c r="I62" s="18">
        <v>46610000</v>
      </c>
      <c r="J62" s="19" t="s">
        <v>105</v>
      </c>
    </row>
    <row r="63" spans="1:10" x14ac:dyDescent="0.25">
      <c r="A63" s="18">
        <v>46610000</v>
      </c>
      <c r="B63" s="19" t="s">
        <v>106</v>
      </c>
      <c r="C63" s="19">
        <f>IF(A63=A62,0,SUMIFS('BLG1222'!$I:$I,'BLG1222'!$A:$A,"agricorp",'BLG1222'!$D:$D,A:A))</f>
        <v>0</v>
      </c>
      <c r="D63" s="19">
        <v>448745.02</v>
      </c>
      <c r="E63" s="19"/>
      <c r="F63" s="12"/>
      <c r="I63" s="18">
        <v>46610000</v>
      </c>
      <c r="J63" s="19" t="s">
        <v>106</v>
      </c>
    </row>
    <row r="64" spans="1:10" x14ac:dyDescent="0.25">
      <c r="A64" s="18">
        <v>46610000</v>
      </c>
      <c r="B64" s="19" t="s">
        <v>107</v>
      </c>
      <c r="C64" s="19">
        <f>IF(A64=A63,0,SUMIFS('BLG1222'!$I:$I,'BLG1222'!$A:$A,"agricorp",'BLG1222'!$D:$D,A:A))</f>
        <v>0</v>
      </c>
      <c r="D64" s="19">
        <v>699600</v>
      </c>
      <c r="E64" s="19"/>
      <c r="F64" s="12"/>
      <c r="I64" s="18">
        <v>46610000</v>
      </c>
      <c r="J64" s="19" t="s">
        <v>107</v>
      </c>
    </row>
    <row r="65" spans="1:10" x14ac:dyDescent="0.25">
      <c r="A65" s="18">
        <v>46610000</v>
      </c>
      <c r="B65" s="19" t="s">
        <v>108</v>
      </c>
      <c r="C65" s="19">
        <f>IF(A65=A64,0,SUMIFS('BLG1222'!$I:$I,'BLG1222'!$A:$A,"agricorp",'BLG1222'!$D:$D,A:A))</f>
        <v>0</v>
      </c>
      <c r="D65" s="19">
        <v>718745.02</v>
      </c>
      <c r="E65" s="19"/>
      <c r="F65" s="12"/>
      <c r="I65" s="18">
        <v>46610000</v>
      </c>
      <c r="J65" s="19" t="s">
        <v>108</v>
      </c>
    </row>
    <row r="66" spans="1:10" x14ac:dyDescent="0.25">
      <c r="A66" s="18">
        <v>46610000</v>
      </c>
      <c r="B66" s="19" t="s">
        <v>109</v>
      </c>
      <c r="C66" s="19">
        <f>IF(A66=A65,0,SUMIFS('BLG1222'!$I:$I,'BLG1222'!$A:$A,"agricorp",'BLG1222'!$D:$D,A:A))</f>
        <v>0</v>
      </c>
      <c r="D66" s="19">
        <v>1048788</v>
      </c>
      <c r="E66" s="19"/>
      <c r="F66" s="12"/>
      <c r="I66" s="18">
        <v>46610000</v>
      </c>
      <c r="J66" s="19" t="s">
        <v>109</v>
      </c>
    </row>
    <row r="67" spans="1:10" x14ac:dyDescent="0.25">
      <c r="A67" s="18">
        <v>46610000</v>
      </c>
      <c r="B67" s="19" t="s">
        <v>110</v>
      </c>
      <c r="C67" s="19">
        <f>IF(A67=A66,0,SUMIFS('BLG1222'!$I:$I,'BLG1222'!$A:$A,"agricorp",'BLG1222'!$D:$D,A:A))</f>
        <v>0</v>
      </c>
      <c r="D67" s="19">
        <v>1318788</v>
      </c>
      <c r="E67" s="19"/>
      <c r="F67" s="12"/>
      <c r="I67" s="18">
        <v>46610000</v>
      </c>
      <c r="J67" s="19" t="s">
        <v>110</v>
      </c>
    </row>
    <row r="68" spans="1:10" x14ac:dyDescent="0.25">
      <c r="A68" s="18">
        <v>46610000</v>
      </c>
      <c r="B68" s="19" t="s">
        <v>111</v>
      </c>
      <c r="C68" s="19">
        <f>IF(A68=A67,0,SUMIFS('BLG1222'!$I:$I,'BLG1222'!$A:$A,"agricorp",'BLG1222'!$D:$D,A:A))</f>
        <v>0</v>
      </c>
      <c r="D68" s="19">
        <v>2243788</v>
      </c>
      <c r="E68" s="19"/>
      <c r="F68" s="12"/>
      <c r="I68" s="18">
        <v>46610000</v>
      </c>
      <c r="J68" s="19" t="s">
        <v>111</v>
      </c>
    </row>
    <row r="69" spans="1:10" x14ac:dyDescent="0.25">
      <c r="A69" s="18">
        <v>46610000</v>
      </c>
      <c r="B69" s="19" t="s">
        <v>112</v>
      </c>
      <c r="C69" s="19">
        <f>IF(A69=A68,0,SUMIFS('BLG1222'!$I:$I,'BLG1222'!$A:$A,"agricorp",'BLG1222'!$D:$D,A:A))</f>
        <v>0</v>
      </c>
      <c r="D69" s="19">
        <v>-3232466.98</v>
      </c>
      <c r="E69" s="19"/>
      <c r="F69" s="12"/>
      <c r="I69" s="18">
        <v>46610000</v>
      </c>
      <c r="J69" s="19" t="s">
        <v>112</v>
      </c>
    </row>
    <row r="70" spans="1:10" x14ac:dyDescent="0.25">
      <c r="A70" s="18">
        <v>46610000</v>
      </c>
      <c r="B70" s="19" t="s">
        <v>113</v>
      </c>
      <c r="C70" s="19">
        <f>IF(A70=A69,0,SUMIFS('BLG1222'!$I:$I,'BLG1222'!$A:$A,"agricorp",'BLG1222'!$D:$D,A:A))</f>
        <v>0</v>
      </c>
      <c r="D70" s="19">
        <v>-4551254.9800000004</v>
      </c>
      <c r="E70" s="19"/>
      <c r="F70" s="12"/>
      <c r="I70" s="18">
        <v>46610000</v>
      </c>
      <c r="J70" s="19" t="s">
        <v>113</v>
      </c>
    </row>
    <row r="71" spans="1:10" x14ac:dyDescent="0.25">
      <c r="A71" s="18">
        <v>46610000</v>
      </c>
      <c r="B71" s="19" t="s">
        <v>114</v>
      </c>
      <c r="C71" s="19">
        <f>IF(A71=A70,0,SUMIFS('BLG1222'!$I:$I,'BLG1222'!$A:$A,"agricorp",'BLG1222'!$D:$D,A:A))</f>
        <v>0</v>
      </c>
      <c r="D71" s="19">
        <v>-4551254.9800000004</v>
      </c>
      <c r="E71" s="19"/>
      <c r="F71" s="12"/>
      <c r="I71" s="18">
        <v>46610000</v>
      </c>
      <c r="J71" s="19" t="s">
        <v>114</v>
      </c>
    </row>
    <row r="72" spans="1:10" x14ac:dyDescent="0.25">
      <c r="A72" s="18">
        <v>46610000</v>
      </c>
      <c r="B72" s="19" t="s">
        <v>115</v>
      </c>
      <c r="C72" s="19">
        <f>IF(A72=A71,0,SUMIFS('BLG1222'!$I:$I,'BLG1222'!$A:$A,"agricorp",'BLG1222'!$D:$D,A:A))</f>
        <v>0</v>
      </c>
      <c r="D72" s="19">
        <v>-5000000</v>
      </c>
      <c r="E72" s="19"/>
      <c r="F72" s="12"/>
      <c r="I72" s="18">
        <v>46610000</v>
      </c>
      <c r="J72" s="19" t="s">
        <v>115</v>
      </c>
    </row>
    <row r="73" spans="1:10" x14ac:dyDescent="0.25">
      <c r="A73" s="18">
        <v>46610000</v>
      </c>
      <c r="B73" s="19" t="s">
        <v>116</v>
      </c>
      <c r="C73" s="19">
        <f>IF(A73=A72,0,SUMIFS('BLG1222'!$I:$I,'BLG1222'!$A:$A,"agricorp",'BLG1222'!$D:$D,A:A))</f>
        <v>0</v>
      </c>
      <c r="D73" s="19">
        <v>-9308967.3399999999</v>
      </c>
      <c r="E73" s="19"/>
      <c r="F73" s="12"/>
      <c r="I73" s="18">
        <v>46610000</v>
      </c>
      <c r="J73" s="19" t="s">
        <v>116</v>
      </c>
    </row>
    <row r="74" spans="1:10" x14ac:dyDescent="0.25">
      <c r="A74" s="18">
        <v>46610000</v>
      </c>
      <c r="B74" s="19" t="s">
        <v>117</v>
      </c>
      <c r="C74" s="19">
        <f>IF(A74=A73,0,SUMIFS('BLG1222'!$I:$I,'BLG1222'!$A:$A,"agricorp",'BLG1222'!$D:$D,A:A))</f>
        <v>0</v>
      </c>
      <c r="D74" s="19">
        <v>-10000000</v>
      </c>
      <c r="E74" s="19"/>
      <c r="F74" s="12"/>
      <c r="I74" s="18">
        <v>46610000</v>
      </c>
      <c r="J74" s="19" t="s">
        <v>117</v>
      </c>
    </row>
    <row r="75" spans="1:10" x14ac:dyDescent="0.25">
      <c r="A75" s="18">
        <v>46610000</v>
      </c>
      <c r="B75" s="19" t="s">
        <v>118</v>
      </c>
      <c r="C75" s="19">
        <f>IF(A75=A74,0,SUMIFS('BLG1222'!$I:$I,'BLG1222'!$A:$A,"agricorp",'BLG1222'!$D:$D,A:A))</f>
        <v>0</v>
      </c>
      <c r="D75" s="19">
        <v>-11048788</v>
      </c>
      <c r="E75" s="19"/>
      <c r="F75" s="12"/>
      <c r="I75" s="18">
        <v>46610000</v>
      </c>
      <c r="J75" s="19" t="s">
        <v>118</v>
      </c>
    </row>
    <row r="76" spans="1:10" x14ac:dyDescent="0.25">
      <c r="A76" s="18">
        <v>46610000</v>
      </c>
      <c r="B76" s="19" t="s">
        <v>119</v>
      </c>
      <c r="C76" s="19">
        <f>IF(A76=A75,0,SUMIFS('BLG1222'!$I:$I,'BLG1222'!$A:$A,"agricorp",'BLG1222'!$D:$D,A:A))</f>
        <v>0</v>
      </c>
      <c r="D76" s="19">
        <v>-19167278.98</v>
      </c>
      <c r="E76" s="19"/>
      <c r="F76" s="12"/>
      <c r="I76" s="18">
        <v>46610000</v>
      </c>
      <c r="J76" s="19" t="s">
        <v>119</v>
      </c>
    </row>
    <row r="77" spans="1:10" x14ac:dyDescent="0.25">
      <c r="A77" s="18">
        <v>46610000</v>
      </c>
      <c r="B77" s="19" t="s">
        <v>120</v>
      </c>
      <c r="C77" s="19">
        <f>IF(A77=A76,0,SUMIFS('BLG1222'!$I:$I,'BLG1222'!$A:$A,"agricorp",'BLG1222'!$D:$D,A:A))</f>
        <v>0</v>
      </c>
      <c r="D77" s="19">
        <v>-25000000</v>
      </c>
      <c r="E77" s="19"/>
      <c r="F77" s="12"/>
      <c r="I77" s="18">
        <v>46610000</v>
      </c>
      <c r="J77" s="19" t="s">
        <v>120</v>
      </c>
    </row>
    <row r="78" spans="1:10" x14ac:dyDescent="0.25">
      <c r="A78" s="18">
        <v>46610000</v>
      </c>
      <c r="B78" s="19" t="s">
        <v>121</v>
      </c>
      <c r="C78" s="19">
        <f>IF(A78=A77,0,SUMIFS('BLG1222'!$I:$I,'BLG1222'!$A:$A,"agricorp",'BLG1222'!$D:$D,A:A))</f>
        <v>0</v>
      </c>
      <c r="D78" s="19">
        <v>-115527292.40000001</v>
      </c>
      <c r="E78" s="19"/>
      <c r="F78" s="12"/>
      <c r="I78" s="18">
        <v>46610000</v>
      </c>
      <c r="J78" s="19" t="s">
        <v>121</v>
      </c>
    </row>
    <row r="79" spans="1:10" x14ac:dyDescent="0.25">
      <c r="A79" s="18">
        <v>46610000</v>
      </c>
      <c r="B79" s="19" t="s">
        <v>122</v>
      </c>
      <c r="C79" s="19">
        <f>IF(A79=A78,0,SUMIFS('BLG1222'!$I:$I,'BLG1222'!$A:$A,"agricorp",'BLG1222'!$D:$D,A:A))</f>
        <v>0</v>
      </c>
      <c r="D79" s="19">
        <v>-152692466.97999999</v>
      </c>
      <c r="E79" s="19"/>
      <c r="F79" s="12"/>
      <c r="I79" s="18">
        <v>46610000</v>
      </c>
      <c r="J79" s="19" t="s">
        <v>122</v>
      </c>
    </row>
    <row r="80" spans="1:10" x14ac:dyDescent="0.25">
      <c r="A80" s="18">
        <v>46610000</v>
      </c>
      <c r="B80" s="19" t="s">
        <v>123</v>
      </c>
      <c r="C80" s="19">
        <f>IF(A80=A79,0,SUMIFS('BLG1222'!$I:$I,'BLG1222'!$A:$A,"agricorp",'BLG1222'!$D:$D,A:A))</f>
        <v>0</v>
      </c>
      <c r="D80" s="19">
        <v>-218951212</v>
      </c>
      <c r="E80" s="19"/>
      <c r="F80" s="12"/>
      <c r="I80" s="18">
        <v>46610000</v>
      </c>
      <c r="J80" s="19" t="s">
        <v>123</v>
      </c>
    </row>
    <row r="81" spans="1:10" x14ac:dyDescent="0.25">
      <c r="A81" s="18">
        <v>46610000</v>
      </c>
      <c r="B81" s="19" t="s">
        <v>124</v>
      </c>
      <c r="C81" s="19">
        <f>IF(A81=A80,0,SUMIFS('BLG1222'!$I:$I,'BLG1222'!$A:$A,"agricorp",'BLG1222'!$D:$D,A:A))</f>
        <v>0</v>
      </c>
      <c r="D81" s="19">
        <v>-241252063.71000001</v>
      </c>
      <c r="E81" s="19"/>
      <c r="F81" s="12"/>
      <c r="I81" s="18">
        <v>46610000</v>
      </c>
      <c r="J81" s="19" t="s">
        <v>124</v>
      </c>
    </row>
    <row r="82" spans="1:10" x14ac:dyDescent="0.25">
      <c r="A82" s="18">
        <v>46610000</v>
      </c>
      <c r="B82" s="19" t="s">
        <v>125</v>
      </c>
      <c r="C82" s="19">
        <f>IF(A82=A81,0,SUMIFS('BLG1222'!$I:$I,'BLG1222'!$A:$A,"agricorp",'BLG1222'!$D:$D,A:A))</f>
        <v>0</v>
      </c>
      <c r="D82" s="19">
        <v>-266523400</v>
      </c>
      <c r="E82" s="19"/>
      <c r="F82" s="12"/>
      <c r="I82" s="18">
        <v>46610000</v>
      </c>
      <c r="J82" s="19" t="s">
        <v>125</v>
      </c>
    </row>
    <row r="83" spans="1:10" x14ac:dyDescent="0.25">
      <c r="A83" s="18">
        <v>46610000</v>
      </c>
      <c r="B83" s="19" t="s">
        <v>126</v>
      </c>
      <c r="C83" s="19">
        <f>IF(A83=A82,0,SUMIFS('BLG1222'!$I:$I,'BLG1222'!$A:$A,"agricorp",'BLG1222'!$D:$D,A:A))</f>
        <v>0</v>
      </c>
      <c r="D83" s="19">
        <v>-367545210.25</v>
      </c>
      <c r="E83" s="19"/>
      <c r="F83" s="12"/>
      <c r="I83" s="18">
        <v>46610000</v>
      </c>
      <c r="J83" s="19" t="s">
        <v>126</v>
      </c>
    </row>
    <row r="84" spans="1:10" x14ac:dyDescent="0.25">
      <c r="A84" s="18">
        <v>46700000</v>
      </c>
      <c r="B84" s="19" t="s">
        <v>127</v>
      </c>
      <c r="C84" s="19">
        <f>IF(A84=A83,0,SUMIFS('BLG1222'!$I:$I,'BLG1222'!$A:$A,"agricorp",'BLG1222'!$D:$D,A:A))</f>
        <v>0</v>
      </c>
      <c r="D84" s="19">
        <v>-10000000</v>
      </c>
      <c r="E84" s="19"/>
      <c r="F84" s="12"/>
      <c r="I84" s="18">
        <v>46700000</v>
      </c>
      <c r="J84" s="19" t="s">
        <v>127</v>
      </c>
    </row>
    <row r="85" spans="1:10" x14ac:dyDescent="0.25">
      <c r="A85" s="18">
        <v>46700000</v>
      </c>
      <c r="B85" s="19" t="s">
        <v>115</v>
      </c>
      <c r="C85" s="19">
        <f>IF(A85=A84,0,SUMIFS('BLG1222'!$I:$I,'BLG1222'!$A:$A,"agricorp",'BLG1222'!$D:$D,A:A))</f>
        <v>0</v>
      </c>
      <c r="D85" s="19">
        <v>-10000000</v>
      </c>
      <c r="E85" s="19"/>
      <c r="F85" s="12"/>
      <c r="I85" s="18">
        <v>46700000</v>
      </c>
      <c r="J85" s="19" t="s">
        <v>115</v>
      </c>
    </row>
    <row r="86" spans="1:10" x14ac:dyDescent="0.25">
      <c r="A86" s="18">
        <v>46700000</v>
      </c>
      <c r="B86" s="19" t="s">
        <v>128</v>
      </c>
      <c r="C86" s="19">
        <f>IF(A86=A85,0,SUMIFS('BLG1222'!$I:$I,'BLG1222'!$A:$A,"agricorp",'BLG1222'!$D:$D,A:A))</f>
        <v>0</v>
      </c>
      <c r="D86" s="19">
        <v>-10000000</v>
      </c>
      <c r="E86" s="19"/>
      <c r="F86" s="12"/>
      <c r="I86" s="18">
        <v>46700000</v>
      </c>
      <c r="J86" s="19" t="s">
        <v>128</v>
      </c>
    </row>
    <row r="87" spans="1:10" x14ac:dyDescent="0.25">
      <c r="A87" s="18">
        <v>46700000</v>
      </c>
      <c r="B87" s="19" t="s">
        <v>129</v>
      </c>
      <c r="C87" s="19">
        <f>IF(A87=A86,0,SUMIFS('BLG1222'!$I:$I,'BLG1222'!$A:$A,"agricorp",'BLG1222'!$D:$D,A:A))</f>
        <v>0</v>
      </c>
      <c r="D87" s="19">
        <v>-30000000</v>
      </c>
      <c r="E87" s="19"/>
      <c r="F87" s="12"/>
      <c r="I87" s="18">
        <v>46700000</v>
      </c>
      <c r="J87" s="19" t="s">
        <v>129</v>
      </c>
    </row>
    <row r="88" spans="1:10" x14ac:dyDescent="0.25">
      <c r="A88" s="18">
        <v>46700000</v>
      </c>
      <c r="B88" s="19" t="s">
        <v>130</v>
      </c>
      <c r="C88" s="19">
        <f>IF(A88=A87,0,SUMIFS('BLG1222'!$I:$I,'BLG1222'!$A:$A,"agricorp",'BLG1222'!$D:$D,A:A))</f>
        <v>0</v>
      </c>
      <c r="D88" s="19">
        <v>-31000000</v>
      </c>
      <c r="E88" s="19"/>
      <c r="F88" s="12"/>
      <c r="I88" s="18">
        <v>46700000</v>
      </c>
      <c r="J88" s="19" t="s">
        <v>130</v>
      </c>
    </row>
    <row r="89" spans="1:10" x14ac:dyDescent="0.25">
      <c r="A89" s="18">
        <v>46700000</v>
      </c>
      <c r="B89" s="19" t="s">
        <v>131</v>
      </c>
      <c r="C89" s="19">
        <f>IF(A89=A88,0,SUMIFS('BLG1222'!$I:$I,'BLG1222'!$A:$A,"agricorp",'BLG1222'!$D:$D,A:A))</f>
        <v>0</v>
      </c>
      <c r="D89" s="19">
        <v>-33000000</v>
      </c>
      <c r="E89" s="19"/>
      <c r="F89" s="12"/>
      <c r="I89" s="18">
        <v>46700000</v>
      </c>
      <c r="J89" s="19" t="s">
        <v>131</v>
      </c>
    </row>
    <row r="90" spans="1:10" x14ac:dyDescent="0.25">
      <c r="A90" s="18">
        <v>46700000</v>
      </c>
      <c r="B90" s="19" t="s">
        <v>132</v>
      </c>
      <c r="C90" s="19">
        <f>IF(A90=A89,0,SUMIFS('BLG1222'!$I:$I,'BLG1222'!$A:$A,"agricorp",'BLG1222'!$D:$D,A:A))</f>
        <v>0</v>
      </c>
      <c r="D90" s="19">
        <v>-43000000</v>
      </c>
      <c r="E90" s="19"/>
      <c r="F90" s="12"/>
      <c r="I90" s="18">
        <v>46700000</v>
      </c>
      <c r="J90" s="19" t="s">
        <v>132</v>
      </c>
    </row>
    <row r="91" spans="1:10" x14ac:dyDescent="0.25">
      <c r="A91" s="18">
        <v>46700000</v>
      </c>
      <c r="B91" s="19" t="s">
        <v>133</v>
      </c>
      <c r="C91" s="19">
        <f>IF(A91=A90,0,SUMIFS('BLG1222'!$I:$I,'BLG1222'!$A:$A,"agricorp",'BLG1222'!$D:$D,A:A))</f>
        <v>0</v>
      </c>
      <c r="D91" s="19">
        <v>-45000000</v>
      </c>
      <c r="E91" s="19"/>
      <c r="F91" s="12"/>
      <c r="I91" s="18">
        <v>46700000</v>
      </c>
      <c r="J91" s="19" t="s">
        <v>133</v>
      </c>
    </row>
    <row r="92" spans="1:10" x14ac:dyDescent="0.25">
      <c r="A92" s="18">
        <v>46700000</v>
      </c>
      <c r="B92" s="19" t="s">
        <v>134</v>
      </c>
      <c r="C92" s="19">
        <f>IF(A92=A91,0,SUMIFS('BLG1222'!$I:$I,'BLG1222'!$A:$A,"agricorp",'BLG1222'!$D:$D,A:A))</f>
        <v>0</v>
      </c>
      <c r="D92" s="19">
        <v>-66000000</v>
      </c>
      <c r="E92" s="19"/>
      <c r="F92" s="12"/>
      <c r="I92" s="18">
        <v>46700000</v>
      </c>
      <c r="J92" s="19" t="s">
        <v>134</v>
      </c>
    </row>
    <row r="93" spans="1:10" x14ac:dyDescent="0.25">
      <c r="A93" s="18">
        <v>46700000</v>
      </c>
      <c r="B93" s="19" t="s">
        <v>135</v>
      </c>
      <c r="C93" s="19">
        <f>IF(A93=A92,0,SUMIFS('BLG1222'!$I:$I,'BLG1222'!$A:$A,"agricorp",'BLG1222'!$D:$D,A:A))</f>
        <v>0</v>
      </c>
      <c r="D93" s="19">
        <v>-107000000</v>
      </c>
      <c r="E93" s="19"/>
      <c r="F93" s="12"/>
      <c r="I93" s="18">
        <v>46700000</v>
      </c>
      <c r="J93" s="19" t="s">
        <v>135</v>
      </c>
    </row>
    <row r="94" spans="1:10" x14ac:dyDescent="0.25">
      <c r="A94" s="18">
        <v>46700000</v>
      </c>
      <c r="B94" s="19" t="s">
        <v>136</v>
      </c>
      <c r="C94" s="19">
        <f>IF(A94=A93,0,SUMIFS('BLG1222'!$I:$I,'BLG1222'!$A:$A,"agricorp",'BLG1222'!$D:$D,A:A))</f>
        <v>0</v>
      </c>
      <c r="D94" s="19">
        <v>-215000000</v>
      </c>
      <c r="E94" s="19"/>
      <c r="F94" s="12"/>
      <c r="I94" s="18">
        <v>46700000</v>
      </c>
      <c r="J94" s="19" t="s">
        <v>136</v>
      </c>
    </row>
    <row r="95" spans="1:10" x14ac:dyDescent="0.25">
      <c r="A95" s="18">
        <v>46700000</v>
      </c>
      <c r="B95" s="19" t="s">
        <v>137</v>
      </c>
      <c r="C95" s="19">
        <f>IF(A95=A94,0,SUMIFS('BLG1222'!$I:$I,'BLG1222'!$A:$A,"agricorp",'BLG1222'!$D:$D,A:A))</f>
        <v>0</v>
      </c>
      <c r="D95" s="19">
        <v>-295000000</v>
      </c>
      <c r="E95" s="19"/>
      <c r="F95" s="12"/>
      <c r="I95" s="18">
        <v>46700000</v>
      </c>
      <c r="J95" s="19" t="s">
        <v>137</v>
      </c>
    </row>
    <row r="96" spans="1:10" x14ac:dyDescent="0.25">
      <c r="A96" s="18">
        <v>46700000</v>
      </c>
      <c r="B96" s="19" t="s">
        <v>138</v>
      </c>
      <c r="C96" s="19">
        <f>IF(A96=A95,0,SUMIFS('BLG1222'!$I:$I,'BLG1222'!$A:$A,"agricorp",'BLG1222'!$D:$D,A:A))</f>
        <v>0</v>
      </c>
      <c r="D96" s="19">
        <v>-720000000</v>
      </c>
      <c r="E96" s="19"/>
      <c r="F96" s="12"/>
      <c r="I96" s="18">
        <v>46700000</v>
      </c>
      <c r="J96" s="19" t="s">
        <v>138</v>
      </c>
    </row>
    <row r="97" spans="1:10" x14ac:dyDescent="0.25">
      <c r="A97" s="18">
        <v>46700000</v>
      </c>
      <c r="B97" s="19" t="s">
        <v>139</v>
      </c>
      <c r="C97" s="19">
        <f>IF(A97=A96,0,SUMIFS('BLG1222'!$I:$I,'BLG1222'!$A:$A,"agricorp",'BLG1222'!$D:$D,A:A))</f>
        <v>0</v>
      </c>
      <c r="D97" s="19">
        <v>-740000000</v>
      </c>
      <c r="E97" s="19"/>
      <c r="F97" s="12"/>
      <c r="I97" s="18">
        <v>46700000</v>
      </c>
      <c r="J97" s="19" t="s">
        <v>139</v>
      </c>
    </row>
    <row r="98" spans="1:10" x14ac:dyDescent="0.25">
      <c r="A98" s="18">
        <v>46720070</v>
      </c>
      <c r="B98" s="19" t="s">
        <v>140</v>
      </c>
      <c r="C98" s="19">
        <f>IF(A98=A97,0,SUMIFS('BLG1222'!$I:$I,'BLG1222'!$A:$A,"agricorp",'BLG1222'!$D:$D,A:A))</f>
        <v>0</v>
      </c>
      <c r="D98" s="19">
        <v>-18392280</v>
      </c>
      <c r="E98" s="19"/>
      <c r="F98" s="12"/>
      <c r="I98" s="18">
        <v>46720070</v>
      </c>
      <c r="J98" s="19" t="s">
        <v>140</v>
      </c>
    </row>
    <row r="99" spans="1:10" x14ac:dyDescent="0.25">
      <c r="A99" s="18">
        <v>46800000</v>
      </c>
      <c r="B99" s="19" t="s">
        <v>5</v>
      </c>
      <c r="C99" s="19">
        <f>IF(A99=A98,0,SUMIFS('BLG1222'!$I:$I,'BLG1222'!$A:$A,"agricorp",'BLG1222'!$D:$D,A:A))</f>
        <v>0</v>
      </c>
      <c r="D99" s="19">
        <v>301994821.35723001</v>
      </c>
      <c r="E99" s="19"/>
      <c r="F99" s="12"/>
      <c r="I99" s="18">
        <v>46800000</v>
      </c>
      <c r="J99" s="19" t="s">
        <v>5</v>
      </c>
    </row>
    <row r="100" spans="1:10" x14ac:dyDescent="0.25">
      <c r="A100" s="18">
        <v>46800000</v>
      </c>
      <c r="B100" s="19" t="s">
        <v>30</v>
      </c>
      <c r="C100" s="19">
        <f>IF(A100=A99,0,SUMIFS('BLG1222'!$I:$I,'BLG1222'!$A:$A,"agricorp",'BLG1222'!$D:$D,A:A))</f>
        <v>0</v>
      </c>
      <c r="D100" s="19">
        <v>25027029.970536999</v>
      </c>
      <c r="E100" s="19"/>
      <c r="F100" s="12"/>
      <c r="I100" s="18">
        <v>46800000</v>
      </c>
      <c r="J100" s="19" t="s">
        <v>30</v>
      </c>
    </row>
    <row r="101" spans="1:10" x14ac:dyDescent="0.25">
      <c r="A101" s="18">
        <v>46800000</v>
      </c>
      <c r="B101" s="19" t="s">
        <v>21</v>
      </c>
      <c r="C101" s="19">
        <f>IF(A101=A100,0,SUMIFS('BLG1222'!$I:$I,'BLG1222'!$A:$A,"agricorp",'BLG1222'!$D:$D,A:A))</f>
        <v>0</v>
      </c>
      <c r="D101" s="19">
        <v>71947568.952949196</v>
      </c>
      <c r="E101" s="19"/>
      <c r="F101" s="12"/>
      <c r="I101" s="18">
        <v>46800000</v>
      </c>
      <c r="J101" s="19" t="s">
        <v>21</v>
      </c>
    </row>
    <row r="102" spans="1:10" x14ac:dyDescent="0.25">
      <c r="A102" s="18">
        <v>46800000</v>
      </c>
      <c r="B102" s="19" t="s">
        <v>12</v>
      </c>
      <c r="C102" s="19">
        <f>IF(A102=A101,0,SUMIFS('BLG1222'!$I:$I,'BLG1222'!$A:$A,"agricorp",'BLG1222'!$D:$D,A:A))</f>
        <v>0</v>
      </c>
      <c r="D102" s="19">
        <v>25710854.716758501</v>
      </c>
      <c r="E102" s="19"/>
      <c r="F102" s="12"/>
      <c r="I102" s="18">
        <v>46800000</v>
      </c>
      <c r="J102" s="19" t="s">
        <v>12</v>
      </c>
    </row>
    <row r="103" spans="1:10" x14ac:dyDescent="0.25">
      <c r="A103" s="18">
        <v>46800000</v>
      </c>
      <c r="B103" s="19" t="s">
        <v>13</v>
      </c>
      <c r="C103" s="19">
        <f>IF(A103=A102,0,SUMIFS('BLG1222'!$I:$I,'BLG1222'!$A:$A,"agricorp",'BLG1222'!$D:$D,A:A))</f>
        <v>0</v>
      </c>
      <c r="D103" s="19">
        <v>967111732.51485002</v>
      </c>
      <c r="E103" s="19"/>
      <c r="F103" s="12"/>
      <c r="I103" s="18">
        <v>46800000</v>
      </c>
      <c r="J103" s="19" t="s">
        <v>13</v>
      </c>
    </row>
    <row r="104" spans="1:10" x14ac:dyDescent="0.25">
      <c r="A104" s="18">
        <v>46800000</v>
      </c>
      <c r="B104" s="19" t="s">
        <v>9</v>
      </c>
      <c r="C104" s="19">
        <f>IF(A104=A103,0,SUMIFS('BLG1222'!$I:$I,'BLG1222'!$A:$A,"agricorp",'BLG1222'!$D:$D,A:A))</f>
        <v>0</v>
      </c>
      <c r="D104" s="19">
        <v>917441358.25873899</v>
      </c>
      <c r="E104" s="19"/>
      <c r="F104" s="12"/>
      <c r="I104" s="18">
        <v>46800000</v>
      </c>
      <c r="J104" s="19" t="s">
        <v>9</v>
      </c>
    </row>
    <row r="105" spans="1:10" x14ac:dyDescent="0.25">
      <c r="A105" s="18">
        <v>46800000</v>
      </c>
      <c r="B105" s="19" t="s">
        <v>141</v>
      </c>
      <c r="C105" s="19">
        <f>IF(A105=A104,0,SUMIFS('BLG1222'!$I:$I,'BLG1222'!$A:$A,"agricorp",'BLG1222'!$D:$D,A:A))</f>
        <v>0</v>
      </c>
      <c r="D105" s="19">
        <v>3575289.9957909998</v>
      </c>
      <c r="E105" s="19"/>
      <c r="F105" s="12"/>
      <c r="I105" s="18">
        <v>46800000</v>
      </c>
      <c r="J105" s="19" t="s">
        <v>141</v>
      </c>
    </row>
    <row r="106" spans="1:10" x14ac:dyDescent="0.25">
      <c r="A106" s="18">
        <v>46800000</v>
      </c>
      <c r="B106" s="19" t="s">
        <v>142</v>
      </c>
      <c r="C106" s="19">
        <f>IF(A106=A105,0,SUMIFS('BLG1222'!$I:$I,'BLG1222'!$A:$A,"agricorp",'BLG1222'!$D:$D,A:A))</f>
        <v>0</v>
      </c>
      <c r="D106" s="19">
        <v>3575289.9957909998</v>
      </c>
      <c r="E106" s="19"/>
      <c r="F106" s="12"/>
      <c r="I106" s="18">
        <v>46800000</v>
      </c>
      <c r="J106" s="19" t="s">
        <v>142</v>
      </c>
    </row>
    <row r="107" spans="1:10" x14ac:dyDescent="0.25">
      <c r="A107" s="18">
        <v>46800000</v>
      </c>
      <c r="B107" s="19" t="s">
        <v>27</v>
      </c>
      <c r="C107" s="19">
        <f>IF(A107=A106,0,SUMIFS('BLG1222'!$I:$I,'BLG1222'!$A:$A,"agricorp",'BLG1222'!$D:$D,A:A))</f>
        <v>0</v>
      </c>
      <c r="D107" s="19">
        <v>9534106.65544267</v>
      </c>
      <c r="E107" s="19"/>
      <c r="F107" s="12"/>
      <c r="I107" s="18">
        <v>46800000</v>
      </c>
      <c r="J107" s="19" t="s">
        <v>27</v>
      </c>
    </row>
    <row r="108" spans="1:10" x14ac:dyDescent="0.25">
      <c r="A108" s="18">
        <v>46800000</v>
      </c>
      <c r="B108" s="19" t="s">
        <v>143</v>
      </c>
      <c r="C108" s="19">
        <f>IF(A108=A107,0,SUMIFS('BLG1222'!$I:$I,'BLG1222'!$A:$A,"agricorp",'BLG1222'!$D:$D,A:A))</f>
        <v>0</v>
      </c>
      <c r="D108" s="19">
        <v>54241988.760206297</v>
      </c>
      <c r="E108" s="19"/>
      <c r="F108" s="12"/>
      <c r="I108" s="18">
        <v>46800000</v>
      </c>
      <c r="J108" s="19" t="s">
        <v>143</v>
      </c>
    </row>
    <row r="109" spans="1:10" x14ac:dyDescent="0.25">
      <c r="A109" s="18">
        <v>46800000</v>
      </c>
      <c r="B109" s="19" t="s">
        <v>144</v>
      </c>
      <c r="C109" s="19">
        <f>IF(A109=A108,0,SUMIFS('BLG1222'!$I:$I,'BLG1222'!$A:$A,"agricorp",'BLG1222'!$D:$D,A:A))</f>
        <v>0</v>
      </c>
      <c r="D109" s="19">
        <v>17382981.912379</v>
      </c>
      <c r="E109" s="19"/>
      <c r="F109" s="12"/>
      <c r="I109" s="18">
        <v>46800000</v>
      </c>
      <c r="J109" s="19" t="s">
        <v>144</v>
      </c>
    </row>
    <row r="110" spans="1:10" x14ac:dyDescent="0.25">
      <c r="A110" s="18">
        <v>46800000</v>
      </c>
      <c r="B110" s="19" t="s">
        <v>26</v>
      </c>
      <c r="C110" s="19">
        <f>IF(A110=A109,0,SUMIFS('BLG1222'!$I:$I,'BLG1222'!$A:$A,"agricorp",'BLG1222'!$D:$D,A:A))</f>
        <v>0</v>
      </c>
      <c r="D110" s="19">
        <v>30588592.186211899</v>
      </c>
      <c r="E110" s="19"/>
      <c r="F110" s="12"/>
      <c r="I110" s="18">
        <v>46800000</v>
      </c>
      <c r="J110" s="19" t="s">
        <v>26</v>
      </c>
    </row>
    <row r="111" spans="1:10" x14ac:dyDescent="0.25">
      <c r="A111" s="18">
        <v>46800000</v>
      </c>
      <c r="B111" s="19" t="s">
        <v>145</v>
      </c>
      <c r="C111" s="19">
        <f>IF(A111=A110,0,SUMIFS('BLG1222'!$I:$I,'BLG1222'!$A:$A,"agricorp",'BLG1222'!$D:$D,A:A))</f>
        <v>0</v>
      </c>
      <c r="D111" s="19">
        <v>107596557.74237899</v>
      </c>
      <c r="E111" s="19"/>
      <c r="F111" s="12"/>
      <c r="I111" s="18">
        <v>46800000</v>
      </c>
      <c r="J111" s="19" t="s">
        <v>145</v>
      </c>
    </row>
    <row r="112" spans="1:10" x14ac:dyDescent="0.25">
      <c r="A112" s="18">
        <v>46800000</v>
      </c>
      <c r="B112" s="19" t="s">
        <v>146</v>
      </c>
      <c r="C112" s="19">
        <f>IF(A112=A111,0,SUMIFS('BLG1222'!$I:$I,'BLG1222'!$A:$A,"agricorp",'BLG1222'!$D:$D,A:A))</f>
        <v>0</v>
      </c>
      <c r="D112" s="19">
        <v>79692369.232140601</v>
      </c>
      <c r="E112" s="19"/>
      <c r="F112" s="12"/>
      <c r="I112" s="18">
        <v>46800000</v>
      </c>
      <c r="J112" s="19" t="s">
        <v>146</v>
      </c>
    </row>
    <row r="113" spans="1:10" x14ac:dyDescent="0.25">
      <c r="A113" s="18">
        <v>46800000</v>
      </c>
      <c r="B113" s="19" t="s">
        <v>147</v>
      </c>
      <c r="C113" s="19">
        <f>IF(A113=A112,0,SUMIFS('BLG1222'!$I:$I,'BLG1222'!$A:$A,"agricorp",'BLG1222'!$D:$D,A:A))</f>
        <v>0</v>
      </c>
      <c r="D113" s="19">
        <v>4091246.70421327</v>
      </c>
      <c r="E113" s="19"/>
      <c r="F113" s="12"/>
      <c r="I113" s="18">
        <v>46800000</v>
      </c>
      <c r="J113" s="19" t="s">
        <v>147</v>
      </c>
    </row>
    <row r="114" spans="1:10" x14ac:dyDescent="0.25">
      <c r="A114" s="18">
        <v>46800000</v>
      </c>
      <c r="B114" s="19" t="s">
        <v>148</v>
      </c>
      <c r="C114" s="19">
        <f>IF(A114=A113,0,SUMIFS('BLG1222'!$I:$I,'BLG1222'!$A:$A,"agricorp",'BLG1222'!$D:$D,A:A))</f>
        <v>0</v>
      </c>
      <c r="D114" s="19">
        <v>217678280.60378</v>
      </c>
      <c r="E114" s="19"/>
      <c r="F114" s="12"/>
      <c r="I114" s="18">
        <v>46800000</v>
      </c>
      <c r="J114" s="19" t="s">
        <v>148</v>
      </c>
    </row>
    <row r="115" spans="1:10" x14ac:dyDescent="0.25">
      <c r="A115" s="18">
        <v>46800000</v>
      </c>
      <c r="B115" s="19" t="s">
        <v>149</v>
      </c>
      <c r="C115" s="19">
        <f>IF(A115=A114,0,SUMIFS('BLG1222'!$I:$I,'BLG1222'!$A:$A,"agricorp",'BLG1222'!$D:$D,A:A))</f>
        <v>0</v>
      </c>
      <c r="D115" s="19">
        <v>33716753.250478201</v>
      </c>
      <c r="E115" s="19"/>
      <c r="F115" s="12"/>
      <c r="I115" s="18">
        <v>46800000</v>
      </c>
      <c r="J115" s="19" t="s">
        <v>149</v>
      </c>
    </row>
    <row r="116" spans="1:10" x14ac:dyDescent="0.25">
      <c r="A116" s="18">
        <v>46800000</v>
      </c>
      <c r="B116" s="19" t="s">
        <v>150</v>
      </c>
      <c r="C116" s="19">
        <f>IF(A116=A115,0,SUMIFS('BLG1222'!$I:$I,'BLG1222'!$A:$A,"agricorp",'BLG1222'!$D:$D,A:A))</f>
        <v>0</v>
      </c>
      <c r="D116" s="19">
        <v>204775088.29481101</v>
      </c>
      <c r="E116" s="19"/>
      <c r="F116" s="12"/>
      <c r="I116" s="18">
        <v>46800000</v>
      </c>
      <c r="J116" s="19" t="s">
        <v>150</v>
      </c>
    </row>
    <row r="117" spans="1:10" x14ac:dyDescent="0.25">
      <c r="A117" s="18">
        <v>46800000</v>
      </c>
      <c r="B117" s="19" t="s">
        <v>151</v>
      </c>
      <c r="C117" s="19">
        <f>IF(A117=A116,0,SUMIFS('BLG1222'!$I:$I,'BLG1222'!$A:$A,"agricorp",'BLG1222'!$D:$D,A:A))</f>
        <v>0</v>
      </c>
      <c r="D117" s="19">
        <v>397254.44397677801</v>
      </c>
      <c r="E117" s="19"/>
      <c r="F117" s="12"/>
      <c r="I117" s="18">
        <v>46800000</v>
      </c>
      <c r="J117" s="19" t="s">
        <v>151</v>
      </c>
    </row>
    <row r="118" spans="1:10" x14ac:dyDescent="0.25">
      <c r="A118" s="18">
        <v>46800000</v>
      </c>
      <c r="B118" s="19" t="s">
        <v>7</v>
      </c>
      <c r="C118" s="19">
        <f>IF(A118=A117,0,SUMIFS('BLG1222'!$I:$I,'BLG1222'!$A:$A,"agricorp",'BLG1222'!$D:$D,A:A))</f>
        <v>0</v>
      </c>
      <c r="D118" s="19">
        <v>17638127.259589199</v>
      </c>
      <c r="E118" s="19"/>
      <c r="F118" s="12"/>
      <c r="I118" s="18">
        <v>46800000</v>
      </c>
      <c r="J118" s="19" t="s">
        <v>7</v>
      </c>
    </row>
    <row r="119" spans="1:10" x14ac:dyDescent="0.25">
      <c r="A119" s="18">
        <v>46800000</v>
      </c>
      <c r="B119" s="19" t="s">
        <v>22</v>
      </c>
      <c r="C119" s="19">
        <f>IF(A119=A118,0,SUMIFS('BLG1222'!$I:$I,'BLG1222'!$A:$A,"agricorp",'BLG1222'!$D:$D,A:A))</f>
        <v>0</v>
      </c>
      <c r="D119" s="19">
        <v>56567303.766472101</v>
      </c>
      <c r="E119" s="19"/>
      <c r="F119" s="12"/>
      <c r="I119" s="18">
        <v>46800000</v>
      </c>
      <c r="J119" s="19" t="s">
        <v>22</v>
      </c>
    </row>
    <row r="120" spans="1:10" x14ac:dyDescent="0.25">
      <c r="A120" s="18">
        <v>46800000</v>
      </c>
      <c r="B120" s="19" t="s">
        <v>152</v>
      </c>
      <c r="C120" s="19">
        <f>IF(A120=A119,0,SUMIFS('BLG1222'!$I:$I,'BLG1222'!$A:$A,"agricorp",'BLG1222'!$D:$D,A:A))</f>
        <v>0</v>
      </c>
      <c r="D120" s="19">
        <v>397254.44397677801</v>
      </c>
      <c r="E120" s="19"/>
      <c r="F120" s="12"/>
      <c r="I120" s="18">
        <v>46800000</v>
      </c>
      <c r="J120" s="19" t="s">
        <v>152</v>
      </c>
    </row>
    <row r="121" spans="1:10" x14ac:dyDescent="0.25">
      <c r="A121" s="18">
        <v>46800000</v>
      </c>
      <c r="B121" s="19" t="s">
        <v>153</v>
      </c>
      <c r="C121" s="19">
        <f>IF(A121=A120,0,SUMIFS('BLG1222'!$I:$I,'BLG1222'!$A:$A,"agricorp",'BLG1222'!$D:$D,A:A))</f>
        <v>0</v>
      </c>
      <c r="D121" s="19">
        <v>1986272.2198838899</v>
      </c>
      <c r="E121" s="19"/>
      <c r="F121" s="12"/>
      <c r="I121" s="18">
        <v>46800000</v>
      </c>
      <c r="J121" s="19" t="s">
        <v>153</v>
      </c>
    </row>
    <row r="122" spans="1:10" x14ac:dyDescent="0.25">
      <c r="A122" s="18">
        <v>46800000</v>
      </c>
      <c r="B122" s="19" t="s">
        <v>154</v>
      </c>
      <c r="C122" s="19">
        <f>IF(A122=A121,0,SUMIFS('BLG1222'!$I:$I,'BLG1222'!$A:$A,"agricorp",'BLG1222'!$D:$D,A:A))</f>
        <v>0</v>
      </c>
      <c r="D122" s="19">
        <v>22246248.862699602</v>
      </c>
      <c r="E122" s="19"/>
      <c r="F122" s="12"/>
      <c r="I122" s="18">
        <v>46800000</v>
      </c>
      <c r="J122" s="19" t="s">
        <v>154</v>
      </c>
    </row>
    <row r="123" spans="1:10" x14ac:dyDescent="0.25">
      <c r="A123" s="18">
        <v>46800000</v>
      </c>
      <c r="B123" s="19" t="s">
        <v>2</v>
      </c>
      <c r="C123" s="19">
        <f>IF(A123=A122,0,SUMIFS('BLG1222'!$I:$I,'BLG1222'!$A:$A,"agricorp",'BLG1222'!$D:$D,A:A))</f>
        <v>0</v>
      </c>
      <c r="D123" s="19">
        <v>1589017.77590711</v>
      </c>
      <c r="E123" s="19"/>
      <c r="F123" s="12"/>
      <c r="I123" s="18">
        <v>46800000</v>
      </c>
      <c r="J123" s="19" t="s">
        <v>2</v>
      </c>
    </row>
    <row r="124" spans="1:10" x14ac:dyDescent="0.25">
      <c r="A124" s="18">
        <v>46800000</v>
      </c>
      <c r="B124" s="19" t="s">
        <v>8</v>
      </c>
      <c r="C124" s="19">
        <f>IF(A124=A123,0,SUMIFS('BLG1222'!$I:$I,'BLG1222'!$A:$A,"agricorp",'BLG1222'!$D:$D,A:A))</f>
        <v>0</v>
      </c>
      <c r="D124" s="19">
        <v>3178035.5518142199</v>
      </c>
      <c r="E124" s="19"/>
      <c r="F124" s="12"/>
      <c r="I124" s="18">
        <v>46800000</v>
      </c>
      <c r="J124" s="19" t="s">
        <v>8</v>
      </c>
    </row>
    <row r="125" spans="1:10" x14ac:dyDescent="0.25">
      <c r="A125" s="18">
        <v>46800000</v>
      </c>
      <c r="B125" s="19" t="s">
        <v>155</v>
      </c>
      <c r="C125" s="19">
        <f>IF(A125=A124,0,SUMIFS('BLG1222'!$I:$I,'BLG1222'!$A:$A,"agricorp",'BLG1222'!$D:$D,A:A))</f>
        <v>0</v>
      </c>
      <c r="D125" s="19">
        <v>54085288.1396413</v>
      </c>
      <c r="E125" s="19"/>
      <c r="F125" s="12"/>
      <c r="I125" s="18">
        <v>46800000</v>
      </c>
      <c r="J125" s="19" t="s">
        <v>155</v>
      </c>
    </row>
    <row r="126" spans="1:10" x14ac:dyDescent="0.25">
      <c r="A126" s="18">
        <v>46800000</v>
      </c>
      <c r="B126" s="19" t="s">
        <v>156</v>
      </c>
      <c r="C126" s="19">
        <f>IF(A126=A125,0,SUMIFS('BLG1222'!$I:$I,'BLG1222'!$A:$A,"agricorp",'BLG1222'!$D:$D,A:A))</f>
        <v>0</v>
      </c>
      <c r="D126" s="19">
        <v>3178035.5518142199</v>
      </c>
      <c r="E126" s="19"/>
      <c r="F126" s="12"/>
      <c r="I126" s="18">
        <v>46800000</v>
      </c>
      <c r="J126" s="19" t="s">
        <v>156</v>
      </c>
    </row>
    <row r="127" spans="1:10" x14ac:dyDescent="0.25">
      <c r="A127" s="18">
        <v>46800000</v>
      </c>
      <c r="B127" s="19" t="s">
        <v>6</v>
      </c>
      <c r="C127" s="19">
        <f>IF(A127=A126,0,SUMIFS('BLG1222'!$I:$I,'BLG1222'!$A:$A,"agricorp",'BLG1222'!$D:$D,A:A))</f>
        <v>0</v>
      </c>
      <c r="D127" s="19">
        <v>19355985.663481899</v>
      </c>
      <c r="E127" s="19"/>
      <c r="F127" s="12"/>
      <c r="I127" s="18">
        <v>46800000</v>
      </c>
      <c r="J127" s="19" t="s">
        <v>6</v>
      </c>
    </row>
    <row r="128" spans="1:10" x14ac:dyDescent="0.25">
      <c r="A128" s="18">
        <v>46800000</v>
      </c>
      <c r="B128" s="19" t="s">
        <v>17</v>
      </c>
      <c r="C128" s="19">
        <f>IF(A128=A127,0,SUMIFS('BLG1222'!$I:$I,'BLG1222'!$A:$A,"agricorp",'BLG1222'!$D:$D,A:A))</f>
        <v>0</v>
      </c>
      <c r="D128" s="19">
        <v>207874032.97709799</v>
      </c>
      <c r="E128" s="19"/>
      <c r="F128" s="12"/>
      <c r="I128" s="18">
        <v>46800000</v>
      </c>
      <c r="J128" s="19" t="s">
        <v>17</v>
      </c>
    </row>
    <row r="129" spans="1:10" x14ac:dyDescent="0.25">
      <c r="A129" s="18">
        <v>46800000</v>
      </c>
      <c r="B129" s="19" t="s">
        <v>19</v>
      </c>
      <c r="C129" s="19">
        <f>IF(A129=A128,0,SUMIFS('BLG1222'!$I:$I,'BLG1222'!$A:$A,"agricorp",'BLG1222'!$D:$D,A:A))</f>
        <v>0</v>
      </c>
      <c r="D129" s="19">
        <v>17876449.978955001</v>
      </c>
      <c r="E129" s="19"/>
      <c r="F129" s="12"/>
      <c r="I129" s="18">
        <v>46800000</v>
      </c>
      <c r="J129" s="19" t="s">
        <v>19</v>
      </c>
    </row>
    <row r="130" spans="1:10" x14ac:dyDescent="0.25">
      <c r="A130" s="18">
        <v>47100000</v>
      </c>
      <c r="B130" s="19" t="s">
        <v>157</v>
      </c>
      <c r="C130" s="19">
        <f>IF(A130=A129,0,SUMIFS('BLG1222'!$I:$I,'BLG1222'!$A:$A,"agricorp",'BLG1222'!$D:$D,A:A))</f>
        <v>0</v>
      </c>
      <c r="D130" s="21"/>
      <c r="E130" s="21"/>
      <c r="F130" s="15"/>
      <c r="G130" s="15"/>
      <c r="H130" s="16"/>
      <c r="I130" s="25">
        <v>47100000</v>
      </c>
      <c r="J130" s="21" t="s">
        <v>157</v>
      </c>
    </row>
    <row r="131" spans="1:10" x14ac:dyDescent="0.25">
      <c r="A131" s="18">
        <v>48600000</v>
      </c>
      <c r="B131" s="19" t="s">
        <v>158</v>
      </c>
      <c r="C131" s="19">
        <f>IF(A131=A130,0,SUMIFS('BLG1222'!$I:$I,'BLG1222'!$A:$A,"agricorp",'BLG1222'!$D:$D,A:A))</f>
        <v>0</v>
      </c>
      <c r="D131" s="19">
        <v>59389368.780000001</v>
      </c>
      <c r="E131" s="19"/>
      <c r="F131" s="12"/>
      <c r="I131" s="18">
        <v>48600000</v>
      </c>
      <c r="J131" s="19" t="s">
        <v>158</v>
      </c>
    </row>
    <row r="132" spans="1:10" x14ac:dyDescent="0.25">
      <c r="A132" s="18">
        <v>51241000</v>
      </c>
      <c r="B132" s="19" t="s">
        <v>159</v>
      </c>
      <c r="C132" s="19">
        <f>IF(A132=A131,0,SUMIFS('BLG1222'!$I:$I,'BLG1222'!$A:$A,"agricorp",'BLG1222'!$D:$D,A:A))</f>
        <v>0</v>
      </c>
      <c r="D132" s="19">
        <v>246765628.50999999</v>
      </c>
      <c r="E132" s="19">
        <v>430387.24</v>
      </c>
      <c r="F132" s="12">
        <v>708815.79</v>
      </c>
      <c r="G132" s="20"/>
      <c r="I132" s="18">
        <v>51241000</v>
      </c>
      <c r="J132" s="19" t="s">
        <v>159</v>
      </c>
    </row>
    <row r="133" spans="1:10" x14ac:dyDescent="0.25">
      <c r="A133" s="18">
        <v>53100000</v>
      </c>
      <c r="B133" s="19" t="s">
        <v>160</v>
      </c>
      <c r="C133" s="19">
        <f>IF(A133=A132,0,SUMIFS('BLG1222'!$I:$I,'BLG1222'!$A:$A,"agricorp",'BLG1222'!$D:$D,A:A))</f>
        <v>0</v>
      </c>
      <c r="D133" s="19">
        <v>1792350.45</v>
      </c>
      <c r="E133" s="19">
        <v>1369600</v>
      </c>
      <c r="F133" s="12">
        <v>1371600</v>
      </c>
      <c r="G133" s="20"/>
      <c r="I133" s="18">
        <v>53100000</v>
      </c>
      <c r="J133" s="19" t="s">
        <v>160</v>
      </c>
    </row>
    <row r="134" spans="1:10" x14ac:dyDescent="0.25">
      <c r="A134" s="18">
        <v>53200000</v>
      </c>
      <c r="B134" s="19" t="s">
        <v>161</v>
      </c>
      <c r="C134" s="19">
        <f>IF(A134=A133,0,SUMIFS('BLG1222'!$I:$I,'BLG1222'!$A:$A,"agricorp",'BLG1222'!$D:$D,A:A))</f>
        <v>0</v>
      </c>
      <c r="D134" s="21"/>
      <c r="E134" s="21"/>
      <c r="F134" s="15"/>
      <c r="G134" s="15"/>
      <c r="H134" s="16"/>
      <c r="I134" s="25">
        <v>53200000</v>
      </c>
      <c r="J134" s="21" t="s">
        <v>162</v>
      </c>
    </row>
    <row r="135" spans="1:10" x14ac:dyDescent="0.25">
      <c r="A135" s="18">
        <v>58000000</v>
      </c>
      <c r="B135" s="19" t="s">
        <v>163</v>
      </c>
      <c r="C135" s="19">
        <f>IF(A135=A134,0,SUMIFS('BLG1222'!$I:$I,'BLG1222'!$A:$A,"agricorp",'BLG1222'!$D:$D,A:A))</f>
        <v>0</v>
      </c>
      <c r="D135" s="21"/>
      <c r="E135" s="21"/>
      <c r="F135" s="15"/>
      <c r="G135" s="15"/>
      <c r="H135" s="16"/>
      <c r="I135" s="25">
        <v>58000000</v>
      </c>
      <c r="J135" s="21" t="s">
        <v>163</v>
      </c>
    </row>
    <row r="136" spans="1:10" x14ac:dyDescent="0.25">
      <c r="A136" s="18">
        <v>60601000</v>
      </c>
      <c r="B136" s="19" t="s">
        <v>164</v>
      </c>
      <c r="C136" s="19">
        <f>IF(A136=A135,0,SUMIFS('BLG1222'!$I:$I,'BLG1222'!$A:$A,"agricorp",'BLG1222'!$D:$D,A:A))</f>
        <v>0</v>
      </c>
      <c r="D136" s="19">
        <v>2430309.2000000002</v>
      </c>
      <c r="E136" s="19"/>
      <c r="F136" s="12"/>
      <c r="I136" s="18">
        <v>60601000</v>
      </c>
      <c r="J136" s="19" t="s">
        <v>164</v>
      </c>
    </row>
    <row r="137" spans="1:10" x14ac:dyDescent="0.25">
      <c r="A137" s="18">
        <v>60602000</v>
      </c>
      <c r="B137" s="19" t="s">
        <v>165</v>
      </c>
      <c r="C137" s="19">
        <f>IF(A137=A136,0,SUMIFS('BLG1222'!$I:$I,'BLG1222'!$A:$A,"agricorp",'BLG1222'!$D:$D,A:A))</f>
        <v>0</v>
      </c>
      <c r="D137" s="19">
        <v>1687400</v>
      </c>
      <c r="E137" s="19"/>
      <c r="F137" s="12"/>
      <c r="I137" s="18">
        <v>60602000</v>
      </c>
      <c r="J137" s="19" t="s">
        <v>165</v>
      </c>
    </row>
    <row r="138" spans="1:10" x14ac:dyDescent="0.25">
      <c r="A138" s="18">
        <v>60604000</v>
      </c>
      <c r="B138" s="19" t="s">
        <v>166</v>
      </c>
      <c r="C138" s="19">
        <f>IF(A138=A137,0,SUMIFS('BLG1222'!$I:$I,'BLG1222'!$A:$A,"agricorp",'BLG1222'!$D:$D,A:A))</f>
        <v>0</v>
      </c>
      <c r="D138" s="19">
        <v>39968032.850000001</v>
      </c>
      <c r="E138" s="19"/>
      <c r="F138" s="12"/>
      <c r="I138" s="18">
        <v>60604000</v>
      </c>
      <c r="J138" s="19" t="s">
        <v>166</v>
      </c>
    </row>
    <row r="139" spans="1:10" x14ac:dyDescent="0.25">
      <c r="A139" s="18">
        <v>60605000</v>
      </c>
      <c r="B139" s="19" t="s">
        <v>167</v>
      </c>
      <c r="C139" s="19">
        <f>IF(A139=A138,0,SUMIFS('BLG1222'!$I:$I,'BLG1222'!$A:$A,"agricorp",'BLG1222'!$D:$D,A:A))</f>
        <v>0</v>
      </c>
      <c r="D139" s="19">
        <v>91552974.489999995</v>
      </c>
      <c r="E139" s="19"/>
      <c r="F139" s="12"/>
      <c r="I139" s="18">
        <v>60605000</v>
      </c>
      <c r="J139" s="19" t="s">
        <v>167</v>
      </c>
    </row>
    <row r="140" spans="1:10" x14ac:dyDescent="0.25">
      <c r="A140" s="18">
        <v>60607000</v>
      </c>
      <c r="B140" s="19" t="s">
        <v>168</v>
      </c>
      <c r="C140" s="19">
        <f>IF(A140=A139,0,SUMIFS('BLG1222'!$I:$I,'BLG1222'!$A:$A,"agricorp",'BLG1222'!$D:$D,A:A))</f>
        <v>0</v>
      </c>
      <c r="D140" s="19">
        <v>40952139.439999998</v>
      </c>
      <c r="E140" s="19"/>
      <c r="F140" s="12"/>
      <c r="I140" s="18">
        <v>60607000</v>
      </c>
      <c r="J140" s="19" t="s">
        <v>168</v>
      </c>
    </row>
    <row r="141" spans="1:10" x14ac:dyDescent="0.25">
      <c r="A141" s="18">
        <v>60608000</v>
      </c>
      <c r="B141" s="19" t="s">
        <v>169</v>
      </c>
      <c r="C141" s="19">
        <f>IF(A141=A140,0,SUMIFS('BLG1222'!$I:$I,'BLG1222'!$A:$A,"agricorp",'BLG1222'!$D:$D,A:A))</f>
        <v>0</v>
      </c>
      <c r="D141" s="19">
        <v>96476345.209999993</v>
      </c>
      <c r="E141" s="19"/>
      <c r="F141" s="12"/>
      <c r="I141" s="18">
        <v>60608000</v>
      </c>
      <c r="J141" s="19" t="s">
        <v>169</v>
      </c>
    </row>
    <row r="142" spans="1:10" x14ac:dyDescent="0.25">
      <c r="A142" s="18">
        <v>60609000</v>
      </c>
      <c r="B142" s="19" t="s">
        <v>170</v>
      </c>
      <c r="C142" s="19">
        <f>IF(A142=A141,0,SUMIFS('BLG1222'!$I:$I,'BLG1222'!$A:$A,"agricorp",'BLG1222'!$D:$D,A:A))</f>
        <v>0</v>
      </c>
      <c r="D142" s="21"/>
      <c r="E142" s="21"/>
      <c r="F142" s="15"/>
      <c r="G142" s="15"/>
      <c r="H142" s="16"/>
      <c r="I142" s="25">
        <v>60609000</v>
      </c>
      <c r="J142" s="21" t="s">
        <v>171</v>
      </c>
    </row>
    <row r="143" spans="1:10" x14ac:dyDescent="0.25">
      <c r="A143" s="18">
        <v>61100000</v>
      </c>
      <c r="B143" s="19" t="s">
        <v>172</v>
      </c>
      <c r="C143" s="19">
        <f>IF(A143=A142,0,SUMIFS('BLG1222'!$I:$I,'BLG1222'!$A:$A,"agricorp",'BLG1222'!$D:$D,A:A))</f>
        <v>0</v>
      </c>
      <c r="D143" s="21"/>
      <c r="E143" s="21"/>
      <c r="F143" s="15"/>
      <c r="G143" s="15"/>
      <c r="H143" s="16"/>
      <c r="I143" s="25">
        <v>61100000</v>
      </c>
      <c r="J143" s="21" t="s">
        <v>173</v>
      </c>
    </row>
    <row r="144" spans="1:10" x14ac:dyDescent="0.25">
      <c r="A144" s="18">
        <v>61301000</v>
      </c>
      <c r="B144" s="19" t="s">
        <v>174</v>
      </c>
      <c r="C144" s="19">
        <f>IF(A144=A143,0,SUMIFS('BLG1222'!$I:$I,'BLG1222'!$A:$A,"agricorp",'BLG1222'!$D:$D,A:A))</f>
        <v>0</v>
      </c>
      <c r="D144" s="19">
        <v>26894104.800000001</v>
      </c>
      <c r="E144" s="19"/>
      <c r="F144" s="12"/>
      <c r="I144" s="18">
        <v>61301000</v>
      </c>
      <c r="J144" s="19" t="s">
        <v>174</v>
      </c>
    </row>
    <row r="145" spans="1:10" x14ac:dyDescent="0.25">
      <c r="A145" s="18">
        <v>61302000</v>
      </c>
      <c r="B145" s="19" t="s">
        <v>175</v>
      </c>
      <c r="C145" s="19">
        <f>IF(A145=A144,0,SUMIFS('BLG1222'!$I:$I,'BLG1222'!$A:$A,"agricorp",'BLG1222'!$D:$D,A:A))</f>
        <v>0</v>
      </c>
      <c r="D145" s="19">
        <v>119506697.18000001</v>
      </c>
      <c r="E145" s="19"/>
      <c r="F145" s="12"/>
      <c r="I145" s="18">
        <v>61302000</v>
      </c>
      <c r="J145" s="19" t="s">
        <v>175</v>
      </c>
    </row>
    <row r="146" spans="1:10" x14ac:dyDescent="0.25">
      <c r="A146" s="18">
        <v>61303000</v>
      </c>
      <c r="B146" s="19" t="s">
        <v>176</v>
      </c>
      <c r="C146" s="19">
        <f>IF(A146=A145,0,SUMIFS('BLG1222'!$I:$I,'BLG1222'!$A:$A,"agricorp",'BLG1222'!$D:$D,A:A))</f>
        <v>0</v>
      </c>
      <c r="D146" s="19">
        <v>126863707.56999999</v>
      </c>
      <c r="E146" s="19"/>
      <c r="F146" s="12"/>
      <c r="I146" s="18">
        <v>61303000</v>
      </c>
      <c r="J146" s="19" t="s">
        <v>176</v>
      </c>
    </row>
    <row r="147" spans="1:10" x14ac:dyDescent="0.25">
      <c r="A147" s="18">
        <v>61500000</v>
      </c>
      <c r="B147" s="19" t="s">
        <v>177</v>
      </c>
      <c r="C147" s="19">
        <f>IF(A147=A146,0,SUMIFS('BLG1222'!$I:$I,'BLG1222'!$A:$A,"agricorp",'BLG1222'!$D:$D,A:A))</f>
        <v>0</v>
      </c>
      <c r="D147" s="19">
        <v>11243056.279999999</v>
      </c>
      <c r="E147" s="19"/>
      <c r="F147" s="12"/>
      <c r="I147" s="18">
        <v>61500000</v>
      </c>
      <c r="J147" s="19" t="s">
        <v>177</v>
      </c>
    </row>
    <row r="148" spans="1:10" x14ac:dyDescent="0.25">
      <c r="A148" s="18">
        <v>61501000</v>
      </c>
      <c r="B148" s="19" t="s">
        <v>178</v>
      </c>
      <c r="C148" s="19">
        <f>IF(A148=A147,0,SUMIFS('BLG1222'!$I:$I,'BLG1222'!$A:$A,"agricorp",'BLG1222'!$D:$D,A:A))</f>
        <v>0</v>
      </c>
      <c r="D148" s="19">
        <v>335480</v>
      </c>
      <c r="E148" s="19"/>
      <c r="F148" s="12"/>
      <c r="I148" s="18">
        <v>61501000</v>
      </c>
      <c r="J148" s="19" t="s">
        <v>178</v>
      </c>
    </row>
    <row r="149" spans="1:10" x14ac:dyDescent="0.25">
      <c r="A149" s="18">
        <v>61501400</v>
      </c>
      <c r="B149" s="19" t="s">
        <v>179</v>
      </c>
      <c r="C149" s="19">
        <f>IF(A149=A148,0,SUMIFS('BLG1222'!$I:$I,'BLG1222'!$A:$A,"agricorp",'BLG1222'!$D:$D,A:A))</f>
        <v>0</v>
      </c>
      <c r="D149" s="19">
        <v>1644359.31</v>
      </c>
      <c r="E149" s="19"/>
      <c r="F149" s="12"/>
      <c r="I149" s="18">
        <v>61501400</v>
      </c>
      <c r="J149" s="19" t="s">
        <v>179</v>
      </c>
    </row>
    <row r="150" spans="1:10" x14ac:dyDescent="0.25">
      <c r="A150" s="18">
        <v>61502000</v>
      </c>
      <c r="B150" s="19" t="s">
        <v>180</v>
      </c>
      <c r="C150" s="19">
        <f>IF(A150=A149,0,SUMIFS('BLG1222'!$I:$I,'BLG1222'!$A:$A,"agricorp",'BLG1222'!$D:$D,A:A))</f>
        <v>0</v>
      </c>
      <c r="D150" s="19">
        <v>923150.73</v>
      </c>
      <c r="E150" s="19"/>
      <c r="F150" s="12"/>
      <c r="I150" s="18">
        <v>61502000</v>
      </c>
      <c r="J150" s="19" t="s">
        <v>180</v>
      </c>
    </row>
    <row r="151" spans="1:10" x14ac:dyDescent="0.25">
      <c r="A151" s="18">
        <v>61503000</v>
      </c>
      <c r="B151" s="19" t="s">
        <v>181</v>
      </c>
      <c r="C151" s="19">
        <f>IF(A151=A150,0,SUMIFS('BLG1222'!$I:$I,'BLG1222'!$A:$A,"agricorp",'BLG1222'!$D:$D,A:A))</f>
        <v>0</v>
      </c>
      <c r="D151" s="19">
        <v>76244609.379999995</v>
      </c>
      <c r="E151" s="19"/>
      <c r="F151" s="12"/>
      <c r="I151" s="18">
        <v>61503000</v>
      </c>
      <c r="J151" s="19" t="s">
        <v>181</v>
      </c>
    </row>
    <row r="152" spans="1:10" x14ac:dyDescent="0.25">
      <c r="A152" s="18">
        <v>61601000</v>
      </c>
      <c r="B152" s="19" t="s">
        <v>182</v>
      </c>
      <c r="C152" s="19">
        <f>IF(A152=A151,0,SUMIFS('BLG1222'!$I:$I,'BLG1222'!$A:$A,"agricorp",'BLG1222'!$D:$D,A:A))</f>
        <v>0</v>
      </c>
      <c r="D152" s="19">
        <v>2029.44</v>
      </c>
      <c r="E152" s="19"/>
      <c r="F152" s="12"/>
      <c r="I152" s="18">
        <v>61601000</v>
      </c>
      <c r="J152" s="19" t="s">
        <v>182</v>
      </c>
    </row>
    <row r="153" spans="1:10" x14ac:dyDescent="0.25">
      <c r="A153" s="18">
        <v>61604000</v>
      </c>
      <c r="B153" s="19" t="s">
        <v>183</v>
      </c>
      <c r="C153" s="19">
        <f>IF(A153=A152,0,SUMIFS('BLG1222'!$I:$I,'BLG1222'!$A:$A,"agricorp",'BLG1222'!$D:$D,A:A))</f>
        <v>0</v>
      </c>
      <c r="D153" s="19">
        <v>2156413.83</v>
      </c>
      <c r="E153" s="19"/>
      <c r="F153" s="12"/>
      <c r="I153" s="18">
        <v>61604000</v>
      </c>
      <c r="J153" s="19" t="s">
        <v>183</v>
      </c>
    </row>
    <row r="154" spans="1:10" x14ac:dyDescent="0.25">
      <c r="A154" s="18">
        <v>61801000</v>
      </c>
      <c r="B154" s="19" t="s">
        <v>184</v>
      </c>
      <c r="C154" s="19">
        <f>IF(A154=A153,0,SUMIFS('BLG1222'!$I:$I,'BLG1222'!$A:$A,"agricorp",'BLG1222'!$D:$D,A:A))</f>
        <v>0</v>
      </c>
      <c r="D154" s="19">
        <v>1352000</v>
      </c>
      <c r="E154" s="19"/>
      <c r="F154" s="12"/>
      <c r="I154" s="18">
        <v>61801000</v>
      </c>
      <c r="J154" s="19" t="s">
        <v>184</v>
      </c>
    </row>
    <row r="155" spans="1:10" x14ac:dyDescent="0.25">
      <c r="A155" s="18">
        <v>61802000</v>
      </c>
      <c r="B155" s="19" t="s">
        <v>185</v>
      </c>
      <c r="C155" s="19">
        <f>IF(A155=A154,0,SUMIFS('BLG1222'!$I:$I,'BLG1222'!$A:$A,"agricorp",'BLG1222'!$D:$D,A:A))</f>
        <v>0</v>
      </c>
      <c r="D155" s="19">
        <v>1904000</v>
      </c>
      <c r="E155" s="19"/>
      <c r="F155" s="12"/>
      <c r="I155" s="18">
        <v>61802000</v>
      </c>
      <c r="J155" s="19" t="s">
        <v>185</v>
      </c>
    </row>
    <row r="156" spans="1:10" x14ac:dyDescent="0.25">
      <c r="A156" s="18">
        <v>62101000</v>
      </c>
      <c r="B156" s="19" t="s">
        <v>186</v>
      </c>
      <c r="C156" s="19">
        <f>IF(A156=A155,0,SUMIFS('BLG1222'!$I:$I,'BLG1222'!$A:$A,"agricorp",'BLG1222'!$D:$D,A:A))</f>
        <v>0</v>
      </c>
      <c r="D156" s="19">
        <v>8809694.7400000002</v>
      </c>
      <c r="E156" s="19"/>
      <c r="F156" s="12"/>
      <c r="I156" s="18">
        <v>62101000</v>
      </c>
      <c r="J156" s="19" t="s">
        <v>186</v>
      </c>
    </row>
    <row r="157" spans="1:10" x14ac:dyDescent="0.25">
      <c r="A157" s="18">
        <v>62102000</v>
      </c>
      <c r="B157" s="19" t="s">
        <v>187</v>
      </c>
      <c r="C157" s="19">
        <f>IF(A157=A156,0,SUMIFS('BLG1222'!$I:$I,'BLG1222'!$A:$A,"agricorp",'BLG1222'!$D:$D,A:A))</f>
        <v>0</v>
      </c>
      <c r="D157" s="19">
        <v>56705000</v>
      </c>
      <c r="E157" s="19"/>
      <c r="F157" s="12"/>
      <c r="I157" s="18">
        <v>62102000</v>
      </c>
      <c r="J157" s="19" t="s">
        <v>187</v>
      </c>
    </row>
    <row r="158" spans="1:10" x14ac:dyDescent="0.25">
      <c r="A158" s="18">
        <v>62103000</v>
      </c>
      <c r="B158" s="19" t="s">
        <v>188</v>
      </c>
      <c r="C158" s="19">
        <f>IF(A158=A157,0,SUMIFS('BLG1222'!$I:$I,'BLG1222'!$A:$A,"agricorp",'BLG1222'!$D:$D,A:A))</f>
        <v>0</v>
      </c>
      <c r="D158" s="19">
        <v>675000</v>
      </c>
      <c r="E158" s="19"/>
      <c r="F158" s="12"/>
      <c r="I158" s="18">
        <v>62103000</v>
      </c>
      <c r="J158" s="19" t="s">
        <v>188</v>
      </c>
    </row>
    <row r="159" spans="1:10" x14ac:dyDescent="0.25">
      <c r="A159" s="18">
        <v>62203000</v>
      </c>
      <c r="B159" s="19" t="s">
        <v>189</v>
      </c>
      <c r="C159" s="19">
        <f>IF(A159=A158,0,SUMIFS('BLG1222'!$I:$I,'BLG1222'!$A:$A,"agricorp",'BLG1222'!$D:$D,A:A))</f>
        <v>0</v>
      </c>
      <c r="D159" s="19">
        <v>4000000</v>
      </c>
      <c r="E159" s="19"/>
      <c r="F159" s="12"/>
      <c r="I159" s="18">
        <v>62203000</v>
      </c>
      <c r="J159" s="19" t="s">
        <v>189</v>
      </c>
    </row>
    <row r="160" spans="1:10" x14ac:dyDescent="0.25">
      <c r="A160" s="18">
        <v>62208000</v>
      </c>
      <c r="B160" s="19" t="s">
        <v>190</v>
      </c>
      <c r="C160" s="19">
        <f>IF(A160=A159,0,SUMIFS('BLG1222'!$I:$I,'BLG1222'!$A:$A,"agricorp",'BLG1222'!$D:$D,A:A))</f>
        <v>0</v>
      </c>
      <c r="D160" s="19">
        <v>239887494.55000001</v>
      </c>
      <c r="E160" s="19"/>
      <c r="F160" s="12"/>
      <c r="I160" s="18">
        <v>62208000</v>
      </c>
      <c r="J160" s="19" t="s">
        <v>190</v>
      </c>
    </row>
    <row r="161" spans="1:10" x14ac:dyDescent="0.25">
      <c r="A161" s="18">
        <v>62301000</v>
      </c>
      <c r="B161" s="19" t="s">
        <v>191</v>
      </c>
      <c r="C161" s="19">
        <f>IF(A161=A160,0,SUMIFS('BLG1222'!$I:$I,'BLG1222'!$A:$A,"agricorp",'BLG1222'!$D:$D,A:A))</f>
        <v>0</v>
      </c>
      <c r="D161" s="19">
        <v>94825084.680000007</v>
      </c>
      <c r="E161" s="19"/>
      <c r="F161" s="12"/>
      <c r="I161" s="18">
        <v>62301000</v>
      </c>
      <c r="J161" s="19" t="s">
        <v>191</v>
      </c>
    </row>
    <row r="162" spans="1:10" x14ac:dyDescent="0.25">
      <c r="A162" s="18">
        <v>62302000</v>
      </c>
      <c r="B162" s="19" t="s">
        <v>192</v>
      </c>
      <c r="C162" s="19">
        <f>IF(A162=A161,0,SUMIFS('BLG1222'!$I:$I,'BLG1222'!$A:$A,"agricorp",'BLG1222'!$D:$D,A:A))</f>
        <v>0</v>
      </c>
      <c r="D162" s="19">
        <v>49500000</v>
      </c>
      <c r="E162" s="19"/>
      <c r="F162" s="12"/>
      <c r="I162" s="18">
        <v>62302000</v>
      </c>
      <c r="J162" s="19" t="s">
        <v>192</v>
      </c>
    </row>
    <row r="163" spans="1:10" x14ac:dyDescent="0.25">
      <c r="A163" s="18">
        <v>62303000</v>
      </c>
      <c r="B163" s="19" t="s">
        <v>193</v>
      </c>
      <c r="C163" s="19">
        <f>IF(A163=A162,0,SUMIFS('BLG1222'!$I:$I,'BLG1222'!$A:$A,"agricorp",'BLG1222'!$D:$D,A:A))</f>
        <v>0</v>
      </c>
      <c r="D163" s="19">
        <v>17640200</v>
      </c>
      <c r="E163" s="19"/>
      <c r="F163" s="12"/>
      <c r="I163" s="18">
        <v>62303000</v>
      </c>
      <c r="J163" s="19" t="s">
        <v>193</v>
      </c>
    </row>
    <row r="164" spans="1:10" x14ac:dyDescent="0.25">
      <c r="A164" s="18">
        <v>62304000</v>
      </c>
      <c r="B164" s="19" t="s">
        <v>194</v>
      </c>
      <c r="C164" s="19">
        <f>IF(A164=A163,0,SUMIFS('BLG1222'!$I:$I,'BLG1222'!$A:$A,"agricorp",'BLG1222'!$D:$D,A:A))</f>
        <v>0</v>
      </c>
      <c r="D164" s="19">
        <v>170802849.59999999</v>
      </c>
      <c r="E164" s="19"/>
      <c r="F164" s="12"/>
      <c r="I164" s="18">
        <v>62304000</v>
      </c>
      <c r="J164" s="19" t="s">
        <v>194</v>
      </c>
    </row>
    <row r="165" spans="1:10" x14ac:dyDescent="0.25">
      <c r="A165" s="18">
        <v>62501000</v>
      </c>
      <c r="B165" s="19" t="s">
        <v>195</v>
      </c>
      <c r="C165" s="19">
        <f>IF(A165=A164,0,SUMIFS('BLG1222'!$I:$I,'BLG1222'!$A:$A,"agricorp",'BLG1222'!$D:$D,A:A))</f>
        <v>0</v>
      </c>
      <c r="D165" s="19">
        <v>185050573.99000001</v>
      </c>
      <c r="E165" s="19"/>
      <c r="F165" s="12"/>
      <c r="I165" s="18">
        <v>62501000</v>
      </c>
      <c r="J165" s="19" t="s">
        <v>195</v>
      </c>
    </row>
    <row r="166" spans="1:10" x14ac:dyDescent="0.25">
      <c r="A166" s="18">
        <v>62502000</v>
      </c>
      <c r="B166" s="19" t="s">
        <v>196</v>
      </c>
      <c r="C166" s="19">
        <f>IF(A166=A165,0,SUMIFS('BLG1222'!$I:$I,'BLG1222'!$A:$A,"agricorp",'BLG1222'!$D:$D,A:A))</f>
        <v>0</v>
      </c>
      <c r="D166" s="21"/>
      <c r="E166" s="21"/>
      <c r="F166" s="15"/>
      <c r="G166" s="15"/>
      <c r="H166" s="16"/>
      <c r="I166" s="25">
        <v>62502000</v>
      </c>
      <c r="J166" s="21" t="s">
        <v>196</v>
      </c>
    </row>
    <row r="167" spans="1:10" x14ac:dyDescent="0.25">
      <c r="A167" s="18">
        <v>62503000</v>
      </c>
      <c r="B167" s="19" t="s">
        <v>197</v>
      </c>
      <c r="C167" s="19">
        <f>IF(A167=A166,0,SUMIFS('BLG1222'!$I:$I,'BLG1222'!$A:$A,"agricorp",'BLG1222'!$D:$D,A:A))</f>
        <v>0</v>
      </c>
      <c r="D167" s="19">
        <v>9203800</v>
      </c>
      <c r="E167" s="19"/>
      <c r="F167" s="12"/>
      <c r="I167" s="18">
        <v>62503000</v>
      </c>
      <c r="J167" s="19" t="s">
        <v>197</v>
      </c>
    </row>
    <row r="168" spans="1:10" x14ac:dyDescent="0.25">
      <c r="A168" s="18">
        <v>62504000</v>
      </c>
      <c r="B168" s="19" t="s">
        <v>198</v>
      </c>
      <c r="C168" s="19">
        <f>IF(A168=A167,0,SUMIFS('BLG1222'!$I:$I,'BLG1222'!$A:$A,"agricorp",'BLG1222'!$D:$D,A:A))</f>
        <v>0</v>
      </c>
      <c r="D168" s="19">
        <v>46013368</v>
      </c>
      <c r="E168" s="19"/>
      <c r="F168" s="12"/>
      <c r="I168" s="18">
        <v>62504000</v>
      </c>
      <c r="J168" s="19" t="s">
        <v>198</v>
      </c>
    </row>
    <row r="169" spans="1:10" x14ac:dyDescent="0.25">
      <c r="A169" s="18">
        <v>62505000</v>
      </c>
      <c r="B169" s="19" t="s">
        <v>199</v>
      </c>
      <c r="C169" s="19">
        <f>IF(A169=A168,0,SUMIFS('BLG1222'!$I:$I,'BLG1222'!$A:$A,"agricorp",'BLG1222'!$D:$D,A:A))</f>
        <v>0</v>
      </c>
      <c r="D169" s="19">
        <v>3482000</v>
      </c>
      <c r="E169" s="19"/>
      <c r="F169" s="12"/>
      <c r="I169" s="18">
        <v>62505000</v>
      </c>
      <c r="J169" s="19" t="s">
        <v>199</v>
      </c>
    </row>
    <row r="170" spans="1:10" x14ac:dyDescent="0.25">
      <c r="A170" s="18">
        <v>62506000</v>
      </c>
      <c r="B170" s="19" t="s">
        <v>200</v>
      </c>
      <c r="C170" s="19">
        <f>IF(A170=A169,0,SUMIFS('BLG1222'!$I:$I,'BLG1222'!$A:$A,"agricorp",'BLG1222'!$D:$D,A:A))</f>
        <v>0</v>
      </c>
      <c r="D170" s="19">
        <v>516080</v>
      </c>
      <c r="E170" s="19"/>
      <c r="F170" s="12"/>
      <c r="I170" s="18">
        <v>62506000</v>
      </c>
      <c r="J170" s="19" t="s">
        <v>200</v>
      </c>
    </row>
    <row r="171" spans="1:10" x14ac:dyDescent="0.25">
      <c r="A171" s="18">
        <v>62507000</v>
      </c>
      <c r="B171" s="19" t="s">
        <v>201</v>
      </c>
      <c r="C171" s="19">
        <f>IF(A171=A170,0,SUMIFS('BLG1222'!$I:$I,'BLG1222'!$A:$A,"agricorp",'BLG1222'!$D:$D,A:A))</f>
        <v>0</v>
      </c>
      <c r="D171" s="19">
        <v>42565888</v>
      </c>
      <c r="E171" s="19"/>
      <c r="F171" s="12"/>
      <c r="I171" s="18">
        <v>62507000</v>
      </c>
      <c r="J171" s="19" t="s">
        <v>201</v>
      </c>
    </row>
    <row r="172" spans="1:10" x14ac:dyDescent="0.25">
      <c r="A172" s="18">
        <v>62602000</v>
      </c>
      <c r="B172" s="19" t="s">
        <v>202</v>
      </c>
      <c r="C172" s="19">
        <f>IF(A172=A171,0,SUMIFS('BLG1222'!$I:$I,'BLG1222'!$A:$A,"agricorp",'BLG1222'!$D:$D,A:A))</f>
        <v>0</v>
      </c>
      <c r="D172" s="19">
        <v>7075084.4800000004</v>
      </c>
      <c r="E172" s="19"/>
      <c r="F172" s="12"/>
      <c r="I172" s="18">
        <v>62602000</v>
      </c>
      <c r="J172" s="19" t="s">
        <v>202</v>
      </c>
    </row>
    <row r="173" spans="1:10" x14ac:dyDescent="0.25">
      <c r="A173" s="18">
        <v>62603000</v>
      </c>
      <c r="B173" s="19" t="s">
        <v>203</v>
      </c>
      <c r="C173" s="19">
        <f>IF(A173=A172,0,SUMIFS('BLG1222'!$I:$I,'BLG1222'!$A:$A,"agricorp",'BLG1222'!$D:$D,A:A))</f>
        <v>0</v>
      </c>
      <c r="D173" s="19">
        <v>6117579.79</v>
      </c>
      <c r="E173" s="19"/>
      <c r="F173" s="12"/>
      <c r="I173" s="18">
        <v>62603000</v>
      </c>
      <c r="J173" s="19" t="s">
        <v>203</v>
      </c>
    </row>
    <row r="174" spans="1:10" x14ac:dyDescent="0.25">
      <c r="A174" s="18">
        <v>62604000</v>
      </c>
      <c r="B174" s="19" t="s">
        <v>204</v>
      </c>
      <c r="C174" s="19">
        <f>IF(A174=A173,0,SUMIFS('BLG1222'!$I:$I,'BLG1222'!$A:$A,"agricorp",'BLG1222'!$D:$D,A:A))</f>
        <v>0</v>
      </c>
      <c r="D174" s="19">
        <v>6000</v>
      </c>
      <c r="E174" s="19"/>
      <c r="F174" s="12"/>
      <c r="I174" s="18">
        <v>62604000</v>
      </c>
      <c r="J174" s="19" t="s">
        <v>204</v>
      </c>
    </row>
    <row r="175" spans="1:10" x14ac:dyDescent="0.25">
      <c r="A175" s="18">
        <v>62607000</v>
      </c>
      <c r="B175" s="19" t="s">
        <v>205</v>
      </c>
      <c r="C175" s="19">
        <f>IF(A175=A174,0,SUMIFS('BLG1222'!$I:$I,'BLG1222'!$A:$A,"agricorp",'BLG1222'!$D:$D,A:A))</f>
        <v>0</v>
      </c>
      <c r="D175" s="19">
        <v>2946240</v>
      </c>
      <c r="E175" s="19"/>
      <c r="F175" s="12"/>
      <c r="I175" s="18">
        <v>62607000</v>
      </c>
      <c r="J175" s="19" t="s">
        <v>205</v>
      </c>
    </row>
    <row r="176" spans="1:10" x14ac:dyDescent="0.25">
      <c r="A176" s="18">
        <v>62608000</v>
      </c>
      <c r="B176" s="19" t="s">
        <v>206</v>
      </c>
      <c r="C176" s="19">
        <f>IF(A176=A175,0,SUMIFS('BLG1222'!$I:$I,'BLG1222'!$A:$A,"agricorp",'BLG1222'!$D:$D,A:A))</f>
        <v>0</v>
      </c>
      <c r="D176" s="19">
        <v>3749760</v>
      </c>
      <c r="E176" s="19"/>
      <c r="F176" s="12"/>
      <c r="I176" s="18">
        <v>62608000</v>
      </c>
      <c r="J176" s="19" t="s">
        <v>206</v>
      </c>
    </row>
    <row r="177" spans="1:10" x14ac:dyDescent="0.25">
      <c r="A177" s="18">
        <v>62701000</v>
      </c>
      <c r="B177" s="19" t="s">
        <v>207</v>
      </c>
      <c r="C177" s="19">
        <f>IF(A177=A176,0,SUMIFS('BLG1222'!$I:$I,'BLG1222'!$A:$A,"agricorp",'BLG1222'!$D:$D,A:A))</f>
        <v>0</v>
      </c>
      <c r="D177" s="19">
        <v>4200</v>
      </c>
      <c r="E177" s="19"/>
      <c r="F177" s="12"/>
      <c r="I177" s="18">
        <v>62701000</v>
      </c>
      <c r="J177" s="19" t="s">
        <v>207</v>
      </c>
    </row>
    <row r="178" spans="1:10" x14ac:dyDescent="0.25">
      <c r="A178" s="18">
        <v>62703000</v>
      </c>
      <c r="B178" s="19" t="s">
        <v>208</v>
      </c>
      <c r="C178" s="19">
        <f>IF(A178=A177,0,SUMIFS('BLG1222'!$I:$I,'BLG1222'!$A:$A,"agricorp",'BLG1222'!$D:$D,A:A))</f>
        <v>0</v>
      </c>
      <c r="D178" s="19">
        <v>1189700</v>
      </c>
      <c r="E178" s="19">
        <v>30000</v>
      </c>
      <c r="F178" s="12">
        <v>48000</v>
      </c>
      <c r="G178" s="20"/>
      <c r="I178" s="18">
        <v>62703000</v>
      </c>
      <c r="J178" s="19" t="s">
        <v>208</v>
      </c>
    </row>
    <row r="179" spans="1:10" x14ac:dyDescent="0.25">
      <c r="A179" s="18">
        <v>62706000</v>
      </c>
      <c r="B179" s="19" t="s">
        <v>209</v>
      </c>
      <c r="C179" s="19">
        <f>IF(A179=A178,0,SUMIFS('BLG1222'!$I:$I,'BLG1222'!$A:$A,"agricorp",'BLG1222'!$D:$D,A:A))</f>
        <v>0</v>
      </c>
      <c r="D179" s="19">
        <v>2357542.08</v>
      </c>
      <c r="E179" s="19"/>
      <c r="F179" s="12"/>
      <c r="I179" s="18">
        <v>62706000</v>
      </c>
      <c r="J179" s="19" t="s">
        <v>209</v>
      </c>
    </row>
    <row r="180" spans="1:10" x14ac:dyDescent="0.25">
      <c r="A180" s="18">
        <v>62710000</v>
      </c>
      <c r="B180" s="19" t="s">
        <v>210</v>
      </c>
      <c r="C180" s="19">
        <f>IF(A180=A179,0,SUMIFS('BLG1222'!$I:$I,'BLG1222'!$A:$A,"agricorp",'BLG1222'!$D:$D,A:A))</f>
        <v>0</v>
      </c>
      <c r="D180" s="21"/>
      <c r="E180" s="21"/>
      <c r="F180" s="15"/>
      <c r="G180" s="15"/>
      <c r="H180" s="16"/>
      <c r="I180" s="25">
        <v>62710000</v>
      </c>
      <c r="J180" s="21" t="s">
        <v>211</v>
      </c>
    </row>
    <row r="181" spans="1:10" x14ac:dyDescent="0.25">
      <c r="A181" s="18">
        <v>63501000</v>
      </c>
      <c r="B181" s="19" t="s">
        <v>212</v>
      </c>
      <c r="C181" s="19">
        <f>IF(A181=A180,0,SUMIFS('BLG1222'!$I:$I,'BLG1222'!$A:$A,"agricorp",'BLG1222'!$D:$D,A:A))</f>
        <v>0</v>
      </c>
      <c r="D181" s="19">
        <v>103000</v>
      </c>
      <c r="E181" s="19"/>
      <c r="F181" s="12"/>
      <c r="I181" s="18">
        <v>63501000</v>
      </c>
      <c r="J181" s="19" t="s">
        <v>212</v>
      </c>
    </row>
    <row r="182" spans="1:10" x14ac:dyDescent="0.25">
      <c r="A182" s="18">
        <v>63503000</v>
      </c>
      <c r="B182" s="19" t="s">
        <v>213</v>
      </c>
      <c r="C182" s="19">
        <f>IF(A182=A181,0,SUMIFS('BLG1222'!$I:$I,'BLG1222'!$A:$A,"agricorp",'BLG1222'!$D:$D,A:A))</f>
        <v>0</v>
      </c>
      <c r="D182" s="19">
        <v>130000</v>
      </c>
      <c r="E182" s="19"/>
      <c r="F182" s="12"/>
      <c r="I182" s="18">
        <v>63503000</v>
      </c>
      <c r="J182" s="19" t="s">
        <v>213</v>
      </c>
    </row>
    <row r="183" spans="1:10" x14ac:dyDescent="0.25">
      <c r="A183" s="18">
        <v>63504000</v>
      </c>
      <c r="B183" s="19" t="s">
        <v>214</v>
      </c>
      <c r="C183" s="19">
        <f>IF(A183=A182,0,SUMIFS('BLG1222'!$I:$I,'BLG1222'!$A:$A,"agricorp",'BLG1222'!$D:$D,A:A))</f>
        <v>0</v>
      </c>
      <c r="D183" s="19">
        <v>2819341.96</v>
      </c>
      <c r="E183" s="19"/>
      <c r="F183" s="12"/>
      <c r="I183" s="18">
        <v>63504000</v>
      </c>
      <c r="J183" s="19" t="s">
        <v>214</v>
      </c>
    </row>
    <row r="184" spans="1:10" x14ac:dyDescent="0.25">
      <c r="A184" s="18">
        <v>63506000</v>
      </c>
      <c r="B184" s="19" t="s">
        <v>215</v>
      </c>
      <c r="C184" s="19">
        <f>IF(A184=A183,0,SUMIFS('BLG1222'!$I:$I,'BLG1222'!$A:$A,"agricorp",'BLG1222'!$D:$D,A:A))</f>
        <v>0</v>
      </c>
      <c r="D184" s="19">
        <v>1530260</v>
      </c>
      <c r="E184" s="19">
        <v>2000</v>
      </c>
      <c r="F184" s="12">
        <v>0</v>
      </c>
      <c r="G184" s="20"/>
      <c r="I184" s="29">
        <v>63506000</v>
      </c>
      <c r="J184" s="19" t="s">
        <v>215</v>
      </c>
    </row>
    <row r="185" spans="1:10" x14ac:dyDescent="0.25">
      <c r="A185" s="30">
        <v>63520000</v>
      </c>
      <c r="B185" s="31" t="s">
        <v>215</v>
      </c>
      <c r="C185" s="19">
        <f>IF(A185=A184,0,SUMIFS('BLG1222'!$I:$I,'BLG1222'!$A:$A,"agricorp",'BLG1222'!$D:$D,A:A))</f>
        <v>0</v>
      </c>
      <c r="D185" s="19">
        <v>0</v>
      </c>
      <c r="E185" s="19"/>
      <c r="F185" s="12">
        <v>4000</v>
      </c>
      <c r="G185" s="20"/>
      <c r="I185" s="29">
        <v>63520000</v>
      </c>
      <c r="J185" s="19" t="s">
        <v>215</v>
      </c>
    </row>
    <row r="186" spans="1:10" x14ac:dyDescent="0.25">
      <c r="A186" s="18">
        <v>64101000</v>
      </c>
      <c r="B186" s="19" t="s">
        <v>216</v>
      </c>
      <c r="C186" s="19">
        <f>IF(A186=A185,0,SUMIFS('BLG1222'!$I:$I,'BLG1222'!$A:$A,"agricorp",'BLG1222'!$D:$D,A:A))</f>
        <v>0</v>
      </c>
      <c r="D186" s="19">
        <v>1711315991.4000001</v>
      </c>
      <c r="E186" s="19"/>
      <c r="F186" s="12"/>
      <c r="I186" s="18">
        <v>64101000</v>
      </c>
      <c r="J186" s="19" t="s">
        <v>216</v>
      </c>
    </row>
    <row r="187" spans="1:10" s="16" customFormat="1" x14ac:dyDescent="0.25">
      <c r="A187" s="18">
        <v>64102000</v>
      </c>
      <c r="B187" s="19" t="s">
        <v>217</v>
      </c>
      <c r="C187" s="19">
        <f>IF(A187=A186,0,SUMIFS('BLG1222'!$I:$I,'BLG1222'!$A:$A,"agricorp",'BLG1222'!$D:$D,A:A))</f>
        <v>0</v>
      </c>
      <c r="D187" s="19">
        <v>35701363.090000004</v>
      </c>
      <c r="E187" s="19"/>
      <c r="F187" s="12"/>
      <c r="G187" s="12"/>
      <c r="H187" s="11"/>
      <c r="I187" s="18">
        <v>64102000</v>
      </c>
      <c r="J187" s="19" t="s">
        <v>217</v>
      </c>
    </row>
    <row r="188" spans="1:10" s="16" customFormat="1" x14ac:dyDescent="0.25">
      <c r="A188" s="18">
        <v>64103000</v>
      </c>
      <c r="B188" s="19" t="s">
        <v>218</v>
      </c>
      <c r="C188" s="19">
        <f>IF(A188=A187,0,SUMIFS('BLG1222'!$I:$I,'BLG1222'!$A:$A,"agricorp",'BLG1222'!$D:$D,A:A))</f>
        <v>0</v>
      </c>
      <c r="D188" s="19">
        <v>151638664.19999999</v>
      </c>
      <c r="E188" s="19"/>
      <c r="F188" s="12"/>
      <c r="G188" s="12"/>
      <c r="H188" s="11"/>
      <c r="I188" s="18">
        <v>64103000</v>
      </c>
      <c r="J188" s="19" t="s">
        <v>218</v>
      </c>
    </row>
    <row r="189" spans="1:10" s="16" customFormat="1" x14ac:dyDescent="0.25">
      <c r="A189" s="18">
        <v>64104000</v>
      </c>
      <c r="B189" s="19" t="s">
        <v>219</v>
      </c>
      <c r="C189" s="19">
        <f>IF(A189=A188,0,SUMIFS('BLG1222'!$I:$I,'BLG1222'!$A:$A,"agricorp",'BLG1222'!$D:$D,A:A))</f>
        <v>0</v>
      </c>
      <c r="D189" s="21"/>
      <c r="E189" s="21"/>
      <c r="F189" s="15"/>
      <c r="G189" s="15"/>
      <c r="I189" s="25">
        <v>64104000</v>
      </c>
      <c r="J189" s="21" t="s">
        <v>220</v>
      </c>
    </row>
    <row r="190" spans="1:10" s="16" customFormat="1" x14ac:dyDescent="0.25">
      <c r="A190" s="18">
        <v>64105000</v>
      </c>
      <c r="B190" s="19" t="s">
        <v>221</v>
      </c>
      <c r="C190" s="19">
        <f>IF(A190=A189,0,SUMIFS('BLG1222'!$I:$I,'BLG1222'!$A:$A,"agricorp",'BLG1222'!$D:$D,A:A))</f>
        <v>0</v>
      </c>
      <c r="D190" s="19">
        <v>1265161.48</v>
      </c>
      <c r="E190" s="19"/>
      <c r="F190" s="12"/>
      <c r="G190" s="12"/>
      <c r="H190" s="11"/>
      <c r="I190" s="18">
        <v>64105000</v>
      </c>
      <c r="J190" s="19" t="s">
        <v>221</v>
      </c>
    </row>
    <row r="191" spans="1:10" s="16" customFormat="1" x14ac:dyDescent="0.25">
      <c r="A191" s="18">
        <v>64501000</v>
      </c>
      <c r="B191" s="19" t="s">
        <v>77</v>
      </c>
      <c r="C191" s="19">
        <f>IF(A191=A190,0,SUMIFS('BLG1222'!$I:$I,'BLG1222'!$A:$A,"agricorp",'BLG1222'!$D:$D,A:A))</f>
        <v>0</v>
      </c>
      <c r="D191" s="19">
        <v>129734183.8</v>
      </c>
      <c r="E191" s="19"/>
      <c r="F191" s="12"/>
      <c r="G191" s="12"/>
      <c r="H191" s="11"/>
      <c r="I191" s="18">
        <v>64501000</v>
      </c>
      <c r="J191" s="19" t="s">
        <v>77</v>
      </c>
    </row>
    <row r="192" spans="1:10" s="16" customFormat="1" x14ac:dyDescent="0.25">
      <c r="A192" s="18">
        <v>64502000</v>
      </c>
      <c r="B192" s="19" t="s">
        <v>79</v>
      </c>
      <c r="C192" s="19">
        <f>IF(A192=A191,0,SUMIFS('BLG1222'!$I:$I,'BLG1222'!$A:$A,"agricorp",'BLG1222'!$D:$D,A:A))</f>
        <v>0</v>
      </c>
      <c r="D192" s="19">
        <v>49897763</v>
      </c>
      <c r="E192" s="19"/>
      <c r="F192" s="12"/>
      <c r="G192" s="12"/>
      <c r="H192" s="11"/>
      <c r="I192" s="18">
        <v>64502000</v>
      </c>
      <c r="J192" s="19" t="s">
        <v>79</v>
      </c>
    </row>
    <row r="193" spans="1:10" s="16" customFormat="1" x14ac:dyDescent="0.25">
      <c r="A193" s="18">
        <v>64504000</v>
      </c>
      <c r="B193" s="19" t="s">
        <v>222</v>
      </c>
      <c r="C193" s="19">
        <f>IF(A193=A192,0,SUMIFS('BLG1222'!$I:$I,'BLG1222'!$A:$A,"agricorp",'BLG1222'!$D:$D,A:A))</f>
        <v>0</v>
      </c>
      <c r="D193" s="19">
        <v>9979552.5999999996</v>
      </c>
      <c r="E193" s="19"/>
      <c r="F193" s="12"/>
      <c r="G193" s="12"/>
      <c r="H193" s="11"/>
      <c r="I193" s="18">
        <v>64504000</v>
      </c>
      <c r="J193" s="19" t="s">
        <v>222</v>
      </c>
    </row>
    <row r="194" spans="1:10" s="16" customFormat="1" x14ac:dyDescent="0.25">
      <c r="A194" s="18">
        <v>64700000</v>
      </c>
      <c r="B194" s="19" t="s">
        <v>223</v>
      </c>
      <c r="C194" s="19">
        <f>IF(A194=A193,0,SUMIFS('BLG1222'!$I:$I,'BLG1222'!$A:$A,"agricorp",'BLG1222'!$D:$D,A:A))</f>
        <v>0</v>
      </c>
      <c r="D194" s="19">
        <v>36000</v>
      </c>
      <c r="E194" s="19"/>
      <c r="F194" s="12"/>
      <c r="G194" s="12"/>
      <c r="H194" s="11"/>
      <c r="I194" s="18">
        <v>64700000</v>
      </c>
      <c r="J194" s="19" t="s">
        <v>223</v>
      </c>
    </row>
    <row r="195" spans="1:10" s="16" customFormat="1" x14ac:dyDescent="0.25">
      <c r="A195" s="18">
        <v>64801000</v>
      </c>
      <c r="B195" s="19" t="s">
        <v>224</v>
      </c>
      <c r="C195" s="19">
        <f>IF(A195=A194,0,SUMIFS('BLG1222'!$I:$I,'BLG1222'!$A:$A,"agricorp",'BLG1222'!$D:$D,A:A))</f>
        <v>0</v>
      </c>
      <c r="D195" s="19">
        <v>18648884.210000001</v>
      </c>
      <c r="E195" s="19"/>
      <c r="F195" s="12"/>
      <c r="G195" s="12"/>
      <c r="H195" s="11"/>
      <c r="I195" s="18">
        <v>64801000</v>
      </c>
      <c r="J195" s="19" t="s">
        <v>224</v>
      </c>
    </row>
    <row r="196" spans="1:10" s="16" customFormat="1" x14ac:dyDescent="0.25">
      <c r="A196" s="18">
        <v>64803000</v>
      </c>
      <c r="B196" s="19" t="s">
        <v>225</v>
      </c>
      <c r="C196" s="19">
        <f>IF(A196=A195,0,SUMIFS('BLG1222'!$I:$I,'BLG1222'!$A:$A,"agricorp",'BLG1222'!$D:$D,A:A))</f>
        <v>0</v>
      </c>
      <c r="D196" s="19">
        <v>114400</v>
      </c>
      <c r="E196" s="19"/>
      <c r="F196" s="12"/>
      <c r="G196" s="12"/>
      <c r="H196" s="11"/>
      <c r="I196" s="18">
        <v>64803000</v>
      </c>
      <c r="J196" s="19" t="s">
        <v>225</v>
      </c>
    </row>
    <row r="197" spans="1:10" s="16" customFormat="1" x14ac:dyDescent="0.25">
      <c r="A197" s="18">
        <v>64804000</v>
      </c>
      <c r="B197" s="19" t="s">
        <v>226</v>
      </c>
      <c r="C197" s="19">
        <f>IF(A197=A196,0,SUMIFS('BLG1222'!$I:$I,'BLG1222'!$A:$A,"agricorp",'BLG1222'!$D:$D,A:A))</f>
        <v>0</v>
      </c>
      <c r="D197" s="21"/>
      <c r="E197" s="21"/>
      <c r="F197" s="15"/>
      <c r="G197" s="15"/>
      <c r="I197" s="25">
        <v>64804000</v>
      </c>
      <c r="J197" s="21" t="s">
        <v>224</v>
      </c>
    </row>
    <row r="198" spans="1:10" s="16" customFormat="1" x14ac:dyDescent="0.25">
      <c r="A198" s="18">
        <v>64805000</v>
      </c>
      <c r="B198" s="19" t="s">
        <v>227</v>
      </c>
      <c r="C198" s="19">
        <f>IF(A198=A197,0,SUMIFS('BLG1222'!$I:$I,'BLG1222'!$A:$A,"agricorp",'BLG1222'!$D:$D,A:A))</f>
        <v>0</v>
      </c>
      <c r="D198" s="19">
        <v>4458000</v>
      </c>
      <c r="E198" s="19"/>
      <c r="F198" s="12"/>
      <c r="G198" s="12"/>
      <c r="H198" s="11"/>
      <c r="I198" s="18">
        <v>64805000</v>
      </c>
      <c r="J198" s="19" t="s">
        <v>227</v>
      </c>
    </row>
    <row r="199" spans="1:10" s="16" customFormat="1" x14ac:dyDescent="0.25">
      <c r="A199" s="18">
        <v>65100000</v>
      </c>
      <c r="B199" s="19" t="s">
        <v>228</v>
      </c>
      <c r="C199" s="19">
        <f>IF(A199=A198,0,SUMIFS('BLG1222'!$I:$I,'BLG1222'!$A:$A,"agricorp",'BLG1222'!$D:$D,A:A))</f>
        <v>0</v>
      </c>
      <c r="D199" s="19">
        <v>19005741.379999999</v>
      </c>
      <c r="E199" s="19"/>
      <c r="F199" s="12"/>
      <c r="G199" s="12"/>
      <c r="H199" s="11"/>
      <c r="I199" s="18">
        <v>65100000</v>
      </c>
      <c r="J199" s="19" t="s">
        <v>228</v>
      </c>
    </row>
    <row r="200" spans="1:10" s="16" customFormat="1" x14ac:dyDescent="0.25">
      <c r="A200" s="18">
        <v>65602000</v>
      </c>
      <c r="B200" s="19" t="s">
        <v>229</v>
      </c>
      <c r="C200" s="19">
        <f>IF(A200=A199,0,SUMIFS('BLG1222'!$I:$I,'BLG1222'!$A:$A,"agricorp",'BLG1222'!$D:$D,A:A))</f>
        <v>0</v>
      </c>
      <c r="D200" s="19">
        <v>2501141.1</v>
      </c>
      <c r="E200" s="19"/>
      <c r="F200" s="12"/>
      <c r="G200" s="12"/>
      <c r="H200" s="11"/>
      <c r="I200" s="18">
        <v>65602000</v>
      </c>
      <c r="J200" s="19" t="s">
        <v>229</v>
      </c>
    </row>
    <row r="201" spans="1:10" s="16" customFormat="1" x14ac:dyDescent="0.25">
      <c r="A201" s="18">
        <v>65700000</v>
      </c>
      <c r="B201" s="19" t="s">
        <v>230</v>
      </c>
      <c r="C201" s="19">
        <f>IF(A201=A200,0,SUMIFS('BLG1222'!$I:$I,'BLG1222'!$A:$A,"agricorp",'BLG1222'!$D:$D,A:A))</f>
        <v>0</v>
      </c>
      <c r="D201" s="19">
        <v>8855386.2200000007</v>
      </c>
      <c r="E201" s="19"/>
      <c r="F201" s="12"/>
      <c r="G201" s="12"/>
      <c r="H201" s="11"/>
      <c r="I201" s="18">
        <v>65700000</v>
      </c>
      <c r="J201" s="19" t="s">
        <v>230</v>
      </c>
    </row>
    <row r="202" spans="1:10" s="16" customFormat="1" x14ac:dyDescent="0.25">
      <c r="A202" s="18">
        <v>66102000</v>
      </c>
      <c r="B202" s="19" t="s">
        <v>231</v>
      </c>
      <c r="C202" s="19">
        <f>IF(A202=A201,0,SUMIFS('BLG1222'!$I:$I,'BLG1222'!$A:$A,"agricorp",'BLG1222'!$D:$D,A:A))</f>
        <v>0</v>
      </c>
      <c r="D202" s="19">
        <v>0</v>
      </c>
      <c r="E202" s="19">
        <v>98428.55</v>
      </c>
      <c r="F202" s="12">
        <v>111132.98</v>
      </c>
      <c r="G202" s="20"/>
      <c r="H202" s="11"/>
      <c r="I202" s="18">
        <v>66102000</v>
      </c>
      <c r="J202" s="19" t="s">
        <v>231</v>
      </c>
    </row>
    <row r="203" spans="1:10" s="16" customFormat="1" x14ac:dyDescent="0.25">
      <c r="A203" s="18">
        <v>66600000</v>
      </c>
      <c r="B203" s="19" t="s">
        <v>232</v>
      </c>
      <c r="C203" s="19">
        <f>IF(A203=A202,0,SUMIFS('BLG1222'!$I:$I,'BLG1222'!$A:$A,"agricorp",'BLG1222'!$D:$D,A:A))</f>
        <v>0</v>
      </c>
      <c r="D203" s="19">
        <v>2205836.4300000002</v>
      </c>
      <c r="E203" s="19"/>
      <c r="F203" s="12"/>
      <c r="G203" s="12"/>
      <c r="H203" s="11"/>
      <c r="I203" s="18">
        <v>66600000</v>
      </c>
      <c r="J203" s="19" t="s">
        <v>232</v>
      </c>
    </row>
    <row r="204" spans="1:10" s="16" customFormat="1" x14ac:dyDescent="0.25">
      <c r="A204" s="18">
        <v>68112000</v>
      </c>
      <c r="B204" s="19" t="s">
        <v>233</v>
      </c>
      <c r="C204" s="19">
        <f>IF(A204=A203,0,SUMIFS('BLG1222'!$I:$I,'BLG1222'!$A:$A,"agricorp",'BLG1222'!$D:$D,A:A))</f>
        <v>0</v>
      </c>
      <c r="D204" s="19">
        <v>18243087.030000001</v>
      </c>
      <c r="E204" s="19"/>
      <c r="F204" s="12"/>
      <c r="G204" s="12"/>
      <c r="H204" s="11"/>
      <c r="I204" s="18">
        <v>68112000</v>
      </c>
      <c r="J204" s="19" t="s">
        <v>233</v>
      </c>
    </row>
    <row r="205" spans="1:10" s="16" customFormat="1" x14ac:dyDescent="0.25">
      <c r="A205" s="18">
        <v>69500000</v>
      </c>
      <c r="B205" s="19" t="s">
        <v>234</v>
      </c>
      <c r="C205" s="19">
        <f>IF(A205=A204,0,SUMIFS('BLG1222'!$I:$I,'BLG1222'!$A:$A,"agricorp",'BLG1222'!$D:$D,A:A))</f>
        <v>0</v>
      </c>
      <c r="D205" s="19">
        <v>7511181.6984000001</v>
      </c>
      <c r="E205" s="19"/>
      <c r="F205" s="12"/>
      <c r="G205" s="12"/>
      <c r="H205" s="11"/>
      <c r="I205" s="18">
        <v>69500000</v>
      </c>
      <c r="J205" s="19" t="s">
        <v>234</v>
      </c>
    </row>
    <row r="206" spans="1:10" s="16" customFormat="1" x14ac:dyDescent="0.25">
      <c r="A206" s="18">
        <v>69800000</v>
      </c>
      <c r="B206" s="19" t="s">
        <v>235</v>
      </c>
      <c r="C206" s="19">
        <f>IF(A206=A205,0,SUMIFS('BLG1222'!$I:$I,'BLG1222'!$A:$A,"agricorp",'BLG1222'!$D:$D,A:A))</f>
        <v>0</v>
      </c>
      <c r="D206" s="19">
        <v>0</v>
      </c>
      <c r="E206" s="19">
        <v>0</v>
      </c>
      <c r="F206" s="12">
        <v>150000</v>
      </c>
      <c r="G206" s="12"/>
      <c r="H206" s="11"/>
      <c r="I206" s="18">
        <v>69800000</v>
      </c>
      <c r="J206" s="19" t="s">
        <v>235</v>
      </c>
    </row>
    <row r="207" spans="1:10" s="16" customFormat="1" x14ac:dyDescent="0.25">
      <c r="A207" s="18">
        <v>70600000</v>
      </c>
      <c r="B207" s="19" t="s">
        <v>236</v>
      </c>
      <c r="C207" s="19">
        <f>IF(A207=A206,0,SUMIFS('BLG1222'!$I:$I,'BLG1222'!$A:$A,"agricorp",'BLG1222'!$D:$D,A:A))</f>
        <v>0</v>
      </c>
      <c r="D207" s="19">
        <v>-250372723.28</v>
      </c>
      <c r="E207" s="19"/>
      <c r="F207" s="12"/>
      <c r="G207" s="12"/>
      <c r="H207" s="11"/>
      <c r="I207" s="18">
        <v>70600000</v>
      </c>
      <c r="J207" s="19" t="s">
        <v>236</v>
      </c>
    </row>
    <row r="208" spans="1:10" s="16" customFormat="1" x14ac:dyDescent="0.25">
      <c r="A208" s="18">
        <v>75800000</v>
      </c>
      <c r="B208" s="19" t="s">
        <v>237</v>
      </c>
      <c r="C208" s="19">
        <f>IF(A208=A207,0,SUMIFS('BLG1222'!$I:$I,'BLG1222'!$A:$A,"agricorp",'BLG1222'!$D:$D,A:A))</f>
        <v>0</v>
      </c>
      <c r="D208" s="19">
        <v>-3482051259.9099998</v>
      </c>
      <c r="E208" s="19"/>
      <c r="F208" s="12"/>
      <c r="G208" s="12"/>
      <c r="H208" s="11"/>
      <c r="I208" s="18">
        <v>75800000</v>
      </c>
      <c r="J208" s="19" t="s">
        <v>237</v>
      </c>
    </row>
    <row r="209" spans="1:10" s="16" customFormat="1" x14ac:dyDescent="0.25">
      <c r="A209" s="18">
        <v>75810000</v>
      </c>
      <c r="B209" s="19" t="s">
        <v>238</v>
      </c>
      <c r="C209" s="19">
        <f>IF(A209=A208,0,SUMIFS('BLG1222'!$I:$I,'BLG1222'!$A:$A,"agricorp",'BLG1222'!$D:$D,A:A))</f>
        <v>0</v>
      </c>
      <c r="D209" s="19">
        <v>-9464200</v>
      </c>
      <c r="E209" s="19"/>
      <c r="F209" s="12"/>
      <c r="G209" s="12"/>
      <c r="H209" s="11"/>
      <c r="I209" s="18">
        <v>75810000</v>
      </c>
      <c r="J209" s="19" t="s">
        <v>238</v>
      </c>
    </row>
    <row r="210" spans="1:10" s="16" customFormat="1" x14ac:dyDescent="0.25">
      <c r="A210" s="18">
        <v>76600000</v>
      </c>
      <c r="B210" s="19" t="s">
        <v>239</v>
      </c>
      <c r="C210" s="19">
        <f>IF(A210=A209,0,SUMIFS('BLG1222'!$I:$I,'BLG1222'!$A:$A,"agricorp",'BLG1222'!$D:$D,A:A))</f>
        <v>0</v>
      </c>
      <c r="D210" s="19">
        <v>-129750</v>
      </c>
      <c r="E210" s="19"/>
      <c r="F210" s="12"/>
      <c r="G210" s="12"/>
      <c r="H210" s="11"/>
      <c r="I210" s="18">
        <v>76600000</v>
      </c>
      <c r="J210" s="19" t="s">
        <v>239</v>
      </c>
    </row>
  </sheetData>
  <conditionalFormatting sqref="I1:I4 I7:I9 I11:I14 I16:I1048576">
    <cfRule type="duplicateValues" dxfId="765" priority="9"/>
  </conditionalFormatting>
  <conditionalFormatting sqref="I5">
    <cfRule type="duplicateValues" dxfId="764" priority="7"/>
    <cfRule type="duplicateValues" dxfId="763" priority="8"/>
  </conditionalFormatting>
  <conditionalFormatting sqref="I6">
    <cfRule type="duplicateValues" dxfId="762" priority="6"/>
  </conditionalFormatting>
  <conditionalFormatting sqref="I10">
    <cfRule type="duplicateValues" dxfId="761" priority="4"/>
    <cfRule type="duplicateValues" dxfId="760" priority="5"/>
  </conditionalFormatting>
  <conditionalFormatting sqref="I11">
    <cfRule type="duplicateValues" dxfId="759" priority="10"/>
  </conditionalFormatting>
  <conditionalFormatting sqref="I15">
    <cfRule type="duplicateValues" dxfId="758" priority="2"/>
    <cfRule type="duplicateValues" dxfId="757" priority="3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5E0B4"/>
  </sheetPr>
  <dimension ref="A1:N364"/>
  <sheetViews>
    <sheetView zoomScaleNormal="100" workbookViewId="0">
      <selection activeCell="C17" sqref="C17"/>
    </sheetView>
  </sheetViews>
  <sheetFormatPr baseColWidth="10" defaultColWidth="11.42578125" defaultRowHeight="15" x14ac:dyDescent="0.25"/>
  <cols>
    <col min="1" max="1" width="9" style="32" customWidth="1"/>
    <col min="2" max="2" width="41.7109375" style="33" customWidth="1"/>
    <col min="3" max="3" width="17.5703125" style="33" customWidth="1"/>
    <col min="4" max="4" width="11.42578125" style="33"/>
    <col min="5" max="5" width="16.5703125" style="33" customWidth="1"/>
    <col min="6" max="7" width="11.42578125" style="33"/>
    <col min="8" max="8" width="11.42578125" style="32"/>
    <col min="9" max="9" width="41.28515625" style="33" customWidth="1"/>
    <col min="10" max="13" width="17.5703125" style="12" customWidth="1"/>
    <col min="14" max="14" width="17.5703125" style="33" customWidth="1"/>
    <col min="15" max="16384" width="11.42578125" style="33"/>
  </cols>
  <sheetData>
    <row r="1" spans="1:14" s="35" customFormat="1" x14ac:dyDescent="0.25">
      <c r="A1" s="34"/>
      <c r="H1" s="34"/>
      <c r="J1" s="15">
        <v>2022</v>
      </c>
      <c r="K1" s="15">
        <v>2021</v>
      </c>
      <c r="L1" s="15">
        <v>2020</v>
      </c>
      <c r="M1" s="15">
        <v>2019</v>
      </c>
    </row>
    <row r="2" spans="1:14" x14ac:dyDescent="0.25">
      <c r="A2" s="36">
        <v>10100000</v>
      </c>
      <c r="B2" s="37" t="s">
        <v>43</v>
      </c>
      <c r="C2" s="38">
        <v>-3540000000</v>
      </c>
      <c r="D2" s="39"/>
      <c r="E2" s="19">
        <v>-3540000000</v>
      </c>
      <c r="G2" s="33">
        <f>+VLOOKUP(H2,'ALL 2021'!D:D,1,FALSE())</f>
        <v>10100000</v>
      </c>
      <c r="H2" s="36">
        <v>10100000</v>
      </c>
      <c r="I2" s="37" t="s">
        <v>43</v>
      </c>
      <c r="K2" s="12">
        <v>-3540000000</v>
      </c>
      <c r="L2" s="12">
        <v>-3540000000</v>
      </c>
      <c r="M2" s="12">
        <v>-3540000000</v>
      </c>
      <c r="N2" s="12"/>
    </row>
    <row r="3" spans="1:14" x14ac:dyDescent="0.25">
      <c r="A3" s="36">
        <v>10610000</v>
      </c>
      <c r="B3" s="37" t="s">
        <v>240</v>
      </c>
      <c r="C3" s="38">
        <v>-354000000</v>
      </c>
      <c r="D3" s="39"/>
      <c r="E3" s="19">
        <v>-354000000</v>
      </c>
      <c r="G3" s="33">
        <f>+VLOOKUP(H3,'ALL 2021'!D:D,1,FALSE())</f>
        <v>10610000</v>
      </c>
      <c r="H3" s="36">
        <v>10610000</v>
      </c>
      <c r="I3" s="37" t="s">
        <v>240</v>
      </c>
      <c r="K3" s="12">
        <v>-354000000</v>
      </c>
      <c r="L3" s="12">
        <v>-354000000</v>
      </c>
      <c r="M3" s="12">
        <v>-354000000</v>
      </c>
      <c r="N3" s="12"/>
    </row>
    <row r="4" spans="1:14" x14ac:dyDescent="0.25">
      <c r="A4" s="36">
        <v>11000000</v>
      </c>
      <c r="B4" s="37" t="s">
        <v>241</v>
      </c>
      <c r="C4" s="38">
        <v>-8509870977.0600004</v>
      </c>
      <c r="D4" s="39"/>
      <c r="E4" s="19">
        <v>-6344644630.8400002</v>
      </c>
      <c r="G4" s="33">
        <f>+VLOOKUP(H4,'ALL 2021'!D:D,1,FALSE())</f>
        <v>11000000</v>
      </c>
      <c r="H4" s="36">
        <v>11000000</v>
      </c>
      <c r="I4" s="37" t="s">
        <v>241</v>
      </c>
      <c r="K4" s="12">
        <v>-9409080034.2999992</v>
      </c>
      <c r="L4" s="12">
        <v>-8509870977.0600004</v>
      </c>
      <c r="M4" s="12">
        <v>-6344644630.8400002</v>
      </c>
      <c r="N4" s="12">
        <v>-2165226346.2199998</v>
      </c>
    </row>
    <row r="5" spans="1:14" x14ac:dyDescent="0.25">
      <c r="A5" s="36">
        <v>16100000</v>
      </c>
      <c r="B5" s="37" t="s">
        <v>242</v>
      </c>
      <c r="C5" s="38">
        <v>-2000000000</v>
      </c>
      <c r="D5" s="39"/>
      <c r="E5" s="19">
        <v>0</v>
      </c>
      <c r="G5" s="33">
        <f>+VLOOKUP(H5,'ALL 2021'!D:D,1,FALSE())</f>
        <v>16100000</v>
      </c>
      <c r="H5" s="36">
        <v>16100000</v>
      </c>
      <c r="I5" s="37" t="s">
        <v>242</v>
      </c>
      <c r="K5" s="12">
        <v>-3600926974.4400001</v>
      </c>
      <c r="L5" s="12">
        <v>-2000000000</v>
      </c>
      <c r="M5" s="12">
        <v>0</v>
      </c>
      <c r="N5" s="12"/>
    </row>
    <row r="6" spans="1:14" x14ac:dyDescent="0.25">
      <c r="A6" s="36">
        <v>16120000</v>
      </c>
      <c r="B6" s="37" t="s">
        <v>243</v>
      </c>
      <c r="C6" s="38">
        <v>-1894675228.9000001</v>
      </c>
      <c r="D6" s="39"/>
      <c r="E6" s="19">
        <v>-407993571.55000001</v>
      </c>
      <c r="G6" s="33">
        <f>+VLOOKUP(H6,'ALL 2021'!D:D,1,FALSE())</f>
        <v>16120000</v>
      </c>
      <c r="H6" s="36">
        <v>16120000</v>
      </c>
      <c r="I6" s="37" t="s">
        <v>243</v>
      </c>
      <c r="K6" s="12">
        <v>0</v>
      </c>
      <c r="L6" s="12">
        <v>-1894675228.9000001</v>
      </c>
      <c r="M6" s="12">
        <v>0</v>
      </c>
      <c r="N6" s="12"/>
    </row>
    <row r="7" spans="1:14" x14ac:dyDescent="0.25">
      <c r="A7" s="36">
        <v>16130000</v>
      </c>
      <c r="B7" s="40" t="s">
        <v>244</v>
      </c>
      <c r="C7" s="38">
        <v>-2000000000</v>
      </c>
      <c r="D7" s="39"/>
      <c r="E7" s="19"/>
      <c r="G7" s="33">
        <f>+VLOOKUP(H7,'ALL 2021'!D:D,1,FALSE())</f>
        <v>16130000</v>
      </c>
      <c r="H7" s="36">
        <v>16130000</v>
      </c>
      <c r="I7" s="37" t="s">
        <v>244</v>
      </c>
      <c r="K7" s="12">
        <v>0</v>
      </c>
      <c r="L7" s="12">
        <v>-4000000000</v>
      </c>
      <c r="M7" s="12">
        <v>-407993571.55000001</v>
      </c>
      <c r="N7" s="12"/>
    </row>
    <row r="8" spans="1:14" x14ac:dyDescent="0.25">
      <c r="A8" s="36">
        <v>16130000</v>
      </c>
      <c r="B8" s="37" t="s">
        <v>245</v>
      </c>
      <c r="C8" s="38">
        <v>-2000000000</v>
      </c>
      <c r="D8" s="39"/>
      <c r="E8" s="19"/>
      <c r="G8" s="33">
        <f>+VLOOKUP(H8,'ALL 2021'!D:D,1,FALSE())</f>
        <v>16200000</v>
      </c>
      <c r="H8" s="32">
        <v>16200000</v>
      </c>
      <c r="I8" s="33" t="s">
        <v>246</v>
      </c>
      <c r="K8" s="12">
        <v>-578236880.54999995</v>
      </c>
      <c r="M8" s="12">
        <v>-2297834346.224</v>
      </c>
      <c r="N8" s="12"/>
    </row>
    <row r="9" spans="1:14" x14ac:dyDescent="0.25">
      <c r="A9" s="36">
        <v>16884000</v>
      </c>
      <c r="B9" s="37" t="s">
        <v>247</v>
      </c>
      <c r="C9" s="38">
        <v>-30840096.920000002</v>
      </c>
      <c r="D9" s="39"/>
      <c r="E9" s="19">
        <v>4832320.3600000003</v>
      </c>
      <c r="G9" s="33">
        <f>+VLOOKUP(H9,'ALL 2021'!D:D,1,FALSE())</f>
        <v>16400000</v>
      </c>
      <c r="H9" s="32">
        <v>16400000</v>
      </c>
      <c r="I9" s="33" t="s">
        <v>248</v>
      </c>
      <c r="K9" s="12">
        <v>-913586398</v>
      </c>
      <c r="N9" s="12"/>
    </row>
    <row r="10" spans="1:14" x14ac:dyDescent="0.25">
      <c r="A10" s="36">
        <v>20400000</v>
      </c>
      <c r="B10" s="37" t="s">
        <v>47</v>
      </c>
      <c r="C10" s="38">
        <v>4832320.3600000003</v>
      </c>
      <c r="D10" s="39"/>
      <c r="E10" s="19">
        <v>617015295</v>
      </c>
      <c r="G10" s="33">
        <f>+VLOOKUP(H10,'ALL 2021'!D:D,1,FALSE())</f>
        <v>16430000</v>
      </c>
      <c r="H10" s="32">
        <v>16430000</v>
      </c>
      <c r="I10" s="33" t="s">
        <v>249</v>
      </c>
      <c r="K10" s="12">
        <v>-234794272.00999999</v>
      </c>
      <c r="N10" s="12"/>
    </row>
    <row r="11" spans="1:14" x14ac:dyDescent="0.25">
      <c r="A11" s="36">
        <v>21100000</v>
      </c>
      <c r="B11" s="37" t="s">
        <v>250</v>
      </c>
      <c r="C11" s="38">
        <v>734848628.33000004</v>
      </c>
      <c r="D11" s="39"/>
      <c r="E11" s="19">
        <v>472597529.63</v>
      </c>
      <c r="G11" s="33">
        <f>+VLOOKUP(H11,'ALL 2021'!D:D,1,FALSE())</f>
        <v>16884000</v>
      </c>
      <c r="H11" s="36">
        <v>16884000</v>
      </c>
      <c r="I11" s="37" t="s">
        <v>247</v>
      </c>
      <c r="K11" s="12">
        <v>0</v>
      </c>
      <c r="L11" s="12">
        <v>-30840096.920000002</v>
      </c>
      <c r="M11" s="12">
        <v>-8881770.9900000002</v>
      </c>
      <c r="N11" s="12"/>
    </row>
    <row r="12" spans="1:14" x14ac:dyDescent="0.25">
      <c r="A12" s="36">
        <v>21200000</v>
      </c>
      <c r="B12" s="37" t="s">
        <v>251</v>
      </c>
      <c r="C12" s="38">
        <v>1103218676.6300001</v>
      </c>
      <c r="D12" s="39"/>
      <c r="E12" s="19">
        <v>6990981064.4099998</v>
      </c>
      <c r="G12" s="33">
        <f>+VLOOKUP(H12,'ALL 2021'!D:D,1,FALSE())</f>
        <v>20400000</v>
      </c>
      <c r="H12" s="36">
        <v>20400000</v>
      </c>
      <c r="I12" s="37" t="s">
        <v>47</v>
      </c>
      <c r="K12" s="12">
        <v>4832320.3600000003</v>
      </c>
      <c r="L12" s="12">
        <v>4832320.3600000003</v>
      </c>
      <c r="M12" s="12">
        <v>4832320.3600000003</v>
      </c>
      <c r="N12" s="12"/>
    </row>
    <row r="13" spans="1:14" x14ac:dyDescent="0.25">
      <c r="A13" s="36">
        <v>21300000</v>
      </c>
      <c r="B13" s="37" t="s">
        <v>252</v>
      </c>
      <c r="C13" s="38">
        <v>8687289999.2700005</v>
      </c>
      <c r="D13" s="39"/>
      <c r="E13" s="19">
        <v>539708102.47000003</v>
      </c>
      <c r="G13" s="33">
        <f>+VLOOKUP(H13,'ALL 2021'!D:D,1,FALSE())</f>
        <v>21100000</v>
      </c>
      <c r="H13" s="36">
        <v>21100000</v>
      </c>
      <c r="I13" s="37" t="s">
        <v>250</v>
      </c>
      <c r="K13" s="12">
        <v>1311577828.3299999</v>
      </c>
      <c r="L13" s="12">
        <v>734848628.33000004</v>
      </c>
      <c r="M13" s="12">
        <v>617015295</v>
      </c>
      <c r="N13" s="12"/>
    </row>
    <row r="14" spans="1:14" x14ac:dyDescent="0.25">
      <c r="A14" s="36">
        <v>21500000</v>
      </c>
      <c r="B14" s="37" t="s">
        <v>253</v>
      </c>
      <c r="C14" s="38">
        <v>290037763.62</v>
      </c>
      <c r="D14" s="39"/>
      <c r="E14" s="19">
        <v>29445568.879999999</v>
      </c>
      <c r="G14" s="33">
        <f>+VLOOKUP(H14,'ALL 2021'!D:D,1,FALSE())</f>
        <v>21200000</v>
      </c>
      <c r="H14" s="36">
        <v>21200000</v>
      </c>
      <c r="I14" s="37" t="s">
        <v>251</v>
      </c>
      <c r="K14" s="12">
        <v>1741202009.97</v>
      </c>
      <c r="L14" s="12">
        <v>1103218676.6300001</v>
      </c>
      <c r="M14" s="12">
        <v>472597529.63</v>
      </c>
      <c r="N14" s="12"/>
    </row>
    <row r="15" spans="1:14" x14ac:dyDescent="0.25">
      <c r="A15" s="36">
        <v>21520000</v>
      </c>
      <c r="B15" s="37" t="s">
        <v>254</v>
      </c>
      <c r="C15" s="38">
        <v>33571787.549999997</v>
      </c>
      <c r="D15" s="39"/>
      <c r="E15" s="19">
        <v>0</v>
      </c>
      <c r="G15" s="33">
        <f>+VLOOKUP(H15,'ALL 2021'!D:D,1,FALSE())</f>
        <v>21300000</v>
      </c>
      <c r="H15" s="36">
        <v>21300000</v>
      </c>
      <c r="I15" s="37" t="s">
        <v>252</v>
      </c>
      <c r="K15" s="12">
        <v>9396374149.8799992</v>
      </c>
      <c r="L15" s="12">
        <v>8687289999.2700005</v>
      </c>
      <c r="M15" s="12">
        <v>6990981064.4099998</v>
      </c>
      <c r="N15" s="12"/>
    </row>
    <row r="16" spans="1:14" x14ac:dyDescent="0.25">
      <c r="A16" s="36">
        <v>21540000</v>
      </c>
      <c r="B16" s="37" t="s">
        <v>255</v>
      </c>
      <c r="C16" s="38">
        <v>416954696.13999999</v>
      </c>
      <c r="D16" s="39"/>
      <c r="E16" s="19">
        <v>4023275444.1100001</v>
      </c>
      <c r="G16" s="33">
        <f>+VLOOKUP(H16,'ALL 2021'!D:D,1,FALSE())</f>
        <v>21500000</v>
      </c>
      <c r="H16" s="36">
        <v>21500000</v>
      </c>
      <c r="I16" s="37" t="s">
        <v>253</v>
      </c>
      <c r="K16" s="12">
        <v>447474395.49000001</v>
      </c>
      <c r="L16" s="12">
        <v>290037763.62</v>
      </c>
      <c r="M16" s="12">
        <v>539708102.47000003</v>
      </c>
      <c r="N16" s="12"/>
    </row>
    <row r="17" spans="1:14" x14ac:dyDescent="0.25">
      <c r="A17" s="36">
        <v>21540000</v>
      </c>
      <c r="B17" s="37" t="s">
        <v>51</v>
      </c>
      <c r="C17" s="38">
        <v>2336804993.5900002</v>
      </c>
      <c r="D17" s="39"/>
      <c r="E17" s="19"/>
      <c r="G17" s="33">
        <f>+VLOOKUP(H17,'ALL 2021'!D:D,1,FALSE())</f>
        <v>21520000</v>
      </c>
      <c r="H17" s="36">
        <v>21520000</v>
      </c>
      <c r="I17" s="41" t="s">
        <v>256</v>
      </c>
      <c r="K17" s="12">
        <v>33571787.549999997</v>
      </c>
      <c r="L17" s="12">
        <v>33571787.549999997</v>
      </c>
      <c r="M17" s="12">
        <v>29445568.879999999</v>
      </c>
      <c r="N17" s="12"/>
    </row>
    <row r="18" spans="1:14" x14ac:dyDescent="0.25">
      <c r="A18" s="36">
        <v>21540000</v>
      </c>
      <c r="B18" s="42" t="s">
        <v>257</v>
      </c>
      <c r="C18" s="38">
        <v>1818866809.0699999</v>
      </c>
      <c r="D18" s="39"/>
      <c r="E18" s="19">
        <v>32942198.629999999</v>
      </c>
      <c r="G18" s="33">
        <f>+VLOOKUP(H18,'ALL 2021'!D:D,1,FALSE())</f>
        <v>21530000</v>
      </c>
      <c r="H18" s="32">
        <v>21530000</v>
      </c>
      <c r="I18" s="33" t="s">
        <v>258</v>
      </c>
      <c r="K18" s="12">
        <v>12600000</v>
      </c>
      <c r="N18" s="12"/>
    </row>
    <row r="19" spans="1:14" x14ac:dyDescent="0.25">
      <c r="A19" s="36">
        <v>21540000</v>
      </c>
      <c r="B19" s="37" t="s">
        <v>259</v>
      </c>
      <c r="C19" s="38">
        <v>220475518.41999999</v>
      </c>
      <c r="D19" s="39"/>
      <c r="E19" s="19">
        <v>1683991744.49</v>
      </c>
      <c r="G19" s="33">
        <f>+VLOOKUP(H19,'ALL 2021'!D:D,1,FALSE())</f>
        <v>21540000</v>
      </c>
      <c r="H19" s="36">
        <v>21540000</v>
      </c>
      <c r="I19" s="37" t="s">
        <v>51</v>
      </c>
      <c r="K19" s="12">
        <v>825369931.54999995</v>
      </c>
      <c r="L19" s="12">
        <v>4793102017.2200003</v>
      </c>
      <c r="M19" s="12">
        <v>4243750962.5300002</v>
      </c>
      <c r="N19" s="12"/>
    </row>
    <row r="20" spans="1:14" x14ac:dyDescent="0.25">
      <c r="A20" s="36">
        <v>21820000</v>
      </c>
      <c r="B20" s="37" t="s">
        <v>52</v>
      </c>
      <c r="C20" s="38">
        <v>42123956.119999997</v>
      </c>
      <c r="D20" s="39"/>
      <c r="E20" s="19">
        <v>962643693.64999998</v>
      </c>
      <c r="G20" s="33">
        <f>+VLOOKUP(H20,'ALL 2021'!D:D,1,FALSE())</f>
        <v>21810000</v>
      </c>
      <c r="H20" s="32">
        <v>21810000</v>
      </c>
      <c r="I20" s="33" t="s">
        <v>260</v>
      </c>
      <c r="K20" s="12">
        <v>2427448965.3699999</v>
      </c>
      <c r="N20" s="12"/>
    </row>
    <row r="21" spans="1:14" x14ac:dyDescent="0.25">
      <c r="A21" s="36">
        <v>21820000</v>
      </c>
      <c r="B21" s="37" t="s">
        <v>261</v>
      </c>
      <c r="C21" s="38">
        <v>14315435.33</v>
      </c>
      <c r="D21" s="39"/>
      <c r="E21" s="19">
        <v>220475518.41999999</v>
      </c>
      <c r="G21" s="33">
        <f>+VLOOKUP(H21,'ALL 2021'!D:D,1,FALSE())</f>
        <v>21811000</v>
      </c>
      <c r="H21" s="32">
        <v>21811000</v>
      </c>
      <c r="I21" s="33" t="s">
        <v>257</v>
      </c>
      <c r="K21" s="12">
        <v>1862235880.6199999</v>
      </c>
      <c r="N21" s="12"/>
    </row>
    <row r="22" spans="1:14" x14ac:dyDescent="0.25">
      <c r="A22" s="36">
        <v>21830000</v>
      </c>
      <c r="B22" s="37" t="s">
        <v>53</v>
      </c>
      <c r="C22" s="38">
        <v>901078319.99000001</v>
      </c>
      <c r="D22" s="39"/>
      <c r="E22" s="19">
        <v>88221560.349999994</v>
      </c>
      <c r="G22" s="33">
        <f>+VLOOKUP(H22,'ALL 2021'!D:D,1,FALSE())</f>
        <v>21820000</v>
      </c>
      <c r="H22" s="36">
        <v>21820000</v>
      </c>
      <c r="I22" s="37" t="s">
        <v>52</v>
      </c>
      <c r="K22" s="12">
        <v>49337397.899999999</v>
      </c>
      <c r="L22" s="12">
        <v>56439391.450000003</v>
      </c>
      <c r="M22" s="12">
        <v>47257633.960000001</v>
      </c>
      <c r="N22" s="12"/>
    </row>
    <row r="23" spans="1:14" x14ac:dyDescent="0.25">
      <c r="A23" s="36">
        <v>21840000</v>
      </c>
      <c r="B23" s="37" t="s">
        <v>54</v>
      </c>
      <c r="C23" s="38">
        <v>95049060.349999994</v>
      </c>
      <c r="D23" s="39"/>
      <c r="E23" s="19">
        <v>0</v>
      </c>
      <c r="G23" s="33">
        <f>+VLOOKUP(H23,'ALL 2021'!D:D,1,FALSE())</f>
        <v>21830000</v>
      </c>
      <c r="H23" s="36">
        <v>21830000</v>
      </c>
      <c r="I23" s="37" t="s">
        <v>53</v>
      </c>
      <c r="K23" s="12">
        <v>994737813.24000001</v>
      </c>
      <c r="L23" s="12">
        <v>901078319.99000001</v>
      </c>
      <c r="M23" s="12">
        <v>962643693.64999998</v>
      </c>
      <c r="N23" s="12"/>
    </row>
    <row r="24" spans="1:14" x14ac:dyDescent="0.25">
      <c r="A24" s="36">
        <v>23200000</v>
      </c>
      <c r="B24" s="37" t="s">
        <v>262</v>
      </c>
      <c r="C24" s="38">
        <v>678894317.58000004</v>
      </c>
      <c r="D24" s="39"/>
      <c r="E24" s="19">
        <v>0</v>
      </c>
      <c r="G24" s="33">
        <f>+VLOOKUP(H24,'ALL 2021'!D:D,1,FALSE())</f>
        <v>21840000</v>
      </c>
      <c r="H24" s="36">
        <v>21840000</v>
      </c>
      <c r="I24" s="37" t="s">
        <v>54</v>
      </c>
      <c r="K24" s="12">
        <v>123532534.13</v>
      </c>
      <c r="L24" s="12">
        <v>95049060.349999994</v>
      </c>
      <c r="M24" s="12">
        <v>88221560.349999994</v>
      </c>
      <c r="N24" s="12"/>
    </row>
    <row r="25" spans="1:14" x14ac:dyDescent="0.25">
      <c r="A25" s="36">
        <v>23200000</v>
      </c>
      <c r="B25" s="37" t="s">
        <v>263</v>
      </c>
      <c r="C25" s="38">
        <v>1072767283.17</v>
      </c>
      <c r="D25" s="39"/>
      <c r="E25" s="19">
        <v>1200000</v>
      </c>
      <c r="G25" s="33">
        <f>+VLOOKUP(H25,'ALL 2021'!D:D,1,FALSE())</f>
        <v>21850000</v>
      </c>
      <c r="H25" s="32">
        <v>21850000</v>
      </c>
      <c r="I25" s="33" t="s">
        <v>264</v>
      </c>
      <c r="K25" s="12">
        <v>14315435.33</v>
      </c>
      <c r="N25" s="12"/>
    </row>
    <row r="26" spans="1:14" x14ac:dyDescent="0.25">
      <c r="A26" s="36">
        <v>27500000</v>
      </c>
      <c r="B26" s="37" t="s">
        <v>56</v>
      </c>
      <c r="C26" s="38">
        <v>1200000</v>
      </c>
      <c r="D26" s="39"/>
      <c r="E26" s="19">
        <v>-2902076.83</v>
      </c>
      <c r="G26" s="33">
        <f>+VLOOKUP(H26,'ALL 2021'!D:D,1,FALSE())</f>
        <v>21860000</v>
      </c>
      <c r="H26" s="32">
        <v>21860000</v>
      </c>
      <c r="I26" s="33" t="s">
        <v>259</v>
      </c>
      <c r="K26" s="12">
        <v>231809618.41999999</v>
      </c>
      <c r="N26" s="12"/>
    </row>
    <row r="27" spans="1:14" x14ac:dyDescent="0.25">
      <c r="A27" s="36">
        <v>28040000</v>
      </c>
      <c r="B27" s="37" t="s">
        <v>265</v>
      </c>
      <c r="C27" s="38">
        <v>-3868540.9</v>
      </c>
      <c r="D27" s="39"/>
      <c r="E27" s="19">
        <v>-172270057.59</v>
      </c>
      <c r="G27" s="33">
        <f>+VLOOKUP(H27,'ALL 2021'!D:D,1,FALSE())</f>
        <v>23000000</v>
      </c>
      <c r="H27" s="32">
        <v>23000000</v>
      </c>
      <c r="I27" s="33" t="s">
        <v>266</v>
      </c>
      <c r="K27" s="12">
        <v>1143070650.8800001</v>
      </c>
      <c r="N27" s="12"/>
    </row>
    <row r="28" spans="1:14" x14ac:dyDescent="0.25">
      <c r="A28" s="36">
        <v>28120000</v>
      </c>
      <c r="B28" s="37" t="s">
        <v>267</v>
      </c>
      <c r="C28" s="38">
        <v>-238397239.97999999</v>
      </c>
      <c r="D28" s="39"/>
      <c r="E28" s="19">
        <v>-1743302459.54</v>
      </c>
      <c r="G28" s="33">
        <f>+VLOOKUP(H28,'ALL 2021'!D:D,1,FALSE())</f>
        <v>23200000</v>
      </c>
      <c r="H28" s="36">
        <v>23200000</v>
      </c>
      <c r="I28" s="37" t="s">
        <v>262</v>
      </c>
      <c r="K28" s="12">
        <v>1228476265.3199999</v>
      </c>
      <c r="L28" s="12">
        <v>1751661600.75</v>
      </c>
      <c r="M28" s="12">
        <v>1683991744.49</v>
      </c>
      <c r="N28" s="12"/>
    </row>
    <row r="29" spans="1:14" x14ac:dyDescent="0.25">
      <c r="A29" s="36">
        <v>28130000</v>
      </c>
      <c r="B29" s="37" t="s">
        <v>268</v>
      </c>
      <c r="C29" s="38">
        <v>-2104097875.4300001</v>
      </c>
      <c r="D29" s="39"/>
      <c r="E29" s="19">
        <v>-289571750.00999999</v>
      </c>
      <c r="G29" s="33">
        <f>+VLOOKUP(H29,'ALL 2021'!D:D,1,FALSE())</f>
        <v>27500000</v>
      </c>
      <c r="H29" s="36">
        <v>27500000</v>
      </c>
      <c r="I29" s="37" t="s">
        <v>56</v>
      </c>
      <c r="K29" s="12">
        <v>0</v>
      </c>
      <c r="L29" s="12">
        <v>1200000</v>
      </c>
      <c r="M29" s="12">
        <v>1200000</v>
      </c>
      <c r="N29" s="12"/>
    </row>
    <row r="30" spans="1:14" x14ac:dyDescent="0.25">
      <c r="A30" s="36">
        <v>28150000</v>
      </c>
      <c r="B30" s="37" t="s">
        <v>269</v>
      </c>
      <c r="C30" s="38">
        <v>-176347059.71000001</v>
      </c>
      <c r="D30" s="39"/>
      <c r="E30" s="19">
        <v>-893419.85</v>
      </c>
      <c r="G30" s="33">
        <f>+VLOOKUP(H30,'ALL 2021'!D:D,1,FALSE())</f>
        <v>28040000</v>
      </c>
      <c r="H30" s="36">
        <v>28040000</v>
      </c>
      <c r="I30" s="37" t="s">
        <v>265</v>
      </c>
      <c r="K30" s="12">
        <v>-4832320.3600000003</v>
      </c>
      <c r="L30" s="12">
        <v>-3868540.9</v>
      </c>
      <c r="M30" s="12">
        <v>-2902076.83</v>
      </c>
      <c r="N30" s="12"/>
    </row>
    <row r="31" spans="1:14" x14ac:dyDescent="0.25">
      <c r="A31" s="36">
        <v>28152000</v>
      </c>
      <c r="B31" s="37" t="s">
        <v>270</v>
      </c>
      <c r="C31" s="38">
        <v>-4126812.04</v>
      </c>
      <c r="D31" s="39"/>
      <c r="E31" s="19">
        <v>0</v>
      </c>
      <c r="G31" s="33">
        <f>+VLOOKUP(H31,'ALL 2021'!D:D,1,FALSE())</f>
        <v>28120000</v>
      </c>
      <c r="H31" s="36">
        <v>28120000</v>
      </c>
      <c r="I31" s="37" t="s">
        <v>267</v>
      </c>
      <c r="K31" s="12">
        <v>-361040537.98000002</v>
      </c>
      <c r="L31" s="12">
        <v>-238397239.97999999</v>
      </c>
      <c r="M31" s="12">
        <v>-172270057.59</v>
      </c>
      <c r="N31" s="12"/>
    </row>
    <row r="32" spans="1:14" x14ac:dyDescent="0.25">
      <c r="A32" s="36">
        <v>28154000</v>
      </c>
      <c r="B32" s="37" t="s">
        <v>271</v>
      </c>
      <c r="C32" s="38">
        <v>-1392022012.79</v>
      </c>
      <c r="D32" s="39"/>
      <c r="E32" s="19"/>
      <c r="G32" s="33">
        <f>+VLOOKUP(H32,'ALL 2021'!D:D,1,FALSE())</f>
        <v>28130000</v>
      </c>
      <c r="H32" s="36">
        <v>28130000</v>
      </c>
      <c r="I32" s="37" t="s">
        <v>268</v>
      </c>
      <c r="K32" s="12">
        <v>-2558513370.4299998</v>
      </c>
      <c r="L32" s="12">
        <v>-2104097875.4300001</v>
      </c>
      <c r="M32" s="12">
        <v>-1743302459.54</v>
      </c>
      <c r="N32" s="12"/>
    </row>
    <row r="33" spans="1:14" x14ac:dyDescent="0.25">
      <c r="A33" s="36">
        <v>28154000</v>
      </c>
      <c r="B33" s="37" t="s">
        <v>272</v>
      </c>
      <c r="C33" s="38">
        <v>-763366807.51999998</v>
      </c>
      <c r="D33" s="39"/>
      <c r="E33" s="19">
        <v>-17324137.219999999</v>
      </c>
      <c r="G33" s="33">
        <f>+VLOOKUP(H33,'ALL 2021'!D:D,1,FALSE())</f>
        <v>28150000</v>
      </c>
      <c r="H33" s="36">
        <v>28150000</v>
      </c>
      <c r="I33" s="37" t="s">
        <v>269</v>
      </c>
      <c r="K33" s="12">
        <v>-212139620.71000001</v>
      </c>
      <c r="L33" s="12">
        <v>-176347059.71000001</v>
      </c>
      <c r="M33" s="12">
        <v>-289571750.00999999</v>
      </c>
      <c r="N33" s="12"/>
    </row>
    <row r="34" spans="1:14" x14ac:dyDescent="0.25">
      <c r="A34" s="36">
        <v>28154000</v>
      </c>
      <c r="B34" s="37" t="s">
        <v>273</v>
      </c>
      <c r="C34" s="38">
        <v>-119726642.27</v>
      </c>
      <c r="D34" s="39"/>
      <c r="E34" s="19">
        <v>1022873179.3200001</v>
      </c>
      <c r="G34" s="33">
        <f>+VLOOKUP(H34,'ALL 2021'!D:D,1,FALSE())</f>
        <v>28152000</v>
      </c>
      <c r="H34" s="36">
        <v>28152000</v>
      </c>
      <c r="I34" s="37" t="s">
        <v>270</v>
      </c>
      <c r="K34" s="12">
        <v>-7483991.04</v>
      </c>
      <c r="L34" s="12">
        <v>-4126812.04</v>
      </c>
      <c r="M34" s="12">
        <v>-893419.85</v>
      </c>
      <c r="N34" s="12"/>
    </row>
    <row r="35" spans="1:14" x14ac:dyDescent="0.25">
      <c r="A35" s="36">
        <v>28154000</v>
      </c>
      <c r="B35" s="37" t="s">
        <v>274</v>
      </c>
      <c r="C35" s="38">
        <v>-174938730.78</v>
      </c>
      <c r="D35" s="39"/>
      <c r="E35" s="19">
        <v>-1749641563.78</v>
      </c>
      <c r="G35" s="33">
        <f>+VLOOKUP(H35,'ALL 2021'!D:D,1,FALSE())</f>
        <v>28153000</v>
      </c>
      <c r="H35" s="32">
        <v>28153000</v>
      </c>
      <c r="I35" s="33" t="s">
        <v>275</v>
      </c>
      <c r="K35" s="12">
        <v>-630000</v>
      </c>
      <c r="N35" s="12"/>
    </row>
    <row r="36" spans="1:14" x14ac:dyDescent="0.25">
      <c r="A36" s="36">
        <v>28182000</v>
      </c>
      <c r="B36" s="37" t="s">
        <v>59</v>
      </c>
      <c r="C36" s="38">
        <v>-21006458.5</v>
      </c>
      <c r="D36" s="39"/>
      <c r="E36" s="19">
        <v>-760043161.28999996</v>
      </c>
      <c r="G36" s="33">
        <f>+VLOOKUP(H36,'ALL 2021'!D:D,1,FALSE())</f>
        <v>28154000</v>
      </c>
      <c r="H36" s="36">
        <v>28154000</v>
      </c>
      <c r="I36" s="37" t="s">
        <v>271</v>
      </c>
      <c r="K36" s="12">
        <v>-235775205.78</v>
      </c>
      <c r="L36" s="12">
        <v>-2450054193.3600001</v>
      </c>
      <c r="M36" s="12">
        <v>-1847320654.21</v>
      </c>
      <c r="N36" s="12"/>
    </row>
    <row r="37" spans="1:14" x14ac:dyDescent="0.25">
      <c r="A37" s="36">
        <v>28182000</v>
      </c>
      <c r="B37" s="37" t="s">
        <v>62</v>
      </c>
      <c r="C37" s="38">
        <v>-11666573.76</v>
      </c>
      <c r="D37" s="39"/>
      <c r="E37" s="19">
        <v>-97679090.430000007</v>
      </c>
      <c r="G37" s="33">
        <f>+VLOOKUP(H37,'ALL 2021'!D:D,1,FALSE())</f>
        <v>28181000</v>
      </c>
      <c r="H37" s="32">
        <v>28181000</v>
      </c>
      <c r="I37" s="33" t="s">
        <v>276</v>
      </c>
      <c r="K37" s="12">
        <v>-1615809335.79</v>
      </c>
      <c r="N37" s="12"/>
    </row>
    <row r="38" spans="1:14" x14ac:dyDescent="0.25">
      <c r="A38" s="36">
        <v>28183000</v>
      </c>
      <c r="B38" s="37" t="s">
        <v>60</v>
      </c>
      <c r="C38" s="38">
        <v>-754237694.58000004</v>
      </c>
      <c r="D38" s="39"/>
      <c r="E38" s="19">
        <v>-71476538.489999995</v>
      </c>
      <c r="G38" s="33">
        <f>+VLOOKUP(H38,'ALL 2021'!D:D,1,FALSE())</f>
        <v>28181100</v>
      </c>
      <c r="H38" s="32">
        <v>28181100</v>
      </c>
      <c r="I38" s="33" t="s">
        <v>272</v>
      </c>
      <c r="K38" s="12">
        <v>-946927023.51999998</v>
      </c>
      <c r="N38" s="12"/>
    </row>
    <row r="39" spans="1:14" x14ac:dyDescent="0.25">
      <c r="A39" s="36">
        <v>28184000</v>
      </c>
      <c r="B39" s="37" t="s">
        <v>61</v>
      </c>
      <c r="C39" s="38">
        <v>-80279547.969999999</v>
      </c>
      <c r="D39" s="39"/>
      <c r="E39" s="19">
        <v>-10324724.09</v>
      </c>
      <c r="G39" s="33">
        <f>+VLOOKUP(H39,'ALL 2021'!D:D,1,FALSE())</f>
        <v>28182000</v>
      </c>
      <c r="H39" s="36">
        <v>28182000</v>
      </c>
      <c r="I39" s="37" t="s">
        <v>59</v>
      </c>
      <c r="K39" s="12">
        <v>-25650896.5</v>
      </c>
      <c r="L39" s="12">
        <v>-32673032.260000002</v>
      </c>
      <c r="M39" s="12">
        <v>-27648861.309999999</v>
      </c>
      <c r="N39" s="12"/>
    </row>
    <row r="40" spans="1:14" x14ac:dyDescent="0.25">
      <c r="A40" s="36">
        <v>31000000</v>
      </c>
      <c r="B40" s="37" t="s">
        <v>277</v>
      </c>
      <c r="C40" s="38">
        <v>1357888674.1600001</v>
      </c>
      <c r="D40" s="39"/>
      <c r="E40" s="19">
        <v>2565602846.9299998</v>
      </c>
      <c r="G40" s="33">
        <f>+VLOOKUP(H40,'ALL 2021'!D:D,1,FALSE())</f>
        <v>28183000</v>
      </c>
      <c r="H40" s="36">
        <v>28183000</v>
      </c>
      <c r="I40" s="37" t="s">
        <v>60</v>
      </c>
      <c r="K40" s="12">
        <v>-820736722.58000004</v>
      </c>
      <c r="L40" s="12">
        <v>-754237694.58000004</v>
      </c>
      <c r="M40" s="12">
        <v>-760043161.28999996</v>
      </c>
      <c r="N40" s="12"/>
    </row>
    <row r="41" spans="1:14" x14ac:dyDescent="0.25">
      <c r="A41" s="36">
        <v>35100000</v>
      </c>
      <c r="B41" s="37" t="s">
        <v>278</v>
      </c>
      <c r="C41" s="38">
        <v>2170427858.5</v>
      </c>
      <c r="D41" s="39"/>
      <c r="E41" s="19">
        <v>-1326183923.6800001</v>
      </c>
      <c r="G41" s="33">
        <f>+VLOOKUP(H41,'ALL 2021'!D:D,1,FALSE())</f>
        <v>28184000</v>
      </c>
      <c r="H41" s="36">
        <v>28184000</v>
      </c>
      <c r="I41" s="37" t="s">
        <v>61</v>
      </c>
      <c r="K41" s="12">
        <v>-89765907.969999999</v>
      </c>
      <c r="L41" s="12">
        <v>-80279547.969999999</v>
      </c>
      <c r="M41" s="12">
        <v>-71476538.489999995</v>
      </c>
      <c r="N41" s="12"/>
    </row>
    <row r="42" spans="1:14" x14ac:dyDescent="0.25">
      <c r="A42" s="36">
        <v>40110000</v>
      </c>
      <c r="B42" s="37" t="s">
        <v>63</v>
      </c>
      <c r="C42" s="38">
        <v>-1633879089.4000001</v>
      </c>
      <c r="D42" s="39"/>
      <c r="E42" s="19">
        <v>-28058553.029999699</v>
      </c>
      <c r="G42" s="33">
        <f>+VLOOKUP(H42,'ALL 2021'!D:D,1,FALSE())</f>
        <v>28185000</v>
      </c>
      <c r="H42" s="32">
        <v>28185000</v>
      </c>
      <c r="I42" s="33" t="s">
        <v>279</v>
      </c>
      <c r="K42" s="12">
        <v>-12533213.76</v>
      </c>
      <c r="N42" s="12"/>
    </row>
    <row r="43" spans="1:14" x14ac:dyDescent="0.25">
      <c r="A43" s="36">
        <v>40120000</v>
      </c>
      <c r="B43" s="37" t="s">
        <v>65</v>
      </c>
      <c r="C43" s="38">
        <v>-1187360119.46</v>
      </c>
      <c r="D43" s="39"/>
      <c r="E43" s="19">
        <v>-342790928.01999998</v>
      </c>
      <c r="G43" s="33">
        <f>+VLOOKUP(H43,'ALL 2021'!D:D,1,FALSE())</f>
        <v>28186000</v>
      </c>
      <c r="H43" s="32">
        <v>28186000</v>
      </c>
      <c r="I43" s="33" t="s">
        <v>273</v>
      </c>
      <c r="K43" s="12">
        <v>-142349300.27000001</v>
      </c>
      <c r="N43" s="12"/>
    </row>
    <row r="44" spans="1:14" x14ac:dyDescent="0.25">
      <c r="A44" s="36">
        <v>40310000</v>
      </c>
      <c r="B44" s="37" t="s">
        <v>280</v>
      </c>
      <c r="C44" s="38">
        <v>-14819979.140000001</v>
      </c>
      <c r="D44" s="39"/>
      <c r="E44" s="19">
        <v>-23760682</v>
      </c>
      <c r="G44" s="33">
        <f>+VLOOKUP(H44,'ALL 2021'!D:D,1,FALSE())</f>
        <v>31000000</v>
      </c>
      <c r="H44" s="36">
        <v>31000000</v>
      </c>
      <c r="I44" s="37" t="s">
        <v>281</v>
      </c>
      <c r="K44" s="12">
        <v>1526998708.29</v>
      </c>
      <c r="L44" s="12">
        <v>1357888674.1600001</v>
      </c>
      <c r="M44" s="12">
        <v>1022873179.3200001</v>
      </c>
      <c r="N44" s="12"/>
    </row>
    <row r="45" spans="1:14" x14ac:dyDescent="0.25">
      <c r="A45" s="36">
        <v>40310000</v>
      </c>
      <c r="B45" s="37" t="s">
        <v>280</v>
      </c>
      <c r="C45" s="38">
        <v>-23584724.59</v>
      </c>
      <c r="D45" s="39"/>
      <c r="E45" s="19">
        <v>-269489503.92000002</v>
      </c>
      <c r="G45" s="33">
        <f>+VLOOKUP(H45,'ALL 2021'!D:D,1,FALSE())</f>
        <v>35100000</v>
      </c>
      <c r="H45" s="36">
        <v>35100000</v>
      </c>
      <c r="I45" s="37" t="s">
        <v>282</v>
      </c>
      <c r="K45" s="12">
        <v>2905875614.77</v>
      </c>
      <c r="L45" s="12">
        <v>2170427858.5</v>
      </c>
      <c r="M45" s="12">
        <v>2565602846.9299998</v>
      </c>
      <c r="N45" s="12"/>
    </row>
    <row r="46" spans="1:14" x14ac:dyDescent="0.25">
      <c r="A46" s="36">
        <v>40400000</v>
      </c>
      <c r="B46" s="37" t="s">
        <v>283</v>
      </c>
      <c r="C46" s="38">
        <v>-1616760</v>
      </c>
      <c r="D46" s="39"/>
      <c r="E46" s="19">
        <v>-585592738.42999995</v>
      </c>
      <c r="G46" s="33">
        <f>+VLOOKUP(H46,'ALL 2021'!D:D,1,FALSE())</f>
        <v>40110000</v>
      </c>
      <c r="H46" s="36">
        <v>40110000</v>
      </c>
      <c r="I46" s="37" t="s">
        <v>63</v>
      </c>
      <c r="K46" s="12">
        <v>-1316538301.1800001</v>
      </c>
      <c r="L46" s="12">
        <v>-1633879089.4000001</v>
      </c>
      <c r="M46" s="12">
        <v>-1326183923.6800001</v>
      </c>
      <c r="N46" s="12"/>
    </row>
    <row r="47" spans="1:14" x14ac:dyDescent="0.25">
      <c r="A47" s="36">
        <v>40810000</v>
      </c>
      <c r="B47" s="37" t="s">
        <v>284</v>
      </c>
      <c r="C47" s="38">
        <v>-344354496.20999998</v>
      </c>
      <c r="D47" s="39"/>
      <c r="E47" s="19"/>
      <c r="G47" s="33">
        <f>+VLOOKUP(H47,'ALL 2021'!D:D,1,FALSE())</f>
        <v>40120000</v>
      </c>
      <c r="H47" s="36">
        <v>40120000</v>
      </c>
      <c r="I47" s="37" t="s">
        <v>65</v>
      </c>
      <c r="K47" s="12">
        <v>-128216478.75</v>
      </c>
      <c r="L47" s="12">
        <v>-1187360119.46</v>
      </c>
      <c r="M47" s="12">
        <v>-28058553.029999699</v>
      </c>
      <c r="N47" s="12"/>
    </row>
    <row r="48" spans="1:14" x14ac:dyDescent="0.25">
      <c r="A48" s="36">
        <v>40910000</v>
      </c>
      <c r="B48" s="37" t="s">
        <v>285</v>
      </c>
      <c r="C48" s="38">
        <v>339733242.60000002</v>
      </c>
      <c r="D48" s="39"/>
      <c r="E48" s="19"/>
      <c r="G48" s="33">
        <f>+VLOOKUP(H48,'ALL 2021'!D:D,1,FALSE())</f>
        <v>40310000</v>
      </c>
      <c r="H48" s="36">
        <v>40310000</v>
      </c>
      <c r="I48" s="37" t="s">
        <v>286</v>
      </c>
      <c r="K48" s="12">
        <v>-241737209.33000001</v>
      </c>
      <c r="L48" s="12">
        <v>-38404703.729999997</v>
      </c>
      <c r="M48" s="12">
        <v>-381672600.01999998</v>
      </c>
      <c r="N48" s="12"/>
    </row>
    <row r="49" spans="1:14" x14ac:dyDescent="0.25">
      <c r="A49" s="36">
        <v>40910000</v>
      </c>
      <c r="B49" s="37" t="s">
        <v>287</v>
      </c>
      <c r="C49" s="38">
        <v>96437753.780000001</v>
      </c>
      <c r="D49" s="39"/>
      <c r="E49" s="19">
        <v>0</v>
      </c>
      <c r="G49" s="33">
        <f>+VLOOKUP(H49,'ALL 2021'!D:D,1,FALSE())</f>
        <v>40320000</v>
      </c>
      <c r="H49" s="32">
        <v>40320000</v>
      </c>
      <c r="I49" s="33" t="s">
        <v>288</v>
      </c>
      <c r="K49" s="12">
        <v>-100078700</v>
      </c>
      <c r="N49" s="12"/>
    </row>
    <row r="50" spans="1:14" x14ac:dyDescent="0.25">
      <c r="A50" s="36">
        <v>41100000</v>
      </c>
      <c r="B50" s="37" t="s">
        <v>70</v>
      </c>
      <c r="C50" s="38">
        <v>1485470517.6099999</v>
      </c>
      <c r="D50" s="39"/>
      <c r="E50" s="19"/>
      <c r="G50" s="33">
        <f>+VLOOKUP(H50,'ALL 2021'!D:D,1,FALSE())</f>
        <v>40330000</v>
      </c>
      <c r="H50" s="32">
        <v>40330000</v>
      </c>
      <c r="I50" s="33" t="s">
        <v>289</v>
      </c>
      <c r="K50" s="12">
        <v>-267120139.81999999</v>
      </c>
      <c r="N50" s="12"/>
    </row>
    <row r="51" spans="1:14" x14ac:dyDescent="0.25">
      <c r="A51" s="36">
        <v>41310000</v>
      </c>
      <c r="B51" s="43" t="s">
        <v>290</v>
      </c>
      <c r="C51" s="38">
        <v>71450000</v>
      </c>
      <c r="D51" s="39"/>
      <c r="E51" s="19">
        <v>657833474.96000004</v>
      </c>
      <c r="G51" s="33">
        <f>+VLOOKUP(H51,'ALL 2021'!D:D,1,FALSE())</f>
        <v>40340000</v>
      </c>
      <c r="H51" s="32">
        <v>40340000</v>
      </c>
      <c r="I51" s="33" t="s">
        <v>67</v>
      </c>
      <c r="K51" s="12">
        <v>-178342915.94999999</v>
      </c>
      <c r="N51" s="12"/>
    </row>
    <row r="52" spans="1:14" x14ac:dyDescent="0.25">
      <c r="A52" s="36">
        <v>41600000</v>
      </c>
      <c r="B52" s="37" t="s">
        <v>291</v>
      </c>
      <c r="C52" s="38">
        <v>794964477.35000002</v>
      </c>
      <c r="D52" s="39"/>
      <c r="E52" s="19">
        <v>0</v>
      </c>
      <c r="G52" s="33">
        <f>+VLOOKUP(H52,'ALL 2021'!D:D,1,FALSE())</f>
        <v>40400000</v>
      </c>
      <c r="H52" s="36">
        <v>40400000</v>
      </c>
      <c r="I52" s="37" t="s">
        <v>283</v>
      </c>
      <c r="K52" s="12">
        <v>-1616760</v>
      </c>
      <c r="L52" s="12">
        <v>-1616760</v>
      </c>
      <c r="M52" s="12">
        <v>-269489503.92000002</v>
      </c>
      <c r="N52" s="12"/>
    </row>
    <row r="53" spans="1:14" x14ac:dyDescent="0.25">
      <c r="A53" s="36">
        <v>41810000</v>
      </c>
      <c r="B53" s="37" t="s">
        <v>292</v>
      </c>
      <c r="C53" s="38">
        <v>1500000</v>
      </c>
      <c r="D53" s="39"/>
      <c r="E53" s="19"/>
      <c r="G53" s="33">
        <f>+VLOOKUP(H53,'ALL 2021'!D:D,1,FALSE())</f>
        <v>40810000</v>
      </c>
      <c r="H53" s="36">
        <v>40810000</v>
      </c>
      <c r="I53" s="37" t="s">
        <v>284</v>
      </c>
      <c r="K53" s="12">
        <v>-978387700.44000006</v>
      </c>
      <c r="L53" s="12">
        <v>-344354496.20999998</v>
      </c>
      <c r="M53" s="12">
        <v>-585592738.42999995</v>
      </c>
      <c r="N53" s="12"/>
    </row>
    <row r="54" spans="1:14" x14ac:dyDescent="0.25">
      <c r="A54" s="36">
        <v>41910000</v>
      </c>
      <c r="B54" s="37" t="s">
        <v>293</v>
      </c>
      <c r="C54" s="38">
        <v>1239999.98</v>
      </c>
      <c r="D54" s="39"/>
      <c r="E54" s="19"/>
      <c r="G54" s="33">
        <f>+VLOOKUP(H54,'ALL 2021'!D:D,1,FALSE())</f>
        <v>40910000</v>
      </c>
      <c r="H54" s="36">
        <v>40910000</v>
      </c>
      <c r="I54" s="37" t="s">
        <v>294</v>
      </c>
      <c r="K54" s="12">
        <v>626193898.77999997</v>
      </c>
      <c r="L54" s="12">
        <v>436170996.38</v>
      </c>
      <c r="M54" s="12">
        <v>642576285.47000003</v>
      </c>
      <c r="N54" s="12"/>
    </row>
    <row r="55" spans="1:14" x14ac:dyDescent="0.25">
      <c r="A55" s="36">
        <v>41980000</v>
      </c>
      <c r="B55" s="37" t="s">
        <v>295</v>
      </c>
      <c r="C55" s="38">
        <v>-30000</v>
      </c>
      <c r="D55" s="39"/>
      <c r="E55" s="19">
        <v>0</v>
      </c>
      <c r="G55" s="33">
        <f>+VLOOKUP(H55,'ALL 2021'!D:D,1,FALSE())</f>
        <v>40920000</v>
      </c>
      <c r="H55" s="32">
        <v>40920000</v>
      </c>
      <c r="I55" s="33" t="s">
        <v>287</v>
      </c>
      <c r="K55" s="12">
        <v>33766757.369999997</v>
      </c>
      <c r="N55" s="12"/>
    </row>
    <row r="56" spans="1:14" x14ac:dyDescent="0.25">
      <c r="A56" s="36">
        <v>42110000</v>
      </c>
      <c r="B56" s="37" t="s">
        <v>72</v>
      </c>
      <c r="C56" s="38">
        <v>725894.09</v>
      </c>
      <c r="D56" s="39"/>
      <c r="E56" s="19">
        <v>4000</v>
      </c>
      <c r="G56" s="33">
        <f>+VLOOKUP(H56,'ALL 2021'!D:D,1,FALSE())</f>
        <v>41100000</v>
      </c>
      <c r="H56" s="36">
        <v>41100000</v>
      </c>
      <c r="I56" s="37" t="s">
        <v>70</v>
      </c>
      <c r="K56" s="12">
        <v>0</v>
      </c>
      <c r="L56" s="12">
        <v>1485470517.6099999</v>
      </c>
      <c r="M56" s="12">
        <v>1452355520.5</v>
      </c>
      <c r="N56" s="12"/>
    </row>
    <row r="57" spans="1:14" x14ac:dyDescent="0.25">
      <c r="A57" s="36">
        <v>42110000</v>
      </c>
      <c r="B57" s="37" t="s">
        <v>296</v>
      </c>
      <c r="C57" s="38">
        <v>1893800</v>
      </c>
      <c r="D57" s="39"/>
      <c r="E57" s="19"/>
      <c r="G57" s="33">
        <f>+VLOOKUP(H57,'ALL 2021'!D:D,1,FALSE())</f>
        <v>41110000</v>
      </c>
      <c r="H57" s="32">
        <v>41110000</v>
      </c>
      <c r="I57" s="33" t="s">
        <v>297</v>
      </c>
      <c r="K57" s="12">
        <v>1581368741.1600001</v>
      </c>
      <c r="N57" s="12"/>
    </row>
    <row r="58" spans="1:14" x14ac:dyDescent="0.25">
      <c r="A58" s="36">
        <v>42520000</v>
      </c>
      <c r="B58" s="37" t="s">
        <v>298</v>
      </c>
      <c r="C58" s="38">
        <v>-2179998</v>
      </c>
      <c r="D58" s="39"/>
      <c r="E58" s="19">
        <v>60000</v>
      </c>
      <c r="G58" s="33">
        <f>+VLOOKUP(H58,'ALL 2021'!D:D,1,FALSE())</f>
        <v>41300000</v>
      </c>
      <c r="H58" s="32">
        <v>41300000</v>
      </c>
      <c r="I58" s="33" t="s">
        <v>290</v>
      </c>
      <c r="K58" s="12">
        <v>470386089.94999999</v>
      </c>
      <c r="N58" s="12"/>
    </row>
    <row r="59" spans="1:14" x14ac:dyDescent="0.25">
      <c r="A59" s="36">
        <v>42520000</v>
      </c>
      <c r="B59" s="37" t="s">
        <v>299</v>
      </c>
      <c r="C59" s="38">
        <v>59999.97</v>
      </c>
      <c r="D59" s="39"/>
      <c r="E59" s="19">
        <v>-108432958.81</v>
      </c>
      <c r="G59" s="33">
        <f>+VLOOKUP(H59,'ALL 2021'!D:D,1,FALSE())</f>
        <v>41310000</v>
      </c>
      <c r="H59" s="36">
        <v>41310000</v>
      </c>
      <c r="I59" s="43" t="s">
        <v>290</v>
      </c>
      <c r="K59" s="12">
        <v>0</v>
      </c>
      <c r="L59" s="12">
        <v>71450000</v>
      </c>
      <c r="M59" s="12">
        <v>86322656</v>
      </c>
      <c r="N59" s="12"/>
    </row>
    <row r="60" spans="1:14" x14ac:dyDescent="0.25">
      <c r="A60" s="36">
        <v>42800000</v>
      </c>
      <c r="B60" s="37" t="s">
        <v>300</v>
      </c>
      <c r="C60" s="38">
        <v>-120362519.78</v>
      </c>
      <c r="D60" s="39"/>
      <c r="E60" s="19">
        <v>-26888117.670000002</v>
      </c>
      <c r="G60" s="33">
        <f>+VLOOKUP(H60,'ALL 2021'!D:D,1,FALSE())</f>
        <v>41600000</v>
      </c>
      <c r="H60" s="36">
        <v>41600000</v>
      </c>
      <c r="I60" s="37" t="s">
        <v>291</v>
      </c>
      <c r="K60" s="12">
        <v>835439693.02999997</v>
      </c>
      <c r="L60" s="12">
        <v>794964477.35000002</v>
      </c>
      <c r="M60" s="12">
        <v>657833474.96000004</v>
      </c>
      <c r="N60" s="12"/>
    </row>
    <row r="61" spans="1:14" x14ac:dyDescent="0.25">
      <c r="A61" s="36">
        <v>43100000</v>
      </c>
      <c r="B61" s="37" t="s">
        <v>77</v>
      </c>
      <c r="C61" s="38">
        <v>-27917350.289999999</v>
      </c>
      <c r="D61" s="39"/>
      <c r="E61" s="19">
        <v>-278100</v>
      </c>
      <c r="G61" s="33">
        <f>+VLOOKUP(H61,'ALL 2021'!D:D,1,FALSE())</f>
        <v>41810000</v>
      </c>
      <c r="H61" s="36">
        <v>41810000</v>
      </c>
      <c r="I61" s="37" t="s">
        <v>292</v>
      </c>
      <c r="K61" s="12">
        <v>184846992</v>
      </c>
      <c r="L61" s="12">
        <v>1500000</v>
      </c>
      <c r="M61" s="12">
        <v>167260000</v>
      </c>
      <c r="N61" s="12"/>
    </row>
    <row r="62" spans="1:14" x14ac:dyDescent="0.25">
      <c r="A62" s="36">
        <v>43110000</v>
      </c>
      <c r="B62" s="37" t="s">
        <v>301</v>
      </c>
      <c r="C62" s="38">
        <v>-1904100</v>
      </c>
      <c r="D62" s="39"/>
      <c r="E62" s="19">
        <v>-17925411.780000001</v>
      </c>
      <c r="G62" s="33">
        <f>+VLOOKUP(H62,'ALL 2021'!D:D,1,FALSE())</f>
        <v>41900000</v>
      </c>
      <c r="H62" s="32">
        <v>41900000</v>
      </c>
      <c r="I62" s="33" t="s">
        <v>293</v>
      </c>
      <c r="K62" s="12">
        <v>1239999.98</v>
      </c>
      <c r="N62" s="12"/>
    </row>
    <row r="63" spans="1:14" x14ac:dyDescent="0.25">
      <c r="A63" s="36">
        <v>43200000</v>
      </c>
      <c r="B63" s="37" t="s">
        <v>79</v>
      </c>
      <c r="C63" s="38">
        <v>-18611566.859999999</v>
      </c>
      <c r="D63" s="39"/>
      <c r="E63" s="19">
        <v>-2987568.63</v>
      </c>
      <c r="G63" s="33">
        <f>+VLOOKUP(H63,'ALL 2021'!D:D,1,FALSE())</f>
        <v>41910000</v>
      </c>
      <c r="H63" s="36">
        <v>41910000</v>
      </c>
      <c r="I63" s="37" t="s">
        <v>293</v>
      </c>
      <c r="K63" s="12">
        <v>0</v>
      </c>
      <c r="L63" s="12">
        <v>1239999.98</v>
      </c>
      <c r="M63" s="12">
        <v>-70547130</v>
      </c>
      <c r="N63" s="12"/>
    </row>
    <row r="64" spans="1:14" x14ac:dyDescent="0.25">
      <c r="A64" s="36">
        <v>43300000</v>
      </c>
      <c r="B64" s="37" t="s">
        <v>80</v>
      </c>
      <c r="C64" s="38">
        <v>-3101927.81</v>
      </c>
      <c r="D64" s="39"/>
      <c r="E64" s="19">
        <v>-32351712.850000001</v>
      </c>
      <c r="G64" s="33">
        <f>+VLOOKUP(H64,'ALL 2021'!D:D,1,FALSE())</f>
        <v>41980000</v>
      </c>
      <c r="H64" s="36">
        <v>41980000</v>
      </c>
      <c r="I64" s="37" t="s">
        <v>295</v>
      </c>
      <c r="K64" s="12">
        <v>-30000</v>
      </c>
      <c r="L64" s="12">
        <v>-30000</v>
      </c>
      <c r="M64" s="12">
        <v>0</v>
      </c>
    </row>
    <row r="65" spans="1:14" x14ac:dyDescent="0.25">
      <c r="A65" s="36">
        <v>43860000</v>
      </c>
      <c r="B65" s="37" t="s">
        <v>302</v>
      </c>
      <c r="C65" s="38">
        <v>-34629801.229999997</v>
      </c>
      <c r="D65" s="39"/>
      <c r="E65" s="19"/>
      <c r="G65" s="33">
        <f>+VLOOKUP(H65,'ALL 2021'!D:D,1,FALSE())</f>
        <v>42100000</v>
      </c>
      <c r="H65" s="32">
        <v>42100000</v>
      </c>
      <c r="I65" s="33" t="s">
        <v>303</v>
      </c>
      <c r="K65" s="12">
        <v>7385000</v>
      </c>
      <c r="N65" s="12"/>
    </row>
    <row r="66" spans="1:14" x14ac:dyDescent="0.25">
      <c r="A66" s="36">
        <v>44100000</v>
      </c>
      <c r="B66" s="37" t="s">
        <v>82</v>
      </c>
      <c r="C66" s="38">
        <v>-15129483.359999999</v>
      </c>
      <c r="D66" s="39"/>
      <c r="E66" s="19">
        <v>0</v>
      </c>
      <c r="G66" s="33">
        <f>+VLOOKUP(H66,'ALL 2021'!D:D,1,FALSE())</f>
        <v>42110000</v>
      </c>
      <c r="H66" s="36">
        <v>42110000</v>
      </c>
      <c r="I66" s="37" t="s">
        <v>72</v>
      </c>
      <c r="K66" s="12">
        <v>0</v>
      </c>
      <c r="L66" s="12">
        <v>2619694.09</v>
      </c>
      <c r="M66" s="12">
        <v>4000</v>
      </c>
      <c r="N66" s="12"/>
    </row>
    <row r="67" spans="1:14" x14ac:dyDescent="0.25">
      <c r="A67" s="36">
        <v>44200000</v>
      </c>
      <c r="B67" s="37" t="s">
        <v>304</v>
      </c>
      <c r="C67" s="38">
        <v>-4488218</v>
      </c>
      <c r="D67" s="39"/>
      <c r="E67" s="19">
        <v>589585716.77999997</v>
      </c>
      <c r="G67" s="33">
        <f>+VLOOKUP(H67,'ALL 2021'!D:D,1,FALSE())</f>
        <v>42500000</v>
      </c>
      <c r="H67" s="32">
        <v>42500000</v>
      </c>
      <c r="I67" s="33" t="s">
        <v>74</v>
      </c>
      <c r="K67" s="12">
        <v>1435000</v>
      </c>
      <c r="N67" s="12"/>
    </row>
    <row r="68" spans="1:14" x14ac:dyDescent="0.25">
      <c r="A68" s="36">
        <v>44300000</v>
      </c>
      <c r="B68" s="37" t="s">
        <v>305</v>
      </c>
      <c r="C68" s="38">
        <v>288797560.88999999</v>
      </c>
      <c r="D68" s="39"/>
      <c r="E68" s="19"/>
      <c r="G68" s="33">
        <f>+VLOOKUP(H68,'ALL 2021'!D:D,1,FALSE())</f>
        <v>42510000</v>
      </c>
      <c r="H68" s="32">
        <v>42510000</v>
      </c>
      <c r="I68" s="33" t="s">
        <v>306</v>
      </c>
      <c r="K68" s="12">
        <v>400000</v>
      </c>
      <c r="N68" s="12"/>
    </row>
    <row r="69" spans="1:14" x14ac:dyDescent="0.25">
      <c r="A69" s="36">
        <v>44400000</v>
      </c>
      <c r="B69" s="37" t="s">
        <v>307</v>
      </c>
      <c r="C69" s="38">
        <v>-101410280.006</v>
      </c>
      <c r="D69" s="39"/>
      <c r="E69" s="19">
        <v>-16841462.370000001</v>
      </c>
      <c r="G69" s="33">
        <f>+VLOOKUP(H69,'ALL 2021'!D:D,1,FALSE())</f>
        <v>42520000</v>
      </c>
      <c r="H69" s="36">
        <v>42520000</v>
      </c>
      <c r="I69" s="37" t="s">
        <v>298</v>
      </c>
      <c r="K69" s="12">
        <v>-14072000.32</v>
      </c>
      <c r="L69" s="12">
        <v>-2119998.0299999998</v>
      </c>
      <c r="M69" s="12">
        <v>60000</v>
      </c>
      <c r="N69" s="12"/>
    </row>
    <row r="70" spans="1:14" x14ac:dyDescent="0.25">
      <c r="A70" s="36">
        <v>44410000</v>
      </c>
      <c r="B70" s="37" t="s">
        <v>308</v>
      </c>
      <c r="C70" s="38">
        <v>234047480.56999999</v>
      </c>
      <c r="D70" s="39"/>
      <c r="E70" s="19"/>
      <c r="G70" s="33">
        <f>+VLOOKUP(H70,'ALL 2021'!D:D,1,FALSE())</f>
        <v>42530000</v>
      </c>
      <c r="H70" s="32">
        <v>42530000</v>
      </c>
      <c r="I70" s="33" t="s">
        <v>299</v>
      </c>
      <c r="K70" s="12">
        <v>59999.97</v>
      </c>
      <c r="N70" s="12"/>
    </row>
    <row r="71" spans="1:14" x14ac:dyDescent="0.25">
      <c r="A71" s="36">
        <v>44411000</v>
      </c>
      <c r="B71" s="37" t="s">
        <v>84</v>
      </c>
      <c r="C71" s="38">
        <v>-1049017.6100000001</v>
      </c>
      <c r="D71" s="39"/>
      <c r="E71" s="19">
        <v>159766882.36000001</v>
      </c>
      <c r="G71" s="33">
        <f>+VLOOKUP(H71,'ALL 2021'!D:D,1,FALSE())</f>
        <v>42540000</v>
      </c>
      <c r="H71" s="32">
        <v>42540000</v>
      </c>
      <c r="I71" s="33" t="s">
        <v>309</v>
      </c>
      <c r="K71" s="12">
        <v>449333.3</v>
      </c>
      <c r="N71" s="12"/>
    </row>
    <row r="72" spans="1:14" x14ac:dyDescent="0.25">
      <c r="A72" s="36">
        <v>44412000</v>
      </c>
      <c r="B72" s="42" t="s">
        <v>310</v>
      </c>
      <c r="C72" s="38">
        <v>5301932.0999999996</v>
      </c>
      <c r="D72" s="39"/>
      <c r="E72" s="19">
        <v>-388690236.20599997</v>
      </c>
      <c r="G72" s="33">
        <f>+VLOOKUP(H72,'ALL 2021'!D:D,1,FALSE())</f>
        <v>42800000</v>
      </c>
      <c r="H72" s="36">
        <v>42800000</v>
      </c>
      <c r="I72" s="37" t="s">
        <v>300</v>
      </c>
      <c r="K72" s="12">
        <v>-286291175</v>
      </c>
      <c r="L72" s="12">
        <v>-120362519.78</v>
      </c>
      <c r="M72" s="12">
        <v>-108432958.81</v>
      </c>
      <c r="N72" s="12"/>
    </row>
    <row r="73" spans="1:14" x14ac:dyDescent="0.25">
      <c r="A73" s="36">
        <v>44550000</v>
      </c>
      <c r="B73" s="37" t="s">
        <v>88</v>
      </c>
      <c r="C73" s="38">
        <v>126452591.81999999</v>
      </c>
      <c r="D73" s="39"/>
      <c r="E73" s="19">
        <v>0</v>
      </c>
      <c r="G73" s="33">
        <f>+VLOOKUP(H73,'ALL 2021'!D:D,1,FALSE())</f>
        <v>43100000</v>
      </c>
      <c r="H73" s="36">
        <v>43100000</v>
      </c>
      <c r="I73" s="37" t="s">
        <v>77</v>
      </c>
      <c r="K73" s="12">
        <v>-31479639.390000001</v>
      </c>
      <c r="L73" s="12">
        <v>-27917350.289999999</v>
      </c>
      <c r="M73" s="12">
        <v>-26888117.670000002</v>
      </c>
      <c r="N73" s="12"/>
    </row>
    <row r="74" spans="1:14" x14ac:dyDescent="0.25">
      <c r="A74" s="36">
        <v>44561000</v>
      </c>
      <c r="B74" s="42" t="s">
        <v>89</v>
      </c>
      <c r="C74" s="38">
        <v>34183823.329999998</v>
      </c>
      <c r="D74" s="39"/>
      <c r="E74" s="19">
        <v>7872143.2899999898</v>
      </c>
      <c r="G74" s="33">
        <f>+VLOOKUP(H74,'ALL 2021'!D:D,1,FALSE())</f>
        <v>43110000</v>
      </c>
      <c r="H74" s="36">
        <v>43110000</v>
      </c>
      <c r="I74" s="37" t="s">
        <v>301</v>
      </c>
      <c r="K74" s="12">
        <v>-440100</v>
      </c>
      <c r="L74" s="12">
        <v>-1904100</v>
      </c>
      <c r="M74" s="12">
        <v>-278100</v>
      </c>
      <c r="N74" s="12"/>
    </row>
    <row r="75" spans="1:14" x14ac:dyDescent="0.25">
      <c r="A75" s="36">
        <v>44561000</v>
      </c>
      <c r="B75" s="37" t="s">
        <v>91</v>
      </c>
      <c r="C75" s="38">
        <v>18957863.030000001</v>
      </c>
      <c r="D75" s="39"/>
      <c r="E75" s="19">
        <v>10644361.16</v>
      </c>
      <c r="G75" s="33">
        <f>+VLOOKUP(H75,'ALL 2021'!D:D,1,FALSE())</f>
        <v>43200000</v>
      </c>
      <c r="H75" s="36">
        <v>43200000</v>
      </c>
      <c r="I75" s="37" t="s">
        <v>79</v>
      </c>
      <c r="K75" s="12">
        <v>-20986426.260000002</v>
      </c>
      <c r="L75" s="12">
        <v>-18611566.859999999</v>
      </c>
      <c r="M75" s="12">
        <v>-17925411.780000001</v>
      </c>
      <c r="N75" s="12"/>
    </row>
    <row r="76" spans="1:14" x14ac:dyDescent="0.25">
      <c r="A76" s="36">
        <v>44561000</v>
      </c>
      <c r="B76" s="37" t="s">
        <v>92</v>
      </c>
      <c r="C76" s="38">
        <v>4426515.8</v>
      </c>
      <c r="D76" s="39"/>
      <c r="E76" s="19">
        <v>-47898200</v>
      </c>
      <c r="G76" s="33">
        <f>+VLOOKUP(H76,'ALL 2021'!D:D,1,FALSE())</f>
        <v>43300000</v>
      </c>
      <c r="H76" s="36">
        <v>43300000</v>
      </c>
      <c r="I76" s="37" t="s">
        <v>80</v>
      </c>
      <c r="K76" s="12">
        <v>-3497737.71</v>
      </c>
      <c r="L76" s="12">
        <v>-3101927.81</v>
      </c>
      <c r="M76" s="12">
        <v>-2987568.63</v>
      </c>
      <c r="N76" s="12"/>
    </row>
    <row r="77" spans="1:14" x14ac:dyDescent="0.25">
      <c r="A77" s="36">
        <v>44571000</v>
      </c>
      <c r="B77" s="37" t="s">
        <v>311</v>
      </c>
      <c r="C77" s="38">
        <v>-21086970.079999998</v>
      </c>
      <c r="D77" s="39"/>
      <c r="E77" s="19">
        <v>7740333.8600000003</v>
      </c>
      <c r="G77" s="33">
        <f>+VLOOKUP(H77,'ALL 2021'!D:D,1,FALSE())</f>
        <v>43860000</v>
      </c>
      <c r="H77" s="36">
        <v>43860000</v>
      </c>
      <c r="I77" s="37" t="s">
        <v>302</v>
      </c>
      <c r="K77" s="12">
        <v>-18928934.550000001</v>
      </c>
      <c r="L77" s="12">
        <v>-34629801.229999997</v>
      </c>
      <c r="M77" s="12">
        <v>-32351712.850000001</v>
      </c>
      <c r="N77" s="12"/>
    </row>
    <row r="78" spans="1:14" x14ac:dyDescent="0.25">
      <c r="A78" s="36">
        <v>44581000</v>
      </c>
      <c r="B78" s="37" t="s">
        <v>312</v>
      </c>
      <c r="C78" s="38">
        <v>1761134.13</v>
      </c>
      <c r="D78" s="39"/>
      <c r="E78" s="19">
        <v>-472728725.94999999</v>
      </c>
      <c r="G78" s="33">
        <f>+VLOOKUP(H78,'ALL 2021'!D:D,1,FALSE())</f>
        <v>44100000</v>
      </c>
      <c r="H78" s="36">
        <v>44100000</v>
      </c>
      <c r="I78" s="37" t="s">
        <v>82</v>
      </c>
      <c r="K78" s="12">
        <v>-14256380</v>
      </c>
      <c r="L78" s="12">
        <v>-15129483.359999999</v>
      </c>
      <c r="M78" s="12">
        <v>-16841462.370000001</v>
      </c>
      <c r="N78" s="12"/>
    </row>
    <row r="79" spans="1:14" x14ac:dyDescent="0.25">
      <c r="A79" s="44">
        <v>45500001</v>
      </c>
      <c r="B79" s="37" t="s">
        <v>313</v>
      </c>
      <c r="C79" s="38">
        <v>-472728725.94999999</v>
      </c>
      <c r="D79" s="39"/>
      <c r="E79" s="19">
        <v>0</v>
      </c>
      <c r="G79" s="33">
        <f>+VLOOKUP(H79,'ALL 2021'!D:D,1,FALSE())</f>
        <v>44200000</v>
      </c>
      <c r="H79" s="36">
        <v>44200000</v>
      </c>
      <c r="I79" s="37" t="s">
        <v>304</v>
      </c>
      <c r="K79" s="12">
        <v>0</v>
      </c>
      <c r="L79" s="12">
        <v>-4488218</v>
      </c>
      <c r="M79" s="12">
        <v>0</v>
      </c>
      <c r="N79" s="12"/>
    </row>
    <row r="80" spans="1:14" x14ac:dyDescent="0.25">
      <c r="A80" s="44">
        <v>45500002</v>
      </c>
      <c r="B80" s="37" t="s">
        <v>314</v>
      </c>
      <c r="C80" s="38">
        <v>-13346443.07</v>
      </c>
      <c r="D80" s="39"/>
      <c r="E80" s="19">
        <v>21850000</v>
      </c>
      <c r="G80" s="33">
        <f>+VLOOKUP(H80,'ALL 2021'!D:D,1,FALSE())</f>
        <v>44300000</v>
      </c>
      <c r="H80" s="36">
        <v>44300000</v>
      </c>
      <c r="I80" s="37" t="s">
        <v>305</v>
      </c>
      <c r="K80" s="12">
        <v>292930250.80000001</v>
      </c>
      <c r="L80" s="12">
        <v>288797560.88999999</v>
      </c>
      <c r="M80" s="12">
        <v>589585716.77999997</v>
      </c>
      <c r="N80" s="12"/>
    </row>
    <row r="81" spans="1:14" x14ac:dyDescent="0.25">
      <c r="A81" s="36">
        <v>46200000</v>
      </c>
      <c r="B81" s="37" t="s">
        <v>315</v>
      </c>
      <c r="C81" s="38">
        <v>51183810.950000003</v>
      </c>
      <c r="D81" s="39"/>
      <c r="E81" s="19">
        <v>78733409.310000002</v>
      </c>
      <c r="G81" s="33">
        <f>+VLOOKUP(H81,'ALL 2021'!D:D,1,FALSE())</f>
        <v>44400000</v>
      </c>
      <c r="H81" s="36">
        <v>44400000</v>
      </c>
      <c r="I81" s="37" t="s">
        <v>307</v>
      </c>
      <c r="K81" s="12">
        <v>4362444.5999999996</v>
      </c>
      <c r="L81" s="12">
        <v>-101410280.006</v>
      </c>
      <c r="M81" s="12">
        <v>-388690236.20599997</v>
      </c>
      <c r="N81" s="12"/>
    </row>
    <row r="82" spans="1:14" x14ac:dyDescent="0.25">
      <c r="A82" s="36">
        <v>46600000</v>
      </c>
      <c r="B82" s="42" t="s">
        <v>316</v>
      </c>
      <c r="C82" s="38">
        <v>518446.2</v>
      </c>
      <c r="D82" s="39"/>
      <c r="E82" s="19">
        <v>636050</v>
      </c>
      <c r="G82" s="33">
        <f>+VLOOKUP(H82,'ALL 2021'!D:D,1,FALSE())</f>
        <v>44410000</v>
      </c>
      <c r="H82" s="36">
        <v>44410000</v>
      </c>
      <c r="I82" s="37" t="s">
        <v>308</v>
      </c>
      <c r="K82" s="12">
        <v>421434761.44999999</v>
      </c>
      <c r="L82" s="12">
        <v>234047480.56999999</v>
      </c>
      <c r="M82" s="12">
        <v>0</v>
      </c>
      <c r="N82" s="12"/>
    </row>
    <row r="83" spans="1:14" x14ac:dyDescent="0.25">
      <c r="A83" s="36">
        <v>46600000</v>
      </c>
      <c r="B83" s="37" t="s">
        <v>317</v>
      </c>
      <c r="C83" s="38">
        <v>15084422.789999999</v>
      </c>
      <c r="D83" s="39"/>
      <c r="E83" s="19"/>
      <c r="G83" s="33">
        <f>+VLOOKUP(H83,'ALL 2021'!D:D,1,FALSE())</f>
        <v>44411000</v>
      </c>
      <c r="H83" s="36">
        <v>44411000</v>
      </c>
      <c r="I83" s="37" t="s">
        <v>84</v>
      </c>
      <c r="K83" s="12">
        <v>0</v>
      </c>
      <c r="L83" s="12">
        <v>-1049017.6100000001</v>
      </c>
      <c r="M83" s="12">
        <v>-2421270.87</v>
      </c>
      <c r="N83" s="12"/>
    </row>
    <row r="84" spans="1:14" x14ac:dyDescent="0.25">
      <c r="A84" s="36">
        <v>46615000</v>
      </c>
      <c r="B84" s="37" t="s">
        <v>318</v>
      </c>
      <c r="C84" s="38">
        <v>16320</v>
      </c>
      <c r="D84" s="39"/>
      <c r="E84" s="19">
        <v>26913065</v>
      </c>
      <c r="G84" s="33">
        <f>+VLOOKUP(H84,'ALL 2021'!D:D,1,FALSE())</f>
        <v>44412000</v>
      </c>
      <c r="H84" s="36">
        <v>44412000</v>
      </c>
      <c r="I84" s="42" t="s">
        <v>310</v>
      </c>
      <c r="K84" s="12">
        <v>0</v>
      </c>
      <c r="L84" s="12">
        <v>5301932.0999999996</v>
      </c>
      <c r="M84" s="12">
        <v>4327303.6500000004</v>
      </c>
      <c r="N84" s="12"/>
    </row>
    <row r="85" spans="1:14" x14ac:dyDescent="0.25">
      <c r="A85" s="36">
        <v>46617000</v>
      </c>
      <c r="B85" s="37" t="s">
        <v>319</v>
      </c>
      <c r="C85" s="38">
        <v>27280265</v>
      </c>
      <c r="D85" s="39"/>
      <c r="E85" s="19">
        <v>211500</v>
      </c>
      <c r="G85" s="33">
        <f>+VLOOKUP(H85,'ALL 2021'!D:D,1,FALSE())</f>
        <v>44420000</v>
      </c>
      <c r="H85" s="32">
        <v>44420000</v>
      </c>
      <c r="I85" s="33" t="s">
        <v>320</v>
      </c>
      <c r="K85" s="12">
        <v>-1688826.42</v>
      </c>
      <c r="N85" s="12"/>
    </row>
    <row r="86" spans="1:14" x14ac:dyDescent="0.25">
      <c r="A86" s="36">
        <v>46621000</v>
      </c>
      <c r="B86" s="37" t="s">
        <v>122</v>
      </c>
      <c r="C86" s="38">
        <v>187680</v>
      </c>
      <c r="D86" s="39"/>
      <c r="E86" s="19">
        <v>432000</v>
      </c>
      <c r="G86" s="33">
        <f>+VLOOKUP(H86,'ALL 2021'!D:D,1,FALSE())</f>
        <v>44430000</v>
      </c>
      <c r="H86" s="32">
        <v>44430000</v>
      </c>
      <c r="I86" s="33" t="s">
        <v>321</v>
      </c>
      <c r="K86" s="12">
        <v>-58908879.663998403</v>
      </c>
      <c r="N86" s="12"/>
    </row>
    <row r="87" spans="1:14" x14ac:dyDescent="0.25">
      <c r="A87" s="36">
        <v>46622000</v>
      </c>
      <c r="B87" s="37" t="s">
        <v>121</v>
      </c>
      <c r="C87" s="38">
        <v>509520</v>
      </c>
      <c r="D87" s="39"/>
      <c r="E87" s="19">
        <v>126000</v>
      </c>
      <c r="G87" s="33">
        <f>+VLOOKUP(H87,'ALL 2021'!D:D,1,FALSE())</f>
        <v>44550000</v>
      </c>
      <c r="H87" s="36">
        <v>44550000</v>
      </c>
      <c r="I87" s="37" t="s">
        <v>88</v>
      </c>
      <c r="K87" s="12">
        <v>156245789.72999999</v>
      </c>
      <c r="L87" s="12">
        <v>126452591.81999999</v>
      </c>
      <c r="M87" s="12">
        <v>159766882.36000001</v>
      </c>
      <c r="N87" s="12"/>
    </row>
    <row r="88" spans="1:14" x14ac:dyDescent="0.25">
      <c r="A88" s="36">
        <v>46623000</v>
      </c>
      <c r="B88" s="37" t="s">
        <v>120</v>
      </c>
      <c r="C88" s="38">
        <v>550320</v>
      </c>
      <c r="D88" s="39"/>
      <c r="E88" s="19">
        <v>63000</v>
      </c>
      <c r="G88" s="33">
        <f>+VLOOKUP(H88,'ALL 2021'!D:D,1,FALSE())</f>
        <v>44561000</v>
      </c>
      <c r="H88" s="36">
        <v>44561000</v>
      </c>
      <c r="I88" s="42" t="s">
        <v>322</v>
      </c>
      <c r="K88" s="12">
        <v>0</v>
      </c>
      <c r="L88" s="12">
        <v>57568202.159999996</v>
      </c>
      <c r="M88" s="12">
        <v>38002767.960000001</v>
      </c>
      <c r="N88" s="12"/>
    </row>
    <row r="89" spans="1:14" x14ac:dyDescent="0.25">
      <c r="A89" s="36">
        <v>46624000</v>
      </c>
      <c r="B89" s="37" t="s">
        <v>323</v>
      </c>
      <c r="C89" s="38">
        <v>48960</v>
      </c>
      <c r="D89" s="39"/>
      <c r="E89" s="19">
        <v>166500</v>
      </c>
      <c r="G89" s="33">
        <f>+VLOOKUP(H89,'ALL 2021'!D:D,1,FALSE())</f>
        <v>44562000</v>
      </c>
      <c r="H89" s="32">
        <v>44562000</v>
      </c>
      <c r="I89" s="33" t="s">
        <v>89</v>
      </c>
      <c r="K89" s="12">
        <v>16041712.26</v>
      </c>
      <c r="N89" s="12"/>
    </row>
    <row r="90" spans="1:14" x14ac:dyDescent="0.25">
      <c r="A90" s="36">
        <v>46625000</v>
      </c>
      <c r="B90" s="37" t="s">
        <v>118</v>
      </c>
      <c r="C90" s="38">
        <v>223620</v>
      </c>
      <c r="D90" s="39"/>
      <c r="E90" s="19">
        <v>256500</v>
      </c>
      <c r="G90" s="33">
        <f>+VLOOKUP(H90,'ALL 2021'!D:D,1,FALSE())</f>
        <v>44563000</v>
      </c>
      <c r="H90" s="32">
        <v>44563000</v>
      </c>
      <c r="I90" s="33" t="s">
        <v>90</v>
      </c>
      <c r="K90" s="12">
        <v>3757950</v>
      </c>
      <c r="N90" s="12"/>
    </row>
    <row r="91" spans="1:14" x14ac:dyDescent="0.25">
      <c r="A91" s="36">
        <v>46626000</v>
      </c>
      <c r="B91" s="37" t="s">
        <v>324</v>
      </c>
      <c r="C91" s="38">
        <v>126480</v>
      </c>
      <c r="D91" s="39"/>
      <c r="E91" s="19">
        <v>9000</v>
      </c>
      <c r="G91" s="33">
        <f>+VLOOKUP(H91,'ALL 2021'!D:D,1,FALSE())</f>
        <v>44564000</v>
      </c>
      <c r="H91" s="32">
        <v>44564000</v>
      </c>
      <c r="I91" s="33" t="s">
        <v>91</v>
      </c>
      <c r="K91" s="12">
        <v>9801246.9800000004</v>
      </c>
      <c r="N91" s="12"/>
    </row>
    <row r="92" spans="1:14" x14ac:dyDescent="0.25">
      <c r="A92" s="36">
        <v>46627000</v>
      </c>
      <c r="B92" s="37" t="s">
        <v>325</v>
      </c>
      <c r="C92" s="38">
        <v>4080</v>
      </c>
      <c r="D92" s="39"/>
      <c r="E92" s="19">
        <v>0</v>
      </c>
      <c r="G92" s="33">
        <f>+VLOOKUP(H92,'ALL 2021'!D:D,1,FALSE())</f>
        <v>44571000</v>
      </c>
      <c r="H92" s="36">
        <v>44571000</v>
      </c>
      <c r="I92" s="37" t="s">
        <v>326</v>
      </c>
      <c r="K92" s="12">
        <v>-3757950</v>
      </c>
      <c r="L92" s="12">
        <v>-21086970.079999998</v>
      </c>
      <c r="M92" s="12">
        <v>-49847457.090000004</v>
      </c>
      <c r="N92" s="12"/>
    </row>
    <row r="93" spans="1:14" x14ac:dyDescent="0.25">
      <c r="A93" s="36">
        <v>46628000</v>
      </c>
      <c r="B93" s="37" t="s">
        <v>327</v>
      </c>
      <c r="C93" s="38">
        <v>28560</v>
      </c>
      <c r="D93" s="39"/>
      <c r="E93" s="19">
        <v>0</v>
      </c>
      <c r="G93" s="33">
        <f>+VLOOKUP(H93,'ALL 2021'!D:D,1,FALSE())</f>
        <v>44572000</v>
      </c>
      <c r="H93" s="32">
        <v>44572000</v>
      </c>
      <c r="I93" s="33" t="s">
        <v>328</v>
      </c>
      <c r="K93" s="12">
        <v>-6338500</v>
      </c>
      <c r="N93" s="12"/>
    </row>
    <row r="94" spans="1:14" x14ac:dyDescent="0.25">
      <c r="A94" s="36">
        <v>46629000</v>
      </c>
      <c r="B94" s="37" t="s">
        <v>117</v>
      </c>
      <c r="C94" s="38">
        <v>32640</v>
      </c>
      <c r="D94" s="39"/>
      <c r="E94" s="19">
        <v>27000</v>
      </c>
      <c r="G94" s="33">
        <f>+VLOOKUP(H94,'ALL 2021'!D:D,1,FALSE())</f>
        <v>44581000</v>
      </c>
      <c r="H94" s="36">
        <v>44581000</v>
      </c>
      <c r="I94" s="37" t="s">
        <v>312</v>
      </c>
      <c r="K94" s="12">
        <v>0</v>
      </c>
      <c r="L94" s="12">
        <v>1761134.13</v>
      </c>
      <c r="M94" s="12">
        <v>7740333.8600000003</v>
      </c>
      <c r="N94" s="12"/>
    </row>
    <row r="95" spans="1:14" x14ac:dyDescent="0.25">
      <c r="A95" s="36">
        <v>46630000</v>
      </c>
      <c r="B95" s="37" t="s">
        <v>116</v>
      </c>
      <c r="C95" s="38">
        <v>138720</v>
      </c>
      <c r="D95" s="39"/>
      <c r="E95" s="19">
        <v>63000</v>
      </c>
      <c r="G95" s="33">
        <f>+VLOOKUP(H95,'ALL 2021'!D:D,1,FALSE())</f>
        <v>44583000</v>
      </c>
      <c r="H95" s="32">
        <v>44583000</v>
      </c>
      <c r="I95" s="33" t="s">
        <v>329</v>
      </c>
      <c r="K95" s="12">
        <v>1928228.13</v>
      </c>
      <c r="N95" s="12"/>
    </row>
    <row r="96" spans="1:14" x14ac:dyDescent="0.25">
      <c r="A96" s="36">
        <v>46632000</v>
      </c>
      <c r="B96" s="37" t="s">
        <v>114</v>
      </c>
      <c r="C96" s="38">
        <v>20400</v>
      </c>
      <c r="D96" s="39"/>
      <c r="E96" s="19">
        <v>-268326302.88</v>
      </c>
      <c r="G96" s="33">
        <f>+VLOOKUP(H96,'ALL 2021'!D:D,1,FALSE())</f>
        <v>45500001</v>
      </c>
      <c r="H96" s="44">
        <v>45500001</v>
      </c>
      <c r="I96" s="37" t="s">
        <v>313</v>
      </c>
      <c r="K96" s="12">
        <v>0</v>
      </c>
      <c r="L96" s="12">
        <v>-472728725.94999999</v>
      </c>
      <c r="M96" s="12">
        <v>-472728725.94999999</v>
      </c>
      <c r="N96" s="12"/>
    </row>
    <row r="97" spans="1:14" x14ac:dyDescent="0.25">
      <c r="A97" s="36">
        <v>46634000</v>
      </c>
      <c r="B97" s="37" t="s">
        <v>126</v>
      </c>
      <c r="C97" s="38">
        <v>-87205765.400000006</v>
      </c>
      <c r="D97" s="39"/>
      <c r="E97" s="19">
        <v>144000</v>
      </c>
      <c r="G97" s="33">
        <f>+VLOOKUP(H97,'ALL 2021'!D:D,1,FALSE())</f>
        <v>45500002</v>
      </c>
      <c r="H97" s="44">
        <v>45500002</v>
      </c>
      <c r="I97" s="37" t="s">
        <v>314</v>
      </c>
      <c r="K97" s="12">
        <v>0</v>
      </c>
      <c r="L97" s="12">
        <v>-13346443.07</v>
      </c>
      <c r="M97" s="12">
        <v>-13346443.07</v>
      </c>
      <c r="N97" s="12"/>
    </row>
    <row r="98" spans="1:14" x14ac:dyDescent="0.25">
      <c r="A98" s="36">
        <v>46639000</v>
      </c>
      <c r="B98" s="37" t="s">
        <v>107</v>
      </c>
      <c r="C98" s="38">
        <v>144000</v>
      </c>
      <c r="D98" s="39"/>
      <c r="E98" s="19">
        <v>-2295000</v>
      </c>
      <c r="G98" s="33">
        <f>+VLOOKUP(H98,'ALL 2021'!D:D,1,FALSE())</f>
        <v>45511000</v>
      </c>
      <c r="H98" s="32">
        <v>45511000</v>
      </c>
      <c r="I98" s="33" t="s">
        <v>330</v>
      </c>
      <c r="K98" s="12">
        <v>-422728725.94999999</v>
      </c>
      <c r="N98" s="12"/>
    </row>
    <row r="99" spans="1:14" x14ac:dyDescent="0.25">
      <c r="A99" s="36">
        <v>46640000</v>
      </c>
      <c r="B99" s="37" t="s">
        <v>127</v>
      </c>
      <c r="C99" s="38">
        <v>20400</v>
      </c>
      <c r="D99" s="39"/>
      <c r="E99" s="19">
        <v>130121218.5</v>
      </c>
      <c r="G99" s="33">
        <f>+VLOOKUP(H99,'ALL 2021'!D:D,1,FALSE())</f>
        <v>45514000</v>
      </c>
      <c r="H99" s="32">
        <v>45514000</v>
      </c>
      <c r="I99" s="33" t="s">
        <v>331</v>
      </c>
      <c r="K99" s="12">
        <v>-13346443.07</v>
      </c>
      <c r="N99" s="12"/>
    </row>
    <row r="100" spans="1:14" x14ac:dyDescent="0.25">
      <c r="A100" s="36">
        <v>46642000</v>
      </c>
      <c r="B100" s="37" t="s">
        <v>141</v>
      </c>
      <c r="C100" s="38">
        <v>16320</v>
      </c>
      <c r="D100" s="39"/>
      <c r="E100" s="19"/>
      <c r="G100" s="33">
        <f>+VLOOKUP(H100,'ALL 2021'!D:D,1,FALSE())</f>
        <v>46200000</v>
      </c>
      <c r="H100" s="36">
        <v>46200000</v>
      </c>
      <c r="I100" s="37" t="s">
        <v>315</v>
      </c>
      <c r="K100" s="12">
        <v>51183810.950000003</v>
      </c>
      <c r="L100" s="12">
        <v>51183810.950000003</v>
      </c>
      <c r="M100" s="12">
        <v>21850000</v>
      </c>
      <c r="N100" s="12"/>
    </row>
    <row r="101" spans="1:14" x14ac:dyDescent="0.25">
      <c r="A101" s="36">
        <v>46643000</v>
      </c>
      <c r="B101" s="37" t="s">
        <v>142</v>
      </c>
      <c r="C101" s="38">
        <v>16320</v>
      </c>
      <c r="D101" s="39"/>
      <c r="E101" s="19">
        <v>81000</v>
      </c>
      <c r="G101" s="33">
        <f>+VLOOKUP(H101,'ALL 2021'!D:D,1,FALSE())</f>
        <v>46600000</v>
      </c>
      <c r="H101" s="36">
        <v>46600000</v>
      </c>
      <c r="I101" s="37" t="s">
        <v>317</v>
      </c>
      <c r="K101" s="12">
        <v>15084422.789999999</v>
      </c>
      <c r="L101" s="12">
        <v>15602868.99</v>
      </c>
      <c r="M101" s="12">
        <v>78733409.310000002</v>
      </c>
      <c r="N101" s="12"/>
    </row>
    <row r="102" spans="1:14" x14ac:dyDescent="0.25">
      <c r="A102" s="36">
        <v>46650000</v>
      </c>
      <c r="B102" s="37" t="s">
        <v>125</v>
      </c>
      <c r="C102" s="38">
        <v>-109624454.52</v>
      </c>
      <c r="D102" s="39"/>
      <c r="E102" s="19"/>
      <c r="G102" s="33">
        <f>+VLOOKUP(H102,'ALL 2021'!D:D,1,FALSE())</f>
        <v>46610000</v>
      </c>
      <c r="H102" s="32">
        <v>46610000</v>
      </c>
      <c r="I102" s="33" t="s">
        <v>7</v>
      </c>
      <c r="K102" s="12">
        <v>-45345655.380000003</v>
      </c>
      <c r="N102" s="12"/>
    </row>
    <row r="103" spans="1:14" x14ac:dyDescent="0.25">
      <c r="A103" s="36">
        <v>46660000</v>
      </c>
      <c r="B103" s="37" t="s">
        <v>332</v>
      </c>
      <c r="C103" s="38">
        <v>146280</v>
      </c>
      <c r="D103" s="39"/>
      <c r="E103" s="19">
        <v>625500</v>
      </c>
      <c r="G103" s="33">
        <f>+VLOOKUP(H103,'ALL 2021'!D:D,1,FALSE())</f>
        <v>46610000</v>
      </c>
      <c r="H103" s="32">
        <v>46610000</v>
      </c>
      <c r="I103" s="33" t="s">
        <v>1</v>
      </c>
      <c r="K103" s="12">
        <v>-83043606</v>
      </c>
      <c r="N103" s="12"/>
    </row>
    <row r="104" spans="1:14" x14ac:dyDescent="0.25">
      <c r="A104" s="36">
        <v>46670000</v>
      </c>
      <c r="B104" s="37" t="s">
        <v>124</v>
      </c>
      <c r="C104" s="38">
        <v>564242</v>
      </c>
      <c r="D104" s="39"/>
      <c r="E104" s="19">
        <v>58500</v>
      </c>
      <c r="G104" s="33">
        <f>+VLOOKUP(H104,'ALL 2021'!D:D,1,FALSE())</f>
        <v>46610000</v>
      </c>
      <c r="H104" s="32">
        <v>46610000</v>
      </c>
      <c r="I104" s="33" t="s">
        <v>17</v>
      </c>
      <c r="K104" s="12">
        <v>-118400191.84999999</v>
      </c>
      <c r="N104" s="12"/>
    </row>
    <row r="105" spans="1:14" x14ac:dyDescent="0.25">
      <c r="A105" s="36">
        <v>46711000</v>
      </c>
      <c r="B105" s="37" t="s">
        <v>139</v>
      </c>
      <c r="C105" s="38">
        <v>310000000</v>
      </c>
      <c r="D105" s="39"/>
      <c r="E105" s="19">
        <v>347519769.57999998</v>
      </c>
      <c r="G105" s="33">
        <f>+VLOOKUP(H105,'ALL 2021'!D:D,1,FALSE())</f>
        <v>46610000</v>
      </c>
      <c r="H105" s="32">
        <v>46610000</v>
      </c>
      <c r="I105" s="33" t="s">
        <v>13</v>
      </c>
      <c r="K105" s="12">
        <v>-219055352.49000001</v>
      </c>
      <c r="N105" s="12"/>
    </row>
    <row r="106" spans="1:14" x14ac:dyDescent="0.25">
      <c r="A106" s="36">
        <v>46730000</v>
      </c>
      <c r="B106" s="37" t="s">
        <v>138</v>
      </c>
      <c r="C106" s="38">
        <v>3486397177.98</v>
      </c>
      <c r="D106" s="39"/>
      <c r="E106" s="19">
        <v>0</v>
      </c>
      <c r="G106" s="33">
        <f>+VLOOKUP(H106,'ALL 2021'!D:D,1,FALSE())</f>
        <v>46610000</v>
      </c>
      <c r="H106" s="32">
        <v>46610000</v>
      </c>
      <c r="I106" s="33" t="s">
        <v>11</v>
      </c>
      <c r="K106" s="12">
        <v>4080</v>
      </c>
      <c r="N106" s="12"/>
    </row>
    <row r="107" spans="1:14" x14ac:dyDescent="0.25">
      <c r="A107" s="36">
        <v>46735000</v>
      </c>
      <c r="B107" s="45" t="s">
        <v>37</v>
      </c>
      <c r="C107" s="38">
        <v>250000000</v>
      </c>
      <c r="D107" s="39"/>
      <c r="E107" s="19">
        <v>20833332.329999998</v>
      </c>
      <c r="G107" s="33">
        <f>+VLOOKUP(H107,'ALL 2021'!D:D,1,FALSE())</f>
        <v>46610000</v>
      </c>
      <c r="H107" s="32">
        <v>46610000</v>
      </c>
      <c r="I107" s="33" t="s">
        <v>333</v>
      </c>
      <c r="K107" s="12">
        <v>16320</v>
      </c>
      <c r="N107" s="12"/>
    </row>
    <row r="108" spans="1:14" x14ac:dyDescent="0.25">
      <c r="A108" s="36">
        <v>46760000</v>
      </c>
      <c r="B108" s="37" t="s">
        <v>334</v>
      </c>
      <c r="C108" s="38">
        <v>572519769.58000004</v>
      </c>
      <c r="D108" s="39"/>
      <c r="E108" s="19"/>
      <c r="G108" s="33">
        <f>+VLOOKUP(H108,'ALL 2021'!D:D,1,FALSE())</f>
        <v>46610000</v>
      </c>
      <c r="H108" s="32">
        <v>46610000</v>
      </c>
      <c r="I108" s="33" t="s">
        <v>335</v>
      </c>
      <c r="K108" s="12">
        <v>16320</v>
      </c>
      <c r="N108" s="12"/>
    </row>
    <row r="109" spans="1:14" x14ac:dyDescent="0.25">
      <c r="A109" s="36">
        <v>48600000</v>
      </c>
      <c r="B109" s="37" t="s">
        <v>158</v>
      </c>
      <c r="C109" s="38">
        <v>1423518.42</v>
      </c>
      <c r="D109" s="39"/>
      <c r="E109" s="19">
        <v>-687295753.27999997</v>
      </c>
      <c r="G109" s="33">
        <f>+VLOOKUP(H109,'ALL 2021'!D:D,1,FALSE())</f>
        <v>46610000</v>
      </c>
      <c r="H109" s="32">
        <v>46610000</v>
      </c>
      <c r="I109" s="33" t="s">
        <v>12</v>
      </c>
      <c r="K109" s="12">
        <v>20400</v>
      </c>
      <c r="N109" s="12"/>
    </row>
    <row r="110" spans="1:14" x14ac:dyDescent="0.25">
      <c r="A110" s="36">
        <v>49100000</v>
      </c>
      <c r="B110" s="37" t="s">
        <v>336</v>
      </c>
      <c r="C110" s="38">
        <v>-817084178.30999994</v>
      </c>
      <c r="D110" s="39"/>
      <c r="E110" s="19">
        <v>13352500</v>
      </c>
      <c r="G110" s="33">
        <f>+VLOOKUP(H110,'ALL 2021'!D:D,1,FALSE())</f>
        <v>46610000</v>
      </c>
      <c r="H110" s="32">
        <v>46610000</v>
      </c>
      <c r="I110" s="33" t="s">
        <v>6</v>
      </c>
      <c r="K110" s="12">
        <v>20400</v>
      </c>
      <c r="N110" s="12"/>
    </row>
    <row r="111" spans="1:14" x14ac:dyDescent="0.25">
      <c r="A111" s="36">
        <v>51110000</v>
      </c>
      <c r="B111" s="37" t="s">
        <v>337</v>
      </c>
      <c r="C111" s="38">
        <v>274170200</v>
      </c>
      <c r="D111" s="39"/>
      <c r="E111" s="19"/>
      <c r="G111" s="33">
        <f>+VLOOKUP(H111,'ALL 2021'!D:D,1,FALSE())</f>
        <v>46610000</v>
      </c>
      <c r="H111" s="32">
        <v>46610000</v>
      </c>
      <c r="I111" s="33" t="s">
        <v>338</v>
      </c>
      <c r="K111" s="12">
        <v>146280</v>
      </c>
      <c r="N111" s="12"/>
    </row>
    <row r="112" spans="1:14" x14ac:dyDescent="0.25">
      <c r="A112" s="36">
        <v>51110000</v>
      </c>
      <c r="B112" s="37" t="s">
        <v>339</v>
      </c>
      <c r="C112" s="38">
        <v>6360000</v>
      </c>
      <c r="D112" s="39"/>
      <c r="E112" s="19">
        <v>0</v>
      </c>
      <c r="G112" s="33">
        <f>+VLOOKUP(H112,'ALL 2021'!D:D,1,FALSE())</f>
        <v>46610000</v>
      </c>
      <c r="H112" s="32">
        <v>46610000</v>
      </c>
      <c r="I112" s="33" t="s">
        <v>33</v>
      </c>
      <c r="K112" s="12">
        <v>187680</v>
      </c>
      <c r="N112" s="12"/>
    </row>
    <row r="113" spans="1:14" x14ac:dyDescent="0.25">
      <c r="A113" s="36">
        <v>51110000</v>
      </c>
      <c r="B113" s="37" t="s">
        <v>340</v>
      </c>
      <c r="C113" s="38">
        <v>-92563400</v>
      </c>
      <c r="D113" s="39"/>
      <c r="E113" s="19"/>
      <c r="G113" s="33">
        <f>+VLOOKUP(H113,'ALL 2021'!D:D,1,FALSE())</f>
        <v>46610000</v>
      </c>
      <c r="H113" s="32">
        <v>46610000</v>
      </c>
      <c r="I113" s="33" t="s">
        <v>22</v>
      </c>
      <c r="K113" s="12">
        <v>223620</v>
      </c>
      <c r="N113" s="12"/>
    </row>
    <row r="114" spans="1:14" x14ac:dyDescent="0.25">
      <c r="A114" s="36">
        <v>51201000</v>
      </c>
      <c r="B114" s="37" t="s">
        <v>341</v>
      </c>
      <c r="C114" s="38">
        <v>17260800</v>
      </c>
      <c r="D114" s="39"/>
      <c r="E114" s="19">
        <v>-425581307.5</v>
      </c>
      <c r="G114" s="33">
        <f>+VLOOKUP(H114,'ALL 2021'!D:D,1,FALSE())</f>
        <v>46610000</v>
      </c>
      <c r="H114" s="32">
        <v>46610000</v>
      </c>
      <c r="I114" s="33" t="s">
        <v>342</v>
      </c>
      <c r="K114" s="12">
        <v>402000</v>
      </c>
      <c r="N114" s="12"/>
    </row>
    <row r="115" spans="1:14" x14ac:dyDescent="0.25">
      <c r="A115" s="36">
        <v>51211000</v>
      </c>
      <c r="B115" s="37" t="s">
        <v>343</v>
      </c>
      <c r="C115" s="38">
        <v>1154888195.8299999</v>
      </c>
      <c r="D115" s="39"/>
      <c r="E115" s="19">
        <v>0</v>
      </c>
      <c r="G115" s="33">
        <f>+VLOOKUP(H115,'ALL 2021'!D:D,1,FALSE())</f>
        <v>46610000</v>
      </c>
      <c r="H115" s="32">
        <v>46610000</v>
      </c>
      <c r="I115" s="33" t="s">
        <v>344</v>
      </c>
      <c r="K115" s="12">
        <v>509520</v>
      </c>
      <c r="N115" s="12"/>
    </row>
    <row r="116" spans="1:14" x14ac:dyDescent="0.25">
      <c r="A116" s="36">
        <v>51221000</v>
      </c>
      <c r="B116" s="37" t="s">
        <v>345</v>
      </c>
      <c r="C116" s="38">
        <v>218620369.33000001</v>
      </c>
      <c r="D116" s="39"/>
      <c r="E116" s="19">
        <v>20905412.720000301</v>
      </c>
      <c r="G116" s="33">
        <f>+VLOOKUP(H116,'ALL 2021'!D:D,1,FALSE())</f>
        <v>46610000</v>
      </c>
      <c r="H116" s="32">
        <v>46610000</v>
      </c>
      <c r="I116" s="33" t="s">
        <v>346</v>
      </c>
      <c r="K116" s="12">
        <v>550320</v>
      </c>
      <c r="N116" s="12"/>
    </row>
    <row r="117" spans="1:14" x14ac:dyDescent="0.25">
      <c r="A117" s="36">
        <v>51231000</v>
      </c>
      <c r="B117" s="37" t="s">
        <v>347</v>
      </c>
      <c r="C117" s="38">
        <v>67652067.430000007</v>
      </c>
      <c r="D117" s="39"/>
      <c r="E117" s="19">
        <v>-28317449.639999401</v>
      </c>
      <c r="G117" s="33">
        <f>+VLOOKUP(H117,'ALL 2021'!D:D,1,FALSE())</f>
        <v>46610000</v>
      </c>
      <c r="H117" s="32">
        <v>46610000</v>
      </c>
      <c r="I117" s="33" t="s">
        <v>348</v>
      </c>
      <c r="K117" s="12">
        <v>5000000</v>
      </c>
      <c r="N117" s="12"/>
    </row>
    <row r="118" spans="1:14" x14ac:dyDescent="0.25">
      <c r="A118" s="36">
        <v>51241000</v>
      </c>
      <c r="B118" s="37" t="s">
        <v>159</v>
      </c>
      <c r="C118" s="38">
        <v>273050279.72000003</v>
      </c>
      <c r="D118" s="39"/>
      <c r="E118" s="19"/>
      <c r="G118" s="33">
        <f>+VLOOKUP(H118,'ALL 2021'!D:D,1,FALSE())</f>
        <v>46610000</v>
      </c>
      <c r="H118" s="32">
        <v>46610000</v>
      </c>
      <c r="I118" s="33" t="s">
        <v>349</v>
      </c>
      <c r="K118" s="12">
        <v>26947265</v>
      </c>
      <c r="N118" s="12"/>
    </row>
    <row r="119" spans="1:14" x14ac:dyDescent="0.25">
      <c r="A119" s="36">
        <v>53100000</v>
      </c>
      <c r="B119" s="37" t="s">
        <v>162</v>
      </c>
      <c r="C119" s="38">
        <v>5356498.0199999996</v>
      </c>
      <c r="D119" s="39"/>
      <c r="E119" s="19"/>
      <c r="G119" s="33">
        <f>+VLOOKUP(H119,'ALL 2021'!D:D,1,FALSE())</f>
        <v>46615000</v>
      </c>
      <c r="H119" s="36">
        <v>46615000</v>
      </c>
      <c r="I119" s="37" t="s">
        <v>318</v>
      </c>
      <c r="K119" s="12">
        <v>0</v>
      </c>
      <c r="L119" s="12">
        <v>16320</v>
      </c>
      <c r="M119" s="12">
        <v>58500</v>
      </c>
      <c r="N119" s="12"/>
    </row>
    <row r="120" spans="1:14" x14ac:dyDescent="0.25">
      <c r="A120" s="36">
        <v>53100000</v>
      </c>
      <c r="B120" s="37" t="s">
        <v>350</v>
      </c>
      <c r="C120" s="38">
        <v>8481</v>
      </c>
      <c r="D120" s="39"/>
      <c r="E120" s="19"/>
      <c r="G120" s="33">
        <f>+VLOOKUP(H120,'ALL 2021'!D:D,1,FALSE())</f>
        <v>46617000</v>
      </c>
      <c r="H120" s="36">
        <v>46617000</v>
      </c>
      <c r="I120" s="37" t="s">
        <v>319</v>
      </c>
      <c r="K120" s="12">
        <v>0</v>
      </c>
      <c r="L120" s="12">
        <v>27280265</v>
      </c>
      <c r="M120" s="12">
        <v>26913065</v>
      </c>
      <c r="N120" s="12"/>
    </row>
    <row r="121" spans="1:14" x14ac:dyDescent="0.25">
      <c r="A121" s="36">
        <v>53100000</v>
      </c>
      <c r="B121" s="37" t="s">
        <v>351</v>
      </c>
      <c r="C121" s="38">
        <v>126875.95</v>
      </c>
      <c r="D121" s="39"/>
      <c r="E121" s="19">
        <v>0</v>
      </c>
      <c r="G121" s="33">
        <f>+VLOOKUP(H121,'ALL 2021'!D:D,1,FALSE())</f>
        <v>46620000</v>
      </c>
      <c r="H121" s="32">
        <v>46620000</v>
      </c>
      <c r="I121" s="33" t="s">
        <v>352</v>
      </c>
      <c r="K121" s="12">
        <v>-22138543.550000001</v>
      </c>
      <c r="N121" s="12"/>
    </row>
    <row r="122" spans="1:14" x14ac:dyDescent="0.25">
      <c r="A122" s="36">
        <v>60100000</v>
      </c>
      <c r="B122" s="37" t="s">
        <v>353</v>
      </c>
      <c r="C122" s="38">
        <v>293432148.69999999</v>
      </c>
      <c r="D122" s="39"/>
      <c r="E122" s="19"/>
      <c r="G122" s="33">
        <f>+VLOOKUP(H122,'ALL 2021'!D:D,1,FALSE())</f>
        <v>46621000</v>
      </c>
      <c r="H122" s="36">
        <v>46621000</v>
      </c>
      <c r="I122" s="37" t="s">
        <v>122</v>
      </c>
      <c r="K122" s="12">
        <v>0</v>
      </c>
      <c r="L122" s="12">
        <v>187680</v>
      </c>
      <c r="M122" s="12">
        <v>211500</v>
      </c>
      <c r="N122" s="12">
        <v>21850000</v>
      </c>
    </row>
    <row r="123" spans="1:14" x14ac:dyDescent="0.25">
      <c r="A123" s="36">
        <v>60100000</v>
      </c>
      <c r="B123" s="42" t="s">
        <v>354</v>
      </c>
      <c r="C123" s="38">
        <v>4783916782.5799999</v>
      </c>
      <c r="D123" s="39"/>
      <c r="E123" s="19">
        <v>0</v>
      </c>
      <c r="G123" s="33">
        <f>+VLOOKUP(H123,'ALL 2021'!D:D,1,FALSE())</f>
        <v>46622000</v>
      </c>
      <c r="H123" s="36">
        <v>46622000</v>
      </c>
      <c r="I123" s="37" t="s">
        <v>121</v>
      </c>
      <c r="K123" s="12">
        <v>0</v>
      </c>
      <c r="L123" s="12">
        <v>509520</v>
      </c>
      <c r="M123" s="12">
        <v>432000</v>
      </c>
      <c r="N123" s="12">
        <v>78733409.310000002</v>
      </c>
    </row>
    <row r="124" spans="1:14" x14ac:dyDescent="0.25">
      <c r="A124" s="36">
        <v>60100000</v>
      </c>
      <c r="B124" s="37" t="s">
        <v>355</v>
      </c>
      <c r="C124" s="38">
        <v>93381080</v>
      </c>
      <c r="D124" s="39"/>
      <c r="E124" s="19">
        <v>638818502.30999994</v>
      </c>
      <c r="G124" s="33">
        <f>+VLOOKUP(H124,'ALL 2021'!D:D,1,FALSE())</f>
        <v>46623000</v>
      </c>
      <c r="H124" s="36">
        <v>46623000</v>
      </c>
      <c r="I124" s="37" t="s">
        <v>120</v>
      </c>
      <c r="K124" s="12">
        <v>0</v>
      </c>
      <c r="L124" s="12">
        <v>550320</v>
      </c>
      <c r="M124" s="12">
        <v>126000</v>
      </c>
      <c r="N124" s="12"/>
    </row>
    <row r="125" spans="1:14" x14ac:dyDescent="0.25">
      <c r="A125" s="36">
        <v>60100000</v>
      </c>
      <c r="B125" s="37" t="s">
        <v>356</v>
      </c>
      <c r="C125" s="38">
        <v>771255132.64999998</v>
      </c>
      <c r="D125" s="39"/>
      <c r="E125" s="19">
        <v>327509043.72000003</v>
      </c>
      <c r="G125" s="33">
        <f>+VLOOKUP(H125,'ALL 2021'!D:D,1,FALSE())</f>
        <v>46624000</v>
      </c>
      <c r="H125" s="36">
        <v>46624000</v>
      </c>
      <c r="I125" s="37" t="s">
        <v>323</v>
      </c>
      <c r="K125" s="12">
        <v>0</v>
      </c>
      <c r="L125" s="12">
        <v>48960</v>
      </c>
      <c r="M125" s="12">
        <v>63000</v>
      </c>
      <c r="N125" s="12">
        <v>636050</v>
      </c>
    </row>
    <row r="126" spans="1:14" x14ac:dyDescent="0.25">
      <c r="A126" s="36">
        <v>60100000</v>
      </c>
      <c r="B126" s="37" t="s">
        <v>357</v>
      </c>
      <c r="C126" s="38">
        <v>120538442.76000001</v>
      </c>
      <c r="D126" s="39"/>
      <c r="E126" s="19">
        <v>0</v>
      </c>
      <c r="G126" s="33">
        <f>+VLOOKUP(H126,'ALL 2021'!D:D,1,FALSE())</f>
        <v>46625000</v>
      </c>
      <c r="H126" s="36">
        <v>46625000</v>
      </c>
      <c r="I126" s="37" t="s">
        <v>118</v>
      </c>
      <c r="K126" s="12">
        <v>0</v>
      </c>
      <c r="L126" s="12">
        <v>223620</v>
      </c>
      <c r="M126" s="12">
        <v>166500</v>
      </c>
      <c r="N126" s="12">
        <v>63000</v>
      </c>
    </row>
    <row r="127" spans="1:14" x14ac:dyDescent="0.25">
      <c r="A127" s="36">
        <v>60100000</v>
      </c>
      <c r="B127" s="37" t="s">
        <v>358</v>
      </c>
      <c r="C127" s="38"/>
      <c r="D127" s="39"/>
      <c r="E127" s="19">
        <v>191063586</v>
      </c>
      <c r="G127" s="33">
        <f>+VLOOKUP(H127,'ALL 2021'!D:D,1,FALSE())</f>
        <v>46626000</v>
      </c>
      <c r="H127" s="36">
        <v>46626000</v>
      </c>
      <c r="I127" s="37" t="s">
        <v>324</v>
      </c>
      <c r="K127" s="12">
        <v>0</v>
      </c>
      <c r="L127" s="12">
        <v>126480</v>
      </c>
      <c r="M127" s="12">
        <v>256500</v>
      </c>
      <c r="N127" s="12">
        <v>130121218.5</v>
      </c>
    </row>
    <row r="128" spans="1:14" x14ac:dyDescent="0.25">
      <c r="A128" s="36">
        <v>60100000</v>
      </c>
      <c r="B128" s="37" t="s">
        <v>359</v>
      </c>
      <c r="C128" s="38"/>
      <c r="D128" s="39"/>
      <c r="E128" s="19"/>
      <c r="G128" s="33">
        <f>+VLOOKUP(H128,'ALL 2021'!D:D,1,FALSE())</f>
        <v>46627000</v>
      </c>
      <c r="H128" s="36">
        <v>46627000</v>
      </c>
      <c r="I128" s="37" t="s">
        <v>325</v>
      </c>
      <c r="K128" s="12">
        <v>0</v>
      </c>
      <c r="L128" s="12">
        <v>4080</v>
      </c>
      <c r="M128" s="12">
        <v>9000</v>
      </c>
      <c r="N128" s="12"/>
    </row>
    <row r="129" spans="1:14" x14ac:dyDescent="0.25">
      <c r="A129" s="36">
        <v>60100000</v>
      </c>
      <c r="B129" s="42" t="s">
        <v>360</v>
      </c>
      <c r="C129" s="38">
        <v>13656945</v>
      </c>
      <c r="D129" s="39"/>
      <c r="E129" s="19">
        <v>1236208753.45</v>
      </c>
      <c r="G129" s="33">
        <f>+VLOOKUP(H129,'ALL 2021'!D:D,1,FALSE())</f>
        <v>46628000</v>
      </c>
      <c r="H129" s="36">
        <v>46628000</v>
      </c>
      <c r="I129" s="37" t="s">
        <v>327</v>
      </c>
      <c r="K129" s="12">
        <v>0</v>
      </c>
      <c r="L129" s="12">
        <v>28560</v>
      </c>
      <c r="M129" s="12">
        <v>0</v>
      </c>
      <c r="N129" s="12"/>
    </row>
    <row r="130" spans="1:14" x14ac:dyDescent="0.25">
      <c r="A130" s="36">
        <v>60100000</v>
      </c>
      <c r="B130" s="37" t="s">
        <v>361</v>
      </c>
      <c r="C130" s="38">
        <v>1186263460.6900001</v>
      </c>
      <c r="D130" s="39"/>
      <c r="E130" s="19">
        <v>65010.32</v>
      </c>
      <c r="G130" s="33">
        <f>+VLOOKUP(H130,'ALL 2021'!D:D,1,FALSE())</f>
        <v>46629000</v>
      </c>
      <c r="H130" s="36">
        <v>46629000</v>
      </c>
      <c r="I130" s="37" t="s">
        <v>117</v>
      </c>
      <c r="K130" s="12">
        <v>0</v>
      </c>
      <c r="L130" s="12">
        <v>32640</v>
      </c>
      <c r="M130" s="12">
        <v>0</v>
      </c>
      <c r="N130" s="12">
        <v>81000</v>
      </c>
    </row>
    <row r="131" spans="1:14" x14ac:dyDescent="0.25">
      <c r="A131" s="36">
        <v>60100000</v>
      </c>
      <c r="B131" s="37" t="s">
        <v>362</v>
      </c>
      <c r="C131" s="38">
        <v>25146675</v>
      </c>
      <c r="D131" s="39"/>
      <c r="E131" s="19">
        <v>169523574</v>
      </c>
      <c r="G131" s="33">
        <f>+VLOOKUP(H131,'ALL 2021'!D:D,1,FALSE())</f>
        <v>46630000</v>
      </c>
      <c r="H131" s="36">
        <v>46630000</v>
      </c>
      <c r="I131" s="37" t="s">
        <v>116</v>
      </c>
      <c r="K131" s="12">
        <v>0</v>
      </c>
      <c r="L131" s="12">
        <v>138720</v>
      </c>
      <c r="M131" s="12">
        <v>636050</v>
      </c>
      <c r="N131" s="12"/>
    </row>
    <row r="132" spans="1:14" x14ac:dyDescent="0.25">
      <c r="A132" s="36">
        <v>60200000</v>
      </c>
      <c r="B132" s="37" t="s">
        <v>363</v>
      </c>
      <c r="C132" s="38">
        <v>167153229.84</v>
      </c>
      <c r="D132" s="39"/>
      <c r="E132" s="19">
        <v>18269374.420000002</v>
      </c>
      <c r="G132" s="33">
        <f>+VLOOKUP(H132,'ALL 2021'!D:D,1,FALSE())</f>
        <v>46632000</v>
      </c>
      <c r="H132" s="36">
        <v>46632000</v>
      </c>
      <c r="I132" s="37" t="s">
        <v>114</v>
      </c>
      <c r="K132" s="12">
        <v>0</v>
      </c>
      <c r="L132" s="12">
        <v>20400</v>
      </c>
      <c r="M132" s="12">
        <v>27000</v>
      </c>
      <c r="N132" s="12">
        <v>625500</v>
      </c>
    </row>
    <row r="133" spans="1:14" x14ac:dyDescent="0.25">
      <c r="A133" s="36">
        <v>60200000</v>
      </c>
      <c r="B133" s="37" t="s">
        <v>364</v>
      </c>
      <c r="C133" s="38">
        <v>2918885.3</v>
      </c>
      <c r="D133" s="39"/>
      <c r="E133" s="19"/>
      <c r="G133" s="33">
        <f>+VLOOKUP(H133,'ALL 2021'!D:D,1,FALSE())</f>
        <v>46634000</v>
      </c>
      <c r="H133" s="36">
        <v>46634000</v>
      </c>
      <c r="I133" s="37" t="s">
        <v>126</v>
      </c>
      <c r="K133" s="12">
        <v>0</v>
      </c>
      <c r="L133" s="12">
        <v>-87205765.400000006</v>
      </c>
      <c r="M133" s="12">
        <v>-268326302.88</v>
      </c>
      <c r="N133" s="12">
        <v>126000</v>
      </c>
    </row>
    <row r="134" spans="1:14" x14ac:dyDescent="0.25">
      <c r="A134" s="36">
        <v>60200000</v>
      </c>
      <c r="B134" s="37" t="s">
        <v>365</v>
      </c>
      <c r="C134" s="38">
        <v>675945</v>
      </c>
      <c r="D134" s="39"/>
      <c r="E134" s="19"/>
      <c r="G134" s="33">
        <f>+VLOOKUP(H134,'ALL 2021'!D:D,1,FALSE())</f>
        <v>46639000</v>
      </c>
      <c r="H134" s="36">
        <v>46639000</v>
      </c>
      <c r="I134" s="37" t="s">
        <v>107</v>
      </c>
      <c r="K134" s="12">
        <v>0</v>
      </c>
      <c r="L134" s="12">
        <v>144000</v>
      </c>
      <c r="M134" s="12">
        <v>144000</v>
      </c>
      <c r="N134" s="12">
        <v>58500</v>
      </c>
    </row>
    <row r="135" spans="1:14" x14ac:dyDescent="0.25">
      <c r="A135" s="36">
        <v>60200000</v>
      </c>
      <c r="B135" s="42" t="s">
        <v>366</v>
      </c>
      <c r="C135" s="38">
        <v>419400</v>
      </c>
      <c r="D135" s="39"/>
      <c r="E135" s="19">
        <v>98621248.950000003</v>
      </c>
      <c r="G135" s="33">
        <f>+VLOOKUP(H135,'ALL 2021'!D:D,1,FALSE())</f>
        <v>46640000</v>
      </c>
      <c r="H135" s="36">
        <v>46640000</v>
      </c>
      <c r="I135" s="37" t="s">
        <v>127</v>
      </c>
      <c r="K135" s="12">
        <v>0</v>
      </c>
      <c r="L135" s="12">
        <v>20400</v>
      </c>
      <c r="M135" s="12">
        <v>63000</v>
      </c>
      <c r="N135" s="12"/>
    </row>
    <row r="136" spans="1:14" x14ac:dyDescent="0.25">
      <c r="A136" s="36">
        <v>60200000</v>
      </c>
      <c r="B136" s="37" t="s">
        <v>367</v>
      </c>
      <c r="C136" s="38">
        <v>15083670</v>
      </c>
      <c r="D136" s="39"/>
      <c r="E136" s="19">
        <v>60916445.399999999</v>
      </c>
      <c r="G136" s="33">
        <f>+VLOOKUP(H136,'ALL 2021'!D:D,1,FALSE())</f>
        <v>46642000</v>
      </c>
      <c r="H136" s="36">
        <v>46642000</v>
      </c>
      <c r="I136" s="37" t="s">
        <v>103</v>
      </c>
      <c r="K136" s="12">
        <v>0</v>
      </c>
      <c r="L136" s="12">
        <v>16320</v>
      </c>
      <c r="M136" s="12">
        <v>0</v>
      </c>
      <c r="N136" s="12"/>
    </row>
    <row r="137" spans="1:14" x14ac:dyDescent="0.25">
      <c r="A137" s="36">
        <v>60200000</v>
      </c>
      <c r="B137" s="37" t="s">
        <v>368</v>
      </c>
      <c r="C137" s="38">
        <v>392789.3</v>
      </c>
      <c r="D137" s="39"/>
      <c r="E137" s="19">
        <v>22824235.370000001</v>
      </c>
      <c r="G137" s="33">
        <f>+VLOOKUP(H137,'ALL 2021'!D:D,1,FALSE())</f>
        <v>46643000</v>
      </c>
      <c r="H137" s="36">
        <v>46643000</v>
      </c>
      <c r="I137" s="37" t="s">
        <v>369</v>
      </c>
      <c r="K137" s="12">
        <v>0</v>
      </c>
      <c r="L137" s="12">
        <v>16320</v>
      </c>
      <c r="M137" s="12">
        <v>0</v>
      </c>
      <c r="N137" s="12"/>
    </row>
    <row r="138" spans="1:14" x14ac:dyDescent="0.25">
      <c r="A138" s="36">
        <v>60200000</v>
      </c>
      <c r="B138" s="37" t="s">
        <v>370</v>
      </c>
      <c r="C138" s="38">
        <v>15355890.17</v>
      </c>
      <c r="D138" s="39"/>
      <c r="E138" s="19">
        <v>1217450</v>
      </c>
      <c r="G138" s="33">
        <f>+VLOOKUP(H138,'ALL 2021'!D:D,1,FALSE())</f>
        <v>46650000</v>
      </c>
      <c r="H138" s="36">
        <v>46650000</v>
      </c>
      <c r="I138" s="37" t="s">
        <v>125</v>
      </c>
      <c r="K138" s="12">
        <v>0</v>
      </c>
      <c r="L138" s="12">
        <v>-109624454.52</v>
      </c>
      <c r="M138" s="12">
        <v>130121218.5</v>
      </c>
      <c r="N138" s="12"/>
    </row>
    <row r="139" spans="1:14" x14ac:dyDescent="0.25">
      <c r="A139" s="36">
        <v>60200000</v>
      </c>
      <c r="B139" s="37" t="s">
        <v>371</v>
      </c>
      <c r="C139" s="38">
        <v>310500</v>
      </c>
      <c r="D139" s="39"/>
      <c r="E139" s="19">
        <v>18020844.079999998</v>
      </c>
      <c r="G139" s="33">
        <f>+VLOOKUP(H139,'ALL 2021'!D:D,1,FALSE())</f>
        <v>46660000</v>
      </c>
      <c r="H139" s="36">
        <v>46660000</v>
      </c>
      <c r="I139" s="37" t="s">
        <v>332</v>
      </c>
      <c r="K139" s="12">
        <v>0</v>
      </c>
      <c r="L139" s="12">
        <v>146280</v>
      </c>
      <c r="M139" s="12">
        <v>81000</v>
      </c>
      <c r="N139" s="12"/>
    </row>
    <row r="140" spans="1:14" x14ac:dyDescent="0.25">
      <c r="A140" s="36">
        <v>60200000</v>
      </c>
      <c r="B140" s="37" t="s">
        <v>372</v>
      </c>
      <c r="C140" s="38">
        <v>292000</v>
      </c>
      <c r="D140" s="39"/>
      <c r="E140" s="19"/>
      <c r="G140" s="33">
        <f>+VLOOKUP(H140,'ALL 2021'!D:D,1,FALSE())</f>
        <v>46670000</v>
      </c>
      <c r="H140" s="36">
        <v>46670000</v>
      </c>
      <c r="I140" s="37" t="s">
        <v>124</v>
      </c>
      <c r="K140" s="12">
        <v>0</v>
      </c>
      <c r="L140" s="12">
        <v>564242</v>
      </c>
      <c r="M140" s="12">
        <v>625500</v>
      </c>
      <c r="N140" s="12"/>
    </row>
    <row r="141" spans="1:14" x14ac:dyDescent="0.25">
      <c r="A141" s="36">
        <v>60301000</v>
      </c>
      <c r="B141" s="42" t="s">
        <v>373</v>
      </c>
      <c r="C141" s="38">
        <v>-335015494.83999997</v>
      </c>
      <c r="D141" s="39"/>
      <c r="E141" s="19"/>
      <c r="G141" s="33" t="e">
        <f>+VLOOKUP(H141,'ALL 2021'!D:D,1,FALSE())</f>
        <v>#N/A</v>
      </c>
      <c r="H141" s="36">
        <v>46680000</v>
      </c>
      <c r="I141" s="37" t="s">
        <v>109</v>
      </c>
      <c r="K141" s="12">
        <v>0</v>
      </c>
      <c r="L141" s="12">
        <v>0</v>
      </c>
      <c r="M141" s="12">
        <v>126000</v>
      </c>
    </row>
    <row r="142" spans="1:14" x14ac:dyDescent="0.25">
      <c r="A142" s="36">
        <v>60305000</v>
      </c>
      <c r="B142" s="42" t="s">
        <v>374</v>
      </c>
      <c r="C142" s="38">
        <v>395174988.43000001</v>
      </c>
      <c r="D142" s="39"/>
      <c r="E142" s="19">
        <v>0</v>
      </c>
      <c r="G142" s="33">
        <f>+VLOOKUP(H142,'ALL 2021'!D:D,1,FALSE())</f>
        <v>46700000</v>
      </c>
      <c r="H142" s="32">
        <v>46700000</v>
      </c>
      <c r="I142" s="33" t="s">
        <v>1</v>
      </c>
      <c r="K142" s="12">
        <v>295000000</v>
      </c>
      <c r="N142" s="12"/>
    </row>
    <row r="143" spans="1:14" x14ac:dyDescent="0.25">
      <c r="A143" s="36">
        <v>60600000</v>
      </c>
      <c r="B143" s="37" t="s">
        <v>375</v>
      </c>
      <c r="C143" s="38">
        <v>8891515.7799999993</v>
      </c>
      <c r="D143" s="39"/>
      <c r="E143" s="19"/>
      <c r="G143" s="33">
        <f>+VLOOKUP(H143,'ALL 2021'!D:D,1,FALSE())</f>
        <v>46700000</v>
      </c>
      <c r="H143" s="32">
        <v>46700000</v>
      </c>
      <c r="I143" s="33" t="s">
        <v>7</v>
      </c>
      <c r="K143" s="12">
        <v>572519769.58000004</v>
      </c>
      <c r="N143" s="12"/>
    </row>
    <row r="144" spans="1:14" x14ac:dyDescent="0.25">
      <c r="A144" s="36">
        <v>60600000</v>
      </c>
      <c r="B144" s="37" t="s">
        <v>376</v>
      </c>
      <c r="C144" s="38">
        <v>363394604.99000001</v>
      </c>
      <c r="D144" s="39"/>
      <c r="E144" s="19"/>
      <c r="G144" s="33">
        <f>+VLOOKUP(H144,'ALL 2021'!D:D,1,FALSE())</f>
        <v>46700000</v>
      </c>
      <c r="H144" s="32">
        <v>46700000</v>
      </c>
      <c r="I144" s="33" t="s">
        <v>13</v>
      </c>
      <c r="K144" s="12">
        <v>711705100</v>
      </c>
      <c r="N144" s="12"/>
    </row>
    <row r="145" spans="1:14" x14ac:dyDescent="0.25">
      <c r="A145" s="36">
        <v>60600000</v>
      </c>
      <c r="B145" s="37" t="s">
        <v>376</v>
      </c>
      <c r="C145" s="38">
        <v>52689557.189999998</v>
      </c>
      <c r="D145" s="39"/>
      <c r="E145" s="19"/>
      <c r="G145" s="33">
        <f>+VLOOKUP(H145,'ALL 2021'!D:D,1,FALSE())</f>
        <v>46700000</v>
      </c>
      <c r="H145" s="32">
        <v>46700000</v>
      </c>
      <c r="I145" s="33" t="s">
        <v>377</v>
      </c>
      <c r="K145" s="12">
        <v>960000000</v>
      </c>
      <c r="N145" s="12"/>
    </row>
    <row r="146" spans="1:14" x14ac:dyDescent="0.25">
      <c r="A146" s="36">
        <v>60600000</v>
      </c>
      <c r="B146" s="37" t="s">
        <v>378</v>
      </c>
      <c r="C146" s="38">
        <v>206619428.06</v>
      </c>
      <c r="D146" s="39"/>
      <c r="E146" s="19"/>
      <c r="G146" s="33">
        <f>+VLOOKUP(H146,'ALL 2021'!D:D,1,FALSE())</f>
        <v>46711000</v>
      </c>
      <c r="H146" s="36">
        <v>46711000</v>
      </c>
      <c r="I146" s="37" t="s">
        <v>139</v>
      </c>
      <c r="K146" s="12">
        <v>0</v>
      </c>
      <c r="L146" s="12">
        <v>310000000</v>
      </c>
      <c r="M146" s="12">
        <v>0</v>
      </c>
      <c r="N146" s="12">
        <v>211500</v>
      </c>
    </row>
    <row r="147" spans="1:14" x14ac:dyDescent="0.25">
      <c r="A147" s="36">
        <v>60600000</v>
      </c>
      <c r="B147" s="37" t="s">
        <v>379</v>
      </c>
      <c r="C147" s="38">
        <v>11631666.66</v>
      </c>
      <c r="D147" s="39"/>
      <c r="E147" s="19"/>
      <c r="G147" s="33">
        <f>+VLOOKUP(H147,'ALL 2021'!D:D,1,FALSE())</f>
        <v>46730000</v>
      </c>
      <c r="H147" s="36">
        <v>46730000</v>
      </c>
      <c r="I147" s="37" t="s">
        <v>138</v>
      </c>
      <c r="K147" s="12">
        <v>0</v>
      </c>
      <c r="L147" s="12">
        <v>3486397177.98</v>
      </c>
      <c r="M147" s="12">
        <v>-2295000</v>
      </c>
      <c r="N147" s="12">
        <v>26913065</v>
      </c>
    </row>
    <row r="148" spans="1:14" x14ac:dyDescent="0.25">
      <c r="A148" s="36">
        <v>60600000</v>
      </c>
      <c r="B148" s="37" t="s">
        <v>380</v>
      </c>
      <c r="C148" s="38">
        <v>29782083.32</v>
      </c>
      <c r="D148" s="39"/>
      <c r="E148" s="19"/>
      <c r="G148" s="33">
        <f>+VLOOKUP(H148,'ALL 2021'!D:D,1,FALSE())</f>
        <v>46735000</v>
      </c>
      <c r="H148" s="36">
        <v>46735000</v>
      </c>
      <c r="I148" s="45" t="s">
        <v>381</v>
      </c>
      <c r="K148" s="12">
        <v>0</v>
      </c>
      <c r="L148" s="12">
        <v>250000000</v>
      </c>
      <c r="M148" s="12">
        <v>0</v>
      </c>
      <c r="N148" s="12">
        <v>126000</v>
      </c>
    </row>
    <row r="149" spans="1:14" x14ac:dyDescent="0.25">
      <c r="A149" s="36">
        <v>60600000</v>
      </c>
      <c r="B149" s="37" t="s">
        <v>382</v>
      </c>
      <c r="C149" s="38">
        <v>47857460.140000001</v>
      </c>
      <c r="D149" s="39"/>
      <c r="E149" s="19"/>
      <c r="G149" s="33">
        <f>+VLOOKUP(H149,'ALL 2021'!D:D,1,FALSE())</f>
        <v>46760000</v>
      </c>
      <c r="H149" s="36">
        <v>46760000</v>
      </c>
      <c r="I149" s="37" t="s">
        <v>334</v>
      </c>
      <c r="K149" s="12">
        <v>0</v>
      </c>
      <c r="L149" s="12">
        <v>572519769.58000004</v>
      </c>
      <c r="M149" s="12">
        <v>347519769.57999998</v>
      </c>
      <c r="N149" s="12">
        <v>432000</v>
      </c>
    </row>
    <row r="150" spans="1:14" x14ac:dyDescent="0.25">
      <c r="A150" s="36">
        <v>60600000</v>
      </c>
      <c r="B150" s="37" t="s">
        <v>383</v>
      </c>
      <c r="C150" s="38">
        <v>157000099.53</v>
      </c>
      <c r="D150" s="39"/>
      <c r="E150" s="19"/>
      <c r="G150" s="33">
        <f>+VLOOKUP(H150,'ALL 2021'!D:D,1,FALSE())</f>
        <v>47100000</v>
      </c>
      <c r="H150" s="32">
        <v>47100000</v>
      </c>
      <c r="I150" s="33" t="s">
        <v>384</v>
      </c>
      <c r="K150" s="12">
        <v>0.01</v>
      </c>
      <c r="N150" s="12"/>
    </row>
    <row r="151" spans="1:14" x14ac:dyDescent="0.25">
      <c r="A151" s="36">
        <v>60600000</v>
      </c>
      <c r="B151" s="37" t="s">
        <v>167</v>
      </c>
      <c r="C151" s="38">
        <v>89606719.200000003</v>
      </c>
      <c r="D151" s="39"/>
      <c r="E151" s="19"/>
      <c r="G151" s="33">
        <f>+VLOOKUP(H151,'ALL 2021'!D:D,1,FALSE())</f>
        <v>48600000</v>
      </c>
      <c r="H151" s="36">
        <v>48600000</v>
      </c>
      <c r="I151" s="37" t="s">
        <v>158</v>
      </c>
      <c r="K151" s="12">
        <v>2713013.61</v>
      </c>
      <c r="L151" s="12">
        <v>1423518.42</v>
      </c>
      <c r="M151" s="12">
        <v>20833332.329999998</v>
      </c>
      <c r="N151" s="12">
        <v>63000</v>
      </c>
    </row>
    <row r="152" spans="1:14" x14ac:dyDescent="0.25">
      <c r="A152" s="36">
        <v>60600000</v>
      </c>
      <c r="B152" s="37" t="s">
        <v>385</v>
      </c>
      <c r="C152" s="38">
        <v>5063004.07</v>
      </c>
      <c r="D152" s="39"/>
      <c r="E152" s="19"/>
      <c r="G152" s="33">
        <f>+VLOOKUP(H152,'ALL 2021'!D:D,1,FALSE())</f>
        <v>49100000</v>
      </c>
      <c r="H152" s="36">
        <v>49100000</v>
      </c>
      <c r="I152" s="37" t="s">
        <v>336</v>
      </c>
      <c r="K152" s="12">
        <v>-865849393.99000001</v>
      </c>
      <c r="L152" s="12">
        <v>-817084178.30999994</v>
      </c>
      <c r="M152" s="12">
        <v>-687295753.27999997</v>
      </c>
      <c r="N152" s="12">
        <v>166500</v>
      </c>
    </row>
    <row r="153" spans="1:14" x14ac:dyDescent="0.25">
      <c r="A153" s="36">
        <v>60600000</v>
      </c>
      <c r="B153" s="37" t="s">
        <v>375</v>
      </c>
      <c r="C153" s="38">
        <v>22006049.43</v>
      </c>
      <c r="D153" s="39"/>
      <c r="E153" s="19"/>
      <c r="G153" s="33">
        <f>+VLOOKUP(H153,'ALL 2021'!D:D,1,FALSE())</f>
        <v>51110000</v>
      </c>
      <c r="H153" s="36">
        <v>51110000</v>
      </c>
      <c r="I153" s="37" t="s">
        <v>386</v>
      </c>
      <c r="K153" s="12">
        <v>150730800</v>
      </c>
      <c r="L153" s="12">
        <v>187966800</v>
      </c>
      <c r="M153" s="12">
        <v>73154340</v>
      </c>
      <c r="N153" s="12">
        <v>256500</v>
      </c>
    </row>
    <row r="154" spans="1:14" x14ac:dyDescent="0.25">
      <c r="A154" s="36">
        <v>60600000</v>
      </c>
      <c r="B154" s="37" t="s">
        <v>387</v>
      </c>
      <c r="C154" s="38">
        <v>3748910.51</v>
      </c>
      <c r="D154" s="39"/>
      <c r="E154" s="19"/>
      <c r="G154" s="33" t="e">
        <f>+VLOOKUP(H154,'ALL 2021'!D:D,1,FALSE())</f>
        <v>#N/A</v>
      </c>
      <c r="H154" s="32">
        <v>51122110</v>
      </c>
      <c r="I154" s="33" t="s">
        <v>388</v>
      </c>
      <c r="K154" s="12">
        <v>-6360000</v>
      </c>
      <c r="N154" s="12"/>
    </row>
    <row r="155" spans="1:14" x14ac:dyDescent="0.25">
      <c r="A155" s="36">
        <v>60700000</v>
      </c>
      <c r="B155" s="37" t="s">
        <v>389</v>
      </c>
      <c r="C155" s="38"/>
      <c r="D155" s="39"/>
      <c r="E155" s="19">
        <v>218275727.09</v>
      </c>
      <c r="G155" s="33" t="e">
        <f>+VLOOKUP(H155,'ALL 2021'!D:D,1,FALSE())</f>
        <v>#N/A</v>
      </c>
      <c r="H155" s="32">
        <v>51122210</v>
      </c>
      <c r="I155" s="33" t="s">
        <v>339</v>
      </c>
      <c r="K155" s="12">
        <v>107850790.8</v>
      </c>
      <c r="N155" s="12"/>
    </row>
    <row r="156" spans="1:14" x14ac:dyDescent="0.25">
      <c r="A156" s="36">
        <v>60800000</v>
      </c>
      <c r="B156" s="37" t="s">
        <v>390</v>
      </c>
      <c r="C156" s="38">
        <v>211550537.72</v>
      </c>
      <c r="D156" s="39"/>
      <c r="E156" s="19">
        <v>0</v>
      </c>
      <c r="G156" s="33">
        <f>+VLOOKUP(H156,'ALL 2021'!D:D,1,FALSE())</f>
        <v>51122410</v>
      </c>
      <c r="H156" s="32">
        <v>51122410</v>
      </c>
      <c r="I156" s="33" t="s">
        <v>391</v>
      </c>
      <c r="K156" s="12">
        <v>6360000</v>
      </c>
      <c r="N156" s="12"/>
    </row>
    <row r="157" spans="1:14" x14ac:dyDescent="0.25">
      <c r="A157" s="36">
        <v>60800000</v>
      </c>
      <c r="B157" s="37" t="s">
        <v>392</v>
      </c>
      <c r="C157" s="38">
        <v>214587</v>
      </c>
      <c r="D157" s="39"/>
      <c r="E157" s="19">
        <v>7941247</v>
      </c>
      <c r="G157" s="33">
        <f>+VLOOKUP(H157,'ALL 2021'!D:D,1,FALSE())</f>
        <v>51130000</v>
      </c>
      <c r="H157" s="32">
        <v>51130000</v>
      </c>
      <c r="I157" s="33" t="s">
        <v>393</v>
      </c>
      <c r="K157" s="12">
        <v>180000000</v>
      </c>
      <c r="N157" s="12"/>
    </row>
    <row r="158" spans="1:14" x14ac:dyDescent="0.25">
      <c r="A158" s="36">
        <v>60800000</v>
      </c>
      <c r="B158" s="37" t="s">
        <v>394</v>
      </c>
      <c r="C158" s="38">
        <v>3421242.25</v>
      </c>
      <c r="D158" s="39"/>
      <c r="E158" s="19">
        <v>26277271.670000002</v>
      </c>
      <c r="G158" s="33">
        <f>+VLOOKUP(H158,'ALL 2021'!D:D,1,FALSE())</f>
        <v>51140000</v>
      </c>
      <c r="H158" s="32">
        <v>51140000</v>
      </c>
      <c r="I158" s="33" t="s">
        <v>395</v>
      </c>
      <c r="K158" s="12">
        <v>-61151150</v>
      </c>
      <c r="N158" s="12"/>
    </row>
    <row r="159" spans="1:14" x14ac:dyDescent="0.25">
      <c r="A159" s="36">
        <v>60800000</v>
      </c>
      <c r="B159" s="37" t="s">
        <v>396</v>
      </c>
      <c r="C159" s="38">
        <v>53028894.030000001</v>
      </c>
      <c r="D159" s="39"/>
      <c r="E159" s="19">
        <v>3800199.24</v>
      </c>
      <c r="G159" s="33" t="e">
        <f>+VLOOKUP(H159,'ALL 2021'!D:D,1,FALSE())</f>
        <v>#N/A</v>
      </c>
      <c r="H159" s="32">
        <v>51150000</v>
      </c>
      <c r="I159" s="33" t="s">
        <v>397</v>
      </c>
      <c r="K159" s="12">
        <v>-2000</v>
      </c>
      <c r="N159" s="12"/>
    </row>
    <row r="160" spans="1:14" x14ac:dyDescent="0.25">
      <c r="A160" s="36">
        <v>60800000</v>
      </c>
      <c r="B160" s="37" t="s">
        <v>398</v>
      </c>
      <c r="C160" s="38">
        <v>4520516.38</v>
      </c>
      <c r="D160" s="39"/>
      <c r="E160" s="19">
        <v>4430000</v>
      </c>
      <c r="G160" s="33">
        <f>+VLOOKUP(H160,'ALL 2021'!D:D,1,FALSE())</f>
        <v>51201000</v>
      </c>
      <c r="H160" s="36">
        <v>51201000</v>
      </c>
      <c r="I160" s="37" t="s">
        <v>341</v>
      </c>
      <c r="K160" s="12">
        <v>122575129</v>
      </c>
      <c r="L160" s="12">
        <v>17260800</v>
      </c>
      <c r="M160" s="12">
        <v>0</v>
      </c>
      <c r="N160" s="12">
        <v>9000</v>
      </c>
    </row>
    <row r="161" spans="1:14" x14ac:dyDescent="0.25">
      <c r="A161" s="36">
        <v>60800000</v>
      </c>
      <c r="B161" s="37" t="s">
        <v>399</v>
      </c>
      <c r="C161" s="38">
        <v>5944357</v>
      </c>
      <c r="D161" s="39"/>
      <c r="E161" s="19">
        <v>51190565</v>
      </c>
      <c r="G161" s="33">
        <f>+VLOOKUP(H161,'ALL 2021'!D:D,1,FALSE())</f>
        <v>51202000</v>
      </c>
      <c r="H161" s="32">
        <v>51202000</v>
      </c>
      <c r="I161" s="33" t="s">
        <v>400</v>
      </c>
      <c r="K161" s="12">
        <v>391600</v>
      </c>
      <c r="N161" s="12"/>
    </row>
    <row r="162" spans="1:14" x14ac:dyDescent="0.25">
      <c r="A162" s="36">
        <v>60800000</v>
      </c>
      <c r="B162" s="37" t="s">
        <v>401</v>
      </c>
      <c r="C162" s="38">
        <v>17450085</v>
      </c>
      <c r="D162" s="39"/>
      <c r="E162" s="19">
        <v>2816797.88</v>
      </c>
      <c r="G162" s="33">
        <f>+VLOOKUP(H162,'ALL 2021'!D:D,1,FALSE())</f>
        <v>51211000</v>
      </c>
      <c r="H162" s="36">
        <v>51211000</v>
      </c>
      <c r="I162" s="37" t="s">
        <v>343</v>
      </c>
      <c r="K162" s="12">
        <v>-414856471.11000001</v>
      </c>
      <c r="L162" s="12">
        <v>1154888195.8299999</v>
      </c>
      <c r="M162" s="12">
        <v>-425581307.5</v>
      </c>
      <c r="N162" s="12">
        <v>27000</v>
      </c>
    </row>
    <row r="163" spans="1:14" x14ac:dyDescent="0.25">
      <c r="A163" s="36">
        <v>60800000</v>
      </c>
      <c r="B163" s="37" t="s">
        <v>402</v>
      </c>
      <c r="C163" s="38">
        <v>2890768.85</v>
      </c>
      <c r="D163" s="39"/>
      <c r="E163" s="19">
        <v>12460968</v>
      </c>
      <c r="G163" s="33">
        <f>+VLOOKUP(H163,'ALL 2021'!D:D,1,FALSE())</f>
        <v>51221000</v>
      </c>
      <c r="H163" s="36">
        <v>51221000</v>
      </c>
      <c r="I163" s="37" t="s">
        <v>345</v>
      </c>
      <c r="K163" s="12">
        <v>-362763034.05000001</v>
      </c>
      <c r="L163" s="12">
        <v>218620369.33000001</v>
      </c>
      <c r="M163" s="12">
        <v>0</v>
      </c>
      <c r="N163" s="12">
        <v>-268326302.88</v>
      </c>
    </row>
    <row r="164" spans="1:14" x14ac:dyDescent="0.25">
      <c r="A164" s="36">
        <v>60800000</v>
      </c>
      <c r="B164" s="37" t="s">
        <v>403</v>
      </c>
      <c r="C164" s="38">
        <v>8202498</v>
      </c>
      <c r="D164" s="39"/>
      <c r="E164" s="19">
        <v>46528856.509999998</v>
      </c>
      <c r="G164" s="33">
        <f>+VLOOKUP(H164,'ALL 2021'!D:D,1,FALSE())</f>
        <v>51231000</v>
      </c>
      <c r="H164" s="36">
        <v>51231000</v>
      </c>
      <c r="I164" s="37" t="s">
        <v>347</v>
      </c>
      <c r="K164" s="12">
        <v>-207498243.43000001</v>
      </c>
      <c r="L164" s="12">
        <v>67652067.430000007</v>
      </c>
      <c r="M164" s="12">
        <v>20905412.720000301</v>
      </c>
      <c r="N164" s="12">
        <v>144000</v>
      </c>
    </row>
    <row r="165" spans="1:14" x14ac:dyDescent="0.25">
      <c r="A165" s="36">
        <v>60800000</v>
      </c>
      <c r="B165" s="37" t="s">
        <v>404</v>
      </c>
      <c r="C165" s="38">
        <v>35284838.950000003</v>
      </c>
      <c r="D165" s="39"/>
      <c r="E165" s="19"/>
      <c r="G165" s="33">
        <f>+VLOOKUP(H165,'ALL 2021'!D:D,1,FALSE())</f>
        <v>51241000</v>
      </c>
      <c r="H165" s="36">
        <v>51241000</v>
      </c>
      <c r="I165" s="37" t="s">
        <v>159</v>
      </c>
      <c r="K165" s="12">
        <v>-156119678.44</v>
      </c>
      <c r="L165" s="12">
        <v>273050279.72000003</v>
      </c>
      <c r="M165" s="12">
        <v>-28317449.639999401</v>
      </c>
      <c r="N165" s="12"/>
    </row>
    <row r="166" spans="1:14" x14ac:dyDescent="0.25">
      <c r="A166" s="36">
        <v>61100000</v>
      </c>
      <c r="B166" s="37" t="s">
        <v>173</v>
      </c>
      <c r="C166" s="38">
        <v>228995765.66</v>
      </c>
      <c r="D166" s="39"/>
      <c r="E166" s="19">
        <v>12061435.23</v>
      </c>
      <c r="G166" s="33">
        <f>+VLOOKUP(H166,'ALL 2021'!D:D,1,FALSE())</f>
        <v>51251000</v>
      </c>
      <c r="H166" s="36">
        <v>51251000</v>
      </c>
      <c r="I166" s="37" t="s">
        <v>405</v>
      </c>
      <c r="K166" s="12">
        <v>0</v>
      </c>
      <c r="L166" s="12">
        <v>0</v>
      </c>
      <c r="M166" s="12">
        <v>4649179.57</v>
      </c>
      <c r="N166" s="12">
        <v>-2295000</v>
      </c>
    </row>
    <row r="167" spans="1:14" x14ac:dyDescent="0.25">
      <c r="A167" s="36">
        <v>61300000</v>
      </c>
      <c r="B167" s="42" t="s">
        <v>406</v>
      </c>
      <c r="C167" s="38">
        <v>56319087.020000003</v>
      </c>
      <c r="D167" s="39"/>
      <c r="E167" s="19">
        <v>5937252.3600000003</v>
      </c>
      <c r="G167" s="33">
        <f>+VLOOKUP(H167,'ALL 2021'!D:D,1,FALSE())</f>
        <v>51800000</v>
      </c>
      <c r="H167" s="32">
        <v>51800000</v>
      </c>
      <c r="I167" s="33" t="s">
        <v>407</v>
      </c>
      <c r="K167" s="12">
        <v>-3613980.5</v>
      </c>
      <c r="N167" s="12"/>
    </row>
    <row r="168" spans="1:14" x14ac:dyDescent="0.25">
      <c r="A168" s="36">
        <v>61300000</v>
      </c>
      <c r="B168" s="37" t="s">
        <v>406</v>
      </c>
      <c r="C168" s="38">
        <v>953640.2</v>
      </c>
      <c r="D168" s="39"/>
      <c r="E168" s="19"/>
      <c r="G168" s="33">
        <f>+VLOOKUP(H168,'ALL 2021'!D:D,1,FALSE())</f>
        <v>51920000</v>
      </c>
      <c r="H168" s="32">
        <v>51920000</v>
      </c>
      <c r="I168" s="33" t="s">
        <v>408</v>
      </c>
      <c r="K168" s="12">
        <v>-350000000</v>
      </c>
      <c r="N168" s="12"/>
    </row>
    <row r="169" spans="1:14" x14ac:dyDescent="0.25">
      <c r="A169" s="36">
        <v>61500000</v>
      </c>
      <c r="B169" s="37" t="s">
        <v>409</v>
      </c>
      <c r="C169" s="38">
        <v>29967626.559999999</v>
      </c>
      <c r="D169" s="39"/>
      <c r="E169" s="19">
        <v>69771477.230000004</v>
      </c>
      <c r="G169" s="33">
        <f>+VLOOKUP(H169,'ALL 2021'!D:D,1,FALSE())</f>
        <v>51940000</v>
      </c>
      <c r="H169" s="36">
        <v>51940000</v>
      </c>
      <c r="I169" s="37" t="s">
        <v>410</v>
      </c>
      <c r="K169" s="12">
        <v>-450000000</v>
      </c>
      <c r="L169" s="12">
        <v>0</v>
      </c>
      <c r="M169" s="12">
        <v>-500000000</v>
      </c>
      <c r="N169" s="12">
        <v>347519769.57999998</v>
      </c>
    </row>
    <row r="170" spans="1:14" x14ac:dyDescent="0.25">
      <c r="A170" s="36">
        <v>61500000</v>
      </c>
      <c r="B170" s="37" t="s">
        <v>178</v>
      </c>
      <c r="C170" s="38">
        <v>11162245.91</v>
      </c>
      <c r="D170" s="39"/>
      <c r="E170" s="19">
        <v>27144687.539999999</v>
      </c>
      <c r="G170" s="33">
        <f>+VLOOKUP(H170,'ALL 2021'!D:D,1,FALSE())</f>
        <v>51950000</v>
      </c>
      <c r="H170" s="32">
        <v>51950000</v>
      </c>
      <c r="I170" s="33" t="s">
        <v>410</v>
      </c>
      <c r="K170" s="12">
        <v>-375000000</v>
      </c>
      <c r="N170" s="12"/>
    </row>
    <row r="171" spans="1:14" x14ac:dyDescent="0.25">
      <c r="A171" s="36">
        <v>61500000</v>
      </c>
      <c r="B171" s="37" t="s">
        <v>411</v>
      </c>
      <c r="C171" s="38">
        <v>1439070</v>
      </c>
      <c r="D171" s="39"/>
      <c r="E171" s="19"/>
      <c r="G171" s="33">
        <f>+VLOOKUP(H171,'ALL 2021'!D:D,1,FALSE())</f>
        <v>51960000</v>
      </c>
      <c r="H171" s="36">
        <v>51960000</v>
      </c>
      <c r="I171" s="37" t="s">
        <v>412</v>
      </c>
      <c r="K171" s="12">
        <v>0</v>
      </c>
      <c r="L171" s="12">
        <v>0</v>
      </c>
      <c r="M171" s="12">
        <v>-250000000</v>
      </c>
      <c r="N171" s="12"/>
    </row>
    <row r="172" spans="1:14" x14ac:dyDescent="0.25">
      <c r="A172" s="36">
        <v>61500000</v>
      </c>
      <c r="B172" s="37" t="s">
        <v>413</v>
      </c>
      <c r="C172" s="38">
        <v>30621687.280000001</v>
      </c>
      <c r="D172" s="39"/>
      <c r="E172" s="19">
        <v>2407053.73</v>
      </c>
      <c r="G172" s="33">
        <f>+VLOOKUP(H172,'ALL 2021'!D:D,1,FALSE())</f>
        <v>51970000</v>
      </c>
      <c r="H172" s="32">
        <v>51970000</v>
      </c>
      <c r="I172" s="33" t="s">
        <v>414</v>
      </c>
      <c r="K172" s="12">
        <v>-225000000</v>
      </c>
      <c r="N172" s="12"/>
    </row>
    <row r="173" spans="1:14" x14ac:dyDescent="0.25">
      <c r="A173" s="36">
        <v>61500000</v>
      </c>
      <c r="B173" s="37" t="s">
        <v>181</v>
      </c>
      <c r="C173" s="38">
        <v>55623996.049999997</v>
      </c>
      <c r="D173" s="39"/>
      <c r="E173" s="19">
        <v>39799116.039999999</v>
      </c>
      <c r="G173" s="33">
        <f>+VLOOKUP(H173,'ALL 2021'!D:D,1,FALSE())</f>
        <v>53100000</v>
      </c>
      <c r="H173" s="36">
        <v>53100000</v>
      </c>
      <c r="I173" s="37" t="s">
        <v>351</v>
      </c>
      <c r="K173" s="12">
        <v>0</v>
      </c>
      <c r="L173" s="12">
        <v>5491854.9699999997</v>
      </c>
      <c r="M173" s="12">
        <v>21221305.8699999</v>
      </c>
      <c r="N173" s="12">
        <v>20833332.329999998</v>
      </c>
    </row>
    <row r="174" spans="1:14" x14ac:dyDescent="0.25">
      <c r="A174" s="36">
        <v>61500000</v>
      </c>
      <c r="B174" s="37" t="s">
        <v>415</v>
      </c>
      <c r="C174" s="38">
        <v>55000</v>
      </c>
      <c r="D174" s="39"/>
      <c r="E174" s="19"/>
      <c r="G174" s="33">
        <f>+VLOOKUP(H174,'ALL 2021'!D:D,1,FALSE())</f>
        <v>53110000</v>
      </c>
      <c r="H174" s="32">
        <v>53110000</v>
      </c>
      <c r="I174" s="33" t="s">
        <v>416</v>
      </c>
      <c r="K174" s="12">
        <v>3165495</v>
      </c>
      <c r="N174" s="12"/>
    </row>
    <row r="175" spans="1:14" x14ac:dyDescent="0.25">
      <c r="A175" s="36">
        <v>61600000</v>
      </c>
      <c r="B175" s="37" t="s">
        <v>417</v>
      </c>
      <c r="C175" s="38">
        <v>91453.46</v>
      </c>
      <c r="D175" s="39"/>
      <c r="E175" s="19">
        <v>10136510</v>
      </c>
      <c r="G175" s="33">
        <f>+VLOOKUP(H175,'ALL 2021'!D:D,1,FALSE())</f>
        <v>53200000</v>
      </c>
      <c r="H175" s="32">
        <v>53200000</v>
      </c>
      <c r="I175" s="33" t="s">
        <v>162</v>
      </c>
      <c r="K175" s="12">
        <v>876878</v>
      </c>
      <c r="N175" s="12"/>
    </row>
    <row r="176" spans="1:14" x14ac:dyDescent="0.25">
      <c r="A176" s="36">
        <v>61600000</v>
      </c>
      <c r="B176" s="37" t="s">
        <v>418</v>
      </c>
      <c r="C176" s="38">
        <v>15716086</v>
      </c>
      <c r="D176" s="39"/>
      <c r="E176" s="19">
        <v>1617445.77</v>
      </c>
      <c r="G176" s="33" t="e">
        <f>+VLOOKUP(H176,'ALL 2021'!D:D,1,FALSE())</f>
        <v>#N/A</v>
      </c>
      <c r="H176" s="32">
        <v>53210000</v>
      </c>
      <c r="I176" s="33" t="s">
        <v>350</v>
      </c>
      <c r="K176" s="12">
        <v>8481</v>
      </c>
      <c r="N176" s="12"/>
    </row>
    <row r="177" spans="1:14" x14ac:dyDescent="0.25">
      <c r="A177" s="36">
        <v>61800000</v>
      </c>
      <c r="B177" s="37" t="s">
        <v>185</v>
      </c>
      <c r="C177" s="38">
        <v>232952.63</v>
      </c>
      <c r="D177" s="39"/>
      <c r="E177" s="19"/>
      <c r="G177" s="33">
        <f>+VLOOKUP(H177,'ALL 2021'!D:D,1,FALSE())</f>
        <v>53300000</v>
      </c>
      <c r="H177" s="32">
        <v>53300000</v>
      </c>
      <c r="I177" s="33" t="s">
        <v>351</v>
      </c>
      <c r="K177" s="12">
        <v>34770778.829999998</v>
      </c>
      <c r="N177" s="12"/>
    </row>
    <row r="178" spans="1:14" x14ac:dyDescent="0.25">
      <c r="A178" s="36">
        <v>61900000</v>
      </c>
      <c r="B178" s="37" t="s">
        <v>419</v>
      </c>
      <c r="C178" s="38">
        <v>-32859.29</v>
      </c>
      <c r="D178" s="39"/>
      <c r="E178" s="19">
        <v>3765977.32</v>
      </c>
      <c r="G178" s="33">
        <f>+VLOOKUP(H178,'ALL 2021'!D:D,1,FALSE())</f>
        <v>60100000</v>
      </c>
      <c r="H178" s="36">
        <v>60100000</v>
      </c>
      <c r="I178" s="37" t="s">
        <v>420</v>
      </c>
      <c r="K178" s="12">
        <v>0</v>
      </c>
      <c r="L178" s="12">
        <v>7287590667.3800001</v>
      </c>
      <c r="M178" s="12">
        <v>7180938540.8000002</v>
      </c>
      <c r="N178" s="12">
        <v>-687295753.27999997</v>
      </c>
    </row>
    <row r="179" spans="1:14" x14ac:dyDescent="0.25">
      <c r="A179" s="36">
        <v>62100000</v>
      </c>
      <c r="B179" s="37" t="s">
        <v>421</v>
      </c>
      <c r="C179" s="38">
        <v>4500000</v>
      </c>
      <c r="D179" s="39"/>
      <c r="E179" s="19">
        <v>66921480.039999999</v>
      </c>
      <c r="G179" s="33">
        <f>+VLOOKUP(H179,'ALL 2021'!D:D,1,FALSE())</f>
        <v>60101000</v>
      </c>
      <c r="H179" s="32">
        <v>60101000</v>
      </c>
      <c r="I179" s="33" t="s">
        <v>359</v>
      </c>
      <c r="K179" s="12">
        <v>402772653</v>
      </c>
      <c r="N179" s="12"/>
    </row>
    <row r="180" spans="1:14" x14ac:dyDescent="0.25">
      <c r="A180" s="36">
        <v>62100000</v>
      </c>
      <c r="B180" s="37" t="s">
        <v>422</v>
      </c>
      <c r="C180" s="38">
        <v>19311544.579999998</v>
      </c>
      <c r="D180" s="39"/>
      <c r="E180" s="19">
        <v>4500000</v>
      </c>
      <c r="G180" s="33" t="e">
        <f>+VLOOKUP(H180,'ALL 2021'!D:D,1,FALSE())</f>
        <v>#N/A</v>
      </c>
      <c r="H180" s="32">
        <v>60101100</v>
      </c>
      <c r="I180" s="33" t="s">
        <v>354</v>
      </c>
      <c r="K180" s="12">
        <v>5890076554.75</v>
      </c>
      <c r="N180" s="12"/>
    </row>
    <row r="181" spans="1:14" x14ac:dyDescent="0.25">
      <c r="A181" s="36">
        <v>62100000</v>
      </c>
      <c r="B181" s="37" t="s">
        <v>423</v>
      </c>
      <c r="C181" s="38">
        <v>29310600.039999999</v>
      </c>
      <c r="D181" s="39"/>
      <c r="E181" s="19">
        <v>4450950.88</v>
      </c>
      <c r="G181" s="33">
        <f>+VLOOKUP(H181,'ALL 2021'!D:D,1,FALSE())</f>
        <v>60102000</v>
      </c>
      <c r="H181" s="32">
        <v>60102000</v>
      </c>
      <c r="I181" s="33" t="s">
        <v>424</v>
      </c>
      <c r="K181" s="12">
        <v>169131120</v>
      </c>
      <c r="N181" s="12"/>
    </row>
    <row r="182" spans="1:14" x14ac:dyDescent="0.25">
      <c r="A182" s="36">
        <v>62200000</v>
      </c>
      <c r="B182" s="37" t="s">
        <v>425</v>
      </c>
      <c r="C182" s="38">
        <v>73961516.900000006</v>
      </c>
      <c r="D182" s="39"/>
      <c r="E182" s="19">
        <v>1900000</v>
      </c>
      <c r="G182" s="33">
        <f>+VLOOKUP(H182,'ALL 2021'!D:D,1,FALSE())</f>
        <v>60103000</v>
      </c>
      <c r="H182" s="32">
        <v>60103000</v>
      </c>
      <c r="I182" s="33" t="s">
        <v>356</v>
      </c>
      <c r="K182" s="12">
        <v>930041782.32000005</v>
      </c>
      <c r="N182" s="12"/>
    </row>
    <row r="183" spans="1:14" x14ac:dyDescent="0.25">
      <c r="A183" s="36">
        <v>62200000</v>
      </c>
      <c r="B183" s="37" t="s">
        <v>426</v>
      </c>
      <c r="C183" s="38">
        <v>70419118.950000003</v>
      </c>
      <c r="D183" s="39"/>
      <c r="E183" s="19">
        <v>45910000</v>
      </c>
      <c r="G183" s="33" t="e">
        <f>+VLOOKUP(H183,'ALL 2021'!D:D,1,FALSE())</f>
        <v>#N/A</v>
      </c>
      <c r="H183" s="32">
        <v>60104000</v>
      </c>
      <c r="I183" s="33" t="s">
        <v>357</v>
      </c>
      <c r="K183" s="12">
        <v>311356217.51999998</v>
      </c>
      <c r="N183" s="12"/>
    </row>
    <row r="184" spans="1:14" x14ac:dyDescent="0.25">
      <c r="A184" s="36">
        <v>62200000</v>
      </c>
      <c r="B184" s="37" t="s">
        <v>189</v>
      </c>
      <c r="C184" s="38">
        <v>545000</v>
      </c>
      <c r="D184" s="39"/>
      <c r="E184" s="19">
        <v>44792667.630000003</v>
      </c>
      <c r="G184" s="33">
        <f>+VLOOKUP(H184,'ALL 2021'!D:D,1,FALSE())</f>
        <v>60110000</v>
      </c>
      <c r="H184" s="32">
        <v>60110000</v>
      </c>
      <c r="I184" s="33" t="s">
        <v>360</v>
      </c>
      <c r="K184" s="12">
        <v>56613565</v>
      </c>
      <c r="N184" s="12"/>
    </row>
    <row r="185" spans="1:14" x14ac:dyDescent="0.25">
      <c r="A185" s="36">
        <v>62200000</v>
      </c>
      <c r="B185" s="37" t="s">
        <v>427</v>
      </c>
      <c r="C185" s="38">
        <v>34166666.649999999</v>
      </c>
      <c r="D185" s="39"/>
      <c r="E185" s="19">
        <v>44465850.619999997</v>
      </c>
      <c r="G185" s="33" t="e">
        <f>+VLOOKUP(H185,'ALL 2021'!D:D,1,FALSE())</f>
        <v>#N/A</v>
      </c>
      <c r="H185" s="32">
        <v>60113000</v>
      </c>
      <c r="I185" s="33" t="s">
        <v>361</v>
      </c>
      <c r="K185" s="12">
        <v>1275382088.0899999</v>
      </c>
      <c r="N185" s="12"/>
    </row>
    <row r="186" spans="1:14" x14ac:dyDescent="0.25">
      <c r="A186" s="36">
        <v>62200000</v>
      </c>
      <c r="B186" s="37" t="s">
        <v>190</v>
      </c>
      <c r="C186" s="38">
        <v>4999000</v>
      </c>
      <c r="D186" s="39"/>
      <c r="E186" s="19"/>
      <c r="G186" s="33">
        <f>+VLOOKUP(H186,'ALL 2021'!D:D,1,FALSE())</f>
        <v>60114000</v>
      </c>
      <c r="H186" s="32">
        <v>60114000</v>
      </c>
      <c r="I186" s="33" t="s">
        <v>362</v>
      </c>
      <c r="K186" s="12">
        <v>14211500</v>
      </c>
      <c r="N186" s="12"/>
    </row>
    <row r="187" spans="1:14" x14ac:dyDescent="0.25">
      <c r="A187" s="36">
        <v>62200000</v>
      </c>
      <c r="B187" s="37" t="s">
        <v>428</v>
      </c>
      <c r="C187" s="38">
        <v>215107997.05000001</v>
      </c>
      <c r="D187" s="39"/>
      <c r="E187" s="19">
        <v>12525651.890000001</v>
      </c>
      <c r="G187" s="33">
        <f>+VLOOKUP(H187,'ALL 2021'!D:D,1,FALSE())</f>
        <v>60200000</v>
      </c>
      <c r="H187" s="36">
        <v>60200000</v>
      </c>
      <c r="I187" s="37" t="s">
        <v>429</v>
      </c>
      <c r="K187" s="12">
        <v>0</v>
      </c>
      <c r="L187" s="12">
        <v>202602309.61000001</v>
      </c>
      <c r="M187" s="12">
        <v>450094895.38999999</v>
      </c>
      <c r="N187" s="12">
        <v>13352500</v>
      </c>
    </row>
    <row r="188" spans="1:14" x14ac:dyDescent="0.25">
      <c r="A188" s="36">
        <v>62300000</v>
      </c>
      <c r="B188" s="37" t="s">
        <v>193</v>
      </c>
      <c r="C188" s="38">
        <v>6169850</v>
      </c>
      <c r="D188" s="39"/>
      <c r="E188" s="19">
        <v>1988768</v>
      </c>
      <c r="G188" s="33">
        <f>+VLOOKUP(H188,'ALL 2021'!D:D,1,FALSE())</f>
        <v>60201000</v>
      </c>
      <c r="H188" s="32">
        <v>60201000</v>
      </c>
      <c r="I188" s="33" t="s">
        <v>430</v>
      </c>
      <c r="K188" s="12">
        <v>215962757.75</v>
      </c>
      <c r="N188" s="12"/>
    </row>
    <row r="189" spans="1:14" x14ac:dyDescent="0.25">
      <c r="A189" s="36">
        <v>62300000</v>
      </c>
      <c r="B189" s="37" t="s">
        <v>431</v>
      </c>
      <c r="C189" s="38">
        <v>425000</v>
      </c>
      <c r="D189" s="39"/>
      <c r="E189" s="19">
        <v>3986700</v>
      </c>
      <c r="G189" s="33">
        <f>+VLOOKUP(H189,'ALL 2021'!D:D,1,FALSE())</f>
        <v>60205000</v>
      </c>
      <c r="H189" s="32">
        <v>60205000</v>
      </c>
      <c r="I189" s="33" t="s">
        <v>432</v>
      </c>
      <c r="K189" s="12">
        <v>18279665.399999999</v>
      </c>
      <c r="N189" s="12"/>
    </row>
    <row r="190" spans="1:14" x14ac:dyDescent="0.25">
      <c r="A190" s="36">
        <v>62401000</v>
      </c>
      <c r="B190" s="37" t="s">
        <v>433</v>
      </c>
      <c r="C190" s="38">
        <v>1248815.53</v>
      </c>
      <c r="D190" s="39"/>
      <c r="E190" s="19">
        <v>45281836.850000001</v>
      </c>
      <c r="G190" s="33">
        <f>+VLOOKUP(H190,'ALL 2021'!D:D,1,FALSE())</f>
        <v>60205100</v>
      </c>
      <c r="H190" s="32">
        <v>60205100</v>
      </c>
      <c r="I190" s="33" t="s">
        <v>365</v>
      </c>
      <c r="K190" s="12">
        <v>1488613.5</v>
      </c>
      <c r="N190" s="12"/>
    </row>
    <row r="191" spans="1:14" x14ac:dyDescent="0.25">
      <c r="A191" s="36">
        <v>62401000</v>
      </c>
      <c r="B191" s="37" t="s">
        <v>434</v>
      </c>
      <c r="C191" s="38">
        <v>9837500</v>
      </c>
      <c r="D191" s="39"/>
      <c r="E191" s="19"/>
      <c r="G191" s="33">
        <f>+VLOOKUP(H191,'ALL 2021'!D:D,1,FALSE())</f>
        <v>60205300</v>
      </c>
      <c r="H191" s="32">
        <v>60205300</v>
      </c>
      <c r="I191" s="33" t="s">
        <v>367</v>
      </c>
      <c r="K191" s="12">
        <v>148686638.86000001</v>
      </c>
      <c r="N191" s="12"/>
    </row>
    <row r="192" spans="1:14" x14ac:dyDescent="0.25">
      <c r="A192" s="36">
        <v>62401000</v>
      </c>
      <c r="B192" s="37" t="s">
        <v>435</v>
      </c>
      <c r="C192" s="38">
        <v>4627460</v>
      </c>
      <c r="D192" s="39"/>
      <c r="E192" s="19"/>
      <c r="G192" s="33">
        <f>+VLOOKUP(H192,'ALL 2021'!D:D,1,FALSE())</f>
        <v>60206000</v>
      </c>
      <c r="H192" s="32">
        <v>60206000</v>
      </c>
      <c r="I192" s="33" t="s">
        <v>368</v>
      </c>
      <c r="K192" s="12">
        <v>611250.85</v>
      </c>
      <c r="N192" s="12"/>
    </row>
    <row r="193" spans="1:14" x14ac:dyDescent="0.25">
      <c r="A193" s="36">
        <v>62401000</v>
      </c>
      <c r="B193" s="37" t="s">
        <v>436</v>
      </c>
      <c r="C193" s="38">
        <v>400000</v>
      </c>
      <c r="D193" s="39"/>
      <c r="E193" s="19">
        <v>125185534.67</v>
      </c>
      <c r="G193" s="33" t="e">
        <f>+VLOOKUP(H193,'ALL 2021'!D:D,1,FALSE())</f>
        <v>#N/A</v>
      </c>
      <c r="H193" s="32">
        <v>60207000</v>
      </c>
      <c r="I193" s="33" t="s">
        <v>370</v>
      </c>
      <c r="K193" s="12">
        <v>21916524.02</v>
      </c>
      <c r="N193" s="12"/>
    </row>
    <row r="194" spans="1:14" x14ac:dyDescent="0.25">
      <c r="A194" s="36">
        <v>62501000</v>
      </c>
      <c r="B194" s="37" t="s">
        <v>195</v>
      </c>
      <c r="C194" s="38">
        <v>39205527.899999999</v>
      </c>
      <c r="D194" s="39"/>
      <c r="E194" s="19">
        <v>4475540</v>
      </c>
      <c r="G194" s="33" t="e">
        <f>+VLOOKUP(H194,'ALL 2021'!D:D,1,FALSE())</f>
        <v>#N/A</v>
      </c>
      <c r="H194" s="32">
        <v>60208000</v>
      </c>
      <c r="I194" s="33" t="s">
        <v>371</v>
      </c>
      <c r="K194" s="12">
        <v>4617680.67</v>
      </c>
      <c r="N194" s="12"/>
    </row>
    <row r="195" spans="1:14" x14ac:dyDescent="0.25">
      <c r="A195" s="36">
        <v>62501000</v>
      </c>
      <c r="B195" s="37" t="s">
        <v>198</v>
      </c>
      <c r="C195" s="38">
        <v>1325333.33</v>
      </c>
      <c r="D195" s="39"/>
      <c r="E195" s="19">
        <v>1074100</v>
      </c>
      <c r="G195" s="33">
        <f>+VLOOKUP(H195,'ALL 2021'!D:D,1,FALSE())</f>
        <v>60209000</v>
      </c>
      <c r="H195" s="32">
        <v>60209000</v>
      </c>
      <c r="I195" s="33" t="s">
        <v>372</v>
      </c>
      <c r="K195" s="12">
        <v>181437622.68000001</v>
      </c>
      <c r="N195" s="12"/>
    </row>
    <row r="196" spans="1:14" x14ac:dyDescent="0.25">
      <c r="A196" s="36">
        <v>62501000</v>
      </c>
      <c r="B196" s="37" t="s">
        <v>200</v>
      </c>
      <c r="C196" s="38">
        <v>951000</v>
      </c>
      <c r="D196" s="39"/>
      <c r="E196" s="19">
        <v>67898167.469999999</v>
      </c>
      <c r="G196" s="33">
        <f>+VLOOKUP(H196,'ALL 2021'!D:D,1,FALSE())</f>
        <v>60301000</v>
      </c>
      <c r="H196" s="36">
        <v>60301000</v>
      </c>
      <c r="I196" s="42" t="s">
        <v>437</v>
      </c>
      <c r="K196" s="12">
        <v>0</v>
      </c>
      <c r="L196" s="12">
        <v>-335015494.83999997</v>
      </c>
      <c r="M196" s="12">
        <v>-163368685.00999999</v>
      </c>
      <c r="N196" s="12">
        <v>59801840</v>
      </c>
    </row>
    <row r="197" spans="1:14" x14ac:dyDescent="0.25">
      <c r="A197" s="36">
        <v>62501000</v>
      </c>
      <c r="B197" s="37" t="s">
        <v>438</v>
      </c>
      <c r="C197" s="38">
        <v>49842510.82</v>
      </c>
      <c r="D197" s="39"/>
      <c r="E197" s="19"/>
      <c r="G197" s="33">
        <f>+VLOOKUP(H197,'ALL 2021'!D:D,1,FALSE())</f>
        <v>60305000</v>
      </c>
      <c r="H197" s="36">
        <v>60305000</v>
      </c>
      <c r="I197" s="42" t="s">
        <v>439</v>
      </c>
      <c r="K197" s="12">
        <v>0</v>
      </c>
      <c r="L197" s="12">
        <v>395174988.43000001</v>
      </c>
      <c r="M197" s="12">
        <v>-569635255.79999995</v>
      </c>
      <c r="N197" s="12"/>
    </row>
    <row r="198" spans="1:14" x14ac:dyDescent="0.25">
      <c r="A198" s="36">
        <v>62501000</v>
      </c>
      <c r="B198" s="37" t="s">
        <v>197</v>
      </c>
      <c r="C198" s="38">
        <v>332920</v>
      </c>
      <c r="D198" s="39"/>
      <c r="E198" s="19">
        <v>246639</v>
      </c>
      <c r="G198" s="33">
        <f>+VLOOKUP(H198,'ALL 2021'!D:D,1,FALSE())</f>
        <v>60310000</v>
      </c>
      <c r="H198" s="32">
        <v>60310000</v>
      </c>
      <c r="I198" s="33" t="s">
        <v>373</v>
      </c>
      <c r="K198" s="12">
        <v>-169110034.13</v>
      </c>
      <c r="N198" s="12"/>
    </row>
    <row r="199" spans="1:14" x14ac:dyDescent="0.25">
      <c r="A199" s="36">
        <v>62601000</v>
      </c>
      <c r="B199" s="37" t="s">
        <v>440</v>
      </c>
      <c r="C199" s="38">
        <v>294134.09999999998</v>
      </c>
      <c r="D199" s="39"/>
      <c r="E199" s="19">
        <v>34890862.710000001</v>
      </c>
      <c r="G199" s="33" t="e">
        <f>+VLOOKUP(H199,'ALL 2021'!D:D,1,FALSE())</f>
        <v>#N/A</v>
      </c>
      <c r="H199" s="32">
        <v>60350000</v>
      </c>
      <c r="I199" s="33" t="s">
        <v>374</v>
      </c>
      <c r="K199" s="12">
        <v>-735447756.26999998</v>
      </c>
      <c r="N199" s="12"/>
    </row>
    <row r="200" spans="1:14" x14ac:dyDescent="0.25">
      <c r="A200" s="36">
        <v>62601000</v>
      </c>
      <c r="B200" s="37" t="s">
        <v>202</v>
      </c>
      <c r="C200" s="38">
        <v>34676290.530000001</v>
      </c>
      <c r="D200" s="39"/>
      <c r="E200" s="19">
        <v>9187654</v>
      </c>
      <c r="G200" s="33">
        <f>+VLOOKUP(H200,'ALL 2021'!D:D,1,FALSE())</f>
        <v>60600000</v>
      </c>
      <c r="H200" s="36">
        <v>60600000</v>
      </c>
      <c r="I200" s="37" t="s">
        <v>441</v>
      </c>
      <c r="K200" s="12">
        <v>0</v>
      </c>
      <c r="L200" s="12">
        <v>998291098.88</v>
      </c>
      <c r="M200" s="12">
        <v>785354914.54999995</v>
      </c>
      <c r="N200" s="12"/>
    </row>
    <row r="201" spans="1:14" x14ac:dyDescent="0.25">
      <c r="A201" s="36">
        <v>62601000</v>
      </c>
      <c r="B201" s="37" t="s">
        <v>203</v>
      </c>
      <c r="C201" s="38">
        <v>1915835.63</v>
      </c>
      <c r="D201" s="39"/>
      <c r="E201" s="19">
        <v>1415092.68</v>
      </c>
      <c r="G201" s="33">
        <f>+VLOOKUP(H201,'ALL 2021'!D:D,1,FALSE())</f>
        <v>60606000</v>
      </c>
      <c r="H201" s="32">
        <v>60606000</v>
      </c>
      <c r="I201" s="33" t="s">
        <v>383</v>
      </c>
      <c r="K201" s="12">
        <v>18699346.149999999</v>
      </c>
      <c r="N201" s="12"/>
    </row>
    <row r="202" spans="1:14" x14ac:dyDescent="0.25">
      <c r="A202" s="36">
        <v>62601000</v>
      </c>
      <c r="B202" s="37" t="s">
        <v>204</v>
      </c>
      <c r="C202" s="38">
        <v>3660009.39</v>
      </c>
      <c r="D202" s="39"/>
      <c r="E202" s="19">
        <v>0</v>
      </c>
      <c r="G202" s="33">
        <f>+VLOOKUP(H202,'ALL 2021'!D:D,1,FALSE())</f>
        <v>60608000</v>
      </c>
      <c r="H202" s="32">
        <v>60608000</v>
      </c>
      <c r="I202" s="33" t="s">
        <v>170</v>
      </c>
      <c r="K202" s="12">
        <v>10670224</v>
      </c>
      <c r="N202" s="12"/>
    </row>
    <row r="203" spans="1:14" x14ac:dyDescent="0.25">
      <c r="A203" s="36">
        <v>62601000</v>
      </c>
      <c r="B203" s="37" t="s">
        <v>205</v>
      </c>
      <c r="C203" s="38">
        <v>4467500</v>
      </c>
      <c r="D203" s="39"/>
      <c r="E203" s="19"/>
      <c r="G203" s="33">
        <f>+VLOOKUP(H203,'ALL 2021'!D:D,1,FALSE())</f>
        <v>60610000</v>
      </c>
      <c r="H203" s="32">
        <v>60610000</v>
      </c>
      <c r="I203" s="33" t="s">
        <v>442</v>
      </c>
      <c r="K203" s="12">
        <v>401665217.88</v>
      </c>
      <c r="N203" s="12"/>
    </row>
    <row r="204" spans="1:14" x14ac:dyDescent="0.25">
      <c r="A204" s="36">
        <v>62601000</v>
      </c>
      <c r="B204" s="37" t="s">
        <v>206</v>
      </c>
      <c r="C204" s="38">
        <v>558000</v>
      </c>
      <c r="D204" s="39"/>
      <c r="E204" s="19">
        <v>44000</v>
      </c>
      <c r="G204" s="33">
        <f>+VLOOKUP(H204,'ALL 2021'!D:D,1,FALSE())</f>
        <v>60611000</v>
      </c>
      <c r="H204" s="32">
        <v>60611000</v>
      </c>
      <c r="I204" s="33" t="s">
        <v>442</v>
      </c>
      <c r="K204" s="12">
        <v>24964253.09</v>
      </c>
      <c r="N204" s="12"/>
    </row>
    <row r="205" spans="1:14" x14ac:dyDescent="0.25">
      <c r="A205" s="36">
        <v>62701000</v>
      </c>
      <c r="B205" s="37" t="s">
        <v>207</v>
      </c>
      <c r="C205" s="38">
        <v>50528</v>
      </c>
      <c r="D205" s="39"/>
      <c r="E205" s="19">
        <v>336203.61</v>
      </c>
      <c r="G205" s="33">
        <f>+VLOOKUP(H205,'ALL 2021'!D:D,1,FALSE())</f>
        <v>60620000</v>
      </c>
      <c r="H205" s="32">
        <v>60620000</v>
      </c>
      <c r="I205" s="33" t="s">
        <v>378</v>
      </c>
      <c r="K205" s="12">
        <v>234452405.44999999</v>
      </c>
      <c r="N205" s="12"/>
    </row>
    <row r="206" spans="1:14" x14ac:dyDescent="0.25">
      <c r="A206" s="36">
        <v>62701000</v>
      </c>
      <c r="B206" s="37" t="s">
        <v>443</v>
      </c>
      <c r="C206" s="38">
        <v>718408.41</v>
      </c>
      <c r="D206" s="39"/>
      <c r="E206" s="19"/>
      <c r="G206" s="33">
        <f>+VLOOKUP(H206,'ALL 2021'!D:D,1,FALSE())</f>
        <v>60621000</v>
      </c>
      <c r="H206" s="32">
        <v>60621000</v>
      </c>
      <c r="I206" s="33" t="s">
        <v>379</v>
      </c>
      <c r="K206" s="12">
        <v>23181666.68</v>
      </c>
      <c r="N206" s="12"/>
    </row>
    <row r="207" spans="1:14" x14ac:dyDescent="0.25">
      <c r="A207" s="36">
        <v>62701000</v>
      </c>
      <c r="B207" s="37" t="s">
        <v>444</v>
      </c>
      <c r="C207" s="38">
        <v>14973821.83</v>
      </c>
      <c r="D207" s="39"/>
      <c r="E207" s="19"/>
      <c r="G207" s="33">
        <f>+VLOOKUP(H207,'ALL 2021'!D:D,1,FALSE())</f>
        <v>60640000</v>
      </c>
      <c r="H207" s="32">
        <v>60640000</v>
      </c>
      <c r="I207" s="33" t="s">
        <v>382</v>
      </c>
      <c r="K207" s="12">
        <v>126725145.95</v>
      </c>
      <c r="N207" s="12"/>
    </row>
    <row r="208" spans="1:14" x14ac:dyDescent="0.25">
      <c r="A208" s="36">
        <v>62701000</v>
      </c>
      <c r="B208" s="37" t="s">
        <v>445</v>
      </c>
      <c r="C208" s="38">
        <v>5232609.0999999996</v>
      </c>
      <c r="D208" s="39"/>
      <c r="E208" s="19">
        <v>1249697.99</v>
      </c>
      <c r="G208" s="33">
        <f>+VLOOKUP(H208,'ALL 2021'!D:D,1,FALSE())</f>
        <v>60641000</v>
      </c>
      <c r="H208" s="32">
        <v>60641000</v>
      </c>
      <c r="I208" s="33" t="s">
        <v>446</v>
      </c>
      <c r="K208" s="12">
        <v>203086864.33000001</v>
      </c>
      <c r="N208" s="12"/>
    </row>
    <row r="209" spans="1:14" x14ac:dyDescent="0.25">
      <c r="A209" s="36">
        <v>62701000</v>
      </c>
      <c r="B209" s="37" t="s">
        <v>447</v>
      </c>
      <c r="C209" s="38">
        <v>154871.26999999999</v>
      </c>
      <c r="D209" s="39"/>
      <c r="E209" s="19">
        <v>12810102.449999999</v>
      </c>
      <c r="G209" s="33">
        <f>+VLOOKUP(H209,'ALL 2021'!D:D,1,FALSE())</f>
        <v>60650000</v>
      </c>
      <c r="H209" s="32">
        <v>60650000</v>
      </c>
      <c r="I209" s="33" t="s">
        <v>167</v>
      </c>
      <c r="K209" s="12">
        <v>87898473.629999995</v>
      </c>
      <c r="N209" s="12"/>
    </row>
    <row r="210" spans="1:14" x14ac:dyDescent="0.25">
      <c r="A210" s="36">
        <v>62701000</v>
      </c>
      <c r="B210" s="37" t="s">
        <v>209</v>
      </c>
      <c r="C210" s="38">
        <v>7474477.4000000004</v>
      </c>
      <c r="D210" s="39"/>
      <c r="E210" s="19">
        <v>3594521.47</v>
      </c>
      <c r="G210" s="33">
        <f>+VLOOKUP(H210,'ALL 2021'!D:D,1,FALSE())</f>
        <v>60670000</v>
      </c>
      <c r="H210" s="32">
        <v>60670000</v>
      </c>
      <c r="I210" s="33" t="s">
        <v>385</v>
      </c>
      <c r="K210" s="12">
        <v>8425592.0500000007</v>
      </c>
      <c r="N210" s="12"/>
    </row>
    <row r="211" spans="1:14" x14ac:dyDescent="0.25">
      <c r="A211" s="36">
        <v>62701000</v>
      </c>
      <c r="B211" s="37" t="s">
        <v>448</v>
      </c>
      <c r="C211" s="38">
        <v>847000</v>
      </c>
      <c r="D211" s="39"/>
      <c r="E211" s="19">
        <v>72000</v>
      </c>
      <c r="G211" s="33">
        <f>+VLOOKUP(H211,'ALL 2021'!D:D,1,FALSE())</f>
        <v>60680000</v>
      </c>
      <c r="H211" s="32">
        <v>60680000</v>
      </c>
      <c r="I211" s="33" t="s">
        <v>375</v>
      </c>
      <c r="K211" s="12">
        <v>20025843.789999999</v>
      </c>
      <c r="N211" s="12"/>
    </row>
    <row r="212" spans="1:14" x14ac:dyDescent="0.25">
      <c r="A212" s="36">
        <v>62701000</v>
      </c>
      <c r="B212" s="37" t="s">
        <v>449</v>
      </c>
      <c r="C212" s="38">
        <v>66000</v>
      </c>
      <c r="D212" s="39"/>
      <c r="E212" s="19"/>
      <c r="G212" s="33">
        <f>+VLOOKUP(H212,'ALL 2021'!D:D,1,FALSE())</f>
        <v>60690000</v>
      </c>
      <c r="H212" s="32">
        <v>60690000</v>
      </c>
      <c r="I212" s="33" t="s">
        <v>387</v>
      </c>
      <c r="K212" s="12">
        <v>89400943</v>
      </c>
      <c r="N212" s="12"/>
    </row>
    <row r="213" spans="1:14" x14ac:dyDescent="0.25">
      <c r="A213" s="36">
        <v>62701000</v>
      </c>
      <c r="B213" s="42" t="s">
        <v>450</v>
      </c>
      <c r="C213" s="38">
        <v>1087542.23</v>
      </c>
      <c r="D213" s="39"/>
      <c r="E213" s="19">
        <v>617496.67000000004</v>
      </c>
      <c r="G213" s="33">
        <f>+VLOOKUP(H213,'ALL 2021'!D:D,1,FALSE())</f>
        <v>60700000</v>
      </c>
      <c r="H213" s="36">
        <v>60700000</v>
      </c>
      <c r="I213" s="37" t="s">
        <v>451</v>
      </c>
      <c r="K213" s="12">
        <v>0</v>
      </c>
      <c r="L213" s="12">
        <v>0</v>
      </c>
      <c r="M213" s="12">
        <v>18863640</v>
      </c>
      <c r="N213" s="12">
        <v>-425581307.5</v>
      </c>
    </row>
    <row r="214" spans="1:14" x14ac:dyDescent="0.25">
      <c r="A214" s="36">
        <v>62701000</v>
      </c>
      <c r="B214" s="37" t="s">
        <v>452</v>
      </c>
      <c r="C214" s="38">
        <v>366500</v>
      </c>
      <c r="D214" s="39"/>
      <c r="E214" s="19">
        <v>0</v>
      </c>
      <c r="G214" s="33">
        <f>+VLOOKUP(H214,'ALL 2021'!D:D,1,FALSE())</f>
        <v>60710000</v>
      </c>
      <c r="H214" s="32">
        <v>60710000</v>
      </c>
      <c r="I214" s="33" t="s">
        <v>453</v>
      </c>
      <c r="K214" s="12">
        <v>20149500</v>
      </c>
      <c r="N214" s="12"/>
    </row>
    <row r="215" spans="1:14" x14ac:dyDescent="0.25">
      <c r="A215" s="36">
        <v>62701000</v>
      </c>
      <c r="B215" s="37" t="s">
        <v>454</v>
      </c>
      <c r="C215" s="38">
        <v>2750424.9</v>
      </c>
      <c r="D215" s="39"/>
      <c r="E215" s="19">
        <v>0</v>
      </c>
      <c r="G215" s="33">
        <f>+VLOOKUP(H215,'ALL 2021'!D:D,1,FALSE())</f>
        <v>60800000</v>
      </c>
      <c r="H215" s="36">
        <v>60800000</v>
      </c>
      <c r="I215" s="37" t="s">
        <v>455</v>
      </c>
      <c r="K215" s="12">
        <v>0</v>
      </c>
      <c r="L215" s="12">
        <v>342508325.18000001</v>
      </c>
      <c r="M215" s="12">
        <v>373721632.38999999</v>
      </c>
      <c r="N215" s="12">
        <v>20905412.720000301</v>
      </c>
    </row>
    <row r="216" spans="1:14" x14ac:dyDescent="0.25">
      <c r="A216" s="36">
        <v>62701000</v>
      </c>
      <c r="B216" s="42" t="s">
        <v>456</v>
      </c>
      <c r="C216" s="38">
        <v>6000000</v>
      </c>
      <c r="D216" s="39"/>
      <c r="E216" s="19">
        <v>0</v>
      </c>
      <c r="G216" s="33">
        <f>+VLOOKUP(H216,'ALL 2021'!D:D,1,FALSE())</f>
        <v>60801000</v>
      </c>
      <c r="H216" s="32">
        <v>60801000</v>
      </c>
      <c r="I216" s="33" t="s">
        <v>457</v>
      </c>
      <c r="K216" s="12">
        <v>421983974.57999998</v>
      </c>
      <c r="N216" s="12"/>
    </row>
    <row r="217" spans="1:14" x14ac:dyDescent="0.25">
      <c r="A217" s="36">
        <v>62701000</v>
      </c>
      <c r="B217" s="37" t="s">
        <v>458</v>
      </c>
      <c r="C217" s="38">
        <v>10872015.27</v>
      </c>
      <c r="D217" s="39"/>
      <c r="E217" s="19">
        <v>0</v>
      </c>
      <c r="G217" s="33">
        <f>+VLOOKUP(H217,'ALL 2021'!D:D,1,FALSE())</f>
        <v>60803000</v>
      </c>
      <c r="H217" s="32">
        <v>60803000</v>
      </c>
      <c r="I217" s="33" t="s">
        <v>459</v>
      </c>
      <c r="K217" s="12">
        <v>5934796.4800000004</v>
      </c>
      <c r="N217" s="12"/>
    </row>
    <row r="218" spans="1:14" x14ac:dyDescent="0.25">
      <c r="A218" s="36">
        <v>62701000</v>
      </c>
      <c r="B218" s="42" t="s">
        <v>460</v>
      </c>
      <c r="C218" s="38">
        <v>70000</v>
      </c>
      <c r="D218" s="39"/>
      <c r="E218" s="19">
        <v>404800</v>
      </c>
      <c r="G218" s="33">
        <f>+VLOOKUP(H218,'ALL 2021'!D:D,1,FALSE())</f>
        <v>60804000</v>
      </c>
      <c r="H218" s="32">
        <v>60804000</v>
      </c>
      <c r="I218" s="33" t="s">
        <v>461</v>
      </c>
      <c r="K218" s="12">
        <v>22206823.289999999</v>
      </c>
      <c r="N218" s="12"/>
    </row>
    <row r="219" spans="1:14" x14ac:dyDescent="0.25">
      <c r="A219" s="36">
        <v>62701000</v>
      </c>
      <c r="B219" s="37"/>
      <c r="C219" s="38">
        <v>154633.32999999999</v>
      </c>
      <c r="D219" s="39"/>
      <c r="E219" s="19">
        <v>13004013.57</v>
      </c>
      <c r="G219" s="33">
        <f>+VLOOKUP(H219,'ALL 2021'!D:D,1,FALSE())</f>
        <v>60806000</v>
      </c>
      <c r="H219" s="32">
        <v>60806000</v>
      </c>
      <c r="I219" s="33" t="s">
        <v>462</v>
      </c>
      <c r="K219" s="12">
        <v>1828130.16</v>
      </c>
      <c r="N219" s="12"/>
    </row>
    <row r="220" spans="1:14" x14ac:dyDescent="0.25">
      <c r="A220" s="36">
        <v>62800000</v>
      </c>
      <c r="B220" s="37" t="s">
        <v>463</v>
      </c>
      <c r="C220" s="38">
        <v>158400</v>
      </c>
      <c r="D220" s="39"/>
      <c r="E220" s="19">
        <v>113600</v>
      </c>
      <c r="G220" s="33">
        <f>+VLOOKUP(H220,'ALL 2021'!D:D,1,FALSE())</f>
        <v>60808000</v>
      </c>
      <c r="H220" s="32">
        <v>60808000</v>
      </c>
      <c r="I220" s="33" t="s">
        <v>464</v>
      </c>
      <c r="K220" s="12">
        <v>8608679.4399999995</v>
      </c>
      <c r="N220" s="12"/>
    </row>
    <row r="221" spans="1:14" x14ac:dyDescent="0.25">
      <c r="A221" s="36">
        <v>63501000</v>
      </c>
      <c r="B221" s="37" t="s">
        <v>465</v>
      </c>
      <c r="C221" s="38">
        <v>83410825.269999996</v>
      </c>
      <c r="D221" s="39"/>
      <c r="E221" s="19"/>
      <c r="G221" s="33">
        <f>+VLOOKUP(H221,'ALL 2021'!D:D,1,FALSE())</f>
        <v>60811000</v>
      </c>
      <c r="H221" s="32">
        <v>60811000</v>
      </c>
      <c r="I221" s="33" t="s">
        <v>466</v>
      </c>
      <c r="K221" s="12">
        <v>28221103</v>
      </c>
      <c r="N221" s="12"/>
    </row>
    <row r="222" spans="1:14" x14ac:dyDescent="0.25">
      <c r="A222" s="36">
        <v>63501000</v>
      </c>
      <c r="B222" s="37" t="s">
        <v>467</v>
      </c>
      <c r="C222" s="38">
        <v>4420000</v>
      </c>
      <c r="D222" s="39"/>
      <c r="E222" s="19"/>
      <c r="G222" s="33">
        <f>+VLOOKUP(H222,'ALL 2021'!D:D,1,FALSE())</f>
        <v>60811100</v>
      </c>
      <c r="H222" s="32">
        <v>60811100</v>
      </c>
      <c r="I222" s="33" t="s">
        <v>468</v>
      </c>
      <c r="K222" s="12">
        <v>14204820.939999999</v>
      </c>
      <c r="N222" s="12"/>
    </row>
    <row r="223" spans="1:14" x14ac:dyDescent="0.25">
      <c r="A223" s="36">
        <v>63501000</v>
      </c>
      <c r="B223" s="37" t="s">
        <v>469</v>
      </c>
      <c r="C223" s="38">
        <v>190600</v>
      </c>
      <c r="D223" s="39"/>
      <c r="E223" s="19">
        <v>996429925.47000003</v>
      </c>
      <c r="G223" s="33">
        <f>+VLOOKUP(H223,'ALL 2021'!D:D,1,FALSE())</f>
        <v>60812000</v>
      </c>
      <c r="H223" s="32">
        <v>60812000</v>
      </c>
      <c r="I223" s="33" t="s">
        <v>403</v>
      </c>
      <c r="K223" s="12">
        <v>13246915.6</v>
      </c>
      <c r="N223" s="12"/>
    </row>
    <row r="224" spans="1:14" x14ac:dyDescent="0.25">
      <c r="A224" s="36">
        <v>63502000</v>
      </c>
      <c r="B224" s="37" t="s">
        <v>470</v>
      </c>
      <c r="C224" s="38">
        <v>8720872</v>
      </c>
      <c r="D224" s="39"/>
      <c r="E224" s="19">
        <v>185000</v>
      </c>
      <c r="G224" s="33">
        <f>+VLOOKUP(H224,'ALL 2021'!D:D,1,FALSE())</f>
        <v>60817000</v>
      </c>
      <c r="H224" s="32">
        <v>60817000</v>
      </c>
      <c r="I224" s="33" t="s">
        <v>404</v>
      </c>
      <c r="K224" s="12">
        <v>43502235.590000004</v>
      </c>
      <c r="N224" s="12"/>
    </row>
    <row r="225" spans="1:14" x14ac:dyDescent="0.25">
      <c r="A225" s="36">
        <v>63503000</v>
      </c>
      <c r="B225" s="37" t="s">
        <v>213</v>
      </c>
      <c r="C225" s="38">
        <v>270000</v>
      </c>
      <c r="D225" s="39"/>
      <c r="E225" s="19">
        <v>23247221.300000001</v>
      </c>
      <c r="G225" s="33">
        <f>+VLOOKUP(H225,'ALL 2021'!D:D,1,FALSE())</f>
        <v>60900000</v>
      </c>
      <c r="H225" s="36">
        <v>60900000</v>
      </c>
      <c r="I225" s="37" t="s">
        <v>471</v>
      </c>
      <c r="K225" s="12">
        <v>0</v>
      </c>
      <c r="L225" s="12">
        <v>0</v>
      </c>
      <c r="M225" s="12">
        <v>-179554.32</v>
      </c>
      <c r="N225" s="12">
        <v>-28317449.639999401</v>
      </c>
    </row>
    <row r="226" spans="1:14" x14ac:dyDescent="0.25">
      <c r="A226" s="36">
        <v>63504000</v>
      </c>
      <c r="B226" s="37" t="s">
        <v>472</v>
      </c>
      <c r="C226" s="38">
        <v>18637733.989999998</v>
      </c>
      <c r="D226" s="39"/>
      <c r="E226" s="19">
        <v>329500.34999999998</v>
      </c>
      <c r="G226" s="33">
        <f>+VLOOKUP(H226,'ALL 2021'!D:D,1,FALSE())</f>
        <v>61100000</v>
      </c>
      <c r="H226" s="36">
        <v>61100000</v>
      </c>
      <c r="I226" s="37" t="s">
        <v>473</v>
      </c>
      <c r="K226" s="12">
        <v>0</v>
      </c>
      <c r="L226" s="12">
        <v>228995765.66</v>
      </c>
      <c r="M226" s="12">
        <v>198711983.86000001</v>
      </c>
      <c r="N226" s="12">
        <v>4649179.57</v>
      </c>
    </row>
    <row r="227" spans="1:14" x14ac:dyDescent="0.25">
      <c r="A227" s="36">
        <v>63506000</v>
      </c>
      <c r="B227" s="37" t="s">
        <v>474</v>
      </c>
      <c r="C227" s="38">
        <v>11155829.01</v>
      </c>
      <c r="D227" s="39"/>
      <c r="E227" s="19">
        <v>486216340.91000003</v>
      </c>
      <c r="G227" s="33">
        <f>+VLOOKUP(H227,'ALL 2021'!D:D,1,FALSE())</f>
        <v>61110000</v>
      </c>
      <c r="H227" s="32">
        <v>61110000</v>
      </c>
      <c r="I227" s="33" t="s">
        <v>473</v>
      </c>
      <c r="K227" s="12">
        <v>176636047.94</v>
      </c>
      <c r="N227" s="12"/>
    </row>
    <row r="228" spans="1:14" x14ac:dyDescent="0.25">
      <c r="A228" s="36">
        <v>63507000</v>
      </c>
      <c r="B228" s="37" t="s">
        <v>475</v>
      </c>
      <c r="C228" s="38">
        <v>426344807.06</v>
      </c>
      <c r="D228" s="39"/>
      <c r="E228" s="19">
        <v>8530000</v>
      </c>
      <c r="G228" s="33">
        <f>+VLOOKUP(H228,'ALL 2021'!D:D,1,FALSE())</f>
        <v>61300000</v>
      </c>
      <c r="H228" s="36">
        <v>61300000</v>
      </c>
      <c r="I228" s="37" t="s">
        <v>476</v>
      </c>
      <c r="K228" s="12">
        <v>15419147.33</v>
      </c>
      <c r="L228" s="12">
        <v>57272727.219999999</v>
      </c>
      <c r="M228" s="12">
        <v>16030703.23</v>
      </c>
      <c r="N228" s="12">
        <v>-500000000</v>
      </c>
    </row>
    <row r="229" spans="1:14" x14ac:dyDescent="0.25">
      <c r="A229" s="36">
        <v>64101000</v>
      </c>
      <c r="B229" s="37" t="s">
        <v>216</v>
      </c>
      <c r="C229" s="38">
        <v>954012378.38999999</v>
      </c>
      <c r="D229" s="39"/>
      <c r="E229" s="19">
        <v>87863030</v>
      </c>
      <c r="G229" s="33">
        <f>+VLOOKUP(H229,'ALL 2021'!D:D,1,FALSE())</f>
        <v>61301000</v>
      </c>
      <c r="H229" s="32">
        <v>61301000</v>
      </c>
      <c r="I229" s="33" t="s">
        <v>477</v>
      </c>
      <c r="K229" s="12">
        <v>2696531</v>
      </c>
      <c r="N229" s="12"/>
    </row>
    <row r="230" spans="1:14" x14ac:dyDescent="0.25">
      <c r="A230" s="36">
        <v>64101000</v>
      </c>
      <c r="B230" s="37" t="s">
        <v>478</v>
      </c>
      <c r="C230" s="38">
        <v>43255802</v>
      </c>
      <c r="D230" s="39"/>
      <c r="E230" s="19">
        <v>38675697</v>
      </c>
      <c r="G230" s="33">
        <f>+VLOOKUP(H230,'ALL 2021'!D:D,1,FALSE())</f>
        <v>61303000</v>
      </c>
      <c r="H230" s="32">
        <v>61303000</v>
      </c>
      <c r="I230" s="33" t="s">
        <v>406</v>
      </c>
      <c r="K230" s="12">
        <v>157336855.46000001</v>
      </c>
      <c r="N230" s="12"/>
    </row>
    <row r="231" spans="1:14" x14ac:dyDescent="0.25">
      <c r="A231" s="36">
        <v>64101000</v>
      </c>
      <c r="B231" s="37" t="s">
        <v>217</v>
      </c>
      <c r="C231" s="38">
        <v>50754719.859999999</v>
      </c>
      <c r="D231" s="39"/>
      <c r="E231" s="19">
        <v>157007796.80000001</v>
      </c>
      <c r="G231" s="33">
        <f>+VLOOKUP(H231,'ALL 2021'!D:D,1,FALSE())</f>
        <v>61500000</v>
      </c>
      <c r="H231" s="36">
        <v>61500000</v>
      </c>
      <c r="I231" s="37" t="s">
        <v>479</v>
      </c>
      <c r="K231" s="12">
        <v>165951929.16999999</v>
      </c>
      <c r="L231" s="12">
        <v>128869625.8</v>
      </c>
      <c r="M231" s="12">
        <v>142772533.16999999</v>
      </c>
      <c r="N231" s="12">
        <v>-250000000</v>
      </c>
    </row>
    <row r="232" spans="1:14" x14ac:dyDescent="0.25">
      <c r="A232" s="36">
        <v>64101000</v>
      </c>
      <c r="B232" s="37" t="s">
        <v>218</v>
      </c>
      <c r="C232" s="38">
        <v>176762088.66999999</v>
      </c>
      <c r="D232" s="39"/>
      <c r="E232" s="19">
        <v>77242451.189999998</v>
      </c>
      <c r="G232" s="33">
        <f>+VLOOKUP(H232,'ALL 2021'!D:D,1,FALSE())</f>
        <v>61501000</v>
      </c>
      <c r="H232" s="32">
        <v>61501000</v>
      </c>
      <c r="I232" s="33" t="s">
        <v>480</v>
      </c>
      <c r="K232" s="12">
        <v>10629801.380000001</v>
      </c>
      <c r="N232" s="12"/>
    </row>
    <row r="233" spans="1:14" x14ac:dyDescent="0.25">
      <c r="A233" s="36">
        <v>64101000</v>
      </c>
      <c r="B233" s="37" t="s">
        <v>219</v>
      </c>
      <c r="C233" s="38">
        <v>55274795.329999998</v>
      </c>
      <c r="D233" s="39"/>
      <c r="E233" s="19">
        <v>-8333.34</v>
      </c>
      <c r="G233" s="33">
        <f>+VLOOKUP(H233,'ALL 2021'!D:D,1,FALSE())</f>
        <v>61502000</v>
      </c>
      <c r="H233" s="32">
        <v>61502000</v>
      </c>
      <c r="I233" s="33" t="s">
        <v>180</v>
      </c>
      <c r="K233" s="12">
        <v>101828</v>
      </c>
      <c r="N233" s="12"/>
    </row>
    <row r="234" spans="1:14" x14ac:dyDescent="0.25">
      <c r="A234" s="36">
        <v>64101000</v>
      </c>
      <c r="B234" s="37" t="s">
        <v>221</v>
      </c>
      <c r="C234" s="38">
        <v>20153517.739999998</v>
      </c>
      <c r="D234" s="39"/>
      <c r="E234" s="19">
        <v>2657603.2100000102</v>
      </c>
      <c r="G234" s="33">
        <f>+VLOOKUP(H234,'ALL 2021'!D:D,1,FALSE())</f>
        <v>61503000</v>
      </c>
      <c r="H234" s="32">
        <v>61503000</v>
      </c>
      <c r="I234" s="33" t="s">
        <v>481</v>
      </c>
      <c r="K234" s="12">
        <v>92314237.730000004</v>
      </c>
      <c r="N234" s="12"/>
    </row>
    <row r="235" spans="1:14" x14ac:dyDescent="0.25">
      <c r="A235" s="36">
        <v>64101000</v>
      </c>
      <c r="B235" s="37" t="s">
        <v>482</v>
      </c>
      <c r="C235" s="38">
        <v>12255175.16</v>
      </c>
      <c r="D235" s="39"/>
      <c r="E235" s="19">
        <v>79725616.719999999</v>
      </c>
      <c r="G235" s="33">
        <f>+VLOOKUP(H235,'ALL 2021'!D:D,1,FALSE())</f>
        <v>61505000</v>
      </c>
      <c r="H235" s="32">
        <v>61505000</v>
      </c>
      <c r="I235" s="33" t="s">
        <v>415</v>
      </c>
      <c r="K235" s="12">
        <v>259446.64</v>
      </c>
      <c r="N235" s="12"/>
    </row>
    <row r="236" spans="1:14" x14ac:dyDescent="0.25">
      <c r="A236" s="36">
        <v>64501000</v>
      </c>
      <c r="B236" s="37" t="s">
        <v>483</v>
      </c>
      <c r="C236" s="38">
        <v>80249635.519999996</v>
      </c>
      <c r="D236" s="39"/>
      <c r="E236" s="19">
        <v>49828510.450000003</v>
      </c>
      <c r="G236" s="33">
        <f>+VLOOKUP(H236,'ALL 2021'!D:D,1,FALSE())</f>
        <v>61506000</v>
      </c>
      <c r="H236" s="32">
        <v>61506000</v>
      </c>
      <c r="I236" s="33" t="s">
        <v>413</v>
      </c>
      <c r="K236" s="12">
        <v>42685464.93</v>
      </c>
      <c r="N236" s="12"/>
    </row>
    <row r="237" spans="1:14" x14ac:dyDescent="0.25">
      <c r="A237" s="36">
        <v>64501000</v>
      </c>
      <c r="B237" s="37" t="s">
        <v>484</v>
      </c>
      <c r="C237" s="38">
        <v>50156022.200000003</v>
      </c>
      <c r="D237" s="39"/>
      <c r="E237" s="19">
        <v>9464580.5899999999</v>
      </c>
      <c r="G237" s="33">
        <f>+VLOOKUP(H237,'ALL 2021'!D:D,1,FALSE())</f>
        <v>61600000</v>
      </c>
      <c r="H237" s="36">
        <v>61600000</v>
      </c>
      <c r="I237" s="37" t="s">
        <v>485</v>
      </c>
      <c r="K237" s="12">
        <v>0</v>
      </c>
      <c r="L237" s="12">
        <v>15807539.460000001</v>
      </c>
      <c r="M237" s="12">
        <v>13226956.49</v>
      </c>
      <c r="N237" s="12">
        <v>21221305.8699999</v>
      </c>
    </row>
    <row r="238" spans="1:14" x14ac:dyDescent="0.25">
      <c r="A238" s="36">
        <v>64501000</v>
      </c>
      <c r="B238" s="37" t="s">
        <v>486</v>
      </c>
      <c r="C238" s="38">
        <v>10031204.439999999</v>
      </c>
      <c r="D238" s="39"/>
      <c r="E238" s="19">
        <v>2275527.27</v>
      </c>
      <c r="G238" s="33">
        <f>+VLOOKUP(H238,'ALL 2021'!D:D,1,FALSE())</f>
        <v>61601000</v>
      </c>
      <c r="H238" s="32">
        <v>61601000</v>
      </c>
      <c r="I238" s="33" t="s">
        <v>417</v>
      </c>
      <c r="K238" s="12">
        <v>569682.46</v>
      </c>
      <c r="N238" s="12"/>
    </row>
    <row r="239" spans="1:14" x14ac:dyDescent="0.25">
      <c r="A239" s="36">
        <v>64501000</v>
      </c>
      <c r="B239" s="37" t="s">
        <v>487</v>
      </c>
      <c r="C239" s="38">
        <v>1952474.19</v>
      </c>
      <c r="D239" s="39"/>
      <c r="E239" s="19"/>
      <c r="G239" s="33">
        <f>+VLOOKUP(H239,'ALL 2021'!D:D,1,FALSE())</f>
        <v>61602000</v>
      </c>
      <c r="H239" s="32">
        <v>61602000</v>
      </c>
      <c r="I239" s="33" t="s">
        <v>488</v>
      </c>
      <c r="K239" s="12">
        <v>1008397.54</v>
      </c>
      <c r="N239" s="12"/>
    </row>
    <row r="240" spans="1:14" x14ac:dyDescent="0.25">
      <c r="A240" s="36">
        <v>64801000</v>
      </c>
      <c r="B240" s="37" t="s">
        <v>489</v>
      </c>
      <c r="C240" s="38">
        <v>4631107.88</v>
      </c>
      <c r="D240" s="39"/>
      <c r="E240" s="19">
        <v>127000</v>
      </c>
      <c r="G240" s="33">
        <f>+VLOOKUP(H240,'ALL 2021'!D:D,1,FALSE())</f>
        <v>61604000</v>
      </c>
      <c r="H240" s="32">
        <v>61604000</v>
      </c>
      <c r="I240" s="33" t="s">
        <v>183</v>
      </c>
      <c r="K240" s="12">
        <v>16624682.33</v>
      </c>
      <c r="N240" s="12"/>
    </row>
    <row r="241" spans="1:14" x14ac:dyDescent="0.25">
      <c r="A241" s="36">
        <v>64801000</v>
      </c>
      <c r="B241" s="37" t="s">
        <v>225</v>
      </c>
      <c r="C241" s="38">
        <v>36800</v>
      </c>
      <c r="D241" s="39"/>
      <c r="E241" s="19">
        <v>0</v>
      </c>
      <c r="G241" s="33">
        <f>+VLOOKUP(H241,'ALL 2021'!D:D,1,FALSE())</f>
        <v>61800000</v>
      </c>
      <c r="H241" s="36">
        <v>61800000</v>
      </c>
      <c r="I241" s="37" t="s">
        <v>490</v>
      </c>
      <c r="K241" s="12">
        <v>0</v>
      </c>
      <c r="L241" s="12">
        <v>232952.63</v>
      </c>
      <c r="M241" s="12">
        <v>1728445.77</v>
      </c>
      <c r="N241" s="12"/>
    </row>
    <row r="242" spans="1:14" x14ac:dyDescent="0.25">
      <c r="A242" s="36">
        <v>64801000</v>
      </c>
      <c r="B242" s="37" t="s">
        <v>491</v>
      </c>
      <c r="C242" s="38">
        <v>86000</v>
      </c>
      <c r="D242" s="39"/>
      <c r="E242" s="19"/>
      <c r="G242" s="33">
        <f>+VLOOKUP(H242,'ALL 2021'!D:D,1,FALSE())</f>
        <v>61801000</v>
      </c>
      <c r="H242" s="32">
        <v>61801000</v>
      </c>
      <c r="I242" s="33" t="s">
        <v>492</v>
      </c>
      <c r="K242" s="12">
        <v>928932</v>
      </c>
      <c r="N242" s="12"/>
    </row>
    <row r="243" spans="1:14" x14ac:dyDescent="0.25">
      <c r="A243" s="36">
        <v>64801000</v>
      </c>
      <c r="B243" s="37" t="s">
        <v>493</v>
      </c>
      <c r="C243" s="38">
        <v>14411400</v>
      </c>
      <c r="D243" s="39"/>
      <c r="E243" s="19">
        <v>4096267.83</v>
      </c>
      <c r="G243" s="33">
        <f>+VLOOKUP(H243,'ALL 2021'!D:D,1,FALSE())</f>
        <v>61802000</v>
      </c>
      <c r="H243" s="32">
        <v>61802000</v>
      </c>
      <c r="I243" s="33" t="s">
        <v>494</v>
      </c>
      <c r="K243" s="12">
        <v>1441408.83</v>
      </c>
      <c r="N243" s="12"/>
    </row>
    <row r="244" spans="1:14" x14ac:dyDescent="0.25">
      <c r="A244" s="36">
        <v>65100000</v>
      </c>
      <c r="B244" s="37" t="s">
        <v>228</v>
      </c>
      <c r="C244" s="38">
        <v>2184931.9900000002</v>
      </c>
      <c r="D244" s="39"/>
      <c r="E244" s="19">
        <v>0</v>
      </c>
      <c r="G244" s="33">
        <f>+VLOOKUP(H244,'ALL 2021'!D:D,1,FALSE())</f>
        <v>61900000</v>
      </c>
      <c r="H244" s="36">
        <v>61900000</v>
      </c>
      <c r="I244" s="37" t="s">
        <v>419</v>
      </c>
      <c r="K244" s="12">
        <v>0</v>
      </c>
      <c r="L244" s="12">
        <v>-32859.29</v>
      </c>
      <c r="M244" s="12">
        <v>0</v>
      </c>
      <c r="N244" s="12"/>
    </row>
    <row r="245" spans="1:14" x14ac:dyDescent="0.25">
      <c r="A245" s="36">
        <v>65200000</v>
      </c>
      <c r="B245" s="37" t="s">
        <v>495</v>
      </c>
      <c r="C245" s="38">
        <v>22638802.199999999</v>
      </c>
      <c r="D245" s="39"/>
      <c r="E245" s="19">
        <v>1647451.22</v>
      </c>
      <c r="G245" s="33">
        <f>+VLOOKUP(H245,'ALL 2021'!D:D,1,FALSE())</f>
        <v>62100000</v>
      </c>
      <c r="H245" s="36">
        <v>62100000</v>
      </c>
      <c r="I245" s="37" t="s">
        <v>496</v>
      </c>
      <c r="K245" s="12">
        <v>49639002.439999998</v>
      </c>
      <c r="L245" s="12">
        <v>53122144.619999997</v>
      </c>
      <c r="M245" s="12">
        <v>75187457.359999999</v>
      </c>
      <c r="N245" s="12"/>
    </row>
    <row r="246" spans="1:14" x14ac:dyDescent="0.25">
      <c r="A246" s="36">
        <v>65602000</v>
      </c>
      <c r="B246" s="37" t="s">
        <v>229</v>
      </c>
      <c r="C246" s="38">
        <v>1311664.3999999999</v>
      </c>
      <c r="D246" s="39"/>
      <c r="E246" s="19">
        <v>26937902.239999998</v>
      </c>
      <c r="G246" s="33">
        <f>+VLOOKUP(H246,'ALL 2021'!D:D,1,FALSE())</f>
        <v>62101000</v>
      </c>
      <c r="H246" s="32">
        <v>62101000</v>
      </c>
      <c r="I246" s="33" t="s">
        <v>421</v>
      </c>
      <c r="K246" s="12">
        <v>7970300</v>
      </c>
      <c r="N246" s="12"/>
    </row>
    <row r="247" spans="1:14" x14ac:dyDescent="0.25">
      <c r="A247" s="36">
        <v>65700000</v>
      </c>
      <c r="B247" s="37" t="s">
        <v>497</v>
      </c>
      <c r="C247" s="38">
        <v>5588058.7300000004</v>
      </c>
      <c r="D247" s="39"/>
      <c r="E247" s="19"/>
      <c r="G247" s="33">
        <f>+VLOOKUP(H247,'ALL 2021'!D:D,1,FALSE())</f>
        <v>62102000</v>
      </c>
      <c r="H247" s="32">
        <v>62102000</v>
      </c>
      <c r="I247" s="33" t="s">
        <v>498</v>
      </c>
      <c r="K247" s="12">
        <v>96405457.480000004</v>
      </c>
      <c r="N247" s="12"/>
    </row>
    <row r="248" spans="1:14" x14ac:dyDescent="0.25">
      <c r="A248" s="36">
        <v>65800000</v>
      </c>
      <c r="B248" s="37"/>
      <c r="C248" s="38">
        <v>6583739.6799999997</v>
      </c>
      <c r="D248" s="39"/>
      <c r="E248" s="19">
        <v>268725.51</v>
      </c>
      <c r="G248" s="33">
        <f>+VLOOKUP(H248,'ALL 2021'!D:D,1,FALSE())</f>
        <v>62103000</v>
      </c>
      <c r="H248" s="32">
        <v>62103000</v>
      </c>
      <c r="I248" s="33" t="s">
        <v>499</v>
      </c>
      <c r="K248" s="12">
        <v>25531320</v>
      </c>
    </row>
    <row r="249" spans="1:14" x14ac:dyDescent="0.25">
      <c r="A249" s="36">
        <v>66100000</v>
      </c>
      <c r="B249" s="37" t="s">
        <v>500</v>
      </c>
      <c r="C249" s="38">
        <v>38080.58</v>
      </c>
      <c r="D249" s="39"/>
      <c r="E249" s="19">
        <v>15199870.220000001</v>
      </c>
      <c r="G249" s="33">
        <f>+VLOOKUP(H249,'ALL 2021'!D:D,1,FALSE())</f>
        <v>62200000</v>
      </c>
      <c r="H249" s="36">
        <v>62200000</v>
      </c>
      <c r="I249" s="37" t="s">
        <v>501</v>
      </c>
      <c r="K249" s="12">
        <v>0</v>
      </c>
      <c r="L249" s="12">
        <v>399199299.55000001</v>
      </c>
      <c r="M249" s="12">
        <v>410802556.37</v>
      </c>
      <c r="N249" s="12"/>
    </row>
    <row r="250" spans="1:14" x14ac:dyDescent="0.25">
      <c r="A250" s="36">
        <v>66100000</v>
      </c>
      <c r="B250" s="37" t="s">
        <v>502</v>
      </c>
      <c r="C250" s="38">
        <v>23955761.390000001</v>
      </c>
      <c r="D250" s="39"/>
      <c r="E250" s="19">
        <v>63308508.030000001</v>
      </c>
      <c r="G250" s="33">
        <f>+VLOOKUP(H250,'ALL 2021'!D:D,1,FALSE())</f>
        <v>62201000</v>
      </c>
      <c r="H250" s="32">
        <v>62201000</v>
      </c>
      <c r="I250" s="33" t="s">
        <v>503</v>
      </c>
      <c r="K250" s="12">
        <v>38687003.899999999</v>
      </c>
    </row>
    <row r="251" spans="1:14" x14ac:dyDescent="0.25">
      <c r="A251" s="36">
        <v>66100000</v>
      </c>
      <c r="B251" s="37" t="s">
        <v>504</v>
      </c>
      <c r="C251" s="38">
        <v>167330394.12</v>
      </c>
      <c r="D251" s="39"/>
      <c r="E251" s="19">
        <v>28931932.670000002</v>
      </c>
      <c r="G251" s="33">
        <f>+VLOOKUP(H251,'ALL 2021'!D:D,1,FALSE())</f>
        <v>62202000</v>
      </c>
      <c r="H251" s="32">
        <v>62202000</v>
      </c>
      <c r="I251" s="33" t="s">
        <v>505</v>
      </c>
      <c r="K251" s="12">
        <v>480002.4</v>
      </c>
    </row>
    <row r="252" spans="1:14" x14ac:dyDescent="0.25">
      <c r="A252" s="36">
        <v>66100000</v>
      </c>
      <c r="B252" s="37" t="s">
        <v>506</v>
      </c>
      <c r="C252" s="38">
        <v>81360808.829999998</v>
      </c>
      <c r="D252" s="39"/>
      <c r="E252" s="19">
        <v>24156663.43</v>
      </c>
      <c r="G252" s="33">
        <f>+VLOOKUP(H252,'ALL 2021'!D:D,1,FALSE())</f>
        <v>62203000</v>
      </c>
      <c r="H252" s="32">
        <v>62203000</v>
      </c>
      <c r="I252" s="33" t="s">
        <v>507</v>
      </c>
      <c r="K252" s="12">
        <v>26209325</v>
      </c>
    </row>
    <row r="253" spans="1:14" x14ac:dyDescent="0.25">
      <c r="A253" s="36">
        <v>66600000</v>
      </c>
      <c r="B253" s="37" t="s">
        <v>232</v>
      </c>
      <c r="C253" s="38">
        <v>18697432.210000001</v>
      </c>
      <c r="D253" s="39"/>
      <c r="E253" s="19">
        <v>966464.07</v>
      </c>
      <c r="G253" s="33">
        <f>+VLOOKUP(H253,'ALL 2021'!D:D,1,FALSE())</f>
        <v>62204000</v>
      </c>
      <c r="H253" s="32">
        <v>62204000</v>
      </c>
      <c r="I253" s="33" t="s">
        <v>508</v>
      </c>
      <c r="K253" s="12">
        <v>373547.23</v>
      </c>
    </row>
    <row r="254" spans="1:14" x14ac:dyDescent="0.25">
      <c r="A254" s="36">
        <v>68111000</v>
      </c>
      <c r="B254" s="37" t="s">
        <v>509</v>
      </c>
      <c r="C254" s="38">
        <v>966464.07</v>
      </c>
      <c r="D254" s="39"/>
      <c r="E254" s="19">
        <v>950529170.65999997</v>
      </c>
      <c r="G254" s="33">
        <f>+VLOOKUP(H254,'ALL 2021'!D:D,1,FALSE())</f>
        <v>62206000</v>
      </c>
      <c r="H254" s="32">
        <v>62206000</v>
      </c>
      <c r="I254" s="33" t="s">
        <v>510</v>
      </c>
      <c r="K254" s="12">
        <v>3596666.67</v>
      </c>
    </row>
    <row r="255" spans="1:14" x14ac:dyDescent="0.25">
      <c r="A255" s="36">
        <v>68112000</v>
      </c>
      <c r="B255" s="37" t="s">
        <v>511</v>
      </c>
      <c r="C255" s="38">
        <v>1012432642.54</v>
      </c>
      <c r="D255" s="39"/>
      <c r="E255" s="19">
        <v>36867749.200000003</v>
      </c>
      <c r="G255" s="33">
        <f>+VLOOKUP(H255,'ALL 2021'!D:D,1,FALSE())</f>
        <v>62208000</v>
      </c>
      <c r="H255" s="32">
        <v>62208000</v>
      </c>
      <c r="I255" s="33" t="s">
        <v>425</v>
      </c>
      <c r="K255" s="12">
        <v>24793559</v>
      </c>
    </row>
    <row r="256" spans="1:14" x14ac:dyDescent="0.25">
      <c r="A256" s="36">
        <v>68500000</v>
      </c>
      <c r="B256" s="37" t="s">
        <v>512</v>
      </c>
      <c r="C256" s="38">
        <v>206121024.94999999</v>
      </c>
      <c r="D256" s="39"/>
      <c r="E256" s="19">
        <v>388690236.20599997</v>
      </c>
      <c r="G256" s="33">
        <f>+VLOOKUP(H256,'ALL 2021'!D:D,1,FALSE())</f>
        <v>62209000</v>
      </c>
      <c r="H256" s="32">
        <v>62209000</v>
      </c>
      <c r="I256" s="33" t="s">
        <v>428</v>
      </c>
      <c r="K256" s="12">
        <v>267404117.55000001</v>
      </c>
    </row>
    <row r="257" spans="1:14" x14ac:dyDescent="0.25">
      <c r="A257" s="36">
        <v>69800000</v>
      </c>
      <c r="B257" s="37" t="s">
        <v>513</v>
      </c>
      <c r="C257" s="38">
        <v>101410280.006</v>
      </c>
      <c r="D257" s="39"/>
      <c r="E257" s="19">
        <v>0</v>
      </c>
      <c r="G257" s="33">
        <f>+VLOOKUP(H257,'ALL 2021'!D:D,1,FALSE())</f>
        <v>62300000</v>
      </c>
      <c r="H257" s="36">
        <v>62300000</v>
      </c>
      <c r="I257" s="37" t="s">
        <v>514</v>
      </c>
      <c r="K257" s="12">
        <v>0</v>
      </c>
      <c r="L257" s="12">
        <v>6594850</v>
      </c>
      <c r="M257" s="12">
        <v>15621098.960000001</v>
      </c>
      <c r="N257" s="12">
        <v>638818502.30999994</v>
      </c>
    </row>
    <row r="258" spans="1:14" x14ac:dyDescent="0.25">
      <c r="A258" s="36">
        <v>70110000</v>
      </c>
      <c r="B258" s="37" t="s">
        <v>515</v>
      </c>
      <c r="C258" s="38">
        <v>-130756500</v>
      </c>
      <c r="D258" s="39"/>
      <c r="E258" s="19"/>
      <c r="G258" s="33">
        <f>+VLOOKUP(H258,'ALL 2021'!D:D,1,FALSE())</f>
        <v>62301000</v>
      </c>
      <c r="H258" s="32">
        <v>62301000</v>
      </c>
      <c r="I258" s="33" t="s">
        <v>191</v>
      </c>
      <c r="K258" s="12">
        <v>12229868</v>
      </c>
    </row>
    <row r="259" spans="1:14" x14ac:dyDescent="0.25">
      <c r="A259" s="36">
        <v>70110000</v>
      </c>
      <c r="B259" s="37"/>
      <c r="C259" s="38">
        <v>-14385909265</v>
      </c>
      <c r="D259" s="39"/>
      <c r="E259" s="19"/>
      <c r="G259" s="33">
        <f>+VLOOKUP(H259,'ALL 2021'!D:D,1,FALSE())</f>
        <v>62302000</v>
      </c>
      <c r="H259" s="32">
        <v>62302000</v>
      </c>
      <c r="I259" s="33" t="s">
        <v>516</v>
      </c>
      <c r="K259" s="12">
        <v>5916747</v>
      </c>
    </row>
    <row r="260" spans="1:14" x14ac:dyDescent="0.25">
      <c r="A260" s="36">
        <v>70110000</v>
      </c>
      <c r="B260" s="37"/>
      <c r="C260" s="38">
        <v>-19409712.77</v>
      </c>
      <c r="D260" s="39"/>
      <c r="E260" s="19"/>
      <c r="G260" s="33">
        <f>+VLOOKUP(H260,'ALL 2021'!D:D,1,FALSE())</f>
        <v>62303000</v>
      </c>
      <c r="H260" s="32">
        <v>62303000</v>
      </c>
      <c r="I260" s="33" t="s">
        <v>517</v>
      </c>
      <c r="K260" s="12">
        <v>13337095</v>
      </c>
    </row>
    <row r="261" spans="1:14" x14ac:dyDescent="0.25">
      <c r="A261" s="36">
        <v>70110000</v>
      </c>
      <c r="B261" s="37"/>
      <c r="C261" s="38">
        <v>-93555000</v>
      </c>
      <c r="D261" s="39"/>
      <c r="E261" s="19">
        <v>-11569.26</v>
      </c>
      <c r="G261" s="33">
        <f>+VLOOKUP(H261,'ALL 2021'!D:D,1,FALSE())</f>
        <v>62304000</v>
      </c>
      <c r="H261" s="32">
        <v>62304000</v>
      </c>
      <c r="I261" s="33" t="s">
        <v>518</v>
      </c>
      <c r="K261" s="12">
        <v>14149913</v>
      </c>
    </row>
    <row r="262" spans="1:14" x14ac:dyDescent="0.25">
      <c r="A262" s="36">
        <v>70300000</v>
      </c>
      <c r="B262" s="37" t="s">
        <v>519</v>
      </c>
      <c r="C262" s="38">
        <v>-22839.95</v>
      </c>
      <c r="D262" s="39"/>
      <c r="E262" s="19">
        <v>-41713677.640000001</v>
      </c>
      <c r="G262" s="33">
        <f>+VLOOKUP(H262,'ALL 2021'!D:D,1,FALSE())</f>
        <v>62401000</v>
      </c>
      <c r="H262" s="36">
        <v>62401000</v>
      </c>
      <c r="I262" s="37" t="s">
        <v>520</v>
      </c>
      <c r="K262" s="12">
        <v>39106517.600000001</v>
      </c>
      <c r="L262" s="12">
        <v>16113775.529999999</v>
      </c>
      <c r="M262" s="12">
        <v>49268536.850000001</v>
      </c>
      <c r="N262" s="12">
        <v>327509043.72000003</v>
      </c>
    </row>
    <row r="263" spans="1:14" x14ac:dyDescent="0.25">
      <c r="A263" s="36">
        <v>70600000</v>
      </c>
      <c r="B263" s="37" t="s">
        <v>521</v>
      </c>
      <c r="C263" s="38">
        <v>-1500000</v>
      </c>
      <c r="D263" s="39"/>
      <c r="E263" s="19">
        <v>-339884999.95999998</v>
      </c>
      <c r="G263" s="33">
        <f>+VLOOKUP(H263,'ALL 2021'!D:D,1,FALSE())</f>
        <v>62402000</v>
      </c>
      <c r="H263" s="32">
        <v>62402000</v>
      </c>
      <c r="I263" s="33" t="s">
        <v>434</v>
      </c>
      <c r="K263" s="12">
        <v>27409395</v>
      </c>
    </row>
    <row r="264" spans="1:14" x14ac:dyDescent="0.25">
      <c r="A264" s="36">
        <v>70800000</v>
      </c>
      <c r="B264" s="37" t="s">
        <v>522</v>
      </c>
      <c r="C264" s="38">
        <v>-9887574.1199999992</v>
      </c>
      <c r="D264" s="39"/>
      <c r="E264" s="19">
        <v>1104733.47</v>
      </c>
      <c r="G264" s="33">
        <f>+VLOOKUP(H264,'ALL 2021'!D:D,1,FALSE())</f>
        <v>62403000</v>
      </c>
      <c r="H264" s="32">
        <v>62403000</v>
      </c>
      <c r="I264" s="33" t="s">
        <v>435</v>
      </c>
      <c r="K264" s="12">
        <v>69911135.599999994</v>
      </c>
    </row>
    <row r="265" spans="1:14" x14ac:dyDescent="0.25">
      <c r="A265" s="36">
        <v>70900000</v>
      </c>
      <c r="B265" s="37" t="s">
        <v>523</v>
      </c>
      <c r="C265" s="38">
        <v>244867150</v>
      </c>
      <c r="D265" s="39"/>
      <c r="E265" s="19">
        <v>-416666.67</v>
      </c>
      <c r="G265" s="33">
        <f>+VLOOKUP(H265,'ALL 2021'!D:D,1,FALSE())</f>
        <v>62404000</v>
      </c>
      <c r="H265" s="32">
        <v>62404000</v>
      </c>
      <c r="I265" s="33" t="s">
        <v>436</v>
      </c>
      <c r="K265" s="12">
        <v>1220000</v>
      </c>
    </row>
    <row r="266" spans="1:14" x14ac:dyDescent="0.25">
      <c r="A266" s="36">
        <v>75200000</v>
      </c>
      <c r="B266" s="37" t="s">
        <v>524</v>
      </c>
      <c r="C266" s="38">
        <v>-88044842.459999993</v>
      </c>
      <c r="D266" s="39"/>
      <c r="E266" s="19">
        <v>-58906061.82</v>
      </c>
      <c r="G266" s="33">
        <f>+VLOOKUP(H266,'ALL 2021'!D:D,1,FALSE())</f>
        <v>62500000</v>
      </c>
      <c r="H266" s="32">
        <v>62500000</v>
      </c>
      <c r="I266" s="33" t="s">
        <v>525</v>
      </c>
      <c r="K266" s="12">
        <v>40000</v>
      </c>
    </row>
    <row r="267" spans="1:14" x14ac:dyDescent="0.25">
      <c r="A267" s="36">
        <v>75800000</v>
      </c>
      <c r="B267" s="37" t="s">
        <v>237</v>
      </c>
      <c r="C267" s="38">
        <v>-42011461.859999999</v>
      </c>
      <c r="D267" s="39"/>
      <c r="E267" s="19">
        <v>-5625600</v>
      </c>
      <c r="G267" s="33">
        <f>+VLOOKUP(H267,'ALL 2021'!D:D,1,FALSE())</f>
        <v>62501000</v>
      </c>
      <c r="H267" s="36">
        <v>62501000</v>
      </c>
      <c r="I267" s="37" t="s">
        <v>526</v>
      </c>
      <c r="K267" s="12">
        <v>21222354</v>
      </c>
      <c r="L267" s="12">
        <v>91657292.049999997</v>
      </c>
      <c r="M267" s="12">
        <v>232805024.72</v>
      </c>
      <c r="N267" s="12">
        <v>191063586</v>
      </c>
    </row>
    <row r="268" spans="1:14" x14ac:dyDescent="0.25">
      <c r="A268" s="36">
        <v>75800000</v>
      </c>
      <c r="B268" s="37" t="s">
        <v>238</v>
      </c>
      <c r="C268" s="38">
        <v>-5365300</v>
      </c>
      <c r="D268" s="39"/>
      <c r="E268" s="19">
        <v>-20974895.02</v>
      </c>
      <c r="G268" s="33">
        <f>+VLOOKUP(H268,'ALL 2021'!D:D,1,FALSE())</f>
        <v>62502000</v>
      </c>
      <c r="H268" s="32">
        <v>62502000</v>
      </c>
      <c r="I268" s="33" t="s">
        <v>196</v>
      </c>
      <c r="K268" s="12">
        <v>115180911</v>
      </c>
    </row>
    <row r="269" spans="1:14" x14ac:dyDescent="0.25">
      <c r="A269" s="36">
        <v>76500000</v>
      </c>
      <c r="B269" s="37" t="s">
        <v>527</v>
      </c>
      <c r="C269" s="38">
        <v>-2772700.75</v>
      </c>
      <c r="D269" s="39"/>
      <c r="E269" s="19">
        <v>-10909472.98</v>
      </c>
      <c r="G269" s="33">
        <f>+VLOOKUP(H269,'ALL 2021'!D:D,1,FALSE())</f>
        <v>62503000</v>
      </c>
      <c r="H269" s="32">
        <v>62503000</v>
      </c>
      <c r="I269" s="33" t="s">
        <v>195</v>
      </c>
      <c r="K269" s="12">
        <v>912802</v>
      </c>
    </row>
    <row r="270" spans="1:14" x14ac:dyDescent="0.25">
      <c r="A270" s="36">
        <v>76600000</v>
      </c>
      <c r="B270" s="37" t="s">
        <v>239</v>
      </c>
      <c r="C270" s="38">
        <v>-19928834.399999999</v>
      </c>
      <c r="D270" s="39"/>
      <c r="E270" s="19">
        <v>-6295000</v>
      </c>
      <c r="G270" s="33">
        <f>+VLOOKUP(H270,'ALL 2021'!D:D,1,FALSE())</f>
        <v>62504000</v>
      </c>
      <c r="H270" s="32">
        <v>62504000</v>
      </c>
      <c r="I270" s="33" t="s">
        <v>528</v>
      </c>
      <c r="K270" s="12">
        <v>4533715</v>
      </c>
    </row>
    <row r="271" spans="1:14" x14ac:dyDescent="0.25">
      <c r="A271" s="36">
        <v>78500000</v>
      </c>
      <c r="B271" s="37" t="s">
        <v>529</v>
      </c>
      <c r="C271" s="38">
        <v>-8240059.5999999996</v>
      </c>
      <c r="D271" s="11"/>
      <c r="E271" s="46"/>
      <c r="G271" s="33">
        <f>+VLOOKUP(H271,'ALL 2021'!D:D,1,FALSE())</f>
        <v>62505000</v>
      </c>
      <c r="H271" s="32">
        <v>62505000</v>
      </c>
      <c r="I271" s="33" t="s">
        <v>530</v>
      </c>
      <c r="K271" s="12">
        <v>286677</v>
      </c>
    </row>
    <row r="272" spans="1:14" x14ac:dyDescent="0.25">
      <c r="G272" s="33">
        <f>+VLOOKUP(H272,'ALL 2021'!D:D,1,FALSE())</f>
        <v>62506000</v>
      </c>
      <c r="H272" s="32">
        <v>62506000</v>
      </c>
      <c r="I272" s="33" t="s">
        <v>531</v>
      </c>
      <c r="K272" s="12">
        <v>597690</v>
      </c>
    </row>
    <row r="273" spans="7:14" x14ac:dyDescent="0.25">
      <c r="G273" s="33">
        <f>+VLOOKUP(H273,'ALL 2021'!D:D,1,FALSE())</f>
        <v>62507000</v>
      </c>
      <c r="H273" s="32">
        <v>62507000</v>
      </c>
      <c r="I273" s="33" t="s">
        <v>438</v>
      </c>
      <c r="K273" s="12">
        <v>112785968.63</v>
      </c>
    </row>
    <row r="274" spans="7:14" x14ac:dyDescent="0.25">
      <c r="G274" s="33">
        <f>+VLOOKUP(H274,'ALL 2021'!D:D,1,FALSE())</f>
        <v>62508000</v>
      </c>
      <c r="H274" s="32">
        <v>62508000</v>
      </c>
      <c r="I274" s="33" t="s">
        <v>197</v>
      </c>
      <c r="K274" s="12">
        <v>10438300</v>
      </c>
    </row>
    <row r="275" spans="7:14" x14ac:dyDescent="0.25">
      <c r="G275" s="33">
        <f>+VLOOKUP(H275,'ALL 2021'!D:D,1,FALSE())</f>
        <v>62601000</v>
      </c>
      <c r="H275" s="36">
        <v>62601000</v>
      </c>
      <c r="I275" s="37" t="s">
        <v>532</v>
      </c>
      <c r="K275" s="12">
        <v>360738.26</v>
      </c>
      <c r="L275" s="12">
        <v>45571769.649999999</v>
      </c>
      <c r="M275" s="12">
        <v>45740248.390000001</v>
      </c>
      <c r="N275" s="12"/>
    </row>
    <row r="276" spans="7:14" x14ac:dyDescent="0.25">
      <c r="G276" s="33">
        <f>+VLOOKUP(H276,'ALL 2021'!D:D,1,FALSE())</f>
        <v>62602000</v>
      </c>
      <c r="H276" s="32">
        <v>62602000</v>
      </c>
      <c r="I276" s="33" t="s">
        <v>533</v>
      </c>
      <c r="K276" s="12">
        <v>46840930.270000003</v>
      </c>
    </row>
    <row r="277" spans="7:14" x14ac:dyDescent="0.25">
      <c r="G277" s="33">
        <f>+VLOOKUP(H277,'ALL 2021'!D:D,1,FALSE())</f>
        <v>62603000</v>
      </c>
      <c r="H277" s="32">
        <v>62603000</v>
      </c>
      <c r="I277" s="33" t="s">
        <v>534</v>
      </c>
      <c r="K277" s="12">
        <v>5985725.6900000004</v>
      </c>
    </row>
    <row r="278" spans="7:14" x14ac:dyDescent="0.25">
      <c r="G278" s="33">
        <f>+VLOOKUP(H278,'ALL 2021'!D:D,1,FALSE())</f>
        <v>62604000</v>
      </c>
      <c r="H278" s="32">
        <v>62604000</v>
      </c>
      <c r="I278" s="33" t="s">
        <v>535</v>
      </c>
      <c r="K278" s="12">
        <v>1541333.25</v>
      </c>
    </row>
    <row r="279" spans="7:14" x14ac:dyDescent="0.25">
      <c r="G279" s="33">
        <f>+VLOOKUP(H279,'ALL 2021'!D:D,1,FALSE())</f>
        <v>62607000</v>
      </c>
      <c r="H279" s="32">
        <v>62607000</v>
      </c>
      <c r="I279" s="33" t="s">
        <v>205</v>
      </c>
      <c r="K279" s="12">
        <v>9408984</v>
      </c>
    </row>
    <row r="280" spans="7:14" x14ac:dyDescent="0.25">
      <c r="G280" s="33">
        <f>+VLOOKUP(H280,'ALL 2021'!D:D,1,FALSE())</f>
        <v>62608000</v>
      </c>
      <c r="H280" s="32">
        <v>62608000</v>
      </c>
      <c r="I280" s="33" t="s">
        <v>206</v>
      </c>
      <c r="K280" s="12">
        <v>1931616</v>
      </c>
    </row>
    <row r="281" spans="7:14" x14ac:dyDescent="0.25">
      <c r="G281" s="33">
        <f>+VLOOKUP(H281,'ALL 2021'!D:D,1,FALSE())</f>
        <v>62701000</v>
      </c>
      <c r="H281" s="36">
        <v>62701000</v>
      </c>
      <c r="I281" s="37" t="s">
        <v>536</v>
      </c>
      <c r="K281" s="12">
        <v>542862.9</v>
      </c>
      <c r="L281" s="12">
        <v>50818831.740000002</v>
      </c>
      <c r="M281" s="12">
        <v>31728035.760000002</v>
      </c>
      <c r="N281" s="12">
        <v>4710039145</v>
      </c>
    </row>
    <row r="282" spans="7:14" x14ac:dyDescent="0.25">
      <c r="G282" s="33">
        <f>+VLOOKUP(H282,'ALL 2021'!D:D,1,FALSE())</f>
        <v>62701100</v>
      </c>
      <c r="H282" s="32">
        <v>62701100</v>
      </c>
      <c r="I282" s="33" t="s">
        <v>443</v>
      </c>
      <c r="K282" s="12">
        <v>5753014.1100000003</v>
      </c>
    </row>
    <row r="283" spans="7:14" x14ac:dyDescent="0.25">
      <c r="G283" s="33">
        <f>+VLOOKUP(H283,'ALL 2021'!D:D,1,FALSE())</f>
        <v>62702000</v>
      </c>
      <c r="H283" s="32">
        <v>62702000</v>
      </c>
      <c r="I283" s="33" t="s">
        <v>537</v>
      </c>
      <c r="K283" s="12">
        <v>375000</v>
      </c>
    </row>
    <row r="284" spans="7:14" x14ac:dyDescent="0.25">
      <c r="G284" s="33">
        <f>+VLOOKUP(H284,'ALL 2021'!D:D,1,FALSE())</f>
        <v>62703000</v>
      </c>
      <c r="H284" s="32">
        <v>62703000</v>
      </c>
      <c r="I284" s="33" t="s">
        <v>538</v>
      </c>
      <c r="K284" s="12">
        <v>9626709.4600000009</v>
      </c>
    </row>
    <row r="285" spans="7:14" x14ac:dyDescent="0.25">
      <c r="G285" s="33">
        <f>+VLOOKUP(H285,'ALL 2021'!D:D,1,FALSE())</f>
        <v>62704000</v>
      </c>
      <c r="H285" s="32">
        <v>62704000</v>
      </c>
      <c r="I285" s="33" t="s">
        <v>445</v>
      </c>
      <c r="K285" s="12">
        <v>4256750.49</v>
      </c>
    </row>
    <row r="286" spans="7:14" x14ac:dyDescent="0.25">
      <c r="G286" s="33">
        <f>+VLOOKUP(H286,'ALL 2021'!D:D,1,FALSE())</f>
        <v>62705000</v>
      </c>
      <c r="H286" s="32">
        <v>62705000</v>
      </c>
      <c r="I286" s="33" t="s">
        <v>539</v>
      </c>
      <c r="K286" s="12">
        <v>1259210.08</v>
      </c>
    </row>
    <row r="287" spans="7:14" x14ac:dyDescent="0.25">
      <c r="G287" s="33">
        <f>+VLOOKUP(H287,'ALL 2021'!D:D,1,FALSE())</f>
        <v>62706000</v>
      </c>
      <c r="H287" s="32">
        <v>62706000</v>
      </c>
      <c r="I287" s="33" t="s">
        <v>209</v>
      </c>
      <c r="K287" s="12">
        <v>15808154.529999999</v>
      </c>
    </row>
    <row r="288" spans="7:14" x14ac:dyDescent="0.25">
      <c r="G288" s="33">
        <f>+VLOOKUP(H288,'ALL 2021'!D:D,1,FALSE())</f>
        <v>62707000</v>
      </c>
      <c r="H288" s="32">
        <v>62707000</v>
      </c>
      <c r="I288" s="33" t="s">
        <v>540</v>
      </c>
      <c r="K288" s="12">
        <v>443150</v>
      </c>
    </row>
    <row r="289" spans="7:14" x14ac:dyDescent="0.25">
      <c r="G289" s="33">
        <f>+VLOOKUP(H289,'ALL 2021'!D:D,1,FALSE())</f>
        <v>62708000</v>
      </c>
      <c r="H289" s="32">
        <v>62708000</v>
      </c>
      <c r="I289" s="33" t="s">
        <v>541</v>
      </c>
      <c r="K289" s="12">
        <v>298000</v>
      </c>
    </row>
    <row r="290" spans="7:14" x14ac:dyDescent="0.25">
      <c r="G290" s="33">
        <f>+VLOOKUP(H290,'ALL 2021'!D:D,1,FALSE())</f>
        <v>62709000</v>
      </c>
      <c r="H290" s="32">
        <v>62709000</v>
      </c>
      <c r="I290" s="33" t="s">
        <v>450</v>
      </c>
      <c r="K290" s="12">
        <v>3366040.55</v>
      </c>
    </row>
    <row r="291" spans="7:14" x14ac:dyDescent="0.25">
      <c r="G291" s="33">
        <f>+VLOOKUP(H291,'ALL 2021'!D:D,1,FALSE())</f>
        <v>62710000</v>
      </c>
      <c r="H291" s="32">
        <v>62710000</v>
      </c>
      <c r="I291" s="33" t="s">
        <v>211</v>
      </c>
      <c r="K291" s="12">
        <v>252333.33</v>
      </c>
    </row>
    <row r="292" spans="7:14" x14ac:dyDescent="0.25">
      <c r="G292" s="33">
        <f>+VLOOKUP(H292,'ALL 2021'!D:D,1,FALSE())</f>
        <v>62711000</v>
      </c>
      <c r="H292" s="32">
        <v>62711000</v>
      </c>
      <c r="I292" s="33" t="s">
        <v>542</v>
      </c>
      <c r="K292" s="12">
        <v>-93754.559999999998</v>
      </c>
    </row>
    <row r="293" spans="7:14" x14ac:dyDescent="0.25">
      <c r="G293" s="33" t="e">
        <f>+VLOOKUP(H293,'ALL 2021'!D:D,1,FALSE())</f>
        <v>#N/A</v>
      </c>
      <c r="H293" s="32">
        <v>62711100</v>
      </c>
      <c r="I293" s="33" t="s">
        <v>456</v>
      </c>
      <c r="K293" s="12">
        <v>828622.22</v>
      </c>
    </row>
    <row r="294" spans="7:14" x14ac:dyDescent="0.25">
      <c r="G294" s="33">
        <f>+VLOOKUP(H294,'ALL 2021'!D:D,1,FALSE())</f>
        <v>62712000</v>
      </c>
      <c r="H294" s="32">
        <v>62712000</v>
      </c>
      <c r="I294" s="33" t="s">
        <v>543</v>
      </c>
      <c r="K294" s="12">
        <v>10123443.85</v>
      </c>
    </row>
    <row r="295" spans="7:14" x14ac:dyDescent="0.25">
      <c r="G295" s="33">
        <f>+VLOOKUP(H295,'ALL 2021'!D:D,1,FALSE())</f>
        <v>62713000</v>
      </c>
      <c r="H295" s="32">
        <v>62713000</v>
      </c>
      <c r="I295" s="33" t="s">
        <v>460</v>
      </c>
      <c r="K295" s="12">
        <v>86000</v>
      </c>
    </row>
    <row r="296" spans="7:14" x14ac:dyDescent="0.25">
      <c r="G296" s="33">
        <f>+VLOOKUP(H296,'ALL 2021'!D:D,1,FALSE())</f>
        <v>62714000</v>
      </c>
      <c r="H296" s="32">
        <v>62714000</v>
      </c>
      <c r="I296" s="33" t="s">
        <v>544</v>
      </c>
      <c r="K296" s="12">
        <v>1320000</v>
      </c>
    </row>
    <row r="297" spans="7:14" ht="15.75" x14ac:dyDescent="0.25">
      <c r="G297" s="33">
        <f>+VLOOKUP(H297,'ALL 2021'!D:D,1,FALSE())</f>
        <v>62800000</v>
      </c>
      <c r="H297" s="36">
        <v>62800000</v>
      </c>
      <c r="I297" s="47" t="s">
        <v>545</v>
      </c>
      <c r="K297" s="12">
        <v>0</v>
      </c>
      <c r="L297" s="12">
        <v>158400</v>
      </c>
      <c r="M297" s="12">
        <v>404800</v>
      </c>
      <c r="N297" s="12">
        <v>77234500</v>
      </c>
    </row>
    <row r="298" spans="7:14" x14ac:dyDescent="0.25">
      <c r="G298" s="33">
        <f>+VLOOKUP(H298,'ALL 2021'!D:D,1,FALSE())</f>
        <v>63501000</v>
      </c>
      <c r="H298" s="36">
        <v>63501000</v>
      </c>
      <c r="I298" s="37" t="s">
        <v>465</v>
      </c>
      <c r="K298" s="12">
        <v>783361</v>
      </c>
      <c r="L298" s="12">
        <v>88021425.269999996</v>
      </c>
      <c r="M298" s="12">
        <v>113600</v>
      </c>
      <c r="N298" s="12">
        <v>1236208753.45</v>
      </c>
    </row>
    <row r="299" spans="7:14" ht="15.75" x14ac:dyDescent="0.25">
      <c r="G299" s="33">
        <f>+VLOOKUP(H299,'ALL 2021'!D:D,1,FALSE())</f>
        <v>63502000</v>
      </c>
      <c r="H299" s="36">
        <v>63502000</v>
      </c>
      <c r="I299" s="47" t="s">
        <v>546</v>
      </c>
      <c r="K299" s="12">
        <v>0</v>
      </c>
      <c r="L299" s="12">
        <v>8720872</v>
      </c>
      <c r="M299" s="12">
        <v>0</v>
      </c>
      <c r="N299" s="12">
        <v>65010.32</v>
      </c>
    </row>
    <row r="300" spans="7:14" x14ac:dyDescent="0.25">
      <c r="G300" s="33">
        <f>+VLOOKUP(H300,'ALL 2021'!D:D,1,FALSE())</f>
        <v>63503000</v>
      </c>
      <c r="H300" s="36">
        <v>63503000</v>
      </c>
      <c r="I300" s="37" t="s">
        <v>213</v>
      </c>
      <c r="K300" s="12">
        <v>204340</v>
      </c>
      <c r="L300" s="12">
        <v>270000</v>
      </c>
      <c r="M300" s="12">
        <v>185000</v>
      </c>
      <c r="N300" s="12">
        <v>27201169.469999999</v>
      </c>
    </row>
    <row r="301" spans="7:14" ht="15.75" x14ac:dyDescent="0.25">
      <c r="G301" s="33">
        <f>+VLOOKUP(H301,'ALL 2021'!D:D,1,FALSE())</f>
        <v>63504000</v>
      </c>
      <c r="H301" s="36">
        <v>63504000</v>
      </c>
      <c r="I301" s="47" t="s">
        <v>547</v>
      </c>
      <c r="K301" s="12">
        <v>54533562.840000004</v>
      </c>
      <c r="L301" s="12">
        <v>18637733.989999998</v>
      </c>
      <c r="M301" s="12">
        <v>34342221.299999997</v>
      </c>
      <c r="N301" s="12">
        <v>14380023.93</v>
      </c>
    </row>
    <row r="302" spans="7:14" x14ac:dyDescent="0.25">
      <c r="G302" s="33">
        <f>+VLOOKUP(H302,'ALL 2021'!D:D,1,FALSE())</f>
        <v>63506000</v>
      </c>
      <c r="H302" s="36">
        <v>63506000</v>
      </c>
      <c r="I302" s="37" t="s">
        <v>474</v>
      </c>
      <c r="K302" s="12">
        <v>12597273.41</v>
      </c>
      <c r="L302" s="12">
        <v>11155829.01</v>
      </c>
      <c r="M302" s="12">
        <v>329500.34999999998</v>
      </c>
      <c r="N302" s="12">
        <v>19120529.77</v>
      </c>
    </row>
    <row r="303" spans="7:14" x14ac:dyDescent="0.25">
      <c r="G303" s="33">
        <f>+VLOOKUP(H303,'ALL 2021'!D:D,1,FALSE())</f>
        <v>63507000</v>
      </c>
      <c r="H303" s="36">
        <v>63507000</v>
      </c>
      <c r="I303" s="37" t="s">
        <v>475</v>
      </c>
      <c r="K303" s="12">
        <v>897075033.26999998</v>
      </c>
      <c r="L303" s="12">
        <v>426344807.06</v>
      </c>
      <c r="M303" s="12">
        <v>486216340.91000003</v>
      </c>
      <c r="N303" s="12">
        <v>18269374.420000002</v>
      </c>
    </row>
    <row r="304" spans="7:14" x14ac:dyDescent="0.25">
      <c r="G304" s="33">
        <f>+VLOOKUP(H304,'ALL 2021'!D:D,1,FALSE())</f>
        <v>63508000</v>
      </c>
      <c r="H304" s="32">
        <v>63508000</v>
      </c>
      <c r="I304" s="33" t="s">
        <v>469</v>
      </c>
      <c r="K304" s="12">
        <v>174500</v>
      </c>
    </row>
    <row r="305" spans="7:14" x14ac:dyDescent="0.25">
      <c r="G305" s="33" t="e">
        <f>+VLOOKUP(H305,'ALL 2021'!D:D,1,FALSE())</f>
        <v>#N/A</v>
      </c>
      <c r="H305" s="32">
        <v>63509000</v>
      </c>
      <c r="I305" s="33" t="s">
        <v>548</v>
      </c>
      <c r="K305" s="12">
        <v>6660000</v>
      </c>
    </row>
    <row r="306" spans="7:14" x14ac:dyDescent="0.25">
      <c r="G306" s="33">
        <f>+VLOOKUP(H306,'ALL 2021'!D:D,1,FALSE())</f>
        <v>64101000</v>
      </c>
      <c r="H306" s="36">
        <v>64101000</v>
      </c>
      <c r="I306" s="37" t="s">
        <v>549</v>
      </c>
      <c r="K306" s="12">
        <v>1282755976.29</v>
      </c>
      <c r="L306" s="12">
        <v>1312468477.1500001</v>
      </c>
      <c r="M306" s="12">
        <v>1359868170.3299999</v>
      </c>
      <c r="N306" s="12"/>
    </row>
    <row r="307" spans="7:14" x14ac:dyDescent="0.25">
      <c r="G307" s="33">
        <f>+VLOOKUP(H307,'ALL 2021'!D:D,1,FALSE())</f>
        <v>64101300</v>
      </c>
      <c r="H307" s="32">
        <v>64101300</v>
      </c>
      <c r="I307" s="33" t="s">
        <v>478</v>
      </c>
      <c r="K307" s="12">
        <v>10068174</v>
      </c>
    </row>
    <row r="308" spans="7:14" x14ac:dyDescent="0.25">
      <c r="G308" s="33">
        <f>+VLOOKUP(H308,'ALL 2021'!D:D,1,FALSE())</f>
        <v>64102000</v>
      </c>
      <c r="H308" s="32">
        <v>64102000</v>
      </c>
      <c r="I308" s="33" t="s">
        <v>550</v>
      </c>
      <c r="K308" s="12">
        <v>65257279.469999999</v>
      </c>
    </row>
    <row r="309" spans="7:14" x14ac:dyDescent="0.25">
      <c r="G309" s="33">
        <f>+VLOOKUP(H309,'ALL 2021'!D:D,1,FALSE())</f>
        <v>64103000</v>
      </c>
      <c r="H309" s="32">
        <v>64103000</v>
      </c>
      <c r="I309" s="33" t="s">
        <v>551</v>
      </c>
      <c r="K309" s="12">
        <v>86009660.400000006</v>
      </c>
    </row>
    <row r="310" spans="7:14" x14ac:dyDescent="0.25">
      <c r="G310" s="33">
        <f>+VLOOKUP(H310,'ALL 2021'!D:D,1,FALSE())</f>
        <v>64104000</v>
      </c>
      <c r="H310" s="32">
        <v>64104000</v>
      </c>
      <c r="I310" s="33" t="s">
        <v>220</v>
      </c>
      <c r="K310" s="12">
        <v>117247323.2</v>
      </c>
    </row>
    <row r="311" spans="7:14" x14ac:dyDescent="0.25">
      <c r="G311" s="33">
        <f>+VLOOKUP(H311,'ALL 2021'!D:D,1,FALSE())</f>
        <v>64105000</v>
      </c>
      <c r="H311" s="32">
        <v>64105000</v>
      </c>
      <c r="I311" s="33" t="s">
        <v>552</v>
      </c>
      <c r="K311" s="12">
        <v>408385.71</v>
      </c>
    </row>
    <row r="312" spans="7:14" x14ac:dyDescent="0.25">
      <c r="G312" s="33">
        <f>+VLOOKUP(H312,'ALL 2021'!D:D,1,FALSE())</f>
        <v>64180000</v>
      </c>
      <c r="H312" s="32">
        <v>64180000</v>
      </c>
      <c r="I312" s="33" t="s">
        <v>553</v>
      </c>
      <c r="K312" s="12">
        <v>150227788.53999999</v>
      </c>
    </row>
    <row r="313" spans="7:14" ht="15.75" x14ac:dyDescent="0.25">
      <c r="G313" s="33">
        <f>+VLOOKUP(H313,'ALL 2021'!D:D,1,FALSE())</f>
        <v>64501000</v>
      </c>
      <c r="H313" s="36">
        <v>64501000</v>
      </c>
      <c r="I313" s="47" t="s">
        <v>554</v>
      </c>
      <c r="K313" s="12">
        <v>102034337.92</v>
      </c>
      <c r="L313" s="12">
        <v>142389336.34999999</v>
      </c>
      <c r="M313" s="12">
        <v>141294235.03</v>
      </c>
      <c r="N313" s="12"/>
    </row>
    <row r="314" spans="7:14" x14ac:dyDescent="0.25">
      <c r="G314" s="33">
        <f>+VLOOKUP(H314,'ALL 2021'!D:D,1,FALSE())</f>
        <v>64502000</v>
      </c>
      <c r="H314" s="32">
        <v>64502000</v>
      </c>
      <c r="I314" s="33" t="s">
        <v>555</v>
      </c>
      <c r="K314" s="12">
        <v>61203869.950000003</v>
      </c>
    </row>
    <row r="315" spans="7:14" x14ac:dyDescent="0.25">
      <c r="G315" s="33">
        <f>+VLOOKUP(H315,'ALL 2021'!D:D,1,FALSE())</f>
        <v>64504000</v>
      </c>
      <c r="H315" s="32">
        <v>64504000</v>
      </c>
      <c r="I315" s="33" t="s">
        <v>486</v>
      </c>
      <c r="K315" s="12">
        <v>12240773.99</v>
      </c>
    </row>
    <row r="316" spans="7:14" x14ac:dyDescent="0.25">
      <c r="G316" s="33">
        <f>+VLOOKUP(H316,'ALL 2021'!D:D,1,FALSE())</f>
        <v>64700000</v>
      </c>
      <c r="H316" s="36">
        <v>64700000</v>
      </c>
      <c r="I316" s="37" t="s">
        <v>223</v>
      </c>
      <c r="K316" s="12">
        <v>70000</v>
      </c>
      <c r="L316" s="12">
        <v>0</v>
      </c>
      <c r="M316" s="12">
        <v>240000</v>
      </c>
      <c r="N316" s="12">
        <v>98621248.950000003</v>
      </c>
    </row>
    <row r="317" spans="7:14" x14ac:dyDescent="0.25">
      <c r="G317" s="33">
        <f>+VLOOKUP(H317,'ALL 2021'!D:D,1,FALSE())</f>
        <v>64801000</v>
      </c>
      <c r="H317" s="36">
        <v>64801000</v>
      </c>
      <c r="I317" s="48" t="s">
        <v>556</v>
      </c>
      <c r="K317" s="12">
        <v>49987722.060000002</v>
      </c>
      <c r="L317" s="12">
        <v>19165307.879999999</v>
      </c>
      <c r="M317" s="12">
        <v>27966277.43</v>
      </c>
      <c r="N317" s="12">
        <v>60916445.399999999</v>
      </c>
    </row>
    <row r="318" spans="7:14" x14ac:dyDescent="0.25">
      <c r="G318" s="33">
        <f>+VLOOKUP(H318,'ALL 2021'!D:D,1,FALSE())</f>
        <v>64802000</v>
      </c>
      <c r="H318" s="32">
        <v>64802000</v>
      </c>
      <c r="I318" s="33" t="s">
        <v>557</v>
      </c>
      <c r="K318" s="12">
        <v>10000</v>
      </c>
    </row>
    <row r="319" spans="7:14" x14ac:dyDescent="0.25">
      <c r="G319" s="33">
        <f>+VLOOKUP(H319,'ALL 2021'!D:D,1,FALSE())</f>
        <v>64803000</v>
      </c>
      <c r="H319" s="32">
        <v>64803000</v>
      </c>
      <c r="I319" s="33" t="s">
        <v>558</v>
      </c>
      <c r="K319" s="12">
        <v>12619</v>
      </c>
    </row>
    <row r="320" spans="7:14" x14ac:dyDescent="0.25">
      <c r="G320" s="33">
        <f>+VLOOKUP(H320,'ALL 2021'!D:D,1,FALSE())</f>
        <v>64805000</v>
      </c>
      <c r="H320" s="32">
        <v>64805000</v>
      </c>
      <c r="I320" s="33" t="s">
        <v>559</v>
      </c>
      <c r="K320" s="12">
        <v>3733131</v>
      </c>
    </row>
    <row r="321" spans="7:14" x14ac:dyDescent="0.25">
      <c r="G321" s="33" t="e">
        <f>+VLOOKUP(H321,'ALL 2021'!D:D,1,FALSE())</f>
        <v>#N/A</v>
      </c>
      <c r="H321" s="32">
        <v>64809000</v>
      </c>
      <c r="I321" s="33" t="s">
        <v>493</v>
      </c>
      <c r="K321" s="12">
        <v>450000</v>
      </c>
    </row>
    <row r="322" spans="7:14" ht="15.75" x14ac:dyDescent="0.25">
      <c r="G322" s="33">
        <f>+VLOOKUP(H322,'ALL 2021'!D:D,1,FALSE())</f>
        <v>65100000</v>
      </c>
      <c r="H322" s="36">
        <v>65100000</v>
      </c>
      <c r="I322" s="47" t="s">
        <v>560</v>
      </c>
      <c r="K322" s="12">
        <v>29089283</v>
      </c>
      <c r="L322" s="12">
        <v>2184931.9900000002</v>
      </c>
      <c r="M322" s="12">
        <v>4096267.83</v>
      </c>
      <c r="N322" s="12">
        <v>22824235.370000001</v>
      </c>
    </row>
    <row r="323" spans="7:14" x14ac:dyDescent="0.25">
      <c r="G323" s="33">
        <f>+VLOOKUP(H323,'ALL 2021'!D:D,1,FALSE())</f>
        <v>65200000</v>
      </c>
      <c r="H323" s="36">
        <v>65200000</v>
      </c>
      <c r="I323" s="37" t="s">
        <v>495</v>
      </c>
      <c r="K323" s="12">
        <v>0</v>
      </c>
      <c r="L323" s="12">
        <v>22638802.199999999</v>
      </c>
      <c r="M323" s="12">
        <v>0</v>
      </c>
      <c r="N323" s="12">
        <v>1217450</v>
      </c>
    </row>
    <row r="324" spans="7:14" x14ac:dyDescent="0.25">
      <c r="G324" s="33">
        <f>+VLOOKUP(H324,'ALL 2021'!D:D,1,FALSE())</f>
        <v>65601000</v>
      </c>
      <c r="H324" s="36">
        <v>65601000</v>
      </c>
      <c r="I324" s="37" t="s">
        <v>561</v>
      </c>
      <c r="K324" s="12">
        <v>400000</v>
      </c>
      <c r="L324" s="12">
        <v>0</v>
      </c>
      <c r="M324" s="12">
        <v>59790385.469999999</v>
      </c>
      <c r="N324" s="12">
        <v>18020844.079999998</v>
      </c>
    </row>
    <row r="325" spans="7:14" x14ac:dyDescent="0.25">
      <c r="G325" s="33">
        <f>+VLOOKUP(H325,'ALL 2021'!D:D,1,FALSE())</f>
        <v>65602000</v>
      </c>
      <c r="H325" s="36">
        <v>65602000</v>
      </c>
      <c r="I325" s="37" t="s">
        <v>229</v>
      </c>
      <c r="K325" s="12">
        <v>5757055.8099999996</v>
      </c>
      <c r="L325" s="12">
        <v>1311664.3999999999</v>
      </c>
      <c r="M325" s="12">
        <v>1647451.22</v>
      </c>
      <c r="N325" s="12">
        <v>-163368685.00999999</v>
      </c>
    </row>
    <row r="326" spans="7:14" x14ac:dyDescent="0.25">
      <c r="G326" s="33">
        <f>+VLOOKUP(H326,'ALL 2021'!D:D,1,FALSE())</f>
        <v>65700000</v>
      </c>
      <c r="H326" s="36">
        <v>65700000</v>
      </c>
      <c r="I326" s="37" t="s">
        <v>562</v>
      </c>
      <c r="K326" s="12">
        <v>3393790.99</v>
      </c>
      <c r="L326" s="12">
        <v>5588058.7300000004</v>
      </c>
      <c r="M326" s="12">
        <v>43224494.240000002</v>
      </c>
      <c r="N326" s="12">
        <v>-569635255.79999995</v>
      </c>
    </row>
    <row r="327" spans="7:14" x14ac:dyDescent="0.25">
      <c r="G327" s="33">
        <f>+VLOOKUP(H327,'ALL 2021'!D:D,1,FALSE())</f>
        <v>65800000</v>
      </c>
      <c r="H327" s="36">
        <v>65800000</v>
      </c>
      <c r="I327" s="37" t="s">
        <v>497</v>
      </c>
      <c r="K327" s="12">
        <v>13820488.25</v>
      </c>
      <c r="L327" s="12">
        <v>6583739.6799999997</v>
      </c>
      <c r="M327" s="12">
        <v>0</v>
      </c>
      <c r="N327" s="12"/>
    </row>
    <row r="328" spans="7:14" x14ac:dyDescent="0.25">
      <c r="G328" s="33">
        <f>+VLOOKUP(H328,'ALL 2021'!D:D,1,FALSE())</f>
        <v>66100000</v>
      </c>
      <c r="H328" s="36">
        <v>66100000</v>
      </c>
      <c r="I328" s="37" t="s">
        <v>563</v>
      </c>
      <c r="K328" s="12">
        <v>0</v>
      </c>
      <c r="L328" s="12">
        <v>272685044.92000002</v>
      </c>
      <c r="M328" s="12">
        <v>107709036.43000001</v>
      </c>
      <c r="N328" s="12"/>
    </row>
    <row r="329" spans="7:14" x14ac:dyDescent="0.25">
      <c r="G329" s="33">
        <f>+VLOOKUP(H329,'ALL 2021'!D:D,1,FALSE())</f>
        <v>66102000</v>
      </c>
      <c r="H329" s="32">
        <v>66102000</v>
      </c>
      <c r="I329" s="33" t="s">
        <v>564</v>
      </c>
      <c r="K329" s="12">
        <v>27252153.16</v>
      </c>
    </row>
    <row r="330" spans="7:14" x14ac:dyDescent="0.25">
      <c r="G330" s="33">
        <f>+VLOOKUP(H330,'ALL 2021'!D:D,1,FALSE())</f>
        <v>66103000</v>
      </c>
      <c r="H330" s="32">
        <v>66103000</v>
      </c>
      <c r="I330" s="33" t="s">
        <v>565</v>
      </c>
      <c r="K330" s="12">
        <v>414915537.69</v>
      </c>
    </row>
    <row r="331" spans="7:14" x14ac:dyDescent="0.25">
      <c r="G331" s="33">
        <f>+VLOOKUP(H331,'ALL 2021'!D:D,1,FALSE())</f>
        <v>66104000</v>
      </c>
      <c r="H331" s="32">
        <v>66104000</v>
      </c>
      <c r="I331" s="33" t="s">
        <v>566</v>
      </c>
      <c r="K331" s="12">
        <v>59656891.68</v>
      </c>
    </row>
    <row r="332" spans="7:14" x14ac:dyDescent="0.25">
      <c r="G332" s="33">
        <f>+VLOOKUP(H332,'ALL 2021'!D:D,1,FALSE())</f>
        <v>66600000</v>
      </c>
      <c r="H332" s="36">
        <v>66600000</v>
      </c>
      <c r="I332" s="37" t="s">
        <v>232</v>
      </c>
      <c r="K332" s="12">
        <v>44007976.810000002</v>
      </c>
      <c r="L332" s="12">
        <v>18697432.210000001</v>
      </c>
      <c r="M332" s="12">
        <v>24156663.43</v>
      </c>
      <c r="N332" s="12">
        <v>319568397.22000003</v>
      </c>
    </row>
    <row r="333" spans="7:14" x14ac:dyDescent="0.25">
      <c r="G333" s="33">
        <f>+VLOOKUP(H333,'ALL 2021'!D:D,1,FALSE())</f>
        <v>68111000</v>
      </c>
      <c r="H333" s="36">
        <v>68111000</v>
      </c>
      <c r="I333" s="37" t="s">
        <v>509</v>
      </c>
      <c r="K333" s="12">
        <v>963779</v>
      </c>
      <c r="L333" s="12">
        <v>966464.07</v>
      </c>
      <c r="M333" s="12">
        <v>966464.07</v>
      </c>
      <c r="N333" s="12">
        <v>233605544.53999999</v>
      </c>
    </row>
    <row r="334" spans="7:14" x14ac:dyDescent="0.25">
      <c r="G334" s="33">
        <f>+VLOOKUP(H334,'ALL 2021'!D:D,1,FALSE())</f>
        <v>68112000</v>
      </c>
      <c r="H334" s="36">
        <v>68112000</v>
      </c>
      <c r="I334" s="37" t="s">
        <v>511</v>
      </c>
      <c r="K334" s="12">
        <v>1189141671.46</v>
      </c>
      <c r="L334" s="12">
        <v>1012432642.54</v>
      </c>
      <c r="M334" s="12">
        <v>950529170.65999997</v>
      </c>
      <c r="N334" s="12">
        <v>126163200</v>
      </c>
    </row>
    <row r="335" spans="7:14" x14ac:dyDescent="0.25">
      <c r="G335" s="33">
        <f>+VLOOKUP(H335,'ALL 2021'!D:D,1,FALSE())</f>
        <v>68500000</v>
      </c>
      <c r="H335" s="36">
        <v>68500000</v>
      </c>
      <c r="I335" s="37" t="s">
        <v>512</v>
      </c>
      <c r="K335" s="12">
        <v>137983295.68000001</v>
      </c>
      <c r="L335" s="12">
        <v>206121024.94999999</v>
      </c>
      <c r="M335" s="12">
        <v>105922802.31999999</v>
      </c>
      <c r="N335" s="12">
        <v>70162391.700000003</v>
      </c>
    </row>
    <row r="336" spans="7:14" x14ac:dyDescent="0.25">
      <c r="G336" s="33">
        <f>+VLOOKUP(H336,'ALL 2021'!D:D,1,FALSE())</f>
        <v>69800000</v>
      </c>
      <c r="H336" s="36">
        <v>69800000</v>
      </c>
      <c r="I336" s="37" t="s">
        <v>513</v>
      </c>
      <c r="K336" s="12">
        <v>118866212.33399799</v>
      </c>
      <c r="L336" s="12">
        <v>101410280.006</v>
      </c>
      <c r="M336" s="12">
        <v>388690236.20599997</v>
      </c>
      <c r="N336" s="12">
        <v>32030728.469999999</v>
      </c>
    </row>
    <row r="337" spans="7:14" x14ac:dyDescent="0.25">
      <c r="G337" s="33">
        <f>+VLOOKUP(H337,'ALL 2021'!D:D,1,FALSE())</f>
        <v>70110000</v>
      </c>
      <c r="H337" s="36">
        <v>70110000</v>
      </c>
      <c r="I337" s="37" t="s">
        <v>567</v>
      </c>
      <c r="K337" s="12">
        <v>-106017337.34</v>
      </c>
      <c r="L337" s="12">
        <v>-14629630477.77</v>
      </c>
      <c r="M337" s="12">
        <v>-14831187962.5</v>
      </c>
      <c r="N337" s="12">
        <v>3824652.62</v>
      </c>
    </row>
    <row r="338" spans="7:14" x14ac:dyDescent="0.25">
      <c r="G338" s="33" t="e">
        <f>+VLOOKUP(H338,'ALL 2021'!D:D,1,FALSE())</f>
        <v>#N/A</v>
      </c>
      <c r="H338" s="32">
        <v>70111000</v>
      </c>
      <c r="I338" s="33" t="s">
        <v>568</v>
      </c>
      <c r="K338" s="12">
        <v>-17197323282</v>
      </c>
    </row>
    <row r="339" spans="7:14" x14ac:dyDescent="0.25">
      <c r="G339" s="33" t="e">
        <f>+VLOOKUP(H339,'ALL 2021'!D:D,1,FALSE())</f>
        <v>#N/A</v>
      </c>
      <c r="H339" s="32">
        <v>70114000</v>
      </c>
      <c r="I339" s="33" t="s">
        <v>569</v>
      </c>
      <c r="K339" s="12">
        <v>-108220000</v>
      </c>
    </row>
    <row r="340" spans="7:14" x14ac:dyDescent="0.25">
      <c r="G340" s="33">
        <f>+VLOOKUP(H340,'ALL 2021'!D:D,1,FALSE())</f>
        <v>70120000</v>
      </c>
      <c r="H340" s="32">
        <v>70120000</v>
      </c>
      <c r="I340" s="33" t="s">
        <v>570</v>
      </c>
      <c r="K340" s="12">
        <v>-211470000</v>
      </c>
    </row>
    <row r="341" spans="7:14" x14ac:dyDescent="0.25">
      <c r="G341" s="33">
        <f>+VLOOKUP(H341,'ALL 2021'!D:D,1,FALSE())</f>
        <v>70300000</v>
      </c>
      <c r="H341" s="36">
        <v>70300000</v>
      </c>
      <c r="I341" s="37" t="s">
        <v>571</v>
      </c>
      <c r="K341" s="12">
        <v>-529275.75</v>
      </c>
      <c r="L341" s="12">
        <v>-22839.95</v>
      </c>
      <c r="M341" s="12">
        <v>-11569.26</v>
      </c>
      <c r="N341" s="12"/>
    </row>
    <row r="342" spans="7:14" x14ac:dyDescent="0.25">
      <c r="G342" s="33">
        <f>+VLOOKUP(H342,'ALL 2021'!D:D,1,FALSE())</f>
        <v>70600000</v>
      </c>
      <c r="H342" s="36">
        <v>70600000</v>
      </c>
      <c r="I342" s="37" t="s">
        <v>521</v>
      </c>
      <c r="K342" s="12">
        <v>0</v>
      </c>
      <c r="L342" s="12">
        <v>-1500000</v>
      </c>
      <c r="M342" s="12">
        <v>-41713677.640000001</v>
      </c>
      <c r="N342" s="12"/>
    </row>
    <row r="343" spans="7:14" x14ac:dyDescent="0.25">
      <c r="G343" s="33">
        <f>+VLOOKUP(H343,'ALL 2021'!D:D,1,FALSE())</f>
        <v>70710000</v>
      </c>
      <c r="H343" s="36">
        <v>70710000</v>
      </c>
      <c r="I343" s="37" t="s">
        <v>572</v>
      </c>
      <c r="K343" s="12">
        <v>-2485010.0099999998</v>
      </c>
      <c r="M343" s="12">
        <v>-30120000</v>
      </c>
      <c r="N343" s="12"/>
    </row>
    <row r="344" spans="7:14" x14ac:dyDescent="0.25">
      <c r="G344" s="33">
        <f>+VLOOKUP(H344,'ALL 2021'!D:D,1,FALSE())</f>
        <v>70800000</v>
      </c>
      <c r="H344" s="36">
        <v>70800000</v>
      </c>
      <c r="I344" s="37" t="s">
        <v>522</v>
      </c>
      <c r="K344" s="12">
        <v>-1320086.6000000001</v>
      </c>
      <c r="L344" s="12">
        <v>-9887574.1199999992</v>
      </c>
      <c r="M344" s="12">
        <v>-339884999.95999998</v>
      </c>
      <c r="N344" s="12"/>
    </row>
    <row r="345" spans="7:14" x14ac:dyDescent="0.25">
      <c r="G345" s="33">
        <f>+VLOOKUP(H345,'ALL 2021'!D:D,1,FALSE())</f>
        <v>70900000</v>
      </c>
      <c r="H345" s="36">
        <v>70900000</v>
      </c>
      <c r="I345" s="37" t="s">
        <v>523</v>
      </c>
      <c r="K345" s="12">
        <v>2405200</v>
      </c>
      <c r="L345" s="12">
        <v>244867150</v>
      </c>
      <c r="M345" s="12">
        <v>1104733.47</v>
      </c>
      <c r="N345" s="12"/>
    </row>
    <row r="346" spans="7:14" x14ac:dyDescent="0.25">
      <c r="G346" s="33">
        <f>+VLOOKUP(H346,'ALL 2021'!D:D,1,FALSE())</f>
        <v>75200000</v>
      </c>
      <c r="H346" s="36">
        <v>75200000</v>
      </c>
      <c r="I346" s="37" t="s">
        <v>524</v>
      </c>
      <c r="K346" s="12">
        <v>0</v>
      </c>
      <c r="L346" s="12">
        <v>-88044842.459999993</v>
      </c>
      <c r="M346" s="12">
        <v>-416666.67</v>
      </c>
      <c r="N346" s="12"/>
    </row>
    <row r="347" spans="7:14" x14ac:dyDescent="0.25">
      <c r="G347" s="33">
        <f>+VLOOKUP(H347,'ALL 2021'!D:D,1,FALSE())</f>
        <v>75800000</v>
      </c>
      <c r="H347" s="36">
        <v>75800000</v>
      </c>
      <c r="I347" s="37" t="s">
        <v>237</v>
      </c>
      <c r="K347" s="12">
        <v>-4667118.45</v>
      </c>
      <c r="L347" s="12">
        <v>-47376761.859999999</v>
      </c>
      <c r="M347" s="12">
        <v>-64531661.82</v>
      </c>
      <c r="N347" s="12"/>
    </row>
    <row r="348" spans="7:14" x14ac:dyDescent="0.25">
      <c r="G348" s="33">
        <f>+VLOOKUP(H348,'ALL 2021'!D:D,1,FALSE())</f>
        <v>75810000</v>
      </c>
      <c r="H348" s="32">
        <v>75810000</v>
      </c>
      <c r="I348" s="33" t="s">
        <v>573</v>
      </c>
      <c r="K348" s="12">
        <v>-7954600</v>
      </c>
    </row>
    <row r="349" spans="7:14" x14ac:dyDescent="0.25">
      <c r="G349" s="33">
        <f>+VLOOKUP(H349,'ALL 2021'!D:D,1,FALSE())</f>
        <v>76500000</v>
      </c>
      <c r="H349" s="36">
        <v>76500000</v>
      </c>
      <c r="I349" s="37" t="s">
        <v>574</v>
      </c>
      <c r="K349" s="12">
        <v>-862519.12</v>
      </c>
      <c r="L349" s="12">
        <v>-2772700.75</v>
      </c>
      <c r="M349" s="12">
        <v>-20974895.02</v>
      </c>
      <c r="N349" s="12"/>
    </row>
    <row r="350" spans="7:14" x14ac:dyDescent="0.25">
      <c r="G350" s="33">
        <f>+VLOOKUP(H350,'ALL 2021'!D:D,1,FALSE())</f>
        <v>76600000</v>
      </c>
      <c r="H350" s="36">
        <v>76600000</v>
      </c>
      <c r="I350" s="37" t="s">
        <v>239</v>
      </c>
      <c r="K350" s="12">
        <v>-33227425.989999998</v>
      </c>
      <c r="L350" s="12">
        <v>-19928834.399999999</v>
      </c>
      <c r="M350" s="12">
        <v>-10909472.98</v>
      </c>
      <c r="N350" s="12"/>
    </row>
    <row r="351" spans="7:14" x14ac:dyDescent="0.25">
      <c r="G351" s="33">
        <f>+VLOOKUP(H351,'ALL 2021'!D:D,1,FALSE())</f>
        <v>76880000</v>
      </c>
      <c r="H351" s="32">
        <v>76880000</v>
      </c>
      <c r="I351" s="33" t="s">
        <v>575</v>
      </c>
      <c r="K351" s="12">
        <v>-0.28999999999999998</v>
      </c>
    </row>
    <row r="352" spans="7:14" x14ac:dyDescent="0.25">
      <c r="G352" s="33">
        <f>+VLOOKUP(H352,'ALL 2021'!D:D,1,FALSE())</f>
        <v>78500000</v>
      </c>
      <c r="H352" s="36">
        <v>78500000</v>
      </c>
      <c r="I352" s="37" t="s">
        <v>529</v>
      </c>
      <c r="K352" s="12">
        <v>-89218080</v>
      </c>
      <c r="L352" s="12">
        <v>-8240059.5999999996</v>
      </c>
      <c r="M352" s="12">
        <v>-6295000</v>
      </c>
      <c r="N352" s="12"/>
    </row>
    <row r="353" spans="8:14" x14ac:dyDescent="0.25">
      <c r="H353" s="36"/>
      <c r="I353" s="37"/>
      <c r="N353" s="12"/>
    </row>
    <row r="354" spans="8:14" x14ac:dyDescent="0.25">
      <c r="H354" s="49"/>
      <c r="I354" s="37"/>
      <c r="N354" s="12"/>
    </row>
    <row r="355" spans="8:14" x14ac:dyDescent="0.25">
      <c r="H355" s="36"/>
      <c r="I355" s="37"/>
      <c r="N355" s="12"/>
    </row>
    <row r="356" spans="8:14" x14ac:dyDescent="0.25">
      <c r="H356" s="49"/>
      <c r="I356" s="37"/>
      <c r="K356" s="12">
        <v>0</v>
      </c>
      <c r="L356" s="12">
        <v>0</v>
      </c>
      <c r="M356" s="12">
        <v>0</v>
      </c>
      <c r="N356" s="12"/>
    </row>
    <row r="357" spans="8:14" x14ac:dyDescent="0.25">
      <c r="H357" s="36"/>
      <c r="I357" s="37"/>
      <c r="N357" s="12"/>
    </row>
    <row r="358" spans="8:14" x14ac:dyDescent="0.25">
      <c r="H358" s="49"/>
      <c r="I358" s="37"/>
      <c r="N358" s="12"/>
    </row>
    <row r="359" spans="8:14" x14ac:dyDescent="0.25">
      <c r="H359" s="49"/>
      <c r="I359" s="37"/>
      <c r="N359" s="12"/>
    </row>
    <row r="360" spans="8:14" x14ac:dyDescent="0.25">
      <c r="H360" s="36"/>
      <c r="I360" s="37"/>
      <c r="N360" s="12"/>
    </row>
    <row r="361" spans="8:14" x14ac:dyDescent="0.25">
      <c r="N361" s="12"/>
    </row>
    <row r="362" spans="8:14" x14ac:dyDescent="0.25">
      <c r="N362" s="12"/>
    </row>
    <row r="363" spans="8:14" x14ac:dyDescent="0.25">
      <c r="N363" s="12"/>
    </row>
    <row r="364" spans="8:14" x14ac:dyDescent="0.25">
      <c r="N364" s="12"/>
    </row>
  </sheetData>
  <conditionalFormatting sqref="A19">
    <cfRule type="duplicateValues" dxfId="756" priority="3"/>
  </conditionalFormatting>
  <conditionalFormatting sqref="A22">
    <cfRule type="duplicateValues" dxfId="755" priority="2"/>
  </conditionalFormatting>
  <conditionalFormatting sqref="A44">
    <cfRule type="duplicateValues" dxfId="754" priority="5"/>
  </conditionalFormatting>
  <conditionalFormatting sqref="A45">
    <cfRule type="duplicateValues" dxfId="753" priority="4"/>
  </conditionalFormatting>
  <conditionalFormatting sqref="B7">
    <cfRule type="duplicateValues" dxfId="752" priority="6"/>
  </conditionalFormatting>
  <conditionalFormatting sqref="H1:H1048576">
    <cfRule type="duplicateValues" dxfId="751" priority="7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5E0B4"/>
  </sheetPr>
  <dimension ref="A1:H365"/>
  <sheetViews>
    <sheetView zoomScale="115" zoomScaleNormal="115" workbookViewId="0">
      <selection activeCell="C17" sqref="C17"/>
    </sheetView>
  </sheetViews>
  <sheetFormatPr baseColWidth="10" defaultColWidth="10.7109375" defaultRowHeight="14.25" x14ac:dyDescent="0.25"/>
  <cols>
    <col min="1" max="2" width="11.5703125" style="50" customWidth="1"/>
    <col min="3" max="3" width="36" customWidth="1"/>
    <col min="4" max="4" width="21.28515625" style="12" customWidth="1"/>
    <col min="5" max="6" width="17.5703125" style="12" customWidth="1"/>
    <col min="7" max="7" width="17.7109375" customWidth="1"/>
    <col min="8" max="8" width="48.7109375" customWidth="1"/>
  </cols>
  <sheetData>
    <row r="1" spans="1:8" x14ac:dyDescent="0.25">
      <c r="D1" s="12">
        <v>2021</v>
      </c>
      <c r="E1" s="12">
        <v>2020</v>
      </c>
      <c r="F1" s="12">
        <v>2019</v>
      </c>
    </row>
    <row r="2" spans="1:8" s="52" customFormat="1" x14ac:dyDescent="0.25">
      <c r="A2" s="51" t="s">
        <v>576</v>
      </c>
      <c r="B2" s="51" t="s">
        <v>577</v>
      </c>
      <c r="C2" s="52" t="s">
        <v>578</v>
      </c>
      <c r="D2" s="15"/>
      <c r="E2" s="15"/>
      <c r="F2" s="15"/>
      <c r="G2" s="52" t="s">
        <v>579</v>
      </c>
      <c r="H2" s="52" t="s">
        <v>580</v>
      </c>
    </row>
    <row r="3" spans="1:8" x14ac:dyDescent="0.25">
      <c r="A3" s="50">
        <v>1010000</v>
      </c>
      <c r="B3" s="50">
        <v>10100000</v>
      </c>
      <c r="C3" t="s">
        <v>581</v>
      </c>
      <c r="D3" s="12">
        <v>-4000000000</v>
      </c>
      <c r="E3" s="12">
        <v>-4000000000</v>
      </c>
      <c r="F3" s="12">
        <v>-4000000000</v>
      </c>
      <c r="G3">
        <v>10100000</v>
      </c>
      <c r="H3" t="s">
        <v>43</v>
      </c>
    </row>
    <row r="4" spans="1:8" x14ac:dyDescent="0.25">
      <c r="A4" s="50">
        <v>1061000</v>
      </c>
      <c r="B4" s="50">
        <v>10610000</v>
      </c>
      <c r="C4" t="s">
        <v>582</v>
      </c>
      <c r="D4" s="12">
        <v>-400000000</v>
      </c>
      <c r="E4" s="12">
        <v>-400000000</v>
      </c>
      <c r="F4" s="12">
        <v>-400000000</v>
      </c>
      <c r="G4">
        <v>10610000</v>
      </c>
      <c r="H4" t="s">
        <v>240</v>
      </c>
    </row>
    <row r="5" spans="1:8" x14ac:dyDescent="0.25">
      <c r="A5" s="50">
        <v>1062000</v>
      </c>
      <c r="B5" s="50">
        <v>10620000</v>
      </c>
      <c r="C5" t="s">
        <v>583</v>
      </c>
      <c r="D5" s="12">
        <v>-453421850.63999999</v>
      </c>
      <c r="E5" s="12">
        <v>-453421850.63999999</v>
      </c>
      <c r="F5" s="12">
        <v>-453421850.63999999</v>
      </c>
      <c r="G5">
        <v>10620000</v>
      </c>
      <c r="H5" t="s">
        <v>583</v>
      </c>
    </row>
    <row r="6" spans="1:8" x14ac:dyDescent="0.25">
      <c r="A6" s="50">
        <v>1100000</v>
      </c>
      <c r="B6" s="50">
        <v>11000000</v>
      </c>
      <c r="C6" t="s">
        <v>584</v>
      </c>
      <c r="D6" s="12">
        <v>-20417021112.919998</v>
      </c>
      <c r="E6" s="12">
        <v>-20264125255.93</v>
      </c>
      <c r="F6" s="12">
        <v>-9652178288.2199993</v>
      </c>
      <c r="G6">
        <v>11000000</v>
      </c>
      <c r="H6" t="s">
        <v>241</v>
      </c>
    </row>
    <row r="7" spans="1:8" x14ac:dyDescent="0.25">
      <c r="A7" s="50">
        <v>1200000</v>
      </c>
      <c r="B7" s="50">
        <v>12000000</v>
      </c>
      <c r="C7" t="s">
        <v>585</v>
      </c>
      <c r="D7" s="12">
        <v>0</v>
      </c>
      <c r="E7" s="12">
        <v>0</v>
      </c>
      <c r="F7" s="12">
        <v>0</v>
      </c>
      <c r="G7">
        <v>12000000</v>
      </c>
      <c r="H7" t="s">
        <v>585</v>
      </c>
    </row>
    <row r="8" spans="1:8" x14ac:dyDescent="0.25">
      <c r="A8" s="50">
        <v>1280000</v>
      </c>
      <c r="B8" s="50">
        <v>12800000</v>
      </c>
      <c r="C8" t="s">
        <v>586</v>
      </c>
      <c r="D8" s="12">
        <v>0</v>
      </c>
      <c r="E8" s="12">
        <v>0</v>
      </c>
      <c r="F8" s="12">
        <v>-3763308765.2199998</v>
      </c>
      <c r="G8">
        <v>12800000</v>
      </c>
      <c r="H8" t="s">
        <v>587</v>
      </c>
    </row>
    <row r="9" spans="1:8" x14ac:dyDescent="0.25">
      <c r="A9" s="50">
        <v>1640000</v>
      </c>
      <c r="B9" s="50">
        <v>16400000</v>
      </c>
      <c r="C9" t="s">
        <v>248</v>
      </c>
      <c r="D9" s="12">
        <v>-913586397.73000002</v>
      </c>
      <c r="E9" s="12">
        <v>-2000000000</v>
      </c>
      <c r="F9" s="12">
        <v>0</v>
      </c>
      <c r="G9">
        <v>16100000</v>
      </c>
      <c r="H9" t="s">
        <v>242</v>
      </c>
    </row>
    <row r="10" spans="1:8" x14ac:dyDescent="0.25">
      <c r="A10" s="50">
        <v>1642000</v>
      </c>
      <c r="B10" s="50">
        <v>16420000</v>
      </c>
      <c r="C10" t="s">
        <v>245</v>
      </c>
      <c r="D10" s="12">
        <v>-3622868873.04</v>
      </c>
      <c r="E10" s="12">
        <v>-6000000000</v>
      </c>
      <c r="F10" s="12">
        <v>0</v>
      </c>
      <c r="G10">
        <v>16130000</v>
      </c>
      <c r="H10" t="s">
        <v>245</v>
      </c>
    </row>
    <row r="11" spans="1:8" x14ac:dyDescent="0.25">
      <c r="A11" s="50">
        <v>1643000</v>
      </c>
      <c r="B11" s="50">
        <v>16430000</v>
      </c>
      <c r="C11" t="s">
        <v>249</v>
      </c>
      <c r="D11" s="12">
        <v>-397344152.63999999</v>
      </c>
      <c r="G11">
        <v>16430000</v>
      </c>
    </row>
    <row r="12" spans="1:8" x14ac:dyDescent="0.25">
      <c r="A12" s="50">
        <v>1688500</v>
      </c>
      <c r="B12" s="50">
        <v>16885000</v>
      </c>
      <c r="C12" t="s">
        <v>247</v>
      </c>
      <c r="D12" s="12">
        <v>0</v>
      </c>
      <c r="E12" s="12">
        <v>-66824742.380000003</v>
      </c>
      <c r="F12" s="12">
        <v>0</v>
      </c>
      <c r="G12">
        <v>16884000</v>
      </c>
      <c r="H12" t="s">
        <v>247</v>
      </c>
    </row>
    <row r="13" spans="1:8" x14ac:dyDescent="0.25">
      <c r="A13" s="50">
        <v>2040000</v>
      </c>
      <c r="B13" s="50">
        <v>20400000</v>
      </c>
      <c r="C13" t="s">
        <v>588</v>
      </c>
      <c r="D13" s="12">
        <v>89779560.359999999</v>
      </c>
      <c r="E13" s="12">
        <v>89779560.359999999</v>
      </c>
      <c r="F13" s="12">
        <v>263936840.36000001</v>
      </c>
      <c r="G13">
        <v>20400000</v>
      </c>
      <c r="H13" t="s">
        <v>47</v>
      </c>
    </row>
    <row r="14" spans="1:8" x14ac:dyDescent="0.25">
      <c r="A14" s="50">
        <v>2080000</v>
      </c>
      <c r="B14" s="50">
        <v>20800000</v>
      </c>
      <c r="C14" t="s">
        <v>589</v>
      </c>
      <c r="D14" s="12">
        <v>11536530</v>
      </c>
      <c r="G14">
        <v>20800000</v>
      </c>
    </row>
    <row r="15" spans="1:8" x14ac:dyDescent="0.25">
      <c r="A15" s="50">
        <v>2120000</v>
      </c>
      <c r="B15" s="50">
        <v>21200000</v>
      </c>
      <c r="C15" t="s">
        <v>590</v>
      </c>
      <c r="D15" s="12">
        <v>9054500</v>
      </c>
      <c r="E15" s="12">
        <v>4654500</v>
      </c>
      <c r="F15" s="12">
        <v>4654500</v>
      </c>
      <c r="G15">
        <v>21200000</v>
      </c>
      <c r="H15" t="s">
        <v>251</v>
      </c>
    </row>
    <row r="16" spans="1:8" x14ac:dyDescent="0.25">
      <c r="A16" s="50">
        <v>2130000</v>
      </c>
      <c r="B16" s="50">
        <v>21300000</v>
      </c>
      <c r="C16" t="s">
        <v>591</v>
      </c>
      <c r="D16" s="12">
        <v>92084865.129999995</v>
      </c>
      <c r="E16" s="12">
        <v>59268358.740000002</v>
      </c>
      <c r="F16" s="12">
        <v>53086163.740000002</v>
      </c>
      <c r="G16">
        <v>21300000</v>
      </c>
      <c r="H16" t="s">
        <v>252</v>
      </c>
    </row>
    <row r="17" spans="1:8" x14ac:dyDescent="0.25">
      <c r="A17" s="50">
        <v>2150000</v>
      </c>
      <c r="B17" s="50">
        <v>21500000</v>
      </c>
      <c r="C17" t="s">
        <v>592</v>
      </c>
      <c r="D17" s="12">
        <v>709415933.84000003</v>
      </c>
      <c r="E17" s="12">
        <v>681804957.03999996</v>
      </c>
      <c r="F17" s="12">
        <v>672572957.03999996</v>
      </c>
      <c r="G17">
        <v>21500000</v>
      </c>
      <c r="H17" t="s">
        <v>593</v>
      </c>
    </row>
    <row r="18" spans="1:8" x14ac:dyDescent="0.25">
      <c r="A18" s="50">
        <v>2153000</v>
      </c>
      <c r="B18" s="50">
        <v>21530000</v>
      </c>
      <c r="C18" t="s">
        <v>258</v>
      </c>
      <c r="D18" s="12">
        <v>0</v>
      </c>
      <c r="E18" s="12">
        <v>0</v>
      </c>
      <c r="F18" s="12">
        <v>0</v>
      </c>
      <c r="G18">
        <v>21500000</v>
      </c>
      <c r="H18" t="s">
        <v>593</v>
      </c>
    </row>
    <row r="19" spans="1:8" x14ac:dyDescent="0.25">
      <c r="A19" s="50">
        <v>2151000</v>
      </c>
      <c r="B19" s="50">
        <v>21510000</v>
      </c>
      <c r="C19" t="s">
        <v>594</v>
      </c>
      <c r="D19" s="12">
        <v>6314534</v>
      </c>
      <c r="E19" s="12">
        <v>6314534</v>
      </c>
      <c r="F19" s="12">
        <v>6314534</v>
      </c>
      <c r="G19">
        <v>21520000</v>
      </c>
      <c r="H19" t="s">
        <v>256</v>
      </c>
    </row>
    <row r="20" spans="1:8" x14ac:dyDescent="0.25">
      <c r="A20" s="50">
        <v>2152000</v>
      </c>
      <c r="B20" s="50">
        <v>21520000</v>
      </c>
      <c r="C20" t="s">
        <v>254</v>
      </c>
      <c r="D20" s="12">
        <v>54908530.07</v>
      </c>
      <c r="E20" s="12">
        <v>54908530.07</v>
      </c>
      <c r="F20" s="12">
        <v>54908530.07</v>
      </c>
      <c r="G20">
        <v>21520000</v>
      </c>
      <c r="H20" t="s">
        <v>256</v>
      </c>
    </row>
    <row r="21" spans="1:8" x14ac:dyDescent="0.25">
      <c r="A21" s="50">
        <v>2181000</v>
      </c>
      <c r="B21" s="50">
        <v>21810000</v>
      </c>
      <c r="C21" t="s">
        <v>260</v>
      </c>
      <c r="D21" s="12">
        <v>1096364968.5799999</v>
      </c>
      <c r="E21" s="12">
        <v>1056191974.41</v>
      </c>
      <c r="F21" s="12">
        <v>1016790672.89</v>
      </c>
      <c r="G21">
        <v>21540000</v>
      </c>
      <c r="H21" t="s">
        <v>51</v>
      </c>
    </row>
    <row r="22" spans="1:8" x14ac:dyDescent="0.25">
      <c r="A22" s="50">
        <v>2182000</v>
      </c>
      <c r="B22" s="50">
        <v>21820000</v>
      </c>
      <c r="C22" t="s">
        <v>52</v>
      </c>
      <c r="D22" s="12">
        <v>89776924.530000001</v>
      </c>
      <c r="E22" s="12">
        <v>83474133.569999993</v>
      </c>
      <c r="F22" s="12">
        <v>74048091.849999994</v>
      </c>
      <c r="G22">
        <v>21820000</v>
      </c>
      <c r="H22" t="s">
        <v>52</v>
      </c>
    </row>
    <row r="23" spans="1:8" x14ac:dyDescent="0.25">
      <c r="A23" s="50">
        <v>2185000</v>
      </c>
      <c r="B23" s="50">
        <v>21850000</v>
      </c>
      <c r="C23" t="s">
        <v>264</v>
      </c>
      <c r="D23" s="12">
        <v>8621314.5</v>
      </c>
      <c r="E23" s="12">
        <v>8621314.5</v>
      </c>
      <c r="F23" s="12">
        <v>8621314.5</v>
      </c>
      <c r="G23">
        <v>21820000</v>
      </c>
      <c r="H23" t="s">
        <v>52</v>
      </c>
    </row>
    <row r="24" spans="1:8" x14ac:dyDescent="0.25">
      <c r="A24" s="50">
        <v>2186000</v>
      </c>
      <c r="B24" s="50">
        <v>21860000</v>
      </c>
      <c r="C24" t="s">
        <v>259</v>
      </c>
      <c r="D24" s="12">
        <v>2810305</v>
      </c>
      <c r="E24" s="12">
        <v>2810305</v>
      </c>
      <c r="F24" s="12">
        <v>2810305</v>
      </c>
      <c r="G24">
        <v>21820000</v>
      </c>
      <c r="H24" t="s">
        <v>52</v>
      </c>
    </row>
    <row r="25" spans="1:8" x14ac:dyDescent="0.25">
      <c r="A25" s="50">
        <v>2187000</v>
      </c>
      <c r="B25" s="50">
        <v>21870000</v>
      </c>
      <c r="C25" t="s">
        <v>595</v>
      </c>
      <c r="D25" s="12">
        <v>10263846.710000001</v>
      </c>
      <c r="E25" s="12">
        <v>10263846.710000001</v>
      </c>
      <c r="F25" s="12">
        <v>10263846.710000001</v>
      </c>
      <c r="G25">
        <v>21820000</v>
      </c>
      <c r="H25" t="s">
        <v>52</v>
      </c>
    </row>
    <row r="26" spans="1:8" x14ac:dyDescent="0.25">
      <c r="A26" s="50">
        <v>2183000</v>
      </c>
      <c r="B26" s="50">
        <v>21830000</v>
      </c>
      <c r="C26" t="s">
        <v>596</v>
      </c>
      <c r="D26" s="12">
        <v>983831737.46000004</v>
      </c>
      <c r="E26" s="12">
        <v>1059294231.88</v>
      </c>
      <c r="F26" s="12">
        <v>964942401.83000004</v>
      </c>
      <c r="G26">
        <v>21830000</v>
      </c>
      <c r="H26" t="s">
        <v>53</v>
      </c>
    </row>
    <row r="27" spans="1:8" x14ac:dyDescent="0.25">
      <c r="A27" s="50">
        <v>2184000</v>
      </c>
      <c r="B27" s="50">
        <v>21840000</v>
      </c>
      <c r="C27" t="s">
        <v>597</v>
      </c>
      <c r="D27" s="12">
        <v>350375927.24000001</v>
      </c>
      <c r="E27" s="12">
        <v>330068602.19</v>
      </c>
      <c r="F27" s="12">
        <v>309765010.91000003</v>
      </c>
      <c r="G27">
        <v>21840000</v>
      </c>
      <c r="H27" t="s">
        <v>54</v>
      </c>
    </row>
    <row r="28" spans="1:8" x14ac:dyDescent="0.25">
      <c r="A28" s="50">
        <v>2300000</v>
      </c>
      <c r="B28" s="50">
        <v>23000000</v>
      </c>
      <c r="C28" t="s">
        <v>266</v>
      </c>
      <c r="D28" s="12">
        <v>83645516.390000001</v>
      </c>
      <c r="E28" s="12">
        <v>104395125</v>
      </c>
      <c r="F28" s="12">
        <v>77514431.290000007</v>
      </c>
      <c r="G28">
        <v>23200000</v>
      </c>
      <c r="H28" t="s">
        <v>262</v>
      </c>
    </row>
    <row r="29" spans="1:8" x14ac:dyDescent="0.25">
      <c r="A29" s="50">
        <v>2330000</v>
      </c>
      <c r="B29" s="50">
        <v>23300000</v>
      </c>
      <c r="C29" t="s">
        <v>262</v>
      </c>
      <c r="D29" s="12">
        <v>0</v>
      </c>
      <c r="E29" s="12">
        <v>0</v>
      </c>
      <c r="F29" s="12">
        <v>0</v>
      </c>
      <c r="G29">
        <v>23200000</v>
      </c>
      <c r="H29" t="s">
        <v>262</v>
      </c>
    </row>
    <row r="30" spans="1:8" x14ac:dyDescent="0.25">
      <c r="A30" s="50">
        <v>2610000</v>
      </c>
      <c r="B30" s="50">
        <v>26100000</v>
      </c>
      <c r="C30" t="s">
        <v>598</v>
      </c>
      <c r="D30" s="12">
        <v>436085930.26999998</v>
      </c>
      <c r="E30" s="12">
        <v>693665330.26999998</v>
      </c>
      <c r="F30" s="12">
        <v>225200000</v>
      </c>
      <c r="G30">
        <v>26100000</v>
      </c>
      <c r="H30" t="s">
        <v>55</v>
      </c>
    </row>
    <row r="31" spans="1:8" x14ac:dyDescent="0.25">
      <c r="A31" s="50">
        <v>2750000</v>
      </c>
      <c r="B31" s="50">
        <v>27500000</v>
      </c>
      <c r="C31" t="s">
        <v>599</v>
      </c>
      <c r="D31" s="12">
        <v>210579759.56</v>
      </c>
      <c r="E31" s="12">
        <v>330864399.56</v>
      </c>
      <c r="F31" s="12">
        <v>381976292.32999998</v>
      </c>
      <c r="G31">
        <v>27500000</v>
      </c>
      <c r="H31" t="s">
        <v>56</v>
      </c>
    </row>
    <row r="32" spans="1:8" x14ac:dyDescent="0.25">
      <c r="A32" s="50">
        <v>2804000</v>
      </c>
      <c r="B32" s="50">
        <v>28040000</v>
      </c>
      <c r="C32" t="s">
        <v>600</v>
      </c>
      <c r="D32" s="12">
        <v>-66952203.479999997</v>
      </c>
      <c r="E32" s="12">
        <v>-45715393.479999997</v>
      </c>
      <c r="F32" s="12">
        <v>-65642767.340000004</v>
      </c>
      <c r="G32">
        <v>28040000</v>
      </c>
      <c r="H32" t="s">
        <v>265</v>
      </c>
    </row>
    <row r="33" spans="1:8" x14ac:dyDescent="0.25">
      <c r="A33" s="50">
        <v>2808000</v>
      </c>
      <c r="B33" s="50">
        <v>28080000</v>
      </c>
      <c r="C33" t="s">
        <v>601</v>
      </c>
      <c r="D33" s="12">
        <v>-913308.63</v>
      </c>
      <c r="G33">
        <v>28080000</v>
      </c>
      <c r="H33" t="str">
        <f>+C:C</f>
        <v>AMTS AMO INCORPO</v>
      </c>
    </row>
    <row r="34" spans="1:8" x14ac:dyDescent="0.25">
      <c r="A34" s="50">
        <v>2812000</v>
      </c>
      <c r="B34" s="50">
        <v>28120000</v>
      </c>
      <c r="C34" t="s">
        <v>602</v>
      </c>
      <c r="D34" s="12">
        <v>-2385289.86</v>
      </c>
      <c r="E34" s="12">
        <v>-1917395.42</v>
      </c>
      <c r="F34" s="12">
        <v>-1451945.42</v>
      </c>
      <c r="G34">
        <v>28120000</v>
      </c>
      <c r="H34" t="s">
        <v>267</v>
      </c>
    </row>
    <row r="35" spans="1:8" x14ac:dyDescent="0.25">
      <c r="A35" s="50">
        <v>2813000</v>
      </c>
      <c r="B35" s="50">
        <v>28130000</v>
      </c>
      <c r="C35" t="s">
        <v>603</v>
      </c>
      <c r="D35" s="12">
        <v>-60485036.979999997</v>
      </c>
      <c r="E35" s="12">
        <v>-54774933.329999998</v>
      </c>
      <c r="F35" s="12">
        <v>-53086163.729999997</v>
      </c>
      <c r="G35">
        <v>28130000</v>
      </c>
      <c r="H35" t="s">
        <v>268</v>
      </c>
    </row>
    <row r="36" spans="1:8" x14ac:dyDescent="0.25">
      <c r="A36" s="50">
        <v>2815000</v>
      </c>
      <c r="B36" s="50">
        <v>28150000</v>
      </c>
      <c r="C36" t="s">
        <v>604</v>
      </c>
      <c r="D36" s="12">
        <v>-446977391.44999999</v>
      </c>
      <c r="E36" s="12">
        <v>-377323548.74000001</v>
      </c>
      <c r="F36" s="12">
        <v>-309880505.25999999</v>
      </c>
      <c r="G36">
        <v>28150000</v>
      </c>
      <c r="H36" t="s">
        <v>269</v>
      </c>
    </row>
    <row r="37" spans="1:8" x14ac:dyDescent="0.25">
      <c r="A37" s="50">
        <v>2815100</v>
      </c>
      <c r="B37" s="50">
        <v>28151000</v>
      </c>
      <c r="C37" t="s">
        <v>605</v>
      </c>
      <c r="D37" s="12">
        <v>-5175941.51</v>
      </c>
      <c r="E37" s="12">
        <v>-4717888.1100000003</v>
      </c>
      <c r="F37" s="12">
        <v>-4259834.71</v>
      </c>
      <c r="G37">
        <v>28152000</v>
      </c>
      <c r="H37" t="s">
        <v>606</v>
      </c>
    </row>
    <row r="38" spans="1:8" x14ac:dyDescent="0.25">
      <c r="A38" s="50">
        <v>2815200</v>
      </c>
      <c r="B38" s="50">
        <v>28152000</v>
      </c>
      <c r="C38" t="s">
        <v>270</v>
      </c>
      <c r="D38" s="12">
        <v>-54908530.079999998</v>
      </c>
      <c r="E38" s="12">
        <v>-54908530.079999998</v>
      </c>
      <c r="F38" s="12">
        <v>-54908530.079999998</v>
      </c>
      <c r="G38">
        <v>28152000</v>
      </c>
      <c r="H38" t="s">
        <v>606</v>
      </c>
    </row>
    <row r="39" spans="1:8" x14ac:dyDescent="0.25">
      <c r="A39" s="50">
        <v>2818100</v>
      </c>
      <c r="B39" s="50">
        <v>28181000</v>
      </c>
      <c r="C39" t="s">
        <v>276</v>
      </c>
      <c r="D39" s="12">
        <v>-582479327.78999996</v>
      </c>
      <c r="E39" s="12">
        <v>-485272359.82999998</v>
      </c>
      <c r="F39" s="12">
        <v>-389672239.18000001</v>
      </c>
      <c r="G39">
        <v>28154000</v>
      </c>
      <c r="H39" t="s">
        <v>274</v>
      </c>
    </row>
    <row r="40" spans="1:8" x14ac:dyDescent="0.25">
      <c r="A40" s="50">
        <v>2818200</v>
      </c>
      <c r="B40" s="50">
        <v>28182000</v>
      </c>
      <c r="C40" t="s">
        <v>607</v>
      </c>
      <c r="D40" s="12">
        <v>-46940804.439999998</v>
      </c>
      <c r="E40" s="12">
        <v>-40018541.719999999</v>
      </c>
      <c r="F40" s="12">
        <v>-33974959.469999999</v>
      </c>
      <c r="G40">
        <v>28182000</v>
      </c>
      <c r="H40" t="s">
        <v>59</v>
      </c>
    </row>
    <row r="41" spans="1:8" x14ac:dyDescent="0.25">
      <c r="A41" s="50">
        <v>2818400</v>
      </c>
      <c r="B41" s="50">
        <v>28184000</v>
      </c>
      <c r="C41" t="s">
        <v>608</v>
      </c>
      <c r="D41" s="12">
        <v>-195414975.28</v>
      </c>
      <c r="E41" s="12">
        <v>-141594180.28999999</v>
      </c>
      <c r="F41" s="12">
        <v>-92594942.650000006</v>
      </c>
      <c r="G41">
        <v>28182000</v>
      </c>
      <c r="H41" t="s">
        <v>59</v>
      </c>
    </row>
    <row r="42" spans="1:8" x14ac:dyDescent="0.25">
      <c r="A42" s="50">
        <v>2818500</v>
      </c>
      <c r="B42" s="50">
        <v>28185000</v>
      </c>
      <c r="C42" t="s">
        <v>279</v>
      </c>
      <c r="D42" s="12">
        <v>-5691644.9199999999</v>
      </c>
      <c r="E42" s="12">
        <v>-4829513.47</v>
      </c>
      <c r="F42" s="12">
        <v>-3967382.02</v>
      </c>
      <c r="G42">
        <v>28182000</v>
      </c>
      <c r="H42" t="s">
        <v>59</v>
      </c>
    </row>
    <row r="43" spans="1:8" x14ac:dyDescent="0.25">
      <c r="A43" s="50">
        <v>2818700</v>
      </c>
      <c r="B43" s="50">
        <v>28187000</v>
      </c>
      <c r="C43" t="s">
        <v>609</v>
      </c>
      <c r="D43" s="12">
        <v>-10235221.720000001</v>
      </c>
      <c r="E43" s="12">
        <v>-10063471.720000001</v>
      </c>
      <c r="F43" s="12">
        <v>-9891721.7200000007</v>
      </c>
      <c r="G43">
        <v>28182000</v>
      </c>
      <c r="H43" t="s">
        <v>59</v>
      </c>
    </row>
    <row r="44" spans="1:8" x14ac:dyDescent="0.25">
      <c r="A44" s="50">
        <v>2818300</v>
      </c>
      <c r="B44" s="50">
        <v>28183000</v>
      </c>
      <c r="C44" t="s">
        <v>610</v>
      </c>
      <c r="D44" s="12">
        <v>-778682853.26999998</v>
      </c>
      <c r="E44" s="12">
        <v>-797644430.99000001</v>
      </c>
      <c r="F44" s="12">
        <v>-753996968.35000002</v>
      </c>
      <c r="G44">
        <v>28183000</v>
      </c>
      <c r="H44" t="s">
        <v>60</v>
      </c>
    </row>
    <row r="45" spans="1:8" x14ac:dyDescent="0.25">
      <c r="A45" s="50">
        <v>2818600</v>
      </c>
      <c r="B45" s="50">
        <v>28186000</v>
      </c>
      <c r="C45" t="s">
        <v>273</v>
      </c>
      <c r="D45" s="12">
        <v>-2810305.02</v>
      </c>
      <c r="E45" s="12">
        <v>-2599532.14</v>
      </c>
      <c r="F45" s="12">
        <v>-2318501.64</v>
      </c>
      <c r="G45">
        <v>28184000</v>
      </c>
      <c r="H45" t="s">
        <v>61</v>
      </c>
    </row>
    <row r="46" spans="1:8" x14ac:dyDescent="0.25">
      <c r="A46" s="50">
        <v>3100000</v>
      </c>
      <c r="B46" s="50">
        <v>31000000</v>
      </c>
      <c r="C46" t="s">
        <v>611</v>
      </c>
      <c r="D46" s="12">
        <v>165619035.68000001</v>
      </c>
      <c r="E46" s="12">
        <v>139994797</v>
      </c>
      <c r="F46" s="12">
        <v>108807612.31</v>
      </c>
      <c r="G46">
        <v>31000000</v>
      </c>
      <c r="H46" t="s">
        <v>281</v>
      </c>
    </row>
    <row r="47" spans="1:8" x14ac:dyDescent="0.25">
      <c r="A47" s="50">
        <v>3550000</v>
      </c>
      <c r="B47" s="50">
        <v>35500000</v>
      </c>
      <c r="C47" t="s">
        <v>612</v>
      </c>
      <c r="D47" s="12">
        <v>175134923.87</v>
      </c>
      <c r="E47" s="12">
        <v>178787438</v>
      </c>
      <c r="F47" s="12">
        <v>302343842.66000003</v>
      </c>
      <c r="G47">
        <v>35500000</v>
      </c>
      <c r="H47" t="s">
        <v>613</v>
      </c>
    </row>
    <row r="48" spans="1:8" x14ac:dyDescent="0.25">
      <c r="A48" s="50">
        <v>3710000</v>
      </c>
      <c r="B48" s="50">
        <v>37100000</v>
      </c>
      <c r="C48" t="s">
        <v>614</v>
      </c>
      <c r="D48" s="12">
        <v>20706714340.279999</v>
      </c>
      <c r="E48" s="12">
        <v>13207592395</v>
      </c>
      <c r="F48" s="12">
        <v>13766318418.75</v>
      </c>
      <c r="G48">
        <v>37100000</v>
      </c>
      <c r="H48" t="s">
        <v>615</v>
      </c>
    </row>
    <row r="49" spans="1:8" x14ac:dyDescent="0.25">
      <c r="A49" s="50">
        <v>3800000</v>
      </c>
      <c r="B49" s="50">
        <v>38000000</v>
      </c>
      <c r="C49" t="s">
        <v>616</v>
      </c>
      <c r="D49" s="12">
        <v>6240195359.9499998</v>
      </c>
      <c r="E49" s="12">
        <v>2028972632.99</v>
      </c>
      <c r="F49" s="12">
        <v>5450146065.6400003</v>
      </c>
      <c r="G49">
        <v>38000000</v>
      </c>
      <c r="H49" t="s">
        <v>617</v>
      </c>
    </row>
    <row r="50" spans="1:8" x14ac:dyDescent="0.25">
      <c r="A50" s="50">
        <v>3900000</v>
      </c>
      <c r="B50" s="50">
        <v>39000000</v>
      </c>
      <c r="C50" t="s">
        <v>618</v>
      </c>
      <c r="D50" s="12">
        <v>0</v>
      </c>
      <c r="E50" s="12">
        <v>0</v>
      </c>
      <c r="F50" s="12">
        <v>0</v>
      </c>
      <c r="G50">
        <v>39000000</v>
      </c>
      <c r="H50" t="s">
        <v>618</v>
      </c>
    </row>
    <row r="51" spans="1:8" x14ac:dyDescent="0.25">
      <c r="A51" s="50">
        <v>4011000</v>
      </c>
      <c r="B51" s="50">
        <v>40110000</v>
      </c>
      <c r="C51" t="s">
        <v>619</v>
      </c>
      <c r="D51" s="12">
        <v>-1861090668.1400001</v>
      </c>
      <c r="E51" s="12">
        <v>-1054706826.62</v>
      </c>
      <c r="F51" s="12">
        <v>-1056029739.96</v>
      </c>
      <c r="G51">
        <v>40110000</v>
      </c>
      <c r="H51" t="s">
        <v>63</v>
      </c>
    </row>
    <row r="52" spans="1:8" x14ac:dyDescent="0.25">
      <c r="A52" s="50">
        <v>4012000</v>
      </c>
      <c r="B52" s="50">
        <v>40120000</v>
      </c>
      <c r="C52" t="s">
        <v>620</v>
      </c>
      <c r="D52" s="12">
        <v>-10163479955.6744</v>
      </c>
      <c r="E52" s="12">
        <v>-2765464834.3600001</v>
      </c>
      <c r="F52" s="12">
        <v>-14101292911.059999</v>
      </c>
      <c r="G52">
        <v>40120000</v>
      </c>
      <c r="H52" t="s">
        <v>65</v>
      </c>
    </row>
    <row r="53" spans="1:8" x14ac:dyDescent="0.25">
      <c r="A53" s="50">
        <v>4031000</v>
      </c>
      <c r="B53" s="50">
        <v>40310000</v>
      </c>
      <c r="C53" t="s">
        <v>621</v>
      </c>
      <c r="D53" s="12">
        <v>-549402958.15999997</v>
      </c>
      <c r="E53" s="12">
        <v>-561119451.05999994</v>
      </c>
      <c r="F53" s="12">
        <v>-142422300</v>
      </c>
      <c r="G53">
        <v>40310000</v>
      </c>
      <c r="H53" t="s">
        <v>286</v>
      </c>
    </row>
    <row r="54" spans="1:8" x14ac:dyDescent="0.25">
      <c r="A54" s="50">
        <v>4032000</v>
      </c>
      <c r="B54" s="50">
        <v>40320000</v>
      </c>
      <c r="C54" t="s">
        <v>288</v>
      </c>
      <c r="D54" s="12">
        <v>-951730575.17999995</v>
      </c>
      <c r="E54" s="12">
        <v>-328976854.18000001</v>
      </c>
      <c r="F54" s="12">
        <v>0</v>
      </c>
      <c r="G54">
        <v>40310000</v>
      </c>
      <c r="H54" t="s">
        <v>286</v>
      </c>
    </row>
    <row r="55" spans="1:8" x14ac:dyDescent="0.25">
      <c r="A55" s="50">
        <v>4033000</v>
      </c>
      <c r="B55" s="50">
        <v>40330000</v>
      </c>
      <c r="C55" t="s">
        <v>289</v>
      </c>
      <c r="D55" s="12">
        <v>-408524600.43000001</v>
      </c>
      <c r="E55" s="12">
        <v>-371244994.89999998</v>
      </c>
      <c r="F55" s="12">
        <v>-87907680</v>
      </c>
      <c r="G55">
        <v>40310000</v>
      </c>
      <c r="H55" t="s">
        <v>286</v>
      </c>
    </row>
    <row r="56" spans="1:8" x14ac:dyDescent="0.25">
      <c r="A56" s="50">
        <v>4034000</v>
      </c>
      <c r="B56" s="50">
        <v>40340000</v>
      </c>
      <c r="C56" t="s">
        <v>67</v>
      </c>
      <c r="D56" s="12">
        <v>-108869190.14</v>
      </c>
      <c r="E56" s="12">
        <v>-57198825</v>
      </c>
      <c r="F56" s="12">
        <v>-264710820.06</v>
      </c>
      <c r="G56">
        <v>40310000</v>
      </c>
      <c r="H56" t="s">
        <v>286</v>
      </c>
    </row>
    <row r="57" spans="1:8" x14ac:dyDescent="0.25">
      <c r="A57" s="50">
        <v>4081000</v>
      </c>
      <c r="B57" s="50">
        <v>40810000</v>
      </c>
      <c r="C57" t="s">
        <v>622</v>
      </c>
      <c r="D57" s="12">
        <v>-286686247.32999998</v>
      </c>
      <c r="E57" s="12">
        <v>-501942054.52999997</v>
      </c>
      <c r="F57" s="12">
        <v>-405631182.69</v>
      </c>
      <c r="G57">
        <v>40810000</v>
      </c>
      <c r="H57" t="s">
        <v>68</v>
      </c>
    </row>
    <row r="58" spans="1:8" x14ac:dyDescent="0.25">
      <c r="A58" s="50">
        <v>4082000</v>
      </c>
      <c r="B58" s="50">
        <v>40820000</v>
      </c>
      <c r="C58" t="s">
        <v>623</v>
      </c>
      <c r="D58" s="12">
        <v>-8533622.5700000003</v>
      </c>
      <c r="E58" s="12">
        <v>0</v>
      </c>
      <c r="F58" s="12">
        <v>-1266214915.74</v>
      </c>
      <c r="G58">
        <v>40810000</v>
      </c>
      <c r="H58" t="s">
        <v>68</v>
      </c>
    </row>
    <row r="59" spans="1:8" x14ac:dyDescent="0.25">
      <c r="A59" s="50">
        <v>4091000</v>
      </c>
      <c r="B59" s="50">
        <v>40910000</v>
      </c>
      <c r="C59" t="s">
        <v>285</v>
      </c>
      <c r="D59" s="12">
        <v>404290835.36000001</v>
      </c>
      <c r="E59" s="12">
        <v>297261069.20999998</v>
      </c>
      <c r="F59" s="12">
        <v>68204542.709999993</v>
      </c>
      <c r="G59">
        <v>40910000</v>
      </c>
      <c r="H59" t="s">
        <v>294</v>
      </c>
    </row>
    <row r="60" spans="1:8" x14ac:dyDescent="0.25">
      <c r="A60" s="50">
        <v>4092000</v>
      </c>
      <c r="B60" s="50">
        <v>40920000</v>
      </c>
      <c r="C60" t="s">
        <v>287</v>
      </c>
      <c r="D60" s="12">
        <v>284145656.32999998</v>
      </c>
      <c r="E60" s="12">
        <v>783982849.5</v>
      </c>
      <c r="F60" s="12">
        <v>33700965.57</v>
      </c>
      <c r="G60">
        <v>40910000</v>
      </c>
      <c r="H60" t="s">
        <v>294</v>
      </c>
    </row>
    <row r="61" spans="1:8" x14ac:dyDescent="0.25">
      <c r="A61" s="50">
        <v>4111000</v>
      </c>
      <c r="B61" s="50">
        <v>41110000</v>
      </c>
      <c r="C61" t="s">
        <v>297</v>
      </c>
      <c r="D61" s="12">
        <v>16384608435.690001</v>
      </c>
      <c r="E61" s="12">
        <v>13900432415.290001</v>
      </c>
      <c r="F61" s="12">
        <v>21005190543.389999</v>
      </c>
      <c r="G61">
        <v>41100000</v>
      </c>
      <c r="H61" t="s">
        <v>70</v>
      </c>
    </row>
    <row r="62" spans="1:8" x14ac:dyDescent="0.25">
      <c r="A62" s="50">
        <v>4130000</v>
      </c>
      <c r="B62" s="50">
        <v>41300000</v>
      </c>
      <c r="C62" t="s">
        <v>290</v>
      </c>
      <c r="D62" s="12">
        <v>538869591.96000004</v>
      </c>
      <c r="E62" s="12">
        <v>488020610.14999998</v>
      </c>
      <c r="F62" s="12">
        <v>651610431.5</v>
      </c>
      <c r="G62">
        <v>41310000</v>
      </c>
      <c r="H62" t="s">
        <v>290</v>
      </c>
    </row>
    <row r="63" spans="1:8" x14ac:dyDescent="0.25">
      <c r="A63" s="50">
        <v>4160000</v>
      </c>
      <c r="B63" s="50">
        <v>41600000</v>
      </c>
      <c r="C63" t="s">
        <v>291</v>
      </c>
      <c r="D63" s="12">
        <v>2611802666.3499999</v>
      </c>
      <c r="E63" s="12">
        <v>1515631022.26</v>
      </c>
      <c r="F63" s="12">
        <v>943213142.88999999</v>
      </c>
      <c r="G63">
        <v>41600000</v>
      </c>
      <c r="H63" t="s">
        <v>291</v>
      </c>
    </row>
    <row r="64" spans="1:8" x14ac:dyDescent="0.25">
      <c r="A64" s="50">
        <v>4181000</v>
      </c>
      <c r="B64" s="50">
        <v>41810000</v>
      </c>
      <c r="C64" t="s">
        <v>624</v>
      </c>
      <c r="D64" s="12">
        <v>0</v>
      </c>
      <c r="E64" s="12">
        <v>3.0517578125000001E-7</v>
      </c>
      <c r="F64" s="12">
        <v>0</v>
      </c>
      <c r="G64">
        <v>41810000</v>
      </c>
      <c r="H64" t="s">
        <v>292</v>
      </c>
    </row>
    <row r="65" spans="1:8" x14ac:dyDescent="0.25">
      <c r="A65" s="50">
        <v>4190000</v>
      </c>
      <c r="B65" s="50">
        <v>41900000</v>
      </c>
      <c r="C65" t="s">
        <v>293</v>
      </c>
      <c r="D65" s="12">
        <v>-224599.74</v>
      </c>
      <c r="E65" s="12">
        <v>-876103685.75999999</v>
      </c>
      <c r="F65" s="12">
        <v>0</v>
      </c>
      <c r="G65">
        <v>41910000</v>
      </c>
      <c r="H65" t="s">
        <v>625</v>
      </c>
    </row>
    <row r="66" spans="1:8" x14ac:dyDescent="0.25">
      <c r="A66" s="50">
        <v>4198000</v>
      </c>
      <c r="B66" s="50">
        <v>41980000</v>
      </c>
      <c r="C66" t="s">
        <v>295</v>
      </c>
      <c r="D66" s="12">
        <v>0</v>
      </c>
      <c r="E66" s="12">
        <v>-283357556.27999997</v>
      </c>
      <c r="F66" s="12">
        <v>0</v>
      </c>
      <c r="G66">
        <v>41980000</v>
      </c>
      <c r="H66" t="s">
        <v>295</v>
      </c>
    </row>
    <row r="67" spans="1:8" x14ac:dyDescent="0.25">
      <c r="A67" s="50">
        <v>4210000</v>
      </c>
      <c r="B67" s="50">
        <v>42100000</v>
      </c>
      <c r="C67" t="s">
        <v>303</v>
      </c>
      <c r="D67" s="12">
        <v>2214296.83</v>
      </c>
      <c r="E67" s="12">
        <v>-295830.01</v>
      </c>
      <c r="F67" s="12">
        <v>129100.78</v>
      </c>
      <c r="G67">
        <v>42110000</v>
      </c>
      <c r="H67" t="s">
        <v>72</v>
      </c>
    </row>
    <row r="68" spans="1:8" x14ac:dyDescent="0.25">
      <c r="A68" s="50">
        <v>4211000</v>
      </c>
      <c r="B68" s="50">
        <v>42110000</v>
      </c>
      <c r="C68" t="s">
        <v>296</v>
      </c>
      <c r="D68" s="12">
        <v>0</v>
      </c>
      <c r="E68" s="12">
        <v>1447500</v>
      </c>
      <c r="F68" s="12">
        <v>0</v>
      </c>
      <c r="G68">
        <v>42110000</v>
      </c>
      <c r="H68" t="s">
        <v>72</v>
      </c>
    </row>
    <row r="69" spans="1:8" x14ac:dyDescent="0.25">
      <c r="A69" s="50">
        <v>4250000</v>
      </c>
      <c r="B69" s="50">
        <v>42500000</v>
      </c>
      <c r="C69" t="s">
        <v>74</v>
      </c>
      <c r="D69" s="12">
        <v>2097110.65</v>
      </c>
      <c r="E69" s="12">
        <v>197110.65</v>
      </c>
      <c r="F69" s="12">
        <v>402589.1</v>
      </c>
      <c r="G69">
        <v>42510000</v>
      </c>
      <c r="H69" t="s">
        <v>73</v>
      </c>
    </row>
    <row r="70" spans="1:8" x14ac:dyDescent="0.25">
      <c r="A70" s="50">
        <v>4252000</v>
      </c>
      <c r="B70" s="50">
        <v>42520000</v>
      </c>
      <c r="C70" t="s">
        <v>298</v>
      </c>
      <c r="D70" s="12">
        <v>15039833.380000001</v>
      </c>
      <c r="E70" s="12">
        <v>11339833.4</v>
      </c>
      <c r="F70" s="12">
        <v>1641500</v>
      </c>
      <c r="G70">
        <v>42520000</v>
      </c>
      <c r="H70" t="s">
        <v>298</v>
      </c>
    </row>
    <row r="71" spans="1:8" x14ac:dyDescent="0.25">
      <c r="A71" s="50">
        <v>4254000</v>
      </c>
      <c r="B71" s="50">
        <v>42540000</v>
      </c>
      <c r="C71" t="s">
        <v>309</v>
      </c>
      <c r="D71" s="12">
        <v>1005666.73</v>
      </c>
      <c r="G71">
        <v>42540000</v>
      </c>
      <c r="H71" t="s">
        <v>298</v>
      </c>
    </row>
    <row r="72" spans="1:8" x14ac:dyDescent="0.25">
      <c r="A72" s="50">
        <v>4280000</v>
      </c>
      <c r="B72" s="50">
        <v>42800000</v>
      </c>
      <c r="C72" t="s">
        <v>626</v>
      </c>
      <c r="D72" s="12">
        <v>-121247723</v>
      </c>
      <c r="E72" s="12">
        <v>-128326493.78</v>
      </c>
      <c r="F72" s="12">
        <v>0</v>
      </c>
      <c r="G72">
        <v>42800000</v>
      </c>
      <c r="H72" t="s">
        <v>300</v>
      </c>
    </row>
    <row r="73" spans="1:8" x14ac:dyDescent="0.25">
      <c r="A73" s="50">
        <v>4310000</v>
      </c>
      <c r="B73" s="50">
        <v>43100000</v>
      </c>
      <c r="C73" t="s">
        <v>627</v>
      </c>
      <c r="D73" s="12">
        <v>-64050124.25</v>
      </c>
      <c r="E73" s="12">
        <v>-61652233.600000001</v>
      </c>
      <c r="F73" s="12">
        <v>-59766521.5</v>
      </c>
      <c r="G73">
        <v>43100000</v>
      </c>
      <c r="H73" t="s">
        <v>77</v>
      </c>
    </row>
    <row r="74" spans="1:8" x14ac:dyDescent="0.25">
      <c r="A74" s="50">
        <v>4311000</v>
      </c>
      <c r="B74" s="50">
        <v>43110000</v>
      </c>
      <c r="C74" t="s">
        <v>628</v>
      </c>
      <c r="D74" s="12">
        <v>-1672000</v>
      </c>
      <c r="E74" s="12">
        <v>-1132600</v>
      </c>
      <c r="F74" s="12">
        <v>-302000</v>
      </c>
      <c r="G74">
        <v>43110000</v>
      </c>
      <c r="H74" t="s">
        <v>301</v>
      </c>
    </row>
    <row r="75" spans="1:8" x14ac:dyDescent="0.25">
      <c r="A75" s="50">
        <v>4320000</v>
      </c>
      <c r="B75" s="50">
        <v>43200000</v>
      </c>
      <c r="C75" t="s">
        <v>79</v>
      </c>
      <c r="D75" s="12">
        <v>-26600926.07</v>
      </c>
      <c r="E75" s="12">
        <v>-26653814.399999999</v>
      </c>
      <c r="F75" s="12">
        <v>-24447817.079999998</v>
      </c>
      <c r="G75">
        <v>43200000</v>
      </c>
      <c r="H75" t="s">
        <v>79</v>
      </c>
    </row>
    <row r="76" spans="1:8" x14ac:dyDescent="0.25">
      <c r="A76" s="50">
        <v>4322000</v>
      </c>
      <c r="B76" s="50">
        <v>43220000</v>
      </c>
      <c r="C76" t="s">
        <v>629</v>
      </c>
      <c r="D76" s="12">
        <v>-295045.14</v>
      </c>
      <c r="G76">
        <v>43200000</v>
      </c>
      <c r="H76" t="s">
        <v>79</v>
      </c>
    </row>
    <row r="77" spans="1:8" x14ac:dyDescent="0.25">
      <c r="A77" s="50">
        <v>4323000</v>
      </c>
      <c r="B77" s="50">
        <v>43230000</v>
      </c>
      <c r="C77" t="s">
        <v>630</v>
      </c>
      <c r="D77" s="12">
        <v>-1166406.42</v>
      </c>
      <c r="E77" s="12">
        <v>-1166406.42</v>
      </c>
      <c r="F77" s="12">
        <v>-1166406.42</v>
      </c>
      <c r="G77">
        <v>43200000</v>
      </c>
      <c r="H77" t="s">
        <v>79</v>
      </c>
    </row>
    <row r="78" spans="1:8" x14ac:dyDescent="0.25">
      <c r="A78" s="50">
        <v>4330000</v>
      </c>
      <c r="B78" s="50">
        <v>43300000</v>
      </c>
      <c r="C78" t="s">
        <v>80</v>
      </c>
      <c r="D78" s="12">
        <v>-4644269.13</v>
      </c>
      <c r="E78" s="12">
        <v>-4982302.4000000004</v>
      </c>
      <c r="F78" s="12">
        <v>-4269037.25</v>
      </c>
      <c r="G78">
        <v>43300000</v>
      </c>
      <c r="H78" t="s">
        <v>80</v>
      </c>
    </row>
    <row r="79" spans="1:8" x14ac:dyDescent="0.25">
      <c r="A79" s="50">
        <v>4386000</v>
      </c>
      <c r="B79" s="50">
        <v>43860000</v>
      </c>
      <c r="C79" t="s">
        <v>631</v>
      </c>
      <c r="D79" s="12">
        <v>16218457.859999999</v>
      </c>
      <c r="E79" s="12">
        <v>-51646849.450000003</v>
      </c>
      <c r="F79" s="12">
        <v>0</v>
      </c>
      <c r="G79">
        <v>43860000</v>
      </c>
      <c r="H79" t="s">
        <v>302</v>
      </c>
    </row>
    <row r="80" spans="1:8" x14ac:dyDescent="0.25">
      <c r="A80" s="50">
        <v>4410000</v>
      </c>
      <c r="B80" s="50">
        <v>44100000</v>
      </c>
      <c r="C80" t="s">
        <v>632</v>
      </c>
      <c r="D80" s="12">
        <v>-43139610</v>
      </c>
      <c r="E80" s="12">
        <v>-56910914.200000003</v>
      </c>
      <c r="F80" s="12">
        <v>-37319656.700000003</v>
      </c>
      <c r="G80">
        <v>44100000</v>
      </c>
      <c r="H80" t="s">
        <v>82</v>
      </c>
    </row>
    <row r="81" spans="1:8" x14ac:dyDescent="0.25">
      <c r="A81" s="50">
        <v>4430000</v>
      </c>
      <c r="B81" s="50">
        <v>44300000</v>
      </c>
      <c r="C81" t="s">
        <v>633</v>
      </c>
      <c r="D81" s="12">
        <v>0</v>
      </c>
      <c r="E81" s="12">
        <v>1561208243.72</v>
      </c>
      <c r="F81" s="12">
        <v>1373910517.3599999</v>
      </c>
      <c r="G81">
        <v>44300000</v>
      </c>
      <c r="H81" t="s">
        <v>305</v>
      </c>
    </row>
    <row r="82" spans="1:8" x14ac:dyDescent="0.25">
      <c r="A82" s="50">
        <v>4400000</v>
      </c>
      <c r="B82" s="50">
        <v>44000000</v>
      </c>
      <c r="C82" t="s">
        <v>634</v>
      </c>
      <c r="D82" s="12">
        <v>0</v>
      </c>
      <c r="E82" s="12">
        <v>0</v>
      </c>
      <c r="F82" s="12">
        <v>-201114322.09999999</v>
      </c>
      <c r="G82">
        <v>44400000</v>
      </c>
      <c r="H82" t="s">
        <v>307</v>
      </c>
    </row>
    <row r="83" spans="1:8" x14ac:dyDescent="0.25">
      <c r="A83" s="50">
        <v>4443000</v>
      </c>
      <c r="B83" s="50">
        <v>44430000</v>
      </c>
      <c r="C83" t="s">
        <v>321</v>
      </c>
      <c r="D83" s="12">
        <v>0</v>
      </c>
      <c r="E83" s="12">
        <v>0</v>
      </c>
      <c r="F83" s="12">
        <v>0</v>
      </c>
      <c r="G83">
        <v>44400000</v>
      </c>
      <c r="H83" t="s">
        <v>307</v>
      </c>
    </row>
    <row r="84" spans="1:8" x14ac:dyDescent="0.25">
      <c r="A84" s="50">
        <v>44400000</v>
      </c>
      <c r="B84" s="50">
        <v>44400000</v>
      </c>
      <c r="C84" t="s">
        <v>635</v>
      </c>
      <c r="D84" s="12">
        <v>2057828005.7741599</v>
      </c>
      <c r="G84">
        <v>44400000</v>
      </c>
    </row>
    <row r="85" spans="1:8" x14ac:dyDescent="0.25">
      <c r="A85" s="50">
        <v>4441000</v>
      </c>
      <c r="B85" s="50">
        <v>44410000</v>
      </c>
      <c r="C85" t="s">
        <v>636</v>
      </c>
      <c r="D85" s="12">
        <v>0</v>
      </c>
      <c r="E85" s="12">
        <v>0</v>
      </c>
      <c r="F85" s="12">
        <v>-1810408175.5699999</v>
      </c>
      <c r="G85">
        <v>44410000</v>
      </c>
      <c r="H85" t="s">
        <v>308</v>
      </c>
    </row>
    <row r="86" spans="1:8" x14ac:dyDescent="0.25">
      <c r="A86" s="50">
        <v>4442000</v>
      </c>
      <c r="B86" s="50">
        <v>44420000</v>
      </c>
      <c r="C86" t="s">
        <v>320</v>
      </c>
      <c r="D86" s="12">
        <v>-161116.12</v>
      </c>
      <c r="E86" s="12">
        <v>-476905.59</v>
      </c>
      <c r="F86" s="12">
        <v>-3683633.97</v>
      </c>
      <c r="G86">
        <v>44411000</v>
      </c>
      <c r="H86" t="s">
        <v>84</v>
      </c>
    </row>
    <row r="87" spans="1:8" x14ac:dyDescent="0.25">
      <c r="A87" s="50">
        <v>4440000</v>
      </c>
      <c r="B87" s="50">
        <v>44400000</v>
      </c>
      <c r="C87" t="s">
        <v>310</v>
      </c>
      <c r="D87" s="12">
        <v>-1126589.23</v>
      </c>
      <c r="E87" s="12">
        <v>4790031.12</v>
      </c>
      <c r="F87" s="12">
        <v>3860053.72</v>
      </c>
      <c r="G87">
        <v>44412000</v>
      </c>
      <c r="H87" t="s">
        <v>310</v>
      </c>
    </row>
    <row r="88" spans="1:8" x14ac:dyDescent="0.25">
      <c r="A88" s="50">
        <v>4454000</v>
      </c>
      <c r="B88" s="50">
        <v>44540000</v>
      </c>
      <c r="C88" t="s">
        <v>637</v>
      </c>
      <c r="D88" s="12">
        <v>0</v>
      </c>
      <c r="E88" s="12">
        <v>0</v>
      </c>
      <c r="F88" s="12">
        <v>-66059082.899999999</v>
      </c>
      <c r="G88">
        <v>44540000</v>
      </c>
      <c r="H88" t="s">
        <v>638</v>
      </c>
    </row>
    <row r="89" spans="1:8" x14ac:dyDescent="0.25">
      <c r="A89" s="50">
        <v>4455000</v>
      </c>
      <c r="B89" s="50">
        <v>44550000</v>
      </c>
      <c r="C89" t="s">
        <v>639</v>
      </c>
      <c r="D89" s="12">
        <v>416188978.56</v>
      </c>
      <c r="E89" s="12">
        <v>304518703.81</v>
      </c>
      <c r="F89" s="12">
        <v>0</v>
      </c>
      <c r="G89">
        <v>44550000</v>
      </c>
      <c r="H89" t="s">
        <v>88</v>
      </c>
    </row>
    <row r="90" spans="1:8" x14ac:dyDescent="0.25">
      <c r="A90" s="50">
        <v>4456100</v>
      </c>
      <c r="B90" s="50">
        <v>44561000</v>
      </c>
      <c r="C90" t="s">
        <v>640</v>
      </c>
      <c r="D90" s="12">
        <v>583063.22</v>
      </c>
      <c r="E90" s="12">
        <v>98897379.420000002</v>
      </c>
      <c r="F90" s="12">
        <v>-6722143.9800000004</v>
      </c>
      <c r="G90">
        <v>44561000</v>
      </c>
      <c r="H90" t="s">
        <v>322</v>
      </c>
    </row>
    <row r="91" spans="1:8" x14ac:dyDescent="0.25">
      <c r="A91" s="50">
        <v>4456110</v>
      </c>
      <c r="B91" s="50">
        <v>44561100</v>
      </c>
      <c r="C91" t="s">
        <v>641</v>
      </c>
      <c r="D91" s="12">
        <v>0</v>
      </c>
      <c r="E91" s="12">
        <v>0</v>
      </c>
      <c r="F91" s="12">
        <v>-14328778.43</v>
      </c>
      <c r="G91">
        <v>44561000</v>
      </c>
      <c r="H91" t="s">
        <v>322</v>
      </c>
    </row>
    <row r="92" spans="1:8" x14ac:dyDescent="0.25">
      <c r="A92" s="50">
        <v>4456200</v>
      </c>
      <c r="B92" s="50">
        <v>44562000</v>
      </c>
      <c r="C92" t="s">
        <v>89</v>
      </c>
      <c r="D92" s="12">
        <v>8436706.7400000002</v>
      </c>
      <c r="E92" s="12">
        <v>6990708.0099999998</v>
      </c>
      <c r="F92" s="12">
        <v>-1242697.69</v>
      </c>
      <c r="G92">
        <v>44561000</v>
      </c>
      <c r="H92" t="s">
        <v>322</v>
      </c>
    </row>
    <row r="93" spans="1:8" x14ac:dyDescent="0.25">
      <c r="A93" s="50">
        <v>4456300</v>
      </c>
      <c r="B93" s="50">
        <v>44563000</v>
      </c>
      <c r="C93" t="s">
        <v>90</v>
      </c>
      <c r="D93" s="12">
        <v>25242384.079999998</v>
      </c>
      <c r="E93" s="12">
        <v>13425019.939999999</v>
      </c>
      <c r="F93" s="12">
        <v>11341731.02</v>
      </c>
      <c r="G93">
        <v>44561000</v>
      </c>
      <c r="H93" t="s">
        <v>322</v>
      </c>
    </row>
    <row r="94" spans="1:8" x14ac:dyDescent="0.25">
      <c r="A94" s="50">
        <v>4456400</v>
      </c>
      <c r="B94" s="50">
        <v>44564000</v>
      </c>
      <c r="C94" t="s">
        <v>91</v>
      </c>
      <c r="D94" s="12">
        <v>11630756.34</v>
      </c>
      <c r="E94" s="12">
        <v>16389767.24</v>
      </c>
      <c r="F94" s="12">
        <v>95418766.349999994</v>
      </c>
      <c r="G94">
        <v>44561000</v>
      </c>
      <c r="H94" t="s">
        <v>322</v>
      </c>
    </row>
    <row r="95" spans="1:8" x14ac:dyDescent="0.25">
      <c r="A95" s="50">
        <v>4456500</v>
      </c>
      <c r="B95" s="50">
        <v>44565000</v>
      </c>
      <c r="C95" t="s">
        <v>92</v>
      </c>
      <c r="D95" s="12">
        <v>-723333.01</v>
      </c>
      <c r="E95" s="12">
        <v>1021424.38</v>
      </c>
      <c r="F95" s="12">
        <v>10629691.859999999</v>
      </c>
      <c r="G95">
        <v>44561000</v>
      </c>
      <c r="H95" t="s">
        <v>322</v>
      </c>
    </row>
    <row r="96" spans="1:8" x14ac:dyDescent="0.25">
      <c r="A96" s="50">
        <v>4457100</v>
      </c>
      <c r="B96" s="50">
        <v>44571000</v>
      </c>
      <c r="C96" t="s">
        <v>93</v>
      </c>
      <c r="D96" s="12">
        <v>-25242384.079999998</v>
      </c>
      <c r="E96" s="12">
        <v>-13425019.939999999</v>
      </c>
      <c r="F96" s="12">
        <v>-11341731.02</v>
      </c>
      <c r="G96">
        <v>44571000</v>
      </c>
      <c r="H96" t="s">
        <v>326</v>
      </c>
    </row>
    <row r="97" spans="1:8" x14ac:dyDescent="0.25">
      <c r="A97" s="50">
        <v>4457200</v>
      </c>
      <c r="B97" s="50">
        <v>44572000</v>
      </c>
      <c r="C97" t="s">
        <v>328</v>
      </c>
      <c r="D97" s="12">
        <v>-429082.47</v>
      </c>
      <c r="E97" s="12">
        <v>-232847530.03999999</v>
      </c>
      <c r="F97" s="12">
        <v>0</v>
      </c>
      <c r="G97">
        <v>44571000</v>
      </c>
      <c r="H97" t="s">
        <v>326</v>
      </c>
    </row>
    <row r="98" spans="1:8" x14ac:dyDescent="0.25">
      <c r="A98" s="50">
        <v>4457400</v>
      </c>
      <c r="B98" s="50">
        <v>44574000</v>
      </c>
      <c r="C98" t="s">
        <v>642</v>
      </c>
      <c r="D98" s="12">
        <v>390000</v>
      </c>
      <c r="E98" s="12">
        <v>-3670000</v>
      </c>
      <c r="F98" s="12">
        <v>-83333.33</v>
      </c>
      <c r="G98">
        <v>44571000</v>
      </c>
      <c r="H98" t="s">
        <v>326</v>
      </c>
    </row>
    <row r="99" spans="1:8" x14ac:dyDescent="0.25">
      <c r="A99" s="50">
        <v>4457600</v>
      </c>
      <c r="B99" s="50">
        <v>44576000</v>
      </c>
      <c r="C99" t="s">
        <v>643</v>
      </c>
      <c r="D99" s="12">
        <v>0</v>
      </c>
      <c r="E99" s="12">
        <v>0</v>
      </c>
      <c r="F99" s="12">
        <v>0</v>
      </c>
      <c r="G99">
        <v>44571000</v>
      </c>
      <c r="H99" t="s">
        <v>326</v>
      </c>
    </row>
    <row r="100" spans="1:8" x14ac:dyDescent="0.25">
      <c r="A100" s="50">
        <v>4458000</v>
      </c>
      <c r="B100" s="50">
        <v>44580000</v>
      </c>
      <c r="C100" t="s">
        <v>644</v>
      </c>
      <c r="D100" s="12">
        <v>0</v>
      </c>
      <c r="E100" s="12">
        <v>513690.92</v>
      </c>
      <c r="F100" s="12">
        <v>0</v>
      </c>
      <c r="G100">
        <v>44581000</v>
      </c>
      <c r="H100" t="s">
        <v>312</v>
      </c>
    </row>
    <row r="101" spans="1:8" x14ac:dyDescent="0.25">
      <c r="A101" s="50">
        <v>4458300</v>
      </c>
      <c r="B101" s="50">
        <v>44583000</v>
      </c>
      <c r="C101" t="s">
        <v>329</v>
      </c>
      <c r="D101" s="12">
        <v>8886497.3399999999</v>
      </c>
      <c r="E101" s="12">
        <v>10738700.1</v>
      </c>
      <c r="F101" s="12">
        <v>24060962.879999999</v>
      </c>
      <c r="G101">
        <v>44581000</v>
      </c>
      <c r="H101" t="s">
        <v>312</v>
      </c>
    </row>
    <row r="102" spans="1:8" x14ac:dyDescent="0.25">
      <c r="A102" s="50">
        <v>4458400</v>
      </c>
      <c r="B102" s="50">
        <v>44584000</v>
      </c>
      <c r="C102" t="s">
        <v>645</v>
      </c>
      <c r="D102" s="12">
        <v>0</v>
      </c>
      <c r="E102" s="12">
        <v>0</v>
      </c>
      <c r="F102" s="12">
        <v>0</v>
      </c>
      <c r="G102">
        <v>44581000</v>
      </c>
      <c r="H102" t="s">
        <v>312</v>
      </c>
    </row>
    <row r="103" spans="1:8" x14ac:dyDescent="0.25">
      <c r="A103" s="50">
        <v>4458700</v>
      </c>
      <c r="B103" s="50">
        <v>44587000</v>
      </c>
      <c r="C103" t="s">
        <v>646</v>
      </c>
      <c r="D103" s="12">
        <v>0</v>
      </c>
      <c r="E103" s="12">
        <v>47226259.380000003</v>
      </c>
      <c r="F103" s="12">
        <v>0</v>
      </c>
      <c r="G103">
        <v>44581000</v>
      </c>
      <c r="H103" t="s">
        <v>312</v>
      </c>
    </row>
    <row r="104" spans="1:8" x14ac:dyDescent="0.25">
      <c r="A104" s="50">
        <v>4551000</v>
      </c>
      <c r="B104" s="50">
        <v>45510000</v>
      </c>
      <c r="C104" t="s">
        <v>13</v>
      </c>
      <c r="D104" s="12">
        <v>227800000</v>
      </c>
      <c r="E104" s="12">
        <v>227800000</v>
      </c>
      <c r="F104" s="12">
        <v>227800000</v>
      </c>
      <c r="G104">
        <v>45120000</v>
      </c>
      <c r="H104" t="s">
        <v>13</v>
      </c>
    </row>
    <row r="105" spans="1:8" x14ac:dyDescent="0.25">
      <c r="A105" s="50">
        <v>4550000</v>
      </c>
      <c r="B105" s="50">
        <v>45500000</v>
      </c>
      <c r="C105" t="s">
        <v>647</v>
      </c>
      <c r="D105" s="12">
        <v>109200000</v>
      </c>
      <c r="E105" s="12">
        <v>109200000</v>
      </c>
      <c r="F105" s="12">
        <v>0</v>
      </c>
      <c r="G105">
        <v>45500000</v>
      </c>
      <c r="H105" t="s">
        <v>647</v>
      </c>
    </row>
    <row r="106" spans="1:8" x14ac:dyDescent="0.25">
      <c r="A106" s="50">
        <v>4551100</v>
      </c>
      <c r="B106" s="50">
        <v>45511000</v>
      </c>
      <c r="C106" t="s">
        <v>330</v>
      </c>
      <c r="D106" s="12">
        <v>-18166055.989999998</v>
      </c>
      <c r="E106" s="12">
        <v>-92735908</v>
      </c>
      <c r="F106" s="12">
        <v>-24054972.77</v>
      </c>
      <c r="G106">
        <v>45500001</v>
      </c>
      <c r="H106" t="s">
        <v>313</v>
      </c>
    </row>
    <row r="107" spans="1:8" x14ac:dyDescent="0.25">
      <c r="A107" s="50">
        <v>4551300</v>
      </c>
      <c r="B107" s="50">
        <v>45513000</v>
      </c>
      <c r="C107" t="s">
        <v>648</v>
      </c>
      <c r="D107" s="12">
        <v>0</v>
      </c>
      <c r="E107" s="12">
        <v>0</v>
      </c>
      <c r="F107" s="12">
        <v>0</v>
      </c>
      <c r="G107">
        <v>45500004</v>
      </c>
      <c r="H107" t="s">
        <v>649</v>
      </c>
    </row>
    <row r="108" spans="1:8" x14ac:dyDescent="0.25">
      <c r="A108" s="50">
        <v>4552000</v>
      </c>
      <c r="B108" s="50">
        <v>45520000</v>
      </c>
      <c r="C108" t="s">
        <v>7</v>
      </c>
      <c r="D108" s="12">
        <v>0</v>
      </c>
      <c r="E108" s="12">
        <v>0</v>
      </c>
      <c r="F108" s="12">
        <v>832121600</v>
      </c>
      <c r="G108">
        <v>45520000</v>
      </c>
      <c r="H108" t="s">
        <v>7</v>
      </c>
    </row>
    <row r="109" spans="1:8" x14ac:dyDescent="0.25">
      <c r="A109" s="50">
        <v>4620000</v>
      </c>
      <c r="B109" s="50">
        <v>46200000</v>
      </c>
      <c r="C109" t="s">
        <v>650</v>
      </c>
      <c r="D109" s="12">
        <v>13400000</v>
      </c>
      <c r="E109" s="12">
        <v>13400000</v>
      </c>
      <c r="F109" s="12">
        <v>13900000</v>
      </c>
      <c r="G109">
        <v>46200000</v>
      </c>
      <c r="H109" t="s">
        <v>315</v>
      </c>
    </row>
    <row r="110" spans="1:8" x14ac:dyDescent="0.25">
      <c r="A110" s="50">
        <v>4660000</v>
      </c>
      <c r="B110" s="50">
        <v>46600000</v>
      </c>
      <c r="C110" t="s">
        <v>317</v>
      </c>
      <c r="D110" s="12">
        <v>72685877.659999996</v>
      </c>
      <c r="E110" s="12">
        <v>75685877.659999996</v>
      </c>
      <c r="F110" s="12">
        <v>-11241880.33</v>
      </c>
      <c r="G110">
        <v>46600000</v>
      </c>
      <c r="H110" t="s">
        <v>317</v>
      </c>
    </row>
    <row r="111" spans="1:8" x14ac:dyDescent="0.25">
      <c r="A111" s="50">
        <v>4661000</v>
      </c>
      <c r="B111" s="50">
        <v>46610000</v>
      </c>
      <c r="C111" t="s">
        <v>342</v>
      </c>
      <c r="E111" s="12">
        <v>49904966.030000001</v>
      </c>
      <c r="G111">
        <v>46600000</v>
      </c>
      <c r="H111" t="s">
        <v>317</v>
      </c>
    </row>
    <row r="112" spans="1:8" x14ac:dyDescent="0.25">
      <c r="A112" s="50">
        <v>4661000</v>
      </c>
      <c r="B112" s="50">
        <v>46610000</v>
      </c>
      <c r="C112" t="s">
        <v>651</v>
      </c>
      <c r="D112" s="12">
        <v>888675228.75</v>
      </c>
      <c r="E112" s="12">
        <v>61258</v>
      </c>
      <c r="F112" s="12">
        <v>31308478.43</v>
      </c>
      <c r="G112">
        <v>46610000</v>
      </c>
      <c r="H112" t="s">
        <v>123</v>
      </c>
    </row>
    <row r="113" spans="1:8" x14ac:dyDescent="0.25">
      <c r="A113" s="50">
        <v>4661000</v>
      </c>
      <c r="B113" s="50">
        <v>46610000</v>
      </c>
      <c r="C113" t="s">
        <v>26</v>
      </c>
      <c r="E113" s="12">
        <v>39675300</v>
      </c>
      <c r="G113">
        <v>46611000</v>
      </c>
      <c r="H113" t="s">
        <v>652</v>
      </c>
    </row>
    <row r="114" spans="1:8" x14ac:dyDescent="0.25">
      <c r="A114" s="50">
        <v>4661000</v>
      </c>
      <c r="B114" s="50">
        <v>46610000</v>
      </c>
      <c r="C114" t="s">
        <v>349</v>
      </c>
      <c r="E114" s="12">
        <v>483154</v>
      </c>
      <c r="G114">
        <v>46617000</v>
      </c>
      <c r="H114" t="s">
        <v>319</v>
      </c>
    </row>
    <row r="115" spans="1:8" x14ac:dyDescent="0.25">
      <c r="A115" s="50">
        <v>4661000</v>
      </c>
      <c r="B115" s="50">
        <v>46610000</v>
      </c>
      <c r="C115" t="s">
        <v>653</v>
      </c>
      <c r="E115" s="12">
        <v>5981795.9000000004</v>
      </c>
      <c r="G115">
        <v>46618000</v>
      </c>
      <c r="H115" t="s">
        <v>654</v>
      </c>
    </row>
    <row r="116" spans="1:8" x14ac:dyDescent="0.25">
      <c r="A116" s="50">
        <v>4662000</v>
      </c>
      <c r="B116" s="50">
        <v>46620000</v>
      </c>
      <c r="C116" t="s">
        <v>352</v>
      </c>
      <c r="D116" s="12">
        <v>-915525399.37</v>
      </c>
      <c r="G116">
        <v>46620000</v>
      </c>
    </row>
    <row r="117" spans="1:8" x14ac:dyDescent="0.25">
      <c r="A117" s="50">
        <v>4661000</v>
      </c>
      <c r="B117" s="50">
        <v>46610000</v>
      </c>
      <c r="C117" t="s">
        <v>344</v>
      </c>
      <c r="E117" s="12">
        <v>38424715.329999998</v>
      </c>
      <c r="G117">
        <v>46622000</v>
      </c>
      <c r="H117" t="s">
        <v>121</v>
      </c>
    </row>
    <row r="118" spans="1:8" x14ac:dyDescent="0.25">
      <c r="A118" s="50">
        <v>4661000</v>
      </c>
      <c r="B118" s="50">
        <v>46610000</v>
      </c>
      <c r="C118" t="s">
        <v>346</v>
      </c>
      <c r="E118" s="12">
        <v>123500</v>
      </c>
      <c r="G118">
        <v>46623000</v>
      </c>
      <c r="H118" t="s">
        <v>120</v>
      </c>
    </row>
    <row r="119" spans="1:8" x14ac:dyDescent="0.25">
      <c r="A119" s="50">
        <v>4661000</v>
      </c>
      <c r="B119" s="50">
        <v>46610000</v>
      </c>
      <c r="C119" t="s">
        <v>655</v>
      </c>
      <c r="E119" s="12">
        <v>35482887.670000002</v>
      </c>
      <c r="G119">
        <v>46631000</v>
      </c>
      <c r="H119" t="s">
        <v>656</v>
      </c>
    </row>
    <row r="120" spans="1:8" x14ac:dyDescent="0.25">
      <c r="A120" s="50">
        <v>4661000</v>
      </c>
      <c r="B120" s="50">
        <v>46610000</v>
      </c>
      <c r="C120" t="s">
        <v>17</v>
      </c>
      <c r="E120" s="12">
        <v>57808001.93</v>
      </c>
      <c r="G120">
        <v>46634000</v>
      </c>
      <c r="H120" t="s">
        <v>126</v>
      </c>
    </row>
    <row r="121" spans="1:8" x14ac:dyDescent="0.25">
      <c r="A121" s="50">
        <v>4661000</v>
      </c>
      <c r="B121" s="50">
        <v>46610000</v>
      </c>
      <c r="C121" t="s">
        <v>657</v>
      </c>
      <c r="E121" s="12">
        <v>6442990</v>
      </c>
      <c r="G121">
        <v>46635000</v>
      </c>
      <c r="H121" t="s">
        <v>657</v>
      </c>
    </row>
    <row r="122" spans="1:8" x14ac:dyDescent="0.25">
      <c r="A122" s="50">
        <v>4661000</v>
      </c>
      <c r="B122" s="50">
        <v>46610000</v>
      </c>
      <c r="C122" t="s">
        <v>658</v>
      </c>
      <c r="E122" s="12">
        <v>1628300</v>
      </c>
      <c r="G122">
        <v>46639000</v>
      </c>
      <c r="H122" t="s">
        <v>107</v>
      </c>
    </row>
    <row r="123" spans="1:8" x14ac:dyDescent="0.25">
      <c r="A123" s="50">
        <v>4661000</v>
      </c>
      <c r="B123" s="50">
        <v>46610000</v>
      </c>
      <c r="C123" t="s">
        <v>12</v>
      </c>
      <c r="E123" s="12">
        <v>24116183.559999999</v>
      </c>
      <c r="G123">
        <v>46640000</v>
      </c>
      <c r="H123" t="s">
        <v>127</v>
      </c>
    </row>
    <row r="124" spans="1:8" x14ac:dyDescent="0.25">
      <c r="A124" s="50">
        <v>4661000</v>
      </c>
      <c r="B124" s="50">
        <v>46610000</v>
      </c>
      <c r="C124" t="s">
        <v>659</v>
      </c>
      <c r="E124" s="12">
        <v>12573440</v>
      </c>
      <c r="G124">
        <v>46641000</v>
      </c>
      <c r="H124" t="s">
        <v>660</v>
      </c>
    </row>
    <row r="125" spans="1:8" x14ac:dyDescent="0.25">
      <c r="A125" s="50">
        <v>4661000</v>
      </c>
      <c r="B125" s="50">
        <v>46610000</v>
      </c>
      <c r="C125" t="s">
        <v>333</v>
      </c>
      <c r="E125" s="12">
        <v>186201900</v>
      </c>
      <c r="G125">
        <v>46642000</v>
      </c>
      <c r="H125" t="s">
        <v>103</v>
      </c>
    </row>
    <row r="126" spans="1:8" x14ac:dyDescent="0.25">
      <c r="A126" s="50">
        <v>4661000</v>
      </c>
      <c r="B126" s="50">
        <v>46610000</v>
      </c>
      <c r="C126" t="s">
        <v>335</v>
      </c>
      <c r="E126" s="12">
        <v>63478923</v>
      </c>
      <c r="G126">
        <v>46643000</v>
      </c>
      <c r="H126" t="s">
        <v>369</v>
      </c>
    </row>
    <row r="127" spans="1:8" x14ac:dyDescent="0.25">
      <c r="A127" s="50">
        <v>4661000</v>
      </c>
      <c r="B127" s="50">
        <v>46610000</v>
      </c>
      <c r="C127" t="s">
        <v>4</v>
      </c>
      <c r="E127" s="12">
        <v>-13200000</v>
      </c>
      <c r="G127">
        <v>46644000</v>
      </c>
      <c r="H127" t="s">
        <v>661</v>
      </c>
    </row>
    <row r="128" spans="1:8" x14ac:dyDescent="0.25">
      <c r="A128" s="50">
        <v>4661000</v>
      </c>
      <c r="B128" s="50">
        <v>46610000</v>
      </c>
      <c r="C128" t="s">
        <v>13</v>
      </c>
      <c r="E128" s="12">
        <v>159339.270000005</v>
      </c>
      <c r="G128">
        <v>46650000</v>
      </c>
      <c r="H128" t="s">
        <v>125</v>
      </c>
    </row>
    <row r="129" spans="1:8" x14ac:dyDescent="0.25">
      <c r="A129" s="50">
        <v>4661000</v>
      </c>
      <c r="B129" s="50">
        <v>46610000</v>
      </c>
      <c r="C129" t="s">
        <v>338</v>
      </c>
      <c r="E129" s="12">
        <v>17367125.600000001</v>
      </c>
      <c r="G129">
        <v>46660000</v>
      </c>
      <c r="H129" t="s">
        <v>332</v>
      </c>
    </row>
    <row r="130" spans="1:8" x14ac:dyDescent="0.25">
      <c r="A130" s="50">
        <v>4661000</v>
      </c>
      <c r="B130" s="50">
        <v>46610000</v>
      </c>
      <c r="C130" t="s">
        <v>662</v>
      </c>
      <c r="E130" s="12">
        <v>112452</v>
      </c>
      <c r="G130">
        <v>46700001</v>
      </c>
      <c r="H130" t="s">
        <v>663</v>
      </c>
    </row>
    <row r="131" spans="1:8" x14ac:dyDescent="0.25">
      <c r="A131" s="50">
        <v>4670000</v>
      </c>
      <c r="B131" s="50">
        <v>46700000</v>
      </c>
      <c r="C131" t="s">
        <v>664</v>
      </c>
      <c r="E131" s="12">
        <v>12728000</v>
      </c>
      <c r="G131">
        <v>46700001</v>
      </c>
      <c r="H131" t="s">
        <v>663</v>
      </c>
    </row>
    <row r="132" spans="1:8" x14ac:dyDescent="0.25">
      <c r="A132" s="50">
        <v>4670000</v>
      </c>
      <c r="B132" s="50">
        <v>46700000</v>
      </c>
      <c r="C132" t="s">
        <v>316</v>
      </c>
      <c r="E132" s="12">
        <v>49679.1</v>
      </c>
      <c r="G132">
        <v>46700001</v>
      </c>
      <c r="H132" t="s">
        <v>663</v>
      </c>
    </row>
    <row r="133" spans="1:8" x14ac:dyDescent="0.25">
      <c r="A133" s="50">
        <v>4670000</v>
      </c>
      <c r="B133" s="50">
        <v>46700000</v>
      </c>
      <c r="C133" t="s">
        <v>663</v>
      </c>
      <c r="F133" s="12">
        <v>9100150796.25</v>
      </c>
      <c r="G133">
        <v>46700001</v>
      </c>
      <c r="H133" t="s">
        <v>663</v>
      </c>
    </row>
    <row r="134" spans="1:8" x14ac:dyDescent="0.25">
      <c r="A134" s="50">
        <v>4670000</v>
      </c>
      <c r="B134" s="50">
        <v>46700000</v>
      </c>
      <c r="C134" t="s">
        <v>665</v>
      </c>
      <c r="E134" s="12">
        <v>5598500000</v>
      </c>
      <c r="G134">
        <v>46712000</v>
      </c>
      <c r="H134" t="s">
        <v>666</v>
      </c>
    </row>
    <row r="135" spans="1:8" x14ac:dyDescent="0.25">
      <c r="A135" s="50">
        <v>4670000</v>
      </c>
      <c r="B135" s="50">
        <v>46700000</v>
      </c>
      <c r="C135" t="s">
        <v>667</v>
      </c>
      <c r="E135" s="12">
        <v>1905500000</v>
      </c>
      <c r="G135">
        <v>46714000</v>
      </c>
      <c r="H135" t="s">
        <v>668</v>
      </c>
    </row>
    <row r="136" spans="1:8" x14ac:dyDescent="0.25">
      <c r="A136" s="50">
        <v>4670000</v>
      </c>
      <c r="B136" s="50">
        <v>46700000</v>
      </c>
      <c r="C136" t="s">
        <v>669</v>
      </c>
      <c r="E136" s="12">
        <v>142891819.19999999</v>
      </c>
      <c r="G136">
        <v>46715000</v>
      </c>
      <c r="H136" t="s">
        <v>670</v>
      </c>
    </row>
    <row r="137" spans="1:8" x14ac:dyDescent="0.25">
      <c r="A137" s="50">
        <v>4670000</v>
      </c>
      <c r="B137" s="50">
        <v>46700000</v>
      </c>
      <c r="C137" t="s">
        <v>671</v>
      </c>
      <c r="E137" s="12">
        <v>-500000000</v>
      </c>
      <c r="G137">
        <v>46716000</v>
      </c>
      <c r="H137" t="s">
        <v>138</v>
      </c>
    </row>
    <row r="138" spans="1:8" x14ac:dyDescent="0.25">
      <c r="A138" s="50">
        <v>4670000</v>
      </c>
      <c r="B138" s="50">
        <v>46700000</v>
      </c>
      <c r="C138" t="s">
        <v>672</v>
      </c>
      <c r="E138" s="12">
        <v>320000000</v>
      </c>
      <c r="G138">
        <v>46718000</v>
      </c>
      <c r="H138" t="s">
        <v>673</v>
      </c>
    </row>
    <row r="139" spans="1:8" x14ac:dyDescent="0.25">
      <c r="A139" s="50">
        <v>4670000</v>
      </c>
      <c r="B139" s="50">
        <v>46700000</v>
      </c>
      <c r="C139" t="s">
        <v>674</v>
      </c>
      <c r="D139" s="12">
        <v>17164170898.299999</v>
      </c>
      <c r="E139" s="12">
        <v>-310000000</v>
      </c>
      <c r="G139">
        <v>46720000</v>
      </c>
      <c r="H139" t="s">
        <v>137</v>
      </c>
    </row>
    <row r="140" spans="1:8" x14ac:dyDescent="0.25">
      <c r="A140" s="50">
        <v>4670000</v>
      </c>
      <c r="B140" s="50">
        <v>46700000</v>
      </c>
      <c r="C140" t="s">
        <v>675</v>
      </c>
      <c r="E140" s="12">
        <v>190000000</v>
      </c>
      <c r="G140">
        <v>46721000</v>
      </c>
      <c r="H140" t="s">
        <v>676</v>
      </c>
    </row>
    <row r="141" spans="1:8" x14ac:dyDescent="0.25">
      <c r="A141" s="50">
        <v>4670000</v>
      </c>
      <c r="B141" s="50">
        <v>46700000</v>
      </c>
      <c r="C141" t="s">
        <v>677</v>
      </c>
      <c r="E141" s="12">
        <v>80459709</v>
      </c>
      <c r="G141">
        <v>46732000</v>
      </c>
      <c r="H141" t="s">
        <v>15</v>
      </c>
    </row>
    <row r="142" spans="1:8" x14ac:dyDescent="0.25">
      <c r="A142" s="50">
        <v>4670000</v>
      </c>
      <c r="B142" s="50">
        <v>46700000</v>
      </c>
      <c r="C142" t="s">
        <v>678</v>
      </c>
      <c r="E142" s="12">
        <v>833000000</v>
      </c>
      <c r="G142">
        <v>46733000</v>
      </c>
      <c r="H142" t="s">
        <v>679</v>
      </c>
    </row>
    <row r="143" spans="1:8" x14ac:dyDescent="0.25">
      <c r="A143" s="50">
        <v>4670000</v>
      </c>
      <c r="B143" s="50">
        <v>46700000</v>
      </c>
      <c r="C143" t="s">
        <v>680</v>
      </c>
      <c r="E143" s="12">
        <v>147869800</v>
      </c>
      <c r="G143">
        <v>46734000</v>
      </c>
      <c r="H143" t="s">
        <v>681</v>
      </c>
    </row>
    <row r="144" spans="1:8" x14ac:dyDescent="0.25">
      <c r="A144" s="50">
        <v>4670000</v>
      </c>
      <c r="B144" s="50">
        <v>46700000</v>
      </c>
      <c r="C144" t="s">
        <v>682</v>
      </c>
      <c r="E144" s="12">
        <v>1000000</v>
      </c>
      <c r="G144">
        <v>46736000</v>
      </c>
      <c r="H144" t="s">
        <v>683</v>
      </c>
    </row>
    <row r="145" spans="1:8" x14ac:dyDescent="0.25">
      <c r="A145" s="50">
        <v>4670000</v>
      </c>
      <c r="B145" s="50">
        <v>46700000</v>
      </c>
      <c r="C145" t="s">
        <v>684</v>
      </c>
      <c r="E145" s="12">
        <v>650000000</v>
      </c>
      <c r="G145">
        <v>46737000</v>
      </c>
      <c r="H145" t="s">
        <v>685</v>
      </c>
    </row>
    <row r="146" spans="1:8" x14ac:dyDescent="0.25">
      <c r="A146" s="50">
        <v>4670000</v>
      </c>
      <c r="B146" s="50">
        <v>46700000</v>
      </c>
      <c r="C146" t="s">
        <v>686</v>
      </c>
      <c r="E146" s="12">
        <v>193000000</v>
      </c>
      <c r="G146">
        <v>46738000</v>
      </c>
      <c r="H146" t="s">
        <v>687</v>
      </c>
    </row>
    <row r="147" spans="1:8" x14ac:dyDescent="0.25">
      <c r="A147" s="50">
        <v>4670000</v>
      </c>
      <c r="B147" s="50">
        <v>46700000</v>
      </c>
      <c r="C147" t="s">
        <v>688</v>
      </c>
      <c r="E147" s="12">
        <v>285000000</v>
      </c>
      <c r="G147">
        <v>46739000</v>
      </c>
      <c r="H147" t="s">
        <v>689</v>
      </c>
    </row>
    <row r="148" spans="1:8" x14ac:dyDescent="0.25">
      <c r="A148" s="50">
        <v>4670000</v>
      </c>
      <c r="B148" s="50">
        <v>46700000</v>
      </c>
      <c r="C148" t="s">
        <v>690</v>
      </c>
      <c r="E148" s="12">
        <v>750000000</v>
      </c>
      <c r="G148">
        <v>46740000</v>
      </c>
      <c r="H148" t="s">
        <v>691</v>
      </c>
    </row>
    <row r="149" spans="1:8" x14ac:dyDescent="0.25">
      <c r="A149" s="50">
        <v>4670000</v>
      </c>
      <c r="B149" s="50">
        <v>46700000</v>
      </c>
      <c r="C149" t="s">
        <v>692</v>
      </c>
      <c r="E149" s="12">
        <v>400000000</v>
      </c>
      <c r="G149">
        <v>46741000</v>
      </c>
      <c r="H149" t="s">
        <v>693</v>
      </c>
    </row>
    <row r="150" spans="1:8" x14ac:dyDescent="0.25">
      <c r="A150" s="50">
        <v>4670000</v>
      </c>
      <c r="B150" s="50">
        <v>46700000</v>
      </c>
      <c r="C150" t="s">
        <v>694</v>
      </c>
      <c r="E150" s="12">
        <v>610000</v>
      </c>
      <c r="G150">
        <v>46742000</v>
      </c>
      <c r="H150" t="s">
        <v>695</v>
      </c>
    </row>
    <row r="151" spans="1:8" x14ac:dyDescent="0.25">
      <c r="A151" s="50">
        <v>4670000</v>
      </c>
      <c r="B151" s="50">
        <v>46700000</v>
      </c>
      <c r="C151" t="s">
        <v>696</v>
      </c>
      <c r="E151" s="12">
        <v>1037021600</v>
      </c>
      <c r="G151">
        <v>46760000</v>
      </c>
      <c r="H151" t="s">
        <v>334</v>
      </c>
    </row>
    <row r="152" spans="1:8" x14ac:dyDescent="0.25">
      <c r="A152" s="50">
        <v>4710000</v>
      </c>
      <c r="B152" s="50">
        <v>47100000</v>
      </c>
      <c r="C152" t="s">
        <v>384</v>
      </c>
      <c r="D152" s="12">
        <v>6681011.4500000002</v>
      </c>
      <c r="E152" s="12">
        <v>6614444.79</v>
      </c>
      <c r="F152" s="12">
        <v>0</v>
      </c>
      <c r="G152">
        <v>47100000</v>
      </c>
      <c r="H152" t="s">
        <v>157</v>
      </c>
    </row>
    <row r="153" spans="1:8" x14ac:dyDescent="0.25">
      <c r="A153" s="50">
        <v>4720000</v>
      </c>
      <c r="B153" s="50">
        <v>47200000</v>
      </c>
      <c r="C153" t="s">
        <v>697</v>
      </c>
      <c r="D153" s="12">
        <v>0</v>
      </c>
      <c r="E153" s="12">
        <v>-47640</v>
      </c>
      <c r="F153" s="12">
        <v>0</v>
      </c>
      <c r="G153">
        <v>47100000</v>
      </c>
      <c r="H153" t="s">
        <v>157</v>
      </c>
    </row>
    <row r="154" spans="1:8" x14ac:dyDescent="0.25">
      <c r="A154" s="50">
        <v>4860000</v>
      </c>
      <c r="B154" s="50">
        <v>48600000</v>
      </c>
      <c r="C154" t="s">
        <v>698</v>
      </c>
      <c r="D154" s="12">
        <v>522070552.88</v>
      </c>
      <c r="E154" s="12">
        <v>102828173.31999999</v>
      </c>
      <c r="F154" s="12">
        <v>132592686.89</v>
      </c>
      <c r="G154">
        <v>48600000</v>
      </c>
      <c r="H154" t="s">
        <v>158</v>
      </c>
    </row>
    <row r="155" spans="1:8" x14ac:dyDescent="0.25">
      <c r="A155" s="50">
        <v>4910000</v>
      </c>
      <c r="B155" s="50">
        <v>49100000</v>
      </c>
      <c r="C155" t="s">
        <v>699</v>
      </c>
      <c r="D155" s="12">
        <v>-2390436715.9400001</v>
      </c>
      <c r="E155" s="12">
        <v>-1619085172.24</v>
      </c>
      <c r="F155" s="12">
        <v>-1006883187.88</v>
      </c>
      <c r="G155">
        <v>49100000</v>
      </c>
      <c r="H155" t="s">
        <v>336</v>
      </c>
    </row>
    <row r="156" spans="1:8" x14ac:dyDescent="0.25">
      <c r="A156" s="50">
        <v>4966000</v>
      </c>
      <c r="B156" s="50">
        <v>49660000</v>
      </c>
      <c r="C156" t="s">
        <v>700</v>
      </c>
      <c r="D156" s="12">
        <v>-75155958</v>
      </c>
      <c r="E156" s="12">
        <v>-75155958</v>
      </c>
      <c r="F156" s="12">
        <v>0</v>
      </c>
      <c r="G156">
        <v>49660000</v>
      </c>
      <c r="H156" t="s">
        <v>700</v>
      </c>
    </row>
    <row r="157" spans="1:8" x14ac:dyDescent="0.25">
      <c r="A157" s="50">
        <v>5111000</v>
      </c>
      <c r="B157" s="50">
        <v>51110000</v>
      </c>
      <c r="C157" t="s">
        <v>701</v>
      </c>
      <c r="D157" s="12">
        <v>3007394437.02</v>
      </c>
      <c r="E157" s="12">
        <v>2237383684.0500002</v>
      </c>
      <c r="F157" s="12">
        <v>2922528033.5599999</v>
      </c>
      <c r="G157">
        <v>51110000</v>
      </c>
      <c r="H157" t="s">
        <v>386</v>
      </c>
    </row>
    <row r="158" spans="1:8" x14ac:dyDescent="0.25">
      <c r="A158" s="50">
        <v>5112211</v>
      </c>
      <c r="B158" s="50">
        <v>51122110</v>
      </c>
      <c r="C158" t="s">
        <v>388</v>
      </c>
      <c r="D158" s="12">
        <v>66886469</v>
      </c>
      <c r="E158" s="12">
        <v>5473733</v>
      </c>
      <c r="F158" s="12">
        <v>1219229</v>
      </c>
      <c r="G158">
        <v>51110000</v>
      </c>
      <c r="H158" t="s">
        <v>386</v>
      </c>
    </row>
    <row r="159" spans="1:8" x14ac:dyDescent="0.25">
      <c r="A159" s="50">
        <v>5112212</v>
      </c>
      <c r="B159" s="50">
        <v>51122120</v>
      </c>
      <c r="C159" t="s">
        <v>702</v>
      </c>
      <c r="D159" s="12">
        <v>125000006.40000001</v>
      </c>
      <c r="E159" s="12">
        <v>0</v>
      </c>
      <c r="F159" s="12">
        <v>0</v>
      </c>
      <c r="G159">
        <v>51110000</v>
      </c>
      <c r="H159" t="s">
        <v>386</v>
      </c>
    </row>
    <row r="160" spans="1:8" x14ac:dyDescent="0.25">
      <c r="A160" s="50">
        <v>5112221</v>
      </c>
      <c r="B160" s="50">
        <v>51122210</v>
      </c>
      <c r="C160" t="s">
        <v>339</v>
      </c>
      <c r="D160" s="12">
        <v>5975000</v>
      </c>
      <c r="E160" s="12">
        <v>0</v>
      </c>
      <c r="F160" s="12">
        <v>-6315000</v>
      </c>
      <c r="G160">
        <v>51110000</v>
      </c>
      <c r="H160" t="s">
        <v>386</v>
      </c>
    </row>
    <row r="161" spans="1:8" x14ac:dyDescent="0.25">
      <c r="A161" s="50">
        <v>5112222</v>
      </c>
      <c r="B161" s="50">
        <v>51122220</v>
      </c>
      <c r="C161" t="s">
        <v>703</v>
      </c>
      <c r="D161" s="12">
        <v>0</v>
      </c>
      <c r="E161" s="12">
        <v>0</v>
      </c>
      <c r="F161" s="12">
        <v>0</v>
      </c>
      <c r="G161">
        <v>51110000</v>
      </c>
      <c r="H161" t="s">
        <v>386</v>
      </c>
    </row>
    <row r="162" spans="1:8" x14ac:dyDescent="0.25">
      <c r="A162" s="50">
        <v>5112231</v>
      </c>
      <c r="B162" s="50">
        <v>51122310</v>
      </c>
      <c r="C162" t="s">
        <v>704</v>
      </c>
      <c r="D162" s="12">
        <v>62460000</v>
      </c>
      <c r="E162" s="12">
        <v>1220000</v>
      </c>
      <c r="F162" s="12">
        <v>0</v>
      </c>
      <c r="G162">
        <v>51110000</v>
      </c>
      <c r="H162" t="s">
        <v>386</v>
      </c>
    </row>
    <row r="163" spans="1:8" x14ac:dyDescent="0.25">
      <c r="A163" s="50">
        <v>5112232</v>
      </c>
      <c r="B163" s="50">
        <v>51122320</v>
      </c>
      <c r="C163" t="s">
        <v>705</v>
      </c>
      <c r="D163" s="12">
        <v>0</v>
      </c>
      <c r="E163" s="12">
        <v>0</v>
      </c>
      <c r="F163" s="12">
        <v>0</v>
      </c>
      <c r="G163">
        <v>51110000</v>
      </c>
      <c r="H163" t="s">
        <v>386</v>
      </c>
    </row>
    <row r="164" spans="1:8" x14ac:dyDescent="0.25">
      <c r="A164" s="50">
        <v>5112241</v>
      </c>
      <c r="B164" s="50">
        <v>51122410</v>
      </c>
      <c r="C164" t="s">
        <v>391</v>
      </c>
      <c r="D164" s="12">
        <v>12000000</v>
      </c>
      <c r="E164" s="12">
        <v>12000000</v>
      </c>
      <c r="F164" s="12">
        <v>12000000</v>
      </c>
      <c r="G164">
        <v>51110000</v>
      </c>
      <c r="H164" t="s">
        <v>386</v>
      </c>
    </row>
    <row r="165" spans="1:8" x14ac:dyDescent="0.25">
      <c r="A165" s="50">
        <v>5112242</v>
      </c>
      <c r="B165" s="50">
        <v>51122420</v>
      </c>
      <c r="C165" t="s">
        <v>706</v>
      </c>
      <c r="D165" s="12">
        <v>0</v>
      </c>
      <c r="E165" s="12">
        <v>0</v>
      </c>
      <c r="F165" s="12">
        <v>0</v>
      </c>
      <c r="G165">
        <v>51110000</v>
      </c>
      <c r="H165" t="s">
        <v>386</v>
      </c>
    </row>
    <row r="166" spans="1:8" x14ac:dyDescent="0.25">
      <c r="A166" s="50">
        <v>5113000</v>
      </c>
      <c r="B166" s="50">
        <v>51130000</v>
      </c>
      <c r="C166" t="s">
        <v>393</v>
      </c>
      <c r="D166" s="12">
        <v>0</v>
      </c>
      <c r="E166" s="12">
        <v>27050000</v>
      </c>
      <c r="F166" s="12">
        <v>2043039</v>
      </c>
      <c r="G166">
        <v>51110000</v>
      </c>
      <c r="H166" t="s">
        <v>386</v>
      </c>
    </row>
    <row r="167" spans="1:8" x14ac:dyDescent="0.25">
      <c r="A167" s="50">
        <v>5114000</v>
      </c>
      <c r="B167" s="50">
        <v>51140000</v>
      </c>
      <c r="C167" t="s">
        <v>395</v>
      </c>
      <c r="D167" s="12">
        <v>-772882968.05999994</v>
      </c>
      <c r="E167" s="12">
        <v>-513606202.87</v>
      </c>
      <c r="F167" s="12">
        <v>-588647055.88</v>
      </c>
      <c r="G167">
        <v>51110000</v>
      </c>
      <c r="H167" t="s">
        <v>386</v>
      </c>
    </row>
    <row r="168" spans="1:8" x14ac:dyDescent="0.25">
      <c r="A168" s="50">
        <v>5115000</v>
      </c>
      <c r="B168" s="50">
        <v>51150000</v>
      </c>
      <c r="C168" t="s">
        <v>397</v>
      </c>
      <c r="D168" s="12">
        <v>0</v>
      </c>
      <c r="E168" s="12">
        <v>0</v>
      </c>
      <c r="F168" s="12">
        <v>0</v>
      </c>
      <c r="G168">
        <v>51110000</v>
      </c>
      <c r="H168" t="s">
        <v>386</v>
      </c>
    </row>
    <row r="169" spans="1:8" x14ac:dyDescent="0.25">
      <c r="A169" s="50">
        <v>51120000</v>
      </c>
      <c r="B169" s="50">
        <v>51120000</v>
      </c>
      <c r="C169" t="s">
        <v>707</v>
      </c>
      <c r="D169" s="12">
        <v>-178882476</v>
      </c>
      <c r="G169">
        <v>51120000</v>
      </c>
      <c r="H169" t="str">
        <f>+C:C</f>
        <v>TRAITE REÇUE</v>
      </c>
    </row>
    <row r="170" spans="1:8" x14ac:dyDescent="0.25">
      <c r="A170" s="50">
        <v>5120100</v>
      </c>
      <c r="B170" s="50">
        <v>51201000</v>
      </c>
      <c r="C170" t="s">
        <v>341</v>
      </c>
      <c r="D170" s="12">
        <v>18953159</v>
      </c>
      <c r="E170" s="12">
        <v>4581431</v>
      </c>
      <c r="F170" s="12">
        <v>34189828.630000003</v>
      </c>
      <c r="G170">
        <v>51201000</v>
      </c>
      <c r="H170" t="s">
        <v>341</v>
      </c>
    </row>
    <row r="171" spans="1:8" x14ac:dyDescent="0.25">
      <c r="A171" s="50">
        <v>5120200</v>
      </c>
      <c r="B171" s="50">
        <v>51202000</v>
      </c>
      <c r="C171" t="s">
        <v>400</v>
      </c>
      <c r="D171" s="12">
        <v>9812859</v>
      </c>
      <c r="E171" s="12">
        <v>56417667</v>
      </c>
      <c r="F171" s="12">
        <v>7620271</v>
      </c>
      <c r="G171">
        <v>51202000</v>
      </c>
      <c r="H171" t="s">
        <v>400</v>
      </c>
    </row>
    <row r="172" spans="1:8" x14ac:dyDescent="0.25">
      <c r="A172" s="50">
        <v>5121100</v>
      </c>
      <c r="B172" s="50">
        <v>51211000</v>
      </c>
      <c r="C172" t="s">
        <v>708</v>
      </c>
      <c r="D172" s="12">
        <v>-611912453.76999998</v>
      </c>
      <c r="E172" s="12">
        <v>-317874454.36000001</v>
      </c>
      <c r="F172" s="12">
        <v>-874773371.59000003</v>
      </c>
      <c r="G172">
        <v>51211000</v>
      </c>
      <c r="H172" t="s">
        <v>343</v>
      </c>
    </row>
    <row r="173" spans="1:8" x14ac:dyDescent="0.25">
      <c r="A173" s="50">
        <v>5121101</v>
      </c>
      <c r="B173" s="50">
        <v>51211010</v>
      </c>
      <c r="C173" t="s">
        <v>709</v>
      </c>
      <c r="D173" s="12">
        <v>23800819.789999999</v>
      </c>
      <c r="E173" s="12">
        <v>4725771.8</v>
      </c>
      <c r="F173" s="12">
        <v>5903771.7999999998</v>
      </c>
      <c r="G173">
        <v>51211010</v>
      </c>
      <c r="H173" t="s">
        <v>709</v>
      </c>
    </row>
    <row r="174" spans="1:8" x14ac:dyDescent="0.25">
      <c r="A174" s="50">
        <v>5121200</v>
      </c>
      <c r="B174" s="50">
        <v>51212000</v>
      </c>
      <c r="C174" t="s">
        <v>710</v>
      </c>
      <c r="D174" s="12">
        <v>9911820.9360000007</v>
      </c>
      <c r="E174" s="12">
        <v>5468580.7800000003</v>
      </c>
      <c r="F174" s="12">
        <v>19277276.18</v>
      </c>
      <c r="G174">
        <v>51212000</v>
      </c>
      <c r="H174" t="s">
        <v>711</v>
      </c>
    </row>
    <row r="175" spans="1:8" x14ac:dyDescent="0.25">
      <c r="A175" s="50">
        <v>5121300</v>
      </c>
      <c r="B175" s="50">
        <v>51213000</v>
      </c>
      <c r="C175" t="s">
        <v>712</v>
      </c>
      <c r="D175" s="12">
        <v>10573619.9176</v>
      </c>
      <c r="E175" s="12">
        <v>19193850.34</v>
      </c>
      <c r="F175" s="12">
        <v>7964578.0999999996</v>
      </c>
      <c r="G175">
        <v>51213000</v>
      </c>
      <c r="H175" t="s">
        <v>713</v>
      </c>
    </row>
    <row r="176" spans="1:8" x14ac:dyDescent="0.25">
      <c r="A176" s="50">
        <v>5122100</v>
      </c>
      <c r="B176" s="50">
        <v>51221000</v>
      </c>
      <c r="C176" t="s">
        <v>714</v>
      </c>
      <c r="D176" s="12">
        <v>2505046063.0799999</v>
      </c>
      <c r="E176" s="12">
        <v>-84031534.620000005</v>
      </c>
      <c r="F176" s="12">
        <v>-801011359.75</v>
      </c>
      <c r="G176">
        <v>51221000</v>
      </c>
      <c r="H176" t="s">
        <v>715</v>
      </c>
    </row>
    <row r="177" spans="1:8" x14ac:dyDescent="0.25">
      <c r="A177" s="50">
        <v>5123100</v>
      </c>
      <c r="B177" s="50">
        <v>51231000</v>
      </c>
      <c r="C177" t="s">
        <v>716</v>
      </c>
      <c r="D177" s="12">
        <v>-443580599.26999998</v>
      </c>
      <c r="E177" s="12">
        <v>230798363.99000001</v>
      </c>
      <c r="F177" s="12">
        <v>-272588028.07999998</v>
      </c>
      <c r="G177">
        <v>51231000</v>
      </c>
      <c r="H177" t="s">
        <v>717</v>
      </c>
    </row>
    <row r="178" spans="1:8" x14ac:dyDescent="0.25">
      <c r="A178" s="50">
        <v>5123101</v>
      </c>
      <c r="B178" s="50">
        <v>51231010</v>
      </c>
      <c r="C178" t="s">
        <v>718</v>
      </c>
      <c r="D178" s="12">
        <v>67132818.239999995</v>
      </c>
      <c r="E178" s="12">
        <v>64893988.289999999</v>
      </c>
      <c r="F178" s="12">
        <v>0</v>
      </c>
      <c r="G178">
        <v>51231010</v>
      </c>
      <c r="H178" t="s">
        <v>718</v>
      </c>
    </row>
    <row r="179" spans="1:8" x14ac:dyDescent="0.25">
      <c r="A179" s="50">
        <v>5124100</v>
      </c>
      <c r="B179" s="50">
        <v>51241000</v>
      </c>
      <c r="C179" t="s">
        <v>719</v>
      </c>
      <c r="D179" s="12">
        <v>-752704814.78999996</v>
      </c>
      <c r="E179" s="12">
        <v>-111383845.47</v>
      </c>
      <c r="F179" s="12">
        <v>-562636174.85000002</v>
      </c>
      <c r="G179">
        <v>51241000</v>
      </c>
      <c r="H179" t="s">
        <v>720</v>
      </c>
    </row>
    <row r="180" spans="1:8" x14ac:dyDescent="0.25">
      <c r="A180" s="50">
        <v>5180000</v>
      </c>
      <c r="B180" s="50">
        <v>51800000</v>
      </c>
      <c r="C180" t="s">
        <v>407</v>
      </c>
      <c r="D180" s="12">
        <v>-71821125.939999998</v>
      </c>
      <c r="G180">
        <v>51800000</v>
      </c>
    </row>
    <row r="181" spans="1:8" x14ac:dyDescent="0.25">
      <c r="A181" s="50">
        <v>5191000</v>
      </c>
      <c r="B181" s="50">
        <v>51910000</v>
      </c>
      <c r="C181" t="s">
        <v>721</v>
      </c>
      <c r="D181" s="12">
        <v>-10550000000</v>
      </c>
      <c r="E181" s="12">
        <v>-2600000000</v>
      </c>
      <c r="F181" s="12">
        <v>-3017551168.9000001</v>
      </c>
      <c r="G181">
        <v>51910000</v>
      </c>
      <c r="H181" t="s">
        <v>721</v>
      </c>
    </row>
    <row r="182" spans="1:8" x14ac:dyDescent="0.25">
      <c r="A182" s="50">
        <v>5192000</v>
      </c>
      <c r="B182" s="50">
        <v>51920000</v>
      </c>
      <c r="C182" t="s">
        <v>408</v>
      </c>
      <c r="D182" s="12">
        <v>-4750000000</v>
      </c>
      <c r="E182" s="12">
        <v>-2300000000</v>
      </c>
      <c r="F182" s="12">
        <v>-3375000000</v>
      </c>
      <c r="G182">
        <v>51920000</v>
      </c>
      <c r="H182" t="s">
        <v>408</v>
      </c>
    </row>
    <row r="183" spans="1:8" x14ac:dyDescent="0.25">
      <c r="A183" s="50">
        <v>5195000</v>
      </c>
      <c r="B183" s="50">
        <v>51950000</v>
      </c>
      <c r="C183" t="s">
        <v>410</v>
      </c>
      <c r="D183" s="12">
        <v>-5000000000</v>
      </c>
      <c r="E183" s="12">
        <v>-2025000000</v>
      </c>
      <c r="F183" s="12">
        <v>-2125000000</v>
      </c>
      <c r="G183">
        <v>51940000</v>
      </c>
      <c r="H183" t="s">
        <v>410</v>
      </c>
    </row>
    <row r="184" spans="1:8" x14ac:dyDescent="0.25">
      <c r="A184" s="50">
        <v>5194000</v>
      </c>
      <c r="B184" s="50">
        <v>51940000</v>
      </c>
      <c r="C184" t="s">
        <v>412</v>
      </c>
      <c r="D184" s="12">
        <v>-2500000000</v>
      </c>
      <c r="E184" s="12">
        <v>-2000000000</v>
      </c>
      <c r="F184" s="12">
        <v>-2250000000</v>
      </c>
      <c r="G184">
        <v>51960000</v>
      </c>
      <c r="H184" t="s">
        <v>412</v>
      </c>
    </row>
    <row r="185" spans="1:8" x14ac:dyDescent="0.25">
      <c r="A185" s="50">
        <v>5310000</v>
      </c>
      <c r="B185" s="50">
        <v>53100000</v>
      </c>
      <c r="C185" t="s">
        <v>351</v>
      </c>
      <c r="D185" s="12">
        <v>1422900</v>
      </c>
      <c r="E185" s="12">
        <v>27300300</v>
      </c>
      <c r="F185" s="12">
        <v>14386765.77</v>
      </c>
      <c r="G185">
        <v>53100000</v>
      </c>
      <c r="H185" t="s">
        <v>351</v>
      </c>
    </row>
    <row r="186" spans="1:8" x14ac:dyDescent="0.25">
      <c r="A186" s="50">
        <v>5320000</v>
      </c>
      <c r="B186" s="50">
        <v>53200000</v>
      </c>
      <c r="C186" t="s">
        <v>162</v>
      </c>
      <c r="D186" s="12">
        <v>6859700</v>
      </c>
      <c r="E186" s="12">
        <v>3956199</v>
      </c>
      <c r="F186" s="12">
        <v>234400</v>
      </c>
      <c r="G186">
        <v>53100000</v>
      </c>
      <c r="H186" t="s">
        <v>351</v>
      </c>
    </row>
    <row r="187" spans="1:8" x14ac:dyDescent="0.25">
      <c r="A187" s="50">
        <v>5330000</v>
      </c>
      <c r="B187" s="50">
        <v>53300000</v>
      </c>
      <c r="C187" t="s">
        <v>351</v>
      </c>
      <c r="D187" s="12">
        <v>0</v>
      </c>
      <c r="E187" s="12">
        <v>0</v>
      </c>
      <c r="F187" s="12">
        <v>16688260</v>
      </c>
      <c r="G187">
        <v>53100000</v>
      </c>
      <c r="H187" t="s">
        <v>351</v>
      </c>
    </row>
    <row r="188" spans="1:8" x14ac:dyDescent="0.25">
      <c r="A188" s="50">
        <v>5340000</v>
      </c>
      <c r="B188" s="50">
        <v>53400000</v>
      </c>
      <c r="C188" t="s">
        <v>722</v>
      </c>
      <c r="D188" s="12">
        <v>0</v>
      </c>
      <c r="E188" s="12">
        <v>11276000</v>
      </c>
      <c r="F188" s="12">
        <v>15095270</v>
      </c>
      <c r="G188">
        <v>53100000</v>
      </c>
      <c r="H188" t="s">
        <v>351</v>
      </c>
    </row>
    <row r="189" spans="1:8" x14ac:dyDescent="0.25">
      <c r="A189" s="50">
        <v>5311000</v>
      </c>
      <c r="B189" s="50">
        <v>53110000</v>
      </c>
      <c r="C189" t="s">
        <v>416</v>
      </c>
      <c r="D189" s="12">
        <v>34500</v>
      </c>
      <c r="G189">
        <v>53110000</v>
      </c>
    </row>
    <row r="190" spans="1:8" x14ac:dyDescent="0.25">
      <c r="A190" s="50">
        <v>5322000</v>
      </c>
      <c r="B190" s="50">
        <v>53220000</v>
      </c>
      <c r="C190" t="s">
        <v>723</v>
      </c>
      <c r="D190" s="12">
        <v>103200</v>
      </c>
      <c r="G190">
        <v>53220000</v>
      </c>
      <c r="H190" t="str">
        <f>+C:C</f>
        <v>Caisse 5</v>
      </c>
    </row>
    <row r="191" spans="1:8" x14ac:dyDescent="0.25">
      <c r="A191" s="50">
        <v>5800000</v>
      </c>
      <c r="B191" s="50">
        <v>58000000</v>
      </c>
      <c r="C191" t="s">
        <v>724</v>
      </c>
      <c r="D191" s="12">
        <v>0</v>
      </c>
      <c r="E191" s="12">
        <v>0</v>
      </c>
      <c r="F191" s="12">
        <v>0</v>
      </c>
      <c r="G191">
        <v>58000000</v>
      </c>
      <c r="H191" t="s">
        <v>724</v>
      </c>
    </row>
    <row r="192" spans="1:8" x14ac:dyDescent="0.25">
      <c r="A192" s="50">
        <v>6010110</v>
      </c>
      <c r="B192" s="50">
        <v>60101100</v>
      </c>
      <c r="C192" t="s">
        <v>354</v>
      </c>
      <c r="D192" s="12">
        <v>0</v>
      </c>
      <c r="E192" s="12">
        <v>0</v>
      </c>
      <c r="F192" s="12">
        <v>18200</v>
      </c>
      <c r="G192">
        <v>60100000</v>
      </c>
      <c r="H192" t="s">
        <v>420</v>
      </c>
    </row>
    <row r="193" spans="1:8" x14ac:dyDescent="0.25">
      <c r="A193" s="50">
        <v>6011000</v>
      </c>
      <c r="B193" s="50">
        <v>60110000</v>
      </c>
      <c r="C193" t="s">
        <v>360</v>
      </c>
      <c r="D193" s="12">
        <v>1904620</v>
      </c>
      <c r="E193" s="12">
        <v>9240000</v>
      </c>
      <c r="F193" s="12">
        <v>152128860</v>
      </c>
      <c r="G193">
        <v>60100000</v>
      </c>
      <c r="H193" t="s">
        <v>420</v>
      </c>
    </row>
    <row r="194" spans="1:8" x14ac:dyDescent="0.25">
      <c r="A194" s="50">
        <v>6011400</v>
      </c>
      <c r="B194" s="50">
        <v>60114000</v>
      </c>
      <c r="C194" t="s">
        <v>362</v>
      </c>
      <c r="D194" s="12">
        <v>0</v>
      </c>
      <c r="E194" s="12">
        <v>197100</v>
      </c>
      <c r="F194" s="12">
        <v>0</v>
      </c>
      <c r="G194">
        <v>60100000</v>
      </c>
      <c r="H194" t="s">
        <v>420</v>
      </c>
    </row>
    <row r="195" spans="1:8" x14ac:dyDescent="0.25">
      <c r="A195" s="50">
        <v>6012000</v>
      </c>
      <c r="B195" s="50">
        <v>60120000</v>
      </c>
      <c r="C195" t="s">
        <v>355</v>
      </c>
      <c r="D195" s="12">
        <v>0</v>
      </c>
      <c r="E195" s="12">
        <v>0</v>
      </c>
      <c r="F195" s="12">
        <v>0</v>
      </c>
      <c r="G195">
        <v>60100000</v>
      </c>
      <c r="H195" t="s">
        <v>420</v>
      </c>
    </row>
    <row r="196" spans="1:8" x14ac:dyDescent="0.25">
      <c r="A196" s="50">
        <v>6020100</v>
      </c>
      <c r="B196" s="50">
        <v>60201000</v>
      </c>
      <c r="C196" t="s">
        <v>430</v>
      </c>
      <c r="D196" s="12">
        <v>129474181.76000001</v>
      </c>
      <c r="E196" s="12">
        <v>229303019.86000001</v>
      </c>
      <c r="F196" s="12">
        <v>62741475.079999998</v>
      </c>
      <c r="G196">
        <v>60200000</v>
      </c>
      <c r="H196" t="s">
        <v>429</v>
      </c>
    </row>
    <row r="197" spans="1:8" x14ac:dyDescent="0.25">
      <c r="A197" s="50">
        <v>6020500</v>
      </c>
      <c r="B197" s="50">
        <v>60205000</v>
      </c>
      <c r="C197" t="s">
        <v>432</v>
      </c>
      <c r="D197" s="12">
        <v>0</v>
      </c>
      <c r="E197" s="12">
        <v>825551.5</v>
      </c>
      <c r="F197" s="12">
        <v>7500</v>
      </c>
      <c r="G197">
        <v>60200000</v>
      </c>
      <c r="H197" t="s">
        <v>429</v>
      </c>
    </row>
    <row r="198" spans="1:8" x14ac:dyDescent="0.25">
      <c r="A198" s="50">
        <v>6020600</v>
      </c>
      <c r="B198" s="50">
        <v>60206000</v>
      </c>
      <c r="C198" t="s">
        <v>368</v>
      </c>
      <c r="D198" s="12">
        <v>0</v>
      </c>
      <c r="E198" s="12">
        <v>220000</v>
      </c>
      <c r="F198" s="12">
        <v>0</v>
      </c>
      <c r="G198">
        <v>60200000</v>
      </c>
      <c r="H198" t="s">
        <v>429</v>
      </c>
    </row>
    <row r="199" spans="1:8" x14ac:dyDescent="0.25">
      <c r="A199" s="50">
        <v>6020800</v>
      </c>
      <c r="B199" s="50">
        <v>60208000</v>
      </c>
      <c r="C199" t="s">
        <v>371</v>
      </c>
      <c r="D199" s="12">
        <v>0</v>
      </c>
      <c r="E199" s="12">
        <v>166400</v>
      </c>
      <c r="F199" s="12">
        <v>57000</v>
      </c>
      <c r="G199">
        <v>60200000</v>
      </c>
      <c r="H199" t="s">
        <v>429</v>
      </c>
    </row>
    <row r="200" spans="1:8" x14ac:dyDescent="0.25">
      <c r="A200" s="50">
        <v>6020900</v>
      </c>
      <c r="B200" s="50">
        <v>60209000</v>
      </c>
      <c r="C200" t="s">
        <v>372</v>
      </c>
      <c r="D200" s="12">
        <v>0</v>
      </c>
      <c r="E200" s="12">
        <v>870400</v>
      </c>
      <c r="F200" s="12">
        <v>22500</v>
      </c>
      <c r="G200">
        <v>60200000</v>
      </c>
      <c r="H200" t="s">
        <v>429</v>
      </c>
    </row>
    <row r="201" spans="1:8" x14ac:dyDescent="0.25">
      <c r="A201" s="50">
        <v>6031000</v>
      </c>
      <c r="B201" s="50">
        <v>60310000</v>
      </c>
      <c r="C201" t="s">
        <v>373</v>
      </c>
      <c r="D201" s="12">
        <v>-25624238.68</v>
      </c>
      <c r="E201" s="12">
        <v>-31187184.690000001</v>
      </c>
      <c r="F201" s="12">
        <v>-14733536.560000001</v>
      </c>
      <c r="G201">
        <v>60301000</v>
      </c>
      <c r="H201" t="s">
        <v>437</v>
      </c>
    </row>
    <row r="202" spans="1:8" x14ac:dyDescent="0.25">
      <c r="A202" s="50">
        <v>6037000</v>
      </c>
      <c r="B202" s="50">
        <v>60370000</v>
      </c>
      <c r="C202" t="s">
        <v>725</v>
      </c>
      <c r="D202" s="12">
        <v>-7499121945.2799997</v>
      </c>
      <c r="E202" s="12">
        <v>558726023.75</v>
      </c>
      <c r="F202" s="12">
        <v>-7761672165.4099998</v>
      </c>
      <c r="G202">
        <v>60307000</v>
      </c>
      <c r="H202" t="s">
        <v>726</v>
      </c>
    </row>
    <row r="203" spans="1:8" x14ac:dyDescent="0.25">
      <c r="A203" s="50">
        <v>6038000</v>
      </c>
      <c r="B203" s="50">
        <v>60380000</v>
      </c>
      <c r="C203" t="s">
        <v>727</v>
      </c>
      <c r="D203" s="12">
        <v>-4211222726.96</v>
      </c>
      <c r="E203" s="12">
        <v>3421173432.6500001</v>
      </c>
      <c r="F203" s="12">
        <v>-2134833778.5599999</v>
      </c>
      <c r="G203">
        <v>60308000</v>
      </c>
      <c r="H203" t="s">
        <v>728</v>
      </c>
    </row>
    <row r="204" spans="1:8" x14ac:dyDescent="0.25">
      <c r="A204" s="50">
        <v>6040000</v>
      </c>
      <c r="B204" s="50">
        <v>60400000</v>
      </c>
      <c r="C204" t="s">
        <v>729</v>
      </c>
      <c r="D204" s="12">
        <v>34932600</v>
      </c>
      <c r="E204" s="12">
        <v>14096400</v>
      </c>
      <c r="F204" s="12">
        <v>36047400</v>
      </c>
      <c r="G204">
        <v>60400000</v>
      </c>
      <c r="H204" t="s">
        <v>729</v>
      </c>
    </row>
    <row r="205" spans="1:8" x14ac:dyDescent="0.25">
      <c r="A205" s="50">
        <v>6060800</v>
      </c>
      <c r="B205" s="50">
        <v>60608000</v>
      </c>
      <c r="C205" t="s">
        <v>170</v>
      </c>
      <c r="D205" s="12">
        <v>5467000</v>
      </c>
      <c r="E205" s="12">
        <v>1160400</v>
      </c>
      <c r="F205" s="12">
        <v>0</v>
      </c>
      <c r="G205">
        <v>60600000</v>
      </c>
      <c r="H205" t="s">
        <v>730</v>
      </c>
    </row>
    <row r="206" spans="1:8" x14ac:dyDescent="0.25">
      <c r="A206" s="50">
        <v>6061000</v>
      </c>
      <c r="B206" s="50">
        <v>60610000</v>
      </c>
      <c r="C206" t="s">
        <v>442</v>
      </c>
      <c r="D206" s="12">
        <v>122900589.77</v>
      </c>
      <c r="E206" s="12">
        <v>86605406.129999995</v>
      </c>
      <c r="F206" s="12">
        <v>80994647.209999993</v>
      </c>
      <c r="G206">
        <v>60600000</v>
      </c>
      <c r="H206" t="s">
        <v>730</v>
      </c>
    </row>
    <row r="207" spans="1:8" x14ac:dyDescent="0.25">
      <c r="A207" s="50">
        <v>6062000</v>
      </c>
      <c r="B207" s="50">
        <v>60620000</v>
      </c>
      <c r="C207" t="s">
        <v>378</v>
      </c>
      <c r="D207" s="12">
        <v>143001009.41</v>
      </c>
      <c r="E207" s="12">
        <v>209551681.13</v>
      </c>
      <c r="F207" s="12">
        <v>191818889.05000001</v>
      </c>
      <c r="G207">
        <v>60600000</v>
      </c>
      <c r="H207" t="s">
        <v>730</v>
      </c>
    </row>
    <row r="208" spans="1:8" x14ac:dyDescent="0.25">
      <c r="A208" s="50">
        <v>6062100</v>
      </c>
      <c r="B208" s="50">
        <v>60621000</v>
      </c>
      <c r="C208" t="s">
        <v>379</v>
      </c>
      <c r="D208" s="12">
        <v>59000</v>
      </c>
      <c r="E208" s="12">
        <v>84000</v>
      </c>
      <c r="F208" s="12">
        <v>0</v>
      </c>
      <c r="G208">
        <v>60600000</v>
      </c>
      <c r="H208" t="s">
        <v>730</v>
      </c>
    </row>
    <row r="209" spans="1:8" x14ac:dyDescent="0.25">
      <c r="A209" s="50">
        <v>6063000</v>
      </c>
      <c r="B209" s="50">
        <v>60630000</v>
      </c>
      <c r="C209" t="s">
        <v>380</v>
      </c>
      <c r="D209" s="12">
        <v>0</v>
      </c>
      <c r="F209" s="12">
        <v>3184757</v>
      </c>
      <c r="G209">
        <v>60600000</v>
      </c>
      <c r="H209" t="s">
        <v>730</v>
      </c>
    </row>
    <row r="210" spans="1:8" x14ac:dyDescent="0.25">
      <c r="A210" s="50">
        <v>6064000</v>
      </c>
      <c r="B210" s="50">
        <v>60640000</v>
      </c>
      <c r="C210" t="s">
        <v>382</v>
      </c>
      <c r="D210" s="12">
        <v>9079659.0399999991</v>
      </c>
      <c r="E210" s="12">
        <v>12533705.65</v>
      </c>
      <c r="F210" s="12">
        <v>6289213.0899999999</v>
      </c>
      <c r="G210">
        <v>60600000</v>
      </c>
      <c r="H210" t="s">
        <v>730</v>
      </c>
    </row>
    <row r="211" spans="1:8" x14ac:dyDescent="0.25">
      <c r="A211" s="50">
        <v>6065000</v>
      </c>
      <c r="B211" s="50">
        <v>60650000</v>
      </c>
      <c r="C211" t="s">
        <v>167</v>
      </c>
      <c r="D211" s="12">
        <v>60037291.509999998</v>
      </c>
      <c r="E211" s="12">
        <v>45629916.619999997</v>
      </c>
      <c r="F211" s="12">
        <v>33074684.09</v>
      </c>
      <c r="G211">
        <v>60600000</v>
      </c>
      <c r="H211" t="s">
        <v>730</v>
      </c>
    </row>
    <row r="212" spans="1:8" x14ac:dyDescent="0.25">
      <c r="A212" s="50">
        <v>6067000</v>
      </c>
      <c r="B212" s="50">
        <v>60670000</v>
      </c>
      <c r="C212" t="s">
        <v>385</v>
      </c>
      <c r="D212" s="12">
        <v>14825555.300000001</v>
      </c>
      <c r="E212" s="12">
        <v>8669436.6999999993</v>
      </c>
      <c r="F212" s="12">
        <v>17696390.030000001</v>
      </c>
      <c r="G212">
        <v>60600000</v>
      </c>
      <c r="H212" t="s">
        <v>730</v>
      </c>
    </row>
    <row r="213" spans="1:8" x14ac:dyDescent="0.25">
      <c r="A213" s="50">
        <v>6068000</v>
      </c>
      <c r="B213" s="50">
        <v>60680000</v>
      </c>
      <c r="C213" t="s">
        <v>375</v>
      </c>
      <c r="D213" s="12">
        <v>21472381.109999999</v>
      </c>
      <c r="E213" s="12">
        <v>37376550.229999997</v>
      </c>
      <c r="F213" s="12">
        <v>33313527.109999999</v>
      </c>
      <c r="G213">
        <v>60600000</v>
      </c>
      <c r="H213" t="s">
        <v>730</v>
      </c>
    </row>
    <row r="214" spans="1:8" x14ac:dyDescent="0.25">
      <c r="A214" s="50">
        <v>6069000</v>
      </c>
      <c r="B214" s="50">
        <v>60690000</v>
      </c>
      <c r="C214" t="s">
        <v>387</v>
      </c>
      <c r="D214" s="12">
        <v>6867362</v>
      </c>
      <c r="E214" s="12">
        <v>1004200</v>
      </c>
      <c r="F214" s="12">
        <v>0</v>
      </c>
      <c r="G214">
        <v>60600000</v>
      </c>
      <c r="H214" t="s">
        <v>730</v>
      </c>
    </row>
    <row r="215" spans="1:8" x14ac:dyDescent="0.25">
      <c r="A215" s="50">
        <v>6060600</v>
      </c>
      <c r="B215" s="50">
        <v>60606000</v>
      </c>
      <c r="C215" t="s">
        <v>383</v>
      </c>
      <c r="D215" s="12">
        <v>170400</v>
      </c>
      <c r="G215">
        <v>60606000</v>
      </c>
    </row>
    <row r="216" spans="1:8" x14ac:dyDescent="0.25">
      <c r="A216" s="50">
        <v>6071000</v>
      </c>
      <c r="B216" s="50">
        <v>60710000</v>
      </c>
      <c r="C216" t="s">
        <v>453</v>
      </c>
      <c r="D216" s="12">
        <v>11037867096.57</v>
      </c>
      <c r="E216" s="12">
        <v>8015232284.6999998</v>
      </c>
      <c r="F216" s="12">
        <v>5926180133.1199999</v>
      </c>
      <c r="G216">
        <v>60700000</v>
      </c>
      <c r="H216" t="s">
        <v>451</v>
      </c>
    </row>
    <row r="217" spans="1:8" x14ac:dyDescent="0.25">
      <c r="A217" s="50">
        <v>6072000</v>
      </c>
      <c r="B217" s="50">
        <v>60720000</v>
      </c>
      <c r="C217" t="s">
        <v>731</v>
      </c>
      <c r="D217" s="12">
        <v>42754356729.211197</v>
      </c>
      <c r="E217" s="12">
        <v>20254373625.939999</v>
      </c>
      <c r="F217" s="12">
        <v>35478131901.480003</v>
      </c>
      <c r="G217">
        <v>60700000</v>
      </c>
      <c r="H217" t="s">
        <v>451</v>
      </c>
    </row>
    <row r="218" spans="1:8" x14ac:dyDescent="0.25">
      <c r="A218" s="50">
        <v>6080100</v>
      </c>
      <c r="B218" s="50">
        <v>60801000</v>
      </c>
      <c r="C218" t="s">
        <v>457</v>
      </c>
      <c r="D218" s="12">
        <v>1377428053.8099999</v>
      </c>
      <c r="E218" s="12">
        <v>529470753.01999998</v>
      </c>
      <c r="F218" s="12">
        <v>300671635.54000002</v>
      </c>
      <c r="G218">
        <v>60800000</v>
      </c>
      <c r="H218" t="s">
        <v>455</v>
      </c>
    </row>
    <row r="219" spans="1:8" x14ac:dyDescent="0.25">
      <c r="A219" s="50">
        <v>6080200</v>
      </c>
      <c r="B219" s="50">
        <v>60802000</v>
      </c>
      <c r="C219" t="s">
        <v>732</v>
      </c>
      <c r="D219" s="12">
        <v>63481151.490000002</v>
      </c>
      <c r="E219" s="12">
        <v>25969754.670000002</v>
      </c>
      <c r="F219" s="12">
        <v>52917112.469999999</v>
      </c>
      <c r="G219">
        <v>60800000</v>
      </c>
      <c r="H219" t="s">
        <v>455</v>
      </c>
    </row>
    <row r="220" spans="1:8" x14ac:dyDescent="0.25">
      <c r="A220" s="50">
        <v>6080300</v>
      </c>
      <c r="B220" s="50">
        <v>60803000</v>
      </c>
      <c r="C220" t="s">
        <v>459</v>
      </c>
      <c r="D220" s="12">
        <v>46344820.090000004</v>
      </c>
      <c r="E220" s="12">
        <v>28307721.940000001</v>
      </c>
      <c r="F220" s="12">
        <v>33235649.23</v>
      </c>
      <c r="G220">
        <v>60800000</v>
      </c>
      <c r="H220" t="s">
        <v>455</v>
      </c>
    </row>
    <row r="221" spans="1:8" x14ac:dyDescent="0.25">
      <c r="A221" s="50">
        <v>6080400</v>
      </c>
      <c r="B221" s="50">
        <v>60804000</v>
      </c>
      <c r="C221" t="s">
        <v>461</v>
      </c>
      <c r="D221" s="12">
        <v>1132981678.54</v>
      </c>
      <c r="E221" s="12">
        <v>808051860.09000003</v>
      </c>
      <c r="F221" s="12">
        <v>814256998.47000003</v>
      </c>
      <c r="G221">
        <v>60800000</v>
      </c>
      <c r="H221" t="s">
        <v>455</v>
      </c>
    </row>
    <row r="222" spans="1:8" x14ac:dyDescent="0.25">
      <c r="A222" s="50">
        <v>6080600</v>
      </c>
      <c r="B222" s="50">
        <v>60806000</v>
      </c>
      <c r="C222" t="s">
        <v>462</v>
      </c>
      <c r="D222" s="12">
        <v>387256491.88999999</v>
      </c>
      <c r="E222" s="12">
        <v>263764650.66999999</v>
      </c>
      <c r="F222" s="12">
        <v>87041417.569999993</v>
      </c>
      <c r="G222">
        <v>60800000</v>
      </c>
      <c r="H222" t="s">
        <v>455</v>
      </c>
    </row>
    <row r="223" spans="1:8" x14ac:dyDescent="0.25">
      <c r="A223" s="50">
        <v>6080800</v>
      </c>
      <c r="B223" s="50">
        <v>60808000</v>
      </c>
      <c r="C223" t="s">
        <v>464</v>
      </c>
      <c r="D223" s="12">
        <v>1381437452.8</v>
      </c>
      <c r="E223" s="12">
        <v>885870341.87</v>
      </c>
      <c r="F223" s="12">
        <v>956568662.46000004</v>
      </c>
      <c r="G223">
        <v>60800000</v>
      </c>
      <c r="H223" t="s">
        <v>455</v>
      </c>
    </row>
    <row r="224" spans="1:8" x14ac:dyDescent="0.25">
      <c r="A224" s="50">
        <v>6080900</v>
      </c>
      <c r="B224" s="50">
        <v>60809000</v>
      </c>
      <c r="C224" t="s">
        <v>733</v>
      </c>
      <c r="D224" s="12">
        <v>28300600</v>
      </c>
      <c r="E224" s="12">
        <v>23228294</v>
      </c>
      <c r="F224" s="12">
        <v>14074200</v>
      </c>
      <c r="G224">
        <v>60800000</v>
      </c>
      <c r="H224" t="s">
        <v>455</v>
      </c>
    </row>
    <row r="225" spans="1:8" x14ac:dyDescent="0.25">
      <c r="A225" s="50">
        <v>6081100</v>
      </c>
      <c r="B225" s="50">
        <v>60811000</v>
      </c>
      <c r="C225" t="s">
        <v>466</v>
      </c>
      <c r="D225" s="12">
        <v>164901073.46000001</v>
      </c>
      <c r="E225" s="12">
        <v>281672605.51999998</v>
      </c>
      <c r="F225" s="12">
        <v>136208914.06999999</v>
      </c>
      <c r="G225">
        <v>60800000</v>
      </c>
      <c r="H225" t="s">
        <v>455</v>
      </c>
    </row>
    <row r="226" spans="1:8" x14ac:dyDescent="0.25">
      <c r="A226" s="50">
        <v>6081110</v>
      </c>
      <c r="B226" s="50">
        <v>60811100</v>
      </c>
      <c r="C226" t="s">
        <v>468</v>
      </c>
      <c r="D226" s="12">
        <v>171296239.28999999</v>
      </c>
      <c r="E226" s="12">
        <v>105915665.70999999</v>
      </c>
      <c r="F226" s="12">
        <v>107822780.48999999</v>
      </c>
      <c r="G226">
        <v>60800000</v>
      </c>
      <c r="H226" t="s">
        <v>455</v>
      </c>
    </row>
    <row r="227" spans="1:8" x14ac:dyDescent="0.25">
      <c r="A227" s="50">
        <v>6081200</v>
      </c>
      <c r="B227" s="50">
        <v>60812000</v>
      </c>
      <c r="C227" t="s">
        <v>403</v>
      </c>
      <c r="D227" s="12">
        <v>211516114</v>
      </c>
      <c r="E227" s="12">
        <v>131369659.31999999</v>
      </c>
      <c r="F227" s="12">
        <v>182183272</v>
      </c>
      <c r="G227">
        <v>60800000</v>
      </c>
      <c r="H227" t="s">
        <v>455</v>
      </c>
    </row>
    <row r="228" spans="1:8" x14ac:dyDescent="0.25">
      <c r="A228" s="50">
        <v>6081500</v>
      </c>
      <c r="B228" s="50">
        <v>60815000</v>
      </c>
      <c r="C228" t="s">
        <v>734</v>
      </c>
      <c r="D228" s="12">
        <v>0</v>
      </c>
      <c r="E228" s="12">
        <v>280000</v>
      </c>
      <c r="F228" s="12">
        <v>0</v>
      </c>
      <c r="G228">
        <v>60800000</v>
      </c>
      <c r="H228" t="s">
        <v>455</v>
      </c>
    </row>
    <row r="229" spans="1:8" x14ac:dyDescent="0.25">
      <c r="A229" s="50">
        <v>6081700</v>
      </c>
      <c r="B229" s="50">
        <v>60817000</v>
      </c>
      <c r="C229" t="s">
        <v>404</v>
      </c>
      <c r="D229" s="12">
        <v>207314169.47</v>
      </c>
      <c r="E229" s="12">
        <v>21292881.239999998</v>
      </c>
      <c r="F229" s="12">
        <v>19297028.699999999</v>
      </c>
      <c r="G229">
        <v>60800000</v>
      </c>
      <c r="H229" t="s">
        <v>455</v>
      </c>
    </row>
    <row r="230" spans="1:8" x14ac:dyDescent="0.25">
      <c r="A230" s="50">
        <v>6081800</v>
      </c>
      <c r="B230" s="50">
        <v>60818000</v>
      </c>
      <c r="C230" t="s">
        <v>425</v>
      </c>
      <c r="D230" s="12">
        <v>1350000</v>
      </c>
      <c r="G230">
        <v>60818000</v>
      </c>
      <c r="H230" t="str">
        <f>+C:C</f>
        <v>Frais d'analyse</v>
      </c>
    </row>
    <row r="231" spans="1:8" x14ac:dyDescent="0.25">
      <c r="A231" s="50">
        <v>6090000</v>
      </c>
      <c r="B231" s="50">
        <v>60900000</v>
      </c>
      <c r="C231" t="s">
        <v>735</v>
      </c>
      <c r="D231" s="12">
        <v>0</v>
      </c>
      <c r="F231" s="12">
        <v>-45000</v>
      </c>
      <c r="G231">
        <v>60900000</v>
      </c>
      <c r="H231" t="s">
        <v>471</v>
      </c>
    </row>
    <row r="232" spans="1:8" x14ac:dyDescent="0.25">
      <c r="A232" s="50">
        <v>6094000</v>
      </c>
      <c r="B232" s="50">
        <v>60940000</v>
      </c>
      <c r="C232" t="s">
        <v>736</v>
      </c>
      <c r="D232" s="12">
        <v>0</v>
      </c>
      <c r="E232" s="12">
        <v>-9823.0300000000007</v>
      </c>
      <c r="F232" s="12">
        <v>0</v>
      </c>
      <c r="G232">
        <v>60900000</v>
      </c>
      <c r="H232" t="s">
        <v>471</v>
      </c>
    </row>
    <row r="233" spans="1:8" x14ac:dyDescent="0.25">
      <c r="A233" s="50">
        <v>6110000</v>
      </c>
      <c r="B233" s="50">
        <v>61100000</v>
      </c>
      <c r="C233" t="s">
        <v>173</v>
      </c>
      <c r="D233" s="12">
        <v>5844125.6799999997</v>
      </c>
      <c r="E233" s="12">
        <v>4038981</v>
      </c>
      <c r="F233" s="12">
        <v>6520892.5999999996</v>
      </c>
      <c r="G233">
        <v>61100000</v>
      </c>
      <c r="H233" t="s">
        <v>173</v>
      </c>
    </row>
    <row r="234" spans="1:8" x14ac:dyDescent="0.25">
      <c r="A234" s="50">
        <v>6111000</v>
      </c>
      <c r="B234" s="50">
        <v>61110000</v>
      </c>
      <c r="C234" t="s">
        <v>473</v>
      </c>
      <c r="D234" s="12">
        <v>0</v>
      </c>
      <c r="E234" s="12">
        <v>829951.03</v>
      </c>
      <c r="F234" s="12">
        <v>1190000</v>
      </c>
      <c r="G234">
        <v>61100000</v>
      </c>
      <c r="H234" t="s">
        <v>173</v>
      </c>
    </row>
    <row r="235" spans="1:8" x14ac:dyDescent="0.25">
      <c r="A235" s="50">
        <v>6130000</v>
      </c>
      <c r="B235" s="50">
        <v>61300000</v>
      </c>
      <c r="C235" t="s">
        <v>737</v>
      </c>
      <c r="D235" s="12">
        <v>156250031.53</v>
      </c>
      <c r="E235" s="12">
        <v>78270468.769999996</v>
      </c>
      <c r="F235" s="12">
        <v>86504848.709999993</v>
      </c>
      <c r="G235">
        <v>61300000</v>
      </c>
      <c r="H235" t="s">
        <v>476</v>
      </c>
    </row>
    <row r="236" spans="1:8" x14ac:dyDescent="0.25">
      <c r="A236" s="50">
        <v>6130100</v>
      </c>
      <c r="B236" s="50">
        <v>61301000</v>
      </c>
      <c r="C236" t="s">
        <v>477</v>
      </c>
      <c r="D236" s="12">
        <v>18220812.600000001</v>
      </c>
      <c r="E236" s="12">
        <v>62100000</v>
      </c>
      <c r="F236" s="12">
        <v>35960000</v>
      </c>
      <c r="G236">
        <v>61300000</v>
      </c>
      <c r="H236" t="s">
        <v>476</v>
      </c>
    </row>
    <row r="237" spans="1:8" x14ac:dyDescent="0.25">
      <c r="A237" s="50">
        <v>6130200</v>
      </c>
      <c r="B237" s="50">
        <v>61302000</v>
      </c>
      <c r="C237" t="s">
        <v>738</v>
      </c>
      <c r="D237" s="12">
        <v>114334863.95</v>
      </c>
      <c r="E237" s="12">
        <v>40130000</v>
      </c>
      <c r="F237" s="12">
        <v>100340802.17</v>
      </c>
      <c r="G237">
        <v>61300000</v>
      </c>
      <c r="H237" t="s">
        <v>476</v>
      </c>
    </row>
    <row r="238" spans="1:8" x14ac:dyDescent="0.25">
      <c r="A238" s="50">
        <v>6130300</v>
      </c>
      <c r="B238" s="50">
        <v>61303000</v>
      </c>
      <c r="C238" t="s">
        <v>406</v>
      </c>
      <c r="D238" s="12">
        <v>619903673.63999999</v>
      </c>
      <c r="E238" s="12">
        <v>381877645.51999998</v>
      </c>
      <c r="F238" s="12">
        <v>6389940.75</v>
      </c>
      <c r="G238">
        <v>61300000</v>
      </c>
      <c r="H238" t="s">
        <v>476</v>
      </c>
    </row>
    <row r="239" spans="1:8" x14ac:dyDescent="0.25">
      <c r="A239" s="50">
        <v>6140000</v>
      </c>
      <c r="B239" s="50">
        <v>61400000</v>
      </c>
      <c r="C239" t="s">
        <v>739</v>
      </c>
      <c r="D239" s="12">
        <v>0</v>
      </c>
      <c r="F239" s="12">
        <v>9159344.3100000005</v>
      </c>
      <c r="G239">
        <v>61300000</v>
      </c>
      <c r="H239" t="s">
        <v>476</v>
      </c>
    </row>
    <row r="240" spans="1:8" x14ac:dyDescent="0.25">
      <c r="A240" s="50">
        <v>6150000</v>
      </c>
      <c r="B240" s="50">
        <v>61500000</v>
      </c>
      <c r="C240" t="s">
        <v>740</v>
      </c>
      <c r="D240" s="12">
        <v>2252418.62</v>
      </c>
      <c r="E240" s="12">
        <v>9130633.1899999995</v>
      </c>
      <c r="F240" s="12">
        <v>702000</v>
      </c>
      <c r="G240">
        <v>61500000</v>
      </c>
      <c r="H240" t="s">
        <v>479</v>
      </c>
    </row>
    <row r="241" spans="1:8" x14ac:dyDescent="0.25">
      <c r="A241" s="50">
        <v>6150100</v>
      </c>
      <c r="B241" s="50">
        <v>61501000</v>
      </c>
      <c r="C241" t="s">
        <v>480</v>
      </c>
      <c r="D241" s="12">
        <v>66503779.770000003</v>
      </c>
      <c r="E241" s="12">
        <v>29434065.030000001</v>
      </c>
      <c r="F241" s="12">
        <v>31672566.73</v>
      </c>
      <c r="G241">
        <v>61500000</v>
      </c>
      <c r="H241" t="s">
        <v>479</v>
      </c>
    </row>
    <row r="242" spans="1:8" x14ac:dyDescent="0.25">
      <c r="A242" s="50">
        <v>6150200</v>
      </c>
      <c r="B242" s="50">
        <v>61502000</v>
      </c>
      <c r="C242" t="s">
        <v>180</v>
      </c>
      <c r="D242" s="12">
        <v>64982.3</v>
      </c>
      <c r="F242" s="12">
        <v>448000</v>
      </c>
      <c r="G242">
        <v>61500000</v>
      </c>
      <c r="H242" t="s">
        <v>479</v>
      </c>
    </row>
    <row r="243" spans="1:8" x14ac:dyDescent="0.25">
      <c r="A243" s="50">
        <v>6150300</v>
      </c>
      <c r="B243" s="50">
        <v>61503000</v>
      </c>
      <c r="C243" t="s">
        <v>481</v>
      </c>
      <c r="D243" s="12">
        <v>83843295.239999995</v>
      </c>
      <c r="E243" s="12">
        <v>74373544.790000007</v>
      </c>
      <c r="F243" s="12">
        <v>61403762.520000003</v>
      </c>
      <c r="G243">
        <v>61500000</v>
      </c>
      <c r="H243" t="s">
        <v>479</v>
      </c>
    </row>
    <row r="244" spans="1:8" x14ac:dyDescent="0.25">
      <c r="A244" s="50">
        <v>6150400</v>
      </c>
      <c r="B244" s="50">
        <v>61504000</v>
      </c>
      <c r="C244" t="s">
        <v>741</v>
      </c>
      <c r="D244" s="12">
        <v>0</v>
      </c>
      <c r="E244" s="12">
        <v>2693600</v>
      </c>
      <c r="F244" s="12">
        <v>6623996.3499999996</v>
      </c>
      <c r="G244">
        <v>61500000</v>
      </c>
      <c r="H244" t="s">
        <v>479</v>
      </c>
    </row>
    <row r="245" spans="1:8" x14ac:dyDescent="0.25">
      <c r="A245" s="50">
        <v>6150500</v>
      </c>
      <c r="B245" s="50">
        <v>61505000</v>
      </c>
      <c r="C245" t="s">
        <v>415</v>
      </c>
      <c r="D245" s="12">
        <v>81000</v>
      </c>
      <c r="E245" s="12">
        <v>3207800</v>
      </c>
      <c r="F245" s="12">
        <v>0</v>
      </c>
      <c r="G245">
        <v>61500000</v>
      </c>
      <c r="H245" t="s">
        <v>479</v>
      </c>
    </row>
    <row r="246" spans="1:8" x14ac:dyDescent="0.25">
      <c r="A246" s="50">
        <v>6160100</v>
      </c>
      <c r="B246" s="50">
        <v>61601000</v>
      </c>
      <c r="C246" t="s">
        <v>417</v>
      </c>
      <c r="D246" s="12">
        <v>10353536.140000001</v>
      </c>
      <c r="E246" s="12">
        <v>7794983.7400000002</v>
      </c>
      <c r="F246" s="12">
        <v>5452786.5199999996</v>
      </c>
      <c r="G246">
        <v>61600000</v>
      </c>
      <c r="H246" t="s">
        <v>485</v>
      </c>
    </row>
    <row r="247" spans="1:8" x14ac:dyDescent="0.25">
      <c r="A247" s="50">
        <v>6160200</v>
      </c>
      <c r="B247" s="50">
        <v>61602000</v>
      </c>
      <c r="C247" t="s">
        <v>488</v>
      </c>
      <c r="D247" s="12">
        <v>34969121</v>
      </c>
      <c r="E247" s="12">
        <v>31463831</v>
      </c>
      <c r="F247" s="12">
        <v>18050407.199999999</v>
      </c>
      <c r="G247">
        <v>61600000</v>
      </c>
      <c r="H247" t="s">
        <v>485</v>
      </c>
    </row>
    <row r="248" spans="1:8" x14ac:dyDescent="0.25">
      <c r="A248" s="50">
        <v>6160300</v>
      </c>
      <c r="B248" s="50">
        <v>61603000</v>
      </c>
      <c r="C248" t="s">
        <v>742</v>
      </c>
      <c r="D248" s="12">
        <v>2788490.65</v>
      </c>
      <c r="F248" s="12">
        <v>169986.08</v>
      </c>
      <c r="G248">
        <v>61600000</v>
      </c>
      <c r="H248" t="s">
        <v>485</v>
      </c>
    </row>
    <row r="249" spans="1:8" x14ac:dyDescent="0.25">
      <c r="A249" s="50">
        <v>6160400</v>
      </c>
      <c r="B249" s="50">
        <v>61604000</v>
      </c>
      <c r="C249" t="s">
        <v>183</v>
      </c>
      <c r="D249" s="12">
        <v>3547444.29</v>
      </c>
      <c r="E249" s="12">
        <v>126462.63</v>
      </c>
      <c r="F249" s="12">
        <v>5630742.2599999998</v>
      </c>
      <c r="G249">
        <v>61600000</v>
      </c>
      <c r="H249" t="s">
        <v>485</v>
      </c>
    </row>
    <row r="250" spans="1:8" x14ac:dyDescent="0.25">
      <c r="A250" s="50">
        <v>6170000</v>
      </c>
      <c r="B250" s="50">
        <v>61700000</v>
      </c>
      <c r="C250" t="s">
        <v>743</v>
      </c>
      <c r="D250" s="12">
        <v>0</v>
      </c>
      <c r="E250" s="12">
        <v>80000</v>
      </c>
      <c r="F250" s="12">
        <v>0</v>
      </c>
      <c r="G250">
        <v>61700000</v>
      </c>
      <c r="H250" t="s">
        <v>744</v>
      </c>
    </row>
    <row r="251" spans="1:8" x14ac:dyDescent="0.25">
      <c r="A251" s="50">
        <v>6180100</v>
      </c>
      <c r="B251" s="50">
        <v>61801000</v>
      </c>
      <c r="C251" t="s">
        <v>492</v>
      </c>
      <c r="D251" s="12">
        <v>614909.53</v>
      </c>
      <c r="E251" s="12">
        <v>241260.27</v>
      </c>
      <c r="F251" s="12">
        <v>149775</v>
      </c>
      <c r="G251">
        <v>61800000</v>
      </c>
      <c r="H251" t="s">
        <v>490</v>
      </c>
    </row>
    <row r="252" spans="1:8" x14ac:dyDescent="0.25">
      <c r="A252" s="50">
        <v>6180200</v>
      </c>
      <c r="B252" s="50">
        <v>61802000</v>
      </c>
      <c r="C252" t="s">
        <v>494</v>
      </c>
      <c r="D252" s="12">
        <v>6311696.2999999998</v>
      </c>
      <c r="E252" s="12">
        <v>7464400</v>
      </c>
      <c r="F252" s="12">
        <v>7536750</v>
      </c>
      <c r="G252">
        <v>61800000</v>
      </c>
      <c r="H252" t="s">
        <v>490</v>
      </c>
    </row>
    <row r="253" spans="1:8" x14ac:dyDescent="0.25">
      <c r="A253" s="50">
        <v>6210000</v>
      </c>
      <c r="B253" s="50">
        <v>62100000</v>
      </c>
      <c r="C253" t="s">
        <v>521</v>
      </c>
      <c r="D253" s="12">
        <v>99071504.659999996</v>
      </c>
      <c r="E253" s="12">
        <v>67030082.43</v>
      </c>
      <c r="F253" s="12">
        <v>197029756.21000001</v>
      </c>
      <c r="G253">
        <v>62100000</v>
      </c>
      <c r="H253" t="s">
        <v>496</v>
      </c>
    </row>
    <row r="254" spans="1:8" x14ac:dyDescent="0.25">
      <c r="A254" s="50">
        <v>6210100</v>
      </c>
      <c r="B254" s="50">
        <v>62101000</v>
      </c>
      <c r="C254" t="s">
        <v>421</v>
      </c>
      <c r="D254" s="12">
        <v>11250000</v>
      </c>
      <c r="E254" s="12">
        <v>11250000</v>
      </c>
      <c r="F254" s="12">
        <v>2812500</v>
      </c>
      <c r="G254">
        <v>62100000</v>
      </c>
      <c r="H254" t="s">
        <v>496</v>
      </c>
    </row>
    <row r="255" spans="1:8" x14ac:dyDescent="0.25">
      <c r="A255" s="50">
        <v>6210200</v>
      </c>
      <c r="B255" s="50">
        <v>62102000</v>
      </c>
      <c r="C255" t="s">
        <v>498</v>
      </c>
      <c r="D255" s="12">
        <v>35233829.780000001</v>
      </c>
      <c r="E255" s="12">
        <v>31580600.039999999</v>
      </c>
      <c r="F255" s="12">
        <v>38204505.039999999</v>
      </c>
      <c r="G255">
        <v>62100000</v>
      </c>
      <c r="H255" t="s">
        <v>501</v>
      </c>
    </row>
    <row r="256" spans="1:8" x14ac:dyDescent="0.25">
      <c r="A256" s="50">
        <v>6210300</v>
      </c>
      <c r="B256" s="50">
        <v>62103000</v>
      </c>
      <c r="C256" t="s">
        <v>499</v>
      </c>
      <c r="D256" s="12">
        <v>66813109</v>
      </c>
      <c r="G256">
        <v>62103000</v>
      </c>
    </row>
    <row r="257" spans="1:8" x14ac:dyDescent="0.25">
      <c r="A257" s="50">
        <v>6220100</v>
      </c>
      <c r="B257" s="50">
        <v>62201000</v>
      </c>
      <c r="C257" t="s">
        <v>503</v>
      </c>
      <c r="D257" s="12">
        <v>144573826.56</v>
      </c>
      <c r="E257" s="12">
        <v>713095973.11000001</v>
      </c>
      <c r="F257" s="12">
        <v>140667387.66999999</v>
      </c>
      <c r="G257">
        <v>62200000</v>
      </c>
      <c r="H257" t="s">
        <v>501</v>
      </c>
    </row>
    <row r="258" spans="1:8" x14ac:dyDescent="0.25">
      <c r="A258" s="50">
        <v>6220200</v>
      </c>
      <c r="B258" s="50">
        <v>62202000</v>
      </c>
      <c r="C258" t="s">
        <v>505</v>
      </c>
      <c r="D258" s="12">
        <v>20420872</v>
      </c>
      <c r="E258" s="12">
        <v>1700000</v>
      </c>
      <c r="F258" s="12">
        <v>17271000</v>
      </c>
      <c r="G258">
        <v>62200000</v>
      </c>
      <c r="H258" t="s">
        <v>501</v>
      </c>
    </row>
    <row r="259" spans="1:8" x14ac:dyDescent="0.25">
      <c r="A259" s="50">
        <v>6220300</v>
      </c>
      <c r="B259" s="50">
        <v>62203000</v>
      </c>
      <c r="C259" t="s">
        <v>507</v>
      </c>
      <c r="D259" s="12">
        <v>34345979</v>
      </c>
      <c r="E259" s="12">
        <v>2400000</v>
      </c>
      <c r="F259" s="12">
        <v>360000</v>
      </c>
      <c r="G259">
        <v>62200000</v>
      </c>
      <c r="H259" t="s">
        <v>501</v>
      </c>
    </row>
    <row r="260" spans="1:8" x14ac:dyDescent="0.25">
      <c r="A260" s="50">
        <v>6220400</v>
      </c>
      <c r="B260" s="50">
        <v>62204000</v>
      </c>
      <c r="C260" t="s">
        <v>508</v>
      </c>
      <c r="D260" s="12">
        <v>2250000</v>
      </c>
      <c r="E260" s="12">
        <v>0</v>
      </c>
      <c r="F260" s="12">
        <v>0</v>
      </c>
      <c r="G260">
        <v>62200000</v>
      </c>
      <c r="H260" t="s">
        <v>501</v>
      </c>
    </row>
    <row r="261" spans="1:8" x14ac:dyDescent="0.25">
      <c r="A261" s="50">
        <v>6220600</v>
      </c>
      <c r="B261" s="50">
        <v>62206000</v>
      </c>
      <c r="C261" t="s">
        <v>510</v>
      </c>
      <c r="D261" s="12">
        <v>429091.6</v>
      </c>
      <c r="E261" s="12">
        <v>12573769.390000001</v>
      </c>
      <c r="F261" s="12">
        <v>925380</v>
      </c>
      <c r="G261">
        <v>62200000</v>
      </c>
      <c r="H261" t="s">
        <v>501</v>
      </c>
    </row>
    <row r="262" spans="1:8" x14ac:dyDescent="0.25">
      <c r="A262" s="50">
        <v>6220800</v>
      </c>
      <c r="B262" s="50">
        <v>62208000</v>
      </c>
      <c r="C262" t="s">
        <v>425</v>
      </c>
      <c r="D262" s="12">
        <v>9247070</v>
      </c>
      <c r="E262" s="12">
        <v>12352602.4</v>
      </c>
      <c r="F262" s="12">
        <v>220319338.59999999</v>
      </c>
      <c r="G262">
        <v>62200000</v>
      </c>
      <c r="H262" t="s">
        <v>501</v>
      </c>
    </row>
    <row r="263" spans="1:8" x14ac:dyDescent="0.25">
      <c r="A263" s="50">
        <v>6220900</v>
      </c>
      <c r="B263" s="50">
        <v>62209000</v>
      </c>
      <c r="C263" t="s">
        <v>428</v>
      </c>
      <c r="D263" s="12">
        <v>441733871.20999998</v>
      </c>
      <c r="E263" s="12">
        <v>339100658.54000002</v>
      </c>
      <c r="F263" s="12">
        <v>0</v>
      </c>
      <c r="G263">
        <v>62200000</v>
      </c>
      <c r="H263" t="s">
        <v>501</v>
      </c>
    </row>
    <row r="264" spans="1:8" x14ac:dyDescent="0.25">
      <c r="A264" s="50">
        <v>6230100</v>
      </c>
      <c r="B264" s="50">
        <v>62301000</v>
      </c>
      <c r="C264" t="s">
        <v>191</v>
      </c>
      <c r="D264" s="12">
        <v>38160370.380000003</v>
      </c>
      <c r="E264" s="12">
        <v>38546543.060000002</v>
      </c>
      <c r="F264" s="12">
        <v>29448214.73</v>
      </c>
      <c r="G264">
        <v>62300000</v>
      </c>
      <c r="H264" t="s">
        <v>514</v>
      </c>
    </row>
    <row r="265" spans="1:8" x14ac:dyDescent="0.25">
      <c r="A265" s="50">
        <v>6230200</v>
      </c>
      <c r="B265" s="50">
        <v>62302000</v>
      </c>
      <c r="C265" t="s">
        <v>516</v>
      </c>
      <c r="D265" s="12">
        <v>14429032.5</v>
      </c>
      <c r="F265" s="12">
        <v>11063334</v>
      </c>
      <c r="G265">
        <v>62300000</v>
      </c>
      <c r="H265" t="s">
        <v>514</v>
      </c>
    </row>
    <row r="266" spans="1:8" x14ac:dyDescent="0.25">
      <c r="A266" s="50">
        <v>6230300</v>
      </c>
      <c r="B266" s="50">
        <v>62303000</v>
      </c>
      <c r="C266" t="s">
        <v>517</v>
      </c>
      <c r="D266" s="12">
        <v>122756516.09999999</v>
      </c>
      <c r="E266" s="12">
        <v>84405933.480000004</v>
      </c>
      <c r="F266" s="12">
        <v>70189709.969999999</v>
      </c>
      <c r="G266">
        <v>62300000</v>
      </c>
      <c r="H266" t="s">
        <v>514</v>
      </c>
    </row>
    <row r="267" spans="1:8" x14ac:dyDescent="0.25">
      <c r="A267" s="50">
        <v>6230400</v>
      </c>
      <c r="B267" s="50">
        <v>62304000</v>
      </c>
      <c r="C267" t="s">
        <v>518</v>
      </c>
      <c r="D267" s="12">
        <v>51314558.090000004</v>
      </c>
      <c r="E267" s="12">
        <v>4000000</v>
      </c>
      <c r="F267" s="12">
        <v>1980833.25</v>
      </c>
      <c r="G267">
        <v>62300000</v>
      </c>
      <c r="H267" t="s">
        <v>514</v>
      </c>
    </row>
    <row r="268" spans="1:8" x14ac:dyDescent="0.25">
      <c r="A268" s="50">
        <v>6240100</v>
      </c>
      <c r="B268" s="50">
        <v>62401000</v>
      </c>
      <c r="C268" t="s">
        <v>745</v>
      </c>
      <c r="D268" s="12">
        <v>112088400</v>
      </c>
      <c r="E268" s="12">
        <v>470991966.30000001</v>
      </c>
      <c r="F268" s="12">
        <v>221677208</v>
      </c>
      <c r="G268">
        <v>62401000</v>
      </c>
      <c r="H268" t="s">
        <v>520</v>
      </c>
    </row>
    <row r="269" spans="1:8" x14ac:dyDescent="0.25">
      <c r="A269" s="50">
        <v>6240200</v>
      </c>
      <c r="B269" s="50">
        <v>62402000</v>
      </c>
      <c r="C269" t="s">
        <v>434</v>
      </c>
      <c r="D269" s="12">
        <v>189967188.88</v>
      </c>
      <c r="E269" s="12">
        <v>138309184.02000001</v>
      </c>
      <c r="F269" s="12">
        <v>58817500</v>
      </c>
      <c r="G269">
        <v>62401000</v>
      </c>
      <c r="H269" t="s">
        <v>520</v>
      </c>
    </row>
    <row r="270" spans="1:8" x14ac:dyDescent="0.25">
      <c r="A270" s="50">
        <v>6240300</v>
      </c>
      <c r="B270" s="50">
        <v>62403000</v>
      </c>
      <c r="C270" t="s">
        <v>435</v>
      </c>
      <c r="D270" s="12">
        <v>839074604</v>
      </c>
      <c r="E270" s="12">
        <v>100128975</v>
      </c>
      <c r="F270" s="12">
        <v>0</v>
      </c>
      <c r="G270">
        <v>62401000</v>
      </c>
      <c r="H270" t="s">
        <v>520</v>
      </c>
    </row>
    <row r="271" spans="1:8" x14ac:dyDescent="0.25">
      <c r="A271" s="50">
        <v>6240400</v>
      </c>
      <c r="B271" s="50">
        <v>62404000</v>
      </c>
      <c r="C271" t="s">
        <v>436</v>
      </c>
      <c r="D271" s="12">
        <v>0</v>
      </c>
      <c r="E271" s="12">
        <v>60670000</v>
      </c>
      <c r="F271" s="12">
        <v>0</v>
      </c>
      <c r="G271">
        <v>62401000</v>
      </c>
      <c r="H271" t="s">
        <v>520</v>
      </c>
    </row>
    <row r="272" spans="1:8" x14ac:dyDescent="0.25">
      <c r="A272" s="50">
        <v>6250000</v>
      </c>
      <c r="B272" s="50">
        <v>62500000</v>
      </c>
      <c r="C272" t="s">
        <v>525</v>
      </c>
      <c r="D272" s="12">
        <v>5000</v>
      </c>
      <c r="E272" s="12">
        <v>0</v>
      </c>
      <c r="F272" s="12">
        <v>0</v>
      </c>
      <c r="G272">
        <v>62501000</v>
      </c>
      <c r="H272" t="s">
        <v>526</v>
      </c>
    </row>
    <row r="273" spans="1:8" x14ac:dyDescent="0.25">
      <c r="A273" s="50">
        <v>6250100</v>
      </c>
      <c r="B273" s="50">
        <v>62501000</v>
      </c>
      <c r="C273" t="s">
        <v>746</v>
      </c>
      <c r="D273" s="12">
        <v>186476026.88999999</v>
      </c>
      <c r="E273" s="12">
        <v>106256613.97</v>
      </c>
      <c r="F273" s="12">
        <v>196086675</v>
      </c>
      <c r="G273">
        <v>62501000</v>
      </c>
      <c r="H273" t="s">
        <v>526</v>
      </c>
    </row>
    <row r="274" spans="1:8" x14ac:dyDescent="0.25">
      <c r="A274" s="50">
        <v>6250200</v>
      </c>
      <c r="B274" s="50">
        <v>62502000</v>
      </c>
      <c r="C274" t="s">
        <v>196</v>
      </c>
      <c r="D274" s="12">
        <v>49050449.5</v>
      </c>
      <c r="F274" s="12">
        <v>13133570.1</v>
      </c>
      <c r="G274">
        <v>62501000</v>
      </c>
      <c r="H274" t="s">
        <v>526</v>
      </c>
    </row>
    <row r="275" spans="1:8" x14ac:dyDescent="0.25">
      <c r="A275" s="50">
        <v>6250300</v>
      </c>
      <c r="B275" s="50">
        <v>62503000</v>
      </c>
      <c r="C275" t="s">
        <v>195</v>
      </c>
      <c r="D275" s="12">
        <v>55517876.850000001</v>
      </c>
      <c r="E275" s="12">
        <v>0</v>
      </c>
      <c r="F275" s="12">
        <v>0</v>
      </c>
      <c r="G275">
        <v>62501000</v>
      </c>
      <c r="H275" t="s">
        <v>526</v>
      </c>
    </row>
    <row r="276" spans="1:8" x14ac:dyDescent="0.25">
      <c r="A276" s="50">
        <v>6250400</v>
      </c>
      <c r="B276" s="50">
        <v>62504000</v>
      </c>
      <c r="C276" t="s">
        <v>528</v>
      </c>
      <c r="D276" s="12">
        <v>15348633.529999999</v>
      </c>
      <c r="E276" s="12">
        <v>1979200.33</v>
      </c>
      <c r="F276" s="12">
        <v>12460880</v>
      </c>
      <c r="G276">
        <v>62501000</v>
      </c>
      <c r="H276" t="s">
        <v>526</v>
      </c>
    </row>
    <row r="277" spans="1:8" x14ac:dyDescent="0.25">
      <c r="A277" s="50">
        <v>6250500</v>
      </c>
      <c r="B277" s="50">
        <v>62505000</v>
      </c>
      <c r="C277" t="s">
        <v>530</v>
      </c>
      <c r="D277" s="12">
        <v>1042840.7</v>
      </c>
      <c r="F277" s="12">
        <v>226000</v>
      </c>
      <c r="G277">
        <v>62501000</v>
      </c>
      <c r="H277" t="s">
        <v>526</v>
      </c>
    </row>
    <row r="278" spans="1:8" x14ac:dyDescent="0.25">
      <c r="A278" s="50">
        <v>6250600</v>
      </c>
      <c r="B278" s="50">
        <v>62506000</v>
      </c>
      <c r="C278" t="s">
        <v>531</v>
      </c>
      <c r="D278" s="12">
        <v>9292763.3000000007</v>
      </c>
      <c r="E278" s="12">
        <v>20713940</v>
      </c>
      <c r="F278" s="12">
        <v>2813700</v>
      </c>
      <c r="G278">
        <v>62501000</v>
      </c>
      <c r="H278" t="s">
        <v>526</v>
      </c>
    </row>
    <row r="279" spans="1:8" x14ac:dyDescent="0.25">
      <c r="A279" s="50">
        <v>6250700</v>
      </c>
      <c r="B279" s="50">
        <v>62507000</v>
      </c>
      <c r="C279" t="s">
        <v>438</v>
      </c>
      <c r="D279" s="12">
        <v>64430045.840000004</v>
      </c>
      <c r="E279" s="12">
        <v>61432400.759999998</v>
      </c>
      <c r="F279" s="12">
        <v>54381855.649999999</v>
      </c>
      <c r="G279">
        <v>62501000</v>
      </c>
      <c r="H279" t="s">
        <v>526</v>
      </c>
    </row>
    <row r="280" spans="1:8" x14ac:dyDescent="0.25">
      <c r="A280" s="50">
        <v>6250800</v>
      </c>
      <c r="B280" s="50">
        <v>62508000</v>
      </c>
      <c r="C280" t="s">
        <v>197</v>
      </c>
      <c r="D280" s="12">
        <v>3825500</v>
      </c>
      <c r="E280" s="12">
        <v>1585000</v>
      </c>
      <c r="F280" s="12">
        <v>0</v>
      </c>
      <c r="G280">
        <v>62501000</v>
      </c>
      <c r="H280" t="s">
        <v>526</v>
      </c>
    </row>
    <row r="281" spans="1:8" x14ac:dyDescent="0.25">
      <c r="A281" s="50">
        <v>6260100</v>
      </c>
      <c r="B281" s="50">
        <v>62601000</v>
      </c>
      <c r="C281" t="s">
        <v>747</v>
      </c>
      <c r="D281" s="12">
        <v>928864.1</v>
      </c>
      <c r="E281" s="12">
        <v>1032237.5</v>
      </c>
      <c r="F281" s="12">
        <v>1136683.5</v>
      </c>
      <c r="G281">
        <v>62601000</v>
      </c>
      <c r="H281" t="s">
        <v>532</v>
      </c>
    </row>
    <row r="282" spans="1:8" x14ac:dyDescent="0.25">
      <c r="A282" s="50">
        <v>6260200</v>
      </c>
      <c r="B282" s="50">
        <v>62602000</v>
      </c>
      <c r="C282" t="s">
        <v>533</v>
      </c>
      <c r="D282" s="12">
        <v>87558967.379999995</v>
      </c>
      <c r="E282" s="12">
        <v>54027276.259999998</v>
      </c>
      <c r="F282" s="12">
        <v>35932644.310000002</v>
      </c>
      <c r="G282">
        <v>62601000</v>
      </c>
      <c r="H282" t="s">
        <v>532</v>
      </c>
    </row>
    <row r="283" spans="1:8" x14ac:dyDescent="0.25">
      <c r="A283" s="50">
        <v>6260300</v>
      </c>
      <c r="B283" s="50">
        <v>62603000</v>
      </c>
      <c r="C283" t="s">
        <v>534</v>
      </c>
      <c r="D283" s="12">
        <v>10105897.33</v>
      </c>
      <c r="E283" s="12">
        <v>3809999</v>
      </c>
      <c r="F283" s="12">
        <v>15144607.84</v>
      </c>
      <c r="G283">
        <v>62601000</v>
      </c>
      <c r="H283" t="s">
        <v>532</v>
      </c>
    </row>
    <row r="284" spans="1:8" x14ac:dyDescent="0.25">
      <c r="A284" s="50">
        <v>6260400</v>
      </c>
      <c r="B284" s="50">
        <v>62604000</v>
      </c>
      <c r="C284" t="s">
        <v>535</v>
      </c>
      <c r="D284" s="12">
        <v>1827732.35</v>
      </c>
      <c r="E284" s="12">
        <v>510440</v>
      </c>
      <c r="F284" s="12">
        <v>1089300.96</v>
      </c>
      <c r="G284">
        <v>62601000</v>
      </c>
      <c r="H284" t="s">
        <v>532</v>
      </c>
    </row>
    <row r="285" spans="1:8" x14ac:dyDescent="0.25">
      <c r="A285" s="50">
        <v>6260500</v>
      </c>
      <c r="B285" s="50">
        <v>62605000</v>
      </c>
      <c r="C285" t="s">
        <v>748</v>
      </c>
      <c r="D285" s="12">
        <v>12632165.59</v>
      </c>
      <c r="E285" s="12">
        <v>13110345.17</v>
      </c>
      <c r="F285" s="12">
        <v>665000</v>
      </c>
      <c r="G285">
        <v>62601000</v>
      </c>
      <c r="H285" t="s">
        <v>532</v>
      </c>
    </row>
    <row r="286" spans="1:8" x14ac:dyDescent="0.25">
      <c r="A286" s="50">
        <v>6260700</v>
      </c>
      <c r="B286" s="50">
        <v>62607000</v>
      </c>
      <c r="C286" t="s">
        <v>205</v>
      </c>
      <c r="D286" s="12">
        <v>36515657.299999997</v>
      </c>
      <c r="E286" s="12">
        <v>4650000</v>
      </c>
      <c r="F286" s="12">
        <v>0</v>
      </c>
      <c r="G286">
        <v>62601000</v>
      </c>
      <c r="H286" t="s">
        <v>532</v>
      </c>
    </row>
    <row r="287" spans="1:8" x14ac:dyDescent="0.25">
      <c r="A287" s="50">
        <v>6260800</v>
      </c>
      <c r="B287" s="50">
        <v>62608000</v>
      </c>
      <c r="C287" t="s">
        <v>206</v>
      </c>
      <c r="D287" s="12">
        <v>6785952.5999999996</v>
      </c>
      <c r="G287">
        <v>62608000</v>
      </c>
    </row>
    <row r="288" spans="1:8" x14ac:dyDescent="0.25">
      <c r="A288" s="50">
        <v>6270100</v>
      </c>
      <c r="B288" s="50">
        <v>62701000</v>
      </c>
      <c r="C288" t="s">
        <v>749</v>
      </c>
      <c r="D288" s="12">
        <v>725715.48</v>
      </c>
      <c r="E288" s="12">
        <v>653281</v>
      </c>
      <c r="F288" s="12">
        <v>821462.5</v>
      </c>
      <c r="G288">
        <v>62701000</v>
      </c>
      <c r="H288" t="s">
        <v>536</v>
      </c>
    </row>
    <row r="289" spans="1:8" x14ac:dyDescent="0.25">
      <c r="A289" s="50">
        <v>6270110</v>
      </c>
      <c r="B289" s="50">
        <v>62701100</v>
      </c>
      <c r="C289" t="s">
        <v>443</v>
      </c>
      <c r="D289" s="12">
        <v>24839765.940000001</v>
      </c>
      <c r="E289" s="12">
        <v>10840639.73</v>
      </c>
      <c r="F289" s="12">
        <v>0</v>
      </c>
      <c r="G289">
        <v>62701000</v>
      </c>
      <c r="H289" t="s">
        <v>536</v>
      </c>
    </row>
    <row r="290" spans="1:8" x14ac:dyDescent="0.25">
      <c r="A290" s="50">
        <v>6270200</v>
      </c>
      <c r="B290" s="50">
        <v>62702000</v>
      </c>
      <c r="C290" t="s">
        <v>537</v>
      </c>
      <c r="D290" s="12">
        <v>4480586.47</v>
      </c>
      <c r="E290" s="12">
        <v>119736.66</v>
      </c>
      <c r="F290" s="12">
        <v>171350</v>
      </c>
      <c r="G290">
        <v>62701000</v>
      </c>
      <c r="H290" t="s">
        <v>536</v>
      </c>
    </row>
    <row r="291" spans="1:8" x14ac:dyDescent="0.25">
      <c r="A291" s="50">
        <v>6270300</v>
      </c>
      <c r="B291" s="50">
        <v>62703000</v>
      </c>
      <c r="C291" t="s">
        <v>538</v>
      </c>
      <c r="D291" s="12">
        <v>23530820.32</v>
      </c>
      <c r="E291" s="12">
        <v>30167894.199999999</v>
      </c>
      <c r="F291" s="12">
        <v>34057491.68</v>
      </c>
      <c r="G291">
        <v>62701000</v>
      </c>
      <c r="H291" t="s">
        <v>536</v>
      </c>
    </row>
    <row r="292" spans="1:8" x14ac:dyDescent="0.25">
      <c r="A292" s="50">
        <v>6270400</v>
      </c>
      <c r="B292" s="50">
        <v>62704000</v>
      </c>
      <c r="C292" t="s">
        <v>445</v>
      </c>
      <c r="D292" s="12">
        <v>9137830.8300000001</v>
      </c>
      <c r="E292" s="12">
        <v>21422448.050000001</v>
      </c>
      <c r="F292" s="12">
        <v>18079223.890000001</v>
      </c>
      <c r="G292">
        <v>62701000</v>
      </c>
      <c r="H292" t="s">
        <v>536</v>
      </c>
    </row>
    <row r="293" spans="1:8" x14ac:dyDescent="0.25">
      <c r="A293" s="50">
        <v>6270500</v>
      </c>
      <c r="B293" s="50">
        <v>62705000</v>
      </c>
      <c r="C293" t="s">
        <v>539</v>
      </c>
      <c r="D293" s="12">
        <v>8574133.8800000008</v>
      </c>
      <c r="E293" s="12">
        <v>22588767.02</v>
      </c>
      <c r="F293" s="12">
        <v>4573446.59</v>
      </c>
      <c r="G293">
        <v>62701000</v>
      </c>
      <c r="H293" t="s">
        <v>536</v>
      </c>
    </row>
    <row r="294" spans="1:8" x14ac:dyDescent="0.25">
      <c r="A294" s="50">
        <v>6270600</v>
      </c>
      <c r="B294" s="50">
        <v>62706000</v>
      </c>
      <c r="C294" t="s">
        <v>209</v>
      </c>
      <c r="D294" s="12">
        <v>114888857.28</v>
      </c>
      <c r="E294" s="12">
        <v>106002133.7</v>
      </c>
      <c r="F294" s="12">
        <v>107604932.48</v>
      </c>
      <c r="G294">
        <v>62701000</v>
      </c>
      <c r="H294" t="s">
        <v>536</v>
      </c>
    </row>
    <row r="295" spans="1:8" x14ac:dyDescent="0.25">
      <c r="A295" s="50">
        <v>6270700</v>
      </c>
      <c r="B295" s="50">
        <v>62707000</v>
      </c>
      <c r="C295" t="s">
        <v>540</v>
      </c>
      <c r="D295" s="12">
        <v>710549.5</v>
      </c>
      <c r="E295" s="12">
        <v>56000</v>
      </c>
      <c r="F295" s="12">
        <v>1017500</v>
      </c>
      <c r="G295">
        <v>62701000</v>
      </c>
      <c r="H295" t="s">
        <v>536</v>
      </c>
    </row>
    <row r="296" spans="1:8" x14ac:dyDescent="0.25">
      <c r="A296" s="50">
        <v>6270800</v>
      </c>
      <c r="B296" s="50">
        <v>62708000</v>
      </c>
      <c r="C296" t="s">
        <v>541</v>
      </c>
      <c r="D296" s="12">
        <v>614600</v>
      </c>
      <c r="E296" s="12">
        <v>105600</v>
      </c>
      <c r="F296" s="12">
        <v>158400</v>
      </c>
      <c r="G296">
        <v>62701000</v>
      </c>
      <c r="H296" t="s">
        <v>536</v>
      </c>
    </row>
    <row r="297" spans="1:8" x14ac:dyDescent="0.25">
      <c r="A297" s="50">
        <v>6270900</v>
      </c>
      <c r="B297" s="50">
        <v>62709000</v>
      </c>
      <c r="C297" t="s">
        <v>450</v>
      </c>
      <c r="D297" s="12">
        <v>3561987.63</v>
      </c>
      <c r="E297" s="12">
        <v>2042877.15</v>
      </c>
      <c r="F297" s="12">
        <v>1184733.8400000001</v>
      </c>
      <c r="G297">
        <v>62701000</v>
      </c>
      <c r="H297" t="s">
        <v>536</v>
      </c>
    </row>
    <row r="298" spans="1:8" x14ac:dyDescent="0.25">
      <c r="A298" s="50">
        <v>6271000</v>
      </c>
      <c r="B298" s="50">
        <v>62710000</v>
      </c>
      <c r="C298" t="s">
        <v>211</v>
      </c>
      <c r="D298" s="12">
        <v>621939.99</v>
      </c>
      <c r="E298" s="12">
        <v>763266.66</v>
      </c>
      <c r="F298" s="12">
        <v>510640</v>
      </c>
      <c r="G298">
        <v>62701000</v>
      </c>
      <c r="H298" t="s">
        <v>536</v>
      </c>
    </row>
    <row r="299" spans="1:8" x14ac:dyDescent="0.25">
      <c r="A299" s="50">
        <v>6271100</v>
      </c>
      <c r="B299" s="50">
        <v>62711000</v>
      </c>
      <c r="C299" t="s">
        <v>542</v>
      </c>
      <c r="D299" s="12">
        <v>45203709.939999998</v>
      </c>
      <c r="E299" s="12">
        <v>69002067.430000007</v>
      </c>
      <c r="F299" s="12">
        <v>49944895.109999999</v>
      </c>
      <c r="G299">
        <v>62701000</v>
      </c>
      <c r="H299" t="s">
        <v>536</v>
      </c>
    </row>
    <row r="300" spans="1:8" x14ac:dyDescent="0.25">
      <c r="A300" s="50">
        <v>6271110</v>
      </c>
      <c r="B300" s="50">
        <v>62711100</v>
      </c>
      <c r="C300" t="s">
        <v>456</v>
      </c>
      <c r="D300" s="12">
        <v>4668493.0999999996</v>
      </c>
      <c r="E300" s="12">
        <v>237600</v>
      </c>
      <c r="F300" s="12">
        <v>10500000</v>
      </c>
      <c r="G300">
        <v>62701000</v>
      </c>
      <c r="H300" t="s">
        <v>536</v>
      </c>
    </row>
    <row r="301" spans="1:8" x14ac:dyDescent="0.25">
      <c r="A301" s="50">
        <v>6271200</v>
      </c>
      <c r="B301" s="50">
        <v>62712000</v>
      </c>
      <c r="C301" t="s">
        <v>543</v>
      </c>
      <c r="D301" s="12">
        <v>87978585.319999993</v>
      </c>
      <c r="E301" s="12">
        <v>55995424.189999998</v>
      </c>
      <c r="F301" s="12">
        <v>40133952.07</v>
      </c>
      <c r="G301">
        <v>62701000</v>
      </c>
      <c r="H301" t="s">
        <v>536</v>
      </c>
    </row>
    <row r="302" spans="1:8" x14ac:dyDescent="0.25">
      <c r="A302" s="50">
        <v>6271300</v>
      </c>
      <c r="B302" s="50">
        <v>62713000</v>
      </c>
      <c r="C302" t="s">
        <v>460</v>
      </c>
      <c r="D302" s="12">
        <v>898900</v>
      </c>
      <c r="E302" s="12">
        <v>1265100</v>
      </c>
      <c r="F302" s="12">
        <v>571000</v>
      </c>
      <c r="G302">
        <v>62701000</v>
      </c>
      <c r="H302" t="s">
        <v>536</v>
      </c>
    </row>
    <row r="303" spans="1:8" x14ac:dyDescent="0.25">
      <c r="A303" s="50">
        <v>6271400</v>
      </c>
      <c r="B303" s="50">
        <v>62714000</v>
      </c>
      <c r="C303" t="s">
        <v>544</v>
      </c>
      <c r="D303" s="12">
        <v>159840</v>
      </c>
      <c r="E303" s="12">
        <v>0</v>
      </c>
      <c r="F303" s="12">
        <v>395040</v>
      </c>
      <c r="G303">
        <v>62701000</v>
      </c>
      <c r="H303" t="s">
        <v>536</v>
      </c>
    </row>
    <row r="304" spans="1:8" x14ac:dyDescent="0.25">
      <c r="A304" s="50">
        <v>6280000</v>
      </c>
      <c r="B304" s="50">
        <v>62800000</v>
      </c>
      <c r="C304" t="s">
        <v>750</v>
      </c>
      <c r="D304" s="12">
        <v>5200000</v>
      </c>
      <c r="E304" s="12">
        <v>13246000</v>
      </c>
      <c r="F304" s="12">
        <v>1163000</v>
      </c>
      <c r="G304">
        <v>62800000</v>
      </c>
      <c r="H304" t="s">
        <v>545</v>
      </c>
    </row>
    <row r="305" spans="1:8" x14ac:dyDescent="0.25">
      <c r="A305" s="50">
        <v>6350800</v>
      </c>
      <c r="B305" s="50">
        <v>63508000</v>
      </c>
      <c r="C305" t="s">
        <v>469</v>
      </c>
      <c r="D305" s="12">
        <v>520850.4</v>
      </c>
      <c r="E305" s="12">
        <v>577200</v>
      </c>
      <c r="F305" s="12">
        <v>537200</v>
      </c>
      <c r="G305">
        <v>63501000</v>
      </c>
      <c r="H305" t="s">
        <v>465</v>
      </c>
    </row>
    <row r="306" spans="1:8" x14ac:dyDescent="0.25">
      <c r="A306" s="50">
        <v>6350200</v>
      </c>
      <c r="B306" s="50">
        <v>63502000</v>
      </c>
      <c r="C306" t="s">
        <v>470</v>
      </c>
      <c r="D306" s="12">
        <v>0</v>
      </c>
      <c r="E306" s="12">
        <v>1442000</v>
      </c>
      <c r="F306" s="12">
        <v>0</v>
      </c>
      <c r="G306">
        <v>63502000</v>
      </c>
      <c r="H306" t="s">
        <v>546</v>
      </c>
    </row>
    <row r="307" spans="1:8" x14ac:dyDescent="0.25">
      <c r="A307" s="50">
        <v>6350300</v>
      </c>
      <c r="B307" s="50">
        <v>63503000</v>
      </c>
      <c r="C307" t="s">
        <v>751</v>
      </c>
      <c r="D307" s="12">
        <v>74150.899999999994</v>
      </c>
      <c r="E307" s="12">
        <v>263000</v>
      </c>
      <c r="F307" s="12">
        <v>619000</v>
      </c>
      <c r="G307">
        <v>63503000</v>
      </c>
      <c r="H307" t="s">
        <v>213</v>
      </c>
    </row>
    <row r="308" spans="1:8" x14ac:dyDescent="0.25">
      <c r="A308" s="50">
        <v>6350400</v>
      </c>
      <c r="B308" s="50">
        <v>63504000</v>
      </c>
      <c r="C308" t="s">
        <v>752</v>
      </c>
      <c r="D308" s="12">
        <v>8418317.5800000001</v>
      </c>
      <c r="E308" s="12">
        <v>17651601.670000002</v>
      </c>
      <c r="F308" s="12">
        <v>50487639.649999999</v>
      </c>
      <c r="G308">
        <v>63504000</v>
      </c>
      <c r="H308" t="s">
        <v>547</v>
      </c>
    </row>
    <row r="309" spans="1:8" x14ac:dyDescent="0.25">
      <c r="A309" s="50">
        <v>6350500</v>
      </c>
      <c r="B309" s="50">
        <v>63505000</v>
      </c>
      <c r="C309" t="s">
        <v>753</v>
      </c>
      <c r="D309" s="12">
        <v>2360000</v>
      </c>
      <c r="E309" s="12">
        <v>360000</v>
      </c>
      <c r="F309" s="12">
        <v>4041000</v>
      </c>
      <c r="G309">
        <v>63504000</v>
      </c>
      <c r="H309" t="s">
        <v>547</v>
      </c>
    </row>
    <row r="310" spans="1:8" x14ac:dyDescent="0.25">
      <c r="A310" s="50">
        <v>6350900</v>
      </c>
      <c r="B310" s="50">
        <v>63509000</v>
      </c>
      <c r="C310" t="s">
        <v>548</v>
      </c>
      <c r="D310" s="12">
        <v>100000</v>
      </c>
      <c r="E310" s="12">
        <v>700000</v>
      </c>
      <c r="F310" s="12">
        <v>0</v>
      </c>
      <c r="G310">
        <v>63504000</v>
      </c>
      <c r="H310" t="s">
        <v>547</v>
      </c>
    </row>
    <row r="311" spans="1:8" x14ac:dyDescent="0.25">
      <c r="A311" s="50">
        <v>6350600</v>
      </c>
      <c r="B311" s="50">
        <v>63506000</v>
      </c>
      <c r="C311" t="s">
        <v>474</v>
      </c>
      <c r="D311" s="12">
        <v>27192091.370000001</v>
      </c>
      <c r="E311" s="12">
        <v>3266528</v>
      </c>
      <c r="F311" s="12">
        <v>0</v>
      </c>
      <c r="G311">
        <v>63506000</v>
      </c>
      <c r="H311" t="s">
        <v>474</v>
      </c>
    </row>
    <row r="312" spans="1:8" x14ac:dyDescent="0.25">
      <c r="A312" s="50">
        <v>6350700</v>
      </c>
      <c r="B312" s="50">
        <v>63507000</v>
      </c>
      <c r="C312" t="s">
        <v>754</v>
      </c>
      <c r="D312" s="12">
        <v>542209440.39999998</v>
      </c>
      <c r="E312" s="12">
        <v>766722481.33000004</v>
      </c>
      <c r="F312" s="12">
        <v>814930170.88999999</v>
      </c>
      <c r="G312">
        <v>63507000</v>
      </c>
      <c r="H312" t="s">
        <v>475</v>
      </c>
    </row>
    <row r="313" spans="1:8" x14ac:dyDescent="0.25">
      <c r="A313" s="50">
        <v>6410100</v>
      </c>
      <c r="B313" s="50">
        <v>64101000</v>
      </c>
      <c r="C313" t="s">
        <v>755</v>
      </c>
      <c r="D313" s="12">
        <v>2383033112.1100001</v>
      </c>
      <c r="E313" s="12">
        <v>1783992705.0999999</v>
      </c>
      <c r="F313" s="12">
        <v>1592360833.71</v>
      </c>
      <c r="G313">
        <v>64101000</v>
      </c>
      <c r="H313" t="s">
        <v>549</v>
      </c>
    </row>
    <row r="314" spans="1:8" x14ac:dyDescent="0.25">
      <c r="A314" s="50">
        <v>6410130</v>
      </c>
      <c r="B314" s="50">
        <v>64101300</v>
      </c>
      <c r="C314" t="s">
        <v>478</v>
      </c>
      <c r="D314" s="12">
        <v>24067500</v>
      </c>
      <c r="E314" s="12">
        <v>69112929</v>
      </c>
      <c r="F314" s="12">
        <v>72429019.340000004</v>
      </c>
      <c r="G314">
        <v>64101000</v>
      </c>
      <c r="H314" t="s">
        <v>549</v>
      </c>
    </row>
    <row r="315" spans="1:8" x14ac:dyDescent="0.25">
      <c r="A315" s="50">
        <v>6410200</v>
      </c>
      <c r="B315" s="50">
        <v>64102000</v>
      </c>
      <c r="C315" t="s">
        <v>550</v>
      </c>
      <c r="D315" s="12">
        <v>79191530.609999999</v>
      </c>
      <c r="E315" s="12">
        <v>25198196.07</v>
      </c>
      <c r="F315" s="12">
        <v>99373630.25</v>
      </c>
      <c r="G315">
        <v>64101000</v>
      </c>
      <c r="H315" t="s">
        <v>549</v>
      </c>
    </row>
    <row r="316" spans="1:8" x14ac:dyDescent="0.25">
      <c r="A316" s="50">
        <v>6410300</v>
      </c>
      <c r="B316" s="50">
        <v>64103000</v>
      </c>
      <c r="C316" t="s">
        <v>551</v>
      </c>
      <c r="D316" s="12">
        <v>604009434.83000004</v>
      </c>
      <c r="E316" s="12">
        <v>481354890.39999998</v>
      </c>
      <c r="F316" s="12">
        <v>317273298.73000002</v>
      </c>
      <c r="G316">
        <v>64101000</v>
      </c>
      <c r="H316" t="s">
        <v>549</v>
      </c>
    </row>
    <row r="317" spans="1:8" x14ac:dyDescent="0.25">
      <c r="A317" s="50">
        <v>6410400</v>
      </c>
      <c r="B317" s="50">
        <v>64104000</v>
      </c>
      <c r="C317" t="s">
        <v>220</v>
      </c>
      <c r="D317" s="12">
        <v>208323.04</v>
      </c>
      <c r="E317" s="12">
        <v>601806.94999999995</v>
      </c>
      <c r="F317" s="12">
        <v>1444990.26</v>
      </c>
      <c r="G317">
        <v>64101000</v>
      </c>
      <c r="H317" t="s">
        <v>549</v>
      </c>
    </row>
    <row r="318" spans="1:8" x14ac:dyDescent="0.25">
      <c r="A318" s="50">
        <v>6410500</v>
      </c>
      <c r="B318" s="50">
        <v>64105000</v>
      </c>
      <c r="C318" t="s">
        <v>552</v>
      </c>
      <c r="D318" s="12">
        <v>3601699.1</v>
      </c>
      <c r="E318" s="12">
        <v>281793.75</v>
      </c>
      <c r="F318" s="12">
        <v>-10675416.73</v>
      </c>
      <c r="G318">
        <v>64101000</v>
      </c>
      <c r="H318" t="s">
        <v>549</v>
      </c>
    </row>
    <row r="319" spans="1:8" x14ac:dyDescent="0.25">
      <c r="A319" s="50">
        <v>6418000</v>
      </c>
      <c r="B319" s="50">
        <v>64180000</v>
      </c>
      <c r="C319" t="s">
        <v>553</v>
      </c>
      <c r="D319" s="12">
        <v>121247723.1126</v>
      </c>
      <c r="E319" s="12">
        <v>162822422.86000001</v>
      </c>
      <c r="F319" s="12">
        <v>-102753309.41</v>
      </c>
      <c r="G319">
        <v>64101000</v>
      </c>
      <c r="H319" t="s">
        <v>549</v>
      </c>
    </row>
    <row r="320" spans="1:8" x14ac:dyDescent="0.25">
      <c r="A320" s="50">
        <v>6450100</v>
      </c>
      <c r="B320" s="50">
        <v>64501000</v>
      </c>
      <c r="C320" t="s">
        <v>756</v>
      </c>
      <c r="D320" s="12">
        <v>248287197.09</v>
      </c>
      <c r="E320" s="12">
        <v>185241947.80000001</v>
      </c>
      <c r="F320" s="12">
        <v>170296259.38</v>
      </c>
      <c r="G320">
        <v>64501000</v>
      </c>
      <c r="H320" t="s">
        <v>554</v>
      </c>
    </row>
    <row r="321" spans="1:8" x14ac:dyDescent="0.25">
      <c r="A321" s="50">
        <v>6450200</v>
      </c>
      <c r="B321" s="50">
        <v>64502000</v>
      </c>
      <c r="C321" t="s">
        <v>555</v>
      </c>
      <c r="D321" s="12">
        <v>92465861.75</v>
      </c>
      <c r="E321" s="12">
        <v>71246903</v>
      </c>
      <c r="F321" s="12">
        <v>64526555.950000003</v>
      </c>
      <c r="G321">
        <v>64501000</v>
      </c>
      <c r="H321" t="s">
        <v>554</v>
      </c>
    </row>
    <row r="322" spans="1:8" x14ac:dyDescent="0.25">
      <c r="A322" s="50">
        <v>6450400</v>
      </c>
      <c r="B322" s="50">
        <v>64504000</v>
      </c>
      <c r="C322" t="s">
        <v>486</v>
      </c>
      <c r="D322" s="12">
        <v>18648594.350000001</v>
      </c>
      <c r="E322" s="12">
        <v>14249380.6</v>
      </c>
      <c r="F322" s="12">
        <v>13099712.189999999</v>
      </c>
      <c r="G322">
        <v>64501000</v>
      </c>
      <c r="H322" t="s">
        <v>554</v>
      </c>
    </row>
    <row r="323" spans="1:8" x14ac:dyDescent="0.25">
      <c r="A323" s="50">
        <v>6450500</v>
      </c>
      <c r="B323" s="50">
        <v>64505000</v>
      </c>
      <c r="C323" t="s">
        <v>757</v>
      </c>
      <c r="D323" s="12">
        <v>0</v>
      </c>
      <c r="F323" s="12">
        <v>972005.35</v>
      </c>
      <c r="G323">
        <v>64501000</v>
      </c>
      <c r="H323" t="s">
        <v>554</v>
      </c>
    </row>
    <row r="324" spans="1:8" x14ac:dyDescent="0.25">
      <c r="A324" s="50">
        <v>6458000</v>
      </c>
      <c r="B324" s="50">
        <v>64580000</v>
      </c>
      <c r="C324" t="s">
        <v>758</v>
      </c>
      <c r="D324" s="12">
        <v>12678120.887399999</v>
      </c>
      <c r="E324" s="12">
        <v>17150920.370000001</v>
      </c>
      <c r="F324" s="12">
        <v>-10979871.15</v>
      </c>
      <c r="G324">
        <v>64501000</v>
      </c>
      <c r="H324" t="s">
        <v>554</v>
      </c>
    </row>
    <row r="325" spans="1:8" x14ac:dyDescent="0.25">
      <c r="A325" s="50">
        <v>6450300</v>
      </c>
      <c r="B325" s="50">
        <v>64503000</v>
      </c>
      <c r="C325" t="s">
        <v>759</v>
      </c>
      <c r="D325" s="12">
        <v>777109.9</v>
      </c>
      <c r="G325">
        <v>64503000</v>
      </c>
      <c r="H325" t="str">
        <f>+C:C</f>
        <v>Cotisations FUNHECE</v>
      </c>
    </row>
    <row r="326" spans="1:8" x14ac:dyDescent="0.25">
      <c r="A326" s="50">
        <v>6470000</v>
      </c>
      <c r="B326" s="50">
        <v>64700000</v>
      </c>
      <c r="C326" t="s">
        <v>223</v>
      </c>
      <c r="D326" s="12">
        <v>180000</v>
      </c>
      <c r="F326" s="12">
        <v>200000</v>
      </c>
      <c r="G326">
        <v>64700000</v>
      </c>
      <c r="H326" t="s">
        <v>223</v>
      </c>
    </row>
    <row r="327" spans="1:8" x14ac:dyDescent="0.25">
      <c r="A327" s="50">
        <v>6480100</v>
      </c>
      <c r="B327" s="50">
        <v>64801000</v>
      </c>
      <c r="C327" t="s">
        <v>489</v>
      </c>
      <c r="D327" s="12">
        <v>3641735.89</v>
      </c>
      <c r="E327" s="12">
        <v>13218650.51</v>
      </c>
      <c r="F327" s="12">
        <v>19394385.170000002</v>
      </c>
      <c r="G327">
        <v>64801000</v>
      </c>
      <c r="H327" t="s">
        <v>556</v>
      </c>
    </row>
    <row r="328" spans="1:8" x14ac:dyDescent="0.25">
      <c r="A328" s="50">
        <v>6480200</v>
      </c>
      <c r="B328" s="50">
        <v>64802000</v>
      </c>
      <c r="C328" t="s">
        <v>557</v>
      </c>
      <c r="D328" s="12">
        <v>0</v>
      </c>
      <c r="E328" s="12">
        <v>195000</v>
      </c>
      <c r="F328" s="12">
        <v>0</v>
      </c>
      <c r="G328">
        <v>64801000</v>
      </c>
      <c r="H328" t="s">
        <v>556</v>
      </c>
    </row>
    <row r="329" spans="1:8" x14ac:dyDescent="0.25">
      <c r="A329" s="50">
        <v>6480300</v>
      </c>
      <c r="B329" s="50">
        <v>64803000</v>
      </c>
      <c r="C329" t="s">
        <v>558</v>
      </c>
      <c r="D329" s="12">
        <v>275052.79999999999</v>
      </c>
      <c r="E329" s="12">
        <v>130000</v>
      </c>
      <c r="F329" s="12">
        <v>0</v>
      </c>
      <c r="G329">
        <v>64801000</v>
      </c>
      <c r="H329" t="s">
        <v>556</v>
      </c>
    </row>
    <row r="330" spans="1:8" x14ac:dyDescent="0.25">
      <c r="A330" s="50">
        <v>6510000</v>
      </c>
      <c r="B330" s="50">
        <v>65100000</v>
      </c>
      <c r="C330" t="s">
        <v>760</v>
      </c>
      <c r="D330" s="12">
        <v>33531553.02</v>
      </c>
      <c r="E330" s="12">
        <v>1992002.02</v>
      </c>
      <c r="F330" s="12">
        <v>1266267.83</v>
      </c>
      <c r="G330">
        <v>65100000</v>
      </c>
      <c r="H330" t="s">
        <v>560</v>
      </c>
    </row>
    <row r="331" spans="1:8" x14ac:dyDescent="0.25">
      <c r="A331" s="50">
        <v>6520000</v>
      </c>
      <c r="B331" s="50">
        <v>65200000</v>
      </c>
      <c r="C331" t="s">
        <v>761</v>
      </c>
      <c r="D331" s="12">
        <v>6738784.2800000003</v>
      </c>
      <c r="E331" s="12">
        <v>102239845.67</v>
      </c>
      <c r="F331" s="12">
        <v>0</v>
      </c>
      <c r="G331">
        <v>65200000</v>
      </c>
      <c r="H331" t="s">
        <v>495</v>
      </c>
    </row>
    <row r="332" spans="1:8" x14ac:dyDescent="0.25">
      <c r="A332" s="50">
        <v>6560100</v>
      </c>
      <c r="B332" s="50">
        <v>65601000</v>
      </c>
      <c r="C332" t="s">
        <v>762</v>
      </c>
      <c r="D332" s="12">
        <v>880000</v>
      </c>
      <c r="E332" s="12">
        <v>3732364.88</v>
      </c>
      <c r="F332" s="12">
        <v>200722856.38999999</v>
      </c>
      <c r="G332">
        <v>65601000</v>
      </c>
      <c r="H332" t="s">
        <v>561</v>
      </c>
    </row>
    <row r="333" spans="1:8" x14ac:dyDescent="0.25">
      <c r="A333" s="50">
        <v>6560200</v>
      </c>
      <c r="B333" s="50">
        <v>65602000</v>
      </c>
      <c r="C333" t="s">
        <v>763</v>
      </c>
      <c r="D333" s="12">
        <v>19231060</v>
      </c>
      <c r="E333" s="12">
        <v>118049991.55</v>
      </c>
      <c r="F333" s="12">
        <v>21131001.140000001</v>
      </c>
      <c r="G333">
        <v>65602000</v>
      </c>
      <c r="H333" t="s">
        <v>229</v>
      </c>
    </row>
    <row r="334" spans="1:8" x14ac:dyDescent="0.25">
      <c r="A334" s="50">
        <v>6580000</v>
      </c>
      <c r="B334" s="50">
        <v>65800000</v>
      </c>
      <c r="C334" t="s">
        <v>764</v>
      </c>
      <c r="D334" s="12">
        <v>33280430.960000001</v>
      </c>
      <c r="E334" s="12">
        <v>94746397.569999993</v>
      </c>
      <c r="F334" s="12">
        <v>170856499.80000001</v>
      </c>
      <c r="G334">
        <v>65700000</v>
      </c>
      <c r="H334" t="s">
        <v>562</v>
      </c>
    </row>
    <row r="335" spans="1:8" x14ac:dyDescent="0.25">
      <c r="A335" s="50">
        <v>6570000</v>
      </c>
      <c r="B335" s="50">
        <v>65700000</v>
      </c>
      <c r="C335" t="s">
        <v>765</v>
      </c>
      <c r="D335" s="12">
        <v>197042.54</v>
      </c>
      <c r="E335" s="12">
        <v>49859133.850000001</v>
      </c>
      <c r="F335" s="12">
        <v>53877367.020000003</v>
      </c>
      <c r="G335">
        <v>65800000</v>
      </c>
      <c r="H335" t="s">
        <v>497</v>
      </c>
    </row>
    <row r="336" spans="1:8" x14ac:dyDescent="0.25">
      <c r="A336" s="50">
        <v>6571000</v>
      </c>
      <c r="B336" s="50">
        <v>65710000</v>
      </c>
      <c r="C336" t="s">
        <v>766</v>
      </c>
      <c r="D336" s="12">
        <v>0</v>
      </c>
      <c r="E336" s="12">
        <v>1000000</v>
      </c>
      <c r="F336" s="12">
        <v>0</v>
      </c>
      <c r="G336">
        <v>65800000</v>
      </c>
      <c r="H336" t="s">
        <v>497</v>
      </c>
    </row>
    <row r="337" spans="1:8" x14ac:dyDescent="0.25">
      <c r="A337" s="50">
        <v>6610100</v>
      </c>
      <c r="B337" s="50">
        <v>66101000</v>
      </c>
      <c r="C337" t="s">
        <v>767</v>
      </c>
      <c r="D337" s="12">
        <v>175121463.88</v>
      </c>
      <c r="E337" s="12">
        <v>53921226.119999997</v>
      </c>
      <c r="F337" s="12">
        <v>69921448.109999999</v>
      </c>
      <c r="G337">
        <v>66100000</v>
      </c>
      <c r="H337" t="s">
        <v>563</v>
      </c>
    </row>
    <row r="338" spans="1:8" x14ac:dyDescent="0.25">
      <c r="A338" s="50">
        <v>6610200</v>
      </c>
      <c r="B338" s="50">
        <v>66102000</v>
      </c>
      <c r="C338" t="s">
        <v>564</v>
      </c>
      <c r="D338" s="12">
        <v>698832563.15999997</v>
      </c>
      <c r="E338" s="12">
        <v>648050303.65999997</v>
      </c>
      <c r="F338" s="12">
        <v>437329679.25999999</v>
      </c>
      <c r="G338">
        <v>66100000</v>
      </c>
      <c r="H338" t="s">
        <v>563</v>
      </c>
    </row>
    <row r="339" spans="1:8" x14ac:dyDescent="0.25">
      <c r="A339" s="50">
        <v>6610300</v>
      </c>
      <c r="B339" s="50">
        <v>66103000</v>
      </c>
      <c r="C339" t="s">
        <v>565</v>
      </c>
      <c r="D339" s="12">
        <v>529503370.06</v>
      </c>
      <c r="E339" s="12">
        <v>252442652.31</v>
      </c>
      <c r="F339" s="12">
        <v>227124324.21000001</v>
      </c>
      <c r="G339">
        <v>66100000</v>
      </c>
      <c r="H339" t="s">
        <v>563</v>
      </c>
    </row>
    <row r="340" spans="1:8" x14ac:dyDescent="0.25">
      <c r="A340" s="50">
        <v>6610400</v>
      </c>
      <c r="B340" s="50">
        <v>66104000</v>
      </c>
      <c r="C340" t="s">
        <v>566</v>
      </c>
      <c r="D340" s="12">
        <v>524913416.92000002</v>
      </c>
      <c r="E340" s="12">
        <v>345456076.74000001</v>
      </c>
      <c r="F340" s="12">
        <v>55755600.369999997</v>
      </c>
      <c r="G340">
        <v>66100000</v>
      </c>
      <c r="H340" t="s">
        <v>563</v>
      </c>
    </row>
    <row r="341" spans="1:8" x14ac:dyDescent="0.25">
      <c r="A341" s="50">
        <v>6610500</v>
      </c>
      <c r="B341" s="50">
        <v>66105000</v>
      </c>
      <c r="C341" t="s">
        <v>768</v>
      </c>
      <c r="D341" s="12">
        <v>0</v>
      </c>
      <c r="E341" s="12">
        <v>4616058.8799999999</v>
      </c>
      <c r="F341" s="12">
        <v>23947235.420000002</v>
      </c>
      <c r="G341">
        <v>66100000</v>
      </c>
      <c r="H341" t="s">
        <v>563</v>
      </c>
    </row>
    <row r="342" spans="1:8" x14ac:dyDescent="0.25">
      <c r="A342" s="50">
        <v>6610600</v>
      </c>
      <c r="B342" s="50">
        <v>66106000</v>
      </c>
      <c r="C342" t="s">
        <v>769</v>
      </c>
      <c r="D342" s="12">
        <v>0</v>
      </c>
      <c r="F342" s="12">
        <v>3526628.6</v>
      </c>
      <c r="G342">
        <v>66100000</v>
      </c>
      <c r="H342" t="s">
        <v>563</v>
      </c>
    </row>
    <row r="343" spans="1:8" x14ac:dyDescent="0.25">
      <c r="A343" s="50">
        <v>6660000</v>
      </c>
      <c r="B343" s="50">
        <v>66600000</v>
      </c>
      <c r="C343" t="s">
        <v>770</v>
      </c>
      <c r="D343" s="12">
        <v>587093782.28320003</v>
      </c>
      <c r="E343" s="12">
        <v>958448166.98000002</v>
      </c>
      <c r="F343" s="12">
        <v>376290842.94</v>
      </c>
      <c r="G343">
        <v>66600000</v>
      </c>
      <c r="H343" t="s">
        <v>232</v>
      </c>
    </row>
    <row r="344" spans="1:8" x14ac:dyDescent="0.25">
      <c r="A344" s="50">
        <v>6811100</v>
      </c>
      <c r="B344" s="50">
        <v>68111000</v>
      </c>
      <c r="C344" t="s">
        <v>771</v>
      </c>
      <c r="D344" s="12">
        <v>22150118.629999999</v>
      </c>
      <c r="E344" s="12">
        <v>65980854.310000002</v>
      </c>
      <c r="F344" s="12">
        <v>63223251.380000003</v>
      </c>
      <c r="G344">
        <v>68111000</v>
      </c>
      <c r="H344" t="s">
        <v>509</v>
      </c>
    </row>
    <row r="345" spans="1:8" x14ac:dyDescent="0.25">
      <c r="A345" s="50">
        <v>6811200</v>
      </c>
      <c r="B345" s="50">
        <v>68112000</v>
      </c>
      <c r="C345" t="s">
        <v>772</v>
      </c>
      <c r="D345" s="12">
        <v>331427463.86000001</v>
      </c>
      <c r="E345" s="12">
        <v>322053057.76999998</v>
      </c>
      <c r="F345" s="12">
        <v>247923796.68000001</v>
      </c>
      <c r="G345">
        <v>68112000</v>
      </c>
      <c r="H345" t="s">
        <v>511</v>
      </c>
    </row>
    <row r="346" spans="1:8" x14ac:dyDescent="0.25">
      <c r="A346" s="50">
        <v>6850000</v>
      </c>
      <c r="B346" s="50">
        <v>68500000</v>
      </c>
      <c r="C346" t="s">
        <v>512</v>
      </c>
      <c r="D346" s="12">
        <v>983778890.86000001</v>
      </c>
      <c r="E346" s="12">
        <v>747537682.36000001</v>
      </c>
      <c r="F346" s="12">
        <v>0</v>
      </c>
      <c r="G346">
        <v>68500000</v>
      </c>
      <c r="H346" t="s">
        <v>512</v>
      </c>
    </row>
    <row r="347" spans="1:8" x14ac:dyDescent="0.25">
      <c r="A347" s="50">
        <v>698000</v>
      </c>
      <c r="B347" s="50">
        <v>69800000</v>
      </c>
      <c r="C347" t="s">
        <v>513</v>
      </c>
      <c r="D347" s="12">
        <v>1045086405.46584</v>
      </c>
      <c r="G347">
        <v>69800000</v>
      </c>
    </row>
    <row r="348" spans="1:8" x14ac:dyDescent="0.25">
      <c r="A348" s="50">
        <v>6950000</v>
      </c>
      <c r="B348" s="50">
        <v>69500000</v>
      </c>
      <c r="C348" t="s">
        <v>773</v>
      </c>
      <c r="D348" s="12">
        <v>0</v>
      </c>
      <c r="F348" s="12">
        <v>1810408175.5699999</v>
      </c>
      <c r="G348">
        <v>69800000</v>
      </c>
      <c r="H348" t="s">
        <v>513</v>
      </c>
    </row>
    <row r="349" spans="1:8" x14ac:dyDescent="0.25">
      <c r="A349" s="50">
        <v>6980000</v>
      </c>
      <c r="B349" s="50">
        <v>69800000</v>
      </c>
      <c r="C349" t="s">
        <v>513</v>
      </c>
      <c r="D349" s="12">
        <v>0</v>
      </c>
      <c r="E349" s="12">
        <v>0</v>
      </c>
      <c r="F349" s="12">
        <v>0</v>
      </c>
      <c r="G349">
        <v>69800000</v>
      </c>
      <c r="H349" t="s">
        <v>513</v>
      </c>
    </row>
    <row r="350" spans="1:8" x14ac:dyDescent="0.25">
      <c r="A350" s="50">
        <v>7060000</v>
      </c>
      <c r="B350" s="50">
        <v>70600000</v>
      </c>
      <c r="C350" t="s">
        <v>774</v>
      </c>
      <c r="D350" s="12">
        <v>0</v>
      </c>
      <c r="E350" s="12">
        <v>0</v>
      </c>
      <c r="F350" s="12">
        <v>0</v>
      </c>
      <c r="G350">
        <v>70600000</v>
      </c>
      <c r="H350" t="s">
        <v>521</v>
      </c>
    </row>
    <row r="351" spans="1:8" x14ac:dyDescent="0.25">
      <c r="A351" s="50">
        <v>7071000</v>
      </c>
      <c r="B351" s="50">
        <v>70710000</v>
      </c>
      <c r="C351" t="s">
        <v>775</v>
      </c>
      <c r="D351" s="12">
        <v>-5864589098.7600002</v>
      </c>
      <c r="E351" s="12">
        <v>-10145386334.48</v>
      </c>
      <c r="F351" s="12">
        <v>-5529896218.6800003</v>
      </c>
      <c r="G351">
        <v>70710000</v>
      </c>
      <c r="H351" t="s">
        <v>572</v>
      </c>
    </row>
    <row r="352" spans="1:8" x14ac:dyDescent="0.25">
      <c r="A352" s="50">
        <v>7072000</v>
      </c>
      <c r="B352" s="50">
        <v>70720000</v>
      </c>
      <c r="C352" t="s">
        <v>776</v>
      </c>
      <c r="D352" s="12">
        <v>-59168474425.470001</v>
      </c>
      <c r="E352" s="12">
        <v>-38218712118.599998</v>
      </c>
      <c r="F352" s="12">
        <v>-46975315200.190002</v>
      </c>
      <c r="G352">
        <v>70710000</v>
      </c>
      <c r="H352" t="s">
        <v>572</v>
      </c>
    </row>
    <row r="353" spans="1:8" x14ac:dyDescent="0.25">
      <c r="A353" s="50">
        <v>7073000</v>
      </c>
      <c r="B353" s="50">
        <v>70730000</v>
      </c>
      <c r="C353" t="s">
        <v>777</v>
      </c>
      <c r="D353" s="12">
        <v>0</v>
      </c>
      <c r="E353" s="12">
        <v>-952875540</v>
      </c>
      <c r="F353" s="12">
        <v>0</v>
      </c>
      <c r="G353">
        <v>70710000</v>
      </c>
      <c r="H353" t="s">
        <v>572</v>
      </c>
    </row>
    <row r="354" spans="1:8" x14ac:dyDescent="0.25">
      <c r="A354" s="50">
        <v>7080000</v>
      </c>
      <c r="B354" s="50">
        <v>70800000</v>
      </c>
      <c r="C354" t="s">
        <v>778</v>
      </c>
      <c r="D354" s="12">
        <v>-901600</v>
      </c>
      <c r="E354" s="12">
        <v>-495000</v>
      </c>
      <c r="F354" s="12">
        <v>0</v>
      </c>
      <c r="G354">
        <v>70800000</v>
      </c>
      <c r="H354" t="s">
        <v>522</v>
      </c>
    </row>
    <row r="355" spans="1:8" x14ac:dyDescent="0.25">
      <c r="A355" s="50">
        <v>7081000</v>
      </c>
      <c r="B355" s="50">
        <v>70810000</v>
      </c>
      <c r="C355" t="s">
        <v>779</v>
      </c>
      <c r="D355" s="12">
        <v>0</v>
      </c>
      <c r="E355" s="12">
        <v>-8372977.8799999999</v>
      </c>
      <c r="F355" s="12">
        <v>0</v>
      </c>
      <c r="G355">
        <v>70800000</v>
      </c>
      <c r="H355" t="s">
        <v>522</v>
      </c>
    </row>
    <row r="356" spans="1:8" x14ac:dyDescent="0.25">
      <c r="A356" s="50">
        <v>7090000</v>
      </c>
      <c r="B356" s="50">
        <v>70900000</v>
      </c>
      <c r="C356" t="s">
        <v>780</v>
      </c>
      <c r="D356" s="12">
        <v>1346449840.4400001</v>
      </c>
      <c r="E356" s="12">
        <v>3114149219</v>
      </c>
      <c r="F356" s="12">
        <v>2307627677.73</v>
      </c>
      <c r="G356">
        <v>70900000</v>
      </c>
      <c r="H356" t="s">
        <v>523</v>
      </c>
    </row>
    <row r="357" spans="1:8" x14ac:dyDescent="0.25">
      <c r="A357" s="50">
        <v>7140000</v>
      </c>
      <c r="B357" s="50">
        <v>71400000</v>
      </c>
      <c r="C357" t="s">
        <v>781</v>
      </c>
      <c r="D357" s="12">
        <v>3652514.13</v>
      </c>
      <c r="E357" s="12">
        <v>123556404.66</v>
      </c>
      <c r="F357" s="12">
        <v>-148959619.91999999</v>
      </c>
      <c r="G357">
        <v>71400000</v>
      </c>
      <c r="H357" t="s">
        <v>782</v>
      </c>
    </row>
    <row r="358" spans="1:8" x14ac:dyDescent="0.25">
      <c r="A358" s="50">
        <v>7520000</v>
      </c>
      <c r="B358" s="50">
        <v>75200000</v>
      </c>
      <c r="C358" t="s">
        <v>524</v>
      </c>
      <c r="D358" s="12">
        <v>-18158252</v>
      </c>
      <c r="E358" s="12">
        <v>-195126446.66999999</v>
      </c>
      <c r="F358" s="12">
        <v>-833333.34</v>
      </c>
      <c r="G358">
        <v>75200000</v>
      </c>
      <c r="H358" t="s">
        <v>524</v>
      </c>
    </row>
    <row r="359" spans="1:8" x14ac:dyDescent="0.25">
      <c r="A359" s="50">
        <v>7580000</v>
      </c>
      <c r="B359" s="50">
        <v>75800000</v>
      </c>
      <c r="C359" t="s">
        <v>783</v>
      </c>
      <c r="D359" s="12">
        <v>-18361344.32</v>
      </c>
      <c r="E359" s="12">
        <v>-408385136.74000001</v>
      </c>
      <c r="F359" s="12">
        <v>-30387569.25</v>
      </c>
      <c r="G359">
        <v>75800000</v>
      </c>
      <c r="H359" t="s">
        <v>237</v>
      </c>
    </row>
    <row r="360" spans="1:8" x14ac:dyDescent="0.25">
      <c r="A360" s="50">
        <v>7581000</v>
      </c>
      <c r="B360" s="50">
        <v>75810000</v>
      </c>
      <c r="C360" t="s">
        <v>573</v>
      </c>
      <c r="D360" s="12">
        <v>-10612300</v>
      </c>
      <c r="E360" s="12">
        <v>-8287200</v>
      </c>
      <c r="F360" s="12">
        <v>-10201700</v>
      </c>
      <c r="G360">
        <v>75800000</v>
      </c>
      <c r="H360" t="s">
        <v>237</v>
      </c>
    </row>
    <row r="361" spans="1:8" x14ac:dyDescent="0.25">
      <c r="A361" s="50">
        <v>7585000</v>
      </c>
      <c r="B361" s="50">
        <v>75850000</v>
      </c>
      <c r="C361" t="s">
        <v>784</v>
      </c>
      <c r="D361" s="12">
        <v>-22521378</v>
      </c>
      <c r="E361" s="12">
        <v>-110697500</v>
      </c>
      <c r="F361" s="12">
        <v>-3065000</v>
      </c>
      <c r="G361">
        <v>75800000</v>
      </c>
      <c r="H361" t="s">
        <v>237</v>
      </c>
    </row>
    <row r="362" spans="1:8" x14ac:dyDescent="0.25">
      <c r="A362" s="50">
        <v>7650000</v>
      </c>
      <c r="B362" s="50">
        <v>76500000</v>
      </c>
      <c r="C362" t="s">
        <v>785</v>
      </c>
      <c r="D362" s="12">
        <v>-1587998.39</v>
      </c>
      <c r="E362" s="12">
        <v>-534657.43999999994</v>
      </c>
      <c r="F362" s="12">
        <v>-4962223.74</v>
      </c>
      <c r="G362">
        <v>76500000</v>
      </c>
      <c r="H362" t="s">
        <v>574</v>
      </c>
    </row>
    <row r="363" spans="1:8" x14ac:dyDescent="0.25">
      <c r="A363" s="50">
        <v>7660000</v>
      </c>
      <c r="B363" s="50">
        <v>76600000</v>
      </c>
      <c r="C363" t="s">
        <v>786</v>
      </c>
      <c r="D363" s="12">
        <v>-148146950.8836</v>
      </c>
      <c r="E363" s="12">
        <v>-306206673.69</v>
      </c>
      <c r="F363" s="12">
        <v>-41579229.850000001</v>
      </c>
      <c r="G363">
        <v>76600000</v>
      </c>
      <c r="H363" t="s">
        <v>239</v>
      </c>
    </row>
    <row r="364" spans="1:8" x14ac:dyDescent="0.25">
      <c r="A364" s="50">
        <v>7850000</v>
      </c>
      <c r="B364" s="50">
        <v>78500000</v>
      </c>
      <c r="C364" t="s">
        <v>529</v>
      </c>
      <c r="D364" s="12">
        <v>-421297269.25</v>
      </c>
      <c r="E364" s="12">
        <v>-76868000</v>
      </c>
      <c r="F364" s="12">
        <v>-89521598.640000001</v>
      </c>
      <c r="G364">
        <v>78500000</v>
      </c>
      <c r="H364" t="s">
        <v>529</v>
      </c>
    </row>
    <row r="365" spans="1:8" x14ac:dyDescent="0.25">
      <c r="A365" s="50">
        <v>6350100</v>
      </c>
      <c r="B365" s="50">
        <v>63501000</v>
      </c>
      <c r="C365" t="s">
        <v>215</v>
      </c>
      <c r="D365" s="12">
        <v>7115553.7000000002</v>
      </c>
      <c r="E365" s="12">
        <v>22778928</v>
      </c>
      <c r="F365" s="12">
        <v>4242213.17</v>
      </c>
      <c r="G365">
        <v>63500000</v>
      </c>
      <c r="H365" t="s">
        <v>215</v>
      </c>
    </row>
  </sheetData>
  <conditionalFormatting sqref="A3:A365">
    <cfRule type="duplicateValues" dxfId="750" priority="2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5E0B4"/>
  </sheetPr>
  <dimension ref="A1:P341"/>
  <sheetViews>
    <sheetView topLeftCell="A19" zoomScaleNormal="100" workbookViewId="0">
      <selection activeCell="C17" sqref="C17"/>
    </sheetView>
  </sheetViews>
  <sheetFormatPr baseColWidth="10" defaultColWidth="10.7109375" defaultRowHeight="14.25" x14ac:dyDescent="0.25"/>
  <cols>
    <col min="1" max="1" width="11.5703125" style="11" customWidth="1"/>
    <col min="2" max="2" width="11.5703125" style="22" customWidth="1"/>
    <col min="3" max="3" width="32.140625" style="11" customWidth="1"/>
    <col min="4" max="4" width="17" style="11" customWidth="1"/>
    <col min="5" max="6" width="22.85546875" style="11" customWidth="1"/>
    <col min="7" max="7" width="11.5703125" style="22" customWidth="1"/>
    <col min="9" max="9" width="22.85546875" customWidth="1"/>
    <col min="13" max="13" width="11.42578125" style="53" customWidth="1"/>
    <col min="16" max="16" width="13.140625" customWidth="1"/>
  </cols>
  <sheetData>
    <row r="1" spans="1:16" x14ac:dyDescent="0.25">
      <c r="D1" s="11">
        <v>2021</v>
      </c>
      <c r="E1" s="11">
        <v>2020</v>
      </c>
      <c r="F1" s="11">
        <v>2019</v>
      </c>
    </row>
    <row r="2" spans="1:16" x14ac:dyDescent="0.25">
      <c r="A2" s="54" t="s">
        <v>787</v>
      </c>
      <c r="B2" s="55" t="s">
        <v>577</v>
      </c>
      <c r="C2" s="55" t="s">
        <v>788</v>
      </c>
      <c r="D2" s="55"/>
      <c r="G2" s="13" t="s">
        <v>789</v>
      </c>
      <c r="J2" s="56"/>
      <c r="P2" s="12"/>
    </row>
    <row r="3" spans="1:16" x14ac:dyDescent="0.25">
      <c r="A3" s="57" t="s">
        <v>790</v>
      </c>
      <c r="B3" s="23">
        <v>10100000</v>
      </c>
      <c r="C3" s="57" t="s">
        <v>581</v>
      </c>
      <c r="D3" s="58">
        <v>-3980000000</v>
      </c>
      <c r="E3" s="59">
        <v>-3980000000</v>
      </c>
      <c r="F3" s="59">
        <v>-3980000000</v>
      </c>
      <c r="G3" s="22">
        <v>10100000</v>
      </c>
      <c r="J3" s="56"/>
    </row>
    <row r="4" spans="1:16" x14ac:dyDescent="0.25">
      <c r="A4" s="57" t="s">
        <v>791</v>
      </c>
      <c r="B4" s="23">
        <v>10610000</v>
      </c>
      <c r="C4" s="57" t="s">
        <v>582</v>
      </c>
      <c r="D4" s="58">
        <v>-398000000</v>
      </c>
      <c r="E4" s="59">
        <v>-398000000</v>
      </c>
      <c r="F4" s="59">
        <v>-398000000</v>
      </c>
      <c r="G4" s="22">
        <v>10610000</v>
      </c>
      <c r="J4" s="56"/>
    </row>
    <row r="5" spans="1:16" x14ac:dyDescent="0.25">
      <c r="A5" s="57" t="s">
        <v>792</v>
      </c>
      <c r="B5" s="23">
        <v>11000000</v>
      </c>
      <c r="C5" s="57" t="s">
        <v>584</v>
      </c>
      <c r="D5" s="58">
        <v>-22975564659.380001</v>
      </c>
      <c r="E5" s="59">
        <v>-16005083021.360001</v>
      </c>
      <c r="F5" s="59">
        <v>-7177204402.71</v>
      </c>
      <c r="G5" s="22">
        <v>11000000</v>
      </c>
      <c r="J5" s="56"/>
    </row>
    <row r="6" spans="1:16" x14ac:dyDescent="0.25">
      <c r="A6" s="57" t="s">
        <v>793</v>
      </c>
      <c r="B6" s="23">
        <v>12000000</v>
      </c>
      <c r="C6" s="57" t="s">
        <v>585</v>
      </c>
      <c r="D6" s="58">
        <v>0</v>
      </c>
      <c r="E6" s="59">
        <v>0</v>
      </c>
      <c r="F6" s="59">
        <v>0</v>
      </c>
      <c r="G6" s="22">
        <v>12000000</v>
      </c>
      <c r="J6" s="56"/>
    </row>
    <row r="7" spans="1:16" x14ac:dyDescent="0.25">
      <c r="A7" s="57" t="s">
        <v>794</v>
      </c>
      <c r="B7" s="23">
        <v>12800000</v>
      </c>
      <c r="C7" s="57" t="s">
        <v>586</v>
      </c>
      <c r="D7" s="58">
        <v>0</v>
      </c>
      <c r="E7" s="59">
        <v>0</v>
      </c>
      <c r="F7" s="59">
        <v>-3094338788.6300001</v>
      </c>
      <c r="G7" s="22">
        <v>12800000</v>
      </c>
      <c r="J7" s="56"/>
    </row>
    <row r="8" spans="1:16" x14ac:dyDescent="0.25">
      <c r="A8" s="57" t="s">
        <v>795</v>
      </c>
      <c r="B8" s="23">
        <v>16200000</v>
      </c>
      <c r="C8" s="57" t="s">
        <v>246</v>
      </c>
      <c r="D8" s="58">
        <v>0</v>
      </c>
      <c r="E8" s="59">
        <v>0</v>
      </c>
      <c r="F8" s="59">
        <v>0</v>
      </c>
      <c r="G8" s="18">
        <v>16200000</v>
      </c>
      <c r="J8" s="56"/>
    </row>
    <row r="9" spans="1:16" x14ac:dyDescent="0.25">
      <c r="A9" s="57" t="s">
        <v>796</v>
      </c>
      <c r="B9" s="23">
        <v>16420000</v>
      </c>
      <c r="C9" s="57" t="s">
        <v>245</v>
      </c>
      <c r="D9" s="58">
        <v>-5178751889.2700005</v>
      </c>
      <c r="E9" s="59">
        <v>-7814428492.8699999</v>
      </c>
      <c r="F9" s="59">
        <v>-9473833515.3799992</v>
      </c>
      <c r="G9" s="22">
        <v>16420000</v>
      </c>
      <c r="J9" s="56"/>
    </row>
    <row r="10" spans="1:16" x14ac:dyDescent="0.25">
      <c r="B10" s="22">
        <v>16500000</v>
      </c>
      <c r="C10" s="11" t="s">
        <v>797</v>
      </c>
      <c r="D10" s="58">
        <v>-1651059124.96</v>
      </c>
      <c r="G10" s="22">
        <v>16500000</v>
      </c>
    </row>
    <row r="11" spans="1:16" x14ac:dyDescent="0.25">
      <c r="A11" s="57" t="s">
        <v>798</v>
      </c>
      <c r="B11" s="23">
        <v>16885000</v>
      </c>
      <c r="C11" s="57" t="s">
        <v>247</v>
      </c>
      <c r="D11" s="58">
        <v>0</v>
      </c>
      <c r="E11" s="59">
        <v>-26496377.75</v>
      </c>
      <c r="F11" s="59">
        <v>-48392388.93</v>
      </c>
      <c r="G11" s="22">
        <v>16885000</v>
      </c>
      <c r="J11" s="56"/>
    </row>
    <row r="12" spans="1:16" x14ac:dyDescent="0.25">
      <c r="A12" s="57" t="s">
        <v>799</v>
      </c>
      <c r="B12" s="23">
        <v>20400000</v>
      </c>
      <c r="C12" s="57" t="s">
        <v>588</v>
      </c>
      <c r="D12" s="58">
        <v>21223664.359999999</v>
      </c>
      <c r="E12" s="59">
        <v>21223664.359999999</v>
      </c>
      <c r="F12" s="59">
        <v>21223664.359999999</v>
      </c>
      <c r="G12" s="22">
        <v>20400000</v>
      </c>
      <c r="J12" s="56"/>
    </row>
    <row r="13" spans="1:16" x14ac:dyDescent="0.25">
      <c r="A13" s="57" t="s">
        <v>800</v>
      </c>
      <c r="B13" s="23">
        <v>20500000</v>
      </c>
      <c r="C13" s="57" t="s">
        <v>801</v>
      </c>
      <c r="D13" s="58">
        <v>6174624.8099999996</v>
      </c>
      <c r="E13" s="59">
        <v>6174624.8099999996</v>
      </c>
      <c r="F13" s="59">
        <v>6174624.8099999996</v>
      </c>
      <c r="G13" s="23">
        <v>20500000</v>
      </c>
      <c r="J13" s="56"/>
    </row>
    <row r="14" spans="1:16" x14ac:dyDescent="0.25">
      <c r="A14" s="57" t="s">
        <v>802</v>
      </c>
      <c r="B14" s="23">
        <v>21100000</v>
      </c>
      <c r="C14" s="57" t="s">
        <v>803</v>
      </c>
      <c r="D14" s="58">
        <v>256800000</v>
      </c>
      <c r="E14" s="59">
        <v>214200000</v>
      </c>
      <c r="F14" s="59">
        <v>79000000</v>
      </c>
      <c r="G14" s="60">
        <v>21100000</v>
      </c>
      <c r="J14" s="56"/>
    </row>
    <row r="15" spans="1:16" x14ac:dyDescent="0.25">
      <c r="A15" s="57" t="s">
        <v>804</v>
      </c>
      <c r="B15" s="23">
        <v>21200000</v>
      </c>
      <c r="C15" s="57" t="s">
        <v>590</v>
      </c>
      <c r="D15" s="58">
        <v>335848587.44999999</v>
      </c>
      <c r="E15" s="59">
        <v>335848587.44999999</v>
      </c>
      <c r="F15" s="59">
        <v>178266587.44999999</v>
      </c>
      <c r="G15" s="22">
        <v>21200000</v>
      </c>
      <c r="J15" s="56"/>
    </row>
    <row r="16" spans="1:16" x14ac:dyDescent="0.25">
      <c r="A16" s="57" t="s">
        <v>805</v>
      </c>
      <c r="B16" s="23">
        <v>21300000</v>
      </c>
      <c r="C16" s="57" t="s">
        <v>591</v>
      </c>
      <c r="D16" s="58">
        <v>10186380914.440001</v>
      </c>
      <c r="E16" s="59">
        <v>9809021234.4400005</v>
      </c>
      <c r="F16" s="59">
        <v>10777035184.440001</v>
      </c>
      <c r="G16" s="22">
        <v>21300000</v>
      </c>
      <c r="J16" s="56"/>
    </row>
    <row r="17" spans="1:10" x14ac:dyDescent="0.25">
      <c r="A17" s="57" t="s">
        <v>806</v>
      </c>
      <c r="B17" s="23">
        <v>21500000</v>
      </c>
      <c r="C17" s="57" t="s">
        <v>592</v>
      </c>
      <c r="D17" s="58">
        <v>94238265.260000005</v>
      </c>
      <c r="E17" s="59">
        <v>80159881.920000002</v>
      </c>
      <c r="F17" s="59">
        <v>73654881.920000002</v>
      </c>
      <c r="G17" s="22">
        <v>21500000</v>
      </c>
      <c r="H17" s="23"/>
      <c r="J17" s="56"/>
    </row>
    <row r="18" spans="1:10" x14ac:dyDescent="0.25">
      <c r="A18" s="57" t="s">
        <v>807</v>
      </c>
      <c r="B18" s="23">
        <v>21520000</v>
      </c>
      <c r="C18" s="57" t="s">
        <v>254</v>
      </c>
      <c r="D18" s="58">
        <v>17308000</v>
      </c>
      <c r="E18" s="59">
        <v>17308000</v>
      </c>
      <c r="F18" s="59">
        <v>17308000</v>
      </c>
      <c r="G18" s="22">
        <v>21520000</v>
      </c>
      <c r="J18" s="56"/>
    </row>
    <row r="19" spans="1:10" x14ac:dyDescent="0.25">
      <c r="A19" s="57" t="s">
        <v>808</v>
      </c>
      <c r="B19" s="23">
        <v>21530000</v>
      </c>
      <c r="C19" s="57" t="s">
        <v>258</v>
      </c>
      <c r="D19" s="58">
        <v>604974909.87</v>
      </c>
      <c r="E19" s="59">
        <v>414272749.36000001</v>
      </c>
      <c r="F19" s="59">
        <v>347072749.36000001</v>
      </c>
      <c r="G19" s="22">
        <v>21530000</v>
      </c>
      <c r="J19" s="56"/>
    </row>
    <row r="20" spans="1:10" x14ac:dyDescent="0.25">
      <c r="A20" s="57" t="s">
        <v>809</v>
      </c>
      <c r="B20" s="23">
        <v>21810000</v>
      </c>
      <c r="C20" s="57" t="s">
        <v>260</v>
      </c>
      <c r="D20" s="58">
        <v>12516839278.360001</v>
      </c>
      <c r="E20" s="59">
        <v>12378614842.99</v>
      </c>
      <c r="F20" s="59">
        <v>11251580342.370001</v>
      </c>
      <c r="G20" s="22">
        <v>21810000</v>
      </c>
      <c r="J20" s="56"/>
    </row>
    <row r="21" spans="1:10" x14ac:dyDescent="0.25">
      <c r="A21" s="57" t="s">
        <v>810</v>
      </c>
      <c r="B21" s="23">
        <v>21820000</v>
      </c>
      <c r="C21" s="57" t="s">
        <v>52</v>
      </c>
      <c r="D21" s="58">
        <v>101201104.33</v>
      </c>
      <c r="E21" s="59">
        <v>84742606.859999999</v>
      </c>
      <c r="F21" s="59">
        <v>66463180.329999998</v>
      </c>
      <c r="G21" s="22">
        <v>21820000</v>
      </c>
      <c r="J21" s="56"/>
    </row>
    <row r="22" spans="1:10" x14ac:dyDescent="0.25">
      <c r="A22" s="57" t="s">
        <v>811</v>
      </c>
      <c r="B22" s="23">
        <v>21830000</v>
      </c>
      <c r="C22" s="57" t="s">
        <v>596</v>
      </c>
      <c r="D22" s="58">
        <v>421996047.69999999</v>
      </c>
      <c r="E22" s="59">
        <v>409696738.98000002</v>
      </c>
      <c r="F22" s="59">
        <v>447005861.68000001</v>
      </c>
      <c r="G22" s="22">
        <v>21830000</v>
      </c>
      <c r="J22" s="56"/>
    </row>
    <row r="23" spans="1:10" x14ac:dyDescent="0.25">
      <c r="A23" s="57" t="s">
        <v>812</v>
      </c>
      <c r="B23" s="23">
        <v>21840000</v>
      </c>
      <c r="C23" s="57" t="s">
        <v>597</v>
      </c>
      <c r="D23" s="58">
        <v>104940426.43000001</v>
      </c>
      <c r="E23" s="59">
        <v>85681242.939999998</v>
      </c>
      <c r="F23" s="59">
        <v>78173839</v>
      </c>
      <c r="G23" s="22">
        <v>21840000</v>
      </c>
      <c r="J23" s="56"/>
    </row>
    <row r="24" spans="1:10" x14ac:dyDescent="0.25">
      <c r="A24" s="57" t="s">
        <v>813</v>
      </c>
      <c r="B24" s="23">
        <v>21850000</v>
      </c>
      <c r="C24" s="57" t="s">
        <v>264</v>
      </c>
      <c r="D24" s="58">
        <v>1195000</v>
      </c>
      <c r="E24" s="59">
        <v>1195000</v>
      </c>
      <c r="F24" s="59">
        <v>1195000</v>
      </c>
      <c r="G24" s="22">
        <v>21850000</v>
      </c>
      <c r="J24" s="56"/>
    </row>
    <row r="25" spans="1:10" x14ac:dyDescent="0.25">
      <c r="A25" s="57" t="s">
        <v>814</v>
      </c>
      <c r="B25" s="23">
        <v>23000000</v>
      </c>
      <c r="C25" s="57" t="s">
        <v>266</v>
      </c>
      <c r="D25" s="58">
        <v>4636334010.5900002</v>
      </c>
      <c r="E25" s="59">
        <v>122348900.64</v>
      </c>
      <c r="F25" s="59">
        <v>295430222.49000001</v>
      </c>
      <c r="G25" s="22">
        <v>23000000</v>
      </c>
      <c r="J25" s="56"/>
    </row>
    <row r="26" spans="1:10" x14ac:dyDescent="0.25">
      <c r="A26" s="57" t="s">
        <v>815</v>
      </c>
      <c r="B26" s="23">
        <v>26100000</v>
      </c>
      <c r="C26" s="57" t="s">
        <v>598</v>
      </c>
      <c r="D26" s="58">
        <v>1119000000</v>
      </c>
      <c r="E26" s="59">
        <v>19000000</v>
      </c>
      <c r="F26" s="59">
        <v>19000000</v>
      </c>
      <c r="G26" s="22">
        <v>26100000</v>
      </c>
      <c r="J26" s="56"/>
    </row>
    <row r="27" spans="1:10" x14ac:dyDescent="0.25">
      <c r="A27" s="57" t="s">
        <v>816</v>
      </c>
      <c r="B27" s="23">
        <v>27500000</v>
      </c>
      <c r="C27" s="57" t="s">
        <v>599</v>
      </c>
      <c r="D27" s="58">
        <v>345033000</v>
      </c>
      <c r="E27" s="59">
        <v>324368000</v>
      </c>
      <c r="F27" s="59">
        <v>346618000</v>
      </c>
      <c r="G27" s="22">
        <v>27500000</v>
      </c>
      <c r="J27" s="56"/>
    </row>
    <row r="28" spans="1:10" x14ac:dyDescent="0.25">
      <c r="A28" s="57" t="s">
        <v>817</v>
      </c>
      <c r="B28" s="23">
        <v>28040000</v>
      </c>
      <c r="C28" s="57" t="s">
        <v>600</v>
      </c>
      <c r="D28" s="58">
        <v>-21223664.350000001</v>
      </c>
      <c r="E28" s="59">
        <v>-17008935.010000002</v>
      </c>
      <c r="F28" s="59">
        <v>-12764202.140000001</v>
      </c>
      <c r="G28" s="22">
        <v>28040000</v>
      </c>
    </row>
    <row r="29" spans="1:10" x14ac:dyDescent="0.25">
      <c r="A29" s="57" t="s">
        <v>818</v>
      </c>
      <c r="B29" s="23">
        <v>28050000</v>
      </c>
      <c r="C29" s="57" t="s">
        <v>819</v>
      </c>
      <c r="D29" s="58">
        <v>-6174624.7999999998</v>
      </c>
      <c r="E29" s="59">
        <v>-6174624.7999999998</v>
      </c>
      <c r="F29" s="59">
        <v>-6174624.7999999998</v>
      </c>
      <c r="G29" s="23">
        <v>28050000</v>
      </c>
    </row>
    <row r="30" spans="1:10" x14ac:dyDescent="0.25">
      <c r="A30" s="57" t="s">
        <v>820</v>
      </c>
      <c r="B30" s="23">
        <v>28120000</v>
      </c>
      <c r="C30" s="57" t="s">
        <v>602</v>
      </c>
      <c r="D30" s="58">
        <v>-94765663.209999993</v>
      </c>
      <c r="E30" s="59">
        <v>-61180804.460000001</v>
      </c>
      <c r="F30" s="59">
        <v>-40738811.259999998</v>
      </c>
      <c r="G30" s="22">
        <v>28120000</v>
      </c>
    </row>
    <row r="31" spans="1:10" x14ac:dyDescent="0.25">
      <c r="A31" s="57" t="s">
        <v>821</v>
      </c>
      <c r="B31" s="23">
        <v>28130000</v>
      </c>
      <c r="C31" s="57" t="s">
        <v>603</v>
      </c>
      <c r="D31" s="58">
        <v>-1978580186.3299999</v>
      </c>
      <c r="E31" s="59">
        <v>-1470399392.01</v>
      </c>
      <c r="F31" s="59">
        <v>-1126762095.27</v>
      </c>
      <c r="G31" s="22">
        <v>28130000</v>
      </c>
    </row>
    <row r="32" spans="1:10" x14ac:dyDescent="0.25">
      <c r="A32" s="57" t="s">
        <v>822</v>
      </c>
      <c r="B32" s="23">
        <v>28150000</v>
      </c>
      <c r="C32" s="57" t="s">
        <v>604</v>
      </c>
      <c r="D32" s="58">
        <v>-62121668.259999998</v>
      </c>
      <c r="E32" s="59">
        <v>-54344278.399999999</v>
      </c>
      <c r="F32" s="59">
        <v>-47387165.210000001</v>
      </c>
      <c r="G32" s="22">
        <v>28150000</v>
      </c>
    </row>
    <row r="33" spans="1:7" x14ac:dyDescent="0.25">
      <c r="A33" s="57" t="s">
        <v>823</v>
      </c>
      <c r="B33" s="23">
        <v>28152000</v>
      </c>
      <c r="C33" s="57" t="s">
        <v>270</v>
      </c>
      <c r="D33" s="58">
        <v>-3893186.11</v>
      </c>
      <c r="E33" s="59">
        <v>-2162386.11</v>
      </c>
      <c r="F33" s="59">
        <v>-431586.11</v>
      </c>
      <c r="G33" s="22">
        <v>28152000</v>
      </c>
    </row>
    <row r="34" spans="1:7" x14ac:dyDescent="0.25">
      <c r="A34" s="57" t="s">
        <v>824</v>
      </c>
      <c r="B34" s="23">
        <v>28153000</v>
      </c>
      <c r="C34" s="57" t="s">
        <v>275</v>
      </c>
      <c r="D34" s="58">
        <v>-195793783.84999999</v>
      </c>
      <c r="E34" s="59">
        <v>-142884079.43000001</v>
      </c>
      <c r="F34" s="59">
        <v>-106845360.05</v>
      </c>
      <c r="G34" s="22">
        <v>28153000</v>
      </c>
    </row>
    <row r="35" spans="1:7" x14ac:dyDescent="0.25">
      <c r="A35" s="57" t="s">
        <v>825</v>
      </c>
      <c r="B35" s="23">
        <v>28181000</v>
      </c>
      <c r="C35" s="57" t="s">
        <v>276</v>
      </c>
      <c r="D35" s="58">
        <v>-5791471148.8100004</v>
      </c>
      <c r="E35" s="59">
        <v>-4718772287.4499998</v>
      </c>
      <c r="F35" s="59">
        <v>-3570248338.4699998</v>
      </c>
      <c r="G35" s="22">
        <v>28181000</v>
      </c>
    </row>
    <row r="36" spans="1:7" x14ac:dyDescent="0.25">
      <c r="A36" s="57" t="s">
        <v>826</v>
      </c>
      <c r="B36" s="23">
        <v>28182000</v>
      </c>
      <c r="C36" s="57" t="s">
        <v>607</v>
      </c>
      <c r="D36" s="58">
        <v>-36228848.770000003</v>
      </c>
      <c r="E36" s="59">
        <v>-26947420.460000001</v>
      </c>
      <c r="F36" s="59">
        <v>-19397912.050000001</v>
      </c>
      <c r="G36" s="22">
        <v>28182000</v>
      </c>
    </row>
    <row r="37" spans="1:7" x14ac:dyDescent="0.25">
      <c r="A37" s="57" t="s">
        <v>827</v>
      </c>
      <c r="B37" s="23">
        <v>28183000</v>
      </c>
      <c r="C37" s="57" t="s">
        <v>610</v>
      </c>
      <c r="D37" s="58">
        <v>-264889765.53</v>
      </c>
      <c r="E37" s="59">
        <v>-177948927.58000001</v>
      </c>
      <c r="F37" s="59">
        <v>-197498373.37</v>
      </c>
      <c r="G37" s="22">
        <v>28183000</v>
      </c>
    </row>
    <row r="38" spans="1:7" x14ac:dyDescent="0.25">
      <c r="A38" s="57" t="s">
        <v>828</v>
      </c>
      <c r="B38" s="23">
        <v>28184000</v>
      </c>
      <c r="C38" s="57" t="s">
        <v>608</v>
      </c>
      <c r="D38" s="58">
        <v>-70038845.959999993</v>
      </c>
      <c r="E38" s="59">
        <v>-54419289.18</v>
      </c>
      <c r="F38" s="59">
        <v>-40532893.799999997</v>
      </c>
      <c r="G38" s="22">
        <v>28184000</v>
      </c>
    </row>
    <row r="39" spans="1:7" x14ac:dyDescent="0.25">
      <c r="A39" s="57" t="s">
        <v>829</v>
      </c>
      <c r="B39" s="23">
        <v>28185000</v>
      </c>
      <c r="C39" s="57" t="s">
        <v>279</v>
      </c>
      <c r="D39" s="58">
        <v>-1025708.33</v>
      </c>
      <c r="E39" s="59">
        <v>-906208.33</v>
      </c>
      <c r="F39" s="59">
        <v>-786708.33</v>
      </c>
      <c r="G39" s="22">
        <v>28185000</v>
      </c>
    </row>
    <row r="40" spans="1:7" x14ac:dyDescent="0.25">
      <c r="A40" s="57" t="s">
        <v>830</v>
      </c>
      <c r="B40" s="23">
        <v>31000000</v>
      </c>
      <c r="C40" s="57" t="s">
        <v>611</v>
      </c>
      <c r="D40" s="58">
        <v>22154229573</v>
      </c>
      <c r="E40" s="59">
        <v>7376878860.5900002</v>
      </c>
      <c r="F40" s="59">
        <v>23423737847.759998</v>
      </c>
      <c r="G40" s="22">
        <v>31000000</v>
      </c>
    </row>
    <row r="41" spans="1:7" x14ac:dyDescent="0.25">
      <c r="A41" s="57" t="s">
        <v>831</v>
      </c>
      <c r="B41" s="23">
        <v>35500000</v>
      </c>
      <c r="C41" s="57" t="s">
        <v>612</v>
      </c>
      <c r="D41" s="58">
        <v>2908438897</v>
      </c>
      <c r="E41" s="59">
        <v>1350069585</v>
      </c>
      <c r="F41" s="59">
        <v>1085243133</v>
      </c>
      <c r="G41" s="22">
        <v>35500000</v>
      </c>
    </row>
    <row r="42" spans="1:7" x14ac:dyDescent="0.25">
      <c r="A42" s="57" t="s">
        <v>832</v>
      </c>
      <c r="B42" s="23">
        <v>38000000</v>
      </c>
      <c r="C42" s="57" t="s">
        <v>616</v>
      </c>
      <c r="D42" s="58">
        <v>3170934964.1700001</v>
      </c>
      <c r="E42" s="59">
        <v>915741643.17999995</v>
      </c>
      <c r="F42" s="59">
        <v>1487820124.45</v>
      </c>
      <c r="G42" s="22">
        <v>38000000</v>
      </c>
    </row>
    <row r="43" spans="1:7" x14ac:dyDescent="0.25">
      <c r="A43" s="57" t="s">
        <v>833</v>
      </c>
      <c r="B43" s="23">
        <v>40110000</v>
      </c>
      <c r="C43" s="57" t="s">
        <v>619</v>
      </c>
      <c r="D43" s="58">
        <v>-5575509563.8199997</v>
      </c>
      <c r="E43" s="59">
        <v>-983460396.74000001</v>
      </c>
      <c r="F43" s="59">
        <v>-11087351722.690001</v>
      </c>
      <c r="G43" s="22">
        <v>40110000</v>
      </c>
    </row>
    <row r="44" spans="1:7" x14ac:dyDescent="0.25">
      <c r="A44" s="57" t="s">
        <v>834</v>
      </c>
      <c r="B44" s="23">
        <v>40120000</v>
      </c>
      <c r="C44" s="57" t="s">
        <v>620</v>
      </c>
      <c r="D44" s="58">
        <v>-1640685540.5838001</v>
      </c>
      <c r="E44" s="59">
        <v>-681251977.03999996</v>
      </c>
      <c r="F44" s="59">
        <v>-1113602614.2</v>
      </c>
      <c r="G44" s="22">
        <v>40120000</v>
      </c>
    </row>
    <row r="45" spans="1:7" x14ac:dyDescent="0.25">
      <c r="A45" s="57" t="s">
        <v>835</v>
      </c>
      <c r="B45" s="23">
        <v>40310000</v>
      </c>
      <c r="C45" s="57" t="s">
        <v>621</v>
      </c>
      <c r="D45" s="58">
        <v>-76354440.549999997</v>
      </c>
      <c r="E45" s="59">
        <v>-4341125.2300000004</v>
      </c>
      <c r="F45" s="59">
        <v>0</v>
      </c>
      <c r="G45" s="22">
        <v>40310000</v>
      </c>
    </row>
    <row r="46" spans="1:7" x14ac:dyDescent="0.25">
      <c r="A46" s="57" t="s">
        <v>836</v>
      </c>
      <c r="B46" s="23">
        <v>40320000</v>
      </c>
      <c r="C46" s="57" t="s">
        <v>288</v>
      </c>
      <c r="D46" s="58">
        <v>-703781266.78999996</v>
      </c>
      <c r="E46" s="59">
        <v>0</v>
      </c>
      <c r="F46" s="59">
        <v>-60773766.07</v>
      </c>
      <c r="G46" s="22">
        <v>40320000</v>
      </c>
    </row>
    <row r="47" spans="1:7" x14ac:dyDescent="0.25">
      <c r="A47" s="57" t="s">
        <v>837</v>
      </c>
      <c r="B47" s="23">
        <v>40330000</v>
      </c>
      <c r="C47" s="57" t="s">
        <v>289</v>
      </c>
      <c r="D47" s="58">
        <v>-297894771.86000001</v>
      </c>
      <c r="E47" s="59">
        <v>-4364907.8899999997</v>
      </c>
      <c r="F47" s="59">
        <v>0</v>
      </c>
      <c r="G47" s="22">
        <v>40330000</v>
      </c>
    </row>
    <row r="48" spans="1:7" x14ac:dyDescent="0.25">
      <c r="A48" s="57" t="s">
        <v>838</v>
      </c>
      <c r="B48" s="23">
        <v>40340000</v>
      </c>
      <c r="C48" s="57" t="s">
        <v>67</v>
      </c>
      <c r="D48" s="58">
        <v>-321282987.69999999</v>
      </c>
      <c r="E48" s="59">
        <v>-19693210.739999998</v>
      </c>
      <c r="F48" s="59">
        <v>-293830861.79000002</v>
      </c>
      <c r="G48" s="22">
        <v>40340000</v>
      </c>
    </row>
    <row r="49" spans="1:7" x14ac:dyDescent="0.25">
      <c r="A49" s="57" t="s">
        <v>839</v>
      </c>
      <c r="B49" s="23">
        <v>40360000</v>
      </c>
      <c r="C49" s="57" t="s">
        <v>840</v>
      </c>
      <c r="D49" s="58">
        <v>0</v>
      </c>
      <c r="E49" s="59">
        <v>0</v>
      </c>
      <c r="F49" s="59">
        <v>0</v>
      </c>
      <c r="G49" s="22">
        <v>40360000</v>
      </c>
    </row>
    <row r="50" spans="1:7" x14ac:dyDescent="0.25">
      <c r="A50" s="57" t="s">
        <v>841</v>
      </c>
      <c r="B50" s="23">
        <v>40810000</v>
      </c>
      <c r="C50" s="57" t="s">
        <v>622</v>
      </c>
      <c r="D50" s="58">
        <v>-601718698.05999994</v>
      </c>
      <c r="E50" s="59">
        <v>-272582088</v>
      </c>
      <c r="F50" s="59">
        <v>-373307380</v>
      </c>
      <c r="G50" s="22">
        <v>40810000</v>
      </c>
    </row>
    <row r="51" spans="1:7" x14ac:dyDescent="0.25">
      <c r="A51" s="57" t="s">
        <v>842</v>
      </c>
      <c r="B51" s="23">
        <v>40820000</v>
      </c>
      <c r="C51" s="57" t="s">
        <v>623</v>
      </c>
      <c r="D51" s="58">
        <v>0</v>
      </c>
      <c r="E51" s="59">
        <v>0</v>
      </c>
      <c r="F51" s="59">
        <v>0</v>
      </c>
      <c r="G51" s="22">
        <v>40820000</v>
      </c>
    </row>
    <row r="52" spans="1:7" x14ac:dyDescent="0.25">
      <c r="A52" s="57" t="s">
        <v>843</v>
      </c>
      <c r="B52" s="23">
        <v>40910000</v>
      </c>
      <c r="C52" s="57" t="s">
        <v>285</v>
      </c>
      <c r="D52" s="58">
        <v>382053678.81999999</v>
      </c>
      <c r="E52" s="59">
        <v>1496579335.5</v>
      </c>
      <c r="F52" s="59">
        <v>939529212.69000006</v>
      </c>
      <c r="G52" s="22">
        <v>40910000</v>
      </c>
    </row>
    <row r="53" spans="1:7" x14ac:dyDescent="0.25">
      <c r="A53" s="57" t="s">
        <v>844</v>
      </c>
      <c r="B53" s="23">
        <v>40920000</v>
      </c>
      <c r="C53" s="57" t="s">
        <v>287</v>
      </c>
      <c r="D53" s="58">
        <v>55712938.130000003</v>
      </c>
      <c r="E53" s="59">
        <v>1446834243.1800001</v>
      </c>
      <c r="F53" s="59">
        <v>184562741.36000001</v>
      </c>
      <c r="G53" s="22">
        <v>40920000</v>
      </c>
    </row>
    <row r="54" spans="1:7" x14ac:dyDescent="0.25">
      <c r="A54" s="57" t="s">
        <v>845</v>
      </c>
      <c r="B54" s="23">
        <v>40980000</v>
      </c>
      <c r="C54" s="57" t="s">
        <v>846</v>
      </c>
      <c r="D54" s="58">
        <v>0</v>
      </c>
      <c r="E54" s="59">
        <v>0</v>
      </c>
      <c r="F54" s="59">
        <v>135856000</v>
      </c>
      <c r="G54" s="23">
        <v>40980000</v>
      </c>
    </row>
    <row r="55" spans="1:7" x14ac:dyDescent="0.25">
      <c r="A55" s="57" t="s">
        <v>847</v>
      </c>
      <c r="B55" s="23">
        <v>41110000</v>
      </c>
      <c r="C55" s="57" t="s">
        <v>297</v>
      </c>
      <c r="D55" s="58">
        <v>9785713623.4799995</v>
      </c>
      <c r="E55" s="59">
        <v>10371708129.299999</v>
      </c>
      <c r="F55" s="59">
        <v>10472953660.139999</v>
      </c>
      <c r="G55" s="22">
        <v>41110000</v>
      </c>
    </row>
    <row r="56" spans="1:7" x14ac:dyDescent="0.25">
      <c r="A56" s="57" t="s">
        <v>848</v>
      </c>
      <c r="B56" s="23">
        <v>41300000</v>
      </c>
      <c r="C56" s="57" t="s">
        <v>290</v>
      </c>
      <c r="D56" s="58">
        <v>225604531</v>
      </c>
      <c r="E56" s="59">
        <v>586036864</v>
      </c>
      <c r="F56" s="59">
        <v>451955000</v>
      </c>
      <c r="G56" s="22">
        <v>41300000</v>
      </c>
    </row>
    <row r="57" spans="1:7" x14ac:dyDescent="0.25">
      <c r="A57" s="57" t="s">
        <v>849</v>
      </c>
      <c r="B57" s="23">
        <v>41600000</v>
      </c>
      <c r="C57" s="57" t="s">
        <v>291</v>
      </c>
      <c r="D57" s="58">
        <v>1521651422.51</v>
      </c>
      <c r="E57" s="59">
        <v>3023642094.3899999</v>
      </c>
      <c r="F57" s="59">
        <v>2847869244.77</v>
      </c>
      <c r="G57" s="22">
        <v>41600000</v>
      </c>
    </row>
    <row r="58" spans="1:7" x14ac:dyDescent="0.25">
      <c r="A58" s="57" t="s">
        <v>850</v>
      </c>
      <c r="B58" s="23">
        <v>41810000</v>
      </c>
      <c r="C58" s="57" t="s">
        <v>624</v>
      </c>
      <c r="D58" s="58">
        <v>38040882</v>
      </c>
      <c r="E58" s="59">
        <v>38040882</v>
      </c>
      <c r="F58" s="59">
        <v>0</v>
      </c>
      <c r="G58" s="22">
        <v>41810000</v>
      </c>
    </row>
    <row r="59" spans="1:7" x14ac:dyDescent="0.25">
      <c r="A59" s="57" t="s">
        <v>851</v>
      </c>
      <c r="B59" s="23">
        <v>41900000</v>
      </c>
      <c r="C59" s="57" t="s">
        <v>293</v>
      </c>
      <c r="D59" s="58">
        <v>-857501.34</v>
      </c>
      <c r="E59" s="59">
        <v>-857501.34</v>
      </c>
      <c r="F59" s="59">
        <v>-889501.34</v>
      </c>
      <c r="G59" s="22">
        <v>41900000</v>
      </c>
    </row>
    <row r="60" spans="1:7" x14ac:dyDescent="0.25">
      <c r="A60" s="57" t="s">
        <v>852</v>
      </c>
      <c r="B60" s="23">
        <v>41980000</v>
      </c>
      <c r="C60" s="57" t="s">
        <v>295</v>
      </c>
      <c r="D60" s="58">
        <v>-14045381</v>
      </c>
      <c r="E60" s="59">
        <v>-5462650</v>
      </c>
      <c r="F60" s="59">
        <v>-61344000</v>
      </c>
      <c r="G60" s="22">
        <v>41980000</v>
      </c>
    </row>
    <row r="61" spans="1:7" x14ac:dyDescent="0.25">
      <c r="A61" s="57" t="s">
        <v>853</v>
      </c>
      <c r="B61" s="23">
        <v>42100000</v>
      </c>
      <c r="C61" s="57" t="s">
        <v>303</v>
      </c>
      <c r="D61" s="58">
        <v>-5106748.97</v>
      </c>
      <c r="E61" s="59">
        <v>-5006748.97</v>
      </c>
      <c r="F61" s="59">
        <v>-5006748.97</v>
      </c>
      <c r="G61" s="22">
        <v>42100000</v>
      </c>
    </row>
    <row r="62" spans="1:7" x14ac:dyDescent="0.25">
      <c r="A62" s="57" t="s">
        <v>854</v>
      </c>
      <c r="B62" s="23">
        <v>42110000</v>
      </c>
      <c r="C62" s="57" t="s">
        <v>296</v>
      </c>
      <c r="D62" s="58">
        <v>0</v>
      </c>
      <c r="E62" s="59">
        <v>7086000</v>
      </c>
      <c r="F62" s="59">
        <v>93000</v>
      </c>
      <c r="G62" s="22">
        <v>42110000</v>
      </c>
    </row>
    <row r="63" spans="1:7" x14ac:dyDescent="0.25">
      <c r="A63" s="57" t="s">
        <v>855</v>
      </c>
      <c r="B63" s="23">
        <v>42500000</v>
      </c>
      <c r="C63" s="57" t="s">
        <v>74</v>
      </c>
      <c r="D63" s="58">
        <v>0</v>
      </c>
      <c r="E63" s="59">
        <v>0</v>
      </c>
      <c r="F63" s="59">
        <v>0</v>
      </c>
      <c r="G63" s="22">
        <v>42500000</v>
      </c>
    </row>
    <row r="64" spans="1:7" x14ac:dyDescent="0.25">
      <c r="B64" s="22">
        <v>42510000</v>
      </c>
      <c r="C64" s="11" t="s">
        <v>306</v>
      </c>
      <c r="D64" s="58">
        <v>55000</v>
      </c>
      <c r="G64" s="22">
        <v>42510000</v>
      </c>
    </row>
    <row r="65" spans="1:7" x14ac:dyDescent="0.25">
      <c r="A65" s="57" t="s">
        <v>856</v>
      </c>
      <c r="B65" s="23">
        <v>42520000</v>
      </c>
      <c r="C65" s="57" t="s">
        <v>298</v>
      </c>
      <c r="D65" s="58">
        <v>-176999.85</v>
      </c>
      <c r="E65" s="59">
        <v>-739999.95</v>
      </c>
      <c r="F65" s="59">
        <v>-1.19209289550781E-9</v>
      </c>
      <c r="G65" s="22">
        <v>42520000</v>
      </c>
    </row>
    <row r="66" spans="1:7" x14ac:dyDescent="0.25">
      <c r="B66" s="22">
        <v>42540000</v>
      </c>
      <c r="C66" s="11" t="s">
        <v>309</v>
      </c>
      <c r="D66" s="58">
        <v>-1107164.17</v>
      </c>
      <c r="G66" s="22">
        <v>42540000</v>
      </c>
    </row>
    <row r="67" spans="1:7" x14ac:dyDescent="0.25">
      <c r="A67" s="57" t="s">
        <v>857</v>
      </c>
      <c r="B67" s="23">
        <v>42800000</v>
      </c>
      <c r="C67" s="57" t="s">
        <v>626</v>
      </c>
      <c r="D67" s="58">
        <v>-209778785</v>
      </c>
      <c r="E67" s="59">
        <v>-124016738.12</v>
      </c>
      <c r="F67" s="59">
        <v>-111489064.42</v>
      </c>
      <c r="G67" s="22">
        <v>42800000</v>
      </c>
    </row>
    <row r="68" spans="1:7" x14ac:dyDescent="0.25">
      <c r="A68" s="57" t="s">
        <v>858</v>
      </c>
      <c r="B68" s="23">
        <v>43100000</v>
      </c>
      <c r="C68" s="57" t="s">
        <v>627</v>
      </c>
      <c r="D68" s="58">
        <v>-57146780.460000001</v>
      </c>
      <c r="E68" s="59">
        <v>-47515147.119999997</v>
      </c>
      <c r="F68" s="59">
        <v>-43171088.520000003</v>
      </c>
      <c r="G68" s="22">
        <v>43100000</v>
      </c>
    </row>
    <row r="69" spans="1:7" x14ac:dyDescent="0.25">
      <c r="A69" s="57" t="s">
        <v>859</v>
      </c>
      <c r="B69" s="23">
        <v>43110000</v>
      </c>
      <c r="C69" s="57" t="s">
        <v>628</v>
      </c>
      <c r="D69" s="58">
        <v>-1231300</v>
      </c>
      <c r="E69" s="59">
        <v>-1210600</v>
      </c>
      <c r="F69" s="59">
        <v>-1066600</v>
      </c>
      <c r="G69" s="22">
        <v>43110000</v>
      </c>
    </row>
    <row r="70" spans="1:7" x14ac:dyDescent="0.25">
      <c r="A70" s="57" t="s">
        <v>860</v>
      </c>
      <c r="B70" s="23">
        <v>43200000</v>
      </c>
      <c r="C70" s="57" t="s">
        <v>79</v>
      </c>
      <c r="D70" s="58">
        <v>-24279875.34</v>
      </c>
      <c r="E70" s="59">
        <v>-20363634.48</v>
      </c>
      <c r="F70" s="59">
        <v>-18501895.079999998</v>
      </c>
      <c r="G70" s="22">
        <v>43200000</v>
      </c>
    </row>
    <row r="71" spans="1:7" x14ac:dyDescent="0.25">
      <c r="B71" s="22">
        <v>43220000</v>
      </c>
      <c r="C71" s="11" t="s">
        <v>629</v>
      </c>
      <c r="D71" s="58">
        <v>-211602</v>
      </c>
      <c r="G71" s="22">
        <v>43220000</v>
      </c>
    </row>
    <row r="72" spans="1:7" x14ac:dyDescent="0.25">
      <c r="A72" s="57" t="s">
        <v>861</v>
      </c>
      <c r="B72" s="23">
        <v>43300000</v>
      </c>
      <c r="C72" s="57" t="s">
        <v>80</v>
      </c>
      <c r="D72" s="58">
        <v>-4072888.8</v>
      </c>
      <c r="E72" s="59">
        <v>-3393939.08</v>
      </c>
      <c r="F72" s="59">
        <v>-3083649.18</v>
      </c>
      <c r="G72" s="22">
        <v>43300000</v>
      </c>
    </row>
    <row r="73" spans="1:7" x14ac:dyDescent="0.25">
      <c r="A73" s="57" t="s">
        <v>862</v>
      </c>
      <c r="B73" s="23">
        <v>43860000</v>
      </c>
      <c r="C73" s="57" t="s">
        <v>631</v>
      </c>
      <c r="D73" s="58">
        <v>-19183516.0699999</v>
      </c>
      <c r="E73" s="59">
        <v>-33175329.710000001</v>
      </c>
      <c r="F73" s="59">
        <v>-32361273.039999999</v>
      </c>
      <c r="G73" s="22">
        <v>43860000</v>
      </c>
    </row>
    <row r="74" spans="1:7" x14ac:dyDescent="0.25">
      <c r="A74" s="57" t="s">
        <v>863</v>
      </c>
      <c r="B74" s="23">
        <v>44000000</v>
      </c>
      <c r="C74" s="57" t="s">
        <v>634</v>
      </c>
      <c r="D74" s="58">
        <v>0</v>
      </c>
      <c r="E74" s="59">
        <v>0</v>
      </c>
      <c r="F74" s="59">
        <v>-432623817.44999999</v>
      </c>
      <c r="G74" s="22">
        <v>44000000</v>
      </c>
    </row>
    <row r="75" spans="1:7" x14ac:dyDescent="0.25">
      <c r="A75" s="57" t="s">
        <v>864</v>
      </c>
      <c r="B75" s="23">
        <v>44100000</v>
      </c>
      <c r="C75" s="57" t="s">
        <v>632</v>
      </c>
      <c r="D75" s="58">
        <v>-31630680</v>
      </c>
      <c r="E75" s="59">
        <v>-28143960.219999999</v>
      </c>
      <c r="F75" s="59">
        <v>-23435012.039999999</v>
      </c>
      <c r="G75" s="22">
        <v>44100000</v>
      </c>
    </row>
    <row r="76" spans="1:7" x14ac:dyDescent="0.25">
      <c r="A76" s="57" t="s">
        <v>865</v>
      </c>
      <c r="B76" s="23">
        <v>44300000</v>
      </c>
      <c r="C76" s="57" t="s">
        <v>633</v>
      </c>
      <c r="D76" s="58">
        <v>0</v>
      </c>
      <c r="E76" s="59">
        <v>616142622.65999997</v>
      </c>
      <c r="F76" s="59">
        <v>537495588.13999999</v>
      </c>
      <c r="G76" s="22">
        <v>44300000</v>
      </c>
    </row>
    <row r="77" spans="1:7" x14ac:dyDescent="0.25">
      <c r="A77" s="57" t="s">
        <v>866</v>
      </c>
      <c r="B77" s="23">
        <v>44400000</v>
      </c>
      <c r="C77" s="57" t="s">
        <v>310</v>
      </c>
      <c r="D77" s="58">
        <v>8843961.3200000003</v>
      </c>
      <c r="E77" s="59">
        <v>9756010.75</v>
      </c>
      <c r="F77" s="59">
        <v>-6244970.5899999999</v>
      </c>
      <c r="G77" s="22">
        <v>44400000</v>
      </c>
    </row>
    <row r="78" spans="1:7" x14ac:dyDescent="0.25">
      <c r="A78" s="57" t="s">
        <v>867</v>
      </c>
      <c r="B78" s="23">
        <v>44410000</v>
      </c>
      <c r="C78" s="57" t="s">
        <v>636</v>
      </c>
      <c r="D78" s="58">
        <v>346497437.324094</v>
      </c>
      <c r="E78" s="59">
        <v>-1.9073486328125E-8</v>
      </c>
      <c r="F78" s="59">
        <v>72648762.939999998</v>
      </c>
      <c r="G78" s="22">
        <v>44410000</v>
      </c>
    </row>
    <row r="79" spans="1:7" x14ac:dyDescent="0.25">
      <c r="A79" s="57" t="s">
        <v>868</v>
      </c>
      <c r="B79" s="23">
        <v>44420000</v>
      </c>
      <c r="C79" s="57" t="s">
        <v>320</v>
      </c>
      <c r="D79" s="58">
        <v>-3880047.36</v>
      </c>
      <c r="E79" s="59">
        <v>-2963305.26</v>
      </c>
      <c r="F79" s="59">
        <v>-2005052.84</v>
      </c>
      <c r="G79" s="22">
        <v>44420000</v>
      </c>
    </row>
    <row r="80" spans="1:7" x14ac:dyDescent="0.25">
      <c r="A80" s="57" t="s">
        <v>869</v>
      </c>
      <c r="B80" s="23">
        <v>44430000</v>
      </c>
      <c r="C80" s="57" t="s">
        <v>321</v>
      </c>
      <c r="D80" s="58">
        <v>0</v>
      </c>
      <c r="E80" s="59">
        <v>0</v>
      </c>
      <c r="F80" s="59">
        <v>-691959094.59000003</v>
      </c>
      <c r="G80" s="22">
        <v>44430000</v>
      </c>
    </row>
    <row r="81" spans="1:7" x14ac:dyDescent="0.25">
      <c r="A81" s="57" t="s">
        <v>870</v>
      </c>
      <c r="B81" s="23">
        <v>44550000</v>
      </c>
      <c r="C81" s="57" t="s">
        <v>639</v>
      </c>
      <c r="D81" s="58">
        <v>970314022.01999998</v>
      </c>
      <c r="E81" s="59">
        <v>377360597.18000001</v>
      </c>
      <c r="F81" s="59">
        <v>1152400258.99</v>
      </c>
      <c r="G81" s="22">
        <v>44550000</v>
      </c>
    </row>
    <row r="82" spans="1:7" x14ac:dyDescent="0.25">
      <c r="A82" s="57" t="s">
        <v>871</v>
      </c>
      <c r="B82" s="23">
        <v>44561000</v>
      </c>
      <c r="C82" s="57" t="s">
        <v>640</v>
      </c>
      <c r="D82" s="58">
        <v>17594117.440000001</v>
      </c>
      <c r="E82" s="59">
        <v>49353</v>
      </c>
      <c r="F82" s="59">
        <v>151265.94</v>
      </c>
      <c r="G82" s="22">
        <v>44561000</v>
      </c>
    </row>
    <row r="83" spans="1:7" x14ac:dyDescent="0.25">
      <c r="A83" s="57" t="s">
        <v>872</v>
      </c>
      <c r="B83" s="23">
        <v>44561100</v>
      </c>
      <c r="C83" s="57" t="s">
        <v>641</v>
      </c>
      <c r="D83" s="58">
        <v>-982937.25</v>
      </c>
      <c r="E83" s="59">
        <v>0</v>
      </c>
      <c r="F83" s="59">
        <v>0</v>
      </c>
      <c r="G83" s="22">
        <v>44561100</v>
      </c>
    </row>
    <row r="84" spans="1:7" x14ac:dyDescent="0.25">
      <c r="A84" s="57" t="s">
        <v>873</v>
      </c>
      <c r="B84" s="23">
        <v>44562000</v>
      </c>
      <c r="C84" s="57" t="s">
        <v>89</v>
      </c>
      <c r="D84" s="58">
        <v>11725518.51</v>
      </c>
      <c r="E84" s="59">
        <v>205170706.65000001</v>
      </c>
      <c r="F84" s="59">
        <v>19499600.629999999</v>
      </c>
      <c r="G84" s="22">
        <v>44562000</v>
      </c>
    </row>
    <row r="85" spans="1:7" x14ac:dyDescent="0.25">
      <c r="A85" s="57" t="s">
        <v>874</v>
      </c>
      <c r="B85" s="23">
        <v>44563000</v>
      </c>
      <c r="C85" s="57" t="s">
        <v>90</v>
      </c>
      <c r="D85" s="58">
        <v>5054899.8600000003</v>
      </c>
      <c r="E85" s="59">
        <v>6461602</v>
      </c>
      <c r="F85" s="59">
        <v>35233004.590000004</v>
      </c>
      <c r="G85" s="22">
        <v>44563000</v>
      </c>
    </row>
    <row r="86" spans="1:7" x14ac:dyDescent="0.25">
      <c r="A86" s="57" t="s">
        <v>875</v>
      </c>
      <c r="B86" s="23">
        <v>44564000</v>
      </c>
      <c r="C86" s="57" t="s">
        <v>91</v>
      </c>
      <c r="D86" s="58">
        <v>-13942143.710000001</v>
      </c>
      <c r="E86" s="59">
        <v>5557067.5199999996</v>
      </c>
      <c r="F86" s="59">
        <v>1892791.43</v>
      </c>
      <c r="G86" s="22">
        <v>44564000</v>
      </c>
    </row>
    <row r="87" spans="1:7" x14ac:dyDescent="0.25">
      <c r="A87" s="57" t="s">
        <v>876</v>
      </c>
      <c r="B87" s="23">
        <v>44565000</v>
      </c>
      <c r="C87" s="57" t="s">
        <v>92</v>
      </c>
      <c r="D87" s="58">
        <v>90297538.930000007</v>
      </c>
      <c r="E87" s="59">
        <v>2375913.4700000002</v>
      </c>
      <c r="F87" s="59">
        <v>6052258.0999999996</v>
      </c>
      <c r="G87" s="22">
        <v>44565000</v>
      </c>
    </row>
    <row r="88" spans="1:7" x14ac:dyDescent="0.25">
      <c r="A88" s="57" t="s">
        <v>877</v>
      </c>
      <c r="B88" s="23">
        <v>44571000</v>
      </c>
      <c r="C88" s="57" t="s">
        <v>93</v>
      </c>
      <c r="D88" s="58">
        <v>-5054899.8600000003</v>
      </c>
      <c r="E88" s="59">
        <v>-6461602</v>
      </c>
      <c r="F88" s="59">
        <v>-35233004.590000004</v>
      </c>
      <c r="G88" s="22">
        <v>44571000</v>
      </c>
    </row>
    <row r="89" spans="1:7" x14ac:dyDescent="0.25">
      <c r="A89" s="57" t="s">
        <v>878</v>
      </c>
      <c r="B89" s="23">
        <v>44572000</v>
      </c>
      <c r="C89" s="57" t="s">
        <v>328</v>
      </c>
      <c r="D89" s="58">
        <v>0</v>
      </c>
      <c r="E89" s="59">
        <v>-153999500</v>
      </c>
      <c r="F89" s="59">
        <v>0</v>
      </c>
      <c r="G89" s="22">
        <v>44572000</v>
      </c>
    </row>
    <row r="90" spans="1:7" x14ac:dyDescent="0.25">
      <c r="A90" s="57" t="s">
        <v>879</v>
      </c>
      <c r="B90" s="23">
        <v>44574000</v>
      </c>
      <c r="C90" s="57" t="s">
        <v>642</v>
      </c>
      <c r="D90" s="58">
        <v>-719500</v>
      </c>
      <c r="E90" s="59">
        <v>0</v>
      </c>
      <c r="F90" s="59">
        <v>0</v>
      </c>
      <c r="G90" s="22">
        <v>44574000</v>
      </c>
    </row>
    <row r="91" spans="1:7" x14ac:dyDescent="0.25">
      <c r="A91" s="57" t="s">
        <v>880</v>
      </c>
      <c r="B91" s="23">
        <v>44583000</v>
      </c>
      <c r="C91" s="57" t="s">
        <v>329</v>
      </c>
      <c r="D91" s="58">
        <v>320554.06</v>
      </c>
      <c r="E91" s="59">
        <v>2036854.06</v>
      </c>
      <c r="F91" s="59">
        <v>3348663</v>
      </c>
      <c r="G91" s="22">
        <v>44583000</v>
      </c>
    </row>
    <row r="92" spans="1:7" x14ac:dyDescent="0.25">
      <c r="B92" s="22">
        <v>44584000</v>
      </c>
      <c r="C92" s="11" t="s">
        <v>645</v>
      </c>
      <c r="D92" s="58">
        <v>292600</v>
      </c>
      <c r="G92" s="22">
        <v>44584000</v>
      </c>
    </row>
    <row r="93" spans="1:7" x14ac:dyDescent="0.25">
      <c r="A93" s="57" t="s">
        <v>881</v>
      </c>
      <c r="B93" s="23">
        <v>45511000</v>
      </c>
      <c r="C93" s="57" t="s">
        <v>330</v>
      </c>
      <c r="D93" s="58">
        <v>-20647326.579999998</v>
      </c>
      <c r="E93" s="59">
        <v>-20647326.579999998</v>
      </c>
      <c r="F93" s="59">
        <v>-20647326.579999998</v>
      </c>
      <c r="G93" s="22">
        <v>45511000</v>
      </c>
    </row>
    <row r="94" spans="1:7" x14ac:dyDescent="0.25">
      <c r="A94" s="57" t="s">
        <v>882</v>
      </c>
      <c r="B94" s="23">
        <v>45530000</v>
      </c>
      <c r="C94" s="57" t="s">
        <v>21</v>
      </c>
      <c r="D94" s="58">
        <v>1494000000</v>
      </c>
      <c r="E94" s="59">
        <v>2594000000</v>
      </c>
      <c r="F94" s="59">
        <v>2074000000</v>
      </c>
      <c r="G94" s="23">
        <v>45530000</v>
      </c>
    </row>
    <row r="95" spans="1:7" x14ac:dyDescent="0.25">
      <c r="A95" s="57" t="s">
        <v>883</v>
      </c>
      <c r="B95" s="23">
        <v>45540000</v>
      </c>
      <c r="C95" s="57" t="s">
        <v>884</v>
      </c>
      <c r="D95" s="58">
        <v>-227800000</v>
      </c>
      <c r="E95" s="59">
        <v>-227800000</v>
      </c>
      <c r="F95" s="59">
        <v>-227800000</v>
      </c>
      <c r="G95" s="23">
        <v>45540000</v>
      </c>
    </row>
    <row r="96" spans="1:7" x14ac:dyDescent="0.25">
      <c r="A96" s="57" t="s">
        <v>885</v>
      </c>
      <c r="B96" s="23">
        <v>45550000</v>
      </c>
      <c r="C96" s="57" t="s">
        <v>886</v>
      </c>
      <c r="D96" s="58">
        <v>-2500000</v>
      </c>
      <c r="E96" s="59">
        <v>-2500000</v>
      </c>
      <c r="F96" s="59">
        <v>-2500000</v>
      </c>
      <c r="G96" s="23">
        <v>45550000</v>
      </c>
    </row>
    <row r="97" spans="1:7" x14ac:dyDescent="0.25">
      <c r="A97" s="57" t="s">
        <v>887</v>
      </c>
      <c r="B97" s="23">
        <v>46200000</v>
      </c>
      <c r="C97" s="57" t="s">
        <v>650</v>
      </c>
      <c r="D97" s="58">
        <v>0</v>
      </c>
      <c r="E97" s="59">
        <v>-3.0517578125000001E-7</v>
      </c>
      <c r="F97" s="59">
        <v>0</v>
      </c>
      <c r="G97" s="22">
        <v>46200000</v>
      </c>
    </row>
    <row r="98" spans="1:7" x14ac:dyDescent="0.25">
      <c r="A98" s="57" t="s">
        <v>888</v>
      </c>
      <c r="B98" s="23">
        <v>46600000</v>
      </c>
      <c r="C98" s="57" t="s">
        <v>317</v>
      </c>
      <c r="D98" s="58">
        <v>2194818.62</v>
      </c>
      <c r="E98" s="59">
        <v>42174638.619999997</v>
      </c>
      <c r="F98" s="59">
        <v>22508194</v>
      </c>
      <c r="G98" s="22">
        <v>46600000</v>
      </c>
    </row>
    <row r="99" spans="1:7" x14ac:dyDescent="0.25">
      <c r="A99" s="57" t="s">
        <v>889</v>
      </c>
      <c r="B99" s="23">
        <v>46610000</v>
      </c>
      <c r="C99" s="57" t="s">
        <v>890</v>
      </c>
      <c r="D99" s="58">
        <v>714733918.14999998</v>
      </c>
      <c r="E99" s="59">
        <v>109624455.18000001</v>
      </c>
      <c r="F99" s="59">
        <v>-126884946.5</v>
      </c>
      <c r="G99" s="61">
        <v>46610000</v>
      </c>
    </row>
    <row r="100" spans="1:7" x14ac:dyDescent="0.25">
      <c r="A100" s="57" t="s">
        <v>889</v>
      </c>
      <c r="B100" s="23">
        <v>46610000</v>
      </c>
      <c r="C100" s="57" t="s">
        <v>667</v>
      </c>
      <c r="D100" s="58"/>
      <c r="E100" s="59">
        <v>740732.84</v>
      </c>
      <c r="F100" s="59">
        <v>0</v>
      </c>
      <c r="G100" s="60">
        <v>46610000</v>
      </c>
    </row>
    <row r="101" spans="1:7" x14ac:dyDescent="0.25">
      <c r="A101" s="57" t="s">
        <v>889</v>
      </c>
      <c r="B101" s="23">
        <v>46610000</v>
      </c>
      <c r="C101" s="57" t="s">
        <v>690</v>
      </c>
      <c r="D101" s="58"/>
      <c r="E101" s="59">
        <v>50464197.469999999</v>
      </c>
      <c r="F101" s="59">
        <v>244455285.53</v>
      </c>
      <c r="G101" s="60">
        <v>46610000</v>
      </c>
    </row>
    <row r="102" spans="1:7" x14ac:dyDescent="0.25">
      <c r="A102" s="57" t="s">
        <v>889</v>
      </c>
      <c r="B102" s="23">
        <v>46610000</v>
      </c>
      <c r="C102" s="57" t="s">
        <v>671</v>
      </c>
      <c r="D102" s="58"/>
      <c r="E102" s="59">
        <v>0</v>
      </c>
      <c r="F102" s="59">
        <v>0</v>
      </c>
      <c r="G102" s="61">
        <v>46610000</v>
      </c>
    </row>
    <row r="103" spans="1:7" x14ac:dyDescent="0.25">
      <c r="A103" s="57" t="s">
        <v>889</v>
      </c>
      <c r="B103" s="23">
        <v>46610000</v>
      </c>
      <c r="C103" s="57" t="s">
        <v>891</v>
      </c>
      <c r="D103" s="58"/>
      <c r="E103" s="59">
        <v>102466.5</v>
      </c>
      <c r="F103" s="59">
        <v>0</v>
      </c>
      <c r="G103" s="18">
        <v>46610000</v>
      </c>
    </row>
    <row r="104" spans="1:7" x14ac:dyDescent="0.25">
      <c r="A104" s="57" t="s">
        <v>889</v>
      </c>
      <c r="B104" s="23">
        <v>46610000</v>
      </c>
      <c r="C104" s="57" t="s">
        <v>892</v>
      </c>
      <c r="D104" s="58"/>
      <c r="E104" s="59">
        <v>-159339.26999999999</v>
      </c>
      <c r="F104" s="59">
        <v>-245799.84000000401</v>
      </c>
      <c r="G104" s="60">
        <v>46610000</v>
      </c>
    </row>
    <row r="105" spans="1:7" x14ac:dyDescent="0.25">
      <c r="A105" s="57" t="s">
        <v>889</v>
      </c>
      <c r="B105" s="23">
        <v>46610000</v>
      </c>
      <c r="C105" s="57" t="s">
        <v>677</v>
      </c>
      <c r="D105" s="58"/>
      <c r="E105" s="59">
        <v>398449482.81</v>
      </c>
      <c r="F105" s="59">
        <v>203056193.86000001</v>
      </c>
      <c r="G105" s="60">
        <v>46610000</v>
      </c>
    </row>
    <row r="106" spans="1:7" x14ac:dyDescent="0.25">
      <c r="A106" s="57" t="s">
        <v>889</v>
      </c>
      <c r="B106" s="23">
        <v>46610000</v>
      </c>
      <c r="C106" s="57" t="s">
        <v>665</v>
      </c>
      <c r="D106" s="58"/>
      <c r="E106" s="59">
        <v>5152428.66</v>
      </c>
      <c r="F106" s="59">
        <v>3996885.43</v>
      </c>
      <c r="G106" s="61">
        <v>46610000</v>
      </c>
    </row>
    <row r="107" spans="1:7" x14ac:dyDescent="0.25">
      <c r="A107" s="57" t="s">
        <v>889</v>
      </c>
      <c r="B107" s="23">
        <v>46610000</v>
      </c>
      <c r="C107" s="57" t="s">
        <v>893</v>
      </c>
      <c r="D107" s="58"/>
      <c r="E107" s="59">
        <v>0</v>
      </c>
      <c r="F107" s="59">
        <v>0</v>
      </c>
      <c r="G107" s="60">
        <v>46610000</v>
      </c>
    </row>
    <row r="108" spans="1:7" x14ac:dyDescent="0.25">
      <c r="A108" s="57" t="s">
        <v>889</v>
      </c>
      <c r="B108" s="23">
        <v>46610000</v>
      </c>
      <c r="C108" s="57" t="s">
        <v>678</v>
      </c>
      <c r="D108" s="58"/>
      <c r="E108" s="59">
        <v>0</v>
      </c>
      <c r="F108" s="59">
        <v>8874000</v>
      </c>
      <c r="G108" s="60">
        <v>46610000</v>
      </c>
    </row>
    <row r="109" spans="1:7" x14ac:dyDescent="0.25">
      <c r="A109" s="57" t="s">
        <v>889</v>
      </c>
      <c r="B109" s="23">
        <v>46610000</v>
      </c>
      <c r="C109" s="57" t="s">
        <v>894</v>
      </c>
      <c r="D109" s="58"/>
      <c r="E109" s="59">
        <v>0</v>
      </c>
      <c r="F109" s="59">
        <v>0</v>
      </c>
      <c r="G109" s="60">
        <v>46610000</v>
      </c>
    </row>
    <row r="110" spans="1:7" x14ac:dyDescent="0.25">
      <c r="A110" s="57" t="s">
        <v>889</v>
      </c>
      <c r="B110" s="23">
        <v>46610000</v>
      </c>
      <c r="C110" s="57" t="s">
        <v>675</v>
      </c>
      <c r="D110" s="58"/>
      <c r="E110" s="59">
        <v>1918681</v>
      </c>
      <c r="F110" s="59">
        <v>1918681</v>
      </c>
      <c r="G110" s="62">
        <v>46610000</v>
      </c>
    </row>
    <row r="111" spans="1:7" x14ac:dyDescent="0.25">
      <c r="A111" s="57" t="s">
        <v>889</v>
      </c>
      <c r="B111" s="23">
        <v>46610000</v>
      </c>
      <c r="C111" s="57" t="s">
        <v>895</v>
      </c>
      <c r="D111" s="58"/>
      <c r="E111" s="59">
        <v>799991.47</v>
      </c>
      <c r="F111" s="59">
        <v>2200000</v>
      </c>
      <c r="G111" s="61">
        <v>46610000</v>
      </c>
    </row>
    <row r="112" spans="1:7" x14ac:dyDescent="0.25">
      <c r="A112" s="57" t="s">
        <v>889</v>
      </c>
      <c r="B112" s="23">
        <v>46610000</v>
      </c>
      <c r="C112" s="57" t="s">
        <v>696</v>
      </c>
      <c r="D112" s="58"/>
      <c r="E112" s="59">
        <v>0</v>
      </c>
      <c r="F112" s="59">
        <v>-239674908.72</v>
      </c>
      <c r="G112" s="60">
        <v>46610000</v>
      </c>
    </row>
    <row r="113" spans="1:7" x14ac:dyDescent="0.25">
      <c r="A113" s="57" t="s">
        <v>889</v>
      </c>
      <c r="B113" s="23">
        <v>46610000</v>
      </c>
      <c r="C113" s="57" t="s">
        <v>896</v>
      </c>
      <c r="D113" s="58"/>
      <c r="E113" s="59">
        <v>38787138.960000001</v>
      </c>
      <c r="F113" s="59">
        <v>38764138.960000001</v>
      </c>
      <c r="G113" s="61">
        <v>46610000</v>
      </c>
    </row>
    <row r="114" spans="1:7" x14ac:dyDescent="0.25">
      <c r="A114" s="57" t="s">
        <v>889</v>
      </c>
      <c r="B114" s="23">
        <v>46610000</v>
      </c>
      <c r="C114" s="57" t="s">
        <v>669</v>
      </c>
      <c r="D114" s="58"/>
      <c r="E114" s="59">
        <v>-68765707.530000001</v>
      </c>
      <c r="F114" s="59">
        <v>-374732182.68000001</v>
      </c>
      <c r="G114" s="62">
        <v>46610000</v>
      </c>
    </row>
    <row r="115" spans="1:7" x14ac:dyDescent="0.25">
      <c r="B115" s="22">
        <v>46620000</v>
      </c>
      <c r="C115" s="11" t="s">
        <v>352</v>
      </c>
      <c r="D115" s="58">
        <v>-1161419391</v>
      </c>
      <c r="G115" s="22">
        <v>46620000</v>
      </c>
    </row>
    <row r="116" spans="1:7" x14ac:dyDescent="0.25">
      <c r="A116" s="63">
        <v>4670000</v>
      </c>
      <c r="B116" s="23">
        <v>46700000</v>
      </c>
      <c r="C116" t="s">
        <v>897</v>
      </c>
      <c r="D116" s="58">
        <v>7028169613.21</v>
      </c>
      <c r="E116" s="59">
        <v>-3486397177.98</v>
      </c>
      <c r="F116" s="59">
        <v>2295000</v>
      </c>
      <c r="G116" s="64">
        <v>46700000</v>
      </c>
    </row>
    <row r="117" spans="1:7" x14ac:dyDescent="0.25">
      <c r="A117" s="63">
        <v>4670000</v>
      </c>
      <c r="B117" s="23">
        <v>46700000</v>
      </c>
      <c r="C117" s="57" t="s">
        <v>690</v>
      </c>
      <c r="D117" s="58"/>
      <c r="E117" s="59">
        <v>414610018.25</v>
      </c>
      <c r="F117" s="59">
        <v>0</v>
      </c>
      <c r="G117" s="22">
        <v>46700000</v>
      </c>
    </row>
    <row r="118" spans="1:7" x14ac:dyDescent="0.25">
      <c r="A118" s="63">
        <v>4670000</v>
      </c>
      <c r="B118" s="23">
        <v>46700000</v>
      </c>
      <c r="C118" s="57" t="s">
        <v>898</v>
      </c>
      <c r="D118" s="58"/>
      <c r="E118" s="59">
        <v>-2000000</v>
      </c>
      <c r="F118" s="59">
        <v>-2000000</v>
      </c>
      <c r="G118" s="22">
        <v>46700000</v>
      </c>
    </row>
    <row r="119" spans="1:7" x14ac:dyDescent="0.25">
      <c r="A119" s="63">
        <v>4670000</v>
      </c>
      <c r="B119" s="23">
        <v>46700000</v>
      </c>
      <c r="C119" s="57" t="s">
        <v>892</v>
      </c>
      <c r="D119" s="58"/>
      <c r="E119" s="59">
        <v>500000000</v>
      </c>
      <c r="F119" s="59">
        <v>0</v>
      </c>
      <c r="G119" s="22">
        <v>46700000</v>
      </c>
    </row>
    <row r="120" spans="1:7" x14ac:dyDescent="0.25">
      <c r="A120" s="63">
        <v>4670000</v>
      </c>
      <c r="B120" s="23">
        <v>46700000</v>
      </c>
      <c r="C120" s="57" t="s">
        <v>677</v>
      </c>
      <c r="D120" s="58"/>
      <c r="E120" s="59">
        <v>0</v>
      </c>
      <c r="F120" s="59">
        <v>0</v>
      </c>
      <c r="G120" s="18">
        <v>46700000</v>
      </c>
    </row>
    <row r="121" spans="1:7" x14ac:dyDescent="0.25">
      <c r="A121" s="63">
        <v>4670000</v>
      </c>
      <c r="B121" s="23">
        <v>46700000</v>
      </c>
      <c r="C121" s="57" t="s">
        <v>665</v>
      </c>
      <c r="D121" s="58"/>
      <c r="E121" s="59">
        <v>60000000</v>
      </c>
      <c r="F121" s="59">
        <v>60000000</v>
      </c>
      <c r="G121" s="22">
        <v>46700000</v>
      </c>
    </row>
    <row r="122" spans="1:7" x14ac:dyDescent="0.25">
      <c r="A122" s="63">
        <v>4670000</v>
      </c>
      <c r="B122" s="23">
        <v>46700000</v>
      </c>
      <c r="C122" s="57" t="s">
        <v>899</v>
      </c>
      <c r="D122" s="58"/>
      <c r="E122" s="59">
        <v>1185583330</v>
      </c>
      <c r="F122" s="59">
        <v>0</v>
      </c>
      <c r="G122" s="22">
        <v>46700000</v>
      </c>
    </row>
    <row r="123" spans="1:7" x14ac:dyDescent="0.25">
      <c r="A123" s="63">
        <v>4670000</v>
      </c>
      <c r="B123" s="23">
        <v>46700000</v>
      </c>
      <c r="C123" s="57" t="s">
        <v>900</v>
      </c>
      <c r="D123" s="58"/>
      <c r="E123" s="59">
        <v>-4228009058.5999999</v>
      </c>
      <c r="F123" s="59">
        <v>-5917832681.9700003</v>
      </c>
      <c r="G123" s="22">
        <v>46700000</v>
      </c>
    </row>
    <row r="124" spans="1:7" x14ac:dyDescent="0.25">
      <c r="A124" s="63">
        <v>4670000</v>
      </c>
      <c r="B124" s="23">
        <v>46700000</v>
      </c>
      <c r="C124" s="57" t="s">
        <v>901</v>
      </c>
      <c r="D124" s="58"/>
      <c r="E124" s="59">
        <v>120000000</v>
      </c>
      <c r="F124" s="59">
        <v>120000000</v>
      </c>
      <c r="G124" s="22">
        <v>46700000</v>
      </c>
    </row>
    <row r="125" spans="1:7" x14ac:dyDescent="0.25">
      <c r="A125" s="63">
        <v>4670000</v>
      </c>
      <c r="B125" s="23">
        <v>46700000</v>
      </c>
      <c r="C125" s="57" t="s">
        <v>696</v>
      </c>
      <c r="D125" s="58"/>
      <c r="E125" s="59">
        <v>1844778306.8099999</v>
      </c>
      <c r="F125" s="59">
        <v>805000000</v>
      </c>
      <c r="G125" s="22">
        <v>46700000</v>
      </c>
    </row>
    <row r="126" spans="1:7" x14ac:dyDescent="0.25">
      <c r="A126" s="63">
        <v>4670000</v>
      </c>
      <c r="B126" s="23">
        <v>46700000</v>
      </c>
      <c r="C126" s="57" t="s">
        <v>669</v>
      </c>
      <c r="D126" s="58"/>
      <c r="E126" s="59">
        <v>0</v>
      </c>
      <c r="F126" s="59">
        <v>0</v>
      </c>
      <c r="G126" s="22">
        <v>46700000</v>
      </c>
    </row>
    <row r="127" spans="1:7" x14ac:dyDescent="0.25">
      <c r="B127" s="22">
        <v>47100000</v>
      </c>
      <c r="C127" s="11" t="s">
        <v>384</v>
      </c>
      <c r="D127" s="58">
        <v>-1047236.47</v>
      </c>
      <c r="G127" s="22">
        <v>47100000</v>
      </c>
    </row>
    <row r="128" spans="1:7" x14ac:dyDescent="0.25">
      <c r="A128" s="57" t="s">
        <v>902</v>
      </c>
      <c r="B128" s="23">
        <v>48600000</v>
      </c>
      <c r="C128" s="57" t="s">
        <v>698</v>
      </c>
      <c r="D128" s="58">
        <v>1885130</v>
      </c>
      <c r="E128" s="59">
        <v>6620349.46</v>
      </c>
      <c r="F128" s="59">
        <v>37243286.670000002</v>
      </c>
      <c r="G128" s="22">
        <v>48600000</v>
      </c>
    </row>
    <row r="129" spans="1:7" x14ac:dyDescent="0.25">
      <c r="A129" s="57" t="s">
        <v>903</v>
      </c>
      <c r="B129" s="23">
        <v>48700000</v>
      </c>
      <c r="C129" s="57" t="s">
        <v>904</v>
      </c>
      <c r="D129" s="58">
        <v>-25000000</v>
      </c>
      <c r="E129" s="59">
        <v>-25000000</v>
      </c>
      <c r="F129" s="59">
        <v>-62318365</v>
      </c>
      <c r="G129" s="29">
        <v>48700000</v>
      </c>
    </row>
    <row r="130" spans="1:7" x14ac:dyDescent="0.25">
      <c r="A130" s="57" t="s">
        <v>905</v>
      </c>
      <c r="B130" s="23">
        <v>49100000</v>
      </c>
      <c r="C130" s="57" t="s">
        <v>699</v>
      </c>
      <c r="D130" s="58">
        <v>-1613646774.50333</v>
      </c>
      <c r="E130" s="59">
        <v>-3292416344.4000001</v>
      </c>
      <c r="F130" s="59">
        <v>-2847869244.7800002</v>
      </c>
      <c r="G130" s="22">
        <v>49100000</v>
      </c>
    </row>
    <row r="131" spans="1:7" x14ac:dyDescent="0.25">
      <c r="A131" s="57" t="s">
        <v>906</v>
      </c>
      <c r="B131" s="23">
        <v>51110000</v>
      </c>
      <c r="C131" s="57" t="s">
        <v>701</v>
      </c>
      <c r="D131" s="58">
        <v>348872800</v>
      </c>
      <c r="E131" s="59">
        <v>469785000</v>
      </c>
      <c r="F131" s="59">
        <v>112432000</v>
      </c>
      <c r="G131" s="22">
        <v>51110000</v>
      </c>
    </row>
    <row r="132" spans="1:7" x14ac:dyDescent="0.25">
      <c r="A132" s="57" t="s">
        <v>907</v>
      </c>
      <c r="B132" s="23">
        <v>51122110</v>
      </c>
      <c r="C132" s="57" t="s">
        <v>388</v>
      </c>
      <c r="D132" s="58">
        <v>0</v>
      </c>
      <c r="E132" s="59">
        <v>0</v>
      </c>
      <c r="F132" s="59">
        <v>0</v>
      </c>
      <c r="G132" s="22">
        <v>51122110</v>
      </c>
    </row>
    <row r="133" spans="1:7" x14ac:dyDescent="0.25">
      <c r="A133" s="57" t="s">
        <v>908</v>
      </c>
      <c r="B133" s="23">
        <v>51122120</v>
      </c>
      <c r="C133" s="57" t="s">
        <v>702</v>
      </c>
      <c r="D133" s="58">
        <v>0</v>
      </c>
      <c r="E133" s="59">
        <v>0</v>
      </c>
      <c r="F133" s="59">
        <v>0</v>
      </c>
      <c r="G133" s="22">
        <v>51122120</v>
      </c>
    </row>
    <row r="134" spans="1:7" x14ac:dyDescent="0.25">
      <c r="A134" s="57" t="s">
        <v>909</v>
      </c>
      <c r="B134" s="23">
        <v>51122210</v>
      </c>
      <c r="C134" s="57" t="s">
        <v>339</v>
      </c>
      <c r="D134" s="58">
        <v>0</v>
      </c>
      <c r="E134" s="59">
        <v>8518983</v>
      </c>
      <c r="F134" s="59">
        <v>0</v>
      </c>
      <c r="G134" s="22">
        <v>51122210</v>
      </c>
    </row>
    <row r="135" spans="1:7" x14ac:dyDescent="0.25">
      <c r="A135" s="57" t="s">
        <v>910</v>
      </c>
      <c r="B135" s="23">
        <v>51122220</v>
      </c>
      <c r="C135" s="57" t="s">
        <v>703</v>
      </c>
      <c r="D135" s="58">
        <v>0</v>
      </c>
      <c r="E135" s="59">
        <v>0</v>
      </c>
      <c r="F135" s="59">
        <v>0</v>
      </c>
      <c r="G135" s="22">
        <v>51122220</v>
      </c>
    </row>
    <row r="136" spans="1:7" x14ac:dyDescent="0.25">
      <c r="A136" s="57" t="s">
        <v>911</v>
      </c>
      <c r="B136" s="23">
        <v>51122310</v>
      </c>
      <c r="C136" s="57" t="s">
        <v>704</v>
      </c>
      <c r="D136" s="58">
        <v>95744060.400000006</v>
      </c>
      <c r="E136" s="59">
        <v>0</v>
      </c>
      <c r="F136" s="59">
        <v>0</v>
      </c>
      <c r="G136" s="22">
        <v>51122310</v>
      </c>
    </row>
    <row r="137" spans="1:7" x14ac:dyDescent="0.25">
      <c r="A137" s="57" t="s">
        <v>912</v>
      </c>
      <c r="B137" s="23">
        <v>51122410</v>
      </c>
      <c r="C137" s="57" t="s">
        <v>391</v>
      </c>
      <c r="D137" s="58">
        <v>20000000</v>
      </c>
      <c r="E137" s="59">
        <v>0</v>
      </c>
      <c r="F137" s="59">
        <v>78610000</v>
      </c>
      <c r="G137" s="22">
        <v>51122410</v>
      </c>
    </row>
    <row r="138" spans="1:7" x14ac:dyDescent="0.25">
      <c r="A138" s="57" t="s">
        <v>913</v>
      </c>
      <c r="B138" s="23">
        <v>51122420</v>
      </c>
      <c r="C138" s="57" t="s">
        <v>706</v>
      </c>
      <c r="D138" s="58">
        <v>1637506865.74</v>
      </c>
      <c r="E138" s="59">
        <v>0</v>
      </c>
      <c r="F138" s="59">
        <v>0</v>
      </c>
      <c r="G138" s="22">
        <v>51122420</v>
      </c>
    </row>
    <row r="139" spans="1:7" x14ac:dyDescent="0.25">
      <c r="A139" s="57" t="s">
        <v>914</v>
      </c>
      <c r="B139" s="23">
        <v>51122610</v>
      </c>
      <c r="C139" s="57" t="s">
        <v>915</v>
      </c>
      <c r="D139" s="58">
        <v>0</v>
      </c>
      <c r="E139" s="59">
        <v>0</v>
      </c>
      <c r="F139" s="59">
        <v>226656809</v>
      </c>
      <c r="G139" s="22">
        <v>51122610</v>
      </c>
    </row>
    <row r="140" spans="1:7" x14ac:dyDescent="0.25">
      <c r="A140" s="57" t="s">
        <v>916</v>
      </c>
      <c r="B140" s="23">
        <v>51130000</v>
      </c>
      <c r="C140" s="57" t="s">
        <v>393</v>
      </c>
      <c r="D140" s="58">
        <v>0</v>
      </c>
      <c r="E140" s="59">
        <v>60000000</v>
      </c>
      <c r="F140" s="59">
        <v>0</v>
      </c>
      <c r="G140" s="22">
        <v>51130000</v>
      </c>
    </row>
    <row r="141" spans="1:7" x14ac:dyDescent="0.25">
      <c r="A141" s="57" t="s">
        <v>917</v>
      </c>
      <c r="B141" s="23">
        <v>51140000</v>
      </c>
      <c r="C141" s="57" t="s">
        <v>395</v>
      </c>
      <c r="D141" s="58">
        <v>-748330134.99000001</v>
      </c>
      <c r="E141" s="59">
        <v>-291640914.99000001</v>
      </c>
      <c r="F141" s="59">
        <v>-5699705.7400000002</v>
      </c>
      <c r="G141" s="22">
        <v>51140000</v>
      </c>
    </row>
    <row r="142" spans="1:7" x14ac:dyDescent="0.25">
      <c r="A142" s="57" t="s">
        <v>918</v>
      </c>
      <c r="B142" s="23">
        <v>51150000</v>
      </c>
      <c r="C142" s="57" t="s">
        <v>397</v>
      </c>
      <c r="D142" s="58">
        <v>0</v>
      </c>
      <c r="E142" s="59">
        <v>0</v>
      </c>
      <c r="F142" s="59">
        <v>0</v>
      </c>
      <c r="G142" s="22">
        <v>51150000</v>
      </c>
    </row>
    <row r="143" spans="1:7" x14ac:dyDescent="0.25">
      <c r="A143" s="57" t="s">
        <v>919</v>
      </c>
      <c r="B143" s="23">
        <v>51201000</v>
      </c>
      <c r="C143" s="57" t="s">
        <v>341</v>
      </c>
      <c r="D143" s="58">
        <v>184587600</v>
      </c>
      <c r="E143" s="59">
        <v>10672409</v>
      </c>
      <c r="F143" s="59">
        <v>82919200</v>
      </c>
      <c r="G143" s="22">
        <v>51201000</v>
      </c>
    </row>
    <row r="144" spans="1:7" x14ac:dyDescent="0.25">
      <c r="A144" s="57" t="s">
        <v>920</v>
      </c>
      <c r="B144" s="23">
        <v>51202000</v>
      </c>
      <c r="C144" s="57" t="s">
        <v>400</v>
      </c>
      <c r="D144" s="58">
        <v>20802400</v>
      </c>
      <c r="E144" s="59">
        <v>41716500</v>
      </c>
      <c r="F144" s="59">
        <v>0</v>
      </c>
      <c r="G144" s="22">
        <v>51202000</v>
      </c>
    </row>
    <row r="145" spans="1:7" x14ac:dyDescent="0.25">
      <c r="A145" s="57" t="s">
        <v>921</v>
      </c>
      <c r="B145" s="23">
        <v>51211000</v>
      </c>
      <c r="C145" s="57" t="s">
        <v>708</v>
      </c>
      <c r="D145" s="58">
        <v>-289668032.19</v>
      </c>
      <c r="E145" s="59">
        <v>151571258.56</v>
      </c>
      <c r="F145" s="59">
        <v>-496118857.82999998</v>
      </c>
      <c r="G145" s="22">
        <v>51211000</v>
      </c>
    </row>
    <row r="146" spans="1:7" x14ac:dyDescent="0.25">
      <c r="A146" s="57" t="s">
        <v>922</v>
      </c>
      <c r="B146" s="23">
        <v>51221000</v>
      </c>
      <c r="C146" s="57" t="s">
        <v>714</v>
      </c>
      <c r="D146" s="58">
        <v>-1043123520.5599999</v>
      </c>
      <c r="E146" s="59">
        <v>-326159346.52999997</v>
      </c>
      <c r="F146" s="59">
        <v>-878379341.34000003</v>
      </c>
      <c r="G146" s="22">
        <v>51221000</v>
      </c>
    </row>
    <row r="147" spans="1:7" x14ac:dyDescent="0.25">
      <c r="A147" s="57" t="s">
        <v>923</v>
      </c>
      <c r="B147" s="23">
        <v>51231000</v>
      </c>
      <c r="C147" s="57" t="s">
        <v>716</v>
      </c>
      <c r="D147" s="58">
        <v>-446860025.36000001</v>
      </c>
      <c r="E147" s="59">
        <v>-46755793.140000001</v>
      </c>
      <c r="F147" s="59">
        <v>557230106.11000001</v>
      </c>
      <c r="G147" s="22">
        <v>51231000</v>
      </c>
    </row>
    <row r="148" spans="1:7" x14ac:dyDescent="0.25">
      <c r="A148" s="57" t="s">
        <v>924</v>
      </c>
      <c r="B148" s="23">
        <v>51241000</v>
      </c>
      <c r="C148" s="57" t="s">
        <v>719</v>
      </c>
      <c r="D148" s="58">
        <v>-3851717834.4400001</v>
      </c>
      <c r="E148" s="59">
        <v>109530602.42</v>
      </c>
      <c r="F148" s="59">
        <v>-163021185.09</v>
      </c>
      <c r="G148" s="22">
        <v>51241000</v>
      </c>
    </row>
    <row r="149" spans="1:7" x14ac:dyDescent="0.25">
      <c r="A149" s="57" t="s">
        <v>925</v>
      </c>
      <c r="B149" s="23">
        <v>51242000</v>
      </c>
      <c r="C149" s="57" t="s">
        <v>926</v>
      </c>
      <c r="D149" s="58">
        <v>0</v>
      </c>
      <c r="E149" s="59">
        <v>4.7683715820312501E-9</v>
      </c>
      <c r="F149" s="59">
        <v>-16819935.120000001</v>
      </c>
      <c r="G149" s="23">
        <v>51242000</v>
      </c>
    </row>
    <row r="150" spans="1:7" x14ac:dyDescent="0.25">
      <c r="A150" s="57" t="s">
        <v>927</v>
      </c>
      <c r="B150" s="23">
        <v>51244000</v>
      </c>
      <c r="C150" s="57" t="s">
        <v>928</v>
      </c>
      <c r="D150" s="58">
        <v>14635067.609999999</v>
      </c>
      <c r="E150" s="59">
        <v>143613382.61000001</v>
      </c>
      <c r="F150" s="59">
        <v>0</v>
      </c>
      <c r="G150" s="23">
        <v>51244000</v>
      </c>
    </row>
    <row r="151" spans="1:7" x14ac:dyDescent="0.25">
      <c r="A151" s="57" t="s">
        <v>929</v>
      </c>
      <c r="B151" s="23">
        <v>51260000</v>
      </c>
      <c r="C151" s="57" t="s">
        <v>930</v>
      </c>
      <c r="D151" s="58">
        <v>-3282347.92</v>
      </c>
      <c r="E151" s="59">
        <v>7746466.8099999996</v>
      </c>
      <c r="F151" s="59">
        <v>-68744749.239999995</v>
      </c>
      <c r="G151" s="65">
        <v>51260000</v>
      </c>
    </row>
    <row r="152" spans="1:7" x14ac:dyDescent="0.25">
      <c r="A152" s="57" t="s">
        <v>931</v>
      </c>
      <c r="B152" s="23">
        <v>51263000</v>
      </c>
      <c r="C152" s="57" t="s">
        <v>932</v>
      </c>
      <c r="D152" s="58">
        <v>0</v>
      </c>
      <c r="E152" s="59">
        <v>26571469.469999999</v>
      </c>
      <c r="F152" s="59">
        <v>25198934.870000001</v>
      </c>
      <c r="G152" s="23">
        <v>51263000</v>
      </c>
    </row>
    <row r="153" spans="1:7" x14ac:dyDescent="0.25">
      <c r="B153" s="22">
        <v>51264000</v>
      </c>
      <c r="C153" s="11" t="s">
        <v>933</v>
      </c>
      <c r="D153" s="58">
        <v>33588086.969999999</v>
      </c>
      <c r="G153" s="22">
        <v>51264000</v>
      </c>
    </row>
    <row r="154" spans="1:7" x14ac:dyDescent="0.25">
      <c r="B154" s="22">
        <v>51270000</v>
      </c>
      <c r="C154" s="11" t="s">
        <v>934</v>
      </c>
      <c r="D154" s="58">
        <v>-24000</v>
      </c>
      <c r="G154" s="22">
        <v>51270000</v>
      </c>
    </row>
    <row r="155" spans="1:7" x14ac:dyDescent="0.25">
      <c r="B155" s="22">
        <v>51800000</v>
      </c>
      <c r="C155" s="11" t="s">
        <v>407</v>
      </c>
      <c r="D155" s="58">
        <v>-23637375.359999999</v>
      </c>
      <c r="G155" s="22">
        <v>51800000</v>
      </c>
    </row>
    <row r="156" spans="1:7" x14ac:dyDescent="0.25">
      <c r="A156" s="57" t="s">
        <v>935</v>
      </c>
      <c r="B156" s="23">
        <v>51910000</v>
      </c>
      <c r="C156" s="66" t="s">
        <v>721</v>
      </c>
      <c r="D156" s="58">
        <v>-6000000000</v>
      </c>
      <c r="E156" s="59">
        <v>-1000000000</v>
      </c>
      <c r="F156" s="59">
        <v>-3000000000</v>
      </c>
      <c r="G156" s="22">
        <v>51910000</v>
      </c>
    </row>
    <row r="157" spans="1:7" x14ac:dyDescent="0.25">
      <c r="A157" s="57" t="s">
        <v>936</v>
      </c>
      <c r="B157" s="23">
        <v>51920000</v>
      </c>
      <c r="C157" s="57" t="s">
        <v>408</v>
      </c>
      <c r="D157" s="58">
        <v>-8500000000</v>
      </c>
      <c r="E157" s="59">
        <v>-1500000000</v>
      </c>
      <c r="F157" s="59">
        <v>-5500000000</v>
      </c>
      <c r="G157" s="22">
        <v>51920000</v>
      </c>
    </row>
    <row r="158" spans="1:7" x14ac:dyDescent="0.25">
      <c r="A158" s="57" t="s">
        <v>937</v>
      </c>
      <c r="B158" s="23">
        <v>51930000</v>
      </c>
      <c r="C158" s="57" t="s">
        <v>938</v>
      </c>
      <c r="D158" s="58">
        <v>0</v>
      </c>
      <c r="E158" s="59">
        <v>0</v>
      </c>
      <c r="F158" s="59">
        <v>0</v>
      </c>
      <c r="G158" s="22">
        <v>51930000</v>
      </c>
    </row>
    <row r="159" spans="1:7" x14ac:dyDescent="0.25">
      <c r="A159" s="57" t="s">
        <v>939</v>
      </c>
      <c r="B159" s="23">
        <v>51940000</v>
      </c>
      <c r="C159" s="57" t="s">
        <v>412</v>
      </c>
      <c r="D159" s="58">
        <v>-950000000</v>
      </c>
      <c r="E159" s="59">
        <v>0</v>
      </c>
      <c r="F159" s="59">
        <v>-1500000000</v>
      </c>
      <c r="G159" s="22">
        <v>51940000</v>
      </c>
    </row>
    <row r="160" spans="1:7" x14ac:dyDescent="0.25">
      <c r="A160" s="57" t="s">
        <v>940</v>
      </c>
      <c r="B160" s="23">
        <v>51950000</v>
      </c>
      <c r="C160" s="57" t="s">
        <v>410</v>
      </c>
      <c r="D160" s="58">
        <v>-4000000000</v>
      </c>
      <c r="E160" s="59">
        <v>0</v>
      </c>
      <c r="F160" s="59">
        <v>-500000000</v>
      </c>
      <c r="G160" s="22">
        <v>51950000</v>
      </c>
    </row>
    <row r="161" spans="1:7" x14ac:dyDescent="0.25">
      <c r="A161" s="57" t="s">
        <v>941</v>
      </c>
      <c r="B161" s="23">
        <v>51960000</v>
      </c>
      <c r="C161" s="57" t="s">
        <v>942</v>
      </c>
      <c r="D161" s="58">
        <v>0</v>
      </c>
      <c r="E161" s="59">
        <v>0</v>
      </c>
      <c r="F161" s="59">
        <v>-147977860.52000001</v>
      </c>
      <c r="G161" s="67">
        <v>51960000</v>
      </c>
    </row>
    <row r="162" spans="1:7" x14ac:dyDescent="0.25">
      <c r="A162" s="57" t="s">
        <v>943</v>
      </c>
      <c r="B162" s="23">
        <v>53100000</v>
      </c>
      <c r="C162" s="57" t="s">
        <v>351</v>
      </c>
      <c r="D162" s="58">
        <v>0</v>
      </c>
      <c r="E162" s="59">
        <v>0</v>
      </c>
      <c r="F162" s="59">
        <v>0</v>
      </c>
      <c r="G162" s="22">
        <v>53100000</v>
      </c>
    </row>
    <row r="163" spans="1:7" x14ac:dyDescent="0.25">
      <c r="B163" s="22">
        <v>53110000</v>
      </c>
      <c r="C163" s="11" t="s">
        <v>416</v>
      </c>
      <c r="D163" s="58">
        <v>10302000</v>
      </c>
      <c r="G163" s="22">
        <v>53110000</v>
      </c>
    </row>
    <row r="164" spans="1:7" x14ac:dyDescent="0.25">
      <c r="A164" s="57" t="s">
        <v>944</v>
      </c>
      <c r="B164" s="23">
        <v>53300000</v>
      </c>
      <c r="C164" s="57" t="s">
        <v>351</v>
      </c>
      <c r="D164" s="58">
        <v>55100800</v>
      </c>
      <c r="E164" s="59">
        <v>10640342.470000001</v>
      </c>
      <c r="F164" s="59">
        <v>522193.51</v>
      </c>
      <c r="G164" s="22">
        <v>53300000</v>
      </c>
    </row>
    <row r="165" spans="1:7" x14ac:dyDescent="0.25">
      <c r="A165" s="57" t="s">
        <v>945</v>
      </c>
      <c r="B165" s="23">
        <v>58000000</v>
      </c>
      <c r="C165" s="57" t="s">
        <v>724</v>
      </c>
      <c r="D165" s="58">
        <v>0</v>
      </c>
      <c r="E165" s="59">
        <v>0</v>
      </c>
      <c r="F165" s="59">
        <v>0</v>
      </c>
      <c r="G165" s="22">
        <v>58000000</v>
      </c>
    </row>
    <row r="166" spans="1:7" x14ac:dyDescent="0.25">
      <c r="A166" s="57" t="s">
        <v>946</v>
      </c>
      <c r="B166" s="23">
        <v>60101000</v>
      </c>
      <c r="C166" s="57" t="s">
        <v>359</v>
      </c>
      <c r="D166" s="58">
        <v>0</v>
      </c>
      <c r="E166" s="59">
        <v>0</v>
      </c>
      <c r="F166" s="59">
        <v>0</v>
      </c>
      <c r="G166" s="22">
        <v>60101000</v>
      </c>
    </row>
    <row r="167" spans="1:7" x14ac:dyDescent="0.25">
      <c r="A167" s="23">
        <v>6010200</v>
      </c>
      <c r="B167" s="23">
        <v>60102000</v>
      </c>
      <c r="C167" s="28" t="s">
        <v>355</v>
      </c>
      <c r="D167" s="58">
        <v>320488889.14999998</v>
      </c>
      <c r="E167" s="59"/>
      <c r="F167" s="59">
        <v>0</v>
      </c>
      <c r="G167" s="22">
        <v>60102000</v>
      </c>
    </row>
    <row r="168" spans="1:7" x14ac:dyDescent="0.25">
      <c r="A168" s="57" t="s">
        <v>947</v>
      </c>
      <c r="B168" s="23">
        <v>60110000</v>
      </c>
      <c r="C168" s="57" t="s">
        <v>360</v>
      </c>
      <c r="D168" s="58">
        <v>39953269378.550003</v>
      </c>
      <c r="E168" s="59">
        <v>19875273974.779999</v>
      </c>
      <c r="F168" s="59">
        <v>36379629338.059998</v>
      </c>
      <c r="G168" s="22">
        <v>60110000</v>
      </c>
    </row>
    <row r="169" spans="1:7" x14ac:dyDescent="0.25">
      <c r="A169" s="57" t="s">
        <v>948</v>
      </c>
      <c r="B169" s="23">
        <v>60113000</v>
      </c>
      <c r="C169" s="57" t="s">
        <v>361</v>
      </c>
      <c r="D169" s="58">
        <v>0</v>
      </c>
      <c r="E169" s="59">
        <v>0</v>
      </c>
      <c r="F169" s="59">
        <v>0</v>
      </c>
      <c r="G169" s="22">
        <v>60113000</v>
      </c>
    </row>
    <row r="170" spans="1:7" x14ac:dyDescent="0.25">
      <c r="A170" s="57" t="s">
        <v>949</v>
      </c>
      <c r="B170" s="23">
        <v>60114000</v>
      </c>
      <c r="C170" s="57" t="s">
        <v>362</v>
      </c>
      <c r="D170" s="58">
        <v>290900</v>
      </c>
      <c r="E170" s="59">
        <v>194500</v>
      </c>
      <c r="F170" s="59">
        <v>0</v>
      </c>
      <c r="G170" s="22">
        <v>60114000</v>
      </c>
    </row>
    <row r="171" spans="1:7" x14ac:dyDescent="0.25">
      <c r="A171" s="57" t="s">
        <v>950</v>
      </c>
      <c r="B171" s="23">
        <v>60120000</v>
      </c>
      <c r="C171" s="57" t="s">
        <v>355</v>
      </c>
      <c r="D171" s="58">
        <v>21930341688.099998</v>
      </c>
      <c r="E171" s="59">
        <v>2828048608.27</v>
      </c>
      <c r="F171" s="59">
        <v>11689068077.42</v>
      </c>
      <c r="G171" s="22">
        <v>60120000</v>
      </c>
    </row>
    <row r="172" spans="1:7" x14ac:dyDescent="0.25">
      <c r="A172" s="57" t="s">
        <v>951</v>
      </c>
      <c r="B172" s="23">
        <v>60201000</v>
      </c>
      <c r="C172" s="57" t="s">
        <v>430</v>
      </c>
      <c r="D172" s="58">
        <v>647026194</v>
      </c>
      <c r="E172" s="59">
        <v>863649986.70000005</v>
      </c>
      <c r="F172" s="59">
        <v>567090850</v>
      </c>
      <c r="G172" s="22">
        <v>60201000</v>
      </c>
    </row>
    <row r="173" spans="1:7" x14ac:dyDescent="0.25">
      <c r="A173" s="57" t="s">
        <v>952</v>
      </c>
      <c r="B173" s="23">
        <v>60205000</v>
      </c>
      <c r="C173" s="57" t="s">
        <v>432</v>
      </c>
      <c r="D173" s="58">
        <v>27542282.949999999</v>
      </c>
      <c r="E173" s="59">
        <v>11839697.880000001</v>
      </c>
      <c r="F173" s="59">
        <v>56368462.450000003</v>
      </c>
      <c r="G173" s="22">
        <v>60205000</v>
      </c>
    </row>
    <row r="174" spans="1:7" x14ac:dyDescent="0.25">
      <c r="A174" s="57" t="s">
        <v>953</v>
      </c>
      <c r="B174" s="23">
        <v>60205300</v>
      </c>
      <c r="C174" s="57" t="s">
        <v>367</v>
      </c>
      <c r="D174" s="58">
        <v>21802559.32</v>
      </c>
      <c r="E174" s="59">
        <v>7121119.5800000001</v>
      </c>
      <c r="F174" s="59">
        <v>0</v>
      </c>
      <c r="G174" s="22">
        <v>60205300</v>
      </c>
    </row>
    <row r="175" spans="1:7" x14ac:dyDescent="0.25">
      <c r="A175" s="57" t="s">
        <v>954</v>
      </c>
      <c r="B175" s="23">
        <v>60206000</v>
      </c>
      <c r="C175" s="57" t="s">
        <v>368</v>
      </c>
      <c r="D175" s="58">
        <v>93390326.069999993</v>
      </c>
      <c r="E175" s="59">
        <f>262722530.71</f>
        <v>262722530.71000001</v>
      </c>
      <c r="F175" s="59">
        <f>321139206.78+104454541.49</f>
        <v>425593748.26999998</v>
      </c>
      <c r="G175" s="22">
        <v>60206000</v>
      </c>
    </row>
    <row r="176" spans="1:7" x14ac:dyDescent="0.25">
      <c r="A176" s="57" t="s">
        <v>955</v>
      </c>
      <c r="B176" s="23">
        <v>60208000</v>
      </c>
      <c r="C176" s="57" t="s">
        <v>371</v>
      </c>
      <c r="D176" s="58">
        <v>0</v>
      </c>
      <c r="E176" s="59">
        <v>26555210</v>
      </c>
      <c r="F176" s="59">
        <v>0</v>
      </c>
      <c r="G176" s="22">
        <v>60208000</v>
      </c>
    </row>
    <row r="177" spans="1:7" x14ac:dyDescent="0.25">
      <c r="A177" s="57" t="s">
        <v>956</v>
      </c>
      <c r="B177" s="23">
        <v>60209000</v>
      </c>
      <c r="C177" s="57" t="s">
        <v>372</v>
      </c>
      <c r="D177" s="58">
        <v>5475000.6699999999</v>
      </c>
      <c r="E177" s="59">
        <v>2081753.18</v>
      </c>
      <c r="F177" s="59">
        <v>0</v>
      </c>
      <c r="G177" s="22">
        <v>60209000</v>
      </c>
    </row>
    <row r="178" spans="1:7" x14ac:dyDescent="0.25">
      <c r="A178" s="57" t="s">
        <v>957</v>
      </c>
      <c r="B178" s="23">
        <v>60310000</v>
      </c>
      <c r="C178" s="57" t="s">
        <v>373</v>
      </c>
      <c r="D178" s="58">
        <v>-14777350712.41</v>
      </c>
      <c r="E178" s="59">
        <v>16046858987.17</v>
      </c>
      <c r="F178" s="59">
        <v>-10107126255.76</v>
      </c>
      <c r="G178" s="22">
        <v>60310000</v>
      </c>
    </row>
    <row r="179" spans="1:7" x14ac:dyDescent="0.25">
      <c r="A179" s="57" t="s">
        <v>958</v>
      </c>
      <c r="B179" s="23">
        <v>60380000</v>
      </c>
      <c r="C179" s="57" t="s">
        <v>727</v>
      </c>
      <c r="D179" s="58">
        <v>-2255193320.9899998</v>
      </c>
      <c r="E179" s="59">
        <v>572078481.26999998</v>
      </c>
      <c r="F179" s="59">
        <v>-661337910.57000005</v>
      </c>
      <c r="G179" s="22">
        <v>60380000</v>
      </c>
    </row>
    <row r="180" spans="1:7" x14ac:dyDescent="0.25">
      <c r="A180" s="57" t="s">
        <v>959</v>
      </c>
      <c r="B180" s="23">
        <v>60606000</v>
      </c>
      <c r="C180" s="57" t="s">
        <v>383</v>
      </c>
      <c r="D180" s="58">
        <v>0</v>
      </c>
      <c r="E180" s="59">
        <v>20810000</v>
      </c>
      <c r="F180" s="59">
        <v>0</v>
      </c>
      <c r="G180" s="22">
        <v>60606000</v>
      </c>
    </row>
    <row r="181" spans="1:7" x14ac:dyDescent="0.25">
      <c r="A181" s="57" t="s">
        <v>960</v>
      </c>
      <c r="B181" s="23">
        <v>60608000</v>
      </c>
      <c r="C181" s="57" t="s">
        <v>170</v>
      </c>
      <c r="D181" s="58">
        <v>11257600</v>
      </c>
      <c r="E181" s="59">
        <v>13795130</v>
      </c>
      <c r="F181" s="59">
        <v>4694195.41</v>
      </c>
      <c r="G181" s="22">
        <v>60608000</v>
      </c>
    </row>
    <row r="182" spans="1:7" x14ac:dyDescent="0.25">
      <c r="A182" s="57" t="s">
        <v>961</v>
      </c>
      <c r="B182" s="23">
        <v>60610000</v>
      </c>
      <c r="C182" s="57" t="s">
        <v>442</v>
      </c>
      <c r="D182" s="58">
        <v>504265630.64999998</v>
      </c>
      <c r="E182" s="59">
        <v>439910227.12</v>
      </c>
      <c r="F182" s="59">
        <v>475904583.68000001</v>
      </c>
      <c r="G182" s="22">
        <v>60610000</v>
      </c>
    </row>
    <row r="183" spans="1:7" x14ac:dyDescent="0.25">
      <c r="A183" s="57" t="s">
        <v>962</v>
      </c>
      <c r="B183" s="23">
        <v>60611000</v>
      </c>
      <c r="C183" s="57" t="s">
        <v>442</v>
      </c>
      <c r="D183" s="58">
        <v>0</v>
      </c>
      <c r="E183" s="59">
        <v>134500</v>
      </c>
      <c r="F183" s="59">
        <v>0</v>
      </c>
      <c r="G183" s="22">
        <v>60611000</v>
      </c>
    </row>
    <row r="184" spans="1:7" x14ac:dyDescent="0.25">
      <c r="A184" s="57" t="s">
        <v>963</v>
      </c>
      <c r="B184" s="23">
        <v>60620000</v>
      </c>
      <c r="C184" s="57" t="s">
        <v>378</v>
      </c>
      <c r="D184" s="58">
        <v>73637027.260000005</v>
      </c>
      <c r="E184" s="59">
        <v>75340391.519999996</v>
      </c>
      <c r="F184" s="59">
        <v>63375208.840000004</v>
      </c>
      <c r="G184" s="22">
        <v>60620000</v>
      </c>
    </row>
    <row r="185" spans="1:7" x14ac:dyDescent="0.25">
      <c r="A185" s="57" t="s">
        <v>964</v>
      </c>
      <c r="B185" s="23">
        <v>60630000</v>
      </c>
      <c r="C185" s="57" t="s">
        <v>380</v>
      </c>
      <c r="D185" s="58">
        <v>149099.34</v>
      </c>
      <c r="E185" s="59">
        <v>3376333.33</v>
      </c>
      <c r="F185" s="59">
        <v>0</v>
      </c>
      <c r="G185" s="22">
        <v>60630000</v>
      </c>
    </row>
    <row r="186" spans="1:7" x14ac:dyDescent="0.25">
      <c r="A186" s="57" t="s">
        <v>965</v>
      </c>
      <c r="B186" s="23">
        <v>60640000</v>
      </c>
      <c r="C186" s="57" t="s">
        <v>382</v>
      </c>
      <c r="D186" s="58">
        <v>65204527.869999997</v>
      </c>
      <c r="E186" s="59">
        <v>40861321.240000002</v>
      </c>
      <c r="F186" s="59">
        <v>69281092.569999993</v>
      </c>
      <c r="G186" s="22">
        <v>60640000</v>
      </c>
    </row>
    <row r="187" spans="1:7" x14ac:dyDescent="0.25">
      <c r="B187" s="22">
        <v>60641000</v>
      </c>
      <c r="C187" s="11" t="s">
        <v>446</v>
      </c>
      <c r="D187" s="58">
        <v>233500</v>
      </c>
      <c r="G187" s="22">
        <v>60641000</v>
      </c>
    </row>
    <row r="188" spans="1:7" x14ac:dyDescent="0.25">
      <c r="A188" s="57" t="s">
        <v>966</v>
      </c>
      <c r="B188" s="23">
        <v>60650000</v>
      </c>
      <c r="C188" s="57" t="s">
        <v>167</v>
      </c>
      <c r="D188" s="58">
        <v>118859013.01000001</v>
      </c>
      <c r="E188" s="59">
        <v>91750665.739999995</v>
      </c>
      <c r="F188" s="59">
        <f>155535410.16-104454541.49</f>
        <v>51080868.670000002</v>
      </c>
      <c r="G188" s="22">
        <v>60650000</v>
      </c>
    </row>
    <row r="189" spans="1:7" x14ac:dyDescent="0.25">
      <c r="A189" s="57" t="s">
        <v>967</v>
      </c>
      <c r="B189" s="23">
        <v>60660000</v>
      </c>
      <c r="C189" s="57" t="s">
        <v>968</v>
      </c>
      <c r="D189" s="58">
        <v>189729900</v>
      </c>
      <c r="E189" s="59">
        <f>312477425</f>
        <v>312477425</v>
      </c>
      <c r="F189" s="59">
        <v>447445087</v>
      </c>
      <c r="G189" s="22">
        <v>60660000</v>
      </c>
    </row>
    <row r="190" spans="1:7" x14ac:dyDescent="0.25">
      <c r="A190" s="57" t="s">
        <v>969</v>
      </c>
      <c r="B190" s="23">
        <v>60670000</v>
      </c>
      <c r="C190" s="57" t="s">
        <v>385</v>
      </c>
      <c r="D190" s="58">
        <v>13027410.25</v>
      </c>
      <c r="E190" s="59">
        <v>4996299</v>
      </c>
      <c r="F190" s="59">
        <v>12953011.6</v>
      </c>
      <c r="G190" s="22">
        <v>60670000</v>
      </c>
    </row>
    <row r="191" spans="1:7" x14ac:dyDescent="0.25">
      <c r="A191" s="57" t="s">
        <v>970</v>
      </c>
      <c r="B191" s="23">
        <v>60680000</v>
      </c>
      <c r="C191" s="57" t="s">
        <v>375</v>
      </c>
      <c r="D191" s="58">
        <v>33348511.739999998</v>
      </c>
      <c r="E191" s="59">
        <v>26889862.640000001</v>
      </c>
      <c r="F191" s="59">
        <v>22220437.32</v>
      </c>
      <c r="G191" s="22">
        <v>60680000</v>
      </c>
    </row>
    <row r="192" spans="1:7" x14ac:dyDescent="0.25">
      <c r="A192" s="57" t="s">
        <v>971</v>
      </c>
      <c r="B192" s="23">
        <v>60690000</v>
      </c>
      <c r="C192" s="57" t="s">
        <v>387</v>
      </c>
      <c r="D192" s="58">
        <v>2427528.7599999998</v>
      </c>
      <c r="E192" s="59">
        <v>1982700</v>
      </c>
      <c r="F192" s="59">
        <v>0</v>
      </c>
      <c r="G192" s="22">
        <v>60690000</v>
      </c>
    </row>
    <row r="193" spans="1:7" x14ac:dyDescent="0.25">
      <c r="A193" s="57" t="s">
        <v>972</v>
      </c>
      <c r="B193" s="23">
        <v>60710000</v>
      </c>
      <c r="C193" s="57" t="s">
        <v>453</v>
      </c>
      <c r="D193" s="58">
        <v>0</v>
      </c>
      <c r="E193" s="59">
        <v>0</v>
      </c>
      <c r="F193" s="59">
        <v>0</v>
      </c>
      <c r="G193" s="22">
        <v>60710000</v>
      </c>
    </row>
    <row r="194" spans="1:7" x14ac:dyDescent="0.25">
      <c r="A194" s="57" t="s">
        <v>973</v>
      </c>
      <c r="B194" s="23">
        <v>60720000</v>
      </c>
      <c r="C194" s="57" t="s">
        <v>731</v>
      </c>
      <c r="D194" s="58">
        <v>0</v>
      </c>
      <c r="E194" s="59">
        <v>0</v>
      </c>
      <c r="F194" s="59">
        <v>0</v>
      </c>
      <c r="G194" s="22">
        <v>60720000</v>
      </c>
    </row>
    <row r="195" spans="1:7" x14ac:dyDescent="0.25">
      <c r="A195" s="57" t="s">
        <v>974</v>
      </c>
      <c r="B195" s="23">
        <v>60801000</v>
      </c>
      <c r="C195" s="57" t="s">
        <v>457</v>
      </c>
      <c r="D195" s="58">
        <v>201312877.5</v>
      </c>
      <c r="E195" s="59">
        <v>114294081.59</v>
      </c>
      <c r="F195" s="59">
        <v>127417220.39</v>
      </c>
      <c r="G195" s="22">
        <v>60801000</v>
      </c>
    </row>
    <row r="196" spans="1:7" x14ac:dyDescent="0.25">
      <c r="A196" s="57" t="s">
        <v>975</v>
      </c>
      <c r="B196" s="23">
        <v>60802000</v>
      </c>
      <c r="C196" s="57" t="s">
        <v>732</v>
      </c>
      <c r="D196" s="58">
        <v>2454861</v>
      </c>
      <c r="E196" s="59">
        <v>3517841.02</v>
      </c>
      <c r="F196" s="59">
        <v>1902175.67</v>
      </c>
      <c r="G196" s="22">
        <v>60802000</v>
      </c>
    </row>
    <row r="197" spans="1:7" x14ac:dyDescent="0.25">
      <c r="A197" s="57" t="s">
        <v>976</v>
      </c>
      <c r="B197" s="23">
        <v>60803000</v>
      </c>
      <c r="C197" s="57" t="s">
        <v>459</v>
      </c>
      <c r="D197" s="58">
        <v>22460463.289999999</v>
      </c>
      <c r="E197" s="59">
        <v>3109049.45</v>
      </c>
      <c r="F197" s="59">
        <v>19112210.48</v>
      </c>
      <c r="G197" s="22">
        <v>60803000</v>
      </c>
    </row>
    <row r="198" spans="1:7" x14ac:dyDescent="0.25">
      <c r="A198" s="57" t="s">
        <v>977</v>
      </c>
      <c r="B198" s="23">
        <v>60804000</v>
      </c>
      <c r="C198" s="57" t="s">
        <v>461</v>
      </c>
      <c r="D198" s="58">
        <v>937941689.22000003</v>
      </c>
      <c r="E198" s="59">
        <v>288325464.61000001</v>
      </c>
      <c r="F198" s="59">
        <v>527355183.24000001</v>
      </c>
      <c r="G198" s="22">
        <v>60804000</v>
      </c>
    </row>
    <row r="199" spans="1:7" x14ac:dyDescent="0.25">
      <c r="A199" s="57" t="s">
        <v>978</v>
      </c>
      <c r="B199" s="23">
        <v>60806000</v>
      </c>
      <c r="C199" s="57" t="s">
        <v>462</v>
      </c>
      <c r="D199" s="58">
        <v>371061193.06</v>
      </c>
      <c r="E199" s="59">
        <v>7548902.0899999999</v>
      </c>
      <c r="F199" s="59">
        <v>91339869.310000002</v>
      </c>
      <c r="G199" s="22">
        <v>60806000</v>
      </c>
    </row>
    <row r="200" spans="1:7" x14ac:dyDescent="0.25">
      <c r="A200" s="57" t="s">
        <v>979</v>
      </c>
      <c r="B200" s="23">
        <v>60808000</v>
      </c>
      <c r="C200" s="57" t="s">
        <v>464</v>
      </c>
      <c r="D200" s="58">
        <v>705180469.54999995</v>
      </c>
      <c r="E200" s="59">
        <v>161381747.22</v>
      </c>
      <c r="F200" s="59">
        <v>731750470</v>
      </c>
      <c r="G200" s="22">
        <v>60808000</v>
      </c>
    </row>
    <row r="201" spans="1:7" x14ac:dyDescent="0.25">
      <c r="A201" s="57" t="s">
        <v>980</v>
      </c>
      <c r="B201" s="23">
        <v>60809000</v>
      </c>
      <c r="C201" s="57" t="s">
        <v>733</v>
      </c>
      <c r="D201" s="58">
        <v>2540000</v>
      </c>
      <c r="E201" s="59">
        <v>2623446</v>
      </c>
      <c r="F201" s="59">
        <v>14106500</v>
      </c>
      <c r="G201" s="22">
        <v>60809000</v>
      </c>
    </row>
    <row r="202" spans="1:7" x14ac:dyDescent="0.25">
      <c r="A202" s="57" t="s">
        <v>981</v>
      </c>
      <c r="B202" s="23">
        <v>60811000</v>
      </c>
      <c r="C202" s="57" t="s">
        <v>466</v>
      </c>
      <c r="D202" s="58">
        <v>167217396.28999999</v>
      </c>
      <c r="E202" s="59">
        <v>48384032.649999999</v>
      </c>
      <c r="F202" s="59">
        <v>48776683</v>
      </c>
      <c r="G202" s="22">
        <v>60811000</v>
      </c>
    </row>
    <row r="203" spans="1:7" x14ac:dyDescent="0.25">
      <c r="A203" s="57" t="s">
        <v>982</v>
      </c>
      <c r="B203" s="23">
        <v>60811100</v>
      </c>
      <c r="C203" s="57" t="s">
        <v>468</v>
      </c>
      <c r="D203" s="58">
        <v>113227077.03</v>
      </c>
      <c r="E203" s="59">
        <v>8379388</v>
      </c>
      <c r="F203" s="59">
        <v>52684502.240000002</v>
      </c>
      <c r="G203" s="22">
        <v>60811100</v>
      </c>
    </row>
    <row r="204" spans="1:7" x14ac:dyDescent="0.25">
      <c r="A204" s="57" t="s">
        <v>983</v>
      </c>
      <c r="B204" s="23">
        <v>60812000</v>
      </c>
      <c r="C204" s="57" t="s">
        <v>403</v>
      </c>
      <c r="D204" s="58">
        <v>111398947.22</v>
      </c>
      <c r="E204" s="59">
        <v>17970238.52</v>
      </c>
      <c r="F204" s="59">
        <v>71398267</v>
      </c>
      <c r="G204" s="22">
        <v>60812000</v>
      </c>
    </row>
    <row r="205" spans="1:7" x14ac:dyDescent="0.25">
      <c r="A205" s="57" t="s">
        <v>984</v>
      </c>
      <c r="B205" s="23">
        <v>60815000</v>
      </c>
      <c r="C205" s="57" t="s">
        <v>734</v>
      </c>
      <c r="D205" s="58">
        <v>0</v>
      </c>
      <c r="E205" s="59">
        <v>668989.53</v>
      </c>
      <c r="F205" s="59">
        <v>0</v>
      </c>
      <c r="G205" s="22">
        <v>60815000</v>
      </c>
    </row>
    <row r="206" spans="1:7" x14ac:dyDescent="0.25">
      <c r="A206" s="57" t="s">
        <v>985</v>
      </c>
      <c r="B206" s="23">
        <v>60817000</v>
      </c>
      <c r="C206" s="57" t="s">
        <v>404</v>
      </c>
      <c r="D206" s="58">
        <v>349332265.55000001</v>
      </c>
      <c r="E206" s="59">
        <v>48678215.039999999</v>
      </c>
      <c r="F206" s="59">
        <v>41805731.200000003</v>
      </c>
      <c r="G206" s="22">
        <v>60817000</v>
      </c>
    </row>
    <row r="207" spans="1:7" x14ac:dyDescent="0.25">
      <c r="A207" s="68" t="s">
        <v>986</v>
      </c>
      <c r="B207" s="69">
        <v>60818000</v>
      </c>
      <c r="C207" s="68" t="s">
        <v>425</v>
      </c>
      <c r="D207" s="58">
        <v>3990000</v>
      </c>
      <c r="E207" s="59"/>
      <c r="F207" s="59">
        <v>1470000</v>
      </c>
      <c r="G207" s="22">
        <v>60818000</v>
      </c>
    </row>
    <row r="208" spans="1:7" x14ac:dyDescent="0.25">
      <c r="A208" s="57" t="s">
        <v>987</v>
      </c>
      <c r="B208" s="23">
        <v>60880000</v>
      </c>
      <c r="C208" s="57" t="s">
        <v>988</v>
      </c>
      <c r="D208" s="58">
        <v>0</v>
      </c>
      <c r="E208" s="59">
        <v>96174135</v>
      </c>
      <c r="F208" s="59">
        <v>358715899.38</v>
      </c>
      <c r="G208" s="22">
        <v>60880000</v>
      </c>
    </row>
    <row r="209" spans="1:7" x14ac:dyDescent="0.25">
      <c r="B209" s="22">
        <v>60900000</v>
      </c>
      <c r="C209" s="11" t="s">
        <v>735</v>
      </c>
      <c r="D209" s="58">
        <v>-136521800.59999999</v>
      </c>
      <c r="G209" s="22">
        <v>60900000</v>
      </c>
    </row>
    <row r="210" spans="1:7" x14ac:dyDescent="0.25">
      <c r="A210" s="57" t="s">
        <v>989</v>
      </c>
      <c r="B210" s="23">
        <v>61100000</v>
      </c>
      <c r="C210" s="57" t="s">
        <v>173</v>
      </c>
      <c r="D210" s="58">
        <v>503798573.94999999</v>
      </c>
      <c r="E210" s="59">
        <v>0</v>
      </c>
      <c r="F210" s="59">
        <v>319943131.16000003</v>
      </c>
      <c r="G210" s="22">
        <v>61100000</v>
      </c>
    </row>
    <row r="211" spans="1:7" x14ac:dyDescent="0.25">
      <c r="A211" s="57" t="s">
        <v>990</v>
      </c>
      <c r="B211" s="23">
        <v>61110000</v>
      </c>
      <c r="C211" s="57" t="s">
        <v>473</v>
      </c>
      <c r="D211" s="58">
        <v>0</v>
      </c>
      <c r="E211" s="59">
        <v>427565866.89999998</v>
      </c>
      <c r="F211" s="59">
        <v>0</v>
      </c>
      <c r="G211" s="22">
        <v>61110000</v>
      </c>
    </row>
    <row r="212" spans="1:7" x14ac:dyDescent="0.25">
      <c r="A212" s="57" t="s">
        <v>991</v>
      </c>
      <c r="B212" s="23">
        <v>61300000</v>
      </c>
      <c r="C212" s="57" t="s">
        <v>737</v>
      </c>
      <c r="D212" s="58">
        <v>42167154.799999997</v>
      </c>
      <c r="E212" s="59">
        <v>5034059.17</v>
      </c>
      <c r="F212" s="59">
        <v>0</v>
      </c>
      <c r="G212" s="22">
        <v>61300000</v>
      </c>
    </row>
    <row r="213" spans="1:7" x14ac:dyDescent="0.25">
      <c r="A213" s="57" t="s">
        <v>992</v>
      </c>
      <c r="B213" s="23">
        <v>61301000</v>
      </c>
      <c r="C213" s="57" t="s">
        <v>477</v>
      </c>
      <c r="D213" s="58">
        <v>801864031.40999997</v>
      </c>
      <c r="E213" s="59">
        <v>506930777.25999999</v>
      </c>
      <c r="F213" s="59">
        <v>335229463.19999999</v>
      </c>
      <c r="G213" s="22">
        <v>61301000</v>
      </c>
    </row>
    <row r="214" spans="1:7" x14ac:dyDescent="0.25">
      <c r="A214" s="57" t="s">
        <v>993</v>
      </c>
      <c r="B214" s="23">
        <v>61302000</v>
      </c>
      <c r="C214" s="57" t="s">
        <v>738</v>
      </c>
      <c r="D214" s="58">
        <v>30652807.010000002</v>
      </c>
      <c r="E214" s="59">
        <v>120142201.40000001</v>
      </c>
      <c r="F214" s="59">
        <v>20194488.75</v>
      </c>
      <c r="G214" s="22">
        <v>61302000</v>
      </c>
    </row>
    <row r="215" spans="1:7" x14ac:dyDescent="0.25">
      <c r="A215" s="57" t="s">
        <v>994</v>
      </c>
      <c r="B215" s="23">
        <v>61303000</v>
      </c>
      <c r="C215" s="57" t="s">
        <v>406</v>
      </c>
      <c r="D215" s="58">
        <v>112999362.31</v>
      </c>
      <c r="E215" s="59">
        <v>83974571.420000002</v>
      </c>
      <c r="F215" s="59">
        <v>0</v>
      </c>
      <c r="G215" s="22">
        <v>61303000</v>
      </c>
    </row>
    <row r="216" spans="1:7" x14ac:dyDescent="0.25">
      <c r="A216" s="57" t="s">
        <v>995</v>
      </c>
      <c r="B216" s="23">
        <v>61400000</v>
      </c>
      <c r="C216" s="57" t="s">
        <v>739</v>
      </c>
      <c r="D216" s="58">
        <v>0</v>
      </c>
      <c r="E216" s="59">
        <v>2939232</v>
      </c>
      <c r="F216" s="59">
        <v>0</v>
      </c>
      <c r="G216" s="22">
        <v>61400000</v>
      </c>
    </row>
    <row r="217" spans="1:7" x14ac:dyDescent="0.25">
      <c r="A217" s="57" t="s">
        <v>996</v>
      </c>
      <c r="B217" s="23">
        <v>61500000</v>
      </c>
      <c r="C217" s="57" t="s">
        <v>740</v>
      </c>
      <c r="D217" s="58">
        <v>1834213.64</v>
      </c>
      <c r="E217" s="59">
        <v>2328270.5099999998</v>
      </c>
      <c r="F217" s="59">
        <v>1370700</v>
      </c>
      <c r="G217" s="22">
        <v>61500000</v>
      </c>
    </row>
    <row r="218" spans="1:7" x14ac:dyDescent="0.25">
      <c r="A218" s="57" t="s">
        <v>997</v>
      </c>
      <c r="B218" s="23">
        <v>61501000</v>
      </c>
      <c r="C218" s="57" t="s">
        <v>480</v>
      </c>
      <c r="D218" s="58">
        <v>24895059.719999999</v>
      </c>
      <c r="E218" s="59">
        <v>44910369.359999999</v>
      </c>
      <c r="F218" s="59">
        <v>33545289.719999999</v>
      </c>
      <c r="G218" s="22">
        <v>61501000</v>
      </c>
    </row>
    <row r="219" spans="1:7" x14ac:dyDescent="0.25">
      <c r="A219" s="57" t="s">
        <v>998</v>
      </c>
      <c r="B219" s="23">
        <v>61502000</v>
      </c>
      <c r="C219" s="57" t="s">
        <v>180</v>
      </c>
      <c r="D219" s="58">
        <v>111877</v>
      </c>
      <c r="E219" s="59">
        <v>4918139.7300000004</v>
      </c>
      <c r="F219" s="59">
        <v>14070095</v>
      </c>
      <c r="G219" s="22">
        <v>61502000</v>
      </c>
    </row>
    <row r="220" spans="1:7" x14ac:dyDescent="0.25">
      <c r="A220" s="57" t="s">
        <v>999</v>
      </c>
      <c r="B220" s="23">
        <v>61503000</v>
      </c>
      <c r="C220" s="57" t="s">
        <v>481</v>
      </c>
      <c r="D220" s="58">
        <v>55098362.140000001</v>
      </c>
      <c r="E220" s="59">
        <v>13676006.52</v>
      </c>
      <c r="F220" s="59">
        <v>11007192.359999999</v>
      </c>
      <c r="G220" s="22">
        <v>61503000</v>
      </c>
    </row>
    <row r="221" spans="1:7" x14ac:dyDescent="0.25">
      <c r="A221" s="57" t="s">
        <v>1000</v>
      </c>
      <c r="B221" s="23">
        <v>61504000</v>
      </c>
      <c r="C221" s="57" t="s">
        <v>741</v>
      </c>
      <c r="D221" s="58">
        <v>1342864</v>
      </c>
      <c r="E221" s="59">
        <v>14503087.48</v>
      </c>
      <c r="F221" s="59">
        <v>0</v>
      </c>
      <c r="G221" s="22">
        <v>61504000</v>
      </c>
    </row>
    <row r="222" spans="1:7" x14ac:dyDescent="0.25">
      <c r="A222" s="57" t="s">
        <v>1001</v>
      </c>
      <c r="B222" s="23">
        <v>61505000</v>
      </c>
      <c r="C222" s="57" t="s">
        <v>415</v>
      </c>
      <c r="D222" s="58">
        <v>76052344.609999999</v>
      </c>
      <c r="E222" s="59">
        <v>64311295.009999998</v>
      </c>
      <c r="F222" s="59">
        <v>33243640.899999999</v>
      </c>
      <c r="G222" s="22">
        <v>61505000</v>
      </c>
    </row>
    <row r="223" spans="1:7" x14ac:dyDescent="0.25">
      <c r="A223" s="57" t="s">
        <v>1002</v>
      </c>
      <c r="B223" s="23">
        <v>61506000</v>
      </c>
      <c r="C223" s="57" t="s">
        <v>413</v>
      </c>
      <c r="D223" s="58">
        <v>0</v>
      </c>
      <c r="E223" s="59">
        <v>0</v>
      </c>
      <c r="F223" s="59">
        <v>0</v>
      </c>
      <c r="G223" s="22">
        <v>61506000</v>
      </c>
    </row>
    <row r="224" spans="1:7" x14ac:dyDescent="0.25">
      <c r="A224" s="57" t="s">
        <v>1003</v>
      </c>
      <c r="B224" s="23">
        <v>61601000</v>
      </c>
      <c r="C224" s="57" t="s">
        <v>417</v>
      </c>
      <c r="D224" s="58">
        <v>1667044.07</v>
      </c>
      <c r="E224" s="59">
        <v>72579.600000000006</v>
      </c>
      <c r="F224" s="59">
        <v>247592.73</v>
      </c>
      <c r="G224" s="22">
        <v>61601000</v>
      </c>
    </row>
    <row r="225" spans="1:7" x14ac:dyDescent="0.25">
      <c r="A225" s="57" t="s">
        <v>1004</v>
      </c>
      <c r="B225" s="23">
        <v>61602000</v>
      </c>
      <c r="C225" s="57" t="s">
        <v>488</v>
      </c>
      <c r="D225" s="58">
        <v>48263411</v>
      </c>
      <c r="E225" s="59">
        <v>55162393</v>
      </c>
      <c r="F225" s="59">
        <v>41473393</v>
      </c>
      <c r="G225" s="22">
        <v>61602000</v>
      </c>
    </row>
    <row r="226" spans="1:7" x14ac:dyDescent="0.25">
      <c r="B226" s="22">
        <v>61603000</v>
      </c>
      <c r="C226" s="11" t="s">
        <v>742</v>
      </c>
      <c r="D226" s="58">
        <v>6362328</v>
      </c>
      <c r="G226" s="22">
        <v>61603000</v>
      </c>
    </row>
    <row r="227" spans="1:7" x14ac:dyDescent="0.25">
      <c r="B227" s="22">
        <v>61604000</v>
      </c>
      <c r="C227" s="11" t="s">
        <v>183</v>
      </c>
      <c r="D227" s="58">
        <v>2120060</v>
      </c>
      <c r="G227" s="22">
        <v>61604000</v>
      </c>
    </row>
    <row r="228" spans="1:7" x14ac:dyDescent="0.25">
      <c r="A228" s="57" t="s">
        <v>1005</v>
      </c>
      <c r="B228" s="23">
        <v>61801000</v>
      </c>
      <c r="C228" s="57" t="s">
        <v>492</v>
      </c>
      <c r="D228" s="58">
        <v>264967.64</v>
      </c>
      <c r="E228" s="59">
        <v>61666.67</v>
      </c>
      <c r="F228" s="59">
        <v>286000</v>
      </c>
      <c r="G228" s="22">
        <v>61801000</v>
      </c>
    </row>
    <row r="229" spans="1:7" x14ac:dyDescent="0.25">
      <c r="A229" s="57" t="s">
        <v>1006</v>
      </c>
      <c r="B229" s="23">
        <v>61802000</v>
      </c>
      <c r="C229" s="57" t="s">
        <v>494</v>
      </c>
      <c r="D229" s="58">
        <v>2358058</v>
      </c>
      <c r="E229" s="59">
        <v>1044250</v>
      </c>
      <c r="F229" s="59">
        <v>441750</v>
      </c>
      <c r="G229" s="22">
        <v>61802000</v>
      </c>
    </row>
    <row r="230" spans="1:7" x14ac:dyDescent="0.25">
      <c r="A230" s="57" t="s">
        <v>1007</v>
      </c>
      <c r="B230" s="23">
        <v>62100000</v>
      </c>
      <c r="C230" s="57" t="s">
        <v>521</v>
      </c>
      <c r="D230" s="58">
        <v>13755722.560000001</v>
      </c>
      <c r="E230" s="59">
        <v>127816938.56</v>
      </c>
      <c r="F230" s="59">
        <v>46825256.359999999</v>
      </c>
      <c r="G230" s="22">
        <v>62100000</v>
      </c>
    </row>
    <row r="231" spans="1:7" x14ac:dyDescent="0.25">
      <c r="A231" s="57" t="s">
        <v>1008</v>
      </c>
      <c r="B231" s="23">
        <v>62101000</v>
      </c>
      <c r="C231" s="57" t="s">
        <v>421</v>
      </c>
      <c r="D231" s="58">
        <v>6750000</v>
      </c>
      <c r="E231" s="59">
        <v>6750000</v>
      </c>
      <c r="F231" s="59">
        <v>4500000</v>
      </c>
      <c r="G231" s="22">
        <v>62101000</v>
      </c>
    </row>
    <row r="232" spans="1:7" x14ac:dyDescent="0.25">
      <c r="A232" s="57" t="s">
        <v>1009</v>
      </c>
      <c r="B232" s="23">
        <v>62102000</v>
      </c>
      <c r="C232" s="57" t="s">
        <v>498</v>
      </c>
      <c r="D232" s="58">
        <v>120745485.22</v>
      </c>
      <c r="E232" s="59">
        <v>44233600.020000003</v>
      </c>
      <c r="F232" s="59">
        <v>28825020.039999999</v>
      </c>
      <c r="G232" s="22">
        <v>62102000</v>
      </c>
    </row>
    <row r="233" spans="1:7" x14ac:dyDescent="0.25">
      <c r="B233" s="22">
        <v>62103000</v>
      </c>
      <c r="C233" s="11" t="s">
        <v>499</v>
      </c>
      <c r="D233" s="58">
        <v>163722788</v>
      </c>
      <c r="G233" s="22">
        <v>62103000</v>
      </c>
    </row>
    <row r="234" spans="1:7" x14ac:dyDescent="0.25">
      <c r="A234" s="57" t="s">
        <v>1010</v>
      </c>
      <c r="B234" s="23">
        <v>62201000</v>
      </c>
      <c r="C234" s="57" t="s">
        <v>503</v>
      </c>
      <c r="D234" s="58">
        <v>115803901.38</v>
      </c>
      <c r="E234" s="59">
        <v>22723122.559999999</v>
      </c>
      <c r="F234" s="59">
        <v>62306302.289999999</v>
      </c>
      <c r="G234" s="22">
        <v>62201000</v>
      </c>
    </row>
    <row r="235" spans="1:7" x14ac:dyDescent="0.25">
      <c r="A235" s="57" t="s">
        <v>1011</v>
      </c>
      <c r="B235" s="23">
        <v>62202000</v>
      </c>
      <c r="C235" s="57" t="s">
        <v>505</v>
      </c>
      <c r="D235" s="58">
        <v>6942254</v>
      </c>
      <c r="E235" s="59">
        <v>14261758</v>
      </c>
      <c r="F235" s="59">
        <v>8200000</v>
      </c>
      <c r="G235" s="22">
        <v>62202000</v>
      </c>
    </row>
    <row r="236" spans="1:7" x14ac:dyDescent="0.25">
      <c r="A236" s="57" t="s">
        <v>1012</v>
      </c>
      <c r="B236" s="23">
        <v>62203000</v>
      </c>
      <c r="C236" s="57" t="s">
        <v>507</v>
      </c>
      <c r="D236" s="58">
        <v>58212178</v>
      </c>
      <c r="E236" s="59">
        <v>6169435.3300000001</v>
      </c>
      <c r="F236" s="59">
        <v>6100000</v>
      </c>
      <c r="G236" s="22">
        <v>62203000</v>
      </c>
    </row>
    <row r="237" spans="1:7" x14ac:dyDescent="0.25">
      <c r="A237" s="57" t="s">
        <v>1013</v>
      </c>
      <c r="B237" s="23">
        <v>62204000</v>
      </c>
      <c r="C237" s="57" t="s">
        <v>508</v>
      </c>
      <c r="D237" s="58">
        <v>0</v>
      </c>
      <c r="E237" s="59">
        <v>1728944</v>
      </c>
      <c r="F237" s="59">
        <v>0</v>
      </c>
      <c r="G237" s="22">
        <v>62204000</v>
      </c>
    </row>
    <row r="238" spans="1:7" x14ac:dyDescent="0.25">
      <c r="A238" s="57" t="s">
        <v>1014</v>
      </c>
      <c r="B238" s="23">
        <v>62206000</v>
      </c>
      <c r="C238" s="57" t="s">
        <v>510</v>
      </c>
      <c r="D238" s="58">
        <v>0</v>
      </c>
      <c r="E238" s="59">
        <v>10299999.99</v>
      </c>
      <c r="F238" s="59">
        <v>46643406.549999997</v>
      </c>
      <c r="G238" s="22">
        <v>62206000</v>
      </c>
    </row>
    <row r="239" spans="1:7" x14ac:dyDescent="0.25">
      <c r="A239" s="57" t="s">
        <v>1015</v>
      </c>
      <c r="B239" s="23">
        <v>62208000</v>
      </c>
      <c r="C239" s="57" t="s">
        <v>425</v>
      </c>
      <c r="D239" s="58">
        <v>514600</v>
      </c>
      <c r="E239" s="59">
        <v>14919620</v>
      </c>
      <c r="F239" s="59">
        <v>7082800</v>
      </c>
      <c r="G239" s="22">
        <v>62208000</v>
      </c>
    </row>
    <row r="240" spans="1:7" x14ac:dyDescent="0.25">
      <c r="A240" s="57" t="s">
        <v>1016</v>
      </c>
      <c r="B240" s="23">
        <v>62209000</v>
      </c>
      <c r="C240" s="57" t="s">
        <v>428</v>
      </c>
      <c r="D240" s="58">
        <v>174310764.44999999</v>
      </c>
      <c r="E240" s="59">
        <v>91690077.609999999</v>
      </c>
      <c r="F240" s="59">
        <v>211389986.36000001</v>
      </c>
      <c r="G240" s="22">
        <v>62209000</v>
      </c>
    </row>
    <row r="241" spans="1:7" x14ac:dyDescent="0.25">
      <c r="A241" s="57" t="s">
        <v>1017</v>
      </c>
      <c r="B241" s="23">
        <v>62301000</v>
      </c>
      <c r="C241" s="57" t="s">
        <v>191</v>
      </c>
      <c r="D241" s="58">
        <v>30457564.120000001</v>
      </c>
      <c r="E241" s="59">
        <v>367150.54</v>
      </c>
      <c r="F241" s="59">
        <v>10040396.26</v>
      </c>
      <c r="G241" s="22">
        <v>62301000</v>
      </c>
    </row>
    <row r="242" spans="1:7" x14ac:dyDescent="0.25">
      <c r="B242" s="22">
        <v>62302000</v>
      </c>
      <c r="C242" s="11" t="s">
        <v>516</v>
      </c>
      <c r="D242" s="58">
        <v>12738201</v>
      </c>
      <c r="G242" s="22">
        <v>62302000</v>
      </c>
    </row>
    <row r="243" spans="1:7" x14ac:dyDescent="0.25">
      <c r="A243" s="57" t="s">
        <v>1018</v>
      </c>
      <c r="B243" s="23">
        <v>62303000</v>
      </c>
      <c r="C243" s="57" t="s">
        <v>517</v>
      </c>
      <c r="D243" s="58">
        <v>158496452.38999999</v>
      </c>
      <c r="E243" s="59">
        <v>66154763.979999997</v>
      </c>
      <c r="F243" s="59">
        <v>35767965.18</v>
      </c>
      <c r="G243" s="22">
        <v>62303000</v>
      </c>
    </row>
    <row r="244" spans="1:7" x14ac:dyDescent="0.25">
      <c r="A244" s="57" t="s">
        <v>1019</v>
      </c>
      <c r="B244" s="23">
        <v>62304000</v>
      </c>
      <c r="C244" s="57" t="s">
        <v>518</v>
      </c>
      <c r="D244" s="58">
        <v>57691962</v>
      </c>
      <c r="E244" s="59">
        <v>0</v>
      </c>
      <c r="F244" s="59">
        <v>7425496</v>
      </c>
      <c r="G244" s="22">
        <v>62304000</v>
      </c>
    </row>
    <row r="245" spans="1:7" x14ac:dyDescent="0.25">
      <c r="A245" s="57" t="s">
        <v>1020</v>
      </c>
      <c r="B245" s="23">
        <v>62401000</v>
      </c>
      <c r="C245" s="57" t="s">
        <v>745</v>
      </c>
      <c r="D245" s="58">
        <v>143359880</v>
      </c>
      <c r="E245" s="59">
        <v>184061228.66999999</v>
      </c>
      <c r="F245" s="59">
        <v>165564328</v>
      </c>
      <c r="G245" s="22">
        <v>62401000</v>
      </c>
    </row>
    <row r="246" spans="1:7" x14ac:dyDescent="0.25">
      <c r="A246" s="57" t="s">
        <v>1021</v>
      </c>
      <c r="B246" s="23">
        <v>62402000</v>
      </c>
      <c r="C246" s="57" t="s">
        <v>434</v>
      </c>
      <c r="D246" s="58">
        <v>257046723.93000001</v>
      </c>
      <c r="E246" s="59">
        <v>374119138</v>
      </c>
      <c r="F246" s="59">
        <v>620816245</v>
      </c>
      <c r="G246" s="22">
        <v>62402000</v>
      </c>
    </row>
    <row r="247" spans="1:7" x14ac:dyDescent="0.25">
      <c r="A247" s="57" t="s">
        <v>1022</v>
      </c>
      <c r="B247" s="23">
        <v>62403000</v>
      </c>
      <c r="C247" s="57" t="s">
        <v>435</v>
      </c>
      <c r="D247" s="58">
        <v>907663960</v>
      </c>
      <c r="E247" s="59">
        <v>829875309.11000001</v>
      </c>
      <c r="F247" s="59">
        <v>624486360</v>
      </c>
      <c r="G247" s="22">
        <v>62403000</v>
      </c>
    </row>
    <row r="248" spans="1:7" x14ac:dyDescent="0.25">
      <c r="A248" s="57" t="s">
        <v>1023</v>
      </c>
      <c r="B248" s="23">
        <v>62404000</v>
      </c>
      <c r="C248" s="57" t="s">
        <v>436</v>
      </c>
      <c r="D248" s="58">
        <v>0</v>
      </c>
      <c r="E248" s="59">
        <v>42560000</v>
      </c>
      <c r="F248" s="59">
        <v>0</v>
      </c>
      <c r="G248" s="22">
        <v>62404000</v>
      </c>
    </row>
    <row r="249" spans="1:7" x14ac:dyDescent="0.25">
      <c r="A249" s="57" t="s">
        <v>1024</v>
      </c>
      <c r="B249" s="23">
        <v>62501000</v>
      </c>
      <c r="C249" s="57" t="s">
        <v>746</v>
      </c>
      <c r="D249" s="58">
        <v>205120601.75999999</v>
      </c>
      <c r="E249" s="59">
        <v>112566212.48999999</v>
      </c>
      <c r="F249" s="59">
        <v>64492419</v>
      </c>
      <c r="G249" s="22">
        <v>62501000</v>
      </c>
    </row>
    <row r="250" spans="1:7" x14ac:dyDescent="0.25">
      <c r="A250" s="57" t="s">
        <v>1025</v>
      </c>
      <c r="B250" s="23">
        <v>62502000</v>
      </c>
      <c r="C250" s="57" t="s">
        <v>196</v>
      </c>
      <c r="D250" s="58">
        <v>16296714</v>
      </c>
      <c r="E250" s="59">
        <v>35997720</v>
      </c>
      <c r="F250" s="59">
        <v>78683216.5</v>
      </c>
      <c r="G250" s="22">
        <v>62502000</v>
      </c>
    </row>
    <row r="251" spans="1:7" x14ac:dyDescent="0.25">
      <c r="A251" s="68" t="s">
        <v>1026</v>
      </c>
      <c r="B251" s="69">
        <v>62503000</v>
      </c>
      <c r="C251" s="68" t="s">
        <v>195</v>
      </c>
      <c r="D251" s="58">
        <v>3067543</v>
      </c>
      <c r="E251" s="59"/>
      <c r="F251" s="59">
        <v>112674354.67</v>
      </c>
      <c r="G251" s="22">
        <v>62503000</v>
      </c>
    </row>
    <row r="252" spans="1:7" x14ac:dyDescent="0.25">
      <c r="A252" s="57" t="s">
        <v>1027</v>
      </c>
      <c r="B252" s="23">
        <v>62504000</v>
      </c>
      <c r="C252" s="57" t="s">
        <v>528</v>
      </c>
      <c r="D252" s="58">
        <v>16079071.67</v>
      </c>
      <c r="E252" s="59">
        <v>1875000</v>
      </c>
      <c r="F252" s="59">
        <v>6777640</v>
      </c>
      <c r="G252" s="22">
        <v>62504000</v>
      </c>
    </row>
    <row r="253" spans="1:7" x14ac:dyDescent="0.25">
      <c r="A253" s="57" t="s">
        <v>1028</v>
      </c>
      <c r="B253" s="23">
        <v>62505000</v>
      </c>
      <c r="C253" s="57" t="s">
        <v>530</v>
      </c>
      <c r="D253" s="58">
        <v>1770448</v>
      </c>
      <c r="E253" s="59">
        <v>6000</v>
      </c>
      <c r="F253" s="59">
        <v>0</v>
      </c>
      <c r="G253" s="22">
        <v>62505000</v>
      </c>
    </row>
    <row r="254" spans="1:7" x14ac:dyDescent="0.25">
      <c r="A254" s="57" t="s">
        <v>1029</v>
      </c>
      <c r="B254" s="23">
        <v>62506000</v>
      </c>
      <c r="C254" s="57" t="s">
        <v>531</v>
      </c>
      <c r="D254" s="58">
        <v>1161308</v>
      </c>
      <c r="E254" s="59">
        <v>1033600</v>
      </c>
      <c r="F254" s="59">
        <v>632400</v>
      </c>
      <c r="G254" s="22">
        <v>62506000</v>
      </c>
    </row>
    <row r="255" spans="1:7" x14ac:dyDescent="0.25">
      <c r="A255" s="57" t="s">
        <v>1030</v>
      </c>
      <c r="B255" s="23">
        <v>62507000</v>
      </c>
      <c r="C255" s="57" t="s">
        <v>438</v>
      </c>
      <c r="D255" s="58">
        <v>128256515.27</v>
      </c>
      <c r="E255" s="59">
        <v>77968576.040000007</v>
      </c>
      <c r="F255" s="59">
        <v>83030004.969999999</v>
      </c>
      <c r="G255" s="22">
        <v>62507000</v>
      </c>
    </row>
    <row r="256" spans="1:7" x14ac:dyDescent="0.25">
      <c r="A256" s="57" t="s">
        <v>1031</v>
      </c>
      <c r="B256" s="23">
        <v>62508000</v>
      </c>
      <c r="C256" s="57" t="s">
        <v>197</v>
      </c>
      <c r="D256" s="58">
        <v>287000</v>
      </c>
      <c r="E256" s="59">
        <v>1906500</v>
      </c>
      <c r="F256" s="59">
        <v>0</v>
      </c>
      <c r="G256" s="22">
        <v>62508000</v>
      </c>
    </row>
    <row r="257" spans="1:7" x14ac:dyDescent="0.25">
      <c r="A257" s="57" t="s">
        <v>1032</v>
      </c>
      <c r="B257" s="23">
        <v>62601000</v>
      </c>
      <c r="C257" s="57" t="s">
        <v>747</v>
      </c>
      <c r="D257" s="58">
        <v>2833164.22</v>
      </c>
      <c r="E257" s="59">
        <v>392178.8</v>
      </c>
      <c r="F257" s="59">
        <v>246639</v>
      </c>
      <c r="G257" s="22">
        <v>62601000</v>
      </c>
    </row>
    <row r="258" spans="1:7" x14ac:dyDescent="0.25">
      <c r="A258" s="57" t="s">
        <v>1033</v>
      </c>
      <c r="B258" s="23">
        <v>62602000</v>
      </c>
      <c r="C258" s="57" t="s">
        <v>533</v>
      </c>
      <c r="D258" s="58">
        <v>37675178.990000002</v>
      </c>
      <c r="E258" s="59">
        <v>29863045.489999998</v>
      </c>
      <c r="F258" s="59">
        <v>23166648.52</v>
      </c>
      <c r="G258" s="22">
        <v>62602000</v>
      </c>
    </row>
    <row r="259" spans="1:7" x14ac:dyDescent="0.25">
      <c r="A259" s="57" t="s">
        <v>1034</v>
      </c>
      <c r="B259" s="23">
        <v>62603000</v>
      </c>
      <c r="C259" s="57" t="s">
        <v>534</v>
      </c>
      <c r="D259" s="58">
        <v>6299382.0199999996</v>
      </c>
      <c r="E259" s="59">
        <v>20000</v>
      </c>
      <c r="F259" s="59">
        <v>8852917</v>
      </c>
      <c r="G259" s="22">
        <v>62603000</v>
      </c>
    </row>
    <row r="260" spans="1:7" x14ac:dyDescent="0.25">
      <c r="A260" s="57" t="s">
        <v>1035</v>
      </c>
      <c r="B260" s="23">
        <v>62604000</v>
      </c>
      <c r="C260" s="57" t="s">
        <v>535</v>
      </c>
      <c r="D260" s="58">
        <v>278127</v>
      </c>
      <c r="E260" s="59">
        <v>526640</v>
      </c>
      <c r="F260" s="59">
        <v>24500</v>
      </c>
      <c r="G260" s="22">
        <v>62604000</v>
      </c>
    </row>
    <row r="261" spans="1:7" x14ac:dyDescent="0.25">
      <c r="B261" s="22">
        <v>62605000</v>
      </c>
      <c r="C261" s="11" t="s">
        <v>748</v>
      </c>
      <c r="D261" s="58">
        <v>4726440</v>
      </c>
      <c r="G261" s="22">
        <v>62605000</v>
      </c>
    </row>
    <row r="262" spans="1:7" x14ac:dyDescent="0.25">
      <c r="A262" s="57" t="s">
        <v>1036</v>
      </c>
      <c r="B262" s="23">
        <v>62607000</v>
      </c>
      <c r="C262" s="57" t="s">
        <v>205</v>
      </c>
      <c r="D262" s="58">
        <v>11185735</v>
      </c>
      <c r="E262" s="59">
        <v>200000</v>
      </c>
      <c r="F262" s="59">
        <v>0</v>
      </c>
      <c r="G262" s="22">
        <v>62607000</v>
      </c>
    </row>
    <row r="263" spans="1:7" x14ac:dyDescent="0.25">
      <c r="A263" s="57" t="s">
        <v>1037</v>
      </c>
      <c r="B263" s="23">
        <v>62608000</v>
      </c>
      <c r="C263" s="57" t="s">
        <v>206</v>
      </c>
      <c r="D263" s="58">
        <v>2912754</v>
      </c>
      <c r="E263" s="59">
        <v>558000</v>
      </c>
      <c r="F263" s="59">
        <v>0</v>
      </c>
      <c r="G263" s="22">
        <v>62608000</v>
      </c>
    </row>
    <row r="264" spans="1:7" x14ac:dyDescent="0.25">
      <c r="A264" s="57" t="s">
        <v>1038</v>
      </c>
      <c r="B264" s="23">
        <v>62701000</v>
      </c>
      <c r="C264" s="57" t="s">
        <v>749</v>
      </c>
      <c r="D264" s="58">
        <v>55175.64</v>
      </c>
      <c r="E264" s="59">
        <v>115265</v>
      </c>
      <c r="F264" s="59">
        <v>34050</v>
      </c>
      <c r="G264" s="22">
        <v>62701000</v>
      </c>
    </row>
    <row r="265" spans="1:7" x14ac:dyDescent="0.25">
      <c r="A265" s="57" t="s">
        <v>1039</v>
      </c>
      <c r="B265" s="23">
        <v>62701100</v>
      </c>
      <c r="C265" s="57" t="s">
        <v>443</v>
      </c>
      <c r="D265" s="58">
        <v>26605200.710000001</v>
      </c>
      <c r="E265" s="59">
        <v>12011813</v>
      </c>
      <c r="F265" s="59">
        <v>0</v>
      </c>
      <c r="G265" s="22">
        <v>62701100</v>
      </c>
    </row>
    <row r="266" spans="1:7" x14ac:dyDescent="0.25">
      <c r="A266" s="57" t="s">
        <v>1040</v>
      </c>
      <c r="B266" s="23">
        <v>62702000</v>
      </c>
      <c r="C266" s="57" t="s">
        <v>537</v>
      </c>
      <c r="D266" s="58">
        <v>8400</v>
      </c>
      <c r="E266" s="59">
        <v>96380</v>
      </c>
      <c r="F266" s="59">
        <v>7700</v>
      </c>
      <c r="G266" s="22">
        <v>62702000</v>
      </c>
    </row>
    <row r="267" spans="1:7" x14ac:dyDescent="0.25">
      <c r="A267" s="57" t="s">
        <v>1041</v>
      </c>
      <c r="B267" s="23">
        <v>62703000</v>
      </c>
      <c r="C267" s="57" t="s">
        <v>538</v>
      </c>
      <c r="D267" s="58">
        <v>14637891.5</v>
      </c>
      <c r="E267" s="59">
        <v>67053348.740000002</v>
      </c>
      <c r="F267" s="59">
        <v>24757851.510000002</v>
      </c>
      <c r="G267" s="22">
        <v>62703000</v>
      </c>
    </row>
    <row r="268" spans="1:7" x14ac:dyDescent="0.25">
      <c r="A268" s="57" t="s">
        <v>1042</v>
      </c>
      <c r="B268" s="23">
        <v>62704000</v>
      </c>
      <c r="C268" s="57" t="s">
        <v>445</v>
      </c>
      <c r="D268" s="58">
        <v>506800</v>
      </c>
      <c r="E268" s="59">
        <v>595240</v>
      </c>
      <c r="F268" s="59">
        <v>618480</v>
      </c>
      <c r="G268" s="22">
        <v>62704000</v>
      </c>
    </row>
    <row r="269" spans="1:7" x14ac:dyDescent="0.25">
      <c r="A269" s="57" t="s">
        <v>1043</v>
      </c>
      <c r="B269" s="23">
        <v>62705000</v>
      </c>
      <c r="C269" s="57" t="s">
        <v>539</v>
      </c>
      <c r="D269" s="58">
        <v>7262947.4000000004</v>
      </c>
      <c r="E269" s="59">
        <v>5119908.2</v>
      </c>
      <c r="F269" s="59">
        <v>5400495.0800000001</v>
      </c>
      <c r="G269" s="22">
        <v>62705000</v>
      </c>
    </row>
    <row r="270" spans="1:7" x14ac:dyDescent="0.25">
      <c r="A270" s="57" t="s">
        <v>1044</v>
      </c>
      <c r="B270" s="23">
        <v>62706000</v>
      </c>
      <c r="C270" s="57" t="s">
        <v>209</v>
      </c>
      <c r="D270" s="58">
        <v>64025626.689999998</v>
      </c>
      <c r="E270" s="59">
        <v>27916138.469999999</v>
      </c>
      <c r="F270" s="59">
        <v>47075037.719999999</v>
      </c>
      <c r="G270" s="22">
        <v>62706000</v>
      </c>
    </row>
    <row r="271" spans="1:7" x14ac:dyDescent="0.25">
      <c r="A271" s="57" t="s">
        <v>1045</v>
      </c>
      <c r="B271" s="23">
        <v>62707000</v>
      </c>
      <c r="C271" s="57" t="s">
        <v>540</v>
      </c>
      <c r="D271" s="58">
        <v>729310</v>
      </c>
      <c r="E271" s="59">
        <v>173000</v>
      </c>
      <c r="F271" s="59">
        <v>0</v>
      </c>
      <c r="G271" s="22">
        <v>62707000</v>
      </c>
    </row>
    <row r="272" spans="1:7" x14ac:dyDescent="0.25">
      <c r="A272" s="57" t="s">
        <v>1046</v>
      </c>
      <c r="B272" s="23">
        <v>62708000</v>
      </c>
      <c r="C272" s="57" t="s">
        <v>541</v>
      </c>
      <c r="D272" s="58">
        <v>586400</v>
      </c>
      <c r="E272" s="59">
        <v>911600</v>
      </c>
      <c r="F272" s="59">
        <v>952000</v>
      </c>
      <c r="G272" s="22">
        <v>62708000</v>
      </c>
    </row>
    <row r="273" spans="1:7" x14ac:dyDescent="0.25">
      <c r="A273" s="57" t="s">
        <v>1047</v>
      </c>
      <c r="B273" s="23">
        <v>62709000</v>
      </c>
      <c r="C273" s="57" t="s">
        <v>450</v>
      </c>
      <c r="D273" s="58">
        <v>3676337.66</v>
      </c>
      <c r="E273" s="59">
        <v>2274650.63</v>
      </c>
      <c r="F273" s="59">
        <v>3885008.26</v>
      </c>
      <c r="G273" s="22">
        <v>62709000</v>
      </c>
    </row>
    <row r="274" spans="1:7" x14ac:dyDescent="0.25">
      <c r="A274" s="57" t="s">
        <v>1048</v>
      </c>
      <c r="B274" s="23">
        <v>62710000</v>
      </c>
      <c r="C274" s="57" t="s">
        <v>211</v>
      </c>
      <c r="D274" s="58">
        <v>299706.65999999997</v>
      </c>
      <c r="E274" s="59">
        <v>353567.32</v>
      </c>
      <c r="F274" s="59">
        <v>340200</v>
      </c>
      <c r="G274" s="22">
        <v>62710000</v>
      </c>
    </row>
    <row r="275" spans="1:7" x14ac:dyDescent="0.25">
      <c r="A275" s="57" t="s">
        <v>1049</v>
      </c>
      <c r="B275" s="23">
        <v>62711000</v>
      </c>
      <c r="C275" s="57" t="s">
        <v>542</v>
      </c>
      <c r="D275" s="58">
        <v>10317193.08</v>
      </c>
      <c r="E275" s="59">
        <v>25120900.329999998</v>
      </c>
      <c r="F275" s="59">
        <v>23387215.969999999</v>
      </c>
      <c r="G275" s="22">
        <v>62711000</v>
      </c>
    </row>
    <row r="276" spans="1:7" x14ac:dyDescent="0.25">
      <c r="A276" s="68" t="s">
        <v>1050</v>
      </c>
      <c r="B276" s="69">
        <v>62711100</v>
      </c>
      <c r="C276" s="68" t="s">
        <v>456</v>
      </c>
      <c r="D276" s="58">
        <v>0</v>
      </c>
      <c r="E276" s="59"/>
      <c r="F276" s="59">
        <v>5000000</v>
      </c>
      <c r="G276" s="22">
        <v>62711100</v>
      </c>
    </row>
    <row r="277" spans="1:7" x14ac:dyDescent="0.25">
      <c r="A277" s="57" t="s">
        <v>1051</v>
      </c>
      <c r="B277" s="23">
        <v>62712000</v>
      </c>
      <c r="C277" s="57" t="s">
        <v>543</v>
      </c>
      <c r="D277" s="58">
        <v>38020586.590000004</v>
      </c>
      <c r="E277" s="59">
        <v>34810005.880000003</v>
      </c>
      <c r="F277" s="59">
        <v>29024924.68</v>
      </c>
      <c r="G277" s="22">
        <v>62712000</v>
      </c>
    </row>
    <row r="278" spans="1:7" x14ac:dyDescent="0.25">
      <c r="A278" s="57" t="s">
        <v>1052</v>
      </c>
      <c r="B278" s="23">
        <v>62713000</v>
      </c>
      <c r="C278" s="57" t="s">
        <v>460</v>
      </c>
      <c r="D278" s="58">
        <v>399000</v>
      </c>
      <c r="E278" s="59">
        <v>438800</v>
      </c>
      <c r="F278" s="59">
        <v>0</v>
      </c>
      <c r="G278" s="22">
        <v>62713000</v>
      </c>
    </row>
    <row r="279" spans="1:7" x14ac:dyDescent="0.25">
      <c r="A279" s="57" t="s">
        <v>1053</v>
      </c>
      <c r="B279" s="23">
        <v>62800000</v>
      </c>
      <c r="C279" s="57" t="s">
        <v>750</v>
      </c>
      <c r="D279" s="58">
        <v>5055931.92</v>
      </c>
      <c r="E279" s="59">
        <v>79200</v>
      </c>
      <c r="F279" s="59">
        <v>2601200</v>
      </c>
      <c r="G279" s="22">
        <v>62800000</v>
      </c>
    </row>
    <row r="280" spans="1:7" x14ac:dyDescent="0.25">
      <c r="A280" s="57" t="s">
        <v>1054</v>
      </c>
      <c r="B280" s="23">
        <v>63501000</v>
      </c>
      <c r="C280" s="57" t="s">
        <v>215</v>
      </c>
      <c r="D280" s="58">
        <v>16041422</v>
      </c>
      <c r="E280" s="59">
        <v>16629891.140000001</v>
      </c>
      <c r="F280" s="59">
        <v>23954000</v>
      </c>
      <c r="G280" s="70">
        <v>63501000</v>
      </c>
    </row>
    <row r="281" spans="1:7" x14ac:dyDescent="0.25">
      <c r="A281" s="57" t="s">
        <v>1055</v>
      </c>
      <c r="B281" s="23">
        <v>63502000</v>
      </c>
      <c r="C281" s="57" t="s">
        <v>470</v>
      </c>
      <c r="D281" s="58">
        <v>0</v>
      </c>
      <c r="E281" s="59">
        <v>246500</v>
      </c>
      <c r="F281" s="59">
        <v>0</v>
      </c>
      <c r="G281" s="22">
        <v>63502000</v>
      </c>
    </row>
    <row r="282" spans="1:7" x14ac:dyDescent="0.25">
      <c r="A282" s="57" t="s">
        <v>1056</v>
      </c>
      <c r="B282" s="23">
        <v>63503000</v>
      </c>
      <c r="C282" s="57" t="s">
        <v>751</v>
      </c>
      <c r="D282" s="58">
        <v>23255</v>
      </c>
      <c r="E282" s="59">
        <v>40000</v>
      </c>
      <c r="F282" s="59">
        <v>0</v>
      </c>
      <c r="G282" s="22">
        <v>63503000</v>
      </c>
    </row>
    <row r="283" spans="1:7" x14ac:dyDescent="0.25">
      <c r="A283" s="57" t="s">
        <v>1057</v>
      </c>
      <c r="B283" s="23">
        <v>63504000</v>
      </c>
      <c r="C283" s="57" t="s">
        <v>752</v>
      </c>
      <c r="D283" s="58">
        <v>16631176</v>
      </c>
      <c r="E283" s="59">
        <v>5287999.84</v>
      </c>
      <c r="F283" s="59">
        <v>2299368.42</v>
      </c>
      <c r="G283" s="22">
        <v>63504000</v>
      </c>
    </row>
    <row r="284" spans="1:7" x14ac:dyDescent="0.25">
      <c r="A284" s="57" t="s">
        <v>1058</v>
      </c>
      <c r="B284" s="23">
        <v>63505000</v>
      </c>
      <c r="C284" s="57" t="s">
        <v>753</v>
      </c>
      <c r="D284" s="58">
        <v>0</v>
      </c>
      <c r="E284" s="59">
        <v>80000</v>
      </c>
      <c r="F284" s="59">
        <v>480000</v>
      </c>
      <c r="G284" s="22">
        <v>63505000</v>
      </c>
    </row>
    <row r="285" spans="1:7" x14ac:dyDescent="0.25">
      <c r="A285" s="57" t="s">
        <v>1059</v>
      </c>
      <c r="B285" s="23">
        <v>63506000</v>
      </c>
      <c r="C285" s="57" t="s">
        <v>474</v>
      </c>
      <c r="D285" s="58">
        <v>42996840.259999998</v>
      </c>
      <c r="E285" s="59">
        <v>38323753.259999998</v>
      </c>
      <c r="F285" s="59">
        <v>43877204.670000002</v>
      </c>
      <c r="G285" s="22">
        <v>63506000</v>
      </c>
    </row>
    <row r="286" spans="1:7" x14ac:dyDescent="0.25">
      <c r="A286" s="57" t="s">
        <v>1060</v>
      </c>
      <c r="B286" s="23">
        <v>63507000</v>
      </c>
      <c r="C286" s="57" t="s">
        <v>754</v>
      </c>
      <c r="D286" s="58">
        <v>1144233437.9100001</v>
      </c>
      <c r="E286" s="59">
        <v>943407521.75999999</v>
      </c>
      <c r="F286" s="59">
        <v>1128843267.01</v>
      </c>
      <c r="G286" s="22">
        <v>63507000</v>
      </c>
    </row>
    <row r="287" spans="1:7" x14ac:dyDescent="0.25">
      <c r="A287" s="57" t="s">
        <v>1061</v>
      </c>
      <c r="B287" s="23">
        <v>63508000</v>
      </c>
      <c r="C287" s="57" t="s">
        <v>469</v>
      </c>
      <c r="D287" s="58">
        <v>53483</v>
      </c>
      <c r="E287" s="59">
        <v>257000</v>
      </c>
      <c r="F287" s="59">
        <v>231200</v>
      </c>
      <c r="G287" s="22">
        <v>63508000</v>
      </c>
    </row>
    <row r="288" spans="1:7" x14ac:dyDescent="0.25">
      <c r="A288" s="57" t="s">
        <v>1062</v>
      </c>
      <c r="B288" s="23">
        <v>63509000</v>
      </c>
      <c r="C288" s="57" t="s">
        <v>548</v>
      </c>
      <c r="D288" s="58">
        <v>0</v>
      </c>
      <c r="E288" s="59">
        <v>1100000</v>
      </c>
      <c r="F288" s="59">
        <v>1840000</v>
      </c>
      <c r="G288" s="22">
        <v>63509000</v>
      </c>
    </row>
    <row r="289" spans="1:7" x14ac:dyDescent="0.25">
      <c r="B289" s="22">
        <v>63510000</v>
      </c>
      <c r="C289" s="11" t="s">
        <v>1063</v>
      </c>
      <c r="D289" s="58">
        <v>1183680</v>
      </c>
      <c r="G289" s="22">
        <v>63510000</v>
      </c>
    </row>
    <row r="290" spans="1:7" x14ac:dyDescent="0.25">
      <c r="A290" s="57" t="s">
        <v>1064</v>
      </c>
      <c r="B290" s="23">
        <v>64101000</v>
      </c>
      <c r="C290" s="57" t="s">
        <v>755</v>
      </c>
      <c r="D290" s="58">
        <v>2168424892.98</v>
      </c>
      <c r="E290" s="59">
        <v>1274034725.0699999</v>
      </c>
      <c r="F290" s="59">
        <v>1125284744.23</v>
      </c>
      <c r="G290" s="22">
        <v>64101000</v>
      </c>
    </row>
    <row r="291" spans="1:7" x14ac:dyDescent="0.25">
      <c r="A291" s="57" t="s">
        <v>1065</v>
      </c>
      <c r="B291" s="23">
        <v>64101300</v>
      </c>
      <c r="C291" s="57" t="s">
        <v>478</v>
      </c>
      <c r="D291" s="58">
        <v>69893000</v>
      </c>
      <c r="E291" s="59">
        <v>230849200</v>
      </c>
      <c r="F291" s="59">
        <v>186475290</v>
      </c>
      <c r="G291" s="22">
        <v>64101300</v>
      </c>
    </row>
    <row r="292" spans="1:7" x14ac:dyDescent="0.25">
      <c r="A292" s="57" t="s">
        <v>1066</v>
      </c>
      <c r="B292" s="23">
        <v>64102000</v>
      </c>
      <c r="C292" s="57" t="s">
        <v>550</v>
      </c>
      <c r="D292" s="58">
        <v>45309937.189999998</v>
      </c>
      <c r="E292" s="59">
        <v>28805876.960000001</v>
      </c>
      <c r="F292" s="59">
        <v>26799583.239999998</v>
      </c>
      <c r="G292" s="22">
        <v>64102000</v>
      </c>
    </row>
    <row r="293" spans="1:7" x14ac:dyDescent="0.25">
      <c r="A293" s="57" t="s">
        <v>1067</v>
      </c>
      <c r="B293" s="23">
        <v>64103000</v>
      </c>
      <c r="C293" s="57" t="s">
        <v>551</v>
      </c>
      <c r="D293" s="58">
        <v>175548677.37</v>
      </c>
      <c r="E293" s="59">
        <v>140909362.02000001</v>
      </c>
      <c r="F293" s="59">
        <v>121396587.34</v>
      </c>
      <c r="G293" s="22">
        <v>64103000</v>
      </c>
    </row>
    <row r="294" spans="1:7" x14ac:dyDescent="0.25">
      <c r="A294" s="57" t="s">
        <v>1068</v>
      </c>
      <c r="B294" s="23">
        <v>64104000</v>
      </c>
      <c r="C294" s="57" t="s">
        <v>220</v>
      </c>
      <c r="D294" s="58">
        <v>60595463.960000001</v>
      </c>
      <c r="E294" s="59">
        <v>64247286.740000002</v>
      </c>
      <c r="F294" s="59">
        <v>109942677.89</v>
      </c>
      <c r="G294" s="22">
        <v>64104000</v>
      </c>
    </row>
    <row r="295" spans="1:7" x14ac:dyDescent="0.25">
      <c r="A295" s="57" t="s">
        <v>1069</v>
      </c>
      <c r="B295" s="23">
        <v>64105000</v>
      </c>
      <c r="C295" s="57" t="s">
        <v>552</v>
      </c>
      <c r="D295" s="58">
        <v>3029937.39</v>
      </c>
      <c r="E295" s="59">
        <v>537847.28</v>
      </c>
      <c r="F295" s="59">
        <v>4978951.13</v>
      </c>
      <c r="G295" s="22">
        <v>64105000</v>
      </c>
    </row>
    <row r="296" spans="1:7" x14ac:dyDescent="0.25">
      <c r="A296" s="57" t="s">
        <v>1070</v>
      </c>
      <c r="B296" s="23">
        <v>64180000</v>
      </c>
      <c r="C296" s="57" t="s">
        <v>553</v>
      </c>
      <c r="D296" s="58">
        <v>85762047.061599895</v>
      </c>
      <c r="E296" s="59">
        <v>13174050.439999999</v>
      </c>
      <c r="F296" s="59">
        <v>17806850.449999999</v>
      </c>
      <c r="G296" s="22">
        <v>64180000</v>
      </c>
    </row>
    <row r="297" spans="1:7" x14ac:dyDescent="0.25">
      <c r="A297" s="57" t="s">
        <v>1071</v>
      </c>
      <c r="B297" s="23">
        <v>64501000</v>
      </c>
      <c r="C297" s="57" t="s">
        <v>756</v>
      </c>
      <c r="D297" s="58">
        <v>201235661.88999999</v>
      </c>
      <c r="E297" s="59">
        <v>135009928.43000001</v>
      </c>
      <c r="F297" s="59">
        <v>131669068.05</v>
      </c>
      <c r="G297" s="22">
        <v>64501000</v>
      </c>
    </row>
    <row r="298" spans="1:7" x14ac:dyDescent="0.25">
      <c r="A298" s="57" t="s">
        <v>1072</v>
      </c>
      <c r="B298" s="23">
        <v>64502000</v>
      </c>
      <c r="C298" s="57" t="s">
        <v>555</v>
      </c>
      <c r="D298" s="58">
        <v>77109319.099999994</v>
      </c>
      <c r="E298" s="59">
        <v>51926895.549999997</v>
      </c>
      <c r="F298" s="59">
        <v>50641949.25</v>
      </c>
      <c r="G298" s="22">
        <v>64502000</v>
      </c>
    </row>
    <row r="299" spans="1:7" x14ac:dyDescent="0.25">
      <c r="B299" s="22">
        <v>64503000</v>
      </c>
      <c r="C299" s="11" t="s">
        <v>759</v>
      </c>
      <c r="D299" s="58">
        <v>255256.5</v>
      </c>
      <c r="G299" s="22">
        <v>64503000</v>
      </c>
    </row>
    <row r="300" spans="1:7" x14ac:dyDescent="0.25">
      <c r="A300" s="57" t="s">
        <v>1073</v>
      </c>
      <c r="B300" s="23">
        <v>64504000</v>
      </c>
      <c r="C300" s="57" t="s">
        <v>486</v>
      </c>
      <c r="D300" s="58">
        <v>15470642.439999999</v>
      </c>
      <c r="E300" s="59">
        <v>10385379.109999999</v>
      </c>
      <c r="F300" s="59">
        <v>10128389.85</v>
      </c>
      <c r="G300" s="22">
        <v>64504000</v>
      </c>
    </row>
    <row r="301" spans="1:7" x14ac:dyDescent="0.25">
      <c r="B301" s="22">
        <v>64505000</v>
      </c>
      <c r="C301" s="11" t="s">
        <v>757</v>
      </c>
      <c r="D301" s="58">
        <v>33801.050000000003</v>
      </c>
      <c r="G301" s="22">
        <v>64505000</v>
      </c>
    </row>
    <row r="302" spans="1:7" x14ac:dyDescent="0.25">
      <c r="A302" s="57" t="s">
        <v>1074</v>
      </c>
      <c r="B302" s="23">
        <v>64580000</v>
      </c>
      <c r="C302" s="57" t="s">
        <v>758</v>
      </c>
      <c r="D302" s="58">
        <v>-13991813.821599999</v>
      </c>
      <c r="E302" s="59">
        <v>167679.93</v>
      </c>
      <c r="F302" s="59">
        <v>1084999.74</v>
      </c>
      <c r="G302" s="22">
        <v>64580000</v>
      </c>
    </row>
    <row r="303" spans="1:7" x14ac:dyDescent="0.25">
      <c r="A303" s="68" t="s">
        <v>1075</v>
      </c>
      <c r="B303" s="69">
        <v>64700000</v>
      </c>
      <c r="C303" s="68" t="s">
        <v>223</v>
      </c>
      <c r="D303" s="58">
        <v>0</v>
      </c>
      <c r="E303" s="59"/>
      <c r="F303" s="59">
        <v>120000</v>
      </c>
      <c r="G303" s="18">
        <v>64700000</v>
      </c>
    </row>
    <row r="304" spans="1:7" x14ac:dyDescent="0.25">
      <c r="A304" s="57" t="s">
        <v>1076</v>
      </c>
      <c r="B304" s="23">
        <v>64801000</v>
      </c>
      <c r="C304" s="57" t="s">
        <v>489</v>
      </c>
      <c r="D304" s="58">
        <v>29124734.530000001</v>
      </c>
      <c r="E304" s="59">
        <v>11630695.82</v>
      </c>
      <c r="F304" s="59">
        <v>21234870.600000001</v>
      </c>
      <c r="G304" s="22">
        <v>64801000</v>
      </c>
    </row>
    <row r="305" spans="1:7" x14ac:dyDescent="0.25">
      <c r="A305" s="57" t="s">
        <v>1077</v>
      </c>
      <c r="B305" s="23">
        <v>64802000</v>
      </c>
      <c r="C305" s="57" t="s">
        <v>557</v>
      </c>
      <c r="D305" s="58">
        <v>9310000</v>
      </c>
      <c r="E305" s="59">
        <v>195000</v>
      </c>
      <c r="F305" s="59">
        <v>0</v>
      </c>
      <c r="G305" s="22">
        <v>64802000</v>
      </c>
    </row>
    <row r="306" spans="1:7" x14ac:dyDescent="0.25">
      <c r="A306" s="57" t="s">
        <v>1078</v>
      </c>
      <c r="B306" s="23">
        <v>64803000</v>
      </c>
      <c r="C306" s="57" t="s">
        <v>558</v>
      </c>
      <c r="D306" s="58">
        <v>303064</v>
      </c>
      <c r="E306" s="59">
        <v>90000</v>
      </c>
      <c r="F306" s="59">
        <v>254000</v>
      </c>
      <c r="G306" s="22">
        <v>64803000</v>
      </c>
    </row>
    <row r="307" spans="1:7" x14ac:dyDescent="0.25">
      <c r="A307" s="57" t="s">
        <v>1079</v>
      </c>
      <c r="B307" s="23">
        <v>65100000</v>
      </c>
      <c r="C307" s="57" t="s">
        <v>760</v>
      </c>
      <c r="D307" s="58">
        <v>33820272</v>
      </c>
      <c r="E307" s="59">
        <v>1828011.53</v>
      </c>
      <c r="F307" s="59">
        <v>9562022.8300000001</v>
      </c>
      <c r="G307" s="22">
        <v>65100000</v>
      </c>
    </row>
    <row r="308" spans="1:7" x14ac:dyDescent="0.25">
      <c r="A308" s="57" t="s">
        <v>1080</v>
      </c>
      <c r="B308" s="23">
        <v>65200000</v>
      </c>
      <c r="C308" s="57" t="s">
        <v>761</v>
      </c>
      <c r="D308" s="58">
        <v>3703810.19</v>
      </c>
      <c r="E308" s="59">
        <v>756979002.94000006</v>
      </c>
      <c r="F308" s="59">
        <v>0</v>
      </c>
      <c r="G308" s="22">
        <v>65200000</v>
      </c>
    </row>
    <row r="309" spans="1:7" x14ac:dyDescent="0.25">
      <c r="A309" s="57" t="s">
        <v>1081</v>
      </c>
      <c r="B309" s="23">
        <v>65410000</v>
      </c>
      <c r="C309" s="57" t="s">
        <v>1082</v>
      </c>
      <c r="D309" s="58">
        <v>7075185.4199999999</v>
      </c>
      <c r="E309" s="59">
        <v>390203100</v>
      </c>
      <c r="F309" s="59">
        <v>0</v>
      </c>
      <c r="G309" s="23">
        <v>65410000</v>
      </c>
    </row>
    <row r="310" spans="1:7" x14ac:dyDescent="0.25">
      <c r="A310" s="68" t="s">
        <v>1083</v>
      </c>
      <c r="B310" s="69">
        <v>65601000</v>
      </c>
      <c r="C310" s="68" t="s">
        <v>762</v>
      </c>
      <c r="D310" s="58">
        <v>42741521.649999999</v>
      </c>
      <c r="E310" s="59"/>
      <c r="F310" s="59">
        <v>429880174</v>
      </c>
      <c r="G310" s="22">
        <v>65601000</v>
      </c>
    </row>
    <row r="311" spans="1:7" x14ac:dyDescent="0.25">
      <c r="A311" s="57" t="s">
        <v>1084</v>
      </c>
      <c r="B311" s="23">
        <v>65602000</v>
      </c>
      <c r="C311" s="57" t="s">
        <v>763</v>
      </c>
      <c r="D311" s="58">
        <v>8953114</v>
      </c>
      <c r="E311" s="59">
        <v>9700000</v>
      </c>
      <c r="F311" s="59">
        <v>1082709.32</v>
      </c>
      <c r="G311" s="22">
        <v>65602000</v>
      </c>
    </row>
    <row r="312" spans="1:7" x14ac:dyDescent="0.25">
      <c r="A312" s="57" t="s">
        <v>1085</v>
      </c>
      <c r="B312" s="23">
        <v>65700000</v>
      </c>
      <c r="C312" s="57" t="s">
        <v>765</v>
      </c>
      <c r="D312" s="58">
        <v>9780795</v>
      </c>
      <c r="E312" s="59">
        <v>263209220.63</v>
      </c>
      <c r="F312" s="59">
        <v>11859841.029999999</v>
      </c>
      <c r="G312" s="22">
        <v>65700000</v>
      </c>
    </row>
    <row r="313" spans="1:7" x14ac:dyDescent="0.25">
      <c r="A313" s="57" t="s">
        <v>1086</v>
      </c>
      <c r="B313" s="23">
        <v>65710000</v>
      </c>
      <c r="C313" s="57" t="s">
        <v>766</v>
      </c>
      <c r="D313" s="58">
        <v>0</v>
      </c>
      <c r="E313" s="59">
        <v>843000</v>
      </c>
      <c r="F313" s="59">
        <v>0</v>
      </c>
      <c r="G313" s="22">
        <v>65710000</v>
      </c>
    </row>
    <row r="314" spans="1:7" x14ac:dyDescent="0.25">
      <c r="A314" s="57" t="s">
        <v>1087</v>
      </c>
      <c r="B314" s="23">
        <v>65800000</v>
      </c>
      <c r="C314" s="57" t="s">
        <v>764</v>
      </c>
      <c r="D314" s="58">
        <v>46822053.859999999</v>
      </c>
      <c r="E314" s="59">
        <v>178688422.40000001</v>
      </c>
      <c r="F314" s="59">
        <v>7392092.3799999999</v>
      </c>
      <c r="G314" s="22">
        <v>65800000</v>
      </c>
    </row>
    <row r="315" spans="1:7" x14ac:dyDescent="0.25">
      <c r="A315" s="57" t="s">
        <v>1088</v>
      </c>
      <c r="B315" s="23">
        <v>66101000</v>
      </c>
      <c r="C315" s="57" t="s">
        <v>767</v>
      </c>
      <c r="D315" s="58">
        <v>51446615.090000004</v>
      </c>
      <c r="E315" s="59">
        <v>92161674.75</v>
      </c>
      <c r="F315" s="59">
        <v>4413669.7699999996</v>
      </c>
      <c r="G315" s="22">
        <v>66101000</v>
      </c>
    </row>
    <row r="316" spans="1:7" x14ac:dyDescent="0.25">
      <c r="A316" s="57" t="s">
        <v>1089</v>
      </c>
      <c r="B316" s="23">
        <v>66102000</v>
      </c>
      <c r="C316" s="57" t="s">
        <v>564</v>
      </c>
      <c r="D316" s="58">
        <v>285363822.54000002</v>
      </c>
      <c r="E316" s="59">
        <v>584410760.35000002</v>
      </c>
      <c r="F316" s="59">
        <v>66707164.259999998</v>
      </c>
      <c r="G316" s="22">
        <v>66102000</v>
      </c>
    </row>
    <row r="317" spans="1:7" x14ac:dyDescent="0.25">
      <c r="A317" s="57" t="s">
        <v>1090</v>
      </c>
      <c r="B317" s="23">
        <v>66103000</v>
      </c>
      <c r="C317" s="57" t="s">
        <v>565</v>
      </c>
      <c r="D317" s="58">
        <v>1139027413.3399999</v>
      </c>
      <c r="E317" s="59">
        <v>1413532189.49</v>
      </c>
      <c r="F317" s="59">
        <v>1739005473.5599999</v>
      </c>
      <c r="G317" s="22">
        <v>66103000</v>
      </c>
    </row>
    <row r="318" spans="1:7" x14ac:dyDescent="0.25">
      <c r="A318" s="57" t="s">
        <v>1091</v>
      </c>
      <c r="B318" s="23">
        <v>66104000</v>
      </c>
      <c r="C318" s="57" t="s">
        <v>566</v>
      </c>
      <c r="D318" s="58">
        <v>1217534559.8900001</v>
      </c>
      <c r="E318" s="59">
        <v>237530668.16999999</v>
      </c>
      <c r="F318" s="59">
        <v>680792749.73000002</v>
      </c>
      <c r="G318" s="22">
        <v>66104000</v>
      </c>
    </row>
    <row r="319" spans="1:7" x14ac:dyDescent="0.25">
      <c r="A319" s="68" t="s">
        <v>1092</v>
      </c>
      <c r="B319" s="69">
        <v>66106000</v>
      </c>
      <c r="C319" s="68" t="s">
        <v>769</v>
      </c>
      <c r="D319" s="58">
        <v>0</v>
      </c>
      <c r="E319" s="59"/>
      <c r="F319" s="59">
        <v>2743643.45</v>
      </c>
      <c r="G319" s="22">
        <v>66106000</v>
      </c>
    </row>
    <row r="320" spans="1:7" x14ac:dyDescent="0.25">
      <c r="A320" s="57" t="s">
        <v>1093</v>
      </c>
      <c r="B320" s="23">
        <v>66600000</v>
      </c>
      <c r="C320" s="57" t="s">
        <v>770</v>
      </c>
      <c r="D320" s="58">
        <v>235534554.03</v>
      </c>
      <c r="E320" s="59">
        <v>161231669.88999999</v>
      </c>
      <c r="F320" s="59">
        <v>214628811.56999999</v>
      </c>
      <c r="G320" s="22">
        <v>66600000</v>
      </c>
    </row>
    <row r="321" spans="1:7" x14ac:dyDescent="0.25">
      <c r="A321" s="57" t="s">
        <v>1094</v>
      </c>
      <c r="B321" s="23">
        <v>68111000</v>
      </c>
      <c r="C321" s="57" t="s">
        <v>771</v>
      </c>
      <c r="D321" s="58">
        <v>4214729.34</v>
      </c>
      <c r="E321" s="59">
        <v>4244732.87</v>
      </c>
      <c r="F321" s="59">
        <v>4244732.87</v>
      </c>
      <c r="G321" s="22">
        <v>68111000</v>
      </c>
    </row>
    <row r="322" spans="1:7" x14ac:dyDescent="0.25">
      <c r="A322" s="57" t="s">
        <v>1095</v>
      </c>
      <c r="B322" s="23">
        <v>68112000</v>
      </c>
      <c r="C322" s="57" t="s">
        <v>772</v>
      </c>
      <c r="D322" s="58">
        <v>1799321588.23</v>
      </c>
      <c r="E322" s="59">
        <v>1841166164.8699999</v>
      </c>
      <c r="F322" s="59">
        <v>1341470717.4000001</v>
      </c>
      <c r="G322" s="22">
        <v>68112000</v>
      </c>
    </row>
    <row r="323" spans="1:7" x14ac:dyDescent="0.25">
      <c r="A323" s="57" t="s">
        <v>1096</v>
      </c>
      <c r="B323" s="23">
        <v>68500000</v>
      </c>
      <c r="C323" s="57" t="s">
        <v>512</v>
      </c>
      <c r="D323" s="58">
        <v>653858009.51333296</v>
      </c>
      <c r="E323" s="59">
        <v>468071499.62</v>
      </c>
      <c r="F323" s="59">
        <v>17729500</v>
      </c>
      <c r="G323" s="22">
        <v>68500000</v>
      </c>
    </row>
    <row r="324" spans="1:7" x14ac:dyDescent="0.25">
      <c r="A324" s="63">
        <v>6980000</v>
      </c>
      <c r="B324" s="23">
        <v>69800000</v>
      </c>
      <c r="C324" s="57" t="s">
        <v>513</v>
      </c>
      <c r="D324" s="58">
        <v>862877848.65590596</v>
      </c>
      <c r="E324" s="59">
        <v>0</v>
      </c>
      <c r="F324" s="59">
        <v>691959094.59000003</v>
      </c>
      <c r="G324" s="22">
        <v>69800000</v>
      </c>
    </row>
    <row r="325" spans="1:7" x14ac:dyDescent="0.25">
      <c r="A325" s="57" t="s">
        <v>1097</v>
      </c>
      <c r="B325" s="23">
        <v>70101000</v>
      </c>
      <c r="C325" s="57" t="s">
        <v>515</v>
      </c>
      <c r="D325" s="58">
        <v>-3851327825.1999998</v>
      </c>
      <c r="E325" s="59">
        <v>-64418365</v>
      </c>
      <c r="F325" s="59">
        <v>-6590325910</v>
      </c>
      <c r="G325" s="23">
        <v>70101000</v>
      </c>
    </row>
    <row r="326" spans="1:7" x14ac:dyDescent="0.25">
      <c r="A326" s="57" t="s">
        <v>1098</v>
      </c>
      <c r="B326" s="23">
        <v>70110000</v>
      </c>
      <c r="C326" s="57" t="s">
        <v>1099</v>
      </c>
      <c r="D326" s="58">
        <v>-32028817.25</v>
      </c>
      <c r="E326" s="59">
        <v>-3891696692</v>
      </c>
      <c r="F326" s="59">
        <v>-51595491098.019997</v>
      </c>
      <c r="G326" s="60">
        <v>70110000</v>
      </c>
    </row>
    <row r="327" spans="1:7" x14ac:dyDescent="0.25">
      <c r="A327" s="57" t="s">
        <v>1100</v>
      </c>
      <c r="B327" s="23">
        <v>70120000</v>
      </c>
      <c r="C327" s="57" t="s">
        <v>570</v>
      </c>
      <c r="D327" s="58">
        <v>-60184141462.580002</v>
      </c>
      <c r="E327" s="59">
        <v>-57804159906.800003</v>
      </c>
      <c r="F327" s="59">
        <v>123662365</v>
      </c>
      <c r="G327" s="60">
        <v>70120000</v>
      </c>
    </row>
    <row r="328" spans="1:7" x14ac:dyDescent="0.25">
      <c r="A328" s="57" t="s">
        <v>1101</v>
      </c>
      <c r="B328" s="23">
        <v>70600000</v>
      </c>
      <c r="C328" s="57" t="s">
        <v>774</v>
      </c>
      <c r="D328" s="58">
        <v>-16257500</v>
      </c>
      <c r="E328" s="59">
        <v>-12805000</v>
      </c>
      <c r="F328" s="59">
        <v>-108290280.14</v>
      </c>
      <c r="G328" s="22">
        <v>70600000</v>
      </c>
    </row>
    <row r="329" spans="1:7" x14ac:dyDescent="0.25">
      <c r="A329" s="57" t="s">
        <v>1102</v>
      </c>
      <c r="B329" s="23">
        <v>70710000</v>
      </c>
      <c r="C329" s="57" t="s">
        <v>775</v>
      </c>
      <c r="D329" s="58">
        <v>-4570500</v>
      </c>
      <c r="E329" s="59">
        <v>-500000</v>
      </c>
      <c r="F329" s="59">
        <v>0</v>
      </c>
      <c r="G329" s="22">
        <v>70710000</v>
      </c>
    </row>
    <row r="330" spans="1:7" x14ac:dyDescent="0.25">
      <c r="A330" s="57" t="s">
        <v>1103</v>
      </c>
      <c r="B330" s="23">
        <v>70720000</v>
      </c>
      <c r="C330" s="57" t="s">
        <v>776</v>
      </c>
      <c r="D330" s="58">
        <v>-910440336.39999998</v>
      </c>
      <c r="E330" s="59">
        <v>-1590000</v>
      </c>
      <c r="F330" s="59">
        <v>0</v>
      </c>
      <c r="G330" s="22">
        <v>70720000</v>
      </c>
    </row>
    <row r="331" spans="1:7" x14ac:dyDescent="0.25">
      <c r="A331" s="57" t="s">
        <v>1104</v>
      </c>
      <c r="B331" s="23">
        <v>70800000</v>
      </c>
      <c r="C331" s="57" t="s">
        <v>778</v>
      </c>
      <c r="D331" s="58">
        <v>-68489628.379999995</v>
      </c>
      <c r="E331" s="59">
        <v>-82862694.870000005</v>
      </c>
      <c r="F331" s="59">
        <v>0</v>
      </c>
      <c r="G331" s="22">
        <v>70800000</v>
      </c>
    </row>
    <row r="332" spans="1:7" x14ac:dyDescent="0.25">
      <c r="A332" s="57" t="s">
        <v>1105</v>
      </c>
      <c r="B332" s="23">
        <v>70900000</v>
      </c>
      <c r="C332" s="57" t="s">
        <v>780</v>
      </c>
      <c r="D332" s="58">
        <v>6499400</v>
      </c>
      <c r="E332" s="59">
        <v>607336640</v>
      </c>
      <c r="F332" s="59">
        <v>0</v>
      </c>
      <c r="G332" s="22">
        <v>70900000</v>
      </c>
    </row>
    <row r="333" spans="1:7" x14ac:dyDescent="0.25">
      <c r="A333" s="57" t="s">
        <v>1106</v>
      </c>
      <c r="B333" s="23">
        <v>70910000</v>
      </c>
      <c r="C333" s="57" t="s">
        <v>1107</v>
      </c>
      <c r="D333" s="58">
        <v>41824158.350000001</v>
      </c>
      <c r="E333" s="59">
        <v>8723500</v>
      </c>
      <c r="F333" s="59">
        <v>0</v>
      </c>
      <c r="G333" s="22">
        <v>70910000</v>
      </c>
    </row>
    <row r="334" spans="1:7" x14ac:dyDescent="0.25">
      <c r="A334" s="57" t="s">
        <v>1108</v>
      </c>
      <c r="B334" s="23">
        <v>71400000</v>
      </c>
      <c r="C334" s="57" t="s">
        <v>781</v>
      </c>
      <c r="D334" s="58">
        <v>-1558369312</v>
      </c>
      <c r="E334" s="59">
        <v>-264826452</v>
      </c>
      <c r="F334" s="59">
        <v>-414939383</v>
      </c>
      <c r="G334" s="22">
        <v>71400000</v>
      </c>
    </row>
    <row r="335" spans="1:7" x14ac:dyDescent="0.25">
      <c r="A335" s="57" t="s">
        <v>1109</v>
      </c>
      <c r="B335" s="23">
        <v>75200000</v>
      </c>
      <c r="C335" s="57" t="s">
        <v>524</v>
      </c>
      <c r="D335" s="58">
        <v>-8667500</v>
      </c>
      <c r="E335" s="59">
        <v>-1788066666.6600001</v>
      </c>
      <c r="F335" s="59">
        <v>0</v>
      </c>
      <c r="G335" s="22">
        <v>75200000</v>
      </c>
    </row>
    <row r="336" spans="1:7" x14ac:dyDescent="0.25">
      <c r="A336" s="57" t="s">
        <v>1110</v>
      </c>
      <c r="B336" s="23">
        <v>75800000</v>
      </c>
      <c r="C336" s="57" t="s">
        <v>783</v>
      </c>
      <c r="D336" s="58">
        <v>-109819113.73</v>
      </c>
      <c r="E336" s="59">
        <v>-659559699.41999996</v>
      </c>
      <c r="F336" s="59">
        <v>-72732729.920000002</v>
      </c>
      <c r="G336" s="22">
        <v>75800000</v>
      </c>
    </row>
    <row r="337" spans="1:7" x14ac:dyDescent="0.25">
      <c r="A337" s="57" t="s">
        <v>1111</v>
      </c>
      <c r="B337" s="23">
        <v>75810000</v>
      </c>
      <c r="C337" s="57" t="s">
        <v>573</v>
      </c>
      <c r="D337" s="58">
        <v>-23340500</v>
      </c>
      <c r="E337" s="59">
        <v>-17231600.460000001</v>
      </c>
      <c r="F337" s="59">
        <v>-16599800</v>
      </c>
      <c r="G337" s="22">
        <v>75810000</v>
      </c>
    </row>
    <row r="338" spans="1:7" x14ac:dyDescent="0.25">
      <c r="A338" s="68" t="s">
        <v>1112</v>
      </c>
      <c r="B338" s="69">
        <v>75850000</v>
      </c>
      <c r="C338" s="68" t="s">
        <v>784</v>
      </c>
      <c r="D338" s="58">
        <v>0</v>
      </c>
      <c r="E338" s="59"/>
      <c r="F338" s="59">
        <v>-14393086.83</v>
      </c>
      <c r="G338" s="22">
        <v>75850000</v>
      </c>
    </row>
    <row r="339" spans="1:7" x14ac:dyDescent="0.25">
      <c r="A339" s="57" t="s">
        <v>1113</v>
      </c>
      <c r="B339" s="23">
        <v>76500000</v>
      </c>
      <c r="C339" s="57" t="s">
        <v>785</v>
      </c>
      <c r="D339" s="58">
        <v>-82777.94</v>
      </c>
      <c r="E339" s="59">
        <v>-424797.31</v>
      </c>
      <c r="F339" s="59">
        <v>-102598.54</v>
      </c>
      <c r="G339" s="22">
        <v>76500000</v>
      </c>
    </row>
    <row r="340" spans="1:7" x14ac:dyDescent="0.25">
      <c r="A340" s="57" t="s">
        <v>1114</v>
      </c>
      <c r="B340" s="23">
        <v>76600000</v>
      </c>
      <c r="C340" s="57" t="s">
        <v>786</v>
      </c>
      <c r="D340" s="58">
        <v>-80696838.816200107</v>
      </c>
      <c r="E340" s="59">
        <v>-31770130.420000002</v>
      </c>
      <c r="F340" s="59">
        <v>-53323665.810000002</v>
      </c>
      <c r="G340" s="22">
        <v>76600000</v>
      </c>
    </row>
    <row r="341" spans="1:7" x14ac:dyDescent="0.25">
      <c r="A341" s="57" t="s">
        <v>1115</v>
      </c>
      <c r="B341" s="23">
        <v>78500000</v>
      </c>
      <c r="C341" s="57" t="s">
        <v>529</v>
      </c>
      <c r="D341" s="58">
        <v>-1027829441.1799999</v>
      </c>
      <c r="E341" s="59">
        <v>-23524400</v>
      </c>
      <c r="F341" s="59">
        <v>-26585750</v>
      </c>
      <c r="G341" s="22">
        <v>78500000</v>
      </c>
    </row>
  </sheetData>
  <conditionalFormatting sqref="B1:B1048576">
    <cfRule type="duplicateValues" dxfId="749" priority="2"/>
  </conditionalFormatting>
  <conditionalFormatting sqref="G8">
    <cfRule type="duplicateValues" dxfId="748" priority="15"/>
  </conditionalFormatting>
  <conditionalFormatting sqref="G13">
    <cfRule type="duplicateValues" dxfId="747" priority="14"/>
  </conditionalFormatting>
  <conditionalFormatting sqref="G94">
    <cfRule type="duplicateValues" dxfId="746" priority="12"/>
  </conditionalFormatting>
  <conditionalFormatting sqref="G95:G98 G100:G102">
    <cfRule type="duplicateValues" dxfId="745" priority="16"/>
  </conditionalFormatting>
  <conditionalFormatting sqref="G99">
    <cfRule type="duplicateValues" dxfId="744" priority="11"/>
  </conditionalFormatting>
  <conditionalFormatting sqref="G103:G107">
    <cfRule type="duplicateValues" dxfId="743" priority="13"/>
  </conditionalFormatting>
  <conditionalFormatting sqref="G108:G109">
    <cfRule type="duplicateValues" dxfId="742" priority="10"/>
  </conditionalFormatting>
  <conditionalFormatting sqref="G122">
    <cfRule type="duplicateValues" dxfId="741" priority="8"/>
    <cfRule type="duplicateValues" dxfId="740" priority="9"/>
  </conditionalFormatting>
  <conditionalFormatting sqref="G143">
    <cfRule type="duplicateValues" dxfId="739" priority="3"/>
  </conditionalFormatting>
  <conditionalFormatting sqref="G280">
    <cfRule type="duplicateValues" dxfId="738" priority="5"/>
  </conditionalFormatting>
  <conditionalFormatting sqref="G303">
    <cfRule type="duplicateValues" dxfId="737" priority="7"/>
  </conditionalFormatting>
  <conditionalFormatting sqref="G304">
    <cfRule type="duplicateValues" dxfId="736" priority="6"/>
  </conditionalFormatting>
  <conditionalFormatting sqref="H16">
    <cfRule type="duplicateValues" dxfId="735" priority="4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C5E0B4"/>
  </sheetPr>
  <dimension ref="A1:O357"/>
  <sheetViews>
    <sheetView zoomScaleNormal="100" workbookViewId="0">
      <selection activeCell="C17" sqref="C17"/>
    </sheetView>
  </sheetViews>
  <sheetFormatPr baseColWidth="10" defaultColWidth="10.7109375" defaultRowHeight="14.25" x14ac:dyDescent="0.25"/>
  <cols>
    <col min="5" max="5" width="41.28515625" customWidth="1"/>
    <col min="6" max="6" width="17.5703125" customWidth="1"/>
    <col min="7" max="7" width="16.5703125" customWidth="1"/>
    <col min="8" max="10" width="17.5703125" customWidth="1"/>
    <col min="11" max="11" width="14" customWidth="1"/>
    <col min="13" max="13" width="14" customWidth="1"/>
    <col min="14" max="14" width="30.42578125" customWidth="1"/>
    <col min="15" max="15" width="16.5703125" style="12" customWidth="1"/>
  </cols>
  <sheetData>
    <row r="1" spans="1:15" x14ac:dyDescent="0.25">
      <c r="F1">
        <v>2021</v>
      </c>
      <c r="G1">
        <v>2020</v>
      </c>
      <c r="H1" t="s">
        <v>1116</v>
      </c>
      <c r="I1">
        <v>2019</v>
      </c>
    </row>
    <row r="2" spans="1:15" x14ac:dyDescent="0.25">
      <c r="A2" s="71"/>
      <c r="B2" s="71"/>
      <c r="C2" s="71"/>
      <c r="D2" s="71"/>
      <c r="E2" s="71"/>
      <c r="F2" s="72">
        <f>SUBTOTAL(9,F3:F357)</f>
        <v>-1.5114247798919678E-3</v>
      </c>
      <c r="G2" s="72">
        <f>SUBTOTAL(9,G3:G195)</f>
        <v>2.1127425134181976E-3</v>
      </c>
      <c r="H2" s="72">
        <f>SUBTOTAL(9,H3:H195)</f>
        <v>6.1507988721132278E-4</v>
      </c>
      <c r="I2" s="72">
        <f>SUBTOTAL(9,I3:I195)</f>
        <v>6.1507988721132278E-4</v>
      </c>
      <c r="J2" s="72"/>
      <c r="K2" s="71" t="s">
        <v>1117</v>
      </c>
      <c r="L2" s="71" t="s">
        <v>579</v>
      </c>
      <c r="M2" s="71" t="s">
        <v>1117</v>
      </c>
      <c r="N2" s="71" t="s">
        <v>578</v>
      </c>
      <c r="O2" s="12" t="s">
        <v>1118</v>
      </c>
    </row>
    <row r="3" spans="1:15" x14ac:dyDescent="0.25">
      <c r="A3" t="s">
        <v>1119</v>
      </c>
      <c r="B3" t="s">
        <v>1120</v>
      </c>
      <c r="C3" t="s">
        <v>1121</v>
      </c>
      <c r="D3">
        <v>10100000</v>
      </c>
      <c r="E3" t="s">
        <v>43</v>
      </c>
      <c r="F3" s="12">
        <v>-7050000000</v>
      </c>
      <c r="G3" s="12">
        <v>-7050000000</v>
      </c>
      <c r="H3" s="12">
        <v>-7050000000</v>
      </c>
      <c r="I3" s="12">
        <v>-7050000000</v>
      </c>
      <c r="J3" s="12"/>
      <c r="K3">
        <v>10100000</v>
      </c>
      <c r="L3">
        <v>10100000</v>
      </c>
      <c r="M3">
        <f>+VLOOKUP(D3,AGRIVET!$B$3:$G$348,5,FALSE())</f>
        <v>-4000000000</v>
      </c>
      <c r="N3" t="s">
        <v>43</v>
      </c>
      <c r="O3" s="12">
        <v>-7050000000</v>
      </c>
    </row>
    <row r="4" spans="1:15" x14ac:dyDescent="0.25">
      <c r="A4" t="s">
        <v>1119</v>
      </c>
      <c r="B4" t="s">
        <v>1120</v>
      </c>
      <c r="C4" t="s">
        <v>1122</v>
      </c>
      <c r="D4">
        <v>10610000</v>
      </c>
      <c r="E4" t="s">
        <v>240</v>
      </c>
      <c r="F4" s="12">
        <v>-705000000</v>
      </c>
      <c r="G4" s="12">
        <v>-705000000</v>
      </c>
      <c r="H4" s="12">
        <v>-705000000</v>
      </c>
      <c r="I4" s="12">
        <v>-705000000</v>
      </c>
      <c r="J4" s="12"/>
      <c r="K4">
        <v>10610000</v>
      </c>
      <c r="L4">
        <v>10610000</v>
      </c>
      <c r="M4">
        <f>+VLOOKUP(D4,AGRIVET!$B$3:$G$348,5,FALSE())</f>
        <v>-400000000</v>
      </c>
      <c r="N4" t="s">
        <v>1123</v>
      </c>
      <c r="O4" s="12">
        <v>-705000000</v>
      </c>
    </row>
    <row r="5" spans="1:15" x14ac:dyDescent="0.25">
      <c r="A5" t="s">
        <v>1119</v>
      </c>
      <c r="B5" t="s">
        <v>1124</v>
      </c>
      <c r="C5" t="s">
        <v>1125</v>
      </c>
      <c r="D5">
        <v>11000000</v>
      </c>
      <c r="E5" t="s">
        <v>241</v>
      </c>
      <c r="F5" s="12">
        <v>-4978239488.5</v>
      </c>
      <c r="G5" s="12">
        <v>-4978239488.5</v>
      </c>
      <c r="H5" s="12">
        <v>-4039252315.8656998</v>
      </c>
      <c r="I5" s="12">
        <v>-4039252315.8656998</v>
      </c>
      <c r="J5" s="12"/>
      <c r="K5">
        <v>11000000</v>
      </c>
      <c r="L5">
        <v>11000000</v>
      </c>
      <c r="M5">
        <f>+VLOOKUP(D5,AGRIVET!$B$3:$G$348,5,FALSE())</f>
        <v>-9652178288.2199993</v>
      </c>
      <c r="N5" t="s">
        <v>1126</v>
      </c>
      <c r="O5" s="12">
        <v>-4978239488.5</v>
      </c>
    </row>
    <row r="6" spans="1:15" x14ac:dyDescent="0.25">
      <c r="A6" t="s">
        <v>1119</v>
      </c>
      <c r="B6" t="s">
        <v>1127</v>
      </c>
      <c r="C6" t="s">
        <v>1128</v>
      </c>
      <c r="D6">
        <v>12800000</v>
      </c>
      <c r="E6" t="s">
        <v>587</v>
      </c>
      <c r="F6" s="12">
        <v>0</v>
      </c>
      <c r="G6" s="12">
        <v>0</v>
      </c>
      <c r="H6" s="12">
        <v>-542571718.12199998</v>
      </c>
      <c r="I6" s="12">
        <v>-542571718.12199998</v>
      </c>
      <c r="J6" s="12"/>
      <c r="K6">
        <v>16412000</v>
      </c>
      <c r="L6">
        <v>16100000</v>
      </c>
      <c r="M6">
        <f>+VLOOKUP(D6,AGRIVET!$B$3:$G$348,5,FALSE())</f>
        <v>-3763308765.2199998</v>
      </c>
      <c r="N6" t="s">
        <v>1129</v>
      </c>
      <c r="O6" s="12">
        <v>-1000000000</v>
      </c>
    </row>
    <row r="7" spans="1:15" x14ac:dyDescent="0.25">
      <c r="A7" t="s">
        <v>1119</v>
      </c>
      <c r="B7" t="s">
        <v>1130</v>
      </c>
      <c r="C7" t="s">
        <v>1131</v>
      </c>
      <c r="D7">
        <v>16100000</v>
      </c>
      <c r="E7" t="s">
        <v>242</v>
      </c>
      <c r="F7" s="12">
        <v>0</v>
      </c>
      <c r="G7" s="12">
        <v>-1000000000</v>
      </c>
      <c r="H7" s="12">
        <v>0</v>
      </c>
      <c r="I7" s="12">
        <v>0</v>
      </c>
      <c r="J7" s="12"/>
      <c r="K7">
        <v>16880000</v>
      </c>
      <c r="L7">
        <v>16884000</v>
      </c>
      <c r="M7" t="e">
        <f>+VLOOKUP(D7,AGRIVET!$B$3:$G$348,5,FALSE())</f>
        <v>#N/A</v>
      </c>
      <c r="N7" t="s">
        <v>1132</v>
      </c>
      <c r="O7" s="12">
        <v>-5448008.9199999999</v>
      </c>
    </row>
    <row r="8" spans="1:15" x14ac:dyDescent="0.25">
      <c r="A8" t="s">
        <v>1119</v>
      </c>
      <c r="B8" t="s">
        <v>1130</v>
      </c>
      <c r="C8" t="s">
        <v>1133</v>
      </c>
      <c r="D8">
        <v>16884000</v>
      </c>
      <c r="E8" t="s">
        <v>247</v>
      </c>
      <c r="F8" s="12">
        <v>0</v>
      </c>
      <c r="G8" s="12">
        <v>-19313948.219999999</v>
      </c>
      <c r="H8" s="12">
        <v>0</v>
      </c>
      <c r="I8" s="12">
        <v>0</v>
      </c>
      <c r="J8" s="12"/>
      <c r="K8">
        <v>16884000</v>
      </c>
      <c r="L8">
        <v>16884000</v>
      </c>
      <c r="M8" t="e">
        <f>+VLOOKUP(D8,AGRIVET!$B$3:$G$348,5,FALSE())</f>
        <v>#N/A</v>
      </c>
      <c r="N8" t="s">
        <v>1134</v>
      </c>
      <c r="O8" s="12">
        <v>-13865939.300000001</v>
      </c>
    </row>
    <row r="9" spans="1:15" x14ac:dyDescent="0.25">
      <c r="A9" t="s">
        <v>1135</v>
      </c>
      <c r="B9" t="s">
        <v>1136</v>
      </c>
      <c r="C9" t="s">
        <v>1137</v>
      </c>
      <c r="D9">
        <v>20400000</v>
      </c>
      <c r="E9" t="s">
        <v>47</v>
      </c>
      <c r="F9" s="12">
        <v>168079047.41999999</v>
      </c>
      <c r="G9" s="12">
        <v>168079047.41999999</v>
      </c>
      <c r="H9" s="12">
        <v>168079047.41999999</v>
      </c>
      <c r="I9" s="12">
        <v>168079047.41999999</v>
      </c>
      <c r="J9" s="12"/>
      <c r="K9">
        <v>20400000</v>
      </c>
      <c r="L9">
        <v>20400000</v>
      </c>
      <c r="M9">
        <f>+VLOOKUP(D9,AGRIVET!$B$3:$G$348,5,FALSE())</f>
        <v>263936840.36000001</v>
      </c>
      <c r="N9" t="s">
        <v>1138</v>
      </c>
      <c r="O9" s="12">
        <v>168079047.41999999</v>
      </c>
    </row>
    <row r="10" spans="1:15" x14ac:dyDescent="0.25">
      <c r="A10" t="s">
        <v>1135</v>
      </c>
      <c r="B10" t="s">
        <v>1139</v>
      </c>
      <c r="C10" t="s">
        <v>1140</v>
      </c>
      <c r="D10">
        <v>21100000</v>
      </c>
      <c r="E10" t="s">
        <v>250</v>
      </c>
      <c r="F10" s="12">
        <v>397740841.99000001</v>
      </c>
      <c r="G10" s="12">
        <v>397740841.99000001</v>
      </c>
      <c r="H10" s="12">
        <v>480198000</v>
      </c>
      <c r="I10" s="12">
        <v>480198000</v>
      </c>
      <c r="J10" s="12"/>
      <c r="K10">
        <v>21100000</v>
      </c>
      <c r="L10">
        <v>21100000</v>
      </c>
      <c r="M10" t="e">
        <f>+VLOOKUP(D10,AGRIVET!$B$3:$G$348,5,FALSE())</f>
        <v>#N/A</v>
      </c>
      <c r="N10" t="s">
        <v>250</v>
      </c>
      <c r="O10" s="12">
        <v>397740841.99000001</v>
      </c>
    </row>
    <row r="11" spans="1:15" x14ac:dyDescent="0.25">
      <c r="A11" t="s">
        <v>1135</v>
      </c>
      <c r="B11" t="s">
        <v>1139</v>
      </c>
      <c r="C11" t="s">
        <v>1141</v>
      </c>
      <c r="D11">
        <v>21200000</v>
      </c>
      <c r="E11" t="s">
        <v>251</v>
      </c>
      <c r="F11" s="12">
        <v>167070084.44</v>
      </c>
      <c r="G11" s="12">
        <v>159821084.44</v>
      </c>
      <c r="H11" s="12">
        <v>159821084.44</v>
      </c>
      <c r="I11" s="12">
        <v>159821084.44</v>
      </c>
      <c r="J11" s="12"/>
      <c r="K11">
        <v>21200000</v>
      </c>
      <c r="L11">
        <v>21200000</v>
      </c>
      <c r="M11">
        <f>+VLOOKUP(D11,AGRIVET!$B$3:$G$348,5,FALSE())</f>
        <v>4654500</v>
      </c>
      <c r="N11" t="s">
        <v>1142</v>
      </c>
      <c r="O11" s="12">
        <v>159821084.44</v>
      </c>
    </row>
    <row r="12" spans="1:15" x14ac:dyDescent="0.25">
      <c r="A12" t="s">
        <v>1135</v>
      </c>
      <c r="B12" t="s">
        <v>1139</v>
      </c>
      <c r="C12" t="s">
        <v>1143</v>
      </c>
      <c r="D12">
        <v>21300000</v>
      </c>
      <c r="E12" t="s">
        <v>252</v>
      </c>
      <c r="F12" s="12">
        <v>2466359501.7600002</v>
      </c>
      <c r="G12" s="12">
        <v>2466359501.7600002</v>
      </c>
      <c r="H12" s="12">
        <v>2466359501.7600002</v>
      </c>
      <c r="I12" s="12">
        <v>2466359501.7600002</v>
      </c>
      <c r="J12" s="12"/>
      <c r="K12">
        <v>21300000</v>
      </c>
      <c r="L12">
        <v>21300000</v>
      </c>
      <c r="M12">
        <f>+VLOOKUP(D12,AGRIVET!$B$3:$G$348,5,FALSE())</f>
        <v>53086163.740000002</v>
      </c>
      <c r="N12" t="s">
        <v>252</v>
      </c>
      <c r="O12" s="12">
        <v>2466359501.7600002</v>
      </c>
    </row>
    <row r="13" spans="1:15" x14ac:dyDescent="0.25">
      <c r="A13" t="s">
        <v>1135</v>
      </c>
      <c r="B13" t="s">
        <v>1139</v>
      </c>
      <c r="C13" t="s">
        <v>1144</v>
      </c>
      <c r="D13">
        <v>21500000</v>
      </c>
      <c r="E13" t="s">
        <v>593</v>
      </c>
      <c r="F13" s="12">
        <v>408909419.72000003</v>
      </c>
      <c r="G13" s="12">
        <v>407159419.72000003</v>
      </c>
      <c r="H13" s="12">
        <v>382636953.72000003</v>
      </c>
      <c r="I13" s="12">
        <v>382636953.72000003</v>
      </c>
      <c r="J13" s="12"/>
      <c r="K13">
        <v>21500000</v>
      </c>
      <c r="L13">
        <v>21500000</v>
      </c>
      <c r="M13">
        <f>+VLOOKUP(D13,AGRIVET!$B$3:$G$348,5,FALSE())</f>
        <v>672572957.03999996</v>
      </c>
      <c r="N13" t="s">
        <v>1145</v>
      </c>
      <c r="O13" s="12">
        <v>407159419.72000003</v>
      </c>
    </row>
    <row r="14" spans="1:15" x14ac:dyDescent="0.25">
      <c r="A14" t="s">
        <v>1135</v>
      </c>
      <c r="B14" t="s">
        <v>1139</v>
      </c>
      <c r="C14" t="s">
        <v>1144</v>
      </c>
      <c r="D14">
        <v>21520000</v>
      </c>
      <c r="E14" t="s">
        <v>256</v>
      </c>
      <c r="F14" s="12">
        <v>0</v>
      </c>
      <c r="G14" s="12">
        <v>41336399.32</v>
      </c>
      <c r="H14" s="12">
        <v>41336399.32</v>
      </c>
      <c r="I14" s="12">
        <v>41336399.32</v>
      </c>
      <c r="J14" s="12"/>
      <c r="K14">
        <v>21540000</v>
      </c>
      <c r="L14">
        <v>21540000</v>
      </c>
      <c r="M14">
        <f>+VLOOKUP(D14,AGRIVET!$B$3:$G$348,5,FALSE())</f>
        <v>54908530.07</v>
      </c>
      <c r="N14" t="s">
        <v>1146</v>
      </c>
      <c r="O14" s="12">
        <v>5935094720.2834997</v>
      </c>
    </row>
    <row r="15" spans="1:15" x14ac:dyDescent="0.25">
      <c r="A15" t="s">
        <v>1135</v>
      </c>
      <c r="B15" t="s">
        <v>1139</v>
      </c>
      <c r="C15" t="s">
        <v>1144</v>
      </c>
      <c r="D15">
        <v>21540000</v>
      </c>
      <c r="E15" t="s">
        <v>51</v>
      </c>
      <c r="F15" s="12">
        <v>5994275720.2834997</v>
      </c>
      <c r="G15" s="12">
        <v>6580381316.4624996</v>
      </c>
      <c r="H15" s="12">
        <v>6360847170.191</v>
      </c>
      <c r="I15" s="12">
        <v>6360847170.191</v>
      </c>
      <c r="J15" s="12"/>
      <c r="K15">
        <v>21570000</v>
      </c>
      <c r="L15">
        <v>21520000</v>
      </c>
      <c r="M15" t="e">
        <f>+VLOOKUP(D15,AGRIVET!$B$3:$G$348,5,FALSE())</f>
        <v>#N/A</v>
      </c>
      <c r="N15" t="s">
        <v>1147</v>
      </c>
      <c r="O15" s="12">
        <v>32515872.719999999</v>
      </c>
    </row>
    <row r="16" spans="1:15" x14ac:dyDescent="0.25">
      <c r="A16" t="s">
        <v>1135</v>
      </c>
      <c r="B16" t="s">
        <v>1139</v>
      </c>
      <c r="C16" t="s">
        <v>1148</v>
      </c>
      <c r="D16">
        <v>21820000</v>
      </c>
      <c r="E16" t="s">
        <v>52</v>
      </c>
      <c r="F16" s="12">
        <v>0</v>
      </c>
      <c r="G16" s="12">
        <v>251822348.02149999</v>
      </c>
      <c r="H16" s="12">
        <v>250711199.37149999</v>
      </c>
      <c r="I16" s="12">
        <v>250711199.37149999</v>
      </c>
      <c r="J16" s="12"/>
      <c r="K16">
        <v>21590000</v>
      </c>
      <c r="L16">
        <v>21520000</v>
      </c>
      <c r="M16">
        <f>+VLOOKUP(D16,AGRIVET!$B$3:$G$348,5,FALSE())</f>
        <v>74048091.849999994</v>
      </c>
      <c r="N16" t="s">
        <v>1149</v>
      </c>
      <c r="O16" s="12">
        <v>8820526.5999999996</v>
      </c>
    </row>
    <row r="17" spans="1:15" x14ac:dyDescent="0.25">
      <c r="A17" t="s">
        <v>1135</v>
      </c>
      <c r="B17" t="s">
        <v>1139</v>
      </c>
      <c r="C17" t="s">
        <v>1148</v>
      </c>
      <c r="D17">
        <v>21830000</v>
      </c>
      <c r="E17" t="s">
        <v>53</v>
      </c>
      <c r="F17" s="12">
        <v>1009637331.7385</v>
      </c>
      <c r="G17" s="12">
        <v>964711988.58850002</v>
      </c>
      <c r="H17" s="12">
        <v>1154612493.3900001</v>
      </c>
      <c r="I17" s="12">
        <v>1154612493.3900001</v>
      </c>
      <c r="J17" s="12"/>
      <c r="K17">
        <v>21810000</v>
      </c>
      <c r="L17">
        <v>21540000</v>
      </c>
      <c r="M17">
        <f>+VLOOKUP(D17,AGRIVET!$B$3:$G$348,5,FALSE())</f>
        <v>964942401.83000004</v>
      </c>
      <c r="N17" t="s">
        <v>51</v>
      </c>
      <c r="O17" s="12">
        <v>645286596.17900002</v>
      </c>
    </row>
    <row r="18" spans="1:15" x14ac:dyDescent="0.25">
      <c r="A18" t="s">
        <v>1135</v>
      </c>
      <c r="B18" t="s">
        <v>1139</v>
      </c>
      <c r="C18" t="s">
        <v>1148</v>
      </c>
      <c r="D18">
        <v>21840000</v>
      </c>
      <c r="E18" t="s">
        <v>54</v>
      </c>
      <c r="F18" s="12">
        <v>150039414.74990001</v>
      </c>
      <c r="G18" s="12">
        <v>389285092.4393</v>
      </c>
      <c r="H18" s="12">
        <v>338956794.04329997</v>
      </c>
      <c r="I18" s="12">
        <v>338956794.04329997</v>
      </c>
      <c r="J18" s="12"/>
      <c r="K18">
        <v>21830000</v>
      </c>
      <c r="L18">
        <v>21830000</v>
      </c>
      <c r="M18">
        <f>+VLOOKUP(D18,AGRIVET!$B$3:$G$348,5,FALSE())</f>
        <v>309765010.91000003</v>
      </c>
      <c r="N18" t="s">
        <v>1150</v>
      </c>
      <c r="O18" s="12">
        <v>964711988.58850002</v>
      </c>
    </row>
    <row r="19" spans="1:15" x14ac:dyDescent="0.25">
      <c r="A19" t="s">
        <v>1135</v>
      </c>
      <c r="B19" t="s">
        <v>1151</v>
      </c>
      <c r="C19" t="s">
        <v>1152</v>
      </c>
      <c r="D19">
        <v>23200000</v>
      </c>
      <c r="E19" t="s">
        <v>262</v>
      </c>
      <c r="F19" s="12">
        <v>0</v>
      </c>
      <c r="G19" s="12">
        <v>27302720.93</v>
      </c>
      <c r="H19" s="12">
        <v>169060122</v>
      </c>
      <c r="I19" s="12">
        <v>169060122</v>
      </c>
      <c r="J19" s="12"/>
      <c r="K19">
        <v>21832000</v>
      </c>
      <c r="L19">
        <v>21820000</v>
      </c>
      <c r="M19" t="e">
        <f>+VLOOKUP(D19,AGRIVET!$B$3:$G$348,5,FALSE())</f>
        <v>#N/A</v>
      </c>
      <c r="N19" t="s">
        <v>1153</v>
      </c>
      <c r="O19" s="12">
        <v>51641512.68</v>
      </c>
    </row>
    <row r="20" spans="1:15" x14ac:dyDescent="0.25">
      <c r="A20" t="s">
        <v>1135</v>
      </c>
      <c r="B20" t="s">
        <v>1154</v>
      </c>
      <c r="C20" t="s">
        <v>1155</v>
      </c>
      <c r="D20">
        <v>26100000</v>
      </c>
      <c r="E20" t="s">
        <v>55</v>
      </c>
      <c r="F20" s="12">
        <v>107020000</v>
      </c>
      <c r="G20" s="12">
        <v>107020000</v>
      </c>
      <c r="H20" s="12">
        <v>107020000</v>
      </c>
      <c r="I20" s="12">
        <v>107020000</v>
      </c>
      <c r="J20" s="12"/>
      <c r="K20">
        <v>21840000</v>
      </c>
      <c r="L20">
        <v>21820000</v>
      </c>
      <c r="M20">
        <f>+VLOOKUP(D20,AGRIVET!$B$3:$G$348,5,FALSE())</f>
        <v>225200000</v>
      </c>
      <c r="N20" t="s">
        <v>1156</v>
      </c>
      <c r="O20" s="12">
        <v>137200910.3759</v>
      </c>
    </row>
    <row r="21" spans="1:15" x14ac:dyDescent="0.25">
      <c r="A21" t="s">
        <v>1135</v>
      </c>
      <c r="B21" t="s">
        <v>1157</v>
      </c>
      <c r="C21" t="s">
        <v>1158</v>
      </c>
      <c r="D21">
        <v>27500000</v>
      </c>
      <c r="E21" t="s">
        <v>56</v>
      </c>
      <c r="F21" s="12">
        <v>170826545.88999999</v>
      </c>
      <c r="G21" s="12">
        <v>167027045.88999999</v>
      </c>
      <c r="H21" s="12">
        <v>166323148.33000001</v>
      </c>
      <c r="I21" s="12">
        <v>166323148.33000001</v>
      </c>
      <c r="J21" s="12"/>
      <c r="K21">
        <v>21860000</v>
      </c>
      <c r="L21">
        <v>21840000</v>
      </c>
      <c r="M21">
        <f>+VLOOKUP(D21,AGRIVET!$B$3:$G$348,5,FALSE())</f>
        <v>381976292.32999998</v>
      </c>
      <c r="N21" t="s">
        <v>54</v>
      </c>
      <c r="O21" s="12">
        <v>389285092.4393</v>
      </c>
    </row>
    <row r="22" spans="1:15" x14ac:dyDescent="0.25">
      <c r="A22" t="s">
        <v>1135</v>
      </c>
      <c r="B22" t="s">
        <v>1159</v>
      </c>
      <c r="C22" t="s">
        <v>1160</v>
      </c>
      <c r="D22">
        <v>28040000</v>
      </c>
      <c r="E22" t="s">
        <v>265</v>
      </c>
      <c r="F22" s="12">
        <v>-160394081.31</v>
      </c>
      <c r="G22" s="12">
        <v>-127843558.83</v>
      </c>
      <c r="H22" s="12">
        <v>-94227749.349999994</v>
      </c>
      <c r="I22" s="12">
        <v>-94227749.349999994</v>
      </c>
      <c r="J22" s="12"/>
      <c r="K22">
        <v>21880000</v>
      </c>
      <c r="L22">
        <v>21820000</v>
      </c>
      <c r="M22">
        <f>+VLOOKUP(D22,AGRIVET!$B$3:$G$348,5,FALSE())</f>
        <v>-65642767.340000004</v>
      </c>
      <c r="N22" t="s">
        <v>1161</v>
      </c>
      <c r="O22" s="12">
        <v>62979924.965599999</v>
      </c>
    </row>
    <row r="23" spans="1:15" x14ac:dyDescent="0.25">
      <c r="A23" t="s">
        <v>1135</v>
      </c>
      <c r="B23" t="s">
        <v>1159</v>
      </c>
      <c r="C23" t="s">
        <v>1162</v>
      </c>
      <c r="D23">
        <v>28120000</v>
      </c>
      <c r="E23" t="s">
        <v>267</v>
      </c>
      <c r="F23" s="12">
        <v>-71792859.905050203</v>
      </c>
      <c r="G23" s="12">
        <v>-55213919.990000002</v>
      </c>
      <c r="H23" s="12">
        <v>-39231812.549999997</v>
      </c>
      <c r="I23" s="12">
        <v>-39231812.549999997</v>
      </c>
      <c r="J23" s="12"/>
      <c r="K23">
        <v>23100000</v>
      </c>
      <c r="L23">
        <v>23200000</v>
      </c>
      <c r="M23">
        <f>+VLOOKUP(D23,AGRIVET!$B$3:$G$348,5,FALSE())</f>
        <v>-1451945.42</v>
      </c>
      <c r="N23" t="s">
        <v>1163</v>
      </c>
      <c r="O23" s="12">
        <v>27302720.93</v>
      </c>
    </row>
    <row r="24" spans="1:15" x14ac:dyDescent="0.25">
      <c r="A24" t="s">
        <v>1135</v>
      </c>
      <c r="B24" t="s">
        <v>1159</v>
      </c>
      <c r="C24" t="s">
        <v>1162</v>
      </c>
      <c r="D24">
        <v>28130000</v>
      </c>
      <c r="E24" t="s">
        <v>268</v>
      </c>
      <c r="F24" s="12">
        <v>-1739187204.717</v>
      </c>
      <c r="G24" s="12">
        <v>-1644337181.8499999</v>
      </c>
      <c r="H24" s="12">
        <v>-1545092998.6199999</v>
      </c>
      <c r="I24" s="12">
        <v>-1545092998.6199999</v>
      </c>
      <c r="J24" s="12"/>
      <c r="K24">
        <v>26100000</v>
      </c>
      <c r="L24">
        <v>26100000</v>
      </c>
      <c r="M24">
        <f>+VLOOKUP(D24,AGRIVET!$B$3:$G$348,5,FALSE())</f>
        <v>-53086163.729999997</v>
      </c>
      <c r="N24" t="s">
        <v>1164</v>
      </c>
      <c r="O24" s="12">
        <v>107020000</v>
      </c>
    </row>
    <row r="25" spans="1:15" x14ac:dyDescent="0.25">
      <c r="A25" t="s">
        <v>1135</v>
      </c>
      <c r="B25" t="s">
        <v>1159</v>
      </c>
      <c r="C25" t="s">
        <v>1162</v>
      </c>
      <c r="D25">
        <v>28150000</v>
      </c>
      <c r="E25" t="s">
        <v>269</v>
      </c>
      <c r="F25" s="12">
        <v>-327274932.850541</v>
      </c>
      <c r="G25" s="12">
        <v>-306578721.14999998</v>
      </c>
      <c r="H25" s="12">
        <v>-285451668.81999999</v>
      </c>
      <c r="I25" s="12">
        <v>-285451668.81999999</v>
      </c>
      <c r="J25" s="12"/>
      <c r="K25">
        <v>27500000</v>
      </c>
      <c r="L25">
        <v>27500000</v>
      </c>
      <c r="M25">
        <f>+VLOOKUP(D25,AGRIVET!$B$3:$G$348,5,FALSE())</f>
        <v>-309880505.25999999</v>
      </c>
      <c r="N25" t="s">
        <v>1165</v>
      </c>
      <c r="O25" s="12">
        <v>167027045.88999999</v>
      </c>
    </row>
    <row r="26" spans="1:15" x14ac:dyDescent="0.25">
      <c r="A26" t="s">
        <v>1135</v>
      </c>
      <c r="B26" t="s">
        <v>1159</v>
      </c>
      <c r="C26" t="s">
        <v>1162</v>
      </c>
      <c r="D26">
        <v>28152000</v>
      </c>
      <c r="E26" t="s">
        <v>270</v>
      </c>
      <c r="F26" s="12">
        <v>0</v>
      </c>
      <c r="G26" s="12">
        <v>-36504190.270000003</v>
      </c>
      <c r="H26" s="12">
        <v>-34447948.890000001</v>
      </c>
      <c r="I26" s="12">
        <v>-34447948.890000001</v>
      </c>
      <c r="J26" s="12"/>
      <c r="K26">
        <v>28040000</v>
      </c>
      <c r="L26">
        <v>28040000</v>
      </c>
      <c r="M26">
        <f>+VLOOKUP(D26,AGRIVET!$B$3:$G$348,5,FALSE())</f>
        <v>-54908530.079999998</v>
      </c>
      <c r="N26" t="s">
        <v>1166</v>
      </c>
      <c r="O26" s="12">
        <v>-127843558.83</v>
      </c>
    </row>
    <row r="27" spans="1:15" x14ac:dyDescent="0.25">
      <c r="A27" t="s">
        <v>1135</v>
      </c>
      <c r="B27" t="s">
        <v>1159</v>
      </c>
      <c r="C27" t="s">
        <v>1162</v>
      </c>
      <c r="D27">
        <v>28154000</v>
      </c>
      <c r="E27" t="s">
        <v>274</v>
      </c>
      <c r="F27" s="12">
        <v>-5149833856.9326096</v>
      </c>
      <c r="G27" s="12">
        <v>-5199519198.5100002</v>
      </c>
      <c r="H27" s="12">
        <v>-5006446398.2534199</v>
      </c>
      <c r="I27" s="12">
        <v>-5006446398.2534199</v>
      </c>
      <c r="J27" s="12"/>
      <c r="K27">
        <v>28120000</v>
      </c>
      <c r="L27">
        <v>28120000</v>
      </c>
      <c r="M27" t="e">
        <f>+VLOOKUP(D27,AGRIVET!$B$3:$G$348,5,FALSE())</f>
        <v>#N/A</v>
      </c>
      <c r="N27" t="s">
        <v>1167</v>
      </c>
      <c r="O27" s="12">
        <v>-55213919.990000002</v>
      </c>
    </row>
    <row r="28" spans="1:15" x14ac:dyDescent="0.25">
      <c r="A28" t="s">
        <v>1135</v>
      </c>
      <c r="B28" t="s">
        <v>1159</v>
      </c>
      <c r="C28" t="s">
        <v>1162</v>
      </c>
      <c r="D28">
        <v>28182000</v>
      </c>
      <c r="E28" t="s">
        <v>59</v>
      </c>
      <c r="F28" s="12">
        <v>0</v>
      </c>
      <c r="G28" s="12">
        <v>-170956271.03</v>
      </c>
      <c r="H28" s="12">
        <v>-143312502.97999999</v>
      </c>
      <c r="I28" s="12">
        <v>-143312502.97999999</v>
      </c>
      <c r="J28" s="12"/>
      <c r="K28">
        <v>28130000</v>
      </c>
      <c r="L28">
        <v>28130000</v>
      </c>
      <c r="M28">
        <f>+VLOOKUP(D28,AGRIVET!$B$3:$G$348,5,FALSE())</f>
        <v>-33974959.469999999</v>
      </c>
      <c r="N28" t="s">
        <v>1168</v>
      </c>
      <c r="O28" s="12">
        <v>-1644337181.8499999</v>
      </c>
    </row>
    <row r="29" spans="1:15" x14ac:dyDescent="0.25">
      <c r="A29" t="s">
        <v>1135</v>
      </c>
      <c r="B29" t="s">
        <v>1159</v>
      </c>
      <c r="C29" t="s">
        <v>1162</v>
      </c>
      <c r="D29">
        <v>28183000</v>
      </c>
      <c r="E29" t="s">
        <v>60</v>
      </c>
      <c r="F29" s="12">
        <v>-797507460.44895196</v>
      </c>
      <c r="G29" s="12">
        <v>-710364667.45000005</v>
      </c>
      <c r="H29" s="12">
        <v>-714635427.97000003</v>
      </c>
      <c r="I29" s="12">
        <v>-714635427.97000003</v>
      </c>
      <c r="J29" s="12"/>
      <c r="K29">
        <v>28150000</v>
      </c>
      <c r="L29">
        <v>28150000</v>
      </c>
      <c r="M29">
        <f>+VLOOKUP(D29,AGRIVET!$B$3:$G$348,5,FALSE())</f>
        <v>-753996968.35000002</v>
      </c>
      <c r="N29" t="s">
        <v>1169</v>
      </c>
      <c r="O29" s="12">
        <v>-306578721.14999998</v>
      </c>
    </row>
    <row r="30" spans="1:15" x14ac:dyDescent="0.25">
      <c r="A30" t="s">
        <v>1135</v>
      </c>
      <c r="B30" t="s">
        <v>1159</v>
      </c>
      <c r="C30" t="s">
        <v>1162</v>
      </c>
      <c r="D30">
        <v>28184000</v>
      </c>
      <c r="E30" t="s">
        <v>61</v>
      </c>
      <c r="F30" s="12">
        <v>-51427923.581532203</v>
      </c>
      <c r="G30" s="12">
        <v>-285605586.13</v>
      </c>
      <c r="H30" s="12">
        <v>-232602035.16999999</v>
      </c>
      <c r="I30" s="12">
        <v>-232602035.16999999</v>
      </c>
      <c r="J30" s="12"/>
      <c r="K30">
        <v>28154000</v>
      </c>
      <c r="L30">
        <v>28154000</v>
      </c>
      <c r="M30">
        <f>+VLOOKUP(D30,AGRIVET!$B$3:$G$348,5,FALSE())</f>
        <v>-92594942.650000006</v>
      </c>
      <c r="N30" t="s">
        <v>1170</v>
      </c>
      <c r="O30" s="12">
        <v>-4972061493.8000002</v>
      </c>
    </row>
    <row r="31" spans="1:15" x14ac:dyDescent="0.25">
      <c r="A31" t="s">
        <v>1171</v>
      </c>
      <c r="B31" t="s">
        <v>1172</v>
      </c>
      <c r="C31" t="s">
        <v>1173</v>
      </c>
      <c r="D31">
        <v>31000000</v>
      </c>
      <c r="E31" t="s">
        <v>281</v>
      </c>
      <c r="F31" s="12">
        <v>4220264973.5599999</v>
      </c>
      <c r="G31" s="12">
        <v>3171424675.73</v>
      </c>
      <c r="H31" s="12">
        <v>2838794940.9099998</v>
      </c>
      <c r="I31" s="12">
        <v>2838794940.9099998</v>
      </c>
      <c r="J31" s="12"/>
      <c r="K31">
        <v>28157000</v>
      </c>
      <c r="L31">
        <v>28152000</v>
      </c>
      <c r="M31">
        <f>+VLOOKUP(D31,AGRIVET!$B$3:$G$348,5,FALSE())</f>
        <v>108807612.31</v>
      </c>
      <c r="N31" t="s">
        <v>1174</v>
      </c>
      <c r="O31" s="12">
        <v>-27683663.66</v>
      </c>
    </row>
    <row r="32" spans="1:15" x14ac:dyDescent="0.25">
      <c r="A32" t="s">
        <v>1171</v>
      </c>
      <c r="B32" t="s">
        <v>1175</v>
      </c>
      <c r="C32" t="s">
        <v>1176</v>
      </c>
      <c r="D32">
        <v>35500000</v>
      </c>
      <c r="E32" t="s">
        <v>613</v>
      </c>
      <c r="F32" s="12">
        <v>0</v>
      </c>
      <c r="G32" s="12">
        <v>2100805481.96</v>
      </c>
      <c r="H32" s="12">
        <v>1871581999.7</v>
      </c>
      <c r="I32" s="12">
        <v>1871581999.7</v>
      </c>
      <c r="J32" s="12"/>
      <c r="K32">
        <v>28159000</v>
      </c>
      <c r="L32">
        <v>28152000</v>
      </c>
      <c r="M32">
        <f>+VLOOKUP(D32,AGRIVET!$B$3:$G$348,5,FALSE())</f>
        <v>302343842.66000003</v>
      </c>
      <c r="N32" t="s">
        <v>1177</v>
      </c>
      <c r="O32" s="12">
        <v>-8820526.6099999994</v>
      </c>
    </row>
    <row r="33" spans="1:15" x14ac:dyDescent="0.25">
      <c r="A33" t="s">
        <v>1171</v>
      </c>
      <c r="B33" t="s">
        <v>1178</v>
      </c>
      <c r="C33" t="s">
        <v>1179</v>
      </c>
      <c r="D33">
        <v>37100000</v>
      </c>
      <c r="E33" t="s">
        <v>615</v>
      </c>
      <c r="F33" s="12">
        <v>0</v>
      </c>
      <c r="G33" s="12">
        <v>4271446634.8400002</v>
      </c>
      <c r="H33" s="12">
        <v>4458636059.7200003</v>
      </c>
      <c r="I33" s="12">
        <v>4458636059.7200003</v>
      </c>
      <c r="J33" s="12"/>
      <c r="K33">
        <v>28181000</v>
      </c>
      <c r="L33">
        <v>28154000</v>
      </c>
      <c r="M33">
        <f>+VLOOKUP(D33,AGRIVET!$B$3:$G$348,5,FALSE())</f>
        <v>13766318418.75</v>
      </c>
      <c r="N33" t="s">
        <v>1180</v>
      </c>
      <c r="O33" s="12">
        <v>-227457704.71000001</v>
      </c>
    </row>
    <row r="34" spans="1:15" x14ac:dyDescent="0.25">
      <c r="A34" t="s">
        <v>1171</v>
      </c>
      <c r="B34" t="s">
        <v>1181</v>
      </c>
      <c r="C34" t="s">
        <v>1182</v>
      </c>
      <c r="D34">
        <v>38000000</v>
      </c>
      <c r="E34" t="s">
        <v>617</v>
      </c>
      <c r="F34" s="12">
        <v>3122034585.02</v>
      </c>
      <c r="G34" s="12">
        <v>3089878664.9099998</v>
      </c>
      <c r="H34" s="12">
        <v>518893306.22000003</v>
      </c>
      <c r="I34" s="12">
        <v>518893306.22000003</v>
      </c>
      <c r="J34" s="12"/>
      <c r="K34">
        <v>28183000</v>
      </c>
      <c r="L34">
        <v>28183000</v>
      </c>
      <c r="M34">
        <f>+VLOOKUP(D34,AGRIVET!$B$3:$G$348,5,FALSE())</f>
        <v>5450146065.6400003</v>
      </c>
      <c r="N34" t="s">
        <v>1183</v>
      </c>
      <c r="O34" s="12">
        <v>-710364667.45000005</v>
      </c>
    </row>
    <row r="35" spans="1:15" x14ac:dyDescent="0.25">
      <c r="A35" t="s">
        <v>1184</v>
      </c>
      <c r="B35" t="s">
        <v>1185</v>
      </c>
      <c r="C35" t="s">
        <v>1186</v>
      </c>
      <c r="D35">
        <v>40110000</v>
      </c>
      <c r="E35" t="s">
        <v>63</v>
      </c>
      <c r="F35" s="12">
        <v>-2397413716.2244</v>
      </c>
      <c r="G35" s="12">
        <v>-1106654826.3866999</v>
      </c>
      <c r="H35" s="12">
        <v>-1083487785.8662</v>
      </c>
      <c r="I35" s="12">
        <v>-1083487785.8662</v>
      </c>
      <c r="J35" s="12"/>
      <c r="K35">
        <v>28184000</v>
      </c>
      <c r="L35">
        <v>28182000</v>
      </c>
      <c r="M35">
        <f>+VLOOKUP(D35,AGRIVET!$B$3:$G$348,5,FALSE())</f>
        <v>-1056029739.96</v>
      </c>
      <c r="N35" t="s">
        <v>1187</v>
      </c>
      <c r="O35" s="12">
        <v>-111685920.73999999</v>
      </c>
    </row>
    <row r="36" spans="1:15" x14ac:dyDescent="0.25">
      <c r="A36" t="s">
        <v>1184</v>
      </c>
      <c r="B36" t="s">
        <v>1185</v>
      </c>
      <c r="C36" t="s">
        <v>1186</v>
      </c>
      <c r="D36">
        <v>40120000</v>
      </c>
      <c r="E36" t="s">
        <v>65</v>
      </c>
      <c r="F36" s="12">
        <v>-686726913.10050094</v>
      </c>
      <c r="G36" s="12">
        <v>-1870526285.9797001</v>
      </c>
      <c r="H36" s="12">
        <v>-1716438579.7771001</v>
      </c>
      <c r="I36" s="12">
        <v>-1716438579.7771001</v>
      </c>
      <c r="J36" s="12"/>
      <c r="K36">
        <v>28184100</v>
      </c>
      <c r="L36">
        <v>28182000</v>
      </c>
      <c r="M36">
        <f>+VLOOKUP(D36,AGRIVET!$B$3:$G$348,5,FALSE())</f>
        <v>-14101292911.059999</v>
      </c>
      <c r="N36" t="s">
        <v>1188</v>
      </c>
      <c r="O36" s="12">
        <v>-45916625.020000003</v>
      </c>
    </row>
    <row r="37" spans="1:15" x14ac:dyDescent="0.25">
      <c r="A37" t="s">
        <v>1184</v>
      </c>
      <c r="B37" t="s">
        <v>1185</v>
      </c>
      <c r="C37" t="s">
        <v>1189</v>
      </c>
      <c r="D37">
        <v>40310000</v>
      </c>
      <c r="E37" t="s">
        <v>286</v>
      </c>
      <c r="F37" s="12">
        <v>-3893940.11</v>
      </c>
      <c r="G37" s="12">
        <v>-391346292.86000001</v>
      </c>
      <c r="H37" s="12">
        <v>-111335763.48999999</v>
      </c>
      <c r="I37" s="12">
        <v>-111335763.48999999</v>
      </c>
      <c r="J37" s="12"/>
      <c r="K37">
        <v>28186000</v>
      </c>
      <c r="L37">
        <v>28184000</v>
      </c>
      <c r="M37">
        <f>+VLOOKUP(D37,AGRIVET!$B$3:$G$348,5,FALSE())</f>
        <v>-142422300</v>
      </c>
      <c r="N37" t="s">
        <v>1190</v>
      </c>
      <c r="O37" s="12">
        <v>-285605586.13</v>
      </c>
    </row>
    <row r="38" spans="1:15" x14ac:dyDescent="0.25">
      <c r="A38" t="s">
        <v>1184</v>
      </c>
      <c r="B38" t="s">
        <v>1185</v>
      </c>
      <c r="C38" t="s">
        <v>1191</v>
      </c>
      <c r="D38">
        <v>40810000</v>
      </c>
      <c r="E38" t="s">
        <v>284</v>
      </c>
      <c r="F38" s="12">
        <v>0</v>
      </c>
      <c r="G38" s="12">
        <v>-147358018</v>
      </c>
      <c r="H38" s="12">
        <v>-59116878.119999997</v>
      </c>
      <c r="I38" s="12">
        <v>-59116878.119999997</v>
      </c>
      <c r="J38" s="12"/>
      <c r="K38">
        <v>28188000</v>
      </c>
      <c r="L38">
        <v>28182000</v>
      </c>
      <c r="M38">
        <f>+VLOOKUP(D38,AGRIVET!$B$3:$G$348,5,FALSE())</f>
        <v>-405631182.69</v>
      </c>
      <c r="N38" t="s">
        <v>1192</v>
      </c>
      <c r="O38" s="12">
        <v>-13353725.27</v>
      </c>
    </row>
    <row r="39" spans="1:15" x14ac:dyDescent="0.25">
      <c r="A39" t="s">
        <v>1184</v>
      </c>
      <c r="B39" t="s">
        <v>1185</v>
      </c>
      <c r="C39" t="s">
        <v>1193</v>
      </c>
      <c r="D39">
        <v>40910000</v>
      </c>
      <c r="E39" t="s">
        <v>294</v>
      </c>
      <c r="F39" s="12">
        <v>22719567.960000001</v>
      </c>
      <c r="G39" s="12">
        <v>250144256.16999999</v>
      </c>
      <c r="H39" s="12">
        <v>335806673.02999997</v>
      </c>
      <c r="I39" s="12">
        <v>335806673.02999997</v>
      </c>
      <c r="J39" s="12"/>
      <c r="K39">
        <v>31000000</v>
      </c>
      <c r="L39">
        <v>31000000</v>
      </c>
      <c r="M39">
        <f>+VLOOKUP(D39,AGRIVET!$B$3:$G$348,5,FALSE())</f>
        <v>68204542.709999993</v>
      </c>
      <c r="N39" t="s">
        <v>1194</v>
      </c>
      <c r="O39" s="12">
        <v>3171424675.73</v>
      </c>
    </row>
    <row r="40" spans="1:15" x14ac:dyDescent="0.25">
      <c r="A40" t="s">
        <v>1184</v>
      </c>
      <c r="B40" t="s">
        <v>1195</v>
      </c>
      <c r="C40" t="s">
        <v>1196</v>
      </c>
      <c r="D40">
        <v>41100000</v>
      </c>
      <c r="E40" t="s">
        <v>70</v>
      </c>
      <c r="F40" s="12">
        <v>0</v>
      </c>
      <c r="G40" s="12">
        <v>3646774895.4558101</v>
      </c>
      <c r="H40" s="12">
        <v>2298090476.3924999</v>
      </c>
      <c r="I40" s="12">
        <v>2298090476.3924999</v>
      </c>
      <c r="J40" s="12"/>
      <c r="K40">
        <v>35000000</v>
      </c>
      <c r="L40">
        <v>35500000</v>
      </c>
      <c r="M40" t="e">
        <f>+VLOOKUP(D40,AGRIVET!$B$3:$G$348,5,FALSE())</f>
        <v>#N/A</v>
      </c>
      <c r="N40" t="s">
        <v>613</v>
      </c>
      <c r="O40" s="12">
        <v>2100805481.96</v>
      </c>
    </row>
    <row r="41" spans="1:15" x14ac:dyDescent="0.25">
      <c r="A41" t="s">
        <v>1184</v>
      </c>
      <c r="B41" t="s">
        <v>1195</v>
      </c>
      <c r="C41" t="s">
        <v>1197</v>
      </c>
      <c r="D41">
        <v>41310000</v>
      </c>
      <c r="E41" t="s">
        <v>290</v>
      </c>
      <c r="F41" s="12">
        <v>0</v>
      </c>
      <c r="G41" s="12">
        <v>158226730.53040001</v>
      </c>
      <c r="H41" s="12">
        <v>130997002.4394</v>
      </c>
      <c r="I41" s="12">
        <v>130997002.4394</v>
      </c>
      <c r="J41" s="12"/>
      <c r="K41">
        <v>37000000</v>
      </c>
      <c r="L41">
        <v>37100000</v>
      </c>
      <c r="M41" t="e">
        <f>+VLOOKUP(D41,AGRIVET!$B$3:$G$348,5,FALSE())</f>
        <v>#N/A</v>
      </c>
      <c r="N41" t="s">
        <v>1198</v>
      </c>
      <c r="O41" s="12">
        <v>4271446634.8400002</v>
      </c>
    </row>
    <row r="42" spans="1:15" x14ac:dyDescent="0.25">
      <c r="A42" t="s">
        <v>1184</v>
      </c>
      <c r="B42" t="s">
        <v>1195</v>
      </c>
      <c r="C42" t="s">
        <v>1199</v>
      </c>
      <c r="D42">
        <v>41600000</v>
      </c>
      <c r="E42" t="s">
        <v>291</v>
      </c>
      <c r="F42" s="12">
        <v>415719177.52999997</v>
      </c>
      <c r="G42" s="12">
        <v>552578746.62</v>
      </c>
      <c r="H42" s="12">
        <v>558197844.67999995</v>
      </c>
      <c r="I42" s="12">
        <v>558197844.67999995</v>
      </c>
      <c r="J42" s="12"/>
      <c r="K42">
        <v>38000000</v>
      </c>
      <c r="L42">
        <v>38000000</v>
      </c>
      <c r="M42">
        <f>+VLOOKUP(D42,AGRIVET!$B$3:$G$348,5,FALSE())</f>
        <v>943213142.88999999</v>
      </c>
      <c r="N42" t="s">
        <v>617</v>
      </c>
      <c r="O42" s="12">
        <v>3089878664.9099998</v>
      </c>
    </row>
    <row r="43" spans="1:15" x14ac:dyDescent="0.25">
      <c r="A43" t="s">
        <v>1184</v>
      </c>
      <c r="B43" t="s">
        <v>1195</v>
      </c>
      <c r="C43" t="s">
        <v>1200</v>
      </c>
      <c r="D43">
        <v>41910000</v>
      </c>
      <c r="E43" t="s">
        <v>293</v>
      </c>
      <c r="F43" s="12">
        <v>-90403832.798800007</v>
      </c>
      <c r="G43" s="12">
        <v>-103893382.495</v>
      </c>
      <c r="H43" s="12">
        <v>-204820951.69150001</v>
      </c>
      <c r="I43" s="12">
        <v>-204820951.69150001</v>
      </c>
      <c r="J43" s="12"/>
      <c r="K43">
        <v>40110000</v>
      </c>
      <c r="L43">
        <v>40110000</v>
      </c>
      <c r="M43" t="e">
        <f>+VLOOKUP(D43,AGRIVET!$B$3:$G$348,5,FALSE())</f>
        <v>#N/A</v>
      </c>
      <c r="N43" t="s">
        <v>63</v>
      </c>
      <c r="O43" s="12">
        <v>-1106654826.3866999</v>
      </c>
    </row>
    <row r="44" spans="1:15" x14ac:dyDescent="0.25">
      <c r="A44" t="s">
        <v>1184</v>
      </c>
      <c r="B44" t="s">
        <v>1195</v>
      </c>
      <c r="C44" t="s">
        <v>1200</v>
      </c>
      <c r="D44">
        <v>41980000</v>
      </c>
      <c r="E44" t="s">
        <v>295</v>
      </c>
      <c r="F44" s="12">
        <v>0</v>
      </c>
      <c r="G44" s="12">
        <v>-16061923.65</v>
      </c>
      <c r="H44" s="12">
        <v>0</v>
      </c>
      <c r="I44" s="12">
        <v>0</v>
      </c>
      <c r="J44" s="12"/>
      <c r="K44">
        <v>40120000</v>
      </c>
      <c r="L44">
        <v>40120000</v>
      </c>
      <c r="M44">
        <f>+VLOOKUP(D44,AGRIVET!$B$3:$G$348,5,FALSE())</f>
        <v>0</v>
      </c>
      <c r="N44" t="s">
        <v>1201</v>
      </c>
      <c r="O44" s="12">
        <v>-1870526285.9797001</v>
      </c>
    </row>
    <row r="45" spans="1:15" x14ac:dyDescent="0.25">
      <c r="A45" t="s">
        <v>1184</v>
      </c>
      <c r="B45" t="s">
        <v>1202</v>
      </c>
      <c r="C45" t="s">
        <v>1203</v>
      </c>
      <c r="D45">
        <v>42110000</v>
      </c>
      <c r="E45" t="s">
        <v>72</v>
      </c>
      <c r="F45" s="12">
        <v>-3217093.36</v>
      </c>
      <c r="G45" s="12">
        <v>1032804.99</v>
      </c>
      <c r="H45" s="12">
        <v>-2969126.8</v>
      </c>
      <c r="I45" s="12">
        <v>-2969126.8</v>
      </c>
      <c r="J45" s="12"/>
      <c r="K45">
        <v>40310000</v>
      </c>
      <c r="L45">
        <v>40310000</v>
      </c>
      <c r="M45">
        <f>+VLOOKUP(D45,AGRIVET!$B$3:$G$348,5,FALSE())</f>
        <v>0</v>
      </c>
      <c r="N45" t="s">
        <v>1204</v>
      </c>
      <c r="O45" s="12">
        <v>-153335259.69999999</v>
      </c>
    </row>
    <row r="46" spans="1:15" x14ac:dyDescent="0.25">
      <c r="A46" t="s">
        <v>1184</v>
      </c>
      <c r="B46" t="s">
        <v>1202</v>
      </c>
      <c r="C46" t="s">
        <v>1205</v>
      </c>
      <c r="D46">
        <v>42510000</v>
      </c>
      <c r="E46" t="s">
        <v>73</v>
      </c>
      <c r="F46" s="12">
        <v>651599.97</v>
      </c>
      <c r="G46" s="12">
        <v>1070000</v>
      </c>
      <c r="H46" s="12">
        <v>0</v>
      </c>
      <c r="I46" s="12">
        <v>0</v>
      </c>
      <c r="J46" s="12"/>
      <c r="K46">
        <v>40320000</v>
      </c>
      <c r="L46">
        <v>40310000</v>
      </c>
      <c r="M46" t="e">
        <f>+VLOOKUP(D46,AGRIVET!$B$3:$G$348,5,FALSE())</f>
        <v>#N/A</v>
      </c>
      <c r="N46" t="s">
        <v>1206</v>
      </c>
      <c r="O46" s="12">
        <v>-133326590.15000001</v>
      </c>
    </row>
    <row r="47" spans="1:15" x14ac:dyDescent="0.25">
      <c r="A47" t="s">
        <v>1184</v>
      </c>
      <c r="B47" t="s">
        <v>1202</v>
      </c>
      <c r="C47" t="s">
        <v>1205</v>
      </c>
      <c r="D47">
        <v>42520000</v>
      </c>
      <c r="E47" t="s">
        <v>298</v>
      </c>
      <c r="F47" s="12">
        <v>22368276.960000001</v>
      </c>
      <c r="G47" s="12">
        <v>32012242.93</v>
      </c>
      <c r="H47" s="12">
        <v>7292200.0300000003</v>
      </c>
      <c r="I47" s="12">
        <v>7292200.0300000003</v>
      </c>
      <c r="J47" s="12"/>
      <c r="K47">
        <v>40340000</v>
      </c>
      <c r="L47">
        <v>40310000</v>
      </c>
      <c r="M47">
        <f>+VLOOKUP(D47,AGRIVET!$B$3:$G$348,5,FALSE())</f>
        <v>1641500</v>
      </c>
      <c r="N47" t="s">
        <v>66</v>
      </c>
      <c r="O47" s="12">
        <v>-26139072.48</v>
      </c>
    </row>
    <row r="48" spans="1:15" x14ac:dyDescent="0.25">
      <c r="A48" t="s">
        <v>1184</v>
      </c>
      <c r="B48" t="s">
        <v>1202</v>
      </c>
      <c r="C48" t="s">
        <v>1207</v>
      </c>
      <c r="D48">
        <v>42800000</v>
      </c>
      <c r="E48" t="s">
        <v>300</v>
      </c>
      <c r="F48" s="12">
        <v>-127397893.59</v>
      </c>
      <c r="G48" s="12">
        <v>-171500586.93000001</v>
      </c>
      <c r="H48" s="12">
        <v>-151319741.81999999</v>
      </c>
      <c r="I48" s="12">
        <v>-151319741.81999999</v>
      </c>
      <c r="J48" s="12"/>
      <c r="K48">
        <v>40360000</v>
      </c>
      <c r="L48">
        <v>40310000</v>
      </c>
      <c r="M48">
        <f>+VLOOKUP(D48,AGRIVET!$B$3:$G$348,5,FALSE())</f>
        <v>0</v>
      </c>
      <c r="N48" t="s">
        <v>1208</v>
      </c>
      <c r="O48" s="12">
        <v>-78545370.530000001</v>
      </c>
    </row>
    <row r="49" spans="1:15" x14ac:dyDescent="0.25">
      <c r="A49" t="s">
        <v>1184</v>
      </c>
      <c r="B49" t="s">
        <v>1209</v>
      </c>
      <c r="C49" t="s">
        <v>1210</v>
      </c>
      <c r="D49">
        <v>43100000</v>
      </c>
      <c r="E49" t="s">
        <v>77</v>
      </c>
      <c r="F49" s="12">
        <v>-24582800.469999999</v>
      </c>
      <c r="G49" s="12">
        <v>-87785721.379999995</v>
      </c>
      <c r="H49" s="12">
        <v>-83811787.780000001</v>
      </c>
      <c r="I49" s="12">
        <v>-83811787.780000001</v>
      </c>
      <c r="J49" s="12"/>
      <c r="K49">
        <v>40800000</v>
      </c>
      <c r="L49">
        <v>40810000</v>
      </c>
      <c r="M49">
        <f>+VLOOKUP(D49,AGRIVET!$B$3:$G$348,5,FALSE())</f>
        <v>-59766521.5</v>
      </c>
      <c r="N49" t="s">
        <v>68</v>
      </c>
      <c r="O49" s="12">
        <v>-147358018</v>
      </c>
    </row>
    <row r="50" spans="1:15" x14ac:dyDescent="0.25">
      <c r="A50" t="s">
        <v>1184</v>
      </c>
      <c r="B50" t="s">
        <v>1209</v>
      </c>
      <c r="C50" t="s">
        <v>1210</v>
      </c>
      <c r="D50">
        <v>43110000</v>
      </c>
      <c r="E50" t="s">
        <v>301</v>
      </c>
      <c r="F50" s="12">
        <v>-3338800</v>
      </c>
      <c r="G50" s="12">
        <v>-2641600</v>
      </c>
      <c r="H50" s="12">
        <v>-2433600</v>
      </c>
      <c r="I50" s="12">
        <v>-2433600</v>
      </c>
      <c r="J50" s="12"/>
      <c r="K50">
        <v>40910000</v>
      </c>
      <c r="L50">
        <v>40910000</v>
      </c>
      <c r="M50">
        <f>+VLOOKUP(D50,AGRIVET!$B$3:$G$348,5,FALSE())</f>
        <v>-302000</v>
      </c>
      <c r="N50" t="s">
        <v>1211</v>
      </c>
      <c r="O50" s="12">
        <v>101505073.93000001</v>
      </c>
    </row>
    <row r="51" spans="1:15" x14ac:dyDescent="0.25">
      <c r="A51" t="s">
        <v>1184</v>
      </c>
      <c r="B51" t="s">
        <v>1209</v>
      </c>
      <c r="C51" t="s">
        <v>1212</v>
      </c>
      <c r="D51">
        <v>43200000</v>
      </c>
      <c r="E51" t="s">
        <v>79</v>
      </c>
      <c r="F51" s="12">
        <v>-32191279.579999998</v>
      </c>
      <c r="G51" s="12">
        <v>-37622452.020000003</v>
      </c>
      <c r="H51" s="12">
        <v>-35919336.82</v>
      </c>
      <c r="I51" s="12">
        <v>-35919336.82</v>
      </c>
      <c r="J51" s="12"/>
      <c r="K51">
        <v>40920000</v>
      </c>
      <c r="L51">
        <v>40910000</v>
      </c>
      <c r="M51">
        <f>+VLOOKUP(D51,AGRIVET!$B$3:$G$348,5,FALSE())</f>
        <v>-24447817.079999998</v>
      </c>
      <c r="N51" t="s">
        <v>1213</v>
      </c>
      <c r="O51" s="12">
        <v>148639182.24000001</v>
      </c>
    </row>
    <row r="52" spans="1:15" x14ac:dyDescent="0.25">
      <c r="A52" t="s">
        <v>1184</v>
      </c>
      <c r="B52" t="s">
        <v>1209</v>
      </c>
      <c r="C52" t="s">
        <v>1214</v>
      </c>
      <c r="D52">
        <v>43300000</v>
      </c>
      <c r="E52" t="s">
        <v>80</v>
      </c>
      <c r="F52" s="12">
        <v>-10039568.42</v>
      </c>
      <c r="G52" s="12">
        <v>-7829984.7999999998</v>
      </c>
      <c r="H52" s="12">
        <v>-5986556.2699999996</v>
      </c>
      <c r="I52" s="12">
        <v>-5986556.2699999996</v>
      </c>
      <c r="J52" s="12"/>
      <c r="K52">
        <v>41110000</v>
      </c>
      <c r="L52">
        <v>41100000</v>
      </c>
      <c r="M52">
        <f>+VLOOKUP(D52,AGRIVET!$B$3:$G$348,5,FALSE())</f>
        <v>-4269037.25</v>
      </c>
      <c r="N52" t="s">
        <v>1215</v>
      </c>
      <c r="O52" s="12">
        <v>3647813685.2158098</v>
      </c>
    </row>
    <row r="53" spans="1:15" x14ac:dyDescent="0.25">
      <c r="A53" t="s">
        <v>1184</v>
      </c>
      <c r="B53" t="s">
        <v>1209</v>
      </c>
      <c r="C53" t="s">
        <v>1216</v>
      </c>
      <c r="D53">
        <v>43860000</v>
      </c>
      <c r="E53" t="s">
        <v>302</v>
      </c>
      <c r="F53" s="12">
        <v>-13647986</v>
      </c>
      <c r="G53" s="12">
        <v>-40664258.149999999</v>
      </c>
      <c r="H53" s="12">
        <v>-35733759.990000002</v>
      </c>
      <c r="I53" s="12">
        <v>-35733759.990000002</v>
      </c>
      <c r="J53" s="12"/>
      <c r="K53">
        <v>41120000</v>
      </c>
      <c r="L53">
        <v>41100000</v>
      </c>
      <c r="M53">
        <f>+VLOOKUP(D53,AGRIVET!$B$3:$G$348,5,FALSE())</f>
        <v>0</v>
      </c>
      <c r="N53" t="s">
        <v>1217</v>
      </c>
      <c r="O53" s="12">
        <v>-1038789.76</v>
      </c>
    </row>
    <row r="54" spans="1:15" x14ac:dyDescent="0.25">
      <c r="A54" t="s">
        <v>1184</v>
      </c>
      <c r="B54" t="s">
        <v>1218</v>
      </c>
      <c r="C54" t="s">
        <v>1219</v>
      </c>
      <c r="D54">
        <v>44100000</v>
      </c>
      <c r="E54" t="s">
        <v>82</v>
      </c>
      <c r="F54" s="12">
        <v>-19337145</v>
      </c>
      <c r="G54" s="12">
        <v>-42455704.600000001</v>
      </c>
      <c r="H54" s="12">
        <v>-34221211.210000001</v>
      </c>
      <c r="I54" s="12">
        <v>-34221211.210000001</v>
      </c>
      <c r="J54" s="12"/>
      <c r="K54">
        <v>41300000</v>
      </c>
      <c r="L54">
        <v>41310000</v>
      </c>
      <c r="M54">
        <f>+VLOOKUP(D54,AGRIVET!$B$3:$G$348,5,FALSE())</f>
        <v>-37319656.700000003</v>
      </c>
      <c r="N54" t="s">
        <v>1220</v>
      </c>
      <c r="O54" s="12">
        <v>158226730.53040001</v>
      </c>
    </row>
    <row r="55" spans="1:15" x14ac:dyDescent="0.25">
      <c r="A55" t="s">
        <v>1184</v>
      </c>
      <c r="B55" t="s">
        <v>1218</v>
      </c>
      <c r="C55" t="s">
        <v>1221</v>
      </c>
      <c r="D55">
        <v>44200000</v>
      </c>
      <c r="E55" t="s">
        <v>304</v>
      </c>
      <c r="F55" s="12">
        <v>-9569400</v>
      </c>
      <c r="G55" s="12">
        <v>0</v>
      </c>
      <c r="H55" s="12">
        <v>-9569400</v>
      </c>
      <c r="I55" s="12">
        <v>-9569400</v>
      </c>
      <c r="J55" s="12"/>
      <c r="M55" t="e">
        <f>+VLOOKUP(D55,AGRIVET!$B$3:$G$348,5,FALSE())</f>
        <v>#N/A</v>
      </c>
    </row>
    <row r="56" spans="1:15" x14ac:dyDescent="0.25">
      <c r="A56" t="s">
        <v>1184</v>
      </c>
      <c r="B56" t="s">
        <v>1218</v>
      </c>
      <c r="C56" t="s">
        <v>1222</v>
      </c>
      <c r="D56">
        <v>44300000</v>
      </c>
      <c r="E56" t="s">
        <v>305</v>
      </c>
      <c r="F56" s="12">
        <v>113250</v>
      </c>
      <c r="G56" s="12">
        <v>77134943.840000004</v>
      </c>
      <c r="H56" s="12">
        <v>85089615.280000001</v>
      </c>
      <c r="I56" s="12">
        <v>85089615.280000001</v>
      </c>
      <c r="J56" s="12"/>
      <c r="K56">
        <v>41600000</v>
      </c>
      <c r="L56">
        <v>41600000</v>
      </c>
      <c r="M56">
        <f>+VLOOKUP(D56,AGRIVET!$B$3:$G$348,5,FALSE())</f>
        <v>1373910517.3599999</v>
      </c>
      <c r="N56" t="s">
        <v>1223</v>
      </c>
      <c r="O56" s="12">
        <v>552578746.62</v>
      </c>
    </row>
    <row r="57" spans="1:15" x14ac:dyDescent="0.25">
      <c r="A57" t="s">
        <v>1184</v>
      </c>
      <c r="B57" t="s">
        <v>1218</v>
      </c>
      <c r="C57" t="s">
        <v>1224</v>
      </c>
      <c r="D57">
        <v>44400000</v>
      </c>
      <c r="E57" t="s">
        <v>307</v>
      </c>
      <c r="F57" s="12">
        <v>7425667.27876011</v>
      </c>
      <c r="G57" s="12">
        <v>-268967049.50237101</v>
      </c>
      <c r="H57" s="12">
        <v>-62694375.670217298</v>
      </c>
      <c r="I57" s="12">
        <v>-62694375.670217298</v>
      </c>
      <c r="J57" s="12"/>
      <c r="K57">
        <v>41910000</v>
      </c>
      <c r="L57">
        <v>41910000</v>
      </c>
      <c r="M57">
        <f>+VLOOKUP(D57,AGRIVET!$B$3:$G$348,5,FALSE())</f>
        <v>0</v>
      </c>
      <c r="N57" t="s">
        <v>625</v>
      </c>
      <c r="O57" s="12">
        <v>-103893382.495</v>
      </c>
    </row>
    <row r="58" spans="1:15" x14ac:dyDescent="0.25">
      <c r="A58" t="s">
        <v>1184</v>
      </c>
      <c r="B58" t="s">
        <v>1218</v>
      </c>
      <c r="C58" t="s">
        <v>1224</v>
      </c>
      <c r="D58">
        <v>44410000</v>
      </c>
      <c r="E58" t="s">
        <v>308</v>
      </c>
      <c r="F58" s="12">
        <v>-2825.2103000003099</v>
      </c>
      <c r="G58" s="12">
        <v>106538448.66</v>
      </c>
      <c r="H58" s="12">
        <v>84143209.049999997</v>
      </c>
      <c r="I58" s="12">
        <v>84143209.049999997</v>
      </c>
      <c r="J58" s="12"/>
      <c r="K58">
        <v>41980000</v>
      </c>
      <c r="L58">
        <v>41980000</v>
      </c>
      <c r="M58">
        <f>+VLOOKUP(D58,AGRIVET!$B$3:$G$348,5,FALSE())</f>
        <v>-1810408175.5699999</v>
      </c>
      <c r="N58" t="s">
        <v>295</v>
      </c>
      <c r="O58" s="12">
        <v>-16061923.65</v>
      </c>
    </row>
    <row r="59" spans="1:15" x14ac:dyDescent="0.25">
      <c r="A59" t="s">
        <v>1184</v>
      </c>
      <c r="B59" t="s">
        <v>1218</v>
      </c>
      <c r="C59" t="s">
        <v>1224</v>
      </c>
      <c r="D59">
        <v>44411000</v>
      </c>
      <c r="E59" t="s">
        <v>84</v>
      </c>
      <c r="F59" s="12">
        <v>0</v>
      </c>
      <c r="G59" s="12">
        <v>195563.04000000501</v>
      </c>
      <c r="H59" s="12">
        <v>-8972079.9365999997</v>
      </c>
      <c r="I59" s="12">
        <v>-8972079.9365999997</v>
      </c>
      <c r="J59" s="12"/>
      <c r="K59">
        <v>42110000</v>
      </c>
      <c r="L59">
        <v>42110000</v>
      </c>
      <c r="M59" t="e">
        <f>+VLOOKUP(D59,AGRIVET!$B$3:$G$348,5,FALSE())</f>
        <v>#N/A</v>
      </c>
      <c r="N59" t="s">
        <v>1225</v>
      </c>
      <c r="O59" s="12">
        <v>223804.99</v>
      </c>
    </row>
    <row r="60" spans="1:15" x14ac:dyDescent="0.25">
      <c r="A60" t="s">
        <v>1184</v>
      </c>
      <c r="B60" t="s">
        <v>1218</v>
      </c>
      <c r="C60" t="s">
        <v>1224</v>
      </c>
      <c r="D60">
        <v>44412000</v>
      </c>
      <c r="E60" t="s">
        <v>310</v>
      </c>
      <c r="F60" s="12">
        <v>0</v>
      </c>
      <c r="G60" s="12">
        <v>5215228.3</v>
      </c>
      <c r="H60" s="12">
        <v>110259.78</v>
      </c>
      <c r="I60" s="12">
        <v>110259.78</v>
      </c>
      <c r="J60" s="12"/>
      <c r="K60">
        <v>42120000</v>
      </c>
      <c r="L60">
        <v>42110000</v>
      </c>
      <c r="M60" t="e">
        <f>+VLOOKUP(D60,AGRIVET!$B$3:$G$348,5,FALSE())</f>
        <v>#N/A</v>
      </c>
      <c r="N60" t="s">
        <v>296</v>
      </c>
      <c r="O60" s="12">
        <v>809000</v>
      </c>
    </row>
    <row r="61" spans="1:15" x14ac:dyDescent="0.25">
      <c r="A61" t="s">
        <v>1184</v>
      </c>
      <c r="B61" t="s">
        <v>1218</v>
      </c>
      <c r="C61" t="s">
        <v>1226</v>
      </c>
      <c r="D61">
        <v>44540000</v>
      </c>
      <c r="E61" t="s">
        <v>638</v>
      </c>
      <c r="F61" s="12">
        <v>-7.9799995422363296E-2</v>
      </c>
      <c r="G61" s="12">
        <v>7.6293945312500002E-8</v>
      </c>
      <c r="H61" s="12">
        <v>-158630313.49599999</v>
      </c>
      <c r="I61" s="12">
        <v>-158630313.49599999</v>
      </c>
      <c r="J61" s="12"/>
      <c r="K61">
        <v>42510000</v>
      </c>
      <c r="L61">
        <v>42510000</v>
      </c>
      <c r="M61">
        <f>+VLOOKUP(D61,AGRIVET!$B$3:$G$348,5,FALSE())</f>
        <v>-66059082.899999999</v>
      </c>
      <c r="N61" t="s">
        <v>306</v>
      </c>
      <c r="O61" s="12">
        <v>1070000</v>
      </c>
    </row>
    <row r="62" spans="1:15" x14ac:dyDescent="0.25">
      <c r="A62" t="s">
        <v>1184</v>
      </c>
      <c r="B62" t="s">
        <v>1218</v>
      </c>
      <c r="C62" t="s">
        <v>1226</v>
      </c>
      <c r="D62">
        <v>44550000</v>
      </c>
      <c r="E62" t="s">
        <v>88</v>
      </c>
      <c r="F62" s="12">
        <v>352609388.58999997</v>
      </c>
      <c r="G62" s="12">
        <v>368781793.75700003</v>
      </c>
      <c r="H62" s="12">
        <v>0</v>
      </c>
      <c r="I62" s="12">
        <v>0</v>
      </c>
      <c r="J62" s="12"/>
      <c r="K62">
        <v>42520000</v>
      </c>
      <c r="L62">
        <v>42520000</v>
      </c>
      <c r="M62">
        <f>+VLOOKUP(D62,AGRIVET!$B$3:$G$348,5,FALSE())</f>
        <v>0</v>
      </c>
      <c r="N62" t="s">
        <v>75</v>
      </c>
      <c r="O62" s="12">
        <v>31752242.949999999</v>
      </c>
    </row>
    <row r="63" spans="1:15" x14ac:dyDescent="0.25">
      <c r="A63" t="s">
        <v>1184</v>
      </c>
      <c r="B63" t="s">
        <v>1218</v>
      </c>
      <c r="C63" t="s">
        <v>1226</v>
      </c>
      <c r="D63">
        <v>44561000</v>
      </c>
      <c r="E63" t="s">
        <v>322</v>
      </c>
      <c r="F63" s="12">
        <v>0</v>
      </c>
      <c r="G63" s="12">
        <v>42039174.402599797</v>
      </c>
      <c r="H63" s="12">
        <v>95132906.7070999</v>
      </c>
      <c r="I63" s="12">
        <v>95132906.7070999</v>
      </c>
      <c r="J63" s="12"/>
      <c r="K63">
        <v>42530000</v>
      </c>
      <c r="L63">
        <v>42520000</v>
      </c>
      <c r="M63">
        <f>+VLOOKUP(D63,AGRIVET!$B$3:$G$348,5,FALSE())</f>
        <v>-6722143.9800000004</v>
      </c>
      <c r="N63" t="s">
        <v>299</v>
      </c>
      <c r="O63" s="12">
        <v>259999.98</v>
      </c>
    </row>
    <row r="64" spans="1:15" x14ac:dyDescent="0.25">
      <c r="A64" t="s">
        <v>1184</v>
      </c>
      <c r="B64" t="s">
        <v>1218</v>
      </c>
      <c r="C64" t="s">
        <v>1226</v>
      </c>
      <c r="D64">
        <v>44571000</v>
      </c>
      <c r="E64" t="s">
        <v>326</v>
      </c>
      <c r="F64" s="12">
        <v>60639</v>
      </c>
      <c r="G64" s="12">
        <v>-647971047.53919995</v>
      </c>
      <c r="H64" s="12">
        <v>-731698063.12969995</v>
      </c>
      <c r="I64" s="12">
        <v>-731698063.12969995</v>
      </c>
      <c r="J64" s="12"/>
      <c r="K64">
        <v>42800000</v>
      </c>
      <c r="L64">
        <v>42800000</v>
      </c>
      <c r="M64">
        <f>+VLOOKUP(D64,AGRIVET!$B$3:$G$348,5,FALSE())</f>
        <v>-11341731.02</v>
      </c>
      <c r="N64" t="s">
        <v>300</v>
      </c>
      <c r="O64" s="12">
        <v>-171500586.93000001</v>
      </c>
    </row>
    <row r="65" spans="1:15" x14ac:dyDescent="0.25">
      <c r="A65" t="s">
        <v>1184</v>
      </c>
      <c r="B65" t="s">
        <v>1218</v>
      </c>
      <c r="C65" t="s">
        <v>1226</v>
      </c>
      <c r="D65">
        <v>44581000</v>
      </c>
      <c r="E65" t="s">
        <v>312</v>
      </c>
      <c r="F65" s="12">
        <v>0</v>
      </c>
      <c r="G65" s="12">
        <v>375125587.70999998</v>
      </c>
      <c r="H65" s="12">
        <v>4504385.17</v>
      </c>
      <c r="I65" s="12">
        <v>4504385.17</v>
      </c>
      <c r="J65" s="12"/>
      <c r="K65">
        <v>43100000</v>
      </c>
      <c r="L65">
        <v>43100000</v>
      </c>
      <c r="M65" t="e">
        <f>+VLOOKUP(D65,AGRIVET!$B$3:$G$348,5,FALSE())</f>
        <v>#N/A</v>
      </c>
      <c r="N65" t="s">
        <v>77</v>
      </c>
      <c r="O65" s="12">
        <v>-87785721.379999995</v>
      </c>
    </row>
    <row r="66" spans="1:15" x14ac:dyDescent="0.25">
      <c r="A66" t="s">
        <v>1184</v>
      </c>
      <c r="B66" t="s">
        <v>1227</v>
      </c>
      <c r="C66" t="s">
        <v>1228</v>
      </c>
      <c r="D66">
        <v>45120000</v>
      </c>
      <c r="E66" t="s">
        <v>13</v>
      </c>
      <c r="F66" s="12">
        <v>0</v>
      </c>
      <c r="G66" s="12">
        <v>2500000</v>
      </c>
      <c r="H66" s="12">
        <v>2500000</v>
      </c>
      <c r="I66" s="12">
        <v>2500000</v>
      </c>
      <c r="J66" s="12"/>
      <c r="K66">
        <v>43110000</v>
      </c>
      <c r="L66">
        <v>43110000</v>
      </c>
      <c r="M66" t="e">
        <f>+VLOOKUP(D66,AGRIVET!$B$3:$G$348,5,FALSE())</f>
        <v>#N/A</v>
      </c>
      <c r="N66" t="s">
        <v>301</v>
      </c>
      <c r="O66" s="12">
        <v>-2641600</v>
      </c>
    </row>
    <row r="67" spans="1:15" x14ac:dyDescent="0.25">
      <c r="A67" t="s">
        <v>1184</v>
      </c>
      <c r="B67" t="s">
        <v>1227</v>
      </c>
      <c r="C67" t="s">
        <v>1229</v>
      </c>
      <c r="D67">
        <v>45500000</v>
      </c>
      <c r="E67" t="s">
        <v>647</v>
      </c>
      <c r="F67" s="12">
        <v>2500000</v>
      </c>
      <c r="G67" s="12">
        <v>-464200279.31</v>
      </c>
      <c r="H67" s="12">
        <v>-458954062.31</v>
      </c>
      <c r="I67" s="12">
        <v>-458954062.31</v>
      </c>
      <c r="J67" s="12"/>
      <c r="K67">
        <v>43200000</v>
      </c>
      <c r="L67">
        <v>43200000</v>
      </c>
      <c r="M67">
        <f>+VLOOKUP(D67,AGRIVET!$B$3:$G$348,5,FALSE())</f>
        <v>0</v>
      </c>
      <c r="N67" t="s">
        <v>79</v>
      </c>
      <c r="O67" s="12">
        <v>-37622452.020000003</v>
      </c>
    </row>
    <row r="68" spans="1:15" x14ac:dyDescent="0.25">
      <c r="A68" t="s">
        <v>1184</v>
      </c>
      <c r="B68" t="s">
        <v>1230</v>
      </c>
      <c r="C68" t="s">
        <v>1231</v>
      </c>
      <c r="D68">
        <v>46200000</v>
      </c>
      <c r="E68" t="s">
        <v>315</v>
      </c>
      <c r="F68" s="12">
        <v>6755760.9100000001</v>
      </c>
      <c r="G68" s="12">
        <v>11355760.91</v>
      </c>
      <c r="H68" s="12">
        <v>200000</v>
      </c>
      <c r="I68" s="12">
        <v>200000</v>
      </c>
      <c r="J68" s="12"/>
      <c r="K68">
        <v>43300000</v>
      </c>
      <c r="L68">
        <v>43300000</v>
      </c>
      <c r="M68">
        <f>+VLOOKUP(D68,AGRIVET!$B$3:$G$348,5,FALSE())</f>
        <v>13900000</v>
      </c>
      <c r="N68" t="s">
        <v>80</v>
      </c>
      <c r="O68" s="12">
        <v>-7829984.7999999998</v>
      </c>
    </row>
    <row r="69" spans="1:15" x14ac:dyDescent="0.25">
      <c r="A69" t="s">
        <v>1184</v>
      </c>
      <c r="B69" t="s">
        <v>1230</v>
      </c>
      <c r="C69" t="s">
        <v>1232</v>
      </c>
      <c r="D69">
        <v>46600000</v>
      </c>
      <c r="E69" t="s">
        <v>317</v>
      </c>
      <c r="F69" s="12">
        <v>190516234.87</v>
      </c>
      <c r="G69" s="12">
        <v>179119328.27000001</v>
      </c>
      <c r="H69" s="12">
        <v>159669266.81999999</v>
      </c>
      <c r="I69" s="12">
        <v>159669266.81999999</v>
      </c>
      <c r="J69" s="12"/>
      <c r="K69">
        <v>43860000</v>
      </c>
      <c r="L69">
        <v>43860000</v>
      </c>
      <c r="M69">
        <f>+VLOOKUP(D69,AGRIVET!$B$3:$G$348,5,FALSE())</f>
        <v>-11241880.33</v>
      </c>
      <c r="N69" t="s">
        <v>1233</v>
      </c>
      <c r="O69" s="12">
        <v>-40664258.149999999</v>
      </c>
    </row>
    <row r="70" spans="1:15" x14ac:dyDescent="0.25">
      <c r="A70" t="s">
        <v>1184</v>
      </c>
      <c r="B70" t="s">
        <v>1230</v>
      </c>
      <c r="C70" t="s">
        <v>1232</v>
      </c>
      <c r="D70">
        <v>46610000</v>
      </c>
      <c r="E70" t="s">
        <v>123</v>
      </c>
      <c r="F70" s="12">
        <v>1743419444.48</v>
      </c>
      <c r="G70" s="12">
        <v>87852672.590000004</v>
      </c>
      <c r="H70" s="12">
        <v>287084798.62</v>
      </c>
      <c r="I70" s="12">
        <v>287084798.62</v>
      </c>
      <c r="J70" s="12"/>
      <c r="K70">
        <v>44100000</v>
      </c>
      <c r="L70">
        <v>44100000</v>
      </c>
      <c r="M70">
        <f>+VLOOKUP(D70,AGRIVET!$B$3:$G$348,5,FALSE())</f>
        <v>0</v>
      </c>
      <c r="N70" t="s">
        <v>82</v>
      </c>
      <c r="O70" s="12">
        <v>-42455704.600000001</v>
      </c>
    </row>
    <row r="71" spans="1:15" x14ac:dyDescent="0.25">
      <c r="A71" t="s">
        <v>1184</v>
      </c>
      <c r="B71" t="s">
        <v>1230</v>
      </c>
      <c r="C71" t="s">
        <v>1232</v>
      </c>
      <c r="D71">
        <v>46611000</v>
      </c>
      <c r="E71" t="s">
        <v>652</v>
      </c>
      <c r="F71" s="12">
        <v>0</v>
      </c>
      <c r="G71" s="12">
        <v>157144992.83000001</v>
      </c>
      <c r="H71" s="12">
        <v>90715771.810000002</v>
      </c>
      <c r="I71" s="12">
        <v>90715771.810000002</v>
      </c>
      <c r="J71" s="12"/>
      <c r="K71">
        <v>44300000</v>
      </c>
      <c r="L71">
        <v>44300000</v>
      </c>
      <c r="M71" t="e">
        <f>+VLOOKUP(D71,AGRIVET!$B$3:$G$348,5,FALSE())</f>
        <v>#N/A</v>
      </c>
      <c r="N71" t="s">
        <v>305</v>
      </c>
      <c r="O71" s="12">
        <v>77134943.840000004</v>
      </c>
    </row>
    <row r="72" spans="1:15" x14ac:dyDescent="0.25">
      <c r="A72" t="s">
        <v>1184</v>
      </c>
      <c r="B72" t="s">
        <v>1230</v>
      </c>
      <c r="C72" t="s">
        <v>1232</v>
      </c>
      <c r="D72">
        <v>46612000</v>
      </c>
      <c r="E72" t="s">
        <v>1234</v>
      </c>
      <c r="F72" s="12">
        <v>0</v>
      </c>
      <c r="G72" s="12">
        <v>0</v>
      </c>
      <c r="H72" s="12">
        <v>68667264.140000001</v>
      </c>
      <c r="I72" s="12">
        <v>68667264.140000001</v>
      </c>
      <c r="J72" s="12"/>
      <c r="K72">
        <v>44400000</v>
      </c>
      <c r="L72">
        <v>44410000</v>
      </c>
      <c r="M72" t="e">
        <f>+VLOOKUP(D72,AGRIVET!$B$3:$G$348,5,FALSE())</f>
        <v>#N/A</v>
      </c>
      <c r="N72" t="s">
        <v>308</v>
      </c>
      <c r="O72" s="12">
        <v>106538448.66</v>
      </c>
    </row>
    <row r="73" spans="1:15" x14ac:dyDescent="0.25">
      <c r="A73" t="s">
        <v>1184</v>
      </c>
      <c r="B73" t="s">
        <v>1230</v>
      </c>
      <c r="C73" t="s">
        <v>1232</v>
      </c>
      <c r="D73">
        <v>46613000</v>
      </c>
      <c r="E73" t="s">
        <v>1235</v>
      </c>
      <c r="F73" s="12">
        <v>0</v>
      </c>
      <c r="G73" s="12">
        <v>2031605</v>
      </c>
      <c r="H73" s="12">
        <v>2031605</v>
      </c>
      <c r="I73" s="12">
        <v>2031605</v>
      </c>
      <c r="J73" s="12"/>
      <c r="K73">
        <v>44410000</v>
      </c>
      <c r="L73">
        <v>44411000</v>
      </c>
      <c r="M73" t="e">
        <f>+VLOOKUP(D73,AGRIVET!$B$3:$G$348,5,FALSE())</f>
        <v>#N/A</v>
      </c>
      <c r="N73" t="s">
        <v>1236</v>
      </c>
      <c r="O73" s="12">
        <v>195563.04000000501</v>
      </c>
    </row>
    <row r="74" spans="1:15" x14ac:dyDescent="0.25">
      <c r="A74" t="s">
        <v>1184</v>
      </c>
      <c r="B74" t="s">
        <v>1230</v>
      </c>
      <c r="C74" t="s">
        <v>1232</v>
      </c>
      <c r="D74">
        <v>46614000</v>
      </c>
      <c r="E74" t="s">
        <v>1237</v>
      </c>
      <c r="F74" s="12">
        <v>0</v>
      </c>
      <c r="G74" s="12"/>
      <c r="H74" s="12">
        <v>34521400</v>
      </c>
      <c r="I74" s="12">
        <v>34521400</v>
      </c>
      <c r="J74" s="12"/>
      <c r="K74">
        <v>44420000</v>
      </c>
      <c r="L74">
        <v>44412000</v>
      </c>
      <c r="M74" t="e">
        <f>+VLOOKUP(D74,AGRIVET!$B$3:$G$348,5,FALSE())</f>
        <v>#N/A</v>
      </c>
      <c r="N74" t="s">
        <v>1238</v>
      </c>
      <c r="O74" s="12">
        <v>5215228.3</v>
      </c>
    </row>
    <row r="75" spans="1:15" x14ac:dyDescent="0.25">
      <c r="F75" s="12"/>
      <c r="G75" s="12"/>
      <c r="H75" s="12"/>
      <c r="I75" s="12"/>
      <c r="J75" s="12"/>
      <c r="K75">
        <v>44430000</v>
      </c>
      <c r="L75">
        <v>44400000</v>
      </c>
      <c r="M75" t="e">
        <f>+VLOOKUP(D75,AGRIVET!$B$3:$G$348,5,FALSE())</f>
        <v>#N/A</v>
      </c>
      <c r="N75" t="s">
        <v>1239</v>
      </c>
      <c r="O75" s="12">
        <v>-268967049.50237101</v>
      </c>
    </row>
    <row r="76" spans="1:15" x14ac:dyDescent="0.25">
      <c r="A76" t="s">
        <v>1184</v>
      </c>
      <c r="B76" t="s">
        <v>1230</v>
      </c>
      <c r="C76" t="s">
        <v>1232</v>
      </c>
      <c r="D76">
        <v>46615000</v>
      </c>
      <c r="E76" t="s">
        <v>318</v>
      </c>
      <c r="F76" s="12">
        <v>0</v>
      </c>
      <c r="G76" s="12">
        <v>2345200</v>
      </c>
      <c r="H76" s="12">
        <v>32278617.800000001</v>
      </c>
      <c r="I76" s="12">
        <v>32278617.800000001</v>
      </c>
      <c r="J76" s="12"/>
      <c r="K76">
        <v>44540000</v>
      </c>
      <c r="L76">
        <v>44540000</v>
      </c>
      <c r="M76" t="e">
        <f>+VLOOKUP(D76,AGRIVET!$B$3:$G$348,5,FALSE())</f>
        <v>#N/A</v>
      </c>
      <c r="N76" t="s">
        <v>638</v>
      </c>
      <c r="O76" s="12">
        <v>7.6293945312500002E-8</v>
      </c>
    </row>
    <row r="77" spans="1:15" x14ac:dyDescent="0.25">
      <c r="A77" t="s">
        <v>1184</v>
      </c>
      <c r="B77" t="s">
        <v>1230</v>
      </c>
      <c r="C77" t="s">
        <v>1232</v>
      </c>
      <c r="D77">
        <v>46616000</v>
      </c>
      <c r="E77" t="s">
        <v>24</v>
      </c>
      <c r="F77" s="12">
        <v>0</v>
      </c>
      <c r="G77" s="12">
        <v>30667378.050000001</v>
      </c>
      <c r="H77" s="12">
        <v>25197268.649999999</v>
      </c>
      <c r="I77" s="12">
        <v>25197268.649999999</v>
      </c>
      <c r="J77" s="12"/>
      <c r="K77">
        <v>44550000</v>
      </c>
      <c r="L77">
        <v>44550000</v>
      </c>
      <c r="M77" t="e">
        <f>+VLOOKUP(D77,AGRIVET!$B$3:$G$348,5,FALSE())</f>
        <v>#N/A</v>
      </c>
      <c r="N77" t="s">
        <v>88</v>
      </c>
      <c r="O77" s="12">
        <v>368781793.75700003</v>
      </c>
    </row>
    <row r="78" spans="1:15" x14ac:dyDescent="0.25">
      <c r="A78" t="s">
        <v>1184</v>
      </c>
      <c r="B78" t="s">
        <v>1230</v>
      </c>
      <c r="C78" t="s">
        <v>1232</v>
      </c>
      <c r="D78">
        <v>46617000</v>
      </c>
      <c r="E78" t="s">
        <v>319</v>
      </c>
      <c r="F78" s="12">
        <v>0</v>
      </c>
      <c r="G78" s="12">
        <v>187338684.97</v>
      </c>
      <c r="H78" s="12">
        <v>243824157.97999999</v>
      </c>
      <c r="I78" s="12">
        <v>243824157.97999999</v>
      </c>
      <c r="J78" s="12"/>
      <c r="K78">
        <v>44560000</v>
      </c>
      <c r="L78">
        <v>44561000</v>
      </c>
      <c r="M78" t="e">
        <f>+VLOOKUP(D78,AGRIVET!$B$3:$G$348,5,FALSE())</f>
        <v>#N/A</v>
      </c>
      <c r="N78" t="s">
        <v>322</v>
      </c>
      <c r="O78" s="12">
        <v>-333999.99999992398</v>
      </c>
    </row>
    <row r="79" spans="1:15" x14ac:dyDescent="0.25">
      <c r="A79" t="s">
        <v>1184</v>
      </c>
      <c r="B79" t="s">
        <v>1230</v>
      </c>
      <c r="C79" t="s">
        <v>1232</v>
      </c>
      <c r="D79">
        <v>46618000</v>
      </c>
      <c r="E79" t="s">
        <v>36</v>
      </c>
      <c r="F79" s="12">
        <v>0</v>
      </c>
      <c r="G79" s="12">
        <v>1244000</v>
      </c>
      <c r="H79" s="12">
        <v>1244000</v>
      </c>
      <c r="I79" s="12">
        <v>1244000</v>
      </c>
      <c r="J79" s="12"/>
      <c r="K79">
        <v>44562000</v>
      </c>
      <c r="L79">
        <v>44561000</v>
      </c>
      <c r="M79" t="e">
        <f>+VLOOKUP(D79,AGRIVET!$B$3:$G$348,5,FALSE())</f>
        <v>#N/A</v>
      </c>
      <c r="N79" t="s">
        <v>1240</v>
      </c>
      <c r="O79" s="12">
        <v>1138993.5</v>
      </c>
    </row>
    <row r="80" spans="1:15" x14ac:dyDescent="0.25">
      <c r="A80" t="s">
        <v>1184</v>
      </c>
      <c r="B80" t="s">
        <v>1230</v>
      </c>
      <c r="C80" t="s">
        <v>1232</v>
      </c>
      <c r="D80">
        <v>46619000</v>
      </c>
      <c r="E80" t="s">
        <v>1241</v>
      </c>
      <c r="F80" s="12">
        <v>0</v>
      </c>
      <c r="G80" s="12">
        <v>105252474.25</v>
      </c>
      <c r="H80" s="12">
        <v>38461773.640000001</v>
      </c>
      <c r="I80" s="12">
        <v>38461773.640000001</v>
      </c>
      <c r="J80" s="12"/>
      <c r="K80">
        <v>44563000</v>
      </c>
      <c r="L80">
        <v>44561000</v>
      </c>
      <c r="M80" t="e">
        <f>+VLOOKUP(D80,AGRIVET!$B$3:$G$348,5,FALSE())</f>
        <v>#N/A</v>
      </c>
      <c r="N80" t="s">
        <v>90</v>
      </c>
      <c r="O80" s="12">
        <v>3039958.96</v>
      </c>
    </row>
    <row r="81" spans="1:15" x14ac:dyDescent="0.25">
      <c r="A81" t="s">
        <v>1184</v>
      </c>
      <c r="B81" t="s">
        <v>1230</v>
      </c>
      <c r="C81" t="s">
        <v>1232</v>
      </c>
      <c r="D81">
        <v>46620000</v>
      </c>
      <c r="E81" t="s">
        <v>1242</v>
      </c>
      <c r="F81" s="12">
        <v>0</v>
      </c>
      <c r="G81" s="12">
        <v>1220031.31</v>
      </c>
      <c r="H81" s="12">
        <v>487556</v>
      </c>
      <c r="I81" s="12">
        <v>487556</v>
      </c>
      <c r="J81" s="12"/>
      <c r="K81">
        <v>44564000</v>
      </c>
      <c r="L81">
        <v>44561000</v>
      </c>
      <c r="M81">
        <f>+VLOOKUP(D81,AGRIVET!$B$3:$G$348,5,FALSE())</f>
        <v>0</v>
      </c>
      <c r="N81" t="s">
        <v>91</v>
      </c>
      <c r="O81" s="12">
        <v>38500346.414399698</v>
      </c>
    </row>
    <row r="82" spans="1:15" x14ac:dyDescent="0.25">
      <c r="A82" t="s">
        <v>1184</v>
      </c>
      <c r="B82" t="s">
        <v>1230</v>
      </c>
      <c r="C82" t="s">
        <v>1232</v>
      </c>
      <c r="D82">
        <v>46621000</v>
      </c>
      <c r="E82" t="s">
        <v>122</v>
      </c>
      <c r="F82" s="12">
        <v>0</v>
      </c>
      <c r="G82" s="12">
        <v>96224546.450000003</v>
      </c>
      <c r="H82" s="12">
        <v>134251942.75999999</v>
      </c>
      <c r="I82" s="12">
        <v>134251942.75999999</v>
      </c>
      <c r="J82" s="12"/>
      <c r="K82">
        <v>44565000</v>
      </c>
      <c r="L82">
        <v>44561000</v>
      </c>
      <c r="M82" t="e">
        <f>+VLOOKUP(D82,AGRIVET!$B$3:$G$348,5,FALSE())</f>
        <v>#N/A</v>
      </c>
      <c r="N82" t="s">
        <v>89</v>
      </c>
      <c r="O82" s="12">
        <v>-306124.47180000303</v>
      </c>
    </row>
    <row r="83" spans="1:15" x14ac:dyDescent="0.25">
      <c r="A83" t="s">
        <v>1184</v>
      </c>
      <c r="B83" t="s">
        <v>1230</v>
      </c>
      <c r="C83" t="s">
        <v>1232</v>
      </c>
      <c r="D83">
        <v>46622000</v>
      </c>
      <c r="E83" t="s">
        <v>121</v>
      </c>
      <c r="F83" s="12">
        <v>0</v>
      </c>
      <c r="G83" s="12">
        <v>262392735.53999999</v>
      </c>
      <c r="H83" s="12">
        <v>203636282.30000001</v>
      </c>
      <c r="I83" s="12">
        <v>203636282.30000001</v>
      </c>
      <c r="J83" s="12"/>
      <c r="K83">
        <v>44570000</v>
      </c>
      <c r="L83">
        <v>44571000</v>
      </c>
      <c r="M83" t="e">
        <f>+VLOOKUP(D83,AGRIVET!$B$3:$G$348,5,FALSE())</f>
        <v>#N/A</v>
      </c>
      <c r="N83" t="s">
        <v>94</v>
      </c>
      <c r="O83" s="12">
        <v>-354072182.39999998</v>
      </c>
    </row>
    <row r="84" spans="1:15" x14ac:dyDescent="0.25">
      <c r="A84" t="s">
        <v>1184</v>
      </c>
      <c r="B84" t="s">
        <v>1230</v>
      </c>
      <c r="C84" t="s">
        <v>1232</v>
      </c>
      <c r="D84">
        <v>46623000</v>
      </c>
      <c r="E84" t="s">
        <v>120</v>
      </c>
      <c r="F84" s="12">
        <v>0</v>
      </c>
      <c r="G84" s="12">
        <v>20625565.699999999</v>
      </c>
      <c r="H84" s="12">
        <v>3903421.93</v>
      </c>
      <c r="I84" s="12">
        <v>3903421.93</v>
      </c>
      <c r="J84" s="12"/>
      <c r="K84">
        <v>44571000</v>
      </c>
      <c r="L84">
        <v>44571000</v>
      </c>
      <c r="M84" t="e">
        <f>+VLOOKUP(D84,AGRIVET!$B$3:$G$348,5,FALSE())</f>
        <v>#N/A</v>
      </c>
      <c r="N84" t="s">
        <v>1243</v>
      </c>
      <c r="O84" s="12">
        <v>-3039958.96</v>
      </c>
    </row>
    <row r="85" spans="1:15" x14ac:dyDescent="0.25">
      <c r="A85" t="s">
        <v>1184</v>
      </c>
      <c r="B85" t="s">
        <v>1230</v>
      </c>
      <c r="C85" t="s">
        <v>1232</v>
      </c>
      <c r="D85">
        <v>46624000</v>
      </c>
      <c r="E85" t="s">
        <v>323</v>
      </c>
      <c r="F85" s="12">
        <v>0</v>
      </c>
      <c r="G85" s="12">
        <v>84800</v>
      </c>
      <c r="H85" s="12">
        <v>5362900</v>
      </c>
      <c r="I85" s="12">
        <v>5362900</v>
      </c>
      <c r="J85" s="12"/>
      <c r="K85">
        <v>44572000</v>
      </c>
      <c r="L85">
        <v>44571000</v>
      </c>
      <c r="M85" t="e">
        <f>+VLOOKUP(D85,AGRIVET!$B$3:$G$348,5,FALSE())</f>
        <v>#N/A</v>
      </c>
      <c r="N85" t="s">
        <v>1244</v>
      </c>
      <c r="O85" s="12">
        <v>-309622579.22920001</v>
      </c>
    </row>
    <row r="86" spans="1:15" x14ac:dyDescent="0.25">
      <c r="A86" t="s">
        <v>1184</v>
      </c>
      <c r="B86" t="s">
        <v>1230</v>
      </c>
      <c r="C86" t="s">
        <v>1232</v>
      </c>
      <c r="D86">
        <v>46625000</v>
      </c>
      <c r="E86" t="s">
        <v>118</v>
      </c>
      <c r="F86" s="12">
        <v>0</v>
      </c>
      <c r="G86" s="12">
        <v>46486823.310000002</v>
      </c>
      <c r="H86" s="12">
        <v>924500</v>
      </c>
      <c r="I86" s="12">
        <v>924500</v>
      </c>
      <c r="J86" s="12"/>
      <c r="K86">
        <v>44574000</v>
      </c>
      <c r="L86">
        <v>44571000</v>
      </c>
      <c r="M86" t="e">
        <f>+VLOOKUP(D86,AGRIVET!$B$3:$G$348,5,FALSE())</f>
        <v>#N/A</v>
      </c>
      <c r="N86" t="s">
        <v>1245</v>
      </c>
      <c r="O86" s="12">
        <v>18763673.050000001</v>
      </c>
    </row>
    <row r="87" spans="1:15" x14ac:dyDescent="0.25">
      <c r="A87" t="s">
        <v>1184</v>
      </c>
      <c r="B87" t="s">
        <v>1230</v>
      </c>
      <c r="C87" t="s">
        <v>1232</v>
      </c>
      <c r="D87">
        <v>46626000</v>
      </c>
      <c r="E87" t="s">
        <v>324</v>
      </c>
      <c r="F87" s="12">
        <v>0</v>
      </c>
      <c r="G87" s="12">
        <v>38766247.740000002</v>
      </c>
      <c r="H87" s="12">
        <v>16064094.32</v>
      </c>
      <c r="I87" s="12">
        <v>16064094.32</v>
      </c>
      <c r="J87" s="12"/>
      <c r="K87">
        <v>44583000</v>
      </c>
      <c r="L87">
        <v>44581000</v>
      </c>
      <c r="M87" t="e">
        <f>+VLOOKUP(D87,AGRIVET!$B$3:$G$348,5,FALSE())</f>
        <v>#N/A</v>
      </c>
      <c r="N87" t="s">
        <v>312</v>
      </c>
      <c r="O87" s="12">
        <v>15960852</v>
      </c>
    </row>
    <row r="88" spans="1:15" x14ac:dyDescent="0.25">
      <c r="A88" t="s">
        <v>1184</v>
      </c>
      <c r="B88" t="s">
        <v>1230</v>
      </c>
      <c r="C88" t="s">
        <v>1232</v>
      </c>
      <c r="D88">
        <v>46627000</v>
      </c>
      <c r="E88" t="s">
        <v>325</v>
      </c>
      <c r="F88" s="12">
        <v>0</v>
      </c>
      <c r="G88" s="12">
        <v>114516000</v>
      </c>
      <c r="H88" s="12">
        <v>939381800</v>
      </c>
      <c r="I88" s="12">
        <v>939381800</v>
      </c>
      <c r="J88" s="12"/>
      <c r="K88">
        <v>44586100</v>
      </c>
      <c r="L88">
        <v>44581000</v>
      </c>
      <c r="M88" t="e">
        <f>+VLOOKUP(D88,AGRIVET!$B$3:$G$348,5,FALSE())</f>
        <v>#N/A</v>
      </c>
      <c r="N88" t="s">
        <v>1246</v>
      </c>
      <c r="O88" s="12">
        <v>2676987.27</v>
      </c>
    </row>
    <row r="89" spans="1:15" x14ac:dyDescent="0.25">
      <c r="A89" t="s">
        <v>1184</v>
      </c>
      <c r="B89" t="s">
        <v>1230</v>
      </c>
      <c r="C89" t="s">
        <v>1232</v>
      </c>
      <c r="D89">
        <v>46628000</v>
      </c>
      <c r="E89" t="s">
        <v>2</v>
      </c>
      <c r="F89" s="12">
        <v>0</v>
      </c>
      <c r="G89" s="12">
        <v>3490600</v>
      </c>
      <c r="H89" s="12">
        <v>3750000</v>
      </c>
      <c r="I89" s="12">
        <v>3750000</v>
      </c>
      <c r="J89" s="12"/>
      <c r="K89">
        <v>44587000</v>
      </c>
      <c r="L89">
        <v>44581000</v>
      </c>
      <c r="M89" t="e">
        <f>+VLOOKUP(D89,AGRIVET!$B$3:$G$348,5,FALSE())</f>
        <v>#N/A</v>
      </c>
      <c r="N89" t="s">
        <v>646</v>
      </c>
      <c r="O89" s="12">
        <v>356487748.44</v>
      </c>
    </row>
    <row r="90" spans="1:15" x14ac:dyDescent="0.25">
      <c r="A90" t="s">
        <v>1184</v>
      </c>
      <c r="B90" t="s">
        <v>1230</v>
      </c>
      <c r="C90" t="s">
        <v>1232</v>
      </c>
      <c r="D90">
        <v>46629000</v>
      </c>
      <c r="E90" t="s">
        <v>117</v>
      </c>
      <c r="F90" s="12">
        <v>0</v>
      </c>
      <c r="G90" s="12">
        <v>7971037.21</v>
      </c>
      <c r="H90" s="12">
        <v>2636200</v>
      </c>
      <c r="I90" s="12">
        <v>2636200</v>
      </c>
      <c r="J90" s="12"/>
      <c r="K90">
        <v>45500000</v>
      </c>
      <c r="L90">
        <v>45120000</v>
      </c>
      <c r="M90" t="e">
        <f>+VLOOKUP(D90,AGRIVET!$B$3:$G$348,5,FALSE())</f>
        <v>#N/A</v>
      </c>
      <c r="N90" t="s">
        <v>1247</v>
      </c>
      <c r="O90" s="12">
        <v>2500000</v>
      </c>
    </row>
    <row r="91" spans="1:15" x14ac:dyDescent="0.25">
      <c r="A91" t="s">
        <v>1184</v>
      </c>
      <c r="B91" t="s">
        <v>1230</v>
      </c>
      <c r="C91" t="s">
        <v>1232</v>
      </c>
      <c r="D91">
        <v>46630000</v>
      </c>
      <c r="E91" t="s">
        <v>116</v>
      </c>
      <c r="F91" s="12">
        <v>0</v>
      </c>
      <c r="G91" s="12">
        <v>133236338.98</v>
      </c>
      <c r="H91" s="12">
        <v>78363462.969999999</v>
      </c>
      <c r="I91" s="12">
        <v>78363462.969999999</v>
      </c>
      <c r="J91" s="12"/>
      <c r="K91">
        <v>45510000</v>
      </c>
      <c r="L91">
        <v>45500000</v>
      </c>
      <c r="M91" t="e">
        <f>+VLOOKUP(D91,AGRIVET!$B$3:$G$348,5,FALSE())</f>
        <v>#N/A</v>
      </c>
      <c r="N91" t="s">
        <v>1248</v>
      </c>
      <c r="O91" s="12">
        <v>-464200279.31</v>
      </c>
    </row>
    <row r="92" spans="1:15" x14ac:dyDescent="0.25">
      <c r="A92" t="s">
        <v>1184</v>
      </c>
      <c r="B92" t="s">
        <v>1230</v>
      </c>
      <c r="C92" t="s">
        <v>1232</v>
      </c>
      <c r="D92">
        <v>46631000</v>
      </c>
      <c r="E92" t="s">
        <v>656</v>
      </c>
      <c r="F92" s="12">
        <v>0</v>
      </c>
      <c r="G92" s="12">
        <v>4579886.01</v>
      </c>
      <c r="H92" s="12">
        <v>4579886.01</v>
      </c>
      <c r="I92" s="12">
        <v>4579886.01</v>
      </c>
      <c r="J92" s="12"/>
      <c r="K92">
        <v>46200000</v>
      </c>
      <c r="L92">
        <v>46200000</v>
      </c>
      <c r="M92" t="e">
        <f>+VLOOKUP(D92,AGRIVET!$B$3:$G$348,5,FALSE())</f>
        <v>#N/A</v>
      </c>
      <c r="N92" t="s">
        <v>1249</v>
      </c>
      <c r="O92" s="12">
        <v>11355760.91</v>
      </c>
    </row>
    <row r="93" spans="1:15" x14ac:dyDescent="0.25">
      <c r="A93" t="s">
        <v>1184</v>
      </c>
      <c r="B93" t="s">
        <v>1230</v>
      </c>
      <c r="C93" t="s">
        <v>1232</v>
      </c>
      <c r="D93">
        <v>46632000</v>
      </c>
      <c r="E93" t="s">
        <v>114</v>
      </c>
      <c r="F93" s="12">
        <v>0</v>
      </c>
      <c r="G93" s="12">
        <v>10644773.710000001</v>
      </c>
      <c r="H93" s="12">
        <v>2334421.9300000002</v>
      </c>
      <c r="I93" s="12">
        <v>2334421.9300000002</v>
      </c>
      <c r="J93" s="12"/>
      <c r="K93">
        <v>46600000</v>
      </c>
      <c r="L93">
        <v>46600000</v>
      </c>
      <c r="M93" t="e">
        <f>+VLOOKUP(D93,AGRIVET!$B$3:$G$348,5,FALSE())</f>
        <v>#N/A</v>
      </c>
      <c r="N93" t="s">
        <v>317</v>
      </c>
      <c r="O93" s="12">
        <v>174253326.19</v>
      </c>
    </row>
    <row r="94" spans="1:15" x14ac:dyDescent="0.25">
      <c r="A94" t="s">
        <v>1184</v>
      </c>
      <c r="B94" t="s">
        <v>1230</v>
      </c>
      <c r="C94" t="s">
        <v>1232</v>
      </c>
      <c r="D94">
        <v>46633000</v>
      </c>
      <c r="E94" t="s">
        <v>119</v>
      </c>
      <c r="F94" s="12">
        <v>0</v>
      </c>
      <c r="G94" s="12">
        <v>19569276.43</v>
      </c>
      <c r="H94" s="12">
        <v>16895539.93</v>
      </c>
      <c r="I94" s="12">
        <v>16895539.93</v>
      </c>
      <c r="J94" s="12"/>
      <c r="K94">
        <v>46610000</v>
      </c>
      <c r="L94">
        <v>46600000</v>
      </c>
      <c r="M94" t="e">
        <f>+VLOOKUP(D94,AGRIVET!$B$3:$G$348,5,FALSE())</f>
        <v>#N/A</v>
      </c>
      <c r="N94" t="s">
        <v>1250</v>
      </c>
      <c r="O94" s="12">
        <v>0</v>
      </c>
    </row>
    <row r="95" spans="1:15" x14ac:dyDescent="0.25">
      <c r="A95" t="s">
        <v>1184</v>
      </c>
      <c r="B95" t="s">
        <v>1230</v>
      </c>
      <c r="C95" t="s">
        <v>1232</v>
      </c>
      <c r="D95">
        <v>46635000</v>
      </c>
      <c r="E95" t="s">
        <v>657</v>
      </c>
      <c r="F95" s="12">
        <v>0</v>
      </c>
      <c r="G95" s="12">
        <v>1904094</v>
      </c>
      <c r="H95" s="12">
        <v>1904094</v>
      </c>
      <c r="I95" s="12">
        <v>1904094</v>
      </c>
      <c r="J95" s="12"/>
      <c r="K95">
        <v>46610000</v>
      </c>
      <c r="L95">
        <v>46600000</v>
      </c>
      <c r="M95" t="e">
        <f>+VLOOKUP(D95,AGRIVET!$B$3:$G$348,5,FALSE())</f>
        <v>#N/A</v>
      </c>
      <c r="N95" t="s">
        <v>1251</v>
      </c>
      <c r="O95" s="12">
        <v>4866002.08</v>
      </c>
    </row>
    <row r="96" spans="1:15" x14ac:dyDescent="0.25">
      <c r="A96" t="s">
        <v>1184</v>
      </c>
      <c r="B96" t="s">
        <v>1230</v>
      </c>
      <c r="C96" t="s">
        <v>1232</v>
      </c>
      <c r="D96">
        <v>46636000</v>
      </c>
      <c r="E96" t="s">
        <v>32</v>
      </c>
      <c r="F96" s="12">
        <v>0</v>
      </c>
      <c r="G96" s="12">
        <v>6857818.9000000004</v>
      </c>
      <c r="H96" s="12">
        <v>19753921.93</v>
      </c>
      <c r="I96" s="12">
        <v>19753921.93</v>
      </c>
      <c r="J96" s="12"/>
      <c r="K96">
        <v>46610000</v>
      </c>
      <c r="L96">
        <v>46610000</v>
      </c>
      <c r="M96" t="e">
        <f>+VLOOKUP(D96,AGRIVET!$B$3:$G$348,5,FALSE())</f>
        <v>#N/A</v>
      </c>
      <c r="N96" t="s">
        <v>890</v>
      </c>
      <c r="O96" s="12">
        <v>87852672.590000004</v>
      </c>
    </row>
    <row r="97" spans="1:15" x14ac:dyDescent="0.25">
      <c r="A97" t="s">
        <v>1184</v>
      </c>
      <c r="B97" t="s">
        <v>1230</v>
      </c>
      <c r="C97" t="s">
        <v>1232</v>
      </c>
      <c r="D97">
        <v>46637000</v>
      </c>
      <c r="E97" t="s">
        <v>1252</v>
      </c>
      <c r="F97" s="12">
        <v>0</v>
      </c>
      <c r="G97" s="12">
        <v>-3214091</v>
      </c>
      <c r="H97" s="12">
        <v>-3214091</v>
      </c>
      <c r="I97" s="12">
        <v>-3214091</v>
      </c>
      <c r="J97" s="12"/>
      <c r="K97">
        <v>46610000</v>
      </c>
      <c r="L97">
        <v>46620000</v>
      </c>
      <c r="M97" t="e">
        <f>+VLOOKUP(D97,AGRIVET!$B$3:$G$348,5,FALSE())</f>
        <v>#N/A</v>
      </c>
      <c r="N97" t="s">
        <v>667</v>
      </c>
      <c r="O97" s="12">
        <v>1220031.31</v>
      </c>
    </row>
    <row r="98" spans="1:15" x14ac:dyDescent="0.25">
      <c r="A98" t="s">
        <v>1184</v>
      </c>
      <c r="B98" t="s">
        <v>1230</v>
      </c>
      <c r="C98" t="s">
        <v>1232</v>
      </c>
      <c r="D98">
        <v>46638000</v>
      </c>
      <c r="E98" t="s">
        <v>1253</v>
      </c>
      <c r="F98" s="12">
        <v>0</v>
      </c>
      <c r="G98" s="12">
        <v>-10587000</v>
      </c>
      <c r="H98" s="12">
        <v>-10587000</v>
      </c>
      <c r="I98" s="12">
        <v>-10587000</v>
      </c>
      <c r="J98" s="12"/>
      <c r="K98">
        <v>46610000</v>
      </c>
      <c r="L98">
        <v>46630000</v>
      </c>
      <c r="M98" t="e">
        <f>+VLOOKUP(D98,AGRIVET!$B$3:$G$348,5,FALSE())</f>
        <v>#N/A</v>
      </c>
      <c r="N98" t="s">
        <v>690</v>
      </c>
      <c r="O98" s="12">
        <v>133236338.98</v>
      </c>
    </row>
    <row r="99" spans="1:15" x14ac:dyDescent="0.25">
      <c r="A99" t="s">
        <v>1184</v>
      </c>
      <c r="B99" t="s">
        <v>1230</v>
      </c>
      <c r="C99" t="s">
        <v>1232</v>
      </c>
      <c r="D99">
        <v>46639000</v>
      </c>
      <c r="E99" t="s">
        <v>107</v>
      </c>
      <c r="F99" s="12">
        <v>0</v>
      </c>
      <c r="G99" s="12">
        <v>358849.76</v>
      </c>
      <c r="H99" s="12">
        <v>512250.78</v>
      </c>
      <c r="I99" s="12">
        <v>512250.78</v>
      </c>
      <c r="J99" s="12"/>
      <c r="K99">
        <v>46610000</v>
      </c>
      <c r="L99">
        <v>46650000</v>
      </c>
      <c r="M99" t="e">
        <f>+VLOOKUP(D99,AGRIVET!$B$3:$G$348,5,FALSE())</f>
        <v>#N/A</v>
      </c>
      <c r="N99" t="s">
        <v>671</v>
      </c>
      <c r="O99" s="12">
        <v>245457520.03</v>
      </c>
    </row>
    <row r="100" spans="1:15" x14ac:dyDescent="0.25">
      <c r="A100" t="s">
        <v>1184</v>
      </c>
      <c r="B100" t="s">
        <v>1230</v>
      </c>
      <c r="C100" t="s">
        <v>1232</v>
      </c>
      <c r="D100">
        <v>46640000</v>
      </c>
      <c r="E100" t="s">
        <v>127</v>
      </c>
      <c r="F100" s="12">
        <v>0</v>
      </c>
      <c r="G100" s="12">
        <v>49388618.590000004</v>
      </c>
      <c r="H100" s="12">
        <v>12543038.130000001</v>
      </c>
      <c r="I100" s="12">
        <v>12543038.130000001</v>
      </c>
      <c r="J100" s="12"/>
      <c r="K100">
        <v>46610000</v>
      </c>
      <c r="L100">
        <v>46670000</v>
      </c>
      <c r="M100" t="e">
        <f>+VLOOKUP(D100,AGRIVET!$B$3:$G$348,5,FALSE())</f>
        <v>#N/A</v>
      </c>
      <c r="N100" t="s">
        <v>892</v>
      </c>
      <c r="O100" s="12">
        <v>133529833.13</v>
      </c>
    </row>
    <row r="101" spans="1:15" x14ac:dyDescent="0.25">
      <c r="A101" t="s">
        <v>1184</v>
      </c>
      <c r="B101" t="s">
        <v>1230</v>
      </c>
      <c r="C101" t="s">
        <v>1232</v>
      </c>
      <c r="D101">
        <v>46641000</v>
      </c>
      <c r="E101" t="s">
        <v>316</v>
      </c>
      <c r="F101" s="12">
        <v>0</v>
      </c>
      <c r="G101" s="12">
        <v>10573416.92</v>
      </c>
      <c r="H101" s="12">
        <v>0</v>
      </c>
      <c r="I101" s="12">
        <v>0</v>
      </c>
      <c r="J101" s="12"/>
      <c r="K101">
        <v>46610000</v>
      </c>
      <c r="L101">
        <v>46680000</v>
      </c>
      <c r="M101" t="e">
        <f>+VLOOKUP(D101,AGRIVET!$B$3:$G$348,5,FALSE())</f>
        <v>#N/A</v>
      </c>
      <c r="N101" t="s">
        <v>677</v>
      </c>
      <c r="O101" s="12">
        <v>93986305.019999996</v>
      </c>
    </row>
    <row r="102" spans="1:15" x14ac:dyDescent="0.25">
      <c r="A102" t="s">
        <v>1184</v>
      </c>
      <c r="B102" t="s">
        <v>1230</v>
      </c>
      <c r="C102" t="s">
        <v>1232</v>
      </c>
      <c r="D102">
        <v>46642000</v>
      </c>
      <c r="E102" t="s">
        <v>661</v>
      </c>
      <c r="F102" s="12">
        <v>0</v>
      </c>
      <c r="G102" s="12">
        <v>1600</v>
      </c>
      <c r="H102" s="12">
        <v>0</v>
      </c>
      <c r="I102" s="12">
        <v>0</v>
      </c>
      <c r="J102" s="12"/>
      <c r="K102">
        <v>46610000</v>
      </c>
      <c r="L102">
        <v>46690000</v>
      </c>
      <c r="M102" t="e">
        <f>+VLOOKUP(D102,AGRIVET!$B$3:$G$348,5,FALSE())</f>
        <v>#N/A</v>
      </c>
      <c r="N102" t="s">
        <v>1254</v>
      </c>
      <c r="O102" s="12">
        <v>664150</v>
      </c>
    </row>
    <row r="103" spans="1:15" x14ac:dyDescent="0.25">
      <c r="A103" t="s">
        <v>1184</v>
      </c>
      <c r="B103" t="s">
        <v>1230</v>
      </c>
      <c r="C103" t="s">
        <v>1232</v>
      </c>
      <c r="D103">
        <v>46650000</v>
      </c>
      <c r="E103" t="s">
        <v>125</v>
      </c>
      <c r="F103" s="12">
        <v>0</v>
      </c>
      <c r="G103" s="12">
        <v>245457520.03</v>
      </c>
      <c r="H103" s="12">
        <v>388899892.25999999</v>
      </c>
      <c r="I103" s="12">
        <v>388899892.25999999</v>
      </c>
      <c r="J103" s="12"/>
      <c r="K103">
        <v>46610000</v>
      </c>
      <c r="L103">
        <v>46611000</v>
      </c>
      <c r="M103" t="e">
        <f>+VLOOKUP(D103,AGRIVET!$B$3:$G$348,5,FALSE())</f>
        <v>#N/A</v>
      </c>
      <c r="N103" t="s">
        <v>665</v>
      </c>
      <c r="O103" s="12">
        <v>157144992.83000001</v>
      </c>
    </row>
    <row r="104" spans="1:15" x14ac:dyDescent="0.25">
      <c r="A104" t="s">
        <v>1184</v>
      </c>
      <c r="B104" t="s">
        <v>1230</v>
      </c>
      <c r="C104" t="s">
        <v>1232</v>
      </c>
      <c r="D104">
        <v>46660000</v>
      </c>
      <c r="E104" t="s">
        <v>332</v>
      </c>
      <c r="F104" s="12">
        <v>0</v>
      </c>
      <c r="G104" s="12">
        <v>5460093.9000000004</v>
      </c>
      <c r="H104" s="12">
        <v>2334421.9300000002</v>
      </c>
      <c r="I104" s="12">
        <v>2334421.9300000002</v>
      </c>
      <c r="J104" s="12"/>
      <c r="K104">
        <v>46610000</v>
      </c>
      <c r="L104">
        <v>46612000</v>
      </c>
      <c r="M104" t="e">
        <f>+VLOOKUP(D104,AGRIVET!$B$3:$G$348,5,FALSE())</f>
        <v>#N/A</v>
      </c>
      <c r="N104" t="s">
        <v>1255</v>
      </c>
      <c r="O104" s="12">
        <v>0</v>
      </c>
    </row>
    <row r="105" spans="1:15" x14ac:dyDescent="0.25">
      <c r="A105" t="s">
        <v>1184</v>
      </c>
      <c r="B105" t="s">
        <v>1230</v>
      </c>
      <c r="C105" t="s">
        <v>1232</v>
      </c>
      <c r="D105">
        <v>46670000</v>
      </c>
      <c r="E105" t="s">
        <v>124</v>
      </c>
      <c r="F105" s="12">
        <v>0</v>
      </c>
      <c r="G105" s="12">
        <v>133529833.13</v>
      </c>
      <c r="H105" s="12">
        <v>47847703.600000001</v>
      </c>
      <c r="I105" s="12">
        <v>47847703.600000001</v>
      </c>
      <c r="J105" s="12"/>
      <c r="K105">
        <v>46610000</v>
      </c>
      <c r="L105">
        <v>46615000</v>
      </c>
      <c r="M105" t="e">
        <f>+VLOOKUP(D105,AGRIVET!$B$3:$G$348,5,FALSE())</f>
        <v>#N/A</v>
      </c>
      <c r="N105" t="s">
        <v>1256</v>
      </c>
      <c r="O105" s="12">
        <v>2345200</v>
      </c>
    </row>
    <row r="106" spans="1:15" x14ac:dyDescent="0.25">
      <c r="A106" t="s">
        <v>1184</v>
      </c>
      <c r="B106" t="s">
        <v>1230</v>
      </c>
      <c r="C106" t="s">
        <v>1232</v>
      </c>
      <c r="D106">
        <v>46680000</v>
      </c>
      <c r="E106" t="s">
        <v>109</v>
      </c>
      <c r="F106" s="12">
        <v>0</v>
      </c>
      <c r="G106" s="12">
        <v>93986305.019999996</v>
      </c>
      <c r="H106" s="12">
        <v>156288302.44</v>
      </c>
      <c r="I106" s="12">
        <v>156288302.44</v>
      </c>
      <c r="J106" s="12"/>
      <c r="K106">
        <v>46610000</v>
      </c>
      <c r="L106">
        <v>46617000</v>
      </c>
      <c r="M106" t="e">
        <f>+VLOOKUP(D106,AGRIVET!$B$3:$G$348,5,FALSE())</f>
        <v>#N/A</v>
      </c>
      <c r="N106" t="s">
        <v>1257</v>
      </c>
      <c r="O106" s="12">
        <v>187338684.97</v>
      </c>
    </row>
    <row r="107" spans="1:15" x14ac:dyDescent="0.25">
      <c r="A107" t="s">
        <v>1184</v>
      </c>
      <c r="B107" t="s">
        <v>1230</v>
      </c>
      <c r="C107" t="s">
        <v>1232</v>
      </c>
      <c r="D107">
        <v>46690000</v>
      </c>
      <c r="E107" t="s">
        <v>1258</v>
      </c>
      <c r="F107" s="12">
        <v>0</v>
      </c>
      <c r="G107" s="12">
        <v>664150</v>
      </c>
      <c r="H107" s="12">
        <v>664150</v>
      </c>
      <c r="I107" s="12">
        <v>664150</v>
      </c>
      <c r="J107" s="12"/>
      <c r="K107">
        <v>46610000</v>
      </c>
      <c r="L107">
        <v>46622000</v>
      </c>
      <c r="M107" t="e">
        <f>+VLOOKUP(D107,AGRIVET!$B$3:$G$348,5,FALSE())</f>
        <v>#N/A</v>
      </c>
      <c r="N107" t="s">
        <v>675</v>
      </c>
      <c r="O107" s="12">
        <v>262392735.53999999</v>
      </c>
    </row>
    <row r="108" spans="1:15" x14ac:dyDescent="0.25">
      <c r="A108" t="s">
        <v>1184</v>
      </c>
      <c r="B108" t="s">
        <v>1230</v>
      </c>
      <c r="C108" t="s">
        <v>1259</v>
      </c>
      <c r="D108">
        <v>46700001</v>
      </c>
      <c r="E108" t="s">
        <v>663</v>
      </c>
      <c r="F108" s="12">
        <v>0</v>
      </c>
      <c r="G108" s="12">
        <v>200000000</v>
      </c>
      <c r="H108" s="12">
        <v>-209019679.90000001</v>
      </c>
      <c r="I108" s="12">
        <v>-209019679.90000001</v>
      </c>
      <c r="J108" s="12"/>
      <c r="K108">
        <v>46610000</v>
      </c>
      <c r="L108">
        <v>46621000</v>
      </c>
      <c r="M108" t="e">
        <f>+VLOOKUP(D108,AGRIVET!$B$3:$G$348,5,FALSE())</f>
        <v>#N/A</v>
      </c>
      <c r="N108" t="s">
        <v>894</v>
      </c>
      <c r="O108" s="12">
        <v>96224546.450000003</v>
      </c>
    </row>
    <row r="109" spans="1:15" x14ac:dyDescent="0.25">
      <c r="A109" t="s">
        <v>1184</v>
      </c>
      <c r="B109" t="s">
        <v>1230</v>
      </c>
      <c r="C109" t="s">
        <v>1259</v>
      </c>
      <c r="D109">
        <v>46710000</v>
      </c>
      <c r="E109" t="s">
        <v>4</v>
      </c>
      <c r="F109" s="12">
        <v>265000000</v>
      </c>
      <c r="G109" s="12"/>
      <c r="H109" s="12">
        <v>2340821.9300000002</v>
      </c>
      <c r="I109" s="12">
        <v>2340821.9300000002</v>
      </c>
      <c r="J109" s="12"/>
      <c r="K109">
        <v>46610000</v>
      </c>
      <c r="L109">
        <v>46624000</v>
      </c>
      <c r="M109" t="e">
        <f>+VLOOKUP(D109,AGRIVET!$B$3:$G$348,5,FALSE())</f>
        <v>#N/A</v>
      </c>
      <c r="N109" t="s">
        <v>696</v>
      </c>
      <c r="O109" s="12">
        <v>84800</v>
      </c>
    </row>
    <row r="110" spans="1:15" x14ac:dyDescent="0.25">
      <c r="A110" t="s">
        <v>1184</v>
      </c>
      <c r="B110" t="s">
        <v>1230</v>
      </c>
      <c r="C110" t="s">
        <v>1259</v>
      </c>
      <c r="D110">
        <v>46712000</v>
      </c>
      <c r="E110" t="s">
        <v>26</v>
      </c>
      <c r="F110" s="12">
        <v>0</v>
      </c>
      <c r="G110" s="12">
        <v>1240000000</v>
      </c>
      <c r="H110" s="12">
        <v>1240000000</v>
      </c>
      <c r="I110" s="12">
        <v>1240000000</v>
      </c>
      <c r="J110" s="12"/>
      <c r="K110">
        <v>46610000</v>
      </c>
      <c r="L110">
        <v>46627000</v>
      </c>
      <c r="M110" t="e">
        <f>+VLOOKUP(D110,AGRIVET!$B$3:$G$348,5,FALSE())</f>
        <v>#N/A</v>
      </c>
      <c r="N110" t="s">
        <v>672</v>
      </c>
      <c r="O110" s="12">
        <v>114516000</v>
      </c>
    </row>
    <row r="111" spans="1:15" x14ac:dyDescent="0.25">
      <c r="A111" t="s">
        <v>1184</v>
      </c>
      <c r="B111" t="s">
        <v>1230</v>
      </c>
      <c r="C111" t="s">
        <v>1259</v>
      </c>
      <c r="D111">
        <v>46717000</v>
      </c>
      <c r="E111" t="s">
        <v>29</v>
      </c>
      <c r="F111" s="12">
        <v>0</v>
      </c>
      <c r="G111" s="12">
        <v>9802303.5299999993</v>
      </c>
      <c r="H111" s="12">
        <v>9802303.5299999993</v>
      </c>
      <c r="I111" s="12">
        <v>9802303.5299999993</v>
      </c>
      <c r="J111" s="12"/>
      <c r="K111">
        <v>46610000</v>
      </c>
      <c r="L111">
        <v>46628000</v>
      </c>
      <c r="M111" t="e">
        <f>+VLOOKUP(D111,AGRIVET!$B$3:$G$348,5,FALSE())</f>
        <v>#N/A</v>
      </c>
      <c r="N111" t="s">
        <v>682</v>
      </c>
      <c r="O111" s="12">
        <v>3490600</v>
      </c>
    </row>
    <row r="112" spans="1:15" x14ac:dyDescent="0.25">
      <c r="A112" t="s">
        <v>1184</v>
      </c>
      <c r="B112" t="s">
        <v>1230</v>
      </c>
      <c r="C112" t="s">
        <v>1259</v>
      </c>
      <c r="D112">
        <v>46718000</v>
      </c>
      <c r="E112" t="s">
        <v>11</v>
      </c>
      <c r="F112" s="12">
        <v>0</v>
      </c>
      <c r="G112" s="12">
        <v>825000000</v>
      </c>
      <c r="H112" s="12">
        <v>180000</v>
      </c>
      <c r="I112" s="12">
        <v>180000</v>
      </c>
      <c r="J112" s="12"/>
      <c r="K112">
        <v>46610000</v>
      </c>
      <c r="L112">
        <v>46629000</v>
      </c>
      <c r="M112" t="e">
        <f>+VLOOKUP(D112,AGRIVET!$B$3:$G$348,5,FALSE())</f>
        <v>#N/A</v>
      </c>
      <c r="N112" t="s">
        <v>1260</v>
      </c>
      <c r="O112" s="12">
        <v>7971037.21</v>
      </c>
    </row>
    <row r="113" spans="1:15" x14ac:dyDescent="0.25">
      <c r="A113" t="s">
        <v>1184</v>
      </c>
      <c r="B113" t="s">
        <v>1230</v>
      </c>
      <c r="C113" t="s">
        <v>1259</v>
      </c>
      <c r="D113">
        <v>46721000</v>
      </c>
      <c r="E113" t="s">
        <v>148</v>
      </c>
      <c r="F113" s="12">
        <v>0</v>
      </c>
      <c r="G113" s="12">
        <v>350000000</v>
      </c>
      <c r="H113" s="12">
        <v>300000000</v>
      </c>
      <c r="I113" s="12">
        <v>300000000</v>
      </c>
      <c r="J113" s="12"/>
      <c r="K113">
        <v>46610000</v>
      </c>
      <c r="L113">
        <v>46632000</v>
      </c>
      <c r="M113" t="e">
        <f>+VLOOKUP(D113,AGRIVET!$B$3:$G$348,5,FALSE())</f>
        <v>#N/A</v>
      </c>
      <c r="N113" t="s">
        <v>1261</v>
      </c>
      <c r="O113" s="12">
        <v>10644773.710000001</v>
      </c>
    </row>
    <row r="114" spans="1:15" x14ac:dyDescent="0.25">
      <c r="A114" t="s">
        <v>1184</v>
      </c>
      <c r="B114" t="s">
        <v>1230</v>
      </c>
      <c r="C114" t="s">
        <v>1259</v>
      </c>
      <c r="D114">
        <v>46732000</v>
      </c>
      <c r="E114" t="s">
        <v>15</v>
      </c>
      <c r="F114" s="12">
        <v>0</v>
      </c>
      <c r="G114" s="12"/>
      <c r="H114" s="12">
        <v>400000000</v>
      </c>
      <c r="I114" s="12">
        <v>400000000</v>
      </c>
      <c r="J114" s="12"/>
      <c r="K114">
        <v>46610000</v>
      </c>
      <c r="L114">
        <v>46633000</v>
      </c>
      <c r="M114" t="e">
        <f>+VLOOKUP(D114,AGRIVET!$B$3:$G$348,5,FALSE())</f>
        <v>#N/A</v>
      </c>
      <c r="N114" t="s">
        <v>901</v>
      </c>
      <c r="O114" s="12">
        <v>19569276.43</v>
      </c>
    </row>
    <row r="115" spans="1:15" x14ac:dyDescent="0.25">
      <c r="A115" t="s">
        <v>1184</v>
      </c>
      <c r="B115" t="s">
        <v>1230</v>
      </c>
      <c r="C115" t="s">
        <v>1259</v>
      </c>
      <c r="D115">
        <v>46733000</v>
      </c>
      <c r="E115" t="s">
        <v>679</v>
      </c>
      <c r="F115" s="12">
        <v>0</v>
      </c>
      <c r="G115" s="12">
        <v>1200000000</v>
      </c>
      <c r="H115" s="12">
        <v>0</v>
      </c>
      <c r="I115" s="12">
        <v>0</v>
      </c>
      <c r="J115" s="12"/>
      <c r="K115">
        <v>46610000</v>
      </c>
      <c r="L115">
        <v>46660000</v>
      </c>
      <c r="M115" t="e">
        <f>+VLOOKUP(D115,AGRIVET!$B$3:$G$348,5,FALSE())</f>
        <v>#N/A</v>
      </c>
      <c r="N115" t="s">
        <v>1262</v>
      </c>
      <c r="O115" s="12">
        <v>5460093.9000000004</v>
      </c>
    </row>
    <row r="116" spans="1:15" x14ac:dyDescent="0.25">
      <c r="A116" t="s">
        <v>1184</v>
      </c>
      <c r="B116" t="s">
        <v>1230</v>
      </c>
      <c r="C116" t="s">
        <v>1259</v>
      </c>
      <c r="D116">
        <v>46734000</v>
      </c>
      <c r="E116" t="s">
        <v>681</v>
      </c>
      <c r="F116" s="12">
        <v>0</v>
      </c>
      <c r="G116" s="12">
        <v>10070398.800000001</v>
      </c>
      <c r="H116" s="12">
        <v>10070398.800000001</v>
      </c>
      <c r="I116" s="12">
        <v>10070398.800000001</v>
      </c>
      <c r="J116" s="12"/>
      <c r="K116">
        <v>46610000</v>
      </c>
      <c r="L116">
        <v>46631000</v>
      </c>
      <c r="M116" t="e">
        <f>+VLOOKUP(D116,AGRIVET!$B$3:$G$348,5,FALSE())</f>
        <v>#N/A</v>
      </c>
      <c r="N116" t="s">
        <v>896</v>
      </c>
      <c r="O116" s="12">
        <v>4579886.01</v>
      </c>
    </row>
    <row r="117" spans="1:15" x14ac:dyDescent="0.25">
      <c r="A117" t="s">
        <v>1184</v>
      </c>
      <c r="B117" t="s">
        <v>1230</v>
      </c>
      <c r="C117" t="s">
        <v>1259</v>
      </c>
      <c r="D117">
        <v>46736000</v>
      </c>
      <c r="E117" t="s">
        <v>2</v>
      </c>
      <c r="F117" s="12">
        <v>0</v>
      </c>
      <c r="G117" s="12">
        <v>3750000</v>
      </c>
      <c r="H117" s="12">
        <v>0</v>
      </c>
      <c r="I117" s="12">
        <v>0</v>
      </c>
      <c r="J117" s="12"/>
      <c r="K117">
        <v>46610000</v>
      </c>
      <c r="L117">
        <v>46639000</v>
      </c>
      <c r="M117" t="e">
        <f>+VLOOKUP(D117,AGRIVET!$B$3:$G$348,5,FALSE())</f>
        <v>#N/A</v>
      </c>
      <c r="N117" t="s">
        <v>1263</v>
      </c>
      <c r="O117" s="12">
        <v>358849.76</v>
      </c>
    </row>
    <row r="118" spans="1:15" x14ac:dyDescent="0.25">
      <c r="A118" t="s">
        <v>1184</v>
      </c>
      <c r="B118" t="s">
        <v>1230</v>
      </c>
      <c r="C118" t="s">
        <v>1259</v>
      </c>
      <c r="D118">
        <v>46711000</v>
      </c>
      <c r="E118" t="s">
        <v>139</v>
      </c>
      <c r="F118" s="12">
        <v>0</v>
      </c>
      <c r="G118" s="12">
        <v>-161261374.30000001</v>
      </c>
      <c r="H118" s="12">
        <v>-143054690.19999999</v>
      </c>
      <c r="I118" s="12">
        <v>-143054690.19999999</v>
      </c>
      <c r="J118" s="12"/>
      <c r="K118">
        <v>46610000</v>
      </c>
      <c r="L118">
        <v>46625000</v>
      </c>
      <c r="M118" t="e">
        <f>+VLOOKUP(D118,AGRIVET!$B$3:$G$348,5,FALSE())</f>
        <v>#N/A</v>
      </c>
      <c r="N118" t="s">
        <v>1264</v>
      </c>
      <c r="O118" s="12">
        <v>46486823.310000002</v>
      </c>
    </row>
    <row r="119" spans="1:15" x14ac:dyDescent="0.25">
      <c r="A119" t="s">
        <v>1184</v>
      </c>
      <c r="B119" t="s">
        <v>1230</v>
      </c>
      <c r="C119" t="s">
        <v>1259</v>
      </c>
      <c r="D119">
        <v>46780000</v>
      </c>
      <c r="E119" t="s">
        <v>1265</v>
      </c>
      <c r="F119" s="12">
        <v>0</v>
      </c>
      <c r="G119" s="12">
        <v>950307</v>
      </c>
      <c r="H119" s="12">
        <v>0</v>
      </c>
      <c r="I119" s="12">
        <v>0</v>
      </c>
      <c r="J119" s="12"/>
      <c r="K119">
        <v>46610000</v>
      </c>
      <c r="L119">
        <v>46642000</v>
      </c>
      <c r="M119" t="e">
        <f>+VLOOKUP(D119,AGRIVET!$B$3:$G$348,5,FALSE())</f>
        <v>#N/A</v>
      </c>
      <c r="N119" t="s">
        <v>1266</v>
      </c>
      <c r="O119" s="12">
        <v>1600</v>
      </c>
    </row>
    <row r="120" spans="1:15" x14ac:dyDescent="0.25">
      <c r="A120" t="s">
        <v>1184</v>
      </c>
      <c r="B120" t="s">
        <v>1267</v>
      </c>
      <c r="C120" t="s">
        <v>1268</v>
      </c>
      <c r="D120">
        <v>47100000</v>
      </c>
      <c r="E120" t="s">
        <v>157</v>
      </c>
      <c r="F120" s="12">
        <v>-8428096.9600000009</v>
      </c>
      <c r="G120" s="12">
        <v>-1167523.33</v>
      </c>
      <c r="H120" s="12">
        <v>538310</v>
      </c>
      <c r="I120" s="12">
        <v>538310</v>
      </c>
      <c r="J120" s="12"/>
      <c r="K120">
        <v>46610000</v>
      </c>
      <c r="L120">
        <v>46640000</v>
      </c>
      <c r="M120">
        <f>+VLOOKUP(D120,AGRIVET!$B$3:$G$348,5,FALSE())</f>
        <v>0</v>
      </c>
      <c r="N120" t="s">
        <v>684</v>
      </c>
      <c r="O120" s="12">
        <v>49388618.590000004</v>
      </c>
    </row>
    <row r="121" spans="1:15" x14ac:dyDescent="0.25">
      <c r="A121" t="s">
        <v>1184</v>
      </c>
      <c r="B121" t="s">
        <v>1269</v>
      </c>
      <c r="C121" t="s">
        <v>1270</v>
      </c>
      <c r="D121">
        <v>48600000</v>
      </c>
      <c r="E121" t="s">
        <v>158</v>
      </c>
      <c r="F121" s="12">
        <v>9072589.6799999997</v>
      </c>
      <c r="G121" s="12">
        <v>15286777.539999999</v>
      </c>
      <c r="H121" s="12">
        <v>150000</v>
      </c>
      <c r="I121" s="12">
        <v>150000</v>
      </c>
      <c r="J121" s="12"/>
      <c r="K121">
        <v>46610000</v>
      </c>
      <c r="L121">
        <v>46623000</v>
      </c>
      <c r="M121">
        <f>+VLOOKUP(D121,AGRIVET!$B$3:$G$348,5,FALSE())</f>
        <v>132592686.89</v>
      </c>
      <c r="N121" t="s">
        <v>895</v>
      </c>
      <c r="O121" s="12">
        <v>20625565.699999999</v>
      </c>
    </row>
    <row r="122" spans="1:15" x14ac:dyDescent="0.25">
      <c r="A122" t="s">
        <v>1184</v>
      </c>
      <c r="B122" t="s">
        <v>1269</v>
      </c>
      <c r="C122" t="s">
        <v>1271</v>
      </c>
      <c r="D122">
        <v>48700000</v>
      </c>
      <c r="E122" t="s">
        <v>1272</v>
      </c>
      <c r="F122" s="12">
        <v>-2138926490.6300001</v>
      </c>
      <c r="G122" s="12">
        <v>-2138926490.6300001</v>
      </c>
      <c r="H122" s="12">
        <v>0</v>
      </c>
      <c r="I122" s="12">
        <v>0</v>
      </c>
      <c r="J122" s="12"/>
      <c r="K122">
        <v>46610000</v>
      </c>
      <c r="L122">
        <v>46619000</v>
      </c>
      <c r="M122" t="e">
        <f>+VLOOKUP(D122,AGRIVET!$B$3:$G$348,5,FALSE())</f>
        <v>#N/A</v>
      </c>
      <c r="N122" t="s">
        <v>1273</v>
      </c>
      <c r="O122" s="12">
        <v>105252474.25</v>
      </c>
    </row>
    <row r="123" spans="1:15" x14ac:dyDescent="0.25">
      <c r="A123" t="s">
        <v>1184</v>
      </c>
      <c r="B123" t="s">
        <v>1274</v>
      </c>
      <c r="C123" t="s">
        <v>1275</v>
      </c>
      <c r="D123">
        <v>49100000</v>
      </c>
      <c r="E123" t="s">
        <v>336</v>
      </c>
      <c r="F123" s="12">
        <v>-415719177.52999997</v>
      </c>
      <c r="G123" s="12">
        <v>-552578746.62</v>
      </c>
      <c r="H123" s="12">
        <v>-558197844.67999995</v>
      </c>
      <c r="I123" s="12">
        <v>-558197844.67999995</v>
      </c>
      <c r="J123" s="12"/>
      <c r="K123">
        <v>46610000</v>
      </c>
      <c r="L123">
        <v>46626000</v>
      </c>
      <c r="M123">
        <f>+VLOOKUP(D123,AGRIVET!$B$3:$G$348,5,FALSE())</f>
        <v>-1006883187.88</v>
      </c>
      <c r="N123" t="s">
        <v>1276</v>
      </c>
      <c r="O123" s="12">
        <v>38766247.740000002</v>
      </c>
    </row>
    <row r="124" spans="1:15" x14ac:dyDescent="0.25">
      <c r="A124" t="s">
        <v>1277</v>
      </c>
      <c r="B124" t="s">
        <v>1278</v>
      </c>
      <c r="C124" t="s">
        <v>1279</v>
      </c>
      <c r="D124">
        <v>51110000</v>
      </c>
      <c r="E124" t="s">
        <v>386</v>
      </c>
      <c r="F124" s="12">
        <v>311274895.64999998</v>
      </c>
      <c r="G124" s="12">
        <v>490100649.49999899</v>
      </c>
      <c r="H124" s="12">
        <v>356548328.58759898</v>
      </c>
      <c r="I124" s="12">
        <v>356548328.58759898</v>
      </c>
      <c r="J124" s="12"/>
      <c r="K124">
        <v>46610000</v>
      </c>
      <c r="L124">
        <v>46616000</v>
      </c>
      <c r="M124">
        <f>+VLOOKUP(D124,AGRIVET!$B$3:$G$348,5,FALSE())</f>
        <v>2922528033.5599999</v>
      </c>
      <c r="N124" t="s">
        <v>1280</v>
      </c>
      <c r="O124" s="12">
        <v>30667378.050000001</v>
      </c>
    </row>
    <row r="125" spans="1:15" x14ac:dyDescent="0.25">
      <c r="A125" t="s">
        <v>1277</v>
      </c>
      <c r="B125" t="s">
        <v>1278</v>
      </c>
      <c r="C125" t="s">
        <v>1281</v>
      </c>
      <c r="D125">
        <v>51211000</v>
      </c>
      <c r="E125" t="s">
        <v>343</v>
      </c>
      <c r="F125" s="12">
        <v>-539822831.54089797</v>
      </c>
      <c r="G125" s="12">
        <v>-121621378.880501</v>
      </c>
      <c r="H125" s="12">
        <v>-222450201.53559801</v>
      </c>
      <c r="I125" s="12">
        <v>-222450201.53559801</v>
      </c>
      <c r="J125" s="12"/>
      <c r="K125">
        <v>46610000</v>
      </c>
      <c r="L125">
        <v>46618000</v>
      </c>
      <c r="M125">
        <f>+VLOOKUP(D125,AGRIVET!$B$3:$G$348,5,FALSE())</f>
        <v>-874773371.59000003</v>
      </c>
      <c r="N125" t="s">
        <v>899</v>
      </c>
      <c r="O125" s="12">
        <v>1244000</v>
      </c>
    </row>
    <row r="126" spans="1:15" x14ac:dyDescent="0.25">
      <c r="A126" t="s">
        <v>1277</v>
      </c>
      <c r="B126" t="s">
        <v>1278</v>
      </c>
      <c r="C126" t="s">
        <v>1281</v>
      </c>
      <c r="D126">
        <v>51212000</v>
      </c>
      <c r="E126" t="s">
        <v>711</v>
      </c>
      <c r="F126" s="12">
        <v>53730781.4384</v>
      </c>
      <c r="G126" s="12">
        <v>35011974.949000001</v>
      </c>
      <c r="H126" s="12">
        <v>47601011.691</v>
      </c>
      <c r="I126" s="12">
        <v>47601011.691</v>
      </c>
      <c r="J126" s="12"/>
      <c r="K126">
        <v>46610000</v>
      </c>
      <c r="L126">
        <v>46638000</v>
      </c>
      <c r="M126">
        <f>+VLOOKUP(D126,AGRIVET!$B$3:$G$348,5,FALSE())</f>
        <v>19277276.18</v>
      </c>
      <c r="N126" t="s">
        <v>1282</v>
      </c>
      <c r="O126" s="12">
        <v>-10587000</v>
      </c>
    </row>
    <row r="127" spans="1:15" x14ac:dyDescent="0.25">
      <c r="A127" t="s">
        <v>1277</v>
      </c>
      <c r="B127" t="s">
        <v>1278</v>
      </c>
      <c r="C127" t="s">
        <v>1281</v>
      </c>
      <c r="D127">
        <v>51213000</v>
      </c>
      <c r="E127" t="s">
        <v>713</v>
      </c>
      <c r="F127" s="12">
        <v>2274873.0953000002</v>
      </c>
      <c r="G127" s="12">
        <v>4458157.0071999999</v>
      </c>
      <c r="H127" s="12">
        <v>9281893.74840004</v>
      </c>
      <c r="I127" s="12">
        <v>9281893.74840004</v>
      </c>
      <c r="J127" s="12"/>
      <c r="K127">
        <v>46610000</v>
      </c>
      <c r="L127">
        <v>46613000</v>
      </c>
      <c r="M127">
        <f>+VLOOKUP(D127,AGRIVET!$B$3:$G$348,5,FALSE())</f>
        <v>7964578.0999999996</v>
      </c>
      <c r="N127" t="s">
        <v>1283</v>
      </c>
      <c r="O127" s="12">
        <v>2031605</v>
      </c>
    </row>
    <row r="128" spans="1:15" x14ac:dyDescent="0.25">
      <c r="A128" t="s">
        <v>1277</v>
      </c>
      <c r="B128" t="s">
        <v>1278</v>
      </c>
      <c r="C128" t="s">
        <v>1281</v>
      </c>
      <c r="D128">
        <v>51221000</v>
      </c>
      <c r="E128" t="s">
        <v>715</v>
      </c>
      <c r="F128" s="12">
        <v>341994254.46139598</v>
      </c>
      <c r="G128" s="12">
        <v>-193551397.876201</v>
      </c>
      <c r="H128" s="12">
        <v>-379514356.96279901</v>
      </c>
      <c r="I128" s="12">
        <v>-379514356.96279901</v>
      </c>
      <c r="J128" s="12"/>
      <c r="K128">
        <v>46610000</v>
      </c>
      <c r="L128">
        <v>46717000</v>
      </c>
      <c r="M128">
        <f>+VLOOKUP(D128,AGRIVET!$B$3:$G$348,5,FALSE())</f>
        <v>-801011359.75</v>
      </c>
      <c r="N128" t="s">
        <v>1284</v>
      </c>
      <c r="O128" s="12">
        <v>9802303.5299999993</v>
      </c>
    </row>
    <row r="129" spans="1:15" x14ac:dyDescent="0.25">
      <c r="A129" t="s">
        <v>1277</v>
      </c>
      <c r="B129" t="s">
        <v>1278</v>
      </c>
      <c r="C129" t="s">
        <v>1281</v>
      </c>
      <c r="D129">
        <v>51231000</v>
      </c>
      <c r="E129" t="s">
        <v>717</v>
      </c>
      <c r="F129" s="12">
        <v>91301606.858499795</v>
      </c>
      <c r="G129" s="12">
        <v>-258616753.895199</v>
      </c>
      <c r="H129" s="12">
        <v>-229778471.65880001</v>
      </c>
      <c r="I129" s="12">
        <v>-229778471.65880001</v>
      </c>
      <c r="J129" s="12"/>
      <c r="K129">
        <v>46610000</v>
      </c>
      <c r="L129">
        <v>46635000</v>
      </c>
      <c r="M129">
        <f>+VLOOKUP(D129,AGRIVET!$B$3:$G$348,5,FALSE())</f>
        <v>-272588028.07999998</v>
      </c>
      <c r="N129" t="s">
        <v>1285</v>
      </c>
      <c r="O129" s="12">
        <v>1904094</v>
      </c>
    </row>
    <row r="130" spans="1:15" x14ac:dyDescent="0.25">
      <c r="A130" t="s">
        <v>1277</v>
      </c>
      <c r="B130" t="s">
        <v>1278</v>
      </c>
      <c r="C130" t="s">
        <v>1281</v>
      </c>
      <c r="D130">
        <v>51241000</v>
      </c>
      <c r="E130" t="s">
        <v>720</v>
      </c>
      <c r="F130" s="12">
        <v>-229177607.8405</v>
      </c>
      <c r="G130" s="12">
        <v>-125218496.818496</v>
      </c>
      <c r="H130" s="12">
        <v>-306345582.92149901</v>
      </c>
      <c r="I130" s="12">
        <v>-306345582.92149901</v>
      </c>
      <c r="J130" s="12"/>
      <c r="K130">
        <v>46610000</v>
      </c>
      <c r="L130">
        <v>46637000</v>
      </c>
      <c r="M130">
        <f>+VLOOKUP(D130,AGRIVET!$B$3:$G$348,5,FALSE())</f>
        <v>-562636174.85000002</v>
      </c>
      <c r="N130" t="s">
        <v>1286</v>
      </c>
      <c r="O130" s="12">
        <v>-3214091</v>
      </c>
    </row>
    <row r="131" spans="1:15" x14ac:dyDescent="0.25">
      <c r="A131" t="s">
        <v>1277</v>
      </c>
      <c r="B131" t="s">
        <v>1278</v>
      </c>
      <c r="C131" t="s">
        <v>1281</v>
      </c>
      <c r="D131">
        <v>51292000</v>
      </c>
      <c r="E131" t="s">
        <v>1287</v>
      </c>
      <c r="F131" s="12">
        <v>44775784</v>
      </c>
      <c r="G131" s="12">
        <v>20407039</v>
      </c>
      <c r="H131" s="12">
        <v>91817</v>
      </c>
      <c r="I131" s="12">
        <v>91817</v>
      </c>
      <c r="J131" s="12"/>
      <c r="K131">
        <v>46610000</v>
      </c>
      <c r="L131">
        <v>46636000</v>
      </c>
      <c r="M131" t="e">
        <f>+VLOOKUP(D131,AGRIVET!$B$3:$G$348,5,FALSE())</f>
        <v>#N/A</v>
      </c>
      <c r="N131" t="s">
        <v>1288</v>
      </c>
      <c r="O131" s="12">
        <v>6857818.9000000004</v>
      </c>
    </row>
    <row r="132" spans="1:15" x14ac:dyDescent="0.25">
      <c r="A132" t="s">
        <v>1277</v>
      </c>
      <c r="B132" t="s">
        <v>1278</v>
      </c>
      <c r="C132" t="s">
        <v>1289</v>
      </c>
      <c r="D132">
        <v>51910000</v>
      </c>
      <c r="E132" t="s">
        <v>721</v>
      </c>
      <c r="F132" s="12">
        <v>-2849999999.9000001</v>
      </c>
      <c r="G132" s="12">
        <v>-1950000000</v>
      </c>
      <c r="H132" s="12">
        <v>-1450000000</v>
      </c>
      <c r="I132" s="12">
        <v>-1450000000</v>
      </c>
      <c r="J132" s="12"/>
      <c r="K132">
        <v>46610000</v>
      </c>
      <c r="L132">
        <v>46636000</v>
      </c>
      <c r="M132">
        <f>+VLOOKUP(D132,AGRIVET!$B$3:$G$348,5,FALSE())</f>
        <v>-3017551168.9000001</v>
      </c>
      <c r="N132" t="s">
        <v>1290</v>
      </c>
      <c r="O132" s="12">
        <v>0</v>
      </c>
    </row>
    <row r="133" spans="1:15" x14ac:dyDescent="0.25">
      <c r="A133" t="s">
        <v>1277</v>
      </c>
      <c r="B133" t="s">
        <v>1278</v>
      </c>
      <c r="C133" t="s">
        <v>1289</v>
      </c>
      <c r="D133">
        <v>51920000</v>
      </c>
      <c r="E133" t="s">
        <v>408</v>
      </c>
      <c r="F133" s="12">
        <v>-1100000000</v>
      </c>
      <c r="G133" s="12">
        <v>-900000000</v>
      </c>
      <c r="H133" s="12">
        <v>-900000000</v>
      </c>
      <c r="I133" s="12">
        <v>-900000000</v>
      </c>
      <c r="J133" s="12"/>
      <c r="K133">
        <v>46610000</v>
      </c>
      <c r="L133">
        <v>46641000</v>
      </c>
      <c r="M133">
        <f>+VLOOKUP(D133,AGRIVET!$B$3:$G$348,5,FALSE())</f>
        <v>-3375000000</v>
      </c>
      <c r="N133" t="s">
        <v>1291</v>
      </c>
      <c r="O133" s="12">
        <v>0</v>
      </c>
    </row>
    <row r="134" spans="1:15" x14ac:dyDescent="0.25">
      <c r="A134" t="s">
        <v>1277</v>
      </c>
      <c r="B134" t="s">
        <v>1278</v>
      </c>
      <c r="C134" t="s">
        <v>1289</v>
      </c>
      <c r="D134">
        <v>51940000</v>
      </c>
      <c r="E134" t="s">
        <v>410</v>
      </c>
      <c r="F134" s="12">
        <v>-1550000000</v>
      </c>
      <c r="G134" s="12">
        <v>-950000000</v>
      </c>
      <c r="H134" s="12">
        <v>0</v>
      </c>
      <c r="I134" s="12">
        <v>0</v>
      </c>
      <c r="J134" s="12"/>
      <c r="K134">
        <v>46610000</v>
      </c>
      <c r="L134">
        <v>46641000</v>
      </c>
      <c r="M134">
        <f>+VLOOKUP(D134,AGRIVET!$B$3:$G$348,5,FALSE())</f>
        <v>-2250000000</v>
      </c>
      <c r="N134" t="s">
        <v>1292</v>
      </c>
      <c r="O134" s="12">
        <v>3025188.07</v>
      </c>
    </row>
    <row r="135" spans="1:15" x14ac:dyDescent="0.25">
      <c r="A135" t="s">
        <v>1277</v>
      </c>
      <c r="B135" t="s">
        <v>1278</v>
      </c>
      <c r="C135" t="s">
        <v>1289</v>
      </c>
      <c r="D135">
        <v>51960000</v>
      </c>
      <c r="E135" t="s">
        <v>412</v>
      </c>
      <c r="F135" s="12">
        <v>0</v>
      </c>
      <c r="G135" s="12">
        <v>-500000000</v>
      </c>
      <c r="H135" s="12">
        <v>-750000000</v>
      </c>
      <c r="I135" s="12">
        <v>-750000000</v>
      </c>
      <c r="J135" s="12"/>
      <c r="K135">
        <v>46610000</v>
      </c>
      <c r="L135">
        <v>46641000</v>
      </c>
      <c r="M135" t="e">
        <f>+VLOOKUP(D135,AGRIVET!$B$3:$G$348,5,FALSE())</f>
        <v>#N/A</v>
      </c>
      <c r="N135" t="s">
        <v>1293</v>
      </c>
      <c r="O135" s="12">
        <v>0</v>
      </c>
    </row>
    <row r="136" spans="1:15" x14ac:dyDescent="0.25">
      <c r="A136" t="s">
        <v>1277</v>
      </c>
      <c r="B136" t="s">
        <v>1294</v>
      </c>
      <c r="C136" t="s">
        <v>1295</v>
      </c>
      <c r="D136">
        <v>53100000</v>
      </c>
      <c r="E136" t="s">
        <v>351</v>
      </c>
      <c r="F136" s="12">
        <v>9290675.75</v>
      </c>
      <c r="G136" s="12">
        <v>11425886.1939999</v>
      </c>
      <c r="H136" s="12">
        <v>9409938.0739996303</v>
      </c>
      <c r="I136" s="12">
        <v>9409938.0739996303</v>
      </c>
      <c r="J136" s="12"/>
      <c r="K136">
        <v>46610000</v>
      </c>
      <c r="L136">
        <v>46641000</v>
      </c>
      <c r="M136">
        <f>+VLOOKUP(D136,AGRIVET!$B$3:$G$348,5,FALSE())</f>
        <v>14386765.77</v>
      </c>
      <c r="N136" t="s">
        <v>1296</v>
      </c>
      <c r="O136" s="12">
        <v>2340016.13</v>
      </c>
    </row>
    <row r="137" spans="1:15" x14ac:dyDescent="0.25">
      <c r="A137" t="s">
        <v>1297</v>
      </c>
      <c r="B137" t="s">
        <v>1298</v>
      </c>
      <c r="C137" t="s">
        <v>1299</v>
      </c>
      <c r="D137">
        <v>60100000</v>
      </c>
      <c r="E137" t="s">
        <v>420</v>
      </c>
      <c r="F137" s="12">
        <v>0</v>
      </c>
      <c r="G137" s="12">
        <v>4797823231.7421999</v>
      </c>
      <c r="H137" s="12">
        <v>5159101502.6262999</v>
      </c>
      <c r="I137" s="12">
        <v>5159101502.6262999</v>
      </c>
      <c r="J137" s="12"/>
      <c r="K137">
        <v>46610000</v>
      </c>
      <c r="L137">
        <v>46641000</v>
      </c>
      <c r="M137" t="e">
        <f>+VLOOKUP(D137,AGRIVET!$B$3:$G$348,5,FALSE())</f>
        <v>#N/A</v>
      </c>
      <c r="N137" t="s">
        <v>1300</v>
      </c>
      <c r="O137" s="12">
        <v>4137346.55</v>
      </c>
    </row>
    <row r="138" spans="1:15" x14ac:dyDescent="0.25">
      <c r="A138" t="s">
        <v>1297</v>
      </c>
      <c r="B138" t="s">
        <v>1298</v>
      </c>
      <c r="C138" t="s">
        <v>1301</v>
      </c>
      <c r="D138">
        <v>60200000</v>
      </c>
      <c r="E138" t="s">
        <v>429</v>
      </c>
      <c r="F138" s="12">
        <v>0</v>
      </c>
      <c r="G138" s="12">
        <v>66140588.264600001</v>
      </c>
      <c r="H138" s="12">
        <v>30129407.963</v>
      </c>
      <c r="I138" s="12">
        <v>30129407.963</v>
      </c>
      <c r="J138" s="12"/>
      <c r="K138">
        <v>46610000</v>
      </c>
      <c r="L138">
        <v>46641000</v>
      </c>
      <c r="M138" t="e">
        <f>+VLOOKUP(D138,AGRIVET!$B$3:$G$348,5,FALSE())</f>
        <v>#N/A</v>
      </c>
      <c r="N138" t="s">
        <v>1302</v>
      </c>
      <c r="O138" s="12">
        <v>348695.62</v>
      </c>
    </row>
    <row r="139" spans="1:15" x14ac:dyDescent="0.25">
      <c r="A139" t="s">
        <v>1297</v>
      </c>
      <c r="B139" t="s">
        <v>1298</v>
      </c>
      <c r="C139" t="s">
        <v>1303</v>
      </c>
      <c r="D139">
        <v>60301000</v>
      </c>
      <c r="E139" t="s">
        <v>437</v>
      </c>
      <c r="F139" s="12">
        <v>-1048840297.83</v>
      </c>
      <c r="G139" s="12">
        <v>-332629734.81999999</v>
      </c>
      <c r="H139" s="12">
        <v>-970317100.66659999</v>
      </c>
      <c r="I139" s="12">
        <v>-970317100.66659999</v>
      </c>
      <c r="J139" s="12"/>
      <c r="K139">
        <v>46610000</v>
      </c>
      <c r="L139">
        <v>46641000</v>
      </c>
      <c r="M139" t="e">
        <f>+VLOOKUP(D139,AGRIVET!$B$3:$G$348,5,FALSE())</f>
        <v>#N/A</v>
      </c>
      <c r="N139" t="s">
        <v>1304</v>
      </c>
      <c r="O139" s="12">
        <v>702563.07</v>
      </c>
    </row>
    <row r="140" spans="1:15" x14ac:dyDescent="0.25">
      <c r="A140" t="s">
        <v>1297</v>
      </c>
      <c r="B140" t="s">
        <v>1298</v>
      </c>
      <c r="C140" t="s">
        <v>1303</v>
      </c>
      <c r="D140">
        <v>60307000</v>
      </c>
      <c r="E140" t="s">
        <v>726</v>
      </c>
      <c r="F140" s="12">
        <v>-397625098.22000003</v>
      </c>
      <c r="G140" s="12">
        <v>187189424.88</v>
      </c>
      <c r="H140" s="12">
        <v>-2026584576.02</v>
      </c>
      <c r="I140" s="12">
        <v>-2026584576.02</v>
      </c>
      <c r="J140" s="12"/>
      <c r="K140">
        <v>46610000</v>
      </c>
      <c r="L140">
        <v>46641000</v>
      </c>
      <c r="M140" t="e">
        <f>+VLOOKUP(D140,AGRIVET!$B$3:$G$348,5,FALSE())</f>
        <v>#N/A</v>
      </c>
      <c r="N140" t="s">
        <v>1305</v>
      </c>
      <c r="O140" s="12">
        <v>19607.48</v>
      </c>
    </row>
    <row r="141" spans="1:15" x14ac:dyDescent="0.25">
      <c r="A141" t="s">
        <v>1297</v>
      </c>
      <c r="B141" t="s">
        <v>1298</v>
      </c>
      <c r="C141" t="s">
        <v>1303</v>
      </c>
      <c r="D141">
        <v>60308000</v>
      </c>
      <c r="E141" t="s">
        <v>728</v>
      </c>
      <c r="F141" s="12">
        <v>-32155920.110001098</v>
      </c>
      <c r="G141" s="12">
        <v>-2570985358.6900001</v>
      </c>
      <c r="H141" s="12">
        <v>440879264.76999998</v>
      </c>
      <c r="I141" s="12">
        <v>440879264.76999998</v>
      </c>
      <c r="J141" s="12"/>
      <c r="K141">
        <v>46700000</v>
      </c>
      <c r="L141">
        <v>46641000</v>
      </c>
      <c r="M141" t="e">
        <f>+VLOOKUP(D141,AGRIVET!$B$3:$G$348,5,FALSE())</f>
        <v>#N/A</v>
      </c>
      <c r="N141" t="s">
        <v>1306</v>
      </c>
      <c r="O141" s="12">
        <v>0</v>
      </c>
    </row>
    <row r="142" spans="1:15" x14ac:dyDescent="0.25">
      <c r="A142" t="s">
        <v>1297</v>
      </c>
      <c r="B142" t="s">
        <v>1298</v>
      </c>
      <c r="C142" t="s">
        <v>1307</v>
      </c>
      <c r="D142">
        <v>60400000</v>
      </c>
      <c r="E142" t="s">
        <v>729</v>
      </c>
      <c r="F142" s="12">
        <v>2305750</v>
      </c>
      <c r="G142" s="12">
        <v>2305750</v>
      </c>
      <c r="H142" s="12">
        <v>0</v>
      </c>
      <c r="I142" s="12">
        <v>0</v>
      </c>
      <c r="J142" s="12"/>
      <c r="K142">
        <v>46700000</v>
      </c>
      <c r="L142">
        <v>46711000</v>
      </c>
      <c r="M142">
        <f>+VLOOKUP(D142,AGRIVET!$B$3:$G$348,5,FALSE())</f>
        <v>36047400</v>
      </c>
      <c r="N142" t="s">
        <v>892</v>
      </c>
      <c r="O142" s="12">
        <v>-161261374.30000001</v>
      </c>
    </row>
    <row r="143" spans="1:15" x14ac:dyDescent="0.25">
      <c r="A143" t="s">
        <v>1297</v>
      </c>
      <c r="B143" t="s">
        <v>1298</v>
      </c>
      <c r="C143" t="s">
        <v>1308</v>
      </c>
      <c r="D143">
        <v>60600000</v>
      </c>
      <c r="E143" t="s">
        <v>376</v>
      </c>
      <c r="F143" s="12">
        <v>0</v>
      </c>
      <c r="G143" s="12">
        <v>794881829.74070001</v>
      </c>
      <c r="H143" s="12">
        <v>900352473.87969995</v>
      </c>
      <c r="I143" s="12">
        <v>900352473.87969995</v>
      </c>
      <c r="J143" s="12"/>
      <c r="K143">
        <v>46700000</v>
      </c>
      <c r="L143">
        <v>46712000</v>
      </c>
      <c r="M143" t="e">
        <f>+VLOOKUP(D143,AGRIVET!$B$3:$G$348,5,FALSE())</f>
        <v>#N/A</v>
      </c>
      <c r="N143" t="s">
        <v>665</v>
      </c>
      <c r="O143" s="12">
        <v>1240000000</v>
      </c>
    </row>
    <row r="144" spans="1:15" x14ac:dyDescent="0.25">
      <c r="A144" t="s">
        <v>1297</v>
      </c>
      <c r="B144" t="s">
        <v>1298</v>
      </c>
      <c r="C144" t="s">
        <v>1309</v>
      </c>
      <c r="D144">
        <v>60700000</v>
      </c>
      <c r="E144" t="s">
        <v>451</v>
      </c>
      <c r="F144" s="12">
        <v>0</v>
      </c>
      <c r="G144" s="12">
        <v>2640370699.4984999</v>
      </c>
      <c r="H144" s="12">
        <v>1207891914.1106999</v>
      </c>
      <c r="I144" s="12">
        <v>1207891914.1106999</v>
      </c>
      <c r="J144" s="12"/>
      <c r="K144">
        <v>46700000</v>
      </c>
      <c r="L144">
        <v>46721000</v>
      </c>
      <c r="M144" t="e">
        <f>+VLOOKUP(D144,AGRIVET!$B$3:$G$348,5,FALSE())</f>
        <v>#N/A</v>
      </c>
      <c r="N144" t="s">
        <v>675</v>
      </c>
      <c r="O144" s="12">
        <v>350000000</v>
      </c>
    </row>
    <row r="145" spans="1:15" x14ac:dyDescent="0.25">
      <c r="A145" t="s">
        <v>1297</v>
      </c>
      <c r="B145" t="s">
        <v>1298</v>
      </c>
      <c r="C145" t="s">
        <v>1310</v>
      </c>
      <c r="D145">
        <v>60800000</v>
      </c>
      <c r="E145" t="s">
        <v>455</v>
      </c>
      <c r="F145" s="12">
        <v>0</v>
      </c>
      <c r="G145" s="12">
        <v>886763191.84300005</v>
      </c>
      <c r="H145" s="12">
        <v>920583384.37979996</v>
      </c>
      <c r="I145" s="12">
        <v>920583384.37979996</v>
      </c>
      <c r="J145" s="12"/>
      <c r="K145">
        <v>46700000</v>
      </c>
      <c r="L145">
        <v>46718000</v>
      </c>
      <c r="M145" t="e">
        <f>+VLOOKUP(D145,AGRIVET!$B$3:$G$348,5,FALSE())</f>
        <v>#N/A</v>
      </c>
      <c r="N145" t="s">
        <v>672</v>
      </c>
      <c r="O145" s="12">
        <v>825000000</v>
      </c>
    </row>
    <row r="146" spans="1:15" x14ac:dyDescent="0.25">
      <c r="A146" t="s">
        <v>1297</v>
      </c>
      <c r="B146" t="s">
        <v>1298</v>
      </c>
      <c r="C146" t="s">
        <v>1311</v>
      </c>
      <c r="D146">
        <v>60900000</v>
      </c>
      <c r="E146" t="s">
        <v>471</v>
      </c>
      <c r="F146" s="12">
        <v>-2397182.5787999998</v>
      </c>
      <c r="G146" s="12">
        <v>-12858141.68</v>
      </c>
      <c r="H146" s="12">
        <v>-7277691.398</v>
      </c>
      <c r="I146" s="12">
        <v>-7277691.398</v>
      </c>
      <c r="J146" s="12"/>
      <c r="K146">
        <v>46700000</v>
      </c>
      <c r="L146">
        <v>46736000</v>
      </c>
      <c r="M146">
        <f>+VLOOKUP(D146,AGRIVET!$B$3:$G$348,5,FALSE())</f>
        <v>-45000</v>
      </c>
      <c r="N146" t="s">
        <v>682</v>
      </c>
      <c r="O146" s="12">
        <v>3750000</v>
      </c>
    </row>
    <row r="147" spans="1:15" x14ac:dyDescent="0.25">
      <c r="A147" t="s">
        <v>1297</v>
      </c>
      <c r="B147" t="s">
        <v>1312</v>
      </c>
      <c r="C147" t="s">
        <v>1313</v>
      </c>
      <c r="D147">
        <v>61200000</v>
      </c>
      <c r="E147" t="s">
        <v>1314</v>
      </c>
      <c r="F147" s="12">
        <v>0</v>
      </c>
      <c r="G147" s="12">
        <v>0</v>
      </c>
      <c r="H147" s="12">
        <v>103801714.42</v>
      </c>
      <c r="I147" s="12">
        <v>103801714.42</v>
      </c>
      <c r="J147" s="12"/>
      <c r="K147">
        <v>46700000</v>
      </c>
      <c r="L147">
        <v>46780000</v>
      </c>
      <c r="M147" t="e">
        <f>+VLOOKUP(D147,AGRIVET!$B$3:$G$348,5,FALSE())</f>
        <v>#N/A</v>
      </c>
      <c r="N147" t="s">
        <v>901</v>
      </c>
      <c r="O147" s="12">
        <v>950307</v>
      </c>
    </row>
    <row r="148" spans="1:15" x14ac:dyDescent="0.25">
      <c r="A148" t="s">
        <v>1297</v>
      </c>
      <c r="B148" t="s">
        <v>1312</v>
      </c>
      <c r="C148" t="s">
        <v>1315</v>
      </c>
      <c r="D148">
        <v>61300000</v>
      </c>
      <c r="E148" t="s">
        <v>476</v>
      </c>
      <c r="F148" s="12">
        <v>16869516.27</v>
      </c>
      <c r="G148" s="12">
        <v>323964593.89999998</v>
      </c>
      <c r="H148" s="12">
        <v>34230077.450000003</v>
      </c>
      <c r="I148" s="12">
        <v>34230077.450000003</v>
      </c>
      <c r="J148" s="12"/>
      <c r="K148">
        <v>46700000</v>
      </c>
      <c r="L148">
        <v>46733000</v>
      </c>
      <c r="M148">
        <f>+VLOOKUP(D148,AGRIVET!$B$3:$G$348,5,FALSE())</f>
        <v>86504848.709999993</v>
      </c>
      <c r="N148" t="s">
        <v>1273</v>
      </c>
      <c r="O148" s="12">
        <v>1200000000</v>
      </c>
    </row>
    <row r="149" spans="1:15" x14ac:dyDescent="0.25">
      <c r="A149" t="s">
        <v>1297</v>
      </c>
      <c r="B149" t="s">
        <v>1312</v>
      </c>
      <c r="C149" t="s">
        <v>1316</v>
      </c>
      <c r="D149">
        <v>61500000</v>
      </c>
      <c r="E149" t="s">
        <v>479</v>
      </c>
      <c r="F149" s="12">
        <v>6160244</v>
      </c>
      <c r="G149" s="12">
        <v>163329998.87450001</v>
      </c>
      <c r="H149" s="12">
        <v>257375686.64809999</v>
      </c>
      <c r="I149" s="12">
        <v>257375686.64809999</v>
      </c>
      <c r="J149" s="12"/>
      <c r="K149">
        <v>46700000</v>
      </c>
      <c r="L149">
        <v>46734000</v>
      </c>
      <c r="M149">
        <f>+VLOOKUP(D149,AGRIVET!$B$3:$G$348,5,FALSE())</f>
        <v>702000</v>
      </c>
      <c r="N149" t="s">
        <v>680</v>
      </c>
      <c r="O149" s="12">
        <v>10070398.800000001</v>
      </c>
    </row>
    <row r="150" spans="1:15" x14ac:dyDescent="0.25">
      <c r="A150" t="s">
        <v>1297</v>
      </c>
      <c r="B150" t="s">
        <v>1312</v>
      </c>
      <c r="C150" t="s">
        <v>1317</v>
      </c>
      <c r="D150">
        <v>61600000</v>
      </c>
      <c r="E150" t="s">
        <v>485</v>
      </c>
      <c r="F150" s="12">
        <v>0</v>
      </c>
      <c r="G150" s="12">
        <v>35822465.829999998</v>
      </c>
      <c r="H150" s="12">
        <v>39067783.979999997</v>
      </c>
      <c r="I150" s="12">
        <v>39067783.979999997</v>
      </c>
      <c r="J150" s="12"/>
      <c r="K150">
        <v>46710000</v>
      </c>
      <c r="L150">
        <v>46700001</v>
      </c>
      <c r="M150" t="e">
        <f>+VLOOKUP(D150,AGRIVET!$B$3:$G$348,5,FALSE())</f>
        <v>#N/A</v>
      </c>
      <c r="N150" t="s">
        <v>663</v>
      </c>
      <c r="O150" s="12">
        <v>200000000</v>
      </c>
    </row>
    <row r="151" spans="1:15" x14ac:dyDescent="0.25">
      <c r="A151" t="s">
        <v>1297</v>
      </c>
      <c r="B151" t="s">
        <v>1312</v>
      </c>
      <c r="C151" t="s">
        <v>1318</v>
      </c>
      <c r="D151">
        <v>61700000</v>
      </c>
      <c r="E151" t="s">
        <v>744</v>
      </c>
      <c r="F151" s="12">
        <v>3207253.2</v>
      </c>
      <c r="G151" s="12">
        <v>256500</v>
      </c>
      <c r="H151" s="12">
        <v>0</v>
      </c>
      <c r="I151" s="12">
        <v>0</v>
      </c>
      <c r="J151" s="12"/>
      <c r="K151">
        <v>47100000</v>
      </c>
      <c r="L151">
        <v>47100000</v>
      </c>
      <c r="M151">
        <f>+VLOOKUP(D151,AGRIVET!$B$3:$G$348,5,FALSE())</f>
        <v>0</v>
      </c>
      <c r="N151" t="s">
        <v>157</v>
      </c>
      <c r="O151" s="12">
        <v>-1167523.33</v>
      </c>
    </row>
    <row r="152" spans="1:15" x14ac:dyDescent="0.25">
      <c r="A152" t="s">
        <v>1297</v>
      </c>
      <c r="B152" t="s">
        <v>1312</v>
      </c>
      <c r="C152" t="s">
        <v>1319</v>
      </c>
      <c r="D152">
        <v>61800000</v>
      </c>
      <c r="E152" t="s">
        <v>490</v>
      </c>
      <c r="F152" s="12">
        <v>0</v>
      </c>
      <c r="G152" s="12">
        <v>687014.44</v>
      </c>
      <c r="H152" s="12">
        <v>2047916.67</v>
      </c>
      <c r="I152" s="12">
        <v>2047916.67</v>
      </c>
      <c r="J152" s="12"/>
      <c r="K152">
        <v>48600000</v>
      </c>
      <c r="L152">
        <v>48600000</v>
      </c>
      <c r="M152" t="e">
        <f>+VLOOKUP(D152,AGRIVET!$B$3:$G$348,5,FALSE())</f>
        <v>#N/A</v>
      </c>
      <c r="N152" t="s">
        <v>158</v>
      </c>
      <c r="O152" s="12">
        <v>15286777.539999999</v>
      </c>
    </row>
    <row r="153" spans="1:15" x14ac:dyDescent="0.25">
      <c r="A153" t="s">
        <v>1297</v>
      </c>
      <c r="B153" t="s">
        <v>1320</v>
      </c>
      <c r="C153" t="s">
        <v>1321</v>
      </c>
      <c r="D153">
        <v>62100000</v>
      </c>
      <c r="E153" t="s">
        <v>496</v>
      </c>
      <c r="F153" s="12">
        <v>25602808.469999999</v>
      </c>
      <c r="G153" s="12">
        <v>131273377.87</v>
      </c>
      <c r="H153" s="12">
        <v>109526784.543</v>
      </c>
      <c r="I153" s="12">
        <v>109526784.543</v>
      </c>
      <c r="J153" s="12"/>
      <c r="K153">
        <v>48700000</v>
      </c>
      <c r="L153">
        <v>48700000</v>
      </c>
      <c r="M153">
        <f>+VLOOKUP(D153,AGRIVET!$B$3:$G$348,5,FALSE())</f>
        <v>197029756.21000001</v>
      </c>
      <c r="N153" t="s">
        <v>1322</v>
      </c>
      <c r="O153" s="12">
        <v>-2138926490.6300001</v>
      </c>
    </row>
    <row r="154" spans="1:15" x14ac:dyDescent="0.25">
      <c r="A154" t="s">
        <v>1297</v>
      </c>
      <c r="B154" t="s">
        <v>1320</v>
      </c>
      <c r="C154" t="s">
        <v>1323</v>
      </c>
      <c r="D154">
        <v>62200000</v>
      </c>
      <c r="E154" t="s">
        <v>501</v>
      </c>
      <c r="F154" s="12">
        <v>0</v>
      </c>
      <c r="G154" s="12">
        <v>138587830.31</v>
      </c>
      <c r="H154" s="12">
        <v>255567418.65000001</v>
      </c>
      <c r="I154" s="12">
        <v>255567418.65000001</v>
      </c>
      <c r="J154" s="12"/>
      <c r="K154">
        <v>49100000</v>
      </c>
      <c r="L154">
        <v>49100000</v>
      </c>
      <c r="M154" t="e">
        <f>+VLOOKUP(D154,AGRIVET!$B$3:$G$348,5,FALSE())</f>
        <v>#N/A</v>
      </c>
      <c r="N154" t="s">
        <v>1324</v>
      </c>
      <c r="O154" s="12">
        <v>-552578746.62</v>
      </c>
    </row>
    <row r="155" spans="1:15" x14ac:dyDescent="0.25">
      <c r="A155" t="s">
        <v>1297</v>
      </c>
      <c r="B155" t="s">
        <v>1320</v>
      </c>
      <c r="C155" t="s">
        <v>1325</v>
      </c>
      <c r="D155">
        <v>62300000</v>
      </c>
      <c r="E155" t="s">
        <v>514</v>
      </c>
      <c r="F155" s="12">
        <v>135600</v>
      </c>
      <c r="G155" s="12">
        <v>8141065.4500000002</v>
      </c>
      <c r="H155" s="12">
        <v>82032912.802300006</v>
      </c>
      <c r="I155" s="12">
        <v>82032912.802300006</v>
      </c>
      <c r="J155" s="12"/>
      <c r="K155">
        <v>51110000</v>
      </c>
      <c r="L155">
        <v>51110000</v>
      </c>
      <c r="M155" t="e">
        <f>+VLOOKUP(D155,AGRIVET!$B$3:$G$348,5,FALSE())</f>
        <v>#N/A</v>
      </c>
      <c r="N155" t="s">
        <v>1326</v>
      </c>
      <c r="O155" s="12">
        <v>578211064.68999898</v>
      </c>
    </row>
    <row r="156" spans="1:15" x14ac:dyDescent="0.25">
      <c r="A156" t="s">
        <v>1297</v>
      </c>
      <c r="B156" t="s">
        <v>1320</v>
      </c>
      <c r="C156" t="s">
        <v>1327</v>
      </c>
      <c r="D156">
        <v>62401000</v>
      </c>
      <c r="E156" t="s">
        <v>520</v>
      </c>
      <c r="F156" s="12">
        <v>4028333.31</v>
      </c>
      <c r="G156" s="12">
        <v>10641350</v>
      </c>
      <c r="H156" s="12">
        <v>94951350</v>
      </c>
      <c r="I156" s="12">
        <v>94951350</v>
      </c>
      <c r="J156" s="12"/>
      <c r="K156">
        <v>51120000</v>
      </c>
      <c r="L156">
        <v>51110000</v>
      </c>
      <c r="M156">
        <f>+VLOOKUP(D156,AGRIVET!$B$3:$G$348,5,FALSE())</f>
        <v>221677208</v>
      </c>
      <c r="N156" t="s">
        <v>1328</v>
      </c>
      <c r="O156" s="12">
        <v>894396</v>
      </c>
    </row>
    <row r="157" spans="1:15" x14ac:dyDescent="0.25">
      <c r="A157" t="s">
        <v>1297</v>
      </c>
      <c r="B157" t="s">
        <v>1320</v>
      </c>
      <c r="C157" t="s">
        <v>1329</v>
      </c>
      <c r="D157">
        <v>62501000</v>
      </c>
      <c r="E157" t="s">
        <v>526</v>
      </c>
      <c r="F157" s="12">
        <v>75666715.969999999</v>
      </c>
      <c r="G157" s="12">
        <v>215123440.4772</v>
      </c>
      <c r="H157" s="12">
        <v>447819485.75</v>
      </c>
      <c r="I157" s="12">
        <v>447819485.75</v>
      </c>
      <c r="J157" s="12"/>
      <c r="K157">
        <v>51121000</v>
      </c>
      <c r="L157">
        <v>51110000</v>
      </c>
      <c r="M157">
        <f>+VLOOKUP(D157,AGRIVET!$B$3:$G$348,5,FALSE())</f>
        <v>196086675</v>
      </c>
      <c r="N157" t="s">
        <v>1330</v>
      </c>
      <c r="O157" s="12">
        <v>18937898.68</v>
      </c>
    </row>
    <row r="158" spans="1:15" x14ac:dyDescent="0.25">
      <c r="A158" t="s">
        <v>1297</v>
      </c>
      <c r="B158" t="s">
        <v>1320</v>
      </c>
      <c r="C158" t="s">
        <v>1331</v>
      </c>
      <c r="D158">
        <v>62601000</v>
      </c>
      <c r="E158" t="s">
        <v>532</v>
      </c>
      <c r="F158" s="12">
        <v>551168.1</v>
      </c>
      <c r="G158" s="12">
        <v>148692569.80000001</v>
      </c>
      <c r="H158" s="12">
        <v>105523640.33</v>
      </c>
      <c r="I158" s="12">
        <v>105523640.33</v>
      </c>
      <c r="J158" s="12"/>
      <c r="K158">
        <v>51126000</v>
      </c>
      <c r="L158">
        <v>51110000</v>
      </c>
      <c r="M158">
        <f>+VLOOKUP(D158,AGRIVET!$B$3:$G$348,5,FALSE())</f>
        <v>1136683.5</v>
      </c>
      <c r="N158" t="s">
        <v>1332</v>
      </c>
      <c r="O158" s="12">
        <v>1275068.72</v>
      </c>
    </row>
    <row r="159" spans="1:15" x14ac:dyDescent="0.25">
      <c r="A159" t="s">
        <v>1297</v>
      </c>
      <c r="B159" t="s">
        <v>1320</v>
      </c>
      <c r="C159" t="s">
        <v>1333</v>
      </c>
      <c r="D159">
        <v>62701000</v>
      </c>
      <c r="E159" t="s">
        <v>536</v>
      </c>
      <c r="F159" s="12">
        <v>16408423.4132</v>
      </c>
      <c r="G159" s="12">
        <v>94006201.5123</v>
      </c>
      <c r="H159" s="12">
        <v>97802548.892499998</v>
      </c>
      <c r="I159" s="12">
        <v>97802548.892499998</v>
      </c>
      <c r="J159" s="12"/>
      <c r="K159">
        <v>51130000</v>
      </c>
      <c r="L159">
        <v>51110000</v>
      </c>
      <c r="M159">
        <f>+VLOOKUP(D159,AGRIVET!$B$3:$G$348,5,FALSE())</f>
        <v>821462.5</v>
      </c>
      <c r="N159" t="s">
        <v>1334</v>
      </c>
      <c r="O159" s="12">
        <v>49000000</v>
      </c>
    </row>
    <row r="160" spans="1:15" x14ac:dyDescent="0.25">
      <c r="A160" t="s">
        <v>1297</v>
      </c>
      <c r="B160" t="s">
        <v>1320</v>
      </c>
      <c r="C160" t="s">
        <v>1335</v>
      </c>
      <c r="D160">
        <v>62800000</v>
      </c>
      <c r="E160" t="s">
        <v>545</v>
      </c>
      <c r="F160" s="12">
        <v>1585966.47</v>
      </c>
      <c r="G160" s="12">
        <v>1729200</v>
      </c>
      <c r="H160" s="12">
        <v>5402800</v>
      </c>
      <c r="I160" s="12">
        <v>5402800</v>
      </c>
      <c r="J160" s="12"/>
      <c r="K160">
        <v>51140000</v>
      </c>
      <c r="L160">
        <v>51110000</v>
      </c>
      <c r="M160">
        <f>+VLOOKUP(D160,AGRIVET!$B$3:$G$348,5,FALSE())</f>
        <v>1163000</v>
      </c>
      <c r="N160" t="s">
        <v>1336</v>
      </c>
      <c r="O160" s="12">
        <v>-158217778.59</v>
      </c>
    </row>
    <row r="161" spans="1:15" x14ac:dyDescent="0.25">
      <c r="A161" t="s">
        <v>1297</v>
      </c>
      <c r="B161" t="s">
        <v>1337</v>
      </c>
      <c r="C161" t="s">
        <v>1338</v>
      </c>
      <c r="D161">
        <v>63500000</v>
      </c>
      <c r="E161" t="s">
        <v>215</v>
      </c>
      <c r="F161" s="12">
        <v>1064229</v>
      </c>
      <c r="G161" s="12">
        <v>39863374</v>
      </c>
      <c r="H161" s="12">
        <v>1782850.22</v>
      </c>
      <c r="I161" s="12">
        <v>1782850.22</v>
      </c>
      <c r="J161" s="12"/>
      <c r="K161">
        <v>51211000</v>
      </c>
      <c r="L161">
        <v>51211000</v>
      </c>
      <c r="M161" t="e">
        <f>+VLOOKUP(D161,AGRIVET!$B$3:$G$348,5,FALSE())</f>
        <v>#N/A</v>
      </c>
      <c r="N161" t="s">
        <v>1339</v>
      </c>
      <c r="O161" s="12">
        <v>-121621378.880501</v>
      </c>
    </row>
    <row r="162" spans="1:15" x14ac:dyDescent="0.25">
      <c r="A162" t="s">
        <v>1297</v>
      </c>
      <c r="B162" t="s">
        <v>1337</v>
      </c>
      <c r="C162" t="s">
        <v>1338</v>
      </c>
      <c r="D162">
        <v>63501000</v>
      </c>
      <c r="E162" t="s">
        <v>465</v>
      </c>
      <c r="F162" s="12">
        <v>1653542</v>
      </c>
      <c r="G162" s="12">
        <v>343000</v>
      </c>
      <c r="H162" s="12">
        <v>373300</v>
      </c>
      <c r="I162" s="12">
        <v>373300</v>
      </c>
      <c r="J162" s="12"/>
      <c r="K162">
        <v>51212000</v>
      </c>
      <c r="L162">
        <v>51212000</v>
      </c>
      <c r="M162" t="e">
        <f>+VLOOKUP(D162,AGRIVET!$B$3:$G$348,5,FALSE())</f>
        <v>#N/A</v>
      </c>
      <c r="N162" t="s">
        <v>711</v>
      </c>
      <c r="O162" s="12">
        <v>35011974.949000001</v>
      </c>
    </row>
    <row r="163" spans="1:15" x14ac:dyDescent="0.25">
      <c r="A163" t="s">
        <v>1297</v>
      </c>
      <c r="B163" t="s">
        <v>1337</v>
      </c>
      <c r="C163" t="s">
        <v>1338</v>
      </c>
      <c r="D163">
        <v>63502000</v>
      </c>
      <c r="E163" t="s">
        <v>546</v>
      </c>
      <c r="F163" s="12">
        <v>19138800</v>
      </c>
      <c r="G163" s="12">
        <v>24000</v>
      </c>
      <c r="H163" s="12">
        <v>0</v>
      </c>
      <c r="I163" s="12">
        <v>0</v>
      </c>
      <c r="J163" s="12"/>
      <c r="K163">
        <v>51213000</v>
      </c>
      <c r="L163">
        <v>51213000</v>
      </c>
      <c r="M163">
        <f>+VLOOKUP(D163,AGRIVET!$B$3:$G$348,5,FALSE())</f>
        <v>0</v>
      </c>
      <c r="N163" t="s">
        <v>713</v>
      </c>
      <c r="O163" s="12">
        <v>4458157.0071999999</v>
      </c>
    </row>
    <row r="164" spans="1:15" x14ac:dyDescent="0.25">
      <c r="A164" t="s">
        <v>1297</v>
      </c>
      <c r="B164" t="s">
        <v>1337</v>
      </c>
      <c r="C164" t="s">
        <v>1338</v>
      </c>
      <c r="D164">
        <v>63503000</v>
      </c>
      <c r="E164" t="s">
        <v>213</v>
      </c>
      <c r="F164" s="12">
        <v>360509</v>
      </c>
      <c r="G164" s="12">
        <v>543000</v>
      </c>
      <c r="H164" s="12">
        <v>687800</v>
      </c>
      <c r="I164" s="12">
        <v>687800</v>
      </c>
      <c r="J164" s="12"/>
      <c r="K164">
        <v>51221000</v>
      </c>
      <c r="L164">
        <v>51221000</v>
      </c>
      <c r="M164">
        <f>+VLOOKUP(D164,AGRIVET!$B$3:$G$348,5,FALSE())</f>
        <v>619000</v>
      </c>
      <c r="N164" t="s">
        <v>715</v>
      </c>
      <c r="O164" s="12">
        <v>-193551397.876201</v>
      </c>
    </row>
    <row r="165" spans="1:15" x14ac:dyDescent="0.25">
      <c r="A165" t="s">
        <v>1297</v>
      </c>
      <c r="B165" t="s">
        <v>1337</v>
      </c>
      <c r="C165" t="s">
        <v>1338</v>
      </c>
      <c r="D165">
        <v>63504000</v>
      </c>
      <c r="E165" t="s">
        <v>547</v>
      </c>
      <c r="F165" s="12">
        <v>19846584.140000001</v>
      </c>
      <c r="G165" s="12">
        <v>4320569.7699999996</v>
      </c>
      <c r="H165" s="12">
        <v>15499457</v>
      </c>
      <c r="I165" s="12">
        <v>15499457</v>
      </c>
      <c r="J165" s="12"/>
      <c r="K165">
        <v>51231000</v>
      </c>
      <c r="L165">
        <v>51231000</v>
      </c>
      <c r="M165">
        <f>+VLOOKUP(D165,AGRIVET!$B$3:$G$348,5,FALSE())</f>
        <v>50487639.649999999</v>
      </c>
      <c r="N165" t="s">
        <v>717</v>
      </c>
      <c r="O165" s="12">
        <v>-258616753.895199</v>
      </c>
    </row>
    <row r="166" spans="1:15" x14ac:dyDescent="0.25">
      <c r="A166" t="s">
        <v>1297</v>
      </c>
      <c r="B166" t="s">
        <v>1337</v>
      </c>
      <c r="C166" t="s">
        <v>1338</v>
      </c>
      <c r="D166">
        <v>63506000</v>
      </c>
      <c r="E166" t="s">
        <v>474</v>
      </c>
      <c r="F166" s="12">
        <v>0</v>
      </c>
      <c r="G166" s="12">
        <v>4743094.3449999997</v>
      </c>
      <c r="H166" s="12">
        <v>13632524.8616</v>
      </c>
      <c r="I166" s="12">
        <v>13632524.8616</v>
      </c>
      <c r="J166" s="12"/>
      <c r="K166">
        <v>51241000</v>
      </c>
      <c r="L166">
        <v>51241000</v>
      </c>
      <c r="M166">
        <f>+VLOOKUP(D166,AGRIVET!$B$3:$G$348,5,FALSE())</f>
        <v>0</v>
      </c>
      <c r="N166" t="s">
        <v>720</v>
      </c>
      <c r="O166" s="12">
        <v>-125218496.818496</v>
      </c>
    </row>
    <row r="167" spans="1:15" x14ac:dyDescent="0.25">
      <c r="A167" t="s">
        <v>1297</v>
      </c>
      <c r="B167" t="s">
        <v>1337</v>
      </c>
      <c r="C167" t="s">
        <v>1338</v>
      </c>
      <c r="D167">
        <v>63508000</v>
      </c>
      <c r="E167" t="s">
        <v>1063</v>
      </c>
      <c r="F167" s="12">
        <v>0</v>
      </c>
      <c r="G167" s="12">
        <v>4844124.8</v>
      </c>
      <c r="H167" s="12">
        <v>0</v>
      </c>
      <c r="I167" s="12">
        <v>0</v>
      </c>
      <c r="J167" s="12"/>
      <c r="K167">
        <v>51292000</v>
      </c>
      <c r="L167">
        <v>51292000</v>
      </c>
      <c r="M167">
        <f>+VLOOKUP(D167,AGRIVET!$B$3:$G$348,5,FALSE())</f>
        <v>537200</v>
      </c>
      <c r="N167" t="s">
        <v>1287</v>
      </c>
      <c r="O167" s="12">
        <v>20407039</v>
      </c>
    </row>
    <row r="168" spans="1:15" x14ac:dyDescent="0.25">
      <c r="A168" t="s">
        <v>1297</v>
      </c>
      <c r="B168" t="s">
        <v>1340</v>
      </c>
      <c r="C168" t="s">
        <v>1341</v>
      </c>
      <c r="D168">
        <v>64101000</v>
      </c>
      <c r="E168" t="s">
        <v>549</v>
      </c>
      <c r="F168" s="12">
        <v>2128020473.1500001</v>
      </c>
      <c r="G168" s="12">
        <v>2015098389.75</v>
      </c>
      <c r="H168" s="12">
        <v>2484363450.1199999</v>
      </c>
      <c r="I168" s="12">
        <v>2484363450.1199999</v>
      </c>
      <c r="J168" s="12"/>
      <c r="K168">
        <v>51910000</v>
      </c>
      <c r="L168">
        <v>51910000</v>
      </c>
      <c r="M168">
        <f>+VLOOKUP(D168,AGRIVET!$B$3:$G$348,5,FALSE())</f>
        <v>1592360833.71</v>
      </c>
      <c r="N168" t="s">
        <v>721</v>
      </c>
      <c r="O168" s="12">
        <v>-1950000000</v>
      </c>
    </row>
    <row r="169" spans="1:15" x14ac:dyDescent="0.25">
      <c r="A169" t="s">
        <v>1297</v>
      </c>
      <c r="B169" t="s">
        <v>1340</v>
      </c>
      <c r="C169" t="s">
        <v>1342</v>
      </c>
      <c r="D169">
        <v>64501000</v>
      </c>
      <c r="E169" t="s">
        <v>554</v>
      </c>
      <c r="F169" s="12">
        <v>261530108.69999999</v>
      </c>
      <c r="G169" s="12">
        <v>376926383.99000001</v>
      </c>
      <c r="H169" s="12">
        <v>380685920.02999997</v>
      </c>
      <c r="I169" s="12">
        <v>380685920.02999997</v>
      </c>
      <c r="J169" s="12"/>
      <c r="K169">
        <v>51920000</v>
      </c>
      <c r="L169">
        <v>51920000</v>
      </c>
      <c r="M169">
        <f>+VLOOKUP(D169,AGRIVET!$B$3:$G$348,5,FALSE())</f>
        <v>170296259.38</v>
      </c>
      <c r="N169" t="s">
        <v>408</v>
      </c>
      <c r="O169" s="12">
        <v>-900000000</v>
      </c>
    </row>
    <row r="170" spans="1:15" x14ac:dyDescent="0.25">
      <c r="A170" t="s">
        <v>1297</v>
      </c>
      <c r="B170" t="s">
        <v>1340</v>
      </c>
      <c r="C170" t="s">
        <v>1343</v>
      </c>
      <c r="D170">
        <v>64700000</v>
      </c>
      <c r="E170" t="s">
        <v>223</v>
      </c>
      <c r="F170" s="12">
        <v>0</v>
      </c>
      <c r="G170" s="12">
        <v>209000</v>
      </c>
      <c r="H170" s="12">
        <v>1061280</v>
      </c>
      <c r="I170" s="12">
        <v>1061280</v>
      </c>
      <c r="J170" s="12"/>
      <c r="K170">
        <v>51940000</v>
      </c>
      <c r="L170">
        <v>51960000</v>
      </c>
      <c r="M170">
        <f>+VLOOKUP(D170,AGRIVET!$B$3:$G$348,5,FALSE())</f>
        <v>200000</v>
      </c>
      <c r="N170" t="s">
        <v>412</v>
      </c>
      <c r="O170" s="12">
        <v>-500000000</v>
      </c>
    </row>
    <row r="171" spans="1:15" x14ac:dyDescent="0.25">
      <c r="A171" t="s">
        <v>1297</v>
      </c>
      <c r="B171" t="s">
        <v>1340</v>
      </c>
      <c r="C171" t="s">
        <v>1344</v>
      </c>
      <c r="D171">
        <v>64801000</v>
      </c>
      <c r="E171" t="s">
        <v>556</v>
      </c>
      <c r="F171" s="12">
        <v>-5250000</v>
      </c>
      <c r="G171" s="12">
        <v>19920611.984000001</v>
      </c>
      <c r="H171" s="12">
        <v>8906649.9820000008</v>
      </c>
      <c r="I171" s="12">
        <v>8906649.9820000008</v>
      </c>
      <c r="J171" s="12"/>
      <c r="K171">
        <v>51950000</v>
      </c>
      <c r="L171">
        <v>51940000</v>
      </c>
      <c r="M171">
        <f>+VLOOKUP(D171,AGRIVET!$B$3:$G$348,5,FALSE())</f>
        <v>19394385.170000002</v>
      </c>
      <c r="N171" t="s">
        <v>410</v>
      </c>
      <c r="O171" s="12">
        <v>-950000000</v>
      </c>
    </row>
    <row r="172" spans="1:15" x14ac:dyDescent="0.25">
      <c r="A172" t="s">
        <v>1297</v>
      </c>
      <c r="B172" t="s">
        <v>1345</v>
      </c>
      <c r="C172" t="s">
        <v>1346</v>
      </c>
      <c r="D172">
        <v>65100000</v>
      </c>
      <c r="E172" t="s">
        <v>560</v>
      </c>
      <c r="F172" s="12">
        <v>30366744</v>
      </c>
      <c r="G172" s="12">
        <v>11131252.493000001</v>
      </c>
      <c r="H172" s="12">
        <v>32776610.870000001</v>
      </c>
      <c r="I172" s="12">
        <v>32776610.870000001</v>
      </c>
      <c r="J172" s="12"/>
      <c r="K172">
        <v>53100000</v>
      </c>
      <c r="L172">
        <v>53100000</v>
      </c>
      <c r="M172">
        <f>+VLOOKUP(D172,AGRIVET!$B$3:$G$348,5,FALSE())</f>
        <v>1266267.83</v>
      </c>
      <c r="N172" t="s">
        <v>351</v>
      </c>
      <c r="O172" s="12">
        <v>11425886.1939999</v>
      </c>
    </row>
    <row r="173" spans="1:15" x14ac:dyDescent="0.25">
      <c r="A173" t="s">
        <v>1297</v>
      </c>
      <c r="B173" t="s">
        <v>1345</v>
      </c>
      <c r="C173" t="s">
        <v>1347</v>
      </c>
      <c r="D173">
        <v>65200000</v>
      </c>
      <c r="E173" t="s">
        <v>495</v>
      </c>
      <c r="F173" s="12">
        <v>0</v>
      </c>
      <c r="G173" s="12">
        <v>379964897.65600002</v>
      </c>
      <c r="H173" s="12">
        <v>784159021.28439999</v>
      </c>
      <c r="I173" s="12">
        <v>784159021.28439999</v>
      </c>
      <c r="J173" s="12"/>
      <c r="K173">
        <v>60101000</v>
      </c>
      <c r="L173">
        <v>60100000</v>
      </c>
      <c r="M173">
        <f>+VLOOKUP(D173,AGRIVET!$B$3:$G$348,5,FALSE())</f>
        <v>0</v>
      </c>
      <c r="N173" t="s">
        <v>353</v>
      </c>
      <c r="O173" s="12">
        <v>535721329.75099999</v>
      </c>
    </row>
    <row r="174" spans="1:15" x14ac:dyDescent="0.25">
      <c r="A174" t="s">
        <v>1297</v>
      </c>
      <c r="B174" t="s">
        <v>1345</v>
      </c>
      <c r="C174" t="s">
        <v>1348</v>
      </c>
      <c r="D174">
        <v>65601000</v>
      </c>
      <c r="E174" t="s">
        <v>561</v>
      </c>
      <c r="F174" s="12">
        <v>2558809.71</v>
      </c>
      <c r="G174" s="12">
        <v>1000000</v>
      </c>
      <c r="H174" s="12">
        <v>65083543.799999997</v>
      </c>
      <c r="I174" s="12">
        <v>65083543.799999997</v>
      </c>
      <c r="J174" s="12"/>
      <c r="K174">
        <v>60102000</v>
      </c>
      <c r="L174">
        <v>60100000</v>
      </c>
      <c r="M174">
        <f>+VLOOKUP(D174,AGRIVET!$B$3:$G$348,5,FALSE())</f>
        <v>200722856.38999999</v>
      </c>
      <c r="N174" t="s">
        <v>1349</v>
      </c>
      <c r="O174" s="12">
        <v>31388987.103999998</v>
      </c>
    </row>
    <row r="175" spans="1:15" x14ac:dyDescent="0.25">
      <c r="A175" t="s">
        <v>1297</v>
      </c>
      <c r="B175" t="s">
        <v>1345</v>
      </c>
      <c r="C175" t="s">
        <v>1348</v>
      </c>
      <c r="D175">
        <v>65602000</v>
      </c>
      <c r="E175" t="s">
        <v>229</v>
      </c>
      <c r="F175" s="12">
        <v>12346964.130000001</v>
      </c>
      <c r="G175" s="12">
        <v>48437163.950000003</v>
      </c>
      <c r="H175" s="12">
        <v>11356300.433</v>
      </c>
      <c r="I175" s="12">
        <v>11356300.433</v>
      </c>
      <c r="J175" s="12"/>
      <c r="K175">
        <v>60103000</v>
      </c>
      <c r="L175">
        <v>60100000</v>
      </c>
      <c r="M175">
        <f>+VLOOKUP(D175,AGRIVET!$B$3:$G$348,5,FALSE())</f>
        <v>21131001.140000001</v>
      </c>
      <c r="N175" t="s">
        <v>355</v>
      </c>
      <c r="O175" s="12">
        <v>4230472480.4871998</v>
      </c>
    </row>
    <row r="176" spans="1:15" x14ac:dyDescent="0.25">
      <c r="A176" t="s">
        <v>1297</v>
      </c>
      <c r="B176" t="s">
        <v>1345</v>
      </c>
      <c r="C176" t="s">
        <v>1350</v>
      </c>
      <c r="D176">
        <v>65700000</v>
      </c>
      <c r="E176" t="s">
        <v>562</v>
      </c>
      <c r="F176" s="12">
        <v>0</v>
      </c>
      <c r="G176" s="12">
        <v>5883928.1118999999</v>
      </c>
      <c r="H176" s="12">
        <v>76700277.429299995</v>
      </c>
      <c r="I176" s="12">
        <v>76700277.429299995</v>
      </c>
      <c r="J176" s="12"/>
      <c r="K176">
        <v>60120000</v>
      </c>
      <c r="L176">
        <v>60100000</v>
      </c>
      <c r="M176">
        <f>+VLOOKUP(D176,AGRIVET!$B$3:$G$348,5,FALSE())</f>
        <v>53877367.020000003</v>
      </c>
      <c r="N176" t="s">
        <v>1351</v>
      </c>
      <c r="O176" s="12">
        <v>240434.4</v>
      </c>
    </row>
    <row r="177" spans="1:15" x14ac:dyDescent="0.25">
      <c r="A177" t="s">
        <v>1297</v>
      </c>
      <c r="B177" t="s">
        <v>1345</v>
      </c>
      <c r="C177" t="s">
        <v>1352</v>
      </c>
      <c r="D177">
        <v>65800000</v>
      </c>
      <c r="E177" t="s">
        <v>497</v>
      </c>
      <c r="F177" s="12">
        <v>10106761.9464</v>
      </c>
      <c r="G177" s="12">
        <v>27290876.780000001</v>
      </c>
      <c r="H177" s="12">
        <v>0</v>
      </c>
      <c r="I177" s="12">
        <v>0</v>
      </c>
      <c r="J177" s="12"/>
      <c r="K177">
        <v>60201000</v>
      </c>
      <c r="L177">
        <v>60200000</v>
      </c>
      <c r="M177">
        <f>+VLOOKUP(D177,AGRIVET!$B$3:$G$348,5,FALSE())</f>
        <v>170856499.80000001</v>
      </c>
      <c r="N177" t="s">
        <v>363</v>
      </c>
      <c r="O177" s="12">
        <v>397952</v>
      </c>
    </row>
    <row r="178" spans="1:15" x14ac:dyDescent="0.25">
      <c r="A178" t="s">
        <v>1297</v>
      </c>
      <c r="B178" t="s">
        <v>1353</v>
      </c>
      <c r="C178" t="s">
        <v>1354</v>
      </c>
      <c r="D178">
        <v>66100000</v>
      </c>
      <c r="E178" t="s">
        <v>563</v>
      </c>
      <c r="F178" s="12">
        <v>36252347.68</v>
      </c>
      <c r="G178" s="12">
        <v>462508954</v>
      </c>
      <c r="H178" s="12">
        <v>324323321.41000003</v>
      </c>
      <c r="I178" s="12">
        <v>324323321.41000003</v>
      </c>
      <c r="J178" s="12"/>
      <c r="K178">
        <v>60202100</v>
      </c>
      <c r="L178">
        <v>60200000</v>
      </c>
      <c r="M178" t="e">
        <f>+VLOOKUP(D178,AGRIVET!$B$3:$G$348,5,FALSE())</f>
        <v>#N/A</v>
      </c>
      <c r="N178" t="s">
        <v>365</v>
      </c>
      <c r="O178" s="12">
        <v>7142020</v>
      </c>
    </row>
    <row r="179" spans="1:15" x14ac:dyDescent="0.25">
      <c r="A179" t="s">
        <v>1297</v>
      </c>
      <c r="B179" t="s">
        <v>1353</v>
      </c>
      <c r="C179" t="s">
        <v>1355</v>
      </c>
      <c r="D179">
        <v>66600000</v>
      </c>
      <c r="E179" t="s">
        <v>232</v>
      </c>
      <c r="F179" s="12">
        <v>380884686.25669998</v>
      </c>
      <c r="G179" s="12">
        <v>259131172.53920001</v>
      </c>
      <c r="H179" s="12">
        <v>176332020.48269999</v>
      </c>
      <c r="I179" s="12">
        <v>176332020.48269999</v>
      </c>
      <c r="J179" s="12"/>
      <c r="K179">
        <v>60203000</v>
      </c>
      <c r="L179">
        <v>60200000</v>
      </c>
      <c r="M179">
        <f>+VLOOKUP(D179,AGRIVET!$B$3:$G$348,5,FALSE())</f>
        <v>376290842.94</v>
      </c>
      <c r="N179" t="s">
        <v>366</v>
      </c>
      <c r="O179" s="12">
        <v>33960122</v>
      </c>
    </row>
    <row r="180" spans="1:15" x14ac:dyDescent="0.25">
      <c r="A180" t="s">
        <v>1297</v>
      </c>
      <c r="B180" t="s">
        <v>1356</v>
      </c>
      <c r="C180" t="s">
        <v>1357</v>
      </c>
      <c r="D180">
        <v>68111000</v>
      </c>
      <c r="E180" t="s">
        <v>509</v>
      </c>
      <c r="F180" s="12">
        <v>32550522.48</v>
      </c>
      <c r="G180" s="12">
        <v>33615809.479999997</v>
      </c>
      <c r="H180" s="12">
        <v>33329593.059999999</v>
      </c>
      <c r="I180" s="12">
        <v>33329593.059999999</v>
      </c>
      <c r="J180" s="12"/>
      <c r="K180">
        <v>60204000</v>
      </c>
      <c r="L180">
        <v>60200000</v>
      </c>
      <c r="M180">
        <f>+VLOOKUP(D180,AGRIVET!$B$3:$G$348,5,FALSE())</f>
        <v>63223251.380000003</v>
      </c>
      <c r="N180" t="s">
        <v>367</v>
      </c>
      <c r="O180" s="12">
        <v>154400</v>
      </c>
    </row>
    <row r="181" spans="1:15" x14ac:dyDescent="0.25">
      <c r="A181" t="s">
        <v>1297</v>
      </c>
      <c r="B181" t="s">
        <v>1356</v>
      </c>
      <c r="C181" t="s">
        <v>1357</v>
      </c>
      <c r="D181">
        <v>68112000</v>
      </c>
      <c r="E181" t="s">
        <v>511</v>
      </c>
      <c r="F181" s="12">
        <v>603992100.70030606</v>
      </c>
      <c r="G181" s="12">
        <v>642519362.46000004</v>
      </c>
      <c r="H181" s="12">
        <v>677632702.71403098</v>
      </c>
      <c r="I181" s="12">
        <v>677632702.71403098</v>
      </c>
      <c r="J181" s="12"/>
      <c r="K181">
        <v>60205000</v>
      </c>
      <c r="L181">
        <v>60200000</v>
      </c>
      <c r="M181">
        <f>+VLOOKUP(D181,AGRIVET!$B$3:$G$348,5,FALSE())</f>
        <v>247923796.68000001</v>
      </c>
      <c r="N181" t="s">
        <v>368</v>
      </c>
      <c r="O181" s="12">
        <v>13139853.264599999</v>
      </c>
    </row>
    <row r="182" spans="1:15" x14ac:dyDescent="0.25">
      <c r="A182" t="s">
        <v>1297</v>
      </c>
      <c r="B182" t="s">
        <v>1356</v>
      </c>
      <c r="C182" t="s">
        <v>1358</v>
      </c>
      <c r="D182">
        <v>68500000</v>
      </c>
      <c r="E182" t="s">
        <v>512</v>
      </c>
      <c r="F182" s="12">
        <v>0</v>
      </c>
      <c r="G182" s="12">
        <v>20524389.84</v>
      </c>
      <c r="H182" s="12">
        <v>304274391.72000003</v>
      </c>
      <c r="I182" s="12">
        <v>304274391.72000003</v>
      </c>
      <c r="J182" s="12"/>
      <c r="K182">
        <v>60210000</v>
      </c>
      <c r="L182">
        <v>60200000</v>
      </c>
      <c r="M182">
        <f>+VLOOKUP(D182,AGRIVET!$B$3:$G$348,5,FALSE())</f>
        <v>0</v>
      </c>
      <c r="N182" t="s">
        <v>1359</v>
      </c>
      <c r="O182" s="12">
        <v>11346241</v>
      </c>
    </row>
    <row r="183" spans="1:15" x14ac:dyDescent="0.25">
      <c r="A183" t="s">
        <v>1297</v>
      </c>
      <c r="B183" t="s">
        <v>1360</v>
      </c>
      <c r="C183" t="s">
        <v>1361</v>
      </c>
      <c r="D183">
        <v>69800000</v>
      </c>
      <c r="E183" t="s">
        <v>513</v>
      </c>
      <c r="F183" s="12">
        <v>179931313.29124001</v>
      </c>
      <c r="G183" s="12">
        <v>268967049.50237101</v>
      </c>
      <c r="H183" s="12">
        <v>62694375.670217298</v>
      </c>
      <c r="I183" s="12">
        <v>62694375.670217298</v>
      </c>
      <c r="J183" s="12"/>
      <c r="K183">
        <v>60301000</v>
      </c>
      <c r="L183">
        <v>60301000</v>
      </c>
      <c r="M183">
        <f>+VLOOKUP(D183,AGRIVET!$B$3:$G$348,5,FALSE())</f>
        <v>0</v>
      </c>
      <c r="N183" t="s">
        <v>1362</v>
      </c>
      <c r="O183" s="12">
        <v>-332629734.81999999</v>
      </c>
    </row>
    <row r="184" spans="1:15" x14ac:dyDescent="0.25">
      <c r="A184" t="s">
        <v>1363</v>
      </c>
      <c r="B184" t="s">
        <v>1364</v>
      </c>
      <c r="C184" t="s">
        <v>1365</v>
      </c>
      <c r="D184">
        <v>70110000</v>
      </c>
      <c r="E184" t="s">
        <v>567</v>
      </c>
      <c r="F184" s="12">
        <v>0</v>
      </c>
      <c r="G184" s="12">
        <v>-9192754001.9825001</v>
      </c>
      <c r="H184" s="12">
        <v>-10102433593.466</v>
      </c>
      <c r="I184" s="12">
        <v>-10102433593.466</v>
      </c>
      <c r="J184" s="12"/>
      <c r="K184">
        <v>60307000</v>
      </c>
      <c r="L184">
        <v>60307000</v>
      </c>
      <c r="M184" t="e">
        <f>+VLOOKUP(D184,AGRIVET!$B$3:$G$348,5,FALSE())</f>
        <v>#N/A</v>
      </c>
      <c r="N184" t="s">
        <v>726</v>
      </c>
      <c r="O184" s="12">
        <v>187189424.88</v>
      </c>
    </row>
    <row r="185" spans="1:15" x14ac:dyDescent="0.25">
      <c r="A185" t="s">
        <v>1363</v>
      </c>
      <c r="B185" t="s">
        <v>1364</v>
      </c>
      <c r="C185" t="s">
        <v>1366</v>
      </c>
      <c r="D185">
        <v>70200000</v>
      </c>
      <c r="E185" t="s">
        <v>1367</v>
      </c>
      <c r="F185" s="12">
        <v>-589792525.95000005</v>
      </c>
      <c r="G185" s="12">
        <v>-81387.5</v>
      </c>
      <c r="H185" s="12">
        <v>0</v>
      </c>
      <c r="I185" s="12">
        <v>0</v>
      </c>
      <c r="J185" s="12"/>
      <c r="K185">
        <v>60308000</v>
      </c>
      <c r="L185">
        <v>60308000</v>
      </c>
      <c r="M185" t="e">
        <f>+VLOOKUP(D185,AGRIVET!$B$3:$G$348,5,FALSE())</f>
        <v>#N/A</v>
      </c>
      <c r="N185" t="s">
        <v>1368</v>
      </c>
      <c r="O185" s="12">
        <v>-2570985358.6900001</v>
      </c>
    </row>
    <row r="186" spans="1:15" x14ac:dyDescent="0.25">
      <c r="A186" t="s">
        <v>1363</v>
      </c>
      <c r="B186" t="s">
        <v>1364</v>
      </c>
      <c r="C186" t="s">
        <v>1369</v>
      </c>
      <c r="D186">
        <v>70600000</v>
      </c>
      <c r="E186" t="s">
        <v>521</v>
      </c>
      <c r="F186" s="12">
        <v>0</v>
      </c>
      <c r="G186" s="12">
        <v>0</v>
      </c>
      <c r="H186" s="12">
        <v>-875000</v>
      </c>
      <c r="I186" s="12">
        <v>-875000</v>
      </c>
      <c r="J186" s="12"/>
      <c r="K186">
        <v>60400000</v>
      </c>
      <c r="L186">
        <v>60400000</v>
      </c>
      <c r="M186" t="e">
        <f>+VLOOKUP(D186,AGRIVET!$B$3:$G$348,5,FALSE())</f>
        <v>#N/A</v>
      </c>
      <c r="N186" t="s">
        <v>729</v>
      </c>
      <c r="O186" s="12">
        <v>2305750</v>
      </c>
    </row>
    <row r="187" spans="1:15" x14ac:dyDescent="0.25">
      <c r="A187" t="s">
        <v>1363</v>
      </c>
      <c r="B187" t="s">
        <v>1364</v>
      </c>
      <c r="C187" t="s">
        <v>1370</v>
      </c>
      <c r="D187">
        <v>70710000</v>
      </c>
      <c r="E187" t="s">
        <v>572</v>
      </c>
      <c r="F187" s="12">
        <v>0</v>
      </c>
      <c r="G187" s="12">
        <v>-2290547874.5609999</v>
      </c>
      <c r="H187" s="12">
        <v>-2448555549.0780001</v>
      </c>
      <c r="I187" s="12">
        <v>-2448555549.0780001</v>
      </c>
      <c r="J187" s="12"/>
      <c r="K187">
        <v>60601000</v>
      </c>
      <c r="L187">
        <v>60600000</v>
      </c>
      <c r="M187" t="e">
        <f>+VLOOKUP(D187,AGRIVET!$B$3:$G$348,5,FALSE())</f>
        <v>#N/A</v>
      </c>
      <c r="N187" t="s">
        <v>164</v>
      </c>
      <c r="O187" s="12">
        <v>528405410.79000002</v>
      </c>
    </row>
    <row r="188" spans="1:15" x14ac:dyDescent="0.25">
      <c r="A188" t="s">
        <v>1363</v>
      </c>
      <c r="B188" t="s">
        <v>1364</v>
      </c>
      <c r="C188" t="s">
        <v>1371</v>
      </c>
      <c r="D188">
        <v>70800000</v>
      </c>
      <c r="E188" t="s">
        <v>522</v>
      </c>
      <c r="F188" s="12">
        <v>-31942379.3807</v>
      </c>
      <c r="G188" s="12">
        <v>-25474789.3411</v>
      </c>
      <c r="H188" s="12">
        <v>-67578706.621399999</v>
      </c>
      <c r="I188" s="12">
        <v>-67578706.621399999</v>
      </c>
      <c r="J188" s="12"/>
      <c r="K188">
        <v>60602000</v>
      </c>
      <c r="L188">
        <v>60600000</v>
      </c>
      <c r="M188" t="e">
        <f>+VLOOKUP(D188,AGRIVET!$B$3:$G$348,5,FALSE())</f>
        <v>#N/A</v>
      </c>
      <c r="N188" t="s">
        <v>165</v>
      </c>
      <c r="O188" s="12">
        <v>70880225.153999999</v>
      </c>
    </row>
    <row r="189" spans="1:15" x14ac:dyDescent="0.25">
      <c r="A189" t="s">
        <v>1363</v>
      </c>
      <c r="B189" t="s">
        <v>1364</v>
      </c>
      <c r="C189" t="s">
        <v>1372</v>
      </c>
      <c r="D189">
        <v>70900000</v>
      </c>
      <c r="E189" t="s">
        <v>523</v>
      </c>
      <c r="F189" s="12">
        <v>191140191.16339999</v>
      </c>
      <c r="G189" s="12">
        <v>46732071.194899999</v>
      </c>
      <c r="H189" s="12">
        <v>606570636.45000005</v>
      </c>
      <c r="I189" s="12">
        <v>606570636.45000005</v>
      </c>
      <c r="J189" s="12"/>
      <c r="K189">
        <v>60603000</v>
      </c>
      <c r="L189">
        <v>60600000</v>
      </c>
      <c r="M189" t="e">
        <f>+VLOOKUP(D189,AGRIVET!$B$3:$G$348,5,FALSE())</f>
        <v>#N/A</v>
      </c>
      <c r="N189" t="s">
        <v>1373</v>
      </c>
      <c r="O189" s="12">
        <v>102795666.32969999</v>
      </c>
    </row>
    <row r="190" spans="1:15" x14ac:dyDescent="0.25">
      <c r="A190" t="s">
        <v>1363</v>
      </c>
      <c r="B190" t="s">
        <v>1374</v>
      </c>
      <c r="C190" t="s">
        <v>1375</v>
      </c>
      <c r="D190">
        <v>71400000</v>
      </c>
      <c r="E190" t="s">
        <v>782</v>
      </c>
      <c r="F190" s="12">
        <v>0</v>
      </c>
      <c r="G190" s="12">
        <v>-229223482.25999999</v>
      </c>
      <c r="H190" s="12">
        <v>1241351610.8499999</v>
      </c>
      <c r="I190" s="12">
        <v>1241351610.8499999</v>
      </c>
      <c r="J190" s="12"/>
      <c r="K190">
        <v>60605000</v>
      </c>
      <c r="L190">
        <v>60600000</v>
      </c>
      <c r="M190" t="e">
        <f>+VLOOKUP(D190,AGRIVET!$B$3:$G$348,5,FALSE())</f>
        <v>#N/A</v>
      </c>
      <c r="N190" t="s">
        <v>167</v>
      </c>
      <c r="O190" s="12">
        <v>44041702.332500003</v>
      </c>
    </row>
    <row r="191" spans="1:15" x14ac:dyDescent="0.25">
      <c r="A191" t="s">
        <v>1363</v>
      </c>
      <c r="B191" t="s">
        <v>1376</v>
      </c>
      <c r="C191" t="s">
        <v>1377</v>
      </c>
      <c r="D191">
        <v>75200000</v>
      </c>
      <c r="E191" t="s">
        <v>524</v>
      </c>
      <c r="F191" s="12">
        <v>-53308213.329999998</v>
      </c>
      <c r="G191" s="12">
        <v>-715252274.75</v>
      </c>
      <c r="H191" s="12">
        <v>-954597413.62</v>
      </c>
      <c r="I191" s="12">
        <v>-954597413.62</v>
      </c>
      <c r="J191" s="12"/>
      <c r="K191">
        <v>60606000</v>
      </c>
      <c r="L191">
        <v>60600000</v>
      </c>
      <c r="M191" t="e">
        <f>+VLOOKUP(D191,AGRIVET!$B$3:$G$348,5,FALSE())</f>
        <v>#N/A</v>
      </c>
      <c r="N191" t="s">
        <v>166</v>
      </c>
      <c r="O191" s="12">
        <v>1211253.5220000099</v>
      </c>
    </row>
    <row r="192" spans="1:15" x14ac:dyDescent="0.25">
      <c r="A192" t="s">
        <v>1363</v>
      </c>
      <c r="B192" t="s">
        <v>1376</v>
      </c>
      <c r="C192" t="s">
        <v>1378</v>
      </c>
      <c r="D192">
        <v>75800000</v>
      </c>
      <c r="E192" t="s">
        <v>237</v>
      </c>
      <c r="F192" s="12">
        <v>-532372427.63139999</v>
      </c>
      <c r="G192" s="12">
        <v>-1200607963.2588</v>
      </c>
      <c r="H192" s="12">
        <v>-1260627163.8571999</v>
      </c>
      <c r="I192" s="12">
        <v>-1260627163.8571999</v>
      </c>
      <c r="J192" s="12"/>
      <c r="K192">
        <v>60607000</v>
      </c>
      <c r="L192">
        <v>60600000</v>
      </c>
      <c r="M192" t="e">
        <f>+VLOOKUP(D192,AGRIVET!$B$3:$G$348,5,FALSE())</f>
        <v>#N/A</v>
      </c>
      <c r="N192" t="s">
        <v>168</v>
      </c>
      <c r="O192" s="12">
        <v>5115768.6540000001</v>
      </c>
    </row>
    <row r="193" spans="1:15" x14ac:dyDescent="0.25">
      <c r="A193" t="s">
        <v>1363</v>
      </c>
      <c r="B193" t="s">
        <v>1379</v>
      </c>
      <c r="C193" t="s">
        <v>1380</v>
      </c>
      <c r="D193">
        <v>76500000</v>
      </c>
      <c r="E193" t="s">
        <v>574</v>
      </c>
      <c r="F193" s="12">
        <v>-4790.5</v>
      </c>
      <c r="G193" s="12">
        <v>-18225.509999999998</v>
      </c>
      <c r="H193" s="12">
        <v>-100022559.70999999</v>
      </c>
      <c r="I193" s="12">
        <v>-100022559.70999999</v>
      </c>
      <c r="J193" s="12"/>
      <c r="K193">
        <v>60608000</v>
      </c>
      <c r="L193">
        <v>60600000</v>
      </c>
      <c r="M193" t="e">
        <f>+VLOOKUP(D193,AGRIVET!$B$3:$G$348,5,FALSE())</f>
        <v>#N/A</v>
      </c>
      <c r="N193" t="s">
        <v>169</v>
      </c>
      <c r="O193" s="12">
        <v>16383352.752499999</v>
      </c>
    </row>
    <row r="194" spans="1:15" x14ac:dyDescent="0.25">
      <c r="A194" t="s">
        <v>1363</v>
      </c>
      <c r="B194" t="s">
        <v>1379</v>
      </c>
      <c r="C194" t="s">
        <v>1381</v>
      </c>
      <c r="D194">
        <v>76600000</v>
      </c>
      <c r="E194" t="s">
        <v>239</v>
      </c>
      <c r="F194" s="12">
        <v>-85398613.087200001</v>
      </c>
      <c r="G194" s="12">
        <v>-31575913.798300002</v>
      </c>
      <c r="H194" s="12">
        <v>-52732998.523500003</v>
      </c>
      <c r="I194" s="12">
        <v>-52732998.523500003</v>
      </c>
      <c r="J194" s="12"/>
      <c r="K194">
        <v>60609000</v>
      </c>
      <c r="L194">
        <v>60600000</v>
      </c>
      <c r="M194" t="e">
        <f>+VLOOKUP(D194,AGRIVET!$B$3:$G$348,5,FALSE())</f>
        <v>#N/A</v>
      </c>
      <c r="N194" t="s">
        <v>170</v>
      </c>
      <c r="O194" s="12">
        <v>5573940</v>
      </c>
    </row>
    <row r="195" spans="1:15" x14ac:dyDescent="0.25">
      <c r="A195" t="s">
        <v>1363</v>
      </c>
      <c r="B195" t="s">
        <v>1382</v>
      </c>
      <c r="C195" t="s">
        <v>1383</v>
      </c>
      <c r="D195">
        <v>78500000</v>
      </c>
      <c r="E195" t="s">
        <v>529</v>
      </c>
      <c r="F195" s="12">
        <v>0</v>
      </c>
      <c r="G195" s="12">
        <v>-26143487.899999999</v>
      </c>
      <c r="H195" s="12">
        <v>-2478807.7999999998</v>
      </c>
      <c r="I195" s="12">
        <v>-2478807.7999999998</v>
      </c>
      <c r="J195" s="12"/>
      <c r="K195">
        <v>60610000</v>
      </c>
      <c r="L195">
        <v>60600000</v>
      </c>
      <c r="M195" t="e">
        <f>+VLOOKUP(D195,AGRIVET!$B$3:$G$348,5,FALSE())</f>
        <v>#N/A</v>
      </c>
      <c r="N195" t="s">
        <v>432</v>
      </c>
      <c r="O195" s="12">
        <v>19988960.175999999</v>
      </c>
    </row>
    <row r="196" spans="1:15" x14ac:dyDescent="0.25">
      <c r="D196">
        <v>12000000</v>
      </c>
      <c r="E196" t="s">
        <v>1384</v>
      </c>
      <c r="F196" s="12">
        <v>-1305879834.9748001</v>
      </c>
      <c r="G196" s="12"/>
      <c r="H196" s="12"/>
      <c r="I196" s="12"/>
      <c r="J196" s="12"/>
      <c r="K196">
        <v>60680000</v>
      </c>
      <c r="L196">
        <v>60600000</v>
      </c>
      <c r="M196">
        <f>+VLOOKUP(D196,AGRIVET!$B$3:$G$348,5,FALSE())</f>
        <v>0</v>
      </c>
      <c r="N196" t="s">
        <v>171</v>
      </c>
      <c r="O196" s="12">
        <v>485550.03</v>
      </c>
    </row>
    <row r="197" spans="1:15" x14ac:dyDescent="0.25">
      <c r="D197">
        <v>16412000</v>
      </c>
      <c r="E197" t="s">
        <v>1129</v>
      </c>
      <c r="F197" s="12">
        <v>-458216365.67000002</v>
      </c>
      <c r="G197" s="12"/>
      <c r="H197" s="12"/>
      <c r="I197" s="12"/>
      <c r="J197" s="12"/>
      <c r="K197">
        <v>60701000</v>
      </c>
      <c r="L197">
        <v>60700000</v>
      </c>
      <c r="M197" t="e">
        <f>+VLOOKUP(D197,AGRIVET!$B$3:$G$348,5,FALSE())</f>
        <v>#N/A</v>
      </c>
      <c r="N197" t="s">
        <v>1385</v>
      </c>
      <c r="O197" s="12">
        <v>144876929.53</v>
      </c>
    </row>
    <row r="198" spans="1:15" x14ac:dyDescent="0.25">
      <c r="D198">
        <v>16413000</v>
      </c>
      <c r="E198" t="s">
        <v>1386</v>
      </c>
      <c r="F198" s="12">
        <v>-450943543.69</v>
      </c>
      <c r="G198" s="12"/>
      <c r="H198" s="12"/>
      <c r="I198" s="12"/>
      <c r="J198" s="12"/>
      <c r="K198">
        <v>60702000</v>
      </c>
      <c r="L198">
        <v>60700000</v>
      </c>
      <c r="M198" t="e">
        <f>+VLOOKUP(D198,AGRIVET!$B$3:$G$348,5,FALSE())</f>
        <v>#N/A</v>
      </c>
      <c r="N198" t="s">
        <v>1387</v>
      </c>
      <c r="O198" s="12">
        <v>2495493769.9685001</v>
      </c>
    </row>
    <row r="199" spans="1:15" x14ac:dyDescent="0.25">
      <c r="D199">
        <v>16415000</v>
      </c>
      <c r="E199" t="s">
        <v>1388</v>
      </c>
      <c r="F199" s="12">
        <v>-1457000000</v>
      </c>
      <c r="G199" s="12"/>
      <c r="H199" s="12"/>
      <c r="I199" s="12"/>
      <c r="J199" s="12"/>
      <c r="K199">
        <v>60801000</v>
      </c>
      <c r="L199">
        <v>60800000</v>
      </c>
      <c r="M199" t="e">
        <f>+VLOOKUP(D199,AGRIVET!$B$3:$G$348,5,FALSE())</f>
        <v>#N/A</v>
      </c>
      <c r="N199" t="s">
        <v>390</v>
      </c>
      <c r="O199" s="12">
        <v>75265504.747999996</v>
      </c>
    </row>
    <row r="200" spans="1:15" x14ac:dyDescent="0.25">
      <c r="D200">
        <v>21570000</v>
      </c>
      <c r="E200" t="s">
        <v>1147</v>
      </c>
      <c r="F200" s="12">
        <v>32515872.719999999</v>
      </c>
      <c r="G200" s="12"/>
      <c r="H200" s="12"/>
      <c r="I200" s="12"/>
      <c r="J200" s="12"/>
      <c r="K200">
        <v>60802000</v>
      </c>
      <c r="L200">
        <v>60800000</v>
      </c>
      <c r="M200" t="e">
        <f>+VLOOKUP(D200,AGRIVET!$B$3:$G$348,5,FALSE())</f>
        <v>#N/A</v>
      </c>
      <c r="N200" t="s">
        <v>392</v>
      </c>
      <c r="O200" s="12">
        <v>12304892.289999999</v>
      </c>
    </row>
    <row r="201" spans="1:15" x14ac:dyDescent="0.25">
      <c r="D201">
        <v>21580000</v>
      </c>
      <c r="E201" t="s">
        <v>1389</v>
      </c>
      <c r="F201" s="12">
        <v>10573640</v>
      </c>
      <c r="G201" s="12"/>
      <c r="H201" s="12"/>
      <c r="I201" s="12"/>
      <c r="J201" s="12"/>
      <c r="K201">
        <v>60803000</v>
      </c>
      <c r="L201">
        <v>60800000</v>
      </c>
      <c r="M201" t="e">
        <f>+VLOOKUP(D201,AGRIVET!$B$3:$G$348,5,FALSE())</f>
        <v>#N/A</v>
      </c>
      <c r="N201" t="s">
        <v>394</v>
      </c>
      <c r="O201" s="12">
        <v>7589174.6749999998</v>
      </c>
    </row>
    <row r="202" spans="1:15" x14ac:dyDescent="0.25">
      <c r="D202">
        <v>21590000</v>
      </c>
      <c r="E202" t="s">
        <v>1149</v>
      </c>
      <c r="F202" s="12">
        <v>19978606.600000001</v>
      </c>
      <c r="G202" s="12"/>
      <c r="H202" s="12"/>
      <c r="I202" s="12"/>
      <c r="J202" s="12"/>
      <c r="K202">
        <v>60804000</v>
      </c>
      <c r="L202">
        <v>60800000</v>
      </c>
      <c r="M202" t="e">
        <f>+VLOOKUP(D202,AGRIVET!$B$3:$G$348,5,FALSE())</f>
        <v>#N/A</v>
      </c>
      <c r="N202" t="s">
        <v>1390</v>
      </c>
      <c r="O202" s="12">
        <v>182079799.99000001</v>
      </c>
    </row>
    <row r="203" spans="1:15" x14ac:dyDescent="0.25">
      <c r="D203">
        <v>21810000</v>
      </c>
      <c r="E203" t="s">
        <v>51</v>
      </c>
      <c r="F203" s="12">
        <v>658989463.47899997</v>
      </c>
      <c r="G203" s="12"/>
      <c r="H203" s="12"/>
      <c r="I203" s="12"/>
      <c r="J203" s="12"/>
      <c r="K203">
        <v>60805000</v>
      </c>
      <c r="L203">
        <v>60800000</v>
      </c>
      <c r="M203">
        <f>+VLOOKUP(D203,AGRIVET!$B$3:$G$348,5,FALSE())</f>
        <v>1016790672.89</v>
      </c>
      <c r="N203" t="s">
        <v>398</v>
      </c>
      <c r="O203" s="12">
        <v>8106875.9100000001</v>
      </c>
    </row>
    <row r="204" spans="1:15" x14ac:dyDescent="0.25">
      <c r="D204">
        <v>21832000</v>
      </c>
      <c r="E204" t="s">
        <v>1153</v>
      </c>
      <c r="F204" s="12">
        <v>79128088.859999999</v>
      </c>
      <c r="G204" s="12"/>
      <c r="H204" s="12"/>
      <c r="I204" s="12"/>
      <c r="J204" s="12"/>
      <c r="K204">
        <v>60807000</v>
      </c>
      <c r="L204">
        <v>60800000</v>
      </c>
      <c r="M204" t="e">
        <f>+VLOOKUP(D204,AGRIVET!$B$3:$G$348,5,FALSE())</f>
        <v>#N/A</v>
      </c>
      <c r="N204" t="s">
        <v>399</v>
      </c>
      <c r="O204" s="12">
        <v>160445795.28</v>
      </c>
    </row>
    <row r="205" spans="1:15" x14ac:dyDescent="0.25">
      <c r="D205">
        <v>21860000</v>
      </c>
      <c r="E205" t="s">
        <v>54</v>
      </c>
      <c r="F205" s="12">
        <v>379400820.12529999</v>
      </c>
      <c r="G205" s="12"/>
      <c r="H205" s="12"/>
      <c r="I205" s="12"/>
      <c r="J205" s="12"/>
      <c r="K205">
        <v>60808000</v>
      </c>
      <c r="L205">
        <v>60800000</v>
      </c>
      <c r="M205">
        <f>+VLOOKUP(D205,AGRIVET!$B$3:$G$348,5,FALSE())</f>
        <v>2810305</v>
      </c>
      <c r="N205" t="s">
        <v>1391</v>
      </c>
      <c r="O205" s="12">
        <v>2175421.7200000002</v>
      </c>
    </row>
    <row r="206" spans="1:15" x14ac:dyDescent="0.25">
      <c r="D206">
        <v>21880000</v>
      </c>
      <c r="E206" t="s">
        <v>1161</v>
      </c>
      <c r="F206" s="12">
        <v>62979924.965599999</v>
      </c>
      <c r="G206" s="12"/>
      <c r="H206" s="12"/>
      <c r="I206" s="12"/>
      <c r="J206" s="12"/>
      <c r="K206">
        <v>60809000</v>
      </c>
      <c r="L206">
        <v>60800000</v>
      </c>
      <c r="M206" t="e">
        <f>+VLOOKUP(D206,AGRIVET!$B$3:$G$348,5,FALSE())</f>
        <v>#N/A</v>
      </c>
      <c r="N206" t="s">
        <v>401</v>
      </c>
      <c r="O206" s="12">
        <v>349793034.20999998</v>
      </c>
    </row>
    <row r="207" spans="1:15" x14ac:dyDescent="0.25">
      <c r="D207">
        <v>23000000</v>
      </c>
      <c r="E207" t="s">
        <v>1392</v>
      </c>
      <c r="F207" s="12">
        <v>1314059925.6329999</v>
      </c>
      <c r="G207" s="12"/>
      <c r="H207" s="12"/>
      <c r="I207" s="12"/>
      <c r="J207" s="12"/>
      <c r="K207">
        <v>60809100</v>
      </c>
      <c r="L207">
        <v>60800000</v>
      </c>
      <c r="M207">
        <f>+VLOOKUP(D207,AGRIVET!$B$3:$G$348,5,FALSE())</f>
        <v>77514431.290000007</v>
      </c>
      <c r="N207" t="s">
        <v>1393</v>
      </c>
      <c r="O207" s="12">
        <v>52048143.420000002</v>
      </c>
    </row>
    <row r="208" spans="1:15" x14ac:dyDescent="0.25">
      <c r="D208">
        <v>23100000</v>
      </c>
      <c r="E208" t="s">
        <v>1163</v>
      </c>
      <c r="F208" s="12">
        <v>249217267.25999999</v>
      </c>
      <c r="G208" s="12"/>
      <c r="H208" s="12"/>
      <c r="I208" s="12"/>
      <c r="J208" s="12"/>
      <c r="K208">
        <v>60810000</v>
      </c>
      <c r="L208">
        <v>60800000</v>
      </c>
      <c r="M208" t="e">
        <f>+VLOOKUP(D208,AGRIVET!$B$3:$G$348,5,FALSE())</f>
        <v>#N/A</v>
      </c>
      <c r="N208" t="s">
        <v>403</v>
      </c>
      <c r="O208" s="12">
        <v>36954549.600000001</v>
      </c>
    </row>
    <row r="209" spans="4:15" x14ac:dyDescent="0.25">
      <c r="D209">
        <v>28157000</v>
      </c>
      <c r="E209" t="s">
        <v>1174</v>
      </c>
      <c r="F209" s="12">
        <v>-29739905.041999999</v>
      </c>
      <c r="G209" s="12"/>
      <c r="H209" s="12"/>
      <c r="I209" s="12"/>
      <c r="J209" s="12"/>
      <c r="K209">
        <v>60920000</v>
      </c>
      <c r="L209">
        <v>60900000</v>
      </c>
      <c r="M209" t="e">
        <f>+VLOOKUP(D209,AGRIVET!$B$3:$G$348,5,FALSE())</f>
        <v>#N/A</v>
      </c>
      <c r="N209" t="s">
        <v>1394</v>
      </c>
      <c r="O209" s="12">
        <v>-5439356.5899999999</v>
      </c>
    </row>
    <row r="210" spans="4:15" x14ac:dyDescent="0.25">
      <c r="D210">
        <v>28158000</v>
      </c>
      <c r="E210" t="s">
        <v>1395</v>
      </c>
      <c r="F210" s="12">
        <v>-272184.539726027</v>
      </c>
      <c r="G210" s="12"/>
      <c r="H210" s="12"/>
      <c r="I210" s="12"/>
      <c r="J210" s="12"/>
      <c r="K210">
        <v>60970000</v>
      </c>
      <c r="L210">
        <v>60900000</v>
      </c>
      <c r="M210" t="e">
        <f>+VLOOKUP(D210,AGRIVET!$B$3:$G$348,5,FALSE())</f>
        <v>#N/A</v>
      </c>
      <c r="N210" t="s">
        <v>1396</v>
      </c>
      <c r="O210" s="12">
        <v>-7418785.0899999999</v>
      </c>
    </row>
    <row r="211" spans="4:15" x14ac:dyDescent="0.25">
      <c r="D211">
        <v>28159000</v>
      </c>
      <c r="E211" t="s">
        <v>1177</v>
      </c>
      <c r="F211" s="12">
        <v>-9099478.6099999994</v>
      </c>
      <c r="G211" s="12"/>
      <c r="H211" s="12"/>
      <c r="I211" s="12"/>
      <c r="J211" s="12"/>
      <c r="K211">
        <v>61300000</v>
      </c>
      <c r="L211">
        <v>61300000</v>
      </c>
      <c r="M211" t="e">
        <f>+VLOOKUP(D211,AGRIVET!$B$3:$G$348,5,FALSE())</f>
        <v>#N/A</v>
      </c>
      <c r="N211" t="s">
        <v>476</v>
      </c>
      <c r="O211" s="12">
        <v>5417369.1699999999</v>
      </c>
    </row>
    <row r="212" spans="4:15" x14ac:dyDescent="0.25">
      <c r="D212">
        <v>28181000</v>
      </c>
      <c r="E212" t="s">
        <v>1180</v>
      </c>
      <c r="F212" s="12">
        <v>-285475740.24725699</v>
      </c>
      <c r="G212" s="12"/>
      <c r="H212" s="12"/>
      <c r="I212" s="12"/>
      <c r="J212" s="12"/>
      <c r="K212">
        <v>61301000</v>
      </c>
      <c r="L212">
        <v>61300000</v>
      </c>
      <c r="M212">
        <f>+VLOOKUP(D212,AGRIVET!$B$3:$G$348,5,FALSE())</f>
        <v>-389672239.18000001</v>
      </c>
      <c r="N212" t="s">
        <v>1397</v>
      </c>
      <c r="O212" s="12">
        <v>1525000</v>
      </c>
    </row>
    <row r="213" spans="4:15" x14ac:dyDescent="0.25">
      <c r="D213">
        <v>28184100</v>
      </c>
      <c r="E213" t="s">
        <v>1188</v>
      </c>
      <c r="F213" s="12">
        <v>-124277416.807688</v>
      </c>
      <c r="G213" s="12"/>
      <c r="H213" s="12"/>
      <c r="I213" s="12"/>
      <c r="J213" s="12"/>
      <c r="K213">
        <v>61302000</v>
      </c>
      <c r="L213">
        <v>61300000</v>
      </c>
      <c r="M213" t="e">
        <f>+VLOOKUP(D213,AGRIVET!$B$3:$G$348,5,FALSE())</f>
        <v>#N/A</v>
      </c>
      <c r="N213" t="s">
        <v>1398</v>
      </c>
      <c r="O213" s="12">
        <v>130096228.67</v>
      </c>
    </row>
    <row r="214" spans="4:15" x14ac:dyDescent="0.25">
      <c r="D214">
        <v>28186000</v>
      </c>
      <c r="E214" t="s">
        <v>1190</v>
      </c>
      <c r="F214" s="12">
        <v>-295065785.45139402</v>
      </c>
      <c r="G214" s="12"/>
      <c r="H214" s="12"/>
      <c r="I214" s="12"/>
      <c r="J214" s="12"/>
      <c r="K214">
        <v>61303000</v>
      </c>
      <c r="L214">
        <v>61300000</v>
      </c>
      <c r="M214">
        <f>+VLOOKUP(D214,AGRIVET!$B$3:$G$348,5,FALSE())</f>
        <v>-2318501.64</v>
      </c>
      <c r="N214" t="s">
        <v>1399</v>
      </c>
      <c r="O214" s="12">
        <v>186925996.06</v>
      </c>
    </row>
    <row r="215" spans="4:15" x14ac:dyDescent="0.25">
      <c r="D215">
        <v>28188000</v>
      </c>
      <c r="E215" t="s">
        <v>1192</v>
      </c>
      <c r="F215" s="12">
        <v>-19651717.766559999</v>
      </c>
      <c r="G215" s="12"/>
      <c r="H215" s="12"/>
      <c r="I215" s="12"/>
      <c r="J215" s="12"/>
      <c r="K215">
        <v>61500000</v>
      </c>
      <c r="L215">
        <v>61500000</v>
      </c>
      <c r="M215" t="e">
        <f>+VLOOKUP(D215,AGRIVET!$B$3:$G$348,5,FALSE())</f>
        <v>#N/A</v>
      </c>
      <c r="N215" t="s">
        <v>1400</v>
      </c>
      <c r="O215" s="12">
        <v>490967</v>
      </c>
    </row>
    <row r="216" spans="4:15" x14ac:dyDescent="0.25">
      <c r="D216">
        <v>35000000</v>
      </c>
      <c r="E216" t="s">
        <v>613</v>
      </c>
      <c r="F216" s="12">
        <v>2174470439.3600001</v>
      </c>
      <c r="G216" s="12"/>
      <c r="H216" s="12"/>
      <c r="I216" s="12"/>
      <c r="J216" s="12"/>
      <c r="K216">
        <v>61501000</v>
      </c>
      <c r="L216">
        <v>61500000</v>
      </c>
      <c r="M216" t="e">
        <f>+VLOOKUP(D216,AGRIVET!$B$3:$G$348,5,FALSE())</f>
        <v>#N/A</v>
      </c>
      <c r="N216" t="s">
        <v>1401</v>
      </c>
      <c r="O216" s="12">
        <v>62159123.765500002</v>
      </c>
    </row>
    <row r="217" spans="4:15" x14ac:dyDescent="0.25">
      <c r="D217">
        <v>37000000</v>
      </c>
      <c r="E217" t="s">
        <v>1198</v>
      </c>
      <c r="F217" s="12">
        <v>4669071733.0600004</v>
      </c>
      <c r="G217" s="12"/>
      <c r="H217" s="12"/>
      <c r="I217" s="12"/>
      <c r="J217" s="12"/>
      <c r="K217">
        <v>61503000</v>
      </c>
      <c r="L217">
        <v>61500000</v>
      </c>
      <c r="M217" t="e">
        <f>+VLOOKUP(D217,AGRIVET!$B$3:$G$348,5,FALSE())</f>
        <v>#N/A</v>
      </c>
      <c r="N217" t="s">
        <v>181</v>
      </c>
      <c r="O217" s="12">
        <v>28909589.642000001</v>
      </c>
    </row>
    <row r="218" spans="4:15" x14ac:dyDescent="0.25">
      <c r="D218">
        <v>40800000</v>
      </c>
      <c r="E218" t="s">
        <v>68</v>
      </c>
      <c r="F218" s="12">
        <v>-476269983.01999998</v>
      </c>
      <c r="G218" s="12"/>
      <c r="H218" s="12"/>
      <c r="I218" s="12"/>
      <c r="J218" s="12"/>
      <c r="K218">
        <v>61504000</v>
      </c>
      <c r="L218">
        <v>61500000</v>
      </c>
      <c r="M218" t="e">
        <f>+VLOOKUP(D218,AGRIVET!$B$3:$G$348,5,FALSE())</f>
        <v>#N/A</v>
      </c>
      <c r="N218" t="s">
        <v>1402</v>
      </c>
      <c r="O218" s="12">
        <v>70173418.466999993</v>
      </c>
    </row>
    <row r="219" spans="4:15" x14ac:dyDescent="0.25">
      <c r="D219">
        <v>40920000</v>
      </c>
      <c r="E219" t="s">
        <v>1213</v>
      </c>
      <c r="F219" s="12">
        <v>85605819.040000007</v>
      </c>
      <c r="G219" s="12"/>
      <c r="H219" s="12"/>
      <c r="I219" s="12"/>
      <c r="J219" s="12"/>
      <c r="K219">
        <v>61520000</v>
      </c>
      <c r="L219">
        <v>61500000</v>
      </c>
      <c r="M219">
        <f>+VLOOKUP(D219,AGRIVET!$B$3:$G$348,5,FALSE())</f>
        <v>33700965.57</v>
      </c>
      <c r="N219" t="s">
        <v>1403</v>
      </c>
      <c r="O219" s="12">
        <v>1389400</v>
      </c>
    </row>
    <row r="220" spans="4:15" x14ac:dyDescent="0.25">
      <c r="D220">
        <v>41110000</v>
      </c>
      <c r="E220" t="s">
        <v>1215</v>
      </c>
      <c r="F220" s="12">
        <v>4090338729.6799998</v>
      </c>
      <c r="G220" s="12"/>
      <c r="H220" s="12"/>
      <c r="I220" s="12"/>
      <c r="J220" s="12"/>
      <c r="K220">
        <v>61550000</v>
      </c>
      <c r="L220">
        <v>61500000</v>
      </c>
      <c r="M220">
        <f>+VLOOKUP(D220,AGRIVET!$B$3:$G$348,5,FALSE())</f>
        <v>21005190543.389999</v>
      </c>
      <c r="N220" t="s">
        <v>1404</v>
      </c>
      <c r="O220" s="12">
        <v>207500</v>
      </c>
    </row>
    <row r="221" spans="4:15" x14ac:dyDescent="0.25">
      <c r="D221">
        <v>41120000</v>
      </c>
      <c r="E221" t="s">
        <v>1217</v>
      </c>
      <c r="F221" s="12">
        <v>5363520</v>
      </c>
      <c r="G221" s="12"/>
      <c r="H221" s="12"/>
      <c r="I221" s="12"/>
      <c r="J221" s="12"/>
      <c r="K221">
        <v>61601000</v>
      </c>
      <c r="L221">
        <v>61600000</v>
      </c>
      <c r="M221" t="e">
        <f>+VLOOKUP(D221,AGRIVET!$B$3:$G$348,5,FALSE())</f>
        <v>#N/A</v>
      </c>
      <c r="N221" t="s">
        <v>417</v>
      </c>
      <c r="O221" s="12">
        <v>10367.83</v>
      </c>
    </row>
    <row r="222" spans="4:15" x14ac:dyDescent="0.25">
      <c r="D222">
        <v>41300000</v>
      </c>
      <c r="E222" t="s">
        <v>1220</v>
      </c>
      <c r="F222" s="12">
        <v>148780066.02999899</v>
      </c>
      <c r="G222" s="12"/>
      <c r="H222" s="12"/>
      <c r="I222" s="12"/>
      <c r="J222" s="12"/>
      <c r="K222">
        <v>61602000</v>
      </c>
      <c r="L222">
        <v>61600000</v>
      </c>
      <c r="M222">
        <f>+VLOOKUP(D222,AGRIVET!$B$3:$G$348,5,FALSE())</f>
        <v>651610431.5</v>
      </c>
      <c r="N222" t="s">
        <v>418</v>
      </c>
      <c r="O222" s="12">
        <v>35751198</v>
      </c>
    </row>
    <row r="223" spans="4:15" x14ac:dyDescent="0.25">
      <c r="D223">
        <v>42120000</v>
      </c>
      <c r="E223" t="s">
        <v>296</v>
      </c>
      <c r="F223" s="12">
        <v>-200000</v>
      </c>
      <c r="G223" s="12"/>
      <c r="H223" s="12"/>
      <c r="I223" s="12"/>
      <c r="J223" s="12"/>
      <c r="K223">
        <v>61603000</v>
      </c>
      <c r="L223">
        <v>61600000</v>
      </c>
      <c r="M223" t="e">
        <f>+VLOOKUP(D223,AGRIVET!$B$3:$G$348,5,FALSE())</f>
        <v>#N/A</v>
      </c>
      <c r="N223" t="s">
        <v>742</v>
      </c>
      <c r="O223" s="12">
        <v>10900</v>
      </c>
    </row>
    <row r="224" spans="4:15" x14ac:dyDescent="0.25">
      <c r="D224">
        <v>42530000</v>
      </c>
      <c r="E224" t="s">
        <v>299</v>
      </c>
      <c r="F224" s="12">
        <v>201666.61</v>
      </c>
      <c r="G224" s="12"/>
      <c r="H224" s="12"/>
      <c r="I224" s="12"/>
      <c r="J224" s="12"/>
      <c r="K224">
        <v>61604000</v>
      </c>
      <c r="L224">
        <v>61600000</v>
      </c>
      <c r="M224" t="e">
        <f>+VLOOKUP(D224,AGRIVET!$B$3:$G$348,5,FALSE())</f>
        <v>#N/A</v>
      </c>
      <c r="N224" t="s">
        <v>183</v>
      </c>
      <c r="O224" s="12">
        <v>50000</v>
      </c>
    </row>
    <row r="225" spans="4:15" x14ac:dyDescent="0.25">
      <c r="D225">
        <v>42540000</v>
      </c>
      <c r="E225" t="s">
        <v>309</v>
      </c>
      <c r="F225" s="12">
        <v>-4160999.09</v>
      </c>
      <c r="G225" s="12"/>
      <c r="H225" s="12"/>
      <c r="I225" s="12"/>
      <c r="J225" s="12"/>
      <c r="K225">
        <v>61700000</v>
      </c>
      <c r="L225">
        <v>61700000</v>
      </c>
      <c r="M225">
        <f>+VLOOKUP(D225,AGRIVET!$B$3:$G$348,5,FALSE())</f>
        <v>0</v>
      </c>
      <c r="N225" t="s">
        <v>744</v>
      </c>
      <c r="O225" s="12">
        <v>256500</v>
      </c>
    </row>
    <row r="226" spans="4:15" x14ac:dyDescent="0.25">
      <c r="D226">
        <v>43400000</v>
      </c>
      <c r="E226" t="s">
        <v>81</v>
      </c>
      <c r="F226" s="12">
        <v>-3355000</v>
      </c>
      <c r="G226" s="12"/>
      <c r="H226" s="12"/>
      <c r="I226" s="12"/>
      <c r="J226" s="12"/>
      <c r="K226">
        <v>61800000</v>
      </c>
      <c r="L226">
        <v>61800000</v>
      </c>
      <c r="M226" t="e">
        <f>+VLOOKUP(D226,AGRIVET!$B$3:$G$348,5,FALSE())</f>
        <v>#N/A</v>
      </c>
      <c r="N226" t="s">
        <v>1405</v>
      </c>
      <c r="O226" s="12">
        <v>10000</v>
      </c>
    </row>
    <row r="227" spans="4:15" x14ac:dyDescent="0.25">
      <c r="D227">
        <v>44420000</v>
      </c>
      <c r="E227" t="s">
        <v>1238</v>
      </c>
      <c r="F227" s="12">
        <v>6765527.2800000003</v>
      </c>
      <c r="G227" s="12"/>
      <c r="H227" s="12"/>
      <c r="I227" s="12"/>
      <c r="J227" s="12"/>
      <c r="K227">
        <v>61801000</v>
      </c>
      <c r="L227">
        <v>61800000</v>
      </c>
      <c r="M227">
        <f>+VLOOKUP(D227,AGRIVET!$B$3:$G$348,5,FALSE())</f>
        <v>-3683633.97</v>
      </c>
      <c r="N227" t="s">
        <v>184</v>
      </c>
      <c r="O227" s="12">
        <v>240514.44</v>
      </c>
    </row>
    <row r="228" spans="4:15" x14ac:dyDescent="0.25">
      <c r="D228">
        <v>44562000</v>
      </c>
      <c r="E228" t="s">
        <v>1240</v>
      </c>
      <c r="F228" s="12">
        <v>421558.56200000801</v>
      </c>
      <c r="G228" s="12"/>
      <c r="H228" s="12"/>
      <c r="I228" s="12"/>
      <c r="J228" s="12"/>
      <c r="K228">
        <v>61802000</v>
      </c>
      <c r="L228">
        <v>61800000</v>
      </c>
      <c r="M228">
        <f>+VLOOKUP(D228,AGRIVET!$B$3:$G$348,5,FALSE())</f>
        <v>-1242697.69</v>
      </c>
      <c r="N228" t="s">
        <v>185</v>
      </c>
      <c r="O228" s="12">
        <v>436500</v>
      </c>
    </row>
    <row r="229" spans="4:15" x14ac:dyDescent="0.25">
      <c r="D229">
        <v>44564000</v>
      </c>
      <c r="E229" t="s">
        <v>91</v>
      </c>
      <c r="F229" s="12">
        <v>18626451.350000001</v>
      </c>
      <c r="G229" s="12"/>
      <c r="H229" s="12"/>
      <c r="I229" s="12"/>
      <c r="J229" s="12"/>
      <c r="K229">
        <v>62100000</v>
      </c>
      <c r="L229">
        <v>62100000</v>
      </c>
      <c r="M229">
        <f>+VLOOKUP(D229,AGRIVET!$B$3:$G$348,5,FALSE())</f>
        <v>95418766.349999994</v>
      </c>
      <c r="N229" t="s">
        <v>1406</v>
      </c>
      <c r="O229" s="12">
        <v>48181655.25</v>
      </c>
    </row>
    <row r="230" spans="4:15" x14ac:dyDescent="0.25">
      <c r="D230">
        <v>44565000</v>
      </c>
      <c r="E230" t="s">
        <v>89</v>
      </c>
      <c r="F230" s="12">
        <v>55953022.709999897</v>
      </c>
      <c r="G230" s="12"/>
      <c r="H230" s="12"/>
      <c r="I230" s="12"/>
      <c r="J230" s="12"/>
      <c r="K230">
        <v>62101000</v>
      </c>
      <c r="L230">
        <v>62100000</v>
      </c>
      <c r="M230">
        <f>+VLOOKUP(D230,AGRIVET!$B$3:$G$348,5,FALSE())</f>
        <v>10629691.859999999</v>
      </c>
      <c r="N230" t="s">
        <v>423</v>
      </c>
      <c r="O230" s="12">
        <v>83091722.620000005</v>
      </c>
    </row>
    <row r="231" spans="4:15" x14ac:dyDescent="0.25">
      <c r="D231">
        <v>44572000</v>
      </c>
      <c r="E231" t="s">
        <v>1244</v>
      </c>
      <c r="F231" s="12">
        <v>-175309204.39030001</v>
      </c>
      <c r="G231" s="12"/>
      <c r="H231" s="12"/>
      <c r="I231" s="12"/>
      <c r="J231" s="12"/>
      <c r="K231">
        <v>62102000</v>
      </c>
      <c r="L231">
        <v>62200000</v>
      </c>
      <c r="M231">
        <f>+VLOOKUP(D231,AGRIVET!$B$3:$G$348,5,FALSE())</f>
        <v>0</v>
      </c>
      <c r="N231" t="s">
        <v>1407</v>
      </c>
      <c r="O231" s="12">
        <v>15100000</v>
      </c>
    </row>
    <row r="232" spans="4:15" x14ac:dyDescent="0.25">
      <c r="D232">
        <v>44583000</v>
      </c>
      <c r="E232" t="s">
        <v>312</v>
      </c>
      <c r="F232" s="12">
        <v>1386154.75</v>
      </c>
      <c r="G232" s="12"/>
      <c r="H232" s="12"/>
      <c r="I232" s="12"/>
      <c r="J232" s="12"/>
      <c r="K232">
        <v>62201000</v>
      </c>
      <c r="L232">
        <v>62200000</v>
      </c>
      <c r="M232">
        <f>+VLOOKUP(D232,AGRIVET!$B$3:$G$348,5,FALSE())</f>
        <v>24060962.879999999</v>
      </c>
      <c r="N232" t="s">
        <v>1408</v>
      </c>
      <c r="O232" s="12">
        <v>5080000</v>
      </c>
    </row>
    <row r="233" spans="4:15" x14ac:dyDescent="0.25">
      <c r="D233">
        <v>44587000</v>
      </c>
      <c r="E233" t="s">
        <v>646</v>
      </c>
      <c r="F233" s="12">
        <v>356487748.44</v>
      </c>
      <c r="G233" s="12"/>
      <c r="H233" s="12"/>
      <c r="I233" s="12"/>
      <c r="J233" s="12"/>
      <c r="K233">
        <v>62202000</v>
      </c>
      <c r="L233">
        <v>62200000</v>
      </c>
      <c r="M233">
        <f>+VLOOKUP(D233,AGRIVET!$B$3:$G$348,5,FALSE())</f>
        <v>0</v>
      </c>
      <c r="N233" t="s">
        <v>1409</v>
      </c>
      <c r="O233" s="12">
        <v>20987500</v>
      </c>
    </row>
    <row r="234" spans="4:15" x14ac:dyDescent="0.25">
      <c r="D234">
        <v>45510000</v>
      </c>
      <c r="E234" t="s">
        <v>1248</v>
      </c>
      <c r="F234" s="12">
        <v>-464200279.31</v>
      </c>
      <c r="G234" s="12"/>
      <c r="H234" s="12"/>
      <c r="I234" s="12"/>
      <c r="J234" s="12"/>
      <c r="K234">
        <v>62203000</v>
      </c>
      <c r="L234">
        <v>62200000</v>
      </c>
      <c r="M234">
        <f>+VLOOKUP(D234,AGRIVET!$B$3:$G$348,5,FALSE())</f>
        <v>227800000</v>
      </c>
      <c r="N234" t="s">
        <v>190</v>
      </c>
      <c r="O234" s="12">
        <v>96543366.810000002</v>
      </c>
    </row>
    <row r="235" spans="4:15" x14ac:dyDescent="0.25">
      <c r="D235">
        <v>46700000</v>
      </c>
      <c r="E235" t="s">
        <v>1306</v>
      </c>
      <c r="F235" s="12">
        <v>3740394120.6500001</v>
      </c>
      <c r="G235" s="12"/>
      <c r="H235" s="12"/>
      <c r="I235" s="12"/>
      <c r="J235" s="12"/>
      <c r="K235">
        <v>62260000</v>
      </c>
      <c r="L235">
        <v>62200000</v>
      </c>
      <c r="M235">
        <f>+VLOOKUP(D235,AGRIVET!$B$3:$G$348,5,FALSE())</f>
        <v>0</v>
      </c>
      <c r="N235" t="s">
        <v>1410</v>
      </c>
      <c r="O235" s="12">
        <v>876963.5</v>
      </c>
    </row>
    <row r="236" spans="4:15" x14ac:dyDescent="0.25">
      <c r="D236">
        <v>46800000</v>
      </c>
      <c r="E236" t="s">
        <v>1411</v>
      </c>
      <c r="F236" s="12">
        <v>-150000</v>
      </c>
      <c r="G236" s="12"/>
      <c r="H236" s="12"/>
      <c r="I236" s="12"/>
      <c r="J236" s="12"/>
      <c r="K236">
        <v>62301000</v>
      </c>
      <c r="L236">
        <v>62300000</v>
      </c>
      <c r="M236" t="e">
        <f>+VLOOKUP(D236,AGRIVET!$B$3:$G$348,5,FALSE())</f>
        <v>#N/A</v>
      </c>
      <c r="N236" t="s">
        <v>191</v>
      </c>
      <c r="O236" s="12">
        <v>7196788.9000000004</v>
      </c>
    </row>
    <row r="237" spans="4:15" x14ac:dyDescent="0.25">
      <c r="D237">
        <v>51121000</v>
      </c>
      <c r="E237" t="s">
        <v>1330</v>
      </c>
      <c r="F237" s="12">
        <v>21005298.84</v>
      </c>
      <c r="G237" s="12"/>
      <c r="H237" s="12"/>
      <c r="I237" s="12"/>
      <c r="J237" s="12"/>
      <c r="K237">
        <v>62302000</v>
      </c>
      <c r="L237">
        <v>62300000</v>
      </c>
      <c r="M237" t="e">
        <f>+VLOOKUP(D237,AGRIVET!$B$3:$G$348,5,FALSE())</f>
        <v>#N/A</v>
      </c>
      <c r="N237" t="s">
        <v>193</v>
      </c>
      <c r="O237" s="12">
        <v>5638640.7999999998</v>
      </c>
    </row>
    <row r="238" spans="4:15" x14ac:dyDescent="0.25">
      <c r="D238">
        <v>51122000</v>
      </c>
      <c r="E238" t="s">
        <v>1412</v>
      </c>
      <c r="F238" s="12">
        <v>41889668.159999996</v>
      </c>
      <c r="G238" s="12"/>
      <c r="H238" s="12"/>
      <c r="I238" s="12"/>
      <c r="J238" s="12"/>
      <c r="K238">
        <v>62303000</v>
      </c>
      <c r="L238">
        <v>62300000</v>
      </c>
      <c r="M238" t="e">
        <f>+VLOOKUP(D238,AGRIVET!$B$3:$G$348,5,FALSE())</f>
        <v>#N/A</v>
      </c>
      <c r="N238" t="s">
        <v>431</v>
      </c>
      <c r="O238" s="12">
        <v>-4694364.25</v>
      </c>
    </row>
    <row r="239" spans="4:15" x14ac:dyDescent="0.25">
      <c r="D239">
        <v>51130000</v>
      </c>
      <c r="E239" t="s">
        <v>1334</v>
      </c>
      <c r="F239" s="12">
        <v>4000000</v>
      </c>
      <c r="G239" s="12"/>
      <c r="H239" s="12"/>
      <c r="I239" s="12"/>
      <c r="J239" s="12"/>
      <c r="K239">
        <v>62401000</v>
      </c>
      <c r="L239">
        <v>62401000</v>
      </c>
      <c r="M239">
        <f>+VLOOKUP(D239,AGRIVET!$B$3:$G$348,5,FALSE())</f>
        <v>2043039</v>
      </c>
      <c r="N239" t="s">
        <v>1413</v>
      </c>
      <c r="O239" s="12">
        <v>2540150</v>
      </c>
    </row>
    <row r="240" spans="4:15" x14ac:dyDescent="0.25">
      <c r="D240">
        <v>51140000</v>
      </c>
      <c r="E240" t="s">
        <v>1336</v>
      </c>
      <c r="F240" s="12">
        <v>-202884168.88</v>
      </c>
      <c r="G240" s="12"/>
      <c r="H240" s="12"/>
      <c r="I240" s="12"/>
      <c r="J240" s="12"/>
      <c r="K240">
        <v>62402000</v>
      </c>
      <c r="L240">
        <v>62401000</v>
      </c>
      <c r="M240">
        <f>+VLOOKUP(D240,AGRIVET!$B$3:$G$348,5,FALSE())</f>
        <v>-588647055.88</v>
      </c>
      <c r="N240" t="s">
        <v>1414</v>
      </c>
      <c r="O240" s="12">
        <v>76200</v>
      </c>
    </row>
    <row r="241" spans="4:15" x14ac:dyDescent="0.25">
      <c r="D241">
        <v>51291000</v>
      </c>
      <c r="E241" t="s">
        <v>341</v>
      </c>
      <c r="F241" s="12">
        <v>81524351</v>
      </c>
      <c r="G241" s="12"/>
      <c r="H241" s="12"/>
      <c r="I241" s="12"/>
      <c r="J241" s="12"/>
      <c r="K241">
        <v>62410000</v>
      </c>
      <c r="L241">
        <v>62401000</v>
      </c>
      <c r="M241" t="e">
        <f>+VLOOKUP(D241,AGRIVET!$B$3:$G$348,5,FALSE())</f>
        <v>#N/A</v>
      </c>
      <c r="N241" t="s">
        <v>436</v>
      </c>
      <c r="O241" s="12">
        <v>8025000</v>
      </c>
    </row>
    <row r="242" spans="4:15" x14ac:dyDescent="0.25">
      <c r="D242">
        <v>51950000</v>
      </c>
      <c r="E242" t="s">
        <v>410</v>
      </c>
      <c r="F242" s="12">
        <v>-1000000000</v>
      </c>
      <c r="G242" s="12"/>
      <c r="H242" s="12"/>
      <c r="I242" s="12"/>
      <c r="J242" s="12"/>
      <c r="K242">
        <v>62501000</v>
      </c>
      <c r="L242">
        <v>62501000</v>
      </c>
      <c r="M242">
        <f>+VLOOKUP(D242,AGRIVET!$B$3:$G$348,5,FALSE())</f>
        <v>-2125000000</v>
      </c>
      <c r="N242" t="s">
        <v>1415</v>
      </c>
      <c r="O242" s="12">
        <v>8149432.8799999999</v>
      </c>
    </row>
    <row r="243" spans="4:15" x14ac:dyDescent="0.25">
      <c r="D243">
        <v>53110000</v>
      </c>
      <c r="E243" t="s">
        <v>1416</v>
      </c>
      <c r="F243" s="12">
        <v>4648.2</v>
      </c>
      <c r="G243" s="12"/>
      <c r="H243" s="12"/>
      <c r="I243" s="12"/>
      <c r="J243" s="12"/>
      <c r="K243">
        <v>62503000</v>
      </c>
      <c r="L243">
        <v>62501000</v>
      </c>
      <c r="M243">
        <f>+VLOOKUP(D243,AGRIVET!$B$3:$G$348,5,FALSE())</f>
        <v>0</v>
      </c>
      <c r="N243" t="s">
        <v>197</v>
      </c>
      <c r="O243" s="12">
        <v>4275000</v>
      </c>
    </row>
    <row r="244" spans="4:15" x14ac:dyDescent="0.25">
      <c r="D244">
        <v>58000000</v>
      </c>
      <c r="E244" t="s">
        <v>163</v>
      </c>
      <c r="F244" s="12">
        <v>7420653</v>
      </c>
      <c r="G244" s="12"/>
      <c r="H244" s="12"/>
      <c r="I244" s="12"/>
      <c r="J244" s="12"/>
      <c r="K244">
        <v>62504000</v>
      </c>
      <c r="L244">
        <v>62501000</v>
      </c>
      <c r="M244">
        <f>+VLOOKUP(D244,AGRIVET!$B$3:$G$348,5,FALSE())</f>
        <v>0</v>
      </c>
      <c r="N244" t="s">
        <v>198</v>
      </c>
      <c r="O244" s="12">
        <v>1147651.3400000001</v>
      </c>
    </row>
    <row r="245" spans="4:15" x14ac:dyDescent="0.25">
      <c r="D245">
        <v>60101000</v>
      </c>
      <c r="E245" t="s">
        <v>353</v>
      </c>
      <c r="F245" s="12">
        <v>871298506.79260004</v>
      </c>
      <c r="G245" s="12"/>
      <c r="H245" s="12"/>
      <c r="I245" s="12"/>
      <c r="J245" s="12"/>
      <c r="K245">
        <v>62506000</v>
      </c>
      <c r="L245">
        <v>62501000</v>
      </c>
      <c r="M245" t="e">
        <f>+VLOOKUP(D245,AGRIVET!$B$3:$G$348,5,FALSE())</f>
        <v>#N/A</v>
      </c>
      <c r="N245" t="s">
        <v>200</v>
      </c>
      <c r="O245" s="12">
        <v>4709400</v>
      </c>
    </row>
    <row r="246" spans="4:15" x14ac:dyDescent="0.25">
      <c r="D246">
        <v>60102000</v>
      </c>
      <c r="E246" t="s">
        <v>1349</v>
      </c>
      <c r="F246" s="12">
        <v>49434570.0163</v>
      </c>
      <c r="G246" s="12"/>
      <c r="H246" s="12"/>
      <c r="I246" s="12"/>
      <c r="J246" s="12"/>
      <c r="K246">
        <v>62507000</v>
      </c>
      <c r="L246">
        <v>62501000</v>
      </c>
      <c r="M246" t="e">
        <f>+VLOOKUP(D246,AGRIVET!$B$3:$G$348,5,FALSE())</f>
        <v>#N/A</v>
      </c>
      <c r="N246" t="s">
        <v>201</v>
      </c>
      <c r="O246" s="12">
        <v>196841956.2572</v>
      </c>
    </row>
    <row r="247" spans="4:15" x14ac:dyDescent="0.25">
      <c r="D247">
        <v>60103000</v>
      </c>
      <c r="E247" t="s">
        <v>355</v>
      </c>
      <c r="F247" s="12">
        <v>6055536705.8943005</v>
      </c>
      <c r="G247" s="12"/>
      <c r="H247" s="12"/>
      <c r="I247" s="12"/>
      <c r="J247" s="12"/>
      <c r="K247">
        <v>62601000</v>
      </c>
      <c r="L247">
        <v>62601000</v>
      </c>
      <c r="M247" t="e">
        <f>+VLOOKUP(D247,AGRIVET!$B$3:$G$348,5,FALSE())</f>
        <v>#N/A</v>
      </c>
      <c r="N247" t="s">
        <v>440</v>
      </c>
      <c r="O247" s="12">
        <v>993768.5</v>
      </c>
    </row>
    <row r="248" spans="4:15" x14ac:dyDescent="0.25">
      <c r="D248">
        <v>60203000</v>
      </c>
      <c r="E248" t="s">
        <v>366</v>
      </c>
      <c r="F248" s="12">
        <v>50379956.560000002</v>
      </c>
      <c r="G248" s="12"/>
      <c r="H248" s="12"/>
      <c r="I248" s="12"/>
      <c r="J248" s="12"/>
      <c r="K248">
        <v>62602000</v>
      </c>
      <c r="L248">
        <v>62601000</v>
      </c>
      <c r="M248" t="e">
        <f>+VLOOKUP(D248,AGRIVET!$B$3:$G$348,5,FALSE())</f>
        <v>#N/A</v>
      </c>
      <c r="N248" t="s">
        <v>202</v>
      </c>
      <c r="O248" s="12">
        <v>87202606.340000004</v>
      </c>
    </row>
    <row r="249" spans="4:15" x14ac:dyDescent="0.25">
      <c r="D249">
        <v>60204000</v>
      </c>
      <c r="E249" t="s">
        <v>367</v>
      </c>
      <c r="F249" s="12">
        <v>1340915</v>
      </c>
      <c r="G249" s="12"/>
      <c r="H249" s="12"/>
      <c r="I249" s="12"/>
      <c r="J249" s="12"/>
      <c r="K249">
        <v>62603000</v>
      </c>
      <c r="L249">
        <v>62601000</v>
      </c>
      <c r="M249" t="e">
        <f>+VLOOKUP(D249,AGRIVET!$B$3:$G$348,5,FALSE())</f>
        <v>#N/A</v>
      </c>
      <c r="N249" t="s">
        <v>203</v>
      </c>
      <c r="O249" s="12">
        <v>49639849.960000001</v>
      </c>
    </row>
    <row r="250" spans="4:15" x14ac:dyDescent="0.25">
      <c r="D250">
        <v>60205000</v>
      </c>
      <c r="E250" t="s">
        <v>368</v>
      </c>
      <c r="F250" s="12">
        <v>807600</v>
      </c>
      <c r="G250" s="12"/>
      <c r="H250" s="12"/>
      <c r="I250" s="12"/>
      <c r="J250" s="12"/>
      <c r="K250">
        <v>62604000</v>
      </c>
      <c r="L250">
        <v>62601000</v>
      </c>
      <c r="M250">
        <f>+VLOOKUP(D250,AGRIVET!$B$3:$G$348,5,FALSE())</f>
        <v>7500</v>
      </c>
      <c r="N250" t="s">
        <v>204</v>
      </c>
      <c r="O250" s="12">
        <v>396595</v>
      </c>
    </row>
    <row r="251" spans="4:15" x14ac:dyDescent="0.25">
      <c r="D251">
        <v>60210000</v>
      </c>
      <c r="E251" t="s">
        <v>1359</v>
      </c>
      <c r="F251" s="12">
        <v>4139994</v>
      </c>
      <c r="G251" s="12"/>
      <c r="H251" s="12"/>
      <c r="I251" s="12"/>
      <c r="J251" s="12"/>
      <c r="K251">
        <v>62605000</v>
      </c>
      <c r="L251">
        <v>62601000</v>
      </c>
      <c r="M251" t="e">
        <f>+VLOOKUP(D251,AGRIVET!$B$3:$G$348,5,FALSE())</f>
        <v>#N/A</v>
      </c>
      <c r="N251" t="s">
        <v>1417</v>
      </c>
      <c r="O251" s="12">
        <v>3550000</v>
      </c>
    </row>
    <row r="252" spans="4:15" x14ac:dyDescent="0.25">
      <c r="D252">
        <v>60220000</v>
      </c>
      <c r="E252" t="s">
        <v>1418</v>
      </c>
      <c r="F252" s="12">
        <v>246840</v>
      </c>
      <c r="G252" s="12"/>
      <c r="H252" s="12"/>
      <c r="I252" s="12"/>
      <c r="J252" s="12"/>
      <c r="K252">
        <v>62607000</v>
      </c>
      <c r="L252">
        <v>62601000</v>
      </c>
      <c r="M252" t="e">
        <f>+VLOOKUP(D252,AGRIVET!$B$3:$G$348,5,FALSE())</f>
        <v>#N/A</v>
      </c>
      <c r="N252" t="s">
        <v>205</v>
      </c>
      <c r="O252" s="12">
        <v>6909750</v>
      </c>
    </row>
    <row r="253" spans="4:15" x14ac:dyDescent="0.25">
      <c r="D253">
        <v>60601000</v>
      </c>
      <c r="E253" t="s">
        <v>164</v>
      </c>
      <c r="F253" s="12">
        <v>653413813.14999998</v>
      </c>
      <c r="G253" s="12"/>
      <c r="H253" s="12"/>
      <c r="I253" s="12"/>
      <c r="J253" s="12"/>
      <c r="K253">
        <v>62700000</v>
      </c>
      <c r="L253">
        <v>62701000</v>
      </c>
      <c r="M253" t="e">
        <f>+VLOOKUP(D253,AGRIVET!$B$3:$G$348,5,FALSE())</f>
        <v>#N/A</v>
      </c>
      <c r="N253" t="s">
        <v>1419</v>
      </c>
      <c r="O253" s="12">
        <v>19174841.98</v>
      </c>
    </row>
    <row r="254" spans="4:15" x14ac:dyDescent="0.25">
      <c r="D254">
        <v>60602000</v>
      </c>
      <c r="E254" t="s">
        <v>165</v>
      </c>
      <c r="F254" s="12">
        <v>48627531.409999996</v>
      </c>
      <c r="G254" s="12"/>
      <c r="H254" s="12"/>
      <c r="I254" s="12"/>
      <c r="J254" s="12"/>
      <c r="K254">
        <v>62701000</v>
      </c>
      <c r="L254">
        <v>62701000</v>
      </c>
      <c r="M254" t="e">
        <f>+VLOOKUP(D254,AGRIVET!$B$3:$G$348,5,FALSE())</f>
        <v>#N/A</v>
      </c>
      <c r="N254" t="s">
        <v>1420</v>
      </c>
      <c r="O254" s="12">
        <v>9829726.2740000002</v>
      </c>
    </row>
    <row r="255" spans="4:15" x14ac:dyDescent="0.25">
      <c r="D255">
        <v>60603000</v>
      </c>
      <c r="E255" t="s">
        <v>1373</v>
      </c>
      <c r="F255" s="12">
        <v>164809333.66</v>
      </c>
      <c r="G255" s="12"/>
      <c r="H255" s="12"/>
      <c r="I255" s="12"/>
      <c r="J255" s="12"/>
      <c r="K255">
        <v>62702000</v>
      </c>
      <c r="L255">
        <v>62701000</v>
      </c>
      <c r="M255" t="e">
        <f>+VLOOKUP(D255,AGRIVET!$B$3:$G$348,5,FALSE())</f>
        <v>#N/A</v>
      </c>
      <c r="N255" t="s">
        <v>1421</v>
      </c>
      <c r="O255" s="12">
        <v>4030795.49</v>
      </c>
    </row>
    <row r="256" spans="4:15" x14ac:dyDescent="0.25">
      <c r="D256">
        <v>60605000</v>
      </c>
      <c r="E256" t="s">
        <v>167</v>
      </c>
      <c r="F256" s="12">
        <v>112842377.07350001</v>
      </c>
      <c r="G256" s="12"/>
      <c r="H256" s="12"/>
      <c r="I256" s="12"/>
      <c r="J256" s="12"/>
      <c r="K256">
        <v>62703000</v>
      </c>
      <c r="L256">
        <v>62701000</v>
      </c>
      <c r="M256" t="e">
        <f>+VLOOKUP(D256,AGRIVET!$B$3:$G$348,5,FALSE())</f>
        <v>#N/A</v>
      </c>
      <c r="N256" t="s">
        <v>1422</v>
      </c>
      <c r="O256" s="12">
        <v>16339346.2916</v>
      </c>
    </row>
    <row r="257" spans="4:15" x14ac:dyDescent="0.25">
      <c r="D257">
        <v>60606000</v>
      </c>
      <c r="E257" t="s">
        <v>166</v>
      </c>
      <c r="F257" s="12">
        <v>7426477.9907999998</v>
      </c>
      <c r="G257" s="12"/>
      <c r="H257" s="12"/>
      <c r="I257" s="12"/>
      <c r="J257" s="12"/>
      <c r="K257">
        <v>62704000</v>
      </c>
      <c r="L257">
        <v>62701000</v>
      </c>
      <c r="M257">
        <f>+VLOOKUP(D257,AGRIVET!$B$3:$G$348,5,FALSE())</f>
        <v>0</v>
      </c>
      <c r="N257" t="s">
        <v>448</v>
      </c>
      <c r="O257" s="12">
        <v>3518896.6014</v>
      </c>
    </row>
    <row r="258" spans="4:15" x14ac:dyDescent="0.25">
      <c r="D258">
        <v>60607000</v>
      </c>
      <c r="E258" t="s">
        <v>168</v>
      </c>
      <c r="F258" s="12">
        <v>23999713.335000001</v>
      </c>
      <c r="G258" s="12"/>
      <c r="H258" s="12"/>
      <c r="I258" s="12"/>
      <c r="J258" s="12"/>
      <c r="K258">
        <v>62705000</v>
      </c>
      <c r="L258">
        <v>62701000</v>
      </c>
      <c r="M258" t="e">
        <f>+VLOOKUP(D258,AGRIVET!$B$3:$G$348,5,FALSE())</f>
        <v>#N/A</v>
      </c>
      <c r="N258" t="s">
        <v>1423</v>
      </c>
      <c r="O258" s="12">
        <v>5876150.6600000001</v>
      </c>
    </row>
    <row r="259" spans="4:15" x14ac:dyDescent="0.25">
      <c r="D259">
        <v>60608000</v>
      </c>
      <c r="E259" t="s">
        <v>169</v>
      </c>
      <c r="F259" s="12">
        <v>35850681.094099998</v>
      </c>
      <c r="G259" s="12"/>
      <c r="H259" s="12"/>
      <c r="I259" s="12"/>
      <c r="J259" s="12"/>
      <c r="K259">
        <v>62706000</v>
      </c>
      <c r="L259">
        <v>62701000</v>
      </c>
      <c r="M259">
        <f>+VLOOKUP(D259,AGRIVET!$B$3:$G$348,5,FALSE())</f>
        <v>0</v>
      </c>
      <c r="N259" t="s">
        <v>209</v>
      </c>
      <c r="O259" s="12">
        <v>20680159.535300002</v>
      </c>
    </row>
    <row r="260" spans="4:15" x14ac:dyDescent="0.25">
      <c r="D260">
        <v>60609000</v>
      </c>
      <c r="E260" t="s">
        <v>170</v>
      </c>
      <c r="F260" s="12">
        <v>3000000</v>
      </c>
      <c r="G260" s="12"/>
      <c r="H260" s="12"/>
      <c r="I260" s="12"/>
      <c r="J260" s="12"/>
      <c r="K260">
        <v>62707000</v>
      </c>
      <c r="L260">
        <v>62701000</v>
      </c>
      <c r="M260" t="e">
        <f>+VLOOKUP(D260,AGRIVET!$B$3:$G$348,5,FALSE())</f>
        <v>#N/A</v>
      </c>
      <c r="N260" t="s">
        <v>454</v>
      </c>
      <c r="O260" s="12">
        <v>7143546.4000000004</v>
      </c>
    </row>
    <row r="261" spans="4:15" x14ac:dyDescent="0.25">
      <c r="D261">
        <v>60610000</v>
      </c>
      <c r="E261" t="s">
        <v>432</v>
      </c>
      <c r="F261" s="12">
        <v>228055016.10800001</v>
      </c>
      <c r="G261" s="12"/>
      <c r="H261" s="12"/>
      <c r="I261" s="12"/>
      <c r="J261" s="12"/>
      <c r="K261">
        <v>62708000</v>
      </c>
      <c r="L261">
        <v>62701000</v>
      </c>
      <c r="M261">
        <f>+VLOOKUP(D261,AGRIVET!$B$3:$G$348,5,FALSE())</f>
        <v>80994647.209999993</v>
      </c>
      <c r="N261" t="s">
        <v>1424</v>
      </c>
      <c r="O261" s="12">
        <v>140800</v>
      </c>
    </row>
    <row r="262" spans="4:15" x14ac:dyDescent="0.25">
      <c r="D262">
        <v>60680000</v>
      </c>
      <c r="E262" t="s">
        <v>171</v>
      </c>
      <c r="F262" s="12">
        <v>103248846.0985</v>
      </c>
      <c r="G262" s="12"/>
      <c r="H262" s="12"/>
      <c r="I262" s="12"/>
      <c r="J262" s="12"/>
      <c r="K262">
        <v>62709000</v>
      </c>
      <c r="L262">
        <v>62701000</v>
      </c>
      <c r="M262">
        <f>+VLOOKUP(D262,AGRIVET!$B$3:$G$348,5,FALSE())</f>
        <v>33313527.109999999</v>
      </c>
      <c r="N262" t="s">
        <v>1425</v>
      </c>
      <c r="O262" s="12">
        <v>2003665.98</v>
      </c>
    </row>
    <row r="263" spans="4:15" x14ac:dyDescent="0.25">
      <c r="D263">
        <v>60701000</v>
      </c>
      <c r="E263" t="s">
        <v>1385</v>
      </c>
      <c r="F263" s="12">
        <v>251474777.009</v>
      </c>
      <c r="G263" s="12"/>
      <c r="H263" s="12"/>
      <c r="I263" s="12"/>
      <c r="J263" s="12"/>
      <c r="K263">
        <v>62710000</v>
      </c>
      <c r="L263">
        <v>62701000</v>
      </c>
      <c r="M263" t="e">
        <f>+VLOOKUP(D263,AGRIVET!$B$3:$G$348,5,FALSE())</f>
        <v>#N/A</v>
      </c>
      <c r="N263" t="s">
        <v>1426</v>
      </c>
      <c r="O263" s="12">
        <v>208300</v>
      </c>
    </row>
    <row r="264" spans="4:15" x14ac:dyDescent="0.25">
      <c r="D264">
        <v>60702000</v>
      </c>
      <c r="E264" t="s">
        <v>1387</v>
      </c>
      <c r="F264" s="12">
        <v>779496148.67659998</v>
      </c>
      <c r="G264" s="12"/>
      <c r="H264" s="12"/>
      <c r="I264" s="12"/>
      <c r="J264" s="12"/>
      <c r="K264">
        <v>62713000</v>
      </c>
      <c r="L264">
        <v>62701000</v>
      </c>
      <c r="M264" t="e">
        <f>+VLOOKUP(D264,AGRIVET!$B$3:$G$348,5,FALSE())</f>
        <v>#N/A</v>
      </c>
      <c r="N264" t="s">
        <v>1427</v>
      </c>
      <c r="O264" s="12">
        <v>530000</v>
      </c>
    </row>
    <row r="265" spans="4:15" x14ac:dyDescent="0.25">
      <c r="D265">
        <v>60801000</v>
      </c>
      <c r="E265" t="s">
        <v>390</v>
      </c>
      <c r="F265" s="12">
        <v>105503679.0575</v>
      </c>
      <c r="G265" s="12"/>
      <c r="H265" s="12"/>
      <c r="I265" s="12"/>
      <c r="J265" s="12"/>
      <c r="K265">
        <v>62714000</v>
      </c>
      <c r="L265">
        <v>62701000</v>
      </c>
      <c r="M265">
        <f>+VLOOKUP(D265,AGRIVET!$B$3:$G$348,5,FALSE())</f>
        <v>300671635.54000002</v>
      </c>
      <c r="N265" t="s">
        <v>1428</v>
      </c>
      <c r="O265" s="12">
        <v>4529972.3</v>
      </c>
    </row>
    <row r="266" spans="4:15" x14ac:dyDescent="0.25">
      <c r="D266">
        <v>60802000</v>
      </c>
      <c r="E266" t="s">
        <v>392</v>
      </c>
      <c r="F266" s="12">
        <v>21727820</v>
      </c>
      <c r="G266" s="12"/>
      <c r="H266" s="12"/>
      <c r="I266" s="12"/>
      <c r="J266" s="12"/>
      <c r="K266">
        <v>62800000</v>
      </c>
      <c r="L266">
        <v>62800000</v>
      </c>
      <c r="M266">
        <f>+VLOOKUP(D266,AGRIVET!$B$3:$G$348,5,FALSE())</f>
        <v>52917112.469999999</v>
      </c>
      <c r="N266" t="s">
        <v>463</v>
      </c>
      <c r="O266" s="12">
        <v>1729200</v>
      </c>
    </row>
    <row r="267" spans="4:15" x14ac:dyDescent="0.25">
      <c r="D267">
        <v>60803000</v>
      </c>
      <c r="E267" t="s">
        <v>394</v>
      </c>
      <c r="F267" s="12">
        <v>9380530.9000000004</v>
      </c>
      <c r="G267" s="12"/>
      <c r="H267" s="12"/>
      <c r="I267" s="12"/>
      <c r="J267" s="12"/>
      <c r="K267">
        <v>63500000</v>
      </c>
      <c r="L267">
        <v>63500000</v>
      </c>
      <c r="M267">
        <f>+VLOOKUP(D267,AGRIVET!$B$3:$G$348,5,FALSE())</f>
        <v>33235649.23</v>
      </c>
      <c r="N267" t="s">
        <v>215</v>
      </c>
      <c r="O267" s="12">
        <v>39863374</v>
      </c>
    </row>
    <row r="268" spans="4:15" x14ac:dyDescent="0.25">
      <c r="D268">
        <v>60804000</v>
      </c>
      <c r="E268" t="s">
        <v>1390</v>
      </c>
      <c r="F268" s="12">
        <v>183332048.74000001</v>
      </c>
      <c r="G268" s="12"/>
      <c r="H268" s="12"/>
      <c r="I268" s="12"/>
      <c r="J268" s="12"/>
      <c r="K268">
        <v>63501000</v>
      </c>
      <c r="L268">
        <v>63501000</v>
      </c>
      <c r="M268">
        <f>+VLOOKUP(D268,AGRIVET!$B$3:$G$348,5,FALSE())</f>
        <v>814256998.47000003</v>
      </c>
      <c r="N268" t="s">
        <v>1429</v>
      </c>
      <c r="O268" s="12">
        <v>343000</v>
      </c>
    </row>
    <row r="269" spans="4:15" x14ac:dyDescent="0.25">
      <c r="D269">
        <v>60805000</v>
      </c>
      <c r="E269" t="s">
        <v>398</v>
      </c>
      <c r="F269" s="12">
        <v>25077845.32</v>
      </c>
      <c r="G269" s="12"/>
      <c r="H269" s="12"/>
      <c r="I269" s="12"/>
      <c r="J269" s="12"/>
      <c r="K269">
        <v>63502000</v>
      </c>
      <c r="L269">
        <v>63502000</v>
      </c>
      <c r="M269" t="e">
        <f>+VLOOKUP(D269,AGRIVET!$B$3:$G$348,5,FALSE())</f>
        <v>#N/A</v>
      </c>
      <c r="N269" t="s">
        <v>546</v>
      </c>
      <c r="O269" s="12">
        <v>24000</v>
      </c>
    </row>
    <row r="270" spans="4:15" x14ac:dyDescent="0.25">
      <c r="D270">
        <v>60807000</v>
      </c>
      <c r="E270" t="s">
        <v>399</v>
      </c>
      <c r="F270" s="12">
        <v>251975842</v>
      </c>
      <c r="G270" s="12"/>
      <c r="H270" s="12"/>
      <c r="I270" s="12"/>
      <c r="J270" s="12"/>
      <c r="K270">
        <v>63503000</v>
      </c>
      <c r="L270">
        <v>63503000</v>
      </c>
      <c r="M270" t="e">
        <f>+VLOOKUP(D270,AGRIVET!$B$3:$G$348,5,FALSE())</f>
        <v>#N/A</v>
      </c>
      <c r="N270" t="s">
        <v>1430</v>
      </c>
      <c r="O270" s="12">
        <v>543000</v>
      </c>
    </row>
    <row r="271" spans="4:15" x14ac:dyDescent="0.25">
      <c r="D271">
        <v>60808000</v>
      </c>
      <c r="E271" t="s">
        <v>1391</v>
      </c>
      <c r="F271" s="12">
        <v>6763200</v>
      </c>
      <c r="G271" s="12"/>
      <c r="H271" s="12"/>
      <c r="I271" s="12"/>
      <c r="J271" s="12"/>
      <c r="K271">
        <v>63504000</v>
      </c>
      <c r="L271">
        <v>63504000</v>
      </c>
      <c r="M271">
        <f>+VLOOKUP(D271,AGRIVET!$B$3:$G$348,5,FALSE())</f>
        <v>956568662.46000004</v>
      </c>
      <c r="N271" t="s">
        <v>214</v>
      </c>
      <c r="O271" s="12">
        <v>4320569.7699999996</v>
      </c>
    </row>
    <row r="272" spans="4:15" x14ac:dyDescent="0.25">
      <c r="D272">
        <v>60809000</v>
      </c>
      <c r="E272" t="s">
        <v>401</v>
      </c>
      <c r="F272" s="12">
        <v>528438135</v>
      </c>
      <c r="G272" s="12"/>
      <c r="H272" s="12"/>
      <c r="I272" s="12"/>
      <c r="J272" s="12"/>
      <c r="K272">
        <v>63506000</v>
      </c>
      <c r="L272">
        <v>63506000</v>
      </c>
      <c r="M272">
        <f>+VLOOKUP(D272,AGRIVET!$B$3:$G$348,5,FALSE())</f>
        <v>14074200</v>
      </c>
      <c r="N272" t="s">
        <v>474</v>
      </c>
      <c r="O272" s="12">
        <v>4743094.3449999997</v>
      </c>
    </row>
    <row r="273" spans="4:15" x14ac:dyDescent="0.25">
      <c r="D273">
        <v>60809100</v>
      </c>
      <c r="E273" t="s">
        <v>1393</v>
      </c>
      <c r="F273" s="12">
        <v>84541475.799999997</v>
      </c>
      <c r="G273" s="12"/>
      <c r="H273" s="12"/>
      <c r="I273" s="12"/>
      <c r="J273" s="12"/>
      <c r="K273">
        <v>63508000</v>
      </c>
      <c r="L273">
        <v>63508000</v>
      </c>
      <c r="M273" t="e">
        <f>+VLOOKUP(D273,AGRIVET!$B$3:$G$348,5,FALSE())</f>
        <v>#N/A</v>
      </c>
      <c r="N273" t="s">
        <v>1063</v>
      </c>
      <c r="O273" s="12">
        <v>4844124.8</v>
      </c>
    </row>
    <row r="274" spans="4:15" x14ac:dyDescent="0.25">
      <c r="D274">
        <v>60810000</v>
      </c>
      <c r="E274" t="s">
        <v>403</v>
      </c>
      <c r="F274" s="12">
        <v>56814615</v>
      </c>
      <c r="G274" s="12"/>
      <c r="H274" s="12"/>
      <c r="I274" s="12"/>
      <c r="J274" s="12"/>
      <c r="K274">
        <v>64101000</v>
      </c>
      <c r="L274">
        <v>64101000</v>
      </c>
      <c r="M274" t="e">
        <f>+VLOOKUP(D274,AGRIVET!$B$3:$G$348,5,FALSE())</f>
        <v>#N/A</v>
      </c>
      <c r="N274" t="s">
        <v>216</v>
      </c>
      <c r="O274" s="12">
        <v>1443204322.51</v>
      </c>
    </row>
    <row r="275" spans="4:15" x14ac:dyDescent="0.25">
      <c r="D275">
        <v>60910000</v>
      </c>
      <c r="E275" t="s">
        <v>1431</v>
      </c>
      <c r="F275" s="12">
        <v>-12327305.34</v>
      </c>
      <c r="G275" s="12"/>
      <c r="H275" s="12"/>
      <c r="I275" s="12"/>
      <c r="J275" s="12"/>
      <c r="K275">
        <v>64102000</v>
      </c>
      <c r="L275">
        <v>64101000</v>
      </c>
      <c r="M275" t="e">
        <f>+VLOOKUP(D275,AGRIVET!$B$3:$G$348,5,FALSE())</f>
        <v>#N/A</v>
      </c>
      <c r="N275" t="s">
        <v>217</v>
      </c>
      <c r="O275" s="12">
        <v>143678919.86000001</v>
      </c>
    </row>
    <row r="276" spans="4:15" x14ac:dyDescent="0.25">
      <c r="D276">
        <v>60920000</v>
      </c>
      <c r="E276" t="s">
        <v>1394</v>
      </c>
      <c r="F276" s="12">
        <v>-2483978.85</v>
      </c>
      <c r="G276" s="12"/>
      <c r="H276" s="12"/>
      <c r="I276" s="12"/>
      <c r="J276" s="12"/>
      <c r="K276">
        <v>64103000</v>
      </c>
      <c r="L276">
        <v>64101000</v>
      </c>
      <c r="M276" t="e">
        <f>+VLOOKUP(D276,AGRIVET!$B$3:$G$348,5,FALSE())</f>
        <v>#N/A</v>
      </c>
      <c r="N276" t="s">
        <v>218</v>
      </c>
      <c r="O276" s="12">
        <v>234621151.13999999</v>
      </c>
    </row>
    <row r="277" spans="4:15" x14ac:dyDescent="0.25">
      <c r="D277">
        <v>61301000</v>
      </c>
      <c r="E277" t="s">
        <v>1397</v>
      </c>
      <c r="F277" s="12">
        <v>50476359.159999996</v>
      </c>
      <c r="G277" s="12"/>
      <c r="H277" s="12"/>
      <c r="I277" s="12"/>
      <c r="J277" s="12"/>
      <c r="K277">
        <v>64104000</v>
      </c>
      <c r="L277">
        <v>64101000</v>
      </c>
      <c r="M277">
        <f>+VLOOKUP(D277,AGRIVET!$B$3:$G$348,5,FALSE())</f>
        <v>35960000</v>
      </c>
      <c r="N277" t="s">
        <v>1432</v>
      </c>
      <c r="O277" s="12">
        <v>141987473.30000001</v>
      </c>
    </row>
    <row r="278" spans="4:15" x14ac:dyDescent="0.25">
      <c r="D278">
        <v>61302000</v>
      </c>
      <c r="E278" t="s">
        <v>1398</v>
      </c>
      <c r="F278" s="12">
        <v>271866399.68000001</v>
      </c>
      <c r="G278" s="12"/>
      <c r="H278" s="12"/>
      <c r="I278" s="12"/>
      <c r="J278" s="12"/>
      <c r="K278">
        <v>64105000</v>
      </c>
      <c r="L278">
        <v>64101000</v>
      </c>
      <c r="M278">
        <f>+VLOOKUP(D278,AGRIVET!$B$3:$G$348,5,FALSE())</f>
        <v>100340802.17</v>
      </c>
      <c r="N278" t="s">
        <v>221</v>
      </c>
      <c r="O278" s="12">
        <v>1547459.16</v>
      </c>
    </row>
    <row r="279" spans="4:15" x14ac:dyDescent="0.25">
      <c r="D279">
        <v>61303000</v>
      </c>
      <c r="E279" t="s">
        <v>1399</v>
      </c>
      <c r="F279" s="12">
        <v>228884504.43000001</v>
      </c>
      <c r="G279" s="12"/>
      <c r="H279" s="12"/>
      <c r="I279" s="12"/>
      <c r="J279" s="12"/>
      <c r="K279">
        <v>64107000</v>
      </c>
      <c r="L279">
        <v>64101000</v>
      </c>
      <c r="M279">
        <f>+VLOOKUP(D279,AGRIVET!$B$3:$G$348,5,FALSE())</f>
        <v>6389940.75</v>
      </c>
      <c r="N279" t="s">
        <v>296</v>
      </c>
      <c r="O279" s="12">
        <v>26615450</v>
      </c>
    </row>
    <row r="280" spans="4:15" x14ac:dyDescent="0.25">
      <c r="D280">
        <v>61501000</v>
      </c>
      <c r="E280" t="s">
        <v>1401</v>
      </c>
      <c r="F280" s="12">
        <v>23515748</v>
      </c>
      <c r="G280" s="12"/>
      <c r="H280" s="12"/>
      <c r="I280" s="12"/>
      <c r="J280" s="12"/>
      <c r="K280">
        <v>64180000</v>
      </c>
      <c r="L280">
        <v>64101000</v>
      </c>
      <c r="M280">
        <f>+VLOOKUP(D280,AGRIVET!$B$3:$G$348,5,FALSE())</f>
        <v>31672566.73</v>
      </c>
      <c r="N280" t="s">
        <v>1433</v>
      </c>
      <c r="O280" s="12">
        <v>23443613.780000001</v>
      </c>
    </row>
    <row r="281" spans="4:15" x14ac:dyDescent="0.25">
      <c r="D281">
        <v>61502000</v>
      </c>
      <c r="E281" t="s">
        <v>180</v>
      </c>
      <c r="F281" s="12">
        <v>433982</v>
      </c>
      <c r="G281" s="12"/>
      <c r="H281" s="12"/>
      <c r="I281" s="12"/>
      <c r="J281" s="12"/>
      <c r="K281">
        <v>64501000</v>
      </c>
      <c r="L281">
        <v>64501000</v>
      </c>
      <c r="M281">
        <f>+VLOOKUP(D281,AGRIVET!$B$3:$G$348,5,FALSE())</f>
        <v>448000</v>
      </c>
      <c r="N281" t="s">
        <v>483</v>
      </c>
      <c r="O281" s="12">
        <v>256755921.5</v>
      </c>
    </row>
    <row r="282" spans="4:15" x14ac:dyDescent="0.25">
      <c r="D282">
        <v>61503000</v>
      </c>
      <c r="E282" t="s">
        <v>181</v>
      </c>
      <c r="F282" s="12">
        <v>59794650.914999999</v>
      </c>
      <c r="G282" s="12"/>
      <c r="H282" s="12"/>
      <c r="I282" s="12"/>
      <c r="J282" s="12"/>
      <c r="K282">
        <v>64502000</v>
      </c>
      <c r="L282">
        <v>64501000</v>
      </c>
      <c r="M282">
        <f>+VLOOKUP(D282,AGRIVET!$B$3:$G$348,5,FALSE())</f>
        <v>61403762.520000003</v>
      </c>
      <c r="N282" t="s">
        <v>1434</v>
      </c>
      <c r="O282" s="12">
        <v>98752277.5</v>
      </c>
    </row>
    <row r="283" spans="4:15" x14ac:dyDescent="0.25">
      <c r="D283">
        <v>61504000</v>
      </c>
      <c r="E283" t="s">
        <v>1402</v>
      </c>
      <c r="F283" s="12">
        <v>25271525.600000001</v>
      </c>
      <c r="G283" s="12"/>
      <c r="H283" s="12"/>
      <c r="I283" s="12"/>
      <c r="J283" s="12"/>
      <c r="K283">
        <v>64504000</v>
      </c>
      <c r="L283">
        <v>64501000</v>
      </c>
      <c r="M283">
        <f>+VLOOKUP(D283,AGRIVET!$B$3:$G$348,5,FALSE())</f>
        <v>6623996.3499999996</v>
      </c>
      <c r="N283" t="s">
        <v>486</v>
      </c>
      <c r="O283" s="12">
        <v>19750455.5</v>
      </c>
    </row>
    <row r="284" spans="4:15" x14ac:dyDescent="0.25">
      <c r="D284">
        <v>61550000</v>
      </c>
      <c r="E284" t="s">
        <v>1404</v>
      </c>
      <c r="F284" s="12">
        <v>54000</v>
      </c>
      <c r="G284" s="12"/>
      <c r="H284" s="12"/>
      <c r="I284" s="12"/>
      <c r="J284" s="12"/>
      <c r="K284">
        <v>64580000</v>
      </c>
      <c r="L284">
        <v>64501000</v>
      </c>
      <c r="M284" t="e">
        <f>+VLOOKUP(D284,AGRIVET!$B$3:$G$348,5,FALSE())</f>
        <v>#N/A</v>
      </c>
      <c r="N284" t="s">
        <v>1435</v>
      </c>
      <c r="O284" s="12">
        <v>1667729.49</v>
      </c>
    </row>
    <row r="285" spans="4:15" x14ac:dyDescent="0.25">
      <c r="D285">
        <v>61601000</v>
      </c>
      <c r="E285" t="s">
        <v>417</v>
      </c>
      <c r="F285" s="12">
        <v>-54917.58</v>
      </c>
      <c r="G285" s="12"/>
      <c r="H285" s="12"/>
      <c r="I285" s="12"/>
      <c r="J285" s="12"/>
      <c r="K285">
        <v>64750000</v>
      </c>
      <c r="L285">
        <v>64700000</v>
      </c>
      <c r="M285">
        <f>+VLOOKUP(D285,AGRIVET!$B$3:$G$348,5,FALSE())</f>
        <v>5452786.5199999996</v>
      </c>
      <c r="N285" t="s">
        <v>1436</v>
      </c>
      <c r="O285" s="12">
        <v>209000</v>
      </c>
    </row>
    <row r="286" spans="4:15" x14ac:dyDescent="0.25">
      <c r="D286">
        <v>61602000</v>
      </c>
      <c r="E286" t="s">
        <v>418</v>
      </c>
      <c r="F286" s="12">
        <v>1166099.8700000001</v>
      </c>
      <c r="G286" s="12"/>
      <c r="H286" s="12"/>
      <c r="I286" s="12"/>
      <c r="J286" s="12"/>
      <c r="K286">
        <v>64802000</v>
      </c>
      <c r="L286">
        <v>64801000</v>
      </c>
      <c r="M286">
        <f>+VLOOKUP(D286,AGRIVET!$B$3:$G$348,5,FALSE())</f>
        <v>18050407.199999999</v>
      </c>
      <c r="N286" t="s">
        <v>225</v>
      </c>
      <c r="O286" s="12">
        <v>383000</v>
      </c>
    </row>
    <row r="287" spans="4:15" x14ac:dyDescent="0.25">
      <c r="D287">
        <v>61603000</v>
      </c>
      <c r="E287" t="s">
        <v>742</v>
      </c>
      <c r="F287" s="12">
        <v>926353</v>
      </c>
      <c r="G287" s="12"/>
      <c r="H287" s="12"/>
      <c r="I287" s="12"/>
      <c r="J287" s="12"/>
      <c r="K287">
        <v>64804000</v>
      </c>
      <c r="L287">
        <v>64801000</v>
      </c>
      <c r="M287">
        <f>+VLOOKUP(D287,AGRIVET!$B$3:$G$348,5,FALSE())</f>
        <v>169986.08</v>
      </c>
      <c r="N287" t="s">
        <v>224</v>
      </c>
      <c r="O287" s="12">
        <v>19537611.984000001</v>
      </c>
    </row>
    <row r="288" spans="4:15" x14ac:dyDescent="0.25">
      <c r="D288">
        <v>61604000</v>
      </c>
      <c r="E288" t="s">
        <v>183</v>
      </c>
      <c r="F288" s="12">
        <v>5820279.3300000001</v>
      </c>
      <c r="G288" s="12"/>
      <c r="H288" s="12"/>
      <c r="I288" s="12"/>
      <c r="J288" s="12"/>
      <c r="K288">
        <v>65100000</v>
      </c>
      <c r="L288">
        <v>65100000</v>
      </c>
      <c r="M288">
        <f>+VLOOKUP(D288,AGRIVET!$B$3:$G$348,5,FALSE())</f>
        <v>5630742.2599999998</v>
      </c>
      <c r="N288" t="s">
        <v>1437</v>
      </c>
      <c r="O288" s="12">
        <v>11131252.493000001</v>
      </c>
    </row>
    <row r="289" spans="4:15" x14ac:dyDescent="0.25">
      <c r="D289">
        <v>61610000</v>
      </c>
      <c r="E289" t="s">
        <v>1438</v>
      </c>
      <c r="F289" s="12">
        <v>28729206</v>
      </c>
      <c r="G289" s="12"/>
      <c r="H289" s="12"/>
      <c r="I289" s="12"/>
      <c r="J289" s="12"/>
      <c r="K289">
        <v>65200000</v>
      </c>
      <c r="L289">
        <v>65200000</v>
      </c>
      <c r="M289" t="e">
        <f>+VLOOKUP(D289,AGRIVET!$B$3:$G$348,5,FALSE())</f>
        <v>#N/A</v>
      </c>
      <c r="N289" t="s">
        <v>1439</v>
      </c>
      <c r="O289" s="12">
        <v>379964897.65600002</v>
      </c>
    </row>
    <row r="290" spans="4:15" x14ac:dyDescent="0.25">
      <c r="D290">
        <v>61801000</v>
      </c>
      <c r="E290" t="s">
        <v>184</v>
      </c>
      <c r="F290" s="12">
        <v>2242698</v>
      </c>
      <c r="G290" s="12"/>
      <c r="H290" s="12"/>
      <c r="I290" s="12"/>
      <c r="J290" s="12"/>
      <c r="K290">
        <v>65601000</v>
      </c>
      <c r="L290">
        <v>65601000</v>
      </c>
      <c r="M290">
        <f>+VLOOKUP(D290,AGRIVET!$B$3:$G$348,5,FALSE())</f>
        <v>149775</v>
      </c>
      <c r="N290" t="s">
        <v>561</v>
      </c>
      <c r="O290" s="12">
        <v>1000000</v>
      </c>
    </row>
    <row r="291" spans="4:15" x14ac:dyDescent="0.25">
      <c r="D291">
        <v>61802000</v>
      </c>
      <c r="E291" t="s">
        <v>185</v>
      </c>
      <c r="F291" s="12">
        <v>383609</v>
      </c>
      <c r="G291" s="12"/>
      <c r="H291" s="12"/>
      <c r="I291" s="12"/>
      <c r="J291" s="12"/>
      <c r="K291">
        <v>65602000</v>
      </c>
      <c r="L291">
        <v>65602000</v>
      </c>
      <c r="M291">
        <f>+VLOOKUP(D291,AGRIVET!$B$3:$G$348,5,FALSE())</f>
        <v>7536750</v>
      </c>
      <c r="N291" t="s">
        <v>229</v>
      </c>
      <c r="O291" s="12">
        <v>48437163.950000003</v>
      </c>
    </row>
    <row r="292" spans="4:15" x14ac:dyDescent="0.25">
      <c r="D292">
        <v>62101000</v>
      </c>
      <c r="E292" t="s">
        <v>423</v>
      </c>
      <c r="F292" s="12">
        <v>61100871.68</v>
      </c>
      <c r="G292" s="12"/>
      <c r="H292" s="12"/>
      <c r="I292" s="12"/>
      <c r="J292" s="12"/>
      <c r="K292">
        <v>65800000</v>
      </c>
      <c r="L292">
        <v>65700000</v>
      </c>
      <c r="M292">
        <f>+VLOOKUP(D292,AGRIVET!$B$3:$G$348,5,FALSE())</f>
        <v>2812500</v>
      </c>
      <c r="N292" t="s">
        <v>1440</v>
      </c>
      <c r="O292" s="12">
        <v>5883928.1118999999</v>
      </c>
    </row>
    <row r="293" spans="4:15" x14ac:dyDescent="0.25">
      <c r="D293">
        <v>62102000</v>
      </c>
      <c r="E293" t="s">
        <v>1407</v>
      </c>
      <c r="F293" s="12">
        <v>23437500</v>
      </c>
      <c r="G293" s="12"/>
      <c r="H293" s="12"/>
      <c r="I293" s="12"/>
      <c r="J293" s="12"/>
      <c r="K293">
        <v>65810000</v>
      </c>
      <c r="L293">
        <v>65800000</v>
      </c>
      <c r="M293">
        <f>+VLOOKUP(D293,AGRIVET!$B$3:$G$348,5,FALSE())</f>
        <v>38204505.039999999</v>
      </c>
      <c r="N293" t="s">
        <v>766</v>
      </c>
      <c r="O293" s="12">
        <v>27290876.780000001</v>
      </c>
    </row>
    <row r="294" spans="4:15" x14ac:dyDescent="0.25">
      <c r="D294">
        <v>62103000</v>
      </c>
      <c r="E294" t="s">
        <v>1441</v>
      </c>
      <c r="F294" s="12">
        <v>597700</v>
      </c>
      <c r="G294" s="12"/>
      <c r="H294" s="12"/>
      <c r="I294" s="12"/>
      <c r="J294" s="12"/>
      <c r="K294">
        <v>66101000</v>
      </c>
      <c r="L294">
        <v>66100000</v>
      </c>
      <c r="M294">
        <f>+VLOOKUP(D294,AGRIVET!$B$3:$G$348,5,FALSE())</f>
        <v>0</v>
      </c>
      <c r="N294" t="s">
        <v>500</v>
      </c>
      <c r="O294" s="12">
        <v>22200040.399999999</v>
      </c>
    </row>
    <row r="295" spans="4:15" x14ac:dyDescent="0.25">
      <c r="D295">
        <v>62105000</v>
      </c>
      <c r="E295" t="s">
        <v>499</v>
      </c>
      <c r="F295" s="12">
        <v>56112480</v>
      </c>
      <c r="G295" s="12"/>
      <c r="H295" s="12"/>
      <c r="I295" s="12"/>
      <c r="J295" s="12"/>
      <c r="K295">
        <v>66102000</v>
      </c>
      <c r="L295">
        <v>66100000</v>
      </c>
      <c r="M295" t="e">
        <f>+VLOOKUP(D295,AGRIVET!$B$3:$G$348,5,FALSE())</f>
        <v>#N/A</v>
      </c>
      <c r="N295" t="s">
        <v>1442</v>
      </c>
      <c r="O295" s="12">
        <v>235255409.53999999</v>
      </c>
    </row>
    <row r="296" spans="4:15" x14ac:dyDescent="0.25">
      <c r="D296">
        <v>62202000</v>
      </c>
      <c r="E296" t="s">
        <v>1409</v>
      </c>
      <c r="F296" s="12">
        <v>159884</v>
      </c>
      <c r="G296" s="12"/>
      <c r="H296" s="12"/>
      <c r="I296" s="12"/>
      <c r="J296" s="12"/>
      <c r="K296">
        <v>66103000</v>
      </c>
      <c r="L296">
        <v>66100000</v>
      </c>
      <c r="M296">
        <f>+VLOOKUP(D296,AGRIVET!$B$3:$G$348,5,FALSE())</f>
        <v>17271000</v>
      </c>
      <c r="N296" t="s">
        <v>1443</v>
      </c>
      <c r="O296" s="12">
        <v>24709206.960000001</v>
      </c>
    </row>
    <row r="297" spans="4:15" x14ac:dyDescent="0.25">
      <c r="D297">
        <v>62203000</v>
      </c>
      <c r="E297" t="s">
        <v>190</v>
      </c>
      <c r="F297" s="12">
        <v>211382459.30000001</v>
      </c>
      <c r="G297" s="12"/>
      <c r="H297" s="12"/>
      <c r="I297" s="12"/>
      <c r="J297" s="12"/>
      <c r="K297">
        <v>66104000</v>
      </c>
      <c r="L297">
        <v>66100000</v>
      </c>
      <c r="M297">
        <f>+VLOOKUP(D297,AGRIVET!$B$3:$G$348,5,FALSE())</f>
        <v>360000</v>
      </c>
      <c r="N297" t="s">
        <v>506</v>
      </c>
      <c r="O297" s="12">
        <v>180344297.09999999</v>
      </c>
    </row>
    <row r="298" spans="4:15" x14ac:dyDescent="0.25">
      <c r="D298">
        <v>62260000</v>
      </c>
      <c r="E298" t="s">
        <v>1410</v>
      </c>
      <c r="F298" s="12">
        <v>456520</v>
      </c>
      <c r="G298" s="12"/>
      <c r="H298" s="12"/>
      <c r="I298" s="12"/>
      <c r="J298" s="12"/>
      <c r="K298">
        <v>66600000</v>
      </c>
      <c r="L298">
        <v>66600000</v>
      </c>
      <c r="M298" t="e">
        <f>+VLOOKUP(D298,AGRIVET!$B$3:$G$348,5,FALSE())</f>
        <v>#N/A</v>
      </c>
      <c r="N298" t="s">
        <v>232</v>
      </c>
      <c r="O298" s="12">
        <v>259131172.53920001</v>
      </c>
    </row>
    <row r="299" spans="4:15" x14ac:dyDescent="0.25">
      <c r="D299">
        <v>62301000</v>
      </c>
      <c r="E299" t="s">
        <v>191</v>
      </c>
      <c r="F299" s="12">
        <v>7767420.9000000004</v>
      </c>
      <c r="G299" s="12"/>
      <c r="H299" s="12"/>
      <c r="I299" s="12"/>
      <c r="J299" s="12"/>
      <c r="K299">
        <v>68111000</v>
      </c>
      <c r="L299">
        <v>68111000</v>
      </c>
      <c r="M299">
        <f>+VLOOKUP(D299,AGRIVET!$B$3:$G$348,5,FALSE())</f>
        <v>29448214.73</v>
      </c>
      <c r="N299" t="s">
        <v>1444</v>
      </c>
      <c r="O299" s="12">
        <v>33615809.479999997</v>
      </c>
    </row>
    <row r="300" spans="4:15" x14ac:dyDescent="0.25">
      <c r="D300">
        <v>62302000</v>
      </c>
      <c r="E300" t="s">
        <v>193</v>
      </c>
      <c r="F300" s="12">
        <v>38942127.909999996</v>
      </c>
      <c r="G300" s="12"/>
      <c r="H300" s="12"/>
      <c r="I300" s="12"/>
      <c r="J300" s="12"/>
      <c r="K300">
        <v>68112000</v>
      </c>
      <c r="L300">
        <v>68112000</v>
      </c>
      <c r="M300">
        <f>+VLOOKUP(D300,AGRIVET!$B$3:$G$348,5,FALSE())</f>
        <v>11063334</v>
      </c>
      <c r="N300" t="s">
        <v>1445</v>
      </c>
      <c r="O300" s="12">
        <v>642519362.46000004</v>
      </c>
    </row>
    <row r="301" spans="4:15" x14ac:dyDescent="0.25">
      <c r="D301">
        <v>62303000</v>
      </c>
      <c r="E301" t="s">
        <v>431</v>
      </c>
      <c r="F301" s="12">
        <v>7027146</v>
      </c>
      <c r="G301" s="12"/>
      <c r="H301" s="12"/>
      <c r="I301" s="12"/>
      <c r="J301" s="12"/>
      <c r="K301">
        <v>68500000</v>
      </c>
      <c r="L301">
        <v>68500000</v>
      </c>
      <c r="M301">
        <f>+VLOOKUP(D301,AGRIVET!$B$3:$G$348,5,FALSE())</f>
        <v>70189709.969999999</v>
      </c>
      <c r="N301" t="s">
        <v>512</v>
      </c>
      <c r="O301" s="12">
        <v>20524389.84</v>
      </c>
    </row>
    <row r="302" spans="4:15" x14ac:dyDescent="0.25">
      <c r="D302">
        <v>62402000</v>
      </c>
      <c r="E302" t="s">
        <v>1414</v>
      </c>
      <c r="F302" s="12">
        <v>737168.67</v>
      </c>
      <c r="G302" s="12"/>
      <c r="H302" s="12"/>
      <c r="I302" s="12"/>
      <c r="J302" s="12"/>
      <c r="K302">
        <v>69800000</v>
      </c>
      <c r="L302">
        <v>69800000</v>
      </c>
      <c r="M302">
        <f>+VLOOKUP(D302,AGRIVET!$B$3:$G$348,5,FALSE())</f>
        <v>58817500</v>
      </c>
      <c r="N302" t="s">
        <v>513</v>
      </c>
      <c r="O302" s="12">
        <v>268967049.50237101</v>
      </c>
    </row>
    <row r="303" spans="4:15" x14ac:dyDescent="0.25">
      <c r="D303">
        <v>62503000</v>
      </c>
      <c r="E303" t="s">
        <v>197</v>
      </c>
      <c r="F303" s="12">
        <v>424461</v>
      </c>
      <c r="G303" s="12"/>
      <c r="H303" s="12"/>
      <c r="I303" s="12"/>
      <c r="J303" s="12"/>
      <c r="K303">
        <v>70100000</v>
      </c>
      <c r="L303">
        <v>70110000</v>
      </c>
      <c r="M303">
        <f>+VLOOKUP(D303,AGRIVET!$B$3:$G$348,5,FALSE())</f>
        <v>0</v>
      </c>
      <c r="N303" t="s">
        <v>1446</v>
      </c>
      <c r="O303" s="12">
        <v>-9192754001.9825001</v>
      </c>
    </row>
    <row r="304" spans="4:15" x14ac:dyDescent="0.25">
      <c r="D304">
        <v>62504000</v>
      </c>
      <c r="E304" t="s">
        <v>198</v>
      </c>
      <c r="F304" s="12">
        <v>31030172.66</v>
      </c>
      <c r="G304" s="12"/>
      <c r="H304" s="12"/>
      <c r="I304" s="12"/>
      <c r="J304" s="12"/>
      <c r="K304">
        <v>70200000</v>
      </c>
      <c r="L304">
        <v>70200000</v>
      </c>
      <c r="M304">
        <f>+VLOOKUP(D304,AGRIVET!$B$3:$G$348,5,FALSE())</f>
        <v>12460880</v>
      </c>
      <c r="N304" t="s">
        <v>1367</v>
      </c>
      <c r="O304" s="12">
        <v>-81387.5</v>
      </c>
    </row>
    <row r="305" spans="4:15" x14ac:dyDescent="0.25">
      <c r="D305">
        <v>62505000</v>
      </c>
      <c r="E305" t="s">
        <v>199</v>
      </c>
      <c r="F305" s="12">
        <v>6766179</v>
      </c>
      <c r="G305" s="12"/>
      <c r="H305" s="12"/>
      <c r="I305" s="12"/>
      <c r="J305" s="12"/>
      <c r="K305">
        <v>70720000</v>
      </c>
      <c r="L305">
        <v>70710000</v>
      </c>
      <c r="M305">
        <f>+VLOOKUP(D305,AGRIVET!$B$3:$G$348,5,FALSE())</f>
        <v>226000</v>
      </c>
      <c r="N305" t="s">
        <v>1447</v>
      </c>
      <c r="O305" s="12">
        <v>-1822288727.921</v>
      </c>
    </row>
    <row r="306" spans="4:15" x14ac:dyDescent="0.25">
      <c r="D306">
        <v>62506000</v>
      </c>
      <c r="E306" t="s">
        <v>200</v>
      </c>
      <c r="F306" s="12">
        <v>886581.39</v>
      </c>
      <c r="G306" s="12"/>
      <c r="H306" s="12"/>
      <c r="I306" s="12"/>
      <c r="J306" s="12"/>
      <c r="K306">
        <v>70730000</v>
      </c>
      <c r="L306">
        <v>70710000</v>
      </c>
      <c r="M306">
        <f>+VLOOKUP(D306,AGRIVET!$B$3:$G$348,5,FALSE())</f>
        <v>2813700</v>
      </c>
      <c r="N306" t="s">
        <v>777</v>
      </c>
      <c r="O306" s="12">
        <v>-468259146.63999999</v>
      </c>
    </row>
    <row r="307" spans="4:15" x14ac:dyDescent="0.25">
      <c r="D307">
        <v>62507000</v>
      </c>
      <c r="E307" t="s">
        <v>201</v>
      </c>
      <c r="F307" s="12">
        <v>458069692.07999998</v>
      </c>
      <c r="G307" s="12"/>
      <c r="H307" s="12"/>
      <c r="I307" s="12"/>
      <c r="J307" s="12"/>
      <c r="K307">
        <v>70800000</v>
      </c>
      <c r="L307">
        <v>70800000</v>
      </c>
      <c r="M307">
        <f>+VLOOKUP(D307,AGRIVET!$B$3:$G$348,5,FALSE())</f>
        <v>54381855.649999999</v>
      </c>
      <c r="N307" t="s">
        <v>1448</v>
      </c>
      <c r="O307" s="12">
        <v>-25474789.3411</v>
      </c>
    </row>
    <row r="308" spans="4:15" x14ac:dyDescent="0.25">
      <c r="D308">
        <v>62602000</v>
      </c>
      <c r="E308" t="s">
        <v>202</v>
      </c>
      <c r="F308" s="12">
        <v>115768521.49330001</v>
      </c>
      <c r="G308" s="12"/>
      <c r="H308" s="12"/>
      <c r="I308" s="12"/>
      <c r="J308" s="12"/>
      <c r="K308">
        <v>70900000</v>
      </c>
      <c r="L308">
        <v>70900000</v>
      </c>
      <c r="M308">
        <f>+VLOOKUP(D308,AGRIVET!$B$3:$G$348,5,FALSE())</f>
        <v>35932644.310000002</v>
      </c>
      <c r="N308" t="s">
        <v>1449</v>
      </c>
      <c r="O308" s="12">
        <v>46732071.194899999</v>
      </c>
    </row>
    <row r="309" spans="4:15" x14ac:dyDescent="0.25">
      <c r="D309">
        <v>62603000</v>
      </c>
      <c r="E309" t="s">
        <v>203</v>
      </c>
      <c r="F309" s="12">
        <v>31338798.190000001</v>
      </c>
      <c r="G309" s="12"/>
      <c r="H309" s="12"/>
      <c r="I309" s="12"/>
      <c r="J309" s="12"/>
      <c r="K309">
        <v>71355000</v>
      </c>
      <c r="L309">
        <v>71400000</v>
      </c>
      <c r="M309">
        <f>+VLOOKUP(D309,AGRIVET!$B$3:$G$348,5,FALSE())</f>
        <v>15144607.84</v>
      </c>
      <c r="N309" t="s">
        <v>1450</v>
      </c>
      <c r="O309" s="12">
        <v>-229223482.25999999</v>
      </c>
    </row>
    <row r="310" spans="4:15" x14ac:dyDescent="0.25">
      <c r="D310">
        <v>62604000</v>
      </c>
      <c r="E310" t="s">
        <v>204</v>
      </c>
      <c r="F310" s="12">
        <v>3346279.4333000001</v>
      </c>
      <c r="G310" s="12"/>
      <c r="H310" s="12"/>
      <c r="I310" s="12"/>
      <c r="J310" s="12"/>
      <c r="K310">
        <v>75200000</v>
      </c>
      <c r="L310">
        <v>75200000</v>
      </c>
      <c r="M310">
        <f>+VLOOKUP(D310,AGRIVET!$B$3:$G$348,5,FALSE())</f>
        <v>1089300.96</v>
      </c>
      <c r="N310" t="s">
        <v>524</v>
      </c>
      <c r="O310" s="12">
        <v>-715252274.75</v>
      </c>
    </row>
    <row r="311" spans="4:15" x14ac:dyDescent="0.25">
      <c r="D311">
        <v>62605000</v>
      </c>
      <c r="E311" t="s">
        <v>1417</v>
      </c>
      <c r="F311" s="12">
        <v>3778400</v>
      </c>
      <c r="G311" s="12"/>
      <c r="H311" s="12"/>
      <c r="I311" s="12"/>
      <c r="J311" s="12"/>
      <c r="K311">
        <v>75800000</v>
      </c>
      <c r="L311">
        <v>75800000</v>
      </c>
      <c r="M311">
        <f>+VLOOKUP(D311,AGRIVET!$B$3:$G$348,5,FALSE())</f>
        <v>665000</v>
      </c>
      <c r="N311" t="s">
        <v>1451</v>
      </c>
      <c r="O311" s="12">
        <v>-580814612.72880006</v>
      </c>
    </row>
    <row r="312" spans="4:15" x14ac:dyDescent="0.25">
      <c r="D312">
        <v>62606000</v>
      </c>
      <c r="E312" t="s">
        <v>1452</v>
      </c>
      <c r="F312" s="12">
        <v>65000</v>
      </c>
      <c r="G312" s="12"/>
      <c r="H312" s="12"/>
      <c r="I312" s="12"/>
      <c r="J312" s="12"/>
      <c r="K312">
        <v>75810000</v>
      </c>
      <c r="L312">
        <v>75800000</v>
      </c>
      <c r="M312" t="e">
        <f>+VLOOKUP(D312,AGRIVET!$B$3:$G$348,5,FALSE())</f>
        <v>#N/A</v>
      </c>
      <c r="N312" t="s">
        <v>238</v>
      </c>
      <c r="O312" s="12">
        <v>-23788700</v>
      </c>
    </row>
    <row r="313" spans="4:15" x14ac:dyDescent="0.25">
      <c r="D313">
        <v>62607000</v>
      </c>
      <c r="E313" t="s">
        <v>205</v>
      </c>
      <c r="F313" s="12">
        <v>28096477</v>
      </c>
      <c r="G313" s="12"/>
      <c r="H313" s="12"/>
      <c r="I313" s="12"/>
      <c r="J313" s="12"/>
      <c r="K313">
        <v>75820000</v>
      </c>
      <c r="L313">
        <v>75800000</v>
      </c>
      <c r="M313">
        <f>+VLOOKUP(D313,AGRIVET!$B$3:$G$348,5,FALSE())</f>
        <v>0</v>
      </c>
      <c r="N313" t="s">
        <v>1453</v>
      </c>
      <c r="O313" s="12">
        <v>-18000000</v>
      </c>
    </row>
    <row r="314" spans="4:15" x14ac:dyDescent="0.25">
      <c r="D314">
        <v>62608000</v>
      </c>
      <c r="E314" t="s">
        <v>206</v>
      </c>
      <c r="F314" s="12">
        <v>3575875</v>
      </c>
      <c r="G314" s="12"/>
      <c r="H314" s="12"/>
      <c r="I314" s="12"/>
      <c r="J314" s="12"/>
      <c r="K314">
        <v>75830000</v>
      </c>
      <c r="L314">
        <v>75800000</v>
      </c>
      <c r="M314">
        <f>+VLOOKUP(D314,AGRIVET!$B$3:$G$348,5,FALSE())</f>
        <v>0</v>
      </c>
      <c r="N314" t="s">
        <v>1454</v>
      </c>
      <c r="O314" s="12">
        <v>-464921590.52999997</v>
      </c>
    </row>
    <row r="315" spans="4:15" x14ac:dyDescent="0.25">
      <c r="D315">
        <v>62700000</v>
      </c>
      <c r="E315" t="s">
        <v>1419</v>
      </c>
      <c r="F315" s="12">
        <v>21473815.353300001</v>
      </c>
      <c r="G315" s="12"/>
      <c r="H315" s="12"/>
      <c r="I315" s="12"/>
      <c r="J315" s="12"/>
      <c r="K315">
        <v>75840000</v>
      </c>
      <c r="L315">
        <v>75800000</v>
      </c>
      <c r="M315" t="e">
        <f>+VLOOKUP(D315,AGRIVET!$B$3:$G$348,5,FALSE())</f>
        <v>#N/A</v>
      </c>
      <c r="N315" t="s">
        <v>1455</v>
      </c>
      <c r="O315" s="12">
        <v>-113083060</v>
      </c>
    </row>
    <row r="316" spans="4:15" x14ac:dyDescent="0.25">
      <c r="D316">
        <v>62702000</v>
      </c>
      <c r="E316" t="s">
        <v>1421</v>
      </c>
      <c r="F316" s="12">
        <v>9460686.2799999993</v>
      </c>
      <c r="G316" s="12"/>
      <c r="H316" s="12"/>
      <c r="I316" s="12"/>
      <c r="J316" s="12"/>
      <c r="K316">
        <v>76500000</v>
      </c>
      <c r="L316">
        <v>76500000</v>
      </c>
      <c r="M316">
        <f>+VLOOKUP(D316,AGRIVET!$B$3:$G$348,5,FALSE())</f>
        <v>171350</v>
      </c>
      <c r="N316" t="s">
        <v>527</v>
      </c>
      <c r="O316" s="12">
        <v>-18225.509999999998</v>
      </c>
    </row>
    <row r="317" spans="4:15" x14ac:dyDescent="0.25">
      <c r="D317">
        <v>62703000</v>
      </c>
      <c r="E317" t="s">
        <v>1422</v>
      </c>
      <c r="F317" s="12">
        <v>13787769.1765</v>
      </c>
      <c r="G317" s="12"/>
      <c r="H317" s="12"/>
      <c r="I317" s="12"/>
      <c r="J317" s="12"/>
      <c r="K317">
        <v>76600000</v>
      </c>
      <c r="L317">
        <v>76600000</v>
      </c>
      <c r="M317">
        <f>+VLOOKUP(D317,AGRIVET!$B$3:$G$348,5,FALSE())</f>
        <v>34057491.68</v>
      </c>
      <c r="N317" t="s">
        <v>239</v>
      </c>
      <c r="O317" s="12">
        <v>-31575913.798300002</v>
      </c>
    </row>
    <row r="318" spans="4:15" x14ac:dyDescent="0.25">
      <c r="D318">
        <v>62704000</v>
      </c>
      <c r="E318" t="s">
        <v>448</v>
      </c>
      <c r="F318" s="12">
        <v>1323689.6348000001</v>
      </c>
      <c r="G318" s="12"/>
      <c r="H318" s="12"/>
      <c r="I318" s="12"/>
      <c r="J318" s="12"/>
      <c r="K318">
        <v>78500000</v>
      </c>
      <c r="L318">
        <v>78500000</v>
      </c>
      <c r="M318">
        <f>+VLOOKUP(D318,AGRIVET!$B$3:$G$348,5,FALSE())</f>
        <v>18079223.890000001</v>
      </c>
      <c r="N318" t="s">
        <v>1456</v>
      </c>
      <c r="O318" s="12">
        <v>-26143487.899999999</v>
      </c>
    </row>
    <row r="319" spans="4:15" x14ac:dyDescent="0.25">
      <c r="D319">
        <v>62705000</v>
      </c>
      <c r="E319" t="s">
        <v>1423</v>
      </c>
      <c r="F319" s="12">
        <v>5558745.9299999997</v>
      </c>
      <c r="G319" s="12"/>
      <c r="H319" s="12"/>
      <c r="I319" s="12"/>
      <c r="J319" s="12"/>
    </row>
    <row r="320" spans="4:15" x14ac:dyDescent="0.25">
      <c r="D320">
        <v>62706000</v>
      </c>
      <c r="E320" t="s">
        <v>209</v>
      </c>
      <c r="F320" s="12">
        <v>31989056.795200001</v>
      </c>
      <c r="G320" s="12"/>
      <c r="H320" s="12"/>
      <c r="I320" s="12"/>
      <c r="J320" s="12"/>
    </row>
    <row r="321" spans="4:10" x14ac:dyDescent="0.25">
      <c r="D321">
        <v>62707000</v>
      </c>
      <c r="E321" t="s">
        <v>454</v>
      </c>
      <c r="F321" s="12">
        <v>7546112.5486000003</v>
      </c>
      <c r="G321" s="12"/>
      <c r="H321" s="12"/>
      <c r="I321" s="12"/>
      <c r="J321" s="12"/>
    </row>
    <row r="322" spans="4:10" x14ac:dyDescent="0.25">
      <c r="D322">
        <v>62708000</v>
      </c>
      <c r="E322" t="s">
        <v>1424</v>
      </c>
      <c r="F322" s="12">
        <v>712166.63329999999</v>
      </c>
      <c r="G322" s="12"/>
      <c r="H322" s="12"/>
      <c r="I322" s="12"/>
      <c r="J322" s="12"/>
    </row>
    <row r="323" spans="4:10" x14ac:dyDescent="0.25">
      <c r="D323">
        <v>62709000</v>
      </c>
      <c r="E323" t="s">
        <v>1425</v>
      </c>
      <c r="F323" s="12">
        <v>2232654.0471000001</v>
      </c>
      <c r="G323" s="12"/>
      <c r="H323" s="12"/>
      <c r="I323" s="12"/>
      <c r="J323" s="12"/>
    </row>
    <row r="324" spans="4:10" x14ac:dyDescent="0.25">
      <c r="D324">
        <v>62710000</v>
      </c>
      <c r="E324" t="s">
        <v>1426</v>
      </c>
      <c r="F324" s="12">
        <v>90280</v>
      </c>
      <c r="G324" s="12"/>
      <c r="H324" s="12"/>
      <c r="I324" s="12"/>
      <c r="J324" s="12"/>
    </row>
    <row r="325" spans="4:10" x14ac:dyDescent="0.25">
      <c r="D325">
        <v>62713000</v>
      </c>
      <c r="E325" t="s">
        <v>1427</v>
      </c>
      <c r="F325" s="12">
        <v>28333.333299999998</v>
      </c>
      <c r="G325" s="12"/>
      <c r="H325" s="12"/>
      <c r="I325" s="12"/>
      <c r="J325" s="12"/>
    </row>
    <row r="326" spans="4:10" x14ac:dyDescent="0.25">
      <c r="D326">
        <v>62714000</v>
      </c>
      <c r="E326" t="s">
        <v>1428</v>
      </c>
      <c r="F326" s="12">
        <v>124416</v>
      </c>
      <c r="G326" s="12"/>
      <c r="H326" s="12"/>
      <c r="I326" s="12"/>
      <c r="J326" s="12"/>
    </row>
    <row r="327" spans="4:10" x14ac:dyDescent="0.25">
      <c r="D327">
        <v>63507000</v>
      </c>
      <c r="E327" t="s">
        <v>475</v>
      </c>
      <c r="F327" s="12">
        <v>7077868.6600000001</v>
      </c>
      <c r="G327" s="12"/>
      <c r="H327" s="12"/>
      <c r="I327" s="12"/>
      <c r="J327" s="12"/>
    </row>
    <row r="328" spans="4:10" x14ac:dyDescent="0.25">
      <c r="D328">
        <v>63514000</v>
      </c>
      <c r="E328" t="s">
        <v>1457</v>
      </c>
      <c r="F328" s="12">
        <v>35000</v>
      </c>
      <c r="G328" s="12"/>
      <c r="H328" s="12"/>
      <c r="I328" s="12"/>
      <c r="J328" s="12"/>
    </row>
    <row r="329" spans="4:10" x14ac:dyDescent="0.25">
      <c r="D329">
        <v>63540000</v>
      </c>
      <c r="E329" t="s">
        <v>1458</v>
      </c>
      <c r="F329" s="12">
        <v>2000</v>
      </c>
      <c r="G329" s="12"/>
      <c r="H329" s="12"/>
      <c r="I329" s="12"/>
      <c r="J329" s="12"/>
    </row>
    <row r="330" spans="4:10" x14ac:dyDescent="0.25">
      <c r="D330">
        <v>64102000</v>
      </c>
      <c r="E330" t="s">
        <v>217</v>
      </c>
      <c r="F330" s="12">
        <v>121143263.17</v>
      </c>
      <c r="G330" s="12"/>
      <c r="H330" s="12"/>
      <c r="I330" s="12"/>
      <c r="J330" s="12"/>
    </row>
    <row r="331" spans="4:10" x14ac:dyDescent="0.25">
      <c r="D331">
        <v>64103000</v>
      </c>
      <c r="E331" t="s">
        <v>218</v>
      </c>
      <c r="F331" s="12">
        <v>160755378.25999999</v>
      </c>
      <c r="G331" s="12"/>
      <c r="H331" s="12"/>
      <c r="I331" s="12"/>
      <c r="J331" s="12"/>
    </row>
    <row r="332" spans="4:10" x14ac:dyDescent="0.25">
      <c r="D332">
        <v>64104000</v>
      </c>
      <c r="E332" t="s">
        <v>1432</v>
      </c>
      <c r="F332" s="12">
        <v>257689951.94999999</v>
      </c>
      <c r="G332" s="12"/>
      <c r="H332" s="12"/>
      <c r="I332" s="12"/>
      <c r="J332" s="12"/>
    </row>
    <row r="333" spans="4:10" x14ac:dyDescent="0.25">
      <c r="D333">
        <v>64105000</v>
      </c>
      <c r="E333" t="s">
        <v>221</v>
      </c>
      <c r="F333" s="12">
        <v>-374118.51</v>
      </c>
      <c r="G333" s="12"/>
      <c r="H333" s="12"/>
      <c r="I333" s="12"/>
      <c r="J333" s="12"/>
    </row>
    <row r="334" spans="4:10" x14ac:dyDescent="0.25">
      <c r="D334">
        <v>64106000</v>
      </c>
      <c r="E334" t="s">
        <v>1459</v>
      </c>
      <c r="F334" s="12">
        <v>236000</v>
      </c>
      <c r="G334" s="12"/>
      <c r="H334" s="12"/>
      <c r="I334" s="12"/>
      <c r="J334" s="12"/>
    </row>
    <row r="335" spans="4:10" x14ac:dyDescent="0.25">
      <c r="D335">
        <v>64107000</v>
      </c>
      <c r="E335" t="s">
        <v>296</v>
      </c>
      <c r="F335" s="12">
        <v>41223162.32</v>
      </c>
      <c r="G335" s="12"/>
      <c r="H335" s="12"/>
      <c r="I335" s="12"/>
      <c r="J335" s="12"/>
    </row>
    <row r="336" spans="4:10" x14ac:dyDescent="0.25">
      <c r="D336">
        <v>64130000</v>
      </c>
      <c r="E336" t="s">
        <v>1460</v>
      </c>
      <c r="F336" s="12">
        <v>73793628</v>
      </c>
      <c r="G336" s="12"/>
      <c r="H336" s="12"/>
      <c r="I336" s="12"/>
      <c r="J336" s="12"/>
    </row>
    <row r="337" spans="4:10" x14ac:dyDescent="0.25">
      <c r="D337">
        <v>64502000</v>
      </c>
      <c r="E337" t="s">
        <v>1434</v>
      </c>
      <c r="F337" s="12">
        <v>100588503.90000001</v>
      </c>
      <c r="G337" s="12"/>
      <c r="H337" s="12"/>
      <c r="I337" s="12"/>
      <c r="J337" s="12"/>
    </row>
    <row r="338" spans="4:10" x14ac:dyDescent="0.25">
      <c r="D338">
        <v>64504000</v>
      </c>
      <c r="E338" t="s">
        <v>486</v>
      </c>
      <c r="F338" s="12">
        <v>20117701.890000001</v>
      </c>
      <c r="G338" s="12"/>
      <c r="H338" s="12"/>
      <c r="I338" s="12"/>
      <c r="J338" s="12"/>
    </row>
    <row r="339" spans="4:10" x14ac:dyDescent="0.25">
      <c r="D339">
        <v>64580000</v>
      </c>
      <c r="E339" t="s">
        <v>1435</v>
      </c>
      <c r="F339" s="12">
        <v>-6411931.3399999999</v>
      </c>
      <c r="G339" s="12"/>
      <c r="H339" s="12"/>
      <c r="I339" s="12"/>
      <c r="J339" s="12"/>
    </row>
    <row r="340" spans="4:10" x14ac:dyDescent="0.25">
      <c r="D340">
        <v>64802000</v>
      </c>
      <c r="E340" t="s">
        <v>225</v>
      </c>
      <c r="F340" s="12">
        <v>48928</v>
      </c>
      <c r="G340" s="12"/>
      <c r="H340" s="12"/>
      <c r="I340" s="12"/>
      <c r="J340" s="12"/>
    </row>
    <row r="341" spans="4:10" x14ac:dyDescent="0.25">
      <c r="D341">
        <v>64803000</v>
      </c>
      <c r="E341" t="s">
        <v>556</v>
      </c>
      <c r="F341" s="12">
        <v>2555000</v>
      </c>
      <c r="G341" s="12"/>
      <c r="H341" s="12"/>
      <c r="I341" s="12"/>
      <c r="J341" s="12"/>
    </row>
    <row r="342" spans="4:10" x14ac:dyDescent="0.25">
      <c r="D342">
        <v>64804000</v>
      </c>
      <c r="E342" t="s">
        <v>224</v>
      </c>
      <c r="F342" s="12">
        <v>7305868.21</v>
      </c>
      <c r="G342" s="12"/>
      <c r="H342" s="12"/>
      <c r="I342" s="12"/>
      <c r="J342" s="12"/>
    </row>
    <row r="343" spans="4:10" x14ac:dyDescent="0.25">
      <c r="D343">
        <v>65400000</v>
      </c>
      <c r="E343" t="s">
        <v>1461</v>
      </c>
      <c r="F343" s="12">
        <v>139741958.03999999</v>
      </c>
      <c r="G343" s="12"/>
      <c r="H343" s="12"/>
      <c r="I343" s="12"/>
      <c r="J343" s="12"/>
    </row>
    <row r="344" spans="4:10" x14ac:dyDescent="0.25">
      <c r="D344">
        <v>65810000</v>
      </c>
      <c r="E344" t="s">
        <v>766</v>
      </c>
      <c r="F344" s="12">
        <v>9230852</v>
      </c>
      <c r="G344" s="12"/>
      <c r="H344" s="12"/>
      <c r="I344" s="12"/>
      <c r="J344" s="12"/>
    </row>
    <row r="345" spans="4:10" x14ac:dyDescent="0.25">
      <c r="D345">
        <v>66101000</v>
      </c>
      <c r="E345" t="s">
        <v>500</v>
      </c>
      <c r="F345" s="12">
        <v>129590514.01000001</v>
      </c>
      <c r="G345" s="12"/>
      <c r="H345" s="12"/>
      <c r="I345" s="12"/>
      <c r="J345" s="12"/>
    </row>
    <row r="346" spans="4:10" x14ac:dyDescent="0.25">
      <c r="D346">
        <v>66102000</v>
      </c>
      <c r="E346" t="s">
        <v>1442</v>
      </c>
      <c r="F346" s="12">
        <v>201773796.33520001</v>
      </c>
      <c r="G346" s="12"/>
      <c r="H346" s="12"/>
      <c r="I346" s="12"/>
      <c r="J346" s="12"/>
    </row>
    <row r="347" spans="4:10" x14ac:dyDescent="0.25">
      <c r="D347">
        <v>66103000</v>
      </c>
      <c r="E347" t="s">
        <v>1443</v>
      </c>
      <c r="F347" s="12">
        <v>147101013.05000001</v>
      </c>
      <c r="G347" s="12"/>
      <c r="H347" s="12"/>
      <c r="I347" s="12"/>
      <c r="J347" s="12"/>
    </row>
    <row r="348" spans="4:10" x14ac:dyDescent="0.25">
      <c r="D348">
        <v>66104000</v>
      </c>
      <c r="E348" t="s">
        <v>506</v>
      </c>
      <c r="F348" s="12">
        <v>173272903.44</v>
      </c>
      <c r="G348" s="12"/>
      <c r="H348" s="12"/>
      <c r="I348" s="12"/>
      <c r="J348" s="12"/>
    </row>
    <row r="349" spans="4:10" x14ac:dyDescent="0.25">
      <c r="D349">
        <v>66181000</v>
      </c>
      <c r="E349" t="s">
        <v>1462</v>
      </c>
      <c r="F349" s="12">
        <v>9215607.9800000004</v>
      </c>
      <c r="G349" s="12"/>
      <c r="H349" s="12"/>
      <c r="I349" s="12"/>
      <c r="J349" s="12"/>
    </row>
    <row r="350" spans="4:10" x14ac:dyDescent="0.25">
      <c r="D350">
        <v>70100000</v>
      </c>
      <c r="E350" t="s">
        <v>1446</v>
      </c>
      <c r="F350" s="12">
        <v>-13047432009.640301</v>
      </c>
      <c r="G350" s="12"/>
      <c r="H350" s="12"/>
      <c r="I350" s="12"/>
      <c r="J350" s="12"/>
    </row>
    <row r="351" spans="4:10" x14ac:dyDescent="0.25">
      <c r="D351">
        <v>70720000</v>
      </c>
      <c r="E351" t="s">
        <v>1447</v>
      </c>
      <c r="F351" s="12">
        <v>-1689152975.918</v>
      </c>
      <c r="G351" s="12"/>
      <c r="H351" s="12"/>
      <c r="I351" s="12"/>
      <c r="J351" s="12"/>
    </row>
    <row r="352" spans="4:10" x14ac:dyDescent="0.25">
      <c r="D352">
        <v>71355000</v>
      </c>
      <c r="E352" t="s">
        <v>1450</v>
      </c>
      <c r="F352" s="12">
        <v>-73664957.400000006</v>
      </c>
      <c r="G352" s="12"/>
      <c r="H352" s="12"/>
      <c r="I352" s="12"/>
      <c r="J352" s="12"/>
    </row>
    <row r="353" spans="4:10" x14ac:dyDescent="0.25">
      <c r="D353">
        <v>75810000</v>
      </c>
      <c r="E353" t="s">
        <v>238</v>
      </c>
      <c r="F353" s="12">
        <v>-27983400</v>
      </c>
      <c r="G353" s="12"/>
      <c r="H353" s="12"/>
      <c r="I353" s="12"/>
      <c r="J353" s="12"/>
    </row>
    <row r="354" spans="4:10" x14ac:dyDescent="0.25">
      <c r="D354">
        <v>75820000</v>
      </c>
      <c r="E354" t="s">
        <v>1453</v>
      </c>
      <c r="F354" s="12">
        <v>-18000005.440000001</v>
      </c>
      <c r="G354" s="12"/>
      <c r="H354" s="12"/>
      <c r="I354" s="12"/>
      <c r="J354" s="12"/>
    </row>
    <row r="355" spans="4:10" x14ac:dyDescent="0.25">
      <c r="D355">
        <v>75830000</v>
      </c>
      <c r="E355" t="s">
        <v>1454</v>
      </c>
      <c r="F355" s="12">
        <v>-868545581.62</v>
      </c>
      <c r="G355" s="12"/>
      <c r="H355" s="12"/>
      <c r="I355" s="12"/>
      <c r="J355" s="12"/>
    </row>
    <row r="356" spans="4:10" x14ac:dyDescent="0.25">
      <c r="D356">
        <v>75840000</v>
      </c>
      <c r="E356" t="s">
        <v>1455</v>
      </c>
      <c r="F356" s="12">
        <v>-90408498.739999995</v>
      </c>
      <c r="G356" s="12"/>
      <c r="H356" s="12"/>
      <c r="I356" s="12"/>
      <c r="J356" s="12"/>
    </row>
    <row r="357" spans="4:10" x14ac:dyDescent="0.25">
      <c r="D357">
        <v>78150000</v>
      </c>
      <c r="E357" t="s">
        <v>1463</v>
      </c>
      <c r="F357" s="12">
        <v>-200323996.22</v>
      </c>
      <c r="G357" s="12"/>
      <c r="H357" s="12"/>
      <c r="I357" s="12"/>
      <c r="J357" s="1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C5E0B4"/>
  </sheetPr>
  <dimension ref="A2:H258"/>
  <sheetViews>
    <sheetView zoomScaleNormal="100" workbookViewId="0">
      <selection activeCell="C17" sqref="C17"/>
    </sheetView>
  </sheetViews>
  <sheetFormatPr baseColWidth="10" defaultColWidth="11.42578125" defaultRowHeight="14.25" x14ac:dyDescent="0.25"/>
  <cols>
    <col min="1" max="2" width="11.5703125" style="22" customWidth="1"/>
    <col min="3" max="3" width="32.140625" style="11" customWidth="1"/>
    <col min="4" max="6" width="21.85546875" style="12" customWidth="1"/>
    <col min="7" max="7" width="12.140625" style="22" customWidth="1"/>
    <col min="8" max="8" width="33.85546875" style="11" customWidth="1"/>
    <col min="9" max="16384" width="11.42578125" style="11"/>
  </cols>
  <sheetData>
    <row r="2" spans="1:8" x14ac:dyDescent="0.25">
      <c r="A2" s="73" t="s">
        <v>1464</v>
      </c>
      <c r="B2" s="73"/>
      <c r="C2" s="73" t="s">
        <v>788</v>
      </c>
      <c r="D2" s="74">
        <v>2021</v>
      </c>
      <c r="E2" s="74">
        <v>2020</v>
      </c>
      <c r="F2" s="74">
        <v>2019</v>
      </c>
      <c r="G2" s="75" t="s">
        <v>789</v>
      </c>
    </row>
    <row r="3" spans="1:8" x14ac:dyDescent="0.25">
      <c r="A3" s="23">
        <v>1010000</v>
      </c>
      <c r="B3" s="23">
        <v>10100000</v>
      </c>
      <c r="C3" s="57" t="s">
        <v>581</v>
      </c>
      <c r="D3" s="12">
        <v>-1200000000</v>
      </c>
      <c r="E3" s="12">
        <v>-100000000</v>
      </c>
      <c r="F3" s="12">
        <v>-100000000</v>
      </c>
      <c r="G3" s="23">
        <v>10100000</v>
      </c>
      <c r="H3" s="11" t="s">
        <v>581</v>
      </c>
    </row>
    <row r="4" spans="1:8" x14ac:dyDescent="0.25">
      <c r="A4" s="23">
        <v>1190000</v>
      </c>
      <c r="B4" s="23">
        <v>11900000</v>
      </c>
      <c r="C4" s="57" t="s">
        <v>1465</v>
      </c>
      <c r="D4" s="12">
        <v>1655200339.55</v>
      </c>
      <c r="E4" s="12">
        <v>1655200339.55</v>
      </c>
      <c r="F4" s="12">
        <v>574694116.85000002</v>
      </c>
      <c r="G4" s="23">
        <v>11900000</v>
      </c>
      <c r="H4" s="57" t="s">
        <v>1465</v>
      </c>
    </row>
    <row r="5" spans="1:8" x14ac:dyDescent="0.25">
      <c r="A5" s="69">
        <v>1200000</v>
      </c>
      <c r="B5" s="23">
        <v>12000000</v>
      </c>
      <c r="C5" s="68" t="s">
        <v>585</v>
      </c>
      <c r="D5" s="12">
        <v>0</v>
      </c>
      <c r="F5" s="12">
        <v>0</v>
      </c>
      <c r="G5" s="23">
        <v>12000000</v>
      </c>
      <c r="H5" s="24" t="s">
        <v>585</v>
      </c>
    </row>
    <row r="6" spans="1:8" x14ac:dyDescent="0.25">
      <c r="B6" s="22">
        <v>12900000</v>
      </c>
      <c r="C6" s="11" t="s">
        <v>1466</v>
      </c>
      <c r="D6" s="12">
        <v>1473644756.3699999</v>
      </c>
      <c r="G6" s="22">
        <v>12900000</v>
      </c>
      <c r="H6" s="11" t="s">
        <v>1466</v>
      </c>
    </row>
    <row r="7" spans="1:8" x14ac:dyDescent="0.25">
      <c r="A7" s="69">
        <v>1630000</v>
      </c>
      <c r="B7" s="23">
        <v>16300000</v>
      </c>
      <c r="C7" s="68" t="s">
        <v>1467</v>
      </c>
      <c r="D7" s="12">
        <v>0</v>
      </c>
      <c r="F7" s="12">
        <v>-2650222359.9000001</v>
      </c>
      <c r="G7" s="23">
        <v>16300000</v>
      </c>
      <c r="H7" s="37" t="s">
        <v>1467</v>
      </c>
    </row>
    <row r="8" spans="1:8" x14ac:dyDescent="0.25">
      <c r="A8" s="69">
        <v>1631000</v>
      </c>
      <c r="B8" s="23">
        <v>16310000</v>
      </c>
      <c r="C8" s="68" t="s">
        <v>1468</v>
      </c>
      <c r="D8" s="12">
        <v>0</v>
      </c>
      <c r="F8" s="12">
        <v>-455054510.99000001</v>
      </c>
      <c r="G8" s="23">
        <v>16310000</v>
      </c>
      <c r="H8" s="24" t="s">
        <v>1468</v>
      </c>
    </row>
    <row r="9" spans="1:8" x14ac:dyDescent="0.25">
      <c r="A9" s="23">
        <v>1640000</v>
      </c>
      <c r="B9" s="23">
        <v>16400000</v>
      </c>
      <c r="C9" s="57" t="s">
        <v>248</v>
      </c>
      <c r="D9" s="12">
        <v>-1595704626.23</v>
      </c>
      <c r="E9" s="12">
        <v>-2320210474.6799998</v>
      </c>
      <c r="F9" s="12">
        <v>0</v>
      </c>
      <c r="G9" s="23">
        <v>16400000</v>
      </c>
      <c r="H9" s="24" t="s">
        <v>248</v>
      </c>
    </row>
    <row r="10" spans="1:8" x14ac:dyDescent="0.25">
      <c r="A10" s="23">
        <v>1641000</v>
      </c>
      <c r="B10" s="23">
        <v>16410000</v>
      </c>
      <c r="C10" s="57" t="s">
        <v>1468</v>
      </c>
      <c r="D10" s="12">
        <v>-321934579.83999997</v>
      </c>
      <c r="E10" s="12">
        <v>-413385193.26999998</v>
      </c>
      <c r="F10" s="12">
        <v>0</v>
      </c>
      <c r="G10" s="23">
        <v>16410000</v>
      </c>
      <c r="H10" s="24" t="s">
        <v>1468</v>
      </c>
    </row>
    <row r="11" spans="1:8" x14ac:dyDescent="0.25">
      <c r="A11" s="23">
        <v>2110000</v>
      </c>
      <c r="B11" s="23">
        <v>21100000</v>
      </c>
      <c r="C11" s="57" t="s">
        <v>803</v>
      </c>
      <c r="D11" s="12">
        <v>55348270.670000002</v>
      </c>
      <c r="E11" s="12">
        <v>66666666.670000002</v>
      </c>
      <c r="F11" s="12">
        <v>0</v>
      </c>
      <c r="G11" s="23">
        <v>21100000</v>
      </c>
      <c r="H11" s="11" t="s">
        <v>803</v>
      </c>
    </row>
    <row r="12" spans="1:8" x14ac:dyDescent="0.25">
      <c r="A12" s="23">
        <v>2120000</v>
      </c>
      <c r="B12" s="23">
        <v>21200000</v>
      </c>
      <c r="C12" s="57" t="s">
        <v>590</v>
      </c>
      <c r="D12" s="12">
        <v>144235358</v>
      </c>
      <c r="E12" s="12">
        <v>110417775</v>
      </c>
      <c r="F12" s="12">
        <v>90218000</v>
      </c>
      <c r="G12" s="23">
        <v>21200000</v>
      </c>
      <c r="H12" s="11" t="s">
        <v>590</v>
      </c>
    </row>
    <row r="13" spans="1:8" x14ac:dyDescent="0.25">
      <c r="A13" s="23">
        <v>2130000</v>
      </c>
      <c r="B13" s="23">
        <v>21300000</v>
      </c>
      <c r="C13" s="57" t="s">
        <v>591</v>
      </c>
      <c r="D13" s="12">
        <v>2768694482.29</v>
      </c>
      <c r="E13" s="12">
        <v>2768694482.29</v>
      </c>
      <c r="F13" s="12">
        <v>1278921482.1700001</v>
      </c>
      <c r="G13" s="23">
        <v>21300000</v>
      </c>
      <c r="H13" s="11" t="s">
        <v>591</v>
      </c>
    </row>
    <row r="14" spans="1:8" x14ac:dyDescent="0.25">
      <c r="A14" s="23">
        <v>2150000</v>
      </c>
      <c r="B14" s="23">
        <v>21500000</v>
      </c>
      <c r="C14" s="57" t="s">
        <v>592</v>
      </c>
      <c r="D14" s="12">
        <v>1259183452.8900001</v>
      </c>
      <c r="E14" s="12">
        <v>1259183452.8900001</v>
      </c>
      <c r="F14" s="12">
        <v>1264754452.8900001</v>
      </c>
      <c r="G14" s="23">
        <v>21500000</v>
      </c>
      <c r="H14" s="11" t="s">
        <v>592</v>
      </c>
    </row>
    <row r="15" spans="1:8" x14ac:dyDescent="0.25">
      <c r="A15" s="23">
        <v>2155000</v>
      </c>
      <c r="B15" s="23">
        <v>21550000</v>
      </c>
      <c r="C15" s="57" t="s">
        <v>1469</v>
      </c>
      <c r="D15" s="12">
        <v>4530387053.4399996</v>
      </c>
      <c r="E15" s="12">
        <v>4530387053.4399996</v>
      </c>
      <c r="F15" s="12">
        <v>4340061704.04</v>
      </c>
      <c r="G15" s="23">
        <v>21550000</v>
      </c>
      <c r="H15" s="24" t="s">
        <v>1469</v>
      </c>
    </row>
    <row r="16" spans="1:8" x14ac:dyDescent="0.25">
      <c r="A16" s="23">
        <v>2181000</v>
      </c>
      <c r="B16" s="23">
        <v>21810000</v>
      </c>
      <c r="C16" s="57" t="s">
        <v>260</v>
      </c>
      <c r="D16" s="12">
        <v>158438208.13</v>
      </c>
      <c r="E16" s="12">
        <v>155615695.33000001</v>
      </c>
      <c r="F16" s="12">
        <v>155166223.33000001</v>
      </c>
      <c r="G16" s="23">
        <v>21810000</v>
      </c>
      <c r="H16" s="11" t="s">
        <v>260</v>
      </c>
    </row>
    <row r="17" spans="1:8" x14ac:dyDescent="0.25">
      <c r="A17" s="23">
        <v>2182000</v>
      </c>
      <c r="B17" s="23">
        <v>21820000</v>
      </c>
      <c r="C17" s="57" t="s">
        <v>52</v>
      </c>
      <c r="D17" s="12">
        <v>19117906.600000001</v>
      </c>
      <c r="E17" s="12">
        <v>14310573.24</v>
      </c>
      <c r="F17" s="12">
        <v>8909239.8599999994</v>
      </c>
      <c r="G17" s="23">
        <v>21820000</v>
      </c>
      <c r="H17" s="11" t="s">
        <v>52</v>
      </c>
    </row>
    <row r="18" spans="1:8" x14ac:dyDescent="0.25">
      <c r="B18" s="22">
        <v>21830000</v>
      </c>
      <c r="C18" s="11" t="s">
        <v>596</v>
      </c>
      <c r="D18" s="12">
        <v>9141666.6799999997</v>
      </c>
      <c r="G18" s="22">
        <v>21830000</v>
      </c>
      <c r="H18" s="11" t="s">
        <v>596</v>
      </c>
    </row>
    <row r="19" spans="1:8" x14ac:dyDescent="0.25">
      <c r="A19" s="23">
        <v>2184000</v>
      </c>
      <c r="B19" s="23">
        <v>21840000</v>
      </c>
      <c r="C19" s="57" t="s">
        <v>597</v>
      </c>
      <c r="D19" s="12">
        <v>41118647.299999997</v>
      </c>
      <c r="E19" s="12">
        <v>40168647.299999997</v>
      </c>
      <c r="F19" s="12">
        <v>35759247.299999997</v>
      </c>
      <c r="G19" s="23">
        <v>21840000</v>
      </c>
      <c r="H19" s="11" t="s">
        <v>597</v>
      </c>
    </row>
    <row r="20" spans="1:8" x14ac:dyDescent="0.25">
      <c r="B20" s="22">
        <v>21850000</v>
      </c>
      <c r="C20" s="11" t="s">
        <v>264</v>
      </c>
      <c r="D20" s="12">
        <v>4304797.1399999997</v>
      </c>
      <c r="G20" s="22">
        <v>21850000</v>
      </c>
      <c r="H20" s="11" t="s">
        <v>264</v>
      </c>
    </row>
    <row r="21" spans="1:8" x14ac:dyDescent="0.25">
      <c r="A21" s="23">
        <v>2300000</v>
      </c>
      <c r="B21" s="23">
        <v>23000000</v>
      </c>
      <c r="C21" s="57" t="s">
        <v>266</v>
      </c>
      <c r="D21" s="12">
        <v>70057746.090000004</v>
      </c>
      <c r="E21" s="12">
        <v>0</v>
      </c>
      <c r="F21" s="12">
        <v>1631410375.8699999</v>
      </c>
      <c r="G21" s="23">
        <v>23000000</v>
      </c>
      <c r="H21" s="11" t="s">
        <v>266</v>
      </c>
    </row>
    <row r="22" spans="1:8" x14ac:dyDescent="0.25">
      <c r="A22" s="23">
        <v>2750000</v>
      </c>
      <c r="B22" s="23">
        <v>27500000</v>
      </c>
      <c r="C22" s="57" t="s">
        <v>599</v>
      </c>
      <c r="D22" s="12">
        <v>0</v>
      </c>
      <c r="E22" s="12">
        <v>16380000</v>
      </c>
      <c r="F22" s="12">
        <v>1000000</v>
      </c>
      <c r="G22" s="23">
        <v>27500000</v>
      </c>
      <c r="H22" s="11" t="s">
        <v>599</v>
      </c>
    </row>
    <row r="23" spans="1:8" x14ac:dyDescent="0.25">
      <c r="A23" s="23">
        <v>2812000</v>
      </c>
      <c r="B23" s="23">
        <v>28120000</v>
      </c>
      <c r="C23" s="57" t="s">
        <v>602</v>
      </c>
      <c r="D23" s="12">
        <v>-13385195.23</v>
      </c>
      <c r="E23" s="12">
        <v>-6807507.0099999998</v>
      </c>
      <c r="F23" s="12">
        <v>-2751444.72</v>
      </c>
      <c r="G23" s="23">
        <v>28120000</v>
      </c>
      <c r="H23" s="11" t="s">
        <v>602</v>
      </c>
    </row>
    <row r="24" spans="1:8" x14ac:dyDescent="0.25">
      <c r="A24" s="23">
        <v>2813000</v>
      </c>
      <c r="B24" s="23">
        <v>28130000</v>
      </c>
      <c r="C24" s="57" t="s">
        <v>603</v>
      </c>
      <c r="D24" s="12">
        <v>-288532597.17000002</v>
      </c>
      <c r="E24" s="12">
        <v>-150097873.06</v>
      </c>
      <c r="F24" s="12">
        <v>-67115810.620000005</v>
      </c>
      <c r="G24" s="23">
        <v>28130000</v>
      </c>
      <c r="H24" s="11" t="s">
        <v>603</v>
      </c>
    </row>
    <row r="25" spans="1:8" x14ac:dyDescent="0.25">
      <c r="A25" s="23">
        <v>2815000</v>
      </c>
      <c r="B25" s="23">
        <v>28150000</v>
      </c>
      <c r="C25" s="57" t="s">
        <v>604</v>
      </c>
      <c r="D25" s="12">
        <v>-382432238.50999999</v>
      </c>
      <c r="E25" s="12">
        <v>-256513893.22</v>
      </c>
      <c r="F25" s="12">
        <v>-130595547.93000001</v>
      </c>
      <c r="G25" s="23">
        <v>28150000</v>
      </c>
      <c r="H25" s="11" t="s">
        <v>604</v>
      </c>
    </row>
    <row r="26" spans="1:8" x14ac:dyDescent="0.25">
      <c r="A26" s="23">
        <v>2815500</v>
      </c>
      <c r="B26" s="23">
        <v>28155000</v>
      </c>
      <c r="C26" s="57" t="s">
        <v>1470</v>
      </c>
      <c r="D26" s="12">
        <v>-1677062222.04</v>
      </c>
      <c r="E26" s="12">
        <v>-1224023516.6900001</v>
      </c>
      <c r="F26" s="12">
        <v>-778606670.36000001</v>
      </c>
      <c r="G26" s="23">
        <v>28155000</v>
      </c>
      <c r="H26" s="11" t="s">
        <v>1470</v>
      </c>
    </row>
    <row r="27" spans="1:8" x14ac:dyDescent="0.25">
      <c r="A27" s="23">
        <v>2818100</v>
      </c>
      <c r="B27" s="23">
        <v>28181000</v>
      </c>
      <c r="C27" s="57" t="s">
        <v>276</v>
      </c>
      <c r="D27" s="12">
        <v>-49734127.090000004</v>
      </c>
      <c r="E27" s="12">
        <v>-33955046.670000002</v>
      </c>
      <c r="F27" s="12">
        <v>-18396598.469999999</v>
      </c>
      <c r="G27" s="23">
        <v>28181000</v>
      </c>
      <c r="H27" s="11" t="s">
        <v>276</v>
      </c>
    </row>
    <row r="28" spans="1:8" x14ac:dyDescent="0.25">
      <c r="A28" s="23">
        <v>2818200</v>
      </c>
      <c r="B28" s="23">
        <v>28182000</v>
      </c>
      <c r="C28" s="57" t="s">
        <v>607</v>
      </c>
      <c r="D28" s="12">
        <v>-3753112.84</v>
      </c>
      <c r="E28" s="12">
        <v>-2185819.54</v>
      </c>
      <c r="F28" s="12">
        <v>-1098080.74</v>
      </c>
      <c r="G28" s="23">
        <v>28182000</v>
      </c>
      <c r="H28" s="11" t="s">
        <v>607</v>
      </c>
    </row>
    <row r="29" spans="1:8" x14ac:dyDescent="0.25">
      <c r="B29" s="22">
        <v>28183000</v>
      </c>
      <c r="C29" s="11" t="s">
        <v>610</v>
      </c>
      <c r="D29" s="12">
        <v>-1352204.87</v>
      </c>
      <c r="G29" s="22">
        <v>28183000</v>
      </c>
      <c r="H29" s="11" t="s">
        <v>610</v>
      </c>
    </row>
    <row r="30" spans="1:8" x14ac:dyDescent="0.25">
      <c r="A30" s="23">
        <v>2818400</v>
      </c>
      <c r="B30" s="23">
        <v>28184000</v>
      </c>
      <c r="C30" s="57" t="s">
        <v>608</v>
      </c>
      <c r="D30" s="12">
        <v>-28962544.010000002</v>
      </c>
      <c r="E30" s="12">
        <v>-18859028.02</v>
      </c>
      <c r="F30" s="12">
        <v>-9491036.6099999994</v>
      </c>
      <c r="G30" s="23">
        <v>28184000</v>
      </c>
      <c r="H30" s="24" t="s">
        <v>608</v>
      </c>
    </row>
    <row r="31" spans="1:8" x14ac:dyDescent="0.25">
      <c r="A31" s="23">
        <v>3100000</v>
      </c>
      <c r="B31" s="23">
        <v>31000000</v>
      </c>
      <c r="C31" s="57" t="s">
        <v>611</v>
      </c>
      <c r="D31" s="12">
        <v>378389885.60000002</v>
      </c>
      <c r="E31" s="12">
        <v>1599582212.79</v>
      </c>
      <c r="F31" s="12">
        <f>136327860+17157114</f>
        <v>153484974</v>
      </c>
      <c r="G31" s="23">
        <v>31000000</v>
      </c>
      <c r="H31" s="11" t="s">
        <v>611</v>
      </c>
    </row>
    <row r="32" spans="1:8" x14ac:dyDescent="0.25">
      <c r="A32" s="23">
        <v>3110000</v>
      </c>
      <c r="B32" s="23">
        <v>31100000</v>
      </c>
      <c r="C32" s="57" t="s">
        <v>1471</v>
      </c>
      <c r="D32" s="12">
        <v>24830517</v>
      </c>
      <c r="E32" s="12">
        <v>24830517</v>
      </c>
      <c r="G32" s="23">
        <v>31100000</v>
      </c>
      <c r="H32" s="57" t="s">
        <v>1471</v>
      </c>
    </row>
    <row r="33" spans="1:8" x14ac:dyDescent="0.25">
      <c r="A33" s="23">
        <v>3550000</v>
      </c>
      <c r="B33" s="23">
        <v>35500000</v>
      </c>
      <c r="C33" s="57" t="s">
        <v>612</v>
      </c>
      <c r="D33" s="12">
        <v>1034912826.13</v>
      </c>
      <c r="E33" s="12">
        <v>79263117.909999996</v>
      </c>
      <c r="F33" s="12">
        <v>402920473</v>
      </c>
      <c r="G33" s="23">
        <v>35500000</v>
      </c>
      <c r="H33" s="11" t="s">
        <v>612</v>
      </c>
    </row>
    <row r="34" spans="1:8" x14ac:dyDescent="0.25">
      <c r="A34" s="23">
        <v>4011000</v>
      </c>
      <c r="B34" s="23">
        <v>40110000</v>
      </c>
      <c r="C34" s="57" t="s">
        <v>619</v>
      </c>
      <c r="D34" s="12">
        <v>-1835170938.54</v>
      </c>
      <c r="E34" s="12">
        <v>-3691424320.0100002</v>
      </c>
      <c r="F34" s="12">
        <v>-2632198880.0300002</v>
      </c>
      <c r="G34" s="23">
        <v>40110000</v>
      </c>
      <c r="H34" s="11" t="s">
        <v>619</v>
      </c>
    </row>
    <row r="35" spans="1:8" x14ac:dyDescent="0.25">
      <c r="A35" s="23">
        <v>4012000</v>
      </c>
      <c r="B35" s="23">
        <v>40120000</v>
      </c>
      <c r="C35" s="57" t="s">
        <v>620</v>
      </c>
      <c r="D35" s="12">
        <v>3021304.16</v>
      </c>
      <c r="E35" s="12">
        <v>0</v>
      </c>
      <c r="F35" s="12">
        <v>-714572190</v>
      </c>
      <c r="G35" s="23">
        <v>40120000</v>
      </c>
      <c r="H35" s="11" t="s">
        <v>620</v>
      </c>
    </row>
    <row r="36" spans="1:8" x14ac:dyDescent="0.25">
      <c r="A36" s="23">
        <v>4034000</v>
      </c>
      <c r="B36" s="23">
        <v>40340000</v>
      </c>
      <c r="C36" s="57" t="s">
        <v>67</v>
      </c>
      <c r="D36" s="12">
        <v>-101749275.64</v>
      </c>
      <c r="E36" s="12">
        <v>-63121776.140000001</v>
      </c>
      <c r="F36" s="12">
        <v>-23326386.75</v>
      </c>
      <c r="G36" s="23">
        <v>40340000</v>
      </c>
      <c r="H36" s="11" t="s">
        <v>67</v>
      </c>
    </row>
    <row r="37" spans="1:8" x14ac:dyDescent="0.25">
      <c r="A37" s="23">
        <v>4040000</v>
      </c>
      <c r="B37" s="23">
        <v>40400000</v>
      </c>
      <c r="C37" s="57" t="s">
        <v>1472</v>
      </c>
      <c r="D37" s="12">
        <v>0</v>
      </c>
      <c r="E37" s="12">
        <v>0</v>
      </c>
      <c r="F37" s="12">
        <v>-665695804.50999999</v>
      </c>
      <c r="G37" s="23">
        <v>40400000</v>
      </c>
      <c r="H37" s="24" t="s">
        <v>1472</v>
      </c>
    </row>
    <row r="38" spans="1:8" x14ac:dyDescent="0.25">
      <c r="A38" s="23">
        <v>4081000</v>
      </c>
      <c r="B38" s="23">
        <v>40810000</v>
      </c>
      <c r="C38" s="57" t="s">
        <v>622</v>
      </c>
      <c r="D38" s="12">
        <v>-132444809.53</v>
      </c>
      <c r="E38" s="12">
        <v>-64753104.450000003</v>
      </c>
      <c r="F38" s="12">
        <v>-108578392.66</v>
      </c>
      <c r="G38" s="23">
        <v>40810000</v>
      </c>
      <c r="H38" s="11" t="s">
        <v>622</v>
      </c>
    </row>
    <row r="39" spans="1:8" x14ac:dyDescent="0.25">
      <c r="B39" s="22">
        <v>40820000</v>
      </c>
      <c r="C39" s="11" t="s">
        <v>623</v>
      </c>
      <c r="D39" s="12">
        <v>0</v>
      </c>
      <c r="G39" s="22">
        <v>40820000</v>
      </c>
      <c r="H39" s="11" t="s">
        <v>623</v>
      </c>
    </row>
    <row r="40" spans="1:8" x14ac:dyDescent="0.25">
      <c r="A40" s="23">
        <v>4091000</v>
      </c>
      <c r="B40" s="23">
        <v>40910000</v>
      </c>
      <c r="C40" s="57" t="s">
        <v>285</v>
      </c>
      <c r="D40" s="12">
        <v>134109583</v>
      </c>
      <c r="E40" s="12">
        <v>83376330</v>
      </c>
      <c r="F40" s="12">
        <v>43790926.369999997</v>
      </c>
      <c r="G40" s="23">
        <v>40910000</v>
      </c>
      <c r="H40" s="11" t="s">
        <v>285</v>
      </c>
    </row>
    <row r="41" spans="1:8" x14ac:dyDescent="0.25">
      <c r="A41" s="23">
        <v>4092000</v>
      </c>
      <c r="B41" s="23">
        <v>40920000</v>
      </c>
      <c r="C41" s="57" t="s">
        <v>287</v>
      </c>
      <c r="D41" s="12">
        <v>4593682.26</v>
      </c>
      <c r="E41" s="12">
        <v>39380552.640000001</v>
      </c>
      <c r="F41" s="12">
        <v>0</v>
      </c>
      <c r="G41" s="23">
        <v>40920000</v>
      </c>
      <c r="H41" s="11" t="s">
        <v>287</v>
      </c>
    </row>
    <row r="42" spans="1:8" x14ac:dyDescent="0.25">
      <c r="A42" s="23">
        <v>4111000</v>
      </c>
      <c r="B42" s="23">
        <v>41110000</v>
      </c>
      <c r="C42" s="57" t="s">
        <v>297</v>
      </c>
      <c r="D42" s="12">
        <v>481956151.45999998</v>
      </c>
      <c r="E42" s="12">
        <v>483309537.56</v>
      </c>
      <c r="F42" s="12">
        <v>2060087256.1900001</v>
      </c>
      <c r="G42" s="23">
        <v>41110000</v>
      </c>
      <c r="H42" s="11" t="s">
        <v>297</v>
      </c>
    </row>
    <row r="43" spans="1:8" x14ac:dyDescent="0.25">
      <c r="A43" s="23">
        <v>4112000</v>
      </c>
      <c r="B43" s="23">
        <v>41120000</v>
      </c>
      <c r="C43" s="57" t="s">
        <v>1473</v>
      </c>
      <c r="D43" s="12">
        <v>0</v>
      </c>
      <c r="E43" s="12">
        <v>216000</v>
      </c>
      <c r="F43" s="12">
        <v>0</v>
      </c>
      <c r="G43" s="23">
        <v>41120000</v>
      </c>
      <c r="H43" s="11" t="s">
        <v>1473</v>
      </c>
    </row>
    <row r="44" spans="1:8" x14ac:dyDescent="0.25">
      <c r="A44" s="23">
        <v>4130000</v>
      </c>
      <c r="B44" s="23">
        <v>41300000</v>
      </c>
      <c r="C44" s="57" t="s">
        <v>290</v>
      </c>
      <c r="D44" s="12">
        <v>0</v>
      </c>
      <c r="E44" s="12">
        <v>0</v>
      </c>
      <c r="F44" s="12">
        <v>0</v>
      </c>
      <c r="G44" s="23">
        <v>41300000</v>
      </c>
      <c r="H44" s="11" t="s">
        <v>290</v>
      </c>
    </row>
    <row r="45" spans="1:8" x14ac:dyDescent="0.25">
      <c r="A45" s="23">
        <v>4190000</v>
      </c>
      <c r="B45" s="23">
        <v>41900000</v>
      </c>
      <c r="C45" s="57" t="s">
        <v>293</v>
      </c>
      <c r="D45" s="12">
        <v>-71400</v>
      </c>
      <c r="E45" s="12">
        <v>-29280000</v>
      </c>
      <c r="F45" s="12">
        <v>0</v>
      </c>
      <c r="G45" s="23">
        <v>41900000</v>
      </c>
      <c r="H45" s="11" t="s">
        <v>293</v>
      </c>
    </row>
    <row r="46" spans="1:8" x14ac:dyDescent="0.25">
      <c r="A46" s="23">
        <v>4198000</v>
      </c>
      <c r="B46" s="23">
        <v>41980000</v>
      </c>
      <c r="C46" s="57" t="s">
        <v>295</v>
      </c>
      <c r="D46" s="12">
        <v>0</v>
      </c>
      <c r="E46" s="12">
        <v>-216000</v>
      </c>
      <c r="F46" s="12">
        <v>0</v>
      </c>
      <c r="G46" s="23">
        <v>41980000</v>
      </c>
      <c r="H46" s="11" t="s">
        <v>295</v>
      </c>
    </row>
    <row r="47" spans="1:8" x14ac:dyDescent="0.25">
      <c r="A47" s="23">
        <v>4210000</v>
      </c>
      <c r="B47" s="23">
        <v>42100000</v>
      </c>
      <c r="C47" s="57" t="s">
        <v>303</v>
      </c>
      <c r="D47" s="12">
        <v>-27272518.16</v>
      </c>
      <c r="E47" s="12">
        <v>0</v>
      </c>
      <c r="F47" s="12">
        <v>258000</v>
      </c>
      <c r="G47" s="23">
        <v>42100000</v>
      </c>
      <c r="H47" s="11" t="s">
        <v>303</v>
      </c>
    </row>
    <row r="48" spans="1:8" x14ac:dyDescent="0.25">
      <c r="A48" s="23">
        <v>4211000</v>
      </c>
      <c r="B48" s="23">
        <v>42110000</v>
      </c>
      <c r="C48" s="57" t="s">
        <v>296</v>
      </c>
      <c r="D48" s="12">
        <v>27884444.399999999</v>
      </c>
      <c r="E48" s="12">
        <v>0</v>
      </c>
      <c r="F48" s="12">
        <v>1933800</v>
      </c>
      <c r="G48" s="23">
        <v>42110000</v>
      </c>
      <c r="H48" s="11" t="s">
        <v>296</v>
      </c>
    </row>
    <row r="49" spans="1:8" x14ac:dyDescent="0.25">
      <c r="A49" s="23">
        <v>4250000</v>
      </c>
      <c r="B49" s="23">
        <v>42500000</v>
      </c>
      <c r="C49" s="57" t="s">
        <v>74</v>
      </c>
      <c r="D49" s="12">
        <v>0</v>
      </c>
      <c r="E49" s="12">
        <v>0</v>
      </c>
      <c r="F49" s="12">
        <v>0</v>
      </c>
      <c r="G49" s="23">
        <v>42500000</v>
      </c>
      <c r="H49" s="11" t="s">
        <v>74</v>
      </c>
    </row>
    <row r="50" spans="1:8" x14ac:dyDescent="0.25">
      <c r="A50" s="69">
        <v>4251000</v>
      </c>
      <c r="B50" s="23">
        <v>42510000</v>
      </c>
      <c r="C50" s="68" t="s">
        <v>306</v>
      </c>
      <c r="D50" s="12">
        <v>0</v>
      </c>
      <c r="F50" s="12">
        <v>0</v>
      </c>
      <c r="G50" s="23">
        <v>42510000</v>
      </c>
      <c r="H50" s="11" t="s">
        <v>306</v>
      </c>
    </row>
    <row r="51" spans="1:8" x14ac:dyDescent="0.25">
      <c r="A51" s="23">
        <v>4252000</v>
      </c>
      <c r="B51" s="23">
        <v>42520000</v>
      </c>
      <c r="C51" s="57" t="s">
        <v>298</v>
      </c>
      <c r="D51" s="12">
        <v>3338000.01</v>
      </c>
      <c r="E51" s="12">
        <v>7055000</v>
      </c>
      <c r="F51" s="12">
        <v>0</v>
      </c>
      <c r="G51" s="23">
        <v>42520000</v>
      </c>
      <c r="H51" s="11" t="s">
        <v>298</v>
      </c>
    </row>
    <row r="52" spans="1:8" x14ac:dyDescent="0.25">
      <c r="A52" s="69">
        <v>4253000</v>
      </c>
      <c r="B52" s="23">
        <v>42530000</v>
      </c>
      <c r="C52" s="68" t="s">
        <v>299</v>
      </c>
      <c r="D52" s="12">
        <v>0</v>
      </c>
      <c r="F52" s="12">
        <v>0</v>
      </c>
      <c r="G52" s="23">
        <v>42530000</v>
      </c>
      <c r="H52" s="11" t="s">
        <v>299</v>
      </c>
    </row>
    <row r="53" spans="1:8" x14ac:dyDescent="0.25">
      <c r="B53" s="22">
        <v>42540000</v>
      </c>
      <c r="C53" s="11" t="s">
        <v>309</v>
      </c>
      <c r="D53" s="12">
        <v>1388722.27</v>
      </c>
      <c r="G53" s="22">
        <v>42540000</v>
      </c>
      <c r="H53" s="11" t="s">
        <v>309</v>
      </c>
    </row>
    <row r="54" spans="1:8" x14ac:dyDescent="0.25">
      <c r="A54" s="23">
        <v>4280000</v>
      </c>
      <c r="B54" s="23">
        <v>42800000</v>
      </c>
      <c r="C54" s="57" t="s">
        <v>626</v>
      </c>
      <c r="D54" s="12">
        <v>-29350196.48</v>
      </c>
      <c r="E54" s="12">
        <v>-16283331.48</v>
      </c>
      <c r="F54" s="12">
        <v>-12339249.449999999</v>
      </c>
      <c r="G54" s="23">
        <v>42800000</v>
      </c>
      <c r="H54" s="11" t="s">
        <v>626</v>
      </c>
    </row>
    <row r="55" spans="1:8" x14ac:dyDescent="0.25">
      <c r="A55" s="23">
        <v>4310000</v>
      </c>
      <c r="B55" s="23">
        <v>43100000</v>
      </c>
      <c r="C55" s="57" t="s">
        <v>627</v>
      </c>
      <c r="D55" s="12">
        <v>-11747311.66</v>
      </c>
      <c r="E55" s="12">
        <v>-11830650.720000001</v>
      </c>
      <c r="F55" s="12">
        <v>-12388105.24</v>
      </c>
      <c r="G55" s="23">
        <v>43100000</v>
      </c>
      <c r="H55" s="11" t="s">
        <v>627</v>
      </c>
    </row>
    <row r="56" spans="1:8" x14ac:dyDescent="0.25">
      <c r="A56" s="23">
        <v>4311000</v>
      </c>
      <c r="B56" s="23">
        <v>43110000</v>
      </c>
      <c r="C56" s="57" t="s">
        <v>628</v>
      </c>
      <c r="D56" s="12">
        <v>-84000</v>
      </c>
      <c r="E56" s="12">
        <v>-168000</v>
      </c>
      <c r="F56" s="12">
        <v>42000</v>
      </c>
      <c r="G56" s="23">
        <v>43110000</v>
      </c>
      <c r="H56" s="11" t="s">
        <v>628</v>
      </c>
    </row>
    <row r="57" spans="1:8" x14ac:dyDescent="0.25">
      <c r="A57" s="23">
        <v>4320000</v>
      </c>
      <c r="B57" s="23">
        <v>43200000</v>
      </c>
      <c r="C57" s="57" t="s">
        <v>79</v>
      </c>
      <c r="D57" s="12">
        <v>-5034562.1399999997</v>
      </c>
      <c r="E57" s="12">
        <v>-5070278.88</v>
      </c>
      <c r="F57" s="12">
        <v>-5309187.96</v>
      </c>
      <c r="G57" s="23">
        <v>43200000</v>
      </c>
      <c r="H57" s="11" t="s">
        <v>79</v>
      </c>
    </row>
    <row r="58" spans="1:8" x14ac:dyDescent="0.25">
      <c r="A58" s="23">
        <v>4330000</v>
      </c>
      <c r="B58" s="23">
        <v>43300000</v>
      </c>
      <c r="C58" s="57" t="s">
        <v>80</v>
      </c>
      <c r="D58" s="12">
        <v>-839093.68</v>
      </c>
      <c r="E58" s="12">
        <v>-845046.48</v>
      </c>
      <c r="F58" s="12">
        <v>-884864.66</v>
      </c>
      <c r="G58" s="23">
        <v>43300000</v>
      </c>
      <c r="H58" s="11" t="s">
        <v>80</v>
      </c>
    </row>
    <row r="59" spans="1:8" x14ac:dyDescent="0.25">
      <c r="B59" s="22">
        <v>43400000</v>
      </c>
      <c r="C59" s="11" t="s">
        <v>81</v>
      </c>
      <c r="D59" s="12">
        <v>0</v>
      </c>
      <c r="G59" s="22">
        <v>43400000</v>
      </c>
      <c r="H59" s="11" t="s">
        <v>81</v>
      </c>
    </row>
    <row r="60" spans="1:8" x14ac:dyDescent="0.25">
      <c r="A60" s="23">
        <v>4386000</v>
      </c>
      <c r="B60" s="23">
        <v>43860000</v>
      </c>
      <c r="C60" s="57" t="s">
        <v>631</v>
      </c>
      <c r="D60" s="12">
        <v>-6607873.2800000003</v>
      </c>
      <c r="E60" s="12">
        <v>-4777943.28</v>
      </c>
      <c r="F60" s="12">
        <v>-3727957.97</v>
      </c>
      <c r="G60" s="23">
        <v>43860000</v>
      </c>
      <c r="H60" s="11" t="s">
        <v>631</v>
      </c>
    </row>
    <row r="61" spans="1:8" x14ac:dyDescent="0.25">
      <c r="A61" s="23">
        <v>4400000</v>
      </c>
      <c r="B61" s="23">
        <v>44000000</v>
      </c>
      <c r="C61" s="57" t="s">
        <v>634</v>
      </c>
      <c r="D61" s="12">
        <v>-21035902.960900001</v>
      </c>
      <c r="E61" s="12">
        <v>0</v>
      </c>
      <c r="F61" s="12">
        <v>0</v>
      </c>
      <c r="G61" s="23">
        <v>44000000</v>
      </c>
      <c r="H61" s="11" t="s">
        <v>634</v>
      </c>
    </row>
    <row r="62" spans="1:8" x14ac:dyDescent="0.25">
      <c r="A62" s="23">
        <v>4410000</v>
      </c>
      <c r="B62" s="23">
        <v>44100000</v>
      </c>
      <c r="C62" s="57" t="s">
        <v>632</v>
      </c>
      <c r="D62" s="12">
        <v>-4461920</v>
      </c>
      <c r="E62" s="12">
        <v>-7187410.3899999997</v>
      </c>
      <c r="F62" s="12">
        <v>-4098583.07</v>
      </c>
      <c r="G62" s="23">
        <v>44100000</v>
      </c>
      <c r="H62" s="11" t="s">
        <v>632</v>
      </c>
    </row>
    <row r="63" spans="1:8" x14ac:dyDescent="0.25">
      <c r="A63" s="23">
        <v>4430000</v>
      </c>
      <c r="B63" s="23">
        <v>44300000</v>
      </c>
      <c r="C63" s="57" t="s">
        <v>633</v>
      </c>
      <c r="D63" s="12">
        <v>0</v>
      </c>
      <c r="E63" s="12">
        <v>14510227.439999999</v>
      </c>
      <c r="F63" s="12">
        <v>940941.5</v>
      </c>
      <c r="G63" s="23">
        <v>44300000</v>
      </c>
      <c r="H63" s="11" t="s">
        <v>633</v>
      </c>
    </row>
    <row r="64" spans="1:8" x14ac:dyDescent="0.25">
      <c r="A64" s="23">
        <v>4440000</v>
      </c>
      <c r="B64" s="23">
        <v>44400000</v>
      </c>
      <c r="C64" s="57" t="s">
        <v>310</v>
      </c>
      <c r="D64" s="12">
        <v>0</v>
      </c>
      <c r="E64" s="12">
        <v>-302232.15000000002</v>
      </c>
      <c r="F64" s="12">
        <v>0</v>
      </c>
      <c r="G64" s="23">
        <v>44400000</v>
      </c>
      <c r="H64" s="11" t="s">
        <v>310</v>
      </c>
    </row>
    <row r="65" spans="1:8" x14ac:dyDescent="0.25">
      <c r="A65" s="23">
        <v>4441000</v>
      </c>
      <c r="B65" s="23">
        <v>44410000</v>
      </c>
      <c r="C65" s="57" t="s">
        <v>636</v>
      </c>
      <c r="D65" s="12">
        <v>0</v>
      </c>
      <c r="E65" s="12">
        <v>220000</v>
      </c>
      <c r="F65" s="12">
        <v>-29260454.890000001</v>
      </c>
      <c r="G65" s="23">
        <v>44410000</v>
      </c>
      <c r="H65" s="11" t="s">
        <v>636</v>
      </c>
    </row>
    <row r="66" spans="1:8" x14ac:dyDescent="0.25">
      <c r="A66" s="23">
        <v>4442000</v>
      </c>
      <c r="B66" s="23">
        <v>44420000</v>
      </c>
      <c r="C66" s="57" t="s">
        <v>320</v>
      </c>
      <c r="D66" s="12">
        <v>-1654486.84</v>
      </c>
      <c r="E66" s="12">
        <v>0</v>
      </c>
      <c r="F66" s="12">
        <v>-86748.75</v>
      </c>
      <c r="G66" s="23">
        <v>44420000</v>
      </c>
      <c r="H66" s="11" t="s">
        <v>320</v>
      </c>
    </row>
    <row r="67" spans="1:8" x14ac:dyDescent="0.25">
      <c r="A67" s="23">
        <v>4443000</v>
      </c>
      <c r="B67" s="23">
        <v>44430000</v>
      </c>
      <c r="C67" s="57" t="s">
        <v>1474</v>
      </c>
      <c r="D67" s="12">
        <v>0</v>
      </c>
      <c r="E67" s="12">
        <v>0</v>
      </c>
      <c r="F67" s="12">
        <v>0</v>
      </c>
      <c r="G67" s="23">
        <v>44430000</v>
      </c>
      <c r="H67" s="11" t="s">
        <v>1474</v>
      </c>
    </row>
    <row r="68" spans="1:8" x14ac:dyDescent="0.25">
      <c r="A68" s="23">
        <v>4454000</v>
      </c>
      <c r="B68" s="23">
        <v>44540000</v>
      </c>
      <c r="C68" s="57" t="s">
        <v>637</v>
      </c>
      <c r="D68" s="12">
        <v>7.0000000000000007E-2</v>
      </c>
      <c r="E68" s="12">
        <v>0</v>
      </c>
      <c r="F68" s="12">
        <v>0</v>
      </c>
      <c r="G68" s="23">
        <v>44540000</v>
      </c>
      <c r="H68" s="24" t="s">
        <v>637</v>
      </c>
    </row>
    <row r="69" spans="1:8" x14ac:dyDescent="0.25">
      <c r="A69" s="23">
        <v>4455000</v>
      </c>
      <c r="B69" s="23">
        <v>44550000</v>
      </c>
      <c r="C69" s="57" t="s">
        <v>639</v>
      </c>
      <c r="D69" s="12">
        <v>122320566.39</v>
      </c>
      <c r="E69" s="12">
        <v>227333864.72</v>
      </c>
      <c r="F69" s="12">
        <v>155128348.18000001</v>
      </c>
      <c r="G69" s="23">
        <v>44550000</v>
      </c>
      <c r="H69" s="11" t="s">
        <v>639</v>
      </c>
    </row>
    <row r="70" spans="1:8" x14ac:dyDescent="0.25">
      <c r="A70" s="23">
        <v>4456100</v>
      </c>
      <c r="B70" s="23">
        <v>44561000</v>
      </c>
      <c r="C70" s="57" t="s">
        <v>640</v>
      </c>
      <c r="D70" s="12">
        <v>0</v>
      </c>
      <c r="E70" s="12">
        <v>0</v>
      </c>
      <c r="F70" s="12">
        <v>0</v>
      </c>
      <c r="G70" s="23">
        <v>44561000</v>
      </c>
      <c r="H70" s="11" t="s">
        <v>640</v>
      </c>
    </row>
    <row r="71" spans="1:8" x14ac:dyDescent="0.25">
      <c r="A71" s="23">
        <v>4456200</v>
      </c>
      <c r="B71" s="23">
        <v>44562000</v>
      </c>
      <c r="C71" s="57" t="s">
        <v>89</v>
      </c>
      <c r="D71" s="12">
        <v>13095280.970000001</v>
      </c>
      <c r="E71" s="12">
        <v>4455117.43</v>
      </c>
      <c r="F71" s="12">
        <v>8644720.3100000005</v>
      </c>
      <c r="G71" s="23">
        <v>44562000</v>
      </c>
      <c r="H71" s="11" t="s">
        <v>89</v>
      </c>
    </row>
    <row r="72" spans="1:8" x14ac:dyDescent="0.25">
      <c r="A72" s="23">
        <v>4456300</v>
      </c>
      <c r="B72" s="23">
        <v>44563000</v>
      </c>
      <c r="C72" s="57" t="s">
        <v>90</v>
      </c>
      <c r="D72" s="12">
        <v>0</v>
      </c>
      <c r="E72" s="12">
        <v>604464.30000000005</v>
      </c>
      <c r="F72" s="12">
        <v>0</v>
      </c>
      <c r="G72" s="23">
        <v>44563000</v>
      </c>
      <c r="H72" s="11" t="s">
        <v>90</v>
      </c>
    </row>
    <row r="73" spans="1:8" x14ac:dyDescent="0.25">
      <c r="A73" s="23">
        <v>4456400</v>
      </c>
      <c r="B73" s="23">
        <v>44564000</v>
      </c>
      <c r="C73" s="57" t="s">
        <v>91</v>
      </c>
      <c r="D73" s="12">
        <v>10124267.41</v>
      </c>
      <c r="E73" s="12">
        <v>-262645</v>
      </c>
      <c r="F73" s="12">
        <v>304406.87</v>
      </c>
      <c r="G73" s="23">
        <v>44564000</v>
      </c>
      <c r="H73" s="11" t="s">
        <v>91</v>
      </c>
    </row>
    <row r="74" spans="1:8" x14ac:dyDescent="0.25">
      <c r="A74" s="23">
        <v>4456500</v>
      </c>
      <c r="B74" s="23">
        <v>44565000</v>
      </c>
      <c r="C74" s="57" t="s">
        <v>92</v>
      </c>
      <c r="D74" s="12">
        <v>698666.67</v>
      </c>
      <c r="E74" s="12">
        <v>369333.34</v>
      </c>
      <c r="F74" s="12">
        <v>0</v>
      </c>
      <c r="G74" s="23">
        <v>44565000</v>
      </c>
      <c r="H74" s="11" t="s">
        <v>92</v>
      </c>
    </row>
    <row r="75" spans="1:8" x14ac:dyDescent="0.25">
      <c r="A75" s="23">
        <v>4457100</v>
      </c>
      <c r="B75" s="23">
        <v>44571000</v>
      </c>
      <c r="C75" s="57" t="s">
        <v>93</v>
      </c>
      <c r="D75" s="12">
        <v>0</v>
      </c>
      <c r="E75" s="12">
        <v>-604464.30000000005</v>
      </c>
      <c r="F75" s="12">
        <v>0</v>
      </c>
      <c r="G75" s="23">
        <v>44571000</v>
      </c>
      <c r="H75" s="11" t="s">
        <v>93</v>
      </c>
    </row>
    <row r="76" spans="1:8" x14ac:dyDescent="0.25">
      <c r="A76" s="23">
        <v>4457200</v>
      </c>
      <c r="B76" s="23">
        <v>44572000</v>
      </c>
      <c r="C76" s="57" t="s">
        <v>328</v>
      </c>
      <c r="D76" s="12">
        <v>-107859519.44</v>
      </c>
      <c r="E76" s="12">
        <v>-52797420.439999998</v>
      </c>
      <c r="F76" s="12">
        <v>0</v>
      </c>
      <c r="G76" s="23">
        <v>44572000</v>
      </c>
      <c r="H76" s="11" t="s">
        <v>328</v>
      </c>
    </row>
    <row r="77" spans="1:8" x14ac:dyDescent="0.25">
      <c r="A77" s="23">
        <v>4457600</v>
      </c>
      <c r="B77" s="23">
        <v>44576000</v>
      </c>
      <c r="C77" s="57" t="s">
        <v>643</v>
      </c>
      <c r="D77" s="12">
        <v>0</v>
      </c>
      <c r="E77" s="12">
        <v>0</v>
      </c>
      <c r="F77" s="12">
        <v>0</v>
      </c>
      <c r="G77" s="23">
        <v>44576000</v>
      </c>
      <c r="H77" s="11" t="s">
        <v>643</v>
      </c>
    </row>
    <row r="78" spans="1:8" x14ac:dyDescent="0.25">
      <c r="B78" s="22">
        <v>44577000</v>
      </c>
      <c r="C78" s="11" t="s">
        <v>1475</v>
      </c>
      <c r="D78" s="12">
        <v>49800000</v>
      </c>
      <c r="G78" s="22">
        <v>44577000</v>
      </c>
      <c r="H78" s="11" t="s">
        <v>1475</v>
      </c>
    </row>
    <row r="79" spans="1:8" x14ac:dyDescent="0.25">
      <c r="A79" s="23">
        <v>4458000</v>
      </c>
      <c r="B79" s="23">
        <v>44580000</v>
      </c>
      <c r="C79" s="57" t="s">
        <v>644</v>
      </c>
      <c r="D79" s="12">
        <v>1873360.32</v>
      </c>
      <c r="E79" s="12">
        <v>0</v>
      </c>
      <c r="F79" s="12">
        <v>0</v>
      </c>
      <c r="G79" s="23">
        <v>44580000</v>
      </c>
      <c r="H79" s="11" t="s">
        <v>644</v>
      </c>
    </row>
    <row r="80" spans="1:8" x14ac:dyDescent="0.25">
      <c r="A80" s="23">
        <v>4458300</v>
      </c>
      <c r="B80" s="23">
        <v>44583000</v>
      </c>
      <c r="C80" s="57" t="s">
        <v>329</v>
      </c>
      <c r="D80" s="12">
        <v>0</v>
      </c>
      <c r="E80" s="12">
        <v>1224488.24</v>
      </c>
      <c r="F80" s="12">
        <v>7661753.0499999998</v>
      </c>
      <c r="G80" s="23">
        <v>44583000</v>
      </c>
      <c r="H80" s="11" t="s">
        <v>329</v>
      </c>
    </row>
    <row r="81" spans="1:8" x14ac:dyDescent="0.25">
      <c r="A81" s="23">
        <v>4551000</v>
      </c>
      <c r="B81" s="23">
        <v>45510000</v>
      </c>
      <c r="C81" s="57" t="s">
        <v>13</v>
      </c>
      <c r="D81" s="12">
        <v>-1494000000</v>
      </c>
      <c r="E81" s="12">
        <v>-2594000000</v>
      </c>
      <c r="F81" s="12">
        <v>-2074000000</v>
      </c>
      <c r="G81" s="23">
        <v>45510000</v>
      </c>
      <c r="H81" s="24" t="s">
        <v>13</v>
      </c>
    </row>
    <row r="82" spans="1:8" x14ac:dyDescent="0.25">
      <c r="A82" s="23">
        <v>4551100</v>
      </c>
      <c r="B82" s="23">
        <v>45511000</v>
      </c>
      <c r="C82" s="57" t="s">
        <v>330</v>
      </c>
      <c r="D82" s="12">
        <v>-1830852027.9000001</v>
      </c>
      <c r="E82" s="12">
        <v>-1818374227.9000001</v>
      </c>
      <c r="F82" s="12">
        <v>-1146274227.9000001</v>
      </c>
      <c r="G82" s="23">
        <v>45511000</v>
      </c>
      <c r="H82" s="11" t="s">
        <v>330</v>
      </c>
    </row>
    <row r="83" spans="1:8" x14ac:dyDescent="0.25">
      <c r="A83" s="23">
        <v>4551400</v>
      </c>
      <c r="B83" s="23">
        <v>45514000</v>
      </c>
      <c r="C83" s="57" t="s">
        <v>331</v>
      </c>
      <c r="D83" s="12">
        <v>-39000000</v>
      </c>
      <c r="E83" s="12">
        <v>-39000000</v>
      </c>
      <c r="F83" s="12">
        <v>-39000000</v>
      </c>
      <c r="G83" s="23">
        <v>45514000</v>
      </c>
      <c r="H83" s="24" t="s">
        <v>331</v>
      </c>
    </row>
    <row r="84" spans="1:8" x14ac:dyDescent="0.25">
      <c r="A84" s="23">
        <v>4551500</v>
      </c>
      <c r="B84" s="23">
        <v>45515000</v>
      </c>
      <c r="C84" s="57" t="s">
        <v>1476</v>
      </c>
      <c r="D84" s="12">
        <v>-25000000</v>
      </c>
      <c r="E84" s="12">
        <v>-25000000</v>
      </c>
      <c r="F84" s="12">
        <v>-25000000</v>
      </c>
      <c r="G84" s="23">
        <v>45515000</v>
      </c>
      <c r="H84" s="57" t="s">
        <v>1476</v>
      </c>
    </row>
    <row r="85" spans="1:8" x14ac:dyDescent="0.25">
      <c r="A85" s="23">
        <v>4660000</v>
      </c>
      <c r="B85" s="23">
        <v>46600000</v>
      </c>
      <c r="C85" s="57" t="s">
        <v>317</v>
      </c>
      <c r="D85" s="12">
        <v>0</v>
      </c>
      <c r="E85" s="12">
        <v>1350000</v>
      </c>
      <c r="F85" s="12">
        <v>844800</v>
      </c>
      <c r="G85" s="23">
        <v>46600000</v>
      </c>
      <c r="H85" s="11" t="s">
        <v>317</v>
      </c>
    </row>
    <row r="86" spans="1:8" x14ac:dyDescent="0.25">
      <c r="A86" s="69">
        <v>4661000</v>
      </c>
      <c r="B86" s="23">
        <v>46610000</v>
      </c>
      <c r="C86" s="68" t="s">
        <v>651</v>
      </c>
      <c r="D86" s="12">
        <v>-280864176.58999997</v>
      </c>
      <c r="F86" s="12">
        <v>-315519901.13999999</v>
      </c>
      <c r="G86" s="23">
        <v>46610000</v>
      </c>
      <c r="H86" s="68" t="s">
        <v>651</v>
      </c>
    </row>
    <row r="87" spans="1:8" x14ac:dyDescent="0.25">
      <c r="A87" s="23">
        <v>46610000</v>
      </c>
      <c r="B87" s="23">
        <v>46610000</v>
      </c>
      <c r="C87" s="63" t="s">
        <v>890</v>
      </c>
      <c r="E87" s="12">
        <v>-138720</v>
      </c>
      <c r="F87" s="12">
        <v>0</v>
      </c>
      <c r="G87" s="23">
        <v>46610000</v>
      </c>
      <c r="H87" s="63" t="s">
        <v>890</v>
      </c>
    </row>
    <row r="88" spans="1:8" x14ac:dyDescent="0.25">
      <c r="A88" s="23">
        <v>46610000</v>
      </c>
      <c r="B88" s="23">
        <v>46610000</v>
      </c>
      <c r="C88" s="63" t="s">
        <v>671</v>
      </c>
      <c r="E88" s="12">
        <v>-50464199.469999999</v>
      </c>
      <c r="F88" s="12">
        <v>0</v>
      </c>
      <c r="G88" s="23">
        <v>46610000</v>
      </c>
      <c r="H88" s="63" t="s">
        <v>671</v>
      </c>
    </row>
    <row r="89" spans="1:8" x14ac:dyDescent="0.25">
      <c r="A89" s="23">
        <v>46610000</v>
      </c>
      <c r="B89" s="23">
        <v>46610000</v>
      </c>
      <c r="C89" s="63" t="s">
        <v>677</v>
      </c>
      <c r="E89" s="12">
        <v>37181443.600000001</v>
      </c>
      <c r="F89" s="12">
        <v>0</v>
      </c>
      <c r="G89" s="23">
        <v>46610000</v>
      </c>
      <c r="H89" s="63" t="s">
        <v>677</v>
      </c>
    </row>
    <row r="90" spans="1:8" x14ac:dyDescent="0.25">
      <c r="A90" s="23">
        <v>46610000</v>
      </c>
      <c r="B90" s="23">
        <v>46610000</v>
      </c>
      <c r="C90" s="63" t="s">
        <v>669</v>
      </c>
      <c r="E90" s="12">
        <v>-133236338.97</v>
      </c>
      <c r="F90" s="12">
        <v>0</v>
      </c>
      <c r="G90" s="23">
        <v>46610000</v>
      </c>
      <c r="H90" s="63" t="s">
        <v>669</v>
      </c>
    </row>
    <row r="91" spans="1:8" x14ac:dyDescent="0.25">
      <c r="A91" s="23">
        <v>46610000</v>
      </c>
      <c r="B91" s="23">
        <v>46610000</v>
      </c>
      <c r="C91" s="63" t="s">
        <v>1477</v>
      </c>
      <c r="E91" s="12">
        <v>4649527.6399999997</v>
      </c>
      <c r="F91" s="12">
        <v>0</v>
      </c>
      <c r="G91" s="23">
        <v>46610000</v>
      </c>
      <c r="H91" s="63" t="s">
        <v>1477</v>
      </c>
    </row>
    <row r="92" spans="1:8" x14ac:dyDescent="0.25">
      <c r="B92" s="22">
        <v>46620000</v>
      </c>
      <c r="C92" s="11" t="s">
        <v>352</v>
      </c>
      <c r="D92" s="12">
        <v>-71947477</v>
      </c>
      <c r="G92" s="22">
        <v>46620000</v>
      </c>
      <c r="H92" s="11" t="s">
        <v>352</v>
      </c>
    </row>
    <row r="93" spans="1:8" x14ac:dyDescent="0.25">
      <c r="B93" s="22">
        <v>46700000</v>
      </c>
      <c r="C93" s="11" t="s">
        <v>897</v>
      </c>
      <c r="D93" s="12">
        <v>-2746610018.75</v>
      </c>
      <c r="G93" s="22">
        <v>46700000</v>
      </c>
      <c r="H93" s="11" t="s">
        <v>897</v>
      </c>
    </row>
    <row r="94" spans="1:8" x14ac:dyDescent="0.25">
      <c r="A94" s="23">
        <v>46700000</v>
      </c>
      <c r="B94" s="23">
        <v>46700000</v>
      </c>
      <c r="C94" s="63" t="s">
        <v>671</v>
      </c>
      <c r="E94" s="12">
        <v>-414610018.75</v>
      </c>
      <c r="F94" s="12">
        <v>0</v>
      </c>
      <c r="G94" s="23">
        <v>46700000</v>
      </c>
      <c r="H94" s="63" t="s">
        <v>671</v>
      </c>
    </row>
    <row r="95" spans="1:8" x14ac:dyDescent="0.25">
      <c r="A95" s="23">
        <v>46700000</v>
      </c>
      <c r="B95" s="23">
        <v>46700000</v>
      </c>
      <c r="C95" s="63" t="s">
        <v>892</v>
      </c>
      <c r="E95" s="12">
        <v>-750000000</v>
      </c>
      <c r="F95" s="12">
        <v>-750000000</v>
      </c>
      <c r="G95" s="23">
        <v>46700000</v>
      </c>
      <c r="H95" s="63" t="s">
        <v>892</v>
      </c>
    </row>
    <row r="96" spans="1:8" x14ac:dyDescent="0.25">
      <c r="A96" s="23">
        <v>4710000</v>
      </c>
      <c r="B96" s="23">
        <v>47100000</v>
      </c>
      <c r="C96" s="57" t="s">
        <v>384</v>
      </c>
      <c r="D96" s="12">
        <v>0</v>
      </c>
      <c r="E96" s="12">
        <v>0</v>
      </c>
      <c r="F96" s="12">
        <v>0</v>
      </c>
      <c r="G96" s="23">
        <v>47100000</v>
      </c>
      <c r="H96" s="24" t="s">
        <v>384</v>
      </c>
    </row>
    <row r="97" spans="1:8" x14ac:dyDescent="0.25">
      <c r="A97" s="23">
        <v>4720000</v>
      </c>
      <c r="B97" s="23">
        <v>47200000</v>
      </c>
      <c r="C97" s="57" t="s">
        <v>697</v>
      </c>
      <c r="D97" s="12">
        <v>0</v>
      </c>
      <c r="E97" s="12">
        <v>0</v>
      </c>
      <c r="F97" s="12">
        <v>0</v>
      </c>
      <c r="G97" s="23">
        <v>47200000</v>
      </c>
      <c r="H97" s="24" t="s">
        <v>697</v>
      </c>
    </row>
    <row r="98" spans="1:8" x14ac:dyDescent="0.25">
      <c r="B98" s="22">
        <v>48600000</v>
      </c>
      <c r="C98" s="11" t="s">
        <v>698</v>
      </c>
      <c r="D98" s="12">
        <v>23345733.510000002</v>
      </c>
      <c r="G98" s="22">
        <v>48600000</v>
      </c>
      <c r="H98" s="11" t="s">
        <v>698</v>
      </c>
    </row>
    <row r="99" spans="1:8" x14ac:dyDescent="0.25">
      <c r="A99" s="23">
        <v>4870000</v>
      </c>
      <c r="B99" s="23">
        <v>48700000</v>
      </c>
      <c r="C99" s="57" t="s">
        <v>904</v>
      </c>
      <c r="D99" s="12">
        <v>-22703893.539999999</v>
      </c>
      <c r="E99" s="12">
        <v>-28897407.100000001</v>
      </c>
      <c r="F99" s="12">
        <v>0</v>
      </c>
      <c r="G99" s="23">
        <v>48700000</v>
      </c>
      <c r="H99" s="11" t="s">
        <v>904</v>
      </c>
    </row>
    <row r="100" spans="1:8" x14ac:dyDescent="0.25">
      <c r="A100" s="23">
        <v>5111000</v>
      </c>
      <c r="B100" s="23">
        <v>51110000</v>
      </c>
      <c r="C100" s="57" t="s">
        <v>701</v>
      </c>
      <c r="D100" s="12">
        <v>0</v>
      </c>
      <c r="E100" s="12">
        <v>0</v>
      </c>
      <c r="F100" s="12">
        <v>0</v>
      </c>
      <c r="G100" s="23">
        <v>51110000</v>
      </c>
      <c r="H100" s="11" t="s">
        <v>701</v>
      </c>
    </row>
    <row r="101" spans="1:8" x14ac:dyDescent="0.25">
      <c r="A101" s="23">
        <v>5112241</v>
      </c>
      <c r="B101" s="23">
        <v>51122410</v>
      </c>
      <c r="C101" s="57" t="s">
        <v>391</v>
      </c>
      <c r="D101" s="12">
        <v>0</v>
      </c>
      <c r="E101" s="12">
        <v>0</v>
      </c>
      <c r="F101" s="12">
        <v>0</v>
      </c>
      <c r="G101" s="23">
        <v>51122410</v>
      </c>
      <c r="H101" s="11" t="s">
        <v>391</v>
      </c>
    </row>
    <row r="102" spans="1:8" x14ac:dyDescent="0.25">
      <c r="B102" s="22">
        <v>51130000</v>
      </c>
      <c r="C102" s="11" t="s">
        <v>393</v>
      </c>
      <c r="D102" s="12">
        <v>0</v>
      </c>
      <c r="G102" s="22">
        <v>51130000</v>
      </c>
      <c r="H102" s="11" t="s">
        <v>393</v>
      </c>
    </row>
    <row r="103" spans="1:8" x14ac:dyDescent="0.25">
      <c r="A103" s="23">
        <v>5114000</v>
      </c>
      <c r="B103" s="23">
        <v>51140000</v>
      </c>
      <c r="C103" s="57" t="s">
        <v>395</v>
      </c>
      <c r="D103" s="12">
        <v>-446743.2</v>
      </c>
      <c r="E103" s="12">
        <v>-212506416</v>
      </c>
      <c r="F103" s="12">
        <v>-21990559.5499992</v>
      </c>
      <c r="G103" s="23">
        <v>51140000</v>
      </c>
      <c r="H103" s="11" t="s">
        <v>395</v>
      </c>
    </row>
    <row r="104" spans="1:8" x14ac:dyDescent="0.25">
      <c r="B104" s="22">
        <v>51202000</v>
      </c>
      <c r="C104" s="11" t="s">
        <v>400</v>
      </c>
      <c r="D104" s="12">
        <v>283660</v>
      </c>
      <c r="G104" s="22">
        <v>51202000</v>
      </c>
      <c r="H104" s="11" t="s">
        <v>400</v>
      </c>
    </row>
    <row r="105" spans="1:8" x14ac:dyDescent="0.25">
      <c r="B105" s="22">
        <v>51231000</v>
      </c>
      <c r="C105" s="11" t="s">
        <v>716</v>
      </c>
      <c r="D105" s="12">
        <v>0</v>
      </c>
      <c r="G105" s="22">
        <v>51231000</v>
      </c>
      <c r="H105" s="11" t="s">
        <v>716</v>
      </c>
    </row>
    <row r="106" spans="1:8" x14ac:dyDescent="0.25">
      <c r="A106" s="23">
        <v>5124100</v>
      </c>
      <c r="B106" s="23">
        <v>51241000</v>
      </c>
      <c r="C106" s="57" t="s">
        <v>719</v>
      </c>
      <c r="D106" s="12">
        <v>176282375.90000001</v>
      </c>
      <c r="E106" s="12">
        <v>257653329.62</v>
      </c>
      <c r="G106" s="23">
        <v>51241000</v>
      </c>
      <c r="H106" s="11" t="s">
        <v>719</v>
      </c>
    </row>
    <row r="107" spans="1:8" x14ac:dyDescent="0.25">
      <c r="B107" s="22">
        <v>51910000</v>
      </c>
      <c r="C107" s="11" t="s">
        <v>721</v>
      </c>
      <c r="D107" s="12">
        <v>0</v>
      </c>
      <c r="G107" s="22">
        <v>51910000</v>
      </c>
      <c r="H107" s="11" t="s">
        <v>721</v>
      </c>
    </row>
    <row r="108" spans="1:8" x14ac:dyDescent="0.25">
      <c r="A108" s="23">
        <v>5192000</v>
      </c>
      <c r="B108" s="23">
        <v>51920000</v>
      </c>
      <c r="C108" s="57" t="s">
        <v>408</v>
      </c>
      <c r="D108" s="12">
        <v>-900000000</v>
      </c>
      <c r="E108" s="12">
        <v>-400000000</v>
      </c>
      <c r="F108" s="12">
        <v>-500000000</v>
      </c>
      <c r="G108" s="23">
        <v>51920000</v>
      </c>
      <c r="H108" s="11" t="s">
        <v>408</v>
      </c>
    </row>
    <row r="109" spans="1:8" x14ac:dyDescent="0.25">
      <c r="A109" s="23">
        <v>5310000</v>
      </c>
      <c r="B109" s="23">
        <v>53100000</v>
      </c>
      <c r="C109" s="57" t="s">
        <v>351</v>
      </c>
      <c r="D109" s="12">
        <v>1960.94</v>
      </c>
      <c r="E109" s="12">
        <v>1472500</v>
      </c>
      <c r="F109" s="12">
        <v>32202.39</v>
      </c>
      <c r="G109" s="23">
        <v>53100000</v>
      </c>
      <c r="H109" s="11" t="s">
        <v>351</v>
      </c>
    </row>
    <row r="110" spans="1:8" x14ac:dyDescent="0.25">
      <c r="B110" s="22">
        <v>53110000</v>
      </c>
      <c r="C110" s="11" t="s">
        <v>416</v>
      </c>
      <c r="D110" s="12">
        <v>6012878</v>
      </c>
      <c r="G110" s="22">
        <v>53110000</v>
      </c>
      <c r="H110" s="11" t="s">
        <v>416</v>
      </c>
    </row>
    <row r="111" spans="1:8" x14ac:dyDescent="0.25">
      <c r="A111" s="23">
        <v>5360000</v>
      </c>
      <c r="B111" s="23">
        <v>53600000</v>
      </c>
      <c r="C111" s="57" t="s">
        <v>1478</v>
      </c>
      <c r="D111" s="12">
        <v>0</v>
      </c>
      <c r="E111" s="12">
        <v>0</v>
      </c>
      <c r="F111" s="12">
        <v>107888</v>
      </c>
      <c r="G111" s="23">
        <v>53600000</v>
      </c>
      <c r="H111" s="11" t="s">
        <v>1478</v>
      </c>
    </row>
    <row r="112" spans="1:8" x14ac:dyDescent="0.25">
      <c r="A112" s="23">
        <v>5800000</v>
      </c>
      <c r="B112" s="23">
        <v>58000000</v>
      </c>
      <c r="C112" s="57" t="s">
        <v>724</v>
      </c>
      <c r="D112" s="12">
        <v>0</v>
      </c>
      <c r="E112" s="12">
        <v>0</v>
      </c>
      <c r="F112" s="12">
        <v>0</v>
      </c>
      <c r="G112" s="23">
        <v>58000000</v>
      </c>
      <c r="H112" s="11" t="s">
        <v>724</v>
      </c>
    </row>
    <row r="113" spans="1:8" x14ac:dyDescent="0.25">
      <c r="A113" s="23">
        <v>6011000</v>
      </c>
      <c r="B113" s="23">
        <v>60110000</v>
      </c>
      <c r="C113" s="57" t="s">
        <v>360</v>
      </c>
      <c r="D113" s="12">
        <v>5194959308.6800003</v>
      </c>
      <c r="E113" s="12">
        <v>3909136067.5500002</v>
      </c>
      <c r="F113" s="12">
        <v>4462300750</v>
      </c>
      <c r="G113" s="23">
        <v>60110000</v>
      </c>
      <c r="H113" s="11" t="s">
        <v>360</v>
      </c>
    </row>
    <row r="114" spans="1:8" x14ac:dyDescent="0.25">
      <c r="A114" s="23">
        <v>6012000</v>
      </c>
      <c r="B114" s="23">
        <v>60120000</v>
      </c>
      <c r="C114" s="57" t="s">
        <v>355</v>
      </c>
      <c r="D114" s="12">
        <v>0</v>
      </c>
      <c r="E114" s="12">
        <v>7939421.2000000002</v>
      </c>
      <c r="F114" s="12">
        <v>0</v>
      </c>
      <c r="G114" s="23">
        <v>60120000</v>
      </c>
      <c r="H114" s="11" t="s">
        <v>355</v>
      </c>
    </row>
    <row r="115" spans="1:8" x14ac:dyDescent="0.25">
      <c r="A115" s="23">
        <v>6020100</v>
      </c>
      <c r="B115" s="23">
        <v>60201000</v>
      </c>
      <c r="C115" s="57" t="s">
        <v>430</v>
      </c>
      <c r="D115" s="12">
        <v>125046219.17</v>
      </c>
      <c r="E115" s="12">
        <v>79674044.340000004</v>
      </c>
      <c r="F115" s="12">
        <v>78677286.900000006</v>
      </c>
      <c r="G115" s="23">
        <v>60201000</v>
      </c>
      <c r="H115" s="11" t="s">
        <v>430</v>
      </c>
    </row>
    <row r="116" spans="1:8" x14ac:dyDescent="0.25">
      <c r="A116" s="23">
        <v>6020500</v>
      </c>
      <c r="B116" s="23">
        <v>60205000</v>
      </c>
      <c r="C116" s="57" t="s">
        <v>432</v>
      </c>
      <c r="D116" s="12">
        <v>2566000</v>
      </c>
      <c r="E116" s="12">
        <v>0</v>
      </c>
      <c r="F116" s="12">
        <v>0</v>
      </c>
      <c r="G116" s="23">
        <v>60205000</v>
      </c>
      <c r="H116" s="11" t="s">
        <v>432</v>
      </c>
    </row>
    <row r="117" spans="1:8" x14ac:dyDescent="0.25">
      <c r="B117" s="22">
        <v>60205300</v>
      </c>
      <c r="C117" s="11" t="s">
        <v>367</v>
      </c>
      <c r="D117" s="12">
        <v>30133532.800000001</v>
      </c>
      <c r="G117" s="22">
        <v>60205300</v>
      </c>
      <c r="H117" s="11" t="s">
        <v>367</v>
      </c>
    </row>
    <row r="118" spans="1:8" x14ac:dyDescent="0.25">
      <c r="A118" s="23">
        <v>6020600</v>
      </c>
      <c r="B118" s="23">
        <v>60206000</v>
      </c>
      <c r="C118" s="57" t="s">
        <v>368</v>
      </c>
      <c r="D118" s="12">
        <v>187540</v>
      </c>
      <c r="E118" s="12">
        <v>0</v>
      </c>
      <c r="F118" s="12">
        <v>415000</v>
      </c>
      <c r="G118" s="23">
        <v>60206000</v>
      </c>
      <c r="H118" s="11" t="s">
        <v>368</v>
      </c>
    </row>
    <row r="119" spans="1:8" x14ac:dyDescent="0.25">
      <c r="A119" s="23">
        <v>6020800</v>
      </c>
      <c r="B119" s="23">
        <v>60208000</v>
      </c>
      <c r="C119" s="57" t="s">
        <v>371</v>
      </c>
      <c r="D119" s="12">
        <v>0</v>
      </c>
      <c r="E119" s="12">
        <v>0</v>
      </c>
      <c r="F119" s="12">
        <v>0</v>
      </c>
      <c r="G119" s="23">
        <v>60208000</v>
      </c>
      <c r="H119" s="11" t="s">
        <v>371</v>
      </c>
    </row>
    <row r="120" spans="1:8" x14ac:dyDescent="0.25">
      <c r="B120" s="22">
        <v>60209000</v>
      </c>
      <c r="C120" s="11" t="s">
        <v>372</v>
      </c>
      <c r="D120" s="12">
        <v>667300</v>
      </c>
      <c r="G120" s="22">
        <v>60209000</v>
      </c>
      <c r="H120" s="11" t="s">
        <v>372</v>
      </c>
    </row>
    <row r="121" spans="1:8" x14ac:dyDescent="0.25">
      <c r="A121" s="69">
        <v>6030110</v>
      </c>
      <c r="B121" s="23">
        <v>60301100</v>
      </c>
      <c r="C121" s="68" t="s">
        <v>1479</v>
      </c>
      <c r="D121" s="12">
        <v>0</v>
      </c>
      <c r="F121" s="12">
        <v>-5724215.0899999999</v>
      </c>
      <c r="G121" s="23">
        <v>60301100</v>
      </c>
      <c r="H121" s="11" t="s">
        <v>1479</v>
      </c>
    </row>
    <row r="122" spans="1:8" x14ac:dyDescent="0.25">
      <c r="A122" s="23">
        <v>6031000</v>
      </c>
      <c r="B122" s="23">
        <v>60310000</v>
      </c>
      <c r="C122" s="57" t="s">
        <v>373</v>
      </c>
      <c r="D122" s="12">
        <v>1221192327.1900001</v>
      </c>
      <c r="E122" s="12">
        <v>-1463254352.79</v>
      </c>
      <c r="F122" s="12">
        <v>422830140</v>
      </c>
      <c r="G122" s="23">
        <v>60310000</v>
      </c>
      <c r="H122" s="11" t="s">
        <v>373</v>
      </c>
    </row>
    <row r="123" spans="1:8" x14ac:dyDescent="0.25">
      <c r="A123" s="23">
        <v>6032000</v>
      </c>
      <c r="B123" s="23">
        <v>60320000</v>
      </c>
      <c r="C123" s="57" t="s">
        <v>1480</v>
      </c>
      <c r="D123" s="12">
        <v>0</v>
      </c>
      <c r="E123" s="12">
        <v>-7673403</v>
      </c>
      <c r="F123" s="12">
        <v>0</v>
      </c>
      <c r="G123" s="23">
        <v>60320000</v>
      </c>
      <c r="H123" s="11" t="s">
        <v>1480</v>
      </c>
    </row>
    <row r="124" spans="1:8" x14ac:dyDescent="0.25">
      <c r="A124" s="23">
        <v>6060600</v>
      </c>
      <c r="B124" s="23">
        <v>60606000</v>
      </c>
      <c r="C124" s="57" t="s">
        <v>383</v>
      </c>
      <c r="D124" s="12">
        <v>0</v>
      </c>
      <c r="E124" s="12">
        <v>85200</v>
      </c>
      <c r="F124" s="12">
        <v>0</v>
      </c>
      <c r="G124" s="23">
        <v>60606000</v>
      </c>
      <c r="H124" s="11" t="s">
        <v>383</v>
      </c>
    </row>
    <row r="125" spans="1:8" x14ac:dyDescent="0.25">
      <c r="A125" s="23">
        <v>6060800</v>
      </c>
      <c r="B125" s="23">
        <v>60608000</v>
      </c>
      <c r="C125" s="57" t="s">
        <v>170</v>
      </c>
      <c r="D125" s="12">
        <v>3216974</v>
      </c>
      <c r="E125" s="12">
        <v>1109343.33</v>
      </c>
      <c r="F125" s="12">
        <v>0</v>
      </c>
      <c r="G125" s="23">
        <v>60608000</v>
      </c>
      <c r="H125" s="11" t="s">
        <v>170</v>
      </c>
    </row>
    <row r="126" spans="1:8" x14ac:dyDescent="0.25">
      <c r="A126" s="23">
        <v>6061000</v>
      </c>
      <c r="B126" s="23">
        <v>60610000</v>
      </c>
      <c r="C126" s="57" t="s">
        <v>442</v>
      </c>
      <c r="D126" s="12">
        <v>157953339.56999999</v>
      </c>
      <c r="E126" s="12">
        <v>125422091.58</v>
      </c>
      <c r="F126" s="12">
        <v>195035666.81</v>
      </c>
      <c r="G126" s="23">
        <v>60610000</v>
      </c>
      <c r="H126" s="11" t="s">
        <v>442</v>
      </c>
    </row>
    <row r="127" spans="1:8" x14ac:dyDescent="0.25">
      <c r="A127" s="23">
        <v>6062000</v>
      </c>
      <c r="B127" s="23">
        <v>60620000</v>
      </c>
      <c r="C127" s="57" t="s">
        <v>378</v>
      </c>
      <c r="D127" s="12">
        <v>5758276.5999999996</v>
      </c>
      <c r="E127" s="12">
        <v>7703839.4900000002</v>
      </c>
      <c r="F127" s="12">
        <v>10985767.23</v>
      </c>
      <c r="G127" s="23">
        <v>60620000</v>
      </c>
      <c r="H127" s="11" t="s">
        <v>378</v>
      </c>
    </row>
    <row r="128" spans="1:8" x14ac:dyDescent="0.25">
      <c r="A128" s="23">
        <v>6063000</v>
      </c>
      <c r="B128" s="23">
        <v>60630000</v>
      </c>
      <c r="C128" s="57" t="s">
        <v>380</v>
      </c>
      <c r="D128" s="12">
        <v>0</v>
      </c>
      <c r="E128" s="12">
        <v>255600</v>
      </c>
      <c r="F128" s="12">
        <v>0</v>
      </c>
      <c r="G128" s="23">
        <v>60630000</v>
      </c>
      <c r="H128" s="11" t="s">
        <v>380</v>
      </c>
    </row>
    <row r="129" spans="1:8" x14ac:dyDescent="0.25">
      <c r="A129" s="23">
        <v>6064000</v>
      </c>
      <c r="B129" s="23">
        <v>60640000</v>
      </c>
      <c r="C129" s="57" t="s">
        <v>382</v>
      </c>
      <c r="D129" s="12">
        <v>9108576.0099999998</v>
      </c>
      <c r="E129" s="12">
        <v>6177367.3399999999</v>
      </c>
      <c r="F129" s="12">
        <v>2129617.61</v>
      </c>
      <c r="G129" s="23">
        <v>60640000</v>
      </c>
      <c r="H129" s="11" t="s">
        <v>382</v>
      </c>
    </row>
    <row r="130" spans="1:8" x14ac:dyDescent="0.25">
      <c r="A130" s="23">
        <v>6064100</v>
      </c>
      <c r="B130" s="23">
        <v>60641000</v>
      </c>
      <c r="C130" s="57" t="s">
        <v>446</v>
      </c>
      <c r="D130" s="12">
        <v>0</v>
      </c>
      <c r="E130" s="12">
        <v>58200</v>
      </c>
      <c r="F130" s="12">
        <v>0</v>
      </c>
      <c r="G130" s="23">
        <v>60641000</v>
      </c>
      <c r="H130" s="11" t="s">
        <v>446</v>
      </c>
    </row>
    <row r="131" spans="1:8" x14ac:dyDescent="0.25">
      <c r="A131" s="23">
        <v>6065000</v>
      </c>
      <c r="B131" s="23">
        <v>60650000</v>
      </c>
      <c r="C131" s="57" t="s">
        <v>167</v>
      </c>
      <c r="D131" s="12">
        <v>20126358.5</v>
      </c>
      <c r="E131" s="12">
        <v>9165539.2599999998</v>
      </c>
      <c r="F131" s="12">
        <v>15048176.199999999</v>
      </c>
      <c r="G131" s="23">
        <v>60650000</v>
      </c>
      <c r="H131" s="11" t="s">
        <v>167</v>
      </c>
    </row>
    <row r="132" spans="1:8" x14ac:dyDescent="0.25">
      <c r="A132" s="23">
        <v>6067000</v>
      </c>
      <c r="B132" s="23">
        <v>60670000</v>
      </c>
      <c r="C132" s="57" t="s">
        <v>385</v>
      </c>
      <c r="D132" s="12">
        <v>11796830.199999999</v>
      </c>
      <c r="E132" s="12">
        <v>2775424.75</v>
      </c>
      <c r="F132" s="12">
        <v>11472934.68</v>
      </c>
      <c r="G132" s="23">
        <v>60670000</v>
      </c>
      <c r="H132" s="11" t="s">
        <v>385</v>
      </c>
    </row>
    <row r="133" spans="1:8" x14ac:dyDescent="0.25">
      <c r="A133" s="23">
        <v>6068000</v>
      </c>
      <c r="B133" s="23">
        <v>60680000</v>
      </c>
      <c r="C133" s="57" t="s">
        <v>375</v>
      </c>
      <c r="D133" s="12">
        <v>2934052.64</v>
      </c>
      <c r="E133" s="12">
        <v>5034916.76</v>
      </c>
      <c r="F133" s="12">
        <v>3021878.21</v>
      </c>
      <c r="G133" s="23">
        <v>60680000</v>
      </c>
      <c r="H133" s="11" t="s">
        <v>375</v>
      </c>
    </row>
    <row r="134" spans="1:8" x14ac:dyDescent="0.25">
      <c r="A134" s="23">
        <v>6069000</v>
      </c>
      <c r="B134" s="23">
        <v>60690000</v>
      </c>
      <c r="C134" s="57" t="s">
        <v>1481</v>
      </c>
      <c r="D134" s="12">
        <v>2129693.2000000002</v>
      </c>
      <c r="E134" s="12">
        <v>149300</v>
      </c>
      <c r="F134" s="12">
        <v>12500</v>
      </c>
      <c r="G134" s="23">
        <v>60690000</v>
      </c>
      <c r="H134" s="11" t="s">
        <v>1481</v>
      </c>
    </row>
    <row r="135" spans="1:8" x14ac:dyDescent="0.25">
      <c r="A135" s="23">
        <v>6071000</v>
      </c>
      <c r="B135" s="23">
        <v>60710000</v>
      </c>
      <c r="C135" s="57" t="s">
        <v>453</v>
      </c>
      <c r="D135" s="12">
        <v>-3.8146972656250001E-8</v>
      </c>
      <c r="E135" s="12">
        <v>4354833.6500000004</v>
      </c>
      <c r="F135" s="12">
        <v>0</v>
      </c>
      <c r="G135" s="23">
        <v>60710000</v>
      </c>
      <c r="H135" s="11" t="s">
        <v>453</v>
      </c>
    </row>
    <row r="136" spans="1:8" x14ac:dyDescent="0.25">
      <c r="A136" s="23">
        <v>6080100</v>
      </c>
      <c r="B136" s="23">
        <v>60801000</v>
      </c>
      <c r="C136" s="57" t="s">
        <v>457</v>
      </c>
      <c r="D136" s="12">
        <v>11598511.699999999</v>
      </c>
      <c r="E136" s="12">
        <v>14637794.48</v>
      </c>
      <c r="F136" s="12">
        <v>0</v>
      </c>
      <c r="G136" s="23">
        <v>60801000</v>
      </c>
      <c r="H136" s="11" t="s">
        <v>457</v>
      </c>
    </row>
    <row r="137" spans="1:8" x14ac:dyDescent="0.25">
      <c r="A137" s="23">
        <v>6080200</v>
      </c>
      <c r="B137" s="23">
        <v>60802000</v>
      </c>
      <c r="C137" s="57" t="s">
        <v>732</v>
      </c>
      <c r="D137" s="12">
        <v>562620</v>
      </c>
      <c r="E137" s="12">
        <v>164352</v>
      </c>
      <c r="F137" s="12">
        <v>213088</v>
      </c>
      <c r="G137" s="23">
        <v>60802000</v>
      </c>
      <c r="H137" s="11" t="s">
        <v>732</v>
      </c>
    </row>
    <row r="138" spans="1:8" x14ac:dyDescent="0.25">
      <c r="A138" s="23">
        <v>6080300</v>
      </c>
      <c r="B138" s="23">
        <v>60803000</v>
      </c>
      <c r="C138" s="57" t="s">
        <v>459</v>
      </c>
      <c r="D138" s="12">
        <v>240000</v>
      </c>
      <c r="E138" s="12">
        <v>282350</v>
      </c>
      <c r="F138" s="12">
        <v>310000</v>
      </c>
      <c r="G138" s="23">
        <v>60803000</v>
      </c>
      <c r="H138" s="11" t="s">
        <v>459</v>
      </c>
    </row>
    <row r="139" spans="1:8" x14ac:dyDescent="0.25">
      <c r="A139" s="23">
        <v>6080400</v>
      </c>
      <c r="B139" s="23">
        <v>60804000</v>
      </c>
      <c r="C139" s="57" t="s">
        <v>461</v>
      </c>
      <c r="D139" s="12">
        <v>1464435.66</v>
      </c>
      <c r="E139" s="12">
        <v>2342626.8199999998</v>
      </c>
      <c r="F139" s="12">
        <v>-4789896.8899999997</v>
      </c>
      <c r="G139" s="23">
        <v>60804000</v>
      </c>
      <c r="H139" s="11" t="s">
        <v>461</v>
      </c>
    </row>
    <row r="140" spans="1:8" x14ac:dyDescent="0.25">
      <c r="A140" s="23">
        <v>6080600</v>
      </c>
      <c r="B140" s="23">
        <v>60806000</v>
      </c>
      <c r="C140" s="57" t="s">
        <v>462</v>
      </c>
      <c r="D140" s="12">
        <v>885223.13</v>
      </c>
      <c r="F140" s="12">
        <v>428801.9</v>
      </c>
      <c r="G140" s="23">
        <v>60806000</v>
      </c>
      <c r="H140" s="11" t="s">
        <v>462</v>
      </c>
    </row>
    <row r="141" spans="1:8" x14ac:dyDescent="0.25">
      <c r="A141" s="23">
        <v>6080800</v>
      </c>
      <c r="B141" s="23">
        <v>60808000</v>
      </c>
      <c r="C141" s="57" t="s">
        <v>464</v>
      </c>
      <c r="D141" s="12">
        <v>3775883.4</v>
      </c>
      <c r="E141" s="12">
        <v>1836538.46</v>
      </c>
      <c r="F141" s="12">
        <v>8162400</v>
      </c>
      <c r="G141" s="23">
        <v>60808000</v>
      </c>
      <c r="H141" s="11" t="s">
        <v>464</v>
      </c>
    </row>
    <row r="142" spans="1:8" x14ac:dyDescent="0.25">
      <c r="A142" s="23">
        <v>6080900</v>
      </c>
      <c r="B142" s="23">
        <v>60809000</v>
      </c>
      <c r="C142" s="57" t="s">
        <v>733</v>
      </c>
      <c r="D142" s="12">
        <v>100000</v>
      </c>
      <c r="F142" s="12">
        <v>370000</v>
      </c>
      <c r="G142" s="23">
        <v>60809000</v>
      </c>
      <c r="H142" s="11" t="s">
        <v>733</v>
      </c>
    </row>
    <row r="143" spans="1:8" x14ac:dyDescent="0.25">
      <c r="A143" s="23">
        <v>6081100</v>
      </c>
      <c r="B143" s="23">
        <v>60811000</v>
      </c>
      <c r="C143" s="57" t="s">
        <v>466</v>
      </c>
      <c r="D143" s="12">
        <v>1049079.05</v>
      </c>
      <c r="E143" s="12">
        <v>1552244.95</v>
      </c>
      <c r="F143" s="12">
        <v>13495355</v>
      </c>
      <c r="G143" s="23">
        <v>60811000</v>
      </c>
      <c r="H143" s="11" t="s">
        <v>466</v>
      </c>
    </row>
    <row r="144" spans="1:8" x14ac:dyDescent="0.25">
      <c r="A144" s="23">
        <v>6081110</v>
      </c>
      <c r="B144" s="23">
        <v>60811100</v>
      </c>
      <c r="C144" s="57" t="s">
        <v>468</v>
      </c>
      <c r="D144" s="12">
        <v>49269.98</v>
      </c>
      <c r="E144" s="12">
        <v>190570.61</v>
      </c>
      <c r="F144" s="12">
        <v>0</v>
      </c>
      <c r="G144" s="23">
        <v>60811100</v>
      </c>
      <c r="H144" s="11" t="s">
        <v>468</v>
      </c>
    </row>
    <row r="145" spans="1:8" x14ac:dyDescent="0.25">
      <c r="A145" s="23">
        <v>6081200</v>
      </c>
      <c r="B145" s="23">
        <v>60812000</v>
      </c>
      <c r="C145" s="57" t="s">
        <v>403</v>
      </c>
      <c r="D145" s="12">
        <v>220580</v>
      </c>
      <c r="E145" s="12">
        <v>1097447</v>
      </c>
      <c r="F145" s="12">
        <v>1805799</v>
      </c>
      <c r="G145" s="23">
        <v>60812000</v>
      </c>
      <c r="H145" s="11" t="s">
        <v>403</v>
      </c>
    </row>
    <row r="146" spans="1:8" x14ac:dyDescent="0.25">
      <c r="A146" s="23">
        <v>6111000</v>
      </c>
      <c r="B146" s="23">
        <v>61110000</v>
      </c>
      <c r="C146" s="57" t="s">
        <v>473</v>
      </c>
      <c r="D146" s="12">
        <v>0</v>
      </c>
      <c r="E146" s="12">
        <v>61068693.75</v>
      </c>
      <c r="F146" s="12">
        <v>66646761.380000003</v>
      </c>
      <c r="G146" s="23">
        <v>61110000</v>
      </c>
      <c r="H146" s="11" t="s">
        <v>473</v>
      </c>
    </row>
    <row r="147" spans="1:8" x14ac:dyDescent="0.25">
      <c r="A147" s="23">
        <v>6130000</v>
      </c>
      <c r="B147" s="23">
        <v>61300000</v>
      </c>
      <c r="C147" s="57" t="s">
        <v>737</v>
      </c>
      <c r="D147" s="12">
        <v>19360342.469999999</v>
      </c>
      <c r="E147" s="12">
        <v>300000</v>
      </c>
      <c r="F147" s="12">
        <v>0</v>
      </c>
      <c r="G147" s="23">
        <v>61300000</v>
      </c>
      <c r="H147" s="11" t="s">
        <v>737</v>
      </c>
    </row>
    <row r="148" spans="1:8" x14ac:dyDescent="0.25">
      <c r="A148" s="23">
        <v>6130100</v>
      </c>
      <c r="B148" s="23">
        <v>61301000</v>
      </c>
      <c r="C148" s="57" t="s">
        <v>477</v>
      </c>
      <c r="D148" s="12">
        <v>709613</v>
      </c>
      <c r="E148" s="12">
        <v>0</v>
      </c>
      <c r="F148" s="12">
        <v>1285000</v>
      </c>
      <c r="G148" s="23">
        <v>61301000</v>
      </c>
      <c r="H148" s="11" t="s">
        <v>477</v>
      </c>
    </row>
    <row r="149" spans="1:8" x14ac:dyDescent="0.25">
      <c r="A149" s="23">
        <v>6130200</v>
      </c>
      <c r="B149" s="23">
        <v>61302000</v>
      </c>
      <c r="C149" s="57" t="s">
        <v>738</v>
      </c>
      <c r="D149" s="12">
        <v>5374166.75</v>
      </c>
      <c r="E149" s="12">
        <v>730963.5</v>
      </c>
      <c r="F149" s="12">
        <v>9701761.4800000004</v>
      </c>
      <c r="G149" s="23">
        <v>61302000</v>
      </c>
      <c r="H149" s="11" t="s">
        <v>738</v>
      </c>
    </row>
    <row r="150" spans="1:8" x14ac:dyDescent="0.25">
      <c r="A150" s="23">
        <v>6130300</v>
      </c>
      <c r="B150" s="23">
        <v>61303000</v>
      </c>
      <c r="C150" s="57" t="s">
        <v>406</v>
      </c>
      <c r="D150" s="12">
        <v>36428119.939999998</v>
      </c>
      <c r="E150" s="12">
        <v>7085429.2000000002</v>
      </c>
      <c r="F150" s="12">
        <v>0</v>
      </c>
      <c r="G150" s="23">
        <v>61303000</v>
      </c>
      <c r="H150" s="11" t="s">
        <v>406</v>
      </c>
    </row>
    <row r="151" spans="1:8" x14ac:dyDescent="0.25">
      <c r="A151" s="23">
        <v>6150000</v>
      </c>
      <c r="B151" s="23">
        <v>61500000</v>
      </c>
      <c r="C151" s="57" t="s">
        <v>740</v>
      </c>
      <c r="D151" s="12">
        <v>326359</v>
      </c>
      <c r="E151" s="12">
        <v>185500</v>
      </c>
      <c r="F151" s="12">
        <v>0</v>
      </c>
      <c r="G151" s="23">
        <v>61500000</v>
      </c>
      <c r="H151" s="11" t="s">
        <v>740</v>
      </c>
    </row>
    <row r="152" spans="1:8" x14ac:dyDescent="0.25">
      <c r="A152" s="23">
        <v>6150100</v>
      </c>
      <c r="B152" s="23">
        <v>61501000</v>
      </c>
      <c r="C152" s="57" t="s">
        <v>480</v>
      </c>
      <c r="D152" s="12">
        <v>379738</v>
      </c>
      <c r="E152" s="12">
        <v>3974492.13</v>
      </c>
      <c r="F152" s="12">
        <v>26787075.649999999</v>
      </c>
      <c r="G152" s="23">
        <v>61501000</v>
      </c>
      <c r="H152" s="11" t="s">
        <v>480</v>
      </c>
    </row>
    <row r="153" spans="1:8" x14ac:dyDescent="0.25">
      <c r="B153" s="22">
        <v>61502000</v>
      </c>
      <c r="C153" s="11" t="s">
        <v>180</v>
      </c>
      <c r="D153" s="12">
        <v>422797</v>
      </c>
      <c r="G153" s="22">
        <v>61502000</v>
      </c>
      <c r="H153" s="11" t="s">
        <v>180</v>
      </c>
    </row>
    <row r="154" spans="1:8" x14ac:dyDescent="0.25">
      <c r="A154" s="23">
        <v>6150300</v>
      </c>
      <c r="B154" s="23">
        <v>61503000</v>
      </c>
      <c r="C154" s="57" t="s">
        <v>481</v>
      </c>
      <c r="D154" s="12">
        <v>8420546.7699999996</v>
      </c>
      <c r="E154" s="12">
        <v>2604623</v>
      </c>
      <c r="F154" s="12">
        <v>649812.5</v>
      </c>
      <c r="G154" s="23">
        <v>61503000</v>
      </c>
      <c r="H154" s="11" t="s">
        <v>481</v>
      </c>
    </row>
    <row r="155" spans="1:8" x14ac:dyDescent="0.25">
      <c r="B155" s="22">
        <v>61504000</v>
      </c>
      <c r="C155" s="11" t="s">
        <v>741</v>
      </c>
      <c r="D155" s="12">
        <v>47732</v>
      </c>
      <c r="G155" s="22">
        <v>61504000</v>
      </c>
      <c r="H155" s="11" t="s">
        <v>741</v>
      </c>
    </row>
    <row r="156" spans="1:8" x14ac:dyDescent="0.25">
      <c r="A156" s="23">
        <v>6150500</v>
      </c>
      <c r="B156" s="23">
        <v>61505000</v>
      </c>
      <c r="C156" s="57" t="s">
        <v>415</v>
      </c>
      <c r="D156" s="12">
        <v>21525019.379999999</v>
      </c>
      <c r="E156" s="12">
        <v>20829589.66</v>
      </c>
      <c r="F156" s="12">
        <v>2662300</v>
      </c>
      <c r="G156" s="23">
        <v>61505000</v>
      </c>
      <c r="H156" s="11" t="s">
        <v>415</v>
      </c>
    </row>
    <row r="157" spans="1:8" x14ac:dyDescent="0.25">
      <c r="B157" s="22">
        <v>61601000</v>
      </c>
      <c r="C157" s="11" t="s">
        <v>417</v>
      </c>
      <c r="D157" s="12">
        <v>59</v>
      </c>
      <c r="G157" s="22">
        <v>61601000</v>
      </c>
      <c r="H157" s="11" t="s">
        <v>417</v>
      </c>
    </row>
    <row r="158" spans="1:8" x14ac:dyDescent="0.25">
      <c r="A158" s="23">
        <v>6160200</v>
      </c>
      <c r="B158" s="23">
        <v>61602000</v>
      </c>
      <c r="C158" s="57" t="s">
        <v>488</v>
      </c>
      <c r="D158" s="12">
        <v>10062757</v>
      </c>
      <c r="E158" s="12">
        <v>9617546</v>
      </c>
      <c r="F158" s="12">
        <v>8838074</v>
      </c>
      <c r="G158" s="23">
        <v>61602000</v>
      </c>
      <c r="H158" s="11" t="s">
        <v>488</v>
      </c>
    </row>
    <row r="159" spans="1:8" x14ac:dyDescent="0.25">
      <c r="B159" s="22">
        <v>61603000</v>
      </c>
      <c r="C159" s="11" t="s">
        <v>742</v>
      </c>
      <c r="D159" s="12">
        <v>297990.33</v>
      </c>
      <c r="G159" s="22">
        <v>61603000</v>
      </c>
      <c r="H159" s="11" t="s">
        <v>742</v>
      </c>
    </row>
    <row r="160" spans="1:8" x14ac:dyDescent="0.25">
      <c r="B160" s="22">
        <v>61604000</v>
      </c>
      <c r="C160" s="11" t="s">
        <v>183</v>
      </c>
      <c r="D160" s="12">
        <v>37758</v>
      </c>
      <c r="G160" s="22">
        <v>61604000</v>
      </c>
      <c r="H160" s="11" t="s">
        <v>183</v>
      </c>
    </row>
    <row r="161" spans="1:8" x14ac:dyDescent="0.25">
      <c r="A161" s="23">
        <v>6180100</v>
      </c>
      <c r="B161" s="23">
        <v>61801000</v>
      </c>
      <c r="C161" s="57" t="s">
        <v>492</v>
      </c>
      <c r="D161" s="12">
        <v>39245</v>
      </c>
      <c r="E161" s="12">
        <v>0</v>
      </c>
      <c r="F161" s="12">
        <v>0</v>
      </c>
      <c r="G161" s="23">
        <v>61801000</v>
      </c>
      <c r="H161" s="11" t="s">
        <v>492</v>
      </c>
    </row>
    <row r="162" spans="1:8" x14ac:dyDescent="0.25">
      <c r="A162" s="23">
        <v>6180200</v>
      </c>
      <c r="B162" s="23">
        <v>61802000</v>
      </c>
      <c r="C162" s="57" t="s">
        <v>494</v>
      </c>
      <c r="D162" s="12">
        <v>45064.85</v>
      </c>
      <c r="E162" s="12">
        <v>296100</v>
      </c>
      <c r="F162" s="12">
        <v>632450</v>
      </c>
      <c r="G162" s="23">
        <v>61802000</v>
      </c>
      <c r="H162" s="11" t="s">
        <v>494</v>
      </c>
    </row>
    <row r="163" spans="1:8" x14ac:dyDescent="0.25">
      <c r="A163" s="23">
        <v>6210000</v>
      </c>
      <c r="B163" s="23">
        <v>62100000</v>
      </c>
      <c r="C163" s="57" t="s">
        <v>521</v>
      </c>
      <c r="D163" s="12">
        <v>29622470</v>
      </c>
      <c r="E163" s="12">
        <v>19980874.890000001</v>
      </c>
      <c r="F163" s="12">
        <v>10584294</v>
      </c>
      <c r="G163" s="23">
        <v>62100000</v>
      </c>
      <c r="H163" s="11" t="s">
        <v>521</v>
      </c>
    </row>
    <row r="164" spans="1:8" x14ac:dyDescent="0.25">
      <c r="A164" s="23">
        <v>6210200</v>
      </c>
      <c r="B164" s="23">
        <v>62102000</v>
      </c>
      <c r="C164" s="57" t="s">
        <v>498</v>
      </c>
      <c r="D164" s="12">
        <v>17257435.68</v>
      </c>
      <c r="E164" s="12">
        <v>28310600.039999999</v>
      </c>
      <c r="F164" s="12">
        <v>28310600.039999999</v>
      </c>
      <c r="G164" s="23">
        <v>62102000</v>
      </c>
      <c r="H164" s="11" t="s">
        <v>498</v>
      </c>
    </row>
    <row r="165" spans="1:8" x14ac:dyDescent="0.25">
      <c r="B165" s="22">
        <v>62103000</v>
      </c>
      <c r="C165" s="11" t="s">
        <v>499</v>
      </c>
      <c r="D165" s="12">
        <v>22227596</v>
      </c>
      <c r="G165" s="22">
        <v>62103000</v>
      </c>
      <c r="H165" s="11" t="s">
        <v>499</v>
      </c>
    </row>
    <row r="166" spans="1:8" x14ac:dyDescent="0.25">
      <c r="A166" s="23">
        <v>6220100</v>
      </c>
      <c r="B166" s="23">
        <v>62201000</v>
      </c>
      <c r="C166" s="57" t="s">
        <v>503</v>
      </c>
      <c r="D166" s="12">
        <v>4389300</v>
      </c>
      <c r="E166" s="12">
        <v>1652006.98</v>
      </c>
      <c r="F166" s="12">
        <v>49342283.710000001</v>
      </c>
      <c r="G166" s="23">
        <v>62201000</v>
      </c>
      <c r="H166" s="11" t="s">
        <v>503</v>
      </c>
    </row>
    <row r="167" spans="1:8" x14ac:dyDescent="0.25">
      <c r="A167" s="23">
        <v>6220300</v>
      </c>
      <c r="B167" s="23">
        <v>62203000</v>
      </c>
      <c r="C167" s="57" t="s">
        <v>507</v>
      </c>
      <c r="D167" s="12">
        <v>76408</v>
      </c>
      <c r="E167" s="12">
        <v>6249999.9900000002</v>
      </c>
      <c r="F167" s="12">
        <v>0</v>
      </c>
      <c r="G167" s="23">
        <v>62203000</v>
      </c>
      <c r="H167" s="11" t="s">
        <v>507</v>
      </c>
    </row>
    <row r="168" spans="1:8" x14ac:dyDescent="0.25">
      <c r="B168" s="22">
        <v>62206000</v>
      </c>
      <c r="C168" s="11" t="s">
        <v>510</v>
      </c>
      <c r="D168" s="12">
        <v>330300</v>
      </c>
      <c r="G168" s="22">
        <v>62206000</v>
      </c>
      <c r="H168" s="11" t="s">
        <v>510</v>
      </c>
    </row>
    <row r="169" spans="1:8" x14ac:dyDescent="0.25">
      <c r="A169" s="23">
        <v>6220800</v>
      </c>
      <c r="B169" s="23">
        <v>62208000</v>
      </c>
      <c r="C169" s="57" t="s">
        <v>425</v>
      </c>
      <c r="D169" s="12">
        <v>18351360</v>
      </c>
      <c r="E169" s="12">
        <v>8822470.4299999997</v>
      </c>
      <c r="F169" s="12">
        <v>28581669.710000001</v>
      </c>
      <c r="G169" s="23">
        <v>62208000</v>
      </c>
      <c r="H169" s="11" t="s">
        <v>425</v>
      </c>
    </row>
    <row r="170" spans="1:8" x14ac:dyDescent="0.25">
      <c r="A170" s="23">
        <v>6220900</v>
      </c>
      <c r="B170" s="23">
        <v>62209000</v>
      </c>
      <c r="C170" s="57" t="s">
        <v>428</v>
      </c>
      <c r="D170" s="12">
        <v>0</v>
      </c>
      <c r="E170" s="12">
        <v>500000</v>
      </c>
      <c r="F170" s="12">
        <v>0</v>
      </c>
      <c r="G170" s="23">
        <v>62209000</v>
      </c>
      <c r="H170" s="11" t="s">
        <v>428</v>
      </c>
    </row>
    <row r="171" spans="1:8" x14ac:dyDescent="0.25">
      <c r="A171" s="23">
        <v>6221000</v>
      </c>
      <c r="B171" s="23">
        <v>62210000</v>
      </c>
      <c r="C171" s="57" t="s">
        <v>1482</v>
      </c>
      <c r="D171" s="12">
        <v>272000</v>
      </c>
      <c r="E171" s="12">
        <v>258000</v>
      </c>
      <c r="F171" s="12">
        <v>0</v>
      </c>
      <c r="G171" s="23">
        <v>62210000</v>
      </c>
      <c r="H171" s="11" t="s">
        <v>1482</v>
      </c>
    </row>
    <row r="172" spans="1:8" x14ac:dyDescent="0.25">
      <c r="A172" s="23">
        <v>6230100</v>
      </c>
      <c r="B172" s="23">
        <v>62301000</v>
      </c>
      <c r="C172" s="57" t="s">
        <v>191</v>
      </c>
      <c r="D172" s="12">
        <v>15388389</v>
      </c>
      <c r="E172" s="12">
        <v>1800000</v>
      </c>
      <c r="F172" s="12">
        <v>37168051.75</v>
      </c>
      <c r="G172" s="23">
        <v>62301000</v>
      </c>
      <c r="H172" s="11" t="s">
        <v>191</v>
      </c>
    </row>
    <row r="173" spans="1:8" x14ac:dyDescent="0.25">
      <c r="A173" s="23">
        <v>6230200</v>
      </c>
      <c r="B173" s="23">
        <v>62302000</v>
      </c>
      <c r="C173" s="57" t="s">
        <v>516</v>
      </c>
      <c r="D173" s="12">
        <v>792733</v>
      </c>
      <c r="F173" s="12">
        <v>2861350</v>
      </c>
      <c r="G173" s="23">
        <v>62302000</v>
      </c>
      <c r="H173" s="11" t="s">
        <v>516</v>
      </c>
    </row>
    <row r="174" spans="1:8" x14ac:dyDescent="0.25">
      <c r="A174" s="23">
        <v>6230300</v>
      </c>
      <c r="B174" s="23">
        <v>62303000</v>
      </c>
      <c r="C174" s="57" t="s">
        <v>517</v>
      </c>
      <c r="D174" s="12">
        <v>11898344.42</v>
      </c>
      <c r="E174" s="12">
        <v>468837</v>
      </c>
      <c r="F174" s="12">
        <v>29013353.989999998</v>
      </c>
      <c r="G174" s="23">
        <v>62303000</v>
      </c>
      <c r="H174" s="11" t="s">
        <v>517</v>
      </c>
    </row>
    <row r="175" spans="1:8" x14ac:dyDescent="0.25">
      <c r="A175" s="23">
        <v>6230400</v>
      </c>
      <c r="B175" s="23">
        <v>62304000</v>
      </c>
      <c r="C175" s="57" t="s">
        <v>518</v>
      </c>
      <c r="D175" s="12">
        <v>4396476</v>
      </c>
      <c r="E175" s="12">
        <v>120000</v>
      </c>
      <c r="F175" s="12">
        <v>2171000</v>
      </c>
      <c r="G175" s="23">
        <v>62304000</v>
      </c>
      <c r="H175" s="11" t="s">
        <v>518</v>
      </c>
    </row>
    <row r="176" spans="1:8" x14ac:dyDescent="0.25">
      <c r="A176" s="23">
        <v>6240100</v>
      </c>
      <c r="B176" s="23">
        <v>62401000</v>
      </c>
      <c r="C176" s="57" t="s">
        <v>745</v>
      </c>
      <c r="D176" s="12">
        <v>0</v>
      </c>
      <c r="E176" s="12">
        <v>36812380.799999997</v>
      </c>
      <c r="F176" s="12">
        <v>4556600</v>
      </c>
      <c r="G176" s="23">
        <v>62401000</v>
      </c>
      <c r="H176" s="11" t="s">
        <v>745</v>
      </c>
    </row>
    <row r="177" spans="1:8" x14ac:dyDescent="0.25">
      <c r="A177" s="23">
        <v>6240200</v>
      </c>
      <c r="B177" s="23">
        <v>62402000</v>
      </c>
      <c r="C177" s="57" t="s">
        <v>434</v>
      </c>
      <c r="D177" s="12">
        <v>503709325</v>
      </c>
      <c r="E177" s="12">
        <v>7686050</v>
      </c>
      <c r="F177" s="12">
        <v>41094500</v>
      </c>
      <c r="G177" s="23">
        <v>62402000</v>
      </c>
      <c r="H177" s="11" t="s">
        <v>434</v>
      </c>
    </row>
    <row r="178" spans="1:8" x14ac:dyDescent="0.25">
      <c r="A178" s="23">
        <v>6240300</v>
      </c>
      <c r="B178" s="23">
        <v>62403000</v>
      </c>
      <c r="C178" s="57" t="s">
        <v>435</v>
      </c>
      <c r="D178" s="12">
        <v>21499996.66</v>
      </c>
      <c r="E178" s="12">
        <v>13507500</v>
      </c>
      <c r="F178" s="12">
        <v>0</v>
      </c>
      <c r="G178" s="23">
        <v>62403000</v>
      </c>
      <c r="H178" s="11" t="s">
        <v>435</v>
      </c>
    </row>
    <row r="179" spans="1:8" x14ac:dyDescent="0.25">
      <c r="A179" s="23">
        <v>6240400</v>
      </c>
      <c r="B179" s="23">
        <v>62404000</v>
      </c>
      <c r="C179" s="57" t="s">
        <v>436</v>
      </c>
      <c r="D179" s="12">
        <v>500000</v>
      </c>
      <c r="E179" s="12">
        <v>7680000</v>
      </c>
      <c r="F179" s="12">
        <v>0</v>
      </c>
      <c r="G179" s="23">
        <v>62404000</v>
      </c>
      <c r="H179" s="11" t="s">
        <v>436</v>
      </c>
    </row>
    <row r="180" spans="1:8" x14ac:dyDescent="0.25">
      <c r="A180" s="23">
        <v>6250100</v>
      </c>
      <c r="B180" s="23">
        <v>62501000</v>
      </c>
      <c r="C180" s="57" t="s">
        <v>746</v>
      </c>
      <c r="D180" s="12">
        <v>6526022.4500000002</v>
      </c>
      <c r="E180" s="12">
        <v>3446854.03</v>
      </c>
      <c r="F180" s="12">
        <v>44862500</v>
      </c>
      <c r="G180" s="23">
        <v>62501000</v>
      </c>
      <c r="H180" s="11" t="s">
        <v>746</v>
      </c>
    </row>
    <row r="181" spans="1:8" x14ac:dyDescent="0.25">
      <c r="A181" s="69">
        <v>6250200</v>
      </c>
      <c r="B181" s="23">
        <v>62502000</v>
      </c>
      <c r="C181" s="57"/>
      <c r="D181" s="12">
        <v>0</v>
      </c>
      <c r="F181" s="12">
        <v>11681897.5</v>
      </c>
      <c r="G181" s="23">
        <v>62502000</v>
      </c>
    </row>
    <row r="182" spans="1:8" x14ac:dyDescent="0.25">
      <c r="B182" s="22">
        <v>62503000</v>
      </c>
      <c r="C182" s="11" t="s">
        <v>195</v>
      </c>
      <c r="D182" s="12">
        <v>190902</v>
      </c>
      <c r="G182" s="22">
        <v>62503000</v>
      </c>
      <c r="H182" s="11" t="s">
        <v>195</v>
      </c>
    </row>
    <row r="183" spans="1:8" x14ac:dyDescent="0.25">
      <c r="A183" s="23">
        <v>6250400</v>
      </c>
      <c r="B183" s="23">
        <v>62504000</v>
      </c>
      <c r="C183" s="57" t="s">
        <v>528</v>
      </c>
      <c r="D183" s="12">
        <v>3183428.33</v>
      </c>
      <c r="E183" s="12">
        <v>300000</v>
      </c>
      <c r="F183" s="12">
        <v>35100</v>
      </c>
      <c r="G183" s="23">
        <v>62504000</v>
      </c>
      <c r="H183" s="11" t="s">
        <v>528</v>
      </c>
    </row>
    <row r="184" spans="1:8" x14ac:dyDescent="0.25">
      <c r="A184" s="69">
        <v>6250500</v>
      </c>
      <c r="B184" s="23">
        <v>62505000</v>
      </c>
      <c r="C184" s="57"/>
      <c r="D184" s="12">
        <v>366513</v>
      </c>
      <c r="F184" s="12">
        <v>60000</v>
      </c>
      <c r="G184" s="23">
        <v>62505000</v>
      </c>
    </row>
    <row r="185" spans="1:8" x14ac:dyDescent="0.25">
      <c r="A185" s="23">
        <v>6250600</v>
      </c>
      <c r="B185" s="23">
        <v>62506000</v>
      </c>
      <c r="C185" s="57" t="s">
        <v>531</v>
      </c>
      <c r="D185" s="12">
        <v>2275858</v>
      </c>
      <c r="E185" s="12">
        <v>1994000</v>
      </c>
      <c r="F185" s="12">
        <v>3630100</v>
      </c>
      <c r="G185" s="23">
        <v>62506000</v>
      </c>
      <c r="H185" s="11" t="s">
        <v>531</v>
      </c>
    </row>
    <row r="186" spans="1:8" x14ac:dyDescent="0.25">
      <c r="A186" s="23">
        <v>6250700</v>
      </c>
      <c r="B186" s="23">
        <v>62507000</v>
      </c>
      <c r="C186" s="57" t="s">
        <v>438</v>
      </c>
      <c r="D186" s="12">
        <v>12159351.33</v>
      </c>
      <c r="E186" s="12">
        <v>15471678.33</v>
      </c>
      <c r="F186" s="12">
        <f>18051783.54-150000</f>
        <v>17901783.539999999</v>
      </c>
      <c r="G186" s="23">
        <v>62507000</v>
      </c>
      <c r="H186" s="11" t="s">
        <v>438</v>
      </c>
    </row>
    <row r="187" spans="1:8" x14ac:dyDescent="0.25">
      <c r="B187" s="22">
        <v>62508000</v>
      </c>
      <c r="C187" s="11" t="s">
        <v>197</v>
      </c>
      <c r="D187" s="12">
        <v>619000</v>
      </c>
      <c r="G187" s="22">
        <v>62508000</v>
      </c>
      <c r="H187" s="11" t="s">
        <v>197</v>
      </c>
    </row>
    <row r="188" spans="1:8" x14ac:dyDescent="0.25">
      <c r="A188" s="23">
        <v>6260100</v>
      </c>
      <c r="B188" s="23">
        <v>62601000</v>
      </c>
      <c r="C188" s="57" t="s">
        <v>747</v>
      </c>
      <c r="D188" s="12">
        <v>99958.88</v>
      </c>
      <c r="E188" s="12">
        <v>98044.7</v>
      </c>
      <c r="F188" s="12">
        <v>31126.25</v>
      </c>
      <c r="G188" s="23">
        <v>62601000</v>
      </c>
      <c r="H188" s="11" t="s">
        <v>747</v>
      </c>
    </row>
    <row r="189" spans="1:8" x14ac:dyDescent="0.25">
      <c r="A189" s="23">
        <v>6260200</v>
      </c>
      <c r="B189" s="23">
        <v>62602000</v>
      </c>
      <c r="C189" s="57" t="s">
        <v>533</v>
      </c>
      <c r="D189" s="12">
        <v>15502351.039999999</v>
      </c>
      <c r="E189" s="12">
        <v>11268051.84</v>
      </c>
      <c r="F189" s="12">
        <f>9240989.27+150000</f>
        <v>9390989.2699999996</v>
      </c>
      <c r="G189" s="23">
        <v>62602000</v>
      </c>
      <c r="H189" s="11" t="s">
        <v>533</v>
      </c>
    </row>
    <row r="190" spans="1:8" x14ac:dyDescent="0.25">
      <c r="B190" s="22">
        <v>62603000</v>
      </c>
      <c r="C190" s="11" t="s">
        <v>534</v>
      </c>
      <c r="D190" s="12">
        <v>4545571.0199999996</v>
      </c>
      <c r="G190" s="22">
        <v>62603000</v>
      </c>
      <c r="H190" s="11" t="s">
        <v>534</v>
      </c>
    </row>
    <row r="191" spans="1:8" x14ac:dyDescent="0.25">
      <c r="A191" s="69">
        <v>6260400</v>
      </c>
      <c r="B191" s="23">
        <v>62604000</v>
      </c>
      <c r="C191" s="57"/>
      <c r="D191" s="12">
        <v>374374</v>
      </c>
      <c r="F191" s="12">
        <v>62300</v>
      </c>
      <c r="G191" s="23">
        <v>62604000</v>
      </c>
    </row>
    <row r="192" spans="1:8" x14ac:dyDescent="0.25">
      <c r="B192" s="22">
        <v>62607000</v>
      </c>
      <c r="C192" s="11" t="s">
        <v>205</v>
      </c>
      <c r="D192" s="12">
        <v>85522</v>
      </c>
      <c r="G192" s="22">
        <v>62607000</v>
      </c>
      <c r="H192" s="11" t="s">
        <v>205</v>
      </c>
    </row>
    <row r="193" spans="1:8" x14ac:dyDescent="0.25">
      <c r="B193" s="22">
        <v>62608000</v>
      </c>
      <c r="C193" s="11" t="s">
        <v>206</v>
      </c>
      <c r="D193" s="12">
        <v>6212758</v>
      </c>
      <c r="G193" s="22">
        <v>62608000</v>
      </c>
      <c r="H193" s="11" t="s">
        <v>206</v>
      </c>
    </row>
    <row r="194" spans="1:8" x14ac:dyDescent="0.25">
      <c r="B194" s="22">
        <v>62701000</v>
      </c>
      <c r="C194" s="11" t="s">
        <v>749</v>
      </c>
      <c r="D194" s="12">
        <v>6122</v>
      </c>
      <c r="G194" s="22">
        <v>62701000</v>
      </c>
      <c r="H194" s="11" t="s">
        <v>749</v>
      </c>
    </row>
    <row r="195" spans="1:8" x14ac:dyDescent="0.25">
      <c r="B195" s="22">
        <v>62701100</v>
      </c>
      <c r="C195" s="11" t="s">
        <v>443</v>
      </c>
      <c r="D195" s="12">
        <v>158563.48000000001</v>
      </c>
      <c r="G195" s="22">
        <v>62701100</v>
      </c>
      <c r="H195" s="11" t="s">
        <v>443</v>
      </c>
    </row>
    <row r="196" spans="1:8" x14ac:dyDescent="0.25">
      <c r="A196" s="23">
        <v>6270300</v>
      </c>
      <c r="B196" s="23">
        <v>62703000</v>
      </c>
      <c r="C196" s="57" t="s">
        <v>538</v>
      </c>
      <c r="D196" s="12">
        <v>2179818</v>
      </c>
      <c r="E196" s="12">
        <v>2229800.8199999998</v>
      </c>
      <c r="F196" s="12">
        <v>1581893.33</v>
      </c>
      <c r="G196" s="23">
        <v>62703000</v>
      </c>
      <c r="H196" s="11" t="s">
        <v>538</v>
      </c>
    </row>
    <row r="197" spans="1:8" x14ac:dyDescent="0.25">
      <c r="A197" s="23">
        <v>6270500</v>
      </c>
      <c r="B197" s="23">
        <v>62705000</v>
      </c>
      <c r="C197" s="57" t="s">
        <v>539</v>
      </c>
      <c r="D197" s="12">
        <v>175000</v>
      </c>
      <c r="E197" s="12">
        <v>818228.18</v>
      </c>
      <c r="F197" s="12">
        <v>521242.38</v>
      </c>
      <c r="G197" s="23">
        <v>62705000</v>
      </c>
      <c r="H197" s="11" t="s">
        <v>539</v>
      </c>
    </row>
    <row r="198" spans="1:8" x14ac:dyDescent="0.25">
      <c r="A198" s="23">
        <v>6270600</v>
      </c>
      <c r="B198" s="23">
        <v>62706000</v>
      </c>
      <c r="C198" s="57" t="s">
        <v>209</v>
      </c>
      <c r="D198" s="12">
        <v>1097331.8899999999</v>
      </c>
      <c r="E198" s="12">
        <v>4041354.3</v>
      </c>
      <c r="F198" s="12">
        <f>1825275.52-530833.33</f>
        <v>1294442.19</v>
      </c>
      <c r="G198" s="23">
        <v>62706000</v>
      </c>
      <c r="H198" s="11" t="s">
        <v>209</v>
      </c>
    </row>
    <row r="199" spans="1:8" x14ac:dyDescent="0.25">
      <c r="A199" s="23">
        <v>6270700</v>
      </c>
      <c r="B199" s="23">
        <v>62707000</v>
      </c>
      <c r="C199" s="57" t="s">
        <v>540</v>
      </c>
      <c r="D199" s="12">
        <v>0</v>
      </c>
      <c r="E199" s="12">
        <v>5000</v>
      </c>
      <c r="F199" s="12">
        <v>0</v>
      </c>
      <c r="G199" s="23">
        <v>62707000</v>
      </c>
      <c r="H199" s="11" t="s">
        <v>540</v>
      </c>
    </row>
    <row r="200" spans="1:8" x14ac:dyDescent="0.25">
      <c r="A200" s="23">
        <v>6270900</v>
      </c>
      <c r="B200" s="23">
        <v>62709000</v>
      </c>
      <c r="C200" s="57" t="s">
        <v>450</v>
      </c>
      <c r="D200" s="12">
        <v>302200</v>
      </c>
      <c r="E200" s="12">
        <v>225666.67</v>
      </c>
      <c r="F200" s="12">
        <v>0</v>
      </c>
      <c r="G200" s="23">
        <v>62709000</v>
      </c>
      <c r="H200" s="11" t="s">
        <v>450</v>
      </c>
    </row>
    <row r="201" spans="1:8" x14ac:dyDescent="0.25">
      <c r="A201" s="23">
        <v>6271000</v>
      </c>
      <c r="B201" s="23">
        <v>62710000</v>
      </c>
      <c r="C201" s="57" t="s">
        <v>211</v>
      </c>
      <c r="D201" s="12">
        <v>92000</v>
      </c>
      <c r="E201" s="12">
        <v>26666.66</v>
      </c>
      <c r="F201" s="12">
        <v>0</v>
      </c>
      <c r="G201" s="23">
        <v>62710000</v>
      </c>
      <c r="H201" s="11" t="s">
        <v>211</v>
      </c>
    </row>
    <row r="202" spans="1:8" x14ac:dyDescent="0.25">
      <c r="B202" s="22">
        <v>62712000</v>
      </c>
      <c r="C202" s="11" t="s">
        <v>543</v>
      </c>
      <c r="D202" s="12">
        <v>749331.37</v>
      </c>
      <c r="G202" s="22">
        <v>62712000</v>
      </c>
      <c r="H202" s="11" t="s">
        <v>543</v>
      </c>
    </row>
    <row r="203" spans="1:8" x14ac:dyDescent="0.25">
      <c r="A203" s="23">
        <v>6271300</v>
      </c>
      <c r="B203" s="23">
        <v>62713000</v>
      </c>
      <c r="C203" s="57" t="s">
        <v>460</v>
      </c>
      <c r="D203" s="12">
        <v>57000</v>
      </c>
      <c r="E203" s="12">
        <v>85000</v>
      </c>
      <c r="F203" s="12">
        <v>0</v>
      </c>
      <c r="G203" s="23">
        <v>62713000</v>
      </c>
      <c r="H203" s="11" t="s">
        <v>460</v>
      </c>
    </row>
    <row r="204" spans="1:8" x14ac:dyDescent="0.25">
      <c r="B204" s="22">
        <v>62800000</v>
      </c>
      <c r="C204" s="11" t="s">
        <v>750</v>
      </c>
      <c r="D204" s="12">
        <v>308542.28999999998</v>
      </c>
      <c r="G204" s="22">
        <v>62800000</v>
      </c>
      <c r="H204" s="11" t="s">
        <v>750</v>
      </c>
    </row>
    <row r="205" spans="1:8" x14ac:dyDescent="0.25">
      <c r="A205" s="23">
        <v>6350100</v>
      </c>
      <c r="B205" s="23">
        <v>63501000</v>
      </c>
      <c r="C205" s="57" t="s">
        <v>215</v>
      </c>
      <c r="D205" s="12">
        <v>7104490</v>
      </c>
      <c r="E205" s="12">
        <v>2756166.67</v>
      </c>
      <c r="F205" s="12">
        <v>0</v>
      </c>
      <c r="G205" s="23">
        <v>63501000</v>
      </c>
      <c r="H205" s="24" t="s">
        <v>215</v>
      </c>
    </row>
    <row r="206" spans="1:8" x14ac:dyDescent="0.25">
      <c r="A206" s="23">
        <v>6350200</v>
      </c>
      <c r="B206" s="23">
        <v>63502000</v>
      </c>
      <c r="C206" s="57" t="s">
        <v>470</v>
      </c>
      <c r="D206" s="12">
        <v>0</v>
      </c>
      <c r="E206" s="12">
        <v>96500</v>
      </c>
      <c r="F206" s="12">
        <v>0</v>
      </c>
      <c r="G206" s="23">
        <v>63502000</v>
      </c>
      <c r="H206" s="11" t="s">
        <v>470</v>
      </c>
    </row>
    <row r="207" spans="1:8" x14ac:dyDescent="0.25">
      <c r="A207" s="69">
        <v>6350300</v>
      </c>
      <c r="B207" s="23">
        <v>63503000</v>
      </c>
      <c r="C207" s="68" t="s">
        <v>751</v>
      </c>
      <c r="D207" s="12">
        <v>3774</v>
      </c>
      <c r="F207" s="12">
        <v>57000</v>
      </c>
      <c r="G207" s="23">
        <v>63503000</v>
      </c>
      <c r="H207" s="11" t="s">
        <v>751</v>
      </c>
    </row>
    <row r="208" spans="1:8" x14ac:dyDescent="0.25">
      <c r="A208" s="23">
        <v>6350400</v>
      </c>
      <c r="B208" s="23">
        <v>63504000</v>
      </c>
      <c r="C208" s="57" t="s">
        <v>752</v>
      </c>
      <c r="D208" s="12">
        <v>393839</v>
      </c>
      <c r="E208" s="12">
        <v>2088857.95</v>
      </c>
      <c r="F208" s="12">
        <f>1609200+530833.33</f>
        <v>2140033.33</v>
      </c>
      <c r="G208" s="23">
        <v>63504000</v>
      </c>
      <c r="H208" s="11" t="s">
        <v>752</v>
      </c>
    </row>
    <row r="209" spans="1:8" x14ac:dyDescent="0.25">
      <c r="B209" s="22">
        <v>63506000</v>
      </c>
      <c r="C209" s="11" t="s">
        <v>474</v>
      </c>
      <c r="D209" s="12">
        <v>2496</v>
      </c>
      <c r="G209" s="22">
        <v>63506000</v>
      </c>
      <c r="H209" s="11" t="s">
        <v>474</v>
      </c>
    </row>
    <row r="210" spans="1:8" x14ac:dyDescent="0.25">
      <c r="A210" s="23">
        <v>6350700</v>
      </c>
      <c r="B210" s="23">
        <v>63507000</v>
      </c>
      <c r="C210" s="57" t="s">
        <v>754</v>
      </c>
      <c r="D210" s="12">
        <v>99790997.930000007</v>
      </c>
      <c r="E210" s="12">
        <v>197179932.12</v>
      </c>
      <c r="F210" s="12">
        <v>0</v>
      </c>
      <c r="G210" s="23">
        <v>63507000</v>
      </c>
      <c r="H210" s="11" t="s">
        <v>754</v>
      </c>
    </row>
    <row r="211" spans="1:8" x14ac:dyDescent="0.25">
      <c r="A211" s="23">
        <v>6350800</v>
      </c>
      <c r="B211" s="23">
        <v>63508000</v>
      </c>
      <c r="C211" s="57" t="s">
        <v>469</v>
      </c>
      <c r="D211" s="12">
        <v>281000</v>
      </c>
      <c r="E211" s="12">
        <v>621800</v>
      </c>
      <c r="F211" s="12">
        <v>0</v>
      </c>
      <c r="G211" s="23">
        <v>63508000</v>
      </c>
      <c r="H211" s="11" t="s">
        <v>469</v>
      </c>
    </row>
    <row r="212" spans="1:8" x14ac:dyDescent="0.25">
      <c r="A212" s="23">
        <v>6350900</v>
      </c>
      <c r="B212" s="23">
        <v>63509000</v>
      </c>
      <c r="C212" s="57" t="s">
        <v>548</v>
      </c>
      <c r="D212" s="12">
        <v>0</v>
      </c>
      <c r="E212" s="12">
        <v>20000</v>
      </c>
      <c r="F212" s="12">
        <v>0</v>
      </c>
      <c r="G212" s="23">
        <v>63509000</v>
      </c>
      <c r="H212" s="11" t="s">
        <v>548</v>
      </c>
    </row>
    <row r="213" spans="1:8" x14ac:dyDescent="0.25">
      <c r="A213" s="23">
        <v>6351000</v>
      </c>
      <c r="B213" s="23">
        <v>63510000</v>
      </c>
      <c r="C213" s="57" t="s">
        <v>1063</v>
      </c>
      <c r="D213" s="12">
        <v>0</v>
      </c>
      <c r="E213" s="12">
        <v>7257600</v>
      </c>
      <c r="F213" s="12">
        <v>0</v>
      </c>
      <c r="G213" s="23">
        <v>63510000</v>
      </c>
      <c r="H213" s="76" t="s">
        <v>1063</v>
      </c>
    </row>
    <row r="214" spans="1:8" x14ac:dyDescent="0.25">
      <c r="A214" s="23">
        <v>6410100</v>
      </c>
      <c r="B214" s="23">
        <v>64101000</v>
      </c>
      <c r="C214" s="57" t="s">
        <v>755</v>
      </c>
      <c r="D214" s="12">
        <v>415206461.51999998</v>
      </c>
      <c r="E214" s="12">
        <v>309861804.89999998</v>
      </c>
      <c r="F214" s="12">
        <v>320267532.44999999</v>
      </c>
      <c r="G214" s="23">
        <v>64101000</v>
      </c>
      <c r="H214" s="11" t="s">
        <v>755</v>
      </c>
    </row>
    <row r="215" spans="1:8" x14ac:dyDescent="0.25">
      <c r="A215" s="69">
        <v>6410120</v>
      </c>
      <c r="B215" s="23">
        <v>64101200</v>
      </c>
      <c r="C215" s="68" t="s">
        <v>1483</v>
      </c>
      <c r="D215" s="12">
        <v>0</v>
      </c>
      <c r="F215" s="12">
        <v>2608287</v>
      </c>
      <c r="G215" s="23">
        <v>64101200</v>
      </c>
      <c r="H215" s="11" t="s">
        <v>1483</v>
      </c>
    </row>
    <row r="216" spans="1:8" x14ac:dyDescent="0.25">
      <c r="A216" s="23">
        <v>6410130</v>
      </c>
      <c r="B216" s="23">
        <v>64101300</v>
      </c>
      <c r="C216" s="57" t="s">
        <v>478</v>
      </c>
      <c r="D216" s="12">
        <v>17836635.5</v>
      </c>
      <c r="E216" s="12">
        <v>20967194</v>
      </c>
      <c r="F216" s="12">
        <v>17761989.5</v>
      </c>
      <c r="G216" s="23">
        <v>64101300</v>
      </c>
      <c r="H216" s="11" t="s">
        <v>478</v>
      </c>
    </row>
    <row r="217" spans="1:8" x14ac:dyDescent="0.25">
      <c r="A217" s="23">
        <v>6410200</v>
      </c>
      <c r="B217" s="23">
        <v>64102000</v>
      </c>
      <c r="C217" s="57" t="s">
        <v>550</v>
      </c>
      <c r="D217" s="12">
        <v>6638415.8799999999</v>
      </c>
      <c r="E217" s="12">
        <v>7775476.0499999998</v>
      </c>
      <c r="F217" s="12">
        <v>10027055.470000001</v>
      </c>
      <c r="G217" s="23">
        <v>64102000</v>
      </c>
      <c r="H217" s="11" t="s">
        <v>550</v>
      </c>
    </row>
    <row r="218" spans="1:8" x14ac:dyDescent="0.25">
      <c r="A218" s="23">
        <v>6410300</v>
      </c>
      <c r="B218" s="23">
        <v>64103000</v>
      </c>
      <c r="C218" s="57" t="s">
        <v>551</v>
      </c>
      <c r="D218" s="12">
        <v>9085972.8599999994</v>
      </c>
      <c r="E218" s="12">
        <v>24215622.5</v>
      </c>
      <c r="F218" s="12">
        <v>19741684.5</v>
      </c>
      <c r="G218" s="23">
        <v>64103000</v>
      </c>
      <c r="H218" s="11" t="s">
        <v>551</v>
      </c>
    </row>
    <row r="219" spans="1:8" x14ac:dyDescent="0.25">
      <c r="A219" s="23">
        <v>6410400</v>
      </c>
      <c r="B219" s="23">
        <v>64104000</v>
      </c>
      <c r="C219" s="57" t="s">
        <v>220</v>
      </c>
      <c r="D219" s="12">
        <v>8229963</v>
      </c>
      <c r="E219" s="12">
        <v>2284443.06</v>
      </c>
      <c r="F219" s="12">
        <v>0</v>
      </c>
      <c r="G219" s="23">
        <v>64104000</v>
      </c>
      <c r="H219" s="11" t="s">
        <v>220</v>
      </c>
    </row>
    <row r="220" spans="1:8" x14ac:dyDescent="0.25">
      <c r="A220" s="23">
        <v>6410500</v>
      </c>
      <c r="B220" s="23">
        <v>64105000</v>
      </c>
      <c r="C220" s="57" t="s">
        <v>552</v>
      </c>
      <c r="D220" s="12">
        <v>4126819.51</v>
      </c>
      <c r="E220" s="12">
        <v>1759520.26</v>
      </c>
      <c r="F220" s="12">
        <v>1108287.54</v>
      </c>
      <c r="G220" s="23">
        <v>64105000</v>
      </c>
      <c r="H220" s="11" t="s">
        <v>552</v>
      </c>
    </row>
    <row r="221" spans="1:8" x14ac:dyDescent="0.25">
      <c r="A221" s="23">
        <v>6418000</v>
      </c>
      <c r="B221" s="23">
        <v>64180000</v>
      </c>
      <c r="C221" s="57" t="s">
        <v>553</v>
      </c>
      <c r="D221" s="12">
        <v>13066865</v>
      </c>
      <c r="E221" s="12">
        <v>4784124.8499999996</v>
      </c>
      <c r="F221" s="12">
        <v>10242115.35</v>
      </c>
      <c r="G221" s="23">
        <v>64180000</v>
      </c>
      <c r="H221" s="11" t="s">
        <v>553</v>
      </c>
    </row>
    <row r="222" spans="1:8" x14ac:dyDescent="0.25">
      <c r="A222" s="23">
        <v>6450100</v>
      </c>
      <c r="B222" s="23">
        <v>64501000</v>
      </c>
      <c r="C222" s="57" t="s">
        <v>756</v>
      </c>
      <c r="D222" s="12">
        <v>40420044.049999997</v>
      </c>
      <c r="E222" s="12">
        <v>36071436.18</v>
      </c>
      <c r="F222" s="12">
        <v>34563881.560000002</v>
      </c>
      <c r="G222" s="23">
        <v>64501000</v>
      </c>
      <c r="H222" s="11" t="s">
        <v>756</v>
      </c>
    </row>
    <row r="223" spans="1:8" x14ac:dyDescent="0.25">
      <c r="A223" s="23">
        <v>6450200</v>
      </c>
      <c r="B223" s="23">
        <v>64502000</v>
      </c>
      <c r="C223" s="57" t="s">
        <v>555</v>
      </c>
      <c r="D223" s="12">
        <v>15546171.1</v>
      </c>
      <c r="E223" s="12">
        <v>13873629.300000001</v>
      </c>
      <c r="F223" s="12">
        <v>13547724.92</v>
      </c>
      <c r="G223" s="23">
        <v>64502000</v>
      </c>
      <c r="H223" s="11" t="s">
        <v>555</v>
      </c>
    </row>
    <row r="224" spans="1:8" x14ac:dyDescent="0.25">
      <c r="A224" s="23">
        <v>6450400</v>
      </c>
      <c r="B224" s="23">
        <v>64504000</v>
      </c>
      <c r="C224" s="57" t="s">
        <v>486</v>
      </c>
      <c r="D224" s="12">
        <v>3007571.02</v>
      </c>
      <c r="E224" s="12">
        <v>2774725.86</v>
      </c>
      <c r="F224" s="12">
        <v>2214971.2799999998</v>
      </c>
      <c r="G224" s="23">
        <v>64504000</v>
      </c>
      <c r="H224" s="11" t="s">
        <v>486</v>
      </c>
    </row>
    <row r="225" spans="1:8" x14ac:dyDescent="0.25">
      <c r="A225" s="23">
        <v>6458000</v>
      </c>
      <c r="B225" s="23">
        <v>64580000</v>
      </c>
      <c r="C225" s="57" t="s">
        <v>758</v>
      </c>
      <c r="D225" s="12">
        <v>0</v>
      </c>
      <c r="E225" s="12">
        <v>209942.49</v>
      </c>
      <c r="F225" s="12">
        <v>1603879.6</v>
      </c>
      <c r="G225" s="23">
        <v>64580000</v>
      </c>
      <c r="H225" s="11" t="s">
        <v>758</v>
      </c>
    </row>
    <row r="226" spans="1:8" x14ac:dyDescent="0.25">
      <c r="B226" s="22">
        <v>64700000</v>
      </c>
      <c r="C226" s="11" t="s">
        <v>223</v>
      </c>
      <c r="D226" s="12">
        <v>20001308.5</v>
      </c>
      <c r="G226" s="22">
        <v>64700000</v>
      </c>
      <c r="H226" s="11" t="s">
        <v>223</v>
      </c>
    </row>
    <row r="227" spans="1:8" x14ac:dyDescent="0.25">
      <c r="A227" s="23">
        <v>6480100</v>
      </c>
      <c r="B227" s="23">
        <v>64801000</v>
      </c>
      <c r="C227" s="57" t="s">
        <v>489</v>
      </c>
      <c r="D227" s="12">
        <v>1841332</v>
      </c>
      <c r="E227" s="12">
        <v>3342800</v>
      </c>
      <c r="F227" s="12">
        <v>6000500</v>
      </c>
      <c r="G227" s="23">
        <v>64801000</v>
      </c>
      <c r="H227" s="11" t="s">
        <v>489</v>
      </c>
    </row>
    <row r="228" spans="1:8" x14ac:dyDescent="0.25">
      <c r="A228" s="23">
        <v>6480300</v>
      </c>
      <c r="B228" s="23">
        <v>64803000</v>
      </c>
      <c r="C228" s="57" t="s">
        <v>558</v>
      </c>
      <c r="D228" s="12">
        <v>3320</v>
      </c>
      <c r="E228" s="12">
        <v>50600</v>
      </c>
      <c r="F228" s="12">
        <v>149000</v>
      </c>
      <c r="G228" s="23">
        <v>64803000</v>
      </c>
      <c r="H228" s="11" t="s">
        <v>558</v>
      </c>
    </row>
    <row r="229" spans="1:8" x14ac:dyDescent="0.25">
      <c r="A229" s="23">
        <v>6480900</v>
      </c>
      <c r="B229" s="23">
        <v>64809000</v>
      </c>
      <c r="C229" s="57" t="s">
        <v>493</v>
      </c>
      <c r="D229" s="12">
        <v>0</v>
      </c>
      <c r="E229" s="12">
        <v>900000</v>
      </c>
      <c r="F229" s="12">
        <v>0</v>
      </c>
      <c r="G229" s="23">
        <v>64809000</v>
      </c>
      <c r="H229" s="11" t="s">
        <v>493</v>
      </c>
    </row>
    <row r="230" spans="1:8" x14ac:dyDescent="0.25">
      <c r="A230" s="23">
        <v>6510000</v>
      </c>
      <c r="B230" s="23">
        <v>65100000</v>
      </c>
      <c r="C230" s="57" t="s">
        <v>760</v>
      </c>
      <c r="D230" s="12">
        <v>13957407</v>
      </c>
      <c r="E230" s="12">
        <v>549850.43000000005</v>
      </c>
      <c r="F230" s="12">
        <v>1196267.83</v>
      </c>
      <c r="G230" s="23">
        <v>65100000</v>
      </c>
      <c r="H230" s="11" t="s">
        <v>760</v>
      </c>
    </row>
    <row r="231" spans="1:8" x14ac:dyDescent="0.25">
      <c r="B231" s="22">
        <v>65200000</v>
      </c>
      <c r="C231" s="11" t="s">
        <v>761</v>
      </c>
      <c r="D231" s="12">
        <v>11318396</v>
      </c>
      <c r="G231" s="22">
        <v>65200000</v>
      </c>
      <c r="H231" s="11" t="s">
        <v>761</v>
      </c>
    </row>
    <row r="232" spans="1:8" x14ac:dyDescent="0.25">
      <c r="A232" s="23">
        <v>6560200</v>
      </c>
      <c r="B232" s="23">
        <v>65602000</v>
      </c>
      <c r="C232" s="57" t="s">
        <v>763</v>
      </c>
      <c r="D232" s="12">
        <v>1217602</v>
      </c>
      <c r="E232" s="12">
        <v>4107788.81</v>
      </c>
      <c r="F232" s="12">
        <f>546666.72+70000</f>
        <v>616666.72</v>
      </c>
      <c r="G232" s="23">
        <v>65602000</v>
      </c>
      <c r="H232" s="11" t="s">
        <v>763</v>
      </c>
    </row>
    <row r="233" spans="1:8" x14ac:dyDescent="0.25">
      <c r="A233" s="23">
        <v>6570000</v>
      </c>
      <c r="B233" s="23">
        <v>65700000</v>
      </c>
      <c r="C233" s="57" t="s">
        <v>765</v>
      </c>
      <c r="D233" s="12">
        <v>405850.39</v>
      </c>
      <c r="E233" s="12">
        <v>706324.72</v>
      </c>
      <c r="G233" s="23">
        <v>65700000</v>
      </c>
      <c r="H233" s="11" t="s">
        <v>765</v>
      </c>
    </row>
    <row r="234" spans="1:8" x14ac:dyDescent="0.25">
      <c r="A234" s="23">
        <v>6580000</v>
      </c>
      <c r="B234" s="23">
        <v>65800000</v>
      </c>
      <c r="C234" s="57" t="s">
        <v>764</v>
      </c>
      <c r="D234" s="12">
        <v>158017496.87</v>
      </c>
      <c r="E234" s="12">
        <v>161280589.16</v>
      </c>
      <c r="F234" s="12">
        <f>3618200.34+17828.38</f>
        <v>3636028.7199999997</v>
      </c>
      <c r="G234" s="23">
        <v>65800000</v>
      </c>
      <c r="H234" s="11" t="s">
        <v>764</v>
      </c>
    </row>
    <row r="235" spans="1:8" x14ac:dyDescent="0.25">
      <c r="A235" s="23">
        <v>6610100</v>
      </c>
      <c r="B235" s="23">
        <v>66101000</v>
      </c>
      <c r="C235" s="57" t="s">
        <v>767</v>
      </c>
      <c r="D235" s="12">
        <v>62848590.259999998</v>
      </c>
      <c r="E235" s="12">
        <v>172222.22</v>
      </c>
      <c r="F235" s="12">
        <v>19888888.890000001</v>
      </c>
      <c r="G235" s="23">
        <v>66101000</v>
      </c>
      <c r="H235" s="11" t="s">
        <v>767</v>
      </c>
    </row>
    <row r="236" spans="1:8" x14ac:dyDescent="0.25">
      <c r="A236" s="23">
        <v>6610200</v>
      </c>
      <c r="B236" s="23">
        <v>66102000</v>
      </c>
      <c r="C236" s="57" t="s">
        <v>564</v>
      </c>
      <c r="D236" s="12">
        <v>2708185.17</v>
      </c>
      <c r="E236" s="12">
        <v>231452.5</v>
      </c>
      <c r="F236" s="12">
        <v>22708333.329999998</v>
      </c>
      <c r="G236" s="23">
        <v>66102000</v>
      </c>
      <c r="H236" s="11" t="s">
        <v>564</v>
      </c>
    </row>
    <row r="237" spans="1:8" x14ac:dyDescent="0.25">
      <c r="A237" s="23">
        <v>6610300</v>
      </c>
      <c r="B237" s="23">
        <v>66103000</v>
      </c>
      <c r="C237" s="57" t="s">
        <v>565</v>
      </c>
      <c r="D237" s="12">
        <v>161921808.30000001</v>
      </c>
      <c r="E237" s="12">
        <v>296437589</v>
      </c>
      <c r="F237" s="12">
        <v>390098528.42000002</v>
      </c>
      <c r="G237" s="23">
        <v>66103000</v>
      </c>
      <c r="H237" s="11" t="s">
        <v>565</v>
      </c>
    </row>
    <row r="238" spans="1:8" x14ac:dyDescent="0.25">
      <c r="A238" s="23">
        <v>6610400</v>
      </c>
      <c r="B238" s="23">
        <v>66104000</v>
      </c>
      <c r="C238" s="57" t="s">
        <v>566</v>
      </c>
      <c r="D238" s="12">
        <v>151943055.53</v>
      </c>
      <c r="E238" s="12">
        <v>58736805.560000002</v>
      </c>
      <c r="F238" s="77">
        <f>46358503.31-70000-17828.38</f>
        <v>46270674.93</v>
      </c>
      <c r="G238" s="23">
        <v>66104000</v>
      </c>
      <c r="H238" s="11" t="s">
        <v>566</v>
      </c>
    </row>
    <row r="239" spans="1:8" x14ac:dyDescent="0.25">
      <c r="A239" s="23">
        <v>6660000</v>
      </c>
      <c r="B239" s="23">
        <v>66600000</v>
      </c>
      <c r="C239" s="57" t="s">
        <v>770</v>
      </c>
      <c r="D239" s="12">
        <v>7276757.6100000003</v>
      </c>
      <c r="E239" s="12">
        <v>38247714.560000002</v>
      </c>
      <c r="F239" s="12">
        <v>48767310.859999999</v>
      </c>
      <c r="G239" s="23">
        <v>66600000</v>
      </c>
      <c r="H239" s="11" t="s">
        <v>770</v>
      </c>
    </row>
    <row r="240" spans="1:8" x14ac:dyDescent="0.25">
      <c r="A240" s="23">
        <v>6811200</v>
      </c>
      <c r="B240" s="23">
        <v>68112000</v>
      </c>
      <c r="C240" s="57" t="s">
        <v>772</v>
      </c>
      <c r="D240" s="12">
        <v>752771557.54999995</v>
      </c>
      <c r="E240" s="12">
        <v>684550883.92999995</v>
      </c>
      <c r="F240" s="12">
        <v>643092367.38999999</v>
      </c>
      <c r="G240" s="23">
        <v>68112000</v>
      </c>
      <c r="H240" s="11" t="s">
        <v>772</v>
      </c>
    </row>
    <row r="241" spans="1:8" x14ac:dyDescent="0.25">
      <c r="B241" s="22">
        <v>68500000</v>
      </c>
      <c r="C241" s="11" t="s">
        <v>512</v>
      </c>
      <c r="D241" s="12">
        <v>36.42</v>
      </c>
      <c r="G241" s="22">
        <v>68500000</v>
      </c>
      <c r="H241" s="11" t="s">
        <v>512</v>
      </c>
    </row>
    <row r="242" spans="1:8" x14ac:dyDescent="0.25">
      <c r="A242" s="69">
        <v>6950000</v>
      </c>
      <c r="B242" s="23">
        <v>69500000</v>
      </c>
      <c r="C242" s="68" t="s">
        <v>773</v>
      </c>
      <c r="D242" s="12">
        <v>0</v>
      </c>
      <c r="F242" s="12">
        <v>0</v>
      </c>
      <c r="G242" s="23">
        <v>69500000</v>
      </c>
      <c r="H242" s="11" t="s">
        <v>773</v>
      </c>
    </row>
    <row r="243" spans="1:8" x14ac:dyDescent="0.25">
      <c r="A243" s="23">
        <v>6980000</v>
      </c>
      <c r="B243" s="23">
        <v>69800000</v>
      </c>
      <c r="C243" s="57" t="s">
        <v>513</v>
      </c>
      <c r="D243" s="12">
        <v>40559228.510899998</v>
      </c>
      <c r="E243" s="12">
        <v>0</v>
      </c>
      <c r="F243" s="12">
        <v>29260454.890000001</v>
      </c>
      <c r="G243" s="23">
        <v>69800000</v>
      </c>
      <c r="H243" s="11" t="s">
        <v>513</v>
      </c>
    </row>
    <row r="244" spans="1:8" x14ac:dyDescent="0.25">
      <c r="A244" s="23">
        <v>7011000</v>
      </c>
      <c r="B244" s="23">
        <v>70110000</v>
      </c>
      <c r="C244" s="57" t="s">
        <v>1099</v>
      </c>
      <c r="D244" s="12">
        <v>-1015827208.72</v>
      </c>
      <c r="E244" s="12">
        <v>-1718935763.8199999</v>
      </c>
      <c r="F244" s="12">
        <v>-3891016358.21</v>
      </c>
      <c r="G244" s="23">
        <v>70110000</v>
      </c>
      <c r="H244" s="11" t="s">
        <v>1099</v>
      </c>
    </row>
    <row r="245" spans="1:8" x14ac:dyDescent="0.25">
      <c r="A245" s="23">
        <v>7012000</v>
      </c>
      <c r="B245" s="23">
        <v>70120000</v>
      </c>
      <c r="C245" s="57" t="s">
        <v>570</v>
      </c>
      <c r="D245" s="12">
        <v>-7151228200</v>
      </c>
      <c r="E245" s="12">
        <v>-1760075650</v>
      </c>
      <c r="F245" s="12">
        <v>-1948729259</v>
      </c>
      <c r="G245" s="23">
        <v>70120000</v>
      </c>
      <c r="H245" s="11" t="s">
        <v>570</v>
      </c>
    </row>
    <row r="246" spans="1:8" x14ac:dyDescent="0.25">
      <c r="A246" s="23">
        <v>7060000</v>
      </c>
      <c r="B246" s="23">
        <v>70600000</v>
      </c>
      <c r="C246" s="57" t="s">
        <v>774</v>
      </c>
      <c r="D246" s="12">
        <v>-49303950</v>
      </c>
      <c r="E246" s="12">
        <v>-9377938.9600000009</v>
      </c>
      <c r="F246" s="12">
        <v>0</v>
      </c>
      <c r="G246" s="23">
        <v>70600000</v>
      </c>
      <c r="H246" s="11" t="s">
        <v>774</v>
      </c>
    </row>
    <row r="247" spans="1:8" x14ac:dyDescent="0.25">
      <c r="A247" s="23">
        <v>7072000</v>
      </c>
      <c r="B247" s="23">
        <v>70720000</v>
      </c>
      <c r="C247" s="57" t="s">
        <v>776</v>
      </c>
      <c r="D247" s="12">
        <v>0</v>
      </c>
      <c r="E247" s="12">
        <v>-42054703</v>
      </c>
      <c r="F247" s="12">
        <v>0</v>
      </c>
      <c r="G247" s="23">
        <v>70720000</v>
      </c>
      <c r="H247" s="11" t="s">
        <v>776</v>
      </c>
    </row>
    <row r="248" spans="1:8" x14ac:dyDescent="0.25">
      <c r="A248" s="23">
        <v>7073000</v>
      </c>
      <c r="B248" s="23">
        <v>70730000</v>
      </c>
      <c r="C248" s="57" t="s">
        <v>777</v>
      </c>
      <c r="D248" s="12">
        <v>0</v>
      </c>
      <c r="E248" s="12">
        <v>-249000000</v>
      </c>
      <c r="F248" s="12">
        <v>0</v>
      </c>
      <c r="G248" s="23">
        <v>70730000</v>
      </c>
      <c r="H248" s="11" t="s">
        <v>777</v>
      </c>
    </row>
    <row r="249" spans="1:8" x14ac:dyDescent="0.25">
      <c r="A249" s="23">
        <v>7090000</v>
      </c>
      <c r="B249" s="23">
        <v>70900000</v>
      </c>
      <c r="C249" s="57" t="s">
        <v>780</v>
      </c>
      <c r="D249" s="12">
        <v>3905644.2</v>
      </c>
      <c r="E249" s="12">
        <v>47103608.109999999</v>
      </c>
      <c r="F249" s="12">
        <v>7654639.0599999996</v>
      </c>
      <c r="G249" s="23">
        <v>70900000</v>
      </c>
      <c r="H249" s="11" t="s">
        <v>780</v>
      </c>
    </row>
    <row r="250" spans="1:8" x14ac:dyDescent="0.25">
      <c r="B250" s="22">
        <v>70910000</v>
      </c>
      <c r="C250" s="11" t="s">
        <v>1107</v>
      </c>
      <c r="D250" s="12">
        <v>120608012.34</v>
      </c>
      <c r="G250" s="22">
        <v>70910000</v>
      </c>
      <c r="H250" s="11" t="s">
        <v>1107</v>
      </c>
    </row>
    <row r="251" spans="1:8" x14ac:dyDescent="0.25">
      <c r="A251" s="23">
        <v>7140000</v>
      </c>
      <c r="B251" s="23">
        <v>71400000</v>
      </c>
      <c r="C251" s="57" t="s">
        <v>781</v>
      </c>
      <c r="D251" s="12">
        <v>-955649708.22000003</v>
      </c>
      <c r="E251" s="12">
        <v>323657355.08999997</v>
      </c>
      <c r="F251" s="12">
        <v>-311899719</v>
      </c>
      <c r="G251" s="23">
        <v>71400000</v>
      </c>
      <c r="H251" s="11" t="s">
        <v>781</v>
      </c>
    </row>
    <row r="252" spans="1:8" x14ac:dyDescent="0.25">
      <c r="A252" s="23">
        <v>7520000</v>
      </c>
      <c r="B252" s="23">
        <v>75200000</v>
      </c>
      <c r="C252" s="57" t="s">
        <v>524</v>
      </c>
      <c r="D252" s="12">
        <v>-11318396</v>
      </c>
      <c r="E252" s="12">
        <v>0</v>
      </c>
      <c r="F252" s="12">
        <v>0</v>
      </c>
      <c r="G252" s="23">
        <v>75200000</v>
      </c>
      <c r="H252" s="11" t="s">
        <v>524</v>
      </c>
    </row>
    <row r="253" spans="1:8" x14ac:dyDescent="0.25">
      <c r="A253" s="23">
        <v>7580000</v>
      </c>
      <c r="B253" s="23">
        <v>75800000</v>
      </c>
      <c r="C253" s="57" t="s">
        <v>783</v>
      </c>
      <c r="D253" s="12">
        <v>-534802.47</v>
      </c>
      <c r="E253" s="12">
        <v>-625118.34000000497</v>
      </c>
      <c r="F253" s="12">
        <v>-73114591.260000005</v>
      </c>
      <c r="G253" s="23">
        <v>75800000</v>
      </c>
      <c r="H253" s="11" t="s">
        <v>783</v>
      </c>
    </row>
    <row r="254" spans="1:8" x14ac:dyDescent="0.25">
      <c r="A254" s="23">
        <v>7581000</v>
      </c>
      <c r="B254" s="23">
        <v>75810000</v>
      </c>
      <c r="C254" s="57" t="s">
        <v>573</v>
      </c>
      <c r="D254" s="12">
        <v>-5470900</v>
      </c>
      <c r="E254" s="12">
        <v>-3672800</v>
      </c>
      <c r="F254" s="12">
        <v>-4366900</v>
      </c>
      <c r="G254" s="23">
        <v>75810000</v>
      </c>
      <c r="H254" s="11" t="s">
        <v>573</v>
      </c>
    </row>
    <row r="255" spans="1:8" x14ac:dyDescent="0.25">
      <c r="A255" s="23">
        <v>7585000</v>
      </c>
      <c r="B255" s="23">
        <v>75850000</v>
      </c>
      <c r="C255" s="57" t="s">
        <v>784</v>
      </c>
      <c r="D255" s="12">
        <v>-6492663.5599999996</v>
      </c>
      <c r="E255" s="12">
        <v>-2865416.73</v>
      </c>
      <c r="F255" s="12">
        <v>0</v>
      </c>
      <c r="G255" s="23">
        <v>75850000</v>
      </c>
      <c r="H255" s="11" t="s">
        <v>784</v>
      </c>
    </row>
    <row r="256" spans="1:8" x14ac:dyDescent="0.25">
      <c r="A256" s="23">
        <v>7650000</v>
      </c>
      <c r="B256" s="23">
        <v>76500000</v>
      </c>
      <c r="C256" s="57" t="s">
        <v>785</v>
      </c>
      <c r="D256" s="12">
        <v>-1836229.27</v>
      </c>
      <c r="E256" s="12">
        <v>-931267.67</v>
      </c>
      <c r="F256" s="12">
        <v>-1390072.68</v>
      </c>
      <c r="G256" s="23">
        <v>76500000</v>
      </c>
      <c r="H256" s="11" t="s">
        <v>785</v>
      </c>
    </row>
    <row r="257" spans="1:8" x14ac:dyDescent="0.25">
      <c r="A257" s="23">
        <v>7660000</v>
      </c>
      <c r="B257" s="23">
        <v>76600000</v>
      </c>
      <c r="C257" s="57" t="s">
        <v>786</v>
      </c>
      <c r="D257" s="12">
        <v>-1038898.05</v>
      </c>
      <c r="E257" s="12">
        <v>-1777008.31</v>
      </c>
      <c r="F257" s="12">
        <v>-2342342.92</v>
      </c>
      <c r="G257" s="23">
        <v>76600000</v>
      </c>
      <c r="H257" s="11" t="s">
        <v>786</v>
      </c>
    </row>
    <row r="258" spans="1:8" x14ac:dyDescent="0.25">
      <c r="A258" s="23">
        <v>7850000</v>
      </c>
      <c r="B258" s="23">
        <v>78500000</v>
      </c>
      <c r="C258" s="57" t="s">
        <v>529</v>
      </c>
      <c r="D258" s="12">
        <v>0</v>
      </c>
      <c r="E258" s="12">
        <v>0</v>
      </c>
      <c r="F258" s="12">
        <v>0</v>
      </c>
      <c r="G258" s="23">
        <v>78500000</v>
      </c>
      <c r="H258" s="11" t="s">
        <v>529</v>
      </c>
    </row>
  </sheetData>
  <conditionalFormatting sqref="B1:B1048576">
    <cfRule type="duplicateValues" dxfId="734" priority="3"/>
  </conditionalFormatting>
  <conditionalFormatting sqref="G3:G258">
    <cfRule type="duplicateValues" dxfId="733" priority="2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C5E0B4"/>
  </sheetPr>
  <dimension ref="A2:G316"/>
  <sheetViews>
    <sheetView zoomScaleNormal="100" workbookViewId="0">
      <selection activeCell="C17" sqref="C17"/>
    </sheetView>
  </sheetViews>
  <sheetFormatPr baseColWidth="10" defaultColWidth="10.7109375" defaultRowHeight="14.25" x14ac:dyDescent="0.25"/>
  <cols>
    <col min="1" max="1" width="11.42578125" style="61" customWidth="1"/>
    <col min="2" max="2" width="37.140625" customWidth="1"/>
    <col min="3" max="3" width="18" style="78" customWidth="1"/>
    <col min="4" max="5" width="17.5703125" customWidth="1"/>
    <col min="9" max="9" width="36" customWidth="1"/>
    <col min="10" max="10" width="11.5703125" customWidth="1"/>
    <col min="11" max="11" width="17.42578125" customWidth="1"/>
    <col min="12" max="12" width="11.5703125" customWidth="1"/>
    <col min="14" max="14" width="16.140625" customWidth="1"/>
    <col min="15" max="15" width="11.5703125" customWidth="1"/>
    <col min="16" max="16" width="16.140625" customWidth="1"/>
  </cols>
  <sheetData>
    <row r="2" spans="1:7" x14ac:dyDescent="0.25">
      <c r="A2" s="22"/>
      <c r="B2" s="11"/>
      <c r="C2" s="40"/>
      <c r="D2" s="11"/>
      <c r="E2" s="12">
        <v>-1.0490417480468801E-5</v>
      </c>
      <c r="F2" s="22"/>
      <c r="G2" s="11"/>
    </row>
    <row r="3" spans="1:7" x14ac:dyDescent="0.25">
      <c r="A3" s="22"/>
      <c r="B3" s="73" t="s">
        <v>788</v>
      </c>
      <c r="C3" s="79">
        <v>2021</v>
      </c>
      <c r="D3" s="74">
        <v>2020</v>
      </c>
      <c r="E3" s="74">
        <v>2019</v>
      </c>
      <c r="F3" s="75" t="s">
        <v>789</v>
      </c>
      <c r="G3" s="11"/>
    </row>
    <row r="4" spans="1:7" hidden="1" x14ac:dyDescent="0.25">
      <c r="A4" s="22">
        <v>10100000</v>
      </c>
      <c r="B4" s="11" t="s">
        <v>43</v>
      </c>
      <c r="C4" s="80">
        <v>-2500000000</v>
      </c>
      <c r="D4" s="12">
        <v>-2500000000</v>
      </c>
      <c r="E4" s="12">
        <v>-10000000</v>
      </c>
      <c r="F4" s="22">
        <v>10100000</v>
      </c>
      <c r="G4" s="11"/>
    </row>
    <row r="5" spans="1:7" hidden="1" x14ac:dyDescent="0.25">
      <c r="A5" s="22">
        <v>10500000</v>
      </c>
      <c r="B5" s="11" t="s">
        <v>1484</v>
      </c>
      <c r="C5" s="80">
        <v>-4868162581.5200005</v>
      </c>
      <c r="D5" s="12">
        <v>-4868162581.5200005</v>
      </c>
      <c r="E5" s="12">
        <v>0</v>
      </c>
      <c r="F5" s="22">
        <v>10500000</v>
      </c>
      <c r="G5" s="11"/>
    </row>
    <row r="6" spans="1:7" hidden="1" x14ac:dyDescent="0.25">
      <c r="A6" s="22">
        <v>11900000</v>
      </c>
      <c r="B6" s="11" t="s">
        <v>44</v>
      </c>
      <c r="C6" s="80">
        <v>44761037.670000002</v>
      </c>
      <c r="D6" s="12">
        <v>26908968.539999999</v>
      </c>
      <c r="E6" s="12">
        <v>26908968.539999999</v>
      </c>
      <c r="F6" s="23">
        <v>11900000</v>
      </c>
      <c r="G6" s="57"/>
    </row>
    <row r="7" spans="1:7" hidden="1" x14ac:dyDescent="0.25">
      <c r="A7" s="22">
        <v>12800000</v>
      </c>
      <c r="B7" s="11" t="s">
        <v>1485</v>
      </c>
      <c r="C7" s="80">
        <v>0</v>
      </c>
      <c r="D7" s="12">
        <v>-22734534.350000001</v>
      </c>
      <c r="E7" s="12">
        <v>17852069.129999999</v>
      </c>
      <c r="F7" s="22">
        <v>12800000</v>
      </c>
      <c r="G7" s="11"/>
    </row>
    <row r="8" spans="1:7" hidden="1" x14ac:dyDescent="0.25">
      <c r="A8" s="22">
        <v>12900000</v>
      </c>
      <c r="B8" s="11" t="s">
        <v>46</v>
      </c>
      <c r="C8" s="80">
        <v>0</v>
      </c>
      <c r="D8" s="12">
        <v>17852069.129999999</v>
      </c>
      <c r="E8" s="12">
        <v>0</v>
      </c>
      <c r="F8" s="22">
        <v>12900000</v>
      </c>
      <c r="G8" s="11"/>
    </row>
    <row r="9" spans="1:7" hidden="1" x14ac:dyDescent="0.25">
      <c r="A9" s="22">
        <v>16100000</v>
      </c>
      <c r="B9" s="11" t="s">
        <v>244</v>
      </c>
      <c r="C9" s="80">
        <v>-7787144710.2399998</v>
      </c>
      <c r="D9" s="12">
        <v>-8175614410.2399998</v>
      </c>
      <c r="E9" s="12">
        <v>-17895000000</v>
      </c>
      <c r="F9" s="60">
        <v>16100000</v>
      </c>
      <c r="G9" s="11"/>
    </row>
    <row r="10" spans="1:7" hidden="1" x14ac:dyDescent="0.25">
      <c r="A10" s="22">
        <v>16110000</v>
      </c>
      <c r="B10" s="11" t="s">
        <v>1486</v>
      </c>
      <c r="C10" s="80">
        <v>-11175588257.540001</v>
      </c>
      <c r="D10" s="12">
        <v>-17941800081.439999</v>
      </c>
      <c r="E10" s="12">
        <v>-23208642344.810001</v>
      </c>
      <c r="F10" s="60">
        <v>16110000</v>
      </c>
      <c r="G10" s="11"/>
    </row>
    <row r="11" spans="1:7" hidden="1" x14ac:dyDescent="0.25">
      <c r="A11" s="22">
        <v>16200000</v>
      </c>
      <c r="B11" s="11" t="s">
        <v>242</v>
      </c>
      <c r="C11" s="80">
        <v>-5760854726.2700005</v>
      </c>
      <c r="D11" s="12">
        <v>-8115305393.2600002</v>
      </c>
      <c r="E11" s="12">
        <v>-9895000000</v>
      </c>
      <c r="F11" s="22">
        <v>16200000</v>
      </c>
      <c r="G11" s="11"/>
    </row>
    <row r="12" spans="1:7" hidden="1" x14ac:dyDescent="0.25">
      <c r="A12" s="22">
        <v>16411000</v>
      </c>
      <c r="B12" s="11" t="s">
        <v>1487</v>
      </c>
      <c r="C12" s="80">
        <v>-388469700</v>
      </c>
      <c r="D12" s="12">
        <v>-2167440176.46</v>
      </c>
      <c r="E12" s="12">
        <v>0</v>
      </c>
      <c r="F12" s="60">
        <v>16411000</v>
      </c>
      <c r="G12" s="11"/>
    </row>
    <row r="13" spans="1:7" hidden="1" x14ac:dyDescent="0.25">
      <c r="A13" s="22">
        <v>16413000</v>
      </c>
      <c r="B13" s="11" t="s">
        <v>1488</v>
      </c>
      <c r="C13" s="80">
        <v>-1942927467.24</v>
      </c>
      <c r="D13" s="12">
        <v>-1756341956.96</v>
      </c>
      <c r="E13" s="12">
        <v>0</v>
      </c>
      <c r="F13" s="22">
        <v>16413000</v>
      </c>
      <c r="G13" s="11"/>
    </row>
    <row r="14" spans="1:7" hidden="1" x14ac:dyDescent="0.25">
      <c r="A14" s="22">
        <v>16414000</v>
      </c>
      <c r="B14" s="11" t="s">
        <v>1489</v>
      </c>
      <c r="C14" s="80">
        <v>-411523199.75</v>
      </c>
      <c r="D14" s="12">
        <v>-372515915.54000002</v>
      </c>
      <c r="E14" s="12">
        <v>0</v>
      </c>
      <c r="F14" s="22">
        <v>16413000</v>
      </c>
      <c r="G14" s="11"/>
    </row>
    <row r="15" spans="1:7" hidden="1" x14ac:dyDescent="0.25">
      <c r="A15" s="22">
        <v>16420000</v>
      </c>
      <c r="B15" s="11" t="s">
        <v>1490</v>
      </c>
      <c r="C15" s="80">
        <v>0</v>
      </c>
      <c r="D15" s="12">
        <v>-5980600020.1599998</v>
      </c>
      <c r="E15" s="12">
        <v>0</v>
      </c>
      <c r="F15" s="60">
        <v>16420000</v>
      </c>
      <c r="G15" s="11"/>
    </row>
    <row r="16" spans="1:7" hidden="1" x14ac:dyDescent="0.25">
      <c r="A16" s="22">
        <v>16885000</v>
      </c>
      <c r="B16" s="11" t="s">
        <v>247</v>
      </c>
      <c r="C16" s="80">
        <v>-47883909.009999998</v>
      </c>
      <c r="D16" s="12">
        <v>-66337153.189999998</v>
      </c>
      <c r="E16" s="12">
        <v>-64113628.280000001</v>
      </c>
      <c r="F16" s="22">
        <v>16885000</v>
      </c>
      <c r="G16" s="11"/>
    </row>
    <row r="17" spans="1:7" hidden="1" x14ac:dyDescent="0.25">
      <c r="A17" s="22">
        <v>20400000</v>
      </c>
      <c r="B17" s="11" t="s">
        <v>47</v>
      </c>
      <c r="C17" s="80">
        <v>245000</v>
      </c>
      <c r="D17" s="12">
        <v>245000</v>
      </c>
      <c r="E17" s="12">
        <v>0</v>
      </c>
      <c r="F17" s="22">
        <v>20400000</v>
      </c>
      <c r="G17" s="11"/>
    </row>
    <row r="18" spans="1:7" hidden="1" x14ac:dyDescent="0.25">
      <c r="A18" s="22">
        <v>21100000</v>
      </c>
      <c r="B18" s="11" t="s">
        <v>250</v>
      </c>
      <c r="C18" s="80">
        <v>0</v>
      </c>
      <c r="D18" s="12">
        <v>0</v>
      </c>
      <c r="E18" s="12">
        <v>300000000</v>
      </c>
      <c r="F18" s="22">
        <v>21100000</v>
      </c>
      <c r="G18" s="11"/>
    </row>
    <row r="19" spans="1:7" hidden="1" x14ac:dyDescent="0.25">
      <c r="A19" s="22">
        <v>21110000</v>
      </c>
      <c r="B19" s="11" t="s">
        <v>1491</v>
      </c>
      <c r="C19" s="80">
        <v>4111650000</v>
      </c>
      <c r="D19" s="12">
        <v>4111650000</v>
      </c>
      <c r="E19" s="12">
        <v>0</v>
      </c>
      <c r="F19" s="22">
        <v>21110000</v>
      </c>
      <c r="G19" s="11"/>
    </row>
    <row r="20" spans="1:7" hidden="1" x14ac:dyDescent="0.25">
      <c r="A20" s="22">
        <v>21120000</v>
      </c>
      <c r="B20" s="11" t="s">
        <v>1492</v>
      </c>
      <c r="C20" s="80">
        <v>3215850000</v>
      </c>
      <c r="D20" s="12">
        <v>3215850000</v>
      </c>
      <c r="E20" s="12">
        <v>0</v>
      </c>
      <c r="F20" s="22">
        <v>21110000</v>
      </c>
      <c r="G20" s="11"/>
    </row>
    <row r="21" spans="1:7" hidden="1" x14ac:dyDescent="0.25">
      <c r="A21" s="22">
        <v>21200000</v>
      </c>
      <c r="B21" s="11" t="s">
        <v>1493</v>
      </c>
      <c r="C21" s="80">
        <v>0</v>
      </c>
      <c r="D21" s="12">
        <v>0</v>
      </c>
      <c r="E21" s="12">
        <v>0</v>
      </c>
      <c r="F21" s="22">
        <v>21200000</v>
      </c>
      <c r="G21" s="11"/>
    </row>
    <row r="22" spans="1:7" hidden="1" x14ac:dyDescent="0.25">
      <c r="A22" s="22">
        <v>21210000</v>
      </c>
      <c r="B22" s="11" t="s">
        <v>1494</v>
      </c>
      <c r="C22" s="80">
        <v>3177732000</v>
      </c>
      <c r="D22" s="12">
        <v>3177732000</v>
      </c>
      <c r="E22" s="40">
        <v>995838358.97000003</v>
      </c>
      <c r="F22" s="22">
        <v>21200000</v>
      </c>
      <c r="G22" s="11"/>
    </row>
    <row r="23" spans="1:7" hidden="1" x14ac:dyDescent="0.25">
      <c r="A23" s="22">
        <v>21310000</v>
      </c>
      <c r="B23" s="11" t="s">
        <v>1495</v>
      </c>
      <c r="C23" s="80">
        <v>22729000</v>
      </c>
      <c r="D23" s="12">
        <v>22729000</v>
      </c>
      <c r="E23" s="12">
        <v>0</v>
      </c>
      <c r="F23" s="23">
        <v>21310000</v>
      </c>
      <c r="G23" s="11"/>
    </row>
    <row r="24" spans="1:7" hidden="1" x14ac:dyDescent="0.25">
      <c r="A24" s="22">
        <v>21320000</v>
      </c>
      <c r="B24" s="11" t="s">
        <v>1496</v>
      </c>
      <c r="C24" s="80">
        <v>0</v>
      </c>
      <c r="D24" s="12">
        <v>0</v>
      </c>
      <c r="E24" s="12">
        <v>0</v>
      </c>
      <c r="F24" s="23">
        <v>21310000</v>
      </c>
      <c r="G24" s="11"/>
    </row>
    <row r="25" spans="1:7" hidden="1" x14ac:dyDescent="0.25">
      <c r="A25" s="22">
        <v>21321000</v>
      </c>
      <c r="B25" s="11" t="s">
        <v>1497</v>
      </c>
      <c r="C25" s="80">
        <v>2803198000</v>
      </c>
      <c r="D25" s="12">
        <v>2803198000</v>
      </c>
      <c r="E25" s="12">
        <v>0</v>
      </c>
      <c r="F25" s="23">
        <v>21310000</v>
      </c>
      <c r="G25" s="11"/>
    </row>
    <row r="26" spans="1:7" hidden="1" x14ac:dyDescent="0.25">
      <c r="A26" s="22">
        <v>21322000</v>
      </c>
      <c r="B26" s="11" t="s">
        <v>1498</v>
      </c>
      <c r="C26" s="80">
        <v>2548413000</v>
      </c>
      <c r="D26" s="12">
        <v>2548413000</v>
      </c>
      <c r="E26" s="12">
        <v>0</v>
      </c>
      <c r="F26" s="23">
        <v>21310000</v>
      </c>
      <c r="G26" s="11"/>
    </row>
    <row r="27" spans="1:7" hidden="1" x14ac:dyDescent="0.25">
      <c r="A27" s="22">
        <v>21323000</v>
      </c>
      <c r="B27" s="11" t="s">
        <v>1499</v>
      </c>
      <c r="C27" s="80">
        <v>478800000</v>
      </c>
      <c r="D27" s="12">
        <v>478800000</v>
      </c>
      <c r="E27" s="12">
        <v>0</v>
      </c>
      <c r="F27" s="23">
        <v>21310000</v>
      </c>
      <c r="G27" s="11"/>
    </row>
    <row r="28" spans="1:7" hidden="1" x14ac:dyDescent="0.25">
      <c r="A28" s="22">
        <v>21324000</v>
      </c>
      <c r="B28" s="11" t="s">
        <v>1500</v>
      </c>
      <c r="C28" s="80">
        <v>1210686000</v>
      </c>
      <c r="D28" s="12">
        <v>1210686000</v>
      </c>
      <c r="E28" s="12">
        <v>0</v>
      </c>
      <c r="F28" s="23">
        <v>21310000</v>
      </c>
      <c r="G28" s="11"/>
    </row>
    <row r="29" spans="1:7" hidden="1" x14ac:dyDescent="0.25">
      <c r="A29" s="22">
        <v>21330000</v>
      </c>
      <c r="B29" s="11" t="s">
        <v>1501</v>
      </c>
      <c r="C29" s="80">
        <v>0</v>
      </c>
      <c r="D29" s="12">
        <v>0</v>
      </c>
      <c r="E29" s="12">
        <v>0</v>
      </c>
      <c r="F29" s="23">
        <v>21310000</v>
      </c>
      <c r="G29" s="11"/>
    </row>
    <row r="30" spans="1:7" hidden="1" x14ac:dyDescent="0.25">
      <c r="A30" s="22">
        <v>21331000</v>
      </c>
      <c r="B30" s="11" t="s">
        <v>1502</v>
      </c>
      <c r="C30" s="80">
        <v>478397000</v>
      </c>
      <c r="D30" s="12">
        <v>478397000</v>
      </c>
      <c r="E30" s="12">
        <v>0</v>
      </c>
      <c r="F30" s="23">
        <v>21310000</v>
      </c>
      <c r="G30" s="11"/>
    </row>
    <row r="31" spans="1:7" hidden="1" x14ac:dyDescent="0.25">
      <c r="A31" s="22">
        <v>21332000</v>
      </c>
      <c r="B31" s="11" t="s">
        <v>1503</v>
      </c>
      <c r="C31" s="80">
        <v>478397000</v>
      </c>
      <c r="D31" s="12">
        <v>478397000</v>
      </c>
      <c r="E31" s="12">
        <v>0</v>
      </c>
      <c r="F31" s="23">
        <v>21310000</v>
      </c>
      <c r="G31" s="11"/>
    </row>
    <row r="32" spans="1:7" hidden="1" x14ac:dyDescent="0.25">
      <c r="A32" s="22">
        <v>21333000</v>
      </c>
      <c r="B32" s="11" t="s">
        <v>1504</v>
      </c>
      <c r="C32" s="80">
        <v>478397000</v>
      </c>
      <c r="D32" s="12">
        <v>478397000</v>
      </c>
      <c r="E32" s="12">
        <v>0</v>
      </c>
      <c r="F32" s="23">
        <v>21310000</v>
      </c>
      <c r="G32" s="11"/>
    </row>
    <row r="33" spans="1:7" hidden="1" x14ac:dyDescent="0.25">
      <c r="A33" s="22">
        <v>21334000</v>
      </c>
      <c r="B33" s="11" t="s">
        <v>1505</v>
      </c>
      <c r="C33" s="80">
        <v>478397000</v>
      </c>
      <c r="D33" s="12">
        <v>478397000</v>
      </c>
      <c r="E33" s="12">
        <v>0</v>
      </c>
      <c r="F33" s="23">
        <v>21310000</v>
      </c>
      <c r="G33" s="11"/>
    </row>
    <row r="34" spans="1:7" hidden="1" x14ac:dyDescent="0.25">
      <c r="A34" s="22">
        <v>21335000</v>
      </c>
      <c r="B34" s="11" t="s">
        <v>1506</v>
      </c>
      <c r="C34" s="80">
        <v>478397000</v>
      </c>
      <c r="D34" s="12">
        <v>478397000</v>
      </c>
      <c r="E34" s="12">
        <v>0</v>
      </c>
      <c r="F34" s="23">
        <v>21310000</v>
      </c>
      <c r="G34" s="11"/>
    </row>
    <row r="35" spans="1:7" hidden="1" x14ac:dyDescent="0.25">
      <c r="A35" s="22">
        <v>21336000</v>
      </c>
      <c r="B35" s="11" t="s">
        <v>1507</v>
      </c>
      <c r="C35" s="80">
        <v>478397000</v>
      </c>
      <c r="D35" s="12">
        <v>478397000</v>
      </c>
      <c r="E35" s="12">
        <v>0</v>
      </c>
      <c r="F35" s="23">
        <v>21310000</v>
      </c>
      <c r="G35" s="11"/>
    </row>
    <row r="36" spans="1:7" hidden="1" x14ac:dyDescent="0.25">
      <c r="A36" s="22">
        <v>21340000</v>
      </c>
      <c r="B36" s="11" t="s">
        <v>1508</v>
      </c>
      <c r="C36" s="80">
        <v>0</v>
      </c>
      <c r="D36" s="12">
        <v>0</v>
      </c>
      <c r="E36" s="12">
        <v>0</v>
      </c>
      <c r="F36" s="23">
        <v>21310000</v>
      </c>
      <c r="G36" s="11"/>
    </row>
    <row r="37" spans="1:7" hidden="1" x14ac:dyDescent="0.25">
      <c r="A37" s="22">
        <v>21341000</v>
      </c>
      <c r="B37" s="11" t="s">
        <v>1508</v>
      </c>
      <c r="C37" s="80">
        <v>221232000</v>
      </c>
      <c r="D37" s="12">
        <v>221232000</v>
      </c>
      <c r="E37" s="12">
        <v>0</v>
      </c>
      <c r="F37" s="23">
        <v>21310000</v>
      </c>
      <c r="G37" s="11"/>
    </row>
    <row r="38" spans="1:7" hidden="1" x14ac:dyDescent="0.25">
      <c r="A38" s="22">
        <v>21342000</v>
      </c>
      <c r="B38" s="11" t="s">
        <v>1509</v>
      </c>
      <c r="C38" s="80">
        <v>104058000</v>
      </c>
      <c r="D38" s="12">
        <v>104058000</v>
      </c>
      <c r="E38" s="12">
        <v>0</v>
      </c>
      <c r="F38" s="23">
        <v>21310000</v>
      </c>
      <c r="G38" s="11"/>
    </row>
    <row r="39" spans="1:7" hidden="1" x14ac:dyDescent="0.25">
      <c r="A39" s="22">
        <v>21350000</v>
      </c>
      <c r="B39" s="11" t="s">
        <v>1510</v>
      </c>
      <c r="C39" s="80">
        <v>1637500000</v>
      </c>
      <c r="D39" s="12">
        <v>1637500000</v>
      </c>
      <c r="E39" s="12">
        <v>7274930847.4700003</v>
      </c>
      <c r="F39" s="23">
        <v>21350000</v>
      </c>
      <c r="G39" s="11"/>
    </row>
    <row r="40" spans="1:7" hidden="1" x14ac:dyDescent="0.25">
      <c r="A40" s="22">
        <v>21360000</v>
      </c>
      <c r="B40" s="11" t="s">
        <v>1511</v>
      </c>
      <c r="C40" s="80">
        <v>1551316000</v>
      </c>
      <c r="D40" s="12">
        <v>1551316000</v>
      </c>
      <c r="E40" s="12">
        <v>0</v>
      </c>
      <c r="F40" s="23">
        <v>21350000</v>
      </c>
      <c r="G40" s="11"/>
    </row>
    <row r="41" spans="1:7" hidden="1" x14ac:dyDescent="0.25">
      <c r="A41" s="22">
        <v>21370000</v>
      </c>
      <c r="B41" s="11" t="s">
        <v>1512</v>
      </c>
      <c r="C41" s="80">
        <v>1551316000</v>
      </c>
      <c r="D41" s="12">
        <v>1551316000</v>
      </c>
      <c r="E41" s="12">
        <v>0</v>
      </c>
      <c r="F41" s="23">
        <v>21350000</v>
      </c>
      <c r="G41" s="11"/>
    </row>
    <row r="42" spans="1:7" hidden="1" x14ac:dyDescent="0.25">
      <c r="A42" s="22">
        <v>21380000</v>
      </c>
      <c r="B42" s="11" t="s">
        <v>1513</v>
      </c>
      <c r="C42" s="80">
        <v>1551316000</v>
      </c>
      <c r="D42" s="12">
        <v>1551316000</v>
      </c>
      <c r="E42" s="12">
        <v>0</v>
      </c>
      <c r="F42" s="23">
        <v>21350000</v>
      </c>
      <c r="G42" s="11"/>
    </row>
    <row r="43" spans="1:7" hidden="1" x14ac:dyDescent="0.25">
      <c r="A43" s="22">
        <v>21390000</v>
      </c>
      <c r="B43" s="11" t="s">
        <v>1514</v>
      </c>
      <c r="C43" s="80">
        <v>1551316000</v>
      </c>
      <c r="D43" s="12">
        <v>1551316000</v>
      </c>
      <c r="E43" s="12">
        <v>0</v>
      </c>
      <c r="F43" s="23">
        <v>21350000</v>
      </c>
      <c r="G43" s="11"/>
    </row>
    <row r="44" spans="1:7" hidden="1" x14ac:dyDescent="0.25">
      <c r="A44" s="22">
        <v>21391000</v>
      </c>
      <c r="B44" s="11" t="s">
        <v>1515</v>
      </c>
      <c r="C44" s="80">
        <v>1551316000</v>
      </c>
      <c r="D44" s="12">
        <v>1551316000</v>
      </c>
      <c r="E44" s="12">
        <v>0</v>
      </c>
      <c r="F44" s="23">
        <v>21350000</v>
      </c>
      <c r="G44" s="11"/>
    </row>
    <row r="45" spans="1:7" hidden="1" x14ac:dyDescent="0.25">
      <c r="A45" s="22">
        <v>21392000</v>
      </c>
      <c r="B45" s="11" t="s">
        <v>1516</v>
      </c>
      <c r="C45" s="80">
        <v>8837607000</v>
      </c>
      <c r="D45" s="12">
        <v>8837607000</v>
      </c>
      <c r="E45" s="12">
        <v>0</v>
      </c>
      <c r="F45" s="23">
        <v>21350000</v>
      </c>
      <c r="G45" s="11"/>
    </row>
    <row r="46" spans="1:7" hidden="1" x14ac:dyDescent="0.25">
      <c r="A46" s="22">
        <v>21394000</v>
      </c>
      <c r="B46" s="11" t="s">
        <v>1517</v>
      </c>
      <c r="C46" s="80">
        <v>714517000</v>
      </c>
      <c r="D46" s="12">
        <v>714517000</v>
      </c>
      <c r="E46" s="12">
        <v>0</v>
      </c>
      <c r="F46" s="23">
        <v>21350000</v>
      </c>
      <c r="G46" s="11"/>
    </row>
    <row r="47" spans="1:7" hidden="1" x14ac:dyDescent="0.25">
      <c r="A47" s="22">
        <v>21395000</v>
      </c>
      <c r="B47" s="11" t="s">
        <v>1518</v>
      </c>
      <c r="C47" s="80">
        <v>36699000</v>
      </c>
      <c r="D47" s="12">
        <v>36699000</v>
      </c>
      <c r="E47" s="12">
        <v>0</v>
      </c>
      <c r="F47" s="23">
        <v>21350000</v>
      </c>
      <c r="G47" s="11"/>
    </row>
    <row r="48" spans="1:7" hidden="1" x14ac:dyDescent="0.25">
      <c r="A48" s="22">
        <v>21396000</v>
      </c>
      <c r="B48" s="11" t="s">
        <v>1519</v>
      </c>
      <c r="C48" s="80">
        <v>23705000</v>
      </c>
      <c r="D48" s="12">
        <v>23705000</v>
      </c>
      <c r="E48" s="12">
        <v>0</v>
      </c>
      <c r="F48" s="23">
        <v>21350000</v>
      </c>
      <c r="G48" s="11"/>
    </row>
    <row r="49" spans="1:7" hidden="1" x14ac:dyDescent="0.25">
      <c r="A49" s="22">
        <v>21540000</v>
      </c>
      <c r="B49" s="11" t="s">
        <v>1146</v>
      </c>
      <c r="C49" s="80">
        <v>130620667.06999999</v>
      </c>
      <c r="D49" s="12">
        <v>130620667.06999999</v>
      </c>
      <c r="E49" s="12">
        <v>20000000</v>
      </c>
      <c r="F49" s="23">
        <v>21540000</v>
      </c>
      <c r="G49" s="11"/>
    </row>
    <row r="50" spans="1:7" hidden="1" x14ac:dyDescent="0.25">
      <c r="A50" s="22">
        <v>21543000</v>
      </c>
      <c r="B50" s="11" t="s">
        <v>1520</v>
      </c>
      <c r="C50" s="80">
        <v>976254736.26999998</v>
      </c>
      <c r="D50" s="12">
        <v>976254736.26999998</v>
      </c>
      <c r="E50" s="40">
        <v>864677305.87</v>
      </c>
      <c r="F50" s="23">
        <v>21540000</v>
      </c>
      <c r="G50" s="11"/>
    </row>
    <row r="51" spans="1:7" hidden="1" x14ac:dyDescent="0.25">
      <c r="A51" s="22">
        <v>21560000</v>
      </c>
      <c r="B51" s="11" t="s">
        <v>1521</v>
      </c>
      <c r="C51" s="80">
        <v>1747294112.45</v>
      </c>
      <c r="D51" s="12">
        <v>1729794112.45</v>
      </c>
      <c r="E51" s="12">
        <v>0</v>
      </c>
      <c r="F51" s="23">
        <v>21540000</v>
      </c>
      <c r="G51" s="11"/>
    </row>
    <row r="52" spans="1:7" hidden="1" x14ac:dyDescent="0.25">
      <c r="A52" s="22">
        <v>21570000</v>
      </c>
      <c r="B52" s="11" t="s">
        <v>1522</v>
      </c>
      <c r="C52" s="80">
        <v>28210654758.439999</v>
      </c>
      <c r="D52" s="12">
        <v>28210654758.439999</v>
      </c>
      <c r="E52" s="12">
        <v>0</v>
      </c>
      <c r="F52" s="60">
        <v>21570000</v>
      </c>
      <c r="G52" s="11"/>
    </row>
    <row r="53" spans="1:7" hidden="1" x14ac:dyDescent="0.25">
      <c r="A53" s="22">
        <v>21810000</v>
      </c>
      <c r="B53" s="11" t="s">
        <v>51</v>
      </c>
      <c r="C53" s="80">
        <v>318677455.47000003</v>
      </c>
      <c r="D53" s="12">
        <v>55700947.490000002</v>
      </c>
      <c r="E53" s="12">
        <v>26189702965.98</v>
      </c>
      <c r="F53" s="22">
        <v>21810000</v>
      </c>
      <c r="G53" s="11"/>
    </row>
    <row r="54" spans="1:7" x14ac:dyDescent="0.25">
      <c r="A54" s="22">
        <v>21820000</v>
      </c>
      <c r="B54" s="11" t="s">
        <v>52</v>
      </c>
      <c r="C54" s="80">
        <v>19993000</v>
      </c>
      <c r="D54" s="12">
        <v>19993000</v>
      </c>
      <c r="E54" s="12">
        <v>19237290</v>
      </c>
      <c r="F54" s="22">
        <v>21820000</v>
      </c>
      <c r="G54" s="11"/>
    </row>
    <row r="55" spans="1:7" hidden="1" x14ac:dyDescent="0.25">
      <c r="A55" s="22">
        <v>21830000</v>
      </c>
      <c r="B55" s="11" t="s">
        <v>53</v>
      </c>
      <c r="C55" s="80">
        <v>1786806829.8800001</v>
      </c>
      <c r="D55" s="12">
        <v>1513606829.8800001</v>
      </c>
      <c r="E55" s="12">
        <v>370688743.88</v>
      </c>
      <c r="F55" s="22">
        <v>21830000</v>
      </c>
      <c r="G55" s="11"/>
    </row>
    <row r="56" spans="1:7" hidden="1" x14ac:dyDescent="0.25">
      <c r="A56" s="22">
        <v>21840000</v>
      </c>
      <c r="B56" s="11" t="s">
        <v>54</v>
      </c>
      <c r="C56" s="80">
        <v>220395377.44999999</v>
      </c>
      <c r="D56" s="12">
        <v>183928070.99000001</v>
      </c>
      <c r="E56" s="12">
        <v>155143406.25999999</v>
      </c>
      <c r="F56" s="22">
        <v>21840000</v>
      </c>
      <c r="G56" s="11"/>
    </row>
    <row r="57" spans="1:7" hidden="1" x14ac:dyDescent="0.25">
      <c r="A57" s="22">
        <v>21850000</v>
      </c>
      <c r="B57" s="11" t="s">
        <v>261</v>
      </c>
      <c r="C57" s="80">
        <v>31925952.670000002</v>
      </c>
      <c r="D57" s="12">
        <v>11398167</v>
      </c>
      <c r="E57" s="12">
        <v>5599000</v>
      </c>
      <c r="F57" s="22">
        <v>21850000</v>
      </c>
      <c r="G57" s="11"/>
    </row>
    <row r="58" spans="1:7" hidden="1" x14ac:dyDescent="0.25">
      <c r="A58" s="22">
        <v>23000000</v>
      </c>
      <c r="B58" s="11" t="s">
        <v>1523</v>
      </c>
      <c r="C58" s="80">
        <v>299388541</v>
      </c>
      <c r="D58" s="12">
        <v>3.4332275390625E-5</v>
      </c>
      <c r="E58" s="12">
        <v>23242534545.82</v>
      </c>
      <c r="F58" s="22">
        <v>23000000</v>
      </c>
      <c r="G58" s="11"/>
    </row>
    <row r="59" spans="1:7" hidden="1" x14ac:dyDescent="0.25">
      <c r="A59" s="22">
        <v>23010000</v>
      </c>
      <c r="B59" s="11" t="s">
        <v>1524</v>
      </c>
      <c r="C59" s="80">
        <v>731038000</v>
      </c>
      <c r="D59" s="12">
        <v>731038000</v>
      </c>
      <c r="E59" s="12">
        <v>0</v>
      </c>
      <c r="F59" s="22">
        <v>23000000</v>
      </c>
      <c r="G59" s="11"/>
    </row>
    <row r="60" spans="1:7" hidden="1" x14ac:dyDescent="0.25">
      <c r="A60" s="22">
        <v>23020000</v>
      </c>
      <c r="B60" s="11" t="s">
        <v>1525</v>
      </c>
      <c r="C60" s="80">
        <v>56100000</v>
      </c>
      <c r="D60" s="12">
        <v>56100000</v>
      </c>
      <c r="E60" s="12">
        <v>0</v>
      </c>
      <c r="F60" s="22">
        <v>23000000</v>
      </c>
      <c r="G60" s="11"/>
    </row>
    <row r="61" spans="1:7" hidden="1" x14ac:dyDescent="0.25">
      <c r="A61" s="22">
        <v>23030000</v>
      </c>
      <c r="B61" s="11" t="s">
        <v>1526</v>
      </c>
      <c r="C61" s="80">
        <v>132561000</v>
      </c>
      <c r="D61" s="12">
        <v>132561000</v>
      </c>
      <c r="E61" s="12">
        <v>0</v>
      </c>
      <c r="F61" s="22">
        <v>23000000</v>
      </c>
      <c r="G61" s="11"/>
    </row>
    <row r="62" spans="1:7" hidden="1" x14ac:dyDescent="0.25">
      <c r="A62" s="22">
        <v>23040000</v>
      </c>
      <c r="B62" s="11" t="s">
        <v>1527</v>
      </c>
      <c r="C62" s="80">
        <v>446533000</v>
      </c>
      <c r="D62" s="12">
        <v>446533000</v>
      </c>
      <c r="E62" s="12">
        <v>0</v>
      </c>
      <c r="F62" s="22">
        <v>23000000</v>
      </c>
      <c r="G62" s="11"/>
    </row>
    <row r="63" spans="1:7" hidden="1" x14ac:dyDescent="0.25">
      <c r="A63" s="22">
        <v>23050000</v>
      </c>
      <c r="B63" s="11" t="s">
        <v>1528</v>
      </c>
      <c r="C63" s="80">
        <v>284991000</v>
      </c>
      <c r="D63" s="12">
        <v>284991000</v>
      </c>
      <c r="E63" s="12">
        <v>0</v>
      </c>
      <c r="F63" s="22">
        <v>23000000</v>
      </c>
      <c r="G63" s="11"/>
    </row>
    <row r="64" spans="1:7" hidden="1" x14ac:dyDescent="0.25">
      <c r="A64" s="22">
        <v>23060000</v>
      </c>
      <c r="B64" s="11" t="s">
        <v>1529</v>
      </c>
      <c r="C64" s="80">
        <v>341106000</v>
      </c>
      <c r="D64" s="12">
        <v>341106000</v>
      </c>
      <c r="E64" s="12">
        <v>0</v>
      </c>
      <c r="F64" s="22">
        <v>23000000</v>
      </c>
      <c r="G64" s="11"/>
    </row>
    <row r="65" spans="1:7" hidden="1" x14ac:dyDescent="0.25">
      <c r="A65" s="22">
        <v>27500000</v>
      </c>
      <c r="B65" s="11" t="s">
        <v>56</v>
      </c>
      <c r="C65" s="80">
        <v>10077655.529999999</v>
      </c>
      <c r="D65" s="12">
        <v>4877655.53</v>
      </c>
      <c r="E65" s="12">
        <v>4877655.53</v>
      </c>
      <c r="F65" s="22">
        <v>27500000</v>
      </c>
      <c r="G65" s="11"/>
    </row>
    <row r="66" spans="1:7" hidden="1" x14ac:dyDescent="0.25">
      <c r="A66" s="22">
        <v>28040000</v>
      </c>
      <c r="B66" s="11" t="s">
        <v>265</v>
      </c>
      <c r="C66" s="80">
        <v>-101346.03</v>
      </c>
      <c r="D66" s="12">
        <v>-19687.53</v>
      </c>
      <c r="E66" s="12">
        <v>0</v>
      </c>
      <c r="F66" s="22">
        <v>28040000</v>
      </c>
      <c r="G66" s="11"/>
    </row>
    <row r="67" spans="1:7" hidden="1" x14ac:dyDescent="0.25">
      <c r="A67" s="22">
        <v>28120000</v>
      </c>
      <c r="B67" s="11" t="s">
        <v>267</v>
      </c>
      <c r="C67" s="80">
        <v>-589403990.13999999</v>
      </c>
      <c r="D67" s="12">
        <v>-271630790.13999999</v>
      </c>
      <c r="E67" s="12">
        <v>-67302147.090000004</v>
      </c>
      <c r="F67" s="22">
        <v>28120000</v>
      </c>
      <c r="G67" s="11"/>
    </row>
    <row r="68" spans="1:7" hidden="1" x14ac:dyDescent="0.25">
      <c r="A68" s="22">
        <v>28121000</v>
      </c>
      <c r="B68" s="11"/>
      <c r="C68" s="80">
        <v>0</v>
      </c>
      <c r="D68" s="12"/>
      <c r="E68" s="40">
        <v>-33493017.350000001</v>
      </c>
      <c r="F68" s="22">
        <v>28120000</v>
      </c>
      <c r="G68" s="11"/>
    </row>
    <row r="69" spans="1:7" hidden="1" x14ac:dyDescent="0.25">
      <c r="A69" s="22">
        <v>28131000</v>
      </c>
      <c r="B69" s="11" t="s">
        <v>1530</v>
      </c>
      <c r="C69" s="80">
        <v>-1329490.82</v>
      </c>
      <c r="D69" s="12">
        <v>-1329490.82</v>
      </c>
      <c r="E69" s="12">
        <v>0</v>
      </c>
      <c r="F69" s="23">
        <v>28131000</v>
      </c>
      <c r="G69" s="11"/>
    </row>
    <row r="70" spans="1:7" hidden="1" x14ac:dyDescent="0.25">
      <c r="A70" s="22">
        <v>28132000</v>
      </c>
      <c r="B70" s="11" t="s">
        <v>1531</v>
      </c>
      <c r="C70" s="80">
        <v>0</v>
      </c>
      <c r="D70" s="12">
        <v>0</v>
      </c>
      <c r="E70" s="12">
        <v>0</v>
      </c>
      <c r="F70" s="23">
        <v>28131000</v>
      </c>
      <c r="G70" s="11"/>
    </row>
    <row r="71" spans="1:7" hidden="1" x14ac:dyDescent="0.25">
      <c r="A71" s="22">
        <v>281321000</v>
      </c>
      <c r="B71" s="11" t="s">
        <v>1532</v>
      </c>
      <c r="C71" s="80">
        <v>0</v>
      </c>
      <c r="D71" s="12">
        <v>-313032588.63</v>
      </c>
      <c r="E71" s="12">
        <v>0</v>
      </c>
      <c r="F71" s="23">
        <v>28131000</v>
      </c>
      <c r="G71" s="11"/>
    </row>
    <row r="72" spans="1:7" hidden="1" x14ac:dyDescent="0.25">
      <c r="A72" s="22">
        <v>28132300</v>
      </c>
      <c r="B72" s="11" t="s">
        <v>1533</v>
      </c>
      <c r="C72" s="80">
        <v>-28006520.550000001</v>
      </c>
      <c r="D72" s="12">
        <v>-28006520.550000001</v>
      </c>
      <c r="E72" s="12">
        <v>0</v>
      </c>
      <c r="F72" s="23">
        <v>28131000</v>
      </c>
      <c r="G72" s="11"/>
    </row>
    <row r="73" spans="1:7" hidden="1" x14ac:dyDescent="0.25">
      <c r="A73" s="22">
        <v>28132400</v>
      </c>
      <c r="B73" s="11" t="s">
        <v>1534</v>
      </c>
      <c r="C73" s="80">
        <v>-70816838.629999995</v>
      </c>
      <c r="D73" s="12">
        <v>-70816838.629999995</v>
      </c>
      <c r="E73" s="12">
        <v>0</v>
      </c>
      <c r="F73" s="23">
        <v>28131000</v>
      </c>
      <c r="G73" s="11"/>
    </row>
    <row r="74" spans="1:7" hidden="1" x14ac:dyDescent="0.25">
      <c r="A74" s="22">
        <v>28133000</v>
      </c>
      <c r="B74" s="11" t="s">
        <v>1535</v>
      </c>
      <c r="C74" s="80">
        <v>0</v>
      </c>
      <c r="D74" s="12">
        <v>0</v>
      </c>
      <c r="E74" s="12">
        <v>0</v>
      </c>
      <c r="F74" s="23">
        <v>28131000</v>
      </c>
      <c r="G74" s="11"/>
    </row>
    <row r="75" spans="1:7" hidden="1" x14ac:dyDescent="0.25">
      <c r="A75" s="22">
        <v>281331</v>
      </c>
      <c r="B75" s="11" t="s">
        <v>1536</v>
      </c>
      <c r="C75" s="80">
        <v>0</v>
      </c>
      <c r="D75" s="12">
        <v>-27982947.809999999</v>
      </c>
      <c r="E75" s="12">
        <v>0</v>
      </c>
      <c r="F75" s="23">
        <v>28131000</v>
      </c>
      <c r="G75" s="11"/>
    </row>
    <row r="76" spans="1:7" hidden="1" x14ac:dyDescent="0.25">
      <c r="A76" s="22">
        <v>28133200</v>
      </c>
      <c r="B76" s="11" t="s">
        <v>1537</v>
      </c>
      <c r="C76" s="80">
        <v>-27982947.809999999</v>
      </c>
      <c r="D76" s="12">
        <v>-27982947.809999999</v>
      </c>
      <c r="E76" s="12">
        <v>0</v>
      </c>
      <c r="F76" s="23">
        <v>28131000</v>
      </c>
      <c r="G76" s="11"/>
    </row>
    <row r="77" spans="1:7" hidden="1" x14ac:dyDescent="0.25">
      <c r="A77" s="22">
        <v>28133300</v>
      </c>
      <c r="B77" s="11" t="s">
        <v>1538</v>
      </c>
      <c r="C77" s="80">
        <v>-27982947.809999999</v>
      </c>
      <c r="D77" s="12">
        <v>-27982947.809999999</v>
      </c>
      <c r="E77" s="12">
        <v>0</v>
      </c>
      <c r="F77" s="23">
        <v>28131000</v>
      </c>
      <c r="G77" s="11"/>
    </row>
    <row r="78" spans="1:7" hidden="1" x14ac:dyDescent="0.25">
      <c r="A78" s="22">
        <v>28133400</v>
      </c>
      <c r="B78" s="11" t="s">
        <v>1539</v>
      </c>
      <c r="C78" s="80">
        <v>-27982947.809999999</v>
      </c>
      <c r="D78" s="12">
        <v>-27982947.809999999</v>
      </c>
      <c r="E78" s="12">
        <v>0</v>
      </c>
      <c r="F78" s="23">
        <v>28131000</v>
      </c>
      <c r="G78" s="11"/>
    </row>
    <row r="79" spans="1:7" hidden="1" x14ac:dyDescent="0.25">
      <c r="A79" s="22">
        <v>28133500</v>
      </c>
      <c r="B79" s="11" t="s">
        <v>1540</v>
      </c>
      <c r="C79" s="80">
        <v>-27982947.809999999</v>
      </c>
      <c r="D79" s="12">
        <v>-27982947.809999999</v>
      </c>
      <c r="E79" s="12">
        <v>0</v>
      </c>
      <c r="F79" s="23">
        <v>28131000</v>
      </c>
      <c r="G79" s="11"/>
    </row>
    <row r="80" spans="1:7" hidden="1" x14ac:dyDescent="0.25">
      <c r="A80" s="22">
        <v>28133600</v>
      </c>
      <c r="B80" s="11" t="s">
        <v>1541</v>
      </c>
      <c r="C80" s="80">
        <v>-27982947.809999999</v>
      </c>
      <c r="D80" s="12">
        <v>-27982947.809999999</v>
      </c>
      <c r="E80" s="12">
        <v>0</v>
      </c>
      <c r="F80" s="23">
        <v>28131000</v>
      </c>
      <c r="G80" s="11"/>
    </row>
    <row r="81" spans="1:7" hidden="1" x14ac:dyDescent="0.25">
      <c r="A81" s="22">
        <v>28134000</v>
      </c>
      <c r="B81" s="11" t="s">
        <v>1542</v>
      </c>
      <c r="C81" s="80">
        <v>0</v>
      </c>
      <c r="D81" s="12">
        <v>0</v>
      </c>
      <c r="E81" s="12">
        <v>0</v>
      </c>
      <c r="F81" s="23">
        <v>28131000</v>
      </c>
      <c r="G81" s="11"/>
    </row>
    <row r="82" spans="1:7" hidden="1" x14ac:dyDescent="0.25">
      <c r="A82" s="22">
        <v>28134100</v>
      </c>
      <c r="B82" s="11" t="s">
        <v>1542</v>
      </c>
      <c r="C82" s="80">
        <v>-51762226.82</v>
      </c>
      <c r="D82" s="12">
        <v>-51762226.82</v>
      </c>
      <c r="E82" s="12">
        <v>0</v>
      </c>
      <c r="F82" s="23">
        <v>28131000</v>
      </c>
      <c r="G82" s="11"/>
    </row>
    <row r="83" spans="1:7" hidden="1" x14ac:dyDescent="0.25">
      <c r="A83" s="22">
        <v>28135000</v>
      </c>
      <c r="B83" s="11" t="s">
        <v>1543</v>
      </c>
      <c r="C83" s="80">
        <v>-95782534.25</v>
      </c>
      <c r="D83" s="12">
        <v>-95782534.25</v>
      </c>
      <c r="E83" s="12">
        <v>0</v>
      </c>
      <c r="F83" s="23">
        <v>28131000</v>
      </c>
      <c r="G83" s="11"/>
    </row>
    <row r="84" spans="1:7" hidden="1" x14ac:dyDescent="0.25">
      <c r="A84" s="22">
        <v>28136000</v>
      </c>
      <c r="B84" s="11" t="s">
        <v>1544</v>
      </c>
      <c r="C84" s="80">
        <v>-90741360.549999997</v>
      </c>
      <c r="D84" s="12">
        <v>-90741360.549999997</v>
      </c>
      <c r="E84" s="12">
        <v>0</v>
      </c>
      <c r="F84" s="23">
        <v>28131000</v>
      </c>
      <c r="G84" s="11"/>
    </row>
    <row r="85" spans="1:7" hidden="1" x14ac:dyDescent="0.25">
      <c r="A85" s="22">
        <v>28137000</v>
      </c>
      <c r="B85" s="11" t="s">
        <v>1545</v>
      </c>
      <c r="C85" s="80">
        <v>-90741360.549999997</v>
      </c>
      <c r="D85" s="12">
        <v>-90741360.549999997</v>
      </c>
      <c r="E85" s="12">
        <v>0</v>
      </c>
      <c r="F85" s="23">
        <v>28131000</v>
      </c>
      <c r="G85" s="11"/>
    </row>
    <row r="86" spans="1:7" hidden="1" x14ac:dyDescent="0.25">
      <c r="A86" s="22">
        <v>28138000</v>
      </c>
      <c r="B86" s="11" t="s">
        <v>1546</v>
      </c>
      <c r="C86" s="80">
        <v>-90741360.549999997</v>
      </c>
      <c r="D86" s="12">
        <v>-90741360.549999997</v>
      </c>
      <c r="E86" s="12">
        <v>0</v>
      </c>
      <c r="F86" s="23">
        <v>28131000</v>
      </c>
      <c r="G86" s="11"/>
    </row>
    <row r="87" spans="1:7" hidden="1" x14ac:dyDescent="0.25">
      <c r="A87" s="22">
        <v>28139000</v>
      </c>
      <c r="B87" s="11" t="s">
        <v>1547</v>
      </c>
      <c r="C87" s="80">
        <v>-90741360.549999997</v>
      </c>
      <c r="D87" s="12">
        <v>-90741360.549999997</v>
      </c>
      <c r="E87" s="12">
        <v>0</v>
      </c>
      <c r="F87" s="23">
        <v>28131000</v>
      </c>
      <c r="G87" s="11"/>
    </row>
    <row r="88" spans="1:7" hidden="1" x14ac:dyDescent="0.25">
      <c r="A88" s="22">
        <v>28139100</v>
      </c>
      <c r="B88" s="11" t="s">
        <v>1548</v>
      </c>
      <c r="C88" s="80">
        <v>-90741360.549999997</v>
      </c>
      <c r="D88" s="12">
        <v>-90741360.549999997</v>
      </c>
      <c r="E88" s="12">
        <v>0</v>
      </c>
      <c r="F88" s="23">
        <v>28131000</v>
      </c>
      <c r="G88" s="11"/>
    </row>
    <row r="89" spans="1:7" hidden="1" x14ac:dyDescent="0.25">
      <c r="A89" s="22">
        <v>28139200</v>
      </c>
      <c r="B89" s="11" t="s">
        <v>1549</v>
      </c>
      <c r="C89" s="80">
        <v>-523026158.22000003</v>
      </c>
      <c r="D89" s="12">
        <v>-523026158.22000003</v>
      </c>
      <c r="E89" s="12">
        <v>0</v>
      </c>
      <c r="F89" s="23">
        <v>28131000</v>
      </c>
      <c r="G89" s="11"/>
    </row>
    <row r="90" spans="1:7" hidden="1" x14ac:dyDescent="0.25">
      <c r="A90" s="22">
        <v>28139400</v>
      </c>
      <c r="B90" s="11" t="s">
        <v>1550</v>
      </c>
      <c r="C90" s="80">
        <v>-41794350.549999997</v>
      </c>
      <c r="D90" s="12">
        <v>-41794350.549999997</v>
      </c>
      <c r="E90" s="12">
        <v>0</v>
      </c>
      <c r="F90" s="23">
        <v>28131000</v>
      </c>
      <c r="G90" s="11"/>
    </row>
    <row r="91" spans="1:7" hidden="1" x14ac:dyDescent="0.25">
      <c r="A91" s="22">
        <v>28139500</v>
      </c>
      <c r="B91" s="11" t="s">
        <v>1551</v>
      </c>
      <c r="C91" s="80">
        <v>-2146640.14</v>
      </c>
      <c r="D91" s="12">
        <v>-2146640.14</v>
      </c>
      <c r="E91" s="12">
        <v>0</v>
      </c>
      <c r="F91" s="23">
        <v>28131000</v>
      </c>
      <c r="G91" s="11"/>
    </row>
    <row r="92" spans="1:7" hidden="1" x14ac:dyDescent="0.25">
      <c r="A92" s="22">
        <v>28139600</v>
      </c>
      <c r="B92" s="11" t="s">
        <v>1552</v>
      </c>
      <c r="C92" s="80">
        <v>-1386580.14</v>
      </c>
      <c r="D92" s="12">
        <v>-1386580.14</v>
      </c>
      <c r="E92" s="12">
        <v>0</v>
      </c>
      <c r="F92" s="23">
        <v>28131000</v>
      </c>
      <c r="G92" s="11"/>
    </row>
    <row r="93" spans="1:7" hidden="1" x14ac:dyDescent="0.25">
      <c r="A93" s="22">
        <v>28154000</v>
      </c>
      <c r="B93" s="11" t="s">
        <v>1553</v>
      </c>
      <c r="C93" s="80">
        <v>-4128626.9</v>
      </c>
      <c r="D93" s="12">
        <v>-4128626.9</v>
      </c>
      <c r="E93" s="12">
        <v>0</v>
      </c>
      <c r="F93" s="22">
        <v>28154000</v>
      </c>
      <c r="G93" s="11"/>
    </row>
    <row r="94" spans="1:7" hidden="1" x14ac:dyDescent="0.25">
      <c r="A94" s="22">
        <v>28154300</v>
      </c>
      <c r="B94" s="11" t="s">
        <v>1554</v>
      </c>
      <c r="C94" s="80">
        <v>-3044096728.27</v>
      </c>
      <c r="D94" s="12">
        <v>-112343712.09</v>
      </c>
      <c r="E94" s="12">
        <v>0</v>
      </c>
      <c r="F94" s="22">
        <v>28154000</v>
      </c>
      <c r="G94" s="11"/>
    </row>
    <row r="95" spans="1:7" hidden="1" x14ac:dyDescent="0.25">
      <c r="A95" s="22">
        <v>28156000</v>
      </c>
      <c r="B95" s="11" t="s">
        <v>1555</v>
      </c>
      <c r="C95" s="80">
        <v>-714861285.35000002</v>
      </c>
      <c r="D95" s="12">
        <v>-365642188.88</v>
      </c>
      <c r="E95" s="12">
        <v>0</v>
      </c>
      <c r="F95" s="60">
        <v>28156000</v>
      </c>
      <c r="G95" s="11"/>
    </row>
    <row r="96" spans="1:7" hidden="1" x14ac:dyDescent="0.25">
      <c r="A96" s="22">
        <v>28157000</v>
      </c>
      <c r="B96" s="11" t="s">
        <v>1556</v>
      </c>
      <c r="C96" s="80">
        <v>-3334715224.3499999</v>
      </c>
      <c r="D96" s="12">
        <v>-3334715224.3499999</v>
      </c>
      <c r="E96" s="12">
        <v>0</v>
      </c>
      <c r="F96" s="60">
        <v>28157000</v>
      </c>
      <c r="G96" s="11"/>
    </row>
    <row r="97" spans="1:7" hidden="1" x14ac:dyDescent="0.25">
      <c r="A97" s="22">
        <v>28181000</v>
      </c>
      <c r="B97" s="11" t="s">
        <v>271</v>
      </c>
      <c r="C97" s="80">
        <v>-27832472.32</v>
      </c>
      <c r="D97" s="12">
        <v>-7777190</v>
      </c>
      <c r="E97" s="12">
        <v>-454622180.50999999</v>
      </c>
      <c r="F97" s="22">
        <v>28181000</v>
      </c>
      <c r="G97" s="11"/>
    </row>
    <row r="98" spans="1:7" hidden="1" x14ac:dyDescent="0.25">
      <c r="A98" s="22">
        <v>28182000</v>
      </c>
      <c r="B98" s="11" t="s">
        <v>59</v>
      </c>
      <c r="C98" s="80">
        <v>-2704759.9</v>
      </c>
      <c r="D98" s="12">
        <v>-2704759.9</v>
      </c>
      <c r="E98" s="12">
        <v>-715724.54</v>
      </c>
      <c r="F98" s="22">
        <v>28182000</v>
      </c>
      <c r="G98" s="11"/>
    </row>
    <row r="99" spans="1:7" hidden="1" x14ac:dyDescent="0.25">
      <c r="A99" s="22">
        <v>28183000</v>
      </c>
      <c r="B99" s="11" t="s">
        <v>60</v>
      </c>
      <c r="C99" s="80">
        <v>-801850307.42999995</v>
      </c>
      <c r="D99" s="12">
        <v>-378376317.76999998</v>
      </c>
      <c r="E99" s="12">
        <v>-78244382.780000001</v>
      </c>
      <c r="F99" s="22">
        <v>28183000</v>
      </c>
      <c r="G99" s="11"/>
    </row>
    <row r="100" spans="1:7" hidden="1" x14ac:dyDescent="0.25">
      <c r="A100" s="22">
        <v>28184000</v>
      </c>
      <c r="B100" s="11" t="s">
        <v>61</v>
      </c>
      <c r="C100" s="80">
        <v>-107942450.11</v>
      </c>
      <c r="D100" s="12">
        <v>-56976320.189999998</v>
      </c>
      <c r="E100" s="12">
        <v>-14990391.26</v>
      </c>
      <c r="F100" s="22">
        <v>28184000</v>
      </c>
      <c r="G100" s="11"/>
    </row>
    <row r="101" spans="1:7" hidden="1" x14ac:dyDescent="0.25">
      <c r="A101" s="22">
        <v>28185000</v>
      </c>
      <c r="B101" s="11" t="s">
        <v>62</v>
      </c>
      <c r="C101" s="80">
        <v>-5696162.9000000004</v>
      </c>
      <c r="D101" s="12">
        <v>-1229846.29</v>
      </c>
      <c r="E101" s="12">
        <v>-211305.21</v>
      </c>
      <c r="F101" s="22">
        <v>28185000</v>
      </c>
      <c r="G101" s="11"/>
    </row>
    <row r="102" spans="1:7" hidden="1" x14ac:dyDescent="0.25">
      <c r="A102" s="22">
        <v>31000000</v>
      </c>
      <c r="B102" s="11" t="s">
        <v>1557</v>
      </c>
      <c r="C102" s="80">
        <v>50387349210.730003</v>
      </c>
      <c r="D102" s="12">
        <v>22698829899.919998</v>
      </c>
      <c r="E102" s="12">
        <v>18824304460.869999</v>
      </c>
      <c r="F102" s="22">
        <v>31000000</v>
      </c>
      <c r="G102" s="11"/>
    </row>
    <row r="103" spans="1:7" hidden="1" x14ac:dyDescent="0.25">
      <c r="A103" s="22">
        <v>31010000</v>
      </c>
      <c r="B103" s="11" t="s">
        <v>1558</v>
      </c>
      <c r="C103" s="80">
        <v>0</v>
      </c>
      <c r="D103" s="12">
        <v>0</v>
      </c>
      <c r="E103" s="12">
        <v>0</v>
      </c>
      <c r="F103" s="22">
        <v>31000000</v>
      </c>
      <c r="G103" s="11"/>
    </row>
    <row r="104" spans="1:7" hidden="1" x14ac:dyDescent="0.25">
      <c r="A104" s="22">
        <v>32000000</v>
      </c>
      <c r="B104" s="11" t="s">
        <v>1559</v>
      </c>
      <c r="C104" s="80">
        <v>639314101.14999998</v>
      </c>
      <c r="D104" s="12">
        <v>356149229.5</v>
      </c>
      <c r="E104" s="12">
        <v>0</v>
      </c>
      <c r="F104" s="22">
        <v>31000000</v>
      </c>
      <c r="G104" s="11"/>
    </row>
    <row r="105" spans="1:7" hidden="1" x14ac:dyDescent="0.25">
      <c r="A105" s="22">
        <v>35501000</v>
      </c>
      <c r="B105" s="11" t="s">
        <v>1560</v>
      </c>
      <c r="C105" s="80">
        <v>846732881.80999994</v>
      </c>
      <c r="D105" s="12">
        <v>3214311642</v>
      </c>
      <c r="E105" s="12">
        <v>2177738153.6100001</v>
      </c>
      <c r="F105" s="22">
        <v>31000000</v>
      </c>
      <c r="G105" s="11"/>
    </row>
    <row r="106" spans="1:7" hidden="1" x14ac:dyDescent="0.25">
      <c r="A106" s="22">
        <v>35502000</v>
      </c>
      <c r="B106" s="11" t="s">
        <v>1561</v>
      </c>
      <c r="C106" s="80">
        <v>712584062.87</v>
      </c>
      <c r="D106" s="12">
        <v>306917938.80000001</v>
      </c>
      <c r="E106" s="12">
        <v>0</v>
      </c>
      <c r="F106" s="22">
        <v>31000000</v>
      </c>
      <c r="G106" s="11"/>
    </row>
    <row r="107" spans="1:7" hidden="1" x14ac:dyDescent="0.25">
      <c r="A107" s="22">
        <v>35503000</v>
      </c>
      <c r="B107" s="11" t="s">
        <v>1562</v>
      </c>
      <c r="C107" s="80">
        <v>1600162982.71</v>
      </c>
      <c r="D107" s="12">
        <v>1896469666</v>
      </c>
      <c r="E107" s="12">
        <v>0</v>
      </c>
      <c r="F107" s="22">
        <v>31000000</v>
      </c>
      <c r="G107" s="11"/>
    </row>
    <row r="108" spans="1:7" hidden="1" x14ac:dyDescent="0.25">
      <c r="A108" s="22">
        <v>38000000</v>
      </c>
      <c r="B108" s="81" t="s">
        <v>617</v>
      </c>
      <c r="C108" s="80">
        <v>0</v>
      </c>
      <c r="D108" s="12"/>
      <c r="E108" s="40">
        <v>23276735680.5</v>
      </c>
      <c r="F108" s="23">
        <v>38000000</v>
      </c>
      <c r="G108" s="11"/>
    </row>
    <row r="109" spans="1:7" hidden="1" x14ac:dyDescent="0.25">
      <c r="A109" s="22">
        <v>39200000</v>
      </c>
      <c r="B109" s="11" t="s">
        <v>1563</v>
      </c>
      <c r="C109" s="80">
        <v>0</v>
      </c>
      <c r="D109" s="12">
        <v>-532654751.42000002</v>
      </c>
      <c r="E109" s="12">
        <v>0</v>
      </c>
      <c r="F109" s="23">
        <v>39200000</v>
      </c>
      <c r="G109" s="11"/>
    </row>
    <row r="110" spans="1:7" hidden="1" x14ac:dyDescent="0.25">
      <c r="A110" s="22">
        <v>39500000</v>
      </c>
      <c r="B110" s="11" t="s">
        <v>1564</v>
      </c>
      <c r="C110" s="80">
        <v>-66200000</v>
      </c>
      <c r="D110" s="12">
        <v>-66200000</v>
      </c>
      <c r="E110" s="12">
        <v>0</v>
      </c>
      <c r="F110" s="23">
        <v>39500000</v>
      </c>
      <c r="G110" s="11"/>
    </row>
    <row r="111" spans="1:7" hidden="1" x14ac:dyDescent="0.25">
      <c r="A111" s="22">
        <v>40110000</v>
      </c>
      <c r="B111" s="11" t="s">
        <v>1565</v>
      </c>
      <c r="C111" s="80">
        <v>-3505901421.29</v>
      </c>
      <c r="D111" s="12">
        <v>-3068721319.2199898</v>
      </c>
      <c r="E111" s="12">
        <v>-1225170363.6600001</v>
      </c>
      <c r="F111" s="22">
        <v>40110000</v>
      </c>
      <c r="G111" s="11"/>
    </row>
    <row r="112" spans="1:7" hidden="1" x14ac:dyDescent="0.25">
      <c r="A112" s="22">
        <v>40120000</v>
      </c>
      <c r="B112" s="11" t="s">
        <v>1566</v>
      </c>
      <c r="C112" s="80">
        <v>-53375427427.360001</v>
      </c>
      <c r="D112" s="12">
        <v>-30940729878.060001</v>
      </c>
      <c r="E112" s="12">
        <v>-34974505300.629997</v>
      </c>
      <c r="F112" s="22">
        <v>40120000</v>
      </c>
      <c r="G112" s="11"/>
    </row>
    <row r="113" spans="1:7" hidden="1" x14ac:dyDescent="0.25">
      <c r="A113" s="22">
        <v>40300000</v>
      </c>
      <c r="B113" s="11" t="s">
        <v>1204</v>
      </c>
      <c r="C113" s="80">
        <v>0</v>
      </c>
      <c r="D113" s="12">
        <v>66129850.900000103</v>
      </c>
      <c r="E113" s="12">
        <v>-1506680340.9100001</v>
      </c>
      <c r="F113" s="22">
        <v>40300000</v>
      </c>
      <c r="G113" s="11"/>
    </row>
    <row r="114" spans="1:7" hidden="1" x14ac:dyDescent="0.25">
      <c r="A114" s="22">
        <v>40310000</v>
      </c>
      <c r="B114" s="11" t="s">
        <v>66</v>
      </c>
      <c r="C114" s="80">
        <v>209236.39</v>
      </c>
      <c r="D114" s="12">
        <v>-331006906.98000097</v>
      </c>
      <c r="E114" s="40">
        <v>-86343636.109999999</v>
      </c>
      <c r="F114" s="22">
        <v>40310000</v>
      </c>
      <c r="G114" s="11"/>
    </row>
    <row r="115" spans="1:7" hidden="1" x14ac:dyDescent="0.25">
      <c r="A115" s="22">
        <v>40400000</v>
      </c>
      <c r="B115" s="11" t="s">
        <v>283</v>
      </c>
      <c r="C115" s="80">
        <v>-9474905674.2600002</v>
      </c>
      <c r="D115" s="12">
        <v>-10157798770.440001</v>
      </c>
      <c r="E115" s="12">
        <v>-5786347781.8599997</v>
      </c>
      <c r="F115" s="60">
        <v>40400000</v>
      </c>
      <c r="G115" s="11"/>
    </row>
    <row r="116" spans="1:7" hidden="1" x14ac:dyDescent="0.25">
      <c r="A116" s="22">
        <v>40800000</v>
      </c>
      <c r="B116" s="11" t="s">
        <v>68</v>
      </c>
      <c r="C116" s="80">
        <v>-2840834.17</v>
      </c>
      <c r="D116" s="12">
        <v>-2832082.24</v>
      </c>
      <c r="E116" s="12">
        <v>-99747595.510000005</v>
      </c>
      <c r="F116" s="60">
        <v>40800000</v>
      </c>
      <c r="G116" s="11"/>
    </row>
    <row r="117" spans="1:7" hidden="1" x14ac:dyDescent="0.25">
      <c r="A117" s="22">
        <v>40810000</v>
      </c>
      <c r="B117" s="11" t="s">
        <v>284</v>
      </c>
      <c r="C117" s="80">
        <v>0</v>
      </c>
      <c r="D117" s="12">
        <v>0</v>
      </c>
      <c r="E117" s="12">
        <v>-4218536.53</v>
      </c>
      <c r="F117" s="22">
        <v>40810000</v>
      </c>
      <c r="G117" s="11"/>
    </row>
    <row r="118" spans="1:7" hidden="1" x14ac:dyDescent="0.25">
      <c r="A118" s="22">
        <v>40910000</v>
      </c>
      <c r="B118" s="11" t="s">
        <v>1567</v>
      </c>
      <c r="C118" s="80">
        <v>595873281.01999998</v>
      </c>
      <c r="D118" s="12">
        <v>20113481334.360001</v>
      </c>
      <c r="E118" s="12">
        <v>636680039.10000002</v>
      </c>
      <c r="F118" s="22">
        <v>40910000</v>
      </c>
      <c r="G118" s="11"/>
    </row>
    <row r="119" spans="1:7" hidden="1" x14ac:dyDescent="0.25">
      <c r="A119" s="22">
        <v>41100000</v>
      </c>
      <c r="B119" s="11" t="s">
        <v>70</v>
      </c>
      <c r="C119" s="80">
        <v>6401840003.6199999</v>
      </c>
      <c r="D119" s="12">
        <v>3336901536.9699602</v>
      </c>
      <c r="E119" s="12">
        <v>164422628.040001</v>
      </c>
      <c r="F119" s="22">
        <v>41100000</v>
      </c>
      <c r="G119" s="11"/>
    </row>
    <row r="120" spans="1:7" hidden="1" x14ac:dyDescent="0.25">
      <c r="A120" s="22">
        <v>41110000</v>
      </c>
      <c r="B120" s="11" t="s">
        <v>1568</v>
      </c>
      <c r="C120" s="80">
        <v>395942160</v>
      </c>
      <c r="D120" s="12">
        <v>519419492.80000001</v>
      </c>
      <c r="E120" s="12">
        <v>0</v>
      </c>
      <c r="F120" s="22">
        <v>41110000</v>
      </c>
      <c r="G120" s="11"/>
    </row>
    <row r="121" spans="1:7" hidden="1" x14ac:dyDescent="0.25">
      <c r="A121" s="22">
        <v>41300000</v>
      </c>
      <c r="B121" s="11" t="s">
        <v>1569</v>
      </c>
      <c r="C121" s="80">
        <v>0</v>
      </c>
      <c r="D121" s="12">
        <v>345056400</v>
      </c>
      <c r="E121" s="12">
        <v>0</v>
      </c>
      <c r="F121" s="22">
        <v>41300000</v>
      </c>
      <c r="G121" s="11"/>
    </row>
    <row r="122" spans="1:7" hidden="1" x14ac:dyDescent="0.25">
      <c r="A122" s="22">
        <v>41600000</v>
      </c>
      <c r="B122" s="11" t="s">
        <v>1570</v>
      </c>
      <c r="C122" s="80">
        <v>42500004</v>
      </c>
      <c r="D122" s="12">
        <v>42500004</v>
      </c>
      <c r="E122" s="12">
        <v>0</v>
      </c>
      <c r="F122" s="22">
        <v>41600000</v>
      </c>
      <c r="G122" s="11"/>
    </row>
    <row r="123" spans="1:7" hidden="1" x14ac:dyDescent="0.25">
      <c r="A123" s="22">
        <v>41910000</v>
      </c>
      <c r="B123" s="11" t="s">
        <v>1571</v>
      </c>
      <c r="C123" s="80">
        <v>-4885918000</v>
      </c>
      <c r="D123" s="12">
        <v>-10000000</v>
      </c>
      <c r="E123" s="12">
        <v>-3785600092.4000001</v>
      </c>
      <c r="F123" s="60">
        <v>41910000</v>
      </c>
      <c r="G123" s="11"/>
    </row>
    <row r="124" spans="1:7" hidden="1" x14ac:dyDescent="0.25">
      <c r="A124" s="22">
        <v>42100000</v>
      </c>
      <c r="B124" s="11" t="s">
        <v>72</v>
      </c>
      <c r="C124" s="80">
        <v>12767000</v>
      </c>
      <c r="D124" s="12">
        <v>0</v>
      </c>
      <c r="E124" s="12">
        <v>0</v>
      </c>
      <c r="F124" s="22">
        <v>42100000</v>
      </c>
      <c r="G124" s="11"/>
    </row>
    <row r="125" spans="1:7" hidden="1" x14ac:dyDescent="0.25">
      <c r="A125" s="22">
        <v>42500000</v>
      </c>
      <c r="B125" s="11" t="s">
        <v>73</v>
      </c>
      <c r="C125" s="80">
        <v>0</v>
      </c>
      <c r="D125" s="12">
        <v>0</v>
      </c>
      <c r="E125" s="12">
        <v>0</v>
      </c>
      <c r="F125" s="22">
        <v>42500000</v>
      </c>
      <c r="G125" s="11"/>
    </row>
    <row r="126" spans="1:7" hidden="1" x14ac:dyDescent="0.25">
      <c r="A126" s="22">
        <v>42520000</v>
      </c>
      <c r="B126" s="11" t="s">
        <v>298</v>
      </c>
      <c r="C126" s="80">
        <v>5000000</v>
      </c>
      <c r="D126" s="12">
        <v>5996000</v>
      </c>
      <c r="E126" s="12">
        <v>11400000</v>
      </c>
      <c r="F126" s="22">
        <v>42520000</v>
      </c>
      <c r="G126" s="11"/>
    </row>
    <row r="127" spans="1:7" hidden="1" x14ac:dyDescent="0.25">
      <c r="A127" s="22">
        <v>42800000</v>
      </c>
      <c r="B127" s="11" t="s">
        <v>626</v>
      </c>
      <c r="C127" s="80">
        <v>-55050715.909999996</v>
      </c>
      <c r="D127" s="12">
        <v>-8520715.1199999992</v>
      </c>
      <c r="E127" s="12">
        <v>-31617952.129999999</v>
      </c>
      <c r="F127" s="22">
        <v>42800000</v>
      </c>
      <c r="G127" s="11"/>
    </row>
    <row r="128" spans="1:7" hidden="1" x14ac:dyDescent="0.25">
      <c r="A128" s="22">
        <v>43100000</v>
      </c>
      <c r="B128" s="11" t="s">
        <v>77</v>
      </c>
      <c r="C128" s="80">
        <v>-30594917.739999998</v>
      </c>
      <c r="D128" s="12">
        <v>-17523191.140000001</v>
      </c>
      <c r="E128" s="12">
        <v>-10315595.199999999</v>
      </c>
      <c r="F128" s="22">
        <v>43100000</v>
      </c>
      <c r="G128" s="11"/>
    </row>
    <row r="129" spans="1:7" hidden="1" x14ac:dyDescent="0.25">
      <c r="A129" s="22">
        <v>43110000</v>
      </c>
      <c r="B129" s="11" t="s">
        <v>628</v>
      </c>
      <c r="C129" s="80">
        <v>-120000</v>
      </c>
      <c r="D129" s="12">
        <v>-96000</v>
      </c>
      <c r="E129" s="12">
        <v>-12000</v>
      </c>
      <c r="F129" s="22">
        <v>43110000</v>
      </c>
      <c r="G129" s="11"/>
    </row>
    <row r="130" spans="1:7" hidden="1" x14ac:dyDescent="0.25">
      <c r="A130" s="22">
        <v>43200000</v>
      </c>
      <c r="B130" s="11" t="s">
        <v>79</v>
      </c>
      <c r="C130" s="80">
        <v>-1416900.51</v>
      </c>
      <c r="D130" s="12">
        <v>-1318344.44</v>
      </c>
      <c r="E130" s="12">
        <v>-1291626.8999999999</v>
      </c>
      <c r="F130" s="22">
        <v>43200000</v>
      </c>
      <c r="G130" s="11"/>
    </row>
    <row r="131" spans="1:7" hidden="1" x14ac:dyDescent="0.25">
      <c r="A131" s="22">
        <v>43220000</v>
      </c>
      <c r="B131" s="11" t="s">
        <v>1572</v>
      </c>
      <c r="C131" s="80">
        <v>-17439600.23</v>
      </c>
      <c r="D131" s="12">
        <v>-12545409.939999999</v>
      </c>
      <c r="E131" s="12">
        <v>-7249998.7000000002</v>
      </c>
      <c r="F131" s="22">
        <v>43220000</v>
      </c>
      <c r="G131" s="11"/>
    </row>
    <row r="132" spans="1:7" hidden="1" x14ac:dyDescent="0.25">
      <c r="A132" s="22">
        <v>43300000</v>
      </c>
      <c r="B132" s="11" t="s">
        <v>80</v>
      </c>
      <c r="C132" s="80">
        <v>-2185351.2000000002</v>
      </c>
      <c r="D132" s="12">
        <v>-1251656.3799999999</v>
      </c>
      <c r="E132" s="12">
        <v>-858247.14</v>
      </c>
      <c r="F132" s="22">
        <v>43300000</v>
      </c>
      <c r="G132" s="11"/>
    </row>
    <row r="133" spans="1:7" hidden="1" x14ac:dyDescent="0.25">
      <c r="A133" s="22">
        <v>44100000</v>
      </c>
      <c r="B133" s="11" t="s">
        <v>82</v>
      </c>
      <c r="C133" s="80">
        <v>-9830606.0199999996</v>
      </c>
      <c r="D133" s="12">
        <v>-19880750</v>
      </c>
      <c r="E133" s="12">
        <v>-7740683.46</v>
      </c>
      <c r="F133" s="22">
        <v>44100000</v>
      </c>
      <c r="G133" s="11"/>
    </row>
    <row r="134" spans="1:7" hidden="1" x14ac:dyDescent="0.25">
      <c r="A134" s="22">
        <v>44300000</v>
      </c>
      <c r="B134" s="11" t="s">
        <v>83</v>
      </c>
      <c r="C134" s="80">
        <v>1589557097.0999999</v>
      </c>
      <c r="D134" s="12">
        <v>53628780.420000002</v>
      </c>
      <c r="E134" s="12">
        <v>100000</v>
      </c>
      <c r="F134" s="22">
        <v>44300000</v>
      </c>
      <c r="G134" s="11"/>
    </row>
    <row r="135" spans="1:7" hidden="1" x14ac:dyDescent="0.25">
      <c r="A135" s="22">
        <v>44400000</v>
      </c>
      <c r="B135" s="11" t="s">
        <v>84</v>
      </c>
      <c r="C135" s="80">
        <v>-863700</v>
      </c>
      <c r="D135" s="12">
        <v>-315503.75</v>
      </c>
      <c r="E135" s="12">
        <v>0</v>
      </c>
      <c r="F135" s="60">
        <v>44400000</v>
      </c>
      <c r="G135" s="11"/>
    </row>
    <row r="136" spans="1:7" hidden="1" x14ac:dyDescent="0.25">
      <c r="A136" s="22">
        <v>44410000</v>
      </c>
      <c r="B136" s="11" t="s">
        <v>1573</v>
      </c>
      <c r="C136" s="80">
        <v>-1880708851.1860099</v>
      </c>
      <c r="D136" s="12">
        <v>-1589557097.0899999</v>
      </c>
      <c r="E136" s="12">
        <v>-53464780.409999996</v>
      </c>
      <c r="F136" s="23">
        <v>44410000</v>
      </c>
      <c r="G136" s="11"/>
    </row>
    <row r="137" spans="1:7" hidden="1" x14ac:dyDescent="0.25">
      <c r="A137" s="22">
        <v>44420000</v>
      </c>
      <c r="B137" s="11" t="s">
        <v>1574</v>
      </c>
      <c r="C137" s="80">
        <v>-39362625</v>
      </c>
      <c r="D137" s="12">
        <v>-4109478</v>
      </c>
      <c r="E137" s="12">
        <v>0</v>
      </c>
      <c r="F137" s="23">
        <v>44420000</v>
      </c>
      <c r="G137" s="11"/>
    </row>
    <row r="138" spans="1:7" hidden="1" x14ac:dyDescent="0.25">
      <c r="A138" s="22">
        <v>44430000</v>
      </c>
      <c r="B138" s="11" t="s">
        <v>85</v>
      </c>
      <c r="C138" s="80">
        <v>-19681312.5</v>
      </c>
      <c r="D138" s="12">
        <v>-2054739</v>
      </c>
      <c r="E138" s="12">
        <v>0</v>
      </c>
      <c r="F138" s="23">
        <v>44430000</v>
      </c>
      <c r="G138" s="11"/>
    </row>
    <row r="139" spans="1:7" hidden="1" x14ac:dyDescent="0.25">
      <c r="A139" s="22">
        <v>44540000</v>
      </c>
      <c r="B139" s="11" t="s">
        <v>638</v>
      </c>
      <c r="C139" s="80">
        <v>0</v>
      </c>
      <c r="D139" s="12">
        <v>0</v>
      </c>
      <c r="E139" s="12">
        <v>0</v>
      </c>
      <c r="F139" s="23">
        <v>44540000</v>
      </c>
      <c r="G139" s="11"/>
    </row>
    <row r="140" spans="1:7" hidden="1" x14ac:dyDescent="0.25">
      <c r="A140" s="22">
        <v>44550000</v>
      </c>
      <c r="B140" s="11" t="s">
        <v>88</v>
      </c>
      <c r="C140" s="80">
        <v>3818970628.6999998</v>
      </c>
      <c r="D140" s="12">
        <v>287523142.55999798</v>
      </c>
      <c r="E140" s="12">
        <v>1805695282.3399999</v>
      </c>
      <c r="F140" s="22">
        <v>44550000</v>
      </c>
      <c r="G140" s="11"/>
    </row>
    <row r="141" spans="1:7" hidden="1" x14ac:dyDescent="0.25">
      <c r="A141" s="22">
        <v>44551000</v>
      </c>
      <c r="B141" s="11" t="s">
        <v>1575</v>
      </c>
      <c r="C141" s="80">
        <v>0</v>
      </c>
      <c r="D141" s="12">
        <v>0</v>
      </c>
      <c r="E141" s="12">
        <v>0</v>
      </c>
      <c r="F141" s="22">
        <v>44551000</v>
      </c>
      <c r="G141" s="11"/>
    </row>
    <row r="142" spans="1:7" hidden="1" x14ac:dyDescent="0.25">
      <c r="A142" s="22">
        <v>44562000</v>
      </c>
      <c r="B142" s="11" t="s">
        <v>89</v>
      </c>
      <c r="C142" s="80">
        <v>6648127.8899999997</v>
      </c>
      <c r="D142" s="12">
        <v>81837761.730000496</v>
      </c>
      <c r="E142" s="12">
        <v>8595441.1300000008</v>
      </c>
      <c r="F142" s="22">
        <v>44562000</v>
      </c>
      <c r="G142" s="11"/>
    </row>
    <row r="143" spans="1:7" hidden="1" x14ac:dyDescent="0.25">
      <c r="A143" s="22">
        <v>44564000</v>
      </c>
      <c r="B143" s="11" t="s">
        <v>91</v>
      </c>
      <c r="C143" s="80">
        <v>207029019.88999999</v>
      </c>
      <c r="D143" s="12">
        <v>34334643.310001902</v>
      </c>
      <c r="E143" s="12">
        <v>72434752.739999995</v>
      </c>
      <c r="F143" s="22">
        <v>44564000</v>
      </c>
      <c r="G143" s="11"/>
    </row>
    <row r="144" spans="1:7" hidden="1" x14ac:dyDescent="0.25">
      <c r="A144" s="22">
        <v>44565000</v>
      </c>
      <c r="B144" s="11" t="s">
        <v>92</v>
      </c>
      <c r="C144" s="80">
        <v>0</v>
      </c>
      <c r="D144" s="12">
        <v>677420</v>
      </c>
      <c r="E144" s="12">
        <v>41876554.9500001</v>
      </c>
      <c r="F144" s="22">
        <v>44565000</v>
      </c>
      <c r="G144" s="11"/>
    </row>
    <row r="145" spans="1:7" hidden="1" x14ac:dyDescent="0.25">
      <c r="A145" s="22">
        <v>44566000</v>
      </c>
      <c r="B145" s="11" t="s">
        <v>1576</v>
      </c>
      <c r="C145" s="80">
        <v>0</v>
      </c>
      <c r="D145" s="12">
        <v>60029664.75</v>
      </c>
      <c r="E145" s="12">
        <v>0</v>
      </c>
      <c r="F145" s="22">
        <v>44566000</v>
      </c>
      <c r="G145" s="11"/>
    </row>
    <row r="146" spans="1:7" hidden="1" x14ac:dyDescent="0.25">
      <c r="A146" s="22">
        <v>44570000</v>
      </c>
      <c r="B146" s="11" t="s">
        <v>94</v>
      </c>
      <c r="C146" s="80">
        <v>0</v>
      </c>
      <c r="D146" s="12">
        <v>-1.71661376953125E-5</v>
      </c>
      <c r="E146" s="12">
        <v>0</v>
      </c>
      <c r="F146" s="23">
        <v>44570000</v>
      </c>
      <c r="G146" s="11"/>
    </row>
    <row r="147" spans="1:7" hidden="1" x14ac:dyDescent="0.25">
      <c r="A147" s="22">
        <v>44580000</v>
      </c>
      <c r="B147" s="11" t="s">
        <v>644</v>
      </c>
      <c r="C147" s="80">
        <v>0</v>
      </c>
      <c r="D147" s="12"/>
      <c r="E147" s="12">
        <v>946587982.85000002</v>
      </c>
      <c r="F147" s="23">
        <v>44580000</v>
      </c>
      <c r="G147" s="11"/>
    </row>
    <row r="148" spans="1:7" hidden="1" x14ac:dyDescent="0.25">
      <c r="A148" s="22">
        <v>45510000</v>
      </c>
      <c r="B148" s="11" t="s">
        <v>1577</v>
      </c>
      <c r="C148" s="80">
        <v>-1585486200</v>
      </c>
      <c r="D148" s="12">
        <v>-1585486200</v>
      </c>
      <c r="E148" s="40">
        <v>-2207986200</v>
      </c>
      <c r="F148" s="60">
        <v>45510000</v>
      </c>
      <c r="G148" s="11"/>
    </row>
    <row r="149" spans="1:7" hidden="1" x14ac:dyDescent="0.25">
      <c r="A149" s="22">
        <v>45520000</v>
      </c>
      <c r="B149" s="11" t="s">
        <v>1578</v>
      </c>
      <c r="C149" s="80">
        <v>-363219110.75</v>
      </c>
      <c r="D149" s="12">
        <v>-363219110.75</v>
      </c>
      <c r="E149" s="12">
        <v>-985709110.75</v>
      </c>
      <c r="F149" s="60">
        <v>45520000</v>
      </c>
      <c r="G149" s="11"/>
    </row>
    <row r="150" spans="1:7" hidden="1" x14ac:dyDescent="0.25">
      <c r="A150" s="22">
        <v>45530000</v>
      </c>
      <c r="B150" s="11" t="s">
        <v>1579</v>
      </c>
      <c r="C150" s="80">
        <v>-32148043.77</v>
      </c>
      <c r="D150" s="12">
        <v>-32148043.77</v>
      </c>
      <c r="E150" s="12">
        <v>-530148043.76999998</v>
      </c>
      <c r="F150" s="82">
        <v>45530000</v>
      </c>
      <c r="G150" s="11"/>
    </row>
    <row r="151" spans="1:7" hidden="1" x14ac:dyDescent="0.25">
      <c r="A151" s="22">
        <v>45540000</v>
      </c>
      <c r="B151" s="11" t="s">
        <v>1580</v>
      </c>
      <c r="C151" s="80">
        <v>-18670943.670000002</v>
      </c>
      <c r="D151" s="12">
        <v>-18670943.670000002</v>
      </c>
      <c r="E151" s="12">
        <v>-392170943.67000002</v>
      </c>
      <c r="F151" s="82">
        <v>45540000</v>
      </c>
      <c r="G151" s="11"/>
    </row>
    <row r="152" spans="1:7" hidden="1" x14ac:dyDescent="0.25">
      <c r="A152" s="22">
        <v>45550000</v>
      </c>
      <c r="B152" s="11" t="s">
        <v>1581</v>
      </c>
      <c r="C152" s="80">
        <v>-167588766.53999999</v>
      </c>
      <c r="D152" s="12">
        <v>-167588766.53999999</v>
      </c>
      <c r="E152" s="12">
        <v>-541088766.53999996</v>
      </c>
      <c r="F152" s="82">
        <v>45550000</v>
      </c>
      <c r="G152" s="11"/>
    </row>
    <row r="153" spans="1:7" hidden="1" x14ac:dyDescent="0.25">
      <c r="A153" s="22">
        <v>46600000</v>
      </c>
      <c r="B153" s="11" t="s">
        <v>317</v>
      </c>
      <c r="C153" s="80">
        <v>67857555.859999999</v>
      </c>
      <c r="D153" s="12">
        <v>63824895.859999999</v>
      </c>
      <c r="E153" s="12">
        <v>63824895.859999999</v>
      </c>
      <c r="F153" s="22">
        <v>46600000</v>
      </c>
      <c r="G153" s="11"/>
    </row>
    <row r="154" spans="1:7" hidden="1" x14ac:dyDescent="0.25">
      <c r="A154" s="22">
        <v>46700002</v>
      </c>
      <c r="B154" s="11" t="s">
        <v>29</v>
      </c>
      <c r="C154" s="80">
        <v>-1320655718</v>
      </c>
      <c r="D154" s="12">
        <v>-1320655718</v>
      </c>
      <c r="E154" s="12">
        <v>-1320655718</v>
      </c>
      <c r="F154" s="60">
        <v>46700002</v>
      </c>
      <c r="G154" s="11"/>
    </row>
    <row r="155" spans="1:7" hidden="1" x14ac:dyDescent="0.25">
      <c r="A155" s="22">
        <v>46700003</v>
      </c>
      <c r="B155" s="11" t="s">
        <v>145</v>
      </c>
      <c r="C155" s="80">
        <v>250000000</v>
      </c>
      <c r="D155" s="12">
        <v>-1275000000</v>
      </c>
      <c r="E155" s="12">
        <v>-1275000000</v>
      </c>
      <c r="F155" s="60">
        <v>46700002</v>
      </c>
      <c r="G155" s="11"/>
    </row>
    <row r="156" spans="1:7" hidden="1" x14ac:dyDescent="0.25">
      <c r="A156" s="22">
        <v>46700004</v>
      </c>
      <c r="B156" s="11" t="s">
        <v>13</v>
      </c>
      <c r="C156" s="80">
        <v>-120000000</v>
      </c>
      <c r="D156" s="12">
        <v>-120000000</v>
      </c>
      <c r="E156" s="12">
        <v>-120000000</v>
      </c>
      <c r="F156" s="60">
        <v>46700004</v>
      </c>
      <c r="G156" s="11"/>
    </row>
    <row r="157" spans="1:7" hidden="1" x14ac:dyDescent="0.25">
      <c r="A157" s="22">
        <v>46710070</v>
      </c>
      <c r="B157" s="11" t="s">
        <v>17</v>
      </c>
      <c r="C157" s="80">
        <v>-4454871.9400000004</v>
      </c>
      <c r="D157" s="12">
        <v>-4454871.9400000004</v>
      </c>
      <c r="E157" s="12">
        <v>-4454871.9400000004</v>
      </c>
      <c r="F157" s="60">
        <v>46710070</v>
      </c>
      <c r="G157" s="11"/>
    </row>
    <row r="158" spans="1:7" hidden="1" x14ac:dyDescent="0.25">
      <c r="A158" s="22">
        <v>48600000</v>
      </c>
      <c r="B158" s="11" t="s">
        <v>158</v>
      </c>
      <c r="C158" s="80">
        <v>344198780.12</v>
      </c>
      <c r="D158" s="12">
        <v>182701967.38999999</v>
      </c>
      <c r="E158" s="12">
        <v>143042078.21000001</v>
      </c>
      <c r="F158" s="22">
        <v>48600000</v>
      </c>
      <c r="G158" s="11"/>
    </row>
    <row r="159" spans="1:7" hidden="1" x14ac:dyDescent="0.25">
      <c r="A159" s="22">
        <v>49100000</v>
      </c>
      <c r="B159" s="11" t="s">
        <v>1324</v>
      </c>
      <c r="C159" s="80">
        <v>-42500004</v>
      </c>
      <c r="D159" s="12">
        <v>-42500004</v>
      </c>
      <c r="E159" s="12">
        <v>0</v>
      </c>
      <c r="F159" s="22">
        <v>49100000</v>
      </c>
      <c r="G159" s="11"/>
    </row>
    <row r="160" spans="1:7" hidden="1" x14ac:dyDescent="0.25">
      <c r="A160" s="22">
        <v>51211000</v>
      </c>
      <c r="B160" s="11" t="s">
        <v>343</v>
      </c>
      <c r="C160" s="80">
        <v>256236454.43000001</v>
      </c>
      <c r="D160" s="12">
        <v>-1621051649.28</v>
      </c>
      <c r="E160" s="12">
        <v>-1547209137.6900001</v>
      </c>
      <c r="F160" s="22">
        <v>51211000</v>
      </c>
      <c r="G160" s="11"/>
    </row>
    <row r="161" spans="1:7" hidden="1" x14ac:dyDescent="0.25">
      <c r="A161" s="22">
        <v>51211100</v>
      </c>
      <c r="B161" s="11" t="s">
        <v>159</v>
      </c>
      <c r="C161" s="80">
        <v>-56505168.899999999</v>
      </c>
      <c r="D161" s="12">
        <v>-2448125027.29001</v>
      </c>
      <c r="E161" s="12">
        <v>586636532.43999898</v>
      </c>
      <c r="F161" s="60">
        <v>51211100</v>
      </c>
      <c r="G161" s="11"/>
    </row>
    <row r="162" spans="1:7" hidden="1" x14ac:dyDescent="0.25">
      <c r="A162" s="22">
        <v>51800000</v>
      </c>
      <c r="B162" s="11" t="s">
        <v>408</v>
      </c>
      <c r="C162" s="80">
        <v>0</v>
      </c>
      <c r="D162" s="12">
        <v>-8000000000</v>
      </c>
      <c r="E162" s="12">
        <v>0</v>
      </c>
      <c r="F162" s="60">
        <v>51800000</v>
      </c>
      <c r="G162" s="11"/>
    </row>
    <row r="163" spans="1:7" hidden="1" x14ac:dyDescent="0.25">
      <c r="A163" s="22">
        <v>53100000</v>
      </c>
      <c r="B163" s="11" t="s">
        <v>160</v>
      </c>
      <c r="C163" s="80">
        <v>6520</v>
      </c>
      <c r="D163" s="12">
        <v>520</v>
      </c>
      <c r="E163" s="12">
        <v>2591340</v>
      </c>
      <c r="F163" s="22">
        <v>53100000</v>
      </c>
      <c r="G163" s="11"/>
    </row>
    <row r="164" spans="1:7" hidden="1" x14ac:dyDescent="0.25">
      <c r="A164" s="22">
        <v>53200000</v>
      </c>
      <c r="B164" s="11" t="s">
        <v>1582</v>
      </c>
      <c r="C164" s="80">
        <v>0</v>
      </c>
      <c r="D164" s="12">
        <v>0</v>
      </c>
      <c r="E164" s="12">
        <v>0</v>
      </c>
      <c r="F164" s="22">
        <v>53200000</v>
      </c>
      <c r="G164" s="11"/>
    </row>
    <row r="165" spans="1:7" hidden="1" x14ac:dyDescent="0.25">
      <c r="A165" s="22">
        <v>53300000</v>
      </c>
      <c r="B165" s="11" t="s">
        <v>1583</v>
      </c>
      <c r="C165" s="80">
        <v>165</v>
      </c>
      <c r="D165" s="12">
        <v>595336</v>
      </c>
      <c r="E165" s="12">
        <v>0</v>
      </c>
      <c r="F165" s="22">
        <v>53300000</v>
      </c>
      <c r="G165" s="11"/>
    </row>
    <row r="166" spans="1:7" hidden="1" x14ac:dyDescent="0.25">
      <c r="A166" s="22">
        <v>53600000</v>
      </c>
      <c r="B166" s="11" t="s">
        <v>1584</v>
      </c>
      <c r="C166" s="80">
        <v>1682254.17</v>
      </c>
      <c r="D166" s="12">
        <v>2738765.63</v>
      </c>
      <c r="E166" s="12">
        <v>0</v>
      </c>
      <c r="F166" s="22">
        <v>53600000</v>
      </c>
      <c r="G166" s="11"/>
    </row>
    <row r="167" spans="1:7" hidden="1" x14ac:dyDescent="0.25">
      <c r="A167" s="22">
        <v>58000000</v>
      </c>
      <c r="B167" s="11" t="s">
        <v>163</v>
      </c>
      <c r="C167" s="80">
        <v>0</v>
      </c>
      <c r="D167" s="12">
        <v>0</v>
      </c>
      <c r="E167" s="12">
        <v>0</v>
      </c>
      <c r="F167" s="22">
        <v>58000000</v>
      </c>
      <c r="G167" s="11"/>
    </row>
    <row r="168" spans="1:7" hidden="1" x14ac:dyDescent="0.25">
      <c r="A168" s="22">
        <v>60101000</v>
      </c>
      <c r="B168" s="11" t="s">
        <v>360</v>
      </c>
      <c r="C168" s="80">
        <v>249801239020.04999</v>
      </c>
      <c r="D168" s="12">
        <v>75951400397.070007</v>
      </c>
      <c r="E168" s="12">
        <v>51563196368.309998</v>
      </c>
      <c r="F168" s="22">
        <v>60101000</v>
      </c>
      <c r="G168" s="11"/>
    </row>
    <row r="169" spans="1:7" hidden="1" x14ac:dyDescent="0.25">
      <c r="A169" s="22">
        <v>60201000</v>
      </c>
      <c r="B169" s="11" t="s">
        <v>363</v>
      </c>
      <c r="C169" s="80">
        <v>3981204200</v>
      </c>
      <c r="D169" s="12">
        <v>2267735500</v>
      </c>
      <c r="E169" s="12">
        <v>322604166.67000002</v>
      </c>
      <c r="F169" s="22">
        <v>60201000</v>
      </c>
      <c r="G169" s="11"/>
    </row>
    <row r="170" spans="1:7" hidden="1" x14ac:dyDescent="0.25">
      <c r="A170" s="22">
        <v>60202000</v>
      </c>
      <c r="B170" s="81" t="s">
        <v>169</v>
      </c>
      <c r="C170" s="80">
        <v>0</v>
      </c>
      <c r="D170" s="12"/>
      <c r="E170" s="12">
        <v>1769839.78</v>
      </c>
      <c r="F170" s="22">
        <v>60201000</v>
      </c>
      <c r="G170" s="11"/>
    </row>
    <row r="171" spans="1:7" hidden="1" x14ac:dyDescent="0.25">
      <c r="A171" s="22">
        <v>60203000</v>
      </c>
      <c r="B171" s="11" t="s">
        <v>1585</v>
      </c>
      <c r="C171" s="80">
        <v>4459874</v>
      </c>
      <c r="D171" s="12">
        <v>12685642</v>
      </c>
      <c r="E171" s="12">
        <v>35000</v>
      </c>
      <c r="F171" s="22">
        <v>60203000</v>
      </c>
      <c r="G171" s="11"/>
    </row>
    <row r="172" spans="1:7" hidden="1" x14ac:dyDescent="0.25">
      <c r="A172" s="22">
        <v>60204000</v>
      </c>
      <c r="B172" s="11" t="s">
        <v>1586</v>
      </c>
      <c r="C172" s="80">
        <v>4511108.33</v>
      </c>
      <c r="D172" s="12">
        <v>12196925</v>
      </c>
      <c r="E172" s="12">
        <v>0</v>
      </c>
      <c r="F172" s="22">
        <v>60204000</v>
      </c>
      <c r="G172" s="11"/>
    </row>
    <row r="173" spans="1:7" hidden="1" x14ac:dyDescent="0.25">
      <c r="A173" s="22">
        <v>60205000</v>
      </c>
      <c r="B173" s="11" t="s">
        <v>1587</v>
      </c>
      <c r="C173" s="80">
        <v>8689000</v>
      </c>
      <c r="D173" s="12">
        <v>63216160.640000001</v>
      </c>
      <c r="E173" s="12">
        <v>29060255.530000001</v>
      </c>
      <c r="F173" s="22">
        <v>60205000</v>
      </c>
      <c r="G173" s="11"/>
    </row>
    <row r="174" spans="1:7" hidden="1" x14ac:dyDescent="0.25">
      <c r="A174" s="22">
        <v>60205200</v>
      </c>
      <c r="B174" s="11" t="s">
        <v>366</v>
      </c>
      <c r="C174" s="80">
        <v>0</v>
      </c>
      <c r="D174" s="12">
        <v>238000</v>
      </c>
      <c r="E174" s="12">
        <v>0</v>
      </c>
      <c r="F174" s="22">
        <v>60205200</v>
      </c>
      <c r="G174" s="11"/>
    </row>
    <row r="175" spans="1:7" hidden="1" x14ac:dyDescent="0.25">
      <c r="A175" s="22">
        <v>60206000</v>
      </c>
      <c r="B175" s="11" t="s">
        <v>368</v>
      </c>
      <c r="C175" s="80">
        <v>43324140.460000001</v>
      </c>
      <c r="D175" s="12">
        <v>2535036.2599999998</v>
      </c>
      <c r="E175" s="12">
        <v>0</v>
      </c>
      <c r="F175" s="22">
        <v>60206000</v>
      </c>
      <c r="G175" s="11"/>
    </row>
    <row r="176" spans="1:7" hidden="1" x14ac:dyDescent="0.25">
      <c r="A176" s="22">
        <v>60223000</v>
      </c>
      <c r="B176" s="11" t="s">
        <v>1588</v>
      </c>
      <c r="C176" s="80">
        <v>299250837.37</v>
      </c>
      <c r="D176" s="12">
        <v>220605597.25999999</v>
      </c>
      <c r="E176" s="12">
        <v>0</v>
      </c>
      <c r="F176" s="22">
        <v>60206000</v>
      </c>
      <c r="G176" s="11"/>
    </row>
    <row r="177" spans="1:7" hidden="1" x14ac:dyDescent="0.25">
      <c r="A177" s="22">
        <v>60301000</v>
      </c>
      <c r="B177" s="11" t="s">
        <v>1589</v>
      </c>
      <c r="C177" s="80">
        <v>-26790606068.060001</v>
      </c>
      <c r="D177" s="12">
        <v>19373546041.450001</v>
      </c>
      <c r="E177" s="12">
        <v>-42074166803.110001</v>
      </c>
      <c r="F177" s="60">
        <v>60301000</v>
      </c>
      <c r="G177" s="11"/>
    </row>
    <row r="178" spans="1:7" hidden="1" x14ac:dyDescent="0.25">
      <c r="A178" s="22">
        <v>60302000</v>
      </c>
      <c r="B178" s="11" t="s">
        <v>1590</v>
      </c>
      <c r="C178" s="80">
        <v>-1181078114.4000001</v>
      </c>
      <c r="D178" s="12">
        <v>-327485029.5</v>
      </c>
      <c r="E178" s="12">
        <v>-28664200</v>
      </c>
      <c r="F178" s="60">
        <v>60302000</v>
      </c>
      <c r="G178" s="11"/>
    </row>
    <row r="179" spans="1:7" hidden="1" x14ac:dyDescent="0.25">
      <c r="A179" s="22">
        <v>60400000</v>
      </c>
      <c r="B179" s="11" t="s">
        <v>521</v>
      </c>
      <c r="C179" s="80">
        <v>0</v>
      </c>
      <c r="D179" s="12">
        <v>9359000</v>
      </c>
      <c r="E179" s="12">
        <v>866333.33</v>
      </c>
      <c r="F179" s="60">
        <v>60400000</v>
      </c>
      <c r="G179" s="11"/>
    </row>
    <row r="180" spans="1:7" hidden="1" x14ac:dyDescent="0.25">
      <c r="A180" s="22">
        <v>60601000</v>
      </c>
      <c r="B180" s="11" t="s">
        <v>164</v>
      </c>
      <c r="C180" s="80">
        <v>0</v>
      </c>
      <c r="D180" s="12">
        <v>1717745650.6900001</v>
      </c>
      <c r="E180" s="12">
        <v>303807913.11000001</v>
      </c>
      <c r="F180" s="60">
        <v>60601000</v>
      </c>
      <c r="G180" s="11"/>
    </row>
    <row r="181" spans="1:7" hidden="1" x14ac:dyDescent="0.25">
      <c r="A181" s="22">
        <v>60602000</v>
      </c>
      <c r="B181" s="11" t="s">
        <v>165</v>
      </c>
      <c r="C181" s="80">
        <v>734000</v>
      </c>
      <c r="D181" s="12">
        <v>44955038.030000001</v>
      </c>
      <c r="E181" s="12">
        <v>32031748.219999999</v>
      </c>
      <c r="F181" s="60">
        <v>60602000</v>
      </c>
      <c r="G181" s="11"/>
    </row>
    <row r="182" spans="1:7" hidden="1" x14ac:dyDescent="0.25">
      <c r="A182" s="22">
        <v>60605000</v>
      </c>
      <c r="B182" s="11" t="s">
        <v>167</v>
      </c>
      <c r="C182" s="80">
        <v>11399053.33</v>
      </c>
      <c r="D182" s="12">
        <v>38000</v>
      </c>
      <c r="E182" s="12">
        <v>34009604.079999998</v>
      </c>
      <c r="F182" s="60">
        <v>60605000</v>
      </c>
      <c r="G182" s="11"/>
    </row>
    <row r="183" spans="1:7" hidden="1" x14ac:dyDescent="0.25">
      <c r="A183" s="22">
        <v>60607000</v>
      </c>
      <c r="B183" s="11" t="s">
        <v>385</v>
      </c>
      <c r="C183" s="80">
        <v>0</v>
      </c>
      <c r="D183" s="12">
        <v>230000</v>
      </c>
      <c r="E183" s="12">
        <v>1577500</v>
      </c>
      <c r="F183" s="60">
        <v>60607000</v>
      </c>
      <c r="G183" s="11"/>
    </row>
    <row r="184" spans="1:7" hidden="1" x14ac:dyDescent="0.25">
      <c r="A184" s="22">
        <v>60608000</v>
      </c>
      <c r="B184" s="11" t="s">
        <v>170</v>
      </c>
      <c r="C184" s="80">
        <v>0</v>
      </c>
      <c r="D184" s="12">
        <v>174110</v>
      </c>
      <c r="E184" s="12">
        <v>233240</v>
      </c>
      <c r="F184" s="60">
        <v>60608000</v>
      </c>
      <c r="G184" s="11"/>
    </row>
    <row r="185" spans="1:7" hidden="1" x14ac:dyDescent="0.25">
      <c r="A185" s="22">
        <v>60609000</v>
      </c>
      <c r="B185" s="11" t="s">
        <v>171</v>
      </c>
      <c r="C185" s="80">
        <v>0</v>
      </c>
      <c r="D185" s="12"/>
      <c r="E185" s="12">
        <v>60834821.149999999</v>
      </c>
      <c r="F185" s="60">
        <v>60609000</v>
      </c>
      <c r="G185" s="11"/>
    </row>
    <row r="186" spans="1:7" hidden="1" x14ac:dyDescent="0.25">
      <c r="A186" s="22">
        <v>60612000</v>
      </c>
      <c r="B186" s="11" t="s">
        <v>1591</v>
      </c>
      <c r="C186" s="80">
        <v>162377448.74000001</v>
      </c>
      <c r="D186" s="12">
        <v>6457393.5700000003</v>
      </c>
      <c r="E186" s="12">
        <v>0</v>
      </c>
      <c r="F186" s="60">
        <v>60609000</v>
      </c>
      <c r="G186" s="11"/>
    </row>
    <row r="187" spans="1:7" hidden="1" x14ac:dyDescent="0.25">
      <c r="A187" s="22">
        <v>60630000</v>
      </c>
      <c r="B187" s="11" t="s">
        <v>1592</v>
      </c>
      <c r="C187" s="80">
        <v>19215153.079999998</v>
      </c>
      <c r="D187" s="12">
        <v>14579680.689999999</v>
      </c>
      <c r="E187" s="12">
        <v>0</v>
      </c>
      <c r="F187" s="60">
        <v>60630000</v>
      </c>
      <c r="G187" s="11"/>
    </row>
    <row r="188" spans="1:7" hidden="1" x14ac:dyDescent="0.25">
      <c r="A188" s="22">
        <v>60631000</v>
      </c>
      <c r="B188" s="11" t="s">
        <v>1593</v>
      </c>
      <c r="C188" s="80">
        <v>8253553.6500000004</v>
      </c>
      <c r="D188" s="12">
        <v>244500</v>
      </c>
      <c r="E188" s="12">
        <v>0</v>
      </c>
      <c r="F188" s="60">
        <v>60630000</v>
      </c>
      <c r="G188" s="11"/>
    </row>
    <row r="189" spans="1:7" hidden="1" x14ac:dyDescent="0.25">
      <c r="A189" s="22">
        <v>60636000</v>
      </c>
      <c r="B189" s="11" t="s">
        <v>1594</v>
      </c>
      <c r="C189" s="80">
        <v>3857892</v>
      </c>
      <c r="D189" s="12">
        <v>3515000</v>
      </c>
      <c r="E189" s="12">
        <v>0</v>
      </c>
      <c r="F189" s="60">
        <v>60630000</v>
      </c>
      <c r="G189" s="11"/>
    </row>
    <row r="190" spans="1:7" hidden="1" x14ac:dyDescent="0.25">
      <c r="A190" s="22">
        <v>60640000</v>
      </c>
      <c r="B190" s="11" t="s">
        <v>1595</v>
      </c>
      <c r="C190" s="80">
        <v>9150394.1699999999</v>
      </c>
      <c r="D190" s="12">
        <v>7168094.46</v>
      </c>
      <c r="E190" s="12">
        <v>0</v>
      </c>
      <c r="F190" s="60">
        <v>60640000</v>
      </c>
      <c r="G190" s="11"/>
    </row>
    <row r="191" spans="1:7" hidden="1" x14ac:dyDescent="0.25">
      <c r="A191" s="22">
        <v>60801000</v>
      </c>
      <c r="B191" s="11" t="s">
        <v>390</v>
      </c>
      <c r="C191" s="80">
        <v>44071140.259999998</v>
      </c>
      <c r="D191" s="12">
        <v>320741638.75</v>
      </c>
      <c r="E191" s="12">
        <v>1917790</v>
      </c>
      <c r="F191" s="22">
        <v>60801000</v>
      </c>
      <c r="G191" s="11"/>
    </row>
    <row r="192" spans="1:7" hidden="1" x14ac:dyDescent="0.25">
      <c r="A192" s="22">
        <v>60803000</v>
      </c>
      <c r="B192" s="11" t="s">
        <v>394</v>
      </c>
      <c r="C192" s="80">
        <v>34853357.420000002</v>
      </c>
      <c r="D192" s="12">
        <v>101656389</v>
      </c>
      <c r="E192" s="12">
        <v>519660165.43000001</v>
      </c>
      <c r="F192" s="22">
        <v>60803000</v>
      </c>
      <c r="G192" s="11"/>
    </row>
    <row r="193" spans="1:7" hidden="1" x14ac:dyDescent="0.25">
      <c r="A193" s="22">
        <v>60804000</v>
      </c>
      <c r="B193" s="11" t="s">
        <v>396</v>
      </c>
      <c r="C193" s="80">
        <v>6493674229.54</v>
      </c>
      <c r="D193" s="12">
        <v>290936852.13999999</v>
      </c>
      <c r="E193" s="12">
        <v>464778674.67000002</v>
      </c>
      <c r="F193" s="22">
        <v>60804000</v>
      </c>
      <c r="G193" s="11"/>
    </row>
    <row r="194" spans="1:7" hidden="1" x14ac:dyDescent="0.25">
      <c r="A194" s="22">
        <v>60806000</v>
      </c>
      <c r="B194" s="11" t="s">
        <v>398</v>
      </c>
      <c r="C194" s="80">
        <v>0</v>
      </c>
      <c r="D194" s="12">
        <v>463805123.13999999</v>
      </c>
      <c r="E194" s="12">
        <v>51254108.549999997</v>
      </c>
      <c r="F194" s="22">
        <v>60806000</v>
      </c>
      <c r="G194" s="11"/>
    </row>
    <row r="195" spans="1:7" hidden="1" x14ac:dyDescent="0.25">
      <c r="A195" s="22">
        <v>60808000</v>
      </c>
      <c r="B195" s="11" t="s">
        <v>399</v>
      </c>
      <c r="C195" s="80">
        <v>41133296.310000002</v>
      </c>
      <c r="D195" s="12">
        <v>2198258450.6700001</v>
      </c>
      <c r="E195" s="12">
        <v>685960754.10000002</v>
      </c>
      <c r="F195" s="22">
        <v>60808000</v>
      </c>
      <c r="G195" s="11"/>
    </row>
    <row r="196" spans="1:7" hidden="1" x14ac:dyDescent="0.25">
      <c r="A196" s="22">
        <v>60811000</v>
      </c>
      <c r="B196" s="11" t="s">
        <v>401</v>
      </c>
      <c r="C196" s="80">
        <v>124206372</v>
      </c>
      <c r="D196" s="12">
        <v>57349637</v>
      </c>
      <c r="E196" s="12">
        <v>116023766.53</v>
      </c>
      <c r="F196" s="22">
        <v>60811000</v>
      </c>
      <c r="G196" s="11"/>
    </row>
    <row r="197" spans="1:7" hidden="1" x14ac:dyDescent="0.25">
      <c r="A197" s="22">
        <v>60811100</v>
      </c>
      <c r="B197" s="11" t="s">
        <v>1393</v>
      </c>
      <c r="C197" s="80">
        <v>398832105</v>
      </c>
      <c r="D197" s="12">
        <v>418359958.55000001</v>
      </c>
      <c r="E197" s="12">
        <v>37342772.990000002</v>
      </c>
      <c r="F197" s="22">
        <v>60811100</v>
      </c>
      <c r="G197" s="11"/>
    </row>
    <row r="198" spans="1:7" hidden="1" x14ac:dyDescent="0.25">
      <c r="A198" s="22">
        <v>60812000</v>
      </c>
      <c r="B198" s="11" t="s">
        <v>403</v>
      </c>
      <c r="C198" s="80">
        <v>502290420</v>
      </c>
      <c r="D198" s="12">
        <v>407718279</v>
      </c>
      <c r="E198" s="12">
        <v>134631127</v>
      </c>
      <c r="F198" s="22">
        <v>60812000</v>
      </c>
      <c r="G198" s="11"/>
    </row>
    <row r="199" spans="1:7" hidden="1" x14ac:dyDescent="0.25">
      <c r="A199" s="22">
        <v>60880000</v>
      </c>
      <c r="B199" s="11" t="s">
        <v>988</v>
      </c>
      <c r="C199" s="80">
        <v>2906400</v>
      </c>
      <c r="D199" s="12">
        <v>24792</v>
      </c>
      <c r="E199" s="12">
        <v>0</v>
      </c>
      <c r="F199" s="22">
        <v>60880000</v>
      </c>
      <c r="G199" s="11"/>
    </row>
    <row r="200" spans="1:7" hidden="1" x14ac:dyDescent="0.25">
      <c r="A200" s="22">
        <v>61301000</v>
      </c>
      <c r="B200" s="11" t="s">
        <v>1397</v>
      </c>
      <c r="C200" s="80">
        <v>322133333.31999999</v>
      </c>
      <c r="D200" s="12">
        <v>230421574.84</v>
      </c>
      <c r="E200" s="12">
        <v>214941315.46000001</v>
      </c>
      <c r="F200" s="22">
        <v>61301000</v>
      </c>
      <c r="G200" s="11"/>
    </row>
    <row r="201" spans="1:7" hidden="1" x14ac:dyDescent="0.25">
      <c r="A201" s="22">
        <v>61302000</v>
      </c>
      <c r="B201" s="11" t="s">
        <v>406</v>
      </c>
      <c r="C201" s="80">
        <v>47521975.899999999</v>
      </c>
      <c r="D201" s="12">
        <v>15818800</v>
      </c>
      <c r="E201" s="12">
        <v>379041651.32999998</v>
      </c>
      <c r="F201" s="22">
        <v>61302000</v>
      </c>
      <c r="G201" s="11"/>
    </row>
    <row r="202" spans="1:7" hidden="1" x14ac:dyDescent="0.25">
      <c r="A202" s="22">
        <v>61400000</v>
      </c>
      <c r="B202" s="11" t="s">
        <v>739</v>
      </c>
      <c r="C202" s="80">
        <v>26019176.670000002</v>
      </c>
      <c r="D202" s="12">
        <v>4390053.78</v>
      </c>
      <c r="E202" s="12">
        <v>0</v>
      </c>
      <c r="F202" s="22">
        <v>61400000</v>
      </c>
      <c r="G202" s="11"/>
    </row>
    <row r="203" spans="1:7" hidden="1" x14ac:dyDescent="0.25">
      <c r="A203" s="22">
        <v>61500000</v>
      </c>
      <c r="B203" s="11" t="s">
        <v>1596</v>
      </c>
      <c r="C203" s="80">
        <v>26881413</v>
      </c>
      <c r="D203" s="12">
        <v>26265249.199999999</v>
      </c>
      <c r="E203" s="12">
        <v>9210000</v>
      </c>
      <c r="F203" s="22">
        <v>61500000</v>
      </c>
      <c r="G203" s="11"/>
    </row>
    <row r="204" spans="1:7" hidden="1" x14ac:dyDescent="0.25">
      <c r="A204" s="22">
        <v>61501000</v>
      </c>
      <c r="B204" s="11" t="s">
        <v>178</v>
      </c>
      <c r="C204" s="80">
        <v>0</v>
      </c>
      <c r="D204" s="12">
        <v>132000</v>
      </c>
      <c r="E204" s="12">
        <v>0</v>
      </c>
      <c r="F204" s="22">
        <v>61501000</v>
      </c>
      <c r="G204" s="11"/>
    </row>
    <row r="205" spans="1:7" hidden="1" x14ac:dyDescent="0.25">
      <c r="A205" s="22">
        <v>61503000</v>
      </c>
      <c r="B205" s="11" t="s">
        <v>1597</v>
      </c>
      <c r="C205" s="80">
        <v>24185806.620000001</v>
      </c>
      <c r="D205" s="12">
        <v>29683251.149999999</v>
      </c>
      <c r="E205" s="12">
        <v>7530177.0800000001</v>
      </c>
      <c r="F205" s="22">
        <v>61503000</v>
      </c>
      <c r="G205" s="11"/>
    </row>
    <row r="206" spans="1:7" hidden="1" x14ac:dyDescent="0.25">
      <c r="A206" s="22">
        <v>61602000</v>
      </c>
      <c r="B206" s="11" t="s">
        <v>418</v>
      </c>
      <c r="C206" s="80">
        <v>71580440.640000001</v>
      </c>
      <c r="D206" s="12">
        <v>203740514.41</v>
      </c>
      <c r="E206" s="12">
        <v>12826975.15</v>
      </c>
      <c r="F206" s="22">
        <v>61602000</v>
      </c>
      <c r="G206" s="11"/>
    </row>
    <row r="207" spans="1:7" hidden="1" x14ac:dyDescent="0.25">
      <c r="A207" s="22">
        <v>61603000</v>
      </c>
      <c r="B207" s="11" t="s">
        <v>1598</v>
      </c>
      <c r="C207" s="80">
        <v>1213676.97</v>
      </c>
      <c r="D207" s="12">
        <v>1100484.44</v>
      </c>
      <c r="E207" s="12">
        <v>0</v>
      </c>
      <c r="F207" s="22">
        <v>61603000</v>
      </c>
      <c r="G207" s="11"/>
    </row>
    <row r="208" spans="1:7" hidden="1" x14ac:dyDescent="0.25">
      <c r="A208" s="22">
        <v>61604000</v>
      </c>
      <c r="B208" s="11" t="s">
        <v>183</v>
      </c>
      <c r="C208" s="80">
        <v>24756941.73</v>
      </c>
      <c r="D208" s="12">
        <v>31792114.190000001</v>
      </c>
      <c r="E208" s="12">
        <v>2016146697.1199999</v>
      </c>
      <c r="F208" s="22">
        <v>61604000</v>
      </c>
      <c r="G208" s="11"/>
    </row>
    <row r="209" spans="1:7" hidden="1" x14ac:dyDescent="0.25">
      <c r="A209" s="22">
        <v>61605000</v>
      </c>
      <c r="B209" s="11" t="s">
        <v>1599</v>
      </c>
      <c r="C209" s="80">
        <v>0</v>
      </c>
      <c r="D209" s="12">
        <v>151394981.36000001</v>
      </c>
      <c r="E209" s="12">
        <v>0</v>
      </c>
      <c r="F209" s="22">
        <v>61604000</v>
      </c>
      <c r="G209" s="11"/>
    </row>
    <row r="210" spans="1:7" hidden="1" x14ac:dyDescent="0.25">
      <c r="A210" s="22">
        <v>61802000</v>
      </c>
      <c r="B210" s="11" t="s">
        <v>185</v>
      </c>
      <c r="C210" s="80">
        <v>150000</v>
      </c>
      <c r="D210" s="12">
        <v>72000</v>
      </c>
      <c r="E210" s="12">
        <v>18000</v>
      </c>
      <c r="F210" s="22">
        <v>61802000</v>
      </c>
      <c r="G210" s="11"/>
    </row>
    <row r="211" spans="1:7" hidden="1" x14ac:dyDescent="0.25">
      <c r="A211" s="22">
        <v>62100000</v>
      </c>
      <c r="B211" s="11" t="s">
        <v>1600</v>
      </c>
      <c r="C211" s="80">
        <v>198963240</v>
      </c>
      <c r="D211" s="12">
        <v>311576563</v>
      </c>
      <c r="E211" s="12">
        <v>98340551.010000005</v>
      </c>
      <c r="F211" s="22">
        <v>62100000</v>
      </c>
      <c r="G211" s="11"/>
    </row>
    <row r="212" spans="1:7" hidden="1" x14ac:dyDescent="0.25">
      <c r="A212" s="22">
        <v>62102000</v>
      </c>
      <c r="B212" s="11" t="s">
        <v>423</v>
      </c>
      <c r="C212" s="80">
        <v>38880200</v>
      </c>
      <c r="D212" s="12">
        <v>8532050</v>
      </c>
      <c r="E212" s="12">
        <v>0</v>
      </c>
      <c r="F212" s="22">
        <v>62102000</v>
      </c>
      <c r="G212" s="11"/>
    </row>
    <row r="213" spans="1:7" hidden="1" x14ac:dyDescent="0.25">
      <c r="A213" s="22">
        <v>62110000</v>
      </c>
      <c r="B213" s="11" t="s">
        <v>1601</v>
      </c>
      <c r="C213" s="80">
        <v>977711032.67999995</v>
      </c>
      <c r="D213" s="12">
        <v>45645495</v>
      </c>
      <c r="E213" s="12">
        <v>0</v>
      </c>
      <c r="F213" s="22">
        <v>62102000</v>
      </c>
      <c r="G213" s="11"/>
    </row>
    <row r="214" spans="1:7" hidden="1" x14ac:dyDescent="0.25">
      <c r="A214" s="22">
        <v>62202000</v>
      </c>
      <c r="B214" s="11" t="s">
        <v>1602</v>
      </c>
      <c r="C214" s="80">
        <v>0</v>
      </c>
      <c r="D214" s="12">
        <v>20146833</v>
      </c>
      <c r="E214" s="12">
        <v>0</v>
      </c>
      <c r="F214" s="22">
        <v>62202000</v>
      </c>
      <c r="G214" s="11"/>
    </row>
    <row r="215" spans="1:7" hidden="1" x14ac:dyDescent="0.25">
      <c r="A215" s="22">
        <v>62203000</v>
      </c>
      <c r="B215" s="11" t="s">
        <v>189</v>
      </c>
      <c r="C215" s="80">
        <v>16602000</v>
      </c>
      <c r="D215" s="12">
        <v>15300000</v>
      </c>
      <c r="E215" s="12">
        <v>7224000</v>
      </c>
      <c r="F215" s="22">
        <v>62203000</v>
      </c>
      <c r="G215" s="11"/>
    </row>
    <row r="216" spans="1:7" hidden="1" x14ac:dyDescent="0.25">
      <c r="A216" s="22">
        <v>62204000</v>
      </c>
      <c r="B216" s="11" t="s">
        <v>190</v>
      </c>
      <c r="C216" s="80">
        <v>60250000</v>
      </c>
      <c r="D216" s="12">
        <v>551593768.92999995</v>
      </c>
      <c r="E216" s="12">
        <v>0</v>
      </c>
      <c r="F216" s="22">
        <v>62204000</v>
      </c>
      <c r="G216" s="11"/>
    </row>
    <row r="217" spans="1:7" hidden="1" x14ac:dyDescent="0.25">
      <c r="A217" s="22">
        <v>62205000</v>
      </c>
      <c r="B217" s="11" t="s">
        <v>425</v>
      </c>
      <c r="C217" s="80">
        <v>45471580</v>
      </c>
      <c r="D217" s="12">
        <v>12213600</v>
      </c>
      <c r="E217" s="12">
        <v>0</v>
      </c>
      <c r="F217" s="22">
        <v>62204000</v>
      </c>
      <c r="G217" s="11"/>
    </row>
    <row r="218" spans="1:7" hidden="1" x14ac:dyDescent="0.25">
      <c r="A218" s="22">
        <v>62260000</v>
      </c>
      <c r="B218" s="11" t="s">
        <v>1603</v>
      </c>
      <c r="C218" s="80">
        <v>0</v>
      </c>
      <c r="D218" s="12">
        <v>4459334</v>
      </c>
      <c r="E218" s="12">
        <v>0</v>
      </c>
      <c r="F218" s="22">
        <v>62204000</v>
      </c>
      <c r="G218" s="11"/>
    </row>
    <row r="219" spans="1:7" hidden="1" x14ac:dyDescent="0.25">
      <c r="A219" s="22">
        <v>62208000</v>
      </c>
      <c r="B219" s="11" t="s">
        <v>190</v>
      </c>
      <c r="C219" s="80">
        <v>0</v>
      </c>
      <c r="D219" s="12"/>
      <c r="E219" s="12">
        <v>53662766</v>
      </c>
      <c r="F219" s="22">
        <v>62208000</v>
      </c>
      <c r="G219" s="11"/>
    </row>
    <row r="220" spans="1:7" hidden="1" x14ac:dyDescent="0.25">
      <c r="A220" s="22">
        <v>62301000</v>
      </c>
      <c r="B220" s="11" t="s">
        <v>191</v>
      </c>
      <c r="C220" s="80">
        <v>6290469</v>
      </c>
      <c r="D220" s="12">
        <v>5588067</v>
      </c>
      <c r="E220" s="12">
        <v>80000</v>
      </c>
      <c r="F220" s="22">
        <v>62301000</v>
      </c>
      <c r="G220" s="11"/>
    </row>
    <row r="221" spans="1:7" hidden="1" x14ac:dyDescent="0.25">
      <c r="A221" s="22">
        <v>62302000</v>
      </c>
      <c r="B221" s="11" t="s">
        <v>1604</v>
      </c>
      <c r="C221" s="80">
        <v>33333333.329999998</v>
      </c>
      <c r="D221" s="12">
        <v>40000000</v>
      </c>
      <c r="E221" s="12">
        <v>0</v>
      </c>
      <c r="F221" s="22">
        <v>62302000</v>
      </c>
      <c r="G221" s="11"/>
    </row>
    <row r="222" spans="1:7" hidden="1" x14ac:dyDescent="0.25">
      <c r="A222" s="22">
        <v>62303000</v>
      </c>
      <c r="B222" s="11" t="s">
        <v>193</v>
      </c>
      <c r="C222" s="80">
        <v>15546950</v>
      </c>
      <c r="D222" s="12">
        <v>1857710</v>
      </c>
      <c r="E222" s="12">
        <v>6412000</v>
      </c>
      <c r="F222" s="22">
        <v>62303000</v>
      </c>
      <c r="G222" s="11"/>
    </row>
    <row r="223" spans="1:7" hidden="1" x14ac:dyDescent="0.25">
      <c r="A223" s="22">
        <v>62401000</v>
      </c>
      <c r="B223" s="11" t="s">
        <v>1605</v>
      </c>
      <c r="C223" s="80">
        <v>0</v>
      </c>
      <c r="D223" s="12">
        <v>22900040</v>
      </c>
      <c r="E223" s="12">
        <v>207416667</v>
      </c>
      <c r="F223" s="22">
        <v>62401000</v>
      </c>
      <c r="G223" s="11"/>
    </row>
    <row r="224" spans="1:7" hidden="1" x14ac:dyDescent="0.25">
      <c r="A224" s="22">
        <v>62402000</v>
      </c>
      <c r="B224" s="11" t="s">
        <v>434</v>
      </c>
      <c r="C224" s="80">
        <v>1575772166.3399999</v>
      </c>
      <c r="D224" s="12">
        <v>249397046.00999999</v>
      </c>
      <c r="E224" s="12">
        <v>0</v>
      </c>
      <c r="F224" s="22">
        <v>62402000</v>
      </c>
      <c r="G224" s="11"/>
    </row>
    <row r="225" spans="1:7" hidden="1" x14ac:dyDescent="0.25">
      <c r="A225" s="22">
        <v>62403000</v>
      </c>
      <c r="B225" s="11" t="s">
        <v>435</v>
      </c>
      <c r="C225" s="80">
        <v>675531821.60000002</v>
      </c>
      <c r="D225" s="12">
        <v>644462056</v>
      </c>
      <c r="E225" s="12">
        <v>0</v>
      </c>
      <c r="F225" s="22">
        <v>62403000</v>
      </c>
      <c r="G225" s="11"/>
    </row>
    <row r="226" spans="1:7" hidden="1" x14ac:dyDescent="0.25">
      <c r="A226" s="22">
        <v>62501000</v>
      </c>
      <c r="B226" s="11" t="s">
        <v>195</v>
      </c>
      <c r="C226" s="80">
        <v>205459758.5</v>
      </c>
      <c r="D226" s="12">
        <v>140954898</v>
      </c>
      <c r="E226" s="12">
        <v>145798516</v>
      </c>
      <c r="F226" s="22">
        <v>62501000</v>
      </c>
      <c r="G226" s="11"/>
    </row>
    <row r="227" spans="1:7" hidden="1" x14ac:dyDescent="0.25">
      <c r="A227" s="22">
        <v>62504000</v>
      </c>
      <c r="B227" s="11" t="s">
        <v>1606</v>
      </c>
      <c r="C227" s="80">
        <v>40402734.950000003</v>
      </c>
      <c r="D227" s="12">
        <v>29372697.329999998</v>
      </c>
      <c r="E227" s="12">
        <v>0</v>
      </c>
      <c r="F227" s="22">
        <v>62504000</v>
      </c>
      <c r="G227" s="11"/>
    </row>
    <row r="228" spans="1:7" hidden="1" x14ac:dyDescent="0.25">
      <c r="A228" s="22">
        <v>62505000</v>
      </c>
      <c r="B228" s="11" t="s">
        <v>1415</v>
      </c>
      <c r="C228" s="80">
        <v>27938017.890000001</v>
      </c>
      <c r="D228" s="12">
        <v>5954271.71</v>
      </c>
      <c r="E228" s="12">
        <v>90453595.659999996</v>
      </c>
      <c r="F228" s="22">
        <v>62505000</v>
      </c>
      <c r="G228" s="11"/>
    </row>
    <row r="229" spans="1:7" hidden="1" x14ac:dyDescent="0.25">
      <c r="A229" s="22">
        <v>62506000</v>
      </c>
      <c r="B229" s="11" t="s">
        <v>200</v>
      </c>
      <c r="C229" s="80">
        <v>102000</v>
      </c>
      <c r="D229" s="12">
        <v>774200</v>
      </c>
      <c r="E229" s="12">
        <v>94400</v>
      </c>
      <c r="F229" s="22">
        <v>62506000</v>
      </c>
      <c r="G229" s="11"/>
    </row>
    <row r="230" spans="1:7" hidden="1" x14ac:dyDescent="0.25">
      <c r="A230" s="22">
        <v>62601000</v>
      </c>
      <c r="B230" s="11" t="s">
        <v>440</v>
      </c>
      <c r="C230" s="80">
        <v>0</v>
      </c>
      <c r="D230" s="12"/>
      <c r="E230" s="12">
        <v>1442322</v>
      </c>
      <c r="F230" s="22">
        <v>62601000</v>
      </c>
      <c r="G230" s="11"/>
    </row>
    <row r="231" spans="1:7" hidden="1" x14ac:dyDescent="0.25">
      <c r="A231" s="22">
        <v>62602000</v>
      </c>
      <c r="B231" s="11" t="s">
        <v>202</v>
      </c>
      <c r="C231" s="80">
        <v>21072584.440000001</v>
      </c>
      <c r="D231" s="12">
        <v>17400561.59</v>
      </c>
      <c r="E231" s="12">
        <v>11619851.16</v>
      </c>
      <c r="F231" s="22">
        <v>62602000</v>
      </c>
      <c r="G231" s="11"/>
    </row>
    <row r="232" spans="1:7" hidden="1" x14ac:dyDescent="0.25">
      <c r="A232" s="22">
        <v>62603000</v>
      </c>
      <c r="B232" s="11" t="s">
        <v>203</v>
      </c>
      <c r="C232" s="80">
        <v>8013332</v>
      </c>
      <c r="D232" s="12">
        <v>8089000</v>
      </c>
      <c r="E232" s="12">
        <v>0</v>
      </c>
      <c r="F232" s="22">
        <v>62603000</v>
      </c>
      <c r="G232" s="11"/>
    </row>
    <row r="233" spans="1:7" hidden="1" x14ac:dyDescent="0.25">
      <c r="A233" s="22">
        <v>62604000</v>
      </c>
      <c r="B233" s="11" t="s">
        <v>204</v>
      </c>
      <c r="C233" s="80">
        <v>0</v>
      </c>
      <c r="D233" s="12">
        <v>26480</v>
      </c>
      <c r="E233" s="12">
        <v>335480</v>
      </c>
      <c r="F233" s="22">
        <v>62604000</v>
      </c>
      <c r="G233" s="11"/>
    </row>
    <row r="234" spans="1:7" hidden="1" x14ac:dyDescent="0.25">
      <c r="A234" s="22">
        <v>62701000</v>
      </c>
      <c r="B234" s="11" t="s">
        <v>207</v>
      </c>
      <c r="C234" s="80">
        <v>58800</v>
      </c>
      <c r="D234" s="12">
        <v>5921880</v>
      </c>
      <c r="E234" s="12">
        <v>0</v>
      </c>
      <c r="F234" s="22">
        <v>62701000</v>
      </c>
      <c r="G234" s="11"/>
    </row>
    <row r="235" spans="1:7" hidden="1" x14ac:dyDescent="0.25">
      <c r="A235" s="22">
        <v>62703000</v>
      </c>
      <c r="B235" s="11" t="s">
        <v>444</v>
      </c>
      <c r="C235" s="80">
        <v>8428583.3100000005</v>
      </c>
      <c r="D235" s="12">
        <v>315965321.49000001</v>
      </c>
      <c r="E235" s="12">
        <v>12937967.16</v>
      </c>
      <c r="F235" s="22">
        <v>62703000</v>
      </c>
      <c r="G235" s="11"/>
    </row>
    <row r="236" spans="1:7" hidden="1" x14ac:dyDescent="0.25">
      <c r="A236" s="22">
        <v>62704000</v>
      </c>
      <c r="B236" s="11" t="s">
        <v>448</v>
      </c>
      <c r="C236" s="80">
        <v>66881906.93</v>
      </c>
      <c r="D236" s="12">
        <v>240000</v>
      </c>
      <c r="E236" s="12">
        <v>0</v>
      </c>
      <c r="F236" s="22">
        <v>62704000</v>
      </c>
      <c r="G236" s="11"/>
    </row>
    <row r="237" spans="1:7" hidden="1" x14ac:dyDescent="0.25">
      <c r="A237" s="22">
        <v>62705000</v>
      </c>
      <c r="B237" s="11" t="s">
        <v>1423</v>
      </c>
      <c r="C237" s="80">
        <v>85873031.560000002</v>
      </c>
      <c r="D237" s="12">
        <v>51527632.869999997</v>
      </c>
      <c r="E237" s="12">
        <v>10793653.99</v>
      </c>
      <c r="F237" s="22">
        <v>62705000</v>
      </c>
      <c r="G237" s="11"/>
    </row>
    <row r="238" spans="1:7" hidden="1" x14ac:dyDescent="0.25">
      <c r="A238" s="22">
        <v>62706000</v>
      </c>
      <c r="B238" s="11" t="s">
        <v>209</v>
      </c>
      <c r="C238" s="80">
        <v>0</v>
      </c>
      <c r="D238" s="12"/>
      <c r="E238" s="12">
        <v>18889897.120000001</v>
      </c>
      <c r="F238" s="22">
        <v>62706000</v>
      </c>
      <c r="G238" s="11"/>
    </row>
    <row r="239" spans="1:7" hidden="1" x14ac:dyDescent="0.25">
      <c r="A239" s="22">
        <v>62707000</v>
      </c>
      <c r="B239" s="11" t="s">
        <v>448</v>
      </c>
      <c r="C239" s="80">
        <v>310000</v>
      </c>
      <c r="D239" s="12"/>
      <c r="E239" s="12">
        <v>484999.2</v>
      </c>
      <c r="F239" s="22">
        <v>62707000</v>
      </c>
      <c r="G239" s="11"/>
    </row>
    <row r="240" spans="1:7" hidden="1" x14ac:dyDescent="0.25">
      <c r="A240" s="22">
        <v>62709000</v>
      </c>
      <c r="B240" s="11" t="s">
        <v>1607</v>
      </c>
      <c r="C240" s="80">
        <v>311077665.20999998</v>
      </c>
      <c r="D240" s="12">
        <v>59758186.630000003</v>
      </c>
      <c r="E240" s="12">
        <v>14323408.359999999</v>
      </c>
      <c r="F240" s="22">
        <v>62709000</v>
      </c>
      <c r="G240" s="11"/>
    </row>
    <row r="241" spans="1:7" hidden="1" x14ac:dyDescent="0.25">
      <c r="A241" s="22">
        <v>62712000</v>
      </c>
      <c r="B241" s="11" t="s">
        <v>458</v>
      </c>
      <c r="C241" s="80">
        <v>101000</v>
      </c>
      <c r="D241" s="12"/>
      <c r="E241" s="12">
        <v>48000</v>
      </c>
      <c r="F241" s="22">
        <v>62712000</v>
      </c>
      <c r="G241" s="11"/>
    </row>
    <row r="242" spans="1:7" hidden="1" x14ac:dyDescent="0.25">
      <c r="A242" s="22">
        <v>62714000</v>
      </c>
      <c r="B242" s="11" t="s">
        <v>1608</v>
      </c>
      <c r="C242" s="80">
        <v>128714.46</v>
      </c>
      <c r="D242" s="12">
        <v>62652689.890000001</v>
      </c>
      <c r="E242" s="12">
        <v>0</v>
      </c>
      <c r="F242" s="22">
        <v>62714000</v>
      </c>
      <c r="G242" s="11"/>
    </row>
    <row r="243" spans="1:7" hidden="1" x14ac:dyDescent="0.25">
      <c r="A243" s="22">
        <v>62800000</v>
      </c>
      <c r="B243" s="11" t="s">
        <v>463</v>
      </c>
      <c r="C243" s="80">
        <v>5000000</v>
      </c>
      <c r="D243" s="12"/>
      <c r="E243" s="12">
        <v>50000</v>
      </c>
      <c r="F243" s="23">
        <v>62800000</v>
      </c>
      <c r="G243" s="11"/>
    </row>
    <row r="244" spans="1:7" hidden="1" x14ac:dyDescent="0.25">
      <c r="A244" s="22">
        <v>63501000</v>
      </c>
      <c r="B244" s="11" t="s">
        <v>215</v>
      </c>
      <c r="C244" s="80">
        <v>10559410</v>
      </c>
      <c r="D244" s="12">
        <v>35790160.25</v>
      </c>
      <c r="E244" s="12">
        <v>3010000</v>
      </c>
      <c r="F244" s="22">
        <v>63501000</v>
      </c>
      <c r="G244" s="11"/>
    </row>
    <row r="245" spans="1:7" hidden="1" x14ac:dyDescent="0.25">
      <c r="A245" s="22">
        <v>63503000</v>
      </c>
      <c r="B245" s="11" t="s">
        <v>213</v>
      </c>
      <c r="C245" s="80">
        <v>6779900</v>
      </c>
      <c r="D245" s="12">
        <v>4375800</v>
      </c>
      <c r="E245" s="12">
        <v>40000</v>
      </c>
      <c r="F245" s="22">
        <v>63503000</v>
      </c>
      <c r="G245" s="11"/>
    </row>
    <row r="246" spans="1:7" hidden="1" x14ac:dyDescent="0.25">
      <c r="A246" s="22">
        <v>63504000</v>
      </c>
      <c r="B246" s="11" t="s">
        <v>214</v>
      </c>
      <c r="C246" s="80">
        <v>116171940.17</v>
      </c>
      <c r="D246" s="12">
        <v>75527673.799999997</v>
      </c>
      <c r="E246" s="12">
        <v>11753697.85</v>
      </c>
      <c r="F246" s="22">
        <v>63504000</v>
      </c>
      <c r="G246" s="11"/>
    </row>
    <row r="247" spans="1:7" hidden="1" x14ac:dyDescent="0.25">
      <c r="A247" s="22">
        <v>63507000</v>
      </c>
      <c r="B247" s="11" t="s">
        <v>475</v>
      </c>
      <c r="C247" s="80">
        <v>459030.21</v>
      </c>
      <c r="D247" s="12">
        <v>13442081.439999999</v>
      </c>
      <c r="E247" s="12">
        <v>0</v>
      </c>
      <c r="F247" s="22">
        <v>63507000</v>
      </c>
      <c r="G247" s="11"/>
    </row>
    <row r="248" spans="1:7" hidden="1" x14ac:dyDescent="0.25">
      <c r="A248" s="22">
        <v>63508000</v>
      </c>
      <c r="B248" s="11" t="s">
        <v>1609</v>
      </c>
      <c r="C248" s="80">
        <v>0</v>
      </c>
      <c r="D248" s="12">
        <v>404800</v>
      </c>
      <c r="E248" s="12">
        <v>41200</v>
      </c>
      <c r="F248" s="22">
        <v>63508000</v>
      </c>
      <c r="G248" s="11"/>
    </row>
    <row r="249" spans="1:7" hidden="1" x14ac:dyDescent="0.25">
      <c r="A249" s="22">
        <v>64101000</v>
      </c>
      <c r="B249" s="11" t="s">
        <v>216</v>
      </c>
      <c r="C249" s="80">
        <v>985594095.47000003</v>
      </c>
      <c r="D249" s="12">
        <v>995353492.94000006</v>
      </c>
      <c r="E249" s="12">
        <v>351983916.18000001</v>
      </c>
      <c r="F249" s="22">
        <v>64101000</v>
      </c>
      <c r="G249" s="11"/>
    </row>
    <row r="250" spans="1:7" hidden="1" x14ac:dyDescent="0.25">
      <c r="A250" s="22">
        <v>64102000</v>
      </c>
      <c r="B250" s="11" t="s">
        <v>217</v>
      </c>
      <c r="C250" s="80">
        <v>9012402.5399999991</v>
      </c>
      <c r="D250" s="12">
        <v>7787843.3200000003</v>
      </c>
      <c r="E250" s="12">
        <v>9338266.2300000004</v>
      </c>
      <c r="F250" s="22">
        <v>64102000</v>
      </c>
      <c r="G250" s="11"/>
    </row>
    <row r="251" spans="1:7" hidden="1" x14ac:dyDescent="0.25">
      <c r="A251" s="22">
        <v>64107000</v>
      </c>
      <c r="B251" s="11" t="s">
        <v>1610</v>
      </c>
      <c r="C251" s="80">
        <v>-3264939.22</v>
      </c>
      <c r="D251" s="12">
        <v>-140000</v>
      </c>
      <c r="E251" s="12">
        <v>0</v>
      </c>
      <c r="F251" s="22">
        <v>64107000</v>
      </c>
      <c r="G251" s="11"/>
    </row>
    <row r="252" spans="1:7" hidden="1" x14ac:dyDescent="0.25">
      <c r="A252" s="22">
        <v>64180000</v>
      </c>
      <c r="B252" s="11" t="s">
        <v>482</v>
      </c>
      <c r="C252" s="80">
        <v>46530000.789999999</v>
      </c>
      <c r="D252" s="12">
        <v>-23097237.010000002</v>
      </c>
      <c r="E252" s="12">
        <v>31617952.129999999</v>
      </c>
      <c r="F252" s="22">
        <v>64180000</v>
      </c>
      <c r="G252" s="11"/>
    </row>
    <row r="253" spans="1:7" hidden="1" x14ac:dyDescent="0.25">
      <c r="A253" s="22">
        <v>64501000</v>
      </c>
      <c r="B253" s="11" t="s">
        <v>1611</v>
      </c>
      <c r="C253" s="80">
        <v>91070171.790000007</v>
      </c>
      <c r="D253" s="12">
        <v>56002486.770000003</v>
      </c>
      <c r="E253" s="12">
        <v>24264647.66</v>
      </c>
      <c r="F253" s="22">
        <v>64501000</v>
      </c>
      <c r="G253" s="11"/>
    </row>
    <row r="254" spans="1:7" hidden="1" x14ac:dyDescent="0.25">
      <c r="A254" s="22">
        <v>64502000</v>
      </c>
      <c r="B254" s="11" t="s">
        <v>1612</v>
      </c>
      <c r="C254" s="80">
        <v>4440352.43</v>
      </c>
      <c r="D254" s="12">
        <v>4232599.5599999996</v>
      </c>
      <c r="E254" s="12">
        <v>13191285.960000001</v>
      </c>
      <c r="F254" s="22">
        <v>64502000</v>
      </c>
      <c r="G254" s="11"/>
    </row>
    <row r="255" spans="1:7" hidden="1" x14ac:dyDescent="0.25">
      <c r="A255" s="22">
        <v>64503000</v>
      </c>
      <c r="B255" s="11" t="s">
        <v>1613</v>
      </c>
      <c r="C255" s="80">
        <v>48159114.950000003</v>
      </c>
      <c r="D255" s="12">
        <v>27024283.34</v>
      </c>
      <c r="E255" s="12">
        <v>0</v>
      </c>
      <c r="F255" s="22">
        <v>64503000</v>
      </c>
      <c r="G255" s="11"/>
    </row>
    <row r="256" spans="1:7" hidden="1" x14ac:dyDescent="0.25">
      <c r="A256" s="22">
        <v>64504000</v>
      </c>
      <c r="B256" s="11" t="s">
        <v>1614</v>
      </c>
      <c r="C256" s="80">
        <v>7005398.1100000003</v>
      </c>
      <c r="D256" s="12">
        <v>4307882.8499999996</v>
      </c>
      <c r="E256" s="12">
        <v>1985468.75</v>
      </c>
      <c r="F256" s="22">
        <v>64504000</v>
      </c>
      <c r="G256" s="11"/>
    </row>
    <row r="257" spans="1:7" hidden="1" x14ac:dyDescent="0.25">
      <c r="A257" s="22">
        <v>64801000</v>
      </c>
      <c r="B257" s="11" t="s">
        <v>224</v>
      </c>
      <c r="C257" s="80">
        <v>999000</v>
      </c>
      <c r="D257" s="12">
        <v>999400</v>
      </c>
      <c r="E257" s="12">
        <v>0</v>
      </c>
      <c r="F257" s="22">
        <v>64801000</v>
      </c>
      <c r="G257" s="11"/>
    </row>
    <row r="258" spans="1:7" hidden="1" x14ac:dyDescent="0.25">
      <c r="A258" s="22">
        <v>64802000</v>
      </c>
      <c r="B258" s="11" t="s">
        <v>557</v>
      </c>
      <c r="C258" s="80">
        <v>200000</v>
      </c>
      <c r="D258" s="12">
        <v>194000</v>
      </c>
      <c r="E258" s="12">
        <v>1435365.38</v>
      </c>
      <c r="F258" s="22">
        <v>64802000</v>
      </c>
      <c r="G258" s="11"/>
    </row>
    <row r="259" spans="1:7" hidden="1" x14ac:dyDescent="0.25">
      <c r="A259" s="22">
        <v>64803000</v>
      </c>
      <c r="B259" s="11" t="s">
        <v>225</v>
      </c>
      <c r="C259" s="80">
        <v>2828760</v>
      </c>
      <c r="D259" s="12">
        <v>1989261</v>
      </c>
      <c r="E259" s="12">
        <v>0</v>
      </c>
      <c r="F259" s="22">
        <v>64803000</v>
      </c>
      <c r="G259" s="11"/>
    </row>
    <row r="260" spans="1:7" hidden="1" x14ac:dyDescent="0.25">
      <c r="A260" s="22">
        <v>64808000</v>
      </c>
      <c r="B260" s="11" t="s">
        <v>491</v>
      </c>
      <c r="C260" s="80">
        <v>9463020.5</v>
      </c>
      <c r="D260" s="12">
        <v>11245760</v>
      </c>
      <c r="E260" s="12">
        <v>0</v>
      </c>
      <c r="F260" s="22">
        <v>64808000</v>
      </c>
      <c r="G260" s="11"/>
    </row>
    <row r="261" spans="1:7" hidden="1" x14ac:dyDescent="0.25">
      <c r="A261" s="22">
        <v>65100000</v>
      </c>
      <c r="B261" s="11" t="s">
        <v>1615</v>
      </c>
      <c r="C261" s="80">
        <v>500000</v>
      </c>
      <c r="D261" s="12">
        <v>1945351.61</v>
      </c>
      <c r="E261" s="12">
        <v>1196267.83</v>
      </c>
      <c r="F261" s="22">
        <v>65100000</v>
      </c>
      <c r="G261" s="11"/>
    </row>
    <row r="262" spans="1:7" hidden="1" x14ac:dyDescent="0.25">
      <c r="A262" s="22">
        <v>65602000</v>
      </c>
      <c r="B262" s="11" t="s">
        <v>229</v>
      </c>
      <c r="C262" s="80">
        <v>25000000</v>
      </c>
      <c r="D262" s="12">
        <v>1000000</v>
      </c>
      <c r="E262" s="12">
        <v>2050000</v>
      </c>
      <c r="F262" s="22">
        <v>65602000</v>
      </c>
      <c r="G262" s="11"/>
    </row>
    <row r="263" spans="1:7" hidden="1" x14ac:dyDescent="0.25">
      <c r="A263" s="22">
        <v>65700000</v>
      </c>
      <c r="B263" s="11" t="s">
        <v>230</v>
      </c>
      <c r="C263" s="80">
        <v>38868.21</v>
      </c>
      <c r="D263" s="12">
        <v>82360</v>
      </c>
      <c r="E263" s="12">
        <v>5614566.8600000003</v>
      </c>
      <c r="F263" s="22">
        <v>65700000</v>
      </c>
      <c r="G263" s="11"/>
    </row>
    <row r="264" spans="1:7" hidden="1" x14ac:dyDescent="0.25">
      <c r="A264" s="22">
        <v>65800000</v>
      </c>
      <c r="B264" s="11" t="s">
        <v>764</v>
      </c>
      <c r="C264" s="80">
        <v>122201.74</v>
      </c>
      <c r="D264" s="12">
        <v>3198201.25</v>
      </c>
      <c r="E264" s="12">
        <v>396990.53</v>
      </c>
      <c r="F264" s="22">
        <v>65800000</v>
      </c>
      <c r="G264" s="11"/>
    </row>
    <row r="265" spans="1:7" hidden="1" x14ac:dyDescent="0.25">
      <c r="A265" s="22">
        <v>66102000</v>
      </c>
      <c r="B265" s="11" t="s">
        <v>1616</v>
      </c>
      <c r="C265" s="80">
        <v>392686338.89999998</v>
      </c>
      <c r="D265" s="12">
        <v>192059678.22999999</v>
      </c>
      <c r="E265" s="12">
        <v>36029093.719999999</v>
      </c>
      <c r="F265" s="22">
        <v>66102000</v>
      </c>
      <c r="G265" s="11"/>
    </row>
    <row r="266" spans="1:7" hidden="1" x14ac:dyDescent="0.25">
      <c r="A266" s="22">
        <v>66103000</v>
      </c>
      <c r="B266" s="11" t="s">
        <v>504</v>
      </c>
      <c r="C266" s="80">
        <v>2155124278.4200001</v>
      </c>
      <c r="D266" s="12">
        <v>2868648550.5100002</v>
      </c>
      <c r="E266" s="12">
        <v>2165373178.5599999</v>
      </c>
      <c r="F266" s="22">
        <v>66103000</v>
      </c>
      <c r="G266" s="11"/>
    </row>
    <row r="267" spans="1:7" hidden="1" x14ac:dyDescent="0.25">
      <c r="A267" s="22">
        <v>66104000</v>
      </c>
      <c r="B267" s="11" t="s">
        <v>1617</v>
      </c>
      <c r="C267" s="80">
        <v>128123729.23999999</v>
      </c>
      <c r="D267" s="12">
        <v>73361438.319999993</v>
      </c>
      <c r="E267" s="12">
        <v>0</v>
      </c>
      <c r="F267" s="22">
        <v>66104000</v>
      </c>
      <c r="G267" s="11"/>
    </row>
    <row r="268" spans="1:7" hidden="1" x14ac:dyDescent="0.25">
      <c r="A268" s="22">
        <v>66105000</v>
      </c>
      <c r="B268" s="11" t="s">
        <v>566</v>
      </c>
      <c r="C268" s="80">
        <v>0</v>
      </c>
      <c r="D268" s="12">
        <v>0</v>
      </c>
      <c r="E268" s="12">
        <v>0</v>
      </c>
      <c r="F268" s="22">
        <v>66105000</v>
      </c>
      <c r="G268" s="11"/>
    </row>
    <row r="269" spans="1:7" hidden="1" x14ac:dyDescent="0.25">
      <c r="A269" s="22">
        <v>66600000</v>
      </c>
      <c r="B269" s="11" t="s">
        <v>232</v>
      </c>
      <c r="C269" s="80">
        <v>2989177519.5500002</v>
      </c>
      <c r="D269" s="12">
        <v>6234808516.2700005</v>
      </c>
      <c r="E269" s="12">
        <v>950369779.47000003</v>
      </c>
      <c r="F269" s="22">
        <v>66600000</v>
      </c>
      <c r="G269" s="11"/>
    </row>
    <row r="270" spans="1:7" hidden="1" x14ac:dyDescent="0.25">
      <c r="A270" s="22">
        <v>68112000</v>
      </c>
      <c r="B270" s="11" t="s">
        <v>772</v>
      </c>
      <c r="C270" s="80">
        <v>5594278789.6599998</v>
      </c>
      <c r="D270" s="12">
        <v>5636653933.6599998</v>
      </c>
      <c r="E270" s="12">
        <v>629933351.29999995</v>
      </c>
      <c r="F270" s="22">
        <v>68112000</v>
      </c>
      <c r="G270" s="11"/>
    </row>
    <row r="271" spans="1:7" hidden="1" x14ac:dyDescent="0.25">
      <c r="A271" s="22">
        <v>68173000</v>
      </c>
      <c r="B271" s="11" t="s">
        <v>1618</v>
      </c>
      <c r="C271" s="80">
        <v>0</v>
      </c>
      <c r="D271" s="12">
        <v>532654751.42000002</v>
      </c>
      <c r="E271" s="12">
        <v>0</v>
      </c>
      <c r="F271" s="22">
        <v>68173000</v>
      </c>
      <c r="G271" s="11"/>
    </row>
    <row r="272" spans="1:7" hidden="1" x14ac:dyDescent="0.25">
      <c r="A272" s="22">
        <v>68500000</v>
      </c>
      <c r="B272" s="11" t="s">
        <v>512</v>
      </c>
      <c r="C272" s="80">
        <v>0</v>
      </c>
      <c r="D272" s="12">
        <v>42500004</v>
      </c>
      <c r="E272" s="12">
        <v>0</v>
      </c>
      <c r="F272" s="22">
        <v>68500000</v>
      </c>
      <c r="G272" s="11"/>
    </row>
    <row r="273" spans="1:7" hidden="1" x14ac:dyDescent="0.25">
      <c r="A273" s="22">
        <v>69500000</v>
      </c>
      <c r="B273" s="11" t="s">
        <v>773</v>
      </c>
      <c r="C273" s="80">
        <v>1880708851.1860099</v>
      </c>
      <c r="D273" s="12">
        <v>1589557097.0899999</v>
      </c>
      <c r="E273" s="12">
        <v>53464780.409999996</v>
      </c>
      <c r="F273" s="23">
        <v>69500000</v>
      </c>
      <c r="G273" s="11"/>
    </row>
    <row r="274" spans="1:7" hidden="1" x14ac:dyDescent="0.25">
      <c r="A274" s="22">
        <v>70100000</v>
      </c>
      <c r="B274" s="11" t="s">
        <v>1619</v>
      </c>
      <c r="C274" s="80">
        <v>0</v>
      </c>
      <c r="D274" s="12"/>
      <c r="E274" s="40">
        <v>-10672956081.42</v>
      </c>
      <c r="F274" s="60">
        <v>70100000</v>
      </c>
      <c r="G274" s="11"/>
    </row>
    <row r="275" spans="1:7" hidden="1" x14ac:dyDescent="0.25">
      <c r="A275" s="22">
        <v>70120000</v>
      </c>
      <c r="B275" s="11" t="s">
        <v>1620</v>
      </c>
      <c r="C275" s="80">
        <v>-199266606000</v>
      </c>
      <c r="D275" s="12">
        <v>-34109860154.650002</v>
      </c>
      <c r="E275" s="12">
        <v>0</v>
      </c>
      <c r="F275" s="60">
        <v>70120000</v>
      </c>
      <c r="G275" s="11"/>
    </row>
    <row r="276" spans="1:7" hidden="1" x14ac:dyDescent="0.25">
      <c r="A276" s="22">
        <v>70130000</v>
      </c>
      <c r="B276" s="11" t="s">
        <v>1621</v>
      </c>
      <c r="C276" s="80">
        <v>-15394572000</v>
      </c>
      <c r="D276" s="12">
        <v>-8947048757.0800095</v>
      </c>
      <c r="E276" s="12">
        <v>0</v>
      </c>
      <c r="F276" s="60">
        <v>70120000</v>
      </c>
      <c r="G276" s="11"/>
    </row>
    <row r="277" spans="1:7" hidden="1" x14ac:dyDescent="0.25">
      <c r="A277" s="22">
        <v>70140000</v>
      </c>
      <c r="B277" s="11" t="s">
        <v>1622</v>
      </c>
      <c r="C277" s="80">
        <v>-25854021560</v>
      </c>
      <c r="D277" s="12">
        <v>-10983195656</v>
      </c>
      <c r="E277" s="12">
        <v>0</v>
      </c>
      <c r="F277" s="60">
        <v>70120000</v>
      </c>
      <c r="G277" s="11"/>
    </row>
    <row r="278" spans="1:7" hidden="1" x14ac:dyDescent="0.25">
      <c r="A278" s="22">
        <v>70150000</v>
      </c>
      <c r="B278" s="11" t="s">
        <v>1623</v>
      </c>
      <c r="C278" s="80">
        <v>0</v>
      </c>
      <c r="D278" s="12">
        <v>-65450587000</v>
      </c>
      <c r="E278" s="12">
        <v>0</v>
      </c>
      <c r="F278" s="60">
        <v>70120000</v>
      </c>
      <c r="G278" s="11"/>
    </row>
    <row r="279" spans="1:7" hidden="1" x14ac:dyDescent="0.25">
      <c r="A279" s="22">
        <v>70160000</v>
      </c>
      <c r="B279" s="11" t="s">
        <v>1624</v>
      </c>
      <c r="C279" s="80">
        <v>0</v>
      </c>
      <c r="D279" s="12">
        <v>-7547150000</v>
      </c>
      <c r="E279" s="12">
        <v>0</v>
      </c>
      <c r="F279" s="60">
        <v>70120000</v>
      </c>
      <c r="G279" s="11"/>
    </row>
    <row r="280" spans="1:7" hidden="1" x14ac:dyDescent="0.25">
      <c r="A280" s="22">
        <v>70170000</v>
      </c>
      <c r="B280" s="11" t="s">
        <v>1625</v>
      </c>
      <c r="C280" s="80">
        <v>-56220000</v>
      </c>
      <c r="D280" s="12">
        <v>-7500000.2000000002</v>
      </c>
      <c r="E280" s="12">
        <v>0</v>
      </c>
      <c r="F280" s="60">
        <v>70120000</v>
      </c>
      <c r="G280" s="11"/>
    </row>
    <row r="281" spans="1:7" hidden="1" x14ac:dyDescent="0.25">
      <c r="A281" s="22">
        <v>70180000</v>
      </c>
      <c r="B281" s="11" t="s">
        <v>1626</v>
      </c>
      <c r="C281" s="80">
        <v>0</v>
      </c>
      <c r="D281" s="12">
        <v>-479166.65</v>
      </c>
      <c r="E281" s="12">
        <v>0</v>
      </c>
      <c r="F281" s="60">
        <v>70120000</v>
      </c>
      <c r="G281" s="11"/>
    </row>
    <row r="282" spans="1:7" hidden="1" x14ac:dyDescent="0.25">
      <c r="A282" s="22">
        <v>70190000</v>
      </c>
      <c r="B282" s="11" t="s">
        <v>1627</v>
      </c>
      <c r="C282" s="80">
        <v>-480000</v>
      </c>
      <c r="D282" s="12">
        <v>-1488000</v>
      </c>
      <c r="E282" s="12">
        <v>0</v>
      </c>
      <c r="F282" s="60">
        <v>70120000</v>
      </c>
      <c r="G282" s="11"/>
    </row>
    <row r="283" spans="1:7" hidden="1" x14ac:dyDescent="0.25">
      <c r="A283" s="22">
        <v>71400000</v>
      </c>
      <c r="B283" s="11" t="s">
        <v>1628</v>
      </c>
      <c r="C283" s="80">
        <v>2258219319.4099998</v>
      </c>
      <c r="D283" s="12">
        <v>-3173761093.1900001</v>
      </c>
      <c r="E283" s="12">
        <v>-2177738153.6100001</v>
      </c>
      <c r="F283" s="22">
        <v>71400000</v>
      </c>
      <c r="G283" s="11"/>
    </row>
    <row r="284" spans="1:7" hidden="1" x14ac:dyDescent="0.25">
      <c r="A284" s="22">
        <v>75800000</v>
      </c>
      <c r="B284" s="11" t="s">
        <v>237</v>
      </c>
      <c r="C284" s="80">
        <v>-341174670.69</v>
      </c>
      <c r="D284" s="12">
        <v>-383316960.99000001</v>
      </c>
      <c r="E284" s="12">
        <v>-8150418.96</v>
      </c>
      <c r="F284" s="22">
        <v>75800000</v>
      </c>
      <c r="G284" s="11"/>
    </row>
    <row r="285" spans="1:7" hidden="1" x14ac:dyDescent="0.25">
      <c r="A285" s="22">
        <v>75850000</v>
      </c>
      <c r="B285" s="11" t="s">
        <v>1629</v>
      </c>
      <c r="C285" s="80">
        <v>-175004895.86000001</v>
      </c>
      <c r="D285" s="12">
        <v>-173905544.05000001</v>
      </c>
      <c r="E285" s="12">
        <v>0</v>
      </c>
      <c r="F285" s="22">
        <v>75850000</v>
      </c>
      <c r="G285" s="11"/>
    </row>
    <row r="286" spans="1:7" hidden="1" x14ac:dyDescent="0.25">
      <c r="A286" s="22">
        <v>76500000</v>
      </c>
      <c r="B286" s="81" t="s">
        <v>527</v>
      </c>
      <c r="C286" s="80">
        <v>-12719106.710000001</v>
      </c>
      <c r="D286" s="12"/>
      <c r="E286" s="12">
        <v>-4559808.1500000004</v>
      </c>
      <c r="F286" s="23">
        <v>76500000</v>
      </c>
      <c r="G286" s="11"/>
    </row>
    <row r="287" spans="1:7" hidden="1" x14ac:dyDescent="0.25">
      <c r="A287" s="22">
        <v>76600000</v>
      </c>
      <c r="B287" s="11" t="s">
        <v>239</v>
      </c>
      <c r="C287" s="80">
        <v>-1343696456.23</v>
      </c>
      <c r="D287" s="12">
        <v>-877186743.21000004</v>
      </c>
      <c r="E287" s="12">
        <v>-625595833.92999995</v>
      </c>
      <c r="F287" s="22">
        <v>76600000</v>
      </c>
      <c r="G287" s="11"/>
    </row>
    <row r="288" spans="1:7" hidden="1" x14ac:dyDescent="0.25">
      <c r="A288" s="22">
        <v>77200000</v>
      </c>
      <c r="B288" s="81" t="s">
        <v>1630</v>
      </c>
      <c r="C288" s="80">
        <v>0</v>
      </c>
      <c r="D288" s="11"/>
      <c r="E288" s="12">
        <v>-6405711884.2399998</v>
      </c>
      <c r="F288" s="83">
        <v>77200000</v>
      </c>
      <c r="G288" s="11"/>
    </row>
    <row r="289" spans="1:6" hidden="1" x14ac:dyDescent="0.25">
      <c r="A289" s="61">
        <v>11000000</v>
      </c>
      <c r="B289" t="s">
        <v>1631</v>
      </c>
      <c r="C289" s="78">
        <v>-6319190176.0600004</v>
      </c>
      <c r="F289">
        <v>11000000</v>
      </c>
    </row>
    <row r="290" spans="1:6" hidden="1" x14ac:dyDescent="0.25">
      <c r="A290" s="61">
        <v>12000000</v>
      </c>
      <c r="B290" t="s">
        <v>45</v>
      </c>
      <c r="C290" s="78">
        <v>0</v>
      </c>
      <c r="F290">
        <v>12000000</v>
      </c>
    </row>
    <row r="291" spans="1:6" hidden="1" x14ac:dyDescent="0.25">
      <c r="A291" s="61">
        <v>16412000</v>
      </c>
      <c r="B291" t="s">
        <v>1632</v>
      </c>
      <c r="C291" s="78">
        <v>-6257607166.0200005</v>
      </c>
      <c r="F291">
        <v>16412000</v>
      </c>
    </row>
    <row r="292" spans="1:6" hidden="1" x14ac:dyDescent="0.25">
      <c r="A292" s="61">
        <v>28130000</v>
      </c>
      <c r="B292" t="s">
        <v>1633</v>
      </c>
      <c r="C292" s="78">
        <v>-1496490100</v>
      </c>
      <c r="F292">
        <v>28130000</v>
      </c>
    </row>
    <row r="293" spans="1:6" hidden="1" x14ac:dyDescent="0.25">
      <c r="A293" s="61">
        <v>28132100</v>
      </c>
      <c r="B293" t="s">
        <v>1532</v>
      </c>
      <c r="C293" s="78">
        <v>-313032588.63</v>
      </c>
      <c r="F293">
        <v>28130000</v>
      </c>
    </row>
    <row r="294" spans="1:6" hidden="1" x14ac:dyDescent="0.25">
      <c r="A294" s="61">
        <v>28133100</v>
      </c>
      <c r="B294" t="s">
        <v>1536</v>
      </c>
      <c r="C294" s="78">
        <v>-27982947.809999999</v>
      </c>
      <c r="F294">
        <v>28130000</v>
      </c>
    </row>
    <row r="295" spans="1:6" hidden="1" x14ac:dyDescent="0.25">
      <c r="A295" s="61">
        <v>41310000</v>
      </c>
      <c r="B295" t="s">
        <v>1634</v>
      </c>
      <c r="C295" s="78">
        <v>0</v>
      </c>
      <c r="F295">
        <v>41310000</v>
      </c>
    </row>
    <row r="296" spans="1:6" hidden="1" x14ac:dyDescent="0.25">
      <c r="A296" s="61">
        <v>42510000</v>
      </c>
      <c r="B296" t="s">
        <v>306</v>
      </c>
      <c r="C296" s="78">
        <v>0</v>
      </c>
      <c r="F296">
        <v>42510000</v>
      </c>
    </row>
    <row r="297" spans="1:6" hidden="1" x14ac:dyDescent="0.25">
      <c r="A297" s="61">
        <v>44576000</v>
      </c>
      <c r="B297" t="s">
        <v>643</v>
      </c>
      <c r="C297" s="78">
        <v>-26118583.329999998</v>
      </c>
      <c r="F297">
        <v>44576000</v>
      </c>
    </row>
    <row r="298" spans="1:6" hidden="1" x14ac:dyDescent="0.25">
      <c r="A298" s="61">
        <v>51221000</v>
      </c>
      <c r="B298" t="s">
        <v>345</v>
      </c>
      <c r="C298" s="78">
        <v>7501285.54</v>
      </c>
      <c r="F298">
        <v>51221000</v>
      </c>
    </row>
    <row r="299" spans="1:6" hidden="1" x14ac:dyDescent="0.25">
      <c r="A299" s="61">
        <v>51231000</v>
      </c>
      <c r="B299" t="s">
        <v>347</v>
      </c>
      <c r="C299" s="78">
        <v>40133473.509999998</v>
      </c>
      <c r="F299">
        <v>51231000</v>
      </c>
    </row>
    <row r="300" spans="1:6" hidden="1" x14ac:dyDescent="0.25">
      <c r="A300" s="61">
        <v>53400000</v>
      </c>
      <c r="B300" t="s">
        <v>1635</v>
      </c>
      <c r="C300" s="78">
        <v>167758</v>
      </c>
      <c r="F300">
        <v>53400000</v>
      </c>
    </row>
    <row r="301" spans="1:6" hidden="1" x14ac:dyDescent="0.25">
      <c r="A301" s="61">
        <v>60500000</v>
      </c>
      <c r="B301" t="s">
        <v>1636</v>
      </c>
      <c r="C301" s="78">
        <v>186631724.59</v>
      </c>
      <c r="F301">
        <v>60500000</v>
      </c>
    </row>
    <row r="302" spans="1:6" hidden="1" x14ac:dyDescent="0.25">
      <c r="A302" s="61">
        <v>60611000</v>
      </c>
      <c r="B302" t="s">
        <v>1637</v>
      </c>
      <c r="C302" s="78">
        <v>2508566111.5500002</v>
      </c>
      <c r="F302">
        <v>60611000</v>
      </c>
    </row>
    <row r="303" spans="1:6" hidden="1" x14ac:dyDescent="0.25">
      <c r="A303" s="61">
        <v>61504000</v>
      </c>
      <c r="B303" t="s">
        <v>415</v>
      </c>
      <c r="C303" s="78">
        <v>3637600</v>
      </c>
      <c r="F303">
        <v>61504000</v>
      </c>
    </row>
    <row r="304" spans="1:6" hidden="1" x14ac:dyDescent="0.25">
      <c r="A304" s="61">
        <v>61601000</v>
      </c>
      <c r="B304" t="s">
        <v>182</v>
      </c>
      <c r="C304" s="78">
        <v>6994152.2199999997</v>
      </c>
      <c r="F304">
        <v>61601000</v>
      </c>
    </row>
    <row r="305" spans="1:6" hidden="1" x14ac:dyDescent="0.25">
      <c r="A305" s="61">
        <v>62260000</v>
      </c>
      <c r="B305" t="s">
        <v>1603</v>
      </c>
      <c r="C305" s="78">
        <v>7967047</v>
      </c>
      <c r="F305">
        <v>62260000</v>
      </c>
    </row>
    <row r="306" spans="1:6" hidden="1" x14ac:dyDescent="0.25">
      <c r="A306" s="61">
        <v>62702000</v>
      </c>
      <c r="B306" t="s">
        <v>1421</v>
      </c>
      <c r="C306" s="78">
        <v>156727099.99000001</v>
      </c>
      <c r="F306">
        <v>62702000</v>
      </c>
    </row>
    <row r="307" spans="1:6" hidden="1" x14ac:dyDescent="0.25">
      <c r="A307" s="61">
        <v>62711000</v>
      </c>
      <c r="B307" t="s">
        <v>454</v>
      </c>
      <c r="C307" s="78">
        <v>113250706.09</v>
      </c>
      <c r="F307">
        <v>62711000</v>
      </c>
    </row>
    <row r="308" spans="1:6" hidden="1" x14ac:dyDescent="0.25">
      <c r="A308" s="61">
        <v>62713000</v>
      </c>
      <c r="B308" t="s">
        <v>1638</v>
      </c>
      <c r="C308" s="78">
        <v>46359510.719999999</v>
      </c>
      <c r="F308">
        <v>62713000</v>
      </c>
    </row>
    <row r="309" spans="1:6" hidden="1" x14ac:dyDescent="0.25">
      <c r="A309" s="61">
        <v>64101300</v>
      </c>
      <c r="B309" t="s">
        <v>478</v>
      </c>
      <c r="C309" s="78">
        <v>108788848.77</v>
      </c>
      <c r="F309">
        <v>64101300</v>
      </c>
    </row>
    <row r="310" spans="1:6" hidden="1" x14ac:dyDescent="0.25">
      <c r="A310" s="61">
        <v>64103000</v>
      </c>
      <c r="B310" t="s">
        <v>218</v>
      </c>
      <c r="C310" s="78">
        <v>66538506.479999997</v>
      </c>
      <c r="F310">
        <v>64103000</v>
      </c>
    </row>
    <row r="311" spans="1:6" hidden="1" x14ac:dyDescent="0.25">
      <c r="A311" s="61">
        <v>64104000</v>
      </c>
      <c r="B311" t="s">
        <v>219</v>
      </c>
      <c r="C311" s="78">
        <v>43711925.149999999</v>
      </c>
      <c r="F311">
        <v>64104000</v>
      </c>
    </row>
    <row r="312" spans="1:6" hidden="1" x14ac:dyDescent="0.25">
      <c r="A312" s="61">
        <v>64105000</v>
      </c>
      <c r="B312" t="s">
        <v>1639</v>
      </c>
      <c r="C312" s="78">
        <v>2516748.0699999998</v>
      </c>
      <c r="F312">
        <v>64105000</v>
      </c>
    </row>
    <row r="313" spans="1:6" hidden="1" x14ac:dyDescent="0.25">
      <c r="A313" s="61">
        <v>66880000</v>
      </c>
      <c r="B313" t="s">
        <v>1640</v>
      </c>
      <c r="C313" s="78">
        <v>0.02</v>
      </c>
      <c r="F313">
        <v>66880000</v>
      </c>
    </row>
    <row r="314" spans="1:6" hidden="1" x14ac:dyDescent="0.25">
      <c r="A314" s="61">
        <v>70110000</v>
      </c>
      <c r="B314" t="s">
        <v>1641</v>
      </c>
      <c r="C314" s="78">
        <v>-23372751560.049999</v>
      </c>
      <c r="F314">
        <v>70110000</v>
      </c>
    </row>
    <row r="315" spans="1:6" hidden="1" x14ac:dyDescent="0.25">
      <c r="A315" s="61">
        <v>76880000</v>
      </c>
      <c r="B315" t="s">
        <v>1642</v>
      </c>
      <c r="C315" s="78">
        <v>-4736088.47</v>
      </c>
      <c r="F315">
        <v>76880000</v>
      </c>
    </row>
    <row r="316" spans="1:6" hidden="1" x14ac:dyDescent="0.25">
      <c r="A316" s="61">
        <v>78173000</v>
      </c>
      <c r="B316" t="s">
        <v>1643</v>
      </c>
      <c r="C316" s="78">
        <v>-532654751.42000002</v>
      </c>
      <c r="F316">
        <v>78500000</v>
      </c>
    </row>
  </sheetData>
  <conditionalFormatting sqref="F9">
    <cfRule type="duplicateValues" dxfId="732" priority="10"/>
  </conditionalFormatting>
  <conditionalFormatting sqref="F12">
    <cfRule type="duplicateValues" dxfId="731" priority="9"/>
  </conditionalFormatting>
  <conditionalFormatting sqref="F23">
    <cfRule type="duplicateValues" dxfId="730" priority="36"/>
  </conditionalFormatting>
  <conditionalFormatting sqref="F24:F38">
    <cfRule type="duplicateValues" dxfId="729" priority="3"/>
  </conditionalFormatting>
  <conditionalFormatting sqref="F39:F48">
    <cfRule type="duplicateValues" dxfId="728" priority="35"/>
  </conditionalFormatting>
  <conditionalFormatting sqref="F49">
    <cfRule type="duplicateValues" dxfId="727" priority="34"/>
  </conditionalFormatting>
  <conditionalFormatting sqref="F50:F51">
    <cfRule type="duplicateValues" dxfId="726" priority="2"/>
  </conditionalFormatting>
  <conditionalFormatting sqref="F52">
    <cfRule type="duplicateValues" dxfId="725" priority="33"/>
  </conditionalFormatting>
  <conditionalFormatting sqref="F69:F92">
    <cfRule type="duplicateValues" dxfId="724" priority="32"/>
  </conditionalFormatting>
  <conditionalFormatting sqref="F95">
    <cfRule type="duplicateValues" dxfId="723" priority="31"/>
  </conditionalFormatting>
  <conditionalFormatting sqref="F96">
    <cfRule type="duplicateValues" dxfId="722" priority="30"/>
  </conditionalFormatting>
  <conditionalFormatting sqref="F105:F107">
    <cfRule type="duplicateValues" dxfId="721" priority="29"/>
  </conditionalFormatting>
  <conditionalFormatting sqref="F108">
    <cfRule type="duplicateValues" dxfId="720" priority="4"/>
  </conditionalFormatting>
  <conditionalFormatting sqref="F109:F110">
    <cfRule type="duplicateValues" dxfId="719" priority="28"/>
  </conditionalFormatting>
  <conditionalFormatting sqref="F115">
    <cfRule type="duplicateValues" dxfId="718" priority="26"/>
    <cfRule type="duplicateValues" dxfId="717" priority="27"/>
  </conditionalFormatting>
  <conditionalFormatting sqref="F115:F116">
    <cfRule type="duplicateValues" dxfId="716" priority="25"/>
  </conditionalFormatting>
  <conditionalFormatting sqref="F123">
    <cfRule type="duplicateValues" dxfId="715" priority="24"/>
  </conditionalFormatting>
  <conditionalFormatting sqref="F135">
    <cfRule type="duplicateValues" dxfId="714" priority="23"/>
  </conditionalFormatting>
  <conditionalFormatting sqref="F136">
    <cfRule type="duplicateValues" dxfId="713" priority="22"/>
  </conditionalFormatting>
  <conditionalFormatting sqref="F137">
    <cfRule type="duplicateValues" dxfId="712" priority="21"/>
  </conditionalFormatting>
  <conditionalFormatting sqref="F138">
    <cfRule type="duplicateValues" dxfId="711" priority="20"/>
  </conditionalFormatting>
  <conditionalFormatting sqref="F139">
    <cfRule type="duplicateValues" dxfId="710" priority="19"/>
  </conditionalFormatting>
  <conditionalFormatting sqref="F146">
    <cfRule type="duplicateValues" dxfId="709" priority="18"/>
  </conditionalFormatting>
  <conditionalFormatting sqref="F147">
    <cfRule type="duplicateValues" dxfId="708" priority="5"/>
  </conditionalFormatting>
  <conditionalFormatting sqref="F150:F151">
    <cfRule type="duplicateValues" dxfId="707" priority="17"/>
  </conditionalFormatting>
  <conditionalFormatting sqref="F152">
    <cfRule type="duplicateValues" dxfId="706" priority="16"/>
  </conditionalFormatting>
  <conditionalFormatting sqref="F177">
    <cfRule type="duplicateValues" dxfId="705" priority="15"/>
  </conditionalFormatting>
  <conditionalFormatting sqref="F178">
    <cfRule type="duplicateValues" dxfId="704" priority="14"/>
  </conditionalFormatting>
  <conditionalFormatting sqref="F243">
    <cfRule type="duplicateValues" dxfId="703" priority="7"/>
  </conditionalFormatting>
  <conditionalFormatting sqref="F273">
    <cfRule type="duplicateValues" dxfId="702" priority="13"/>
  </conditionalFormatting>
  <conditionalFormatting sqref="F274">
    <cfRule type="duplicateValues" dxfId="701" priority="8"/>
  </conditionalFormatting>
  <conditionalFormatting sqref="F275:F282">
    <cfRule type="duplicateValues" dxfId="700" priority="12"/>
  </conditionalFormatting>
  <conditionalFormatting sqref="F277:F282">
    <cfRule type="duplicateValues" dxfId="699" priority="11"/>
  </conditionalFormatting>
  <conditionalFormatting sqref="F286">
    <cfRule type="duplicateValues" dxfId="698" priority="6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C5E0B4"/>
  </sheetPr>
  <dimension ref="A2:G131"/>
  <sheetViews>
    <sheetView zoomScaleNormal="100" workbookViewId="0">
      <selection activeCell="C17" sqref="C17"/>
    </sheetView>
  </sheetViews>
  <sheetFormatPr baseColWidth="10" defaultColWidth="10.7109375" defaultRowHeight="14.25" x14ac:dyDescent="0.25"/>
  <cols>
    <col min="3" max="3" width="40.140625" customWidth="1"/>
    <col min="4" max="6" width="16.5703125" customWidth="1"/>
    <col min="7" max="7" width="11.42578125" style="61" customWidth="1"/>
  </cols>
  <sheetData>
    <row r="2" spans="1:7" x14ac:dyDescent="0.25">
      <c r="A2" s="61"/>
      <c r="B2" s="61"/>
      <c r="D2" s="12"/>
      <c r="E2" s="12"/>
      <c r="F2" s="12" t="s">
        <v>1644</v>
      </c>
    </row>
    <row r="3" spans="1:7" x14ac:dyDescent="0.25">
      <c r="A3" s="61"/>
      <c r="B3" s="61"/>
      <c r="C3" s="73" t="s">
        <v>788</v>
      </c>
      <c r="D3" s="74">
        <v>2021</v>
      </c>
      <c r="E3" s="74">
        <v>2020</v>
      </c>
      <c r="F3" s="74">
        <v>2019</v>
      </c>
      <c r="G3" s="75" t="s">
        <v>789</v>
      </c>
    </row>
    <row r="4" spans="1:7" x14ac:dyDescent="0.25">
      <c r="A4" s="61">
        <v>101000</v>
      </c>
      <c r="B4" s="61">
        <v>10100000</v>
      </c>
      <c r="C4" t="s">
        <v>1645</v>
      </c>
      <c r="D4" s="12">
        <v>-10000000</v>
      </c>
      <c r="E4" s="12">
        <v>-10000000</v>
      </c>
      <c r="F4" s="12">
        <v>-10000000</v>
      </c>
      <c r="G4" s="84">
        <v>10100000</v>
      </c>
    </row>
    <row r="5" spans="1:7" x14ac:dyDescent="0.25">
      <c r="A5" s="61">
        <v>110000</v>
      </c>
      <c r="B5" s="61">
        <v>11000000</v>
      </c>
      <c r="C5" t="s">
        <v>1646</v>
      </c>
      <c r="D5" s="12">
        <v>-166731221.84</v>
      </c>
      <c r="E5" s="12">
        <v>-166731221.84</v>
      </c>
      <c r="F5" s="12">
        <v>-166731221.84</v>
      </c>
      <c r="G5" s="23">
        <v>11000000</v>
      </c>
    </row>
    <row r="6" spans="1:7" x14ac:dyDescent="0.25">
      <c r="A6" s="61">
        <v>120000</v>
      </c>
      <c r="B6" s="61">
        <v>12000000</v>
      </c>
      <c r="C6" t="s">
        <v>1647</v>
      </c>
      <c r="D6" s="12">
        <v>-552000676.12</v>
      </c>
      <c r="E6" s="12">
        <v>-189516493.56</v>
      </c>
      <c r="F6" s="12">
        <v>0</v>
      </c>
      <c r="G6" s="23">
        <v>12000000</v>
      </c>
    </row>
    <row r="7" spans="1:7" x14ac:dyDescent="0.25">
      <c r="A7" s="61"/>
      <c r="B7" s="61">
        <v>12800000</v>
      </c>
      <c r="C7" t="s">
        <v>1648</v>
      </c>
      <c r="D7" s="12">
        <v>0</v>
      </c>
      <c r="E7" s="12"/>
      <c r="F7" s="12">
        <v>112986606.91</v>
      </c>
      <c r="G7" s="23">
        <v>12800000</v>
      </c>
    </row>
    <row r="8" spans="1:7" x14ac:dyDescent="0.25">
      <c r="A8" s="61">
        <v>164000</v>
      </c>
      <c r="B8" s="61">
        <v>16400000</v>
      </c>
      <c r="C8" t="s">
        <v>1649</v>
      </c>
      <c r="D8" s="12">
        <v>92.52</v>
      </c>
      <c r="E8" s="12">
        <v>92.52</v>
      </c>
      <c r="F8" s="12">
        <v>0</v>
      </c>
      <c r="G8" s="23">
        <v>16100000</v>
      </c>
    </row>
    <row r="9" spans="1:7" x14ac:dyDescent="0.25">
      <c r="A9" s="61">
        <v>203000</v>
      </c>
      <c r="B9" s="61">
        <v>20300000</v>
      </c>
      <c r="C9" t="s">
        <v>1650</v>
      </c>
      <c r="D9" s="12">
        <v>395000</v>
      </c>
      <c r="E9" s="12">
        <v>395000</v>
      </c>
      <c r="F9" s="12">
        <v>395000</v>
      </c>
      <c r="G9" s="23">
        <v>20300000</v>
      </c>
    </row>
    <row r="10" spans="1:7" x14ac:dyDescent="0.25">
      <c r="A10" s="61"/>
      <c r="B10" s="61">
        <v>21300000</v>
      </c>
      <c r="C10" t="s">
        <v>1651</v>
      </c>
      <c r="D10" s="12">
        <v>413471898.63</v>
      </c>
      <c r="E10" s="12"/>
      <c r="F10" s="12"/>
      <c r="G10" s="23">
        <v>21500000</v>
      </c>
    </row>
    <row r="11" spans="1:7" x14ac:dyDescent="0.25">
      <c r="A11" s="61">
        <v>215000</v>
      </c>
      <c r="B11" s="61">
        <v>21500000</v>
      </c>
      <c r="C11" t="s">
        <v>1652</v>
      </c>
      <c r="D11" s="12">
        <v>33185707.399999999</v>
      </c>
      <c r="E11" s="12">
        <v>33185707.399999999</v>
      </c>
      <c r="F11" s="12">
        <v>33185707.399999999</v>
      </c>
      <c r="G11" s="23">
        <v>21500000</v>
      </c>
    </row>
    <row r="12" spans="1:7" x14ac:dyDescent="0.25">
      <c r="A12" s="61">
        <v>215400</v>
      </c>
      <c r="B12" s="61">
        <v>21540000</v>
      </c>
      <c r="C12" t="s">
        <v>1653</v>
      </c>
      <c r="D12" s="12">
        <v>4671538894.1700001</v>
      </c>
      <c r="E12" s="12">
        <v>4469372227.5</v>
      </c>
      <c r="F12" s="12">
        <v>3980463125.7199998</v>
      </c>
      <c r="G12" s="23">
        <v>21540000</v>
      </c>
    </row>
    <row r="13" spans="1:7" x14ac:dyDescent="0.25">
      <c r="A13" s="61">
        <v>218200</v>
      </c>
      <c r="B13" s="61">
        <v>21820000</v>
      </c>
      <c r="C13" t="s">
        <v>596</v>
      </c>
      <c r="D13" s="12">
        <v>686315786.15999997</v>
      </c>
      <c r="E13" s="12">
        <v>636315786.15999997</v>
      </c>
      <c r="F13" s="12">
        <v>327720761.32999998</v>
      </c>
      <c r="G13" s="23">
        <v>21830000</v>
      </c>
    </row>
    <row r="14" spans="1:7" x14ac:dyDescent="0.25">
      <c r="A14" s="61">
        <v>218300</v>
      </c>
      <c r="B14" s="61">
        <v>21830000</v>
      </c>
      <c r="C14" t="s">
        <v>1654</v>
      </c>
      <c r="D14" s="12">
        <v>329705181.32999998</v>
      </c>
      <c r="E14" s="12">
        <v>329705181.32999998</v>
      </c>
      <c r="F14" s="12">
        <v>633440786.15999997</v>
      </c>
      <c r="G14" s="23">
        <v>21820000</v>
      </c>
    </row>
    <row r="15" spans="1:7" x14ac:dyDescent="0.25">
      <c r="A15" s="61">
        <v>218310</v>
      </c>
      <c r="B15" s="61">
        <v>21831000</v>
      </c>
      <c r="C15" t="s">
        <v>1655</v>
      </c>
      <c r="D15" s="12">
        <v>275031607.13</v>
      </c>
      <c r="E15" s="12">
        <v>261732754.56</v>
      </c>
      <c r="F15" s="12">
        <v>257013902</v>
      </c>
      <c r="G15" s="23">
        <v>21840000</v>
      </c>
    </row>
    <row r="16" spans="1:7" x14ac:dyDescent="0.25">
      <c r="A16" s="61">
        <v>232000</v>
      </c>
      <c r="B16" s="61">
        <v>23200000</v>
      </c>
      <c r="C16" t="s">
        <v>1656</v>
      </c>
      <c r="D16" s="12">
        <v>0</v>
      </c>
      <c r="E16" s="12">
        <v>255977729.63</v>
      </c>
      <c r="F16" s="12">
        <v>255977729.63</v>
      </c>
      <c r="G16" s="23">
        <v>23200000</v>
      </c>
    </row>
    <row r="17" spans="1:7" x14ac:dyDescent="0.25">
      <c r="A17" s="61">
        <v>275000</v>
      </c>
      <c r="B17" s="61">
        <v>27500000</v>
      </c>
      <c r="C17" t="s">
        <v>1657</v>
      </c>
      <c r="D17" s="12">
        <v>7776400</v>
      </c>
      <c r="E17" s="12">
        <v>7776400</v>
      </c>
      <c r="F17" s="12">
        <v>7764400</v>
      </c>
      <c r="G17" s="23">
        <v>27500000</v>
      </c>
    </row>
    <row r="18" spans="1:7" x14ac:dyDescent="0.25">
      <c r="A18" s="61">
        <v>280300</v>
      </c>
      <c r="B18" s="61">
        <v>28030000</v>
      </c>
      <c r="C18" t="s">
        <v>1658</v>
      </c>
      <c r="D18" s="12">
        <v>-395000</v>
      </c>
      <c r="E18" s="12">
        <v>-395000</v>
      </c>
      <c r="F18" s="12">
        <v>-395000</v>
      </c>
      <c r="G18" s="23">
        <v>28030000</v>
      </c>
    </row>
    <row r="19" spans="1:7" x14ac:dyDescent="0.25">
      <c r="A19" s="61"/>
      <c r="B19" s="61">
        <v>28130000</v>
      </c>
      <c r="C19" t="s">
        <v>1659</v>
      </c>
      <c r="D19" s="12">
        <v>-33967321.670000002</v>
      </c>
      <c r="E19" s="12"/>
      <c r="F19" s="12"/>
      <c r="G19" s="23">
        <v>28150000</v>
      </c>
    </row>
    <row r="20" spans="1:7" x14ac:dyDescent="0.25">
      <c r="A20" s="61">
        <v>281500</v>
      </c>
      <c r="B20" s="61">
        <v>28150000</v>
      </c>
      <c r="C20" t="s">
        <v>1660</v>
      </c>
      <c r="D20" s="12">
        <v>-25367332.18</v>
      </c>
      <c r="E20" s="12">
        <v>-22048761.440000001</v>
      </c>
      <c r="F20" s="12">
        <v>-18730190.699999999</v>
      </c>
      <c r="G20" s="23">
        <v>28150000</v>
      </c>
    </row>
    <row r="21" spans="1:7" x14ac:dyDescent="0.25">
      <c r="A21" s="61">
        <v>281540</v>
      </c>
      <c r="B21" s="61">
        <v>28154000</v>
      </c>
      <c r="C21" t="s">
        <v>1661</v>
      </c>
      <c r="D21" s="12">
        <v>-3453657436.9200001</v>
      </c>
      <c r="E21" s="12">
        <v>-2993242436.71</v>
      </c>
      <c r="F21" s="12">
        <v>-2993242436.71</v>
      </c>
      <c r="G21" s="23">
        <v>28154000</v>
      </c>
    </row>
    <row r="22" spans="1:7" x14ac:dyDescent="0.25">
      <c r="A22" s="61">
        <v>281550</v>
      </c>
      <c r="B22" s="61">
        <v>28155000</v>
      </c>
      <c r="C22" t="s">
        <v>1662</v>
      </c>
      <c r="D22" s="12">
        <v>-410785480.22000003</v>
      </c>
      <c r="E22" s="12">
        <v>-410785480.22000003</v>
      </c>
      <c r="F22" s="12">
        <v>0</v>
      </c>
      <c r="G22" s="23">
        <v>28154000</v>
      </c>
    </row>
    <row r="23" spans="1:7" x14ac:dyDescent="0.25">
      <c r="A23" s="61">
        <v>281820</v>
      </c>
      <c r="B23" s="61">
        <v>28182000</v>
      </c>
      <c r="C23" t="s">
        <v>1663</v>
      </c>
      <c r="D23" s="12">
        <v>-578573408.38</v>
      </c>
      <c r="E23" s="12">
        <v>-479741151.51999998</v>
      </c>
      <c r="F23" s="12">
        <v>-380531464.10000002</v>
      </c>
      <c r="G23" s="23">
        <v>28183000</v>
      </c>
    </row>
    <row r="24" spans="1:7" x14ac:dyDescent="0.25">
      <c r="A24" s="61">
        <v>281830</v>
      </c>
      <c r="B24" s="61">
        <v>28183000</v>
      </c>
      <c r="C24" t="s">
        <v>1664</v>
      </c>
      <c r="D24" s="12">
        <v>-326543067.89999998</v>
      </c>
      <c r="E24" s="12">
        <v>-324304484.77999997</v>
      </c>
      <c r="F24" s="12">
        <v>-322075254.56</v>
      </c>
      <c r="G24" s="23">
        <v>28182000</v>
      </c>
    </row>
    <row r="25" spans="1:7" x14ac:dyDescent="0.25">
      <c r="A25" s="61">
        <v>281831</v>
      </c>
      <c r="B25" s="61">
        <v>28183100</v>
      </c>
      <c r="C25" t="s">
        <v>1665</v>
      </c>
      <c r="D25" s="12">
        <v>-258073701.19999999</v>
      </c>
      <c r="E25" s="12">
        <v>-247852024.97</v>
      </c>
      <c r="F25" s="12">
        <v>-222111311</v>
      </c>
      <c r="G25" s="23">
        <v>28184000</v>
      </c>
    </row>
    <row r="26" spans="1:7" x14ac:dyDescent="0.25">
      <c r="A26" s="61">
        <v>310000</v>
      </c>
      <c r="B26" s="61">
        <v>31000000</v>
      </c>
      <c r="C26" t="s">
        <v>1666</v>
      </c>
      <c r="D26" s="12">
        <v>3769834243</v>
      </c>
      <c r="E26" s="12">
        <v>2913947581</v>
      </c>
      <c r="F26" s="12">
        <v>2608718715.5599999</v>
      </c>
      <c r="G26" s="23">
        <v>31000000</v>
      </c>
    </row>
    <row r="27" spans="1:7" x14ac:dyDescent="0.25">
      <c r="A27" s="61">
        <v>350000</v>
      </c>
      <c r="B27" s="61">
        <v>35000000</v>
      </c>
      <c r="C27" t="s">
        <v>1667</v>
      </c>
      <c r="D27" s="12">
        <v>54663892</v>
      </c>
      <c r="E27" s="12">
        <v>-1292000</v>
      </c>
      <c r="F27" s="12">
        <v>63711112</v>
      </c>
      <c r="G27" s="23">
        <v>35500000</v>
      </c>
    </row>
    <row r="28" spans="1:7" x14ac:dyDescent="0.25">
      <c r="A28" s="61">
        <v>401000</v>
      </c>
      <c r="B28" s="61">
        <v>40100000</v>
      </c>
      <c r="C28" t="s">
        <v>1668</v>
      </c>
      <c r="D28" s="12">
        <v>-1356176263.21</v>
      </c>
      <c r="E28" s="12">
        <v>-485136806.67000002</v>
      </c>
      <c r="F28" s="12">
        <v>0</v>
      </c>
      <c r="G28" s="23">
        <v>40110000</v>
      </c>
    </row>
    <row r="29" spans="1:7" x14ac:dyDescent="0.25">
      <c r="A29" s="61">
        <v>401100</v>
      </c>
      <c r="B29" s="61">
        <v>40110000</v>
      </c>
      <c r="C29" t="s">
        <v>1669</v>
      </c>
      <c r="D29" s="12">
        <v>45300074.920000002</v>
      </c>
      <c r="E29" s="12">
        <v>86420750.920000002</v>
      </c>
      <c r="F29" s="12">
        <v>-401792660.56999999</v>
      </c>
      <c r="G29" s="23">
        <v>40110000</v>
      </c>
    </row>
    <row r="30" spans="1:7" x14ac:dyDescent="0.25">
      <c r="A30" s="61">
        <v>404000</v>
      </c>
      <c r="B30" s="61">
        <v>40400000</v>
      </c>
      <c r="C30" t="s">
        <v>1670</v>
      </c>
      <c r="D30" s="12">
        <v>-9049257.5999999996</v>
      </c>
      <c r="E30" s="12">
        <v>-7849257.5999999996</v>
      </c>
      <c r="F30" s="12">
        <v>-7849257.5999999996</v>
      </c>
      <c r="G30" s="23">
        <v>40400000</v>
      </c>
    </row>
    <row r="31" spans="1:7" x14ac:dyDescent="0.25">
      <c r="A31" s="61">
        <v>411000</v>
      </c>
      <c r="B31" s="61">
        <v>41100000</v>
      </c>
      <c r="C31" t="s">
        <v>1671</v>
      </c>
      <c r="D31" s="12">
        <v>411210216.88999999</v>
      </c>
      <c r="E31" s="12">
        <v>423395616.88999999</v>
      </c>
      <c r="F31" s="12">
        <v>417507898.29000002</v>
      </c>
      <c r="G31" s="23">
        <v>41100000</v>
      </c>
    </row>
    <row r="32" spans="1:7" x14ac:dyDescent="0.25">
      <c r="A32" s="61">
        <v>421000</v>
      </c>
      <c r="B32" s="61">
        <v>42100000</v>
      </c>
      <c r="C32" t="s">
        <v>1672</v>
      </c>
      <c r="D32" s="12">
        <v>-741200</v>
      </c>
      <c r="E32" s="12">
        <v>0</v>
      </c>
      <c r="F32" s="12">
        <v>24259100</v>
      </c>
      <c r="G32" s="23">
        <v>42110000</v>
      </c>
    </row>
    <row r="33" spans="1:7" x14ac:dyDescent="0.25">
      <c r="A33" s="61">
        <v>421100</v>
      </c>
      <c r="B33" s="61">
        <v>42110000</v>
      </c>
      <c r="C33" t="s">
        <v>1673</v>
      </c>
      <c r="D33" s="12">
        <v>0</v>
      </c>
      <c r="E33" s="12">
        <v>0</v>
      </c>
      <c r="F33" s="12">
        <v>0</v>
      </c>
      <c r="G33" s="23">
        <v>42110000</v>
      </c>
    </row>
    <row r="34" spans="1:7" x14ac:dyDescent="0.25">
      <c r="A34" s="61">
        <v>421200</v>
      </c>
      <c r="B34" s="61">
        <v>42120000</v>
      </c>
      <c r="C34" t="s">
        <v>1674</v>
      </c>
      <c r="D34" s="12">
        <v>0</v>
      </c>
      <c r="E34" s="12">
        <v>0</v>
      </c>
      <c r="F34" s="12">
        <v>0</v>
      </c>
      <c r="G34" s="23">
        <v>42110000</v>
      </c>
    </row>
    <row r="35" spans="1:7" x14ac:dyDescent="0.25">
      <c r="A35" s="61">
        <v>421300</v>
      </c>
      <c r="B35" s="61">
        <v>42130000</v>
      </c>
      <c r="C35" t="s">
        <v>1675</v>
      </c>
      <c r="D35" s="12">
        <v>0</v>
      </c>
      <c r="E35" s="12">
        <v>0</v>
      </c>
      <c r="F35" s="12">
        <v>0</v>
      </c>
      <c r="G35" s="23">
        <v>42110000</v>
      </c>
    </row>
    <row r="36" spans="1:7" x14ac:dyDescent="0.25">
      <c r="A36" s="61">
        <v>425000</v>
      </c>
      <c r="B36" s="61">
        <v>42500000</v>
      </c>
      <c r="C36" t="s">
        <v>1676</v>
      </c>
      <c r="D36" s="12">
        <v>0</v>
      </c>
      <c r="E36" s="12">
        <v>0</v>
      </c>
      <c r="F36" s="12">
        <v>0</v>
      </c>
      <c r="G36" s="23">
        <v>42510000</v>
      </c>
    </row>
    <row r="37" spans="1:7" x14ac:dyDescent="0.25">
      <c r="A37" s="61">
        <v>431000</v>
      </c>
      <c r="B37" s="61">
        <v>43100000</v>
      </c>
      <c r="C37" t="s">
        <v>77</v>
      </c>
      <c r="D37" s="12">
        <v>-10359111.42</v>
      </c>
      <c r="E37" s="12">
        <v>-104473.59</v>
      </c>
      <c r="F37" s="12">
        <v>-7002841.5</v>
      </c>
      <c r="G37" s="23">
        <v>43100000</v>
      </c>
    </row>
    <row r="38" spans="1:7" x14ac:dyDescent="0.25">
      <c r="A38" s="61">
        <v>432000</v>
      </c>
      <c r="B38" s="61">
        <v>43200000</v>
      </c>
      <c r="C38" t="s">
        <v>1677</v>
      </c>
      <c r="D38" s="12">
        <v>-673978</v>
      </c>
      <c r="E38" s="12">
        <v>-600702.71</v>
      </c>
      <c r="F38" s="12">
        <v>0</v>
      </c>
      <c r="G38" s="23">
        <v>43200000</v>
      </c>
    </row>
    <row r="39" spans="1:7" x14ac:dyDescent="0.25">
      <c r="A39" s="61">
        <v>444100</v>
      </c>
      <c r="B39" s="61">
        <v>44410000</v>
      </c>
      <c r="C39" t="s">
        <v>1678</v>
      </c>
      <c r="D39" s="12">
        <v>17559554.949999999</v>
      </c>
      <c r="E39" s="12">
        <v>76617300.730000004</v>
      </c>
      <c r="F39" s="12">
        <v>-4509553.7</v>
      </c>
      <c r="G39" s="23">
        <v>44400000</v>
      </c>
    </row>
    <row r="40" spans="1:7" x14ac:dyDescent="0.25">
      <c r="A40" s="61">
        <v>445500</v>
      </c>
      <c r="B40" s="61">
        <v>44550000</v>
      </c>
      <c r="C40" t="s">
        <v>1679</v>
      </c>
      <c r="D40" s="12">
        <v>-91343341.579999998</v>
      </c>
      <c r="E40" s="12">
        <v>-15130016.57</v>
      </c>
      <c r="F40" s="12">
        <v>-16240149.560000001</v>
      </c>
      <c r="G40" s="23">
        <v>44550000</v>
      </c>
    </row>
    <row r="41" spans="1:7" x14ac:dyDescent="0.25">
      <c r="A41" s="61">
        <v>445600</v>
      </c>
      <c r="B41" s="61">
        <v>44560000</v>
      </c>
      <c r="C41" t="s">
        <v>1680</v>
      </c>
      <c r="D41" s="12">
        <v>0</v>
      </c>
      <c r="E41" s="12">
        <v>950330.51</v>
      </c>
      <c r="F41" s="12">
        <v>3035780</v>
      </c>
      <c r="G41" s="23">
        <v>44561000</v>
      </c>
    </row>
    <row r="42" spans="1:7" x14ac:dyDescent="0.25">
      <c r="A42" s="61">
        <v>445700</v>
      </c>
      <c r="B42" s="61">
        <v>44570000</v>
      </c>
      <c r="C42" t="s">
        <v>1681</v>
      </c>
      <c r="D42" s="12">
        <v>-170119234.61000001</v>
      </c>
      <c r="E42" s="12">
        <v>-1375153.9</v>
      </c>
      <c r="F42" s="12">
        <v>-968770</v>
      </c>
      <c r="G42" s="23">
        <v>44571000</v>
      </c>
    </row>
    <row r="43" spans="1:7" x14ac:dyDescent="0.25">
      <c r="A43" s="61">
        <v>447000</v>
      </c>
      <c r="B43" s="61">
        <v>44700000</v>
      </c>
      <c r="C43" t="s">
        <v>1682</v>
      </c>
      <c r="D43" s="12">
        <v>-3949000</v>
      </c>
      <c r="E43" s="12">
        <v>-3827940</v>
      </c>
      <c r="F43" s="12">
        <v>-3042700</v>
      </c>
      <c r="G43" s="23">
        <v>44100000</v>
      </c>
    </row>
    <row r="44" spans="1:7" x14ac:dyDescent="0.25">
      <c r="A44" s="61">
        <v>455000</v>
      </c>
      <c r="B44" s="61">
        <v>45500000</v>
      </c>
      <c r="C44" t="s">
        <v>1683</v>
      </c>
      <c r="D44" s="12">
        <v>-5061934664.0100002</v>
      </c>
      <c r="E44" s="12">
        <v>-4852472806.71</v>
      </c>
      <c r="F44" s="12">
        <v>-4903759406.71</v>
      </c>
      <c r="G44" s="23">
        <v>45500000</v>
      </c>
    </row>
    <row r="45" spans="1:7" x14ac:dyDescent="0.25">
      <c r="A45" s="61">
        <v>456000</v>
      </c>
      <c r="B45" s="61">
        <v>45600000</v>
      </c>
      <c r="C45" t="s">
        <v>1684</v>
      </c>
      <c r="D45" s="12">
        <v>0</v>
      </c>
      <c r="E45" s="12">
        <v>0</v>
      </c>
      <c r="F45" s="12">
        <v>0</v>
      </c>
      <c r="G45" s="23">
        <v>45500000</v>
      </c>
    </row>
    <row r="46" spans="1:7" x14ac:dyDescent="0.25">
      <c r="A46" s="61">
        <v>457000</v>
      </c>
      <c r="B46" s="61">
        <v>45700000</v>
      </c>
      <c r="C46" t="s">
        <v>1685</v>
      </c>
      <c r="D46" s="12">
        <v>0</v>
      </c>
      <c r="E46" s="12">
        <v>9075090.2300000004</v>
      </c>
      <c r="F46" s="12">
        <v>0</v>
      </c>
      <c r="G46" s="23">
        <v>45500000</v>
      </c>
    </row>
    <row r="47" spans="1:7" x14ac:dyDescent="0.25">
      <c r="A47" s="61">
        <v>467100</v>
      </c>
      <c r="B47" s="61">
        <v>46710000</v>
      </c>
      <c r="C47" t="s">
        <v>36</v>
      </c>
      <c r="D47" s="12">
        <v>-524700000</v>
      </c>
      <c r="E47" s="12">
        <v>-524700000</v>
      </c>
      <c r="F47" s="12">
        <v>-524700000</v>
      </c>
      <c r="G47" s="23">
        <v>46725000</v>
      </c>
    </row>
    <row r="48" spans="1:7" x14ac:dyDescent="0.25">
      <c r="A48" s="61">
        <v>467500</v>
      </c>
      <c r="B48" s="61">
        <v>46750000</v>
      </c>
      <c r="C48" t="s">
        <v>1686</v>
      </c>
      <c r="D48" s="12">
        <v>1320891718</v>
      </c>
      <c r="E48" s="12">
        <v>1320891718</v>
      </c>
      <c r="F48" s="12">
        <v>1320891718</v>
      </c>
      <c r="G48" s="23">
        <v>46725000</v>
      </c>
    </row>
    <row r="49" spans="1:7" x14ac:dyDescent="0.25">
      <c r="A49" s="61">
        <v>467600</v>
      </c>
      <c r="B49" s="61">
        <v>46760000</v>
      </c>
      <c r="C49" t="s">
        <v>1687</v>
      </c>
      <c r="D49" s="12">
        <v>0</v>
      </c>
      <c r="E49" s="12">
        <v>0</v>
      </c>
      <c r="F49" s="12">
        <v>0</v>
      </c>
      <c r="G49" s="23">
        <v>46725000</v>
      </c>
    </row>
    <row r="50" spans="1:7" x14ac:dyDescent="0.25">
      <c r="A50" s="61">
        <v>486000</v>
      </c>
      <c r="B50" s="61">
        <v>48600000</v>
      </c>
      <c r="C50" t="s">
        <v>1688</v>
      </c>
      <c r="D50" s="12">
        <v>0</v>
      </c>
      <c r="E50" s="12">
        <v>23961637.949999999</v>
      </c>
      <c r="F50" s="12">
        <v>0</v>
      </c>
      <c r="G50" s="23">
        <v>48600000</v>
      </c>
    </row>
    <row r="51" spans="1:7" x14ac:dyDescent="0.25">
      <c r="A51" s="61">
        <v>512000</v>
      </c>
      <c r="B51" s="61">
        <v>51200000</v>
      </c>
      <c r="C51" t="s">
        <v>1689</v>
      </c>
      <c r="D51" s="12">
        <v>540388.65</v>
      </c>
      <c r="E51" s="12">
        <v>540388.65</v>
      </c>
      <c r="F51" s="12">
        <v>540388.65</v>
      </c>
      <c r="G51" s="23">
        <v>51231000</v>
      </c>
    </row>
    <row r="52" spans="1:7" x14ac:dyDescent="0.25">
      <c r="A52" s="61">
        <v>512100</v>
      </c>
      <c r="B52" s="61">
        <v>51210000</v>
      </c>
      <c r="C52" t="s">
        <v>1690</v>
      </c>
      <c r="D52" s="12">
        <v>815435516.84000003</v>
      </c>
      <c r="E52" s="12">
        <v>4622046.74</v>
      </c>
      <c r="F52" s="12">
        <v>301913913.99000001</v>
      </c>
      <c r="G52" s="23">
        <v>51241000</v>
      </c>
    </row>
    <row r="53" spans="1:7" x14ac:dyDescent="0.25">
      <c r="A53" s="61">
        <v>512200</v>
      </c>
      <c r="B53" s="61">
        <v>51220000</v>
      </c>
      <c r="C53" t="s">
        <v>1691</v>
      </c>
      <c r="D53" s="12">
        <v>639159565.47000003</v>
      </c>
      <c r="E53" s="12">
        <v>326588717.37</v>
      </c>
      <c r="F53" s="12">
        <v>0</v>
      </c>
      <c r="G53" s="23">
        <v>51241000</v>
      </c>
    </row>
    <row r="54" spans="1:7" x14ac:dyDescent="0.25">
      <c r="A54" s="61">
        <v>530000</v>
      </c>
      <c r="B54" s="61">
        <v>53000000</v>
      </c>
      <c r="C54" t="s">
        <v>1692</v>
      </c>
      <c r="D54" s="12">
        <v>1187937.06</v>
      </c>
      <c r="E54" s="12">
        <v>1204937.06</v>
      </c>
      <c r="F54" s="12">
        <v>233528.06</v>
      </c>
      <c r="G54" s="23">
        <v>53100000</v>
      </c>
    </row>
    <row r="55" spans="1:7" x14ac:dyDescent="0.25">
      <c r="A55" s="61">
        <v>581000</v>
      </c>
      <c r="B55" s="61">
        <v>58100000</v>
      </c>
      <c r="C55" t="s">
        <v>1693</v>
      </c>
      <c r="D55" s="12">
        <v>-200000000</v>
      </c>
      <c r="E55" s="12">
        <v>0</v>
      </c>
      <c r="F55" s="12">
        <v>0</v>
      </c>
      <c r="G55" s="23">
        <v>58000000</v>
      </c>
    </row>
    <row r="56" spans="1:7" x14ac:dyDescent="0.25">
      <c r="A56" s="61">
        <v>601000</v>
      </c>
      <c r="B56" s="61">
        <v>60100000</v>
      </c>
      <c r="C56" t="s">
        <v>1694</v>
      </c>
      <c r="D56" s="12">
        <v>6699686424.2799997</v>
      </c>
      <c r="E56" s="12">
        <v>4418880257.4200001</v>
      </c>
      <c r="F56" s="12">
        <v>4958644144.8599997</v>
      </c>
      <c r="G56" s="23">
        <v>60100000</v>
      </c>
    </row>
    <row r="57" spans="1:7" x14ac:dyDescent="0.25">
      <c r="A57" s="61">
        <v>602000</v>
      </c>
      <c r="B57" s="61">
        <v>60200000</v>
      </c>
      <c r="C57" t="s">
        <v>1695</v>
      </c>
      <c r="D57" s="12">
        <v>0</v>
      </c>
      <c r="E57" s="12">
        <v>2017500</v>
      </c>
      <c r="F57" s="12">
        <v>0</v>
      </c>
      <c r="G57" s="23">
        <v>60100000</v>
      </c>
    </row>
    <row r="58" spans="1:7" x14ac:dyDescent="0.25">
      <c r="A58" s="61">
        <v>603100</v>
      </c>
      <c r="B58" s="61">
        <v>60310000</v>
      </c>
      <c r="C58" t="s">
        <v>1696</v>
      </c>
      <c r="D58" s="12">
        <v>-919597774</v>
      </c>
      <c r="E58" s="12">
        <v>-305228865.44</v>
      </c>
      <c r="F58" s="12">
        <v>-1081552964.5599999</v>
      </c>
      <c r="G58" s="23">
        <v>60301000</v>
      </c>
    </row>
    <row r="59" spans="1:7" x14ac:dyDescent="0.25">
      <c r="A59" s="61">
        <v>605000</v>
      </c>
      <c r="B59" s="61">
        <v>60500000</v>
      </c>
      <c r="C59" t="s">
        <v>1697</v>
      </c>
      <c r="D59" s="12">
        <v>14125747.32</v>
      </c>
      <c r="E59" s="12">
        <v>12935631.02</v>
      </c>
      <c r="F59" s="12">
        <v>26021275.390000001</v>
      </c>
      <c r="G59" s="23">
        <v>60500000</v>
      </c>
    </row>
    <row r="60" spans="1:7" x14ac:dyDescent="0.25">
      <c r="A60" s="61">
        <v>605100</v>
      </c>
      <c r="B60" s="61">
        <v>60510000</v>
      </c>
      <c r="C60" t="s">
        <v>1698</v>
      </c>
      <c r="D60" s="12">
        <v>39000</v>
      </c>
      <c r="E60" s="12">
        <v>2987216.67</v>
      </c>
      <c r="F60" s="12">
        <v>0</v>
      </c>
      <c r="G60" s="23">
        <v>60500000</v>
      </c>
    </row>
    <row r="61" spans="1:7" x14ac:dyDescent="0.25">
      <c r="A61" s="61">
        <v>605200</v>
      </c>
      <c r="B61" s="61">
        <v>60520000</v>
      </c>
      <c r="C61" t="s">
        <v>1699</v>
      </c>
      <c r="D61" s="12">
        <v>18705326.32</v>
      </c>
      <c r="E61" s="12">
        <v>23834982.649999999</v>
      </c>
      <c r="F61" s="12">
        <v>0</v>
      </c>
      <c r="G61" s="23">
        <v>60500000</v>
      </c>
    </row>
    <row r="62" spans="1:7" x14ac:dyDescent="0.25">
      <c r="A62" s="61">
        <v>605210</v>
      </c>
      <c r="B62" s="61">
        <v>60521000</v>
      </c>
      <c r="C62" t="s">
        <v>1700</v>
      </c>
      <c r="D62" s="12">
        <v>5173166.68</v>
      </c>
      <c r="E62" s="12">
        <v>5297083.3099999996</v>
      </c>
      <c r="F62" s="12">
        <v>0</v>
      </c>
      <c r="G62" s="23">
        <v>60500000</v>
      </c>
    </row>
    <row r="63" spans="1:7" x14ac:dyDescent="0.25">
      <c r="A63" s="61">
        <v>605300</v>
      </c>
      <c r="B63" s="61">
        <v>60530000</v>
      </c>
      <c r="C63" t="s">
        <v>1701</v>
      </c>
      <c r="D63" s="12">
        <v>1634760</v>
      </c>
      <c r="E63" s="12">
        <v>122340.93</v>
      </c>
      <c r="F63" s="12">
        <v>0</v>
      </c>
      <c r="G63" s="23">
        <v>60500000</v>
      </c>
    </row>
    <row r="64" spans="1:7" x14ac:dyDescent="0.25">
      <c r="A64" s="61">
        <v>605310</v>
      </c>
      <c r="B64" s="61">
        <v>60531000</v>
      </c>
      <c r="C64" t="s">
        <v>1702</v>
      </c>
      <c r="D64" s="12">
        <v>0</v>
      </c>
      <c r="E64" s="12">
        <v>1096200</v>
      </c>
      <c r="F64" s="12">
        <v>0</v>
      </c>
      <c r="G64" s="23">
        <v>60500000</v>
      </c>
    </row>
    <row r="65" spans="1:7" x14ac:dyDescent="0.25">
      <c r="A65" s="61">
        <v>605320</v>
      </c>
      <c r="B65" s="61">
        <v>60532000</v>
      </c>
      <c r="C65" t="s">
        <v>1703</v>
      </c>
      <c r="D65" s="12">
        <v>1542166.65</v>
      </c>
      <c r="E65" s="12">
        <v>2843446.22</v>
      </c>
      <c r="F65" s="12">
        <v>0</v>
      </c>
      <c r="G65" s="23">
        <v>60500000</v>
      </c>
    </row>
    <row r="66" spans="1:7" x14ac:dyDescent="0.25">
      <c r="A66" s="61">
        <v>606000</v>
      </c>
      <c r="B66" s="61">
        <v>60600000</v>
      </c>
      <c r="C66" t="s">
        <v>1704</v>
      </c>
      <c r="D66" s="12">
        <v>160611410.16999999</v>
      </c>
      <c r="E66" s="12">
        <v>130880879.72</v>
      </c>
      <c r="F66" s="12">
        <v>69233501.549999997</v>
      </c>
      <c r="G66" s="23">
        <v>60600000</v>
      </c>
    </row>
    <row r="67" spans="1:7" x14ac:dyDescent="0.25">
      <c r="A67" s="61">
        <v>606100</v>
      </c>
      <c r="B67" s="61">
        <v>60610000</v>
      </c>
      <c r="C67" t="s">
        <v>1705</v>
      </c>
      <c r="D67" s="12">
        <v>226512198.34999999</v>
      </c>
      <c r="E67" s="12">
        <v>219629340.72</v>
      </c>
      <c r="F67" s="12">
        <v>234622389.80000001</v>
      </c>
      <c r="G67" s="23">
        <v>60600000</v>
      </c>
    </row>
    <row r="68" spans="1:7" x14ac:dyDescent="0.25">
      <c r="A68" s="61">
        <v>606200</v>
      </c>
      <c r="B68" s="61">
        <v>60620000</v>
      </c>
      <c r="C68" t="s">
        <v>1706</v>
      </c>
      <c r="D68" s="12">
        <v>7239940</v>
      </c>
      <c r="E68" s="12">
        <v>11487869.98</v>
      </c>
      <c r="F68" s="12">
        <v>410540151.50999999</v>
      </c>
      <c r="G68" s="23">
        <v>60600000</v>
      </c>
    </row>
    <row r="69" spans="1:7" x14ac:dyDescent="0.25">
      <c r="A69" s="61">
        <v>606210</v>
      </c>
      <c r="B69" s="61">
        <v>60621000</v>
      </c>
      <c r="C69" t="s">
        <v>1707</v>
      </c>
      <c r="D69" s="12">
        <v>1728000</v>
      </c>
      <c r="E69" s="12">
        <v>2048000</v>
      </c>
      <c r="F69" s="12">
        <v>0</v>
      </c>
      <c r="G69" s="23">
        <v>60600000</v>
      </c>
    </row>
    <row r="70" spans="1:7" x14ac:dyDescent="0.25">
      <c r="A70" s="61">
        <v>606211</v>
      </c>
      <c r="B70" s="61">
        <v>60621100</v>
      </c>
      <c r="C70" t="s">
        <v>1708</v>
      </c>
      <c r="D70" s="12">
        <v>671697990.28999996</v>
      </c>
      <c r="E70" s="12">
        <v>397912666.67000002</v>
      </c>
      <c r="F70" s="12">
        <v>0</v>
      </c>
      <c r="G70" s="23">
        <v>60600000</v>
      </c>
    </row>
    <row r="71" spans="1:7" x14ac:dyDescent="0.25">
      <c r="A71" s="61"/>
      <c r="B71" s="61">
        <v>60630000</v>
      </c>
      <c r="C71" t="s">
        <v>1709</v>
      </c>
      <c r="D71" s="12">
        <v>10625000</v>
      </c>
      <c r="E71" s="12"/>
      <c r="F71" s="12"/>
      <c r="G71" s="23">
        <v>60600000</v>
      </c>
    </row>
    <row r="72" spans="1:7" x14ac:dyDescent="0.25">
      <c r="A72" s="61">
        <v>606400</v>
      </c>
      <c r="B72" s="61">
        <v>60640000</v>
      </c>
      <c r="C72" t="s">
        <v>1710</v>
      </c>
      <c r="D72" s="12">
        <v>12582915.300000001</v>
      </c>
      <c r="E72" s="12">
        <v>5564142</v>
      </c>
      <c r="F72" s="12">
        <v>5126524.3099999996</v>
      </c>
      <c r="G72" s="23">
        <v>60600000</v>
      </c>
    </row>
    <row r="73" spans="1:7" x14ac:dyDescent="0.25">
      <c r="A73" s="61"/>
      <c r="B73" s="61">
        <v>60812000</v>
      </c>
      <c r="C73" t="s">
        <v>403</v>
      </c>
      <c r="D73" s="12">
        <v>0</v>
      </c>
      <c r="E73" s="12"/>
      <c r="F73" s="12">
        <v>360794</v>
      </c>
      <c r="G73" s="23">
        <v>60800000</v>
      </c>
    </row>
    <row r="74" spans="1:7" x14ac:dyDescent="0.25">
      <c r="A74" s="61"/>
      <c r="B74" s="61">
        <v>61000000</v>
      </c>
      <c r="C74" t="s">
        <v>1711</v>
      </c>
      <c r="D74" s="12">
        <v>6660426.3099999996</v>
      </c>
      <c r="E74" s="12"/>
      <c r="F74" s="12"/>
      <c r="G74" s="23">
        <v>60600000</v>
      </c>
    </row>
    <row r="75" spans="1:7" x14ac:dyDescent="0.25">
      <c r="A75" s="61"/>
      <c r="B75" s="61">
        <v>61100000</v>
      </c>
      <c r="C75" t="s">
        <v>173</v>
      </c>
      <c r="D75" s="12">
        <v>0</v>
      </c>
      <c r="E75" s="12"/>
      <c r="F75" s="12">
        <v>23169247</v>
      </c>
      <c r="G75" s="23">
        <v>61100000</v>
      </c>
    </row>
    <row r="76" spans="1:7" x14ac:dyDescent="0.25">
      <c r="A76" s="61">
        <v>611400</v>
      </c>
      <c r="B76" s="61">
        <v>61140000</v>
      </c>
      <c r="C76" t="s">
        <v>1712</v>
      </c>
      <c r="D76" s="12">
        <v>0</v>
      </c>
      <c r="E76" s="12">
        <v>1884396</v>
      </c>
      <c r="F76" s="12">
        <v>0</v>
      </c>
      <c r="G76" s="23">
        <v>61100000</v>
      </c>
    </row>
    <row r="77" spans="1:7" x14ac:dyDescent="0.25">
      <c r="A77" s="61">
        <v>611620</v>
      </c>
      <c r="B77" s="61">
        <v>61162000</v>
      </c>
      <c r="C77" t="s">
        <v>1713</v>
      </c>
      <c r="D77" s="12">
        <v>0</v>
      </c>
      <c r="E77" s="12">
        <v>3765640.31</v>
      </c>
      <c r="F77" s="12">
        <v>0</v>
      </c>
      <c r="G77" s="23">
        <v>61100000</v>
      </c>
    </row>
    <row r="78" spans="1:7" x14ac:dyDescent="0.25">
      <c r="A78" s="61">
        <v>613000</v>
      </c>
      <c r="B78" s="61">
        <v>61300000</v>
      </c>
      <c r="C78" t="s">
        <v>1714</v>
      </c>
      <c r="D78" s="12">
        <v>1200000</v>
      </c>
      <c r="E78" s="12">
        <v>1200000</v>
      </c>
      <c r="F78" s="12">
        <v>1800000</v>
      </c>
      <c r="G78" s="23">
        <v>61300000</v>
      </c>
    </row>
    <row r="79" spans="1:7" x14ac:dyDescent="0.25">
      <c r="A79" s="61"/>
      <c r="B79" s="61">
        <v>61300100</v>
      </c>
      <c r="C79" t="s">
        <v>1715</v>
      </c>
      <c r="D79" s="12">
        <v>1328416.67</v>
      </c>
      <c r="E79" s="12"/>
      <c r="F79" s="12"/>
      <c r="G79" s="23">
        <v>61300000</v>
      </c>
    </row>
    <row r="80" spans="1:7" x14ac:dyDescent="0.25">
      <c r="A80" s="61"/>
      <c r="B80" s="61">
        <v>61302000</v>
      </c>
      <c r="C80" t="s">
        <v>1716</v>
      </c>
      <c r="D80" s="12">
        <v>8436000</v>
      </c>
      <c r="E80" s="12"/>
      <c r="F80" s="12"/>
      <c r="G80" s="23">
        <v>61300000</v>
      </c>
    </row>
    <row r="81" spans="1:7" x14ac:dyDescent="0.25">
      <c r="A81" s="61">
        <v>615000</v>
      </c>
      <c r="B81" s="61">
        <v>61500000</v>
      </c>
      <c r="C81" t="s">
        <v>1717</v>
      </c>
      <c r="D81" s="12">
        <v>8099876.6799999997</v>
      </c>
      <c r="E81" s="12">
        <v>12354333.34</v>
      </c>
      <c r="F81" s="12">
        <v>13765261.93</v>
      </c>
      <c r="G81" s="23">
        <v>61500000</v>
      </c>
    </row>
    <row r="82" spans="1:7" x14ac:dyDescent="0.25">
      <c r="A82" s="61">
        <v>615200</v>
      </c>
      <c r="B82" s="61">
        <v>61520000</v>
      </c>
      <c r="C82" t="s">
        <v>1718</v>
      </c>
      <c r="D82" s="12">
        <v>0</v>
      </c>
      <c r="E82" s="12">
        <v>9384000</v>
      </c>
      <c r="F82" s="12">
        <v>0</v>
      </c>
      <c r="G82" s="23">
        <v>61500000</v>
      </c>
    </row>
    <row r="83" spans="1:7" x14ac:dyDescent="0.25">
      <c r="A83" s="61">
        <v>615500</v>
      </c>
      <c r="B83" s="61">
        <v>61550000</v>
      </c>
      <c r="C83" t="s">
        <v>1719</v>
      </c>
      <c r="D83" s="12">
        <v>5503540</v>
      </c>
      <c r="E83" s="12">
        <v>564480</v>
      </c>
      <c r="F83" s="12">
        <v>0</v>
      </c>
      <c r="G83" s="23">
        <v>61500000</v>
      </c>
    </row>
    <row r="84" spans="1:7" x14ac:dyDescent="0.25">
      <c r="A84" s="61"/>
      <c r="B84" s="61">
        <v>61600000</v>
      </c>
      <c r="C84" t="s">
        <v>1720</v>
      </c>
      <c r="D84" s="12">
        <v>23961637.949999999</v>
      </c>
      <c r="E84" s="12"/>
      <c r="F84" s="12"/>
      <c r="G84" s="23">
        <v>61500000</v>
      </c>
    </row>
    <row r="85" spans="1:7" x14ac:dyDescent="0.25">
      <c r="A85" s="61"/>
      <c r="B85" s="61">
        <v>61604000</v>
      </c>
      <c r="C85" t="s">
        <v>183</v>
      </c>
      <c r="D85" s="12">
        <v>0</v>
      </c>
      <c r="E85" s="12"/>
      <c r="F85" s="12">
        <v>7596944</v>
      </c>
      <c r="G85" s="23">
        <v>61600000</v>
      </c>
    </row>
    <row r="86" spans="1:7" x14ac:dyDescent="0.25">
      <c r="A86" s="61"/>
      <c r="B86" s="61">
        <v>61710000</v>
      </c>
      <c r="C86" t="s">
        <v>1721</v>
      </c>
      <c r="D86" s="12">
        <v>560833.32999999996</v>
      </c>
      <c r="E86" s="12"/>
      <c r="F86" s="12"/>
      <c r="G86" s="23">
        <v>61500000</v>
      </c>
    </row>
    <row r="87" spans="1:7" x14ac:dyDescent="0.25">
      <c r="A87" s="61">
        <v>621000</v>
      </c>
      <c r="B87" s="61">
        <v>62100000</v>
      </c>
      <c r="C87" t="s">
        <v>1722</v>
      </c>
      <c r="D87" s="12">
        <v>55080000</v>
      </c>
      <c r="E87" s="12">
        <v>33580000</v>
      </c>
      <c r="F87" s="12">
        <v>22080000</v>
      </c>
      <c r="G87" s="23">
        <v>62100000</v>
      </c>
    </row>
    <row r="88" spans="1:7" x14ac:dyDescent="0.25">
      <c r="A88" s="61">
        <v>622000</v>
      </c>
      <c r="B88" s="61">
        <v>62200000</v>
      </c>
      <c r="C88" t="s">
        <v>1723</v>
      </c>
      <c r="D88" s="12">
        <v>2520000</v>
      </c>
      <c r="E88" s="12">
        <v>2520000</v>
      </c>
      <c r="F88" s="12">
        <v>0</v>
      </c>
      <c r="G88" s="23">
        <v>62200000</v>
      </c>
    </row>
    <row r="89" spans="1:7" x14ac:dyDescent="0.25">
      <c r="A89" s="61"/>
      <c r="B89" s="61">
        <v>62208000</v>
      </c>
      <c r="C89" t="s">
        <v>190</v>
      </c>
      <c r="D89" s="12">
        <v>0</v>
      </c>
      <c r="E89" s="12"/>
      <c r="F89" s="12">
        <v>3465986</v>
      </c>
      <c r="G89" s="23">
        <v>62200000</v>
      </c>
    </row>
    <row r="90" spans="1:7" x14ac:dyDescent="0.25">
      <c r="A90" s="61">
        <v>622200</v>
      </c>
      <c r="B90" s="61">
        <v>62220000</v>
      </c>
      <c r="C90" t="s">
        <v>1724</v>
      </c>
      <c r="D90" s="12">
        <v>0</v>
      </c>
      <c r="E90" s="12">
        <v>434193.39</v>
      </c>
      <c r="F90" s="12">
        <v>0</v>
      </c>
      <c r="G90" s="23">
        <v>62200000</v>
      </c>
    </row>
    <row r="91" spans="1:7" x14ac:dyDescent="0.25">
      <c r="A91" s="61">
        <v>622210</v>
      </c>
      <c r="B91" s="61">
        <v>62221000</v>
      </c>
      <c r="C91" t="s">
        <v>1725</v>
      </c>
      <c r="D91" s="12">
        <v>0</v>
      </c>
      <c r="E91" s="12">
        <v>711541</v>
      </c>
      <c r="F91" s="12">
        <v>0</v>
      </c>
      <c r="G91" s="23">
        <v>62200000</v>
      </c>
    </row>
    <row r="92" spans="1:7" x14ac:dyDescent="0.25">
      <c r="A92" s="61">
        <v>622222</v>
      </c>
      <c r="B92" s="61">
        <v>62222200</v>
      </c>
      <c r="C92" t="s">
        <v>1726</v>
      </c>
      <c r="D92" s="12">
        <v>7600000</v>
      </c>
      <c r="E92" s="12">
        <v>6000000</v>
      </c>
      <c r="F92" s="12">
        <v>6000000</v>
      </c>
      <c r="G92" s="23">
        <v>62200000</v>
      </c>
    </row>
    <row r="93" spans="1:7" x14ac:dyDescent="0.25">
      <c r="A93" s="61"/>
      <c r="B93" s="61">
        <v>62224000</v>
      </c>
      <c r="C93" t="s">
        <v>1727</v>
      </c>
      <c r="D93" s="12">
        <v>1270000</v>
      </c>
      <c r="E93" s="12"/>
      <c r="F93" s="12"/>
      <c r="G93" s="23">
        <v>62200000</v>
      </c>
    </row>
    <row r="94" spans="1:7" x14ac:dyDescent="0.25">
      <c r="A94" s="61">
        <v>622242</v>
      </c>
      <c r="B94" s="61">
        <v>62224200</v>
      </c>
      <c r="C94" t="s">
        <v>1728</v>
      </c>
      <c r="D94" s="12">
        <v>420000</v>
      </c>
      <c r="E94" s="12">
        <v>233333.33</v>
      </c>
      <c r="F94" s="12">
        <v>0</v>
      </c>
      <c r="G94" s="23">
        <v>62200000</v>
      </c>
    </row>
    <row r="95" spans="1:7" x14ac:dyDescent="0.25">
      <c r="A95" s="61"/>
      <c r="B95" s="61">
        <v>62301000</v>
      </c>
      <c r="C95" t="s">
        <v>191</v>
      </c>
      <c r="D95" s="12">
        <v>0</v>
      </c>
      <c r="E95" s="12"/>
      <c r="F95" s="12">
        <v>1750000</v>
      </c>
      <c r="G95" s="23">
        <v>62300000</v>
      </c>
    </row>
    <row r="96" spans="1:7" x14ac:dyDescent="0.25">
      <c r="A96" s="61"/>
      <c r="B96" s="61">
        <v>62401000</v>
      </c>
      <c r="C96" t="s">
        <v>433</v>
      </c>
      <c r="D96" s="12">
        <v>0</v>
      </c>
      <c r="E96" s="12"/>
      <c r="F96" s="12">
        <v>2762000</v>
      </c>
      <c r="G96" s="23">
        <v>62401000</v>
      </c>
    </row>
    <row r="97" spans="1:7" x14ac:dyDescent="0.25">
      <c r="A97" s="61">
        <v>625000</v>
      </c>
      <c r="B97" s="61">
        <v>62500000</v>
      </c>
      <c r="C97" t="s">
        <v>1729</v>
      </c>
      <c r="D97" s="12">
        <v>10793280.859999999</v>
      </c>
      <c r="E97" s="12">
        <v>12170443.26</v>
      </c>
      <c r="F97" s="12">
        <v>128562614.68000001</v>
      </c>
      <c r="G97" s="23">
        <v>62501000</v>
      </c>
    </row>
    <row r="98" spans="1:7" x14ac:dyDescent="0.25">
      <c r="A98" s="61">
        <v>625010</v>
      </c>
      <c r="B98" s="61">
        <v>62501000</v>
      </c>
      <c r="C98" t="s">
        <v>1730</v>
      </c>
      <c r="D98" s="12">
        <v>0</v>
      </c>
      <c r="E98" s="12">
        <v>2723083.33</v>
      </c>
      <c r="F98" s="12">
        <v>0</v>
      </c>
      <c r="G98" s="23">
        <v>62501000</v>
      </c>
    </row>
    <row r="99" spans="1:7" x14ac:dyDescent="0.25">
      <c r="A99" s="61">
        <v>626000</v>
      </c>
      <c r="B99" s="61">
        <v>62600000</v>
      </c>
      <c r="C99" t="s">
        <v>1731</v>
      </c>
      <c r="D99" s="12">
        <v>0</v>
      </c>
      <c r="E99" s="12">
        <v>27133</v>
      </c>
      <c r="F99" s="12">
        <v>0</v>
      </c>
      <c r="G99" s="23">
        <v>62601000</v>
      </c>
    </row>
    <row r="100" spans="1:7" x14ac:dyDescent="0.25">
      <c r="A100" s="61">
        <v>626010</v>
      </c>
      <c r="B100" s="61">
        <v>62601000</v>
      </c>
      <c r="C100" t="s">
        <v>747</v>
      </c>
      <c r="D100" s="12">
        <v>887068.67</v>
      </c>
      <c r="E100" s="12">
        <v>530890</v>
      </c>
      <c r="F100" s="12">
        <v>2811915.73</v>
      </c>
      <c r="G100" s="23">
        <v>62601000</v>
      </c>
    </row>
    <row r="101" spans="1:7" x14ac:dyDescent="0.25">
      <c r="A101" s="61">
        <v>626020</v>
      </c>
      <c r="B101" s="61">
        <v>62602000</v>
      </c>
      <c r="C101" t="s">
        <v>533</v>
      </c>
      <c r="D101" s="12">
        <v>12484979.949999999</v>
      </c>
      <c r="E101" s="12">
        <v>9653276.3200000003</v>
      </c>
      <c r="F101" s="12">
        <v>7001129.8799999999</v>
      </c>
      <c r="G101" s="23">
        <v>62601000</v>
      </c>
    </row>
    <row r="102" spans="1:7" x14ac:dyDescent="0.25">
      <c r="A102" s="61">
        <v>626040</v>
      </c>
      <c r="B102" s="61">
        <v>62604000</v>
      </c>
      <c r="C102" t="s">
        <v>1732</v>
      </c>
      <c r="D102" s="12">
        <v>9828000</v>
      </c>
      <c r="E102" s="12">
        <v>9072000</v>
      </c>
      <c r="F102" s="12">
        <v>8960000</v>
      </c>
      <c r="G102" s="23">
        <v>62601000</v>
      </c>
    </row>
    <row r="103" spans="1:7" x14ac:dyDescent="0.25">
      <c r="A103" s="61"/>
      <c r="B103" s="61">
        <v>62606000</v>
      </c>
      <c r="C103" t="s">
        <v>1733</v>
      </c>
      <c r="D103" s="12">
        <v>0</v>
      </c>
      <c r="E103" s="12"/>
      <c r="F103" s="12">
        <v>2520000</v>
      </c>
      <c r="G103" s="23">
        <v>62601000</v>
      </c>
    </row>
    <row r="104" spans="1:7" x14ac:dyDescent="0.25">
      <c r="A104" s="61">
        <v>627000</v>
      </c>
      <c r="B104" s="61">
        <v>62700000</v>
      </c>
      <c r="C104" t="s">
        <v>1734</v>
      </c>
      <c r="D104" s="12">
        <v>0</v>
      </c>
      <c r="E104" s="12">
        <v>10000</v>
      </c>
      <c r="F104" s="12"/>
      <c r="G104" s="23">
        <v>62701000</v>
      </c>
    </row>
    <row r="105" spans="1:7" x14ac:dyDescent="0.25">
      <c r="A105" s="61"/>
      <c r="B105" s="61">
        <v>62708000</v>
      </c>
      <c r="C105" t="s">
        <v>449</v>
      </c>
      <c r="D105" s="12">
        <v>0</v>
      </c>
      <c r="E105" s="12"/>
      <c r="F105" s="12">
        <v>353332.2</v>
      </c>
      <c r="G105" s="23">
        <v>62701000</v>
      </c>
    </row>
    <row r="106" spans="1:7" x14ac:dyDescent="0.25">
      <c r="A106" s="61">
        <v>627200</v>
      </c>
      <c r="B106" s="61">
        <v>62720000</v>
      </c>
      <c r="C106" t="s">
        <v>1735</v>
      </c>
      <c r="D106" s="12">
        <v>0</v>
      </c>
      <c r="E106" s="12">
        <v>8879184.3699999992</v>
      </c>
      <c r="F106" s="12">
        <v>0</v>
      </c>
      <c r="G106" s="23">
        <v>62701000</v>
      </c>
    </row>
    <row r="107" spans="1:7" x14ac:dyDescent="0.25">
      <c r="A107" s="61">
        <v>627400</v>
      </c>
      <c r="B107" s="61">
        <v>62740000</v>
      </c>
      <c r="C107" t="s">
        <v>1736</v>
      </c>
      <c r="D107" s="12">
        <v>566260.4</v>
      </c>
      <c r="E107" s="12">
        <v>529213.32999999996</v>
      </c>
      <c r="F107" s="12">
        <v>9080196.9199999999</v>
      </c>
      <c r="G107" s="23">
        <v>62701000</v>
      </c>
    </row>
    <row r="108" spans="1:7" x14ac:dyDescent="0.25">
      <c r="A108" s="61">
        <v>627500</v>
      </c>
      <c r="B108" s="61">
        <v>62750000</v>
      </c>
      <c r="C108" t="s">
        <v>1737</v>
      </c>
      <c r="D108" s="12">
        <v>376932.76</v>
      </c>
      <c r="E108" s="12">
        <v>4184109.13</v>
      </c>
      <c r="F108" s="12">
        <v>0</v>
      </c>
      <c r="G108" s="23">
        <v>62701000</v>
      </c>
    </row>
    <row r="109" spans="1:7" x14ac:dyDescent="0.25">
      <c r="A109" s="61">
        <v>627600</v>
      </c>
      <c r="B109" s="61">
        <v>62760000</v>
      </c>
      <c r="C109" t="s">
        <v>1738</v>
      </c>
      <c r="D109" s="12">
        <v>116667</v>
      </c>
      <c r="E109" s="12">
        <v>142500</v>
      </c>
      <c r="F109" s="12">
        <v>120000</v>
      </c>
      <c r="G109" s="23">
        <v>62701000</v>
      </c>
    </row>
    <row r="110" spans="1:7" x14ac:dyDescent="0.25">
      <c r="A110" s="61">
        <v>627900</v>
      </c>
      <c r="B110" s="61">
        <v>62790000</v>
      </c>
      <c r="C110" t="s">
        <v>1739</v>
      </c>
      <c r="D110" s="12">
        <v>200000</v>
      </c>
      <c r="E110" s="12">
        <v>249000</v>
      </c>
      <c r="F110" s="12">
        <v>0</v>
      </c>
      <c r="G110" s="23">
        <v>62701000</v>
      </c>
    </row>
    <row r="111" spans="1:7" x14ac:dyDescent="0.25">
      <c r="A111" s="61"/>
      <c r="B111" s="61">
        <v>62800000</v>
      </c>
      <c r="C111" t="s">
        <v>1740</v>
      </c>
      <c r="D111" s="12">
        <v>7022809.75</v>
      </c>
      <c r="E111" s="12"/>
      <c r="F111" s="12"/>
      <c r="G111" s="23">
        <v>62800000</v>
      </c>
    </row>
    <row r="112" spans="1:7" x14ac:dyDescent="0.25">
      <c r="A112" s="61">
        <v>628010</v>
      </c>
      <c r="B112" s="61">
        <v>62801000</v>
      </c>
      <c r="C112" t="s">
        <v>1741</v>
      </c>
      <c r="D112" s="12">
        <v>6150000</v>
      </c>
      <c r="E112" s="12">
        <v>5000000</v>
      </c>
      <c r="F112" s="12">
        <v>5000000</v>
      </c>
      <c r="G112" s="23">
        <v>62800000</v>
      </c>
    </row>
    <row r="113" spans="1:7" x14ac:dyDescent="0.25">
      <c r="A113" s="61">
        <v>631000</v>
      </c>
      <c r="B113" s="61">
        <v>63100000</v>
      </c>
      <c r="C113" t="s">
        <v>1742</v>
      </c>
      <c r="D113" s="12">
        <v>547279.57999999996</v>
      </c>
      <c r="E113" s="12">
        <v>14246414</v>
      </c>
      <c r="F113" s="12">
        <v>0</v>
      </c>
      <c r="G113" s="23">
        <v>63500000</v>
      </c>
    </row>
    <row r="114" spans="1:7" x14ac:dyDescent="0.25">
      <c r="A114" s="61">
        <v>641000</v>
      </c>
      <c r="B114" s="61">
        <v>64100000</v>
      </c>
      <c r="C114" t="s">
        <v>1743</v>
      </c>
      <c r="D114" s="12">
        <v>419418158.75999999</v>
      </c>
      <c r="E114" s="12">
        <v>347640925.82999998</v>
      </c>
      <c r="F114" s="12">
        <v>303805719.06999999</v>
      </c>
      <c r="G114" s="23">
        <v>64101000</v>
      </c>
    </row>
    <row r="115" spans="1:7" x14ac:dyDescent="0.25">
      <c r="A115" s="61"/>
      <c r="B115" s="61">
        <v>64504000</v>
      </c>
      <c r="C115" t="s">
        <v>486</v>
      </c>
      <c r="D115" s="12">
        <v>0</v>
      </c>
      <c r="E115" s="12"/>
      <c r="F115" s="12">
        <v>1400278.12</v>
      </c>
      <c r="G115" s="23">
        <v>64501000</v>
      </c>
    </row>
    <row r="116" spans="1:7" x14ac:dyDescent="0.25">
      <c r="A116" s="61">
        <v>645100</v>
      </c>
      <c r="B116" s="61">
        <v>64510000</v>
      </c>
      <c r="C116" t="s">
        <v>1744</v>
      </c>
      <c r="D116" s="12">
        <v>42213017.369999997</v>
      </c>
      <c r="E116" s="12">
        <v>31780769.91</v>
      </c>
      <c r="F116" s="12">
        <v>24569034.100000001</v>
      </c>
      <c r="G116" s="23">
        <v>64501000</v>
      </c>
    </row>
    <row r="117" spans="1:7" x14ac:dyDescent="0.25">
      <c r="A117" s="61">
        <v>646000</v>
      </c>
      <c r="B117" s="61">
        <v>64600000</v>
      </c>
      <c r="C117" t="s">
        <v>1745</v>
      </c>
      <c r="D117" s="12">
        <v>9039700</v>
      </c>
      <c r="E117" s="12">
        <v>3318200</v>
      </c>
      <c r="F117" s="12">
        <v>0</v>
      </c>
      <c r="G117" s="23">
        <v>64700000</v>
      </c>
    </row>
    <row r="118" spans="1:7" x14ac:dyDescent="0.25">
      <c r="A118" s="61">
        <v>648000</v>
      </c>
      <c r="B118" s="61">
        <v>64800000</v>
      </c>
      <c r="C118" t="s">
        <v>1746</v>
      </c>
      <c r="D118" s="12">
        <v>46534000</v>
      </c>
      <c r="E118" s="12">
        <v>32254000</v>
      </c>
      <c r="F118" s="12">
        <v>26192000</v>
      </c>
      <c r="G118" s="23">
        <v>64801000</v>
      </c>
    </row>
    <row r="119" spans="1:7" x14ac:dyDescent="0.25">
      <c r="A119" s="61">
        <v>648100</v>
      </c>
      <c r="B119" s="61">
        <v>64810000</v>
      </c>
      <c r="C119" t="s">
        <v>1747</v>
      </c>
      <c r="D119" s="12">
        <v>8682450.4199999999</v>
      </c>
      <c r="E119" s="12">
        <v>23768707.010000002</v>
      </c>
      <c r="F119" s="12">
        <v>3471057.59</v>
      </c>
      <c r="G119" s="23">
        <v>64801000</v>
      </c>
    </row>
    <row r="120" spans="1:7" x14ac:dyDescent="0.25">
      <c r="A120" s="61">
        <v>655000</v>
      </c>
      <c r="B120" s="61">
        <v>65500000</v>
      </c>
      <c r="C120" t="s">
        <v>1748</v>
      </c>
      <c r="D120" s="12">
        <v>0</v>
      </c>
      <c r="E120" s="12">
        <v>5000000</v>
      </c>
      <c r="F120" s="12">
        <v>1900000</v>
      </c>
      <c r="G120" s="23">
        <v>65602000</v>
      </c>
    </row>
    <row r="121" spans="1:7" x14ac:dyDescent="0.25">
      <c r="A121" s="61"/>
      <c r="B121" s="61">
        <v>65600000</v>
      </c>
      <c r="C121" t="s">
        <v>1749</v>
      </c>
      <c r="D121" s="12">
        <v>868517.54</v>
      </c>
      <c r="E121" s="12"/>
      <c r="F121" s="12"/>
      <c r="G121" s="23">
        <v>65602000</v>
      </c>
    </row>
    <row r="122" spans="1:7" x14ac:dyDescent="0.25">
      <c r="A122" s="61">
        <v>658000</v>
      </c>
      <c r="B122" s="61">
        <v>65800000</v>
      </c>
      <c r="C122" t="s">
        <v>1750</v>
      </c>
      <c r="D122" s="12">
        <v>105300</v>
      </c>
      <c r="E122" s="12">
        <v>401900</v>
      </c>
      <c r="F122" s="12">
        <v>1048024.45</v>
      </c>
      <c r="G122" s="23">
        <v>65700000</v>
      </c>
    </row>
    <row r="123" spans="1:7" x14ac:dyDescent="0.25">
      <c r="A123" s="61"/>
      <c r="B123" s="61">
        <v>66102000</v>
      </c>
      <c r="C123" t="s">
        <v>502</v>
      </c>
      <c r="D123" s="12">
        <v>0</v>
      </c>
      <c r="E123" s="12"/>
      <c r="F123" s="12">
        <v>1412976.49</v>
      </c>
      <c r="G123" s="23">
        <v>66100000</v>
      </c>
    </row>
    <row r="124" spans="1:7" x14ac:dyDescent="0.25">
      <c r="A124" s="61">
        <v>681000</v>
      </c>
      <c r="B124" s="61">
        <v>68100000</v>
      </c>
      <c r="C124" t="s">
        <v>1751</v>
      </c>
      <c r="D124" s="12">
        <v>620853825.5</v>
      </c>
      <c r="E124" s="12">
        <v>541283682.57000005</v>
      </c>
      <c r="F124" s="12">
        <v>538778662.99000001</v>
      </c>
      <c r="G124" s="23">
        <v>68112000</v>
      </c>
    </row>
    <row r="125" spans="1:7" x14ac:dyDescent="0.25">
      <c r="A125" s="61"/>
      <c r="B125" s="61">
        <v>69500000</v>
      </c>
      <c r="C125" t="s">
        <v>1752</v>
      </c>
      <c r="D125" s="12">
        <v>77387461.549999997</v>
      </c>
      <c r="E125" s="12"/>
      <c r="F125" s="12"/>
      <c r="G125" s="23">
        <v>69500000</v>
      </c>
    </row>
    <row r="126" spans="1:7" x14ac:dyDescent="0.25">
      <c r="A126" s="61"/>
      <c r="B126" s="61">
        <v>69800000</v>
      </c>
      <c r="C126" t="s">
        <v>513</v>
      </c>
      <c r="D126" s="12">
        <v>0</v>
      </c>
      <c r="E126" s="12"/>
      <c r="F126" s="12">
        <v>76498922.900000006</v>
      </c>
      <c r="G126" s="23">
        <v>69500000</v>
      </c>
    </row>
    <row r="127" spans="1:7" x14ac:dyDescent="0.25">
      <c r="A127" s="61">
        <v>701000</v>
      </c>
      <c r="B127" s="61">
        <v>70100000</v>
      </c>
      <c r="C127" t="s">
        <v>1753</v>
      </c>
      <c r="D127" s="12">
        <v>-8554018207.3999996</v>
      </c>
      <c r="E127" s="12">
        <v>-6503134272.7700005</v>
      </c>
      <c r="F127" s="12">
        <v>-6148641153.3299999</v>
      </c>
      <c r="G127" s="23">
        <v>70110000</v>
      </c>
    </row>
    <row r="128" spans="1:7" x14ac:dyDescent="0.25">
      <c r="A128" s="61">
        <v>713000</v>
      </c>
      <c r="B128" s="61">
        <v>71300000</v>
      </c>
      <c r="C128" t="s">
        <v>1754</v>
      </c>
      <c r="D128" s="12">
        <v>7755220</v>
      </c>
      <c r="E128" s="12">
        <v>1292000</v>
      </c>
      <c r="F128" s="12">
        <v>-63711112</v>
      </c>
      <c r="G128" s="23">
        <v>71400000</v>
      </c>
    </row>
    <row r="129" spans="1:7" x14ac:dyDescent="0.25">
      <c r="A129" s="61">
        <v>758000</v>
      </c>
      <c r="B129" s="61">
        <v>75800000</v>
      </c>
      <c r="C129" t="s">
        <v>1755</v>
      </c>
      <c r="D129" s="12">
        <v>-9233.17</v>
      </c>
      <c r="E129" s="12">
        <v>-4800</v>
      </c>
      <c r="F129" s="12">
        <v>-39199.919999999998</v>
      </c>
      <c r="G129" s="23">
        <v>75800000</v>
      </c>
    </row>
    <row r="130" spans="1:7" x14ac:dyDescent="0.25">
      <c r="A130" s="61">
        <v>762000</v>
      </c>
      <c r="B130" s="61">
        <v>76200000</v>
      </c>
      <c r="C130" t="s">
        <v>1756</v>
      </c>
      <c r="D130" s="12">
        <v>-10813470.1</v>
      </c>
      <c r="E130" s="12">
        <v>-1529750.89</v>
      </c>
      <c r="F130" s="12">
        <v>0</v>
      </c>
      <c r="G130" s="23">
        <v>76500000</v>
      </c>
    </row>
    <row r="131" spans="1:7" x14ac:dyDescent="0.25">
      <c r="A131" s="61"/>
      <c r="B131" s="61">
        <v>76500000</v>
      </c>
      <c r="C131" t="s">
        <v>527</v>
      </c>
      <c r="D131" s="12">
        <v>0</v>
      </c>
      <c r="E131" s="12"/>
      <c r="F131" s="12">
        <v>-2557610.81</v>
      </c>
      <c r="G131" s="23">
        <v>76500000</v>
      </c>
    </row>
  </sheetData>
  <conditionalFormatting sqref="G5:G131">
    <cfRule type="duplicateValues" dxfId="697" priority="40"/>
  </conditionalFormatting>
  <conditionalFormatting sqref="G8">
    <cfRule type="duplicateValues" dxfId="696" priority="39"/>
    <cfRule type="duplicateValues" dxfId="695" priority="38"/>
    <cfRule type="duplicateValues" dxfId="694" priority="37"/>
  </conditionalFormatting>
  <conditionalFormatting sqref="G9:G10">
    <cfRule type="duplicateValues" dxfId="693" priority="36"/>
  </conditionalFormatting>
  <conditionalFormatting sqref="G12">
    <cfRule type="duplicateValues" dxfId="692" priority="35"/>
  </conditionalFormatting>
  <conditionalFormatting sqref="G14">
    <cfRule type="duplicateValues" dxfId="691" priority="34"/>
  </conditionalFormatting>
  <conditionalFormatting sqref="G15">
    <cfRule type="duplicateValues" dxfId="690" priority="33"/>
  </conditionalFormatting>
  <conditionalFormatting sqref="G23">
    <cfRule type="duplicateValues" dxfId="689" priority="32"/>
  </conditionalFormatting>
  <conditionalFormatting sqref="G25">
    <cfRule type="duplicateValues" dxfId="688" priority="31"/>
  </conditionalFormatting>
  <conditionalFormatting sqref="G41">
    <cfRule type="duplicateValues" dxfId="687" priority="30"/>
  </conditionalFormatting>
  <conditionalFormatting sqref="G42">
    <cfRule type="duplicateValues" dxfId="686" priority="29"/>
  </conditionalFormatting>
  <conditionalFormatting sqref="G45">
    <cfRule type="duplicateValues" dxfId="685" priority="28"/>
    <cfRule type="duplicateValues" dxfId="684" priority="27"/>
  </conditionalFormatting>
  <conditionalFormatting sqref="G46:G48">
    <cfRule type="duplicateValues" dxfId="683" priority="26"/>
  </conditionalFormatting>
  <conditionalFormatting sqref="G47">
    <cfRule type="duplicateValues" dxfId="682" priority="25"/>
  </conditionalFormatting>
  <conditionalFormatting sqref="G49">
    <cfRule type="duplicateValues" dxfId="681" priority="24"/>
  </conditionalFormatting>
  <conditionalFormatting sqref="G50">
    <cfRule type="duplicateValues" dxfId="680" priority="23"/>
  </conditionalFormatting>
  <conditionalFormatting sqref="G51">
    <cfRule type="duplicateValues" dxfId="679" priority="22"/>
  </conditionalFormatting>
  <conditionalFormatting sqref="G52">
    <cfRule type="duplicateValues" dxfId="678" priority="21"/>
  </conditionalFormatting>
  <conditionalFormatting sqref="G53">
    <cfRule type="duplicateValues" dxfId="677" priority="20"/>
  </conditionalFormatting>
  <conditionalFormatting sqref="G53:G54">
    <cfRule type="duplicateValues" dxfId="676" priority="19"/>
  </conditionalFormatting>
  <conditionalFormatting sqref="G55">
    <cfRule type="duplicateValues" dxfId="675" priority="18"/>
  </conditionalFormatting>
  <conditionalFormatting sqref="G56">
    <cfRule type="duplicateValues" dxfId="674" priority="17"/>
  </conditionalFormatting>
  <conditionalFormatting sqref="G71:G73">
    <cfRule type="duplicateValues" dxfId="673" priority="16"/>
  </conditionalFormatting>
  <conditionalFormatting sqref="G74">
    <cfRule type="duplicateValues" dxfId="672" priority="15"/>
  </conditionalFormatting>
  <conditionalFormatting sqref="G80:G82">
    <cfRule type="duplicateValues" dxfId="671" priority="14"/>
    <cfRule type="duplicateValues" dxfId="670" priority="13"/>
  </conditionalFormatting>
  <conditionalFormatting sqref="G95:G101">
    <cfRule type="duplicateValues" dxfId="669" priority="12"/>
  </conditionalFormatting>
  <conditionalFormatting sqref="G102">
    <cfRule type="duplicateValues" dxfId="668" priority="11"/>
  </conditionalFormatting>
  <conditionalFormatting sqref="G104">
    <cfRule type="duplicateValues" dxfId="667" priority="10"/>
  </conditionalFormatting>
  <conditionalFormatting sqref="G107">
    <cfRule type="duplicateValues" dxfId="666" priority="9"/>
  </conditionalFormatting>
  <conditionalFormatting sqref="G108:G109">
    <cfRule type="duplicateValues" dxfId="665" priority="8"/>
  </conditionalFormatting>
  <conditionalFormatting sqref="G110:G111">
    <cfRule type="duplicateValues" dxfId="664" priority="7"/>
  </conditionalFormatting>
  <conditionalFormatting sqref="G111">
    <cfRule type="duplicateValues" dxfId="663" priority="6"/>
  </conditionalFormatting>
  <conditionalFormatting sqref="G113">
    <cfRule type="duplicateValues" dxfId="662" priority="5"/>
    <cfRule type="duplicateValues" dxfId="661" priority="4"/>
  </conditionalFormatting>
  <conditionalFormatting sqref="G116">
    <cfRule type="duplicateValues" dxfId="660" priority="3"/>
  </conditionalFormatting>
  <conditionalFormatting sqref="G118:G119">
    <cfRule type="duplicateValues" dxfId="659" priority="2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C5E0B4"/>
  </sheetPr>
  <dimension ref="A1:K270"/>
  <sheetViews>
    <sheetView zoomScaleNormal="100" workbookViewId="0">
      <selection activeCell="C17" sqref="C17"/>
    </sheetView>
  </sheetViews>
  <sheetFormatPr baseColWidth="10" defaultColWidth="11.42578125" defaultRowHeight="14.25" x14ac:dyDescent="0.25"/>
  <cols>
    <col min="1" max="1" width="9" style="11" customWidth="1"/>
    <col min="2" max="2" width="32.42578125" style="11" customWidth="1"/>
    <col min="3" max="4" width="17.5703125" style="11" customWidth="1"/>
    <col min="5" max="5" width="17.5703125" style="12" customWidth="1"/>
    <col min="6" max="6" width="13.42578125" style="22" customWidth="1"/>
    <col min="7" max="7" width="11.42578125" style="11"/>
    <col min="8" max="8" width="17.5703125" style="12" customWidth="1"/>
    <col min="9" max="10" width="11.42578125" style="11"/>
    <col min="11" max="11" width="16.85546875" style="11" customWidth="1"/>
    <col min="12" max="16384" width="11.42578125" style="11"/>
  </cols>
  <sheetData>
    <row r="1" spans="1:8" x14ac:dyDescent="0.25">
      <c r="C1" s="11">
        <v>2021</v>
      </c>
      <c r="D1" s="11">
        <v>2020</v>
      </c>
    </row>
    <row r="2" spans="1:8" x14ac:dyDescent="0.25">
      <c r="A2" s="11">
        <v>10100000</v>
      </c>
      <c r="B2" s="81" t="s">
        <v>43</v>
      </c>
      <c r="C2" s="12">
        <v>-4520000000</v>
      </c>
      <c r="D2" s="12">
        <v>-4520000000</v>
      </c>
      <c r="E2" s="12">
        <v>-4520000000</v>
      </c>
      <c r="F2" s="22">
        <v>10100000</v>
      </c>
      <c r="H2" s="12">
        <v>-4520000000</v>
      </c>
    </row>
    <row r="3" spans="1:8" x14ac:dyDescent="0.25">
      <c r="A3" s="11">
        <v>10610000</v>
      </c>
      <c r="B3" s="81" t="s">
        <v>240</v>
      </c>
      <c r="C3" s="12">
        <v>-452000000</v>
      </c>
      <c r="D3" s="12">
        <v>-452000000</v>
      </c>
      <c r="E3" s="12">
        <v>-452000000</v>
      </c>
      <c r="F3" s="22">
        <v>10610000</v>
      </c>
      <c r="H3" s="12">
        <v>-452000000</v>
      </c>
    </row>
    <row r="4" spans="1:8" x14ac:dyDescent="0.25">
      <c r="A4" s="11">
        <v>11000000</v>
      </c>
      <c r="B4" s="81" t="s">
        <v>1631</v>
      </c>
      <c r="C4" s="12">
        <v>-5345387183.75</v>
      </c>
      <c r="D4" s="12">
        <v>-5345387183.75</v>
      </c>
      <c r="E4" s="12">
        <v>-5345387183.75</v>
      </c>
      <c r="F4" s="22">
        <v>11000000</v>
      </c>
      <c r="H4" s="12">
        <v>-5345387183.75</v>
      </c>
    </row>
    <row r="5" spans="1:8" x14ac:dyDescent="0.25">
      <c r="A5" s="11">
        <v>12000000</v>
      </c>
      <c r="B5" s="81" t="s">
        <v>45</v>
      </c>
      <c r="C5" s="12">
        <v>0</v>
      </c>
      <c r="D5" s="12">
        <v>0</v>
      </c>
      <c r="E5" s="12">
        <v>0</v>
      </c>
      <c r="F5" s="23">
        <v>12000000</v>
      </c>
      <c r="H5" s="12">
        <v>0</v>
      </c>
    </row>
    <row r="6" spans="1:8" x14ac:dyDescent="0.25">
      <c r="A6" s="11">
        <v>12800000</v>
      </c>
      <c r="B6" s="81" t="s">
        <v>1485</v>
      </c>
      <c r="C6" s="12">
        <v>-3711421805.4499998</v>
      </c>
      <c r="D6" s="12">
        <v>-2634592358.29</v>
      </c>
      <c r="E6" s="12">
        <v>-1292844443.5999999</v>
      </c>
      <c r="F6" s="60">
        <v>12800000</v>
      </c>
      <c r="H6" s="12">
        <v>-1292844443.5999999</v>
      </c>
    </row>
    <row r="7" spans="1:8" x14ac:dyDescent="0.25">
      <c r="A7" s="11">
        <v>16200000</v>
      </c>
      <c r="B7" s="81" t="s">
        <v>1757</v>
      </c>
      <c r="C7" s="12">
        <v>-201599061.13</v>
      </c>
      <c r="D7" s="12">
        <v>-964287243.05999994</v>
      </c>
      <c r="E7" s="12">
        <v>-1978129057.4200001</v>
      </c>
      <c r="F7" s="60">
        <v>16100000</v>
      </c>
      <c r="H7" s="12">
        <v>-1978129057.4200001</v>
      </c>
    </row>
    <row r="8" spans="1:8" x14ac:dyDescent="0.25">
      <c r="A8" s="11">
        <v>16210000</v>
      </c>
      <c r="B8" s="81" t="s">
        <v>1758</v>
      </c>
      <c r="C8" s="12">
        <v>0</v>
      </c>
      <c r="D8" s="12">
        <v>-500000000</v>
      </c>
      <c r="E8" s="12">
        <v>0</v>
      </c>
      <c r="F8" s="60">
        <v>16100000</v>
      </c>
      <c r="H8" s="12">
        <v>0</v>
      </c>
    </row>
    <row r="9" spans="1:8" x14ac:dyDescent="0.25">
      <c r="A9" s="11">
        <v>16220000</v>
      </c>
      <c r="B9" s="81" t="s">
        <v>1759</v>
      </c>
      <c r="C9" s="12">
        <v>-720245006.67999995</v>
      </c>
      <c r="D9" s="12">
        <v>-651077585.69000006</v>
      </c>
      <c r="E9" s="12">
        <v>0</v>
      </c>
      <c r="F9" s="60">
        <v>16150000</v>
      </c>
      <c r="H9" s="12">
        <v>0</v>
      </c>
    </row>
    <row r="10" spans="1:8" x14ac:dyDescent="0.25">
      <c r="A10" s="11">
        <v>16230000</v>
      </c>
      <c r="B10" s="81" t="s">
        <v>1760</v>
      </c>
      <c r="C10" s="12">
        <v>-991796365.80999994</v>
      </c>
      <c r="D10" s="12">
        <v>-697278637.20000005</v>
      </c>
      <c r="E10" s="12">
        <v>0</v>
      </c>
      <c r="F10" s="60">
        <v>16100000</v>
      </c>
      <c r="H10" s="12">
        <v>0</v>
      </c>
    </row>
    <row r="11" spans="1:8" x14ac:dyDescent="0.25">
      <c r="A11" s="11">
        <v>16450000</v>
      </c>
      <c r="B11" s="81" t="s">
        <v>1467</v>
      </c>
      <c r="C11" s="12">
        <v>-388363051.92000002</v>
      </c>
      <c r="D11" s="12">
        <v>-1108608058.5999999</v>
      </c>
      <c r="E11" s="12">
        <v>-2157066578.5500002</v>
      </c>
      <c r="F11" s="60">
        <v>16150000</v>
      </c>
      <c r="H11" s="12">
        <v>-2157066578.5500002</v>
      </c>
    </row>
    <row r="12" spans="1:8" x14ac:dyDescent="0.25">
      <c r="A12" s="11">
        <v>16500000</v>
      </c>
      <c r="B12" s="81" t="s">
        <v>1761</v>
      </c>
      <c r="C12" s="12">
        <v>-158117148.09</v>
      </c>
      <c r="D12" s="12">
        <v>-156210003.97</v>
      </c>
      <c r="E12" s="12">
        <v>-226233145.00999999</v>
      </c>
      <c r="F12" s="22">
        <v>16500000</v>
      </c>
      <c r="H12" s="12">
        <v>-226233145.00999999</v>
      </c>
    </row>
    <row r="13" spans="1:8" x14ac:dyDescent="0.25">
      <c r="A13" s="11">
        <v>16510000</v>
      </c>
      <c r="B13" s="81" t="s">
        <v>1762</v>
      </c>
      <c r="C13" s="12">
        <v>-740476134.62</v>
      </c>
      <c r="D13" s="12">
        <v>-620323791.22000003</v>
      </c>
      <c r="E13" s="12">
        <v>-440181884.14999998</v>
      </c>
      <c r="F13" s="22">
        <v>16500000</v>
      </c>
      <c r="H13" s="12">
        <v>-440181884.14999998</v>
      </c>
    </row>
    <row r="14" spans="1:8" x14ac:dyDescent="0.25">
      <c r="A14" s="11">
        <v>16885000</v>
      </c>
      <c r="B14" s="81" t="s">
        <v>1763</v>
      </c>
      <c r="C14" s="12">
        <v>0</v>
      </c>
      <c r="D14" s="12">
        <v>-3020833.33</v>
      </c>
      <c r="E14" s="12">
        <v>0</v>
      </c>
      <c r="F14" s="60">
        <v>16884000</v>
      </c>
      <c r="H14" s="12">
        <v>0</v>
      </c>
    </row>
    <row r="15" spans="1:8" x14ac:dyDescent="0.25">
      <c r="A15" s="11">
        <v>20400000</v>
      </c>
      <c r="B15" s="81" t="s">
        <v>47</v>
      </c>
      <c r="C15" s="12">
        <v>4832320.3600000003</v>
      </c>
      <c r="D15" s="12">
        <v>4832320.3600000003</v>
      </c>
      <c r="E15" s="12">
        <v>4832320.3600000003</v>
      </c>
      <c r="F15" s="22">
        <v>20400000</v>
      </c>
      <c r="H15" s="12">
        <v>4832320.3600000003</v>
      </c>
    </row>
    <row r="16" spans="1:8" x14ac:dyDescent="0.25">
      <c r="A16" s="11">
        <v>20800000</v>
      </c>
      <c r="B16" s="81" t="s">
        <v>1764</v>
      </c>
      <c r="C16" s="12">
        <v>2347216993</v>
      </c>
      <c r="D16" s="12">
        <v>2347216993</v>
      </c>
      <c r="E16" s="12">
        <v>2347216993</v>
      </c>
      <c r="F16" s="22">
        <v>20800000</v>
      </c>
      <c r="H16" s="12">
        <v>2347216993</v>
      </c>
    </row>
    <row r="17" spans="1:8" x14ac:dyDescent="0.25">
      <c r="A17" s="11">
        <v>21100000</v>
      </c>
      <c r="B17" s="81" t="s">
        <v>250</v>
      </c>
      <c r="C17" s="12">
        <v>1602971140</v>
      </c>
      <c r="D17" s="12">
        <v>1602971140</v>
      </c>
      <c r="E17" s="12">
        <v>1602971140</v>
      </c>
      <c r="F17" s="22">
        <v>21100000</v>
      </c>
      <c r="H17" s="12">
        <v>1602971140</v>
      </c>
    </row>
    <row r="18" spans="1:8" x14ac:dyDescent="0.25">
      <c r="A18" s="11">
        <v>21110000</v>
      </c>
      <c r="B18" s="81" t="s">
        <v>251</v>
      </c>
      <c r="C18" s="12">
        <v>480982126.74000001</v>
      </c>
      <c r="D18" s="12">
        <v>479602126.74000001</v>
      </c>
      <c r="E18" s="12">
        <v>451602126.74000001</v>
      </c>
      <c r="F18" s="23">
        <v>21200000</v>
      </c>
      <c r="H18" s="12">
        <v>451602126.74000001</v>
      </c>
    </row>
    <row r="19" spans="1:8" x14ac:dyDescent="0.25">
      <c r="A19" s="11">
        <v>21310000</v>
      </c>
      <c r="B19" s="81" t="s">
        <v>1765</v>
      </c>
      <c r="C19" s="12">
        <v>31075860844.110001</v>
      </c>
      <c r="D19" s="12">
        <v>31075860844.110001</v>
      </c>
      <c r="E19" s="12">
        <v>31075860844.110001</v>
      </c>
      <c r="F19" s="23">
        <v>21300000</v>
      </c>
      <c r="H19" s="12">
        <v>31075860844.110001</v>
      </c>
    </row>
    <row r="20" spans="1:8" x14ac:dyDescent="0.25">
      <c r="A20" s="11">
        <v>21500000</v>
      </c>
      <c r="B20" s="81" t="s">
        <v>48</v>
      </c>
      <c r="C20" s="12">
        <v>3661228748.21</v>
      </c>
      <c r="D20" s="12">
        <v>3115338196.1599998</v>
      </c>
      <c r="E20" s="12">
        <v>3021552491.5300002</v>
      </c>
      <c r="F20" s="22">
        <v>21500000</v>
      </c>
      <c r="H20" s="12">
        <v>3021552491.5300002</v>
      </c>
    </row>
    <row r="21" spans="1:8" x14ac:dyDescent="0.25">
      <c r="A21" s="11">
        <v>21510000</v>
      </c>
      <c r="B21" s="81" t="s">
        <v>1766</v>
      </c>
      <c r="C21" s="12">
        <v>372104559</v>
      </c>
      <c r="D21" s="12">
        <v>30999161</v>
      </c>
      <c r="E21" s="12">
        <v>24677161</v>
      </c>
      <c r="F21" s="60">
        <v>21520000</v>
      </c>
      <c r="H21" s="12">
        <v>24677161</v>
      </c>
    </row>
    <row r="22" spans="1:8" x14ac:dyDescent="0.25">
      <c r="A22" s="11">
        <v>21810000</v>
      </c>
      <c r="B22" s="81" t="s">
        <v>51</v>
      </c>
      <c r="C22" s="12">
        <v>818139941.46000004</v>
      </c>
      <c r="D22" s="12">
        <v>811532361.02999997</v>
      </c>
      <c r="E22" s="12">
        <v>748455769.77999997</v>
      </c>
      <c r="F22" s="22">
        <v>21540000</v>
      </c>
      <c r="H22" s="12">
        <v>748455769.77999997</v>
      </c>
    </row>
    <row r="23" spans="1:8" x14ac:dyDescent="0.25">
      <c r="A23" s="11">
        <v>21820000</v>
      </c>
      <c r="B23" s="81" t="s">
        <v>52</v>
      </c>
      <c r="C23" s="12">
        <v>221283855.28999999</v>
      </c>
      <c r="D23" s="12">
        <v>179029155.19</v>
      </c>
      <c r="E23" s="12">
        <v>138522792.69999999</v>
      </c>
      <c r="F23" s="23">
        <v>21820000</v>
      </c>
      <c r="H23" s="12">
        <v>138522792.69999999</v>
      </c>
    </row>
    <row r="24" spans="1:8" x14ac:dyDescent="0.25">
      <c r="A24" s="11">
        <v>21830000</v>
      </c>
      <c r="B24" s="81" t="s">
        <v>53</v>
      </c>
      <c r="C24" s="12">
        <v>538459087.85000002</v>
      </c>
      <c r="D24" s="12">
        <v>172415244.94999999</v>
      </c>
      <c r="E24" s="12">
        <v>167844411.61000001</v>
      </c>
      <c r="F24" s="22">
        <v>21830000</v>
      </c>
      <c r="H24" s="12">
        <v>167844411.61000001</v>
      </c>
    </row>
    <row r="25" spans="1:8" x14ac:dyDescent="0.25">
      <c r="A25" s="11">
        <v>21840000</v>
      </c>
      <c r="B25" s="81" t="s">
        <v>54</v>
      </c>
      <c r="C25" s="12">
        <v>42255139.380000003</v>
      </c>
      <c r="D25" s="12">
        <v>30275432.079999998</v>
      </c>
      <c r="E25" s="12">
        <v>23597103</v>
      </c>
      <c r="F25" s="23">
        <v>21840000</v>
      </c>
      <c r="H25" s="12">
        <v>23597103</v>
      </c>
    </row>
    <row r="26" spans="1:8" x14ac:dyDescent="0.25">
      <c r="A26" s="11">
        <v>21850000</v>
      </c>
      <c r="B26" s="81" t="s">
        <v>261</v>
      </c>
      <c r="C26" s="12">
        <v>613763007.87</v>
      </c>
      <c r="D26" s="12">
        <v>581709011.21000004</v>
      </c>
      <c r="E26" s="12">
        <v>576019511.21000004</v>
      </c>
      <c r="F26" s="23">
        <v>21820000</v>
      </c>
      <c r="H26" s="12">
        <v>576019511.21000004</v>
      </c>
    </row>
    <row r="27" spans="1:8" x14ac:dyDescent="0.25">
      <c r="A27" s="11">
        <v>23000000</v>
      </c>
      <c r="B27" s="81" t="s">
        <v>1767</v>
      </c>
      <c r="C27" s="12">
        <v>856839162.47000003</v>
      </c>
      <c r="D27" s="12">
        <v>311420170.60000002</v>
      </c>
      <c r="E27" s="12">
        <v>154926139.05000001</v>
      </c>
      <c r="F27" s="60">
        <v>23200000</v>
      </c>
      <c r="H27" s="12">
        <v>154926139.05000001</v>
      </c>
    </row>
    <row r="28" spans="1:8" x14ac:dyDescent="0.25">
      <c r="A28" s="11">
        <v>23120000</v>
      </c>
      <c r="B28" s="81" t="s">
        <v>1768</v>
      </c>
      <c r="C28" s="12">
        <v>58.6</v>
      </c>
      <c r="D28" s="12">
        <v>0</v>
      </c>
      <c r="E28" s="12">
        <v>0</v>
      </c>
      <c r="F28" s="60">
        <v>23200000</v>
      </c>
      <c r="H28" s="12">
        <v>0</v>
      </c>
    </row>
    <row r="29" spans="1:8" x14ac:dyDescent="0.25">
      <c r="A29" s="11">
        <v>28040000</v>
      </c>
      <c r="B29" s="81" t="s">
        <v>265</v>
      </c>
      <c r="C29" s="12">
        <v>-4832320.3600000003</v>
      </c>
      <c r="D29" s="12">
        <v>-4832320.3600000003</v>
      </c>
      <c r="E29" s="12">
        <v>-3627596.05</v>
      </c>
      <c r="F29" s="22">
        <v>28040000</v>
      </c>
      <c r="H29" s="12">
        <v>-3627596.05</v>
      </c>
    </row>
    <row r="30" spans="1:8" x14ac:dyDescent="0.25">
      <c r="A30" s="11">
        <v>28111000</v>
      </c>
      <c r="B30" s="81" t="s">
        <v>1769</v>
      </c>
      <c r="C30" s="12">
        <v>-394509567.97000003</v>
      </c>
      <c r="D30" s="12">
        <v>-355360789.45999998</v>
      </c>
      <c r="E30" s="12">
        <v>-315046132.33999997</v>
      </c>
      <c r="F30" s="23">
        <v>28120000</v>
      </c>
      <c r="H30" s="12">
        <v>-315046132.33999997</v>
      </c>
    </row>
    <row r="31" spans="1:8" x14ac:dyDescent="0.25">
      <c r="A31" s="11">
        <v>28130000</v>
      </c>
      <c r="B31" s="81" t="s">
        <v>268</v>
      </c>
      <c r="C31" s="12">
        <v>-16949333568.639999</v>
      </c>
      <c r="D31" s="12">
        <v>-15516793382.93</v>
      </c>
      <c r="E31" s="12">
        <v>-14077548274.26</v>
      </c>
      <c r="F31" s="22">
        <v>28130000</v>
      </c>
      <c r="H31" s="12">
        <v>-14077548274.26</v>
      </c>
    </row>
    <row r="32" spans="1:8" x14ac:dyDescent="0.25">
      <c r="A32" s="11">
        <v>28150000</v>
      </c>
      <c r="B32" s="81" t="s">
        <v>57</v>
      </c>
      <c r="C32" s="12">
        <v>-1404519504.1800001</v>
      </c>
      <c r="D32" s="12">
        <v>-1094079148.55</v>
      </c>
      <c r="E32" s="12">
        <v>-813811986.62</v>
      </c>
      <c r="F32" s="22">
        <v>28150000</v>
      </c>
      <c r="H32" s="12">
        <v>-813811986.62</v>
      </c>
    </row>
    <row r="33" spans="1:8" x14ac:dyDescent="0.25">
      <c r="A33" s="11">
        <v>28151000</v>
      </c>
      <c r="B33" s="81" t="s">
        <v>1770</v>
      </c>
      <c r="C33" s="12">
        <v>-25337602.27</v>
      </c>
      <c r="D33" s="12">
        <v>-4012755.1</v>
      </c>
      <c r="E33" s="12">
        <v>-1401037.89</v>
      </c>
      <c r="F33" s="60">
        <v>28152000</v>
      </c>
      <c r="H33" s="12">
        <v>-1401037.89</v>
      </c>
    </row>
    <row r="34" spans="1:8" x14ac:dyDescent="0.25">
      <c r="A34" s="11">
        <v>28181000</v>
      </c>
      <c r="B34" s="81" t="s">
        <v>271</v>
      </c>
      <c r="C34" s="12">
        <v>-461586628.75999999</v>
      </c>
      <c r="D34" s="12">
        <v>-380354807.23000002</v>
      </c>
      <c r="E34" s="12">
        <v>-302373912</v>
      </c>
      <c r="F34" s="22">
        <v>28154000</v>
      </c>
      <c r="H34" s="12">
        <v>-302373912</v>
      </c>
    </row>
    <row r="35" spans="1:8" x14ac:dyDescent="0.25">
      <c r="A35" s="11">
        <v>28182000</v>
      </c>
      <c r="B35" s="81" t="s">
        <v>59</v>
      </c>
      <c r="C35" s="12">
        <v>-125852559.17</v>
      </c>
      <c r="D35" s="12">
        <v>-106784411.06999999</v>
      </c>
      <c r="E35" s="12">
        <v>-92267516.109999999</v>
      </c>
      <c r="F35" s="22">
        <v>28182000</v>
      </c>
      <c r="H35" s="12">
        <v>-92267516.109999999</v>
      </c>
    </row>
    <row r="36" spans="1:8" x14ac:dyDescent="0.25">
      <c r="A36" s="11">
        <v>28183000</v>
      </c>
      <c r="B36" s="81" t="s">
        <v>60</v>
      </c>
      <c r="C36" s="12">
        <v>-222478436.28999999</v>
      </c>
      <c r="D36" s="12">
        <v>-167895198.65000001</v>
      </c>
      <c r="E36" s="12">
        <v>-167113679.77000001</v>
      </c>
      <c r="F36" s="22">
        <v>28183000</v>
      </c>
      <c r="H36" s="12">
        <v>-167113679.77000001</v>
      </c>
    </row>
    <row r="37" spans="1:8" x14ac:dyDescent="0.25">
      <c r="A37" s="11">
        <v>28184000</v>
      </c>
      <c r="B37" s="81" t="s">
        <v>61</v>
      </c>
      <c r="C37" s="12">
        <v>-22595523.109999999</v>
      </c>
      <c r="D37" s="12">
        <v>-15839755.59</v>
      </c>
      <c r="E37" s="12">
        <v>-10691097.42</v>
      </c>
      <c r="F37" s="22">
        <v>28184000</v>
      </c>
      <c r="H37" s="12">
        <v>-10691097.42</v>
      </c>
    </row>
    <row r="38" spans="1:8" x14ac:dyDescent="0.25">
      <c r="A38" s="11">
        <v>28185000</v>
      </c>
      <c r="B38" s="81" t="s">
        <v>62</v>
      </c>
      <c r="C38" s="12">
        <v>-478128754.62</v>
      </c>
      <c r="D38" s="12">
        <v>-424891046.43000001</v>
      </c>
      <c r="E38" s="12">
        <v>-370575696.63999999</v>
      </c>
      <c r="F38" s="22">
        <v>28182000</v>
      </c>
      <c r="H38" s="12">
        <v>-370575696.63999999</v>
      </c>
    </row>
    <row r="39" spans="1:8" x14ac:dyDescent="0.25">
      <c r="A39" s="11">
        <v>40100000</v>
      </c>
      <c r="B39" s="81" t="s">
        <v>63</v>
      </c>
      <c r="C39" s="12">
        <v>-1452167648.54</v>
      </c>
      <c r="D39" s="12">
        <v>-621740212.49000001</v>
      </c>
      <c r="E39" s="12">
        <v>-529797699.75999999</v>
      </c>
      <c r="F39" s="23">
        <v>40110000</v>
      </c>
      <c r="H39" s="12">
        <v>-529797699.75999999</v>
      </c>
    </row>
    <row r="40" spans="1:8" x14ac:dyDescent="0.25">
      <c r="A40" s="11">
        <v>40120000</v>
      </c>
      <c r="B40" s="81" t="s">
        <v>64</v>
      </c>
      <c r="C40" s="12">
        <v>-818206.25</v>
      </c>
      <c r="D40" s="12">
        <v>0</v>
      </c>
      <c r="E40" s="12">
        <v>0</v>
      </c>
      <c r="F40" s="22">
        <v>40120000</v>
      </c>
      <c r="H40" s="12">
        <v>0</v>
      </c>
    </row>
    <row r="41" spans="1:8" x14ac:dyDescent="0.25">
      <c r="A41" s="11">
        <v>40310000</v>
      </c>
      <c r="B41" s="81" t="s">
        <v>1204</v>
      </c>
      <c r="C41" s="12">
        <v>-277830</v>
      </c>
      <c r="D41" s="12">
        <v>0</v>
      </c>
      <c r="E41" s="12">
        <v>-102383402.02</v>
      </c>
      <c r="F41" s="22">
        <v>40310000</v>
      </c>
      <c r="H41" s="12">
        <v>-102383402.02</v>
      </c>
    </row>
    <row r="42" spans="1:8" x14ac:dyDescent="0.25">
      <c r="A42" s="11">
        <v>40320000</v>
      </c>
      <c r="B42" s="81" t="s">
        <v>1206</v>
      </c>
      <c r="C42" s="12">
        <v>-299880</v>
      </c>
      <c r="D42" s="12">
        <v>-299880</v>
      </c>
      <c r="E42" s="12">
        <v>0</v>
      </c>
      <c r="F42" s="22">
        <v>40310000</v>
      </c>
      <c r="H42" s="12">
        <v>0</v>
      </c>
    </row>
    <row r="43" spans="1:8" x14ac:dyDescent="0.25">
      <c r="A43" s="11">
        <v>40340000</v>
      </c>
      <c r="B43" s="81" t="s">
        <v>66</v>
      </c>
      <c r="C43" s="12">
        <v>-4368959.63</v>
      </c>
      <c r="D43" s="12">
        <v>-13227471.57</v>
      </c>
      <c r="E43" s="12">
        <v>0</v>
      </c>
      <c r="F43" s="22">
        <v>40310000</v>
      </c>
      <c r="H43" s="12">
        <v>0</v>
      </c>
    </row>
    <row r="44" spans="1:8" x14ac:dyDescent="0.25">
      <c r="A44" s="11">
        <v>40350000</v>
      </c>
      <c r="B44" s="81" t="s">
        <v>1771</v>
      </c>
      <c r="C44" s="12">
        <v>0</v>
      </c>
      <c r="D44" s="12">
        <v>0</v>
      </c>
      <c r="E44" s="12">
        <v>0</v>
      </c>
      <c r="F44" s="22">
        <v>40310000</v>
      </c>
      <c r="H44" s="12">
        <v>0</v>
      </c>
    </row>
    <row r="45" spans="1:8" x14ac:dyDescent="0.25">
      <c r="A45" s="11">
        <v>40400000</v>
      </c>
      <c r="B45" s="81" t="s">
        <v>283</v>
      </c>
      <c r="C45" s="12">
        <v>-9927600</v>
      </c>
      <c r="D45" s="12">
        <v>-15412600.01</v>
      </c>
      <c r="E45" s="12">
        <v>-65336759.990000002</v>
      </c>
      <c r="F45" s="60">
        <v>40400000</v>
      </c>
      <c r="H45" s="12">
        <v>-65336759.990000002</v>
      </c>
    </row>
    <row r="46" spans="1:8" x14ac:dyDescent="0.25">
      <c r="A46" s="11">
        <v>40800000</v>
      </c>
      <c r="B46" s="81" t="s">
        <v>68</v>
      </c>
      <c r="C46" s="12">
        <v>-210728863.41</v>
      </c>
      <c r="D46" s="12">
        <v>-46470561.629999898</v>
      </c>
      <c r="E46" s="12">
        <v>-87551976.5</v>
      </c>
      <c r="F46" s="22">
        <v>40810000</v>
      </c>
      <c r="H46" s="12">
        <v>-87551976.5</v>
      </c>
    </row>
    <row r="47" spans="1:8" x14ac:dyDescent="0.25">
      <c r="A47" s="11">
        <v>40900000</v>
      </c>
      <c r="B47" s="81" t="s">
        <v>69</v>
      </c>
      <c r="C47" s="12">
        <v>246319727.94</v>
      </c>
      <c r="D47" s="12">
        <v>325054783.33999997</v>
      </c>
      <c r="E47" s="12">
        <v>129610817</v>
      </c>
      <c r="F47" s="23">
        <v>40910000</v>
      </c>
      <c r="H47" s="12">
        <v>129610817</v>
      </c>
    </row>
    <row r="48" spans="1:8" x14ac:dyDescent="0.25">
      <c r="A48" s="11">
        <v>41100000</v>
      </c>
      <c r="B48" s="81" t="s">
        <v>70</v>
      </c>
      <c r="C48" s="12">
        <v>1009817377</v>
      </c>
      <c r="D48" s="12">
        <v>1005506885.34</v>
      </c>
      <c r="E48" s="12">
        <v>931497881.09000003</v>
      </c>
      <c r="F48" s="23">
        <v>41100000</v>
      </c>
      <c r="H48" s="12">
        <v>931497881.09000003</v>
      </c>
    </row>
    <row r="49" spans="1:8" x14ac:dyDescent="0.25">
      <c r="A49" s="11">
        <v>41300000</v>
      </c>
      <c r="B49" s="81" t="s">
        <v>1569</v>
      </c>
      <c r="C49" s="12">
        <v>0</v>
      </c>
      <c r="D49" s="12">
        <v>0</v>
      </c>
      <c r="E49" s="12">
        <v>0</v>
      </c>
      <c r="F49" s="22">
        <v>41310000</v>
      </c>
      <c r="H49" s="12">
        <v>0</v>
      </c>
    </row>
    <row r="50" spans="1:8" x14ac:dyDescent="0.25">
      <c r="A50" s="11">
        <v>41311000</v>
      </c>
      <c r="B50" s="81" t="s">
        <v>1772</v>
      </c>
      <c r="C50" s="12">
        <v>0</v>
      </c>
      <c r="D50" s="12">
        <v>0</v>
      </c>
      <c r="E50" s="12">
        <v>0</v>
      </c>
      <c r="F50" s="22">
        <v>41310000</v>
      </c>
      <c r="H50" s="12">
        <v>0</v>
      </c>
    </row>
    <row r="51" spans="1:8" x14ac:dyDescent="0.25">
      <c r="A51" s="11">
        <v>41600000</v>
      </c>
      <c r="B51" s="81" t="s">
        <v>1570</v>
      </c>
      <c r="C51" s="12">
        <v>1125736949.4000001</v>
      </c>
      <c r="D51" s="12">
        <v>1195441936.8599999</v>
      </c>
      <c r="E51" s="12">
        <v>984786088.99000001</v>
      </c>
      <c r="F51" s="22">
        <v>41600000</v>
      </c>
      <c r="H51" s="12">
        <v>984786088.99000001</v>
      </c>
    </row>
    <row r="52" spans="1:8" x14ac:dyDescent="0.25">
      <c r="A52" s="11">
        <v>41810000</v>
      </c>
      <c r="B52" s="81" t="s">
        <v>292</v>
      </c>
      <c r="C52" s="12">
        <v>3559900.78</v>
      </c>
      <c r="D52" s="12">
        <v>3559900.78</v>
      </c>
      <c r="E52" s="12">
        <v>480029.55</v>
      </c>
      <c r="F52" s="60">
        <v>41810000</v>
      </c>
      <c r="H52" s="12">
        <v>480029.55</v>
      </c>
    </row>
    <row r="53" spans="1:8" x14ac:dyDescent="0.25">
      <c r="A53" s="11">
        <v>41890000</v>
      </c>
      <c r="B53" s="81" t="s">
        <v>295</v>
      </c>
      <c r="C53" s="12">
        <v>-4849732.8</v>
      </c>
      <c r="D53" s="12">
        <v>-52274713.810000002</v>
      </c>
      <c r="E53" s="12">
        <v>0</v>
      </c>
      <c r="F53" s="23">
        <v>41980000</v>
      </c>
      <c r="H53" s="12">
        <v>0</v>
      </c>
    </row>
    <row r="54" spans="1:8" x14ac:dyDescent="0.25">
      <c r="A54" s="11">
        <v>41910000</v>
      </c>
      <c r="B54" s="81" t="s">
        <v>1571</v>
      </c>
      <c r="C54" s="12">
        <v>-1218026359.1099999</v>
      </c>
      <c r="D54" s="12">
        <v>-67001176.219999999</v>
      </c>
      <c r="E54" s="12">
        <v>-38719438.700000003</v>
      </c>
      <c r="F54" s="22">
        <v>41910000</v>
      </c>
      <c r="H54" s="12">
        <v>-38719438.700000003</v>
      </c>
    </row>
    <row r="55" spans="1:8" x14ac:dyDescent="0.25">
      <c r="A55" s="85">
        <v>41980000</v>
      </c>
      <c r="B55" s="81"/>
      <c r="C55" s="12">
        <v>0</v>
      </c>
      <c r="D55" s="12"/>
      <c r="E55" s="86">
        <v>-39797548.399999999</v>
      </c>
      <c r="F55" s="22">
        <v>41980000</v>
      </c>
      <c r="H55" s="12">
        <v>-39797548.399999999</v>
      </c>
    </row>
    <row r="56" spans="1:8" x14ac:dyDescent="0.25">
      <c r="A56" s="11">
        <v>42100000</v>
      </c>
      <c r="B56" s="81" t="s">
        <v>72</v>
      </c>
      <c r="C56" s="12">
        <v>7026192.6100000003</v>
      </c>
      <c r="D56" s="12">
        <v>-1976146.9000001</v>
      </c>
      <c r="E56" s="12">
        <v>0</v>
      </c>
      <c r="F56" s="22">
        <v>42110000</v>
      </c>
      <c r="H56" s="12">
        <v>0</v>
      </c>
    </row>
    <row r="57" spans="1:8" x14ac:dyDescent="0.25">
      <c r="A57" s="11">
        <v>42110000</v>
      </c>
      <c r="B57" s="81" t="s">
        <v>296</v>
      </c>
      <c r="C57" s="12">
        <v>0</v>
      </c>
      <c r="D57" s="12">
        <v>0</v>
      </c>
      <c r="E57" s="12">
        <v>0</v>
      </c>
      <c r="F57" s="22">
        <v>42110000</v>
      </c>
      <c r="H57" s="12">
        <v>0</v>
      </c>
    </row>
    <row r="58" spans="1:8" x14ac:dyDescent="0.25">
      <c r="A58" s="11">
        <v>42520000</v>
      </c>
      <c r="B58" s="81" t="s">
        <v>75</v>
      </c>
      <c r="C58" s="12">
        <v>-21667.66</v>
      </c>
      <c r="D58" s="12">
        <v>1325000</v>
      </c>
      <c r="E58" s="12">
        <v>0</v>
      </c>
      <c r="F58" s="22">
        <v>42520000</v>
      </c>
      <c r="H58" s="12">
        <v>0</v>
      </c>
    </row>
    <row r="59" spans="1:8" x14ac:dyDescent="0.25">
      <c r="A59" s="11">
        <v>42800000</v>
      </c>
      <c r="B59" s="81" t="s">
        <v>300</v>
      </c>
      <c r="C59" s="12">
        <v>-73922784</v>
      </c>
      <c r="D59" s="12">
        <v>-42239581.969999999</v>
      </c>
      <c r="E59" s="12">
        <v>-45822526.399999999</v>
      </c>
      <c r="F59" s="22">
        <v>42800000</v>
      </c>
      <c r="H59" s="12">
        <v>-45822526.399999999</v>
      </c>
    </row>
    <row r="60" spans="1:8" x14ac:dyDescent="0.25">
      <c r="A60" s="11">
        <v>43100000</v>
      </c>
      <c r="B60" s="81" t="s">
        <v>77</v>
      </c>
      <c r="C60" s="12">
        <v>-12983941.810000001</v>
      </c>
      <c r="D60" s="12">
        <v>-17967253.359999999</v>
      </c>
      <c r="E60" s="12">
        <v>-14381401.859999999</v>
      </c>
      <c r="F60" s="22">
        <v>43100000</v>
      </c>
      <c r="H60" s="12">
        <v>-14381401.859999999</v>
      </c>
    </row>
    <row r="61" spans="1:8" x14ac:dyDescent="0.25">
      <c r="A61" s="11">
        <v>43110000</v>
      </c>
      <c r="B61" s="81" t="s">
        <v>301</v>
      </c>
      <c r="C61" s="12">
        <v>-804000</v>
      </c>
      <c r="D61" s="12">
        <v>-396000</v>
      </c>
      <c r="E61" s="12">
        <f>-240000</f>
        <v>-240000</v>
      </c>
      <c r="F61" s="22">
        <v>43110000</v>
      </c>
      <c r="H61" s="12">
        <v>-240000</v>
      </c>
    </row>
    <row r="62" spans="1:8" x14ac:dyDescent="0.25">
      <c r="A62" s="11">
        <v>43200000</v>
      </c>
      <c r="B62" s="81" t="s">
        <v>79</v>
      </c>
      <c r="C62" s="12">
        <v>-7795343.75</v>
      </c>
      <c r="D62" s="12">
        <v>-7652251.4400000004</v>
      </c>
      <c r="E62" s="12">
        <f>-6115457.94+H63</f>
        <v>-6163457.9400000004</v>
      </c>
      <c r="F62" s="22">
        <v>43200000</v>
      </c>
      <c r="H62" s="12">
        <v>-6115457.9400000004</v>
      </c>
    </row>
    <row r="63" spans="1:8" x14ac:dyDescent="0.25">
      <c r="A63" s="11">
        <v>43220000</v>
      </c>
      <c r="B63" s="81" t="s">
        <v>1773</v>
      </c>
      <c r="C63" s="12">
        <v>-17000</v>
      </c>
      <c r="D63" s="12">
        <v>-40000</v>
      </c>
      <c r="F63" s="23">
        <v>43100000</v>
      </c>
      <c r="H63" s="12">
        <v>-48000</v>
      </c>
    </row>
    <row r="64" spans="1:8" x14ac:dyDescent="0.25">
      <c r="A64" s="11">
        <v>43300000</v>
      </c>
      <c r="B64" s="81" t="s">
        <v>80</v>
      </c>
      <c r="C64" s="12">
        <v>-254669.08</v>
      </c>
      <c r="D64" s="12">
        <v>-1283375.24</v>
      </c>
      <c r="E64" s="12">
        <v>-1027242.99</v>
      </c>
      <c r="F64" s="22">
        <v>43300000</v>
      </c>
      <c r="H64" s="12">
        <v>-1027242.99</v>
      </c>
    </row>
    <row r="65" spans="1:8" x14ac:dyDescent="0.25">
      <c r="A65" s="11">
        <v>43860000</v>
      </c>
      <c r="B65" s="81" t="s">
        <v>302</v>
      </c>
      <c r="C65" s="12">
        <v>0</v>
      </c>
      <c r="D65" s="12">
        <v>-4531293.03</v>
      </c>
      <c r="E65" s="12">
        <v>-13662186.5</v>
      </c>
      <c r="F65" s="22">
        <v>43860000</v>
      </c>
      <c r="H65" s="12">
        <v>-13662186.5</v>
      </c>
    </row>
    <row r="66" spans="1:8" x14ac:dyDescent="0.25">
      <c r="A66" s="11">
        <v>44000000</v>
      </c>
      <c r="B66" s="81" t="s">
        <v>307</v>
      </c>
      <c r="C66" s="12">
        <v>0</v>
      </c>
      <c r="D66" s="12">
        <v>0</v>
      </c>
      <c r="E66" s="12">
        <v>0</v>
      </c>
      <c r="F66" s="23">
        <v>44400000</v>
      </c>
      <c r="H66" s="12">
        <v>0</v>
      </c>
    </row>
    <row r="67" spans="1:8" x14ac:dyDescent="0.25">
      <c r="A67" s="11">
        <v>44100000</v>
      </c>
      <c r="B67" s="81" t="s">
        <v>82</v>
      </c>
      <c r="C67" s="12">
        <v>-18328370</v>
      </c>
      <c r="D67" s="12">
        <v>-18295478.41</v>
      </c>
      <c r="E67" s="12">
        <v>-12151262.85</v>
      </c>
      <c r="F67" s="22">
        <v>44100000</v>
      </c>
      <c r="H67" s="12">
        <v>-12151262.85</v>
      </c>
    </row>
    <row r="68" spans="1:8" x14ac:dyDescent="0.25">
      <c r="A68" s="11">
        <v>44200000</v>
      </c>
      <c r="B68" s="81" t="s">
        <v>304</v>
      </c>
      <c r="C68" s="12">
        <v>-898979230</v>
      </c>
      <c r="D68" s="12">
        <v>-452291346</v>
      </c>
      <c r="E68" s="12">
        <v>-335608089</v>
      </c>
      <c r="F68" s="22">
        <v>44200000</v>
      </c>
      <c r="H68" s="12">
        <v>-335608089</v>
      </c>
    </row>
    <row r="69" spans="1:8" x14ac:dyDescent="0.25">
      <c r="A69" s="11">
        <v>44300000</v>
      </c>
      <c r="B69" s="81" t="s">
        <v>83</v>
      </c>
      <c r="C69" s="12">
        <v>337387272.68000001</v>
      </c>
      <c r="D69" s="12">
        <v>343148633.88</v>
      </c>
      <c r="E69" s="12">
        <v>427369814.74000001</v>
      </c>
      <c r="F69" s="22">
        <v>44300000</v>
      </c>
      <c r="H69" s="12">
        <v>427369814.74000001</v>
      </c>
    </row>
    <row r="70" spans="1:8" x14ac:dyDescent="0.25">
      <c r="A70" s="11">
        <v>44400000</v>
      </c>
      <c r="B70" s="81" t="s">
        <v>308</v>
      </c>
      <c r="C70" s="12">
        <v>119829093.83</v>
      </c>
      <c r="D70" s="12">
        <v>70987821.920000002</v>
      </c>
      <c r="E70" s="12">
        <v>2545460.2200000002</v>
      </c>
      <c r="F70" s="22">
        <v>44410000</v>
      </c>
      <c r="H70" s="12">
        <v>2545460.2200000002</v>
      </c>
    </row>
    <row r="71" spans="1:8" x14ac:dyDescent="0.25">
      <c r="A71" s="11">
        <v>44410000</v>
      </c>
      <c r="B71" s="81" t="s">
        <v>1774</v>
      </c>
      <c r="C71" s="12">
        <v>-2186426.3199999998</v>
      </c>
      <c r="D71" s="12">
        <v>-2168421.06</v>
      </c>
      <c r="E71" s="12">
        <v>-394354.33</v>
      </c>
      <c r="F71" s="22">
        <v>44411000</v>
      </c>
      <c r="H71" s="12">
        <v>-394354.33</v>
      </c>
    </row>
    <row r="72" spans="1:8" x14ac:dyDescent="0.25">
      <c r="A72" s="11">
        <v>44420000</v>
      </c>
      <c r="B72" s="81" t="s">
        <v>1775</v>
      </c>
      <c r="C72" s="12">
        <v>2078209.2</v>
      </c>
      <c r="D72" s="12">
        <v>1531605.24</v>
      </c>
      <c r="E72" s="12">
        <v>-8715235.3000000007</v>
      </c>
      <c r="F72" s="22">
        <v>44412000</v>
      </c>
      <c r="H72" s="12">
        <v>-8715235.3000000007</v>
      </c>
    </row>
    <row r="73" spans="1:8" x14ac:dyDescent="0.25">
      <c r="A73" s="11">
        <v>44430000</v>
      </c>
      <c r="B73" s="81" t="s">
        <v>1776</v>
      </c>
      <c r="C73" s="12">
        <v>0</v>
      </c>
      <c r="D73" s="12">
        <v>-294306911.96600002</v>
      </c>
      <c r="E73" s="12">
        <v>-358927453.04000002</v>
      </c>
      <c r="F73" s="22">
        <v>44400000</v>
      </c>
      <c r="H73" s="12">
        <v>-358927453.04000002</v>
      </c>
    </row>
    <row r="74" spans="1:8" x14ac:dyDescent="0.25">
      <c r="A74" s="11">
        <v>44540000</v>
      </c>
      <c r="B74" s="81" t="s">
        <v>638</v>
      </c>
      <c r="C74" s="12">
        <v>-104928919.43000001</v>
      </c>
      <c r="D74" s="12">
        <v>0</v>
      </c>
      <c r="E74" s="12">
        <v>-151755731.84999999</v>
      </c>
      <c r="F74" s="22">
        <v>44540000</v>
      </c>
      <c r="H74" s="12">
        <v>-151755731.84999999</v>
      </c>
    </row>
    <row r="75" spans="1:8" x14ac:dyDescent="0.25">
      <c r="A75" s="11">
        <v>44550000</v>
      </c>
      <c r="B75" s="81" t="s">
        <v>88</v>
      </c>
      <c r="C75" s="12">
        <v>0</v>
      </c>
      <c r="D75" s="12">
        <v>13647300.029999999</v>
      </c>
      <c r="E75" s="12">
        <v>0</v>
      </c>
      <c r="F75" s="22">
        <v>44550000</v>
      </c>
      <c r="H75" s="12">
        <v>0</v>
      </c>
    </row>
    <row r="76" spans="1:8" x14ac:dyDescent="0.25">
      <c r="A76" s="11">
        <v>44562000</v>
      </c>
      <c r="B76" s="81" t="s">
        <v>89</v>
      </c>
      <c r="C76" s="12">
        <v>611102.61</v>
      </c>
      <c r="D76" s="12">
        <v>10111507.18</v>
      </c>
      <c r="E76" s="12">
        <v>16968556.66</v>
      </c>
      <c r="F76" s="22">
        <v>44561000</v>
      </c>
      <c r="H76" s="12">
        <v>16968556.66</v>
      </c>
    </row>
    <row r="77" spans="1:8" x14ac:dyDescent="0.25">
      <c r="A77" s="11">
        <v>44563000</v>
      </c>
      <c r="B77" s="81" t="s">
        <v>90</v>
      </c>
      <c r="C77" s="12">
        <v>100000</v>
      </c>
      <c r="D77" s="12">
        <v>0</v>
      </c>
      <c r="E77" s="12">
        <v>21586889</v>
      </c>
      <c r="F77" s="22">
        <v>44561000</v>
      </c>
      <c r="H77" s="12">
        <v>21586889</v>
      </c>
    </row>
    <row r="78" spans="1:8" x14ac:dyDescent="0.25">
      <c r="A78" s="11">
        <v>44564000</v>
      </c>
      <c r="B78" s="81" t="s">
        <v>91</v>
      </c>
      <c r="C78" s="12">
        <v>20150038.350000001</v>
      </c>
      <c r="D78" s="12">
        <v>4207022.6699999599</v>
      </c>
      <c r="E78" s="12">
        <v>2772224.08</v>
      </c>
      <c r="F78" s="22">
        <v>44561000</v>
      </c>
      <c r="H78" s="12">
        <v>2772224.08</v>
      </c>
    </row>
    <row r="79" spans="1:8" x14ac:dyDescent="0.25">
      <c r="A79" s="11">
        <v>44565000</v>
      </c>
      <c r="B79" s="81" t="s">
        <v>92</v>
      </c>
      <c r="C79" s="12">
        <v>3215666.67</v>
      </c>
      <c r="D79" s="12">
        <v>-162254.83999999601</v>
      </c>
      <c r="E79" s="12">
        <v>2924990</v>
      </c>
      <c r="F79" s="22">
        <v>44561000</v>
      </c>
      <c r="H79" s="12">
        <v>2924990</v>
      </c>
    </row>
    <row r="80" spans="1:8" x14ac:dyDescent="0.25">
      <c r="A80" s="11">
        <v>44570000</v>
      </c>
      <c r="B80" s="81" t="s">
        <v>94</v>
      </c>
      <c r="C80" s="12">
        <v>0</v>
      </c>
      <c r="D80" s="12">
        <v>-546573420.78999996</v>
      </c>
      <c r="E80" s="12">
        <v>-545609977.47000003</v>
      </c>
      <c r="F80" s="22">
        <v>44571000</v>
      </c>
      <c r="H80" s="12">
        <v>-545609977.47000003</v>
      </c>
    </row>
    <row r="81" spans="1:11" x14ac:dyDescent="0.25">
      <c r="A81" s="11">
        <v>44571000</v>
      </c>
      <c r="B81" s="81" t="s">
        <v>93</v>
      </c>
      <c r="C81" s="12">
        <v>0</v>
      </c>
      <c r="D81" s="12">
        <v>-2186415.8199999998</v>
      </c>
      <c r="E81" s="12">
        <v>-21586889</v>
      </c>
      <c r="F81" s="22">
        <v>44571000</v>
      </c>
      <c r="H81" s="12">
        <v>-21586889</v>
      </c>
    </row>
    <row r="82" spans="1:11" x14ac:dyDescent="0.25">
      <c r="A82" s="11">
        <v>44572000</v>
      </c>
      <c r="B82" s="81" t="s">
        <v>311</v>
      </c>
      <c r="C82" s="12">
        <v>-910995115.29999995</v>
      </c>
      <c r="D82" s="12">
        <v>-319286055.63</v>
      </c>
      <c r="E82" s="12">
        <v>-318248086.10000002</v>
      </c>
      <c r="F82" s="22">
        <v>44571000</v>
      </c>
      <c r="H82" s="12">
        <v>-318248086.10000002</v>
      </c>
    </row>
    <row r="83" spans="1:11" x14ac:dyDescent="0.25">
      <c r="A83" s="11">
        <v>44576000</v>
      </c>
      <c r="B83" s="81" t="s">
        <v>643</v>
      </c>
      <c r="C83" s="12">
        <v>0</v>
      </c>
      <c r="D83" s="12">
        <v>9038.07</v>
      </c>
      <c r="E83" s="12">
        <v>0</v>
      </c>
      <c r="F83" s="22">
        <v>44571000</v>
      </c>
      <c r="H83" s="12">
        <v>0</v>
      </c>
    </row>
    <row r="84" spans="1:11" x14ac:dyDescent="0.25">
      <c r="A84" s="11">
        <v>44578000</v>
      </c>
      <c r="B84" s="81" t="s">
        <v>1777</v>
      </c>
      <c r="C84" s="12">
        <v>0</v>
      </c>
      <c r="D84" s="12">
        <v>7904163.5</v>
      </c>
      <c r="E84" s="12">
        <v>0</v>
      </c>
      <c r="F84" s="23">
        <v>44581000</v>
      </c>
      <c r="G84" s="24"/>
      <c r="H84" s="12">
        <v>0</v>
      </c>
    </row>
    <row r="85" spans="1:11" x14ac:dyDescent="0.25">
      <c r="A85" s="11">
        <v>44580000</v>
      </c>
      <c r="B85" s="81" t="s">
        <v>644</v>
      </c>
      <c r="C85" s="12">
        <v>22963597.969999999</v>
      </c>
      <c r="D85" s="12">
        <v>105101.5</v>
      </c>
      <c r="E85" s="12">
        <v>0</v>
      </c>
      <c r="F85" s="23">
        <v>44581000</v>
      </c>
      <c r="G85" s="24"/>
      <c r="H85" s="12">
        <v>0</v>
      </c>
    </row>
    <row r="86" spans="1:11" x14ac:dyDescent="0.25">
      <c r="A86" s="11">
        <v>44583000</v>
      </c>
      <c r="B86" s="81" t="s">
        <v>1778</v>
      </c>
      <c r="C86" s="12">
        <v>3797550.84</v>
      </c>
      <c r="D86" s="12">
        <v>4112541.62</v>
      </c>
      <c r="E86" s="12">
        <v>3668758.34</v>
      </c>
      <c r="F86" s="22">
        <v>44581000</v>
      </c>
      <c r="H86" s="12">
        <v>3668758.34</v>
      </c>
    </row>
    <row r="87" spans="1:11" x14ac:dyDescent="0.25">
      <c r="A87" s="11">
        <v>44587000</v>
      </c>
      <c r="B87" s="81" t="s">
        <v>1779</v>
      </c>
      <c r="C87" s="12">
        <v>214971.99</v>
      </c>
      <c r="D87" s="12">
        <v>214971.99</v>
      </c>
      <c r="E87" s="12">
        <v>6632924.7300000004</v>
      </c>
      <c r="F87" s="22">
        <v>44581000</v>
      </c>
      <c r="H87" s="12">
        <v>6632924.7300000004</v>
      </c>
    </row>
    <row r="88" spans="1:11" x14ac:dyDescent="0.25">
      <c r="A88" s="11">
        <v>44720000</v>
      </c>
      <c r="B88" s="81" t="s">
        <v>1780</v>
      </c>
      <c r="C88" s="12">
        <v>0</v>
      </c>
      <c r="D88" s="12">
        <v>0</v>
      </c>
      <c r="E88" s="12">
        <v>0</v>
      </c>
      <c r="F88" s="23">
        <v>44400000</v>
      </c>
      <c r="H88" s="12">
        <v>0</v>
      </c>
    </row>
    <row r="89" spans="1:11" x14ac:dyDescent="0.25">
      <c r="A89" s="11">
        <v>44860000</v>
      </c>
      <c r="B89" s="81" t="s">
        <v>1781</v>
      </c>
      <c r="C89" s="12">
        <v>0</v>
      </c>
      <c r="D89" s="12">
        <v>-6900088</v>
      </c>
      <c r="E89" s="12">
        <v>0</v>
      </c>
      <c r="F89" s="22">
        <v>44860000</v>
      </c>
      <c r="H89" s="12">
        <v>0</v>
      </c>
    </row>
    <row r="90" spans="1:11" x14ac:dyDescent="0.25">
      <c r="A90" s="11">
        <v>45510000</v>
      </c>
      <c r="B90" s="81" t="s">
        <v>95</v>
      </c>
      <c r="C90" s="12">
        <v>-3060374415.3800001</v>
      </c>
      <c r="D90" s="12">
        <v>-4665374415.3800001</v>
      </c>
      <c r="E90" s="12">
        <v>-5070374415.3800001</v>
      </c>
      <c r="F90" s="82">
        <v>45500001</v>
      </c>
      <c r="H90" s="12">
        <v>-5070374415.3800001</v>
      </c>
    </row>
    <row r="91" spans="1:11" x14ac:dyDescent="0.25">
      <c r="A91" s="11">
        <v>45540000</v>
      </c>
      <c r="B91" s="81" t="s">
        <v>1782</v>
      </c>
      <c r="C91" s="12">
        <v>-438878472.19999999</v>
      </c>
      <c r="D91" s="12">
        <v>-1324276743.8599999</v>
      </c>
      <c r="E91" s="12">
        <v>-1819276743.8599999</v>
      </c>
      <c r="F91" s="60">
        <v>45500004</v>
      </c>
      <c r="H91" s="12">
        <v>-1819276743.8599999</v>
      </c>
    </row>
    <row r="92" spans="1:11" x14ac:dyDescent="0.25">
      <c r="A92" s="11">
        <v>46200000</v>
      </c>
      <c r="B92" s="81" t="s">
        <v>1783</v>
      </c>
      <c r="C92" s="12">
        <v>-65377200</v>
      </c>
      <c r="D92" s="12">
        <v>-65377200</v>
      </c>
      <c r="E92" s="12">
        <v>-65377200</v>
      </c>
      <c r="F92" s="22">
        <v>46200000</v>
      </c>
      <c r="H92" s="12">
        <v>-65377200</v>
      </c>
    </row>
    <row r="93" spans="1:11" x14ac:dyDescent="0.25">
      <c r="A93" s="11">
        <v>46600000</v>
      </c>
      <c r="B93" s="81" t="s">
        <v>317</v>
      </c>
      <c r="C93" s="12">
        <v>3477501</v>
      </c>
      <c r="D93" s="12">
        <v>3252106</v>
      </c>
      <c r="E93" s="12">
        <v>13777065.470000001</v>
      </c>
      <c r="F93" s="22">
        <v>46600000</v>
      </c>
      <c r="H93" s="12">
        <v>13777065.470000001</v>
      </c>
    </row>
    <row r="94" spans="1:11" x14ac:dyDescent="0.25">
      <c r="A94" s="11">
        <v>46710050</v>
      </c>
      <c r="B94" s="81" t="s">
        <v>1784</v>
      </c>
      <c r="C94" s="12">
        <v>53914677.369999997</v>
      </c>
      <c r="D94" s="12">
        <v>645069</v>
      </c>
      <c r="E94" s="12">
        <v>3927084</v>
      </c>
      <c r="F94" s="23">
        <v>46600000</v>
      </c>
      <c r="G94" s="24"/>
      <c r="H94" s="12">
        <v>3927084</v>
      </c>
    </row>
    <row r="95" spans="1:11" x14ac:dyDescent="0.25">
      <c r="A95" s="11">
        <v>46710104</v>
      </c>
      <c r="B95" s="81" t="s">
        <v>37</v>
      </c>
      <c r="C95" s="12">
        <v>0</v>
      </c>
      <c r="D95" s="12">
        <v>135614718.46000001</v>
      </c>
      <c r="E95" s="12">
        <v>0</v>
      </c>
      <c r="F95" s="60">
        <v>46735000</v>
      </c>
      <c r="H95" s="12">
        <v>0</v>
      </c>
      <c r="K95" s="81"/>
    </row>
    <row r="96" spans="1:11" x14ac:dyDescent="0.25">
      <c r="A96" s="11">
        <v>46720020</v>
      </c>
      <c r="B96" s="81" t="s">
        <v>145</v>
      </c>
      <c r="C96" s="12">
        <v>0</v>
      </c>
      <c r="D96" s="12">
        <v>737333333.33000004</v>
      </c>
      <c r="E96" s="12">
        <v>437333333.32999998</v>
      </c>
      <c r="F96" s="60">
        <v>46713000</v>
      </c>
      <c r="H96" s="12">
        <v>437333333.32999998</v>
      </c>
      <c r="K96" s="81"/>
    </row>
    <row r="97" spans="1:11" x14ac:dyDescent="0.25">
      <c r="A97" s="11">
        <v>46720050</v>
      </c>
      <c r="B97" s="81" t="s">
        <v>9</v>
      </c>
      <c r="C97" s="12">
        <v>0</v>
      </c>
      <c r="D97" s="12">
        <v>0</v>
      </c>
      <c r="E97" s="12">
        <v>6573968.8300000001</v>
      </c>
      <c r="F97" s="60">
        <v>46711000</v>
      </c>
      <c r="H97" s="12">
        <v>6573968.8300000001</v>
      </c>
      <c r="K97" s="81"/>
    </row>
    <row r="98" spans="1:11" x14ac:dyDescent="0.25">
      <c r="A98" s="11">
        <v>46720070</v>
      </c>
      <c r="B98" s="81" t="s">
        <v>17</v>
      </c>
      <c r="C98" s="12">
        <v>0</v>
      </c>
      <c r="D98" s="12">
        <v>-67799514.439999998</v>
      </c>
      <c r="E98" s="12">
        <v>-134251942.75999999</v>
      </c>
      <c r="F98" s="22">
        <v>46715000</v>
      </c>
      <c r="H98" s="12">
        <v>-134251942.75999999</v>
      </c>
      <c r="K98" s="81"/>
    </row>
    <row r="99" spans="1:11" x14ac:dyDescent="0.25">
      <c r="A99" s="11">
        <v>46720105</v>
      </c>
      <c r="B99" s="81" t="s">
        <v>26</v>
      </c>
      <c r="C99" s="12">
        <v>0</v>
      </c>
      <c r="D99" s="12">
        <v>4516232</v>
      </c>
      <c r="E99" s="12">
        <v>0</v>
      </c>
      <c r="F99" s="22">
        <v>46712000</v>
      </c>
      <c r="H99" s="12">
        <v>0</v>
      </c>
      <c r="K99" s="81"/>
    </row>
    <row r="100" spans="1:11" x14ac:dyDescent="0.25">
      <c r="A100" s="11">
        <v>46720300</v>
      </c>
      <c r="B100" s="81" t="s">
        <v>13</v>
      </c>
      <c r="C100" s="12">
        <v>0</v>
      </c>
      <c r="D100" s="12">
        <v>0</v>
      </c>
      <c r="E100" s="12">
        <v>0</v>
      </c>
      <c r="F100" s="22">
        <v>46716000</v>
      </c>
      <c r="H100" s="12">
        <v>0</v>
      </c>
      <c r="K100" s="81"/>
    </row>
    <row r="101" spans="1:11" x14ac:dyDescent="0.25">
      <c r="A101" s="11">
        <v>46720600</v>
      </c>
      <c r="B101" s="81" t="s">
        <v>3</v>
      </c>
      <c r="C101" s="12">
        <v>-66743.360000000001</v>
      </c>
      <c r="D101" s="12">
        <v>-66743.360000000001</v>
      </c>
      <c r="E101" s="12">
        <v>-66743.360000000001</v>
      </c>
      <c r="F101" s="60">
        <v>46612000</v>
      </c>
      <c r="H101" s="12">
        <v>-66743.360000000001</v>
      </c>
      <c r="K101" s="81"/>
    </row>
    <row r="102" spans="1:11" x14ac:dyDescent="0.25">
      <c r="A102" s="11">
        <v>46720800</v>
      </c>
      <c r="B102" s="81" t="s">
        <v>5</v>
      </c>
      <c r="C102" s="12">
        <v>0</v>
      </c>
      <c r="D102" s="12">
        <v>-187680</v>
      </c>
      <c r="E102" s="12">
        <v>-211500</v>
      </c>
      <c r="F102" s="60">
        <v>46610000</v>
      </c>
      <c r="H102" s="12">
        <v>-211500</v>
      </c>
      <c r="K102" s="81"/>
    </row>
    <row r="103" spans="1:11" x14ac:dyDescent="0.25">
      <c r="A103" s="11">
        <v>46721000</v>
      </c>
      <c r="B103" s="81" t="s">
        <v>1785</v>
      </c>
      <c r="C103" s="12">
        <v>0</v>
      </c>
      <c r="D103" s="12">
        <v>0</v>
      </c>
      <c r="E103" s="12">
        <v>0</v>
      </c>
      <c r="F103" s="22" t="e">
        <f>#N/A</f>
        <v>#N/A</v>
      </c>
      <c r="H103" s="12">
        <v>0</v>
      </c>
      <c r="K103" s="81"/>
    </row>
    <row r="104" spans="1:11" x14ac:dyDescent="0.25">
      <c r="A104" s="11">
        <v>46722000</v>
      </c>
      <c r="B104" s="81" t="s">
        <v>6</v>
      </c>
      <c r="C104" s="12">
        <v>0</v>
      </c>
      <c r="D104" s="12">
        <v>395000000</v>
      </c>
      <c r="E104" s="12">
        <v>695000000</v>
      </c>
      <c r="F104" s="60">
        <v>46731000</v>
      </c>
      <c r="H104" s="12">
        <v>695000000</v>
      </c>
      <c r="K104" s="81"/>
    </row>
    <row r="105" spans="1:11" x14ac:dyDescent="0.25">
      <c r="A105" s="11">
        <v>46723000</v>
      </c>
      <c r="B105" s="81" t="s">
        <v>15</v>
      </c>
      <c r="C105" s="12">
        <v>0</v>
      </c>
      <c r="D105" s="12">
        <v>0</v>
      </c>
      <c r="E105" s="12">
        <v>500000000</v>
      </c>
      <c r="F105" s="60">
        <v>46732000</v>
      </c>
      <c r="H105" s="12">
        <v>500000000</v>
      </c>
      <c r="K105" s="81"/>
    </row>
    <row r="106" spans="1:11" x14ac:dyDescent="0.25">
      <c r="A106" s="11">
        <v>46724000</v>
      </c>
      <c r="B106" s="81" t="s">
        <v>679</v>
      </c>
      <c r="C106" s="12">
        <v>0</v>
      </c>
      <c r="D106" s="12">
        <v>-48344708.879999898</v>
      </c>
      <c r="E106" s="12">
        <v>42131025.979999997</v>
      </c>
      <c r="F106" s="60">
        <v>46733000</v>
      </c>
      <c r="H106" s="12">
        <v>42131025.979999997</v>
      </c>
      <c r="K106" s="81"/>
    </row>
    <row r="107" spans="1:11" x14ac:dyDescent="0.25">
      <c r="A107" s="11">
        <v>46725000</v>
      </c>
      <c r="B107" s="81" t="s">
        <v>19</v>
      </c>
      <c r="C107" s="12">
        <v>0</v>
      </c>
      <c r="D107" s="12">
        <v>2046999.48</v>
      </c>
      <c r="E107" s="12">
        <v>0</v>
      </c>
      <c r="F107" s="60">
        <v>46743000</v>
      </c>
      <c r="H107" s="12">
        <v>0</v>
      </c>
      <c r="K107" s="81"/>
    </row>
    <row r="108" spans="1:11" x14ac:dyDescent="0.25">
      <c r="A108" s="11">
        <v>47100000</v>
      </c>
      <c r="B108" s="81" t="s">
        <v>157</v>
      </c>
      <c r="C108" s="12">
        <v>0</v>
      </c>
      <c r="D108" s="12">
        <v>0</v>
      </c>
      <c r="E108" s="12">
        <v>0</v>
      </c>
      <c r="F108" s="22">
        <v>47100000</v>
      </c>
      <c r="H108" s="12">
        <v>0</v>
      </c>
    </row>
    <row r="109" spans="1:11" x14ac:dyDescent="0.25">
      <c r="A109" s="11">
        <v>48600000</v>
      </c>
      <c r="B109" s="81" t="s">
        <v>158</v>
      </c>
      <c r="C109" s="12">
        <v>97269371.920000002</v>
      </c>
      <c r="D109" s="12">
        <v>45747356.990000002</v>
      </c>
      <c r="E109" s="12">
        <v>30574953.050000001</v>
      </c>
      <c r="F109" s="22">
        <v>48600000</v>
      </c>
      <c r="H109" s="12">
        <v>30574953.050000001</v>
      </c>
    </row>
    <row r="110" spans="1:11" x14ac:dyDescent="0.25">
      <c r="A110" s="11">
        <v>48700000</v>
      </c>
      <c r="B110" s="81" t="s">
        <v>1786</v>
      </c>
      <c r="C110" s="12">
        <v>0</v>
      </c>
      <c r="D110" s="12">
        <v>0</v>
      </c>
      <c r="E110" s="12">
        <v>-34136516.369999997</v>
      </c>
      <c r="F110" s="22">
        <v>48700000</v>
      </c>
      <c r="H110" s="12">
        <v>-34136516.369999997</v>
      </c>
    </row>
    <row r="111" spans="1:11" x14ac:dyDescent="0.25">
      <c r="A111" s="11">
        <v>49100000</v>
      </c>
      <c r="B111" s="81" t="s">
        <v>1324</v>
      </c>
      <c r="C111" s="12">
        <v>-818140769.89999998</v>
      </c>
      <c r="D111" s="12">
        <v>-1091163846.6199999</v>
      </c>
      <c r="E111" s="12">
        <v>-957473326.98000002</v>
      </c>
      <c r="F111" s="22">
        <v>49100000</v>
      </c>
      <c r="H111" s="12">
        <v>-957473326.98000002</v>
      </c>
    </row>
    <row r="112" spans="1:11" x14ac:dyDescent="0.25">
      <c r="A112" s="11">
        <v>51110000</v>
      </c>
      <c r="B112" s="81" t="s">
        <v>337</v>
      </c>
      <c r="C112" s="12">
        <v>17764114.98</v>
      </c>
      <c r="D112" s="12">
        <v>92478189.510000199</v>
      </c>
      <c r="E112" s="12">
        <v>3391500</v>
      </c>
      <c r="F112" s="22">
        <v>51110000</v>
      </c>
      <c r="H112" s="12">
        <v>3391500</v>
      </c>
    </row>
    <row r="113" spans="1:8" x14ac:dyDescent="0.25">
      <c r="A113" s="11">
        <v>51120000</v>
      </c>
      <c r="B113" s="81" t="s">
        <v>1787</v>
      </c>
      <c r="C113" s="12">
        <v>230084926.05000001</v>
      </c>
      <c r="D113" s="12">
        <v>990145519.69000006</v>
      </c>
      <c r="E113" s="12">
        <v>3200000</v>
      </c>
      <c r="F113" s="22">
        <v>51110000</v>
      </c>
      <c r="H113" s="12">
        <v>3200000</v>
      </c>
    </row>
    <row r="114" spans="1:8" x14ac:dyDescent="0.25">
      <c r="A114" s="11">
        <v>51140000</v>
      </c>
      <c r="B114" s="81" t="s">
        <v>340</v>
      </c>
      <c r="C114" s="12">
        <v>-82688039.640000001</v>
      </c>
      <c r="D114" s="12">
        <v>-2979124.3800001098</v>
      </c>
      <c r="E114" s="12">
        <v>0</v>
      </c>
      <c r="F114" s="22">
        <v>51110000</v>
      </c>
      <c r="H114" s="12">
        <v>0</v>
      </c>
    </row>
    <row r="115" spans="1:8" x14ac:dyDescent="0.25">
      <c r="A115" s="11">
        <v>51211000</v>
      </c>
      <c r="B115" s="81" t="s">
        <v>343</v>
      </c>
      <c r="C115" s="12">
        <v>14955511.720000001</v>
      </c>
      <c r="D115" s="12">
        <v>10519562.8399997</v>
      </c>
      <c r="E115" s="12">
        <v>86804361.430000007</v>
      </c>
      <c r="F115" s="22">
        <v>51211000</v>
      </c>
      <c r="H115" s="12">
        <v>86804361.430000007</v>
      </c>
    </row>
    <row r="116" spans="1:8" x14ac:dyDescent="0.25">
      <c r="A116" s="11">
        <v>51221000</v>
      </c>
      <c r="B116" s="81" t="s">
        <v>345</v>
      </c>
      <c r="C116" s="12">
        <v>23566259.68</v>
      </c>
      <c r="D116" s="12">
        <v>115165618.11</v>
      </c>
      <c r="E116" s="12">
        <v>46256538.240000002</v>
      </c>
      <c r="F116" s="22">
        <v>51221000</v>
      </c>
      <c r="H116" s="12">
        <v>46256538.240000002</v>
      </c>
    </row>
    <row r="117" spans="1:8" x14ac:dyDescent="0.25">
      <c r="A117" s="11">
        <v>51231000</v>
      </c>
      <c r="B117" s="81" t="s">
        <v>347</v>
      </c>
      <c r="C117" s="12">
        <v>2385464.56</v>
      </c>
      <c r="D117" s="12">
        <v>19100766.75</v>
      </c>
      <c r="E117" s="12">
        <v>0</v>
      </c>
      <c r="F117" s="22">
        <v>51231000</v>
      </c>
      <c r="H117" s="12">
        <v>0</v>
      </c>
    </row>
    <row r="118" spans="1:8" x14ac:dyDescent="0.25">
      <c r="A118" s="11">
        <v>51241000</v>
      </c>
      <c r="B118" s="81" t="s">
        <v>159</v>
      </c>
      <c r="C118" s="12">
        <v>110742328.06</v>
      </c>
      <c r="D118" s="12">
        <v>140467347.09999999</v>
      </c>
      <c r="E118" s="12">
        <v>95005413.299999997</v>
      </c>
      <c r="F118" s="22">
        <v>51241000</v>
      </c>
      <c r="H118" s="12">
        <v>95005413.299999997</v>
      </c>
    </row>
    <row r="119" spans="1:8" x14ac:dyDescent="0.25">
      <c r="A119" s="11">
        <v>51251000</v>
      </c>
      <c r="B119" s="81" t="s">
        <v>1788</v>
      </c>
      <c r="C119" s="12">
        <v>8414356.4399999995</v>
      </c>
      <c r="D119" s="12">
        <v>173922245.84999999</v>
      </c>
      <c r="E119" s="12">
        <v>149430709.44999999</v>
      </c>
      <c r="F119" s="60">
        <v>51251000</v>
      </c>
      <c r="H119" s="12">
        <v>149430709.44999999</v>
      </c>
    </row>
    <row r="120" spans="1:8" x14ac:dyDescent="0.25">
      <c r="A120" s="11">
        <v>51920000</v>
      </c>
      <c r="B120" s="81" t="s">
        <v>1789</v>
      </c>
      <c r="C120" s="12">
        <v>0</v>
      </c>
      <c r="D120" s="12">
        <v>0</v>
      </c>
      <c r="E120" s="12">
        <v>-300000000</v>
      </c>
      <c r="F120" s="22">
        <v>51920000</v>
      </c>
      <c r="H120" s="12">
        <v>-300000000</v>
      </c>
    </row>
    <row r="121" spans="1:8" x14ac:dyDescent="0.25">
      <c r="A121" s="11">
        <v>53100000</v>
      </c>
      <c r="B121" s="81" t="s">
        <v>160</v>
      </c>
      <c r="C121" s="12">
        <v>25267.79</v>
      </c>
      <c r="D121" s="12">
        <v>1997724.6500001</v>
      </c>
      <c r="E121" s="12">
        <v>2227222.79</v>
      </c>
      <c r="F121" s="22">
        <v>53100000</v>
      </c>
      <c r="H121" s="12">
        <v>2227222.79</v>
      </c>
    </row>
    <row r="122" spans="1:8" x14ac:dyDescent="0.25">
      <c r="A122" s="11">
        <v>53200000</v>
      </c>
      <c r="B122" s="81" t="s">
        <v>1790</v>
      </c>
      <c r="C122" s="12">
        <v>0</v>
      </c>
      <c r="D122" s="12">
        <v>2688484.64</v>
      </c>
      <c r="E122" s="12">
        <v>2082730.62</v>
      </c>
      <c r="F122" s="22">
        <v>53100000</v>
      </c>
      <c r="H122" s="12">
        <v>2082730.62</v>
      </c>
    </row>
    <row r="123" spans="1:8" x14ac:dyDescent="0.25">
      <c r="A123" s="11">
        <v>53300000</v>
      </c>
      <c r="B123" s="81" t="s">
        <v>1791</v>
      </c>
      <c r="C123" s="12">
        <v>0</v>
      </c>
      <c r="D123" s="12">
        <v>0</v>
      </c>
      <c r="E123" s="12">
        <v>457100</v>
      </c>
      <c r="F123" s="22">
        <v>53100000</v>
      </c>
      <c r="H123" s="12">
        <v>457100</v>
      </c>
    </row>
    <row r="124" spans="1:8" x14ac:dyDescent="0.25">
      <c r="A124" s="11">
        <v>58000000</v>
      </c>
      <c r="B124" s="81" t="s">
        <v>163</v>
      </c>
      <c r="C124" s="12">
        <v>0</v>
      </c>
      <c r="D124" s="12">
        <v>0</v>
      </c>
      <c r="E124" s="12">
        <v>0</v>
      </c>
      <c r="F124" s="23">
        <v>58000000</v>
      </c>
      <c r="H124" s="12">
        <v>0</v>
      </c>
    </row>
    <row r="125" spans="1:8" x14ac:dyDescent="0.25">
      <c r="A125" s="11">
        <v>60601000</v>
      </c>
      <c r="B125" s="81" t="s">
        <v>164</v>
      </c>
      <c r="C125" s="12">
        <v>523682032.94</v>
      </c>
      <c r="D125" s="12">
        <v>510748808.48000002</v>
      </c>
      <c r="E125" s="12">
        <v>596743055.74000001</v>
      </c>
      <c r="F125" s="22">
        <v>60600000</v>
      </c>
      <c r="H125" s="12">
        <v>596743055.74000001</v>
      </c>
    </row>
    <row r="126" spans="1:8" x14ac:dyDescent="0.25">
      <c r="A126" s="11">
        <v>60602000</v>
      </c>
      <c r="B126" s="81" t="s">
        <v>165</v>
      </c>
      <c r="C126" s="12">
        <v>17756192.030000001</v>
      </c>
      <c r="D126" s="12">
        <v>21840362.329999998</v>
      </c>
      <c r="E126" s="12">
        <v>17971129.690000001</v>
      </c>
      <c r="F126" s="22">
        <v>60600000</v>
      </c>
      <c r="H126" s="12">
        <v>17971129.690000001</v>
      </c>
    </row>
    <row r="127" spans="1:8" x14ac:dyDescent="0.25">
      <c r="A127" s="11">
        <v>60603000</v>
      </c>
      <c r="B127" s="81" t="s">
        <v>1373</v>
      </c>
      <c r="C127" s="12">
        <v>34873590</v>
      </c>
      <c r="D127" s="12">
        <v>62291665.990000002</v>
      </c>
      <c r="E127" s="12">
        <v>90389724</v>
      </c>
      <c r="F127" s="22">
        <v>60600000</v>
      </c>
      <c r="H127" s="12">
        <v>90389724</v>
      </c>
    </row>
    <row r="128" spans="1:8" x14ac:dyDescent="0.25">
      <c r="A128" s="11">
        <v>60604000</v>
      </c>
      <c r="B128" s="81" t="s">
        <v>166</v>
      </c>
      <c r="C128" s="12">
        <v>64868698.509999998</v>
      </c>
      <c r="D128" s="12">
        <v>59040452.640000001</v>
      </c>
      <c r="E128" s="12">
        <v>67176295.840000004</v>
      </c>
      <c r="F128" s="22">
        <v>60600000</v>
      </c>
      <c r="H128" s="12">
        <v>67176295.840000004</v>
      </c>
    </row>
    <row r="129" spans="1:8" x14ac:dyDescent="0.25">
      <c r="A129" s="11">
        <v>60605000</v>
      </c>
      <c r="B129" s="81" t="s">
        <v>167</v>
      </c>
      <c r="C129" s="12">
        <v>73159727.159999996</v>
      </c>
      <c r="D129" s="12">
        <v>25244772.23</v>
      </c>
      <c r="E129" s="12">
        <v>31759448.100000001</v>
      </c>
      <c r="F129" s="22">
        <v>60600000</v>
      </c>
      <c r="H129" s="12">
        <v>31759448.100000001</v>
      </c>
    </row>
    <row r="130" spans="1:8" x14ac:dyDescent="0.25">
      <c r="A130" s="11">
        <v>60607000</v>
      </c>
      <c r="B130" s="81" t="s">
        <v>168</v>
      </c>
      <c r="C130" s="12">
        <v>14232553.02</v>
      </c>
      <c r="D130" s="12">
        <v>1994658.08</v>
      </c>
      <c r="E130" s="12">
        <v>7437640.3799999999</v>
      </c>
      <c r="F130" s="22">
        <v>60600000</v>
      </c>
      <c r="H130" s="12">
        <v>7437640.3799999999</v>
      </c>
    </row>
    <row r="131" spans="1:8" x14ac:dyDescent="0.25">
      <c r="A131" s="11">
        <v>60608000</v>
      </c>
      <c r="B131" s="81" t="s">
        <v>169</v>
      </c>
      <c r="C131" s="12">
        <v>6689104.1699999999</v>
      </c>
      <c r="D131" s="12">
        <v>4545671.6100000003</v>
      </c>
      <c r="E131" s="12">
        <v>7417493.6699999999</v>
      </c>
      <c r="F131" s="22">
        <v>60600000</v>
      </c>
      <c r="H131" s="12">
        <v>7417493.6699999999</v>
      </c>
    </row>
    <row r="132" spans="1:8" x14ac:dyDescent="0.25">
      <c r="A132" s="11">
        <v>60609000</v>
      </c>
      <c r="B132" s="81" t="s">
        <v>171</v>
      </c>
      <c r="C132" s="12">
        <v>219242625.46000001</v>
      </c>
      <c r="D132" s="12">
        <v>165466540</v>
      </c>
      <c r="E132" s="12">
        <v>562147686.33000004</v>
      </c>
      <c r="F132" s="22">
        <v>60600000</v>
      </c>
      <c r="H132" s="12">
        <v>562147686.33000004</v>
      </c>
    </row>
    <row r="133" spans="1:8" x14ac:dyDescent="0.25">
      <c r="A133" s="85">
        <v>60801000</v>
      </c>
      <c r="B133" s="87" t="s">
        <v>390</v>
      </c>
      <c r="C133" s="12">
        <v>0</v>
      </c>
      <c r="D133" s="12"/>
      <c r="E133" s="86">
        <v>0</v>
      </c>
      <c r="F133" s="22">
        <v>60800000</v>
      </c>
      <c r="H133" s="12">
        <v>0</v>
      </c>
    </row>
    <row r="134" spans="1:8" x14ac:dyDescent="0.25">
      <c r="A134" s="85">
        <v>60802000</v>
      </c>
      <c r="B134" s="87" t="s">
        <v>392</v>
      </c>
      <c r="C134" s="12">
        <v>0</v>
      </c>
      <c r="D134" s="12"/>
      <c r="E134" s="86">
        <v>0</v>
      </c>
      <c r="F134" s="22">
        <v>60800000</v>
      </c>
      <c r="H134" s="12">
        <v>0</v>
      </c>
    </row>
    <row r="135" spans="1:8" x14ac:dyDescent="0.25">
      <c r="A135" s="85">
        <v>60803000</v>
      </c>
      <c r="B135" s="87" t="s">
        <v>394</v>
      </c>
      <c r="C135" s="12">
        <v>0</v>
      </c>
      <c r="D135" s="12"/>
      <c r="E135" s="86">
        <v>90000</v>
      </c>
      <c r="F135" s="22">
        <v>60800000</v>
      </c>
      <c r="H135" s="12">
        <v>90000</v>
      </c>
    </row>
    <row r="136" spans="1:8" x14ac:dyDescent="0.25">
      <c r="A136" s="85">
        <v>60804000</v>
      </c>
      <c r="B136" s="87" t="s">
        <v>396</v>
      </c>
      <c r="C136" s="12">
        <v>0</v>
      </c>
      <c r="D136" s="12"/>
      <c r="E136" s="86">
        <v>775696.88</v>
      </c>
      <c r="F136" s="22">
        <v>60800000</v>
      </c>
      <c r="H136" s="12">
        <v>775696.88</v>
      </c>
    </row>
    <row r="137" spans="1:8" x14ac:dyDescent="0.25">
      <c r="A137" s="85">
        <v>60808000</v>
      </c>
      <c r="B137" s="87" t="s">
        <v>1792</v>
      </c>
      <c r="C137" s="12">
        <v>0</v>
      </c>
      <c r="D137" s="12"/>
      <c r="E137" s="86">
        <v>85000</v>
      </c>
      <c r="F137" s="22">
        <v>60800000</v>
      </c>
      <c r="H137" s="12">
        <v>85000</v>
      </c>
    </row>
    <row r="138" spans="1:8" x14ac:dyDescent="0.25">
      <c r="A138" s="85">
        <v>60811000</v>
      </c>
      <c r="B138" s="87" t="s">
        <v>401</v>
      </c>
      <c r="C138" s="12">
        <v>0</v>
      </c>
      <c r="D138" s="12"/>
      <c r="E138" s="86">
        <v>1180363</v>
      </c>
      <c r="F138" s="22">
        <v>60800000</v>
      </c>
      <c r="H138" s="12">
        <v>1180363</v>
      </c>
    </row>
    <row r="139" spans="1:8" x14ac:dyDescent="0.25">
      <c r="A139" s="85">
        <v>60812000</v>
      </c>
      <c r="B139" s="87" t="s">
        <v>403</v>
      </c>
      <c r="C139" s="12">
        <v>0</v>
      </c>
      <c r="D139" s="12"/>
      <c r="E139" s="86">
        <v>101485</v>
      </c>
      <c r="F139" s="22">
        <v>60800000</v>
      </c>
      <c r="H139" s="12">
        <v>101485</v>
      </c>
    </row>
    <row r="140" spans="1:8" x14ac:dyDescent="0.25">
      <c r="A140" s="11">
        <v>60900000</v>
      </c>
      <c r="B140" s="81" t="s">
        <v>471</v>
      </c>
      <c r="C140" s="12">
        <v>-5171051.21</v>
      </c>
      <c r="D140" s="12">
        <v>-283475.71000000002</v>
      </c>
      <c r="E140" s="12">
        <v>0</v>
      </c>
      <c r="F140" s="22">
        <v>60800000</v>
      </c>
      <c r="H140" s="12">
        <v>0</v>
      </c>
    </row>
    <row r="141" spans="1:8" x14ac:dyDescent="0.25">
      <c r="A141" s="11">
        <v>60970000</v>
      </c>
      <c r="B141" s="81" t="s">
        <v>1793</v>
      </c>
      <c r="C141" s="12">
        <v>0</v>
      </c>
      <c r="D141" s="12">
        <v>-4730061.08</v>
      </c>
      <c r="E141" s="12">
        <v>0</v>
      </c>
      <c r="F141" s="22">
        <v>60900000</v>
      </c>
      <c r="H141" s="12">
        <v>0</v>
      </c>
    </row>
    <row r="142" spans="1:8" x14ac:dyDescent="0.25">
      <c r="A142" s="11">
        <v>61100000</v>
      </c>
      <c r="B142" s="81" t="s">
        <v>172</v>
      </c>
      <c r="C142" s="12">
        <v>225626081.78999999</v>
      </c>
      <c r="D142" s="12">
        <v>95135084.560000002</v>
      </c>
      <c r="E142" s="12">
        <v>114743382.73999999</v>
      </c>
      <c r="F142" s="60">
        <v>61100000</v>
      </c>
      <c r="H142" s="12">
        <v>114743382.73999999</v>
      </c>
    </row>
    <row r="143" spans="1:8" x14ac:dyDescent="0.25">
      <c r="A143" s="11">
        <v>61101000</v>
      </c>
      <c r="B143" s="81" t="s">
        <v>1794</v>
      </c>
      <c r="C143" s="12">
        <v>54664230</v>
      </c>
      <c r="D143" s="12">
        <v>40644450</v>
      </c>
      <c r="E143" s="12">
        <v>41934750</v>
      </c>
      <c r="F143" s="60">
        <v>61100000</v>
      </c>
      <c r="H143" s="12">
        <v>41934750</v>
      </c>
    </row>
    <row r="144" spans="1:8" x14ac:dyDescent="0.25">
      <c r="A144" s="11">
        <v>61301000</v>
      </c>
      <c r="B144" s="81" t="s">
        <v>1397</v>
      </c>
      <c r="C144" s="12">
        <v>1318371246.47</v>
      </c>
      <c r="D144" s="12">
        <v>652436448.66999996</v>
      </c>
      <c r="E144" s="12">
        <v>0</v>
      </c>
      <c r="F144" s="22">
        <v>61300000</v>
      </c>
      <c r="H144" s="12">
        <v>0</v>
      </c>
    </row>
    <row r="145" spans="1:8" x14ac:dyDescent="0.25">
      <c r="A145" s="11">
        <v>61302000</v>
      </c>
      <c r="B145" s="81" t="s">
        <v>1398</v>
      </c>
      <c r="C145" s="12">
        <v>46426547.979999997</v>
      </c>
      <c r="D145" s="12">
        <v>33964538.030000001</v>
      </c>
      <c r="E145" s="12">
        <v>11241564.35</v>
      </c>
      <c r="F145" s="22">
        <v>61300000</v>
      </c>
      <c r="H145" s="12">
        <v>11241564.35</v>
      </c>
    </row>
    <row r="146" spans="1:8" x14ac:dyDescent="0.25">
      <c r="A146" s="11">
        <v>61400000</v>
      </c>
      <c r="B146" s="81" t="s">
        <v>739</v>
      </c>
      <c r="C146" s="12">
        <v>11416690.970000001</v>
      </c>
      <c r="D146" s="12">
        <v>15712346.99</v>
      </c>
      <c r="E146" s="12">
        <v>0</v>
      </c>
      <c r="F146" s="22">
        <v>61300000</v>
      </c>
      <c r="H146" s="12">
        <v>0</v>
      </c>
    </row>
    <row r="147" spans="1:8" x14ac:dyDescent="0.25">
      <c r="A147" s="11">
        <v>61500000</v>
      </c>
      <c r="B147" s="81" t="s">
        <v>1596</v>
      </c>
      <c r="C147" s="12">
        <v>1605856</v>
      </c>
      <c r="D147" s="12">
        <v>85510298.260000005</v>
      </c>
      <c r="E147" s="12">
        <v>1397000</v>
      </c>
      <c r="F147" s="22">
        <v>61500000</v>
      </c>
      <c r="H147" s="12">
        <v>1397000</v>
      </c>
    </row>
    <row r="148" spans="1:8" x14ac:dyDescent="0.25">
      <c r="A148" s="11">
        <v>61501000</v>
      </c>
      <c r="B148" s="81" t="s">
        <v>178</v>
      </c>
      <c r="C148" s="12">
        <v>401760.67</v>
      </c>
      <c r="D148" s="12">
        <v>8881130.2600000091</v>
      </c>
      <c r="E148" s="12">
        <v>7857562.5</v>
      </c>
      <c r="F148" s="22">
        <v>61500000</v>
      </c>
      <c r="H148" s="12">
        <v>7857562.5</v>
      </c>
    </row>
    <row r="149" spans="1:8" x14ac:dyDescent="0.25">
      <c r="A149" s="11">
        <v>61501110</v>
      </c>
      <c r="B149" s="81" t="s">
        <v>1795</v>
      </c>
      <c r="C149" s="12">
        <v>0</v>
      </c>
      <c r="D149" s="12">
        <v>105879.57</v>
      </c>
      <c r="E149" s="12">
        <v>477391.95</v>
      </c>
      <c r="F149" s="22">
        <v>61500000</v>
      </c>
      <c r="H149" s="12">
        <v>477391.95</v>
      </c>
    </row>
    <row r="150" spans="1:8" x14ac:dyDescent="0.25">
      <c r="A150" s="11">
        <v>61501120</v>
      </c>
      <c r="B150" s="81" t="s">
        <v>1796</v>
      </c>
      <c r="C150" s="12">
        <v>4450570.03</v>
      </c>
      <c r="D150" s="12">
        <v>1470000</v>
      </c>
      <c r="E150" s="12">
        <v>181500</v>
      </c>
      <c r="F150" s="22">
        <v>61500000</v>
      </c>
      <c r="H150" s="12">
        <v>181500</v>
      </c>
    </row>
    <row r="151" spans="1:8" x14ac:dyDescent="0.25">
      <c r="A151" s="11">
        <v>61501200</v>
      </c>
      <c r="B151" s="81" t="s">
        <v>1797</v>
      </c>
      <c r="C151" s="12">
        <v>0</v>
      </c>
      <c r="D151" s="12">
        <v>6961951.7699999996</v>
      </c>
      <c r="E151" s="12">
        <v>12484779.16</v>
      </c>
      <c r="F151" s="22">
        <v>61500000</v>
      </c>
      <c r="H151" s="12">
        <v>12484779.16</v>
      </c>
    </row>
    <row r="152" spans="1:8" x14ac:dyDescent="0.25">
      <c r="A152" s="11">
        <v>61501400</v>
      </c>
      <c r="B152" s="81" t="s">
        <v>179</v>
      </c>
      <c r="C152" s="12">
        <v>573984</v>
      </c>
      <c r="D152" s="12">
        <v>8947471</v>
      </c>
      <c r="E152" s="12">
        <v>5426144.2999999998</v>
      </c>
      <c r="F152" s="22">
        <v>61500000</v>
      </c>
      <c r="H152" s="12">
        <v>5426144.2999999998</v>
      </c>
    </row>
    <row r="153" spans="1:8" x14ac:dyDescent="0.25">
      <c r="A153" s="85">
        <v>61501600</v>
      </c>
      <c r="B153" s="87" t="s">
        <v>1798</v>
      </c>
      <c r="C153" s="12">
        <v>0</v>
      </c>
      <c r="D153" s="12"/>
      <c r="E153" s="40">
        <v>392700</v>
      </c>
      <c r="F153" s="22">
        <v>61500000</v>
      </c>
      <c r="H153" s="12">
        <v>392700</v>
      </c>
    </row>
    <row r="154" spans="1:8" x14ac:dyDescent="0.25">
      <c r="A154" s="11">
        <v>61501700</v>
      </c>
      <c r="B154" s="81" t="s">
        <v>1799</v>
      </c>
      <c r="C154" s="12">
        <v>243689701.78999999</v>
      </c>
      <c r="D154" s="12">
        <v>115096885.69</v>
      </c>
      <c r="E154" s="12">
        <v>167434489.72</v>
      </c>
      <c r="F154" s="22">
        <v>61500000</v>
      </c>
      <c r="H154" s="12">
        <v>167434489.72</v>
      </c>
    </row>
    <row r="155" spans="1:8" x14ac:dyDescent="0.25">
      <c r="A155" s="11">
        <v>61503000</v>
      </c>
      <c r="B155" s="81" t="s">
        <v>181</v>
      </c>
      <c r="C155" s="12">
        <v>8689660.4199999999</v>
      </c>
      <c r="D155" s="12">
        <v>-1063467.33</v>
      </c>
      <c r="E155" s="12">
        <v>7096770.6399999997</v>
      </c>
      <c r="F155" s="22">
        <v>61500000</v>
      </c>
      <c r="H155" s="12">
        <v>7096770.6399999997</v>
      </c>
    </row>
    <row r="156" spans="1:8" x14ac:dyDescent="0.25">
      <c r="A156" s="11">
        <v>61504000</v>
      </c>
      <c r="B156" s="81" t="s">
        <v>1800</v>
      </c>
      <c r="C156" s="12">
        <v>0</v>
      </c>
      <c r="D156" s="12">
        <v>18000000</v>
      </c>
      <c r="E156" s="12">
        <v>0</v>
      </c>
      <c r="F156" s="22">
        <v>61500000</v>
      </c>
      <c r="H156" s="12">
        <v>0</v>
      </c>
    </row>
    <row r="157" spans="1:8" x14ac:dyDescent="0.25">
      <c r="A157" s="85">
        <v>61601000</v>
      </c>
      <c r="B157" s="87" t="s">
        <v>182</v>
      </c>
      <c r="C157" s="12">
        <v>6120.73</v>
      </c>
      <c r="D157" s="12"/>
      <c r="E157" s="86">
        <v>16200</v>
      </c>
      <c r="F157" s="22">
        <v>61600000</v>
      </c>
      <c r="H157" s="12">
        <v>16200</v>
      </c>
    </row>
    <row r="158" spans="1:8" x14ac:dyDescent="0.25">
      <c r="A158" s="11">
        <v>61602000</v>
      </c>
      <c r="B158" s="81" t="s">
        <v>418</v>
      </c>
      <c r="C158" s="12">
        <v>151678811.52000001</v>
      </c>
      <c r="D158" s="12">
        <v>80800355.980000004</v>
      </c>
      <c r="E158" s="12">
        <v>81191033.75</v>
      </c>
      <c r="F158" s="22">
        <v>61600000</v>
      </c>
      <c r="H158" s="12">
        <v>81191033.75</v>
      </c>
    </row>
    <row r="159" spans="1:8" x14ac:dyDescent="0.25">
      <c r="A159" s="11">
        <v>61604000</v>
      </c>
      <c r="B159" s="81" t="s">
        <v>183</v>
      </c>
      <c r="C159" s="12">
        <v>970955.82</v>
      </c>
      <c r="D159" s="12">
        <v>81781925.790000007</v>
      </c>
      <c r="E159" s="12">
        <v>85111015.099999994</v>
      </c>
      <c r="F159" s="22">
        <v>61600000</v>
      </c>
      <c r="H159" s="12">
        <v>85111015.099999994</v>
      </c>
    </row>
    <row r="160" spans="1:8" x14ac:dyDescent="0.25">
      <c r="A160" s="11">
        <v>61801000</v>
      </c>
      <c r="B160" s="81" t="s">
        <v>184</v>
      </c>
      <c r="C160" s="12">
        <v>635030</v>
      </c>
      <c r="D160" s="12">
        <v>16500</v>
      </c>
      <c r="E160" s="12">
        <v>74000</v>
      </c>
      <c r="F160" s="22">
        <v>61800000</v>
      </c>
      <c r="H160" s="12">
        <v>74000</v>
      </c>
    </row>
    <row r="161" spans="1:8" x14ac:dyDescent="0.25">
      <c r="A161" s="11">
        <v>61802000</v>
      </c>
      <c r="B161" s="81" t="s">
        <v>185</v>
      </c>
      <c r="C161" s="12">
        <v>202925</v>
      </c>
      <c r="D161" s="12">
        <v>687036</v>
      </c>
      <c r="E161" s="12">
        <v>208912</v>
      </c>
      <c r="F161" s="22">
        <v>61800000</v>
      </c>
      <c r="H161" s="12">
        <v>208912</v>
      </c>
    </row>
    <row r="162" spans="1:8" x14ac:dyDescent="0.25">
      <c r="A162" s="11">
        <v>62101000</v>
      </c>
      <c r="B162" s="81" t="s">
        <v>1801</v>
      </c>
      <c r="C162" s="12">
        <v>25330979.920000002</v>
      </c>
      <c r="D162" s="12">
        <v>62138794.920000002</v>
      </c>
      <c r="E162" s="12">
        <v>104745482.95</v>
      </c>
      <c r="F162" s="22">
        <v>62100000</v>
      </c>
      <c r="H162" s="12">
        <v>104745482.95</v>
      </c>
    </row>
    <row r="163" spans="1:8" x14ac:dyDescent="0.25">
      <c r="A163" s="11">
        <v>62102000</v>
      </c>
      <c r="B163" s="81" t="s">
        <v>423</v>
      </c>
      <c r="C163" s="12">
        <v>89300833</v>
      </c>
      <c r="D163" s="12">
        <v>179374168.08000001</v>
      </c>
      <c r="E163" s="12">
        <v>159778601.71000001</v>
      </c>
      <c r="F163" s="22">
        <v>62100000</v>
      </c>
      <c r="H163" s="12">
        <v>159778601.71000001</v>
      </c>
    </row>
    <row r="164" spans="1:8" x14ac:dyDescent="0.25">
      <c r="A164" s="11">
        <v>62103000</v>
      </c>
      <c r="B164" s="81" t="s">
        <v>1802</v>
      </c>
      <c r="C164" s="12">
        <v>50709086.5</v>
      </c>
      <c r="D164" s="12">
        <v>44112347.5</v>
      </c>
      <c r="E164" s="12">
        <v>16625932</v>
      </c>
      <c r="F164" s="22">
        <v>62100000</v>
      </c>
      <c r="H164" s="12">
        <v>16625932</v>
      </c>
    </row>
    <row r="165" spans="1:8" x14ac:dyDescent="0.25">
      <c r="A165" s="11">
        <v>62105000</v>
      </c>
      <c r="B165" s="81" t="s">
        <v>1803</v>
      </c>
      <c r="C165" s="12">
        <v>6887800</v>
      </c>
      <c r="D165" s="12">
        <v>3030200</v>
      </c>
      <c r="E165" s="12">
        <v>4296750</v>
      </c>
      <c r="F165" s="22">
        <v>62100000</v>
      </c>
      <c r="H165" s="12">
        <v>4296750</v>
      </c>
    </row>
    <row r="166" spans="1:8" x14ac:dyDescent="0.25">
      <c r="A166" s="11">
        <v>62106000</v>
      </c>
      <c r="B166" s="81" t="s">
        <v>1407</v>
      </c>
      <c r="C166" s="12">
        <v>15575414.300000001</v>
      </c>
      <c r="D166" s="12">
        <v>15140000</v>
      </c>
      <c r="E166" s="12">
        <v>17700000</v>
      </c>
      <c r="F166" s="22">
        <v>62100000</v>
      </c>
      <c r="H166" s="12">
        <v>17700000</v>
      </c>
    </row>
    <row r="167" spans="1:8" x14ac:dyDescent="0.25">
      <c r="A167" s="85">
        <v>62109000</v>
      </c>
      <c r="B167" s="87" t="s">
        <v>1804</v>
      </c>
      <c r="C167" s="12">
        <v>0</v>
      </c>
      <c r="D167" s="12"/>
      <c r="E167" s="86">
        <v>54960000</v>
      </c>
      <c r="F167" s="22">
        <v>62100000</v>
      </c>
      <c r="H167" s="12">
        <v>54960000</v>
      </c>
    </row>
    <row r="168" spans="1:8" x14ac:dyDescent="0.25">
      <c r="A168" s="11">
        <v>62201000</v>
      </c>
      <c r="B168" s="81" t="s">
        <v>1805</v>
      </c>
      <c r="C168" s="12">
        <v>99182563.150000006</v>
      </c>
      <c r="D168" s="12">
        <v>12723068</v>
      </c>
      <c r="E168" s="12">
        <v>6156000</v>
      </c>
      <c r="F168" s="22">
        <v>62200000</v>
      </c>
      <c r="H168" s="12">
        <v>6156000</v>
      </c>
    </row>
    <row r="169" spans="1:8" x14ac:dyDescent="0.25">
      <c r="A169" s="11">
        <v>62202000</v>
      </c>
      <c r="B169" s="81" t="s">
        <v>1806</v>
      </c>
      <c r="C169" s="12">
        <v>0</v>
      </c>
      <c r="D169" s="12">
        <v>17981000</v>
      </c>
      <c r="E169" s="12">
        <v>114275000</v>
      </c>
      <c r="F169" s="22">
        <v>62200000</v>
      </c>
      <c r="H169" s="12">
        <v>114275000</v>
      </c>
    </row>
    <row r="170" spans="1:8" x14ac:dyDescent="0.25">
      <c r="A170" s="11">
        <v>62203000</v>
      </c>
      <c r="B170" s="81" t="s">
        <v>189</v>
      </c>
      <c r="C170" s="12">
        <v>245544</v>
      </c>
      <c r="D170" s="12">
        <v>37060100</v>
      </c>
      <c r="E170" s="12">
        <v>0</v>
      </c>
      <c r="F170" s="22">
        <v>62200000</v>
      </c>
      <c r="H170" s="12">
        <v>0</v>
      </c>
    </row>
    <row r="171" spans="1:8" x14ac:dyDescent="0.25">
      <c r="A171" s="11">
        <v>62204000</v>
      </c>
      <c r="B171" s="81" t="s">
        <v>1807</v>
      </c>
      <c r="C171" s="12">
        <v>0</v>
      </c>
      <c r="D171" s="12">
        <v>18840765.190000001</v>
      </c>
      <c r="E171" s="12">
        <v>65333332.969999999</v>
      </c>
      <c r="F171" s="22">
        <v>62200000</v>
      </c>
      <c r="H171" s="12">
        <v>65333332.969999999</v>
      </c>
    </row>
    <row r="172" spans="1:8" x14ac:dyDescent="0.25">
      <c r="A172" s="11">
        <v>62208000</v>
      </c>
      <c r="B172" s="81" t="s">
        <v>190</v>
      </c>
      <c r="C172" s="12">
        <v>101651928.06999999</v>
      </c>
      <c r="D172" s="12">
        <v>85950235.769999996</v>
      </c>
      <c r="E172" s="12">
        <v>177197587.33000001</v>
      </c>
      <c r="F172" s="22">
        <v>62200000</v>
      </c>
      <c r="H172" s="12">
        <v>177197587.33000001</v>
      </c>
    </row>
    <row r="173" spans="1:8" x14ac:dyDescent="0.25">
      <c r="A173" s="11">
        <v>62301000</v>
      </c>
      <c r="B173" s="81" t="s">
        <v>191</v>
      </c>
      <c r="C173" s="12">
        <v>30898927</v>
      </c>
      <c r="D173" s="12">
        <v>1938454.1</v>
      </c>
      <c r="E173" s="12">
        <v>6891485.9699999997</v>
      </c>
      <c r="F173" s="22">
        <v>62300000</v>
      </c>
      <c r="H173" s="12">
        <v>6891485.9699999997</v>
      </c>
    </row>
    <row r="174" spans="1:8" x14ac:dyDescent="0.25">
      <c r="A174" s="11">
        <v>62302000</v>
      </c>
      <c r="B174" s="81" t="s">
        <v>192</v>
      </c>
      <c r="C174" s="12">
        <v>2547517</v>
      </c>
      <c r="D174" s="12"/>
      <c r="E174" s="40">
        <v>1500000</v>
      </c>
      <c r="F174" s="22">
        <v>62300000</v>
      </c>
      <c r="H174" s="12">
        <v>1500000</v>
      </c>
    </row>
    <row r="175" spans="1:8" x14ac:dyDescent="0.25">
      <c r="A175" s="11">
        <v>62303000</v>
      </c>
      <c r="B175" s="81" t="s">
        <v>193</v>
      </c>
      <c r="C175" s="12">
        <v>6487401.7199999997</v>
      </c>
      <c r="D175" s="12">
        <v>42203343</v>
      </c>
      <c r="E175" s="12">
        <v>36871455</v>
      </c>
      <c r="F175" s="22">
        <v>62300000</v>
      </c>
      <c r="H175" s="12">
        <v>36871455</v>
      </c>
    </row>
    <row r="176" spans="1:8" x14ac:dyDescent="0.25">
      <c r="A176" s="11">
        <v>62304000</v>
      </c>
      <c r="B176" s="81" t="s">
        <v>431</v>
      </c>
      <c r="C176" s="12">
        <v>42112294</v>
      </c>
      <c r="D176" s="12">
        <v>4310000</v>
      </c>
      <c r="E176" s="12">
        <v>35000</v>
      </c>
      <c r="F176" s="22">
        <v>62300000</v>
      </c>
      <c r="H176" s="12">
        <v>35000</v>
      </c>
    </row>
    <row r="177" spans="1:8" x14ac:dyDescent="0.25">
      <c r="A177" s="11">
        <v>62401000</v>
      </c>
      <c r="B177" s="81" t="s">
        <v>1413</v>
      </c>
      <c r="C177" s="12">
        <v>2184000</v>
      </c>
      <c r="D177" s="12">
        <v>47000</v>
      </c>
      <c r="E177" s="12">
        <v>4706000</v>
      </c>
      <c r="F177" s="22">
        <v>62401000</v>
      </c>
      <c r="H177" s="12">
        <v>4706000</v>
      </c>
    </row>
    <row r="178" spans="1:8" x14ac:dyDescent="0.25">
      <c r="A178" s="11">
        <v>62501000</v>
      </c>
      <c r="B178" s="81" t="s">
        <v>195</v>
      </c>
      <c r="C178" s="12">
        <v>18230444</v>
      </c>
      <c r="D178" s="12">
        <v>17057354.780000001</v>
      </c>
      <c r="E178" s="12">
        <v>24965626.530000001</v>
      </c>
      <c r="F178" s="22">
        <v>62501000</v>
      </c>
      <c r="H178" s="12">
        <v>24965626.530000001</v>
      </c>
    </row>
    <row r="179" spans="1:8" x14ac:dyDescent="0.25">
      <c r="A179" s="11">
        <v>62503000</v>
      </c>
      <c r="B179" s="81" t="s">
        <v>197</v>
      </c>
      <c r="C179" s="12">
        <v>673479</v>
      </c>
      <c r="D179" s="12">
        <v>79005</v>
      </c>
      <c r="E179" s="12">
        <v>0</v>
      </c>
      <c r="F179" s="22">
        <v>62501000</v>
      </c>
      <c r="H179" s="12">
        <v>0</v>
      </c>
    </row>
    <row r="180" spans="1:8" x14ac:dyDescent="0.25">
      <c r="A180" s="11">
        <v>62504000</v>
      </c>
      <c r="B180" s="81" t="s">
        <v>198</v>
      </c>
      <c r="C180" s="12">
        <v>2798806</v>
      </c>
      <c r="D180" s="12"/>
      <c r="E180" s="12">
        <v>2775179</v>
      </c>
      <c r="F180" s="22">
        <v>62501000</v>
      </c>
      <c r="H180" s="12">
        <v>2775179</v>
      </c>
    </row>
    <row r="181" spans="1:8" x14ac:dyDescent="0.25">
      <c r="A181" s="11">
        <v>62505000</v>
      </c>
      <c r="B181" s="81" t="s">
        <v>199</v>
      </c>
      <c r="C181" s="12">
        <v>2420746</v>
      </c>
      <c r="D181" s="12">
        <v>-80050</v>
      </c>
      <c r="E181" s="12">
        <v>3769251.67</v>
      </c>
      <c r="F181" s="22">
        <v>62501000</v>
      </c>
      <c r="H181" s="12">
        <v>3769251.67</v>
      </c>
    </row>
    <row r="182" spans="1:8" x14ac:dyDescent="0.25">
      <c r="A182" s="11">
        <v>62506000</v>
      </c>
      <c r="B182" s="81" t="s">
        <v>200</v>
      </c>
      <c r="C182" s="12">
        <v>2887080</v>
      </c>
      <c r="D182" s="12">
        <v>1816900</v>
      </c>
      <c r="E182" s="12">
        <v>7380577.4299999997</v>
      </c>
      <c r="F182" s="22">
        <v>62501000</v>
      </c>
      <c r="H182" s="12">
        <v>7380577.4299999997</v>
      </c>
    </row>
    <row r="183" spans="1:8" x14ac:dyDescent="0.25">
      <c r="A183" s="11">
        <v>62507000</v>
      </c>
      <c r="B183" s="81" t="s">
        <v>201</v>
      </c>
      <c r="C183" s="12">
        <v>19368070</v>
      </c>
      <c r="D183" s="12">
        <v>17300018</v>
      </c>
      <c r="E183" s="12">
        <v>19105647.16</v>
      </c>
      <c r="F183" s="22">
        <v>62501000</v>
      </c>
      <c r="H183" s="12">
        <v>19105647.16</v>
      </c>
    </row>
    <row r="184" spans="1:8" x14ac:dyDescent="0.25">
      <c r="A184" s="11">
        <v>62601000</v>
      </c>
      <c r="B184" s="81" t="s">
        <v>440</v>
      </c>
      <c r="C184" s="12">
        <v>46113.46</v>
      </c>
      <c r="D184" s="12">
        <v>90090.6</v>
      </c>
      <c r="E184" s="12">
        <v>133299.75</v>
      </c>
      <c r="F184" s="22">
        <v>62601000</v>
      </c>
      <c r="H184" s="12">
        <v>133299.75</v>
      </c>
    </row>
    <row r="185" spans="1:8" x14ac:dyDescent="0.25">
      <c r="A185" s="11">
        <v>62602000</v>
      </c>
      <c r="B185" s="81" t="s">
        <v>202</v>
      </c>
      <c r="C185" s="12">
        <v>20231525.32</v>
      </c>
      <c r="D185" s="12">
        <v>13025141.359999999</v>
      </c>
      <c r="E185" s="12">
        <v>13185254.17</v>
      </c>
      <c r="F185" s="22">
        <v>62601000</v>
      </c>
      <c r="H185" s="12">
        <v>13185254.17</v>
      </c>
    </row>
    <row r="186" spans="1:8" x14ac:dyDescent="0.25">
      <c r="A186" s="11">
        <v>62603000</v>
      </c>
      <c r="B186" s="81" t="s">
        <v>203</v>
      </c>
      <c r="C186" s="12">
        <v>1989485.55</v>
      </c>
      <c r="D186" s="12">
        <v>7633500</v>
      </c>
      <c r="E186" s="12">
        <v>10346674</v>
      </c>
      <c r="F186" s="22">
        <v>62601000</v>
      </c>
      <c r="H186" s="12">
        <v>10346674</v>
      </c>
    </row>
    <row r="187" spans="1:8" x14ac:dyDescent="0.25">
      <c r="A187" s="11">
        <v>62604000</v>
      </c>
      <c r="B187" s="81" t="s">
        <v>204</v>
      </c>
      <c r="C187" s="12">
        <v>627728</v>
      </c>
      <c r="D187" s="12">
        <v>472364</v>
      </c>
      <c r="E187" s="12">
        <v>490292</v>
      </c>
      <c r="F187" s="22">
        <v>62601000</v>
      </c>
      <c r="H187" s="12">
        <v>490292</v>
      </c>
    </row>
    <row r="188" spans="1:8" x14ac:dyDescent="0.25">
      <c r="A188" s="11">
        <v>62607000</v>
      </c>
      <c r="B188" s="81" t="s">
        <v>205</v>
      </c>
      <c r="C188" s="12">
        <v>47877559</v>
      </c>
      <c r="D188" s="12">
        <v>27976250</v>
      </c>
      <c r="E188" s="12">
        <v>7894800</v>
      </c>
      <c r="F188" s="22">
        <v>62601000</v>
      </c>
      <c r="H188" s="12">
        <v>7894800</v>
      </c>
    </row>
    <row r="189" spans="1:8" x14ac:dyDescent="0.25">
      <c r="A189" s="11">
        <v>62608000</v>
      </c>
      <c r="B189" s="81" t="s">
        <v>206</v>
      </c>
      <c r="C189" s="12">
        <v>4572387</v>
      </c>
      <c r="D189" s="12">
        <v>759000</v>
      </c>
      <c r="E189" s="12">
        <v>0</v>
      </c>
      <c r="F189" s="22">
        <v>62601000</v>
      </c>
      <c r="H189" s="12">
        <v>0</v>
      </c>
    </row>
    <row r="190" spans="1:8" x14ac:dyDescent="0.25">
      <c r="A190" s="11">
        <v>62701000</v>
      </c>
      <c r="B190" s="81" t="s">
        <v>207</v>
      </c>
      <c r="C190" s="12">
        <v>15349</v>
      </c>
      <c r="D190" s="12">
        <v>63352</v>
      </c>
      <c r="E190" s="12">
        <v>47600</v>
      </c>
      <c r="F190" s="22">
        <v>62701000</v>
      </c>
      <c r="H190" s="12">
        <v>47600</v>
      </c>
    </row>
    <row r="191" spans="1:8" x14ac:dyDescent="0.25">
      <c r="A191" s="11">
        <v>62703000</v>
      </c>
      <c r="B191" s="81" t="s">
        <v>208</v>
      </c>
      <c r="C191" s="12">
        <v>219966.22</v>
      </c>
      <c r="D191" s="12">
        <v>3084218.9</v>
      </c>
      <c r="E191" s="12">
        <v>3460907.06</v>
      </c>
      <c r="F191" s="22">
        <v>62701000</v>
      </c>
      <c r="H191" s="12">
        <v>3460907.06</v>
      </c>
    </row>
    <row r="192" spans="1:8" x14ac:dyDescent="0.25">
      <c r="A192" s="11">
        <v>62704000</v>
      </c>
      <c r="B192" s="81" t="s">
        <v>1808</v>
      </c>
      <c r="C192" s="12">
        <v>838888.15</v>
      </c>
      <c r="D192" s="12">
        <v>2826084.31</v>
      </c>
      <c r="E192" s="12">
        <v>1145251.8799999999</v>
      </c>
      <c r="F192" s="22">
        <v>62701000</v>
      </c>
      <c r="H192" s="12">
        <v>1145251.8799999999</v>
      </c>
    </row>
    <row r="193" spans="1:8" x14ac:dyDescent="0.25">
      <c r="A193" s="11">
        <v>62705000</v>
      </c>
      <c r="B193" s="81" t="s">
        <v>1423</v>
      </c>
      <c r="C193" s="12">
        <v>260689.67</v>
      </c>
      <c r="D193" s="12">
        <v>57500</v>
      </c>
      <c r="E193" s="12">
        <v>127600.5</v>
      </c>
      <c r="F193" s="22">
        <v>62701000</v>
      </c>
      <c r="H193" s="12">
        <v>127600.5</v>
      </c>
    </row>
    <row r="194" spans="1:8" x14ac:dyDescent="0.25">
      <c r="A194" s="11">
        <v>62706000</v>
      </c>
      <c r="B194" s="81" t="s">
        <v>209</v>
      </c>
      <c r="C194" s="12">
        <v>1657707.1</v>
      </c>
      <c r="D194" s="12">
        <v>478956.1</v>
      </c>
      <c r="E194" s="12">
        <v>2304972.9900000002</v>
      </c>
      <c r="F194" s="22">
        <v>62701000</v>
      </c>
      <c r="H194" s="12">
        <v>2304972.9900000002</v>
      </c>
    </row>
    <row r="195" spans="1:8" x14ac:dyDescent="0.25">
      <c r="A195" s="11">
        <v>62707000</v>
      </c>
      <c r="B195" s="81" t="s">
        <v>454</v>
      </c>
      <c r="C195" s="12">
        <v>5621620.7999999998</v>
      </c>
      <c r="D195" s="12">
        <v>1470895.74</v>
      </c>
      <c r="E195" s="12">
        <v>699810.17</v>
      </c>
      <c r="F195" s="22">
        <v>62701000</v>
      </c>
      <c r="H195" s="12">
        <v>699810.17</v>
      </c>
    </row>
    <row r="196" spans="1:8" x14ac:dyDescent="0.25">
      <c r="A196" s="11">
        <v>62708000</v>
      </c>
      <c r="B196" s="81" t="s">
        <v>1424</v>
      </c>
      <c r="C196" s="12">
        <v>1080000</v>
      </c>
      <c r="D196" s="12">
        <v>546000</v>
      </c>
      <c r="E196" s="12">
        <v>480000</v>
      </c>
      <c r="F196" s="22">
        <v>62701000</v>
      </c>
      <c r="H196" s="12">
        <v>480000</v>
      </c>
    </row>
    <row r="197" spans="1:8" x14ac:dyDescent="0.25">
      <c r="A197" s="11">
        <v>62709000</v>
      </c>
      <c r="B197" s="81" t="s">
        <v>1425</v>
      </c>
      <c r="C197" s="12">
        <v>1438822.69</v>
      </c>
      <c r="D197" s="12">
        <v>1040394.35</v>
      </c>
      <c r="E197" s="12">
        <v>599373.34</v>
      </c>
      <c r="F197" s="22">
        <v>62701000</v>
      </c>
      <c r="H197" s="12">
        <v>599373.34</v>
      </c>
    </row>
    <row r="198" spans="1:8" x14ac:dyDescent="0.25">
      <c r="A198" s="85">
        <v>62800000</v>
      </c>
      <c r="B198" s="87" t="s">
        <v>463</v>
      </c>
      <c r="C198" s="12">
        <v>0</v>
      </c>
      <c r="D198" s="12"/>
      <c r="E198" s="88">
        <v>5150600</v>
      </c>
      <c r="F198" s="22">
        <v>62800000</v>
      </c>
      <c r="H198" s="12">
        <v>5150600</v>
      </c>
    </row>
    <row r="199" spans="1:8" x14ac:dyDescent="0.25">
      <c r="A199" s="11">
        <v>63501000</v>
      </c>
      <c r="B199" s="81" t="s">
        <v>212</v>
      </c>
      <c r="C199" s="12">
        <v>68634</v>
      </c>
      <c r="D199" s="12">
        <v>232000</v>
      </c>
      <c r="E199" s="12">
        <v>90500</v>
      </c>
      <c r="F199" s="22">
        <v>63501000</v>
      </c>
      <c r="H199" s="12">
        <v>90500</v>
      </c>
    </row>
    <row r="200" spans="1:8" x14ac:dyDescent="0.25">
      <c r="A200" s="11">
        <v>63502000</v>
      </c>
      <c r="B200" s="81" t="s">
        <v>546</v>
      </c>
      <c r="C200" s="12">
        <v>634403010</v>
      </c>
      <c r="D200" s="12">
        <v>628892693</v>
      </c>
      <c r="E200" s="12">
        <v>440056598</v>
      </c>
      <c r="F200" s="22">
        <v>63502000</v>
      </c>
      <c r="H200" s="12">
        <v>440056598</v>
      </c>
    </row>
    <row r="201" spans="1:8" x14ac:dyDescent="0.25">
      <c r="A201" s="85">
        <v>63503000</v>
      </c>
      <c r="B201" s="87" t="s">
        <v>213</v>
      </c>
      <c r="C201" s="12">
        <v>47349</v>
      </c>
      <c r="E201" s="88">
        <v>40000</v>
      </c>
      <c r="F201" s="22">
        <v>63503000</v>
      </c>
      <c r="H201" s="12">
        <v>40000</v>
      </c>
    </row>
    <row r="202" spans="1:8" x14ac:dyDescent="0.25">
      <c r="A202" s="11">
        <v>63504000</v>
      </c>
      <c r="B202" s="81" t="s">
        <v>214</v>
      </c>
      <c r="C202" s="12">
        <v>17436153.039999999</v>
      </c>
      <c r="D202" s="12">
        <v>358188.4</v>
      </c>
      <c r="E202" s="12">
        <v>4296700.01</v>
      </c>
      <c r="F202" s="22">
        <v>63504000</v>
      </c>
      <c r="H202" s="12">
        <v>4296700.01</v>
      </c>
    </row>
    <row r="203" spans="1:8" x14ac:dyDescent="0.25">
      <c r="A203" s="11">
        <v>63506000</v>
      </c>
      <c r="B203" s="81" t="s">
        <v>215</v>
      </c>
      <c r="C203" s="12">
        <v>1472869</v>
      </c>
      <c r="D203" s="12">
        <v>46000</v>
      </c>
      <c r="E203" s="12">
        <v>76000</v>
      </c>
      <c r="F203" s="22">
        <v>63506000</v>
      </c>
      <c r="H203" s="12">
        <v>76000</v>
      </c>
    </row>
    <row r="204" spans="1:8" x14ac:dyDescent="0.25">
      <c r="A204" s="11">
        <v>63508000</v>
      </c>
      <c r="B204" s="81" t="s">
        <v>474</v>
      </c>
      <c r="C204" s="12">
        <v>121555</v>
      </c>
      <c r="D204" s="12">
        <v>3255203.46</v>
      </c>
      <c r="E204" s="12">
        <v>12871653.699999999</v>
      </c>
      <c r="F204" s="22">
        <v>63508000</v>
      </c>
      <c r="H204" s="12">
        <v>12871653.699999999</v>
      </c>
    </row>
    <row r="205" spans="1:8" x14ac:dyDescent="0.25">
      <c r="A205" s="11">
        <v>64101000</v>
      </c>
      <c r="B205" s="81" t="s">
        <v>216</v>
      </c>
      <c r="C205" s="12">
        <v>833685277.35000002</v>
      </c>
      <c r="D205" s="12">
        <v>715805657.94000006</v>
      </c>
      <c r="E205" s="12">
        <v>497294315.25999999</v>
      </c>
      <c r="F205" s="22">
        <v>64101000</v>
      </c>
      <c r="H205" s="12">
        <v>497294315.25999999</v>
      </c>
    </row>
    <row r="206" spans="1:8" x14ac:dyDescent="0.25">
      <c r="A206" s="11">
        <v>64102000</v>
      </c>
      <c r="B206" s="81" t="s">
        <v>217</v>
      </c>
      <c r="C206" s="12">
        <v>19888877.949999999</v>
      </c>
      <c r="D206" s="12">
        <v>20245207.82</v>
      </c>
      <c r="E206" s="12">
        <v>9589004.0999999996</v>
      </c>
      <c r="F206" s="22">
        <v>64101000</v>
      </c>
      <c r="H206" s="12">
        <v>9589004.0999999996</v>
      </c>
    </row>
    <row r="207" spans="1:8" x14ac:dyDescent="0.25">
      <c r="A207" s="11">
        <v>64103000</v>
      </c>
      <c r="B207" s="81" t="s">
        <v>218</v>
      </c>
      <c r="C207" s="12">
        <v>56379211.799999997</v>
      </c>
      <c r="D207" s="12">
        <v>55078537.899999999</v>
      </c>
      <c r="E207" s="12">
        <v>36468777.75</v>
      </c>
      <c r="F207" s="22">
        <v>64101000</v>
      </c>
      <c r="H207" s="12">
        <v>36468777.75</v>
      </c>
    </row>
    <row r="208" spans="1:8" x14ac:dyDescent="0.25">
      <c r="A208" s="11">
        <v>64104000</v>
      </c>
      <c r="B208" s="81" t="s">
        <v>219</v>
      </c>
      <c r="C208" s="12">
        <v>16579463.369999999</v>
      </c>
      <c r="D208" s="12">
        <v>6189576.8899999997</v>
      </c>
      <c r="E208" s="12">
        <v>11358201.539999999</v>
      </c>
      <c r="F208" s="22">
        <v>64101000</v>
      </c>
      <c r="H208" s="12">
        <v>11358201.539999999</v>
      </c>
    </row>
    <row r="209" spans="1:8" x14ac:dyDescent="0.25">
      <c r="A209" s="11">
        <v>64105000</v>
      </c>
      <c r="B209" s="81" t="s">
        <v>221</v>
      </c>
      <c r="C209" s="12">
        <v>2014745.98</v>
      </c>
      <c r="D209" s="12">
        <v>3043406.59</v>
      </c>
      <c r="E209" s="12">
        <v>0</v>
      </c>
      <c r="F209" s="22">
        <v>64101000</v>
      </c>
      <c r="H209" s="12">
        <v>0</v>
      </c>
    </row>
    <row r="210" spans="1:8" x14ac:dyDescent="0.25">
      <c r="A210" s="11">
        <v>64160000</v>
      </c>
      <c r="B210" s="81" t="s">
        <v>1809</v>
      </c>
      <c r="C210" s="12">
        <v>0</v>
      </c>
      <c r="D210" s="12">
        <v>1190033.33</v>
      </c>
      <c r="E210" s="12">
        <v>2768600</v>
      </c>
      <c r="F210" s="22">
        <v>64101000</v>
      </c>
      <c r="H210" s="12">
        <v>2768600</v>
      </c>
    </row>
    <row r="211" spans="1:8" x14ac:dyDescent="0.25">
      <c r="A211" s="11">
        <v>64180000</v>
      </c>
      <c r="B211" s="81" t="s">
        <v>1433</v>
      </c>
      <c r="C211" s="12">
        <v>24329984.73</v>
      </c>
      <c r="D211" s="12">
        <v>-4847954.8600000003</v>
      </c>
      <c r="E211" s="12">
        <v>18191478.219999999</v>
      </c>
      <c r="F211" s="22">
        <v>64101000</v>
      </c>
      <c r="H211" s="12">
        <v>18191478.219999999</v>
      </c>
    </row>
    <row r="212" spans="1:8" x14ac:dyDescent="0.25">
      <c r="A212" s="11">
        <v>64501000</v>
      </c>
      <c r="B212" s="81" t="s">
        <v>1810</v>
      </c>
      <c r="C212" s="12">
        <v>61135050.340000004</v>
      </c>
      <c r="D212" s="12">
        <v>49000199.43</v>
      </c>
      <c r="E212" s="12">
        <v>39109253.43</v>
      </c>
      <c r="F212" s="22">
        <v>64501000</v>
      </c>
      <c r="H212" s="12">
        <v>39109253.43</v>
      </c>
    </row>
    <row r="213" spans="1:8" x14ac:dyDescent="0.25">
      <c r="A213" s="11">
        <v>64502000</v>
      </c>
      <c r="B213" s="81" t="s">
        <v>1811</v>
      </c>
      <c r="C213" s="12">
        <v>23405980.899999999</v>
      </c>
      <c r="D213" s="12">
        <v>18716230.550000001</v>
      </c>
      <c r="E213" s="12">
        <v>14917538.949999999</v>
      </c>
      <c r="F213" s="22">
        <v>64501000</v>
      </c>
      <c r="H213" s="12">
        <v>14917538.949999999</v>
      </c>
    </row>
    <row r="214" spans="1:8" x14ac:dyDescent="0.25">
      <c r="A214" s="11">
        <v>64503000</v>
      </c>
      <c r="B214" s="81" t="s">
        <v>1812</v>
      </c>
      <c r="C214" s="12">
        <v>107500</v>
      </c>
      <c r="D214" s="12">
        <v>122000</v>
      </c>
      <c r="E214" s="12">
        <v>124481.60000000001</v>
      </c>
      <c r="F214" s="22">
        <v>64501000</v>
      </c>
      <c r="H214" s="12">
        <v>124481.60000000001</v>
      </c>
    </row>
    <row r="215" spans="1:8" x14ac:dyDescent="0.25">
      <c r="A215" s="11">
        <v>64504000</v>
      </c>
      <c r="B215" s="81" t="s">
        <v>222</v>
      </c>
      <c r="C215" s="12">
        <v>4702696.18</v>
      </c>
      <c r="D215" s="12">
        <v>3769246.11</v>
      </c>
      <c r="E215" s="12">
        <v>3008404.11</v>
      </c>
      <c r="F215" s="22">
        <v>64501000</v>
      </c>
      <c r="H215" s="12">
        <v>3008404.11</v>
      </c>
    </row>
    <row r="216" spans="1:8" x14ac:dyDescent="0.25">
      <c r="A216" s="11">
        <v>64580000</v>
      </c>
      <c r="B216" s="81" t="s">
        <v>1435</v>
      </c>
      <c r="C216" s="12">
        <v>1947384.27</v>
      </c>
      <c r="D216" s="12">
        <v>-965795.04</v>
      </c>
      <c r="E216" s="12">
        <v>1549154.48</v>
      </c>
      <c r="F216" s="22">
        <v>64501000</v>
      </c>
      <c r="H216" s="12">
        <v>1549154.48</v>
      </c>
    </row>
    <row r="217" spans="1:8" x14ac:dyDescent="0.25">
      <c r="A217" s="11">
        <v>64801000</v>
      </c>
      <c r="B217" s="81" t="s">
        <v>224</v>
      </c>
      <c r="C217" s="12">
        <v>13536035</v>
      </c>
      <c r="D217" s="12">
        <v>5166750.0599999996</v>
      </c>
      <c r="E217" s="12">
        <v>585000</v>
      </c>
      <c r="F217" s="22">
        <v>64801000</v>
      </c>
      <c r="H217" s="12">
        <v>585000</v>
      </c>
    </row>
    <row r="218" spans="1:8" x14ac:dyDescent="0.25">
      <c r="A218" s="11">
        <v>64802000</v>
      </c>
      <c r="B218" s="81" t="s">
        <v>493</v>
      </c>
      <c r="C218" s="12">
        <v>450000</v>
      </c>
      <c r="D218" s="12">
        <v>900000</v>
      </c>
      <c r="E218" s="12">
        <v>0</v>
      </c>
      <c r="F218" s="22">
        <v>64801000</v>
      </c>
      <c r="H218" s="12">
        <v>0</v>
      </c>
    </row>
    <row r="219" spans="1:8" x14ac:dyDescent="0.25">
      <c r="A219" s="11">
        <v>65100000</v>
      </c>
      <c r="B219" s="81" t="s">
        <v>228</v>
      </c>
      <c r="C219" s="12">
        <v>2953224.02</v>
      </c>
      <c r="D219" s="12">
        <v>4694376.3</v>
      </c>
      <c r="E219" s="12">
        <v>1996267.83</v>
      </c>
      <c r="F219" s="22">
        <v>65100000</v>
      </c>
      <c r="H219" s="12">
        <v>1996267.83</v>
      </c>
    </row>
    <row r="220" spans="1:8" x14ac:dyDescent="0.25">
      <c r="A220" s="11">
        <v>65601000</v>
      </c>
      <c r="B220" s="81" t="s">
        <v>561</v>
      </c>
      <c r="C220" s="12">
        <v>631000</v>
      </c>
      <c r="D220" s="12">
        <v>78005911.469999999</v>
      </c>
      <c r="E220" s="12">
        <v>500000</v>
      </c>
      <c r="F220" s="22">
        <v>65601000</v>
      </c>
      <c r="H220" s="12">
        <v>500000</v>
      </c>
    </row>
    <row r="221" spans="1:8" x14ac:dyDescent="0.25">
      <c r="A221" s="85">
        <v>65602000</v>
      </c>
      <c r="B221" s="87" t="s">
        <v>229</v>
      </c>
      <c r="C221" s="12">
        <v>112533</v>
      </c>
      <c r="D221" s="12"/>
      <c r="E221" s="86">
        <v>2175000</v>
      </c>
      <c r="F221" s="22">
        <v>65602000</v>
      </c>
      <c r="H221" s="12">
        <v>2175000</v>
      </c>
    </row>
    <row r="222" spans="1:8" x14ac:dyDescent="0.25">
      <c r="A222" s="11">
        <v>65700000</v>
      </c>
      <c r="B222" s="81" t="s">
        <v>230</v>
      </c>
      <c r="C222" s="12">
        <v>20617473.210000001</v>
      </c>
      <c r="D222" s="12">
        <v>13653117.26</v>
      </c>
      <c r="E222" s="12">
        <v>78415243.790000007</v>
      </c>
      <c r="F222" s="22">
        <v>65700000</v>
      </c>
      <c r="H222" s="12">
        <v>78415243.790000007</v>
      </c>
    </row>
    <row r="223" spans="1:8" x14ac:dyDescent="0.25">
      <c r="A223" s="11">
        <v>65800000</v>
      </c>
      <c r="B223" s="81" t="s">
        <v>1813</v>
      </c>
      <c r="C223" s="12">
        <v>23983846.550000001</v>
      </c>
      <c r="D223" s="12">
        <v>5483968.5099999998</v>
      </c>
      <c r="E223" s="12">
        <v>0</v>
      </c>
      <c r="F223" s="22">
        <v>65700000</v>
      </c>
      <c r="H223" s="12">
        <v>0</v>
      </c>
    </row>
    <row r="224" spans="1:8" x14ac:dyDescent="0.25">
      <c r="A224" s="11">
        <v>66102000</v>
      </c>
      <c r="B224" s="81" t="s">
        <v>231</v>
      </c>
      <c r="C224" s="12">
        <v>20675325.649999999</v>
      </c>
      <c r="D224" s="12">
        <v>595069.22</v>
      </c>
      <c r="E224" s="12">
        <v>36238076.740000002</v>
      </c>
      <c r="F224" s="22">
        <v>66100000</v>
      </c>
      <c r="H224" s="12">
        <v>36238076.740000002</v>
      </c>
    </row>
    <row r="225" spans="1:8" x14ac:dyDescent="0.25">
      <c r="A225" s="11">
        <v>66103000</v>
      </c>
      <c r="B225" s="81" t="s">
        <v>1814</v>
      </c>
      <c r="C225" s="12">
        <v>279619138.86000001</v>
      </c>
      <c r="D225" s="12">
        <v>374608008.41000003</v>
      </c>
      <c r="E225" s="12">
        <v>467518273.32999998</v>
      </c>
      <c r="F225" s="22">
        <v>66100000</v>
      </c>
      <c r="H225" s="12">
        <v>467518273.32999998</v>
      </c>
    </row>
    <row r="226" spans="1:8" x14ac:dyDescent="0.25">
      <c r="A226" s="11">
        <v>66600000</v>
      </c>
      <c r="B226" s="81" t="s">
        <v>232</v>
      </c>
      <c r="C226" s="12">
        <v>2830396.85</v>
      </c>
      <c r="D226" s="12">
        <v>762160.9</v>
      </c>
      <c r="E226" s="12">
        <v>10774072.98</v>
      </c>
      <c r="F226" s="22">
        <v>66600000</v>
      </c>
      <c r="H226" s="12">
        <v>10774072.98</v>
      </c>
    </row>
    <row r="227" spans="1:8" x14ac:dyDescent="0.25">
      <c r="A227" s="11">
        <v>68111000</v>
      </c>
      <c r="B227" s="81" t="s">
        <v>1815</v>
      </c>
      <c r="C227" s="12">
        <v>0</v>
      </c>
      <c r="D227" s="12">
        <v>1204724.31</v>
      </c>
      <c r="E227" s="12">
        <v>1208080.0900000001</v>
      </c>
      <c r="F227" s="22">
        <v>68111000</v>
      </c>
      <c r="H227" s="12">
        <v>1208080.0900000001</v>
      </c>
    </row>
    <row r="228" spans="1:8" x14ac:dyDescent="0.25">
      <c r="A228" s="11">
        <v>68112000</v>
      </c>
      <c r="B228" s="81" t="s">
        <v>233</v>
      </c>
      <c r="C228" s="12">
        <v>2018330850</v>
      </c>
      <c r="D228" s="12">
        <v>1915181961.96</v>
      </c>
      <c r="E228" s="12">
        <v>1956198546.5699999</v>
      </c>
      <c r="F228" s="22">
        <v>68112000</v>
      </c>
      <c r="H228" s="12">
        <v>1956198546.5699999</v>
      </c>
    </row>
    <row r="229" spans="1:8" x14ac:dyDescent="0.25">
      <c r="A229" s="11">
        <v>68500000</v>
      </c>
      <c r="B229" s="81" t="s">
        <v>512</v>
      </c>
      <c r="C229" s="12">
        <v>224440186.13999999</v>
      </c>
      <c r="D229" s="12">
        <v>133690519.64</v>
      </c>
      <c r="E229" s="12">
        <v>629728328.94000006</v>
      </c>
      <c r="F229" s="22">
        <v>68500000</v>
      </c>
      <c r="H229" s="12">
        <v>629728328.94000006</v>
      </c>
    </row>
    <row r="230" spans="1:8" x14ac:dyDescent="0.25">
      <c r="A230" s="11">
        <v>69800000</v>
      </c>
      <c r="B230" s="81" t="s">
        <v>513</v>
      </c>
      <c r="C230" s="12">
        <v>0</v>
      </c>
      <c r="D230" s="12">
        <v>294306911.96600002</v>
      </c>
      <c r="E230" s="12">
        <v>358927453.04000002</v>
      </c>
      <c r="F230" s="22">
        <v>69800000</v>
      </c>
      <c r="H230" s="12">
        <v>358927453.04000002</v>
      </c>
    </row>
    <row r="231" spans="1:8" x14ac:dyDescent="0.25">
      <c r="A231" s="11">
        <v>70600000</v>
      </c>
      <c r="B231" s="81" t="s">
        <v>1816</v>
      </c>
      <c r="C231" s="12">
        <v>-42302484.18</v>
      </c>
      <c r="D231" s="12">
        <v>39520817.509999998</v>
      </c>
      <c r="E231" s="12">
        <v>0</v>
      </c>
      <c r="F231" s="23">
        <v>70600000</v>
      </c>
      <c r="H231" s="12">
        <v>0</v>
      </c>
    </row>
    <row r="232" spans="1:8" x14ac:dyDescent="0.25">
      <c r="A232" s="11">
        <v>70610000</v>
      </c>
      <c r="B232" s="81" t="s">
        <v>476</v>
      </c>
      <c r="C232" s="12">
        <v>-2114746193.8199999</v>
      </c>
      <c r="D232" s="12">
        <v>-2200560906.8000002</v>
      </c>
      <c r="E232" s="12">
        <v>-2681945414.6300001</v>
      </c>
      <c r="F232" s="23">
        <v>70600000</v>
      </c>
      <c r="H232" s="12">
        <v>-2681945414.6300001</v>
      </c>
    </row>
    <row r="233" spans="1:8" x14ac:dyDescent="0.25">
      <c r="A233" s="11">
        <v>70620000</v>
      </c>
      <c r="B233" s="81" t="s">
        <v>1817</v>
      </c>
      <c r="C233" s="12">
        <v>-5055759460.2600002</v>
      </c>
      <c r="D233" s="12">
        <v>-4941034842.8000002</v>
      </c>
      <c r="E233" s="12">
        <v>-5100389235.8900003</v>
      </c>
      <c r="F233" s="23">
        <v>70600000</v>
      </c>
      <c r="H233" s="12">
        <v>-5100389235.8900003</v>
      </c>
    </row>
    <row r="234" spans="1:8" x14ac:dyDescent="0.25">
      <c r="A234" s="11">
        <v>70810000</v>
      </c>
      <c r="B234" s="81" t="s">
        <v>1818</v>
      </c>
      <c r="C234" s="12">
        <v>-892158.31</v>
      </c>
      <c r="D234" s="12">
        <v>-310059104.31</v>
      </c>
      <c r="E234" s="12">
        <v>0</v>
      </c>
      <c r="F234" s="22">
        <v>70800000</v>
      </c>
      <c r="H234" s="12">
        <v>0</v>
      </c>
    </row>
    <row r="235" spans="1:8" x14ac:dyDescent="0.25">
      <c r="A235" s="11">
        <v>70820000</v>
      </c>
      <c r="B235" s="81" t="s">
        <v>1819</v>
      </c>
      <c r="C235" s="12">
        <v>-382840564.58999997</v>
      </c>
      <c r="D235" s="12">
        <v>-149085460.38999999</v>
      </c>
      <c r="E235" s="12">
        <v>0</v>
      </c>
      <c r="F235" s="22">
        <v>70800000</v>
      </c>
      <c r="H235" s="12">
        <v>0</v>
      </c>
    </row>
    <row r="236" spans="1:8" x14ac:dyDescent="0.25">
      <c r="A236" s="85">
        <v>70800000</v>
      </c>
      <c r="B236" s="87" t="s">
        <v>522</v>
      </c>
      <c r="C236" s="12">
        <v>0</v>
      </c>
      <c r="D236" s="12"/>
      <c r="E236" s="86">
        <v>-1156206.02</v>
      </c>
      <c r="F236" s="22">
        <v>70800000</v>
      </c>
      <c r="H236" s="12">
        <v>-1156206.02</v>
      </c>
    </row>
    <row r="237" spans="1:8" x14ac:dyDescent="0.25">
      <c r="A237" s="85">
        <v>70830000</v>
      </c>
      <c r="B237" s="87" t="s">
        <v>1820</v>
      </c>
      <c r="C237" s="12">
        <v>0</v>
      </c>
      <c r="D237" s="12"/>
      <c r="E237" s="86">
        <v>-2123000</v>
      </c>
      <c r="F237" s="22">
        <v>70800000</v>
      </c>
      <c r="H237" s="12">
        <v>-2123000</v>
      </c>
    </row>
    <row r="238" spans="1:8" x14ac:dyDescent="0.25">
      <c r="A238" s="11">
        <v>70850000</v>
      </c>
      <c r="B238" s="81" t="s">
        <v>1821</v>
      </c>
      <c r="C238" s="12">
        <v>-320565314.64999998</v>
      </c>
      <c r="D238" s="12">
        <v>-288111615.68000001</v>
      </c>
      <c r="E238" s="12">
        <v>-335892249.86000001</v>
      </c>
      <c r="F238" s="22">
        <v>70800000</v>
      </c>
      <c r="H238" s="12">
        <v>-335892249.86000001</v>
      </c>
    </row>
    <row r="239" spans="1:8" x14ac:dyDescent="0.25">
      <c r="A239" s="11">
        <v>75800000</v>
      </c>
      <c r="B239" s="81" t="s">
        <v>237</v>
      </c>
      <c r="C239" s="12">
        <v>-197758073.15000001</v>
      </c>
      <c r="D239" s="12">
        <v>-75672034.980000004</v>
      </c>
      <c r="E239" s="12">
        <v>-181996138.41999999</v>
      </c>
      <c r="F239" s="22">
        <v>75800000</v>
      </c>
      <c r="H239" s="12">
        <v>-181996138.41999999</v>
      </c>
    </row>
    <row r="240" spans="1:8" x14ac:dyDescent="0.25">
      <c r="A240" s="11">
        <v>75810000</v>
      </c>
      <c r="B240" s="81" t="s">
        <v>238</v>
      </c>
      <c r="C240" s="12">
        <v>-8193900</v>
      </c>
      <c r="D240" s="12">
        <v>-5800900</v>
      </c>
      <c r="E240" s="12">
        <v>-3991800</v>
      </c>
      <c r="F240" s="22">
        <v>75800000</v>
      </c>
      <c r="H240" s="12">
        <v>-3991800</v>
      </c>
    </row>
    <row r="241" spans="1:8" x14ac:dyDescent="0.25">
      <c r="A241" s="11">
        <v>75820000</v>
      </c>
      <c r="B241" s="81" t="s">
        <v>1822</v>
      </c>
      <c r="C241" s="12">
        <v>0</v>
      </c>
      <c r="D241" s="12">
        <v>8112562.6399999997</v>
      </c>
      <c r="E241" s="12">
        <v>-395674068.58999997</v>
      </c>
      <c r="F241" s="22">
        <v>75800000</v>
      </c>
      <c r="H241" s="12">
        <v>-395674068.58999997</v>
      </c>
    </row>
    <row r="242" spans="1:8" x14ac:dyDescent="0.25">
      <c r="A242" s="11">
        <v>75830000</v>
      </c>
      <c r="B242" s="81" t="s">
        <v>1823</v>
      </c>
      <c r="C242" s="12">
        <v>0</v>
      </c>
      <c r="D242" s="12">
        <v>-66520.27</v>
      </c>
      <c r="E242" s="12">
        <v>0</v>
      </c>
      <c r="F242" s="22">
        <v>75800000</v>
      </c>
      <c r="H242" s="12">
        <v>0</v>
      </c>
    </row>
    <row r="243" spans="1:8" x14ac:dyDescent="0.25">
      <c r="A243" s="11">
        <v>75850000</v>
      </c>
      <c r="B243" s="81" t="s">
        <v>1629</v>
      </c>
      <c r="C243" s="12">
        <v>-296529194.19999999</v>
      </c>
      <c r="D243" s="12">
        <v>-189998419.38</v>
      </c>
      <c r="E243" s="12">
        <v>-5044735.33</v>
      </c>
      <c r="F243" s="22">
        <v>75800000</v>
      </c>
      <c r="H243" s="12">
        <v>-5044735.33</v>
      </c>
    </row>
    <row r="244" spans="1:8" x14ac:dyDescent="0.25">
      <c r="A244" s="11">
        <v>76500000</v>
      </c>
      <c r="B244" s="81" t="s">
        <v>527</v>
      </c>
      <c r="C244" s="12">
        <v>-4046008.9</v>
      </c>
      <c r="D244" s="12">
        <v>-4251615.74</v>
      </c>
      <c r="E244" s="12">
        <v>-3187076.07</v>
      </c>
      <c r="F244" s="22">
        <v>76500000</v>
      </c>
      <c r="H244" s="12">
        <v>-3187076.07</v>
      </c>
    </row>
    <row r="245" spans="1:8" x14ac:dyDescent="0.25">
      <c r="A245" s="85">
        <v>76600000</v>
      </c>
      <c r="B245" s="87" t="s">
        <v>239</v>
      </c>
      <c r="C245" s="12">
        <v>0</v>
      </c>
      <c r="D245" s="12"/>
      <c r="E245" s="86">
        <v>-421005</v>
      </c>
      <c r="F245" s="22">
        <v>76600000</v>
      </c>
      <c r="H245" s="12">
        <v>-421005</v>
      </c>
    </row>
    <row r="246" spans="1:8" x14ac:dyDescent="0.25">
      <c r="A246" s="11">
        <v>78500000</v>
      </c>
      <c r="B246" s="81" t="s">
        <v>529</v>
      </c>
      <c r="C246" s="12">
        <v>-497463262.86000001</v>
      </c>
      <c r="D246" s="12">
        <v>0</v>
      </c>
      <c r="E246" s="12">
        <v>-61681549.759999998</v>
      </c>
      <c r="F246" s="22">
        <v>78500000</v>
      </c>
      <c r="H246" s="12">
        <v>-61681549.759999998</v>
      </c>
    </row>
    <row r="247" spans="1:8" x14ac:dyDescent="0.25">
      <c r="A247" s="11">
        <v>23140000</v>
      </c>
      <c r="B247" s="81" t="s">
        <v>1824</v>
      </c>
      <c r="C247" s="12">
        <v>391114609.79000002</v>
      </c>
      <c r="D247" s="12"/>
      <c r="F247" s="22">
        <v>23140000</v>
      </c>
    </row>
    <row r="248" spans="1:8" x14ac:dyDescent="0.25">
      <c r="A248" s="11">
        <v>27500000</v>
      </c>
      <c r="B248" s="81" t="s">
        <v>56</v>
      </c>
      <c r="C248" s="12">
        <v>1052077.28</v>
      </c>
      <c r="D248" s="12"/>
      <c r="F248" s="22">
        <v>27500000</v>
      </c>
    </row>
    <row r="249" spans="1:8" x14ac:dyDescent="0.25">
      <c r="A249" s="11">
        <v>42510000</v>
      </c>
      <c r="B249" s="81" t="s">
        <v>306</v>
      </c>
      <c r="C249" s="12">
        <v>230000</v>
      </c>
      <c r="D249" s="12"/>
      <c r="F249" s="22">
        <v>42510000</v>
      </c>
    </row>
    <row r="250" spans="1:8" x14ac:dyDescent="0.25">
      <c r="A250" s="11">
        <v>42540000</v>
      </c>
      <c r="B250" s="81" t="s">
        <v>76</v>
      </c>
      <c r="C250" s="12">
        <v>1014502.33</v>
      </c>
      <c r="D250" s="12"/>
      <c r="F250" s="22">
        <v>42540000</v>
      </c>
    </row>
    <row r="251" spans="1:8" x14ac:dyDescent="0.25">
      <c r="A251" s="11">
        <v>42820000</v>
      </c>
      <c r="B251" s="81" t="s">
        <v>1825</v>
      </c>
      <c r="C251" s="12">
        <v>210000</v>
      </c>
      <c r="D251" s="12"/>
      <c r="F251" s="22">
        <v>42820000</v>
      </c>
    </row>
    <row r="252" spans="1:8" x14ac:dyDescent="0.25">
      <c r="A252" s="11">
        <v>43400000</v>
      </c>
      <c r="B252" s="81" t="s">
        <v>81</v>
      </c>
      <c r="C252" s="12">
        <v>-160000</v>
      </c>
      <c r="D252" s="12"/>
      <c r="F252" s="22">
        <v>43400000</v>
      </c>
    </row>
    <row r="253" spans="1:8" x14ac:dyDescent="0.25">
      <c r="A253" s="11">
        <v>43800000</v>
      </c>
      <c r="B253" s="81" t="s">
        <v>1826</v>
      </c>
      <c r="C253" s="12">
        <v>-6025548</v>
      </c>
      <c r="D253" s="12"/>
      <c r="F253" s="22">
        <v>43800000</v>
      </c>
    </row>
    <row r="254" spans="1:8" x14ac:dyDescent="0.25">
      <c r="A254" s="11">
        <v>46610000</v>
      </c>
      <c r="B254" s="81" t="s">
        <v>1827</v>
      </c>
      <c r="C254" s="12">
        <v>373051389.56999999</v>
      </c>
      <c r="D254" s="12"/>
      <c r="F254" s="22">
        <v>46610000</v>
      </c>
    </row>
    <row r="255" spans="1:8" x14ac:dyDescent="0.25">
      <c r="A255" s="11">
        <v>46700000</v>
      </c>
      <c r="B255" s="81" t="s">
        <v>1828</v>
      </c>
      <c r="C255" s="12">
        <v>1238018618.6600001</v>
      </c>
      <c r="D255" s="12"/>
      <c r="F255" s="22">
        <v>46700000</v>
      </c>
    </row>
    <row r="256" spans="1:8" x14ac:dyDescent="0.25">
      <c r="A256" s="11">
        <v>46800000</v>
      </c>
      <c r="B256" s="81" t="s">
        <v>1829</v>
      </c>
      <c r="C256" s="12">
        <v>-158331549.28</v>
      </c>
      <c r="D256" s="12"/>
      <c r="F256" s="22">
        <v>46800000</v>
      </c>
    </row>
    <row r="257" spans="1:6" x14ac:dyDescent="0.25">
      <c r="A257" s="11">
        <v>51154000</v>
      </c>
      <c r="B257" s="81" t="s">
        <v>1830</v>
      </c>
      <c r="C257" s="12">
        <v>11200000</v>
      </c>
      <c r="D257" s="12"/>
      <c r="F257" s="22">
        <v>51154000</v>
      </c>
    </row>
    <row r="258" spans="1:6" x14ac:dyDescent="0.25">
      <c r="A258" s="11">
        <v>51800000</v>
      </c>
      <c r="B258" s="81" t="s">
        <v>1132</v>
      </c>
      <c r="C258" s="12">
        <v>-871512.39</v>
      </c>
      <c r="D258" s="12"/>
      <c r="F258" s="22">
        <v>51800000</v>
      </c>
    </row>
    <row r="259" spans="1:6" x14ac:dyDescent="0.25">
      <c r="A259" s="11">
        <v>53400000</v>
      </c>
      <c r="B259" s="81" t="s">
        <v>1831</v>
      </c>
      <c r="C259" s="12">
        <v>3335123.05</v>
      </c>
      <c r="D259" s="12"/>
      <c r="F259" s="22">
        <v>53400000</v>
      </c>
    </row>
    <row r="260" spans="1:6" x14ac:dyDescent="0.25">
      <c r="A260" s="11">
        <v>60701000</v>
      </c>
      <c r="B260" s="81" t="s">
        <v>453</v>
      </c>
      <c r="C260" s="12">
        <v>37660</v>
      </c>
      <c r="D260" s="12"/>
      <c r="F260" s="22">
        <v>60701000</v>
      </c>
    </row>
    <row r="261" spans="1:6" x14ac:dyDescent="0.25">
      <c r="A261" s="11">
        <v>61303000</v>
      </c>
      <c r="B261" s="81" t="s">
        <v>1832</v>
      </c>
      <c r="C261" s="12">
        <v>6679825.4699999997</v>
      </c>
      <c r="D261" s="12"/>
      <c r="F261" s="22">
        <v>61303000</v>
      </c>
    </row>
    <row r="262" spans="1:6" x14ac:dyDescent="0.25">
      <c r="A262" s="11">
        <v>61502000</v>
      </c>
      <c r="B262" s="81" t="s">
        <v>180</v>
      </c>
      <c r="C262" s="12">
        <v>41535</v>
      </c>
      <c r="D262" s="12"/>
      <c r="F262" s="22">
        <v>61502000</v>
      </c>
    </row>
    <row r="263" spans="1:6" x14ac:dyDescent="0.25">
      <c r="A263" s="11">
        <v>61603000</v>
      </c>
      <c r="B263" s="81" t="s">
        <v>1598</v>
      </c>
      <c r="C263" s="12">
        <v>42636</v>
      </c>
      <c r="D263" s="12"/>
      <c r="F263" s="22">
        <v>61603000</v>
      </c>
    </row>
    <row r="264" spans="1:6" x14ac:dyDescent="0.25">
      <c r="A264" s="11">
        <v>62605000</v>
      </c>
      <c r="B264" s="81" t="s">
        <v>1833</v>
      </c>
      <c r="C264" s="12">
        <v>1836452.24</v>
      </c>
      <c r="D264" s="12"/>
      <c r="F264" s="22">
        <v>62605000</v>
      </c>
    </row>
    <row r="265" spans="1:6" x14ac:dyDescent="0.25">
      <c r="A265" s="11">
        <v>62702000</v>
      </c>
      <c r="B265" s="81" t="s">
        <v>1421</v>
      </c>
      <c r="C265" s="12">
        <v>3600</v>
      </c>
      <c r="D265" s="12"/>
      <c r="F265" s="22">
        <v>62702000</v>
      </c>
    </row>
    <row r="266" spans="1:6" x14ac:dyDescent="0.25">
      <c r="A266" s="11">
        <v>62900000</v>
      </c>
      <c r="B266" s="81" t="s">
        <v>1834</v>
      </c>
      <c r="C266" s="12">
        <v>-46000</v>
      </c>
      <c r="D266" s="12"/>
      <c r="F266" s="22">
        <v>62900000</v>
      </c>
    </row>
    <row r="267" spans="1:6" x14ac:dyDescent="0.25">
      <c r="A267" s="11">
        <v>64803000</v>
      </c>
      <c r="B267" s="81" t="s">
        <v>225</v>
      </c>
      <c r="C267" s="12">
        <v>566000</v>
      </c>
      <c r="D267" s="12"/>
      <c r="F267" s="22">
        <v>64803000</v>
      </c>
    </row>
    <row r="268" spans="1:6" x14ac:dyDescent="0.25">
      <c r="A268" s="11">
        <v>64807000</v>
      </c>
      <c r="B268" s="81" t="s">
        <v>1835</v>
      </c>
      <c r="C268" s="12">
        <v>166480</v>
      </c>
      <c r="D268" s="12"/>
      <c r="F268" s="22">
        <v>64807000</v>
      </c>
    </row>
    <row r="269" spans="1:6" x14ac:dyDescent="0.25">
      <c r="A269" s="11">
        <v>70640000</v>
      </c>
      <c r="B269" s="81" t="s">
        <v>1836</v>
      </c>
      <c r="C269" s="12">
        <v>-223041007.88</v>
      </c>
      <c r="D269" s="12"/>
      <c r="F269" s="22">
        <v>70640000</v>
      </c>
    </row>
    <row r="270" spans="1:6" x14ac:dyDescent="0.25">
      <c r="A270" s="11">
        <v>76880000</v>
      </c>
      <c r="B270" s="81" t="s">
        <v>1642</v>
      </c>
      <c r="C270" s="12">
        <v>-34204435.390000001</v>
      </c>
      <c r="D270" s="12"/>
      <c r="F270" s="22">
        <v>76880000</v>
      </c>
    </row>
  </sheetData>
  <conditionalFormatting sqref="F5">
    <cfRule type="duplicateValues" dxfId="658" priority="24"/>
    <cfRule type="duplicateValues" dxfId="657" priority="25"/>
  </conditionalFormatting>
  <conditionalFormatting sqref="F6">
    <cfRule type="duplicateValues" dxfId="656" priority="22"/>
    <cfRule type="duplicateValues" dxfId="655" priority="23"/>
  </conditionalFormatting>
  <conditionalFormatting sqref="F7">
    <cfRule type="duplicateValues" dxfId="654" priority="19"/>
    <cfRule type="duplicateValues" dxfId="653" priority="20"/>
    <cfRule type="duplicateValues" dxfId="652" priority="21"/>
  </conditionalFormatting>
  <conditionalFormatting sqref="F8">
    <cfRule type="duplicateValues" dxfId="651" priority="16"/>
    <cfRule type="duplicateValues" dxfId="650" priority="17"/>
    <cfRule type="duplicateValues" dxfId="649" priority="18"/>
  </conditionalFormatting>
  <conditionalFormatting sqref="F10">
    <cfRule type="duplicateValues" dxfId="648" priority="14"/>
    <cfRule type="duplicateValues" dxfId="647" priority="13"/>
    <cfRule type="duplicateValues" dxfId="646" priority="15"/>
  </conditionalFormatting>
  <conditionalFormatting sqref="F14">
    <cfRule type="duplicateValues" dxfId="645" priority="12"/>
  </conditionalFormatting>
  <conditionalFormatting sqref="F18">
    <cfRule type="duplicateValues" dxfId="644" priority="11"/>
  </conditionalFormatting>
  <conditionalFormatting sqref="F19">
    <cfRule type="duplicateValues" dxfId="643" priority="10"/>
  </conditionalFormatting>
  <conditionalFormatting sqref="F21">
    <cfRule type="duplicateValues" dxfId="642" priority="9"/>
  </conditionalFormatting>
  <conditionalFormatting sqref="F23">
    <cfRule type="duplicateValues" dxfId="641" priority="8"/>
  </conditionalFormatting>
  <conditionalFormatting sqref="F25">
    <cfRule type="duplicateValues" dxfId="640" priority="7"/>
  </conditionalFormatting>
  <conditionalFormatting sqref="F26">
    <cfRule type="duplicateValues" dxfId="639" priority="6"/>
  </conditionalFormatting>
  <conditionalFormatting sqref="F27">
    <cfRule type="duplicateValues" dxfId="638" priority="5"/>
  </conditionalFormatting>
  <conditionalFormatting sqref="F28">
    <cfRule type="duplicateValues" dxfId="637" priority="4"/>
  </conditionalFormatting>
  <conditionalFormatting sqref="F30">
    <cfRule type="duplicateValues" dxfId="636" priority="3"/>
  </conditionalFormatting>
  <conditionalFormatting sqref="F33">
    <cfRule type="duplicateValues" dxfId="635" priority="2"/>
  </conditionalFormatting>
  <conditionalFormatting sqref="F39">
    <cfRule type="duplicateValues" dxfId="634" priority="26"/>
  </conditionalFormatting>
  <conditionalFormatting sqref="F45">
    <cfRule type="duplicateValues" dxfId="633" priority="35"/>
    <cfRule type="duplicateValues" dxfId="632" priority="34"/>
    <cfRule type="duplicateValues" dxfId="631" priority="33"/>
  </conditionalFormatting>
  <conditionalFormatting sqref="F47">
    <cfRule type="duplicateValues" dxfId="630" priority="32"/>
  </conditionalFormatting>
  <conditionalFormatting sqref="F48">
    <cfRule type="duplicateValues" dxfId="629" priority="31"/>
    <cfRule type="duplicateValues" dxfId="628" priority="30"/>
  </conditionalFormatting>
  <conditionalFormatting sqref="F52">
    <cfRule type="duplicateValues" dxfId="627" priority="29"/>
  </conditionalFormatting>
  <conditionalFormatting sqref="F53">
    <cfRule type="duplicateValues" dxfId="626" priority="28"/>
  </conditionalFormatting>
  <conditionalFormatting sqref="F63">
    <cfRule type="duplicateValues" dxfId="625" priority="27"/>
  </conditionalFormatting>
  <conditionalFormatting sqref="F66">
    <cfRule type="duplicateValues" dxfId="624" priority="36"/>
  </conditionalFormatting>
  <conditionalFormatting sqref="F84">
    <cfRule type="duplicateValues" dxfId="623" priority="39"/>
  </conditionalFormatting>
  <conditionalFormatting sqref="F85">
    <cfRule type="duplicateValues" dxfId="622" priority="38"/>
  </conditionalFormatting>
  <conditionalFormatting sqref="F88">
    <cfRule type="duplicateValues" dxfId="621" priority="37"/>
  </conditionalFormatting>
  <conditionalFormatting sqref="F90">
    <cfRule type="duplicateValues" dxfId="620" priority="41"/>
  </conditionalFormatting>
  <conditionalFormatting sqref="F91">
    <cfRule type="duplicateValues" dxfId="619" priority="40"/>
  </conditionalFormatting>
  <conditionalFormatting sqref="F94">
    <cfRule type="duplicateValues" dxfId="618" priority="47"/>
  </conditionalFormatting>
  <conditionalFormatting sqref="F95">
    <cfRule type="duplicateValues" dxfId="617" priority="46"/>
  </conditionalFormatting>
  <conditionalFormatting sqref="F97">
    <cfRule type="duplicateValues" dxfId="616" priority="45"/>
  </conditionalFormatting>
  <conditionalFormatting sqref="F98">
    <cfRule type="duplicateValues" dxfId="615" priority="44"/>
  </conditionalFormatting>
  <conditionalFormatting sqref="F99">
    <cfRule type="duplicateValues" dxfId="614" priority="43"/>
  </conditionalFormatting>
  <conditionalFormatting sqref="F100">
    <cfRule type="duplicateValues" dxfId="613" priority="42"/>
  </conditionalFormatting>
  <conditionalFormatting sqref="F119">
    <cfRule type="duplicateValues" dxfId="612" priority="48"/>
    <cfRule type="duplicateValues" dxfId="611" priority="49"/>
  </conditionalFormatting>
  <conditionalFormatting sqref="F124">
    <cfRule type="duplicateValues" dxfId="610" priority="50"/>
    <cfRule type="duplicateValues" dxfId="609" priority="51"/>
  </conditionalFormatting>
  <conditionalFormatting sqref="F142">
    <cfRule type="duplicateValues" dxfId="608" priority="53"/>
  </conditionalFormatting>
  <conditionalFormatting sqref="F143">
    <cfRule type="duplicateValues" dxfId="607" priority="52"/>
  </conditionalFormatting>
  <conditionalFormatting sqref="F231:F233">
    <cfRule type="duplicateValues" dxfId="606" priority="54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C5E0B4"/>
  </sheetPr>
  <dimension ref="A1:J202"/>
  <sheetViews>
    <sheetView zoomScaleNormal="100" workbookViewId="0">
      <selection activeCell="C17" sqref="C17"/>
    </sheetView>
  </sheetViews>
  <sheetFormatPr baseColWidth="10" defaultColWidth="11.42578125" defaultRowHeight="14.25" x14ac:dyDescent="0.25"/>
  <cols>
    <col min="1" max="2" width="11.42578125" style="22"/>
    <col min="3" max="3" width="26.140625" style="11" customWidth="1"/>
    <col min="4" max="5" width="19.140625" style="11" customWidth="1"/>
    <col min="6" max="6" width="16.5703125" style="12" customWidth="1"/>
    <col min="7" max="7" width="11.42578125" style="22"/>
    <col min="8" max="16384" width="11.42578125" style="11"/>
  </cols>
  <sheetData>
    <row r="1" spans="1:7" x14ac:dyDescent="0.25">
      <c r="D1" s="11">
        <v>2021</v>
      </c>
      <c r="E1" s="11">
        <v>2020</v>
      </c>
      <c r="F1" s="12">
        <v>2019</v>
      </c>
    </row>
    <row r="2" spans="1:7" x14ac:dyDescent="0.25">
      <c r="A2" s="89" t="s">
        <v>1837</v>
      </c>
      <c r="B2" s="89"/>
      <c r="C2" s="89" t="s">
        <v>1838</v>
      </c>
    </row>
    <row r="3" spans="1:7" x14ac:dyDescent="0.25">
      <c r="A3" s="22">
        <v>101000</v>
      </c>
      <c r="B3" s="22">
        <v>10100000</v>
      </c>
      <c r="C3" s="81" t="s">
        <v>43</v>
      </c>
      <c r="D3" s="59">
        <v>-1350000000</v>
      </c>
      <c r="E3" s="59">
        <v>-1100000000</v>
      </c>
      <c r="F3" s="12">
        <v>-10000000</v>
      </c>
      <c r="G3" s="22">
        <v>10100000</v>
      </c>
    </row>
    <row r="4" spans="1:7" x14ac:dyDescent="0.25">
      <c r="A4" s="22">
        <v>119000</v>
      </c>
      <c r="B4" s="22">
        <v>11900000</v>
      </c>
      <c r="C4" s="81" t="s">
        <v>1839</v>
      </c>
      <c r="D4" s="59">
        <v>181010978.31999999</v>
      </c>
      <c r="E4" s="59">
        <v>181010978.31999999</v>
      </c>
      <c r="F4" s="12">
        <v>111501552.84</v>
      </c>
      <c r="G4" s="23">
        <v>11900000</v>
      </c>
    </row>
    <row r="5" spans="1:7" x14ac:dyDescent="0.25">
      <c r="A5" s="22">
        <v>120000</v>
      </c>
      <c r="B5" s="22">
        <v>12000000</v>
      </c>
      <c r="C5" s="81" t="s">
        <v>1384</v>
      </c>
      <c r="D5" s="59">
        <v>-342225071.25999999</v>
      </c>
      <c r="E5" s="59">
        <v>0</v>
      </c>
      <c r="F5" s="12">
        <v>0</v>
      </c>
      <c r="G5" s="22">
        <v>12000000</v>
      </c>
    </row>
    <row r="6" spans="1:7" x14ac:dyDescent="0.25">
      <c r="A6" s="22">
        <v>129000</v>
      </c>
      <c r="B6" s="22">
        <v>12900000</v>
      </c>
      <c r="C6" s="81" t="s">
        <v>1840</v>
      </c>
      <c r="D6" s="59">
        <v>0</v>
      </c>
      <c r="E6" s="59">
        <v>0</v>
      </c>
      <c r="F6" s="12">
        <v>0</v>
      </c>
      <c r="G6" s="61">
        <v>12900000</v>
      </c>
    </row>
    <row r="7" spans="1:7" x14ac:dyDescent="0.25">
      <c r="B7" s="22">
        <v>16413000</v>
      </c>
      <c r="C7" s="81" t="s">
        <v>1841</v>
      </c>
      <c r="D7" s="59">
        <v>-3622858528.4099998</v>
      </c>
      <c r="E7" s="59"/>
      <c r="G7" s="22">
        <v>16413000</v>
      </c>
    </row>
    <row r="8" spans="1:7" x14ac:dyDescent="0.25">
      <c r="B8" s="22">
        <v>16413100</v>
      </c>
      <c r="C8" s="81" t="s">
        <v>1842</v>
      </c>
      <c r="D8" s="59">
        <v>-629361779.95000005</v>
      </c>
      <c r="E8" s="59"/>
      <c r="G8" s="22">
        <v>16413000</v>
      </c>
    </row>
    <row r="9" spans="1:7" x14ac:dyDescent="0.25">
      <c r="A9" s="22">
        <v>165000</v>
      </c>
      <c r="B9" s="22">
        <v>16500000</v>
      </c>
      <c r="C9" s="81" t="s">
        <v>1843</v>
      </c>
      <c r="D9" s="59">
        <v>-64226194.960000001</v>
      </c>
      <c r="E9" s="59">
        <v>-44340784.350000001</v>
      </c>
      <c r="F9" s="12">
        <v>0</v>
      </c>
      <c r="G9" s="22">
        <v>16500000</v>
      </c>
    </row>
    <row r="10" spans="1:7" x14ac:dyDescent="0.25">
      <c r="A10" s="22">
        <v>211000</v>
      </c>
      <c r="B10" s="22">
        <v>21100000</v>
      </c>
      <c r="C10" s="81" t="s">
        <v>250</v>
      </c>
      <c r="D10" s="59">
        <v>1038189386.95</v>
      </c>
      <c r="E10" s="59">
        <v>913189386.95000005</v>
      </c>
      <c r="F10" s="12">
        <v>794079386.95000005</v>
      </c>
      <c r="G10" s="22">
        <v>21100000</v>
      </c>
    </row>
    <row r="11" spans="1:7" x14ac:dyDescent="0.25">
      <c r="A11" s="22">
        <v>212000</v>
      </c>
      <c r="B11" s="22">
        <v>21200000</v>
      </c>
      <c r="C11" s="81" t="s">
        <v>1142</v>
      </c>
      <c r="D11" s="59">
        <v>176832711.71000001</v>
      </c>
      <c r="E11" s="59">
        <v>176832711.71000001</v>
      </c>
      <c r="F11" s="12">
        <v>182904951.71000001</v>
      </c>
      <c r="G11" s="23">
        <v>21200000</v>
      </c>
    </row>
    <row r="12" spans="1:7" x14ac:dyDescent="0.25">
      <c r="A12" s="22">
        <v>213000</v>
      </c>
      <c r="B12" s="22">
        <v>21300000</v>
      </c>
      <c r="C12" s="81" t="s">
        <v>252</v>
      </c>
      <c r="D12" s="59">
        <v>5205904934.3299999</v>
      </c>
      <c r="E12" s="59">
        <v>446979934.32999998</v>
      </c>
      <c r="F12" s="12">
        <v>446979934.32999998</v>
      </c>
      <c r="G12" s="23">
        <v>21300000</v>
      </c>
    </row>
    <row r="13" spans="1:7" x14ac:dyDescent="0.25">
      <c r="A13" s="22">
        <v>215000</v>
      </c>
      <c r="B13" s="22">
        <v>21500000</v>
      </c>
      <c r="C13" s="81" t="s">
        <v>1145</v>
      </c>
      <c r="D13" s="59">
        <v>115469313.02</v>
      </c>
      <c r="E13" s="59">
        <v>63528990.649999999</v>
      </c>
      <c r="F13" s="12">
        <v>46270340.649999999</v>
      </c>
      <c r="G13" s="22">
        <v>21500000</v>
      </c>
    </row>
    <row r="14" spans="1:7" x14ac:dyDescent="0.25">
      <c r="A14" s="22">
        <v>218100</v>
      </c>
      <c r="B14" s="22">
        <v>21810000</v>
      </c>
      <c r="C14" s="81" t="s">
        <v>51</v>
      </c>
      <c r="D14" s="59">
        <v>8498717.75</v>
      </c>
      <c r="E14" s="59">
        <v>3613750</v>
      </c>
      <c r="F14" s="12">
        <v>3613750</v>
      </c>
      <c r="G14" s="22">
        <v>21540000</v>
      </c>
    </row>
    <row r="15" spans="1:7" x14ac:dyDescent="0.25">
      <c r="A15" s="22">
        <v>218800</v>
      </c>
      <c r="B15" s="22">
        <v>21880000</v>
      </c>
      <c r="C15" s="81" t="s">
        <v>1161</v>
      </c>
      <c r="D15" s="59">
        <v>77100928.049999997</v>
      </c>
      <c r="E15" s="59">
        <v>3976733.34</v>
      </c>
      <c r="F15" s="12">
        <v>0</v>
      </c>
      <c r="G15" s="23">
        <v>21820000</v>
      </c>
    </row>
    <row r="16" spans="1:7" x14ac:dyDescent="0.25">
      <c r="B16" s="22">
        <v>23120000</v>
      </c>
      <c r="C16" s="81" t="s">
        <v>1844</v>
      </c>
      <c r="D16" s="59">
        <v>2699631.85</v>
      </c>
      <c r="E16" s="59"/>
      <c r="G16" s="22">
        <v>23120000</v>
      </c>
    </row>
    <row r="17" spans="1:7" x14ac:dyDescent="0.25">
      <c r="B17" s="22">
        <v>23160000</v>
      </c>
      <c r="C17" s="81" t="s">
        <v>1845</v>
      </c>
      <c r="D17" s="59">
        <v>139516614.08000001</v>
      </c>
      <c r="E17" s="59"/>
      <c r="G17" s="22">
        <v>23160000</v>
      </c>
    </row>
    <row r="18" spans="1:7" x14ac:dyDescent="0.25">
      <c r="B18" s="22">
        <v>23170000</v>
      </c>
      <c r="C18" s="81" t="s">
        <v>1846</v>
      </c>
      <c r="D18" s="59">
        <v>441667991.85000002</v>
      </c>
      <c r="E18" s="59"/>
      <c r="G18" s="22">
        <v>23170000</v>
      </c>
    </row>
    <row r="19" spans="1:7" x14ac:dyDescent="0.25">
      <c r="B19" s="22">
        <v>23190000</v>
      </c>
      <c r="C19" s="81" t="s">
        <v>1847</v>
      </c>
      <c r="D19" s="59">
        <v>1661495</v>
      </c>
      <c r="E19" s="59"/>
      <c r="G19" s="22">
        <v>23190000</v>
      </c>
    </row>
    <row r="20" spans="1:7" x14ac:dyDescent="0.25">
      <c r="A20" s="22">
        <v>230000</v>
      </c>
      <c r="B20" s="22">
        <v>23000000</v>
      </c>
      <c r="C20" s="81" t="s">
        <v>1523</v>
      </c>
      <c r="D20" s="59">
        <v>6327628611.3900003</v>
      </c>
      <c r="E20" s="59">
        <v>6076837450.3599997</v>
      </c>
      <c r="F20" s="12">
        <v>0</v>
      </c>
      <c r="G20" s="22">
        <v>23200000</v>
      </c>
    </row>
    <row r="21" spans="1:7" x14ac:dyDescent="0.25">
      <c r="A21" s="22">
        <v>231000</v>
      </c>
      <c r="B21" s="22">
        <v>23100000</v>
      </c>
      <c r="C21" s="81" t="s">
        <v>1163</v>
      </c>
      <c r="D21" s="59">
        <v>1716369897.9000001</v>
      </c>
      <c r="E21" s="59">
        <v>1664191.22</v>
      </c>
      <c r="F21" s="12">
        <v>0</v>
      </c>
      <c r="G21" s="18">
        <v>23200000</v>
      </c>
    </row>
    <row r="22" spans="1:7" x14ac:dyDescent="0.25">
      <c r="A22" s="22">
        <v>231100</v>
      </c>
      <c r="B22" s="22">
        <v>23110000</v>
      </c>
      <c r="C22" s="81" t="s">
        <v>1848</v>
      </c>
      <c r="D22" s="59">
        <v>153159543.16999999</v>
      </c>
      <c r="E22" s="59">
        <v>32494477.359999999</v>
      </c>
      <c r="F22" s="12">
        <v>0</v>
      </c>
      <c r="G22" s="18">
        <v>23200000</v>
      </c>
    </row>
    <row r="23" spans="1:7" x14ac:dyDescent="0.25">
      <c r="A23" s="22">
        <v>231300</v>
      </c>
      <c r="B23" s="22">
        <v>23130000</v>
      </c>
      <c r="C23" s="81" t="s">
        <v>1849</v>
      </c>
      <c r="D23" s="59">
        <v>19506500</v>
      </c>
      <c r="E23" s="59">
        <v>19506500</v>
      </c>
      <c r="F23" s="12">
        <v>0</v>
      </c>
      <c r="G23" s="18">
        <v>23200000</v>
      </c>
    </row>
    <row r="24" spans="1:7" x14ac:dyDescent="0.25">
      <c r="B24" s="22">
        <v>23210000</v>
      </c>
      <c r="C24" s="81" t="s">
        <v>1850</v>
      </c>
      <c r="D24" s="59">
        <v>11021336.59</v>
      </c>
      <c r="E24" s="59"/>
      <c r="G24" s="18">
        <v>23200000</v>
      </c>
    </row>
    <row r="25" spans="1:7" x14ac:dyDescent="0.25">
      <c r="A25" s="22">
        <v>281110</v>
      </c>
      <c r="B25" s="22">
        <v>28111000</v>
      </c>
      <c r="C25" s="81" t="s">
        <v>1769</v>
      </c>
      <c r="D25" s="59">
        <v>-53105015.799999997</v>
      </c>
      <c r="E25" s="59">
        <v>-35421744.630000003</v>
      </c>
      <c r="F25" s="12">
        <v>-29394578.489999998</v>
      </c>
      <c r="G25" s="22">
        <v>28120000</v>
      </c>
    </row>
    <row r="26" spans="1:7" x14ac:dyDescent="0.25">
      <c r="A26" s="22">
        <v>281300</v>
      </c>
      <c r="B26" s="22">
        <v>28130000</v>
      </c>
      <c r="C26" s="81" t="s">
        <v>1168</v>
      </c>
      <c r="D26" s="59">
        <v>-446074621.95999998</v>
      </c>
      <c r="E26" s="59">
        <v>-89395986.859999999</v>
      </c>
      <c r="F26" s="12">
        <v>-44697993.43</v>
      </c>
      <c r="G26" s="22">
        <v>28130000</v>
      </c>
    </row>
    <row r="27" spans="1:7" x14ac:dyDescent="0.25">
      <c r="A27" s="22">
        <v>281500</v>
      </c>
      <c r="B27" s="22">
        <v>28150000</v>
      </c>
      <c r="C27" s="81" t="s">
        <v>1851</v>
      </c>
      <c r="D27" s="59">
        <v>-20937299.800000001</v>
      </c>
      <c r="E27" s="59">
        <v>-12730220.65</v>
      </c>
      <c r="F27" s="12">
        <v>-8021687.4000000004</v>
      </c>
      <c r="G27" s="22">
        <v>28150000</v>
      </c>
    </row>
    <row r="28" spans="1:7" x14ac:dyDescent="0.25">
      <c r="A28" s="22">
        <v>281810</v>
      </c>
      <c r="B28" s="22">
        <v>28181000</v>
      </c>
      <c r="C28" s="81" t="s">
        <v>1180</v>
      </c>
      <c r="D28" s="59">
        <v>-1823135.74</v>
      </c>
      <c r="E28" s="59">
        <v>-1139335.07</v>
      </c>
      <c r="F28" s="12">
        <v>-777960.07</v>
      </c>
      <c r="G28" s="22">
        <v>28154000</v>
      </c>
    </row>
    <row r="29" spans="1:7" x14ac:dyDescent="0.25">
      <c r="A29" s="22">
        <v>281880</v>
      </c>
      <c r="B29" s="22">
        <v>28188000</v>
      </c>
      <c r="C29" s="81" t="s">
        <v>1852</v>
      </c>
      <c r="D29" s="59">
        <v>-3457917.99</v>
      </c>
      <c r="E29" s="59">
        <v>-20337.96</v>
      </c>
      <c r="F29" s="12">
        <v>0</v>
      </c>
      <c r="G29" s="23">
        <v>28182000</v>
      </c>
    </row>
    <row r="30" spans="1:7" x14ac:dyDescent="0.25">
      <c r="A30" s="22">
        <v>401100</v>
      </c>
      <c r="B30" s="22">
        <v>40110000</v>
      </c>
      <c r="C30" s="81" t="s">
        <v>1853</v>
      </c>
      <c r="D30" s="59">
        <v>-340964834.99000001</v>
      </c>
      <c r="E30" s="59">
        <v>-388341766.93000001</v>
      </c>
      <c r="F30" s="12">
        <v>-587465462.25</v>
      </c>
      <c r="G30" s="23">
        <v>40110000</v>
      </c>
    </row>
    <row r="31" spans="1:7" x14ac:dyDescent="0.25">
      <c r="B31" s="22">
        <v>40120000</v>
      </c>
      <c r="C31" s="81" t="s">
        <v>1854</v>
      </c>
      <c r="D31" s="59">
        <v>-89116537.569999993</v>
      </c>
      <c r="E31" s="59"/>
      <c r="G31" s="22">
        <v>40120000</v>
      </c>
    </row>
    <row r="32" spans="1:7" x14ac:dyDescent="0.25">
      <c r="B32" s="22">
        <v>40310000</v>
      </c>
      <c r="C32" s="81" t="s">
        <v>1855</v>
      </c>
      <c r="D32" s="59">
        <v>-1242170.74</v>
      </c>
      <c r="E32" s="59"/>
      <c r="G32" s="22">
        <v>40310000</v>
      </c>
    </row>
    <row r="33" spans="1:7" x14ac:dyDescent="0.25">
      <c r="A33" s="22">
        <v>404000</v>
      </c>
      <c r="B33" s="22">
        <v>40400000</v>
      </c>
      <c r="C33" s="81" t="s">
        <v>1856</v>
      </c>
      <c r="D33" s="59">
        <v>-454000000</v>
      </c>
      <c r="E33" s="59">
        <v>-554000000</v>
      </c>
      <c r="F33" s="12">
        <v>0</v>
      </c>
      <c r="G33" s="22">
        <v>40400000</v>
      </c>
    </row>
    <row r="34" spans="1:7" x14ac:dyDescent="0.25">
      <c r="A34" s="22">
        <v>408000</v>
      </c>
      <c r="B34" s="22">
        <v>40800000</v>
      </c>
      <c r="C34" s="81" t="s">
        <v>68</v>
      </c>
      <c r="D34" s="59">
        <v>-5087085147.1400003</v>
      </c>
      <c r="E34" s="59">
        <v>-5019014000</v>
      </c>
      <c r="F34" s="12">
        <v>-7322459.5999999996</v>
      </c>
      <c r="G34" s="22">
        <v>40810000</v>
      </c>
    </row>
    <row r="35" spans="1:7" x14ac:dyDescent="0.25">
      <c r="A35" s="22">
        <v>409000</v>
      </c>
      <c r="B35" s="22">
        <v>40900000</v>
      </c>
      <c r="C35" s="81" t="s">
        <v>1857</v>
      </c>
      <c r="D35" s="59">
        <v>10981326.91</v>
      </c>
      <c r="E35" s="59">
        <v>0</v>
      </c>
      <c r="F35" s="12">
        <v>0</v>
      </c>
      <c r="G35" s="22">
        <v>40910000</v>
      </c>
    </row>
    <row r="36" spans="1:7" x14ac:dyDescent="0.25">
      <c r="A36" s="22">
        <v>409100</v>
      </c>
      <c r="B36" s="22">
        <v>40910000</v>
      </c>
      <c r="C36" s="81" t="s">
        <v>1211</v>
      </c>
      <c r="D36" s="59">
        <v>1029421607.21</v>
      </c>
      <c r="E36" s="59">
        <v>448972990.39999998</v>
      </c>
      <c r="F36" s="12">
        <v>64654777.899999999</v>
      </c>
      <c r="G36" s="23">
        <v>40910000</v>
      </c>
    </row>
    <row r="37" spans="1:7" x14ac:dyDescent="0.25">
      <c r="B37" s="22">
        <v>40920000</v>
      </c>
      <c r="C37" s="81" t="s">
        <v>1858</v>
      </c>
      <c r="D37" s="59">
        <v>134743886.03999999</v>
      </c>
      <c r="E37" s="59"/>
      <c r="G37" s="22">
        <v>40920000</v>
      </c>
    </row>
    <row r="38" spans="1:7" x14ac:dyDescent="0.25">
      <c r="A38" s="22">
        <v>411000</v>
      </c>
      <c r="B38" s="22">
        <v>41100000</v>
      </c>
      <c r="C38" s="81" t="s">
        <v>1859</v>
      </c>
      <c r="D38" s="59">
        <v>395615549.5</v>
      </c>
      <c r="E38" s="59">
        <v>37147316.229999997</v>
      </c>
      <c r="F38" s="12">
        <v>0</v>
      </c>
      <c r="G38" s="22">
        <v>41100000</v>
      </c>
    </row>
    <row r="39" spans="1:7" x14ac:dyDescent="0.25">
      <c r="A39" s="22">
        <v>418000</v>
      </c>
      <c r="B39" s="22">
        <v>41800000</v>
      </c>
      <c r="C39" s="81" t="s">
        <v>1860</v>
      </c>
      <c r="D39" s="59">
        <v>65934379.850000001</v>
      </c>
      <c r="E39" s="59">
        <v>63146435.200000003</v>
      </c>
      <c r="F39" s="12">
        <v>0</v>
      </c>
      <c r="G39" s="18">
        <v>41810000</v>
      </c>
    </row>
    <row r="40" spans="1:7" x14ac:dyDescent="0.25">
      <c r="A40" s="22">
        <v>419100</v>
      </c>
      <c r="B40" s="22">
        <v>41910000</v>
      </c>
      <c r="C40" s="81" t="s">
        <v>625</v>
      </c>
      <c r="D40" s="59">
        <v>-125000000</v>
      </c>
      <c r="E40" s="59">
        <v>-2000000</v>
      </c>
      <c r="F40" s="12">
        <v>0</v>
      </c>
      <c r="G40" s="22">
        <v>41910000</v>
      </c>
    </row>
    <row r="41" spans="1:7" x14ac:dyDescent="0.25">
      <c r="A41" s="22">
        <v>421100</v>
      </c>
      <c r="B41" s="22">
        <v>42110000</v>
      </c>
      <c r="C41" s="81" t="s">
        <v>1225</v>
      </c>
      <c r="D41" s="59">
        <v>-611400.49</v>
      </c>
      <c r="E41" s="59">
        <v>-611400.49000000197</v>
      </c>
      <c r="F41" s="12">
        <v>-815200.49</v>
      </c>
      <c r="G41" s="22">
        <v>42110000</v>
      </c>
    </row>
    <row r="42" spans="1:7" x14ac:dyDescent="0.25">
      <c r="B42" s="22">
        <v>42540000</v>
      </c>
      <c r="C42" s="81" t="s">
        <v>309</v>
      </c>
      <c r="D42" s="59">
        <v>-294999</v>
      </c>
      <c r="E42" s="59"/>
      <c r="G42" s="22">
        <v>42540000</v>
      </c>
    </row>
    <row r="43" spans="1:7" x14ac:dyDescent="0.25">
      <c r="B43" s="22">
        <v>42800000</v>
      </c>
      <c r="C43" s="81" t="s">
        <v>1861</v>
      </c>
      <c r="D43" s="59">
        <v>-9713890</v>
      </c>
      <c r="E43" s="59"/>
      <c r="G43" s="22">
        <v>42800000</v>
      </c>
    </row>
    <row r="44" spans="1:7" x14ac:dyDescent="0.25">
      <c r="A44" s="22">
        <v>431000</v>
      </c>
      <c r="B44" s="22">
        <v>43100000</v>
      </c>
      <c r="C44" s="81" t="s">
        <v>77</v>
      </c>
      <c r="D44" s="59">
        <v>-2130316.2999999998</v>
      </c>
      <c r="E44" s="59">
        <v>-925181.04</v>
      </c>
      <c r="F44" s="12">
        <v>-701740.06</v>
      </c>
      <c r="G44" s="22">
        <v>43100000</v>
      </c>
    </row>
    <row r="45" spans="1:7" x14ac:dyDescent="0.25">
      <c r="A45" s="22">
        <v>432300</v>
      </c>
      <c r="B45" s="22">
        <v>43230000</v>
      </c>
      <c r="C45" s="81" t="s">
        <v>629</v>
      </c>
      <c r="D45" s="59">
        <v>-780730.1</v>
      </c>
      <c r="E45" s="59">
        <v>-396506.16</v>
      </c>
      <c r="F45" s="12">
        <v>-300745.74</v>
      </c>
      <c r="G45" s="23">
        <v>43100000</v>
      </c>
    </row>
    <row r="46" spans="1:7" x14ac:dyDescent="0.25">
      <c r="B46" s="22">
        <v>43200000</v>
      </c>
      <c r="C46" s="81" t="s">
        <v>79</v>
      </c>
      <c r="D46" s="59">
        <v>-132262.6</v>
      </c>
      <c r="E46" s="59"/>
      <c r="G46" s="22">
        <v>43200000</v>
      </c>
    </row>
    <row r="47" spans="1:7" x14ac:dyDescent="0.25">
      <c r="A47" s="22">
        <v>433000</v>
      </c>
      <c r="B47" s="22">
        <v>43300000</v>
      </c>
      <c r="C47" s="81" t="s">
        <v>80</v>
      </c>
      <c r="D47" s="59">
        <v>-152165.45000000001</v>
      </c>
      <c r="E47" s="59">
        <v>-66084.36</v>
      </c>
      <c r="F47" s="12">
        <v>-50124.29</v>
      </c>
      <c r="G47" s="22">
        <v>43300000</v>
      </c>
    </row>
    <row r="48" spans="1:7" x14ac:dyDescent="0.25">
      <c r="B48" s="22">
        <v>43820000</v>
      </c>
      <c r="C48" s="81" t="s">
        <v>1862</v>
      </c>
      <c r="D48" s="59">
        <v>-1748500</v>
      </c>
      <c r="E48" s="59"/>
      <c r="G48" s="22">
        <v>43300000</v>
      </c>
    </row>
    <row r="49" spans="1:10" x14ac:dyDescent="0.25">
      <c r="A49" s="22">
        <v>441000</v>
      </c>
      <c r="B49" s="22">
        <v>44100000</v>
      </c>
      <c r="C49" s="81" t="s">
        <v>82</v>
      </c>
      <c r="D49" s="59">
        <v>-62000</v>
      </c>
      <c r="E49" s="59">
        <v>-32000</v>
      </c>
      <c r="F49" s="12">
        <v>-16000</v>
      </c>
      <c r="G49" s="22">
        <v>44100000</v>
      </c>
    </row>
    <row r="50" spans="1:10" x14ac:dyDescent="0.25">
      <c r="A50" s="22">
        <v>443000</v>
      </c>
      <c r="B50" s="22">
        <v>44300000</v>
      </c>
      <c r="C50" s="81" t="s">
        <v>305</v>
      </c>
      <c r="D50" s="59">
        <v>43058133.909999996</v>
      </c>
      <c r="E50" s="59">
        <v>599999.99</v>
      </c>
      <c r="F50" s="12">
        <v>320000</v>
      </c>
      <c r="G50" s="22">
        <v>44300000</v>
      </c>
    </row>
    <row r="51" spans="1:10" x14ac:dyDescent="0.25">
      <c r="A51" s="22">
        <v>444000</v>
      </c>
      <c r="B51" s="22">
        <v>44400000</v>
      </c>
      <c r="C51" s="81" t="s">
        <v>1863</v>
      </c>
      <c r="D51" s="59">
        <v>0</v>
      </c>
      <c r="E51" s="59">
        <v>0</v>
      </c>
      <c r="F51" s="12">
        <v>-560000</v>
      </c>
      <c r="G51" s="70">
        <v>44410000</v>
      </c>
      <c r="J51" s="81"/>
    </row>
    <row r="52" spans="1:10" x14ac:dyDescent="0.25">
      <c r="A52" s="22">
        <v>444100</v>
      </c>
      <c r="B52" s="22">
        <v>44410000</v>
      </c>
      <c r="C52" s="81" t="s">
        <v>1236</v>
      </c>
      <c r="D52" s="59">
        <v>-2673704.2999999998</v>
      </c>
      <c r="E52" s="59">
        <v>-684864.94</v>
      </c>
      <c r="F52" s="12">
        <v>0</v>
      </c>
      <c r="G52" s="70">
        <v>44411000</v>
      </c>
      <c r="J52" s="81"/>
    </row>
    <row r="53" spans="1:10" x14ac:dyDescent="0.25">
      <c r="A53" s="22">
        <v>445400</v>
      </c>
      <c r="B53" s="22">
        <v>44540000</v>
      </c>
      <c r="C53" s="81" t="s">
        <v>638</v>
      </c>
      <c r="D53" s="59">
        <v>0</v>
      </c>
      <c r="E53" s="59">
        <v>0</v>
      </c>
      <c r="F53" s="12">
        <v>0</v>
      </c>
      <c r="G53" s="70">
        <v>44540000</v>
      </c>
      <c r="J53" s="81"/>
    </row>
    <row r="54" spans="1:10" x14ac:dyDescent="0.25">
      <c r="A54" s="22">
        <v>445500</v>
      </c>
      <c r="B54" s="22">
        <v>44550000</v>
      </c>
      <c r="C54" s="81" t="s">
        <v>88</v>
      </c>
      <c r="D54" s="59">
        <v>697384537.55999994</v>
      </c>
      <c r="E54" s="59">
        <v>2026736.2800000301</v>
      </c>
      <c r="F54" s="12">
        <v>35933589.299999997</v>
      </c>
      <c r="G54" s="70">
        <v>44550000</v>
      </c>
      <c r="J54" s="81"/>
    </row>
    <row r="55" spans="1:10" x14ac:dyDescent="0.25">
      <c r="A55" s="22">
        <v>445620</v>
      </c>
      <c r="B55" s="22">
        <v>44562000</v>
      </c>
      <c r="C55" s="81" t="s">
        <v>1240</v>
      </c>
      <c r="D55" s="59">
        <v>182163.34</v>
      </c>
      <c r="E55" s="59">
        <v>1093660.02</v>
      </c>
      <c r="F55" s="12">
        <v>0</v>
      </c>
      <c r="G55" s="70">
        <v>44561000</v>
      </c>
      <c r="J55" s="81"/>
    </row>
    <row r="56" spans="1:10" x14ac:dyDescent="0.25">
      <c r="A56" s="22">
        <v>445640</v>
      </c>
      <c r="B56" s="22">
        <v>44564000</v>
      </c>
      <c r="C56" s="81" t="s">
        <v>91</v>
      </c>
      <c r="D56" s="59">
        <v>-965295.76</v>
      </c>
      <c r="E56" s="59">
        <v>508168.64</v>
      </c>
      <c r="F56" s="12">
        <v>10800</v>
      </c>
      <c r="G56" s="70">
        <v>44561000</v>
      </c>
      <c r="J56" s="81"/>
    </row>
    <row r="57" spans="1:10" x14ac:dyDescent="0.25">
      <c r="A57" s="22">
        <v>445650</v>
      </c>
      <c r="B57" s="22">
        <v>44565000</v>
      </c>
      <c r="C57" s="81" t="s">
        <v>89</v>
      </c>
      <c r="D57" s="59">
        <v>0</v>
      </c>
      <c r="E57" s="59">
        <v>199616.61999999901</v>
      </c>
      <c r="F57" s="12">
        <v>0</v>
      </c>
      <c r="G57" s="70">
        <v>44561000</v>
      </c>
      <c r="J57" s="81"/>
    </row>
    <row r="58" spans="1:10" x14ac:dyDescent="0.25">
      <c r="A58" s="22">
        <v>445700</v>
      </c>
      <c r="B58" s="22">
        <v>44570000</v>
      </c>
      <c r="C58" s="81" t="s">
        <v>94</v>
      </c>
      <c r="D58" s="59">
        <v>0</v>
      </c>
      <c r="E58" s="59">
        <v>0</v>
      </c>
      <c r="F58" s="12">
        <v>0</v>
      </c>
      <c r="G58" s="22">
        <v>44571000</v>
      </c>
    </row>
    <row r="59" spans="1:10" x14ac:dyDescent="0.25">
      <c r="A59" s="22">
        <v>445720</v>
      </c>
      <c r="B59" s="22">
        <v>44572000</v>
      </c>
      <c r="C59" s="81" t="s">
        <v>1244</v>
      </c>
      <c r="D59" s="59">
        <v>-56469133.119999997</v>
      </c>
      <c r="E59" s="59">
        <v>-23576287.739999998</v>
      </c>
      <c r="F59" s="12">
        <v>0</v>
      </c>
      <c r="G59" s="22">
        <v>44571000</v>
      </c>
    </row>
    <row r="60" spans="1:10" x14ac:dyDescent="0.25">
      <c r="A60" s="22">
        <v>445760</v>
      </c>
      <c r="B60" s="22">
        <v>44576000</v>
      </c>
      <c r="C60" s="81" t="s">
        <v>643</v>
      </c>
      <c r="D60" s="59">
        <v>0</v>
      </c>
      <c r="E60" s="59">
        <v>52454.52</v>
      </c>
      <c r="F60" s="12">
        <v>0</v>
      </c>
      <c r="G60" s="22">
        <v>44571000</v>
      </c>
    </row>
    <row r="61" spans="1:10" x14ac:dyDescent="0.25">
      <c r="A61" s="22">
        <v>445830</v>
      </c>
      <c r="B61" s="22">
        <v>44583000</v>
      </c>
      <c r="C61" s="81" t="s">
        <v>312</v>
      </c>
      <c r="D61" s="59">
        <v>2750458.84</v>
      </c>
      <c r="E61" s="59">
        <v>2432333.33</v>
      </c>
      <c r="F61" s="12">
        <v>1214448</v>
      </c>
      <c r="G61" s="22">
        <v>44581000</v>
      </c>
    </row>
    <row r="62" spans="1:10" x14ac:dyDescent="0.25">
      <c r="A62" s="22">
        <v>445840</v>
      </c>
      <c r="B62" s="22">
        <v>44584000</v>
      </c>
      <c r="C62" s="81" t="s">
        <v>1864</v>
      </c>
      <c r="D62" s="59">
        <v>-10616003.68</v>
      </c>
      <c r="E62" s="59">
        <v>-9907739.1999999993</v>
      </c>
      <c r="F62" s="12">
        <v>0</v>
      </c>
      <c r="G62" s="22">
        <v>44581000</v>
      </c>
    </row>
    <row r="63" spans="1:10" x14ac:dyDescent="0.25">
      <c r="A63" s="22">
        <v>455110</v>
      </c>
      <c r="B63" s="22">
        <v>45511000</v>
      </c>
      <c r="C63" s="81" t="s">
        <v>1865</v>
      </c>
      <c r="D63" s="59">
        <v>0</v>
      </c>
      <c r="E63" s="59">
        <v>-301455758.35000002</v>
      </c>
      <c r="F63" s="12">
        <v>-1108965758.3499999</v>
      </c>
      <c r="G63" s="23">
        <v>45500000</v>
      </c>
    </row>
    <row r="64" spans="1:10" x14ac:dyDescent="0.25">
      <c r="B64" s="22">
        <v>45520000</v>
      </c>
      <c r="C64" s="81" t="s">
        <v>1866</v>
      </c>
      <c r="D64" s="59">
        <v>-2054953758.3499999</v>
      </c>
      <c r="E64" s="59"/>
      <c r="G64" s="22">
        <v>45520000</v>
      </c>
    </row>
    <row r="65" spans="1:7" x14ac:dyDescent="0.25">
      <c r="B65" s="22">
        <v>45530000</v>
      </c>
      <c r="C65" s="81" t="s">
        <v>1867</v>
      </c>
      <c r="D65" s="59">
        <v>-82500000</v>
      </c>
      <c r="E65" s="59"/>
      <c r="G65" s="22">
        <v>45530000</v>
      </c>
    </row>
    <row r="66" spans="1:7" x14ac:dyDescent="0.25">
      <c r="B66" s="22">
        <v>45540000</v>
      </c>
      <c r="C66" s="81" t="s">
        <v>1868</v>
      </c>
      <c r="D66" s="59">
        <v>-227500000</v>
      </c>
      <c r="E66" s="59"/>
      <c r="G66" s="22">
        <v>45540000</v>
      </c>
    </row>
    <row r="67" spans="1:7" x14ac:dyDescent="0.25">
      <c r="B67" s="22">
        <v>45550000</v>
      </c>
      <c r="C67" s="81" t="s">
        <v>314</v>
      </c>
      <c r="D67" s="59">
        <v>-327500000</v>
      </c>
      <c r="E67" s="59"/>
      <c r="G67" s="22">
        <v>45550000</v>
      </c>
    </row>
    <row r="68" spans="1:7" x14ac:dyDescent="0.25">
      <c r="B68" s="22">
        <v>45560000</v>
      </c>
      <c r="C68" s="81" t="s">
        <v>1869</v>
      </c>
      <c r="D68" s="59">
        <v>-76232553</v>
      </c>
      <c r="E68" s="59"/>
      <c r="G68" s="22">
        <v>45550000</v>
      </c>
    </row>
    <row r="69" spans="1:7" x14ac:dyDescent="0.25">
      <c r="A69" s="22">
        <v>466000</v>
      </c>
      <c r="B69" s="22">
        <v>46600000</v>
      </c>
      <c r="C69" s="81" t="s">
        <v>317</v>
      </c>
      <c r="D69" s="59">
        <v>12408190</v>
      </c>
      <c r="E69" s="59">
        <v>9175000</v>
      </c>
      <c r="F69" s="12">
        <v>56813800</v>
      </c>
      <c r="G69" s="22">
        <v>46600000</v>
      </c>
    </row>
    <row r="70" spans="1:7" x14ac:dyDescent="0.25">
      <c r="A70" s="22">
        <v>466100</v>
      </c>
      <c r="B70" s="22">
        <v>46610000</v>
      </c>
      <c r="C70" s="81" t="s">
        <v>123</v>
      </c>
      <c r="D70" s="59">
        <v>-307609218.44</v>
      </c>
      <c r="E70" s="59">
        <v>-32640</v>
      </c>
      <c r="F70" s="12">
        <v>0</v>
      </c>
      <c r="G70" s="18">
        <v>46610000</v>
      </c>
    </row>
    <row r="71" spans="1:7" x14ac:dyDescent="0.25">
      <c r="A71" s="22">
        <v>466100</v>
      </c>
      <c r="B71" s="22">
        <v>46610000</v>
      </c>
      <c r="C71" s="81" t="s">
        <v>113</v>
      </c>
      <c r="D71" s="59"/>
      <c r="E71" s="59">
        <v>-167419936.90000001</v>
      </c>
      <c r="F71" s="12">
        <v>0</v>
      </c>
      <c r="G71" s="18">
        <v>46619000</v>
      </c>
    </row>
    <row r="72" spans="1:7" x14ac:dyDescent="0.25">
      <c r="A72" s="22">
        <v>466100</v>
      </c>
      <c r="B72" s="22">
        <v>46610000</v>
      </c>
      <c r="C72" s="81" t="s">
        <v>122</v>
      </c>
      <c r="D72" s="59"/>
      <c r="E72" s="59">
        <v>-146412160.69999999</v>
      </c>
      <c r="F72" s="12">
        <v>0</v>
      </c>
      <c r="G72" s="18">
        <v>46621000</v>
      </c>
    </row>
    <row r="73" spans="1:7" x14ac:dyDescent="0.25">
      <c r="A73" s="22">
        <v>466100</v>
      </c>
      <c r="B73" s="22">
        <v>46610000</v>
      </c>
      <c r="C73" s="81" t="s">
        <v>126</v>
      </c>
      <c r="D73" s="59"/>
      <c r="E73" s="59">
        <v>-7971037.21</v>
      </c>
      <c r="F73" s="12">
        <v>0</v>
      </c>
      <c r="G73" s="18">
        <v>46634000</v>
      </c>
    </row>
    <row r="74" spans="1:7" x14ac:dyDescent="0.25">
      <c r="A74" s="22">
        <v>467100</v>
      </c>
      <c r="B74" s="22">
        <v>46710000</v>
      </c>
      <c r="C74" s="81" t="s">
        <v>9</v>
      </c>
      <c r="D74" s="59">
        <v>0</v>
      </c>
      <c r="E74" s="59"/>
      <c r="F74" s="12">
        <v>-50000000</v>
      </c>
      <c r="G74" s="18">
        <v>46711000</v>
      </c>
    </row>
    <row r="75" spans="1:7" x14ac:dyDescent="0.25">
      <c r="A75" s="22">
        <v>467000</v>
      </c>
      <c r="B75" s="22">
        <v>46700000</v>
      </c>
      <c r="C75" s="81" t="s">
        <v>137</v>
      </c>
      <c r="D75" s="59">
        <v>-79000000</v>
      </c>
      <c r="E75" s="59">
        <v>-250000000</v>
      </c>
      <c r="F75" s="12">
        <v>0</v>
      </c>
      <c r="G75" s="18">
        <v>46720000</v>
      </c>
    </row>
    <row r="76" spans="1:7" x14ac:dyDescent="0.25">
      <c r="A76" s="22">
        <v>467000</v>
      </c>
      <c r="B76" s="22">
        <v>46700000</v>
      </c>
      <c r="C76" s="81" t="s">
        <v>1870</v>
      </c>
      <c r="D76" s="59"/>
      <c r="E76" s="59">
        <v>50000000</v>
      </c>
      <c r="F76" s="12">
        <v>0</v>
      </c>
      <c r="G76" s="18">
        <v>46726000</v>
      </c>
    </row>
    <row r="77" spans="1:7" x14ac:dyDescent="0.25">
      <c r="B77" s="22">
        <v>46800000</v>
      </c>
      <c r="C77" s="81" t="s">
        <v>127</v>
      </c>
      <c r="D77" s="59">
        <v>-54906449.530000001</v>
      </c>
      <c r="E77" s="59"/>
      <c r="G77" s="22">
        <v>46800000</v>
      </c>
    </row>
    <row r="78" spans="1:7" x14ac:dyDescent="0.25">
      <c r="B78" s="22">
        <v>46800000</v>
      </c>
      <c r="C78" s="81" t="s">
        <v>1871</v>
      </c>
      <c r="D78" s="59"/>
      <c r="E78" s="59"/>
      <c r="G78" s="22">
        <v>46800000</v>
      </c>
    </row>
    <row r="79" spans="1:7" x14ac:dyDescent="0.25">
      <c r="B79" s="22">
        <v>46800000</v>
      </c>
      <c r="C79" s="81" t="s">
        <v>113</v>
      </c>
      <c r="D79" s="59"/>
      <c r="E79" s="59"/>
      <c r="G79" s="22">
        <v>46800000</v>
      </c>
    </row>
    <row r="80" spans="1:7" x14ac:dyDescent="0.25">
      <c r="B80" s="22">
        <v>46800000</v>
      </c>
      <c r="C80" s="81" t="s">
        <v>118</v>
      </c>
      <c r="D80" s="59"/>
      <c r="E80" s="59"/>
      <c r="G80" s="22">
        <v>46800000</v>
      </c>
    </row>
    <row r="81" spans="1:7" x14ac:dyDescent="0.25">
      <c r="B81" s="22">
        <v>46800000</v>
      </c>
      <c r="C81" s="81" t="s">
        <v>122</v>
      </c>
      <c r="D81" s="59"/>
      <c r="E81" s="59"/>
      <c r="G81" s="22">
        <v>46800000</v>
      </c>
    </row>
    <row r="82" spans="1:7" x14ac:dyDescent="0.25">
      <c r="B82" s="22">
        <v>46800000</v>
      </c>
      <c r="C82" s="81" t="s">
        <v>1872</v>
      </c>
      <c r="D82" s="59"/>
      <c r="E82" s="59"/>
      <c r="G82" s="22">
        <v>46800000</v>
      </c>
    </row>
    <row r="83" spans="1:7" x14ac:dyDescent="0.25">
      <c r="A83" s="22">
        <v>471000</v>
      </c>
      <c r="B83" s="22">
        <v>47100000</v>
      </c>
      <c r="C83" s="81" t="s">
        <v>157</v>
      </c>
      <c r="D83" s="59">
        <v>883000</v>
      </c>
      <c r="E83" s="59">
        <v>0</v>
      </c>
      <c r="F83" s="12">
        <v>0</v>
      </c>
      <c r="G83" s="22">
        <v>47100000</v>
      </c>
    </row>
    <row r="84" spans="1:7" x14ac:dyDescent="0.25">
      <c r="B84" s="22">
        <v>48700000</v>
      </c>
      <c r="C84" s="81" t="s">
        <v>1873</v>
      </c>
      <c r="D84" s="59">
        <v>-1125000000</v>
      </c>
      <c r="E84" s="59"/>
      <c r="G84" s="22">
        <v>48700000</v>
      </c>
    </row>
    <row r="85" spans="1:7" x14ac:dyDescent="0.25">
      <c r="A85" s="22">
        <v>511100</v>
      </c>
      <c r="B85" s="22">
        <v>51110000</v>
      </c>
      <c r="C85" s="81" t="s">
        <v>1326</v>
      </c>
      <c r="D85" s="59">
        <v>16451712</v>
      </c>
      <c r="E85" s="59">
        <v>0</v>
      </c>
      <c r="F85" s="12">
        <v>0</v>
      </c>
      <c r="G85" s="22">
        <v>51110000</v>
      </c>
    </row>
    <row r="86" spans="1:7" x14ac:dyDescent="0.25">
      <c r="A86" s="22">
        <v>511400</v>
      </c>
      <c r="B86" s="22">
        <v>51140000</v>
      </c>
      <c r="C86" s="81" t="s">
        <v>1336</v>
      </c>
      <c r="D86" s="59">
        <v>10299770</v>
      </c>
      <c r="E86" s="59">
        <v>0</v>
      </c>
      <c r="F86" s="12">
        <v>0</v>
      </c>
      <c r="G86" s="22">
        <v>51110000</v>
      </c>
    </row>
    <row r="87" spans="1:7" x14ac:dyDescent="0.25">
      <c r="B87" s="22">
        <v>51127000</v>
      </c>
      <c r="C87" s="81" t="s">
        <v>1874</v>
      </c>
      <c r="D87" s="59">
        <v>-126898778.54000001</v>
      </c>
      <c r="E87" s="59"/>
      <c r="G87" s="22">
        <v>51110000</v>
      </c>
    </row>
    <row r="88" spans="1:7" x14ac:dyDescent="0.25">
      <c r="A88" s="22">
        <v>512110</v>
      </c>
      <c r="B88" s="22">
        <v>51211000</v>
      </c>
      <c r="C88" s="81" t="s">
        <v>1339</v>
      </c>
      <c r="D88" s="59">
        <v>40788520.719999999</v>
      </c>
      <c r="E88" s="59">
        <v>45214747.349999897</v>
      </c>
      <c r="F88" s="12">
        <v>35282021.210000001</v>
      </c>
      <c r="G88" s="22">
        <v>51211000</v>
      </c>
    </row>
    <row r="89" spans="1:7" x14ac:dyDescent="0.25">
      <c r="B89" s="22">
        <v>51221000</v>
      </c>
      <c r="C89" s="81" t="s">
        <v>1875</v>
      </c>
      <c r="D89" s="59">
        <v>92313214.099999994</v>
      </c>
      <c r="E89" s="59"/>
      <c r="G89" s="22">
        <v>51221000</v>
      </c>
    </row>
    <row r="90" spans="1:7" x14ac:dyDescent="0.25">
      <c r="B90" s="22">
        <v>51800000</v>
      </c>
      <c r="C90" s="81" t="s">
        <v>1876</v>
      </c>
      <c r="D90" s="59">
        <v>-1298528.9099999999</v>
      </c>
      <c r="E90" s="59"/>
      <c r="G90" s="22">
        <v>51800000</v>
      </c>
    </row>
    <row r="91" spans="1:7" x14ac:dyDescent="0.25">
      <c r="A91" s="22">
        <v>530000</v>
      </c>
      <c r="B91" s="22">
        <v>53000000</v>
      </c>
      <c r="C91" s="81" t="s">
        <v>1877</v>
      </c>
      <c r="D91" s="59">
        <v>2764397.42</v>
      </c>
      <c r="E91" s="59">
        <v>3434346</v>
      </c>
      <c r="F91" s="12">
        <v>0</v>
      </c>
      <c r="G91" s="22">
        <v>53100000</v>
      </c>
    </row>
    <row r="92" spans="1:7" x14ac:dyDescent="0.25">
      <c r="A92" s="22">
        <v>531000</v>
      </c>
      <c r="B92" s="22">
        <v>53100000</v>
      </c>
      <c r="C92" s="81" t="s">
        <v>160</v>
      </c>
      <c r="D92" s="59">
        <v>-21.2</v>
      </c>
      <c r="E92" s="59">
        <v>38203.800000000097</v>
      </c>
      <c r="F92" s="12">
        <v>931.8</v>
      </c>
      <c r="G92" s="22">
        <v>53100000</v>
      </c>
    </row>
    <row r="93" spans="1:7" x14ac:dyDescent="0.25">
      <c r="B93" s="22">
        <v>53500000</v>
      </c>
      <c r="C93" s="81" t="s">
        <v>1878</v>
      </c>
      <c r="D93" s="59">
        <v>1891619.5</v>
      </c>
      <c r="E93" s="59"/>
      <c r="G93" s="22">
        <v>53500000</v>
      </c>
    </row>
    <row r="94" spans="1:7" x14ac:dyDescent="0.25">
      <c r="A94" s="22">
        <v>580000</v>
      </c>
      <c r="B94" s="22">
        <v>58000000</v>
      </c>
      <c r="C94" s="81" t="s">
        <v>163</v>
      </c>
      <c r="D94" s="59">
        <v>0</v>
      </c>
      <c r="E94" s="59">
        <v>0</v>
      </c>
      <c r="F94" s="12">
        <v>0</v>
      </c>
      <c r="G94" s="22">
        <v>58000000</v>
      </c>
    </row>
    <row r="95" spans="1:7" x14ac:dyDescent="0.25">
      <c r="B95" s="22">
        <v>60204000</v>
      </c>
      <c r="C95" s="81" t="s">
        <v>1879</v>
      </c>
      <c r="D95" s="59">
        <v>9027749.5899999999</v>
      </c>
      <c r="E95" s="59"/>
      <c r="G95" s="22">
        <v>60204000</v>
      </c>
    </row>
    <row r="96" spans="1:7" x14ac:dyDescent="0.25">
      <c r="A96" s="22">
        <v>606010</v>
      </c>
      <c r="B96" s="22">
        <v>60601000</v>
      </c>
      <c r="C96" s="81" t="s">
        <v>164</v>
      </c>
      <c r="D96" s="59">
        <v>41837305.609999999</v>
      </c>
      <c r="E96" s="59">
        <v>7557244.1399999997</v>
      </c>
      <c r="F96" s="12">
        <v>441079.2</v>
      </c>
      <c r="G96" s="22">
        <v>60600000</v>
      </c>
    </row>
    <row r="97" spans="1:7" x14ac:dyDescent="0.25">
      <c r="A97" s="22">
        <v>606020</v>
      </c>
      <c r="B97" s="22">
        <v>60602000</v>
      </c>
      <c r="C97" s="81" t="s">
        <v>165</v>
      </c>
      <c r="D97" s="59">
        <v>20817</v>
      </c>
      <c r="E97" s="59">
        <v>306000</v>
      </c>
      <c r="F97" s="12">
        <v>51000</v>
      </c>
      <c r="G97" s="22">
        <v>60600000</v>
      </c>
    </row>
    <row r="98" spans="1:7" x14ac:dyDescent="0.25">
      <c r="A98" s="22">
        <v>606050</v>
      </c>
      <c r="B98" s="22">
        <v>60605000</v>
      </c>
      <c r="C98" s="81" t="s">
        <v>167</v>
      </c>
      <c r="D98" s="59">
        <v>36047016.579999998</v>
      </c>
      <c r="E98" s="59">
        <v>3967629.86</v>
      </c>
      <c r="F98" s="12">
        <v>405000</v>
      </c>
      <c r="G98" s="22">
        <v>60600000</v>
      </c>
    </row>
    <row r="99" spans="1:7" x14ac:dyDescent="0.25">
      <c r="A99" s="22">
        <v>606080</v>
      </c>
      <c r="B99" s="22">
        <v>60608000</v>
      </c>
      <c r="C99" s="81" t="s">
        <v>169</v>
      </c>
      <c r="D99" s="59">
        <v>1412310.34</v>
      </c>
      <c r="E99" s="59">
        <v>27500</v>
      </c>
      <c r="F99" s="12">
        <v>0</v>
      </c>
      <c r="G99" s="22">
        <v>60600000</v>
      </c>
    </row>
    <row r="100" spans="1:7" x14ac:dyDescent="0.25">
      <c r="A100" s="22">
        <v>606090</v>
      </c>
      <c r="B100" s="22">
        <v>60609000</v>
      </c>
      <c r="C100" s="81" t="s">
        <v>170</v>
      </c>
      <c r="D100" s="59">
        <v>520550</v>
      </c>
      <c r="E100" s="59">
        <v>178804</v>
      </c>
      <c r="F100" s="12">
        <v>0</v>
      </c>
      <c r="G100" s="22">
        <v>60600000</v>
      </c>
    </row>
    <row r="101" spans="1:7" x14ac:dyDescent="0.25">
      <c r="B101" s="22">
        <v>60604000</v>
      </c>
      <c r="C101" s="81" t="s">
        <v>1880</v>
      </c>
      <c r="D101" s="59">
        <v>510654</v>
      </c>
      <c r="E101" s="59"/>
      <c r="G101" s="22">
        <v>60604000</v>
      </c>
    </row>
    <row r="102" spans="1:7" x14ac:dyDescent="0.25">
      <c r="B102" s="22">
        <v>60606000</v>
      </c>
      <c r="C102" s="81" t="s">
        <v>1881</v>
      </c>
      <c r="D102" s="59">
        <v>205116</v>
      </c>
      <c r="E102" s="59"/>
      <c r="G102" s="22">
        <v>60606000</v>
      </c>
    </row>
    <row r="103" spans="1:7" x14ac:dyDescent="0.25">
      <c r="B103" s="22">
        <v>60607000</v>
      </c>
      <c r="C103" s="81" t="s">
        <v>1882</v>
      </c>
      <c r="D103" s="59">
        <v>505215</v>
      </c>
      <c r="E103" s="59"/>
      <c r="G103" s="22">
        <v>60607000</v>
      </c>
    </row>
    <row r="104" spans="1:7" x14ac:dyDescent="0.25">
      <c r="B104" s="22">
        <v>60680000</v>
      </c>
      <c r="C104" s="81" t="s">
        <v>1883</v>
      </c>
      <c r="D104" s="59">
        <v>35833333.329999998</v>
      </c>
      <c r="E104" s="59"/>
      <c r="G104" s="22">
        <v>60680000</v>
      </c>
    </row>
    <row r="105" spans="1:7" x14ac:dyDescent="0.25">
      <c r="A105" s="22">
        <v>611000</v>
      </c>
      <c r="B105" s="22">
        <v>61100000</v>
      </c>
      <c r="C105" s="81" t="s">
        <v>172</v>
      </c>
      <c r="D105" s="59">
        <v>22307508.5</v>
      </c>
      <c r="E105" s="59">
        <v>7971037.21</v>
      </c>
      <c r="F105" s="12">
        <v>0</v>
      </c>
      <c r="G105" s="22">
        <v>61100000</v>
      </c>
    </row>
    <row r="106" spans="1:7" x14ac:dyDescent="0.25">
      <c r="A106" s="22">
        <v>613010</v>
      </c>
      <c r="B106" s="22">
        <v>61301000</v>
      </c>
      <c r="C106" s="81" t="s">
        <v>1884</v>
      </c>
      <c r="D106" s="59">
        <v>119137887.5</v>
      </c>
      <c r="E106" s="59"/>
      <c r="F106" s="90">
        <v>180000</v>
      </c>
      <c r="G106" s="22">
        <v>61300000</v>
      </c>
    </row>
    <row r="107" spans="1:7" x14ac:dyDescent="0.25">
      <c r="B107" s="22">
        <v>61300000</v>
      </c>
      <c r="C107" s="81" t="s">
        <v>1885</v>
      </c>
      <c r="D107" s="59">
        <v>1003557</v>
      </c>
      <c r="E107" s="59"/>
      <c r="G107" s="22">
        <v>61300000</v>
      </c>
    </row>
    <row r="108" spans="1:7" x14ac:dyDescent="0.25">
      <c r="B108" s="22">
        <v>61302000</v>
      </c>
      <c r="C108" s="81" t="s">
        <v>1886</v>
      </c>
      <c r="D108" s="59">
        <v>26784267.440000001</v>
      </c>
      <c r="E108" s="59"/>
      <c r="G108" s="22">
        <v>61302000</v>
      </c>
    </row>
    <row r="109" spans="1:7" x14ac:dyDescent="0.25">
      <c r="A109" s="22">
        <v>615010</v>
      </c>
      <c r="B109" s="22">
        <v>61501000</v>
      </c>
      <c r="C109" s="81" t="s">
        <v>1401</v>
      </c>
      <c r="D109" s="59">
        <v>57637542.75</v>
      </c>
      <c r="E109" s="59">
        <v>1995000</v>
      </c>
      <c r="F109" s="12">
        <v>0</v>
      </c>
      <c r="G109" s="22">
        <v>61500000</v>
      </c>
    </row>
    <row r="110" spans="1:7" x14ac:dyDescent="0.25">
      <c r="A110" s="22">
        <v>615011</v>
      </c>
      <c r="B110" s="22">
        <v>61501100</v>
      </c>
      <c r="C110" s="81" t="s">
        <v>1887</v>
      </c>
      <c r="D110" s="59">
        <v>34018094.899999999</v>
      </c>
      <c r="E110" s="59">
        <v>2202358.21</v>
      </c>
      <c r="F110" s="12">
        <v>0</v>
      </c>
      <c r="G110" s="22">
        <v>61500000</v>
      </c>
    </row>
    <row r="111" spans="1:7" x14ac:dyDescent="0.25">
      <c r="A111" s="22">
        <v>615012</v>
      </c>
      <c r="B111" s="22">
        <v>61501200</v>
      </c>
      <c r="C111" s="81" t="s">
        <v>1888</v>
      </c>
      <c r="D111" s="59">
        <v>1077333.3999999999</v>
      </c>
      <c r="E111" s="59">
        <v>2781742.73</v>
      </c>
      <c r="F111" s="12">
        <v>0</v>
      </c>
      <c r="G111" s="22">
        <v>61500000</v>
      </c>
    </row>
    <row r="112" spans="1:7" x14ac:dyDescent="0.25">
      <c r="A112" s="22">
        <v>615013</v>
      </c>
      <c r="B112" s="22">
        <v>61501300</v>
      </c>
      <c r="C112" s="81" t="s">
        <v>1889</v>
      </c>
      <c r="D112" s="59">
        <v>1316705.17</v>
      </c>
      <c r="E112" s="59">
        <v>3353350</v>
      </c>
      <c r="F112" s="12">
        <v>0</v>
      </c>
      <c r="G112" s="22">
        <v>61500000</v>
      </c>
    </row>
    <row r="113" spans="1:7" x14ac:dyDescent="0.25">
      <c r="B113" s="22">
        <v>61500000</v>
      </c>
      <c r="C113" s="81" t="s">
        <v>1890</v>
      </c>
      <c r="D113" s="59">
        <v>5722935.8399999999</v>
      </c>
      <c r="E113" s="59"/>
      <c r="G113" s="22">
        <v>61500000</v>
      </c>
    </row>
    <row r="114" spans="1:7" x14ac:dyDescent="0.25">
      <c r="B114" s="22">
        <v>61501400</v>
      </c>
      <c r="C114" s="81" t="s">
        <v>1891</v>
      </c>
      <c r="D114" s="59">
        <v>1098144</v>
      </c>
      <c r="E114" s="59"/>
      <c r="G114" s="22">
        <v>61501400</v>
      </c>
    </row>
    <row r="115" spans="1:7" x14ac:dyDescent="0.25">
      <c r="B115" s="22">
        <v>61502000</v>
      </c>
      <c r="C115" s="81" t="s">
        <v>180</v>
      </c>
      <c r="D115" s="59">
        <v>11389</v>
      </c>
      <c r="E115" s="59"/>
      <c r="G115" s="22">
        <v>61502000</v>
      </c>
    </row>
    <row r="116" spans="1:7" x14ac:dyDescent="0.25">
      <c r="B116" s="22">
        <v>61503000</v>
      </c>
      <c r="C116" s="81" t="s">
        <v>1892</v>
      </c>
      <c r="D116" s="59">
        <v>2013591</v>
      </c>
      <c r="E116" s="59"/>
      <c r="G116" s="22">
        <v>61503000</v>
      </c>
    </row>
    <row r="117" spans="1:7" x14ac:dyDescent="0.25">
      <c r="B117" s="22">
        <v>61520000</v>
      </c>
      <c r="C117" s="81" t="s">
        <v>1403</v>
      </c>
      <c r="D117" s="59">
        <v>150000</v>
      </c>
      <c r="E117" s="59"/>
      <c r="G117" s="22">
        <v>61520000</v>
      </c>
    </row>
    <row r="118" spans="1:7" x14ac:dyDescent="0.25">
      <c r="B118" s="22">
        <v>61560000</v>
      </c>
      <c r="C118" s="81" t="s">
        <v>1893</v>
      </c>
      <c r="D118" s="59">
        <v>138702</v>
      </c>
      <c r="E118" s="59"/>
      <c r="G118" s="22">
        <v>61560000</v>
      </c>
    </row>
    <row r="119" spans="1:7" x14ac:dyDescent="0.25">
      <c r="B119" s="22">
        <v>61601000</v>
      </c>
      <c r="C119" s="81" t="s">
        <v>1894</v>
      </c>
      <c r="D119" s="59">
        <v>25</v>
      </c>
      <c r="E119" s="59"/>
      <c r="G119" s="22">
        <v>61601000</v>
      </c>
    </row>
    <row r="120" spans="1:7" x14ac:dyDescent="0.25">
      <c r="B120" s="22">
        <v>61602000</v>
      </c>
      <c r="C120" s="81" t="s">
        <v>1895</v>
      </c>
      <c r="D120" s="59">
        <v>28283115</v>
      </c>
      <c r="E120" s="59"/>
      <c r="G120" s="22">
        <v>61602000</v>
      </c>
    </row>
    <row r="121" spans="1:7" x14ac:dyDescent="0.25">
      <c r="B121" s="22">
        <v>61604000</v>
      </c>
      <c r="C121" s="81" t="s">
        <v>1896</v>
      </c>
      <c r="D121" s="59">
        <v>16047</v>
      </c>
      <c r="E121" s="59"/>
      <c r="G121" s="22">
        <v>61604000</v>
      </c>
    </row>
    <row r="122" spans="1:7" x14ac:dyDescent="0.25">
      <c r="A122" s="22">
        <v>617000</v>
      </c>
      <c r="B122" s="22">
        <v>61700000</v>
      </c>
      <c r="C122" s="81" t="s">
        <v>744</v>
      </c>
      <c r="D122" s="59">
        <v>0</v>
      </c>
      <c r="E122" s="59">
        <v>150000</v>
      </c>
      <c r="F122" s="12">
        <v>0</v>
      </c>
      <c r="G122" s="23">
        <v>61700000</v>
      </c>
    </row>
    <row r="123" spans="1:7" x14ac:dyDescent="0.25">
      <c r="A123" s="22">
        <v>618020</v>
      </c>
      <c r="B123" s="22">
        <v>61802000</v>
      </c>
      <c r="C123" s="81" t="s">
        <v>185</v>
      </c>
      <c r="D123" s="59">
        <v>8068</v>
      </c>
      <c r="E123" s="59">
        <v>18000</v>
      </c>
      <c r="F123" s="12">
        <v>9500</v>
      </c>
      <c r="G123" s="22">
        <v>61800000</v>
      </c>
    </row>
    <row r="124" spans="1:7" x14ac:dyDescent="0.25">
      <c r="B124" s="22">
        <v>61800000</v>
      </c>
      <c r="C124" s="81" t="s">
        <v>1897</v>
      </c>
      <c r="D124" s="59">
        <v>1800</v>
      </c>
      <c r="E124" s="59"/>
      <c r="G124" s="22">
        <v>61800000</v>
      </c>
    </row>
    <row r="125" spans="1:7" x14ac:dyDescent="0.25">
      <c r="B125" s="22">
        <v>61801000</v>
      </c>
      <c r="C125" s="81" t="s">
        <v>1898</v>
      </c>
      <c r="D125" s="59">
        <v>16679</v>
      </c>
      <c r="E125" s="59"/>
      <c r="G125" s="22">
        <v>61801000</v>
      </c>
    </row>
    <row r="126" spans="1:7" x14ac:dyDescent="0.25">
      <c r="A126" s="22">
        <v>621000</v>
      </c>
      <c r="B126" s="22">
        <v>62100000</v>
      </c>
      <c r="C126" s="81" t="s">
        <v>1406</v>
      </c>
      <c r="D126" s="59">
        <v>62294796.57</v>
      </c>
      <c r="E126" s="59">
        <v>12736842.109999999</v>
      </c>
      <c r="F126" s="12">
        <v>78000</v>
      </c>
      <c r="G126" s="22">
        <v>62100000</v>
      </c>
    </row>
    <row r="127" spans="1:7" x14ac:dyDescent="0.25">
      <c r="A127" s="22">
        <v>621010</v>
      </c>
      <c r="B127" s="22">
        <v>62101000</v>
      </c>
      <c r="C127" s="81" t="s">
        <v>423</v>
      </c>
      <c r="D127" s="59">
        <v>10508253.17</v>
      </c>
      <c r="E127" s="59">
        <v>9380456.4299999997</v>
      </c>
      <c r="F127" s="12">
        <v>0</v>
      </c>
      <c r="G127" s="22">
        <v>62100000</v>
      </c>
    </row>
    <row r="128" spans="1:7" x14ac:dyDescent="0.25">
      <c r="A128" s="22">
        <v>621020</v>
      </c>
      <c r="B128" s="22">
        <v>62102000</v>
      </c>
      <c r="C128" s="81" t="s">
        <v>1407</v>
      </c>
      <c r="D128" s="59">
        <v>0</v>
      </c>
      <c r="E128" s="59">
        <v>0</v>
      </c>
      <c r="F128" s="12">
        <v>0</v>
      </c>
      <c r="G128" s="22">
        <v>62100000</v>
      </c>
    </row>
    <row r="129" spans="1:7" x14ac:dyDescent="0.25">
      <c r="B129" s="22">
        <v>62103000</v>
      </c>
      <c r="C129" s="81" t="s">
        <v>188</v>
      </c>
      <c r="D129" s="59">
        <v>10923</v>
      </c>
      <c r="E129" s="59"/>
      <c r="G129" s="22">
        <v>62103000</v>
      </c>
    </row>
    <row r="130" spans="1:7" x14ac:dyDescent="0.25">
      <c r="B130" s="22">
        <v>62140000</v>
      </c>
      <c r="C130" s="81" t="s">
        <v>1899</v>
      </c>
      <c r="D130" s="59">
        <v>27692752</v>
      </c>
      <c r="E130" s="59"/>
      <c r="G130" s="22">
        <v>62103000</v>
      </c>
    </row>
    <row r="131" spans="1:7" x14ac:dyDescent="0.25">
      <c r="A131" s="22">
        <v>622010</v>
      </c>
      <c r="B131" s="22">
        <v>62201000</v>
      </c>
      <c r="C131" s="81" t="s">
        <v>1408</v>
      </c>
      <c r="D131" s="59">
        <v>0</v>
      </c>
      <c r="E131" s="59">
        <v>500000</v>
      </c>
      <c r="F131" s="12">
        <v>0</v>
      </c>
      <c r="G131" s="22">
        <v>62200000</v>
      </c>
    </row>
    <row r="132" spans="1:7" x14ac:dyDescent="0.25">
      <c r="A132" s="22">
        <v>622030</v>
      </c>
      <c r="B132" s="22">
        <v>62203000</v>
      </c>
      <c r="C132" s="81" t="s">
        <v>190</v>
      </c>
      <c r="D132" s="59">
        <v>141327351</v>
      </c>
      <c r="E132" s="59">
        <v>22851339</v>
      </c>
      <c r="F132" s="12">
        <v>0</v>
      </c>
      <c r="G132" s="22">
        <v>62200000</v>
      </c>
    </row>
    <row r="133" spans="1:7" x14ac:dyDescent="0.25">
      <c r="A133" s="22">
        <v>622600</v>
      </c>
      <c r="B133" s="22">
        <v>62260000</v>
      </c>
      <c r="C133" s="81" t="s">
        <v>1900</v>
      </c>
      <c r="D133" s="59">
        <v>7634201</v>
      </c>
      <c r="E133" s="59"/>
      <c r="F133" s="90">
        <v>7568000</v>
      </c>
      <c r="G133" s="22">
        <v>62200000</v>
      </c>
    </row>
    <row r="134" spans="1:7" x14ac:dyDescent="0.25">
      <c r="B134" s="22">
        <v>62202000</v>
      </c>
      <c r="C134" s="81" t="s">
        <v>1901</v>
      </c>
      <c r="D134" s="59">
        <v>10064729</v>
      </c>
      <c r="E134" s="59"/>
      <c r="G134" s="22">
        <v>62202000</v>
      </c>
    </row>
    <row r="135" spans="1:7" x14ac:dyDescent="0.25">
      <c r="B135" s="22">
        <v>62300000</v>
      </c>
      <c r="C135" s="81" t="s">
        <v>1902</v>
      </c>
      <c r="D135" s="59">
        <v>671559</v>
      </c>
      <c r="E135" s="59"/>
      <c r="G135" s="22">
        <v>62300000</v>
      </c>
    </row>
    <row r="136" spans="1:7" x14ac:dyDescent="0.25">
      <c r="B136" s="22">
        <v>62301000</v>
      </c>
      <c r="C136" s="81" t="s">
        <v>1903</v>
      </c>
      <c r="D136" s="59">
        <v>1534473</v>
      </c>
      <c r="E136" s="59"/>
      <c r="G136" s="22">
        <v>62301000</v>
      </c>
    </row>
    <row r="137" spans="1:7" x14ac:dyDescent="0.25">
      <c r="B137" s="22">
        <v>62302000</v>
      </c>
      <c r="C137" s="81" t="s">
        <v>1904</v>
      </c>
      <c r="D137" s="59">
        <v>285456</v>
      </c>
      <c r="E137" s="59"/>
      <c r="G137" s="22">
        <v>62302000</v>
      </c>
    </row>
    <row r="138" spans="1:7" x14ac:dyDescent="0.25">
      <c r="B138" s="22">
        <v>62303000</v>
      </c>
      <c r="C138" s="81" t="s">
        <v>1905</v>
      </c>
      <c r="D138" s="59">
        <v>2763955</v>
      </c>
      <c r="E138" s="59"/>
      <c r="G138" s="22">
        <v>62303000</v>
      </c>
    </row>
    <row r="139" spans="1:7" x14ac:dyDescent="0.25">
      <c r="A139" s="22">
        <v>624000</v>
      </c>
      <c r="B139" s="22">
        <v>62400000</v>
      </c>
      <c r="C139" s="81" t="s">
        <v>1906</v>
      </c>
      <c r="D139" s="59">
        <v>150000</v>
      </c>
      <c r="E139" s="59"/>
      <c r="F139" s="90">
        <v>700000</v>
      </c>
      <c r="G139" s="22">
        <v>62401000</v>
      </c>
    </row>
    <row r="140" spans="1:7" x14ac:dyDescent="0.25">
      <c r="B140" s="22">
        <v>62500000</v>
      </c>
      <c r="C140" s="81" t="s">
        <v>1907</v>
      </c>
      <c r="D140" s="59">
        <v>2994514</v>
      </c>
      <c r="E140" s="59"/>
      <c r="G140" s="22">
        <v>62500000</v>
      </c>
    </row>
    <row r="141" spans="1:7" x14ac:dyDescent="0.25">
      <c r="A141" s="22">
        <v>625010</v>
      </c>
      <c r="B141" s="22">
        <v>62501000</v>
      </c>
      <c r="C141" s="81" t="s">
        <v>1908</v>
      </c>
      <c r="D141" s="59">
        <v>56346</v>
      </c>
      <c r="E141" s="59"/>
      <c r="F141" s="90">
        <v>9229900</v>
      </c>
      <c r="G141" s="22">
        <v>62501000</v>
      </c>
    </row>
    <row r="142" spans="1:7" x14ac:dyDescent="0.25">
      <c r="A142" s="22">
        <v>625060</v>
      </c>
      <c r="B142" s="22">
        <v>62506000</v>
      </c>
      <c r="C142" s="81" t="s">
        <v>200</v>
      </c>
      <c r="D142" s="59">
        <v>292351</v>
      </c>
      <c r="E142" s="59">
        <v>100000</v>
      </c>
      <c r="F142" s="12">
        <v>50000</v>
      </c>
      <c r="G142" s="22">
        <v>62501000</v>
      </c>
    </row>
    <row r="143" spans="1:7" x14ac:dyDescent="0.25">
      <c r="A143" s="22">
        <v>625070</v>
      </c>
      <c r="B143" s="22">
        <v>62507000</v>
      </c>
      <c r="C143" s="81" t="s">
        <v>201</v>
      </c>
      <c r="D143" s="59">
        <v>946361</v>
      </c>
      <c r="E143" s="59">
        <v>64464</v>
      </c>
      <c r="F143" s="12">
        <v>827000</v>
      </c>
      <c r="G143" s="22">
        <v>62501000</v>
      </c>
    </row>
    <row r="144" spans="1:7" x14ac:dyDescent="0.25">
      <c r="B144" s="22">
        <v>62503000</v>
      </c>
      <c r="C144" s="81" t="s">
        <v>1909</v>
      </c>
      <c r="D144" s="59">
        <v>161721</v>
      </c>
      <c r="E144" s="59"/>
      <c r="G144" s="22">
        <v>62503000</v>
      </c>
    </row>
    <row r="145" spans="1:7" x14ac:dyDescent="0.25">
      <c r="B145" s="22">
        <v>62504000</v>
      </c>
      <c r="C145" s="81" t="s">
        <v>1910</v>
      </c>
      <c r="D145" s="59">
        <v>750274</v>
      </c>
      <c r="E145" s="59"/>
      <c r="G145" s="22">
        <v>62504000</v>
      </c>
    </row>
    <row r="146" spans="1:7" x14ac:dyDescent="0.25">
      <c r="B146" s="22">
        <v>62505000</v>
      </c>
      <c r="C146" s="81" t="s">
        <v>1911</v>
      </c>
      <c r="D146" s="59">
        <v>2808500.02</v>
      </c>
      <c r="E146" s="59"/>
      <c r="G146" s="22">
        <v>62505000</v>
      </c>
    </row>
    <row r="147" spans="1:7" x14ac:dyDescent="0.25">
      <c r="B147" s="22">
        <v>62508000</v>
      </c>
      <c r="C147" s="81" t="s">
        <v>1912</v>
      </c>
      <c r="D147" s="59">
        <v>500</v>
      </c>
      <c r="E147" s="59"/>
      <c r="G147" s="22">
        <v>62508000</v>
      </c>
    </row>
    <row r="148" spans="1:7" x14ac:dyDescent="0.25">
      <c r="A148" s="22">
        <v>626040</v>
      </c>
      <c r="B148" s="22">
        <v>62604000</v>
      </c>
      <c r="C148" s="81" t="s">
        <v>204</v>
      </c>
      <c r="D148" s="59">
        <v>138942</v>
      </c>
      <c r="E148" s="59">
        <v>91408</v>
      </c>
      <c r="F148" s="12">
        <v>75340</v>
      </c>
      <c r="G148" s="22">
        <v>62601000</v>
      </c>
    </row>
    <row r="149" spans="1:7" x14ac:dyDescent="0.25">
      <c r="A149" s="22">
        <v>626070</v>
      </c>
      <c r="B149" s="22">
        <v>62607000</v>
      </c>
      <c r="C149" s="81" t="s">
        <v>1913</v>
      </c>
      <c r="D149" s="59">
        <v>908347</v>
      </c>
      <c r="E149" s="59">
        <v>5625000</v>
      </c>
      <c r="F149" s="12">
        <v>0</v>
      </c>
      <c r="G149" s="22">
        <v>62601000</v>
      </c>
    </row>
    <row r="150" spans="1:7" x14ac:dyDescent="0.25">
      <c r="A150" s="22">
        <v>626080</v>
      </c>
      <c r="B150" s="22">
        <v>62608000</v>
      </c>
      <c r="C150" s="81" t="s">
        <v>206</v>
      </c>
      <c r="D150" s="59">
        <v>2623</v>
      </c>
      <c r="E150" s="59">
        <v>1800000</v>
      </c>
      <c r="F150" s="12">
        <v>0</v>
      </c>
      <c r="G150" s="22">
        <v>62601000</v>
      </c>
    </row>
    <row r="151" spans="1:7" x14ac:dyDescent="0.25">
      <c r="A151" s="22">
        <v>626200</v>
      </c>
      <c r="B151" s="22">
        <v>62620000</v>
      </c>
      <c r="C151" s="81" t="s">
        <v>1914</v>
      </c>
      <c r="D151" s="59">
        <v>0</v>
      </c>
      <c r="E151" s="59">
        <v>10000</v>
      </c>
      <c r="F151" s="12">
        <v>0</v>
      </c>
      <c r="G151" s="22">
        <v>62601000</v>
      </c>
    </row>
    <row r="152" spans="1:7" x14ac:dyDescent="0.25">
      <c r="B152" s="22">
        <v>62602000</v>
      </c>
      <c r="C152" s="81" t="s">
        <v>1915</v>
      </c>
      <c r="D152" s="59">
        <v>85248</v>
      </c>
      <c r="E152" s="59"/>
      <c r="G152" s="22">
        <v>62602000</v>
      </c>
    </row>
    <row r="153" spans="1:7" x14ac:dyDescent="0.25">
      <c r="B153" s="22">
        <v>62603000</v>
      </c>
      <c r="C153" s="81" t="s">
        <v>1916</v>
      </c>
      <c r="D153" s="59">
        <v>68242</v>
      </c>
      <c r="E153" s="59"/>
      <c r="G153" s="22">
        <v>62603000</v>
      </c>
    </row>
    <row r="154" spans="1:7" x14ac:dyDescent="0.25">
      <c r="A154" s="22">
        <v>627010</v>
      </c>
      <c r="B154" s="22">
        <v>62701000</v>
      </c>
      <c r="C154" s="81" t="s">
        <v>1420</v>
      </c>
      <c r="D154" s="59">
        <v>6938029.79</v>
      </c>
      <c r="E154" s="59">
        <v>1641.34</v>
      </c>
      <c r="F154" s="12">
        <v>0</v>
      </c>
      <c r="G154" s="22">
        <v>62701000</v>
      </c>
    </row>
    <row r="155" spans="1:7" x14ac:dyDescent="0.25">
      <c r="A155" s="22">
        <v>627000</v>
      </c>
      <c r="B155" s="22">
        <v>62700000</v>
      </c>
      <c r="C155" s="81" t="s">
        <v>1419</v>
      </c>
      <c r="D155" s="59">
        <v>210862.32</v>
      </c>
      <c r="E155" s="59"/>
      <c r="F155" s="90">
        <v>7200</v>
      </c>
      <c r="G155" s="22">
        <v>62701000</v>
      </c>
    </row>
    <row r="156" spans="1:7" x14ac:dyDescent="0.25">
      <c r="A156" s="22">
        <v>627030</v>
      </c>
      <c r="B156" s="22">
        <v>62703000</v>
      </c>
      <c r="C156" s="81" t="s">
        <v>1422</v>
      </c>
      <c r="D156" s="59">
        <v>22800</v>
      </c>
      <c r="E156" s="59"/>
      <c r="F156" s="90">
        <v>7200</v>
      </c>
      <c r="G156" s="22">
        <v>62701000</v>
      </c>
    </row>
    <row r="157" spans="1:7" x14ac:dyDescent="0.25">
      <c r="A157" s="22">
        <v>627040</v>
      </c>
      <c r="B157" s="22">
        <v>62704000</v>
      </c>
      <c r="C157" s="81" t="s">
        <v>448</v>
      </c>
      <c r="D157" s="59">
        <v>2279351.36</v>
      </c>
      <c r="E157" s="59">
        <v>296833.87</v>
      </c>
      <c r="F157" s="12">
        <v>200000</v>
      </c>
      <c r="G157" s="22">
        <v>62701000</v>
      </c>
    </row>
    <row r="158" spans="1:7" x14ac:dyDescent="0.25">
      <c r="A158" s="22">
        <v>627090</v>
      </c>
      <c r="B158" s="22">
        <v>62709000</v>
      </c>
      <c r="C158" s="81" t="s">
        <v>1425</v>
      </c>
      <c r="D158" s="59">
        <v>1114619.8999999999</v>
      </c>
      <c r="E158" s="59">
        <v>378400</v>
      </c>
      <c r="F158" s="12">
        <v>222000</v>
      </c>
      <c r="G158" s="22">
        <v>62701000</v>
      </c>
    </row>
    <row r="159" spans="1:7" x14ac:dyDescent="0.25">
      <c r="A159" s="22">
        <v>627130</v>
      </c>
      <c r="B159" s="22">
        <v>62713000</v>
      </c>
      <c r="C159" s="81" t="s">
        <v>1427</v>
      </c>
      <c r="D159" s="59">
        <v>386000</v>
      </c>
      <c r="E159" s="59">
        <v>40000</v>
      </c>
      <c r="F159" s="12">
        <v>10000</v>
      </c>
      <c r="G159" s="22">
        <v>62701000</v>
      </c>
    </row>
    <row r="160" spans="1:7" x14ac:dyDescent="0.25">
      <c r="B160" s="22">
        <v>62702000</v>
      </c>
      <c r="C160" s="81" t="s">
        <v>1421</v>
      </c>
      <c r="D160" s="59">
        <v>20800</v>
      </c>
      <c r="E160" s="59"/>
      <c r="G160" s="22">
        <v>62702000</v>
      </c>
    </row>
    <row r="161" spans="1:7" x14ac:dyDescent="0.25">
      <c r="B161" s="22">
        <v>62705000</v>
      </c>
      <c r="C161" s="81" t="s">
        <v>1917</v>
      </c>
      <c r="D161" s="59">
        <v>20000</v>
      </c>
      <c r="E161" s="59"/>
      <c r="G161" s="22">
        <v>62705000</v>
      </c>
    </row>
    <row r="162" spans="1:7" x14ac:dyDescent="0.25">
      <c r="B162" s="22">
        <v>62706000</v>
      </c>
      <c r="C162" s="81" t="s">
        <v>1918</v>
      </c>
      <c r="D162" s="59">
        <v>29084</v>
      </c>
      <c r="E162" s="59"/>
      <c r="G162" s="22">
        <v>62706000</v>
      </c>
    </row>
    <row r="163" spans="1:7" x14ac:dyDescent="0.25">
      <c r="B163" s="22">
        <v>62707000</v>
      </c>
      <c r="C163" s="81" t="s">
        <v>1919</v>
      </c>
      <c r="D163" s="59">
        <v>5105997.5199999996</v>
      </c>
      <c r="E163" s="59"/>
      <c r="G163" s="22">
        <v>62707000</v>
      </c>
    </row>
    <row r="164" spans="1:7" x14ac:dyDescent="0.25">
      <c r="B164" s="22">
        <v>62708000</v>
      </c>
      <c r="C164" s="81" t="s">
        <v>1920</v>
      </c>
      <c r="D164" s="59">
        <v>83600</v>
      </c>
      <c r="E164" s="59"/>
      <c r="G164" s="22">
        <v>62708000</v>
      </c>
    </row>
    <row r="165" spans="1:7" x14ac:dyDescent="0.25">
      <c r="B165" s="22">
        <v>62710000</v>
      </c>
      <c r="C165" s="81" t="s">
        <v>1921</v>
      </c>
      <c r="D165" s="59">
        <v>45304.480000000003</v>
      </c>
      <c r="E165" s="59"/>
      <c r="G165" s="22">
        <v>62710000</v>
      </c>
    </row>
    <row r="166" spans="1:7" x14ac:dyDescent="0.25">
      <c r="A166" s="22">
        <v>635000</v>
      </c>
      <c r="B166" s="22">
        <v>63500000</v>
      </c>
      <c r="C166" s="81" t="s">
        <v>215</v>
      </c>
      <c r="D166" s="59">
        <v>7402981</v>
      </c>
      <c r="E166" s="59">
        <v>32000</v>
      </c>
      <c r="F166" s="12">
        <v>2247000</v>
      </c>
      <c r="G166" s="22">
        <v>63500000</v>
      </c>
    </row>
    <row r="167" spans="1:7" x14ac:dyDescent="0.25">
      <c r="A167" s="22">
        <v>635010</v>
      </c>
      <c r="B167" s="22">
        <v>63501000</v>
      </c>
      <c r="C167" s="81" t="s">
        <v>1429</v>
      </c>
      <c r="D167" s="59">
        <v>128571</v>
      </c>
      <c r="E167" s="59">
        <v>9000</v>
      </c>
      <c r="F167" s="12">
        <v>4400</v>
      </c>
      <c r="G167" s="22">
        <v>63501000</v>
      </c>
    </row>
    <row r="168" spans="1:7" x14ac:dyDescent="0.25">
      <c r="B168" s="22">
        <v>63503000</v>
      </c>
      <c r="C168" s="81" t="s">
        <v>1430</v>
      </c>
      <c r="D168" s="59">
        <v>1604</v>
      </c>
      <c r="E168" s="59"/>
      <c r="G168" s="22">
        <v>63503000</v>
      </c>
    </row>
    <row r="169" spans="1:7" x14ac:dyDescent="0.25">
      <c r="A169" s="22">
        <v>635040</v>
      </c>
      <c r="B169" s="22">
        <v>63504000</v>
      </c>
      <c r="C169" s="81" t="s">
        <v>1922</v>
      </c>
      <c r="D169" s="59">
        <v>98781</v>
      </c>
      <c r="F169" s="90">
        <v>2328000</v>
      </c>
      <c r="G169" s="22">
        <v>63504000</v>
      </c>
    </row>
    <row r="170" spans="1:7" x14ac:dyDescent="0.25">
      <c r="A170" s="22">
        <v>635070</v>
      </c>
      <c r="B170" s="22">
        <v>63507000</v>
      </c>
      <c r="C170" s="81" t="s">
        <v>1923</v>
      </c>
      <c r="D170" s="59">
        <v>0</v>
      </c>
      <c r="F170" s="90">
        <v>965460</v>
      </c>
      <c r="G170" s="18">
        <v>63507000</v>
      </c>
    </row>
    <row r="171" spans="1:7" x14ac:dyDescent="0.25">
      <c r="B171" s="22">
        <v>63508000</v>
      </c>
      <c r="C171" s="81" t="s">
        <v>1924</v>
      </c>
      <c r="D171" s="59">
        <v>9425226.8499999996</v>
      </c>
      <c r="E171" s="59"/>
      <c r="G171" s="22">
        <v>63508000</v>
      </c>
    </row>
    <row r="172" spans="1:7" x14ac:dyDescent="0.25">
      <c r="A172" s="22">
        <v>641010</v>
      </c>
      <c r="B172" s="22">
        <v>64101000</v>
      </c>
      <c r="C172" s="81" t="s">
        <v>216</v>
      </c>
      <c r="D172" s="59">
        <v>34989324</v>
      </c>
      <c r="E172" s="59">
        <v>19185722.850000001</v>
      </c>
      <c r="F172" s="12">
        <v>15448960.699999999</v>
      </c>
      <c r="G172" s="22">
        <v>64101000</v>
      </c>
    </row>
    <row r="173" spans="1:7" x14ac:dyDescent="0.25">
      <c r="A173" s="22">
        <v>641020</v>
      </c>
      <c r="B173" s="22">
        <v>64102000</v>
      </c>
      <c r="C173" s="81" t="s">
        <v>217</v>
      </c>
      <c r="D173" s="59">
        <v>997724</v>
      </c>
      <c r="E173" s="59">
        <v>604999.99</v>
      </c>
      <c r="F173" s="12">
        <v>150000</v>
      </c>
      <c r="G173" s="22">
        <v>64101000</v>
      </c>
    </row>
    <row r="174" spans="1:7" x14ac:dyDescent="0.25">
      <c r="A174" s="22">
        <v>641030</v>
      </c>
      <c r="B174" s="22">
        <v>64103000</v>
      </c>
      <c r="C174" s="81" t="s">
        <v>218</v>
      </c>
      <c r="D174" s="59">
        <v>5168208.9000000004</v>
      </c>
      <c r="E174" s="59">
        <v>1547007</v>
      </c>
      <c r="F174" s="12">
        <v>0</v>
      </c>
      <c r="G174" s="22">
        <v>64101000</v>
      </c>
    </row>
    <row r="175" spans="1:7" x14ac:dyDescent="0.25">
      <c r="A175" s="22">
        <v>641050</v>
      </c>
      <c r="B175" s="22">
        <v>64105000</v>
      </c>
      <c r="C175" s="81" t="s">
        <v>1925</v>
      </c>
      <c r="D175" s="59">
        <v>15608</v>
      </c>
      <c r="E175" s="59"/>
      <c r="F175" s="90">
        <v>-49000</v>
      </c>
      <c r="G175" s="22">
        <v>64101000</v>
      </c>
    </row>
    <row r="176" spans="1:7" x14ac:dyDescent="0.25">
      <c r="B176" s="22">
        <v>64180000</v>
      </c>
      <c r="C176" s="81" t="s">
        <v>1926</v>
      </c>
      <c r="D176" s="59">
        <v>9713890</v>
      </c>
      <c r="E176" s="59"/>
      <c r="G176" s="22">
        <v>64180000</v>
      </c>
    </row>
    <row r="177" spans="1:7" x14ac:dyDescent="0.25">
      <c r="A177" s="22">
        <v>645010</v>
      </c>
      <c r="B177" s="22">
        <v>64501000</v>
      </c>
      <c r="C177" s="81" t="s">
        <v>483</v>
      </c>
      <c r="D177" s="59">
        <v>7055457.4800000004</v>
      </c>
      <c r="E177" s="59">
        <v>2773903.99</v>
      </c>
      <c r="F177" s="12">
        <v>2021494.31</v>
      </c>
      <c r="G177" s="22">
        <v>64501000</v>
      </c>
    </row>
    <row r="178" spans="1:7" x14ac:dyDescent="0.25">
      <c r="A178" s="22">
        <v>645020</v>
      </c>
      <c r="B178" s="22">
        <v>64502000</v>
      </c>
      <c r="C178" s="81" t="s">
        <v>1434</v>
      </c>
      <c r="D178" s="59">
        <v>2713637.8</v>
      </c>
      <c r="E178" s="59">
        <v>1066886.1499999999</v>
      </c>
      <c r="F178" s="12">
        <v>777497.81</v>
      </c>
      <c r="G178" s="22">
        <v>64501000</v>
      </c>
    </row>
    <row r="179" spans="1:7" x14ac:dyDescent="0.25">
      <c r="A179" s="22">
        <v>645040</v>
      </c>
      <c r="B179" s="22">
        <v>64504000</v>
      </c>
      <c r="C179" s="81" t="s">
        <v>1927</v>
      </c>
      <c r="D179" s="59">
        <v>542727.96</v>
      </c>
      <c r="E179" s="59">
        <v>213377.23</v>
      </c>
      <c r="F179" s="12">
        <v>155499.56</v>
      </c>
      <c r="G179" s="22">
        <v>64501000</v>
      </c>
    </row>
    <row r="180" spans="1:7" x14ac:dyDescent="0.25">
      <c r="B180" s="22">
        <v>64580000</v>
      </c>
      <c r="C180" s="81" t="s">
        <v>1928</v>
      </c>
      <c r="D180" s="59">
        <v>1748500</v>
      </c>
      <c r="E180" s="59"/>
      <c r="G180" s="22">
        <v>64580000</v>
      </c>
    </row>
    <row r="181" spans="1:7" x14ac:dyDescent="0.25">
      <c r="A181" s="22">
        <v>648030</v>
      </c>
      <c r="B181" s="22">
        <v>64803000</v>
      </c>
      <c r="C181" s="81" t="s">
        <v>556</v>
      </c>
      <c r="D181" s="59">
        <v>0</v>
      </c>
      <c r="E181" s="59">
        <v>26528</v>
      </c>
      <c r="F181" s="12">
        <v>0</v>
      </c>
      <c r="G181" s="60">
        <v>64801000</v>
      </c>
    </row>
    <row r="182" spans="1:7" x14ac:dyDescent="0.25">
      <c r="B182" s="22">
        <v>64802000</v>
      </c>
      <c r="C182" s="81" t="s">
        <v>1929</v>
      </c>
      <c r="D182" s="59">
        <v>1411</v>
      </c>
      <c r="E182" s="59"/>
      <c r="G182" s="22">
        <v>64802000</v>
      </c>
    </row>
    <row r="183" spans="1:7" x14ac:dyDescent="0.25">
      <c r="B183" s="22">
        <v>64804000</v>
      </c>
      <c r="C183" s="81" t="s">
        <v>224</v>
      </c>
      <c r="D183" s="59">
        <v>1802566</v>
      </c>
      <c r="E183" s="59"/>
      <c r="G183" s="22">
        <v>64804000</v>
      </c>
    </row>
    <row r="184" spans="1:7" x14ac:dyDescent="0.25">
      <c r="B184" s="22">
        <v>65100000</v>
      </c>
      <c r="C184" s="81" t="s">
        <v>1437</v>
      </c>
      <c r="D184" s="59">
        <v>251077</v>
      </c>
      <c r="E184" s="59"/>
      <c r="G184" s="22">
        <v>65100000</v>
      </c>
    </row>
    <row r="185" spans="1:7" x14ac:dyDescent="0.25">
      <c r="A185" s="22">
        <v>656020</v>
      </c>
      <c r="B185" s="22">
        <v>65602000</v>
      </c>
      <c r="C185" s="81" t="s">
        <v>1930</v>
      </c>
      <c r="D185" s="59">
        <v>30856</v>
      </c>
      <c r="E185" s="59"/>
      <c r="F185" s="90">
        <v>4200000</v>
      </c>
      <c r="G185" s="22">
        <v>65602000</v>
      </c>
    </row>
    <row r="186" spans="1:7" x14ac:dyDescent="0.25">
      <c r="A186" s="22">
        <v>657000</v>
      </c>
      <c r="B186" s="22">
        <v>65700000</v>
      </c>
      <c r="C186" s="81" t="s">
        <v>1931</v>
      </c>
      <c r="D186" s="59">
        <v>131300.1</v>
      </c>
      <c r="E186" s="59">
        <v>0</v>
      </c>
      <c r="F186" s="12">
        <v>28.2</v>
      </c>
      <c r="G186" s="22">
        <v>65700000</v>
      </c>
    </row>
    <row r="187" spans="1:7" x14ac:dyDescent="0.25">
      <c r="A187" s="22">
        <v>658100</v>
      </c>
      <c r="B187" s="22">
        <v>65810000</v>
      </c>
      <c r="C187" s="81" t="s">
        <v>1932</v>
      </c>
      <c r="D187" s="59">
        <v>264000</v>
      </c>
      <c r="E187" s="59"/>
      <c r="F187" s="90">
        <v>300000</v>
      </c>
      <c r="G187" s="23">
        <v>65700000</v>
      </c>
    </row>
    <row r="188" spans="1:7" x14ac:dyDescent="0.25">
      <c r="B188" s="22">
        <v>65800000</v>
      </c>
      <c r="C188" s="81" t="s">
        <v>1440</v>
      </c>
      <c r="D188" s="59">
        <v>77300.44</v>
      </c>
      <c r="E188" s="59"/>
      <c r="G188" s="22">
        <v>65800000</v>
      </c>
    </row>
    <row r="189" spans="1:7" x14ac:dyDescent="0.25">
      <c r="A189" s="22">
        <v>661000</v>
      </c>
      <c r="B189" s="22">
        <v>66100000</v>
      </c>
      <c r="C189" s="81" t="s">
        <v>1933</v>
      </c>
      <c r="D189" s="59">
        <v>10475476.1</v>
      </c>
      <c r="E189" s="59">
        <v>2368718.09</v>
      </c>
      <c r="F189" s="12">
        <v>0</v>
      </c>
      <c r="G189" s="22">
        <v>66100000</v>
      </c>
    </row>
    <row r="190" spans="1:7" x14ac:dyDescent="0.25">
      <c r="A190" s="22">
        <v>661010</v>
      </c>
      <c r="B190" s="22">
        <v>66101000</v>
      </c>
      <c r="C190" s="81" t="s">
        <v>500</v>
      </c>
      <c r="D190" s="59">
        <v>0</v>
      </c>
      <c r="E190" s="59">
        <v>0</v>
      </c>
      <c r="F190" s="12">
        <v>0</v>
      </c>
      <c r="G190" s="22">
        <v>66100000</v>
      </c>
    </row>
    <row r="191" spans="1:7" x14ac:dyDescent="0.25">
      <c r="A191" s="22">
        <v>661020</v>
      </c>
      <c r="B191" s="22">
        <v>66102000</v>
      </c>
      <c r="C191" s="81" t="s">
        <v>1442</v>
      </c>
      <c r="D191" s="59">
        <v>15164084.1</v>
      </c>
      <c r="E191" s="59">
        <v>91821.759999999995</v>
      </c>
      <c r="F191" s="12">
        <v>418014.99</v>
      </c>
      <c r="G191" s="22">
        <v>66100000</v>
      </c>
    </row>
    <row r="192" spans="1:7" x14ac:dyDescent="0.25">
      <c r="B192" s="22">
        <v>66103000</v>
      </c>
      <c r="C192" s="81" t="s">
        <v>1934</v>
      </c>
      <c r="D192" s="59">
        <v>146718222.11000001</v>
      </c>
      <c r="E192" s="59"/>
      <c r="G192" s="22">
        <v>66103000</v>
      </c>
    </row>
    <row r="193" spans="1:7" x14ac:dyDescent="0.25">
      <c r="B193" s="22">
        <v>66600000</v>
      </c>
      <c r="C193" s="81" t="s">
        <v>1935</v>
      </c>
      <c r="D193" s="59">
        <v>27213</v>
      </c>
      <c r="E193" s="59"/>
      <c r="G193" s="22">
        <v>66600000</v>
      </c>
    </row>
    <row r="194" spans="1:7" x14ac:dyDescent="0.25">
      <c r="A194" s="22">
        <v>681120</v>
      </c>
      <c r="B194" s="22">
        <v>68112000</v>
      </c>
      <c r="C194" s="81" t="s">
        <v>1445</v>
      </c>
      <c r="D194" s="59">
        <v>386690366.12</v>
      </c>
      <c r="E194" s="59">
        <v>55815405.780000001</v>
      </c>
      <c r="F194" s="12">
        <v>67976897.670000002</v>
      </c>
      <c r="G194" s="22">
        <v>68112000</v>
      </c>
    </row>
    <row r="195" spans="1:7" x14ac:dyDescent="0.25">
      <c r="B195" s="22">
        <v>69520000</v>
      </c>
      <c r="C195" s="81" t="s">
        <v>1936</v>
      </c>
      <c r="D195" s="59">
        <v>1086956.72</v>
      </c>
      <c r="E195" s="59"/>
      <c r="G195" s="22">
        <v>69800000</v>
      </c>
    </row>
    <row r="196" spans="1:7" x14ac:dyDescent="0.25">
      <c r="A196" s="22">
        <v>698000</v>
      </c>
      <c r="B196" s="22">
        <v>69800000</v>
      </c>
      <c r="C196" s="81" t="s">
        <v>513</v>
      </c>
      <c r="D196" s="59">
        <v>0</v>
      </c>
      <c r="E196" s="59">
        <v>0</v>
      </c>
      <c r="F196" s="12">
        <v>560000</v>
      </c>
      <c r="G196" s="22">
        <v>69800000</v>
      </c>
    </row>
    <row r="197" spans="1:7" x14ac:dyDescent="0.25">
      <c r="A197" s="22">
        <v>706000</v>
      </c>
      <c r="B197" s="22">
        <v>70600000</v>
      </c>
      <c r="C197" s="81" t="s">
        <v>521</v>
      </c>
      <c r="D197" s="59">
        <v>-2145103889.55</v>
      </c>
      <c r="E197" s="59">
        <v>-588488608.83000004</v>
      </c>
      <c r="F197" s="12">
        <v>-48000000</v>
      </c>
      <c r="G197" s="22">
        <v>70600000</v>
      </c>
    </row>
    <row r="198" spans="1:7" x14ac:dyDescent="0.25">
      <c r="B198" s="22">
        <v>70620000</v>
      </c>
      <c r="C198" s="81" t="s">
        <v>1937</v>
      </c>
      <c r="D198" s="59">
        <v>-150000000</v>
      </c>
      <c r="E198" s="59"/>
      <c r="G198" s="22">
        <v>70620000</v>
      </c>
    </row>
    <row r="199" spans="1:7" x14ac:dyDescent="0.25">
      <c r="A199" s="22">
        <v>708500</v>
      </c>
      <c r="B199" s="22">
        <v>70850000</v>
      </c>
      <c r="C199" s="81" t="s">
        <v>1938</v>
      </c>
      <c r="D199" s="59">
        <v>-1784316.62</v>
      </c>
      <c r="E199" s="59">
        <v>-6755260.8899999997</v>
      </c>
      <c r="F199" s="12">
        <v>0</v>
      </c>
      <c r="G199" s="22">
        <v>70800000</v>
      </c>
    </row>
    <row r="200" spans="1:7" x14ac:dyDescent="0.25">
      <c r="B200" s="22">
        <v>70820000</v>
      </c>
      <c r="C200" s="81" t="s">
        <v>1939</v>
      </c>
      <c r="D200" s="59">
        <v>-19512430</v>
      </c>
      <c r="E200" s="59"/>
      <c r="G200" s="22">
        <v>70820000</v>
      </c>
    </row>
    <row r="201" spans="1:7" x14ac:dyDescent="0.25">
      <c r="A201" s="22">
        <v>758000</v>
      </c>
      <c r="B201" s="22">
        <v>75800000</v>
      </c>
      <c r="C201" s="81" t="s">
        <v>1451</v>
      </c>
      <c r="D201" s="59">
        <v>-36277855.369999997</v>
      </c>
      <c r="E201" s="59">
        <v>-654230.52</v>
      </c>
      <c r="F201" s="12">
        <v>-15001.01</v>
      </c>
      <c r="G201" s="22">
        <v>75800000</v>
      </c>
    </row>
    <row r="202" spans="1:7" x14ac:dyDescent="0.25">
      <c r="A202" s="22">
        <v>765000</v>
      </c>
      <c r="B202" s="22">
        <v>76500000</v>
      </c>
      <c r="C202" s="81" t="s">
        <v>527</v>
      </c>
      <c r="D202" s="59">
        <v>0</v>
      </c>
      <c r="E202" s="59">
        <v>-3660.58</v>
      </c>
      <c r="F202" s="12">
        <v>-41045.949999999997</v>
      </c>
      <c r="G202" s="22">
        <v>76500000</v>
      </c>
    </row>
  </sheetData>
  <conditionalFormatting sqref="B1:B1048576">
    <cfRule type="duplicateValues" dxfId="605" priority="2"/>
  </conditionalFormatting>
  <conditionalFormatting sqref="G6">
    <cfRule type="duplicateValues" dxfId="604" priority="12"/>
    <cfRule type="duplicateValues" dxfId="603" priority="13"/>
  </conditionalFormatting>
  <conditionalFormatting sqref="G9">
    <cfRule type="duplicateValues" dxfId="602" priority="11"/>
  </conditionalFormatting>
  <conditionalFormatting sqref="G10">
    <cfRule type="duplicateValues" dxfId="601" priority="10"/>
  </conditionalFormatting>
  <conditionalFormatting sqref="G13">
    <cfRule type="duplicateValues" dxfId="600" priority="9"/>
  </conditionalFormatting>
  <conditionalFormatting sqref="G15:G17">
    <cfRule type="duplicateValues" dxfId="599" priority="8"/>
  </conditionalFormatting>
  <conditionalFormatting sqref="G22">
    <cfRule type="duplicateValues" dxfId="598" priority="7"/>
  </conditionalFormatting>
  <conditionalFormatting sqref="G23:G24">
    <cfRule type="duplicateValues" dxfId="597" priority="6"/>
  </conditionalFormatting>
  <conditionalFormatting sqref="G27">
    <cfRule type="duplicateValues" dxfId="596" priority="5"/>
  </conditionalFormatting>
  <conditionalFormatting sqref="G29">
    <cfRule type="duplicateValues" dxfId="595" priority="4"/>
  </conditionalFormatting>
  <conditionalFormatting sqref="G33">
    <cfRule type="duplicateValues" dxfId="594" priority="3"/>
  </conditionalFormatting>
  <conditionalFormatting sqref="G49">
    <cfRule type="duplicateValues" dxfId="593" priority="14"/>
  </conditionalFormatting>
  <conditionalFormatting sqref="G76">
    <cfRule type="duplicateValues" dxfId="592" priority="15"/>
  </conditionalFormatting>
  <conditionalFormatting sqref="G101">
    <cfRule type="duplicateValues" dxfId="591" priority="16"/>
    <cfRule type="duplicateValues" dxfId="590" priority="17"/>
  </conditionalFormatting>
  <conditionalFormatting sqref="G109">
    <cfRule type="duplicateValues" dxfId="589" priority="19"/>
  </conditionalFormatting>
  <conditionalFormatting sqref="G112">
    <cfRule type="duplicateValues" dxfId="588" priority="18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C5E0B4"/>
  </sheetPr>
  <dimension ref="B1:N70"/>
  <sheetViews>
    <sheetView zoomScaleNormal="100" workbookViewId="0">
      <selection activeCell="C17" sqref="C17"/>
    </sheetView>
  </sheetViews>
  <sheetFormatPr baseColWidth="10" defaultColWidth="11.42578125" defaultRowHeight="14.25" x14ac:dyDescent="0.25"/>
  <cols>
    <col min="1" max="1" width="11.42578125" style="11"/>
    <col min="2" max="2" width="9.140625" style="11" customWidth="1"/>
    <col min="3" max="3" width="30.140625" style="11" customWidth="1"/>
    <col min="4" max="5" width="16.42578125" style="12" customWidth="1"/>
    <col min="6" max="6" width="15.140625" style="12" customWidth="1"/>
    <col min="7" max="7" width="16.85546875" style="22" customWidth="1"/>
    <col min="8" max="8" width="11.42578125" style="11"/>
    <col min="9" max="9" width="16.7109375" style="91" customWidth="1"/>
    <col min="10" max="12" width="11.42578125" style="11"/>
    <col min="13" max="13" width="17.85546875" style="11" customWidth="1"/>
    <col min="14" max="14" width="11.85546875" style="11" customWidth="1"/>
    <col min="15" max="16384" width="11.42578125" style="11"/>
  </cols>
  <sheetData>
    <row r="1" spans="2:14" x14ac:dyDescent="0.25">
      <c r="B1" s="92"/>
      <c r="C1" s="92"/>
      <c r="D1" s="93"/>
      <c r="E1" s="93"/>
      <c r="F1" s="93"/>
      <c r="G1" s="94"/>
      <c r="H1" s="95"/>
      <c r="J1" s="95"/>
      <c r="K1" s="95"/>
      <c r="L1" s="95"/>
      <c r="M1" s="95"/>
    </row>
    <row r="2" spans="2:14" x14ac:dyDescent="0.25">
      <c r="B2" s="95"/>
      <c r="C2" s="95"/>
      <c r="D2" s="93">
        <v>2021</v>
      </c>
      <c r="E2" s="93">
        <v>2020</v>
      </c>
      <c r="F2" s="93" t="s">
        <v>1116</v>
      </c>
      <c r="G2" s="94" t="s">
        <v>579</v>
      </c>
      <c r="H2" s="95"/>
      <c r="I2" s="91">
        <v>2019</v>
      </c>
      <c r="J2" s="95"/>
      <c r="K2" s="95"/>
      <c r="L2" s="95"/>
      <c r="M2" s="95"/>
    </row>
    <row r="3" spans="2:14" x14ac:dyDescent="0.25">
      <c r="B3" s="95">
        <v>10100000</v>
      </c>
      <c r="C3" s="96" t="s">
        <v>581</v>
      </c>
      <c r="D3" s="93">
        <v>-17000000</v>
      </c>
      <c r="E3" s="93">
        <v>-2000000</v>
      </c>
      <c r="F3" s="93">
        <v>-2000000</v>
      </c>
      <c r="G3" s="97">
        <v>10100000</v>
      </c>
      <c r="H3" s="95"/>
      <c r="I3" s="91">
        <v>-2000000</v>
      </c>
      <c r="J3" s="95"/>
      <c r="K3" s="95"/>
      <c r="L3" s="95"/>
      <c r="M3" s="95"/>
    </row>
    <row r="4" spans="2:14" x14ac:dyDescent="0.25">
      <c r="B4" s="95">
        <v>11900000</v>
      </c>
      <c r="C4" s="96" t="s">
        <v>1465</v>
      </c>
      <c r="D4" s="93">
        <v>17263180.57</v>
      </c>
      <c r="E4" s="93">
        <v>17263180.57</v>
      </c>
      <c r="F4" s="93">
        <v>6906485.1900000004</v>
      </c>
      <c r="G4" s="23">
        <v>11900000</v>
      </c>
      <c r="H4" s="95"/>
      <c r="I4" s="91">
        <v>6906485.1900000004</v>
      </c>
      <c r="J4" s="95"/>
      <c r="K4" s="95"/>
      <c r="L4" s="95"/>
      <c r="M4" s="95"/>
    </row>
    <row r="5" spans="2:14" x14ac:dyDescent="0.25">
      <c r="B5" s="95">
        <v>12900000</v>
      </c>
      <c r="C5" s="96" t="s">
        <v>1940</v>
      </c>
      <c r="D5" s="93">
        <v>28789450.91</v>
      </c>
      <c r="E5" s="93"/>
      <c r="F5" s="93"/>
      <c r="G5" s="97">
        <v>12900000</v>
      </c>
      <c r="H5" s="98"/>
      <c r="J5" s="98"/>
      <c r="K5" s="95"/>
      <c r="L5" s="95"/>
      <c r="M5" s="98">
        <v>0</v>
      </c>
    </row>
    <row r="6" spans="2:14" x14ac:dyDescent="0.25">
      <c r="B6" s="95">
        <v>21100000</v>
      </c>
      <c r="C6" s="96" t="s">
        <v>1941</v>
      </c>
      <c r="D6" s="93">
        <v>145000000</v>
      </c>
      <c r="E6" s="93">
        <v>145000000</v>
      </c>
      <c r="F6" s="93">
        <v>0</v>
      </c>
      <c r="G6" s="97">
        <v>21100000</v>
      </c>
      <c r="H6" s="98"/>
      <c r="I6" s="91">
        <v>0</v>
      </c>
      <c r="J6" s="98"/>
      <c r="K6" s="95"/>
      <c r="L6" s="95"/>
      <c r="M6" s="98"/>
    </row>
    <row r="7" spans="2:14" x14ac:dyDescent="0.25">
      <c r="B7" s="95">
        <v>23100000</v>
      </c>
      <c r="C7" s="96" t="s">
        <v>1942</v>
      </c>
      <c r="D7" s="93">
        <v>715060082.53999996</v>
      </c>
      <c r="E7" s="93">
        <v>657800682.53999996</v>
      </c>
      <c r="F7" s="93">
        <v>585584673.48000002</v>
      </c>
      <c r="G7" s="18">
        <v>23200000</v>
      </c>
      <c r="H7" s="95"/>
      <c r="I7" s="91">
        <v>585584673.48000002</v>
      </c>
      <c r="J7" s="95"/>
      <c r="K7" s="95"/>
      <c r="L7" s="95"/>
      <c r="M7" s="95"/>
    </row>
    <row r="8" spans="2:14" x14ac:dyDescent="0.25">
      <c r="B8" s="95">
        <v>23200000</v>
      </c>
      <c r="C8" s="96" t="s">
        <v>1943</v>
      </c>
      <c r="D8" s="93">
        <v>88685000</v>
      </c>
      <c r="E8" s="93">
        <v>88685000</v>
      </c>
      <c r="F8" s="93">
        <v>88685000</v>
      </c>
      <c r="G8" s="18">
        <v>23200000</v>
      </c>
      <c r="H8" s="98"/>
      <c r="I8" s="91">
        <v>88685000</v>
      </c>
      <c r="J8" s="98"/>
      <c r="K8" s="95"/>
      <c r="L8" s="95"/>
      <c r="M8" s="98"/>
    </row>
    <row r="9" spans="2:14" x14ac:dyDescent="0.25">
      <c r="B9" s="95">
        <v>23300000</v>
      </c>
      <c r="C9" s="96" t="s">
        <v>1944</v>
      </c>
      <c r="D9" s="93">
        <v>145536950</v>
      </c>
      <c r="E9" s="93">
        <v>145536950</v>
      </c>
      <c r="F9" s="93">
        <v>145536950</v>
      </c>
      <c r="G9" s="18">
        <v>23200000</v>
      </c>
      <c r="H9" s="95"/>
      <c r="I9" s="91">
        <v>145536950</v>
      </c>
      <c r="J9" s="95"/>
      <c r="K9" s="95"/>
      <c r="L9" s="95"/>
      <c r="M9" s="95"/>
    </row>
    <row r="10" spans="2:14" x14ac:dyDescent="0.25">
      <c r="B10" s="95">
        <v>40100000</v>
      </c>
      <c r="C10" s="96" t="s">
        <v>1945</v>
      </c>
      <c r="D10" s="93">
        <v>-4254000</v>
      </c>
      <c r="E10" s="93">
        <v>0</v>
      </c>
      <c r="F10" s="93">
        <v>-2275230</v>
      </c>
      <c r="G10" s="97">
        <v>40110000</v>
      </c>
      <c r="H10" s="98"/>
      <c r="I10" s="91">
        <v>-2275230</v>
      </c>
      <c r="J10" s="98"/>
      <c r="K10" s="95"/>
      <c r="L10" s="95"/>
      <c r="M10" s="98"/>
    </row>
    <row r="11" spans="2:14" x14ac:dyDescent="0.25">
      <c r="B11" s="95">
        <v>40340000</v>
      </c>
      <c r="C11" s="96" t="s">
        <v>67</v>
      </c>
      <c r="D11" s="93">
        <v>-14285025.18</v>
      </c>
      <c r="E11" s="93"/>
      <c r="F11" s="93"/>
      <c r="G11" s="97">
        <v>40340000</v>
      </c>
      <c r="H11" s="98"/>
      <c r="J11" s="98"/>
      <c r="K11" s="95"/>
      <c r="L11" s="95"/>
      <c r="M11" s="98"/>
    </row>
    <row r="12" spans="2:14" x14ac:dyDescent="0.25">
      <c r="B12" s="95">
        <v>40400000</v>
      </c>
      <c r="C12" s="96" t="s">
        <v>1472</v>
      </c>
      <c r="D12" s="93">
        <v>-117658750</v>
      </c>
      <c r="E12" s="93">
        <v>-195372469.59999999</v>
      </c>
      <c r="F12" s="93">
        <v>-201793778.18000001</v>
      </c>
      <c r="G12" s="97">
        <v>40400000</v>
      </c>
      <c r="H12" s="95"/>
      <c r="I12" s="91">
        <v>-201793778.18000001</v>
      </c>
      <c r="J12" s="95"/>
      <c r="K12" s="95"/>
      <c r="L12" s="95"/>
      <c r="M12" s="95"/>
    </row>
    <row r="13" spans="2:14" x14ac:dyDescent="0.25">
      <c r="B13" s="95">
        <v>40800000</v>
      </c>
      <c r="C13" s="96" t="s">
        <v>1946</v>
      </c>
      <c r="D13" s="93">
        <v>-280896</v>
      </c>
      <c r="E13" s="93"/>
      <c r="F13" s="93"/>
      <c r="G13" s="97">
        <v>40800000</v>
      </c>
      <c r="H13" s="98"/>
      <c r="J13" s="98"/>
      <c r="K13" s="95"/>
      <c r="L13" s="95"/>
      <c r="M13" s="98">
        <v>28813250.91</v>
      </c>
      <c r="N13" s="11">
        <v>23799.999999988799</v>
      </c>
    </row>
    <row r="14" spans="2:14" x14ac:dyDescent="0.25">
      <c r="B14" s="95">
        <v>40900000</v>
      </c>
      <c r="C14" s="96" t="s">
        <v>1947</v>
      </c>
      <c r="D14" s="93">
        <v>15104000</v>
      </c>
      <c r="E14" s="93"/>
      <c r="F14" s="93"/>
      <c r="G14" s="97">
        <v>40900000</v>
      </c>
      <c r="H14" s="98"/>
      <c r="J14" s="98"/>
      <c r="K14" s="95"/>
      <c r="L14" s="95"/>
      <c r="M14" s="98"/>
    </row>
    <row r="15" spans="2:14" x14ac:dyDescent="0.25">
      <c r="B15" s="11">
        <v>42100000</v>
      </c>
      <c r="C15" s="81" t="s">
        <v>1948</v>
      </c>
      <c r="D15" s="93">
        <v>1044239.84</v>
      </c>
      <c r="E15" s="93"/>
      <c r="F15" s="93">
        <v>-1072849.45</v>
      </c>
      <c r="G15" s="97">
        <v>42110000</v>
      </c>
      <c r="H15" s="95"/>
      <c r="I15" s="91">
        <v>-1072849.45</v>
      </c>
      <c r="J15" s="95"/>
      <c r="K15" s="95"/>
      <c r="L15" s="95"/>
      <c r="M15" s="95"/>
    </row>
    <row r="16" spans="2:14" x14ac:dyDescent="0.25">
      <c r="B16" s="95">
        <v>43100000</v>
      </c>
      <c r="C16" s="96" t="s">
        <v>627</v>
      </c>
      <c r="D16" s="93">
        <v>-709243.08</v>
      </c>
      <c r="E16" s="93">
        <v>-1403457.44</v>
      </c>
      <c r="F16" s="93">
        <v>-719482.68</v>
      </c>
      <c r="G16" s="97">
        <v>43100000</v>
      </c>
      <c r="H16" s="98"/>
      <c r="I16" s="91">
        <v>-719482.68</v>
      </c>
      <c r="J16" s="98"/>
      <c r="K16" s="95"/>
      <c r="L16" s="95"/>
      <c r="M16" s="98"/>
    </row>
    <row r="17" spans="2:13" x14ac:dyDescent="0.25">
      <c r="B17" s="95">
        <v>43110000</v>
      </c>
      <c r="C17" s="96" t="s">
        <v>628</v>
      </c>
      <c r="D17" s="93">
        <v>-48000</v>
      </c>
      <c r="E17" s="93"/>
      <c r="F17" s="93"/>
      <c r="G17" s="97">
        <v>43110000</v>
      </c>
      <c r="H17" s="98"/>
      <c r="J17" s="98"/>
      <c r="K17" s="95"/>
      <c r="L17" s="95"/>
      <c r="M17" s="98"/>
    </row>
    <row r="18" spans="2:13" x14ac:dyDescent="0.25">
      <c r="B18" s="95">
        <v>43200000</v>
      </c>
      <c r="C18" s="96" t="s">
        <v>79</v>
      </c>
      <c r="D18" s="93">
        <v>-303961.32</v>
      </c>
      <c r="E18" s="93">
        <v>-601481.76</v>
      </c>
      <c r="F18" s="93">
        <v>-308349.71999999997</v>
      </c>
      <c r="G18" s="97">
        <v>43200000</v>
      </c>
      <c r="H18" s="98"/>
      <c r="I18" s="91">
        <v>-308349.71999999997</v>
      </c>
      <c r="J18" s="98"/>
      <c r="K18" s="95"/>
      <c r="L18" s="95"/>
      <c r="M18" s="98"/>
    </row>
    <row r="19" spans="2:13" x14ac:dyDescent="0.25">
      <c r="B19" s="95">
        <v>43300000</v>
      </c>
      <c r="C19" s="96" t="s">
        <v>80</v>
      </c>
      <c r="D19" s="93">
        <v>-50660.22</v>
      </c>
      <c r="E19" s="93">
        <v>-100246.96</v>
      </c>
      <c r="F19" s="93">
        <v>-51391.62</v>
      </c>
      <c r="G19" s="97">
        <v>43300000</v>
      </c>
      <c r="H19" s="98"/>
      <c r="I19" s="91">
        <v>-51391.62</v>
      </c>
      <c r="J19" s="98"/>
      <c r="K19" s="95"/>
      <c r="L19" s="95"/>
      <c r="M19" s="98"/>
    </row>
    <row r="20" spans="2:13" x14ac:dyDescent="0.25">
      <c r="B20" s="95">
        <v>43860000</v>
      </c>
      <c r="C20" s="96" t="s">
        <v>1949</v>
      </c>
      <c r="D20" s="93">
        <v>-20000</v>
      </c>
      <c r="E20" s="93"/>
      <c r="F20" s="93"/>
      <c r="G20" s="97">
        <v>43860000</v>
      </c>
      <c r="H20" s="98"/>
      <c r="J20" s="98"/>
      <c r="K20" s="95"/>
      <c r="L20" s="95"/>
      <c r="M20" s="98"/>
    </row>
    <row r="21" spans="2:13" x14ac:dyDescent="0.25">
      <c r="B21" s="95">
        <v>44100000</v>
      </c>
      <c r="C21" s="96" t="s">
        <v>632</v>
      </c>
      <c r="D21" s="93">
        <v>-121000</v>
      </c>
      <c r="E21" s="93">
        <v>-299080</v>
      </c>
      <c r="F21" s="93">
        <v>-153500</v>
      </c>
      <c r="G21" s="97">
        <v>44100000</v>
      </c>
      <c r="H21" s="98"/>
      <c r="I21" s="91">
        <v>-153500</v>
      </c>
      <c r="J21" s="98"/>
      <c r="K21" s="95"/>
      <c r="L21" s="95"/>
      <c r="M21" s="98"/>
    </row>
    <row r="22" spans="2:13" x14ac:dyDescent="0.25">
      <c r="B22" s="95">
        <v>44300000</v>
      </c>
      <c r="C22" s="96" t="s">
        <v>633</v>
      </c>
      <c r="D22" s="93">
        <v>320000</v>
      </c>
      <c r="E22" s="93">
        <v>320000</v>
      </c>
      <c r="F22" s="93">
        <v>320000</v>
      </c>
      <c r="G22" s="97">
        <v>44300000</v>
      </c>
      <c r="H22" s="98"/>
      <c r="I22" s="91">
        <v>320000</v>
      </c>
      <c r="J22" s="98"/>
      <c r="K22" s="95"/>
      <c r="L22" s="95"/>
      <c r="M22" s="98"/>
    </row>
    <row r="23" spans="2:13" x14ac:dyDescent="0.25">
      <c r="B23" s="95">
        <v>44410000</v>
      </c>
      <c r="C23" s="96" t="s">
        <v>1950</v>
      </c>
      <c r="D23" s="93">
        <v>-16000</v>
      </c>
      <c r="E23" s="93">
        <v>-320000</v>
      </c>
      <c r="F23" s="93">
        <v>-320000</v>
      </c>
      <c r="G23" s="23">
        <v>44400000</v>
      </c>
      <c r="H23" s="98"/>
      <c r="I23" s="91">
        <v>0</v>
      </c>
      <c r="J23" s="98"/>
      <c r="K23" s="95"/>
      <c r="L23" s="95"/>
      <c r="M23" s="98"/>
    </row>
    <row r="24" spans="2:13" x14ac:dyDescent="0.25">
      <c r="B24" s="95">
        <v>44550000</v>
      </c>
      <c r="C24" s="96" t="s">
        <v>639</v>
      </c>
      <c r="D24" s="93">
        <v>23174026.550000001</v>
      </c>
      <c r="E24" s="93">
        <v>20426266.550000001</v>
      </c>
      <c r="F24" s="93">
        <v>134913.32999999999</v>
      </c>
      <c r="G24" s="97">
        <v>44550000</v>
      </c>
      <c r="H24" s="98"/>
      <c r="I24" s="91">
        <v>134913.32999999999</v>
      </c>
      <c r="J24" s="98"/>
      <c r="K24" s="95"/>
      <c r="L24" s="95"/>
      <c r="M24" s="98"/>
    </row>
    <row r="25" spans="2:13" x14ac:dyDescent="0.25">
      <c r="B25" s="95">
        <v>44562000</v>
      </c>
      <c r="C25" s="96" t="s">
        <v>89</v>
      </c>
      <c r="D25" s="93">
        <v>0</v>
      </c>
      <c r="E25" s="93">
        <v>0</v>
      </c>
      <c r="F25" s="93">
        <v>18000</v>
      </c>
      <c r="G25" s="97">
        <v>44561000</v>
      </c>
      <c r="H25" s="95"/>
      <c r="I25" s="91">
        <v>18000</v>
      </c>
      <c r="J25" s="95"/>
      <c r="K25" s="95"/>
      <c r="L25" s="95"/>
      <c r="M25" s="95"/>
    </row>
    <row r="26" spans="2:13" x14ac:dyDescent="0.25">
      <c r="B26" s="95">
        <v>44564000</v>
      </c>
      <c r="C26" s="96" t="s">
        <v>91</v>
      </c>
      <c r="D26" s="93">
        <v>0</v>
      </c>
      <c r="E26" s="93">
        <v>2700000</v>
      </c>
      <c r="F26" s="93">
        <v>3066.66</v>
      </c>
      <c r="G26" s="97">
        <v>44561000</v>
      </c>
      <c r="H26" s="98"/>
      <c r="I26" s="91">
        <v>3066.66</v>
      </c>
      <c r="J26" s="98"/>
      <c r="K26" s="95"/>
      <c r="L26" s="95"/>
      <c r="M26" s="98"/>
    </row>
    <row r="27" spans="2:13" x14ac:dyDescent="0.25">
      <c r="B27" s="11">
        <v>44565000</v>
      </c>
      <c r="C27" s="81" t="s">
        <v>1951</v>
      </c>
      <c r="D27" s="93">
        <v>1890000</v>
      </c>
      <c r="E27" s="93"/>
      <c r="F27" s="93">
        <v>14004504.699999999</v>
      </c>
      <c r="G27" s="97">
        <v>44561000</v>
      </c>
      <c r="H27" s="98"/>
      <c r="I27" s="91">
        <v>14004504.699999999</v>
      </c>
      <c r="J27" s="98"/>
      <c r="K27" s="95"/>
      <c r="L27" s="95"/>
      <c r="M27" s="98"/>
    </row>
    <row r="28" spans="2:13" x14ac:dyDescent="0.25">
      <c r="B28" s="95">
        <v>45511000</v>
      </c>
      <c r="C28" s="96" t="s">
        <v>330</v>
      </c>
      <c r="D28" s="93">
        <v>-964805600</v>
      </c>
      <c r="E28" s="93">
        <v>-787905600</v>
      </c>
      <c r="F28" s="93">
        <v>-642905600</v>
      </c>
      <c r="G28" s="99">
        <v>45500001</v>
      </c>
      <c r="H28" s="98"/>
      <c r="I28" s="91">
        <v>-642905600</v>
      </c>
      <c r="J28" s="98"/>
      <c r="K28" s="95"/>
      <c r="L28" s="95"/>
      <c r="M28" s="98"/>
    </row>
    <row r="29" spans="2:13" x14ac:dyDescent="0.25">
      <c r="B29" s="95">
        <v>45512000</v>
      </c>
      <c r="C29" s="96" t="s">
        <v>314</v>
      </c>
      <c r="D29" s="93">
        <v>-56800000</v>
      </c>
      <c r="E29" s="93">
        <v>-56800000</v>
      </c>
      <c r="F29" s="93">
        <v>0</v>
      </c>
      <c r="G29" s="99">
        <v>45500002</v>
      </c>
      <c r="H29" s="98"/>
      <c r="I29" s="91">
        <v>0</v>
      </c>
      <c r="J29" s="98"/>
      <c r="K29" s="95"/>
      <c r="L29" s="95"/>
      <c r="M29" s="98"/>
    </row>
    <row r="30" spans="2:13" x14ac:dyDescent="0.25">
      <c r="B30" s="95">
        <v>45513000</v>
      </c>
      <c r="C30" s="96" t="s">
        <v>1869</v>
      </c>
      <c r="D30" s="93">
        <v>-53300000</v>
      </c>
      <c r="E30" s="93">
        <v>-53300000</v>
      </c>
      <c r="F30" s="93">
        <v>0</v>
      </c>
      <c r="G30" s="99">
        <v>45500003</v>
      </c>
      <c r="H30" s="98"/>
      <c r="I30" s="91">
        <v>0</v>
      </c>
      <c r="J30" s="98"/>
      <c r="K30" s="95"/>
      <c r="L30" s="95"/>
      <c r="M30" s="98"/>
    </row>
    <row r="31" spans="2:13" x14ac:dyDescent="0.25">
      <c r="B31" s="95">
        <v>46610000</v>
      </c>
      <c r="C31" s="96" t="s">
        <v>1952</v>
      </c>
      <c r="D31" s="93">
        <v>130000</v>
      </c>
      <c r="E31" s="93"/>
      <c r="F31" s="93"/>
      <c r="G31" s="97">
        <v>46610000</v>
      </c>
      <c r="H31" s="98"/>
      <c r="J31" s="98"/>
      <c r="K31" s="95"/>
      <c r="L31" s="95"/>
      <c r="M31" s="98"/>
    </row>
    <row r="32" spans="2:13" x14ac:dyDescent="0.25">
      <c r="B32" s="95">
        <v>46710070</v>
      </c>
      <c r="C32" s="96" t="s">
        <v>17</v>
      </c>
      <c r="D32" s="93">
        <v>-3750000</v>
      </c>
      <c r="E32" s="93">
        <v>-7240600</v>
      </c>
      <c r="F32" s="93">
        <v>-3750000</v>
      </c>
      <c r="G32" s="61">
        <v>46715000</v>
      </c>
      <c r="H32" s="95"/>
      <c r="I32" s="91">
        <v>-3750000</v>
      </c>
      <c r="J32" s="95"/>
      <c r="K32" s="95"/>
      <c r="L32" s="95"/>
      <c r="M32" s="95"/>
    </row>
    <row r="33" spans="2:13" x14ac:dyDescent="0.25">
      <c r="B33" s="95">
        <v>46720072</v>
      </c>
      <c r="C33" s="96" t="s">
        <v>9</v>
      </c>
      <c r="D33" s="93">
        <v>-1000000</v>
      </c>
      <c r="E33" s="93">
        <v>-1000000</v>
      </c>
      <c r="F33" s="93">
        <v>-1000000</v>
      </c>
      <c r="G33" s="18">
        <v>46711000</v>
      </c>
      <c r="H33" s="98"/>
      <c r="I33" s="91">
        <v>-1000000</v>
      </c>
      <c r="J33" s="98"/>
      <c r="K33" s="95"/>
      <c r="L33" s="95"/>
      <c r="M33" s="98"/>
    </row>
    <row r="34" spans="2:13" x14ac:dyDescent="0.25">
      <c r="B34" s="95">
        <v>51241000</v>
      </c>
      <c r="C34" s="96" t="s">
        <v>159</v>
      </c>
      <c r="D34" s="93">
        <v>13400824.630000001</v>
      </c>
      <c r="E34" s="93">
        <v>-743894.81000000203</v>
      </c>
      <c r="F34" s="93">
        <v>4792092.91</v>
      </c>
      <c r="G34" s="97">
        <v>51241000</v>
      </c>
      <c r="H34" s="98"/>
      <c r="I34" s="91">
        <v>4792092.91</v>
      </c>
      <c r="J34" s="98"/>
      <c r="K34" s="95"/>
      <c r="L34" s="95"/>
      <c r="M34" s="98"/>
    </row>
    <row r="35" spans="2:13" x14ac:dyDescent="0.25">
      <c r="B35" s="95">
        <v>53100000</v>
      </c>
      <c r="C35" s="96" t="s">
        <v>1953</v>
      </c>
      <c r="D35" s="93">
        <v>0</v>
      </c>
      <c r="E35" s="93">
        <v>565300</v>
      </c>
      <c r="F35" s="93">
        <v>7800</v>
      </c>
      <c r="G35" s="97">
        <v>53100000</v>
      </c>
      <c r="H35" s="98"/>
      <c r="I35" s="91">
        <v>7800</v>
      </c>
      <c r="J35" s="98"/>
      <c r="K35" s="95"/>
      <c r="L35" s="95"/>
      <c r="M35" s="98"/>
    </row>
    <row r="36" spans="2:13" x14ac:dyDescent="0.25">
      <c r="B36" s="95">
        <v>53200000</v>
      </c>
      <c r="C36" s="96" t="s">
        <v>1954</v>
      </c>
      <c r="D36" s="93">
        <v>300100</v>
      </c>
      <c r="E36" s="93"/>
      <c r="F36" s="93"/>
      <c r="G36" s="97">
        <v>53200000</v>
      </c>
      <c r="H36" s="98"/>
      <c r="J36" s="98"/>
      <c r="K36" s="95"/>
      <c r="L36" s="95"/>
      <c r="M36" s="98"/>
    </row>
    <row r="37" spans="2:13" x14ac:dyDescent="0.25">
      <c r="B37" s="95">
        <v>58000000</v>
      </c>
      <c r="C37" s="96" t="s">
        <v>724</v>
      </c>
      <c r="D37" s="93">
        <v>-20</v>
      </c>
      <c r="E37" s="93"/>
      <c r="F37" s="93"/>
      <c r="G37" s="97">
        <v>58000000</v>
      </c>
      <c r="H37" s="98"/>
      <c r="J37" s="98"/>
      <c r="K37" s="95"/>
      <c r="L37" s="95"/>
      <c r="M37" s="98"/>
    </row>
    <row r="38" spans="2:13" x14ac:dyDescent="0.25">
      <c r="B38" s="95">
        <v>60602000</v>
      </c>
      <c r="C38" s="96" t="s">
        <v>378</v>
      </c>
      <c r="D38" s="93">
        <v>0</v>
      </c>
      <c r="E38" s="93">
        <v>35000</v>
      </c>
      <c r="F38" s="93">
        <v>0</v>
      </c>
      <c r="G38" s="97">
        <v>60600000</v>
      </c>
      <c r="H38" s="98"/>
      <c r="I38" s="91">
        <v>0</v>
      </c>
      <c r="J38" s="98"/>
      <c r="K38" s="95"/>
      <c r="L38" s="95"/>
      <c r="M38" s="98"/>
    </row>
    <row r="39" spans="2:13" x14ac:dyDescent="0.25">
      <c r="B39" s="95">
        <v>60605000</v>
      </c>
      <c r="C39" s="96" t="s">
        <v>167</v>
      </c>
      <c r="D39" s="93">
        <v>77000</v>
      </c>
      <c r="E39" s="93">
        <v>155500</v>
      </c>
      <c r="F39" s="93">
        <v>670650</v>
      </c>
      <c r="G39" s="97">
        <v>60600000</v>
      </c>
      <c r="H39" s="98"/>
      <c r="I39" s="91">
        <v>670650</v>
      </c>
      <c r="J39" s="98"/>
      <c r="K39" s="95"/>
      <c r="L39" s="95"/>
      <c r="M39" s="98"/>
    </row>
    <row r="40" spans="2:13" x14ac:dyDescent="0.25">
      <c r="B40" s="95">
        <v>60608000</v>
      </c>
      <c r="C40" s="96" t="s">
        <v>375</v>
      </c>
      <c r="D40" s="93">
        <v>0</v>
      </c>
      <c r="E40" s="93">
        <v>27500</v>
      </c>
      <c r="F40" s="93">
        <v>0</v>
      </c>
      <c r="G40" s="97">
        <v>60600000</v>
      </c>
      <c r="H40" s="98"/>
      <c r="I40" s="91">
        <v>0</v>
      </c>
      <c r="J40" s="98"/>
      <c r="K40" s="95"/>
      <c r="L40" s="95"/>
      <c r="M40" s="98"/>
    </row>
    <row r="41" spans="2:13" x14ac:dyDescent="0.25">
      <c r="B41" s="95">
        <v>60609000</v>
      </c>
      <c r="C41" s="96" t="s">
        <v>170</v>
      </c>
      <c r="D41" s="93">
        <v>-32000</v>
      </c>
      <c r="E41" s="93"/>
      <c r="F41" s="93"/>
      <c r="G41" s="97">
        <v>60609000</v>
      </c>
      <c r="H41" s="98"/>
      <c r="J41" s="98"/>
      <c r="K41" s="95"/>
      <c r="L41" s="95"/>
      <c r="M41" s="98"/>
    </row>
    <row r="42" spans="2:13" x14ac:dyDescent="0.25">
      <c r="B42" s="95">
        <v>61302000</v>
      </c>
      <c r="C42" s="96" t="s">
        <v>1955</v>
      </c>
      <c r="D42" s="93">
        <v>2609000</v>
      </c>
      <c r="E42" s="93"/>
      <c r="F42" s="93"/>
      <c r="G42" s="97">
        <v>61302000</v>
      </c>
      <c r="H42" s="98"/>
      <c r="J42" s="98"/>
      <c r="K42" s="95"/>
      <c r="L42" s="95"/>
      <c r="M42" s="98"/>
    </row>
    <row r="43" spans="2:13" x14ac:dyDescent="0.25">
      <c r="B43" s="95">
        <v>61501000</v>
      </c>
      <c r="C43" s="96" t="s">
        <v>480</v>
      </c>
      <c r="D43" s="93">
        <v>255600</v>
      </c>
      <c r="E43" s="93"/>
      <c r="F43" s="93"/>
      <c r="G43" s="97">
        <v>61501000</v>
      </c>
      <c r="H43" s="98"/>
      <c r="J43" s="98"/>
      <c r="K43" s="95"/>
      <c r="L43" s="95"/>
      <c r="M43" s="98"/>
    </row>
    <row r="44" spans="2:13" x14ac:dyDescent="0.25">
      <c r="B44" s="95">
        <v>61503000</v>
      </c>
      <c r="C44" s="96" t="s">
        <v>481</v>
      </c>
      <c r="D44" s="93">
        <v>-98000</v>
      </c>
      <c r="E44" s="93"/>
      <c r="F44" s="93"/>
      <c r="G44" s="97">
        <v>61503000</v>
      </c>
      <c r="H44" s="98"/>
      <c r="J44" s="98"/>
      <c r="K44" s="95"/>
      <c r="L44" s="95"/>
      <c r="M44" s="98"/>
    </row>
    <row r="45" spans="2:13" x14ac:dyDescent="0.25">
      <c r="B45" s="95">
        <v>61604000</v>
      </c>
      <c r="C45" s="96" t="s">
        <v>183</v>
      </c>
      <c r="D45" s="93">
        <v>280896</v>
      </c>
      <c r="E45" s="93"/>
      <c r="F45" s="93"/>
      <c r="G45" s="97">
        <v>61604000</v>
      </c>
      <c r="H45" s="98"/>
      <c r="J45" s="98"/>
      <c r="K45" s="95"/>
      <c r="L45" s="95"/>
      <c r="M45" s="98"/>
    </row>
    <row r="46" spans="2:13" x14ac:dyDescent="0.25">
      <c r="B46" s="95">
        <v>61802000</v>
      </c>
      <c r="C46" s="96" t="s">
        <v>494</v>
      </c>
      <c r="D46" s="93">
        <v>176000</v>
      </c>
      <c r="E46" s="93">
        <v>92000</v>
      </c>
      <c r="F46" s="93">
        <v>0</v>
      </c>
      <c r="G46" s="97">
        <v>61800000</v>
      </c>
      <c r="H46" s="98"/>
      <c r="I46" s="91">
        <v>0</v>
      </c>
      <c r="J46" s="98"/>
      <c r="K46" s="95"/>
      <c r="L46" s="95"/>
      <c r="M46" s="98"/>
    </row>
    <row r="47" spans="2:13" x14ac:dyDescent="0.25">
      <c r="B47" s="11">
        <v>62100000</v>
      </c>
      <c r="C47" s="81" t="s">
        <v>521</v>
      </c>
      <c r="D47" s="93">
        <v>898000</v>
      </c>
      <c r="E47" s="93"/>
      <c r="F47" s="93">
        <v>80000</v>
      </c>
      <c r="G47" s="23">
        <v>62100000</v>
      </c>
      <c r="H47" s="98"/>
      <c r="I47" s="91">
        <v>80000</v>
      </c>
      <c r="J47" s="98"/>
      <c r="K47" s="95"/>
      <c r="L47" s="95"/>
      <c r="M47" s="98"/>
    </row>
    <row r="48" spans="2:13" x14ac:dyDescent="0.25">
      <c r="B48" s="95">
        <v>62201000</v>
      </c>
      <c r="C48" s="96" t="s">
        <v>503</v>
      </c>
      <c r="D48" s="93">
        <v>0</v>
      </c>
      <c r="E48" s="93">
        <v>18750000</v>
      </c>
      <c r="F48" s="93">
        <v>0</v>
      </c>
      <c r="G48" s="97">
        <v>62200000</v>
      </c>
      <c r="H48" s="98"/>
      <c r="I48" s="91">
        <v>0</v>
      </c>
      <c r="J48" s="98"/>
      <c r="K48" s="95"/>
      <c r="L48" s="95"/>
      <c r="M48" s="98"/>
    </row>
    <row r="49" spans="2:13" x14ac:dyDescent="0.25">
      <c r="B49" s="95">
        <v>62501000</v>
      </c>
      <c r="C49" s="96" t="s">
        <v>746</v>
      </c>
      <c r="D49" s="93">
        <v>0</v>
      </c>
      <c r="E49" s="93">
        <v>3483933.33</v>
      </c>
      <c r="F49" s="93">
        <v>0</v>
      </c>
      <c r="G49" s="97">
        <v>62501000</v>
      </c>
      <c r="H49" s="98"/>
      <c r="I49" s="91">
        <v>0</v>
      </c>
      <c r="J49" s="98"/>
      <c r="K49" s="95"/>
      <c r="L49" s="95"/>
      <c r="M49" s="98"/>
    </row>
    <row r="50" spans="2:13" x14ac:dyDescent="0.25">
      <c r="B50" s="95">
        <v>62505000</v>
      </c>
      <c r="C50" s="96" t="s">
        <v>530</v>
      </c>
      <c r="D50" s="93">
        <v>157020</v>
      </c>
      <c r="E50" s="93"/>
      <c r="F50" s="93"/>
      <c r="G50" s="97">
        <v>62505000</v>
      </c>
      <c r="H50" s="98"/>
      <c r="J50" s="98"/>
      <c r="K50" s="95"/>
      <c r="L50" s="95"/>
      <c r="M50" s="98"/>
    </row>
    <row r="51" spans="2:13" x14ac:dyDescent="0.25">
      <c r="B51" s="95">
        <v>62506000</v>
      </c>
      <c r="C51" s="96" t="s">
        <v>531</v>
      </c>
      <c r="D51" s="93">
        <v>118000</v>
      </c>
      <c r="E51" s="93">
        <v>0</v>
      </c>
      <c r="F51" s="93">
        <v>300000</v>
      </c>
      <c r="G51" s="97">
        <v>62501000</v>
      </c>
      <c r="H51" s="98"/>
      <c r="I51" s="91">
        <v>300000</v>
      </c>
      <c r="J51" s="98"/>
      <c r="K51" s="95"/>
      <c r="L51" s="95"/>
      <c r="M51" s="98"/>
    </row>
    <row r="52" spans="2:13" x14ac:dyDescent="0.25">
      <c r="B52" s="95">
        <v>62507000</v>
      </c>
      <c r="C52" s="96" t="s">
        <v>438</v>
      </c>
      <c r="D52" s="93">
        <v>187900</v>
      </c>
      <c r="E52" s="93">
        <v>19000</v>
      </c>
      <c r="F52" s="93">
        <v>0</v>
      </c>
      <c r="G52" s="97">
        <v>62501000</v>
      </c>
      <c r="H52" s="98"/>
      <c r="I52" s="91">
        <v>0</v>
      </c>
      <c r="J52" s="98"/>
      <c r="K52" s="95"/>
      <c r="L52" s="95"/>
      <c r="M52" s="98"/>
    </row>
    <row r="53" spans="2:13" x14ac:dyDescent="0.25">
      <c r="B53" s="95">
        <v>62703000</v>
      </c>
      <c r="C53" s="96" t="s">
        <v>538</v>
      </c>
      <c r="D53" s="93">
        <v>126400</v>
      </c>
      <c r="E53" s="93">
        <v>280666.71000000002</v>
      </c>
      <c r="F53" s="93">
        <v>174000.01</v>
      </c>
      <c r="G53" s="97">
        <v>62701000</v>
      </c>
      <c r="H53" s="98"/>
      <c r="I53" s="91">
        <v>174000.01</v>
      </c>
      <c r="J53" s="98"/>
      <c r="K53" s="95"/>
      <c r="L53" s="95"/>
      <c r="M53" s="98"/>
    </row>
    <row r="54" spans="2:13" x14ac:dyDescent="0.25">
      <c r="B54" s="95">
        <v>62709000</v>
      </c>
      <c r="C54" s="96" t="s">
        <v>1956</v>
      </c>
      <c r="D54" s="93">
        <v>247800</v>
      </c>
      <c r="E54" s="93"/>
      <c r="F54" s="93"/>
      <c r="G54" s="97">
        <v>62709000</v>
      </c>
      <c r="H54" s="98"/>
      <c r="J54" s="98"/>
      <c r="K54" s="95"/>
      <c r="L54" s="95"/>
      <c r="M54" s="98"/>
    </row>
    <row r="55" spans="2:13" x14ac:dyDescent="0.25">
      <c r="B55" s="11">
        <v>63502000</v>
      </c>
      <c r="C55" s="81" t="s">
        <v>470</v>
      </c>
      <c r="D55" s="93">
        <v>0</v>
      </c>
      <c r="E55" s="93"/>
      <c r="F55" s="93">
        <v>11500</v>
      </c>
      <c r="G55" s="97">
        <v>63502000</v>
      </c>
      <c r="H55" s="98"/>
      <c r="I55" s="91">
        <v>11500</v>
      </c>
      <c r="J55" s="98"/>
      <c r="K55" s="95"/>
      <c r="L55" s="95"/>
      <c r="M55" s="98"/>
    </row>
    <row r="56" spans="2:13" x14ac:dyDescent="0.25">
      <c r="B56" s="95">
        <v>63504000</v>
      </c>
      <c r="C56" s="96" t="s">
        <v>752</v>
      </c>
      <c r="D56" s="93">
        <v>301500</v>
      </c>
      <c r="E56" s="93">
        <v>93500</v>
      </c>
      <c r="F56" s="93">
        <v>300000</v>
      </c>
      <c r="G56" s="97">
        <v>63504000</v>
      </c>
      <c r="H56" s="98"/>
      <c r="I56" s="91">
        <v>300000</v>
      </c>
      <c r="J56" s="98"/>
      <c r="K56" s="95"/>
      <c r="L56" s="95"/>
      <c r="M56" s="98"/>
    </row>
    <row r="57" spans="2:13" x14ac:dyDescent="0.25">
      <c r="B57" s="95">
        <v>64101000</v>
      </c>
      <c r="C57" s="96" t="s">
        <v>755</v>
      </c>
      <c r="D57" s="93">
        <v>24941088.149999999</v>
      </c>
      <c r="E57" s="93">
        <v>31242113.350000001</v>
      </c>
      <c r="F57" s="93">
        <v>4884105.2699999996</v>
      </c>
      <c r="G57" s="97">
        <v>64101000</v>
      </c>
      <c r="H57" s="98"/>
      <c r="I57" s="91">
        <v>4884105.2699999996</v>
      </c>
      <c r="J57" s="98"/>
      <c r="K57" s="95"/>
      <c r="L57" s="95"/>
      <c r="M57" s="98"/>
    </row>
    <row r="58" spans="2:13" x14ac:dyDescent="0.25">
      <c r="B58" s="95">
        <v>64102000</v>
      </c>
      <c r="C58" s="96" t="s">
        <v>550</v>
      </c>
      <c r="D58" s="93">
        <v>1366000</v>
      </c>
      <c r="E58" s="93">
        <v>1110000</v>
      </c>
      <c r="F58" s="93">
        <v>156333.32999999999</v>
      </c>
      <c r="G58" s="97">
        <v>64101000</v>
      </c>
      <c r="H58" s="98"/>
      <c r="I58" s="91">
        <v>156333.32999999999</v>
      </c>
      <c r="J58" s="98"/>
      <c r="K58" s="95"/>
      <c r="L58" s="95"/>
      <c r="M58" s="98"/>
    </row>
    <row r="59" spans="2:13" x14ac:dyDescent="0.25">
      <c r="B59" s="95">
        <v>64103000</v>
      </c>
      <c r="C59" s="96" t="s">
        <v>551</v>
      </c>
      <c r="D59" s="93">
        <v>0</v>
      </c>
      <c r="E59" s="93">
        <v>2438674.2000000002</v>
      </c>
      <c r="F59" s="93">
        <v>0</v>
      </c>
      <c r="G59" s="97">
        <v>64101000</v>
      </c>
      <c r="H59" s="98"/>
      <c r="I59" s="91">
        <v>0</v>
      </c>
      <c r="J59" s="98"/>
      <c r="K59" s="95"/>
      <c r="L59" s="95"/>
      <c r="M59" s="98"/>
    </row>
    <row r="60" spans="2:13" x14ac:dyDescent="0.25">
      <c r="B60" s="11">
        <v>64105000</v>
      </c>
      <c r="C60" s="81" t="s">
        <v>552</v>
      </c>
      <c r="D60" s="93">
        <v>1096620</v>
      </c>
      <c r="E60" s="93"/>
      <c r="F60" s="93">
        <v>98722.86</v>
      </c>
      <c r="G60" s="97">
        <v>64101000</v>
      </c>
      <c r="H60" s="98"/>
      <c r="I60" s="91">
        <v>98722.86</v>
      </c>
      <c r="J60" s="98"/>
      <c r="K60" s="95"/>
      <c r="L60" s="95"/>
      <c r="M60" s="98"/>
    </row>
    <row r="61" spans="2:13" x14ac:dyDescent="0.25">
      <c r="B61" s="95">
        <v>64501000</v>
      </c>
      <c r="C61" s="96" t="s">
        <v>756</v>
      </c>
      <c r="D61" s="93">
        <v>3562482.04</v>
      </c>
      <c r="E61" s="93">
        <v>4522801.92</v>
      </c>
      <c r="F61" s="93">
        <v>668091.06000000006</v>
      </c>
      <c r="G61" s="97">
        <v>64501000</v>
      </c>
      <c r="H61" s="98"/>
      <c r="I61" s="91">
        <v>668091.06000000006</v>
      </c>
      <c r="J61" s="98"/>
      <c r="K61" s="95"/>
      <c r="L61" s="95"/>
      <c r="M61" s="98"/>
    </row>
    <row r="62" spans="2:13" x14ac:dyDescent="0.25">
      <c r="B62" s="95">
        <v>64502000</v>
      </c>
      <c r="C62" s="96" t="s">
        <v>555</v>
      </c>
      <c r="D62" s="93">
        <v>1370185.4</v>
      </c>
      <c r="E62" s="93">
        <v>1739539.2</v>
      </c>
      <c r="F62" s="93">
        <v>256958.1</v>
      </c>
      <c r="G62" s="97">
        <v>64501000</v>
      </c>
      <c r="H62" s="98"/>
      <c r="I62" s="91">
        <v>256958.1</v>
      </c>
      <c r="J62" s="98"/>
      <c r="K62" s="95"/>
      <c r="L62" s="95"/>
      <c r="M62" s="98"/>
    </row>
    <row r="63" spans="2:13" x14ac:dyDescent="0.25">
      <c r="B63" s="95">
        <v>64504000</v>
      </c>
      <c r="C63" s="96" t="s">
        <v>486</v>
      </c>
      <c r="D63" s="93">
        <v>274037.08</v>
      </c>
      <c r="E63" s="93">
        <v>347907.84000000003</v>
      </c>
      <c r="F63" s="93">
        <v>51391.62</v>
      </c>
      <c r="G63" s="97">
        <v>64501000</v>
      </c>
      <c r="H63" s="98"/>
      <c r="I63" s="91">
        <v>51391.62</v>
      </c>
      <c r="J63" s="98"/>
      <c r="K63" s="95"/>
      <c r="L63" s="95"/>
      <c r="M63" s="98"/>
    </row>
    <row r="64" spans="2:13" x14ac:dyDescent="0.25">
      <c r="B64" s="95">
        <v>65700000</v>
      </c>
      <c r="C64" s="96" t="s">
        <v>1957</v>
      </c>
      <c r="D64" s="93">
        <v>0</v>
      </c>
      <c r="E64" s="93">
        <v>0.41</v>
      </c>
      <c r="F64" s="93">
        <v>244150</v>
      </c>
      <c r="G64" s="97">
        <v>65700000</v>
      </c>
      <c r="H64" s="98"/>
      <c r="I64" s="91">
        <v>244150</v>
      </c>
      <c r="J64" s="98"/>
      <c r="K64" s="95"/>
      <c r="L64" s="95"/>
      <c r="M64" s="98"/>
    </row>
    <row r="65" spans="2:13" x14ac:dyDescent="0.25">
      <c r="B65" s="11">
        <v>65800000</v>
      </c>
      <c r="C65" s="81" t="s">
        <v>766</v>
      </c>
      <c r="D65" s="93">
        <v>167999.99</v>
      </c>
      <c r="E65" s="93"/>
      <c r="F65" s="93">
        <v>1787900</v>
      </c>
      <c r="G65" s="97">
        <v>65700000</v>
      </c>
      <c r="H65" s="98"/>
      <c r="I65" s="91">
        <v>1787900</v>
      </c>
      <c r="J65" s="98"/>
      <c r="K65" s="95"/>
      <c r="L65" s="95"/>
      <c r="M65" s="98"/>
    </row>
    <row r="66" spans="2:13" x14ac:dyDescent="0.25">
      <c r="B66" s="95">
        <v>66102000</v>
      </c>
      <c r="C66" s="96" t="s">
        <v>231</v>
      </c>
      <c r="D66" s="93">
        <v>645772.1</v>
      </c>
      <c r="E66" s="93">
        <v>512463.47</v>
      </c>
      <c r="F66" s="93">
        <v>1833043.13</v>
      </c>
      <c r="G66" s="97">
        <v>66100000</v>
      </c>
      <c r="H66" s="98"/>
      <c r="I66" s="91">
        <v>1833043.13</v>
      </c>
      <c r="J66" s="98"/>
      <c r="K66" s="95"/>
      <c r="L66" s="95"/>
      <c r="M66" s="98"/>
    </row>
    <row r="67" spans="2:13" x14ac:dyDescent="0.25">
      <c r="B67" s="95">
        <v>69800000</v>
      </c>
      <c r="C67" s="96" t="s">
        <v>1958</v>
      </c>
      <c r="D67" s="93">
        <v>16000</v>
      </c>
      <c r="E67" s="93">
        <v>320000</v>
      </c>
      <c r="F67" s="93">
        <v>320000</v>
      </c>
      <c r="G67" s="97">
        <v>69800000</v>
      </c>
      <c r="H67" s="98"/>
      <c r="I67" s="91">
        <v>0</v>
      </c>
      <c r="J67" s="98"/>
      <c r="K67" s="95"/>
      <c r="L67" s="95"/>
      <c r="M67" s="98"/>
    </row>
    <row r="68" spans="2:13" x14ac:dyDescent="0.25">
      <c r="B68" s="95">
        <v>75800000</v>
      </c>
      <c r="C68" s="96" t="s">
        <v>237</v>
      </c>
      <c r="D68" s="93">
        <v>0</v>
      </c>
      <c r="E68" s="93">
        <v>-89049.98</v>
      </c>
      <c r="F68" s="93">
        <v>0</v>
      </c>
      <c r="G68" s="97">
        <v>75800000</v>
      </c>
      <c r="H68" s="98"/>
      <c r="I68" s="91">
        <v>0</v>
      </c>
      <c r="J68" s="98"/>
      <c r="K68" s="95"/>
      <c r="L68" s="95"/>
      <c r="M68" s="98"/>
    </row>
    <row r="69" spans="2:13" x14ac:dyDescent="0.25">
      <c r="B69" s="95">
        <v>75810000</v>
      </c>
      <c r="C69" s="96" t="s">
        <v>573</v>
      </c>
      <c r="D69" s="93">
        <v>-40000</v>
      </c>
      <c r="E69" s="93"/>
      <c r="F69" s="93"/>
      <c r="G69" s="97">
        <v>75810000</v>
      </c>
      <c r="H69" s="98"/>
      <c r="J69" s="98"/>
      <c r="K69" s="95"/>
      <c r="L69" s="95"/>
      <c r="M69" s="98"/>
    </row>
    <row r="70" spans="2:13" x14ac:dyDescent="0.25">
      <c r="B70" s="95">
        <v>77200000</v>
      </c>
      <c r="C70" s="96" t="s">
        <v>1959</v>
      </c>
      <c r="D70" s="93">
        <v>0</v>
      </c>
      <c r="E70" s="93">
        <v>-36292099.539999999</v>
      </c>
      <c r="F70" s="93">
        <v>-1480150</v>
      </c>
      <c r="G70" s="97">
        <v>72100000</v>
      </c>
      <c r="H70" s="98"/>
      <c r="I70" s="91">
        <v>-1480150</v>
      </c>
      <c r="J70" s="98"/>
      <c r="K70" s="95"/>
      <c r="L70" s="95"/>
      <c r="M70" s="98"/>
    </row>
  </sheetData>
  <conditionalFormatting sqref="G6:G8">
    <cfRule type="duplicateValues" dxfId="587" priority="2"/>
  </conditionalFormatting>
  <conditionalFormatting sqref="G17">
    <cfRule type="duplicateValues" dxfId="586" priority="3"/>
  </conditionalFormatting>
  <conditionalFormatting sqref="G22:G23">
    <cfRule type="duplicateValues" dxfId="585" priority="7"/>
  </conditionalFormatting>
  <conditionalFormatting sqref="G24">
    <cfRule type="duplicateValues" dxfId="584" priority="6"/>
  </conditionalFormatting>
  <conditionalFormatting sqref="G25">
    <cfRule type="duplicateValues" dxfId="583" priority="5"/>
  </conditionalFormatting>
  <conditionalFormatting sqref="G26">
    <cfRule type="duplicateValues" dxfId="582" priority="4"/>
  </conditionalFormatting>
  <conditionalFormatting sqref="G33">
    <cfRule type="duplicateValues" dxfId="581" priority="8"/>
    <cfRule type="duplicateValues" dxfId="580" priority="9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C5E0B4"/>
  </sheetPr>
  <dimension ref="A1:H154"/>
  <sheetViews>
    <sheetView topLeftCell="A123" zoomScaleNormal="100" workbookViewId="0">
      <selection activeCell="C17" sqref="C17"/>
    </sheetView>
  </sheetViews>
  <sheetFormatPr baseColWidth="10" defaultColWidth="11.42578125" defaultRowHeight="14.25" x14ac:dyDescent="0.25"/>
  <cols>
    <col min="1" max="1" width="9" customWidth="1"/>
    <col min="2" max="2" width="32.42578125" customWidth="1"/>
    <col min="3" max="4" width="19.140625" style="12" customWidth="1"/>
    <col min="5" max="5" width="16.5703125" customWidth="1"/>
    <col min="6" max="6" width="16.5703125" style="61" customWidth="1"/>
    <col min="8" max="8" width="16.5703125" customWidth="1"/>
  </cols>
  <sheetData>
    <row r="1" spans="1:8" x14ac:dyDescent="0.25">
      <c r="A1" s="100" t="s">
        <v>576</v>
      </c>
      <c r="B1" s="100" t="s">
        <v>578</v>
      </c>
      <c r="C1" s="101">
        <v>2021</v>
      </c>
      <c r="D1" s="101">
        <v>2020</v>
      </c>
      <c r="E1" s="71" t="s">
        <v>1116</v>
      </c>
      <c r="F1" s="71" t="s">
        <v>789</v>
      </c>
      <c r="H1" s="71">
        <v>2019</v>
      </c>
    </row>
    <row r="2" spans="1:8" x14ac:dyDescent="0.25">
      <c r="A2" s="11">
        <v>10100000</v>
      </c>
      <c r="B2" s="81" t="s">
        <v>43</v>
      </c>
      <c r="C2" s="12">
        <v>-2000000</v>
      </c>
      <c r="D2" s="12">
        <v>-2000000</v>
      </c>
      <c r="E2" s="12">
        <v>-2000000</v>
      </c>
      <c r="F2" s="60">
        <v>10100000</v>
      </c>
      <c r="H2" s="12">
        <v>-2000000</v>
      </c>
    </row>
    <row r="3" spans="1:8" x14ac:dyDescent="0.25">
      <c r="A3" s="11">
        <v>10610000</v>
      </c>
      <c r="B3" s="81" t="s">
        <v>240</v>
      </c>
      <c r="C3" s="12">
        <v>-200000</v>
      </c>
      <c r="D3" s="12">
        <v>-200000</v>
      </c>
      <c r="E3" s="12">
        <v>-200000</v>
      </c>
      <c r="F3" s="60">
        <v>10610000</v>
      </c>
      <c r="H3" s="12">
        <v>-200000</v>
      </c>
    </row>
    <row r="4" spans="1:8" x14ac:dyDescent="0.25">
      <c r="A4" s="11">
        <v>11000000</v>
      </c>
      <c r="B4" s="81" t="s">
        <v>1631</v>
      </c>
      <c r="C4" s="12">
        <v>-635676283.50999999</v>
      </c>
      <c r="D4" s="12">
        <v>-635676283.50999999</v>
      </c>
      <c r="E4" s="12">
        <v>-236206473.61000001</v>
      </c>
      <c r="F4" s="60">
        <v>11000000</v>
      </c>
      <c r="H4" s="12">
        <v>-236206473.61000001</v>
      </c>
    </row>
    <row r="5" spans="1:8" x14ac:dyDescent="0.25">
      <c r="A5" s="11">
        <v>12000000</v>
      </c>
      <c r="B5" s="81" t="s">
        <v>45</v>
      </c>
      <c r="C5" s="12">
        <v>0</v>
      </c>
      <c r="D5" s="12">
        <v>0</v>
      </c>
      <c r="E5" s="12">
        <v>0</v>
      </c>
      <c r="F5" s="60">
        <v>12000000</v>
      </c>
      <c r="H5" s="12">
        <v>0</v>
      </c>
    </row>
    <row r="6" spans="1:8" x14ac:dyDescent="0.25">
      <c r="A6" s="11">
        <v>16440000</v>
      </c>
      <c r="B6" s="81" t="s">
        <v>1960</v>
      </c>
      <c r="C6" s="12">
        <v>-1422885269.6400001</v>
      </c>
      <c r="D6" s="12">
        <v>-1422885269.6400001</v>
      </c>
      <c r="E6" s="12">
        <v>-1752620298.71</v>
      </c>
      <c r="F6" s="18">
        <v>16120000</v>
      </c>
      <c r="H6" s="12">
        <v>-1752620298.71</v>
      </c>
    </row>
    <row r="7" spans="1:8" x14ac:dyDescent="0.25">
      <c r="A7" s="11">
        <v>16500000</v>
      </c>
      <c r="B7" s="81" t="s">
        <v>1761</v>
      </c>
      <c r="C7" s="12">
        <v>-44488765.789999999</v>
      </c>
      <c r="D7" s="12">
        <v>-44488765.789999999</v>
      </c>
      <c r="E7" s="12">
        <v>-43090321.18</v>
      </c>
      <c r="F7" s="60">
        <v>16500000</v>
      </c>
      <c r="H7" s="12">
        <v>-43090321.18</v>
      </c>
    </row>
    <row r="8" spans="1:8" x14ac:dyDescent="0.25">
      <c r="A8" s="11">
        <v>21100000</v>
      </c>
      <c r="B8" s="81" t="s">
        <v>250</v>
      </c>
      <c r="C8" s="12">
        <v>1206360000</v>
      </c>
      <c r="D8" s="12">
        <v>1206360000</v>
      </c>
      <c r="E8" s="12">
        <v>1206360000</v>
      </c>
      <c r="F8" s="60">
        <v>21100000</v>
      </c>
      <c r="H8" s="12">
        <v>1206360000</v>
      </c>
    </row>
    <row r="9" spans="1:8" x14ac:dyDescent="0.25">
      <c r="A9" s="11">
        <v>21310000</v>
      </c>
      <c r="B9" s="81" t="s">
        <v>1765</v>
      </c>
      <c r="C9" s="12">
        <v>4840906373.6099997</v>
      </c>
      <c r="D9" s="12">
        <v>4840906373.6099997</v>
      </c>
      <c r="E9" s="12">
        <v>4840906373.6099997</v>
      </c>
      <c r="F9" s="60">
        <v>21300000</v>
      </c>
      <c r="H9" s="12">
        <v>4840906373.6099997</v>
      </c>
    </row>
    <row r="10" spans="1:8" x14ac:dyDescent="0.25">
      <c r="A10" s="11">
        <v>21500000</v>
      </c>
      <c r="B10" s="81" t="s">
        <v>48</v>
      </c>
      <c r="C10" s="12">
        <v>635123699.38</v>
      </c>
      <c r="D10" s="12">
        <v>635123699.38</v>
      </c>
      <c r="E10" s="12">
        <v>543021777.17999995</v>
      </c>
      <c r="F10" s="60">
        <v>21500000</v>
      </c>
      <c r="H10" s="12">
        <v>543021777.17999995</v>
      </c>
    </row>
    <row r="11" spans="1:8" x14ac:dyDescent="0.25">
      <c r="A11" s="11">
        <v>21810000</v>
      </c>
      <c r="B11" s="81" t="s">
        <v>51</v>
      </c>
      <c r="C11" s="12">
        <v>127898372.47</v>
      </c>
      <c r="D11" s="12">
        <v>127898372.47</v>
      </c>
      <c r="E11" s="12">
        <v>127898372.47</v>
      </c>
      <c r="F11" s="60">
        <v>21540000</v>
      </c>
      <c r="H11" s="12">
        <v>127898372.47</v>
      </c>
    </row>
    <row r="12" spans="1:8" x14ac:dyDescent="0.25">
      <c r="A12" s="11">
        <v>21820000</v>
      </c>
      <c r="B12" s="81" t="s">
        <v>52</v>
      </c>
      <c r="C12" s="12">
        <v>1793333.34</v>
      </c>
      <c r="D12" s="12">
        <v>1793333.34</v>
      </c>
      <c r="E12" s="12">
        <v>0</v>
      </c>
      <c r="F12" s="60">
        <v>21820000</v>
      </c>
      <c r="H12" s="12">
        <v>0</v>
      </c>
    </row>
    <row r="13" spans="1:8" x14ac:dyDescent="0.25">
      <c r="A13" s="11">
        <v>21830000</v>
      </c>
      <c r="B13" s="81" t="s">
        <v>53</v>
      </c>
      <c r="C13" s="12">
        <v>70310075.329999998</v>
      </c>
      <c r="D13" s="12">
        <v>70310075.329999998</v>
      </c>
      <c r="E13" s="12">
        <v>70310075.329999998</v>
      </c>
      <c r="F13" s="60">
        <v>21830000</v>
      </c>
      <c r="H13" s="12">
        <v>70310075.329999998</v>
      </c>
    </row>
    <row r="14" spans="1:8" x14ac:dyDescent="0.25">
      <c r="A14" s="11">
        <v>23000000</v>
      </c>
      <c r="B14" s="81" t="s">
        <v>1767</v>
      </c>
      <c r="C14" s="12">
        <v>0</v>
      </c>
      <c r="D14" s="12">
        <v>0</v>
      </c>
      <c r="E14" s="12">
        <v>0</v>
      </c>
      <c r="F14" s="60">
        <v>23200000</v>
      </c>
      <c r="H14" s="12">
        <v>0</v>
      </c>
    </row>
    <row r="15" spans="1:8" x14ac:dyDescent="0.25">
      <c r="A15" s="11">
        <v>27500000</v>
      </c>
      <c r="B15" s="81" t="s">
        <v>56</v>
      </c>
      <c r="C15" s="12">
        <v>0</v>
      </c>
      <c r="D15" s="12">
        <v>0</v>
      </c>
      <c r="E15" s="12">
        <v>0</v>
      </c>
      <c r="F15" s="23">
        <v>27500000</v>
      </c>
      <c r="H15" s="12">
        <v>0</v>
      </c>
    </row>
    <row r="16" spans="1:8" x14ac:dyDescent="0.25">
      <c r="A16" s="11">
        <v>28130000</v>
      </c>
      <c r="B16" s="81" t="s">
        <v>268</v>
      </c>
      <c r="C16" s="12">
        <v>-1093785632.1300001</v>
      </c>
      <c r="D16" s="12">
        <v>-1093785632.1300001</v>
      </c>
      <c r="E16" s="12">
        <v>-851740313.45000005</v>
      </c>
      <c r="F16" s="60">
        <v>28130000</v>
      </c>
      <c r="H16" s="12">
        <v>-851740313.45000005</v>
      </c>
    </row>
    <row r="17" spans="1:8" x14ac:dyDescent="0.25">
      <c r="A17" s="11">
        <v>28150000</v>
      </c>
      <c r="B17" s="81" t="s">
        <v>57</v>
      </c>
      <c r="C17" s="12">
        <v>-127673169.33</v>
      </c>
      <c r="D17" s="12">
        <v>-127673169.33</v>
      </c>
      <c r="E17" s="12">
        <v>-73370991.609999999</v>
      </c>
      <c r="F17" s="60">
        <v>28150000</v>
      </c>
      <c r="H17" s="12">
        <v>-73370991.609999999</v>
      </c>
    </row>
    <row r="18" spans="1:8" x14ac:dyDescent="0.25">
      <c r="A18" s="11">
        <v>28181000</v>
      </c>
      <c r="B18" s="81" t="s">
        <v>271</v>
      </c>
      <c r="C18" s="12">
        <v>-48799464.880000003</v>
      </c>
      <c r="D18" s="12">
        <v>-48799464.880000003</v>
      </c>
      <c r="E18" s="12">
        <v>-36009627.630000003</v>
      </c>
      <c r="F18" s="60">
        <v>28154000</v>
      </c>
      <c r="H18" s="12">
        <v>-36009627.630000003</v>
      </c>
    </row>
    <row r="19" spans="1:8" x14ac:dyDescent="0.25">
      <c r="A19" s="11">
        <v>28182000</v>
      </c>
      <c r="B19" s="81" t="s">
        <v>59</v>
      </c>
      <c r="C19" s="12">
        <v>-67748.149999999994</v>
      </c>
      <c r="D19" s="12">
        <v>-67748.149999999994</v>
      </c>
      <c r="E19" s="12">
        <v>0</v>
      </c>
      <c r="F19" s="60">
        <v>28182000</v>
      </c>
      <c r="H19" s="12">
        <v>0</v>
      </c>
    </row>
    <row r="20" spans="1:8" x14ac:dyDescent="0.25">
      <c r="A20" s="11">
        <v>28183000</v>
      </c>
      <c r="B20" s="81" t="s">
        <v>60</v>
      </c>
      <c r="C20" s="12">
        <v>-69698276.019999996</v>
      </c>
      <c r="D20" s="12">
        <v>-69698276.019999996</v>
      </c>
      <c r="E20" s="12">
        <v>-64350817.030000001</v>
      </c>
      <c r="F20" s="60">
        <v>28183000</v>
      </c>
      <c r="H20" s="12">
        <v>-64350817.030000001</v>
      </c>
    </row>
    <row r="21" spans="1:8" x14ac:dyDescent="0.25">
      <c r="A21" s="11">
        <v>40100000</v>
      </c>
      <c r="B21" s="81" t="s">
        <v>1853</v>
      </c>
      <c r="C21" s="12">
        <v>-11781771.27</v>
      </c>
      <c r="D21" s="12">
        <v>-11781771.27</v>
      </c>
      <c r="E21" s="12">
        <v>-36621562.790000103</v>
      </c>
      <c r="F21" s="60">
        <v>40110000</v>
      </c>
      <c r="H21" s="12">
        <v>-36621562.790000103</v>
      </c>
    </row>
    <row r="22" spans="1:8" x14ac:dyDescent="0.25">
      <c r="A22" s="11">
        <v>40120000</v>
      </c>
      <c r="B22" s="81" t="s">
        <v>64</v>
      </c>
      <c r="C22" s="12">
        <v>0</v>
      </c>
      <c r="D22" s="12">
        <v>0</v>
      </c>
      <c r="E22" s="12">
        <v>0</v>
      </c>
      <c r="F22" s="60">
        <v>40120000</v>
      </c>
      <c r="H22" s="12">
        <v>0</v>
      </c>
    </row>
    <row r="23" spans="1:8" x14ac:dyDescent="0.25">
      <c r="A23" s="11">
        <v>40320000</v>
      </c>
      <c r="B23" s="81" t="s">
        <v>1206</v>
      </c>
      <c r="C23" s="12">
        <v>-1153544.29</v>
      </c>
      <c r="D23" s="12">
        <v>-1153544.29</v>
      </c>
      <c r="E23" s="12">
        <v>0</v>
      </c>
      <c r="F23" s="60">
        <v>40310000</v>
      </c>
      <c r="H23" s="12">
        <v>0</v>
      </c>
    </row>
    <row r="24" spans="1:8" x14ac:dyDescent="0.25">
      <c r="A24" s="11">
        <v>40400000</v>
      </c>
      <c r="B24" s="81" t="s">
        <v>283</v>
      </c>
      <c r="C24" s="12">
        <v>0</v>
      </c>
      <c r="D24" s="12">
        <v>0</v>
      </c>
      <c r="E24" s="12">
        <v>0</v>
      </c>
      <c r="F24" s="60">
        <v>40400000</v>
      </c>
      <c r="H24" s="12">
        <v>0</v>
      </c>
    </row>
    <row r="25" spans="1:8" x14ac:dyDescent="0.25">
      <c r="A25" s="11">
        <v>40800000</v>
      </c>
      <c r="B25" s="81" t="s">
        <v>68</v>
      </c>
      <c r="C25" s="12">
        <v>-5182489.2</v>
      </c>
      <c r="D25" s="12">
        <v>-5182489.2</v>
      </c>
      <c r="E25" s="12">
        <v>-1365226.17</v>
      </c>
      <c r="F25" s="60">
        <v>40810000</v>
      </c>
      <c r="H25" s="12">
        <v>-1365226.17</v>
      </c>
    </row>
    <row r="26" spans="1:8" x14ac:dyDescent="0.25">
      <c r="A26" s="11">
        <v>40900000</v>
      </c>
      <c r="B26" s="81" t="s">
        <v>69</v>
      </c>
      <c r="C26" s="12">
        <v>4880000</v>
      </c>
      <c r="D26" s="12">
        <v>4880000</v>
      </c>
      <c r="E26" s="12">
        <v>1208721</v>
      </c>
      <c r="F26" s="60">
        <v>40910000</v>
      </c>
      <c r="H26" s="12">
        <v>1208721</v>
      </c>
    </row>
    <row r="27" spans="1:8" x14ac:dyDescent="0.25">
      <c r="A27" s="11">
        <v>41100000</v>
      </c>
      <c r="B27" s="81" t="s">
        <v>70</v>
      </c>
      <c r="C27" s="12">
        <v>73550610.079999894</v>
      </c>
      <c r="D27" s="12">
        <v>73550610.079999894</v>
      </c>
      <c r="E27" s="12">
        <v>115828109.83</v>
      </c>
      <c r="F27" s="60">
        <v>41100000</v>
      </c>
      <c r="H27" s="12">
        <v>115828109.83</v>
      </c>
    </row>
    <row r="28" spans="1:8" x14ac:dyDescent="0.25">
      <c r="A28" s="11">
        <v>41600000</v>
      </c>
      <c r="B28" s="81" t="s">
        <v>1570</v>
      </c>
      <c r="C28" s="12">
        <v>2500000.0099999998</v>
      </c>
      <c r="D28" s="12">
        <v>2500000.0099999998</v>
      </c>
      <c r="E28" s="12">
        <v>2500000.0099999998</v>
      </c>
      <c r="F28" s="60">
        <v>41600000</v>
      </c>
      <c r="H28" s="12">
        <v>2500000.0099999998</v>
      </c>
    </row>
    <row r="29" spans="1:8" x14ac:dyDescent="0.25">
      <c r="A29" s="11">
        <v>41810000</v>
      </c>
      <c r="B29" s="81" t="s">
        <v>292</v>
      </c>
      <c r="C29" s="12">
        <v>700000</v>
      </c>
      <c r="D29" s="12">
        <v>700000</v>
      </c>
      <c r="E29" s="12">
        <v>-761900.99</v>
      </c>
      <c r="F29" s="60">
        <v>41810000</v>
      </c>
      <c r="H29" s="12">
        <v>-761900.99</v>
      </c>
    </row>
    <row r="30" spans="1:8" x14ac:dyDescent="0.25">
      <c r="A30" s="11">
        <v>41910000</v>
      </c>
      <c r="B30" s="81" t="s">
        <v>1571</v>
      </c>
      <c r="C30" s="12">
        <v>0</v>
      </c>
      <c r="D30" s="12">
        <v>0</v>
      </c>
      <c r="E30" s="12">
        <v>-2815096.04</v>
      </c>
      <c r="F30" s="60">
        <v>41910000</v>
      </c>
      <c r="H30" s="12">
        <v>-2815096.04</v>
      </c>
    </row>
    <row r="31" spans="1:8" x14ac:dyDescent="0.25">
      <c r="A31" s="11">
        <v>42100000</v>
      </c>
      <c r="B31" s="81" t="s">
        <v>72</v>
      </c>
      <c r="C31" s="12">
        <v>0</v>
      </c>
      <c r="D31" s="12">
        <v>0</v>
      </c>
      <c r="E31" s="12">
        <v>0</v>
      </c>
      <c r="F31" s="60">
        <v>42110000</v>
      </c>
      <c r="H31" s="12">
        <v>0</v>
      </c>
    </row>
    <row r="32" spans="1:8" x14ac:dyDescent="0.25">
      <c r="A32" s="11">
        <v>42110000</v>
      </c>
      <c r="B32" s="81" t="s">
        <v>296</v>
      </c>
      <c r="C32" s="12">
        <v>0</v>
      </c>
      <c r="D32" s="12">
        <v>0</v>
      </c>
      <c r="E32" s="12">
        <v>66000</v>
      </c>
      <c r="F32" s="60">
        <v>42110000</v>
      </c>
      <c r="H32" s="12">
        <v>66000</v>
      </c>
    </row>
    <row r="33" spans="1:8" x14ac:dyDescent="0.25">
      <c r="A33" s="11">
        <v>42800000</v>
      </c>
      <c r="B33" s="81" t="s">
        <v>300</v>
      </c>
      <c r="C33" s="12">
        <v>-7837487.21</v>
      </c>
      <c r="D33" s="12">
        <v>-7837487.21</v>
      </c>
      <c r="E33" s="12">
        <v>-5909827.79</v>
      </c>
      <c r="F33" s="60">
        <v>42800000</v>
      </c>
      <c r="H33" s="12">
        <v>-5909827.79</v>
      </c>
    </row>
    <row r="34" spans="1:8" x14ac:dyDescent="0.25">
      <c r="A34" s="11">
        <v>43100000</v>
      </c>
      <c r="B34" s="81" t="s">
        <v>77</v>
      </c>
      <c r="C34" s="12">
        <v>-1791714.4</v>
      </c>
      <c r="D34" s="12">
        <v>-1791714.4</v>
      </c>
      <c r="E34" s="12">
        <v>-1477093.38</v>
      </c>
      <c r="F34" s="60">
        <v>43100000</v>
      </c>
      <c r="H34" s="12">
        <v>-1477093.38</v>
      </c>
    </row>
    <row r="35" spans="1:8" x14ac:dyDescent="0.25">
      <c r="A35" s="11">
        <v>43200000</v>
      </c>
      <c r="B35" s="81" t="s">
        <v>79</v>
      </c>
      <c r="C35" s="12">
        <v>0</v>
      </c>
      <c r="D35" s="12">
        <v>0</v>
      </c>
      <c r="E35" s="12">
        <v>0</v>
      </c>
      <c r="F35" s="60">
        <v>43200000</v>
      </c>
      <c r="H35" s="12">
        <v>0</v>
      </c>
    </row>
    <row r="36" spans="1:8" x14ac:dyDescent="0.25">
      <c r="A36" s="11">
        <v>43220000</v>
      </c>
      <c r="B36" s="81" t="s">
        <v>629</v>
      </c>
      <c r="C36" s="12">
        <v>-767877.6</v>
      </c>
      <c r="D36" s="12">
        <v>-767877.6</v>
      </c>
      <c r="E36" s="12">
        <v>-633040.02000000095</v>
      </c>
      <c r="F36" s="60">
        <v>43100000</v>
      </c>
      <c r="H36" s="12">
        <v>-633040.02000000095</v>
      </c>
    </row>
    <row r="37" spans="1:8" x14ac:dyDescent="0.25">
      <c r="A37" s="11">
        <v>43300000</v>
      </c>
      <c r="B37" s="81" t="s">
        <v>80</v>
      </c>
      <c r="C37" s="12">
        <v>-127979.6</v>
      </c>
      <c r="D37" s="12">
        <v>-127979.6</v>
      </c>
      <c r="E37" s="12">
        <v>-105506.67</v>
      </c>
      <c r="F37" s="60">
        <v>43300000</v>
      </c>
      <c r="H37" s="12">
        <v>-105506.67</v>
      </c>
    </row>
    <row r="38" spans="1:8" x14ac:dyDescent="0.25">
      <c r="A38" s="11">
        <v>43860000</v>
      </c>
      <c r="B38" s="81" t="s">
        <v>302</v>
      </c>
      <c r="C38" s="12">
        <v>-2359170.91</v>
      </c>
      <c r="D38" s="12">
        <v>-2359170.91</v>
      </c>
      <c r="E38" s="12">
        <v>-1800998.79</v>
      </c>
      <c r="F38" s="60">
        <v>43860000</v>
      </c>
      <c r="H38" s="12">
        <v>-1800998.79</v>
      </c>
    </row>
    <row r="39" spans="1:8" x14ac:dyDescent="0.25">
      <c r="A39" s="11">
        <v>44100000</v>
      </c>
      <c r="B39" s="81" t="s">
        <v>82</v>
      </c>
      <c r="C39" s="12">
        <v>-683953.36</v>
      </c>
      <c r="D39" s="12">
        <v>-683953.36</v>
      </c>
      <c r="E39" s="12">
        <v>-631780.01</v>
      </c>
      <c r="F39" s="60">
        <v>44100000</v>
      </c>
      <c r="H39" s="12">
        <v>-631780.01</v>
      </c>
    </row>
    <row r="40" spans="1:8" x14ac:dyDescent="0.25">
      <c r="A40" s="11">
        <v>44300000</v>
      </c>
      <c r="B40" s="81" t="s">
        <v>83</v>
      </c>
      <c r="C40" s="12">
        <v>62844601.210000001</v>
      </c>
      <c r="D40" s="12">
        <v>62844601.210000001</v>
      </c>
      <c r="E40" s="12">
        <v>32577611.739999998</v>
      </c>
      <c r="F40" s="60">
        <v>44300000</v>
      </c>
      <c r="H40" s="12">
        <v>32577611.739999998</v>
      </c>
    </row>
    <row r="41" spans="1:8" x14ac:dyDescent="0.25">
      <c r="A41" s="11">
        <v>44310000</v>
      </c>
      <c r="B41" s="81" t="s">
        <v>84</v>
      </c>
      <c r="C41" s="12">
        <v>0</v>
      </c>
      <c r="D41" s="12">
        <v>0</v>
      </c>
      <c r="E41" s="12">
        <v>0</v>
      </c>
      <c r="F41" s="18">
        <v>44411000</v>
      </c>
      <c r="H41" s="12">
        <v>0</v>
      </c>
    </row>
    <row r="42" spans="1:8" x14ac:dyDescent="0.25">
      <c r="A42" s="11">
        <v>44400000</v>
      </c>
      <c r="B42" s="81" t="s">
        <v>1961</v>
      </c>
      <c r="C42" s="12">
        <v>0</v>
      </c>
      <c r="D42" s="12">
        <v>0</v>
      </c>
      <c r="E42" s="12">
        <v>-99867452.469999999</v>
      </c>
      <c r="F42" s="60">
        <v>44410000</v>
      </c>
      <c r="H42" s="12">
        <v>-99867452.469999999</v>
      </c>
    </row>
    <row r="43" spans="1:8" x14ac:dyDescent="0.25">
      <c r="A43" s="11">
        <v>44550000</v>
      </c>
      <c r="B43" s="81" t="s">
        <v>88</v>
      </c>
      <c r="C43" s="12">
        <v>120235060.81999999</v>
      </c>
      <c r="D43" s="12">
        <v>120235060.81999999</v>
      </c>
      <c r="E43" s="12">
        <v>300059382.06000102</v>
      </c>
      <c r="F43" s="60">
        <v>44550000</v>
      </c>
      <c r="H43" s="12">
        <v>300059382.06000102</v>
      </c>
    </row>
    <row r="44" spans="1:8" x14ac:dyDescent="0.25">
      <c r="A44" s="11">
        <v>44562000</v>
      </c>
      <c r="B44" s="81" t="s">
        <v>89</v>
      </c>
      <c r="C44" s="12">
        <v>-6586766.6699999999</v>
      </c>
      <c r="D44" s="12">
        <v>-6586766.6699999999</v>
      </c>
      <c r="E44" s="12">
        <v>380589.870000005</v>
      </c>
      <c r="F44" s="60">
        <v>44561000</v>
      </c>
      <c r="H44" s="12">
        <v>380589.870000005</v>
      </c>
    </row>
    <row r="45" spans="1:8" x14ac:dyDescent="0.25">
      <c r="A45" s="11">
        <v>44564000</v>
      </c>
      <c r="B45" s="81" t="s">
        <v>91</v>
      </c>
      <c r="C45" s="12">
        <v>5342.2300000041696</v>
      </c>
      <c r="D45" s="12">
        <v>5342.2300000041696</v>
      </c>
      <c r="E45" s="12">
        <v>443594.37999999902</v>
      </c>
      <c r="F45" s="60">
        <v>44561000</v>
      </c>
      <c r="H45" s="12">
        <v>443594.37999999902</v>
      </c>
    </row>
    <row r="46" spans="1:8" x14ac:dyDescent="0.25">
      <c r="A46" s="11">
        <v>44565000</v>
      </c>
      <c r="B46" s="81" t="s">
        <v>92</v>
      </c>
      <c r="C46" s="12">
        <v>0</v>
      </c>
      <c r="D46" s="12">
        <v>0</v>
      </c>
      <c r="E46" s="12">
        <v>0</v>
      </c>
      <c r="F46" s="60">
        <v>44561000</v>
      </c>
      <c r="H46" s="12">
        <v>0</v>
      </c>
    </row>
    <row r="47" spans="1:8" x14ac:dyDescent="0.25">
      <c r="A47" s="11">
        <v>44570000</v>
      </c>
      <c r="B47" s="81" t="s">
        <v>94</v>
      </c>
      <c r="C47" s="12">
        <v>0</v>
      </c>
      <c r="D47" s="12">
        <v>0</v>
      </c>
      <c r="E47" s="12">
        <v>0</v>
      </c>
      <c r="F47" s="60">
        <v>44571000</v>
      </c>
      <c r="H47" s="12">
        <v>0</v>
      </c>
    </row>
    <row r="48" spans="1:8" x14ac:dyDescent="0.25">
      <c r="A48" s="11">
        <v>44572000</v>
      </c>
      <c r="B48" s="81" t="s">
        <v>311</v>
      </c>
      <c r="C48" s="12">
        <v>-20115429.210000001</v>
      </c>
      <c r="D48" s="12">
        <v>-20115429.210000001</v>
      </c>
      <c r="E48" s="12">
        <v>-20382707.27</v>
      </c>
      <c r="F48" s="60">
        <v>44571000</v>
      </c>
      <c r="H48" s="12">
        <v>-20382707.27</v>
      </c>
    </row>
    <row r="49" spans="1:8" x14ac:dyDescent="0.25">
      <c r="A49" s="11">
        <v>44583000</v>
      </c>
      <c r="B49" s="81" t="s">
        <v>1778</v>
      </c>
      <c r="C49" s="12">
        <v>461370.95</v>
      </c>
      <c r="D49" s="12">
        <v>461370.95</v>
      </c>
      <c r="E49" s="12">
        <v>219809.53</v>
      </c>
      <c r="F49" s="60">
        <v>44581000</v>
      </c>
      <c r="H49" s="12">
        <v>219809.53</v>
      </c>
    </row>
    <row r="50" spans="1:8" x14ac:dyDescent="0.25">
      <c r="A50" s="11">
        <v>44587000</v>
      </c>
      <c r="B50" s="81" t="s">
        <v>1962</v>
      </c>
      <c r="C50" s="12">
        <v>-116666.67</v>
      </c>
      <c r="D50" s="12">
        <v>-116666.67</v>
      </c>
      <c r="E50" s="12">
        <v>280000</v>
      </c>
      <c r="F50" s="60">
        <v>44581000</v>
      </c>
      <c r="H50" s="12">
        <v>280000</v>
      </c>
    </row>
    <row r="51" spans="1:8" x14ac:dyDescent="0.25">
      <c r="A51" s="11">
        <v>44860000</v>
      </c>
      <c r="B51" s="81" t="s">
        <v>1781</v>
      </c>
      <c r="C51" s="12">
        <v>0</v>
      </c>
      <c r="D51" s="12">
        <v>0</v>
      </c>
      <c r="E51" s="12">
        <v>0</v>
      </c>
      <c r="F51" s="60">
        <v>44860000</v>
      </c>
      <c r="H51" s="12">
        <v>0</v>
      </c>
    </row>
    <row r="52" spans="1:8" x14ac:dyDescent="0.25">
      <c r="A52" s="11">
        <v>45510000</v>
      </c>
      <c r="B52" s="81" t="s">
        <v>95</v>
      </c>
      <c r="C52" s="12">
        <v>-1859281030.8699999</v>
      </c>
      <c r="D52" s="12">
        <v>-1859281030.8699999</v>
      </c>
      <c r="E52" s="12">
        <v>-1859281030.8699999</v>
      </c>
      <c r="F52" s="60">
        <v>45500001</v>
      </c>
      <c r="H52" s="12">
        <v>-1859281030.8699999</v>
      </c>
    </row>
    <row r="53" spans="1:8" x14ac:dyDescent="0.25">
      <c r="A53" s="11">
        <v>45530000</v>
      </c>
      <c r="B53" s="81" t="s">
        <v>97</v>
      </c>
      <c r="C53" s="12">
        <v>-237859478.18000001</v>
      </c>
      <c r="D53" s="12">
        <v>-237859478.18000001</v>
      </c>
      <c r="E53" s="12">
        <v>-237859478.18000001</v>
      </c>
      <c r="F53" s="60">
        <v>45500002</v>
      </c>
      <c r="H53" s="12">
        <v>-237859478.18000001</v>
      </c>
    </row>
    <row r="54" spans="1:8" x14ac:dyDescent="0.25">
      <c r="A54" s="11">
        <v>45540000</v>
      </c>
      <c r="B54" s="81" t="s">
        <v>1782</v>
      </c>
      <c r="C54" s="12">
        <v>-806093700.79999995</v>
      </c>
      <c r="D54" s="12">
        <v>-806093700.79999995</v>
      </c>
      <c r="E54" s="12">
        <v>-806093700.79999995</v>
      </c>
      <c r="F54" s="60">
        <v>45500004</v>
      </c>
      <c r="H54" s="12">
        <v>-806093700.79999995</v>
      </c>
    </row>
    <row r="55" spans="1:8" x14ac:dyDescent="0.25">
      <c r="A55" s="11">
        <v>46600000</v>
      </c>
      <c r="B55" s="81" t="s">
        <v>317</v>
      </c>
      <c r="C55" s="12">
        <v>0</v>
      </c>
      <c r="D55" s="12">
        <v>0</v>
      </c>
      <c r="E55" s="12">
        <v>0</v>
      </c>
      <c r="F55" s="60">
        <v>46600000</v>
      </c>
      <c r="H55" s="12">
        <v>0</v>
      </c>
    </row>
    <row r="56" spans="1:8" x14ac:dyDescent="0.25">
      <c r="A56" s="11">
        <v>46610000</v>
      </c>
      <c r="B56" s="81" t="s">
        <v>146</v>
      </c>
      <c r="C56" s="12">
        <v>0</v>
      </c>
      <c r="D56" s="12">
        <v>0</v>
      </c>
      <c r="E56" s="12">
        <v>0</v>
      </c>
      <c r="F56" s="18">
        <v>46619000</v>
      </c>
      <c r="H56" s="12">
        <v>0</v>
      </c>
    </row>
    <row r="57" spans="1:8" x14ac:dyDescent="0.25">
      <c r="A57" s="11">
        <v>46700000</v>
      </c>
      <c r="B57" s="81" t="s">
        <v>1963</v>
      </c>
      <c r="C57" s="12">
        <v>0</v>
      </c>
      <c r="D57" s="12">
        <v>0</v>
      </c>
      <c r="E57" s="12">
        <v>0</v>
      </c>
      <c r="F57" s="60" t="e">
        <f>#N/A</f>
        <v>#N/A</v>
      </c>
      <c r="H57" s="12">
        <v>0</v>
      </c>
    </row>
    <row r="58" spans="1:8" x14ac:dyDescent="0.25">
      <c r="A58" s="11">
        <v>46710000</v>
      </c>
      <c r="B58" s="81" t="s">
        <v>1964</v>
      </c>
      <c r="C58" s="12">
        <v>0</v>
      </c>
      <c r="D58" s="12">
        <v>0</v>
      </c>
      <c r="E58" s="12">
        <v>-17407814.399999999</v>
      </c>
      <c r="F58" s="23">
        <v>46600000</v>
      </c>
      <c r="H58" s="12">
        <v>-17407814.399999999</v>
      </c>
    </row>
    <row r="59" spans="1:8" x14ac:dyDescent="0.25">
      <c r="A59" s="11">
        <v>46710010</v>
      </c>
      <c r="B59" s="81" t="s">
        <v>33</v>
      </c>
      <c r="C59" s="12">
        <v>-395000000</v>
      </c>
      <c r="D59" s="12">
        <v>-395000000</v>
      </c>
      <c r="E59" s="12">
        <v>-695000000</v>
      </c>
      <c r="F59" s="18">
        <v>46719000</v>
      </c>
      <c r="H59" s="12">
        <v>-695000000</v>
      </c>
    </row>
    <row r="60" spans="1:8" x14ac:dyDescent="0.25">
      <c r="A60" s="11">
        <v>46710102</v>
      </c>
      <c r="B60" s="81" t="s">
        <v>11</v>
      </c>
      <c r="C60" s="12">
        <v>0</v>
      </c>
      <c r="D60" s="12">
        <v>0</v>
      </c>
      <c r="E60" s="12">
        <v>-296476.64</v>
      </c>
      <c r="F60" s="18">
        <v>46718000</v>
      </c>
      <c r="H60" s="12">
        <v>-296476.64</v>
      </c>
    </row>
    <row r="61" spans="1:8" x14ac:dyDescent="0.25">
      <c r="A61" s="11">
        <v>46720070</v>
      </c>
      <c r="B61" s="81" t="s">
        <v>17</v>
      </c>
      <c r="C61" s="12">
        <v>-2673736.5</v>
      </c>
      <c r="D61" s="12">
        <v>-2673736.5</v>
      </c>
      <c r="E61" s="12">
        <v>-2334421.9300000002</v>
      </c>
      <c r="F61" s="60">
        <v>46715000</v>
      </c>
      <c r="H61" s="12">
        <v>-2334421.9300000002</v>
      </c>
    </row>
    <row r="62" spans="1:8" x14ac:dyDescent="0.25">
      <c r="A62" s="11">
        <v>46720800</v>
      </c>
      <c r="B62" s="81" t="s">
        <v>5</v>
      </c>
      <c r="C62" s="12">
        <v>-20400</v>
      </c>
      <c r="D62" s="12">
        <v>-20400</v>
      </c>
      <c r="E62" s="12">
        <v>-27000</v>
      </c>
      <c r="F62" s="60">
        <v>46610000</v>
      </c>
      <c r="H62" s="12">
        <v>-27000</v>
      </c>
    </row>
    <row r="63" spans="1:8" x14ac:dyDescent="0.25">
      <c r="A63" s="11">
        <v>46720900</v>
      </c>
      <c r="B63" s="81" t="s">
        <v>19</v>
      </c>
      <c r="C63" s="12">
        <v>39541000</v>
      </c>
      <c r="D63" s="12">
        <v>39541000</v>
      </c>
      <c r="E63" s="12">
        <v>0</v>
      </c>
      <c r="F63" s="18">
        <v>46743000</v>
      </c>
      <c r="H63" s="12">
        <v>0</v>
      </c>
    </row>
    <row r="64" spans="1:8" x14ac:dyDescent="0.25">
      <c r="A64" s="11">
        <v>47100000</v>
      </c>
      <c r="B64" s="81" t="s">
        <v>157</v>
      </c>
      <c r="C64" s="12">
        <v>0</v>
      </c>
      <c r="D64" s="12">
        <v>0</v>
      </c>
      <c r="E64" s="12">
        <v>0</v>
      </c>
      <c r="F64" s="60">
        <v>47100000</v>
      </c>
      <c r="H64" s="12">
        <v>0</v>
      </c>
    </row>
    <row r="65" spans="1:8" x14ac:dyDescent="0.25">
      <c r="A65" s="11">
        <v>48600000</v>
      </c>
      <c r="B65" s="81" t="s">
        <v>158</v>
      </c>
      <c r="C65" s="12">
        <v>4857654.13</v>
      </c>
      <c r="D65" s="12">
        <v>4857654.13</v>
      </c>
      <c r="E65" s="12">
        <v>7216459.9500000002</v>
      </c>
      <c r="F65" s="60">
        <v>48600000</v>
      </c>
      <c r="H65" s="12">
        <v>7216459.9500000002</v>
      </c>
    </row>
    <row r="66" spans="1:8" x14ac:dyDescent="0.25">
      <c r="A66" s="11">
        <v>48700000</v>
      </c>
      <c r="B66" s="81" t="s">
        <v>1786</v>
      </c>
      <c r="C66" s="12">
        <v>-26400000</v>
      </c>
      <c r="D66" s="12">
        <v>-26400000</v>
      </c>
      <c r="E66" s="12">
        <v>-17760000</v>
      </c>
      <c r="F66" s="60">
        <v>48700000</v>
      </c>
      <c r="H66" s="12">
        <v>-17760000</v>
      </c>
    </row>
    <row r="67" spans="1:8" x14ac:dyDescent="0.25">
      <c r="A67" s="11">
        <v>49100000</v>
      </c>
      <c r="B67" s="81" t="s">
        <v>1324</v>
      </c>
      <c r="C67" s="12">
        <v>-2500000.0099999998</v>
      </c>
      <c r="D67" s="12">
        <v>-2500000.0099999998</v>
      </c>
      <c r="E67" s="12">
        <v>-2500000.0099999998</v>
      </c>
      <c r="F67" s="60">
        <v>49100000</v>
      </c>
      <c r="H67" s="12">
        <v>-2500000.0099999998</v>
      </c>
    </row>
    <row r="68" spans="1:8" x14ac:dyDescent="0.25">
      <c r="A68" s="11">
        <v>51110000</v>
      </c>
      <c r="B68" s="81" t="s">
        <v>337</v>
      </c>
      <c r="C68" s="12">
        <v>0</v>
      </c>
      <c r="D68" s="12">
        <v>0</v>
      </c>
      <c r="E68" s="12">
        <v>0</v>
      </c>
      <c r="F68" s="60">
        <v>51110000</v>
      </c>
      <c r="H68" s="12">
        <v>0</v>
      </c>
    </row>
    <row r="69" spans="1:8" x14ac:dyDescent="0.25">
      <c r="A69" s="11">
        <v>51140000</v>
      </c>
      <c r="B69" s="81" t="s">
        <v>340</v>
      </c>
      <c r="C69" s="12">
        <v>-450700</v>
      </c>
      <c r="D69" s="12">
        <v>-450700</v>
      </c>
      <c r="E69" s="12">
        <v>0</v>
      </c>
      <c r="F69" s="60">
        <v>51110000</v>
      </c>
      <c r="H69" s="12">
        <v>0</v>
      </c>
    </row>
    <row r="70" spans="1:8" x14ac:dyDescent="0.25">
      <c r="A70" s="11">
        <v>51221000</v>
      </c>
      <c r="B70" s="81" t="s">
        <v>345</v>
      </c>
      <c r="C70" s="12">
        <v>124349696.95</v>
      </c>
      <c r="D70" s="12">
        <v>124349696.95</v>
      </c>
      <c r="E70" s="12">
        <v>18210369.940001</v>
      </c>
      <c r="F70" s="60">
        <v>51221000</v>
      </c>
      <c r="H70" s="12">
        <v>18210369.940001</v>
      </c>
    </row>
    <row r="71" spans="1:8" x14ac:dyDescent="0.25">
      <c r="A71" s="11">
        <v>53100000</v>
      </c>
      <c r="B71" s="81" t="s">
        <v>160</v>
      </c>
      <c r="C71" s="12">
        <v>1198707.44</v>
      </c>
      <c r="D71" s="12">
        <v>1198707.44</v>
      </c>
      <c r="E71" s="12">
        <v>331587.43999999802</v>
      </c>
      <c r="F71" s="60">
        <v>53100000</v>
      </c>
      <c r="H71" s="12">
        <v>331587.43999999802</v>
      </c>
    </row>
    <row r="72" spans="1:8" x14ac:dyDescent="0.25">
      <c r="A72" s="11">
        <v>53200000</v>
      </c>
      <c r="B72" s="81" t="s">
        <v>1965</v>
      </c>
      <c r="C72" s="12">
        <v>594060</v>
      </c>
      <c r="D72" s="12">
        <v>594060</v>
      </c>
      <c r="E72" s="12">
        <v>104334</v>
      </c>
      <c r="F72" s="60">
        <v>53100000</v>
      </c>
      <c r="H72" s="12">
        <v>104334</v>
      </c>
    </row>
    <row r="73" spans="1:8" x14ac:dyDescent="0.25">
      <c r="A73" s="11">
        <v>53300000</v>
      </c>
      <c r="B73" s="81" t="s">
        <v>1966</v>
      </c>
      <c r="C73" s="12">
        <v>0</v>
      </c>
      <c r="D73" s="12">
        <v>0</v>
      </c>
      <c r="E73" s="12">
        <v>2067600</v>
      </c>
      <c r="F73" s="60">
        <v>53100000</v>
      </c>
      <c r="H73" s="12">
        <v>2067600</v>
      </c>
    </row>
    <row r="74" spans="1:8" x14ac:dyDescent="0.25">
      <c r="A74" s="11">
        <v>58000000</v>
      </c>
      <c r="B74" s="81" t="s">
        <v>163</v>
      </c>
      <c r="C74" s="12">
        <v>0</v>
      </c>
      <c r="D74" s="12">
        <v>0</v>
      </c>
      <c r="E74" s="12">
        <v>0</v>
      </c>
      <c r="F74" s="60">
        <v>58000000</v>
      </c>
      <c r="H74" s="12">
        <v>0</v>
      </c>
    </row>
    <row r="75" spans="1:8" x14ac:dyDescent="0.25">
      <c r="A75" s="11">
        <v>60400000</v>
      </c>
      <c r="B75" s="81" t="s">
        <v>1967</v>
      </c>
      <c r="C75" s="12">
        <v>0</v>
      </c>
      <c r="D75" s="12">
        <v>0</v>
      </c>
      <c r="E75" s="12">
        <v>0</v>
      </c>
      <c r="F75" s="60" t="e">
        <f>#N/A</f>
        <v>#N/A</v>
      </c>
      <c r="H75" s="12">
        <v>0</v>
      </c>
    </row>
    <row r="76" spans="1:8" x14ac:dyDescent="0.25">
      <c r="A76" s="11">
        <v>60601000</v>
      </c>
      <c r="B76" s="81" t="s">
        <v>164</v>
      </c>
      <c r="C76" s="12">
        <v>11811640.210000001</v>
      </c>
      <c r="D76" s="12">
        <v>11811640.210000001</v>
      </c>
      <c r="E76" s="12">
        <v>12550896.720000001</v>
      </c>
      <c r="F76" s="60">
        <v>60600000</v>
      </c>
      <c r="H76" s="12">
        <v>12550896.720000001</v>
      </c>
    </row>
    <row r="77" spans="1:8" x14ac:dyDescent="0.25">
      <c r="A77" s="11">
        <v>60602000</v>
      </c>
      <c r="B77" s="81" t="s">
        <v>165</v>
      </c>
      <c r="C77" s="12">
        <v>3304000</v>
      </c>
      <c r="D77" s="12">
        <v>3304000</v>
      </c>
      <c r="E77" s="12">
        <v>77000</v>
      </c>
      <c r="F77" s="60">
        <v>60600000</v>
      </c>
      <c r="H77" s="12">
        <v>77000</v>
      </c>
    </row>
    <row r="78" spans="1:8" x14ac:dyDescent="0.25">
      <c r="A78" s="11">
        <v>60603000</v>
      </c>
      <c r="B78" s="81" t="s">
        <v>1373</v>
      </c>
      <c r="C78" s="12">
        <v>0</v>
      </c>
      <c r="D78" s="12">
        <v>0</v>
      </c>
      <c r="E78" s="12">
        <v>6020300</v>
      </c>
      <c r="F78" s="60">
        <v>60600000</v>
      </c>
      <c r="H78" s="12">
        <v>6020300</v>
      </c>
    </row>
    <row r="79" spans="1:8" x14ac:dyDescent="0.25">
      <c r="A79" s="11">
        <v>60604000</v>
      </c>
      <c r="B79" s="81" t="s">
        <v>166</v>
      </c>
      <c r="C79" s="12">
        <v>2179643.92</v>
      </c>
      <c r="D79" s="12">
        <v>2179643.92</v>
      </c>
      <c r="E79" s="12">
        <v>637141</v>
      </c>
      <c r="F79" s="60">
        <v>60600000</v>
      </c>
      <c r="H79" s="12">
        <v>637141</v>
      </c>
    </row>
    <row r="80" spans="1:8" x14ac:dyDescent="0.25">
      <c r="A80" s="11">
        <v>60605000</v>
      </c>
      <c r="B80" s="81" t="s">
        <v>167</v>
      </c>
      <c r="C80" s="12">
        <v>11388983.33</v>
      </c>
      <c r="D80" s="12">
        <v>11388983.33</v>
      </c>
      <c r="E80" s="12">
        <v>2663135.2000000002</v>
      </c>
      <c r="F80" s="60">
        <v>60600000</v>
      </c>
      <c r="H80" s="12">
        <v>2663135.2000000002</v>
      </c>
    </row>
    <row r="81" spans="1:8" x14ac:dyDescent="0.25">
      <c r="A81" s="11">
        <v>60607000</v>
      </c>
      <c r="B81" s="81" t="s">
        <v>168</v>
      </c>
      <c r="C81" s="12">
        <v>87000</v>
      </c>
      <c r="D81" s="12">
        <v>87000</v>
      </c>
      <c r="E81" s="12">
        <v>617133.32999999996</v>
      </c>
      <c r="F81" s="60">
        <v>60600000</v>
      </c>
      <c r="H81" s="12">
        <v>617133.32999999996</v>
      </c>
    </row>
    <row r="82" spans="1:8" x14ac:dyDescent="0.25">
      <c r="A82" s="11">
        <v>60608000</v>
      </c>
      <c r="B82" s="81" t="s">
        <v>169</v>
      </c>
      <c r="C82" s="12">
        <v>526270</v>
      </c>
      <c r="D82" s="12">
        <v>526270</v>
      </c>
      <c r="E82" s="12">
        <v>355890</v>
      </c>
      <c r="F82" s="60">
        <v>60600000</v>
      </c>
      <c r="H82" s="12">
        <v>355890</v>
      </c>
    </row>
    <row r="83" spans="1:8" x14ac:dyDescent="0.25">
      <c r="A83" s="11">
        <v>60609000</v>
      </c>
      <c r="B83" s="81" t="s">
        <v>1968</v>
      </c>
      <c r="C83" s="12">
        <v>135000</v>
      </c>
      <c r="D83" s="12">
        <v>135000</v>
      </c>
      <c r="E83" s="12">
        <v>136250</v>
      </c>
      <c r="F83" s="60">
        <v>60600000</v>
      </c>
      <c r="H83" s="12">
        <v>136250</v>
      </c>
    </row>
    <row r="84" spans="1:8" x14ac:dyDescent="0.25">
      <c r="A84">
        <v>60900000</v>
      </c>
      <c r="B84" s="102" t="s">
        <v>471</v>
      </c>
      <c r="E84" s="12">
        <v>-122000</v>
      </c>
      <c r="F84" s="18">
        <v>60900000</v>
      </c>
      <c r="H84" s="12">
        <v>-122000</v>
      </c>
    </row>
    <row r="85" spans="1:8" x14ac:dyDescent="0.25">
      <c r="A85" s="11">
        <v>60801000</v>
      </c>
      <c r="B85" s="81" t="s">
        <v>390</v>
      </c>
      <c r="C85" s="12">
        <v>8285265</v>
      </c>
      <c r="D85" s="12">
        <v>8285265</v>
      </c>
      <c r="E85" s="12">
        <v>0</v>
      </c>
      <c r="F85" s="60">
        <v>60800000</v>
      </c>
      <c r="H85" s="12">
        <v>0</v>
      </c>
    </row>
    <row r="86" spans="1:8" x14ac:dyDescent="0.25">
      <c r="A86" s="11">
        <v>60802000</v>
      </c>
      <c r="B86" s="81" t="s">
        <v>392</v>
      </c>
      <c r="C86" s="12">
        <v>114459</v>
      </c>
      <c r="D86" s="12">
        <v>114459</v>
      </c>
      <c r="E86" s="12">
        <v>0</v>
      </c>
      <c r="F86" s="60">
        <v>60800000</v>
      </c>
      <c r="H86" s="12">
        <v>0</v>
      </c>
    </row>
    <row r="87" spans="1:8" x14ac:dyDescent="0.25">
      <c r="A87" s="11">
        <v>60803000</v>
      </c>
      <c r="B87" s="81" t="s">
        <v>394</v>
      </c>
      <c r="C87" s="12">
        <v>80000</v>
      </c>
      <c r="D87" s="12">
        <v>80000</v>
      </c>
      <c r="E87" s="12">
        <v>0</v>
      </c>
      <c r="F87" s="60">
        <v>60800000</v>
      </c>
      <c r="H87" s="12">
        <v>0</v>
      </c>
    </row>
    <row r="88" spans="1:8" x14ac:dyDescent="0.25">
      <c r="A88" s="11">
        <v>60804000</v>
      </c>
      <c r="B88" s="81" t="s">
        <v>396</v>
      </c>
      <c r="C88" s="12">
        <v>2408093.06</v>
      </c>
      <c r="D88" s="12">
        <v>2408093.06</v>
      </c>
      <c r="E88" s="12">
        <v>0</v>
      </c>
      <c r="F88" s="60">
        <v>60800000</v>
      </c>
      <c r="H88" s="12">
        <v>0</v>
      </c>
    </row>
    <row r="89" spans="1:8" x14ac:dyDescent="0.25">
      <c r="A89" s="11">
        <v>60811000</v>
      </c>
      <c r="B89" s="81" t="s">
        <v>401</v>
      </c>
      <c r="C89" s="12">
        <v>9646870</v>
      </c>
      <c r="D89" s="12">
        <v>9646870</v>
      </c>
      <c r="E89" s="12">
        <v>0</v>
      </c>
      <c r="F89" s="60">
        <v>60800000</v>
      </c>
      <c r="H89" s="12">
        <v>0</v>
      </c>
    </row>
    <row r="90" spans="1:8" x14ac:dyDescent="0.25">
      <c r="A90" s="11">
        <v>60811100</v>
      </c>
      <c r="B90" s="81" t="s">
        <v>402</v>
      </c>
      <c r="C90" s="12">
        <v>829405</v>
      </c>
      <c r="D90" s="12">
        <v>829405</v>
      </c>
      <c r="E90" s="12">
        <v>0</v>
      </c>
      <c r="F90" s="60">
        <v>60800000</v>
      </c>
      <c r="H90" s="12">
        <v>0</v>
      </c>
    </row>
    <row r="91" spans="1:8" x14ac:dyDescent="0.25">
      <c r="A91" s="11">
        <v>60812000</v>
      </c>
      <c r="B91" s="81" t="s">
        <v>403</v>
      </c>
      <c r="C91" s="12">
        <v>324444</v>
      </c>
      <c r="D91" s="12">
        <v>324444</v>
      </c>
      <c r="E91" s="12">
        <v>0</v>
      </c>
      <c r="F91" s="60">
        <v>60800000</v>
      </c>
      <c r="H91" s="12">
        <v>0</v>
      </c>
    </row>
    <row r="92" spans="1:8" x14ac:dyDescent="0.25">
      <c r="A92" s="11">
        <v>61302000</v>
      </c>
      <c r="B92" s="81" t="s">
        <v>1398</v>
      </c>
      <c r="C92" s="12">
        <v>240000</v>
      </c>
      <c r="D92" s="12">
        <v>240000</v>
      </c>
      <c r="E92" s="12">
        <v>1320000</v>
      </c>
      <c r="F92" s="60">
        <v>61300000</v>
      </c>
      <c r="H92" s="12">
        <v>1320000</v>
      </c>
    </row>
    <row r="93" spans="1:8" x14ac:dyDescent="0.25">
      <c r="A93" s="11">
        <v>61500000</v>
      </c>
      <c r="B93" s="81" t="s">
        <v>1596</v>
      </c>
      <c r="C93" s="12">
        <v>0</v>
      </c>
      <c r="D93" s="12">
        <v>0</v>
      </c>
      <c r="E93" s="12">
        <v>123000</v>
      </c>
      <c r="F93" s="60">
        <v>61500000</v>
      </c>
      <c r="H93" s="12">
        <v>123000</v>
      </c>
    </row>
    <row r="94" spans="1:8" x14ac:dyDescent="0.25">
      <c r="A94" s="11">
        <v>61501000</v>
      </c>
      <c r="B94" s="81" t="s">
        <v>178</v>
      </c>
      <c r="C94" s="12">
        <v>17146904.5</v>
      </c>
      <c r="D94" s="12">
        <v>17146904.5</v>
      </c>
      <c r="E94" s="12">
        <v>32735300.219999999</v>
      </c>
      <c r="F94" s="60">
        <v>61500000</v>
      </c>
      <c r="H94" s="12">
        <v>32735300.219999999</v>
      </c>
    </row>
    <row r="95" spans="1:8" x14ac:dyDescent="0.25">
      <c r="A95" s="11">
        <v>61501700</v>
      </c>
      <c r="B95" s="81" t="s">
        <v>1799</v>
      </c>
      <c r="C95" s="12">
        <v>0</v>
      </c>
      <c r="D95" s="12">
        <v>0</v>
      </c>
      <c r="E95" s="12">
        <v>9420850</v>
      </c>
      <c r="F95" s="60">
        <v>61500000</v>
      </c>
      <c r="H95" s="12">
        <v>9420850</v>
      </c>
    </row>
    <row r="96" spans="1:8" x14ac:dyDescent="0.25">
      <c r="A96" s="11">
        <v>61502000</v>
      </c>
      <c r="B96" s="81" t="s">
        <v>180</v>
      </c>
      <c r="C96" s="12">
        <v>60000</v>
      </c>
      <c r="D96" s="12">
        <v>60000</v>
      </c>
      <c r="E96" s="12">
        <v>0</v>
      </c>
      <c r="F96" s="60">
        <v>61500000</v>
      </c>
      <c r="H96" s="12">
        <v>0</v>
      </c>
    </row>
    <row r="97" spans="1:8" x14ac:dyDescent="0.25">
      <c r="A97" s="11">
        <v>61503000</v>
      </c>
      <c r="B97" s="81" t="s">
        <v>181</v>
      </c>
      <c r="C97" s="12">
        <v>11449447.710000001</v>
      </c>
      <c r="D97" s="12">
        <v>11449447.710000001</v>
      </c>
      <c r="E97" s="12">
        <v>6337697.4500000002</v>
      </c>
      <c r="F97" s="60">
        <v>61500000</v>
      </c>
      <c r="H97" s="12">
        <v>6337697.4500000002</v>
      </c>
    </row>
    <row r="98" spans="1:8" x14ac:dyDescent="0.25">
      <c r="A98" s="11">
        <v>61602000</v>
      </c>
      <c r="B98" s="81" t="s">
        <v>418</v>
      </c>
      <c r="C98" s="12">
        <v>6729008</v>
      </c>
      <c r="D98" s="12">
        <v>6729008</v>
      </c>
      <c r="E98" s="12">
        <v>6987886</v>
      </c>
      <c r="F98" s="60">
        <v>61600000</v>
      </c>
      <c r="H98" s="12">
        <v>6987886</v>
      </c>
    </row>
    <row r="99" spans="1:8" x14ac:dyDescent="0.25">
      <c r="A99" s="11">
        <v>61604000</v>
      </c>
      <c r="B99" s="81" t="s">
        <v>183</v>
      </c>
      <c r="C99" s="12">
        <v>10430650.57</v>
      </c>
      <c r="D99" s="12">
        <v>10430650.57</v>
      </c>
      <c r="E99" s="12">
        <v>10542216.68</v>
      </c>
      <c r="F99" s="60">
        <v>61600000</v>
      </c>
      <c r="H99" s="12">
        <v>10542216.68</v>
      </c>
    </row>
    <row r="100" spans="1:8" x14ac:dyDescent="0.25">
      <c r="A100" s="11">
        <v>61802000</v>
      </c>
      <c r="B100" s="81" t="s">
        <v>185</v>
      </c>
      <c r="C100" s="12">
        <v>105000</v>
      </c>
      <c r="D100" s="12">
        <v>105000</v>
      </c>
      <c r="E100" s="12">
        <v>45300</v>
      </c>
      <c r="F100" s="60">
        <v>61800000</v>
      </c>
      <c r="H100" s="12">
        <v>45300</v>
      </c>
    </row>
    <row r="101" spans="1:8" x14ac:dyDescent="0.25">
      <c r="A101" s="11">
        <v>62101000</v>
      </c>
      <c r="B101" s="81" t="s">
        <v>1600</v>
      </c>
      <c r="C101" s="12">
        <v>4579000</v>
      </c>
      <c r="D101" s="12">
        <v>4579000</v>
      </c>
      <c r="E101" s="12">
        <v>4800000</v>
      </c>
      <c r="F101" s="60">
        <v>62100000</v>
      </c>
      <c r="H101" s="12">
        <v>4800000</v>
      </c>
    </row>
    <row r="102" spans="1:8" x14ac:dyDescent="0.25">
      <c r="A102" s="11">
        <v>62102000</v>
      </c>
      <c r="B102" s="81" t="s">
        <v>423</v>
      </c>
      <c r="C102" s="12">
        <v>34856000</v>
      </c>
      <c r="D102" s="12">
        <v>34856000</v>
      </c>
      <c r="E102" s="12">
        <v>24991000</v>
      </c>
      <c r="F102" s="60">
        <v>62100000</v>
      </c>
      <c r="H102" s="12">
        <v>24991000</v>
      </c>
    </row>
    <row r="103" spans="1:8" x14ac:dyDescent="0.25">
      <c r="A103" s="11">
        <v>62103000</v>
      </c>
      <c r="B103" s="81" t="s">
        <v>1969</v>
      </c>
      <c r="C103" s="12">
        <v>7350000</v>
      </c>
      <c r="D103" s="12">
        <v>7350000</v>
      </c>
      <c r="E103" s="12">
        <v>7350000</v>
      </c>
      <c r="F103" s="60">
        <v>62100000</v>
      </c>
      <c r="H103" s="12">
        <v>7350000</v>
      </c>
    </row>
    <row r="104" spans="1:8" x14ac:dyDescent="0.25">
      <c r="A104" s="11">
        <v>62202000</v>
      </c>
      <c r="B104" s="81" t="s">
        <v>1806</v>
      </c>
      <c r="C104" s="12">
        <v>275000</v>
      </c>
      <c r="D104" s="12">
        <v>275000</v>
      </c>
      <c r="E104" s="12">
        <v>0</v>
      </c>
      <c r="F104" s="60">
        <v>62200000</v>
      </c>
      <c r="H104" s="12">
        <v>0</v>
      </c>
    </row>
    <row r="105" spans="1:8" x14ac:dyDescent="0.25">
      <c r="A105" s="11">
        <v>62203000</v>
      </c>
      <c r="B105" s="81" t="s">
        <v>189</v>
      </c>
      <c r="C105" s="12">
        <v>3000000</v>
      </c>
      <c r="D105" s="12">
        <v>3000000</v>
      </c>
      <c r="E105" s="12">
        <v>0</v>
      </c>
      <c r="F105" s="60">
        <v>62200000</v>
      </c>
      <c r="H105" s="12">
        <v>0</v>
      </c>
    </row>
    <row r="106" spans="1:8" x14ac:dyDescent="0.25">
      <c r="A106" s="11">
        <v>62301000</v>
      </c>
      <c r="B106" s="81" t="s">
        <v>191</v>
      </c>
      <c r="C106" s="12">
        <v>274000</v>
      </c>
      <c r="D106" s="12">
        <v>274000</v>
      </c>
      <c r="E106" s="12">
        <v>458000</v>
      </c>
      <c r="F106" s="60">
        <v>62300000</v>
      </c>
      <c r="H106" s="12">
        <v>458000</v>
      </c>
    </row>
    <row r="107" spans="1:8" x14ac:dyDescent="0.25">
      <c r="A107" s="11">
        <v>62303000</v>
      </c>
      <c r="B107" s="81" t="s">
        <v>193</v>
      </c>
      <c r="C107" s="12">
        <v>3373000</v>
      </c>
      <c r="D107" s="12">
        <v>3373000</v>
      </c>
      <c r="E107" s="12">
        <v>3461000</v>
      </c>
      <c r="F107" s="60">
        <v>62300000</v>
      </c>
      <c r="H107" s="12">
        <v>3461000</v>
      </c>
    </row>
    <row r="108" spans="1:8" x14ac:dyDescent="0.25">
      <c r="A108">
        <v>62304000</v>
      </c>
      <c r="B108" s="102" t="s">
        <v>431</v>
      </c>
      <c r="E108" s="12">
        <v>2007000</v>
      </c>
      <c r="F108" s="60">
        <v>62300000</v>
      </c>
      <c r="H108" s="12">
        <v>2007000</v>
      </c>
    </row>
    <row r="109" spans="1:8" x14ac:dyDescent="0.25">
      <c r="A109" s="11">
        <v>62401000</v>
      </c>
      <c r="B109" s="81" t="s">
        <v>1413</v>
      </c>
      <c r="C109" s="12">
        <v>50000</v>
      </c>
      <c r="D109" s="12">
        <v>50000</v>
      </c>
      <c r="E109" s="12">
        <v>1000000</v>
      </c>
      <c r="F109" s="60">
        <v>62401000</v>
      </c>
      <c r="H109" s="12">
        <v>1000000</v>
      </c>
    </row>
    <row r="110" spans="1:8" x14ac:dyDescent="0.25">
      <c r="A110" s="11">
        <v>62504000</v>
      </c>
      <c r="B110" s="81" t="s">
        <v>198</v>
      </c>
      <c r="C110" s="12">
        <v>0</v>
      </c>
      <c r="D110" s="12">
        <v>0</v>
      </c>
      <c r="E110" s="12">
        <v>0</v>
      </c>
      <c r="F110" s="60">
        <v>62501000</v>
      </c>
      <c r="H110" s="12">
        <v>0</v>
      </c>
    </row>
    <row r="111" spans="1:8" x14ac:dyDescent="0.25">
      <c r="A111" s="11">
        <v>62506000</v>
      </c>
      <c r="B111" s="81" t="s">
        <v>200</v>
      </c>
      <c r="C111" s="12">
        <v>121000</v>
      </c>
      <c r="D111" s="12">
        <v>121000</v>
      </c>
      <c r="E111" s="12">
        <v>206018</v>
      </c>
      <c r="F111" s="60">
        <v>62501000</v>
      </c>
      <c r="H111" s="12">
        <v>206018</v>
      </c>
    </row>
    <row r="112" spans="1:8" x14ac:dyDescent="0.25">
      <c r="A112" s="11">
        <v>62507000</v>
      </c>
      <c r="B112" s="81" t="s">
        <v>201</v>
      </c>
      <c r="C112" s="12">
        <v>293000</v>
      </c>
      <c r="D112" s="12">
        <v>293000</v>
      </c>
      <c r="E112" s="12">
        <v>178896</v>
      </c>
      <c r="F112" s="60">
        <v>62501000</v>
      </c>
      <c r="H112" s="12">
        <v>178896</v>
      </c>
    </row>
    <row r="113" spans="1:8" x14ac:dyDescent="0.25">
      <c r="A113" s="11">
        <v>62602000</v>
      </c>
      <c r="B113" s="81" t="s">
        <v>202</v>
      </c>
      <c r="C113" s="12">
        <v>855475.56</v>
      </c>
      <c r="D113" s="12">
        <v>855475.56</v>
      </c>
      <c r="E113" s="12">
        <v>829460.25</v>
      </c>
      <c r="F113" s="60">
        <v>62601000</v>
      </c>
      <c r="H113" s="12">
        <v>829460.25</v>
      </c>
    </row>
    <row r="114" spans="1:8" x14ac:dyDescent="0.25">
      <c r="A114" s="11">
        <v>62603000</v>
      </c>
      <c r="B114" s="81" t="s">
        <v>203</v>
      </c>
      <c r="C114" s="12">
        <v>320000</v>
      </c>
      <c r="D114" s="12">
        <v>320000</v>
      </c>
      <c r="E114" s="12">
        <v>390000</v>
      </c>
      <c r="F114" s="60">
        <v>62601000</v>
      </c>
      <c r="H114" s="12">
        <v>390000</v>
      </c>
    </row>
    <row r="115" spans="1:8" x14ac:dyDescent="0.25">
      <c r="A115" s="11">
        <v>62604000</v>
      </c>
      <c r="B115" s="81" t="s">
        <v>204</v>
      </c>
      <c r="C115" s="12">
        <v>828200</v>
      </c>
      <c r="D115" s="12">
        <v>828200</v>
      </c>
      <c r="E115" s="12">
        <v>407300</v>
      </c>
      <c r="F115" s="60">
        <v>62601000</v>
      </c>
      <c r="H115" s="12">
        <v>407300</v>
      </c>
    </row>
    <row r="116" spans="1:8" x14ac:dyDescent="0.25">
      <c r="A116" s="11">
        <v>62606000</v>
      </c>
      <c r="B116" s="81" t="s">
        <v>1970</v>
      </c>
      <c r="C116" s="12">
        <v>1200000</v>
      </c>
      <c r="D116" s="12">
        <v>1200000</v>
      </c>
      <c r="E116" s="12">
        <v>0</v>
      </c>
      <c r="F116" s="60">
        <v>62601000</v>
      </c>
      <c r="H116" s="12">
        <v>0</v>
      </c>
    </row>
    <row r="117" spans="1:8" x14ac:dyDescent="0.25">
      <c r="A117" s="11">
        <v>62703000</v>
      </c>
      <c r="B117" s="81" t="s">
        <v>208</v>
      </c>
      <c r="C117" s="12">
        <v>678022.38</v>
      </c>
      <c r="D117" s="12">
        <v>678022.38</v>
      </c>
      <c r="E117" s="12">
        <v>290154.2</v>
      </c>
      <c r="F117" s="60">
        <v>62701000</v>
      </c>
      <c r="H117" s="12">
        <v>290154.2</v>
      </c>
    </row>
    <row r="118" spans="1:8" x14ac:dyDescent="0.25">
      <c r="A118" s="11">
        <v>62704000</v>
      </c>
      <c r="B118" s="81" t="s">
        <v>1808</v>
      </c>
      <c r="C118" s="12">
        <v>40000</v>
      </c>
      <c r="D118" s="12">
        <v>40000</v>
      </c>
      <c r="E118" s="12">
        <v>60000</v>
      </c>
      <c r="F118" s="60">
        <v>62701000</v>
      </c>
      <c r="H118" s="12">
        <v>60000</v>
      </c>
    </row>
    <row r="119" spans="1:8" x14ac:dyDescent="0.25">
      <c r="A119" s="11">
        <v>62706000</v>
      </c>
      <c r="B119" s="81" t="s">
        <v>209</v>
      </c>
      <c r="C119" s="12">
        <v>539550.06999999995</v>
      </c>
      <c r="D119" s="12">
        <v>539550.06999999995</v>
      </c>
      <c r="E119" s="12">
        <v>0</v>
      </c>
      <c r="F119" s="60">
        <v>62701000</v>
      </c>
      <c r="H119" s="12">
        <v>0</v>
      </c>
    </row>
    <row r="120" spans="1:8" x14ac:dyDescent="0.25">
      <c r="A120" s="11">
        <v>62707000</v>
      </c>
      <c r="B120" s="81" t="s">
        <v>454</v>
      </c>
      <c r="C120" s="12">
        <v>572339.78</v>
      </c>
      <c r="D120" s="12">
        <v>572339.78</v>
      </c>
      <c r="E120" s="12">
        <v>796291.53</v>
      </c>
      <c r="F120" s="60">
        <v>62701000</v>
      </c>
      <c r="H120" s="12">
        <v>796291.53</v>
      </c>
    </row>
    <row r="121" spans="1:8" x14ac:dyDescent="0.25">
      <c r="A121" s="11">
        <v>62708000</v>
      </c>
      <c r="B121" s="81" t="s">
        <v>1424</v>
      </c>
      <c r="C121" s="12">
        <v>579600</v>
      </c>
      <c r="D121" s="12">
        <v>579600</v>
      </c>
      <c r="E121" s="12">
        <v>460800</v>
      </c>
      <c r="F121" s="60">
        <v>62701000</v>
      </c>
      <c r="H121" s="12">
        <v>460800</v>
      </c>
    </row>
    <row r="122" spans="1:8" x14ac:dyDescent="0.25">
      <c r="A122" s="11">
        <v>62709000</v>
      </c>
      <c r="B122" s="81" t="s">
        <v>1425</v>
      </c>
      <c r="C122" s="12">
        <v>864727.54</v>
      </c>
      <c r="D122" s="12">
        <v>864727.54</v>
      </c>
      <c r="E122" s="12">
        <v>618520.78</v>
      </c>
      <c r="F122" s="60">
        <v>62701000</v>
      </c>
      <c r="H122" s="12">
        <v>618520.78</v>
      </c>
    </row>
    <row r="123" spans="1:8" x14ac:dyDescent="0.25">
      <c r="A123" s="11">
        <v>63501000</v>
      </c>
      <c r="B123" s="81" t="s">
        <v>212</v>
      </c>
      <c r="C123" s="12">
        <v>17000</v>
      </c>
      <c r="D123" s="12">
        <v>17000</v>
      </c>
      <c r="E123" s="12">
        <v>51700</v>
      </c>
      <c r="F123" s="60">
        <v>63501000</v>
      </c>
      <c r="H123" s="12">
        <v>51700</v>
      </c>
    </row>
    <row r="124" spans="1:8" x14ac:dyDescent="0.25">
      <c r="A124">
        <v>63502000</v>
      </c>
      <c r="B124" s="102" t="s">
        <v>546</v>
      </c>
      <c r="E124" s="12">
        <v>59736</v>
      </c>
      <c r="F124" s="60">
        <v>63502000</v>
      </c>
      <c r="H124" s="12">
        <v>59736</v>
      </c>
    </row>
    <row r="125" spans="1:8" x14ac:dyDescent="0.25">
      <c r="A125" s="11">
        <v>63504000</v>
      </c>
      <c r="B125" s="81" t="s">
        <v>214</v>
      </c>
      <c r="C125" s="12">
        <v>6000</v>
      </c>
      <c r="D125" s="12">
        <v>6000</v>
      </c>
      <c r="E125" s="12">
        <v>12000</v>
      </c>
      <c r="F125" s="60">
        <v>63504000</v>
      </c>
      <c r="H125" s="12">
        <v>12000</v>
      </c>
    </row>
    <row r="126" spans="1:8" x14ac:dyDescent="0.25">
      <c r="A126" s="11">
        <v>63506000</v>
      </c>
      <c r="B126" s="81" t="s">
        <v>215</v>
      </c>
      <c r="C126" s="12">
        <v>2000</v>
      </c>
      <c r="D126" s="12">
        <v>2000</v>
      </c>
      <c r="E126" s="12">
        <v>10000</v>
      </c>
      <c r="F126" s="60">
        <v>63506000</v>
      </c>
      <c r="H126" s="12">
        <v>10000</v>
      </c>
    </row>
    <row r="127" spans="1:8" x14ac:dyDescent="0.25">
      <c r="A127" s="11">
        <v>64101000</v>
      </c>
      <c r="B127" s="81" t="s">
        <v>216</v>
      </c>
      <c r="C127" s="12">
        <v>36251897.729999997</v>
      </c>
      <c r="D127" s="12">
        <v>36251897.729999997</v>
      </c>
      <c r="E127" s="12">
        <v>32389074.879999999</v>
      </c>
      <c r="F127" s="60">
        <v>64101000</v>
      </c>
      <c r="H127" s="12">
        <v>32389074.879999999</v>
      </c>
    </row>
    <row r="128" spans="1:8" x14ac:dyDescent="0.25">
      <c r="A128" s="11">
        <v>64101300</v>
      </c>
      <c r="B128" s="81" t="s">
        <v>296</v>
      </c>
      <c r="C128" s="12">
        <v>90000</v>
      </c>
      <c r="D128" s="12">
        <v>90000</v>
      </c>
      <c r="E128" s="12">
        <v>0</v>
      </c>
      <c r="F128" s="60">
        <v>64101000</v>
      </c>
      <c r="H128" s="12">
        <v>0</v>
      </c>
    </row>
    <row r="129" spans="1:8" x14ac:dyDescent="0.25">
      <c r="A129" s="11">
        <v>64102000</v>
      </c>
      <c r="B129" s="81" t="s">
        <v>217</v>
      </c>
      <c r="C129" s="12">
        <v>220000</v>
      </c>
      <c r="D129" s="12">
        <v>220000</v>
      </c>
      <c r="E129" s="12">
        <v>240000</v>
      </c>
      <c r="F129" s="60">
        <v>64101000</v>
      </c>
      <c r="H129" s="12">
        <v>240000</v>
      </c>
    </row>
    <row r="130" spans="1:8" x14ac:dyDescent="0.25">
      <c r="A130" s="11">
        <v>64103000</v>
      </c>
      <c r="B130" s="81" t="s">
        <v>218</v>
      </c>
      <c r="C130" s="12">
        <v>3433873.7</v>
      </c>
      <c r="D130" s="12">
        <v>3433873.7</v>
      </c>
      <c r="E130" s="12">
        <v>2538383.7000000002</v>
      </c>
      <c r="F130" s="60">
        <v>64101000</v>
      </c>
      <c r="H130" s="12">
        <v>2538383.7000000002</v>
      </c>
    </row>
    <row r="131" spans="1:8" x14ac:dyDescent="0.25">
      <c r="A131" s="11">
        <v>64104000</v>
      </c>
      <c r="B131" s="81" t="s">
        <v>219</v>
      </c>
      <c r="C131" s="12">
        <v>71451.199999999997</v>
      </c>
      <c r="D131" s="12">
        <v>71451.199999999997</v>
      </c>
      <c r="E131" s="12">
        <v>0</v>
      </c>
      <c r="F131" s="60">
        <v>64101000</v>
      </c>
      <c r="H131" s="12">
        <v>0</v>
      </c>
    </row>
    <row r="132" spans="1:8" x14ac:dyDescent="0.25">
      <c r="A132">
        <v>64105000</v>
      </c>
      <c r="B132" s="102" t="s">
        <v>221</v>
      </c>
      <c r="E132" s="12">
        <v>600000.30000000005</v>
      </c>
      <c r="F132" s="60">
        <v>64101000</v>
      </c>
      <c r="H132" s="12">
        <v>600000.30000000005</v>
      </c>
    </row>
    <row r="133" spans="1:8" x14ac:dyDescent="0.25">
      <c r="A133" s="11">
        <v>64180000</v>
      </c>
      <c r="B133" s="81" t="s">
        <v>1433</v>
      </c>
      <c r="C133" s="12">
        <v>2178427.5299999998</v>
      </c>
      <c r="D133" s="12">
        <v>2178427.5299999998</v>
      </c>
      <c r="E133" s="12">
        <v>2442971.6800000002</v>
      </c>
      <c r="F133" s="60">
        <v>64101000</v>
      </c>
      <c r="H133" s="12">
        <v>2442971.6800000002</v>
      </c>
    </row>
    <row r="134" spans="1:8" x14ac:dyDescent="0.25">
      <c r="A134" s="11">
        <v>64501000</v>
      </c>
      <c r="B134" s="81" t="s">
        <v>77</v>
      </c>
      <c r="C134" s="12">
        <v>4788051.84</v>
      </c>
      <c r="D134" s="12">
        <v>4788051.84</v>
      </c>
      <c r="E134" s="12">
        <v>4089960.55</v>
      </c>
      <c r="F134" s="60">
        <v>64501000</v>
      </c>
      <c r="H134" s="12">
        <v>4089960.55</v>
      </c>
    </row>
    <row r="135" spans="1:8" x14ac:dyDescent="0.25">
      <c r="A135" s="11">
        <v>64502000</v>
      </c>
      <c r="B135" s="81" t="s">
        <v>1773</v>
      </c>
      <c r="C135" s="12">
        <v>1841558.4</v>
      </c>
      <c r="D135" s="12">
        <v>1841558.4</v>
      </c>
      <c r="E135" s="12">
        <v>1600837.23</v>
      </c>
      <c r="F135" s="60">
        <v>64501000</v>
      </c>
      <c r="H135" s="12">
        <v>1600837.23</v>
      </c>
    </row>
    <row r="136" spans="1:8" x14ac:dyDescent="0.25">
      <c r="A136" s="11">
        <v>64503000</v>
      </c>
      <c r="B136" s="81" t="s">
        <v>1971</v>
      </c>
      <c r="C136" s="12">
        <v>368311.68</v>
      </c>
      <c r="D136" s="12">
        <v>368311.68</v>
      </c>
      <c r="E136" s="12">
        <v>286837.03000000003</v>
      </c>
      <c r="F136" s="60">
        <v>64501000</v>
      </c>
      <c r="H136" s="12">
        <v>286837.03000000003</v>
      </c>
    </row>
    <row r="137" spans="1:8" x14ac:dyDescent="0.25">
      <c r="A137" s="11">
        <v>64504000</v>
      </c>
      <c r="B137" s="81" t="s">
        <v>1972</v>
      </c>
      <c r="C137" s="12">
        <v>0</v>
      </c>
      <c r="D137" s="12">
        <v>0</v>
      </c>
      <c r="E137" s="12">
        <v>0</v>
      </c>
      <c r="F137" s="60">
        <v>64501000</v>
      </c>
      <c r="H137" s="12">
        <v>0</v>
      </c>
    </row>
    <row r="138" spans="1:8" x14ac:dyDescent="0.25">
      <c r="A138" s="11">
        <v>64580000</v>
      </c>
      <c r="B138" s="81" t="s">
        <v>1435</v>
      </c>
      <c r="C138" s="12">
        <v>307404.01</v>
      </c>
      <c r="D138" s="12">
        <v>307404.01</v>
      </c>
      <c r="E138" s="12">
        <v>92625.200000000099</v>
      </c>
      <c r="F138" s="60">
        <v>64501000</v>
      </c>
      <c r="H138" s="12">
        <v>92625.200000000099</v>
      </c>
    </row>
    <row r="139" spans="1:8" x14ac:dyDescent="0.25">
      <c r="A139" s="11">
        <v>64801000</v>
      </c>
      <c r="B139" s="81" t="s">
        <v>224</v>
      </c>
      <c r="C139" s="12">
        <v>162500</v>
      </c>
      <c r="D139" s="12">
        <v>162500</v>
      </c>
      <c r="E139" s="12">
        <v>996.02</v>
      </c>
      <c r="F139" s="60">
        <v>64801000</v>
      </c>
      <c r="H139" s="12">
        <v>0</v>
      </c>
    </row>
    <row r="140" spans="1:8" x14ac:dyDescent="0.25">
      <c r="A140" s="11">
        <v>65100000</v>
      </c>
      <c r="B140" s="81" t="s">
        <v>228</v>
      </c>
      <c r="C140" s="12">
        <v>4231344.3499999996</v>
      </c>
      <c r="D140" s="12">
        <v>4231344.3499999996</v>
      </c>
      <c r="E140" s="12">
        <v>0</v>
      </c>
      <c r="F140" s="60">
        <v>65100000</v>
      </c>
      <c r="H140" s="12">
        <v>0</v>
      </c>
    </row>
    <row r="141" spans="1:8" x14ac:dyDescent="0.25">
      <c r="A141" s="11">
        <v>65602000</v>
      </c>
      <c r="B141" s="81" t="s">
        <v>229</v>
      </c>
      <c r="C141" s="12">
        <v>50000</v>
      </c>
      <c r="D141" s="12">
        <v>50000</v>
      </c>
      <c r="E141" s="12">
        <v>0</v>
      </c>
      <c r="F141" s="60">
        <v>65602000</v>
      </c>
      <c r="H141" s="12">
        <v>0</v>
      </c>
    </row>
    <row r="142" spans="1:8" x14ac:dyDescent="0.25">
      <c r="A142" s="11">
        <v>65700000</v>
      </c>
      <c r="B142" s="81" t="s">
        <v>230</v>
      </c>
      <c r="C142" s="12">
        <v>1132142.3899999999</v>
      </c>
      <c r="D142" s="12">
        <v>1132142.3899999999</v>
      </c>
      <c r="E142" s="12">
        <v>0</v>
      </c>
      <c r="F142" s="60">
        <v>65700000</v>
      </c>
      <c r="H142" s="12">
        <v>996.02</v>
      </c>
    </row>
    <row r="143" spans="1:8" x14ac:dyDescent="0.25">
      <c r="A143" s="11">
        <v>66101000</v>
      </c>
      <c r="B143" s="81" t="s">
        <v>500</v>
      </c>
      <c r="C143" s="12">
        <v>9864552.8499999996</v>
      </c>
      <c r="D143" s="12">
        <v>9864552.8499999996</v>
      </c>
      <c r="E143" s="12">
        <v>0</v>
      </c>
      <c r="F143" s="60">
        <v>66100000</v>
      </c>
      <c r="H143" s="12">
        <v>0</v>
      </c>
    </row>
    <row r="144" spans="1:8" x14ac:dyDescent="0.25">
      <c r="A144" s="11">
        <v>66102000</v>
      </c>
      <c r="B144" s="81" t="s">
        <v>231</v>
      </c>
      <c r="C144" s="12">
        <v>546551.87</v>
      </c>
      <c r="D144" s="12">
        <v>546551.87</v>
      </c>
      <c r="E144" s="12">
        <v>0</v>
      </c>
      <c r="F144" s="60">
        <v>66100000</v>
      </c>
      <c r="H144" s="12">
        <v>0</v>
      </c>
    </row>
    <row r="145" spans="1:8" x14ac:dyDescent="0.25">
      <c r="A145" s="11">
        <v>66103000</v>
      </c>
      <c r="B145" s="81" t="s">
        <v>1814</v>
      </c>
      <c r="C145" s="12">
        <v>118428825.95999999</v>
      </c>
      <c r="D145" s="12">
        <v>118428825.95999999</v>
      </c>
      <c r="E145" s="12">
        <v>153563791.81999999</v>
      </c>
      <c r="F145" s="60">
        <v>66100000</v>
      </c>
      <c r="H145" s="12">
        <v>153563791.81999999</v>
      </c>
    </row>
    <row r="146" spans="1:8" x14ac:dyDescent="0.25">
      <c r="A146" s="11">
        <v>66600000</v>
      </c>
      <c r="B146" s="81" t="s">
        <v>232</v>
      </c>
      <c r="C146" s="12">
        <v>1455588.65</v>
      </c>
      <c r="D146" s="12">
        <v>1455588.65</v>
      </c>
      <c r="E146" s="12">
        <v>0</v>
      </c>
      <c r="F146" s="60">
        <v>66600000</v>
      </c>
      <c r="H146" s="12">
        <v>0</v>
      </c>
    </row>
    <row r="147" spans="1:8" x14ac:dyDescent="0.25">
      <c r="A147" s="11">
        <v>68112000</v>
      </c>
      <c r="B147" s="81" t="s">
        <v>233</v>
      </c>
      <c r="C147" s="12">
        <v>314552540.79000002</v>
      </c>
      <c r="D147" s="12">
        <v>314552540.79000002</v>
      </c>
      <c r="E147" s="12">
        <v>325458591.31999999</v>
      </c>
      <c r="F147" s="60">
        <v>68112000</v>
      </c>
      <c r="H147" s="12">
        <v>325458591.31999999</v>
      </c>
    </row>
    <row r="148" spans="1:8" x14ac:dyDescent="0.25">
      <c r="A148">
        <v>68500000</v>
      </c>
      <c r="B148" s="102" t="s">
        <v>512</v>
      </c>
      <c r="E148" s="12">
        <v>2500000.0099999998</v>
      </c>
      <c r="F148" s="60">
        <v>68500000</v>
      </c>
      <c r="H148" s="12">
        <v>2500000.0099999998</v>
      </c>
    </row>
    <row r="149" spans="1:8" x14ac:dyDescent="0.25">
      <c r="A149">
        <v>69500000</v>
      </c>
      <c r="B149" s="102" t="s">
        <v>773</v>
      </c>
      <c r="E149" s="12">
        <v>99867452.469999999</v>
      </c>
      <c r="F149" s="60">
        <v>69800000</v>
      </c>
      <c r="H149" s="12">
        <v>99867452.469999999</v>
      </c>
    </row>
    <row r="150" spans="1:8" x14ac:dyDescent="0.25">
      <c r="A150" s="11">
        <v>69800000</v>
      </c>
      <c r="B150" s="81" t="s">
        <v>513</v>
      </c>
      <c r="C150" s="12">
        <v>0</v>
      </c>
      <c r="D150" s="12">
        <v>0</v>
      </c>
      <c r="E150" s="12">
        <v>0</v>
      </c>
      <c r="F150" s="60">
        <v>69800000</v>
      </c>
      <c r="H150" s="12">
        <v>0</v>
      </c>
    </row>
    <row r="151" spans="1:8" x14ac:dyDescent="0.25">
      <c r="A151" s="11">
        <v>70600000</v>
      </c>
      <c r="B151" s="81" t="s">
        <v>1973</v>
      </c>
      <c r="C151" s="12">
        <v>-1029354425.46</v>
      </c>
      <c r="D151" s="12">
        <v>-1029354425.46</v>
      </c>
      <c r="E151" s="12">
        <v>-1073210818.02</v>
      </c>
      <c r="F151" s="60">
        <v>70600000</v>
      </c>
      <c r="H151" s="12">
        <v>-1073210818.02</v>
      </c>
    </row>
    <row r="152" spans="1:8" x14ac:dyDescent="0.25">
      <c r="A152" s="11">
        <v>70810000</v>
      </c>
      <c r="B152" s="81" t="s">
        <v>1818</v>
      </c>
      <c r="C152" s="12">
        <v>-76264284.719999999</v>
      </c>
      <c r="D152" s="12">
        <v>-76264284.719999999</v>
      </c>
      <c r="E152" s="12">
        <v>0</v>
      </c>
      <c r="F152" s="60">
        <v>70800000</v>
      </c>
      <c r="H152" s="12">
        <v>0</v>
      </c>
    </row>
    <row r="153" spans="1:8" x14ac:dyDescent="0.25">
      <c r="A153" s="11">
        <v>75800000</v>
      </c>
      <c r="B153" s="81" t="s">
        <v>237</v>
      </c>
      <c r="C153" s="12">
        <v>-20859847.989999998</v>
      </c>
      <c r="D153" s="12">
        <v>-20859847.989999998</v>
      </c>
      <c r="E153" s="12">
        <v>-2070654.17</v>
      </c>
      <c r="F153" s="60">
        <v>75800000</v>
      </c>
      <c r="H153" s="12">
        <v>-2070654.17</v>
      </c>
    </row>
    <row r="154" spans="1:8" x14ac:dyDescent="0.25">
      <c r="A154" s="11">
        <v>75820000</v>
      </c>
      <c r="B154" s="81" t="s">
        <v>1818</v>
      </c>
      <c r="C154" s="12">
        <v>-15503916.16</v>
      </c>
      <c r="D154" s="12">
        <v>-15503916.16</v>
      </c>
      <c r="E154" s="12">
        <v>-88745733.279999897</v>
      </c>
      <c r="F154" s="60">
        <v>75800000</v>
      </c>
      <c r="H154" s="12">
        <v>-88745733.279999897</v>
      </c>
    </row>
  </sheetData>
  <conditionalFormatting sqref="F6">
    <cfRule type="duplicateValues" dxfId="579" priority="6"/>
  </conditionalFormatting>
  <conditionalFormatting sqref="F15">
    <cfRule type="duplicateValues" dxfId="578" priority="5"/>
  </conditionalFormatting>
  <conditionalFormatting sqref="F41">
    <cfRule type="duplicateValues" dxfId="577" priority="4"/>
  </conditionalFormatting>
  <conditionalFormatting sqref="F58">
    <cfRule type="duplicateValues" dxfId="576" priority="3"/>
  </conditionalFormatting>
  <conditionalFormatting sqref="F84">
    <cfRule type="duplicateValues" dxfId="575" priority="2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C5E0B4"/>
  </sheetPr>
  <dimension ref="A1:J281"/>
  <sheetViews>
    <sheetView zoomScaleNormal="100" workbookViewId="0">
      <selection activeCell="C17" sqref="C17"/>
    </sheetView>
  </sheetViews>
  <sheetFormatPr baseColWidth="10" defaultColWidth="11.42578125" defaultRowHeight="14.25" x14ac:dyDescent="0.25"/>
  <cols>
    <col min="2" max="2" width="35.140625" customWidth="1"/>
    <col min="3" max="4" width="17.85546875" style="12" customWidth="1"/>
    <col min="5" max="5" width="16.85546875" style="12" customWidth="1"/>
    <col min="6" max="6" width="11.42578125" style="61"/>
    <col min="9" max="9" width="16.5703125" style="12" customWidth="1"/>
    <col min="10" max="10" width="14.85546875" customWidth="1"/>
  </cols>
  <sheetData>
    <row r="1" spans="1:10" x14ac:dyDescent="0.25">
      <c r="C1" s="12">
        <v>2021</v>
      </c>
      <c r="D1" s="12">
        <v>2020</v>
      </c>
      <c r="E1" s="12">
        <v>2019</v>
      </c>
      <c r="I1" s="12" t="s">
        <v>1116</v>
      </c>
    </row>
    <row r="2" spans="1:10" x14ac:dyDescent="0.25">
      <c r="A2" s="17" t="s">
        <v>1974</v>
      </c>
      <c r="B2" s="17" t="s">
        <v>1975</v>
      </c>
      <c r="C2" s="12">
        <f>+SUBTOTAL(9,C3:C283)</f>
        <v>-1.2064119800925255E-6</v>
      </c>
      <c r="D2" s="12">
        <f>+SUBTOTAL(9,D3:D283)</f>
        <v>4.291534423828125E-6</v>
      </c>
      <c r="E2" s="12">
        <f>+SUBTOTAL(9,E3:E283)</f>
        <v>3.62396240234375E-5</v>
      </c>
      <c r="I2" s="12">
        <f>+SUBTOTAL(9,I3:I283)</f>
        <v>-3.6135315895080566E-7</v>
      </c>
    </row>
    <row r="3" spans="1:10" x14ac:dyDescent="0.25">
      <c r="A3" s="11">
        <v>10100000</v>
      </c>
      <c r="B3" s="81" t="s">
        <v>43</v>
      </c>
      <c r="C3" s="103">
        <v>-2000000</v>
      </c>
      <c r="D3" s="103">
        <v>-2000000</v>
      </c>
      <c r="E3" s="12">
        <v>-2000000</v>
      </c>
      <c r="F3" s="11">
        <v>10100000</v>
      </c>
      <c r="G3" t="str">
        <f t="shared" ref="G3:G27" si="0">+LEFT(F3)</f>
        <v>1</v>
      </c>
      <c r="H3" t="str">
        <f t="shared" ref="H3:H27" si="1">+LEFT(F3,3)</f>
        <v>101</v>
      </c>
      <c r="I3" s="12">
        <v>-2000000</v>
      </c>
    </row>
    <row r="4" spans="1:10" x14ac:dyDescent="0.25">
      <c r="A4" s="11">
        <v>10610000</v>
      </c>
      <c r="B4" s="81" t="s">
        <v>240</v>
      </c>
      <c r="C4" s="103">
        <v>-200000</v>
      </c>
      <c r="D4" s="103">
        <v>-200000</v>
      </c>
      <c r="E4" s="12">
        <v>-200000</v>
      </c>
      <c r="F4" s="11">
        <v>10610000</v>
      </c>
      <c r="G4" t="str">
        <f t="shared" si="0"/>
        <v>1</v>
      </c>
      <c r="H4" t="str">
        <f t="shared" si="1"/>
        <v>106</v>
      </c>
      <c r="I4" s="12">
        <v>-200000</v>
      </c>
    </row>
    <row r="5" spans="1:10" x14ac:dyDescent="0.25">
      <c r="A5" s="11">
        <v>11000000</v>
      </c>
      <c r="B5" s="81" t="s">
        <v>1631</v>
      </c>
      <c r="C5" s="103">
        <v>-7953452051.4899998</v>
      </c>
      <c r="D5" s="103">
        <v>-8437873934.2453499</v>
      </c>
      <c r="E5" s="12">
        <v>-7635978335.2449999</v>
      </c>
      <c r="F5" s="11">
        <v>11000000</v>
      </c>
      <c r="G5" t="str">
        <f t="shared" si="0"/>
        <v>1</v>
      </c>
      <c r="H5" t="str">
        <f t="shared" si="1"/>
        <v>110</v>
      </c>
      <c r="I5" s="12">
        <v>-5763905602.7299995</v>
      </c>
      <c r="J5" s="104"/>
    </row>
    <row r="6" spans="1:10" x14ac:dyDescent="0.25">
      <c r="A6" s="11">
        <v>12000000</v>
      </c>
      <c r="B6" s="81" t="s">
        <v>45</v>
      </c>
      <c r="C6" s="103">
        <v>0</v>
      </c>
      <c r="D6" s="103">
        <v>-4.3087005615234401E-3</v>
      </c>
      <c r="E6" s="12">
        <v>5.0001144409179696E-3</v>
      </c>
      <c r="F6" s="11">
        <v>12000000</v>
      </c>
      <c r="G6" t="str">
        <f t="shared" si="0"/>
        <v>1</v>
      </c>
      <c r="H6" t="str">
        <f t="shared" si="1"/>
        <v>120</v>
      </c>
      <c r="I6" s="12">
        <v>-1872072732.51</v>
      </c>
    </row>
    <row r="7" spans="1:10" x14ac:dyDescent="0.25">
      <c r="A7" s="11">
        <v>16200000</v>
      </c>
      <c r="B7" s="81" t="s">
        <v>1757</v>
      </c>
      <c r="C7" s="103">
        <v>-335402528.63</v>
      </c>
      <c r="D7" s="103">
        <v>-572558062.33000004</v>
      </c>
      <c r="E7" s="12">
        <v>-785117127.56127298</v>
      </c>
      <c r="F7" s="11">
        <v>16200000</v>
      </c>
      <c r="G7" t="str">
        <f t="shared" si="0"/>
        <v>1</v>
      </c>
      <c r="H7" t="str">
        <f t="shared" si="1"/>
        <v>162</v>
      </c>
      <c r="I7" s="12">
        <v>-801356830.76999998</v>
      </c>
    </row>
    <row r="8" spans="1:10" x14ac:dyDescent="0.25">
      <c r="A8" s="11">
        <v>16440000</v>
      </c>
      <c r="B8" s="81" t="s">
        <v>1386</v>
      </c>
      <c r="C8" s="103">
        <v>-476888512.60000002</v>
      </c>
      <c r="D8" s="103">
        <v>-699370121.69000006</v>
      </c>
      <c r="E8" s="12">
        <v>-867039872.42158306</v>
      </c>
      <c r="F8" s="11">
        <v>16440000</v>
      </c>
      <c r="G8" t="str">
        <f t="shared" si="0"/>
        <v>1</v>
      </c>
      <c r="H8" t="str">
        <f t="shared" si="1"/>
        <v>164</v>
      </c>
      <c r="I8" s="12">
        <v>-864958645.59000003</v>
      </c>
    </row>
    <row r="9" spans="1:10" x14ac:dyDescent="0.25">
      <c r="A9" s="11">
        <v>16885000</v>
      </c>
      <c r="B9" s="81" t="s">
        <v>1763</v>
      </c>
      <c r="C9" s="103">
        <v>0</v>
      </c>
      <c r="D9" s="103">
        <v>0</v>
      </c>
      <c r="E9" s="12">
        <v>0</v>
      </c>
      <c r="F9" s="11">
        <v>16885000</v>
      </c>
      <c r="G9" t="str">
        <f t="shared" si="0"/>
        <v>1</v>
      </c>
      <c r="H9" t="str">
        <f t="shared" si="1"/>
        <v>168</v>
      </c>
    </row>
    <row r="10" spans="1:10" x14ac:dyDescent="0.25">
      <c r="A10" s="11">
        <v>20400000</v>
      </c>
      <c r="B10" s="81" t="s">
        <v>47</v>
      </c>
      <c r="C10" s="103">
        <v>4832320.3600000003</v>
      </c>
      <c r="D10" s="103">
        <v>4832320.3600000003</v>
      </c>
      <c r="E10" s="12">
        <v>4832320.3600000003</v>
      </c>
      <c r="F10" s="11">
        <v>20400000</v>
      </c>
      <c r="G10" t="str">
        <f t="shared" si="0"/>
        <v>2</v>
      </c>
      <c r="H10" t="str">
        <f t="shared" si="1"/>
        <v>204</v>
      </c>
      <c r="I10" s="12">
        <v>4832320.3600000003</v>
      </c>
    </row>
    <row r="11" spans="1:10" x14ac:dyDescent="0.25">
      <c r="A11" s="11">
        <v>21100000</v>
      </c>
      <c r="B11" s="81" t="s">
        <v>250</v>
      </c>
      <c r="C11" s="103">
        <v>87050320</v>
      </c>
      <c r="D11" s="103">
        <v>87050320</v>
      </c>
      <c r="E11" s="12">
        <v>87050320</v>
      </c>
      <c r="F11" s="11">
        <v>21100000</v>
      </c>
      <c r="G11" t="str">
        <f t="shared" si="0"/>
        <v>2</v>
      </c>
      <c r="H11" t="str">
        <f t="shared" si="1"/>
        <v>211</v>
      </c>
      <c r="I11" s="12">
        <v>87050320</v>
      </c>
    </row>
    <row r="12" spans="1:10" x14ac:dyDescent="0.25">
      <c r="A12" s="11">
        <v>21200000</v>
      </c>
      <c r="B12" s="81" t="s">
        <v>251</v>
      </c>
      <c r="C12" s="103">
        <v>5757579</v>
      </c>
      <c r="D12" s="103">
        <v>5757579</v>
      </c>
      <c r="E12" s="12">
        <v>5757579</v>
      </c>
      <c r="F12" s="11">
        <v>21200000</v>
      </c>
      <c r="G12" t="str">
        <f t="shared" si="0"/>
        <v>2</v>
      </c>
      <c r="H12" t="str">
        <f t="shared" si="1"/>
        <v>212</v>
      </c>
      <c r="I12" s="12">
        <v>5757579</v>
      </c>
    </row>
    <row r="13" spans="1:10" x14ac:dyDescent="0.25">
      <c r="A13" s="11">
        <v>21300000</v>
      </c>
      <c r="B13" s="81" t="s">
        <v>1765</v>
      </c>
      <c r="C13" s="103">
        <v>822334857.88</v>
      </c>
      <c r="D13" s="103">
        <v>822334857.88</v>
      </c>
      <c r="E13" s="12">
        <v>0</v>
      </c>
      <c r="F13" s="11">
        <v>21300000</v>
      </c>
      <c r="G13" t="str">
        <f t="shared" si="0"/>
        <v>2</v>
      </c>
      <c r="H13" t="str">
        <f t="shared" si="1"/>
        <v>213</v>
      </c>
      <c r="I13" s="12">
        <v>3013755337.7800002</v>
      </c>
    </row>
    <row r="14" spans="1:10" x14ac:dyDescent="0.25">
      <c r="A14" s="11">
        <v>21310000</v>
      </c>
      <c r="B14" s="81" t="s">
        <v>1976</v>
      </c>
      <c r="C14" s="103">
        <v>163895301.41999999</v>
      </c>
      <c r="D14" s="103">
        <v>474900547.72000003</v>
      </c>
      <c r="E14" s="12">
        <v>363696563.60000002</v>
      </c>
      <c r="F14" s="11">
        <v>21310000</v>
      </c>
      <c r="G14" t="str">
        <f t="shared" si="0"/>
        <v>2</v>
      </c>
      <c r="H14" t="str">
        <f t="shared" si="1"/>
        <v>213</v>
      </c>
      <c r="I14" s="12">
        <v>363696563.60000002</v>
      </c>
    </row>
    <row r="15" spans="1:10" x14ac:dyDescent="0.25">
      <c r="A15" s="11">
        <v>21500000</v>
      </c>
      <c r="B15" s="81" t="s">
        <v>1977</v>
      </c>
      <c r="C15" s="103">
        <v>1389830437.5229101</v>
      </c>
      <c r="D15" s="103">
        <v>8121930</v>
      </c>
      <c r="E15" s="12">
        <v>0</v>
      </c>
      <c r="F15" s="11">
        <v>21500000</v>
      </c>
      <c r="G15" t="str">
        <f t="shared" si="0"/>
        <v>2</v>
      </c>
      <c r="H15" t="str">
        <f t="shared" si="1"/>
        <v>215</v>
      </c>
    </row>
    <row r="16" spans="1:10" x14ac:dyDescent="0.25">
      <c r="A16" s="11">
        <v>21510000</v>
      </c>
      <c r="B16" s="81" t="s">
        <v>1978</v>
      </c>
      <c r="C16" s="103">
        <v>5091494603.7700005</v>
      </c>
      <c r="D16" s="103">
        <v>4826137767.4099998</v>
      </c>
      <c r="E16" s="12">
        <v>4798961937.2200003</v>
      </c>
      <c r="F16" s="11">
        <v>21510000</v>
      </c>
      <c r="G16" t="str">
        <f t="shared" si="0"/>
        <v>2</v>
      </c>
      <c r="H16" t="str">
        <f t="shared" si="1"/>
        <v>215</v>
      </c>
      <c r="I16" s="12">
        <v>4826432133.79</v>
      </c>
    </row>
    <row r="17" spans="1:9" x14ac:dyDescent="0.25">
      <c r="A17" s="11">
        <v>21520000</v>
      </c>
      <c r="B17" s="81" t="s">
        <v>1979</v>
      </c>
      <c r="C17" s="103">
        <v>838704995.65999997</v>
      </c>
      <c r="D17" s="103">
        <v>668553738.28999996</v>
      </c>
      <c r="E17" s="12">
        <v>650854694.32000005</v>
      </c>
      <c r="F17" s="11">
        <v>21520000</v>
      </c>
      <c r="G17" t="str">
        <f t="shared" si="0"/>
        <v>2</v>
      </c>
      <c r="H17" t="str">
        <f t="shared" si="1"/>
        <v>215</v>
      </c>
      <c r="I17" s="12">
        <v>650854694.32000005</v>
      </c>
    </row>
    <row r="18" spans="1:9" x14ac:dyDescent="0.25">
      <c r="A18" s="11">
        <v>21530000</v>
      </c>
      <c r="B18" s="81" t="s">
        <v>1980</v>
      </c>
      <c r="C18" s="103">
        <v>5663936126.7170897</v>
      </c>
      <c r="D18" s="103">
        <v>10611946616.67</v>
      </c>
      <c r="E18" s="12">
        <v>5836727187.2299995</v>
      </c>
      <c r="F18" s="11">
        <v>21530000</v>
      </c>
      <c r="G18" t="str">
        <f t="shared" si="0"/>
        <v>2</v>
      </c>
      <c r="H18" t="str">
        <f t="shared" si="1"/>
        <v>215</v>
      </c>
      <c r="I18" s="12">
        <v>2822971849.4499998</v>
      </c>
    </row>
    <row r="19" spans="1:9" x14ac:dyDescent="0.25">
      <c r="A19" s="11">
        <v>21800000</v>
      </c>
      <c r="B19" s="81" t="s">
        <v>1981</v>
      </c>
      <c r="C19" s="103">
        <v>30223951.079999998</v>
      </c>
      <c r="D19" s="103">
        <v>30223951.079999998</v>
      </c>
      <c r="E19" s="12">
        <v>0</v>
      </c>
      <c r="F19" s="11">
        <v>21800000</v>
      </c>
      <c r="G19" t="str">
        <f t="shared" si="0"/>
        <v>2</v>
      </c>
      <c r="H19" t="str">
        <f t="shared" si="1"/>
        <v>218</v>
      </c>
    </row>
    <row r="20" spans="1:9" x14ac:dyDescent="0.25">
      <c r="A20" s="11">
        <v>21810000</v>
      </c>
      <c r="B20" s="81" t="s">
        <v>51</v>
      </c>
      <c r="C20" s="103">
        <v>376945574.45999998</v>
      </c>
      <c r="D20" s="103">
        <v>366798405.79000002</v>
      </c>
      <c r="E20" s="12">
        <v>366798405.79000002</v>
      </c>
      <c r="F20" s="11">
        <v>21810000</v>
      </c>
      <c r="G20" t="str">
        <f t="shared" si="0"/>
        <v>2</v>
      </c>
      <c r="H20" t="str">
        <f t="shared" si="1"/>
        <v>218</v>
      </c>
      <c r="I20" s="12">
        <v>366798405.79000002</v>
      </c>
    </row>
    <row r="21" spans="1:9" x14ac:dyDescent="0.25">
      <c r="A21" s="11">
        <v>21820000</v>
      </c>
      <c r="B21" s="81" t="s">
        <v>52</v>
      </c>
      <c r="C21" s="103">
        <v>8826515.9100000001</v>
      </c>
      <c r="D21" s="103">
        <v>8826515.9100000001</v>
      </c>
      <c r="E21" s="12">
        <v>8826515.9100000001</v>
      </c>
      <c r="F21" s="11">
        <v>21820000</v>
      </c>
      <c r="G21" t="str">
        <f t="shared" si="0"/>
        <v>2</v>
      </c>
      <c r="H21" t="str">
        <f t="shared" si="1"/>
        <v>218</v>
      </c>
      <c r="I21" s="12">
        <v>8826515.9100000001</v>
      </c>
    </row>
    <row r="22" spans="1:9" x14ac:dyDescent="0.25">
      <c r="A22" s="11">
        <v>21830000</v>
      </c>
      <c r="B22" s="81" t="s">
        <v>53</v>
      </c>
      <c r="C22" s="103">
        <v>945406539</v>
      </c>
      <c r="D22" s="103">
        <v>945406539.04999995</v>
      </c>
      <c r="E22" s="12">
        <v>945406539.04999995</v>
      </c>
      <c r="F22" s="11">
        <v>21830000</v>
      </c>
      <c r="G22" t="str">
        <f t="shared" si="0"/>
        <v>2</v>
      </c>
      <c r="H22" t="str">
        <f t="shared" si="1"/>
        <v>218</v>
      </c>
      <c r="I22" s="12">
        <v>1228739872.3800001</v>
      </c>
    </row>
    <row r="23" spans="1:9" x14ac:dyDescent="0.25">
      <c r="A23" s="11">
        <v>21840000</v>
      </c>
      <c r="B23" s="81" t="s">
        <v>54</v>
      </c>
      <c r="C23" s="103">
        <v>40576863.090000004</v>
      </c>
      <c r="D23" s="103">
        <v>35645649.039999999</v>
      </c>
      <c r="E23" s="12">
        <v>33263244</v>
      </c>
      <c r="F23" s="11">
        <v>21840000</v>
      </c>
      <c r="G23" t="str">
        <f t="shared" si="0"/>
        <v>2</v>
      </c>
      <c r="H23" t="str">
        <f t="shared" si="1"/>
        <v>218</v>
      </c>
      <c r="I23" s="12">
        <v>33263244</v>
      </c>
    </row>
    <row r="24" spans="1:9" x14ac:dyDescent="0.25">
      <c r="A24" s="11">
        <v>21850000</v>
      </c>
      <c r="B24" s="81" t="s">
        <v>261</v>
      </c>
      <c r="C24" s="103">
        <v>19538125</v>
      </c>
      <c r="D24" s="103">
        <v>18977500</v>
      </c>
      <c r="E24" s="12">
        <v>1070000</v>
      </c>
      <c r="F24" s="11">
        <v>21850000</v>
      </c>
      <c r="G24" t="str">
        <f t="shared" si="0"/>
        <v>2</v>
      </c>
      <c r="H24" t="str">
        <f t="shared" si="1"/>
        <v>218</v>
      </c>
      <c r="I24" s="12">
        <v>1070000</v>
      </c>
    </row>
    <row r="25" spans="1:9" x14ac:dyDescent="0.25">
      <c r="A25" s="11">
        <v>21860000</v>
      </c>
      <c r="B25" s="81" t="s">
        <v>1982</v>
      </c>
      <c r="C25" s="103">
        <v>0</v>
      </c>
      <c r="D25" s="103">
        <v>5035552</v>
      </c>
      <c r="E25" s="12">
        <v>0</v>
      </c>
      <c r="F25" s="11">
        <v>21860000</v>
      </c>
      <c r="G25" t="str">
        <f t="shared" si="0"/>
        <v>2</v>
      </c>
      <c r="H25" t="str">
        <f t="shared" si="1"/>
        <v>218</v>
      </c>
    </row>
    <row r="26" spans="1:9" x14ac:dyDescent="0.25">
      <c r="A26" s="11">
        <v>23000000</v>
      </c>
      <c r="B26" s="81" t="s">
        <v>1983</v>
      </c>
      <c r="C26" s="103">
        <v>-1000000</v>
      </c>
      <c r="D26" s="103">
        <v>0</v>
      </c>
      <c r="E26" s="12">
        <v>4562379836.2299995</v>
      </c>
      <c r="F26" s="11">
        <v>23000000</v>
      </c>
      <c r="G26" t="str">
        <f t="shared" si="0"/>
        <v>2</v>
      </c>
      <c r="H26" t="str">
        <f t="shared" si="1"/>
        <v>230</v>
      </c>
      <c r="I26" s="12">
        <v>5216979317.9300003</v>
      </c>
    </row>
    <row r="27" spans="1:9" x14ac:dyDescent="0.25">
      <c r="A27" s="11">
        <v>23130000</v>
      </c>
      <c r="B27" s="81" t="s">
        <v>1984</v>
      </c>
      <c r="C27" s="103">
        <v>835796716.75</v>
      </c>
      <c r="D27" s="103">
        <v>880600</v>
      </c>
      <c r="E27" s="12">
        <v>0</v>
      </c>
      <c r="F27" s="11">
        <v>23130000</v>
      </c>
      <c r="G27" t="str">
        <f t="shared" si="0"/>
        <v>2</v>
      </c>
      <c r="H27" t="str">
        <f t="shared" si="1"/>
        <v>231</v>
      </c>
    </row>
    <row r="28" spans="1:9" x14ac:dyDescent="0.25">
      <c r="A28">
        <v>23140000</v>
      </c>
      <c r="B28" t="s">
        <v>1985</v>
      </c>
      <c r="C28" s="12">
        <v>4974366.71</v>
      </c>
      <c r="F28">
        <v>23140000</v>
      </c>
    </row>
    <row r="29" spans="1:9" x14ac:dyDescent="0.25">
      <c r="A29" s="11">
        <v>23160000</v>
      </c>
      <c r="B29" s="81" t="s">
        <v>1986</v>
      </c>
      <c r="C29" s="103">
        <v>1772789630.75</v>
      </c>
      <c r="D29" s="103">
        <v>622558830.67200005</v>
      </c>
      <c r="E29" s="12">
        <v>225245516.40000001</v>
      </c>
      <c r="F29" s="11">
        <v>23160000</v>
      </c>
      <c r="G29" t="str">
        <f t="shared" ref="G29:G37" si="2">+LEFT(F29)</f>
        <v>2</v>
      </c>
      <c r="H29" t="str">
        <f t="shared" ref="H29:H37" si="3">+LEFT(F29,3)</f>
        <v>231</v>
      </c>
    </row>
    <row r="30" spans="1:9" x14ac:dyDescent="0.25">
      <c r="A30" s="11">
        <v>23170000</v>
      </c>
      <c r="B30" s="81" t="s">
        <v>1987</v>
      </c>
      <c r="C30" s="103">
        <v>1777436440.6600001</v>
      </c>
      <c r="D30" s="103">
        <v>277790621.62800002</v>
      </c>
      <c r="E30" s="12">
        <v>86320925.799999997</v>
      </c>
      <c r="F30" s="11">
        <v>23170000</v>
      </c>
      <c r="G30" t="str">
        <f t="shared" si="2"/>
        <v>2</v>
      </c>
      <c r="H30" t="str">
        <f t="shared" si="3"/>
        <v>231</v>
      </c>
    </row>
    <row r="31" spans="1:9" x14ac:dyDescent="0.25">
      <c r="A31" s="11">
        <v>23180000</v>
      </c>
      <c r="B31" s="81" t="s">
        <v>1988</v>
      </c>
      <c r="C31" s="103">
        <v>968043297.19000006</v>
      </c>
      <c r="D31" s="103">
        <v>6527457</v>
      </c>
      <c r="E31" s="12">
        <v>6527457</v>
      </c>
      <c r="F31" s="11">
        <v>23180000</v>
      </c>
      <c r="G31" t="str">
        <f t="shared" si="2"/>
        <v>2</v>
      </c>
      <c r="H31" t="str">
        <f t="shared" si="3"/>
        <v>231</v>
      </c>
    </row>
    <row r="32" spans="1:9" x14ac:dyDescent="0.25">
      <c r="A32" s="11">
        <v>23190000</v>
      </c>
      <c r="B32" s="81" t="s">
        <v>1989</v>
      </c>
      <c r="C32" s="103">
        <v>10000</v>
      </c>
      <c r="D32" s="103">
        <v>0</v>
      </c>
      <c r="E32" s="12">
        <v>336505582.5</v>
      </c>
      <c r="F32" s="11">
        <v>23190000</v>
      </c>
      <c r="G32" t="str">
        <f t="shared" si="2"/>
        <v>2</v>
      </c>
      <c r="H32" t="str">
        <f t="shared" si="3"/>
        <v>231</v>
      </c>
    </row>
    <row r="33" spans="1:9" x14ac:dyDescent="0.25">
      <c r="A33" s="11">
        <v>27500000</v>
      </c>
      <c r="B33" s="81" t="s">
        <v>56</v>
      </c>
      <c r="C33" s="103">
        <v>8350000</v>
      </c>
      <c r="D33" s="103">
        <v>208631800</v>
      </c>
      <c r="E33" s="12">
        <v>194231800</v>
      </c>
      <c r="F33" s="11">
        <v>27500000</v>
      </c>
      <c r="G33" t="str">
        <f t="shared" si="2"/>
        <v>2</v>
      </c>
      <c r="H33" t="str">
        <f t="shared" si="3"/>
        <v>275</v>
      </c>
      <c r="I33" s="12">
        <v>194231800</v>
      </c>
    </row>
    <row r="34" spans="1:9" x14ac:dyDescent="0.25">
      <c r="A34" s="11">
        <v>28040000</v>
      </c>
      <c r="B34" s="81" t="s">
        <v>265</v>
      </c>
      <c r="C34" s="103">
        <v>-4832320.32</v>
      </c>
      <c r="D34" s="103">
        <v>-3881964.01411111</v>
      </c>
      <c r="E34" s="12">
        <v>-2902076.83</v>
      </c>
      <c r="F34" s="11">
        <v>28040000</v>
      </c>
      <c r="G34" t="str">
        <f t="shared" si="2"/>
        <v>2</v>
      </c>
      <c r="H34" t="str">
        <f t="shared" si="3"/>
        <v>280</v>
      </c>
      <c r="I34" s="12">
        <v>-2902076.83</v>
      </c>
    </row>
    <row r="35" spans="1:9" x14ac:dyDescent="0.25">
      <c r="A35" s="11">
        <v>28111000</v>
      </c>
      <c r="B35" s="81" t="s">
        <v>1769</v>
      </c>
      <c r="C35" s="103">
        <v>0</v>
      </c>
      <c r="D35" s="103">
        <v>0</v>
      </c>
      <c r="E35" s="12">
        <v>0</v>
      </c>
      <c r="F35" s="11">
        <v>28111000</v>
      </c>
      <c r="G35" t="str">
        <f t="shared" si="2"/>
        <v>2</v>
      </c>
      <c r="H35" t="str">
        <f t="shared" si="3"/>
        <v>281</v>
      </c>
    </row>
    <row r="36" spans="1:9" x14ac:dyDescent="0.25">
      <c r="A36" s="11">
        <v>28120000</v>
      </c>
      <c r="B36" s="81" t="s">
        <v>1990</v>
      </c>
      <c r="C36" s="103">
        <v>-2590910.54</v>
      </c>
      <c r="D36" s="103">
        <v>-2015152.6475</v>
      </c>
      <c r="E36" s="12">
        <v>-1431398.11</v>
      </c>
      <c r="F36" s="11">
        <v>28120000</v>
      </c>
      <c r="G36" t="str">
        <f t="shared" si="2"/>
        <v>2</v>
      </c>
      <c r="H36" t="str">
        <f t="shared" si="3"/>
        <v>281</v>
      </c>
      <c r="I36" s="12">
        <v>-1431398.11</v>
      </c>
    </row>
    <row r="37" spans="1:9" x14ac:dyDescent="0.25">
      <c r="A37" s="11">
        <v>28130000</v>
      </c>
      <c r="B37" s="81" t="s">
        <v>268</v>
      </c>
      <c r="C37" s="103">
        <v>-47969533.329999998</v>
      </c>
      <c r="D37" s="103">
        <v>-95342543.096927807</v>
      </c>
      <c r="E37" s="12">
        <v>-43887195.450000003</v>
      </c>
      <c r="F37" s="11">
        <v>28130000</v>
      </c>
      <c r="G37" t="str">
        <f t="shared" si="2"/>
        <v>2</v>
      </c>
      <c r="H37" t="str">
        <f t="shared" si="3"/>
        <v>281</v>
      </c>
      <c r="I37" s="12">
        <v>-43887195.450000003</v>
      </c>
    </row>
    <row r="38" spans="1:9" x14ac:dyDescent="0.25">
      <c r="A38">
        <v>28131000</v>
      </c>
      <c r="B38" t="s">
        <v>1991</v>
      </c>
      <c r="C38" s="12">
        <v>-23055976.920000002</v>
      </c>
      <c r="F38">
        <v>28131000</v>
      </c>
    </row>
    <row r="39" spans="1:9" x14ac:dyDescent="0.25">
      <c r="A39" s="11">
        <v>28150000</v>
      </c>
      <c r="B39" s="81" t="s">
        <v>57</v>
      </c>
      <c r="C39" s="103">
        <v>-302458258.66100001</v>
      </c>
      <c r="D39" s="103">
        <v>0</v>
      </c>
      <c r="E39" s="12">
        <v>0</v>
      </c>
      <c r="F39" s="11">
        <v>28150000</v>
      </c>
      <c r="G39" t="str">
        <f t="shared" ref="G39:G71" si="4">+LEFT(F39)</f>
        <v>2</v>
      </c>
      <c r="H39" t="str">
        <f t="shared" ref="H39:H71" si="5">+LEFT(F39,3)</f>
        <v>281</v>
      </c>
      <c r="I39" s="12">
        <v>-326490161.58999997</v>
      </c>
    </row>
    <row r="40" spans="1:9" x14ac:dyDescent="0.25">
      <c r="A40" s="11">
        <v>28151000</v>
      </c>
      <c r="B40" s="81" t="s">
        <v>1992</v>
      </c>
      <c r="C40" s="103">
        <v>-2634487937.5300002</v>
      </c>
      <c r="D40" s="103">
        <v>-2042200139.95839</v>
      </c>
      <c r="E40" s="12">
        <v>-1554141036.9047599</v>
      </c>
      <c r="F40" s="11">
        <v>28151000</v>
      </c>
      <c r="G40" t="str">
        <f t="shared" si="4"/>
        <v>2</v>
      </c>
      <c r="H40" t="str">
        <f t="shared" si="5"/>
        <v>281</v>
      </c>
      <c r="I40" s="12">
        <v>-1513063375.4000001</v>
      </c>
    </row>
    <row r="41" spans="1:9" x14ac:dyDescent="0.25">
      <c r="A41" s="11">
        <v>28152000</v>
      </c>
      <c r="B41" s="81" t="s">
        <v>1993</v>
      </c>
      <c r="C41" s="103">
        <v>-359591169.91000003</v>
      </c>
      <c r="D41" s="103">
        <v>-291317868.97072202</v>
      </c>
      <c r="E41" s="12">
        <v>-224427892.46523899</v>
      </c>
      <c r="F41" s="11">
        <v>28152000</v>
      </c>
      <c r="G41" t="str">
        <f t="shared" si="4"/>
        <v>2</v>
      </c>
      <c r="H41" t="str">
        <f t="shared" si="5"/>
        <v>281</v>
      </c>
      <c r="I41" s="12">
        <v>-275921336.83999997</v>
      </c>
    </row>
    <row r="42" spans="1:9" x14ac:dyDescent="0.25">
      <c r="A42" s="11">
        <v>28153000</v>
      </c>
      <c r="B42" s="81" t="s">
        <v>1994</v>
      </c>
      <c r="C42" s="103">
        <v>-2111463764.7390001</v>
      </c>
      <c r="D42" s="103">
        <v>-1879713476.5677099</v>
      </c>
      <c r="E42" s="12">
        <v>-963227145.41999996</v>
      </c>
      <c r="F42" s="11">
        <v>28153000</v>
      </c>
      <c r="G42" t="str">
        <f t="shared" si="4"/>
        <v>2</v>
      </c>
      <c r="H42" t="str">
        <f t="shared" si="5"/>
        <v>281</v>
      </c>
      <c r="I42" s="12">
        <v>-636736983.83000004</v>
      </c>
    </row>
    <row r="43" spans="1:9" x14ac:dyDescent="0.25">
      <c r="A43" s="11">
        <v>28156000</v>
      </c>
      <c r="B43" s="81" t="s">
        <v>1995</v>
      </c>
      <c r="C43" s="103">
        <v>0</v>
      </c>
      <c r="D43" s="103">
        <v>-504217.68333332997</v>
      </c>
      <c r="E43" s="12">
        <v>0</v>
      </c>
      <c r="F43" s="11">
        <v>28156000</v>
      </c>
      <c r="G43" t="str">
        <f t="shared" si="4"/>
        <v>2</v>
      </c>
      <c r="H43" t="str">
        <f t="shared" si="5"/>
        <v>281</v>
      </c>
    </row>
    <row r="44" spans="1:9" x14ac:dyDescent="0.25">
      <c r="A44" s="11">
        <v>28180000</v>
      </c>
      <c r="B44" s="81" t="s">
        <v>1996</v>
      </c>
      <c r="C44" s="103">
        <v>-3729331.49</v>
      </c>
      <c r="D44" s="103">
        <v>-706936.4362</v>
      </c>
      <c r="E44" s="12">
        <v>0</v>
      </c>
      <c r="F44" s="11">
        <v>28180000</v>
      </c>
      <c r="G44" t="str">
        <f t="shared" si="4"/>
        <v>2</v>
      </c>
      <c r="H44" t="str">
        <f t="shared" si="5"/>
        <v>281</v>
      </c>
    </row>
    <row r="45" spans="1:9" x14ac:dyDescent="0.25">
      <c r="A45" s="11">
        <v>28181000</v>
      </c>
      <c r="B45" s="81" t="s">
        <v>271</v>
      </c>
      <c r="C45" s="103">
        <v>-194167028.66999999</v>
      </c>
      <c r="D45" s="103">
        <v>-156808436.44926399</v>
      </c>
      <c r="E45" s="12">
        <v>-119619153.64</v>
      </c>
      <c r="F45" s="11">
        <v>28181000</v>
      </c>
      <c r="G45" t="str">
        <f t="shared" si="4"/>
        <v>2</v>
      </c>
      <c r="H45" t="str">
        <f t="shared" si="5"/>
        <v>281</v>
      </c>
      <c r="I45" s="12">
        <v>-119619153.64</v>
      </c>
    </row>
    <row r="46" spans="1:9" x14ac:dyDescent="0.25">
      <c r="A46" s="11">
        <v>28182000</v>
      </c>
      <c r="B46" s="81" t="s">
        <v>59</v>
      </c>
      <c r="C46" s="103">
        <v>-3681091.85</v>
      </c>
      <c r="D46" s="103">
        <v>-2798440.2508749999</v>
      </c>
      <c r="E46" s="12">
        <v>-1903529.61</v>
      </c>
      <c r="F46" s="11">
        <v>28182000</v>
      </c>
      <c r="G46" t="str">
        <f t="shared" si="4"/>
        <v>2</v>
      </c>
      <c r="H46" t="str">
        <f t="shared" si="5"/>
        <v>281</v>
      </c>
      <c r="I46" s="12">
        <v>-1903529.61</v>
      </c>
    </row>
    <row r="47" spans="1:9" x14ac:dyDescent="0.25">
      <c r="A47" s="11">
        <v>28183000</v>
      </c>
      <c r="B47" s="81" t="s">
        <v>60</v>
      </c>
      <c r="C47" s="103">
        <v>-883359446.61000001</v>
      </c>
      <c r="D47" s="103">
        <v>-829028601.23832595</v>
      </c>
      <c r="E47" s="12">
        <v>-680841047.84000003</v>
      </c>
      <c r="F47" s="11">
        <v>28183000</v>
      </c>
      <c r="G47" t="str">
        <f t="shared" si="4"/>
        <v>2</v>
      </c>
      <c r="H47" t="str">
        <f t="shared" si="5"/>
        <v>281</v>
      </c>
      <c r="I47" s="12">
        <v>-886454473.75999999</v>
      </c>
    </row>
    <row r="48" spans="1:9" x14ac:dyDescent="0.25">
      <c r="A48" s="11">
        <v>28184000</v>
      </c>
      <c r="B48" s="81" t="s">
        <v>61</v>
      </c>
      <c r="C48" s="103">
        <v>-31938088.960000001</v>
      </c>
      <c r="D48" s="103">
        <v>-25372133.475111101</v>
      </c>
      <c r="E48" s="12">
        <v>-17151273.170000002</v>
      </c>
      <c r="F48" s="11">
        <v>28184000</v>
      </c>
      <c r="G48" t="str">
        <f t="shared" si="4"/>
        <v>2</v>
      </c>
      <c r="H48" t="str">
        <f t="shared" si="5"/>
        <v>281</v>
      </c>
      <c r="I48" s="12">
        <v>-17151273.170000002</v>
      </c>
    </row>
    <row r="49" spans="1:10" x14ac:dyDescent="0.25">
      <c r="A49" s="11">
        <v>28185000</v>
      </c>
      <c r="B49" s="81" t="s">
        <v>62</v>
      </c>
      <c r="C49" s="103">
        <v>-3724808</v>
      </c>
      <c r="D49" s="103">
        <v>-1785011.1274999999</v>
      </c>
      <c r="E49" s="12">
        <v>-125130.56</v>
      </c>
      <c r="F49" s="11">
        <v>28185000</v>
      </c>
      <c r="G49" t="str">
        <f t="shared" si="4"/>
        <v>2</v>
      </c>
      <c r="H49" t="str">
        <f t="shared" si="5"/>
        <v>281</v>
      </c>
      <c r="I49" s="12">
        <v>-125130.56</v>
      </c>
    </row>
    <row r="50" spans="1:10" x14ac:dyDescent="0.25">
      <c r="A50" s="11">
        <v>28186000</v>
      </c>
      <c r="B50" s="81" t="s">
        <v>1997</v>
      </c>
      <c r="C50" s="103">
        <v>0</v>
      </c>
      <c r="D50" s="103">
        <v>-255973.89333333299</v>
      </c>
      <c r="E50" s="12">
        <v>0</v>
      </c>
      <c r="F50" s="11">
        <v>28186000</v>
      </c>
      <c r="G50" t="str">
        <f t="shared" si="4"/>
        <v>2</v>
      </c>
      <c r="H50" t="str">
        <f t="shared" si="5"/>
        <v>281</v>
      </c>
    </row>
    <row r="51" spans="1:10" x14ac:dyDescent="0.25">
      <c r="A51" s="11">
        <v>37100000</v>
      </c>
      <c r="B51" s="81" t="s">
        <v>615</v>
      </c>
      <c r="C51" s="103">
        <v>926666992.07000005</v>
      </c>
      <c r="D51" s="103">
        <v>1236703396.49</v>
      </c>
      <c r="E51" s="12">
        <v>1148297014.0959301</v>
      </c>
      <c r="F51" s="11">
        <v>37100000</v>
      </c>
      <c r="G51" t="str">
        <f t="shared" si="4"/>
        <v>3</v>
      </c>
      <c r="H51" t="str">
        <f t="shared" si="5"/>
        <v>371</v>
      </c>
      <c r="I51" s="12">
        <v>587524809.67999995</v>
      </c>
    </row>
    <row r="52" spans="1:10" x14ac:dyDescent="0.25">
      <c r="A52" s="11">
        <v>38000000</v>
      </c>
      <c r="B52" s="81" t="s">
        <v>1998</v>
      </c>
      <c r="C52" s="103">
        <v>0</v>
      </c>
      <c r="D52" s="103">
        <v>0</v>
      </c>
      <c r="E52" s="12">
        <v>0</v>
      </c>
      <c r="F52" s="11">
        <v>38000000</v>
      </c>
      <c r="G52" t="str">
        <f t="shared" si="4"/>
        <v>3</v>
      </c>
      <c r="H52" t="str">
        <f t="shared" si="5"/>
        <v>380</v>
      </c>
    </row>
    <row r="53" spans="1:10" x14ac:dyDescent="0.25">
      <c r="A53" s="11">
        <v>40100000</v>
      </c>
      <c r="B53" s="81" t="s">
        <v>1999</v>
      </c>
      <c r="C53" s="103">
        <v>-192250492.91999999</v>
      </c>
      <c r="D53" s="103">
        <v>-155076419.94999999</v>
      </c>
      <c r="E53" s="12">
        <v>0</v>
      </c>
      <c r="F53" s="11">
        <v>40100000</v>
      </c>
      <c r="G53" t="str">
        <f t="shared" si="4"/>
        <v>4</v>
      </c>
      <c r="H53" t="str">
        <f t="shared" si="5"/>
        <v>401</v>
      </c>
    </row>
    <row r="54" spans="1:10" x14ac:dyDescent="0.25">
      <c r="A54" s="11">
        <v>40110000</v>
      </c>
      <c r="B54" s="81" t="s">
        <v>2000</v>
      </c>
      <c r="C54" s="103">
        <v>-658573928.12</v>
      </c>
      <c r="D54" s="103">
        <v>-1381274553.4300001</v>
      </c>
      <c r="E54" s="12">
        <v>-98778539.230000004</v>
      </c>
      <c r="F54" s="11">
        <v>40110000</v>
      </c>
      <c r="G54" t="str">
        <f t="shared" si="4"/>
        <v>4</v>
      </c>
      <c r="H54" t="str">
        <f t="shared" si="5"/>
        <v>401</v>
      </c>
      <c r="I54" s="105">
        <v>-89675449.790000007</v>
      </c>
      <c r="J54" s="104" t="e">
        <f>+#REF!-I54</f>
        <v>#REF!</v>
      </c>
    </row>
    <row r="55" spans="1:10" x14ac:dyDescent="0.25">
      <c r="A55" s="11">
        <v>40120000</v>
      </c>
      <c r="B55" s="81" t="s">
        <v>2001</v>
      </c>
      <c r="C55" s="103">
        <v>-3095039886.8000002</v>
      </c>
      <c r="D55" s="103">
        <v>-1755185677.6803</v>
      </c>
      <c r="E55" s="12">
        <v>-2346394070.02</v>
      </c>
      <c r="F55" s="11">
        <v>40120000</v>
      </c>
      <c r="G55" t="str">
        <f t="shared" si="4"/>
        <v>4</v>
      </c>
      <c r="H55" t="str">
        <f t="shared" si="5"/>
        <v>401</v>
      </c>
      <c r="I55" s="12">
        <v>-2346394070.02</v>
      </c>
    </row>
    <row r="56" spans="1:10" x14ac:dyDescent="0.25">
      <c r="A56" s="11">
        <v>40320000</v>
      </c>
      <c r="B56" s="81" t="s">
        <v>1206</v>
      </c>
      <c r="C56" s="103">
        <v>0</v>
      </c>
      <c r="D56" s="103">
        <v>0</v>
      </c>
      <c r="E56" s="12">
        <v>0</v>
      </c>
      <c r="F56" s="11">
        <v>40320000</v>
      </c>
      <c r="G56" t="str">
        <f t="shared" si="4"/>
        <v>4</v>
      </c>
      <c r="H56" t="str">
        <f t="shared" si="5"/>
        <v>403</v>
      </c>
    </row>
    <row r="57" spans="1:10" x14ac:dyDescent="0.25">
      <c r="A57" s="11">
        <v>40330000</v>
      </c>
      <c r="B57" s="81" t="s">
        <v>1208</v>
      </c>
      <c r="C57" s="103">
        <v>0</v>
      </c>
      <c r="D57" s="103">
        <v>0</v>
      </c>
      <c r="E57" s="12">
        <v>-7250767</v>
      </c>
      <c r="F57" s="11">
        <v>40330000</v>
      </c>
      <c r="G57" t="str">
        <f t="shared" si="4"/>
        <v>4</v>
      </c>
      <c r="H57" t="str">
        <f t="shared" si="5"/>
        <v>403</v>
      </c>
      <c r="I57" s="12">
        <v>-7250767</v>
      </c>
    </row>
    <row r="58" spans="1:10" x14ac:dyDescent="0.25">
      <c r="A58" s="11">
        <v>40340000</v>
      </c>
      <c r="B58" s="81" t="s">
        <v>66</v>
      </c>
      <c r="C58" s="103">
        <v>-1016092290.13</v>
      </c>
      <c r="D58" s="103">
        <v>-21771350.489999998</v>
      </c>
      <c r="E58" s="12">
        <v>-340848772</v>
      </c>
      <c r="F58" s="11">
        <v>40340000</v>
      </c>
      <c r="G58" t="str">
        <f t="shared" si="4"/>
        <v>4</v>
      </c>
      <c r="H58" t="str">
        <f t="shared" si="5"/>
        <v>403</v>
      </c>
      <c r="I58" s="12">
        <v>-340848772</v>
      </c>
    </row>
    <row r="59" spans="1:10" x14ac:dyDescent="0.25">
      <c r="A59" s="11">
        <v>40400000</v>
      </c>
      <c r="B59" s="81" t="s">
        <v>283</v>
      </c>
      <c r="C59" s="103">
        <v>-812929023.16999996</v>
      </c>
      <c r="D59" s="103">
        <v>-3793230636.5900002</v>
      </c>
      <c r="E59" s="12">
        <v>-3496290382.0500002</v>
      </c>
      <c r="F59" s="11">
        <v>40400000</v>
      </c>
      <c r="G59" t="str">
        <f t="shared" si="4"/>
        <v>4</v>
      </c>
      <c r="H59" t="str">
        <f t="shared" si="5"/>
        <v>404</v>
      </c>
      <c r="I59" s="12">
        <v>-3496290382.0500002</v>
      </c>
    </row>
    <row r="60" spans="1:10" x14ac:dyDescent="0.25">
      <c r="A60" s="11">
        <v>40800000</v>
      </c>
      <c r="B60" s="81" t="s">
        <v>68</v>
      </c>
      <c r="C60" s="103">
        <v>-96660096</v>
      </c>
      <c r="D60" s="106">
        <v>-7692475.1300000297</v>
      </c>
      <c r="E60" s="12">
        <v>-187753203.22999999</v>
      </c>
      <c r="F60" s="11">
        <v>40800000</v>
      </c>
      <c r="G60" t="str">
        <f t="shared" si="4"/>
        <v>4</v>
      </c>
      <c r="H60" t="str">
        <f t="shared" si="5"/>
        <v>408</v>
      </c>
      <c r="I60" s="12">
        <v>-149138133.22999999</v>
      </c>
    </row>
    <row r="61" spans="1:10" x14ac:dyDescent="0.25">
      <c r="A61" s="11">
        <v>40900000</v>
      </c>
      <c r="B61" s="81" t="s">
        <v>69</v>
      </c>
      <c r="C61" s="103">
        <v>27341487.16</v>
      </c>
      <c r="D61" s="103">
        <v>17916871</v>
      </c>
      <c r="E61" s="12">
        <v>3262450</v>
      </c>
      <c r="F61" s="11">
        <v>40900000</v>
      </c>
      <c r="G61" t="str">
        <f t="shared" si="4"/>
        <v>4</v>
      </c>
      <c r="H61" t="str">
        <f t="shared" si="5"/>
        <v>409</v>
      </c>
      <c r="I61" s="12">
        <v>3262450</v>
      </c>
    </row>
    <row r="62" spans="1:10" x14ac:dyDescent="0.25">
      <c r="A62" s="11">
        <v>41100000</v>
      </c>
      <c r="B62" s="81" t="s">
        <v>70</v>
      </c>
      <c r="C62" s="103">
        <v>4005335267.3899999</v>
      </c>
      <c r="D62" s="103">
        <v>4968601150.5200005</v>
      </c>
      <c r="E62" s="12">
        <v>10850528253.945801</v>
      </c>
      <c r="F62" s="11">
        <v>41100000</v>
      </c>
      <c r="G62" t="str">
        <f t="shared" si="4"/>
        <v>4</v>
      </c>
      <c r="H62" t="str">
        <f t="shared" si="5"/>
        <v>411</v>
      </c>
      <c r="I62" s="12">
        <v>3784897303.9899998</v>
      </c>
    </row>
    <row r="63" spans="1:10" x14ac:dyDescent="0.25">
      <c r="A63" s="11">
        <v>41110000</v>
      </c>
      <c r="B63" s="81"/>
      <c r="C63" s="103">
        <v>0</v>
      </c>
      <c r="D63" s="103">
        <v>0</v>
      </c>
      <c r="E63" s="12">
        <v>0</v>
      </c>
      <c r="F63" s="11">
        <v>41110000</v>
      </c>
      <c r="G63" t="str">
        <f t="shared" si="4"/>
        <v>4</v>
      </c>
      <c r="H63" t="str">
        <f t="shared" si="5"/>
        <v>411</v>
      </c>
    </row>
    <row r="64" spans="1:10" x14ac:dyDescent="0.25">
      <c r="A64" s="107">
        <v>41210000</v>
      </c>
      <c r="B64" s="81" t="s">
        <v>2002</v>
      </c>
      <c r="C64" s="103">
        <v>0</v>
      </c>
      <c r="D64" s="103">
        <v>0</v>
      </c>
      <c r="E64" s="12">
        <v>0</v>
      </c>
      <c r="F64" s="107">
        <v>41210000</v>
      </c>
      <c r="G64" t="str">
        <f t="shared" si="4"/>
        <v>4</v>
      </c>
      <c r="H64" t="str">
        <f t="shared" si="5"/>
        <v>412</v>
      </c>
    </row>
    <row r="65" spans="1:9" x14ac:dyDescent="0.25">
      <c r="A65" s="11">
        <v>41300000</v>
      </c>
      <c r="B65" s="81" t="s">
        <v>1569</v>
      </c>
      <c r="C65" s="103">
        <v>9720000</v>
      </c>
      <c r="D65" s="103">
        <v>0</v>
      </c>
      <c r="E65" s="12">
        <v>0</v>
      </c>
      <c r="F65" s="11">
        <v>41300000</v>
      </c>
      <c r="G65" t="str">
        <f t="shared" si="4"/>
        <v>4</v>
      </c>
      <c r="H65" t="str">
        <f t="shared" si="5"/>
        <v>413</v>
      </c>
    </row>
    <row r="66" spans="1:9" x14ac:dyDescent="0.25">
      <c r="A66" s="11">
        <v>41351000</v>
      </c>
      <c r="B66" s="81" t="s">
        <v>2003</v>
      </c>
      <c r="C66" s="103">
        <v>-0.01</v>
      </c>
      <c r="D66" s="103">
        <v>-9.9999979138374294E-3</v>
      </c>
      <c r="E66" s="12">
        <v>0</v>
      </c>
      <c r="F66" s="11">
        <v>41351000</v>
      </c>
      <c r="G66" t="str">
        <f t="shared" si="4"/>
        <v>4</v>
      </c>
      <c r="H66" t="str">
        <f t="shared" si="5"/>
        <v>413</v>
      </c>
    </row>
    <row r="67" spans="1:9" x14ac:dyDescent="0.25">
      <c r="A67" s="11">
        <v>41600000</v>
      </c>
      <c r="B67" s="81" t="s">
        <v>1570</v>
      </c>
      <c r="C67" s="103">
        <v>398418459.63</v>
      </c>
      <c r="D67" s="103">
        <v>675189415.29199803</v>
      </c>
      <c r="E67" s="12">
        <v>-3306817961.9159999</v>
      </c>
      <c r="F67" s="11">
        <v>41600000</v>
      </c>
      <c r="G67" t="str">
        <f t="shared" si="4"/>
        <v>4</v>
      </c>
      <c r="H67" t="str">
        <f t="shared" si="5"/>
        <v>416</v>
      </c>
      <c r="I67" s="12">
        <v>5672924443.1700001</v>
      </c>
    </row>
    <row r="68" spans="1:9" x14ac:dyDescent="0.25">
      <c r="A68" s="11">
        <v>41810000</v>
      </c>
      <c r="B68" s="81"/>
      <c r="C68" s="103">
        <v>1016332336.99</v>
      </c>
      <c r="D68" s="103">
        <v>-406148692.56</v>
      </c>
      <c r="E68" s="12">
        <v>0</v>
      </c>
      <c r="F68" s="11">
        <v>41810000</v>
      </c>
      <c r="G68" t="str">
        <f t="shared" si="4"/>
        <v>4</v>
      </c>
      <c r="H68" t="str">
        <f t="shared" si="5"/>
        <v>418</v>
      </c>
    </row>
    <row r="69" spans="1:9" x14ac:dyDescent="0.25">
      <c r="A69" s="11">
        <v>41910000</v>
      </c>
      <c r="B69" s="81" t="s">
        <v>2004</v>
      </c>
      <c r="C69" s="103">
        <v>-241355913.59999999</v>
      </c>
      <c r="D69" s="103">
        <v>-100000000</v>
      </c>
      <c r="E69" s="12">
        <v>-100000000</v>
      </c>
      <c r="F69" s="11">
        <v>41910000</v>
      </c>
      <c r="G69" t="str">
        <f t="shared" si="4"/>
        <v>4</v>
      </c>
      <c r="H69" t="str">
        <f t="shared" si="5"/>
        <v>419</v>
      </c>
      <c r="I69" s="12">
        <v>-100000000</v>
      </c>
    </row>
    <row r="70" spans="1:9" x14ac:dyDescent="0.25">
      <c r="A70" s="11">
        <v>42100000</v>
      </c>
      <c r="B70" s="81" t="s">
        <v>72</v>
      </c>
      <c r="C70" s="103">
        <v>882669.27</v>
      </c>
      <c r="D70" s="103">
        <v>-6.3899999558925602</v>
      </c>
      <c r="E70" s="12">
        <v>-1933776.98</v>
      </c>
      <c r="F70" s="11">
        <v>42100000</v>
      </c>
      <c r="G70" t="str">
        <f t="shared" si="4"/>
        <v>4</v>
      </c>
      <c r="H70" t="str">
        <f t="shared" si="5"/>
        <v>421</v>
      </c>
      <c r="I70" s="12">
        <v>-1933776.98</v>
      </c>
    </row>
    <row r="71" spans="1:9" x14ac:dyDescent="0.25">
      <c r="A71" s="11">
        <v>42110000</v>
      </c>
      <c r="B71" s="81" t="s">
        <v>296</v>
      </c>
      <c r="C71" s="103">
        <v>1341000</v>
      </c>
      <c r="D71" s="103">
        <v>801000</v>
      </c>
      <c r="E71" s="12">
        <v>43125</v>
      </c>
      <c r="F71" s="11">
        <v>42110000</v>
      </c>
      <c r="G71" t="str">
        <f t="shared" si="4"/>
        <v>4</v>
      </c>
      <c r="H71" t="str">
        <f t="shared" si="5"/>
        <v>421</v>
      </c>
      <c r="I71" s="12">
        <v>43125</v>
      </c>
    </row>
    <row r="72" spans="1:9" x14ac:dyDescent="0.25">
      <c r="A72">
        <v>42500000</v>
      </c>
      <c r="B72" t="s">
        <v>73</v>
      </c>
      <c r="C72" s="12">
        <v>-128733.33</v>
      </c>
      <c r="F72">
        <v>42500000</v>
      </c>
    </row>
    <row r="73" spans="1:9" x14ac:dyDescent="0.25">
      <c r="A73" s="11">
        <v>42510000</v>
      </c>
      <c r="B73" s="81" t="s">
        <v>306</v>
      </c>
      <c r="C73" s="103">
        <v>-100000</v>
      </c>
      <c r="D73" s="103">
        <v>-100000</v>
      </c>
      <c r="E73" s="12">
        <v>-100000</v>
      </c>
      <c r="F73" s="11">
        <v>42510000</v>
      </c>
      <c r="G73" t="str">
        <f>+LEFT(F73)</f>
        <v>4</v>
      </c>
      <c r="H73" t="str">
        <f>+LEFT(F73,3)</f>
        <v>425</v>
      </c>
      <c r="I73" s="12">
        <v>-100000</v>
      </c>
    </row>
    <row r="74" spans="1:9" x14ac:dyDescent="0.25">
      <c r="A74" s="11">
        <v>42520000</v>
      </c>
      <c r="B74" s="81" t="s">
        <v>75</v>
      </c>
      <c r="C74" s="103">
        <v>-332867.01</v>
      </c>
      <c r="D74" s="103">
        <v>102800</v>
      </c>
      <c r="E74" s="12">
        <v>102800</v>
      </c>
      <c r="F74" s="11">
        <v>42520000</v>
      </c>
      <c r="G74" t="str">
        <f>+LEFT(F74)</f>
        <v>4</v>
      </c>
      <c r="H74" t="str">
        <f>+LEFT(F74,3)</f>
        <v>425</v>
      </c>
      <c r="I74" s="12">
        <v>102800</v>
      </c>
    </row>
    <row r="75" spans="1:9" x14ac:dyDescent="0.25">
      <c r="A75">
        <v>42700000</v>
      </c>
      <c r="B75" t="s">
        <v>2005</v>
      </c>
      <c r="C75" s="12">
        <v>-114333</v>
      </c>
      <c r="F75">
        <v>42700000</v>
      </c>
    </row>
    <row r="76" spans="1:9" x14ac:dyDescent="0.25">
      <c r="A76" s="11">
        <v>42820000</v>
      </c>
      <c r="B76" s="81" t="s">
        <v>2006</v>
      </c>
      <c r="C76" s="103">
        <v>-47560635.869999997</v>
      </c>
      <c r="D76" s="103">
        <v>-47560635.869999997</v>
      </c>
      <c r="E76" s="12">
        <v>-27284530.440000001</v>
      </c>
      <c r="F76" s="11">
        <v>42820000</v>
      </c>
      <c r="G76" t="str">
        <f>+LEFT(F76)</f>
        <v>4</v>
      </c>
      <c r="H76" t="str">
        <f>+LEFT(F76,3)</f>
        <v>428</v>
      </c>
      <c r="I76" s="12">
        <v>-27284530.440000001</v>
      </c>
    </row>
    <row r="77" spans="1:9" x14ac:dyDescent="0.25">
      <c r="A77" s="11">
        <v>43100000</v>
      </c>
      <c r="B77" s="81" t="s">
        <v>77</v>
      </c>
      <c r="C77" s="103">
        <v>-18966407.260000002</v>
      </c>
      <c r="D77" s="103">
        <v>-104852676.14</v>
      </c>
      <c r="E77" s="12">
        <v>-23085761.579999998</v>
      </c>
      <c r="F77" s="11">
        <v>43100000</v>
      </c>
      <c r="G77" t="str">
        <f>+LEFT(F77)</f>
        <v>4</v>
      </c>
      <c r="H77" t="str">
        <f>+LEFT(F77,3)</f>
        <v>431</v>
      </c>
      <c r="I77" s="12">
        <v>-23085761.579999998</v>
      </c>
    </row>
    <row r="78" spans="1:9" x14ac:dyDescent="0.25">
      <c r="A78" s="11">
        <v>43110000</v>
      </c>
      <c r="B78" s="81" t="s">
        <v>78</v>
      </c>
      <c r="C78" s="103">
        <v>-826000</v>
      </c>
      <c r="D78" s="103">
        <v>-790000</v>
      </c>
      <c r="E78" s="12">
        <v>-280000</v>
      </c>
      <c r="F78" s="11">
        <v>43110000</v>
      </c>
      <c r="G78" t="str">
        <f>+LEFT(F78)</f>
        <v>4</v>
      </c>
      <c r="H78" t="str">
        <f>+LEFT(F78,3)</f>
        <v>431</v>
      </c>
      <c r="I78" s="12">
        <v>-280000</v>
      </c>
    </row>
    <row r="79" spans="1:9" x14ac:dyDescent="0.25">
      <c r="A79" s="11">
        <v>43200000</v>
      </c>
      <c r="B79" s="81" t="s">
        <v>79</v>
      </c>
      <c r="C79" s="103">
        <v>-7897939.1100000003</v>
      </c>
      <c r="D79" s="103">
        <v>-44996004.060000002</v>
      </c>
      <c r="E79" s="12">
        <v>-9893897.8200000003</v>
      </c>
      <c r="F79" s="11">
        <v>43200000</v>
      </c>
      <c r="G79" t="str">
        <f>+LEFT(F79)</f>
        <v>4</v>
      </c>
      <c r="H79" t="str">
        <f>+LEFT(F79,3)</f>
        <v>432</v>
      </c>
      <c r="I79" s="12">
        <v>-9893897.8200000003</v>
      </c>
    </row>
    <row r="80" spans="1:9" x14ac:dyDescent="0.25">
      <c r="A80">
        <v>43230000</v>
      </c>
      <c r="B80" t="s">
        <v>629</v>
      </c>
      <c r="C80" s="12">
        <v>-1732772.42</v>
      </c>
      <c r="F80">
        <v>43230000</v>
      </c>
    </row>
    <row r="81" spans="1:9" x14ac:dyDescent="0.25">
      <c r="A81" s="11">
        <v>43300000</v>
      </c>
      <c r="B81" s="81" t="s">
        <v>80</v>
      </c>
      <c r="C81" s="103">
        <v>-900019.54</v>
      </c>
      <c r="D81" s="103">
        <v>-7499334.0099999998</v>
      </c>
      <c r="E81" s="12">
        <v>-2661708.21</v>
      </c>
      <c r="F81" s="11">
        <v>43300000</v>
      </c>
      <c r="G81" t="str">
        <f>+LEFT(F81)</f>
        <v>4</v>
      </c>
      <c r="H81" t="str">
        <f>+LEFT(F81,3)</f>
        <v>433</v>
      </c>
      <c r="I81" s="12">
        <v>-2661708.21</v>
      </c>
    </row>
    <row r="82" spans="1:9" x14ac:dyDescent="0.25">
      <c r="A82">
        <v>43400000</v>
      </c>
      <c r="B82" t="s">
        <v>81</v>
      </c>
      <c r="C82" s="12">
        <v>-1130000</v>
      </c>
      <c r="F82">
        <v>43400000</v>
      </c>
    </row>
    <row r="83" spans="1:9" x14ac:dyDescent="0.25">
      <c r="A83" s="11">
        <v>43860000</v>
      </c>
      <c r="B83" s="81" t="s">
        <v>302</v>
      </c>
      <c r="C83" s="103">
        <v>-8641897.5800000001</v>
      </c>
      <c r="D83" s="103">
        <v>-8641897.5800000001</v>
      </c>
      <c r="E83" s="12">
        <v>-8641897.5800000001</v>
      </c>
      <c r="F83" s="11">
        <v>43860000</v>
      </c>
      <c r="G83" t="str">
        <f t="shared" ref="G83:G101" si="6">+LEFT(F83)</f>
        <v>4</v>
      </c>
      <c r="H83" t="str">
        <f t="shared" ref="H83:H101" si="7">+LEFT(F83,3)</f>
        <v>438</v>
      </c>
      <c r="I83" s="12">
        <v>-8641897.5800000001</v>
      </c>
    </row>
    <row r="84" spans="1:9" x14ac:dyDescent="0.25">
      <c r="A84" s="11">
        <v>44100000</v>
      </c>
      <c r="B84" s="81" t="s">
        <v>82</v>
      </c>
      <c r="C84" s="103">
        <v>-12876468.4</v>
      </c>
      <c r="D84" s="103">
        <v>-9573521.9600000009</v>
      </c>
      <c r="E84" s="12">
        <v>-12756405.1</v>
      </c>
      <c r="F84" s="11">
        <v>44100000</v>
      </c>
      <c r="G84" t="str">
        <f t="shared" si="6"/>
        <v>4</v>
      </c>
      <c r="H84" t="str">
        <f t="shared" si="7"/>
        <v>441</v>
      </c>
      <c r="I84" s="12">
        <v>-12756405.1</v>
      </c>
    </row>
    <row r="85" spans="1:9" x14ac:dyDescent="0.25">
      <c r="A85" s="11">
        <v>44300000</v>
      </c>
      <c r="B85" s="81" t="s">
        <v>83</v>
      </c>
      <c r="C85" s="103">
        <v>357564497.94999999</v>
      </c>
      <c r="D85" s="103">
        <v>303366787.29000002</v>
      </c>
      <c r="E85" s="12">
        <v>342407911.91000003</v>
      </c>
      <c r="F85" s="11">
        <v>44300000</v>
      </c>
      <c r="G85" t="str">
        <f t="shared" si="6"/>
        <v>4</v>
      </c>
      <c r="H85" t="str">
        <f t="shared" si="7"/>
        <v>443</v>
      </c>
    </row>
    <row r="86" spans="1:9" x14ac:dyDescent="0.25">
      <c r="A86" s="11">
        <v>44310000</v>
      </c>
      <c r="B86" s="81" t="s">
        <v>84</v>
      </c>
      <c r="C86" s="103">
        <v>-7778758.3499999996</v>
      </c>
      <c r="D86" s="103">
        <v>-7646258.3600000003</v>
      </c>
      <c r="E86" s="12">
        <v>-725630.95</v>
      </c>
      <c r="F86" s="11">
        <v>44310000</v>
      </c>
      <c r="G86" t="str">
        <f t="shared" si="6"/>
        <v>4</v>
      </c>
      <c r="H86" t="str">
        <f t="shared" si="7"/>
        <v>443</v>
      </c>
      <c r="I86" s="12">
        <v>-725630.95</v>
      </c>
    </row>
    <row r="87" spans="1:9" x14ac:dyDescent="0.25">
      <c r="A87" s="11">
        <v>44320000</v>
      </c>
      <c r="B87" s="81" t="s">
        <v>85</v>
      </c>
      <c r="C87" s="103">
        <v>-10917784.52</v>
      </c>
      <c r="D87" s="103">
        <v>-10917784.52</v>
      </c>
      <c r="E87" s="12">
        <v>-5830271.7999999998</v>
      </c>
      <c r="F87" s="11">
        <v>44320000</v>
      </c>
      <c r="G87" t="str">
        <f t="shared" si="6"/>
        <v>4</v>
      </c>
      <c r="H87" t="str">
        <f t="shared" si="7"/>
        <v>443</v>
      </c>
      <c r="I87" s="12">
        <v>-5830271.7999999998</v>
      </c>
    </row>
    <row r="88" spans="1:9" x14ac:dyDescent="0.25">
      <c r="A88" s="11">
        <v>44400000</v>
      </c>
      <c r="B88" s="81" t="s">
        <v>2007</v>
      </c>
      <c r="C88" s="103">
        <v>-482679618.79000002</v>
      </c>
      <c r="D88" s="103">
        <v>-272581140.11719501</v>
      </c>
      <c r="E88" s="12">
        <v>-533276557.23033798</v>
      </c>
      <c r="F88" s="11">
        <v>44400000</v>
      </c>
      <c r="G88" t="str">
        <f t="shared" si="6"/>
        <v>4</v>
      </c>
      <c r="H88" t="str">
        <f t="shared" si="7"/>
        <v>444</v>
      </c>
      <c r="I88" s="105">
        <v>-151167707.34999999</v>
      </c>
    </row>
    <row r="89" spans="1:9" x14ac:dyDescent="0.25">
      <c r="A89" s="11">
        <v>44540000</v>
      </c>
      <c r="B89" s="81" t="s">
        <v>638</v>
      </c>
      <c r="C89" s="103">
        <v>-87500100</v>
      </c>
      <c r="D89" s="103">
        <v>0</v>
      </c>
      <c r="E89" s="12">
        <v>0</v>
      </c>
      <c r="F89" s="11">
        <v>44540000</v>
      </c>
      <c r="G89" t="str">
        <f t="shared" si="6"/>
        <v>4</v>
      </c>
      <c r="H89" t="str">
        <f t="shared" si="7"/>
        <v>445</v>
      </c>
    </row>
    <row r="90" spans="1:9" x14ac:dyDescent="0.25">
      <c r="A90" s="11">
        <v>44550000</v>
      </c>
      <c r="B90" s="81" t="s">
        <v>88</v>
      </c>
      <c r="C90" s="103">
        <v>-174743883.83000001</v>
      </c>
      <c r="D90" s="103">
        <v>-41283089.829999998</v>
      </c>
      <c r="E90" s="12">
        <v>165319962.77000001</v>
      </c>
      <c r="F90" s="11">
        <v>44550000</v>
      </c>
      <c r="G90" t="str">
        <f t="shared" si="6"/>
        <v>4</v>
      </c>
      <c r="H90" t="str">
        <f t="shared" si="7"/>
        <v>445</v>
      </c>
      <c r="I90" s="12">
        <v>165099916.06</v>
      </c>
    </row>
    <row r="91" spans="1:9" x14ac:dyDescent="0.25">
      <c r="A91" s="11">
        <v>44560000</v>
      </c>
      <c r="B91" s="81" t="s">
        <v>322</v>
      </c>
      <c r="C91" s="103">
        <v>21773.88</v>
      </c>
      <c r="D91" s="103">
        <v>0</v>
      </c>
      <c r="E91" s="12">
        <v>0</v>
      </c>
      <c r="F91" s="11">
        <v>44560000</v>
      </c>
      <c r="G91" t="str">
        <f t="shared" si="6"/>
        <v>4</v>
      </c>
      <c r="H91" t="str">
        <f t="shared" si="7"/>
        <v>445</v>
      </c>
    </row>
    <row r="92" spans="1:9" x14ac:dyDescent="0.25">
      <c r="A92" s="11">
        <v>44561000</v>
      </c>
      <c r="B92" s="81" t="s">
        <v>2008</v>
      </c>
      <c r="C92" s="103">
        <v>7894276</v>
      </c>
      <c r="D92" s="103">
        <v>7894276</v>
      </c>
      <c r="E92" s="12">
        <v>0</v>
      </c>
      <c r="F92" s="11">
        <v>44561000</v>
      </c>
      <c r="G92" t="str">
        <f t="shared" si="6"/>
        <v>4</v>
      </c>
      <c r="H92" t="str">
        <f t="shared" si="7"/>
        <v>445</v>
      </c>
    </row>
    <row r="93" spans="1:9" x14ac:dyDescent="0.25">
      <c r="A93" s="11">
        <v>44562000</v>
      </c>
      <c r="B93" s="81" t="s">
        <v>89</v>
      </c>
      <c r="C93" s="103">
        <v>134722840.99000001</v>
      </c>
      <c r="D93" s="103">
        <v>139468642.43000001</v>
      </c>
      <c r="E93" s="12">
        <v>10837942.26</v>
      </c>
      <c r="F93" s="11">
        <v>44562000</v>
      </c>
      <c r="G93" t="str">
        <f t="shared" si="6"/>
        <v>4</v>
      </c>
      <c r="H93" t="str">
        <f t="shared" si="7"/>
        <v>445</v>
      </c>
      <c r="I93" s="12">
        <v>40343126.590000004</v>
      </c>
    </row>
    <row r="94" spans="1:9" x14ac:dyDescent="0.25">
      <c r="A94" s="11">
        <v>44563000</v>
      </c>
      <c r="B94" s="81" t="s">
        <v>2009</v>
      </c>
      <c r="C94" s="103">
        <v>27576421.050000001</v>
      </c>
      <c r="D94" s="103">
        <v>27576421.050000001</v>
      </c>
      <c r="E94" s="12">
        <v>17401395.600000001</v>
      </c>
      <c r="F94" s="11">
        <v>44563000</v>
      </c>
      <c r="G94" t="str">
        <f t="shared" si="6"/>
        <v>4</v>
      </c>
      <c r="H94" t="str">
        <f t="shared" si="7"/>
        <v>445</v>
      </c>
      <c r="I94" s="12">
        <v>17401395.600000001</v>
      </c>
    </row>
    <row r="95" spans="1:9" x14ac:dyDescent="0.25">
      <c r="A95" s="11">
        <v>44564000</v>
      </c>
      <c r="B95" s="81" t="s">
        <v>91</v>
      </c>
      <c r="C95" s="103">
        <v>682089.05</v>
      </c>
      <c r="D95" s="103">
        <v>27606816.850000001</v>
      </c>
      <c r="E95" s="12">
        <v>-2414921.02</v>
      </c>
      <c r="F95" s="11">
        <v>44564000</v>
      </c>
      <c r="G95" t="str">
        <f t="shared" si="6"/>
        <v>4</v>
      </c>
      <c r="H95" t="str">
        <f t="shared" si="7"/>
        <v>445</v>
      </c>
      <c r="I95" s="12">
        <v>4517762.68</v>
      </c>
    </row>
    <row r="96" spans="1:9" x14ac:dyDescent="0.25">
      <c r="A96" s="11">
        <v>44565000</v>
      </c>
      <c r="B96" s="81" t="s">
        <v>1951</v>
      </c>
      <c r="C96" s="103">
        <v>110841446.84999999</v>
      </c>
      <c r="D96" s="103">
        <v>110649692.06</v>
      </c>
      <c r="E96" s="12">
        <v>-100337601.03</v>
      </c>
      <c r="F96" s="11">
        <v>44565000</v>
      </c>
      <c r="G96" t="str">
        <f t="shared" si="6"/>
        <v>4</v>
      </c>
      <c r="H96" t="str">
        <f t="shared" si="7"/>
        <v>445</v>
      </c>
      <c r="I96" s="12">
        <v>81746845.150000006</v>
      </c>
    </row>
    <row r="97" spans="1:10" x14ac:dyDescent="0.25">
      <c r="A97" s="11">
        <v>44566000</v>
      </c>
      <c r="B97" s="81" t="s">
        <v>2010</v>
      </c>
      <c r="C97" s="103">
        <v>21082746</v>
      </c>
      <c r="D97" s="103">
        <v>21082746</v>
      </c>
      <c r="E97" s="12">
        <v>0</v>
      </c>
      <c r="F97" s="11">
        <v>44566000</v>
      </c>
      <c r="G97" t="str">
        <f t="shared" si="6"/>
        <v>4</v>
      </c>
      <c r="H97" t="str">
        <f t="shared" si="7"/>
        <v>445</v>
      </c>
    </row>
    <row r="98" spans="1:10" x14ac:dyDescent="0.25">
      <c r="A98" s="11">
        <v>44567000</v>
      </c>
      <c r="B98" s="81" t="s">
        <v>2011</v>
      </c>
      <c r="C98" s="103">
        <v>127208</v>
      </c>
      <c r="D98" s="103">
        <v>127208</v>
      </c>
      <c r="E98" s="12">
        <v>0</v>
      </c>
      <c r="F98" s="11">
        <v>44567000</v>
      </c>
      <c r="G98" t="str">
        <f t="shared" si="6"/>
        <v>4</v>
      </c>
      <c r="H98" t="str">
        <f t="shared" si="7"/>
        <v>445</v>
      </c>
    </row>
    <row r="99" spans="1:10" x14ac:dyDescent="0.25">
      <c r="A99" s="11">
        <v>44570000</v>
      </c>
      <c r="B99" s="81" t="s">
        <v>94</v>
      </c>
      <c r="C99" s="103">
        <v>-1194338111.23</v>
      </c>
      <c r="D99" s="103">
        <v>-876403847.88399994</v>
      </c>
      <c r="E99" s="12">
        <v>65720982.066705897</v>
      </c>
      <c r="F99" s="11">
        <v>44570000</v>
      </c>
      <c r="G99" t="str">
        <f t="shared" si="6"/>
        <v>4</v>
      </c>
      <c r="H99" t="str">
        <f t="shared" si="7"/>
        <v>445</v>
      </c>
      <c r="I99" s="12">
        <v>-15590644.109999999</v>
      </c>
    </row>
    <row r="100" spans="1:10" x14ac:dyDescent="0.25">
      <c r="A100" s="11">
        <v>44571000</v>
      </c>
      <c r="B100" s="81" t="s">
        <v>2012</v>
      </c>
      <c r="C100" s="103">
        <v>-17949255.449999999</v>
      </c>
      <c r="D100" s="103">
        <v>-17949255.449999999</v>
      </c>
      <c r="E100" s="12">
        <v>-7774230</v>
      </c>
      <c r="F100" s="11">
        <v>44571000</v>
      </c>
      <c r="G100" t="str">
        <f t="shared" si="6"/>
        <v>4</v>
      </c>
      <c r="H100" t="str">
        <f t="shared" si="7"/>
        <v>445</v>
      </c>
      <c r="I100" s="105">
        <v>-245481179.68000001</v>
      </c>
    </row>
    <row r="101" spans="1:10" x14ac:dyDescent="0.25">
      <c r="A101" s="11">
        <v>44572000</v>
      </c>
      <c r="B101" s="81" t="s">
        <v>311</v>
      </c>
      <c r="C101" s="103">
        <v>-1420244209.23</v>
      </c>
      <c r="D101" s="103">
        <v>-1512527888.16467</v>
      </c>
      <c r="E101" s="12">
        <v>-2104694133.49</v>
      </c>
      <c r="F101" s="11">
        <v>44572000</v>
      </c>
      <c r="G101" t="str">
        <f t="shared" si="6"/>
        <v>4</v>
      </c>
      <c r="H101" t="str">
        <f t="shared" si="7"/>
        <v>445</v>
      </c>
      <c r="I101" s="12">
        <v>-2324513582.5599999</v>
      </c>
    </row>
    <row r="102" spans="1:10" x14ac:dyDescent="0.25">
      <c r="A102">
        <v>44580000</v>
      </c>
      <c r="B102" t="s">
        <v>644</v>
      </c>
      <c r="C102" s="12">
        <v>470609.56</v>
      </c>
      <c r="F102">
        <v>44580000</v>
      </c>
    </row>
    <row r="103" spans="1:10" x14ac:dyDescent="0.25">
      <c r="A103" s="11">
        <v>44583000</v>
      </c>
      <c r="B103" s="81" t="s">
        <v>1778</v>
      </c>
      <c r="C103" s="103">
        <v>5449645.7599999998</v>
      </c>
      <c r="D103" s="103">
        <v>6005791.5</v>
      </c>
      <c r="E103" s="12">
        <v>5053901.16</v>
      </c>
      <c r="F103" s="11">
        <v>44583000</v>
      </c>
      <c r="G103" t="str">
        <f t="shared" ref="G103:G110" si="8">+LEFT(F103)</f>
        <v>4</v>
      </c>
      <c r="H103" t="str">
        <f t="shared" ref="H103:H110" si="9">+LEFT(F103,3)</f>
        <v>445</v>
      </c>
      <c r="I103" s="12">
        <v>5053901.16</v>
      </c>
    </row>
    <row r="104" spans="1:10" x14ac:dyDescent="0.25">
      <c r="A104" s="11">
        <v>44720000</v>
      </c>
      <c r="B104" s="81" t="s">
        <v>1780</v>
      </c>
      <c r="C104" s="103">
        <v>0</v>
      </c>
      <c r="D104" s="103">
        <v>0</v>
      </c>
      <c r="E104" s="12">
        <v>0</v>
      </c>
      <c r="F104" s="11">
        <v>44720000</v>
      </c>
      <c r="G104" t="str">
        <f t="shared" si="8"/>
        <v>4</v>
      </c>
      <c r="H104" t="str">
        <f t="shared" si="9"/>
        <v>447</v>
      </c>
    </row>
    <row r="105" spans="1:10" x14ac:dyDescent="0.25">
      <c r="A105" s="11">
        <v>45510000</v>
      </c>
      <c r="B105" s="81" t="s">
        <v>97</v>
      </c>
      <c r="C105" s="103">
        <v>-238316693.03999999</v>
      </c>
      <c r="D105" s="103">
        <v>-238316693.03999999</v>
      </c>
      <c r="E105" s="12">
        <v>-238316693.03999999</v>
      </c>
      <c r="F105" s="11">
        <v>45510000</v>
      </c>
      <c r="G105" t="str">
        <f t="shared" si="8"/>
        <v>4</v>
      </c>
      <c r="H105" t="str">
        <f t="shared" si="9"/>
        <v>455</v>
      </c>
      <c r="I105" s="12">
        <v>-238316693.03999999</v>
      </c>
    </row>
    <row r="106" spans="1:10" x14ac:dyDescent="0.25">
      <c r="A106" s="11">
        <v>45520000</v>
      </c>
      <c r="B106" s="81" t="s">
        <v>2013</v>
      </c>
      <c r="C106" s="103">
        <v>-179725000</v>
      </c>
      <c r="D106" s="103">
        <v>-179725000</v>
      </c>
      <c r="E106" s="12">
        <v>-179725000</v>
      </c>
      <c r="F106" s="11">
        <v>45520000</v>
      </c>
      <c r="G106" t="str">
        <f t="shared" si="8"/>
        <v>4</v>
      </c>
      <c r="H106" t="str">
        <f t="shared" si="9"/>
        <v>455</v>
      </c>
      <c r="I106" s="12">
        <v>-165225000</v>
      </c>
    </row>
    <row r="107" spans="1:10" x14ac:dyDescent="0.25">
      <c r="A107" s="11">
        <v>45530000</v>
      </c>
      <c r="B107" s="81" t="s">
        <v>2014</v>
      </c>
      <c r="C107" s="103">
        <v>-165225000</v>
      </c>
      <c r="D107" s="103">
        <v>-165225000</v>
      </c>
      <c r="E107" s="12">
        <v>-165225000</v>
      </c>
      <c r="F107" s="11">
        <v>45530000</v>
      </c>
      <c r="G107" t="str">
        <f t="shared" si="8"/>
        <v>4</v>
      </c>
      <c r="H107" t="str">
        <f t="shared" si="9"/>
        <v>455</v>
      </c>
      <c r="I107" s="12">
        <v>-166135000</v>
      </c>
    </row>
    <row r="108" spans="1:10" x14ac:dyDescent="0.25">
      <c r="A108" s="11">
        <v>45540000</v>
      </c>
      <c r="B108" s="81" t="s">
        <v>2015</v>
      </c>
      <c r="C108" s="103">
        <v>-166135000</v>
      </c>
      <c r="D108" s="103">
        <v>-166135000</v>
      </c>
      <c r="E108" s="12">
        <v>-166135000</v>
      </c>
      <c r="F108" s="11">
        <v>45540000</v>
      </c>
      <c r="G108" t="str">
        <f t="shared" si="8"/>
        <v>4</v>
      </c>
      <c r="H108" t="str">
        <f t="shared" si="9"/>
        <v>455</v>
      </c>
      <c r="I108" s="12">
        <v>-179725000</v>
      </c>
    </row>
    <row r="109" spans="1:10" x14ac:dyDescent="0.25">
      <c r="A109" s="11">
        <v>46600000</v>
      </c>
      <c r="B109" s="81" t="s">
        <v>317</v>
      </c>
      <c r="C109" s="103">
        <v>-34150789</v>
      </c>
      <c r="D109" s="103">
        <v>21901833</v>
      </c>
      <c r="E109" s="12">
        <v>-19425135</v>
      </c>
      <c r="F109" s="11">
        <v>46600000</v>
      </c>
      <c r="G109" t="str">
        <f t="shared" si="8"/>
        <v>4</v>
      </c>
      <c r="H109" t="str">
        <f t="shared" si="9"/>
        <v>466</v>
      </c>
      <c r="J109" s="104" t="e">
        <f>#REF!-I110</f>
        <v>#REF!</v>
      </c>
    </row>
    <row r="110" spans="1:10" x14ac:dyDescent="0.25">
      <c r="A110" s="11">
        <v>46650000</v>
      </c>
      <c r="B110" s="81" t="s">
        <v>2016</v>
      </c>
      <c r="C110" s="103">
        <v>-40000</v>
      </c>
      <c r="D110" s="103">
        <v>0</v>
      </c>
      <c r="E110" s="12">
        <v>10438080</v>
      </c>
      <c r="F110" s="11">
        <v>46650000</v>
      </c>
      <c r="G110" t="str">
        <f t="shared" si="8"/>
        <v>4</v>
      </c>
      <c r="H110" t="str">
        <f t="shared" si="9"/>
        <v>466</v>
      </c>
      <c r="I110" s="12">
        <v>-8987055</v>
      </c>
    </row>
    <row r="111" spans="1:10" x14ac:dyDescent="0.25">
      <c r="A111">
        <v>46700001</v>
      </c>
      <c r="B111" t="s">
        <v>149</v>
      </c>
      <c r="C111" s="12">
        <v>-5539601.6200000001</v>
      </c>
      <c r="F111">
        <v>46700001</v>
      </c>
    </row>
    <row r="112" spans="1:10" x14ac:dyDescent="0.25">
      <c r="A112" s="11">
        <v>46710050</v>
      </c>
      <c r="B112" s="81" t="s">
        <v>21</v>
      </c>
      <c r="C112" s="103">
        <v>0</v>
      </c>
      <c r="D112" s="103">
        <v>0</v>
      </c>
      <c r="E112" s="12">
        <v>0</v>
      </c>
      <c r="F112" s="11">
        <v>46710050</v>
      </c>
      <c r="G112" t="str">
        <f t="shared" ref="G112:G117" si="10">+LEFT(F112)</f>
        <v>4</v>
      </c>
      <c r="H112" t="str">
        <f t="shared" ref="H112:H117" si="11">+LEFT(F112,3)</f>
        <v>467</v>
      </c>
    </row>
    <row r="113" spans="1:9" x14ac:dyDescent="0.25">
      <c r="A113" s="11">
        <v>46710102</v>
      </c>
      <c r="B113" s="81" t="s">
        <v>29</v>
      </c>
      <c r="C113" s="103">
        <v>3105844</v>
      </c>
      <c r="D113" s="103">
        <v>3105844</v>
      </c>
      <c r="E113" s="12">
        <v>3105844</v>
      </c>
      <c r="F113" s="11">
        <v>46710102</v>
      </c>
      <c r="G113" t="str">
        <f t="shared" si="10"/>
        <v>4</v>
      </c>
      <c r="H113" t="str">
        <f t="shared" si="11"/>
        <v>467</v>
      </c>
      <c r="I113" s="12">
        <v>3105844</v>
      </c>
    </row>
    <row r="114" spans="1:9" x14ac:dyDescent="0.25">
      <c r="A114" s="11">
        <v>46710105</v>
      </c>
      <c r="B114" s="81" t="s">
        <v>25</v>
      </c>
      <c r="C114" s="103">
        <v>0</v>
      </c>
      <c r="D114" s="103">
        <v>978088053.5</v>
      </c>
      <c r="E114" s="12">
        <v>978088053.5</v>
      </c>
      <c r="F114" s="11">
        <v>46710105</v>
      </c>
      <c r="G114" t="str">
        <f t="shared" si="10"/>
        <v>4</v>
      </c>
      <c r="H114" t="str">
        <f t="shared" si="11"/>
        <v>467</v>
      </c>
      <c r="I114" s="12">
        <v>978088053.5</v>
      </c>
    </row>
    <row r="115" spans="1:9" x14ac:dyDescent="0.25">
      <c r="A115" s="11">
        <v>46720050</v>
      </c>
      <c r="B115" s="81" t="s">
        <v>2017</v>
      </c>
      <c r="C115" s="103">
        <v>-17075415.600000001</v>
      </c>
      <c r="D115" s="103">
        <v>2924584.4</v>
      </c>
      <c r="E115" s="12">
        <v>3516846</v>
      </c>
      <c r="F115" s="11">
        <v>46720050</v>
      </c>
      <c r="G115" t="str">
        <f t="shared" si="10"/>
        <v>4</v>
      </c>
      <c r="H115" t="str">
        <f t="shared" si="11"/>
        <v>467</v>
      </c>
      <c r="I115" s="12">
        <v>3516846</v>
      </c>
    </row>
    <row r="116" spans="1:9" x14ac:dyDescent="0.25">
      <c r="A116" s="11">
        <v>46720070</v>
      </c>
      <c r="B116" s="81" t="s">
        <v>140</v>
      </c>
      <c r="C116" s="103">
        <v>-211913135.13</v>
      </c>
      <c r="D116" s="103">
        <v>-153863786.69</v>
      </c>
      <c r="E116" s="12">
        <v>-81965827.010000005</v>
      </c>
      <c r="F116" s="11">
        <v>46720070</v>
      </c>
      <c r="G116" t="str">
        <f t="shared" si="10"/>
        <v>4</v>
      </c>
      <c r="H116" t="str">
        <f t="shared" si="11"/>
        <v>467</v>
      </c>
      <c r="I116" s="12">
        <v>-81965827.010000005</v>
      </c>
    </row>
    <row r="117" spans="1:9" x14ac:dyDescent="0.25">
      <c r="A117" s="11">
        <v>46720090</v>
      </c>
      <c r="B117" s="81" t="s">
        <v>2018</v>
      </c>
      <c r="C117" s="103">
        <v>-4150000</v>
      </c>
      <c r="D117" s="103">
        <v>-4150000</v>
      </c>
      <c r="E117" s="12">
        <v>-4150000</v>
      </c>
      <c r="F117" s="11">
        <v>46720090</v>
      </c>
      <c r="G117" t="str">
        <f t="shared" si="10"/>
        <v>4</v>
      </c>
      <c r="H117" t="str">
        <f t="shared" si="11"/>
        <v>467</v>
      </c>
      <c r="I117" s="12">
        <v>-4150000</v>
      </c>
    </row>
    <row r="118" spans="1:9" x14ac:dyDescent="0.25">
      <c r="A118">
        <v>46720105</v>
      </c>
      <c r="B118" t="s">
        <v>26</v>
      </c>
      <c r="C118" s="12">
        <v>26030590.300000001</v>
      </c>
      <c r="F118">
        <v>46720105</v>
      </c>
    </row>
    <row r="119" spans="1:9" x14ac:dyDescent="0.25">
      <c r="A119" s="11">
        <v>46720800</v>
      </c>
      <c r="B119" s="81" t="s">
        <v>5</v>
      </c>
      <c r="C119" s="103">
        <v>-26947265</v>
      </c>
      <c r="D119" s="103">
        <v>-7604309</v>
      </c>
      <c r="E119" s="12">
        <v>0</v>
      </c>
      <c r="F119" s="11">
        <v>46720800</v>
      </c>
      <c r="G119" t="str">
        <f>+LEFT(F119)</f>
        <v>4</v>
      </c>
      <c r="H119" t="str">
        <f>+LEFT(F119,3)</f>
        <v>467</v>
      </c>
    </row>
    <row r="120" spans="1:9" x14ac:dyDescent="0.25">
      <c r="A120" s="11">
        <v>46720900</v>
      </c>
      <c r="B120" s="81" t="s">
        <v>33</v>
      </c>
      <c r="C120" s="103">
        <v>-414204715.32999998</v>
      </c>
      <c r="D120" s="103">
        <v>-693333333.33000004</v>
      </c>
      <c r="E120" s="12">
        <v>-400000000</v>
      </c>
      <c r="F120" s="11">
        <v>46720900</v>
      </c>
      <c r="G120" t="str">
        <f>+LEFT(F120)</f>
        <v>4</v>
      </c>
      <c r="H120" t="str">
        <f>+LEFT(F120,3)</f>
        <v>467</v>
      </c>
      <c r="I120" s="12">
        <v>-400000000</v>
      </c>
    </row>
    <row r="121" spans="1:9" x14ac:dyDescent="0.25">
      <c r="A121" s="11">
        <v>46721000</v>
      </c>
      <c r="B121" s="81" t="s">
        <v>148</v>
      </c>
      <c r="C121" s="103">
        <v>-772589276.38</v>
      </c>
      <c r="D121" s="103">
        <v>701879152.69000006</v>
      </c>
      <c r="E121" s="12">
        <v>62100600</v>
      </c>
      <c r="F121" s="11">
        <v>46721000</v>
      </c>
      <c r="G121" t="str">
        <f>+LEFT(F121)</f>
        <v>4</v>
      </c>
      <c r="H121" t="str">
        <f>+LEFT(F121,3)</f>
        <v>467</v>
      </c>
      <c r="I121" s="12">
        <v>62100600</v>
      </c>
    </row>
    <row r="122" spans="1:9" x14ac:dyDescent="0.25">
      <c r="A122">
        <v>46725000</v>
      </c>
      <c r="B122" t="s">
        <v>2019</v>
      </c>
      <c r="C122" s="12">
        <v>-89364090.760000005</v>
      </c>
      <c r="F122">
        <v>46725000</v>
      </c>
    </row>
    <row r="123" spans="1:9" x14ac:dyDescent="0.25">
      <c r="A123" s="11">
        <v>47100000</v>
      </c>
      <c r="B123" s="81" t="s">
        <v>157</v>
      </c>
      <c r="C123" s="103">
        <v>0.91</v>
      </c>
      <c r="D123" s="103">
        <v>0.90999984741210904</v>
      </c>
      <c r="E123" s="12">
        <v>0</v>
      </c>
      <c r="F123" s="11">
        <v>47100000</v>
      </c>
      <c r="G123" t="str">
        <f>+LEFT(F123)</f>
        <v>4</v>
      </c>
      <c r="H123" t="str">
        <f>+LEFT(F123,3)</f>
        <v>471</v>
      </c>
    </row>
    <row r="124" spans="1:9" x14ac:dyDescent="0.25">
      <c r="A124" s="11">
        <v>48600000</v>
      </c>
      <c r="B124" s="81" t="s">
        <v>2020</v>
      </c>
      <c r="C124" s="103">
        <v>124513665.84</v>
      </c>
      <c r="D124" s="103">
        <v>20488240.0583333</v>
      </c>
      <c r="E124" s="12">
        <v>0</v>
      </c>
      <c r="F124" s="11">
        <v>48600000</v>
      </c>
      <c r="G124" t="str">
        <f>+LEFT(F124)</f>
        <v>4</v>
      </c>
      <c r="H124" t="str">
        <f>+LEFT(F124,3)</f>
        <v>486</v>
      </c>
    </row>
    <row r="125" spans="1:9" x14ac:dyDescent="0.25">
      <c r="A125" s="11">
        <v>49100000</v>
      </c>
      <c r="B125" s="81" t="s">
        <v>1324</v>
      </c>
      <c r="C125" s="103">
        <v>0</v>
      </c>
      <c r="D125" s="103">
        <v>3.9997100830078099E-3</v>
      </c>
      <c r="E125" s="12">
        <v>-3306817961.9159999</v>
      </c>
      <c r="F125" s="11">
        <v>49100000</v>
      </c>
      <c r="G125" t="str">
        <f>+LEFT(F125)</f>
        <v>4</v>
      </c>
      <c r="H125" t="str">
        <f>+LEFT(F125,3)</f>
        <v>491</v>
      </c>
      <c r="I125" s="12">
        <v>-2225729370.0300002</v>
      </c>
    </row>
    <row r="126" spans="1:9" x14ac:dyDescent="0.25">
      <c r="A126" s="11">
        <v>51110000</v>
      </c>
      <c r="B126" s="81" t="s">
        <v>337</v>
      </c>
      <c r="C126" s="103">
        <v>0</v>
      </c>
      <c r="D126" s="103">
        <v>0</v>
      </c>
      <c r="E126" s="12">
        <v>0</v>
      </c>
      <c r="F126" s="11">
        <v>51110000</v>
      </c>
      <c r="G126" t="str">
        <f>+LEFT(F126)</f>
        <v>5</v>
      </c>
      <c r="H126" t="str">
        <f>+LEFT(F126,3)</f>
        <v>511</v>
      </c>
    </row>
    <row r="127" spans="1:9" x14ac:dyDescent="0.25">
      <c r="A127">
        <v>51113000</v>
      </c>
      <c r="B127" t="s">
        <v>2021</v>
      </c>
      <c r="C127" s="12">
        <v>-271060</v>
      </c>
      <c r="F127">
        <v>51113000</v>
      </c>
    </row>
    <row r="128" spans="1:9" x14ac:dyDescent="0.25">
      <c r="A128" s="11">
        <v>51120000</v>
      </c>
      <c r="B128" s="81" t="s">
        <v>1787</v>
      </c>
      <c r="C128" s="103">
        <v>0</v>
      </c>
      <c r="D128" s="103">
        <v>0</v>
      </c>
      <c r="E128" s="12">
        <v>0</v>
      </c>
      <c r="F128" s="11">
        <v>51120000</v>
      </c>
      <c r="G128" t="str">
        <f>+LEFT(F128)</f>
        <v>5</v>
      </c>
      <c r="H128" t="str">
        <f>+LEFT(F128,3)</f>
        <v>511</v>
      </c>
    </row>
    <row r="129" spans="1:9" x14ac:dyDescent="0.25">
      <c r="A129">
        <v>51130000</v>
      </c>
      <c r="B129" t="s">
        <v>2022</v>
      </c>
      <c r="C129" s="12">
        <v>200000</v>
      </c>
      <c r="F129">
        <v>51130000</v>
      </c>
    </row>
    <row r="130" spans="1:9" x14ac:dyDescent="0.25">
      <c r="A130" s="11">
        <v>51140000</v>
      </c>
      <c r="B130" s="81" t="s">
        <v>340</v>
      </c>
      <c r="C130" s="103">
        <v>-126000</v>
      </c>
      <c r="D130" s="103">
        <v>0</v>
      </c>
      <c r="E130" s="12">
        <v>0</v>
      </c>
      <c r="F130" s="11">
        <v>51140000</v>
      </c>
      <c r="G130" t="str">
        <f t="shared" ref="G130:G137" si="12">+LEFT(F130)</f>
        <v>5</v>
      </c>
      <c r="H130" t="str">
        <f t="shared" ref="H130:H137" si="13">+LEFT(F130,3)</f>
        <v>511</v>
      </c>
    </row>
    <row r="131" spans="1:9" x14ac:dyDescent="0.25">
      <c r="A131" s="11">
        <v>51221000</v>
      </c>
      <c r="B131" s="81" t="s">
        <v>345</v>
      </c>
      <c r="C131" s="103">
        <v>13104296.35</v>
      </c>
      <c r="D131" s="103">
        <v>-615211.31999999296</v>
      </c>
      <c r="E131" s="12">
        <v>9231818.0299999993</v>
      </c>
      <c r="F131" s="11">
        <v>51221000</v>
      </c>
      <c r="G131" t="str">
        <f t="shared" si="12"/>
        <v>5</v>
      </c>
      <c r="H131" t="str">
        <f t="shared" si="13"/>
        <v>512</v>
      </c>
      <c r="I131" s="12">
        <v>9231818.0299999993</v>
      </c>
    </row>
    <row r="132" spans="1:9" x14ac:dyDescent="0.25">
      <c r="A132" s="11">
        <v>51231000</v>
      </c>
      <c r="B132" s="81" t="s">
        <v>347</v>
      </c>
      <c r="C132" s="103">
        <v>791127259.82000005</v>
      </c>
      <c r="D132" s="103">
        <v>843856.45</v>
      </c>
      <c r="E132" s="12">
        <v>0</v>
      </c>
      <c r="F132" s="11">
        <v>51231000</v>
      </c>
      <c r="G132" t="str">
        <f t="shared" si="12"/>
        <v>5</v>
      </c>
      <c r="H132" t="str">
        <f t="shared" si="13"/>
        <v>512</v>
      </c>
    </row>
    <row r="133" spans="1:9" x14ac:dyDescent="0.25">
      <c r="A133" s="11">
        <v>51241000</v>
      </c>
      <c r="B133" s="81" t="s">
        <v>159</v>
      </c>
      <c r="C133" s="103">
        <v>-1114027089.21</v>
      </c>
      <c r="D133" s="103">
        <v>-1384737720.45</v>
      </c>
      <c r="E133" s="12">
        <v>-1205447178.0978501</v>
      </c>
      <c r="F133" s="11">
        <v>51241000</v>
      </c>
      <c r="G133" t="str">
        <f t="shared" si="12"/>
        <v>5</v>
      </c>
      <c r="H133" t="str">
        <f t="shared" si="13"/>
        <v>512</v>
      </c>
      <c r="I133" s="12">
        <v>-1181412406.46</v>
      </c>
    </row>
    <row r="134" spans="1:9" x14ac:dyDescent="0.25">
      <c r="A134" s="11">
        <v>51261000</v>
      </c>
      <c r="B134" s="81" t="s">
        <v>2023</v>
      </c>
      <c r="C134" s="103">
        <v>151200</v>
      </c>
      <c r="D134" s="103">
        <v>2918060.37</v>
      </c>
      <c r="E134" s="12">
        <v>2978060.37</v>
      </c>
      <c r="F134" s="11">
        <v>51261000</v>
      </c>
      <c r="G134" t="str">
        <f t="shared" si="12"/>
        <v>5</v>
      </c>
      <c r="H134" t="str">
        <f t="shared" si="13"/>
        <v>512</v>
      </c>
      <c r="I134" s="12">
        <v>2978060.37</v>
      </c>
    </row>
    <row r="135" spans="1:9" x14ac:dyDescent="0.25">
      <c r="A135" s="11">
        <v>51271000</v>
      </c>
      <c r="B135" s="81" t="s">
        <v>2024</v>
      </c>
      <c r="C135" s="103">
        <v>-157607.53</v>
      </c>
      <c r="D135" s="103">
        <v>-157607.53</v>
      </c>
      <c r="E135" s="12">
        <v>-11810.5</v>
      </c>
      <c r="F135" s="11">
        <v>51271000</v>
      </c>
      <c r="G135" t="str">
        <f t="shared" si="12"/>
        <v>5</v>
      </c>
      <c r="H135" t="str">
        <f t="shared" si="13"/>
        <v>512</v>
      </c>
      <c r="I135" s="12">
        <v>-11810.5</v>
      </c>
    </row>
    <row r="136" spans="1:9" x14ac:dyDescent="0.25">
      <c r="A136" s="11">
        <v>53100000</v>
      </c>
      <c r="B136" s="81" t="s">
        <v>160</v>
      </c>
      <c r="C136" s="103">
        <v>1158037</v>
      </c>
      <c r="D136" s="103">
        <v>1158037</v>
      </c>
      <c r="E136" s="12">
        <v>599077</v>
      </c>
      <c r="F136" s="11">
        <v>53100000</v>
      </c>
      <c r="G136" t="str">
        <f t="shared" si="12"/>
        <v>5</v>
      </c>
      <c r="H136" t="str">
        <f t="shared" si="13"/>
        <v>531</v>
      </c>
      <c r="I136" s="12">
        <v>2040971.37</v>
      </c>
    </row>
    <row r="137" spans="1:9" x14ac:dyDescent="0.25">
      <c r="A137" s="11">
        <v>53400000</v>
      </c>
      <c r="B137" s="81" t="s">
        <v>2025</v>
      </c>
      <c r="C137" s="103">
        <v>113532.03</v>
      </c>
      <c r="D137" s="103">
        <v>10636936.369999999</v>
      </c>
      <c r="E137" s="12">
        <v>1441894.37</v>
      </c>
      <c r="F137" s="11">
        <v>53400000</v>
      </c>
      <c r="G137" t="str">
        <f t="shared" si="12"/>
        <v>5</v>
      </c>
      <c r="H137" t="str">
        <f t="shared" si="13"/>
        <v>534</v>
      </c>
    </row>
    <row r="138" spans="1:9" x14ac:dyDescent="0.25">
      <c r="A138">
        <v>53500000</v>
      </c>
      <c r="B138" t="s">
        <v>2026</v>
      </c>
      <c r="C138" s="12">
        <v>226000</v>
      </c>
      <c r="F138">
        <v>53500000</v>
      </c>
    </row>
    <row r="139" spans="1:9" x14ac:dyDescent="0.25">
      <c r="A139">
        <v>53600000</v>
      </c>
      <c r="B139" t="s">
        <v>2027</v>
      </c>
      <c r="C139" s="12">
        <v>37300</v>
      </c>
      <c r="F139">
        <v>53600000</v>
      </c>
    </row>
    <row r="140" spans="1:9" x14ac:dyDescent="0.25">
      <c r="A140">
        <v>54100000</v>
      </c>
      <c r="B140" t="s">
        <v>2028</v>
      </c>
      <c r="C140" s="12">
        <v>465000000</v>
      </c>
      <c r="F140">
        <v>54100000</v>
      </c>
    </row>
    <row r="141" spans="1:9" x14ac:dyDescent="0.25">
      <c r="A141" s="11">
        <v>58000000</v>
      </c>
      <c r="B141" s="81" t="s">
        <v>163</v>
      </c>
      <c r="C141" s="103">
        <v>0</v>
      </c>
      <c r="D141" s="103">
        <v>25000000</v>
      </c>
      <c r="E141" s="12">
        <v>0</v>
      </c>
      <c r="F141" s="11">
        <v>58000000</v>
      </c>
      <c r="G141" t="str">
        <f t="shared" ref="G141:G150" si="14">+LEFT(F141)</f>
        <v>5</v>
      </c>
      <c r="H141" t="str">
        <f t="shared" ref="H141:H150" si="15">+LEFT(F141,3)</f>
        <v>580</v>
      </c>
    </row>
    <row r="142" spans="1:9" x14ac:dyDescent="0.25">
      <c r="A142" s="11">
        <v>60205100</v>
      </c>
      <c r="B142" s="81" t="s">
        <v>2029</v>
      </c>
      <c r="C142" s="103">
        <v>88277424.5</v>
      </c>
      <c r="D142" s="103">
        <v>12861683.27</v>
      </c>
      <c r="E142" s="12">
        <v>3614000</v>
      </c>
      <c r="F142" s="11">
        <v>60205100</v>
      </c>
      <c r="G142" t="str">
        <f t="shared" si="14"/>
        <v>6</v>
      </c>
      <c r="H142" t="str">
        <f t="shared" si="15"/>
        <v>602</v>
      </c>
    </row>
    <row r="143" spans="1:9" x14ac:dyDescent="0.25">
      <c r="A143" s="11">
        <v>60205200</v>
      </c>
      <c r="B143" s="81" t="s">
        <v>366</v>
      </c>
      <c r="C143" s="103">
        <v>0</v>
      </c>
      <c r="D143" s="103">
        <v>180000</v>
      </c>
      <c r="E143" s="12">
        <v>362000</v>
      </c>
      <c r="F143" s="11">
        <v>60205200</v>
      </c>
      <c r="G143" t="str">
        <f t="shared" si="14"/>
        <v>6</v>
      </c>
      <c r="H143" t="str">
        <f t="shared" si="15"/>
        <v>602</v>
      </c>
    </row>
    <row r="144" spans="1:9" x14ac:dyDescent="0.25">
      <c r="A144" s="11">
        <v>60206000</v>
      </c>
      <c r="B144" s="81" t="s">
        <v>2030</v>
      </c>
      <c r="C144" s="103">
        <v>30186977.34</v>
      </c>
      <c r="D144" s="103">
        <v>188319703.21000001</v>
      </c>
      <c r="E144" s="12">
        <v>181798199.86000001</v>
      </c>
      <c r="F144" s="11">
        <v>60206000</v>
      </c>
      <c r="G144" t="str">
        <f t="shared" si="14"/>
        <v>6</v>
      </c>
      <c r="H144" t="str">
        <f t="shared" si="15"/>
        <v>602</v>
      </c>
      <c r="I144" s="12">
        <v>193981965.53</v>
      </c>
    </row>
    <row r="145" spans="1:9" x14ac:dyDescent="0.25">
      <c r="A145" s="11">
        <v>60302000</v>
      </c>
      <c r="B145" s="81" t="s">
        <v>2031</v>
      </c>
      <c r="C145" s="103">
        <v>310036404.42000002</v>
      </c>
      <c r="D145" s="103">
        <v>-88406382.390000001</v>
      </c>
      <c r="E145" s="12">
        <v>-1148297014.0959301</v>
      </c>
      <c r="F145" s="11">
        <v>60302000</v>
      </c>
      <c r="G145" t="str">
        <f t="shared" si="14"/>
        <v>6</v>
      </c>
      <c r="H145" t="str">
        <f t="shared" si="15"/>
        <v>603</v>
      </c>
      <c r="I145" s="12">
        <v>-587524809.67999995</v>
      </c>
    </row>
    <row r="146" spans="1:9" x14ac:dyDescent="0.25">
      <c r="A146" s="11">
        <v>60380000</v>
      </c>
      <c r="B146" s="81" t="s">
        <v>2032</v>
      </c>
      <c r="C146" s="103">
        <v>0</v>
      </c>
      <c r="D146" s="103">
        <v>0</v>
      </c>
      <c r="E146" s="12">
        <v>233459942.56999999</v>
      </c>
      <c r="F146" s="11">
        <v>60380000</v>
      </c>
      <c r="G146" t="str">
        <f t="shared" si="14"/>
        <v>6</v>
      </c>
      <c r="H146" t="str">
        <f t="shared" si="15"/>
        <v>603</v>
      </c>
      <c r="I146" s="12">
        <v>233459942.56999999</v>
      </c>
    </row>
    <row r="147" spans="1:9" x14ac:dyDescent="0.25">
      <c r="A147" s="11">
        <v>60400000</v>
      </c>
      <c r="B147" s="81" t="s">
        <v>1967</v>
      </c>
      <c r="C147" s="103">
        <v>0</v>
      </c>
      <c r="D147" s="103">
        <v>10764999.99</v>
      </c>
      <c r="E147" s="12">
        <v>0</v>
      </c>
      <c r="F147" s="11">
        <v>60400000</v>
      </c>
      <c r="G147" t="str">
        <f t="shared" si="14"/>
        <v>6</v>
      </c>
      <c r="H147" t="str">
        <f t="shared" si="15"/>
        <v>604</v>
      </c>
    </row>
    <row r="148" spans="1:9" x14ac:dyDescent="0.25">
      <c r="A148" s="11">
        <v>60601000</v>
      </c>
      <c r="B148" s="81" t="s">
        <v>164</v>
      </c>
      <c r="C148" s="103">
        <v>205771</v>
      </c>
      <c r="D148" s="103">
        <v>8357137.8399999999</v>
      </c>
      <c r="E148" s="12">
        <v>2895476.75</v>
      </c>
      <c r="F148" s="11">
        <v>60601000</v>
      </c>
      <c r="G148" t="str">
        <f t="shared" si="14"/>
        <v>6</v>
      </c>
      <c r="H148" t="str">
        <f t="shared" si="15"/>
        <v>606</v>
      </c>
      <c r="I148" s="12">
        <v>2895476.75</v>
      </c>
    </row>
    <row r="149" spans="1:9" x14ac:dyDescent="0.25">
      <c r="A149" s="11">
        <v>60602000</v>
      </c>
      <c r="B149" s="81" t="s">
        <v>165</v>
      </c>
      <c r="C149" s="103">
        <v>41825326.57</v>
      </c>
      <c r="D149" s="103">
        <v>525107441.49000001</v>
      </c>
      <c r="E149" s="12">
        <v>323371039.98000002</v>
      </c>
      <c r="F149" s="11">
        <v>60602000</v>
      </c>
      <c r="G149" t="str">
        <f t="shared" si="14"/>
        <v>6</v>
      </c>
      <c r="H149" t="str">
        <f t="shared" si="15"/>
        <v>606</v>
      </c>
      <c r="I149" s="12">
        <v>668849249.98000002</v>
      </c>
    </row>
    <row r="150" spans="1:9" x14ac:dyDescent="0.25">
      <c r="A150" s="11">
        <v>60603000</v>
      </c>
      <c r="B150" s="81" t="s">
        <v>1373</v>
      </c>
      <c r="C150" s="103">
        <v>1940977323.3399999</v>
      </c>
      <c r="D150" s="103">
        <v>1422308788.3399999</v>
      </c>
      <c r="E150" s="12">
        <v>380479280</v>
      </c>
      <c r="F150" s="11">
        <v>60603000</v>
      </c>
      <c r="G150" t="str">
        <f t="shared" si="14"/>
        <v>6</v>
      </c>
      <c r="H150" t="str">
        <f t="shared" si="15"/>
        <v>606</v>
      </c>
      <c r="I150" s="12">
        <v>61378029.68</v>
      </c>
    </row>
    <row r="151" spans="1:9" x14ac:dyDescent="0.25">
      <c r="A151">
        <v>60603100</v>
      </c>
      <c r="B151" t="s">
        <v>2029</v>
      </c>
      <c r="C151" s="12">
        <v>32411590.039999999</v>
      </c>
      <c r="F151">
        <v>60603100</v>
      </c>
    </row>
    <row r="152" spans="1:9" x14ac:dyDescent="0.25">
      <c r="A152" s="11">
        <v>60604000</v>
      </c>
      <c r="B152" s="81" t="s">
        <v>166</v>
      </c>
      <c r="C152" s="103">
        <v>772409.94</v>
      </c>
      <c r="D152" s="103">
        <v>1402093.82</v>
      </c>
      <c r="E152" s="12">
        <v>1344961.3</v>
      </c>
      <c r="F152" s="11">
        <v>60604000</v>
      </c>
      <c r="G152" t="str">
        <f t="shared" ref="G152:G179" si="16">+LEFT(F152)</f>
        <v>6</v>
      </c>
      <c r="H152" t="str">
        <f t="shared" ref="H152:H179" si="17">+LEFT(F152,3)</f>
        <v>606</v>
      </c>
    </row>
    <row r="153" spans="1:9" x14ac:dyDescent="0.25">
      <c r="A153" s="11">
        <v>60605000</v>
      </c>
      <c r="B153" s="81" t="s">
        <v>167</v>
      </c>
      <c r="C153" s="103">
        <v>49890717.289999999</v>
      </c>
      <c r="D153" s="103">
        <v>15029666.09</v>
      </c>
      <c r="E153" s="12">
        <v>49084198.719999999</v>
      </c>
      <c r="F153" s="11">
        <v>60605000</v>
      </c>
      <c r="G153" t="str">
        <f t="shared" si="16"/>
        <v>6</v>
      </c>
      <c r="H153" t="str">
        <f t="shared" si="17"/>
        <v>606</v>
      </c>
      <c r="I153" s="12">
        <v>49084198.719999999</v>
      </c>
    </row>
    <row r="154" spans="1:9" x14ac:dyDescent="0.25">
      <c r="A154" s="11">
        <v>60606000</v>
      </c>
      <c r="B154" s="81" t="s">
        <v>2033</v>
      </c>
      <c r="C154" s="103">
        <v>11566800</v>
      </c>
      <c r="D154" s="103">
        <v>114134594.25</v>
      </c>
      <c r="E154" s="12">
        <v>0</v>
      </c>
      <c r="F154" s="11">
        <v>60606000</v>
      </c>
      <c r="G154" t="str">
        <f t="shared" si="16"/>
        <v>6</v>
      </c>
      <c r="H154" t="str">
        <f t="shared" si="17"/>
        <v>606</v>
      </c>
      <c r="I154" s="12">
        <v>362000</v>
      </c>
    </row>
    <row r="155" spans="1:9" x14ac:dyDescent="0.25">
      <c r="A155" s="11">
        <v>60606100</v>
      </c>
      <c r="B155" s="81" t="s">
        <v>371</v>
      </c>
      <c r="C155" s="103">
        <v>102809823.56</v>
      </c>
      <c r="D155" s="103">
        <v>159535178.3303</v>
      </c>
      <c r="E155" s="12">
        <v>7585907.8700000001</v>
      </c>
      <c r="F155" s="11">
        <v>60606100</v>
      </c>
      <c r="G155" t="str">
        <f t="shared" si="16"/>
        <v>6</v>
      </c>
      <c r="H155" t="str">
        <f t="shared" si="17"/>
        <v>606</v>
      </c>
    </row>
    <row r="156" spans="1:9" x14ac:dyDescent="0.25">
      <c r="A156" s="11">
        <v>60606200</v>
      </c>
      <c r="B156" s="81" t="s">
        <v>2034</v>
      </c>
      <c r="C156" s="103">
        <v>266460080.59999999</v>
      </c>
      <c r="D156" s="103">
        <v>105530738.63</v>
      </c>
      <c r="E156" s="12">
        <v>60033068.380000003</v>
      </c>
      <c r="F156" s="11">
        <v>60606200</v>
      </c>
      <c r="G156" t="str">
        <f t="shared" si="16"/>
        <v>6</v>
      </c>
      <c r="H156" t="str">
        <f t="shared" si="17"/>
        <v>606</v>
      </c>
    </row>
    <row r="157" spans="1:9" x14ac:dyDescent="0.25">
      <c r="A157" s="11">
        <v>60606300</v>
      </c>
      <c r="B157" s="81" t="s">
        <v>372</v>
      </c>
      <c r="C157" s="103">
        <v>0</v>
      </c>
      <c r="D157" s="103">
        <v>16591937.130000001</v>
      </c>
      <c r="E157" s="12">
        <v>0</v>
      </c>
      <c r="F157" s="11">
        <v>60606300</v>
      </c>
      <c r="G157" t="str">
        <f t="shared" si="16"/>
        <v>6</v>
      </c>
      <c r="H157" t="str">
        <f t="shared" si="17"/>
        <v>606</v>
      </c>
    </row>
    <row r="158" spans="1:9" x14ac:dyDescent="0.25">
      <c r="A158" s="11">
        <v>60607000</v>
      </c>
      <c r="B158" s="81" t="s">
        <v>168</v>
      </c>
      <c r="C158" s="103">
        <v>7528243.8499999996</v>
      </c>
      <c r="D158" s="103">
        <v>4130496</v>
      </c>
      <c r="E158" s="12">
        <v>5575472.8499999996</v>
      </c>
      <c r="F158" s="11">
        <v>60607000</v>
      </c>
      <c r="G158" t="str">
        <f t="shared" si="16"/>
        <v>6</v>
      </c>
      <c r="H158" t="str">
        <f t="shared" si="17"/>
        <v>606</v>
      </c>
      <c r="I158" s="12">
        <v>5575472.8499999996</v>
      </c>
    </row>
    <row r="159" spans="1:9" x14ac:dyDescent="0.25">
      <c r="A159" s="11">
        <v>60608000</v>
      </c>
      <c r="B159" s="81" t="s">
        <v>169</v>
      </c>
      <c r="C159" s="103">
        <v>3271404.35</v>
      </c>
      <c r="D159" s="103">
        <v>5755593.7599999998</v>
      </c>
      <c r="E159" s="12">
        <v>4319547.93</v>
      </c>
      <c r="F159" s="11">
        <v>60608000</v>
      </c>
      <c r="G159" t="str">
        <f t="shared" si="16"/>
        <v>6</v>
      </c>
      <c r="H159" t="str">
        <f t="shared" si="17"/>
        <v>606</v>
      </c>
      <c r="I159" s="12">
        <v>4319547.93</v>
      </c>
    </row>
    <row r="160" spans="1:9" x14ac:dyDescent="0.25">
      <c r="A160" s="11">
        <v>60609000</v>
      </c>
      <c r="B160" s="81" t="s">
        <v>1968</v>
      </c>
      <c r="C160" s="103">
        <v>105494044.67</v>
      </c>
      <c r="D160" s="103">
        <v>21724881.390000001</v>
      </c>
      <c r="E160" s="12">
        <v>0</v>
      </c>
      <c r="F160" s="11">
        <v>60609000</v>
      </c>
      <c r="G160" t="str">
        <f t="shared" si="16"/>
        <v>6</v>
      </c>
      <c r="H160" t="str">
        <f t="shared" si="17"/>
        <v>606</v>
      </c>
    </row>
    <row r="161" spans="1:9" x14ac:dyDescent="0.25">
      <c r="A161" s="11">
        <v>60701000</v>
      </c>
      <c r="B161" s="81" t="s">
        <v>1385</v>
      </c>
      <c r="C161" s="103">
        <v>23000781.82</v>
      </c>
      <c r="D161" s="103">
        <v>4164381.16</v>
      </c>
      <c r="E161" s="12">
        <v>0</v>
      </c>
      <c r="F161" s="11">
        <v>60701000</v>
      </c>
      <c r="G161" t="str">
        <f t="shared" si="16"/>
        <v>6</v>
      </c>
      <c r="H161" t="str">
        <f t="shared" si="17"/>
        <v>607</v>
      </c>
    </row>
    <row r="162" spans="1:9" x14ac:dyDescent="0.25">
      <c r="A162" s="11">
        <v>60702000</v>
      </c>
      <c r="B162" s="81" t="s">
        <v>1387</v>
      </c>
      <c r="C162" s="103">
        <v>116551424.95</v>
      </c>
      <c r="D162" s="103">
        <v>0</v>
      </c>
      <c r="E162" s="12">
        <v>443925765.49000001</v>
      </c>
      <c r="F162" s="11">
        <v>60702000</v>
      </c>
      <c r="G162" t="str">
        <f t="shared" si="16"/>
        <v>6</v>
      </c>
      <c r="H162" t="str">
        <f t="shared" si="17"/>
        <v>607</v>
      </c>
      <c r="I162" s="12">
        <v>431741999.81999999</v>
      </c>
    </row>
    <row r="163" spans="1:9" x14ac:dyDescent="0.25">
      <c r="A163" s="11">
        <v>60702100</v>
      </c>
      <c r="B163" s="81" t="s">
        <v>2035</v>
      </c>
      <c r="C163" s="103">
        <v>5387904.1900000004</v>
      </c>
      <c r="D163" s="103">
        <v>11211505.869999999</v>
      </c>
      <c r="E163" s="12">
        <v>0</v>
      </c>
      <c r="F163" s="11">
        <v>60702100</v>
      </c>
      <c r="G163" t="str">
        <f t="shared" si="16"/>
        <v>6</v>
      </c>
      <c r="H163" t="str">
        <f t="shared" si="17"/>
        <v>607</v>
      </c>
    </row>
    <row r="164" spans="1:9" x14ac:dyDescent="0.25">
      <c r="A164" s="11">
        <v>60801000</v>
      </c>
      <c r="B164" s="81" t="s">
        <v>390</v>
      </c>
      <c r="C164" s="103">
        <v>0</v>
      </c>
      <c r="D164" s="103">
        <v>35265623</v>
      </c>
      <c r="E164" s="12">
        <v>96158558.629999995</v>
      </c>
      <c r="F164" s="11">
        <v>60801000</v>
      </c>
      <c r="G164" t="str">
        <f t="shared" si="16"/>
        <v>6</v>
      </c>
      <c r="H164" t="str">
        <f t="shared" si="17"/>
        <v>608</v>
      </c>
      <c r="I164" s="12">
        <v>96158558.629999995</v>
      </c>
    </row>
    <row r="165" spans="1:9" x14ac:dyDescent="0.25">
      <c r="A165" s="11">
        <v>60802000</v>
      </c>
      <c r="B165" s="81" t="s">
        <v>392</v>
      </c>
      <c r="C165" s="103">
        <v>0</v>
      </c>
      <c r="D165" s="103">
        <v>0</v>
      </c>
      <c r="E165" s="12">
        <v>4445543</v>
      </c>
      <c r="F165" s="11">
        <v>60802000</v>
      </c>
      <c r="G165" t="str">
        <f t="shared" si="16"/>
        <v>6</v>
      </c>
      <c r="H165" t="str">
        <f t="shared" si="17"/>
        <v>608</v>
      </c>
      <c r="I165" s="12">
        <v>4445543</v>
      </c>
    </row>
    <row r="166" spans="1:9" x14ac:dyDescent="0.25">
      <c r="A166" s="11">
        <v>60803000</v>
      </c>
      <c r="B166" s="81" t="s">
        <v>394</v>
      </c>
      <c r="C166" s="103">
        <v>3172659.07</v>
      </c>
      <c r="D166" s="103">
        <v>724891</v>
      </c>
      <c r="E166" s="12">
        <v>5250589.71</v>
      </c>
      <c r="F166" s="11">
        <v>60803000</v>
      </c>
      <c r="G166" t="str">
        <f t="shared" si="16"/>
        <v>6</v>
      </c>
      <c r="H166" t="str">
        <f t="shared" si="17"/>
        <v>608</v>
      </c>
      <c r="I166" s="12">
        <v>5250589.71</v>
      </c>
    </row>
    <row r="167" spans="1:9" x14ac:dyDescent="0.25">
      <c r="A167" s="11">
        <v>60804000</v>
      </c>
      <c r="B167" s="81" t="s">
        <v>396</v>
      </c>
      <c r="C167" s="103">
        <v>2611383.11</v>
      </c>
      <c r="D167" s="103">
        <v>3246998.76</v>
      </c>
      <c r="E167" s="12">
        <v>263511828.41</v>
      </c>
      <c r="F167" s="11">
        <v>60804000</v>
      </c>
      <c r="G167" t="str">
        <f t="shared" si="16"/>
        <v>6</v>
      </c>
      <c r="H167" t="str">
        <f t="shared" si="17"/>
        <v>608</v>
      </c>
      <c r="I167" s="12">
        <v>263511828.41</v>
      </c>
    </row>
    <row r="168" spans="1:9" x14ac:dyDescent="0.25">
      <c r="A168" s="11">
        <v>60806000</v>
      </c>
      <c r="B168" s="81" t="s">
        <v>398</v>
      </c>
      <c r="C168" s="103">
        <v>0</v>
      </c>
      <c r="D168" s="103">
        <v>0</v>
      </c>
      <c r="E168" s="12">
        <v>60723200.469999999</v>
      </c>
      <c r="F168" s="11">
        <v>60806000</v>
      </c>
      <c r="G168" t="str">
        <f t="shared" si="16"/>
        <v>6</v>
      </c>
      <c r="H168" t="str">
        <f t="shared" si="17"/>
        <v>608</v>
      </c>
      <c r="I168" s="12">
        <v>60723200.469999999</v>
      </c>
    </row>
    <row r="169" spans="1:9" x14ac:dyDescent="0.25">
      <c r="A169" s="11">
        <v>60807000</v>
      </c>
      <c r="B169" s="81" t="s">
        <v>2036</v>
      </c>
      <c r="C169" s="103">
        <v>0</v>
      </c>
      <c r="D169" s="103">
        <v>102902.72</v>
      </c>
      <c r="E169" s="12">
        <v>0</v>
      </c>
      <c r="F169" s="11">
        <v>60807000</v>
      </c>
      <c r="G169" t="str">
        <f t="shared" si="16"/>
        <v>6</v>
      </c>
      <c r="H169" t="str">
        <f t="shared" si="17"/>
        <v>608</v>
      </c>
    </row>
    <row r="170" spans="1:9" x14ac:dyDescent="0.25">
      <c r="A170" s="11">
        <v>60808000</v>
      </c>
      <c r="B170" s="81" t="s">
        <v>1792</v>
      </c>
      <c r="C170" s="103">
        <v>0</v>
      </c>
      <c r="D170" s="103">
        <v>0</v>
      </c>
      <c r="E170" s="12">
        <v>66633391.560000002</v>
      </c>
      <c r="F170" s="11">
        <v>60808000</v>
      </c>
      <c r="G170" t="str">
        <f t="shared" si="16"/>
        <v>6</v>
      </c>
      <c r="H170" t="str">
        <f t="shared" si="17"/>
        <v>608</v>
      </c>
      <c r="I170" s="12">
        <v>66633391.560000002</v>
      </c>
    </row>
    <row r="171" spans="1:9" x14ac:dyDescent="0.25">
      <c r="A171" s="11">
        <v>60809000</v>
      </c>
      <c r="B171" s="81" t="s">
        <v>2037</v>
      </c>
      <c r="C171" s="103">
        <v>0</v>
      </c>
      <c r="D171" s="103">
        <v>0</v>
      </c>
      <c r="E171" s="12">
        <v>1530000</v>
      </c>
      <c r="F171" s="11">
        <v>60809000</v>
      </c>
      <c r="G171" t="str">
        <f t="shared" si="16"/>
        <v>6</v>
      </c>
      <c r="H171" t="str">
        <f t="shared" si="17"/>
        <v>608</v>
      </c>
      <c r="I171" s="12">
        <v>1530000</v>
      </c>
    </row>
    <row r="172" spans="1:9" x14ac:dyDescent="0.25">
      <c r="A172" s="11">
        <v>60811000</v>
      </c>
      <c r="B172" s="81" t="s">
        <v>401</v>
      </c>
      <c r="C172" s="103">
        <v>4943550</v>
      </c>
      <c r="D172" s="103">
        <v>19052754.59</v>
      </c>
      <c r="E172" s="12">
        <v>108590811.3</v>
      </c>
      <c r="F172" s="11">
        <v>60811000</v>
      </c>
      <c r="G172" t="str">
        <f t="shared" si="16"/>
        <v>6</v>
      </c>
      <c r="H172" t="str">
        <f t="shared" si="17"/>
        <v>608</v>
      </c>
      <c r="I172" s="12">
        <v>108590811.3</v>
      </c>
    </row>
    <row r="173" spans="1:9" x14ac:dyDescent="0.25">
      <c r="A173" s="11">
        <v>60812000</v>
      </c>
      <c r="B173" s="81" t="s">
        <v>403</v>
      </c>
      <c r="C173" s="103">
        <v>0</v>
      </c>
      <c r="D173" s="103">
        <v>2155881.64</v>
      </c>
      <c r="E173" s="12">
        <v>35739836</v>
      </c>
      <c r="F173" s="11">
        <v>60812000</v>
      </c>
      <c r="G173" t="str">
        <f t="shared" si="16"/>
        <v>6</v>
      </c>
      <c r="H173" t="str">
        <f t="shared" si="17"/>
        <v>608</v>
      </c>
      <c r="I173" s="12">
        <v>35739836</v>
      </c>
    </row>
    <row r="174" spans="1:9" x14ac:dyDescent="0.25">
      <c r="A174" s="11">
        <v>60816000</v>
      </c>
      <c r="B174" s="81" t="s">
        <v>2038</v>
      </c>
      <c r="C174" s="103">
        <v>0</v>
      </c>
      <c r="D174" s="103">
        <v>1459</v>
      </c>
      <c r="E174" s="12">
        <v>0</v>
      </c>
      <c r="F174" s="11">
        <v>60816000</v>
      </c>
      <c r="G174" t="str">
        <f t="shared" si="16"/>
        <v>6</v>
      </c>
      <c r="H174" t="str">
        <f t="shared" si="17"/>
        <v>608</v>
      </c>
    </row>
    <row r="175" spans="1:9" x14ac:dyDescent="0.25">
      <c r="A175" s="11">
        <v>60900000</v>
      </c>
      <c r="B175" s="81" t="s">
        <v>471</v>
      </c>
      <c r="C175" s="103">
        <v>0</v>
      </c>
      <c r="D175" s="103">
        <v>-2145765.96</v>
      </c>
      <c r="E175" s="12">
        <v>0</v>
      </c>
      <c r="F175" s="11">
        <v>60900000</v>
      </c>
      <c r="G175" t="str">
        <f t="shared" si="16"/>
        <v>6</v>
      </c>
      <c r="H175" t="str">
        <f t="shared" si="17"/>
        <v>609</v>
      </c>
    </row>
    <row r="176" spans="1:9" x14ac:dyDescent="0.25">
      <c r="A176" s="11">
        <v>60970000</v>
      </c>
      <c r="B176" s="81" t="s">
        <v>2039</v>
      </c>
      <c r="C176" s="103">
        <v>0</v>
      </c>
      <c r="D176" s="103">
        <v>-10</v>
      </c>
      <c r="E176" s="12">
        <v>0</v>
      </c>
      <c r="F176" s="11">
        <v>60970000</v>
      </c>
      <c r="G176" t="str">
        <f t="shared" si="16"/>
        <v>6</v>
      </c>
      <c r="H176" t="str">
        <f t="shared" si="17"/>
        <v>609</v>
      </c>
    </row>
    <row r="177" spans="1:9" x14ac:dyDescent="0.25">
      <c r="A177" s="11">
        <v>61100000</v>
      </c>
      <c r="B177" s="81" t="s">
        <v>172</v>
      </c>
      <c r="C177" s="103">
        <v>0</v>
      </c>
      <c r="D177" s="103">
        <v>0</v>
      </c>
      <c r="E177" s="12">
        <v>77622957</v>
      </c>
      <c r="F177" s="11">
        <v>61100000</v>
      </c>
      <c r="G177" t="str">
        <f t="shared" si="16"/>
        <v>6</v>
      </c>
      <c r="H177" t="str">
        <f t="shared" si="17"/>
        <v>611</v>
      </c>
      <c r="I177" s="12">
        <v>77622957</v>
      </c>
    </row>
    <row r="178" spans="1:9" x14ac:dyDescent="0.25">
      <c r="A178" s="11">
        <v>61301000</v>
      </c>
      <c r="B178" s="81" t="s">
        <v>1397</v>
      </c>
      <c r="C178" s="103">
        <v>175904063.88</v>
      </c>
      <c r="D178" s="103">
        <v>417149238.43000001</v>
      </c>
      <c r="E178" s="12">
        <v>68115789.489999995</v>
      </c>
      <c r="F178" s="11">
        <v>61301000</v>
      </c>
      <c r="G178" t="str">
        <f t="shared" si="16"/>
        <v>6</v>
      </c>
      <c r="H178" t="str">
        <f t="shared" si="17"/>
        <v>613</v>
      </c>
      <c r="I178" s="12">
        <v>68115789.489999995</v>
      </c>
    </row>
    <row r="179" spans="1:9" x14ac:dyDescent="0.25">
      <c r="A179" s="11">
        <v>61302000</v>
      </c>
      <c r="B179" s="81" t="s">
        <v>1398</v>
      </c>
      <c r="C179" s="103">
        <v>96099452.659999996</v>
      </c>
      <c r="D179" s="103">
        <v>97811614.950000003</v>
      </c>
      <c r="E179" s="12">
        <v>55756019.109999999</v>
      </c>
      <c r="F179" s="11">
        <v>61302000</v>
      </c>
      <c r="G179" t="str">
        <f t="shared" si="16"/>
        <v>6</v>
      </c>
      <c r="H179" t="str">
        <f t="shared" si="17"/>
        <v>613</v>
      </c>
      <c r="I179" s="12">
        <v>55756019.109999999</v>
      </c>
    </row>
    <row r="180" spans="1:9" x14ac:dyDescent="0.25">
      <c r="A180">
        <v>61303000</v>
      </c>
      <c r="B180" t="s">
        <v>2040</v>
      </c>
      <c r="C180" s="12">
        <v>135608299.41</v>
      </c>
      <c r="F180">
        <v>61303000</v>
      </c>
    </row>
    <row r="181" spans="1:9" x14ac:dyDescent="0.25">
      <c r="A181">
        <v>61304000</v>
      </c>
      <c r="B181" t="s">
        <v>2041</v>
      </c>
      <c r="C181" s="12">
        <v>188072174.91</v>
      </c>
      <c r="F181">
        <v>61304000</v>
      </c>
    </row>
    <row r="182" spans="1:9" x14ac:dyDescent="0.25">
      <c r="A182" s="11">
        <v>61500000</v>
      </c>
      <c r="B182" s="81" t="s">
        <v>1596</v>
      </c>
      <c r="C182" s="103">
        <v>102000</v>
      </c>
      <c r="D182" s="103">
        <v>2156500</v>
      </c>
      <c r="E182" s="12">
        <v>0</v>
      </c>
      <c r="F182" s="11">
        <v>61500000</v>
      </c>
      <c r="G182" t="str">
        <f>+LEFT(F182)</f>
        <v>6</v>
      </c>
      <c r="H182" t="str">
        <f>+LEFT(F182,3)</f>
        <v>615</v>
      </c>
    </row>
    <row r="183" spans="1:9" x14ac:dyDescent="0.25">
      <c r="A183" s="11">
        <v>61501000</v>
      </c>
      <c r="B183" s="81" t="s">
        <v>178</v>
      </c>
      <c r="C183" s="103">
        <v>0</v>
      </c>
      <c r="D183" s="103">
        <v>17099185</v>
      </c>
      <c r="E183" s="12">
        <v>15541626.119999999</v>
      </c>
      <c r="F183" s="11">
        <v>61501000</v>
      </c>
      <c r="G183" t="str">
        <f>+LEFT(F183)</f>
        <v>6</v>
      </c>
      <c r="H183" t="str">
        <f>+LEFT(F183,3)</f>
        <v>615</v>
      </c>
      <c r="I183" s="12">
        <v>15541626.119999999</v>
      </c>
    </row>
    <row r="184" spans="1:9" x14ac:dyDescent="0.25">
      <c r="A184" s="11">
        <v>61502000</v>
      </c>
      <c r="B184" s="81" t="s">
        <v>180</v>
      </c>
      <c r="C184" s="103">
        <v>2893270.22</v>
      </c>
      <c r="D184" s="103">
        <v>0</v>
      </c>
      <c r="E184" s="12">
        <v>55000</v>
      </c>
      <c r="F184" s="11">
        <v>61502000</v>
      </c>
      <c r="G184" t="str">
        <f>+LEFT(F184)</f>
        <v>6</v>
      </c>
      <c r="H184" t="str">
        <f>+LEFT(F184,3)</f>
        <v>615</v>
      </c>
      <c r="I184" s="12">
        <v>55000</v>
      </c>
    </row>
    <row r="185" spans="1:9" x14ac:dyDescent="0.25">
      <c r="A185" s="11">
        <v>61503000</v>
      </c>
      <c r="B185" s="81" t="s">
        <v>181</v>
      </c>
      <c r="C185" s="103">
        <v>12842556.039999999</v>
      </c>
      <c r="D185" s="103">
        <v>20486138.510000002</v>
      </c>
      <c r="E185" s="12">
        <v>170881935.81</v>
      </c>
      <c r="F185" s="11">
        <v>61503000</v>
      </c>
      <c r="G185" t="str">
        <f>+LEFT(F185)</f>
        <v>6</v>
      </c>
      <c r="H185" t="str">
        <f>+LEFT(F185,3)</f>
        <v>615</v>
      </c>
      <c r="I185" s="12">
        <v>170881935.81</v>
      </c>
    </row>
    <row r="186" spans="1:9" x14ac:dyDescent="0.25">
      <c r="A186" s="11">
        <v>61504000</v>
      </c>
      <c r="B186" s="81" t="s">
        <v>2042</v>
      </c>
      <c r="C186" s="103">
        <v>15499351.58</v>
      </c>
      <c r="D186" s="103">
        <v>77087706.799999997</v>
      </c>
      <c r="E186" s="12">
        <v>108459513.25</v>
      </c>
      <c r="F186" s="11">
        <v>61504000</v>
      </c>
      <c r="G186" t="str">
        <f>+LEFT(F186)</f>
        <v>6</v>
      </c>
      <c r="H186" t="str">
        <f>+LEFT(F186,3)</f>
        <v>615</v>
      </c>
      <c r="I186" s="12">
        <v>108459513.25</v>
      </c>
    </row>
    <row r="187" spans="1:9" x14ac:dyDescent="0.25">
      <c r="A187">
        <v>61505000</v>
      </c>
      <c r="B187" t="s">
        <v>2043</v>
      </c>
      <c r="C187" s="12">
        <v>20000</v>
      </c>
      <c r="F187">
        <v>61505000</v>
      </c>
    </row>
    <row r="188" spans="1:9" x14ac:dyDescent="0.25">
      <c r="A188" s="11">
        <v>61518000</v>
      </c>
      <c r="B188" s="81" t="s">
        <v>2044</v>
      </c>
      <c r="C188" s="103">
        <v>0</v>
      </c>
      <c r="D188" s="103">
        <v>1057300</v>
      </c>
      <c r="E188" s="12">
        <v>0</v>
      </c>
      <c r="F188" s="11">
        <v>61518000</v>
      </c>
      <c r="G188" t="str">
        <f>+LEFT(F188)</f>
        <v>6</v>
      </c>
      <c r="H188" t="str">
        <f>+LEFT(F188,3)</f>
        <v>615</v>
      </c>
    </row>
    <row r="189" spans="1:9" x14ac:dyDescent="0.25">
      <c r="A189" s="11">
        <v>61601000</v>
      </c>
      <c r="B189" s="81" t="s">
        <v>182</v>
      </c>
      <c r="C189" s="103">
        <v>20488240.059999999</v>
      </c>
      <c r="D189" s="103">
        <v>1731572.58166667</v>
      </c>
      <c r="E189" s="12">
        <v>13827.85</v>
      </c>
      <c r="F189" s="11">
        <v>61601000</v>
      </c>
      <c r="G189" t="str">
        <f>+LEFT(F189)</f>
        <v>6</v>
      </c>
      <c r="H189" t="str">
        <f>+LEFT(F189,3)</f>
        <v>616</v>
      </c>
      <c r="I189" s="12">
        <v>13827.85</v>
      </c>
    </row>
    <row r="190" spans="1:9" x14ac:dyDescent="0.25">
      <c r="A190" s="11">
        <v>61602000</v>
      </c>
      <c r="B190" s="81" t="s">
        <v>418</v>
      </c>
      <c r="C190" s="103">
        <v>9951390.5</v>
      </c>
      <c r="D190" s="103">
        <v>10179150.52</v>
      </c>
      <c r="E190" s="12">
        <v>4339477</v>
      </c>
      <c r="F190" s="11">
        <v>61602000</v>
      </c>
      <c r="G190" t="str">
        <f>+LEFT(F190)</f>
        <v>6</v>
      </c>
      <c r="H190" t="str">
        <f>+LEFT(F190,3)</f>
        <v>616</v>
      </c>
      <c r="I190" s="12">
        <v>4339477</v>
      </c>
    </row>
    <row r="191" spans="1:9" x14ac:dyDescent="0.25">
      <c r="A191">
        <v>61604000</v>
      </c>
      <c r="B191" t="s">
        <v>183</v>
      </c>
      <c r="C191" s="12">
        <v>787930</v>
      </c>
      <c r="F191">
        <v>61604000</v>
      </c>
    </row>
    <row r="192" spans="1:9" x14ac:dyDescent="0.25">
      <c r="A192" s="11">
        <v>61801000</v>
      </c>
      <c r="B192" s="81" t="s">
        <v>184</v>
      </c>
      <c r="C192" s="103">
        <v>0</v>
      </c>
      <c r="D192" s="103">
        <v>27500</v>
      </c>
      <c r="E192" s="12">
        <v>62000</v>
      </c>
      <c r="F192" s="11">
        <v>61801000</v>
      </c>
      <c r="G192" t="str">
        <f t="shared" ref="G192:G198" si="18">+LEFT(F192)</f>
        <v>6</v>
      </c>
      <c r="H192" t="str">
        <f t="shared" ref="H192:H198" si="19">+LEFT(F192,3)</f>
        <v>618</v>
      </c>
      <c r="I192" s="12">
        <v>62000</v>
      </c>
    </row>
    <row r="193" spans="1:9" x14ac:dyDescent="0.25">
      <c r="A193" s="11">
        <v>61802000</v>
      </c>
      <c r="B193" s="81" t="s">
        <v>185</v>
      </c>
      <c r="C193" s="103">
        <v>1018400</v>
      </c>
      <c r="D193" s="103">
        <v>720000</v>
      </c>
      <c r="E193" s="12">
        <v>8323300</v>
      </c>
      <c r="F193" s="11">
        <v>61802000</v>
      </c>
      <c r="G193" t="str">
        <f t="shared" si="18"/>
        <v>6</v>
      </c>
      <c r="H193" t="str">
        <f t="shared" si="19"/>
        <v>618</v>
      </c>
      <c r="I193" s="12">
        <v>8323300</v>
      </c>
    </row>
    <row r="194" spans="1:9" x14ac:dyDescent="0.25">
      <c r="A194" s="11">
        <v>62101000</v>
      </c>
      <c r="B194" s="81" t="s">
        <v>1600</v>
      </c>
      <c r="C194" s="103">
        <v>163023788.13</v>
      </c>
      <c r="D194" s="103">
        <v>209960703.30000001</v>
      </c>
      <c r="E194" s="12">
        <v>123014904.12</v>
      </c>
      <c r="F194" s="11">
        <v>62101000</v>
      </c>
      <c r="G194" t="str">
        <f t="shared" si="18"/>
        <v>6</v>
      </c>
      <c r="H194" t="str">
        <f t="shared" si="19"/>
        <v>621</v>
      </c>
      <c r="I194" s="12">
        <v>138556819.06</v>
      </c>
    </row>
    <row r="195" spans="1:9" x14ac:dyDescent="0.25">
      <c r="A195" s="11">
        <v>62102000</v>
      </c>
      <c r="B195" s="81" t="s">
        <v>187</v>
      </c>
      <c r="C195" s="103">
        <v>18164882</v>
      </c>
      <c r="D195" s="103">
        <v>22321673.27</v>
      </c>
      <c r="E195" s="12">
        <v>0</v>
      </c>
      <c r="F195" s="11">
        <v>62102000</v>
      </c>
      <c r="G195" t="str">
        <f t="shared" si="18"/>
        <v>6</v>
      </c>
      <c r="H195" t="str">
        <f t="shared" si="19"/>
        <v>621</v>
      </c>
    </row>
    <row r="196" spans="1:9" x14ac:dyDescent="0.25">
      <c r="A196" s="11">
        <v>62103000</v>
      </c>
      <c r="B196" s="81" t="s">
        <v>2045</v>
      </c>
      <c r="C196" s="103">
        <v>92800</v>
      </c>
      <c r="D196" s="103">
        <v>0</v>
      </c>
      <c r="E196" s="12">
        <v>15541914.939999999</v>
      </c>
      <c r="F196" s="11">
        <v>62103000</v>
      </c>
      <c r="G196" t="str">
        <f t="shared" si="18"/>
        <v>6</v>
      </c>
      <c r="H196" t="str">
        <f t="shared" si="19"/>
        <v>621</v>
      </c>
    </row>
    <row r="197" spans="1:9" x14ac:dyDescent="0.25">
      <c r="A197" s="11">
        <v>62202000</v>
      </c>
      <c r="B197" s="81" t="s">
        <v>1806</v>
      </c>
      <c r="C197" s="103">
        <v>400000</v>
      </c>
      <c r="D197" s="103">
        <v>10020000</v>
      </c>
      <c r="E197" s="12">
        <v>4335000</v>
      </c>
      <c r="F197" s="11">
        <v>62202000</v>
      </c>
      <c r="G197" t="str">
        <f t="shared" si="18"/>
        <v>6</v>
      </c>
      <c r="H197" t="str">
        <f t="shared" si="19"/>
        <v>622</v>
      </c>
      <c r="I197" s="12">
        <v>4335000</v>
      </c>
    </row>
    <row r="198" spans="1:9" x14ac:dyDescent="0.25">
      <c r="A198" s="11">
        <v>62203000</v>
      </c>
      <c r="B198" s="81" t="s">
        <v>189</v>
      </c>
      <c r="C198" s="103">
        <v>25534500</v>
      </c>
      <c r="D198" s="103">
        <v>42870000</v>
      </c>
      <c r="E198" s="12">
        <v>6540000</v>
      </c>
      <c r="F198" s="11">
        <v>62203000</v>
      </c>
      <c r="G198" t="str">
        <f t="shared" si="18"/>
        <v>6</v>
      </c>
      <c r="H198" t="str">
        <f t="shared" si="19"/>
        <v>622</v>
      </c>
      <c r="I198" s="12">
        <v>6540000</v>
      </c>
    </row>
    <row r="199" spans="1:9" x14ac:dyDescent="0.25">
      <c r="A199">
        <v>62204000</v>
      </c>
      <c r="B199" t="s">
        <v>2046</v>
      </c>
      <c r="C199" s="12">
        <v>28665791</v>
      </c>
      <c r="F199">
        <v>62204000</v>
      </c>
    </row>
    <row r="200" spans="1:9" x14ac:dyDescent="0.25">
      <c r="A200" s="11">
        <v>62208000</v>
      </c>
      <c r="B200" s="81" t="s">
        <v>190</v>
      </c>
      <c r="C200" s="103">
        <v>19926164.890000001</v>
      </c>
      <c r="D200" s="103">
        <v>137132466.33000001</v>
      </c>
      <c r="E200" s="12">
        <v>264360958.40000001</v>
      </c>
      <c r="F200" s="11">
        <v>62208000</v>
      </c>
      <c r="G200" t="str">
        <f t="shared" ref="G200:G208" si="20">+LEFT(F200)</f>
        <v>6</v>
      </c>
      <c r="H200" t="str">
        <f t="shared" ref="H200:H208" si="21">+LEFT(F200,3)</f>
        <v>622</v>
      </c>
      <c r="I200" s="12">
        <v>264360958.40000001</v>
      </c>
    </row>
    <row r="201" spans="1:9" x14ac:dyDescent="0.25">
      <c r="A201" s="11">
        <v>62301000</v>
      </c>
      <c r="B201" s="81" t="s">
        <v>191</v>
      </c>
      <c r="C201" s="103">
        <v>1165000</v>
      </c>
      <c r="D201" s="103">
        <v>2390000</v>
      </c>
      <c r="E201" s="12">
        <v>0</v>
      </c>
      <c r="F201" s="11">
        <v>62301000</v>
      </c>
      <c r="G201" t="str">
        <f t="shared" si="20"/>
        <v>6</v>
      </c>
      <c r="H201" t="str">
        <f t="shared" si="21"/>
        <v>623</v>
      </c>
    </row>
    <row r="202" spans="1:9" x14ac:dyDescent="0.25">
      <c r="A202" s="11">
        <v>62302000</v>
      </c>
      <c r="B202" s="81" t="s">
        <v>192</v>
      </c>
      <c r="C202" s="103">
        <v>0</v>
      </c>
      <c r="D202" s="103">
        <v>400000</v>
      </c>
      <c r="E202" s="12">
        <v>4300000</v>
      </c>
      <c r="F202" s="11">
        <v>62302000</v>
      </c>
      <c r="G202" t="str">
        <f t="shared" si="20"/>
        <v>6</v>
      </c>
      <c r="H202" t="str">
        <f t="shared" si="21"/>
        <v>623</v>
      </c>
      <c r="I202" s="12">
        <v>7849148.2699999996</v>
      </c>
    </row>
    <row r="203" spans="1:9" x14ac:dyDescent="0.25">
      <c r="A203" s="11">
        <v>62303000</v>
      </c>
      <c r="B203" s="81" t="s">
        <v>193</v>
      </c>
      <c r="C203" s="103">
        <v>2410131</v>
      </c>
      <c r="D203" s="103">
        <v>0</v>
      </c>
      <c r="E203" s="12">
        <v>3549148.27</v>
      </c>
      <c r="F203" s="11">
        <v>62303000</v>
      </c>
      <c r="G203" t="str">
        <f t="shared" si="20"/>
        <v>6</v>
      </c>
      <c r="H203" t="str">
        <f t="shared" si="21"/>
        <v>623</v>
      </c>
    </row>
    <row r="204" spans="1:9" x14ac:dyDescent="0.25">
      <c r="A204" s="11">
        <v>62305000</v>
      </c>
      <c r="B204" s="81" t="s">
        <v>2047</v>
      </c>
      <c r="C204" s="103">
        <v>0</v>
      </c>
      <c r="D204" s="103">
        <v>86663</v>
      </c>
      <c r="E204" s="12">
        <v>0</v>
      </c>
      <c r="F204" s="11">
        <v>62305000</v>
      </c>
      <c r="G204" t="str">
        <f t="shared" si="20"/>
        <v>6</v>
      </c>
      <c r="H204" t="str">
        <f t="shared" si="21"/>
        <v>623</v>
      </c>
    </row>
    <row r="205" spans="1:9" x14ac:dyDescent="0.25">
      <c r="A205" s="11">
        <v>62401000</v>
      </c>
      <c r="B205" s="81" t="s">
        <v>2048</v>
      </c>
      <c r="C205" s="103">
        <v>24451560</v>
      </c>
      <c r="D205" s="103">
        <v>107843840</v>
      </c>
      <c r="E205" s="12">
        <v>151333686.66999999</v>
      </c>
      <c r="F205" s="11">
        <v>62401000</v>
      </c>
      <c r="G205" t="str">
        <f t="shared" si="20"/>
        <v>6</v>
      </c>
      <c r="H205" t="str">
        <f t="shared" si="21"/>
        <v>624</v>
      </c>
      <c r="I205" s="12">
        <v>151333686.66999999</v>
      </c>
    </row>
    <row r="206" spans="1:9" x14ac:dyDescent="0.25">
      <c r="A206" s="11">
        <v>62402000</v>
      </c>
      <c r="B206" s="81" t="s">
        <v>434</v>
      </c>
      <c r="C206" s="103">
        <v>0</v>
      </c>
      <c r="D206" s="103">
        <v>0</v>
      </c>
      <c r="E206" s="12">
        <v>65664000</v>
      </c>
      <c r="F206" s="11">
        <v>62402000</v>
      </c>
      <c r="G206" t="str">
        <f t="shared" si="20"/>
        <v>6</v>
      </c>
      <c r="H206" t="str">
        <f t="shared" si="21"/>
        <v>624</v>
      </c>
      <c r="I206" s="12">
        <v>65664000</v>
      </c>
    </row>
    <row r="207" spans="1:9" x14ac:dyDescent="0.25">
      <c r="A207" s="11">
        <v>62501000</v>
      </c>
      <c r="B207" s="81" t="s">
        <v>195</v>
      </c>
      <c r="C207" s="103">
        <v>1732383.82</v>
      </c>
      <c r="D207" s="103">
        <v>15840270.279999999</v>
      </c>
      <c r="E207" s="12">
        <v>49895512.829999998</v>
      </c>
      <c r="F207" s="11">
        <v>62501000</v>
      </c>
      <c r="G207" t="str">
        <f t="shared" si="20"/>
        <v>6</v>
      </c>
      <c r="H207" t="str">
        <f t="shared" si="21"/>
        <v>625</v>
      </c>
      <c r="I207" s="12">
        <v>49895512.829999998</v>
      </c>
    </row>
    <row r="208" spans="1:9" x14ac:dyDescent="0.25">
      <c r="A208" s="11">
        <v>62502000</v>
      </c>
      <c r="B208" s="81" t="s">
        <v>196</v>
      </c>
      <c r="C208" s="103">
        <v>0</v>
      </c>
      <c r="D208" s="103">
        <v>42431900</v>
      </c>
      <c r="E208" s="12">
        <v>0</v>
      </c>
      <c r="F208" s="11">
        <v>62502000</v>
      </c>
      <c r="G208" t="str">
        <f t="shared" si="20"/>
        <v>6</v>
      </c>
      <c r="H208" t="str">
        <f t="shared" si="21"/>
        <v>625</v>
      </c>
    </row>
    <row r="209" spans="1:9" x14ac:dyDescent="0.25">
      <c r="A209">
        <v>62503000</v>
      </c>
      <c r="B209" t="s">
        <v>197</v>
      </c>
      <c r="C209" s="12">
        <v>300000</v>
      </c>
      <c r="F209">
        <v>62503000</v>
      </c>
    </row>
    <row r="210" spans="1:9" x14ac:dyDescent="0.25">
      <c r="A210" s="11">
        <v>62504000</v>
      </c>
      <c r="B210" s="81" t="s">
        <v>198</v>
      </c>
      <c r="C210" s="103">
        <v>1079000</v>
      </c>
      <c r="D210" s="103">
        <v>846679</v>
      </c>
      <c r="E210" s="12">
        <v>1243430</v>
      </c>
      <c r="F210" s="11">
        <v>62504000</v>
      </c>
      <c r="G210" t="str">
        <f t="shared" ref="G210:G217" si="22">+LEFT(F210)</f>
        <v>6</v>
      </c>
      <c r="H210" t="str">
        <f t="shared" ref="H210:H217" si="23">+LEFT(F210,3)</f>
        <v>625</v>
      </c>
      <c r="I210" s="12">
        <v>1243430</v>
      </c>
    </row>
    <row r="211" spans="1:9" x14ac:dyDescent="0.25">
      <c r="A211" s="11">
        <v>62505000</v>
      </c>
      <c r="B211" s="81" t="s">
        <v>1415</v>
      </c>
      <c r="C211" s="103">
        <v>146672469</v>
      </c>
      <c r="D211" s="103">
        <v>424493793</v>
      </c>
      <c r="E211" s="12">
        <v>230627085.5</v>
      </c>
      <c r="F211" s="11">
        <v>62505000</v>
      </c>
      <c r="G211" t="str">
        <f t="shared" si="22"/>
        <v>6</v>
      </c>
      <c r="H211" t="str">
        <f t="shared" si="23"/>
        <v>625</v>
      </c>
      <c r="I211" s="12">
        <v>230627085.5</v>
      </c>
    </row>
    <row r="212" spans="1:9" x14ac:dyDescent="0.25">
      <c r="A212" s="11">
        <v>62506000</v>
      </c>
      <c r="B212" s="81" t="s">
        <v>200</v>
      </c>
      <c r="C212" s="103">
        <v>419100</v>
      </c>
      <c r="D212" s="103">
        <v>172500</v>
      </c>
      <c r="E212" s="12">
        <v>232700</v>
      </c>
      <c r="F212" s="11">
        <v>62506000</v>
      </c>
      <c r="G212" t="str">
        <f t="shared" si="22"/>
        <v>6</v>
      </c>
      <c r="H212" t="str">
        <f t="shared" si="23"/>
        <v>625</v>
      </c>
      <c r="I212" s="12">
        <v>232700</v>
      </c>
    </row>
    <row r="213" spans="1:9" x14ac:dyDescent="0.25">
      <c r="A213" s="11">
        <v>62507000</v>
      </c>
      <c r="B213" s="81" t="s">
        <v>201</v>
      </c>
      <c r="C213" s="103">
        <v>7497999.71</v>
      </c>
      <c r="D213" s="103">
        <v>15223222.27</v>
      </c>
      <c r="E213" s="12">
        <v>18069986</v>
      </c>
      <c r="F213" s="11">
        <v>62507000</v>
      </c>
      <c r="G213" t="str">
        <f t="shared" si="22"/>
        <v>6</v>
      </c>
      <c r="H213" t="str">
        <f t="shared" si="23"/>
        <v>625</v>
      </c>
      <c r="I213" s="12">
        <v>18069986</v>
      </c>
    </row>
    <row r="214" spans="1:9" x14ac:dyDescent="0.25">
      <c r="A214" s="11">
        <v>62601000</v>
      </c>
      <c r="B214" s="81" t="s">
        <v>440</v>
      </c>
      <c r="C214" s="103">
        <v>1799718.83</v>
      </c>
      <c r="D214" s="103">
        <v>1731284.48</v>
      </c>
      <c r="E214" s="12">
        <v>191971.25</v>
      </c>
      <c r="F214" s="11">
        <v>62601000</v>
      </c>
      <c r="G214" t="str">
        <f t="shared" si="22"/>
        <v>6</v>
      </c>
      <c r="H214" t="str">
        <f t="shared" si="23"/>
        <v>626</v>
      </c>
      <c r="I214" s="12">
        <v>191971.25</v>
      </c>
    </row>
    <row r="215" spans="1:9" x14ac:dyDescent="0.25">
      <c r="A215" s="11">
        <v>62602000</v>
      </c>
      <c r="B215" s="81" t="s">
        <v>202</v>
      </c>
      <c r="C215" s="103">
        <v>18809735.940000001</v>
      </c>
      <c r="D215" s="103">
        <v>17756342.390000001</v>
      </c>
      <c r="E215" s="12">
        <v>15390744.16</v>
      </c>
      <c r="F215" s="11">
        <v>62602000</v>
      </c>
      <c r="G215" t="str">
        <f t="shared" si="22"/>
        <v>6</v>
      </c>
      <c r="H215" t="str">
        <f t="shared" si="23"/>
        <v>626</v>
      </c>
      <c r="I215" s="12">
        <v>15390744.16</v>
      </c>
    </row>
    <row r="216" spans="1:9" x14ac:dyDescent="0.25">
      <c r="A216" s="11">
        <v>62603000</v>
      </c>
      <c r="B216" s="81" t="s">
        <v>203</v>
      </c>
      <c r="C216" s="103">
        <v>0</v>
      </c>
      <c r="D216" s="103">
        <v>65000</v>
      </c>
      <c r="E216" s="12">
        <v>0</v>
      </c>
      <c r="F216" s="11">
        <v>62603000</v>
      </c>
      <c r="G216" t="str">
        <f t="shared" si="22"/>
        <v>6</v>
      </c>
      <c r="H216" t="str">
        <f t="shared" si="23"/>
        <v>626</v>
      </c>
    </row>
    <row r="217" spans="1:9" x14ac:dyDescent="0.25">
      <c r="A217" s="11">
        <v>62604000</v>
      </c>
      <c r="B217" s="81" t="s">
        <v>204</v>
      </c>
      <c r="C217" s="103">
        <v>6330029.4199999999</v>
      </c>
      <c r="D217" s="103">
        <v>7299505.3700000001</v>
      </c>
      <c r="E217" s="12">
        <v>8532899.4000000004</v>
      </c>
      <c r="F217" s="11">
        <v>62604000</v>
      </c>
      <c r="G217" t="str">
        <f t="shared" si="22"/>
        <v>6</v>
      </c>
      <c r="H217" t="str">
        <f t="shared" si="23"/>
        <v>626</v>
      </c>
      <c r="I217" s="12">
        <v>8532899.4000000004</v>
      </c>
    </row>
    <row r="218" spans="1:9" x14ac:dyDescent="0.25">
      <c r="A218">
        <v>62605000</v>
      </c>
      <c r="B218" t="s">
        <v>2049</v>
      </c>
      <c r="C218" s="12">
        <v>420000</v>
      </c>
      <c r="F218">
        <v>62605000</v>
      </c>
    </row>
    <row r="219" spans="1:9" x14ac:dyDescent="0.25">
      <c r="A219" s="11">
        <v>62606000</v>
      </c>
      <c r="B219" s="81" t="s">
        <v>748</v>
      </c>
      <c r="C219" s="103">
        <v>595000</v>
      </c>
      <c r="D219" s="103">
        <v>4050000</v>
      </c>
      <c r="E219" s="12">
        <v>1190000</v>
      </c>
      <c r="F219" s="11">
        <v>62606000</v>
      </c>
      <c r="G219" t="str">
        <f t="shared" ref="G219:G230" si="24">+LEFT(F219)</f>
        <v>6</v>
      </c>
      <c r="H219" t="str">
        <f t="shared" ref="H219:H230" si="25">+LEFT(F219,3)</f>
        <v>626</v>
      </c>
      <c r="I219" s="12">
        <v>1190000</v>
      </c>
    </row>
    <row r="220" spans="1:9" x14ac:dyDescent="0.25">
      <c r="A220" s="11">
        <v>62701000</v>
      </c>
      <c r="B220" s="81" t="s">
        <v>207</v>
      </c>
      <c r="C220" s="103">
        <v>0</v>
      </c>
      <c r="D220" s="103">
        <v>2400</v>
      </c>
      <c r="E220" s="12">
        <v>0</v>
      </c>
      <c r="F220" s="11">
        <v>62701000</v>
      </c>
      <c r="G220" t="str">
        <f t="shared" si="24"/>
        <v>6</v>
      </c>
      <c r="H220" t="str">
        <f t="shared" si="25"/>
        <v>627</v>
      </c>
    </row>
    <row r="221" spans="1:9" x14ac:dyDescent="0.25">
      <c r="A221" s="11">
        <v>62703000</v>
      </c>
      <c r="B221" s="81" t="s">
        <v>208</v>
      </c>
      <c r="C221" s="103">
        <v>13123953.109999999</v>
      </c>
      <c r="D221" s="103">
        <v>4469056.21</v>
      </c>
      <c r="E221" s="12">
        <v>2045082.03</v>
      </c>
      <c r="F221" s="11">
        <v>62703000</v>
      </c>
      <c r="G221" t="str">
        <f t="shared" si="24"/>
        <v>6</v>
      </c>
      <c r="H221" t="str">
        <f t="shared" si="25"/>
        <v>627</v>
      </c>
      <c r="I221" s="12">
        <v>2045082.03</v>
      </c>
    </row>
    <row r="222" spans="1:9" x14ac:dyDescent="0.25">
      <c r="A222" s="11">
        <v>62705000</v>
      </c>
      <c r="B222" s="81" t="s">
        <v>1423</v>
      </c>
      <c r="C222" s="103">
        <v>255000.01</v>
      </c>
      <c r="D222" s="103">
        <v>0</v>
      </c>
      <c r="E222" s="12">
        <v>1637396.44</v>
      </c>
      <c r="F222" s="11">
        <v>62705000</v>
      </c>
      <c r="G222" t="str">
        <f t="shared" si="24"/>
        <v>6</v>
      </c>
      <c r="H222" t="str">
        <f t="shared" si="25"/>
        <v>627</v>
      </c>
      <c r="I222" s="12">
        <v>1637396.44</v>
      </c>
    </row>
    <row r="223" spans="1:9" x14ac:dyDescent="0.25">
      <c r="A223" s="11">
        <v>62706000</v>
      </c>
      <c r="B223" s="81" t="s">
        <v>209</v>
      </c>
      <c r="C223" s="103">
        <v>2389548.94</v>
      </c>
      <c r="D223" s="103">
        <v>2258666.41</v>
      </c>
      <c r="E223" s="12">
        <v>5963795.1799999997</v>
      </c>
      <c r="F223" s="11">
        <v>62706000</v>
      </c>
      <c r="G223" t="str">
        <f t="shared" si="24"/>
        <v>6</v>
      </c>
      <c r="H223" t="str">
        <f t="shared" si="25"/>
        <v>627</v>
      </c>
      <c r="I223" s="12">
        <v>5963795.1799999997</v>
      </c>
    </row>
    <row r="224" spans="1:9" x14ac:dyDescent="0.25">
      <c r="A224" s="11">
        <v>62800000</v>
      </c>
      <c r="B224" s="81" t="s">
        <v>463</v>
      </c>
      <c r="C224" s="103">
        <v>0</v>
      </c>
      <c r="D224" s="103">
        <v>0</v>
      </c>
      <c r="E224" s="12">
        <v>101200</v>
      </c>
      <c r="F224" s="11">
        <v>62800000</v>
      </c>
      <c r="G224" t="str">
        <f t="shared" si="24"/>
        <v>6</v>
      </c>
      <c r="H224" t="str">
        <f t="shared" si="25"/>
        <v>628</v>
      </c>
      <c r="I224" s="12">
        <v>101200</v>
      </c>
    </row>
    <row r="225" spans="1:9" x14ac:dyDescent="0.25">
      <c r="A225" s="11">
        <v>62900000</v>
      </c>
      <c r="B225" s="81" t="s">
        <v>1834</v>
      </c>
      <c r="C225" s="103">
        <v>0</v>
      </c>
      <c r="D225" s="103">
        <v>1000</v>
      </c>
      <c r="E225" s="12">
        <v>0</v>
      </c>
      <c r="F225" s="11">
        <v>62900000</v>
      </c>
      <c r="G225" t="str">
        <f t="shared" si="24"/>
        <v>6</v>
      </c>
      <c r="H225" t="str">
        <f t="shared" si="25"/>
        <v>629</v>
      </c>
    </row>
    <row r="226" spans="1:9" x14ac:dyDescent="0.25">
      <c r="A226" s="11">
        <v>63501000</v>
      </c>
      <c r="B226" s="81" t="s">
        <v>212</v>
      </c>
      <c r="C226" s="103">
        <v>68353000</v>
      </c>
      <c r="D226" s="103">
        <v>70000</v>
      </c>
      <c r="E226" s="12">
        <v>71100</v>
      </c>
      <c r="F226" s="11">
        <v>63501000</v>
      </c>
      <c r="G226" t="str">
        <f t="shared" si="24"/>
        <v>6</v>
      </c>
      <c r="H226" t="str">
        <f t="shared" si="25"/>
        <v>635</v>
      </c>
      <c r="I226" s="12">
        <v>71100</v>
      </c>
    </row>
    <row r="227" spans="1:9" x14ac:dyDescent="0.25">
      <c r="A227" s="11">
        <v>63502000</v>
      </c>
      <c r="B227" s="81" t="s">
        <v>546</v>
      </c>
      <c r="C227" s="103">
        <v>0</v>
      </c>
      <c r="D227" s="103">
        <v>80000</v>
      </c>
      <c r="E227" s="12">
        <v>0</v>
      </c>
      <c r="F227" s="11">
        <v>63502000</v>
      </c>
      <c r="G227" t="str">
        <f t="shared" si="24"/>
        <v>6</v>
      </c>
      <c r="H227" t="str">
        <f t="shared" si="25"/>
        <v>635</v>
      </c>
    </row>
    <row r="228" spans="1:9" x14ac:dyDescent="0.25">
      <c r="A228" s="11">
        <v>63503000</v>
      </c>
      <c r="B228" s="81" t="s">
        <v>213</v>
      </c>
      <c r="C228" s="103">
        <v>157000</v>
      </c>
      <c r="D228" s="103">
        <v>0</v>
      </c>
      <c r="E228" s="12">
        <v>497000</v>
      </c>
      <c r="F228" s="11">
        <v>63503000</v>
      </c>
      <c r="G228" t="str">
        <f t="shared" si="24"/>
        <v>6</v>
      </c>
      <c r="H228" t="str">
        <f t="shared" si="25"/>
        <v>635</v>
      </c>
      <c r="I228" s="12">
        <v>497000</v>
      </c>
    </row>
    <row r="229" spans="1:9" x14ac:dyDescent="0.25">
      <c r="A229" s="11">
        <v>63504000</v>
      </c>
      <c r="B229" s="81" t="s">
        <v>214</v>
      </c>
      <c r="C229" s="103">
        <v>88324689.299999997</v>
      </c>
      <c r="D229" s="103">
        <v>6540396.9000000004</v>
      </c>
      <c r="E229" s="12">
        <v>17726925.800000001</v>
      </c>
      <c r="F229" s="11">
        <v>63504000</v>
      </c>
      <c r="G229" t="str">
        <f t="shared" si="24"/>
        <v>6</v>
      </c>
      <c r="H229" t="str">
        <f t="shared" si="25"/>
        <v>635</v>
      </c>
      <c r="I229" s="12">
        <v>17726925.800000001</v>
      </c>
    </row>
    <row r="230" spans="1:9" x14ac:dyDescent="0.25">
      <c r="A230" s="11">
        <v>63506000</v>
      </c>
      <c r="B230" s="81" t="s">
        <v>215</v>
      </c>
      <c r="C230" s="103">
        <v>2000</v>
      </c>
      <c r="D230" s="103">
        <v>4342346.7</v>
      </c>
      <c r="E230" s="12">
        <v>432487</v>
      </c>
      <c r="F230" s="11">
        <v>63506000</v>
      </c>
      <c r="G230" t="str">
        <f t="shared" si="24"/>
        <v>6</v>
      </c>
      <c r="H230" t="str">
        <f t="shared" si="25"/>
        <v>635</v>
      </c>
      <c r="I230" s="12">
        <v>432487</v>
      </c>
    </row>
    <row r="231" spans="1:9" x14ac:dyDescent="0.25">
      <c r="A231">
        <v>63507000</v>
      </c>
      <c r="B231" t="s">
        <v>475</v>
      </c>
      <c r="C231" s="12">
        <v>13175412.970000001</v>
      </c>
      <c r="F231">
        <v>63507000</v>
      </c>
    </row>
    <row r="232" spans="1:9" x14ac:dyDescent="0.25">
      <c r="A232" s="11">
        <v>64101000</v>
      </c>
      <c r="B232" s="81" t="s">
        <v>216</v>
      </c>
      <c r="C232" s="103">
        <v>911952679.54999995</v>
      </c>
      <c r="D232" s="103">
        <v>1003228069.95</v>
      </c>
      <c r="E232" s="12">
        <v>605748238.87</v>
      </c>
      <c r="F232" s="11">
        <v>64101000</v>
      </c>
      <c r="G232" t="str">
        <f t="shared" ref="G232:G240" si="26">+LEFT(F232)</f>
        <v>6</v>
      </c>
      <c r="H232" t="str">
        <f t="shared" ref="H232:H240" si="27">+LEFT(F232,3)</f>
        <v>641</v>
      </c>
      <c r="I232" s="12">
        <v>605748238.87</v>
      </c>
    </row>
    <row r="233" spans="1:9" x14ac:dyDescent="0.25">
      <c r="A233" s="11">
        <v>64101200</v>
      </c>
      <c r="B233" s="81" t="s">
        <v>2050</v>
      </c>
      <c r="C233" s="103">
        <v>0</v>
      </c>
      <c r="D233" s="103">
        <v>0</v>
      </c>
      <c r="E233" s="12">
        <v>0</v>
      </c>
      <c r="F233" s="11">
        <v>64101200</v>
      </c>
      <c r="G233" t="str">
        <f t="shared" si="26"/>
        <v>6</v>
      </c>
      <c r="H233" t="str">
        <f t="shared" si="27"/>
        <v>641</v>
      </c>
      <c r="I233" s="12">
        <v>9642187.5099999998</v>
      </c>
    </row>
    <row r="234" spans="1:9" x14ac:dyDescent="0.25">
      <c r="A234" s="11">
        <v>64102000</v>
      </c>
      <c r="B234" s="81" t="s">
        <v>217</v>
      </c>
      <c r="C234" s="103">
        <v>8304554.1600000001</v>
      </c>
      <c r="D234" s="103">
        <v>696000</v>
      </c>
      <c r="E234" s="12">
        <v>51359913.810000002</v>
      </c>
      <c r="F234" s="11">
        <v>64102000</v>
      </c>
      <c r="G234" t="str">
        <f t="shared" si="26"/>
        <v>6</v>
      </c>
      <c r="H234" t="str">
        <f t="shared" si="27"/>
        <v>641</v>
      </c>
      <c r="I234" s="12">
        <v>51359913.810000002</v>
      </c>
    </row>
    <row r="235" spans="1:9" x14ac:dyDescent="0.25">
      <c r="A235" s="11">
        <v>64103000</v>
      </c>
      <c r="B235" s="81" t="s">
        <v>218</v>
      </c>
      <c r="C235" s="103">
        <v>53620725.700000003</v>
      </c>
      <c r="D235" s="103">
        <v>0</v>
      </c>
      <c r="E235" s="12">
        <v>-625000</v>
      </c>
      <c r="F235" s="11">
        <v>64103000</v>
      </c>
      <c r="G235" t="str">
        <f t="shared" si="26"/>
        <v>6</v>
      </c>
      <c r="H235" t="str">
        <f t="shared" si="27"/>
        <v>641</v>
      </c>
      <c r="I235" s="12">
        <v>-625000</v>
      </c>
    </row>
    <row r="236" spans="1:9" x14ac:dyDescent="0.25">
      <c r="A236" s="11">
        <v>64104000</v>
      </c>
      <c r="B236" s="81" t="s">
        <v>219</v>
      </c>
      <c r="C236" s="103">
        <v>0</v>
      </c>
      <c r="D236" s="103">
        <v>0</v>
      </c>
      <c r="E236" s="12">
        <v>6530054.9800000004</v>
      </c>
      <c r="F236" s="11">
        <v>64104000</v>
      </c>
      <c r="G236" t="str">
        <f t="shared" si="26"/>
        <v>6</v>
      </c>
      <c r="H236" t="str">
        <f t="shared" si="27"/>
        <v>641</v>
      </c>
      <c r="I236" s="12">
        <v>6530054.9800000004</v>
      </c>
    </row>
    <row r="237" spans="1:9" x14ac:dyDescent="0.25">
      <c r="A237" s="11">
        <v>64105000</v>
      </c>
      <c r="B237" s="81" t="s">
        <v>221</v>
      </c>
      <c r="C237" s="103">
        <v>5319787.51</v>
      </c>
      <c r="D237" s="103">
        <v>0</v>
      </c>
      <c r="E237" s="12">
        <v>4717884.12</v>
      </c>
      <c r="F237" s="11">
        <v>64105000</v>
      </c>
      <c r="G237" t="str">
        <f t="shared" si="26"/>
        <v>6</v>
      </c>
      <c r="H237" t="str">
        <f t="shared" si="27"/>
        <v>641</v>
      </c>
      <c r="I237" s="12">
        <v>4717884.12</v>
      </c>
    </row>
    <row r="238" spans="1:9" x14ac:dyDescent="0.25">
      <c r="A238" s="11">
        <v>64160000</v>
      </c>
      <c r="B238" s="81" t="s">
        <v>1809</v>
      </c>
      <c r="C238" s="103">
        <v>0</v>
      </c>
      <c r="D238" s="103">
        <v>671000</v>
      </c>
      <c r="E238" s="12">
        <v>9642187.5099999998</v>
      </c>
      <c r="F238" s="11">
        <v>64160000</v>
      </c>
      <c r="G238" t="str">
        <f t="shared" si="26"/>
        <v>6</v>
      </c>
      <c r="H238" t="str">
        <f t="shared" si="27"/>
        <v>641</v>
      </c>
    </row>
    <row r="239" spans="1:9" x14ac:dyDescent="0.25">
      <c r="A239" s="11">
        <v>64501000</v>
      </c>
      <c r="B239" s="81" t="s">
        <v>2051</v>
      </c>
      <c r="C239" s="103">
        <v>79048653.890000001</v>
      </c>
      <c r="D239" s="103">
        <v>129646151.34999999</v>
      </c>
      <c r="E239" s="12">
        <v>58272099.600000001</v>
      </c>
      <c r="F239" s="11">
        <v>64501000</v>
      </c>
      <c r="G239" t="str">
        <f t="shared" si="26"/>
        <v>6</v>
      </c>
      <c r="H239" t="str">
        <f t="shared" si="27"/>
        <v>645</v>
      </c>
      <c r="I239" s="12">
        <v>58272099.600000001</v>
      </c>
    </row>
    <row r="240" spans="1:9" x14ac:dyDescent="0.25">
      <c r="A240" s="11">
        <v>64502000</v>
      </c>
      <c r="B240" s="81" t="s">
        <v>2052</v>
      </c>
      <c r="C240" s="103">
        <v>16449535.99</v>
      </c>
      <c r="D240" s="103">
        <v>37496670.049999997</v>
      </c>
      <c r="E240" s="12">
        <v>22412346</v>
      </c>
      <c r="F240" s="11">
        <v>64502000</v>
      </c>
      <c r="G240" t="str">
        <f t="shared" si="26"/>
        <v>6</v>
      </c>
      <c r="H240" t="str">
        <f t="shared" si="27"/>
        <v>645</v>
      </c>
      <c r="I240" s="12">
        <v>22412346</v>
      </c>
    </row>
    <row r="241" spans="1:9" x14ac:dyDescent="0.25">
      <c r="A241">
        <v>64503000</v>
      </c>
      <c r="B241" t="s">
        <v>2053</v>
      </c>
      <c r="C241" s="12">
        <v>2331560.08</v>
      </c>
      <c r="F241">
        <v>64503000</v>
      </c>
    </row>
    <row r="242" spans="1:9" x14ac:dyDescent="0.25">
      <c r="A242" s="11">
        <v>64504000</v>
      </c>
      <c r="B242" s="81" t="s">
        <v>2054</v>
      </c>
      <c r="C242" s="103">
        <v>5257814.8600000003</v>
      </c>
      <c r="D242" s="103">
        <v>7499334.0099999998</v>
      </c>
      <c r="E242" s="12">
        <v>4482469.2</v>
      </c>
      <c r="F242" s="11">
        <v>64504000</v>
      </c>
      <c r="G242" t="str">
        <f t="shared" ref="G242:G252" si="28">+LEFT(F242)</f>
        <v>6</v>
      </c>
      <c r="H242" t="str">
        <f t="shared" ref="H242:H252" si="29">+LEFT(F242,3)</f>
        <v>645</v>
      </c>
      <c r="I242" s="12">
        <v>4482469.2</v>
      </c>
    </row>
    <row r="243" spans="1:9" x14ac:dyDescent="0.25">
      <c r="A243" s="11">
        <v>64700000</v>
      </c>
      <c r="B243" s="81" t="s">
        <v>223</v>
      </c>
      <c r="C243" s="103">
        <v>18000</v>
      </c>
      <c r="D243" s="103">
        <v>12000</v>
      </c>
      <c r="E243" s="12">
        <v>20000</v>
      </c>
      <c r="F243" s="11">
        <v>64700000</v>
      </c>
      <c r="G243" t="str">
        <f t="shared" si="28"/>
        <v>6</v>
      </c>
      <c r="H243" t="str">
        <f t="shared" si="29"/>
        <v>647</v>
      </c>
      <c r="I243" s="12">
        <v>20000</v>
      </c>
    </row>
    <row r="244" spans="1:9" x14ac:dyDescent="0.25">
      <c r="A244" s="11">
        <v>64801000</v>
      </c>
      <c r="B244" s="81" t="s">
        <v>224</v>
      </c>
      <c r="C244" s="103">
        <v>846112.53</v>
      </c>
      <c r="D244" s="103">
        <v>6234645.79</v>
      </c>
      <c r="E244" s="12">
        <v>3254515</v>
      </c>
      <c r="F244" s="11">
        <v>64801000</v>
      </c>
      <c r="G244" t="str">
        <f t="shared" si="28"/>
        <v>6</v>
      </c>
      <c r="H244" t="str">
        <f t="shared" si="29"/>
        <v>648</v>
      </c>
      <c r="I244" s="12">
        <v>3254515</v>
      </c>
    </row>
    <row r="245" spans="1:9" x14ac:dyDescent="0.25">
      <c r="A245" s="11">
        <v>64802000</v>
      </c>
      <c r="B245" s="81" t="s">
        <v>557</v>
      </c>
      <c r="C245" s="103">
        <v>2290500</v>
      </c>
      <c r="D245" s="103">
        <v>500000</v>
      </c>
      <c r="E245" s="12">
        <v>0</v>
      </c>
      <c r="F245" s="11">
        <v>64802000</v>
      </c>
      <c r="G245" t="str">
        <f t="shared" si="28"/>
        <v>6</v>
      </c>
      <c r="H245" t="str">
        <f t="shared" si="29"/>
        <v>648</v>
      </c>
    </row>
    <row r="246" spans="1:9" x14ac:dyDescent="0.25">
      <c r="A246" s="11">
        <v>64803000</v>
      </c>
      <c r="B246" s="81" t="s">
        <v>225</v>
      </c>
      <c r="C246" s="103">
        <v>0</v>
      </c>
      <c r="D246" s="103">
        <v>140700</v>
      </c>
      <c r="E246" s="12">
        <v>106200</v>
      </c>
      <c r="F246" s="11">
        <v>64803000</v>
      </c>
      <c r="G246" t="str">
        <f t="shared" si="28"/>
        <v>6</v>
      </c>
      <c r="H246" t="str">
        <f t="shared" si="29"/>
        <v>648</v>
      </c>
      <c r="I246" s="12">
        <v>106200</v>
      </c>
    </row>
    <row r="247" spans="1:9" x14ac:dyDescent="0.25">
      <c r="A247" s="11">
        <v>64807000</v>
      </c>
      <c r="B247" s="81" t="s">
        <v>1835</v>
      </c>
      <c r="C247" s="103">
        <v>0</v>
      </c>
      <c r="D247" s="103">
        <v>20276105.43</v>
      </c>
      <c r="E247" s="12">
        <v>0</v>
      </c>
      <c r="F247" s="11">
        <v>64807000</v>
      </c>
      <c r="G247" t="str">
        <f t="shared" si="28"/>
        <v>6</v>
      </c>
      <c r="H247" t="str">
        <f t="shared" si="29"/>
        <v>648</v>
      </c>
    </row>
    <row r="248" spans="1:9" x14ac:dyDescent="0.25">
      <c r="A248" s="11">
        <v>65100000</v>
      </c>
      <c r="B248" s="81" t="s">
        <v>228</v>
      </c>
      <c r="C248" s="103">
        <v>3633736.5</v>
      </c>
      <c r="D248" s="103">
        <v>771719.91</v>
      </c>
      <c r="E248" s="12">
        <v>800000</v>
      </c>
      <c r="F248" s="11">
        <v>65100000</v>
      </c>
      <c r="G248" t="str">
        <f t="shared" si="28"/>
        <v>6</v>
      </c>
      <c r="H248" t="str">
        <f t="shared" si="29"/>
        <v>651</v>
      </c>
    </row>
    <row r="249" spans="1:9" x14ac:dyDescent="0.25">
      <c r="A249" s="11">
        <v>65200000</v>
      </c>
      <c r="B249" s="81" t="s">
        <v>2055</v>
      </c>
      <c r="C249" s="103">
        <v>0</v>
      </c>
      <c r="D249" s="103">
        <v>0</v>
      </c>
      <c r="E249" s="12">
        <v>166866705.12</v>
      </c>
      <c r="F249" s="11">
        <v>65200000</v>
      </c>
      <c r="G249" t="str">
        <f t="shared" si="28"/>
        <v>6</v>
      </c>
      <c r="H249" t="str">
        <f t="shared" si="29"/>
        <v>652</v>
      </c>
    </row>
    <row r="250" spans="1:9" x14ac:dyDescent="0.25">
      <c r="A250" s="11">
        <v>65601000</v>
      </c>
      <c r="B250" s="81" t="s">
        <v>561</v>
      </c>
      <c r="C250" s="103">
        <v>37081200</v>
      </c>
      <c r="D250" s="103">
        <v>0</v>
      </c>
      <c r="E250" s="12">
        <v>11328070.84</v>
      </c>
      <c r="F250" s="11">
        <v>65601000</v>
      </c>
      <c r="G250" t="str">
        <f t="shared" si="28"/>
        <v>6</v>
      </c>
      <c r="H250" t="str">
        <f t="shared" si="29"/>
        <v>656</v>
      </c>
      <c r="I250" s="12">
        <v>11328070.84</v>
      </c>
    </row>
    <row r="251" spans="1:9" x14ac:dyDescent="0.25">
      <c r="A251" s="11">
        <v>65602000</v>
      </c>
      <c r="B251" s="81" t="s">
        <v>229</v>
      </c>
      <c r="C251" s="103">
        <v>0</v>
      </c>
      <c r="D251" s="103">
        <v>0</v>
      </c>
      <c r="E251" s="12">
        <v>800000</v>
      </c>
      <c r="F251" s="11">
        <v>65602000</v>
      </c>
      <c r="G251" t="str">
        <f t="shared" si="28"/>
        <v>6</v>
      </c>
      <c r="H251" t="str">
        <f t="shared" si="29"/>
        <v>656</v>
      </c>
      <c r="I251" s="12">
        <v>800000</v>
      </c>
    </row>
    <row r="252" spans="1:9" x14ac:dyDescent="0.25">
      <c r="A252" s="11">
        <v>65700000</v>
      </c>
      <c r="B252" s="81" t="s">
        <v>230</v>
      </c>
      <c r="C252" s="103">
        <v>200050.38</v>
      </c>
      <c r="D252" s="103">
        <v>2921926707.0966702</v>
      </c>
      <c r="E252" s="12">
        <v>7366883.6699999999</v>
      </c>
      <c r="F252" s="11">
        <v>65700000</v>
      </c>
      <c r="G252" t="str">
        <f t="shared" si="28"/>
        <v>6</v>
      </c>
      <c r="H252" t="str">
        <f t="shared" si="29"/>
        <v>657</v>
      </c>
      <c r="I252" s="12">
        <v>7366883.6699999999</v>
      </c>
    </row>
    <row r="253" spans="1:9" x14ac:dyDescent="0.25">
      <c r="A253">
        <v>65710000</v>
      </c>
      <c r="B253" t="s">
        <v>766</v>
      </c>
      <c r="C253" s="12">
        <v>23533400</v>
      </c>
      <c r="F253">
        <v>65710000</v>
      </c>
    </row>
    <row r="254" spans="1:9" x14ac:dyDescent="0.25">
      <c r="A254" s="11">
        <v>65810000</v>
      </c>
      <c r="B254" s="81"/>
      <c r="C254" s="103">
        <v>496007.29</v>
      </c>
      <c r="D254" s="103">
        <v>-1253982.22</v>
      </c>
      <c r="E254" s="12">
        <v>0</v>
      </c>
      <c r="F254" s="11">
        <v>65810000</v>
      </c>
      <c r="G254" t="str">
        <f>+LEFT(F254)</f>
        <v>6</v>
      </c>
      <c r="H254" t="str">
        <f>+LEFT(F254,3)</f>
        <v>658</v>
      </c>
      <c r="I254" s="12">
        <v>800000</v>
      </c>
    </row>
    <row r="255" spans="1:9" x14ac:dyDescent="0.25">
      <c r="A255">
        <v>66101000</v>
      </c>
      <c r="B255" t="s">
        <v>500</v>
      </c>
      <c r="C255" s="12">
        <v>5091421.78</v>
      </c>
      <c r="F255">
        <v>66101000</v>
      </c>
    </row>
    <row r="256" spans="1:9" x14ac:dyDescent="0.25">
      <c r="A256" s="11">
        <v>66102000</v>
      </c>
      <c r="B256" s="81" t="s">
        <v>231</v>
      </c>
      <c r="C256" s="103">
        <v>192824939.78</v>
      </c>
      <c r="D256" s="103">
        <v>104515232.88</v>
      </c>
      <c r="E256" s="12">
        <v>87350616.700000003</v>
      </c>
      <c r="F256" s="11">
        <v>66102000</v>
      </c>
      <c r="G256" t="str">
        <f t="shared" ref="G256:G276" si="30">+LEFT(F256)</f>
        <v>6</v>
      </c>
      <c r="H256" t="str">
        <f t="shared" ref="H256:H276" si="31">+LEFT(F256,3)</f>
        <v>661</v>
      </c>
      <c r="I256" s="12">
        <v>87350616.700000003</v>
      </c>
    </row>
    <row r="257" spans="1:9" x14ac:dyDescent="0.25">
      <c r="A257" s="11">
        <v>66103000</v>
      </c>
      <c r="B257" s="81" t="s">
        <v>1814</v>
      </c>
      <c r="C257" s="103">
        <v>130962911.45999999</v>
      </c>
      <c r="D257" s="103">
        <v>184100359.72</v>
      </c>
      <c r="E257" s="12">
        <v>240013124.670706</v>
      </c>
      <c r="F257" s="11">
        <v>66103000</v>
      </c>
      <c r="G257" t="str">
        <f t="shared" si="30"/>
        <v>6</v>
      </c>
      <c r="H257" t="str">
        <f t="shared" si="31"/>
        <v>661</v>
      </c>
      <c r="I257" s="12">
        <v>230136829.41</v>
      </c>
    </row>
    <row r="258" spans="1:9" x14ac:dyDescent="0.25">
      <c r="A258" s="11">
        <v>66600000</v>
      </c>
      <c r="B258" s="81" t="s">
        <v>232</v>
      </c>
      <c r="C258" s="103">
        <v>200384184.41</v>
      </c>
      <c r="D258" s="103">
        <v>2998560.76</v>
      </c>
      <c r="E258" s="12">
        <v>169076362.84</v>
      </c>
      <c r="F258" s="11">
        <v>66600000</v>
      </c>
      <c r="G258" t="str">
        <f t="shared" si="30"/>
        <v>6</v>
      </c>
      <c r="H258" t="str">
        <f t="shared" si="31"/>
        <v>666</v>
      </c>
      <c r="I258" s="12">
        <v>169076362.84</v>
      </c>
    </row>
    <row r="259" spans="1:9" x14ac:dyDescent="0.25">
      <c r="A259" s="11">
        <v>68111000</v>
      </c>
      <c r="B259" s="81" t="s">
        <v>1815</v>
      </c>
      <c r="C259" s="103">
        <v>0</v>
      </c>
      <c r="D259" s="103">
        <v>979887.18411111098</v>
      </c>
      <c r="E259" s="12">
        <v>423428832.83999997</v>
      </c>
      <c r="F259" s="11">
        <v>68111000</v>
      </c>
      <c r="G259" t="str">
        <f t="shared" si="30"/>
        <v>6</v>
      </c>
      <c r="H259" t="str">
        <f t="shared" si="31"/>
        <v>681</v>
      </c>
      <c r="I259" s="12">
        <v>423428832.83999997</v>
      </c>
    </row>
    <row r="260" spans="1:9" x14ac:dyDescent="0.25">
      <c r="A260" s="11">
        <v>68112000</v>
      </c>
      <c r="B260" s="81" t="s">
        <v>233</v>
      </c>
      <c r="C260" s="103">
        <v>1808117565.8499999</v>
      </c>
      <c r="D260" s="103">
        <v>1721094128.62519</v>
      </c>
      <c r="E260" s="12">
        <v>1029694359.98</v>
      </c>
      <c r="F260" s="11">
        <v>68112000</v>
      </c>
      <c r="G260" t="str">
        <f t="shared" si="30"/>
        <v>6</v>
      </c>
      <c r="H260" t="str">
        <f t="shared" si="31"/>
        <v>681</v>
      </c>
      <c r="I260" s="12">
        <v>1101786743.99</v>
      </c>
    </row>
    <row r="261" spans="1:9" x14ac:dyDescent="0.25">
      <c r="A261" s="11">
        <v>68500000</v>
      </c>
      <c r="B261" s="81" t="s">
        <v>512</v>
      </c>
      <c r="C261" s="103">
        <v>0</v>
      </c>
      <c r="D261" s="103">
        <v>-4.00018692016602E-3</v>
      </c>
      <c r="E261" s="12">
        <v>3306817961.9159999</v>
      </c>
      <c r="F261" s="11">
        <v>68500000</v>
      </c>
      <c r="G261" t="str">
        <f t="shared" si="30"/>
        <v>6</v>
      </c>
      <c r="H261" t="str">
        <f t="shared" si="31"/>
        <v>685</v>
      </c>
    </row>
    <row r="262" spans="1:9" x14ac:dyDescent="0.25">
      <c r="A262" s="11">
        <v>69800000</v>
      </c>
      <c r="B262" s="81" t="s">
        <v>2056</v>
      </c>
      <c r="C262" s="103">
        <v>242209204.00999999</v>
      </c>
      <c r="D262" s="103">
        <v>169816415.186858</v>
      </c>
      <c r="E262" s="12">
        <v>533276557.23033798</v>
      </c>
      <c r="F262" s="11">
        <v>69800000</v>
      </c>
      <c r="G262" t="str">
        <f t="shared" si="30"/>
        <v>6</v>
      </c>
      <c r="H262" t="str">
        <f t="shared" si="31"/>
        <v>698</v>
      </c>
      <c r="I262" s="12">
        <v>493575619.25999999</v>
      </c>
    </row>
    <row r="263" spans="1:9" x14ac:dyDescent="0.25">
      <c r="A263" s="11">
        <v>70600000</v>
      </c>
      <c r="B263" s="81" t="s">
        <v>1816</v>
      </c>
      <c r="C263" s="103">
        <v>-34681335</v>
      </c>
      <c r="D263" s="103">
        <v>0</v>
      </c>
      <c r="E263" s="12">
        <v>-1552944</v>
      </c>
      <c r="F263" s="11">
        <v>70600000</v>
      </c>
      <c r="G263" t="str">
        <f t="shared" si="30"/>
        <v>7</v>
      </c>
      <c r="H263" t="str">
        <f t="shared" si="31"/>
        <v>706</v>
      </c>
    </row>
    <row r="264" spans="1:9" x14ac:dyDescent="0.25">
      <c r="A264" s="11">
        <v>70610000</v>
      </c>
      <c r="B264" s="81" t="s">
        <v>2057</v>
      </c>
      <c r="C264" s="103">
        <v>-3485547830.2399998</v>
      </c>
      <c r="D264" s="103">
        <v>-830470411.19406796</v>
      </c>
      <c r="E264" s="12">
        <v>-6876003643.2464705</v>
      </c>
      <c r="F264" s="11">
        <v>70610000</v>
      </c>
      <c r="G264" t="str">
        <f t="shared" si="30"/>
        <v>7</v>
      </c>
      <c r="H264" t="str">
        <f t="shared" si="31"/>
        <v>706</v>
      </c>
      <c r="I264" s="12">
        <v>-8512845887.3199997</v>
      </c>
    </row>
    <row r="265" spans="1:9" x14ac:dyDescent="0.25">
      <c r="A265" s="11">
        <v>70620000</v>
      </c>
      <c r="B265" s="81" t="s">
        <v>2058</v>
      </c>
      <c r="C265" s="103">
        <v>14376825</v>
      </c>
      <c r="D265" s="103">
        <v>-3303931745.1199999</v>
      </c>
      <c r="E265" s="12">
        <v>-40196420.799999997</v>
      </c>
      <c r="F265" s="11">
        <v>70620000</v>
      </c>
      <c r="G265" t="str">
        <f t="shared" si="30"/>
        <v>7</v>
      </c>
      <c r="H265" t="str">
        <f t="shared" si="31"/>
        <v>706</v>
      </c>
    </row>
    <row r="266" spans="1:9" x14ac:dyDescent="0.25">
      <c r="A266" s="11">
        <v>70640000</v>
      </c>
      <c r="B266" s="81" t="s">
        <v>2059</v>
      </c>
      <c r="C266" s="103">
        <v>0</v>
      </c>
      <c r="D266" s="103">
        <v>-270461704.29577202</v>
      </c>
      <c r="E266" s="12">
        <v>0</v>
      </c>
      <c r="F266" s="11">
        <v>70640000</v>
      </c>
      <c r="G266" t="str">
        <f t="shared" si="30"/>
        <v>7</v>
      </c>
      <c r="H266" t="str">
        <f t="shared" si="31"/>
        <v>706</v>
      </c>
    </row>
    <row r="267" spans="1:9" x14ac:dyDescent="0.25">
      <c r="A267" s="11">
        <v>70700000</v>
      </c>
      <c r="B267" s="81" t="s">
        <v>2060</v>
      </c>
      <c r="C267" s="103">
        <v>-269197677.19</v>
      </c>
      <c r="D267" s="103">
        <v>-581121376.08000004</v>
      </c>
      <c r="E267" s="12">
        <v>-5687500</v>
      </c>
      <c r="F267" s="11">
        <v>70700000</v>
      </c>
      <c r="G267" t="str">
        <f t="shared" si="30"/>
        <v>7</v>
      </c>
      <c r="H267" t="str">
        <f t="shared" si="31"/>
        <v>707</v>
      </c>
    </row>
    <row r="268" spans="1:9" x14ac:dyDescent="0.25">
      <c r="A268" s="11">
        <v>70710000</v>
      </c>
      <c r="B268" s="81" t="s">
        <v>2061</v>
      </c>
      <c r="C268" s="103">
        <v>-92381424.269999996</v>
      </c>
      <c r="D268" s="103">
        <v>3419350.73</v>
      </c>
      <c r="E268" s="12">
        <v>-778917919.76999998</v>
      </c>
      <c r="F268" s="11">
        <v>70710000</v>
      </c>
      <c r="G268" t="str">
        <f t="shared" si="30"/>
        <v>7</v>
      </c>
      <c r="H268" t="str">
        <f t="shared" si="31"/>
        <v>707</v>
      </c>
      <c r="I268" s="12">
        <v>-784605419.76999998</v>
      </c>
    </row>
    <row r="269" spans="1:9" x14ac:dyDescent="0.25">
      <c r="A269" s="11">
        <v>70720000</v>
      </c>
      <c r="B269" s="81" t="s">
        <v>2062</v>
      </c>
      <c r="C269" s="103">
        <v>-5295742677.3199997</v>
      </c>
      <c r="D269" s="103">
        <v>-3018519255.7701602</v>
      </c>
      <c r="E269" s="12">
        <v>0</v>
      </c>
      <c r="F269" s="11">
        <v>70720000</v>
      </c>
      <c r="G269" t="str">
        <f t="shared" si="30"/>
        <v>7</v>
      </c>
      <c r="H269" t="str">
        <f t="shared" si="31"/>
        <v>707</v>
      </c>
    </row>
    <row r="270" spans="1:9" x14ac:dyDescent="0.25">
      <c r="A270" s="11">
        <v>70800000</v>
      </c>
      <c r="B270" s="81" t="s">
        <v>522</v>
      </c>
      <c r="C270" s="103">
        <v>0</v>
      </c>
      <c r="D270" s="103">
        <v>-4650384.71</v>
      </c>
      <c r="E270" s="12">
        <v>-11375000</v>
      </c>
      <c r="F270" s="11">
        <v>70800000</v>
      </c>
      <c r="G270" t="str">
        <f t="shared" si="30"/>
        <v>7</v>
      </c>
      <c r="H270" t="str">
        <f t="shared" si="31"/>
        <v>708</v>
      </c>
    </row>
    <row r="271" spans="1:9" x14ac:dyDescent="0.25">
      <c r="A271" s="11">
        <v>70810000</v>
      </c>
      <c r="B271" s="81" t="s">
        <v>2063</v>
      </c>
      <c r="C271" s="103">
        <v>-400000</v>
      </c>
      <c r="D271" s="103">
        <v>0</v>
      </c>
      <c r="E271" s="12">
        <v>-4362050</v>
      </c>
      <c r="F271" s="11">
        <v>70810000</v>
      </c>
      <c r="G271" t="str">
        <f t="shared" si="30"/>
        <v>7</v>
      </c>
      <c r="H271" t="str">
        <f t="shared" si="31"/>
        <v>708</v>
      </c>
      <c r="I271" s="12">
        <v>-15737050</v>
      </c>
    </row>
    <row r="272" spans="1:9" x14ac:dyDescent="0.25">
      <c r="A272" s="11">
        <v>70900000</v>
      </c>
      <c r="B272" s="81" t="s">
        <v>523</v>
      </c>
      <c r="C272" s="103">
        <v>633379990.04999995</v>
      </c>
      <c r="D272" s="103">
        <v>419883313.05000001</v>
      </c>
      <c r="E272" s="12">
        <v>0</v>
      </c>
      <c r="F272" s="11">
        <v>70900000</v>
      </c>
      <c r="G272" t="str">
        <f t="shared" si="30"/>
        <v>7</v>
      </c>
      <c r="H272" t="str">
        <f t="shared" si="31"/>
        <v>709</v>
      </c>
    </row>
    <row r="273" spans="1:9" x14ac:dyDescent="0.25">
      <c r="A273" s="11">
        <v>72100000</v>
      </c>
      <c r="B273" s="81" t="s">
        <v>1959</v>
      </c>
      <c r="C273" s="103">
        <v>0</v>
      </c>
      <c r="D273" s="103">
        <v>-427040320.00999999</v>
      </c>
      <c r="E273" s="12">
        <v>0</v>
      </c>
      <c r="F273" s="11">
        <v>72100000</v>
      </c>
      <c r="G273" t="str">
        <f t="shared" si="30"/>
        <v>7</v>
      </c>
      <c r="H273" t="str">
        <f t="shared" si="31"/>
        <v>721</v>
      </c>
    </row>
    <row r="274" spans="1:9" x14ac:dyDescent="0.25">
      <c r="A274" s="11">
        <v>75200000</v>
      </c>
      <c r="B274" s="81" t="s">
        <v>524</v>
      </c>
      <c r="C274" s="103">
        <v>0</v>
      </c>
      <c r="D274" s="103">
        <v>0</v>
      </c>
      <c r="E274" s="12">
        <v>-251750500</v>
      </c>
      <c r="F274" s="11">
        <v>75200000</v>
      </c>
      <c r="G274" t="str">
        <f t="shared" si="30"/>
        <v>7</v>
      </c>
      <c r="H274" t="str">
        <f t="shared" si="31"/>
        <v>752</v>
      </c>
      <c r="I274" s="12">
        <v>-251750500</v>
      </c>
    </row>
    <row r="275" spans="1:9" x14ac:dyDescent="0.25">
      <c r="A275" s="11">
        <v>75800000</v>
      </c>
      <c r="B275" s="81" t="s">
        <v>237</v>
      </c>
      <c r="C275" s="103">
        <v>-9983330.5800000001</v>
      </c>
      <c r="D275" s="103">
        <v>-42366391.57</v>
      </c>
      <c r="E275" s="12">
        <v>-12518486.5</v>
      </c>
      <c r="F275" s="11">
        <v>75800000</v>
      </c>
      <c r="G275" t="str">
        <f t="shared" si="30"/>
        <v>7</v>
      </c>
      <c r="H275" t="str">
        <f t="shared" si="31"/>
        <v>758</v>
      </c>
      <c r="I275" s="12">
        <v>-12518486.5</v>
      </c>
    </row>
    <row r="276" spans="1:9" x14ac:dyDescent="0.25">
      <c r="A276" s="11">
        <v>75810000</v>
      </c>
      <c r="B276" s="81" t="s">
        <v>238</v>
      </c>
      <c r="C276" s="103">
        <v>-689666</v>
      </c>
      <c r="D276" s="103">
        <v>0</v>
      </c>
      <c r="E276" s="12">
        <v>-2092814</v>
      </c>
      <c r="F276" s="11">
        <v>75810000</v>
      </c>
      <c r="G276" t="str">
        <f t="shared" si="30"/>
        <v>7</v>
      </c>
      <c r="H276" t="str">
        <f t="shared" si="31"/>
        <v>758</v>
      </c>
      <c r="I276" s="12">
        <v>-2092814</v>
      </c>
    </row>
    <row r="277" spans="1:9" x14ac:dyDescent="0.25">
      <c r="A277">
        <v>75850000</v>
      </c>
      <c r="B277" t="s">
        <v>1629</v>
      </c>
      <c r="C277" s="12">
        <v>-26030590.300000001</v>
      </c>
      <c r="F277">
        <v>75850000</v>
      </c>
    </row>
    <row r="278" spans="1:9" x14ac:dyDescent="0.25">
      <c r="A278" s="11">
        <v>76600000</v>
      </c>
      <c r="B278" s="81" t="s">
        <v>239</v>
      </c>
      <c r="C278" s="103">
        <v>0</v>
      </c>
      <c r="D278" s="103">
        <v>-264498.58000000101</v>
      </c>
      <c r="E278" s="12">
        <v>-28245313.879999999</v>
      </c>
      <c r="F278" s="11">
        <v>76600000</v>
      </c>
      <c r="G278" t="str">
        <f>+LEFT(F278)</f>
        <v>7</v>
      </c>
      <c r="H278" t="str">
        <f>+LEFT(F278,3)</f>
        <v>766</v>
      </c>
      <c r="I278" s="12">
        <v>-28245313.879999999</v>
      </c>
    </row>
    <row r="279" spans="1:9" x14ac:dyDescent="0.25">
      <c r="A279">
        <v>78120000</v>
      </c>
      <c r="B279" t="s">
        <v>2064</v>
      </c>
      <c r="C279" s="12">
        <v>-532542820.19</v>
      </c>
      <c r="F279">
        <v>78120000</v>
      </c>
    </row>
    <row r="280" spans="1:9" x14ac:dyDescent="0.25">
      <c r="A280" s="11">
        <v>78500000</v>
      </c>
      <c r="B280" s="81" t="s">
        <v>529</v>
      </c>
      <c r="C280" s="103">
        <v>-255973.89</v>
      </c>
      <c r="D280" s="103">
        <v>-3306817961.9200001</v>
      </c>
      <c r="E280" s="12">
        <v>-2225729370.0300002</v>
      </c>
      <c r="F280" s="11">
        <v>78500000</v>
      </c>
      <c r="G280" t="str">
        <f>+LEFT(F280)</f>
        <v>7</v>
      </c>
      <c r="H280" t="str">
        <f>+LEFT(F280,3)</f>
        <v>785</v>
      </c>
    </row>
    <row r="281" spans="1:9" x14ac:dyDescent="0.25">
      <c r="A281" s="11">
        <v>79100000</v>
      </c>
      <c r="B281" s="81" t="s">
        <v>529</v>
      </c>
      <c r="C281" s="103">
        <v>0</v>
      </c>
      <c r="D281" s="103">
        <v>0</v>
      </c>
      <c r="E281" s="12">
        <v>0</v>
      </c>
      <c r="F281" s="11">
        <v>79100000</v>
      </c>
      <c r="G281" t="str">
        <f>+LEFT(F281)</f>
        <v>7</v>
      </c>
      <c r="H281" t="str">
        <f>+LEFT(F281,3)</f>
        <v>791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C5E0B4"/>
  </sheetPr>
  <dimension ref="A1:K314"/>
  <sheetViews>
    <sheetView zoomScaleNormal="100" workbookViewId="0">
      <selection activeCell="C17" sqref="C17"/>
    </sheetView>
  </sheetViews>
  <sheetFormatPr baseColWidth="10" defaultColWidth="10.7109375" defaultRowHeight="14.25" x14ac:dyDescent="0.25"/>
  <cols>
    <col min="3" max="3" width="41" customWidth="1"/>
    <col min="4" max="6" width="17.5703125" customWidth="1"/>
    <col min="10" max="10" width="17.5703125" customWidth="1"/>
    <col min="11" max="11" width="16.5703125" customWidth="1"/>
  </cols>
  <sheetData>
    <row r="1" spans="1:11" x14ac:dyDescent="0.25">
      <c r="A1" t="s">
        <v>2065</v>
      </c>
      <c r="D1">
        <v>2021</v>
      </c>
      <c r="E1">
        <v>2020</v>
      </c>
      <c r="F1" t="s">
        <v>2066</v>
      </c>
      <c r="J1" t="s">
        <v>1116</v>
      </c>
    </row>
    <row r="2" spans="1:11" x14ac:dyDescent="0.25">
      <c r="D2" s="12">
        <f>SUM(D3:D314)</f>
        <v>7.3790433816611767E-6</v>
      </c>
      <c r="E2" s="12">
        <f>SUM(E3:E314)</f>
        <v>-1.0892748832702637E-5</v>
      </c>
      <c r="F2" s="12">
        <f>SUM(F3:F314)</f>
        <v>-2.6226043701171875E-6</v>
      </c>
      <c r="J2" s="12">
        <f>+SUBTOTAL(9,J3:J283)</f>
        <v>4.0531158447265625E-6</v>
      </c>
    </row>
    <row r="3" spans="1:11" x14ac:dyDescent="0.25">
      <c r="A3">
        <v>10100000</v>
      </c>
      <c r="B3">
        <v>10100000</v>
      </c>
      <c r="C3" t="s">
        <v>581</v>
      </c>
      <c r="D3" s="12">
        <v>-2000000</v>
      </c>
      <c r="E3" s="12">
        <v>-2000000</v>
      </c>
      <c r="F3" s="12">
        <v>-2000000</v>
      </c>
      <c r="G3">
        <v>10100000</v>
      </c>
      <c r="H3" t="s">
        <v>1119</v>
      </c>
      <c r="I3" t="s">
        <v>1121</v>
      </c>
      <c r="J3" s="12">
        <v>-2000000</v>
      </c>
      <c r="K3" s="104">
        <f t="shared" ref="K3:K66" si="0">+F3-J3</f>
        <v>0</v>
      </c>
    </row>
    <row r="4" spans="1:11" x14ac:dyDescent="0.25">
      <c r="A4">
        <v>10610000</v>
      </c>
      <c r="B4">
        <v>10610000</v>
      </c>
      <c r="C4" t="s">
        <v>582</v>
      </c>
      <c r="D4" s="12">
        <v>-200000</v>
      </c>
      <c r="E4" s="12">
        <v>-200000</v>
      </c>
      <c r="F4" s="12">
        <v>-200000</v>
      </c>
      <c r="G4">
        <v>10610000</v>
      </c>
      <c r="H4" t="s">
        <v>1119</v>
      </c>
      <c r="I4" t="s">
        <v>1122</v>
      </c>
      <c r="J4" s="12">
        <v>-200000</v>
      </c>
      <c r="K4" s="104">
        <f t="shared" si="0"/>
        <v>0</v>
      </c>
    </row>
    <row r="5" spans="1:11" x14ac:dyDescent="0.25">
      <c r="A5">
        <v>11000000</v>
      </c>
      <c r="B5">
        <v>11000000</v>
      </c>
      <c r="C5" t="s">
        <v>584</v>
      </c>
      <c r="D5" s="12">
        <v>-2978489466.3800001</v>
      </c>
      <c r="E5" s="12">
        <v>-2978489466.3800001</v>
      </c>
      <c r="F5" s="12">
        <v>-2978489466.3800001</v>
      </c>
      <c r="G5">
        <v>11000000</v>
      </c>
      <c r="H5" t="s">
        <v>1119</v>
      </c>
      <c r="I5" t="s">
        <v>1125</v>
      </c>
      <c r="J5" s="12">
        <v>-2978489466.3800001</v>
      </c>
      <c r="K5" s="104">
        <f t="shared" si="0"/>
        <v>0</v>
      </c>
    </row>
    <row r="6" spans="1:11" x14ac:dyDescent="0.25">
      <c r="A6">
        <v>12000000</v>
      </c>
      <c r="B6">
        <v>12000000</v>
      </c>
      <c r="C6" t="s">
        <v>2067</v>
      </c>
      <c r="D6" s="12">
        <v>957922257.52999997</v>
      </c>
      <c r="E6" s="12">
        <v>957922257.53838003</v>
      </c>
      <c r="F6" s="12">
        <v>-1835893792.49</v>
      </c>
      <c r="G6">
        <v>12000000</v>
      </c>
      <c r="H6" t="s">
        <v>1119</v>
      </c>
      <c r="I6" t="s">
        <v>2068</v>
      </c>
      <c r="J6" s="12">
        <v>-1835893792.49</v>
      </c>
      <c r="K6" s="104">
        <f t="shared" si="0"/>
        <v>0</v>
      </c>
    </row>
    <row r="7" spans="1:11" x14ac:dyDescent="0.25">
      <c r="A7">
        <v>12900000</v>
      </c>
      <c r="B7">
        <v>12900000</v>
      </c>
      <c r="C7" t="s">
        <v>1940</v>
      </c>
      <c r="D7" s="12">
        <v>4647276882.4799995</v>
      </c>
      <c r="E7" s="12">
        <v>0</v>
      </c>
      <c r="F7" s="12">
        <v>0</v>
      </c>
      <c r="G7">
        <v>12900000</v>
      </c>
      <c r="H7" t="s">
        <v>1119</v>
      </c>
      <c r="I7" t="s">
        <v>2069</v>
      </c>
      <c r="J7" s="12">
        <v>0</v>
      </c>
      <c r="K7" s="104">
        <f t="shared" si="0"/>
        <v>0</v>
      </c>
    </row>
    <row r="8" spans="1:11" x14ac:dyDescent="0.25">
      <c r="A8">
        <v>16100000</v>
      </c>
      <c r="B8">
        <v>16100000</v>
      </c>
      <c r="C8" t="s">
        <v>2070</v>
      </c>
      <c r="D8" s="12">
        <v>-67679548.319999993</v>
      </c>
      <c r="E8" s="12">
        <v>-257745890.59999999</v>
      </c>
      <c r="F8" s="12">
        <v>-345912374.69999999</v>
      </c>
      <c r="G8">
        <v>16100000</v>
      </c>
      <c r="H8" t="s">
        <v>1119</v>
      </c>
      <c r="I8" t="s">
        <v>1131</v>
      </c>
      <c r="J8" s="12">
        <v>-345912374.69999999</v>
      </c>
      <c r="K8" s="104">
        <f t="shared" si="0"/>
        <v>0</v>
      </c>
    </row>
    <row r="9" spans="1:11" x14ac:dyDescent="0.25">
      <c r="A9">
        <v>16300000</v>
      </c>
      <c r="B9">
        <v>16300000</v>
      </c>
      <c r="C9" t="s">
        <v>2071</v>
      </c>
      <c r="D9" s="12">
        <v>-353780848.27999997</v>
      </c>
      <c r="E9" s="12">
        <v>-561921510.36000001</v>
      </c>
      <c r="F9" s="12">
        <v>-658472168.13999999</v>
      </c>
      <c r="G9">
        <v>16300000</v>
      </c>
      <c r="H9" t="s">
        <v>1119</v>
      </c>
      <c r="I9" t="s">
        <v>1131</v>
      </c>
      <c r="J9" s="12">
        <v>-658472168.13999999</v>
      </c>
      <c r="K9" s="104">
        <f t="shared" si="0"/>
        <v>0</v>
      </c>
    </row>
    <row r="10" spans="1:11" x14ac:dyDescent="0.25">
      <c r="A10">
        <v>16410000</v>
      </c>
      <c r="B10">
        <v>16410000</v>
      </c>
      <c r="C10" t="s">
        <v>2072</v>
      </c>
      <c r="D10" s="12">
        <v>-2218658647.1300001</v>
      </c>
      <c r="E10" s="12">
        <v>-3064226526.5676098</v>
      </c>
      <c r="F10" s="12">
        <v>-2372686834.3881998</v>
      </c>
      <c r="G10">
        <v>16410000</v>
      </c>
      <c r="H10" t="s">
        <v>1119</v>
      </c>
      <c r="I10" t="s">
        <v>2073</v>
      </c>
      <c r="J10" s="12">
        <v>0</v>
      </c>
      <c r="K10" s="104">
        <f t="shared" si="0"/>
        <v>-2372686834.3881998</v>
      </c>
    </row>
    <row r="11" spans="1:11" x14ac:dyDescent="0.25">
      <c r="A11">
        <v>16414000</v>
      </c>
      <c r="B11">
        <v>16414000</v>
      </c>
      <c r="C11" t="s">
        <v>1490</v>
      </c>
      <c r="D11" s="12">
        <v>0</v>
      </c>
      <c r="E11" s="12">
        <v>0</v>
      </c>
      <c r="F11" s="12">
        <v>0</v>
      </c>
      <c r="G11">
        <v>16414000</v>
      </c>
      <c r="H11" t="e">
        <f>#N/A</f>
        <v>#N/A</v>
      </c>
      <c r="I11" t="e">
        <f>#N/A</f>
        <v>#N/A</v>
      </c>
      <c r="J11" s="12">
        <v>0</v>
      </c>
      <c r="K11" s="104">
        <f t="shared" si="0"/>
        <v>0</v>
      </c>
    </row>
    <row r="12" spans="1:11" x14ac:dyDescent="0.25">
      <c r="A12">
        <v>20400000</v>
      </c>
      <c r="B12">
        <v>20400000</v>
      </c>
      <c r="C12" t="s">
        <v>2074</v>
      </c>
      <c r="D12" s="12">
        <v>4832320.3600000003</v>
      </c>
      <c r="E12" s="12">
        <v>4832320.3600000003</v>
      </c>
      <c r="F12" s="12">
        <v>4832320.3600000003</v>
      </c>
      <c r="G12">
        <v>20400000</v>
      </c>
      <c r="H12" t="s">
        <v>1135</v>
      </c>
      <c r="I12" t="s">
        <v>1137</v>
      </c>
      <c r="J12" s="12">
        <v>4832320.3600000003</v>
      </c>
      <c r="K12" s="104">
        <f t="shared" si="0"/>
        <v>0</v>
      </c>
    </row>
    <row r="13" spans="1:11" x14ac:dyDescent="0.25">
      <c r="A13">
        <v>21500000</v>
      </c>
      <c r="B13">
        <v>21500000</v>
      </c>
      <c r="C13" t="s">
        <v>2075</v>
      </c>
      <c r="D13" s="12">
        <v>228034132.69999999</v>
      </c>
      <c r="E13" s="12">
        <v>217431532.69999999</v>
      </c>
      <c r="F13" s="12">
        <v>217431532.69999999</v>
      </c>
      <c r="G13">
        <v>21500000</v>
      </c>
      <c r="H13" t="s">
        <v>1135</v>
      </c>
      <c r="I13" t="s">
        <v>1144</v>
      </c>
      <c r="J13" s="12">
        <v>217431532.69999999</v>
      </c>
      <c r="K13" s="104">
        <f t="shared" si="0"/>
        <v>0</v>
      </c>
    </row>
    <row r="14" spans="1:11" x14ac:dyDescent="0.25">
      <c r="A14">
        <v>21520000</v>
      </c>
      <c r="B14">
        <v>21520000</v>
      </c>
      <c r="C14" t="s">
        <v>254</v>
      </c>
      <c r="D14" s="12">
        <v>4631041.9000000004</v>
      </c>
      <c r="E14" s="12">
        <v>4631041.9000000004</v>
      </c>
      <c r="F14" s="12">
        <v>4631041.9000000004</v>
      </c>
      <c r="G14">
        <v>21520000</v>
      </c>
      <c r="H14" t="s">
        <v>1135</v>
      </c>
      <c r="I14" t="s">
        <v>1144</v>
      </c>
      <c r="J14" s="12">
        <v>4631041.9000000004</v>
      </c>
      <c r="K14" s="104">
        <f t="shared" si="0"/>
        <v>0</v>
      </c>
    </row>
    <row r="15" spans="1:11" x14ac:dyDescent="0.25">
      <c r="A15">
        <v>21810000</v>
      </c>
      <c r="B15">
        <v>21810000</v>
      </c>
      <c r="C15" t="s">
        <v>2076</v>
      </c>
      <c r="D15" s="12">
        <v>387099971.66000003</v>
      </c>
      <c r="E15" s="12">
        <v>66718689.280000001</v>
      </c>
      <c r="F15" s="12">
        <v>66718689.280000001</v>
      </c>
      <c r="G15">
        <v>21810000</v>
      </c>
      <c r="H15" t="s">
        <v>1135</v>
      </c>
      <c r="I15" t="s">
        <v>1144</v>
      </c>
      <c r="J15" s="12">
        <v>66718689.280000001</v>
      </c>
      <c r="K15" s="104">
        <f t="shared" si="0"/>
        <v>0</v>
      </c>
    </row>
    <row r="16" spans="1:11" x14ac:dyDescent="0.25">
      <c r="A16">
        <v>21811000</v>
      </c>
      <c r="B16">
        <v>21811000</v>
      </c>
      <c r="C16" t="s">
        <v>2077</v>
      </c>
      <c r="D16" s="12">
        <v>271641429.76999998</v>
      </c>
      <c r="E16" s="12">
        <v>269793926.99000001</v>
      </c>
      <c r="F16" s="12">
        <v>268812409.49000001</v>
      </c>
      <c r="G16">
        <v>21811000</v>
      </c>
      <c r="H16" t="s">
        <v>1135</v>
      </c>
      <c r="I16" t="s">
        <v>1144</v>
      </c>
      <c r="J16" s="12">
        <v>268812409.49000001</v>
      </c>
      <c r="K16" s="104">
        <f t="shared" si="0"/>
        <v>0</v>
      </c>
    </row>
    <row r="17" spans="1:11" x14ac:dyDescent="0.25">
      <c r="A17">
        <v>21820000</v>
      </c>
      <c r="B17">
        <v>21820000</v>
      </c>
      <c r="C17" t="s">
        <v>52</v>
      </c>
      <c r="D17" s="12">
        <v>34501803.039999999</v>
      </c>
      <c r="E17" s="12">
        <v>14993622.4</v>
      </c>
      <c r="F17" s="12">
        <v>14993622.4</v>
      </c>
      <c r="G17">
        <v>21820000</v>
      </c>
      <c r="H17" t="s">
        <v>1135</v>
      </c>
      <c r="I17" t="s">
        <v>1148</v>
      </c>
      <c r="J17" s="12">
        <v>14993622.4</v>
      </c>
      <c r="K17" s="104">
        <f t="shared" si="0"/>
        <v>0</v>
      </c>
    </row>
    <row r="18" spans="1:11" x14ac:dyDescent="0.25">
      <c r="A18">
        <v>21830000</v>
      </c>
      <c r="B18">
        <v>21830000</v>
      </c>
      <c r="C18" t="s">
        <v>596</v>
      </c>
      <c r="D18" s="12">
        <v>400109307.02999997</v>
      </c>
      <c r="E18" s="12">
        <v>380109307.02999997</v>
      </c>
      <c r="F18" s="12">
        <v>366339307.02999997</v>
      </c>
      <c r="G18">
        <v>21830000</v>
      </c>
      <c r="H18" t="s">
        <v>1135</v>
      </c>
      <c r="I18" t="s">
        <v>1148</v>
      </c>
      <c r="J18" s="12">
        <v>366339307.02999997</v>
      </c>
      <c r="K18" s="104">
        <f t="shared" si="0"/>
        <v>0</v>
      </c>
    </row>
    <row r="19" spans="1:11" x14ac:dyDescent="0.25">
      <c r="A19">
        <v>21831000</v>
      </c>
      <c r="B19">
        <v>21831000</v>
      </c>
      <c r="C19" t="s">
        <v>2078</v>
      </c>
      <c r="D19" s="12">
        <v>4048123622.3000002</v>
      </c>
      <c r="E19" s="12">
        <v>4396252345.21</v>
      </c>
      <c r="F19" s="12">
        <v>2559076865.5799999</v>
      </c>
      <c r="G19">
        <v>21831000</v>
      </c>
      <c r="H19" t="s">
        <v>1135</v>
      </c>
      <c r="I19" t="s">
        <v>1148</v>
      </c>
      <c r="J19" s="12">
        <v>2559076865.5799999</v>
      </c>
      <c r="K19" s="104">
        <f t="shared" si="0"/>
        <v>0</v>
      </c>
    </row>
    <row r="20" spans="1:11" x14ac:dyDescent="0.25">
      <c r="A20">
        <v>21840000</v>
      </c>
      <c r="B20">
        <v>21840000</v>
      </c>
      <c r="C20" t="s">
        <v>597</v>
      </c>
      <c r="D20" s="12">
        <v>104439862.98999999</v>
      </c>
      <c r="E20" s="12">
        <v>89166415.099999994</v>
      </c>
      <c r="F20" s="12">
        <v>76598367</v>
      </c>
      <c r="G20">
        <v>21840000</v>
      </c>
      <c r="H20" t="s">
        <v>1135</v>
      </c>
      <c r="I20" t="s">
        <v>1148</v>
      </c>
      <c r="J20" s="12">
        <v>76598367</v>
      </c>
      <c r="K20" s="104">
        <f t="shared" si="0"/>
        <v>0</v>
      </c>
    </row>
    <row r="21" spans="1:11" x14ac:dyDescent="0.25">
      <c r="A21">
        <v>21850000</v>
      </c>
      <c r="B21">
        <v>21850000</v>
      </c>
      <c r="C21" t="s">
        <v>2079</v>
      </c>
      <c r="D21" s="12">
        <v>1957020.24</v>
      </c>
      <c r="E21" s="12">
        <v>1087500</v>
      </c>
      <c r="F21" s="12">
        <v>0</v>
      </c>
      <c r="G21">
        <v>21850000</v>
      </c>
      <c r="H21" t="s">
        <v>1135</v>
      </c>
      <c r="I21" t="s">
        <v>1148</v>
      </c>
      <c r="J21" s="12">
        <v>0</v>
      </c>
      <c r="K21" s="104">
        <f t="shared" si="0"/>
        <v>0</v>
      </c>
    </row>
    <row r="22" spans="1:11" x14ac:dyDescent="0.25">
      <c r="A22">
        <v>23000000</v>
      </c>
      <c r="B22">
        <v>23000000</v>
      </c>
      <c r="C22" t="s">
        <v>266</v>
      </c>
      <c r="D22" s="12">
        <v>0</v>
      </c>
      <c r="E22" s="12">
        <v>77435991</v>
      </c>
      <c r="F22" s="12">
        <v>77435991</v>
      </c>
      <c r="G22">
        <v>23000000</v>
      </c>
      <c r="H22" t="s">
        <v>1135</v>
      </c>
      <c r="I22" t="s">
        <v>1152</v>
      </c>
      <c r="J22" s="12">
        <v>77435991</v>
      </c>
      <c r="K22" s="104">
        <f t="shared" si="0"/>
        <v>0</v>
      </c>
    </row>
    <row r="23" spans="1:11" x14ac:dyDescent="0.25">
      <c r="A23">
        <v>26100000</v>
      </c>
      <c r="B23">
        <v>26100000</v>
      </c>
      <c r="C23" t="s">
        <v>598</v>
      </c>
      <c r="D23" s="12">
        <v>1501980000</v>
      </c>
      <c r="E23" s="12">
        <v>1307000000</v>
      </c>
      <c r="F23" s="12">
        <v>257000000</v>
      </c>
      <c r="G23">
        <v>26100000</v>
      </c>
      <c r="H23" t="s">
        <v>1135</v>
      </c>
      <c r="I23" t="s">
        <v>1155</v>
      </c>
      <c r="J23" s="12">
        <v>1069780000</v>
      </c>
      <c r="K23" s="104">
        <f t="shared" si="0"/>
        <v>-812780000</v>
      </c>
    </row>
    <row r="24" spans="1:11" x14ac:dyDescent="0.25">
      <c r="A24">
        <v>27500000</v>
      </c>
      <c r="B24">
        <v>27500000</v>
      </c>
      <c r="C24" t="s">
        <v>599</v>
      </c>
      <c r="D24" s="12">
        <v>109463381</v>
      </c>
      <c r="E24" s="12">
        <v>80776051</v>
      </c>
      <c r="F24" s="12">
        <v>90803419</v>
      </c>
      <c r="G24">
        <v>27500000</v>
      </c>
      <c r="H24" t="s">
        <v>1135</v>
      </c>
      <c r="I24" t="s">
        <v>1158</v>
      </c>
      <c r="J24" s="12">
        <v>90803419</v>
      </c>
      <c r="K24" s="104">
        <f t="shared" si="0"/>
        <v>0</v>
      </c>
    </row>
    <row r="25" spans="1:11" x14ac:dyDescent="0.25">
      <c r="A25">
        <v>28040000</v>
      </c>
      <c r="B25">
        <v>28040000</v>
      </c>
      <c r="C25" t="s">
        <v>600</v>
      </c>
      <c r="D25" s="12">
        <v>-4859166.57</v>
      </c>
      <c r="E25" s="12">
        <v>-3881964.01</v>
      </c>
      <c r="F25" s="12">
        <v>-2902076.83</v>
      </c>
      <c r="G25">
        <v>28040000</v>
      </c>
      <c r="H25" t="s">
        <v>1135</v>
      </c>
      <c r="I25" t="s">
        <v>1160</v>
      </c>
      <c r="J25" s="12">
        <v>-2902076.83</v>
      </c>
      <c r="K25" s="104">
        <f t="shared" si="0"/>
        <v>0</v>
      </c>
    </row>
    <row r="26" spans="1:11" x14ac:dyDescent="0.25">
      <c r="A26">
        <v>28150000</v>
      </c>
      <c r="B26">
        <v>28150000</v>
      </c>
      <c r="C26" t="s">
        <v>604</v>
      </c>
      <c r="D26" s="12">
        <v>-113230519.20999999</v>
      </c>
      <c r="E26" s="12">
        <v>-90795164.849999994</v>
      </c>
      <c r="F26" s="12">
        <v>-68750023.340000004</v>
      </c>
      <c r="G26">
        <v>28150000</v>
      </c>
      <c r="H26" t="s">
        <v>1135</v>
      </c>
      <c r="I26" t="s">
        <v>1162</v>
      </c>
      <c r="J26" s="12">
        <v>-68750023.340000004</v>
      </c>
      <c r="K26" s="104">
        <f t="shared" si="0"/>
        <v>0</v>
      </c>
    </row>
    <row r="27" spans="1:11" x14ac:dyDescent="0.25">
      <c r="A27">
        <v>28152000</v>
      </c>
      <c r="B27">
        <v>28152000</v>
      </c>
      <c r="C27" t="s">
        <v>270</v>
      </c>
      <c r="D27" s="12">
        <v>-2442874.6</v>
      </c>
      <c r="E27" s="12">
        <v>-1974624.81</v>
      </c>
      <c r="F27" s="12">
        <v>-1505088.62</v>
      </c>
      <c r="G27">
        <v>28152000</v>
      </c>
      <c r="H27" t="s">
        <v>1135</v>
      </c>
      <c r="I27" t="s">
        <v>1162</v>
      </c>
      <c r="J27" s="12">
        <v>-1505088.62</v>
      </c>
      <c r="K27" s="104">
        <f t="shared" si="0"/>
        <v>0</v>
      </c>
    </row>
    <row r="28" spans="1:11" x14ac:dyDescent="0.25">
      <c r="A28">
        <v>28181000</v>
      </c>
      <c r="B28">
        <v>28181000</v>
      </c>
      <c r="C28" t="s">
        <v>2080</v>
      </c>
      <c r="D28" s="12">
        <v>-55806099.68</v>
      </c>
      <c r="E28" s="12">
        <v>-34833379.630000003</v>
      </c>
      <c r="F28" s="12">
        <v>-28068845.859999999</v>
      </c>
      <c r="G28">
        <v>28181000</v>
      </c>
      <c r="H28" t="s">
        <v>1135</v>
      </c>
      <c r="I28" t="s">
        <v>1162</v>
      </c>
      <c r="J28" s="12">
        <v>-28068845.859999999</v>
      </c>
      <c r="K28" s="104">
        <f t="shared" si="0"/>
        <v>0</v>
      </c>
    </row>
    <row r="29" spans="1:11" x14ac:dyDescent="0.25">
      <c r="A29">
        <v>28181100</v>
      </c>
      <c r="B29">
        <v>28181100</v>
      </c>
      <c r="C29" t="s">
        <v>2081</v>
      </c>
      <c r="D29" s="12">
        <v>-80742813.760000005</v>
      </c>
      <c r="E29" s="12">
        <v>-53389341.799999997</v>
      </c>
      <c r="F29" s="12">
        <v>-26134750.280000001</v>
      </c>
      <c r="G29">
        <v>28181100</v>
      </c>
      <c r="H29" t="s">
        <v>1135</v>
      </c>
      <c r="I29" t="s">
        <v>1162</v>
      </c>
      <c r="J29" s="12">
        <v>-26134750.280000001</v>
      </c>
      <c r="K29" s="104">
        <f t="shared" si="0"/>
        <v>0</v>
      </c>
    </row>
    <row r="30" spans="1:11" x14ac:dyDescent="0.25">
      <c r="A30">
        <v>28182000</v>
      </c>
      <c r="B30">
        <v>28182000</v>
      </c>
      <c r="C30" t="s">
        <v>607</v>
      </c>
      <c r="D30" s="12">
        <v>-4988713.63</v>
      </c>
      <c r="E30" s="12">
        <v>-3047722.92</v>
      </c>
      <c r="F30" s="12">
        <v>-1527536.2</v>
      </c>
      <c r="G30">
        <v>28182000</v>
      </c>
      <c r="H30" t="s">
        <v>1135</v>
      </c>
      <c r="I30" t="s">
        <v>1162</v>
      </c>
      <c r="J30" s="12">
        <v>-1527536.2</v>
      </c>
      <c r="K30" s="104">
        <f t="shared" si="0"/>
        <v>0</v>
      </c>
    </row>
    <row r="31" spans="1:11" x14ac:dyDescent="0.25">
      <c r="A31">
        <v>28183000</v>
      </c>
      <c r="B31">
        <v>28183000</v>
      </c>
      <c r="C31" t="s">
        <v>610</v>
      </c>
      <c r="D31" s="12">
        <v>-396274983.75999999</v>
      </c>
      <c r="E31" s="12">
        <v>-302011611.42000002</v>
      </c>
      <c r="F31" s="12">
        <v>-208820136.00999999</v>
      </c>
      <c r="G31">
        <v>28183000</v>
      </c>
      <c r="H31" t="s">
        <v>1135</v>
      </c>
      <c r="I31" t="s">
        <v>1162</v>
      </c>
      <c r="J31" s="12">
        <v>-208820136.00999999</v>
      </c>
      <c r="K31" s="104">
        <f t="shared" si="0"/>
        <v>0</v>
      </c>
    </row>
    <row r="32" spans="1:11" x14ac:dyDescent="0.25">
      <c r="A32">
        <v>281831</v>
      </c>
      <c r="B32">
        <v>28183100</v>
      </c>
      <c r="C32" t="s">
        <v>2082</v>
      </c>
      <c r="D32" s="12">
        <v>-2832747330.3299999</v>
      </c>
      <c r="E32" s="12">
        <v>-1521890414.6005299</v>
      </c>
      <c r="F32" s="12">
        <v>-427675070.680861</v>
      </c>
      <c r="G32">
        <v>28183100</v>
      </c>
      <c r="H32" t="s">
        <v>1135</v>
      </c>
      <c r="I32" t="s">
        <v>1162</v>
      </c>
      <c r="J32" s="12">
        <v>-282376456.88999999</v>
      </c>
      <c r="K32" s="104">
        <f t="shared" si="0"/>
        <v>-145298613.79086101</v>
      </c>
    </row>
    <row r="33" spans="1:11" x14ac:dyDescent="0.25">
      <c r="A33">
        <v>28184000</v>
      </c>
      <c r="B33">
        <v>28184000</v>
      </c>
      <c r="C33" t="s">
        <v>608</v>
      </c>
      <c r="D33" s="12">
        <v>-66599210.539999999</v>
      </c>
      <c r="E33" s="12">
        <v>-43776516.479999997</v>
      </c>
      <c r="F33" s="12">
        <v>-25326997.289999999</v>
      </c>
      <c r="G33">
        <v>28184000</v>
      </c>
      <c r="H33" t="s">
        <v>1135</v>
      </c>
      <c r="I33" t="s">
        <v>1162</v>
      </c>
      <c r="J33" s="12">
        <v>-25326997.289999999</v>
      </c>
      <c r="K33" s="104">
        <f t="shared" si="0"/>
        <v>0</v>
      </c>
    </row>
    <row r="34" spans="1:11" x14ac:dyDescent="0.25">
      <c r="A34">
        <v>28185000</v>
      </c>
      <c r="B34">
        <v>28185000</v>
      </c>
      <c r="C34" t="s">
        <v>279</v>
      </c>
      <c r="D34" s="12">
        <v>-467239.05</v>
      </c>
      <c r="E34" s="12">
        <v>-204812.5</v>
      </c>
      <c r="F34" s="12">
        <v>0</v>
      </c>
      <c r="G34">
        <v>28185000</v>
      </c>
      <c r="H34" t="s">
        <v>1135</v>
      </c>
      <c r="I34" t="s">
        <v>1162</v>
      </c>
      <c r="J34" s="12">
        <v>0</v>
      </c>
      <c r="K34" s="104">
        <f t="shared" si="0"/>
        <v>0</v>
      </c>
    </row>
    <row r="35" spans="1:11" x14ac:dyDescent="0.25">
      <c r="A35">
        <v>35000000</v>
      </c>
      <c r="B35">
        <v>35000000</v>
      </c>
      <c r="C35" t="s">
        <v>2083</v>
      </c>
      <c r="D35" s="12">
        <v>0</v>
      </c>
      <c r="E35" s="12">
        <v>2292412988.7533698</v>
      </c>
      <c r="F35" s="12">
        <v>878547330.861148</v>
      </c>
      <c r="G35">
        <v>35000000</v>
      </c>
      <c r="H35" t="s">
        <v>1171</v>
      </c>
      <c r="I35" t="s">
        <v>2084</v>
      </c>
      <c r="J35" s="12">
        <v>1044938088.8</v>
      </c>
      <c r="K35" s="104">
        <f t="shared" si="0"/>
        <v>-166390757.93885195</v>
      </c>
    </row>
    <row r="36" spans="1:11" x14ac:dyDescent="0.25">
      <c r="A36">
        <v>37100000</v>
      </c>
      <c r="B36">
        <v>37100000</v>
      </c>
      <c r="C36" t="s">
        <v>614</v>
      </c>
      <c r="D36" s="12">
        <v>9800002252.7600002</v>
      </c>
      <c r="E36" s="12">
        <v>3825662538.6483898</v>
      </c>
      <c r="F36" s="12">
        <v>4005557059.8283901</v>
      </c>
      <c r="G36">
        <v>37100000</v>
      </c>
      <c r="H36" t="s">
        <v>1171</v>
      </c>
      <c r="I36" t="s">
        <v>1179</v>
      </c>
      <c r="J36" s="12">
        <v>10403387382.610001</v>
      </c>
      <c r="K36" s="104">
        <f t="shared" si="0"/>
        <v>-6397830322.7816105</v>
      </c>
    </row>
    <row r="37" spans="1:11" x14ac:dyDescent="0.25">
      <c r="A37">
        <v>38000000</v>
      </c>
      <c r="B37">
        <v>38000000</v>
      </c>
      <c r="C37" t="s">
        <v>616</v>
      </c>
      <c r="D37" s="12">
        <v>8963822615</v>
      </c>
      <c r="E37" s="12">
        <v>1131603500.04</v>
      </c>
      <c r="F37" s="12">
        <v>5871827206.8299999</v>
      </c>
      <c r="G37">
        <v>38000000</v>
      </c>
      <c r="H37" t="s">
        <v>1171</v>
      </c>
      <c r="I37" t="s">
        <v>1182</v>
      </c>
      <c r="J37" s="12">
        <v>5848375295.6999998</v>
      </c>
      <c r="K37" s="104">
        <f t="shared" si="0"/>
        <v>23451911.130000114</v>
      </c>
    </row>
    <row r="38" spans="1:11" x14ac:dyDescent="0.25">
      <c r="A38">
        <v>40100000</v>
      </c>
      <c r="B38">
        <v>40100000</v>
      </c>
      <c r="C38" t="s">
        <v>619</v>
      </c>
      <c r="D38" s="12">
        <v>-1554149816.24</v>
      </c>
      <c r="E38" s="12">
        <v>-2668816720.5</v>
      </c>
      <c r="F38" s="12">
        <v>-3135770387.5999999</v>
      </c>
      <c r="G38">
        <v>40100000</v>
      </c>
      <c r="H38" t="s">
        <v>1184</v>
      </c>
      <c r="I38" t="s">
        <v>1186</v>
      </c>
      <c r="J38" s="12">
        <v>-4254136855.8200002</v>
      </c>
      <c r="K38" s="104">
        <f t="shared" si="0"/>
        <v>1118366468.2200003</v>
      </c>
    </row>
    <row r="39" spans="1:11" x14ac:dyDescent="0.25">
      <c r="A39">
        <v>40110000</v>
      </c>
      <c r="B39">
        <v>40110000</v>
      </c>
      <c r="C39" t="s">
        <v>2085</v>
      </c>
      <c r="D39" s="12">
        <v>0</v>
      </c>
      <c r="E39" s="12">
        <v>0</v>
      </c>
      <c r="F39" s="12">
        <v>0</v>
      </c>
      <c r="G39">
        <v>40110000</v>
      </c>
      <c r="H39" t="s">
        <v>1184</v>
      </c>
      <c r="I39" t="s">
        <v>1186</v>
      </c>
      <c r="J39" s="12">
        <v>0</v>
      </c>
      <c r="K39" s="104">
        <f t="shared" si="0"/>
        <v>0</v>
      </c>
    </row>
    <row r="40" spans="1:11" x14ac:dyDescent="0.25">
      <c r="A40">
        <v>40120000</v>
      </c>
      <c r="B40">
        <v>40120000</v>
      </c>
      <c r="C40" t="s">
        <v>65</v>
      </c>
      <c r="D40" s="12">
        <v>-14176962649.93</v>
      </c>
      <c r="E40" s="12">
        <v>-3766804976.3099999</v>
      </c>
      <c r="F40" s="12">
        <v>-5080351740.6800003</v>
      </c>
      <c r="G40">
        <v>40120000</v>
      </c>
      <c r="H40" t="s">
        <v>1184</v>
      </c>
      <c r="I40" t="s">
        <v>1186</v>
      </c>
      <c r="J40" s="12">
        <v>-6163551274.3500004</v>
      </c>
      <c r="K40" s="104">
        <f t="shared" si="0"/>
        <v>1083199533.6700001</v>
      </c>
    </row>
    <row r="41" spans="1:11" x14ac:dyDescent="0.25">
      <c r="A41">
        <v>40300000</v>
      </c>
      <c r="B41">
        <v>40300000</v>
      </c>
      <c r="C41" t="s">
        <v>2086</v>
      </c>
      <c r="D41" s="12">
        <v>74806914.329999998</v>
      </c>
      <c r="E41" s="12">
        <v>2197074.4900000002</v>
      </c>
      <c r="F41" s="12">
        <v>0</v>
      </c>
      <c r="G41">
        <v>40300000</v>
      </c>
      <c r="H41" t="s">
        <v>1184</v>
      </c>
      <c r="I41" t="s">
        <v>1189</v>
      </c>
      <c r="J41" s="12">
        <v>0</v>
      </c>
      <c r="K41" s="104">
        <f t="shared" si="0"/>
        <v>0</v>
      </c>
    </row>
    <row r="42" spans="1:11" x14ac:dyDescent="0.25">
      <c r="A42">
        <v>40310000</v>
      </c>
      <c r="B42">
        <v>40310000</v>
      </c>
      <c r="C42" t="s">
        <v>2087</v>
      </c>
      <c r="D42" s="12">
        <v>-209560527.72999999</v>
      </c>
      <c r="E42" s="12">
        <v>0</v>
      </c>
      <c r="F42" s="12">
        <v>0</v>
      </c>
      <c r="G42">
        <v>40310000</v>
      </c>
      <c r="H42" t="s">
        <v>1184</v>
      </c>
      <c r="I42" t="s">
        <v>1189</v>
      </c>
      <c r="J42" s="12">
        <v>0</v>
      </c>
      <c r="K42" s="104">
        <f t="shared" si="0"/>
        <v>0</v>
      </c>
    </row>
    <row r="43" spans="1:11" x14ac:dyDescent="0.25">
      <c r="A43">
        <v>40320000</v>
      </c>
      <c r="B43">
        <v>40320000</v>
      </c>
      <c r="C43" t="s">
        <v>2088</v>
      </c>
      <c r="D43" s="12">
        <v>-288955618.41000003</v>
      </c>
      <c r="E43" s="12">
        <v>0</v>
      </c>
      <c r="F43" s="12">
        <v>0</v>
      </c>
      <c r="G43">
        <v>40320000</v>
      </c>
      <c r="H43" t="s">
        <v>1184</v>
      </c>
      <c r="I43" t="s">
        <v>1189</v>
      </c>
      <c r="J43" s="12">
        <v>0</v>
      </c>
      <c r="K43" s="104">
        <f t="shared" si="0"/>
        <v>0</v>
      </c>
    </row>
    <row r="44" spans="1:11" x14ac:dyDescent="0.25">
      <c r="A44">
        <v>40330000</v>
      </c>
      <c r="B44">
        <v>40330000</v>
      </c>
      <c r="C44" t="s">
        <v>289</v>
      </c>
      <c r="D44" s="12">
        <v>-256724036.77000001</v>
      </c>
      <c r="E44" s="12">
        <v>-217439154</v>
      </c>
      <c r="F44" s="12">
        <v>-259890187.72999999</v>
      </c>
      <c r="G44">
        <v>40330000</v>
      </c>
      <c r="H44" t="s">
        <v>1184</v>
      </c>
      <c r="I44" t="s">
        <v>1189</v>
      </c>
      <c r="J44" s="12">
        <v>-259890187.72999999</v>
      </c>
      <c r="K44" s="104">
        <f t="shared" si="0"/>
        <v>0</v>
      </c>
    </row>
    <row r="45" spans="1:11" x14ac:dyDescent="0.25">
      <c r="A45">
        <v>40340000</v>
      </c>
      <c r="B45">
        <v>40340000</v>
      </c>
      <c r="C45" t="s">
        <v>67</v>
      </c>
      <c r="D45" s="12">
        <v>-16163811.34</v>
      </c>
      <c r="E45" s="12">
        <v>-500097372.25999999</v>
      </c>
      <c r="F45" s="12">
        <v>-46310060.149999999</v>
      </c>
      <c r="G45">
        <v>40340000</v>
      </c>
      <c r="H45" t="s">
        <v>1184</v>
      </c>
      <c r="I45" t="s">
        <v>1189</v>
      </c>
      <c r="J45" s="12">
        <v>-46310060.149999999</v>
      </c>
      <c r="K45" s="104">
        <f t="shared" si="0"/>
        <v>0</v>
      </c>
    </row>
    <row r="46" spans="1:11" x14ac:dyDescent="0.25">
      <c r="A46">
        <v>40400000</v>
      </c>
      <c r="B46">
        <v>40400000</v>
      </c>
      <c r="C46" t="s">
        <v>1472</v>
      </c>
      <c r="D46" s="12">
        <v>-181535198.16999999</v>
      </c>
      <c r="E46" s="12">
        <v>-219000660.27000001</v>
      </c>
      <c r="F46" s="12">
        <v>-13950000</v>
      </c>
      <c r="G46">
        <v>40400000</v>
      </c>
      <c r="H46" t="s">
        <v>1184</v>
      </c>
      <c r="I46" t="s">
        <v>2089</v>
      </c>
      <c r="J46" s="12">
        <v>-13950000</v>
      </c>
      <c r="K46" s="104">
        <f t="shared" si="0"/>
        <v>0</v>
      </c>
    </row>
    <row r="47" spans="1:11" x14ac:dyDescent="0.25">
      <c r="A47">
        <v>40800000</v>
      </c>
      <c r="B47">
        <v>40800000</v>
      </c>
      <c r="C47" t="s">
        <v>1946</v>
      </c>
      <c r="D47" s="12">
        <v>-74504544.829999998</v>
      </c>
      <c r="E47" s="12">
        <v>-65352016.539999999</v>
      </c>
      <c r="F47" s="12">
        <v>-62643248.539999999</v>
      </c>
      <c r="G47">
        <v>40800000</v>
      </c>
      <c r="H47" t="s">
        <v>1184</v>
      </c>
      <c r="I47" t="s">
        <v>1191</v>
      </c>
      <c r="J47" s="12">
        <v>-62643248.539999999</v>
      </c>
      <c r="K47" s="104">
        <f t="shared" si="0"/>
        <v>0</v>
      </c>
    </row>
    <row r="48" spans="1:11" x14ac:dyDescent="0.25">
      <c r="A48">
        <v>40811000</v>
      </c>
      <c r="B48">
        <v>40811000</v>
      </c>
      <c r="C48" t="s">
        <v>2090</v>
      </c>
      <c r="D48" s="12">
        <v>3271465.7</v>
      </c>
      <c r="E48" s="12">
        <v>0</v>
      </c>
      <c r="F48" s="12">
        <v>0</v>
      </c>
      <c r="G48">
        <v>40811000</v>
      </c>
      <c r="H48" t="s">
        <v>1184</v>
      </c>
      <c r="I48" t="s">
        <v>1191</v>
      </c>
      <c r="J48" s="12">
        <v>0</v>
      </c>
      <c r="K48" s="104">
        <f t="shared" si="0"/>
        <v>0</v>
      </c>
    </row>
    <row r="49" spans="1:11" x14ac:dyDescent="0.25">
      <c r="A49">
        <v>40910000</v>
      </c>
      <c r="B49">
        <v>40910000</v>
      </c>
      <c r="C49" t="s">
        <v>2091</v>
      </c>
      <c r="D49" s="12">
        <v>268520545.80000001</v>
      </c>
      <c r="E49" s="12">
        <v>115985359.33</v>
      </c>
      <c r="F49" s="12">
        <v>116275959.33</v>
      </c>
      <c r="G49">
        <v>40910000</v>
      </c>
      <c r="H49" t="s">
        <v>1184</v>
      </c>
      <c r="I49" t="s">
        <v>1193</v>
      </c>
      <c r="J49" s="12">
        <v>116275959.33</v>
      </c>
      <c r="K49" s="104">
        <f t="shared" si="0"/>
        <v>0</v>
      </c>
    </row>
    <row r="50" spans="1:11" x14ac:dyDescent="0.25">
      <c r="A50">
        <v>41100000</v>
      </c>
      <c r="B50">
        <v>41100000</v>
      </c>
      <c r="C50" t="s">
        <v>2092</v>
      </c>
      <c r="D50" s="12">
        <v>-2242417875.1700001</v>
      </c>
      <c r="E50" s="12">
        <v>6052117948.5200005</v>
      </c>
      <c r="F50" s="12">
        <v>3773939457.6300001</v>
      </c>
      <c r="G50">
        <v>41100000</v>
      </c>
      <c r="H50" t="s">
        <v>1184</v>
      </c>
      <c r="I50" t="s">
        <v>1196</v>
      </c>
      <c r="J50" s="12">
        <v>3773939457.6300001</v>
      </c>
      <c r="K50" s="104">
        <f t="shared" si="0"/>
        <v>0</v>
      </c>
    </row>
    <row r="51" spans="1:11" x14ac:dyDescent="0.25">
      <c r="A51">
        <v>41110000</v>
      </c>
      <c r="B51">
        <v>41110000</v>
      </c>
      <c r="C51" t="s">
        <v>2072</v>
      </c>
      <c r="D51" s="12">
        <v>-9273810.4800000004</v>
      </c>
      <c r="E51" s="12">
        <v>-3847624.52999997</v>
      </c>
      <c r="F51" s="12">
        <v>0</v>
      </c>
      <c r="G51">
        <v>41110000</v>
      </c>
      <c r="H51" t="s">
        <v>1184</v>
      </c>
      <c r="I51" t="s">
        <v>1196</v>
      </c>
      <c r="J51" s="12">
        <v>0</v>
      </c>
      <c r="K51" s="104">
        <f t="shared" si="0"/>
        <v>0</v>
      </c>
    </row>
    <row r="52" spans="1:11" x14ac:dyDescent="0.25">
      <c r="A52">
        <v>41300000</v>
      </c>
      <c r="B52">
        <v>41300000</v>
      </c>
      <c r="C52" t="s">
        <v>290</v>
      </c>
      <c r="D52" s="12">
        <v>1061515595.8</v>
      </c>
      <c r="E52" s="12">
        <v>2426741351.98</v>
      </c>
      <c r="F52" s="12">
        <v>7250767.3399999999</v>
      </c>
      <c r="G52">
        <v>41300000</v>
      </c>
      <c r="H52" t="s">
        <v>1184</v>
      </c>
      <c r="I52" t="s">
        <v>1197</v>
      </c>
      <c r="J52" s="12">
        <v>7250767.3399999999</v>
      </c>
      <c r="K52" s="104">
        <f t="shared" si="0"/>
        <v>0</v>
      </c>
    </row>
    <row r="53" spans="1:11" x14ac:dyDescent="0.25">
      <c r="A53">
        <v>41311000</v>
      </c>
      <c r="B53">
        <v>41311000</v>
      </c>
      <c r="C53" t="s">
        <v>2093</v>
      </c>
      <c r="D53" s="12">
        <v>-518830567.87</v>
      </c>
      <c r="E53" s="12">
        <v>72102357.430000007</v>
      </c>
      <c r="F53" s="12">
        <v>72102357.430000007</v>
      </c>
      <c r="G53">
        <v>41311000</v>
      </c>
      <c r="H53" t="s">
        <v>1184</v>
      </c>
      <c r="I53" t="s">
        <v>1197</v>
      </c>
      <c r="J53" s="12">
        <v>72102357.430000007</v>
      </c>
      <c r="K53" s="104">
        <f t="shared" si="0"/>
        <v>0</v>
      </c>
    </row>
    <row r="54" spans="1:11" x14ac:dyDescent="0.25">
      <c r="A54">
        <v>41321000</v>
      </c>
      <c r="B54">
        <v>41321000</v>
      </c>
      <c r="C54" t="s">
        <v>2094</v>
      </c>
      <c r="D54" s="12">
        <v>4935831.0599999996</v>
      </c>
      <c r="E54" s="12">
        <v>39935831.060000002</v>
      </c>
      <c r="F54" s="12">
        <v>39935831.060000002</v>
      </c>
      <c r="G54">
        <v>41321000</v>
      </c>
      <c r="H54" t="s">
        <v>1184</v>
      </c>
      <c r="I54" t="s">
        <v>1197</v>
      </c>
      <c r="J54" s="12">
        <v>39935831.060000002</v>
      </c>
      <c r="K54" s="104">
        <f t="shared" si="0"/>
        <v>0</v>
      </c>
    </row>
    <row r="55" spans="1:11" x14ac:dyDescent="0.25">
      <c r="A55">
        <v>41331000</v>
      </c>
      <c r="B55">
        <v>41331000</v>
      </c>
      <c r="C55" t="s">
        <v>2095</v>
      </c>
      <c r="D55" s="12">
        <v>312631126.81999999</v>
      </c>
      <c r="E55" s="12">
        <v>315818277.5</v>
      </c>
      <c r="F55" s="12">
        <v>315818277.5</v>
      </c>
      <c r="G55">
        <v>41331000</v>
      </c>
      <c r="H55" t="s">
        <v>1184</v>
      </c>
      <c r="I55" t="s">
        <v>1197</v>
      </c>
      <c r="J55" s="12">
        <v>315818277.5</v>
      </c>
      <c r="K55" s="104">
        <f t="shared" si="0"/>
        <v>0</v>
      </c>
    </row>
    <row r="56" spans="1:11" x14ac:dyDescent="0.25">
      <c r="A56">
        <v>41341000</v>
      </c>
      <c r="B56">
        <v>41341000</v>
      </c>
      <c r="C56" t="s">
        <v>2003</v>
      </c>
      <c r="D56" s="12">
        <v>850141158.76999998</v>
      </c>
      <c r="E56" s="12">
        <v>850141158.76999998</v>
      </c>
      <c r="F56" s="12">
        <v>853095000.63</v>
      </c>
      <c r="G56">
        <v>41341000</v>
      </c>
      <c r="H56" t="s">
        <v>1184</v>
      </c>
      <c r="I56" t="s">
        <v>1197</v>
      </c>
      <c r="J56" s="12">
        <v>853095000.63</v>
      </c>
      <c r="K56" s="104">
        <f t="shared" si="0"/>
        <v>0</v>
      </c>
    </row>
    <row r="57" spans="1:11" x14ac:dyDescent="0.25">
      <c r="A57">
        <v>41600000</v>
      </c>
      <c r="B57">
        <v>41600000</v>
      </c>
      <c r="C57" t="s">
        <v>291</v>
      </c>
      <c r="D57" s="12">
        <v>767239864.32000005</v>
      </c>
      <c r="E57" s="12">
        <v>767239864.32000005</v>
      </c>
      <c r="F57" s="12">
        <v>884915763.77999997</v>
      </c>
      <c r="G57">
        <v>41600000</v>
      </c>
      <c r="H57" t="s">
        <v>1184</v>
      </c>
      <c r="I57" t="s">
        <v>1199</v>
      </c>
      <c r="J57" s="12">
        <v>884915763.77999997</v>
      </c>
      <c r="K57" s="104">
        <f t="shared" si="0"/>
        <v>0</v>
      </c>
    </row>
    <row r="58" spans="1:11" x14ac:dyDescent="0.25">
      <c r="A58">
        <v>41800000</v>
      </c>
      <c r="B58">
        <v>41800000</v>
      </c>
      <c r="C58" t="s">
        <v>2096</v>
      </c>
      <c r="D58" s="12">
        <v>1339420456</v>
      </c>
      <c r="E58" s="12">
        <v>-406260276.39999998</v>
      </c>
      <c r="F58" s="12">
        <v>-406260276.39999998</v>
      </c>
      <c r="G58">
        <v>41800000</v>
      </c>
      <c r="H58" t="s">
        <v>1184</v>
      </c>
      <c r="I58" t="s">
        <v>2097</v>
      </c>
      <c r="J58" s="12">
        <v>-406260276.39999998</v>
      </c>
      <c r="K58" s="104">
        <f t="shared" si="0"/>
        <v>0</v>
      </c>
    </row>
    <row r="59" spans="1:11" x14ac:dyDescent="0.25">
      <c r="A59">
        <v>41900000</v>
      </c>
      <c r="B59">
        <v>41900000</v>
      </c>
      <c r="C59" t="s">
        <v>293</v>
      </c>
      <c r="D59" s="12">
        <v>-470006263.35000002</v>
      </c>
      <c r="E59" s="12">
        <v>-82069663.349999994</v>
      </c>
      <c r="F59" s="12">
        <v>-91069663.349999994</v>
      </c>
      <c r="G59">
        <v>41900000</v>
      </c>
      <c r="H59" t="s">
        <v>1184</v>
      </c>
      <c r="I59" t="s">
        <v>1200</v>
      </c>
      <c r="J59" s="12">
        <v>-91069663.349999994</v>
      </c>
      <c r="K59" s="104">
        <f t="shared" si="0"/>
        <v>0</v>
      </c>
    </row>
    <row r="60" spans="1:11" x14ac:dyDescent="0.25">
      <c r="A60">
        <v>42100000</v>
      </c>
      <c r="B60">
        <v>42100000</v>
      </c>
      <c r="C60" t="s">
        <v>1948</v>
      </c>
      <c r="D60" s="12">
        <v>24906694.309999999</v>
      </c>
      <c r="E60" s="12">
        <v>-2079020.3299999901</v>
      </c>
      <c r="F60" s="12">
        <v>720000</v>
      </c>
      <c r="G60">
        <v>42100000</v>
      </c>
      <c r="H60" t="s">
        <v>1184</v>
      </c>
      <c r="I60" t="s">
        <v>1203</v>
      </c>
      <c r="J60" s="12">
        <v>720000</v>
      </c>
      <c r="K60" s="104">
        <f t="shared" si="0"/>
        <v>0</v>
      </c>
    </row>
    <row r="61" spans="1:11" x14ac:dyDescent="0.25">
      <c r="A61">
        <v>42500000</v>
      </c>
      <c r="B61">
        <v>42500000</v>
      </c>
      <c r="C61" t="s">
        <v>2098</v>
      </c>
      <c r="D61" s="12">
        <v>-1431400</v>
      </c>
      <c r="E61" s="12">
        <v>-1502400</v>
      </c>
      <c r="F61" s="12">
        <v>0</v>
      </c>
      <c r="G61">
        <v>42500000</v>
      </c>
      <c r="H61" t="s">
        <v>1184</v>
      </c>
      <c r="I61" t="s">
        <v>1205</v>
      </c>
      <c r="J61" s="12">
        <v>0</v>
      </c>
      <c r="K61" s="104">
        <f t="shared" si="0"/>
        <v>0</v>
      </c>
    </row>
    <row r="62" spans="1:11" x14ac:dyDescent="0.25">
      <c r="A62">
        <v>42510000</v>
      </c>
      <c r="B62">
        <v>42510000</v>
      </c>
      <c r="C62" t="s">
        <v>2099</v>
      </c>
      <c r="D62" s="12">
        <v>6980000</v>
      </c>
      <c r="E62" s="12">
        <v>-1320000</v>
      </c>
      <c r="F62" s="12">
        <v>480000</v>
      </c>
      <c r="G62">
        <v>42510000</v>
      </c>
      <c r="H62" t="s">
        <v>1184</v>
      </c>
      <c r="I62" t="s">
        <v>1205</v>
      </c>
      <c r="J62" s="12">
        <v>480000</v>
      </c>
      <c r="K62" s="104">
        <f t="shared" si="0"/>
        <v>0</v>
      </c>
    </row>
    <row r="63" spans="1:11" x14ac:dyDescent="0.25">
      <c r="A63">
        <v>42700000</v>
      </c>
      <c r="B63">
        <v>42700000</v>
      </c>
      <c r="C63" t="s">
        <v>2100</v>
      </c>
      <c r="D63" s="12">
        <v>155833.34</v>
      </c>
      <c r="E63" s="12">
        <v>0</v>
      </c>
      <c r="F63" s="12">
        <v>0</v>
      </c>
      <c r="G63">
        <v>42700000</v>
      </c>
      <c r="H63" t="e">
        <f>#N/A</f>
        <v>#N/A</v>
      </c>
      <c r="I63" t="e">
        <f>#N/A</f>
        <v>#N/A</v>
      </c>
      <c r="J63" s="12">
        <v>0</v>
      </c>
      <c r="K63" s="104">
        <f t="shared" si="0"/>
        <v>0</v>
      </c>
    </row>
    <row r="64" spans="1:11" x14ac:dyDescent="0.25">
      <c r="A64">
        <v>42820000</v>
      </c>
      <c r="B64">
        <v>42820000</v>
      </c>
      <c r="C64" t="s">
        <v>626</v>
      </c>
      <c r="D64" s="12">
        <v>-153714243.69</v>
      </c>
      <c r="E64" s="12">
        <v>-88451161.689999998</v>
      </c>
      <c r="F64" s="12">
        <v>-34121784.200000003</v>
      </c>
      <c r="G64">
        <v>42820000</v>
      </c>
      <c r="H64" t="s">
        <v>1184</v>
      </c>
      <c r="I64" t="s">
        <v>1207</v>
      </c>
      <c r="J64" s="12">
        <v>-34121784.200000003</v>
      </c>
      <c r="K64" s="104">
        <f t="shared" si="0"/>
        <v>0</v>
      </c>
    </row>
    <row r="65" spans="1:11" x14ac:dyDescent="0.25">
      <c r="A65">
        <v>43100000</v>
      </c>
      <c r="B65">
        <v>43100000</v>
      </c>
      <c r="C65" t="s">
        <v>627</v>
      </c>
      <c r="D65" s="12">
        <v>-33263895.039999999</v>
      </c>
      <c r="E65" s="12">
        <v>-100477225.38</v>
      </c>
      <c r="F65" s="12">
        <v>-33432249.760000002</v>
      </c>
      <c r="G65">
        <v>43100000</v>
      </c>
      <c r="H65" t="s">
        <v>1184</v>
      </c>
      <c r="I65" t="s">
        <v>1210</v>
      </c>
      <c r="J65" s="12">
        <v>-33432249.760000002</v>
      </c>
      <c r="K65" s="104">
        <f t="shared" si="0"/>
        <v>0</v>
      </c>
    </row>
    <row r="66" spans="1:11" x14ac:dyDescent="0.25">
      <c r="A66">
        <v>43110000</v>
      </c>
      <c r="B66">
        <v>43110000</v>
      </c>
      <c r="C66" t="s">
        <v>628</v>
      </c>
      <c r="D66" s="12">
        <v>-1010500</v>
      </c>
      <c r="E66" s="12">
        <v>-604000</v>
      </c>
      <c r="F66" s="12">
        <v>46000</v>
      </c>
      <c r="G66">
        <v>43110000</v>
      </c>
      <c r="H66" t="s">
        <v>1184</v>
      </c>
      <c r="I66" t="s">
        <v>1210</v>
      </c>
      <c r="J66" s="12">
        <v>46000</v>
      </c>
      <c r="K66" s="104">
        <f t="shared" si="0"/>
        <v>0</v>
      </c>
    </row>
    <row r="67" spans="1:11" x14ac:dyDescent="0.25">
      <c r="A67">
        <v>43200000</v>
      </c>
      <c r="B67">
        <v>43200000</v>
      </c>
      <c r="C67" t="s">
        <v>79</v>
      </c>
      <c r="D67" s="12">
        <v>-15677275.32</v>
      </c>
      <c r="E67" s="12">
        <v>-42370438.259999998</v>
      </c>
      <c r="F67" s="12">
        <v>-14302800.880000001</v>
      </c>
      <c r="G67">
        <v>43200000</v>
      </c>
      <c r="H67" t="s">
        <v>1184</v>
      </c>
      <c r="I67" t="s">
        <v>1212</v>
      </c>
      <c r="J67" s="12">
        <v>-14302800.880000001</v>
      </c>
      <c r="K67" s="104">
        <f t="shared" ref="K67:K130" si="1">+F67-J67</f>
        <v>0</v>
      </c>
    </row>
    <row r="68" spans="1:11" x14ac:dyDescent="0.25">
      <c r="A68">
        <v>43220000</v>
      </c>
      <c r="B68">
        <v>43220000</v>
      </c>
      <c r="C68" t="s">
        <v>630</v>
      </c>
      <c r="D68" s="12">
        <v>655012.6</v>
      </c>
      <c r="E68" s="12">
        <v>658075.87</v>
      </c>
      <c r="F68" s="12">
        <v>-25306.16</v>
      </c>
      <c r="G68">
        <v>43220000</v>
      </c>
      <c r="H68" t="s">
        <v>1184</v>
      </c>
      <c r="I68" t="s">
        <v>1212</v>
      </c>
      <c r="J68" s="12">
        <v>-25306.16</v>
      </c>
      <c r="K68" s="104">
        <f t="shared" si="1"/>
        <v>0</v>
      </c>
    </row>
    <row r="69" spans="1:11" x14ac:dyDescent="0.25">
      <c r="A69">
        <v>43300000</v>
      </c>
      <c r="B69">
        <v>43300000</v>
      </c>
      <c r="C69" t="s">
        <v>80</v>
      </c>
      <c r="D69" s="12">
        <v>-1347231.67</v>
      </c>
      <c r="E69" s="12">
        <v>-7176944.6699999999</v>
      </c>
      <c r="F69" s="12">
        <v>-2388017.84</v>
      </c>
      <c r="G69">
        <v>43300000</v>
      </c>
      <c r="H69" t="s">
        <v>1184</v>
      </c>
      <c r="I69" t="s">
        <v>1214</v>
      </c>
      <c r="J69" s="12">
        <v>-2388017.84</v>
      </c>
      <c r="K69" s="104">
        <f t="shared" si="1"/>
        <v>0</v>
      </c>
    </row>
    <row r="70" spans="1:11" x14ac:dyDescent="0.25">
      <c r="A70">
        <v>43400000</v>
      </c>
      <c r="B70">
        <v>43400000</v>
      </c>
      <c r="C70" t="s">
        <v>1773</v>
      </c>
      <c r="D70" s="12">
        <v>-638778.6</v>
      </c>
      <c r="E70" s="12">
        <v>-4568854.2</v>
      </c>
      <c r="F70" s="12">
        <v>0</v>
      </c>
      <c r="G70">
        <v>43400000</v>
      </c>
      <c r="H70" t="s">
        <v>1184</v>
      </c>
      <c r="I70" t="s">
        <v>1210</v>
      </c>
      <c r="J70" s="12">
        <v>0</v>
      </c>
      <c r="K70" s="104">
        <f t="shared" si="1"/>
        <v>0</v>
      </c>
    </row>
    <row r="71" spans="1:11" x14ac:dyDescent="0.25">
      <c r="A71">
        <v>43860000</v>
      </c>
      <c r="B71">
        <v>43860000</v>
      </c>
      <c r="C71" t="s">
        <v>1949</v>
      </c>
      <c r="D71" s="12">
        <v>0</v>
      </c>
      <c r="E71" s="12">
        <v>0</v>
      </c>
      <c r="F71" s="12">
        <v>-10287023.609999999</v>
      </c>
      <c r="G71">
        <v>43860000</v>
      </c>
      <c r="H71" t="s">
        <v>1184</v>
      </c>
      <c r="I71" t="s">
        <v>1216</v>
      </c>
      <c r="J71" s="12">
        <v>-10287023.609999999</v>
      </c>
      <c r="K71" s="104">
        <f t="shared" si="1"/>
        <v>0</v>
      </c>
    </row>
    <row r="72" spans="1:11" x14ac:dyDescent="0.25">
      <c r="A72">
        <v>44100000</v>
      </c>
      <c r="B72">
        <v>44100000</v>
      </c>
      <c r="C72" t="s">
        <v>632</v>
      </c>
      <c r="D72" s="12">
        <v>-29721237.5</v>
      </c>
      <c r="E72" s="12">
        <v>-32988973.350000001</v>
      </c>
      <c r="F72" s="12">
        <v>-19759113.870000001</v>
      </c>
      <c r="G72">
        <v>44100000</v>
      </c>
      <c r="H72" t="s">
        <v>1184</v>
      </c>
      <c r="I72" t="s">
        <v>1219</v>
      </c>
      <c r="J72" s="12">
        <v>-19759113.870000001</v>
      </c>
      <c r="K72" s="104">
        <f t="shared" si="1"/>
        <v>0</v>
      </c>
    </row>
    <row r="73" spans="1:11" x14ac:dyDescent="0.25">
      <c r="A73">
        <v>44300000</v>
      </c>
      <c r="B73">
        <v>44300000</v>
      </c>
      <c r="C73" t="s">
        <v>633</v>
      </c>
      <c r="D73" s="12">
        <v>616828867.11000001</v>
      </c>
      <c r="E73" s="12">
        <v>302706766.14999998</v>
      </c>
      <c r="F73" s="12">
        <v>482973959.88</v>
      </c>
      <c r="G73">
        <v>44300000</v>
      </c>
      <c r="H73" t="s">
        <v>1184</v>
      </c>
      <c r="I73" t="s">
        <v>1222</v>
      </c>
      <c r="J73" s="12">
        <v>483073959.88</v>
      </c>
      <c r="K73" s="104">
        <f t="shared" si="1"/>
        <v>-100000</v>
      </c>
    </row>
    <row r="74" spans="1:11" x14ac:dyDescent="0.25">
      <c r="A74">
        <v>44310000</v>
      </c>
      <c r="B74">
        <v>44310000</v>
      </c>
      <c r="C74" t="s">
        <v>84</v>
      </c>
      <c r="D74" s="12">
        <v>-857586.77</v>
      </c>
      <c r="E74" s="12">
        <v>-562221.14</v>
      </c>
      <c r="F74" s="12">
        <v>0</v>
      </c>
      <c r="G74">
        <v>44310000</v>
      </c>
      <c r="H74" t="s">
        <v>1184</v>
      </c>
      <c r="I74" t="s">
        <v>1224</v>
      </c>
      <c r="J74" s="12">
        <v>-108289</v>
      </c>
      <c r="K74" s="104">
        <f t="shared" si="1"/>
        <v>108289</v>
      </c>
    </row>
    <row r="75" spans="1:11" x14ac:dyDescent="0.25">
      <c r="A75">
        <v>44320000</v>
      </c>
      <c r="B75">
        <v>44320000</v>
      </c>
      <c r="C75" t="s">
        <v>85</v>
      </c>
      <c r="D75" s="12">
        <v>-19429517.66</v>
      </c>
      <c r="E75" s="12">
        <v>-19429517.66</v>
      </c>
      <c r="F75" s="12">
        <v>-17602295.800000001</v>
      </c>
      <c r="G75">
        <v>44320000</v>
      </c>
      <c r="H75" t="s">
        <v>1184</v>
      </c>
      <c r="I75" t="s">
        <v>1224</v>
      </c>
      <c r="J75" s="12">
        <v>-17602295.800000001</v>
      </c>
      <c r="K75" s="104">
        <f t="shared" si="1"/>
        <v>0</v>
      </c>
    </row>
    <row r="76" spans="1:11" x14ac:dyDescent="0.25">
      <c r="A76">
        <v>44330000</v>
      </c>
      <c r="B76">
        <v>44330000</v>
      </c>
      <c r="C76" t="s">
        <v>2101</v>
      </c>
      <c r="D76" s="12">
        <v>411572314.44999999</v>
      </c>
      <c r="E76" s="12">
        <v>121454690</v>
      </c>
      <c r="F76" s="12">
        <v>0</v>
      </c>
      <c r="G76">
        <v>44330000</v>
      </c>
      <c r="H76" t="s">
        <v>1184</v>
      </c>
      <c r="I76" t="s">
        <v>1222</v>
      </c>
      <c r="J76" s="12">
        <v>0</v>
      </c>
      <c r="K76" s="104">
        <f t="shared" si="1"/>
        <v>0</v>
      </c>
    </row>
    <row r="77" spans="1:11" x14ac:dyDescent="0.25">
      <c r="A77">
        <v>44410000</v>
      </c>
      <c r="B77">
        <v>44410000</v>
      </c>
      <c r="C77" t="s">
        <v>1950</v>
      </c>
      <c r="D77" s="12">
        <v>383345540.50999999</v>
      </c>
      <c r="E77" s="12">
        <v>383345540.51024997</v>
      </c>
      <c r="F77" s="12">
        <v>-117596206.87289999</v>
      </c>
      <c r="G77">
        <v>44410000</v>
      </c>
      <c r="H77" t="s">
        <v>1184</v>
      </c>
      <c r="I77" t="s">
        <v>1224</v>
      </c>
      <c r="J77" s="12">
        <v>217594163.88</v>
      </c>
      <c r="K77" s="104">
        <f t="shared" si="1"/>
        <v>-335190370.7529</v>
      </c>
    </row>
    <row r="78" spans="1:11" x14ac:dyDescent="0.25">
      <c r="A78">
        <v>44420000</v>
      </c>
      <c r="B78">
        <v>44420000</v>
      </c>
      <c r="C78" t="s">
        <v>1617</v>
      </c>
      <c r="D78" s="12">
        <v>380179.8</v>
      </c>
      <c r="E78" s="12">
        <v>380179.8</v>
      </c>
      <c r="F78" s="12">
        <v>0</v>
      </c>
      <c r="G78">
        <v>44420000</v>
      </c>
      <c r="H78" t="s">
        <v>1184</v>
      </c>
      <c r="I78" t="s">
        <v>1224</v>
      </c>
      <c r="J78" s="12">
        <v>0</v>
      </c>
      <c r="K78" s="104">
        <f t="shared" si="1"/>
        <v>0</v>
      </c>
    </row>
    <row r="79" spans="1:11" x14ac:dyDescent="0.25">
      <c r="A79">
        <v>44540000</v>
      </c>
      <c r="B79">
        <v>44540000</v>
      </c>
      <c r="C79" t="s">
        <v>637</v>
      </c>
      <c r="D79" s="12">
        <v>-82606758.780000001</v>
      </c>
      <c r="E79" s="12">
        <v>-24177279.620000001</v>
      </c>
      <c r="F79" s="12">
        <v>0</v>
      </c>
      <c r="G79">
        <v>44540000</v>
      </c>
      <c r="H79" t="s">
        <v>1184</v>
      </c>
      <c r="I79" t="s">
        <v>1224</v>
      </c>
      <c r="J79" s="12">
        <v>0</v>
      </c>
      <c r="K79" s="104">
        <f t="shared" si="1"/>
        <v>0</v>
      </c>
    </row>
    <row r="80" spans="1:11" x14ac:dyDescent="0.25">
      <c r="A80">
        <v>44550000</v>
      </c>
      <c r="B80">
        <v>44550000</v>
      </c>
      <c r="C80" t="s">
        <v>639</v>
      </c>
      <c r="D80" s="12">
        <v>113690759.08</v>
      </c>
      <c r="E80" s="12">
        <v>11387.01</v>
      </c>
      <c r="F80" s="12">
        <v>0</v>
      </c>
      <c r="G80">
        <v>44550000</v>
      </c>
      <c r="H80" t="s">
        <v>1184</v>
      </c>
      <c r="I80" t="s">
        <v>1226</v>
      </c>
      <c r="J80" s="12">
        <v>0</v>
      </c>
      <c r="K80" s="104">
        <f t="shared" si="1"/>
        <v>0</v>
      </c>
    </row>
    <row r="81" spans="1:11" x14ac:dyDescent="0.25">
      <c r="A81">
        <v>44560000</v>
      </c>
      <c r="B81">
        <v>44560000</v>
      </c>
      <c r="C81" t="s">
        <v>2102</v>
      </c>
      <c r="D81" s="12">
        <v>359263.85</v>
      </c>
      <c r="E81" s="12">
        <v>288315</v>
      </c>
      <c r="F81" s="12">
        <v>0</v>
      </c>
      <c r="G81">
        <v>44560000</v>
      </c>
      <c r="H81" t="s">
        <v>1184</v>
      </c>
      <c r="I81" t="s">
        <v>1226</v>
      </c>
      <c r="J81" s="12">
        <v>0</v>
      </c>
      <c r="K81" s="104">
        <f t="shared" si="1"/>
        <v>0</v>
      </c>
    </row>
    <row r="82" spans="1:11" x14ac:dyDescent="0.25">
      <c r="A82">
        <v>44561000</v>
      </c>
      <c r="B82">
        <v>44561000</v>
      </c>
      <c r="C82" t="s">
        <v>2008</v>
      </c>
      <c r="D82" s="12">
        <v>4878443.8499999996</v>
      </c>
      <c r="E82" s="12">
        <v>-2186337</v>
      </c>
      <c r="F82" s="12">
        <v>0</v>
      </c>
      <c r="G82">
        <v>44561000</v>
      </c>
      <c r="H82" t="s">
        <v>1184</v>
      </c>
      <c r="I82" t="s">
        <v>1226</v>
      </c>
      <c r="J82" s="12">
        <v>0</v>
      </c>
      <c r="K82" s="104">
        <f t="shared" si="1"/>
        <v>0</v>
      </c>
    </row>
    <row r="83" spans="1:11" x14ac:dyDescent="0.25">
      <c r="A83">
        <v>44562000</v>
      </c>
      <c r="B83">
        <v>44562000</v>
      </c>
      <c r="C83" t="s">
        <v>89</v>
      </c>
      <c r="D83" s="12">
        <v>-66695748.380000003</v>
      </c>
      <c r="E83" s="12">
        <v>-2521245.66</v>
      </c>
      <c r="F83" s="12">
        <v>34038843.859999999</v>
      </c>
      <c r="G83">
        <v>44562000</v>
      </c>
      <c r="H83" t="s">
        <v>1184</v>
      </c>
      <c r="I83" t="s">
        <v>1226</v>
      </c>
      <c r="J83" s="12">
        <v>34038843.859999999</v>
      </c>
      <c r="K83" s="104">
        <f t="shared" si="1"/>
        <v>0</v>
      </c>
    </row>
    <row r="84" spans="1:11" x14ac:dyDescent="0.25">
      <c r="A84">
        <v>44563000</v>
      </c>
      <c r="B84">
        <v>44563000</v>
      </c>
      <c r="C84" t="s">
        <v>90</v>
      </c>
      <c r="D84" s="12">
        <v>43186257.18</v>
      </c>
      <c r="E84" s="12">
        <v>43186257.18</v>
      </c>
      <c r="F84" s="12">
        <v>61192379.600000001</v>
      </c>
      <c r="G84">
        <v>44563000</v>
      </c>
      <c r="H84" t="s">
        <v>1184</v>
      </c>
      <c r="I84" t="s">
        <v>1226</v>
      </c>
      <c r="J84" s="12">
        <v>61192379.600000001</v>
      </c>
      <c r="K84" s="104">
        <f t="shared" si="1"/>
        <v>0</v>
      </c>
    </row>
    <row r="85" spans="1:11" x14ac:dyDescent="0.25">
      <c r="A85">
        <v>44564000</v>
      </c>
      <c r="B85">
        <v>44564000</v>
      </c>
      <c r="C85" t="s">
        <v>91</v>
      </c>
      <c r="D85" s="12">
        <v>317889298.02999997</v>
      </c>
      <c r="E85" s="12">
        <v>135355519.27682501</v>
      </c>
      <c r="F85" s="12">
        <v>157539244.364039</v>
      </c>
      <c r="G85">
        <v>44564000</v>
      </c>
      <c r="H85" t="s">
        <v>1184</v>
      </c>
      <c r="I85" t="s">
        <v>1226</v>
      </c>
      <c r="J85" s="12">
        <v>85738397.75</v>
      </c>
      <c r="K85" s="104">
        <f t="shared" si="1"/>
        <v>71800846.614039004</v>
      </c>
    </row>
    <row r="86" spans="1:11" x14ac:dyDescent="0.25">
      <c r="A86">
        <v>44565000</v>
      </c>
      <c r="B86">
        <v>44565000</v>
      </c>
      <c r="C86" t="s">
        <v>1951</v>
      </c>
      <c r="D86" s="12">
        <v>-26079395.280000001</v>
      </c>
      <c r="E86" s="12">
        <v>-278700</v>
      </c>
      <c r="F86" s="12">
        <v>-206750</v>
      </c>
      <c r="G86">
        <v>44565000</v>
      </c>
      <c r="H86" t="s">
        <v>1184</v>
      </c>
      <c r="I86" t="s">
        <v>1226</v>
      </c>
      <c r="J86" s="12">
        <v>-206750</v>
      </c>
      <c r="K86" s="104">
        <f t="shared" si="1"/>
        <v>0</v>
      </c>
    </row>
    <row r="87" spans="1:11" x14ac:dyDescent="0.25">
      <c r="A87">
        <v>44570000</v>
      </c>
      <c r="B87">
        <v>44570000</v>
      </c>
      <c r="C87" t="s">
        <v>2103</v>
      </c>
      <c r="D87" s="12">
        <v>-1392656086.0899999</v>
      </c>
      <c r="E87" s="12">
        <v>-1677385805.26</v>
      </c>
      <c r="F87" s="12">
        <v>-1489227415.6500001</v>
      </c>
      <c r="G87">
        <v>44570000</v>
      </c>
      <c r="H87" t="s">
        <v>1184</v>
      </c>
      <c r="I87" t="s">
        <v>1226</v>
      </c>
      <c r="J87" s="12">
        <v>-1489227415.6500001</v>
      </c>
      <c r="K87" s="104">
        <f t="shared" si="1"/>
        <v>0</v>
      </c>
    </row>
    <row r="88" spans="1:11" x14ac:dyDescent="0.25">
      <c r="A88">
        <v>44571000</v>
      </c>
      <c r="B88">
        <v>44571000</v>
      </c>
      <c r="C88" t="s">
        <v>93</v>
      </c>
      <c r="D88" s="12">
        <v>-38874035.32</v>
      </c>
      <c r="E88" s="12">
        <v>-38874035.32</v>
      </c>
      <c r="F88" s="12">
        <v>-35204591.600000001</v>
      </c>
      <c r="G88">
        <v>44571000</v>
      </c>
      <c r="H88" t="s">
        <v>1184</v>
      </c>
      <c r="I88" t="s">
        <v>1226</v>
      </c>
      <c r="J88" s="12">
        <v>-35204591.600000001</v>
      </c>
      <c r="K88" s="104">
        <f t="shared" si="1"/>
        <v>0</v>
      </c>
    </row>
    <row r="89" spans="1:11" x14ac:dyDescent="0.25">
      <c r="A89">
        <v>44572000</v>
      </c>
      <c r="B89">
        <v>44572000</v>
      </c>
      <c r="C89" t="s">
        <v>2104</v>
      </c>
      <c r="D89" s="12">
        <v>-205392116.59999999</v>
      </c>
      <c r="E89" s="12">
        <v>-249437091.22</v>
      </c>
      <c r="F89" s="12">
        <v>-219930369.40000001</v>
      </c>
      <c r="G89">
        <v>44572000</v>
      </c>
      <c r="H89" t="s">
        <v>1184</v>
      </c>
      <c r="I89" t="s">
        <v>1226</v>
      </c>
      <c r="J89" s="12">
        <v>-219930369.40000001</v>
      </c>
      <c r="K89" s="104">
        <f t="shared" si="1"/>
        <v>0</v>
      </c>
    </row>
    <row r="90" spans="1:11" x14ac:dyDescent="0.25">
      <c r="A90">
        <v>44575000</v>
      </c>
      <c r="B90">
        <v>44575000</v>
      </c>
      <c r="C90" t="s">
        <v>2105</v>
      </c>
      <c r="D90" s="12">
        <v>-2160</v>
      </c>
      <c r="E90" s="12">
        <v>-2160</v>
      </c>
      <c r="F90" s="12">
        <v>0</v>
      </c>
      <c r="G90">
        <v>44575000</v>
      </c>
      <c r="H90" t="s">
        <v>1184</v>
      </c>
      <c r="I90" t="s">
        <v>1226</v>
      </c>
      <c r="J90" s="12">
        <v>0</v>
      </c>
      <c r="K90" s="104">
        <f t="shared" si="1"/>
        <v>0</v>
      </c>
    </row>
    <row r="91" spans="1:11" x14ac:dyDescent="0.25">
      <c r="A91">
        <v>44576000</v>
      </c>
      <c r="B91">
        <v>44576000</v>
      </c>
      <c r="C91" t="s">
        <v>643</v>
      </c>
      <c r="D91" s="12">
        <v>-48123850</v>
      </c>
      <c r="E91" s="12">
        <v>-48123850</v>
      </c>
      <c r="F91" s="12">
        <v>-48123850</v>
      </c>
      <c r="G91">
        <v>44576000</v>
      </c>
      <c r="H91" t="s">
        <v>1184</v>
      </c>
      <c r="I91" t="s">
        <v>1226</v>
      </c>
      <c r="J91" s="12">
        <v>-48123850</v>
      </c>
      <c r="K91" s="104">
        <f t="shared" si="1"/>
        <v>0</v>
      </c>
    </row>
    <row r="92" spans="1:11" x14ac:dyDescent="0.25">
      <c r="A92">
        <v>44580000</v>
      </c>
      <c r="B92">
        <v>44580000</v>
      </c>
      <c r="C92" t="s">
        <v>644</v>
      </c>
      <c r="D92" s="12">
        <v>-118711607.33</v>
      </c>
      <c r="E92" s="12">
        <v>-12252847.33</v>
      </c>
      <c r="F92" s="12">
        <v>-12252847.33</v>
      </c>
      <c r="G92">
        <v>44580000</v>
      </c>
      <c r="H92" t="s">
        <v>1184</v>
      </c>
      <c r="I92" t="s">
        <v>1226</v>
      </c>
      <c r="J92" s="12">
        <v>354674819.64999998</v>
      </c>
      <c r="K92" s="104">
        <f t="shared" si="1"/>
        <v>-366927666.97999996</v>
      </c>
    </row>
    <row r="93" spans="1:11" x14ac:dyDescent="0.25">
      <c r="A93">
        <v>44583000</v>
      </c>
      <c r="B93">
        <v>44583000</v>
      </c>
      <c r="C93" t="s">
        <v>2106</v>
      </c>
      <c r="D93" s="12">
        <v>9894667.4600000009</v>
      </c>
      <c r="E93" s="12">
        <v>13314667.6</v>
      </c>
      <c r="F93" s="12">
        <v>12158724.76</v>
      </c>
      <c r="G93">
        <v>44583000</v>
      </c>
      <c r="H93" t="s">
        <v>1184</v>
      </c>
      <c r="I93" t="s">
        <v>1226</v>
      </c>
      <c r="J93" s="12">
        <v>12158724.76</v>
      </c>
      <c r="K93" s="104">
        <f t="shared" si="1"/>
        <v>0</v>
      </c>
    </row>
    <row r="94" spans="1:11" x14ac:dyDescent="0.25">
      <c r="A94">
        <v>44600000</v>
      </c>
      <c r="B94">
        <v>44600000</v>
      </c>
      <c r="C94" t="s">
        <v>2107</v>
      </c>
      <c r="D94" s="12">
        <v>77776425.769999996</v>
      </c>
      <c r="E94" s="12">
        <v>28759999.960000001</v>
      </c>
      <c r="F94" s="12">
        <v>0</v>
      </c>
      <c r="G94">
        <v>44600000</v>
      </c>
      <c r="H94" t="s">
        <v>1184</v>
      </c>
      <c r="I94" t="s">
        <v>2108</v>
      </c>
      <c r="J94" s="12">
        <v>0</v>
      </c>
      <c r="K94" s="104">
        <f t="shared" si="1"/>
        <v>0</v>
      </c>
    </row>
    <row r="95" spans="1:11" x14ac:dyDescent="0.25">
      <c r="A95">
        <v>45500000</v>
      </c>
      <c r="B95">
        <v>45500000</v>
      </c>
      <c r="C95" t="s">
        <v>2109</v>
      </c>
      <c r="D95" s="12">
        <v>2812198214.8800001</v>
      </c>
      <c r="E95" s="12">
        <v>1832872833.8800001</v>
      </c>
      <c r="F95" s="12">
        <v>10000000</v>
      </c>
      <c r="G95">
        <v>45500000</v>
      </c>
      <c r="H95" t="s">
        <v>1184</v>
      </c>
      <c r="I95" t="s">
        <v>1229</v>
      </c>
      <c r="J95" s="12">
        <v>-40000000</v>
      </c>
      <c r="K95" s="104">
        <f t="shared" si="1"/>
        <v>50000000</v>
      </c>
    </row>
    <row r="96" spans="1:11" x14ac:dyDescent="0.25">
      <c r="A96">
        <v>45510000</v>
      </c>
      <c r="B96">
        <v>45510000</v>
      </c>
      <c r="C96" t="s">
        <v>330</v>
      </c>
      <c r="D96" s="12">
        <v>-807500088.59000003</v>
      </c>
      <c r="E96" s="12">
        <v>-357500088.58999997</v>
      </c>
      <c r="F96" s="12">
        <v>-357500088.58999997</v>
      </c>
      <c r="G96">
        <v>45510000</v>
      </c>
      <c r="H96" t="s">
        <v>1184</v>
      </c>
      <c r="I96" t="s">
        <v>1229</v>
      </c>
      <c r="J96" s="12">
        <v>-357500088.58999997</v>
      </c>
      <c r="K96" s="104">
        <f t="shared" si="1"/>
        <v>0</v>
      </c>
    </row>
    <row r="97" spans="1:11" x14ac:dyDescent="0.25">
      <c r="A97">
        <v>45520000</v>
      </c>
      <c r="B97">
        <v>45520000</v>
      </c>
      <c r="C97" t="s">
        <v>2110</v>
      </c>
      <c r="D97" s="12">
        <v>-385000906.89999998</v>
      </c>
      <c r="E97" s="12">
        <v>-385000906.89999998</v>
      </c>
      <c r="F97" s="12">
        <v>-385000906.89999998</v>
      </c>
      <c r="G97">
        <v>45520000</v>
      </c>
      <c r="H97" t="s">
        <v>1184</v>
      </c>
      <c r="I97" t="s">
        <v>1229</v>
      </c>
      <c r="J97" s="12">
        <v>-385000906.89999998</v>
      </c>
      <c r="K97" s="104">
        <f t="shared" si="1"/>
        <v>0</v>
      </c>
    </row>
    <row r="98" spans="1:11" x14ac:dyDescent="0.25">
      <c r="A98">
        <v>45530000</v>
      </c>
      <c r="B98">
        <v>45530000</v>
      </c>
      <c r="C98" t="s">
        <v>314</v>
      </c>
      <c r="D98" s="12">
        <v>-564437800</v>
      </c>
      <c r="E98" s="12">
        <v>-564437800</v>
      </c>
      <c r="F98" s="12">
        <v>-356114500</v>
      </c>
      <c r="G98">
        <v>45530000</v>
      </c>
      <c r="H98" t="s">
        <v>1184</v>
      </c>
      <c r="I98" t="s">
        <v>1229</v>
      </c>
      <c r="J98" s="12">
        <v>-356114500</v>
      </c>
      <c r="K98" s="104">
        <f t="shared" si="1"/>
        <v>0</v>
      </c>
    </row>
    <row r="99" spans="1:11" x14ac:dyDescent="0.25">
      <c r="A99">
        <v>45540000</v>
      </c>
      <c r="B99">
        <v>45540000</v>
      </c>
      <c r="C99" t="s">
        <v>2111</v>
      </c>
      <c r="D99" s="12">
        <v>-485000000</v>
      </c>
      <c r="E99" s="12">
        <v>-485000000</v>
      </c>
      <c r="F99" s="12">
        <v>-485000000</v>
      </c>
      <c r="G99">
        <v>45540000</v>
      </c>
      <c r="H99" t="s">
        <v>1184</v>
      </c>
      <c r="I99" t="s">
        <v>1229</v>
      </c>
      <c r="J99" s="12">
        <v>-485000000</v>
      </c>
      <c r="K99" s="104">
        <f t="shared" si="1"/>
        <v>0</v>
      </c>
    </row>
    <row r="100" spans="1:11" x14ac:dyDescent="0.25">
      <c r="A100">
        <v>45550000</v>
      </c>
      <c r="B100">
        <v>45550000</v>
      </c>
      <c r="C100" t="s">
        <v>2112</v>
      </c>
      <c r="D100" s="12">
        <v>-505000000</v>
      </c>
      <c r="E100" s="12">
        <v>-505000000</v>
      </c>
      <c r="F100" s="12">
        <v>-505000000</v>
      </c>
      <c r="G100">
        <v>45550000</v>
      </c>
      <c r="H100" t="s">
        <v>1184</v>
      </c>
      <c r="I100" t="s">
        <v>1229</v>
      </c>
      <c r="J100" s="12">
        <v>-505000000</v>
      </c>
      <c r="K100" s="104">
        <f t="shared" si="1"/>
        <v>0</v>
      </c>
    </row>
    <row r="101" spans="1:11" x14ac:dyDescent="0.25">
      <c r="A101">
        <v>45580000</v>
      </c>
      <c r="B101">
        <v>45580000</v>
      </c>
      <c r="C101" t="s">
        <v>1869</v>
      </c>
      <c r="D101" s="12">
        <v>-344969975.76999998</v>
      </c>
      <c r="E101" s="12">
        <v>-344969975.76999998</v>
      </c>
      <c r="F101" s="12">
        <v>-314469975.76999998</v>
      </c>
      <c r="G101">
        <v>45580000</v>
      </c>
      <c r="H101" t="s">
        <v>1184</v>
      </c>
      <c r="I101" t="s">
        <v>1229</v>
      </c>
      <c r="J101" s="12">
        <v>-314469975.76999998</v>
      </c>
      <c r="K101" s="104">
        <f t="shared" si="1"/>
        <v>0</v>
      </c>
    </row>
    <row r="102" spans="1:11" x14ac:dyDescent="0.25">
      <c r="A102">
        <v>45610000</v>
      </c>
      <c r="B102">
        <v>45610000</v>
      </c>
      <c r="C102" t="s">
        <v>2113</v>
      </c>
      <c r="D102" s="12">
        <v>0</v>
      </c>
      <c r="E102" s="12">
        <v>0</v>
      </c>
      <c r="F102" s="12">
        <v>0</v>
      </c>
      <c r="G102">
        <v>45610000</v>
      </c>
      <c r="H102" t="e">
        <f>#N/A</f>
        <v>#N/A</v>
      </c>
      <c r="I102" t="e">
        <f>#N/A</f>
        <v>#N/A</v>
      </c>
      <c r="J102" s="12">
        <v>0</v>
      </c>
      <c r="K102" s="104">
        <f t="shared" si="1"/>
        <v>0</v>
      </c>
    </row>
    <row r="103" spans="1:11" x14ac:dyDescent="0.25">
      <c r="A103">
        <v>46600000</v>
      </c>
      <c r="B103">
        <v>46600000</v>
      </c>
      <c r="C103" t="s">
        <v>2114</v>
      </c>
      <c r="D103" s="12">
        <v>194947359.47999999</v>
      </c>
      <c r="E103" s="12">
        <v>155084712.38</v>
      </c>
      <c r="F103" s="12">
        <v>2100407.13</v>
      </c>
      <c r="G103">
        <v>46600000</v>
      </c>
      <c r="H103" t="s">
        <v>1184</v>
      </c>
      <c r="I103" t="s">
        <v>1232</v>
      </c>
      <c r="J103" s="12">
        <v>2100407.13</v>
      </c>
      <c r="K103" s="104">
        <f t="shared" si="1"/>
        <v>0</v>
      </c>
    </row>
    <row r="104" spans="1:11" x14ac:dyDescent="0.25">
      <c r="A104">
        <v>46700000</v>
      </c>
      <c r="B104">
        <v>46700000</v>
      </c>
      <c r="C104" t="s">
        <v>2115</v>
      </c>
      <c r="D104" s="12">
        <v>0</v>
      </c>
      <c r="E104" s="12">
        <v>0</v>
      </c>
      <c r="F104" s="12">
        <v>1.67638063430786E-8</v>
      </c>
      <c r="G104">
        <v>46700000</v>
      </c>
      <c r="H104" t="s">
        <v>1184</v>
      </c>
      <c r="I104" t="s">
        <v>1259</v>
      </c>
      <c r="J104" s="12">
        <v>-292672766.82999998</v>
      </c>
      <c r="K104" s="104">
        <f t="shared" si="1"/>
        <v>292672766.82999998</v>
      </c>
    </row>
    <row r="105" spans="1:11" x14ac:dyDescent="0.25">
      <c r="A105">
        <v>46700001</v>
      </c>
      <c r="B105">
        <v>46700001</v>
      </c>
      <c r="C105" t="s">
        <v>2072</v>
      </c>
      <c r="D105" s="12">
        <v>708938886</v>
      </c>
      <c r="E105" s="12">
        <v>-5209698.1899998197</v>
      </c>
      <c r="F105" s="12">
        <v>0</v>
      </c>
      <c r="G105">
        <v>46700001</v>
      </c>
      <c r="H105" t="s">
        <v>1184</v>
      </c>
      <c r="I105" t="s">
        <v>1259</v>
      </c>
      <c r="J105" s="12">
        <v>-1967096388.95</v>
      </c>
      <c r="K105" s="104">
        <f t="shared" si="1"/>
        <v>1967096388.95</v>
      </c>
    </row>
    <row r="106" spans="1:11" x14ac:dyDescent="0.25">
      <c r="A106">
        <v>46700004</v>
      </c>
      <c r="B106">
        <v>46700004</v>
      </c>
      <c r="C106" t="s">
        <v>7</v>
      </c>
      <c r="D106" s="12">
        <v>-153850000</v>
      </c>
      <c r="E106" s="12">
        <v>-153850000</v>
      </c>
      <c r="F106" s="12">
        <v>-225850000</v>
      </c>
      <c r="G106">
        <v>46700004</v>
      </c>
      <c r="H106" t="s">
        <v>1184</v>
      </c>
      <c r="I106" t="s">
        <v>1259</v>
      </c>
      <c r="J106" s="12">
        <v>-225850000</v>
      </c>
      <c r="K106" s="104">
        <f t="shared" si="1"/>
        <v>0</v>
      </c>
    </row>
    <row r="107" spans="1:11" x14ac:dyDescent="0.25">
      <c r="A107">
        <v>46700005</v>
      </c>
      <c r="B107">
        <v>46700005</v>
      </c>
      <c r="C107" t="s">
        <v>9</v>
      </c>
      <c r="D107" s="12">
        <v>-88247465.329999998</v>
      </c>
      <c r="E107" s="12">
        <v>-63497465.329999998</v>
      </c>
      <c r="F107" s="12">
        <v>-190414132</v>
      </c>
      <c r="G107">
        <v>46700005</v>
      </c>
      <c r="H107" t="s">
        <v>1184</v>
      </c>
      <c r="I107" t="s">
        <v>1259</v>
      </c>
      <c r="J107" s="12">
        <v>-190414132</v>
      </c>
      <c r="K107" s="104">
        <f t="shared" si="1"/>
        <v>0</v>
      </c>
    </row>
    <row r="108" spans="1:11" x14ac:dyDescent="0.25">
      <c r="A108">
        <v>46700012</v>
      </c>
      <c r="B108">
        <v>46700012</v>
      </c>
      <c r="C108" t="s">
        <v>145</v>
      </c>
      <c r="D108" s="12">
        <v>775589278.27999997</v>
      </c>
      <c r="E108" s="12">
        <v>-701879152.69000006</v>
      </c>
      <c r="F108" s="12">
        <v>-62100600</v>
      </c>
      <c r="G108">
        <v>46700012</v>
      </c>
      <c r="H108" t="s">
        <v>1184</v>
      </c>
      <c r="I108" t="s">
        <v>1259</v>
      </c>
      <c r="J108" s="12">
        <v>-62100600</v>
      </c>
      <c r="K108" s="104">
        <f t="shared" si="1"/>
        <v>0</v>
      </c>
    </row>
    <row r="109" spans="1:11" x14ac:dyDescent="0.25">
      <c r="A109">
        <v>46700016</v>
      </c>
      <c r="B109">
        <v>46700016</v>
      </c>
      <c r="C109" t="s">
        <v>2116</v>
      </c>
      <c r="D109" s="12">
        <v>0</v>
      </c>
      <c r="E109" s="12">
        <v>0</v>
      </c>
      <c r="F109" s="12">
        <v>0</v>
      </c>
      <c r="G109">
        <v>46700016</v>
      </c>
      <c r="H109" t="e">
        <f>#N/A</f>
        <v>#N/A</v>
      </c>
      <c r="I109" t="e">
        <f>#N/A</f>
        <v>#N/A</v>
      </c>
      <c r="J109" s="12">
        <v>0</v>
      </c>
      <c r="K109" s="104">
        <f t="shared" si="1"/>
        <v>0</v>
      </c>
    </row>
    <row r="110" spans="1:11" x14ac:dyDescent="0.25">
      <c r="A110">
        <v>46700028</v>
      </c>
      <c r="B110">
        <v>46700028</v>
      </c>
      <c r="C110" t="s">
        <v>3</v>
      </c>
      <c r="D110" s="12">
        <v>0</v>
      </c>
      <c r="E110" s="12">
        <v>0</v>
      </c>
      <c r="F110" s="12">
        <v>0</v>
      </c>
      <c r="G110">
        <v>46700028</v>
      </c>
      <c r="H110" t="e">
        <f>#N/A</f>
        <v>#N/A</v>
      </c>
      <c r="I110" t="e">
        <f>#N/A</f>
        <v>#N/A</v>
      </c>
      <c r="J110" s="12">
        <v>0</v>
      </c>
      <c r="K110" s="104">
        <f t="shared" si="1"/>
        <v>0</v>
      </c>
    </row>
    <row r="111" spans="1:11" x14ac:dyDescent="0.25">
      <c r="A111">
        <v>46710070</v>
      </c>
      <c r="B111">
        <v>46710070</v>
      </c>
      <c r="C111" t="s">
        <v>140</v>
      </c>
      <c r="D111" s="12">
        <v>-257640498.05000001</v>
      </c>
      <c r="E111" s="12">
        <v>-246342793.44999999</v>
      </c>
      <c r="F111" s="12">
        <v>-504925891.72000003</v>
      </c>
      <c r="G111">
        <v>46710070</v>
      </c>
      <c r="H111" t="s">
        <v>1184</v>
      </c>
      <c r="I111" t="s">
        <v>1232</v>
      </c>
      <c r="J111" s="12">
        <v>-504925891.72000003</v>
      </c>
      <c r="K111" s="104">
        <f t="shared" si="1"/>
        <v>0</v>
      </c>
    </row>
    <row r="112" spans="1:11" x14ac:dyDescent="0.25">
      <c r="A112">
        <v>46710071</v>
      </c>
      <c r="B112">
        <v>46710071</v>
      </c>
      <c r="C112" t="s">
        <v>2117</v>
      </c>
      <c r="D112" s="12">
        <v>-350000000</v>
      </c>
      <c r="E112" s="12">
        <v>-350000000</v>
      </c>
      <c r="F112" s="12">
        <v>0</v>
      </c>
      <c r="G112">
        <v>46710071</v>
      </c>
      <c r="H112" t="s">
        <v>1184</v>
      </c>
      <c r="I112" t="s">
        <v>1259</v>
      </c>
      <c r="J112" s="12">
        <v>0</v>
      </c>
      <c r="K112" s="104">
        <f t="shared" si="1"/>
        <v>0</v>
      </c>
    </row>
    <row r="113" spans="1:11" x14ac:dyDescent="0.25">
      <c r="A113">
        <v>46710130</v>
      </c>
      <c r="B113">
        <v>46710130</v>
      </c>
      <c r="C113" t="s">
        <v>2118</v>
      </c>
      <c r="D113" s="12">
        <v>-45271609</v>
      </c>
      <c r="E113" s="12">
        <v>-45271609</v>
      </c>
      <c r="F113" s="12">
        <v>-1918681</v>
      </c>
      <c r="G113">
        <v>46710130</v>
      </c>
      <c r="H113" t="s">
        <v>1184</v>
      </c>
      <c r="I113" t="s">
        <v>1232</v>
      </c>
      <c r="J113" s="12">
        <v>-1918681</v>
      </c>
      <c r="K113" s="104">
        <f t="shared" si="1"/>
        <v>0</v>
      </c>
    </row>
    <row r="114" spans="1:11" x14ac:dyDescent="0.25">
      <c r="A114">
        <v>46710160</v>
      </c>
      <c r="B114">
        <v>46710160</v>
      </c>
      <c r="C114" t="s">
        <v>2119</v>
      </c>
      <c r="D114" s="12">
        <v>2800000</v>
      </c>
      <c r="E114" s="12">
        <v>2800000</v>
      </c>
      <c r="F114" s="12">
        <v>2800000</v>
      </c>
      <c r="G114">
        <v>46710160</v>
      </c>
      <c r="H114" t="s">
        <v>1184</v>
      </c>
      <c r="I114" t="s">
        <v>1232</v>
      </c>
      <c r="J114" s="12">
        <v>2800000</v>
      </c>
      <c r="K114" s="104">
        <f t="shared" si="1"/>
        <v>0</v>
      </c>
    </row>
    <row r="115" spans="1:11" x14ac:dyDescent="0.25">
      <c r="A115">
        <v>46720000</v>
      </c>
      <c r="B115">
        <v>46720000</v>
      </c>
      <c r="C115" t="s">
        <v>2120</v>
      </c>
      <c r="D115" s="12">
        <v>907926.57</v>
      </c>
      <c r="E115" s="12">
        <v>546118.35</v>
      </c>
      <c r="F115" s="12">
        <v>0</v>
      </c>
      <c r="G115">
        <v>46720000</v>
      </c>
      <c r="H115" t="s">
        <v>1184</v>
      </c>
      <c r="I115" t="s">
        <v>1232</v>
      </c>
      <c r="J115" s="12">
        <v>0</v>
      </c>
      <c r="K115" s="104">
        <f t="shared" si="1"/>
        <v>0</v>
      </c>
    </row>
    <row r="116" spans="1:11" x14ac:dyDescent="0.25">
      <c r="A116">
        <v>46720020</v>
      </c>
      <c r="B116">
        <v>46720020</v>
      </c>
      <c r="C116" t="s">
        <v>2121</v>
      </c>
      <c r="D116" s="12">
        <v>0</v>
      </c>
      <c r="E116" s="12">
        <v>-17295439</v>
      </c>
      <c r="F116" s="12">
        <v>0</v>
      </c>
      <c r="G116">
        <v>46720020</v>
      </c>
      <c r="H116" t="s">
        <v>1184</v>
      </c>
      <c r="I116" t="s">
        <v>1259</v>
      </c>
      <c r="J116" s="12">
        <v>0</v>
      </c>
      <c r="K116" s="104">
        <f t="shared" si="1"/>
        <v>0</v>
      </c>
    </row>
    <row r="117" spans="1:11" x14ac:dyDescent="0.25">
      <c r="A117">
        <v>46720050</v>
      </c>
      <c r="B117">
        <v>46720050</v>
      </c>
      <c r="C117" t="s">
        <v>2122</v>
      </c>
      <c r="D117" s="12">
        <v>-217500</v>
      </c>
      <c r="E117" s="12">
        <v>0</v>
      </c>
      <c r="F117" s="12">
        <v>0</v>
      </c>
      <c r="G117">
        <v>46720050</v>
      </c>
      <c r="H117" t="e">
        <f>#N/A</f>
        <v>#N/A</v>
      </c>
      <c r="I117" t="e">
        <f>#N/A</f>
        <v>#N/A</v>
      </c>
      <c r="J117" s="12">
        <v>0</v>
      </c>
      <c r="K117" s="104">
        <f t="shared" si="1"/>
        <v>0</v>
      </c>
    </row>
    <row r="118" spans="1:11" x14ac:dyDescent="0.25">
      <c r="A118">
        <v>46720071</v>
      </c>
      <c r="B118">
        <v>46720071</v>
      </c>
      <c r="C118" t="s">
        <v>5</v>
      </c>
      <c r="D118" s="12">
        <v>-1373520</v>
      </c>
      <c r="E118" s="12">
        <v>-1296000</v>
      </c>
      <c r="F118" s="12">
        <v>-432000</v>
      </c>
      <c r="G118">
        <v>46720071</v>
      </c>
      <c r="H118" t="s">
        <v>1184</v>
      </c>
      <c r="I118" t="s">
        <v>1232</v>
      </c>
      <c r="J118" s="12">
        <v>-432000</v>
      </c>
      <c r="K118" s="104">
        <f t="shared" si="1"/>
        <v>0</v>
      </c>
    </row>
    <row r="119" spans="1:11" x14ac:dyDescent="0.25">
      <c r="A119">
        <v>46720072</v>
      </c>
      <c r="B119">
        <v>46720072</v>
      </c>
      <c r="C119" t="s">
        <v>36</v>
      </c>
      <c r="D119" s="12">
        <v>1770220.8</v>
      </c>
      <c r="E119" s="12">
        <v>1770220.8</v>
      </c>
      <c r="F119" s="12">
        <v>1770220.8</v>
      </c>
      <c r="G119">
        <v>46720072</v>
      </c>
      <c r="H119" t="s">
        <v>1184</v>
      </c>
      <c r="I119" t="s">
        <v>1232</v>
      </c>
      <c r="J119" s="12">
        <v>1770220.8</v>
      </c>
      <c r="K119" s="104">
        <f t="shared" si="1"/>
        <v>0</v>
      </c>
    </row>
    <row r="120" spans="1:11" x14ac:dyDescent="0.25">
      <c r="A120">
        <v>46720075</v>
      </c>
      <c r="B120">
        <v>46720075</v>
      </c>
      <c r="C120" t="s">
        <v>655</v>
      </c>
      <c r="D120" s="12">
        <v>570000000</v>
      </c>
      <c r="E120" s="12">
        <v>570000000</v>
      </c>
      <c r="F120" s="12">
        <v>570000000</v>
      </c>
      <c r="G120">
        <v>46720075</v>
      </c>
      <c r="H120" t="s">
        <v>1184</v>
      </c>
      <c r="I120" t="s">
        <v>1259</v>
      </c>
      <c r="J120" s="12">
        <v>570000000</v>
      </c>
      <c r="K120" s="104">
        <f t="shared" si="1"/>
        <v>0</v>
      </c>
    </row>
    <row r="121" spans="1:11" x14ac:dyDescent="0.25">
      <c r="A121">
        <v>46720076</v>
      </c>
      <c r="B121">
        <v>46720076</v>
      </c>
      <c r="C121" t="s">
        <v>22</v>
      </c>
      <c r="D121" s="12">
        <v>368592715.80000001</v>
      </c>
      <c r="E121" s="12">
        <v>7125714</v>
      </c>
      <c r="F121" s="12">
        <v>762780000</v>
      </c>
      <c r="G121">
        <v>46720076</v>
      </c>
      <c r="H121" t="s">
        <v>1184</v>
      </c>
      <c r="I121" t="s">
        <v>1259</v>
      </c>
      <c r="J121" s="12">
        <v>0</v>
      </c>
      <c r="K121" s="104">
        <f t="shared" si="1"/>
        <v>762780000</v>
      </c>
    </row>
    <row r="122" spans="1:11" x14ac:dyDescent="0.25">
      <c r="A122">
        <v>46720078</v>
      </c>
      <c r="B122">
        <v>46720078</v>
      </c>
      <c r="C122" t="s">
        <v>20</v>
      </c>
      <c r="D122" s="12">
        <v>-6165834.2800000003</v>
      </c>
      <c r="E122" s="12">
        <v>-14521225</v>
      </c>
      <c r="F122" s="12">
        <v>0</v>
      </c>
      <c r="G122">
        <v>46720078</v>
      </c>
      <c r="H122" t="s">
        <v>1184</v>
      </c>
      <c r="I122" t="s">
        <v>1232</v>
      </c>
      <c r="J122" s="12">
        <v>0</v>
      </c>
      <c r="K122" s="104">
        <f t="shared" si="1"/>
        <v>0</v>
      </c>
    </row>
    <row r="123" spans="1:11" x14ac:dyDescent="0.25">
      <c r="A123">
        <v>46720079</v>
      </c>
      <c r="B123">
        <v>46720079</v>
      </c>
      <c r="C123" t="s">
        <v>149</v>
      </c>
      <c r="D123" s="12">
        <v>-896937150.90999997</v>
      </c>
      <c r="E123" s="12">
        <v>167704898</v>
      </c>
      <c r="F123" s="12">
        <v>77836440</v>
      </c>
      <c r="G123">
        <v>46720079</v>
      </c>
      <c r="H123" t="s">
        <v>1184</v>
      </c>
      <c r="I123" t="s">
        <v>1232</v>
      </c>
      <c r="J123" s="12">
        <v>77836440</v>
      </c>
      <c r="K123" s="104">
        <f t="shared" si="1"/>
        <v>0</v>
      </c>
    </row>
    <row r="124" spans="1:11" x14ac:dyDescent="0.25">
      <c r="A124">
        <v>46720080</v>
      </c>
      <c r="B124">
        <v>46720080</v>
      </c>
      <c r="C124" t="s">
        <v>2123</v>
      </c>
      <c r="D124" s="12">
        <v>16811907.32</v>
      </c>
      <c r="E124" s="12">
        <v>16811907.32</v>
      </c>
      <c r="F124" s="12">
        <v>14294406.18</v>
      </c>
      <c r="G124">
        <v>46720080</v>
      </c>
      <c r="H124" t="s">
        <v>1184</v>
      </c>
      <c r="I124" t="s">
        <v>1259</v>
      </c>
      <c r="J124" s="12">
        <v>14294406.18</v>
      </c>
      <c r="K124" s="104">
        <f t="shared" si="1"/>
        <v>0</v>
      </c>
    </row>
    <row r="125" spans="1:11" x14ac:dyDescent="0.25">
      <c r="A125">
        <v>47100000</v>
      </c>
      <c r="B125">
        <v>47100000</v>
      </c>
      <c r="C125" t="s">
        <v>384</v>
      </c>
      <c r="D125" s="12">
        <v>860000</v>
      </c>
      <c r="E125" s="12">
        <v>-249688.179999985</v>
      </c>
      <c r="F125" s="12">
        <v>0</v>
      </c>
      <c r="G125">
        <v>47100000</v>
      </c>
      <c r="H125" t="s">
        <v>1184</v>
      </c>
      <c r="I125" t="s">
        <v>1268</v>
      </c>
      <c r="J125" s="12">
        <v>0</v>
      </c>
      <c r="K125" s="104">
        <f t="shared" si="1"/>
        <v>0</v>
      </c>
    </row>
    <row r="126" spans="1:11" x14ac:dyDescent="0.25">
      <c r="A126">
        <v>48600000</v>
      </c>
      <c r="B126">
        <v>48600000</v>
      </c>
      <c r="C126" t="s">
        <v>2124</v>
      </c>
      <c r="D126" s="12">
        <v>16067563.890000001</v>
      </c>
      <c r="E126" s="12">
        <v>15773744.7185714</v>
      </c>
      <c r="F126" s="12">
        <v>0</v>
      </c>
      <c r="G126">
        <v>48600000</v>
      </c>
      <c r="H126" t="s">
        <v>1184</v>
      </c>
      <c r="I126" t="s">
        <v>1270</v>
      </c>
      <c r="J126" s="12">
        <v>0</v>
      </c>
      <c r="K126" s="104">
        <f t="shared" si="1"/>
        <v>0</v>
      </c>
    </row>
    <row r="127" spans="1:11" x14ac:dyDescent="0.25">
      <c r="A127">
        <v>48700000</v>
      </c>
      <c r="B127">
        <v>48700000</v>
      </c>
      <c r="C127" t="s">
        <v>1272</v>
      </c>
      <c r="D127" s="12">
        <v>-1690039569.5599999</v>
      </c>
      <c r="E127" s="12">
        <v>-1690039569.5599999</v>
      </c>
      <c r="F127" s="12">
        <v>-2383039569.5599999</v>
      </c>
      <c r="G127">
        <v>48700000</v>
      </c>
      <c r="H127" t="s">
        <v>1184</v>
      </c>
      <c r="I127" t="s">
        <v>1271</v>
      </c>
      <c r="J127" s="12">
        <v>-2383039569.5599999</v>
      </c>
      <c r="K127" s="104">
        <f t="shared" si="1"/>
        <v>0</v>
      </c>
    </row>
    <row r="128" spans="1:11" x14ac:dyDescent="0.25">
      <c r="A128">
        <v>49100000</v>
      </c>
      <c r="B128">
        <v>49100000</v>
      </c>
      <c r="C128" t="s">
        <v>699</v>
      </c>
      <c r="D128" s="12">
        <v>-849654291.09000003</v>
      </c>
      <c r="E128" s="12">
        <v>-849654291.09000003</v>
      </c>
      <c r="F128" s="12">
        <v>-849654291.09000003</v>
      </c>
      <c r="G128">
        <v>49100000</v>
      </c>
      <c r="H128" t="s">
        <v>1184</v>
      </c>
      <c r="I128" t="s">
        <v>1275</v>
      </c>
      <c r="J128" s="12">
        <v>-849654291.09000003</v>
      </c>
      <c r="K128" s="104">
        <f t="shared" si="1"/>
        <v>0</v>
      </c>
    </row>
    <row r="129" spans="1:11" x14ac:dyDescent="0.25">
      <c r="A129">
        <v>51110000</v>
      </c>
      <c r="B129">
        <v>51110000</v>
      </c>
      <c r="C129" t="s">
        <v>701</v>
      </c>
      <c r="D129" s="12">
        <v>644301052.69000006</v>
      </c>
      <c r="E129" s="12">
        <v>-365461456.12</v>
      </c>
      <c r="F129" s="12">
        <v>407213574.38999999</v>
      </c>
      <c r="G129">
        <v>51110000</v>
      </c>
      <c r="H129" t="s">
        <v>1277</v>
      </c>
      <c r="I129" t="s">
        <v>1279</v>
      </c>
      <c r="J129" s="12">
        <v>407213574.38999999</v>
      </c>
      <c r="K129" s="104">
        <f t="shared" si="1"/>
        <v>0</v>
      </c>
    </row>
    <row r="130" spans="1:11" x14ac:dyDescent="0.25">
      <c r="A130">
        <v>51112000</v>
      </c>
      <c r="B130">
        <v>51112000</v>
      </c>
      <c r="C130" t="s">
        <v>2125</v>
      </c>
      <c r="D130" s="12">
        <v>854818865.10000002</v>
      </c>
      <c r="E130" s="12">
        <v>848998107.10000002</v>
      </c>
      <c r="F130" s="12">
        <v>0</v>
      </c>
      <c r="G130">
        <v>51112000</v>
      </c>
      <c r="H130" t="s">
        <v>1277</v>
      </c>
      <c r="I130" t="s">
        <v>1279</v>
      </c>
      <c r="J130" s="12">
        <v>0</v>
      </c>
      <c r="K130" s="104">
        <f t="shared" si="1"/>
        <v>0</v>
      </c>
    </row>
    <row r="131" spans="1:11" x14ac:dyDescent="0.25">
      <c r="A131">
        <v>51120000</v>
      </c>
      <c r="B131">
        <v>51120000</v>
      </c>
      <c r="C131" t="s">
        <v>707</v>
      </c>
      <c r="D131" s="12">
        <v>4721871162.0600004</v>
      </c>
      <c r="E131" s="12">
        <v>2649313022.9899998</v>
      </c>
      <c r="F131" s="12">
        <v>9078146975.6800003</v>
      </c>
      <c r="G131">
        <v>51120000</v>
      </c>
      <c r="H131" t="s">
        <v>1277</v>
      </c>
      <c r="I131" t="s">
        <v>1279</v>
      </c>
      <c r="J131" s="12">
        <v>9078146975.6800003</v>
      </c>
      <c r="K131" s="104">
        <f t="shared" ref="K131:K194" si="2">+F131-J131</f>
        <v>0</v>
      </c>
    </row>
    <row r="132" spans="1:11" x14ac:dyDescent="0.25">
      <c r="A132">
        <v>51121000</v>
      </c>
      <c r="B132">
        <v>51121000</v>
      </c>
      <c r="C132" t="s">
        <v>2126</v>
      </c>
      <c r="D132" s="12">
        <v>2698604385.5999999</v>
      </c>
      <c r="E132" s="12">
        <v>486398064.49000001</v>
      </c>
      <c r="F132" s="12">
        <v>0</v>
      </c>
      <c r="G132">
        <v>51121000</v>
      </c>
      <c r="H132" t="s">
        <v>1277</v>
      </c>
      <c r="I132" t="s">
        <v>1279</v>
      </c>
      <c r="J132" s="12">
        <v>0</v>
      </c>
      <c r="K132" s="104">
        <f t="shared" si="2"/>
        <v>0</v>
      </c>
    </row>
    <row r="133" spans="1:11" x14ac:dyDescent="0.25">
      <c r="A133">
        <v>51122000</v>
      </c>
      <c r="B133">
        <v>51122000</v>
      </c>
      <c r="C133" t="s">
        <v>2127</v>
      </c>
      <c r="D133" s="12">
        <v>-2191211634.3800001</v>
      </c>
      <c r="E133" s="12">
        <v>-747123658.37</v>
      </c>
      <c r="F133" s="12">
        <v>0</v>
      </c>
      <c r="G133">
        <v>51122000</v>
      </c>
      <c r="H133" t="s">
        <v>1277</v>
      </c>
      <c r="I133" t="s">
        <v>1279</v>
      </c>
      <c r="J133" s="12">
        <v>0</v>
      </c>
      <c r="K133" s="104">
        <f t="shared" si="2"/>
        <v>0</v>
      </c>
    </row>
    <row r="134" spans="1:11" x14ac:dyDescent="0.25">
      <c r="A134">
        <v>51130000</v>
      </c>
      <c r="B134">
        <v>51130000</v>
      </c>
      <c r="C134" t="s">
        <v>393</v>
      </c>
      <c r="D134" s="12">
        <v>-300000</v>
      </c>
      <c r="E134" s="12">
        <v>-300000</v>
      </c>
      <c r="F134" s="12">
        <v>0</v>
      </c>
      <c r="G134">
        <v>51130000</v>
      </c>
      <c r="H134" t="s">
        <v>1277</v>
      </c>
      <c r="I134" t="s">
        <v>1279</v>
      </c>
      <c r="J134" s="12">
        <v>0</v>
      </c>
      <c r="K134" s="104">
        <f t="shared" si="2"/>
        <v>0</v>
      </c>
    </row>
    <row r="135" spans="1:11" x14ac:dyDescent="0.25">
      <c r="A135">
        <v>51140000</v>
      </c>
      <c r="B135">
        <v>51140000</v>
      </c>
      <c r="C135" t="s">
        <v>395</v>
      </c>
      <c r="D135" s="12">
        <v>-769293574.75</v>
      </c>
      <c r="E135" s="12">
        <v>-770873788.80149102</v>
      </c>
      <c r="F135" s="12">
        <v>-285000000</v>
      </c>
      <c r="G135">
        <v>51140000</v>
      </c>
      <c r="H135" t="s">
        <v>1277</v>
      </c>
      <c r="I135" t="s">
        <v>1279</v>
      </c>
      <c r="J135" s="12">
        <v>-285000000</v>
      </c>
      <c r="K135" s="104">
        <f t="shared" si="2"/>
        <v>0</v>
      </c>
    </row>
    <row r="136" spans="1:11" x14ac:dyDescent="0.25">
      <c r="A136">
        <v>51211000</v>
      </c>
      <c r="B136">
        <v>51211000</v>
      </c>
      <c r="C136" t="s">
        <v>343</v>
      </c>
      <c r="D136" s="12">
        <v>-494789295.33999997</v>
      </c>
      <c r="E136" s="12">
        <v>14040596.710000001</v>
      </c>
      <c r="F136" s="12">
        <v>-835533492.75999999</v>
      </c>
      <c r="G136">
        <v>51211000</v>
      </c>
      <c r="H136" t="s">
        <v>1277</v>
      </c>
      <c r="I136" t="s">
        <v>1281</v>
      </c>
      <c r="J136" s="12">
        <v>-835533492.75999999</v>
      </c>
      <c r="K136" s="104">
        <f t="shared" si="2"/>
        <v>0</v>
      </c>
    </row>
    <row r="137" spans="1:11" x14ac:dyDescent="0.25">
      <c r="A137">
        <v>51221000</v>
      </c>
      <c r="B137">
        <v>51221000</v>
      </c>
      <c r="C137" t="s">
        <v>345</v>
      </c>
      <c r="D137" s="12">
        <v>-199375649.38</v>
      </c>
      <c r="E137" s="12">
        <v>-1375380992.3499999</v>
      </c>
      <c r="F137" s="12">
        <v>415958656.18000001</v>
      </c>
      <c r="G137">
        <v>51221000</v>
      </c>
      <c r="H137" t="s">
        <v>1277</v>
      </c>
      <c r="I137" t="s">
        <v>1281</v>
      </c>
      <c r="J137" s="12">
        <v>417184690.18000001</v>
      </c>
      <c r="K137" s="104">
        <f t="shared" si="2"/>
        <v>-1226034</v>
      </c>
    </row>
    <row r="138" spans="1:11" x14ac:dyDescent="0.25">
      <c r="A138">
        <v>51231000</v>
      </c>
      <c r="B138">
        <v>51231000</v>
      </c>
      <c r="C138" t="s">
        <v>347</v>
      </c>
      <c r="D138" s="12">
        <v>35671742.32</v>
      </c>
      <c r="E138" s="12">
        <v>-75689701.439999998</v>
      </c>
      <c r="F138" s="12">
        <v>386899549.00999999</v>
      </c>
      <c r="G138">
        <v>51231000</v>
      </c>
      <c r="H138" t="s">
        <v>1277</v>
      </c>
      <c r="I138" t="s">
        <v>1281</v>
      </c>
      <c r="J138" s="12">
        <v>386899549.00999999</v>
      </c>
      <c r="K138" s="104">
        <f t="shared" si="2"/>
        <v>0</v>
      </c>
    </row>
    <row r="139" spans="1:11" x14ac:dyDescent="0.25">
      <c r="A139">
        <v>51241000</v>
      </c>
      <c r="B139">
        <v>51241000</v>
      </c>
      <c r="C139" t="s">
        <v>159</v>
      </c>
      <c r="D139" s="12">
        <v>-1069734752.14</v>
      </c>
      <c r="E139" s="12">
        <v>-1024152033.87</v>
      </c>
      <c r="F139" s="12">
        <v>-814284668.30999994</v>
      </c>
      <c r="G139">
        <v>51241000</v>
      </c>
      <c r="H139" t="s">
        <v>1277</v>
      </c>
      <c r="I139" t="s">
        <v>1281</v>
      </c>
      <c r="J139" s="12">
        <v>-814284668.30999994</v>
      </c>
      <c r="K139" s="104">
        <f t="shared" si="2"/>
        <v>0</v>
      </c>
    </row>
    <row r="140" spans="1:11" x14ac:dyDescent="0.25">
      <c r="A140">
        <v>51260000</v>
      </c>
      <c r="B140">
        <v>51260000</v>
      </c>
      <c r="C140" t="s">
        <v>930</v>
      </c>
      <c r="D140" s="12">
        <v>229500</v>
      </c>
      <c r="E140" s="12">
        <v>229500</v>
      </c>
      <c r="F140" s="12">
        <v>229500</v>
      </c>
      <c r="G140">
        <v>51260000</v>
      </c>
      <c r="H140" t="s">
        <v>1277</v>
      </c>
      <c r="I140" t="s">
        <v>1281</v>
      </c>
      <c r="J140" s="12">
        <v>229500</v>
      </c>
      <c r="K140" s="104">
        <f t="shared" si="2"/>
        <v>0</v>
      </c>
    </row>
    <row r="141" spans="1:11" x14ac:dyDescent="0.25">
      <c r="A141">
        <v>51270000</v>
      </c>
      <c r="B141">
        <v>51270000</v>
      </c>
      <c r="C141" t="s">
        <v>934</v>
      </c>
      <c r="D141" s="12">
        <v>614619.5</v>
      </c>
      <c r="E141" s="12">
        <v>614619.5</v>
      </c>
      <c r="F141" s="12">
        <v>614619.5</v>
      </c>
      <c r="G141">
        <v>51270000</v>
      </c>
      <c r="H141" t="s">
        <v>1277</v>
      </c>
      <c r="I141" t="s">
        <v>1281</v>
      </c>
      <c r="J141" s="12">
        <v>614619.5</v>
      </c>
      <c r="K141" s="104">
        <f t="shared" si="2"/>
        <v>0</v>
      </c>
    </row>
    <row r="142" spans="1:11" x14ac:dyDescent="0.25">
      <c r="A142">
        <v>51280000</v>
      </c>
      <c r="B142">
        <v>51280000</v>
      </c>
      <c r="C142" t="s">
        <v>2128</v>
      </c>
      <c r="D142" s="12">
        <v>33438944.57</v>
      </c>
      <c r="E142" s="12">
        <v>1148679659.6099999</v>
      </c>
      <c r="F142" s="12">
        <v>648958325.15999997</v>
      </c>
      <c r="G142">
        <v>51280000</v>
      </c>
      <c r="H142" t="s">
        <v>1277</v>
      </c>
      <c r="I142" t="s">
        <v>1281</v>
      </c>
      <c r="J142" s="12">
        <v>648958325.15999997</v>
      </c>
      <c r="K142" s="104">
        <f t="shared" si="2"/>
        <v>0</v>
      </c>
    </row>
    <row r="143" spans="1:11" x14ac:dyDescent="0.25">
      <c r="A143">
        <v>51600000</v>
      </c>
      <c r="B143">
        <v>51600000</v>
      </c>
      <c r="C143" t="s">
        <v>2129</v>
      </c>
      <c r="D143" s="12">
        <v>0</v>
      </c>
      <c r="E143" s="12">
        <v>0</v>
      </c>
      <c r="F143" s="12">
        <v>0</v>
      </c>
      <c r="G143">
        <v>51600000</v>
      </c>
      <c r="H143" t="e">
        <f>#N/A</f>
        <v>#N/A</v>
      </c>
      <c r="I143" t="e">
        <f>#N/A</f>
        <v>#N/A</v>
      </c>
      <c r="J143" s="12">
        <v>0</v>
      </c>
      <c r="K143" s="104">
        <f t="shared" si="2"/>
        <v>0</v>
      </c>
    </row>
    <row r="144" spans="1:11" x14ac:dyDescent="0.25">
      <c r="A144">
        <v>51910000</v>
      </c>
      <c r="B144">
        <v>51910000</v>
      </c>
      <c r="C144" t="s">
        <v>408</v>
      </c>
      <c r="D144" s="12">
        <v>-3077368613.71</v>
      </c>
      <c r="E144" s="12">
        <v>-4680600415.5600004</v>
      </c>
      <c r="F144" s="12">
        <v>-4450000000</v>
      </c>
      <c r="G144">
        <v>51910000</v>
      </c>
      <c r="H144" t="s">
        <v>1277</v>
      </c>
      <c r="I144" t="s">
        <v>1289</v>
      </c>
      <c r="J144" s="12">
        <v>-4450000000</v>
      </c>
      <c r="K144" s="104">
        <f t="shared" si="2"/>
        <v>0</v>
      </c>
    </row>
    <row r="145" spans="1:11" x14ac:dyDescent="0.25">
      <c r="A145">
        <v>51920000</v>
      </c>
      <c r="B145">
        <v>51920000</v>
      </c>
      <c r="C145" t="s">
        <v>410</v>
      </c>
      <c r="D145" s="12">
        <v>-250000000</v>
      </c>
      <c r="E145" s="12">
        <v>-4350000000</v>
      </c>
      <c r="F145" s="12">
        <v>-3550000000</v>
      </c>
      <c r="G145">
        <v>51920000</v>
      </c>
      <c r="H145" t="s">
        <v>1277</v>
      </c>
      <c r="I145" t="s">
        <v>1289</v>
      </c>
      <c r="J145" s="12">
        <v>-3550000000</v>
      </c>
      <c r="K145" s="104">
        <f t="shared" si="2"/>
        <v>0</v>
      </c>
    </row>
    <row r="146" spans="1:11" x14ac:dyDescent="0.25">
      <c r="A146">
        <v>53100000</v>
      </c>
      <c r="B146">
        <v>53100000</v>
      </c>
      <c r="C146" t="s">
        <v>2130</v>
      </c>
      <c r="D146" s="12">
        <v>93000</v>
      </c>
      <c r="E146" s="12">
        <v>6909595.8600000003</v>
      </c>
      <c r="F146" s="12">
        <v>4015823.86</v>
      </c>
      <c r="G146">
        <v>53100000</v>
      </c>
      <c r="H146" t="s">
        <v>1277</v>
      </c>
      <c r="I146" t="s">
        <v>1295</v>
      </c>
      <c r="J146" s="12">
        <v>4015823.86</v>
      </c>
      <c r="K146" s="104">
        <f t="shared" si="2"/>
        <v>0</v>
      </c>
    </row>
    <row r="147" spans="1:11" x14ac:dyDescent="0.25">
      <c r="A147">
        <v>53200000</v>
      </c>
      <c r="B147">
        <v>53200000</v>
      </c>
      <c r="C147" t="s">
        <v>2131</v>
      </c>
      <c r="D147" s="12">
        <v>1068131.8600000001</v>
      </c>
      <c r="E147" s="12">
        <v>23301260.859999999</v>
      </c>
      <c r="F147" s="12">
        <v>3867667.99</v>
      </c>
      <c r="G147">
        <v>53200000</v>
      </c>
      <c r="H147" t="s">
        <v>1277</v>
      </c>
      <c r="I147" t="s">
        <v>1295</v>
      </c>
      <c r="J147" s="12">
        <v>3867667.99</v>
      </c>
      <c r="K147" s="104">
        <f t="shared" si="2"/>
        <v>0</v>
      </c>
    </row>
    <row r="148" spans="1:11" x14ac:dyDescent="0.25">
      <c r="A148">
        <v>53300000</v>
      </c>
      <c r="B148">
        <v>53300000</v>
      </c>
      <c r="C148" t="s">
        <v>160</v>
      </c>
      <c r="D148" s="12">
        <v>0</v>
      </c>
      <c r="E148" s="12">
        <v>0</v>
      </c>
      <c r="F148" s="12">
        <v>0</v>
      </c>
      <c r="G148">
        <v>53300000</v>
      </c>
      <c r="H148" t="s">
        <v>1277</v>
      </c>
      <c r="I148" t="s">
        <v>1295</v>
      </c>
      <c r="J148" s="12">
        <v>0</v>
      </c>
      <c r="K148" s="104">
        <f t="shared" si="2"/>
        <v>0</v>
      </c>
    </row>
    <row r="149" spans="1:11" x14ac:dyDescent="0.25">
      <c r="A149">
        <v>53400000</v>
      </c>
      <c r="B149">
        <v>53400000</v>
      </c>
      <c r="C149" t="s">
        <v>2132</v>
      </c>
      <c r="D149" s="12">
        <v>504620</v>
      </c>
      <c r="E149" s="12">
        <v>1052520</v>
      </c>
      <c r="F149" s="12">
        <v>700200</v>
      </c>
      <c r="G149">
        <v>53400000</v>
      </c>
      <c r="H149" t="s">
        <v>1277</v>
      </c>
      <c r="I149" t="s">
        <v>1295</v>
      </c>
      <c r="J149" s="12">
        <v>700200</v>
      </c>
      <c r="K149" s="104">
        <f t="shared" si="2"/>
        <v>0</v>
      </c>
    </row>
    <row r="150" spans="1:11" x14ac:dyDescent="0.25">
      <c r="A150">
        <v>53500000</v>
      </c>
      <c r="B150">
        <v>53500000</v>
      </c>
      <c r="C150" t="s">
        <v>2133</v>
      </c>
      <c r="D150" s="12">
        <v>0</v>
      </c>
      <c r="E150" s="12">
        <v>-9345200</v>
      </c>
      <c r="F150" s="12">
        <v>-4280000</v>
      </c>
      <c r="G150">
        <v>53500000</v>
      </c>
      <c r="H150" t="s">
        <v>1277</v>
      </c>
      <c r="I150" t="s">
        <v>1295</v>
      </c>
      <c r="J150" s="12">
        <v>-4280000</v>
      </c>
      <c r="K150" s="104">
        <f t="shared" si="2"/>
        <v>0</v>
      </c>
    </row>
    <row r="151" spans="1:11" x14ac:dyDescent="0.25">
      <c r="A151">
        <v>53600000</v>
      </c>
      <c r="B151">
        <v>53600000</v>
      </c>
      <c r="C151" t="s">
        <v>2134</v>
      </c>
      <c r="D151" s="12">
        <v>0</v>
      </c>
      <c r="E151" s="12">
        <v>0</v>
      </c>
      <c r="F151" s="12">
        <v>0</v>
      </c>
      <c r="G151">
        <v>53600000</v>
      </c>
      <c r="H151" t="s">
        <v>1277</v>
      </c>
      <c r="I151" t="s">
        <v>1295</v>
      </c>
      <c r="J151" s="12">
        <v>0</v>
      </c>
      <c r="K151" s="104">
        <f t="shared" si="2"/>
        <v>0</v>
      </c>
    </row>
    <row r="152" spans="1:11" x14ac:dyDescent="0.25">
      <c r="A152">
        <v>58000000</v>
      </c>
      <c r="B152">
        <v>58000000</v>
      </c>
      <c r="C152" t="s">
        <v>724</v>
      </c>
      <c r="D152" s="12">
        <v>264717315.43000001</v>
      </c>
      <c r="E152" s="12">
        <v>-160.27999985218</v>
      </c>
      <c r="F152" s="12">
        <v>-59500000</v>
      </c>
      <c r="G152">
        <v>58000000</v>
      </c>
      <c r="H152" t="s">
        <v>1277</v>
      </c>
      <c r="I152" t="s">
        <v>2135</v>
      </c>
      <c r="J152" s="12">
        <v>-59500000</v>
      </c>
      <c r="K152" s="104">
        <f t="shared" si="2"/>
        <v>0</v>
      </c>
    </row>
    <row r="153" spans="1:11" x14ac:dyDescent="0.25">
      <c r="A153">
        <v>60101000</v>
      </c>
      <c r="B153">
        <v>60101000</v>
      </c>
      <c r="C153" t="s">
        <v>360</v>
      </c>
      <c r="D153" s="12">
        <v>0</v>
      </c>
      <c r="E153" s="12">
        <v>0</v>
      </c>
      <c r="F153" s="12">
        <v>0</v>
      </c>
      <c r="G153">
        <v>60101000</v>
      </c>
      <c r="H153" t="s">
        <v>1297</v>
      </c>
      <c r="I153" t="s">
        <v>1299</v>
      </c>
      <c r="J153" s="12">
        <v>0</v>
      </c>
      <c r="K153" s="104">
        <f t="shared" si="2"/>
        <v>0</v>
      </c>
    </row>
    <row r="154" spans="1:11" x14ac:dyDescent="0.25">
      <c r="A154">
        <v>60102000</v>
      </c>
      <c r="B154">
        <v>60102000</v>
      </c>
      <c r="C154" t="s">
        <v>355</v>
      </c>
      <c r="D154" s="12">
        <v>0</v>
      </c>
      <c r="E154" s="12">
        <v>0</v>
      </c>
      <c r="F154" s="12">
        <v>0</v>
      </c>
      <c r="G154">
        <v>60102000</v>
      </c>
      <c r="H154" t="s">
        <v>1297</v>
      </c>
      <c r="I154" t="s">
        <v>1299</v>
      </c>
      <c r="J154" s="12">
        <v>0</v>
      </c>
      <c r="K154" s="104">
        <f t="shared" si="2"/>
        <v>0</v>
      </c>
    </row>
    <row r="155" spans="1:11" x14ac:dyDescent="0.25">
      <c r="A155">
        <v>60201000</v>
      </c>
      <c r="B155">
        <v>60201000</v>
      </c>
      <c r="C155" t="s">
        <v>430</v>
      </c>
      <c r="D155" s="12">
        <v>0</v>
      </c>
      <c r="E155" s="12">
        <v>650000</v>
      </c>
      <c r="F155" s="12">
        <v>0</v>
      </c>
      <c r="G155">
        <v>60201000</v>
      </c>
      <c r="H155" t="s">
        <v>1297</v>
      </c>
      <c r="I155" t="s">
        <v>1301</v>
      </c>
      <c r="J155" s="12">
        <v>0</v>
      </c>
      <c r="K155" s="104">
        <f t="shared" si="2"/>
        <v>0</v>
      </c>
    </row>
    <row r="156" spans="1:11" x14ac:dyDescent="0.25">
      <c r="A156">
        <v>60206000</v>
      </c>
      <c r="B156">
        <v>60206000</v>
      </c>
      <c r="C156" t="s">
        <v>2030</v>
      </c>
      <c r="D156" s="12">
        <v>61296239.609999999</v>
      </c>
      <c r="E156" s="12">
        <v>542140417.78999996</v>
      </c>
      <c r="F156" s="12">
        <v>1394043354.1500001</v>
      </c>
      <c r="G156">
        <v>60206000</v>
      </c>
      <c r="H156" t="s">
        <v>1297</v>
      </c>
      <c r="I156" t="s">
        <v>1301</v>
      </c>
      <c r="J156" s="12">
        <v>1394043354.1500001</v>
      </c>
      <c r="K156" s="104">
        <f t="shared" si="2"/>
        <v>0</v>
      </c>
    </row>
    <row r="157" spans="1:11" x14ac:dyDescent="0.25">
      <c r="A157">
        <v>60301000</v>
      </c>
      <c r="B157">
        <v>60301000</v>
      </c>
      <c r="C157" t="s">
        <v>1589</v>
      </c>
      <c r="D157" s="12">
        <v>0</v>
      </c>
      <c r="E157" s="12">
        <v>-1233971136.71222</v>
      </c>
      <c r="F157" s="12">
        <v>0</v>
      </c>
      <c r="G157">
        <v>60301000</v>
      </c>
      <c r="H157" t="s">
        <v>1297</v>
      </c>
      <c r="I157" t="s">
        <v>1303</v>
      </c>
      <c r="J157" s="12">
        <v>0</v>
      </c>
      <c r="K157" s="104">
        <f t="shared" si="2"/>
        <v>0</v>
      </c>
    </row>
    <row r="158" spans="1:11" x14ac:dyDescent="0.25">
      <c r="A158">
        <v>60305000</v>
      </c>
      <c r="B158">
        <v>60305000</v>
      </c>
      <c r="C158" t="s">
        <v>2136</v>
      </c>
      <c r="D158" s="12">
        <v>2292412988.75</v>
      </c>
      <c r="E158" s="12">
        <v>0</v>
      </c>
      <c r="F158" s="12">
        <v>250008886.268852</v>
      </c>
      <c r="G158">
        <v>60305000</v>
      </c>
      <c r="H158" t="s">
        <v>1297</v>
      </c>
      <c r="I158" t="s">
        <v>1303</v>
      </c>
      <c r="J158" s="12">
        <v>83618128.329999998</v>
      </c>
      <c r="K158" s="104">
        <f t="shared" si="2"/>
        <v>166390757.93885201</v>
      </c>
    </row>
    <row r="159" spans="1:11" x14ac:dyDescent="0.25">
      <c r="A159">
        <v>60307000</v>
      </c>
      <c r="B159">
        <v>60307000</v>
      </c>
      <c r="C159" t="s">
        <v>725</v>
      </c>
      <c r="D159" s="12">
        <v>-5974339714.1099997</v>
      </c>
      <c r="E159" s="12">
        <v>0</v>
      </c>
      <c r="F159" s="12">
        <v>7230331109.7416096</v>
      </c>
      <c r="G159">
        <v>60307000</v>
      </c>
      <c r="H159" t="s">
        <v>1297</v>
      </c>
      <c r="I159" t="s">
        <v>1303</v>
      </c>
      <c r="J159" s="12">
        <v>832500786.96000004</v>
      </c>
      <c r="K159" s="104">
        <f t="shared" si="2"/>
        <v>6397830322.7816095</v>
      </c>
    </row>
    <row r="160" spans="1:11" x14ac:dyDescent="0.25">
      <c r="A160">
        <v>60308000</v>
      </c>
      <c r="B160">
        <v>60308000</v>
      </c>
      <c r="C160" t="s">
        <v>1368</v>
      </c>
      <c r="D160" s="12">
        <v>-7832219114.96</v>
      </c>
      <c r="E160" s="12">
        <v>4740223706.79</v>
      </c>
      <c r="F160" s="12">
        <v>444547295</v>
      </c>
      <c r="G160">
        <v>60308000</v>
      </c>
      <c r="H160" t="s">
        <v>1297</v>
      </c>
      <c r="I160" t="s">
        <v>1303</v>
      </c>
      <c r="J160" s="12">
        <v>467999206.13</v>
      </c>
      <c r="K160" s="104">
        <f t="shared" si="2"/>
        <v>-23451911.129999995</v>
      </c>
    </row>
    <row r="161" spans="1:11" x14ac:dyDescent="0.25">
      <c r="A161">
        <v>60400000</v>
      </c>
      <c r="B161">
        <v>60400000</v>
      </c>
      <c r="C161" t="s">
        <v>729</v>
      </c>
      <c r="D161" s="12">
        <v>189459511.69</v>
      </c>
      <c r="E161" s="12">
        <v>-200000</v>
      </c>
      <c r="F161" s="12">
        <v>0</v>
      </c>
      <c r="G161">
        <v>60400000</v>
      </c>
      <c r="H161" t="s">
        <v>1297</v>
      </c>
      <c r="I161" t="s">
        <v>1307</v>
      </c>
      <c r="J161" s="12">
        <v>0</v>
      </c>
      <c r="K161" s="104">
        <f t="shared" si="2"/>
        <v>0</v>
      </c>
    </row>
    <row r="162" spans="1:11" x14ac:dyDescent="0.25">
      <c r="A162">
        <v>60601000</v>
      </c>
      <c r="B162">
        <v>60601000</v>
      </c>
      <c r="C162" t="s">
        <v>442</v>
      </c>
      <c r="D162" s="12">
        <v>4329612.1100000003</v>
      </c>
      <c r="E162" s="12">
        <v>2513051.54</v>
      </c>
      <c r="F162" s="12">
        <v>2895476.75</v>
      </c>
      <c r="G162">
        <v>60601000</v>
      </c>
      <c r="H162" t="s">
        <v>1297</v>
      </c>
      <c r="I162" t="s">
        <v>1308</v>
      </c>
      <c r="J162" s="12">
        <v>2895476.75</v>
      </c>
      <c r="K162" s="104">
        <f t="shared" si="2"/>
        <v>0</v>
      </c>
    </row>
    <row r="163" spans="1:11" x14ac:dyDescent="0.25">
      <c r="A163">
        <v>60602000</v>
      </c>
      <c r="B163">
        <v>60602000</v>
      </c>
      <c r="C163" t="s">
        <v>378</v>
      </c>
      <c r="D163" s="12">
        <v>9566731.9199999999</v>
      </c>
      <c r="E163" s="12">
        <v>77624790.659999996</v>
      </c>
      <c r="F163" s="12">
        <v>184487672.30000001</v>
      </c>
      <c r="G163">
        <v>60602000</v>
      </c>
      <c r="H163" t="s">
        <v>1297</v>
      </c>
      <c r="I163" t="s">
        <v>1308</v>
      </c>
      <c r="J163" s="12">
        <v>184487672.30000001</v>
      </c>
      <c r="K163" s="104">
        <f t="shared" si="2"/>
        <v>0</v>
      </c>
    </row>
    <row r="164" spans="1:11" x14ac:dyDescent="0.25">
      <c r="A164">
        <v>60603000</v>
      </c>
      <c r="B164">
        <v>60603000</v>
      </c>
      <c r="C164" t="s">
        <v>380</v>
      </c>
      <c r="D164" s="12">
        <v>21857514.600000001</v>
      </c>
      <c r="E164" s="12">
        <v>71039268.409999996</v>
      </c>
      <c r="F164" s="12">
        <v>28042009.199999999</v>
      </c>
      <c r="G164">
        <v>60603000</v>
      </c>
      <c r="H164" t="s">
        <v>1297</v>
      </c>
      <c r="I164" t="s">
        <v>1308</v>
      </c>
      <c r="J164" s="12">
        <v>28042009.199999999</v>
      </c>
      <c r="K164" s="104">
        <f t="shared" si="2"/>
        <v>0</v>
      </c>
    </row>
    <row r="165" spans="1:11" x14ac:dyDescent="0.25">
      <c r="A165">
        <v>60604000</v>
      </c>
      <c r="B165">
        <v>60604000</v>
      </c>
      <c r="C165" t="s">
        <v>382</v>
      </c>
      <c r="D165" s="12">
        <v>5740175.3200000003</v>
      </c>
      <c r="E165" s="12">
        <v>7762571.8399999999</v>
      </c>
      <c r="F165" s="12">
        <v>2801301.9</v>
      </c>
      <c r="G165">
        <v>60604000</v>
      </c>
      <c r="H165" t="s">
        <v>1297</v>
      </c>
      <c r="I165" t="s">
        <v>1308</v>
      </c>
      <c r="J165" s="12">
        <v>2801301.9</v>
      </c>
      <c r="K165" s="104">
        <f t="shared" si="2"/>
        <v>0</v>
      </c>
    </row>
    <row r="166" spans="1:11" x14ac:dyDescent="0.25">
      <c r="A166">
        <v>60605000</v>
      </c>
      <c r="B166">
        <v>60605000</v>
      </c>
      <c r="C166" t="s">
        <v>167</v>
      </c>
      <c r="D166" s="12">
        <v>282181479.88</v>
      </c>
      <c r="E166" s="12">
        <v>39532443.460000001</v>
      </c>
      <c r="F166" s="12">
        <v>19844365.370000001</v>
      </c>
      <c r="G166">
        <v>60605000</v>
      </c>
      <c r="H166" t="s">
        <v>1297</v>
      </c>
      <c r="I166" t="s">
        <v>1308</v>
      </c>
      <c r="J166" s="12">
        <v>19844365.370000001</v>
      </c>
      <c r="K166" s="104">
        <f t="shared" si="2"/>
        <v>0</v>
      </c>
    </row>
    <row r="167" spans="1:11" x14ac:dyDescent="0.25">
      <c r="A167">
        <v>60607000</v>
      </c>
      <c r="B167">
        <v>60607000</v>
      </c>
      <c r="C167" t="s">
        <v>385</v>
      </c>
      <c r="D167" s="12">
        <v>11505655.529999999</v>
      </c>
      <c r="E167" s="12">
        <v>7173340.0099999998</v>
      </c>
      <c r="F167" s="12">
        <v>9445580.8499999996</v>
      </c>
      <c r="G167">
        <v>60607000</v>
      </c>
      <c r="H167" t="s">
        <v>1297</v>
      </c>
      <c r="I167" t="s">
        <v>1308</v>
      </c>
      <c r="J167" s="12">
        <v>9445580.8499999996</v>
      </c>
      <c r="K167" s="104">
        <f t="shared" si="2"/>
        <v>0</v>
      </c>
    </row>
    <row r="168" spans="1:11" x14ac:dyDescent="0.25">
      <c r="A168">
        <v>60608000</v>
      </c>
      <c r="B168">
        <v>60608000</v>
      </c>
      <c r="C168" t="s">
        <v>375</v>
      </c>
      <c r="D168" s="12">
        <v>20686917.59</v>
      </c>
      <c r="E168" s="12">
        <v>12951374.83</v>
      </c>
      <c r="F168" s="12">
        <v>14390557.380000001</v>
      </c>
      <c r="G168">
        <v>60608000</v>
      </c>
      <c r="H168" t="s">
        <v>1297</v>
      </c>
      <c r="I168" t="s">
        <v>1308</v>
      </c>
      <c r="J168" s="12">
        <v>14390557.380000001</v>
      </c>
      <c r="K168" s="104">
        <f t="shared" si="2"/>
        <v>0</v>
      </c>
    </row>
    <row r="169" spans="1:11" x14ac:dyDescent="0.25">
      <c r="A169">
        <v>60701000</v>
      </c>
      <c r="B169">
        <v>60701000</v>
      </c>
      <c r="C169" t="s">
        <v>453</v>
      </c>
      <c r="D169" s="12">
        <v>768226301.38999999</v>
      </c>
      <c r="E169" s="12">
        <v>752471083</v>
      </c>
      <c r="F169" s="12">
        <v>1366434868.75</v>
      </c>
      <c r="G169">
        <v>60701000</v>
      </c>
      <c r="H169" t="s">
        <v>1297</v>
      </c>
      <c r="I169" t="s">
        <v>1309</v>
      </c>
      <c r="J169" s="12">
        <v>2298406925.5999999</v>
      </c>
      <c r="K169" s="104">
        <f t="shared" si="2"/>
        <v>-931972056.8499999</v>
      </c>
    </row>
    <row r="170" spans="1:11" x14ac:dyDescent="0.25">
      <c r="A170">
        <v>60702000</v>
      </c>
      <c r="B170">
        <v>60702000</v>
      </c>
      <c r="C170" t="s">
        <v>731</v>
      </c>
      <c r="D170" s="12">
        <v>20333508697.369999</v>
      </c>
      <c r="E170" s="12">
        <v>5007822696.29</v>
      </c>
      <c r="F170" s="12">
        <v>7429936893.2799997</v>
      </c>
      <c r="G170">
        <v>60702000</v>
      </c>
      <c r="H170" t="s">
        <v>1297</v>
      </c>
      <c r="I170" t="s">
        <v>1309</v>
      </c>
      <c r="J170" s="12">
        <v>8332603171.3400002</v>
      </c>
      <c r="K170" s="104">
        <f t="shared" si="2"/>
        <v>-902666278.06000042</v>
      </c>
    </row>
    <row r="171" spans="1:11" x14ac:dyDescent="0.25">
      <c r="A171">
        <v>60801000</v>
      </c>
      <c r="B171">
        <v>60801000</v>
      </c>
      <c r="C171" t="s">
        <v>457</v>
      </c>
      <c r="D171" s="12">
        <v>818048796.63999999</v>
      </c>
      <c r="E171" s="12">
        <v>863495126.91999996</v>
      </c>
      <c r="F171" s="12">
        <v>285121145.5</v>
      </c>
      <c r="G171">
        <v>60801000</v>
      </c>
      <c r="H171" t="s">
        <v>1297</v>
      </c>
      <c r="I171" t="s">
        <v>1310</v>
      </c>
      <c r="J171" s="12">
        <v>285121145.5</v>
      </c>
      <c r="K171" s="104">
        <f t="shared" si="2"/>
        <v>0</v>
      </c>
    </row>
    <row r="172" spans="1:11" x14ac:dyDescent="0.25">
      <c r="A172">
        <v>60802000</v>
      </c>
      <c r="B172">
        <v>60802000</v>
      </c>
      <c r="C172" t="s">
        <v>732</v>
      </c>
      <c r="D172" s="12">
        <v>0</v>
      </c>
      <c r="E172" s="12">
        <v>724356</v>
      </c>
      <c r="F172" s="12">
        <v>10763645.93</v>
      </c>
      <c r="G172">
        <v>60802000</v>
      </c>
      <c r="H172" t="s">
        <v>1297</v>
      </c>
      <c r="I172" t="s">
        <v>1310</v>
      </c>
      <c r="J172" s="12">
        <v>10763645.93</v>
      </c>
      <c r="K172" s="104">
        <f t="shared" si="2"/>
        <v>0</v>
      </c>
    </row>
    <row r="173" spans="1:11" x14ac:dyDescent="0.25">
      <c r="A173">
        <v>60803000</v>
      </c>
      <c r="B173">
        <v>60803000</v>
      </c>
      <c r="C173" t="s">
        <v>459</v>
      </c>
      <c r="D173" s="12">
        <v>95281185.920000002</v>
      </c>
      <c r="E173" s="12">
        <v>19498935.25</v>
      </c>
      <c r="F173" s="12">
        <v>38935979.640000001</v>
      </c>
      <c r="G173">
        <v>60803000</v>
      </c>
      <c r="H173" t="s">
        <v>1297</v>
      </c>
      <c r="I173" t="s">
        <v>1310</v>
      </c>
      <c r="J173" s="12">
        <v>38935979.640000001</v>
      </c>
      <c r="K173" s="104">
        <f t="shared" si="2"/>
        <v>0</v>
      </c>
    </row>
    <row r="174" spans="1:11" x14ac:dyDescent="0.25">
      <c r="A174">
        <v>60804000</v>
      </c>
      <c r="B174">
        <v>60804000</v>
      </c>
      <c r="C174" t="s">
        <v>461</v>
      </c>
      <c r="D174" s="12">
        <v>215863726.19</v>
      </c>
      <c r="E174" s="12">
        <v>259649500.28</v>
      </c>
      <c r="F174" s="12">
        <v>650998457.58000004</v>
      </c>
      <c r="G174">
        <v>60804000</v>
      </c>
      <c r="H174" t="s">
        <v>1297</v>
      </c>
      <c r="I174" t="s">
        <v>1310</v>
      </c>
      <c r="J174" s="12">
        <v>650998457.58000004</v>
      </c>
      <c r="K174" s="104">
        <f t="shared" si="2"/>
        <v>0</v>
      </c>
    </row>
    <row r="175" spans="1:11" x14ac:dyDescent="0.25">
      <c r="A175">
        <v>60805000</v>
      </c>
      <c r="B175">
        <v>60805000</v>
      </c>
      <c r="C175" t="s">
        <v>2137</v>
      </c>
      <c r="D175" s="12">
        <v>2027775</v>
      </c>
      <c r="E175" s="12">
        <v>2542904.96</v>
      </c>
      <c r="F175" s="12">
        <v>0</v>
      </c>
      <c r="G175">
        <v>60805000</v>
      </c>
      <c r="H175" t="s">
        <v>1297</v>
      </c>
      <c r="I175" t="s">
        <v>1310</v>
      </c>
      <c r="J175" s="12">
        <v>0</v>
      </c>
      <c r="K175" s="104">
        <f t="shared" si="2"/>
        <v>0</v>
      </c>
    </row>
    <row r="176" spans="1:11" x14ac:dyDescent="0.25">
      <c r="A176">
        <v>60806000</v>
      </c>
      <c r="B176">
        <v>60806000</v>
      </c>
      <c r="C176" t="s">
        <v>462</v>
      </c>
      <c r="D176" s="12">
        <v>3944009.48</v>
      </c>
      <c r="E176" s="12">
        <v>12684654.869999999</v>
      </c>
      <c r="F176" s="12">
        <v>9219290.9100000001</v>
      </c>
      <c r="G176">
        <v>60806000</v>
      </c>
      <c r="H176" t="s">
        <v>1297</v>
      </c>
      <c r="I176" t="s">
        <v>1310</v>
      </c>
      <c r="J176" s="12">
        <v>9219290.9100000001</v>
      </c>
      <c r="K176" s="104">
        <f t="shared" si="2"/>
        <v>0</v>
      </c>
    </row>
    <row r="177" spans="1:11" x14ac:dyDescent="0.25">
      <c r="A177">
        <v>60807000</v>
      </c>
      <c r="B177">
        <v>60807000</v>
      </c>
      <c r="C177" t="s">
        <v>2138</v>
      </c>
      <c r="D177" s="12">
        <v>39680822.789999999</v>
      </c>
      <c r="E177" s="12">
        <v>3189570.45</v>
      </c>
      <c r="F177" s="12">
        <v>0</v>
      </c>
      <c r="G177">
        <v>60807000</v>
      </c>
      <c r="H177" t="s">
        <v>1297</v>
      </c>
      <c r="I177" t="s">
        <v>1310</v>
      </c>
      <c r="J177" s="12">
        <v>0</v>
      </c>
      <c r="K177" s="104">
        <f t="shared" si="2"/>
        <v>0</v>
      </c>
    </row>
    <row r="178" spans="1:11" x14ac:dyDescent="0.25">
      <c r="A178">
        <v>60808000</v>
      </c>
      <c r="B178">
        <v>60808000</v>
      </c>
      <c r="C178" t="s">
        <v>464</v>
      </c>
      <c r="D178" s="12">
        <v>9694605</v>
      </c>
      <c r="E178" s="12">
        <v>37281217.009999998</v>
      </c>
      <c r="F178" s="12">
        <v>72465809.909999996</v>
      </c>
      <c r="G178">
        <v>60808000</v>
      </c>
      <c r="H178" t="s">
        <v>1297</v>
      </c>
      <c r="I178" t="s">
        <v>1310</v>
      </c>
      <c r="J178" s="12">
        <v>72465809.909999996</v>
      </c>
      <c r="K178" s="104">
        <f t="shared" si="2"/>
        <v>0</v>
      </c>
    </row>
    <row r="179" spans="1:11" x14ac:dyDescent="0.25">
      <c r="A179">
        <v>60809000</v>
      </c>
      <c r="B179">
        <v>60809000</v>
      </c>
      <c r="C179" t="s">
        <v>1391</v>
      </c>
      <c r="D179" s="12">
        <v>0</v>
      </c>
      <c r="E179" s="12">
        <v>0</v>
      </c>
      <c r="F179" s="12">
        <v>125000</v>
      </c>
      <c r="G179">
        <v>60809000</v>
      </c>
      <c r="H179" t="s">
        <v>1297</v>
      </c>
      <c r="I179" t="s">
        <v>1310</v>
      </c>
      <c r="J179" s="12">
        <v>125000</v>
      </c>
      <c r="K179" s="104">
        <f t="shared" si="2"/>
        <v>0</v>
      </c>
    </row>
    <row r="180" spans="1:11" x14ac:dyDescent="0.25">
      <c r="A180">
        <v>60811000</v>
      </c>
      <c r="B180">
        <v>60811000</v>
      </c>
      <c r="C180" t="s">
        <v>466</v>
      </c>
      <c r="D180" s="12">
        <v>775961744.57000005</v>
      </c>
      <c r="E180" s="12">
        <v>523669808.49000001</v>
      </c>
      <c r="F180" s="12">
        <v>676434779.99000001</v>
      </c>
      <c r="G180">
        <v>60811000</v>
      </c>
      <c r="H180" t="s">
        <v>1297</v>
      </c>
      <c r="I180" t="s">
        <v>1310</v>
      </c>
      <c r="J180" s="12">
        <v>676434779.99000001</v>
      </c>
      <c r="K180" s="104">
        <f t="shared" si="2"/>
        <v>0</v>
      </c>
    </row>
    <row r="181" spans="1:11" x14ac:dyDescent="0.25">
      <c r="A181">
        <v>60811100</v>
      </c>
      <c r="B181">
        <v>60811100</v>
      </c>
      <c r="C181" t="s">
        <v>402</v>
      </c>
      <c r="D181" s="12">
        <v>177249890.16999999</v>
      </c>
      <c r="E181" s="12">
        <v>178734614.93000001</v>
      </c>
      <c r="F181" s="12">
        <v>230724618.63999999</v>
      </c>
      <c r="G181">
        <v>60811100</v>
      </c>
      <c r="H181" t="s">
        <v>1297</v>
      </c>
      <c r="I181" t="s">
        <v>1310</v>
      </c>
      <c r="J181" s="12">
        <v>230724618.63999999</v>
      </c>
      <c r="K181" s="104">
        <f t="shared" si="2"/>
        <v>0</v>
      </c>
    </row>
    <row r="182" spans="1:11" x14ac:dyDescent="0.25">
      <c r="A182">
        <v>60812000</v>
      </c>
      <c r="B182">
        <v>60812000</v>
      </c>
      <c r="C182" t="s">
        <v>403</v>
      </c>
      <c r="D182" s="12">
        <v>73430388.5</v>
      </c>
      <c r="E182" s="12">
        <v>32832073.75</v>
      </c>
      <c r="F182" s="12">
        <v>57039929.490000002</v>
      </c>
      <c r="G182">
        <v>60812000</v>
      </c>
      <c r="H182" t="s">
        <v>1297</v>
      </c>
      <c r="I182" t="s">
        <v>1310</v>
      </c>
      <c r="J182" s="12">
        <v>57039929.490000002</v>
      </c>
      <c r="K182" s="104">
        <f t="shared" si="2"/>
        <v>0</v>
      </c>
    </row>
    <row r="183" spans="1:11" x14ac:dyDescent="0.25">
      <c r="A183">
        <v>60814000</v>
      </c>
      <c r="B183">
        <v>60814000</v>
      </c>
      <c r="C183" t="s">
        <v>2139</v>
      </c>
      <c r="D183" s="12">
        <v>0</v>
      </c>
      <c r="E183" s="12">
        <v>30693547.280000001</v>
      </c>
      <c r="F183" s="12">
        <v>0</v>
      </c>
      <c r="G183">
        <v>60814000</v>
      </c>
      <c r="H183" t="s">
        <v>1297</v>
      </c>
      <c r="I183" t="s">
        <v>1310</v>
      </c>
      <c r="J183" s="12">
        <v>0</v>
      </c>
      <c r="K183" s="104">
        <f t="shared" si="2"/>
        <v>0</v>
      </c>
    </row>
    <row r="184" spans="1:11" x14ac:dyDescent="0.25">
      <c r="A184">
        <v>60880000</v>
      </c>
      <c r="B184">
        <v>60880000</v>
      </c>
      <c r="C184" t="s">
        <v>988</v>
      </c>
      <c r="D184" s="12">
        <v>207862</v>
      </c>
      <c r="E184" s="12">
        <v>13602478.619999999</v>
      </c>
      <c r="F184" s="12">
        <v>238626.09</v>
      </c>
      <c r="G184">
        <v>60880000</v>
      </c>
      <c r="H184" t="s">
        <v>1297</v>
      </c>
      <c r="I184" t="s">
        <v>1310</v>
      </c>
      <c r="J184" s="12">
        <v>238626.09</v>
      </c>
      <c r="K184" s="104">
        <f t="shared" si="2"/>
        <v>0</v>
      </c>
    </row>
    <row r="185" spans="1:11" x14ac:dyDescent="0.25">
      <c r="A185">
        <v>60900000</v>
      </c>
      <c r="B185">
        <v>60900000</v>
      </c>
      <c r="C185" t="s">
        <v>735</v>
      </c>
      <c r="D185" s="12">
        <v>0</v>
      </c>
      <c r="E185" s="12">
        <v>-798834.92</v>
      </c>
      <c r="F185" s="12">
        <v>0</v>
      </c>
      <c r="G185">
        <v>60900000</v>
      </c>
      <c r="H185" t="s">
        <v>1297</v>
      </c>
      <c r="I185" t="s">
        <v>1311</v>
      </c>
      <c r="J185" s="12">
        <v>0</v>
      </c>
      <c r="K185" s="104">
        <f t="shared" si="2"/>
        <v>0</v>
      </c>
    </row>
    <row r="186" spans="1:11" x14ac:dyDescent="0.25">
      <c r="A186">
        <v>60970000</v>
      </c>
      <c r="B186">
        <v>60970000</v>
      </c>
      <c r="C186" t="s">
        <v>2039</v>
      </c>
      <c r="D186" s="12">
        <v>0</v>
      </c>
      <c r="E186" s="12">
        <v>-117352.33</v>
      </c>
      <c r="F186" s="12">
        <v>0</v>
      </c>
      <c r="G186">
        <v>60970000</v>
      </c>
      <c r="H186" t="s">
        <v>1297</v>
      </c>
      <c r="I186" t="s">
        <v>1311</v>
      </c>
      <c r="J186" s="12">
        <v>0</v>
      </c>
      <c r="K186" s="104">
        <f t="shared" si="2"/>
        <v>0</v>
      </c>
    </row>
    <row r="187" spans="1:11" x14ac:dyDescent="0.25">
      <c r="A187">
        <v>61110000</v>
      </c>
      <c r="B187">
        <v>61110000</v>
      </c>
      <c r="C187" t="s">
        <v>473</v>
      </c>
      <c r="D187" s="12">
        <v>14912131.58</v>
      </c>
      <c r="E187" s="12">
        <v>621884.16000000003</v>
      </c>
      <c r="F187" s="12">
        <v>115334752.77</v>
      </c>
      <c r="G187">
        <v>61110000</v>
      </c>
      <c r="H187" t="s">
        <v>1297</v>
      </c>
      <c r="I187" t="s">
        <v>2140</v>
      </c>
      <c r="J187" s="12">
        <v>115334752.77</v>
      </c>
      <c r="K187" s="104">
        <f t="shared" si="2"/>
        <v>0</v>
      </c>
    </row>
    <row r="188" spans="1:11" x14ac:dyDescent="0.25">
      <c r="A188">
        <v>61301000</v>
      </c>
      <c r="B188">
        <v>61301000</v>
      </c>
      <c r="C188" t="s">
        <v>477</v>
      </c>
      <c r="D188" s="12">
        <v>219127867</v>
      </c>
      <c r="E188" s="12">
        <v>170161758.94</v>
      </c>
      <c r="F188" s="12">
        <v>150000000</v>
      </c>
      <c r="G188">
        <v>61301000</v>
      </c>
      <c r="H188" t="s">
        <v>1297</v>
      </c>
      <c r="I188" t="s">
        <v>1315</v>
      </c>
      <c r="J188" s="12">
        <v>150000000</v>
      </c>
      <c r="K188" s="104">
        <f t="shared" si="2"/>
        <v>0</v>
      </c>
    </row>
    <row r="189" spans="1:11" x14ac:dyDescent="0.25">
      <c r="A189">
        <v>61302000</v>
      </c>
      <c r="B189">
        <v>61302000</v>
      </c>
      <c r="C189" t="s">
        <v>1955</v>
      </c>
      <c r="D189" s="12">
        <v>240833902.19999999</v>
      </c>
      <c r="E189" s="12">
        <v>313656500.06</v>
      </c>
      <c r="F189" s="12">
        <v>54722139.079999998</v>
      </c>
      <c r="G189">
        <v>61302000</v>
      </c>
      <c r="H189" t="s">
        <v>1297</v>
      </c>
      <c r="I189" t="s">
        <v>1315</v>
      </c>
      <c r="J189" s="12">
        <v>54722139.079999998</v>
      </c>
      <c r="K189" s="104">
        <f t="shared" si="2"/>
        <v>0</v>
      </c>
    </row>
    <row r="190" spans="1:11" x14ac:dyDescent="0.25">
      <c r="A190">
        <v>61500000</v>
      </c>
      <c r="B190">
        <v>61500000</v>
      </c>
      <c r="C190" t="s">
        <v>1596</v>
      </c>
      <c r="D190" s="12">
        <v>14834353.07</v>
      </c>
      <c r="E190" s="12">
        <v>66984163.049999997</v>
      </c>
      <c r="F190" s="12">
        <v>902747</v>
      </c>
      <c r="G190">
        <v>61500000</v>
      </c>
      <c r="H190" t="s">
        <v>1297</v>
      </c>
      <c r="I190" t="s">
        <v>1316</v>
      </c>
      <c r="J190" s="12">
        <v>902747</v>
      </c>
      <c r="K190" s="104">
        <f t="shared" si="2"/>
        <v>0</v>
      </c>
    </row>
    <row r="191" spans="1:11" x14ac:dyDescent="0.25">
      <c r="A191">
        <v>61501000</v>
      </c>
      <c r="B191">
        <v>61501000</v>
      </c>
      <c r="C191" t="s">
        <v>480</v>
      </c>
      <c r="D191" s="12">
        <v>11496707.560000001</v>
      </c>
      <c r="E191" s="12">
        <v>7358706.71</v>
      </c>
      <c r="F191" s="12">
        <v>9028853.8699999992</v>
      </c>
      <c r="G191">
        <v>61501000</v>
      </c>
      <c r="H191" t="s">
        <v>1297</v>
      </c>
      <c r="I191" t="s">
        <v>1316</v>
      </c>
      <c r="J191" s="12">
        <v>9028853.8699999992</v>
      </c>
      <c r="K191" s="104">
        <f t="shared" si="2"/>
        <v>0</v>
      </c>
    </row>
    <row r="192" spans="1:11" x14ac:dyDescent="0.25">
      <c r="A192">
        <v>61502000</v>
      </c>
      <c r="B192">
        <v>61502000</v>
      </c>
      <c r="C192" t="s">
        <v>180</v>
      </c>
      <c r="D192" s="12">
        <v>3057856.02</v>
      </c>
      <c r="E192" s="12">
        <v>0</v>
      </c>
      <c r="F192" s="12">
        <v>30260</v>
      </c>
      <c r="G192">
        <v>61502000</v>
      </c>
      <c r="H192" t="s">
        <v>1297</v>
      </c>
      <c r="I192" t="s">
        <v>1316</v>
      </c>
      <c r="J192" s="12">
        <v>30260</v>
      </c>
      <c r="K192" s="104">
        <f t="shared" si="2"/>
        <v>0</v>
      </c>
    </row>
    <row r="193" spans="1:11" x14ac:dyDescent="0.25">
      <c r="A193">
        <v>61503000</v>
      </c>
      <c r="B193">
        <v>61503000</v>
      </c>
      <c r="C193" t="s">
        <v>481</v>
      </c>
      <c r="D193" s="12">
        <v>180347338.41999999</v>
      </c>
      <c r="E193" s="12">
        <v>768922855.13999999</v>
      </c>
      <c r="F193" s="12">
        <v>429485456.63</v>
      </c>
      <c r="G193">
        <v>61503000</v>
      </c>
      <c r="H193" t="s">
        <v>1297</v>
      </c>
      <c r="I193" t="s">
        <v>1316</v>
      </c>
      <c r="J193" s="12">
        <v>429485456.63</v>
      </c>
      <c r="K193" s="104">
        <f t="shared" si="2"/>
        <v>0</v>
      </c>
    </row>
    <row r="194" spans="1:11" x14ac:dyDescent="0.25">
      <c r="A194">
        <v>61504000</v>
      </c>
      <c r="B194">
        <v>61504000</v>
      </c>
      <c r="C194" t="s">
        <v>2141</v>
      </c>
      <c r="D194" s="12">
        <v>2093010.86</v>
      </c>
      <c r="E194" s="12">
        <v>1875600</v>
      </c>
      <c r="F194" s="12">
        <v>0</v>
      </c>
      <c r="G194">
        <v>61504000</v>
      </c>
      <c r="H194" t="s">
        <v>1297</v>
      </c>
      <c r="I194" t="s">
        <v>1316</v>
      </c>
      <c r="J194" s="12">
        <v>0</v>
      </c>
      <c r="K194" s="104">
        <f t="shared" si="2"/>
        <v>0</v>
      </c>
    </row>
    <row r="195" spans="1:11" x14ac:dyDescent="0.25">
      <c r="A195">
        <v>61505000</v>
      </c>
      <c r="B195">
        <v>61505000</v>
      </c>
      <c r="C195" t="s">
        <v>525</v>
      </c>
      <c r="D195" s="12">
        <v>0</v>
      </c>
      <c r="E195" s="12">
        <v>250000</v>
      </c>
      <c r="F195" s="12">
        <v>0</v>
      </c>
      <c r="G195">
        <v>61505000</v>
      </c>
      <c r="H195" t="s">
        <v>1297</v>
      </c>
      <c r="I195" t="s">
        <v>1316</v>
      </c>
      <c r="J195" s="12">
        <v>0</v>
      </c>
      <c r="K195" s="104">
        <f t="shared" ref="K195:K258" si="3">+F195-J195</f>
        <v>0</v>
      </c>
    </row>
    <row r="196" spans="1:11" x14ac:dyDescent="0.25">
      <c r="A196">
        <v>61510000</v>
      </c>
      <c r="B196">
        <v>61510000</v>
      </c>
      <c r="C196" t="s">
        <v>2142</v>
      </c>
      <c r="D196" s="12">
        <v>0</v>
      </c>
      <c r="E196" s="12">
        <v>50010993.539999999</v>
      </c>
      <c r="F196" s="12">
        <v>1622490</v>
      </c>
      <c r="G196">
        <v>61510000</v>
      </c>
      <c r="H196" t="s">
        <v>1297</v>
      </c>
      <c r="I196" t="s">
        <v>1316</v>
      </c>
      <c r="J196" s="12">
        <v>1622490</v>
      </c>
      <c r="K196" s="104">
        <f t="shared" si="3"/>
        <v>0</v>
      </c>
    </row>
    <row r="197" spans="1:11" x14ac:dyDescent="0.25">
      <c r="A197">
        <v>61512000</v>
      </c>
      <c r="B197">
        <v>61512000</v>
      </c>
      <c r="C197" t="s">
        <v>2143</v>
      </c>
      <c r="D197" s="12">
        <v>0</v>
      </c>
      <c r="E197" s="12">
        <v>81978.179999999993</v>
      </c>
      <c r="F197" s="12">
        <v>0</v>
      </c>
      <c r="G197">
        <v>61512000</v>
      </c>
      <c r="H197" t="s">
        <v>1297</v>
      </c>
      <c r="I197" t="s">
        <v>1316</v>
      </c>
      <c r="J197" s="12">
        <v>0</v>
      </c>
      <c r="K197" s="104">
        <f t="shared" si="3"/>
        <v>0</v>
      </c>
    </row>
    <row r="198" spans="1:11" x14ac:dyDescent="0.25">
      <c r="A198">
        <v>61513000</v>
      </c>
      <c r="B198">
        <v>61513000</v>
      </c>
      <c r="C198" t="s">
        <v>2144</v>
      </c>
      <c r="D198" s="12">
        <v>9448500</v>
      </c>
      <c r="E198" s="12">
        <v>33529377.079999998</v>
      </c>
      <c r="F198" s="12">
        <v>13431383.5</v>
      </c>
      <c r="G198">
        <v>61513000</v>
      </c>
      <c r="H198" t="s">
        <v>1297</v>
      </c>
      <c r="I198" t="s">
        <v>1316</v>
      </c>
      <c r="J198" s="12">
        <v>13431383.5</v>
      </c>
      <c r="K198" s="104">
        <f t="shared" si="3"/>
        <v>0</v>
      </c>
    </row>
    <row r="199" spans="1:11" x14ac:dyDescent="0.25">
      <c r="A199">
        <v>61601000</v>
      </c>
      <c r="B199">
        <v>61601000</v>
      </c>
      <c r="C199" t="s">
        <v>182</v>
      </c>
      <c r="D199" s="12">
        <v>38748858.020000003</v>
      </c>
      <c r="E199" s="12">
        <v>124697471.788095</v>
      </c>
      <c r="F199" s="12">
        <v>72899688.200000003</v>
      </c>
      <c r="G199">
        <v>61601000</v>
      </c>
      <c r="H199" t="s">
        <v>1297</v>
      </c>
      <c r="I199" t="s">
        <v>1317</v>
      </c>
      <c r="J199" s="12">
        <v>72899688.200000003</v>
      </c>
      <c r="K199" s="104">
        <f t="shared" si="3"/>
        <v>0</v>
      </c>
    </row>
    <row r="200" spans="1:11" x14ac:dyDescent="0.25">
      <c r="A200">
        <v>61602000</v>
      </c>
      <c r="B200">
        <v>61602000</v>
      </c>
      <c r="C200" t="s">
        <v>488</v>
      </c>
      <c r="D200" s="12">
        <v>34623595.93</v>
      </c>
      <c r="E200" s="12">
        <v>192643787.56999999</v>
      </c>
      <c r="F200" s="12">
        <v>9566415</v>
      </c>
      <c r="G200">
        <v>61602000</v>
      </c>
      <c r="H200" t="s">
        <v>1297</v>
      </c>
      <c r="I200" t="s">
        <v>1317</v>
      </c>
      <c r="J200" s="12">
        <v>9566415</v>
      </c>
      <c r="K200" s="104">
        <f t="shared" si="3"/>
        <v>0</v>
      </c>
    </row>
    <row r="201" spans="1:11" x14ac:dyDescent="0.25">
      <c r="A201">
        <v>61603000</v>
      </c>
      <c r="B201">
        <v>61603000</v>
      </c>
      <c r="C201" t="s">
        <v>1598</v>
      </c>
      <c r="D201" s="12">
        <v>1420672.03</v>
      </c>
      <c r="E201" s="12">
        <v>4055269.98</v>
      </c>
      <c r="F201" s="12">
        <v>2484017.2400000002</v>
      </c>
      <c r="G201">
        <v>61603000</v>
      </c>
      <c r="H201" t="s">
        <v>1297</v>
      </c>
      <c r="I201" t="s">
        <v>1317</v>
      </c>
      <c r="J201" s="12">
        <v>2484017.2400000002</v>
      </c>
      <c r="K201" s="104">
        <f t="shared" si="3"/>
        <v>0</v>
      </c>
    </row>
    <row r="202" spans="1:11" x14ac:dyDescent="0.25">
      <c r="A202">
        <v>61801000</v>
      </c>
      <c r="B202">
        <v>61801000</v>
      </c>
      <c r="C202" t="s">
        <v>492</v>
      </c>
      <c r="D202" s="12">
        <v>206000</v>
      </c>
      <c r="E202" s="12">
        <v>0</v>
      </c>
      <c r="F202" s="12">
        <v>277877.78000000003</v>
      </c>
      <c r="G202">
        <v>61801000</v>
      </c>
      <c r="H202" t="s">
        <v>1297</v>
      </c>
      <c r="I202" t="s">
        <v>1319</v>
      </c>
      <c r="J202" s="12">
        <v>277877.78000000003</v>
      </c>
      <c r="K202" s="104">
        <f t="shared" si="3"/>
        <v>0</v>
      </c>
    </row>
    <row r="203" spans="1:11" x14ac:dyDescent="0.25">
      <c r="A203">
        <v>61802000</v>
      </c>
      <c r="B203">
        <v>61802000</v>
      </c>
      <c r="C203" t="s">
        <v>494</v>
      </c>
      <c r="D203" s="12">
        <v>1141117.6399999999</v>
      </c>
      <c r="E203" s="12">
        <v>248600</v>
      </c>
      <c r="F203" s="12">
        <v>23467200</v>
      </c>
      <c r="G203">
        <v>61802000</v>
      </c>
      <c r="H203" t="s">
        <v>1297</v>
      </c>
      <c r="I203" t="s">
        <v>1319</v>
      </c>
      <c r="J203" s="12">
        <v>23467200</v>
      </c>
      <c r="K203" s="104">
        <f t="shared" si="3"/>
        <v>0</v>
      </c>
    </row>
    <row r="204" spans="1:11" x14ac:dyDescent="0.25">
      <c r="A204">
        <v>62100000</v>
      </c>
      <c r="B204">
        <v>62100000</v>
      </c>
      <c r="C204" t="s">
        <v>521</v>
      </c>
      <c r="D204" s="12">
        <v>371455791.04000002</v>
      </c>
      <c r="E204" s="12">
        <v>109813226.54000001</v>
      </c>
      <c r="F204" s="12">
        <v>139515974.81</v>
      </c>
      <c r="G204">
        <v>62100000</v>
      </c>
      <c r="H204" t="s">
        <v>1297</v>
      </c>
      <c r="I204" t="s">
        <v>1321</v>
      </c>
      <c r="J204" s="12">
        <v>139515974.81</v>
      </c>
      <c r="K204" s="104">
        <f t="shared" si="3"/>
        <v>0</v>
      </c>
    </row>
    <row r="205" spans="1:11" x14ac:dyDescent="0.25">
      <c r="A205">
        <v>62102000</v>
      </c>
      <c r="B205">
        <v>62102000</v>
      </c>
      <c r="C205" t="s">
        <v>2145</v>
      </c>
      <c r="D205" s="12">
        <v>45071470.5</v>
      </c>
      <c r="E205" s="12">
        <v>33405000</v>
      </c>
      <c r="F205" s="12">
        <v>26550000</v>
      </c>
      <c r="G205">
        <v>62102000</v>
      </c>
      <c r="H205" t="s">
        <v>1297</v>
      </c>
      <c r="I205" t="s">
        <v>1321</v>
      </c>
      <c r="J205" s="12">
        <v>26550000</v>
      </c>
      <c r="K205" s="104">
        <f t="shared" si="3"/>
        <v>0</v>
      </c>
    </row>
    <row r="206" spans="1:11" x14ac:dyDescent="0.25">
      <c r="A206">
        <v>62201000</v>
      </c>
      <c r="B206">
        <v>62201000</v>
      </c>
      <c r="C206" t="s">
        <v>503</v>
      </c>
      <c r="D206" s="12">
        <v>-71623449.799999997</v>
      </c>
      <c r="E206" s="12">
        <v>56206234.479999997</v>
      </c>
      <c r="F206" s="12">
        <v>609429241.83000004</v>
      </c>
      <c r="G206">
        <v>62201000</v>
      </c>
      <c r="H206" t="s">
        <v>1297</v>
      </c>
      <c r="I206" t="s">
        <v>1323</v>
      </c>
      <c r="J206" s="12">
        <v>609429241.83000004</v>
      </c>
      <c r="K206" s="104">
        <f t="shared" si="3"/>
        <v>0</v>
      </c>
    </row>
    <row r="207" spans="1:11" x14ac:dyDescent="0.25">
      <c r="A207">
        <v>62202000</v>
      </c>
      <c r="B207">
        <v>62202000</v>
      </c>
      <c r="C207" t="s">
        <v>505</v>
      </c>
      <c r="D207" s="12">
        <v>4669333.24</v>
      </c>
      <c r="E207" s="12">
        <v>2943214.83</v>
      </c>
      <c r="F207" s="12">
        <v>5732400</v>
      </c>
      <c r="G207">
        <v>62202000</v>
      </c>
      <c r="H207" t="s">
        <v>1297</v>
      </c>
      <c r="I207" t="s">
        <v>1323</v>
      </c>
      <c r="J207" s="12">
        <v>5732400</v>
      </c>
      <c r="K207" s="104">
        <f t="shared" si="3"/>
        <v>0</v>
      </c>
    </row>
    <row r="208" spans="1:11" x14ac:dyDescent="0.25">
      <c r="A208">
        <v>62203000</v>
      </c>
      <c r="B208">
        <v>62203000</v>
      </c>
      <c r="C208" t="s">
        <v>2146</v>
      </c>
      <c r="D208" s="12">
        <v>24000631</v>
      </c>
      <c r="E208" s="12">
        <v>19610000</v>
      </c>
      <c r="F208" s="12">
        <v>12566000</v>
      </c>
      <c r="G208">
        <v>62203000</v>
      </c>
      <c r="H208" t="s">
        <v>1297</v>
      </c>
      <c r="I208" t="s">
        <v>1323</v>
      </c>
      <c r="J208" s="12">
        <v>12566000</v>
      </c>
      <c r="K208" s="104">
        <f t="shared" si="3"/>
        <v>0</v>
      </c>
    </row>
    <row r="209" spans="1:11" x14ac:dyDescent="0.25">
      <c r="A209">
        <v>62210000</v>
      </c>
      <c r="B209">
        <v>62210000</v>
      </c>
      <c r="C209" t="s">
        <v>2147</v>
      </c>
      <c r="D209" s="12">
        <v>0</v>
      </c>
      <c r="E209" s="12">
        <v>5500000</v>
      </c>
      <c r="F209" s="12">
        <v>0</v>
      </c>
      <c r="G209">
        <v>62210000</v>
      </c>
      <c r="H209" t="s">
        <v>1297</v>
      </c>
      <c r="I209" t="s">
        <v>1323</v>
      </c>
      <c r="J209" s="12">
        <v>0</v>
      </c>
      <c r="K209" s="104">
        <f t="shared" si="3"/>
        <v>0</v>
      </c>
    </row>
    <row r="210" spans="1:11" x14ac:dyDescent="0.25">
      <c r="A210">
        <v>62301000</v>
      </c>
      <c r="B210">
        <v>62301000</v>
      </c>
      <c r="C210" t="s">
        <v>191</v>
      </c>
      <c r="D210" s="12">
        <v>43416281.560000002</v>
      </c>
      <c r="E210" s="12">
        <v>102195738.41</v>
      </c>
      <c r="F210" s="12">
        <v>83931228.150000006</v>
      </c>
      <c r="G210">
        <v>62301000</v>
      </c>
      <c r="H210" t="s">
        <v>1297</v>
      </c>
      <c r="I210" t="s">
        <v>1325</v>
      </c>
      <c r="J210" s="12">
        <v>83931228.150000006</v>
      </c>
      <c r="K210" s="104">
        <f t="shared" si="3"/>
        <v>0</v>
      </c>
    </row>
    <row r="211" spans="1:11" x14ac:dyDescent="0.25">
      <c r="A211">
        <v>62302000</v>
      </c>
      <c r="B211">
        <v>62302000</v>
      </c>
      <c r="C211" t="s">
        <v>516</v>
      </c>
      <c r="D211" s="12">
        <v>2729987</v>
      </c>
      <c r="E211" s="12">
        <v>0</v>
      </c>
      <c r="F211" s="12">
        <v>100000</v>
      </c>
      <c r="G211">
        <v>62302000</v>
      </c>
      <c r="H211" t="s">
        <v>1297</v>
      </c>
      <c r="I211" t="s">
        <v>1325</v>
      </c>
      <c r="J211" s="12">
        <v>100000</v>
      </c>
      <c r="K211" s="104">
        <f t="shared" si="3"/>
        <v>0</v>
      </c>
    </row>
    <row r="212" spans="1:11" x14ac:dyDescent="0.25">
      <c r="A212">
        <v>62303000</v>
      </c>
      <c r="B212">
        <v>62303000</v>
      </c>
      <c r="C212" t="s">
        <v>517</v>
      </c>
      <c r="D212" s="12">
        <v>14923757</v>
      </c>
      <c r="E212" s="12">
        <v>18586976</v>
      </c>
      <c r="F212" s="12">
        <v>91590033.920000002</v>
      </c>
      <c r="G212">
        <v>62303000</v>
      </c>
      <c r="H212" t="s">
        <v>1297</v>
      </c>
      <c r="I212" t="s">
        <v>1325</v>
      </c>
      <c r="J212" s="12">
        <v>91590033.920000002</v>
      </c>
      <c r="K212" s="104">
        <f t="shared" si="3"/>
        <v>0</v>
      </c>
    </row>
    <row r="213" spans="1:11" x14ac:dyDescent="0.25">
      <c r="A213">
        <v>62304000</v>
      </c>
      <c r="B213">
        <v>62304000</v>
      </c>
      <c r="C213" t="s">
        <v>518</v>
      </c>
      <c r="D213" s="12">
        <v>12643891</v>
      </c>
      <c r="E213" s="12">
        <v>-2198203.88</v>
      </c>
      <c r="F213" s="12">
        <v>5520000</v>
      </c>
      <c r="G213">
        <v>62304000</v>
      </c>
      <c r="H213" t="s">
        <v>1297</v>
      </c>
      <c r="I213" t="s">
        <v>1325</v>
      </c>
      <c r="J213" s="12">
        <v>5520000</v>
      </c>
      <c r="K213" s="104">
        <f t="shared" si="3"/>
        <v>0</v>
      </c>
    </row>
    <row r="214" spans="1:11" x14ac:dyDescent="0.25">
      <c r="A214">
        <v>62400000</v>
      </c>
      <c r="B214">
        <v>62400000</v>
      </c>
      <c r="C214" t="s">
        <v>2148</v>
      </c>
      <c r="D214" s="12">
        <v>22489634.350000001</v>
      </c>
      <c r="E214" s="12">
        <v>72743163.489999995</v>
      </c>
      <c r="F214" s="12">
        <v>12315342</v>
      </c>
      <c r="G214">
        <v>62400000</v>
      </c>
      <c r="H214" t="s">
        <v>1297</v>
      </c>
      <c r="I214" t="s">
        <v>1327</v>
      </c>
      <c r="J214" s="12">
        <v>12315342</v>
      </c>
      <c r="K214" s="104">
        <f t="shared" si="3"/>
        <v>0</v>
      </c>
    </row>
    <row r="215" spans="1:11" x14ac:dyDescent="0.25">
      <c r="A215">
        <v>62401000</v>
      </c>
      <c r="B215">
        <v>62401000</v>
      </c>
      <c r="C215" t="s">
        <v>745</v>
      </c>
      <c r="D215" s="12">
        <v>10800000</v>
      </c>
      <c r="E215" s="12">
        <v>44074737.5</v>
      </c>
      <c r="F215" s="12">
        <v>156570000</v>
      </c>
      <c r="G215">
        <v>62401000</v>
      </c>
      <c r="H215" t="s">
        <v>1297</v>
      </c>
      <c r="I215" t="s">
        <v>1327</v>
      </c>
      <c r="J215" s="12">
        <v>156570000</v>
      </c>
      <c r="K215" s="104">
        <f t="shared" si="3"/>
        <v>0</v>
      </c>
    </row>
    <row r="216" spans="1:11" x14ac:dyDescent="0.25">
      <c r="A216">
        <v>62501000</v>
      </c>
      <c r="B216">
        <v>62501000</v>
      </c>
      <c r="C216" t="s">
        <v>746</v>
      </c>
      <c r="D216" s="12">
        <v>116076402.3</v>
      </c>
      <c r="E216" s="12">
        <v>46562346.520000003</v>
      </c>
      <c r="F216" s="12">
        <v>142427946.80000001</v>
      </c>
      <c r="G216">
        <v>62501000</v>
      </c>
      <c r="H216" t="s">
        <v>1297</v>
      </c>
      <c r="I216" t="s">
        <v>1329</v>
      </c>
      <c r="J216" s="12">
        <v>142427946.80000001</v>
      </c>
      <c r="K216" s="104">
        <f t="shared" si="3"/>
        <v>0</v>
      </c>
    </row>
    <row r="217" spans="1:11" x14ac:dyDescent="0.25">
      <c r="A217">
        <v>62502000</v>
      </c>
      <c r="B217">
        <v>62502000</v>
      </c>
      <c r="C217" t="s">
        <v>196</v>
      </c>
      <c r="D217" s="12">
        <v>0</v>
      </c>
      <c r="E217" s="12">
        <v>0</v>
      </c>
      <c r="F217" s="12">
        <v>57469255.899999999</v>
      </c>
      <c r="G217">
        <v>62502000</v>
      </c>
      <c r="H217" t="s">
        <v>1297</v>
      </c>
      <c r="I217" t="s">
        <v>1329</v>
      </c>
      <c r="J217" s="12">
        <v>57469255.899999999</v>
      </c>
      <c r="K217" s="104">
        <f t="shared" si="3"/>
        <v>0</v>
      </c>
    </row>
    <row r="218" spans="1:11" x14ac:dyDescent="0.25">
      <c r="A218">
        <v>62503000</v>
      </c>
      <c r="B218">
        <v>62503000</v>
      </c>
      <c r="C218" t="s">
        <v>2149</v>
      </c>
      <c r="D218" s="12">
        <v>8274244.5899999999</v>
      </c>
      <c r="E218" s="12">
        <v>30760000</v>
      </c>
      <c r="F218" s="12">
        <v>0</v>
      </c>
      <c r="G218">
        <v>62503000</v>
      </c>
      <c r="H218" t="s">
        <v>1297</v>
      </c>
      <c r="I218" t="s">
        <v>1329</v>
      </c>
      <c r="J218" s="12">
        <v>0</v>
      </c>
      <c r="K218" s="104">
        <f t="shared" si="3"/>
        <v>0</v>
      </c>
    </row>
    <row r="219" spans="1:11" x14ac:dyDescent="0.25">
      <c r="A219">
        <v>62504000</v>
      </c>
      <c r="B219">
        <v>62504000</v>
      </c>
      <c r="C219" t="s">
        <v>528</v>
      </c>
      <c r="D219" s="12">
        <v>3864664.67</v>
      </c>
      <c r="E219" s="12">
        <v>3165203.6</v>
      </c>
      <c r="F219" s="12">
        <v>1523782</v>
      </c>
      <c r="G219">
        <v>62504000</v>
      </c>
      <c r="H219" t="s">
        <v>1297</v>
      </c>
      <c r="I219" t="s">
        <v>1329</v>
      </c>
      <c r="J219" s="12">
        <v>1523782</v>
      </c>
      <c r="K219" s="104">
        <f t="shared" si="3"/>
        <v>0</v>
      </c>
    </row>
    <row r="220" spans="1:11" x14ac:dyDescent="0.25">
      <c r="A220">
        <v>62505000</v>
      </c>
      <c r="B220">
        <v>62505000</v>
      </c>
      <c r="C220" t="s">
        <v>530</v>
      </c>
      <c r="D220" s="12">
        <v>5039389.33</v>
      </c>
      <c r="E220" s="12">
        <v>28650</v>
      </c>
      <c r="F220" s="12">
        <v>0</v>
      </c>
      <c r="G220">
        <v>62505000</v>
      </c>
      <c r="H220" t="s">
        <v>1297</v>
      </c>
      <c r="I220" t="s">
        <v>1329</v>
      </c>
      <c r="J220" s="12">
        <v>0</v>
      </c>
      <c r="K220" s="104">
        <f t="shared" si="3"/>
        <v>0</v>
      </c>
    </row>
    <row r="221" spans="1:11" x14ac:dyDescent="0.25">
      <c r="A221">
        <v>62506000</v>
      </c>
      <c r="B221">
        <v>62506000</v>
      </c>
      <c r="C221" t="s">
        <v>531</v>
      </c>
      <c r="D221" s="12">
        <v>3470249</v>
      </c>
      <c r="E221" s="12">
        <v>581000</v>
      </c>
      <c r="F221" s="12">
        <v>699700</v>
      </c>
      <c r="G221">
        <v>62506000</v>
      </c>
      <c r="H221" t="s">
        <v>1297</v>
      </c>
      <c r="I221" t="s">
        <v>1329</v>
      </c>
      <c r="J221" s="12">
        <v>699700</v>
      </c>
      <c r="K221" s="104">
        <f t="shared" si="3"/>
        <v>0</v>
      </c>
    </row>
    <row r="222" spans="1:11" x14ac:dyDescent="0.25">
      <c r="A222">
        <v>62507000</v>
      </c>
      <c r="B222">
        <v>62507000</v>
      </c>
      <c r="C222" t="s">
        <v>438</v>
      </c>
      <c r="D222" s="12">
        <v>20932316.989999998</v>
      </c>
      <c r="E222" s="12">
        <v>21132475.170000002</v>
      </c>
      <c r="F222" s="12">
        <v>29510773.050000001</v>
      </c>
      <c r="G222">
        <v>62507000</v>
      </c>
      <c r="H222" t="s">
        <v>1297</v>
      </c>
      <c r="I222" t="s">
        <v>1329</v>
      </c>
      <c r="J222" s="12">
        <v>29510773.050000001</v>
      </c>
      <c r="K222" s="104">
        <f t="shared" si="3"/>
        <v>0</v>
      </c>
    </row>
    <row r="223" spans="1:11" x14ac:dyDescent="0.25">
      <c r="A223">
        <v>62601000</v>
      </c>
      <c r="B223">
        <v>62601000</v>
      </c>
      <c r="C223" t="s">
        <v>747</v>
      </c>
      <c r="D223" s="12">
        <v>2600000</v>
      </c>
      <c r="E223" s="12">
        <v>-1634790</v>
      </c>
      <c r="F223" s="12">
        <v>51086.75</v>
      </c>
      <c r="G223">
        <v>62601000</v>
      </c>
      <c r="H223" t="s">
        <v>1297</v>
      </c>
      <c r="I223" t="s">
        <v>1331</v>
      </c>
      <c r="J223" s="12">
        <v>51086.75</v>
      </c>
      <c r="K223" s="104">
        <f t="shared" si="3"/>
        <v>0</v>
      </c>
    </row>
    <row r="224" spans="1:11" x14ac:dyDescent="0.25">
      <c r="A224">
        <v>62602000</v>
      </c>
      <c r="B224">
        <v>62602000</v>
      </c>
      <c r="C224" t="s">
        <v>533</v>
      </c>
      <c r="D224" s="12">
        <v>33836123.890000001</v>
      </c>
      <c r="E224" s="12">
        <v>31217724.809999999</v>
      </c>
      <c r="F224" s="12">
        <v>27751705.859999999</v>
      </c>
      <c r="G224">
        <v>62602000</v>
      </c>
      <c r="H224" t="s">
        <v>1297</v>
      </c>
      <c r="I224" t="s">
        <v>1331</v>
      </c>
      <c r="J224" s="12">
        <v>27751705.859999999</v>
      </c>
      <c r="K224" s="104">
        <f t="shared" si="3"/>
        <v>0</v>
      </c>
    </row>
    <row r="225" spans="1:11" x14ac:dyDescent="0.25">
      <c r="A225">
        <v>62603000</v>
      </c>
      <c r="B225">
        <v>62603000</v>
      </c>
      <c r="C225" t="s">
        <v>534</v>
      </c>
      <c r="D225" s="12">
        <v>32487081.84</v>
      </c>
      <c r="E225" s="12">
        <v>23231534.969999999</v>
      </c>
      <c r="F225" s="12">
        <v>11954167.83</v>
      </c>
      <c r="G225">
        <v>62603000</v>
      </c>
      <c r="H225" t="s">
        <v>1297</v>
      </c>
      <c r="I225" t="s">
        <v>1331</v>
      </c>
      <c r="J225" s="12">
        <v>11954167.83</v>
      </c>
      <c r="K225" s="104">
        <f t="shared" si="3"/>
        <v>0</v>
      </c>
    </row>
    <row r="226" spans="1:11" x14ac:dyDescent="0.25">
      <c r="A226">
        <v>62604000</v>
      </c>
      <c r="B226">
        <v>62604000</v>
      </c>
      <c r="C226" t="s">
        <v>535</v>
      </c>
      <c r="D226" s="12">
        <v>20594749.420000002</v>
      </c>
      <c r="E226" s="12">
        <v>40274397.840000004</v>
      </c>
      <c r="F226" s="12">
        <v>12117782.49</v>
      </c>
      <c r="G226">
        <v>62604000</v>
      </c>
      <c r="H226" t="s">
        <v>1297</v>
      </c>
      <c r="I226" t="s">
        <v>1331</v>
      </c>
      <c r="J226" s="12">
        <v>12117782.49</v>
      </c>
      <c r="K226" s="104">
        <f t="shared" si="3"/>
        <v>0</v>
      </c>
    </row>
    <row r="227" spans="1:11" x14ac:dyDescent="0.25">
      <c r="A227">
        <v>62605000</v>
      </c>
      <c r="B227">
        <v>62605000</v>
      </c>
      <c r="C227" t="s">
        <v>2150</v>
      </c>
      <c r="D227" s="12">
        <v>72905316.900000006</v>
      </c>
      <c r="E227" s="12">
        <v>12564826.67</v>
      </c>
      <c r="F227" s="12">
        <v>4768267</v>
      </c>
      <c r="G227">
        <v>62605000</v>
      </c>
      <c r="H227" t="s">
        <v>1297</v>
      </c>
      <c r="I227" t="s">
        <v>1331</v>
      </c>
      <c r="J227" s="12">
        <v>4768267</v>
      </c>
      <c r="K227" s="104">
        <f t="shared" si="3"/>
        <v>0</v>
      </c>
    </row>
    <row r="228" spans="1:11" x14ac:dyDescent="0.25">
      <c r="A228">
        <v>62606000</v>
      </c>
      <c r="B228">
        <v>62606000</v>
      </c>
      <c r="C228" t="s">
        <v>2151</v>
      </c>
      <c r="D228" s="12">
        <v>0</v>
      </c>
      <c r="E228" s="12">
        <v>2205000</v>
      </c>
      <c r="F228" s="12">
        <v>0</v>
      </c>
      <c r="G228">
        <v>62606000</v>
      </c>
      <c r="H228" t="s">
        <v>1297</v>
      </c>
      <c r="I228" t="s">
        <v>1331</v>
      </c>
      <c r="J228" s="12">
        <v>0</v>
      </c>
      <c r="K228" s="104">
        <f t="shared" si="3"/>
        <v>0</v>
      </c>
    </row>
    <row r="229" spans="1:11" x14ac:dyDescent="0.25">
      <c r="A229">
        <v>62607000</v>
      </c>
      <c r="B229">
        <v>62607000</v>
      </c>
      <c r="C229" t="s">
        <v>2152</v>
      </c>
      <c r="D229" s="12">
        <v>2215059</v>
      </c>
      <c r="E229" s="12">
        <v>23787300</v>
      </c>
      <c r="F229" s="12">
        <v>0</v>
      </c>
      <c r="G229">
        <v>62607000</v>
      </c>
      <c r="H229" t="s">
        <v>1297</v>
      </c>
      <c r="I229" t="s">
        <v>1331</v>
      </c>
      <c r="J229" s="12">
        <v>0</v>
      </c>
      <c r="K229" s="104">
        <f t="shared" si="3"/>
        <v>0</v>
      </c>
    </row>
    <row r="230" spans="1:11" x14ac:dyDescent="0.25">
      <c r="A230">
        <v>62701000</v>
      </c>
      <c r="B230">
        <v>62701000</v>
      </c>
      <c r="C230" t="s">
        <v>2153</v>
      </c>
      <c r="D230" s="12">
        <v>1395136.22</v>
      </c>
      <c r="E230" s="12">
        <v>443935.46</v>
      </c>
      <c r="F230" s="12">
        <v>749030</v>
      </c>
      <c r="G230">
        <v>62701000</v>
      </c>
      <c r="H230" t="s">
        <v>1297</v>
      </c>
      <c r="I230" t="s">
        <v>1333</v>
      </c>
      <c r="J230" s="12">
        <v>749030</v>
      </c>
      <c r="K230" s="104">
        <f t="shared" si="3"/>
        <v>0</v>
      </c>
    </row>
    <row r="231" spans="1:11" x14ac:dyDescent="0.25">
      <c r="A231">
        <v>62702000</v>
      </c>
      <c r="B231">
        <v>62702000</v>
      </c>
      <c r="C231" t="s">
        <v>2154</v>
      </c>
      <c r="D231" s="12">
        <v>21933103.620000001</v>
      </c>
      <c r="E231" s="12">
        <v>1839861.11</v>
      </c>
      <c r="F231" s="12">
        <v>560440</v>
      </c>
      <c r="G231">
        <v>62702000</v>
      </c>
      <c r="H231" t="s">
        <v>1297</v>
      </c>
      <c r="I231" t="s">
        <v>1333</v>
      </c>
      <c r="J231" s="12">
        <v>560440</v>
      </c>
      <c r="K231" s="104">
        <f t="shared" si="3"/>
        <v>0</v>
      </c>
    </row>
    <row r="232" spans="1:11" x14ac:dyDescent="0.25">
      <c r="A232">
        <v>62703000</v>
      </c>
      <c r="B232">
        <v>62703000</v>
      </c>
      <c r="C232" t="s">
        <v>538</v>
      </c>
      <c r="D232" s="12">
        <v>249301248.55000001</v>
      </c>
      <c r="E232" s="12">
        <v>268355175.06991199</v>
      </c>
      <c r="F232" s="12">
        <v>181853350.72999999</v>
      </c>
      <c r="G232">
        <v>62703000</v>
      </c>
      <c r="H232" t="s">
        <v>1297</v>
      </c>
      <c r="I232" t="s">
        <v>1333</v>
      </c>
      <c r="J232" s="12">
        <v>180997299.96000001</v>
      </c>
      <c r="K232" s="104">
        <f t="shared" si="3"/>
        <v>856050.76999998093</v>
      </c>
    </row>
    <row r="233" spans="1:11" x14ac:dyDescent="0.25">
      <c r="A233">
        <v>62705000</v>
      </c>
      <c r="B233">
        <v>62705000</v>
      </c>
      <c r="C233" t="s">
        <v>539</v>
      </c>
      <c r="D233" s="12">
        <v>18157344.199999999</v>
      </c>
      <c r="E233" s="12">
        <v>3675382.11</v>
      </c>
      <c r="F233" s="12">
        <v>18555912.98</v>
      </c>
      <c r="G233">
        <v>62705000</v>
      </c>
      <c r="H233" t="s">
        <v>1297</v>
      </c>
      <c r="I233" t="s">
        <v>1333</v>
      </c>
      <c r="J233" s="12">
        <v>18555912.98</v>
      </c>
      <c r="K233" s="104">
        <f t="shared" si="3"/>
        <v>0</v>
      </c>
    </row>
    <row r="234" spans="1:11" x14ac:dyDescent="0.25">
      <c r="A234">
        <v>62706000</v>
      </c>
      <c r="B234">
        <v>62706000</v>
      </c>
      <c r="C234" t="s">
        <v>209</v>
      </c>
      <c r="D234" s="12">
        <v>4923778.97</v>
      </c>
      <c r="E234" s="12">
        <v>14132988.109999999</v>
      </c>
      <c r="F234" s="12">
        <v>34595894.43</v>
      </c>
      <c r="G234">
        <v>62706000</v>
      </c>
      <c r="H234" t="s">
        <v>1297</v>
      </c>
      <c r="I234" t="s">
        <v>1333</v>
      </c>
      <c r="J234" s="12">
        <v>34595894.43</v>
      </c>
      <c r="K234" s="104">
        <f t="shared" si="3"/>
        <v>0</v>
      </c>
    </row>
    <row r="235" spans="1:11" x14ac:dyDescent="0.25">
      <c r="A235">
        <v>62709000</v>
      </c>
      <c r="B235">
        <v>62709000</v>
      </c>
      <c r="C235" t="s">
        <v>1956</v>
      </c>
      <c r="D235" s="12">
        <v>249440</v>
      </c>
      <c r="E235" s="12">
        <v>0</v>
      </c>
      <c r="F235" s="12">
        <v>22000</v>
      </c>
      <c r="G235">
        <v>62709000</v>
      </c>
      <c r="H235" t="s">
        <v>1297</v>
      </c>
      <c r="I235" t="s">
        <v>1333</v>
      </c>
      <c r="J235" s="12">
        <v>22000</v>
      </c>
      <c r="K235" s="104">
        <f t="shared" si="3"/>
        <v>0</v>
      </c>
    </row>
    <row r="236" spans="1:11" x14ac:dyDescent="0.25">
      <c r="A236">
        <v>62800000</v>
      </c>
      <c r="B236">
        <v>62800000</v>
      </c>
      <c r="C236" t="s">
        <v>750</v>
      </c>
      <c r="D236" s="12">
        <v>150000</v>
      </c>
      <c r="E236" s="12">
        <v>1000000</v>
      </c>
      <c r="F236" s="12">
        <v>129800</v>
      </c>
      <c r="G236">
        <v>62800000</v>
      </c>
      <c r="H236" t="s">
        <v>1297</v>
      </c>
      <c r="I236" t="s">
        <v>1335</v>
      </c>
      <c r="J236" s="12">
        <v>129800</v>
      </c>
      <c r="K236" s="104">
        <f t="shared" si="3"/>
        <v>0</v>
      </c>
    </row>
    <row r="237" spans="1:11" x14ac:dyDescent="0.25">
      <c r="A237">
        <v>63501000</v>
      </c>
      <c r="B237">
        <v>63501000</v>
      </c>
      <c r="C237" t="s">
        <v>215</v>
      </c>
      <c r="D237" s="12">
        <v>7154771.5999999996</v>
      </c>
      <c r="E237" s="12">
        <v>11433700</v>
      </c>
      <c r="F237" s="12">
        <v>9550900</v>
      </c>
      <c r="G237">
        <v>63501000</v>
      </c>
      <c r="H237" t="s">
        <v>1297</v>
      </c>
      <c r="I237" t="s">
        <v>1338</v>
      </c>
      <c r="J237" s="12">
        <v>9550900</v>
      </c>
      <c r="K237" s="104">
        <f t="shared" si="3"/>
        <v>0</v>
      </c>
    </row>
    <row r="238" spans="1:11" x14ac:dyDescent="0.25">
      <c r="A238">
        <v>63503000</v>
      </c>
      <c r="B238">
        <v>63503000</v>
      </c>
      <c r="C238" t="s">
        <v>2155</v>
      </c>
      <c r="D238" s="12">
        <v>52802849</v>
      </c>
      <c r="E238" s="12">
        <v>0</v>
      </c>
      <c r="F238" s="12">
        <v>22550000</v>
      </c>
      <c r="G238">
        <v>63503000</v>
      </c>
      <c r="H238" t="s">
        <v>1297</v>
      </c>
      <c r="I238" t="s">
        <v>1338</v>
      </c>
      <c r="J238" s="12">
        <v>22550000</v>
      </c>
      <c r="K238" s="104">
        <f t="shared" si="3"/>
        <v>0</v>
      </c>
    </row>
    <row r="239" spans="1:11" x14ac:dyDescent="0.25">
      <c r="A239">
        <v>63504000</v>
      </c>
      <c r="B239">
        <v>63504000</v>
      </c>
      <c r="C239" t="s">
        <v>752</v>
      </c>
      <c r="D239" s="12">
        <v>61089497.039999999</v>
      </c>
      <c r="E239" s="12">
        <v>29182000</v>
      </c>
      <c r="F239" s="12">
        <v>91489043.849999994</v>
      </c>
      <c r="G239">
        <v>63504000</v>
      </c>
      <c r="H239" t="s">
        <v>1297</v>
      </c>
      <c r="I239" t="s">
        <v>1338</v>
      </c>
      <c r="J239" s="12">
        <v>91489043.849999994</v>
      </c>
      <c r="K239" s="104">
        <f t="shared" si="3"/>
        <v>0</v>
      </c>
    </row>
    <row r="240" spans="1:11" x14ac:dyDescent="0.25">
      <c r="A240">
        <v>63506000</v>
      </c>
      <c r="B240">
        <v>63506000</v>
      </c>
      <c r="C240" t="s">
        <v>2156</v>
      </c>
      <c r="D240" s="12">
        <v>2026134.02</v>
      </c>
      <c r="E240" s="12">
        <v>4662577.33</v>
      </c>
      <c r="F240" s="12">
        <v>0</v>
      </c>
      <c r="G240">
        <v>63506000</v>
      </c>
      <c r="H240" t="s">
        <v>1297</v>
      </c>
      <c r="I240" t="s">
        <v>1338</v>
      </c>
      <c r="J240" s="12">
        <v>0</v>
      </c>
      <c r="K240" s="104">
        <f t="shared" si="3"/>
        <v>0</v>
      </c>
    </row>
    <row r="241" spans="1:11" x14ac:dyDescent="0.25">
      <c r="A241">
        <v>63507000</v>
      </c>
      <c r="B241">
        <v>63507000</v>
      </c>
      <c r="C241" t="s">
        <v>754</v>
      </c>
      <c r="D241" s="12">
        <v>56535516.229999997</v>
      </c>
      <c r="E241" s="12">
        <v>120103973.67</v>
      </c>
      <c r="F241" s="12">
        <v>40000</v>
      </c>
      <c r="G241">
        <v>63507000</v>
      </c>
      <c r="H241" t="s">
        <v>1297</v>
      </c>
      <c r="I241" t="s">
        <v>1338</v>
      </c>
      <c r="J241" s="12">
        <v>40000</v>
      </c>
      <c r="K241" s="104">
        <f t="shared" si="3"/>
        <v>0</v>
      </c>
    </row>
    <row r="242" spans="1:11" x14ac:dyDescent="0.25">
      <c r="A242">
        <v>64101000</v>
      </c>
      <c r="B242">
        <v>64101000</v>
      </c>
      <c r="C242" t="s">
        <v>755</v>
      </c>
      <c r="D242" s="12">
        <v>939587727.45000005</v>
      </c>
      <c r="E242" s="12">
        <v>1133655310.1199999</v>
      </c>
      <c r="F242" s="12">
        <v>1045357924.39</v>
      </c>
      <c r="G242">
        <v>64101000</v>
      </c>
      <c r="H242" t="s">
        <v>1297</v>
      </c>
      <c r="I242" t="s">
        <v>1341</v>
      </c>
      <c r="J242" s="12">
        <v>1045357924.39</v>
      </c>
      <c r="K242" s="104">
        <f t="shared" si="3"/>
        <v>0</v>
      </c>
    </row>
    <row r="243" spans="1:11" x14ac:dyDescent="0.25">
      <c r="A243">
        <v>64102000</v>
      </c>
      <c r="B243">
        <v>64102000</v>
      </c>
      <c r="C243" t="s">
        <v>550</v>
      </c>
      <c r="D243" s="12">
        <v>7468644.3600000003</v>
      </c>
      <c r="E243" s="12">
        <v>36000</v>
      </c>
      <c r="F243" s="12">
        <v>54513157.25</v>
      </c>
      <c r="G243">
        <v>64102000</v>
      </c>
      <c r="H243" t="s">
        <v>1297</v>
      </c>
      <c r="I243" t="s">
        <v>1341</v>
      </c>
      <c r="J243" s="12">
        <v>54513157.25</v>
      </c>
      <c r="K243" s="104">
        <f t="shared" si="3"/>
        <v>0</v>
      </c>
    </row>
    <row r="244" spans="1:11" x14ac:dyDescent="0.25">
      <c r="A244">
        <v>64103000</v>
      </c>
      <c r="B244">
        <v>64103000</v>
      </c>
      <c r="C244" t="s">
        <v>551</v>
      </c>
      <c r="D244" s="12">
        <v>48853719.939999998</v>
      </c>
      <c r="E244" s="12">
        <v>13400005.199999999</v>
      </c>
      <c r="F244" s="12">
        <v>3784424.05</v>
      </c>
      <c r="G244">
        <v>64103000</v>
      </c>
      <c r="H244" t="s">
        <v>1297</v>
      </c>
      <c r="I244" t="s">
        <v>1341</v>
      </c>
      <c r="J244" s="12">
        <v>3784424.05</v>
      </c>
      <c r="K244" s="104">
        <f t="shared" si="3"/>
        <v>0</v>
      </c>
    </row>
    <row r="245" spans="1:11" x14ac:dyDescent="0.25">
      <c r="A245">
        <v>64104000</v>
      </c>
      <c r="B245">
        <v>64104000</v>
      </c>
      <c r="C245" t="s">
        <v>220</v>
      </c>
      <c r="D245" s="12">
        <v>4902011.49</v>
      </c>
      <c r="E245" s="12">
        <v>6167689.2400000002</v>
      </c>
      <c r="F245" s="12">
        <v>13481149.51</v>
      </c>
      <c r="G245">
        <v>64104000</v>
      </c>
      <c r="H245" t="s">
        <v>1297</v>
      </c>
      <c r="I245" t="s">
        <v>1341</v>
      </c>
      <c r="J245" s="12">
        <v>13481149.51</v>
      </c>
      <c r="K245" s="104">
        <f t="shared" si="3"/>
        <v>0</v>
      </c>
    </row>
    <row r="246" spans="1:11" x14ac:dyDescent="0.25">
      <c r="A246">
        <v>64105000</v>
      </c>
      <c r="B246">
        <v>64105000</v>
      </c>
      <c r="C246" t="s">
        <v>2157</v>
      </c>
      <c r="D246" s="12">
        <v>3199771.34</v>
      </c>
      <c r="E246" s="12">
        <v>0</v>
      </c>
      <c r="F246" s="12">
        <v>2495942.5699999998</v>
      </c>
      <c r="G246">
        <v>64105000</v>
      </c>
      <c r="H246" t="s">
        <v>1297</v>
      </c>
      <c r="I246" t="s">
        <v>1341</v>
      </c>
      <c r="J246" s="12">
        <v>2495942.5699999998</v>
      </c>
      <c r="K246" s="104">
        <f t="shared" si="3"/>
        <v>0</v>
      </c>
    </row>
    <row r="247" spans="1:11" x14ac:dyDescent="0.25">
      <c r="A247">
        <v>64106000</v>
      </c>
      <c r="B247">
        <v>64106000</v>
      </c>
      <c r="C247" t="s">
        <v>2158</v>
      </c>
      <c r="D247" s="12">
        <v>100000</v>
      </c>
      <c r="E247" s="12">
        <v>0</v>
      </c>
      <c r="F247" s="12">
        <v>160000</v>
      </c>
      <c r="G247">
        <v>64106000</v>
      </c>
      <c r="H247" t="s">
        <v>1297</v>
      </c>
      <c r="I247" t="s">
        <v>1341</v>
      </c>
      <c r="J247" s="12">
        <v>160000</v>
      </c>
      <c r="K247" s="104">
        <f t="shared" si="3"/>
        <v>0</v>
      </c>
    </row>
    <row r="248" spans="1:11" x14ac:dyDescent="0.25">
      <c r="A248">
        <v>64501000</v>
      </c>
      <c r="B248">
        <v>64501000</v>
      </c>
      <c r="C248" t="s">
        <v>756</v>
      </c>
      <c r="D248" s="12">
        <v>78123194.930000007</v>
      </c>
      <c r="E248" s="12">
        <v>93300280.829999998</v>
      </c>
      <c r="F248" s="12">
        <v>97632096.510000005</v>
      </c>
      <c r="G248">
        <v>64501000</v>
      </c>
      <c r="H248" t="s">
        <v>1297</v>
      </c>
      <c r="I248" t="s">
        <v>1342</v>
      </c>
      <c r="J248" s="12">
        <v>97632096.510000005</v>
      </c>
      <c r="K248" s="104">
        <f t="shared" si="3"/>
        <v>0</v>
      </c>
    </row>
    <row r="249" spans="1:11" x14ac:dyDescent="0.25">
      <c r="A249">
        <v>64502000</v>
      </c>
      <c r="B249">
        <v>64502000</v>
      </c>
      <c r="C249" t="s">
        <v>555</v>
      </c>
      <c r="D249" s="12">
        <v>22725318.98</v>
      </c>
      <c r="E249" s="12">
        <v>35844723.549999997</v>
      </c>
      <c r="F249" s="12">
        <v>37388892.850000001</v>
      </c>
      <c r="G249">
        <v>64502000</v>
      </c>
      <c r="H249" t="s">
        <v>1297</v>
      </c>
      <c r="I249" t="s">
        <v>1342</v>
      </c>
      <c r="J249" s="12">
        <v>37388892.850000001</v>
      </c>
      <c r="K249" s="104">
        <f t="shared" si="3"/>
        <v>0</v>
      </c>
    </row>
    <row r="250" spans="1:11" x14ac:dyDescent="0.25">
      <c r="A250">
        <v>64503000</v>
      </c>
      <c r="B250">
        <v>64503000</v>
      </c>
      <c r="C250" t="s">
        <v>2159</v>
      </c>
      <c r="D250" s="12">
        <v>0</v>
      </c>
      <c r="E250" s="12">
        <v>0</v>
      </c>
      <c r="F250" s="12">
        <v>161913.5</v>
      </c>
      <c r="G250">
        <v>64503000</v>
      </c>
      <c r="H250" t="s">
        <v>1297</v>
      </c>
      <c r="I250" t="s">
        <v>1342</v>
      </c>
      <c r="J250" s="12">
        <v>161913.5</v>
      </c>
      <c r="K250" s="104">
        <f t="shared" si="3"/>
        <v>0</v>
      </c>
    </row>
    <row r="251" spans="1:11" x14ac:dyDescent="0.25">
      <c r="A251">
        <v>64504000</v>
      </c>
      <c r="B251">
        <v>64504000</v>
      </c>
      <c r="C251" t="s">
        <v>2160</v>
      </c>
      <c r="D251" s="12">
        <v>4949966.8600000003</v>
      </c>
      <c r="E251" s="12">
        <v>7176944.6699999999</v>
      </c>
      <c r="F251" s="12">
        <v>7510161.2699999996</v>
      </c>
      <c r="G251">
        <v>64504000</v>
      </c>
      <c r="H251" t="s">
        <v>1297</v>
      </c>
      <c r="I251" t="s">
        <v>1342</v>
      </c>
      <c r="J251" s="12">
        <v>7510161.2699999996</v>
      </c>
      <c r="K251" s="104">
        <f t="shared" si="3"/>
        <v>0</v>
      </c>
    </row>
    <row r="252" spans="1:11" x14ac:dyDescent="0.25">
      <c r="A252">
        <v>64505000</v>
      </c>
      <c r="B252">
        <v>64505000</v>
      </c>
      <c r="C252" t="s">
        <v>2161</v>
      </c>
      <c r="D252" s="12">
        <v>52017.75</v>
      </c>
      <c r="E252" s="12">
        <v>3275063</v>
      </c>
      <c r="F252" s="12">
        <v>0</v>
      </c>
      <c r="G252">
        <v>64505000</v>
      </c>
      <c r="H252" t="s">
        <v>1297</v>
      </c>
      <c r="I252" t="s">
        <v>1342</v>
      </c>
      <c r="J252" s="12">
        <v>0</v>
      </c>
      <c r="K252" s="104">
        <f t="shared" si="3"/>
        <v>0</v>
      </c>
    </row>
    <row r="253" spans="1:11" x14ac:dyDescent="0.25">
      <c r="A253">
        <v>64700000</v>
      </c>
      <c r="B253">
        <v>64700000</v>
      </c>
      <c r="C253" t="s">
        <v>223</v>
      </c>
      <c r="D253" s="12">
        <v>60000</v>
      </c>
      <c r="E253" s="12">
        <v>0</v>
      </c>
      <c r="F253" s="12">
        <v>120000</v>
      </c>
      <c r="G253">
        <v>64700000</v>
      </c>
      <c r="H253" t="s">
        <v>1297</v>
      </c>
      <c r="I253" t="s">
        <v>1343</v>
      </c>
      <c r="J253" s="12">
        <v>120000</v>
      </c>
      <c r="K253" s="104">
        <f t="shared" si="3"/>
        <v>0</v>
      </c>
    </row>
    <row r="254" spans="1:11" x14ac:dyDescent="0.25">
      <c r="A254">
        <v>64800000</v>
      </c>
      <c r="B254">
        <v>64800000</v>
      </c>
      <c r="C254" t="s">
        <v>2162</v>
      </c>
      <c r="D254" s="12">
        <v>4332709.1500000004</v>
      </c>
      <c r="E254" s="12">
        <v>1863208.34</v>
      </c>
      <c r="F254" s="12">
        <v>6324583.9199999999</v>
      </c>
      <c r="G254">
        <v>64800000</v>
      </c>
      <c r="H254" t="s">
        <v>1297</v>
      </c>
      <c r="I254" t="s">
        <v>1344</v>
      </c>
      <c r="J254" s="12">
        <v>6324583.9199999999</v>
      </c>
      <c r="K254" s="104">
        <f t="shared" si="3"/>
        <v>0</v>
      </c>
    </row>
    <row r="255" spans="1:11" x14ac:dyDescent="0.25">
      <c r="A255">
        <v>64803000</v>
      </c>
      <c r="B255">
        <v>64803000</v>
      </c>
      <c r="C255" t="s">
        <v>558</v>
      </c>
      <c r="D255" s="12">
        <v>5147</v>
      </c>
      <c r="E255" s="12">
        <v>2723364</v>
      </c>
      <c r="F255" s="12">
        <v>392337</v>
      </c>
      <c r="G255">
        <v>64803000</v>
      </c>
      <c r="H255" t="s">
        <v>1297</v>
      </c>
      <c r="I255" t="s">
        <v>1344</v>
      </c>
      <c r="J255" s="12">
        <v>392337</v>
      </c>
      <c r="K255" s="104">
        <f t="shared" si="3"/>
        <v>0</v>
      </c>
    </row>
    <row r="256" spans="1:11" x14ac:dyDescent="0.25">
      <c r="A256">
        <v>64808000</v>
      </c>
      <c r="B256">
        <v>64808000</v>
      </c>
      <c r="C256" t="s">
        <v>557</v>
      </c>
      <c r="D256" s="12">
        <v>4278836</v>
      </c>
      <c r="E256" s="12">
        <v>117053671.15000001</v>
      </c>
      <c r="F256" s="12">
        <v>3971197.5</v>
      </c>
      <c r="G256">
        <v>64808000</v>
      </c>
      <c r="H256" t="s">
        <v>1297</v>
      </c>
      <c r="I256" t="s">
        <v>1344</v>
      </c>
      <c r="J256" s="12">
        <v>3971197.5</v>
      </c>
      <c r="K256" s="104">
        <f t="shared" si="3"/>
        <v>0</v>
      </c>
    </row>
    <row r="257" spans="1:11" x14ac:dyDescent="0.25">
      <c r="A257">
        <v>65100000</v>
      </c>
      <c r="B257">
        <v>65100000</v>
      </c>
      <c r="C257" t="s">
        <v>760</v>
      </c>
      <c r="D257" s="12">
        <v>2950391</v>
      </c>
      <c r="E257" s="12">
        <v>0</v>
      </c>
      <c r="F257" s="12">
        <v>1250000</v>
      </c>
      <c r="G257">
        <v>65100000</v>
      </c>
      <c r="H257" t="s">
        <v>1297</v>
      </c>
      <c r="I257" t="s">
        <v>1346</v>
      </c>
      <c r="J257" s="12">
        <v>1250000</v>
      </c>
      <c r="K257" s="104">
        <f t="shared" si="3"/>
        <v>0</v>
      </c>
    </row>
    <row r="258" spans="1:11" x14ac:dyDescent="0.25">
      <c r="A258">
        <v>65601000</v>
      </c>
      <c r="B258">
        <v>65601000</v>
      </c>
      <c r="C258" t="s">
        <v>762</v>
      </c>
      <c r="D258" s="12">
        <v>24619364.109999999</v>
      </c>
      <c r="E258" s="12">
        <v>694805.11</v>
      </c>
      <c r="F258" s="12">
        <v>10377709</v>
      </c>
      <c r="G258">
        <v>65601000</v>
      </c>
      <c r="H258" t="s">
        <v>1297</v>
      </c>
      <c r="I258" t="s">
        <v>1348</v>
      </c>
      <c r="J258" s="12">
        <v>10377709</v>
      </c>
      <c r="K258" s="104">
        <f t="shared" si="3"/>
        <v>0</v>
      </c>
    </row>
    <row r="259" spans="1:11" x14ac:dyDescent="0.25">
      <c r="A259">
        <v>65602000</v>
      </c>
      <c r="B259">
        <v>65602000</v>
      </c>
      <c r="C259" t="s">
        <v>763</v>
      </c>
      <c r="D259" s="12">
        <v>112533</v>
      </c>
      <c r="E259" s="12">
        <v>1208000</v>
      </c>
      <c r="F259" s="12">
        <v>1890000</v>
      </c>
      <c r="G259">
        <v>65602000</v>
      </c>
      <c r="H259" t="s">
        <v>1297</v>
      </c>
      <c r="I259" t="s">
        <v>1348</v>
      </c>
      <c r="J259" s="12">
        <v>1890000</v>
      </c>
      <c r="K259" s="104">
        <f t="shared" ref="K259:K322" si="4">+F259-J259</f>
        <v>0</v>
      </c>
    </row>
    <row r="260" spans="1:11" x14ac:dyDescent="0.25">
      <c r="A260">
        <v>65700000</v>
      </c>
      <c r="B260">
        <v>65700000</v>
      </c>
      <c r="C260" t="s">
        <v>1957</v>
      </c>
      <c r="D260" s="12">
        <v>551046.47</v>
      </c>
      <c r="E260" s="12">
        <v>6240984.2400000002</v>
      </c>
      <c r="F260" s="12">
        <v>8050324.0499999998</v>
      </c>
      <c r="G260">
        <v>65700000</v>
      </c>
      <c r="H260" t="s">
        <v>1297</v>
      </c>
      <c r="I260" t="s">
        <v>1352</v>
      </c>
      <c r="J260" s="12">
        <v>8050324.0499999998</v>
      </c>
      <c r="K260" s="104">
        <f t="shared" si="4"/>
        <v>0</v>
      </c>
    </row>
    <row r="261" spans="1:11" x14ac:dyDescent="0.25">
      <c r="A261">
        <v>65800000</v>
      </c>
      <c r="B261">
        <v>65800000</v>
      </c>
      <c r="C261" t="s">
        <v>764</v>
      </c>
      <c r="D261" s="12">
        <v>326904370.79000002</v>
      </c>
      <c r="E261" s="12">
        <v>1305000</v>
      </c>
      <c r="F261" s="12">
        <v>20024647.899999999</v>
      </c>
      <c r="G261">
        <v>65800000</v>
      </c>
      <c r="H261" t="s">
        <v>1297</v>
      </c>
      <c r="I261" t="s">
        <v>1352</v>
      </c>
      <c r="J261" s="12">
        <v>20024647.899999999</v>
      </c>
      <c r="K261" s="104">
        <f t="shared" si="4"/>
        <v>0</v>
      </c>
    </row>
    <row r="262" spans="1:11" x14ac:dyDescent="0.25">
      <c r="A262">
        <v>66101000</v>
      </c>
      <c r="B262">
        <v>66101000</v>
      </c>
      <c r="C262" t="s">
        <v>767</v>
      </c>
      <c r="D262" s="12">
        <v>488329555.18000001</v>
      </c>
      <c r="E262" s="12">
        <v>218524624.78</v>
      </c>
      <c r="F262" s="12">
        <v>389165853.95999998</v>
      </c>
      <c r="G262">
        <v>66101000</v>
      </c>
      <c r="H262" t="s">
        <v>1297</v>
      </c>
      <c r="I262" t="s">
        <v>1354</v>
      </c>
      <c r="J262" s="12">
        <v>387939819.95999998</v>
      </c>
      <c r="K262" s="104">
        <f t="shared" si="4"/>
        <v>1226034</v>
      </c>
    </row>
    <row r="263" spans="1:11" x14ac:dyDescent="0.25">
      <c r="A263">
        <v>66102000</v>
      </c>
      <c r="B263">
        <v>66102000</v>
      </c>
      <c r="C263" t="s">
        <v>2163</v>
      </c>
      <c r="D263" s="12">
        <v>285311515.79000002</v>
      </c>
      <c r="E263" s="12">
        <v>1035626907.51</v>
      </c>
      <c r="F263" s="12">
        <v>283250112.48000002</v>
      </c>
      <c r="G263">
        <v>66102000</v>
      </c>
      <c r="H263" t="s">
        <v>1297</v>
      </c>
      <c r="I263" t="s">
        <v>1354</v>
      </c>
      <c r="J263" s="12">
        <v>283250112.48000002</v>
      </c>
      <c r="K263" s="104">
        <f t="shared" si="4"/>
        <v>0</v>
      </c>
    </row>
    <row r="264" spans="1:11" x14ac:dyDescent="0.25">
      <c r="A264">
        <v>66103000</v>
      </c>
      <c r="B264">
        <v>66103000</v>
      </c>
      <c r="C264" t="s">
        <v>2164</v>
      </c>
      <c r="D264" s="12">
        <v>348920318.10000002</v>
      </c>
      <c r="E264" s="12">
        <v>87361580.069999993</v>
      </c>
      <c r="F264" s="12">
        <v>245632241.03999999</v>
      </c>
      <c r="G264">
        <v>66103000</v>
      </c>
      <c r="H264" t="s">
        <v>1297</v>
      </c>
      <c r="I264" t="s">
        <v>1354</v>
      </c>
      <c r="J264" s="12">
        <v>245632241.03999999</v>
      </c>
      <c r="K264" s="104">
        <f t="shared" si="4"/>
        <v>0</v>
      </c>
    </row>
    <row r="265" spans="1:11" x14ac:dyDescent="0.25">
      <c r="A265">
        <v>66104000</v>
      </c>
      <c r="B265">
        <v>66104000</v>
      </c>
      <c r="C265" t="s">
        <v>2165</v>
      </c>
      <c r="D265" s="12">
        <v>121965624.98</v>
      </c>
      <c r="E265" s="12">
        <v>56440271.75</v>
      </c>
      <c r="F265" s="12">
        <v>294214288.79000002</v>
      </c>
      <c r="G265">
        <v>66104000</v>
      </c>
      <c r="H265" t="s">
        <v>1297</v>
      </c>
      <c r="I265" t="s">
        <v>1354</v>
      </c>
      <c r="J265" s="12">
        <v>294214288.79000002</v>
      </c>
      <c r="K265" s="104">
        <f t="shared" si="4"/>
        <v>0</v>
      </c>
    </row>
    <row r="266" spans="1:11" x14ac:dyDescent="0.25">
      <c r="A266">
        <v>66105000</v>
      </c>
      <c r="B266">
        <v>66105000</v>
      </c>
      <c r="C266" t="s">
        <v>768</v>
      </c>
      <c r="D266" s="12">
        <v>216446496.87</v>
      </c>
      <c r="E266" s="12">
        <v>253041064.28153899</v>
      </c>
      <c r="F266" s="12">
        <v>158789304.89459601</v>
      </c>
      <c r="G266">
        <v>66105000</v>
      </c>
      <c r="H266" t="s">
        <v>1297</v>
      </c>
      <c r="I266" t="s">
        <v>1354</v>
      </c>
      <c r="J266" s="12">
        <v>118492982.23</v>
      </c>
      <c r="K266" s="104">
        <f t="shared" si="4"/>
        <v>40296322.664596006</v>
      </c>
    </row>
    <row r="267" spans="1:11" x14ac:dyDescent="0.25">
      <c r="A267">
        <v>66600000</v>
      </c>
      <c r="B267">
        <v>66600000</v>
      </c>
      <c r="C267" t="s">
        <v>770</v>
      </c>
      <c r="D267" s="12">
        <v>692727849.77999997</v>
      </c>
      <c r="E267" s="12">
        <v>198620651.72</v>
      </c>
      <c r="F267" s="12">
        <v>248450890</v>
      </c>
      <c r="G267">
        <v>66600000</v>
      </c>
      <c r="H267" t="s">
        <v>1297</v>
      </c>
      <c r="I267" t="s">
        <v>1355</v>
      </c>
      <c r="J267" s="12">
        <v>248450890</v>
      </c>
      <c r="K267" s="104">
        <f t="shared" si="4"/>
        <v>0</v>
      </c>
    </row>
    <row r="268" spans="1:11" x14ac:dyDescent="0.25">
      <c r="A268">
        <v>66880000</v>
      </c>
      <c r="B268">
        <v>66880000</v>
      </c>
      <c r="C268" t="s">
        <v>2166</v>
      </c>
      <c r="D268" s="12">
        <v>0.01</v>
      </c>
      <c r="E268" s="12">
        <v>-0.1</v>
      </c>
      <c r="F268" s="12">
        <v>0</v>
      </c>
      <c r="G268">
        <v>66880000</v>
      </c>
      <c r="H268" t="s">
        <v>1297</v>
      </c>
      <c r="I268" t="s">
        <v>1355</v>
      </c>
      <c r="J268" s="12">
        <v>0</v>
      </c>
      <c r="K268" s="104">
        <f t="shared" si="4"/>
        <v>0</v>
      </c>
    </row>
    <row r="269" spans="1:11" x14ac:dyDescent="0.25">
      <c r="A269">
        <v>68111000</v>
      </c>
      <c r="B269">
        <v>68111000</v>
      </c>
      <c r="C269" t="s">
        <v>771</v>
      </c>
      <c r="D269" s="12">
        <v>977202.56</v>
      </c>
      <c r="E269" s="12">
        <v>979887.18</v>
      </c>
      <c r="F269" s="12">
        <v>966464.07</v>
      </c>
      <c r="G269">
        <v>68111000</v>
      </c>
      <c r="H269" t="s">
        <v>1297</v>
      </c>
      <c r="I269" t="s">
        <v>1357</v>
      </c>
      <c r="J269" s="12">
        <v>966464.07</v>
      </c>
      <c r="K269" s="104">
        <f t="shared" si="4"/>
        <v>0</v>
      </c>
    </row>
    <row r="270" spans="1:11" x14ac:dyDescent="0.25">
      <c r="A270">
        <v>68112000</v>
      </c>
      <c r="B270">
        <v>68112000</v>
      </c>
      <c r="C270" t="s">
        <v>772</v>
      </c>
      <c r="D270" s="12">
        <v>1622263257.5799999</v>
      </c>
      <c r="E270" s="12">
        <v>1264115140.72966</v>
      </c>
      <c r="F270" s="12">
        <v>445462645.81086099</v>
      </c>
      <c r="G270">
        <v>68112000</v>
      </c>
      <c r="H270" t="s">
        <v>1297</v>
      </c>
      <c r="I270" t="s">
        <v>1357</v>
      </c>
      <c r="J270" s="12">
        <v>300164032.01999998</v>
      </c>
      <c r="K270" s="104">
        <f t="shared" si="4"/>
        <v>145298613.79086101</v>
      </c>
    </row>
    <row r="271" spans="1:11" x14ac:dyDescent="0.25">
      <c r="A271">
        <v>69800000</v>
      </c>
      <c r="B271">
        <v>69800000</v>
      </c>
      <c r="C271" t="s">
        <v>2167</v>
      </c>
      <c r="D271" s="12">
        <v>0</v>
      </c>
      <c r="E271" s="12">
        <v>74384541.266849995</v>
      </c>
      <c r="F271" s="12">
        <v>117596206.87289999</v>
      </c>
      <c r="G271">
        <v>69800000</v>
      </c>
      <c r="H271" t="s">
        <v>1297</v>
      </c>
      <c r="I271" t="s">
        <v>1361</v>
      </c>
      <c r="J271" s="12">
        <v>-217594163.88</v>
      </c>
      <c r="K271" s="104">
        <f t="shared" si="4"/>
        <v>335190370.7529</v>
      </c>
    </row>
    <row r="272" spans="1:11" x14ac:dyDescent="0.25">
      <c r="A272">
        <v>7060000</v>
      </c>
      <c r="B272">
        <v>70600000</v>
      </c>
      <c r="C272" t="s">
        <v>2168</v>
      </c>
      <c r="D272" s="12">
        <v>-1844709391.71</v>
      </c>
      <c r="E272" s="12">
        <v>-2298188299.3400002</v>
      </c>
      <c r="F272" s="12">
        <v>-490127113.55000001</v>
      </c>
      <c r="G272">
        <v>70600000</v>
      </c>
      <c r="H272" t="s">
        <v>1363</v>
      </c>
      <c r="I272" t="s">
        <v>1369</v>
      </c>
      <c r="J272" s="12">
        <v>-490127113.55000001</v>
      </c>
      <c r="K272" s="104">
        <f t="shared" si="4"/>
        <v>0</v>
      </c>
    </row>
    <row r="273" spans="1:11" x14ac:dyDescent="0.25">
      <c r="A273">
        <v>70700000</v>
      </c>
      <c r="B273">
        <v>70700000</v>
      </c>
      <c r="C273" t="s">
        <v>2169</v>
      </c>
      <c r="D273" s="12">
        <v>-6481468835.4200001</v>
      </c>
      <c r="E273" s="12">
        <v>-979942178.64999998</v>
      </c>
      <c r="F273" s="12">
        <v>-7026065081.9399996</v>
      </c>
      <c r="G273">
        <v>70700000</v>
      </c>
      <c r="H273" t="s">
        <v>1363</v>
      </c>
      <c r="I273" t="s">
        <v>1370</v>
      </c>
      <c r="J273" s="12">
        <v>-7026065081.9399996</v>
      </c>
      <c r="K273" s="104">
        <f t="shared" si="4"/>
        <v>0</v>
      </c>
    </row>
    <row r="274" spans="1:11" x14ac:dyDescent="0.25">
      <c r="A274">
        <v>70710000</v>
      </c>
      <c r="B274">
        <v>70710000</v>
      </c>
      <c r="C274" t="s">
        <v>2169</v>
      </c>
      <c r="D274" s="12">
        <v>-9281630780.5100002</v>
      </c>
      <c r="E274" s="12">
        <v>-9323846263.0100002</v>
      </c>
      <c r="F274" s="12">
        <v>-12122586878.209999</v>
      </c>
      <c r="G274">
        <v>70710000</v>
      </c>
      <c r="H274" t="s">
        <v>1363</v>
      </c>
      <c r="I274" t="s">
        <v>1370</v>
      </c>
      <c r="J274" s="12">
        <v>-12122586878.209999</v>
      </c>
      <c r="K274" s="104">
        <f t="shared" si="4"/>
        <v>0</v>
      </c>
    </row>
    <row r="275" spans="1:11" x14ac:dyDescent="0.25">
      <c r="A275">
        <v>70720000</v>
      </c>
      <c r="B275">
        <v>70720000</v>
      </c>
      <c r="C275" t="s">
        <v>2170</v>
      </c>
      <c r="D275" s="12">
        <v>-2045299146.1300001</v>
      </c>
      <c r="E275" s="12">
        <v>-2577747147.0300002</v>
      </c>
      <c r="F275" s="12">
        <v>-3247947453.3699999</v>
      </c>
      <c r="G275">
        <v>70720000</v>
      </c>
      <c r="H275" t="s">
        <v>1363</v>
      </c>
      <c r="I275" t="s">
        <v>1370</v>
      </c>
      <c r="J275" s="12">
        <v>-3247947453.3699999</v>
      </c>
      <c r="K275" s="104">
        <f t="shared" si="4"/>
        <v>0</v>
      </c>
    </row>
    <row r="276" spans="1:11" x14ac:dyDescent="0.25">
      <c r="A276">
        <v>70800000</v>
      </c>
      <c r="B276">
        <v>70800000</v>
      </c>
      <c r="C276" t="s">
        <v>2171</v>
      </c>
      <c r="D276" s="12">
        <v>-14887500</v>
      </c>
      <c r="E276" s="12">
        <v>31648487</v>
      </c>
      <c r="F276" s="12">
        <v>0</v>
      </c>
      <c r="G276">
        <v>70800000</v>
      </c>
      <c r="H276" t="s">
        <v>1363</v>
      </c>
      <c r="I276" t="s">
        <v>1371</v>
      </c>
      <c r="J276" s="12">
        <v>0</v>
      </c>
      <c r="K276" s="104">
        <f t="shared" si="4"/>
        <v>0</v>
      </c>
    </row>
    <row r="277" spans="1:11" x14ac:dyDescent="0.25">
      <c r="A277">
        <v>70830000</v>
      </c>
      <c r="B277">
        <v>70830000</v>
      </c>
      <c r="C277" t="s">
        <v>1820</v>
      </c>
      <c r="D277" s="12">
        <v>-961238754.29999995</v>
      </c>
      <c r="E277" s="12">
        <v>-1013990028.33</v>
      </c>
      <c r="F277" s="12">
        <v>-719460392.49000001</v>
      </c>
      <c r="G277">
        <v>70830000</v>
      </c>
      <c r="H277" t="s">
        <v>1363</v>
      </c>
      <c r="I277" t="s">
        <v>1371</v>
      </c>
      <c r="J277" s="12">
        <v>-719460392.49000001</v>
      </c>
      <c r="K277" s="104">
        <f t="shared" si="4"/>
        <v>0</v>
      </c>
    </row>
    <row r="278" spans="1:11" x14ac:dyDescent="0.25">
      <c r="A278">
        <v>70900000</v>
      </c>
      <c r="B278">
        <v>70900000</v>
      </c>
      <c r="C278" t="s">
        <v>2172</v>
      </c>
      <c r="D278" s="12">
        <v>924347661.82000005</v>
      </c>
      <c r="E278" s="12">
        <v>1349157175.99</v>
      </c>
      <c r="F278" s="12">
        <v>150945544.97999999</v>
      </c>
      <c r="G278">
        <v>70900000</v>
      </c>
      <c r="H278" t="s">
        <v>1363</v>
      </c>
      <c r="I278" t="s">
        <v>1372</v>
      </c>
      <c r="J278" s="12">
        <v>150945544.97999999</v>
      </c>
      <c r="K278" s="104">
        <f t="shared" si="4"/>
        <v>0</v>
      </c>
    </row>
    <row r="279" spans="1:11" x14ac:dyDescent="0.25">
      <c r="A279">
        <v>75800000</v>
      </c>
      <c r="B279">
        <v>75800000</v>
      </c>
      <c r="C279" t="s">
        <v>237</v>
      </c>
      <c r="D279" s="12">
        <v>-186423476.34999999</v>
      </c>
      <c r="E279" s="12">
        <v>-34747453.729999401</v>
      </c>
      <c r="F279" s="12">
        <v>-6589641.9204363599</v>
      </c>
      <c r="G279">
        <v>75800000</v>
      </c>
      <c r="H279" t="s">
        <v>1363</v>
      </c>
      <c r="I279" t="s">
        <v>1378</v>
      </c>
      <c r="J279" s="12">
        <v>-6545811.4800000004</v>
      </c>
      <c r="K279" s="104">
        <f t="shared" si="4"/>
        <v>-43830.440436359495</v>
      </c>
    </row>
    <row r="280" spans="1:11" x14ac:dyDescent="0.25">
      <c r="A280">
        <v>75810000</v>
      </c>
      <c r="B280">
        <v>75810000</v>
      </c>
      <c r="C280" t="s">
        <v>573</v>
      </c>
      <c r="D280" s="12">
        <v>-1273000</v>
      </c>
      <c r="E280" s="12">
        <v>0</v>
      </c>
      <c r="F280" s="12">
        <v>-3913153</v>
      </c>
      <c r="G280">
        <v>75810000</v>
      </c>
      <c r="H280" t="s">
        <v>1363</v>
      </c>
      <c r="I280" t="s">
        <v>1378</v>
      </c>
      <c r="J280" s="12">
        <v>-3913153</v>
      </c>
      <c r="K280" s="104">
        <f t="shared" si="4"/>
        <v>0</v>
      </c>
    </row>
    <row r="281" spans="1:11" x14ac:dyDescent="0.25">
      <c r="A281">
        <v>76500000</v>
      </c>
      <c r="B281">
        <v>76500000</v>
      </c>
      <c r="C281" t="s">
        <v>785</v>
      </c>
      <c r="D281" s="12">
        <v>-98239.73</v>
      </c>
      <c r="E281" s="12">
        <v>-4610.96</v>
      </c>
      <c r="F281" s="12">
        <v>-457209.32</v>
      </c>
      <c r="G281">
        <v>76500000</v>
      </c>
      <c r="H281" t="s">
        <v>1363</v>
      </c>
      <c r="I281" t="s">
        <v>1380</v>
      </c>
      <c r="J281" s="12">
        <v>-457209.32</v>
      </c>
      <c r="K281" s="104">
        <f t="shared" si="4"/>
        <v>0</v>
      </c>
    </row>
    <row r="282" spans="1:11" x14ac:dyDescent="0.25">
      <c r="A282">
        <v>76600000</v>
      </c>
      <c r="B282">
        <v>76600000</v>
      </c>
      <c r="C282" t="s">
        <v>786</v>
      </c>
      <c r="D282" s="12">
        <v>-48635845.649999999</v>
      </c>
      <c r="E282" s="12">
        <v>0</v>
      </c>
      <c r="F282" s="12">
        <v>-323118036.41000003</v>
      </c>
      <c r="G282">
        <v>76600000</v>
      </c>
      <c r="H282" t="s">
        <v>1363</v>
      </c>
      <c r="I282" t="s">
        <v>1381</v>
      </c>
      <c r="J282" s="12">
        <v>-323118036.41000003</v>
      </c>
      <c r="K282" s="104">
        <f t="shared" si="4"/>
        <v>0</v>
      </c>
    </row>
    <row r="283" spans="1:11" x14ac:dyDescent="0.25">
      <c r="A283">
        <v>78500000</v>
      </c>
      <c r="B283">
        <v>78500000</v>
      </c>
      <c r="C283" t="s">
        <v>2173</v>
      </c>
      <c r="D283" s="12">
        <v>0</v>
      </c>
      <c r="E283" s="12">
        <v>-10287023.609999999</v>
      </c>
      <c r="F283" s="12">
        <v>0</v>
      </c>
      <c r="G283">
        <v>78500000</v>
      </c>
      <c r="H283" t="s">
        <v>1363</v>
      </c>
      <c r="I283" t="s">
        <v>1383</v>
      </c>
      <c r="J283" s="12">
        <v>0</v>
      </c>
      <c r="K283" s="104">
        <f t="shared" si="4"/>
        <v>0</v>
      </c>
    </row>
    <row r="284" spans="1:11" x14ac:dyDescent="0.25">
      <c r="B284">
        <v>16200000</v>
      </c>
      <c r="C284" t="s">
        <v>246</v>
      </c>
      <c r="D284" s="12">
        <v>-2000000000</v>
      </c>
      <c r="G284">
        <v>16200000</v>
      </c>
    </row>
    <row r="285" spans="1:11" x14ac:dyDescent="0.25">
      <c r="B285">
        <v>16400000</v>
      </c>
      <c r="C285" t="s">
        <v>2174</v>
      </c>
      <c r="D285" s="12">
        <v>-3539917842.6599998</v>
      </c>
      <c r="G285">
        <v>16400000</v>
      </c>
    </row>
    <row r="286" spans="1:11" x14ac:dyDescent="0.25">
      <c r="B286">
        <v>21300000</v>
      </c>
      <c r="C286" t="s">
        <v>591</v>
      </c>
      <c r="D286" s="12">
        <v>0</v>
      </c>
      <c r="G286">
        <v>21300000</v>
      </c>
    </row>
    <row r="287" spans="1:11" x14ac:dyDescent="0.25">
      <c r="B287">
        <v>28130000</v>
      </c>
      <c r="C287" t="s">
        <v>603</v>
      </c>
      <c r="D287" s="12">
        <v>0</v>
      </c>
      <c r="G287">
        <v>28130000</v>
      </c>
    </row>
    <row r="288" spans="1:11" x14ac:dyDescent="0.25">
      <c r="B288">
        <v>40960000</v>
      </c>
      <c r="C288" t="s">
        <v>2175</v>
      </c>
      <c r="D288" s="12">
        <v>2980800</v>
      </c>
      <c r="G288">
        <v>40960000</v>
      </c>
    </row>
    <row r="289" spans="2:7" x14ac:dyDescent="0.25">
      <c r="B289">
        <v>42110000</v>
      </c>
      <c r="C289" t="s">
        <v>2176</v>
      </c>
      <c r="D289" s="12">
        <v>450000</v>
      </c>
      <c r="G289">
        <v>42110000</v>
      </c>
    </row>
    <row r="290" spans="2:7" x14ac:dyDescent="0.25">
      <c r="B290">
        <v>43500000</v>
      </c>
      <c r="C290" t="s">
        <v>81</v>
      </c>
      <c r="D290" s="12">
        <v>-400000</v>
      </c>
      <c r="G290">
        <v>43500000</v>
      </c>
    </row>
    <row r="291" spans="2:7" x14ac:dyDescent="0.25">
      <c r="B291">
        <v>45500001</v>
      </c>
      <c r="C291" t="s">
        <v>2177</v>
      </c>
      <c r="D291" s="12">
        <v>-40000000</v>
      </c>
      <c r="G291">
        <v>45500001</v>
      </c>
    </row>
    <row r="292" spans="2:7" x14ac:dyDescent="0.25">
      <c r="B292">
        <v>46720081</v>
      </c>
      <c r="C292" t="s">
        <v>1</v>
      </c>
      <c r="D292" s="12">
        <v>-22471598.399999999</v>
      </c>
      <c r="G292">
        <v>46720081</v>
      </c>
    </row>
    <row r="293" spans="2:7" x14ac:dyDescent="0.25">
      <c r="B293">
        <v>46720082</v>
      </c>
      <c r="C293" t="s">
        <v>12</v>
      </c>
      <c r="D293" s="12">
        <v>-33482844.100000001</v>
      </c>
      <c r="G293">
        <v>46720082</v>
      </c>
    </row>
    <row r="294" spans="2:7" x14ac:dyDescent="0.25">
      <c r="B294">
        <v>46720083</v>
      </c>
      <c r="C294" t="s">
        <v>155</v>
      </c>
      <c r="D294" s="12">
        <v>5124531.82</v>
      </c>
      <c r="G294">
        <v>46720083</v>
      </c>
    </row>
    <row r="295" spans="2:7" x14ac:dyDescent="0.25">
      <c r="B295">
        <v>46720084</v>
      </c>
      <c r="C295" t="s">
        <v>37</v>
      </c>
      <c r="D295" s="12">
        <v>-3664420.73</v>
      </c>
      <c r="G295">
        <v>46720084</v>
      </c>
    </row>
    <row r="296" spans="2:7" x14ac:dyDescent="0.25">
      <c r="B296">
        <v>60205200</v>
      </c>
      <c r="C296" t="s">
        <v>366</v>
      </c>
      <c r="D296" s="12">
        <v>6152987</v>
      </c>
      <c r="G296">
        <v>60205200</v>
      </c>
    </row>
    <row r="297" spans="2:7" x14ac:dyDescent="0.25">
      <c r="B297">
        <v>60500000</v>
      </c>
      <c r="C297" t="s">
        <v>2178</v>
      </c>
      <c r="D297" s="12">
        <v>20417967.809999999</v>
      </c>
      <c r="G297">
        <v>60500000</v>
      </c>
    </row>
    <row r="298" spans="2:7" x14ac:dyDescent="0.25">
      <c r="B298">
        <v>60817000</v>
      </c>
      <c r="C298" t="s">
        <v>404</v>
      </c>
      <c r="D298" s="12">
        <v>675000</v>
      </c>
      <c r="G298">
        <v>60817000</v>
      </c>
    </row>
    <row r="299" spans="2:7" x14ac:dyDescent="0.25">
      <c r="B299">
        <v>60940000</v>
      </c>
      <c r="C299" t="s">
        <v>736</v>
      </c>
      <c r="D299" s="12">
        <v>-350000</v>
      </c>
      <c r="G299">
        <v>60940000</v>
      </c>
    </row>
    <row r="300" spans="2:7" x14ac:dyDescent="0.25">
      <c r="B300">
        <v>61604000</v>
      </c>
      <c r="C300" t="s">
        <v>183</v>
      </c>
      <c r="D300" s="12">
        <v>58525</v>
      </c>
      <c r="G300">
        <v>61604000</v>
      </c>
    </row>
    <row r="301" spans="2:7" x14ac:dyDescent="0.25">
      <c r="B301">
        <v>62208000</v>
      </c>
      <c r="C301" t="s">
        <v>2179</v>
      </c>
      <c r="D301" s="12">
        <v>15115720</v>
      </c>
      <c r="G301">
        <v>62208000</v>
      </c>
    </row>
    <row r="302" spans="2:7" x14ac:dyDescent="0.25">
      <c r="B302">
        <v>62308000</v>
      </c>
      <c r="C302" t="s">
        <v>2180</v>
      </c>
      <c r="D302" s="12">
        <v>8400000</v>
      </c>
      <c r="G302">
        <v>62308000</v>
      </c>
    </row>
    <row r="303" spans="2:7" x14ac:dyDescent="0.25">
      <c r="B303">
        <v>62402000</v>
      </c>
      <c r="C303" t="s">
        <v>434</v>
      </c>
      <c r="D303" s="12">
        <v>11394660</v>
      </c>
      <c r="G303">
        <v>62402000</v>
      </c>
    </row>
    <row r="304" spans="2:7" x14ac:dyDescent="0.25">
      <c r="B304">
        <v>62900000</v>
      </c>
      <c r="C304" t="s">
        <v>1834</v>
      </c>
      <c r="D304" s="12">
        <v>6231300</v>
      </c>
      <c r="G304">
        <v>62900000</v>
      </c>
    </row>
    <row r="305" spans="2:7" x14ac:dyDescent="0.25">
      <c r="B305">
        <v>63508000</v>
      </c>
      <c r="C305" t="s">
        <v>2181</v>
      </c>
      <c r="D305" s="12">
        <v>59500</v>
      </c>
      <c r="G305">
        <v>63508000</v>
      </c>
    </row>
    <row r="306" spans="2:7" x14ac:dyDescent="0.25">
      <c r="B306">
        <v>64101300</v>
      </c>
      <c r="C306" t="s">
        <v>478</v>
      </c>
      <c r="D306" s="12">
        <v>725000</v>
      </c>
      <c r="G306">
        <v>64101300</v>
      </c>
    </row>
    <row r="307" spans="2:7" x14ac:dyDescent="0.25">
      <c r="B307">
        <v>64180000</v>
      </c>
      <c r="C307" t="s">
        <v>553</v>
      </c>
      <c r="D307" s="12">
        <v>65263082</v>
      </c>
      <c r="G307">
        <v>64180000</v>
      </c>
    </row>
    <row r="308" spans="2:7" x14ac:dyDescent="0.25">
      <c r="B308">
        <v>64802000</v>
      </c>
      <c r="C308" t="s">
        <v>1746</v>
      </c>
      <c r="D308" s="12">
        <v>385400</v>
      </c>
      <c r="G308">
        <v>64802000</v>
      </c>
    </row>
    <row r="309" spans="2:7" x14ac:dyDescent="0.25">
      <c r="B309">
        <v>70730000</v>
      </c>
      <c r="C309" t="s">
        <v>2182</v>
      </c>
      <c r="D309" s="12">
        <v>-14073369.779999999</v>
      </c>
      <c r="G309">
        <v>70730000</v>
      </c>
    </row>
    <row r="310" spans="2:7" x14ac:dyDescent="0.25">
      <c r="B310">
        <v>70880000</v>
      </c>
      <c r="C310" t="s">
        <v>2183</v>
      </c>
      <c r="D310" s="12">
        <v>-4481567.92</v>
      </c>
      <c r="G310">
        <v>70880000</v>
      </c>
    </row>
    <row r="311" spans="2:7" x14ac:dyDescent="0.25">
      <c r="B311">
        <v>71400000</v>
      </c>
      <c r="C311" t="s">
        <v>2184</v>
      </c>
      <c r="D311" s="12">
        <v>0.1</v>
      </c>
      <c r="G311">
        <v>71400000</v>
      </c>
    </row>
    <row r="312" spans="2:7" x14ac:dyDescent="0.25">
      <c r="B312">
        <v>75200000</v>
      </c>
      <c r="C312" t="s">
        <v>524</v>
      </c>
      <c r="D312" s="12">
        <v>-56908754.719999999</v>
      </c>
      <c r="G312">
        <v>75200000</v>
      </c>
    </row>
    <row r="313" spans="2:7" x14ac:dyDescent="0.25">
      <c r="B313">
        <v>75850000</v>
      </c>
      <c r="C313" t="s">
        <v>1629</v>
      </c>
      <c r="D313" s="12">
        <v>-181990415.62</v>
      </c>
      <c r="G313">
        <v>75850000</v>
      </c>
    </row>
    <row r="314" spans="2:7" x14ac:dyDescent="0.25">
      <c r="B314">
        <v>76880000</v>
      </c>
      <c r="C314" t="s">
        <v>575</v>
      </c>
      <c r="D314" s="12">
        <v>-154894.95000000001</v>
      </c>
      <c r="G314">
        <v>76880000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C5E0B4"/>
  </sheetPr>
  <dimension ref="A1:J204"/>
  <sheetViews>
    <sheetView zoomScaleNormal="100" workbookViewId="0">
      <selection activeCell="C17" sqref="C17"/>
    </sheetView>
  </sheetViews>
  <sheetFormatPr baseColWidth="10" defaultColWidth="10.7109375" defaultRowHeight="14.25" x14ac:dyDescent="0.25"/>
  <cols>
    <col min="1" max="2" width="11.5703125" customWidth="1"/>
    <col min="3" max="3" width="34.85546875" customWidth="1"/>
    <col min="4" max="6" width="16.5703125" style="12" customWidth="1"/>
    <col min="9" max="9" width="16.5703125" style="12" customWidth="1"/>
  </cols>
  <sheetData>
    <row r="1" spans="1:9" x14ac:dyDescent="0.25">
      <c r="A1" t="s">
        <v>2185</v>
      </c>
      <c r="C1" t="s">
        <v>2186</v>
      </c>
      <c r="D1" s="12">
        <v>2021</v>
      </c>
      <c r="E1" s="12">
        <v>2020</v>
      </c>
      <c r="F1" s="12" t="s">
        <v>1116</v>
      </c>
      <c r="I1" s="12">
        <v>2019</v>
      </c>
    </row>
    <row r="2" spans="1:9" x14ac:dyDescent="0.25">
      <c r="A2">
        <v>1010000</v>
      </c>
      <c r="B2">
        <v>10100000</v>
      </c>
      <c r="C2" t="s">
        <v>581</v>
      </c>
      <c r="D2" s="12">
        <v>-2000000</v>
      </c>
      <c r="E2" s="12">
        <v>-2000000</v>
      </c>
      <c r="F2" s="12">
        <v>-2000000</v>
      </c>
      <c r="G2">
        <v>10100000</v>
      </c>
      <c r="I2" s="12">
        <v>-2000000</v>
      </c>
    </row>
    <row r="3" spans="1:9" x14ac:dyDescent="0.25">
      <c r="A3">
        <v>1200000</v>
      </c>
      <c r="B3">
        <v>12000000</v>
      </c>
      <c r="C3" t="s">
        <v>2067</v>
      </c>
      <c r="D3" s="12">
        <v>535310693.95999998</v>
      </c>
      <c r="E3" s="12">
        <v>-499599172.73000002</v>
      </c>
      <c r="F3" s="12">
        <v>0</v>
      </c>
      <c r="G3">
        <v>12000000</v>
      </c>
      <c r="I3" s="12">
        <v>0</v>
      </c>
    </row>
    <row r="4" spans="1:9" x14ac:dyDescent="0.25">
      <c r="A4">
        <v>1620000</v>
      </c>
      <c r="B4">
        <v>16200000</v>
      </c>
      <c r="C4" t="s">
        <v>246</v>
      </c>
      <c r="D4" s="12">
        <v>-1879621368.76</v>
      </c>
      <c r="E4" s="12">
        <v>-2460654349.75</v>
      </c>
      <c r="F4" s="12">
        <v>0</v>
      </c>
      <c r="G4">
        <v>16200000</v>
      </c>
      <c r="I4" s="12">
        <v>0</v>
      </c>
    </row>
    <row r="5" spans="1:9" x14ac:dyDescent="0.25">
      <c r="A5">
        <v>2183000</v>
      </c>
      <c r="B5">
        <v>21830000</v>
      </c>
      <c r="C5" t="s">
        <v>596</v>
      </c>
      <c r="D5" s="12">
        <v>12702289327.715</v>
      </c>
      <c r="E5" s="12">
        <v>5301481698.2580004</v>
      </c>
      <c r="F5" s="12">
        <v>1565958619.1187501</v>
      </c>
      <c r="G5">
        <v>21830000</v>
      </c>
      <c r="I5" s="12">
        <v>1565958619.1187501</v>
      </c>
    </row>
    <row r="6" spans="1:9" x14ac:dyDescent="0.25">
      <c r="A6">
        <v>2184000</v>
      </c>
      <c r="B6">
        <v>21840000</v>
      </c>
      <c r="C6" t="s">
        <v>597</v>
      </c>
      <c r="D6" s="12">
        <v>10396500</v>
      </c>
      <c r="E6" s="12">
        <v>5316500</v>
      </c>
      <c r="F6" s="12">
        <v>950000</v>
      </c>
      <c r="G6">
        <v>21840000</v>
      </c>
      <c r="I6" s="12">
        <v>950000</v>
      </c>
    </row>
    <row r="7" spans="1:9" x14ac:dyDescent="0.25">
      <c r="A7">
        <v>2750000</v>
      </c>
      <c r="B7">
        <v>27500000</v>
      </c>
      <c r="C7" t="s">
        <v>599</v>
      </c>
      <c r="D7" s="12">
        <v>11551700</v>
      </c>
      <c r="E7" s="12">
        <v>2144000</v>
      </c>
      <c r="F7" s="12">
        <v>1000000</v>
      </c>
      <c r="G7">
        <v>27500000</v>
      </c>
      <c r="I7" s="12">
        <v>1000000</v>
      </c>
    </row>
    <row r="8" spans="1:9" x14ac:dyDescent="0.25">
      <c r="A8">
        <v>2813000</v>
      </c>
      <c r="B8">
        <v>28130000</v>
      </c>
      <c r="C8" t="s">
        <v>603</v>
      </c>
      <c r="D8" s="12">
        <v>0</v>
      </c>
      <c r="E8" s="12">
        <v>0</v>
      </c>
      <c r="F8" s="12">
        <v>0</v>
      </c>
      <c r="G8">
        <v>28130000</v>
      </c>
      <c r="I8" s="12">
        <v>0</v>
      </c>
    </row>
    <row r="9" spans="1:9" x14ac:dyDescent="0.25">
      <c r="A9">
        <v>2818300</v>
      </c>
      <c r="B9">
        <v>28183000</v>
      </c>
      <c r="C9" t="s">
        <v>610</v>
      </c>
      <c r="D9" s="12">
        <v>-3237766279.5675602</v>
      </c>
      <c r="E9" s="12">
        <v>-1380592550.3317201</v>
      </c>
      <c r="F9" s="12">
        <v>-424149338.35240901</v>
      </c>
      <c r="G9">
        <v>28183000</v>
      </c>
      <c r="I9" s="12">
        <v>-424149338.35240901</v>
      </c>
    </row>
    <row r="10" spans="1:9" x14ac:dyDescent="0.25">
      <c r="A10">
        <v>2818400</v>
      </c>
      <c r="B10">
        <v>28184000</v>
      </c>
      <c r="C10" t="s">
        <v>608</v>
      </c>
      <c r="D10" s="12">
        <v>-2520772.7168949801</v>
      </c>
      <c r="E10" s="12">
        <v>-607837.93999999994</v>
      </c>
      <c r="F10" s="12">
        <v>-93681</v>
      </c>
      <c r="G10">
        <v>28184000</v>
      </c>
      <c r="I10" s="12">
        <v>-93681</v>
      </c>
    </row>
    <row r="11" spans="1:9" x14ac:dyDescent="0.25">
      <c r="A11">
        <v>4010000</v>
      </c>
      <c r="B11">
        <v>40100000</v>
      </c>
      <c r="C11" t="s">
        <v>619</v>
      </c>
      <c r="D11" s="12">
        <v>-241563193.28999999</v>
      </c>
      <c r="E11" s="12">
        <v>-363659480.87</v>
      </c>
      <c r="F11" s="12">
        <v>0</v>
      </c>
      <c r="G11">
        <v>40100000</v>
      </c>
      <c r="I11" s="12">
        <v>0</v>
      </c>
    </row>
    <row r="12" spans="1:9" x14ac:dyDescent="0.25">
      <c r="A12">
        <v>4011000</v>
      </c>
      <c r="B12">
        <v>40110000</v>
      </c>
      <c r="C12" t="s">
        <v>619</v>
      </c>
      <c r="D12" s="12">
        <v>28450264</v>
      </c>
      <c r="E12" s="12">
        <v>5040921.2199997902</v>
      </c>
      <c r="F12" s="12">
        <v>-114309531.22</v>
      </c>
      <c r="G12">
        <v>40110000</v>
      </c>
      <c r="I12" s="12">
        <v>-112417371.22</v>
      </c>
    </row>
    <row r="13" spans="1:9" x14ac:dyDescent="0.25">
      <c r="A13">
        <v>4033000</v>
      </c>
      <c r="B13">
        <v>40330000</v>
      </c>
      <c r="C13" t="s">
        <v>289</v>
      </c>
      <c r="D13" s="12">
        <v>0</v>
      </c>
      <c r="E13" s="12">
        <v>0</v>
      </c>
      <c r="F13" s="12">
        <v>0</v>
      </c>
      <c r="G13">
        <v>40330000</v>
      </c>
      <c r="I13" s="12">
        <v>0</v>
      </c>
    </row>
    <row r="14" spans="1:9" x14ac:dyDescent="0.25">
      <c r="A14">
        <v>4034000</v>
      </c>
      <c r="B14">
        <v>40340000</v>
      </c>
      <c r="C14" t="s">
        <v>67</v>
      </c>
      <c r="D14" s="12">
        <v>-627000000</v>
      </c>
      <c r="E14" s="12">
        <v>-73323518.760000005</v>
      </c>
      <c r="F14" s="12">
        <v>0</v>
      </c>
      <c r="G14">
        <v>40340000</v>
      </c>
      <c r="I14" s="12">
        <v>0</v>
      </c>
    </row>
    <row r="15" spans="1:9" x14ac:dyDescent="0.25">
      <c r="A15">
        <v>4040000</v>
      </c>
      <c r="B15">
        <v>40400000</v>
      </c>
      <c r="C15" t="s">
        <v>1472</v>
      </c>
      <c r="D15" s="12">
        <v>-3815890605.8099999</v>
      </c>
      <c r="E15" s="12">
        <v>-242840865.25</v>
      </c>
      <c r="F15" s="12">
        <v>-1879737742.9425001</v>
      </c>
      <c r="G15">
        <v>40400000</v>
      </c>
      <c r="I15" s="12">
        <v>-1879737742.9425001</v>
      </c>
    </row>
    <row r="16" spans="1:9" x14ac:dyDescent="0.25">
      <c r="A16">
        <v>4080000</v>
      </c>
      <c r="B16">
        <v>40800000</v>
      </c>
      <c r="C16" t="s">
        <v>1946</v>
      </c>
      <c r="D16" s="12">
        <v>-1355588540.3499999</v>
      </c>
      <c r="E16" s="12">
        <v>-69629531.200000003</v>
      </c>
      <c r="F16" s="12">
        <v>0</v>
      </c>
      <c r="G16">
        <v>40800000</v>
      </c>
      <c r="I16" s="12">
        <v>-3700000</v>
      </c>
    </row>
    <row r="17" spans="1:9" x14ac:dyDescent="0.25">
      <c r="A17">
        <v>4091000</v>
      </c>
      <c r="B17">
        <v>40910000</v>
      </c>
      <c r="C17" t="s">
        <v>2091</v>
      </c>
      <c r="D17" s="12">
        <v>44542380</v>
      </c>
      <c r="E17" s="12">
        <v>0</v>
      </c>
      <c r="F17" s="12">
        <v>170000000</v>
      </c>
      <c r="G17">
        <v>40910000</v>
      </c>
      <c r="I17" s="12">
        <v>170000000</v>
      </c>
    </row>
    <row r="18" spans="1:9" x14ac:dyDescent="0.25">
      <c r="A18">
        <v>4111000</v>
      </c>
      <c r="B18">
        <v>41110000</v>
      </c>
      <c r="C18" t="s">
        <v>297</v>
      </c>
      <c r="D18" s="12">
        <v>2269541222.6799998</v>
      </c>
      <c r="E18" s="12">
        <v>1007854212.9</v>
      </c>
      <c r="F18" s="12">
        <v>1053132405.9400001</v>
      </c>
      <c r="G18">
        <v>41110000</v>
      </c>
      <c r="I18" s="12">
        <v>1443169015.6436501</v>
      </c>
    </row>
    <row r="19" spans="1:9" x14ac:dyDescent="0.25">
      <c r="A19">
        <v>4130000</v>
      </c>
      <c r="B19">
        <v>41300000</v>
      </c>
      <c r="C19" t="s">
        <v>290</v>
      </c>
      <c r="D19" s="12">
        <v>117216000</v>
      </c>
      <c r="E19" s="12">
        <v>0</v>
      </c>
      <c r="F19" s="12">
        <v>0</v>
      </c>
      <c r="G19">
        <v>41300000</v>
      </c>
      <c r="I19" s="12">
        <v>0</v>
      </c>
    </row>
    <row r="20" spans="1:9" x14ac:dyDescent="0.25">
      <c r="A20">
        <v>4180000</v>
      </c>
      <c r="B20">
        <v>41800000</v>
      </c>
      <c r="C20" t="s">
        <v>2187</v>
      </c>
      <c r="D20" s="12">
        <v>247500000</v>
      </c>
      <c r="F20" s="12">
        <v>0</v>
      </c>
      <c r="G20">
        <v>41800000</v>
      </c>
      <c r="I20" s="12">
        <v>-3180000</v>
      </c>
    </row>
    <row r="21" spans="1:9" x14ac:dyDescent="0.25">
      <c r="A21">
        <v>4210000</v>
      </c>
      <c r="B21">
        <v>42100000</v>
      </c>
      <c r="C21" t="s">
        <v>1948</v>
      </c>
      <c r="D21" s="12">
        <v>11110408.289999999</v>
      </c>
      <c r="E21" s="12">
        <v>-2478070.04</v>
      </c>
      <c r="F21" s="12">
        <v>0</v>
      </c>
      <c r="G21">
        <v>42100000</v>
      </c>
      <c r="I21" s="12">
        <v>0</v>
      </c>
    </row>
    <row r="22" spans="1:9" x14ac:dyDescent="0.25">
      <c r="A22">
        <v>4250000</v>
      </c>
      <c r="B22">
        <v>42500000</v>
      </c>
      <c r="C22" t="s">
        <v>2098</v>
      </c>
      <c r="D22" s="12">
        <v>-3075000</v>
      </c>
      <c r="E22" s="12">
        <v>285000</v>
      </c>
      <c r="F22" s="12">
        <v>0</v>
      </c>
      <c r="G22">
        <v>42500000</v>
      </c>
      <c r="I22" s="12">
        <v>0</v>
      </c>
    </row>
    <row r="23" spans="1:9" x14ac:dyDescent="0.25">
      <c r="A23">
        <v>4251000</v>
      </c>
      <c r="B23">
        <v>42510000</v>
      </c>
      <c r="C23" t="s">
        <v>2099</v>
      </c>
      <c r="D23" s="12">
        <v>15090500</v>
      </c>
      <c r="E23" s="12">
        <v>17726333.329999998</v>
      </c>
      <c r="F23" s="12">
        <v>5260000</v>
      </c>
      <c r="G23">
        <v>42510000</v>
      </c>
      <c r="I23" s="12">
        <v>5260000</v>
      </c>
    </row>
    <row r="24" spans="1:9" x14ac:dyDescent="0.25">
      <c r="A24">
        <v>4282000</v>
      </c>
      <c r="B24">
        <v>42820000</v>
      </c>
      <c r="C24" t="s">
        <v>626</v>
      </c>
      <c r="D24" s="12">
        <v>-171883157.75334999</v>
      </c>
      <c r="E24" s="12">
        <v>-47046990.7551433</v>
      </c>
      <c r="F24" s="12">
        <v>0</v>
      </c>
      <c r="G24">
        <v>42820000</v>
      </c>
      <c r="I24" s="12">
        <v>0</v>
      </c>
    </row>
    <row r="25" spans="1:9" x14ac:dyDescent="0.25">
      <c r="A25">
        <v>4310000</v>
      </c>
      <c r="B25">
        <v>43100000</v>
      </c>
      <c r="C25" t="s">
        <v>627</v>
      </c>
      <c r="D25" s="12">
        <v>-27749295.879999999</v>
      </c>
      <c r="E25" s="12">
        <v>-42333017.090000004</v>
      </c>
      <c r="F25" s="12">
        <v>-7931976.5</v>
      </c>
      <c r="G25">
        <v>43100000</v>
      </c>
      <c r="I25" s="12">
        <v>-7931976.5</v>
      </c>
    </row>
    <row r="26" spans="1:9" x14ac:dyDescent="0.25">
      <c r="A26">
        <v>4311000</v>
      </c>
      <c r="B26">
        <v>43110000</v>
      </c>
      <c r="C26" t="s">
        <v>628</v>
      </c>
      <c r="D26" s="12">
        <v>86000</v>
      </c>
      <c r="E26" s="12">
        <v>74000</v>
      </c>
      <c r="F26" s="12">
        <v>32000</v>
      </c>
      <c r="G26">
        <v>43110000</v>
      </c>
      <c r="I26" s="12">
        <v>32000</v>
      </c>
    </row>
    <row r="27" spans="1:9" x14ac:dyDescent="0.25">
      <c r="A27">
        <v>4312000</v>
      </c>
      <c r="B27">
        <v>43120000</v>
      </c>
      <c r="C27" t="s">
        <v>80</v>
      </c>
      <c r="D27" s="12">
        <v>-407541.03</v>
      </c>
      <c r="E27" s="12">
        <v>-1621589.81</v>
      </c>
      <c r="F27" s="12">
        <v>-566569.75</v>
      </c>
      <c r="G27">
        <v>43120000</v>
      </c>
      <c r="I27" s="12">
        <v>-566569.75</v>
      </c>
    </row>
    <row r="28" spans="1:9" x14ac:dyDescent="0.25">
      <c r="A28">
        <v>4320000</v>
      </c>
      <c r="B28">
        <v>43200000</v>
      </c>
      <c r="C28" t="s">
        <v>79</v>
      </c>
      <c r="D28" s="12">
        <v>-12250871.93</v>
      </c>
      <c r="E28" s="12">
        <v>-15935415.449999999</v>
      </c>
      <c r="F28" s="12">
        <v>-3399418.5</v>
      </c>
      <c r="G28">
        <v>43200000</v>
      </c>
      <c r="I28" s="12">
        <v>-3399418.5</v>
      </c>
    </row>
    <row r="29" spans="1:9" x14ac:dyDescent="0.25">
      <c r="A29" t="s">
        <v>2188</v>
      </c>
      <c r="B29" t="s">
        <v>2189</v>
      </c>
      <c r="C29" t="s">
        <v>629</v>
      </c>
      <c r="D29" s="12">
        <v>0</v>
      </c>
      <c r="E29" s="12">
        <v>0</v>
      </c>
      <c r="F29" s="12">
        <v>0</v>
      </c>
      <c r="G29" t="s">
        <v>2189</v>
      </c>
      <c r="I29" s="12">
        <v>0</v>
      </c>
    </row>
    <row r="30" spans="1:9" x14ac:dyDescent="0.25">
      <c r="A30">
        <v>4410000</v>
      </c>
      <c r="B30">
        <v>44100000</v>
      </c>
      <c r="C30" t="s">
        <v>632</v>
      </c>
      <c r="D30" s="12">
        <v>-12152142.07</v>
      </c>
      <c r="E30" s="12">
        <v>-10153247.4</v>
      </c>
      <c r="F30" s="12">
        <v>-2460983.04</v>
      </c>
      <c r="G30">
        <v>44100000</v>
      </c>
      <c r="I30" s="12">
        <v>-2460983.04</v>
      </c>
    </row>
    <row r="31" spans="1:9" x14ac:dyDescent="0.25">
      <c r="A31">
        <v>4430000</v>
      </c>
      <c r="B31">
        <v>44300000</v>
      </c>
      <c r="C31" t="s">
        <v>633</v>
      </c>
      <c r="D31" s="12">
        <v>0</v>
      </c>
      <c r="E31" s="12">
        <v>129628167.64</v>
      </c>
      <c r="F31" s="12">
        <v>320000</v>
      </c>
      <c r="G31">
        <v>44300000</v>
      </c>
      <c r="I31" s="12">
        <v>320000</v>
      </c>
    </row>
    <row r="32" spans="1:9" x14ac:dyDescent="0.25">
      <c r="A32">
        <v>4431000</v>
      </c>
      <c r="B32">
        <v>44310000</v>
      </c>
      <c r="C32" t="s">
        <v>84</v>
      </c>
      <c r="D32" s="12">
        <v>-252552.16</v>
      </c>
      <c r="E32" s="12">
        <v>-191763.16</v>
      </c>
      <c r="F32" s="12">
        <v>-65000</v>
      </c>
      <c r="G32">
        <v>44310000</v>
      </c>
      <c r="I32" s="12">
        <v>-65000</v>
      </c>
    </row>
    <row r="33" spans="1:9" x14ac:dyDescent="0.25">
      <c r="A33">
        <v>4441000</v>
      </c>
      <c r="B33">
        <v>44410000</v>
      </c>
      <c r="C33" t="s">
        <v>1950</v>
      </c>
      <c r="D33" s="12">
        <v>0</v>
      </c>
      <c r="E33" s="12">
        <v>-80842586.651899993</v>
      </c>
      <c r="F33" s="12">
        <v>0</v>
      </c>
      <c r="G33">
        <v>44410000</v>
      </c>
      <c r="I33" s="12">
        <v>-125370726.502793</v>
      </c>
    </row>
    <row r="34" spans="1:9" x14ac:dyDescent="0.25">
      <c r="A34">
        <v>4455000</v>
      </c>
      <c r="B34">
        <v>44550000</v>
      </c>
      <c r="C34" t="s">
        <v>639</v>
      </c>
      <c r="D34" s="12">
        <v>644805448.85000002</v>
      </c>
      <c r="E34" s="12">
        <v>166226450.41</v>
      </c>
      <c r="F34" s="12">
        <v>58505142.840000004</v>
      </c>
      <c r="G34">
        <v>44550000</v>
      </c>
      <c r="I34" s="12">
        <v>58505142.840000004</v>
      </c>
    </row>
    <row r="35" spans="1:9" x14ac:dyDescent="0.25">
      <c r="A35">
        <v>4456000</v>
      </c>
      <c r="B35">
        <v>44560000</v>
      </c>
      <c r="C35" t="s">
        <v>2102</v>
      </c>
      <c r="D35" s="12">
        <v>0</v>
      </c>
      <c r="E35" s="12">
        <v>0</v>
      </c>
      <c r="F35" s="12">
        <v>0</v>
      </c>
      <c r="G35">
        <v>44560000</v>
      </c>
      <c r="I35" s="12">
        <v>0</v>
      </c>
    </row>
    <row r="36" spans="1:9" x14ac:dyDescent="0.25">
      <c r="A36">
        <v>4456200</v>
      </c>
      <c r="B36">
        <v>44562000</v>
      </c>
      <c r="C36" t="s">
        <v>89</v>
      </c>
      <c r="D36" s="12">
        <v>49648758.939999998</v>
      </c>
      <c r="E36" s="12">
        <v>558705.01000004995</v>
      </c>
      <c r="F36" s="12">
        <v>2607788.44</v>
      </c>
      <c r="G36">
        <v>44562000</v>
      </c>
      <c r="I36" s="12">
        <v>2607788.44</v>
      </c>
    </row>
    <row r="37" spans="1:9" x14ac:dyDescent="0.25">
      <c r="A37">
        <v>4456400</v>
      </c>
      <c r="B37">
        <v>44564000</v>
      </c>
      <c r="C37" t="s">
        <v>91</v>
      </c>
      <c r="D37" s="12">
        <v>1714775.92</v>
      </c>
      <c r="E37" s="12">
        <v>11894003.689999999</v>
      </c>
      <c r="F37" s="12">
        <v>29330441.629999999</v>
      </c>
      <c r="G37">
        <v>44564000</v>
      </c>
      <c r="I37" s="12">
        <v>29330441.629999999</v>
      </c>
    </row>
    <row r="38" spans="1:9" x14ac:dyDescent="0.25">
      <c r="A38">
        <v>4456500</v>
      </c>
      <c r="B38">
        <v>44565000</v>
      </c>
      <c r="C38" t="s">
        <v>1951</v>
      </c>
      <c r="D38" s="12">
        <v>283777199.83999997</v>
      </c>
      <c r="E38" s="12">
        <v>200112292.34</v>
      </c>
      <c r="F38" s="12">
        <v>255571723.76374999</v>
      </c>
      <c r="G38">
        <v>44565000</v>
      </c>
      <c r="I38" s="12">
        <v>255571723.76374999</v>
      </c>
    </row>
    <row r="39" spans="1:9" x14ac:dyDescent="0.25">
      <c r="A39">
        <v>4457000</v>
      </c>
      <c r="B39">
        <v>44570000</v>
      </c>
      <c r="C39" t="s">
        <v>2190</v>
      </c>
      <c r="D39" s="12">
        <v>-497596575.45999998</v>
      </c>
      <c r="E39" s="12">
        <v>-209931687.22999999</v>
      </c>
      <c r="F39" s="12">
        <v>-144925585.62</v>
      </c>
      <c r="G39">
        <v>44570000</v>
      </c>
      <c r="I39" s="12">
        <v>-144925585.62</v>
      </c>
    </row>
    <row r="40" spans="1:9" x14ac:dyDescent="0.25">
      <c r="A40">
        <v>4457200</v>
      </c>
      <c r="B40">
        <v>44572000</v>
      </c>
      <c r="C40" t="s">
        <v>2104</v>
      </c>
      <c r="D40" s="12">
        <v>0</v>
      </c>
      <c r="E40" s="12">
        <v>0</v>
      </c>
      <c r="F40" s="12">
        <v>-154132709.43727401</v>
      </c>
      <c r="G40">
        <v>44572000</v>
      </c>
      <c r="I40" s="12">
        <v>-154132709.43727401</v>
      </c>
    </row>
    <row r="41" spans="1:9" x14ac:dyDescent="0.25">
      <c r="A41">
        <v>4457400</v>
      </c>
      <c r="B41">
        <v>44574000</v>
      </c>
      <c r="C41" t="s">
        <v>2191</v>
      </c>
      <c r="D41" s="12">
        <v>-171116803.13</v>
      </c>
      <c r="E41" s="12">
        <v>0</v>
      </c>
      <c r="F41" s="12">
        <v>0</v>
      </c>
      <c r="G41">
        <v>44574000</v>
      </c>
      <c r="I41" s="12">
        <v>0</v>
      </c>
    </row>
    <row r="42" spans="1:9" x14ac:dyDescent="0.25">
      <c r="A42">
        <v>4550000</v>
      </c>
      <c r="B42">
        <v>45500000</v>
      </c>
      <c r="C42" t="s">
        <v>2192</v>
      </c>
      <c r="D42" s="12">
        <v>-2880938214.71</v>
      </c>
      <c r="E42" s="12">
        <v>-2880938214.71</v>
      </c>
      <c r="F42" s="12">
        <v>0</v>
      </c>
      <c r="G42">
        <v>45500000</v>
      </c>
      <c r="I42" s="12">
        <v>0</v>
      </c>
    </row>
    <row r="43" spans="1:9" x14ac:dyDescent="0.25">
      <c r="A43">
        <v>4553000</v>
      </c>
      <c r="B43">
        <v>45530000</v>
      </c>
      <c r="C43" t="s">
        <v>314</v>
      </c>
      <c r="D43" s="12">
        <v>0</v>
      </c>
      <c r="E43" s="12">
        <v>-556000</v>
      </c>
      <c r="F43" s="12">
        <v>-556000</v>
      </c>
      <c r="G43">
        <v>45530000</v>
      </c>
      <c r="I43" s="12">
        <v>-556000</v>
      </c>
    </row>
    <row r="44" spans="1:9" x14ac:dyDescent="0.25">
      <c r="A44">
        <v>4660000</v>
      </c>
      <c r="B44">
        <v>46600000</v>
      </c>
      <c r="C44" t="s">
        <v>2114</v>
      </c>
      <c r="D44" s="12">
        <v>-29922948</v>
      </c>
      <c r="E44" s="12">
        <v>51139052</v>
      </c>
      <c r="F44" s="12">
        <v>3610000</v>
      </c>
      <c r="G44">
        <v>46600000</v>
      </c>
      <c r="I44" s="12">
        <v>3610000</v>
      </c>
    </row>
    <row r="45" spans="1:9" x14ac:dyDescent="0.25">
      <c r="A45">
        <v>4670000</v>
      </c>
      <c r="B45">
        <v>46700000</v>
      </c>
      <c r="C45" t="s">
        <v>2115</v>
      </c>
      <c r="D45" s="12">
        <v>6956720</v>
      </c>
      <c r="E45" s="12">
        <v>2994963.8</v>
      </c>
      <c r="F45" s="12">
        <v>0</v>
      </c>
      <c r="G45">
        <v>46700000</v>
      </c>
      <c r="I45" s="12">
        <v>0</v>
      </c>
    </row>
    <row r="46" spans="1:9" x14ac:dyDescent="0.25">
      <c r="A46">
        <v>4670001</v>
      </c>
      <c r="B46">
        <v>46700010</v>
      </c>
      <c r="C46" t="s">
        <v>148</v>
      </c>
      <c r="D46" s="12">
        <v>875616924.44000006</v>
      </c>
      <c r="E46" s="12">
        <v>129671856</v>
      </c>
      <c r="F46" s="12">
        <v>-77516440</v>
      </c>
      <c r="G46">
        <v>46700010</v>
      </c>
      <c r="I46" s="12">
        <v>-77836440</v>
      </c>
    </row>
    <row r="47" spans="1:9" x14ac:dyDescent="0.25">
      <c r="A47">
        <v>4671007</v>
      </c>
      <c r="B47">
        <v>46710070</v>
      </c>
      <c r="C47" t="s">
        <v>140</v>
      </c>
      <c r="D47" s="12">
        <v>-30395162.75</v>
      </c>
      <c r="E47" s="12">
        <v>-7341562.0499999998</v>
      </c>
      <c r="F47" s="12">
        <v>-1325800</v>
      </c>
      <c r="G47">
        <v>46710070</v>
      </c>
      <c r="I47" s="12">
        <v>-1325800</v>
      </c>
    </row>
    <row r="48" spans="1:9" x14ac:dyDescent="0.25">
      <c r="A48">
        <v>4671013</v>
      </c>
      <c r="B48">
        <v>46710130</v>
      </c>
      <c r="C48" t="s">
        <v>2118</v>
      </c>
      <c r="D48" s="12">
        <v>18000000</v>
      </c>
      <c r="E48" s="12">
        <v>9000000</v>
      </c>
      <c r="F48" s="12">
        <v>-2200000</v>
      </c>
      <c r="G48">
        <v>46710130</v>
      </c>
      <c r="I48" s="12">
        <v>-2200000</v>
      </c>
    </row>
    <row r="49" spans="1:10" x14ac:dyDescent="0.25">
      <c r="A49">
        <v>4671017</v>
      </c>
      <c r="B49">
        <v>46710170</v>
      </c>
      <c r="C49" t="s">
        <v>9</v>
      </c>
      <c r="D49" s="12">
        <v>113569960</v>
      </c>
      <c r="E49" s="12">
        <v>93796460</v>
      </c>
      <c r="F49" s="12">
        <v>0</v>
      </c>
      <c r="G49">
        <v>46710170</v>
      </c>
      <c r="I49" s="12">
        <v>0</v>
      </c>
    </row>
    <row r="50" spans="1:10" x14ac:dyDescent="0.25">
      <c r="A50">
        <v>4672002</v>
      </c>
      <c r="B50">
        <v>46720020</v>
      </c>
      <c r="C50" t="s">
        <v>2121</v>
      </c>
      <c r="D50" s="12">
        <v>0</v>
      </c>
      <c r="E50" s="12">
        <v>-75258</v>
      </c>
      <c r="F50" s="12">
        <v>0</v>
      </c>
      <c r="G50">
        <v>46720020</v>
      </c>
      <c r="I50" s="12">
        <v>0</v>
      </c>
    </row>
    <row r="51" spans="1:10" x14ac:dyDescent="0.25">
      <c r="A51">
        <v>4672008</v>
      </c>
      <c r="B51">
        <v>46720080</v>
      </c>
      <c r="C51" t="s">
        <v>5</v>
      </c>
      <c r="D51" s="12">
        <v>0</v>
      </c>
      <c r="E51" s="12">
        <v>0</v>
      </c>
      <c r="F51" s="12">
        <v>-126000</v>
      </c>
      <c r="G51">
        <v>46720080</v>
      </c>
      <c r="I51" s="12">
        <v>-126000</v>
      </c>
    </row>
    <row r="52" spans="1:10" x14ac:dyDescent="0.25">
      <c r="A52">
        <v>4710000</v>
      </c>
      <c r="B52">
        <v>47100000</v>
      </c>
      <c r="C52" t="s">
        <v>384</v>
      </c>
      <c r="D52" s="12">
        <v>-682.8</v>
      </c>
      <c r="E52" s="12">
        <v>-682.80000000033795</v>
      </c>
      <c r="F52" s="12">
        <v>0</v>
      </c>
      <c r="G52">
        <v>47100000</v>
      </c>
      <c r="I52" s="12">
        <v>0</v>
      </c>
    </row>
    <row r="53" spans="1:10" x14ac:dyDescent="0.25">
      <c r="A53">
        <v>4860000</v>
      </c>
      <c r="B53">
        <v>48600000</v>
      </c>
      <c r="C53" t="s">
        <v>2193</v>
      </c>
      <c r="D53" s="12">
        <v>21323082.640000001</v>
      </c>
      <c r="E53" s="12">
        <v>61164302.009999998</v>
      </c>
      <c r="F53" s="12">
        <v>0</v>
      </c>
      <c r="G53">
        <v>48600000</v>
      </c>
      <c r="I53" s="12">
        <v>0</v>
      </c>
    </row>
    <row r="54" spans="1:10" x14ac:dyDescent="0.25">
      <c r="A54">
        <v>4870000</v>
      </c>
      <c r="B54">
        <v>48700000</v>
      </c>
      <c r="C54" t="s">
        <v>1272</v>
      </c>
      <c r="D54" s="12">
        <v>-537980871.04999995</v>
      </c>
      <c r="E54" s="12">
        <v>-468065733.32999998</v>
      </c>
      <c r="F54" s="12">
        <v>0</v>
      </c>
      <c r="G54">
        <v>48700000</v>
      </c>
      <c r="I54" s="12">
        <v>-108120000</v>
      </c>
      <c r="J54">
        <f>+I54/2</f>
        <v>-54060000</v>
      </c>
    </row>
    <row r="55" spans="1:10" x14ac:dyDescent="0.25">
      <c r="A55">
        <v>5111000</v>
      </c>
      <c r="B55">
        <v>51110000</v>
      </c>
      <c r="C55" t="s">
        <v>701</v>
      </c>
      <c r="D55" s="12">
        <v>9120236.0099999998</v>
      </c>
      <c r="E55" s="12">
        <v>9.9999904632568394E-3</v>
      </c>
      <c r="F55" s="12">
        <v>0</v>
      </c>
      <c r="G55">
        <v>51110000</v>
      </c>
      <c r="I55" s="12">
        <v>0</v>
      </c>
    </row>
    <row r="56" spans="1:10" x14ac:dyDescent="0.25">
      <c r="A56">
        <v>5112000</v>
      </c>
      <c r="B56">
        <v>51120000</v>
      </c>
      <c r="C56" t="s">
        <v>707</v>
      </c>
      <c r="D56" s="12">
        <v>814535182</v>
      </c>
      <c r="E56" s="12">
        <v>824136826</v>
      </c>
      <c r="F56" s="12">
        <v>-3180000</v>
      </c>
      <c r="G56">
        <v>51120000</v>
      </c>
      <c r="I56" s="12">
        <v>0</v>
      </c>
    </row>
    <row r="57" spans="1:10" x14ac:dyDescent="0.25">
      <c r="A57">
        <v>5112100</v>
      </c>
      <c r="B57">
        <v>51121000</v>
      </c>
      <c r="C57" t="s">
        <v>2194</v>
      </c>
      <c r="D57" s="12">
        <v>9000000</v>
      </c>
      <c r="E57" s="12">
        <v>0</v>
      </c>
      <c r="F57" s="12">
        <v>0</v>
      </c>
      <c r="G57">
        <v>51121000</v>
      </c>
      <c r="I57" s="12">
        <v>0</v>
      </c>
    </row>
    <row r="58" spans="1:10" x14ac:dyDescent="0.25">
      <c r="A58">
        <v>5114000</v>
      </c>
      <c r="B58">
        <v>51140000</v>
      </c>
      <c r="C58" t="s">
        <v>395</v>
      </c>
      <c r="D58" s="12">
        <v>44124000</v>
      </c>
      <c r="E58" s="12">
        <v>45124000</v>
      </c>
      <c r="F58" s="12">
        <v>0</v>
      </c>
      <c r="G58">
        <v>51140000</v>
      </c>
      <c r="I58" s="12">
        <v>0</v>
      </c>
    </row>
    <row r="59" spans="1:10" x14ac:dyDescent="0.25">
      <c r="A59">
        <v>5122100</v>
      </c>
      <c r="B59">
        <v>51221000</v>
      </c>
      <c r="C59" t="s">
        <v>345</v>
      </c>
      <c r="D59" s="12">
        <v>109266574.41</v>
      </c>
      <c r="E59" s="12">
        <v>28759888.7400002</v>
      </c>
      <c r="F59" s="12">
        <v>0</v>
      </c>
      <c r="G59">
        <v>51221000</v>
      </c>
      <c r="I59" s="12">
        <v>0</v>
      </c>
    </row>
    <row r="60" spans="1:10" x14ac:dyDescent="0.25">
      <c r="A60">
        <v>5123100</v>
      </c>
      <c r="B60">
        <v>51231000</v>
      </c>
      <c r="C60" t="s">
        <v>347</v>
      </c>
      <c r="D60" s="12">
        <v>7936615.4000000004</v>
      </c>
      <c r="E60" s="12">
        <v>73554228.189999998</v>
      </c>
      <c r="F60" s="12">
        <v>108785.56</v>
      </c>
      <c r="G60">
        <v>51231000</v>
      </c>
      <c r="I60" s="12">
        <v>108785.56</v>
      </c>
    </row>
    <row r="61" spans="1:10" x14ac:dyDescent="0.25">
      <c r="A61">
        <v>5124100</v>
      </c>
      <c r="B61">
        <v>51241000</v>
      </c>
      <c r="C61" t="s">
        <v>719</v>
      </c>
      <c r="D61" s="12">
        <v>7049534.79</v>
      </c>
      <c r="E61" s="12">
        <v>-77486313.459999695</v>
      </c>
      <c r="F61" s="12">
        <v>8913880.8000000007</v>
      </c>
      <c r="G61">
        <v>51241000</v>
      </c>
      <c r="I61" s="12">
        <v>8913880.8000000007</v>
      </c>
    </row>
    <row r="62" spans="1:10" x14ac:dyDescent="0.25">
      <c r="A62">
        <v>5320000</v>
      </c>
      <c r="B62">
        <v>53200000</v>
      </c>
      <c r="C62" t="s">
        <v>2195</v>
      </c>
      <c r="D62" s="12">
        <v>5433058</v>
      </c>
      <c r="E62" s="12">
        <v>467058</v>
      </c>
      <c r="F62" s="12">
        <v>2951117.8</v>
      </c>
      <c r="G62">
        <v>53200000</v>
      </c>
      <c r="I62" s="12">
        <v>2951117.8</v>
      </c>
    </row>
    <row r="63" spans="1:10" x14ac:dyDescent="0.25">
      <c r="A63">
        <v>5330000</v>
      </c>
      <c r="B63">
        <v>53300000</v>
      </c>
      <c r="C63" t="s">
        <v>2196</v>
      </c>
      <c r="D63" s="12">
        <v>0</v>
      </c>
      <c r="E63" s="12">
        <v>2500000</v>
      </c>
      <c r="F63" s="12">
        <v>5606000</v>
      </c>
      <c r="G63">
        <v>53300000</v>
      </c>
      <c r="I63" s="12">
        <v>5606000</v>
      </c>
    </row>
    <row r="64" spans="1:10" x14ac:dyDescent="0.25">
      <c r="A64">
        <v>5800000</v>
      </c>
      <c r="B64">
        <v>58000000</v>
      </c>
      <c r="C64" t="s">
        <v>724</v>
      </c>
      <c r="D64" s="12">
        <v>0</v>
      </c>
      <c r="E64" s="12">
        <v>0</v>
      </c>
      <c r="F64" s="12">
        <v>0</v>
      </c>
      <c r="G64">
        <v>58000000</v>
      </c>
      <c r="I64" s="12">
        <v>0</v>
      </c>
    </row>
    <row r="65" spans="1:9" x14ac:dyDescent="0.25">
      <c r="A65">
        <v>6020600</v>
      </c>
      <c r="B65">
        <v>60206000</v>
      </c>
      <c r="C65" t="s">
        <v>2030</v>
      </c>
      <c r="D65" s="12">
        <v>358002416.77999997</v>
      </c>
      <c r="E65" s="12">
        <v>37494941.310000002</v>
      </c>
      <c r="F65" s="12">
        <v>32993636.329999998</v>
      </c>
      <c r="G65">
        <v>60206000</v>
      </c>
      <c r="I65" s="12">
        <v>32993636.329999998</v>
      </c>
    </row>
    <row r="66" spans="1:9" x14ac:dyDescent="0.25">
      <c r="A66">
        <v>6060100</v>
      </c>
      <c r="B66">
        <v>60601000</v>
      </c>
      <c r="C66" t="s">
        <v>442</v>
      </c>
      <c r="D66" s="12">
        <v>75273</v>
      </c>
      <c r="E66" s="12">
        <v>75258</v>
      </c>
      <c r="F66" s="12">
        <v>0</v>
      </c>
      <c r="G66">
        <v>60601000</v>
      </c>
      <c r="I66" s="12">
        <v>0</v>
      </c>
    </row>
    <row r="67" spans="1:9" x14ac:dyDescent="0.25">
      <c r="A67">
        <v>6060200</v>
      </c>
      <c r="B67">
        <v>60602000</v>
      </c>
      <c r="C67" t="s">
        <v>378</v>
      </c>
      <c r="D67" s="12">
        <v>1464157888.8199999</v>
      </c>
      <c r="E67" s="12">
        <v>287852541.81</v>
      </c>
      <c r="F67" s="12">
        <v>64847459</v>
      </c>
      <c r="G67">
        <v>60602000</v>
      </c>
      <c r="I67" s="12">
        <v>64847459</v>
      </c>
    </row>
    <row r="68" spans="1:9" x14ac:dyDescent="0.25">
      <c r="A68">
        <v>6060300</v>
      </c>
      <c r="B68">
        <v>60603000</v>
      </c>
      <c r="C68" t="s">
        <v>380</v>
      </c>
      <c r="D68" s="12">
        <v>3112149.96</v>
      </c>
      <c r="E68" s="12">
        <v>1777517.27</v>
      </c>
      <c r="F68" s="12">
        <v>0</v>
      </c>
      <c r="G68">
        <v>60603000</v>
      </c>
      <c r="I68" s="12">
        <v>0</v>
      </c>
    </row>
    <row r="69" spans="1:9" x14ac:dyDescent="0.25">
      <c r="A69">
        <v>6060400</v>
      </c>
      <c r="B69">
        <v>60604000</v>
      </c>
      <c r="C69" t="s">
        <v>382</v>
      </c>
      <c r="D69" s="12">
        <v>815088</v>
      </c>
      <c r="E69" s="12">
        <v>580993.32999999996</v>
      </c>
      <c r="F69" s="12">
        <v>28200</v>
      </c>
      <c r="G69">
        <v>60604000</v>
      </c>
      <c r="I69" s="12">
        <v>28200</v>
      </c>
    </row>
    <row r="70" spans="1:9" x14ac:dyDescent="0.25">
      <c r="A70">
        <v>6060500</v>
      </c>
      <c r="B70">
        <v>60605000</v>
      </c>
      <c r="C70" t="s">
        <v>167</v>
      </c>
      <c r="D70" s="12">
        <v>32431864.920000002</v>
      </c>
      <c r="E70" s="12">
        <v>11749046.84</v>
      </c>
      <c r="F70" s="12">
        <v>2080350</v>
      </c>
      <c r="G70">
        <v>60605000</v>
      </c>
      <c r="I70" s="12">
        <v>2080350</v>
      </c>
    </row>
    <row r="71" spans="1:9" x14ac:dyDescent="0.25">
      <c r="A71">
        <v>6060700</v>
      </c>
      <c r="B71">
        <v>60607000</v>
      </c>
      <c r="C71" t="s">
        <v>385</v>
      </c>
      <c r="D71" s="12">
        <v>4026030.77</v>
      </c>
      <c r="E71" s="12">
        <v>75000</v>
      </c>
      <c r="F71" s="12">
        <v>2952000</v>
      </c>
      <c r="G71">
        <v>60607000</v>
      </c>
      <c r="I71" s="12">
        <v>2952000</v>
      </c>
    </row>
    <row r="72" spans="1:9" x14ac:dyDescent="0.25">
      <c r="A72">
        <v>6060800</v>
      </c>
      <c r="B72">
        <v>60608000</v>
      </c>
      <c r="C72" t="s">
        <v>375</v>
      </c>
      <c r="D72" s="12">
        <v>4059237</v>
      </c>
      <c r="E72" s="12">
        <v>405700</v>
      </c>
      <c r="F72" s="12">
        <v>963050</v>
      </c>
      <c r="G72">
        <v>60608000</v>
      </c>
      <c r="I72" s="12">
        <v>963050</v>
      </c>
    </row>
    <row r="73" spans="1:9" x14ac:dyDescent="0.25">
      <c r="A73">
        <v>6090000</v>
      </c>
      <c r="B73">
        <v>60900000</v>
      </c>
      <c r="C73" t="s">
        <v>735</v>
      </c>
      <c r="D73" s="12">
        <v>0</v>
      </c>
      <c r="E73" s="12">
        <v>-2099526.04</v>
      </c>
      <c r="F73" s="12">
        <v>0</v>
      </c>
      <c r="G73">
        <v>60900000</v>
      </c>
      <c r="I73" s="12">
        <v>0</v>
      </c>
    </row>
    <row r="74" spans="1:9" x14ac:dyDescent="0.25">
      <c r="A74">
        <v>6097000</v>
      </c>
      <c r="B74">
        <v>60970000</v>
      </c>
      <c r="C74" t="s">
        <v>2039</v>
      </c>
      <c r="D74" s="12">
        <v>0</v>
      </c>
      <c r="E74" s="12">
        <v>-955789.73</v>
      </c>
      <c r="F74" s="12">
        <v>0</v>
      </c>
      <c r="G74">
        <v>60970000</v>
      </c>
      <c r="I74" s="12">
        <v>0</v>
      </c>
    </row>
    <row r="75" spans="1:9" x14ac:dyDescent="0.25">
      <c r="A75">
        <v>6111000</v>
      </c>
      <c r="B75">
        <v>61110000</v>
      </c>
      <c r="C75" t="s">
        <v>473</v>
      </c>
      <c r="D75" s="12">
        <v>625877261.20000005</v>
      </c>
      <c r="E75" s="12">
        <v>1368668970.79</v>
      </c>
      <c r="F75" s="12">
        <v>0</v>
      </c>
      <c r="G75">
        <v>61110000</v>
      </c>
      <c r="I75" s="12">
        <v>0</v>
      </c>
    </row>
    <row r="76" spans="1:9" x14ac:dyDescent="0.25">
      <c r="A76">
        <v>6130200</v>
      </c>
      <c r="B76">
        <v>61302000</v>
      </c>
      <c r="C76" t="s">
        <v>1955</v>
      </c>
      <c r="D76" s="12">
        <v>30505501.289999999</v>
      </c>
      <c r="E76" s="12">
        <v>1891698</v>
      </c>
      <c r="F76" s="12">
        <v>0</v>
      </c>
      <c r="G76">
        <v>61302000</v>
      </c>
      <c r="I76" s="12">
        <v>0</v>
      </c>
    </row>
    <row r="77" spans="1:9" x14ac:dyDescent="0.25">
      <c r="A77">
        <v>6150000</v>
      </c>
      <c r="B77">
        <v>61500000</v>
      </c>
      <c r="C77" t="s">
        <v>1596</v>
      </c>
      <c r="D77" s="12">
        <v>1364425.6</v>
      </c>
      <c r="E77" s="12">
        <v>28164573.940000001</v>
      </c>
      <c r="F77" s="12">
        <v>388400</v>
      </c>
      <c r="G77">
        <v>61500000</v>
      </c>
      <c r="I77" s="12">
        <v>388400</v>
      </c>
    </row>
    <row r="78" spans="1:9" x14ac:dyDescent="0.25">
      <c r="A78">
        <v>6150300</v>
      </c>
      <c r="B78">
        <v>61503000</v>
      </c>
      <c r="C78" t="s">
        <v>481</v>
      </c>
      <c r="D78" s="12">
        <v>355005178.88999999</v>
      </c>
      <c r="E78" s="12">
        <v>46687490.640000001</v>
      </c>
      <c r="F78" s="12">
        <v>12410480.66</v>
      </c>
      <c r="G78">
        <v>61503000</v>
      </c>
      <c r="I78" s="12">
        <v>12410480.66</v>
      </c>
    </row>
    <row r="79" spans="1:9" x14ac:dyDescent="0.25">
      <c r="A79">
        <v>6151300</v>
      </c>
      <c r="B79">
        <v>61513000</v>
      </c>
      <c r="C79" t="s">
        <v>2144</v>
      </c>
      <c r="D79" s="12">
        <v>0</v>
      </c>
      <c r="E79" s="12">
        <v>383500</v>
      </c>
      <c r="F79" s="12">
        <v>396400</v>
      </c>
      <c r="G79">
        <v>61513000</v>
      </c>
      <c r="I79" s="12">
        <v>396400</v>
      </c>
    </row>
    <row r="80" spans="1:9" x14ac:dyDescent="0.25">
      <c r="A80">
        <v>6160100</v>
      </c>
      <c r="B80">
        <v>61601000</v>
      </c>
      <c r="C80" t="s">
        <v>417</v>
      </c>
      <c r="D80" s="12">
        <v>40229218.020000003</v>
      </c>
      <c r="E80" s="12">
        <v>70904.639999999999</v>
      </c>
      <c r="F80" s="12">
        <v>108969.47</v>
      </c>
      <c r="G80">
        <v>61601000</v>
      </c>
      <c r="I80" s="12">
        <v>108969.47</v>
      </c>
    </row>
    <row r="81" spans="1:9" x14ac:dyDescent="0.25">
      <c r="A81">
        <v>6160200</v>
      </c>
      <c r="B81">
        <v>61602000</v>
      </c>
      <c r="C81" t="s">
        <v>488</v>
      </c>
      <c r="D81" s="12">
        <v>61985626.079999998</v>
      </c>
      <c r="E81" s="12">
        <v>57719090.729999997</v>
      </c>
      <c r="F81" s="12">
        <v>0</v>
      </c>
      <c r="G81">
        <v>61602000</v>
      </c>
      <c r="I81" s="12">
        <v>0</v>
      </c>
    </row>
    <row r="82" spans="1:9" x14ac:dyDescent="0.25">
      <c r="A82">
        <v>6180200</v>
      </c>
      <c r="B82">
        <v>61802000</v>
      </c>
      <c r="C82" t="s">
        <v>494</v>
      </c>
      <c r="D82" s="12">
        <v>1866992</v>
      </c>
      <c r="E82" s="12">
        <v>143000</v>
      </c>
      <c r="F82" s="12">
        <v>22000</v>
      </c>
      <c r="G82">
        <v>61802000</v>
      </c>
      <c r="I82" s="12">
        <v>22000</v>
      </c>
    </row>
    <row r="83" spans="1:9" x14ac:dyDescent="0.25">
      <c r="A83">
        <v>6210000</v>
      </c>
      <c r="B83">
        <v>62100000</v>
      </c>
      <c r="C83" t="s">
        <v>521</v>
      </c>
      <c r="D83" s="12">
        <v>14561296</v>
      </c>
      <c r="E83" s="12">
        <v>43416747.539999999</v>
      </c>
      <c r="F83" s="12">
        <v>2273926.64</v>
      </c>
      <c r="G83">
        <v>62100000</v>
      </c>
      <c r="I83" s="12">
        <v>2273926.64</v>
      </c>
    </row>
    <row r="84" spans="1:9" x14ac:dyDescent="0.25">
      <c r="A84">
        <v>6220100</v>
      </c>
      <c r="B84">
        <v>62201000</v>
      </c>
      <c r="C84" t="s">
        <v>503</v>
      </c>
      <c r="D84" s="12">
        <v>64303846</v>
      </c>
      <c r="E84" s="12">
        <v>387500</v>
      </c>
      <c r="F84" s="12">
        <v>0</v>
      </c>
      <c r="G84">
        <v>62201000</v>
      </c>
      <c r="I84" s="12">
        <v>0</v>
      </c>
    </row>
    <row r="85" spans="1:9" x14ac:dyDescent="0.25">
      <c r="A85">
        <v>6221000</v>
      </c>
      <c r="B85">
        <v>62210000</v>
      </c>
      <c r="C85" t="s">
        <v>2147</v>
      </c>
      <c r="D85" s="12">
        <v>0</v>
      </c>
      <c r="E85" s="12">
        <v>0</v>
      </c>
      <c r="F85" s="12">
        <v>0</v>
      </c>
      <c r="G85">
        <v>62210000</v>
      </c>
      <c r="I85" s="12">
        <v>0</v>
      </c>
    </row>
    <row r="86" spans="1:9" x14ac:dyDescent="0.25">
      <c r="A86">
        <v>6230100</v>
      </c>
      <c r="B86">
        <v>62301000</v>
      </c>
      <c r="C86" t="s">
        <v>191</v>
      </c>
      <c r="D86" s="12">
        <v>6933144</v>
      </c>
      <c r="E86" s="12">
        <v>11169669</v>
      </c>
      <c r="F86" s="12">
        <v>6468917.5999999996</v>
      </c>
      <c r="G86">
        <v>62301000</v>
      </c>
      <c r="I86" s="12">
        <v>4576757.5999999996</v>
      </c>
    </row>
    <row r="87" spans="1:9" x14ac:dyDescent="0.25">
      <c r="A87">
        <v>6230300</v>
      </c>
      <c r="B87">
        <v>62303000</v>
      </c>
      <c r="C87" t="s">
        <v>517</v>
      </c>
      <c r="D87" s="12">
        <v>2663514</v>
      </c>
      <c r="E87" s="12">
        <v>181423</v>
      </c>
      <c r="F87" s="12">
        <v>2876785</v>
      </c>
      <c r="G87">
        <v>62303000</v>
      </c>
      <c r="I87" s="12">
        <v>2876785</v>
      </c>
    </row>
    <row r="88" spans="1:9" x14ac:dyDescent="0.25">
      <c r="A88">
        <v>6240000</v>
      </c>
      <c r="B88">
        <v>62400000</v>
      </c>
      <c r="C88" t="s">
        <v>2148</v>
      </c>
      <c r="D88" s="12">
        <v>74666666.659999996</v>
      </c>
      <c r="E88" s="12">
        <v>0</v>
      </c>
      <c r="F88" s="12">
        <v>0</v>
      </c>
      <c r="G88">
        <v>62400000</v>
      </c>
      <c r="I88" s="12">
        <v>0</v>
      </c>
    </row>
    <row r="89" spans="1:9" x14ac:dyDescent="0.25">
      <c r="A89">
        <v>6240100</v>
      </c>
      <c r="B89">
        <v>62401000</v>
      </c>
      <c r="C89" t="s">
        <v>745</v>
      </c>
      <c r="D89" s="12">
        <v>0</v>
      </c>
      <c r="E89" s="12">
        <v>0</v>
      </c>
      <c r="F89" s="12">
        <v>163365480</v>
      </c>
      <c r="G89">
        <v>62401000</v>
      </c>
      <c r="I89" s="12">
        <v>163365480</v>
      </c>
    </row>
    <row r="90" spans="1:9" x14ac:dyDescent="0.25">
      <c r="A90">
        <v>6250100</v>
      </c>
      <c r="B90">
        <v>62501000</v>
      </c>
      <c r="C90" t="s">
        <v>746</v>
      </c>
      <c r="D90" s="12">
        <v>95088348.519999996</v>
      </c>
      <c r="E90" s="12">
        <v>1779585.4</v>
      </c>
      <c r="F90" s="12">
        <v>4174200</v>
      </c>
      <c r="G90">
        <v>62501000</v>
      </c>
      <c r="I90" s="12">
        <v>4174200</v>
      </c>
    </row>
    <row r="91" spans="1:9" x14ac:dyDescent="0.25">
      <c r="A91">
        <v>6250300</v>
      </c>
      <c r="B91">
        <v>62503000</v>
      </c>
      <c r="C91" t="s">
        <v>197</v>
      </c>
      <c r="D91" s="12">
        <v>43032765</v>
      </c>
      <c r="E91" s="12">
        <v>8055000</v>
      </c>
      <c r="F91" s="12">
        <v>0</v>
      </c>
      <c r="G91">
        <v>62503000</v>
      </c>
      <c r="I91" s="12">
        <v>0</v>
      </c>
    </row>
    <row r="92" spans="1:9" x14ac:dyDescent="0.25">
      <c r="A92">
        <v>6250500</v>
      </c>
      <c r="B92">
        <v>62505000</v>
      </c>
      <c r="C92" t="s">
        <v>530</v>
      </c>
      <c r="D92" s="12">
        <v>30579</v>
      </c>
      <c r="E92" s="12">
        <v>9134722.4900000002</v>
      </c>
      <c r="F92" s="12">
        <v>0</v>
      </c>
      <c r="G92">
        <v>62505000</v>
      </c>
      <c r="I92" s="12">
        <v>0</v>
      </c>
    </row>
    <row r="93" spans="1:9" x14ac:dyDescent="0.25">
      <c r="A93">
        <v>6250600</v>
      </c>
      <c r="B93">
        <v>62506000</v>
      </c>
      <c r="C93" t="s">
        <v>531</v>
      </c>
      <c r="D93" s="12">
        <v>422932</v>
      </c>
      <c r="E93" s="12">
        <v>46000</v>
      </c>
      <c r="F93" s="12">
        <v>0</v>
      </c>
      <c r="G93">
        <v>62506000</v>
      </c>
      <c r="I93" s="12">
        <v>0</v>
      </c>
    </row>
    <row r="94" spans="1:9" x14ac:dyDescent="0.25">
      <c r="A94">
        <v>6250700</v>
      </c>
      <c r="B94">
        <v>62507000</v>
      </c>
      <c r="C94" t="s">
        <v>438</v>
      </c>
      <c r="D94" s="12">
        <v>7474952</v>
      </c>
      <c r="E94" s="12">
        <v>10803709.1</v>
      </c>
      <c r="F94" s="12">
        <v>4488600</v>
      </c>
      <c r="G94">
        <v>62507000</v>
      </c>
      <c r="I94" s="12">
        <v>4488600</v>
      </c>
    </row>
    <row r="95" spans="1:9" x14ac:dyDescent="0.25">
      <c r="A95">
        <v>6260200</v>
      </c>
      <c r="B95">
        <v>62602000</v>
      </c>
      <c r="C95" t="s">
        <v>533</v>
      </c>
      <c r="D95" s="12">
        <v>25080128.190000001</v>
      </c>
      <c r="E95" s="12">
        <v>9696226.5700000003</v>
      </c>
      <c r="F95" s="12">
        <v>216521.2</v>
      </c>
      <c r="G95">
        <v>62602000</v>
      </c>
      <c r="I95" s="12">
        <v>416521.2</v>
      </c>
    </row>
    <row r="96" spans="1:9" x14ac:dyDescent="0.25">
      <c r="A96">
        <v>6260300</v>
      </c>
      <c r="B96">
        <v>62603000</v>
      </c>
      <c r="C96" t="s">
        <v>534</v>
      </c>
      <c r="D96" s="12">
        <v>80285</v>
      </c>
      <c r="E96" s="12">
        <v>79200</v>
      </c>
      <c r="F96" s="12">
        <v>0</v>
      </c>
      <c r="G96">
        <v>62603000</v>
      </c>
      <c r="I96" s="12">
        <v>0</v>
      </c>
    </row>
    <row r="97" spans="1:9" x14ac:dyDescent="0.25">
      <c r="A97">
        <v>6260400</v>
      </c>
      <c r="B97">
        <v>62604000</v>
      </c>
      <c r="C97" t="s">
        <v>535</v>
      </c>
      <c r="D97" s="12">
        <v>207387</v>
      </c>
      <c r="E97" s="12">
        <v>321250</v>
      </c>
      <c r="F97" s="12">
        <v>0</v>
      </c>
      <c r="G97">
        <v>62604000</v>
      </c>
      <c r="I97" s="12">
        <v>0</v>
      </c>
    </row>
    <row r="98" spans="1:9" x14ac:dyDescent="0.25">
      <c r="A98">
        <v>6260500</v>
      </c>
      <c r="B98">
        <v>62605000</v>
      </c>
      <c r="C98" t="s">
        <v>2150</v>
      </c>
      <c r="D98" s="12">
        <v>117497921</v>
      </c>
      <c r="E98" s="12">
        <v>67227793</v>
      </c>
      <c r="F98" s="12">
        <v>7926183</v>
      </c>
      <c r="G98">
        <v>62605000</v>
      </c>
      <c r="I98" s="12">
        <v>11426183</v>
      </c>
    </row>
    <row r="99" spans="1:9" x14ac:dyDescent="0.25">
      <c r="A99">
        <v>6270100</v>
      </c>
      <c r="B99">
        <v>62701000</v>
      </c>
      <c r="C99" t="s">
        <v>2153</v>
      </c>
      <c r="D99" s="12">
        <v>478855.83</v>
      </c>
      <c r="E99" s="12">
        <v>1789769.83</v>
      </c>
      <c r="F99" s="12">
        <v>29700</v>
      </c>
      <c r="G99">
        <v>62701000</v>
      </c>
      <c r="I99" s="12">
        <v>29700</v>
      </c>
    </row>
    <row r="100" spans="1:9" x14ac:dyDescent="0.25">
      <c r="A100">
        <v>6270200</v>
      </c>
      <c r="B100">
        <v>62702000</v>
      </c>
      <c r="C100" t="s">
        <v>2154</v>
      </c>
      <c r="D100" s="12">
        <v>75208.33</v>
      </c>
      <c r="E100" s="12">
        <v>-1599.4</v>
      </c>
      <c r="F100" s="12">
        <v>0</v>
      </c>
      <c r="G100">
        <v>62702000</v>
      </c>
      <c r="I100" s="12">
        <v>0</v>
      </c>
    </row>
    <row r="101" spans="1:9" x14ac:dyDescent="0.25">
      <c r="A101">
        <v>6270300</v>
      </c>
      <c r="B101">
        <v>62703000</v>
      </c>
      <c r="C101" t="s">
        <v>538</v>
      </c>
      <c r="D101" s="12">
        <v>22675666.73</v>
      </c>
      <c r="E101" s="12">
        <v>6853298.8499999996</v>
      </c>
      <c r="F101" s="12">
        <v>722996.07</v>
      </c>
      <c r="G101">
        <v>62703000</v>
      </c>
      <c r="I101" s="12">
        <v>722996.07</v>
      </c>
    </row>
    <row r="102" spans="1:9" x14ac:dyDescent="0.25">
      <c r="A102">
        <v>6280000</v>
      </c>
      <c r="B102">
        <v>62800000</v>
      </c>
      <c r="C102" t="s">
        <v>750</v>
      </c>
      <c r="D102" s="12">
        <v>0</v>
      </c>
      <c r="E102" s="12">
        <v>0</v>
      </c>
      <c r="F102" s="12">
        <v>0</v>
      </c>
      <c r="G102">
        <v>62800000</v>
      </c>
      <c r="I102" s="12">
        <v>0</v>
      </c>
    </row>
    <row r="103" spans="1:9" x14ac:dyDescent="0.25">
      <c r="A103">
        <v>6350100</v>
      </c>
      <c r="B103">
        <v>63501000</v>
      </c>
      <c r="C103" t="s">
        <v>215</v>
      </c>
      <c r="D103" s="12">
        <v>198743</v>
      </c>
      <c r="E103" s="12">
        <v>53800</v>
      </c>
      <c r="F103" s="12">
        <v>2296000</v>
      </c>
      <c r="G103">
        <v>63501000</v>
      </c>
      <c r="I103" s="12">
        <v>2556000</v>
      </c>
    </row>
    <row r="104" spans="1:9" x14ac:dyDescent="0.25">
      <c r="A104">
        <v>6350300</v>
      </c>
      <c r="B104">
        <v>63503000</v>
      </c>
      <c r="C104" t="s">
        <v>2155</v>
      </c>
      <c r="D104" s="12">
        <v>28880720</v>
      </c>
      <c r="E104" s="12">
        <v>430000</v>
      </c>
      <c r="F104" s="12">
        <v>0</v>
      </c>
      <c r="G104">
        <v>63503000</v>
      </c>
      <c r="I104" s="12">
        <v>0</v>
      </c>
    </row>
    <row r="105" spans="1:9" x14ac:dyDescent="0.25">
      <c r="A105">
        <v>6350400</v>
      </c>
      <c r="B105">
        <v>63504000</v>
      </c>
      <c r="C105" t="s">
        <v>752</v>
      </c>
      <c r="D105" s="12">
        <v>6509011.2000000002</v>
      </c>
      <c r="E105" s="12">
        <v>773900</v>
      </c>
      <c r="F105" s="12">
        <v>0</v>
      </c>
      <c r="G105">
        <v>63504000</v>
      </c>
      <c r="I105" s="12">
        <v>60000</v>
      </c>
    </row>
    <row r="106" spans="1:9" x14ac:dyDescent="0.25">
      <c r="A106">
        <v>6350700</v>
      </c>
      <c r="B106">
        <v>63507000</v>
      </c>
      <c r="C106" t="s">
        <v>754</v>
      </c>
      <c r="D106" s="12">
        <v>49745034.509999998</v>
      </c>
      <c r="E106" s="12">
        <v>104833087.492</v>
      </c>
      <c r="F106" s="12">
        <v>0</v>
      </c>
      <c r="G106">
        <v>63507000</v>
      </c>
      <c r="I106" s="12">
        <v>0</v>
      </c>
    </row>
    <row r="107" spans="1:9" x14ac:dyDescent="0.25">
      <c r="A107">
        <v>6410100</v>
      </c>
      <c r="B107">
        <v>64101000</v>
      </c>
      <c r="C107" t="s">
        <v>755</v>
      </c>
      <c r="D107" s="12">
        <v>948279443.47000003</v>
      </c>
      <c r="E107" s="12">
        <v>344461520.32999998</v>
      </c>
      <c r="F107" s="12">
        <v>62667145.57</v>
      </c>
      <c r="G107">
        <v>64101000</v>
      </c>
      <c r="I107" s="12">
        <v>62667145.57</v>
      </c>
    </row>
    <row r="108" spans="1:9" x14ac:dyDescent="0.25">
      <c r="A108">
        <v>6410200</v>
      </c>
      <c r="B108">
        <v>64102000</v>
      </c>
      <c r="C108" t="s">
        <v>550</v>
      </c>
      <c r="D108" s="12">
        <v>31092461.82</v>
      </c>
      <c r="E108" s="12">
        <v>2832916.1</v>
      </c>
      <c r="F108" s="12">
        <v>1457333.32</v>
      </c>
      <c r="G108">
        <v>64102000</v>
      </c>
      <c r="I108" s="12">
        <v>1457333.32</v>
      </c>
    </row>
    <row r="109" spans="1:9" x14ac:dyDescent="0.25">
      <c r="A109">
        <v>6410300</v>
      </c>
      <c r="B109">
        <v>64103000</v>
      </c>
      <c r="C109" t="s">
        <v>551</v>
      </c>
      <c r="D109" s="12">
        <v>23779361.600000001</v>
      </c>
      <c r="E109" s="12">
        <v>13825004.4</v>
      </c>
      <c r="F109" s="12">
        <v>0</v>
      </c>
      <c r="G109">
        <v>64103000</v>
      </c>
      <c r="I109" s="12">
        <v>0</v>
      </c>
    </row>
    <row r="110" spans="1:9" x14ac:dyDescent="0.25">
      <c r="A110">
        <v>6410400</v>
      </c>
      <c r="B110">
        <v>64104000</v>
      </c>
      <c r="C110" t="s">
        <v>220</v>
      </c>
      <c r="D110" s="12">
        <v>33583259.829999998</v>
      </c>
      <c r="F110" s="12">
        <v>244060.21</v>
      </c>
      <c r="G110">
        <v>64104000</v>
      </c>
      <c r="I110" s="12">
        <v>244060.21</v>
      </c>
    </row>
    <row r="111" spans="1:9" x14ac:dyDescent="0.25">
      <c r="A111">
        <v>6410500</v>
      </c>
      <c r="B111">
        <v>64105000</v>
      </c>
      <c r="C111" t="s">
        <v>2157</v>
      </c>
      <c r="D111" s="12">
        <v>4835229.7300000004</v>
      </c>
      <c r="F111" s="12">
        <v>95594.58</v>
      </c>
      <c r="G111">
        <v>64105000</v>
      </c>
      <c r="I111" s="12">
        <v>95594.58</v>
      </c>
    </row>
    <row r="112" spans="1:9" x14ac:dyDescent="0.25">
      <c r="A112">
        <v>6450100</v>
      </c>
      <c r="B112">
        <v>64501000</v>
      </c>
      <c r="C112" t="s">
        <v>756</v>
      </c>
      <c r="D112" s="12">
        <v>98598837.159999996</v>
      </c>
      <c r="E112" s="12">
        <v>40976993.329999998</v>
      </c>
      <c r="F112" s="12">
        <v>7365406.75</v>
      </c>
      <c r="G112">
        <v>64501000</v>
      </c>
      <c r="I112" s="12">
        <v>7365406.75</v>
      </c>
    </row>
    <row r="113" spans="1:9" x14ac:dyDescent="0.25">
      <c r="A113">
        <v>6450200</v>
      </c>
      <c r="B113">
        <v>64502000</v>
      </c>
      <c r="C113" t="s">
        <v>555</v>
      </c>
      <c r="D113" s="12">
        <v>37762323.670000002</v>
      </c>
      <c r="E113" s="12">
        <v>15680911.5</v>
      </c>
      <c r="F113" s="12">
        <v>2832848.75</v>
      </c>
      <c r="G113">
        <v>64502000</v>
      </c>
      <c r="I113" s="12">
        <v>2832848.75</v>
      </c>
    </row>
    <row r="114" spans="1:9" x14ac:dyDescent="0.25">
      <c r="A114">
        <v>6450400</v>
      </c>
      <c r="B114">
        <v>64504000</v>
      </c>
      <c r="C114" t="s">
        <v>2160</v>
      </c>
      <c r="D114" s="12">
        <v>7584522.9800000004</v>
      </c>
      <c r="E114" s="12">
        <v>1621589.81</v>
      </c>
      <c r="F114" s="12">
        <v>566569.75</v>
      </c>
      <c r="G114">
        <v>64504000</v>
      </c>
      <c r="I114" s="12">
        <v>566569.75</v>
      </c>
    </row>
    <row r="115" spans="1:9" x14ac:dyDescent="0.25">
      <c r="A115">
        <v>6470000</v>
      </c>
      <c r="B115">
        <v>64700000</v>
      </c>
      <c r="C115" t="s">
        <v>223</v>
      </c>
      <c r="D115" s="12">
        <v>-196330</v>
      </c>
      <c r="E115" s="12">
        <v>560000</v>
      </c>
      <c r="F115" s="12">
        <v>0</v>
      </c>
      <c r="G115">
        <v>64700000</v>
      </c>
      <c r="I115" s="12">
        <v>0</v>
      </c>
    </row>
    <row r="116" spans="1:9" x14ac:dyDescent="0.25">
      <c r="A116">
        <v>6480000</v>
      </c>
      <c r="B116">
        <v>64800000</v>
      </c>
      <c r="C116" t="s">
        <v>525</v>
      </c>
      <c r="D116" s="12">
        <v>1600751</v>
      </c>
      <c r="E116" s="12">
        <v>1000000</v>
      </c>
      <c r="F116" s="12">
        <v>0</v>
      </c>
      <c r="G116">
        <v>64800000</v>
      </c>
      <c r="I116" s="12">
        <v>0</v>
      </c>
    </row>
    <row r="117" spans="1:9" x14ac:dyDescent="0.25">
      <c r="A117">
        <v>6480300</v>
      </c>
      <c r="B117">
        <v>64803000</v>
      </c>
      <c r="C117" t="s">
        <v>558</v>
      </c>
      <c r="D117" s="12">
        <v>500364</v>
      </c>
      <c r="E117" s="12">
        <v>0</v>
      </c>
      <c r="F117" s="12">
        <v>0</v>
      </c>
      <c r="G117">
        <v>64803000</v>
      </c>
      <c r="I117" s="12">
        <v>0</v>
      </c>
    </row>
    <row r="118" spans="1:9" x14ac:dyDescent="0.25">
      <c r="A118">
        <v>6480800</v>
      </c>
      <c r="B118">
        <v>64808000</v>
      </c>
      <c r="C118" t="s">
        <v>557</v>
      </c>
      <c r="D118" s="12">
        <v>2673370</v>
      </c>
      <c r="E118" s="12">
        <v>55626677.055143297</v>
      </c>
      <c r="F118" s="12">
        <v>0</v>
      </c>
      <c r="G118">
        <v>64808000</v>
      </c>
      <c r="I118" s="12">
        <v>0</v>
      </c>
    </row>
    <row r="119" spans="1:9" x14ac:dyDescent="0.25">
      <c r="A119">
        <v>6560100</v>
      </c>
      <c r="B119">
        <v>65601000</v>
      </c>
      <c r="C119" t="s">
        <v>762</v>
      </c>
      <c r="D119" s="12">
        <v>200000</v>
      </c>
      <c r="E119" s="12">
        <v>195437.95</v>
      </c>
      <c r="F119" s="12">
        <v>0</v>
      </c>
      <c r="G119">
        <v>65601000</v>
      </c>
      <c r="I119" s="12">
        <v>0</v>
      </c>
    </row>
    <row r="120" spans="1:9" x14ac:dyDescent="0.25">
      <c r="A120">
        <v>6560200</v>
      </c>
      <c r="B120">
        <v>65602000</v>
      </c>
      <c r="C120" t="s">
        <v>2197</v>
      </c>
      <c r="D120" s="12">
        <v>36301</v>
      </c>
      <c r="F120" s="12">
        <v>600000</v>
      </c>
      <c r="G120">
        <v>65602000</v>
      </c>
      <c r="I120" s="12">
        <v>600000</v>
      </c>
    </row>
    <row r="121" spans="1:9" x14ac:dyDescent="0.25">
      <c r="A121">
        <v>6570000</v>
      </c>
      <c r="B121">
        <v>65700000</v>
      </c>
      <c r="C121" t="s">
        <v>1957</v>
      </c>
      <c r="D121" s="12">
        <v>134537.91</v>
      </c>
      <c r="E121" s="12">
        <v>10552727.880000001</v>
      </c>
      <c r="F121" s="12">
        <v>1733.28</v>
      </c>
      <c r="G121">
        <v>65700000</v>
      </c>
      <c r="I121" s="12">
        <v>1733.28</v>
      </c>
    </row>
    <row r="122" spans="1:9" x14ac:dyDescent="0.25">
      <c r="A122">
        <v>6610000</v>
      </c>
      <c r="B122">
        <v>66100000</v>
      </c>
      <c r="C122" t="s">
        <v>525</v>
      </c>
      <c r="D122" s="12">
        <v>0</v>
      </c>
      <c r="E122" s="12">
        <v>6465692.2000000002</v>
      </c>
      <c r="F122" s="12">
        <v>0</v>
      </c>
      <c r="G122">
        <v>66100000</v>
      </c>
      <c r="I122" s="12">
        <v>0</v>
      </c>
    </row>
    <row r="123" spans="1:9" x14ac:dyDescent="0.25">
      <c r="A123">
        <v>6610100</v>
      </c>
      <c r="B123">
        <v>66101000</v>
      </c>
      <c r="C123" t="s">
        <v>767</v>
      </c>
      <c r="D123" s="12">
        <v>17920940.32</v>
      </c>
      <c r="E123" s="12">
        <v>567705.93000000005</v>
      </c>
      <c r="F123" s="12">
        <v>0</v>
      </c>
      <c r="G123">
        <v>66101000</v>
      </c>
      <c r="I123" s="12">
        <v>0</v>
      </c>
    </row>
    <row r="124" spans="1:9" x14ac:dyDescent="0.25">
      <c r="A124">
        <v>6610200</v>
      </c>
      <c r="B124">
        <v>66102000</v>
      </c>
      <c r="C124" t="s">
        <v>564</v>
      </c>
      <c r="D124" s="12">
        <v>26169881.510000002</v>
      </c>
      <c r="E124" s="12">
        <v>8452588.2599999998</v>
      </c>
      <c r="F124" s="12">
        <v>912577.68</v>
      </c>
      <c r="G124">
        <v>66102000</v>
      </c>
      <c r="I124" s="12">
        <v>912577.68</v>
      </c>
    </row>
    <row r="125" spans="1:9" x14ac:dyDescent="0.25">
      <c r="A125">
        <v>6610300</v>
      </c>
      <c r="B125">
        <v>66103000</v>
      </c>
      <c r="C125" t="s">
        <v>2164</v>
      </c>
      <c r="D125" s="12">
        <v>266964260.75999999</v>
      </c>
      <c r="E125" s="12">
        <v>51075144.020000003</v>
      </c>
      <c r="F125" s="12">
        <v>0</v>
      </c>
      <c r="G125">
        <v>66103000</v>
      </c>
      <c r="I125" s="12">
        <v>0</v>
      </c>
    </row>
    <row r="126" spans="1:9" x14ac:dyDescent="0.25">
      <c r="A126">
        <v>6614000</v>
      </c>
      <c r="B126">
        <v>66140000</v>
      </c>
      <c r="C126" t="s">
        <v>525</v>
      </c>
      <c r="D126" s="12">
        <v>0</v>
      </c>
      <c r="E126" s="12">
        <v>94910.11</v>
      </c>
      <c r="F126" s="12">
        <v>0</v>
      </c>
      <c r="G126">
        <v>66140000</v>
      </c>
      <c r="I126" s="12">
        <v>0</v>
      </c>
    </row>
    <row r="127" spans="1:9" x14ac:dyDescent="0.25">
      <c r="A127">
        <v>6688000</v>
      </c>
      <c r="B127">
        <v>66880000</v>
      </c>
      <c r="C127" t="s">
        <v>2166</v>
      </c>
      <c r="D127" s="12">
        <v>0</v>
      </c>
      <c r="E127" s="12">
        <v>36.799999999999997</v>
      </c>
      <c r="F127" s="12">
        <v>0</v>
      </c>
      <c r="G127">
        <v>66880000</v>
      </c>
      <c r="I127" s="12">
        <v>0</v>
      </c>
    </row>
    <row r="128" spans="1:9" x14ac:dyDescent="0.25">
      <c r="A128">
        <v>6703000</v>
      </c>
      <c r="B128">
        <v>67030000</v>
      </c>
      <c r="C128" t="s">
        <v>525</v>
      </c>
      <c r="D128" s="12">
        <v>0</v>
      </c>
      <c r="E128" s="12">
        <v>9000</v>
      </c>
      <c r="F128" s="12">
        <v>0</v>
      </c>
      <c r="G128">
        <v>67030000</v>
      </c>
      <c r="I128" s="12">
        <v>0</v>
      </c>
    </row>
    <row r="129" spans="1:9" x14ac:dyDescent="0.25">
      <c r="A129">
        <v>6811200</v>
      </c>
      <c r="B129">
        <v>68112000</v>
      </c>
      <c r="C129" t="s">
        <v>772</v>
      </c>
      <c r="D129" s="12">
        <v>2105729409.54829</v>
      </c>
      <c r="E129" s="12">
        <v>956957368.92172301</v>
      </c>
      <c r="F129" s="12">
        <v>93681</v>
      </c>
      <c r="G129">
        <v>68112000</v>
      </c>
      <c r="I129" s="12">
        <v>424243019.35240901</v>
      </c>
    </row>
    <row r="130" spans="1:9" x14ac:dyDescent="0.25">
      <c r="A130">
        <v>6980000</v>
      </c>
      <c r="B130">
        <v>69800000</v>
      </c>
      <c r="C130" t="s">
        <v>2198</v>
      </c>
      <c r="D130" s="12">
        <v>37043340.803800002</v>
      </c>
      <c r="E130" s="12">
        <v>14692480.3519</v>
      </c>
      <c r="F130" s="12">
        <v>0</v>
      </c>
      <c r="G130">
        <v>69800000</v>
      </c>
      <c r="I130" s="12">
        <v>125370726.502793</v>
      </c>
    </row>
    <row r="131" spans="1:9" x14ac:dyDescent="0.25">
      <c r="A131">
        <v>7061000</v>
      </c>
      <c r="B131">
        <v>70610000</v>
      </c>
      <c r="C131" t="s">
        <v>2199</v>
      </c>
      <c r="D131" s="12">
        <v>-6628108450.7600002</v>
      </c>
      <c r="E131" s="12">
        <v>-2766376070.3800001</v>
      </c>
      <c r="F131" s="12">
        <v>-1222963080.3599999</v>
      </c>
      <c r="G131">
        <v>70610000</v>
      </c>
      <c r="I131" s="12">
        <v>-1547993588.4463699</v>
      </c>
    </row>
    <row r="132" spans="1:9" x14ac:dyDescent="0.25">
      <c r="A132">
        <v>7083000</v>
      </c>
      <c r="B132">
        <v>70830000</v>
      </c>
      <c r="C132" t="s">
        <v>1820</v>
      </c>
      <c r="D132" s="12">
        <v>0</v>
      </c>
      <c r="E132" s="12">
        <v>-108120000</v>
      </c>
      <c r="F132" s="12">
        <v>0</v>
      </c>
      <c r="G132">
        <v>70830000</v>
      </c>
      <c r="I132" s="12">
        <v>108120000</v>
      </c>
    </row>
    <row r="133" spans="1:9" x14ac:dyDescent="0.25">
      <c r="A133">
        <v>7580000</v>
      </c>
      <c r="B133">
        <v>75800000</v>
      </c>
      <c r="C133" t="s">
        <v>237</v>
      </c>
      <c r="D133" s="12">
        <v>-3829089.36</v>
      </c>
      <c r="E133" s="12">
        <v>-1614109.75</v>
      </c>
      <c r="F133" s="12">
        <v>0</v>
      </c>
      <c r="G133">
        <v>75800000</v>
      </c>
      <c r="I133" s="12">
        <v>0</v>
      </c>
    </row>
    <row r="134" spans="1:9" x14ac:dyDescent="0.25">
      <c r="A134">
        <v>7581000</v>
      </c>
      <c r="B134">
        <v>75810000</v>
      </c>
      <c r="C134" t="s">
        <v>573</v>
      </c>
      <c r="D134" s="12">
        <v>-818200</v>
      </c>
      <c r="F134" s="12">
        <v>-240695</v>
      </c>
      <c r="G134">
        <v>75810000</v>
      </c>
      <c r="I134" s="12">
        <v>-240695</v>
      </c>
    </row>
    <row r="135" spans="1:9" x14ac:dyDescent="0.25">
      <c r="B135">
        <v>11000000</v>
      </c>
      <c r="C135" t="s">
        <v>2200</v>
      </c>
      <c r="D135" s="12">
        <v>-267655346.97999999</v>
      </c>
      <c r="G135">
        <v>11000000</v>
      </c>
    </row>
    <row r="136" spans="1:9" x14ac:dyDescent="0.25">
      <c r="B136">
        <v>16100000</v>
      </c>
      <c r="C136" t="s">
        <v>2070</v>
      </c>
      <c r="D136" s="12">
        <v>-1424969054.1800001</v>
      </c>
      <c r="G136">
        <v>16100000</v>
      </c>
    </row>
    <row r="137" spans="1:9" x14ac:dyDescent="0.25">
      <c r="B137">
        <v>16300000</v>
      </c>
      <c r="C137" t="s">
        <v>2071</v>
      </c>
      <c r="D137" s="12">
        <v>-931037977.75999999</v>
      </c>
      <c r="G137">
        <v>16300000</v>
      </c>
    </row>
    <row r="138" spans="1:9" x14ac:dyDescent="0.25">
      <c r="B138">
        <v>16400010</v>
      </c>
      <c r="C138" t="s">
        <v>2201</v>
      </c>
      <c r="D138" s="12">
        <v>-64119079.743333302</v>
      </c>
      <c r="G138">
        <v>16400010</v>
      </c>
    </row>
    <row r="139" spans="1:9" x14ac:dyDescent="0.25">
      <c r="B139">
        <v>16400020</v>
      </c>
      <c r="C139" t="s">
        <v>2202</v>
      </c>
      <c r="D139" s="12">
        <v>-37307324.0116667</v>
      </c>
      <c r="G139">
        <v>16400020</v>
      </c>
    </row>
    <row r="140" spans="1:9" x14ac:dyDescent="0.25">
      <c r="B140">
        <v>16400030</v>
      </c>
      <c r="C140" t="s">
        <v>2203</v>
      </c>
      <c r="D140" s="12">
        <v>-59482361.460000001</v>
      </c>
      <c r="G140">
        <v>16400030</v>
      </c>
    </row>
    <row r="141" spans="1:9" x14ac:dyDescent="0.25">
      <c r="B141">
        <v>16400040</v>
      </c>
      <c r="C141" t="s">
        <v>2204</v>
      </c>
      <c r="D141" s="12">
        <v>-59482361.460000001</v>
      </c>
      <c r="G141">
        <v>16400040</v>
      </c>
    </row>
    <row r="142" spans="1:9" x14ac:dyDescent="0.25">
      <c r="B142">
        <v>16400050</v>
      </c>
      <c r="C142" t="s">
        <v>2205</v>
      </c>
      <c r="D142" s="12">
        <v>-14710070.789999999</v>
      </c>
      <c r="G142">
        <v>16400050</v>
      </c>
    </row>
    <row r="143" spans="1:9" x14ac:dyDescent="0.25">
      <c r="B143">
        <v>16400060</v>
      </c>
      <c r="C143" t="s">
        <v>2206</v>
      </c>
      <c r="D143" s="12">
        <v>-32462553.3866667</v>
      </c>
      <c r="G143">
        <v>16400060</v>
      </c>
    </row>
    <row r="144" spans="1:9" x14ac:dyDescent="0.25">
      <c r="B144">
        <v>16400070</v>
      </c>
      <c r="C144" t="s">
        <v>2207</v>
      </c>
      <c r="D144" s="12">
        <v>-45044899.060000002</v>
      </c>
      <c r="G144">
        <v>16400070</v>
      </c>
    </row>
    <row r="145" spans="2:7" x14ac:dyDescent="0.25">
      <c r="B145">
        <v>16400080</v>
      </c>
      <c r="C145" t="s">
        <v>2208</v>
      </c>
      <c r="D145" s="12">
        <v>-18566241.07</v>
      </c>
      <c r="G145">
        <v>16400080</v>
      </c>
    </row>
    <row r="146" spans="2:7" x14ac:dyDescent="0.25">
      <c r="B146">
        <v>16400090</v>
      </c>
      <c r="C146" t="s">
        <v>2209</v>
      </c>
      <c r="D146" s="12">
        <v>-32500749.489999998</v>
      </c>
      <c r="G146">
        <v>16400090</v>
      </c>
    </row>
    <row r="147" spans="2:7" x14ac:dyDescent="0.25">
      <c r="B147">
        <v>16400100</v>
      </c>
      <c r="C147" t="s">
        <v>2210</v>
      </c>
      <c r="D147" s="12">
        <v>-68672199.359999999</v>
      </c>
      <c r="G147">
        <v>16400100</v>
      </c>
    </row>
    <row r="148" spans="2:7" x14ac:dyDescent="0.25">
      <c r="B148">
        <v>16400110</v>
      </c>
      <c r="C148" t="s">
        <v>2211</v>
      </c>
      <c r="D148" s="12">
        <v>-64119079.743333302</v>
      </c>
      <c r="G148">
        <v>16400110</v>
      </c>
    </row>
    <row r="149" spans="2:7" x14ac:dyDescent="0.25">
      <c r="B149">
        <v>16400120</v>
      </c>
      <c r="C149" t="s">
        <v>2212</v>
      </c>
      <c r="D149" s="12">
        <v>-35795937.130000003</v>
      </c>
      <c r="G149">
        <v>16400120</v>
      </c>
    </row>
    <row r="150" spans="2:7" x14ac:dyDescent="0.25">
      <c r="B150">
        <v>16400130</v>
      </c>
      <c r="C150" t="s">
        <v>2213</v>
      </c>
      <c r="D150" s="12">
        <v>-71219505.989999995</v>
      </c>
      <c r="G150">
        <v>16400130</v>
      </c>
    </row>
    <row r="151" spans="2:7" x14ac:dyDescent="0.25">
      <c r="B151">
        <v>16400140</v>
      </c>
      <c r="C151" t="s">
        <v>2214</v>
      </c>
      <c r="D151" s="12">
        <v>-68672199.359999999</v>
      </c>
      <c r="G151">
        <v>16400140</v>
      </c>
    </row>
    <row r="152" spans="2:7" x14ac:dyDescent="0.25">
      <c r="B152">
        <v>16400150</v>
      </c>
      <c r="C152" t="s">
        <v>2215</v>
      </c>
      <c r="D152" s="12">
        <v>-154016828.75999999</v>
      </c>
      <c r="G152">
        <v>16400150</v>
      </c>
    </row>
    <row r="153" spans="2:7" x14ac:dyDescent="0.25">
      <c r="B153">
        <v>40120000</v>
      </c>
      <c r="C153" t="s">
        <v>65</v>
      </c>
      <c r="D153" s="12">
        <v>-9834220</v>
      </c>
      <c r="G153">
        <v>40120000</v>
      </c>
    </row>
    <row r="154" spans="2:7" x14ac:dyDescent="0.25">
      <c r="B154">
        <v>40310000</v>
      </c>
      <c r="C154" t="s">
        <v>621</v>
      </c>
      <c r="D154" s="12">
        <v>0</v>
      </c>
      <c r="G154">
        <v>40310000</v>
      </c>
    </row>
    <row r="155" spans="2:7" x14ac:dyDescent="0.25">
      <c r="B155">
        <v>40320000</v>
      </c>
      <c r="C155" t="s">
        <v>288</v>
      </c>
      <c r="D155" s="12">
        <v>0</v>
      </c>
      <c r="G155">
        <v>40320000</v>
      </c>
    </row>
    <row r="156" spans="2:7" x14ac:dyDescent="0.25">
      <c r="B156">
        <v>40811000</v>
      </c>
      <c r="C156" t="s">
        <v>2090</v>
      </c>
      <c r="D156" s="12">
        <v>-309957679.77999997</v>
      </c>
      <c r="G156">
        <v>40811000</v>
      </c>
    </row>
    <row r="157" spans="2:7" x14ac:dyDescent="0.25">
      <c r="B157">
        <v>41100000</v>
      </c>
      <c r="C157" t="s">
        <v>2092</v>
      </c>
      <c r="D157" s="12">
        <v>0</v>
      </c>
      <c r="G157">
        <v>41100000</v>
      </c>
    </row>
    <row r="158" spans="2:7" x14ac:dyDescent="0.25">
      <c r="B158">
        <v>42700000</v>
      </c>
      <c r="C158" t="s">
        <v>2005</v>
      </c>
      <c r="D158" s="12">
        <v>-1277000.32</v>
      </c>
      <c r="G158">
        <v>42700000</v>
      </c>
    </row>
    <row r="159" spans="2:7" x14ac:dyDescent="0.25">
      <c r="B159">
        <v>43300000</v>
      </c>
      <c r="C159" t="s">
        <v>629</v>
      </c>
      <c r="D159" s="12">
        <v>-91230.11</v>
      </c>
      <c r="G159">
        <v>43300000</v>
      </c>
    </row>
    <row r="160" spans="2:7" x14ac:dyDescent="0.25">
      <c r="B160">
        <v>43400000</v>
      </c>
      <c r="C160" t="s">
        <v>81</v>
      </c>
      <c r="D160" s="12">
        <v>0</v>
      </c>
      <c r="G160">
        <v>43400000</v>
      </c>
    </row>
    <row r="161" spans="2:7" x14ac:dyDescent="0.25">
      <c r="B161">
        <v>44320000</v>
      </c>
      <c r="C161" t="s">
        <v>85</v>
      </c>
      <c r="D161" s="12">
        <v>-6043092.2000000002</v>
      </c>
      <c r="G161">
        <v>44320000</v>
      </c>
    </row>
    <row r="162" spans="2:7" x14ac:dyDescent="0.25">
      <c r="B162">
        <v>44420000</v>
      </c>
      <c r="C162" t="s">
        <v>636</v>
      </c>
      <c r="D162" s="12">
        <v>78241603.426200002</v>
      </c>
      <c r="G162">
        <v>44420000</v>
      </c>
    </row>
    <row r="163" spans="2:7" x14ac:dyDescent="0.25">
      <c r="B163">
        <v>44563000</v>
      </c>
      <c r="C163" t="s">
        <v>90</v>
      </c>
      <c r="D163" s="12">
        <v>12086184.4</v>
      </c>
      <c r="G163">
        <v>44563000</v>
      </c>
    </row>
    <row r="164" spans="2:7" x14ac:dyDescent="0.25">
      <c r="B164">
        <v>44571000</v>
      </c>
      <c r="C164" t="s">
        <v>93</v>
      </c>
      <c r="D164" s="12">
        <v>-12086184.4</v>
      </c>
      <c r="G164">
        <v>44571000</v>
      </c>
    </row>
    <row r="165" spans="2:7" x14ac:dyDescent="0.25">
      <c r="B165">
        <v>44580000</v>
      </c>
      <c r="C165" t="s">
        <v>644</v>
      </c>
      <c r="D165" s="12">
        <v>0</v>
      </c>
      <c r="G165">
        <v>44580000</v>
      </c>
    </row>
    <row r="166" spans="2:7" x14ac:dyDescent="0.25">
      <c r="B166">
        <v>44583000</v>
      </c>
      <c r="C166" t="s">
        <v>2106</v>
      </c>
      <c r="D166" s="12">
        <v>211552487.47</v>
      </c>
      <c r="G166">
        <v>44583000</v>
      </c>
    </row>
    <row r="167" spans="2:7" x14ac:dyDescent="0.25">
      <c r="B167">
        <v>46710160</v>
      </c>
      <c r="C167" t="s">
        <v>2119</v>
      </c>
      <c r="D167" s="12">
        <v>-556000</v>
      </c>
      <c r="G167">
        <v>46710160</v>
      </c>
    </row>
    <row r="168" spans="2:7" x14ac:dyDescent="0.25">
      <c r="B168">
        <v>46720050</v>
      </c>
      <c r="C168" t="s">
        <v>2122</v>
      </c>
      <c r="D168" s="12">
        <v>0</v>
      </c>
      <c r="G168">
        <v>46720050</v>
      </c>
    </row>
    <row r="169" spans="2:7" x14ac:dyDescent="0.25">
      <c r="B169">
        <v>46720090</v>
      </c>
      <c r="C169" t="s">
        <v>145</v>
      </c>
      <c r="D169" s="12">
        <v>5539600.8600000003</v>
      </c>
      <c r="G169">
        <v>46720090</v>
      </c>
    </row>
    <row r="170" spans="2:7" x14ac:dyDescent="0.25">
      <c r="B170">
        <v>46720100</v>
      </c>
      <c r="C170" t="s">
        <v>22</v>
      </c>
      <c r="D170" s="12">
        <v>0</v>
      </c>
      <c r="G170">
        <v>46720100</v>
      </c>
    </row>
    <row r="171" spans="2:7" x14ac:dyDescent="0.25">
      <c r="B171">
        <v>46720110</v>
      </c>
      <c r="C171" t="s">
        <v>12</v>
      </c>
      <c r="D171" s="12">
        <v>1647691.26</v>
      </c>
      <c r="G171">
        <v>46720110</v>
      </c>
    </row>
    <row r="172" spans="2:7" x14ac:dyDescent="0.25">
      <c r="B172">
        <v>46720120</v>
      </c>
      <c r="C172" t="s">
        <v>155</v>
      </c>
      <c r="D172" s="12">
        <v>3485232.97</v>
      </c>
      <c r="G172">
        <v>46720120</v>
      </c>
    </row>
    <row r="173" spans="2:7" x14ac:dyDescent="0.25">
      <c r="B173">
        <v>46720130</v>
      </c>
      <c r="C173" t="s">
        <v>2216</v>
      </c>
      <c r="D173" s="12">
        <v>21283247</v>
      </c>
      <c r="G173">
        <v>46720130</v>
      </c>
    </row>
    <row r="174" spans="2:7" x14ac:dyDescent="0.25">
      <c r="B174">
        <v>46720140</v>
      </c>
      <c r="C174" t="s">
        <v>2072</v>
      </c>
      <c r="D174" s="12">
        <v>0</v>
      </c>
      <c r="G174">
        <v>46720140</v>
      </c>
    </row>
    <row r="175" spans="2:7" x14ac:dyDescent="0.25">
      <c r="B175">
        <v>51112000</v>
      </c>
      <c r="C175" t="s">
        <v>2021</v>
      </c>
      <c r="D175" s="12">
        <v>-8702366.6699999999</v>
      </c>
      <c r="G175">
        <v>51112000</v>
      </c>
    </row>
    <row r="176" spans="2:7" x14ac:dyDescent="0.25">
      <c r="B176">
        <v>51122000</v>
      </c>
      <c r="C176" t="s">
        <v>2217</v>
      </c>
      <c r="D176" s="12">
        <v>0</v>
      </c>
      <c r="G176">
        <v>51122000</v>
      </c>
    </row>
    <row r="177" spans="2:7" x14ac:dyDescent="0.25">
      <c r="B177">
        <v>51211000</v>
      </c>
      <c r="C177" t="s">
        <v>343</v>
      </c>
      <c r="D177" s="12">
        <v>3571341.53</v>
      </c>
      <c r="G177">
        <v>51211000</v>
      </c>
    </row>
    <row r="178" spans="2:7" x14ac:dyDescent="0.25">
      <c r="B178">
        <v>61501000</v>
      </c>
      <c r="C178" t="s">
        <v>480</v>
      </c>
      <c r="D178" s="12">
        <v>4869</v>
      </c>
      <c r="G178">
        <v>61501000</v>
      </c>
    </row>
    <row r="179" spans="2:7" x14ac:dyDescent="0.25">
      <c r="B179">
        <v>61502000</v>
      </c>
      <c r="C179" t="s">
        <v>180</v>
      </c>
      <c r="D179" s="12">
        <v>2050931.02</v>
      </c>
      <c r="G179">
        <v>61502000</v>
      </c>
    </row>
    <row r="180" spans="2:7" x14ac:dyDescent="0.25">
      <c r="B180">
        <v>61603000</v>
      </c>
      <c r="C180" t="s">
        <v>1598</v>
      </c>
      <c r="D180" s="12">
        <v>7944090</v>
      </c>
      <c r="G180">
        <v>61603000</v>
      </c>
    </row>
    <row r="181" spans="2:7" x14ac:dyDescent="0.25">
      <c r="B181">
        <v>61604000</v>
      </c>
      <c r="C181" t="s">
        <v>183</v>
      </c>
      <c r="D181" s="12">
        <v>88489.38</v>
      </c>
      <c r="G181">
        <v>61604000</v>
      </c>
    </row>
    <row r="182" spans="2:7" x14ac:dyDescent="0.25">
      <c r="B182">
        <v>61801000</v>
      </c>
      <c r="C182" t="s">
        <v>492</v>
      </c>
      <c r="D182" s="12">
        <v>19623</v>
      </c>
      <c r="G182">
        <v>61801000</v>
      </c>
    </row>
    <row r="183" spans="2:7" x14ac:dyDescent="0.25">
      <c r="B183">
        <v>62102000</v>
      </c>
      <c r="C183" t="s">
        <v>2145</v>
      </c>
      <c r="D183" s="12">
        <v>1082254</v>
      </c>
      <c r="G183">
        <v>62102000</v>
      </c>
    </row>
    <row r="184" spans="2:7" x14ac:dyDescent="0.25">
      <c r="B184">
        <v>62203000</v>
      </c>
      <c r="C184" t="s">
        <v>2146</v>
      </c>
      <c r="D184" s="12">
        <v>11787628</v>
      </c>
      <c r="G184">
        <v>62203000</v>
      </c>
    </row>
    <row r="185" spans="2:7" x14ac:dyDescent="0.25">
      <c r="B185">
        <v>62302000</v>
      </c>
      <c r="C185" t="s">
        <v>516</v>
      </c>
      <c r="D185" s="12">
        <v>364449</v>
      </c>
      <c r="G185">
        <v>62302000</v>
      </c>
    </row>
    <row r="186" spans="2:7" x14ac:dyDescent="0.25">
      <c r="B186">
        <v>62304000</v>
      </c>
      <c r="C186" t="s">
        <v>518</v>
      </c>
      <c r="D186" s="12">
        <v>1499973</v>
      </c>
      <c r="G186">
        <v>62304000</v>
      </c>
    </row>
    <row r="187" spans="2:7" x14ac:dyDescent="0.25">
      <c r="B187">
        <v>62504000</v>
      </c>
      <c r="C187" t="s">
        <v>528</v>
      </c>
      <c r="D187" s="12">
        <v>399026</v>
      </c>
      <c r="G187">
        <v>62504000</v>
      </c>
    </row>
    <row r="188" spans="2:7" x14ac:dyDescent="0.25">
      <c r="B188">
        <v>62601000</v>
      </c>
      <c r="C188" t="s">
        <v>747</v>
      </c>
      <c r="D188" s="12">
        <v>0</v>
      </c>
      <c r="G188">
        <v>62601000</v>
      </c>
    </row>
    <row r="189" spans="2:7" x14ac:dyDescent="0.25">
      <c r="B189">
        <v>62705000</v>
      </c>
      <c r="C189" t="s">
        <v>539</v>
      </c>
      <c r="D189" s="12">
        <v>0</v>
      </c>
      <c r="G189">
        <v>62705000</v>
      </c>
    </row>
    <row r="190" spans="2:7" x14ac:dyDescent="0.25">
      <c r="B190">
        <v>62706000</v>
      </c>
      <c r="C190" t="s">
        <v>209</v>
      </c>
      <c r="D190" s="12">
        <v>471004</v>
      </c>
      <c r="G190">
        <v>62706000</v>
      </c>
    </row>
    <row r="191" spans="2:7" x14ac:dyDescent="0.25">
      <c r="B191">
        <v>63505000</v>
      </c>
      <c r="C191" t="s">
        <v>753</v>
      </c>
      <c r="D191" s="12">
        <v>24000</v>
      </c>
      <c r="G191">
        <v>63505000</v>
      </c>
    </row>
    <row r="192" spans="2:7" x14ac:dyDescent="0.25">
      <c r="B192">
        <v>64180000</v>
      </c>
      <c r="C192" t="s">
        <v>553</v>
      </c>
      <c r="D192" s="12">
        <v>124836166.99335</v>
      </c>
      <c r="G192">
        <v>64180000</v>
      </c>
    </row>
    <row r="193" spans="2:7" x14ac:dyDescent="0.25">
      <c r="B193">
        <v>64503000</v>
      </c>
      <c r="C193" t="s">
        <v>2159</v>
      </c>
      <c r="D193" s="12">
        <v>47449.05</v>
      </c>
      <c r="G193">
        <v>64503000</v>
      </c>
    </row>
    <row r="194" spans="2:7" x14ac:dyDescent="0.25">
      <c r="B194">
        <v>64580000</v>
      </c>
      <c r="C194" t="s">
        <v>758</v>
      </c>
      <c r="D194" s="12">
        <v>65407.76</v>
      </c>
      <c r="G194">
        <v>64580000</v>
      </c>
    </row>
    <row r="195" spans="2:7" x14ac:dyDescent="0.25">
      <c r="B195">
        <v>65100000</v>
      </c>
      <c r="C195" t="s">
        <v>760</v>
      </c>
      <c r="D195" s="12">
        <v>295384</v>
      </c>
      <c r="G195">
        <v>65100000</v>
      </c>
    </row>
    <row r="196" spans="2:7" x14ac:dyDescent="0.25">
      <c r="B196">
        <v>65200000</v>
      </c>
      <c r="C196" t="s">
        <v>495</v>
      </c>
      <c r="D196" s="12">
        <v>817640748.96616602</v>
      </c>
      <c r="G196">
        <v>65200000</v>
      </c>
    </row>
    <row r="197" spans="2:7" x14ac:dyDescent="0.25">
      <c r="B197">
        <v>65800000</v>
      </c>
      <c r="C197" t="s">
        <v>764</v>
      </c>
      <c r="D197" s="12">
        <v>2620000.0099999998</v>
      </c>
      <c r="G197">
        <v>65800000</v>
      </c>
    </row>
    <row r="198" spans="2:7" x14ac:dyDescent="0.25">
      <c r="B198">
        <v>66105000</v>
      </c>
      <c r="C198" t="s">
        <v>768</v>
      </c>
      <c r="D198" s="12">
        <v>29293632.41</v>
      </c>
      <c r="G198">
        <v>66105000</v>
      </c>
    </row>
    <row r="199" spans="2:7" x14ac:dyDescent="0.25">
      <c r="B199">
        <v>66600000</v>
      </c>
      <c r="C199" t="s">
        <v>770</v>
      </c>
      <c r="D199" s="12">
        <v>32015</v>
      </c>
      <c r="G199">
        <v>66600000</v>
      </c>
    </row>
    <row r="200" spans="2:7" x14ac:dyDescent="0.25">
      <c r="B200">
        <v>70800000</v>
      </c>
      <c r="C200" t="s">
        <v>2171</v>
      </c>
      <c r="D200" s="12">
        <v>-100000</v>
      </c>
      <c r="G200">
        <v>70800000</v>
      </c>
    </row>
    <row r="201" spans="2:7" x14ac:dyDescent="0.25">
      <c r="B201">
        <v>70840000</v>
      </c>
      <c r="C201" t="s">
        <v>2218</v>
      </c>
      <c r="D201" s="12">
        <v>-716459710</v>
      </c>
      <c r="G201">
        <v>70840000</v>
      </c>
    </row>
    <row r="202" spans="2:7" x14ac:dyDescent="0.25">
      <c r="B202">
        <v>75200000</v>
      </c>
      <c r="C202" t="s">
        <v>524</v>
      </c>
      <c r="D202" s="12">
        <v>-855584015.62</v>
      </c>
      <c r="G202">
        <v>75200000</v>
      </c>
    </row>
    <row r="203" spans="2:7" x14ac:dyDescent="0.25">
      <c r="B203">
        <v>75850000</v>
      </c>
      <c r="C203" t="s">
        <v>1629</v>
      </c>
      <c r="D203" s="12">
        <v>-148354.63</v>
      </c>
      <c r="G203">
        <v>75850000</v>
      </c>
    </row>
    <row r="204" spans="2:7" x14ac:dyDescent="0.25">
      <c r="B204">
        <v>76600000</v>
      </c>
      <c r="C204" t="s">
        <v>786</v>
      </c>
      <c r="D204" s="12">
        <v>-249078</v>
      </c>
      <c r="G204">
        <v>76600000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C5E0B4"/>
  </sheetPr>
  <dimension ref="A1:I355"/>
  <sheetViews>
    <sheetView topLeftCell="A297" zoomScaleNormal="100" workbookViewId="0">
      <selection activeCell="C17" sqref="C17"/>
    </sheetView>
  </sheetViews>
  <sheetFormatPr baseColWidth="10" defaultColWidth="11.42578125" defaultRowHeight="14.25" x14ac:dyDescent="0.25"/>
  <cols>
    <col min="1" max="1" width="2" customWidth="1"/>
    <col min="3" max="3" width="41" customWidth="1"/>
    <col min="4" max="6" width="16.5703125" customWidth="1"/>
    <col min="7" max="7" width="11.42578125" style="61"/>
    <col min="9" max="9" width="16.5703125" style="12" customWidth="1"/>
  </cols>
  <sheetData>
    <row r="1" spans="1:9" x14ac:dyDescent="0.25">
      <c r="B1" s="108" t="s">
        <v>2185</v>
      </c>
      <c r="C1" s="108" t="s">
        <v>2186</v>
      </c>
      <c r="D1" s="109">
        <v>2021</v>
      </c>
      <c r="E1" s="109">
        <v>2020</v>
      </c>
      <c r="F1" s="71" t="s">
        <v>2219</v>
      </c>
      <c r="G1" s="71" t="s">
        <v>789</v>
      </c>
      <c r="I1" s="12">
        <v>2019</v>
      </c>
    </row>
    <row r="2" spans="1:9" x14ac:dyDescent="0.25">
      <c r="A2" t="str">
        <f t="shared" ref="A2:A40" si="0">+LEFT(B:B)</f>
        <v>4</v>
      </c>
      <c r="B2" s="110">
        <v>4457100</v>
      </c>
      <c r="C2" s="111" t="s">
        <v>525</v>
      </c>
      <c r="D2" s="103">
        <v>0</v>
      </c>
      <c r="E2" s="103">
        <v>-31696433.390000001</v>
      </c>
      <c r="F2" s="12">
        <v>0</v>
      </c>
      <c r="G2" s="60">
        <v>44571000</v>
      </c>
      <c r="I2" s="12">
        <v>0</v>
      </c>
    </row>
    <row r="3" spans="1:9" x14ac:dyDescent="0.25">
      <c r="A3" t="str">
        <f t="shared" si="0"/>
        <v>7</v>
      </c>
      <c r="B3" s="110">
        <v>7071000</v>
      </c>
      <c r="C3" s="111" t="s">
        <v>525</v>
      </c>
      <c r="D3" s="103">
        <v>0</v>
      </c>
      <c r="E3" s="103">
        <v>-944239708.21000004</v>
      </c>
      <c r="F3" s="12">
        <v>0</v>
      </c>
      <c r="G3" s="60">
        <v>70710000</v>
      </c>
      <c r="I3" s="12">
        <v>0</v>
      </c>
    </row>
    <row r="4" spans="1:9" x14ac:dyDescent="0.25">
      <c r="A4" t="str">
        <f t="shared" si="0"/>
        <v>1</v>
      </c>
      <c r="B4" s="110">
        <v>10100000</v>
      </c>
      <c r="C4" s="111" t="s">
        <v>581</v>
      </c>
      <c r="D4" s="103">
        <v>-1500000000</v>
      </c>
      <c r="E4" s="103">
        <v>-1500000000</v>
      </c>
      <c r="F4" s="12">
        <v>-500000000</v>
      </c>
      <c r="G4" s="60">
        <v>10100000</v>
      </c>
      <c r="I4" s="12">
        <v>-500000000</v>
      </c>
    </row>
    <row r="5" spans="1:9" x14ac:dyDescent="0.25">
      <c r="A5" t="str">
        <f t="shared" si="0"/>
        <v>1</v>
      </c>
      <c r="B5" s="110">
        <v>10680000</v>
      </c>
      <c r="C5" s="111" t="s">
        <v>2220</v>
      </c>
      <c r="D5" s="103">
        <v>-950746700.29999995</v>
      </c>
      <c r="E5" s="103">
        <v>-950746700.29999995</v>
      </c>
      <c r="F5" s="12">
        <v>-950746700.29999995</v>
      </c>
      <c r="G5" s="23">
        <v>10620000</v>
      </c>
      <c r="I5" s="12">
        <v>-950746700.29999995</v>
      </c>
    </row>
    <row r="6" spans="1:9" x14ac:dyDescent="0.25">
      <c r="A6" t="str">
        <f t="shared" si="0"/>
        <v>1</v>
      </c>
      <c r="B6" s="110">
        <v>11000000</v>
      </c>
      <c r="C6" s="111" t="s">
        <v>584</v>
      </c>
      <c r="D6" s="103">
        <v>-820187742.87</v>
      </c>
      <c r="E6" s="103">
        <v>-675059298.28999996</v>
      </c>
      <c r="F6" s="12">
        <v>-875924552.17999995</v>
      </c>
      <c r="G6" s="60">
        <v>11000000</v>
      </c>
      <c r="I6" s="12">
        <v>-875924552.17999995</v>
      </c>
    </row>
    <row r="7" spans="1:9" x14ac:dyDescent="0.25">
      <c r="A7" t="str">
        <f t="shared" si="0"/>
        <v>1</v>
      </c>
      <c r="B7" s="110">
        <v>11900000</v>
      </c>
      <c r="C7" s="111" t="s">
        <v>1465</v>
      </c>
      <c r="D7" s="103">
        <v>-0.19</v>
      </c>
      <c r="E7" s="103">
        <v>-0.19</v>
      </c>
      <c r="F7" s="12">
        <v>-0.19</v>
      </c>
      <c r="G7" s="23">
        <v>11900000</v>
      </c>
      <c r="I7" s="12">
        <v>-0.19</v>
      </c>
    </row>
    <row r="8" spans="1:9" x14ac:dyDescent="0.25">
      <c r="A8" t="str">
        <f t="shared" si="0"/>
        <v>1</v>
      </c>
      <c r="B8" s="110">
        <v>12000000</v>
      </c>
      <c r="C8" s="111" t="s">
        <v>2067</v>
      </c>
      <c r="D8" s="103">
        <v>0</v>
      </c>
      <c r="E8" s="103">
        <v>0</v>
      </c>
      <c r="F8" s="12">
        <v>305747192.94</v>
      </c>
      <c r="G8" s="60">
        <v>12000000</v>
      </c>
      <c r="I8" s="12">
        <v>305747192.94</v>
      </c>
    </row>
    <row r="9" spans="1:9" x14ac:dyDescent="0.25">
      <c r="A9" t="str">
        <f t="shared" si="0"/>
        <v>1</v>
      </c>
      <c r="B9" s="110">
        <v>16411000</v>
      </c>
      <c r="C9" s="111" t="s">
        <v>408</v>
      </c>
      <c r="D9" s="103">
        <v>-137464909.72999999</v>
      </c>
      <c r="E9" s="103">
        <v>0</v>
      </c>
      <c r="F9" s="12">
        <v>-240000000</v>
      </c>
      <c r="G9" s="23">
        <v>51920000</v>
      </c>
      <c r="I9" s="12">
        <v>-240000000</v>
      </c>
    </row>
    <row r="10" spans="1:9" x14ac:dyDescent="0.25">
      <c r="A10" t="str">
        <f t="shared" si="0"/>
        <v>1</v>
      </c>
      <c r="B10" s="110">
        <v>16412000</v>
      </c>
      <c r="C10" s="111" t="s">
        <v>412</v>
      </c>
      <c r="D10" s="103">
        <v>0</v>
      </c>
      <c r="E10" s="103">
        <v>185973678.24000001</v>
      </c>
      <c r="F10" s="12">
        <v>185973678.24000001</v>
      </c>
      <c r="G10" s="23">
        <v>51960000</v>
      </c>
      <c r="I10" s="12">
        <v>185973678.24000001</v>
      </c>
    </row>
    <row r="11" spans="1:9" x14ac:dyDescent="0.25">
      <c r="A11" t="str">
        <f t="shared" si="0"/>
        <v>1</v>
      </c>
      <c r="B11" s="110">
        <v>16413000</v>
      </c>
      <c r="C11" s="111" t="s">
        <v>2221</v>
      </c>
      <c r="D11" s="103">
        <v>0</v>
      </c>
      <c r="E11" s="103">
        <v>200000000</v>
      </c>
      <c r="F11" s="12">
        <v>200000000</v>
      </c>
      <c r="G11" s="23">
        <v>51950000</v>
      </c>
      <c r="I11" s="12">
        <v>200000000</v>
      </c>
    </row>
    <row r="12" spans="1:9" x14ac:dyDescent="0.25">
      <c r="A12" t="str">
        <f t="shared" si="0"/>
        <v>2</v>
      </c>
      <c r="B12" s="110">
        <v>20400000</v>
      </c>
      <c r="C12" s="111" t="s">
        <v>2074</v>
      </c>
      <c r="D12" s="103">
        <v>3492900</v>
      </c>
      <c r="E12" s="103">
        <v>3492900</v>
      </c>
      <c r="F12" s="12">
        <v>2297900</v>
      </c>
      <c r="G12" s="60">
        <v>20400000</v>
      </c>
      <c r="I12" s="12">
        <v>2297900</v>
      </c>
    </row>
    <row r="13" spans="1:9" x14ac:dyDescent="0.25">
      <c r="A13" t="str">
        <f t="shared" si="0"/>
        <v>2</v>
      </c>
      <c r="B13" s="110">
        <v>21350000</v>
      </c>
      <c r="C13" s="111" t="s">
        <v>2222</v>
      </c>
      <c r="D13" s="103">
        <v>3129764.67</v>
      </c>
      <c r="E13" s="103">
        <v>3129764.67</v>
      </c>
      <c r="F13" s="12">
        <v>2000000</v>
      </c>
      <c r="G13" s="18">
        <v>21520000</v>
      </c>
      <c r="I13" s="12">
        <v>2000000</v>
      </c>
    </row>
    <row r="14" spans="1:9" x14ac:dyDescent="0.25">
      <c r="A14" t="str">
        <f t="shared" si="0"/>
        <v>2</v>
      </c>
      <c r="B14" s="110">
        <v>21500000</v>
      </c>
      <c r="C14" s="111" t="s">
        <v>2075</v>
      </c>
      <c r="D14" s="103">
        <v>745125444.29999995</v>
      </c>
      <c r="E14" s="103">
        <v>323924944.30000001</v>
      </c>
      <c r="F14" s="12">
        <v>323924944.30000001</v>
      </c>
      <c r="G14" s="60">
        <v>21500000</v>
      </c>
      <c r="I14" s="12">
        <v>323924944.30000001</v>
      </c>
    </row>
    <row r="15" spans="1:9" x14ac:dyDescent="0.25">
      <c r="A15" t="str">
        <f t="shared" si="0"/>
        <v>2</v>
      </c>
      <c r="B15" s="110">
        <v>21811000</v>
      </c>
      <c r="C15" s="111" t="s">
        <v>2077</v>
      </c>
      <c r="D15" s="103">
        <v>98629757.689999998</v>
      </c>
      <c r="E15" s="103">
        <v>96095357.689999998</v>
      </c>
      <c r="F15" s="12">
        <v>95595357.689999998</v>
      </c>
      <c r="G15" s="60">
        <v>21540000</v>
      </c>
      <c r="I15" s="12">
        <v>95595357.689999998</v>
      </c>
    </row>
    <row r="16" spans="1:9" x14ac:dyDescent="0.25">
      <c r="A16" t="str">
        <f t="shared" si="0"/>
        <v>2</v>
      </c>
      <c r="B16" s="110">
        <v>21820000</v>
      </c>
      <c r="C16" s="111" t="s">
        <v>52</v>
      </c>
      <c r="D16" s="103">
        <v>72160833.519999996</v>
      </c>
      <c r="E16" s="103">
        <v>43069000.119999997</v>
      </c>
      <c r="F16" s="12">
        <v>43069000.119999997</v>
      </c>
      <c r="G16" s="60">
        <v>21820000</v>
      </c>
      <c r="I16" s="12">
        <v>43069000.119999997</v>
      </c>
    </row>
    <row r="17" spans="1:9" x14ac:dyDescent="0.25">
      <c r="A17" t="str">
        <f t="shared" si="0"/>
        <v>2</v>
      </c>
      <c r="B17" s="110">
        <v>21830000</v>
      </c>
      <c r="C17" s="111" t="s">
        <v>596</v>
      </c>
      <c r="D17" s="103">
        <v>326197103.02999997</v>
      </c>
      <c r="E17" s="103">
        <v>192197103.03</v>
      </c>
      <c r="F17" s="12">
        <v>192197103.03</v>
      </c>
      <c r="G17" s="60">
        <v>21830000</v>
      </c>
      <c r="I17" s="12">
        <v>192197103.03</v>
      </c>
    </row>
    <row r="18" spans="1:9" x14ac:dyDescent="0.25">
      <c r="A18" t="str">
        <f t="shared" si="0"/>
        <v>2</v>
      </c>
      <c r="B18" s="110">
        <v>21840000</v>
      </c>
      <c r="C18" s="111" t="s">
        <v>597</v>
      </c>
      <c r="D18" s="103">
        <v>64616289.270000003</v>
      </c>
      <c r="E18" s="103">
        <v>61246877.850000001</v>
      </c>
      <c r="F18" s="12">
        <v>50793494.25</v>
      </c>
      <c r="G18" s="60">
        <v>21840000</v>
      </c>
      <c r="I18" s="12">
        <v>50793494.25</v>
      </c>
    </row>
    <row r="19" spans="1:9" x14ac:dyDescent="0.25">
      <c r="A19" t="str">
        <f t="shared" si="0"/>
        <v>2</v>
      </c>
      <c r="B19" s="110">
        <v>21850000</v>
      </c>
      <c r="C19" s="111" t="s">
        <v>2079</v>
      </c>
      <c r="D19" s="103">
        <v>5955835.7800000003</v>
      </c>
      <c r="E19" s="103">
        <v>3700000</v>
      </c>
      <c r="F19" s="12">
        <v>3700000</v>
      </c>
      <c r="G19" s="60">
        <v>21820000</v>
      </c>
      <c r="I19" s="12">
        <v>3700000</v>
      </c>
    </row>
    <row r="20" spans="1:9" x14ac:dyDescent="0.25">
      <c r="A20" t="str">
        <f t="shared" si="0"/>
        <v>2</v>
      </c>
      <c r="B20" s="110">
        <v>21870000</v>
      </c>
      <c r="C20" s="111" t="s">
        <v>2223</v>
      </c>
      <c r="D20" s="103">
        <v>891667</v>
      </c>
      <c r="E20" s="103">
        <v>891667</v>
      </c>
      <c r="F20" s="12">
        <v>891667</v>
      </c>
      <c r="G20" s="60">
        <v>21820000</v>
      </c>
      <c r="I20" s="12">
        <v>891667</v>
      </c>
    </row>
    <row r="21" spans="1:9" x14ac:dyDescent="0.25">
      <c r="A21" t="str">
        <f t="shared" si="0"/>
        <v>2</v>
      </c>
      <c r="B21" s="112">
        <v>23000000</v>
      </c>
      <c r="C21" s="111" t="s">
        <v>266</v>
      </c>
      <c r="D21" s="103">
        <v>0</v>
      </c>
      <c r="E21" s="103">
        <v>21700500</v>
      </c>
      <c r="F21" s="12">
        <v>0</v>
      </c>
      <c r="G21" s="60">
        <v>23200000</v>
      </c>
      <c r="I21" s="12">
        <v>0</v>
      </c>
    </row>
    <row r="22" spans="1:9" x14ac:dyDescent="0.25">
      <c r="A22" t="str">
        <f t="shared" si="0"/>
        <v>2</v>
      </c>
      <c r="B22" s="110">
        <v>27500000</v>
      </c>
      <c r="C22" s="111" t="s">
        <v>599</v>
      </c>
      <c r="D22" s="103">
        <v>56683774.32</v>
      </c>
      <c r="E22" s="103">
        <v>58501601.310000002</v>
      </c>
      <c r="F22" s="12">
        <v>16047226.66</v>
      </c>
      <c r="G22" s="60">
        <v>27500000</v>
      </c>
      <c r="I22" s="12">
        <v>16047226.66</v>
      </c>
    </row>
    <row r="23" spans="1:9" x14ac:dyDescent="0.25">
      <c r="A23" t="str">
        <f t="shared" si="0"/>
        <v>2</v>
      </c>
      <c r="B23" s="110">
        <v>28040000</v>
      </c>
      <c r="C23" s="111" t="s">
        <v>600</v>
      </c>
      <c r="D23" s="103">
        <v>-3127678.13</v>
      </c>
      <c r="E23" s="103">
        <v>-2729384.63</v>
      </c>
      <c r="F23" s="12">
        <v>-2297900</v>
      </c>
      <c r="G23" s="60">
        <v>28040000</v>
      </c>
      <c r="I23" s="12">
        <v>-2297900</v>
      </c>
    </row>
    <row r="24" spans="1:9" x14ac:dyDescent="0.25">
      <c r="A24" t="str">
        <f t="shared" si="0"/>
        <v>2</v>
      </c>
      <c r="B24" s="110">
        <v>28150000</v>
      </c>
      <c r="C24" s="111" t="s">
        <v>604</v>
      </c>
      <c r="D24" s="103">
        <v>-193457828.97</v>
      </c>
      <c r="E24" s="103">
        <v>-150733432.05000001</v>
      </c>
      <c r="F24" s="12">
        <v>-121044308.40000001</v>
      </c>
      <c r="G24" s="60">
        <v>28150000</v>
      </c>
      <c r="I24" s="12">
        <v>-121044308.40000001</v>
      </c>
    </row>
    <row r="25" spans="1:9" x14ac:dyDescent="0.25">
      <c r="A25" t="str">
        <f t="shared" si="0"/>
        <v>2</v>
      </c>
      <c r="B25" s="110">
        <v>28181100</v>
      </c>
      <c r="C25" s="111" t="s">
        <v>2081</v>
      </c>
      <c r="D25" s="103">
        <v>-83771034.049999997</v>
      </c>
      <c r="E25" s="103">
        <v>-81091415.540000007</v>
      </c>
      <c r="F25" s="12">
        <v>-77922181.430000007</v>
      </c>
      <c r="G25" s="60">
        <v>28154000</v>
      </c>
      <c r="I25" s="12">
        <v>-77922181.430000007</v>
      </c>
    </row>
    <row r="26" spans="1:9" x14ac:dyDescent="0.25">
      <c r="A26" t="str">
        <f t="shared" si="0"/>
        <v>2</v>
      </c>
      <c r="B26" s="110">
        <v>28182000</v>
      </c>
      <c r="C26" s="111" t="s">
        <v>607</v>
      </c>
      <c r="D26" s="103">
        <v>-6650070.96</v>
      </c>
      <c r="E26" s="103">
        <v>-32701720.5</v>
      </c>
      <c r="F26" s="12">
        <v>-29224196.760000002</v>
      </c>
      <c r="G26" s="60">
        <v>28182000</v>
      </c>
      <c r="I26" s="12">
        <v>-29224196.760000002</v>
      </c>
    </row>
    <row r="27" spans="1:9" x14ac:dyDescent="0.25">
      <c r="A27" t="str">
        <f t="shared" si="0"/>
        <v>2</v>
      </c>
      <c r="B27" s="110">
        <v>28183000</v>
      </c>
      <c r="C27" s="111" t="s">
        <v>610</v>
      </c>
      <c r="D27" s="103">
        <v>-185952078.27000001</v>
      </c>
      <c r="E27" s="103">
        <v>-159610297.44999999</v>
      </c>
      <c r="F27" s="12">
        <f>-133360297.44-178333.39</f>
        <v>-133538630.83</v>
      </c>
      <c r="G27" s="60">
        <v>28183000</v>
      </c>
      <c r="I27" s="12">
        <v>-133360297.44</v>
      </c>
    </row>
    <row r="28" spans="1:9" x14ac:dyDescent="0.25">
      <c r="A28" t="str">
        <f t="shared" si="0"/>
        <v>2</v>
      </c>
      <c r="B28" s="110">
        <v>28184000</v>
      </c>
      <c r="C28" s="111" t="s">
        <v>608</v>
      </c>
      <c r="D28" s="103">
        <v>-50512474.100000001</v>
      </c>
      <c r="E28" s="103">
        <v>-45430769.43</v>
      </c>
      <c r="F28" s="12">
        <v>-39957199.278767101</v>
      </c>
      <c r="G28" s="60">
        <v>28184000</v>
      </c>
      <c r="I28" s="12">
        <v>-39957199.278767101</v>
      </c>
    </row>
    <row r="29" spans="1:9" x14ac:dyDescent="0.25">
      <c r="A29" t="str">
        <f t="shared" si="0"/>
        <v>2</v>
      </c>
      <c r="B29" s="110">
        <v>28185000</v>
      </c>
      <c r="C29" s="111" t="s">
        <v>279</v>
      </c>
      <c r="D29" s="103">
        <v>-3817553.22</v>
      </c>
      <c r="E29" s="103">
        <v>-3700000</v>
      </c>
      <c r="F29" s="12">
        <v>-3700000</v>
      </c>
      <c r="G29" s="60">
        <v>28182000</v>
      </c>
      <c r="I29" s="12">
        <v>-3700000</v>
      </c>
    </row>
    <row r="30" spans="1:9" x14ac:dyDescent="0.25">
      <c r="A30" t="str">
        <f t="shared" si="0"/>
        <v>2</v>
      </c>
      <c r="B30" s="110">
        <v>28187000</v>
      </c>
      <c r="C30" s="111" t="s">
        <v>609</v>
      </c>
      <c r="D30" s="103">
        <v>-579583.55000000005</v>
      </c>
      <c r="E30" s="103">
        <v>-401250.15</v>
      </c>
      <c r="F30" s="12">
        <v>-222916.75</v>
      </c>
      <c r="G30" s="60">
        <v>28182000</v>
      </c>
      <c r="I30" s="12">
        <v>-222916.75</v>
      </c>
    </row>
    <row r="31" spans="1:9" x14ac:dyDescent="0.25">
      <c r="A31" t="str">
        <f t="shared" si="0"/>
        <v>3</v>
      </c>
      <c r="B31" s="110">
        <v>37100000</v>
      </c>
      <c r="C31" s="111" t="s">
        <v>614</v>
      </c>
      <c r="D31" s="103">
        <v>1655708582.5999999</v>
      </c>
      <c r="E31" s="103">
        <v>2463929448.6300001</v>
      </c>
      <c r="F31" s="12">
        <v>2463886490</v>
      </c>
      <c r="G31" s="60">
        <v>37100000</v>
      </c>
      <c r="I31" s="12">
        <v>2463886490</v>
      </c>
    </row>
    <row r="32" spans="1:9" x14ac:dyDescent="0.25">
      <c r="A32" t="str">
        <f t="shared" si="0"/>
        <v>3</v>
      </c>
      <c r="B32" s="110">
        <v>37200000</v>
      </c>
      <c r="C32" s="111" t="s">
        <v>2224</v>
      </c>
      <c r="D32" s="103">
        <v>700000000</v>
      </c>
      <c r="E32" s="103">
        <v>1306024647.6900001</v>
      </c>
      <c r="F32" s="12">
        <v>1207407178</v>
      </c>
      <c r="G32" s="61">
        <v>35000000</v>
      </c>
      <c r="I32" s="12">
        <v>1207407178</v>
      </c>
    </row>
    <row r="33" spans="1:9" x14ac:dyDescent="0.25">
      <c r="A33" t="str">
        <f t="shared" si="0"/>
        <v>4</v>
      </c>
      <c r="B33" s="110">
        <v>40100000</v>
      </c>
      <c r="C33" s="111" t="s">
        <v>619</v>
      </c>
      <c r="D33" s="103">
        <v>-710240166.66999996</v>
      </c>
      <c r="E33" s="103">
        <v>-676076121.65999997</v>
      </c>
      <c r="F33" s="12">
        <v>-407738003</v>
      </c>
      <c r="G33" s="60">
        <v>40110000</v>
      </c>
      <c r="I33" s="12">
        <v>-407738003</v>
      </c>
    </row>
    <row r="34" spans="1:9" x14ac:dyDescent="0.25">
      <c r="A34" t="str">
        <f t="shared" si="0"/>
        <v>4</v>
      </c>
      <c r="B34" s="110">
        <v>40120000</v>
      </c>
      <c r="C34" s="111" t="s">
        <v>65</v>
      </c>
      <c r="D34" s="103">
        <v>-1722367992.8499999</v>
      </c>
      <c r="E34" s="103">
        <v>-2365722710.25</v>
      </c>
      <c r="F34" s="12">
        <v>-1223182498</v>
      </c>
      <c r="G34" s="60">
        <v>40120000</v>
      </c>
      <c r="I34" s="12">
        <v>-1223182498</v>
      </c>
    </row>
    <row r="35" spans="1:9" x14ac:dyDescent="0.25">
      <c r="A35" t="str">
        <f t="shared" si="0"/>
        <v>4</v>
      </c>
      <c r="B35" s="110">
        <v>40300000</v>
      </c>
      <c r="C35" s="111" t="s">
        <v>2086</v>
      </c>
      <c r="D35" s="103">
        <v>-184384943</v>
      </c>
      <c r="E35" s="103"/>
      <c r="F35" s="12"/>
      <c r="G35" s="60">
        <v>40300000</v>
      </c>
    </row>
    <row r="36" spans="1:9" x14ac:dyDescent="0.25">
      <c r="A36" t="str">
        <f t="shared" si="0"/>
        <v>4</v>
      </c>
      <c r="B36" s="110">
        <v>40310000</v>
      </c>
      <c r="C36" s="111" t="s">
        <v>621</v>
      </c>
      <c r="D36" s="103">
        <v>566643759.24000001</v>
      </c>
      <c r="E36" s="103">
        <v>124674163.73</v>
      </c>
      <c r="F36" s="12">
        <v>0</v>
      </c>
      <c r="G36" s="60">
        <v>40310000</v>
      </c>
      <c r="I36" s="12">
        <v>0</v>
      </c>
    </row>
    <row r="37" spans="1:9" x14ac:dyDescent="0.25">
      <c r="A37" t="str">
        <f t="shared" si="0"/>
        <v>4</v>
      </c>
      <c r="B37" s="110">
        <v>40320000</v>
      </c>
      <c r="C37" s="111" t="s">
        <v>288</v>
      </c>
      <c r="D37" s="103">
        <v>23441114.300000001</v>
      </c>
      <c r="E37" s="103"/>
      <c r="F37" s="12"/>
      <c r="G37" s="60">
        <v>40320000</v>
      </c>
    </row>
    <row r="38" spans="1:9" x14ac:dyDescent="0.25">
      <c r="A38" t="str">
        <f t="shared" si="0"/>
        <v>4</v>
      </c>
      <c r="B38" s="110">
        <v>40340000</v>
      </c>
      <c r="C38" s="111" t="s">
        <v>67</v>
      </c>
      <c r="D38" s="103">
        <v>17596698.140000001</v>
      </c>
      <c r="E38" s="103">
        <v>-388061113.51999998</v>
      </c>
      <c r="F38" s="12">
        <v>0</v>
      </c>
      <c r="G38" s="60">
        <v>40310000</v>
      </c>
      <c r="I38" s="12">
        <v>0</v>
      </c>
    </row>
    <row r="39" spans="1:9" x14ac:dyDescent="0.25">
      <c r="A39" t="str">
        <f t="shared" si="0"/>
        <v>4</v>
      </c>
      <c r="B39" s="110">
        <v>40400000</v>
      </c>
      <c r="C39" s="111" t="s">
        <v>1472</v>
      </c>
      <c r="D39" s="103">
        <v>-160800000</v>
      </c>
      <c r="E39" s="103">
        <v>-9641150</v>
      </c>
      <c r="F39" s="12">
        <v>0</v>
      </c>
      <c r="G39" s="60">
        <v>40400000</v>
      </c>
      <c r="I39" s="12">
        <v>0</v>
      </c>
    </row>
    <row r="40" spans="1:9" x14ac:dyDescent="0.25">
      <c r="A40" t="str">
        <f t="shared" si="0"/>
        <v>4</v>
      </c>
      <c r="B40" s="110">
        <v>40800000</v>
      </c>
      <c r="C40" s="111" t="s">
        <v>1946</v>
      </c>
      <c r="D40" s="103">
        <v>-154397502.62180001</v>
      </c>
      <c r="E40" s="103">
        <v>0</v>
      </c>
      <c r="F40" s="12">
        <v>0</v>
      </c>
      <c r="G40" s="60">
        <v>40810000</v>
      </c>
      <c r="I40" s="12">
        <v>0</v>
      </c>
    </row>
    <row r="41" spans="1:9" x14ac:dyDescent="0.25">
      <c r="B41">
        <v>40910000</v>
      </c>
      <c r="C41" t="s">
        <v>2091</v>
      </c>
      <c r="D41" s="103">
        <v>0</v>
      </c>
      <c r="G41" s="60">
        <v>40810000</v>
      </c>
    </row>
    <row r="42" spans="1:9" x14ac:dyDescent="0.25">
      <c r="A42" t="str">
        <f t="shared" ref="A42:A57" si="1">+LEFT(B:B)</f>
        <v>4</v>
      </c>
      <c r="B42" s="110">
        <v>41100000</v>
      </c>
      <c r="C42" s="111" t="s">
        <v>2092</v>
      </c>
      <c r="D42" s="103">
        <v>903685502.73099995</v>
      </c>
      <c r="E42" s="103">
        <v>2526175273.4899998</v>
      </c>
      <c r="F42" s="12">
        <v>956587769</v>
      </c>
      <c r="G42" s="60">
        <v>41100000</v>
      </c>
      <c r="I42" s="12">
        <v>956587769</v>
      </c>
    </row>
    <row r="43" spans="1:9" x14ac:dyDescent="0.25">
      <c r="A43" t="str">
        <f t="shared" si="1"/>
        <v>4</v>
      </c>
      <c r="B43" s="110">
        <v>41110000</v>
      </c>
      <c r="C43" s="111" t="s">
        <v>2072</v>
      </c>
      <c r="D43" s="103">
        <v>-5530000</v>
      </c>
      <c r="E43" s="103">
        <v>-5392500</v>
      </c>
      <c r="F43" s="12">
        <v>0</v>
      </c>
      <c r="G43" s="60">
        <v>41100000</v>
      </c>
      <c r="I43" s="12">
        <v>0</v>
      </c>
    </row>
    <row r="44" spans="1:9" x14ac:dyDescent="0.25">
      <c r="A44" t="str">
        <f t="shared" si="1"/>
        <v>4</v>
      </c>
      <c r="B44" s="110">
        <v>41200000</v>
      </c>
      <c r="C44" s="111" t="s">
        <v>2225</v>
      </c>
      <c r="D44" s="103">
        <v>0</v>
      </c>
      <c r="E44" s="103">
        <v>0</v>
      </c>
      <c r="F44" s="12">
        <v>0</v>
      </c>
      <c r="G44" s="60">
        <v>41310000</v>
      </c>
      <c r="I44" s="12">
        <v>0</v>
      </c>
    </row>
    <row r="45" spans="1:9" x14ac:dyDescent="0.25">
      <c r="A45" t="str">
        <f t="shared" si="1"/>
        <v>4</v>
      </c>
      <c r="B45" s="110">
        <v>41210000</v>
      </c>
      <c r="C45" s="111" t="s">
        <v>2002</v>
      </c>
      <c r="D45" s="103">
        <v>151646612.34999999</v>
      </c>
      <c r="E45" s="103">
        <v>151646612.34999999</v>
      </c>
      <c r="F45" s="12">
        <v>151646612.34999999</v>
      </c>
      <c r="G45" s="60">
        <v>41310000</v>
      </c>
      <c r="I45" s="12">
        <v>151646612.34999999</v>
      </c>
    </row>
    <row r="46" spans="1:9" x14ac:dyDescent="0.25">
      <c r="A46" t="str">
        <f t="shared" si="1"/>
        <v>4</v>
      </c>
      <c r="B46" s="110">
        <v>41300000</v>
      </c>
      <c r="C46" s="111" t="s">
        <v>290</v>
      </c>
      <c r="D46" s="103">
        <v>-0.270000010728836</v>
      </c>
      <c r="E46" s="103">
        <v>-159755945.24000001</v>
      </c>
      <c r="F46" s="12">
        <v>-90541625</v>
      </c>
      <c r="G46" s="60">
        <v>41310000</v>
      </c>
      <c r="I46" s="12">
        <v>-90541625</v>
      </c>
    </row>
    <row r="47" spans="1:9" x14ac:dyDescent="0.25">
      <c r="A47" t="str">
        <f t="shared" si="1"/>
        <v>4</v>
      </c>
      <c r="B47" s="110">
        <v>41311000</v>
      </c>
      <c r="C47" s="111" t="s">
        <v>1772</v>
      </c>
      <c r="D47" s="103">
        <v>0.45000004768371599</v>
      </c>
      <c r="E47" s="103">
        <v>94442031.540000007</v>
      </c>
      <c r="F47" s="12">
        <v>0</v>
      </c>
      <c r="G47" s="60">
        <v>41310000</v>
      </c>
      <c r="I47" s="12">
        <v>0</v>
      </c>
    </row>
    <row r="48" spans="1:9" x14ac:dyDescent="0.25">
      <c r="A48" t="str">
        <f t="shared" si="1"/>
        <v>4</v>
      </c>
      <c r="B48" s="110">
        <v>41341000</v>
      </c>
      <c r="C48" s="111" t="s">
        <v>2003</v>
      </c>
      <c r="D48" s="103">
        <v>0.21000000834464999</v>
      </c>
      <c r="E48" s="103">
        <v>-49065250.049999997</v>
      </c>
      <c r="F48" s="12">
        <v>0</v>
      </c>
      <c r="G48" s="60">
        <v>41310000</v>
      </c>
      <c r="I48" s="12">
        <v>0</v>
      </c>
    </row>
    <row r="49" spans="1:9" x14ac:dyDescent="0.25">
      <c r="A49" t="str">
        <f t="shared" si="1"/>
        <v>4</v>
      </c>
      <c r="B49" s="110">
        <v>41371000</v>
      </c>
      <c r="C49" s="111" t="s">
        <v>2226</v>
      </c>
      <c r="D49" s="103">
        <v>393194657.72000003</v>
      </c>
      <c r="E49" s="103">
        <v>393194657.72000003</v>
      </c>
      <c r="F49" s="12">
        <v>393194657.72000003</v>
      </c>
      <c r="G49" s="60">
        <v>41310000</v>
      </c>
      <c r="I49" s="12">
        <v>393194657.72000003</v>
      </c>
    </row>
    <row r="50" spans="1:9" x14ac:dyDescent="0.25">
      <c r="A50" t="str">
        <f t="shared" si="1"/>
        <v>4</v>
      </c>
      <c r="B50" s="110">
        <v>41600000</v>
      </c>
      <c r="C50" s="111" t="s">
        <v>291</v>
      </c>
      <c r="D50" s="103">
        <v>191319958.19999999</v>
      </c>
      <c r="E50" s="103">
        <v>191319958.19999999</v>
      </c>
      <c r="F50" s="12">
        <v>204603926.19999999</v>
      </c>
      <c r="G50" s="60">
        <v>41600000</v>
      </c>
      <c r="I50" s="12">
        <v>204603926.19999999</v>
      </c>
    </row>
    <row r="51" spans="1:9" x14ac:dyDescent="0.25">
      <c r="A51" t="str">
        <f t="shared" si="1"/>
        <v>4</v>
      </c>
      <c r="B51" s="110">
        <v>41800000</v>
      </c>
      <c r="C51" s="111" t="s">
        <v>2227</v>
      </c>
      <c r="D51" s="103">
        <v>1751106943.3199999</v>
      </c>
      <c r="E51" s="103"/>
      <c r="F51" s="12"/>
      <c r="G51" s="60">
        <v>41800000</v>
      </c>
    </row>
    <row r="52" spans="1:9" x14ac:dyDescent="0.25">
      <c r="A52" t="str">
        <f t="shared" si="1"/>
        <v>4</v>
      </c>
      <c r="B52" s="110">
        <v>42100000</v>
      </c>
      <c r="C52" s="111" t="s">
        <v>1948</v>
      </c>
      <c r="D52" s="103">
        <v>0</v>
      </c>
      <c r="E52" s="103">
        <v>-5512867.6600000104</v>
      </c>
      <c r="F52" s="12">
        <v>5686027.1399999904</v>
      </c>
      <c r="G52" s="60">
        <v>42110000</v>
      </c>
      <c r="I52" s="12">
        <v>5686027.1399999904</v>
      </c>
    </row>
    <row r="53" spans="1:9" x14ac:dyDescent="0.25">
      <c r="A53" t="str">
        <f t="shared" si="1"/>
        <v>4</v>
      </c>
      <c r="B53" s="110">
        <v>42110000</v>
      </c>
      <c r="C53" s="111" t="s">
        <v>2176</v>
      </c>
      <c r="D53" s="103">
        <v>0</v>
      </c>
      <c r="E53" s="103">
        <v>-4625000</v>
      </c>
      <c r="F53" s="12">
        <v>575000</v>
      </c>
      <c r="G53" s="60">
        <v>42110000</v>
      </c>
      <c r="I53" s="12">
        <v>575000</v>
      </c>
    </row>
    <row r="54" spans="1:9" x14ac:dyDescent="0.25">
      <c r="A54" t="str">
        <f t="shared" si="1"/>
        <v>4</v>
      </c>
      <c r="B54" s="110">
        <v>42120000</v>
      </c>
      <c r="C54" s="111" t="s">
        <v>2228</v>
      </c>
      <c r="D54" s="103">
        <v>0</v>
      </c>
      <c r="E54" s="103"/>
      <c r="F54" s="12"/>
      <c r="G54" s="60">
        <v>42120000</v>
      </c>
    </row>
    <row r="55" spans="1:9" x14ac:dyDescent="0.25">
      <c r="A55" t="str">
        <f t="shared" si="1"/>
        <v>4</v>
      </c>
      <c r="B55" s="110">
        <v>42500000</v>
      </c>
      <c r="C55" s="111" t="s">
        <v>2098</v>
      </c>
      <c r="D55" s="103">
        <v>2702000</v>
      </c>
      <c r="E55" s="103">
        <v>3684000</v>
      </c>
      <c r="F55" s="12">
        <v>-13273000</v>
      </c>
      <c r="G55" s="60">
        <v>42510000</v>
      </c>
      <c r="I55" s="12">
        <v>-13273000</v>
      </c>
    </row>
    <row r="56" spans="1:9" x14ac:dyDescent="0.25">
      <c r="A56" t="str">
        <f t="shared" si="1"/>
        <v>4</v>
      </c>
      <c r="B56" s="110">
        <v>42510000</v>
      </c>
      <c r="C56" s="111" t="s">
        <v>2099</v>
      </c>
      <c r="D56" s="103">
        <v>0</v>
      </c>
      <c r="E56" s="103">
        <v>-4689333.33</v>
      </c>
      <c r="F56" s="12">
        <v>-5580000</v>
      </c>
      <c r="G56" s="60">
        <v>42510000</v>
      </c>
      <c r="I56" s="12">
        <v>-5580000</v>
      </c>
    </row>
    <row r="57" spans="1:9" x14ac:dyDescent="0.25">
      <c r="A57" t="str">
        <f t="shared" si="1"/>
        <v>4</v>
      </c>
      <c r="B57" s="110">
        <v>42520000</v>
      </c>
      <c r="C57" s="111" t="s">
        <v>2229</v>
      </c>
      <c r="D57" s="103">
        <v>675500</v>
      </c>
      <c r="E57" s="103">
        <v>675500</v>
      </c>
      <c r="F57" s="12">
        <v>675500</v>
      </c>
      <c r="G57" s="113">
        <v>42520000</v>
      </c>
      <c r="I57" s="12">
        <v>675500</v>
      </c>
    </row>
    <row r="58" spans="1:9" x14ac:dyDescent="0.25">
      <c r="B58">
        <v>42700000</v>
      </c>
      <c r="C58" t="s">
        <v>2005</v>
      </c>
      <c r="D58" s="103">
        <v>0</v>
      </c>
      <c r="G58" s="113">
        <v>42520000</v>
      </c>
    </row>
    <row r="59" spans="1:9" x14ac:dyDescent="0.25">
      <c r="A59" t="str">
        <f t="shared" ref="A59:A106" si="2">+LEFT(B:B)</f>
        <v>4</v>
      </c>
      <c r="B59" s="110">
        <v>42820000</v>
      </c>
      <c r="C59" s="111" t="s">
        <v>626</v>
      </c>
      <c r="D59" s="103">
        <v>-70759326</v>
      </c>
      <c r="E59" s="103">
        <v>168000</v>
      </c>
      <c r="F59" s="12">
        <v>168000</v>
      </c>
      <c r="G59" s="60">
        <v>42800000</v>
      </c>
      <c r="I59" s="12">
        <v>168000</v>
      </c>
    </row>
    <row r="60" spans="1:9" x14ac:dyDescent="0.25">
      <c r="A60" t="str">
        <f t="shared" si="2"/>
        <v>4</v>
      </c>
      <c r="B60" s="110">
        <v>43100000</v>
      </c>
      <c r="C60" s="111" t="s">
        <v>627</v>
      </c>
      <c r="D60" s="103">
        <v>-12363660.609999999</v>
      </c>
      <c r="E60" s="103">
        <v>-21551383.75</v>
      </c>
      <c r="F60" s="12">
        <v>-8159086.1299999701</v>
      </c>
      <c r="G60" s="60">
        <v>43100000</v>
      </c>
      <c r="I60" s="12">
        <v>-8159086.1299999701</v>
      </c>
    </row>
    <row r="61" spans="1:9" x14ac:dyDescent="0.25">
      <c r="A61" t="str">
        <f t="shared" si="2"/>
        <v>4</v>
      </c>
      <c r="B61" s="110">
        <v>43110000</v>
      </c>
      <c r="C61" s="111" t="s">
        <v>628</v>
      </c>
      <c r="D61" s="103">
        <v>0</v>
      </c>
      <c r="E61" s="103">
        <v>-2061000</v>
      </c>
      <c r="F61" s="12">
        <v>-1143000</v>
      </c>
      <c r="G61" s="60">
        <v>43110000</v>
      </c>
      <c r="I61" s="12">
        <v>-1143000</v>
      </c>
    </row>
    <row r="62" spans="1:9" x14ac:dyDescent="0.25">
      <c r="A62" t="str">
        <f t="shared" si="2"/>
        <v>4</v>
      </c>
      <c r="B62" s="110">
        <v>43120000</v>
      </c>
      <c r="C62" s="111" t="s">
        <v>80</v>
      </c>
      <c r="D62" s="103">
        <v>-705145.9</v>
      </c>
      <c r="E62" s="103">
        <v>-3400374.81</v>
      </c>
      <c r="F62" s="12">
        <v>-2142679.19</v>
      </c>
      <c r="G62" s="60">
        <v>43300000</v>
      </c>
      <c r="I62" s="12">
        <v>-2142679.19</v>
      </c>
    </row>
    <row r="63" spans="1:9" x14ac:dyDescent="0.25">
      <c r="A63" t="str">
        <f t="shared" si="2"/>
        <v>4</v>
      </c>
      <c r="B63" s="110">
        <v>43200000</v>
      </c>
      <c r="C63" s="111" t="s">
        <v>79</v>
      </c>
      <c r="D63" s="103">
        <v>-4113921.4</v>
      </c>
      <c r="E63" s="103">
        <v>-2257269.5099999998</v>
      </c>
      <c r="F63" s="12">
        <v>1513040.1899999899</v>
      </c>
      <c r="G63" s="60">
        <v>43200000</v>
      </c>
      <c r="I63" s="12">
        <v>1513040.1899999899</v>
      </c>
    </row>
    <row r="64" spans="1:9" x14ac:dyDescent="0.25">
      <c r="A64" t="str">
        <f t="shared" si="2"/>
        <v>4</v>
      </c>
      <c r="B64" s="110">
        <v>43300000</v>
      </c>
      <c r="C64" s="111" t="s">
        <v>79</v>
      </c>
      <c r="D64" s="103">
        <v>0</v>
      </c>
      <c r="E64" s="103">
        <v>-4027716.09</v>
      </c>
      <c r="F64" s="12">
        <v>-4027716.09</v>
      </c>
      <c r="G64" s="60">
        <v>43200000</v>
      </c>
      <c r="I64" s="12">
        <v>-4027716.09</v>
      </c>
    </row>
    <row r="65" spans="1:9" x14ac:dyDescent="0.25">
      <c r="A65" t="str">
        <f t="shared" si="2"/>
        <v>4</v>
      </c>
      <c r="B65" s="110">
        <v>43400000</v>
      </c>
      <c r="C65" s="111" t="s">
        <v>81</v>
      </c>
      <c r="D65" s="103">
        <v>-150000</v>
      </c>
      <c r="E65" s="103"/>
      <c r="F65" s="12"/>
      <c r="G65" s="60">
        <v>43400000</v>
      </c>
    </row>
    <row r="66" spans="1:9" x14ac:dyDescent="0.25">
      <c r="A66" t="str">
        <f t="shared" si="2"/>
        <v>4</v>
      </c>
      <c r="B66" s="110">
        <v>43860000</v>
      </c>
      <c r="C66" s="111" t="s">
        <v>2230</v>
      </c>
      <c r="D66" s="103">
        <v>7032688.7699999996</v>
      </c>
      <c r="E66" s="103">
        <v>5992500</v>
      </c>
      <c r="F66" s="12">
        <v>0</v>
      </c>
      <c r="G66" s="60">
        <v>43860000</v>
      </c>
      <c r="I66" s="12">
        <v>0</v>
      </c>
    </row>
    <row r="67" spans="1:9" x14ac:dyDescent="0.25">
      <c r="A67" t="str">
        <f t="shared" si="2"/>
        <v>4</v>
      </c>
      <c r="B67" s="110">
        <v>44100000</v>
      </c>
      <c r="C67" s="111" t="s">
        <v>632</v>
      </c>
      <c r="D67" s="103">
        <v>-12479711.58</v>
      </c>
      <c r="E67" s="103">
        <v>-9761962.0899999999</v>
      </c>
      <c r="F67" s="12">
        <v>-6363021.9400000004</v>
      </c>
      <c r="G67" s="60">
        <v>44100000</v>
      </c>
      <c r="I67" s="12">
        <v>-6363021.9400000004</v>
      </c>
    </row>
    <row r="68" spans="1:9" x14ac:dyDescent="0.25">
      <c r="A68" t="str">
        <f t="shared" si="2"/>
        <v>4</v>
      </c>
      <c r="B68" s="110">
        <v>44250000</v>
      </c>
      <c r="C68" s="114" t="s">
        <v>2231</v>
      </c>
      <c r="D68" s="103">
        <v>18583328.289999999</v>
      </c>
      <c r="E68" s="103">
        <v>-18747504.760000002</v>
      </c>
      <c r="F68" s="12">
        <v>-45661249.796900302</v>
      </c>
      <c r="G68" s="60">
        <v>44400000</v>
      </c>
      <c r="I68" s="12">
        <v>-45661249.796900302</v>
      </c>
    </row>
    <row r="69" spans="1:9" x14ac:dyDescent="0.25">
      <c r="A69" t="str">
        <f t="shared" si="2"/>
        <v>4</v>
      </c>
      <c r="B69" s="110">
        <v>44300000</v>
      </c>
      <c r="C69" s="111" t="s">
        <v>633</v>
      </c>
      <c r="D69" s="103">
        <v>34440900.770000003</v>
      </c>
      <c r="E69" s="103">
        <v>30826430.34</v>
      </c>
      <c r="F69" s="12">
        <v>26913745.039999999</v>
      </c>
      <c r="G69" s="60">
        <v>44300000</v>
      </c>
      <c r="I69" s="12">
        <v>26913745.039999999</v>
      </c>
    </row>
    <row r="70" spans="1:9" x14ac:dyDescent="0.25">
      <c r="A70" t="str">
        <f t="shared" si="2"/>
        <v>4</v>
      </c>
      <c r="B70" s="110">
        <v>44310000</v>
      </c>
      <c r="C70" s="111" t="s">
        <v>84</v>
      </c>
      <c r="D70" s="103">
        <v>-97402.1</v>
      </c>
      <c r="E70" s="103">
        <v>-57500</v>
      </c>
      <c r="F70" s="12">
        <v>-57500</v>
      </c>
      <c r="G70" s="60">
        <v>44411000</v>
      </c>
      <c r="I70" s="12">
        <v>-57500</v>
      </c>
    </row>
    <row r="71" spans="1:9" x14ac:dyDescent="0.25">
      <c r="A71" t="str">
        <f t="shared" si="2"/>
        <v>4</v>
      </c>
      <c r="B71" s="110">
        <v>44311000</v>
      </c>
      <c r="C71" s="111" t="s">
        <v>2232</v>
      </c>
      <c r="D71" s="103">
        <v>36904315</v>
      </c>
      <c r="E71" s="103"/>
      <c r="F71" s="12"/>
      <c r="G71" s="60">
        <v>44311000</v>
      </c>
    </row>
    <row r="72" spans="1:9" x14ac:dyDescent="0.25">
      <c r="A72" t="str">
        <f t="shared" si="2"/>
        <v>4</v>
      </c>
      <c r="B72" s="110">
        <v>44320000</v>
      </c>
      <c r="C72" s="111" t="s">
        <v>85</v>
      </c>
      <c r="D72" s="103">
        <v>-18906806.399999999</v>
      </c>
      <c r="E72" s="103">
        <v>-15758311.4</v>
      </c>
      <c r="F72" s="12">
        <v>-905542</v>
      </c>
      <c r="G72" s="60">
        <v>44412000</v>
      </c>
      <c r="I72" s="12">
        <v>-905542</v>
      </c>
    </row>
    <row r="73" spans="1:9" x14ac:dyDescent="0.25">
      <c r="A73" t="str">
        <f t="shared" si="2"/>
        <v>4</v>
      </c>
      <c r="B73" s="110">
        <v>44400000</v>
      </c>
      <c r="C73" s="111" t="s">
        <v>2233</v>
      </c>
      <c r="D73" s="103">
        <v>0</v>
      </c>
      <c r="E73" s="103">
        <v>20789573.5</v>
      </c>
      <c r="F73" s="12">
        <v>20789573.510000002</v>
      </c>
      <c r="G73" s="60">
        <v>44411000</v>
      </c>
      <c r="I73" s="12">
        <v>20789573.510000002</v>
      </c>
    </row>
    <row r="74" spans="1:9" x14ac:dyDescent="0.25">
      <c r="A74" t="str">
        <f t="shared" si="2"/>
        <v>4</v>
      </c>
      <c r="B74" s="110">
        <v>44410000</v>
      </c>
      <c r="C74" s="111" t="s">
        <v>1752</v>
      </c>
      <c r="D74" s="103">
        <v>-21992222.309999999</v>
      </c>
      <c r="E74" s="103">
        <v>-41805730.045999996</v>
      </c>
      <c r="F74" s="12">
        <v>0</v>
      </c>
      <c r="G74" s="60">
        <v>44400000</v>
      </c>
      <c r="I74" s="12">
        <v>0</v>
      </c>
    </row>
    <row r="75" spans="1:9" x14ac:dyDescent="0.25">
      <c r="A75" t="str">
        <f t="shared" si="2"/>
        <v>4</v>
      </c>
      <c r="B75" s="110">
        <v>44510000</v>
      </c>
      <c r="C75" s="111" t="s">
        <v>1679</v>
      </c>
      <c r="D75" s="103">
        <v>0</v>
      </c>
      <c r="E75" s="103">
        <v>11279720.48</v>
      </c>
      <c r="F75" s="12">
        <v>0</v>
      </c>
      <c r="G75" s="60">
        <v>44550000</v>
      </c>
      <c r="I75" s="12">
        <v>0</v>
      </c>
    </row>
    <row r="76" spans="1:9" x14ac:dyDescent="0.25">
      <c r="A76" t="str">
        <f t="shared" si="2"/>
        <v>4</v>
      </c>
      <c r="B76" s="110">
        <v>44540000</v>
      </c>
      <c r="C76" s="111" t="s">
        <v>637</v>
      </c>
      <c r="D76" s="103">
        <v>50860867.07</v>
      </c>
      <c r="E76" s="103">
        <v>54094823.090000004</v>
      </c>
      <c r="F76" s="12">
        <v>686578.99999994005</v>
      </c>
      <c r="G76" s="60">
        <v>44540000</v>
      </c>
      <c r="I76" s="12">
        <v>686578.99999994005</v>
      </c>
    </row>
    <row r="77" spans="1:9" x14ac:dyDescent="0.25">
      <c r="A77" t="str">
        <f t="shared" si="2"/>
        <v>4</v>
      </c>
      <c r="B77" s="110">
        <v>44550000</v>
      </c>
      <c r="C77" s="111" t="s">
        <v>639</v>
      </c>
      <c r="D77" s="103">
        <v>0</v>
      </c>
      <c r="E77" s="103"/>
      <c r="F77" s="12"/>
      <c r="G77" s="60">
        <v>44550000</v>
      </c>
    </row>
    <row r="78" spans="1:9" x14ac:dyDescent="0.25">
      <c r="A78" t="str">
        <f t="shared" si="2"/>
        <v>4</v>
      </c>
      <c r="B78" s="110">
        <v>44560000</v>
      </c>
      <c r="C78" s="111" t="s">
        <v>2102</v>
      </c>
      <c r="D78" s="103">
        <v>411804</v>
      </c>
      <c r="E78" s="103">
        <v>411804</v>
      </c>
      <c r="F78" s="12">
        <v>411803.99999999302</v>
      </c>
      <c r="G78" s="60">
        <v>44561000</v>
      </c>
      <c r="I78" s="12">
        <v>411803.99999999302</v>
      </c>
    </row>
    <row r="79" spans="1:9" x14ac:dyDescent="0.25">
      <c r="A79" t="str">
        <f t="shared" si="2"/>
        <v>4</v>
      </c>
      <c r="B79" s="110">
        <v>44561000</v>
      </c>
      <c r="C79" s="111" t="s">
        <v>2008</v>
      </c>
      <c r="D79" s="103">
        <v>-67363165.75</v>
      </c>
      <c r="E79" s="103">
        <v>-68749165.75</v>
      </c>
      <c r="F79" s="12">
        <v>0</v>
      </c>
      <c r="G79" s="60">
        <v>44561000</v>
      </c>
      <c r="I79" s="12">
        <v>0</v>
      </c>
    </row>
    <row r="80" spans="1:9" x14ac:dyDescent="0.25">
      <c r="A80" t="str">
        <f t="shared" si="2"/>
        <v>4</v>
      </c>
      <c r="B80" s="110">
        <v>44562000</v>
      </c>
      <c r="C80" s="111" t="s">
        <v>89</v>
      </c>
      <c r="D80" s="103">
        <v>76145035.269999996</v>
      </c>
      <c r="E80" s="103">
        <v>80401884.640000001</v>
      </c>
      <c r="F80" s="12">
        <v>5298263.32</v>
      </c>
      <c r="G80" s="60">
        <v>44561000</v>
      </c>
      <c r="I80" s="12">
        <v>5298263.32</v>
      </c>
    </row>
    <row r="81" spans="1:9" x14ac:dyDescent="0.25">
      <c r="A81" t="str">
        <f t="shared" si="2"/>
        <v>4</v>
      </c>
      <c r="B81" s="110">
        <v>44563000</v>
      </c>
      <c r="C81" s="111" t="s">
        <v>90</v>
      </c>
      <c r="D81" s="103">
        <v>44389953.460000001</v>
      </c>
      <c r="E81" s="103">
        <v>38092963.460000001</v>
      </c>
      <c r="F81" s="12">
        <v>8387424.4599990798</v>
      </c>
      <c r="G81" s="60">
        <v>44561000</v>
      </c>
      <c r="I81" s="12">
        <v>8387424.4599990798</v>
      </c>
    </row>
    <row r="82" spans="1:9" x14ac:dyDescent="0.25">
      <c r="A82" t="str">
        <f t="shared" si="2"/>
        <v>4</v>
      </c>
      <c r="B82" s="110">
        <v>44564000</v>
      </c>
      <c r="C82" s="111" t="s">
        <v>91</v>
      </c>
      <c r="D82" s="103">
        <v>511259765.39999998</v>
      </c>
      <c r="E82" s="103">
        <v>447771008.5</v>
      </c>
      <c r="F82" s="12">
        <v>289544153.25</v>
      </c>
      <c r="G82" s="60">
        <v>44561000</v>
      </c>
      <c r="I82" s="12">
        <v>289544153.25</v>
      </c>
    </row>
    <row r="83" spans="1:9" x14ac:dyDescent="0.25">
      <c r="A83" t="str">
        <f t="shared" si="2"/>
        <v>4</v>
      </c>
      <c r="B83" s="110">
        <v>44565000</v>
      </c>
      <c r="C83" s="111" t="s">
        <v>1951</v>
      </c>
      <c r="D83" s="103">
        <v>787000</v>
      </c>
      <c r="E83" s="103">
        <v>1777900</v>
      </c>
      <c r="F83" s="12">
        <v>297000</v>
      </c>
      <c r="G83" s="60">
        <v>44561000</v>
      </c>
      <c r="I83" s="12">
        <v>297000</v>
      </c>
    </row>
    <row r="84" spans="1:9" x14ac:dyDescent="0.25">
      <c r="A84" t="str">
        <f t="shared" si="2"/>
        <v>4</v>
      </c>
      <c r="B84" s="110">
        <v>44570000</v>
      </c>
      <c r="C84" s="111" t="s">
        <v>2103</v>
      </c>
      <c r="D84" s="103">
        <v>-357839919.14999998</v>
      </c>
      <c r="E84" s="103">
        <v>-704186921.54999995</v>
      </c>
      <c r="F84" s="12">
        <v>-863801686.62000895</v>
      </c>
      <c r="G84" s="60">
        <v>44571000</v>
      </c>
      <c r="I84" s="12">
        <v>-863801686.62000895</v>
      </c>
    </row>
    <row r="85" spans="1:9" x14ac:dyDescent="0.25">
      <c r="A85" t="str">
        <f t="shared" si="2"/>
        <v>4</v>
      </c>
      <c r="B85" s="110">
        <v>44571000</v>
      </c>
      <c r="C85" s="111" t="s">
        <v>93</v>
      </c>
      <c r="D85" s="103">
        <v>-542139146.09000003</v>
      </c>
      <c r="E85" s="103">
        <v>-503087722.88</v>
      </c>
      <c r="F85" s="12">
        <v>-1815339</v>
      </c>
      <c r="G85" s="60">
        <v>44571000</v>
      </c>
      <c r="I85" s="12">
        <v>-1815339</v>
      </c>
    </row>
    <row r="86" spans="1:9" x14ac:dyDescent="0.25">
      <c r="A86" t="str">
        <f t="shared" si="2"/>
        <v>4</v>
      </c>
      <c r="B86" s="110">
        <v>44572000</v>
      </c>
      <c r="C86" s="111" t="s">
        <v>2104</v>
      </c>
      <c r="D86" s="103">
        <v>-19426947.739999998</v>
      </c>
      <c r="E86" s="103">
        <v>-20346947.620000001</v>
      </c>
      <c r="F86" s="12">
        <v>-17202869.399999999</v>
      </c>
      <c r="G86" s="60">
        <v>44571000</v>
      </c>
      <c r="I86" s="12">
        <v>-17202869.399999999</v>
      </c>
    </row>
    <row r="87" spans="1:9" x14ac:dyDescent="0.25">
      <c r="A87" t="str">
        <f t="shared" si="2"/>
        <v>4</v>
      </c>
      <c r="B87" s="110">
        <v>44574000</v>
      </c>
      <c r="C87" s="111" t="s">
        <v>2191</v>
      </c>
      <c r="D87" s="103">
        <v>7.0000000000000007E-2</v>
      </c>
      <c r="E87" s="103">
        <v>7.0000000000000007E-2</v>
      </c>
      <c r="F87" s="12">
        <v>0</v>
      </c>
      <c r="G87" s="60">
        <v>44571000</v>
      </c>
      <c r="I87" s="12">
        <v>0</v>
      </c>
    </row>
    <row r="88" spans="1:9" x14ac:dyDescent="0.25">
      <c r="A88" t="str">
        <f t="shared" si="2"/>
        <v>4</v>
      </c>
      <c r="B88" s="110">
        <v>44580000</v>
      </c>
      <c r="C88" s="111" t="s">
        <v>644</v>
      </c>
      <c r="D88" s="103">
        <v>0</v>
      </c>
      <c r="E88" s="103">
        <v>1546505317.8299999</v>
      </c>
      <c r="F88" s="12">
        <v>1581613242.00912</v>
      </c>
      <c r="G88" s="60">
        <v>44581000</v>
      </c>
      <c r="I88" s="12">
        <v>1581613242.00912</v>
      </c>
    </row>
    <row r="89" spans="1:9" x14ac:dyDescent="0.25">
      <c r="A89" t="str">
        <f t="shared" si="2"/>
        <v>4</v>
      </c>
      <c r="B89" s="110">
        <v>44583000</v>
      </c>
      <c r="C89" s="111" t="s">
        <v>2106</v>
      </c>
      <c r="D89" s="103">
        <v>0</v>
      </c>
      <c r="E89" s="103">
        <v>-1690920299.9000001</v>
      </c>
      <c r="F89" s="12">
        <v>0</v>
      </c>
      <c r="G89" s="60">
        <v>44581000</v>
      </c>
      <c r="I89" s="12">
        <v>0</v>
      </c>
    </row>
    <row r="90" spans="1:9" x14ac:dyDescent="0.25">
      <c r="A90" t="str">
        <f t="shared" si="2"/>
        <v>4</v>
      </c>
      <c r="B90" s="110">
        <v>44600000</v>
      </c>
      <c r="C90" s="111" t="s">
        <v>2234</v>
      </c>
      <c r="D90" s="103">
        <v>1335545</v>
      </c>
      <c r="E90" s="103">
        <v>-6370720</v>
      </c>
      <c r="F90" s="12">
        <v>-6370720</v>
      </c>
      <c r="G90" s="61">
        <v>44100000</v>
      </c>
      <c r="I90" s="12">
        <v>-6370720</v>
      </c>
    </row>
    <row r="91" spans="1:9" x14ac:dyDescent="0.25">
      <c r="A91" t="str">
        <f t="shared" si="2"/>
        <v>4</v>
      </c>
      <c r="B91" s="110">
        <v>45200000</v>
      </c>
      <c r="C91" s="111" t="s">
        <v>525</v>
      </c>
      <c r="D91" s="103">
        <v>590000</v>
      </c>
      <c r="E91" s="103">
        <v>590000</v>
      </c>
      <c r="F91" s="12">
        <v>0</v>
      </c>
      <c r="G91" s="60">
        <v>46600000</v>
      </c>
      <c r="I91" s="12">
        <v>0</v>
      </c>
    </row>
    <row r="92" spans="1:9" x14ac:dyDescent="0.25">
      <c r="A92" t="str">
        <f t="shared" si="2"/>
        <v>4</v>
      </c>
      <c r="B92" s="110">
        <v>45500000</v>
      </c>
      <c r="C92" s="111" t="s">
        <v>2109</v>
      </c>
      <c r="D92" s="103">
        <v>-431352</v>
      </c>
      <c r="E92" s="103">
        <v>-431352</v>
      </c>
      <c r="F92" s="12">
        <v>0</v>
      </c>
      <c r="G92" s="60">
        <v>45500000</v>
      </c>
      <c r="I92" s="12">
        <v>0</v>
      </c>
    </row>
    <row r="93" spans="1:9" x14ac:dyDescent="0.25">
      <c r="A93" t="str">
        <f t="shared" si="2"/>
        <v>4</v>
      </c>
      <c r="B93" s="110">
        <v>45510000</v>
      </c>
      <c r="C93" s="111" t="s">
        <v>2235</v>
      </c>
      <c r="D93" s="103">
        <v>0</v>
      </c>
      <c r="E93" s="103">
        <v>-278523279.89999998</v>
      </c>
      <c r="F93" s="12">
        <v>-278523279.89999998</v>
      </c>
      <c r="G93" s="36">
        <v>45500008</v>
      </c>
      <c r="I93" s="12">
        <v>-278523279.89999998</v>
      </c>
    </row>
    <row r="94" spans="1:9" x14ac:dyDescent="0.25">
      <c r="A94" t="str">
        <f t="shared" si="2"/>
        <v>4</v>
      </c>
      <c r="B94" s="110">
        <v>45511000</v>
      </c>
      <c r="C94" s="111" t="s">
        <v>2236</v>
      </c>
      <c r="D94" s="103">
        <v>8060000</v>
      </c>
      <c r="E94" s="103">
        <v>8060000</v>
      </c>
      <c r="F94" s="12">
        <v>0</v>
      </c>
      <c r="G94" s="36">
        <v>45500001</v>
      </c>
      <c r="I94" s="12">
        <v>0</v>
      </c>
    </row>
    <row r="95" spans="1:9" x14ac:dyDescent="0.25">
      <c r="A95" t="str">
        <f t="shared" si="2"/>
        <v>4</v>
      </c>
      <c r="B95" s="110">
        <v>45520000</v>
      </c>
      <c r="C95" s="111" t="s">
        <v>2237</v>
      </c>
      <c r="D95" s="103">
        <v>0</v>
      </c>
      <c r="E95" s="103">
        <v>-12780000</v>
      </c>
      <c r="F95" s="12">
        <v>-50000000</v>
      </c>
      <c r="G95" s="36">
        <v>45500009</v>
      </c>
      <c r="I95" s="12">
        <v>-50000000</v>
      </c>
    </row>
    <row r="96" spans="1:9" x14ac:dyDescent="0.25">
      <c r="A96" t="str">
        <f t="shared" si="2"/>
        <v>4</v>
      </c>
      <c r="B96" s="110">
        <v>45530000</v>
      </c>
      <c r="C96" s="111" t="s">
        <v>314</v>
      </c>
      <c r="D96" s="103">
        <v>9000000</v>
      </c>
      <c r="E96" s="103"/>
      <c r="F96" s="12"/>
      <c r="G96" s="60">
        <v>45530000</v>
      </c>
    </row>
    <row r="97" spans="1:9" x14ac:dyDescent="0.25">
      <c r="A97" t="str">
        <f t="shared" si="2"/>
        <v>4</v>
      </c>
      <c r="B97" s="110">
        <v>45590000</v>
      </c>
      <c r="C97" s="111" t="s">
        <v>2238</v>
      </c>
      <c r="D97" s="103">
        <v>-287780000</v>
      </c>
      <c r="E97" s="103">
        <v>0</v>
      </c>
      <c r="F97" s="12">
        <v>-762780000</v>
      </c>
      <c r="G97" s="36">
        <v>45500009</v>
      </c>
      <c r="I97" s="12">
        <v>-762780000</v>
      </c>
    </row>
    <row r="98" spans="1:9" x14ac:dyDescent="0.25">
      <c r="A98" t="str">
        <f t="shared" si="2"/>
        <v>4</v>
      </c>
      <c r="B98" s="110">
        <v>45610000</v>
      </c>
      <c r="C98" s="111" t="s">
        <v>2239</v>
      </c>
      <c r="D98" s="103">
        <v>0</v>
      </c>
      <c r="E98" s="103">
        <v>0</v>
      </c>
      <c r="F98" s="12">
        <v>0</v>
      </c>
      <c r="G98" s="36">
        <v>45500009</v>
      </c>
      <c r="I98" s="12">
        <v>0</v>
      </c>
    </row>
    <row r="99" spans="1:9" x14ac:dyDescent="0.25">
      <c r="A99" t="str">
        <f t="shared" si="2"/>
        <v>4</v>
      </c>
      <c r="B99" s="110">
        <v>45620000</v>
      </c>
      <c r="C99" s="111" t="s">
        <v>2240</v>
      </c>
      <c r="D99" s="103">
        <v>0</v>
      </c>
      <c r="E99" s="103">
        <v>200000000</v>
      </c>
      <c r="F99" s="12">
        <v>0</v>
      </c>
      <c r="G99" s="36">
        <v>45500009</v>
      </c>
      <c r="I99" s="12">
        <v>0</v>
      </c>
    </row>
    <row r="100" spans="1:9" x14ac:dyDescent="0.25">
      <c r="A100" t="str">
        <f t="shared" si="2"/>
        <v>4</v>
      </c>
      <c r="B100" s="110">
        <v>46600000</v>
      </c>
      <c r="C100" s="111" t="s">
        <v>2114</v>
      </c>
      <c r="D100" s="103">
        <v>0</v>
      </c>
      <c r="E100" s="103">
        <v>12000000</v>
      </c>
      <c r="F100" s="12">
        <v>0</v>
      </c>
      <c r="G100" s="60">
        <v>46600000</v>
      </c>
      <c r="I100" s="12">
        <v>0</v>
      </c>
    </row>
    <row r="101" spans="1:9" x14ac:dyDescent="0.25">
      <c r="A101" t="str">
        <f t="shared" si="2"/>
        <v>4</v>
      </c>
      <c r="B101" s="110">
        <v>46700000</v>
      </c>
      <c r="C101" s="111" t="s">
        <v>2115</v>
      </c>
      <c r="D101" s="103">
        <v>-7526838.6200000001</v>
      </c>
      <c r="E101" s="103">
        <v>0</v>
      </c>
      <c r="F101" s="12">
        <v>-281197111</v>
      </c>
      <c r="G101" s="60">
        <v>46700001</v>
      </c>
      <c r="I101" s="12">
        <v>-281197111</v>
      </c>
    </row>
    <row r="102" spans="1:9" x14ac:dyDescent="0.25">
      <c r="A102" t="str">
        <f t="shared" si="2"/>
        <v>4</v>
      </c>
      <c r="B102" s="110">
        <v>46700005</v>
      </c>
      <c r="C102" s="111" t="s">
        <v>9</v>
      </c>
      <c r="D102" s="103">
        <v>-22211000.010000002</v>
      </c>
      <c r="E102" s="103">
        <v>-1000000</v>
      </c>
      <c r="F102" s="12">
        <v>0</v>
      </c>
      <c r="G102" s="60">
        <v>46711000</v>
      </c>
      <c r="I102" s="12">
        <v>0</v>
      </c>
    </row>
    <row r="103" spans="1:9" x14ac:dyDescent="0.25">
      <c r="A103" t="str">
        <f t="shared" si="2"/>
        <v>4</v>
      </c>
      <c r="B103" s="110">
        <v>46700012</v>
      </c>
      <c r="C103" s="111" t="s">
        <v>145</v>
      </c>
      <c r="D103" s="103">
        <v>-836994.24</v>
      </c>
      <c r="E103" s="103"/>
      <c r="F103" s="12"/>
      <c r="G103" s="60">
        <v>46700012</v>
      </c>
    </row>
    <row r="104" spans="1:9" x14ac:dyDescent="0.25">
      <c r="A104" t="str">
        <f t="shared" si="2"/>
        <v>4</v>
      </c>
      <c r="B104" s="110">
        <v>46710070</v>
      </c>
      <c r="C104" s="111" t="s">
        <v>140</v>
      </c>
      <c r="D104" s="103">
        <v>-19392346.34</v>
      </c>
      <c r="E104" s="103">
        <v>-29621146.93</v>
      </c>
      <c r="F104" s="12">
        <v>0</v>
      </c>
      <c r="G104" s="60">
        <v>46634000</v>
      </c>
      <c r="I104" s="12">
        <v>0</v>
      </c>
    </row>
    <row r="105" spans="1:9" x14ac:dyDescent="0.25">
      <c r="A105" t="str">
        <f t="shared" si="2"/>
        <v>4</v>
      </c>
      <c r="B105" s="110">
        <v>46720000</v>
      </c>
      <c r="C105" s="111" t="s">
        <v>2120</v>
      </c>
      <c r="D105" s="103">
        <v>-16045727.26</v>
      </c>
      <c r="E105" s="103"/>
      <c r="F105" s="12"/>
      <c r="G105" s="60">
        <v>46720000</v>
      </c>
    </row>
    <row r="106" spans="1:9" x14ac:dyDescent="0.25">
      <c r="A106" t="str">
        <f t="shared" si="2"/>
        <v>4</v>
      </c>
      <c r="B106" s="110">
        <v>46720010</v>
      </c>
      <c r="C106" s="111" t="s">
        <v>2241</v>
      </c>
      <c r="D106" s="103">
        <v>-166500</v>
      </c>
      <c r="E106" s="103">
        <v>-166500</v>
      </c>
      <c r="F106" s="12">
        <v>0</v>
      </c>
      <c r="G106" s="60">
        <v>46600000</v>
      </c>
      <c r="I106" s="12">
        <v>0</v>
      </c>
    </row>
    <row r="107" spans="1:9" x14ac:dyDescent="0.25">
      <c r="B107">
        <v>46720020</v>
      </c>
      <c r="C107" t="s">
        <v>33</v>
      </c>
      <c r="D107" s="103">
        <v>0</v>
      </c>
      <c r="G107" s="60">
        <v>46600000</v>
      </c>
    </row>
    <row r="108" spans="1:9" x14ac:dyDescent="0.25">
      <c r="B108">
        <v>46720050</v>
      </c>
      <c r="C108" t="s">
        <v>2122</v>
      </c>
      <c r="D108" s="103">
        <v>0</v>
      </c>
      <c r="G108" s="60">
        <v>46600000</v>
      </c>
    </row>
    <row r="109" spans="1:9" x14ac:dyDescent="0.25">
      <c r="A109" t="str">
        <f t="shared" ref="A109:A122" si="3">+LEFT(B:B)</f>
        <v>4</v>
      </c>
      <c r="B109" s="110">
        <v>46720071</v>
      </c>
      <c r="C109" s="111" t="s">
        <v>5</v>
      </c>
      <c r="D109" s="103">
        <v>-415620</v>
      </c>
      <c r="E109" s="103">
        <v>-415620</v>
      </c>
      <c r="F109" s="12">
        <v>-166500</v>
      </c>
      <c r="G109" s="60">
        <v>46610000</v>
      </c>
      <c r="I109" s="12">
        <v>-166500</v>
      </c>
    </row>
    <row r="110" spans="1:9" x14ac:dyDescent="0.25">
      <c r="A110" t="str">
        <f t="shared" si="3"/>
        <v>4</v>
      </c>
      <c r="B110" s="110">
        <v>46720076</v>
      </c>
      <c r="C110" s="111" t="s">
        <v>12</v>
      </c>
      <c r="D110" s="103">
        <v>45023405</v>
      </c>
      <c r="E110" s="103"/>
      <c r="F110" s="12"/>
      <c r="G110" s="60">
        <v>46720076</v>
      </c>
    </row>
    <row r="111" spans="1:9" x14ac:dyDescent="0.25">
      <c r="A111" t="str">
        <f t="shared" si="3"/>
        <v>4</v>
      </c>
      <c r="B111" s="110">
        <v>46720078</v>
      </c>
      <c r="C111" s="111" t="s">
        <v>20</v>
      </c>
      <c r="D111" s="103">
        <v>-1195000</v>
      </c>
      <c r="E111" s="103">
        <v>-1465000</v>
      </c>
      <c r="F111" s="12">
        <v>0</v>
      </c>
      <c r="G111" s="60">
        <v>46639000</v>
      </c>
      <c r="I111" s="12">
        <v>0</v>
      </c>
    </row>
    <row r="112" spans="1:9" x14ac:dyDescent="0.25">
      <c r="A112" t="str">
        <f t="shared" si="3"/>
        <v>4</v>
      </c>
      <c r="B112" s="110">
        <v>46720079</v>
      </c>
      <c r="C112" s="111" t="s">
        <v>149</v>
      </c>
      <c r="D112" s="103">
        <v>-4435704.4400000004</v>
      </c>
      <c r="E112" s="103"/>
      <c r="F112" s="12"/>
      <c r="G112" s="60">
        <v>46720079</v>
      </c>
    </row>
    <row r="113" spans="1:9" x14ac:dyDescent="0.25">
      <c r="A113" t="str">
        <f t="shared" si="3"/>
        <v>4</v>
      </c>
      <c r="B113" s="110">
        <v>46720080</v>
      </c>
      <c r="C113" s="111" t="s">
        <v>148</v>
      </c>
      <c r="D113" s="103">
        <v>-325792715.79000002</v>
      </c>
      <c r="E113" s="103">
        <v>-99483116</v>
      </c>
      <c r="F113" s="12">
        <v>-48428830</v>
      </c>
      <c r="G113" s="36">
        <v>46622000</v>
      </c>
      <c r="I113" s="12">
        <v>-48428830</v>
      </c>
    </row>
    <row r="114" spans="1:9" x14ac:dyDescent="0.25">
      <c r="A114" t="str">
        <f t="shared" si="3"/>
        <v>4</v>
      </c>
      <c r="B114" s="110">
        <v>46720081</v>
      </c>
      <c r="C114" s="111" t="s">
        <v>37</v>
      </c>
      <c r="D114" s="103">
        <v>9848177.6699999999</v>
      </c>
      <c r="E114" s="103"/>
      <c r="F114" s="12"/>
      <c r="G114" s="60">
        <v>46720081</v>
      </c>
    </row>
    <row r="115" spans="1:9" x14ac:dyDescent="0.25">
      <c r="A115" t="str">
        <f t="shared" si="3"/>
        <v>4</v>
      </c>
      <c r="B115" s="110">
        <v>46720082</v>
      </c>
      <c r="C115" s="111" t="s">
        <v>12</v>
      </c>
      <c r="D115" s="103">
        <v>9000000</v>
      </c>
      <c r="E115" s="103"/>
      <c r="F115" s="12"/>
      <c r="G115" s="60">
        <v>46720082</v>
      </c>
    </row>
    <row r="116" spans="1:9" x14ac:dyDescent="0.25">
      <c r="A116" t="str">
        <f t="shared" si="3"/>
        <v>4</v>
      </c>
      <c r="B116" s="110">
        <v>46720083</v>
      </c>
      <c r="C116" s="111" t="s">
        <v>2019</v>
      </c>
      <c r="D116" s="103">
        <v>3951212</v>
      </c>
      <c r="E116" s="103"/>
      <c r="F116" s="12"/>
      <c r="G116" s="60">
        <v>46720083</v>
      </c>
    </row>
    <row r="117" spans="1:9" x14ac:dyDescent="0.25">
      <c r="A117" t="str">
        <f t="shared" si="3"/>
        <v>4</v>
      </c>
      <c r="B117" s="110">
        <v>47100000</v>
      </c>
      <c r="C117" s="111" t="s">
        <v>384</v>
      </c>
      <c r="D117" s="103">
        <v>1985314114.5599999</v>
      </c>
      <c r="E117" s="103">
        <v>1915360037.01</v>
      </c>
      <c r="G117" s="60">
        <v>47100000</v>
      </c>
    </row>
    <row r="118" spans="1:9" x14ac:dyDescent="0.25">
      <c r="A118" t="str">
        <f t="shared" si="3"/>
        <v>4</v>
      </c>
      <c r="B118" s="110">
        <v>47110000</v>
      </c>
      <c r="C118" s="111" t="s">
        <v>2242</v>
      </c>
      <c r="D118" s="103">
        <v>95799962.329999998</v>
      </c>
      <c r="E118" s="103">
        <v>95799962.329999998</v>
      </c>
      <c r="F118" s="12">
        <v>330764324.12</v>
      </c>
      <c r="G118" s="60">
        <v>47100000</v>
      </c>
      <c r="I118" s="12">
        <v>95799962.330000207</v>
      </c>
    </row>
    <row r="119" spans="1:9" x14ac:dyDescent="0.25">
      <c r="A119" t="str">
        <f t="shared" si="3"/>
        <v>4</v>
      </c>
      <c r="B119" s="110">
        <v>47111000</v>
      </c>
      <c r="C119" s="111" t="s">
        <v>2243</v>
      </c>
      <c r="D119" s="103">
        <v>-15644816.73</v>
      </c>
      <c r="E119" s="103">
        <v>-110087.659999996</v>
      </c>
      <c r="F119" s="12">
        <v>-76766919.451746896</v>
      </c>
      <c r="G119" s="60">
        <v>47100000</v>
      </c>
      <c r="I119" s="12">
        <v>-76766919.451746896</v>
      </c>
    </row>
    <row r="120" spans="1:9" x14ac:dyDescent="0.25">
      <c r="A120" t="str">
        <f t="shared" si="3"/>
        <v>4</v>
      </c>
      <c r="B120" s="110">
        <v>47200000</v>
      </c>
      <c r="C120" s="111" t="s">
        <v>2244</v>
      </c>
      <c r="D120" s="103">
        <v>93321535.930000007</v>
      </c>
      <c r="E120" s="103">
        <v>3099550</v>
      </c>
      <c r="F120" s="12">
        <v>0</v>
      </c>
      <c r="G120" s="60">
        <v>47100000</v>
      </c>
      <c r="I120" s="12">
        <v>0</v>
      </c>
    </row>
    <row r="121" spans="1:9" x14ac:dyDescent="0.25">
      <c r="A121" t="str">
        <f t="shared" si="3"/>
        <v>4</v>
      </c>
      <c r="B121" s="110">
        <v>47210000</v>
      </c>
      <c r="C121" s="111" t="s">
        <v>2245</v>
      </c>
      <c r="D121" s="103">
        <v>19554000</v>
      </c>
      <c r="E121" s="103">
        <v>-22950000</v>
      </c>
      <c r="F121" s="12">
        <v>0</v>
      </c>
      <c r="G121" s="60">
        <v>47100000</v>
      </c>
      <c r="I121" s="12">
        <v>0</v>
      </c>
    </row>
    <row r="122" spans="1:9" x14ac:dyDescent="0.25">
      <c r="A122" t="str">
        <f t="shared" si="3"/>
        <v>4</v>
      </c>
      <c r="B122" s="110">
        <v>48600000</v>
      </c>
      <c r="C122" s="111" t="s">
        <v>698</v>
      </c>
      <c r="D122" s="103">
        <v>678203.21</v>
      </c>
      <c r="E122" s="103"/>
      <c r="F122" s="12"/>
      <c r="G122" s="60">
        <v>48600000</v>
      </c>
    </row>
    <row r="123" spans="1:9" x14ac:dyDescent="0.25">
      <c r="B123">
        <v>49100000</v>
      </c>
      <c r="C123" t="s">
        <v>2246</v>
      </c>
      <c r="D123" s="103">
        <v>-300000000</v>
      </c>
      <c r="G123" s="60">
        <v>49100000</v>
      </c>
    </row>
    <row r="124" spans="1:9" x14ac:dyDescent="0.25">
      <c r="A124" t="str">
        <f t="shared" ref="A124:A141" si="4">+LEFT(B:B)</f>
        <v>5</v>
      </c>
      <c r="B124" s="110">
        <v>51110000</v>
      </c>
      <c r="C124" s="111" t="s">
        <v>701</v>
      </c>
      <c r="D124" s="103">
        <v>-4.2999982833862298E-2</v>
      </c>
      <c r="E124" s="103">
        <v>0</v>
      </c>
      <c r="F124" s="12">
        <v>0</v>
      </c>
      <c r="G124" s="60">
        <v>51110000</v>
      </c>
      <c r="I124" s="12">
        <v>0</v>
      </c>
    </row>
    <row r="125" spans="1:9" x14ac:dyDescent="0.25">
      <c r="A125" t="str">
        <f t="shared" si="4"/>
        <v>5</v>
      </c>
      <c r="B125" s="110">
        <v>51111000</v>
      </c>
      <c r="C125" s="111" t="s">
        <v>2247</v>
      </c>
      <c r="D125" s="103">
        <v>0</v>
      </c>
      <c r="E125" s="103">
        <v>0</v>
      </c>
      <c r="F125" s="12">
        <v>0</v>
      </c>
      <c r="G125" s="60">
        <v>51110000</v>
      </c>
      <c r="I125" s="12">
        <v>0</v>
      </c>
    </row>
    <row r="126" spans="1:9" x14ac:dyDescent="0.25">
      <c r="A126" t="str">
        <f t="shared" si="4"/>
        <v>5</v>
      </c>
      <c r="B126" s="110">
        <v>51113000</v>
      </c>
      <c r="C126" s="111" t="s">
        <v>2021</v>
      </c>
      <c r="D126" s="103">
        <v>34406890.409999996</v>
      </c>
      <c r="E126" s="103"/>
      <c r="F126" s="12"/>
      <c r="G126" s="60">
        <v>51113000</v>
      </c>
    </row>
    <row r="127" spans="1:9" x14ac:dyDescent="0.25">
      <c r="A127" t="str">
        <f t="shared" si="4"/>
        <v>5</v>
      </c>
      <c r="B127" s="110">
        <v>51120000</v>
      </c>
      <c r="C127" s="111" t="s">
        <v>2248</v>
      </c>
      <c r="D127" s="103">
        <v>3.9999991655349697E-2</v>
      </c>
      <c r="E127" s="103">
        <v>253572114.18000001</v>
      </c>
      <c r="F127" s="12">
        <v>0</v>
      </c>
      <c r="G127" s="60">
        <v>51110000</v>
      </c>
      <c r="I127" s="12">
        <v>0</v>
      </c>
    </row>
    <row r="128" spans="1:9" x14ac:dyDescent="0.25">
      <c r="A128" t="str">
        <f t="shared" si="4"/>
        <v>5</v>
      </c>
      <c r="B128" s="110">
        <v>51130000</v>
      </c>
      <c r="C128" s="111" t="s">
        <v>393</v>
      </c>
      <c r="D128" s="103">
        <v>403200</v>
      </c>
      <c r="E128" s="103"/>
      <c r="F128" s="12"/>
      <c r="G128" s="60">
        <v>51130000</v>
      </c>
    </row>
    <row r="129" spans="1:9" x14ac:dyDescent="0.25">
      <c r="A129" t="str">
        <f t="shared" si="4"/>
        <v>5</v>
      </c>
      <c r="B129" s="110">
        <v>51140000</v>
      </c>
      <c r="C129" s="111" t="s">
        <v>395</v>
      </c>
      <c r="D129" s="103">
        <v>-0.37000000476837203</v>
      </c>
      <c r="E129" s="103">
        <v>0</v>
      </c>
      <c r="F129" s="12">
        <v>0</v>
      </c>
      <c r="G129" s="60">
        <v>51110000</v>
      </c>
      <c r="I129" s="12">
        <v>0</v>
      </c>
    </row>
    <row r="130" spans="1:9" x14ac:dyDescent="0.25">
      <c r="A130" t="str">
        <f t="shared" si="4"/>
        <v>5</v>
      </c>
      <c r="B130" s="110">
        <v>51150000</v>
      </c>
      <c r="C130" s="111" t="s">
        <v>2249</v>
      </c>
      <c r="D130" s="103">
        <v>0.390000000596046</v>
      </c>
      <c r="E130" s="103">
        <v>0</v>
      </c>
      <c r="F130" s="12">
        <v>0</v>
      </c>
      <c r="G130" s="60">
        <v>51110000</v>
      </c>
      <c r="I130" s="12">
        <v>0</v>
      </c>
    </row>
    <row r="131" spans="1:9" x14ac:dyDescent="0.25">
      <c r="A131" t="str">
        <f t="shared" si="4"/>
        <v>5</v>
      </c>
      <c r="B131" s="110">
        <v>51211000</v>
      </c>
      <c r="C131" s="111" t="s">
        <v>343</v>
      </c>
      <c r="D131" s="103">
        <v>-206797625.59999999</v>
      </c>
      <c r="E131" s="103">
        <v>-214860609.78</v>
      </c>
      <c r="F131" s="12">
        <v>-145953908.68339801</v>
      </c>
      <c r="G131" s="60">
        <v>51211000</v>
      </c>
      <c r="I131" s="12">
        <v>-145953908.68339801</v>
      </c>
    </row>
    <row r="132" spans="1:9" x14ac:dyDescent="0.25">
      <c r="A132" t="str">
        <f t="shared" si="4"/>
        <v>5</v>
      </c>
      <c r="B132" s="110">
        <v>51211001</v>
      </c>
      <c r="C132" s="111" t="s">
        <v>2250</v>
      </c>
      <c r="D132" s="103">
        <v>-1522953.15</v>
      </c>
      <c r="E132" s="103">
        <v>-1522953.15</v>
      </c>
      <c r="F132" s="12">
        <v>0</v>
      </c>
      <c r="G132" s="60">
        <v>51211000</v>
      </c>
      <c r="I132" s="12">
        <v>0</v>
      </c>
    </row>
    <row r="133" spans="1:9" x14ac:dyDescent="0.25">
      <c r="A133" t="str">
        <f t="shared" si="4"/>
        <v>5</v>
      </c>
      <c r="B133" s="110">
        <v>51211100</v>
      </c>
      <c r="C133" s="111" t="s">
        <v>2251</v>
      </c>
      <c r="D133" s="103">
        <v>-16944594</v>
      </c>
      <c r="E133" s="103">
        <v>0</v>
      </c>
      <c r="F133" s="12">
        <v>0</v>
      </c>
      <c r="G133" s="36">
        <v>51212000</v>
      </c>
      <c r="I133" s="12">
        <v>0</v>
      </c>
    </row>
    <row r="134" spans="1:9" x14ac:dyDescent="0.25">
      <c r="A134" t="str">
        <f t="shared" si="4"/>
        <v>5</v>
      </c>
      <c r="B134" s="110">
        <v>51212000</v>
      </c>
      <c r="C134" s="111" t="s">
        <v>2252</v>
      </c>
      <c r="D134" s="103">
        <v>-5317984.66</v>
      </c>
      <c r="E134" s="103">
        <v>30766131.239999998</v>
      </c>
      <c r="F134" s="12">
        <v>0</v>
      </c>
      <c r="G134" s="36">
        <v>51212000</v>
      </c>
      <c r="I134" s="12">
        <v>0</v>
      </c>
    </row>
    <row r="135" spans="1:9" x14ac:dyDescent="0.25">
      <c r="A135" t="str">
        <f t="shared" si="4"/>
        <v>5</v>
      </c>
      <c r="B135" s="110">
        <v>51216000</v>
      </c>
      <c r="C135" s="111" t="s">
        <v>2253</v>
      </c>
      <c r="D135" s="103">
        <v>-1103298.6000000001</v>
      </c>
      <c r="E135" s="103">
        <v>-1103298.6000000001</v>
      </c>
      <c r="F135" s="12">
        <v>0</v>
      </c>
      <c r="G135" s="36">
        <v>51241000</v>
      </c>
      <c r="I135" s="12">
        <v>0</v>
      </c>
    </row>
    <row r="136" spans="1:9" x14ac:dyDescent="0.25">
      <c r="A136" t="str">
        <f t="shared" si="4"/>
        <v>5</v>
      </c>
      <c r="B136" s="110">
        <v>51217000</v>
      </c>
      <c r="C136" s="111" t="s">
        <v>2254</v>
      </c>
      <c r="D136" s="103">
        <v>0</v>
      </c>
      <c r="E136" s="103">
        <v>0</v>
      </c>
      <c r="F136" s="12">
        <v>5445531.4299999699</v>
      </c>
      <c r="G136" s="23">
        <v>51241000</v>
      </c>
      <c r="I136" s="12">
        <v>5445531.4299999699</v>
      </c>
    </row>
    <row r="137" spans="1:9" x14ac:dyDescent="0.25">
      <c r="A137" t="str">
        <f t="shared" si="4"/>
        <v>5</v>
      </c>
      <c r="B137" s="110">
        <v>51241000</v>
      </c>
      <c r="C137" s="111" t="s">
        <v>159</v>
      </c>
      <c r="D137" s="103">
        <v>-164448265.31</v>
      </c>
      <c r="E137" s="103">
        <v>-328685776.22000003</v>
      </c>
      <c r="F137" s="12">
        <v>-141142798.770473</v>
      </c>
      <c r="G137" s="60">
        <v>51241000</v>
      </c>
      <c r="I137" s="12">
        <v>-141142798.770473</v>
      </c>
    </row>
    <row r="138" spans="1:9" x14ac:dyDescent="0.25">
      <c r="A138" t="str">
        <f t="shared" si="4"/>
        <v>5</v>
      </c>
      <c r="B138" s="110">
        <v>51242000</v>
      </c>
      <c r="C138" s="111" t="s">
        <v>926</v>
      </c>
      <c r="D138" s="103">
        <v>-288011.11499999999</v>
      </c>
      <c r="E138" s="103">
        <v>-144020.22</v>
      </c>
      <c r="F138" s="12">
        <v>0</v>
      </c>
      <c r="G138" s="18">
        <v>51242000</v>
      </c>
      <c r="I138" s="12">
        <v>0</v>
      </c>
    </row>
    <row r="139" spans="1:9" x14ac:dyDescent="0.25">
      <c r="A139" t="str">
        <f t="shared" si="4"/>
        <v>5</v>
      </c>
      <c r="B139" s="110">
        <v>51270000</v>
      </c>
      <c r="C139" s="111" t="s">
        <v>934</v>
      </c>
      <c r="D139" s="103">
        <v>5652081.8600000003</v>
      </c>
      <c r="E139" s="103">
        <v>29159920.600000001</v>
      </c>
      <c r="F139" s="12">
        <v>0</v>
      </c>
      <c r="G139" s="60">
        <v>51250000</v>
      </c>
      <c r="I139" s="12">
        <v>0</v>
      </c>
    </row>
    <row r="140" spans="1:9" x14ac:dyDescent="0.25">
      <c r="A140" t="str">
        <f t="shared" si="4"/>
        <v>5</v>
      </c>
      <c r="B140" s="110">
        <v>51910011</v>
      </c>
      <c r="C140" s="111" t="s">
        <v>2255</v>
      </c>
      <c r="D140" s="103">
        <v>0</v>
      </c>
      <c r="E140" s="103">
        <v>-150000000</v>
      </c>
      <c r="F140" s="12">
        <v>0</v>
      </c>
      <c r="G140" s="113">
        <v>51970000</v>
      </c>
      <c r="I140" s="12">
        <v>0</v>
      </c>
    </row>
    <row r="141" spans="1:9" x14ac:dyDescent="0.25">
      <c r="A141" t="str">
        <f t="shared" si="4"/>
        <v>5</v>
      </c>
      <c r="B141" s="110">
        <v>51910016</v>
      </c>
      <c r="C141" s="111" t="s">
        <v>2256</v>
      </c>
      <c r="D141" s="103">
        <v>0</v>
      </c>
      <c r="E141" s="103"/>
      <c r="F141" s="12"/>
      <c r="G141" s="60">
        <v>51910016</v>
      </c>
    </row>
    <row r="142" spans="1:9" x14ac:dyDescent="0.25">
      <c r="B142">
        <v>51910017</v>
      </c>
      <c r="C142" t="s">
        <v>2257</v>
      </c>
      <c r="D142" s="103">
        <v>0</v>
      </c>
      <c r="G142" s="60">
        <v>51910016</v>
      </c>
    </row>
    <row r="143" spans="1:9" x14ac:dyDescent="0.25">
      <c r="A143" t="str">
        <f t="shared" ref="A143:A174" si="5">+LEFT(B:B)</f>
        <v>5</v>
      </c>
      <c r="B143" s="110">
        <v>51911000</v>
      </c>
      <c r="C143" s="111" t="s">
        <v>412</v>
      </c>
      <c r="D143" s="103">
        <v>-435000000</v>
      </c>
      <c r="E143" s="103">
        <v>-575455808.17999995</v>
      </c>
      <c r="F143" s="12">
        <v>-250063291.13999999</v>
      </c>
      <c r="G143" s="36">
        <v>51960000</v>
      </c>
      <c r="I143" s="12">
        <v>-250063291.13999999</v>
      </c>
    </row>
    <row r="144" spans="1:9" x14ac:dyDescent="0.25">
      <c r="A144" t="str">
        <f t="shared" si="5"/>
        <v>5</v>
      </c>
      <c r="B144" s="110">
        <v>51916000</v>
      </c>
      <c r="C144" s="111" t="s">
        <v>408</v>
      </c>
      <c r="D144" s="103">
        <v>-1146000000</v>
      </c>
      <c r="E144" s="103">
        <v>-725518987.34000003</v>
      </c>
      <c r="F144" s="12">
        <v>-733518987.34000003</v>
      </c>
      <c r="G144" s="36">
        <v>51920000</v>
      </c>
      <c r="I144" s="12">
        <v>-733518987.34000003</v>
      </c>
    </row>
    <row r="145" spans="1:9" x14ac:dyDescent="0.25">
      <c r="A145" t="str">
        <f t="shared" si="5"/>
        <v>5</v>
      </c>
      <c r="B145" s="110">
        <v>51917000</v>
      </c>
      <c r="C145" s="111" t="s">
        <v>2221</v>
      </c>
      <c r="D145" s="103">
        <v>-189018423.09999999</v>
      </c>
      <c r="E145" s="103">
        <v>-305617721.48000002</v>
      </c>
      <c r="F145" s="12">
        <v>-333417721.51999998</v>
      </c>
      <c r="G145" s="36">
        <v>51950000</v>
      </c>
      <c r="I145" s="12">
        <v>-333417721.51999998</v>
      </c>
    </row>
    <row r="146" spans="1:9" x14ac:dyDescent="0.25">
      <c r="A146" t="str">
        <f t="shared" si="5"/>
        <v>5</v>
      </c>
      <c r="B146" s="110">
        <v>53100000</v>
      </c>
      <c r="C146" s="111" t="s">
        <v>1953</v>
      </c>
      <c r="D146" s="103">
        <v>8001810</v>
      </c>
      <c r="E146" s="103">
        <v>0</v>
      </c>
      <c r="F146" s="12">
        <v>0</v>
      </c>
      <c r="G146" s="60">
        <v>53100000</v>
      </c>
      <c r="I146" s="12">
        <v>0</v>
      </c>
    </row>
    <row r="147" spans="1:9" x14ac:dyDescent="0.25">
      <c r="A147" t="str">
        <f t="shared" si="5"/>
        <v>5</v>
      </c>
      <c r="B147" s="110">
        <v>53110000</v>
      </c>
      <c r="C147" s="111" t="s">
        <v>2258</v>
      </c>
      <c r="D147" s="103">
        <v>27212500</v>
      </c>
      <c r="E147" s="103">
        <v>27212499.999999899</v>
      </c>
      <c r="F147" s="12">
        <v>35838032.57</v>
      </c>
      <c r="G147" s="60">
        <v>53100000</v>
      </c>
      <c r="I147" s="12">
        <v>35838032.57</v>
      </c>
    </row>
    <row r="148" spans="1:9" x14ac:dyDescent="0.25">
      <c r="A148" t="str">
        <f t="shared" si="5"/>
        <v>5</v>
      </c>
      <c r="B148" s="110">
        <v>53120000</v>
      </c>
      <c r="C148" s="111" t="s">
        <v>2259</v>
      </c>
      <c r="D148" s="103">
        <v>-5000</v>
      </c>
      <c r="E148" s="103"/>
      <c r="F148" s="12"/>
      <c r="G148" s="60">
        <v>53120000</v>
      </c>
    </row>
    <row r="149" spans="1:9" x14ac:dyDescent="0.25">
      <c r="A149" t="str">
        <f t="shared" si="5"/>
        <v>5</v>
      </c>
      <c r="B149" s="110">
        <v>53130000</v>
      </c>
      <c r="C149" s="111" t="s">
        <v>2260</v>
      </c>
      <c r="D149" s="103">
        <v>27095117</v>
      </c>
      <c r="E149" s="103">
        <v>27095117</v>
      </c>
      <c r="F149" s="12">
        <v>0</v>
      </c>
      <c r="G149" s="60">
        <v>53100000</v>
      </c>
      <c r="I149" s="12">
        <v>0</v>
      </c>
    </row>
    <row r="150" spans="1:9" x14ac:dyDescent="0.25">
      <c r="A150" t="str">
        <f t="shared" si="5"/>
        <v>5</v>
      </c>
      <c r="B150" s="110">
        <v>53150000</v>
      </c>
      <c r="C150" s="111" t="s">
        <v>2261</v>
      </c>
      <c r="D150" s="103">
        <v>-181470441.84</v>
      </c>
      <c r="E150" s="103"/>
      <c r="F150" s="12"/>
      <c r="G150" s="60">
        <v>53150000</v>
      </c>
    </row>
    <row r="151" spans="1:9" x14ac:dyDescent="0.25">
      <c r="A151" t="str">
        <f t="shared" si="5"/>
        <v>5</v>
      </c>
      <c r="B151" s="110">
        <v>53200000</v>
      </c>
      <c r="C151" s="111" t="s">
        <v>2262</v>
      </c>
      <c r="D151" s="103">
        <v>175718500</v>
      </c>
      <c r="E151" s="103"/>
      <c r="F151" s="12"/>
      <c r="G151" s="60">
        <v>53200000</v>
      </c>
    </row>
    <row r="152" spans="1:9" x14ac:dyDescent="0.25">
      <c r="A152" t="str">
        <f t="shared" si="5"/>
        <v>5</v>
      </c>
      <c r="B152" s="110">
        <v>53300000</v>
      </c>
      <c r="C152" s="111" t="s">
        <v>2263</v>
      </c>
      <c r="D152" s="103">
        <v>-40926668.836999997</v>
      </c>
      <c r="E152" s="103">
        <v>0</v>
      </c>
      <c r="F152" s="12">
        <v>0</v>
      </c>
      <c r="G152" s="60">
        <v>53100000</v>
      </c>
      <c r="I152" s="12">
        <v>0</v>
      </c>
    </row>
    <row r="153" spans="1:9" x14ac:dyDescent="0.25">
      <c r="A153" t="str">
        <f t="shared" si="5"/>
        <v>5</v>
      </c>
      <c r="B153" s="110">
        <v>58000000</v>
      </c>
      <c r="C153" s="111" t="s">
        <v>724</v>
      </c>
      <c r="D153" s="103">
        <v>0</v>
      </c>
      <c r="E153" s="103">
        <v>20000000</v>
      </c>
      <c r="F153" s="12">
        <v>0</v>
      </c>
      <c r="G153" s="60">
        <v>58000000</v>
      </c>
      <c r="I153" s="12">
        <v>0</v>
      </c>
    </row>
    <row r="154" spans="1:9" x14ac:dyDescent="0.25">
      <c r="A154" t="str">
        <f t="shared" si="5"/>
        <v>6</v>
      </c>
      <c r="B154" s="110">
        <v>60201000</v>
      </c>
      <c r="C154" s="111" t="s">
        <v>430</v>
      </c>
      <c r="D154" s="103">
        <v>960000</v>
      </c>
      <c r="E154" s="103">
        <v>160000</v>
      </c>
      <c r="F154" s="12">
        <v>708750</v>
      </c>
      <c r="G154" s="60">
        <v>60200000</v>
      </c>
      <c r="I154" s="12">
        <v>708750</v>
      </c>
    </row>
    <row r="155" spans="1:9" x14ac:dyDescent="0.25">
      <c r="A155" t="str">
        <f t="shared" si="5"/>
        <v>6</v>
      </c>
      <c r="B155" s="110">
        <v>60204000</v>
      </c>
      <c r="C155" s="111" t="s">
        <v>2264</v>
      </c>
      <c r="D155" s="103">
        <v>101400</v>
      </c>
      <c r="E155" s="103"/>
      <c r="F155" s="12"/>
      <c r="G155" s="60">
        <v>60204000</v>
      </c>
    </row>
    <row r="156" spans="1:9" x14ac:dyDescent="0.25">
      <c r="A156" t="str">
        <f t="shared" si="5"/>
        <v>6</v>
      </c>
      <c r="B156" s="110">
        <v>60205000</v>
      </c>
      <c r="C156" s="111" t="s">
        <v>2265</v>
      </c>
      <c r="D156" s="103">
        <v>2569604</v>
      </c>
      <c r="E156" s="103">
        <v>2680876</v>
      </c>
      <c r="F156" s="12">
        <v>29481562.329999998</v>
      </c>
      <c r="G156" s="60">
        <v>60200000</v>
      </c>
      <c r="I156" s="12">
        <v>29481562.329999998</v>
      </c>
    </row>
    <row r="157" spans="1:9" x14ac:dyDescent="0.25">
      <c r="A157" t="str">
        <f t="shared" si="5"/>
        <v>6</v>
      </c>
      <c r="B157" s="110">
        <v>60206000</v>
      </c>
      <c r="C157" s="111" t="s">
        <v>2030</v>
      </c>
      <c r="D157" s="103">
        <v>9094165.5800000001</v>
      </c>
      <c r="E157" s="103">
        <v>6060920</v>
      </c>
      <c r="F157" s="12">
        <v>47503971.960000001</v>
      </c>
      <c r="G157" s="60">
        <v>60200000</v>
      </c>
      <c r="I157" s="12">
        <v>47503971.960000001</v>
      </c>
    </row>
    <row r="158" spans="1:9" x14ac:dyDescent="0.25">
      <c r="A158" t="str">
        <f t="shared" si="5"/>
        <v>6</v>
      </c>
      <c r="B158" s="110">
        <v>60220000</v>
      </c>
      <c r="C158" s="111" t="s">
        <v>2266</v>
      </c>
      <c r="D158" s="103">
        <v>45000</v>
      </c>
      <c r="E158" s="103">
        <v>6160200</v>
      </c>
      <c r="F158" s="12">
        <v>0</v>
      </c>
      <c r="G158" s="60">
        <v>60200000</v>
      </c>
      <c r="I158" s="12">
        <v>0</v>
      </c>
    </row>
    <row r="159" spans="1:9" x14ac:dyDescent="0.25">
      <c r="A159" t="str">
        <f t="shared" si="5"/>
        <v>6</v>
      </c>
      <c r="B159" s="110">
        <v>60230000</v>
      </c>
      <c r="C159" s="111" t="s">
        <v>2267</v>
      </c>
      <c r="D159" s="103">
        <v>2327527</v>
      </c>
      <c r="E159" s="103">
        <v>666800</v>
      </c>
      <c r="F159" s="12">
        <v>0</v>
      </c>
      <c r="G159" s="60">
        <v>60200000</v>
      </c>
      <c r="I159" s="12">
        <v>0</v>
      </c>
    </row>
    <row r="160" spans="1:9" x14ac:dyDescent="0.25">
      <c r="A160" t="str">
        <f t="shared" si="5"/>
        <v>6</v>
      </c>
      <c r="B160" s="110">
        <v>60240000</v>
      </c>
      <c r="C160" s="111" t="s">
        <v>2268</v>
      </c>
      <c r="D160" s="103">
        <v>155000</v>
      </c>
      <c r="E160" s="103">
        <v>1400600</v>
      </c>
      <c r="F160" s="12">
        <v>0</v>
      </c>
      <c r="G160" s="60">
        <v>60200000</v>
      </c>
      <c r="I160" s="12">
        <v>0</v>
      </c>
    </row>
    <row r="161" spans="1:9" x14ac:dyDescent="0.25">
      <c r="A161" t="str">
        <f t="shared" si="5"/>
        <v>6</v>
      </c>
      <c r="B161" s="110">
        <v>60250000</v>
      </c>
      <c r="C161" s="111" t="s">
        <v>2269</v>
      </c>
      <c r="D161" s="103">
        <v>446000</v>
      </c>
      <c r="E161" s="103">
        <v>991000</v>
      </c>
      <c r="F161" s="12">
        <v>0</v>
      </c>
      <c r="G161" s="60">
        <v>60200000</v>
      </c>
      <c r="I161" s="12">
        <v>0</v>
      </c>
    </row>
    <row r="162" spans="1:9" x14ac:dyDescent="0.25">
      <c r="A162" t="str">
        <f t="shared" si="5"/>
        <v>6</v>
      </c>
      <c r="B162" s="110">
        <v>60260000</v>
      </c>
      <c r="C162" s="111" t="s">
        <v>2270</v>
      </c>
      <c r="D162" s="103">
        <v>1544781.24</v>
      </c>
      <c r="E162" s="103"/>
      <c r="F162" s="12"/>
      <c r="G162" s="60">
        <v>60260000</v>
      </c>
    </row>
    <row r="163" spans="1:9" ht="15" x14ac:dyDescent="0.25">
      <c r="A163" t="str">
        <f t="shared" si="5"/>
        <v>6</v>
      </c>
      <c r="B163" s="115">
        <v>60300000</v>
      </c>
      <c r="C163" s="111"/>
      <c r="D163" s="103">
        <v>0</v>
      </c>
      <c r="E163" s="103"/>
      <c r="F163" s="12">
        <v>1497274139.52</v>
      </c>
      <c r="G163" s="36">
        <v>60307000</v>
      </c>
      <c r="I163" s="12">
        <v>1497274139.52</v>
      </c>
    </row>
    <row r="164" spans="1:9" x14ac:dyDescent="0.25">
      <c r="A164" t="str">
        <f t="shared" si="5"/>
        <v>6</v>
      </c>
      <c r="B164" s="110">
        <v>60301000</v>
      </c>
      <c r="C164" s="111" t="s">
        <v>1589</v>
      </c>
      <c r="D164" s="103">
        <v>0</v>
      </c>
      <c r="E164" s="103">
        <v>-98660428.319999993</v>
      </c>
      <c r="F164" s="12">
        <v>0</v>
      </c>
      <c r="G164" s="36">
        <v>60307000</v>
      </c>
      <c r="I164" s="12">
        <v>0</v>
      </c>
    </row>
    <row r="165" spans="1:9" x14ac:dyDescent="0.25">
      <c r="A165" t="str">
        <f t="shared" si="5"/>
        <v>6</v>
      </c>
      <c r="B165" s="110">
        <v>60305000</v>
      </c>
      <c r="C165" s="111" t="s">
        <v>2271</v>
      </c>
      <c r="D165" s="103">
        <v>541808116.29999995</v>
      </c>
      <c r="E165" s="103"/>
      <c r="F165" s="12"/>
      <c r="G165" s="60">
        <v>60305000</v>
      </c>
    </row>
    <row r="166" spans="1:9" x14ac:dyDescent="0.25">
      <c r="A166" t="str">
        <f t="shared" si="5"/>
        <v>6</v>
      </c>
      <c r="B166" s="110">
        <v>60307000</v>
      </c>
      <c r="C166" s="111" t="s">
        <v>725</v>
      </c>
      <c r="D166" s="103">
        <v>872437397.41999996</v>
      </c>
      <c r="E166" s="103"/>
      <c r="F166" s="12"/>
      <c r="G166" s="60">
        <v>60307000</v>
      </c>
    </row>
    <row r="167" spans="1:9" x14ac:dyDescent="0.25">
      <c r="A167" t="str">
        <f t="shared" si="5"/>
        <v>6</v>
      </c>
      <c r="B167" s="110">
        <v>60370000</v>
      </c>
      <c r="C167" s="111" t="s">
        <v>2272</v>
      </c>
      <c r="D167" s="103">
        <v>0</v>
      </c>
      <c r="E167" s="103"/>
      <c r="F167" s="12"/>
      <c r="G167" s="60">
        <v>60370000</v>
      </c>
    </row>
    <row r="168" spans="1:9" x14ac:dyDescent="0.25">
      <c r="A168" t="str">
        <f t="shared" si="5"/>
        <v>6</v>
      </c>
      <c r="B168" s="110">
        <v>60400000</v>
      </c>
      <c r="C168" s="111" t="s">
        <v>729</v>
      </c>
      <c r="D168" s="103">
        <v>0</v>
      </c>
      <c r="E168" s="103">
        <v>115000</v>
      </c>
      <c r="F168" s="12">
        <v>1114020</v>
      </c>
      <c r="G168" s="60">
        <v>60400000</v>
      </c>
      <c r="I168" s="12">
        <v>1114020</v>
      </c>
    </row>
    <row r="169" spans="1:9" x14ac:dyDescent="0.25">
      <c r="A169" t="str">
        <f t="shared" si="5"/>
        <v>6</v>
      </c>
      <c r="B169" s="110">
        <v>60500000</v>
      </c>
      <c r="C169" s="111" t="s">
        <v>2273</v>
      </c>
      <c r="D169" s="103">
        <v>13260311.640000001</v>
      </c>
      <c r="E169" s="103"/>
      <c r="F169" s="12"/>
      <c r="G169" s="60">
        <v>60500000</v>
      </c>
    </row>
    <row r="170" spans="1:9" x14ac:dyDescent="0.25">
      <c r="A170" t="str">
        <f t="shared" si="5"/>
        <v>6</v>
      </c>
      <c r="B170" s="110">
        <v>60601000</v>
      </c>
      <c r="C170" s="111" t="s">
        <v>442</v>
      </c>
      <c r="D170" s="103">
        <v>4505219</v>
      </c>
      <c r="E170" s="103">
        <v>6619700.7400000002</v>
      </c>
      <c r="F170" s="12">
        <v>4711621.08</v>
      </c>
      <c r="G170" s="60">
        <v>60600000</v>
      </c>
      <c r="I170" s="12">
        <v>4711621.08</v>
      </c>
    </row>
    <row r="171" spans="1:9" x14ac:dyDescent="0.25">
      <c r="A171" t="str">
        <f t="shared" si="5"/>
        <v>6</v>
      </c>
      <c r="B171" s="110">
        <v>60602000</v>
      </c>
      <c r="C171" s="111" t="s">
        <v>378</v>
      </c>
      <c r="D171" s="103">
        <v>38751554.310000002</v>
      </c>
      <c r="E171" s="103">
        <v>44648399.82</v>
      </c>
      <c r="F171" s="12">
        <v>81531991</v>
      </c>
      <c r="G171" s="60">
        <v>60600000</v>
      </c>
      <c r="I171" s="12">
        <v>81531991</v>
      </c>
    </row>
    <row r="172" spans="1:9" x14ac:dyDescent="0.25">
      <c r="A172" t="str">
        <f t="shared" si="5"/>
        <v>6</v>
      </c>
      <c r="B172" s="110">
        <v>60603000</v>
      </c>
      <c r="C172" s="111" t="s">
        <v>380</v>
      </c>
      <c r="D172" s="103">
        <v>20000</v>
      </c>
      <c r="E172" s="103">
        <v>8421800</v>
      </c>
      <c r="F172" s="12">
        <v>100000</v>
      </c>
      <c r="G172" s="60">
        <v>60600000</v>
      </c>
      <c r="I172" s="12">
        <v>100000</v>
      </c>
    </row>
    <row r="173" spans="1:9" x14ac:dyDescent="0.25">
      <c r="A173" t="str">
        <f t="shared" si="5"/>
        <v>6</v>
      </c>
      <c r="B173" s="110">
        <v>60604000</v>
      </c>
      <c r="C173" s="111" t="s">
        <v>382</v>
      </c>
      <c r="D173" s="103">
        <v>4886428</v>
      </c>
      <c r="E173" s="103">
        <v>2968140</v>
      </c>
      <c r="F173" s="12">
        <v>16886660.460000001</v>
      </c>
      <c r="G173" s="60">
        <v>60600000</v>
      </c>
      <c r="I173" s="12">
        <v>16886660.460000001</v>
      </c>
    </row>
    <row r="174" spans="1:9" x14ac:dyDescent="0.25">
      <c r="A174" t="str">
        <f t="shared" si="5"/>
        <v>6</v>
      </c>
      <c r="B174" s="110">
        <v>60605000</v>
      </c>
      <c r="C174" s="111" t="s">
        <v>167</v>
      </c>
      <c r="D174" s="103">
        <v>39553500.109999999</v>
      </c>
      <c r="E174" s="103">
        <v>21553367.960000001</v>
      </c>
      <c r="F174" s="12">
        <v>28132163.23</v>
      </c>
      <c r="G174" s="60">
        <v>60600000</v>
      </c>
      <c r="I174" s="12">
        <v>28132163.23</v>
      </c>
    </row>
    <row r="175" spans="1:9" x14ac:dyDescent="0.25">
      <c r="A175" t="str">
        <f t="shared" ref="A175:A206" si="6">+LEFT(B:B)</f>
        <v>6</v>
      </c>
      <c r="B175" s="110">
        <v>60607000</v>
      </c>
      <c r="C175" s="111" t="s">
        <v>385</v>
      </c>
      <c r="D175" s="103">
        <v>4488663.0599999996</v>
      </c>
      <c r="E175" s="103">
        <v>8792540.9499999993</v>
      </c>
      <c r="F175" s="12">
        <v>7912593.9199999999</v>
      </c>
      <c r="G175" s="60">
        <v>60600000</v>
      </c>
      <c r="I175" s="12">
        <v>7912593.9199999999</v>
      </c>
    </row>
    <row r="176" spans="1:9" x14ac:dyDescent="0.25">
      <c r="A176" t="str">
        <f t="shared" si="6"/>
        <v>6</v>
      </c>
      <c r="B176" s="110">
        <v>60608000</v>
      </c>
      <c r="C176" s="111" t="s">
        <v>375</v>
      </c>
      <c r="D176" s="103">
        <v>6092890.8399999999</v>
      </c>
      <c r="E176" s="103">
        <v>6345253.5800000001</v>
      </c>
      <c r="F176" s="12">
        <v>9038746.2400000002</v>
      </c>
      <c r="G176" s="60">
        <v>60600000</v>
      </c>
      <c r="I176" s="12">
        <v>9038746.2400000002</v>
      </c>
    </row>
    <row r="177" spans="1:9" x14ac:dyDescent="0.25">
      <c r="A177" t="str">
        <f t="shared" si="6"/>
        <v>6</v>
      </c>
      <c r="B177" s="110">
        <v>60610000</v>
      </c>
      <c r="C177" s="111" t="s">
        <v>2274</v>
      </c>
      <c r="D177" s="103">
        <v>474000</v>
      </c>
      <c r="E177" s="103"/>
      <c r="F177" s="12"/>
      <c r="G177" s="60">
        <v>60610000</v>
      </c>
    </row>
    <row r="178" spans="1:9" x14ac:dyDescent="0.25">
      <c r="A178" t="str">
        <f t="shared" si="6"/>
        <v>6</v>
      </c>
      <c r="B178" s="110">
        <v>60620000</v>
      </c>
      <c r="C178" s="111" t="s">
        <v>2275</v>
      </c>
      <c r="D178" s="103">
        <v>15628430.210000001</v>
      </c>
      <c r="E178" s="103"/>
      <c r="F178" s="12"/>
      <c r="G178" s="60">
        <v>60620000</v>
      </c>
    </row>
    <row r="179" spans="1:9" x14ac:dyDescent="0.25">
      <c r="A179" t="str">
        <f t="shared" si="6"/>
        <v>6</v>
      </c>
      <c r="B179" s="110">
        <v>60621000</v>
      </c>
      <c r="C179" s="111" t="s">
        <v>2276</v>
      </c>
      <c r="D179" s="103">
        <v>272500</v>
      </c>
      <c r="E179" s="103"/>
      <c r="F179" s="12"/>
      <c r="G179" s="60">
        <v>60621000</v>
      </c>
    </row>
    <row r="180" spans="1:9" x14ac:dyDescent="0.25">
      <c r="A180" t="str">
        <f t="shared" si="6"/>
        <v>6</v>
      </c>
      <c r="B180" s="110">
        <v>60650000</v>
      </c>
      <c r="C180" s="111" t="s">
        <v>2277</v>
      </c>
      <c r="D180" s="103">
        <v>78672192.730000004</v>
      </c>
      <c r="E180" s="103">
        <v>30053900</v>
      </c>
      <c r="F180" s="12">
        <v>0</v>
      </c>
      <c r="G180" s="60">
        <v>60600000</v>
      </c>
      <c r="I180" s="12">
        <v>0</v>
      </c>
    </row>
    <row r="181" spans="1:9" x14ac:dyDescent="0.25">
      <c r="A181" t="str">
        <f t="shared" si="6"/>
        <v>6</v>
      </c>
      <c r="B181" s="110">
        <v>60701000</v>
      </c>
      <c r="C181" s="111" t="s">
        <v>453</v>
      </c>
      <c r="D181" s="103">
        <v>56045489.409999996</v>
      </c>
      <c r="E181" s="103">
        <v>542304759.14999998</v>
      </c>
      <c r="F181" s="12">
        <v>0</v>
      </c>
      <c r="G181" s="60">
        <v>60700000</v>
      </c>
      <c r="I181" s="12">
        <v>200986028.40000001</v>
      </c>
    </row>
    <row r="182" spans="1:9" x14ac:dyDescent="0.25">
      <c r="A182" t="str">
        <f t="shared" si="6"/>
        <v>6</v>
      </c>
      <c r="B182" s="110">
        <v>60702000</v>
      </c>
      <c r="C182" s="111" t="s">
        <v>731</v>
      </c>
      <c r="D182" s="103">
        <v>222948422.3118</v>
      </c>
      <c r="E182" s="103">
        <v>1846643779.28</v>
      </c>
      <c r="F182" s="12">
        <v>3978746711.5643101</v>
      </c>
      <c r="G182" s="60">
        <v>60700000</v>
      </c>
      <c r="I182" s="12">
        <v>3978746711.5643101</v>
      </c>
    </row>
    <row r="183" spans="1:9" x14ac:dyDescent="0.25">
      <c r="A183" t="str">
        <f t="shared" si="6"/>
        <v>6</v>
      </c>
      <c r="B183" s="110">
        <v>60710000</v>
      </c>
      <c r="C183" s="111" t="s">
        <v>2278</v>
      </c>
      <c r="D183" s="103">
        <v>0</v>
      </c>
      <c r="E183" s="103">
        <v>0</v>
      </c>
      <c r="F183" s="12">
        <v>0</v>
      </c>
      <c r="G183" s="60">
        <v>60700000</v>
      </c>
      <c r="I183" s="12">
        <v>0</v>
      </c>
    </row>
    <row r="184" spans="1:9" x14ac:dyDescent="0.25">
      <c r="A184" t="str">
        <f t="shared" si="6"/>
        <v>6</v>
      </c>
      <c r="B184" s="110">
        <v>60712000</v>
      </c>
      <c r="C184" s="111" t="s">
        <v>2279</v>
      </c>
      <c r="D184" s="103">
        <v>19000036</v>
      </c>
      <c r="E184" s="103"/>
      <c r="F184" s="12"/>
      <c r="G184" s="60">
        <v>60712000</v>
      </c>
    </row>
    <row r="185" spans="1:9" x14ac:dyDescent="0.25">
      <c r="A185" t="str">
        <f t="shared" si="6"/>
        <v>6</v>
      </c>
      <c r="B185" s="110">
        <v>60720000</v>
      </c>
      <c r="C185" s="111" t="s">
        <v>2280</v>
      </c>
      <c r="D185" s="103">
        <v>22375931.300000001</v>
      </c>
      <c r="E185" s="103"/>
      <c r="F185" s="12"/>
      <c r="G185" s="60">
        <v>60720000</v>
      </c>
    </row>
    <row r="186" spans="1:9" x14ac:dyDescent="0.25">
      <c r="A186" t="str">
        <f t="shared" si="6"/>
        <v>6</v>
      </c>
      <c r="B186" s="110">
        <v>60721000</v>
      </c>
      <c r="C186" s="111" t="s">
        <v>2281</v>
      </c>
      <c r="D186" s="103">
        <v>97650</v>
      </c>
      <c r="E186" s="103">
        <v>16313950</v>
      </c>
      <c r="F186" s="12">
        <v>0</v>
      </c>
      <c r="G186" s="60">
        <v>60700000</v>
      </c>
      <c r="I186" s="12">
        <v>0</v>
      </c>
    </row>
    <row r="187" spans="1:9" x14ac:dyDescent="0.25">
      <c r="A187" t="str">
        <f t="shared" si="6"/>
        <v>6</v>
      </c>
      <c r="B187" s="110">
        <v>60730000</v>
      </c>
      <c r="C187" s="111" t="s">
        <v>2282</v>
      </c>
      <c r="D187" s="103">
        <v>1968585</v>
      </c>
      <c r="E187" s="103">
        <v>0</v>
      </c>
      <c r="F187" s="12">
        <v>0</v>
      </c>
      <c r="G187" s="60">
        <v>60700000</v>
      </c>
      <c r="I187" s="12">
        <v>0</v>
      </c>
    </row>
    <row r="188" spans="1:9" x14ac:dyDescent="0.25">
      <c r="A188" t="str">
        <f t="shared" si="6"/>
        <v>6</v>
      </c>
      <c r="B188" s="110">
        <v>60740000</v>
      </c>
      <c r="C188" s="111" t="s">
        <v>2283</v>
      </c>
      <c r="D188" s="103">
        <v>11872940.33</v>
      </c>
      <c r="E188" s="103">
        <v>19200</v>
      </c>
      <c r="F188" s="12">
        <v>0</v>
      </c>
      <c r="G188" s="60">
        <v>60700000</v>
      </c>
      <c r="I188" s="12">
        <v>0</v>
      </c>
    </row>
    <row r="189" spans="1:9" x14ac:dyDescent="0.25">
      <c r="A189" t="str">
        <f t="shared" si="6"/>
        <v>6</v>
      </c>
      <c r="B189" s="110">
        <v>60801000</v>
      </c>
      <c r="C189" s="111" t="s">
        <v>457</v>
      </c>
      <c r="D189" s="103">
        <v>213092532.94999999</v>
      </c>
      <c r="E189" s="103">
        <v>92086656.060000002</v>
      </c>
      <c r="F189" s="12">
        <v>49159735.460000001</v>
      </c>
      <c r="G189" s="60">
        <v>60800000</v>
      </c>
      <c r="I189" s="12">
        <v>49159735.460000001</v>
      </c>
    </row>
    <row r="190" spans="1:9" x14ac:dyDescent="0.25">
      <c r="A190" t="str">
        <f t="shared" si="6"/>
        <v>6</v>
      </c>
      <c r="B190" s="110">
        <v>60802000</v>
      </c>
      <c r="C190" s="111" t="s">
        <v>732</v>
      </c>
      <c r="D190" s="103">
        <v>0</v>
      </c>
      <c r="E190" s="103">
        <v>0</v>
      </c>
      <c r="F190" s="12">
        <v>5500</v>
      </c>
      <c r="G190" s="60">
        <v>60800000</v>
      </c>
      <c r="I190" s="12">
        <v>5500</v>
      </c>
    </row>
    <row r="191" spans="1:9" x14ac:dyDescent="0.25">
      <c r="A191" t="str">
        <f t="shared" si="6"/>
        <v>6</v>
      </c>
      <c r="B191" s="110">
        <v>60803000</v>
      </c>
      <c r="C191" s="111" t="s">
        <v>459</v>
      </c>
      <c r="D191" s="103">
        <v>17734485.140000001</v>
      </c>
      <c r="E191" s="103">
        <v>5709316.8300000001</v>
      </c>
      <c r="F191" s="12">
        <v>17234620.059999999</v>
      </c>
      <c r="G191" s="60">
        <v>60800000</v>
      </c>
      <c r="I191" s="12">
        <v>17234620.059999999</v>
      </c>
    </row>
    <row r="192" spans="1:9" x14ac:dyDescent="0.25">
      <c r="A192" t="str">
        <f t="shared" si="6"/>
        <v>6</v>
      </c>
      <c r="B192" s="110">
        <v>60804000</v>
      </c>
      <c r="C192" s="111" t="s">
        <v>461</v>
      </c>
      <c r="D192" s="103">
        <v>40006095.340000004</v>
      </c>
      <c r="E192" s="103">
        <v>144149183.5</v>
      </c>
      <c r="F192" s="12">
        <v>336986839.42000002</v>
      </c>
      <c r="G192" s="60">
        <v>60800000</v>
      </c>
      <c r="I192" s="12">
        <v>336986839.42000002</v>
      </c>
    </row>
    <row r="193" spans="1:9" x14ac:dyDescent="0.25">
      <c r="A193" t="str">
        <f t="shared" si="6"/>
        <v>6</v>
      </c>
      <c r="B193" s="110">
        <v>60805000</v>
      </c>
      <c r="C193" s="111" t="s">
        <v>2137</v>
      </c>
      <c r="D193" s="103">
        <v>0</v>
      </c>
      <c r="E193" s="103">
        <v>0</v>
      </c>
      <c r="F193" s="12">
        <v>15000</v>
      </c>
      <c r="G193" s="60">
        <v>60800000</v>
      </c>
      <c r="I193" s="12">
        <v>15000</v>
      </c>
    </row>
    <row r="194" spans="1:9" x14ac:dyDescent="0.25">
      <c r="A194" t="str">
        <f t="shared" si="6"/>
        <v>6</v>
      </c>
      <c r="B194" s="110">
        <v>60806000</v>
      </c>
      <c r="C194" s="111" t="s">
        <v>462</v>
      </c>
      <c r="D194" s="103">
        <v>0</v>
      </c>
      <c r="E194" s="103">
        <v>10133417.279999999</v>
      </c>
      <c r="F194" s="12">
        <v>8094335.4900000002</v>
      </c>
      <c r="G194" s="60">
        <v>60800000</v>
      </c>
      <c r="I194" s="12">
        <v>8094335.4900000002</v>
      </c>
    </row>
    <row r="195" spans="1:9" x14ac:dyDescent="0.25">
      <c r="A195" t="str">
        <f t="shared" si="6"/>
        <v>6</v>
      </c>
      <c r="B195" s="110">
        <v>60807000</v>
      </c>
      <c r="C195" s="111" t="s">
        <v>2138</v>
      </c>
      <c r="D195" s="103">
        <v>5508915.2300000004</v>
      </c>
      <c r="E195" s="103">
        <v>0</v>
      </c>
      <c r="F195" s="12">
        <v>4780275.83</v>
      </c>
      <c r="G195" s="60">
        <v>60800000</v>
      </c>
      <c r="I195" s="12">
        <v>4780275.83</v>
      </c>
    </row>
    <row r="196" spans="1:9" x14ac:dyDescent="0.25">
      <c r="A196" t="str">
        <f t="shared" si="6"/>
        <v>6</v>
      </c>
      <c r="B196" s="110">
        <v>60808000</v>
      </c>
      <c r="C196" s="111" t="s">
        <v>464</v>
      </c>
      <c r="D196" s="103">
        <v>7179466</v>
      </c>
      <c r="E196" s="103">
        <v>0</v>
      </c>
      <c r="F196" s="12">
        <v>45331350</v>
      </c>
      <c r="G196" s="60">
        <v>60800000</v>
      </c>
      <c r="I196" s="12">
        <v>45331350</v>
      </c>
    </row>
    <row r="197" spans="1:9" x14ac:dyDescent="0.25">
      <c r="A197" t="str">
        <f t="shared" si="6"/>
        <v>6</v>
      </c>
      <c r="B197" s="110">
        <v>60809000</v>
      </c>
      <c r="C197" s="111" t="s">
        <v>1391</v>
      </c>
      <c r="D197" s="103">
        <v>180000</v>
      </c>
      <c r="E197" s="103"/>
      <c r="F197" s="12"/>
      <c r="G197" s="60">
        <v>60809000</v>
      </c>
    </row>
    <row r="198" spans="1:9" x14ac:dyDescent="0.25">
      <c r="A198" t="str">
        <f t="shared" si="6"/>
        <v>6</v>
      </c>
      <c r="B198" s="110">
        <v>60810000</v>
      </c>
      <c r="C198" s="111" t="s">
        <v>2284</v>
      </c>
      <c r="D198" s="103">
        <v>17985142</v>
      </c>
      <c r="E198" s="103"/>
      <c r="F198" s="12"/>
      <c r="G198" s="60">
        <v>60810000</v>
      </c>
    </row>
    <row r="199" spans="1:9" x14ac:dyDescent="0.25">
      <c r="A199" t="str">
        <f t="shared" si="6"/>
        <v>6</v>
      </c>
      <c r="B199" s="110">
        <v>60811000</v>
      </c>
      <c r="C199" s="111" t="s">
        <v>466</v>
      </c>
      <c r="D199" s="103">
        <v>441420367.49000001</v>
      </c>
      <c r="E199" s="103">
        <v>289294178</v>
      </c>
      <c r="F199" s="12">
        <v>737956609.16885996</v>
      </c>
      <c r="G199" s="60">
        <v>60800000</v>
      </c>
      <c r="I199" s="12">
        <v>737956609.16885996</v>
      </c>
    </row>
    <row r="200" spans="1:9" x14ac:dyDescent="0.25">
      <c r="A200" t="str">
        <f t="shared" si="6"/>
        <v>6</v>
      </c>
      <c r="B200" s="110">
        <v>60811100</v>
      </c>
      <c r="C200" s="111" t="s">
        <v>402</v>
      </c>
      <c r="D200" s="103">
        <v>64337477.560000002</v>
      </c>
      <c r="E200" s="103">
        <v>135754976.43000001</v>
      </c>
      <c r="F200" s="12">
        <v>145388699.03999999</v>
      </c>
      <c r="G200" s="60">
        <v>60800000</v>
      </c>
      <c r="I200" s="12">
        <v>145388699.03999999</v>
      </c>
    </row>
    <row r="201" spans="1:9" x14ac:dyDescent="0.25">
      <c r="A201" t="str">
        <f t="shared" si="6"/>
        <v>6</v>
      </c>
      <c r="B201" s="110">
        <v>60812000</v>
      </c>
      <c r="C201" s="111" t="s">
        <v>403</v>
      </c>
      <c r="D201" s="103">
        <v>7022063</v>
      </c>
      <c r="E201" s="103">
        <v>14169313</v>
      </c>
      <c r="F201" s="12">
        <v>50977544.522164501</v>
      </c>
      <c r="G201" s="60">
        <v>60800000</v>
      </c>
      <c r="I201" s="12">
        <v>50977544.522164501</v>
      </c>
    </row>
    <row r="202" spans="1:9" x14ac:dyDescent="0.25">
      <c r="A202" t="str">
        <f t="shared" si="6"/>
        <v>6</v>
      </c>
      <c r="B202" s="110">
        <v>60816000</v>
      </c>
      <c r="C202" s="111" t="s">
        <v>2285</v>
      </c>
      <c r="D202" s="103">
        <v>10234834</v>
      </c>
      <c r="E202" s="103">
        <v>0</v>
      </c>
      <c r="F202" s="12">
        <v>19044123</v>
      </c>
      <c r="G202" s="60">
        <v>60800000</v>
      </c>
      <c r="I202" s="12">
        <v>19044123</v>
      </c>
    </row>
    <row r="203" spans="1:9" x14ac:dyDescent="0.25">
      <c r="A203" t="str">
        <f t="shared" si="6"/>
        <v>6</v>
      </c>
      <c r="B203" s="110">
        <v>60820000</v>
      </c>
      <c r="C203" s="111" t="s">
        <v>2286</v>
      </c>
      <c r="D203" s="103">
        <v>7525009</v>
      </c>
      <c r="E203" s="103"/>
      <c r="F203" s="12"/>
      <c r="G203" s="60">
        <v>60820000</v>
      </c>
    </row>
    <row r="204" spans="1:9" x14ac:dyDescent="0.25">
      <c r="A204" t="str">
        <f t="shared" si="6"/>
        <v>6</v>
      </c>
      <c r="B204" s="110">
        <v>60840000</v>
      </c>
      <c r="C204" s="111" t="s">
        <v>2287</v>
      </c>
      <c r="D204" s="103">
        <v>2019769.92</v>
      </c>
      <c r="E204" s="103"/>
      <c r="F204" s="12"/>
      <c r="G204" s="60">
        <v>60840000</v>
      </c>
    </row>
    <row r="205" spans="1:9" x14ac:dyDescent="0.25">
      <c r="A205" t="str">
        <f t="shared" si="6"/>
        <v>6</v>
      </c>
      <c r="B205" s="110">
        <v>60850000</v>
      </c>
      <c r="C205" s="111" t="s">
        <v>2288</v>
      </c>
      <c r="D205" s="103">
        <v>25697165.93</v>
      </c>
      <c r="E205" s="103"/>
      <c r="F205" s="12"/>
      <c r="G205" s="60">
        <v>60850000</v>
      </c>
    </row>
    <row r="206" spans="1:9" x14ac:dyDescent="0.25">
      <c r="B206">
        <v>60880000</v>
      </c>
      <c r="C206" t="s">
        <v>988</v>
      </c>
      <c r="D206" s="103">
        <v>0</v>
      </c>
      <c r="G206" s="60">
        <v>60850000</v>
      </c>
    </row>
    <row r="207" spans="1:9" x14ac:dyDescent="0.25">
      <c r="A207" t="str">
        <f t="shared" ref="A207:A231" si="7">+LEFT(B:B)</f>
        <v>6</v>
      </c>
      <c r="B207" s="110">
        <v>60900000</v>
      </c>
      <c r="C207" s="111" t="s">
        <v>735</v>
      </c>
      <c r="D207" s="103">
        <v>-1870600</v>
      </c>
      <c r="E207" s="103"/>
      <c r="F207" s="12"/>
      <c r="G207" s="60">
        <v>60900000</v>
      </c>
    </row>
    <row r="208" spans="1:9" x14ac:dyDescent="0.25">
      <c r="A208" t="str">
        <f t="shared" si="7"/>
        <v>6</v>
      </c>
      <c r="B208" s="110">
        <v>61300000</v>
      </c>
      <c r="C208" s="111" t="s">
        <v>525</v>
      </c>
      <c r="D208" s="103">
        <v>0</v>
      </c>
      <c r="E208" s="103">
        <v>600000</v>
      </c>
      <c r="F208" s="12">
        <v>0</v>
      </c>
      <c r="G208" s="60">
        <v>61300000</v>
      </c>
      <c r="I208" s="12">
        <v>0</v>
      </c>
    </row>
    <row r="209" spans="1:9" x14ac:dyDescent="0.25">
      <c r="A209" t="str">
        <f t="shared" si="7"/>
        <v>6</v>
      </c>
      <c r="B209" s="110">
        <v>61301000</v>
      </c>
      <c r="C209" s="111" t="s">
        <v>477</v>
      </c>
      <c r="D209" s="103">
        <v>111541895.55</v>
      </c>
      <c r="E209" s="103">
        <v>19658249.100000001</v>
      </c>
      <c r="F209" s="12">
        <v>110083667</v>
      </c>
      <c r="G209" s="60">
        <v>61300000</v>
      </c>
      <c r="I209" s="12">
        <v>110083667</v>
      </c>
    </row>
    <row r="210" spans="1:9" x14ac:dyDescent="0.25">
      <c r="A210" t="str">
        <f t="shared" si="7"/>
        <v>6</v>
      </c>
      <c r="B210" s="110">
        <v>61302000</v>
      </c>
      <c r="C210" s="111" t="s">
        <v>1955</v>
      </c>
      <c r="D210" s="103">
        <v>3315608</v>
      </c>
      <c r="E210" s="103">
        <v>0</v>
      </c>
      <c r="F210" s="12">
        <v>62994260</v>
      </c>
      <c r="G210" s="60">
        <v>61300000</v>
      </c>
      <c r="I210" s="12">
        <v>62994260</v>
      </c>
    </row>
    <row r="211" spans="1:9" x14ac:dyDescent="0.25">
      <c r="A211" t="str">
        <f t="shared" si="7"/>
        <v>6</v>
      </c>
      <c r="B211" s="110">
        <v>61303000</v>
      </c>
      <c r="C211" s="111" t="s">
        <v>2289</v>
      </c>
      <c r="D211" s="103">
        <v>3147524</v>
      </c>
      <c r="E211" s="103">
        <v>20000</v>
      </c>
      <c r="F211" s="12">
        <v>1723320</v>
      </c>
      <c r="G211" s="60">
        <v>61300000</v>
      </c>
      <c r="I211" s="12">
        <v>1723320</v>
      </c>
    </row>
    <row r="212" spans="1:9" x14ac:dyDescent="0.25">
      <c r="A212" t="str">
        <f t="shared" si="7"/>
        <v>6</v>
      </c>
      <c r="B212" s="110">
        <v>61310000</v>
      </c>
      <c r="C212" s="111" t="s">
        <v>2290</v>
      </c>
      <c r="D212" s="103">
        <v>41987500</v>
      </c>
      <c r="E212" s="103">
        <v>137448102.18000001</v>
      </c>
      <c r="F212" s="12">
        <v>0</v>
      </c>
      <c r="G212" s="60">
        <v>61300000</v>
      </c>
      <c r="I212" s="12">
        <v>0</v>
      </c>
    </row>
    <row r="213" spans="1:9" x14ac:dyDescent="0.25">
      <c r="A213" t="str">
        <f t="shared" si="7"/>
        <v>6</v>
      </c>
      <c r="B213" s="110">
        <v>61320000</v>
      </c>
      <c r="C213" s="111" t="s">
        <v>2291</v>
      </c>
      <c r="D213" s="103">
        <v>1926200</v>
      </c>
      <c r="E213" s="103">
        <v>300000</v>
      </c>
      <c r="F213" s="12">
        <v>0</v>
      </c>
      <c r="G213" s="60">
        <v>61300000</v>
      </c>
      <c r="I213" s="12">
        <v>0</v>
      </c>
    </row>
    <row r="214" spans="1:9" x14ac:dyDescent="0.25">
      <c r="A214" t="str">
        <f t="shared" si="7"/>
        <v>6</v>
      </c>
      <c r="B214" s="110">
        <v>61330000</v>
      </c>
      <c r="C214" s="111" t="s">
        <v>2292</v>
      </c>
      <c r="D214" s="103">
        <v>5244135.76</v>
      </c>
      <c r="E214" s="103">
        <v>14643553.33</v>
      </c>
      <c r="F214" s="12">
        <v>0</v>
      </c>
      <c r="G214" s="60">
        <v>61300000</v>
      </c>
      <c r="I214" s="12">
        <v>0</v>
      </c>
    </row>
    <row r="215" spans="1:9" x14ac:dyDescent="0.25">
      <c r="A215" t="str">
        <f t="shared" si="7"/>
        <v>6</v>
      </c>
      <c r="B215" s="110">
        <v>61500000</v>
      </c>
      <c r="C215" s="111" t="s">
        <v>1596</v>
      </c>
      <c r="D215" s="103">
        <v>220292</v>
      </c>
      <c r="E215" s="103">
        <v>0</v>
      </c>
      <c r="F215" s="12">
        <v>3489555</v>
      </c>
      <c r="G215" s="60">
        <v>61500000</v>
      </c>
      <c r="I215" s="12">
        <v>3489555</v>
      </c>
    </row>
    <row r="216" spans="1:9" x14ac:dyDescent="0.25">
      <c r="A216" t="str">
        <f t="shared" si="7"/>
        <v>6</v>
      </c>
      <c r="B216" s="110">
        <v>61501000</v>
      </c>
      <c r="C216" s="111" t="s">
        <v>480</v>
      </c>
      <c r="D216" s="103">
        <v>3559456.04</v>
      </c>
      <c r="E216" s="103">
        <v>16934460</v>
      </c>
      <c r="F216" s="12">
        <v>22952475.829999998</v>
      </c>
      <c r="G216" s="60">
        <v>61500000</v>
      </c>
      <c r="I216" s="12">
        <v>22952475.829999998</v>
      </c>
    </row>
    <row r="217" spans="1:9" x14ac:dyDescent="0.25">
      <c r="A217" t="str">
        <f t="shared" si="7"/>
        <v>6</v>
      </c>
      <c r="B217" s="110">
        <v>61502000</v>
      </c>
      <c r="C217" s="111" t="s">
        <v>2293</v>
      </c>
      <c r="D217" s="103">
        <v>1126876</v>
      </c>
      <c r="E217" s="103">
        <v>10000</v>
      </c>
      <c r="F217" s="12">
        <v>0</v>
      </c>
      <c r="G217" s="60">
        <v>61500000</v>
      </c>
      <c r="I217" s="12">
        <v>0</v>
      </c>
    </row>
    <row r="218" spans="1:9" x14ac:dyDescent="0.25">
      <c r="A218" t="str">
        <f t="shared" si="7"/>
        <v>6</v>
      </c>
      <c r="B218" s="110">
        <v>61503000</v>
      </c>
      <c r="C218" s="111" t="s">
        <v>481</v>
      </c>
      <c r="D218" s="103">
        <v>15586887.199999999</v>
      </c>
      <c r="E218" s="103">
        <v>11723500</v>
      </c>
      <c r="F218" s="12">
        <v>8621812.3000000007</v>
      </c>
      <c r="G218" s="60">
        <v>61500000</v>
      </c>
      <c r="I218" s="12">
        <v>8621812.3000000007</v>
      </c>
    </row>
    <row r="219" spans="1:9" x14ac:dyDescent="0.25">
      <c r="A219" t="str">
        <f t="shared" si="7"/>
        <v>6</v>
      </c>
      <c r="B219" s="110">
        <v>61504000</v>
      </c>
      <c r="C219" s="111" t="s">
        <v>2141</v>
      </c>
      <c r="D219" s="103">
        <v>0</v>
      </c>
      <c r="E219" s="103">
        <v>0</v>
      </c>
      <c r="F219" s="12">
        <v>3384000</v>
      </c>
      <c r="G219" s="60">
        <v>61500000</v>
      </c>
      <c r="I219" s="12">
        <v>3384000</v>
      </c>
    </row>
    <row r="220" spans="1:9" x14ac:dyDescent="0.25">
      <c r="A220" t="str">
        <f t="shared" si="7"/>
        <v>6</v>
      </c>
      <c r="B220" s="110">
        <v>61512000</v>
      </c>
      <c r="C220" s="111" t="s">
        <v>2143</v>
      </c>
      <c r="D220" s="103">
        <v>65000</v>
      </c>
      <c r="E220" s="103">
        <v>0</v>
      </c>
      <c r="F220" s="12">
        <v>800000</v>
      </c>
      <c r="G220" s="60">
        <v>61500000</v>
      </c>
      <c r="I220" s="12">
        <v>800000</v>
      </c>
    </row>
    <row r="221" spans="1:9" x14ac:dyDescent="0.25">
      <c r="A221" t="str">
        <f t="shared" si="7"/>
        <v>6</v>
      </c>
      <c r="B221" s="110">
        <v>61513000</v>
      </c>
      <c r="C221" s="111" t="s">
        <v>2144</v>
      </c>
      <c r="D221" s="103">
        <v>0</v>
      </c>
      <c r="E221" s="103">
        <v>0</v>
      </c>
      <c r="F221" s="12">
        <v>3396880.91</v>
      </c>
      <c r="G221" s="60">
        <v>61500000</v>
      </c>
      <c r="I221" s="12">
        <v>3396880.91</v>
      </c>
    </row>
    <row r="222" spans="1:9" x14ac:dyDescent="0.25">
      <c r="A222" t="str">
        <f t="shared" si="7"/>
        <v>6</v>
      </c>
      <c r="B222" s="110">
        <v>61520000</v>
      </c>
      <c r="C222" s="111" t="s">
        <v>2294</v>
      </c>
      <c r="D222" s="103">
        <v>87500</v>
      </c>
      <c r="E222" s="103"/>
      <c r="F222" s="12"/>
      <c r="G222" s="60">
        <v>61520000</v>
      </c>
    </row>
    <row r="223" spans="1:9" x14ac:dyDescent="0.25">
      <c r="A223" t="str">
        <f t="shared" si="7"/>
        <v>6</v>
      </c>
      <c r="B223" s="110">
        <v>61530000</v>
      </c>
      <c r="C223" s="111" t="s">
        <v>2295</v>
      </c>
      <c r="D223" s="103">
        <v>648866.67000000004</v>
      </c>
      <c r="E223" s="103"/>
      <c r="F223" s="12"/>
      <c r="G223" s="60">
        <v>61530000</v>
      </c>
    </row>
    <row r="224" spans="1:9" x14ac:dyDescent="0.25">
      <c r="A224" t="str">
        <f t="shared" si="7"/>
        <v>6</v>
      </c>
      <c r="B224" s="110">
        <v>61540000</v>
      </c>
      <c r="C224" s="111" t="s">
        <v>2296</v>
      </c>
      <c r="D224" s="103">
        <v>1481441.95</v>
      </c>
      <c r="E224" s="103"/>
      <c r="F224" s="12"/>
      <c r="G224" s="60">
        <v>61540000</v>
      </c>
    </row>
    <row r="225" spans="1:9" x14ac:dyDescent="0.25">
      <c r="A225" t="str">
        <f t="shared" si="7"/>
        <v>6</v>
      </c>
      <c r="B225" s="110">
        <v>61541000</v>
      </c>
      <c r="C225" s="111" t="s">
        <v>2297</v>
      </c>
      <c r="D225" s="103">
        <v>10422000</v>
      </c>
      <c r="E225" s="103"/>
      <c r="F225" s="12"/>
      <c r="G225" s="60">
        <v>61541000</v>
      </c>
    </row>
    <row r="226" spans="1:9" x14ac:dyDescent="0.25">
      <c r="A226" t="str">
        <f t="shared" si="7"/>
        <v>6</v>
      </c>
      <c r="B226" s="110">
        <v>61550000</v>
      </c>
      <c r="C226" s="111" t="s">
        <v>2298</v>
      </c>
      <c r="D226" s="103">
        <v>760000</v>
      </c>
      <c r="E226" s="103"/>
      <c r="F226" s="12"/>
      <c r="G226" s="60">
        <v>61550000</v>
      </c>
    </row>
    <row r="227" spans="1:9" x14ac:dyDescent="0.25">
      <c r="A227" t="str">
        <f t="shared" si="7"/>
        <v>6</v>
      </c>
      <c r="B227" s="110">
        <v>61560000</v>
      </c>
      <c r="C227" s="111" t="s">
        <v>2299</v>
      </c>
      <c r="D227" s="103">
        <v>672000</v>
      </c>
      <c r="E227" s="103"/>
      <c r="F227" s="12"/>
      <c r="G227" s="60">
        <v>61560000</v>
      </c>
    </row>
    <row r="228" spans="1:9" x14ac:dyDescent="0.25">
      <c r="A228" t="str">
        <f t="shared" si="7"/>
        <v>6</v>
      </c>
      <c r="B228" s="110">
        <v>61600000</v>
      </c>
      <c r="C228" s="111" t="s">
        <v>485</v>
      </c>
      <c r="D228" s="103">
        <v>2021058</v>
      </c>
      <c r="E228" s="103">
        <v>6292970</v>
      </c>
      <c r="F228" s="12">
        <v>0</v>
      </c>
      <c r="G228" s="60">
        <v>61600000</v>
      </c>
      <c r="I228" s="12">
        <v>0</v>
      </c>
    </row>
    <row r="229" spans="1:9" x14ac:dyDescent="0.25">
      <c r="A229" t="str">
        <f t="shared" si="7"/>
        <v>6</v>
      </c>
      <c r="B229" s="110">
        <v>61601000</v>
      </c>
      <c r="C229" s="111" t="s">
        <v>182</v>
      </c>
      <c r="D229" s="103">
        <v>732069.13</v>
      </c>
      <c r="E229" s="103">
        <v>5673884.1100000003</v>
      </c>
      <c r="F229" s="12">
        <v>2653979.6800000002</v>
      </c>
      <c r="G229" s="60">
        <v>61600000</v>
      </c>
      <c r="I229" s="12">
        <v>2653979.6800000002</v>
      </c>
    </row>
    <row r="230" spans="1:9" x14ac:dyDescent="0.25">
      <c r="A230" t="str">
        <f t="shared" si="7"/>
        <v>6</v>
      </c>
      <c r="B230" s="110">
        <v>61602000</v>
      </c>
      <c r="C230" s="111" t="s">
        <v>488</v>
      </c>
      <c r="D230" s="103">
        <v>10622332.9</v>
      </c>
      <c r="E230" s="103">
        <v>2017198.11</v>
      </c>
      <c r="F230" s="12">
        <v>6863355.4500000002</v>
      </c>
      <c r="G230" s="60">
        <v>61600000</v>
      </c>
      <c r="I230" s="12">
        <v>6863355.4500000002</v>
      </c>
    </row>
    <row r="231" spans="1:9" x14ac:dyDescent="0.25">
      <c r="A231" t="str">
        <f t="shared" si="7"/>
        <v>6</v>
      </c>
      <c r="B231" s="110">
        <v>61603000</v>
      </c>
      <c r="C231" s="111" t="s">
        <v>1598</v>
      </c>
      <c r="D231" s="103">
        <v>920590.24</v>
      </c>
      <c r="E231" s="103"/>
      <c r="F231" s="12"/>
      <c r="G231" s="60">
        <v>61603000</v>
      </c>
    </row>
    <row r="232" spans="1:9" x14ac:dyDescent="0.25">
      <c r="B232">
        <v>61604000</v>
      </c>
      <c r="C232" t="s">
        <v>183</v>
      </c>
      <c r="D232" s="103">
        <v>25487</v>
      </c>
      <c r="G232" s="60">
        <v>61603000</v>
      </c>
    </row>
    <row r="233" spans="1:9" x14ac:dyDescent="0.25">
      <c r="A233" t="str">
        <f t="shared" ref="A233:A245" si="8">+LEFT(B:B)</f>
        <v>6</v>
      </c>
      <c r="B233" s="110">
        <v>61620000</v>
      </c>
      <c r="C233" s="111" t="s">
        <v>2300</v>
      </c>
      <c r="D233" s="103">
        <v>496673.66</v>
      </c>
      <c r="E233" s="103"/>
      <c r="F233" s="12"/>
      <c r="G233" s="60">
        <v>61620000</v>
      </c>
    </row>
    <row r="234" spans="1:9" x14ac:dyDescent="0.25">
      <c r="A234" t="str">
        <f t="shared" si="8"/>
        <v>6</v>
      </c>
      <c r="B234" s="110">
        <v>61801000</v>
      </c>
      <c r="C234" s="111" t="s">
        <v>492</v>
      </c>
      <c r="D234" s="103">
        <v>160890</v>
      </c>
      <c r="E234" s="103">
        <v>59400</v>
      </c>
      <c r="F234" s="12">
        <v>198300</v>
      </c>
      <c r="G234" s="60">
        <v>61800000</v>
      </c>
      <c r="I234" s="12">
        <v>198300</v>
      </c>
    </row>
    <row r="235" spans="1:9" x14ac:dyDescent="0.25">
      <c r="A235" t="str">
        <f t="shared" si="8"/>
        <v>6</v>
      </c>
      <c r="B235" s="110">
        <v>61802000</v>
      </c>
      <c r="C235" s="111" t="s">
        <v>494</v>
      </c>
      <c r="D235" s="103">
        <v>2615815</v>
      </c>
      <c r="E235" s="103">
        <v>35800</v>
      </c>
      <c r="F235" s="12">
        <v>2698000</v>
      </c>
      <c r="G235" s="60">
        <v>61800000</v>
      </c>
      <c r="I235" s="12">
        <v>2698000</v>
      </c>
    </row>
    <row r="236" spans="1:9" x14ac:dyDescent="0.25">
      <c r="A236" t="str">
        <f t="shared" si="8"/>
        <v>6</v>
      </c>
      <c r="B236" s="110">
        <v>61810000</v>
      </c>
      <c r="C236" s="111" t="s">
        <v>2301</v>
      </c>
      <c r="D236" s="103">
        <v>46300</v>
      </c>
      <c r="E236" s="103"/>
      <c r="F236" s="12"/>
      <c r="G236" s="60">
        <v>61810000</v>
      </c>
    </row>
    <row r="237" spans="1:9" x14ac:dyDescent="0.25">
      <c r="A237" t="str">
        <f t="shared" si="8"/>
        <v>6</v>
      </c>
      <c r="B237" s="110">
        <v>61820000</v>
      </c>
      <c r="C237" s="111" t="s">
        <v>2302</v>
      </c>
      <c r="D237" s="103">
        <v>6241130</v>
      </c>
      <c r="E237" s="103"/>
      <c r="F237" s="12"/>
      <c r="G237" s="60">
        <v>61820000</v>
      </c>
    </row>
    <row r="238" spans="1:9" x14ac:dyDescent="0.25">
      <c r="A238" t="str">
        <f t="shared" si="8"/>
        <v>6</v>
      </c>
      <c r="B238" s="110">
        <v>61830000</v>
      </c>
      <c r="C238" s="111" t="s">
        <v>2303</v>
      </c>
      <c r="D238" s="103">
        <v>176400</v>
      </c>
      <c r="E238" s="103"/>
      <c r="F238" s="12"/>
      <c r="G238" s="60">
        <v>61830000</v>
      </c>
    </row>
    <row r="239" spans="1:9" x14ac:dyDescent="0.25">
      <c r="A239" t="str">
        <f t="shared" si="8"/>
        <v>6</v>
      </c>
      <c r="B239" s="110">
        <v>62100000</v>
      </c>
      <c r="C239" s="111" t="s">
        <v>521</v>
      </c>
      <c r="D239" s="103">
        <v>12385835</v>
      </c>
      <c r="E239" s="103">
        <v>349105215.08999997</v>
      </c>
      <c r="F239" s="12">
        <v>51060723.670000002</v>
      </c>
      <c r="G239" s="60">
        <v>62100000</v>
      </c>
      <c r="I239" s="12">
        <v>51060723.670000002</v>
      </c>
    </row>
    <row r="240" spans="1:9" x14ac:dyDescent="0.25">
      <c r="A240" t="str">
        <f t="shared" si="8"/>
        <v>6</v>
      </c>
      <c r="B240" s="110">
        <v>62102000</v>
      </c>
      <c r="C240" s="111" t="s">
        <v>2145</v>
      </c>
      <c r="D240" s="103">
        <v>11186015</v>
      </c>
      <c r="E240" s="103">
        <v>4292640</v>
      </c>
      <c r="F240" s="12">
        <v>5864760</v>
      </c>
      <c r="G240" s="60">
        <v>62100000</v>
      </c>
      <c r="I240" s="12">
        <v>5864760</v>
      </c>
    </row>
    <row r="241" spans="1:9" x14ac:dyDescent="0.25">
      <c r="A241" t="str">
        <f t="shared" si="8"/>
        <v>6</v>
      </c>
      <c r="B241" s="110">
        <v>62200000</v>
      </c>
      <c r="C241" s="111" t="s">
        <v>2304</v>
      </c>
      <c r="D241" s="103">
        <v>2021200</v>
      </c>
      <c r="E241" s="103">
        <v>1336800</v>
      </c>
      <c r="F241" s="12">
        <v>9188874</v>
      </c>
      <c r="G241" s="60">
        <v>62200000</v>
      </c>
      <c r="I241" s="12">
        <v>9188874</v>
      </c>
    </row>
    <row r="242" spans="1:9" x14ac:dyDescent="0.25">
      <c r="A242" t="str">
        <f t="shared" si="8"/>
        <v>6</v>
      </c>
      <c r="B242" s="110">
        <v>62201000</v>
      </c>
      <c r="C242" s="111" t="s">
        <v>503</v>
      </c>
      <c r="D242" s="103">
        <v>31780950</v>
      </c>
      <c r="E242" s="103">
        <v>102350600</v>
      </c>
      <c r="F242" s="12">
        <v>156177340.75999999</v>
      </c>
      <c r="G242" s="60">
        <v>62200000</v>
      </c>
      <c r="I242" s="12">
        <v>156177340.75999999</v>
      </c>
    </row>
    <row r="243" spans="1:9" x14ac:dyDescent="0.25">
      <c r="A243" t="str">
        <f t="shared" si="8"/>
        <v>6</v>
      </c>
      <c r="B243" s="110">
        <v>62202000</v>
      </c>
      <c r="C243" s="111" t="s">
        <v>505</v>
      </c>
      <c r="D243" s="103">
        <v>200000</v>
      </c>
      <c r="E243" s="103">
        <v>500000</v>
      </c>
      <c r="F243" s="12">
        <v>5200000</v>
      </c>
      <c r="G243" s="60">
        <v>62200000</v>
      </c>
      <c r="I243" s="12">
        <v>5200000</v>
      </c>
    </row>
    <row r="244" spans="1:9" x14ac:dyDescent="0.25">
      <c r="A244" t="str">
        <f t="shared" si="8"/>
        <v>6</v>
      </c>
      <c r="B244" s="110">
        <v>62203000</v>
      </c>
      <c r="C244" s="111" t="s">
        <v>2146</v>
      </c>
      <c r="D244" s="103">
        <v>5563025</v>
      </c>
      <c r="E244" s="103">
        <v>0</v>
      </c>
      <c r="F244" s="12">
        <v>5662500</v>
      </c>
      <c r="G244" s="60">
        <v>62200000</v>
      </c>
      <c r="I244" s="12">
        <v>5662500</v>
      </c>
    </row>
    <row r="245" spans="1:9" x14ac:dyDescent="0.25">
      <c r="A245" t="str">
        <f t="shared" si="8"/>
        <v>6</v>
      </c>
      <c r="B245" s="110">
        <v>62204000</v>
      </c>
      <c r="C245" s="111" t="s">
        <v>2305</v>
      </c>
      <c r="D245" s="103">
        <v>0</v>
      </c>
      <c r="E245" s="103">
        <v>22834214</v>
      </c>
      <c r="F245" s="12">
        <v>0</v>
      </c>
      <c r="G245" s="60">
        <v>62200000</v>
      </c>
      <c r="I245" s="12">
        <v>0</v>
      </c>
    </row>
    <row r="246" spans="1:9" x14ac:dyDescent="0.25">
      <c r="B246">
        <v>62208000</v>
      </c>
      <c r="C246" t="s">
        <v>2179</v>
      </c>
      <c r="D246" s="103">
        <v>3620495</v>
      </c>
      <c r="G246" s="60">
        <v>62200000</v>
      </c>
    </row>
    <row r="247" spans="1:9" x14ac:dyDescent="0.25">
      <c r="A247" t="str">
        <f t="shared" ref="A247:A267" si="9">+LEFT(B:B)</f>
        <v>6</v>
      </c>
      <c r="B247" s="110">
        <v>62230000</v>
      </c>
      <c r="C247" s="111" t="s">
        <v>2306</v>
      </c>
      <c r="D247" s="103">
        <v>196500</v>
      </c>
      <c r="E247" s="103">
        <v>5924299</v>
      </c>
      <c r="F247" s="12">
        <v>0</v>
      </c>
      <c r="G247" s="60">
        <v>62200000</v>
      </c>
      <c r="I247" s="12">
        <v>0</v>
      </c>
    </row>
    <row r="248" spans="1:9" x14ac:dyDescent="0.25">
      <c r="A248" t="str">
        <f t="shared" si="9"/>
        <v>6</v>
      </c>
      <c r="B248" s="110">
        <v>62260000</v>
      </c>
      <c r="C248" s="111" t="s">
        <v>2307</v>
      </c>
      <c r="D248" s="103">
        <v>2722500</v>
      </c>
      <c r="E248" s="103">
        <v>967600</v>
      </c>
      <c r="F248" s="12">
        <v>0</v>
      </c>
      <c r="G248" s="60">
        <v>62200000</v>
      </c>
      <c r="I248" s="12">
        <v>0</v>
      </c>
    </row>
    <row r="249" spans="1:9" x14ac:dyDescent="0.25">
      <c r="A249" t="str">
        <f t="shared" si="9"/>
        <v>6</v>
      </c>
      <c r="B249" s="110">
        <v>62300000</v>
      </c>
      <c r="C249" s="111" t="s">
        <v>2308</v>
      </c>
      <c r="D249" s="103">
        <v>3811510</v>
      </c>
      <c r="E249" s="103"/>
      <c r="F249" s="12"/>
      <c r="G249" s="60">
        <v>62300000</v>
      </c>
    </row>
    <row r="250" spans="1:9" x14ac:dyDescent="0.25">
      <c r="A250" t="str">
        <f t="shared" si="9"/>
        <v>6</v>
      </c>
      <c r="B250" s="110">
        <v>62301000</v>
      </c>
      <c r="C250" s="111" t="s">
        <v>191</v>
      </c>
      <c r="D250" s="103">
        <v>1899083</v>
      </c>
      <c r="E250" s="103">
        <v>6700600</v>
      </c>
      <c r="F250" s="12">
        <v>38180143</v>
      </c>
      <c r="G250" s="60">
        <v>62300000</v>
      </c>
      <c r="I250" s="12">
        <v>38180143</v>
      </c>
    </row>
    <row r="251" spans="1:9" x14ac:dyDescent="0.25">
      <c r="A251" t="str">
        <f t="shared" si="9"/>
        <v>6</v>
      </c>
      <c r="B251" s="110">
        <v>62302000</v>
      </c>
      <c r="C251" s="111" t="s">
        <v>516</v>
      </c>
      <c r="D251" s="103">
        <v>2653882</v>
      </c>
      <c r="E251" s="103"/>
      <c r="F251" s="12"/>
      <c r="G251" s="60">
        <v>62302000</v>
      </c>
    </row>
    <row r="252" spans="1:9" x14ac:dyDescent="0.25">
      <c r="A252" t="str">
        <f t="shared" si="9"/>
        <v>6</v>
      </c>
      <c r="B252" s="110">
        <v>62303000</v>
      </c>
      <c r="C252" s="111" t="s">
        <v>517</v>
      </c>
      <c r="D252" s="103">
        <v>25678975.5</v>
      </c>
      <c r="E252" s="103">
        <v>1308900</v>
      </c>
      <c r="F252" s="12">
        <v>41001912.200000003</v>
      </c>
      <c r="G252" s="60">
        <v>62300000</v>
      </c>
      <c r="I252" s="12">
        <v>41001912.200000003</v>
      </c>
    </row>
    <row r="253" spans="1:9" x14ac:dyDescent="0.25">
      <c r="A253" t="str">
        <f t="shared" si="9"/>
        <v>6</v>
      </c>
      <c r="B253" s="110">
        <v>62304000</v>
      </c>
      <c r="C253" s="111" t="s">
        <v>518</v>
      </c>
      <c r="D253" s="103">
        <v>2691204</v>
      </c>
      <c r="E253" s="103">
        <v>0</v>
      </c>
      <c r="F253" s="12">
        <v>12190000</v>
      </c>
      <c r="G253" s="60">
        <v>62300000</v>
      </c>
      <c r="I253" s="12">
        <v>12190000</v>
      </c>
    </row>
    <row r="254" spans="1:9" x14ac:dyDescent="0.25">
      <c r="A254" t="str">
        <f t="shared" si="9"/>
        <v>6</v>
      </c>
      <c r="B254" s="110">
        <v>62308000</v>
      </c>
      <c r="C254" s="111" t="s">
        <v>2180</v>
      </c>
      <c r="D254" s="103">
        <v>160000</v>
      </c>
      <c r="E254" s="103"/>
      <c r="F254" s="12"/>
      <c r="G254" s="60">
        <v>62308000</v>
      </c>
    </row>
    <row r="255" spans="1:9" x14ac:dyDescent="0.25">
      <c r="A255" t="str">
        <f t="shared" si="9"/>
        <v>6</v>
      </c>
      <c r="B255" s="110">
        <v>62310000</v>
      </c>
      <c r="C255" s="111" t="s">
        <v>2309</v>
      </c>
      <c r="D255" s="103">
        <v>4000000</v>
      </c>
      <c r="E255" s="103">
        <v>840000</v>
      </c>
      <c r="F255" s="12">
        <v>0</v>
      </c>
      <c r="G255" s="60">
        <v>62300000</v>
      </c>
      <c r="I255" s="12">
        <v>0</v>
      </c>
    </row>
    <row r="256" spans="1:9" x14ac:dyDescent="0.25">
      <c r="A256" t="str">
        <f t="shared" si="9"/>
        <v>6</v>
      </c>
      <c r="B256" s="110">
        <v>62334000</v>
      </c>
      <c r="C256" s="111" t="s">
        <v>2310</v>
      </c>
      <c r="D256" s="103">
        <v>3000000</v>
      </c>
      <c r="E256" s="103"/>
      <c r="F256" s="12"/>
      <c r="G256" s="60">
        <v>62334000</v>
      </c>
    </row>
    <row r="257" spans="1:9" x14ac:dyDescent="0.25">
      <c r="A257" t="str">
        <f t="shared" si="9"/>
        <v>6</v>
      </c>
      <c r="B257" s="110">
        <v>62360000</v>
      </c>
      <c r="C257" s="111" t="s">
        <v>2311</v>
      </c>
      <c r="D257" s="103">
        <v>3548000</v>
      </c>
      <c r="E257" s="103"/>
      <c r="F257" s="12"/>
      <c r="G257" s="60">
        <v>62360000</v>
      </c>
    </row>
    <row r="258" spans="1:9" x14ac:dyDescent="0.25">
      <c r="A258" t="str">
        <f t="shared" si="9"/>
        <v>6</v>
      </c>
      <c r="B258" s="110">
        <v>62400000</v>
      </c>
      <c r="C258" s="111" t="s">
        <v>2148</v>
      </c>
      <c r="D258" s="103">
        <v>5336300</v>
      </c>
      <c r="E258" s="103">
        <v>1500000</v>
      </c>
      <c r="F258" s="12">
        <v>0</v>
      </c>
      <c r="G258" s="60">
        <v>62401000</v>
      </c>
      <c r="I258" s="12">
        <v>2500000</v>
      </c>
    </row>
    <row r="259" spans="1:9" x14ac:dyDescent="0.25">
      <c r="A259" t="str">
        <f t="shared" si="9"/>
        <v>6</v>
      </c>
      <c r="B259" s="110">
        <v>62401000</v>
      </c>
      <c r="C259" s="111" t="s">
        <v>745</v>
      </c>
      <c r="D259" s="103">
        <v>51211000</v>
      </c>
      <c r="E259" s="103">
        <v>28620000</v>
      </c>
      <c r="F259" s="12">
        <v>0</v>
      </c>
      <c r="G259" s="60">
        <v>62401000</v>
      </c>
      <c r="I259" s="12">
        <v>29300000</v>
      </c>
    </row>
    <row r="260" spans="1:9" x14ac:dyDescent="0.25">
      <c r="A260" t="str">
        <f t="shared" si="9"/>
        <v>6</v>
      </c>
      <c r="B260" s="110">
        <v>62402000</v>
      </c>
      <c r="C260" s="111" t="s">
        <v>434</v>
      </c>
      <c r="D260" s="103">
        <v>0</v>
      </c>
      <c r="E260" s="103">
        <v>8200000</v>
      </c>
      <c r="F260" s="12">
        <v>18475000</v>
      </c>
      <c r="G260" s="60">
        <v>62401000</v>
      </c>
      <c r="I260" s="12">
        <v>18475000</v>
      </c>
    </row>
    <row r="261" spans="1:9" x14ac:dyDescent="0.25">
      <c r="A261" t="str">
        <f t="shared" si="9"/>
        <v>6</v>
      </c>
      <c r="B261" s="110">
        <v>62410000</v>
      </c>
      <c r="C261" s="111" t="s">
        <v>2312</v>
      </c>
      <c r="D261" s="103">
        <v>0</v>
      </c>
      <c r="E261" s="103">
        <v>1400000</v>
      </c>
      <c r="F261" s="12">
        <v>0</v>
      </c>
      <c r="G261" s="60">
        <v>62401000</v>
      </c>
      <c r="I261" s="12">
        <v>0</v>
      </c>
    </row>
    <row r="262" spans="1:9" x14ac:dyDescent="0.25">
      <c r="A262" t="str">
        <f t="shared" si="9"/>
        <v>6</v>
      </c>
      <c r="B262" s="110">
        <v>62420000</v>
      </c>
      <c r="C262" s="111" t="s">
        <v>2313</v>
      </c>
      <c r="D262" s="103">
        <v>0</v>
      </c>
      <c r="E262" s="103">
        <v>12400000</v>
      </c>
      <c r="F262" s="12">
        <v>0</v>
      </c>
      <c r="G262" s="60">
        <v>62401000</v>
      </c>
      <c r="I262" s="12">
        <v>0</v>
      </c>
    </row>
    <row r="263" spans="1:9" x14ac:dyDescent="0.25">
      <c r="A263" t="str">
        <f t="shared" si="9"/>
        <v>6</v>
      </c>
      <c r="B263" s="110">
        <v>62450000</v>
      </c>
      <c r="C263" s="111" t="s">
        <v>2314</v>
      </c>
      <c r="D263" s="103">
        <v>65000</v>
      </c>
      <c r="E263" s="103"/>
      <c r="F263" s="12"/>
      <c r="G263" s="60">
        <v>62450000</v>
      </c>
    </row>
    <row r="264" spans="1:9" x14ac:dyDescent="0.25">
      <c r="A264" t="str">
        <f t="shared" si="9"/>
        <v>6</v>
      </c>
      <c r="B264" s="110">
        <v>62460000</v>
      </c>
      <c r="C264" s="111" t="s">
        <v>2315</v>
      </c>
      <c r="D264" s="103">
        <v>1419669.51</v>
      </c>
      <c r="E264" s="103"/>
      <c r="F264" s="12"/>
      <c r="G264" s="60">
        <v>62460000</v>
      </c>
    </row>
    <row r="265" spans="1:9" x14ac:dyDescent="0.25">
      <c r="A265" t="str">
        <f t="shared" si="9"/>
        <v>6</v>
      </c>
      <c r="B265" s="110">
        <v>62470000</v>
      </c>
      <c r="C265" s="111" t="s">
        <v>2316</v>
      </c>
      <c r="D265" s="103">
        <v>50000</v>
      </c>
      <c r="E265" s="103"/>
      <c r="F265" s="12"/>
      <c r="G265" s="60">
        <v>62470000</v>
      </c>
    </row>
    <row r="266" spans="1:9" x14ac:dyDescent="0.25">
      <c r="A266" t="str">
        <f t="shared" si="9"/>
        <v>6</v>
      </c>
      <c r="B266" s="110">
        <v>62500000</v>
      </c>
      <c r="C266" s="111" t="s">
        <v>2317</v>
      </c>
      <c r="D266" s="103">
        <v>232000</v>
      </c>
      <c r="E266" s="103">
        <v>3327133.05</v>
      </c>
      <c r="F266" s="12">
        <v>0</v>
      </c>
      <c r="G266" s="60">
        <v>62501000</v>
      </c>
      <c r="I266" s="12">
        <v>0</v>
      </c>
    </row>
    <row r="267" spans="1:9" x14ac:dyDescent="0.25">
      <c r="A267" t="str">
        <f t="shared" si="9"/>
        <v>6</v>
      </c>
      <c r="B267" s="110">
        <v>62501000</v>
      </c>
      <c r="C267" s="111" t="s">
        <v>746</v>
      </c>
      <c r="D267" s="103">
        <v>25476773.149999999</v>
      </c>
      <c r="E267" s="103">
        <v>22094475.600000001</v>
      </c>
      <c r="F267" s="12">
        <v>15961333.35</v>
      </c>
      <c r="G267" s="60">
        <v>62501000</v>
      </c>
      <c r="I267" s="12">
        <v>15961333.35</v>
      </c>
    </row>
    <row r="268" spans="1:9" x14ac:dyDescent="0.25">
      <c r="B268">
        <v>62503000</v>
      </c>
      <c r="C268" t="s">
        <v>197</v>
      </c>
      <c r="D268" s="103">
        <v>157464</v>
      </c>
      <c r="G268" s="60">
        <v>62501000</v>
      </c>
    </row>
    <row r="269" spans="1:9" x14ac:dyDescent="0.25">
      <c r="A269" t="str">
        <f>+LEFT(B:B)</f>
        <v>6</v>
      </c>
      <c r="B269" s="110">
        <v>62504000</v>
      </c>
      <c r="C269" s="111" t="s">
        <v>528</v>
      </c>
      <c r="D269" s="103">
        <v>715920</v>
      </c>
      <c r="E269" s="103">
        <v>0</v>
      </c>
      <c r="F269" s="12">
        <v>6439200</v>
      </c>
      <c r="G269" s="60">
        <v>62501000</v>
      </c>
      <c r="I269" s="12">
        <v>6439200</v>
      </c>
    </row>
    <row r="270" spans="1:9" x14ac:dyDescent="0.25">
      <c r="B270">
        <v>62505000</v>
      </c>
      <c r="C270" t="s">
        <v>530</v>
      </c>
      <c r="D270" s="103">
        <v>54863</v>
      </c>
      <c r="G270" s="60">
        <v>62501000</v>
      </c>
    </row>
    <row r="271" spans="1:9" x14ac:dyDescent="0.25">
      <c r="A271" t="str">
        <f t="shared" ref="A271:A279" si="10">+LEFT(B:B)</f>
        <v>6</v>
      </c>
      <c r="B271" s="110">
        <v>62506000</v>
      </c>
      <c r="C271" s="111" t="s">
        <v>531</v>
      </c>
      <c r="D271" s="103">
        <v>831831</v>
      </c>
      <c r="E271" s="103">
        <v>77800</v>
      </c>
      <c r="F271" s="12">
        <v>473200</v>
      </c>
      <c r="G271" s="60">
        <v>62501000</v>
      </c>
      <c r="I271" s="12">
        <v>473200</v>
      </c>
    </row>
    <row r="272" spans="1:9" x14ac:dyDescent="0.25">
      <c r="A272" t="str">
        <f t="shared" si="10"/>
        <v>6</v>
      </c>
      <c r="B272" s="110">
        <v>62507000</v>
      </c>
      <c r="C272" s="111" t="s">
        <v>438</v>
      </c>
      <c r="D272" s="103">
        <v>9132751</v>
      </c>
      <c r="E272" s="103">
        <v>7945879.7199999997</v>
      </c>
      <c r="F272" s="12">
        <v>7266500</v>
      </c>
      <c r="G272" s="60">
        <v>62501000</v>
      </c>
      <c r="I272" s="12">
        <v>7266500</v>
      </c>
    </row>
    <row r="273" spans="1:9" x14ac:dyDescent="0.25">
      <c r="A273" t="str">
        <f t="shared" si="10"/>
        <v>6</v>
      </c>
      <c r="B273" s="110">
        <v>62510000</v>
      </c>
      <c r="C273" s="111" t="s">
        <v>2318</v>
      </c>
      <c r="D273" s="103">
        <v>259449.58</v>
      </c>
      <c r="E273" s="103">
        <v>42000</v>
      </c>
      <c r="F273" s="12">
        <v>0</v>
      </c>
      <c r="G273" s="60">
        <v>62501000</v>
      </c>
      <c r="I273" s="12">
        <v>0</v>
      </c>
    </row>
    <row r="274" spans="1:9" x14ac:dyDescent="0.25">
      <c r="A274" t="str">
        <f t="shared" si="10"/>
        <v>6</v>
      </c>
      <c r="B274" s="110">
        <v>62600000</v>
      </c>
      <c r="C274" s="111" t="s">
        <v>2319</v>
      </c>
      <c r="D274" s="103">
        <v>34700</v>
      </c>
      <c r="E274" s="103"/>
      <c r="F274" s="12"/>
      <c r="G274" s="60">
        <v>62600000</v>
      </c>
    </row>
    <row r="275" spans="1:9" x14ac:dyDescent="0.25">
      <c r="A275" t="str">
        <f t="shared" si="10"/>
        <v>6</v>
      </c>
      <c r="B275" s="110">
        <v>62601000</v>
      </c>
      <c r="C275" s="111" t="s">
        <v>747</v>
      </c>
      <c r="D275" s="103">
        <v>0</v>
      </c>
      <c r="E275" s="103">
        <v>1731047</v>
      </c>
      <c r="F275" s="12">
        <v>4487280</v>
      </c>
      <c r="G275" s="60">
        <v>62601000</v>
      </c>
      <c r="I275" s="12">
        <v>4487280</v>
      </c>
    </row>
    <row r="276" spans="1:9" x14ac:dyDescent="0.25">
      <c r="A276" t="str">
        <f t="shared" si="10"/>
        <v>6</v>
      </c>
      <c r="B276" s="110">
        <v>62602000</v>
      </c>
      <c r="C276" s="111" t="s">
        <v>533</v>
      </c>
      <c r="D276" s="103">
        <v>12460547.77</v>
      </c>
      <c r="E276" s="103">
        <v>13624436.189999999</v>
      </c>
      <c r="F276" s="12">
        <v>19040926.09</v>
      </c>
      <c r="G276" s="60">
        <v>62601000</v>
      </c>
      <c r="I276" s="12">
        <v>19040926.09</v>
      </c>
    </row>
    <row r="277" spans="1:9" x14ac:dyDescent="0.25">
      <c r="A277" t="str">
        <f t="shared" si="10"/>
        <v>6</v>
      </c>
      <c r="B277" s="110">
        <v>62603000</v>
      </c>
      <c r="C277" s="111" t="s">
        <v>534</v>
      </c>
      <c r="D277" s="103">
        <v>149385</v>
      </c>
      <c r="E277" s="103">
        <v>360000</v>
      </c>
      <c r="F277" s="12">
        <v>1673530</v>
      </c>
      <c r="G277" s="60">
        <v>62601000</v>
      </c>
      <c r="I277" s="12">
        <v>1673530</v>
      </c>
    </row>
    <row r="278" spans="1:9" x14ac:dyDescent="0.25">
      <c r="A278" t="str">
        <f t="shared" si="10"/>
        <v>6</v>
      </c>
      <c r="B278" s="110">
        <v>62604000</v>
      </c>
      <c r="C278" s="111" t="s">
        <v>535</v>
      </c>
      <c r="D278" s="103">
        <v>84517</v>
      </c>
      <c r="E278" s="103">
        <v>36360</v>
      </c>
      <c r="F278" s="12">
        <v>2346648.7999999998</v>
      </c>
      <c r="G278" s="60">
        <v>62601000</v>
      </c>
      <c r="I278" s="12">
        <v>2346648.7999999998</v>
      </c>
    </row>
    <row r="279" spans="1:9" x14ac:dyDescent="0.25">
      <c r="A279" t="str">
        <f t="shared" si="10"/>
        <v>6</v>
      </c>
      <c r="B279" s="110">
        <v>62605000</v>
      </c>
      <c r="C279" s="111" t="s">
        <v>2150</v>
      </c>
      <c r="D279" s="103">
        <v>26610509</v>
      </c>
      <c r="E279" s="103">
        <v>0</v>
      </c>
      <c r="F279" s="12">
        <v>997381</v>
      </c>
      <c r="G279" s="60">
        <v>62601000</v>
      </c>
      <c r="I279" s="12">
        <v>997381</v>
      </c>
    </row>
    <row r="280" spans="1:9" x14ac:dyDescent="0.25">
      <c r="B280">
        <v>62607000</v>
      </c>
      <c r="C280" t="s">
        <v>2152</v>
      </c>
      <c r="D280" s="103">
        <v>57727</v>
      </c>
      <c r="G280" s="60">
        <v>62601000</v>
      </c>
    </row>
    <row r="281" spans="1:9" x14ac:dyDescent="0.25">
      <c r="A281" t="str">
        <f t="shared" ref="A281:A308" si="11">+LEFT(B:B)</f>
        <v>6</v>
      </c>
      <c r="B281" s="110">
        <v>62610000</v>
      </c>
      <c r="C281" s="111" t="s">
        <v>2320</v>
      </c>
      <c r="D281" s="103">
        <v>14355190.17</v>
      </c>
      <c r="E281" s="103">
        <v>3006100</v>
      </c>
      <c r="F281" s="12">
        <v>0</v>
      </c>
      <c r="G281" s="60">
        <v>62601000</v>
      </c>
      <c r="I281" s="12">
        <v>0</v>
      </c>
    </row>
    <row r="282" spans="1:9" x14ac:dyDescent="0.25">
      <c r="A282" t="str">
        <f t="shared" si="11"/>
        <v>6</v>
      </c>
      <c r="B282" s="110">
        <v>62631000</v>
      </c>
      <c r="C282" s="111" t="s">
        <v>2321</v>
      </c>
      <c r="D282" s="103">
        <v>18000000</v>
      </c>
      <c r="E282" s="103"/>
      <c r="F282" s="12"/>
      <c r="G282" s="60">
        <v>62631000</v>
      </c>
    </row>
    <row r="283" spans="1:9" x14ac:dyDescent="0.25">
      <c r="A283" t="str">
        <f t="shared" si="11"/>
        <v>6</v>
      </c>
      <c r="B283" s="110">
        <v>62701000</v>
      </c>
      <c r="C283" s="111" t="s">
        <v>2153</v>
      </c>
      <c r="D283" s="103">
        <v>39517447.289999999</v>
      </c>
      <c r="E283" s="103">
        <v>-4945305.63</v>
      </c>
      <c r="F283" s="12">
        <v>553200</v>
      </c>
      <c r="G283" s="60">
        <v>62701000</v>
      </c>
      <c r="I283" s="12">
        <v>553200</v>
      </c>
    </row>
    <row r="284" spans="1:9" x14ac:dyDescent="0.25">
      <c r="A284" t="str">
        <f t="shared" si="11"/>
        <v>6</v>
      </c>
      <c r="B284" s="110">
        <v>62702000</v>
      </c>
      <c r="C284" s="111" t="s">
        <v>2154</v>
      </c>
      <c r="D284" s="103">
        <v>18000</v>
      </c>
      <c r="E284" s="103">
        <v>0</v>
      </c>
      <c r="F284" s="12">
        <v>402600</v>
      </c>
      <c r="G284" s="60">
        <v>62701000</v>
      </c>
      <c r="I284" s="12">
        <v>402600</v>
      </c>
    </row>
    <row r="285" spans="1:9" x14ac:dyDescent="0.25">
      <c r="A285" t="str">
        <f t="shared" si="11"/>
        <v>6</v>
      </c>
      <c r="B285" s="110">
        <v>62703000</v>
      </c>
      <c r="C285" s="111" t="s">
        <v>538</v>
      </c>
      <c r="D285" s="103">
        <v>10852033.52</v>
      </c>
      <c r="E285" s="103">
        <v>24743345.09</v>
      </c>
      <c r="F285" s="12">
        <v>36991281.200000003</v>
      </c>
      <c r="G285" s="60">
        <v>62701000</v>
      </c>
      <c r="I285" s="12">
        <v>36991281.200000003</v>
      </c>
    </row>
    <row r="286" spans="1:9" x14ac:dyDescent="0.25">
      <c r="A286" t="str">
        <f t="shared" si="11"/>
        <v>6</v>
      </c>
      <c r="B286" s="110">
        <v>62705000</v>
      </c>
      <c r="C286" s="111" t="s">
        <v>539</v>
      </c>
      <c r="D286" s="103">
        <v>1959441.01</v>
      </c>
      <c r="E286" s="103">
        <v>1352385.34</v>
      </c>
      <c r="F286" s="12">
        <v>7705155.6900000004</v>
      </c>
      <c r="G286" s="60">
        <v>62701000</v>
      </c>
      <c r="I286" s="12">
        <v>7705155.6900000004</v>
      </c>
    </row>
    <row r="287" spans="1:9" x14ac:dyDescent="0.25">
      <c r="A287" t="str">
        <f t="shared" si="11"/>
        <v>6</v>
      </c>
      <c r="B287" s="110">
        <v>62706000</v>
      </c>
      <c r="C287" s="111" t="s">
        <v>209</v>
      </c>
      <c r="D287" s="103">
        <v>449295.65</v>
      </c>
      <c r="E287" s="103">
        <v>787325.36</v>
      </c>
      <c r="F287" s="12">
        <v>25496821.940000001</v>
      </c>
      <c r="G287" s="60">
        <v>62701000</v>
      </c>
      <c r="I287" s="12">
        <v>25496821.940000001</v>
      </c>
    </row>
    <row r="288" spans="1:9" x14ac:dyDescent="0.25">
      <c r="A288" t="str">
        <f t="shared" si="11"/>
        <v>6</v>
      </c>
      <c r="B288" s="110">
        <v>62710000</v>
      </c>
      <c r="C288" s="111" t="s">
        <v>210</v>
      </c>
      <c r="D288" s="103">
        <v>0</v>
      </c>
      <c r="E288" s="103">
        <v>21000</v>
      </c>
      <c r="F288" s="12">
        <v>20000</v>
      </c>
      <c r="G288" s="60">
        <v>62701000</v>
      </c>
      <c r="I288" s="12">
        <v>20000</v>
      </c>
    </row>
    <row r="289" spans="1:9" x14ac:dyDescent="0.25">
      <c r="A289" t="str">
        <f t="shared" si="11"/>
        <v>6</v>
      </c>
      <c r="B289" s="110">
        <v>62730000</v>
      </c>
      <c r="C289" s="111" t="s">
        <v>2322</v>
      </c>
      <c r="D289" s="103">
        <v>78400</v>
      </c>
      <c r="E289" s="103">
        <v>10734436.08</v>
      </c>
      <c r="F289" s="12">
        <v>0</v>
      </c>
      <c r="G289" s="60">
        <v>62701000</v>
      </c>
      <c r="I289" s="12">
        <v>0</v>
      </c>
    </row>
    <row r="290" spans="1:9" x14ac:dyDescent="0.25">
      <c r="A290" t="str">
        <f t="shared" si="11"/>
        <v>6</v>
      </c>
      <c r="B290" s="110">
        <v>62740000</v>
      </c>
      <c r="C290" s="111" t="s">
        <v>2323</v>
      </c>
      <c r="D290" s="103">
        <v>4233232.5279999999</v>
      </c>
      <c r="E290" s="103">
        <v>6802107.5800000001</v>
      </c>
      <c r="F290" s="12">
        <v>0</v>
      </c>
      <c r="G290" s="60">
        <v>62701000</v>
      </c>
      <c r="I290" s="12">
        <v>0</v>
      </c>
    </row>
    <row r="291" spans="1:9" x14ac:dyDescent="0.25">
      <c r="A291" t="str">
        <f t="shared" si="11"/>
        <v>6</v>
      </c>
      <c r="B291" s="110">
        <v>62750000</v>
      </c>
      <c r="C291" s="111" t="s">
        <v>538</v>
      </c>
      <c r="D291" s="103">
        <v>0</v>
      </c>
      <c r="E291" s="103">
        <v>33645.61</v>
      </c>
      <c r="F291" s="12">
        <v>0</v>
      </c>
      <c r="G291" s="60">
        <v>62701000</v>
      </c>
      <c r="I291" s="12">
        <v>0</v>
      </c>
    </row>
    <row r="292" spans="1:9" x14ac:dyDescent="0.25">
      <c r="A292" t="str">
        <f t="shared" si="11"/>
        <v>6</v>
      </c>
      <c r="B292" s="110">
        <v>62800000</v>
      </c>
      <c r="C292" s="111" t="s">
        <v>750</v>
      </c>
      <c r="D292" s="103">
        <v>0</v>
      </c>
      <c r="E292" s="103">
        <v>0</v>
      </c>
      <c r="F292" s="12">
        <v>4398750</v>
      </c>
      <c r="G292" s="60">
        <v>62800000</v>
      </c>
      <c r="I292" s="12">
        <v>4398750</v>
      </c>
    </row>
    <row r="293" spans="1:9" x14ac:dyDescent="0.25">
      <c r="A293" t="str">
        <f t="shared" si="11"/>
        <v>6</v>
      </c>
      <c r="B293" s="110">
        <v>63311000</v>
      </c>
      <c r="C293" s="111" t="s">
        <v>2324</v>
      </c>
      <c r="D293" s="103">
        <v>0</v>
      </c>
      <c r="E293" s="103">
        <v>4248000</v>
      </c>
      <c r="F293" s="12">
        <v>0</v>
      </c>
      <c r="G293" s="60">
        <v>65601000</v>
      </c>
      <c r="I293" s="12">
        <v>0</v>
      </c>
    </row>
    <row r="294" spans="1:9" x14ac:dyDescent="0.25">
      <c r="A294" t="str">
        <f t="shared" si="11"/>
        <v>6</v>
      </c>
      <c r="B294" s="110">
        <v>63320000</v>
      </c>
      <c r="C294" s="111" t="s">
        <v>2325</v>
      </c>
      <c r="D294" s="103">
        <v>100000</v>
      </c>
      <c r="E294" s="103"/>
      <c r="F294" s="12"/>
      <c r="G294" s="60">
        <v>63320000</v>
      </c>
    </row>
    <row r="295" spans="1:9" x14ac:dyDescent="0.25">
      <c r="A295" t="str">
        <f t="shared" si="11"/>
        <v>6</v>
      </c>
      <c r="B295" s="110">
        <v>63330000</v>
      </c>
      <c r="C295" s="111" t="s">
        <v>2326</v>
      </c>
      <c r="D295" s="103">
        <v>699700</v>
      </c>
      <c r="E295" s="103"/>
      <c r="F295" s="12"/>
      <c r="G295" s="60">
        <v>63330000</v>
      </c>
    </row>
    <row r="296" spans="1:9" x14ac:dyDescent="0.25">
      <c r="A296" t="str">
        <f t="shared" si="11"/>
        <v>6</v>
      </c>
      <c r="B296" s="110">
        <v>63350000</v>
      </c>
      <c r="C296" s="111" t="s">
        <v>2327</v>
      </c>
      <c r="D296" s="103">
        <v>62</v>
      </c>
      <c r="E296" s="103">
        <v>11846000</v>
      </c>
      <c r="F296" s="12">
        <v>0</v>
      </c>
      <c r="G296" s="29">
        <v>63500000</v>
      </c>
      <c r="I296" s="12">
        <v>0</v>
      </c>
    </row>
    <row r="297" spans="1:9" x14ac:dyDescent="0.25">
      <c r="A297" t="str">
        <f t="shared" si="11"/>
        <v>6</v>
      </c>
      <c r="B297" s="110">
        <v>63500000</v>
      </c>
      <c r="C297" s="111" t="s">
        <v>2328</v>
      </c>
      <c r="D297" s="103">
        <v>12537000</v>
      </c>
      <c r="E297" s="103">
        <v>6457400</v>
      </c>
      <c r="F297" s="12">
        <v>0</v>
      </c>
      <c r="G297" s="23">
        <v>63504000</v>
      </c>
      <c r="I297" s="12">
        <v>0</v>
      </c>
    </row>
    <row r="298" spans="1:9" x14ac:dyDescent="0.25">
      <c r="A298" t="str">
        <f t="shared" si="11"/>
        <v>6</v>
      </c>
      <c r="B298" s="110">
        <v>63501000</v>
      </c>
      <c r="C298" s="111" t="s">
        <v>215</v>
      </c>
      <c r="D298" s="103">
        <v>41641</v>
      </c>
      <c r="E298" s="103">
        <v>8865000</v>
      </c>
      <c r="F298" s="12">
        <v>129188</v>
      </c>
      <c r="G298" s="60" t="s">
        <v>2329</v>
      </c>
      <c r="I298" s="12">
        <v>129188</v>
      </c>
    </row>
    <row r="299" spans="1:9" x14ac:dyDescent="0.25">
      <c r="A299" t="str">
        <f t="shared" si="11"/>
        <v>6</v>
      </c>
      <c r="B299" s="110">
        <v>63503000</v>
      </c>
      <c r="C299" s="111" t="s">
        <v>2155</v>
      </c>
      <c r="D299" s="103">
        <v>102547</v>
      </c>
      <c r="E299" s="103">
        <v>10000</v>
      </c>
      <c r="F299" s="12">
        <v>636800</v>
      </c>
      <c r="G299" s="60">
        <v>63503000</v>
      </c>
      <c r="I299" s="12">
        <v>636800</v>
      </c>
    </row>
    <row r="300" spans="1:9" x14ac:dyDescent="0.25">
      <c r="A300" t="str">
        <f t="shared" si="11"/>
        <v>6</v>
      </c>
      <c r="B300" s="110">
        <v>63504000</v>
      </c>
      <c r="C300" s="111" t="s">
        <v>752</v>
      </c>
      <c r="D300" s="103">
        <v>7864025.8099999996</v>
      </c>
      <c r="E300" s="103">
        <v>23768669.399999999</v>
      </c>
      <c r="F300" s="12">
        <v>4256558.67</v>
      </c>
      <c r="G300" s="60">
        <v>63504000</v>
      </c>
      <c r="I300" s="12">
        <v>4256558.67</v>
      </c>
    </row>
    <row r="301" spans="1:9" x14ac:dyDescent="0.25">
      <c r="A301" t="str">
        <f t="shared" si="11"/>
        <v>6</v>
      </c>
      <c r="B301" s="110">
        <v>63507000</v>
      </c>
      <c r="C301" s="111" t="s">
        <v>754</v>
      </c>
      <c r="D301" s="103">
        <v>3692132.54</v>
      </c>
      <c r="E301" s="103">
        <v>9605334.9800000004</v>
      </c>
      <c r="F301" s="12">
        <v>0</v>
      </c>
      <c r="G301" s="60">
        <v>63507000</v>
      </c>
      <c r="I301" s="12">
        <v>0</v>
      </c>
    </row>
    <row r="302" spans="1:9" x14ac:dyDescent="0.25">
      <c r="A302" t="str">
        <f t="shared" si="11"/>
        <v>6</v>
      </c>
      <c r="B302" s="110">
        <v>63820000</v>
      </c>
      <c r="C302" s="111" t="s">
        <v>2330</v>
      </c>
      <c r="D302" s="103">
        <v>1500</v>
      </c>
      <c r="E302" s="103"/>
      <c r="F302" s="12"/>
      <c r="G302" s="60">
        <v>63820000</v>
      </c>
    </row>
    <row r="303" spans="1:9" x14ac:dyDescent="0.25">
      <c r="A303" t="str">
        <f t="shared" si="11"/>
        <v>6</v>
      </c>
      <c r="B303" s="110">
        <v>63840000</v>
      </c>
      <c r="C303" s="111" t="s">
        <v>2331</v>
      </c>
      <c r="D303" s="103">
        <v>55500</v>
      </c>
      <c r="E303" s="103"/>
      <c r="F303" s="12"/>
      <c r="G303" s="60">
        <v>63840000</v>
      </c>
    </row>
    <row r="304" spans="1:9" x14ac:dyDescent="0.25">
      <c r="A304" t="str">
        <f t="shared" si="11"/>
        <v>6</v>
      </c>
      <c r="B304" s="110">
        <v>63880000</v>
      </c>
      <c r="C304" s="111" t="s">
        <v>2332</v>
      </c>
      <c r="D304" s="103">
        <v>24876400</v>
      </c>
      <c r="E304" s="103"/>
      <c r="F304" s="12"/>
      <c r="G304" s="60">
        <v>63880000</v>
      </c>
    </row>
    <row r="305" spans="1:9" x14ac:dyDescent="0.25">
      <c r="A305" t="str">
        <f t="shared" si="11"/>
        <v>6</v>
      </c>
      <c r="B305" s="110">
        <v>64101000</v>
      </c>
      <c r="C305" s="111" t="s">
        <v>755</v>
      </c>
      <c r="D305" s="103">
        <v>776990664.89999998</v>
      </c>
      <c r="E305" s="103">
        <v>555729763.03999996</v>
      </c>
      <c r="F305" s="12">
        <v>540480745.14999998</v>
      </c>
      <c r="G305" s="60">
        <v>64101000</v>
      </c>
      <c r="I305" s="12">
        <v>540480745.14999998</v>
      </c>
    </row>
    <row r="306" spans="1:9" x14ac:dyDescent="0.25">
      <c r="A306" t="str">
        <f t="shared" si="11"/>
        <v>6</v>
      </c>
      <c r="B306" s="110">
        <v>64102000</v>
      </c>
      <c r="C306" s="111" t="s">
        <v>550</v>
      </c>
      <c r="D306" s="103">
        <v>7316672.21</v>
      </c>
      <c r="E306" s="103">
        <v>1835000</v>
      </c>
      <c r="F306" s="12">
        <v>12187086.98</v>
      </c>
      <c r="G306" s="60">
        <v>64101000</v>
      </c>
      <c r="I306" s="12">
        <v>12187086.98</v>
      </c>
    </row>
    <row r="307" spans="1:9" x14ac:dyDescent="0.25">
      <c r="A307" t="str">
        <f t="shared" si="11"/>
        <v>6</v>
      </c>
      <c r="B307" s="110">
        <v>64103000</v>
      </c>
      <c r="C307" s="111" t="s">
        <v>551</v>
      </c>
      <c r="D307" s="103">
        <v>8465151.5999999996</v>
      </c>
      <c r="E307" s="103">
        <v>3671146.92</v>
      </c>
      <c r="F307" s="12">
        <v>0</v>
      </c>
      <c r="G307" s="60">
        <v>64101000</v>
      </c>
      <c r="I307" s="12">
        <v>0</v>
      </c>
    </row>
    <row r="308" spans="1:9" x14ac:dyDescent="0.25">
      <c r="A308" t="str">
        <f t="shared" si="11"/>
        <v>6</v>
      </c>
      <c r="B308" s="110">
        <v>64104000</v>
      </c>
      <c r="C308" s="111" t="s">
        <v>220</v>
      </c>
      <c r="D308" s="103">
        <v>0</v>
      </c>
      <c r="E308" s="103">
        <v>470000</v>
      </c>
      <c r="F308" s="12">
        <v>0</v>
      </c>
      <c r="G308" s="60">
        <v>64101000</v>
      </c>
      <c r="I308" s="12">
        <v>0</v>
      </c>
    </row>
    <row r="309" spans="1:9" x14ac:dyDescent="0.25">
      <c r="B309">
        <v>64105000</v>
      </c>
      <c r="C309" t="s">
        <v>552</v>
      </c>
      <c r="D309" s="103">
        <v>24789</v>
      </c>
      <c r="G309" s="60">
        <v>64101000</v>
      </c>
    </row>
    <row r="310" spans="1:9" x14ac:dyDescent="0.25">
      <c r="A310" t="str">
        <f>+LEFT(B:B)</f>
        <v>6</v>
      </c>
      <c r="B310" s="110">
        <v>64106000</v>
      </c>
      <c r="C310" s="111" t="s">
        <v>2158</v>
      </c>
      <c r="D310" s="103">
        <v>0</v>
      </c>
      <c r="E310" s="103">
        <v>0</v>
      </c>
      <c r="F310" s="12">
        <v>400000</v>
      </c>
      <c r="G310" s="60">
        <v>64101000</v>
      </c>
      <c r="I310" s="12">
        <v>400000</v>
      </c>
    </row>
    <row r="311" spans="1:9" x14ac:dyDescent="0.25">
      <c r="B311">
        <v>64180000</v>
      </c>
      <c r="C311" t="s">
        <v>553</v>
      </c>
      <c r="D311" s="103">
        <v>70927326</v>
      </c>
      <c r="G311" s="60">
        <v>64101000</v>
      </c>
    </row>
    <row r="312" spans="1:9" x14ac:dyDescent="0.25">
      <c r="A312" t="str">
        <f>+LEFT(B:B)</f>
        <v>6</v>
      </c>
      <c r="B312" s="110">
        <v>64501000</v>
      </c>
      <c r="C312" s="111" t="s">
        <v>756</v>
      </c>
      <c r="D312" s="103">
        <v>33543678.899999999</v>
      </c>
      <c r="E312" s="103">
        <v>25376926.640000001</v>
      </c>
      <c r="F312" s="12">
        <v>37653033.469999999</v>
      </c>
      <c r="G312" s="60">
        <v>64501000</v>
      </c>
      <c r="I312" s="12">
        <v>37653033.469999999</v>
      </c>
    </row>
    <row r="313" spans="1:9" x14ac:dyDescent="0.25">
      <c r="A313" t="str">
        <f>+LEFT(B:B)</f>
        <v>6</v>
      </c>
      <c r="B313" s="110">
        <v>64502000</v>
      </c>
      <c r="C313" s="111" t="s">
        <v>555</v>
      </c>
      <c r="D313" s="103">
        <v>11120579.109999999</v>
      </c>
      <c r="E313" s="103">
        <v>12874973.98</v>
      </c>
      <c r="F313" s="12">
        <v>14419726.75</v>
      </c>
      <c r="G313" s="60">
        <v>64501000</v>
      </c>
      <c r="I313" s="12">
        <v>14419726.75</v>
      </c>
    </row>
    <row r="314" spans="1:9" x14ac:dyDescent="0.25">
      <c r="A314" t="str">
        <f>+LEFT(B:B)</f>
        <v>6</v>
      </c>
      <c r="B314" s="110">
        <v>64504000</v>
      </c>
      <c r="C314" s="111" t="s">
        <v>2333</v>
      </c>
      <c r="D314" s="103">
        <v>2388619.56</v>
      </c>
      <c r="E314" s="103">
        <v>2075658.52</v>
      </c>
      <c r="F314" s="12">
        <v>4495749.32</v>
      </c>
      <c r="G314" s="60">
        <v>64501000</v>
      </c>
      <c r="I314" s="12">
        <v>4495749.32</v>
      </c>
    </row>
    <row r="315" spans="1:9" x14ac:dyDescent="0.25">
      <c r="A315" t="str">
        <f>+LEFT(B:B)</f>
        <v>6</v>
      </c>
      <c r="B315" s="110">
        <v>64700000</v>
      </c>
      <c r="C315" s="111" t="s">
        <v>223</v>
      </c>
      <c r="D315" s="103">
        <v>-660700</v>
      </c>
      <c r="E315" s="103">
        <v>1600000</v>
      </c>
      <c r="F315" s="12">
        <v>0</v>
      </c>
      <c r="G315" s="60">
        <v>64700000</v>
      </c>
      <c r="I315" s="12">
        <v>0</v>
      </c>
    </row>
    <row r="316" spans="1:9" x14ac:dyDescent="0.25">
      <c r="A316" t="str">
        <f>+LEFT(B:B)</f>
        <v>6</v>
      </c>
      <c r="B316" s="110">
        <v>64730000</v>
      </c>
      <c r="C316" s="111" t="s">
        <v>224</v>
      </c>
      <c r="D316" s="103">
        <v>1152690.67</v>
      </c>
      <c r="E316" s="103">
        <v>1841666.66</v>
      </c>
      <c r="F316" s="12">
        <v>0</v>
      </c>
      <c r="G316" s="60">
        <v>64700000</v>
      </c>
      <c r="I316" s="12">
        <v>0</v>
      </c>
    </row>
    <row r="317" spans="1:9" x14ac:dyDescent="0.25">
      <c r="B317">
        <v>64803000</v>
      </c>
      <c r="C317" t="s">
        <v>558</v>
      </c>
      <c r="D317" s="103">
        <v>2241</v>
      </c>
      <c r="G317" s="60">
        <v>64801000</v>
      </c>
    </row>
    <row r="318" spans="1:9" x14ac:dyDescent="0.25">
      <c r="A318" t="str">
        <f>+LEFT(B:B)</f>
        <v>6</v>
      </c>
      <c r="B318" s="110">
        <v>64808000</v>
      </c>
      <c r="C318" s="111" t="s">
        <v>557</v>
      </c>
      <c r="D318" s="103">
        <v>-218800</v>
      </c>
      <c r="E318" s="103">
        <v>0</v>
      </c>
      <c r="F318" s="12">
        <v>3566648</v>
      </c>
      <c r="G318" s="60">
        <v>64801000</v>
      </c>
      <c r="I318" s="12">
        <v>3566648</v>
      </c>
    </row>
    <row r="319" spans="1:9" x14ac:dyDescent="0.25">
      <c r="A319" t="str">
        <f>+LEFT(B:B)</f>
        <v>6</v>
      </c>
      <c r="B319" s="110">
        <v>64808100</v>
      </c>
      <c r="C319" s="111" t="s">
        <v>1674</v>
      </c>
      <c r="D319" s="103">
        <v>857500</v>
      </c>
      <c r="E319" s="103"/>
      <c r="F319" s="12"/>
      <c r="G319" s="60">
        <v>64808100</v>
      </c>
    </row>
    <row r="320" spans="1:9" x14ac:dyDescent="0.25">
      <c r="A320" t="str">
        <f>+LEFT(B:B)</f>
        <v>6</v>
      </c>
      <c r="B320" s="110">
        <v>65100000</v>
      </c>
      <c r="C320" s="111" t="s">
        <v>760</v>
      </c>
      <c r="D320" s="103">
        <v>398769</v>
      </c>
      <c r="E320" s="103">
        <v>356920.46</v>
      </c>
      <c r="F320" s="12">
        <v>0</v>
      </c>
      <c r="G320" s="60">
        <v>65100000</v>
      </c>
      <c r="I320" s="12">
        <v>0</v>
      </c>
    </row>
    <row r="321" spans="1:9" x14ac:dyDescent="0.25">
      <c r="A321" t="str">
        <f>+LEFT(B:B)</f>
        <v>6</v>
      </c>
      <c r="B321" s="110">
        <v>65601000</v>
      </c>
      <c r="C321" s="111" t="s">
        <v>762</v>
      </c>
      <c r="D321" s="103">
        <v>0</v>
      </c>
      <c r="E321" s="103">
        <v>0</v>
      </c>
      <c r="F321" s="12">
        <v>52853189.969999999</v>
      </c>
      <c r="G321" s="60">
        <v>65601000</v>
      </c>
      <c r="I321" s="12">
        <v>52853189.969999999</v>
      </c>
    </row>
    <row r="322" spans="1:9" x14ac:dyDescent="0.25">
      <c r="B322">
        <v>65602000</v>
      </c>
      <c r="C322" t="s">
        <v>763</v>
      </c>
      <c r="D322" s="103">
        <v>49006</v>
      </c>
      <c r="G322" s="60">
        <v>65601000</v>
      </c>
    </row>
    <row r="323" spans="1:9" x14ac:dyDescent="0.25">
      <c r="A323" t="str">
        <f t="shared" ref="A323:A336" si="12">+LEFT(B:B)</f>
        <v>6</v>
      </c>
      <c r="B323" s="110">
        <v>65620000</v>
      </c>
      <c r="C323" s="111" t="s">
        <v>561</v>
      </c>
      <c r="D323" s="103">
        <v>200000</v>
      </c>
      <c r="E323" s="103"/>
      <c r="F323" s="12"/>
      <c r="G323" s="60">
        <v>65620000</v>
      </c>
    </row>
    <row r="324" spans="1:9" x14ac:dyDescent="0.25">
      <c r="A324" t="str">
        <f t="shared" si="12"/>
        <v>6</v>
      </c>
      <c r="B324" s="110">
        <v>65700000</v>
      </c>
      <c r="C324" s="111" t="s">
        <v>1957</v>
      </c>
      <c r="D324" s="103">
        <v>306844.60499999998</v>
      </c>
      <c r="E324" s="103">
        <v>6626167.1100000003</v>
      </c>
      <c r="F324" s="12">
        <v>0.08</v>
      </c>
      <c r="G324" s="60">
        <v>65800000</v>
      </c>
      <c r="I324" s="12">
        <v>0.08</v>
      </c>
    </row>
    <row r="325" spans="1:9" x14ac:dyDescent="0.25">
      <c r="A325" t="str">
        <f t="shared" si="12"/>
        <v>6</v>
      </c>
      <c r="B325" s="110">
        <v>65800000</v>
      </c>
      <c r="C325" s="111" t="s">
        <v>764</v>
      </c>
      <c r="D325" s="103">
        <v>23773387.493999999</v>
      </c>
      <c r="E325" s="103">
        <v>-2321382.11</v>
      </c>
      <c r="F325" s="12">
        <v>49686.06</v>
      </c>
      <c r="G325" s="60">
        <v>65800000</v>
      </c>
      <c r="I325" s="12">
        <v>49686.06</v>
      </c>
    </row>
    <row r="326" spans="1:9" x14ac:dyDescent="0.25">
      <c r="A326" t="str">
        <f t="shared" si="12"/>
        <v>6</v>
      </c>
      <c r="B326" s="110">
        <v>66100000</v>
      </c>
      <c r="C326" s="111" t="s">
        <v>525</v>
      </c>
      <c r="D326" s="103">
        <v>1476388.89</v>
      </c>
      <c r="E326" s="103"/>
      <c r="F326" s="12"/>
      <c r="G326" s="60">
        <v>66100000</v>
      </c>
    </row>
    <row r="327" spans="1:9" x14ac:dyDescent="0.25">
      <c r="A327" t="str">
        <f t="shared" si="12"/>
        <v>6</v>
      </c>
      <c r="B327" s="110">
        <v>66101000</v>
      </c>
      <c r="C327" s="111" t="s">
        <v>767</v>
      </c>
      <c r="D327" s="103">
        <v>55446824.969999999</v>
      </c>
      <c r="E327" s="103">
        <v>62140517.149999999</v>
      </c>
      <c r="F327" s="12">
        <v>77150840.159999996</v>
      </c>
      <c r="G327" s="60">
        <v>66100000</v>
      </c>
      <c r="I327" s="12">
        <v>77150840.159999996</v>
      </c>
    </row>
    <row r="328" spans="1:9" x14ac:dyDescent="0.25">
      <c r="A328" t="str">
        <f t="shared" si="12"/>
        <v>6</v>
      </c>
      <c r="B328" s="110">
        <v>66102000</v>
      </c>
      <c r="C328" s="111" t="s">
        <v>2163</v>
      </c>
      <c r="D328" s="103">
        <v>67995524.784999996</v>
      </c>
      <c r="E328" s="103">
        <v>26613352.18</v>
      </c>
      <c r="F328" s="12">
        <v>41463605.189999998</v>
      </c>
      <c r="G328" s="60">
        <v>66100000</v>
      </c>
      <c r="I328" s="12">
        <v>41463605.189999998</v>
      </c>
    </row>
    <row r="329" spans="1:9" x14ac:dyDescent="0.25">
      <c r="A329" t="str">
        <f t="shared" si="12"/>
        <v>6</v>
      </c>
      <c r="B329" s="110">
        <v>66103000</v>
      </c>
      <c r="C329" s="111" t="s">
        <v>2164</v>
      </c>
      <c r="D329" s="103">
        <v>23153911.309999999</v>
      </c>
      <c r="E329" s="103">
        <v>0</v>
      </c>
      <c r="F329" s="12">
        <v>3377100</v>
      </c>
      <c r="G329" s="60">
        <v>66100000</v>
      </c>
      <c r="I329" s="12">
        <v>3377100</v>
      </c>
    </row>
    <row r="330" spans="1:9" x14ac:dyDescent="0.25">
      <c r="A330" t="str">
        <f t="shared" si="12"/>
        <v>6</v>
      </c>
      <c r="B330" s="110">
        <v>66104000</v>
      </c>
      <c r="C330" s="111" t="s">
        <v>2165</v>
      </c>
      <c r="D330" s="103">
        <v>53544633.119999997</v>
      </c>
      <c r="E330" s="103">
        <v>38780491.869999997</v>
      </c>
      <c r="F330" s="12">
        <v>130631866.92</v>
      </c>
      <c r="G330" s="60">
        <v>66100000</v>
      </c>
      <c r="I330" s="12">
        <v>130631866.92</v>
      </c>
    </row>
    <row r="331" spans="1:9" x14ac:dyDescent="0.25">
      <c r="A331" t="str">
        <f t="shared" si="12"/>
        <v>6</v>
      </c>
      <c r="B331" s="110">
        <v>66200000</v>
      </c>
      <c r="C331" s="111" t="s">
        <v>2334</v>
      </c>
      <c r="D331" s="103">
        <v>8498597.1500000004</v>
      </c>
      <c r="E331" s="103"/>
      <c r="F331" s="12"/>
      <c r="G331" s="60">
        <v>66200000</v>
      </c>
    </row>
    <row r="332" spans="1:9" x14ac:dyDescent="0.25">
      <c r="A332" t="str">
        <f t="shared" si="12"/>
        <v>6</v>
      </c>
      <c r="B332" s="110">
        <v>66300000</v>
      </c>
      <c r="C332" s="111" t="s">
        <v>2335</v>
      </c>
      <c r="D332" s="103">
        <v>18325.12</v>
      </c>
      <c r="E332" s="103">
        <v>6933019.6600000001</v>
      </c>
      <c r="F332" s="12">
        <v>0</v>
      </c>
      <c r="G332" s="60">
        <v>66100000</v>
      </c>
      <c r="I332" s="12">
        <v>0</v>
      </c>
    </row>
    <row r="333" spans="1:9" x14ac:dyDescent="0.25">
      <c r="A333" t="str">
        <f t="shared" si="12"/>
        <v>6</v>
      </c>
      <c r="B333" s="110">
        <v>66600000</v>
      </c>
      <c r="C333" s="111" t="s">
        <v>770</v>
      </c>
      <c r="D333" s="103">
        <v>11128061.914000001</v>
      </c>
      <c r="E333" s="103">
        <v>22701665.920000002</v>
      </c>
      <c r="F333" s="12">
        <v>22031915.350000001</v>
      </c>
      <c r="G333" s="60">
        <v>66600000</v>
      </c>
      <c r="I333" s="12">
        <v>22031915.350000001</v>
      </c>
    </row>
    <row r="334" spans="1:9" x14ac:dyDescent="0.25">
      <c r="A334" t="str">
        <f t="shared" si="12"/>
        <v>6</v>
      </c>
      <c r="B334" s="110">
        <v>66880000</v>
      </c>
      <c r="C334" s="111" t="s">
        <v>2166</v>
      </c>
      <c r="D334" s="103">
        <v>223.17</v>
      </c>
      <c r="E334" s="103">
        <v>-0.45</v>
      </c>
      <c r="F334" s="12">
        <v>0</v>
      </c>
      <c r="G334" s="60">
        <v>66600000</v>
      </c>
      <c r="I334" s="12">
        <v>0</v>
      </c>
    </row>
    <row r="335" spans="1:9" x14ac:dyDescent="0.25">
      <c r="A335" t="str">
        <f t="shared" si="12"/>
        <v>6</v>
      </c>
      <c r="B335" s="110">
        <v>68111000</v>
      </c>
      <c r="C335" s="111" t="s">
        <v>771</v>
      </c>
      <c r="D335" s="103">
        <v>398293.5</v>
      </c>
      <c r="E335" s="103">
        <v>431484.63</v>
      </c>
      <c r="F335" s="12">
        <v>0</v>
      </c>
      <c r="G335" s="60">
        <v>68111000</v>
      </c>
      <c r="I335" s="12">
        <v>0</v>
      </c>
    </row>
    <row r="336" spans="1:9" x14ac:dyDescent="0.25">
      <c r="A336" t="str">
        <f t="shared" si="12"/>
        <v>6</v>
      </c>
      <c r="B336" s="110">
        <v>68112000</v>
      </c>
      <c r="C336" s="111" t="s">
        <v>772</v>
      </c>
      <c r="D336" s="103">
        <v>51071738</v>
      </c>
      <c r="E336" s="103">
        <v>68237785.060000002</v>
      </c>
      <c r="F336" s="12">
        <v>75772845.510000005</v>
      </c>
      <c r="G336" s="60">
        <v>68112000</v>
      </c>
      <c r="I336" s="12">
        <v>75772845.510000005</v>
      </c>
    </row>
    <row r="337" spans="1:9" x14ac:dyDescent="0.25">
      <c r="B337">
        <v>68500000</v>
      </c>
      <c r="C337" t="s">
        <v>512</v>
      </c>
      <c r="D337" s="103">
        <v>300000000</v>
      </c>
      <c r="G337" s="60">
        <v>68112000</v>
      </c>
    </row>
    <row r="338" spans="1:9" x14ac:dyDescent="0.25">
      <c r="A338" t="str">
        <f t="shared" ref="A338:A351" si="13">+LEFT(B:B)</f>
        <v>6</v>
      </c>
      <c r="B338" s="110">
        <v>69100000</v>
      </c>
      <c r="C338" s="111" t="s">
        <v>2336</v>
      </c>
      <c r="D338" s="103">
        <v>21992222.309999999</v>
      </c>
      <c r="E338" s="103">
        <v>41805730.045999996</v>
      </c>
      <c r="F338" s="12">
        <v>45661249.796900302</v>
      </c>
      <c r="G338" s="23">
        <v>69800000</v>
      </c>
      <c r="I338" s="12">
        <v>45661249.796900302</v>
      </c>
    </row>
    <row r="339" spans="1:9" x14ac:dyDescent="0.25">
      <c r="A339" t="str">
        <f t="shared" si="13"/>
        <v>7</v>
      </c>
      <c r="B339" s="110">
        <v>70100000</v>
      </c>
      <c r="C339" s="111" t="s">
        <v>1619</v>
      </c>
      <c r="D339" s="103">
        <v>0</v>
      </c>
      <c r="E339" s="103">
        <v>0</v>
      </c>
      <c r="F339" s="12">
        <v>16667</v>
      </c>
      <c r="G339" s="60">
        <v>70600000</v>
      </c>
      <c r="I339" s="12">
        <v>16667</v>
      </c>
    </row>
    <row r="340" spans="1:9" x14ac:dyDescent="0.25">
      <c r="A340" t="str">
        <f t="shared" si="13"/>
        <v>7</v>
      </c>
      <c r="B340" s="110">
        <v>70600000</v>
      </c>
      <c r="C340" s="111" t="s">
        <v>2168</v>
      </c>
      <c r="D340" s="103">
        <v>4599999.4000000004</v>
      </c>
      <c r="E340" s="103">
        <v>-15855113.33</v>
      </c>
      <c r="F340" s="12">
        <v>-153405138.81999999</v>
      </c>
      <c r="G340" s="60">
        <v>70600000</v>
      </c>
      <c r="I340" s="12">
        <v>-153405138.81999999</v>
      </c>
    </row>
    <row r="341" spans="1:9" x14ac:dyDescent="0.25">
      <c r="A341" t="str">
        <f t="shared" si="13"/>
        <v>7</v>
      </c>
      <c r="B341" s="110">
        <v>70610000</v>
      </c>
      <c r="C341" s="111" t="s">
        <v>2337</v>
      </c>
      <c r="D341" s="103">
        <v>-223703866.461</v>
      </c>
      <c r="E341" s="103">
        <v>-47490569.090000004</v>
      </c>
      <c r="F341" s="12">
        <v>0</v>
      </c>
      <c r="G341" s="60">
        <v>70600000</v>
      </c>
      <c r="I341" s="12">
        <v>0</v>
      </c>
    </row>
    <row r="342" spans="1:9" x14ac:dyDescent="0.25">
      <c r="A342" t="str">
        <f t="shared" si="13"/>
        <v>7</v>
      </c>
      <c r="B342" s="110">
        <v>70620000</v>
      </c>
      <c r="C342" s="111" t="s">
        <v>2338</v>
      </c>
      <c r="D342" s="103">
        <v>0</v>
      </c>
      <c r="E342" s="103">
        <v>-200000</v>
      </c>
      <c r="F342" s="12">
        <v>0</v>
      </c>
      <c r="G342" s="60">
        <v>70600000</v>
      </c>
      <c r="I342" s="12">
        <v>0</v>
      </c>
    </row>
    <row r="343" spans="1:9" x14ac:dyDescent="0.25">
      <c r="A343" t="str">
        <f t="shared" si="13"/>
        <v>7</v>
      </c>
      <c r="B343" s="110">
        <v>70700000</v>
      </c>
      <c r="C343" s="111" t="s">
        <v>2169</v>
      </c>
      <c r="D343" s="103">
        <v>-114583.33</v>
      </c>
      <c r="E343" s="103">
        <v>0</v>
      </c>
      <c r="F343" s="12">
        <v>-318100</v>
      </c>
      <c r="G343" s="60">
        <v>70710000</v>
      </c>
      <c r="I343" s="12">
        <v>-318100</v>
      </c>
    </row>
    <row r="344" spans="1:9" x14ac:dyDescent="0.25">
      <c r="A344" t="str">
        <f t="shared" si="13"/>
        <v>7</v>
      </c>
      <c r="B344" s="110">
        <v>70710000</v>
      </c>
      <c r="C344" s="111" t="s">
        <v>2169</v>
      </c>
      <c r="D344" s="103">
        <v>-1551411935.7149999</v>
      </c>
      <c r="E344" s="103">
        <v>-3239254713.7199998</v>
      </c>
      <c r="F344" s="12">
        <v>-8266848851.5300598</v>
      </c>
      <c r="G344" s="60">
        <v>70710000</v>
      </c>
      <c r="I344" s="12">
        <v>-8266848851.5300598</v>
      </c>
    </row>
    <row r="345" spans="1:9" x14ac:dyDescent="0.25">
      <c r="A345" t="str">
        <f t="shared" si="13"/>
        <v>7</v>
      </c>
      <c r="B345" s="110">
        <v>70720000</v>
      </c>
      <c r="C345" s="111" t="s">
        <v>2170</v>
      </c>
      <c r="D345" s="103">
        <v>-825129800.69599998</v>
      </c>
      <c r="E345" s="103">
        <v>-533040981.56</v>
      </c>
      <c r="F345" s="12">
        <v>-691295648.12</v>
      </c>
      <c r="G345" s="60">
        <v>70710000</v>
      </c>
      <c r="I345" s="12">
        <v>-691295648.12</v>
      </c>
    </row>
    <row r="346" spans="1:9" x14ac:dyDescent="0.25">
      <c r="A346" t="str">
        <f t="shared" si="13"/>
        <v>7</v>
      </c>
      <c r="B346" s="110">
        <v>70750000</v>
      </c>
      <c r="C346" s="111" t="s">
        <v>2339</v>
      </c>
      <c r="D346" s="103">
        <v>-1773409274.75</v>
      </c>
      <c r="E346" s="103"/>
      <c r="F346" s="12"/>
      <c r="G346" s="60">
        <v>70750000</v>
      </c>
    </row>
    <row r="347" spans="1:9" x14ac:dyDescent="0.25">
      <c r="A347" t="str">
        <f t="shared" si="13"/>
        <v>7</v>
      </c>
      <c r="B347" s="110">
        <v>70800000</v>
      </c>
      <c r="C347" s="111" t="s">
        <v>2171</v>
      </c>
      <c r="D347" s="103">
        <v>0</v>
      </c>
      <c r="E347" s="103">
        <v>0</v>
      </c>
      <c r="F347" s="12">
        <v>-3861084.33</v>
      </c>
      <c r="G347" s="60">
        <v>70800000</v>
      </c>
      <c r="I347" s="12">
        <v>-3861084.33</v>
      </c>
    </row>
    <row r="348" spans="1:9" x14ac:dyDescent="0.25">
      <c r="A348" t="str">
        <f t="shared" si="13"/>
        <v>7</v>
      </c>
      <c r="B348" s="110">
        <v>70830000</v>
      </c>
      <c r="C348" s="111" t="s">
        <v>1820</v>
      </c>
      <c r="D348" s="103">
        <v>-9275000</v>
      </c>
      <c r="E348" s="103">
        <v>0</v>
      </c>
      <c r="F348" s="12">
        <v>-20189383.870000001</v>
      </c>
      <c r="G348" s="60">
        <v>70800000</v>
      </c>
      <c r="I348" s="12">
        <v>-20189383.870000001</v>
      </c>
    </row>
    <row r="349" spans="1:9" x14ac:dyDescent="0.25">
      <c r="A349" t="str">
        <f t="shared" si="13"/>
        <v>7</v>
      </c>
      <c r="B349" s="110">
        <v>70900000</v>
      </c>
      <c r="C349" s="111" t="s">
        <v>2172</v>
      </c>
      <c r="D349" s="103">
        <v>0</v>
      </c>
      <c r="E349" s="103">
        <v>0</v>
      </c>
      <c r="F349" s="12">
        <v>23651580.289999999</v>
      </c>
      <c r="G349" s="60">
        <v>70900000</v>
      </c>
      <c r="I349" s="12">
        <v>23651580.289999999</v>
      </c>
    </row>
    <row r="350" spans="1:9" x14ac:dyDescent="0.25">
      <c r="A350" t="str">
        <f t="shared" si="13"/>
        <v>7</v>
      </c>
      <c r="B350" s="110">
        <v>75800000</v>
      </c>
      <c r="C350" s="111" t="s">
        <v>237</v>
      </c>
      <c r="D350" s="103">
        <v>-278242638.44999999</v>
      </c>
      <c r="E350" s="103">
        <v>-306015874.63</v>
      </c>
      <c r="F350" s="12">
        <v>-113757279.7</v>
      </c>
      <c r="G350" s="60">
        <v>75800000</v>
      </c>
      <c r="I350" s="12">
        <v>-113757279.7</v>
      </c>
    </row>
    <row r="351" spans="1:9" x14ac:dyDescent="0.25">
      <c r="A351" t="str">
        <f t="shared" si="13"/>
        <v>7</v>
      </c>
      <c r="B351" s="110">
        <v>75810000</v>
      </c>
      <c r="C351" s="111" t="s">
        <v>573</v>
      </c>
      <c r="D351" s="103">
        <v>-729900</v>
      </c>
      <c r="E351" s="103">
        <v>-384300</v>
      </c>
      <c r="F351" s="12">
        <v>0</v>
      </c>
      <c r="G351" s="60">
        <v>75800000</v>
      </c>
      <c r="I351" s="12">
        <v>0</v>
      </c>
    </row>
    <row r="352" spans="1:9" x14ac:dyDescent="0.25">
      <c r="B352">
        <v>75850000</v>
      </c>
      <c r="C352" t="s">
        <v>1629</v>
      </c>
      <c r="D352" s="103">
        <v>0</v>
      </c>
      <c r="G352" s="60">
        <v>75800000</v>
      </c>
    </row>
    <row r="353" spans="1:9" x14ac:dyDescent="0.25">
      <c r="A353" t="str">
        <f>+LEFT(B:B)</f>
        <v>7</v>
      </c>
      <c r="B353" s="110">
        <v>76500000</v>
      </c>
      <c r="C353" s="111" t="s">
        <v>785</v>
      </c>
      <c r="D353" s="103">
        <v>-111519.08</v>
      </c>
      <c r="E353" s="103">
        <v>-69236.88</v>
      </c>
      <c r="F353" s="12">
        <v>-384167.51</v>
      </c>
      <c r="G353" s="60">
        <v>76500000</v>
      </c>
      <c r="I353" s="12">
        <v>-384167.51</v>
      </c>
    </row>
    <row r="354" spans="1:9" x14ac:dyDescent="0.25">
      <c r="A354" t="str">
        <f>+LEFT(B:B)</f>
        <v>7</v>
      </c>
      <c r="B354" s="110">
        <v>76600000</v>
      </c>
      <c r="C354" s="111" t="s">
        <v>786</v>
      </c>
      <c r="D354" s="103">
        <v>-3399206.82</v>
      </c>
      <c r="E354" s="103">
        <v>-2188195</v>
      </c>
      <c r="F354" s="12">
        <v>-3726627.4</v>
      </c>
      <c r="G354" s="60">
        <v>76600000</v>
      </c>
      <c r="I354" s="12">
        <v>-3726627.4</v>
      </c>
    </row>
    <row r="355" spans="1:9" x14ac:dyDescent="0.25">
      <c r="A355" t="str">
        <f>+LEFT(B:B)</f>
        <v>7</v>
      </c>
      <c r="B355" s="110">
        <v>76880000</v>
      </c>
      <c r="C355" s="111" t="s">
        <v>575</v>
      </c>
      <c r="D355" s="103">
        <v>-52.37</v>
      </c>
      <c r="E355" s="103"/>
      <c r="F355" s="12"/>
      <c r="G355" s="60">
        <v>76880000</v>
      </c>
    </row>
  </sheetData>
  <conditionalFormatting sqref="G3">
    <cfRule type="duplicateValues" dxfId="574" priority="12"/>
    <cfRule type="duplicateValues" dxfId="573" priority="13"/>
  </conditionalFormatting>
  <conditionalFormatting sqref="G7">
    <cfRule type="duplicateValues" dxfId="572" priority="11"/>
  </conditionalFormatting>
  <conditionalFormatting sqref="G8">
    <cfRule type="duplicateValues" dxfId="571" priority="10"/>
  </conditionalFormatting>
  <conditionalFormatting sqref="G9">
    <cfRule type="duplicateValues" dxfId="570" priority="9"/>
  </conditionalFormatting>
  <conditionalFormatting sqref="G11">
    <cfRule type="duplicateValues" dxfId="569" priority="8"/>
  </conditionalFormatting>
  <conditionalFormatting sqref="G112">
    <cfRule type="duplicateValues" dxfId="568" priority="7"/>
  </conditionalFormatting>
  <conditionalFormatting sqref="G132">
    <cfRule type="duplicateValues" dxfId="567" priority="5"/>
  </conditionalFormatting>
  <conditionalFormatting sqref="G133">
    <cfRule type="duplicateValues" dxfId="566" priority="6"/>
  </conditionalFormatting>
  <conditionalFormatting sqref="G221">
    <cfRule type="duplicateValues" dxfId="565" priority="4"/>
  </conditionalFormatting>
  <conditionalFormatting sqref="G222">
    <cfRule type="duplicateValues" dxfId="564" priority="3"/>
  </conditionalFormatting>
  <conditionalFormatting sqref="G251">
    <cfRule type="duplicateValues" dxfId="563" priority="2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C5E0B4"/>
  </sheetPr>
  <dimension ref="A1:H202"/>
  <sheetViews>
    <sheetView zoomScaleNormal="100" workbookViewId="0">
      <selection activeCell="C17" sqref="C17"/>
    </sheetView>
  </sheetViews>
  <sheetFormatPr baseColWidth="10" defaultColWidth="11.42578125" defaultRowHeight="14.25" x14ac:dyDescent="0.25"/>
  <cols>
    <col min="1" max="1" width="11.5703125" style="18" customWidth="1"/>
    <col min="2" max="2" width="37.42578125" customWidth="1"/>
    <col min="3" max="3" width="17.85546875" style="78" customWidth="1"/>
    <col min="4" max="4" width="17.85546875" customWidth="1"/>
    <col min="5" max="5" width="16.85546875" customWidth="1"/>
    <col min="6" max="6" width="11.42578125" style="61"/>
    <col min="8" max="8" width="17.5703125" style="12" customWidth="1"/>
  </cols>
  <sheetData>
    <row r="1" spans="1:6" x14ac:dyDescent="0.25">
      <c r="C1" s="78">
        <v>2021</v>
      </c>
      <c r="D1">
        <v>2020</v>
      </c>
      <c r="E1">
        <v>2019</v>
      </c>
    </row>
    <row r="2" spans="1:6" x14ac:dyDescent="0.25">
      <c r="A2" s="116">
        <v>10100000</v>
      </c>
      <c r="B2" t="s">
        <v>581</v>
      </c>
      <c r="C2" s="12">
        <v>-2440000000</v>
      </c>
      <c r="D2" s="12">
        <v>-2440000000</v>
      </c>
      <c r="E2" s="12">
        <v>-2440000000</v>
      </c>
      <c r="F2" s="61">
        <v>10100000</v>
      </c>
    </row>
    <row r="3" spans="1:6" x14ac:dyDescent="0.25">
      <c r="A3" s="116">
        <v>11900000</v>
      </c>
      <c r="B3" t="s">
        <v>1465</v>
      </c>
      <c r="C3" s="12">
        <v>802377820.5</v>
      </c>
      <c r="D3" s="12">
        <v>391783514.87</v>
      </c>
      <c r="E3" s="12">
        <v>-3117721</v>
      </c>
      <c r="F3" s="23">
        <v>11000000</v>
      </c>
    </row>
    <row r="4" spans="1:6" x14ac:dyDescent="0.25">
      <c r="A4" s="116">
        <v>12000000</v>
      </c>
      <c r="B4" t="s">
        <v>2067</v>
      </c>
      <c r="C4" s="12">
        <v>0</v>
      </c>
      <c r="D4" s="12">
        <v>0</v>
      </c>
      <c r="E4" s="12">
        <v>0</v>
      </c>
      <c r="F4" s="61">
        <v>12000000</v>
      </c>
    </row>
    <row r="5" spans="1:6" x14ac:dyDescent="0.25">
      <c r="A5" s="116">
        <v>12900000</v>
      </c>
      <c r="B5" t="s">
        <v>1940</v>
      </c>
      <c r="C5" s="12">
        <v>0</v>
      </c>
      <c r="D5" s="12">
        <v>0</v>
      </c>
      <c r="E5" s="12">
        <v>0</v>
      </c>
      <c r="F5" s="61">
        <v>12900000</v>
      </c>
    </row>
    <row r="6" spans="1:6" x14ac:dyDescent="0.25">
      <c r="A6" s="116">
        <v>13100000</v>
      </c>
      <c r="B6" t="s">
        <v>2340</v>
      </c>
      <c r="C6" s="12">
        <v>0</v>
      </c>
      <c r="D6" s="12">
        <v>-178194785</v>
      </c>
      <c r="E6" s="12">
        <v>-178194785</v>
      </c>
      <c r="F6" s="116">
        <v>13100000</v>
      </c>
    </row>
    <row r="7" spans="1:6" x14ac:dyDescent="0.25">
      <c r="A7" s="116">
        <v>13110000</v>
      </c>
      <c r="B7" t="s">
        <v>2341</v>
      </c>
      <c r="C7" s="12">
        <v>-2565977682.9299998</v>
      </c>
      <c r="D7" s="12">
        <v>-2256507840.1100001</v>
      </c>
      <c r="E7" s="12">
        <v>-2256507840</v>
      </c>
      <c r="F7" s="116">
        <v>13110000</v>
      </c>
    </row>
    <row r="8" spans="1:6" x14ac:dyDescent="0.25">
      <c r="A8" s="116">
        <v>16100000</v>
      </c>
      <c r="B8" t="s">
        <v>248</v>
      </c>
      <c r="C8" s="12">
        <v>0</v>
      </c>
      <c r="D8" s="12">
        <v>0</v>
      </c>
      <c r="E8" s="12">
        <v>0</v>
      </c>
      <c r="F8" s="60">
        <v>16100000</v>
      </c>
    </row>
    <row r="9" spans="1:6" x14ac:dyDescent="0.25">
      <c r="A9" s="116">
        <v>16110000</v>
      </c>
      <c r="B9" t="s">
        <v>2342</v>
      </c>
      <c r="C9" s="12">
        <v>-5945569231.96</v>
      </c>
      <c r="D9" s="12">
        <v>-6570372367.2200003</v>
      </c>
      <c r="E9" s="12">
        <v>-7099385629</v>
      </c>
      <c r="F9" s="60">
        <v>16100000</v>
      </c>
    </row>
    <row r="10" spans="1:6" x14ac:dyDescent="0.25">
      <c r="A10" s="116">
        <v>16120000</v>
      </c>
      <c r="B10" t="s">
        <v>2343</v>
      </c>
      <c r="C10" s="12">
        <v>-1244604392.9300001</v>
      </c>
      <c r="D10" s="12">
        <v>-1750756189.8599999</v>
      </c>
      <c r="E10" s="12">
        <v>-1651436308</v>
      </c>
      <c r="F10" s="60">
        <v>16100000</v>
      </c>
    </row>
    <row r="11" spans="1:6" x14ac:dyDescent="0.25">
      <c r="A11" s="116">
        <v>16400000</v>
      </c>
      <c r="B11" t="s">
        <v>2344</v>
      </c>
      <c r="C11" s="12">
        <v>-27696620000</v>
      </c>
      <c r="D11" s="12">
        <v>-17211780000</v>
      </c>
      <c r="E11" s="12">
        <v>-7254540000</v>
      </c>
      <c r="F11" s="18">
        <v>16160000</v>
      </c>
    </row>
    <row r="12" spans="1:6" x14ac:dyDescent="0.25">
      <c r="A12" s="116">
        <v>21300000</v>
      </c>
      <c r="B12" t="s">
        <v>591</v>
      </c>
      <c r="C12" s="12">
        <v>72015038.5</v>
      </c>
      <c r="D12" s="12">
        <v>72015038.5</v>
      </c>
      <c r="E12" s="12">
        <v>72015039</v>
      </c>
      <c r="F12" s="61">
        <v>21300000</v>
      </c>
    </row>
    <row r="13" spans="1:6" x14ac:dyDescent="0.25">
      <c r="A13" s="116">
        <v>21810000</v>
      </c>
      <c r="B13" t="s">
        <v>260</v>
      </c>
      <c r="C13" s="12">
        <v>1183653434.8699999</v>
      </c>
      <c r="D13" s="12">
        <v>1157674308.3800001</v>
      </c>
      <c r="E13" s="12">
        <v>1134560175</v>
      </c>
      <c r="F13" s="61">
        <v>21540000</v>
      </c>
    </row>
    <row r="14" spans="1:6" x14ac:dyDescent="0.25">
      <c r="A14" s="116">
        <v>21820000</v>
      </c>
      <c r="B14" t="s">
        <v>52</v>
      </c>
      <c r="C14" s="12">
        <v>10130484.710000001</v>
      </c>
      <c r="D14" s="12">
        <v>10130484.710000001</v>
      </c>
      <c r="E14" s="12">
        <v>7708625</v>
      </c>
      <c r="F14" s="61">
        <v>21820000</v>
      </c>
    </row>
    <row r="15" spans="1:6" x14ac:dyDescent="0.25">
      <c r="A15" s="116">
        <v>21830000</v>
      </c>
      <c r="B15" t="s">
        <v>596</v>
      </c>
      <c r="C15" s="12">
        <v>1740983732.3</v>
      </c>
      <c r="D15" s="12">
        <v>1347147527.8699999</v>
      </c>
      <c r="E15" s="12">
        <v>1347147528</v>
      </c>
      <c r="F15" s="61">
        <v>21830000</v>
      </c>
    </row>
    <row r="16" spans="1:6" x14ac:dyDescent="0.25">
      <c r="A16" s="116">
        <v>21840000</v>
      </c>
      <c r="B16" t="s">
        <v>597</v>
      </c>
      <c r="C16" s="12">
        <v>40210830.469999999</v>
      </c>
      <c r="D16" s="12">
        <v>31640648</v>
      </c>
      <c r="E16" s="12">
        <v>31640648</v>
      </c>
      <c r="F16" s="61">
        <v>21840000</v>
      </c>
    </row>
    <row r="17" spans="1:6" x14ac:dyDescent="0.25">
      <c r="A17" s="116">
        <v>21850000</v>
      </c>
      <c r="B17" t="s">
        <v>2079</v>
      </c>
      <c r="C17" s="12">
        <v>13672939.949999999</v>
      </c>
      <c r="D17" s="12">
        <v>7091666.6699999999</v>
      </c>
      <c r="E17" s="12">
        <v>6050000</v>
      </c>
      <c r="F17" s="61">
        <v>21820000</v>
      </c>
    </row>
    <row r="18" spans="1:6" x14ac:dyDescent="0.25">
      <c r="A18" s="116">
        <v>23000000</v>
      </c>
      <c r="B18" t="s">
        <v>266</v>
      </c>
      <c r="C18" s="12">
        <v>32662871581.400002</v>
      </c>
      <c r="D18" s="12">
        <v>25021452808.52</v>
      </c>
      <c r="E18" s="12">
        <v>18461335183</v>
      </c>
      <c r="F18" s="61">
        <v>23200000</v>
      </c>
    </row>
    <row r="19" spans="1:6" x14ac:dyDescent="0.25">
      <c r="A19" s="116">
        <v>23100000</v>
      </c>
      <c r="B19" t="s">
        <v>262</v>
      </c>
      <c r="C19" s="12">
        <v>13102273514.24</v>
      </c>
      <c r="D19" s="12">
        <v>13048111814.24</v>
      </c>
      <c r="E19" s="12">
        <v>13048111814</v>
      </c>
      <c r="F19" s="61">
        <v>23200000</v>
      </c>
    </row>
    <row r="20" spans="1:6" x14ac:dyDescent="0.25">
      <c r="A20" s="116">
        <v>27500000</v>
      </c>
      <c r="B20" t="s">
        <v>599</v>
      </c>
      <c r="C20" s="12">
        <v>1100000</v>
      </c>
      <c r="D20" s="12">
        <v>1100000</v>
      </c>
      <c r="E20" s="12">
        <v>1100000</v>
      </c>
      <c r="F20" s="61">
        <v>27500000</v>
      </c>
    </row>
    <row r="21" spans="1:6" x14ac:dyDescent="0.25">
      <c r="A21" s="116">
        <v>28130000</v>
      </c>
      <c r="B21" t="s">
        <v>603</v>
      </c>
      <c r="C21" s="12">
        <v>-27865819.059999999</v>
      </c>
      <c r="D21" s="12">
        <v>-20664315.210000001</v>
      </c>
      <c r="E21" s="12">
        <v>-13462811</v>
      </c>
      <c r="F21" s="61">
        <v>28130000</v>
      </c>
    </row>
    <row r="22" spans="1:6" x14ac:dyDescent="0.25">
      <c r="A22" s="116">
        <v>28181000</v>
      </c>
      <c r="B22" t="s">
        <v>276</v>
      </c>
      <c r="C22" s="12">
        <v>-392934945.62</v>
      </c>
      <c r="D22" s="12">
        <v>-275033517.08999997</v>
      </c>
      <c r="E22" s="12">
        <v>-160944132</v>
      </c>
      <c r="F22" s="61">
        <v>28154000</v>
      </c>
    </row>
    <row r="23" spans="1:6" x14ac:dyDescent="0.25">
      <c r="A23" s="116">
        <v>28182000</v>
      </c>
      <c r="B23" t="s">
        <v>607</v>
      </c>
      <c r="C23" s="12">
        <v>-3658406.05</v>
      </c>
      <c r="D23" s="12">
        <v>-2645357.58</v>
      </c>
      <c r="E23" s="12">
        <v>-1742638</v>
      </c>
      <c r="F23" s="61">
        <v>28182000</v>
      </c>
    </row>
    <row r="24" spans="1:6" x14ac:dyDescent="0.25">
      <c r="A24" s="116">
        <v>28183000</v>
      </c>
      <c r="B24" t="s">
        <v>610</v>
      </c>
      <c r="C24" s="12">
        <v>-1020015634.9</v>
      </c>
      <c r="D24" s="12">
        <v>-730133594.5</v>
      </c>
      <c r="E24" s="12">
        <v>-467524822</v>
      </c>
      <c r="F24" s="61">
        <v>28183000</v>
      </c>
    </row>
    <row r="25" spans="1:6" x14ac:dyDescent="0.25">
      <c r="A25" s="116">
        <v>28184000</v>
      </c>
      <c r="B25" t="s">
        <v>608</v>
      </c>
      <c r="C25" s="12">
        <v>-23801555.68</v>
      </c>
      <c r="D25" s="12">
        <v>-16396189.01</v>
      </c>
      <c r="E25" s="12">
        <v>-10068059</v>
      </c>
      <c r="F25" s="61">
        <v>28182000</v>
      </c>
    </row>
    <row r="26" spans="1:6" x14ac:dyDescent="0.25">
      <c r="A26" s="116">
        <v>28185000</v>
      </c>
      <c r="B26" t="s">
        <v>279</v>
      </c>
      <c r="C26" s="12">
        <v>-3011711.69</v>
      </c>
      <c r="D26" s="12">
        <v>-1694136.59</v>
      </c>
      <c r="E26" s="12">
        <v>-1032424</v>
      </c>
      <c r="F26" s="61">
        <v>28182000</v>
      </c>
    </row>
    <row r="27" spans="1:6" x14ac:dyDescent="0.25">
      <c r="A27" s="116">
        <v>31100000</v>
      </c>
      <c r="B27" t="s">
        <v>2345</v>
      </c>
      <c r="C27" s="12">
        <v>40520802.280000001</v>
      </c>
      <c r="D27" s="12">
        <v>18803809.379999999</v>
      </c>
      <c r="E27" s="12">
        <v>14521272</v>
      </c>
      <c r="F27" s="23">
        <v>31000000</v>
      </c>
    </row>
    <row r="28" spans="1:6" x14ac:dyDescent="0.25">
      <c r="A28" s="116">
        <v>31200000</v>
      </c>
      <c r="B28" t="s">
        <v>2346</v>
      </c>
      <c r="C28" s="12">
        <v>702831685.84000003</v>
      </c>
      <c r="D28" s="12">
        <v>753233727.01999998</v>
      </c>
      <c r="E28" s="12">
        <v>1073709228</v>
      </c>
      <c r="F28" s="23">
        <v>31000000</v>
      </c>
    </row>
    <row r="29" spans="1:6" x14ac:dyDescent="0.25">
      <c r="A29" s="116">
        <v>40100000</v>
      </c>
      <c r="B29" t="s">
        <v>1945</v>
      </c>
      <c r="C29" s="12">
        <v>-802592645.14000106</v>
      </c>
      <c r="D29" s="12">
        <v>-663719085.03999996</v>
      </c>
      <c r="E29" s="12">
        <v>-1042244291</v>
      </c>
      <c r="F29" s="23">
        <v>40110000</v>
      </c>
    </row>
    <row r="30" spans="1:6" x14ac:dyDescent="0.25">
      <c r="A30" s="116">
        <v>40120000</v>
      </c>
      <c r="B30" t="s">
        <v>65</v>
      </c>
      <c r="C30" s="12">
        <v>2450190136.1100001</v>
      </c>
      <c r="D30" s="12">
        <v>-424950586.55000001</v>
      </c>
      <c r="E30" s="12">
        <v>-323067264</v>
      </c>
      <c r="F30" s="61">
        <v>40120000</v>
      </c>
    </row>
    <row r="31" spans="1:6" x14ac:dyDescent="0.25">
      <c r="A31" s="116">
        <v>40221000</v>
      </c>
      <c r="B31" t="s">
        <v>2347</v>
      </c>
      <c r="C31" s="12">
        <v>-15731929.029999999</v>
      </c>
      <c r="D31" s="12">
        <v>-6611478</v>
      </c>
      <c r="E31" s="12">
        <v>-4743400</v>
      </c>
      <c r="F31" s="61">
        <v>51110000</v>
      </c>
    </row>
    <row r="32" spans="1:6" x14ac:dyDescent="0.25">
      <c r="A32" s="116">
        <v>40241000</v>
      </c>
      <c r="B32" t="s">
        <v>2348</v>
      </c>
      <c r="C32" s="12">
        <v>-34357301.420000099</v>
      </c>
      <c r="D32" s="12">
        <v>-1006700</v>
      </c>
      <c r="E32" s="12">
        <v>-103885888</v>
      </c>
      <c r="F32" s="61">
        <v>51110000</v>
      </c>
    </row>
    <row r="33" spans="1:6" x14ac:dyDescent="0.25">
      <c r="A33" s="116">
        <v>40340000</v>
      </c>
      <c r="B33" t="s">
        <v>67</v>
      </c>
      <c r="C33" s="12">
        <v>-20537743.8699999</v>
      </c>
      <c r="D33" s="12">
        <v>-57410381.640000001</v>
      </c>
      <c r="E33" s="12">
        <v>-16829871</v>
      </c>
      <c r="F33" s="61">
        <v>40310000</v>
      </c>
    </row>
    <row r="34" spans="1:6" x14ac:dyDescent="0.25">
      <c r="A34" s="116">
        <v>40400000</v>
      </c>
      <c r="B34" t="s">
        <v>1472</v>
      </c>
      <c r="C34" s="12">
        <v>-5601227065.8300104</v>
      </c>
      <c r="D34" s="12">
        <v>-5495566097.2799997</v>
      </c>
      <c r="E34" s="12">
        <v>-7997336256</v>
      </c>
      <c r="F34" s="18">
        <v>40400000</v>
      </c>
    </row>
    <row r="35" spans="1:6" x14ac:dyDescent="0.25">
      <c r="A35" s="116">
        <v>40800000</v>
      </c>
      <c r="B35" t="s">
        <v>1946</v>
      </c>
      <c r="C35" s="12">
        <v>-423110747.86000001</v>
      </c>
      <c r="D35" s="12">
        <v>-421849321.88</v>
      </c>
      <c r="E35" s="12">
        <v>-192542860</v>
      </c>
      <c r="F35" s="18">
        <v>40810000</v>
      </c>
    </row>
    <row r="36" spans="1:6" x14ac:dyDescent="0.25">
      <c r="A36" s="116">
        <v>40910000</v>
      </c>
      <c r="B36" t="s">
        <v>2091</v>
      </c>
      <c r="C36" s="12">
        <v>127771718.54000001</v>
      </c>
      <c r="D36" s="12">
        <v>4800000</v>
      </c>
      <c r="E36" s="12">
        <v>30024516</v>
      </c>
      <c r="F36" s="61">
        <v>40910000</v>
      </c>
    </row>
    <row r="37" spans="1:6" x14ac:dyDescent="0.25">
      <c r="A37" s="116">
        <v>42100000</v>
      </c>
      <c r="B37" t="s">
        <v>1948</v>
      </c>
      <c r="C37" s="12">
        <v>9660712.7999999505</v>
      </c>
      <c r="D37" s="12">
        <v>2934100</v>
      </c>
      <c r="E37" s="12">
        <v>0</v>
      </c>
      <c r="F37" s="61">
        <v>42110000</v>
      </c>
    </row>
    <row r="38" spans="1:6" x14ac:dyDescent="0.25">
      <c r="A38" s="116">
        <v>42110000</v>
      </c>
      <c r="B38" t="s">
        <v>478</v>
      </c>
      <c r="C38" s="12">
        <v>0</v>
      </c>
      <c r="D38" s="12">
        <v>65000</v>
      </c>
      <c r="E38" s="12">
        <v>70000</v>
      </c>
      <c r="F38" s="61">
        <v>42110000</v>
      </c>
    </row>
    <row r="39" spans="1:6" x14ac:dyDescent="0.25">
      <c r="A39" s="116">
        <v>42510000</v>
      </c>
      <c r="B39" t="s">
        <v>75</v>
      </c>
      <c r="C39" s="12">
        <v>160000</v>
      </c>
      <c r="D39" s="12">
        <v>160000</v>
      </c>
      <c r="E39" s="12">
        <v>160000</v>
      </c>
      <c r="F39" s="23">
        <v>42520000</v>
      </c>
    </row>
    <row r="40" spans="1:6" x14ac:dyDescent="0.25">
      <c r="A40" s="116">
        <v>42820000</v>
      </c>
      <c r="B40" t="s">
        <v>626</v>
      </c>
      <c r="C40" s="12">
        <v>-54878376.349399999</v>
      </c>
      <c r="D40" s="12">
        <v>-51004487.189999998</v>
      </c>
      <c r="E40" s="12">
        <v>-41485439</v>
      </c>
      <c r="F40" s="23">
        <v>42800000</v>
      </c>
    </row>
    <row r="41" spans="1:6" x14ac:dyDescent="0.25">
      <c r="A41" s="116">
        <v>43100000</v>
      </c>
      <c r="B41" t="s">
        <v>627</v>
      </c>
      <c r="C41" s="12">
        <v>-12712710.92</v>
      </c>
      <c r="D41" s="12">
        <v>-14029388.66</v>
      </c>
      <c r="E41" s="12">
        <v>-20170741</v>
      </c>
      <c r="F41" s="61">
        <v>43100000</v>
      </c>
    </row>
    <row r="42" spans="1:6" x14ac:dyDescent="0.25">
      <c r="A42" s="116">
        <v>43110000</v>
      </c>
      <c r="B42" t="s">
        <v>628</v>
      </c>
      <c r="C42" s="12">
        <v>-1028300</v>
      </c>
      <c r="D42" s="12">
        <v>-503800</v>
      </c>
      <c r="E42" s="12">
        <v>-449800</v>
      </c>
      <c r="F42" s="61">
        <v>43110000</v>
      </c>
    </row>
    <row r="43" spans="1:6" x14ac:dyDescent="0.25">
      <c r="A43" s="116">
        <v>43200000</v>
      </c>
      <c r="B43" t="s">
        <v>79</v>
      </c>
      <c r="C43" s="12">
        <v>-780127.56</v>
      </c>
      <c r="D43" s="12">
        <v>-1073296.08</v>
      </c>
      <c r="E43" s="12">
        <v>-864000</v>
      </c>
      <c r="F43" s="61">
        <v>43200000</v>
      </c>
    </row>
    <row r="44" spans="1:6" x14ac:dyDescent="0.25">
      <c r="A44" s="116">
        <v>43220000</v>
      </c>
      <c r="B44" t="s">
        <v>629</v>
      </c>
      <c r="C44" s="12">
        <v>-4668177.0199999996</v>
      </c>
      <c r="D44" s="12">
        <v>-4939299.0599999996</v>
      </c>
      <c r="E44" s="12">
        <v>-7780603</v>
      </c>
      <c r="F44" s="61">
        <v>43100000</v>
      </c>
    </row>
    <row r="45" spans="1:6" x14ac:dyDescent="0.25">
      <c r="A45" s="116">
        <v>43300000</v>
      </c>
      <c r="B45" t="s">
        <v>80</v>
      </c>
      <c r="C45" s="12">
        <v>-908050.77999999898</v>
      </c>
      <c r="D45" s="12">
        <v>-1002099.19</v>
      </c>
      <c r="E45" s="12">
        <v>-1440767</v>
      </c>
      <c r="F45" s="61">
        <v>43300000</v>
      </c>
    </row>
    <row r="46" spans="1:6" x14ac:dyDescent="0.25">
      <c r="A46" s="116">
        <v>43860000</v>
      </c>
      <c r="B46" t="s">
        <v>1949</v>
      </c>
      <c r="C46" s="12">
        <v>-3608218.4706000001</v>
      </c>
      <c r="D46" s="12">
        <v>-13511402.09</v>
      </c>
      <c r="E46" s="12">
        <v>-11222809</v>
      </c>
      <c r="F46" s="61">
        <v>43860000</v>
      </c>
    </row>
    <row r="47" spans="1:6" x14ac:dyDescent="0.25">
      <c r="A47" s="116">
        <v>44100000</v>
      </c>
      <c r="B47" t="s">
        <v>632</v>
      </c>
      <c r="C47" s="12">
        <v>-6640220</v>
      </c>
      <c r="D47" s="12">
        <v>-6470591.3499999903</v>
      </c>
      <c r="E47" s="12">
        <v>-5989914</v>
      </c>
      <c r="F47" s="61">
        <v>44100000</v>
      </c>
    </row>
    <row r="48" spans="1:6" x14ac:dyDescent="0.25">
      <c r="A48" s="116">
        <v>44410000</v>
      </c>
      <c r="B48" t="s">
        <v>2349</v>
      </c>
      <c r="C48" s="12">
        <v>326666.65999999997</v>
      </c>
      <c r="D48" s="12">
        <v>326666.65999999997</v>
      </c>
      <c r="E48" s="12">
        <v>326667</v>
      </c>
      <c r="F48" s="61">
        <v>44400000</v>
      </c>
    </row>
    <row r="49" spans="1:6" x14ac:dyDescent="0.25">
      <c r="A49" s="116">
        <v>44411000</v>
      </c>
      <c r="B49" t="s">
        <v>2350</v>
      </c>
      <c r="C49" s="12">
        <v>-962729.00000000198</v>
      </c>
      <c r="D49" s="12">
        <v>-11138870.119999999</v>
      </c>
      <c r="E49" s="12">
        <v>-7149883</v>
      </c>
      <c r="F49" s="18">
        <v>44411000</v>
      </c>
    </row>
    <row r="50" spans="1:6" x14ac:dyDescent="0.25">
      <c r="A50" s="18">
        <v>44413000</v>
      </c>
      <c r="B50" t="s">
        <v>2351</v>
      </c>
      <c r="C50" s="12">
        <v>0</v>
      </c>
      <c r="D50" s="12">
        <v>0</v>
      </c>
      <c r="E50" s="12">
        <v>0</v>
      </c>
      <c r="F50" s="23">
        <v>44412000</v>
      </c>
    </row>
    <row r="51" spans="1:6" x14ac:dyDescent="0.25">
      <c r="A51" s="116">
        <v>44550000</v>
      </c>
      <c r="B51" t="s">
        <v>639</v>
      </c>
      <c r="C51" s="12">
        <v>986059291.12999904</v>
      </c>
      <c r="D51" s="12">
        <v>1309525640.6600001</v>
      </c>
      <c r="E51" s="12">
        <v>1119088050</v>
      </c>
      <c r="F51" s="61">
        <v>44550000</v>
      </c>
    </row>
    <row r="52" spans="1:6" x14ac:dyDescent="0.25">
      <c r="A52" s="116">
        <v>44560000</v>
      </c>
      <c r="B52" t="s">
        <v>2102</v>
      </c>
      <c r="C52" s="12">
        <v>0</v>
      </c>
      <c r="D52" s="12">
        <v>0</v>
      </c>
      <c r="E52" s="12">
        <v>440367</v>
      </c>
      <c r="F52" s="61">
        <v>44561000</v>
      </c>
    </row>
    <row r="53" spans="1:6" x14ac:dyDescent="0.25">
      <c r="A53" s="18">
        <v>44561000</v>
      </c>
      <c r="B53" t="s">
        <v>2008</v>
      </c>
      <c r="C53" s="12">
        <v>0</v>
      </c>
      <c r="D53" s="12">
        <v>0</v>
      </c>
      <c r="E53" s="12">
        <v>0</v>
      </c>
      <c r="F53" s="61">
        <v>44561000</v>
      </c>
    </row>
    <row r="54" spans="1:6" x14ac:dyDescent="0.25">
      <c r="A54" s="116">
        <v>44562000</v>
      </c>
      <c r="B54" t="s">
        <v>89</v>
      </c>
      <c r="C54" s="12">
        <v>1358211.07</v>
      </c>
      <c r="D54" s="12">
        <v>951185.31000000099</v>
      </c>
      <c r="E54" s="12">
        <v>2128164</v>
      </c>
      <c r="F54" s="61">
        <v>44561000</v>
      </c>
    </row>
    <row r="55" spans="1:6" x14ac:dyDescent="0.25">
      <c r="A55" s="116">
        <v>44564000</v>
      </c>
      <c r="B55" t="s">
        <v>91</v>
      </c>
      <c r="C55" s="12">
        <v>-10564135.42</v>
      </c>
      <c r="D55" s="12">
        <v>-10276577.710000001</v>
      </c>
      <c r="E55" s="12">
        <v>2745761</v>
      </c>
      <c r="F55" s="61">
        <v>44561000</v>
      </c>
    </row>
    <row r="56" spans="1:6" x14ac:dyDescent="0.25">
      <c r="A56" s="116">
        <v>44565000</v>
      </c>
      <c r="B56" t="s">
        <v>92</v>
      </c>
      <c r="C56" s="12">
        <v>0</v>
      </c>
      <c r="D56" s="12">
        <v>-1727187.1000000101</v>
      </c>
      <c r="E56" s="12">
        <v>6049675</v>
      </c>
      <c r="F56" s="61">
        <v>44561000</v>
      </c>
    </row>
    <row r="57" spans="1:6" x14ac:dyDescent="0.25">
      <c r="A57" s="116">
        <v>44570000</v>
      </c>
      <c r="B57" t="s">
        <v>2190</v>
      </c>
      <c r="C57" s="12">
        <v>-2160000</v>
      </c>
      <c r="D57" s="12">
        <v>-2160000</v>
      </c>
      <c r="E57" s="12">
        <v>0</v>
      </c>
      <c r="F57" s="23">
        <v>44571000</v>
      </c>
    </row>
    <row r="58" spans="1:6" x14ac:dyDescent="0.25">
      <c r="A58" s="116">
        <v>44583000</v>
      </c>
      <c r="B58" t="s">
        <v>2106</v>
      </c>
      <c r="C58" s="12">
        <v>33244060</v>
      </c>
      <c r="D58" s="12">
        <v>2729082.28</v>
      </c>
      <c r="E58" s="12">
        <v>12153354</v>
      </c>
      <c r="F58" s="61">
        <v>44581000</v>
      </c>
    </row>
    <row r="59" spans="1:6" x14ac:dyDescent="0.25">
      <c r="A59" s="116">
        <v>45511000</v>
      </c>
      <c r="B59" t="s">
        <v>330</v>
      </c>
      <c r="C59" s="12">
        <v>-735959899.70000005</v>
      </c>
      <c r="D59" s="12">
        <v>-735959899.70000005</v>
      </c>
      <c r="E59" s="12">
        <v>-559499476</v>
      </c>
      <c r="F59" s="61">
        <v>45500001</v>
      </c>
    </row>
    <row r="60" spans="1:6" x14ac:dyDescent="0.25">
      <c r="A60" s="116">
        <v>45512000</v>
      </c>
      <c r="B60" t="s">
        <v>314</v>
      </c>
      <c r="C60" s="12">
        <v>-161105134.27000001</v>
      </c>
      <c r="D60" s="12">
        <v>-161105134.27000001</v>
      </c>
      <c r="E60" s="12">
        <v>-161105134</v>
      </c>
      <c r="F60" s="61">
        <v>45500002</v>
      </c>
    </row>
    <row r="61" spans="1:6" x14ac:dyDescent="0.25">
      <c r="A61" s="116">
        <v>45514000</v>
      </c>
      <c r="B61" t="s">
        <v>1869</v>
      </c>
      <c r="C61" s="12">
        <v>-496000</v>
      </c>
      <c r="D61" s="12">
        <v>-496000</v>
      </c>
      <c r="E61" s="12">
        <v>-496000</v>
      </c>
      <c r="F61" s="61">
        <v>45500003</v>
      </c>
    </row>
    <row r="62" spans="1:6" x14ac:dyDescent="0.25">
      <c r="A62" s="116">
        <v>46600000</v>
      </c>
      <c r="B62" t="s">
        <v>2114</v>
      </c>
      <c r="C62" s="12">
        <v>512103965.30000001</v>
      </c>
      <c r="D62" s="12">
        <v>138046818.84999999</v>
      </c>
      <c r="E62" s="12">
        <v>30732286</v>
      </c>
      <c r="F62" s="61">
        <v>46600000</v>
      </c>
    </row>
    <row r="63" spans="1:6" x14ac:dyDescent="0.25">
      <c r="A63" s="116">
        <v>46610000</v>
      </c>
      <c r="B63" t="s">
        <v>2352</v>
      </c>
      <c r="C63" s="12">
        <v>125218025.16</v>
      </c>
      <c r="D63" s="12">
        <v>185849924.84999999</v>
      </c>
      <c r="E63" s="12">
        <v>0</v>
      </c>
      <c r="F63" s="61">
        <v>46600001</v>
      </c>
    </row>
    <row r="64" spans="1:6" x14ac:dyDescent="0.25">
      <c r="A64" s="116">
        <v>46700000</v>
      </c>
      <c r="B64" t="s">
        <v>2115</v>
      </c>
      <c r="C64" s="12">
        <v>-6287500000</v>
      </c>
      <c r="D64" s="12">
        <v>-5670000000</v>
      </c>
      <c r="E64" s="12">
        <v>0</v>
      </c>
      <c r="F64" s="61">
        <v>46700001</v>
      </c>
    </row>
    <row r="65" spans="1:7" x14ac:dyDescent="0.25">
      <c r="A65" s="18">
        <v>46700004</v>
      </c>
      <c r="B65" t="s">
        <v>7</v>
      </c>
      <c r="C65" s="12">
        <v>0</v>
      </c>
      <c r="D65" s="12">
        <v>0</v>
      </c>
      <c r="E65" s="12">
        <v>0</v>
      </c>
      <c r="F65" s="61" t="e">
        <f>#N/A</f>
        <v>#N/A</v>
      </c>
    </row>
    <row r="66" spans="1:7" x14ac:dyDescent="0.25">
      <c r="A66" s="116">
        <v>46700005</v>
      </c>
      <c r="B66" t="s">
        <v>9</v>
      </c>
      <c r="C66" s="12">
        <v>0</v>
      </c>
      <c r="D66" s="12">
        <v>0</v>
      </c>
      <c r="E66" s="12">
        <v>-5211169200</v>
      </c>
      <c r="F66" s="18">
        <v>46711000</v>
      </c>
    </row>
    <row r="67" spans="1:7" x14ac:dyDescent="0.25">
      <c r="A67" s="18">
        <v>46700012</v>
      </c>
      <c r="B67" t="s">
        <v>24</v>
      </c>
      <c r="C67" s="12">
        <v>0</v>
      </c>
      <c r="D67" s="12">
        <v>0</v>
      </c>
      <c r="E67" s="12">
        <v>0</v>
      </c>
      <c r="F67" s="61" t="e">
        <f>#N/A</f>
        <v>#N/A</v>
      </c>
    </row>
    <row r="68" spans="1:7" x14ac:dyDescent="0.25">
      <c r="A68" s="18">
        <v>46700014</v>
      </c>
      <c r="B68" t="s">
        <v>15</v>
      </c>
      <c r="C68" s="12">
        <v>0</v>
      </c>
      <c r="D68" s="12">
        <v>0</v>
      </c>
      <c r="E68" s="12">
        <v>0</v>
      </c>
      <c r="F68" s="61" t="e">
        <f>#N/A</f>
        <v>#N/A</v>
      </c>
    </row>
    <row r="69" spans="1:7" x14ac:dyDescent="0.25">
      <c r="A69" s="116">
        <v>46710050</v>
      </c>
      <c r="B69" t="s">
        <v>30</v>
      </c>
      <c r="C69" s="12">
        <v>0</v>
      </c>
      <c r="D69" s="12">
        <v>0</v>
      </c>
      <c r="E69" s="12">
        <v>365838878</v>
      </c>
      <c r="F69" s="61">
        <v>46714000</v>
      </c>
    </row>
    <row r="70" spans="1:7" x14ac:dyDescent="0.25">
      <c r="A70" s="18">
        <v>46710060</v>
      </c>
      <c r="B70" t="s">
        <v>2353</v>
      </c>
      <c r="C70" s="12">
        <v>0</v>
      </c>
      <c r="D70" s="12">
        <v>0</v>
      </c>
      <c r="E70" s="12">
        <v>0</v>
      </c>
      <c r="F70" s="61" t="e">
        <f>#N/A</f>
        <v>#N/A</v>
      </c>
    </row>
    <row r="71" spans="1:7" x14ac:dyDescent="0.25">
      <c r="A71" s="116">
        <v>46710070</v>
      </c>
      <c r="B71" t="s">
        <v>17</v>
      </c>
      <c r="C71" s="12">
        <v>0</v>
      </c>
      <c r="D71" s="12">
        <v>0</v>
      </c>
      <c r="E71" s="12">
        <v>-1330715772</v>
      </c>
      <c r="F71" s="61">
        <v>46715000</v>
      </c>
    </row>
    <row r="72" spans="1:7" x14ac:dyDescent="0.25">
      <c r="A72" s="116">
        <v>46710130</v>
      </c>
      <c r="B72" t="s">
        <v>13</v>
      </c>
      <c r="C72" s="12">
        <v>0</v>
      </c>
      <c r="D72" s="12">
        <v>0</v>
      </c>
      <c r="E72" s="12">
        <v>-60510000</v>
      </c>
      <c r="F72" s="61">
        <v>46716000</v>
      </c>
    </row>
    <row r="73" spans="1:7" x14ac:dyDescent="0.25">
      <c r="A73" s="18">
        <v>46800002</v>
      </c>
      <c r="B73" t="s">
        <v>2354</v>
      </c>
      <c r="C73" s="12">
        <v>0</v>
      </c>
      <c r="D73" s="12">
        <v>0</v>
      </c>
      <c r="E73" s="12">
        <v>0</v>
      </c>
      <c r="F73" s="61" t="e">
        <f>#N/A</f>
        <v>#N/A</v>
      </c>
    </row>
    <row r="74" spans="1:7" x14ac:dyDescent="0.25">
      <c r="A74" s="116">
        <v>47100000</v>
      </c>
      <c r="B74" t="s">
        <v>384</v>
      </c>
      <c r="C74" s="12">
        <v>0</v>
      </c>
      <c r="D74" s="12">
        <v>0</v>
      </c>
      <c r="E74" s="12">
        <v>0</v>
      </c>
      <c r="F74" s="61" t="e">
        <f>#N/A</f>
        <v>#N/A</v>
      </c>
    </row>
    <row r="75" spans="1:7" x14ac:dyDescent="0.25">
      <c r="A75" s="116">
        <v>48600000</v>
      </c>
      <c r="B75" t="s">
        <v>698</v>
      </c>
      <c r="C75" s="12">
        <v>566092.98</v>
      </c>
      <c r="D75" s="12">
        <v>26555300.760000002</v>
      </c>
      <c r="E75" s="12">
        <v>32749944</v>
      </c>
      <c r="F75" s="61">
        <v>48600000</v>
      </c>
    </row>
    <row r="76" spans="1:7" x14ac:dyDescent="0.25">
      <c r="A76" s="116">
        <v>48700000</v>
      </c>
      <c r="B76" t="s">
        <v>1272</v>
      </c>
      <c r="C76" s="12">
        <v>-5370329.6699999999</v>
      </c>
      <c r="D76" s="12">
        <v>-5370329.6699999999</v>
      </c>
      <c r="E76" s="12">
        <v>-5400000</v>
      </c>
      <c r="F76" s="61">
        <v>48700000</v>
      </c>
    </row>
    <row r="77" spans="1:7" x14ac:dyDescent="0.25">
      <c r="A77" s="116">
        <v>51110000</v>
      </c>
      <c r="B77" t="s">
        <v>701</v>
      </c>
      <c r="C77" s="12">
        <v>0</v>
      </c>
      <c r="D77" s="12">
        <v>0</v>
      </c>
      <c r="E77" s="12">
        <v>0</v>
      </c>
      <c r="F77" s="61">
        <v>51110000</v>
      </c>
    </row>
    <row r="78" spans="1:7" x14ac:dyDescent="0.25">
      <c r="A78" s="116">
        <v>51150000</v>
      </c>
      <c r="B78" t="s">
        <v>2355</v>
      </c>
      <c r="C78" s="12">
        <v>0</v>
      </c>
      <c r="D78" s="12">
        <v>0</v>
      </c>
      <c r="E78" s="12">
        <v>0</v>
      </c>
      <c r="F78" s="61">
        <v>51110000</v>
      </c>
      <c r="G78" s="18"/>
    </row>
    <row r="79" spans="1:7" x14ac:dyDescent="0.25">
      <c r="A79" s="116">
        <v>51221000</v>
      </c>
      <c r="B79" t="s">
        <v>345</v>
      </c>
      <c r="C79" s="12">
        <v>44320545.140000001</v>
      </c>
      <c r="D79" s="12">
        <v>26636454.489999998</v>
      </c>
      <c r="E79" s="12">
        <v>17179077</v>
      </c>
      <c r="F79" s="61">
        <v>51221000</v>
      </c>
    </row>
    <row r="80" spans="1:7" x14ac:dyDescent="0.25">
      <c r="A80" s="116">
        <v>51241000</v>
      </c>
      <c r="B80" t="s">
        <v>159</v>
      </c>
      <c r="C80" s="12">
        <v>141437905.45000499</v>
      </c>
      <c r="D80" s="12">
        <v>70677135.369998902</v>
      </c>
      <c r="E80" s="12">
        <v>114428192</v>
      </c>
      <c r="F80" s="61">
        <v>51241000</v>
      </c>
    </row>
    <row r="81" spans="1:6" x14ac:dyDescent="0.25">
      <c r="A81" s="116">
        <v>51242000</v>
      </c>
      <c r="B81" t="s">
        <v>2356</v>
      </c>
      <c r="C81" s="12">
        <v>33496604.949999999</v>
      </c>
      <c r="D81" s="12">
        <v>30660160.890000001</v>
      </c>
      <c r="E81" s="12">
        <v>205086895</v>
      </c>
      <c r="F81" s="61">
        <v>51242000</v>
      </c>
    </row>
    <row r="82" spans="1:6" x14ac:dyDescent="0.25">
      <c r="A82" s="116">
        <v>51243000</v>
      </c>
      <c r="B82" t="s">
        <v>2357</v>
      </c>
      <c r="C82" s="12">
        <v>78559326.030000702</v>
      </c>
      <c r="D82" s="12">
        <v>1143170703.5899999</v>
      </c>
      <c r="E82" s="12">
        <v>1109693009</v>
      </c>
      <c r="F82" s="46">
        <v>51243000</v>
      </c>
    </row>
    <row r="83" spans="1:6" x14ac:dyDescent="0.25">
      <c r="A83" s="116">
        <v>51261000</v>
      </c>
      <c r="B83" t="s">
        <v>2358</v>
      </c>
      <c r="C83" s="12">
        <v>3975</v>
      </c>
      <c r="D83" s="12">
        <v>3975</v>
      </c>
      <c r="E83" s="12">
        <v>3975</v>
      </c>
      <c r="F83" s="18">
        <v>51201000</v>
      </c>
    </row>
    <row r="84" spans="1:6" x14ac:dyDescent="0.25">
      <c r="A84" s="116">
        <v>53100000</v>
      </c>
      <c r="B84" t="s">
        <v>1953</v>
      </c>
      <c r="C84" s="12">
        <v>1656473.49</v>
      </c>
      <c r="D84" s="12">
        <v>969100</v>
      </c>
      <c r="E84" s="12">
        <v>585852</v>
      </c>
      <c r="F84" s="61">
        <v>53100000</v>
      </c>
    </row>
    <row r="85" spans="1:6" x14ac:dyDescent="0.25">
      <c r="A85" s="116">
        <v>53200000</v>
      </c>
      <c r="B85" t="s">
        <v>2359</v>
      </c>
      <c r="C85" s="12">
        <v>1817753.25</v>
      </c>
      <c r="D85" s="12">
        <v>1219402.25</v>
      </c>
      <c r="E85" s="12">
        <v>1771131</v>
      </c>
      <c r="F85" s="61">
        <v>53100000</v>
      </c>
    </row>
    <row r="86" spans="1:6" x14ac:dyDescent="0.25">
      <c r="A86" s="116">
        <v>58000000</v>
      </c>
      <c r="B86" t="s">
        <v>724</v>
      </c>
      <c r="C86" s="12">
        <v>0</v>
      </c>
      <c r="D86" s="12">
        <v>0</v>
      </c>
      <c r="E86" s="12">
        <v>0</v>
      </c>
      <c r="F86" s="61">
        <v>58000000</v>
      </c>
    </row>
    <row r="87" spans="1:6" x14ac:dyDescent="0.25">
      <c r="A87" s="18">
        <v>60101000</v>
      </c>
      <c r="B87" t="s">
        <v>360</v>
      </c>
      <c r="C87" s="12">
        <v>0</v>
      </c>
      <c r="D87" s="12">
        <v>0</v>
      </c>
      <c r="E87" s="12">
        <v>0</v>
      </c>
      <c r="F87" s="61">
        <v>60100000</v>
      </c>
    </row>
    <row r="88" spans="1:6" x14ac:dyDescent="0.25">
      <c r="A88" s="116">
        <v>60104000</v>
      </c>
      <c r="B88" t="s">
        <v>358</v>
      </c>
      <c r="C88" s="12">
        <v>0</v>
      </c>
      <c r="D88" s="12">
        <v>392438969.33999997</v>
      </c>
      <c r="E88" s="12">
        <v>1073709228</v>
      </c>
      <c r="F88" s="61">
        <v>60100000</v>
      </c>
    </row>
    <row r="89" spans="1:6" x14ac:dyDescent="0.25">
      <c r="A89" s="116">
        <v>60301000</v>
      </c>
      <c r="B89" t="s">
        <v>1589</v>
      </c>
      <c r="C89" s="12">
        <v>28685048.279998802</v>
      </c>
      <c r="D89" s="12">
        <v>316192963.5</v>
      </c>
      <c r="E89" s="12">
        <v>-1088230500</v>
      </c>
      <c r="F89" s="60">
        <v>60301000</v>
      </c>
    </row>
    <row r="90" spans="1:6" x14ac:dyDescent="0.25">
      <c r="A90" s="116">
        <v>60601000</v>
      </c>
      <c r="B90" t="s">
        <v>442</v>
      </c>
      <c r="C90" s="12">
        <v>15713409.710000001</v>
      </c>
      <c r="D90" s="12">
        <v>2990173.76</v>
      </c>
      <c r="E90" s="12">
        <v>822969</v>
      </c>
      <c r="F90" s="61">
        <v>60600000</v>
      </c>
    </row>
    <row r="91" spans="1:6" x14ac:dyDescent="0.25">
      <c r="A91" s="116">
        <v>60602000</v>
      </c>
      <c r="B91" t="s">
        <v>2360</v>
      </c>
      <c r="C91" s="12">
        <v>302196791.38</v>
      </c>
      <c r="D91" s="12">
        <v>272594712.56999999</v>
      </c>
      <c r="E91" s="12">
        <v>391367181</v>
      </c>
      <c r="F91" s="61">
        <v>60600000</v>
      </c>
    </row>
    <row r="92" spans="1:6" x14ac:dyDescent="0.25">
      <c r="A92" s="116">
        <v>60603000</v>
      </c>
      <c r="B92" t="s">
        <v>2361</v>
      </c>
      <c r="C92" s="12">
        <v>17726131.899999999</v>
      </c>
      <c r="D92" s="12">
        <v>14773820.720000001</v>
      </c>
      <c r="E92" s="12">
        <v>15419774</v>
      </c>
      <c r="F92" s="61">
        <v>60600000</v>
      </c>
    </row>
    <row r="93" spans="1:6" x14ac:dyDescent="0.25">
      <c r="A93" s="116">
        <v>60604000</v>
      </c>
      <c r="B93" t="s">
        <v>382</v>
      </c>
      <c r="C93" s="12">
        <v>3305826.95</v>
      </c>
      <c r="D93" s="12">
        <v>1982099.79</v>
      </c>
      <c r="E93" s="12">
        <v>5542755</v>
      </c>
      <c r="F93" s="61">
        <v>60600000</v>
      </c>
    </row>
    <row r="94" spans="1:6" x14ac:dyDescent="0.25">
      <c r="A94" s="116">
        <v>60605000</v>
      </c>
      <c r="B94" t="s">
        <v>167</v>
      </c>
      <c r="C94" s="12">
        <v>28494743.07</v>
      </c>
      <c r="D94" s="12">
        <v>22203285.09</v>
      </c>
      <c r="E94" s="12">
        <v>85231575</v>
      </c>
      <c r="F94" s="61">
        <v>60600000</v>
      </c>
    </row>
    <row r="95" spans="1:6" x14ac:dyDescent="0.25">
      <c r="A95" s="116">
        <v>60607000</v>
      </c>
      <c r="B95" t="s">
        <v>385</v>
      </c>
      <c r="C95" s="12">
        <v>4777115</v>
      </c>
      <c r="D95" s="12">
        <v>704648.39</v>
      </c>
      <c r="E95" s="12">
        <v>2021000</v>
      </c>
      <c r="F95" s="61">
        <v>60600000</v>
      </c>
    </row>
    <row r="96" spans="1:6" x14ac:dyDescent="0.25">
      <c r="A96" s="116">
        <v>60608000</v>
      </c>
      <c r="B96" t="s">
        <v>375</v>
      </c>
      <c r="C96" s="12">
        <v>12928298.57</v>
      </c>
      <c r="D96" s="12">
        <v>3389733.55</v>
      </c>
      <c r="E96" s="12">
        <v>1389458</v>
      </c>
      <c r="F96" s="61">
        <v>60600000</v>
      </c>
    </row>
    <row r="97" spans="1:7" x14ac:dyDescent="0.25">
      <c r="A97" s="116">
        <v>60609000</v>
      </c>
      <c r="B97" t="s">
        <v>171</v>
      </c>
      <c r="C97" s="12">
        <v>343045865.70999998</v>
      </c>
      <c r="D97" s="12">
        <v>1663220</v>
      </c>
      <c r="E97" s="12">
        <v>50000</v>
      </c>
      <c r="F97" s="61">
        <v>60600000</v>
      </c>
    </row>
    <row r="98" spans="1:7" x14ac:dyDescent="0.25">
      <c r="A98" s="116">
        <v>60610000</v>
      </c>
      <c r="B98" t="s">
        <v>2362</v>
      </c>
      <c r="C98" s="12">
        <v>23638870</v>
      </c>
      <c r="D98" s="12">
        <v>753300</v>
      </c>
      <c r="E98" s="12">
        <v>3288900</v>
      </c>
      <c r="F98" s="61">
        <v>60600000</v>
      </c>
    </row>
    <row r="99" spans="1:7" x14ac:dyDescent="0.25">
      <c r="A99" s="116">
        <v>60801000</v>
      </c>
      <c r="B99" t="s">
        <v>457</v>
      </c>
      <c r="C99" s="12">
        <v>20263399.68</v>
      </c>
      <c r="D99" s="12">
        <v>6560943</v>
      </c>
      <c r="E99" s="12">
        <v>55584487</v>
      </c>
      <c r="F99" s="61">
        <v>60800000</v>
      </c>
    </row>
    <row r="100" spans="1:7" x14ac:dyDescent="0.25">
      <c r="A100" s="116">
        <v>60802000</v>
      </c>
      <c r="B100" t="s">
        <v>732</v>
      </c>
      <c r="C100" s="12">
        <v>1020991</v>
      </c>
      <c r="D100" s="12">
        <v>5729807.8899999997</v>
      </c>
      <c r="E100" s="12">
        <v>7324429</v>
      </c>
      <c r="F100" s="61">
        <v>60800000</v>
      </c>
    </row>
    <row r="101" spans="1:7" x14ac:dyDescent="0.25">
      <c r="A101" s="116">
        <v>60804000</v>
      </c>
      <c r="B101" t="s">
        <v>461</v>
      </c>
      <c r="C101" s="12">
        <v>136738069.84</v>
      </c>
      <c r="D101" s="12">
        <v>102860394.48999999</v>
      </c>
      <c r="E101" s="12">
        <v>128495729</v>
      </c>
      <c r="F101" s="61">
        <v>60800000</v>
      </c>
    </row>
    <row r="102" spans="1:7" x14ac:dyDescent="0.25">
      <c r="A102" s="116">
        <v>60806000</v>
      </c>
      <c r="B102" t="s">
        <v>462</v>
      </c>
      <c r="C102" s="12">
        <v>3296969.29</v>
      </c>
      <c r="D102" s="12">
        <v>2218989.12</v>
      </c>
      <c r="E102" s="12">
        <v>2268366</v>
      </c>
      <c r="F102" s="61">
        <v>60800000</v>
      </c>
    </row>
    <row r="103" spans="1:7" x14ac:dyDescent="0.25">
      <c r="A103" s="116">
        <v>60807000</v>
      </c>
      <c r="B103" t="s">
        <v>2138</v>
      </c>
      <c r="C103" s="12">
        <v>0</v>
      </c>
      <c r="D103" s="12">
        <v>218978.06</v>
      </c>
      <c r="E103" s="12">
        <v>0</v>
      </c>
      <c r="F103" s="61">
        <v>60800000</v>
      </c>
    </row>
    <row r="104" spans="1:7" x14ac:dyDescent="0.25">
      <c r="A104" s="116">
        <v>60808000</v>
      </c>
      <c r="B104" t="s">
        <v>464</v>
      </c>
      <c r="C104" s="12">
        <v>12118368.560000001</v>
      </c>
      <c r="D104" s="12">
        <v>7782640.7599999998</v>
      </c>
      <c r="E104" s="12">
        <v>2204559</v>
      </c>
      <c r="F104" s="61">
        <v>60800000</v>
      </c>
    </row>
    <row r="105" spans="1:7" x14ac:dyDescent="0.25">
      <c r="A105" s="116">
        <v>60811000</v>
      </c>
      <c r="B105" t="s">
        <v>466</v>
      </c>
      <c r="C105" s="12">
        <v>9149741</v>
      </c>
      <c r="D105" s="12">
        <v>2300000</v>
      </c>
      <c r="E105" s="12">
        <v>7282886</v>
      </c>
      <c r="F105" s="61">
        <v>60800000</v>
      </c>
      <c r="G105" s="18"/>
    </row>
    <row r="106" spans="1:7" x14ac:dyDescent="0.25">
      <c r="A106" s="116">
        <v>60812000</v>
      </c>
      <c r="B106" t="s">
        <v>403</v>
      </c>
      <c r="C106" s="12">
        <v>13900453</v>
      </c>
      <c r="D106" s="12">
        <v>13940792</v>
      </c>
      <c r="E106" s="12">
        <v>28498415</v>
      </c>
      <c r="F106" s="61">
        <v>60800000</v>
      </c>
    </row>
    <row r="107" spans="1:7" x14ac:dyDescent="0.25">
      <c r="A107" s="18">
        <v>60817000</v>
      </c>
      <c r="B107" t="s">
        <v>404</v>
      </c>
      <c r="C107" s="12">
        <v>0</v>
      </c>
      <c r="D107" s="12">
        <v>0</v>
      </c>
      <c r="E107" s="12">
        <v>30000</v>
      </c>
      <c r="F107" s="61">
        <v>60800000</v>
      </c>
    </row>
    <row r="108" spans="1:7" x14ac:dyDescent="0.25">
      <c r="A108" s="116">
        <v>60900000</v>
      </c>
      <c r="B108" t="s">
        <v>735</v>
      </c>
      <c r="C108" s="12">
        <v>-13133.98</v>
      </c>
      <c r="D108" s="12">
        <v>-74699.53</v>
      </c>
      <c r="E108" s="12">
        <v>0</v>
      </c>
      <c r="F108" s="18">
        <v>60900000</v>
      </c>
    </row>
    <row r="109" spans="1:7" x14ac:dyDescent="0.25">
      <c r="A109" s="116">
        <v>60970000</v>
      </c>
      <c r="B109" t="s">
        <v>2039</v>
      </c>
      <c r="C109" s="12">
        <v>0</v>
      </c>
      <c r="D109" s="12">
        <v>-600000</v>
      </c>
      <c r="E109" s="12">
        <v>0</v>
      </c>
      <c r="F109" s="18">
        <v>60900000</v>
      </c>
    </row>
    <row r="110" spans="1:7" x14ac:dyDescent="0.25">
      <c r="A110" s="18">
        <v>61301000</v>
      </c>
      <c r="B110" t="s">
        <v>2363</v>
      </c>
      <c r="C110" s="12">
        <v>6471528</v>
      </c>
      <c r="D110" s="12">
        <v>0</v>
      </c>
      <c r="E110" s="12">
        <v>92000</v>
      </c>
      <c r="F110" s="61">
        <v>61300000</v>
      </c>
    </row>
    <row r="111" spans="1:7" x14ac:dyDescent="0.25">
      <c r="A111" s="116">
        <v>61302000</v>
      </c>
      <c r="B111" t="s">
        <v>1955</v>
      </c>
      <c r="C111" s="12">
        <v>76183142.480000004</v>
      </c>
      <c r="D111" s="12">
        <v>64720795</v>
      </c>
      <c r="E111" s="12">
        <v>441857960</v>
      </c>
      <c r="F111" s="61">
        <v>61300000</v>
      </c>
    </row>
    <row r="112" spans="1:7" x14ac:dyDescent="0.25">
      <c r="A112" s="116">
        <v>61500000</v>
      </c>
      <c r="B112" t="s">
        <v>1596</v>
      </c>
      <c r="C112" s="12">
        <v>1513240</v>
      </c>
      <c r="D112" s="12">
        <v>605000</v>
      </c>
      <c r="E112" s="12">
        <v>2067500</v>
      </c>
      <c r="F112" s="61">
        <v>61500000</v>
      </c>
    </row>
    <row r="113" spans="1:7" x14ac:dyDescent="0.25">
      <c r="A113" s="18">
        <v>61501000</v>
      </c>
      <c r="B113" t="s">
        <v>480</v>
      </c>
      <c r="C113" s="12">
        <v>4897596.7</v>
      </c>
      <c r="D113" s="12">
        <v>0</v>
      </c>
      <c r="E113" s="12">
        <v>4565214</v>
      </c>
      <c r="F113" s="61">
        <v>61500000</v>
      </c>
    </row>
    <row r="114" spans="1:7" x14ac:dyDescent="0.25">
      <c r="A114" s="116">
        <v>61503000</v>
      </c>
      <c r="B114" t="s">
        <v>481</v>
      </c>
      <c r="C114" s="12">
        <v>68678893.790000007</v>
      </c>
      <c r="D114" s="12">
        <v>133272165.91</v>
      </c>
      <c r="E114" s="12">
        <v>159679584</v>
      </c>
      <c r="F114" s="61">
        <v>61500000</v>
      </c>
    </row>
    <row r="115" spans="1:7" x14ac:dyDescent="0.25">
      <c r="A115" s="116">
        <v>61601000</v>
      </c>
      <c r="B115" t="s">
        <v>417</v>
      </c>
      <c r="C115" s="12">
        <v>1063703.2</v>
      </c>
      <c r="D115" s="12">
        <v>939828.43</v>
      </c>
      <c r="E115" s="12">
        <v>76977</v>
      </c>
      <c r="F115" s="61">
        <v>61600000</v>
      </c>
    </row>
    <row r="116" spans="1:7" x14ac:dyDescent="0.25">
      <c r="A116" s="116">
        <v>61603000</v>
      </c>
      <c r="B116" t="s">
        <v>1598</v>
      </c>
      <c r="C116" s="12">
        <v>0</v>
      </c>
      <c r="D116" s="12">
        <v>32749943.559999999</v>
      </c>
      <c r="E116" s="12">
        <v>46245236</v>
      </c>
      <c r="F116" s="61">
        <v>61600000</v>
      </c>
      <c r="G116" s="117"/>
    </row>
    <row r="117" spans="1:7" x14ac:dyDescent="0.25">
      <c r="A117" s="116">
        <v>61604000</v>
      </c>
      <c r="B117" t="s">
        <v>183</v>
      </c>
      <c r="C117" s="12">
        <v>26426634.059999999</v>
      </c>
      <c r="D117" s="12">
        <v>46633295.369999997</v>
      </c>
      <c r="E117" s="12">
        <v>2235616</v>
      </c>
      <c r="F117" s="61">
        <v>61600000</v>
      </c>
    </row>
    <row r="118" spans="1:7" x14ac:dyDescent="0.25">
      <c r="A118" s="116">
        <v>61802000</v>
      </c>
      <c r="B118" t="s">
        <v>494</v>
      </c>
      <c r="C118" s="12">
        <v>3624776</v>
      </c>
      <c r="D118" s="12">
        <v>1814700</v>
      </c>
      <c r="E118" s="12">
        <v>562850</v>
      </c>
      <c r="F118" s="61">
        <v>61800000</v>
      </c>
    </row>
    <row r="119" spans="1:7" x14ac:dyDescent="0.25">
      <c r="A119" s="116">
        <v>62100000</v>
      </c>
      <c r="B119" t="s">
        <v>521</v>
      </c>
      <c r="C119" s="12">
        <v>76239800</v>
      </c>
      <c r="D119" s="12">
        <v>3910776</v>
      </c>
      <c r="E119" s="12">
        <v>65734163</v>
      </c>
      <c r="F119" s="61">
        <v>62100000</v>
      </c>
    </row>
    <row r="120" spans="1:7" x14ac:dyDescent="0.25">
      <c r="A120" s="116">
        <v>62102000</v>
      </c>
      <c r="B120" t="s">
        <v>498</v>
      </c>
      <c r="C120" s="12">
        <v>3168567</v>
      </c>
      <c r="D120" s="12">
        <v>520000</v>
      </c>
      <c r="E120" s="12">
        <v>21682400</v>
      </c>
      <c r="F120" s="61">
        <v>62100000</v>
      </c>
    </row>
    <row r="121" spans="1:7" x14ac:dyDescent="0.25">
      <c r="A121" s="116">
        <v>62201000</v>
      </c>
      <c r="B121" t="s">
        <v>2364</v>
      </c>
      <c r="C121" s="12">
        <v>1102810031.54</v>
      </c>
      <c r="D121" s="12">
        <v>762949160.21000004</v>
      </c>
      <c r="E121" s="12">
        <v>795948514</v>
      </c>
      <c r="F121" s="61">
        <v>62200000</v>
      </c>
    </row>
    <row r="122" spans="1:7" x14ac:dyDescent="0.25">
      <c r="A122" s="116">
        <v>62202000</v>
      </c>
      <c r="B122" t="s">
        <v>505</v>
      </c>
      <c r="C122" s="12">
        <v>330000</v>
      </c>
      <c r="D122" s="12">
        <v>5900000</v>
      </c>
      <c r="E122" s="12">
        <v>631000</v>
      </c>
      <c r="F122" s="61">
        <v>62200000</v>
      </c>
    </row>
    <row r="123" spans="1:7" x14ac:dyDescent="0.25">
      <c r="A123" s="116">
        <v>62203000</v>
      </c>
      <c r="B123" t="s">
        <v>2146</v>
      </c>
      <c r="C123" s="12">
        <v>32359088</v>
      </c>
      <c r="D123" s="12">
        <v>20150000</v>
      </c>
      <c r="E123" s="12">
        <v>9996000</v>
      </c>
      <c r="F123" s="61">
        <v>62200000</v>
      </c>
    </row>
    <row r="124" spans="1:7" x14ac:dyDescent="0.25">
      <c r="A124" s="116">
        <v>62208000</v>
      </c>
      <c r="B124" t="s">
        <v>425</v>
      </c>
      <c r="C124" s="12">
        <v>0</v>
      </c>
      <c r="D124" s="12">
        <v>1433200</v>
      </c>
      <c r="E124" s="12">
        <v>800000</v>
      </c>
      <c r="F124" s="61">
        <v>62200000</v>
      </c>
    </row>
    <row r="125" spans="1:7" x14ac:dyDescent="0.25">
      <c r="A125" s="116">
        <v>62301000</v>
      </c>
      <c r="B125" t="s">
        <v>191</v>
      </c>
      <c r="C125" s="12">
        <v>1086000</v>
      </c>
      <c r="D125" s="12">
        <v>300000</v>
      </c>
      <c r="E125" s="12">
        <v>0</v>
      </c>
      <c r="F125" s="61">
        <v>62300000</v>
      </c>
    </row>
    <row r="126" spans="1:7" x14ac:dyDescent="0.25">
      <c r="A126" s="18">
        <v>62302000</v>
      </c>
      <c r="B126" t="s">
        <v>516</v>
      </c>
      <c r="C126" s="12">
        <v>0</v>
      </c>
      <c r="D126" s="12">
        <v>0</v>
      </c>
      <c r="E126" s="12">
        <v>10000</v>
      </c>
      <c r="F126" s="61">
        <v>62300000</v>
      </c>
    </row>
    <row r="127" spans="1:7" x14ac:dyDescent="0.25">
      <c r="A127" s="18">
        <v>62303000</v>
      </c>
      <c r="B127" t="s">
        <v>517</v>
      </c>
      <c r="C127" s="12">
        <v>2950000</v>
      </c>
      <c r="D127" s="12">
        <v>0</v>
      </c>
      <c r="E127" s="12">
        <v>1206000</v>
      </c>
      <c r="F127" s="61">
        <v>62300000</v>
      </c>
    </row>
    <row r="128" spans="1:7" x14ac:dyDescent="0.25">
      <c r="A128" s="116">
        <v>62401000</v>
      </c>
      <c r="B128" t="s">
        <v>745</v>
      </c>
      <c r="C128" s="12">
        <v>23833200</v>
      </c>
      <c r="D128" s="12">
        <v>53342124</v>
      </c>
      <c r="E128" s="12">
        <v>65423968</v>
      </c>
      <c r="F128" s="61">
        <v>62401000</v>
      </c>
    </row>
    <row r="129" spans="1:6" x14ac:dyDescent="0.25">
      <c r="A129" s="116">
        <v>62501000</v>
      </c>
      <c r="B129" t="s">
        <v>746</v>
      </c>
      <c r="C129" s="12">
        <v>137379114.34</v>
      </c>
      <c r="D129" s="12">
        <v>84162033.329999998</v>
      </c>
      <c r="E129" s="12">
        <v>199842290</v>
      </c>
      <c r="F129" s="61">
        <v>62501000</v>
      </c>
    </row>
    <row r="130" spans="1:6" x14ac:dyDescent="0.25">
      <c r="A130" s="18">
        <v>62502000</v>
      </c>
      <c r="B130" t="s">
        <v>196</v>
      </c>
      <c r="C130" s="12">
        <v>0</v>
      </c>
      <c r="D130" s="12">
        <v>0</v>
      </c>
      <c r="E130" s="12">
        <v>4081280</v>
      </c>
      <c r="F130" s="61">
        <v>62501000</v>
      </c>
    </row>
    <row r="131" spans="1:6" x14ac:dyDescent="0.25">
      <c r="A131" s="116">
        <v>62503000</v>
      </c>
      <c r="B131" t="s">
        <v>197</v>
      </c>
      <c r="C131" s="12">
        <v>0</v>
      </c>
      <c r="D131" s="12">
        <v>221000</v>
      </c>
      <c r="E131" s="12">
        <v>930000</v>
      </c>
      <c r="F131" s="61">
        <v>62501000</v>
      </c>
    </row>
    <row r="132" spans="1:6" x14ac:dyDescent="0.25">
      <c r="A132" s="18">
        <v>62504000</v>
      </c>
      <c r="B132" t="s">
        <v>528</v>
      </c>
      <c r="C132" s="12">
        <v>0</v>
      </c>
      <c r="D132" s="12">
        <v>0</v>
      </c>
      <c r="E132" s="12">
        <v>110500</v>
      </c>
      <c r="F132" s="61">
        <v>62501000</v>
      </c>
    </row>
    <row r="133" spans="1:6" x14ac:dyDescent="0.25">
      <c r="A133" s="116">
        <v>62505000</v>
      </c>
      <c r="B133" t="s">
        <v>2365</v>
      </c>
      <c r="C133" s="12">
        <v>5015000</v>
      </c>
      <c r="D133" s="12">
        <v>6791500</v>
      </c>
      <c r="E133" s="12">
        <v>7672000</v>
      </c>
      <c r="F133" s="61">
        <v>62501000</v>
      </c>
    </row>
    <row r="134" spans="1:6" x14ac:dyDescent="0.25">
      <c r="A134" s="116">
        <v>62506000</v>
      </c>
      <c r="B134" t="s">
        <v>531</v>
      </c>
      <c r="C134" s="12">
        <v>1919300</v>
      </c>
      <c r="D134" s="12">
        <v>316700</v>
      </c>
      <c r="E134" s="12">
        <v>894900</v>
      </c>
      <c r="F134" s="61">
        <v>62501000</v>
      </c>
    </row>
    <row r="135" spans="1:6" x14ac:dyDescent="0.25">
      <c r="A135" s="116">
        <v>62507000</v>
      </c>
      <c r="B135" t="s">
        <v>438</v>
      </c>
      <c r="C135" s="12">
        <v>156530469.81999999</v>
      </c>
      <c r="D135" s="12">
        <v>100016098.09999999</v>
      </c>
      <c r="E135" s="12">
        <v>176430076</v>
      </c>
      <c r="F135" s="61">
        <v>62501000</v>
      </c>
    </row>
    <row r="136" spans="1:6" x14ac:dyDescent="0.25">
      <c r="A136" s="116">
        <v>62602000</v>
      </c>
      <c r="B136" t="s">
        <v>533</v>
      </c>
      <c r="C136" s="12">
        <v>35331346.020000003</v>
      </c>
      <c r="D136" s="12">
        <v>29942505.43</v>
      </c>
      <c r="E136" s="12">
        <v>23840824</v>
      </c>
      <c r="F136" s="61">
        <v>62601000</v>
      </c>
    </row>
    <row r="137" spans="1:6" x14ac:dyDescent="0.25">
      <c r="A137" s="116">
        <v>62603000</v>
      </c>
      <c r="B137" t="s">
        <v>534</v>
      </c>
      <c r="C137" s="12">
        <v>1484900.47</v>
      </c>
      <c r="D137" s="12">
        <v>620000</v>
      </c>
      <c r="E137" s="12">
        <v>0</v>
      </c>
      <c r="F137" s="61">
        <v>62601000</v>
      </c>
    </row>
    <row r="138" spans="1:6" x14ac:dyDescent="0.25">
      <c r="A138" s="116">
        <v>62604000</v>
      </c>
      <c r="B138" t="s">
        <v>535</v>
      </c>
      <c r="C138" s="12">
        <v>179335</v>
      </c>
      <c r="D138" s="12">
        <v>2506015.56</v>
      </c>
      <c r="E138" s="12">
        <v>2528974</v>
      </c>
      <c r="F138" s="61">
        <v>62601000</v>
      </c>
    </row>
    <row r="139" spans="1:6" x14ac:dyDescent="0.25">
      <c r="A139" s="116">
        <v>62605000</v>
      </c>
      <c r="B139" t="s">
        <v>2366</v>
      </c>
      <c r="C139" s="12">
        <v>100000</v>
      </c>
      <c r="D139" s="12">
        <v>760000</v>
      </c>
      <c r="E139" s="12">
        <v>443333</v>
      </c>
      <c r="F139" s="61">
        <v>62601000</v>
      </c>
    </row>
    <row r="140" spans="1:6" x14ac:dyDescent="0.25">
      <c r="A140" s="116">
        <v>62606000</v>
      </c>
      <c r="B140" t="s">
        <v>1733</v>
      </c>
      <c r="C140" s="12">
        <v>4422000</v>
      </c>
      <c r="D140" s="12">
        <v>4290000</v>
      </c>
      <c r="E140" s="12">
        <v>990000</v>
      </c>
      <c r="F140" s="61">
        <v>62601000</v>
      </c>
    </row>
    <row r="141" spans="1:6" x14ac:dyDescent="0.25">
      <c r="A141" s="116">
        <v>62703000</v>
      </c>
      <c r="B141" t="s">
        <v>538</v>
      </c>
      <c r="C141" s="12">
        <v>31733429.43</v>
      </c>
      <c r="D141" s="12">
        <v>8684971.3300000001</v>
      </c>
      <c r="E141" s="12">
        <v>7935081</v>
      </c>
      <c r="F141" s="61">
        <v>62701000</v>
      </c>
    </row>
    <row r="142" spans="1:6" x14ac:dyDescent="0.25">
      <c r="A142" s="116">
        <v>62705000</v>
      </c>
      <c r="B142" t="s">
        <v>539</v>
      </c>
      <c r="C142" s="12">
        <v>98629.2</v>
      </c>
      <c r="D142" s="12">
        <v>920048.21</v>
      </c>
      <c r="E142" s="12">
        <v>623424</v>
      </c>
      <c r="F142" s="61">
        <v>62701000</v>
      </c>
    </row>
    <row r="143" spans="1:6" x14ac:dyDescent="0.25">
      <c r="A143" s="116">
        <v>62706000</v>
      </c>
      <c r="B143" t="s">
        <v>209</v>
      </c>
      <c r="C143" s="12">
        <v>2219950.9300000002</v>
      </c>
      <c r="D143" s="12">
        <v>11796513.35</v>
      </c>
      <c r="E143" s="12">
        <v>11610317</v>
      </c>
      <c r="F143" s="61">
        <v>62701000</v>
      </c>
    </row>
    <row r="144" spans="1:6" x14ac:dyDescent="0.25">
      <c r="A144" s="116">
        <v>62709000</v>
      </c>
      <c r="B144" t="s">
        <v>1956</v>
      </c>
      <c r="C144" s="12">
        <v>0</v>
      </c>
      <c r="D144" s="12">
        <v>0</v>
      </c>
      <c r="E144" s="12">
        <v>367300</v>
      </c>
      <c r="F144" s="61">
        <v>62701000</v>
      </c>
    </row>
    <row r="145" spans="1:6" x14ac:dyDescent="0.25">
      <c r="A145" s="116">
        <v>63501000</v>
      </c>
      <c r="B145" t="s">
        <v>2367</v>
      </c>
      <c r="C145" s="12">
        <v>484755</v>
      </c>
      <c r="D145" s="12">
        <v>77000</v>
      </c>
      <c r="E145" s="12">
        <v>150200</v>
      </c>
      <c r="F145" s="60">
        <v>63501000</v>
      </c>
    </row>
    <row r="146" spans="1:6" x14ac:dyDescent="0.25">
      <c r="A146" s="18">
        <v>63502000</v>
      </c>
      <c r="B146" t="s">
        <v>470</v>
      </c>
      <c r="C146" s="12">
        <v>0</v>
      </c>
      <c r="D146" s="12">
        <v>0</v>
      </c>
      <c r="E146" s="12">
        <v>525000</v>
      </c>
      <c r="F146" s="61">
        <v>63502000</v>
      </c>
    </row>
    <row r="147" spans="1:6" x14ac:dyDescent="0.25">
      <c r="A147" s="18">
        <v>63503000</v>
      </c>
      <c r="B147" t="s">
        <v>2155</v>
      </c>
      <c r="C147" s="12">
        <v>7264</v>
      </c>
      <c r="D147" s="12">
        <v>0</v>
      </c>
      <c r="E147" s="12">
        <v>357600</v>
      </c>
      <c r="F147" s="61">
        <v>63503000</v>
      </c>
    </row>
    <row r="148" spans="1:6" x14ac:dyDescent="0.25">
      <c r="A148" s="116">
        <v>63504000</v>
      </c>
      <c r="B148" t="s">
        <v>752</v>
      </c>
      <c r="C148" s="12">
        <v>10078799.58</v>
      </c>
      <c r="D148" s="12">
        <v>2223528</v>
      </c>
      <c r="E148" s="12">
        <v>9157177</v>
      </c>
      <c r="F148" s="61">
        <v>63504000</v>
      </c>
    </row>
    <row r="149" spans="1:6" x14ac:dyDescent="0.25">
      <c r="A149" s="18">
        <v>63507000</v>
      </c>
      <c r="B149" t="s">
        <v>754</v>
      </c>
      <c r="C149" s="12">
        <v>388335916.33999997</v>
      </c>
      <c r="D149" s="12">
        <v>0</v>
      </c>
      <c r="E149" s="12">
        <v>157822</v>
      </c>
      <c r="F149" s="61">
        <v>63507000</v>
      </c>
    </row>
    <row r="150" spans="1:6" x14ac:dyDescent="0.25">
      <c r="A150" s="116">
        <v>64101000</v>
      </c>
      <c r="B150" t="s">
        <v>755</v>
      </c>
      <c r="C150" s="12">
        <v>634324522.53999996</v>
      </c>
      <c r="D150" s="12">
        <v>686052047.88</v>
      </c>
      <c r="E150" s="12">
        <v>644004115</v>
      </c>
      <c r="F150" s="61">
        <v>64101000</v>
      </c>
    </row>
    <row r="151" spans="1:6" x14ac:dyDescent="0.25">
      <c r="A151" s="116">
        <v>64101300</v>
      </c>
      <c r="B151" t="s">
        <v>478</v>
      </c>
      <c r="C151" s="12">
        <v>1129500</v>
      </c>
      <c r="D151" s="12">
        <v>2649900</v>
      </c>
      <c r="E151" s="12">
        <v>32473600</v>
      </c>
      <c r="F151" s="61">
        <v>64101000</v>
      </c>
    </row>
    <row r="152" spans="1:6" x14ac:dyDescent="0.25">
      <c r="A152" s="116">
        <v>64102000</v>
      </c>
      <c r="B152" t="s">
        <v>550</v>
      </c>
      <c r="C152" s="12">
        <v>44869960.880000003</v>
      </c>
      <c r="D152" s="12">
        <v>24134190.600000001</v>
      </c>
      <c r="E152" s="12">
        <v>25726373</v>
      </c>
      <c r="F152" s="61">
        <v>64101000</v>
      </c>
    </row>
    <row r="153" spans="1:6" x14ac:dyDescent="0.25">
      <c r="A153" s="116">
        <v>64103000</v>
      </c>
      <c r="B153" t="s">
        <v>551</v>
      </c>
      <c r="C153" s="12">
        <v>4505082.3</v>
      </c>
      <c r="D153" s="12">
        <v>3407500.05</v>
      </c>
      <c r="E153" s="12">
        <v>5079268</v>
      </c>
      <c r="F153" s="61">
        <v>64101000</v>
      </c>
    </row>
    <row r="154" spans="1:6" x14ac:dyDescent="0.25">
      <c r="A154" s="116">
        <v>64104000</v>
      </c>
      <c r="B154" t="s">
        <v>220</v>
      </c>
      <c r="C154" s="12">
        <v>36433133.310000002</v>
      </c>
      <c r="D154" s="12">
        <v>31753733.350000001</v>
      </c>
      <c r="E154" s="12">
        <v>74970898</v>
      </c>
      <c r="F154" s="61">
        <v>64101000</v>
      </c>
    </row>
    <row r="155" spans="1:6" x14ac:dyDescent="0.25">
      <c r="A155" s="116">
        <v>64105000</v>
      </c>
      <c r="B155" t="s">
        <v>552</v>
      </c>
      <c r="C155" s="12">
        <v>5281031.3</v>
      </c>
      <c r="D155" s="12">
        <v>-2788381.11</v>
      </c>
      <c r="E155" s="12">
        <v>0</v>
      </c>
      <c r="F155" s="61">
        <v>64101000</v>
      </c>
    </row>
    <row r="156" spans="1:6" x14ac:dyDescent="0.25">
      <c r="A156" s="116">
        <v>64180000</v>
      </c>
      <c r="B156" t="s">
        <v>553</v>
      </c>
      <c r="C156" s="12">
        <v>-5534633.3500000099</v>
      </c>
      <c r="D156" s="12">
        <v>12910007.83</v>
      </c>
      <c r="E156" s="12">
        <v>24879779</v>
      </c>
      <c r="F156" s="61">
        <v>64101000</v>
      </c>
    </row>
    <row r="157" spans="1:6" x14ac:dyDescent="0.25">
      <c r="A157" s="116">
        <v>64501000</v>
      </c>
      <c r="B157" t="s">
        <v>756</v>
      </c>
      <c r="C157" s="12">
        <v>50430037.189999998</v>
      </c>
      <c r="D157" s="12">
        <v>62665447.130000003</v>
      </c>
      <c r="E157" s="12">
        <v>69801753</v>
      </c>
      <c r="F157" s="61">
        <v>64501000</v>
      </c>
    </row>
    <row r="158" spans="1:6" x14ac:dyDescent="0.25">
      <c r="A158" s="116">
        <v>64502000</v>
      </c>
      <c r="B158" t="s">
        <v>555</v>
      </c>
      <c r="C158" s="12">
        <v>3087829.45</v>
      </c>
      <c r="D158" s="12">
        <v>3523776</v>
      </c>
      <c r="E158" s="12">
        <v>2192076</v>
      </c>
      <c r="F158" s="61">
        <v>64501000</v>
      </c>
    </row>
    <row r="159" spans="1:6" x14ac:dyDescent="0.25">
      <c r="A159" s="116">
        <v>64503000</v>
      </c>
      <c r="B159" t="s">
        <v>2368</v>
      </c>
      <c r="C159" s="12">
        <v>16308338.699999999</v>
      </c>
      <c r="D159" s="12">
        <v>20578318.949999999</v>
      </c>
      <c r="E159" s="12">
        <v>24654752</v>
      </c>
      <c r="F159" s="61">
        <v>64501000</v>
      </c>
    </row>
    <row r="160" spans="1:6" x14ac:dyDescent="0.25">
      <c r="A160" s="116">
        <v>64504000</v>
      </c>
      <c r="B160" t="s">
        <v>2369</v>
      </c>
      <c r="C160" s="12">
        <v>3879233.63</v>
      </c>
      <c r="D160" s="12">
        <v>4820419.01</v>
      </c>
      <c r="E160" s="12">
        <v>4976088</v>
      </c>
      <c r="F160" s="61">
        <v>64501000</v>
      </c>
    </row>
    <row r="161" spans="1:6" x14ac:dyDescent="0.25">
      <c r="A161" s="116">
        <v>64580000</v>
      </c>
      <c r="B161" t="s">
        <v>758</v>
      </c>
      <c r="C161" s="12">
        <v>-494661.11</v>
      </c>
      <c r="D161" s="12">
        <v>-1102366.3700000001</v>
      </c>
      <c r="E161" s="12">
        <v>3708460</v>
      </c>
      <c r="F161" s="61">
        <v>64501000</v>
      </c>
    </row>
    <row r="162" spans="1:6" x14ac:dyDescent="0.25">
      <c r="A162" s="18">
        <v>64700000</v>
      </c>
      <c r="B162" t="s">
        <v>223</v>
      </c>
      <c r="C162" s="12">
        <v>0</v>
      </c>
      <c r="D162" s="12">
        <v>0</v>
      </c>
      <c r="E162" s="12">
        <v>200000</v>
      </c>
      <c r="F162" s="60">
        <v>64700000</v>
      </c>
    </row>
    <row r="163" spans="1:6" x14ac:dyDescent="0.25">
      <c r="A163" s="116">
        <v>64801000</v>
      </c>
      <c r="B163" t="s">
        <v>489</v>
      </c>
      <c r="C163" s="12">
        <v>12856564</v>
      </c>
      <c r="D163" s="12">
        <v>10115091.91</v>
      </c>
      <c r="E163" s="12">
        <v>23062793</v>
      </c>
      <c r="F163" s="61">
        <v>64801000</v>
      </c>
    </row>
    <row r="164" spans="1:6" x14ac:dyDescent="0.25">
      <c r="A164" s="18">
        <v>64803000</v>
      </c>
      <c r="B164" t="s">
        <v>558</v>
      </c>
      <c r="C164" s="12">
        <v>422392</v>
      </c>
      <c r="D164" s="12">
        <v>0</v>
      </c>
      <c r="E164" s="12">
        <v>1120000</v>
      </c>
      <c r="F164" s="61">
        <v>64801000</v>
      </c>
    </row>
    <row r="165" spans="1:6" x14ac:dyDescent="0.25">
      <c r="A165" s="116">
        <v>65100000</v>
      </c>
      <c r="B165" t="s">
        <v>760</v>
      </c>
      <c r="C165" s="12">
        <v>1137229</v>
      </c>
      <c r="D165" s="12">
        <v>1331216.8400000001</v>
      </c>
      <c r="E165" s="12">
        <v>1196268</v>
      </c>
      <c r="F165" s="61">
        <v>65100000</v>
      </c>
    </row>
    <row r="166" spans="1:6" x14ac:dyDescent="0.25">
      <c r="A166" s="18">
        <v>65200000</v>
      </c>
      <c r="B166" t="s">
        <v>495</v>
      </c>
      <c r="C166" s="12">
        <v>0</v>
      </c>
      <c r="D166" s="12">
        <v>0</v>
      </c>
      <c r="E166" s="12">
        <v>11341600</v>
      </c>
      <c r="F166" s="61">
        <v>65200000</v>
      </c>
    </row>
    <row r="167" spans="1:6" x14ac:dyDescent="0.25">
      <c r="A167" s="18">
        <v>65601000</v>
      </c>
      <c r="B167" t="s">
        <v>762</v>
      </c>
      <c r="C167" s="12">
        <v>0</v>
      </c>
      <c r="D167" s="12">
        <v>0</v>
      </c>
      <c r="E167" s="12">
        <v>100000</v>
      </c>
      <c r="F167" s="23">
        <v>65601000</v>
      </c>
    </row>
    <row r="168" spans="1:6" x14ac:dyDescent="0.25">
      <c r="A168" s="116">
        <v>65602000</v>
      </c>
      <c r="B168" t="s">
        <v>763</v>
      </c>
      <c r="C168" s="12">
        <v>1233759</v>
      </c>
      <c r="D168" s="12">
        <v>4000000</v>
      </c>
      <c r="E168" s="12">
        <v>900000</v>
      </c>
      <c r="F168" s="61">
        <v>65602000</v>
      </c>
    </row>
    <row r="169" spans="1:6" x14ac:dyDescent="0.25">
      <c r="A169" s="116">
        <v>65700000</v>
      </c>
      <c r="B169" t="s">
        <v>1957</v>
      </c>
      <c r="C169" s="12">
        <v>3250298.24</v>
      </c>
      <c r="D169" s="12">
        <v>11776789.65</v>
      </c>
      <c r="E169" s="12">
        <v>250809</v>
      </c>
      <c r="F169" s="61">
        <v>65800000</v>
      </c>
    </row>
    <row r="170" spans="1:6" x14ac:dyDescent="0.25">
      <c r="A170" s="116">
        <v>65800000</v>
      </c>
      <c r="B170" t="s">
        <v>764</v>
      </c>
      <c r="C170" s="12">
        <v>948402</v>
      </c>
      <c r="D170" s="12">
        <v>3461800</v>
      </c>
      <c r="E170" s="12">
        <v>1029107</v>
      </c>
      <c r="F170" s="61">
        <v>65700000</v>
      </c>
    </row>
    <row r="171" spans="1:6" x14ac:dyDescent="0.25">
      <c r="A171" s="116">
        <v>66102000</v>
      </c>
      <c r="B171" t="s">
        <v>564</v>
      </c>
      <c r="C171" s="12">
        <v>66886.05</v>
      </c>
      <c r="D171" s="12">
        <v>322877.06</v>
      </c>
      <c r="E171" s="12">
        <v>3471845</v>
      </c>
      <c r="F171" s="61">
        <v>66100000</v>
      </c>
    </row>
    <row r="172" spans="1:6" x14ac:dyDescent="0.25">
      <c r="A172" s="116">
        <v>66103000</v>
      </c>
      <c r="B172" t="s">
        <v>504</v>
      </c>
      <c r="C172" s="12">
        <v>612756670.29999995</v>
      </c>
      <c r="D172" s="12">
        <v>708736553.48000002</v>
      </c>
      <c r="E172" s="12">
        <v>817561827</v>
      </c>
      <c r="F172" s="61">
        <v>66100000</v>
      </c>
    </row>
    <row r="173" spans="1:6" x14ac:dyDescent="0.25">
      <c r="A173" s="116">
        <v>66104000</v>
      </c>
      <c r="B173" t="s">
        <v>2370</v>
      </c>
      <c r="C173" s="12">
        <v>849935404.84000003</v>
      </c>
      <c r="D173" s="12">
        <v>964912268.19000006</v>
      </c>
      <c r="E173" s="12">
        <v>1410990245</v>
      </c>
      <c r="F173" s="61">
        <v>66100000</v>
      </c>
    </row>
    <row r="174" spans="1:6" x14ac:dyDescent="0.25">
      <c r="A174" s="18">
        <v>66105000</v>
      </c>
      <c r="B174" t="s">
        <v>2371</v>
      </c>
      <c r="C174" s="12">
        <v>0</v>
      </c>
      <c r="D174" s="12">
        <v>0</v>
      </c>
      <c r="E174" s="12">
        <v>29577778</v>
      </c>
      <c r="F174" s="61">
        <v>66100000</v>
      </c>
    </row>
    <row r="175" spans="1:6" x14ac:dyDescent="0.25">
      <c r="A175" s="116">
        <v>66600000</v>
      </c>
      <c r="B175" t="s">
        <v>770</v>
      </c>
      <c r="C175" s="12">
        <v>1198823803.9100001</v>
      </c>
      <c r="D175" s="12">
        <v>1092393194.78</v>
      </c>
      <c r="E175" s="12">
        <v>366419860</v>
      </c>
      <c r="F175" s="61">
        <v>66600000</v>
      </c>
    </row>
    <row r="176" spans="1:6" x14ac:dyDescent="0.25">
      <c r="A176" s="116">
        <v>68112000</v>
      </c>
      <c r="B176" t="s">
        <v>772</v>
      </c>
      <c r="C176" s="12">
        <v>424720963.01999998</v>
      </c>
      <c r="D176" s="12">
        <v>391792223.07999998</v>
      </c>
      <c r="E176" s="12">
        <v>382455127</v>
      </c>
      <c r="F176" s="61">
        <v>68112000</v>
      </c>
    </row>
    <row r="177" spans="1:6" x14ac:dyDescent="0.25">
      <c r="A177" s="116">
        <v>72000000</v>
      </c>
      <c r="B177" t="s">
        <v>2372</v>
      </c>
      <c r="C177" s="12">
        <v>-6166106002.7799997</v>
      </c>
      <c r="D177" s="12">
        <v>-6008769667.8999996</v>
      </c>
      <c r="E177" s="12">
        <v>0</v>
      </c>
      <c r="F177" s="22">
        <v>72100000</v>
      </c>
    </row>
    <row r="178" spans="1:6" x14ac:dyDescent="0.25">
      <c r="A178" s="18">
        <v>75200000</v>
      </c>
      <c r="B178" t="s">
        <v>524</v>
      </c>
      <c r="C178" s="12">
        <v>0</v>
      </c>
      <c r="D178" s="12">
        <v>0</v>
      </c>
      <c r="E178" s="12">
        <v>0</v>
      </c>
      <c r="F178" s="61">
        <v>75200000</v>
      </c>
    </row>
    <row r="179" spans="1:6" x14ac:dyDescent="0.25">
      <c r="A179" s="116">
        <v>75800000</v>
      </c>
      <c r="B179" t="s">
        <v>237</v>
      </c>
      <c r="C179" s="12">
        <v>-27310924.760000002</v>
      </c>
      <c r="D179" s="12">
        <v>-4133407.1</v>
      </c>
      <c r="E179" s="12">
        <v>-1333229</v>
      </c>
      <c r="F179" s="61">
        <v>75800000</v>
      </c>
    </row>
    <row r="180" spans="1:6" x14ac:dyDescent="0.25">
      <c r="A180" s="116">
        <v>75810000</v>
      </c>
      <c r="B180" t="s">
        <v>573</v>
      </c>
      <c r="C180" s="12">
        <v>-7675400</v>
      </c>
      <c r="D180" s="12">
        <v>-1069500</v>
      </c>
      <c r="E180" s="12">
        <v>-295200</v>
      </c>
      <c r="F180" s="61">
        <v>75800000</v>
      </c>
    </row>
    <row r="181" spans="1:6" x14ac:dyDescent="0.25">
      <c r="A181" s="116">
        <v>75850000</v>
      </c>
      <c r="B181" t="s">
        <v>1629</v>
      </c>
      <c r="C181" s="12">
        <v>-10800000</v>
      </c>
      <c r="D181" s="12">
        <v>-10829670.33</v>
      </c>
      <c r="E181" s="12">
        <v>-13556326</v>
      </c>
      <c r="F181" s="61">
        <v>75800000</v>
      </c>
    </row>
    <row r="182" spans="1:6" x14ac:dyDescent="0.25">
      <c r="A182" s="116">
        <v>76500000</v>
      </c>
      <c r="B182" t="s">
        <v>785</v>
      </c>
      <c r="C182" s="12">
        <v>-2181273.39</v>
      </c>
      <c r="D182" s="12">
        <v>-410749.64</v>
      </c>
      <c r="E182" s="12">
        <v>0</v>
      </c>
      <c r="F182" s="61">
        <v>76500000</v>
      </c>
    </row>
    <row r="183" spans="1:6" x14ac:dyDescent="0.25">
      <c r="A183" s="116">
        <v>76600000</v>
      </c>
      <c r="B183" t="s">
        <v>786</v>
      </c>
      <c r="C183" s="12">
        <v>-239284835.87</v>
      </c>
      <c r="D183" s="12">
        <v>-154832982</v>
      </c>
      <c r="E183" s="12">
        <v>-110403332</v>
      </c>
      <c r="F183" s="61">
        <v>76600000</v>
      </c>
    </row>
    <row r="184" spans="1:6" x14ac:dyDescent="0.25">
      <c r="A184" s="18">
        <v>77200000</v>
      </c>
      <c r="B184" t="s">
        <v>2372</v>
      </c>
      <c r="C184" s="12">
        <v>0</v>
      </c>
      <c r="D184" s="12">
        <v>0</v>
      </c>
      <c r="E184" s="12">
        <v>-6231419387</v>
      </c>
      <c r="F184" s="22">
        <v>72100000</v>
      </c>
    </row>
    <row r="185" spans="1:6" x14ac:dyDescent="0.25">
      <c r="A185" s="18">
        <v>23213001</v>
      </c>
      <c r="B185" t="s">
        <v>2373</v>
      </c>
      <c r="C185" s="12">
        <v>2002800</v>
      </c>
      <c r="F185" s="18">
        <v>23213001</v>
      </c>
    </row>
    <row r="186" spans="1:6" x14ac:dyDescent="0.25">
      <c r="A186" s="18">
        <v>23213010</v>
      </c>
      <c r="B186" t="s">
        <v>2374</v>
      </c>
      <c r="C186" s="12">
        <v>90988181.900000006</v>
      </c>
      <c r="F186" s="18">
        <v>23213010</v>
      </c>
    </row>
    <row r="187" spans="1:6" x14ac:dyDescent="0.25">
      <c r="A187" s="18">
        <v>23213012</v>
      </c>
      <c r="B187" t="s">
        <v>2375</v>
      </c>
      <c r="C187" s="12">
        <v>6900000</v>
      </c>
      <c r="F187" s="18">
        <v>23213012</v>
      </c>
    </row>
    <row r="188" spans="1:6" x14ac:dyDescent="0.25">
      <c r="A188" s="18">
        <v>42540000</v>
      </c>
      <c r="B188" t="s">
        <v>76</v>
      </c>
      <c r="C188" s="12">
        <v>-89998.999999999898</v>
      </c>
      <c r="F188" s="18">
        <v>42540000</v>
      </c>
    </row>
    <row r="189" spans="1:6" x14ac:dyDescent="0.25">
      <c r="A189" s="18">
        <v>43400000</v>
      </c>
      <c r="B189" t="s">
        <v>81</v>
      </c>
      <c r="C189" s="12">
        <v>-90000</v>
      </c>
      <c r="F189" s="18">
        <v>43400000</v>
      </c>
    </row>
    <row r="190" spans="1:6" x14ac:dyDescent="0.25">
      <c r="A190" s="18">
        <v>44540000</v>
      </c>
      <c r="B190" t="s">
        <v>637</v>
      </c>
      <c r="C190" s="12">
        <v>544320</v>
      </c>
      <c r="F190" s="18">
        <v>44540000</v>
      </c>
    </row>
    <row r="191" spans="1:6" x14ac:dyDescent="0.25">
      <c r="A191" s="18">
        <v>44572000</v>
      </c>
      <c r="B191" t="s">
        <v>311</v>
      </c>
      <c r="C191" s="12">
        <v>2160000</v>
      </c>
      <c r="F191" s="18">
        <v>44572000</v>
      </c>
    </row>
    <row r="192" spans="1:6" x14ac:dyDescent="0.25">
      <c r="A192" s="18">
        <v>46800001</v>
      </c>
      <c r="B192" t="s">
        <v>2376</v>
      </c>
      <c r="C192" s="12">
        <v>-56756289.32</v>
      </c>
      <c r="F192" s="18">
        <v>46800001</v>
      </c>
    </row>
    <row r="193" spans="1:6" x14ac:dyDescent="0.25">
      <c r="A193" s="18">
        <v>60201000</v>
      </c>
      <c r="B193" t="s">
        <v>430</v>
      </c>
      <c r="C193" s="12">
        <v>15165.99</v>
      </c>
      <c r="F193" s="18">
        <v>60201000</v>
      </c>
    </row>
    <row r="194" spans="1:6" x14ac:dyDescent="0.25">
      <c r="A194" s="18">
        <v>60803000</v>
      </c>
      <c r="B194" t="s">
        <v>459</v>
      </c>
      <c r="C194" s="12">
        <v>100000</v>
      </c>
      <c r="F194" s="18">
        <v>60803000</v>
      </c>
    </row>
    <row r="195" spans="1:6" x14ac:dyDescent="0.25">
      <c r="A195" s="18">
        <v>61304000</v>
      </c>
      <c r="B195" t="s">
        <v>2377</v>
      </c>
      <c r="C195" s="12">
        <v>26167699.32</v>
      </c>
      <c r="F195" s="18">
        <v>61304000</v>
      </c>
    </row>
    <row r="196" spans="1:6" x14ac:dyDescent="0.25">
      <c r="A196" s="18">
        <v>61502000</v>
      </c>
      <c r="B196" t="s">
        <v>180</v>
      </c>
      <c r="C196" s="12">
        <v>51584</v>
      </c>
      <c r="F196" s="18">
        <v>61502000</v>
      </c>
    </row>
    <row r="197" spans="1:6" x14ac:dyDescent="0.25">
      <c r="A197" s="18">
        <v>61602000</v>
      </c>
      <c r="B197" t="s">
        <v>488</v>
      </c>
      <c r="C197" s="12">
        <v>75371135.079999998</v>
      </c>
      <c r="F197" s="18">
        <v>61602000</v>
      </c>
    </row>
    <row r="198" spans="1:6" x14ac:dyDescent="0.25">
      <c r="A198" s="18">
        <v>61801000</v>
      </c>
      <c r="B198" t="s">
        <v>492</v>
      </c>
      <c r="C198" s="12">
        <v>75547</v>
      </c>
      <c r="F198" s="18">
        <v>61801000</v>
      </c>
    </row>
    <row r="199" spans="1:6" x14ac:dyDescent="0.25">
      <c r="A199" s="18">
        <v>62103000</v>
      </c>
      <c r="B199" t="s">
        <v>2378</v>
      </c>
      <c r="C199" s="12">
        <v>28791089</v>
      </c>
      <c r="F199" s="18">
        <v>62103000</v>
      </c>
    </row>
    <row r="200" spans="1:6" x14ac:dyDescent="0.25">
      <c r="A200" s="18">
        <v>62607000</v>
      </c>
      <c r="B200" t="s">
        <v>2379</v>
      </c>
      <c r="C200" s="12">
        <v>1372272</v>
      </c>
      <c r="F200" s="18">
        <v>62607000</v>
      </c>
    </row>
    <row r="201" spans="1:6" x14ac:dyDescent="0.25">
      <c r="A201" s="18">
        <v>62701000</v>
      </c>
      <c r="B201" t="s">
        <v>2153</v>
      </c>
      <c r="C201" s="12">
        <v>493.78</v>
      </c>
      <c r="F201" s="18">
        <v>62701000</v>
      </c>
    </row>
    <row r="202" spans="1:6" x14ac:dyDescent="0.25">
      <c r="A202" s="18">
        <v>74100000</v>
      </c>
      <c r="B202" t="s">
        <v>2380</v>
      </c>
      <c r="C202" s="12">
        <v>-178194785</v>
      </c>
      <c r="F202" s="18">
        <v>74100000</v>
      </c>
    </row>
  </sheetData>
  <conditionalFormatting sqref="A2:A159">
    <cfRule type="duplicateValues" dxfId="562" priority="26"/>
  </conditionalFormatting>
  <conditionalFormatting sqref="F5">
    <cfRule type="duplicateValues" dxfId="561" priority="24"/>
    <cfRule type="duplicateValues" dxfId="560" priority="25"/>
  </conditionalFormatting>
  <conditionalFormatting sqref="F6:F7">
    <cfRule type="duplicateValues" dxfId="559" priority="23"/>
  </conditionalFormatting>
  <conditionalFormatting sqref="F8:F10">
    <cfRule type="duplicateValues" dxfId="558" priority="20"/>
    <cfRule type="duplicateValues" dxfId="557" priority="21"/>
    <cfRule type="duplicateValues" dxfId="556" priority="22"/>
  </conditionalFormatting>
  <conditionalFormatting sqref="F27:F28">
    <cfRule type="duplicateValues" dxfId="555" priority="19"/>
  </conditionalFormatting>
  <conditionalFormatting sqref="F29">
    <cfRule type="duplicateValues" dxfId="554" priority="18"/>
  </conditionalFormatting>
  <conditionalFormatting sqref="F34">
    <cfRule type="duplicateValues" dxfId="553" priority="16"/>
    <cfRule type="duplicateValues" dxfId="552" priority="17"/>
  </conditionalFormatting>
  <conditionalFormatting sqref="F34:F35">
    <cfRule type="duplicateValues" dxfId="551" priority="15"/>
  </conditionalFormatting>
  <conditionalFormatting sqref="F39:F40">
    <cfRule type="duplicateValues" dxfId="550" priority="14"/>
  </conditionalFormatting>
  <conditionalFormatting sqref="F49:F50">
    <cfRule type="duplicateValues" dxfId="549" priority="13"/>
  </conditionalFormatting>
  <conditionalFormatting sqref="F57">
    <cfRule type="duplicateValues" dxfId="548" priority="12"/>
  </conditionalFormatting>
  <conditionalFormatting sqref="F66">
    <cfRule type="duplicateValues" dxfId="547" priority="11"/>
  </conditionalFormatting>
  <conditionalFormatting sqref="F69">
    <cfRule type="duplicateValues" dxfId="546" priority="10"/>
  </conditionalFormatting>
  <conditionalFormatting sqref="F71:F72">
    <cfRule type="duplicateValues" dxfId="545" priority="9"/>
  </conditionalFormatting>
  <conditionalFormatting sqref="F83">
    <cfRule type="duplicateValues" dxfId="544" priority="8"/>
  </conditionalFormatting>
  <conditionalFormatting sqref="F89">
    <cfRule type="duplicateValues" dxfId="543" priority="7"/>
  </conditionalFormatting>
  <conditionalFormatting sqref="F108">
    <cfRule type="duplicateValues" dxfId="542" priority="6"/>
  </conditionalFormatting>
  <conditionalFormatting sqref="F109">
    <cfRule type="duplicateValues" dxfId="541" priority="5"/>
  </conditionalFormatting>
  <conditionalFormatting sqref="F145">
    <cfRule type="duplicateValues" dxfId="540" priority="4"/>
  </conditionalFormatting>
  <conditionalFormatting sqref="F162">
    <cfRule type="duplicateValues" dxfId="539" priority="3"/>
  </conditionalFormatting>
  <conditionalFormatting sqref="F167">
    <cfRule type="duplicateValues" dxfId="538" priority="2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C5E0B4"/>
  </sheetPr>
  <dimension ref="A1:G155"/>
  <sheetViews>
    <sheetView zoomScaleNormal="100" workbookViewId="0">
      <selection activeCell="C17" sqref="C17"/>
    </sheetView>
  </sheetViews>
  <sheetFormatPr baseColWidth="10" defaultColWidth="10.7109375" defaultRowHeight="14.25" x14ac:dyDescent="0.25"/>
  <cols>
    <col min="1" max="1" width="9" style="118" customWidth="1"/>
    <col min="2" max="2" width="39.42578125" style="12" customWidth="1"/>
    <col min="3" max="5" width="16.5703125" customWidth="1"/>
    <col min="6" max="6" width="11.5703125" style="118" customWidth="1"/>
    <col min="7" max="7" width="16.5703125" customWidth="1"/>
  </cols>
  <sheetData>
    <row r="1" spans="1:7" x14ac:dyDescent="0.25">
      <c r="A1" s="119" t="s">
        <v>2381</v>
      </c>
      <c r="B1"/>
      <c r="C1">
        <v>2021</v>
      </c>
      <c r="D1">
        <v>2020</v>
      </c>
      <c r="E1" t="s">
        <v>2382</v>
      </c>
    </row>
    <row r="2" spans="1:7" x14ac:dyDescent="0.25">
      <c r="A2" s="120">
        <v>10100000</v>
      </c>
      <c r="B2" t="s">
        <v>581</v>
      </c>
      <c r="C2" s="12">
        <v>-143000000</v>
      </c>
      <c r="D2" s="12">
        <v>-143000000</v>
      </c>
      <c r="E2" s="12">
        <v>-143000000</v>
      </c>
      <c r="F2" s="120">
        <v>10100000</v>
      </c>
      <c r="G2" s="12"/>
    </row>
    <row r="3" spans="1:7" x14ac:dyDescent="0.25">
      <c r="A3" s="120">
        <v>11000000</v>
      </c>
      <c r="B3" t="s">
        <v>584</v>
      </c>
      <c r="C3" s="12">
        <v>-427770.08</v>
      </c>
      <c r="D3" s="12">
        <v>-427770.08</v>
      </c>
      <c r="E3" s="12">
        <v>-427770.08</v>
      </c>
      <c r="F3" s="120">
        <v>11000000</v>
      </c>
      <c r="G3" s="12"/>
    </row>
    <row r="4" spans="1:7" x14ac:dyDescent="0.25">
      <c r="A4" s="120">
        <v>11900000</v>
      </c>
      <c r="B4" t="s">
        <v>1465</v>
      </c>
      <c r="C4" s="12">
        <v>43181401.030000001</v>
      </c>
      <c r="D4" s="12">
        <v>10157430.189999999</v>
      </c>
      <c r="E4" s="12">
        <v>0</v>
      </c>
      <c r="F4" s="120">
        <v>11900000</v>
      </c>
      <c r="G4" s="12"/>
    </row>
    <row r="5" spans="1:7" x14ac:dyDescent="0.25">
      <c r="A5" s="120">
        <v>12000000</v>
      </c>
      <c r="B5" t="s">
        <v>2067</v>
      </c>
      <c r="C5" s="12">
        <v>0</v>
      </c>
      <c r="D5" s="12">
        <v>0</v>
      </c>
      <c r="E5" s="12">
        <v>0</v>
      </c>
      <c r="F5" s="120">
        <v>12000000</v>
      </c>
      <c r="G5" s="12"/>
    </row>
    <row r="6" spans="1:7" x14ac:dyDescent="0.25">
      <c r="A6" s="120">
        <v>12900000</v>
      </c>
      <c r="B6" t="s">
        <v>1940</v>
      </c>
      <c r="C6" s="12">
        <v>0</v>
      </c>
      <c r="D6" s="12">
        <v>0</v>
      </c>
      <c r="E6" s="12">
        <v>0</v>
      </c>
      <c r="F6" s="120">
        <v>12900000</v>
      </c>
      <c r="G6" s="12"/>
    </row>
    <row r="7" spans="1:7" x14ac:dyDescent="0.25">
      <c r="A7" s="120">
        <v>13100000</v>
      </c>
      <c r="B7" t="s">
        <v>2340</v>
      </c>
      <c r="C7" s="12">
        <v>0</v>
      </c>
      <c r="D7" s="12">
        <v>-92729577</v>
      </c>
      <c r="E7" s="12">
        <v>-92729577</v>
      </c>
      <c r="F7" s="120">
        <v>13100000</v>
      </c>
      <c r="G7" s="12"/>
    </row>
    <row r="8" spans="1:7" x14ac:dyDescent="0.25">
      <c r="A8" s="120">
        <v>21810000</v>
      </c>
      <c r="B8" t="s">
        <v>260</v>
      </c>
      <c r="C8" s="12">
        <v>25291228.600000001</v>
      </c>
      <c r="D8" s="12">
        <v>11712916.67</v>
      </c>
      <c r="E8" s="12">
        <v>8317916.6699999999</v>
      </c>
      <c r="F8" s="120">
        <v>21810000</v>
      </c>
      <c r="G8" s="12"/>
    </row>
    <row r="9" spans="1:7" x14ac:dyDescent="0.25">
      <c r="A9" s="120">
        <v>21820000</v>
      </c>
      <c r="B9" t="s">
        <v>52</v>
      </c>
      <c r="C9" s="12">
        <v>660000</v>
      </c>
      <c r="D9" s="12">
        <v>660000</v>
      </c>
      <c r="E9" s="12">
        <v>660000</v>
      </c>
      <c r="F9" s="120">
        <v>21820000</v>
      </c>
      <c r="G9" s="12"/>
    </row>
    <row r="10" spans="1:7" x14ac:dyDescent="0.25">
      <c r="A10" s="120">
        <v>21830000</v>
      </c>
      <c r="B10" t="s">
        <v>596</v>
      </c>
      <c r="C10" s="12">
        <v>206043000.03999999</v>
      </c>
      <c r="D10" s="12">
        <v>159461000.00999999</v>
      </c>
      <c r="E10" s="12">
        <v>110361000.01000001</v>
      </c>
      <c r="F10" s="120">
        <v>21830000</v>
      </c>
      <c r="G10" s="12"/>
    </row>
    <row r="11" spans="1:7" x14ac:dyDescent="0.25">
      <c r="A11" s="120">
        <v>21840000</v>
      </c>
      <c r="B11" t="s">
        <v>597</v>
      </c>
      <c r="C11" s="12">
        <v>16289600</v>
      </c>
      <c r="D11" s="12">
        <v>3953600</v>
      </c>
      <c r="E11" s="12">
        <v>3953600</v>
      </c>
      <c r="F11" s="120">
        <v>21840000</v>
      </c>
      <c r="G11" s="12"/>
    </row>
    <row r="12" spans="1:7" x14ac:dyDescent="0.25">
      <c r="A12" s="120">
        <v>21850000</v>
      </c>
      <c r="B12" t="s">
        <v>2079</v>
      </c>
      <c r="C12" s="12">
        <v>925000</v>
      </c>
      <c r="D12" s="12">
        <v>925000</v>
      </c>
      <c r="E12" s="12">
        <v>925000</v>
      </c>
      <c r="F12" s="120">
        <v>21850000</v>
      </c>
      <c r="G12" s="12"/>
    </row>
    <row r="13" spans="1:7" x14ac:dyDescent="0.25">
      <c r="A13" s="120">
        <v>23000000</v>
      </c>
      <c r="B13" t="s">
        <v>266</v>
      </c>
      <c r="C13" s="12">
        <v>4565902702.29</v>
      </c>
      <c r="D13" s="12">
        <v>3141812229.1199999</v>
      </c>
      <c r="E13" s="12">
        <v>2051786250.8099999</v>
      </c>
      <c r="F13" s="120">
        <v>23000000</v>
      </c>
      <c r="G13" s="12"/>
    </row>
    <row r="14" spans="1:7" x14ac:dyDescent="0.25">
      <c r="A14" s="120">
        <v>23110000</v>
      </c>
      <c r="B14" t="s">
        <v>2383</v>
      </c>
      <c r="C14" s="12">
        <v>177624400</v>
      </c>
      <c r="D14" s="12">
        <v>177624400</v>
      </c>
      <c r="E14" s="12">
        <v>177624400</v>
      </c>
      <c r="F14" s="120">
        <v>23110000</v>
      </c>
      <c r="G14" s="12"/>
    </row>
    <row r="15" spans="1:7" x14ac:dyDescent="0.25">
      <c r="A15" s="120">
        <v>23120000</v>
      </c>
      <c r="B15" t="s">
        <v>2384</v>
      </c>
      <c r="C15" s="12">
        <v>294484837.42000002</v>
      </c>
      <c r="D15" s="12">
        <v>266767776.75</v>
      </c>
      <c r="E15" s="12">
        <v>247999546.75</v>
      </c>
      <c r="F15" s="120">
        <v>23120000</v>
      </c>
      <c r="G15" s="12"/>
    </row>
    <row r="16" spans="1:7" x14ac:dyDescent="0.25">
      <c r="A16" s="120">
        <v>23130000</v>
      </c>
      <c r="B16" t="s">
        <v>2385</v>
      </c>
      <c r="C16" s="12">
        <v>227341308.58000001</v>
      </c>
      <c r="D16" s="12">
        <v>227341308.58000001</v>
      </c>
      <c r="E16" s="12">
        <v>78812890.859999999</v>
      </c>
      <c r="F16" s="120">
        <v>23130000</v>
      </c>
      <c r="G16" s="12"/>
    </row>
    <row r="17" spans="1:7" x14ac:dyDescent="0.25">
      <c r="A17" s="120">
        <v>23131000</v>
      </c>
      <c r="B17" t="s">
        <v>2386</v>
      </c>
      <c r="C17" s="12">
        <v>16139500</v>
      </c>
      <c r="D17" s="12">
        <v>5731000</v>
      </c>
      <c r="E17" s="12">
        <v>0</v>
      </c>
      <c r="F17" s="120">
        <v>23131000</v>
      </c>
      <c r="G17" s="12"/>
    </row>
    <row r="18" spans="1:7" x14ac:dyDescent="0.25">
      <c r="A18" s="120">
        <v>23140000</v>
      </c>
      <c r="B18" t="s">
        <v>2387</v>
      </c>
      <c r="C18" s="12">
        <v>155063766.40000001</v>
      </c>
      <c r="D18" s="12">
        <v>155063766.40000001</v>
      </c>
      <c r="E18" s="12">
        <v>155063766.40000001</v>
      </c>
      <c r="F18" s="120">
        <v>23140000</v>
      </c>
      <c r="G18" s="12"/>
    </row>
    <row r="19" spans="1:7" x14ac:dyDescent="0.25">
      <c r="A19" s="120">
        <v>23150000</v>
      </c>
      <c r="B19" t="s">
        <v>2388</v>
      </c>
      <c r="C19" s="12">
        <v>226107997.43000001</v>
      </c>
      <c r="D19" s="12">
        <v>226107997.43000001</v>
      </c>
      <c r="E19" s="12">
        <v>226107997.43000001</v>
      </c>
      <c r="F19" s="120">
        <v>23150000</v>
      </c>
      <c r="G19" s="12"/>
    </row>
    <row r="20" spans="1:7" x14ac:dyDescent="0.25">
      <c r="A20" s="120">
        <v>28181000</v>
      </c>
      <c r="B20" t="s">
        <v>276</v>
      </c>
      <c r="C20" s="12">
        <v>-4789017.45</v>
      </c>
      <c r="D20" s="12">
        <v>-2533960.77</v>
      </c>
      <c r="E20" s="12">
        <v>-893334.38</v>
      </c>
      <c r="F20" s="120">
        <v>28181000</v>
      </c>
      <c r="G20" s="12"/>
    </row>
    <row r="21" spans="1:7" x14ac:dyDescent="0.25">
      <c r="A21" s="120">
        <v>28182000</v>
      </c>
      <c r="B21" t="s">
        <v>607</v>
      </c>
      <c r="C21" s="12">
        <v>-186633.33</v>
      </c>
      <c r="D21" s="12">
        <v>-120633.33</v>
      </c>
      <c r="E21" s="12">
        <v>-54633.33</v>
      </c>
      <c r="F21" s="120">
        <v>28182000</v>
      </c>
      <c r="G21" s="12"/>
    </row>
    <row r="22" spans="1:7" x14ac:dyDescent="0.25">
      <c r="A22" s="120">
        <v>28183000</v>
      </c>
      <c r="B22" t="s">
        <v>610</v>
      </c>
      <c r="C22" s="12">
        <v>-73342277.230000004</v>
      </c>
      <c r="D22" s="12">
        <v>-38474208.340000004</v>
      </c>
      <c r="E22" s="12">
        <v>-8237763.8899999997</v>
      </c>
      <c r="F22" s="120">
        <v>28183000</v>
      </c>
      <c r="G22" s="12"/>
    </row>
    <row r="23" spans="1:7" x14ac:dyDescent="0.25">
      <c r="A23" s="120">
        <v>28184000</v>
      </c>
      <c r="B23" t="s">
        <v>608</v>
      </c>
      <c r="C23" s="12">
        <v>-4104081.67</v>
      </c>
      <c r="D23" s="12">
        <v>-1828540</v>
      </c>
      <c r="E23" s="12">
        <v>-840140</v>
      </c>
      <c r="F23" s="120">
        <v>28184000</v>
      </c>
      <c r="G23" s="12"/>
    </row>
    <row r="24" spans="1:7" x14ac:dyDescent="0.25">
      <c r="A24" s="120">
        <v>28185000</v>
      </c>
      <c r="B24" t="s">
        <v>279</v>
      </c>
      <c r="C24" s="12">
        <v>-450166.66</v>
      </c>
      <c r="D24" s="12">
        <v>-357666.66</v>
      </c>
      <c r="E24" s="12">
        <v>-265166.65999999997</v>
      </c>
      <c r="F24" s="120">
        <v>28185000</v>
      </c>
      <c r="G24" s="12"/>
    </row>
    <row r="25" spans="1:7" x14ac:dyDescent="0.25">
      <c r="A25" s="120">
        <v>31000000</v>
      </c>
      <c r="B25" t="s">
        <v>2389</v>
      </c>
      <c r="C25" s="12">
        <v>66635556.7899995</v>
      </c>
      <c r="D25" s="12">
        <v>185156025.91</v>
      </c>
      <c r="E25" s="12">
        <v>211327999.53999999</v>
      </c>
      <c r="F25" s="120">
        <v>31000000</v>
      </c>
      <c r="G25" s="12"/>
    </row>
    <row r="26" spans="1:7" x14ac:dyDescent="0.25">
      <c r="A26" s="120">
        <v>40100000</v>
      </c>
      <c r="B26" t="s">
        <v>1945</v>
      </c>
      <c r="C26" s="12">
        <v>-542496382.41999996</v>
      </c>
      <c r="D26" s="12">
        <v>-547378217.17999995</v>
      </c>
      <c r="E26" s="12">
        <v>-420265084</v>
      </c>
      <c r="F26" s="120">
        <v>40100000</v>
      </c>
      <c r="G26" s="12"/>
    </row>
    <row r="27" spans="1:7" x14ac:dyDescent="0.25">
      <c r="A27" s="120">
        <v>40120000</v>
      </c>
      <c r="B27" t="s">
        <v>65</v>
      </c>
      <c r="C27" s="12">
        <v>61341724.5</v>
      </c>
      <c r="D27" s="12">
        <v>0</v>
      </c>
      <c r="E27" s="12">
        <v>-391745160</v>
      </c>
      <c r="F27" s="120">
        <v>40120000</v>
      </c>
      <c r="G27" s="12"/>
    </row>
    <row r="28" spans="1:7" x14ac:dyDescent="0.25">
      <c r="A28" s="120">
        <v>40231000</v>
      </c>
      <c r="B28" t="s">
        <v>2390</v>
      </c>
      <c r="C28" s="12">
        <v>-2053800</v>
      </c>
      <c r="D28" s="12">
        <v>-240000</v>
      </c>
      <c r="E28" s="12">
        <v>0</v>
      </c>
      <c r="F28" s="120">
        <v>40231000</v>
      </c>
      <c r="G28" s="12"/>
    </row>
    <row r="29" spans="1:7" x14ac:dyDescent="0.25">
      <c r="A29" s="120">
        <v>40241000</v>
      </c>
      <c r="B29" t="s">
        <v>2348</v>
      </c>
      <c r="C29" s="12">
        <v>-2136000</v>
      </c>
      <c r="D29" s="12">
        <v>-385000</v>
      </c>
      <c r="E29" s="12">
        <v>-1287650</v>
      </c>
      <c r="F29" s="120">
        <v>40241000</v>
      </c>
      <c r="G29" s="12"/>
    </row>
    <row r="30" spans="1:7" x14ac:dyDescent="0.25">
      <c r="A30" s="120">
        <v>40340000</v>
      </c>
      <c r="B30" t="s">
        <v>67</v>
      </c>
      <c r="C30" s="12">
        <v>0</v>
      </c>
      <c r="D30" s="12">
        <v>0</v>
      </c>
      <c r="E30" s="12">
        <v>0</v>
      </c>
      <c r="F30" s="120">
        <v>40340000</v>
      </c>
      <c r="G30" s="12"/>
    </row>
    <row r="31" spans="1:7" x14ac:dyDescent="0.25">
      <c r="A31" s="120">
        <v>40400000</v>
      </c>
      <c r="B31" t="s">
        <v>1472</v>
      </c>
      <c r="C31" s="12">
        <v>-497489485.38999999</v>
      </c>
      <c r="D31" s="12">
        <v>-212168145.11000001</v>
      </c>
      <c r="E31" s="12">
        <v>0</v>
      </c>
      <c r="F31" s="120">
        <v>40400000</v>
      </c>
      <c r="G31" s="12"/>
    </row>
    <row r="32" spans="1:7" x14ac:dyDescent="0.25">
      <c r="A32" s="120">
        <v>40800000</v>
      </c>
      <c r="B32" t="s">
        <v>1946</v>
      </c>
      <c r="C32" s="12">
        <v>-57869330.079999998</v>
      </c>
      <c r="D32" s="12">
        <v>-54950200.329999998</v>
      </c>
      <c r="E32" s="12">
        <v>0</v>
      </c>
      <c r="F32" s="120">
        <v>40800000</v>
      </c>
      <c r="G32" s="12"/>
    </row>
    <row r="33" spans="1:7" x14ac:dyDescent="0.25">
      <c r="A33" s="120">
        <v>40900000</v>
      </c>
      <c r="B33" t="s">
        <v>2091</v>
      </c>
      <c r="C33" s="12">
        <v>0</v>
      </c>
      <c r="D33" s="12">
        <v>0</v>
      </c>
      <c r="E33" s="12">
        <v>354825</v>
      </c>
      <c r="F33" s="120">
        <v>40900000</v>
      </c>
      <c r="G33" s="12"/>
    </row>
    <row r="34" spans="1:7" x14ac:dyDescent="0.25">
      <c r="A34" s="120">
        <v>42100000</v>
      </c>
      <c r="B34" t="s">
        <v>1948</v>
      </c>
      <c r="C34" s="12">
        <v>646861.91999995697</v>
      </c>
      <c r="D34" s="12">
        <v>-266076.099999964</v>
      </c>
      <c r="E34" s="12">
        <v>-266076.09999999998</v>
      </c>
      <c r="F34" s="120">
        <v>42100000</v>
      </c>
      <c r="G34" s="12"/>
    </row>
    <row r="35" spans="1:7" x14ac:dyDescent="0.25">
      <c r="A35" s="120">
        <v>42110000</v>
      </c>
      <c r="B35" t="s">
        <v>2391</v>
      </c>
      <c r="C35" s="12">
        <v>8955000</v>
      </c>
      <c r="D35" s="12">
        <v>1725000</v>
      </c>
      <c r="E35" s="12">
        <v>1158500</v>
      </c>
      <c r="F35" s="120">
        <v>42110000</v>
      </c>
      <c r="G35" s="12"/>
    </row>
    <row r="36" spans="1:7" x14ac:dyDescent="0.25">
      <c r="A36" s="120">
        <v>42510000</v>
      </c>
      <c r="B36" t="s">
        <v>2099</v>
      </c>
      <c r="C36" s="12">
        <v>0</v>
      </c>
      <c r="D36" s="12">
        <v>1200000</v>
      </c>
      <c r="E36" s="12">
        <v>0</v>
      </c>
      <c r="F36" s="120">
        <v>42510000</v>
      </c>
      <c r="G36" s="12"/>
    </row>
    <row r="37" spans="1:7" x14ac:dyDescent="0.25">
      <c r="A37" s="120">
        <v>42820000</v>
      </c>
      <c r="B37" t="s">
        <v>626</v>
      </c>
      <c r="C37" s="12">
        <v>-39679635.100000001</v>
      </c>
      <c r="D37" s="12">
        <v>-28616796.620000001</v>
      </c>
      <c r="E37" s="12">
        <v>-33183085.550000001</v>
      </c>
      <c r="F37" s="120">
        <v>42820000</v>
      </c>
      <c r="G37" s="12"/>
    </row>
    <row r="38" spans="1:7" x14ac:dyDescent="0.25">
      <c r="A38" s="120">
        <v>43100000</v>
      </c>
      <c r="B38" t="s">
        <v>627</v>
      </c>
      <c r="C38" s="12">
        <v>-12661299.279999999</v>
      </c>
      <c r="D38" s="12">
        <v>-10632250.6</v>
      </c>
      <c r="E38" s="12">
        <v>-13008027.199999999</v>
      </c>
      <c r="F38" s="120">
        <v>43100000</v>
      </c>
      <c r="G38" s="12"/>
    </row>
    <row r="39" spans="1:7" x14ac:dyDescent="0.25">
      <c r="A39" s="120">
        <v>43110000</v>
      </c>
      <c r="B39" t="s">
        <v>628</v>
      </c>
      <c r="C39" s="12">
        <v>41800</v>
      </c>
      <c r="D39" s="12">
        <v>323800</v>
      </c>
      <c r="E39" s="12">
        <v>383800</v>
      </c>
      <c r="F39" s="120">
        <v>43110000</v>
      </c>
      <c r="G39" s="12"/>
    </row>
    <row r="40" spans="1:7" x14ac:dyDescent="0.25">
      <c r="A40" s="120">
        <v>43200000</v>
      </c>
      <c r="B40" t="s">
        <v>629</v>
      </c>
      <c r="C40" s="12">
        <v>-5426223.9199999999</v>
      </c>
      <c r="D40" s="12">
        <v>-4556611.4000000004</v>
      </c>
      <c r="E40" s="12">
        <v>-5574868.7999999998</v>
      </c>
      <c r="F40" s="120">
        <v>43200000</v>
      </c>
      <c r="G40" s="12"/>
    </row>
    <row r="41" spans="1:7" x14ac:dyDescent="0.25">
      <c r="A41" s="120">
        <v>43300000</v>
      </c>
      <c r="B41" t="s">
        <v>80</v>
      </c>
      <c r="C41" s="12">
        <v>-904378.52</v>
      </c>
      <c r="D41" s="12">
        <v>-759443.10000000102</v>
      </c>
      <c r="E41" s="12">
        <v>-929144.8</v>
      </c>
      <c r="F41" s="120">
        <v>43300000</v>
      </c>
      <c r="G41" s="12"/>
    </row>
    <row r="42" spans="1:7" x14ac:dyDescent="0.25">
      <c r="A42" s="118">
        <v>43400000</v>
      </c>
      <c r="B42" t="s">
        <v>81</v>
      </c>
      <c r="C42" s="12">
        <v>-100000</v>
      </c>
      <c r="F42" s="118">
        <v>43400000</v>
      </c>
    </row>
    <row r="43" spans="1:7" x14ac:dyDescent="0.25">
      <c r="A43" s="120">
        <v>43860000</v>
      </c>
      <c r="B43" t="s">
        <v>1949</v>
      </c>
      <c r="C43" s="12">
        <v>-5669046.25</v>
      </c>
      <c r="D43" s="12">
        <v>-7952220.9000000004</v>
      </c>
      <c r="E43" s="12">
        <v>-9990366.9499999993</v>
      </c>
      <c r="F43" s="120">
        <v>43860000</v>
      </c>
      <c r="G43" s="12"/>
    </row>
    <row r="44" spans="1:7" x14ac:dyDescent="0.25">
      <c r="A44" s="120">
        <v>44100000</v>
      </c>
      <c r="B44" t="s">
        <v>632</v>
      </c>
      <c r="C44" s="12">
        <v>-3428210</v>
      </c>
      <c r="D44" s="12">
        <v>-2971101.86</v>
      </c>
      <c r="E44" s="12">
        <v>-3432280.42</v>
      </c>
      <c r="F44" s="120">
        <v>44100000</v>
      </c>
      <c r="G44" s="12"/>
    </row>
    <row r="45" spans="1:7" x14ac:dyDescent="0.25">
      <c r="A45" s="120">
        <v>44410000</v>
      </c>
      <c r="B45" t="s">
        <v>2392</v>
      </c>
      <c r="C45" s="12">
        <v>433333.32</v>
      </c>
      <c r="D45" s="12">
        <v>433333.32</v>
      </c>
      <c r="E45" s="12">
        <v>433333.32</v>
      </c>
      <c r="F45" s="120">
        <v>44410000</v>
      </c>
      <c r="G45" s="12"/>
    </row>
    <row r="46" spans="1:7" x14ac:dyDescent="0.25">
      <c r="A46" s="120">
        <v>44420000</v>
      </c>
      <c r="B46" t="s">
        <v>1774</v>
      </c>
      <c r="C46" s="12">
        <v>-517004.75</v>
      </c>
      <c r="D46" s="12">
        <v>-2606200.5499999998</v>
      </c>
      <c r="E46" s="12">
        <v>-1601577.55</v>
      </c>
      <c r="F46" s="120">
        <v>44420000</v>
      </c>
      <c r="G46" s="12"/>
    </row>
    <row r="47" spans="1:7" x14ac:dyDescent="0.25">
      <c r="A47" s="120">
        <v>44550000</v>
      </c>
      <c r="B47" t="s">
        <v>639</v>
      </c>
      <c r="C47" s="12">
        <v>56151544.310000099</v>
      </c>
      <c r="D47" s="12">
        <v>45334701.109999999</v>
      </c>
      <c r="E47" s="12">
        <v>13081543.5</v>
      </c>
      <c r="F47" s="120">
        <v>44550000</v>
      </c>
      <c r="G47" s="12"/>
    </row>
    <row r="48" spans="1:7" x14ac:dyDescent="0.25">
      <c r="A48" s="120">
        <v>44562000</v>
      </c>
      <c r="B48" t="s">
        <v>89</v>
      </c>
      <c r="C48" s="12">
        <v>0</v>
      </c>
      <c r="D48" s="12">
        <v>35900</v>
      </c>
      <c r="E48" s="12">
        <v>82214.66</v>
      </c>
      <c r="F48" s="120">
        <v>44562000</v>
      </c>
      <c r="G48" s="12"/>
    </row>
    <row r="49" spans="1:7" x14ac:dyDescent="0.25">
      <c r="A49" s="120">
        <v>44564000</v>
      </c>
      <c r="B49" t="s">
        <v>91</v>
      </c>
      <c r="C49" s="12">
        <v>10762.9399999999</v>
      </c>
      <c r="D49" s="12">
        <v>95739.440000000395</v>
      </c>
      <c r="E49" s="12">
        <v>722200</v>
      </c>
      <c r="F49" s="120">
        <v>44564000</v>
      </c>
      <c r="G49" s="12"/>
    </row>
    <row r="50" spans="1:7" x14ac:dyDescent="0.25">
      <c r="A50" s="120">
        <v>44565000</v>
      </c>
      <c r="B50" t="s">
        <v>1951</v>
      </c>
      <c r="C50" s="12">
        <v>0</v>
      </c>
      <c r="D50" s="12">
        <v>1146200</v>
      </c>
      <c r="E50" s="12">
        <v>0</v>
      </c>
      <c r="F50" s="120">
        <v>44565000</v>
      </c>
      <c r="G50" s="12"/>
    </row>
    <row r="51" spans="1:7" x14ac:dyDescent="0.25">
      <c r="A51" s="120">
        <v>44583000</v>
      </c>
      <c r="B51" t="s">
        <v>2106</v>
      </c>
      <c r="C51" s="12">
        <v>1833333.33</v>
      </c>
      <c r="D51" s="12">
        <v>1850244.93</v>
      </c>
      <c r="E51" s="12">
        <v>0</v>
      </c>
      <c r="F51" s="120">
        <v>44583000</v>
      </c>
      <c r="G51" s="12"/>
    </row>
    <row r="52" spans="1:7" x14ac:dyDescent="0.25">
      <c r="A52" s="120">
        <v>45511000</v>
      </c>
      <c r="B52" t="s">
        <v>330</v>
      </c>
      <c r="C52" s="12">
        <v>-47894523.57</v>
      </c>
      <c r="D52" s="12">
        <v>-47894523.57</v>
      </c>
      <c r="E52" s="12">
        <v>-47894523.57</v>
      </c>
      <c r="F52" s="120">
        <v>45511000</v>
      </c>
      <c r="G52" s="12"/>
    </row>
    <row r="53" spans="1:7" x14ac:dyDescent="0.25">
      <c r="A53" s="119">
        <v>45512000</v>
      </c>
      <c r="B53" t="s">
        <v>314</v>
      </c>
      <c r="C53" s="12">
        <v>0</v>
      </c>
      <c r="D53" s="12">
        <v>0</v>
      </c>
      <c r="E53" s="12">
        <v>0</v>
      </c>
      <c r="F53" s="119">
        <v>45512000</v>
      </c>
      <c r="G53" s="12"/>
    </row>
    <row r="54" spans="1:7" x14ac:dyDescent="0.25">
      <c r="A54" s="119">
        <v>46600000</v>
      </c>
      <c r="B54" t="s">
        <v>2114</v>
      </c>
      <c r="C54" s="12">
        <v>-1048788</v>
      </c>
      <c r="D54" s="12">
        <v>0</v>
      </c>
      <c r="E54" s="12">
        <v>0</v>
      </c>
      <c r="F54" s="119">
        <v>46600000</v>
      </c>
      <c r="G54" s="12"/>
    </row>
    <row r="55" spans="1:7" x14ac:dyDescent="0.25">
      <c r="A55" s="120">
        <v>46610000</v>
      </c>
      <c r="B55" t="s">
        <v>2352</v>
      </c>
      <c r="C55" s="12">
        <v>-392608878.33999997</v>
      </c>
      <c r="D55" s="12">
        <v>-394299642.49000001</v>
      </c>
      <c r="E55" s="12">
        <v>0</v>
      </c>
      <c r="F55" s="120">
        <v>46610000</v>
      </c>
      <c r="G55" s="12"/>
    </row>
    <row r="56" spans="1:7" x14ac:dyDescent="0.25">
      <c r="A56" s="120">
        <v>46700000</v>
      </c>
      <c r="B56" t="s">
        <v>2393</v>
      </c>
      <c r="C56" s="12">
        <v>-4466500000</v>
      </c>
      <c r="D56" s="12">
        <v>-3134000000</v>
      </c>
      <c r="E56" s="12">
        <v>0</v>
      </c>
      <c r="F56" s="120">
        <v>46700000</v>
      </c>
      <c r="G56" s="12"/>
    </row>
    <row r="57" spans="1:7" x14ac:dyDescent="0.25">
      <c r="A57" s="120">
        <v>46700005</v>
      </c>
      <c r="B57" t="s">
        <v>9</v>
      </c>
      <c r="C57" s="12">
        <v>0</v>
      </c>
      <c r="D57" s="12">
        <v>0</v>
      </c>
      <c r="E57" s="12">
        <v>-1785500000</v>
      </c>
      <c r="F57" s="120">
        <v>46700005</v>
      </c>
      <c r="G57" s="12"/>
    </row>
    <row r="58" spans="1:7" x14ac:dyDescent="0.25">
      <c r="A58" s="120">
        <v>46700006</v>
      </c>
      <c r="B58" t="s">
        <v>26</v>
      </c>
      <c r="C58" s="12">
        <v>0</v>
      </c>
      <c r="D58" s="12">
        <v>0</v>
      </c>
      <c r="E58" s="12">
        <v>-365838878.33999997</v>
      </c>
      <c r="F58" s="120">
        <v>46700006</v>
      </c>
      <c r="G58" s="12"/>
    </row>
    <row r="59" spans="1:7" x14ac:dyDescent="0.25">
      <c r="A59" s="120">
        <v>46710070</v>
      </c>
      <c r="B59" t="s">
        <v>140</v>
      </c>
      <c r="C59" s="12">
        <v>0</v>
      </c>
      <c r="D59" s="12">
        <v>0</v>
      </c>
      <c r="E59" s="12">
        <v>-487556</v>
      </c>
      <c r="F59" s="120">
        <v>46710070</v>
      </c>
      <c r="G59" s="12"/>
    </row>
    <row r="60" spans="1:7" x14ac:dyDescent="0.25">
      <c r="A60" s="119">
        <v>46800001</v>
      </c>
      <c r="B60" t="s">
        <v>2376</v>
      </c>
      <c r="C60" s="12">
        <v>-25027028</v>
      </c>
      <c r="D60" s="12">
        <v>0</v>
      </c>
      <c r="E60" s="12">
        <v>0</v>
      </c>
      <c r="F60" s="119">
        <v>46800001</v>
      </c>
      <c r="G60" s="12"/>
    </row>
    <row r="61" spans="1:7" x14ac:dyDescent="0.25">
      <c r="A61" s="120">
        <v>47100000</v>
      </c>
      <c r="B61" t="s">
        <v>384</v>
      </c>
      <c r="C61" s="12">
        <v>0</v>
      </c>
      <c r="D61" s="12">
        <v>0</v>
      </c>
      <c r="E61" s="12">
        <v>0</v>
      </c>
      <c r="F61" s="120">
        <v>47100000</v>
      </c>
      <c r="G61" s="12"/>
    </row>
    <row r="62" spans="1:7" x14ac:dyDescent="0.25">
      <c r="A62" s="118">
        <v>48600000</v>
      </c>
      <c r="B62" t="s">
        <v>698</v>
      </c>
      <c r="C62" s="12">
        <v>188148.15</v>
      </c>
      <c r="F62" s="118">
        <v>48600000</v>
      </c>
    </row>
    <row r="63" spans="1:7" x14ac:dyDescent="0.25">
      <c r="A63" s="120">
        <v>51110000</v>
      </c>
      <c r="B63" t="s">
        <v>701</v>
      </c>
      <c r="C63" s="12">
        <v>0</v>
      </c>
      <c r="D63" s="12">
        <v>0</v>
      </c>
      <c r="E63" s="12">
        <v>0</v>
      </c>
      <c r="F63" s="120">
        <v>51110000</v>
      </c>
      <c r="G63" s="12"/>
    </row>
    <row r="64" spans="1:7" x14ac:dyDescent="0.25">
      <c r="A64" s="120">
        <v>51231000</v>
      </c>
      <c r="B64" t="s">
        <v>347</v>
      </c>
      <c r="C64" s="12">
        <v>69046541.069999993</v>
      </c>
      <c r="D64" s="12">
        <v>43923856.509999998</v>
      </c>
      <c r="E64" s="12">
        <v>15999658.52</v>
      </c>
      <c r="F64" s="120">
        <v>51231000</v>
      </c>
      <c r="G64" s="12"/>
    </row>
    <row r="65" spans="1:7" x14ac:dyDescent="0.25">
      <c r="A65" s="120">
        <v>51241000</v>
      </c>
      <c r="B65" t="s">
        <v>159</v>
      </c>
      <c r="C65" s="12">
        <v>32663064.9300001</v>
      </c>
      <c r="D65" s="12">
        <v>23361769.1800001</v>
      </c>
      <c r="E65" s="12">
        <v>10985831.960000001</v>
      </c>
      <c r="F65" s="120">
        <v>51241000</v>
      </c>
      <c r="G65" s="12"/>
    </row>
    <row r="66" spans="1:7" x14ac:dyDescent="0.25">
      <c r="A66" s="120">
        <v>53100000</v>
      </c>
      <c r="B66" t="s">
        <v>1953</v>
      </c>
      <c r="C66" s="12">
        <v>610082</v>
      </c>
      <c r="D66" s="12">
        <v>1182000</v>
      </c>
      <c r="E66" s="12">
        <v>1137959</v>
      </c>
      <c r="F66" s="120">
        <v>53100000</v>
      </c>
      <c r="G66" s="12"/>
    </row>
    <row r="67" spans="1:7" x14ac:dyDescent="0.25">
      <c r="A67" s="120">
        <v>53600000</v>
      </c>
      <c r="B67" t="s">
        <v>2394</v>
      </c>
      <c r="C67" s="12">
        <v>3515578.5999999898</v>
      </c>
      <c r="D67" s="12">
        <v>3037819.5999999898</v>
      </c>
      <c r="E67" s="12">
        <v>15000</v>
      </c>
      <c r="F67" s="120">
        <v>53600000</v>
      </c>
      <c r="G67" s="12"/>
    </row>
    <row r="68" spans="1:7" x14ac:dyDescent="0.25">
      <c r="A68" s="120">
        <v>58000000</v>
      </c>
      <c r="B68" t="s">
        <v>724</v>
      </c>
      <c r="C68" s="12">
        <v>0</v>
      </c>
      <c r="D68" s="12">
        <v>0</v>
      </c>
      <c r="E68" s="12">
        <v>0</v>
      </c>
      <c r="F68" s="120">
        <v>58000000</v>
      </c>
      <c r="G68" s="12"/>
    </row>
    <row r="69" spans="1:7" x14ac:dyDescent="0.25">
      <c r="A69" s="118">
        <v>60101200</v>
      </c>
      <c r="B69" t="s">
        <v>2395</v>
      </c>
      <c r="C69" s="12">
        <v>9940000</v>
      </c>
      <c r="F69" s="118">
        <v>60101200</v>
      </c>
    </row>
    <row r="70" spans="1:7" x14ac:dyDescent="0.25">
      <c r="A70" s="120">
        <v>60301000</v>
      </c>
      <c r="B70" t="s">
        <v>1589</v>
      </c>
      <c r="C70" s="12">
        <v>118520469.12</v>
      </c>
      <c r="D70" s="12">
        <v>26171973.629999898</v>
      </c>
      <c r="E70" s="12">
        <v>-211327999.53999999</v>
      </c>
      <c r="F70" s="120">
        <v>60301000</v>
      </c>
      <c r="G70" s="12"/>
    </row>
    <row r="71" spans="1:7" x14ac:dyDescent="0.25">
      <c r="A71" s="119">
        <v>60601000</v>
      </c>
      <c r="B71" t="s">
        <v>442</v>
      </c>
      <c r="C71" s="12">
        <v>111110</v>
      </c>
      <c r="D71" s="12">
        <v>0</v>
      </c>
      <c r="E71" s="12">
        <v>61608</v>
      </c>
      <c r="F71" s="119">
        <v>60601000</v>
      </c>
      <c r="G71" s="12"/>
    </row>
    <row r="72" spans="1:7" x14ac:dyDescent="0.25">
      <c r="A72" s="120">
        <v>60602000</v>
      </c>
      <c r="B72" t="s">
        <v>378</v>
      </c>
      <c r="C72" s="12">
        <v>636545</v>
      </c>
      <c r="D72" s="12">
        <v>620000</v>
      </c>
      <c r="E72" s="12">
        <v>672900</v>
      </c>
      <c r="F72" s="120">
        <v>60602000</v>
      </c>
      <c r="G72" s="12"/>
    </row>
    <row r="73" spans="1:7" x14ac:dyDescent="0.25">
      <c r="A73" s="118">
        <v>60603000</v>
      </c>
      <c r="B73" t="s">
        <v>380</v>
      </c>
      <c r="C73" s="12">
        <v>50000</v>
      </c>
      <c r="F73" s="118">
        <v>60603000</v>
      </c>
    </row>
    <row r="74" spans="1:7" x14ac:dyDescent="0.25">
      <c r="A74" s="120">
        <v>60604000</v>
      </c>
      <c r="B74" t="s">
        <v>382</v>
      </c>
      <c r="C74" s="12">
        <v>2765472.67</v>
      </c>
      <c r="D74" s="12">
        <v>1881150</v>
      </c>
      <c r="E74" s="12">
        <v>1167930</v>
      </c>
      <c r="F74" s="120">
        <v>60604000</v>
      </c>
      <c r="G74" s="12"/>
    </row>
    <row r="75" spans="1:7" x14ac:dyDescent="0.25">
      <c r="A75" s="120">
        <v>60605000</v>
      </c>
      <c r="B75" t="s">
        <v>167</v>
      </c>
      <c r="C75" s="12">
        <v>19277544.710000001</v>
      </c>
      <c r="D75" s="12">
        <v>47706550.090000004</v>
      </c>
      <c r="E75" s="12">
        <v>32209361.84</v>
      </c>
      <c r="F75" s="120">
        <v>60605000</v>
      </c>
      <c r="G75" s="12"/>
    </row>
    <row r="76" spans="1:7" x14ac:dyDescent="0.25">
      <c r="A76" s="120">
        <v>60607000</v>
      </c>
      <c r="B76" t="s">
        <v>385</v>
      </c>
      <c r="C76" s="12">
        <v>3979222.67</v>
      </c>
      <c r="D76" s="12">
        <v>1268333.3400000001</v>
      </c>
      <c r="E76" s="12">
        <v>2371666.66</v>
      </c>
      <c r="F76" s="120">
        <v>60607000</v>
      </c>
      <c r="G76" s="12"/>
    </row>
    <row r="77" spans="1:7" x14ac:dyDescent="0.25">
      <c r="A77" s="120">
        <v>60608000</v>
      </c>
      <c r="B77" t="s">
        <v>375</v>
      </c>
      <c r="C77" s="12">
        <v>7663213.6500000004</v>
      </c>
      <c r="D77" s="12">
        <v>4744203.67</v>
      </c>
      <c r="E77" s="12">
        <v>2520000</v>
      </c>
      <c r="F77" s="120">
        <v>60608000</v>
      </c>
      <c r="G77" s="12"/>
    </row>
    <row r="78" spans="1:7" x14ac:dyDescent="0.25">
      <c r="A78" s="120">
        <v>60609000</v>
      </c>
      <c r="B78" t="s">
        <v>171</v>
      </c>
      <c r="C78" s="12">
        <v>190000</v>
      </c>
      <c r="D78" s="12">
        <v>184903335.05000001</v>
      </c>
      <c r="E78" s="12">
        <v>265713866.37</v>
      </c>
      <c r="F78" s="120">
        <v>60609000</v>
      </c>
      <c r="G78" s="12"/>
    </row>
    <row r="79" spans="1:7" x14ac:dyDescent="0.25">
      <c r="A79" s="120">
        <v>60609100</v>
      </c>
      <c r="B79" t="s">
        <v>2396</v>
      </c>
      <c r="C79" s="12">
        <v>42197040</v>
      </c>
      <c r="D79" s="12">
        <v>5863152</v>
      </c>
      <c r="E79" s="12">
        <v>0</v>
      </c>
      <c r="F79" s="120">
        <v>60609100</v>
      </c>
      <c r="G79" s="12"/>
    </row>
    <row r="80" spans="1:7" x14ac:dyDescent="0.25">
      <c r="A80" s="120">
        <v>60609200</v>
      </c>
      <c r="B80" t="s">
        <v>2397</v>
      </c>
      <c r="C80" s="12">
        <v>219454844</v>
      </c>
      <c r="D80" s="12">
        <v>24331768.5</v>
      </c>
      <c r="E80" s="12">
        <v>0</v>
      </c>
      <c r="F80" s="120">
        <v>60609200</v>
      </c>
      <c r="G80" s="12"/>
    </row>
    <row r="81" spans="1:7" x14ac:dyDescent="0.25">
      <c r="A81" s="118">
        <v>60801000</v>
      </c>
      <c r="B81" t="s">
        <v>457</v>
      </c>
      <c r="C81" s="12">
        <v>13190080</v>
      </c>
      <c r="F81" s="118">
        <v>60801000</v>
      </c>
    </row>
    <row r="82" spans="1:7" x14ac:dyDescent="0.25">
      <c r="A82" s="120">
        <v>60802000</v>
      </c>
      <c r="B82" t="s">
        <v>732</v>
      </c>
      <c r="C82" s="12">
        <v>1456253</v>
      </c>
      <c r="D82" s="12">
        <v>92980</v>
      </c>
      <c r="E82" s="12">
        <v>0</v>
      </c>
      <c r="F82" s="120">
        <v>60802000</v>
      </c>
      <c r="G82" s="12"/>
    </row>
    <row r="83" spans="1:7" x14ac:dyDescent="0.25">
      <c r="A83" s="120">
        <v>60804000</v>
      </c>
      <c r="B83" t="s">
        <v>461</v>
      </c>
      <c r="C83" s="12">
        <v>31720667.710000001</v>
      </c>
      <c r="D83" s="12">
        <v>3109023.57</v>
      </c>
      <c r="E83" s="12">
        <v>0</v>
      </c>
      <c r="F83" s="120">
        <v>60804000</v>
      </c>
      <c r="G83" s="12"/>
    </row>
    <row r="84" spans="1:7" x14ac:dyDescent="0.25">
      <c r="A84" s="120">
        <v>60806000</v>
      </c>
      <c r="B84" t="s">
        <v>462</v>
      </c>
      <c r="C84" s="12">
        <v>2866864.52</v>
      </c>
      <c r="D84" s="12">
        <v>3293383.7</v>
      </c>
      <c r="E84" s="12">
        <v>0</v>
      </c>
      <c r="F84" s="120">
        <v>60806000</v>
      </c>
      <c r="G84" s="12"/>
    </row>
    <row r="85" spans="1:7" x14ac:dyDescent="0.25">
      <c r="A85" s="120">
        <v>60807000</v>
      </c>
      <c r="B85" t="s">
        <v>2138</v>
      </c>
      <c r="C85" s="12">
        <v>0</v>
      </c>
      <c r="D85" s="12">
        <v>20939.16</v>
      </c>
      <c r="E85" s="12">
        <v>0</v>
      </c>
      <c r="F85" s="120">
        <v>60807000</v>
      </c>
      <c r="G85" s="12"/>
    </row>
    <row r="86" spans="1:7" x14ac:dyDescent="0.25">
      <c r="A86" s="120">
        <v>60808000</v>
      </c>
      <c r="B86" t="s">
        <v>464</v>
      </c>
      <c r="C86" s="12">
        <v>31659981</v>
      </c>
      <c r="D86" s="12">
        <v>3909617</v>
      </c>
      <c r="E86" s="12">
        <v>0</v>
      </c>
      <c r="F86" s="120">
        <v>60808000</v>
      </c>
      <c r="G86" s="12"/>
    </row>
    <row r="87" spans="1:7" x14ac:dyDescent="0.25">
      <c r="A87" s="120">
        <v>60811000</v>
      </c>
      <c r="B87" t="s">
        <v>466</v>
      </c>
      <c r="C87" s="12">
        <v>200000</v>
      </c>
      <c r="D87" s="12">
        <v>200000</v>
      </c>
      <c r="E87" s="12">
        <v>0</v>
      </c>
      <c r="F87" s="120">
        <v>60811000</v>
      </c>
      <c r="G87" s="12"/>
    </row>
    <row r="88" spans="1:7" x14ac:dyDescent="0.25">
      <c r="A88" s="120">
        <v>60812000</v>
      </c>
      <c r="B88" t="s">
        <v>403</v>
      </c>
      <c r="C88" s="12">
        <v>2127292</v>
      </c>
      <c r="D88" s="12">
        <v>864863</v>
      </c>
      <c r="E88" s="12">
        <v>0</v>
      </c>
      <c r="F88" s="120">
        <v>60812000</v>
      </c>
      <c r="G88" s="12"/>
    </row>
    <row r="89" spans="1:7" x14ac:dyDescent="0.25">
      <c r="A89" s="119">
        <v>61301000</v>
      </c>
      <c r="B89" t="s">
        <v>477</v>
      </c>
      <c r="C89" s="12">
        <v>4836704</v>
      </c>
      <c r="D89" s="12">
        <v>0</v>
      </c>
      <c r="E89" s="12">
        <v>165000</v>
      </c>
      <c r="F89" s="119">
        <v>61301000</v>
      </c>
      <c r="G89" s="12"/>
    </row>
    <row r="90" spans="1:7" x14ac:dyDescent="0.25">
      <c r="A90" s="119">
        <v>61302000</v>
      </c>
      <c r="B90" t="s">
        <v>1955</v>
      </c>
      <c r="C90" s="12">
        <v>7891148.4000000004</v>
      </c>
      <c r="D90" s="12">
        <v>0</v>
      </c>
      <c r="E90" s="12">
        <v>50000</v>
      </c>
      <c r="F90" s="119">
        <v>61302000</v>
      </c>
      <c r="G90" s="12"/>
    </row>
    <row r="91" spans="1:7" x14ac:dyDescent="0.25">
      <c r="A91" s="120">
        <v>61500000</v>
      </c>
      <c r="B91" t="s">
        <v>1596</v>
      </c>
      <c r="C91" s="12">
        <v>514015</v>
      </c>
      <c r="D91" s="12">
        <v>4203600</v>
      </c>
      <c r="E91" s="12">
        <v>206000</v>
      </c>
      <c r="F91" s="120">
        <v>61500000</v>
      </c>
      <c r="G91" s="12"/>
    </row>
    <row r="92" spans="1:7" x14ac:dyDescent="0.25">
      <c r="A92" s="120">
        <v>61501000</v>
      </c>
      <c r="B92" t="s">
        <v>480</v>
      </c>
      <c r="C92" s="12">
        <v>110516</v>
      </c>
      <c r="D92" s="12">
        <v>257000</v>
      </c>
      <c r="E92" s="12">
        <v>708625</v>
      </c>
      <c r="F92" s="120">
        <v>61501000</v>
      </c>
      <c r="G92" s="12"/>
    </row>
    <row r="93" spans="1:7" x14ac:dyDescent="0.25">
      <c r="A93" s="120">
        <v>61502000</v>
      </c>
      <c r="B93" t="s">
        <v>180</v>
      </c>
      <c r="C93" s="12">
        <v>217205</v>
      </c>
      <c r="D93" s="12">
        <v>75000</v>
      </c>
      <c r="E93" s="12">
        <v>0</v>
      </c>
      <c r="F93" s="120">
        <v>61502000</v>
      </c>
      <c r="G93" s="12"/>
    </row>
    <row r="94" spans="1:7" x14ac:dyDescent="0.25">
      <c r="A94" s="120">
        <v>61503000</v>
      </c>
      <c r="B94" t="s">
        <v>481</v>
      </c>
      <c r="C94" s="12">
        <v>26503909.899999999</v>
      </c>
      <c r="D94" s="12">
        <v>13613393.65</v>
      </c>
      <c r="E94" s="12">
        <v>7838110</v>
      </c>
      <c r="F94" s="120">
        <v>61503000</v>
      </c>
      <c r="G94" s="12"/>
    </row>
    <row r="95" spans="1:7" x14ac:dyDescent="0.25">
      <c r="A95" s="119">
        <v>61504000</v>
      </c>
      <c r="B95" t="s">
        <v>2141</v>
      </c>
      <c r="C95" s="12">
        <v>0</v>
      </c>
      <c r="D95" s="12">
        <v>0</v>
      </c>
      <c r="E95" s="12">
        <v>40000</v>
      </c>
      <c r="F95" s="119">
        <v>61504000</v>
      </c>
      <c r="G95" s="12"/>
    </row>
    <row r="96" spans="1:7" x14ac:dyDescent="0.25">
      <c r="A96" s="119">
        <v>61601000</v>
      </c>
      <c r="B96" t="s">
        <v>182</v>
      </c>
      <c r="C96" s="12">
        <v>93</v>
      </c>
      <c r="D96" s="12">
        <v>0</v>
      </c>
      <c r="E96" s="12">
        <v>524780.80000000005</v>
      </c>
      <c r="F96" s="119">
        <v>61601000</v>
      </c>
      <c r="G96" s="12"/>
    </row>
    <row r="97" spans="1:7" x14ac:dyDescent="0.25">
      <c r="A97" s="119">
        <v>61602000</v>
      </c>
      <c r="B97" t="s">
        <v>488</v>
      </c>
      <c r="C97" s="12">
        <v>0</v>
      </c>
      <c r="D97" s="12">
        <v>0</v>
      </c>
      <c r="E97" s="12">
        <v>176613.92</v>
      </c>
      <c r="F97" s="119">
        <v>61602000</v>
      </c>
      <c r="G97" s="12"/>
    </row>
    <row r="98" spans="1:7" x14ac:dyDescent="0.25">
      <c r="A98" s="118">
        <v>61604000</v>
      </c>
      <c r="B98" t="s">
        <v>183</v>
      </c>
      <c r="C98" s="12">
        <v>59469</v>
      </c>
      <c r="F98" s="118">
        <v>61604000</v>
      </c>
    </row>
    <row r="99" spans="1:7" x14ac:dyDescent="0.25">
      <c r="A99" s="119">
        <v>61801000</v>
      </c>
      <c r="B99" t="s">
        <v>492</v>
      </c>
      <c r="C99" s="12">
        <v>61811</v>
      </c>
      <c r="D99" s="12">
        <v>0</v>
      </c>
      <c r="E99" s="12">
        <v>30800</v>
      </c>
      <c r="F99" s="119">
        <v>61801000</v>
      </c>
      <c r="G99" s="12"/>
    </row>
    <row r="100" spans="1:7" x14ac:dyDescent="0.25">
      <c r="A100" s="120">
        <v>61802000</v>
      </c>
      <c r="B100" t="s">
        <v>494</v>
      </c>
      <c r="C100" s="12">
        <v>1705800</v>
      </c>
      <c r="D100" s="12">
        <v>385500</v>
      </c>
      <c r="E100" s="12">
        <v>975600</v>
      </c>
      <c r="F100" s="120">
        <v>61802000</v>
      </c>
      <c r="G100" s="12"/>
    </row>
    <row r="101" spans="1:7" x14ac:dyDescent="0.25">
      <c r="A101" s="120">
        <v>62100000</v>
      </c>
      <c r="B101" t="s">
        <v>521</v>
      </c>
      <c r="C101" s="12">
        <v>17334768</v>
      </c>
      <c r="D101" s="12">
        <v>2451000</v>
      </c>
      <c r="E101" s="12">
        <v>9434683.6799999997</v>
      </c>
      <c r="F101" s="120">
        <v>62100000</v>
      </c>
      <c r="G101" s="12"/>
    </row>
    <row r="102" spans="1:7" x14ac:dyDescent="0.25">
      <c r="A102" s="120">
        <v>62102000</v>
      </c>
      <c r="B102" t="s">
        <v>2145</v>
      </c>
      <c r="C102" s="12">
        <v>35942464</v>
      </c>
      <c r="D102" s="12">
        <v>32740000</v>
      </c>
      <c r="E102" s="12">
        <v>2400000</v>
      </c>
      <c r="F102" s="120">
        <v>62102000</v>
      </c>
      <c r="G102" s="12"/>
    </row>
    <row r="103" spans="1:7" x14ac:dyDescent="0.25">
      <c r="A103" s="118">
        <v>62103000</v>
      </c>
      <c r="B103" t="s">
        <v>2378</v>
      </c>
      <c r="C103" s="12">
        <v>22290500</v>
      </c>
      <c r="F103" s="118">
        <v>62103000</v>
      </c>
    </row>
    <row r="104" spans="1:7" x14ac:dyDescent="0.25">
      <c r="A104" s="120">
        <v>62201000</v>
      </c>
      <c r="B104" t="s">
        <v>503</v>
      </c>
      <c r="C104" s="12">
        <v>62399476</v>
      </c>
      <c r="D104" s="12">
        <v>13320760.720000001</v>
      </c>
      <c r="E104" s="12">
        <v>5348996.2</v>
      </c>
      <c r="F104" s="120">
        <v>62201000</v>
      </c>
      <c r="G104" s="12"/>
    </row>
    <row r="105" spans="1:7" x14ac:dyDescent="0.25">
      <c r="A105" s="120">
        <v>62202000</v>
      </c>
      <c r="B105" t="s">
        <v>505</v>
      </c>
      <c r="C105" s="12">
        <v>160000</v>
      </c>
      <c r="D105" s="12">
        <v>160000</v>
      </c>
      <c r="E105" s="12">
        <v>0</v>
      </c>
      <c r="F105" s="120">
        <v>62202000</v>
      </c>
      <c r="G105" s="12"/>
    </row>
    <row r="106" spans="1:7" x14ac:dyDescent="0.25">
      <c r="A106" s="120">
        <v>62203000</v>
      </c>
      <c r="B106" t="s">
        <v>2146</v>
      </c>
      <c r="C106" s="12">
        <v>36003792</v>
      </c>
      <c r="D106" s="12">
        <v>18366666.670000002</v>
      </c>
      <c r="E106" s="12">
        <v>4396000</v>
      </c>
      <c r="F106" s="120">
        <v>62203000</v>
      </c>
      <c r="G106" s="12"/>
    </row>
    <row r="107" spans="1:7" x14ac:dyDescent="0.25">
      <c r="A107" s="120">
        <v>62208000</v>
      </c>
      <c r="B107" t="s">
        <v>425</v>
      </c>
      <c r="C107" s="12">
        <v>0</v>
      </c>
      <c r="D107" s="12">
        <v>1580000</v>
      </c>
      <c r="E107" s="12">
        <v>1660000</v>
      </c>
      <c r="F107" s="120">
        <v>62208000</v>
      </c>
      <c r="G107" s="12"/>
    </row>
    <row r="108" spans="1:7" x14ac:dyDescent="0.25">
      <c r="A108" s="120">
        <v>62301000</v>
      </c>
      <c r="B108" t="s">
        <v>191</v>
      </c>
      <c r="C108" s="12">
        <v>198000</v>
      </c>
      <c r="D108" s="12">
        <v>180000</v>
      </c>
      <c r="E108" s="12">
        <v>692000</v>
      </c>
      <c r="F108" s="120">
        <v>62301000</v>
      </c>
      <c r="G108" s="12"/>
    </row>
    <row r="109" spans="1:7" x14ac:dyDescent="0.25">
      <c r="A109" s="118">
        <v>62303000</v>
      </c>
      <c r="B109" t="s">
        <v>517</v>
      </c>
      <c r="C109" s="12">
        <v>900000</v>
      </c>
      <c r="F109" s="118">
        <v>62303000</v>
      </c>
    </row>
    <row r="110" spans="1:7" x14ac:dyDescent="0.25">
      <c r="A110" s="120">
        <v>62401000</v>
      </c>
      <c r="B110" t="s">
        <v>745</v>
      </c>
      <c r="C110" s="12">
        <v>9285000</v>
      </c>
      <c r="D110" s="12">
        <v>57898740</v>
      </c>
      <c r="E110" s="12">
        <v>55237900</v>
      </c>
      <c r="F110" s="120">
        <v>62401000</v>
      </c>
      <c r="G110" s="12"/>
    </row>
    <row r="111" spans="1:7" x14ac:dyDescent="0.25">
      <c r="A111" s="120">
        <v>62501000</v>
      </c>
      <c r="B111" t="s">
        <v>746</v>
      </c>
      <c r="C111" s="12">
        <v>25432000</v>
      </c>
      <c r="D111" s="12">
        <v>22851210</v>
      </c>
      <c r="E111" s="12">
        <v>25557756</v>
      </c>
      <c r="F111" s="120">
        <v>62501000</v>
      </c>
      <c r="G111" s="12"/>
    </row>
    <row r="112" spans="1:7" x14ac:dyDescent="0.25">
      <c r="A112" s="119">
        <v>62502000</v>
      </c>
      <c r="B112" t="s">
        <v>196</v>
      </c>
      <c r="C112" s="12">
        <v>0</v>
      </c>
      <c r="D112" s="12">
        <v>0</v>
      </c>
      <c r="E112" s="12">
        <v>11608245</v>
      </c>
      <c r="F112" s="119">
        <v>62502000</v>
      </c>
      <c r="G112" s="12"/>
    </row>
    <row r="113" spans="1:7" x14ac:dyDescent="0.25">
      <c r="A113" s="120">
        <v>62503000</v>
      </c>
      <c r="B113" t="s">
        <v>197</v>
      </c>
      <c r="C113" s="12">
        <v>0</v>
      </c>
      <c r="D113" s="12">
        <v>60000</v>
      </c>
      <c r="E113" s="12">
        <v>0</v>
      </c>
      <c r="F113" s="120">
        <v>62503000</v>
      </c>
      <c r="G113" s="12"/>
    </row>
    <row r="114" spans="1:7" x14ac:dyDescent="0.25">
      <c r="A114" s="119">
        <v>62505000</v>
      </c>
      <c r="B114" t="s">
        <v>530</v>
      </c>
      <c r="C114" s="12">
        <v>2853000</v>
      </c>
      <c r="D114" s="12">
        <v>0</v>
      </c>
      <c r="E114" s="12">
        <v>1038000</v>
      </c>
      <c r="F114" s="119">
        <v>62505000</v>
      </c>
      <c r="G114" s="12"/>
    </row>
    <row r="115" spans="1:7" x14ac:dyDescent="0.25">
      <c r="A115" s="120">
        <v>62506000</v>
      </c>
      <c r="B115" t="s">
        <v>531</v>
      </c>
      <c r="C115" s="12">
        <v>0</v>
      </c>
      <c r="D115" s="12">
        <v>129500</v>
      </c>
      <c r="E115" s="12">
        <v>359000</v>
      </c>
      <c r="F115" s="120">
        <v>62506000</v>
      </c>
      <c r="G115" s="12"/>
    </row>
    <row r="116" spans="1:7" x14ac:dyDescent="0.25">
      <c r="A116" s="120">
        <v>62507000</v>
      </c>
      <c r="B116" t="s">
        <v>438</v>
      </c>
      <c r="C116" s="12">
        <v>661500</v>
      </c>
      <c r="D116" s="12">
        <v>1479420</v>
      </c>
      <c r="E116" s="12">
        <v>1374100</v>
      </c>
      <c r="F116" s="120">
        <v>62507000</v>
      </c>
      <c r="G116" s="12"/>
    </row>
    <row r="117" spans="1:7" x14ac:dyDescent="0.25">
      <c r="A117" s="120">
        <v>62602000</v>
      </c>
      <c r="B117" t="s">
        <v>533</v>
      </c>
      <c r="C117" s="12">
        <v>732682</v>
      </c>
      <c r="D117" s="12">
        <v>370000</v>
      </c>
      <c r="E117" s="12">
        <v>105000</v>
      </c>
      <c r="F117" s="120">
        <v>62602000</v>
      </c>
      <c r="G117" s="12"/>
    </row>
    <row r="118" spans="1:7" x14ac:dyDescent="0.25">
      <c r="A118" s="118">
        <v>62603000</v>
      </c>
      <c r="B118" t="s">
        <v>534</v>
      </c>
      <c r="C118" s="12">
        <v>334750.84999999998</v>
      </c>
      <c r="F118" s="118">
        <v>62603000</v>
      </c>
    </row>
    <row r="119" spans="1:7" x14ac:dyDescent="0.25">
      <c r="A119" s="120">
        <v>62604000</v>
      </c>
      <c r="B119" t="s">
        <v>535</v>
      </c>
      <c r="C119" s="12">
        <v>59274</v>
      </c>
      <c r="D119" s="12">
        <v>30100</v>
      </c>
      <c r="E119" s="12">
        <v>695622</v>
      </c>
      <c r="F119" s="120">
        <v>62604000</v>
      </c>
      <c r="G119" s="12"/>
    </row>
    <row r="120" spans="1:7" x14ac:dyDescent="0.25">
      <c r="A120" s="118">
        <v>62701000</v>
      </c>
      <c r="B120" t="s">
        <v>2153</v>
      </c>
      <c r="C120" s="12">
        <v>192</v>
      </c>
      <c r="F120" s="118">
        <v>62701000</v>
      </c>
    </row>
    <row r="121" spans="1:7" x14ac:dyDescent="0.25">
      <c r="A121" s="120">
        <v>62703000</v>
      </c>
      <c r="B121" t="s">
        <v>538</v>
      </c>
      <c r="C121" s="12">
        <v>3142918.28</v>
      </c>
      <c r="D121" s="12">
        <v>1942443.12</v>
      </c>
      <c r="E121" s="12">
        <v>750619.71</v>
      </c>
      <c r="F121" s="120">
        <v>62703000</v>
      </c>
      <c r="G121" s="12"/>
    </row>
    <row r="122" spans="1:7" x14ac:dyDescent="0.25">
      <c r="A122" s="120">
        <v>62705000</v>
      </c>
      <c r="B122" t="s">
        <v>539</v>
      </c>
      <c r="C122" s="12">
        <v>40000</v>
      </c>
      <c r="D122" s="12">
        <v>361978.36</v>
      </c>
      <c r="E122" s="12">
        <v>73333.33</v>
      </c>
      <c r="F122" s="120">
        <v>62705000</v>
      </c>
      <c r="G122" s="12"/>
    </row>
    <row r="123" spans="1:7" x14ac:dyDescent="0.25">
      <c r="A123" s="120">
        <v>62706000</v>
      </c>
      <c r="B123" t="s">
        <v>209</v>
      </c>
      <c r="C123" s="12">
        <v>274857.65000000002</v>
      </c>
      <c r="D123" s="12">
        <v>312078.01</v>
      </c>
      <c r="E123" s="12">
        <v>161267.35</v>
      </c>
      <c r="F123" s="120">
        <v>62706000</v>
      </c>
      <c r="G123" s="12"/>
    </row>
    <row r="124" spans="1:7" x14ac:dyDescent="0.25">
      <c r="A124" s="118">
        <v>63502000</v>
      </c>
      <c r="B124" t="s">
        <v>470</v>
      </c>
      <c r="C124" s="12">
        <v>4709</v>
      </c>
      <c r="F124" s="118">
        <v>63502000</v>
      </c>
    </row>
    <row r="125" spans="1:7" x14ac:dyDescent="0.25">
      <c r="A125" s="120">
        <v>63503000</v>
      </c>
      <c r="B125" t="s">
        <v>2155</v>
      </c>
      <c r="C125" s="12">
        <v>5943</v>
      </c>
      <c r="D125" s="12">
        <v>1500</v>
      </c>
      <c r="E125" s="12">
        <v>30000</v>
      </c>
      <c r="F125" s="120">
        <v>63503000</v>
      </c>
      <c r="G125" s="12"/>
    </row>
    <row r="126" spans="1:7" x14ac:dyDescent="0.25">
      <c r="A126" s="120">
        <v>63504000</v>
      </c>
      <c r="B126" t="s">
        <v>752</v>
      </c>
      <c r="C126" s="12">
        <v>2397112.5</v>
      </c>
      <c r="D126" s="12">
        <v>845200</v>
      </c>
      <c r="E126" s="12">
        <v>1041900</v>
      </c>
      <c r="F126" s="120">
        <v>63504000</v>
      </c>
      <c r="G126" s="12"/>
    </row>
    <row r="127" spans="1:7" x14ac:dyDescent="0.25">
      <c r="A127" s="118">
        <v>63507000</v>
      </c>
      <c r="B127" t="s">
        <v>2398</v>
      </c>
      <c r="C127" s="12">
        <v>3041271</v>
      </c>
      <c r="F127" s="118">
        <v>63507000</v>
      </c>
    </row>
    <row r="128" spans="1:7" x14ac:dyDescent="0.25">
      <c r="A128" s="120">
        <v>64101000</v>
      </c>
      <c r="B128" t="s">
        <v>755</v>
      </c>
      <c r="C128" s="12">
        <v>384914817.66000003</v>
      </c>
      <c r="D128" s="12">
        <v>377295934.55000001</v>
      </c>
      <c r="E128" s="12">
        <v>405730533.13999999</v>
      </c>
      <c r="F128" s="120">
        <v>64101000</v>
      </c>
      <c r="G128" s="12"/>
    </row>
    <row r="129" spans="1:7" x14ac:dyDescent="0.25">
      <c r="A129" s="120">
        <v>64101300</v>
      </c>
      <c r="B129" t="s">
        <v>478</v>
      </c>
      <c r="C129" s="12">
        <v>6418500</v>
      </c>
      <c r="D129" s="12">
        <v>16615500</v>
      </c>
      <c r="E129" s="12">
        <v>34007000</v>
      </c>
      <c r="F129" s="120">
        <v>64101300</v>
      </c>
      <c r="G129" s="12"/>
    </row>
    <row r="130" spans="1:7" x14ac:dyDescent="0.25">
      <c r="A130" s="120">
        <v>64102000</v>
      </c>
      <c r="B130" t="s">
        <v>550</v>
      </c>
      <c r="C130" s="12">
        <v>1037315.3</v>
      </c>
      <c r="D130" s="12">
        <v>4017027.27</v>
      </c>
      <c r="E130" s="12">
        <v>24233520.399999999</v>
      </c>
      <c r="F130" s="120">
        <v>64102000</v>
      </c>
      <c r="G130" s="12"/>
    </row>
    <row r="131" spans="1:7" x14ac:dyDescent="0.25">
      <c r="A131" s="120">
        <v>64103000</v>
      </c>
      <c r="B131" t="s">
        <v>551</v>
      </c>
      <c r="C131" s="12">
        <v>1399155.33</v>
      </c>
      <c r="D131" s="12">
        <v>2990815.28</v>
      </c>
      <c r="E131" s="12">
        <v>438413.31</v>
      </c>
      <c r="F131" s="120">
        <v>64103000</v>
      </c>
      <c r="G131" s="12"/>
    </row>
    <row r="132" spans="1:7" x14ac:dyDescent="0.25">
      <c r="A132" s="120">
        <v>64104000</v>
      </c>
      <c r="B132" t="s">
        <v>220</v>
      </c>
      <c r="C132" s="12">
        <v>33080416.859999999</v>
      </c>
      <c r="D132" s="12">
        <v>49793168.359999999</v>
      </c>
      <c r="E132" s="12">
        <v>53750230.119999997</v>
      </c>
      <c r="F132" s="120">
        <v>64104000</v>
      </c>
      <c r="G132" s="12"/>
    </row>
    <row r="133" spans="1:7" x14ac:dyDescent="0.25">
      <c r="A133" s="120">
        <v>64105000</v>
      </c>
      <c r="B133" t="s">
        <v>552</v>
      </c>
      <c r="C133" s="12">
        <v>620822</v>
      </c>
      <c r="D133" s="12">
        <v>-441877.28</v>
      </c>
      <c r="E133" s="12">
        <v>0</v>
      </c>
      <c r="F133" s="120">
        <v>64105000</v>
      </c>
      <c r="G133" s="12"/>
    </row>
    <row r="134" spans="1:7" x14ac:dyDescent="0.25">
      <c r="A134" s="120">
        <v>64180000</v>
      </c>
      <c r="B134" t="s">
        <v>553</v>
      </c>
      <c r="C134" s="12">
        <v>13073561.810000001</v>
      </c>
      <c r="D134" s="12">
        <v>-5837678.4900000002</v>
      </c>
      <c r="E134" s="12">
        <v>38112798.68</v>
      </c>
      <c r="F134" s="120">
        <v>64180000</v>
      </c>
      <c r="G134" s="12"/>
    </row>
    <row r="135" spans="1:7" x14ac:dyDescent="0.25">
      <c r="A135" s="120">
        <v>64501000</v>
      </c>
      <c r="B135" t="s">
        <v>756</v>
      </c>
      <c r="C135" s="12">
        <v>43550924.950000003</v>
      </c>
      <c r="D135" s="12">
        <v>45181734.780000001</v>
      </c>
      <c r="E135" s="12">
        <v>45643397.149999999</v>
      </c>
      <c r="F135" s="120">
        <v>64501000</v>
      </c>
      <c r="G135" s="12"/>
    </row>
    <row r="136" spans="1:7" x14ac:dyDescent="0.25">
      <c r="A136" s="120">
        <v>64502000</v>
      </c>
      <c r="B136" t="s">
        <v>2399</v>
      </c>
      <c r="C136" s="12">
        <v>16750355.75</v>
      </c>
      <c r="D136" s="12">
        <v>17377590.300000001</v>
      </c>
      <c r="E136" s="12">
        <v>17555152.75</v>
      </c>
      <c r="F136" s="120">
        <v>64502000</v>
      </c>
      <c r="G136" s="12"/>
    </row>
    <row r="137" spans="1:7" x14ac:dyDescent="0.25">
      <c r="A137" s="120">
        <v>64504000</v>
      </c>
      <c r="B137" t="s">
        <v>2400</v>
      </c>
      <c r="C137" s="12">
        <v>3350071.15</v>
      </c>
      <c r="D137" s="12">
        <v>3475518.06</v>
      </c>
      <c r="E137" s="12">
        <v>3511030.53</v>
      </c>
      <c r="F137" s="120">
        <v>64504000</v>
      </c>
      <c r="G137" s="12"/>
    </row>
    <row r="138" spans="1:7" x14ac:dyDescent="0.25">
      <c r="A138" s="120">
        <v>64580000</v>
      </c>
      <c r="B138" t="s">
        <v>758</v>
      </c>
      <c r="C138" s="12">
        <v>-4293897.9800000004</v>
      </c>
      <c r="D138" s="12">
        <v>-766756.49</v>
      </c>
      <c r="E138" s="12">
        <v>5060653.82</v>
      </c>
      <c r="F138" s="120">
        <v>64580000</v>
      </c>
      <c r="G138" s="12"/>
    </row>
    <row r="139" spans="1:7" x14ac:dyDescent="0.25">
      <c r="A139" s="120">
        <v>64801000</v>
      </c>
      <c r="B139" t="s">
        <v>489</v>
      </c>
      <c r="C139" s="12">
        <v>7304309</v>
      </c>
      <c r="D139" s="12">
        <v>18908351.98</v>
      </c>
      <c r="E139" s="12">
        <v>1302000</v>
      </c>
      <c r="F139" s="120">
        <v>64801000</v>
      </c>
      <c r="G139" s="12"/>
    </row>
    <row r="140" spans="1:7" x14ac:dyDescent="0.25">
      <c r="A140" s="118">
        <v>64803000</v>
      </c>
      <c r="B140" t="s">
        <v>558</v>
      </c>
      <c r="C140" s="12">
        <v>466430</v>
      </c>
      <c r="F140" s="118">
        <v>64803000</v>
      </c>
    </row>
    <row r="141" spans="1:7" x14ac:dyDescent="0.25">
      <c r="A141" s="120">
        <v>65100000</v>
      </c>
      <c r="B141" t="s">
        <v>760</v>
      </c>
      <c r="C141" s="12">
        <v>930460</v>
      </c>
      <c r="D141" s="12">
        <v>607729.42000000004</v>
      </c>
      <c r="E141" s="12">
        <v>0</v>
      </c>
      <c r="F141" s="120">
        <v>65100000</v>
      </c>
      <c r="G141" s="12"/>
    </row>
    <row r="142" spans="1:7" x14ac:dyDescent="0.25">
      <c r="A142" s="119">
        <v>65602000</v>
      </c>
      <c r="B142" t="s">
        <v>763</v>
      </c>
      <c r="C142" s="12">
        <v>114348</v>
      </c>
      <c r="D142" s="12">
        <v>0</v>
      </c>
      <c r="E142" s="12">
        <v>40000</v>
      </c>
      <c r="F142" s="119">
        <v>65602000</v>
      </c>
      <c r="G142" s="12"/>
    </row>
    <row r="143" spans="1:7" x14ac:dyDescent="0.25">
      <c r="A143" s="120">
        <v>65700000</v>
      </c>
      <c r="B143" t="s">
        <v>1957</v>
      </c>
      <c r="C143" s="12">
        <v>406064.04</v>
      </c>
      <c r="D143" s="12">
        <v>894.91</v>
      </c>
      <c r="E143" s="12">
        <v>41.24</v>
      </c>
      <c r="F143" s="120">
        <v>65700000</v>
      </c>
      <c r="G143" s="12"/>
    </row>
    <row r="144" spans="1:7" x14ac:dyDescent="0.25">
      <c r="A144" s="118">
        <v>65800000</v>
      </c>
      <c r="B144" t="s">
        <v>2401</v>
      </c>
      <c r="C144" s="12">
        <v>0</v>
      </c>
      <c r="F144" s="118">
        <v>65800000</v>
      </c>
    </row>
    <row r="145" spans="1:7" x14ac:dyDescent="0.25">
      <c r="A145" s="118">
        <v>66101000</v>
      </c>
      <c r="B145" t="s">
        <v>767</v>
      </c>
      <c r="C145" s="12">
        <v>0</v>
      </c>
      <c r="F145" s="118">
        <v>66101000</v>
      </c>
    </row>
    <row r="146" spans="1:7" x14ac:dyDescent="0.25">
      <c r="A146" s="120">
        <v>66102000</v>
      </c>
      <c r="B146" t="s">
        <v>564</v>
      </c>
      <c r="C146" s="12">
        <v>24701.05</v>
      </c>
      <c r="D146" s="12">
        <v>990027.32</v>
      </c>
      <c r="E146" s="12">
        <v>256006.41</v>
      </c>
      <c r="F146" s="120">
        <v>66102000</v>
      </c>
      <c r="G146" s="12"/>
    </row>
    <row r="147" spans="1:7" x14ac:dyDescent="0.25">
      <c r="A147" s="120">
        <v>66600000</v>
      </c>
      <c r="B147" t="s">
        <v>770</v>
      </c>
      <c r="C147" s="12">
        <v>7669622.54</v>
      </c>
      <c r="D147" s="12">
        <v>26541764.09</v>
      </c>
      <c r="E147" s="12">
        <v>288636.65999999997</v>
      </c>
      <c r="F147" s="120">
        <v>66600000</v>
      </c>
      <c r="G147" s="12"/>
    </row>
    <row r="148" spans="1:7" x14ac:dyDescent="0.25">
      <c r="A148" s="120">
        <v>68112000</v>
      </c>
      <c r="B148" t="s">
        <v>772</v>
      </c>
      <c r="C148" s="12">
        <v>39557167.240000002</v>
      </c>
      <c r="D148" s="12">
        <v>33023970.84</v>
      </c>
      <c r="E148" s="12">
        <v>10118371.6</v>
      </c>
      <c r="F148" s="120">
        <v>68112000</v>
      </c>
      <c r="G148" s="12"/>
    </row>
    <row r="149" spans="1:7" x14ac:dyDescent="0.25">
      <c r="A149" s="120">
        <v>72000000</v>
      </c>
      <c r="B149" t="s">
        <v>2372</v>
      </c>
      <c r="C149" s="12">
        <v>-1155847681.4300001</v>
      </c>
      <c r="D149" s="12">
        <v>-1038986247.58</v>
      </c>
      <c r="E149" s="12">
        <v>0</v>
      </c>
      <c r="F149" s="120">
        <v>72000000</v>
      </c>
      <c r="G149" s="12"/>
    </row>
    <row r="150" spans="1:7" x14ac:dyDescent="0.25">
      <c r="A150" s="118">
        <v>74100000</v>
      </c>
      <c r="B150" t="s">
        <v>2402</v>
      </c>
      <c r="C150" s="12">
        <v>-92729577</v>
      </c>
      <c r="F150" s="118">
        <v>74100000</v>
      </c>
    </row>
    <row r="151" spans="1:7" x14ac:dyDescent="0.25">
      <c r="A151" s="120">
        <v>75800000</v>
      </c>
      <c r="B151" t="s">
        <v>237</v>
      </c>
      <c r="C151" s="12">
        <v>-2606722.61</v>
      </c>
      <c r="D151" s="12">
        <v>-972.72</v>
      </c>
      <c r="E151" s="12">
        <v>-982.65</v>
      </c>
      <c r="F151" s="120">
        <v>75800000</v>
      </c>
      <c r="G151" s="12"/>
    </row>
    <row r="152" spans="1:7" x14ac:dyDescent="0.25">
      <c r="A152" s="120">
        <v>75810000</v>
      </c>
      <c r="B152" t="s">
        <v>573</v>
      </c>
      <c r="C152" s="12">
        <v>-5345000</v>
      </c>
      <c r="D152" s="12">
        <v>-353800</v>
      </c>
      <c r="E152" s="12">
        <v>-800</v>
      </c>
      <c r="F152" s="120">
        <v>75810000</v>
      </c>
      <c r="G152" s="12"/>
    </row>
    <row r="153" spans="1:7" x14ac:dyDescent="0.25">
      <c r="A153" s="119">
        <v>76500000</v>
      </c>
      <c r="B153" t="s">
        <v>785</v>
      </c>
      <c r="C153" s="12">
        <v>-377655.8</v>
      </c>
      <c r="D153" s="12">
        <v>0</v>
      </c>
      <c r="E153" s="12">
        <v>-202430.33</v>
      </c>
      <c r="F153" s="119">
        <v>76500000</v>
      </c>
      <c r="G153" s="12"/>
    </row>
    <row r="154" spans="1:7" x14ac:dyDescent="0.25">
      <c r="A154" s="120">
        <v>76600000</v>
      </c>
      <c r="B154" t="s">
        <v>786</v>
      </c>
      <c r="C154" s="12">
        <v>-188103.1</v>
      </c>
      <c r="D154" s="12">
        <v>-5087</v>
      </c>
      <c r="E154" s="12">
        <v>0</v>
      </c>
      <c r="F154" s="120">
        <v>76600000</v>
      </c>
      <c r="G154" s="12"/>
    </row>
    <row r="155" spans="1:7" x14ac:dyDescent="0.25">
      <c r="A155" s="119">
        <v>77200000</v>
      </c>
      <c r="B155" t="s">
        <v>1630</v>
      </c>
      <c r="C155" s="12">
        <v>0</v>
      </c>
      <c r="D155" s="12">
        <v>0</v>
      </c>
      <c r="E155" s="12">
        <v>-855755428.96000004</v>
      </c>
      <c r="F155" s="119">
        <v>77200000</v>
      </c>
      <c r="G155" s="12"/>
    </row>
  </sheetData>
  <conditionalFormatting sqref="A2:A122">
    <cfRule type="duplicateValues" dxfId="537" priority="4"/>
  </conditionalFormatting>
  <conditionalFormatting sqref="A602:A1048576">
    <cfRule type="duplicateValues" dxfId="536" priority="3"/>
  </conditionalFormatting>
  <conditionalFormatting sqref="F2:F122">
    <cfRule type="duplicateValues" dxfId="535" priority="2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C5E0B4"/>
  </sheetPr>
  <dimension ref="A1:F20"/>
  <sheetViews>
    <sheetView zoomScaleNormal="100" workbookViewId="0">
      <selection activeCell="C17" sqref="C17"/>
    </sheetView>
  </sheetViews>
  <sheetFormatPr baseColWidth="10" defaultColWidth="10.7109375" defaultRowHeight="14.25" x14ac:dyDescent="0.25"/>
  <cols>
    <col min="2" max="2" width="32.42578125" customWidth="1"/>
    <col min="3" max="5" width="16.5703125" customWidth="1"/>
    <col min="6" max="6" width="11.42578125" style="61" customWidth="1"/>
  </cols>
  <sheetData>
    <row r="1" spans="1:6" x14ac:dyDescent="0.25">
      <c r="A1" s="121" t="s">
        <v>2403</v>
      </c>
      <c r="B1" s="121" t="s">
        <v>1975</v>
      </c>
      <c r="C1" s="121">
        <v>2021</v>
      </c>
      <c r="D1" s="71">
        <v>2020</v>
      </c>
      <c r="E1" s="71">
        <v>2019</v>
      </c>
    </row>
    <row r="2" spans="1:6" x14ac:dyDescent="0.25">
      <c r="A2" s="22">
        <v>10100000</v>
      </c>
      <c r="B2" s="81" t="s">
        <v>43</v>
      </c>
      <c r="C2" s="12">
        <v>-2000000</v>
      </c>
      <c r="D2" s="12">
        <v>-2000000</v>
      </c>
      <c r="E2" s="104">
        <v>-2000000</v>
      </c>
      <c r="F2" s="61">
        <v>10100000</v>
      </c>
    </row>
    <row r="3" spans="1:6" x14ac:dyDescent="0.25">
      <c r="A3" s="22">
        <v>11900000</v>
      </c>
      <c r="B3" s="81" t="s">
        <v>44</v>
      </c>
      <c r="C3" s="12">
        <v>1723250</v>
      </c>
      <c r="D3" s="12">
        <v>1723250</v>
      </c>
      <c r="E3" s="104">
        <v>1612750</v>
      </c>
      <c r="F3" s="61">
        <v>11900000</v>
      </c>
    </row>
    <row r="4" spans="1:6" x14ac:dyDescent="0.25">
      <c r="A4" s="22">
        <v>12000000</v>
      </c>
      <c r="B4" s="81" t="s">
        <v>45</v>
      </c>
      <c r="C4" s="12">
        <v>120000</v>
      </c>
      <c r="D4" s="12">
        <v>0</v>
      </c>
      <c r="E4" s="104">
        <v>0</v>
      </c>
      <c r="F4" s="61">
        <v>12000000</v>
      </c>
    </row>
    <row r="5" spans="1:6" x14ac:dyDescent="0.25">
      <c r="A5" s="22">
        <v>12900000</v>
      </c>
      <c r="B5" s="81" t="s">
        <v>46</v>
      </c>
      <c r="C5" s="12">
        <v>0</v>
      </c>
      <c r="D5" s="12">
        <v>0</v>
      </c>
      <c r="F5" s="61">
        <v>12900000</v>
      </c>
    </row>
    <row r="6" spans="1:6" x14ac:dyDescent="0.25">
      <c r="A6" s="22">
        <v>21100000</v>
      </c>
      <c r="B6" s="81" t="s">
        <v>250</v>
      </c>
      <c r="C6" s="12">
        <v>2060921450</v>
      </c>
      <c r="D6" s="12">
        <v>2060921450</v>
      </c>
      <c r="E6" s="104">
        <v>2060921450</v>
      </c>
      <c r="F6" s="60">
        <v>21100000</v>
      </c>
    </row>
    <row r="7" spans="1:6" x14ac:dyDescent="0.25">
      <c r="A7" s="22">
        <v>40100000</v>
      </c>
      <c r="B7" s="81" t="s">
        <v>2404</v>
      </c>
      <c r="C7" s="12">
        <v>-5400000</v>
      </c>
      <c r="D7" s="12">
        <v>-5400000</v>
      </c>
      <c r="E7" s="104">
        <v>-5400000</v>
      </c>
      <c r="F7" s="61">
        <v>40110000</v>
      </c>
    </row>
    <row r="8" spans="1:6" x14ac:dyDescent="0.25">
      <c r="A8" s="22">
        <v>44300000</v>
      </c>
      <c r="B8" s="81" t="s">
        <v>83</v>
      </c>
      <c r="C8" s="12">
        <v>320000</v>
      </c>
      <c r="D8" s="12">
        <v>320000</v>
      </c>
      <c r="E8" s="104">
        <v>320000</v>
      </c>
      <c r="F8" s="23">
        <v>44300000</v>
      </c>
    </row>
    <row r="9" spans="1:6" x14ac:dyDescent="0.25">
      <c r="A9" s="22">
        <v>44550000</v>
      </c>
      <c r="B9" s="81" t="s">
        <v>88</v>
      </c>
      <c r="C9" s="12">
        <v>113800</v>
      </c>
      <c r="D9" s="12">
        <v>93800</v>
      </c>
      <c r="E9" s="104">
        <v>77800</v>
      </c>
      <c r="F9" s="61">
        <v>44550000</v>
      </c>
    </row>
    <row r="10" spans="1:6" x14ac:dyDescent="0.25">
      <c r="A10" s="22">
        <v>44564000</v>
      </c>
      <c r="B10" s="81" t="s">
        <v>91</v>
      </c>
      <c r="C10" s="12">
        <v>35000</v>
      </c>
      <c r="D10" s="12">
        <v>10000</v>
      </c>
      <c r="E10" s="104">
        <v>2000</v>
      </c>
      <c r="F10" s="61">
        <v>44561000</v>
      </c>
    </row>
    <row r="11" spans="1:6" x14ac:dyDescent="0.25">
      <c r="A11" s="22">
        <v>45511000</v>
      </c>
      <c r="B11" s="81" t="s">
        <v>330</v>
      </c>
      <c r="C11" s="12">
        <v>-2063980989.0699999</v>
      </c>
      <c r="D11" s="12">
        <v>-2063980989.0699999</v>
      </c>
      <c r="E11" s="104">
        <v>-2063980989.0699999</v>
      </c>
      <c r="F11" s="61">
        <v>45500001</v>
      </c>
    </row>
    <row r="12" spans="1:6" x14ac:dyDescent="0.25">
      <c r="A12" s="22">
        <v>46710070</v>
      </c>
      <c r="B12" s="81" t="s">
        <v>17</v>
      </c>
      <c r="C12" s="12">
        <v>-664150</v>
      </c>
      <c r="D12" s="12">
        <v>-664150</v>
      </c>
      <c r="E12" s="104">
        <v>-664150</v>
      </c>
      <c r="F12" s="61">
        <v>46715000</v>
      </c>
    </row>
    <row r="13" spans="1:6" x14ac:dyDescent="0.25">
      <c r="A13" s="22">
        <v>51260000</v>
      </c>
      <c r="B13" s="81" t="s">
        <v>2405</v>
      </c>
      <c r="C13" s="12">
        <v>6586639.0700000003</v>
      </c>
      <c r="D13" s="12">
        <v>6856639.0700000003</v>
      </c>
      <c r="E13" s="104">
        <v>7000639.0700000003</v>
      </c>
      <c r="F13" s="18">
        <v>51244000</v>
      </c>
    </row>
    <row r="14" spans="1:6" x14ac:dyDescent="0.25">
      <c r="A14" s="22">
        <v>53100000</v>
      </c>
      <c r="B14" s="81" t="s">
        <v>160</v>
      </c>
      <c r="C14" s="12">
        <v>2000000</v>
      </c>
      <c r="D14" s="12">
        <v>2000000</v>
      </c>
      <c r="E14" s="104">
        <v>2000000</v>
      </c>
      <c r="F14" s="61">
        <v>53100000</v>
      </c>
    </row>
    <row r="15" spans="1:6" x14ac:dyDescent="0.25">
      <c r="A15" s="22">
        <v>62703000</v>
      </c>
      <c r="B15" s="81" t="s">
        <v>208</v>
      </c>
      <c r="C15" s="12">
        <v>225000</v>
      </c>
      <c r="D15" s="12">
        <v>120000</v>
      </c>
      <c r="E15" s="104">
        <v>92000</v>
      </c>
      <c r="F15" s="61">
        <v>62701000</v>
      </c>
    </row>
    <row r="16" spans="1:6" x14ac:dyDescent="0.25">
      <c r="A16" s="22">
        <v>62704000</v>
      </c>
      <c r="B16" s="11" t="s">
        <v>2406</v>
      </c>
      <c r="C16" s="12">
        <v>0</v>
      </c>
      <c r="D16" s="12"/>
      <c r="E16" s="104">
        <v>18000</v>
      </c>
      <c r="F16" s="61">
        <v>62701000</v>
      </c>
    </row>
    <row r="17" spans="1:6" x14ac:dyDescent="0.25">
      <c r="A17" s="22">
        <v>65700000</v>
      </c>
      <c r="B17" s="11" t="s">
        <v>230</v>
      </c>
      <c r="C17" s="12">
        <v>0</v>
      </c>
      <c r="D17" s="12"/>
      <c r="E17" s="104">
        <v>500</v>
      </c>
      <c r="F17" s="61">
        <v>65800000</v>
      </c>
    </row>
    <row r="18" spans="1:6" x14ac:dyDescent="0.25">
      <c r="A18" s="22">
        <v>6980000</v>
      </c>
      <c r="B18" s="81" t="s">
        <v>513</v>
      </c>
      <c r="C18" s="12">
        <v>0</v>
      </c>
      <c r="D18" s="12">
        <v>0</v>
      </c>
      <c r="F18" s="22">
        <v>69800000</v>
      </c>
    </row>
    <row r="19" spans="1:6" x14ac:dyDescent="0.25">
      <c r="A19">
        <v>44400000</v>
      </c>
      <c r="B19" t="s">
        <v>635</v>
      </c>
      <c r="C19" s="12">
        <v>-320000</v>
      </c>
      <c r="F19">
        <v>44400000</v>
      </c>
    </row>
    <row r="20" spans="1:6" x14ac:dyDescent="0.25">
      <c r="A20">
        <v>69800000</v>
      </c>
      <c r="B20" t="s">
        <v>2167</v>
      </c>
      <c r="C20" s="12">
        <v>320000</v>
      </c>
      <c r="F20">
        <v>69800000</v>
      </c>
    </row>
  </sheetData>
  <conditionalFormatting sqref="F6">
    <cfRule type="duplicateValues" dxfId="534" priority="3"/>
  </conditionalFormatting>
  <conditionalFormatting sqref="F8">
    <cfRule type="duplicateValues" dxfId="533" priority="2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8FAADC"/>
  </sheetPr>
  <dimension ref="A1:G36"/>
  <sheetViews>
    <sheetView zoomScaleNormal="100" workbookViewId="0">
      <selection activeCell="C17" sqref="C17"/>
    </sheetView>
  </sheetViews>
  <sheetFormatPr baseColWidth="10" defaultColWidth="11.42578125" defaultRowHeight="14.25" x14ac:dyDescent="0.25"/>
  <cols>
    <col min="3" max="3" width="29.5703125" customWidth="1"/>
    <col min="4" max="4" width="14.85546875" style="78" customWidth="1"/>
    <col min="5" max="6" width="14.85546875" customWidth="1"/>
    <col min="7" max="7" width="12.5703125" style="122" customWidth="1"/>
    <col min="260" max="260" width="29.5703125" customWidth="1"/>
    <col min="261" max="262" width="14.85546875" customWidth="1"/>
    <col min="263" max="263" width="10.140625" customWidth="1"/>
    <col min="516" max="516" width="29.5703125" customWidth="1"/>
    <col min="517" max="518" width="14.85546875" customWidth="1"/>
    <col min="519" max="519" width="10.140625" customWidth="1"/>
    <col min="772" max="772" width="29.5703125" customWidth="1"/>
    <col min="773" max="774" width="14.85546875" customWidth="1"/>
    <col min="775" max="775" width="10.140625" customWidth="1"/>
    <col min="1028" max="1028" width="29.5703125" customWidth="1"/>
    <col min="1029" max="1030" width="14.85546875" customWidth="1"/>
    <col min="1031" max="1031" width="10.140625" customWidth="1"/>
    <col min="1284" max="1284" width="29.5703125" customWidth="1"/>
    <col min="1285" max="1286" width="14.85546875" customWidth="1"/>
    <col min="1287" max="1287" width="10.140625" customWidth="1"/>
    <col min="1540" max="1540" width="29.5703125" customWidth="1"/>
    <col min="1541" max="1542" width="14.85546875" customWidth="1"/>
    <col min="1543" max="1543" width="10.140625" customWidth="1"/>
    <col min="1796" max="1796" width="29.5703125" customWidth="1"/>
    <col min="1797" max="1798" width="14.85546875" customWidth="1"/>
    <col min="1799" max="1799" width="10.140625" customWidth="1"/>
    <col min="2052" max="2052" width="29.5703125" customWidth="1"/>
    <col min="2053" max="2054" width="14.85546875" customWidth="1"/>
    <col min="2055" max="2055" width="10.140625" customWidth="1"/>
    <col min="2308" max="2308" width="29.5703125" customWidth="1"/>
    <col min="2309" max="2310" width="14.85546875" customWidth="1"/>
    <col min="2311" max="2311" width="10.140625" customWidth="1"/>
    <col min="2564" max="2564" width="29.5703125" customWidth="1"/>
    <col min="2565" max="2566" width="14.85546875" customWidth="1"/>
    <col min="2567" max="2567" width="10.140625" customWidth="1"/>
    <col min="2820" max="2820" width="29.5703125" customWidth="1"/>
    <col min="2821" max="2822" width="14.85546875" customWidth="1"/>
    <col min="2823" max="2823" width="10.140625" customWidth="1"/>
    <col min="3076" max="3076" width="29.5703125" customWidth="1"/>
    <col min="3077" max="3078" width="14.85546875" customWidth="1"/>
    <col min="3079" max="3079" width="10.140625" customWidth="1"/>
    <col min="3332" max="3332" width="29.5703125" customWidth="1"/>
    <col min="3333" max="3334" width="14.85546875" customWidth="1"/>
    <col min="3335" max="3335" width="10.140625" customWidth="1"/>
    <col min="3588" max="3588" width="29.5703125" customWidth="1"/>
    <col min="3589" max="3590" width="14.85546875" customWidth="1"/>
    <col min="3591" max="3591" width="10.140625" customWidth="1"/>
    <col min="3844" max="3844" width="29.5703125" customWidth="1"/>
    <col min="3845" max="3846" width="14.85546875" customWidth="1"/>
    <col min="3847" max="3847" width="10.140625" customWidth="1"/>
    <col min="4100" max="4100" width="29.5703125" customWidth="1"/>
    <col min="4101" max="4102" width="14.85546875" customWidth="1"/>
    <col min="4103" max="4103" width="10.140625" customWidth="1"/>
    <col min="4356" max="4356" width="29.5703125" customWidth="1"/>
    <col min="4357" max="4358" width="14.85546875" customWidth="1"/>
    <col min="4359" max="4359" width="10.140625" customWidth="1"/>
    <col min="4612" max="4612" width="29.5703125" customWidth="1"/>
    <col min="4613" max="4614" width="14.85546875" customWidth="1"/>
    <col min="4615" max="4615" width="10.140625" customWidth="1"/>
    <col min="4868" max="4868" width="29.5703125" customWidth="1"/>
    <col min="4869" max="4870" width="14.85546875" customWidth="1"/>
    <col min="4871" max="4871" width="10.140625" customWidth="1"/>
    <col min="5124" max="5124" width="29.5703125" customWidth="1"/>
    <col min="5125" max="5126" width="14.85546875" customWidth="1"/>
    <col min="5127" max="5127" width="10.140625" customWidth="1"/>
    <col min="5380" max="5380" width="29.5703125" customWidth="1"/>
    <col min="5381" max="5382" width="14.85546875" customWidth="1"/>
    <col min="5383" max="5383" width="10.140625" customWidth="1"/>
    <col min="5636" max="5636" width="29.5703125" customWidth="1"/>
    <col min="5637" max="5638" width="14.85546875" customWidth="1"/>
    <col min="5639" max="5639" width="10.140625" customWidth="1"/>
    <col min="5892" max="5892" width="29.5703125" customWidth="1"/>
    <col min="5893" max="5894" width="14.85546875" customWidth="1"/>
    <col min="5895" max="5895" width="10.140625" customWidth="1"/>
    <col min="6148" max="6148" width="29.5703125" customWidth="1"/>
    <col min="6149" max="6150" width="14.85546875" customWidth="1"/>
    <col min="6151" max="6151" width="10.140625" customWidth="1"/>
    <col min="6404" max="6404" width="29.5703125" customWidth="1"/>
    <col min="6405" max="6406" width="14.85546875" customWidth="1"/>
    <col min="6407" max="6407" width="10.140625" customWidth="1"/>
    <col min="6660" max="6660" width="29.5703125" customWidth="1"/>
    <col min="6661" max="6662" width="14.85546875" customWidth="1"/>
    <col min="6663" max="6663" width="10.140625" customWidth="1"/>
    <col min="6916" max="6916" width="29.5703125" customWidth="1"/>
    <col min="6917" max="6918" width="14.85546875" customWidth="1"/>
    <col min="6919" max="6919" width="10.140625" customWidth="1"/>
    <col min="7172" max="7172" width="29.5703125" customWidth="1"/>
    <col min="7173" max="7174" width="14.85546875" customWidth="1"/>
    <col min="7175" max="7175" width="10.140625" customWidth="1"/>
    <col min="7428" max="7428" width="29.5703125" customWidth="1"/>
    <col min="7429" max="7430" width="14.85546875" customWidth="1"/>
    <col min="7431" max="7431" width="10.140625" customWidth="1"/>
    <col min="7684" max="7684" width="29.5703125" customWidth="1"/>
    <col min="7685" max="7686" width="14.85546875" customWidth="1"/>
    <col min="7687" max="7687" width="10.140625" customWidth="1"/>
    <col min="7940" max="7940" width="29.5703125" customWidth="1"/>
    <col min="7941" max="7942" width="14.85546875" customWidth="1"/>
    <col min="7943" max="7943" width="10.140625" customWidth="1"/>
    <col min="8196" max="8196" width="29.5703125" customWidth="1"/>
    <col min="8197" max="8198" width="14.85546875" customWidth="1"/>
    <col min="8199" max="8199" width="10.140625" customWidth="1"/>
    <col min="8452" max="8452" width="29.5703125" customWidth="1"/>
    <col min="8453" max="8454" width="14.85546875" customWidth="1"/>
    <col min="8455" max="8455" width="10.140625" customWidth="1"/>
    <col min="8708" max="8708" width="29.5703125" customWidth="1"/>
    <col min="8709" max="8710" width="14.85546875" customWidth="1"/>
    <col min="8711" max="8711" width="10.140625" customWidth="1"/>
    <col min="8964" max="8964" width="29.5703125" customWidth="1"/>
    <col min="8965" max="8966" width="14.85546875" customWidth="1"/>
    <col min="8967" max="8967" width="10.140625" customWidth="1"/>
    <col min="9220" max="9220" width="29.5703125" customWidth="1"/>
    <col min="9221" max="9222" width="14.85546875" customWidth="1"/>
    <col min="9223" max="9223" width="10.140625" customWidth="1"/>
    <col min="9476" max="9476" width="29.5703125" customWidth="1"/>
    <col min="9477" max="9478" width="14.85546875" customWidth="1"/>
    <col min="9479" max="9479" width="10.140625" customWidth="1"/>
    <col min="9732" max="9732" width="29.5703125" customWidth="1"/>
    <col min="9733" max="9734" width="14.85546875" customWidth="1"/>
    <col min="9735" max="9735" width="10.140625" customWidth="1"/>
    <col min="9988" max="9988" width="29.5703125" customWidth="1"/>
    <col min="9989" max="9990" width="14.85546875" customWidth="1"/>
    <col min="9991" max="9991" width="10.140625" customWidth="1"/>
    <col min="10244" max="10244" width="29.5703125" customWidth="1"/>
    <col min="10245" max="10246" width="14.85546875" customWidth="1"/>
    <col min="10247" max="10247" width="10.140625" customWidth="1"/>
    <col min="10500" max="10500" width="29.5703125" customWidth="1"/>
    <col min="10501" max="10502" width="14.85546875" customWidth="1"/>
    <col min="10503" max="10503" width="10.140625" customWidth="1"/>
    <col min="10756" max="10756" width="29.5703125" customWidth="1"/>
    <col min="10757" max="10758" width="14.85546875" customWidth="1"/>
    <col min="10759" max="10759" width="10.140625" customWidth="1"/>
    <col min="11012" max="11012" width="29.5703125" customWidth="1"/>
    <col min="11013" max="11014" width="14.85546875" customWidth="1"/>
    <col min="11015" max="11015" width="10.140625" customWidth="1"/>
    <col min="11268" max="11268" width="29.5703125" customWidth="1"/>
    <col min="11269" max="11270" width="14.85546875" customWidth="1"/>
    <col min="11271" max="11271" width="10.140625" customWidth="1"/>
    <col min="11524" max="11524" width="29.5703125" customWidth="1"/>
    <col min="11525" max="11526" width="14.85546875" customWidth="1"/>
    <col min="11527" max="11527" width="10.140625" customWidth="1"/>
    <col min="11780" max="11780" width="29.5703125" customWidth="1"/>
    <col min="11781" max="11782" width="14.85546875" customWidth="1"/>
    <col min="11783" max="11783" width="10.140625" customWidth="1"/>
    <col min="12036" max="12036" width="29.5703125" customWidth="1"/>
    <col min="12037" max="12038" width="14.85546875" customWidth="1"/>
    <col min="12039" max="12039" width="10.140625" customWidth="1"/>
    <col min="12292" max="12292" width="29.5703125" customWidth="1"/>
    <col min="12293" max="12294" width="14.85546875" customWidth="1"/>
    <col min="12295" max="12295" width="10.140625" customWidth="1"/>
    <col min="12548" max="12548" width="29.5703125" customWidth="1"/>
    <col min="12549" max="12550" width="14.85546875" customWidth="1"/>
    <col min="12551" max="12551" width="10.140625" customWidth="1"/>
    <col min="12804" max="12804" width="29.5703125" customWidth="1"/>
    <col min="12805" max="12806" width="14.85546875" customWidth="1"/>
    <col min="12807" max="12807" width="10.140625" customWidth="1"/>
    <col min="13060" max="13060" width="29.5703125" customWidth="1"/>
    <col min="13061" max="13062" width="14.85546875" customWidth="1"/>
    <col min="13063" max="13063" width="10.140625" customWidth="1"/>
    <col min="13316" max="13316" width="29.5703125" customWidth="1"/>
    <col min="13317" max="13318" width="14.85546875" customWidth="1"/>
    <col min="13319" max="13319" width="10.140625" customWidth="1"/>
    <col min="13572" max="13572" width="29.5703125" customWidth="1"/>
    <col min="13573" max="13574" width="14.85546875" customWidth="1"/>
    <col min="13575" max="13575" width="10.140625" customWidth="1"/>
    <col min="13828" max="13828" width="29.5703125" customWidth="1"/>
    <col min="13829" max="13830" width="14.85546875" customWidth="1"/>
    <col min="13831" max="13831" width="10.140625" customWidth="1"/>
    <col min="14084" max="14084" width="29.5703125" customWidth="1"/>
    <col min="14085" max="14086" width="14.85546875" customWidth="1"/>
    <col min="14087" max="14087" width="10.140625" customWidth="1"/>
    <col min="14340" max="14340" width="29.5703125" customWidth="1"/>
    <col min="14341" max="14342" width="14.85546875" customWidth="1"/>
    <col min="14343" max="14343" width="10.140625" customWidth="1"/>
    <col min="14596" max="14596" width="29.5703125" customWidth="1"/>
    <col min="14597" max="14598" width="14.85546875" customWidth="1"/>
    <col min="14599" max="14599" width="10.140625" customWidth="1"/>
    <col min="14852" max="14852" width="29.5703125" customWidth="1"/>
    <col min="14853" max="14854" width="14.85546875" customWidth="1"/>
    <col min="14855" max="14855" width="10.140625" customWidth="1"/>
    <col min="15108" max="15108" width="29.5703125" customWidth="1"/>
    <col min="15109" max="15110" width="14.85546875" customWidth="1"/>
    <col min="15111" max="15111" width="10.140625" customWidth="1"/>
    <col min="15364" max="15364" width="29.5703125" customWidth="1"/>
    <col min="15365" max="15366" width="14.85546875" customWidth="1"/>
    <col min="15367" max="15367" width="10.140625" customWidth="1"/>
    <col min="15620" max="15620" width="29.5703125" customWidth="1"/>
    <col min="15621" max="15622" width="14.85546875" customWidth="1"/>
    <col min="15623" max="15623" width="10.140625" customWidth="1"/>
    <col min="15876" max="15876" width="29.5703125" customWidth="1"/>
    <col min="15877" max="15878" width="14.85546875" customWidth="1"/>
    <col min="15879" max="15879" width="10.140625" customWidth="1"/>
    <col min="16132" max="16132" width="29.5703125" customWidth="1"/>
    <col min="16133" max="16134" width="14.85546875" customWidth="1"/>
    <col min="16135" max="16135" width="10.140625" customWidth="1"/>
  </cols>
  <sheetData>
    <row r="1" spans="1:7" x14ac:dyDescent="0.25">
      <c r="A1" s="71"/>
      <c r="B1" s="71" t="s">
        <v>2065</v>
      </c>
      <c r="C1" s="71" t="s">
        <v>2065</v>
      </c>
      <c r="D1" s="123">
        <v>2021</v>
      </c>
      <c r="E1" s="71">
        <v>2020</v>
      </c>
      <c r="F1" s="71">
        <v>2019</v>
      </c>
      <c r="G1" s="123"/>
    </row>
    <row r="2" spans="1:7" x14ac:dyDescent="0.25">
      <c r="A2">
        <v>1010000</v>
      </c>
      <c r="B2" s="107">
        <v>10100000</v>
      </c>
      <c r="C2" t="s">
        <v>581</v>
      </c>
      <c r="D2" s="12">
        <v>-1000000</v>
      </c>
      <c r="E2" s="12">
        <v>-1000000</v>
      </c>
      <c r="F2" s="12">
        <v>-1000000</v>
      </c>
      <c r="G2" s="107">
        <v>10100000</v>
      </c>
    </row>
    <row r="3" spans="1:7" x14ac:dyDescent="0.25">
      <c r="A3">
        <v>1190000</v>
      </c>
      <c r="B3" s="107">
        <v>11900000</v>
      </c>
      <c r="C3" t="s">
        <v>1465</v>
      </c>
      <c r="D3" s="12">
        <v>465039.45</v>
      </c>
      <c r="E3" s="12">
        <v>465039.45</v>
      </c>
      <c r="F3" s="12">
        <v>0</v>
      </c>
      <c r="G3" s="107">
        <v>11900000</v>
      </c>
    </row>
    <row r="4" spans="1:7" x14ac:dyDescent="0.25">
      <c r="B4">
        <v>12000000</v>
      </c>
      <c r="C4" t="s">
        <v>585</v>
      </c>
      <c r="D4" s="12">
        <v>23009169.760000002</v>
      </c>
      <c r="G4" s="107">
        <v>12000000</v>
      </c>
    </row>
    <row r="5" spans="1:7" x14ac:dyDescent="0.25">
      <c r="A5">
        <v>2130000</v>
      </c>
      <c r="B5" s="107">
        <v>21300000</v>
      </c>
      <c r="C5" t="s">
        <v>591</v>
      </c>
      <c r="D5" s="12">
        <v>294345000</v>
      </c>
      <c r="E5" s="12">
        <v>294345000</v>
      </c>
      <c r="F5" s="12">
        <v>0</v>
      </c>
      <c r="G5" s="107">
        <v>21300000</v>
      </c>
    </row>
    <row r="6" spans="1:7" x14ac:dyDescent="0.25">
      <c r="A6">
        <v>2300000</v>
      </c>
      <c r="B6" s="107">
        <v>23000000</v>
      </c>
      <c r="C6" t="s">
        <v>266</v>
      </c>
      <c r="D6" s="12">
        <v>20578968.800000001</v>
      </c>
      <c r="E6" s="12">
        <v>17263051</v>
      </c>
      <c r="F6" s="12">
        <v>294345000</v>
      </c>
      <c r="G6" s="107">
        <v>23200000</v>
      </c>
    </row>
    <row r="7" spans="1:7" x14ac:dyDescent="0.25">
      <c r="A7">
        <v>2813000</v>
      </c>
      <c r="B7" s="107">
        <v>28130000</v>
      </c>
      <c r="C7" t="s">
        <v>603</v>
      </c>
      <c r="D7" s="12">
        <v>-29434500</v>
      </c>
      <c r="E7" s="12">
        <v>-14717250</v>
      </c>
      <c r="F7" s="12">
        <v>0</v>
      </c>
      <c r="G7" s="107">
        <v>28130000</v>
      </c>
    </row>
    <row r="8" spans="1:7" x14ac:dyDescent="0.25">
      <c r="A8">
        <v>4011000</v>
      </c>
      <c r="B8" s="107">
        <v>40110000</v>
      </c>
      <c r="C8" t="s">
        <v>619</v>
      </c>
      <c r="D8" s="12">
        <v>-4250020.6900000004</v>
      </c>
      <c r="E8" s="12">
        <v>-1500000</v>
      </c>
      <c r="F8" s="12">
        <v>0</v>
      </c>
      <c r="G8" s="107">
        <v>40110000</v>
      </c>
    </row>
    <row r="9" spans="1:7" x14ac:dyDescent="0.25">
      <c r="A9">
        <v>4040000</v>
      </c>
      <c r="B9" s="107">
        <v>40400000</v>
      </c>
      <c r="C9" t="s">
        <v>1472</v>
      </c>
      <c r="D9" s="12">
        <v>0</v>
      </c>
      <c r="E9" s="12">
        <v>0</v>
      </c>
      <c r="F9" s="12">
        <v>0</v>
      </c>
      <c r="G9" s="107">
        <v>40400000</v>
      </c>
    </row>
    <row r="10" spans="1:7" x14ac:dyDescent="0.25">
      <c r="A10">
        <v>4430000</v>
      </c>
      <c r="B10" s="107">
        <v>44300000</v>
      </c>
      <c r="C10" t="s">
        <v>633</v>
      </c>
      <c r="D10" s="12">
        <v>320000</v>
      </c>
      <c r="E10" s="12">
        <v>320000</v>
      </c>
      <c r="F10" s="12">
        <v>320000</v>
      </c>
      <c r="G10" s="107">
        <v>44300000</v>
      </c>
    </row>
    <row r="11" spans="1:7" x14ac:dyDescent="0.25">
      <c r="A11">
        <v>4441000</v>
      </c>
      <c r="B11" s="107">
        <v>44410000</v>
      </c>
      <c r="C11" t="s">
        <v>2407</v>
      </c>
      <c r="D11" s="12">
        <v>0</v>
      </c>
      <c r="E11" s="12">
        <v>-320000</v>
      </c>
      <c r="F11" s="12">
        <v>-320000</v>
      </c>
      <c r="G11" s="107">
        <v>44400000</v>
      </c>
    </row>
    <row r="12" spans="1:7" x14ac:dyDescent="0.25">
      <c r="B12">
        <v>44411000</v>
      </c>
      <c r="C12" t="s">
        <v>2408</v>
      </c>
      <c r="D12" s="12">
        <v>-320000</v>
      </c>
      <c r="G12" s="107">
        <v>44411000</v>
      </c>
    </row>
    <row r="13" spans="1:7" x14ac:dyDescent="0.25">
      <c r="B13">
        <v>44420000</v>
      </c>
      <c r="C13" t="s">
        <v>320</v>
      </c>
      <c r="D13" s="12">
        <v>-150000</v>
      </c>
      <c r="G13" s="107">
        <v>44420000</v>
      </c>
    </row>
    <row r="14" spans="1:7" x14ac:dyDescent="0.25">
      <c r="A14">
        <v>4455000</v>
      </c>
      <c r="B14" s="107">
        <v>44550000</v>
      </c>
      <c r="C14" t="s">
        <v>639</v>
      </c>
      <c r="D14" s="12">
        <v>5104656.1500000004</v>
      </c>
      <c r="E14" s="12">
        <v>4128740.67</v>
      </c>
      <c r="F14" s="12">
        <v>0</v>
      </c>
      <c r="G14" s="107">
        <v>44550000</v>
      </c>
    </row>
    <row r="15" spans="1:7" x14ac:dyDescent="0.25">
      <c r="A15">
        <v>4456200</v>
      </c>
      <c r="B15" s="107">
        <v>44562000</v>
      </c>
      <c r="C15" t="s">
        <v>89</v>
      </c>
      <c r="D15" s="12">
        <v>0</v>
      </c>
      <c r="E15" s="12">
        <v>0</v>
      </c>
      <c r="F15" s="12">
        <v>0</v>
      </c>
      <c r="G15" s="107">
        <v>44561000</v>
      </c>
    </row>
    <row r="16" spans="1:7" x14ac:dyDescent="0.25">
      <c r="A16">
        <v>4456400</v>
      </c>
      <c r="B16" s="107">
        <v>44564000</v>
      </c>
      <c r="C16" t="s">
        <v>91</v>
      </c>
      <c r="D16" s="12">
        <v>0</v>
      </c>
      <c r="E16" s="12">
        <v>0</v>
      </c>
      <c r="F16" s="12">
        <v>0</v>
      </c>
      <c r="G16" s="107">
        <v>44561000</v>
      </c>
    </row>
    <row r="17" spans="1:7" x14ac:dyDescent="0.25">
      <c r="A17">
        <v>4456500</v>
      </c>
      <c r="B17" s="107">
        <v>44565000</v>
      </c>
      <c r="C17" t="s">
        <v>1951</v>
      </c>
      <c r="D17" s="12">
        <v>0</v>
      </c>
      <c r="E17" s="12">
        <v>0</v>
      </c>
      <c r="F17" s="12">
        <v>0</v>
      </c>
      <c r="G17" s="107">
        <v>44561000</v>
      </c>
    </row>
    <row r="18" spans="1:7" x14ac:dyDescent="0.25">
      <c r="A18">
        <v>4551100</v>
      </c>
      <c r="B18" s="107">
        <v>45511000</v>
      </c>
      <c r="C18" t="s">
        <v>2409</v>
      </c>
      <c r="D18" s="12">
        <v>-294899400</v>
      </c>
      <c r="E18" s="12">
        <v>-324899400</v>
      </c>
      <c r="F18" s="12">
        <v>-293899400</v>
      </c>
      <c r="G18" s="107">
        <v>45500002</v>
      </c>
    </row>
    <row r="19" spans="1:7" x14ac:dyDescent="0.25">
      <c r="B19">
        <v>46700000</v>
      </c>
      <c r="C19" t="s">
        <v>2410</v>
      </c>
      <c r="D19" s="12">
        <v>-100000000</v>
      </c>
      <c r="G19" s="107">
        <v>46700000</v>
      </c>
    </row>
    <row r="20" spans="1:7" x14ac:dyDescent="0.25">
      <c r="A20">
        <v>5124100</v>
      </c>
      <c r="B20" s="107">
        <v>51241000</v>
      </c>
      <c r="C20" t="s">
        <v>719</v>
      </c>
      <c r="D20" s="12">
        <v>13141369.720000001</v>
      </c>
      <c r="E20" s="12">
        <v>2905649.12</v>
      </c>
      <c r="F20" s="12">
        <v>89360.55</v>
      </c>
      <c r="G20" s="107">
        <v>51241000</v>
      </c>
    </row>
    <row r="21" spans="1:7" x14ac:dyDescent="0.25">
      <c r="A21">
        <v>6061000</v>
      </c>
      <c r="B21" s="107">
        <v>60610000</v>
      </c>
      <c r="C21" t="s">
        <v>2411</v>
      </c>
      <c r="D21" s="12">
        <v>4342666.8099999996</v>
      </c>
      <c r="E21" s="12">
        <v>3380651.49</v>
      </c>
      <c r="F21" s="12">
        <v>0</v>
      </c>
      <c r="G21" s="107">
        <v>60600000</v>
      </c>
    </row>
    <row r="22" spans="1:7" x14ac:dyDescent="0.25">
      <c r="B22">
        <v>60650000</v>
      </c>
      <c r="C22" t="s">
        <v>167</v>
      </c>
      <c r="D22" s="12">
        <v>561600</v>
      </c>
      <c r="G22" s="107">
        <v>60650000</v>
      </c>
    </row>
    <row r="23" spans="1:7" x14ac:dyDescent="0.25">
      <c r="B23">
        <v>61302000</v>
      </c>
      <c r="C23" t="s">
        <v>738</v>
      </c>
      <c r="D23" s="12">
        <v>3900000</v>
      </c>
      <c r="G23" s="107">
        <v>61302000</v>
      </c>
    </row>
    <row r="24" spans="1:7" x14ac:dyDescent="0.25">
      <c r="A24">
        <v>6140000</v>
      </c>
      <c r="B24" s="107">
        <v>61400000</v>
      </c>
      <c r="C24" t="s">
        <v>2412</v>
      </c>
      <c r="D24" s="12">
        <v>3000000</v>
      </c>
      <c r="E24" s="12">
        <v>4500000</v>
      </c>
      <c r="F24" s="12">
        <v>0</v>
      </c>
      <c r="G24" s="107">
        <v>61300000</v>
      </c>
    </row>
    <row r="25" spans="1:7" x14ac:dyDescent="0.25">
      <c r="B25">
        <v>61501000</v>
      </c>
      <c r="C25" t="s">
        <v>480</v>
      </c>
      <c r="D25" s="12">
        <v>1176000</v>
      </c>
      <c r="G25" s="107">
        <v>61501000</v>
      </c>
    </row>
    <row r="26" spans="1:7" x14ac:dyDescent="0.25">
      <c r="B26">
        <v>62201000</v>
      </c>
      <c r="C26" t="s">
        <v>503</v>
      </c>
      <c r="D26" s="12">
        <v>44897000</v>
      </c>
      <c r="G26" s="107">
        <v>62201000</v>
      </c>
    </row>
    <row r="27" spans="1:7" x14ac:dyDescent="0.25">
      <c r="B27">
        <v>62703000</v>
      </c>
      <c r="C27" t="s">
        <v>538</v>
      </c>
      <c r="D27" s="12">
        <v>6000</v>
      </c>
      <c r="G27" s="107">
        <v>62703000</v>
      </c>
    </row>
    <row r="28" spans="1:7" x14ac:dyDescent="0.25">
      <c r="A28">
        <v>6270900</v>
      </c>
      <c r="B28" s="107">
        <v>62709000</v>
      </c>
      <c r="C28" t="s">
        <v>450</v>
      </c>
      <c r="D28" s="12">
        <v>19200</v>
      </c>
      <c r="E28" s="12">
        <v>6000</v>
      </c>
      <c r="F28" s="12">
        <v>2880</v>
      </c>
      <c r="G28" s="107">
        <v>62701000</v>
      </c>
    </row>
    <row r="29" spans="1:7" x14ac:dyDescent="0.25">
      <c r="A29">
        <v>6350400</v>
      </c>
      <c r="B29" s="107">
        <v>63504000</v>
      </c>
      <c r="C29" t="s">
        <v>752</v>
      </c>
      <c r="D29" s="12">
        <v>0</v>
      </c>
      <c r="E29" s="12">
        <v>0</v>
      </c>
      <c r="F29" s="12">
        <v>56000</v>
      </c>
      <c r="G29" s="107">
        <v>63504000</v>
      </c>
    </row>
    <row r="30" spans="1:7" x14ac:dyDescent="0.25">
      <c r="A30">
        <v>6350600</v>
      </c>
      <c r="B30" s="107">
        <v>63506000</v>
      </c>
      <c r="C30" t="s">
        <v>2413</v>
      </c>
      <c r="D30" s="12">
        <v>0</v>
      </c>
      <c r="E30" s="12">
        <v>0</v>
      </c>
      <c r="F30" s="12">
        <v>22000</v>
      </c>
      <c r="G30" s="107">
        <v>63500000</v>
      </c>
    </row>
    <row r="31" spans="1:7" x14ac:dyDescent="0.25">
      <c r="A31">
        <v>6350800</v>
      </c>
      <c r="B31" s="107">
        <v>63508000</v>
      </c>
      <c r="C31" t="s">
        <v>2414</v>
      </c>
      <c r="D31" s="12">
        <v>150000</v>
      </c>
      <c r="E31" s="12">
        <v>0</v>
      </c>
      <c r="F31" s="12">
        <v>6400</v>
      </c>
      <c r="G31" s="107">
        <v>63501000</v>
      </c>
    </row>
    <row r="32" spans="1:7" x14ac:dyDescent="0.25">
      <c r="A32">
        <v>6570000</v>
      </c>
      <c r="B32" s="107">
        <v>65700000</v>
      </c>
      <c r="C32" t="s">
        <v>765</v>
      </c>
      <c r="D32" s="12">
        <v>0</v>
      </c>
      <c r="E32" s="12">
        <v>0.8</v>
      </c>
      <c r="F32" s="12">
        <v>0</v>
      </c>
      <c r="G32" s="107">
        <v>65700000</v>
      </c>
    </row>
    <row r="33" spans="1:7" x14ac:dyDescent="0.25">
      <c r="A33">
        <v>6610200</v>
      </c>
      <c r="B33" s="107">
        <v>66102000</v>
      </c>
      <c r="C33" t="s">
        <v>2415</v>
      </c>
      <c r="D33" s="12">
        <v>0</v>
      </c>
      <c r="E33" s="12">
        <v>85267.47</v>
      </c>
      <c r="F33" s="12">
        <v>57759.45</v>
      </c>
      <c r="G33" s="107">
        <v>66100000</v>
      </c>
    </row>
    <row r="34" spans="1:7" x14ac:dyDescent="0.25">
      <c r="A34">
        <v>6811200</v>
      </c>
      <c r="B34" s="107">
        <v>68112000</v>
      </c>
      <c r="C34" t="s">
        <v>772</v>
      </c>
      <c r="D34" s="12">
        <v>14717250</v>
      </c>
      <c r="E34" s="12">
        <v>14717250</v>
      </c>
      <c r="F34" s="12">
        <v>0</v>
      </c>
      <c r="G34" s="107">
        <v>68112000</v>
      </c>
    </row>
    <row r="35" spans="1:7" x14ac:dyDescent="0.25">
      <c r="B35">
        <v>69510000</v>
      </c>
      <c r="C35" t="s">
        <v>2416</v>
      </c>
      <c r="D35" s="12">
        <v>320000</v>
      </c>
      <c r="G35" s="107">
        <v>69510000</v>
      </c>
    </row>
    <row r="36" spans="1:7" x14ac:dyDescent="0.25">
      <c r="A36">
        <v>6980000</v>
      </c>
      <c r="B36" s="107">
        <v>69800000</v>
      </c>
      <c r="C36" t="s">
        <v>2167</v>
      </c>
      <c r="D36" s="12">
        <v>0</v>
      </c>
      <c r="E36" s="12">
        <v>320000</v>
      </c>
      <c r="F36" s="12">
        <v>320000</v>
      </c>
      <c r="G36" s="107">
        <v>69800000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C5E0B4"/>
  </sheetPr>
  <dimension ref="A1:I199"/>
  <sheetViews>
    <sheetView zoomScaleNormal="100" workbookViewId="0">
      <selection activeCell="C17" sqref="C17"/>
    </sheetView>
  </sheetViews>
  <sheetFormatPr baseColWidth="10" defaultColWidth="10.7109375" defaultRowHeight="14.25" x14ac:dyDescent="0.25"/>
  <cols>
    <col min="1" max="2" width="11.140625" customWidth="1"/>
    <col min="3" max="3" width="29.85546875" customWidth="1"/>
    <col min="4" max="5" width="18.140625" style="124" customWidth="1"/>
    <col min="6" max="6" width="19" style="124" customWidth="1"/>
    <col min="7" max="7" width="14.42578125" customWidth="1"/>
    <col min="8" max="8" width="17" customWidth="1"/>
  </cols>
  <sheetData>
    <row r="1" spans="1:9" x14ac:dyDescent="0.25">
      <c r="D1" s="124">
        <v>2021</v>
      </c>
      <c r="E1" s="124">
        <v>2020</v>
      </c>
      <c r="F1" t="s">
        <v>1116</v>
      </c>
      <c r="H1" s="124">
        <v>2019</v>
      </c>
      <c r="I1" s="124"/>
    </row>
    <row r="2" spans="1:9" x14ac:dyDescent="0.25">
      <c r="A2">
        <v>101000</v>
      </c>
      <c r="B2">
        <v>10100000</v>
      </c>
      <c r="C2" t="s">
        <v>43</v>
      </c>
      <c r="D2" s="124">
        <v>-1130000000</v>
      </c>
      <c r="E2" s="124">
        <v>-1130000000</v>
      </c>
      <c r="F2" s="124">
        <v>-1130000000</v>
      </c>
      <c r="G2">
        <v>10100000</v>
      </c>
      <c r="H2" s="124">
        <v>-1130000000</v>
      </c>
    </row>
    <row r="3" spans="1:9" x14ac:dyDescent="0.25">
      <c r="A3">
        <v>106100</v>
      </c>
      <c r="B3">
        <v>10610000</v>
      </c>
      <c r="C3" t="s">
        <v>1123</v>
      </c>
      <c r="D3" s="124">
        <v>-113000000</v>
      </c>
      <c r="E3" s="124">
        <v>-113000000</v>
      </c>
      <c r="F3" s="124">
        <v>-113000000</v>
      </c>
      <c r="G3">
        <v>10610000</v>
      </c>
      <c r="H3" s="124">
        <v>-113000000</v>
      </c>
      <c r="I3" s="124"/>
    </row>
    <row r="4" spans="1:9" x14ac:dyDescent="0.25">
      <c r="A4">
        <v>110000</v>
      </c>
      <c r="B4">
        <v>11000000</v>
      </c>
      <c r="C4" t="s">
        <v>1126</v>
      </c>
      <c r="D4" s="124">
        <v>-2946169845.8499999</v>
      </c>
      <c r="E4" s="124">
        <v>-2946169845.8499999</v>
      </c>
      <c r="F4" s="124">
        <v>-1927046526.45</v>
      </c>
      <c r="G4">
        <v>11000000</v>
      </c>
      <c r="H4" s="124">
        <v>-1927046526.45</v>
      </c>
    </row>
    <row r="5" spans="1:9" x14ac:dyDescent="0.25">
      <c r="A5">
        <v>120000</v>
      </c>
      <c r="B5">
        <v>12000000</v>
      </c>
      <c r="C5" t="s">
        <v>1384</v>
      </c>
      <c r="D5" s="124">
        <v>51512637.159999996</v>
      </c>
      <c r="E5" s="124">
        <v>0</v>
      </c>
      <c r="F5" s="124">
        <v>0</v>
      </c>
      <c r="G5">
        <v>12000000</v>
      </c>
      <c r="H5" s="124">
        <v>0</v>
      </c>
    </row>
    <row r="6" spans="1:9" x14ac:dyDescent="0.25">
      <c r="A6">
        <v>128000</v>
      </c>
      <c r="B6">
        <v>12800000</v>
      </c>
      <c r="C6" t="s">
        <v>587</v>
      </c>
      <c r="D6" s="124">
        <v>0</v>
      </c>
      <c r="E6" s="124">
        <v>0</v>
      </c>
      <c r="F6" s="124">
        <v>-401803355.43000001</v>
      </c>
      <c r="G6">
        <v>12800000</v>
      </c>
      <c r="H6" s="124">
        <v>-401803355.43000001</v>
      </c>
    </row>
    <row r="7" spans="1:9" x14ac:dyDescent="0.25">
      <c r="A7">
        <v>204000</v>
      </c>
      <c r="B7">
        <v>20400000</v>
      </c>
      <c r="C7" t="s">
        <v>1138</v>
      </c>
      <c r="D7" s="124">
        <v>4832320.3600000003</v>
      </c>
      <c r="E7" s="124">
        <v>4832320.3600000003</v>
      </c>
      <c r="F7" s="124">
        <v>4832320.3600000003</v>
      </c>
      <c r="G7">
        <v>20400000</v>
      </c>
      <c r="H7" s="124">
        <v>4832320.3600000003</v>
      </c>
    </row>
    <row r="8" spans="1:9" x14ac:dyDescent="0.25">
      <c r="A8">
        <v>205000</v>
      </c>
      <c r="B8">
        <v>20500000</v>
      </c>
      <c r="C8" t="s">
        <v>2417</v>
      </c>
      <c r="D8" s="124">
        <v>0</v>
      </c>
      <c r="E8" s="124">
        <v>0</v>
      </c>
      <c r="F8" s="124">
        <v>0</v>
      </c>
      <c r="G8">
        <v>20500000</v>
      </c>
      <c r="H8" s="124">
        <v>0</v>
      </c>
    </row>
    <row r="9" spans="1:9" x14ac:dyDescent="0.25">
      <c r="A9">
        <v>215000</v>
      </c>
      <c r="B9">
        <v>21500000</v>
      </c>
      <c r="C9" t="s">
        <v>2418</v>
      </c>
      <c r="D9" s="124">
        <v>35000000</v>
      </c>
      <c r="E9" s="124">
        <v>35000000</v>
      </c>
      <c r="F9" s="124">
        <v>35000000</v>
      </c>
      <c r="G9">
        <v>21500000</v>
      </c>
      <c r="H9" s="124">
        <v>35000000</v>
      </c>
    </row>
    <row r="10" spans="1:9" x14ac:dyDescent="0.25">
      <c r="A10">
        <v>215700</v>
      </c>
      <c r="B10">
        <v>21570000</v>
      </c>
      <c r="C10" t="s">
        <v>2419</v>
      </c>
      <c r="D10" s="124">
        <v>232779073.41999999</v>
      </c>
      <c r="E10" s="124">
        <v>232779073.41999999</v>
      </c>
      <c r="F10" s="124">
        <v>232779073.41999999</v>
      </c>
      <c r="G10">
        <v>21500000</v>
      </c>
      <c r="H10" s="124">
        <v>232779073.41999999</v>
      </c>
    </row>
    <row r="11" spans="1:9" x14ac:dyDescent="0.25">
      <c r="A11">
        <v>218100</v>
      </c>
      <c r="B11">
        <v>21810000</v>
      </c>
      <c r="C11" t="s">
        <v>51</v>
      </c>
      <c r="D11" s="124">
        <v>315651130.91000003</v>
      </c>
      <c r="E11" s="124">
        <v>315651130.91000003</v>
      </c>
      <c r="F11" s="124">
        <v>315651130.91000003</v>
      </c>
      <c r="G11">
        <v>21540000</v>
      </c>
      <c r="H11" s="124">
        <v>315651130.91000003</v>
      </c>
    </row>
    <row r="12" spans="1:9" x14ac:dyDescent="0.25">
      <c r="A12">
        <v>218300</v>
      </c>
      <c r="B12">
        <v>21830000</v>
      </c>
      <c r="C12" t="s">
        <v>1150</v>
      </c>
      <c r="D12" s="124">
        <v>565073949</v>
      </c>
      <c r="E12" s="124">
        <v>567907282.66999996</v>
      </c>
      <c r="F12" s="124">
        <v>667907282.66999996</v>
      </c>
      <c r="G12">
        <v>21830000</v>
      </c>
      <c r="H12" s="124">
        <v>667907282.66999996</v>
      </c>
    </row>
    <row r="13" spans="1:9" x14ac:dyDescent="0.25">
      <c r="A13">
        <v>218310</v>
      </c>
      <c r="B13">
        <v>21831000</v>
      </c>
      <c r="C13" t="s">
        <v>2420</v>
      </c>
      <c r="D13" s="124">
        <v>17412887.890000001</v>
      </c>
      <c r="E13" s="124">
        <v>17412887.890000001</v>
      </c>
      <c r="F13" s="124">
        <v>17412887.890000001</v>
      </c>
      <c r="G13">
        <v>21820000</v>
      </c>
      <c r="H13" s="124">
        <v>17412887.890000001</v>
      </c>
    </row>
    <row r="14" spans="1:9" x14ac:dyDescent="0.25">
      <c r="A14">
        <v>218400</v>
      </c>
      <c r="B14">
        <v>21840000</v>
      </c>
      <c r="C14" t="s">
        <v>2421</v>
      </c>
      <c r="D14" s="124">
        <v>22230924.27</v>
      </c>
      <c r="E14" s="124">
        <v>22230924.27</v>
      </c>
      <c r="F14" s="124">
        <v>22230924.27</v>
      </c>
      <c r="G14">
        <v>21820000</v>
      </c>
      <c r="H14" s="124">
        <v>22230924.27</v>
      </c>
    </row>
    <row r="15" spans="1:9" x14ac:dyDescent="0.25">
      <c r="A15">
        <v>218600</v>
      </c>
      <c r="B15">
        <v>21860000</v>
      </c>
      <c r="C15" t="s">
        <v>54</v>
      </c>
      <c r="D15" s="124">
        <v>56959480</v>
      </c>
      <c r="E15" s="124">
        <v>56959480</v>
      </c>
      <c r="F15" s="124">
        <v>56959480</v>
      </c>
      <c r="G15">
        <v>21840000</v>
      </c>
      <c r="H15" s="124">
        <v>56959480</v>
      </c>
    </row>
    <row r="16" spans="1:9" x14ac:dyDescent="0.25">
      <c r="A16">
        <v>275000</v>
      </c>
      <c r="B16">
        <v>27500000</v>
      </c>
      <c r="C16" t="s">
        <v>1165</v>
      </c>
      <c r="D16" s="124">
        <v>17865468</v>
      </c>
      <c r="E16" s="124">
        <v>17865468</v>
      </c>
      <c r="F16" s="124">
        <v>17865468</v>
      </c>
      <c r="G16">
        <v>27500000</v>
      </c>
      <c r="H16" s="124">
        <v>17865468</v>
      </c>
    </row>
    <row r="17" spans="1:8" x14ac:dyDescent="0.25">
      <c r="A17">
        <v>280400</v>
      </c>
      <c r="B17">
        <v>28040000</v>
      </c>
      <c r="C17" t="s">
        <v>1166</v>
      </c>
      <c r="D17" s="124">
        <v>-4832320.37</v>
      </c>
      <c r="E17" s="124">
        <v>-4832320.37</v>
      </c>
      <c r="F17" s="124">
        <v>-4788426.79</v>
      </c>
      <c r="G17">
        <v>28040000</v>
      </c>
      <c r="H17" s="124">
        <v>-4788426.79</v>
      </c>
    </row>
    <row r="18" spans="1:8" x14ac:dyDescent="0.25">
      <c r="A18">
        <v>280500</v>
      </c>
      <c r="B18">
        <v>28050000</v>
      </c>
      <c r="C18" t="s">
        <v>2422</v>
      </c>
      <c r="D18" s="124">
        <v>0</v>
      </c>
      <c r="E18" s="124">
        <v>0</v>
      </c>
      <c r="F18" s="124">
        <v>0</v>
      </c>
      <c r="G18">
        <v>28050000</v>
      </c>
      <c r="H18" s="124">
        <v>0</v>
      </c>
    </row>
    <row r="19" spans="1:8" x14ac:dyDescent="0.25">
      <c r="A19">
        <v>281500</v>
      </c>
      <c r="B19">
        <v>28150000</v>
      </c>
      <c r="C19" t="s">
        <v>2423</v>
      </c>
      <c r="D19" s="124">
        <v>-16625000</v>
      </c>
      <c r="E19" s="124">
        <v>-13125000</v>
      </c>
      <c r="F19" s="124">
        <v>-9625000</v>
      </c>
      <c r="G19">
        <v>28150000</v>
      </c>
      <c r="H19" s="124">
        <v>-9625000</v>
      </c>
    </row>
    <row r="20" spans="1:8" x14ac:dyDescent="0.25">
      <c r="A20">
        <v>281550</v>
      </c>
      <c r="B20">
        <v>28155000</v>
      </c>
      <c r="C20" t="s">
        <v>2424</v>
      </c>
      <c r="D20" s="124">
        <v>-116231749.057667</v>
      </c>
      <c r="E20" s="124">
        <v>-84728374.299999997</v>
      </c>
      <c r="F20" s="124">
        <v>-53163261.210000001</v>
      </c>
      <c r="G20">
        <v>28154000</v>
      </c>
      <c r="H20" s="124">
        <v>-53163261.210000001</v>
      </c>
    </row>
    <row r="21" spans="1:8" x14ac:dyDescent="0.25">
      <c r="A21">
        <v>281570</v>
      </c>
      <c r="B21">
        <v>28157000</v>
      </c>
      <c r="C21" t="s">
        <v>2425</v>
      </c>
      <c r="D21" s="124">
        <v>-185037800.61199999</v>
      </c>
      <c r="E21" s="124">
        <v>-161854868.27000001</v>
      </c>
      <c r="F21" s="124">
        <v>-138632363.00999999</v>
      </c>
      <c r="G21">
        <v>28150000</v>
      </c>
      <c r="H21" s="124">
        <v>-138632363.00999999</v>
      </c>
    </row>
    <row r="22" spans="1:8" x14ac:dyDescent="0.25">
      <c r="A22">
        <v>281830</v>
      </c>
      <c r="B22">
        <v>28183000</v>
      </c>
      <c r="C22" t="s">
        <v>1183</v>
      </c>
      <c r="D22" s="124">
        <v>-549495625.21500003</v>
      </c>
      <c r="E22" s="124">
        <v>-476899232.81999999</v>
      </c>
      <c r="F22" s="124">
        <v>-390779265.55000001</v>
      </c>
      <c r="G22">
        <v>28183000</v>
      </c>
      <c r="H22" s="124">
        <v>-390779265.55000001</v>
      </c>
    </row>
    <row r="23" spans="1:8" x14ac:dyDescent="0.25">
      <c r="A23">
        <v>281832</v>
      </c>
      <c r="B23">
        <v>28183200</v>
      </c>
      <c r="C23" t="s">
        <v>2426</v>
      </c>
      <c r="D23" s="124">
        <v>-12890778.008333299</v>
      </c>
      <c r="E23" s="124">
        <v>-12890778</v>
      </c>
      <c r="F23" s="124">
        <v>-10860735.57</v>
      </c>
      <c r="G23">
        <v>28182000</v>
      </c>
      <c r="H23" s="124">
        <v>-10860735.57</v>
      </c>
    </row>
    <row r="24" spans="1:8" x14ac:dyDescent="0.25">
      <c r="A24">
        <v>281840</v>
      </c>
      <c r="B24">
        <v>28184000</v>
      </c>
      <c r="C24" t="s">
        <v>1187</v>
      </c>
      <c r="D24" s="124">
        <v>-11704650.999</v>
      </c>
      <c r="E24" s="124">
        <v>-10475455.039999999</v>
      </c>
      <c r="F24" s="124">
        <v>-9145145.1300000008</v>
      </c>
      <c r="G24">
        <v>28184000</v>
      </c>
      <c r="H24" s="124">
        <v>-9145145.1300000008</v>
      </c>
    </row>
    <row r="25" spans="1:8" x14ac:dyDescent="0.25">
      <c r="A25">
        <v>281860</v>
      </c>
      <c r="B25">
        <v>28186000</v>
      </c>
      <c r="C25" t="s">
        <v>1190</v>
      </c>
      <c r="D25" s="124">
        <v>-48809943.116666697</v>
      </c>
      <c r="E25" s="124">
        <v>-35932150.200000003</v>
      </c>
      <c r="F25" s="124">
        <v>-22002946.870000001</v>
      </c>
      <c r="G25">
        <v>28184000</v>
      </c>
      <c r="H25" s="124">
        <v>-22002946.870000001</v>
      </c>
    </row>
    <row r="26" spans="1:8" x14ac:dyDescent="0.25">
      <c r="A26">
        <v>281870</v>
      </c>
      <c r="B26">
        <v>28187000</v>
      </c>
      <c r="C26" t="s">
        <v>2427</v>
      </c>
      <c r="D26" s="124">
        <v>0</v>
      </c>
      <c r="E26" s="124">
        <v>0</v>
      </c>
      <c r="F26" s="124">
        <v>0</v>
      </c>
      <c r="G26">
        <v>28182000</v>
      </c>
      <c r="H26" s="124">
        <v>0</v>
      </c>
    </row>
    <row r="27" spans="1:8" x14ac:dyDescent="0.25">
      <c r="A27">
        <v>370000</v>
      </c>
      <c r="B27">
        <v>37000000</v>
      </c>
      <c r="C27" t="s">
        <v>1198</v>
      </c>
      <c r="D27" s="124">
        <v>0</v>
      </c>
      <c r="E27" s="124">
        <v>0</v>
      </c>
      <c r="F27" s="124">
        <v>0</v>
      </c>
      <c r="G27">
        <v>37100000</v>
      </c>
      <c r="H27" s="124">
        <v>0</v>
      </c>
    </row>
    <row r="28" spans="1:8" x14ac:dyDescent="0.25">
      <c r="A28">
        <v>380000</v>
      </c>
      <c r="B28">
        <v>38000000</v>
      </c>
      <c r="C28" t="s">
        <v>617</v>
      </c>
      <c r="D28" s="124">
        <v>0</v>
      </c>
      <c r="E28" s="124">
        <v>106789324.06999999</v>
      </c>
      <c r="F28" s="124">
        <v>0</v>
      </c>
      <c r="G28">
        <v>38000000</v>
      </c>
      <c r="H28" s="124">
        <v>0</v>
      </c>
    </row>
    <row r="29" spans="1:8" x14ac:dyDescent="0.25">
      <c r="A29">
        <v>401000</v>
      </c>
      <c r="B29">
        <v>40100000</v>
      </c>
      <c r="C29" t="s">
        <v>63</v>
      </c>
      <c r="D29" s="124">
        <v>-209324.95000000301</v>
      </c>
      <c r="E29" s="124">
        <v>-7939801.1199999498</v>
      </c>
      <c r="F29" s="124">
        <v>-156699762.12999901</v>
      </c>
      <c r="G29">
        <v>40110000</v>
      </c>
      <c r="H29" s="124">
        <v>-156699762.12999901</v>
      </c>
    </row>
    <row r="30" spans="1:8" x14ac:dyDescent="0.25">
      <c r="A30">
        <v>401200</v>
      </c>
      <c r="B30">
        <v>40120000</v>
      </c>
      <c r="C30" t="s">
        <v>1201</v>
      </c>
      <c r="D30" s="124">
        <v>-16218813.77</v>
      </c>
      <c r="E30" s="124">
        <v>-341826781.10000002</v>
      </c>
      <c r="F30" s="124">
        <v>-745446651.35000002</v>
      </c>
      <c r="G30">
        <v>40120000</v>
      </c>
      <c r="H30" s="124">
        <v>-745446651.35000002</v>
      </c>
    </row>
    <row r="31" spans="1:8" x14ac:dyDescent="0.25">
      <c r="A31">
        <v>403100</v>
      </c>
      <c r="B31">
        <v>40310000</v>
      </c>
      <c r="C31" t="s">
        <v>1204</v>
      </c>
      <c r="D31" s="124">
        <v>0</v>
      </c>
      <c r="E31" s="124">
        <v>0</v>
      </c>
      <c r="F31" s="124">
        <v>0</v>
      </c>
      <c r="G31">
        <v>40310000</v>
      </c>
      <c r="H31" s="124">
        <v>0</v>
      </c>
    </row>
    <row r="32" spans="1:8" x14ac:dyDescent="0.25">
      <c r="A32">
        <v>408000</v>
      </c>
      <c r="B32">
        <v>40800000</v>
      </c>
      <c r="C32" t="s">
        <v>68</v>
      </c>
      <c r="D32" s="124">
        <v>0</v>
      </c>
      <c r="E32" s="124">
        <v>0</v>
      </c>
      <c r="F32" s="124">
        <v>-5620000</v>
      </c>
      <c r="G32">
        <v>40810000</v>
      </c>
      <c r="H32" s="124">
        <v>-5620000</v>
      </c>
    </row>
    <row r="33" spans="1:8" x14ac:dyDescent="0.25">
      <c r="A33">
        <v>409100</v>
      </c>
      <c r="B33">
        <v>40910000</v>
      </c>
      <c r="C33" t="s">
        <v>1211</v>
      </c>
      <c r="D33" s="124">
        <v>709070.86</v>
      </c>
      <c r="E33" s="124">
        <v>709070.86</v>
      </c>
      <c r="F33" s="124">
        <v>709070.86</v>
      </c>
      <c r="G33">
        <v>40910000</v>
      </c>
      <c r="H33" s="124">
        <v>709070.86</v>
      </c>
    </row>
    <row r="34" spans="1:8" x14ac:dyDescent="0.25">
      <c r="A34">
        <v>411000</v>
      </c>
      <c r="B34">
        <v>41100000</v>
      </c>
      <c r="C34" t="s">
        <v>1859</v>
      </c>
      <c r="D34" s="124">
        <v>797704556.72000003</v>
      </c>
      <c r="E34" s="124">
        <v>5429935137.8400002</v>
      </c>
      <c r="F34" s="124">
        <v>4837776532.8699999</v>
      </c>
      <c r="G34">
        <v>41100000</v>
      </c>
      <c r="H34" s="124">
        <v>4837776532.8699999</v>
      </c>
    </row>
    <row r="35" spans="1:8" x14ac:dyDescent="0.25">
      <c r="A35">
        <v>413000</v>
      </c>
      <c r="B35">
        <v>41300000</v>
      </c>
      <c r="C35" t="s">
        <v>1220</v>
      </c>
      <c r="D35" s="124">
        <v>0</v>
      </c>
      <c r="E35" s="124">
        <v>0</v>
      </c>
      <c r="F35" s="124">
        <v>36731510.800000198</v>
      </c>
      <c r="G35">
        <v>41310000</v>
      </c>
      <c r="H35" s="124">
        <v>36731510.800000198</v>
      </c>
    </row>
    <row r="36" spans="1:8" x14ac:dyDescent="0.25">
      <c r="A36">
        <v>413100</v>
      </c>
      <c r="B36">
        <v>41310000</v>
      </c>
      <c r="C36" t="s">
        <v>1772</v>
      </c>
      <c r="D36" s="124">
        <v>0</v>
      </c>
      <c r="E36" s="124">
        <v>0</v>
      </c>
      <c r="F36" s="124">
        <v>0</v>
      </c>
      <c r="G36">
        <v>41310000</v>
      </c>
      <c r="H36" s="124">
        <v>0</v>
      </c>
    </row>
    <row r="37" spans="1:8" x14ac:dyDescent="0.25">
      <c r="A37">
        <v>416000</v>
      </c>
      <c r="B37">
        <v>41600000</v>
      </c>
      <c r="C37" t="s">
        <v>1223</v>
      </c>
      <c r="D37" s="124">
        <v>0</v>
      </c>
      <c r="E37" s="124">
        <v>0</v>
      </c>
      <c r="F37" s="124">
        <v>13168242.039999999</v>
      </c>
      <c r="G37">
        <v>41600000</v>
      </c>
      <c r="H37" s="124">
        <v>13168242.039999999</v>
      </c>
    </row>
    <row r="38" spans="1:8" x14ac:dyDescent="0.25">
      <c r="A38">
        <v>418000</v>
      </c>
      <c r="B38">
        <v>41800000</v>
      </c>
      <c r="C38" t="s">
        <v>1860</v>
      </c>
      <c r="D38" s="124">
        <v>0</v>
      </c>
      <c r="E38" s="124">
        <v>0</v>
      </c>
      <c r="F38" s="124">
        <v>3332960424.8299999</v>
      </c>
      <c r="G38">
        <v>41810000</v>
      </c>
      <c r="H38" s="124">
        <v>3332960424.8299999</v>
      </c>
    </row>
    <row r="39" spans="1:8" x14ac:dyDescent="0.25">
      <c r="A39">
        <v>419100</v>
      </c>
      <c r="B39">
        <v>41910000</v>
      </c>
      <c r="C39" t="s">
        <v>625</v>
      </c>
      <c r="D39" s="124">
        <v>-151213.35999999999</v>
      </c>
      <c r="E39" s="124">
        <v>-151213.35999999999</v>
      </c>
      <c r="F39" s="124">
        <v>-5536253.3600000003</v>
      </c>
      <c r="G39">
        <v>41910000</v>
      </c>
      <c r="H39" s="124">
        <v>-5536253.3600000003</v>
      </c>
    </row>
    <row r="40" spans="1:8" x14ac:dyDescent="0.25">
      <c r="A40">
        <v>421100</v>
      </c>
      <c r="B40">
        <v>42110000</v>
      </c>
      <c r="C40" t="s">
        <v>1225</v>
      </c>
      <c r="D40" s="124">
        <v>0</v>
      </c>
      <c r="E40" s="124">
        <v>0</v>
      </c>
      <c r="F40" s="124">
        <v>0</v>
      </c>
      <c r="G40" t="e">
        <f>#N/A</f>
        <v>#N/A</v>
      </c>
      <c r="H40" s="124">
        <v>0</v>
      </c>
    </row>
    <row r="41" spans="1:8" x14ac:dyDescent="0.25">
      <c r="A41">
        <v>425100</v>
      </c>
      <c r="B41">
        <v>42510000</v>
      </c>
      <c r="C41" t="s">
        <v>306</v>
      </c>
      <c r="D41" s="124">
        <v>0</v>
      </c>
      <c r="E41" s="124">
        <v>0</v>
      </c>
      <c r="F41" s="124">
        <v>0</v>
      </c>
      <c r="G41">
        <v>42520000</v>
      </c>
      <c r="H41" s="124">
        <v>0</v>
      </c>
    </row>
    <row r="42" spans="1:8" x14ac:dyDescent="0.25">
      <c r="A42">
        <v>425200</v>
      </c>
      <c r="B42">
        <v>42520000</v>
      </c>
      <c r="C42" t="s">
        <v>75</v>
      </c>
      <c r="D42" s="124">
        <v>0</v>
      </c>
      <c r="E42" s="124">
        <v>0</v>
      </c>
      <c r="F42" s="124">
        <v>0</v>
      </c>
      <c r="G42" t="e">
        <f>#N/A</f>
        <v>#N/A</v>
      </c>
      <c r="H42" s="124">
        <v>0</v>
      </c>
    </row>
    <row r="43" spans="1:8" x14ac:dyDescent="0.25">
      <c r="A43">
        <v>425300</v>
      </c>
      <c r="B43">
        <v>42530000</v>
      </c>
      <c r="C43" t="s">
        <v>299</v>
      </c>
      <c r="D43" s="124">
        <v>0</v>
      </c>
      <c r="E43" s="124">
        <v>0</v>
      </c>
      <c r="F43" s="124">
        <v>0</v>
      </c>
      <c r="G43" t="e">
        <f>#N/A</f>
        <v>#N/A</v>
      </c>
      <c r="H43" s="124">
        <v>0</v>
      </c>
    </row>
    <row r="44" spans="1:8" x14ac:dyDescent="0.25">
      <c r="A44">
        <v>428000</v>
      </c>
      <c r="B44">
        <v>42800000</v>
      </c>
      <c r="C44" t="s">
        <v>300</v>
      </c>
      <c r="D44" s="124">
        <v>0</v>
      </c>
      <c r="E44" s="124">
        <v>0</v>
      </c>
      <c r="F44" s="124">
        <v>0</v>
      </c>
      <c r="G44" t="e">
        <f>#N/A</f>
        <v>#N/A</v>
      </c>
      <c r="H44" s="124">
        <v>0</v>
      </c>
    </row>
    <row r="45" spans="1:8" x14ac:dyDescent="0.25">
      <c r="A45">
        <v>431000</v>
      </c>
      <c r="B45">
        <v>43100000</v>
      </c>
      <c r="C45" t="s">
        <v>77</v>
      </c>
      <c r="D45" s="124">
        <v>0</v>
      </c>
      <c r="E45" s="124">
        <v>0</v>
      </c>
      <c r="F45" s="124">
        <v>0</v>
      </c>
      <c r="G45">
        <v>43100000</v>
      </c>
      <c r="H45" s="124">
        <v>0</v>
      </c>
    </row>
    <row r="46" spans="1:8" x14ac:dyDescent="0.25">
      <c r="A46">
        <v>431100</v>
      </c>
      <c r="B46">
        <v>43110000</v>
      </c>
      <c r="C46" t="s">
        <v>301</v>
      </c>
      <c r="D46" s="124">
        <v>0</v>
      </c>
      <c r="E46" s="124">
        <v>0</v>
      </c>
      <c r="F46" s="124">
        <v>0</v>
      </c>
      <c r="G46">
        <v>43110000</v>
      </c>
      <c r="H46" s="124">
        <v>0</v>
      </c>
    </row>
    <row r="47" spans="1:8" x14ac:dyDescent="0.25">
      <c r="A47">
        <v>432000</v>
      </c>
      <c r="B47">
        <v>43200000</v>
      </c>
      <c r="C47" t="s">
        <v>79</v>
      </c>
      <c r="D47" s="124">
        <v>0</v>
      </c>
      <c r="E47" s="124">
        <v>0</v>
      </c>
      <c r="F47" s="124">
        <v>0</v>
      </c>
      <c r="G47">
        <v>43200000</v>
      </c>
      <c r="H47" s="124">
        <v>0</v>
      </c>
    </row>
    <row r="48" spans="1:8" x14ac:dyDescent="0.25">
      <c r="A48">
        <v>432100</v>
      </c>
      <c r="B48">
        <v>43210000</v>
      </c>
      <c r="C48" t="s">
        <v>1572</v>
      </c>
      <c r="D48" s="124">
        <v>0</v>
      </c>
      <c r="E48" s="124">
        <v>0</v>
      </c>
      <c r="F48" s="124">
        <v>0</v>
      </c>
      <c r="G48" t="e">
        <f>#N/A</f>
        <v>#N/A</v>
      </c>
      <c r="H48" s="124">
        <v>0</v>
      </c>
    </row>
    <row r="49" spans="1:8" x14ac:dyDescent="0.25">
      <c r="A49">
        <v>433000</v>
      </c>
      <c r="B49">
        <v>43300000</v>
      </c>
      <c r="C49" t="s">
        <v>80</v>
      </c>
      <c r="D49" s="124">
        <v>0</v>
      </c>
      <c r="E49" s="124">
        <v>0</v>
      </c>
      <c r="F49" s="124">
        <v>0</v>
      </c>
      <c r="G49">
        <v>43300000</v>
      </c>
      <c r="H49" s="124">
        <v>0</v>
      </c>
    </row>
    <row r="50" spans="1:8" x14ac:dyDescent="0.25">
      <c r="A50">
        <v>438600</v>
      </c>
      <c r="B50">
        <v>43860000</v>
      </c>
      <c r="C50" t="s">
        <v>1233</v>
      </c>
      <c r="D50" s="124">
        <v>0</v>
      </c>
      <c r="E50" s="124">
        <v>0</v>
      </c>
      <c r="F50" s="124">
        <v>0</v>
      </c>
      <c r="G50">
        <v>43860000</v>
      </c>
      <c r="H50" s="124">
        <v>0</v>
      </c>
    </row>
    <row r="51" spans="1:8" x14ac:dyDescent="0.25">
      <c r="A51">
        <v>441000</v>
      </c>
      <c r="B51">
        <v>44100000</v>
      </c>
      <c r="C51" t="s">
        <v>82</v>
      </c>
      <c r="D51" s="124">
        <v>0</v>
      </c>
      <c r="E51" s="124">
        <v>0</v>
      </c>
      <c r="F51" s="124">
        <v>0</v>
      </c>
      <c r="G51">
        <v>44100000</v>
      </c>
      <c r="H51" s="124">
        <v>0</v>
      </c>
    </row>
    <row r="52" spans="1:8" x14ac:dyDescent="0.25">
      <c r="A52">
        <v>443000</v>
      </c>
      <c r="B52">
        <v>44300000</v>
      </c>
      <c r="C52" t="s">
        <v>305</v>
      </c>
      <c r="D52" s="124">
        <v>6491393.2999999998</v>
      </c>
      <c r="E52" s="124">
        <v>108690847.95999999</v>
      </c>
      <c r="F52" s="124">
        <v>131908223.48</v>
      </c>
      <c r="G52">
        <v>44300000</v>
      </c>
      <c r="H52" s="124">
        <v>131908223.48</v>
      </c>
    </row>
    <row r="53" spans="1:8" x14ac:dyDescent="0.25">
      <c r="A53">
        <v>444000</v>
      </c>
      <c r="B53">
        <v>44400000</v>
      </c>
      <c r="C53" t="s">
        <v>308</v>
      </c>
      <c r="D53" s="124">
        <v>107093229.05</v>
      </c>
      <c r="E53" s="124">
        <v>810505.39999999898</v>
      </c>
      <c r="F53" s="124">
        <v>26433226.09</v>
      </c>
      <c r="G53">
        <v>44410000</v>
      </c>
      <c r="H53" s="124">
        <v>26433226.09</v>
      </c>
    </row>
    <row r="54" spans="1:8" x14ac:dyDescent="0.25">
      <c r="A54">
        <v>444100</v>
      </c>
      <c r="B54">
        <v>44410000</v>
      </c>
      <c r="C54" t="s">
        <v>1236</v>
      </c>
      <c r="D54" s="124">
        <v>0</v>
      </c>
      <c r="E54" s="124">
        <v>0</v>
      </c>
      <c r="F54" s="124">
        <v>0</v>
      </c>
      <c r="G54" t="e">
        <f>#N/A</f>
        <v>#N/A</v>
      </c>
      <c r="H54" s="124">
        <v>0</v>
      </c>
    </row>
    <row r="55" spans="1:8" x14ac:dyDescent="0.25">
      <c r="A55">
        <v>444200</v>
      </c>
      <c r="B55">
        <v>44420000</v>
      </c>
      <c r="C55" t="s">
        <v>1238</v>
      </c>
      <c r="D55" s="124">
        <v>8585850</v>
      </c>
      <c r="E55" s="124">
        <v>8585850</v>
      </c>
      <c r="F55" s="124">
        <v>4338250</v>
      </c>
      <c r="G55">
        <v>44412000</v>
      </c>
      <c r="H55" s="124">
        <v>4338250</v>
      </c>
    </row>
    <row r="56" spans="1:8" x14ac:dyDescent="0.25">
      <c r="A56">
        <v>444300</v>
      </c>
      <c r="B56">
        <v>44430000</v>
      </c>
      <c r="C56" t="s">
        <v>1863</v>
      </c>
      <c r="D56" s="124">
        <v>-1669739.8237000001</v>
      </c>
      <c r="E56" s="124">
        <v>-2408124.31</v>
      </c>
      <c r="F56" s="124">
        <v>-157530944.16999999</v>
      </c>
      <c r="G56">
        <v>44400000</v>
      </c>
      <c r="H56" s="124">
        <v>-157530944.16999999</v>
      </c>
    </row>
    <row r="57" spans="1:8" x14ac:dyDescent="0.25">
      <c r="A57">
        <v>445400</v>
      </c>
      <c r="B57">
        <v>44540000</v>
      </c>
      <c r="C57" t="s">
        <v>638</v>
      </c>
      <c r="D57" s="124">
        <v>0</v>
      </c>
      <c r="E57" s="124">
        <v>0</v>
      </c>
      <c r="F57" s="124">
        <v>-130192289.62</v>
      </c>
      <c r="G57">
        <v>44540000</v>
      </c>
      <c r="H57" s="124">
        <v>-130192289.62</v>
      </c>
    </row>
    <row r="58" spans="1:8" x14ac:dyDescent="0.25">
      <c r="A58">
        <v>445500</v>
      </c>
      <c r="B58">
        <v>44550000</v>
      </c>
      <c r="C58" t="s">
        <v>88</v>
      </c>
      <c r="D58" s="124">
        <v>526437.26000000502</v>
      </c>
      <c r="E58" s="124">
        <v>802579.60000000196</v>
      </c>
      <c r="F58" s="124">
        <v>0</v>
      </c>
      <c r="G58">
        <v>44550000</v>
      </c>
      <c r="H58" s="124">
        <v>0</v>
      </c>
    </row>
    <row r="59" spans="1:8" x14ac:dyDescent="0.25">
      <c r="A59">
        <v>445610</v>
      </c>
      <c r="B59">
        <v>44561000</v>
      </c>
      <c r="C59" t="s">
        <v>2008</v>
      </c>
      <c r="D59" s="124">
        <v>0</v>
      </c>
      <c r="E59" s="124">
        <v>-371874</v>
      </c>
      <c r="F59" s="124">
        <v>0</v>
      </c>
      <c r="G59">
        <v>44561000</v>
      </c>
      <c r="H59" s="124">
        <v>0</v>
      </c>
    </row>
    <row r="60" spans="1:8" x14ac:dyDescent="0.25">
      <c r="A60">
        <v>445620</v>
      </c>
      <c r="B60">
        <v>44562000</v>
      </c>
      <c r="C60" t="s">
        <v>1240</v>
      </c>
      <c r="D60" s="124">
        <v>0</v>
      </c>
      <c r="E60" s="124">
        <v>0</v>
      </c>
      <c r="F60" s="124">
        <v>-31266.399999998499</v>
      </c>
      <c r="G60">
        <v>44561000</v>
      </c>
      <c r="H60" s="124">
        <v>-31266.399999998499</v>
      </c>
    </row>
    <row r="61" spans="1:8" x14ac:dyDescent="0.25">
      <c r="A61">
        <v>445630</v>
      </c>
      <c r="B61">
        <v>44563000</v>
      </c>
      <c r="C61" t="s">
        <v>90</v>
      </c>
      <c r="D61" s="124">
        <v>0</v>
      </c>
      <c r="E61" s="124">
        <v>0</v>
      </c>
      <c r="F61" s="124">
        <v>8495200</v>
      </c>
      <c r="G61">
        <v>44561000</v>
      </c>
      <c r="H61" s="124">
        <v>8495200</v>
      </c>
    </row>
    <row r="62" spans="1:8" x14ac:dyDescent="0.25">
      <c r="A62">
        <v>445640</v>
      </c>
      <c r="B62">
        <v>44564000</v>
      </c>
      <c r="C62" t="s">
        <v>91</v>
      </c>
      <c r="D62" s="124">
        <v>0</v>
      </c>
      <c r="E62" s="124">
        <v>-353408.800000004</v>
      </c>
      <c r="F62" s="124">
        <v>1156929.2599998701</v>
      </c>
      <c r="G62">
        <v>44561000</v>
      </c>
      <c r="H62" s="124">
        <v>1178616.72000003</v>
      </c>
    </row>
    <row r="63" spans="1:8" x14ac:dyDescent="0.25">
      <c r="A63">
        <v>445650</v>
      </c>
      <c r="B63">
        <v>44565000</v>
      </c>
      <c r="C63" t="s">
        <v>89</v>
      </c>
      <c r="D63" s="124">
        <v>0</v>
      </c>
      <c r="E63" s="124">
        <v>-471396.74</v>
      </c>
      <c r="F63" s="124">
        <v>60147.280000001199</v>
      </c>
      <c r="G63">
        <v>44561000</v>
      </c>
      <c r="H63" s="124">
        <v>60147.280000001199</v>
      </c>
    </row>
    <row r="64" spans="1:8" x14ac:dyDescent="0.25">
      <c r="A64">
        <v>445700</v>
      </c>
      <c r="B64">
        <v>44570000</v>
      </c>
      <c r="C64" t="s">
        <v>94</v>
      </c>
      <c r="D64" s="124">
        <v>0</v>
      </c>
      <c r="E64" s="124">
        <v>0</v>
      </c>
      <c r="F64" s="124">
        <v>0</v>
      </c>
      <c r="G64">
        <v>44571000</v>
      </c>
      <c r="H64" s="124">
        <v>0</v>
      </c>
    </row>
    <row r="65" spans="1:8" x14ac:dyDescent="0.25">
      <c r="A65">
        <v>445710</v>
      </c>
      <c r="B65">
        <v>44571000</v>
      </c>
      <c r="C65" t="s">
        <v>1243</v>
      </c>
      <c r="D65" s="124">
        <v>0</v>
      </c>
      <c r="E65" s="124">
        <v>0</v>
      </c>
      <c r="F65" s="124">
        <v>-8495200</v>
      </c>
      <c r="G65">
        <v>44571000</v>
      </c>
      <c r="H65" s="124">
        <v>-8495200</v>
      </c>
    </row>
    <row r="66" spans="1:8" x14ac:dyDescent="0.25">
      <c r="A66">
        <v>445720</v>
      </c>
      <c r="B66">
        <v>44572000</v>
      </c>
      <c r="C66" t="s">
        <v>1244</v>
      </c>
      <c r="D66" s="124">
        <v>0</v>
      </c>
      <c r="E66" s="124">
        <v>0</v>
      </c>
      <c r="F66" s="124">
        <v>-289371826.74000001</v>
      </c>
      <c r="G66">
        <v>44571000</v>
      </c>
      <c r="H66" s="124">
        <v>-289371826.74000001</v>
      </c>
    </row>
    <row r="67" spans="1:8" x14ac:dyDescent="0.25">
      <c r="A67">
        <v>445740</v>
      </c>
      <c r="B67">
        <v>44574000</v>
      </c>
      <c r="C67" t="s">
        <v>1245</v>
      </c>
      <c r="D67" s="124">
        <v>0</v>
      </c>
      <c r="E67" s="124">
        <v>0</v>
      </c>
      <c r="F67" s="124">
        <v>-8833333.3300000001</v>
      </c>
      <c r="G67">
        <v>44571000</v>
      </c>
      <c r="H67" s="124">
        <v>-8833333.3300000001</v>
      </c>
    </row>
    <row r="68" spans="1:8" x14ac:dyDescent="0.25">
      <c r="A68">
        <v>445830</v>
      </c>
      <c r="B68">
        <v>44583000</v>
      </c>
      <c r="C68" t="s">
        <v>312</v>
      </c>
      <c r="D68" s="124">
        <v>0</v>
      </c>
      <c r="E68" s="124">
        <v>0</v>
      </c>
      <c r="F68" s="124">
        <v>720000</v>
      </c>
      <c r="G68">
        <v>44581000</v>
      </c>
      <c r="H68" s="124">
        <v>720000</v>
      </c>
    </row>
    <row r="69" spans="1:8" x14ac:dyDescent="0.25">
      <c r="A69">
        <v>445870</v>
      </c>
      <c r="B69">
        <v>44587000</v>
      </c>
      <c r="C69" t="s">
        <v>2428</v>
      </c>
      <c r="D69" s="124">
        <v>0</v>
      </c>
      <c r="E69" s="124">
        <v>0</v>
      </c>
      <c r="F69" s="124">
        <v>-555493404.13999999</v>
      </c>
      <c r="G69">
        <v>44581000</v>
      </c>
      <c r="H69" s="124">
        <v>-555493404.13999999</v>
      </c>
    </row>
    <row r="70" spans="1:8" x14ac:dyDescent="0.25">
      <c r="A70">
        <v>455100</v>
      </c>
      <c r="B70">
        <v>45510000</v>
      </c>
      <c r="C70" t="s">
        <v>2429</v>
      </c>
      <c r="D70" s="124">
        <v>0</v>
      </c>
      <c r="E70" s="124">
        <v>-1759063389.25</v>
      </c>
      <c r="F70" s="124">
        <v>-2804836831.73</v>
      </c>
      <c r="G70">
        <v>45500004</v>
      </c>
      <c r="H70" s="124">
        <v>-2804836831.73</v>
      </c>
    </row>
    <row r="71" spans="1:8" x14ac:dyDescent="0.25">
      <c r="A71">
        <v>462000</v>
      </c>
      <c r="B71">
        <v>46200000</v>
      </c>
      <c r="C71" t="s">
        <v>1249</v>
      </c>
      <c r="D71" s="124">
        <v>0</v>
      </c>
      <c r="E71" s="124">
        <v>0</v>
      </c>
      <c r="F71" s="124">
        <v>163398000</v>
      </c>
      <c r="G71">
        <v>46200000</v>
      </c>
      <c r="H71" s="124">
        <v>163398000</v>
      </c>
    </row>
    <row r="72" spans="1:8" x14ac:dyDescent="0.25">
      <c r="A72">
        <v>466000</v>
      </c>
      <c r="B72">
        <v>46600000</v>
      </c>
      <c r="C72" t="s">
        <v>317</v>
      </c>
      <c r="D72" s="124">
        <v>661687158.45000005</v>
      </c>
      <c r="E72" s="124">
        <v>3700583.53</v>
      </c>
      <c r="F72" s="124">
        <v>3041337.69</v>
      </c>
      <c r="G72">
        <v>46600000</v>
      </c>
      <c r="H72" s="124">
        <v>3041337.69</v>
      </c>
    </row>
    <row r="73" spans="1:8" x14ac:dyDescent="0.25">
      <c r="A73">
        <v>466100</v>
      </c>
      <c r="B73">
        <v>46610000</v>
      </c>
      <c r="C73" t="s">
        <v>2430</v>
      </c>
      <c r="D73" s="124">
        <v>1461659.37</v>
      </c>
      <c r="E73" s="124">
        <v>55770739.5</v>
      </c>
      <c r="F73" s="124">
        <v>-62326046.68</v>
      </c>
      <c r="G73">
        <v>46600001</v>
      </c>
      <c r="H73" s="124">
        <v>-62326046.68</v>
      </c>
    </row>
    <row r="74" spans="1:8" x14ac:dyDescent="0.25">
      <c r="A74">
        <v>467000</v>
      </c>
      <c r="B74">
        <v>46700000</v>
      </c>
      <c r="C74" t="s">
        <v>1963</v>
      </c>
      <c r="D74" s="124">
        <v>1600596329.9400001</v>
      </c>
      <c r="E74" s="124">
        <v>596329.93999999797</v>
      </c>
      <c r="F74" s="124">
        <v>-36256488.090000004</v>
      </c>
      <c r="G74">
        <v>46700001</v>
      </c>
      <c r="H74" s="124">
        <v>-36256488.090000004</v>
      </c>
    </row>
    <row r="75" spans="1:8" x14ac:dyDescent="0.25">
      <c r="A75">
        <v>467100</v>
      </c>
      <c r="B75">
        <v>46710000</v>
      </c>
      <c r="C75" t="s">
        <v>17</v>
      </c>
      <c r="D75" s="124">
        <v>0</v>
      </c>
      <c r="E75" s="124">
        <v>0</v>
      </c>
      <c r="F75" s="124">
        <v>0</v>
      </c>
      <c r="G75" t="e">
        <f>#N/A</f>
        <v>#N/A</v>
      </c>
      <c r="H75" s="124">
        <v>0</v>
      </c>
    </row>
    <row r="76" spans="1:8" x14ac:dyDescent="0.25">
      <c r="A76">
        <v>467101</v>
      </c>
      <c r="B76">
        <v>46710100</v>
      </c>
      <c r="C76" t="s">
        <v>2431</v>
      </c>
      <c r="D76" s="124">
        <v>0</v>
      </c>
      <c r="E76" s="124">
        <v>0</v>
      </c>
      <c r="F76" s="124">
        <v>0</v>
      </c>
      <c r="G76" t="e">
        <f>#N/A</f>
        <v>#N/A</v>
      </c>
      <c r="H76" s="124">
        <v>0</v>
      </c>
    </row>
    <row r="77" spans="1:8" x14ac:dyDescent="0.25">
      <c r="A77">
        <v>467102</v>
      </c>
      <c r="B77">
        <v>46710200</v>
      </c>
      <c r="C77" t="s">
        <v>2432</v>
      </c>
      <c r="D77" s="124">
        <v>0</v>
      </c>
      <c r="E77" s="124">
        <v>0</v>
      </c>
      <c r="F77" s="124">
        <v>0</v>
      </c>
      <c r="G77" t="e">
        <f>#N/A</f>
        <v>#N/A</v>
      </c>
      <c r="H77" s="124">
        <v>0</v>
      </c>
    </row>
    <row r="78" spans="1:8" x14ac:dyDescent="0.25">
      <c r="A78">
        <v>467200</v>
      </c>
      <c r="B78">
        <v>46720000</v>
      </c>
      <c r="C78" t="s">
        <v>657</v>
      </c>
      <c r="D78" s="124">
        <v>0</v>
      </c>
      <c r="E78" s="124">
        <v>0</v>
      </c>
      <c r="F78" s="124">
        <v>0</v>
      </c>
      <c r="G78" t="e">
        <f>#N/A</f>
        <v>#N/A</v>
      </c>
      <c r="H78" s="124">
        <v>0</v>
      </c>
    </row>
    <row r="79" spans="1:8" x14ac:dyDescent="0.25">
      <c r="A79">
        <v>471000</v>
      </c>
      <c r="B79">
        <v>47100000</v>
      </c>
      <c r="C79" t="s">
        <v>157</v>
      </c>
      <c r="D79" s="124">
        <v>0</v>
      </c>
      <c r="E79" s="124">
        <v>0</v>
      </c>
      <c r="F79" s="124">
        <v>0</v>
      </c>
      <c r="G79">
        <v>47100000</v>
      </c>
      <c r="H79" s="124">
        <v>0</v>
      </c>
    </row>
    <row r="80" spans="1:8" x14ac:dyDescent="0.25">
      <c r="A80">
        <v>486000</v>
      </c>
      <c r="B80">
        <v>48600000</v>
      </c>
      <c r="C80" t="s">
        <v>158</v>
      </c>
      <c r="D80" s="124">
        <v>0</v>
      </c>
      <c r="E80" s="124">
        <v>0</v>
      </c>
      <c r="F80" s="124">
        <v>1945351.61</v>
      </c>
      <c r="G80">
        <v>48600000</v>
      </c>
      <c r="H80" s="124">
        <v>1945351.61</v>
      </c>
    </row>
    <row r="81" spans="1:8" x14ac:dyDescent="0.25">
      <c r="A81">
        <v>491000</v>
      </c>
      <c r="B81">
        <v>49100000</v>
      </c>
      <c r="C81" t="s">
        <v>1324</v>
      </c>
      <c r="D81" s="124">
        <v>0</v>
      </c>
      <c r="E81" s="124">
        <v>0</v>
      </c>
      <c r="F81" s="124">
        <v>-13168242.039999999</v>
      </c>
      <c r="G81">
        <v>49100000</v>
      </c>
      <c r="H81" s="124">
        <v>-13168242.039999999</v>
      </c>
    </row>
    <row r="82" spans="1:8" x14ac:dyDescent="0.25">
      <c r="A82">
        <v>511100</v>
      </c>
      <c r="B82">
        <v>51110000</v>
      </c>
      <c r="C82" t="s">
        <v>1326</v>
      </c>
      <c r="D82" s="124">
        <v>893189.020000458</v>
      </c>
      <c r="E82" s="124">
        <v>893189.01999998104</v>
      </c>
      <c r="F82" s="124">
        <v>16786451.029999699</v>
      </c>
      <c r="G82">
        <v>51110000</v>
      </c>
      <c r="H82" s="124">
        <v>16786451.029999699</v>
      </c>
    </row>
    <row r="83" spans="1:8" x14ac:dyDescent="0.25">
      <c r="A83">
        <v>511210</v>
      </c>
      <c r="B83">
        <v>51121000</v>
      </c>
      <c r="C83" t="s">
        <v>1330</v>
      </c>
      <c r="D83" s="124">
        <v>0</v>
      </c>
      <c r="E83" s="124">
        <v>0</v>
      </c>
      <c r="F83" s="124">
        <v>0</v>
      </c>
      <c r="G83">
        <v>51110000</v>
      </c>
      <c r="H83" s="124">
        <v>0</v>
      </c>
    </row>
    <row r="84" spans="1:8" x14ac:dyDescent="0.25">
      <c r="A84">
        <v>511400</v>
      </c>
      <c r="B84">
        <v>51140000</v>
      </c>
      <c r="C84" t="s">
        <v>1336</v>
      </c>
      <c r="D84" s="124">
        <v>0</v>
      </c>
      <c r="E84" s="124">
        <v>0</v>
      </c>
      <c r="F84" s="124">
        <v>0</v>
      </c>
      <c r="G84">
        <v>51110000</v>
      </c>
      <c r="H84" s="124">
        <v>0</v>
      </c>
    </row>
    <row r="85" spans="1:8" x14ac:dyDescent="0.25">
      <c r="A85">
        <v>512110</v>
      </c>
      <c r="B85">
        <v>51211000</v>
      </c>
      <c r="C85" t="s">
        <v>1339</v>
      </c>
      <c r="D85" s="124">
        <v>493961321.83999997</v>
      </c>
      <c r="E85" s="124">
        <v>55247089.309999898</v>
      </c>
      <c r="F85" s="124">
        <v>-187422139.90000001</v>
      </c>
      <c r="G85">
        <v>51211000</v>
      </c>
      <c r="H85" s="124">
        <v>-187422139.90000001</v>
      </c>
    </row>
    <row r="86" spans="1:8" x14ac:dyDescent="0.25">
      <c r="A86">
        <v>512111</v>
      </c>
      <c r="B86">
        <v>51211100</v>
      </c>
      <c r="C86" t="s">
        <v>2433</v>
      </c>
      <c r="D86" s="124">
        <v>0</v>
      </c>
      <c r="E86" s="124">
        <v>177858.390000001</v>
      </c>
      <c r="F86" s="124">
        <v>-9501.5900001525897</v>
      </c>
      <c r="G86">
        <v>51211000</v>
      </c>
      <c r="H86" s="124">
        <v>-9501.5900001525897</v>
      </c>
    </row>
    <row r="87" spans="1:8" x14ac:dyDescent="0.25">
      <c r="A87">
        <v>512210</v>
      </c>
      <c r="B87">
        <v>51221000</v>
      </c>
      <c r="C87" t="s">
        <v>715</v>
      </c>
      <c r="D87" s="124">
        <v>26643.849999999598</v>
      </c>
      <c r="E87" s="124">
        <v>7631603.4300000099</v>
      </c>
      <c r="F87" s="124">
        <v>45167605.890000001</v>
      </c>
      <c r="G87">
        <v>51221000</v>
      </c>
      <c r="H87" s="124">
        <v>45167605.890000001</v>
      </c>
    </row>
    <row r="88" spans="1:8" x14ac:dyDescent="0.25">
      <c r="A88">
        <v>530000</v>
      </c>
      <c r="B88">
        <v>53000000</v>
      </c>
      <c r="C88" t="s">
        <v>2434</v>
      </c>
      <c r="D88" s="124">
        <v>0</v>
      </c>
      <c r="E88" s="124">
        <v>0</v>
      </c>
      <c r="F88" s="124">
        <v>0</v>
      </c>
      <c r="G88" t="e">
        <f>#N/A</f>
        <v>#N/A</v>
      </c>
      <c r="H88" s="124">
        <v>0</v>
      </c>
    </row>
    <row r="89" spans="1:8" x14ac:dyDescent="0.25">
      <c r="A89">
        <v>531000</v>
      </c>
      <c r="B89">
        <v>53100000</v>
      </c>
      <c r="C89" t="s">
        <v>351</v>
      </c>
      <c r="D89" s="124">
        <v>0</v>
      </c>
      <c r="E89" s="124">
        <v>0</v>
      </c>
      <c r="F89" s="124">
        <v>0</v>
      </c>
      <c r="G89">
        <v>53100000</v>
      </c>
      <c r="H89" s="124">
        <v>0</v>
      </c>
    </row>
    <row r="90" spans="1:8" x14ac:dyDescent="0.25">
      <c r="A90">
        <v>532000</v>
      </c>
      <c r="B90">
        <v>53200000</v>
      </c>
      <c r="C90" t="s">
        <v>2435</v>
      </c>
      <c r="D90" s="124">
        <v>0</v>
      </c>
      <c r="E90" s="124">
        <v>0</v>
      </c>
      <c r="F90" s="124">
        <v>0</v>
      </c>
      <c r="G90">
        <v>53100000</v>
      </c>
      <c r="H90" s="124">
        <v>0</v>
      </c>
    </row>
    <row r="91" spans="1:8" x14ac:dyDescent="0.25">
      <c r="A91">
        <v>534000</v>
      </c>
      <c r="B91">
        <v>53400000</v>
      </c>
      <c r="C91" t="s">
        <v>1584</v>
      </c>
      <c r="D91" s="124">
        <v>0</v>
      </c>
      <c r="E91" s="124">
        <v>2100</v>
      </c>
      <c r="F91" s="124">
        <v>2100</v>
      </c>
      <c r="G91">
        <v>53100000</v>
      </c>
      <c r="H91" s="124">
        <v>2100</v>
      </c>
    </row>
    <row r="92" spans="1:8" x14ac:dyDescent="0.25">
      <c r="A92">
        <v>537000</v>
      </c>
      <c r="B92">
        <v>53700000</v>
      </c>
      <c r="C92" t="s">
        <v>2436</v>
      </c>
      <c r="D92" s="124">
        <v>0</v>
      </c>
      <c r="E92" s="124">
        <v>0</v>
      </c>
      <c r="F92" s="124">
        <v>0</v>
      </c>
      <c r="G92" t="e">
        <f>#N/A</f>
        <v>#N/A</v>
      </c>
      <c r="H92" s="124">
        <v>0</v>
      </c>
    </row>
    <row r="93" spans="1:8" x14ac:dyDescent="0.25">
      <c r="A93">
        <v>580000</v>
      </c>
      <c r="B93">
        <v>58000000</v>
      </c>
      <c r="C93" t="s">
        <v>163</v>
      </c>
      <c r="D93" s="124">
        <v>0</v>
      </c>
      <c r="E93" s="124">
        <v>0</v>
      </c>
      <c r="F93" s="124">
        <v>0</v>
      </c>
      <c r="G93">
        <v>58000000</v>
      </c>
      <c r="H93" s="124">
        <v>0</v>
      </c>
    </row>
    <row r="94" spans="1:8" x14ac:dyDescent="0.25">
      <c r="A94">
        <v>602010</v>
      </c>
      <c r="B94">
        <v>60201000</v>
      </c>
      <c r="C94" t="s">
        <v>363</v>
      </c>
      <c r="D94" s="124">
        <v>0</v>
      </c>
      <c r="E94" s="124">
        <v>0</v>
      </c>
      <c r="F94" s="124">
        <v>3500000</v>
      </c>
      <c r="G94">
        <v>60200000</v>
      </c>
      <c r="H94" s="124">
        <v>3500000</v>
      </c>
    </row>
    <row r="95" spans="1:8" x14ac:dyDescent="0.25">
      <c r="A95">
        <v>603070</v>
      </c>
      <c r="B95">
        <v>60307000</v>
      </c>
      <c r="C95" t="s">
        <v>726</v>
      </c>
      <c r="D95" s="124">
        <v>0</v>
      </c>
      <c r="E95" s="124">
        <v>0</v>
      </c>
      <c r="F95" s="124">
        <v>4809575388.2600002</v>
      </c>
      <c r="G95">
        <v>60307000</v>
      </c>
      <c r="H95" s="124">
        <v>4809575388.2600002</v>
      </c>
    </row>
    <row r="96" spans="1:8" x14ac:dyDescent="0.25">
      <c r="A96">
        <v>603080</v>
      </c>
      <c r="B96">
        <v>60308000</v>
      </c>
      <c r="C96" t="s">
        <v>1368</v>
      </c>
      <c r="D96" s="124">
        <v>106789324.06999999</v>
      </c>
      <c r="E96" s="124">
        <v>-106789324.06999999</v>
      </c>
      <c r="F96" s="124">
        <v>463560685.60000002</v>
      </c>
      <c r="G96">
        <v>60308000</v>
      </c>
      <c r="H96" s="124">
        <v>463560685.60000002</v>
      </c>
    </row>
    <row r="97" spans="1:8" x14ac:dyDescent="0.25">
      <c r="A97">
        <v>606010</v>
      </c>
      <c r="B97">
        <v>60601000</v>
      </c>
      <c r="C97" t="s">
        <v>164</v>
      </c>
      <c r="D97" s="124">
        <v>308988.21999999997</v>
      </c>
      <c r="E97" s="124">
        <v>0</v>
      </c>
      <c r="F97" s="124">
        <v>17546159.600000001</v>
      </c>
      <c r="G97">
        <v>60600000</v>
      </c>
      <c r="H97" s="124">
        <v>17546159.600000001</v>
      </c>
    </row>
    <row r="98" spans="1:8" x14ac:dyDescent="0.25">
      <c r="A98">
        <v>606020</v>
      </c>
      <c r="B98">
        <v>60602000</v>
      </c>
      <c r="C98" t="s">
        <v>165</v>
      </c>
      <c r="D98" s="124">
        <v>22938532.32</v>
      </c>
      <c r="E98" s="124">
        <v>0</v>
      </c>
      <c r="F98" s="124">
        <v>27821497.309999999</v>
      </c>
      <c r="G98">
        <v>60600000</v>
      </c>
      <c r="H98" s="124">
        <v>27821497.309999999</v>
      </c>
    </row>
    <row r="99" spans="1:8" x14ac:dyDescent="0.25">
      <c r="A99">
        <v>606050</v>
      </c>
      <c r="B99">
        <v>60605000</v>
      </c>
      <c r="C99" t="s">
        <v>167</v>
      </c>
      <c r="D99" s="124">
        <v>0</v>
      </c>
      <c r="E99" s="124">
        <v>100125</v>
      </c>
      <c r="F99" s="124">
        <v>3982833.27</v>
      </c>
      <c r="G99">
        <v>60600000</v>
      </c>
      <c r="H99" s="124">
        <v>3982833.27</v>
      </c>
    </row>
    <row r="100" spans="1:8" x14ac:dyDescent="0.25">
      <c r="A100">
        <v>606060</v>
      </c>
      <c r="B100">
        <v>60606000</v>
      </c>
      <c r="C100" t="s">
        <v>166</v>
      </c>
      <c r="D100" s="124">
        <v>0</v>
      </c>
      <c r="E100" s="124">
        <v>1111100</v>
      </c>
      <c r="F100" s="124">
        <v>1469852.13</v>
      </c>
      <c r="G100">
        <v>60600000</v>
      </c>
      <c r="H100" s="124">
        <v>1469852.13</v>
      </c>
    </row>
    <row r="101" spans="1:8" x14ac:dyDescent="0.25">
      <c r="A101">
        <v>606070</v>
      </c>
      <c r="B101">
        <v>60607000</v>
      </c>
      <c r="C101" t="s">
        <v>168</v>
      </c>
      <c r="D101" s="124">
        <v>0</v>
      </c>
      <c r="E101" s="124">
        <v>0</v>
      </c>
      <c r="F101" s="124">
        <v>13335064.85</v>
      </c>
      <c r="G101">
        <v>60600000</v>
      </c>
      <c r="H101" s="124">
        <v>13335064.85</v>
      </c>
    </row>
    <row r="102" spans="1:8" x14ac:dyDescent="0.25">
      <c r="A102">
        <v>606080</v>
      </c>
      <c r="B102">
        <v>60608000</v>
      </c>
      <c r="C102" t="s">
        <v>169</v>
      </c>
      <c r="D102" s="124">
        <v>0</v>
      </c>
      <c r="E102" s="124">
        <v>0</v>
      </c>
      <c r="F102" s="124">
        <v>10631274.439999999</v>
      </c>
      <c r="G102">
        <v>60600000</v>
      </c>
      <c r="H102" s="124">
        <v>10631274.439999999</v>
      </c>
    </row>
    <row r="103" spans="1:8" x14ac:dyDescent="0.25">
      <c r="A103">
        <v>607010</v>
      </c>
      <c r="B103">
        <v>60701000</v>
      </c>
      <c r="C103" t="s">
        <v>1385</v>
      </c>
      <c r="D103" s="124">
        <v>0</v>
      </c>
      <c r="E103" s="124">
        <v>821879</v>
      </c>
      <c r="F103" s="124">
        <v>1934755948.04</v>
      </c>
      <c r="G103">
        <v>60700000</v>
      </c>
      <c r="H103" s="124">
        <v>1934755948.04</v>
      </c>
    </row>
    <row r="104" spans="1:8" x14ac:dyDescent="0.25">
      <c r="A104">
        <v>607020</v>
      </c>
      <c r="B104">
        <v>60702000</v>
      </c>
      <c r="C104" t="s">
        <v>1387</v>
      </c>
      <c r="D104" s="124">
        <v>82788787.159999996</v>
      </c>
      <c r="E104" s="124">
        <v>252551639.53999999</v>
      </c>
      <c r="F104" s="124">
        <v>1747639113.8499999</v>
      </c>
      <c r="G104">
        <v>60700000</v>
      </c>
      <c r="H104" s="124">
        <v>1747639113.8499999</v>
      </c>
    </row>
    <row r="105" spans="1:8" x14ac:dyDescent="0.25">
      <c r="A105">
        <v>608010</v>
      </c>
      <c r="B105">
        <v>60801000</v>
      </c>
      <c r="C105" t="s">
        <v>390</v>
      </c>
      <c r="D105" s="124">
        <v>13637310</v>
      </c>
      <c r="E105" s="124">
        <v>33861913</v>
      </c>
      <c r="F105" s="124">
        <v>74482966.909999996</v>
      </c>
      <c r="G105">
        <v>60800000</v>
      </c>
      <c r="H105" s="124">
        <v>74482966.909999996</v>
      </c>
    </row>
    <row r="106" spans="1:8" x14ac:dyDescent="0.25">
      <c r="A106">
        <v>608020</v>
      </c>
      <c r="B106">
        <v>60802000</v>
      </c>
      <c r="C106" t="s">
        <v>392</v>
      </c>
      <c r="D106" s="124">
        <v>0</v>
      </c>
      <c r="E106" s="124">
        <v>269655</v>
      </c>
      <c r="F106" s="124">
        <v>856782</v>
      </c>
      <c r="G106">
        <v>60800000</v>
      </c>
      <c r="H106" s="124">
        <v>856782</v>
      </c>
    </row>
    <row r="107" spans="1:8" x14ac:dyDescent="0.25">
      <c r="A107">
        <v>608030</v>
      </c>
      <c r="B107">
        <v>60803000</v>
      </c>
      <c r="C107" t="s">
        <v>394</v>
      </c>
      <c r="D107" s="124">
        <v>765444.57</v>
      </c>
      <c r="E107" s="124">
        <v>342707.88</v>
      </c>
      <c r="F107" s="124">
        <v>6565048.3899999997</v>
      </c>
      <c r="G107">
        <v>60800000</v>
      </c>
      <c r="H107" s="124">
        <v>6565048.3899999997</v>
      </c>
    </row>
    <row r="108" spans="1:8" x14ac:dyDescent="0.25">
      <c r="A108">
        <v>608040</v>
      </c>
      <c r="B108">
        <v>60804000</v>
      </c>
      <c r="C108" t="s">
        <v>1390</v>
      </c>
      <c r="D108" s="124">
        <v>7769189.5199999996</v>
      </c>
      <c r="E108" s="124">
        <v>13978325.5</v>
      </c>
      <c r="F108" s="124">
        <v>58595038.990000002</v>
      </c>
      <c r="G108">
        <v>60800000</v>
      </c>
      <c r="H108" s="124">
        <v>58595038.990000002</v>
      </c>
    </row>
    <row r="109" spans="1:8" x14ac:dyDescent="0.25">
      <c r="A109">
        <v>608050</v>
      </c>
      <c r="B109">
        <v>60805000</v>
      </c>
      <c r="C109" t="s">
        <v>398</v>
      </c>
      <c r="D109" s="124">
        <v>0</v>
      </c>
      <c r="E109" s="124">
        <v>8891692.5399999991</v>
      </c>
      <c r="F109" s="124">
        <v>20560496.5</v>
      </c>
      <c r="G109">
        <v>60800000</v>
      </c>
      <c r="H109" s="124">
        <v>20560496.5</v>
      </c>
    </row>
    <row r="110" spans="1:8" x14ac:dyDescent="0.25">
      <c r="A110">
        <v>608060</v>
      </c>
      <c r="B110">
        <v>60806000</v>
      </c>
      <c r="C110" t="s">
        <v>2437</v>
      </c>
      <c r="D110" s="124">
        <v>0</v>
      </c>
      <c r="E110" s="124">
        <v>0</v>
      </c>
      <c r="F110" s="124">
        <v>51865.05</v>
      </c>
      <c r="G110">
        <v>60800000</v>
      </c>
      <c r="H110" s="124">
        <v>51865.05</v>
      </c>
    </row>
    <row r="111" spans="1:8" x14ac:dyDescent="0.25">
      <c r="A111">
        <v>608070</v>
      </c>
      <c r="B111">
        <v>60807000</v>
      </c>
      <c r="C111" t="s">
        <v>399</v>
      </c>
      <c r="D111" s="124">
        <v>0</v>
      </c>
      <c r="E111" s="124">
        <v>0</v>
      </c>
      <c r="F111" s="124">
        <v>37822845</v>
      </c>
      <c r="G111">
        <v>60800000</v>
      </c>
      <c r="H111" s="124">
        <v>37822845</v>
      </c>
    </row>
    <row r="112" spans="1:8" x14ac:dyDescent="0.25">
      <c r="A112">
        <v>608080</v>
      </c>
      <c r="B112">
        <v>60808000</v>
      </c>
      <c r="C112" t="s">
        <v>1391</v>
      </c>
      <c r="D112" s="124">
        <v>0</v>
      </c>
      <c r="E112" s="124">
        <v>160000</v>
      </c>
      <c r="F112" s="124">
        <v>514500</v>
      </c>
      <c r="G112">
        <v>60800000</v>
      </c>
      <c r="H112" s="124">
        <v>514500</v>
      </c>
    </row>
    <row r="113" spans="1:8" x14ac:dyDescent="0.25">
      <c r="A113">
        <v>608090</v>
      </c>
      <c r="B113">
        <v>60809000</v>
      </c>
      <c r="C113" t="s">
        <v>401</v>
      </c>
      <c r="D113" s="124">
        <v>21369285</v>
      </c>
      <c r="E113" s="124">
        <v>23100972</v>
      </c>
      <c r="F113" s="124">
        <v>248151689</v>
      </c>
      <c r="G113">
        <v>60800000</v>
      </c>
      <c r="H113" s="124">
        <v>248151689</v>
      </c>
    </row>
    <row r="114" spans="1:8" x14ac:dyDescent="0.25">
      <c r="A114">
        <v>608091</v>
      </c>
      <c r="B114">
        <v>60809100</v>
      </c>
      <c r="C114" t="s">
        <v>1393</v>
      </c>
      <c r="D114" s="124">
        <v>0</v>
      </c>
      <c r="E114" s="124">
        <v>4624397.2</v>
      </c>
      <c r="F114" s="124">
        <v>75173023.349999994</v>
      </c>
      <c r="G114">
        <v>60800000</v>
      </c>
      <c r="H114" s="124">
        <v>75173023.349999994</v>
      </c>
    </row>
    <row r="115" spans="1:8" x14ac:dyDescent="0.25">
      <c r="A115">
        <v>608100</v>
      </c>
      <c r="B115">
        <v>60810000</v>
      </c>
      <c r="C115" t="s">
        <v>403</v>
      </c>
      <c r="D115" s="124">
        <v>1375697</v>
      </c>
      <c r="E115" s="124">
        <v>1185992</v>
      </c>
      <c r="F115" s="124">
        <v>14522351.77</v>
      </c>
      <c r="G115">
        <v>60800000</v>
      </c>
      <c r="H115" s="124">
        <v>14522351.77</v>
      </c>
    </row>
    <row r="116" spans="1:8" x14ac:dyDescent="0.25">
      <c r="A116">
        <v>608110</v>
      </c>
      <c r="B116">
        <v>60811000</v>
      </c>
      <c r="C116" t="s">
        <v>2438</v>
      </c>
      <c r="D116" s="124">
        <v>0</v>
      </c>
      <c r="E116" s="124">
        <v>0</v>
      </c>
      <c r="F116" s="124">
        <v>0</v>
      </c>
      <c r="G116">
        <v>60800000</v>
      </c>
      <c r="H116" s="124">
        <v>0</v>
      </c>
    </row>
    <row r="117" spans="1:8" x14ac:dyDescent="0.25">
      <c r="A117">
        <v>608120</v>
      </c>
      <c r="B117">
        <v>60812000</v>
      </c>
      <c r="C117" t="s">
        <v>2439</v>
      </c>
      <c r="D117" s="124">
        <v>0</v>
      </c>
      <c r="E117" s="124">
        <v>0</v>
      </c>
      <c r="F117" s="124">
        <v>0</v>
      </c>
      <c r="G117">
        <v>60800000</v>
      </c>
      <c r="H117" s="124">
        <v>0</v>
      </c>
    </row>
    <row r="118" spans="1:8" x14ac:dyDescent="0.25">
      <c r="A118">
        <v>608130</v>
      </c>
      <c r="B118">
        <v>60813000</v>
      </c>
      <c r="C118" t="s">
        <v>734</v>
      </c>
      <c r="D118" s="124">
        <v>0</v>
      </c>
      <c r="E118" s="124">
        <v>0</v>
      </c>
      <c r="F118" s="124">
        <v>10122.41</v>
      </c>
      <c r="G118">
        <v>60800000</v>
      </c>
      <c r="H118" s="124">
        <v>10122.41</v>
      </c>
    </row>
    <row r="119" spans="1:8" x14ac:dyDescent="0.25">
      <c r="A119">
        <v>609100</v>
      </c>
      <c r="B119">
        <v>60910000</v>
      </c>
      <c r="C119" t="s">
        <v>1431</v>
      </c>
      <c r="D119" s="124">
        <v>0</v>
      </c>
      <c r="E119" s="124">
        <v>0</v>
      </c>
      <c r="F119" s="124">
        <v>-67708</v>
      </c>
      <c r="G119">
        <v>60900000</v>
      </c>
      <c r="H119" s="124">
        <v>-67708</v>
      </c>
    </row>
    <row r="120" spans="1:8" x14ac:dyDescent="0.25">
      <c r="A120">
        <v>611000</v>
      </c>
      <c r="B120">
        <v>61100000</v>
      </c>
      <c r="C120" t="s">
        <v>172</v>
      </c>
      <c r="D120" s="124">
        <v>0</v>
      </c>
      <c r="E120" s="124">
        <v>0</v>
      </c>
      <c r="F120" s="124">
        <v>66332842.210000001</v>
      </c>
      <c r="G120">
        <v>61100000</v>
      </c>
      <c r="H120" s="124">
        <v>66332842.210000001</v>
      </c>
    </row>
    <row r="121" spans="1:8" x14ac:dyDescent="0.25">
      <c r="A121">
        <v>613010</v>
      </c>
      <c r="B121">
        <v>61301000</v>
      </c>
      <c r="C121" t="s">
        <v>1397</v>
      </c>
      <c r="D121" s="124">
        <v>0</v>
      </c>
      <c r="E121" s="124">
        <v>0</v>
      </c>
      <c r="F121" s="124">
        <v>30510000</v>
      </c>
      <c r="G121">
        <v>61300000</v>
      </c>
      <c r="H121" s="124">
        <v>30510000</v>
      </c>
    </row>
    <row r="122" spans="1:8" x14ac:dyDescent="0.25">
      <c r="A122">
        <v>613020</v>
      </c>
      <c r="B122">
        <v>61302000</v>
      </c>
      <c r="C122" t="s">
        <v>1398</v>
      </c>
      <c r="D122" s="124">
        <v>0</v>
      </c>
      <c r="E122" s="124">
        <v>0</v>
      </c>
      <c r="F122" s="124">
        <v>1174503.1000000001</v>
      </c>
      <c r="G122">
        <v>61300000</v>
      </c>
      <c r="H122" s="124">
        <v>1174503.1000000001</v>
      </c>
    </row>
    <row r="123" spans="1:8" x14ac:dyDescent="0.25">
      <c r="A123">
        <v>615010</v>
      </c>
      <c r="B123">
        <v>61501000</v>
      </c>
      <c r="C123" t="s">
        <v>1401</v>
      </c>
      <c r="D123" s="124">
        <v>0</v>
      </c>
      <c r="E123" s="124">
        <v>0</v>
      </c>
      <c r="F123" s="124">
        <v>834352.08</v>
      </c>
      <c r="G123">
        <v>61500000</v>
      </c>
      <c r="H123" s="124">
        <v>834352.08</v>
      </c>
    </row>
    <row r="124" spans="1:8" x14ac:dyDescent="0.25">
      <c r="A124">
        <v>615020</v>
      </c>
      <c r="B124">
        <v>61502000</v>
      </c>
      <c r="C124" t="s">
        <v>180</v>
      </c>
      <c r="D124" s="124">
        <v>0</v>
      </c>
      <c r="E124" s="124">
        <v>0</v>
      </c>
      <c r="F124" s="124">
        <v>100400</v>
      </c>
      <c r="G124">
        <v>61500000</v>
      </c>
      <c r="H124" s="124">
        <v>100400</v>
      </c>
    </row>
    <row r="125" spans="1:8" x14ac:dyDescent="0.25">
      <c r="A125">
        <v>615030</v>
      </c>
      <c r="B125">
        <v>61503000</v>
      </c>
      <c r="C125" t="s">
        <v>181</v>
      </c>
      <c r="D125" s="124">
        <v>0</v>
      </c>
      <c r="E125" s="124">
        <v>3849211.25</v>
      </c>
      <c r="F125" s="124">
        <v>7083658</v>
      </c>
      <c r="G125">
        <v>61500000</v>
      </c>
      <c r="H125" s="124">
        <v>7083658</v>
      </c>
    </row>
    <row r="126" spans="1:8" x14ac:dyDescent="0.25">
      <c r="A126">
        <v>616010</v>
      </c>
      <c r="B126">
        <v>61601000</v>
      </c>
      <c r="C126" t="s">
        <v>417</v>
      </c>
      <c r="D126" s="124">
        <v>0</v>
      </c>
      <c r="E126" s="124">
        <v>0</v>
      </c>
      <c r="F126" s="124">
        <v>782925.48</v>
      </c>
      <c r="G126">
        <v>61600000</v>
      </c>
      <c r="H126" s="124">
        <v>782925.48</v>
      </c>
    </row>
    <row r="127" spans="1:8" x14ac:dyDescent="0.25">
      <c r="A127">
        <v>616020</v>
      </c>
      <c r="B127">
        <v>61602000</v>
      </c>
      <c r="C127" t="s">
        <v>418</v>
      </c>
      <c r="D127" s="124">
        <v>0</v>
      </c>
      <c r="E127" s="124">
        <v>0</v>
      </c>
      <c r="F127" s="124">
        <v>4906388</v>
      </c>
      <c r="G127">
        <v>61600000</v>
      </c>
      <c r="H127" s="124">
        <v>4906388</v>
      </c>
    </row>
    <row r="128" spans="1:8" x14ac:dyDescent="0.25">
      <c r="A128">
        <v>616030</v>
      </c>
      <c r="B128">
        <v>61603000</v>
      </c>
      <c r="C128" t="s">
        <v>742</v>
      </c>
      <c r="D128" s="124">
        <v>0</v>
      </c>
      <c r="E128" s="124">
        <v>0</v>
      </c>
      <c r="F128" s="124">
        <v>182161.27</v>
      </c>
      <c r="G128">
        <v>61600000</v>
      </c>
      <c r="H128" s="124">
        <v>182161.27</v>
      </c>
    </row>
    <row r="129" spans="1:8" x14ac:dyDescent="0.25">
      <c r="A129">
        <v>618000</v>
      </c>
      <c r="B129">
        <v>61800000</v>
      </c>
      <c r="C129" t="s">
        <v>1405</v>
      </c>
      <c r="D129" s="124">
        <v>0</v>
      </c>
      <c r="E129" s="124">
        <v>0</v>
      </c>
      <c r="F129" s="124">
        <v>163000</v>
      </c>
      <c r="G129">
        <v>61800000</v>
      </c>
      <c r="H129" s="124">
        <v>163000</v>
      </c>
    </row>
    <row r="130" spans="1:8" x14ac:dyDescent="0.25">
      <c r="A130">
        <v>618010</v>
      </c>
      <c r="B130">
        <v>61801000</v>
      </c>
      <c r="C130" t="s">
        <v>184</v>
      </c>
      <c r="D130" s="124">
        <v>0</v>
      </c>
      <c r="E130" s="124">
        <v>0</v>
      </c>
      <c r="F130" s="124">
        <v>415000</v>
      </c>
      <c r="G130">
        <v>61800000</v>
      </c>
      <c r="H130" s="124">
        <v>415000</v>
      </c>
    </row>
    <row r="131" spans="1:8" x14ac:dyDescent="0.25">
      <c r="A131">
        <v>618020</v>
      </c>
      <c r="B131">
        <v>61802000</v>
      </c>
      <c r="C131" t="s">
        <v>185</v>
      </c>
      <c r="D131" s="124">
        <v>0</v>
      </c>
      <c r="E131" s="124">
        <v>0</v>
      </c>
      <c r="F131" s="124">
        <v>380200</v>
      </c>
      <c r="G131">
        <v>61800000</v>
      </c>
      <c r="H131" s="124">
        <v>380200</v>
      </c>
    </row>
    <row r="132" spans="1:8" x14ac:dyDescent="0.25">
      <c r="A132">
        <v>621000</v>
      </c>
      <c r="B132">
        <v>62100000</v>
      </c>
      <c r="C132" t="s">
        <v>1406</v>
      </c>
      <c r="D132" s="124">
        <v>0</v>
      </c>
      <c r="E132" s="124">
        <v>0</v>
      </c>
      <c r="F132" s="124">
        <v>38209564.789999999</v>
      </c>
      <c r="G132">
        <v>62100000</v>
      </c>
      <c r="H132" s="124">
        <v>38209564.789999999</v>
      </c>
    </row>
    <row r="133" spans="1:8" x14ac:dyDescent="0.25">
      <c r="A133">
        <v>621010</v>
      </c>
      <c r="B133">
        <v>62101000</v>
      </c>
      <c r="C133" t="s">
        <v>423</v>
      </c>
      <c r="D133" s="124">
        <v>0</v>
      </c>
      <c r="E133" s="124">
        <v>0</v>
      </c>
      <c r="F133" s="124">
        <v>19285000</v>
      </c>
      <c r="G133">
        <v>62100000</v>
      </c>
      <c r="H133" s="124">
        <v>19285000</v>
      </c>
    </row>
    <row r="134" spans="1:8" x14ac:dyDescent="0.25">
      <c r="A134">
        <v>621020</v>
      </c>
      <c r="B134">
        <v>62102000</v>
      </c>
      <c r="C134" t="s">
        <v>1407</v>
      </c>
      <c r="D134" s="124">
        <v>0</v>
      </c>
      <c r="E134" s="124">
        <v>0</v>
      </c>
      <c r="F134" s="124">
        <v>3375000</v>
      </c>
      <c r="G134">
        <v>62100000</v>
      </c>
      <c r="H134" s="124">
        <v>3375000</v>
      </c>
    </row>
    <row r="135" spans="1:8" x14ac:dyDescent="0.25">
      <c r="A135">
        <v>622020</v>
      </c>
      <c r="B135">
        <v>62202000</v>
      </c>
      <c r="C135" t="s">
        <v>1409</v>
      </c>
      <c r="D135" s="124">
        <v>0</v>
      </c>
      <c r="E135" s="124">
        <v>3840000</v>
      </c>
      <c r="F135" s="124">
        <v>5760000</v>
      </c>
      <c r="G135">
        <v>62200000</v>
      </c>
      <c r="H135" s="124">
        <v>5760000</v>
      </c>
    </row>
    <row r="136" spans="1:8" x14ac:dyDescent="0.25">
      <c r="A136">
        <v>622030</v>
      </c>
      <c r="B136">
        <v>62203000</v>
      </c>
      <c r="C136" t="s">
        <v>190</v>
      </c>
      <c r="D136" s="124">
        <v>0</v>
      </c>
      <c r="E136" s="124">
        <v>0</v>
      </c>
      <c r="F136" s="124">
        <v>171717000</v>
      </c>
      <c r="G136">
        <v>62200000</v>
      </c>
      <c r="H136" s="124">
        <v>171717000</v>
      </c>
    </row>
    <row r="137" spans="1:8" x14ac:dyDescent="0.25">
      <c r="A137">
        <v>625000</v>
      </c>
      <c r="B137">
        <v>62500000</v>
      </c>
      <c r="C137" t="s">
        <v>2440</v>
      </c>
      <c r="D137" s="124">
        <v>0</v>
      </c>
      <c r="E137" s="124">
        <v>0</v>
      </c>
      <c r="F137" s="124">
        <v>90000</v>
      </c>
      <c r="G137">
        <v>62501000</v>
      </c>
      <c r="H137" s="124">
        <v>90000</v>
      </c>
    </row>
    <row r="138" spans="1:8" x14ac:dyDescent="0.25">
      <c r="A138">
        <v>625010</v>
      </c>
      <c r="B138">
        <v>62501000</v>
      </c>
      <c r="C138" t="s">
        <v>1415</v>
      </c>
      <c r="D138" s="124">
        <v>0</v>
      </c>
      <c r="E138" s="124">
        <v>0</v>
      </c>
      <c r="F138" s="124">
        <v>2791050</v>
      </c>
      <c r="G138">
        <v>62501000</v>
      </c>
      <c r="H138" s="124">
        <v>2791050</v>
      </c>
    </row>
    <row r="139" spans="1:8" x14ac:dyDescent="0.25">
      <c r="A139">
        <v>625040</v>
      </c>
      <c r="B139">
        <v>62504000</v>
      </c>
      <c r="C139" t="s">
        <v>198</v>
      </c>
      <c r="D139" s="124">
        <v>0</v>
      </c>
      <c r="E139" s="124">
        <v>0</v>
      </c>
      <c r="F139" s="124">
        <v>1713300</v>
      </c>
      <c r="G139">
        <v>62501000</v>
      </c>
      <c r="H139" s="124">
        <v>1713300</v>
      </c>
    </row>
    <row r="140" spans="1:8" x14ac:dyDescent="0.25">
      <c r="A140">
        <v>625060</v>
      </c>
      <c r="B140">
        <v>62506000</v>
      </c>
      <c r="C140" t="s">
        <v>200</v>
      </c>
      <c r="D140" s="124">
        <v>0</v>
      </c>
      <c r="E140" s="124">
        <v>0</v>
      </c>
      <c r="F140" s="124">
        <v>163200</v>
      </c>
      <c r="G140">
        <v>62501000</v>
      </c>
      <c r="H140" s="124">
        <v>163200</v>
      </c>
    </row>
    <row r="141" spans="1:8" x14ac:dyDescent="0.25">
      <c r="A141">
        <v>625070</v>
      </c>
      <c r="B141">
        <v>62507000</v>
      </c>
      <c r="C141" t="s">
        <v>201</v>
      </c>
      <c r="D141" s="124">
        <v>0</v>
      </c>
      <c r="E141" s="124">
        <v>-189012</v>
      </c>
      <c r="F141" s="124">
        <v>12566926.67</v>
      </c>
      <c r="G141">
        <v>62501000</v>
      </c>
      <c r="H141" s="124">
        <v>12566926.67</v>
      </c>
    </row>
    <row r="142" spans="1:8" x14ac:dyDescent="0.25">
      <c r="A142">
        <v>625080</v>
      </c>
      <c r="B142">
        <v>62508000</v>
      </c>
      <c r="C142" t="s">
        <v>1912</v>
      </c>
      <c r="D142" s="124">
        <v>0</v>
      </c>
      <c r="E142" s="124">
        <v>0</v>
      </c>
      <c r="F142" s="124">
        <v>70000</v>
      </c>
      <c r="G142">
        <v>62501000</v>
      </c>
      <c r="H142" s="124">
        <v>70000</v>
      </c>
    </row>
    <row r="143" spans="1:8" x14ac:dyDescent="0.25">
      <c r="A143">
        <v>626010</v>
      </c>
      <c r="B143">
        <v>62601000</v>
      </c>
      <c r="C143" t="s">
        <v>440</v>
      </c>
      <c r="D143" s="124">
        <v>0</v>
      </c>
      <c r="E143" s="124">
        <v>0</v>
      </c>
      <c r="F143" s="124">
        <v>2859360.75</v>
      </c>
      <c r="G143">
        <v>62601000</v>
      </c>
      <c r="H143" s="124">
        <v>2859360.75</v>
      </c>
    </row>
    <row r="144" spans="1:8" x14ac:dyDescent="0.25">
      <c r="A144">
        <v>626020</v>
      </c>
      <c r="B144">
        <v>62602000</v>
      </c>
      <c r="C144" t="s">
        <v>202</v>
      </c>
      <c r="D144" s="124">
        <v>0</v>
      </c>
      <c r="E144" s="124">
        <v>195.75</v>
      </c>
      <c r="F144" s="124">
        <v>30901088.329999998</v>
      </c>
      <c r="G144">
        <v>62601000</v>
      </c>
      <c r="H144" s="124">
        <v>30901088.329999998</v>
      </c>
    </row>
    <row r="145" spans="1:8" x14ac:dyDescent="0.25">
      <c r="A145">
        <v>626030</v>
      </c>
      <c r="B145">
        <v>62603000</v>
      </c>
      <c r="C145" t="s">
        <v>203</v>
      </c>
      <c r="D145" s="124">
        <v>0</v>
      </c>
      <c r="E145" s="124">
        <v>0</v>
      </c>
      <c r="F145" s="124">
        <v>15408105.07</v>
      </c>
      <c r="G145">
        <v>62601000</v>
      </c>
      <c r="H145" s="124">
        <v>15408105.07</v>
      </c>
    </row>
    <row r="146" spans="1:8" x14ac:dyDescent="0.25">
      <c r="A146">
        <v>626040</v>
      </c>
      <c r="B146">
        <v>62604000</v>
      </c>
      <c r="C146" t="s">
        <v>204</v>
      </c>
      <c r="D146" s="124">
        <v>0</v>
      </c>
      <c r="E146" s="124">
        <v>0</v>
      </c>
      <c r="F146" s="124">
        <v>3714930</v>
      </c>
      <c r="G146">
        <v>62601000</v>
      </c>
      <c r="H146" s="124">
        <v>3714930</v>
      </c>
    </row>
    <row r="147" spans="1:8" x14ac:dyDescent="0.25">
      <c r="A147">
        <v>626050</v>
      </c>
      <c r="B147">
        <v>62605000</v>
      </c>
      <c r="C147" t="s">
        <v>1417</v>
      </c>
      <c r="D147" s="124">
        <v>0</v>
      </c>
      <c r="E147" s="124">
        <v>0</v>
      </c>
      <c r="F147" s="124">
        <v>1700000</v>
      </c>
      <c r="G147">
        <v>62601000</v>
      </c>
      <c r="H147" s="124">
        <v>1700000</v>
      </c>
    </row>
    <row r="148" spans="1:8" x14ac:dyDescent="0.25">
      <c r="A148">
        <v>627000</v>
      </c>
      <c r="B148">
        <v>62700000</v>
      </c>
      <c r="C148" t="s">
        <v>1419</v>
      </c>
      <c r="D148" s="124">
        <v>2484186.31</v>
      </c>
      <c r="E148" s="124">
        <v>1055527.47</v>
      </c>
      <c r="F148" s="124">
        <v>1309961.8</v>
      </c>
      <c r="G148">
        <v>62701000</v>
      </c>
      <c r="H148" s="124">
        <v>1309961.8</v>
      </c>
    </row>
    <row r="149" spans="1:8" x14ac:dyDescent="0.25">
      <c r="A149">
        <v>627010</v>
      </c>
      <c r="B149">
        <v>62701000</v>
      </c>
      <c r="C149" t="s">
        <v>1420</v>
      </c>
      <c r="D149" s="124">
        <v>0</v>
      </c>
      <c r="E149" s="124">
        <v>1313133.01</v>
      </c>
      <c r="F149" s="124">
        <v>1935748.67</v>
      </c>
      <c r="G149">
        <v>62701000</v>
      </c>
      <c r="H149" s="124">
        <v>1935748.67</v>
      </c>
    </row>
    <row r="150" spans="1:8" x14ac:dyDescent="0.25">
      <c r="A150">
        <v>627020</v>
      </c>
      <c r="B150">
        <v>62702000</v>
      </c>
      <c r="C150" t="s">
        <v>1421</v>
      </c>
      <c r="D150" s="124">
        <v>0</v>
      </c>
      <c r="E150" s="124">
        <v>0</v>
      </c>
      <c r="F150" s="124">
        <v>1022416.47</v>
      </c>
      <c r="G150">
        <v>62701000</v>
      </c>
      <c r="H150" s="124">
        <v>1022416.47</v>
      </c>
    </row>
    <row r="151" spans="1:8" x14ac:dyDescent="0.25">
      <c r="A151">
        <v>627030</v>
      </c>
      <c r="B151">
        <v>62703000</v>
      </c>
      <c r="C151" t="s">
        <v>1422</v>
      </c>
      <c r="D151" s="124">
        <v>0</v>
      </c>
      <c r="E151" s="124">
        <v>3000</v>
      </c>
      <c r="F151" s="124">
        <v>510613</v>
      </c>
      <c r="G151">
        <v>62701000</v>
      </c>
      <c r="H151" s="124">
        <v>510613</v>
      </c>
    </row>
    <row r="152" spans="1:8" x14ac:dyDescent="0.25">
      <c r="A152">
        <v>627040</v>
      </c>
      <c r="B152">
        <v>62704000</v>
      </c>
      <c r="C152" t="s">
        <v>448</v>
      </c>
      <c r="D152" s="124">
        <v>380000</v>
      </c>
      <c r="E152" s="124">
        <v>1268186.8500000001</v>
      </c>
      <c r="F152" s="124">
        <v>5831992.4900000002</v>
      </c>
      <c r="G152">
        <v>62701000</v>
      </c>
      <c r="H152" s="124">
        <v>5945277.9400000004</v>
      </c>
    </row>
    <row r="153" spans="1:8" x14ac:dyDescent="0.25">
      <c r="A153">
        <v>627050</v>
      </c>
      <c r="B153">
        <v>62705000</v>
      </c>
      <c r="C153" t="s">
        <v>1423</v>
      </c>
      <c r="D153" s="124">
        <v>0</v>
      </c>
      <c r="E153" s="124">
        <v>0</v>
      </c>
      <c r="F153" s="124">
        <v>3322064.02</v>
      </c>
      <c r="G153">
        <v>62701000</v>
      </c>
      <c r="H153" s="124">
        <v>3322064.02</v>
      </c>
    </row>
    <row r="154" spans="1:8" x14ac:dyDescent="0.25">
      <c r="A154">
        <v>627060</v>
      </c>
      <c r="B154">
        <v>62706000</v>
      </c>
      <c r="C154" t="s">
        <v>209</v>
      </c>
      <c r="D154" s="124">
        <v>737195.88</v>
      </c>
      <c r="E154" s="124">
        <v>1178766.92</v>
      </c>
      <c r="F154" s="124">
        <v>7296250.96</v>
      </c>
      <c r="G154">
        <v>62701000</v>
      </c>
      <c r="H154" s="124">
        <v>7296250.96</v>
      </c>
    </row>
    <row r="155" spans="1:8" x14ac:dyDescent="0.25">
      <c r="A155">
        <v>627070</v>
      </c>
      <c r="B155">
        <v>62707000</v>
      </c>
      <c r="C155" t="s">
        <v>454</v>
      </c>
      <c r="D155" s="124">
        <v>0</v>
      </c>
      <c r="E155" s="124">
        <v>34710.07</v>
      </c>
      <c r="F155" s="124">
        <v>140175.09</v>
      </c>
      <c r="G155">
        <v>62701000</v>
      </c>
      <c r="H155" s="124">
        <v>140175.09</v>
      </c>
    </row>
    <row r="156" spans="1:8" x14ac:dyDescent="0.25">
      <c r="B156">
        <v>62708000</v>
      </c>
      <c r="C156" t="s">
        <v>1424</v>
      </c>
      <c r="D156" s="124">
        <v>440000</v>
      </c>
      <c r="G156">
        <v>62708000</v>
      </c>
    </row>
    <row r="157" spans="1:8" x14ac:dyDescent="0.25">
      <c r="A157">
        <v>627090</v>
      </c>
      <c r="B157">
        <v>62709000</v>
      </c>
      <c r="C157" t="s">
        <v>1425</v>
      </c>
      <c r="D157" s="124">
        <v>122092.05</v>
      </c>
      <c r="E157" s="124">
        <v>203500</v>
      </c>
      <c r="F157" s="124">
        <v>899174.12</v>
      </c>
      <c r="G157">
        <v>62701000</v>
      </c>
      <c r="H157" s="124">
        <v>899174.12</v>
      </c>
    </row>
    <row r="158" spans="1:8" x14ac:dyDescent="0.25">
      <c r="A158">
        <v>627100</v>
      </c>
      <c r="B158">
        <v>62710000</v>
      </c>
      <c r="C158" t="s">
        <v>1426</v>
      </c>
      <c r="D158" s="124">
        <v>0</v>
      </c>
      <c r="E158" s="124">
        <v>15000</v>
      </c>
      <c r="F158" s="124">
        <v>507000</v>
      </c>
      <c r="G158">
        <v>62701000</v>
      </c>
      <c r="H158" s="124">
        <v>507000</v>
      </c>
    </row>
    <row r="159" spans="1:8" x14ac:dyDescent="0.25">
      <c r="A159">
        <v>627130</v>
      </c>
      <c r="B159">
        <v>62713000</v>
      </c>
      <c r="C159" t="s">
        <v>1427</v>
      </c>
      <c r="D159" s="124">
        <v>10000</v>
      </c>
      <c r="E159" s="124">
        <v>0</v>
      </c>
      <c r="F159" s="124">
        <v>144000</v>
      </c>
      <c r="G159">
        <v>62701000</v>
      </c>
      <c r="H159" s="124">
        <v>144000</v>
      </c>
    </row>
    <row r="160" spans="1:8" x14ac:dyDescent="0.25">
      <c r="A160">
        <v>635000</v>
      </c>
      <c r="B160">
        <v>63500000</v>
      </c>
      <c r="C160" t="s">
        <v>215</v>
      </c>
      <c r="D160" s="124">
        <v>0</v>
      </c>
      <c r="E160" s="124">
        <v>16757000</v>
      </c>
      <c r="F160" s="124">
        <v>0</v>
      </c>
      <c r="G160">
        <v>63500000</v>
      </c>
      <c r="H160" s="124">
        <v>0</v>
      </c>
    </row>
    <row r="161" spans="1:8" x14ac:dyDescent="0.25">
      <c r="A161">
        <v>635010</v>
      </c>
      <c r="B161">
        <v>63501000</v>
      </c>
      <c r="C161" t="s">
        <v>1429</v>
      </c>
      <c r="D161" s="124">
        <v>0</v>
      </c>
      <c r="E161" s="124">
        <v>0</v>
      </c>
      <c r="F161" s="124">
        <v>108900</v>
      </c>
      <c r="G161" t="s">
        <v>2329</v>
      </c>
      <c r="H161" s="124">
        <v>108900</v>
      </c>
    </row>
    <row r="162" spans="1:8" x14ac:dyDescent="0.25">
      <c r="A162">
        <v>635030</v>
      </c>
      <c r="B162">
        <v>63503000</v>
      </c>
      <c r="C162" t="s">
        <v>1430</v>
      </c>
      <c r="D162" s="124">
        <v>1200000</v>
      </c>
      <c r="E162" s="124">
        <v>0</v>
      </c>
      <c r="F162" s="124">
        <v>2000</v>
      </c>
      <c r="G162">
        <v>63503000</v>
      </c>
      <c r="H162" s="124">
        <v>2000</v>
      </c>
    </row>
    <row r="163" spans="1:8" x14ac:dyDescent="0.25">
      <c r="A163">
        <v>635040</v>
      </c>
      <c r="B163">
        <v>63504000</v>
      </c>
      <c r="C163" t="s">
        <v>214</v>
      </c>
      <c r="D163" s="124">
        <v>0</v>
      </c>
      <c r="E163" s="124">
        <v>0</v>
      </c>
      <c r="F163" s="124">
        <v>9256150</v>
      </c>
      <c r="G163">
        <v>63504000</v>
      </c>
      <c r="H163" s="124">
        <v>9256150</v>
      </c>
    </row>
    <row r="164" spans="1:8" x14ac:dyDescent="0.25">
      <c r="A164">
        <v>635050</v>
      </c>
      <c r="B164">
        <v>63505000</v>
      </c>
      <c r="C164" t="s">
        <v>753</v>
      </c>
      <c r="D164" s="124">
        <v>0</v>
      </c>
      <c r="E164" s="124">
        <v>0</v>
      </c>
      <c r="F164" s="124">
        <v>1320000</v>
      </c>
      <c r="G164">
        <v>63504000</v>
      </c>
      <c r="H164" s="124">
        <v>1320000</v>
      </c>
    </row>
    <row r="165" spans="1:8" x14ac:dyDescent="0.25">
      <c r="A165">
        <v>641010</v>
      </c>
      <c r="B165">
        <v>64101000</v>
      </c>
      <c r="C165" t="s">
        <v>216</v>
      </c>
      <c r="D165" s="124">
        <v>0</v>
      </c>
      <c r="E165" s="124">
        <v>0</v>
      </c>
      <c r="F165" s="124">
        <v>388357131.95999998</v>
      </c>
      <c r="G165">
        <v>64101000</v>
      </c>
      <c r="H165" s="124">
        <v>388357131.95999998</v>
      </c>
    </row>
    <row r="166" spans="1:8" x14ac:dyDescent="0.25">
      <c r="A166">
        <v>641020</v>
      </c>
      <c r="B166">
        <v>64102000</v>
      </c>
      <c r="C166" t="s">
        <v>217</v>
      </c>
      <c r="D166" s="124">
        <v>0</v>
      </c>
      <c r="E166" s="124">
        <v>0</v>
      </c>
      <c r="F166" s="124">
        <v>33255252.280000001</v>
      </c>
      <c r="G166">
        <v>64101000</v>
      </c>
      <c r="H166" s="124">
        <v>33255252.280000001</v>
      </c>
    </row>
    <row r="167" spans="1:8" x14ac:dyDescent="0.25">
      <c r="A167">
        <v>641050</v>
      </c>
      <c r="B167">
        <v>64105000</v>
      </c>
      <c r="C167" t="s">
        <v>221</v>
      </c>
      <c r="D167" s="124">
        <v>0</v>
      </c>
      <c r="E167" s="124">
        <v>0</v>
      </c>
      <c r="F167" s="124">
        <v>-4285.72</v>
      </c>
      <c r="G167">
        <v>64101000</v>
      </c>
      <c r="H167" s="124">
        <v>-4285.72</v>
      </c>
    </row>
    <row r="168" spans="1:8" x14ac:dyDescent="0.25">
      <c r="A168">
        <v>645010</v>
      </c>
      <c r="B168">
        <v>64501000</v>
      </c>
      <c r="C168" t="s">
        <v>483</v>
      </c>
      <c r="D168" s="124">
        <v>0</v>
      </c>
      <c r="E168" s="124">
        <v>0</v>
      </c>
      <c r="F168" s="124">
        <v>35966806.590000004</v>
      </c>
      <c r="G168">
        <v>64501000</v>
      </c>
      <c r="H168" s="124">
        <v>35966806.590000004</v>
      </c>
    </row>
    <row r="169" spans="1:8" x14ac:dyDescent="0.25">
      <c r="A169">
        <v>645020</v>
      </c>
      <c r="B169">
        <v>64502000</v>
      </c>
      <c r="C169" t="s">
        <v>1434</v>
      </c>
      <c r="D169" s="124">
        <v>0</v>
      </c>
      <c r="E169" s="124">
        <v>0</v>
      </c>
      <c r="F169" s="124">
        <v>12597387.4</v>
      </c>
      <c r="G169">
        <v>64501000</v>
      </c>
      <c r="H169" s="124">
        <v>12597387.4</v>
      </c>
    </row>
    <row r="170" spans="1:8" x14ac:dyDescent="0.25">
      <c r="A170">
        <v>645030</v>
      </c>
      <c r="B170">
        <v>64503000</v>
      </c>
      <c r="C170" t="s">
        <v>2441</v>
      </c>
      <c r="D170" s="124">
        <v>0</v>
      </c>
      <c r="E170" s="124">
        <v>0</v>
      </c>
      <c r="F170" s="124">
        <v>1574862.08</v>
      </c>
      <c r="G170">
        <v>64501000</v>
      </c>
      <c r="H170" s="124">
        <v>1574862.08</v>
      </c>
    </row>
    <row r="171" spans="1:8" x14ac:dyDescent="0.25">
      <c r="A171">
        <v>645040</v>
      </c>
      <c r="B171">
        <v>64504000</v>
      </c>
      <c r="C171" t="s">
        <v>222</v>
      </c>
      <c r="D171" s="124">
        <v>0</v>
      </c>
      <c r="E171" s="124">
        <v>0</v>
      </c>
      <c r="F171" s="124">
        <v>2766677.43</v>
      </c>
      <c r="G171">
        <v>64501000</v>
      </c>
      <c r="H171" s="124">
        <v>2766677.43</v>
      </c>
    </row>
    <row r="172" spans="1:8" x14ac:dyDescent="0.25">
      <c r="A172">
        <v>648010</v>
      </c>
      <c r="B172">
        <v>64801000</v>
      </c>
      <c r="C172" t="s">
        <v>493</v>
      </c>
      <c r="D172" s="124">
        <v>0</v>
      </c>
      <c r="E172" s="124">
        <v>0</v>
      </c>
      <c r="F172" s="124">
        <v>235000</v>
      </c>
      <c r="G172">
        <v>64801000</v>
      </c>
      <c r="H172" s="124">
        <v>235000</v>
      </c>
    </row>
    <row r="173" spans="1:8" x14ac:dyDescent="0.25">
      <c r="A173">
        <v>648030</v>
      </c>
      <c r="B173">
        <v>64803000</v>
      </c>
      <c r="C173" t="s">
        <v>556</v>
      </c>
      <c r="D173" s="124">
        <v>0</v>
      </c>
      <c r="E173" s="124">
        <v>0</v>
      </c>
      <c r="F173" s="124">
        <v>350000</v>
      </c>
      <c r="G173">
        <v>64801000</v>
      </c>
      <c r="H173" s="124">
        <v>350000</v>
      </c>
    </row>
    <row r="174" spans="1:8" x14ac:dyDescent="0.25">
      <c r="A174">
        <v>648040</v>
      </c>
      <c r="B174">
        <v>64804000</v>
      </c>
      <c r="C174" t="s">
        <v>224</v>
      </c>
      <c r="D174" s="124">
        <v>0</v>
      </c>
      <c r="E174" s="124">
        <v>0</v>
      </c>
      <c r="F174" s="124">
        <v>1684000</v>
      </c>
      <c r="G174">
        <v>64801000</v>
      </c>
      <c r="H174" s="124">
        <v>1684000</v>
      </c>
    </row>
    <row r="175" spans="1:8" x14ac:dyDescent="0.25">
      <c r="A175">
        <v>651000</v>
      </c>
      <c r="B175">
        <v>65100000</v>
      </c>
      <c r="C175" t="s">
        <v>1437</v>
      </c>
      <c r="D175" s="124">
        <v>0</v>
      </c>
      <c r="E175" s="124">
        <v>1945351.61</v>
      </c>
      <c r="F175" s="124">
        <v>1896267.83</v>
      </c>
      <c r="G175">
        <v>65100000</v>
      </c>
      <c r="H175" s="124">
        <v>1896267.83</v>
      </c>
    </row>
    <row r="176" spans="1:8" x14ac:dyDescent="0.25">
      <c r="A176">
        <v>652000</v>
      </c>
      <c r="B176">
        <v>65200000</v>
      </c>
      <c r="C176" t="s">
        <v>1439</v>
      </c>
      <c r="D176" s="124">
        <v>0</v>
      </c>
      <c r="E176" s="124">
        <v>84666666.670000002</v>
      </c>
      <c r="F176" s="124">
        <v>84641203.700000003</v>
      </c>
      <c r="G176">
        <v>65200000</v>
      </c>
      <c r="H176" s="124">
        <v>84641203.700000003</v>
      </c>
    </row>
    <row r="177" spans="1:8" x14ac:dyDescent="0.25">
      <c r="A177">
        <v>656010</v>
      </c>
      <c r="B177">
        <v>65601000</v>
      </c>
      <c r="C177" t="s">
        <v>561</v>
      </c>
      <c r="D177" s="124">
        <v>0</v>
      </c>
      <c r="E177" s="124">
        <v>0</v>
      </c>
      <c r="F177" s="124">
        <v>9236307</v>
      </c>
      <c r="G177">
        <v>65601000</v>
      </c>
      <c r="H177" s="124">
        <v>9236307</v>
      </c>
    </row>
    <row r="178" spans="1:8" x14ac:dyDescent="0.25">
      <c r="A178">
        <v>656020</v>
      </c>
      <c r="B178">
        <v>65602000</v>
      </c>
      <c r="C178" t="s">
        <v>229</v>
      </c>
      <c r="D178" s="124">
        <v>0</v>
      </c>
      <c r="E178" s="124">
        <v>0</v>
      </c>
      <c r="F178" s="124">
        <v>0</v>
      </c>
      <c r="G178">
        <v>65602000</v>
      </c>
      <c r="H178" s="124">
        <v>0</v>
      </c>
    </row>
    <row r="179" spans="1:8" x14ac:dyDescent="0.25">
      <c r="B179">
        <v>65700000</v>
      </c>
      <c r="C179" t="s">
        <v>1931</v>
      </c>
      <c r="D179" s="124">
        <v>2100</v>
      </c>
      <c r="G179">
        <v>65700000</v>
      </c>
    </row>
    <row r="180" spans="1:8" x14ac:dyDescent="0.25">
      <c r="A180">
        <v>658000</v>
      </c>
      <c r="B180">
        <v>65800000</v>
      </c>
      <c r="C180" t="s">
        <v>1440</v>
      </c>
      <c r="D180" s="124">
        <v>5363026.8499999996</v>
      </c>
      <c r="E180" s="124">
        <v>64820.86</v>
      </c>
      <c r="F180" s="124">
        <v>2677005.71</v>
      </c>
      <c r="G180">
        <v>65800000</v>
      </c>
      <c r="H180" s="124">
        <v>2677005.71</v>
      </c>
    </row>
    <row r="181" spans="1:8" x14ac:dyDescent="0.25">
      <c r="A181">
        <v>658100</v>
      </c>
      <c r="B181">
        <v>65810000</v>
      </c>
      <c r="C181" t="s">
        <v>766</v>
      </c>
      <c r="D181" s="124">
        <v>0</v>
      </c>
      <c r="E181" s="124">
        <v>0</v>
      </c>
      <c r="F181" s="124">
        <v>890500</v>
      </c>
      <c r="G181">
        <v>65700000</v>
      </c>
      <c r="H181" s="124">
        <v>890500</v>
      </c>
    </row>
    <row r="182" spans="1:8" x14ac:dyDescent="0.25">
      <c r="A182">
        <v>661010</v>
      </c>
      <c r="B182">
        <v>66101000</v>
      </c>
      <c r="C182" t="s">
        <v>500</v>
      </c>
      <c r="D182" s="124">
        <v>0</v>
      </c>
      <c r="E182" s="124">
        <v>0</v>
      </c>
      <c r="F182" s="124">
        <v>6029742.4500000002</v>
      </c>
      <c r="G182">
        <v>66100000</v>
      </c>
      <c r="H182" s="124">
        <v>6029742.4500000002</v>
      </c>
    </row>
    <row r="183" spans="1:8" x14ac:dyDescent="0.25">
      <c r="A183">
        <v>661020</v>
      </c>
      <c r="B183">
        <v>66102000</v>
      </c>
      <c r="C183" t="s">
        <v>1442</v>
      </c>
      <c r="D183" s="124">
        <v>8521053.6500000004</v>
      </c>
      <c r="E183" s="124">
        <v>1455839.76</v>
      </c>
      <c r="F183" s="124">
        <v>13814985.210000001</v>
      </c>
      <c r="G183">
        <v>66100000</v>
      </c>
      <c r="H183" s="124">
        <v>13690077.49</v>
      </c>
    </row>
    <row r="184" spans="1:8" x14ac:dyDescent="0.25">
      <c r="A184">
        <v>666000</v>
      </c>
      <c r="B184">
        <v>66600000</v>
      </c>
      <c r="C184" t="s">
        <v>232</v>
      </c>
      <c r="D184" s="124">
        <v>0</v>
      </c>
      <c r="E184" s="124">
        <v>43880168.899999999</v>
      </c>
      <c r="F184" s="124">
        <v>49541902.799999997</v>
      </c>
      <c r="G184">
        <v>66600000</v>
      </c>
      <c r="H184" s="124">
        <v>49541902.799999997</v>
      </c>
    </row>
    <row r="185" spans="1:8" x14ac:dyDescent="0.25">
      <c r="A185">
        <v>681110</v>
      </c>
      <c r="B185">
        <v>68111000</v>
      </c>
      <c r="C185" t="s">
        <v>1444</v>
      </c>
      <c r="D185" s="124">
        <v>0</v>
      </c>
      <c r="E185" s="124">
        <v>43893.58</v>
      </c>
      <c r="F185" s="124">
        <v>1594665.72</v>
      </c>
      <c r="G185">
        <v>68111000</v>
      </c>
      <c r="H185" s="124">
        <v>1594665.72</v>
      </c>
    </row>
    <row r="186" spans="1:8" x14ac:dyDescent="0.25">
      <c r="A186">
        <v>681120</v>
      </c>
      <c r="B186">
        <v>68112000</v>
      </c>
      <c r="C186" t="s">
        <v>1445</v>
      </c>
      <c r="D186" s="124">
        <v>147413137.67866701</v>
      </c>
      <c r="E186" s="124">
        <v>177030474.62</v>
      </c>
      <c r="F186" s="124">
        <v>243833871.47</v>
      </c>
      <c r="G186">
        <v>68112000</v>
      </c>
      <c r="H186" s="124">
        <v>243833871.47</v>
      </c>
    </row>
    <row r="187" spans="1:8" x14ac:dyDescent="0.25">
      <c r="A187">
        <v>685000</v>
      </c>
      <c r="B187">
        <v>68500000</v>
      </c>
      <c r="C187" t="s">
        <v>512</v>
      </c>
      <c r="D187" s="124">
        <v>0</v>
      </c>
      <c r="E187" s="124">
        <v>0</v>
      </c>
      <c r="F187" s="124">
        <v>893188.42</v>
      </c>
      <c r="G187">
        <v>68500000</v>
      </c>
      <c r="H187" s="124">
        <v>893188.42</v>
      </c>
    </row>
    <row r="188" spans="1:8" x14ac:dyDescent="0.25">
      <c r="A188">
        <v>698000</v>
      </c>
      <c r="B188">
        <v>69800000</v>
      </c>
      <c r="C188" t="s">
        <v>513</v>
      </c>
      <c r="D188" s="124">
        <v>1669739.8237000001</v>
      </c>
      <c r="E188" s="124">
        <v>2408124.31</v>
      </c>
      <c r="F188" s="124">
        <v>157530944.16999999</v>
      </c>
      <c r="G188">
        <v>69800000</v>
      </c>
      <c r="H188" s="124">
        <v>157530944.16999999</v>
      </c>
    </row>
    <row r="189" spans="1:8" x14ac:dyDescent="0.25">
      <c r="A189">
        <v>707000</v>
      </c>
      <c r="B189">
        <v>70700000</v>
      </c>
      <c r="C189" t="s">
        <v>2060</v>
      </c>
      <c r="D189" s="124">
        <v>-269947964.74000001</v>
      </c>
      <c r="E189" s="124">
        <v>-417624861.44999999</v>
      </c>
      <c r="F189" s="124">
        <v>-11465713860.860001</v>
      </c>
      <c r="G189">
        <v>70710000</v>
      </c>
      <c r="H189" s="124">
        <v>-11465713860.860001</v>
      </c>
    </row>
    <row r="190" spans="1:8" x14ac:dyDescent="0.25">
      <c r="A190">
        <v>709000</v>
      </c>
      <c r="B190">
        <v>70900000</v>
      </c>
      <c r="C190" t="s">
        <v>2442</v>
      </c>
      <c r="D190" s="124">
        <v>0</v>
      </c>
      <c r="E190" s="124">
        <v>0</v>
      </c>
      <c r="F190" s="124">
        <v>1999646</v>
      </c>
      <c r="G190">
        <v>70900000</v>
      </c>
      <c r="H190" s="124">
        <v>1999646</v>
      </c>
    </row>
    <row r="191" spans="1:8" x14ac:dyDescent="0.25">
      <c r="A191">
        <v>752000</v>
      </c>
      <c r="B191">
        <v>75200000</v>
      </c>
      <c r="C191" t="s">
        <v>524</v>
      </c>
      <c r="D191" s="124">
        <v>0</v>
      </c>
      <c r="E191" s="124">
        <v>-84666666.670000002</v>
      </c>
      <c r="F191" s="124">
        <v>-139138166.66</v>
      </c>
      <c r="G191">
        <v>75200000</v>
      </c>
      <c r="H191" s="124">
        <v>-139138166.66</v>
      </c>
    </row>
    <row r="192" spans="1:8" x14ac:dyDescent="0.25">
      <c r="A192">
        <v>758000</v>
      </c>
      <c r="B192">
        <v>75800000</v>
      </c>
      <c r="C192" t="s">
        <v>1451</v>
      </c>
      <c r="D192" s="124">
        <v>-15170.14</v>
      </c>
      <c r="E192" s="124">
        <v>-82694.559999999998</v>
      </c>
      <c r="F192" s="124">
        <v>-71084735.609999999</v>
      </c>
      <c r="G192">
        <v>75800000</v>
      </c>
      <c r="H192" s="124">
        <v>-71084735.609999999</v>
      </c>
    </row>
    <row r="193" spans="1:8" x14ac:dyDescent="0.25">
      <c r="A193">
        <v>758100</v>
      </c>
      <c r="B193">
        <v>75810000</v>
      </c>
      <c r="C193" t="s">
        <v>238</v>
      </c>
      <c r="D193" s="124">
        <v>0</v>
      </c>
      <c r="E193" s="124">
        <v>0</v>
      </c>
      <c r="F193" s="124">
        <v>-1814400</v>
      </c>
      <c r="G193">
        <v>75800000</v>
      </c>
      <c r="H193" s="124">
        <v>-1814400</v>
      </c>
    </row>
    <row r="194" spans="1:8" x14ac:dyDescent="0.25">
      <c r="A194">
        <v>758500</v>
      </c>
      <c r="B194">
        <v>75850000</v>
      </c>
      <c r="C194" t="s">
        <v>2443</v>
      </c>
      <c r="D194" s="124">
        <v>0</v>
      </c>
      <c r="E194" s="124">
        <v>0</v>
      </c>
      <c r="F194" s="124">
        <v>-36075</v>
      </c>
      <c r="G194">
        <v>75800000</v>
      </c>
      <c r="H194" s="124">
        <v>-36075</v>
      </c>
    </row>
    <row r="195" spans="1:8" x14ac:dyDescent="0.25">
      <c r="A195">
        <v>765000</v>
      </c>
      <c r="B195">
        <v>76500000</v>
      </c>
      <c r="C195" t="s">
        <v>527</v>
      </c>
      <c r="D195" s="124">
        <v>-30771.9</v>
      </c>
      <c r="E195" s="124">
        <v>-20421.439999999999</v>
      </c>
      <c r="F195" s="124">
        <v>-89750.26</v>
      </c>
      <c r="G195">
        <v>76500000</v>
      </c>
      <c r="H195" s="124">
        <v>-99815.45</v>
      </c>
    </row>
    <row r="196" spans="1:8" x14ac:dyDescent="0.25">
      <c r="A196">
        <v>766000</v>
      </c>
      <c r="B196">
        <v>76600000</v>
      </c>
      <c r="C196" t="s">
        <v>239</v>
      </c>
      <c r="D196" s="124">
        <v>-1849088.86</v>
      </c>
      <c r="E196" s="124">
        <v>-7960110.9000000004</v>
      </c>
      <c r="F196" s="124">
        <v>-6478906.3200000003</v>
      </c>
      <c r="G196">
        <v>76600000</v>
      </c>
      <c r="H196" s="124">
        <v>-6478906.3200000003</v>
      </c>
    </row>
    <row r="197" spans="1:8" x14ac:dyDescent="0.25">
      <c r="B197">
        <v>77520000</v>
      </c>
      <c r="C197" t="s">
        <v>2444</v>
      </c>
      <c r="D197" s="124">
        <v>-250000</v>
      </c>
      <c r="G197">
        <v>77520000</v>
      </c>
    </row>
    <row r="198" spans="1:8" x14ac:dyDescent="0.25">
      <c r="A198">
        <v>781500</v>
      </c>
      <c r="B198">
        <v>78150000</v>
      </c>
      <c r="C198" t="s">
        <v>1463</v>
      </c>
      <c r="D198" s="124">
        <v>0</v>
      </c>
      <c r="E198" s="124">
        <v>-13168242.039999999</v>
      </c>
      <c r="F198" s="124">
        <v>0</v>
      </c>
      <c r="G198">
        <v>78500000</v>
      </c>
      <c r="H198" s="124">
        <v>0</v>
      </c>
    </row>
    <row r="199" spans="1:8" x14ac:dyDescent="0.25">
      <c r="A199">
        <v>785000</v>
      </c>
      <c r="B199">
        <v>78500000</v>
      </c>
      <c r="C199" t="s">
        <v>1456</v>
      </c>
      <c r="D199" s="124">
        <v>0</v>
      </c>
      <c r="E199" s="124">
        <v>0</v>
      </c>
      <c r="F199" s="124">
        <v>-12180372.85</v>
      </c>
      <c r="G199">
        <v>78500000</v>
      </c>
      <c r="H199" s="124">
        <v>-12180372.85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C5E0B4"/>
  </sheetPr>
  <dimension ref="A1:J193"/>
  <sheetViews>
    <sheetView zoomScaleNormal="100" workbookViewId="0">
      <selection activeCell="C17" sqref="C17"/>
    </sheetView>
  </sheetViews>
  <sheetFormatPr baseColWidth="10" defaultColWidth="11.42578125" defaultRowHeight="14.25" x14ac:dyDescent="0.25"/>
  <cols>
    <col min="2" max="2" width="41" customWidth="1"/>
    <col min="3" max="5" width="16.5703125" customWidth="1"/>
    <col min="6" max="6" width="11.42578125" style="61"/>
    <col min="8" max="8" width="16.5703125" style="12" customWidth="1"/>
    <col min="10" max="10" width="16.5703125" style="12" customWidth="1"/>
  </cols>
  <sheetData>
    <row r="1" spans="1:7" x14ac:dyDescent="0.25">
      <c r="C1" s="71">
        <v>2021</v>
      </c>
      <c r="D1" s="71">
        <v>2020</v>
      </c>
      <c r="E1" s="71" t="s">
        <v>1644</v>
      </c>
    </row>
    <row r="2" spans="1:7" x14ac:dyDescent="0.25">
      <c r="A2" s="17" t="s">
        <v>1117</v>
      </c>
      <c r="B2" s="17" t="s">
        <v>2445</v>
      </c>
      <c r="C2" s="125">
        <f>SUBTOTAL(9,C3:C193)</f>
        <v>-2.2351741790771484E-7</v>
      </c>
      <c r="D2" s="125">
        <f>SUBTOTAL(9,D3:D193)</f>
        <v>0</v>
      </c>
      <c r="E2" s="125">
        <f>SUBTOTAL(9,E3:E139)</f>
        <v>30150884.070000861</v>
      </c>
    </row>
    <row r="3" spans="1:7" x14ac:dyDescent="0.25">
      <c r="A3" s="61">
        <v>10100000</v>
      </c>
      <c r="B3" t="s">
        <v>581</v>
      </c>
      <c r="C3" s="12">
        <v>-10000000</v>
      </c>
      <c r="D3" s="12">
        <v>-10000000</v>
      </c>
      <c r="E3" s="12">
        <v>-10000000</v>
      </c>
      <c r="F3" s="61">
        <v>10100000</v>
      </c>
      <c r="G3" t="s">
        <v>1119</v>
      </c>
    </row>
    <row r="4" spans="1:7" x14ac:dyDescent="0.25">
      <c r="A4" s="61">
        <v>11900000</v>
      </c>
      <c r="B4" t="s">
        <v>1465</v>
      </c>
      <c r="C4" s="12">
        <v>499809830.95999998</v>
      </c>
      <c r="D4" s="12">
        <v>117853999.14</v>
      </c>
      <c r="E4" s="12">
        <v>126121909.8</v>
      </c>
      <c r="F4" s="61">
        <v>11900000</v>
      </c>
      <c r="G4" t="s">
        <v>1119</v>
      </c>
    </row>
    <row r="5" spans="1:7" x14ac:dyDescent="0.25">
      <c r="A5" s="61">
        <v>12000000</v>
      </c>
      <c r="B5" t="s">
        <v>2067</v>
      </c>
      <c r="C5" s="12">
        <v>0</v>
      </c>
      <c r="D5" s="12">
        <v>0</v>
      </c>
      <c r="E5" s="12">
        <v>0</v>
      </c>
      <c r="F5" s="61">
        <v>12000000</v>
      </c>
      <c r="G5" t="s">
        <v>1119</v>
      </c>
    </row>
    <row r="6" spans="1:7" x14ac:dyDescent="0.25">
      <c r="A6" s="61">
        <v>12900000</v>
      </c>
      <c r="B6" t="s">
        <v>1940</v>
      </c>
      <c r="C6" s="12">
        <v>0</v>
      </c>
      <c r="D6" s="12">
        <v>0</v>
      </c>
      <c r="E6" s="12">
        <v>0</v>
      </c>
      <c r="F6" s="61">
        <v>12900000</v>
      </c>
      <c r="G6" t="s">
        <v>1119</v>
      </c>
    </row>
    <row r="7" spans="1:7" x14ac:dyDescent="0.25">
      <c r="A7" s="61">
        <v>13200000</v>
      </c>
      <c r="B7" t="s">
        <v>2446</v>
      </c>
      <c r="C7" s="12">
        <v>-2077781712.47</v>
      </c>
      <c r="D7" s="12">
        <v>-2077781712.47</v>
      </c>
      <c r="E7" s="12">
        <v>-2077781712.47</v>
      </c>
      <c r="F7" s="126">
        <v>13100000</v>
      </c>
      <c r="G7" t="s">
        <v>1119</v>
      </c>
    </row>
    <row r="8" spans="1:7" x14ac:dyDescent="0.25">
      <c r="A8" s="61">
        <v>16413000</v>
      </c>
      <c r="B8" t="s">
        <v>1960</v>
      </c>
      <c r="C8" s="12">
        <v>-5000000000</v>
      </c>
      <c r="D8" s="12"/>
      <c r="E8" s="12"/>
      <c r="F8" s="22">
        <v>16413000</v>
      </c>
    </row>
    <row r="9" spans="1:7" x14ac:dyDescent="0.25">
      <c r="A9" s="61">
        <v>16500000</v>
      </c>
      <c r="B9" t="s">
        <v>2344</v>
      </c>
      <c r="C9" s="12">
        <v>-2536805434.6500001</v>
      </c>
      <c r="D9" s="12">
        <v>-4228009058.5999999</v>
      </c>
      <c r="E9" s="12">
        <v>-5919212682.04</v>
      </c>
      <c r="F9" s="127">
        <v>16160000</v>
      </c>
      <c r="G9" t="s">
        <v>1119</v>
      </c>
    </row>
    <row r="10" spans="1:7" x14ac:dyDescent="0.25">
      <c r="A10" s="61">
        <v>16600000</v>
      </c>
      <c r="B10" t="s">
        <v>2447</v>
      </c>
      <c r="C10" s="12">
        <v>-2500000000</v>
      </c>
      <c r="D10" s="12"/>
      <c r="E10" s="12"/>
      <c r="F10" s="22">
        <v>16600000</v>
      </c>
    </row>
    <row r="11" spans="1:7" x14ac:dyDescent="0.25">
      <c r="A11" s="61">
        <v>20300000</v>
      </c>
      <c r="B11" t="s">
        <v>2448</v>
      </c>
      <c r="C11" s="12">
        <v>1431204</v>
      </c>
      <c r="D11" s="12"/>
      <c r="E11" s="12"/>
      <c r="F11" s="22">
        <v>20300000</v>
      </c>
    </row>
    <row r="12" spans="1:7" x14ac:dyDescent="0.25">
      <c r="A12" s="61">
        <v>21100000</v>
      </c>
      <c r="B12" t="s">
        <v>803</v>
      </c>
      <c r="C12" s="12">
        <v>3849751156.8400002</v>
      </c>
      <c r="D12" s="12">
        <v>3849751156.8400002</v>
      </c>
      <c r="E12" s="12">
        <v>3849751156.8400002</v>
      </c>
      <c r="F12" s="61">
        <v>21100000</v>
      </c>
      <c r="G12" t="s">
        <v>1135</v>
      </c>
    </row>
    <row r="13" spans="1:7" x14ac:dyDescent="0.25">
      <c r="A13" s="61">
        <v>21200000</v>
      </c>
      <c r="B13" t="s">
        <v>2449</v>
      </c>
      <c r="C13" s="12">
        <v>516572264</v>
      </c>
      <c r="D13" s="12">
        <v>516572264</v>
      </c>
      <c r="E13" s="12">
        <v>0</v>
      </c>
      <c r="F13" s="61">
        <v>21200000</v>
      </c>
      <c r="G13" t="s">
        <v>1135</v>
      </c>
    </row>
    <row r="14" spans="1:7" x14ac:dyDescent="0.25">
      <c r="A14" s="61">
        <v>21300000</v>
      </c>
      <c r="B14" t="s">
        <v>591</v>
      </c>
      <c r="C14" s="12">
        <v>829618312.57000005</v>
      </c>
      <c r="D14" s="12"/>
      <c r="E14" s="12"/>
      <c r="F14" s="22">
        <v>21300000</v>
      </c>
    </row>
    <row r="15" spans="1:7" x14ac:dyDescent="0.25">
      <c r="A15" s="61">
        <v>21500000</v>
      </c>
      <c r="B15" t="s">
        <v>2075</v>
      </c>
      <c r="C15" s="12">
        <v>719651403.82000005</v>
      </c>
      <c r="D15" s="12">
        <v>0</v>
      </c>
      <c r="E15" s="12">
        <v>0</v>
      </c>
      <c r="F15" s="61">
        <v>21500000</v>
      </c>
      <c r="G15" t="s">
        <v>1135</v>
      </c>
    </row>
    <row r="16" spans="1:7" x14ac:dyDescent="0.25">
      <c r="A16" s="61">
        <v>21810000</v>
      </c>
      <c r="B16" t="s">
        <v>260</v>
      </c>
      <c r="C16" s="12">
        <v>206783179.40000001</v>
      </c>
      <c r="D16" s="12">
        <v>191824688.19</v>
      </c>
      <c r="E16" s="12">
        <v>191824688.19</v>
      </c>
      <c r="F16" s="61">
        <v>21540000</v>
      </c>
      <c r="G16" t="s">
        <v>1135</v>
      </c>
    </row>
    <row r="17" spans="1:7" x14ac:dyDescent="0.25">
      <c r="A17" s="61">
        <v>21820000</v>
      </c>
      <c r="B17" t="s">
        <v>52</v>
      </c>
      <c r="C17" s="12">
        <v>9507342.8200000003</v>
      </c>
      <c r="D17" s="12">
        <v>637342.80000000005</v>
      </c>
      <c r="E17" s="12">
        <v>637342.80000000005</v>
      </c>
      <c r="F17" s="61">
        <v>21820000</v>
      </c>
      <c r="G17" t="s">
        <v>1135</v>
      </c>
    </row>
    <row r="18" spans="1:7" x14ac:dyDescent="0.25">
      <c r="A18" s="61">
        <v>21830000</v>
      </c>
      <c r="B18" t="s">
        <v>596</v>
      </c>
      <c r="C18" s="12">
        <v>24602166.73</v>
      </c>
      <c r="D18" s="12">
        <v>4704166.68</v>
      </c>
      <c r="E18" s="12">
        <v>0</v>
      </c>
      <c r="F18" s="61">
        <v>21830000</v>
      </c>
      <c r="G18" t="s">
        <v>1135</v>
      </c>
    </row>
    <row r="19" spans="1:7" x14ac:dyDescent="0.25">
      <c r="A19" s="61">
        <v>21840000</v>
      </c>
      <c r="B19" t="s">
        <v>597</v>
      </c>
      <c r="C19" s="12">
        <v>30648160</v>
      </c>
      <c r="D19" s="12">
        <v>6462000</v>
      </c>
      <c r="E19" s="12">
        <v>6462000</v>
      </c>
      <c r="F19" s="61">
        <v>21840000</v>
      </c>
      <c r="G19" t="s">
        <v>1135</v>
      </c>
    </row>
    <row r="20" spans="1:7" x14ac:dyDescent="0.25">
      <c r="A20" s="61">
        <v>21850000</v>
      </c>
      <c r="B20" t="s">
        <v>2079</v>
      </c>
      <c r="C20" s="12">
        <v>1889870.62</v>
      </c>
      <c r="D20" s="12"/>
      <c r="E20" s="12"/>
      <c r="F20" s="22">
        <v>21850000</v>
      </c>
    </row>
    <row r="21" spans="1:7" x14ac:dyDescent="0.25">
      <c r="A21" s="61">
        <v>23000000</v>
      </c>
      <c r="B21" t="s">
        <v>266</v>
      </c>
      <c r="C21" s="12">
        <v>6099338649.3100004</v>
      </c>
      <c r="D21" s="12">
        <v>1592695363.5899999</v>
      </c>
      <c r="E21" s="12">
        <v>938160298.55999994</v>
      </c>
      <c r="F21" s="61">
        <v>23200000</v>
      </c>
      <c r="G21" t="s">
        <v>1135</v>
      </c>
    </row>
    <row r="22" spans="1:7" x14ac:dyDescent="0.25">
      <c r="A22" s="61">
        <v>23100000</v>
      </c>
      <c r="B22" t="s">
        <v>2450</v>
      </c>
      <c r="C22" s="12">
        <v>2068732095.0899999</v>
      </c>
      <c r="D22" s="12">
        <v>948171323.63999999</v>
      </c>
      <c r="E22" s="12">
        <v>0</v>
      </c>
      <c r="F22" s="61">
        <v>23200000</v>
      </c>
      <c r="G22" t="s">
        <v>1135</v>
      </c>
    </row>
    <row r="23" spans="1:7" x14ac:dyDescent="0.25">
      <c r="A23" s="61">
        <v>27400000</v>
      </c>
      <c r="B23" t="s">
        <v>2451</v>
      </c>
      <c r="C23" s="12">
        <v>1000000</v>
      </c>
      <c r="D23" s="12">
        <v>4228009058.5999999</v>
      </c>
      <c r="E23" s="12">
        <v>5917832682.04</v>
      </c>
      <c r="F23" s="61">
        <v>27400000</v>
      </c>
      <c r="G23" t="s">
        <v>1135</v>
      </c>
    </row>
    <row r="24" spans="1:7" x14ac:dyDescent="0.25">
      <c r="A24" s="61">
        <v>28030000</v>
      </c>
      <c r="B24" t="s">
        <v>2452</v>
      </c>
      <c r="C24" s="12">
        <v>-1325.06</v>
      </c>
      <c r="D24" s="12"/>
      <c r="E24" s="12"/>
      <c r="F24" s="22">
        <v>28030000</v>
      </c>
    </row>
    <row r="25" spans="1:7" x14ac:dyDescent="0.25">
      <c r="A25" s="61">
        <v>28120000</v>
      </c>
      <c r="B25" t="s">
        <v>602</v>
      </c>
      <c r="C25" s="12">
        <v>-73082257.400000006</v>
      </c>
      <c r="D25" s="12">
        <v>-21425031</v>
      </c>
      <c r="E25" s="12">
        <v>0</v>
      </c>
      <c r="F25" s="61">
        <v>28120000</v>
      </c>
      <c r="G25" t="s">
        <v>1135</v>
      </c>
    </row>
    <row r="26" spans="1:7" x14ac:dyDescent="0.25">
      <c r="A26" s="61">
        <v>28181000</v>
      </c>
      <c r="B26" t="s">
        <v>276</v>
      </c>
      <c r="C26" s="12">
        <v>-93659346.430000007</v>
      </c>
      <c r="D26" s="12">
        <v>-74135616.329999998</v>
      </c>
      <c r="E26" s="12">
        <v>-54953147.509999998</v>
      </c>
      <c r="F26" s="61">
        <v>28154000</v>
      </c>
      <c r="G26" t="s">
        <v>1135</v>
      </c>
    </row>
    <row r="27" spans="1:7" x14ac:dyDescent="0.25">
      <c r="A27" s="61">
        <v>28182000</v>
      </c>
      <c r="B27" t="s">
        <v>607</v>
      </c>
      <c r="C27" s="12">
        <v>-412195.7</v>
      </c>
      <c r="D27" s="12">
        <v>-158096.42000000001</v>
      </c>
      <c r="E27" s="12">
        <v>-94362.14</v>
      </c>
      <c r="F27" s="61">
        <v>28182000</v>
      </c>
      <c r="G27" t="s">
        <v>1135</v>
      </c>
    </row>
    <row r="28" spans="1:7" x14ac:dyDescent="0.25">
      <c r="A28" s="61">
        <v>28183000</v>
      </c>
      <c r="B28" t="s">
        <v>610</v>
      </c>
      <c r="C28" s="12">
        <v>-2367955.79</v>
      </c>
      <c r="D28" s="12">
        <v>-45734.95</v>
      </c>
      <c r="E28" s="12">
        <v>0</v>
      </c>
      <c r="F28" s="61">
        <v>28183000</v>
      </c>
      <c r="G28" t="s">
        <v>1135</v>
      </c>
    </row>
    <row r="29" spans="1:7" x14ac:dyDescent="0.25">
      <c r="A29" s="61">
        <v>28184000</v>
      </c>
      <c r="B29" t="s">
        <v>608</v>
      </c>
      <c r="C29" s="12">
        <v>-8848872</v>
      </c>
      <c r="D29" s="12">
        <v>-5882481.9400000004</v>
      </c>
      <c r="E29" s="12">
        <v>-4266981.9400000004</v>
      </c>
      <c r="F29" s="61">
        <v>28182000</v>
      </c>
      <c r="G29" t="s">
        <v>1135</v>
      </c>
    </row>
    <row r="30" spans="1:7" x14ac:dyDescent="0.25">
      <c r="A30" s="61">
        <v>28185000</v>
      </c>
      <c r="B30" t="s">
        <v>2453</v>
      </c>
      <c r="C30" s="12">
        <v>-9449.35</v>
      </c>
      <c r="D30" s="12"/>
      <c r="E30" s="12"/>
      <c r="F30" s="22">
        <v>28185000</v>
      </c>
    </row>
    <row r="31" spans="1:7" x14ac:dyDescent="0.25">
      <c r="A31" s="61">
        <v>40100000</v>
      </c>
      <c r="B31" t="s">
        <v>2454</v>
      </c>
      <c r="C31" s="12">
        <v>-518977875.58999997</v>
      </c>
      <c r="D31" s="12">
        <v>-179560771.44</v>
      </c>
      <c r="E31" s="12">
        <v>-30566070.2400002</v>
      </c>
      <c r="F31" s="23">
        <v>40110000</v>
      </c>
      <c r="G31" t="s">
        <v>1184</v>
      </c>
    </row>
    <row r="32" spans="1:7" x14ac:dyDescent="0.25">
      <c r="A32" s="61">
        <v>40120000</v>
      </c>
      <c r="B32" t="s">
        <v>65</v>
      </c>
      <c r="C32" s="12">
        <v>-519244815.30000001</v>
      </c>
      <c r="D32" s="12">
        <v>-722124802.29999995</v>
      </c>
      <c r="E32" s="12">
        <v>0</v>
      </c>
      <c r="F32" s="61">
        <v>40120000</v>
      </c>
      <c r="G32" t="s">
        <v>1184</v>
      </c>
    </row>
    <row r="33" spans="1:7" x14ac:dyDescent="0.25">
      <c r="A33" s="61">
        <v>40320000</v>
      </c>
      <c r="B33" t="s">
        <v>288</v>
      </c>
      <c r="C33" s="12">
        <v>-1562124.7</v>
      </c>
      <c r="D33" s="12">
        <v>-54623888.060000002</v>
      </c>
      <c r="E33" s="12">
        <v>0</v>
      </c>
      <c r="F33" s="61">
        <v>40310000</v>
      </c>
      <c r="G33" t="s">
        <v>1184</v>
      </c>
    </row>
    <row r="34" spans="1:7" x14ac:dyDescent="0.25">
      <c r="A34" s="61">
        <v>40340000</v>
      </c>
      <c r="B34" t="s">
        <v>67</v>
      </c>
      <c r="C34" s="12">
        <v>-207984455.22999999</v>
      </c>
      <c r="D34" s="12"/>
      <c r="E34" s="12"/>
      <c r="F34" s="22">
        <v>40340000</v>
      </c>
    </row>
    <row r="35" spans="1:7" x14ac:dyDescent="0.25">
      <c r="A35" s="61">
        <v>40400000</v>
      </c>
      <c r="B35" t="s">
        <v>1472</v>
      </c>
      <c r="C35" s="12">
        <v>0</v>
      </c>
      <c r="D35" s="12">
        <v>-20351664</v>
      </c>
      <c r="E35" s="12">
        <v>0</v>
      </c>
      <c r="F35" s="18">
        <v>40400000</v>
      </c>
      <c r="G35" t="s">
        <v>1184</v>
      </c>
    </row>
    <row r="36" spans="1:7" x14ac:dyDescent="0.25">
      <c r="A36" s="61">
        <v>40800000</v>
      </c>
      <c r="B36" t="s">
        <v>1946</v>
      </c>
      <c r="C36" s="12">
        <v>-10369319.16</v>
      </c>
      <c r="D36" s="12">
        <v>-23061940.640000001</v>
      </c>
      <c r="E36" s="12">
        <v>-22890640</v>
      </c>
      <c r="F36" s="18">
        <v>40810000</v>
      </c>
      <c r="G36" t="s">
        <v>1184</v>
      </c>
    </row>
    <row r="37" spans="1:7" x14ac:dyDescent="0.25">
      <c r="A37" s="61">
        <v>40810000</v>
      </c>
      <c r="B37" t="s">
        <v>284</v>
      </c>
      <c r="C37" s="12">
        <v>0</v>
      </c>
      <c r="D37" s="12">
        <v>0</v>
      </c>
      <c r="E37" s="12">
        <v>0</v>
      </c>
      <c r="F37" s="61">
        <v>40810000</v>
      </c>
      <c r="G37" t="s">
        <v>1184</v>
      </c>
    </row>
    <row r="38" spans="1:7" x14ac:dyDescent="0.25">
      <c r="A38" s="61">
        <v>40900000</v>
      </c>
      <c r="B38" t="s">
        <v>2455</v>
      </c>
      <c r="C38" s="12">
        <v>970398766.36000001</v>
      </c>
      <c r="D38" s="12">
        <v>4695081.3999999799</v>
      </c>
      <c r="E38" s="12">
        <v>182120469.74000001</v>
      </c>
      <c r="F38" s="23">
        <v>40910000</v>
      </c>
      <c r="G38" t="s">
        <v>1184</v>
      </c>
    </row>
    <row r="39" spans="1:7" x14ac:dyDescent="0.25">
      <c r="A39" s="61">
        <v>41100000</v>
      </c>
      <c r="B39" t="s">
        <v>2092</v>
      </c>
      <c r="C39" s="12">
        <v>156910308.19999999</v>
      </c>
      <c r="D39" s="12"/>
      <c r="E39" s="12"/>
      <c r="F39" s="22">
        <v>41100000</v>
      </c>
    </row>
    <row r="40" spans="1:7" x14ac:dyDescent="0.25">
      <c r="A40" s="61">
        <v>42100000</v>
      </c>
      <c r="B40" t="s">
        <v>1948</v>
      </c>
      <c r="C40" s="12">
        <v>-1840000</v>
      </c>
      <c r="D40" s="12">
        <v>0</v>
      </c>
      <c r="E40" s="12">
        <v>0</v>
      </c>
      <c r="F40" s="61">
        <v>42110000</v>
      </c>
      <c r="G40" t="s">
        <v>1184</v>
      </c>
    </row>
    <row r="41" spans="1:7" x14ac:dyDescent="0.25">
      <c r="A41" s="61">
        <v>42110000</v>
      </c>
      <c r="B41" t="s">
        <v>478</v>
      </c>
      <c r="C41" s="12">
        <v>0</v>
      </c>
      <c r="D41" s="12">
        <v>0</v>
      </c>
      <c r="E41" s="12">
        <v>0</v>
      </c>
      <c r="F41" s="61">
        <v>42110000</v>
      </c>
      <c r="G41" t="s">
        <v>1184</v>
      </c>
    </row>
    <row r="42" spans="1:7" x14ac:dyDescent="0.25">
      <c r="A42" s="61">
        <v>42500000</v>
      </c>
      <c r="B42" t="s">
        <v>2098</v>
      </c>
      <c r="C42" s="12">
        <v>0</v>
      </c>
      <c r="D42" s="12">
        <v>0</v>
      </c>
      <c r="E42" s="12">
        <v>0</v>
      </c>
      <c r="F42" s="61">
        <v>42510000</v>
      </c>
      <c r="G42" t="s">
        <v>1184</v>
      </c>
    </row>
    <row r="43" spans="1:7" x14ac:dyDescent="0.25">
      <c r="A43" s="61">
        <v>42520000</v>
      </c>
      <c r="B43" t="s">
        <v>2099</v>
      </c>
      <c r="C43" s="12">
        <v>-1350000</v>
      </c>
      <c r="D43" s="12">
        <v>0</v>
      </c>
      <c r="E43" s="12">
        <v>0</v>
      </c>
      <c r="F43" s="61">
        <v>42520000</v>
      </c>
      <c r="G43" t="s">
        <v>1184</v>
      </c>
    </row>
    <row r="44" spans="1:7" x14ac:dyDescent="0.25">
      <c r="A44" s="61">
        <v>42540000</v>
      </c>
      <c r="B44" t="s">
        <v>76</v>
      </c>
      <c r="C44" s="12">
        <v>-473833.3</v>
      </c>
      <c r="D44" s="12"/>
      <c r="E44" s="12"/>
      <c r="F44" s="22">
        <v>42540000</v>
      </c>
    </row>
    <row r="45" spans="1:7" x14ac:dyDescent="0.25">
      <c r="A45" s="61">
        <v>42820000</v>
      </c>
      <c r="B45" t="s">
        <v>626</v>
      </c>
      <c r="C45" s="12">
        <v>-37621917.834600002</v>
      </c>
      <c r="D45" s="12">
        <v>-14480108.75</v>
      </c>
      <c r="E45" s="12">
        <v>-6054674.3099999996</v>
      </c>
      <c r="F45" s="23">
        <v>42800000</v>
      </c>
      <c r="G45" t="s">
        <v>1184</v>
      </c>
    </row>
    <row r="46" spans="1:7" x14ac:dyDescent="0.25">
      <c r="A46" s="61">
        <v>43100000</v>
      </c>
      <c r="B46" t="s">
        <v>627</v>
      </c>
      <c r="C46" s="12">
        <v>-10276882</v>
      </c>
      <c r="D46" s="12">
        <v>-3141320</v>
      </c>
      <c r="E46" s="12">
        <v>-2972891.46</v>
      </c>
      <c r="F46" s="61">
        <v>43100000</v>
      </c>
      <c r="G46" t="s">
        <v>1184</v>
      </c>
    </row>
    <row r="47" spans="1:7" x14ac:dyDescent="0.25">
      <c r="A47" s="61">
        <v>43110000</v>
      </c>
      <c r="B47" t="s">
        <v>628</v>
      </c>
      <c r="C47" s="12">
        <v>-102000</v>
      </c>
      <c r="D47" s="12">
        <v>-108000</v>
      </c>
      <c r="E47" s="12">
        <v>-154000</v>
      </c>
      <c r="F47" s="61">
        <v>43110000</v>
      </c>
      <c r="G47" t="s">
        <v>1184</v>
      </c>
    </row>
    <row r="48" spans="1:7" x14ac:dyDescent="0.25">
      <c r="A48" s="61">
        <v>43200000</v>
      </c>
      <c r="B48" t="s">
        <v>79</v>
      </c>
      <c r="C48" s="12">
        <v>-4404378</v>
      </c>
      <c r="D48" s="12">
        <v>-1346280</v>
      </c>
      <c r="E48" s="12">
        <v>-1274096.3400000001</v>
      </c>
      <c r="F48" s="61">
        <v>43200000</v>
      </c>
      <c r="G48" t="s">
        <v>1184</v>
      </c>
    </row>
    <row r="49" spans="1:7" x14ac:dyDescent="0.25">
      <c r="A49" s="61">
        <v>43300000</v>
      </c>
      <c r="B49" t="s">
        <v>80</v>
      </c>
      <c r="C49" s="12">
        <v>-734063</v>
      </c>
      <c r="D49" s="12">
        <v>-224380</v>
      </c>
      <c r="E49" s="12">
        <v>-212349.39</v>
      </c>
      <c r="F49" s="61">
        <v>43300000</v>
      </c>
      <c r="G49" t="s">
        <v>1184</v>
      </c>
    </row>
    <row r="50" spans="1:7" x14ac:dyDescent="0.25">
      <c r="A50" s="61">
        <v>43400000</v>
      </c>
      <c r="B50" t="s">
        <v>81</v>
      </c>
      <c r="C50" s="12">
        <v>-245000</v>
      </c>
      <c r="D50" s="12"/>
      <c r="E50" s="12"/>
      <c r="F50" s="22">
        <v>43400000</v>
      </c>
    </row>
    <row r="51" spans="1:7" x14ac:dyDescent="0.25">
      <c r="A51" s="61">
        <v>43860000</v>
      </c>
      <c r="B51" t="s">
        <v>1949</v>
      </c>
      <c r="C51" s="12">
        <v>-2281024</v>
      </c>
      <c r="D51" s="12">
        <v>-3971988.46</v>
      </c>
      <c r="E51" s="12">
        <v>-1747383.19</v>
      </c>
      <c r="F51" s="61">
        <v>43860000</v>
      </c>
      <c r="G51" t="s">
        <v>1184</v>
      </c>
    </row>
    <row r="52" spans="1:7" x14ac:dyDescent="0.25">
      <c r="A52" s="61">
        <v>44100000</v>
      </c>
      <c r="B52" t="s">
        <v>632</v>
      </c>
      <c r="C52" s="12">
        <v>-7869140</v>
      </c>
      <c r="D52" s="12">
        <v>-4423953.4000000004</v>
      </c>
      <c r="E52" s="12">
        <v>-2511453.36</v>
      </c>
      <c r="F52" s="61">
        <v>44100000</v>
      </c>
      <c r="G52" t="s">
        <v>1184</v>
      </c>
    </row>
    <row r="53" spans="1:7" x14ac:dyDescent="0.25">
      <c r="A53" s="61">
        <v>44300000</v>
      </c>
      <c r="B53" t="s">
        <v>633</v>
      </c>
      <c r="C53" s="12">
        <v>100000</v>
      </c>
      <c r="D53" s="12">
        <v>100000</v>
      </c>
      <c r="E53" s="12">
        <v>100000</v>
      </c>
      <c r="F53" s="61">
        <v>44300000</v>
      </c>
      <c r="G53" t="s">
        <v>1184</v>
      </c>
    </row>
    <row r="54" spans="1:7" x14ac:dyDescent="0.25">
      <c r="A54" s="61">
        <v>44400000</v>
      </c>
      <c r="B54" t="s">
        <v>1239</v>
      </c>
      <c r="C54" s="12">
        <v>-1940563.7450000001</v>
      </c>
      <c r="D54" s="12">
        <v>-100000</v>
      </c>
      <c r="E54" s="12">
        <v>-100000</v>
      </c>
      <c r="F54" s="61">
        <v>44400000</v>
      </c>
      <c r="G54" t="s">
        <v>1184</v>
      </c>
    </row>
    <row r="55" spans="1:7" x14ac:dyDescent="0.25">
      <c r="A55" s="61">
        <v>44410000</v>
      </c>
      <c r="B55" t="s">
        <v>2456</v>
      </c>
      <c r="C55" s="12">
        <v>3660094.32</v>
      </c>
      <c r="D55" s="12">
        <v>3660094.32</v>
      </c>
      <c r="E55" s="12">
        <v>3660094.32</v>
      </c>
      <c r="F55" s="61">
        <v>44410000</v>
      </c>
      <c r="G55" t="s">
        <v>1184</v>
      </c>
    </row>
    <row r="56" spans="1:7" x14ac:dyDescent="0.25">
      <c r="A56" s="61">
        <v>44411000</v>
      </c>
      <c r="B56" t="s">
        <v>2350</v>
      </c>
      <c r="C56" s="12">
        <v>-10805552.630000001</v>
      </c>
      <c r="D56" s="12">
        <v>0</v>
      </c>
      <c r="E56" s="12">
        <v>0</v>
      </c>
      <c r="F56" s="18">
        <v>44411000</v>
      </c>
      <c r="G56" t="s">
        <v>1184</v>
      </c>
    </row>
    <row r="57" spans="1:7" x14ac:dyDescent="0.25">
      <c r="A57" s="61">
        <v>44412000</v>
      </c>
      <c r="B57" t="s">
        <v>2351</v>
      </c>
      <c r="C57" s="12">
        <v>0</v>
      </c>
      <c r="D57" s="12">
        <v>0</v>
      </c>
      <c r="E57" s="12">
        <v>0</v>
      </c>
      <c r="F57" s="23">
        <v>44412000</v>
      </c>
      <c r="G57" t="s">
        <v>1184</v>
      </c>
    </row>
    <row r="58" spans="1:7" x14ac:dyDescent="0.25">
      <c r="A58" s="61">
        <v>44550000</v>
      </c>
      <c r="B58" t="s">
        <v>639</v>
      </c>
      <c r="C58" s="12">
        <v>0</v>
      </c>
      <c r="D58" s="12">
        <v>299919466.81999999</v>
      </c>
      <c r="E58" s="12">
        <v>98727672.670000106</v>
      </c>
      <c r="F58" s="61">
        <v>44550000</v>
      </c>
      <c r="G58" t="s">
        <v>1184</v>
      </c>
    </row>
    <row r="59" spans="1:7" x14ac:dyDescent="0.25">
      <c r="A59" s="61">
        <v>44562000</v>
      </c>
      <c r="B59" t="s">
        <v>89</v>
      </c>
      <c r="C59" s="12">
        <v>0</v>
      </c>
      <c r="D59" s="12">
        <v>22639.200000000001</v>
      </c>
      <c r="E59" s="12">
        <v>298023.46000000002</v>
      </c>
      <c r="F59" s="61">
        <v>44561000</v>
      </c>
      <c r="G59" t="s">
        <v>1184</v>
      </c>
    </row>
    <row r="60" spans="1:7" x14ac:dyDescent="0.25">
      <c r="A60" s="61">
        <v>44563000</v>
      </c>
      <c r="B60" t="s">
        <v>90</v>
      </c>
      <c r="C60" s="12">
        <v>0</v>
      </c>
      <c r="D60" s="12">
        <v>0</v>
      </c>
      <c r="E60" s="12">
        <v>0</v>
      </c>
      <c r="F60" s="61">
        <v>44561000</v>
      </c>
      <c r="G60" t="s">
        <v>1184</v>
      </c>
    </row>
    <row r="61" spans="1:7" x14ac:dyDescent="0.25">
      <c r="A61" s="61">
        <v>44564000</v>
      </c>
      <c r="B61" t="s">
        <v>91</v>
      </c>
      <c r="C61" s="12">
        <v>180346.36</v>
      </c>
      <c r="D61" s="12">
        <v>687707.32999998296</v>
      </c>
      <c r="E61" s="12">
        <v>998446.27999999805</v>
      </c>
      <c r="F61" s="61">
        <v>44561000</v>
      </c>
      <c r="G61" t="s">
        <v>1184</v>
      </c>
    </row>
    <row r="62" spans="1:7" x14ac:dyDescent="0.25">
      <c r="A62" s="61">
        <v>44565000</v>
      </c>
      <c r="B62" t="s">
        <v>92</v>
      </c>
      <c r="C62" s="12">
        <v>0</v>
      </c>
      <c r="D62" s="12">
        <v>3391944</v>
      </c>
      <c r="E62" s="12">
        <v>900000.00000000803</v>
      </c>
      <c r="F62" s="61">
        <v>44561000</v>
      </c>
      <c r="G62" t="s">
        <v>1184</v>
      </c>
    </row>
    <row r="63" spans="1:7" x14ac:dyDescent="0.25">
      <c r="A63" s="61">
        <v>44571000</v>
      </c>
      <c r="B63" t="s">
        <v>93</v>
      </c>
      <c r="C63" s="12">
        <v>0</v>
      </c>
      <c r="D63" s="12">
        <v>0</v>
      </c>
      <c r="E63" s="12">
        <v>0</v>
      </c>
      <c r="F63" s="61">
        <v>44571000</v>
      </c>
      <c r="G63" t="s">
        <v>1184</v>
      </c>
    </row>
    <row r="64" spans="1:7" x14ac:dyDescent="0.25">
      <c r="A64" s="61">
        <v>44574000</v>
      </c>
      <c r="B64" t="s">
        <v>2191</v>
      </c>
      <c r="C64" s="12">
        <v>0</v>
      </c>
      <c r="D64" s="12">
        <v>0</v>
      </c>
      <c r="E64" s="12">
        <v>0</v>
      </c>
      <c r="F64" s="61">
        <v>44571000</v>
      </c>
      <c r="G64" t="s">
        <v>1184</v>
      </c>
    </row>
    <row r="65" spans="1:7" x14ac:dyDescent="0.25">
      <c r="A65" s="61">
        <v>44580000</v>
      </c>
      <c r="B65" t="s">
        <v>644</v>
      </c>
      <c r="C65" s="12">
        <v>622.38</v>
      </c>
      <c r="D65" s="12"/>
      <c r="E65" s="12"/>
      <c r="F65" s="22">
        <v>44580000</v>
      </c>
    </row>
    <row r="66" spans="1:7" x14ac:dyDescent="0.25">
      <c r="A66" s="61">
        <v>44583000</v>
      </c>
      <c r="B66" t="s">
        <v>2106</v>
      </c>
      <c r="C66" s="12">
        <v>0</v>
      </c>
      <c r="D66" s="12">
        <v>3783790.11</v>
      </c>
      <c r="E66" s="12">
        <v>1787740</v>
      </c>
      <c r="F66" s="61">
        <v>44581000</v>
      </c>
      <c r="G66" t="s">
        <v>1184</v>
      </c>
    </row>
    <row r="67" spans="1:7" x14ac:dyDescent="0.25">
      <c r="A67" s="61">
        <v>45510000</v>
      </c>
      <c r="B67" t="s">
        <v>9</v>
      </c>
      <c r="C67" s="12">
        <v>-2263768743.46</v>
      </c>
      <c r="D67" s="12">
        <v>-827021600</v>
      </c>
      <c r="E67" s="12">
        <v>-827021600</v>
      </c>
      <c r="F67" s="57">
        <v>45540000</v>
      </c>
      <c r="G67" t="s">
        <v>1184</v>
      </c>
    </row>
    <row r="68" spans="1:7" x14ac:dyDescent="0.25">
      <c r="A68" s="61">
        <v>46600000</v>
      </c>
      <c r="B68" t="s">
        <v>2114</v>
      </c>
      <c r="C68" s="12">
        <v>183956909.58000001</v>
      </c>
      <c r="D68" s="12">
        <v>183956909.58000001</v>
      </c>
      <c r="E68" s="12">
        <v>0</v>
      </c>
      <c r="F68" s="61">
        <v>46600000</v>
      </c>
      <c r="G68" t="s">
        <v>1184</v>
      </c>
    </row>
    <row r="69" spans="1:7" x14ac:dyDescent="0.25">
      <c r="A69" s="61">
        <v>46610000</v>
      </c>
      <c r="B69" t="s">
        <v>2457</v>
      </c>
      <c r="C69" s="12">
        <v>197521364.00999999</v>
      </c>
      <c r="D69" s="12">
        <v>188716240</v>
      </c>
      <c r="E69" s="12">
        <v>459109966.72000003</v>
      </c>
      <c r="F69" s="61">
        <v>46600001</v>
      </c>
      <c r="G69" t="s">
        <v>1184</v>
      </c>
    </row>
    <row r="70" spans="1:7" x14ac:dyDescent="0.25">
      <c r="A70" s="61">
        <v>46700000</v>
      </c>
      <c r="B70" t="s">
        <v>2115</v>
      </c>
      <c r="C70" s="12">
        <v>-1791222734.54</v>
      </c>
      <c r="D70" s="12">
        <v>-4926066819.8500004</v>
      </c>
      <c r="E70" s="12">
        <v>-3516288513.04</v>
      </c>
      <c r="F70" s="61">
        <v>46700001</v>
      </c>
      <c r="G70" t="s">
        <v>1184</v>
      </c>
    </row>
    <row r="71" spans="1:7" x14ac:dyDescent="0.25">
      <c r="A71" s="61">
        <v>46700001</v>
      </c>
      <c r="B71" t="s">
        <v>2458</v>
      </c>
      <c r="C71" s="12">
        <v>0</v>
      </c>
      <c r="D71" s="12">
        <v>0</v>
      </c>
      <c r="E71" s="12">
        <v>0</v>
      </c>
      <c r="F71" s="61" t="e">
        <f>#N/A</f>
        <v>#N/A</v>
      </c>
      <c r="G71" t="e">
        <f>#N/A</f>
        <v>#N/A</v>
      </c>
    </row>
    <row r="72" spans="1:7" x14ac:dyDescent="0.25">
      <c r="A72" s="61">
        <v>46700003</v>
      </c>
      <c r="B72" t="s">
        <v>2459</v>
      </c>
      <c r="C72" s="12">
        <v>0</v>
      </c>
      <c r="D72" s="12">
        <v>0</v>
      </c>
      <c r="E72" s="12">
        <v>0</v>
      </c>
      <c r="F72" s="61" t="e">
        <f>#N/A</f>
        <v>#N/A</v>
      </c>
      <c r="G72" t="e">
        <f>#N/A</f>
        <v>#N/A</v>
      </c>
    </row>
    <row r="73" spans="1:7" x14ac:dyDescent="0.25">
      <c r="A73" s="61">
        <v>46700035</v>
      </c>
      <c r="B73" t="s">
        <v>26</v>
      </c>
      <c r="C73" s="12">
        <v>0</v>
      </c>
      <c r="D73" s="12">
        <v>0</v>
      </c>
      <c r="E73" s="12">
        <v>0</v>
      </c>
      <c r="F73" s="61" t="e">
        <f>#N/A</f>
        <v>#N/A</v>
      </c>
      <c r="G73" t="e">
        <f>#N/A</f>
        <v>#N/A</v>
      </c>
    </row>
    <row r="74" spans="1:7" x14ac:dyDescent="0.25">
      <c r="A74" s="61">
        <v>46710070</v>
      </c>
      <c r="B74" t="s">
        <v>17</v>
      </c>
      <c r="C74" s="12">
        <v>0</v>
      </c>
      <c r="D74" s="12">
        <v>0</v>
      </c>
      <c r="E74" s="12">
        <v>0</v>
      </c>
      <c r="F74" s="61" t="e">
        <f>#N/A</f>
        <v>#N/A</v>
      </c>
      <c r="G74" t="e">
        <f>#N/A</f>
        <v>#N/A</v>
      </c>
    </row>
    <row r="75" spans="1:7" x14ac:dyDescent="0.25">
      <c r="A75" s="61">
        <v>46710100</v>
      </c>
      <c r="B75" t="s">
        <v>9</v>
      </c>
      <c r="C75" s="12">
        <v>0</v>
      </c>
      <c r="D75" s="12">
        <v>0</v>
      </c>
      <c r="E75" s="12">
        <v>0</v>
      </c>
      <c r="F75" s="61" t="e">
        <f>#N/A</f>
        <v>#N/A</v>
      </c>
      <c r="G75" t="e">
        <f>#N/A</f>
        <v>#N/A</v>
      </c>
    </row>
    <row r="76" spans="1:7" x14ac:dyDescent="0.25">
      <c r="A76" s="61">
        <v>46710130</v>
      </c>
      <c r="B76" t="s">
        <v>13</v>
      </c>
      <c r="C76" s="12">
        <v>0</v>
      </c>
      <c r="D76" s="12">
        <v>0</v>
      </c>
      <c r="E76" s="12">
        <v>0</v>
      </c>
      <c r="F76" s="61" t="e">
        <f>#N/A</f>
        <v>#N/A</v>
      </c>
      <c r="G76" t="e">
        <f>#N/A</f>
        <v>#N/A</v>
      </c>
    </row>
    <row r="77" spans="1:7" x14ac:dyDescent="0.25">
      <c r="A77" s="61">
        <v>46720010</v>
      </c>
      <c r="B77" t="s">
        <v>148</v>
      </c>
      <c r="C77" s="12">
        <v>0</v>
      </c>
      <c r="D77" s="12">
        <v>0</v>
      </c>
      <c r="E77" s="12">
        <v>0</v>
      </c>
      <c r="F77" s="61" t="e">
        <f>#N/A</f>
        <v>#N/A</v>
      </c>
      <c r="G77" t="e">
        <f>#N/A</f>
        <v>#N/A</v>
      </c>
    </row>
    <row r="78" spans="1:7" x14ac:dyDescent="0.25">
      <c r="A78" s="61">
        <v>46720071</v>
      </c>
      <c r="B78" t="s">
        <v>5</v>
      </c>
      <c r="C78" s="12">
        <v>0</v>
      </c>
      <c r="D78" s="12">
        <v>0</v>
      </c>
      <c r="E78" s="12">
        <v>0</v>
      </c>
      <c r="F78" s="61" t="e">
        <f>#N/A</f>
        <v>#N/A</v>
      </c>
      <c r="G78" t="e">
        <f>#N/A</f>
        <v>#N/A</v>
      </c>
    </row>
    <row r="79" spans="1:7" x14ac:dyDescent="0.25">
      <c r="A79" s="61">
        <v>46800000</v>
      </c>
      <c r="B79" t="s">
        <v>2460</v>
      </c>
      <c r="C79" s="12">
        <v>-17638115</v>
      </c>
      <c r="D79" s="12"/>
      <c r="E79" s="12"/>
      <c r="F79" s="22">
        <v>46800000</v>
      </c>
    </row>
    <row r="80" spans="1:7" x14ac:dyDescent="0.25">
      <c r="A80" s="61">
        <v>46800000</v>
      </c>
      <c r="B80" t="s">
        <v>122</v>
      </c>
      <c r="C80" s="12">
        <v>-6409691.3399999999</v>
      </c>
      <c r="D80" s="12"/>
      <c r="E80" s="12"/>
      <c r="F80" s="22">
        <v>46800000</v>
      </c>
    </row>
    <row r="81" spans="1:7" x14ac:dyDescent="0.25">
      <c r="A81" s="61">
        <v>47100000</v>
      </c>
      <c r="B81" t="s">
        <v>384</v>
      </c>
      <c r="C81" s="12">
        <v>0</v>
      </c>
      <c r="D81" s="12">
        <v>0</v>
      </c>
      <c r="E81" s="12">
        <v>0</v>
      </c>
      <c r="F81" s="61" t="e">
        <f>#N/A</f>
        <v>#N/A</v>
      </c>
      <c r="G81" t="e">
        <f>#N/A</f>
        <v>#N/A</v>
      </c>
    </row>
    <row r="82" spans="1:7" x14ac:dyDescent="0.25">
      <c r="A82" s="61">
        <v>48600000</v>
      </c>
      <c r="B82" t="s">
        <v>698</v>
      </c>
      <c r="C82" s="12">
        <v>337251.85</v>
      </c>
      <c r="D82" s="12"/>
      <c r="E82" s="12"/>
      <c r="F82" s="22">
        <v>48600000</v>
      </c>
    </row>
    <row r="83" spans="1:7" x14ac:dyDescent="0.25">
      <c r="A83" s="61">
        <v>49600000</v>
      </c>
      <c r="B83" t="s">
        <v>2461</v>
      </c>
      <c r="C83" s="12">
        <v>-183956909.58000001</v>
      </c>
      <c r="D83" s="12">
        <v>-183956909.58000001</v>
      </c>
      <c r="E83" s="12">
        <v>0</v>
      </c>
      <c r="F83" s="23">
        <v>49660000</v>
      </c>
      <c r="G83" t="s">
        <v>1184</v>
      </c>
    </row>
    <row r="84" spans="1:7" x14ac:dyDescent="0.25">
      <c r="A84" s="61">
        <v>51119999</v>
      </c>
      <c r="B84" t="s">
        <v>2462</v>
      </c>
      <c r="C84" s="12">
        <v>-2536</v>
      </c>
      <c r="D84" s="12"/>
      <c r="E84" s="12"/>
      <c r="F84" s="22">
        <v>51119999</v>
      </c>
    </row>
    <row r="85" spans="1:7" x14ac:dyDescent="0.25">
      <c r="A85" s="61">
        <v>51221000</v>
      </c>
      <c r="B85" t="s">
        <v>345</v>
      </c>
      <c r="C85" s="12">
        <v>208209222.11000001</v>
      </c>
      <c r="D85" s="12">
        <v>191496177.08000001</v>
      </c>
      <c r="E85" s="12">
        <v>15080300.52</v>
      </c>
      <c r="F85" s="61">
        <v>51221000</v>
      </c>
      <c r="G85" t="s">
        <v>1277</v>
      </c>
    </row>
    <row r="86" spans="1:7" x14ac:dyDescent="0.25">
      <c r="A86" s="61">
        <v>51241000</v>
      </c>
      <c r="B86" t="s">
        <v>159</v>
      </c>
      <c r="C86" s="12">
        <v>138777307.28</v>
      </c>
      <c r="D86" s="12">
        <v>-7634085.1800003098</v>
      </c>
      <c r="E86" s="12">
        <v>30167460.840000201</v>
      </c>
      <c r="F86" s="61">
        <v>51241000</v>
      </c>
      <c r="G86" t="s">
        <v>1277</v>
      </c>
    </row>
    <row r="87" spans="1:7" x14ac:dyDescent="0.25">
      <c r="A87" s="61">
        <v>51242000</v>
      </c>
      <c r="B87" t="s">
        <v>2463</v>
      </c>
      <c r="C87" s="12">
        <v>306994935.14200002</v>
      </c>
      <c r="D87" s="12">
        <v>322000962.89999998</v>
      </c>
      <c r="E87" s="12">
        <v>277815267.48000002</v>
      </c>
      <c r="F87" s="61">
        <v>51242000</v>
      </c>
      <c r="G87" t="s">
        <v>1277</v>
      </c>
    </row>
    <row r="88" spans="1:7" x14ac:dyDescent="0.25">
      <c r="A88" s="61">
        <v>51244000</v>
      </c>
      <c r="B88" t="s">
        <v>2464</v>
      </c>
      <c r="C88" s="12">
        <v>5034154.45</v>
      </c>
      <c r="D88" s="12">
        <v>6340522.8300000001</v>
      </c>
      <c r="E88" s="12">
        <v>6781785.5199999996</v>
      </c>
      <c r="F88" s="61">
        <v>51241000</v>
      </c>
      <c r="G88" t="s">
        <v>1277</v>
      </c>
    </row>
    <row r="89" spans="1:7" x14ac:dyDescent="0.25">
      <c r="A89" s="61">
        <v>51245000</v>
      </c>
      <c r="B89" t="s">
        <v>2465</v>
      </c>
      <c r="C89" s="12">
        <v>134186747.06999999</v>
      </c>
      <c r="D89" s="12">
        <v>341121912.5</v>
      </c>
      <c r="E89" s="12">
        <v>377910498.31</v>
      </c>
      <c r="F89" s="18">
        <v>51245000</v>
      </c>
      <c r="G89" t="s">
        <v>1277</v>
      </c>
    </row>
    <row r="90" spans="1:7" x14ac:dyDescent="0.25">
      <c r="A90" s="61">
        <v>51800000</v>
      </c>
      <c r="B90" t="s">
        <v>1132</v>
      </c>
      <c r="C90" s="12">
        <v>-1472212.34</v>
      </c>
      <c r="D90" s="12"/>
      <c r="E90" s="12"/>
      <c r="F90" s="22">
        <v>51800000</v>
      </c>
    </row>
    <row r="91" spans="1:7" x14ac:dyDescent="0.25">
      <c r="A91" s="61">
        <v>53100000</v>
      </c>
      <c r="B91" t="s">
        <v>1953</v>
      </c>
      <c r="C91" s="12">
        <v>1824600</v>
      </c>
      <c r="D91" s="12">
        <v>1105600</v>
      </c>
      <c r="E91" s="12">
        <v>122664</v>
      </c>
      <c r="F91" s="61">
        <v>53100000</v>
      </c>
      <c r="G91" t="s">
        <v>1277</v>
      </c>
    </row>
    <row r="92" spans="1:7" x14ac:dyDescent="0.25">
      <c r="A92" s="61">
        <v>53200000</v>
      </c>
      <c r="B92" t="s">
        <v>2196</v>
      </c>
      <c r="C92" s="12">
        <v>264900</v>
      </c>
      <c r="D92" s="12"/>
      <c r="E92" s="12"/>
      <c r="F92" s="22">
        <v>53200000</v>
      </c>
    </row>
    <row r="93" spans="1:7" x14ac:dyDescent="0.25">
      <c r="A93" s="61">
        <v>58000000</v>
      </c>
      <c r="B93" t="s">
        <v>724</v>
      </c>
      <c r="C93" s="12">
        <v>0</v>
      </c>
      <c r="D93" s="12">
        <v>0</v>
      </c>
      <c r="E93" s="12">
        <v>0</v>
      </c>
      <c r="F93" s="61">
        <v>58000000</v>
      </c>
      <c r="G93" t="s">
        <v>1277</v>
      </c>
    </row>
    <row r="94" spans="1:7" x14ac:dyDescent="0.25">
      <c r="A94" s="61">
        <v>60101000</v>
      </c>
      <c r="B94" t="s">
        <v>360</v>
      </c>
      <c r="C94" s="12">
        <v>-10091216.199999999</v>
      </c>
      <c r="D94" s="12"/>
      <c r="E94" s="12"/>
      <c r="F94" s="22">
        <v>60101000</v>
      </c>
    </row>
    <row r="95" spans="1:7" x14ac:dyDescent="0.25">
      <c r="A95" s="61">
        <v>60201000</v>
      </c>
      <c r="B95" t="s">
        <v>430</v>
      </c>
      <c r="C95" s="12">
        <v>725400</v>
      </c>
      <c r="D95" s="12"/>
      <c r="E95" s="12"/>
      <c r="F95" s="22">
        <v>60201000</v>
      </c>
    </row>
    <row r="96" spans="1:7" x14ac:dyDescent="0.25">
      <c r="A96" s="61">
        <v>60601000</v>
      </c>
      <c r="B96" t="s">
        <v>442</v>
      </c>
      <c r="C96" s="12">
        <v>6444964.3399999999</v>
      </c>
      <c r="D96" s="12"/>
      <c r="E96" s="12"/>
      <c r="F96" s="22">
        <v>60601000</v>
      </c>
    </row>
    <row r="97" spans="1:7" x14ac:dyDescent="0.25">
      <c r="A97" s="61">
        <v>60602000</v>
      </c>
      <c r="B97" t="s">
        <v>378</v>
      </c>
      <c r="C97" s="12">
        <v>1287691</v>
      </c>
      <c r="D97" s="12">
        <v>1584774.11</v>
      </c>
      <c r="E97" s="12">
        <v>6369917</v>
      </c>
      <c r="F97" s="61">
        <v>60600000</v>
      </c>
      <c r="G97" t="s">
        <v>1297</v>
      </c>
    </row>
    <row r="98" spans="1:7" x14ac:dyDescent="0.25">
      <c r="A98" s="61">
        <v>60603000</v>
      </c>
      <c r="B98" t="s">
        <v>2466</v>
      </c>
      <c r="C98" s="12">
        <v>685384.62</v>
      </c>
      <c r="D98" s="12"/>
      <c r="E98" s="12"/>
      <c r="F98" s="22">
        <v>60603000</v>
      </c>
    </row>
    <row r="99" spans="1:7" x14ac:dyDescent="0.25">
      <c r="A99" s="61">
        <v>60604000</v>
      </c>
      <c r="B99" t="s">
        <v>382</v>
      </c>
      <c r="C99" s="12">
        <v>1669888</v>
      </c>
      <c r="D99" s="12"/>
      <c r="E99" s="12"/>
      <c r="F99" s="22">
        <v>60604000</v>
      </c>
    </row>
    <row r="100" spans="1:7" x14ac:dyDescent="0.25">
      <c r="A100" s="61">
        <v>60605000</v>
      </c>
      <c r="B100" t="s">
        <v>167</v>
      </c>
      <c r="C100" s="12">
        <v>21100819.84</v>
      </c>
      <c r="D100" s="12">
        <v>17100</v>
      </c>
      <c r="E100" s="12">
        <v>383500</v>
      </c>
      <c r="F100" s="61">
        <v>60600000</v>
      </c>
      <c r="G100" t="s">
        <v>1297</v>
      </c>
    </row>
    <row r="101" spans="1:7" x14ac:dyDescent="0.25">
      <c r="A101" s="61">
        <v>60607000</v>
      </c>
      <c r="B101" t="s">
        <v>385</v>
      </c>
      <c r="C101" s="12">
        <v>2996854.63</v>
      </c>
      <c r="D101" s="12">
        <v>70000</v>
      </c>
      <c r="E101" s="12">
        <v>1215000</v>
      </c>
      <c r="F101" s="61">
        <v>60600000</v>
      </c>
      <c r="G101" t="s">
        <v>1297</v>
      </c>
    </row>
    <row r="102" spans="1:7" x14ac:dyDescent="0.25">
      <c r="A102" s="61">
        <v>60608000</v>
      </c>
      <c r="B102" t="s">
        <v>375</v>
      </c>
      <c r="C102" s="12">
        <v>2174237</v>
      </c>
      <c r="D102" s="12">
        <v>0</v>
      </c>
      <c r="E102" s="12">
        <v>122856.41</v>
      </c>
      <c r="F102" s="61">
        <v>60600000</v>
      </c>
      <c r="G102" t="s">
        <v>1297</v>
      </c>
    </row>
    <row r="103" spans="1:7" x14ac:dyDescent="0.25">
      <c r="A103" s="61">
        <v>60609000</v>
      </c>
      <c r="B103" t="s">
        <v>170</v>
      </c>
      <c r="C103" s="12">
        <v>2662250</v>
      </c>
      <c r="D103" s="12"/>
      <c r="E103" s="12"/>
      <c r="F103" s="22">
        <v>60609000</v>
      </c>
    </row>
    <row r="104" spans="1:7" x14ac:dyDescent="0.25">
      <c r="A104" s="61">
        <v>60701000</v>
      </c>
      <c r="B104" t="s">
        <v>453</v>
      </c>
      <c r="C104" s="12">
        <v>341254600</v>
      </c>
      <c r="D104" s="12"/>
      <c r="E104" s="12"/>
      <c r="F104" s="22">
        <v>60701000</v>
      </c>
    </row>
    <row r="105" spans="1:7" x14ac:dyDescent="0.25">
      <c r="A105" s="61">
        <v>60803000</v>
      </c>
      <c r="B105" t="s">
        <v>459</v>
      </c>
      <c r="C105" s="12">
        <v>0</v>
      </c>
      <c r="D105" s="12">
        <v>1911211.57</v>
      </c>
      <c r="E105" s="12">
        <v>0</v>
      </c>
      <c r="F105" s="61">
        <v>60800000</v>
      </c>
      <c r="G105" t="s">
        <v>1297</v>
      </c>
    </row>
    <row r="106" spans="1:7" x14ac:dyDescent="0.25">
      <c r="A106" s="61">
        <v>60804000</v>
      </c>
      <c r="B106" t="s">
        <v>461</v>
      </c>
      <c r="C106" s="12">
        <v>0</v>
      </c>
      <c r="D106" s="12">
        <v>34106214.850000001</v>
      </c>
      <c r="E106" s="12">
        <v>0</v>
      </c>
      <c r="F106" s="61">
        <v>60800000</v>
      </c>
      <c r="G106" t="s">
        <v>1297</v>
      </c>
    </row>
    <row r="107" spans="1:7" x14ac:dyDescent="0.25">
      <c r="A107" s="61">
        <v>60806000</v>
      </c>
      <c r="B107" t="s">
        <v>462</v>
      </c>
      <c r="C107" s="12">
        <v>2012969</v>
      </c>
      <c r="D107" s="12">
        <v>890880</v>
      </c>
      <c r="E107" s="12">
        <v>0</v>
      </c>
      <c r="F107" s="61">
        <v>60800000</v>
      </c>
      <c r="G107" t="s">
        <v>1297</v>
      </c>
    </row>
    <row r="108" spans="1:7" x14ac:dyDescent="0.25">
      <c r="A108" s="61">
        <v>60809000</v>
      </c>
      <c r="B108" t="s">
        <v>1391</v>
      </c>
      <c r="C108" s="12">
        <v>0</v>
      </c>
      <c r="D108" s="12">
        <v>560000</v>
      </c>
      <c r="E108" s="12">
        <v>0</v>
      </c>
      <c r="F108" s="61">
        <v>60800000</v>
      </c>
      <c r="G108" t="s">
        <v>1297</v>
      </c>
    </row>
    <row r="109" spans="1:7" x14ac:dyDescent="0.25">
      <c r="A109" s="61">
        <v>60811000</v>
      </c>
      <c r="B109" t="s">
        <v>466</v>
      </c>
      <c r="C109" s="12">
        <v>50324.23</v>
      </c>
      <c r="D109" s="12">
        <v>59246431</v>
      </c>
      <c r="E109" s="12">
        <v>0</v>
      </c>
      <c r="F109" s="61">
        <v>60800000</v>
      </c>
      <c r="G109" t="s">
        <v>1297</v>
      </c>
    </row>
    <row r="110" spans="1:7" x14ac:dyDescent="0.25">
      <c r="A110" s="61">
        <v>60812000</v>
      </c>
      <c r="B110" t="s">
        <v>403</v>
      </c>
      <c r="C110" s="12">
        <v>0</v>
      </c>
      <c r="D110" s="12">
        <v>2889120</v>
      </c>
      <c r="E110" s="12">
        <v>0</v>
      </c>
      <c r="F110" s="61">
        <v>60800000</v>
      </c>
      <c r="G110" t="s">
        <v>1297</v>
      </c>
    </row>
    <row r="111" spans="1:7" x14ac:dyDescent="0.25">
      <c r="A111" s="61">
        <v>61300000</v>
      </c>
      <c r="B111" t="s">
        <v>1820</v>
      </c>
      <c r="C111" s="12">
        <v>13194731.380000001</v>
      </c>
      <c r="D111" s="12"/>
      <c r="E111" s="12"/>
      <c r="F111" s="22">
        <v>61300000</v>
      </c>
    </row>
    <row r="112" spans="1:7" x14ac:dyDescent="0.25">
      <c r="A112" s="61">
        <v>61302000</v>
      </c>
      <c r="B112" t="s">
        <v>406</v>
      </c>
      <c r="C112" s="12">
        <v>26641619.620000001</v>
      </c>
      <c r="D112" s="12">
        <v>0</v>
      </c>
      <c r="E112" s="12">
        <v>0</v>
      </c>
      <c r="F112" s="61">
        <v>61300000</v>
      </c>
      <c r="G112" t="s">
        <v>1297</v>
      </c>
    </row>
    <row r="113" spans="1:7" x14ac:dyDescent="0.25">
      <c r="A113" s="61">
        <v>61303000</v>
      </c>
      <c r="B113" t="s">
        <v>2467</v>
      </c>
      <c r="C113" s="12">
        <v>22390020.239999998</v>
      </c>
      <c r="D113" s="12">
        <v>6400000</v>
      </c>
      <c r="E113" s="12">
        <v>0</v>
      </c>
      <c r="F113" s="61">
        <v>61300000</v>
      </c>
      <c r="G113" t="s">
        <v>1297</v>
      </c>
    </row>
    <row r="114" spans="1:7" x14ac:dyDescent="0.25">
      <c r="A114" s="61">
        <v>61304000</v>
      </c>
      <c r="B114" t="s">
        <v>2468</v>
      </c>
      <c r="C114" s="12">
        <v>9600000</v>
      </c>
      <c r="D114" s="12"/>
      <c r="E114" s="12"/>
      <c r="F114" s="22">
        <v>61304000</v>
      </c>
    </row>
    <row r="115" spans="1:7" x14ac:dyDescent="0.25">
      <c r="A115" s="61">
        <v>61500000</v>
      </c>
      <c r="B115" t="s">
        <v>1596</v>
      </c>
      <c r="C115" s="12">
        <v>313179</v>
      </c>
      <c r="D115" s="12"/>
      <c r="E115" s="12"/>
      <c r="F115" s="22">
        <v>61500000</v>
      </c>
    </row>
    <row r="116" spans="1:7" x14ac:dyDescent="0.25">
      <c r="A116" s="61">
        <v>61501000</v>
      </c>
      <c r="B116" t="s">
        <v>480</v>
      </c>
      <c r="C116" s="12">
        <v>28735</v>
      </c>
      <c r="D116" s="12"/>
      <c r="E116" s="12"/>
      <c r="F116" s="22">
        <v>61501000</v>
      </c>
    </row>
    <row r="117" spans="1:7" x14ac:dyDescent="0.25">
      <c r="A117" s="61">
        <v>61502000</v>
      </c>
      <c r="B117" t="s">
        <v>180</v>
      </c>
      <c r="C117" s="12">
        <v>13398</v>
      </c>
      <c r="D117" s="12"/>
      <c r="E117" s="12"/>
      <c r="F117" s="22">
        <v>61502000</v>
      </c>
    </row>
    <row r="118" spans="1:7" x14ac:dyDescent="0.25">
      <c r="A118" s="61">
        <v>61503000</v>
      </c>
      <c r="B118" t="s">
        <v>481</v>
      </c>
      <c r="C118" s="12">
        <v>2750012.03</v>
      </c>
      <c r="D118" s="12">
        <v>1119043.6599999999</v>
      </c>
      <c r="E118" s="12">
        <v>0</v>
      </c>
      <c r="F118" s="61">
        <v>61500000</v>
      </c>
      <c r="G118" t="s">
        <v>1297</v>
      </c>
    </row>
    <row r="119" spans="1:7" x14ac:dyDescent="0.25">
      <c r="A119" s="61">
        <v>61504000</v>
      </c>
      <c r="B119" t="s">
        <v>2141</v>
      </c>
      <c r="C119" s="12">
        <v>29123052</v>
      </c>
      <c r="D119" s="12"/>
      <c r="E119" s="12"/>
      <c r="F119" s="22">
        <v>61504000</v>
      </c>
    </row>
    <row r="120" spans="1:7" x14ac:dyDescent="0.25">
      <c r="A120" s="61">
        <v>61601000</v>
      </c>
      <c r="B120" t="s">
        <v>417</v>
      </c>
      <c r="C120" s="12">
        <v>12140.91</v>
      </c>
      <c r="D120" s="12"/>
      <c r="E120" s="12"/>
      <c r="F120" s="22">
        <v>61601000</v>
      </c>
    </row>
    <row r="121" spans="1:7" x14ac:dyDescent="0.25">
      <c r="A121" s="61">
        <v>61602000</v>
      </c>
      <c r="B121" t="s">
        <v>488</v>
      </c>
      <c r="C121" s="12">
        <v>1954390.15</v>
      </c>
      <c r="D121" s="12"/>
      <c r="E121" s="12"/>
      <c r="F121" s="22">
        <v>61602000</v>
      </c>
    </row>
    <row r="122" spans="1:7" x14ac:dyDescent="0.25">
      <c r="A122" s="61">
        <v>61604000</v>
      </c>
      <c r="B122" t="s">
        <v>183</v>
      </c>
      <c r="C122" s="12">
        <v>1347926.61</v>
      </c>
      <c r="D122" s="12"/>
      <c r="E122" s="12"/>
      <c r="F122" s="22">
        <v>61604000</v>
      </c>
    </row>
    <row r="123" spans="1:7" x14ac:dyDescent="0.25">
      <c r="A123" s="61">
        <v>61801000</v>
      </c>
      <c r="B123" t="s">
        <v>492</v>
      </c>
      <c r="C123" s="12">
        <v>239823</v>
      </c>
      <c r="D123" s="12"/>
      <c r="E123" s="12"/>
      <c r="F123" s="22">
        <v>61801000</v>
      </c>
    </row>
    <row r="124" spans="1:7" x14ac:dyDescent="0.25">
      <c r="A124" s="61">
        <v>61802000</v>
      </c>
      <c r="B124" t="s">
        <v>494</v>
      </c>
      <c r="C124" s="12">
        <v>1380592</v>
      </c>
      <c r="D124" s="12"/>
      <c r="E124" s="12"/>
      <c r="F124" s="22">
        <v>61802000</v>
      </c>
    </row>
    <row r="125" spans="1:7" x14ac:dyDescent="0.25">
      <c r="A125" s="61">
        <v>62100000</v>
      </c>
      <c r="B125" t="s">
        <v>521</v>
      </c>
      <c r="C125" s="12">
        <v>24736000.399999999</v>
      </c>
      <c r="D125" s="12">
        <v>0</v>
      </c>
      <c r="E125" s="12">
        <v>195000</v>
      </c>
      <c r="F125" s="61">
        <v>62100000</v>
      </c>
      <c r="G125" t="s">
        <v>1297</v>
      </c>
    </row>
    <row r="126" spans="1:7" x14ac:dyDescent="0.25">
      <c r="A126" s="61">
        <v>62102000</v>
      </c>
      <c r="B126" t="s">
        <v>498</v>
      </c>
      <c r="C126" s="12">
        <v>11598414</v>
      </c>
      <c r="D126" s="12"/>
      <c r="E126" s="12"/>
      <c r="F126" s="22">
        <v>62102000</v>
      </c>
    </row>
    <row r="127" spans="1:7" x14ac:dyDescent="0.25">
      <c r="A127" s="61">
        <v>62103000</v>
      </c>
      <c r="B127" t="s">
        <v>188</v>
      </c>
      <c r="C127" s="12">
        <v>8321454</v>
      </c>
      <c r="D127" s="12"/>
      <c r="E127" s="12"/>
      <c r="F127" s="22">
        <v>62103000</v>
      </c>
    </row>
    <row r="128" spans="1:7" x14ac:dyDescent="0.25">
      <c r="A128" s="61">
        <v>62201000</v>
      </c>
      <c r="B128" t="s">
        <v>503</v>
      </c>
      <c r="C128" s="12">
        <v>68947966</v>
      </c>
      <c r="D128" s="12">
        <v>56127667</v>
      </c>
      <c r="E128" s="12">
        <v>0</v>
      </c>
      <c r="F128" s="61">
        <v>62200000</v>
      </c>
      <c r="G128" t="s">
        <v>1297</v>
      </c>
    </row>
    <row r="129" spans="1:7" x14ac:dyDescent="0.25">
      <c r="A129" s="61">
        <v>62202000</v>
      </c>
      <c r="B129" t="s">
        <v>505</v>
      </c>
      <c r="C129" s="12">
        <v>150000</v>
      </c>
      <c r="D129" s="12"/>
      <c r="E129" s="12"/>
      <c r="F129" s="22">
        <v>62202000</v>
      </c>
    </row>
    <row r="130" spans="1:7" x14ac:dyDescent="0.25">
      <c r="A130" s="61">
        <v>62203000</v>
      </c>
      <c r="B130" t="s">
        <v>2146</v>
      </c>
      <c r="C130" s="12">
        <v>4737032</v>
      </c>
      <c r="D130" s="12">
        <v>9700000</v>
      </c>
      <c r="E130" s="12">
        <v>7670000</v>
      </c>
      <c r="F130" s="61">
        <v>62200000</v>
      </c>
      <c r="G130" t="s">
        <v>1297</v>
      </c>
    </row>
    <row r="131" spans="1:7" x14ac:dyDescent="0.25">
      <c r="A131" s="61">
        <v>62208000</v>
      </c>
      <c r="B131" t="s">
        <v>425</v>
      </c>
      <c r="C131" s="12">
        <v>-487122</v>
      </c>
      <c r="D131" s="12">
        <v>487122</v>
      </c>
      <c r="E131" s="12">
        <v>628000</v>
      </c>
      <c r="F131" s="61">
        <v>62200000</v>
      </c>
      <c r="G131" t="s">
        <v>1297</v>
      </c>
    </row>
    <row r="132" spans="1:7" x14ac:dyDescent="0.25">
      <c r="A132" s="61">
        <v>62301000</v>
      </c>
      <c r="B132" t="s">
        <v>191</v>
      </c>
      <c r="C132" s="12">
        <v>471205</v>
      </c>
      <c r="D132" s="12"/>
      <c r="E132" s="12"/>
      <c r="F132" s="22">
        <v>62301000</v>
      </c>
    </row>
    <row r="133" spans="1:7" x14ac:dyDescent="0.25">
      <c r="A133" s="61">
        <v>62302000</v>
      </c>
      <c r="B133" t="s">
        <v>516</v>
      </c>
      <c r="C133" s="12">
        <v>137074</v>
      </c>
      <c r="D133" s="12"/>
      <c r="E133" s="12"/>
      <c r="F133" s="22">
        <v>62302000</v>
      </c>
    </row>
    <row r="134" spans="1:7" x14ac:dyDescent="0.25">
      <c r="A134" s="61">
        <v>62303000</v>
      </c>
      <c r="B134" t="s">
        <v>517</v>
      </c>
      <c r="C134" s="12">
        <v>1880865</v>
      </c>
      <c r="D134" s="12">
        <v>348687</v>
      </c>
      <c r="E134" s="12">
        <v>38700</v>
      </c>
      <c r="F134" s="61">
        <v>62300000</v>
      </c>
      <c r="G134" t="s">
        <v>1297</v>
      </c>
    </row>
    <row r="135" spans="1:7" x14ac:dyDescent="0.25">
      <c r="A135" s="61">
        <v>62304000</v>
      </c>
      <c r="B135" t="s">
        <v>2469</v>
      </c>
      <c r="C135" s="12">
        <v>564158</v>
      </c>
      <c r="D135" s="12"/>
      <c r="E135" s="12"/>
      <c r="F135" s="22">
        <v>62304000</v>
      </c>
    </row>
    <row r="136" spans="1:7" x14ac:dyDescent="0.25">
      <c r="A136" s="61">
        <v>62401000</v>
      </c>
      <c r="B136" t="s">
        <v>2470</v>
      </c>
      <c r="C136" s="12">
        <v>11966065</v>
      </c>
      <c r="D136" s="12"/>
      <c r="E136" s="12"/>
      <c r="F136" s="22">
        <v>62401000</v>
      </c>
    </row>
    <row r="137" spans="1:7" x14ac:dyDescent="0.25">
      <c r="A137" s="61">
        <v>62402000</v>
      </c>
      <c r="B137" t="s">
        <v>434</v>
      </c>
      <c r="C137" s="12">
        <v>2673000</v>
      </c>
      <c r="D137" s="12"/>
      <c r="E137" s="12"/>
      <c r="F137" s="22">
        <v>62402000</v>
      </c>
    </row>
    <row r="138" spans="1:7" x14ac:dyDescent="0.25">
      <c r="A138" s="61">
        <v>62501000</v>
      </c>
      <c r="B138" t="s">
        <v>746</v>
      </c>
      <c r="C138" s="12">
        <v>1031318</v>
      </c>
      <c r="D138" s="12">
        <v>600000</v>
      </c>
      <c r="E138" s="12">
        <v>5260000</v>
      </c>
      <c r="F138" s="61">
        <v>62501000</v>
      </c>
      <c r="G138" t="s">
        <v>1297</v>
      </c>
    </row>
    <row r="139" spans="1:7" x14ac:dyDescent="0.25">
      <c r="A139" s="61">
        <v>62503000</v>
      </c>
      <c r="B139" t="s">
        <v>197</v>
      </c>
      <c r="C139" s="12">
        <v>33009</v>
      </c>
      <c r="D139" s="12">
        <v>0</v>
      </c>
      <c r="E139" s="12">
        <v>0</v>
      </c>
      <c r="F139" s="61">
        <v>62501000</v>
      </c>
      <c r="G139" t="s">
        <v>1297</v>
      </c>
    </row>
    <row r="140" spans="1:7" x14ac:dyDescent="0.25">
      <c r="A140" s="61">
        <v>62504000</v>
      </c>
      <c r="B140" t="s">
        <v>528</v>
      </c>
      <c r="C140" s="12">
        <v>264079</v>
      </c>
      <c r="D140" s="12">
        <v>180000</v>
      </c>
      <c r="E140" s="12">
        <v>0</v>
      </c>
      <c r="F140" s="61">
        <v>62501000</v>
      </c>
      <c r="G140" t="s">
        <v>1297</v>
      </c>
    </row>
    <row r="141" spans="1:7" x14ac:dyDescent="0.25">
      <c r="A141" s="61">
        <v>62505000</v>
      </c>
      <c r="B141" t="s">
        <v>530</v>
      </c>
      <c r="C141" s="12">
        <v>11501</v>
      </c>
      <c r="D141" s="12"/>
      <c r="E141" s="12"/>
      <c r="F141" s="22">
        <v>62505000</v>
      </c>
    </row>
    <row r="142" spans="1:7" x14ac:dyDescent="0.25">
      <c r="A142" s="61">
        <v>62506000</v>
      </c>
      <c r="B142" t="s">
        <v>531</v>
      </c>
      <c r="C142" s="12">
        <v>137305</v>
      </c>
      <c r="D142" s="12">
        <v>255000</v>
      </c>
      <c r="E142" s="12">
        <v>0</v>
      </c>
      <c r="F142" s="61">
        <v>62501000</v>
      </c>
      <c r="G142" t="s">
        <v>1297</v>
      </c>
    </row>
    <row r="143" spans="1:7" x14ac:dyDescent="0.25">
      <c r="A143" s="61">
        <v>62507000</v>
      </c>
      <c r="B143" t="s">
        <v>438</v>
      </c>
      <c r="C143" s="12">
        <v>2621126</v>
      </c>
      <c r="D143" s="12">
        <v>382996</v>
      </c>
      <c r="E143" s="12">
        <v>1052796.07</v>
      </c>
      <c r="F143" s="61">
        <v>62501000</v>
      </c>
      <c r="G143" t="s">
        <v>1297</v>
      </c>
    </row>
    <row r="144" spans="1:7" x14ac:dyDescent="0.25">
      <c r="A144" s="61">
        <v>62602000</v>
      </c>
      <c r="B144" t="s">
        <v>533</v>
      </c>
      <c r="C144" s="12">
        <v>5749880.3300000001</v>
      </c>
      <c r="D144" s="12">
        <v>2249829.77</v>
      </c>
      <c r="E144" s="12">
        <v>1551799.9</v>
      </c>
      <c r="F144" s="61">
        <v>62601000</v>
      </c>
      <c r="G144" t="s">
        <v>1297</v>
      </c>
    </row>
    <row r="145" spans="1:7" x14ac:dyDescent="0.25">
      <c r="A145" s="61">
        <v>62603000</v>
      </c>
      <c r="B145" t="s">
        <v>534</v>
      </c>
      <c r="C145" s="12">
        <v>234133.54</v>
      </c>
      <c r="D145" s="12"/>
      <c r="E145" s="12"/>
      <c r="F145" s="22">
        <v>62603000</v>
      </c>
    </row>
    <row r="146" spans="1:7" x14ac:dyDescent="0.25">
      <c r="A146" s="61">
        <v>62604000</v>
      </c>
      <c r="B146" t="s">
        <v>535</v>
      </c>
      <c r="C146" s="12">
        <v>87</v>
      </c>
      <c r="D146" s="12"/>
      <c r="E146" s="12"/>
      <c r="F146" s="22">
        <v>62604000</v>
      </c>
    </row>
    <row r="147" spans="1:7" x14ac:dyDescent="0.25">
      <c r="A147" s="61">
        <v>62701000</v>
      </c>
      <c r="B147" t="s">
        <v>2153</v>
      </c>
      <c r="C147" s="12">
        <v>61</v>
      </c>
      <c r="D147" s="12"/>
      <c r="E147" s="12"/>
      <c r="F147" s="22">
        <v>62701000</v>
      </c>
    </row>
    <row r="148" spans="1:7" x14ac:dyDescent="0.25">
      <c r="A148" s="61">
        <v>62703000</v>
      </c>
      <c r="B148" t="s">
        <v>538</v>
      </c>
      <c r="C148" s="12">
        <v>11548327.15</v>
      </c>
      <c r="D148" s="12">
        <v>338597.07999999798</v>
      </c>
      <c r="E148" s="12">
        <v>92013.21</v>
      </c>
      <c r="F148" s="61">
        <v>62701000</v>
      </c>
      <c r="G148" t="s">
        <v>1297</v>
      </c>
    </row>
    <row r="149" spans="1:7" x14ac:dyDescent="0.25">
      <c r="A149" s="61">
        <v>62705000</v>
      </c>
      <c r="B149" t="s">
        <v>539</v>
      </c>
      <c r="C149" s="12">
        <v>574981.65</v>
      </c>
      <c r="D149" s="12">
        <v>20000</v>
      </c>
      <c r="E149" s="12">
        <v>0</v>
      </c>
      <c r="F149" s="61">
        <v>62701000</v>
      </c>
      <c r="G149" t="s">
        <v>1297</v>
      </c>
    </row>
    <row r="150" spans="1:7" x14ac:dyDescent="0.25">
      <c r="A150" s="61">
        <v>62706000</v>
      </c>
      <c r="B150" t="s">
        <v>209</v>
      </c>
      <c r="C150" s="12">
        <v>69937529.290000007</v>
      </c>
      <c r="D150" s="12">
        <v>1875569.43</v>
      </c>
      <c r="E150" s="12">
        <v>-19127.839999999898</v>
      </c>
      <c r="F150" s="61">
        <v>62701000</v>
      </c>
      <c r="G150" t="s">
        <v>1297</v>
      </c>
    </row>
    <row r="151" spans="1:7" x14ac:dyDescent="0.25">
      <c r="A151" s="61">
        <v>62707000</v>
      </c>
      <c r="B151" t="s">
        <v>2471</v>
      </c>
      <c r="C151" s="12">
        <v>360000</v>
      </c>
      <c r="D151" s="12"/>
      <c r="E151" s="12"/>
      <c r="F151" s="22">
        <v>62707000</v>
      </c>
    </row>
    <row r="152" spans="1:7" x14ac:dyDescent="0.25">
      <c r="A152" s="61">
        <v>62709000</v>
      </c>
      <c r="B152" t="s">
        <v>1808</v>
      </c>
      <c r="C152" s="12">
        <v>349893.33</v>
      </c>
      <c r="D152" s="12">
        <v>160000</v>
      </c>
      <c r="E152" s="12">
        <v>136000</v>
      </c>
      <c r="F152" s="61">
        <v>62701000</v>
      </c>
      <c r="G152" t="s">
        <v>1297</v>
      </c>
    </row>
    <row r="153" spans="1:7" x14ac:dyDescent="0.25">
      <c r="A153" s="61">
        <v>62710000</v>
      </c>
      <c r="B153" t="s">
        <v>1607</v>
      </c>
      <c r="C153" s="12">
        <v>4645291.0199999996</v>
      </c>
      <c r="D153" s="12">
        <v>182000</v>
      </c>
      <c r="E153" s="12">
        <v>193591.83</v>
      </c>
      <c r="F153" s="61">
        <v>62701000</v>
      </c>
      <c r="G153" t="s">
        <v>1297</v>
      </c>
    </row>
    <row r="154" spans="1:7" x14ac:dyDescent="0.25">
      <c r="A154" s="61">
        <v>63501000</v>
      </c>
      <c r="B154" t="s">
        <v>2472</v>
      </c>
      <c r="C154" s="12">
        <v>2630661</v>
      </c>
      <c r="D154" s="12">
        <v>24000</v>
      </c>
      <c r="E154" s="12">
        <v>12400</v>
      </c>
      <c r="F154" s="61" t="s">
        <v>2329</v>
      </c>
      <c r="G154" t="s">
        <v>1297</v>
      </c>
    </row>
    <row r="155" spans="1:7" x14ac:dyDescent="0.25">
      <c r="A155" s="61">
        <v>63502000</v>
      </c>
      <c r="B155" t="s">
        <v>470</v>
      </c>
      <c r="C155" s="12">
        <v>0</v>
      </c>
      <c r="D155" s="12">
        <v>4000</v>
      </c>
      <c r="E155" s="12">
        <v>122000</v>
      </c>
      <c r="F155" s="61">
        <v>63502000</v>
      </c>
      <c r="G155" t="s">
        <v>1297</v>
      </c>
    </row>
    <row r="156" spans="1:7" x14ac:dyDescent="0.25">
      <c r="A156" s="61">
        <v>63503000</v>
      </c>
      <c r="B156" t="s">
        <v>2155</v>
      </c>
      <c r="C156" s="12">
        <v>1887</v>
      </c>
      <c r="D156" s="12"/>
      <c r="E156" s="12"/>
      <c r="F156" s="22">
        <v>63503000</v>
      </c>
    </row>
    <row r="157" spans="1:7" x14ac:dyDescent="0.25">
      <c r="A157" s="61">
        <v>63504000</v>
      </c>
      <c r="B157" t="s">
        <v>752</v>
      </c>
      <c r="C157" s="12">
        <v>78919</v>
      </c>
      <c r="D157" s="12">
        <v>236000</v>
      </c>
      <c r="E157" s="12">
        <v>115000</v>
      </c>
      <c r="F157" s="61">
        <v>63504000</v>
      </c>
      <c r="G157" t="s">
        <v>1297</v>
      </c>
    </row>
    <row r="158" spans="1:7" x14ac:dyDescent="0.25">
      <c r="A158" s="61">
        <v>63505000</v>
      </c>
      <c r="B158" t="s">
        <v>215</v>
      </c>
      <c r="C158" s="12">
        <v>7653648</v>
      </c>
      <c r="D158" s="12">
        <v>14000</v>
      </c>
      <c r="E158" s="12">
        <v>10000</v>
      </c>
      <c r="F158" s="61">
        <v>63504000</v>
      </c>
      <c r="G158" t="s">
        <v>1297</v>
      </c>
    </row>
    <row r="159" spans="1:7" x14ac:dyDescent="0.25">
      <c r="A159" s="61">
        <v>63506000</v>
      </c>
      <c r="B159" t="s">
        <v>474</v>
      </c>
      <c r="C159" s="12">
        <v>6650374.6299999999</v>
      </c>
      <c r="D159" s="12">
        <v>2806383.35</v>
      </c>
      <c r="E159" s="12">
        <v>0</v>
      </c>
      <c r="F159" s="61">
        <v>63506000</v>
      </c>
      <c r="G159" t="s">
        <v>1297</v>
      </c>
    </row>
    <row r="160" spans="1:7" x14ac:dyDescent="0.25">
      <c r="A160" s="61">
        <v>64101000</v>
      </c>
      <c r="B160" t="s">
        <v>755</v>
      </c>
      <c r="C160" s="12">
        <v>293319594.31</v>
      </c>
      <c r="D160" s="12">
        <v>169996031.75999999</v>
      </c>
      <c r="E160" s="12">
        <v>131582162.67</v>
      </c>
      <c r="F160" s="61">
        <v>64101000</v>
      </c>
      <c r="G160" t="s">
        <v>1297</v>
      </c>
    </row>
    <row r="161" spans="1:7" x14ac:dyDescent="0.25">
      <c r="A161" s="61">
        <v>64101300</v>
      </c>
      <c r="B161" t="s">
        <v>478</v>
      </c>
      <c r="C161" s="12">
        <v>4907000</v>
      </c>
      <c r="D161" s="12">
        <v>640000</v>
      </c>
      <c r="E161" s="12">
        <v>0</v>
      </c>
      <c r="F161" s="61">
        <v>64101000</v>
      </c>
      <c r="G161" t="s">
        <v>1297</v>
      </c>
    </row>
    <row r="162" spans="1:7" x14ac:dyDescent="0.25">
      <c r="A162" s="61">
        <v>64102000</v>
      </c>
      <c r="B162" t="s">
        <v>550</v>
      </c>
      <c r="C162" s="12">
        <v>9937308.0199999996</v>
      </c>
      <c r="D162" s="12">
        <v>240000</v>
      </c>
      <c r="E162" s="12">
        <v>2522734.7000000002</v>
      </c>
      <c r="F162" s="61">
        <v>64101000</v>
      </c>
      <c r="G162" t="s">
        <v>1297</v>
      </c>
    </row>
    <row r="163" spans="1:7" x14ac:dyDescent="0.25">
      <c r="A163" s="61">
        <v>64103000</v>
      </c>
      <c r="B163" t="s">
        <v>551</v>
      </c>
      <c r="C163" s="12">
        <v>10445359.199999999</v>
      </c>
      <c r="D163" s="12">
        <v>12503883.5</v>
      </c>
      <c r="E163" s="12">
        <v>1819383.3</v>
      </c>
      <c r="F163" s="61">
        <v>64101000</v>
      </c>
      <c r="G163" t="s">
        <v>1297</v>
      </c>
    </row>
    <row r="164" spans="1:7" x14ac:dyDescent="0.25">
      <c r="A164" s="61">
        <v>64104000</v>
      </c>
      <c r="B164" t="s">
        <v>220</v>
      </c>
      <c r="C164" s="12">
        <v>7520000</v>
      </c>
      <c r="D164" s="12">
        <v>8140000</v>
      </c>
      <c r="E164" s="12">
        <v>9041204.5500000007</v>
      </c>
      <c r="F164" s="61">
        <v>64101000</v>
      </c>
      <c r="G164" t="s">
        <v>1297</v>
      </c>
    </row>
    <row r="165" spans="1:7" x14ac:dyDescent="0.25">
      <c r="A165" s="61">
        <v>64105000</v>
      </c>
      <c r="B165" t="s">
        <v>552</v>
      </c>
      <c r="C165" s="12">
        <v>18362</v>
      </c>
      <c r="D165" s="12">
        <v>0</v>
      </c>
      <c r="E165" s="12">
        <v>1685735.27</v>
      </c>
      <c r="F165" s="61">
        <v>64101000</v>
      </c>
      <c r="G165" t="s">
        <v>1297</v>
      </c>
    </row>
    <row r="166" spans="1:7" x14ac:dyDescent="0.25">
      <c r="A166" s="61">
        <v>64180000</v>
      </c>
      <c r="B166" t="s">
        <v>553</v>
      </c>
      <c r="C166" s="12">
        <v>23009489.064599998</v>
      </c>
      <c r="D166" s="12">
        <v>10261951.039999999</v>
      </c>
      <c r="E166" s="12">
        <v>444805.140000001</v>
      </c>
      <c r="F166" s="61">
        <v>64101000</v>
      </c>
      <c r="G166" t="s">
        <v>1297</v>
      </c>
    </row>
    <row r="167" spans="1:7" x14ac:dyDescent="0.25">
      <c r="A167" s="61">
        <v>64501000</v>
      </c>
      <c r="B167" t="s">
        <v>756</v>
      </c>
      <c r="C167" s="12">
        <v>20834435.969999999</v>
      </c>
      <c r="D167" s="12">
        <v>10341343.869999999</v>
      </c>
      <c r="E167" s="12">
        <v>11392274.66</v>
      </c>
      <c r="F167" s="61">
        <v>64501000</v>
      </c>
      <c r="G167" t="s">
        <v>1297</v>
      </c>
    </row>
    <row r="168" spans="1:7" x14ac:dyDescent="0.25">
      <c r="A168" s="61">
        <v>64502000</v>
      </c>
      <c r="B168" t="s">
        <v>555</v>
      </c>
      <c r="C168" s="12">
        <v>8013244.4500000002</v>
      </c>
      <c r="D168" s="12">
        <v>3719599.95</v>
      </c>
      <c r="E168" s="12">
        <v>4381644.0999999996</v>
      </c>
      <c r="F168" s="61">
        <v>64501000</v>
      </c>
      <c r="G168" t="s">
        <v>1297</v>
      </c>
    </row>
    <row r="169" spans="1:7" x14ac:dyDescent="0.25">
      <c r="A169" s="61">
        <v>64504000</v>
      </c>
      <c r="B169" t="s">
        <v>2400</v>
      </c>
      <c r="C169" s="12">
        <v>1602648.69</v>
      </c>
      <c r="D169" s="12">
        <v>1053327.99</v>
      </c>
      <c r="E169" s="12">
        <v>876328.82</v>
      </c>
      <c r="F169" s="61">
        <v>64501000</v>
      </c>
      <c r="G169" t="s">
        <v>1297</v>
      </c>
    </row>
    <row r="170" spans="1:7" x14ac:dyDescent="0.25">
      <c r="A170" s="61">
        <v>64580000</v>
      </c>
      <c r="B170" t="s">
        <v>758</v>
      </c>
      <c r="C170" s="12">
        <v>-1558644.44</v>
      </c>
      <c r="D170" s="12">
        <v>388088.67</v>
      </c>
      <c r="E170" s="12">
        <v>56950.379999999903</v>
      </c>
      <c r="F170" s="61">
        <v>64501000</v>
      </c>
      <c r="G170" t="s">
        <v>1297</v>
      </c>
    </row>
    <row r="171" spans="1:7" x14ac:dyDescent="0.25">
      <c r="A171" s="61">
        <v>64801000</v>
      </c>
      <c r="B171" t="s">
        <v>489</v>
      </c>
      <c r="C171" s="12">
        <v>1071666</v>
      </c>
      <c r="D171" s="12">
        <v>315000</v>
      </c>
      <c r="E171" s="12">
        <v>1401109.87</v>
      </c>
      <c r="F171" s="61">
        <v>64801000</v>
      </c>
      <c r="G171" t="s">
        <v>1297</v>
      </c>
    </row>
    <row r="172" spans="1:7" x14ac:dyDescent="0.25">
      <c r="A172" s="61">
        <v>64803000</v>
      </c>
      <c r="B172" t="s">
        <v>558</v>
      </c>
      <c r="C172" s="12">
        <v>1660</v>
      </c>
      <c r="D172" s="12"/>
      <c r="E172" s="12"/>
      <c r="F172" s="22">
        <v>64803000</v>
      </c>
    </row>
    <row r="173" spans="1:7" x14ac:dyDescent="0.25">
      <c r="A173" s="61">
        <v>65100000</v>
      </c>
      <c r="B173" t="s">
        <v>760</v>
      </c>
      <c r="C173" s="12">
        <v>295384</v>
      </c>
      <c r="D173" s="12"/>
      <c r="E173" s="12"/>
      <c r="F173" s="22">
        <v>65100000</v>
      </c>
    </row>
    <row r="174" spans="1:7" x14ac:dyDescent="0.25">
      <c r="A174" s="61">
        <v>65200000</v>
      </c>
      <c r="B174" t="s">
        <v>495</v>
      </c>
      <c r="C174" s="12">
        <v>0</v>
      </c>
      <c r="D174" s="12">
        <v>0</v>
      </c>
      <c r="E174" s="12">
        <v>129466827.76000001</v>
      </c>
      <c r="F174" s="61">
        <v>65200000</v>
      </c>
      <c r="G174" t="s">
        <v>1297</v>
      </c>
    </row>
    <row r="175" spans="1:7" x14ac:dyDescent="0.25">
      <c r="A175" s="61">
        <v>65602000</v>
      </c>
      <c r="B175" t="s">
        <v>763</v>
      </c>
      <c r="C175" s="12">
        <v>2786301</v>
      </c>
      <c r="D175" s="12"/>
      <c r="E175" s="12"/>
      <c r="F175" s="22">
        <v>65602000</v>
      </c>
    </row>
    <row r="176" spans="1:7" x14ac:dyDescent="0.25">
      <c r="A176" s="61">
        <v>65700000</v>
      </c>
      <c r="B176" t="s">
        <v>1957</v>
      </c>
      <c r="C176" s="12">
        <v>3968530.73</v>
      </c>
      <c r="D176" s="12">
        <v>5.5</v>
      </c>
      <c r="E176" s="12">
        <v>352324.05</v>
      </c>
      <c r="F176" s="61">
        <v>65800000</v>
      </c>
      <c r="G176" t="s">
        <v>1297</v>
      </c>
    </row>
    <row r="177" spans="1:7" x14ac:dyDescent="0.25">
      <c r="A177" s="61">
        <v>65800000</v>
      </c>
      <c r="B177" t="s">
        <v>2401</v>
      </c>
      <c r="C177" s="12">
        <v>537750</v>
      </c>
      <c r="D177" s="12">
        <v>0</v>
      </c>
      <c r="E177" s="12">
        <v>0</v>
      </c>
      <c r="F177" s="61">
        <v>65700000</v>
      </c>
      <c r="G177" t="s">
        <v>1297</v>
      </c>
    </row>
    <row r="178" spans="1:7" x14ac:dyDescent="0.25">
      <c r="A178" s="61">
        <v>66102000</v>
      </c>
      <c r="B178" t="s">
        <v>564</v>
      </c>
      <c r="C178" s="12">
        <v>4583897.24</v>
      </c>
      <c r="D178" s="12">
        <v>1977166.78</v>
      </c>
      <c r="E178" s="12">
        <v>656533.76000000001</v>
      </c>
      <c r="F178" s="61">
        <v>66100000</v>
      </c>
      <c r="G178" t="s">
        <v>1297</v>
      </c>
    </row>
    <row r="179" spans="1:7" x14ac:dyDescent="0.25">
      <c r="A179" s="61">
        <v>66103000</v>
      </c>
      <c r="B179" t="s">
        <v>504</v>
      </c>
      <c r="C179" s="12">
        <v>380200952.38</v>
      </c>
      <c r="D179" s="12">
        <v>0</v>
      </c>
      <c r="E179" s="12">
        <v>0</v>
      </c>
      <c r="F179" s="61">
        <v>66100000</v>
      </c>
      <c r="G179" t="s">
        <v>1297</v>
      </c>
    </row>
    <row r="180" spans="1:7" x14ac:dyDescent="0.25">
      <c r="A180" s="61">
        <v>66104000</v>
      </c>
      <c r="B180" t="s">
        <v>2473</v>
      </c>
      <c r="C180" s="12">
        <v>0</v>
      </c>
      <c r="D180" s="12">
        <v>846731.8</v>
      </c>
      <c r="E180" s="12">
        <v>0</v>
      </c>
      <c r="F180" s="61">
        <v>66100000</v>
      </c>
      <c r="G180" t="s">
        <v>1297</v>
      </c>
    </row>
    <row r="181" spans="1:7" x14ac:dyDescent="0.25">
      <c r="A181" s="61">
        <v>66600000</v>
      </c>
      <c r="B181" t="s">
        <v>770</v>
      </c>
      <c r="C181" s="12">
        <v>134606983.01800001</v>
      </c>
      <c r="D181" s="12">
        <v>15768837.49</v>
      </c>
      <c r="E181" s="12">
        <v>0</v>
      </c>
      <c r="F181" s="61">
        <v>66600000</v>
      </c>
      <c r="G181" t="s">
        <v>1297</v>
      </c>
    </row>
    <row r="182" spans="1:7" x14ac:dyDescent="0.25">
      <c r="A182" s="61">
        <v>68112000</v>
      </c>
      <c r="B182" t="s">
        <v>772</v>
      </c>
      <c r="C182" s="12">
        <v>76734441.090000004</v>
      </c>
      <c r="D182" s="12">
        <v>42332469.049999997</v>
      </c>
      <c r="E182" s="12">
        <v>51102165.609999999</v>
      </c>
      <c r="F182" s="61">
        <v>68112000</v>
      </c>
      <c r="G182" t="s">
        <v>1297</v>
      </c>
    </row>
    <row r="183" spans="1:7" x14ac:dyDescent="0.25">
      <c r="A183" s="61">
        <v>68500000</v>
      </c>
      <c r="B183" t="s">
        <v>512</v>
      </c>
      <c r="C183" s="12">
        <v>0</v>
      </c>
      <c r="D183" s="12">
        <v>183956909.58000001</v>
      </c>
      <c r="E183" s="12">
        <v>0</v>
      </c>
      <c r="F183" s="61">
        <v>68500000</v>
      </c>
      <c r="G183" t="s">
        <v>1297</v>
      </c>
    </row>
    <row r="184" spans="1:7" x14ac:dyDescent="0.25">
      <c r="A184" s="61">
        <v>69800000</v>
      </c>
      <c r="B184" t="s">
        <v>2167</v>
      </c>
      <c r="C184" s="12">
        <v>1940563.7450000001</v>
      </c>
      <c r="D184" s="12">
        <v>100000</v>
      </c>
      <c r="E184" s="12">
        <v>100000</v>
      </c>
      <c r="F184" s="61">
        <v>69800000</v>
      </c>
      <c r="G184" t="s">
        <v>1297</v>
      </c>
    </row>
    <row r="185" spans="1:7" x14ac:dyDescent="0.25">
      <c r="A185" s="61">
        <v>70700000</v>
      </c>
      <c r="B185" t="s">
        <v>2169</v>
      </c>
      <c r="C185" s="12">
        <v>-368112749</v>
      </c>
      <c r="D185" s="12"/>
      <c r="E185" s="12"/>
      <c r="F185" s="22">
        <v>70700000</v>
      </c>
    </row>
    <row r="186" spans="1:7" x14ac:dyDescent="0.25">
      <c r="A186" s="61">
        <v>72700000</v>
      </c>
      <c r="B186" t="s">
        <v>2372</v>
      </c>
      <c r="C186" s="12">
        <v>-494275943.44999999</v>
      </c>
      <c r="D186" s="12"/>
      <c r="E186" s="12"/>
      <c r="F186" s="22">
        <v>72700000</v>
      </c>
    </row>
    <row r="187" spans="1:7" x14ac:dyDescent="0.25">
      <c r="A187" s="61">
        <v>75200000</v>
      </c>
      <c r="B187" t="s">
        <v>524</v>
      </c>
      <c r="C187" s="12">
        <v>0</v>
      </c>
      <c r="D187" s="12">
        <v>0</v>
      </c>
      <c r="E187" s="12">
        <v>-230000000</v>
      </c>
      <c r="F187" s="61">
        <v>75200000</v>
      </c>
      <c r="G187" t="s">
        <v>1363</v>
      </c>
    </row>
    <row r="188" spans="1:7" x14ac:dyDescent="0.25">
      <c r="A188" s="61">
        <v>75800000</v>
      </c>
      <c r="B188" t="s">
        <v>237</v>
      </c>
      <c r="C188" s="12">
        <v>-239621.44</v>
      </c>
      <c r="D188" s="12">
        <v>-15519.59</v>
      </c>
      <c r="E188" s="12">
        <v>-90000093.319999993</v>
      </c>
      <c r="F188" s="61">
        <v>75800000</v>
      </c>
      <c r="G188" t="s">
        <v>1363</v>
      </c>
    </row>
    <row r="189" spans="1:7" x14ac:dyDescent="0.25">
      <c r="A189" s="61">
        <v>75810000</v>
      </c>
      <c r="B189" t="s">
        <v>573</v>
      </c>
      <c r="C189" s="12">
        <v>-468100</v>
      </c>
      <c r="D189" s="12">
        <v>-38400</v>
      </c>
      <c r="E189" s="12">
        <v>-347200</v>
      </c>
      <c r="F189" s="61">
        <v>75800000</v>
      </c>
      <c r="G189" t="s">
        <v>1363</v>
      </c>
    </row>
    <row r="190" spans="1:7" x14ac:dyDescent="0.25">
      <c r="A190" s="61">
        <v>75850000</v>
      </c>
      <c r="B190" t="s">
        <v>1629</v>
      </c>
      <c r="C190" s="12">
        <v>0</v>
      </c>
      <c r="D190" s="12">
        <v>0</v>
      </c>
      <c r="E190" s="12">
        <v>-1946150.63</v>
      </c>
      <c r="F190" s="61">
        <v>75800000</v>
      </c>
      <c r="G190" t="s">
        <v>1363</v>
      </c>
    </row>
    <row r="191" spans="1:7" x14ac:dyDescent="0.25">
      <c r="A191" s="61">
        <v>76500000</v>
      </c>
      <c r="B191" t="s">
        <v>785</v>
      </c>
      <c r="C191" s="12">
        <v>-13770857.33</v>
      </c>
      <c r="D191" s="12">
        <v>-124958.25</v>
      </c>
      <c r="E191" s="12">
        <v>-146830.98000000001</v>
      </c>
      <c r="F191" s="61">
        <v>76500000</v>
      </c>
      <c r="G191" t="s">
        <v>1363</v>
      </c>
    </row>
    <row r="192" spans="1:7" x14ac:dyDescent="0.25">
      <c r="A192" s="61">
        <v>76600000</v>
      </c>
      <c r="B192" t="s">
        <v>786</v>
      </c>
      <c r="C192" s="12">
        <v>-102254294.66</v>
      </c>
      <c r="D192" s="12">
        <v>-78847009.680000007</v>
      </c>
      <c r="E192" s="12">
        <v>-52353766.780000001</v>
      </c>
      <c r="F192" s="61">
        <v>76600000</v>
      </c>
      <c r="G192" t="s">
        <v>1363</v>
      </c>
    </row>
    <row r="193" spans="1:7" x14ac:dyDescent="0.25">
      <c r="A193" s="61">
        <v>77200000</v>
      </c>
      <c r="B193" t="s">
        <v>2474</v>
      </c>
      <c r="C193" s="12">
        <v>0</v>
      </c>
      <c r="D193" s="12">
        <v>-186386254.46000001</v>
      </c>
      <c r="E193" s="12">
        <v>-5505500.1699999999</v>
      </c>
      <c r="F193" s="22">
        <v>72100000</v>
      </c>
      <c r="G193" t="s">
        <v>1363</v>
      </c>
    </row>
  </sheetData>
  <conditionalFormatting sqref="A3:A193">
    <cfRule type="duplicateValues" dxfId="532" priority="15"/>
  </conditionalFormatting>
  <conditionalFormatting sqref="F4">
    <cfRule type="duplicateValues" dxfId="531" priority="14"/>
  </conditionalFormatting>
  <conditionalFormatting sqref="F6">
    <cfRule type="duplicateValues" dxfId="530" priority="13"/>
  </conditionalFormatting>
  <conditionalFormatting sqref="F7">
    <cfRule type="duplicateValues" dxfId="529" priority="12"/>
  </conditionalFormatting>
  <conditionalFormatting sqref="F18">
    <cfRule type="duplicateValues" dxfId="528" priority="11"/>
  </conditionalFormatting>
  <conditionalFormatting sqref="F24">
    <cfRule type="duplicateValues" dxfId="527" priority="10"/>
  </conditionalFormatting>
  <conditionalFormatting sqref="F27">
    <cfRule type="duplicateValues" dxfId="526" priority="7"/>
    <cfRule type="duplicateValues" dxfId="525" priority="8"/>
    <cfRule type="duplicateValues" dxfId="524" priority="9"/>
  </conditionalFormatting>
  <conditionalFormatting sqref="F28">
    <cfRule type="duplicateValues" dxfId="523" priority="6"/>
  </conditionalFormatting>
  <conditionalFormatting sqref="F30">
    <cfRule type="duplicateValues" dxfId="522" priority="5"/>
  </conditionalFormatting>
  <conditionalFormatting sqref="F35">
    <cfRule type="duplicateValues" dxfId="521" priority="4"/>
  </conditionalFormatting>
  <conditionalFormatting sqref="F45:F46">
    <cfRule type="duplicateValues" dxfId="520" priority="3"/>
  </conditionalFormatting>
  <conditionalFormatting sqref="F68">
    <cfRule type="duplicateValues" dxfId="519" priority="2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C5E0B4"/>
  </sheetPr>
  <dimension ref="A1:F94"/>
  <sheetViews>
    <sheetView topLeftCell="C61" zoomScaleNormal="100" workbookViewId="0">
      <selection activeCell="C17" sqref="C17"/>
    </sheetView>
  </sheetViews>
  <sheetFormatPr baseColWidth="10" defaultColWidth="11" defaultRowHeight="14.25" x14ac:dyDescent="0.25"/>
  <cols>
    <col min="2" max="2" width="39.42578125" customWidth="1"/>
    <col min="3" max="5" width="15.42578125" style="124" customWidth="1"/>
  </cols>
  <sheetData>
    <row r="1" spans="1:6" x14ac:dyDescent="0.25">
      <c r="C1" s="124">
        <v>2021</v>
      </c>
      <c r="D1" s="124">
        <v>2020</v>
      </c>
    </row>
    <row r="2" spans="1:6" x14ac:dyDescent="0.25">
      <c r="A2">
        <v>10100000</v>
      </c>
      <c r="B2" s="124" t="s">
        <v>581</v>
      </c>
      <c r="C2" s="124">
        <v>-2000000</v>
      </c>
      <c r="D2" s="124">
        <v>-2000000</v>
      </c>
      <c r="E2" s="124">
        <v>-2000000</v>
      </c>
      <c r="F2">
        <v>10100000</v>
      </c>
    </row>
    <row r="3" spans="1:6" x14ac:dyDescent="0.25">
      <c r="A3">
        <v>10610000</v>
      </c>
      <c r="B3" s="124" t="s">
        <v>582</v>
      </c>
      <c r="C3" s="124">
        <v>-200000</v>
      </c>
      <c r="D3" s="124">
        <v>-200000</v>
      </c>
      <c r="E3" s="124">
        <v>-200000</v>
      </c>
      <c r="F3">
        <v>10610000</v>
      </c>
    </row>
    <row r="4" spans="1:6" x14ac:dyDescent="0.25">
      <c r="A4">
        <v>11000000</v>
      </c>
      <c r="B4" s="124" t="s">
        <v>584</v>
      </c>
      <c r="C4" s="124">
        <v>0</v>
      </c>
      <c r="D4" s="124">
        <v>0</v>
      </c>
      <c r="E4" s="124">
        <v>0</v>
      </c>
      <c r="F4">
        <v>11000000</v>
      </c>
    </row>
    <row r="5" spans="1:6" x14ac:dyDescent="0.25">
      <c r="A5">
        <v>11900000</v>
      </c>
      <c r="B5" s="124" t="s">
        <v>1465</v>
      </c>
      <c r="C5" s="124">
        <v>103490474.2</v>
      </c>
      <c r="D5" s="124">
        <v>103490474.2</v>
      </c>
      <c r="E5" s="124">
        <v>93828870.329999998</v>
      </c>
      <c r="F5">
        <v>11900000</v>
      </c>
    </row>
    <row r="6" spans="1:6" x14ac:dyDescent="0.25">
      <c r="A6">
        <v>12000000</v>
      </c>
      <c r="B6" s="124" t="s">
        <v>2067</v>
      </c>
      <c r="C6" s="124">
        <v>-113096648.40465</v>
      </c>
      <c r="D6" s="124">
        <v>0</v>
      </c>
      <c r="E6" s="124">
        <v>0</v>
      </c>
      <c r="F6">
        <v>12000000</v>
      </c>
    </row>
    <row r="7" spans="1:6" x14ac:dyDescent="0.25">
      <c r="A7">
        <v>12800000</v>
      </c>
      <c r="B7" s="124" t="s">
        <v>1648</v>
      </c>
      <c r="C7" s="124">
        <v>0</v>
      </c>
      <c r="D7" s="124">
        <v>0</v>
      </c>
      <c r="E7" s="124">
        <v>-59135579.390000001</v>
      </c>
      <c r="F7">
        <v>12800000</v>
      </c>
    </row>
    <row r="8" spans="1:6" x14ac:dyDescent="0.25">
      <c r="A8">
        <v>16200000</v>
      </c>
      <c r="B8" s="124" t="s">
        <v>246</v>
      </c>
      <c r="C8" s="124">
        <v>0</v>
      </c>
      <c r="D8" s="124">
        <v>0</v>
      </c>
      <c r="E8" s="124">
        <v>0</v>
      </c>
      <c r="F8" t="e">
        <f>#N/A</f>
        <v>#N/A</v>
      </c>
    </row>
    <row r="9" spans="1:6" x14ac:dyDescent="0.25">
      <c r="A9">
        <v>16885000</v>
      </c>
      <c r="B9" s="124" t="s">
        <v>2475</v>
      </c>
      <c r="C9" s="124">
        <v>0</v>
      </c>
      <c r="D9" s="124">
        <v>0</v>
      </c>
      <c r="E9" s="124">
        <v>0</v>
      </c>
      <c r="F9" t="e">
        <f>#N/A</f>
        <v>#N/A</v>
      </c>
    </row>
    <row r="10" spans="1:6" x14ac:dyDescent="0.25">
      <c r="A10">
        <v>21530000</v>
      </c>
      <c r="B10" s="124" t="s">
        <v>2476</v>
      </c>
      <c r="C10" s="124">
        <v>135747890.06</v>
      </c>
      <c r="D10" s="124">
        <v>135747890.06</v>
      </c>
      <c r="E10" s="124">
        <v>135747890.06</v>
      </c>
      <c r="F10">
        <v>21540000</v>
      </c>
    </row>
    <row r="11" spans="1:6" x14ac:dyDescent="0.25">
      <c r="A11">
        <v>21810000</v>
      </c>
      <c r="B11" s="124" t="s">
        <v>260</v>
      </c>
      <c r="C11" s="124">
        <v>506413797.26999998</v>
      </c>
      <c r="D11" s="124">
        <v>506413797.26999998</v>
      </c>
      <c r="E11" s="124">
        <v>506413797.26999998</v>
      </c>
      <c r="F11">
        <v>21540000</v>
      </c>
    </row>
    <row r="12" spans="1:6" x14ac:dyDescent="0.25">
      <c r="A12">
        <v>21830000</v>
      </c>
      <c r="B12" s="124" t="s">
        <v>596</v>
      </c>
      <c r="C12" s="124">
        <v>93458413.75</v>
      </c>
      <c r="D12" s="124">
        <v>93458413.75</v>
      </c>
      <c r="E12" s="124">
        <v>93458413.75</v>
      </c>
      <c r="F12">
        <v>21830000</v>
      </c>
    </row>
    <row r="13" spans="1:6" x14ac:dyDescent="0.25">
      <c r="A13">
        <v>28153000</v>
      </c>
      <c r="B13" s="124" t="s">
        <v>2477</v>
      </c>
      <c r="C13" s="124">
        <v>-100679685.13600001</v>
      </c>
      <c r="D13" s="124">
        <v>-87104896.129999995</v>
      </c>
      <c r="E13" s="124">
        <v>-73530107.120000005</v>
      </c>
      <c r="F13">
        <v>28154000</v>
      </c>
    </row>
    <row r="14" spans="1:6" x14ac:dyDescent="0.25">
      <c r="A14">
        <v>28181000</v>
      </c>
      <c r="B14" s="124" t="s">
        <v>276</v>
      </c>
      <c r="C14" s="124">
        <v>-346698861.49699998</v>
      </c>
      <c r="D14" s="124">
        <v>-296057481.76999998</v>
      </c>
      <c r="E14" s="124">
        <v>-245416102.03999999</v>
      </c>
      <c r="F14">
        <v>28154000</v>
      </c>
    </row>
    <row r="15" spans="1:6" x14ac:dyDescent="0.25">
      <c r="A15">
        <v>28183000</v>
      </c>
      <c r="B15" s="124" t="s">
        <v>610</v>
      </c>
      <c r="C15" s="124">
        <v>-93458413.760000005</v>
      </c>
      <c r="D15" s="124">
        <v>-93458413.760000005</v>
      </c>
      <c r="E15" s="124">
        <v>-93458413.760000005</v>
      </c>
      <c r="F15">
        <v>28183000</v>
      </c>
    </row>
    <row r="16" spans="1:6" x14ac:dyDescent="0.25">
      <c r="A16">
        <v>31000000</v>
      </c>
      <c r="B16" s="124" t="s">
        <v>2389</v>
      </c>
      <c r="C16" s="124">
        <v>106086835.37160601</v>
      </c>
      <c r="D16" s="124">
        <v>83060438.159999996</v>
      </c>
      <c r="E16" s="124">
        <v>82968642.090000004</v>
      </c>
      <c r="F16" s="57">
        <v>31100000</v>
      </c>
    </row>
    <row r="17" spans="1:6" x14ac:dyDescent="0.25">
      <c r="A17">
        <v>35500000</v>
      </c>
      <c r="B17" s="124" t="s">
        <v>612</v>
      </c>
      <c r="C17" s="124">
        <v>652663100.23050499</v>
      </c>
      <c r="D17" s="124">
        <v>672555622.83000004</v>
      </c>
      <c r="E17" s="124">
        <v>694550607.89999998</v>
      </c>
      <c r="F17" s="60">
        <v>35500000</v>
      </c>
    </row>
    <row r="18" spans="1:6" x14ac:dyDescent="0.25">
      <c r="A18">
        <v>40100000</v>
      </c>
      <c r="B18" s="124" t="s">
        <v>619</v>
      </c>
      <c r="C18" s="124">
        <v>-1989.6</v>
      </c>
      <c r="D18" s="124">
        <v>-1989.6000000000899</v>
      </c>
      <c r="E18" s="124">
        <v>-622873.5</v>
      </c>
      <c r="F18">
        <v>40110000</v>
      </c>
    </row>
    <row r="19" spans="1:6" x14ac:dyDescent="0.25">
      <c r="A19">
        <v>40800000</v>
      </c>
      <c r="B19" s="124" t="s">
        <v>1946</v>
      </c>
      <c r="C19" s="124">
        <v>0</v>
      </c>
      <c r="D19" s="124">
        <v>0</v>
      </c>
      <c r="E19" s="124">
        <v>-5620000</v>
      </c>
      <c r="F19">
        <v>40810000</v>
      </c>
    </row>
    <row r="20" spans="1:6" x14ac:dyDescent="0.25">
      <c r="A20">
        <v>41100000</v>
      </c>
      <c r="B20" s="124" t="s">
        <v>2092</v>
      </c>
      <c r="C20" s="124">
        <v>38958560.560000002</v>
      </c>
      <c r="D20" s="124">
        <v>15416223.75</v>
      </c>
      <c r="E20" s="124">
        <v>25997951.489999998</v>
      </c>
      <c r="F20">
        <v>41100000</v>
      </c>
    </row>
    <row r="21" spans="1:6" x14ac:dyDescent="0.25">
      <c r="A21">
        <v>42100000</v>
      </c>
      <c r="B21" s="124" t="s">
        <v>1948</v>
      </c>
      <c r="C21" s="124">
        <v>-45588.74</v>
      </c>
      <c r="D21" s="124">
        <v>-45558.740000000202</v>
      </c>
      <c r="E21" s="124">
        <v>0</v>
      </c>
      <c r="F21">
        <v>42110000</v>
      </c>
    </row>
    <row r="22" spans="1:6" x14ac:dyDescent="0.25">
      <c r="A22">
        <v>42500000</v>
      </c>
      <c r="B22" s="124" t="s">
        <v>2098</v>
      </c>
      <c r="C22" s="124">
        <v>0</v>
      </c>
      <c r="D22" s="124">
        <v>0</v>
      </c>
      <c r="E22" s="124">
        <v>0</v>
      </c>
      <c r="F22">
        <v>42510000</v>
      </c>
    </row>
    <row r="23" spans="1:6" x14ac:dyDescent="0.25">
      <c r="A23">
        <v>42520000</v>
      </c>
      <c r="B23" s="124" t="s">
        <v>2478</v>
      </c>
      <c r="C23" s="124">
        <v>0</v>
      </c>
      <c r="D23" s="124">
        <v>0</v>
      </c>
      <c r="E23" s="124">
        <v>0</v>
      </c>
      <c r="F23" s="23">
        <v>42520000</v>
      </c>
    </row>
    <row r="24" spans="1:6" x14ac:dyDescent="0.25">
      <c r="A24">
        <v>42820000</v>
      </c>
      <c r="B24" s="124" t="s">
        <v>626</v>
      </c>
      <c r="C24" s="124">
        <v>-725742.32</v>
      </c>
      <c r="D24" s="124">
        <v>-725742.32</v>
      </c>
      <c r="E24" s="124">
        <v>-725742.32</v>
      </c>
      <c r="F24">
        <v>42800000</v>
      </c>
    </row>
    <row r="25" spans="1:6" x14ac:dyDescent="0.25">
      <c r="A25">
        <v>43100000</v>
      </c>
      <c r="B25" s="124" t="s">
        <v>627</v>
      </c>
      <c r="C25" s="124">
        <v>-144000</v>
      </c>
      <c r="D25" s="124">
        <v>-154830.20000000001</v>
      </c>
      <c r="E25" s="124">
        <v>-327336.8</v>
      </c>
      <c r="F25">
        <v>43100000</v>
      </c>
    </row>
    <row r="26" spans="1:6" x14ac:dyDescent="0.25">
      <c r="A26">
        <v>43110000</v>
      </c>
      <c r="B26" s="124" t="s">
        <v>628</v>
      </c>
      <c r="C26" s="124">
        <v>-135900</v>
      </c>
      <c r="D26" s="124">
        <v>-243900</v>
      </c>
      <c r="E26" s="124">
        <v>-195900</v>
      </c>
      <c r="F26">
        <v>43110000</v>
      </c>
    </row>
    <row r="27" spans="1:6" x14ac:dyDescent="0.25">
      <c r="A27">
        <v>43200000</v>
      </c>
      <c r="B27" s="124" t="s">
        <v>79</v>
      </c>
      <c r="C27" s="124">
        <v>0</v>
      </c>
      <c r="D27" s="124">
        <v>-66355.799999999901</v>
      </c>
      <c r="E27" s="124">
        <v>-140287.20000000001</v>
      </c>
      <c r="F27">
        <v>43200000</v>
      </c>
    </row>
    <row r="28" spans="1:6" x14ac:dyDescent="0.25">
      <c r="A28">
        <v>43300000</v>
      </c>
      <c r="B28" s="124" t="s">
        <v>80</v>
      </c>
      <c r="C28" s="124">
        <v>0</v>
      </c>
      <c r="D28" s="124">
        <v>-11059.3</v>
      </c>
      <c r="E28" s="124">
        <v>-23381.200000000001</v>
      </c>
      <c r="F28">
        <v>43300000</v>
      </c>
    </row>
    <row r="29" spans="1:6" x14ac:dyDescent="0.25">
      <c r="A29">
        <v>43860000</v>
      </c>
      <c r="B29" s="124" t="s">
        <v>1949</v>
      </c>
      <c r="C29" s="124">
        <v>-166683.63</v>
      </c>
      <c r="D29" s="124">
        <v>-166683.63</v>
      </c>
      <c r="E29" s="124">
        <v>-166683.63</v>
      </c>
      <c r="F29">
        <v>43860000</v>
      </c>
    </row>
    <row r="30" spans="1:6" x14ac:dyDescent="0.25">
      <c r="A30">
        <v>44100000</v>
      </c>
      <c r="B30" s="124" t="s">
        <v>632</v>
      </c>
      <c r="C30" s="124">
        <v>-4000</v>
      </c>
      <c r="D30" s="124">
        <v>-6000</v>
      </c>
      <c r="E30" s="124">
        <v>-8000</v>
      </c>
      <c r="F30">
        <v>44100000</v>
      </c>
    </row>
    <row r="31" spans="1:6" x14ac:dyDescent="0.25">
      <c r="A31">
        <v>44300000</v>
      </c>
      <c r="B31" s="124" t="s">
        <v>633</v>
      </c>
      <c r="C31" s="124">
        <v>1867753.98</v>
      </c>
      <c r="D31" s="124">
        <v>4036170.96</v>
      </c>
      <c r="E31" s="124">
        <v>3942371.96</v>
      </c>
      <c r="F31">
        <v>44300000</v>
      </c>
    </row>
    <row r="32" spans="1:6" x14ac:dyDescent="0.25">
      <c r="A32">
        <v>44410000</v>
      </c>
      <c r="B32" s="124" t="s">
        <v>1239</v>
      </c>
      <c r="C32" s="124">
        <v>-489814.56449999998</v>
      </c>
      <c r="D32" s="124">
        <v>-158727.81</v>
      </c>
      <c r="E32" s="124">
        <v>-281396.96999999997</v>
      </c>
      <c r="F32">
        <v>44400000</v>
      </c>
    </row>
    <row r="33" spans="1:6" x14ac:dyDescent="0.25">
      <c r="A33">
        <v>44550000</v>
      </c>
      <c r="B33" s="124" t="s">
        <v>639</v>
      </c>
      <c r="C33" s="124">
        <v>74556832.939999998</v>
      </c>
      <c r="D33" s="124">
        <v>74513454.569999903</v>
      </c>
      <c r="E33" s="124">
        <v>74565079.559999898</v>
      </c>
      <c r="F33">
        <v>44550000</v>
      </c>
    </row>
    <row r="34" spans="1:6" x14ac:dyDescent="0.25">
      <c r="A34">
        <v>44562000</v>
      </c>
      <c r="B34" s="124" t="s">
        <v>89</v>
      </c>
      <c r="C34" s="124">
        <v>1500</v>
      </c>
      <c r="D34" s="124">
        <v>1500</v>
      </c>
      <c r="E34" s="124">
        <v>1326.4</v>
      </c>
      <c r="F34">
        <v>44561000</v>
      </c>
    </row>
    <row r="35" spans="1:6" x14ac:dyDescent="0.25">
      <c r="A35">
        <v>44564000</v>
      </c>
      <c r="B35" s="124" t="s">
        <v>91</v>
      </c>
      <c r="C35" s="124">
        <v>22857.71</v>
      </c>
      <c r="D35" s="124">
        <v>22857.71</v>
      </c>
      <c r="E35" s="124">
        <v>28214.449999999801</v>
      </c>
      <c r="F35">
        <v>44561000</v>
      </c>
    </row>
    <row r="36" spans="1:6" x14ac:dyDescent="0.25">
      <c r="A36">
        <v>44574000</v>
      </c>
      <c r="B36" s="124" t="s">
        <v>2191</v>
      </c>
      <c r="C36" s="124">
        <v>0</v>
      </c>
      <c r="D36" s="124">
        <v>0</v>
      </c>
      <c r="E36" s="124">
        <v>0</v>
      </c>
      <c r="F36">
        <v>44571000</v>
      </c>
    </row>
    <row r="37" spans="1:6" x14ac:dyDescent="0.25">
      <c r="A37">
        <v>44583000</v>
      </c>
      <c r="B37" s="124" t="s">
        <v>2106</v>
      </c>
      <c r="C37" s="124">
        <v>0</v>
      </c>
      <c r="D37" s="124">
        <v>0</v>
      </c>
      <c r="E37" s="124">
        <v>720000</v>
      </c>
      <c r="F37">
        <v>44581000</v>
      </c>
    </row>
    <row r="38" spans="1:6" x14ac:dyDescent="0.25">
      <c r="A38">
        <v>45511000</v>
      </c>
      <c r="B38" s="124" t="s">
        <v>330</v>
      </c>
      <c r="C38" s="124">
        <v>-95669500</v>
      </c>
      <c r="D38" s="124">
        <v>-95669500</v>
      </c>
      <c r="E38" s="124">
        <v>-95669500</v>
      </c>
      <c r="F38" s="99">
        <v>45500001</v>
      </c>
    </row>
    <row r="39" spans="1:6" x14ac:dyDescent="0.25">
      <c r="A39">
        <v>45512000</v>
      </c>
      <c r="B39" s="124" t="s">
        <v>314</v>
      </c>
      <c r="C39" s="124">
        <v>0</v>
      </c>
      <c r="D39" s="124">
        <v>0</v>
      </c>
      <c r="E39" s="124">
        <v>0</v>
      </c>
      <c r="F39" s="99">
        <v>45500002</v>
      </c>
    </row>
    <row r="40" spans="1:6" x14ac:dyDescent="0.25">
      <c r="A40">
        <v>46700001</v>
      </c>
      <c r="B40" s="124" t="s">
        <v>9</v>
      </c>
      <c r="C40" s="124">
        <v>-320000000</v>
      </c>
      <c r="D40" s="124">
        <v>-320000000</v>
      </c>
      <c r="E40" s="124">
        <v>-320000000</v>
      </c>
      <c r="F40">
        <v>46711000</v>
      </c>
    </row>
    <row r="41" spans="1:6" x14ac:dyDescent="0.25">
      <c r="A41">
        <v>46700005</v>
      </c>
      <c r="B41" s="124" t="s">
        <v>6</v>
      </c>
      <c r="C41" s="124">
        <v>0</v>
      </c>
      <c r="D41" s="124">
        <v>0</v>
      </c>
      <c r="E41" s="124">
        <v>296476.64</v>
      </c>
      <c r="F41" s="60">
        <v>46731000</v>
      </c>
    </row>
    <row r="42" spans="1:6" x14ac:dyDescent="0.25">
      <c r="A42">
        <v>46710070</v>
      </c>
      <c r="B42" s="124" t="s">
        <v>17</v>
      </c>
      <c r="C42" s="124">
        <v>-889516000</v>
      </c>
      <c r="D42" s="124">
        <v>-939000000</v>
      </c>
      <c r="E42" s="124">
        <v>-939381800</v>
      </c>
      <c r="F42" s="61">
        <v>46715000</v>
      </c>
    </row>
    <row r="43" spans="1:6" x14ac:dyDescent="0.25">
      <c r="A43">
        <v>46720071</v>
      </c>
      <c r="B43" s="124" t="s">
        <v>5</v>
      </c>
      <c r="C43" s="124">
        <v>-4080</v>
      </c>
      <c r="D43" s="124">
        <v>-22080</v>
      </c>
      <c r="E43" s="124">
        <v>-9000</v>
      </c>
      <c r="F43" s="18">
        <v>46724000</v>
      </c>
    </row>
    <row r="44" spans="1:6" x14ac:dyDescent="0.25">
      <c r="A44">
        <v>51221000</v>
      </c>
      <c r="B44" s="124" t="s">
        <v>345</v>
      </c>
      <c r="C44" s="124">
        <v>7442302.8899999997</v>
      </c>
      <c r="D44" s="124">
        <v>16883221.100000001</v>
      </c>
      <c r="E44" s="124">
        <v>3828064.3100000299</v>
      </c>
      <c r="F44">
        <v>51221000</v>
      </c>
    </row>
    <row r="45" spans="1:6" x14ac:dyDescent="0.25">
      <c r="A45">
        <v>51222000</v>
      </c>
      <c r="B45" s="124" t="s">
        <v>2479</v>
      </c>
      <c r="C45" s="124">
        <v>2621351.09</v>
      </c>
      <c r="D45" s="124">
        <v>2642847.41</v>
      </c>
      <c r="E45" s="124">
        <v>2279106.15</v>
      </c>
      <c r="F45" s="23">
        <v>51222000</v>
      </c>
    </row>
    <row r="46" spans="1:6" x14ac:dyDescent="0.25">
      <c r="A46">
        <v>51223000</v>
      </c>
      <c r="B46" s="124" t="s">
        <v>2480</v>
      </c>
      <c r="C46" s="124">
        <v>68047853.799999997</v>
      </c>
      <c r="D46" s="124">
        <v>67682532.719999999</v>
      </c>
      <c r="E46" s="124">
        <v>47521771.090000004</v>
      </c>
      <c r="F46" s="23">
        <v>51223000</v>
      </c>
    </row>
    <row r="47" spans="1:6" x14ac:dyDescent="0.25">
      <c r="A47">
        <v>53100000</v>
      </c>
      <c r="B47" s="124" t="s">
        <v>1953</v>
      </c>
      <c r="C47" s="124">
        <v>1409337.22</v>
      </c>
      <c r="D47" s="124">
        <v>1472400</v>
      </c>
      <c r="E47" s="124">
        <v>1966337.22</v>
      </c>
      <c r="F47">
        <v>53100000</v>
      </c>
    </row>
    <row r="48" spans="1:6" x14ac:dyDescent="0.25">
      <c r="A48">
        <v>58000000</v>
      </c>
      <c r="B48" s="124" t="s">
        <v>724</v>
      </c>
      <c r="C48" s="124">
        <v>0</v>
      </c>
      <c r="D48" s="124">
        <v>0</v>
      </c>
      <c r="E48" s="124">
        <v>0</v>
      </c>
      <c r="F48">
        <v>58000000</v>
      </c>
    </row>
    <row r="49" spans="1:6" x14ac:dyDescent="0.25">
      <c r="A49">
        <v>60301000</v>
      </c>
      <c r="B49" s="124" t="s">
        <v>1589</v>
      </c>
      <c r="C49" s="124">
        <v>0</v>
      </c>
      <c r="D49" s="124">
        <v>-91796.07</v>
      </c>
      <c r="E49" s="124">
        <v>1651039.58</v>
      </c>
      <c r="F49">
        <v>60301000</v>
      </c>
    </row>
    <row r="50" spans="1:6" x14ac:dyDescent="0.25">
      <c r="A50">
        <v>61602000</v>
      </c>
      <c r="B50" s="124" t="s">
        <v>488</v>
      </c>
      <c r="C50" s="124">
        <v>450897</v>
      </c>
      <c r="D50" s="124">
        <v>336450</v>
      </c>
      <c r="E50" s="124">
        <v>714807</v>
      </c>
      <c r="F50">
        <v>61600000</v>
      </c>
    </row>
    <row r="51" spans="1:6" x14ac:dyDescent="0.25">
      <c r="A51">
        <v>62203000</v>
      </c>
      <c r="B51" s="124" t="s">
        <v>2146</v>
      </c>
      <c r="C51" s="124">
        <v>0</v>
      </c>
      <c r="D51" s="124">
        <v>-2160000</v>
      </c>
      <c r="E51" s="124">
        <v>2220000</v>
      </c>
      <c r="F51">
        <v>62200000</v>
      </c>
    </row>
    <row r="52" spans="1:6" x14ac:dyDescent="0.25">
      <c r="A52">
        <v>62501000</v>
      </c>
      <c r="B52" s="124" t="s">
        <v>746</v>
      </c>
      <c r="C52" s="124">
        <v>0</v>
      </c>
      <c r="D52" s="124">
        <v>-1300000</v>
      </c>
      <c r="E52" s="124">
        <v>1340000</v>
      </c>
      <c r="F52">
        <v>62501000</v>
      </c>
    </row>
    <row r="53" spans="1:6" x14ac:dyDescent="0.25">
      <c r="A53">
        <v>62507000</v>
      </c>
      <c r="B53" s="124" t="s">
        <v>438</v>
      </c>
      <c r="C53" s="124">
        <v>498000</v>
      </c>
      <c r="D53" s="124">
        <v>21558</v>
      </c>
      <c r="E53" s="124">
        <v>815380</v>
      </c>
      <c r="F53">
        <v>62501000</v>
      </c>
    </row>
    <row r="54" spans="1:6" x14ac:dyDescent="0.25">
      <c r="A54">
        <v>62703000</v>
      </c>
      <c r="B54" s="124" t="s">
        <v>538</v>
      </c>
      <c r="C54" s="124">
        <v>920249.45</v>
      </c>
      <c r="D54" s="124">
        <v>298211.48</v>
      </c>
      <c r="E54" s="124">
        <v>240082.55</v>
      </c>
      <c r="F54">
        <v>62701000</v>
      </c>
    </row>
    <row r="55" spans="1:6" x14ac:dyDescent="0.25">
      <c r="A55">
        <v>62704000</v>
      </c>
      <c r="B55" s="124" t="s">
        <v>2481</v>
      </c>
      <c r="C55" s="124">
        <v>227599.97</v>
      </c>
      <c r="D55" s="124">
        <v>442440</v>
      </c>
      <c r="E55" s="124">
        <v>412980</v>
      </c>
      <c r="F55">
        <v>62701000</v>
      </c>
    </row>
    <row r="56" spans="1:6" x14ac:dyDescent="0.25">
      <c r="A56">
        <v>62707000</v>
      </c>
      <c r="B56" s="124" t="s">
        <v>448</v>
      </c>
      <c r="C56" s="124">
        <v>42916.66</v>
      </c>
      <c r="D56" s="124">
        <v>143246.79999999999</v>
      </c>
      <c r="E56" s="124">
        <v>74900</v>
      </c>
      <c r="F56">
        <v>62701000</v>
      </c>
    </row>
    <row r="57" spans="1:6" x14ac:dyDescent="0.25">
      <c r="A57">
        <v>62708000</v>
      </c>
      <c r="B57" s="124" t="s">
        <v>2482</v>
      </c>
      <c r="C57" s="124">
        <v>146666.66</v>
      </c>
      <c r="D57" s="124">
        <v>604800</v>
      </c>
      <c r="E57" s="124">
        <v>460800</v>
      </c>
      <c r="F57">
        <v>62701000</v>
      </c>
    </row>
    <row r="58" spans="1:6" x14ac:dyDescent="0.25">
      <c r="A58">
        <v>62709000</v>
      </c>
      <c r="B58" s="124" t="s">
        <v>543</v>
      </c>
      <c r="C58" s="124">
        <v>872.27</v>
      </c>
      <c r="D58" s="124">
        <v>39699.08</v>
      </c>
      <c r="E58" s="124">
        <v>312930.40000000002</v>
      </c>
      <c r="F58">
        <v>62701000</v>
      </c>
    </row>
    <row r="59" spans="1:6" x14ac:dyDescent="0.25">
      <c r="A59">
        <v>63504000</v>
      </c>
      <c r="B59" s="124" t="s">
        <v>752</v>
      </c>
      <c r="C59" s="124">
        <v>5000</v>
      </c>
      <c r="D59" s="124">
        <v>91000</v>
      </c>
      <c r="E59" s="124">
        <v>94900</v>
      </c>
      <c r="F59">
        <v>63504000</v>
      </c>
    </row>
    <row r="60" spans="1:6" x14ac:dyDescent="0.25">
      <c r="A60">
        <v>64101000</v>
      </c>
      <c r="B60" s="124" t="s">
        <v>755</v>
      </c>
      <c r="C60" s="124">
        <v>678080.7</v>
      </c>
      <c r="D60" s="124">
        <v>3150965.67</v>
      </c>
      <c r="E60" s="124">
        <v>7225638.3399999999</v>
      </c>
      <c r="F60">
        <v>64101000</v>
      </c>
    </row>
    <row r="61" spans="1:6" x14ac:dyDescent="0.25">
      <c r="A61">
        <v>64102000</v>
      </c>
      <c r="B61" s="124" t="s">
        <v>550</v>
      </c>
      <c r="C61" s="124">
        <v>30000</v>
      </c>
      <c r="D61" s="124">
        <v>130000</v>
      </c>
      <c r="E61" s="124">
        <v>306166.65999999997</v>
      </c>
      <c r="F61">
        <v>64101000</v>
      </c>
    </row>
    <row r="62" spans="1:6" x14ac:dyDescent="0.25">
      <c r="A62">
        <v>64103000</v>
      </c>
      <c r="B62" s="124" t="s">
        <v>551</v>
      </c>
      <c r="C62" s="124">
        <v>102370</v>
      </c>
      <c r="D62" s="124">
        <v>399067.55</v>
      </c>
      <c r="E62" s="124">
        <v>2889727.48</v>
      </c>
      <c r="F62">
        <v>64101000</v>
      </c>
    </row>
    <row r="63" spans="1:6" x14ac:dyDescent="0.25">
      <c r="A63">
        <v>64104000</v>
      </c>
      <c r="B63" s="124" t="s">
        <v>220</v>
      </c>
      <c r="C63" s="124">
        <v>90499.67</v>
      </c>
      <c r="D63" s="124">
        <v>989367.2</v>
      </c>
      <c r="E63" s="124">
        <v>1528141.3</v>
      </c>
      <c r="F63">
        <v>64101000</v>
      </c>
    </row>
    <row r="64" spans="1:6" x14ac:dyDescent="0.25">
      <c r="A64">
        <v>64105000</v>
      </c>
      <c r="B64" s="124" t="s">
        <v>552</v>
      </c>
      <c r="C64" s="124">
        <v>0</v>
      </c>
      <c r="D64" s="124">
        <v>0</v>
      </c>
      <c r="E64" s="124">
        <v>-51330.9</v>
      </c>
      <c r="F64">
        <v>64101000</v>
      </c>
    </row>
    <row r="65" spans="1:6" x14ac:dyDescent="0.25">
      <c r="A65">
        <v>64501000</v>
      </c>
      <c r="B65" s="124" t="s">
        <v>756</v>
      </c>
      <c r="C65" s="124">
        <v>108172.74</v>
      </c>
      <c r="D65" s="124">
        <v>544572.86</v>
      </c>
      <c r="E65" s="124">
        <v>1394460.08</v>
      </c>
      <c r="F65">
        <v>64501000</v>
      </c>
    </row>
    <row r="66" spans="1:6" x14ac:dyDescent="0.25">
      <c r="A66">
        <v>64502000</v>
      </c>
      <c r="B66" s="124" t="s">
        <v>555</v>
      </c>
      <c r="C66" s="124">
        <v>41604.9</v>
      </c>
      <c r="D66" s="124">
        <v>209451.1</v>
      </c>
      <c r="E66" s="124">
        <v>536330.80000000005</v>
      </c>
      <c r="F66">
        <v>64501000</v>
      </c>
    </row>
    <row r="67" spans="1:6" x14ac:dyDescent="0.25">
      <c r="A67">
        <v>64504000</v>
      </c>
      <c r="B67" s="124" t="s">
        <v>2400</v>
      </c>
      <c r="C67" s="124">
        <v>8320.98</v>
      </c>
      <c r="D67" s="124">
        <v>41890.22</v>
      </c>
      <c r="E67" s="124">
        <v>107266.16</v>
      </c>
      <c r="F67">
        <v>64501000</v>
      </c>
    </row>
    <row r="68" spans="1:6" x14ac:dyDescent="0.25">
      <c r="A68">
        <v>64700000</v>
      </c>
      <c r="B68" s="124" t="s">
        <v>223</v>
      </c>
      <c r="C68" s="124">
        <v>0</v>
      </c>
      <c r="D68" s="124">
        <v>0</v>
      </c>
      <c r="E68" s="124">
        <v>20000</v>
      </c>
      <c r="F68">
        <v>64700000</v>
      </c>
    </row>
    <row r="69" spans="1:6" x14ac:dyDescent="0.25">
      <c r="A69">
        <v>65700000</v>
      </c>
      <c r="B69" s="124" t="s">
        <v>1957</v>
      </c>
      <c r="C69" s="124">
        <v>62.78</v>
      </c>
      <c r="D69" s="124">
        <v>31209.74</v>
      </c>
      <c r="E69" s="124">
        <v>0.36</v>
      </c>
      <c r="F69">
        <v>65800000</v>
      </c>
    </row>
    <row r="70" spans="1:6" x14ac:dyDescent="0.25">
      <c r="A70">
        <v>66101000</v>
      </c>
      <c r="B70" s="124" t="s">
        <v>767</v>
      </c>
      <c r="C70" s="124">
        <v>0</v>
      </c>
      <c r="D70" s="124">
        <v>0</v>
      </c>
      <c r="E70" s="124">
        <v>36031.879999999997</v>
      </c>
      <c r="F70">
        <v>66100000</v>
      </c>
    </row>
    <row r="71" spans="1:6" x14ac:dyDescent="0.25">
      <c r="A71">
        <v>66102000</v>
      </c>
      <c r="B71" s="124" t="s">
        <v>564</v>
      </c>
      <c r="C71" s="124">
        <v>320171.78999999998</v>
      </c>
      <c r="D71" s="124">
        <v>445765.69</v>
      </c>
      <c r="E71" s="124">
        <v>357680.79</v>
      </c>
      <c r="F71">
        <v>66100000</v>
      </c>
    </row>
    <row r="72" spans="1:6" x14ac:dyDescent="0.25">
      <c r="A72">
        <v>66103000</v>
      </c>
      <c r="B72" s="124" t="s">
        <v>504</v>
      </c>
      <c r="C72" s="124">
        <v>0</v>
      </c>
      <c r="D72" s="124">
        <v>0</v>
      </c>
      <c r="E72" s="124">
        <v>352462.68</v>
      </c>
      <c r="F72">
        <v>66100000</v>
      </c>
    </row>
    <row r="73" spans="1:6" x14ac:dyDescent="0.25">
      <c r="A73">
        <v>66600000</v>
      </c>
      <c r="B73" s="124" t="s">
        <v>770</v>
      </c>
      <c r="C73" s="124">
        <v>5350.59</v>
      </c>
      <c r="D73" s="124">
        <v>3232018.21</v>
      </c>
      <c r="E73" s="124">
        <v>1038056.23</v>
      </c>
      <c r="F73">
        <v>66600000</v>
      </c>
    </row>
    <row r="74" spans="1:6" x14ac:dyDescent="0.25">
      <c r="A74">
        <v>68112000</v>
      </c>
      <c r="B74" s="124" t="s">
        <v>772</v>
      </c>
      <c r="C74" s="124">
        <v>64216168.733000003</v>
      </c>
      <c r="D74" s="124">
        <v>64216168.740000002</v>
      </c>
      <c r="E74" s="124">
        <v>64216168.740000002</v>
      </c>
      <c r="F74">
        <v>68112000</v>
      </c>
    </row>
    <row r="75" spans="1:6" x14ac:dyDescent="0.25">
      <c r="A75">
        <v>69800000</v>
      </c>
      <c r="B75" s="124" t="s">
        <v>2167</v>
      </c>
      <c r="C75" s="124">
        <v>442915.06449999998</v>
      </c>
      <c r="D75" s="124">
        <v>158727.81</v>
      </c>
      <c r="E75" s="124">
        <v>281396.96999999997</v>
      </c>
      <c r="F75">
        <v>69800000</v>
      </c>
    </row>
    <row r="76" spans="1:6" x14ac:dyDescent="0.25">
      <c r="A76">
        <v>70100000</v>
      </c>
      <c r="B76" s="124" t="s">
        <v>1619</v>
      </c>
      <c r="C76" s="124">
        <v>-21791182.899999999</v>
      </c>
      <c r="D76" s="124">
        <v>-31745561.07</v>
      </c>
      <c r="E76" s="124">
        <v>-56279394.210000001</v>
      </c>
      <c r="F76" s="60">
        <v>70110000</v>
      </c>
    </row>
    <row r="77" spans="1:6" x14ac:dyDescent="0.25">
      <c r="A77">
        <v>71400000</v>
      </c>
      <c r="B77" s="124" t="s">
        <v>2483</v>
      </c>
      <c r="C77" s="124">
        <v>187023570.779495</v>
      </c>
      <c r="D77" s="124">
        <v>21994985.07</v>
      </c>
      <c r="E77" s="124">
        <v>40069152.299999997</v>
      </c>
      <c r="F77" s="18">
        <v>71400000</v>
      </c>
    </row>
    <row r="78" spans="1:6" x14ac:dyDescent="0.25">
      <c r="A78">
        <v>75800000</v>
      </c>
      <c r="B78" s="124" t="s">
        <v>237</v>
      </c>
      <c r="C78" s="124">
        <v>0</v>
      </c>
      <c r="D78" s="124">
        <v>-288393.09000000003</v>
      </c>
      <c r="E78" s="124">
        <v>-20037.580000000002</v>
      </c>
      <c r="F78">
        <v>75800000</v>
      </c>
    </row>
    <row r="79" spans="1:6" x14ac:dyDescent="0.25">
      <c r="A79">
        <v>75810000</v>
      </c>
      <c r="B79" s="124" t="s">
        <v>573</v>
      </c>
      <c r="C79" s="124">
        <v>0</v>
      </c>
      <c r="D79" s="124">
        <v>-106400</v>
      </c>
      <c r="E79" s="124">
        <v>-269600</v>
      </c>
      <c r="F79">
        <v>75800000</v>
      </c>
    </row>
    <row r="80" spans="1:6" x14ac:dyDescent="0.25">
      <c r="A80">
        <v>76600000</v>
      </c>
      <c r="B80" s="124" t="s">
        <v>786</v>
      </c>
      <c r="C80" s="124">
        <v>-39040000</v>
      </c>
      <c r="D80" s="124">
        <v>-7775086.6200000001</v>
      </c>
      <c r="E80" s="124">
        <v>-3278954.35</v>
      </c>
      <c r="F80">
        <v>76600000</v>
      </c>
    </row>
    <row r="81" spans="1:6" x14ac:dyDescent="0.25">
      <c r="A81">
        <v>12900000</v>
      </c>
      <c r="B81" t="s">
        <v>1940</v>
      </c>
      <c r="C81" s="124">
        <v>0</v>
      </c>
      <c r="D81" s="124">
        <v>0</v>
      </c>
      <c r="E81" s="124">
        <v>0</v>
      </c>
      <c r="F81">
        <v>12900000</v>
      </c>
    </row>
    <row r="82" spans="1:6" x14ac:dyDescent="0.25">
      <c r="A82">
        <v>44420000</v>
      </c>
      <c r="B82" t="s">
        <v>308</v>
      </c>
      <c r="C82" s="124">
        <v>7538417.9400000004</v>
      </c>
      <c r="D82" s="124">
        <v>3660974.79</v>
      </c>
      <c r="E82" s="124">
        <v>0</v>
      </c>
      <c r="F82" s="18">
        <v>44410000</v>
      </c>
    </row>
    <row r="83" spans="1:6" x14ac:dyDescent="0.25">
      <c r="A83">
        <v>47100000</v>
      </c>
      <c r="B83" t="s">
        <v>384</v>
      </c>
      <c r="C83" s="124">
        <v>0</v>
      </c>
      <c r="D83" s="124">
        <v>0</v>
      </c>
      <c r="E83" s="124">
        <v>0</v>
      </c>
      <c r="F83">
        <v>47100000</v>
      </c>
    </row>
    <row r="84" spans="1:6" x14ac:dyDescent="0.25">
      <c r="A84">
        <v>51140000</v>
      </c>
      <c r="B84" t="s">
        <v>395</v>
      </c>
      <c r="C84" s="124">
        <v>-5480475.9000000004</v>
      </c>
      <c r="D84" s="124">
        <v>0</v>
      </c>
      <c r="E84" s="124">
        <v>0</v>
      </c>
      <c r="F84">
        <v>51110000</v>
      </c>
    </row>
    <row r="85" spans="1:6" x14ac:dyDescent="0.25">
      <c r="A85">
        <v>62706000</v>
      </c>
      <c r="B85" t="s">
        <v>209</v>
      </c>
      <c r="C85" s="124">
        <v>13204.42</v>
      </c>
      <c r="D85" s="124">
        <v>66082.320000000007</v>
      </c>
      <c r="E85" s="124">
        <v>0</v>
      </c>
      <c r="F85">
        <v>62701000</v>
      </c>
    </row>
    <row r="86" spans="1:6" x14ac:dyDescent="0.25">
      <c r="A86">
        <v>64180000</v>
      </c>
      <c r="B86" t="s">
        <v>553</v>
      </c>
      <c r="C86" s="124">
        <v>0</v>
      </c>
      <c r="D86" s="124">
        <v>-86040.91</v>
      </c>
      <c r="E86" s="124">
        <v>0</v>
      </c>
      <c r="F86">
        <v>64101000</v>
      </c>
    </row>
    <row r="87" spans="1:6" x14ac:dyDescent="0.25">
      <c r="A87">
        <v>68500000</v>
      </c>
      <c r="B87" t="s">
        <v>512</v>
      </c>
      <c r="C87" s="124">
        <v>0</v>
      </c>
      <c r="D87" s="124">
        <v>0</v>
      </c>
      <c r="E87" s="124">
        <v>0</v>
      </c>
      <c r="F87">
        <v>68500000</v>
      </c>
    </row>
    <row r="88" spans="1:6" x14ac:dyDescent="0.25">
      <c r="A88">
        <v>42540000</v>
      </c>
      <c r="B88" t="s">
        <v>76</v>
      </c>
      <c r="C88" s="124">
        <v>34000</v>
      </c>
      <c r="F88">
        <v>42540000</v>
      </c>
    </row>
    <row r="89" spans="1:6" x14ac:dyDescent="0.25">
      <c r="A89">
        <v>51110000</v>
      </c>
      <c r="B89" t="s">
        <v>701</v>
      </c>
      <c r="C89" s="124">
        <v>-889299.5</v>
      </c>
      <c r="F89">
        <v>51110000</v>
      </c>
    </row>
    <row r="90" spans="1:6" x14ac:dyDescent="0.25">
      <c r="A90">
        <v>51231000</v>
      </c>
      <c r="B90" t="s">
        <v>347</v>
      </c>
      <c r="C90" s="124">
        <v>-48899.5</v>
      </c>
      <c r="F90">
        <v>51231000</v>
      </c>
    </row>
    <row r="91" spans="1:6" x14ac:dyDescent="0.25">
      <c r="A91">
        <v>60310000</v>
      </c>
      <c r="B91" t="s">
        <v>373</v>
      </c>
      <c r="C91" s="124">
        <v>-23026397.211606</v>
      </c>
      <c r="F91">
        <v>60310000</v>
      </c>
    </row>
    <row r="92" spans="1:6" x14ac:dyDescent="0.25">
      <c r="A92">
        <v>61802000</v>
      </c>
      <c r="B92" t="s">
        <v>494</v>
      </c>
      <c r="C92" s="124">
        <v>4000</v>
      </c>
      <c r="F92">
        <v>61802000</v>
      </c>
    </row>
    <row r="93" spans="1:6" x14ac:dyDescent="0.25">
      <c r="A93">
        <v>66104000</v>
      </c>
      <c r="B93" t="s">
        <v>2484</v>
      </c>
      <c r="C93" s="124">
        <v>367018.49</v>
      </c>
      <c r="F93">
        <v>66104000</v>
      </c>
    </row>
    <row r="94" spans="1:6" x14ac:dyDescent="0.25">
      <c r="A94">
        <v>70700000</v>
      </c>
      <c r="B94" t="s">
        <v>2485</v>
      </c>
      <c r="C94" s="124">
        <v>-2791830</v>
      </c>
      <c r="F94">
        <v>70700000</v>
      </c>
    </row>
  </sheetData>
  <conditionalFormatting sqref="F17">
    <cfRule type="duplicateValues" dxfId="518" priority="12"/>
  </conditionalFormatting>
  <conditionalFormatting sqref="F23">
    <cfRule type="duplicateValues" dxfId="517" priority="11"/>
  </conditionalFormatting>
  <conditionalFormatting sqref="F38">
    <cfRule type="duplicateValues" dxfId="516" priority="10"/>
  </conditionalFormatting>
  <conditionalFormatting sqref="F39">
    <cfRule type="duplicateValues" dxfId="515" priority="9"/>
  </conditionalFormatting>
  <conditionalFormatting sqref="F42">
    <cfRule type="duplicateValues" dxfId="514" priority="8"/>
  </conditionalFormatting>
  <conditionalFormatting sqref="F43">
    <cfRule type="duplicateValues" dxfId="513" priority="6"/>
    <cfRule type="duplicateValues" dxfId="512" priority="7"/>
  </conditionalFormatting>
  <conditionalFormatting sqref="F45:F46">
    <cfRule type="duplicateValues" dxfId="511" priority="5"/>
  </conditionalFormatting>
  <conditionalFormatting sqref="F76">
    <cfRule type="duplicateValues" dxfId="510" priority="4"/>
  </conditionalFormatting>
  <conditionalFormatting sqref="F77">
    <cfRule type="duplicateValues" dxfId="509" priority="3"/>
  </conditionalFormatting>
  <conditionalFormatting sqref="F82">
    <cfRule type="duplicateValues" dxfId="508" priority="2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C5E0B4"/>
  </sheetPr>
  <dimension ref="A1:K212"/>
  <sheetViews>
    <sheetView topLeftCell="A2" zoomScaleNormal="100" workbookViewId="0">
      <selection activeCell="C17" sqref="C17"/>
    </sheetView>
  </sheetViews>
  <sheetFormatPr baseColWidth="10" defaultColWidth="10.7109375" defaultRowHeight="14.25" x14ac:dyDescent="0.25"/>
  <cols>
    <col min="1" max="1" width="11.42578125" customWidth="1"/>
    <col min="2" max="2" width="35.140625" customWidth="1"/>
    <col min="3" max="3" width="16.28515625" customWidth="1"/>
    <col min="4" max="5" width="16.5703125" customWidth="1"/>
    <col min="6" max="6" width="12.140625" style="61" customWidth="1"/>
  </cols>
  <sheetData>
    <row r="1" spans="1:7" x14ac:dyDescent="0.25">
      <c r="A1" t="s">
        <v>2065</v>
      </c>
      <c r="B1" t="s">
        <v>788</v>
      </c>
      <c r="C1">
        <v>2021</v>
      </c>
      <c r="D1">
        <v>2020</v>
      </c>
      <c r="E1">
        <v>2019</v>
      </c>
    </row>
    <row r="2" spans="1:7" x14ac:dyDescent="0.25">
      <c r="A2">
        <v>10100000</v>
      </c>
      <c r="B2" s="12" t="s">
        <v>43</v>
      </c>
      <c r="C2" s="12">
        <v>-2000000</v>
      </c>
      <c r="D2" s="12">
        <v>-2000000</v>
      </c>
      <c r="E2" s="12">
        <v>-2000000</v>
      </c>
      <c r="F2" s="61">
        <v>10100000</v>
      </c>
    </row>
    <row r="3" spans="1:7" x14ac:dyDescent="0.25">
      <c r="A3">
        <v>10610000</v>
      </c>
      <c r="B3" s="12" t="s">
        <v>240</v>
      </c>
      <c r="C3" s="12">
        <v>-200000</v>
      </c>
      <c r="D3" s="12">
        <v>-200000</v>
      </c>
      <c r="E3" s="12">
        <v>-200000</v>
      </c>
      <c r="F3" s="23">
        <v>10610000</v>
      </c>
    </row>
    <row r="4" spans="1:7" x14ac:dyDescent="0.25">
      <c r="A4">
        <v>11000000</v>
      </c>
      <c r="B4" s="12" t="s">
        <v>1631</v>
      </c>
      <c r="C4" s="12">
        <v>-2290493568.9400001</v>
      </c>
      <c r="D4" s="12">
        <v>-10222484.689999999</v>
      </c>
      <c r="E4" s="12">
        <v>-10222484.689999999</v>
      </c>
      <c r="F4" s="23">
        <v>11000000</v>
      </c>
    </row>
    <row r="5" spans="1:7" x14ac:dyDescent="0.25">
      <c r="A5">
        <v>11900000</v>
      </c>
      <c r="B5" s="12" t="s">
        <v>44</v>
      </c>
      <c r="C5" s="12">
        <v>289364417.25</v>
      </c>
      <c r="D5" s="12">
        <v>3772664.93</v>
      </c>
      <c r="E5" s="12">
        <v>3772664.93</v>
      </c>
      <c r="F5" s="61">
        <v>11900000</v>
      </c>
    </row>
    <row r="6" spans="1:7" x14ac:dyDescent="0.25">
      <c r="A6">
        <v>12000000</v>
      </c>
      <c r="B6" s="12" t="s">
        <v>45</v>
      </c>
      <c r="C6" s="12">
        <v>-4.0000000000000001E-3</v>
      </c>
      <c r="D6" s="12">
        <v>0</v>
      </c>
      <c r="E6" s="12">
        <v>0</v>
      </c>
      <c r="F6" s="61">
        <v>12000000</v>
      </c>
    </row>
    <row r="7" spans="1:7" x14ac:dyDescent="0.25">
      <c r="A7">
        <v>12900000</v>
      </c>
      <c r="B7" s="12" t="s">
        <v>46</v>
      </c>
      <c r="C7" s="12">
        <v>2E-3</v>
      </c>
      <c r="D7" s="12">
        <v>284276906.23199999</v>
      </c>
      <c r="E7" s="12">
        <v>0</v>
      </c>
      <c r="F7" s="61">
        <v>12900000</v>
      </c>
      <c r="G7" s="128"/>
    </row>
    <row r="8" spans="1:7" x14ac:dyDescent="0.25">
      <c r="A8">
        <v>16420000</v>
      </c>
      <c r="B8" s="12" t="s">
        <v>2486</v>
      </c>
      <c r="C8" s="12">
        <v>-55939355</v>
      </c>
      <c r="D8" s="12">
        <v>-2807908610.1799998</v>
      </c>
      <c r="E8" s="12">
        <v>-3136922853.9400001</v>
      </c>
      <c r="F8" s="127">
        <v>16160000</v>
      </c>
    </row>
    <row r="9" spans="1:7" x14ac:dyDescent="0.25">
      <c r="A9">
        <v>16885000</v>
      </c>
      <c r="B9" s="12" t="s">
        <v>1763</v>
      </c>
      <c r="C9" s="12">
        <v>0</v>
      </c>
      <c r="D9" s="12">
        <v>-1860767.87</v>
      </c>
      <c r="E9" s="12">
        <v>-25752820.609999999</v>
      </c>
      <c r="F9" s="18">
        <v>16884000</v>
      </c>
    </row>
    <row r="10" spans="1:7" x14ac:dyDescent="0.25">
      <c r="A10">
        <v>21100000</v>
      </c>
      <c r="B10" s="12" t="s">
        <v>250</v>
      </c>
      <c r="C10" s="12">
        <v>0</v>
      </c>
      <c r="D10" s="12">
        <v>40000000</v>
      </c>
      <c r="E10" s="12">
        <v>40000000</v>
      </c>
      <c r="F10" s="61">
        <v>21100000</v>
      </c>
    </row>
    <row r="11" spans="1:7" x14ac:dyDescent="0.25">
      <c r="A11">
        <v>21110000</v>
      </c>
      <c r="B11" s="12" t="s">
        <v>251</v>
      </c>
      <c r="C11" s="12">
        <v>0</v>
      </c>
      <c r="D11" s="12">
        <v>44182023.310000002</v>
      </c>
      <c r="E11" s="12">
        <v>29787613.309999999</v>
      </c>
      <c r="F11" s="61">
        <v>21200000</v>
      </c>
    </row>
    <row r="12" spans="1:7" x14ac:dyDescent="0.25">
      <c r="A12">
        <v>21310000</v>
      </c>
      <c r="B12" s="12" t="s">
        <v>1765</v>
      </c>
      <c r="C12" s="12">
        <v>19343062</v>
      </c>
      <c r="D12" s="12">
        <v>3251379763.2600002</v>
      </c>
      <c r="E12" s="12">
        <v>3276215763.2600002</v>
      </c>
      <c r="F12" s="61">
        <v>21300000</v>
      </c>
    </row>
    <row r="13" spans="1:7" x14ac:dyDescent="0.25">
      <c r="A13">
        <v>21520000</v>
      </c>
      <c r="B13" s="12" t="s">
        <v>254</v>
      </c>
      <c r="C13" s="12">
        <v>24836000</v>
      </c>
      <c r="D13" s="12">
        <v>24836000</v>
      </c>
      <c r="E13" s="12">
        <v>0</v>
      </c>
      <c r="F13" s="61">
        <v>21540000</v>
      </c>
    </row>
    <row r="14" spans="1:7" x14ac:dyDescent="0.25">
      <c r="A14">
        <v>21800000</v>
      </c>
      <c r="B14" s="12" t="s">
        <v>2487</v>
      </c>
      <c r="C14" s="12">
        <v>60337342.399999999</v>
      </c>
      <c r="D14" s="12">
        <v>16231790</v>
      </c>
      <c r="E14" s="12">
        <v>16231790</v>
      </c>
      <c r="F14" s="61">
        <v>21540000</v>
      </c>
    </row>
    <row r="15" spans="1:7" x14ac:dyDescent="0.25">
      <c r="A15">
        <v>21810000</v>
      </c>
      <c r="B15" s="12" t="s">
        <v>51</v>
      </c>
      <c r="C15" s="12">
        <v>4615936623.5799999</v>
      </c>
      <c r="D15" s="12">
        <v>4410623076.5799999</v>
      </c>
      <c r="E15" s="12">
        <v>3904404717.4200001</v>
      </c>
      <c r="F15" s="61">
        <v>21540000</v>
      </c>
    </row>
    <row r="16" spans="1:7" x14ac:dyDescent="0.25">
      <c r="A16">
        <v>21820000</v>
      </c>
      <c r="B16" s="12" t="s">
        <v>52</v>
      </c>
      <c r="C16" s="12">
        <v>98764934.870000005</v>
      </c>
      <c r="D16" s="12">
        <v>33741235.520000003</v>
      </c>
      <c r="E16" s="12">
        <v>32540435.52</v>
      </c>
      <c r="F16" s="61">
        <v>21820000</v>
      </c>
    </row>
    <row r="17" spans="1:6" x14ac:dyDescent="0.25">
      <c r="A17">
        <v>21840000</v>
      </c>
      <c r="B17" s="12" t="s">
        <v>54</v>
      </c>
      <c r="C17" s="12">
        <v>36474037.409999996</v>
      </c>
      <c r="D17" s="12">
        <v>18400121.75</v>
      </c>
      <c r="E17" s="12">
        <v>10471000</v>
      </c>
      <c r="F17" s="61">
        <v>21840000</v>
      </c>
    </row>
    <row r="18" spans="1:6" x14ac:dyDescent="0.25">
      <c r="A18">
        <v>23000000</v>
      </c>
      <c r="B18" s="12" t="s">
        <v>1767</v>
      </c>
      <c r="C18" s="12">
        <v>0</v>
      </c>
      <c r="D18" s="12">
        <v>8175208.8700000001</v>
      </c>
      <c r="E18" s="12">
        <v>8175208.8700000001</v>
      </c>
      <c r="F18" s="61">
        <v>23200000</v>
      </c>
    </row>
    <row r="19" spans="1:6" x14ac:dyDescent="0.25">
      <c r="A19">
        <v>23100000</v>
      </c>
      <c r="B19" s="12" t="s">
        <v>2488</v>
      </c>
      <c r="C19" s="12">
        <v>0</v>
      </c>
      <c r="D19" s="12">
        <v>0</v>
      </c>
      <c r="E19" s="12">
        <v>0</v>
      </c>
      <c r="F19" s="61">
        <v>23200000</v>
      </c>
    </row>
    <row r="20" spans="1:6" x14ac:dyDescent="0.25">
      <c r="A20">
        <v>23130000</v>
      </c>
      <c r="B20" s="12" t="s">
        <v>2489</v>
      </c>
      <c r="C20" s="12">
        <v>0</v>
      </c>
      <c r="D20" s="12">
        <v>0</v>
      </c>
      <c r="E20" s="12">
        <v>12959410</v>
      </c>
      <c r="F20" s="61">
        <v>23200000</v>
      </c>
    </row>
    <row r="21" spans="1:6" x14ac:dyDescent="0.25">
      <c r="A21">
        <v>23140000</v>
      </c>
      <c r="B21" s="12" t="s">
        <v>2490</v>
      </c>
      <c r="C21" s="12">
        <v>181649644.37</v>
      </c>
      <c r="D21" s="12">
        <v>81398880</v>
      </c>
      <c r="E21" s="12">
        <v>0</v>
      </c>
      <c r="F21" s="61">
        <v>23200000</v>
      </c>
    </row>
    <row r="22" spans="1:6" x14ac:dyDescent="0.25">
      <c r="A22">
        <v>23150000</v>
      </c>
      <c r="B22" s="12" t="s">
        <v>2491</v>
      </c>
      <c r="C22" s="12">
        <v>0</v>
      </c>
      <c r="D22" s="12">
        <v>0</v>
      </c>
      <c r="E22" s="12">
        <v>0</v>
      </c>
      <c r="F22" s="61">
        <v>23200000</v>
      </c>
    </row>
    <row r="23" spans="1:6" x14ac:dyDescent="0.25">
      <c r="A23">
        <v>27500000</v>
      </c>
      <c r="B23" s="12" t="s">
        <v>56</v>
      </c>
      <c r="C23" s="12">
        <v>3360000</v>
      </c>
      <c r="D23" s="12">
        <v>3360000</v>
      </c>
      <c r="E23" s="12">
        <v>2000000</v>
      </c>
      <c r="F23" s="61">
        <v>27500000</v>
      </c>
    </row>
    <row r="24" spans="1:6" x14ac:dyDescent="0.25">
      <c r="A24">
        <v>28111000</v>
      </c>
      <c r="B24" s="129" t="s">
        <v>1769</v>
      </c>
      <c r="C24" s="12">
        <v>0</v>
      </c>
      <c r="D24" s="12">
        <v>-6184032.4100000001</v>
      </c>
      <c r="E24" s="12">
        <v>-1947095.59</v>
      </c>
      <c r="F24" s="23">
        <v>28120000</v>
      </c>
    </row>
    <row r="25" spans="1:6" x14ac:dyDescent="0.25">
      <c r="A25">
        <v>28130000</v>
      </c>
      <c r="B25" s="12" t="s">
        <v>268</v>
      </c>
      <c r="C25" s="12">
        <v>-2877280.4750000001</v>
      </c>
      <c r="D25" s="12">
        <v>-321073751.62</v>
      </c>
      <c r="E25" s="12">
        <v>-158508212.90000001</v>
      </c>
      <c r="F25" s="61">
        <v>28130000</v>
      </c>
    </row>
    <row r="26" spans="1:6" x14ac:dyDescent="0.25">
      <c r="A26">
        <v>28152000</v>
      </c>
      <c r="B26" s="12" t="s">
        <v>270</v>
      </c>
      <c r="C26" s="12">
        <v>-4132434.4440000001</v>
      </c>
      <c r="D26" s="12">
        <v>-1648834.44</v>
      </c>
      <c r="E26" s="12">
        <v>0</v>
      </c>
      <c r="F26" s="23">
        <v>28154000</v>
      </c>
    </row>
    <row r="27" spans="1:6" x14ac:dyDescent="0.25">
      <c r="A27">
        <v>28180000</v>
      </c>
      <c r="B27" s="12" t="s">
        <v>2492</v>
      </c>
      <c r="C27" s="12">
        <v>-7768884.5829999996</v>
      </c>
      <c r="D27" s="12">
        <v>-3246358</v>
      </c>
      <c r="E27" s="12">
        <v>-1623179</v>
      </c>
      <c r="F27" s="23">
        <v>28154000</v>
      </c>
    </row>
    <row r="28" spans="1:6" x14ac:dyDescent="0.25">
      <c r="A28">
        <v>28181000</v>
      </c>
      <c r="B28" s="12" t="s">
        <v>271</v>
      </c>
      <c r="C28" s="12">
        <v>-1230399555.7850001</v>
      </c>
      <c r="D28" s="12">
        <v>-774312374.15999997</v>
      </c>
      <c r="E28" s="12">
        <v>-380791702.73000002</v>
      </c>
      <c r="F28" s="61">
        <v>28154000</v>
      </c>
    </row>
    <row r="29" spans="1:6" x14ac:dyDescent="0.25">
      <c r="A29">
        <v>28182000</v>
      </c>
      <c r="B29" s="12" t="s">
        <v>59</v>
      </c>
      <c r="C29" s="12">
        <v>-8231920.4419999998</v>
      </c>
      <c r="D29" s="12">
        <v>-3606107.35</v>
      </c>
      <c r="E29" s="12">
        <v>-333885.02</v>
      </c>
      <c r="F29" s="61">
        <v>28182000</v>
      </c>
    </row>
    <row r="30" spans="1:6" x14ac:dyDescent="0.25">
      <c r="A30">
        <v>28184000</v>
      </c>
      <c r="B30" s="12" t="s">
        <v>61</v>
      </c>
      <c r="C30" s="12">
        <v>-11040364.878</v>
      </c>
      <c r="D30" s="12">
        <v>-4678951.2300000004</v>
      </c>
      <c r="E30" s="12">
        <v>-2211699.4500000002</v>
      </c>
      <c r="F30" s="61">
        <v>28184000</v>
      </c>
    </row>
    <row r="31" spans="1:6" x14ac:dyDescent="0.25">
      <c r="A31">
        <v>31000000</v>
      </c>
      <c r="B31" s="12" t="s">
        <v>277</v>
      </c>
      <c r="C31" s="12">
        <v>0</v>
      </c>
      <c r="D31" s="12">
        <v>0</v>
      </c>
      <c r="E31" s="12">
        <v>944529277.52999997</v>
      </c>
      <c r="F31" s="61">
        <v>31000000</v>
      </c>
    </row>
    <row r="32" spans="1:6" x14ac:dyDescent="0.25">
      <c r="A32">
        <v>31100000</v>
      </c>
      <c r="B32" s="12" t="s">
        <v>2493</v>
      </c>
      <c r="C32" s="12">
        <v>1016109884.233</v>
      </c>
      <c r="D32" s="12">
        <v>616849839.52999997</v>
      </c>
      <c r="E32" s="12">
        <v>0</v>
      </c>
      <c r="F32" s="61">
        <v>31100000</v>
      </c>
    </row>
    <row r="33" spans="1:6" x14ac:dyDescent="0.25">
      <c r="A33">
        <v>33100000</v>
      </c>
      <c r="B33" s="12" t="s">
        <v>2494</v>
      </c>
      <c r="C33" s="12">
        <v>138336067.48300001</v>
      </c>
      <c r="D33" s="12">
        <v>212438967.26300001</v>
      </c>
      <c r="E33" s="12">
        <v>0</v>
      </c>
      <c r="F33" s="61">
        <v>35500000</v>
      </c>
    </row>
    <row r="34" spans="1:6" x14ac:dyDescent="0.25">
      <c r="A34">
        <v>35500000</v>
      </c>
      <c r="B34" s="12" t="s">
        <v>613</v>
      </c>
      <c r="C34" s="12">
        <v>62173520.064000003</v>
      </c>
      <c r="D34" s="12">
        <v>685491753.829</v>
      </c>
      <c r="E34" s="12">
        <v>279027248.01999998</v>
      </c>
      <c r="F34" s="61">
        <v>35500000</v>
      </c>
    </row>
    <row r="35" spans="1:6" x14ac:dyDescent="0.25">
      <c r="A35">
        <v>40100000</v>
      </c>
      <c r="B35" s="12" t="s">
        <v>2404</v>
      </c>
      <c r="C35" s="12">
        <v>0</v>
      </c>
      <c r="D35" s="12">
        <v>0</v>
      </c>
      <c r="E35" s="12">
        <v>0</v>
      </c>
      <c r="F35" s="61">
        <v>40110000</v>
      </c>
    </row>
    <row r="36" spans="1:6" x14ac:dyDescent="0.25">
      <c r="A36">
        <v>40110000</v>
      </c>
      <c r="B36" s="12" t="s">
        <v>1565</v>
      </c>
      <c r="C36" s="12">
        <v>-148389953.75999999</v>
      </c>
      <c r="D36" s="12">
        <v>-206825772.84</v>
      </c>
      <c r="E36" s="12">
        <v>-509744496.13999999</v>
      </c>
      <c r="F36" s="61">
        <v>40110000</v>
      </c>
    </row>
    <row r="37" spans="1:6" x14ac:dyDescent="0.25">
      <c r="A37">
        <v>40120000</v>
      </c>
      <c r="B37" s="12" t="s">
        <v>65</v>
      </c>
      <c r="C37" s="12">
        <v>-1041166365.178</v>
      </c>
      <c r="D37" s="12">
        <v>-627010503.83000004</v>
      </c>
      <c r="E37" s="12">
        <v>-182981508.90000001</v>
      </c>
      <c r="F37" s="61">
        <v>40120000</v>
      </c>
    </row>
    <row r="38" spans="1:6" x14ac:dyDescent="0.25">
      <c r="A38">
        <v>40310000</v>
      </c>
      <c r="B38" s="12" t="s">
        <v>2495</v>
      </c>
      <c r="C38" s="12">
        <v>0</v>
      </c>
      <c r="D38" s="12">
        <v>-20345892</v>
      </c>
      <c r="E38" s="12">
        <v>-16342684.15</v>
      </c>
      <c r="F38" s="23">
        <v>40310000</v>
      </c>
    </row>
    <row r="39" spans="1:6" x14ac:dyDescent="0.25">
      <c r="A39">
        <v>40330000</v>
      </c>
      <c r="B39" s="12" t="s">
        <v>1208</v>
      </c>
      <c r="C39" s="12">
        <v>0</v>
      </c>
      <c r="D39" s="12">
        <v>0</v>
      </c>
      <c r="E39" s="12">
        <v>0</v>
      </c>
      <c r="F39" s="23">
        <v>40310000</v>
      </c>
    </row>
    <row r="40" spans="1:6" x14ac:dyDescent="0.25">
      <c r="A40">
        <v>40400000</v>
      </c>
      <c r="B40" s="12" t="s">
        <v>283</v>
      </c>
      <c r="C40" s="12">
        <v>-940794.06</v>
      </c>
      <c r="D40" s="12">
        <v>-601968221.92999995</v>
      </c>
      <c r="E40" s="12">
        <v>-745471694.60000002</v>
      </c>
      <c r="F40" s="61">
        <v>40400000</v>
      </c>
    </row>
    <row r="41" spans="1:6" x14ac:dyDescent="0.25">
      <c r="A41">
        <v>40800000</v>
      </c>
      <c r="B41" s="12" t="s">
        <v>68</v>
      </c>
      <c r="C41" s="12">
        <v>-393651666.56900001</v>
      </c>
      <c r="D41" s="12">
        <v>-117687654.56999999</v>
      </c>
      <c r="E41" s="12">
        <v>-121359284.34</v>
      </c>
      <c r="F41" s="18">
        <v>40810000</v>
      </c>
    </row>
    <row r="42" spans="1:6" x14ac:dyDescent="0.25">
      <c r="A42">
        <v>40900000</v>
      </c>
      <c r="B42" s="12" t="s">
        <v>69</v>
      </c>
      <c r="C42" s="12">
        <v>85141825.525999993</v>
      </c>
      <c r="D42" s="12">
        <v>44787829.789999999</v>
      </c>
      <c r="E42" s="12">
        <v>26164932.920000002</v>
      </c>
      <c r="F42" s="23">
        <v>40910000</v>
      </c>
    </row>
    <row r="43" spans="1:6" x14ac:dyDescent="0.25">
      <c r="A43">
        <v>41100000</v>
      </c>
      <c r="B43" s="12" t="s">
        <v>70</v>
      </c>
      <c r="C43" s="12">
        <v>2133747573.8</v>
      </c>
      <c r="D43" s="12">
        <v>674926257.02999997</v>
      </c>
      <c r="E43" s="12">
        <v>1037267743.1</v>
      </c>
      <c r="F43" s="23">
        <v>41100000</v>
      </c>
    </row>
    <row r="44" spans="1:6" x14ac:dyDescent="0.25">
      <c r="A44">
        <v>41810000</v>
      </c>
      <c r="B44" s="12" t="s">
        <v>292</v>
      </c>
      <c r="C44" s="12">
        <v>0</v>
      </c>
      <c r="D44" s="12">
        <v>760000</v>
      </c>
      <c r="E44" s="12">
        <v>0</v>
      </c>
      <c r="F44" s="18">
        <v>41810000</v>
      </c>
    </row>
    <row r="45" spans="1:6" x14ac:dyDescent="0.25">
      <c r="A45">
        <v>41910000</v>
      </c>
      <c r="B45" s="12" t="s">
        <v>2496</v>
      </c>
      <c r="C45" s="12">
        <v>-1942005763.6900001</v>
      </c>
      <c r="D45" s="12">
        <v>-692199883.51999998</v>
      </c>
      <c r="E45" s="12">
        <v>-702936208.01999998</v>
      </c>
      <c r="F45" s="18">
        <v>41910000</v>
      </c>
    </row>
    <row r="46" spans="1:6" x14ac:dyDescent="0.25">
      <c r="A46">
        <v>42100000</v>
      </c>
      <c r="B46" s="12" t="s">
        <v>72</v>
      </c>
      <c r="C46" s="12">
        <v>-12415837.4</v>
      </c>
      <c r="D46" s="12">
        <v>0</v>
      </c>
      <c r="E46" s="12">
        <v>0</v>
      </c>
      <c r="F46" s="61">
        <v>42110000</v>
      </c>
    </row>
    <row r="47" spans="1:6" x14ac:dyDescent="0.25">
      <c r="A47">
        <v>42110000</v>
      </c>
      <c r="B47" s="12" t="s">
        <v>296</v>
      </c>
      <c r="C47" s="12">
        <v>0</v>
      </c>
      <c r="D47" s="12">
        <v>0</v>
      </c>
      <c r="E47" s="12">
        <v>290000</v>
      </c>
      <c r="F47" s="61">
        <v>42110000</v>
      </c>
    </row>
    <row r="48" spans="1:6" x14ac:dyDescent="0.25">
      <c r="A48">
        <v>42500000</v>
      </c>
      <c r="B48" s="12" t="s">
        <v>73</v>
      </c>
      <c r="C48" s="12">
        <v>35000</v>
      </c>
      <c r="D48" s="12">
        <v>0</v>
      </c>
      <c r="E48" s="12">
        <v>0</v>
      </c>
      <c r="F48" s="61">
        <v>42510000</v>
      </c>
    </row>
    <row r="49" spans="1:6" x14ac:dyDescent="0.25">
      <c r="A49">
        <v>42520000</v>
      </c>
      <c r="B49" s="12" t="s">
        <v>75</v>
      </c>
      <c r="C49" s="12">
        <v>65333.33</v>
      </c>
      <c r="D49" s="12">
        <v>100000</v>
      </c>
      <c r="E49" s="12">
        <v>0</v>
      </c>
      <c r="F49" s="61">
        <v>42520000</v>
      </c>
    </row>
    <row r="50" spans="1:6" x14ac:dyDescent="0.25">
      <c r="A50">
        <v>42530000</v>
      </c>
      <c r="B50" s="12" t="s">
        <v>299</v>
      </c>
      <c r="C50" s="12">
        <v>0</v>
      </c>
      <c r="D50" s="12">
        <v>0</v>
      </c>
      <c r="E50" s="12">
        <v>0</v>
      </c>
      <c r="F50" s="61">
        <v>42520000</v>
      </c>
    </row>
    <row r="51" spans="1:6" x14ac:dyDescent="0.25">
      <c r="A51">
        <v>42800000</v>
      </c>
      <c r="B51" s="12" t="s">
        <v>300</v>
      </c>
      <c r="C51" s="12">
        <v>-33402462.829999998</v>
      </c>
      <c r="D51" s="12">
        <v>-14522058.49</v>
      </c>
      <c r="E51" s="12">
        <v>-3825709.27</v>
      </c>
      <c r="F51" s="61">
        <v>42800000</v>
      </c>
    </row>
    <row r="52" spans="1:6" x14ac:dyDescent="0.25">
      <c r="A52">
        <v>43100000</v>
      </c>
      <c r="B52" s="12" t="s">
        <v>77</v>
      </c>
      <c r="C52" s="12">
        <v>-27889403.546999998</v>
      </c>
      <c r="D52" s="12">
        <v>-11051397.9</v>
      </c>
      <c r="E52" s="12">
        <v>-7529886.7000000002</v>
      </c>
      <c r="F52" s="61">
        <v>43100000</v>
      </c>
    </row>
    <row r="53" spans="1:6" x14ac:dyDescent="0.25">
      <c r="A53">
        <v>43110000</v>
      </c>
      <c r="B53" s="12" t="s">
        <v>78</v>
      </c>
      <c r="C53" s="12">
        <v>-161000</v>
      </c>
      <c r="D53" s="12">
        <v>-257000</v>
      </c>
      <c r="E53" s="12">
        <v>49000</v>
      </c>
      <c r="F53" s="61">
        <v>43110000</v>
      </c>
    </row>
    <row r="54" spans="1:6" x14ac:dyDescent="0.25">
      <c r="A54">
        <v>43200000</v>
      </c>
      <c r="B54" s="12" t="s">
        <v>79</v>
      </c>
      <c r="C54" s="12">
        <v>-11089887.242000001</v>
      </c>
      <c r="D54" s="12">
        <v>-4736313.3899999997</v>
      </c>
      <c r="E54" s="12">
        <v>-3227094.3</v>
      </c>
      <c r="F54" s="61">
        <v>43200000</v>
      </c>
    </row>
    <row r="55" spans="1:6" x14ac:dyDescent="0.25">
      <c r="A55">
        <v>43300000</v>
      </c>
      <c r="B55" s="12" t="s">
        <v>80</v>
      </c>
      <c r="C55" s="12">
        <v>-1848314.544</v>
      </c>
      <c r="D55" s="12">
        <v>-789385.57</v>
      </c>
      <c r="E55" s="12">
        <v>-537849.05000000005</v>
      </c>
      <c r="F55" s="61">
        <v>43300000</v>
      </c>
    </row>
    <row r="56" spans="1:6" x14ac:dyDescent="0.25">
      <c r="A56">
        <v>43860000</v>
      </c>
      <c r="B56" s="12" t="s">
        <v>302</v>
      </c>
      <c r="C56" s="12">
        <v>-40000</v>
      </c>
      <c r="D56" s="12">
        <v>-2101607.81</v>
      </c>
      <c r="E56" s="12">
        <v>-1144019.99</v>
      </c>
      <c r="F56" s="61">
        <v>43860000</v>
      </c>
    </row>
    <row r="57" spans="1:6" x14ac:dyDescent="0.25">
      <c r="A57">
        <v>44000000</v>
      </c>
      <c r="B57" s="12" t="s">
        <v>2497</v>
      </c>
      <c r="C57" s="12">
        <v>0</v>
      </c>
      <c r="D57" s="12">
        <v>0</v>
      </c>
      <c r="E57" s="12">
        <v>0</v>
      </c>
      <c r="F57" s="61">
        <v>44400000</v>
      </c>
    </row>
    <row r="58" spans="1:6" x14ac:dyDescent="0.25">
      <c r="A58">
        <v>44100000</v>
      </c>
      <c r="B58" s="12" t="s">
        <v>82</v>
      </c>
      <c r="C58" s="12">
        <v>-6743680</v>
      </c>
      <c r="D58" s="12">
        <v>-4583800</v>
      </c>
      <c r="E58" s="12">
        <v>-3363322.94</v>
      </c>
      <c r="F58" s="61">
        <v>44100000</v>
      </c>
    </row>
    <row r="59" spans="1:6" x14ac:dyDescent="0.25">
      <c r="A59">
        <v>44300000</v>
      </c>
      <c r="B59" s="12" t="s">
        <v>83</v>
      </c>
      <c r="C59" s="12">
        <v>320000</v>
      </c>
      <c r="D59" s="12">
        <v>320000</v>
      </c>
      <c r="E59" s="12">
        <v>320000</v>
      </c>
      <c r="F59" s="61">
        <v>44300000</v>
      </c>
    </row>
    <row r="60" spans="1:6" x14ac:dyDescent="0.25">
      <c r="A60">
        <v>44410000</v>
      </c>
      <c r="B60" s="12" t="s">
        <v>84</v>
      </c>
      <c r="C60" s="12">
        <v>-54495</v>
      </c>
      <c r="D60" s="12">
        <v>0</v>
      </c>
      <c r="E60" s="12">
        <v>0</v>
      </c>
      <c r="F60" s="61">
        <v>44410000</v>
      </c>
    </row>
    <row r="61" spans="1:6" x14ac:dyDescent="0.25">
      <c r="A61">
        <v>44550000</v>
      </c>
      <c r="B61" s="12" t="s">
        <v>88</v>
      </c>
      <c r="C61" s="12">
        <v>73815718.969999999</v>
      </c>
      <c r="D61" s="12">
        <v>253886180.56</v>
      </c>
      <c r="E61" s="12">
        <v>622239333.17999995</v>
      </c>
      <c r="F61" s="61">
        <v>44550000</v>
      </c>
    </row>
    <row r="62" spans="1:6" x14ac:dyDescent="0.25">
      <c r="A62">
        <v>44551000</v>
      </c>
      <c r="B62" s="12" t="s">
        <v>2498</v>
      </c>
      <c r="C62" s="12">
        <v>418147359.30000001</v>
      </c>
      <c r="D62" s="12">
        <v>585421267.5</v>
      </c>
      <c r="E62" s="12">
        <v>0</v>
      </c>
      <c r="F62" s="61">
        <v>44550000</v>
      </c>
    </row>
    <row r="63" spans="1:6" x14ac:dyDescent="0.25">
      <c r="A63">
        <v>44561000</v>
      </c>
      <c r="B63" s="12" t="s">
        <v>2008</v>
      </c>
      <c r="C63" s="12">
        <v>0</v>
      </c>
      <c r="D63" s="12">
        <v>0</v>
      </c>
      <c r="E63" s="12">
        <v>0</v>
      </c>
      <c r="F63" s="61">
        <v>44561000</v>
      </c>
    </row>
    <row r="64" spans="1:6" x14ac:dyDescent="0.25">
      <c r="A64">
        <v>44562000</v>
      </c>
      <c r="B64" s="12" t="s">
        <v>89</v>
      </c>
      <c r="C64" s="12">
        <v>9809506.6600000001</v>
      </c>
      <c r="D64" s="12">
        <v>46650367.090000004</v>
      </c>
      <c r="E64" s="12">
        <v>12200003.33</v>
      </c>
      <c r="F64" s="61">
        <v>44561000</v>
      </c>
    </row>
    <row r="65" spans="1:6" x14ac:dyDescent="0.25">
      <c r="A65">
        <v>44564000</v>
      </c>
      <c r="B65" s="12" t="s">
        <v>91</v>
      </c>
      <c r="C65" s="12">
        <v>30504004.796999998</v>
      </c>
      <c r="D65" s="12">
        <v>30713702.859999999</v>
      </c>
      <c r="E65" s="12">
        <v>2597872.06</v>
      </c>
      <c r="F65" s="61">
        <v>44561000</v>
      </c>
    </row>
    <row r="66" spans="1:6" x14ac:dyDescent="0.25">
      <c r="A66">
        <v>44565000</v>
      </c>
      <c r="B66" s="12" t="s">
        <v>1951</v>
      </c>
      <c r="C66" s="12">
        <v>410224.03</v>
      </c>
      <c r="D66" s="12">
        <v>0</v>
      </c>
      <c r="E66" s="12">
        <v>0</v>
      </c>
      <c r="F66" s="61">
        <v>44561000</v>
      </c>
    </row>
    <row r="67" spans="1:6" x14ac:dyDescent="0.25">
      <c r="A67">
        <v>44572000</v>
      </c>
      <c r="B67" s="12" t="s">
        <v>311</v>
      </c>
      <c r="C67" s="12">
        <v>-253425.02</v>
      </c>
      <c r="D67" s="12">
        <v>0</v>
      </c>
      <c r="E67" s="12">
        <v>0</v>
      </c>
      <c r="F67" s="61">
        <v>44571000</v>
      </c>
    </row>
    <row r="68" spans="1:6" x14ac:dyDescent="0.25">
      <c r="A68">
        <v>44576000</v>
      </c>
      <c r="B68" s="12" t="s">
        <v>643</v>
      </c>
      <c r="C68" s="12">
        <v>0</v>
      </c>
      <c r="D68" s="12">
        <v>0</v>
      </c>
      <c r="E68" s="12">
        <v>0</v>
      </c>
      <c r="F68" s="61">
        <v>44571000</v>
      </c>
    </row>
    <row r="69" spans="1:6" x14ac:dyDescent="0.25">
      <c r="A69">
        <v>44580000</v>
      </c>
      <c r="B69" s="12" t="s">
        <v>644</v>
      </c>
      <c r="C69" s="12">
        <v>-610374.80000000005</v>
      </c>
      <c r="D69" s="12">
        <v>3142005.81</v>
      </c>
      <c r="E69" s="12">
        <v>0</v>
      </c>
      <c r="F69" s="61">
        <v>44581000</v>
      </c>
    </row>
    <row r="70" spans="1:6" x14ac:dyDescent="0.25">
      <c r="A70">
        <v>44583000</v>
      </c>
      <c r="B70" s="12" t="s">
        <v>1778</v>
      </c>
      <c r="C70" s="12">
        <v>73166.8</v>
      </c>
      <c r="D70" s="12">
        <v>7473166.7999999998</v>
      </c>
      <c r="E70" s="12">
        <v>7429591.1399999997</v>
      </c>
      <c r="F70" s="61">
        <v>44581000</v>
      </c>
    </row>
    <row r="71" spans="1:6" x14ac:dyDescent="0.25">
      <c r="A71">
        <v>44860000</v>
      </c>
      <c r="B71" s="12" t="s">
        <v>1781</v>
      </c>
      <c r="C71" s="12">
        <v>0</v>
      </c>
      <c r="D71" s="12">
        <v>-830779.9</v>
      </c>
      <c r="E71" s="12">
        <v>0</v>
      </c>
      <c r="F71" s="22">
        <v>44860000</v>
      </c>
    </row>
    <row r="72" spans="1:6" x14ac:dyDescent="0.25">
      <c r="A72">
        <v>45511000</v>
      </c>
      <c r="B72" s="12" t="s">
        <v>330</v>
      </c>
      <c r="C72" s="12">
        <v>-932163402.77999997</v>
      </c>
      <c r="D72" s="12">
        <v>-1856040681.5899999</v>
      </c>
      <c r="E72" s="12">
        <v>-1988580972.5899999</v>
      </c>
      <c r="F72" s="61">
        <v>45500001</v>
      </c>
    </row>
    <row r="73" spans="1:6" x14ac:dyDescent="0.25">
      <c r="A73">
        <v>45512000</v>
      </c>
      <c r="B73" s="12" t="s">
        <v>314</v>
      </c>
      <c r="C73" s="12">
        <v>-98478556.700000003</v>
      </c>
      <c r="D73" s="12">
        <v>-298478556.69999999</v>
      </c>
      <c r="E73" s="12">
        <v>-298478556.69999999</v>
      </c>
      <c r="F73" s="61">
        <v>45500002</v>
      </c>
    </row>
    <row r="74" spans="1:6" x14ac:dyDescent="0.25">
      <c r="A74">
        <v>45513000</v>
      </c>
      <c r="B74" s="12" t="s">
        <v>1869</v>
      </c>
      <c r="C74" s="12">
        <v>-164054966.66999999</v>
      </c>
      <c r="D74" s="12">
        <v>-212787519.66999999</v>
      </c>
      <c r="E74" s="12">
        <v>-212787519.66999999</v>
      </c>
      <c r="F74" s="61">
        <v>45500003</v>
      </c>
    </row>
    <row r="75" spans="1:6" x14ac:dyDescent="0.25">
      <c r="A75">
        <v>46200000</v>
      </c>
      <c r="B75" s="12" t="s">
        <v>1783</v>
      </c>
      <c r="C75" s="12">
        <v>0</v>
      </c>
      <c r="D75" s="12">
        <v>-420000000</v>
      </c>
      <c r="E75" s="12">
        <v>0</v>
      </c>
      <c r="F75" s="61">
        <v>46600000</v>
      </c>
    </row>
    <row r="76" spans="1:6" x14ac:dyDescent="0.25">
      <c r="A76">
        <v>46600000</v>
      </c>
      <c r="B76" s="12" t="s">
        <v>317</v>
      </c>
      <c r="C76" s="12">
        <v>2007550</v>
      </c>
      <c r="D76" s="12">
        <v>-36052393.600000001</v>
      </c>
      <c r="E76" s="12">
        <v>0</v>
      </c>
      <c r="F76" s="61">
        <v>46600000</v>
      </c>
    </row>
    <row r="77" spans="1:6" x14ac:dyDescent="0.25">
      <c r="A77">
        <v>46610300</v>
      </c>
      <c r="B77" s="12" t="s">
        <v>2499</v>
      </c>
      <c r="C77" s="12">
        <v>0</v>
      </c>
      <c r="D77" s="12">
        <v>-361022106.33999997</v>
      </c>
      <c r="E77" s="12">
        <v>-203056193.86000001</v>
      </c>
      <c r="F77" s="61">
        <v>46650000</v>
      </c>
    </row>
    <row r="78" spans="1:6" x14ac:dyDescent="0.25">
      <c r="A78">
        <v>46610700</v>
      </c>
      <c r="B78" s="12" t="s">
        <v>2500</v>
      </c>
      <c r="C78" s="12">
        <v>0</v>
      </c>
      <c r="D78" s="12">
        <v>-96660041.519999996</v>
      </c>
      <c r="E78" s="12">
        <v>-154845102.44</v>
      </c>
      <c r="F78" s="61">
        <v>46634000</v>
      </c>
    </row>
    <row r="79" spans="1:6" x14ac:dyDescent="0.25">
      <c r="A79">
        <v>46620001</v>
      </c>
      <c r="B79" s="12" t="s">
        <v>2501</v>
      </c>
      <c r="C79" s="12">
        <v>2887132.26</v>
      </c>
      <c r="D79" s="12">
        <v>2887132.26</v>
      </c>
      <c r="E79" s="12">
        <v>2887132.26</v>
      </c>
      <c r="F79" s="18">
        <v>46600000</v>
      </c>
    </row>
    <row r="80" spans="1:6" x14ac:dyDescent="0.25">
      <c r="A80">
        <v>46620002</v>
      </c>
      <c r="B80" s="12" t="s">
        <v>2502</v>
      </c>
      <c r="C80" s="12">
        <v>0</v>
      </c>
      <c r="D80" s="12">
        <v>0</v>
      </c>
      <c r="E80" s="12">
        <v>68260423.819999993</v>
      </c>
      <c r="F80" s="18">
        <v>46600000</v>
      </c>
    </row>
    <row r="81" spans="1:6" x14ac:dyDescent="0.25">
      <c r="A81">
        <v>46620003</v>
      </c>
      <c r="B81" s="12" t="s">
        <v>2503</v>
      </c>
      <c r="C81" s="12">
        <v>1775699.62</v>
      </c>
      <c r="D81" s="12">
        <v>1775699.62</v>
      </c>
      <c r="E81" s="12">
        <v>1775699.62</v>
      </c>
      <c r="F81" s="61">
        <v>46600000</v>
      </c>
    </row>
    <row r="82" spans="1:6" x14ac:dyDescent="0.25">
      <c r="A82">
        <v>46700001</v>
      </c>
      <c r="B82" s="12" t="s">
        <v>2504</v>
      </c>
      <c r="C82" s="12">
        <v>0</v>
      </c>
      <c r="D82" s="12">
        <v>0</v>
      </c>
      <c r="E82" s="12">
        <v>0</v>
      </c>
      <c r="F82" s="61">
        <v>46711000</v>
      </c>
    </row>
    <row r="83" spans="1:6" x14ac:dyDescent="0.25">
      <c r="A83">
        <v>46700005</v>
      </c>
      <c r="B83" s="12" t="s">
        <v>9</v>
      </c>
      <c r="C83" s="12">
        <v>0</v>
      </c>
      <c r="D83" s="12">
        <v>0</v>
      </c>
      <c r="E83" s="12">
        <v>-400000000</v>
      </c>
      <c r="F83" s="18">
        <v>46711000</v>
      </c>
    </row>
    <row r="84" spans="1:6" x14ac:dyDescent="0.25">
      <c r="A84">
        <v>46700006</v>
      </c>
      <c r="B84" s="12" t="s">
        <v>145</v>
      </c>
      <c r="C84" s="12">
        <v>0</v>
      </c>
      <c r="D84" s="12">
        <v>0</v>
      </c>
      <c r="E84" s="12">
        <v>0</v>
      </c>
      <c r="F84" s="18">
        <v>46715000</v>
      </c>
    </row>
    <row r="85" spans="1:6" x14ac:dyDescent="0.25">
      <c r="A85">
        <v>46700035</v>
      </c>
      <c r="B85" s="12" t="s">
        <v>26</v>
      </c>
      <c r="C85" s="12">
        <v>0</v>
      </c>
      <c r="D85" s="12">
        <v>0</v>
      </c>
      <c r="E85" s="12">
        <v>0</v>
      </c>
      <c r="F85" s="61">
        <v>46715000</v>
      </c>
    </row>
    <row r="86" spans="1:6" x14ac:dyDescent="0.25">
      <c r="A86">
        <v>46710070</v>
      </c>
      <c r="B86" s="12" t="s">
        <v>140</v>
      </c>
      <c r="C86" s="12">
        <v>0</v>
      </c>
      <c r="D86" s="12">
        <v>0</v>
      </c>
      <c r="E86" s="12">
        <v>-400024800</v>
      </c>
      <c r="F86" s="18">
        <v>46715000</v>
      </c>
    </row>
    <row r="87" spans="1:6" x14ac:dyDescent="0.25">
      <c r="A87">
        <v>46720020</v>
      </c>
      <c r="B87" s="12" t="s">
        <v>2121</v>
      </c>
      <c r="C87" s="12">
        <v>0</v>
      </c>
      <c r="D87" s="12">
        <v>0</v>
      </c>
      <c r="E87" s="12">
        <v>-300000000</v>
      </c>
      <c r="F87" s="18">
        <v>46719000</v>
      </c>
    </row>
    <row r="88" spans="1:6" x14ac:dyDescent="0.25">
      <c r="A88">
        <v>46720071</v>
      </c>
      <c r="B88" s="12" t="s">
        <v>5</v>
      </c>
      <c r="C88" s="12">
        <v>0</v>
      </c>
      <c r="D88" s="12">
        <v>0</v>
      </c>
      <c r="E88" s="12">
        <v>-126000</v>
      </c>
      <c r="F88" s="18">
        <v>46720000</v>
      </c>
    </row>
    <row r="89" spans="1:6" x14ac:dyDescent="0.25">
      <c r="A89">
        <v>46720300</v>
      </c>
      <c r="B89" s="12" t="s">
        <v>13</v>
      </c>
      <c r="C89" s="12">
        <v>0</v>
      </c>
      <c r="D89" s="12">
        <v>0</v>
      </c>
      <c r="E89" s="12">
        <v>0</v>
      </c>
      <c r="F89" s="61">
        <v>46720000</v>
      </c>
    </row>
    <row r="90" spans="1:6" x14ac:dyDescent="0.25">
      <c r="A90">
        <v>47100000</v>
      </c>
      <c r="B90" s="12" t="s">
        <v>157</v>
      </c>
      <c r="C90" s="12">
        <v>0</v>
      </c>
      <c r="D90" s="12">
        <v>0</v>
      </c>
      <c r="E90" s="12">
        <v>0</v>
      </c>
      <c r="F90" s="61">
        <v>47100000</v>
      </c>
    </row>
    <row r="91" spans="1:6" x14ac:dyDescent="0.25">
      <c r="A91">
        <v>47110000</v>
      </c>
      <c r="B91" s="12" t="s">
        <v>2505</v>
      </c>
      <c r="C91" s="12">
        <v>0</v>
      </c>
      <c r="D91" s="12">
        <v>0</v>
      </c>
      <c r="E91" s="12">
        <v>0</v>
      </c>
      <c r="F91" s="61">
        <v>47100000</v>
      </c>
    </row>
    <row r="92" spans="1:6" x14ac:dyDescent="0.25">
      <c r="A92">
        <v>48600000</v>
      </c>
      <c r="B92" s="12" t="s">
        <v>158</v>
      </c>
      <c r="C92" s="12">
        <v>1186875489.5999999</v>
      </c>
      <c r="D92" s="12">
        <v>456108843.22000003</v>
      </c>
      <c r="E92" s="12">
        <v>9672509.5199999996</v>
      </c>
      <c r="F92" s="23">
        <v>48600000</v>
      </c>
    </row>
    <row r="93" spans="1:6" x14ac:dyDescent="0.25">
      <c r="A93">
        <v>48700000</v>
      </c>
      <c r="B93" s="12" t="s">
        <v>2506</v>
      </c>
      <c r="C93" s="12">
        <v>0</v>
      </c>
      <c r="D93" s="12">
        <v>-666387060.33000004</v>
      </c>
      <c r="E93" s="12">
        <v>0</v>
      </c>
      <c r="F93" s="61">
        <v>48700000</v>
      </c>
    </row>
    <row r="94" spans="1:6" x14ac:dyDescent="0.25">
      <c r="A94">
        <v>51110000</v>
      </c>
      <c r="B94" s="12" t="s">
        <v>337</v>
      </c>
      <c r="C94" s="12">
        <v>0</v>
      </c>
      <c r="D94" s="12">
        <v>0</v>
      </c>
      <c r="E94" s="12">
        <v>0</v>
      </c>
      <c r="F94" s="61">
        <v>51110000</v>
      </c>
    </row>
    <row r="95" spans="1:6" x14ac:dyDescent="0.25">
      <c r="A95">
        <v>51140000</v>
      </c>
      <c r="B95" s="12" t="s">
        <v>340</v>
      </c>
      <c r="C95" s="12">
        <v>0</v>
      </c>
      <c r="D95" s="12">
        <v>0</v>
      </c>
      <c r="E95" s="12">
        <v>0</v>
      </c>
      <c r="F95" s="61">
        <v>51110000</v>
      </c>
    </row>
    <row r="96" spans="1:6" x14ac:dyDescent="0.25">
      <c r="A96">
        <v>51231000</v>
      </c>
      <c r="B96" s="12" t="s">
        <v>347</v>
      </c>
      <c r="C96" s="12">
        <v>702374785.65199995</v>
      </c>
      <c r="D96" s="12">
        <v>52022238.229999997</v>
      </c>
      <c r="E96" s="12">
        <v>3013584.26</v>
      </c>
      <c r="F96" s="23">
        <v>51231000</v>
      </c>
    </row>
    <row r="97" spans="1:11" x14ac:dyDescent="0.25">
      <c r="A97">
        <v>51233000</v>
      </c>
      <c r="B97" s="12" t="s">
        <v>2507</v>
      </c>
      <c r="C97" s="12">
        <v>103862.327</v>
      </c>
      <c r="D97" s="12">
        <v>528831060.77999997</v>
      </c>
      <c r="E97" s="12">
        <v>0</v>
      </c>
      <c r="F97" s="61">
        <v>51231000</v>
      </c>
    </row>
    <row r="98" spans="1:11" x14ac:dyDescent="0.25">
      <c r="A98">
        <v>51260000</v>
      </c>
      <c r="B98" s="12" t="s">
        <v>2405</v>
      </c>
      <c r="C98" s="12">
        <v>5372989.7800000003</v>
      </c>
      <c r="D98" s="12">
        <v>2170030.38</v>
      </c>
      <c r="E98" s="12">
        <v>-330554440.08999997</v>
      </c>
      <c r="F98" s="18">
        <v>51244000</v>
      </c>
    </row>
    <row r="99" spans="1:11" x14ac:dyDescent="0.25">
      <c r="A99">
        <v>51261000</v>
      </c>
      <c r="B99" s="12" t="s">
        <v>2508</v>
      </c>
      <c r="C99" s="12">
        <v>1788172.923</v>
      </c>
      <c r="D99" s="12">
        <v>41933518.600000001</v>
      </c>
      <c r="E99" s="12">
        <v>398034497.20999998</v>
      </c>
      <c r="F99" s="18">
        <v>51245000</v>
      </c>
    </row>
    <row r="100" spans="1:11" x14ac:dyDescent="0.25">
      <c r="A100">
        <v>51910000</v>
      </c>
      <c r="B100" s="12" t="s">
        <v>2509</v>
      </c>
      <c r="C100" s="12">
        <v>0</v>
      </c>
      <c r="D100" s="12">
        <v>0</v>
      </c>
      <c r="E100" s="12">
        <v>-677287481.66999996</v>
      </c>
      <c r="F100" s="23">
        <v>51910000</v>
      </c>
    </row>
    <row r="101" spans="1:11" x14ac:dyDescent="0.25">
      <c r="A101">
        <v>51920000</v>
      </c>
      <c r="B101" s="12" t="s">
        <v>2510</v>
      </c>
      <c r="C101" s="12">
        <v>-1056511183.242</v>
      </c>
      <c r="D101" s="12">
        <v>0</v>
      </c>
      <c r="E101" s="12">
        <v>0</v>
      </c>
      <c r="F101" s="61">
        <v>51920000</v>
      </c>
    </row>
    <row r="102" spans="1:11" x14ac:dyDescent="0.25">
      <c r="A102">
        <v>53100000</v>
      </c>
      <c r="B102" s="12" t="s">
        <v>160</v>
      </c>
      <c r="C102" s="12">
        <v>5167580.0199999996</v>
      </c>
      <c r="D102" s="12">
        <v>484456.11</v>
      </c>
      <c r="E102" s="12">
        <v>663107.49</v>
      </c>
      <c r="F102" s="61">
        <v>53100000</v>
      </c>
    </row>
    <row r="103" spans="1:11" x14ac:dyDescent="0.25">
      <c r="A103">
        <v>58000000</v>
      </c>
      <c r="B103" s="12" t="s">
        <v>163</v>
      </c>
      <c r="C103" s="12">
        <v>0</v>
      </c>
      <c r="D103" s="12">
        <v>0</v>
      </c>
      <c r="E103" s="12">
        <v>0</v>
      </c>
      <c r="F103" s="61">
        <v>58000000</v>
      </c>
      <c r="J103" s="23"/>
      <c r="K103" s="24"/>
    </row>
    <row r="104" spans="1:11" x14ac:dyDescent="0.25">
      <c r="A104">
        <v>60101000</v>
      </c>
      <c r="B104" s="12" t="s">
        <v>360</v>
      </c>
      <c r="C104" s="12">
        <v>0</v>
      </c>
      <c r="D104" s="12">
        <v>1869930624.5999999</v>
      </c>
      <c r="E104" s="12">
        <v>896110802.50999999</v>
      </c>
      <c r="F104" s="23">
        <v>60100000</v>
      </c>
      <c r="J104" s="23"/>
      <c r="K104" s="24"/>
    </row>
    <row r="105" spans="1:11" x14ac:dyDescent="0.25">
      <c r="A105">
        <v>60102000</v>
      </c>
      <c r="B105" s="12" t="s">
        <v>355</v>
      </c>
      <c r="C105" s="12">
        <v>0</v>
      </c>
      <c r="D105" s="12">
        <v>405174034.98000002</v>
      </c>
      <c r="E105" s="12">
        <v>572738755.90999997</v>
      </c>
      <c r="F105" s="23">
        <v>60100000</v>
      </c>
      <c r="J105" s="60"/>
      <c r="K105" s="24"/>
    </row>
    <row r="106" spans="1:11" x14ac:dyDescent="0.25">
      <c r="A106">
        <v>60102200</v>
      </c>
      <c r="B106" s="12" t="s">
        <v>2511</v>
      </c>
      <c r="C106" s="12">
        <v>2646802749.2199998</v>
      </c>
      <c r="D106" s="12">
        <v>0</v>
      </c>
      <c r="E106" s="12">
        <v>0</v>
      </c>
      <c r="F106" s="23">
        <v>60100000</v>
      </c>
      <c r="J106" s="11"/>
      <c r="K106" s="11"/>
    </row>
    <row r="107" spans="1:11" x14ac:dyDescent="0.25">
      <c r="A107">
        <v>60102300</v>
      </c>
      <c r="B107" s="12" t="s">
        <v>2512</v>
      </c>
      <c r="C107" s="12">
        <v>1175628923.951</v>
      </c>
      <c r="D107" s="12">
        <v>0</v>
      </c>
      <c r="E107" s="12">
        <v>0</v>
      </c>
      <c r="F107" s="23">
        <v>60100000</v>
      </c>
      <c r="J107" s="11"/>
      <c r="K107" s="11"/>
    </row>
    <row r="108" spans="1:11" x14ac:dyDescent="0.25">
      <c r="A108">
        <v>60103240</v>
      </c>
      <c r="B108" s="12" t="s">
        <v>2513</v>
      </c>
      <c r="C108" s="12">
        <v>184058901.53999999</v>
      </c>
      <c r="D108" s="12">
        <v>0</v>
      </c>
      <c r="E108" s="12">
        <v>0</v>
      </c>
      <c r="F108" s="23">
        <v>60100000</v>
      </c>
      <c r="J108" s="18"/>
      <c r="K108" s="24"/>
    </row>
    <row r="109" spans="1:11" x14ac:dyDescent="0.25">
      <c r="A109">
        <v>60103400</v>
      </c>
      <c r="B109" s="12" t="s">
        <v>2514</v>
      </c>
      <c r="C109" s="12">
        <v>204333496.26100001</v>
      </c>
      <c r="D109" s="12">
        <v>0</v>
      </c>
      <c r="E109" s="12">
        <v>0</v>
      </c>
      <c r="F109" s="23">
        <v>60100000</v>
      </c>
      <c r="J109" s="60"/>
      <c r="K109" s="24"/>
    </row>
    <row r="110" spans="1:11" x14ac:dyDescent="0.25">
      <c r="A110">
        <v>60104102</v>
      </c>
      <c r="B110" s="12" t="s">
        <v>2515</v>
      </c>
      <c r="C110" s="12">
        <v>451486885.86000001</v>
      </c>
      <c r="D110" s="12">
        <v>0</v>
      </c>
      <c r="E110" s="12">
        <v>0</v>
      </c>
      <c r="F110" s="23">
        <v>60100000</v>
      </c>
      <c r="J110" s="60"/>
      <c r="K110" s="24"/>
    </row>
    <row r="111" spans="1:11" x14ac:dyDescent="0.25">
      <c r="A111">
        <v>60201000</v>
      </c>
      <c r="B111" s="12" t="s">
        <v>363</v>
      </c>
      <c r="C111" s="12">
        <v>9925434.1199999992</v>
      </c>
      <c r="D111" s="12">
        <v>671794044.58000004</v>
      </c>
      <c r="E111" s="12">
        <f>417797319.08-1044950</f>
        <v>416752369.07999998</v>
      </c>
      <c r="F111" s="61">
        <v>60200000</v>
      </c>
      <c r="J111" s="23"/>
      <c r="K111" s="24"/>
    </row>
    <row r="112" spans="1:11" x14ac:dyDescent="0.25">
      <c r="A112">
        <v>60205100</v>
      </c>
      <c r="B112" s="12" t="s">
        <v>365</v>
      </c>
      <c r="C112" s="12">
        <v>0</v>
      </c>
      <c r="D112" s="12">
        <v>0</v>
      </c>
      <c r="E112" s="12">
        <v>954000</v>
      </c>
      <c r="F112" s="61">
        <v>60200000</v>
      </c>
    </row>
    <row r="113" spans="1:11" x14ac:dyDescent="0.25">
      <c r="A113">
        <v>60205300</v>
      </c>
      <c r="B113" s="12" t="s">
        <v>2516</v>
      </c>
      <c r="C113" s="12">
        <v>11288522.01</v>
      </c>
      <c r="D113" s="12">
        <v>22745796.829999998</v>
      </c>
      <c r="E113" s="12">
        <v>90950</v>
      </c>
      <c r="F113" s="61">
        <v>60200000</v>
      </c>
      <c r="J113" s="23"/>
      <c r="K113" s="24"/>
    </row>
    <row r="114" spans="1:11" x14ac:dyDescent="0.25">
      <c r="A114">
        <v>60206000</v>
      </c>
      <c r="B114" s="12" t="s">
        <v>2030</v>
      </c>
      <c r="C114" s="12">
        <v>98713768.316</v>
      </c>
      <c r="D114" s="12">
        <v>11464284.689999999</v>
      </c>
      <c r="E114" s="12">
        <v>1113846.94</v>
      </c>
      <c r="F114" s="61">
        <v>60200000</v>
      </c>
      <c r="J114" s="60"/>
      <c r="K114" s="24"/>
    </row>
    <row r="115" spans="1:11" x14ac:dyDescent="0.25">
      <c r="A115">
        <v>60301000</v>
      </c>
      <c r="B115" s="12" t="s">
        <v>1589</v>
      </c>
      <c r="C115" s="12">
        <v>-399260044.70300001</v>
      </c>
      <c r="D115" s="12">
        <v>944529277.52999997</v>
      </c>
      <c r="E115" s="12">
        <v>-339958176.02999997</v>
      </c>
      <c r="F115" s="60">
        <v>60301000</v>
      </c>
      <c r="J115" s="23"/>
      <c r="K115" s="24"/>
    </row>
    <row r="116" spans="1:11" x14ac:dyDescent="0.25">
      <c r="A116">
        <v>60307000</v>
      </c>
      <c r="B116" s="12" t="s">
        <v>725</v>
      </c>
      <c r="C116" s="12">
        <v>0</v>
      </c>
      <c r="D116" s="12">
        <v>0</v>
      </c>
      <c r="E116" s="12">
        <v>0</v>
      </c>
      <c r="F116" s="60">
        <v>60307000</v>
      </c>
      <c r="J116" s="18"/>
      <c r="K116" s="24"/>
    </row>
    <row r="117" spans="1:11" x14ac:dyDescent="0.25">
      <c r="A117">
        <v>60331100</v>
      </c>
      <c r="B117" s="12" t="s">
        <v>2517</v>
      </c>
      <c r="C117" s="12">
        <v>0</v>
      </c>
      <c r="D117" s="12">
        <v>-616849839.52999997</v>
      </c>
      <c r="E117" s="12">
        <v>0</v>
      </c>
      <c r="F117" s="60">
        <v>60301000</v>
      </c>
      <c r="J117" s="18"/>
      <c r="K117" s="24"/>
    </row>
    <row r="118" spans="1:11" x14ac:dyDescent="0.25">
      <c r="A118">
        <v>60601000</v>
      </c>
      <c r="B118" s="12" t="s">
        <v>2518</v>
      </c>
      <c r="C118" s="12">
        <v>220932614.88</v>
      </c>
      <c r="D118" s="12">
        <v>194017221.18000001</v>
      </c>
      <c r="E118" s="12">
        <v>169213494.87</v>
      </c>
      <c r="F118" s="23">
        <v>60600000</v>
      </c>
      <c r="J118" s="18"/>
      <c r="K118" s="24"/>
    </row>
    <row r="119" spans="1:11" x14ac:dyDescent="0.25">
      <c r="A119">
        <v>60602000</v>
      </c>
      <c r="B119" s="12" t="s">
        <v>165</v>
      </c>
      <c r="C119" s="12">
        <v>-36924811.630000003</v>
      </c>
      <c r="D119" s="12">
        <v>1512784.01</v>
      </c>
      <c r="E119" s="12">
        <v>2521324.4</v>
      </c>
      <c r="F119" s="23">
        <v>60600000</v>
      </c>
      <c r="J119" s="23"/>
      <c r="K119" s="24"/>
    </row>
    <row r="120" spans="1:11" x14ac:dyDescent="0.25">
      <c r="A120">
        <v>60603000</v>
      </c>
      <c r="B120" s="12" t="s">
        <v>2519</v>
      </c>
      <c r="C120" s="12">
        <v>38665102.189999998</v>
      </c>
      <c r="D120" s="12">
        <v>33873450.659999996</v>
      </c>
      <c r="E120" s="12">
        <f>32647160+1044950</f>
        <v>33692110</v>
      </c>
      <c r="F120" s="23">
        <v>60600000</v>
      </c>
      <c r="J120" s="23"/>
      <c r="K120" s="24"/>
    </row>
    <row r="121" spans="1:11" x14ac:dyDescent="0.25">
      <c r="A121">
        <v>60604000</v>
      </c>
      <c r="B121" s="12" t="s">
        <v>166</v>
      </c>
      <c r="C121" s="12">
        <v>41615253</v>
      </c>
      <c r="D121" s="12">
        <v>20320559.25</v>
      </c>
      <c r="E121" s="12">
        <v>5032654.66</v>
      </c>
      <c r="F121" s="23">
        <v>60600000</v>
      </c>
      <c r="J121" s="23"/>
      <c r="K121" s="24"/>
    </row>
    <row r="122" spans="1:11" x14ac:dyDescent="0.25">
      <c r="A122">
        <v>60605000</v>
      </c>
      <c r="B122" s="12" t="s">
        <v>167</v>
      </c>
      <c r="C122" s="12">
        <v>36422325.43</v>
      </c>
      <c r="D122" s="12">
        <v>45641555.439999998</v>
      </c>
      <c r="E122" s="12">
        <v>33779607.509999998</v>
      </c>
      <c r="F122" s="23">
        <v>60600000</v>
      </c>
      <c r="J122" s="23"/>
      <c r="K122" s="24"/>
    </row>
    <row r="123" spans="1:11" x14ac:dyDescent="0.25">
      <c r="A123">
        <v>60607000</v>
      </c>
      <c r="B123" s="12" t="s">
        <v>168</v>
      </c>
      <c r="C123" s="12">
        <v>155162.51999999999</v>
      </c>
      <c r="D123" s="12">
        <v>586420.03</v>
      </c>
      <c r="E123" s="12">
        <v>1098593.7</v>
      </c>
      <c r="F123" s="23">
        <v>60600000</v>
      </c>
      <c r="J123" s="23"/>
      <c r="K123" s="24"/>
    </row>
    <row r="124" spans="1:11" x14ac:dyDescent="0.25">
      <c r="A124">
        <v>60608000</v>
      </c>
      <c r="B124" s="12" t="s">
        <v>169</v>
      </c>
      <c r="C124" s="12">
        <v>11448335.32</v>
      </c>
      <c r="D124" s="12">
        <v>5832580.0899999999</v>
      </c>
      <c r="E124" s="12">
        <v>1798192.93</v>
      </c>
      <c r="F124" s="23">
        <v>60600000</v>
      </c>
      <c r="J124" s="18"/>
      <c r="K124" s="24"/>
    </row>
    <row r="125" spans="1:11" x14ac:dyDescent="0.25">
      <c r="A125">
        <v>60609000</v>
      </c>
      <c r="B125" s="12" t="s">
        <v>170</v>
      </c>
      <c r="C125" s="12">
        <v>12443857.85</v>
      </c>
      <c r="D125" s="12">
        <v>872040</v>
      </c>
      <c r="E125" s="12">
        <v>0</v>
      </c>
      <c r="F125" s="23">
        <v>60600000</v>
      </c>
      <c r="J125" s="23"/>
      <c r="K125" s="24"/>
    </row>
    <row r="126" spans="1:11" x14ac:dyDescent="0.25">
      <c r="A126">
        <v>60702000</v>
      </c>
      <c r="B126" s="12" t="s">
        <v>1387</v>
      </c>
      <c r="C126" s="12">
        <v>0</v>
      </c>
      <c r="D126" s="12">
        <v>0</v>
      </c>
      <c r="E126" s="12">
        <v>0</v>
      </c>
      <c r="F126" s="60">
        <v>60700000</v>
      </c>
      <c r="J126" s="23"/>
      <c r="K126" s="24"/>
    </row>
    <row r="127" spans="1:11" x14ac:dyDescent="0.25">
      <c r="A127">
        <v>60801000</v>
      </c>
      <c r="B127" s="12" t="s">
        <v>390</v>
      </c>
      <c r="C127" s="12">
        <v>0</v>
      </c>
      <c r="D127" s="12">
        <v>27009823.739999998</v>
      </c>
      <c r="E127" s="12">
        <v>26687445.800000001</v>
      </c>
      <c r="F127" s="61">
        <v>60800000</v>
      </c>
      <c r="J127" s="23"/>
      <c r="K127" s="24"/>
    </row>
    <row r="128" spans="1:11" x14ac:dyDescent="0.25">
      <c r="A128">
        <v>60802000</v>
      </c>
      <c r="B128" s="12" t="s">
        <v>392</v>
      </c>
      <c r="C128" s="12">
        <v>0</v>
      </c>
      <c r="D128" s="12">
        <v>15080094.609999999</v>
      </c>
      <c r="E128" s="12">
        <v>7365023</v>
      </c>
      <c r="F128" s="61">
        <v>60800000</v>
      </c>
      <c r="J128" s="23"/>
      <c r="K128" s="24"/>
    </row>
    <row r="129" spans="1:11" x14ac:dyDescent="0.25">
      <c r="A129">
        <v>60803000</v>
      </c>
      <c r="B129" s="12" t="s">
        <v>394</v>
      </c>
      <c r="C129" s="12">
        <v>0</v>
      </c>
      <c r="D129" s="12">
        <v>20765633.640000001</v>
      </c>
      <c r="E129" s="12">
        <v>8118402.46</v>
      </c>
      <c r="F129" s="61">
        <v>60800000</v>
      </c>
      <c r="J129" s="23"/>
      <c r="K129" s="24"/>
    </row>
    <row r="130" spans="1:11" x14ac:dyDescent="0.25">
      <c r="A130">
        <v>60804000</v>
      </c>
      <c r="B130" s="12" t="s">
        <v>396</v>
      </c>
      <c r="C130" s="12">
        <v>114000</v>
      </c>
      <c r="D130" s="12">
        <v>66082918.229999997</v>
      </c>
      <c r="E130" s="12">
        <v>39704823.109999999</v>
      </c>
      <c r="F130" s="61">
        <v>60800000</v>
      </c>
      <c r="J130" s="23"/>
      <c r="K130" s="24"/>
    </row>
    <row r="131" spans="1:11" x14ac:dyDescent="0.25">
      <c r="A131">
        <v>60806000</v>
      </c>
      <c r="B131" s="12" t="s">
        <v>398</v>
      </c>
      <c r="C131" s="12">
        <v>0</v>
      </c>
      <c r="D131" s="12">
        <v>0</v>
      </c>
      <c r="E131" s="12">
        <v>887142.14</v>
      </c>
      <c r="F131" s="61">
        <v>60800000</v>
      </c>
      <c r="J131" s="23"/>
      <c r="K131" s="24"/>
    </row>
    <row r="132" spans="1:11" x14ac:dyDescent="0.25">
      <c r="A132">
        <v>60808000</v>
      </c>
      <c r="B132" s="12" t="s">
        <v>1792</v>
      </c>
      <c r="C132" s="12">
        <v>0</v>
      </c>
      <c r="D132" s="12">
        <v>6989914.7199999997</v>
      </c>
      <c r="E132" s="12">
        <v>18850573.390000001</v>
      </c>
      <c r="F132" s="61">
        <v>60800000</v>
      </c>
      <c r="J132" s="23"/>
      <c r="K132" s="24"/>
    </row>
    <row r="133" spans="1:11" x14ac:dyDescent="0.25">
      <c r="A133">
        <v>60809000</v>
      </c>
      <c r="B133" s="12" t="s">
        <v>2037</v>
      </c>
      <c r="C133" s="12">
        <v>0</v>
      </c>
      <c r="D133" s="12">
        <v>0</v>
      </c>
      <c r="E133" s="12">
        <v>240000</v>
      </c>
      <c r="F133" s="61">
        <v>60800000</v>
      </c>
    </row>
    <row r="134" spans="1:11" x14ac:dyDescent="0.25">
      <c r="A134">
        <v>60811000</v>
      </c>
      <c r="B134" s="12" t="s">
        <v>401</v>
      </c>
      <c r="C134" s="12">
        <v>0</v>
      </c>
      <c r="D134" s="12">
        <v>2156274.7000000002</v>
      </c>
      <c r="E134" s="12">
        <v>468464.66</v>
      </c>
      <c r="F134" s="61">
        <v>60800000</v>
      </c>
      <c r="J134" s="29"/>
      <c r="K134" s="24"/>
    </row>
    <row r="135" spans="1:11" x14ac:dyDescent="0.25">
      <c r="A135">
        <v>60812000</v>
      </c>
      <c r="B135" s="12" t="s">
        <v>403</v>
      </c>
      <c r="C135" s="12">
        <v>0</v>
      </c>
      <c r="D135" s="12">
        <v>1860638</v>
      </c>
      <c r="E135" s="12">
        <v>1380336</v>
      </c>
      <c r="F135" s="61">
        <v>60800000</v>
      </c>
      <c r="J135" s="60"/>
      <c r="K135" s="24"/>
    </row>
    <row r="136" spans="1:11" x14ac:dyDescent="0.25">
      <c r="A136">
        <v>60817000</v>
      </c>
      <c r="B136" s="12" t="s">
        <v>404</v>
      </c>
      <c r="C136" s="12">
        <v>0</v>
      </c>
      <c r="D136" s="12">
        <v>412491</v>
      </c>
      <c r="E136" s="12">
        <v>0</v>
      </c>
      <c r="F136" s="61">
        <v>60800000</v>
      </c>
      <c r="J136" s="23"/>
      <c r="K136" s="24"/>
    </row>
    <row r="137" spans="1:11" x14ac:dyDescent="0.25">
      <c r="A137">
        <v>60880000</v>
      </c>
      <c r="B137" s="12" t="s">
        <v>988</v>
      </c>
      <c r="C137" s="12">
        <v>604418</v>
      </c>
      <c r="D137" s="12">
        <v>512778</v>
      </c>
      <c r="E137" s="12">
        <v>0</v>
      </c>
      <c r="F137" s="61">
        <v>60800000</v>
      </c>
      <c r="J137" s="23"/>
      <c r="K137" s="24"/>
    </row>
    <row r="138" spans="1:11" x14ac:dyDescent="0.25">
      <c r="A138">
        <v>60900000</v>
      </c>
      <c r="B138" s="12" t="s">
        <v>471</v>
      </c>
      <c r="C138" s="12">
        <v>0</v>
      </c>
      <c r="D138" s="12">
        <v>0</v>
      </c>
      <c r="E138" s="12">
        <v>-997164</v>
      </c>
      <c r="F138" s="18">
        <v>60900000</v>
      </c>
      <c r="J138" s="23"/>
      <c r="K138" s="24"/>
    </row>
    <row r="139" spans="1:11" x14ac:dyDescent="0.25">
      <c r="A139">
        <v>61110000</v>
      </c>
      <c r="B139" s="12" t="s">
        <v>473</v>
      </c>
      <c r="C139" s="12">
        <v>0</v>
      </c>
      <c r="D139" s="12">
        <v>25761034.23</v>
      </c>
      <c r="E139" s="12">
        <v>96669292.719999999</v>
      </c>
      <c r="F139" s="61">
        <v>61100000</v>
      </c>
      <c r="J139" s="23"/>
      <c r="K139" s="24"/>
    </row>
    <row r="140" spans="1:11" x14ac:dyDescent="0.25">
      <c r="A140">
        <v>61301000</v>
      </c>
      <c r="B140" s="12" t="s">
        <v>1397</v>
      </c>
      <c r="C140" s="12">
        <v>150650000</v>
      </c>
      <c r="D140" s="12">
        <v>0</v>
      </c>
      <c r="E140" s="12">
        <v>0</v>
      </c>
      <c r="F140" s="61">
        <v>61300000</v>
      </c>
      <c r="J140" s="18"/>
      <c r="K140" s="24"/>
    </row>
    <row r="141" spans="1:11" x14ac:dyDescent="0.25">
      <c r="A141">
        <v>61302000</v>
      </c>
      <c r="B141" s="12" t="s">
        <v>406</v>
      </c>
      <c r="C141" s="12">
        <v>36445158.090000004</v>
      </c>
      <c r="D141" s="12">
        <v>5604076.2800000003</v>
      </c>
      <c r="E141" s="12">
        <v>3351680</v>
      </c>
      <c r="F141" s="61">
        <v>61300000</v>
      </c>
      <c r="J141" s="23"/>
      <c r="K141" s="76"/>
    </row>
    <row r="142" spans="1:11" x14ac:dyDescent="0.25">
      <c r="A142">
        <v>61303000</v>
      </c>
      <c r="B142" s="12" t="s">
        <v>2520</v>
      </c>
      <c r="C142" s="12">
        <v>2676858.77</v>
      </c>
      <c r="D142" s="12">
        <v>2225100.08</v>
      </c>
      <c r="E142" s="12">
        <v>0</v>
      </c>
      <c r="F142" s="61">
        <v>61300000</v>
      </c>
      <c r="J142" s="23"/>
      <c r="K142" s="24"/>
    </row>
    <row r="143" spans="1:11" x14ac:dyDescent="0.25">
      <c r="A143">
        <v>61500000</v>
      </c>
      <c r="B143" s="12" t="s">
        <v>2521</v>
      </c>
      <c r="C143" s="12">
        <v>30930837.600000001</v>
      </c>
      <c r="D143" s="12">
        <v>21970131.949999999</v>
      </c>
      <c r="E143" s="12">
        <v>5240559.71</v>
      </c>
      <c r="F143" s="61">
        <v>61500000</v>
      </c>
      <c r="J143" s="23"/>
      <c r="K143" s="24"/>
    </row>
    <row r="144" spans="1:11" x14ac:dyDescent="0.25">
      <c r="A144">
        <v>61501000</v>
      </c>
      <c r="B144" s="12" t="s">
        <v>178</v>
      </c>
      <c r="C144" s="12">
        <v>31974958</v>
      </c>
      <c r="D144" s="12">
        <v>7516415.6699999999</v>
      </c>
      <c r="E144" s="12">
        <v>6308597.6500000004</v>
      </c>
      <c r="F144" s="61">
        <v>61500000</v>
      </c>
      <c r="J144" s="60"/>
      <c r="K144" s="24"/>
    </row>
    <row r="145" spans="1:11" x14ac:dyDescent="0.25">
      <c r="A145">
        <v>61502000</v>
      </c>
      <c r="B145" s="12" t="s">
        <v>180</v>
      </c>
      <c r="C145" s="12">
        <v>0</v>
      </c>
      <c r="D145" s="12">
        <v>69300</v>
      </c>
      <c r="E145" s="12">
        <v>0</v>
      </c>
      <c r="F145" s="61">
        <v>61500000</v>
      </c>
      <c r="J145" s="60"/>
      <c r="K145" s="24"/>
    </row>
    <row r="146" spans="1:11" x14ac:dyDescent="0.25">
      <c r="A146">
        <v>61503000</v>
      </c>
      <c r="B146" s="12" t="s">
        <v>181</v>
      </c>
      <c r="C146" s="12">
        <v>0</v>
      </c>
      <c r="D146" s="12">
        <v>5000</v>
      </c>
      <c r="E146" s="12">
        <v>304261.90999999997</v>
      </c>
      <c r="F146" s="61">
        <v>61500000</v>
      </c>
      <c r="J146" s="23"/>
      <c r="K146" s="24"/>
    </row>
    <row r="147" spans="1:11" x14ac:dyDescent="0.25">
      <c r="A147">
        <v>61505000</v>
      </c>
      <c r="B147" s="12" t="s">
        <v>2043</v>
      </c>
      <c r="C147" s="12">
        <v>7056050</v>
      </c>
      <c r="D147" s="12">
        <v>2525200</v>
      </c>
      <c r="E147" s="12">
        <v>0</v>
      </c>
      <c r="F147" s="61">
        <v>61500000</v>
      </c>
      <c r="J147" s="23"/>
      <c r="K147" s="24"/>
    </row>
    <row r="148" spans="1:11" x14ac:dyDescent="0.25">
      <c r="A148">
        <v>61601000</v>
      </c>
      <c r="B148" s="12" t="s">
        <v>182</v>
      </c>
      <c r="C148" s="12">
        <v>0</v>
      </c>
      <c r="D148" s="12">
        <v>300000</v>
      </c>
      <c r="E148" s="12">
        <v>0</v>
      </c>
      <c r="F148" s="61">
        <v>61500000</v>
      </c>
      <c r="J148" s="57"/>
      <c r="K148" s="57"/>
    </row>
    <row r="149" spans="1:11" x14ac:dyDescent="0.25">
      <c r="A149">
        <v>61602000</v>
      </c>
      <c r="B149" s="12" t="s">
        <v>418</v>
      </c>
      <c r="C149" s="12">
        <v>40746399.439999998</v>
      </c>
      <c r="D149" s="12">
        <v>16426697</v>
      </c>
      <c r="E149" s="12">
        <v>8951649.0700000003</v>
      </c>
      <c r="F149" s="61">
        <v>61600000</v>
      </c>
      <c r="J149" s="23"/>
      <c r="K149" s="24"/>
    </row>
    <row r="150" spans="1:11" x14ac:dyDescent="0.25">
      <c r="A150">
        <v>61802000</v>
      </c>
      <c r="B150" s="12" t="s">
        <v>2522</v>
      </c>
      <c r="C150" s="12">
        <v>152400</v>
      </c>
      <c r="D150" s="12">
        <v>94000</v>
      </c>
      <c r="E150" s="12">
        <v>0</v>
      </c>
      <c r="F150" s="61">
        <v>61800000</v>
      </c>
      <c r="J150" s="23"/>
      <c r="K150" s="24"/>
    </row>
    <row r="151" spans="1:11" x14ac:dyDescent="0.25">
      <c r="A151">
        <v>62100000</v>
      </c>
      <c r="B151" s="12" t="s">
        <v>521</v>
      </c>
      <c r="C151" s="12">
        <v>50022733</v>
      </c>
      <c r="D151" s="12">
        <v>1501000</v>
      </c>
      <c r="E151" s="12">
        <v>28475850.43</v>
      </c>
      <c r="F151" s="61">
        <v>62100000</v>
      </c>
      <c r="J151" s="23"/>
      <c r="K151" s="24"/>
    </row>
    <row r="152" spans="1:11" x14ac:dyDescent="0.25">
      <c r="A152">
        <v>62101000</v>
      </c>
      <c r="B152" s="12" t="s">
        <v>1600</v>
      </c>
      <c r="C152" s="12">
        <v>12230002.34</v>
      </c>
      <c r="D152" s="12">
        <v>5678633.3399999999</v>
      </c>
      <c r="E152" s="12">
        <v>1703000</v>
      </c>
      <c r="F152" s="61">
        <v>62100000</v>
      </c>
      <c r="J152" s="60"/>
      <c r="K152" s="130"/>
    </row>
    <row r="153" spans="1:11" x14ac:dyDescent="0.25">
      <c r="A153">
        <v>62102000</v>
      </c>
      <c r="B153" s="12" t="s">
        <v>187</v>
      </c>
      <c r="C153" s="12">
        <v>23626121.68</v>
      </c>
      <c r="D153" s="12">
        <v>28735259.039999999</v>
      </c>
      <c r="E153" s="12">
        <v>28310600.039999999</v>
      </c>
      <c r="F153" s="61">
        <v>62100000</v>
      </c>
      <c r="J153" s="23"/>
      <c r="K153" s="24"/>
    </row>
    <row r="154" spans="1:11" x14ac:dyDescent="0.25">
      <c r="A154">
        <v>62203000</v>
      </c>
      <c r="B154" s="12" t="s">
        <v>189</v>
      </c>
      <c r="C154" s="12">
        <v>166695740.24200001</v>
      </c>
      <c r="D154" s="12">
        <v>50686695.979999997</v>
      </c>
      <c r="E154" s="12">
        <v>0</v>
      </c>
      <c r="F154" s="61">
        <v>62200000</v>
      </c>
      <c r="J154" s="23"/>
      <c r="K154" s="24"/>
    </row>
    <row r="155" spans="1:11" x14ac:dyDescent="0.25">
      <c r="A155">
        <v>62205000</v>
      </c>
      <c r="B155" s="12" t="s">
        <v>2523</v>
      </c>
      <c r="C155" s="12">
        <v>520489386.80699998</v>
      </c>
      <c r="D155" s="12">
        <v>166987822.56</v>
      </c>
      <c r="E155" s="12">
        <v>37740600</v>
      </c>
      <c r="F155" s="61">
        <v>62200000</v>
      </c>
      <c r="J155" s="23"/>
      <c r="K155" s="24"/>
    </row>
    <row r="156" spans="1:11" x14ac:dyDescent="0.25">
      <c r="A156">
        <v>62208000</v>
      </c>
      <c r="B156" s="12" t="s">
        <v>190</v>
      </c>
      <c r="C156" s="12">
        <v>90456226.379999995</v>
      </c>
      <c r="D156" s="12">
        <v>10504482.5</v>
      </c>
      <c r="E156" s="12">
        <v>3733793.13</v>
      </c>
      <c r="F156" s="61">
        <v>62200000</v>
      </c>
      <c r="J156" s="23"/>
      <c r="K156" s="24"/>
    </row>
    <row r="157" spans="1:11" x14ac:dyDescent="0.25">
      <c r="A157">
        <v>62303000</v>
      </c>
      <c r="B157" s="12" t="s">
        <v>193</v>
      </c>
      <c r="C157" s="12">
        <v>0</v>
      </c>
      <c r="D157" s="12">
        <v>86663</v>
      </c>
      <c r="E157" s="12">
        <v>295000</v>
      </c>
      <c r="F157" s="61">
        <v>62300000</v>
      </c>
    </row>
    <row r="158" spans="1:11" x14ac:dyDescent="0.25">
      <c r="A158">
        <v>62401000</v>
      </c>
      <c r="B158" s="12" t="s">
        <v>1413</v>
      </c>
      <c r="C158" s="12">
        <v>175063072.52000001</v>
      </c>
      <c r="D158" s="12">
        <v>34046316</v>
      </c>
      <c r="E158" s="12">
        <v>8200000</v>
      </c>
      <c r="F158" s="61">
        <v>62401000</v>
      </c>
      <c r="J158" s="23"/>
      <c r="K158" s="24"/>
    </row>
    <row r="159" spans="1:11" x14ac:dyDescent="0.25">
      <c r="A159">
        <v>62402000</v>
      </c>
      <c r="B159" s="12" t="s">
        <v>434</v>
      </c>
      <c r="C159" s="12">
        <v>35000000</v>
      </c>
      <c r="D159" s="12">
        <v>38615000</v>
      </c>
      <c r="E159" s="12">
        <v>16755000</v>
      </c>
      <c r="F159" s="61">
        <v>62401000</v>
      </c>
      <c r="J159" s="23"/>
      <c r="K159" s="24"/>
    </row>
    <row r="160" spans="1:11" x14ac:dyDescent="0.25">
      <c r="A160">
        <v>62501000</v>
      </c>
      <c r="B160" s="12" t="s">
        <v>195</v>
      </c>
      <c r="C160" s="12">
        <v>3594114.04</v>
      </c>
      <c r="D160" s="12">
        <v>491147.12</v>
      </c>
      <c r="E160" s="12">
        <v>0</v>
      </c>
      <c r="F160" s="61">
        <v>62501000</v>
      </c>
      <c r="J160" s="57"/>
      <c r="K160" s="57"/>
    </row>
    <row r="161" spans="1:11" x14ac:dyDescent="0.25">
      <c r="A161">
        <v>62503000</v>
      </c>
      <c r="B161" s="12" t="s">
        <v>197</v>
      </c>
      <c r="C161" s="12">
        <v>0</v>
      </c>
      <c r="D161" s="12">
        <v>700000</v>
      </c>
      <c r="E161" s="12">
        <v>0</v>
      </c>
      <c r="F161" s="61">
        <v>62501000</v>
      </c>
      <c r="J161" s="60"/>
      <c r="K161" s="24"/>
    </row>
    <row r="162" spans="1:11" x14ac:dyDescent="0.25">
      <c r="A162">
        <v>62504000</v>
      </c>
      <c r="B162" s="12" t="s">
        <v>198</v>
      </c>
      <c r="C162" s="12">
        <v>5019000</v>
      </c>
      <c r="D162" s="12">
        <v>0</v>
      </c>
      <c r="E162" s="12">
        <v>60000</v>
      </c>
      <c r="F162" s="61">
        <v>62501000</v>
      </c>
      <c r="J162" s="29"/>
      <c r="K162" s="76"/>
    </row>
    <row r="163" spans="1:11" x14ac:dyDescent="0.25">
      <c r="A163">
        <v>62505000</v>
      </c>
      <c r="B163" s="12" t="s">
        <v>199</v>
      </c>
      <c r="C163" s="12">
        <v>44581300</v>
      </c>
      <c r="D163" s="12">
        <v>507000</v>
      </c>
      <c r="E163" s="12">
        <v>-20696615.800000001</v>
      </c>
      <c r="F163" s="61">
        <v>62501000</v>
      </c>
      <c r="J163" s="18"/>
      <c r="K163" s="24"/>
    </row>
    <row r="164" spans="1:11" x14ac:dyDescent="0.25">
      <c r="A164">
        <v>62506000</v>
      </c>
      <c r="B164" s="12" t="s">
        <v>200</v>
      </c>
      <c r="C164" s="12">
        <v>6633708</v>
      </c>
      <c r="D164" s="12">
        <v>973166.66</v>
      </c>
      <c r="E164" s="12">
        <v>200000</v>
      </c>
      <c r="F164" s="61">
        <v>62501000</v>
      </c>
      <c r="J164" s="23"/>
      <c r="K164" s="24"/>
    </row>
    <row r="165" spans="1:11" x14ac:dyDescent="0.25">
      <c r="A165">
        <v>62507000</v>
      </c>
      <c r="B165" s="12" t="s">
        <v>201</v>
      </c>
      <c r="C165" s="12">
        <v>491500</v>
      </c>
      <c r="D165" s="12">
        <v>679000</v>
      </c>
      <c r="E165" s="12">
        <v>3407477.6</v>
      </c>
      <c r="F165" s="61">
        <v>62501000</v>
      </c>
      <c r="J165" s="23"/>
      <c r="K165" s="24"/>
    </row>
    <row r="166" spans="1:11" x14ac:dyDescent="0.25">
      <c r="A166">
        <v>62508000</v>
      </c>
      <c r="B166" s="12" t="s">
        <v>2524</v>
      </c>
      <c r="C166" s="12">
        <v>68046250</v>
      </c>
      <c r="D166" s="12">
        <v>13755600</v>
      </c>
      <c r="E166" s="12">
        <v>8060000</v>
      </c>
      <c r="F166" s="61">
        <v>62501000</v>
      </c>
      <c r="J166" s="23"/>
      <c r="K166" s="24"/>
    </row>
    <row r="167" spans="1:11" x14ac:dyDescent="0.25">
      <c r="A167">
        <v>62602000</v>
      </c>
      <c r="B167" s="12" t="s">
        <v>202</v>
      </c>
      <c r="C167" s="12">
        <v>15611523.720000001</v>
      </c>
      <c r="D167" s="12">
        <v>3142312.77</v>
      </c>
      <c r="E167" s="12">
        <v>1252301.53</v>
      </c>
      <c r="F167" s="61">
        <v>62601000</v>
      </c>
      <c r="J167" s="23"/>
      <c r="K167" s="24"/>
    </row>
    <row r="168" spans="1:11" x14ac:dyDescent="0.25">
      <c r="A168">
        <v>62603000</v>
      </c>
      <c r="B168" s="12" t="s">
        <v>203</v>
      </c>
      <c r="C168" s="12">
        <v>6654340</v>
      </c>
      <c r="D168" s="12">
        <v>4073507.2</v>
      </c>
      <c r="E168" s="12">
        <v>4390014.8</v>
      </c>
      <c r="F168" s="23">
        <v>62601000</v>
      </c>
      <c r="J168" s="18"/>
      <c r="K168" s="24"/>
    </row>
    <row r="169" spans="1:11" x14ac:dyDescent="0.25">
      <c r="A169">
        <v>62604000</v>
      </c>
      <c r="B169" s="12" t="s">
        <v>204</v>
      </c>
      <c r="C169" s="12">
        <v>27141637.649999999</v>
      </c>
      <c r="D169" s="12">
        <v>2945775.57</v>
      </c>
      <c r="E169" s="12">
        <v>347400</v>
      </c>
      <c r="F169" s="23">
        <v>62601000</v>
      </c>
      <c r="J169" s="23"/>
      <c r="K169" s="24"/>
    </row>
    <row r="170" spans="1:11" x14ac:dyDescent="0.25">
      <c r="A170">
        <v>62703000</v>
      </c>
      <c r="B170" s="12" t="s">
        <v>208</v>
      </c>
      <c r="C170" s="12">
        <v>34768697.452</v>
      </c>
      <c r="D170" s="12">
        <v>14149473.42</v>
      </c>
      <c r="E170" s="12">
        <v>1920057.02</v>
      </c>
      <c r="F170" s="61">
        <v>62701000</v>
      </c>
      <c r="J170" s="23"/>
      <c r="K170" s="24"/>
    </row>
    <row r="171" spans="1:11" x14ac:dyDescent="0.25">
      <c r="A171">
        <v>62704000</v>
      </c>
      <c r="B171" s="12" t="s">
        <v>2406</v>
      </c>
      <c r="C171" s="12">
        <v>5642668.7520000003</v>
      </c>
      <c r="D171" s="12">
        <v>27177570.280000001</v>
      </c>
      <c r="E171" s="12">
        <v>4967378.18</v>
      </c>
      <c r="F171" s="23">
        <v>62701000</v>
      </c>
      <c r="J171" s="23"/>
      <c r="K171" s="24"/>
    </row>
    <row r="172" spans="1:11" x14ac:dyDescent="0.25">
      <c r="A172">
        <v>62705000</v>
      </c>
      <c r="B172" s="12" t="s">
        <v>1423</v>
      </c>
      <c r="C172" s="12">
        <v>2622370.2719999999</v>
      </c>
      <c r="D172" s="12">
        <v>1067898.3799999999</v>
      </c>
      <c r="E172" s="12">
        <v>1269034.06</v>
      </c>
      <c r="F172" s="61">
        <v>62701000</v>
      </c>
      <c r="J172" s="23"/>
      <c r="K172" s="24"/>
    </row>
    <row r="173" spans="1:11" x14ac:dyDescent="0.25">
      <c r="A173">
        <v>62706000</v>
      </c>
      <c r="B173" s="12" t="s">
        <v>209</v>
      </c>
      <c r="C173" s="12">
        <v>34026976.350000001</v>
      </c>
      <c r="D173" s="12">
        <v>19040544.329999998</v>
      </c>
      <c r="E173" s="12">
        <v>12101896.73</v>
      </c>
      <c r="F173" s="61">
        <v>62701000</v>
      </c>
      <c r="J173" s="83"/>
      <c r="K173" s="81"/>
    </row>
    <row r="174" spans="1:11" x14ac:dyDescent="0.25">
      <c r="A174">
        <v>62708000</v>
      </c>
      <c r="B174" s="12" t="s">
        <v>2525</v>
      </c>
      <c r="C174" s="12">
        <v>15000</v>
      </c>
      <c r="D174" s="12">
        <v>13200</v>
      </c>
      <c r="E174" s="12">
        <v>26400</v>
      </c>
      <c r="F174" s="23">
        <v>62701000</v>
      </c>
      <c r="J174" s="23"/>
      <c r="K174" s="24"/>
    </row>
    <row r="175" spans="1:11" x14ac:dyDescent="0.25">
      <c r="A175">
        <v>62800000</v>
      </c>
      <c r="B175" s="12" t="s">
        <v>463</v>
      </c>
      <c r="C175" s="12">
        <v>13064109.65</v>
      </c>
      <c r="D175" s="12">
        <v>5304064.5</v>
      </c>
      <c r="E175" s="12">
        <v>2331446.75</v>
      </c>
      <c r="F175" s="23">
        <v>62800000</v>
      </c>
    </row>
    <row r="176" spans="1:11" x14ac:dyDescent="0.25">
      <c r="A176">
        <v>63501000</v>
      </c>
      <c r="B176" s="12" t="s">
        <v>212</v>
      </c>
      <c r="C176" s="12">
        <v>2872200</v>
      </c>
      <c r="D176" s="12">
        <v>2257000</v>
      </c>
      <c r="E176" s="12">
        <v>445100</v>
      </c>
      <c r="F176" s="60">
        <v>63501000</v>
      </c>
    </row>
    <row r="177" spans="1:6" x14ac:dyDescent="0.25">
      <c r="A177">
        <v>63504000</v>
      </c>
      <c r="B177" s="12" t="s">
        <v>214</v>
      </c>
      <c r="C177" s="12">
        <v>913700</v>
      </c>
      <c r="D177" s="12">
        <v>2874894</v>
      </c>
      <c r="E177" s="12">
        <v>2568800</v>
      </c>
      <c r="F177" s="61">
        <v>63504000</v>
      </c>
    </row>
    <row r="178" spans="1:6" x14ac:dyDescent="0.25">
      <c r="A178">
        <v>63506000</v>
      </c>
      <c r="B178" s="12" t="s">
        <v>215</v>
      </c>
      <c r="C178" s="12">
        <v>0</v>
      </c>
      <c r="D178" s="12">
        <v>2000</v>
      </c>
      <c r="E178" s="12">
        <v>822000</v>
      </c>
      <c r="F178" s="29">
        <v>63500000</v>
      </c>
    </row>
    <row r="179" spans="1:6" x14ac:dyDescent="0.25">
      <c r="A179">
        <v>63507000</v>
      </c>
      <c r="B179" s="12" t="s">
        <v>475</v>
      </c>
      <c r="C179" s="12">
        <v>0</v>
      </c>
      <c r="D179" s="12">
        <v>0</v>
      </c>
      <c r="E179" s="12">
        <v>3480737.86</v>
      </c>
      <c r="F179" s="61">
        <v>63507000</v>
      </c>
    </row>
    <row r="180" spans="1:6" x14ac:dyDescent="0.25">
      <c r="A180">
        <v>63508000</v>
      </c>
      <c r="B180" s="12" t="s">
        <v>2526</v>
      </c>
      <c r="C180" s="12">
        <v>2719294.95</v>
      </c>
      <c r="D180" s="12">
        <v>936867.7</v>
      </c>
      <c r="E180" s="12">
        <v>0</v>
      </c>
      <c r="F180" s="23">
        <v>63506000</v>
      </c>
    </row>
    <row r="181" spans="1:6" x14ac:dyDescent="0.25">
      <c r="A181">
        <v>64101000</v>
      </c>
      <c r="B181" s="12" t="s">
        <v>216</v>
      </c>
      <c r="C181" s="12">
        <v>465507107.65600002</v>
      </c>
      <c r="D181" s="12">
        <v>202005108.13999999</v>
      </c>
      <c r="E181" s="12">
        <v>208851126.72999999</v>
      </c>
      <c r="F181" s="61">
        <v>64101000</v>
      </c>
    </row>
    <row r="182" spans="1:6" x14ac:dyDescent="0.25">
      <c r="A182">
        <v>64101300</v>
      </c>
      <c r="B182" s="12" t="s">
        <v>478</v>
      </c>
      <c r="C182" s="12">
        <v>0</v>
      </c>
      <c r="D182" s="12">
        <v>58145295.600000001</v>
      </c>
      <c r="E182" s="12">
        <v>9044050</v>
      </c>
      <c r="F182" s="61">
        <v>64101000</v>
      </c>
    </row>
    <row r="183" spans="1:6" x14ac:dyDescent="0.25">
      <c r="A183">
        <v>64102000</v>
      </c>
      <c r="B183" s="12" t="s">
        <v>217</v>
      </c>
      <c r="C183" s="12">
        <v>29209583.837000001</v>
      </c>
      <c r="D183" s="12">
        <v>8341276.3600000003</v>
      </c>
      <c r="E183" s="12">
        <v>8646387.8100000005</v>
      </c>
      <c r="F183" s="61">
        <v>64101000</v>
      </c>
    </row>
    <row r="184" spans="1:6" x14ac:dyDescent="0.25">
      <c r="A184">
        <v>64103000</v>
      </c>
      <c r="B184" s="12" t="s">
        <v>218</v>
      </c>
      <c r="C184" s="12">
        <v>35488110.969999999</v>
      </c>
      <c r="D184" s="12">
        <v>17205359.550000001</v>
      </c>
      <c r="E184" s="12">
        <v>13048062</v>
      </c>
      <c r="F184" s="61">
        <v>64101000</v>
      </c>
    </row>
    <row r="185" spans="1:6" x14ac:dyDescent="0.25">
      <c r="A185">
        <v>64104000</v>
      </c>
      <c r="B185" s="12" t="s">
        <v>219</v>
      </c>
      <c r="C185" s="12">
        <v>73775504.982999995</v>
      </c>
      <c r="D185" s="12">
        <v>10040726.550000001</v>
      </c>
      <c r="E185" s="12">
        <v>7195373.9100000001</v>
      </c>
      <c r="F185" s="61">
        <v>64101000</v>
      </c>
    </row>
    <row r="186" spans="1:6" x14ac:dyDescent="0.25">
      <c r="A186">
        <v>64105000</v>
      </c>
      <c r="B186" s="12" t="s">
        <v>221</v>
      </c>
      <c r="C186" s="12">
        <v>16907927.921</v>
      </c>
      <c r="D186" s="12">
        <v>-448702</v>
      </c>
      <c r="E186" s="12">
        <v>0</v>
      </c>
      <c r="F186" s="61">
        <v>64101000</v>
      </c>
    </row>
    <row r="187" spans="1:6" x14ac:dyDescent="0.25">
      <c r="A187">
        <v>64180000</v>
      </c>
      <c r="B187" s="12" t="s">
        <v>1433</v>
      </c>
      <c r="C187" s="12">
        <v>2986647.1090000002</v>
      </c>
      <c r="D187" s="12">
        <v>10696349.220000001</v>
      </c>
      <c r="E187" s="12">
        <v>4218703.4400000004</v>
      </c>
      <c r="F187" s="61">
        <v>64101000</v>
      </c>
    </row>
    <row r="188" spans="1:6" x14ac:dyDescent="0.25">
      <c r="A188">
        <v>64501000</v>
      </c>
      <c r="B188" s="12" t="s">
        <v>1611</v>
      </c>
      <c r="C188" s="12">
        <v>65273315.527000003</v>
      </c>
      <c r="D188" s="12">
        <v>26403599.350000001</v>
      </c>
      <c r="E188" s="12">
        <v>22066106.27</v>
      </c>
      <c r="F188" s="61">
        <v>64501000</v>
      </c>
    </row>
    <row r="189" spans="1:6" x14ac:dyDescent="0.25">
      <c r="A189">
        <v>64502000</v>
      </c>
      <c r="B189" s="12" t="s">
        <v>1612</v>
      </c>
      <c r="C189" s="12">
        <v>31176106.350000001</v>
      </c>
      <c r="D189" s="12">
        <v>10155230.52</v>
      </c>
      <c r="E189" s="12">
        <v>8486963.9499999993</v>
      </c>
      <c r="F189" s="61">
        <v>64501000</v>
      </c>
    </row>
    <row r="190" spans="1:6" x14ac:dyDescent="0.25">
      <c r="A190">
        <v>64505000</v>
      </c>
      <c r="B190" s="12" t="s">
        <v>2527</v>
      </c>
      <c r="C190" s="12">
        <v>5358301.22</v>
      </c>
      <c r="D190" s="12">
        <v>2031046.1</v>
      </c>
      <c r="E190" s="12">
        <v>1697392.79</v>
      </c>
      <c r="F190" s="61">
        <v>64501000</v>
      </c>
    </row>
    <row r="191" spans="1:6" x14ac:dyDescent="0.25">
      <c r="A191">
        <v>64580000</v>
      </c>
      <c r="B191" s="12" t="s">
        <v>1435</v>
      </c>
      <c r="C191" s="12">
        <v>-2101607.81</v>
      </c>
      <c r="D191" s="12">
        <v>957587.82</v>
      </c>
      <c r="E191" s="12">
        <v>751025.82</v>
      </c>
      <c r="F191" s="61">
        <v>64501000</v>
      </c>
    </row>
    <row r="192" spans="1:6" x14ac:dyDescent="0.25">
      <c r="A192">
        <v>64801000</v>
      </c>
      <c r="B192" s="12" t="s">
        <v>224</v>
      </c>
      <c r="C192" s="12">
        <v>150125578.44999999</v>
      </c>
      <c r="D192" s="12">
        <v>37926666.670000002</v>
      </c>
      <c r="E192" s="12">
        <v>4116976.66</v>
      </c>
      <c r="F192" s="61">
        <v>64801000</v>
      </c>
    </row>
    <row r="193" spans="1:6" x14ac:dyDescent="0.25">
      <c r="A193">
        <v>65100000</v>
      </c>
      <c r="B193" s="12" t="s">
        <v>228</v>
      </c>
      <c r="C193" s="12">
        <v>0</v>
      </c>
      <c r="D193" s="12">
        <v>0</v>
      </c>
      <c r="E193" s="12">
        <v>1196267.83</v>
      </c>
      <c r="F193" s="61">
        <v>65100000</v>
      </c>
    </row>
    <row r="194" spans="1:6" x14ac:dyDescent="0.25">
      <c r="A194">
        <v>65700000</v>
      </c>
      <c r="B194" s="12" t="s">
        <v>230</v>
      </c>
      <c r="C194" s="12">
        <v>1166216.662</v>
      </c>
      <c r="D194" s="12">
        <v>458048.47</v>
      </c>
      <c r="E194" s="12">
        <v>1053.01</v>
      </c>
      <c r="F194" s="61">
        <v>65800000</v>
      </c>
    </row>
    <row r="195" spans="1:6" x14ac:dyDescent="0.25">
      <c r="A195">
        <v>65800000</v>
      </c>
      <c r="B195" s="12" t="s">
        <v>1957</v>
      </c>
      <c r="C195" s="12">
        <v>75900979.850999996</v>
      </c>
      <c r="D195" s="12">
        <v>182048.68</v>
      </c>
      <c r="E195" s="12">
        <v>350917.83</v>
      </c>
      <c r="F195" s="61">
        <v>65700000</v>
      </c>
    </row>
    <row r="196" spans="1:6" x14ac:dyDescent="0.25">
      <c r="A196">
        <v>66101000</v>
      </c>
      <c r="B196" s="12" t="s">
        <v>500</v>
      </c>
      <c r="C196" s="12">
        <v>13330978.433</v>
      </c>
      <c r="D196" s="12">
        <v>0</v>
      </c>
      <c r="E196" s="12">
        <v>6326631.9699999997</v>
      </c>
      <c r="F196" s="61">
        <v>66100000</v>
      </c>
    </row>
    <row r="197" spans="1:6" x14ac:dyDescent="0.25">
      <c r="A197">
        <v>66102000</v>
      </c>
      <c r="B197" s="12" t="s">
        <v>231</v>
      </c>
      <c r="C197" s="12">
        <v>19230198.236000001</v>
      </c>
      <c r="D197" s="12">
        <v>23741480.43</v>
      </c>
      <c r="E197" s="12">
        <v>4392779.82</v>
      </c>
      <c r="F197" s="61">
        <v>66100000</v>
      </c>
    </row>
    <row r="198" spans="1:6" x14ac:dyDescent="0.25">
      <c r="A198">
        <v>66103000</v>
      </c>
      <c r="B198" s="12" t="s">
        <v>1814</v>
      </c>
      <c r="C198" s="12">
        <v>48407061.969999999</v>
      </c>
      <c r="D198" s="12">
        <v>280681841.68000001</v>
      </c>
      <c r="E198" s="12">
        <v>349880562.10000002</v>
      </c>
      <c r="F198" s="61">
        <v>66100000</v>
      </c>
    </row>
    <row r="199" spans="1:6" x14ac:dyDescent="0.25">
      <c r="A199">
        <v>66105000</v>
      </c>
      <c r="B199" s="12" t="s">
        <v>2528</v>
      </c>
      <c r="C199" s="12">
        <v>0</v>
      </c>
      <c r="D199" s="12">
        <v>1896306</v>
      </c>
      <c r="E199" s="12">
        <v>903654.29</v>
      </c>
      <c r="F199" s="61">
        <v>66100000</v>
      </c>
    </row>
    <row r="200" spans="1:6" x14ac:dyDescent="0.25">
      <c r="A200">
        <v>66600000</v>
      </c>
      <c r="B200" s="12" t="s">
        <v>232</v>
      </c>
      <c r="C200" s="12">
        <v>319692837.24800003</v>
      </c>
      <c r="D200" s="12">
        <v>246142650.43000001</v>
      </c>
      <c r="E200" s="12">
        <v>131976513.43000001</v>
      </c>
      <c r="F200" s="61">
        <v>66600000</v>
      </c>
    </row>
    <row r="201" spans="1:6" x14ac:dyDescent="0.25">
      <c r="A201">
        <v>68112000</v>
      </c>
      <c r="B201" s="12" t="s">
        <v>233</v>
      </c>
      <c r="C201" s="12">
        <v>557026694.00199997</v>
      </c>
      <c r="D201" s="12">
        <v>569338083.96000004</v>
      </c>
      <c r="E201" s="12">
        <v>544690207.40999997</v>
      </c>
      <c r="F201" s="61">
        <v>68112000</v>
      </c>
    </row>
    <row r="202" spans="1:6" x14ac:dyDescent="0.25">
      <c r="A202">
        <v>68500000</v>
      </c>
      <c r="B202" s="12" t="s">
        <v>512</v>
      </c>
      <c r="C202" s="12">
        <v>0</v>
      </c>
      <c r="D202" s="12">
        <v>0</v>
      </c>
      <c r="E202" s="12">
        <v>0</v>
      </c>
      <c r="F202" s="61">
        <v>68112000</v>
      </c>
    </row>
    <row r="203" spans="1:6" x14ac:dyDescent="0.25">
      <c r="A203">
        <v>70100000</v>
      </c>
      <c r="B203" s="12" t="s">
        <v>1619</v>
      </c>
      <c r="C203" s="12">
        <v>-806401109.77600002</v>
      </c>
      <c r="D203" s="12">
        <v>-598500</v>
      </c>
      <c r="E203" s="12">
        <v>-26363716.539999999</v>
      </c>
      <c r="F203" s="60">
        <v>70110000</v>
      </c>
    </row>
    <row r="204" spans="1:6" x14ac:dyDescent="0.25">
      <c r="A204">
        <v>70110000</v>
      </c>
      <c r="B204" s="12" t="s">
        <v>2529</v>
      </c>
      <c r="C204" s="12">
        <v>-7557181351.2089996</v>
      </c>
      <c r="D204" s="12">
        <v>-7063546879.1800003</v>
      </c>
      <c r="E204" s="12">
        <v>-2893584941.29</v>
      </c>
      <c r="F204" s="61">
        <v>70110000</v>
      </c>
    </row>
    <row r="205" spans="1:6" x14ac:dyDescent="0.25">
      <c r="A205">
        <v>70630000</v>
      </c>
      <c r="B205" s="12" t="s">
        <v>2530</v>
      </c>
      <c r="C205" s="12">
        <v>0</v>
      </c>
      <c r="D205" s="12">
        <v>-150335828.81999999</v>
      </c>
      <c r="E205" s="12">
        <v>0</v>
      </c>
      <c r="F205" s="23">
        <v>70600000</v>
      </c>
    </row>
    <row r="206" spans="1:6" x14ac:dyDescent="0.25">
      <c r="A206">
        <v>70800000</v>
      </c>
      <c r="B206" s="12" t="s">
        <v>522</v>
      </c>
      <c r="C206" s="12">
        <v>-129920.76</v>
      </c>
      <c r="D206" s="12">
        <v>0</v>
      </c>
      <c r="E206" s="12">
        <v>-12000</v>
      </c>
      <c r="F206" s="23">
        <v>70800000</v>
      </c>
    </row>
    <row r="207" spans="1:6" x14ac:dyDescent="0.25">
      <c r="A207">
        <v>71400000</v>
      </c>
      <c r="B207" s="12" t="s">
        <v>2184</v>
      </c>
      <c r="C207" s="12">
        <v>697421133.54499996</v>
      </c>
      <c r="D207" s="12">
        <v>-665167281.06400001</v>
      </c>
      <c r="E207" s="12">
        <v>-257108926.06999999</v>
      </c>
      <c r="F207" s="61">
        <v>71400000</v>
      </c>
    </row>
    <row r="208" spans="1:6" x14ac:dyDescent="0.25">
      <c r="A208">
        <v>75800000</v>
      </c>
      <c r="B208" s="12" t="s">
        <v>237</v>
      </c>
      <c r="C208" s="12">
        <v>-1595343222.9189999</v>
      </c>
      <c r="D208" s="12">
        <v>-28620596.129999999</v>
      </c>
      <c r="E208" s="12">
        <v>-57499969.32</v>
      </c>
      <c r="F208" s="61">
        <v>75800000</v>
      </c>
    </row>
    <row r="209" spans="1:6" x14ac:dyDescent="0.25">
      <c r="A209">
        <v>75810000</v>
      </c>
      <c r="B209" s="12" t="s">
        <v>238</v>
      </c>
      <c r="C209" s="12">
        <v>-539524647.03799999</v>
      </c>
      <c r="D209" s="12">
        <v>-3928000</v>
      </c>
      <c r="E209" s="12">
        <v>-3892000</v>
      </c>
      <c r="F209" s="61">
        <v>75800000</v>
      </c>
    </row>
    <row r="210" spans="1:6" x14ac:dyDescent="0.25">
      <c r="A210">
        <v>75850000</v>
      </c>
      <c r="B210" s="12" t="s">
        <v>1629</v>
      </c>
      <c r="C210" s="12">
        <v>-74705980.140000001</v>
      </c>
      <c r="D210" s="12">
        <v>-10867209.130000001</v>
      </c>
      <c r="E210" s="12">
        <v>-3232591.22</v>
      </c>
      <c r="F210" s="61">
        <v>75800000</v>
      </c>
    </row>
    <row r="211" spans="1:6" x14ac:dyDescent="0.25">
      <c r="A211">
        <v>76500000</v>
      </c>
      <c r="B211" s="12" t="s">
        <v>527</v>
      </c>
      <c r="C211" s="12">
        <v>-45240.220999999998</v>
      </c>
      <c r="D211" s="12">
        <v>-15245329.539999999</v>
      </c>
      <c r="E211" s="12">
        <v>-1031225.67</v>
      </c>
      <c r="F211" s="61">
        <v>76500000</v>
      </c>
    </row>
    <row r="212" spans="1:6" x14ac:dyDescent="0.25">
      <c r="A212">
        <v>76600000</v>
      </c>
      <c r="B212" s="12" t="s">
        <v>239</v>
      </c>
      <c r="C212" s="12">
        <v>-111794045.411</v>
      </c>
      <c r="D212" s="12">
        <v>-119606714.47</v>
      </c>
      <c r="E212" s="12">
        <v>-24014072.809999999</v>
      </c>
      <c r="F212" s="61">
        <v>76600000</v>
      </c>
    </row>
  </sheetData>
  <conditionalFormatting sqref="F3">
    <cfRule type="duplicateValues" dxfId="507" priority="47"/>
  </conditionalFormatting>
  <conditionalFormatting sqref="F4">
    <cfRule type="duplicateValues" dxfId="506" priority="46"/>
  </conditionalFormatting>
  <conditionalFormatting sqref="F7">
    <cfRule type="duplicateValues" dxfId="505" priority="45"/>
    <cfRule type="duplicateValues" dxfId="504" priority="44"/>
  </conditionalFormatting>
  <conditionalFormatting sqref="F9">
    <cfRule type="duplicateValues" dxfId="503" priority="2"/>
  </conditionalFormatting>
  <conditionalFormatting sqref="F24">
    <cfRule type="duplicateValues" dxfId="502" priority="43"/>
  </conditionalFormatting>
  <conditionalFormatting sqref="F26">
    <cfRule type="duplicateValues" dxfId="501" priority="42"/>
  </conditionalFormatting>
  <conditionalFormatting sqref="F27">
    <cfRule type="duplicateValues" dxfId="500" priority="41"/>
  </conditionalFormatting>
  <conditionalFormatting sqref="F38">
    <cfRule type="duplicateValues" dxfId="499" priority="40"/>
  </conditionalFormatting>
  <conditionalFormatting sqref="F39">
    <cfRule type="duplicateValues" dxfId="498" priority="39"/>
  </conditionalFormatting>
  <conditionalFormatting sqref="F41">
    <cfRule type="duplicateValues" dxfId="497" priority="38"/>
  </conditionalFormatting>
  <conditionalFormatting sqref="F42">
    <cfRule type="duplicateValues" dxfId="496" priority="37"/>
  </conditionalFormatting>
  <conditionalFormatting sqref="F43">
    <cfRule type="duplicateValues" dxfId="495" priority="36"/>
    <cfRule type="duplicateValues" dxfId="494" priority="35"/>
  </conditionalFormatting>
  <conditionalFormatting sqref="F44">
    <cfRule type="duplicateValues" dxfId="493" priority="34"/>
  </conditionalFormatting>
  <conditionalFormatting sqref="F45">
    <cfRule type="duplicateValues" dxfId="492" priority="33"/>
  </conditionalFormatting>
  <conditionalFormatting sqref="F92">
    <cfRule type="duplicateValues" dxfId="491" priority="32"/>
  </conditionalFormatting>
  <conditionalFormatting sqref="F96">
    <cfRule type="duplicateValues" dxfId="490" priority="31"/>
  </conditionalFormatting>
  <conditionalFormatting sqref="F100">
    <cfRule type="duplicateValues" dxfId="489" priority="29"/>
    <cfRule type="duplicateValues" dxfId="488" priority="30"/>
  </conditionalFormatting>
  <conditionalFormatting sqref="F104">
    <cfRule type="duplicateValues" dxfId="487" priority="28"/>
  </conditionalFormatting>
  <conditionalFormatting sqref="F105:F110">
    <cfRule type="duplicateValues" dxfId="486" priority="20"/>
  </conditionalFormatting>
  <conditionalFormatting sqref="F115">
    <cfRule type="duplicateValues" dxfId="485" priority="19"/>
  </conditionalFormatting>
  <conditionalFormatting sqref="F116">
    <cfRule type="duplicateValues" dxfId="484" priority="18"/>
  </conditionalFormatting>
  <conditionalFormatting sqref="F117">
    <cfRule type="duplicateValues" dxfId="483" priority="17"/>
  </conditionalFormatting>
  <conditionalFormatting sqref="F118:F125">
    <cfRule type="duplicateValues" dxfId="482" priority="16"/>
  </conditionalFormatting>
  <conditionalFormatting sqref="F126">
    <cfRule type="duplicateValues" dxfId="481" priority="15"/>
  </conditionalFormatting>
  <conditionalFormatting sqref="F138">
    <cfRule type="duplicateValues" dxfId="480" priority="14"/>
  </conditionalFormatting>
  <conditionalFormatting sqref="F168">
    <cfRule type="duplicateValues" dxfId="479" priority="13"/>
  </conditionalFormatting>
  <conditionalFormatting sqref="F169">
    <cfRule type="duplicateValues" dxfId="478" priority="12"/>
  </conditionalFormatting>
  <conditionalFormatting sqref="F171">
    <cfRule type="duplicateValues" dxfId="477" priority="11"/>
  </conditionalFormatting>
  <conditionalFormatting sqref="F174">
    <cfRule type="duplicateValues" dxfId="476" priority="10"/>
  </conditionalFormatting>
  <conditionalFormatting sqref="F175">
    <cfRule type="duplicateValues" dxfId="475" priority="9"/>
  </conditionalFormatting>
  <conditionalFormatting sqref="F176">
    <cfRule type="duplicateValues" dxfId="474" priority="8"/>
  </conditionalFormatting>
  <conditionalFormatting sqref="F178">
    <cfRule type="duplicateValues" dxfId="473" priority="7"/>
  </conditionalFormatting>
  <conditionalFormatting sqref="F180">
    <cfRule type="duplicateValues" dxfId="472" priority="6"/>
  </conditionalFormatting>
  <conditionalFormatting sqref="F203">
    <cfRule type="duplicateValues" dxfId="471" priority="5"/>
  </conditionalFormatting>
  <conditionalFormatting sqref="F205">
    <cfRule type="duplicateValues" dxfId="470" priority="4"/>
  </conditionalFormatting>
  <conditionalFormatting sqref="F206">
    <cfRule type="duplicateValues" dxfId="469" priority="3"/>
  </conditionalFormatting>
  <conditionalFormatting sqref="J103:J105 J108:J111 J113:J132 J134:J147 J149:J156 J158:J159 J161:J172 J174">
    <cfRule type="duplicateValues" dxfId="468" priority="21"/>
  </conditionalFormatting>
  <conditionalFormatting sqref="J115">
    <cfRule type="duplicateValues" dxfId="467" priority="27"/>
  </conditionalFormatting>
  <conditionalFormatting sqref="J125:J127">
    <cfRule type="duplicateValues" dxfId="466" priority="26"/>
  </conditionalFormatting>
  <conditionalFormatting sqref="J140">
    <cfRule type="duplicateValues" dxfId="465" priority="25"/>
  </conditionalFormatting>
  <conditionalFormatting sqref="J141">
    <cfRule type="duplicateValues" dxfId="464" priority="24"/>
  </conditionalFormatting>
  <conditionalFormatting sqref="J155">
    <cfRule type="duplicateValues" dxfId="463" priority="23"/>
  </conditionalFormatting>
  <conditionalFormatting sqref="J156">
    <cfRule type="duplicateValues" dxfId="462" priority="22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8FAADC"/>
  </sheetPr>
  <dimension ref="A2:G88"/>
  <sheetViews>
    <sheetView zoomScaleNormal="100" workbookViewId="0">
      <selection activeCell="C17" sqref="C17"/>
    </sheetView>
  </sheetViews>
  <sheetFormatPr baseColWidth="10" defaultColWidth="11.42578125" defaultRowHeight="14.25" x14ac:dyDescent="0.25"/>
  <cols>
    <col min="3" max="3" width="33.28515625" customWidth="1"/>
    <col min="4" max="6" width="16.5703125" customWidth="1"/>
    <col min="7" max="7" width="11.42578125" style="61"/>
  </cols>
  <sheetData>
    <row r="2" spans="1:7" s="61" customFormat="1" x14ac:dyDescent="0.25">
      <c r="D2" s="61">
        <v>2021</v>
      </c>
      <c r="E2" s="61">
        <v>2020</v>
      </c>
      <c r="F2" s="61">
        <v>2019</v>
      </c>
    </row>
    <row r="3" spans="1:7" x14ac:dyDescent="0.25">
      <c r="A3">
        <v>1010000</v>
      </c>
      <c r="B3">
        <v>10100000</v>
      </c>
      <c r="C3" t="s">
        <v>581</v>
      </c>
      <c r="D3" s="12">
        <v>-2000000</v>
      </c>
      <c r="E3" s="12">
        <v>-2000000</v>
      </c>
      <c r="F3" s="12">
        <v>-2000000</v>
      </c>
      <c r="G3" s="61">
        <v>10100000</v>
      </c>
    </row>
    <row r="4" spans="1:7" x14ac:dyDescent="0.25">
      <c r="A4">
        <v>1190000</v>
      </c>
      <c r="B4">
        <v>11900000</v>
      </c>
      <c r="C4" t="s">
        <v>1465</v>
      </c>
      <c r="D4" s="12">
        <v>2376000</v>
      </c>
      <c r="E4" s="12">
        <v>0</v>
      </c>
      <c r="F4" s="12">
        <v>320000</v>
      </c>
      <c r="G4" s="61">
        <v>11900000</v>
      </c>
    </row>
    <row r="5" spans="1:7" x14ac:dyDescent="0.25">
      <c r="A5">
        <v>1200000</v>
      </c>
      <c r="B5">
        <v>12000000</v>
      </c>
      <c r="C5" t="s">
        <v>585</v>
      </c>
      <c r="D5" s="12">
        <v>0</v>
      </c>
      <c r="E5" s="12">
        <v>0</v>
      </c>
      <c r="F5" s="12">
        <v>0</v>
      </c>
      <c r="G5" s="61">
        <v>12000000</v>
      </c>
    </row>
    <row r="6" spans="1:7" x14ac:dyDescent="0.25">
      <c r="A6">
        <v>1280000</v>
      </c>
      <c r="B6">
        <v>12800000</v>
      </c>
      <c r="C6" t="s">
        <v>586</v>
      </c>
      <c r="D6" s="12">
        <v>-129744164.8</v>
      </c>
      <c r="E6" s="12">
        <v>2376000</v>
      </c>
      <c r="F6" s="12">
        <v>0</v>
      </c>
      <c r="G6" s="61">
        <v>12800000</v>
      </c>
    </row>
    <row r="7" spans="1:7" x14ac:dyDescent="0.25">
      <c r="A7">
        <v>1290000</v>
      </c>
      <c r="B7">
        <v>12900000</v>
      </c>
      <c r="C7" t="s">
        <v>1466</v>
      </c>
      <c r="D7" s="12">
        <v>0</v>
      </c>
      <c r="E7" s="12">
        <v>0</v>
      </c>
      <c r="F7" s="12">
        <v>1676000</v>
      </c>
      <c r="G7" s="61">
        <v>12900000</v>
      </c>
    </row>
    <row r="8" spans="1:7" x14ac:dyDescent="0.25">
      <c r="A8">
        <v>1650000</v>
      </c>
      <c r="B8">
        <v>16500000</v>
      </c>
      <c r="C8" t="s">
        <v>2531</v>
      </c>
      <c r="D8" s="12">
        <v>-31986294.539999999</v>
      </c>
      <c r="E8" s="12">
        <v>-31986294.539999999</v>
      </c>
      <c r="F8" s="12">
        <v>0</v>
      </c>
      <c r="G8" s="61">
        <v>16500000</v>
      </c>
    </row>
    <row r="9" spans="1:7" x14ac:dyDescent="0.25">
      <c r="A9">
        <v>2110000</v>
      </c>
      <c r="B9">
        <v>21100000</v>
      </c>
      <c r="C9" t="s">
        <v>803</v>
      </c>
      <c r="D9" s="12">
        <v>1400000000</v>
      </c>
      <c r="E9" s="12">
        <v>1400000000</v>
      </c>
      <c r="F9" s="12">
        <v>1400000000</v>
      </c>
      <c r="G9" s="61">
        <v>21100000</v>
      </c>
    </row>
    <row r="10" spans="1:7" x14ac:dyDescent="0.25">
      <c r="B10">
        <v>21500000</v>
      </c>
      <c r="C10" t="s">
        <v>592</v>
      </c>
      <c r="D10" s="12">
        <v>46579009.329999998</v>
      </c>
      <c r="E10" s="12"/>
      <c r="F10" s="12"/>
      <c r="G10" s="61">
        <v>21500000</v>
      </c>
    </row>
    <row r="11" spans="1:7" x14ac:dyDescent="0.25">
      <c r="B11">
        <v>21810000</v>
      </c>
      <c r="C11" t="s">
        <v>260</v>
      </c>
      <c r="D11" s="12">
        <v>1225785</v>
      </c>
      <c r="E11" s="12"/>
      <c r="F11" s="12"/>
      <c r="G11" s="61">
        <v>21810000</v>
      </c>
    </row>
    <row r="12" spans="1:7" x14ac:dyDescent="0.25">
      <c r="B12">
        <v>21850000</v>
      </c>
      <c r="C12" t="s">
        <v>264</v>
      </c>
      <c r="D12" s="12">
        <v>2233220.83</v>
      </c>
      <c r="E12" s="12"/>
      <c r="F12" s="12"/>
      <c r="G12" s="61">
        <v>21850000</v>
      </c>
    </row>
    <row r="13" spans="1:7" x14ac:dyDescent="0.25">
      <c r="A13">
        <v>2300000</v>
      </c>
      <c r="B13">
        <v>23000000</v>
      </c>
      <c r="C13" t="s">
        <v>266</v>
      </c>
      <c r="D13" s="12">
        <v>1209600270</v>
      </c>
      <c r="E13" s="12">
        <v>1096803000</v>
      </c>
      <c r="F13" s="12">
        <v>0</v>
      </c>
      <c r="G13" s="61">
        <v>23200000</v>
      </c>
    </row>
    <row r="14" spans="1:7" x14ac:dyDescent="0.25">
      <c r="B14">
        <v>28150000</v>
      </c>
      <c r="C14" t="s">
        <v>604</v>
      </c>
      <c r="D14" s="12">
        <v>-219140.00347031999</v>
      </c>
      <c r="E14" s="12"/>
      <c r="F14" s="12"/>
      <c r="G14" s="61">
        <v>28150000</v>
      </c>
    </row>
    <row r="15" spans="1:7" x14ac:dyDescent="0.25">
      <c r="B15">
        <v>28181000</v>
      </c>
      <c r="C15" t="s">
        <v>276</v>
      </c>
      <c r="D15" s="12">
        <v>-46568.635616438398</v>
      </c>
      <c r="E15" s="12"/>
      <c r="F15" s="12"/>
      <c r="G15" s="61">
        <v>28181000</v>
      </c>
    </row>
    <row r="16" spans="1:7" x14ac:dyDescent="0.25">
      <c r="B16">
        <v>28185000</v>
      </c>
      <c r="C16" t="s">
        <v>279</v>
      </c>
      <c r="D16" s="12">
        <v>-203183.194166667</v>
      </c>
      <c r="E16" s="12"/>
      <c r="F16" s="12"/>
      <c r="G16" s="61">
        <v>28185000</v>
      </c>
    </row>
    <row r="17" spans="1:7" x14ac:dyDescent="0.25">
      <c r="A17">
        <v>4011000</v>
      </c>
      <c r="B17">
        <v>40110000</v>
      </c>
      <c r="C17" t="s">
        <v>619</v>
      </c>
      <c r="D17" s="12">
        <v>-1252900</v>
      </c>
      <c r="E17" s="12">
        <v>0</v>
      </c>
      <c r="F17" s="12">
        <v>0</v>
      </c>
      <c r="G17" s="61">
        <v>40110000</v>
      </c>
    </row>
    <row r="18" spans="1:7" x14ac:dyDescent="0.25">
      <c r="A18">
        <v>4081000</v>
      </c>
      <c r="B18">
        <v>40810000</v>
      </c>
      <c r="C18" t="s">
        <v>622</v>
      </c>
      <c r="D18" s="12">
        <v>-1106614412.97</v>
      </c>
      <c r="E18" s="12">
        <v>-1096803000</v>
      </c>
      <c r="F18" s="12">
        <v>0</v>
      </c>
      <c r="G18" s="61">
        <v>40810000</v>
      </c>
    </row>
    <row r="19" spans="1:7" x14ac:dyDescent="0.25">
      <c r="A19">
        <v>4111000</v>
      </c>
      <c r="B19">
        <v>41110000</v>
      </c>
      <c r="C19" t="s">
        <v>297</v>
      </c>
      <c r="D19" s="12">
        <v>42535949.240000002</v>
      </c>
      <c r="E19" s="12">
        <v>89166692.030000001</v>
      </c>
      <c r="F19" s="12">
        <v>0</v>
      </c>
      <c r="G19" s="61">
        <v>41100000</v>
      </c>
    </row>
    <row r="20" spans="1:7" x14ac:dyDescent="0.25">
      <c r="A20">
        <v>4420000</v>
      </c>
      <c r="B20">
        <v>44200000</v>
      </c>
      <c r="C20" t="s">
        <v>2532</v>
      </c>
      <c r="D20" s="12">
        <v>0</v>
      </c>
      <c r="E20" s="12">
        <v>0</v>
      </c>
      <c r="F20" s="12">
        <v>0</v>
      </c>
      <c r="G20" s="61">
        <v>44200000</v>
      </c>
    </row>
    <row r="21" spans="1:7" x14ac:dyDescent="0.25">
      <c r="A21">
        <v>4430000</v>
      </c>
      <c r="B21">
        <v>44300000</v>
      </c>
      <c r="C21" t="s">
        <v>633</v>
      </c>
      <c r="D21" s="12">
        <v>0</v>
      </c>
      <c r="E21" s="12">
        <v>320000</v>
      </c>
      <c r="F21" s="12">
        <v>320000</v>
      </c>
      <c r="G21" s="61">
        <v>44300000</v>
      </c>
    </row>
    <row r="22" spans="1:7" x14ac:dyDescent="0.25">
      <c r="A22">
        <v>4441000</v>
      </c>
      <c r="B22">
        <v>44410000</v>
      </c>
      <c r="C22" t="s">
        <v>2407</v>
      </c>
      <c r="D22" s="12">
        <v>0</v>
      </c>
      <c r="E22" s="12">
        <v>-32341041.199999999</v>
      </c>
      <c r="F22" s="12">
        <v>-320000</v>
      </c>
      <c r="G22" s="61">
        <v>44400000</v>
      </c>
    </row>
    <row r="23" spans="1:7" x14ac:dyDescent="0.25">
      <c r="B23">
        <v>44430000</v>
      </c>
      <c r="C23" t="s">
        <v>321</v>
      </c>
      <c r="D23" s="12">
        <v>-50810081.719349302</v>
      </c>
      <c r="E23" s="12"/>
      <c r="F23" s="12"/>
      <c r="G23" s="61">
        <v>44430000</v>
      </c>
    </row>
    <row r="24" spans="1:7" x14ac:dyDescent="0.25">
      <c r="A24">
        <v>4454000</v>
      </c>
      <c r="B24">
        <v>44540000</v>
      </c>
      <c r="C24" t="s">
        <v>637</v>
      </c>
      <c r="D24" s="12">
        <v>-4254910.8099999996</v>
      </c>
      <c r="E24" s="12">
        <v>0</v>
      </c>
      <c r="F24" s="12">
        <v>0</v>
      </c>
      <c r="G24" s="61">
        <v>44540000</v>
      </c>
    </row>
    <row r="25" spans="1:7" x14ac:dyDescent="0.25">
      <c r="A25">
        <v>4455000</v>
      </c>
      <c r="B25">
        <v>44550000</v>
      </c>
      <c r="C25" t="s">
        <v>639</v>
      </c>
      <c r="D25" s="12">
        <v>0</v>
      </c>
      <c r="E25" s="12">
        <v>2080709.68</v>
      </c>
      <c r="F25" s="12">
        <v>0</v>
      </c>
      <c r="G25" s="61">
        <v>44550000</v>
      </c>
    </row>
    <row r="26" spans="1:7" x14ac:dyDescent="0.25">
      <c r="A26">
        <v>4456200</v>
      </c>
      <c r="B26">
        <v>44562000</v>
      </c>
      <c r="C26" t="s">
        <v>89</v>
      </c>
      <c r="D26" s="12">
        <v>0</v>
      </c>
      <c r="E26" s="12">
        <v>0</v>
      </c>
      <c r="F26" s="12">
        <v>0</v>
      </c>
      <c r="G26" s="61">
        <v>44561000</v>
      </c>
    </row>
    <row r="27" spans="1:7" x14ac:dyDescent="0.25">
      <c r="A27">
        <v>4456400</v>
      </c>
      <c r="B27">
        <v>44564000</v>
      </c>
      <c r="C27" t="s">
        <v>91</v>
      </c>
      <c r="D27" s="12">
        <v>0</v>
      </c>
      <c r="E27" s="12">
        <v>-2651.84</v>
      </c>
      <c r="F27" s="12">
        <v>0</v>
      </c>
      <c r="G27" s="61">
        <v>44561000</v>
      </c>
    </row>
    <row r="28" spans="1:7" x14ac:dyDescent="0.25">
      <c r="A28">
        <v>4457200</v>
      </c>
      <c r="B28">
        <v>44572000</v>
      </c>
      <c r="C28" t="s">
        <v>328</v>
      </c>
      <c r="D28" s="12">
        <v>-10651736.699999999</v>
      </c>
      <c r="E28" s="12">
        <v>-15479816.98</v>
      </c>
      <c r="F28" s="12">
        <v>0</v>
      </c>
      <c r="G28" s="61">
        <v>44571000</v>
      </c>
    </row>
    <row r="29" spans="1:7" x14ac:dyDescent="0.25">
      <c r="B29">
        <v>44583000</v>
      </c>
      <c r="C29" t="s">
        <v>329</v>
      </c>
      <c r="D29" s="12">
        <v>1635235.49</v>
      </c>
      <c r="E29" s="12"/>
      <c r="F29" s="12"/>
      <c r="G29" s="61">
        <v>44583000</v>
      </c>
    </row>
    <row r="30" spans="1:7" x14ac:dyDescent="0.25">
      <c r="A30">
        <v>4551300</v>
      </c>
      <c r="B30">
        <v>45513000</v>
      </c>
      <c r="C30" t="s">
        <v>648</v>
      </c>
      <c r="D30" s="12">
        <v>-1190640000</v>
      </c>
      <c r="E30" s="12">
        <v>-1445640000</v>
      </c>
      <c r="F30" s="12">
        <v>-1405320000</v>
      </c>
      <c r="G30" s="61">
        <v>45500004</v>
      </c>
    </row>
    <row r="31" spans="1:7" x14ac:dyDescent="0.25">
      <c r="A31">
        <v>4660000</v>
      </c>
      <c r="B31">
        <v>46600000</v>
      </c>
      <c r="C31" t="s">
        <v>2114</v>
      </c>
      <c r="D31" s="12">
        <v>491460.77</v>
      </c>
      <c r="E31" s="12">
        <v>32600.21</v>
      </c>
      <c r="F31" s="12">
        <v>0</v>
      </c>
      <c r="G31" s="61">
        <v>46600000</v>
      </c>
    </row>
    <row r="32" spans="1:7" x14ac:dyDescent="0.25">
      <c r="A32">
        <v>4661000</v>
      </c>
      <c r="B32">
        <v>46610000</v>
      </c>
      <c r="C32" t="s">
        <v>2533</v>
      </c>
      <c r="D32" s="12">
        <v>-9353789.5099999998</v>
      </c>
      <c r="E32" s="12">
        <v>-48362906.57</v>
      </c>
      <c r="F32" s="12">
        <v>0</v>
      </c>
      <c r="G32" s="61">
        <v>46600000</v>
      </c>
    </row>
    <row r="33" spans="1:7" x14ac:dyDescent="0.25">
      <c r="B33">
        <v>46800000</v>
      </c>
      <c r="C33" t="s">
        <v>2534</v>
      </c>
      <c r="D33" s="12">
        <v>-33648693.270000003</v>
      </c>
      <c r="E33" s="12"/>
      <c r="F33" s="12"/>
      <c r="G33" s="61">
        <v>46800000</v>
      </c>
    </row>
    <row r="34" spans="1:7" x14ac:dyDescent="0.25">
      <c r="A34">
        <v>4710000</v>
      </c>
      <c r="B34">
        <v>47100000</v>
      </c>
      <c r="C34" t="s">
        <v>384</v>
      </c>
      <c r="D34" s="12">
        <v>0</v>
      </c>
      <c r="E34" s="12">
        <v>0</v>
      </c>
      <c r="F34" s="12">
        <v>0</v>
      </c>
      <c r="G34" s="61">
        <v>47100000</v>
      </c>
    </row>
    <row r="35" spans="1:7" x14ac:dyDescent="0.25">
      <c r="A35">
        <v>5111000</v>
      </c>
      <c r="B35">
        <v>51110000</v>
      </c>
      <c r="C35" t="s">
        <v>701</v>
      </c>
      <c r="D35" s="12">
        <v>0</v>
      </c>
      <c r="E35" s="12">
        <v>0</v>
      </c>
      <c r="F35" s="12">
        <v>0</v>
      </c>
      <c r="G35" s="61">
        <v>51110000</v>
      </c>
    </row>
    <row r="36" spans="1:7" x14ac:dyDescent="0.25">
      <c r="A36">
        <v>5121100</v>
      </c>
      <c r="B36">
        <v>51211000</v>
      </c>
      <c r="C36" t="s">
        <v>708</v>
      </c>
      <c r="D36" s="12">
        <v>125112279.12</v>
      </c>
      <c r="E36" s="12">
        <v>211576874.00999999</v>
      </c>
      <c r="F36" s="12">
        <v>4940000</v>
      </c>
      <c r="G36" s="61">
        <v>51211000</v>
      </c>
    </row>
    <row r="37" spans="1:7" x14ac:dyDescent="0.25">
      <c r="A37">
        <v>5310000</v>
      </c>
      <c r="B37">
        <v>53100000</v>
      </c>
      <c r="C37" t="s">
        <v>351</v>
      </c>
      <c r="D37" s="12">
        <v>4000</v>
      </c>
      <c r="E37" s="12">
        <v>4000</v>
      </c>
      <c r="F37" s="12">
        <v>4000</v>
      </c>
      <c r="G37" s="61">
        <v>53100000</v>
      </c>
    </row>
    <row r="38" spans="1:7" x14ac:dyDescent="0.25">
      <c r="A38">
        <v>6061000</v>
      </c>
      <c r="B38">
        <v>60610000</v>
      </c>
      <c r="C38" t="s">
        <v>442</v>
      </c>
      <c r="D38" s="12">
        <v>19835027.600000001</v>
      </c>
      <c r="E38" s="12">
        <v>649455.96</v>
      </c>
      <c r="F38" s="12">
        <v>0</v>
      </c>
      <c r="G38" s="61">
        <v>60100000</v>
      </c>
    </row>
    <row r="39" spans="1:7" x14ac:dyDescent="0.25">
      <c r="B39">
        <v>60620000</v>
      </c>
      <c r="C39" t="s">
        <v>378</v>
      </c>
      <c r="D39" s="12">
        <v>55103.77</v>
      </c>
      <c r="E39" s="12"/>
      <c r="F39" s="12"/>
      <c r="G39" s="61">
        <v>60620000</v>
      </c>
    </row>
    <row r="40" spans="1:7" x14ac:dyDescent="0.25">
      <c r="B40">
        <v>60640000</v>
      </c>
      <c r="C40" t="s">
        <v>382</v>
      </c>
      <c r="D40" s="12">
        <v>1305197.01</v>
      </c>
      <c r="E40" s="12"/>
      <c r="F40" s="12"/>
      <c r="G40" s="61">
        <v>60640000</v>
      </c>
    </row>
    <row r="41" spans="1:7" x14ac:dyDescent="0.25">
      <c r="B41">
        <v>60650000</v>
      </c>
      <c r="C41" t="s">
        <v>167</v>
      </c>
      <c r="D41" s="12">
        <v>7115516.5</v>
      </c>
      <c r="E41" s="12"/>
      <c r="F41" s="12"/>
      <c r="G41" s="61">
        <v>60650000</v>
      </c>
    </row>
    <row r="42" spans="1:7" x14ac:dyDescent="0.25">
      <c r="B42">
        <v>60670000</v>
      </c>
      <c r="C42" t="s">
        <v>385</v>
      </c>
      <c r="D42" s="12">
        <v>1337334.02</v>
      </c>
      <c r="E42" s="12"/>
      <c r="F42" s="12"/>
      <c r="G42" s="61">
        <v>60670000</v>
      </c>
    </row>
    <row r="43" spans="1:7" x14ac:dyDescent="0.25">
      <c r="B43">
        <v>60680000</v>
      </c>
      <c r="C43" t="s">
        <v>375</v>
      </c>
      <c r="D43" s="12">
        <v>3150533.77</v>
      </c>
      <c r="E43" s="12"/>
      <c r="F43" s="12"/>
      <c r="G43" s="61">
        <v>60680000</v>
      </c>
    </row>
    <row r="44" spans="1:7" x14ac:dyDescent="0.25">
      <c r="B44">
        <v>60690000</v>
      </c>
      <c r="C44" t="s">
        <v>387</v>
      </c>
      <c r="D44" s="12">
        <v>1456442.67</v>
      </c>
      <c r="E44" s="12"/>
      <c r="F44" s="12"/>
      <c r="G44" s="61">
        <v>60690000</v>
      </c>
    </row>
    <row r="45" spans="1:7" x14ac:dyDescent="0.25">
      <c r="A45">
        <v>6111000</v>
      </c>
      <c r="B45">
        <v>61110000</v>
      </c>
      <c r="C45" t="s">
        <v>473</v>
      </c>
      <c r="D45" s="12">
        <v>14621271.369999999</v>
      </c>
      <c r="E45" s="12">
        <v>7971037.21</v>
      </c>
      <c r="F45" s="12">
        <v>0</v>
      </c>
      <c r="G45" s="61">
        <v>61100000</v>
      </c>
    </row>
    <row r="46" spans="1:7" x14ac:dyDescent="0.25">
      <c r="B46">
        <v>61300000</v>
      </c>
      <c r="C46" t="s">
        <v>737</v>
      </c>
      <c r="D46" s="12">
        <v>3454788.74</v>
      </c>
      <c r="E46" s="12"/>
      <c r="F46" s="12"/>
      <c r="G46" s="61">
        <v>61300000</v>
      </c>
    </row>
    <row r="47" spans="1:7" x14ac:dyDescent="0.25">
      <c r="B47">
        <v>61302000</v>
      </c>
      <c r="C47" t="s">
        <v>738</v>
      </c>
      <c r="D47" s="12">
        <v>5636534.8200000003</v>
      </c>
      <c r="E47" s="12"/>
      <c r="F47" s="12"/>
      <c r="G47" s="61">
        <v>61302000</v>
      </c>
    </row>
    <row r="48" spans="1:7" x14ac:dyDescent="0.25">
      <c r="B48">
        <v>61500000</v>
      </c>
      <c r="C48" t="s">
        <v>740</v>
      </c>
      <c r="D48" s="12">
        <v>367153.51</v>
      </c>
      <c r="E48" s="12"/>
      <c r="F48" s="12"/>
      <c r="G48" s="61">
        <v>61500000</v>
      </c>
    </row>
    <row r="49" spans="1:7" x14ac:dyDescent="0.25">
      <c r="A49">
        <v>6150100</v>
      </c>
      <c r="B49">
        <v>61501000</v>
      </c>
      <c r="C49" t="s">
        <v>2535</v>
      </c>
      <c r="D49" s="12">
        <v>9063813.6799999997</v>
      </c>
      <c r="E49" s="12">
        <v>33199533.329999998</v>
      </c>
      <c r="F49" s="12">
        <v>0</v>
      </c>
      <c r="G49" s="61">
        <v>61500000</v>
      </c>
    </row>
    <row r="50" spans="1:7" x14ac:dyDescent="0.25">
      <c r="A50">
        <v>6150110</v>
      </c>
      <c r="B50">
        <v>61501100</v>
      </c>
      <c r="C50" t="s">
        <v>1795</v>
      </c>
      <c r="D50" s="12">
        <v>61178808.039999999</v>
      </c>
      <c r="E50" s="12">
        <v>1080000</v>
      </c>
      <c r="F50" s="12">
        <v>0</v>
      </c>
      <c r="G50" s="61">
        <v>61500000</v>
      </c>
    </row>
    <row r="51" spans="1:7" x14ac:dyDescent="0.25">
      <c r="B51">
        <v>61502000</v>
      </c>
      <c r="C51" t="s">
        <v>180</v>
      </c>
      <c r="D51" s="12">
        <v>30146.43</v>
      </c>
      <c r="E51" s="12"/>
      <c r="F51" s="12"/>
      <c r="G51" s="61">
        <v>61502000</v>
      </c>
    </row>
    <row r="52" spans="1:7" x14ac:dyDescent="0.25">
      <c r="B52">
        <v>61503000</v>
      </c>
      <c r="C52" t="s">
        <v>481</v>
      </c>
      <c r="D52" s="12">
        <v>2539642.66</v>
      </c>
      <c r="E52" s="12"/>
      <c r="F52" s="12"/>
      <c r="G52" s="61">
        <v>61503000</v>
      </c>
    </row>
    <row r="53" spans="1:7" x14ac:dyDescent="0.25">
      <c r="B53">
        <v>61601000</v>
      </c>
      <c r="C53" t="s">
        <v>417</v>
      </c>
      <c r="D53" s="12">
        <v>66.260000000000005</v>
      </c>
      <c r="E53" s="12"/>
      <c r="F53" s="12"/>
      <c r="G53" s="61">
        <v>61601000</v>
      </c>
    </row>
    <row r="54" spans="1:7" x14ac:dyDescent="0.25">
      <c r="B54">
        <v>61604000</v>
      </c>
      <c r="C54" t="s">
        <v>183</v>
      </c>
      <c r="D54" s="12">
        <v>42477.9</v>
      </c>
      <c r="E54" s="12"/>
      <c r="F54" s="12"/>
      <c r="G54" s="61">
        <v>61604000</v>
      </c>
    </row>
    <row r="55" spans="1:7" x14ac:dyDescent="0.25">
      <c r="B55">
        <v>61801000</v>
      </c>
      <c r="C55" t="s">
        <v>492</v>
      </c>
      <c r="D55" s="12">
        <v>44150.94</v>
      </c>
      <c r="E55" s="12"/>
      <c r="F55" s="12"/>
      <c r="G55" s="61">
        <v>61801000</v>
      </c>
    </row>
    <row r="56" spans="1:7" x14ac:dyDescent="0.25">
      <c r="B56">
        <v>61802000</v>
      </c>
      <c r="C56" t="s">
        <v>494</v>
      </c>
      <c r="D56" s="12">
        <v>21357.040000000001</v>
      </c>
      <c r="E56" s="12"/>
      <c r="F56" s="12"/>
      <c r="G56" s="61">
        <v>61802000</v>
      </c>
    </row>
    <row r="57" spans="1:7" x14ac:dyDescent="0.25">
      <c r="B57">
        <v>62100000</v>
      </c>
      <c r="C57" t="s">
        <v>521</v>
      </c>
      <c r="D57" s="12">
        <v>1507312.54</v>
      </c>
      <c r="E57" s="12"/>
      <c r="F57" s="12"/>
      <c r="G57" s="61">
        <v>62100000</v>
      </c>
    </row>
    <row r="58" spans="1:7" x14ac:dyDescent="0.25">
      <c r="B58">
        <v>62102000</v>
      </c>
      <c r="C58" t="s">
        <v>498</v>
      </c>
      <c r="D58" s="12">
        <v>14337092.800000001</v>
      </c>
      <c r="E58" s="12"/>
      <c r="F58" s="12"/>
      <c r="G58" s="61">
        <v>62102000</v>
      </c>
    </row>
    <row r="59" spans="1:7" x14ac:dyDescent="0.25">
      <c r="B59">
        <v>62602000</v>
      </c>
      <c r="C59" t="s">
        <v>533</v>
      </c>
      <c r="D59" s="12">
        <v>119773.17</v>
      </c>
      <c r="E59" s="12"/>
      <c r="F59" s="12"/>
      <c r="G59" s="61">
        <v>62602000</v>
      </c>
    </row>
    <row r="60" spans="1:7" x14ac:dyDescent="0.25">
      <c r="B60">
        <v>62603000</v>
      </c>
      <c r="C60" t="s">
        <v>534</v>
      </c>
      <c r="D60" s="12">
        <v>180641.85</v>
      </c>
      <c r="E60" s="12"/>
      <c r="F60" s="12"/>
      <c r="G60" s="61">
        <v>62603000</v>
      </c>
    </row>
    <row r="61" spans="1:7" x14ac:dyDescent="0.25">
      <c r="B61">
        <v>62604000</v>
      </c>
      <c r="C61" t="s">
        <v>535</v>
      </c>
      <c r="D61" s="12">
        <v>195.94</v>
      </c>
      <c r="E61" s="12"/>
      <c r="F61" s="12"/>
      <c r="G61" s="61">
        <v>62604000</v>
      </c>
    </row>
    <row r="62" spans="1:7" x14ac:dyDescent="0.25">
      <c r="B62">
        <v>62605000</v>
      </c>
      <c r="C62" t="s">
        <v>748</v>
      </c>
      <c r="D62" s="12">
        <v>218664.73</v>
      </c>
      <c r="E62" s="12"/>
      <c r="F62" s="12"/>
      <c r="G62" s="61">
        <v>62605000</v>
      </c>
    </row>
    <row r="63" spans="1:7" x14ac:dyDescent="0.25">
      <c r="B63">
        <v>62701000</v>
      </c>
      <c r="C63" t="s">
        <v>749</v>
      </c>
      <c r="D63" s="12">
        <v>137.16</v>
      </c>
      <c r="E63" s="12"/>
      <c r="F63" s="12"/>
      <c r="G63" s="61">
        <v>62701000</v>
      </c>
    </row>
    <row r="64" spans="1:7" x14ac:dyDescent="0.25">
      <c r="B64">
        <v>62703000</v>
      </c>
      <c r="C64" t="s">
        <v>538</v>
      </c>
      <c r="D64" s="12">
        <v>113850.87</v>
      </c>
      <c r="E64" s="12"/>
      <c r="F64" s="12"/>
      <c r="G64" s="61">
        <v>62703000</v>
      </c>
    </row>
    <row r="65" spans="1:7" x14ac:dyDescent="0.25">
      <c r="A65">
        <v>6270400</v>
      </c>
      <c r="B65">
        <v>62704000</v>
      </c>
      <c r="C65" t="s">
        <v>445</v>
      </c>
      <c r="D65" s="12">
        <v>240000</v>
      </c>
      <c r="E65" s="12">
        <v>220000</v>
      </c>
      <c r="F65" s="12">
        <v>60000</v>
      </c>
      <c r="G65" s="61">
        <v>62701000</v>
      </c>
    </row>
    <row r="66" spans="1:7" x14ac:dyDescent="0.25">
      <c r="B66">
        <v>62706000</v>
      </c>
      <c r="C66" t="s">
        <v>209</v>
      </c>
      <c r="D66" s="12">
        <v>76987.95</v>
      </c>
      <c r="E66" s="12"/>
      <c r="F66" s="12"/>
      <c r="G66" s="61">
        <v>62706000</v>
      </c>
    </row>
    <row r="67" spans="1:7" x14ac:dyDescent="0.25">
      <c r="A67">
        <v>6270900</v>
      </c>
      <c r="B67">
        <v>62709000</v>
      </c>
      <c r="C67" t="s">
        <v>450</v>
      </c>
      <c r="D67" s="12">
        <v>121800</v>
      </c>
      <c r="E67" s="12">
        <v>22000</v>
      </c>
      <c r="F67" s="12">
        <v>0</v>
      </c>
      <c r="G67" s="61">
        <v>62701000</v>
      </c>
    </row>
    <row r="68" spans="1:7" x14ac:dyDescent="0.25">
      <c r="A68">
        <v>6271300</v>
      </c>
      <c r="B68">
        <v>62713000</v>
      </c>
      <c r="C68" t="s">
        <v>460</v>
      </c>
      <c r="D68" s="12">
        <v>84000</v>
      </c>
      <c r="E68" s="12">
        <v>40000</v>
      </c>
      <c r="F68" s="12">
        <v>0</v>
      </c>
      <c r="G68" s="61">
        <v>62701000</v>
      </c>
    </row>
    <row r="69" spans="1:7" x14ac:dyDescent="0.25">
      <c r="B69">
        <v>63503000</v>
      </c>
      <c r="C69" t="s">
        <v>751</v>
      </c>
      <c r="D69" s="12">
        <v>4245.28</v>
      </c>
      <c r="E69" s="12"/>
      <c r="F69" s="12"/>
      <c r="G69" s="61">
        <v>63503000</v>
      </c>
    </row>
    <row r="70" spans="1:7" x14ac:dyDescent="0.25">
      <c r="A70">
        <v>6350400</v>
      </c>
      <c r="B70">
        <v>63504000</v>
      </c>
      <c r="C70" t="s">
        <v>752</v>
      </c>
      <c r="D70" s="12">
        <v>92068.5</v>
      </c>
      <c r="E70" s="12">
        <v>1500120</v>
      </c>
      <c r="F70" s="12">
        <v>0</v>
      </c>
      <c r="G70" s="61">
        <v>63504000</v>
      </c>
    </row>
    <row r="71" spans="1:7" x14ac:dyDescent="0.25">
      <c r="B71">
        <v>63506000</v>
      </c>
      <c r="C71" t="s">
        <v>474</v>
      </c>
      <c r="D71" s="12">
        <v>2808.42</v>
      </c>
      <c r="E71" s="12"/>
      <c r="F71" s="12"/>
      <c r="G71" s="61">
        <v>63506000</v>
      </c>
    </row>
    <row r="72" spans="1:7" x14ac:dyDescent="0.25">
      <c r="B72">
        <v>63508000</v>
      </c>
      <c r="C72" t="s">
        <v>469</v>
      </c>
      <c r="D72" s="12">
        <v>3363.57</v>
      </c>
      <c r="E72" s="12"/>
      <c r="F72" s="12"/>
      <c r="G72" s="61">
        <v>63508000</v>
      </c>
    </row>
    <row r="73" spans="1:7" x14ac:dyDescent="0.25">
      <c r="B73">
        <v>64105000</v>
      </c>
      <c r="C73" t="s">
        <v>552</v>
      </c>
      <c r="D73" s="12">
        <v>41315.14</v>
      </c>
      <c r="E73" s="12"/>
      <c r="F73" s="12"/>
      <c r="G73" s="61">
        <v>64105000</v>
      </c>
    </row>
    <row r="74" spans="1:7" x14ac:dyDescent="0.25">
      <c r="B74">
        <v>64801000</v>
      </c>
      <c r="C74" t="s">
        <v>489</v>
      </c>
      <c r="D74" s="12">
        <v>608998.40000000002</v>
      </c>
      <c r="E74" s="12"/>
      <c r="F74" s="12"/>
      <c r="G74" s="61">
        <v>64801000</v>
      </c>
    </row>
    <row r="75" spans="1:7" x14ac:dyDescent="0.25">
      <c r="B75">
        <v>64803000</v>
      </c>
      <c r="C75" t="s">
        <v>558</v>
      </c>
      <c r="D75" s="12">
        <v>3735.85</v>
      </c>
      <c r="E75" s="12"/>
      <c r="F75" s="12"/>
      <c r="G75" s="61">
        <v>64803000</v>
      </c>
    </row>
    <row r="76" spans="1:7" x14ac:dyDescent="0.25">
      <c r="B76">
        <v>65100000</v>
      </c>
      <c r="C76" t="s">
        <v>760</v>
      </c>
      <c r="D76" s="12">
        <v>664614.62</v>
      </c>
      <c r="E76" s="12"/>
      <c r="F76" s="12"/>
      <c r="G76" s="61">
        <v>65100000</v>
      </c>
    </row>
    <row r="77" spans="1:7" x14ac:dyDescent="0.25">
      <c r="B77">
        <v>65602000</v>
      </c>
      <c r="C77" t="s">
        <v>763</v>
      </c>
      <c r="D77" s="12">
        <v>81677.320000000007</v>
      </c>
      <c r="E77" s="12"/>
      <c r="F77" s="12"/>
      <c r="G77" s="61">
        <v>65602000</v>
      </c>
    </row>
    <row r="78" spans="1:7" x14ac:dyDescent="0.25">
      <c r="A78">
        <v>6570000</v>
      </c>
      <c r="B78">
        <v>65700000</v>
      </c>
      <c r="C78" t="s">
        <v>765</v>
      </c>
      <c r="D78" s="12">
        <v>291988.45</v>
      </c>
      <c r="E78" s="12">
        <v>1.5</v>
      </c>
      <c r="F78" s="12">
        <v>0</v>
      </c>
      <c r="G78" s="61">
        <v>65700000</v>
      </c>
    </row>
    <row r="79" spans="1:7" x14ac:dyDescent="0.25">
      <c r="B79">
        <v>65800000</v>
      </c>
      <c r="C79" t="s">
        <v>764</v>
      </c>
      <c r="D79" s="12">
        <v>8543087.1600000001</v>
      </c>
      <c r="E79" s="12"/>
      <c r="F79" s="12"/>
      <c r="G79" s="61">
        <v>65800000</v>
      </c>
    </row>
    <row r="80" spans="1:7" x14ac:dyDescent="0.25">
      <c r="B80">
        <v>66102000</v>
      </c>
      <c r="C80" t="s">
        <v>564</v>
      </c>
      <c r="D80" s="12">
        <v>1266814.8899999999</v>
      </c>
      <c r="E80" s="12"/>
      <c r="F80" s="12"/>
      <c r="G80" s="61">
        <v>66102000</v>
      </c>
    </row>
    <row r="81" spans="1:7" x14ac:dyDescent="0.25">
      <c r="B81">
        <v>66600000</v>
      </c>
      <c r="C81" t="s">
        <v>770</v>
      </c>
      <c r="D81" s="12">
        <v>72033.850000000006</v>
      </c>
      <c r="E81" s="12"/>
      <c r="F81" s="12"/>
      <c r="G81" s="61">
        <v>66600000</v>
      </c>
    </row>
    <row r="82" spans="1:7" x14ac:dyDescent="0.25">
      <c r="B82">
        <v>68112000</v>
      </c>
      <c r="C82" t="s">
        <v>772</v>
      </c>
      <c r="D82" s="12">
        <v>468891.83325342502</v>
      </c>
      <c r="E82" s="12"/>
      <c r="F82" s="12"/>
      <c r="G82" s="61">
        <v>68112000</v>
      </c>
    </row>
    <row r="83" spans="1:7" x14ac:dyDescent="0.25">
      <c r="A83" s="131">
        <v>6950000</v>
      </c>
      <c r="B83">
        <v>69500000</v>
      </c>
      <c r="C83" t="s">
        <v>773</v>
      </c>
      <c r="D83" s="12">
        <v>0</v>
      </c>
      <c r="E83" s="12"/>
      <c r="F83" s="12">
        <v>320000</v>
      </c>
      <c r="G83" s="61">
        <v>69800000</v>
      </c>
    </row>
    <row r="84" spans="1:7" x14ac:dyDescent="0.25">
      <c r="A84">
        <v>6980000</v>
      </c>
      <c r="B84">
        <v>69800000</v>
      </c>
      <c r="C84" t="s">
        <v>2167</v>
      </c>
      <c r="D84" s="12">
        <v>67300602.309349298</v>
      </c>
      <c r="E84" s="12">
        <v>32341041.199999999</v>
      </c>
      <c r="F84" s="12">
        <v>0</v>
      </c>
      <c r="G84" s="61">
        <v>69800000</v>
      </c>
    </row>
    <row r="85" spans="1:7" x14ac:dyDescent="0.25">
      <c r="A85">
        <v>7061000</v>
      </c>
      <c r="B85">
        <v>70610000</v>
      </c>
      <c r="C85" t="s">
        <v>476</v>
      </c>
      <c r="D85" s="12">
        <v>-488066457.81</v>
      </c>
      <c r="E85" s="12">
        <v>-200233953.06999999</v>
      </c>
      <c r="F85" s="12">
        <v>0</v>
      </c>
      <c r="G85" s="61">
        <v>70600000</v>
      </c>
    </row>
    <row r="86" spans="1:7" x14ac:dyDescent="0.25">
      <c r="A86">
        <v>7081000</v>
      </c>
      <c r="B86">
        <v>70810000</v>
      </c>
      <c r="C86" t="s">
        <v>2536</v>
      </c>
      <c r="D86" s="12">
        <v>0</v>
      </c>
      <c r="E86" s="12">
        <v>-6499002.2000000002</v>
      </c>
      <c r="F86" s="12">
        <v>0</v>
      </c>
      <c r="G86" s="61">
        <v>70800000</v>
      </c>
    </row>
    <row r="87" spans="1:7" x14ac:dyDescent="0.25">
      <c r="A87">
        <v>7580000</v>
      </c>
      <c r="B87">
        <v>75800000</v>
      </c>
      <c r="C87" t="s">
        <v>783</v>
      </c>
      <c r="D87" s="12">
        <v>-2945.15</v>
      </c>
      <c r="E87" s="12">
        <v>-19658.87</v>
      </c>
      <c r="F87" s="12">
        <v>0</v>
      </c>
      <c r="G87" s="61">
        <v>75800000</v>
      </c>
    </row>
    <row r="88" spans="1:7" x14ac:dyDescent="0.25">
      <c r="A88">
        <v>7650000</v>
      </c>
      <c r="B88">
        <v>76500000</v>
      </c>
      <c r="C88" t="s">
        <v>785</v>
      </c>
      <c r="D88" s="12">
        <v>0</v>
      </c>
      <c r="E88" s="12">
        <v>-14739.86</v>
      </c>
      <c r="F88" s="12">
        <v>0</v>
      </c>
      <c r="G88" s="61">
        <v>76500000</v>
      </c>
    </row>
  </sheetData>
  <conditionalFormatting sqref="G7">
    <cfRule type="duplicateValues" dxfId="461" priority="10"/>
    <cfRule type="duplicateValues" dxfId="460" priority="11"/>
  </conditionalFormatting>
  <conditionalFormatting sqref="G11">
    <cfRule type="duplicateValues" dxfId="459" priority="9"/>
  </conditionalFormatting>
  <conditionalFormatting sqref="G12">
    <cfRule type="duplicateValues" dxfId="458" priority="8"/>
  </conditionalFormatting>
  <conditionalFormatting sqref="G13">
    <cfRule type="duplicateValues" dxfId="457" priority="6"/>
    <cfRule type="duplicateValues" dxfId="456" priority="7"/>
  </conditionalFormatting>
  <conditionalFormatting sqref="G16">
    <cfRule type="duplicateValues" dxfId="455" priority="5"/>
  </conditionalFormatting>
  <conditionalFormatting sqref="G22">
    <cfRule type="duplicateValues" dxfId="454" priority="4"/>
  </conditionalFormatting>
  <conditionalFormatting sqref="G29">
    <cfRule type="duplicateValues" dxfId="453" priority="3"/>
  </conditionalFormatting>
  <conditionalFormatting sqref="G30">
    <cfRule type="duplicateValues" dxfId="452" priority="2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C5E0B4"/>
  </sheetPr>
  <dimension ref="A1:Y20"/>
  <sheetViews>
    <sheetView zoomScaleNormal="100" workbookViewId="0">
      <selection activeCell="C17" sqref="C17"/>
    </sheetView>
  </sheetViews>
  <sheetFormatPr baseColWidth="10" defaultColWidth="10.7109375" defaultRowHeight="14.25" x14ac:dyDescent="0.25"/>
  <cols>
    <col min="1" max="1" width="11.140625" customWidth="1"/>
    <col min="2" max="2" width="9.85546875" customWidth="1"/>
    <col min="3" max="3" width="31.42578125" customWidth="1"/>
    <col min="4" max="6" width="12.85546875" customWidth="1"/>
    <col min="7" max="7" width="11.42578125" style="61" customWidth="1"/>
    <col min="21" max="22" width="11.140625" customWidth="1"/>
    <col min="24" max="24" width="12.85546875" customWidth="1"/>
    <col min="25" max="25" width="11.140625" customWidth="1"/>
  </cols>
  <sheetData>
    <row r="1" spans="1:25" x14ac:dyDescent="0.25">
      <c r="D1">
        <v>2021</v>
      </c>
      <c r="E1">
        <v>2020</v>
      </c>
      <c r="F1">
        <v>2019</v>
      </c>
    </row>
    <row r="3" spans="1:25" x14ac:dyDescent="0.25">
      <c r="A3">
        <v>10100000</v>
      </c>
      <c r="B3">
        <v>10100000</v>
      </c>
      <c r="C3" t="s">
        <v>43</v>
      </c>
      <c r="D3" s="124">
        <v>-2000000</v>
      </c>
      <c r="E3" s="124">
        <v>-2000000</v>
      </c>
      <c r="F3" s="124">
        <v>-2000000</v>
      </c>
      <c r="G3">
        <v>10100000</v>
      </c>
      <c r="X3">
        <v>2019</v>
      </c>
      <c r="Y3">
        <v>2020</v>
      </c>
    </row>
    <row r="4" spans="1:25" x14ac:dyDescent="0.25">
      <c r="A4">
        <v>11900000</v>
      </c>
      <c r="B4">
        <v>11900000</v>
      </c>
      <c r="C4" t="s">
        <v>44</v>
      </c>
      <c r="D4" s="124">
        <v>2662741.54</v>
      </c>
      <c r="E4" s="124">
        <v>2325587.96</v>
      </c>
      <c r="F4" s="124">
        <v>2012451.23</v>
      </c>
      <c r="G4">
        <v>11900000</v>
      </c>
    </row>
    <row r="5" spans="1:25" x14ac:dyDescent="0.25">
      <c r="A5">
        <v>12000000</v>
      </c>
      <c r="B5">
        <v>12900000</v>
      </c>
      <c r="C5" t="s">
        <v>45</v>
      </c>
      <c r="D5" s="124">
        <v>0</v>
      </c>
      <c r="E5" s="124">
        <v>0</v>
      </c>
      <c r="F5" s="124">
        <v>0</v>
      </c>
      <c r="G5">
        <v>12000000</v>
      </c>
      <c r="U5">
        <v>10100000</v>
      </c>
      <c r="V5">
        <v>10100000</v>
      </c>
      <c r="W5" t="s">
        <v>43</v>
      </c>
      <c r="X5" s="124">
        <v>-2000000</v>
      </c>
      <c r="Y5" s="124" t="e">
        <f>#VALUE!</f>
        <v>#VALUE!</v>
      </c>
    </row>
    <row r="6" spans="1:25" x14ac:dyDescent="0.25">
      <c r="A6">
        <v>44300000</v>
      </c>
      <c r="B6">
        <v>44300000</v>
      </c>
      <c r="C6" t="s">
        <v>83</v>
      </c>
      <c r="D6" s="124">
        <v>0</v>
      </c>
      <c r="E6" s="124">
        <v>150000</v>
      </c>
      <c r="F6" s="124">
        <v>150000</v>
      </c>
      <c r="G6">
        <v>44300000</v>
      </c>
      <c r="U6">
        <v>11900000</v>
      </c>
      <c r="V6">
        <v>11900000</v>
      </c>
      <c r="W6" t="s">
        <v>44</v>
      </c>
      <c r="X6" s="124">
        <v>2012451.23</v>
      </c>
      <c r="Y6" s="124" t="e">
        <f>#VALUE!</f>
        <v>#VALUE!</v>
      </c>
    </row>
    <row r="7" spans="1:25" x14ac:dyDescent="0.25">
      <c r="A7">
        <v>44400000</v>
      </c>
      <c r="B7">
        <v>44410000</v>
      </c>
      <c r="C7" t="s">
        <v>2537</v>
      </c>
      <c r="D7" s="124">
        <v>-150000</v>
      </c>
      <c r="E7" s="124">
        <v>0</v>
      </c>
      <c r="F7" s="124">
        <v>0</v>
      </c>
      <c r="G7">
        <v>44400000</v>
      </c>
      <c r="U7">
        <v>12000000</v>
      </c>
      <c r="V7">
        <v>12000000</v>
      </c>
      <c r="W7" t="s">
        <v>45</v>
      </c>
      <c r="X7" s="124">
        <v>0</v>
      </c>
      <c r="Y7" s="124" t="e">
        <f>#VALUE!</f>
        <v>#VALUE!</v>
      </c>
    </row>
    <row r="8" spans="1:25" x14ac:dyDescent="0.25">
      <c r="A8">
        <v>44410000</v>
      </c>
      <c r="B8">
        <v>45510000</v>
      </c>
      <c r="C8" t="s">
        <v>2538</v>
      </c>
      <c r="D8" s="124">
        <v>150000</v>
      </c>
      <c r="E8" s="124">
        <v>-150000</v>
      </c>
      <c r="F8" s="124">
        <v>-150000</v>
      </c>
      <c r="G8">
        <v>44410000</v>
      </c>
      <c r="U8">
        <v>44300000</v>
      </c>
      <c r="V8">
        <v>12900000</v>
      </c>
      <c r="W8" t="s">
        <v>83</v>
      </c>
      <c r="X8" s="124">
        <v>150000</v>
      </c>
      <c r="Y8" s="124" t="e">
        <f>#VALUE!</f>
        <v>#VALUE!</v>
      </c>
    </row>
    <row r="9" spans="1:25" x14ac:dyDescent="0.25">
      <c r="A9">
        <v>45510000</v>
      </c>
      <c r="C9" t="s">
        <v>95</v>
      </c>
      <c r="D9" s="124">
        <v>-1522400</v>
      </c>
      <c r="E9" s="124">
        <v>-1522400</v>
      </c>
      <c r="F9" s="124">
        <v>-1522400</v>
      </c>
      <c r="G9">
        <v>45510000</v>
      </c>
      <c r="U9">
        <v>44400000</v>
      </c>
      <c r="V9">
        <v>44300000</v>
      </c>
      <c r="W9" t="s">
        <v>2537</v>
      </c>
      <c r="X9" s="124">
        <v>0</v>
      </c>
      <c r="Y9" s="124" t="e">
        <f>#VALUE!</f>
        <v>#VALUE!</v>
      </c>
    </row>
    <row r="10" spans="1:25" x14ac:dyDescent="0.25">
      <c r="A10">
        <v>46720050</v>
      </c>
      <c r="C10" t="s">
        <v>9</v>
      </c>
      <c r="D10" s="124">
        <v>0</v>
      </c>
      <c r="E10" s="124">
        <v>0</v>
      </c>
      <c r="F10" s="124">
        <v>0</v>
      </c>
      <c r="G10">
        <v>46720050</v>
      </c>
      <c r="U10">
        <v>44410000</v>
      </c>
      <c r="V10">
        <v>44410000</v>
      </c>
      <c r="W10" t="s">
        <v>2538</v>
      </c>
      <c r="X10" s="124">
        <v>-150000</v>
      </c>
      <c r="Y10" s="124" t="e">
        <f>#VALUE!</f>
        <v>#VALUE!</v>
      </c>
    </row>
    <row r="11" spans="1:25" x14ac:dyDescent="0.25">
      <c r="A11">
        <v>47100000</v>
      </c>
      <c r="B11">
        <v>47100000</v>
      </c>
      <c r="C11" t="s">
        <v>157</v>
      </c>
      <c r="D11" s="124">
        <v>0</v>
      </c>
      <c r="E11" s="124">
        <v>0</v>
      </c>
      <c r="F11" s="124">
        <v>0</v>
      </c>
      <c r="G11">
        <v>47100000</v>
      </c>
      <c r="U11">
        <v>45510000</v>
      </c>
      <c r="V11">
        <v>45510000</v>
      </c>
      <c r="W11" t="s">
        <v>95</v>
      </c>
      <c r="X11" s="124">
        <v>-1522400</v>
      </c>
      <c r="Y11" s="124" t="e">
        <f>#VALUE!</f>
        <v>#VALUE!</v>
      </c>
    </row>
    <row r="12" spans="1:25" x14ac:dyDescent="0.25">
      <c r="A12">
        <v>51241000</v>
      </c>
      <c r="B12">
        <v>51241000</v>
      </c>
      <c r="C12" t="s">
        <v>159</v>
      </c>
      <c r="D12" s="124">
        <v>65777.41</v>
      </c>
      <c r="E12" s="124">
        <v>397658.46</v>
      </c>
      <c r="F12" s="124">
        <v>708812.04</v>
      </c>
      <c r="G12">
        <v>51241000</v>
      </c>
      <c r="U12">
        <v>46720050</v>
      </c>
      <c r="W12" t="s">
        <v>9</v>
      </c>
      <c r="X12" s="124">
        <v>0</v>
      </c>
      <c r="Y12" s="124" t="e">
        <f>#VALUE!</f>
        <v>#VALUE!</v>
      </c>
    </row>
    <row r="13" spans="1:25" x14ac:dyDescent="0.25">
      <c r="A13">
        <v>53100000</v>
      </c>
      <c r="B13">
        <v>53100000</v>
      </c>
      <c r="C13" t="s">
        <v>160</v>
      </c>
      <c r="D13" s="124">
        <v>453000</v>
      </c>
      <c r="E13" s="124">
        <v>462000</v>
      </c>
      <c r="F13" s="124">
        <v>488000</v>
      </c>
      <c r="G13">
        <v>53100000</v>
      </c>
      <c r="U13">
        <v>47100000</v>
      </c>
      <c r="V13">
        <v>47100000</v>
      </c>
      <c r="W13" t="s">
        <v>157</v>
      </c>
      <c r="X13" s="124">
        <v>0</v>
      </c>
      <c r="Y13" s="124" t="e">
        <f>#VALUE!</f>
        <v>#VALUE!</v>
      </c>
    </row>
    <row r="14" spans="1:25" x14ac:dyDescent="0.25">
      <c r="A14">
        <v>58000000</v>
      </c>
      <c r="C14" t="s">
        <v>163</v>
      </c>
      <c r="D14" s="124">
        <v>0</v>
      </c>
      <c r="E14" s="124">
        <v>0</v>
      </c>
      <c r="F14" s="124">
        <v>0</v>
      </c>
      <c r="G14">
        <v>58000000</v>
      </c>
      <c r="U14">
        <v>51241000</v>
      </c>
      <c r="V14">
        <v>51241000</v>
      </c>
      <c r="W14" t="s">
        <v>159</v>
      </c>
      <c r="X14" s="124">
        <v>708812.04</v>
      </c>
      <c r="Y14" s="124" t="e">
        <f>#VALUE!</f>
        <v>#VALUE!</v>
      </c>
    </row>
    <row r="15" spans="1:25" x14ac:dyDescent="0.25">
      <c r="A15">
        <v>61802000</v>
      </c>
      <c r="C15" t="s">
        <v>185</v>
      </c>
      <c r="D15" s="124">
        <v>2000</v>
      </c>
      <c r="G15">
        <v>61802000</v>
      </c>
      <c r="U15">
        <v>69800000</v>
      </c>
      <c r="V15">
        <v>69800000</v>
      </c>
      <c r="W15" t="s">
        <v>513</v>
      </c>
      <c r="X15" s="124">
        <v>150000</v>
      </c>
      <c r="Y15" s="124" t="e">
        <f>#VALUE!</f>
        <v>#VALUE!</v>
      </c>
    </row>
    <row r="16" spans="1:25" x14ac:dyDescent="0.25">
      <c r="A16">
        <v>62703000</v>
      </c>
      <c r="B16">
        <v>62703000</v>
      </c>
      <c r="C16" t="s">
        <v>208</v>
      </c>
      <c r="D16" s="124">
        <v>40000</v>
      </c>
      <c r="E16" s="124">
        <v>30000</v>
      </c>
      <c r="F16" s="124">
        <v>48000</v>
      </c>
      <c r="G16">
        <v>62703000</v>
      </c>
      <c r="U16">
        <v>53100000</v>
      </c>
      <c r="V16">
        <v>53100000</v>
      </c>
      <c r="W16" t="s">
        <v>160</v>
      </c>
      <c r="X16" s="124">
        <v>488000</v>
      </c>
      <c r="Y16" s="124" t="e">
        <f>#VALUE!</f>
        <v>#VALUE!</v>
      </c>
    </row>
    <row r="17" spans="1:25" x14ac:dyDescent="0.25">
      <c r="A17">
        <v>63501000</v>
      </c>
      <c r="C17" t="s">
        <v>212</v>
      </c>
      <c r="D17" s="124">
        <v>5000</v>
      </c>
      <c r="E17" s="12">
        <v>2000</v>
      </c>
      <c r="G17">
        <v>63501000</v>
      </c>
      <c r="U17">
        <v>58000000</v>
      </c>
      <c r="V17">
        <v>62703000</v>
      </c>
      <c r="W17" t="s">
        <v>163</v>
      </c>
      <c r="X17" s="124">
        <v>0</v>
      </c>
      <c r="Y17" s="124" t="e">
        <f>#VALUE!</f>
        <v>#VALUE!</v>
      </c>
    </row>
    <row r="18" spans="1:25" x14ac:dyDescent="0.25">
      <c r="A18">
        <v>63506000</v>
      </c>
      <c r="B18">
        <v>63506000</v>
      </c>
      <c r="C18" t="s">
        <v>215</v>
      </c>
      <c r="D18" s="124">
        <v>2000</v>
      </c>
      <c r="E18" s="124">
        <v>24000</v>
      </c>
      <c r="F18" s="124">
        <v>4000</v>
      </c>
      <c r="G18">
        <v>63506000</v>
      </c>
      <c r="U18">
        <v>62703000</v>
      </c>
      <c r="V18">
        <v>63501000</v>
      </c>
      <c r="W18" t="s">
        <v>208</v>
      </c>
      <c r="X18" s="124">
        <v>48000</v>
      </c>
      <c r="Y18" s="124" t="e">
        <f>#VALUE!</f>
        <v>#VALUE!</v>
      </c>
    </row>
    <row r="19" spans="1:25" x14ac:dyDescent="0.25">
      <c r="A19">
        <v>66102000</v>
      </c>
      <c r="B19">
        <v>66102000</v>
      </c>
      <c r="C19" t="s">
        <v>231</v>
      </c>
      <c r="D19" s="124">
        <v>141881.04999999999</v>
      </c>
      <c r="E19" s="124">
        <v>131153.57999999999</v>
      </c>
      <c r="F19" s="124">
        <v>111136.73</v>
      </c>
      <c r="G19">
        <v>66102000</v>
      </c>
      <c r="U19">
        <v>63506000</v>
      </c>
      <c r="V19">
        <v>63506000</v>
      </c>
      <c r="W19" t="s">
        <v>215</v>
      </c>
      <c r="X19" s="124">
        <v>4000</v>
      </c>
      <c r="Y19" s="124" t="e">
        <f>#VALUE!</f>
        <v>#VALUE!</v>
      </c>
    </row>
    <row r="20" spans="1:25" x14ac:dyDescent="0.25">
      <c r="A20">
        <v>69800000</v>
      </c>
      <c r="B20">
        <v>69800000</v>
      </c>
      <c r="C20" t="s">
        <v>513</v>
      </c>
      <c r="D20" s="124">
        <v>150000</v>
      </c>
      <c r="E20" s="124">
        <v>150000</v>
      </c>
      <c r="F20" s="124">
        <v>150000</v>
      </c>
      <c r="G20">
        <v>69800000</v>
      </c>
      <c r="U20">
        <v>66102000</v>
      </c>
      <c r="V20">
        <v>66102000</v>
      </c>
      <c r="W20" t="s">
        <v>231</v>
      </c>
      <c r="X20" s="124">
        <v>111136.73</v>
      </c>
      <c r="Y20" s="124" t="e">
        <f>#VALUE!</f>
        <v>#VALUE!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C5E0B4"/>
  </sheetPr>
  <dimension ref="A1:K182"/>
  <sheetViews>
    <sheetView zoomScaleNormal="100" workbookViewId="0">
      <selection activeCell="C17" sqref="C17"/>
    </sheetView>
  </sheetViews>
  <sheetFormatPr baseColWidth="10" defaultColWidth="11.42578125" defaultRowHeight="14.25" x14ac:dyDescent="0.25"/>
  <cols>
    <col min="1" max="1" width="11.42578125" style="11"/>
    <col min="2" max="2" width="41" style="11" customWidth="1"/>
    <col min="3" max="4" width="16.85546875" style="11" customWidth="1"/>
    <col min="5" max="5" width="16.85546875" customWidth="1"/>
    <col min="6" max="6" width="11.42578125" style="61"/>
    <col min="8" max="8" width="38.85546875" customWidth="1"/>
    <col min="9" max="9" width="17.5703125" style="12" customWidth="1"/>
    <col min="10" max="10" width="16.85546875" customWidth="1"/>
  </cols>
  <sheetData>
    <row r="1" spans="1:11" x14ac:dyDescent="0.25">
      <c r="C1" s="11">
        <v>2021</v>
      </c>
      <c r="D1" s="11">
        <v>2020</v>
      </c>
      <c r="E1">
        <v>2019</v>
      </c>
    </row>
    <row r="2" spans="1:11" x14ac:dyDescent="0.25">
      <c r="A2" s="11">
        <v>10100000</v>
      </c>
      <c r="B2" s="11" t="s">
        <v>581</v>
      </c>
      <c r="C2" s="12">
        <v>-2000000</v>
      </c>
      <c r="D2" s="12">
        <v>-2000000</v>
      </c>
      <c r="E2" s="12">
        <v>-2000000</v>
      </c>
      <c r="F2" s="61">
        <v>10100000</v>
      </c>
      <c r="G2" s="132"/>
      <c r="H2" s="132"/>
      <c r="J2" s="12"/>
    </row>
    <row r="3" spans="1:11" x14ac:dyDescent="0.25">
      <c r="A3" s="11">
        <v>11000000</v>
      </c>
      <c r="B3" s="11" t="s">
        <v>2200</v>
      </c>
      <c r="C3" s="12">
        <v>21297281.899999999</v>
      </c>
      <c r="D3" s="12">
        <v>21297281.899999999</v>
      </c>
      <c r="E3" s="12">
        <v>21297281.899999999</v>
      </c>
      <c r="F3" s="61">
        <v>11000000</v>
      </c>
      <c r="G3" s="132"/>
      <c r="H3" s="132"/>
      <c r="J3" s="12"/>
    </row>
    <row r="4" spans="1:11" x14ac:dyDescent="0.25">
      <c r="A4" s="11">
        <v>12000000</v>
      </c>
      <c r="B4" s="11" t="s">
        <v>2067</v>
      </c>
      <c r="C4" s="12">
        <v>0</v>
      </c>
      <c r="D4" s="12">
        <v>-270852570.98000002</v>
      </c>
      <c r="E4" s="12">
        <v>-95542982.519999996</v>
      </c>
      <c r="F4" s="61">
        <v>12000000</v>
      </c>
      <c r="G4" s="132"/>
      <c r="H4" s="132"/>
      <c r="J4" s="12"/>
    </row>
    <row r="5" spans="1:11" x14ac:dyDescent="0.25">
      <c r="A5" s="11">
        <v>12800000</v>
      </c>
      <c r="B5" s="11" t="s">
        <v>1648</v>
      </c>
      <c r="C5" s="12">
        <v>-801159774.33000004</v>
      </c>
      <c r="E5" s="104">
        <f>SUM(E1:E4)</f>
        <v>-76243681.620000005</v>
      </c>
      <c r="F5" s="61">
        <v>12800000</v>
      </c>
      <c r="I5"/>
    </row>
    <row r="6" spans="1:11" x14ac:dyDescent="0.25">
      <c r="A6" s="132">
        <v>12900000</v>
      </c>
      <c r="B6" s="11" t="s">
        <v>1647</v>
      </c>
      <c r="C6" s="12">
        <v>0</v>
      </c>
      <c r="D6" s="12">
        <v>-434873390.47000003</v>
      </c>
      <c r="E6" s="12">
        <v>-434873390.47000003</v>
      </c>
      <c r="F6" s="61">
        <v>12900000</v>
      </c>
      <c r="G6" s="132"/>
      <c r="H6" s="132"/>
      <c r="J6" s="12"/>
      <c r="K6" s="61"/>
    </row>
    <row r="7" spans="1:11" x14ac:dyDescent="0.25">
      <c r="A7" s="11">
        <v>20400000</v>
      </c>
      <c r="B7" s="11" t="s">
        <v>2539</v>
      </c>
      <c r="C7" s="12">
        <v>11737260.289999999</v>
      </c>
      <c r="D7" s="12">
        <v>11737260.289999999</v>
      </c>
      <c r="E7" s="12">
        <v>11737260.289999999</v>
      </c>
      <c r="F7" s="61">
        <v>20400000</v>
      </c>
      <c r="G7" s="132"/>
      <c r="H7" s="132"/>
      <c r="J7" s="12"/>
    </row>
    <row r="8" spans="1:11" x14ac:dyDescent="0.25">
      <c r="A8" s="11">
        <v>21810000</v>
      </c>
      <c r="B8" s="11" t="s">
        <v>2540</v>
      </c>
      <c r="C8" s="12">
        <v>7740208</v>
      </c>
      <c r="D8" s="12">
        <v>7740208</v>
      </c>
      <c r="E8" s="12">
        <v>6426040</v>
      </c>
      <c r="F8" s="61">
        <v>21540000</v>
      </c>
      <c r="G8" s="132"/>
      <c r="H8" s="132"/>
      <c r="J8" s="12"/>
    </row>
    <row r="9" spans="1:11" x14ac:dyDescent="0.25">
      <c r="A9" s="11">
        <v>21820000</v>
      </c>
      <c r="B9" s="11" t="s">
        <v>2541</v>
      </c>
      <c r="C9" s="12">
        <v>34148022.93</v>
      </c>
      <c r="D9" s="12">
        <v>32263022.93</v>
      </c>
      <c r="E9" s="12">
        <v>30293322.940009099</v>
      </c>
      <c r="F9" s="61">
        <v>21820000</v>
      </c>
      <c r="G9" s="132"/>
      <c r="H9" s="132"/>
      <c r="J9" s="12"/>
    </row>
    <row r="10" spans="1:11" x14ac:dyDescent="0.25">
      <c r="A10" s="11">
        <v>21830000</v>
      </c>
      <c r="B10" s="11" t="s">
        <v>2542</v>
      </c>
      <c r="C10" s="12">
        <v>186077403</v>
      </c>
      <c r="D10" s="12">
        <v>186077403</v>
      </c>
      <c r="E10" s="12">
        <v>186077403</v>
      </c>
      <c r="F10" s="61">
        <v>21830000</v>
      </c>
      <c r="G10" s="132"/>
      <c r="H10" s="132"/>
      <c r="J10" s="12"/>
    </row>
    <row r="11" spans="1:11" x14ac:dyDescent="0.25">
      <c r="A11" s="11">
        <v>21840000</v>
      </c>
      <c r="B11" s="11" t="s">
        <v>2543</v>
      </c>
      <c r="C11" s="12">
        <v>25308497.539999999</v>
      </c>
      <c r="D11" s="12">
        <v>15858497.539999999</v>
      </c>
      <c r="E11" s="12">
        <v>11791333</v>
      </c>
      <c r="F11" s="61">
        <v>21840000</v>
      </c>
      <c r="G11" s="132"/>
      <c r="H11" s="132"/>
      <c r="J11" s="12"/>
    </row>
    <row r="12" spans="1:11" x14ac:dyDescent="0.25">
      <c r="A12" s="11">
        <v>21850000</v>
      </c>
      <c r="B12" s="11" t="s">
        <v>2544</v>
      </c>
      <c r="C12" s="12">
        <v>25000000</v>
      </c>
      <c r="D12" s="12">
        <v>25000000</v>
      </c>
      <c r="E12" s="12">
        <v>25000000</v>
      </c>
      <c r="F12" s="61">
        <v>21820000</v>
      </c>
      <c r="G12" s="132"/>
      <c r="H12" s="132"/>
      <c r="J12" s="12"/>
    </row>
    <row r="13" spans="1:11" x14ac:dyDescent="0.25">
      <c r="A13" s="11">
        <v>28150000</v>
      </c>
      <c r="B13" s="11" t="s">
        <v>604</v>
      </c>
      <c r="C13" s="12">
        <v>-12862021.859999999</v>
      </c>
      <c r="F13" s="61">
        <v>28150000</v>
      </c>
      <c r="I13"/>
    </row>
    <row r="14" spans="1:11" x14ac:dyDescent="0.25">
      <c r="A14" s="11">
        <v>28181000</v>
      </c>
      <c r="B14" s="11" t="s">
        <v>2545</v>
      </c>
      <c r="C14" s="12">
        <v>-5142516.1500000004</v>
      </c>
      <c r="D14" s="12">
        <v>-4368495.3499999996</v>
      </c>
      <c r="E14" s="12">
        <v>-3662085.75</v>
      </c>
      <c r="F14" s="61">
        <v>28154000</v>
      </c>
      <c r="G14" s="132"/>
      <c r="H14" s="132"/>
      <c r="J14" s="12"/>
    </row>
    <row r="15" spans="1:11" x14ac:dyDescent="0.25">
      <c r="A15" s="11">
        <v>28182000</v>
      </c>
      <c r="B15" s="11" t="s">
        <v>2546</v>
      </c>
      <c r="C15" s="12">
        <v>-22417013.84</v>
      </c>
      <c r="D15" s="12">
        <v>-17573793.280000001</v>
      </c>
      <c r="E15" s="12">
        <v>-13019378.32</v>
      </c>
      <c r="F15" s="61">
        <v>28182000</v>
      </c>
      <c r="G15" s="132"/>
      <c r="H15" s="132"/>
      <c r="J15" s="12"/>
    </row>
    <row r="16" spans="1:11" x14ac:dyDescent="0.25">
      <c r="A16" s="11">
        <v>28183000</v>
      </c>
      <c r="B16" s="11" t="s">
        <v>1663</v>
      </c>
      <c r="C16" s="12">
        <v>-169348236.31999999</v>
      </c>
      <c r="D16" s="12">
        <v>-155161706.65000001</v>
      </c>
      <c r="E16" s="12">
        <v>-113701991.75</v>
      </c>
      <c r="F16" s="61">
        <v>28183000</v>
      </c>
      <c r="G16" s="132"/>
      <c r="H16" s="132"/>
      <c r="J16" s="12"/>
    </row>
    <row r="17" spans="1:11" x14ac:dyDescent="0.25">
      <c r="A17" s="11">
        <v>28184000</v>
      </c>
      <c r="B17" s="11" t="s">
        <v>2547</v>
      </c>
      <c r="C17" s="12">
        <v>-11544326.880000001</v>
      </c>
      <c r="D17" s="12">
        <v>-8176157.9000000004</v>
      </c>
      <c r="E17" s="12">
        <v>-6672712.9100000001</v>
      </c>
      <c r="F17" s="61">
        <v>28184000</v>
      </c>
      <c r="G17" s="132"/>
      <c r="H17" s="132"/>
      <c r="J17" s="12"/>
    </row>
    <row r="18" spans="1:11" x14ac:dyDescent="0.25">
      <c r="A18" s="11">
        <v>28185000</v>
      </c>
      <c r="B18" s="11" t="s">
        <v>2548</v>
      </c>
      <c r="C18" s="12">
        <v>0</v>
      </c>
      <c r="D18" s="12">
        <v>-10362021.859999999</v>
      </c>
      <c r="E18" s="12">
        <v>-7862021.8600000003</v>
      </c>
      <c r="F18" s="61">
        <v>28182000</v>
      </c>
      <c r="G18" s="132"/>
      <c r="H18" s="132"/>
      <c r="J18" s="12"/>
    </row>
    <row r="19" spans="1:11" x14ac:dyDescent="0.25">
      <c r="A19" s="11">
        <v>37100000</v>
      </c>
      <c r="B19" s="11" t="s">
        <v>614</v>
      </c>
      <c r="C19" s="12">
        <v>632767015.22000003</v>
      </c>
      <c r="D19" s="12">
        <v>279335749</v>
      </c>
      <c r="E19" s="12">
        <v>627212945.23000002</v>
      </c>
      <c r="F19" s="61">
        <v>37100000</v>
      </c>
      <c r="G19" s="132"/>
      <c r="H19" s="132"/>
      <c r="J19" s="12"/>
      <c r="K19" s="18"/>
    </row>
    <row r="20" spans="1:11" x14ac:dyDescent="0.25">
      <c r="A20" s="11">
        <v>38710000</v>
      </c>
      <c r="B20" s="11" t="s">
        <v>2549</v>
      </c>
      <c r="C20" s="12">
        <v>0</v>
      </c>
      <c r="D20" s="12">
        <v>473036583</v>
      </c>
      <c r="E20" s="12"/>
      <c r="F20" s="23">
        <v>38000000</v>
      </c>
      <c r="G20" s="132"/>
      <c r="H20" s="132"/>
      <c r="J20" s="12"/>
      <c r="K20" s="23"/>
    </row>
    <row r="21" spans="1:11" x14ac:dyDescent="0.25">
      <c r="A21" s="11">
        <v>40100000</v>
      </c>
      <c r="B21" s="11" t="s">
        <v>1945</v>
      </c>
      <c r="C21" s="12">
        <v>-2028015543.3399999</v>
      </c>
      <c r="D21" s="12">
        <v>-1206212550.4300001</v>
      </c>
      <c r="E21" s="12">
        <v>-1749214200.6700001</v>
      </c>
      <c r="F21" s="18">
        <v>40110000</v>
      </c>
      <c r="G21" s="132"/>
      <c r="H21" s="132"/>
      <c r="J21" s="12"/>
    </row>
    <row r="22" spans="1:11" x14ac:dyDescent="0.25">
      <c r="A22" s="11">
        <v>40340000</v>
      </c>
      <c r="B22" s="11" t="s">
        <v>67</v>
      </c>
      <c r="C22" s="12">
        <v>-687948000</v>
      </c>
      <c r="F22" s="61">
        <v>40340000</v>
      </c>
    </row>
    <row r="23" spans="1:11" x14ac:dyDescent="0.25">
      <c r="A23" s="11">
        <v>40400000</v>
      </c>
      <c r="B23" s="11" t="s">
        <v>1472</v>
      </c>
      <c r="C23" s="12">
        <v>0</v>
      </c>
      <c r="D23" s="12">
        <v>0</v>
      </c>
      <c r="E23" s="12">
        <v>-18250000</v>
      </c>
      <c r="F23" s="23">
        <v>40400000</v>
      </c>
      <c r="G23" s="132"/>
      <c r="H23" s="132"/>
      <c r="J23" s="12"/>
    </row>
    <row r="24" spans="1:11" x14ac:dyDescent="0.25">
      <c r="A24" s="11">
        <v>40800000</v>
      </c>
      <c r="B24" s="11" t="s">
        <v>2550</v>
      </c>
      <c r="C24" s="12">
        <v>-8958094.5199999996</v>
      </c>
      <c r="D24" s="12">
        <v>0</v>
      </c>
      <c r="E24" s="12">
        <v>0</v>
      </c>
      <c r="F24" s="61">
        <v>40800000</v>
      </c>
      <c r="G24" s="132"/>
      <c r="H24" s="132"/>
      <c r="J24" s="12"/>
    </row>
    <row r="25" spans="1:11" x14ac:dyDescent="0.25">
      <c r="A25" s="11">
        <v>41100000</v>
      </c>
      <c r="B25" s="11" t="s">
        <v>2092</v>
      </c>
      <c r="C25" s="12">
        <v>935895030.87</v>
      </c>
      <c r="D25" s="12">
        <v>894852915.70000005</v>
      </c>
      <c r="E25" s="12">
        <v>794910255.79997301</v>
      </c>
      <c r="F25" s="18">
        <v>41100000</v>
      </c>
      <c r="G25" s="132"/>
      <c r="H25" s="132"/>
      <c r="J25" s="12"/>
    </row>
    <row r="26" spans="1:11" x14ac:dyDescent="0.25">
      <c r="A26" s="11">
        <v>41800000</v>
      </c>
      <c r="B26" s="11" t="s">
        <v>2227</v>
      </c>
      <c r="C26" s="12">
        <v>143635627.53</v>
      </c>
      <c r="F26" s="61">
        <v>41800000</v>
      </c>
    </row>
    <row r="27" spans="1:11" x14ac:dyDescent="0.25">
      <c r="A27" s="11">
        <v>41810000</v>
      </c>
      <c r="B27" s="11" t="s">
        <v>2551</v>
      </c>
      <c r="C27" s="12">
        <v>0</v>
      </c>
      <c r="D27" s="12">
        <v>143635627.53</v>
      </c>
      <c r="E27" s="12"/>
      <c r="F27" s="61">
        <v>41810000</v>
      </c>
      <c r="G27" s="132"/>
      <c r="H27" s="132"/>
      <c r="J27" s="12"/>
      <c r="K27" s="18"/>
    </row>
    <row r="28" spans="1:11" x14ac:dyDescent="0.25">
      <c r="A28" s="11">
        <v>41900000</v>
      </c>
      <c r="B28" s="11" t="s">
        <v>2552</v>
      </c>
      <c r="C28" s="12">
        <v>-73818424.140000001</v>
      </c>
      <c r="F28" s="61">
        <v>41900000</v>
      </c>
    </row>
    <row r="29" spans="1:11" x14ac:dyDescent="0.25">
      <c r="A29" s="11">
        <v>42100000</v>
      </c>
      <c r="B29" s="11" t="s">
        <v>2553</v>
      </c>
      <c r="C29" s="12">
        <v>727250</v>
      </c>
      <c r="D29" s="12">
        <v>0</v>
      </c>
      <c r="E29" s="12">
        <v>0</v>
      </c>
      <c r="F29" s="61">
        <v>42110000</v>
      </c>
      <c r="G29" s="132"/>
      <c r="H29" s="132"/>
      <c r="J29" s="12"/>
    </row>
    <row r="30" spans="1:11" x14ac:dyDescent="0.25">
      <c r="A30" s="11">
        <v>42500000</v>
      </c>
      <c r="B30" s="11" t="s">
        <v>2098</v>
      </c>
      <c r="C30" s="12">
        <v>882750</v>
      </c>
      <c r="D30" s="12">
        <v>1290000</v>
      </c>
      <c r="E30" s="12">
        <v>200000</v>
      </c>
      <c r="F30" s="61">
        <v>42510000</v>
      </c>
      <c r="G30" s="132"/>
      <c r="H30" s="132"/>
      <c r="J30" s="12"/>
    </row>
    <row r="31" spans="1:11" x14ac:dyDescent="0.25">
      <c r="A31" s="11">
        <v>42700000</v>
      </c>
      <c r="B31" s="11" t="s">
        <v>2005</v>
      </c>
      <c r="C31" s="12">
        <v>-828666</v>
      </c>
      <c r="F31" s="61">
        <v>42700000</v>
      </c>
    </row>
    <row r="32" spans="1:11" x14ac:dyDescent="0.25">
      <c r="A32" s="11">
        <v>42820000</v>
      </c>
      <c r="B32" s="11" t="s">
        <v>626</v>
      </c>
      <c r="C32" s="12">
        <v>-12240.2</v>
      </c>
      <c r="D32" s="12">
        <v>0</v>
      </c>
      <c r="E32" s="12">
        <v>0</v>
      </c>
      <c r="F32" s="61">
        <v>42800000</v>
      </c>
      <c r="G32" s="132"/>
      <c r="H32" s="132"/>
      <c r="J32" s="12"/>
    </row>
    <row r="33" spans="1:11" x14ac:dyDescent="0.25">
      <c r="A33" s="11">
        <v>43100000</v>
      </c>
      <c r="B33" s="11" t="s">
        <v>627</v>
      </c>
      <c r="C33" s="12">
        <v>-5302385.72</v>
      </c>
      <c r="D33" s="12">
        <v>-4703486.55</v>
      </c>
      <c r="E33" s="12">
        <v>-3787891.56</v>
      </c>
      <c r="F33" s="61">
        <v>43100000</v>
      </c>
      <c r="G33" s="132"/>
      <c r="H33" s="132"/>
      <c r="J33" s="12"/>
    </row>
    <row r="34" spans="1:11" x14ac:dyDescent="0.25">
      <c r="A34" s="11">
        <v>43110000</v>
      </c>
      <c r="B34" s="11" t="s">
        <v>628</v>
      </c>
      <c r="C34" s="12">
        <v>84000</v>
      </c>
      <c r="F34" s="61">
        <v>43110000</v>
      </c>
    </row>
    <row r="35" spans="1:11" x14ac:dyDescent="0.25">
      <c r="A35" s="11">
        <v>43200000</v>
      </c>
      <c r="B35" s="11" t="s">
        <v>79</v>
      </c>
      <c r="C35" s="12">
        <v>-2409042.5499999998</v>
      </c>
      <c r="D35" s="12">
        <v>-3125539.36</v>
      </c>
      <c r="E35" s="12">
        <v>-1893946</v>
      </c>
      <c r="F35" s="61">
        <v>43200000</v>
      </c>
      <c r="G35" s="132"/>
      <c r="H35" s="132"/>
      <c r="J35" s="12"/>
    </row>
    <row r="36" spans="1:11" x14ac:dyDescent="0.25">
      <c r="A36" s="11">
        <v>43230000</v>
      </c>
      <c r="B36" s="11" t="s">
        <v>80</v>
      </c>
      <c r="C36" s="12">
        <v>-272312.13</v>
      </c>
      <c r="F36" s="61">
        <v>43230000</v>
      </c>
    </row>
    <row r="37" spans="1:11" x14ac:dyDescent="0.25">
      <c r="A37" s="11">
        <v>43400000</v>
      </c>
      <c r="B37" s="11" t="s">
        <v>81</v>
      </c>
      <c r="C37" s="12">
        <v>-240000</v>
      </c>
      <c r="F37" s="61">
        <v>43400000</v>
      </c>
    </row>
    <row r="38" spans="1:11" x14ac:dyDescent="0.25">
      <c r="A38" s="11">
        <v>43860000</v>
      </c>
      <c r="B38" s="11" t="s">
        <v>1949</v>
      </c>
      <c r="C38" s="12">
        <v>-1560041.56</v>
      </c>
      <c r="F38" s="61">
        <v>43860000</v>
      </c>
    </row>
    <row r="39" spans="1:11" x14ac:dyDescent="0.25">
      <c r="A39" s="11">
        <v>44100000</v>
      </c>
      <c r="B39" s="11" t="s">
        <v>2554</v>
      </c>
      <c r="C39" s="12">
        <v>-1090228.96</v>
      </c>
      <c r="D39" s="12">
        <v>-2246048.96</v>
      </c>
      <c r="E39" s="12">
        <v>-917160</v>
      </c>
      <c r="F39" s="61">
        <v>44100000</v>
      </c>
      <c r="G39" s="132"/>
      <c r="H39" s="132"/>
      <c r="J39" s="12"/>
    </row>
    <row r="40" spans="1:11" x14ac:dyDescent="0.25">
      <c r="A40" s="11">
        <v>44200000</v>
      </c>
      <c r="B40" s="11" t="s">
        <v>2555</v>
      </c>
      <c r="C40" s="12">
        <v>0</v>
      </c>
      <c r="D40" s="12">
        <v>0</v>
      </c>
      <c r="E40" s="12">
        <v>0</v>
      </c>
      <c r="F40" s="61">
        <v>44200000</v>
      </c>
      <c r="G40" s="132"/>
      <c r="H40" s="132"/>
      <c r="J40" s="12"/>
    </row>
    <row r="41" spans="1:11" x14ac:dyDescent="0.25">
      <c r="A41" s="11">
        <v>44300000</v>
      </c>
      <c r="B41" s="11" t="s">
        <v>633</v>
      </c>
      <c r="C41" s="12">
        <v>59892815.920000002</v>
      </c>
      <c r="D41" s="12">
        <v>51331701.899999999</v>
      </c>
      <c r="E41" s="12">
        <v>41973792.780000001</v>
      </c>
      <c r="F41" s="61">
        <v>44300000</v>
      </c>
      <c r="G41" s="132"/>
      <c r="H41" s="132"/>
      <c r="J41" s="12"/>
    </row>
    <row r="42" spans="1:11" x14ac:dyDescent="0.25">
      <c r="A42" s="11">
        <v>44400000</v>
      </c>
      <c r="B42" s="11" t="s">
        <v>2556</v>
      </c>
      <c r="C42" s="12">
        <v>0</v>
      </c>
      <c r="D42" s="12">
        <v>0</v>
      </c>
      <c r="E42" s="12">
        <v>2375663.8499999898</v>
      </c>
      <c r="F42" s="61">
        <v>44400000</v>
      </c>
      <c r="G42" s="132"/>
      <c r="H42" s="132"/>
      <c r="J42" s="12"/>
      <c r="K42" s="132"/>
    </row>
    <row r="43" spans="1:11" x14ac:dyDescent="0.25">
      <c r="A43" s="11">
        <v>44410000</v>
      </c>
      <c r="B43" s="11" t="s">
        <v>1950</v>
      </c>
      <c r="C43" s="12">
        <v>0</v>
      </c>
      <c r="D43" s="12">
        <v>-67690738.189999998</v>
      </c>
      <c r="E43" s="12">
        <v>-55993854.75</v>
      </c>
      <c r="F43" s="61">
        <v>44400000</v>
      </c>
      <c r="G43" s="132"/>
      <c r="H43" s="132"/>
      <c r="J43" s="12"/>
    </row>
    <row r="44" spans="1:11" x14ac:dyDescent="0.25">
      <c r="A44" s="11">
        <v>44420000</v>
      </c>
      <c r="B44" s="11" t="s">
        <v>2557</v>
      </c>
      <c r="C44" s="12">
        <v>-17124076</v>
      </c>
      <c r="D44" s="12">
        <v>-17124076</v>
      </c>
      <c r="E44" s="12">
        <v>-6295426</v>
      </c>
      <c r="F44" s="18">
        <v>44411000</v>
      </c>
      <c r="G44" s="132"/>
      <c r="H44" s="132"/>
      <c r="J44" s="12"/>
    </row>
    <row r="45" spans="1:11" x14ac:dyDescent="0.25">
      <c r="A45" s="11">
        <v>44540000</v>
      </c>
      <c r="B45" s="11" t="s">
        <v>2558</v>
      </c>
      <c r="C45" s="12">
        <v>0</v>
      </c>
      <c r="D45" s="12">
        <v>0</v>
      </c>
      <c r="E45" s="12">
        <v>0</v>
      </c>
      <c r="F45" s="61">
        <v>44540000</v>
      </c>
      <c r="G45" s="132"/>
      <c r="H45" s="132"/>
      <c r="J45" s="12"/>
    </row>
    <row r="46" spans="1:11" x14ac:dyDescent="0.25">
      <c r="A46" s="11">
        <v>44550000</v>
      </c>
      <c r="B46" s="11" t="s">
        <v>639</v>
      </c>
      <c r="C46" s="12">
        <v>5209913.03</v>
      </c>
      <c r="D46" s="12">
        <v>2698534.53</v>
      </c>
      <c r="E46" s="12">
        <v>10371567.17</v>
      </c>
      <c r="F46" s="23">
        <v>44550000</v>
      </c>
      <c r="G46" s="132"/>
      <c r="H46" s="132"/>
      <c r="J46" s="12"/>
    </row>
    <row r="47" spans="1:11" x14ac:dyDescent="0.25">
      <c r="A47" s="11">
        <v>44560000</v>
      </c>
      <c r="B47" s="11" t="s">
        <v>2559</v>
      </c>
      <c r="C47" s="12">
        <v>-11459369.130000001</v>
      </c>
      <c r="D47" s="12">
        <v>2343035.6</v>
      </c>
      <c r="E47" s="12">
        <v>6226005.8200000804</v>
      </c>
      <c r="F47" s="61">
        <v>44561000</v>
      </c>
      <c r="G47" s="132"/>
      <c r="H47" s="132"/>
      <c r="J47" s="12"/>
    </row>
    <row r="48" spans="1:11" x14ac:dyDescent="0.25">
      <c r="A48" s="11">
        <v>44561000</v>
      </c>
      <c r="B48" s="11" t="s">
        <v>2008</v>
      </c>
      <c r="C48" s="12">
        <v>3268985.44</v>
      </c>
      <c r="F48" s="61">
        <v>44561000</v>
      </c>
    </row>
    <row r="49" spans="1:10" x14ac:dyDescent="0.25">
      <c r="A49" s="11">
        <v>44564000</v>
      </c>
      <c r="B49" s="11" t="s">
        <v>91</v>
      </c>
      <c r="C49" s="12">
        <v>614413.34</v>
      </c>
      <c r="F49" s="61">
        <v>44564000</v>
      </c>
    </row>
    <row r="50" spans="1:10" x14ac:dyDescent="0.25">
      <c r="A50" s="11">
        <v>44565000</v>
      </c>
      <c r="B50" s="11" t="s">
        <v>89</v>
      </c>
      <c r="C50" s="12">
        <v>109885.04</v>
      </c>
      <c r="F50" s="61">
        <v>44565000</v>
      </c>
    </row>
    <row r="51" spans="1:10" x14ac:dyDescent="0.25">
      <c r="A51" s="11">
        <v>44570000</v>
      </c>
      <c r="B51" s="11" t="s">
        <v>2560</v>
      </c>
      <c r="C51" s="12">
        <v>13663406.699999999</v>
      </c>
      <c r="D51" s="12">
        <v>188533.77</v>
      </c>
      <c r="E51" s="12">
        <v>102737.990001053</v>
      </c>
      <c r="F51" s="23">
        <v>44571000</v>
      </c>
      <c r="G51" s="132"/>
      <c r="H51" s="132"/>
      <c r="J51" s="12"/>
    </row>
    <row r="52" spans="1:10" x14ac:dyDescent="0.25">
      <c r="A52" s="11">
        <v>44580000</v>
      </c>
      <c r="B52" s="11" t="s">
        <v>2561</v>
      </c>
      <c r="C52" s="12">
        <v>-3834903.79</v>
      </c>
      <c r="D52" s="12">
        <v>-3834903.79</v>
      </c>
      <c r="E52" s="12">
        <v>1980000</v>
      </c>
      <c r="F52" s="61">
        <v>44581000</v>
      </c>
      <c r="G52" s="132"/>
      <c r="H52" s="132"/>
      <c r="J52" s="12"/>
    </row>
    <row r="53" spans="1:10" x14ac:dyDescent="0.25">
      <c r="A53" s="11">
        <v>46600000</v>
      </c>
      <c r="B53" s="11" t="s">
        <v>2114</v>
      </c>
      <c r="C53" s="12">
        <v>5792500</v>
      </c>
      <c r="D53" s="12">
        <v>0</v>
      </c>
      <c r="E53" s="12">
        <v>0</v>
      </c>
      <c r="F53" s="61">
        <v>46600000</v>
      </c>
      <c r="G53" s="132"/>
      <c r="H53" s="132"/>
      <c r="J53" s="12"/>
    </row>
    <row r="54" spans="1:10" x14ac:dyDescent="0.25">
      <c r="A54" s="11">
        <v>46600008</v>
      </c>
      <c r="B54" s="11" t="s">
        <v>2562</v>
      </c>
      <c r="C54" s="12">
        <v>419900</v>
      </c>
      <c r="F54" s="61">
        <v>46700000</v>
      </c>
    </row>
    <row r="55" spans="1:10" x14ac:dyDescent="0.25">
      <c r="A55" s="11">
        <v>46600009</v>
      </c>
      <c r="B55" s="11" t="s">
        <v>2563</v>
      </c>
      <c r="C55" s="12">
        <v>13170000</v>
      </c>
      <c r="F55" s="61">
        <v>46700000</v>
      </c>
    </row>
    <row r="56" spans="1:10" x14ac:dyDescent="0.25">
      <c r="A56" s="11">
        <v>46699999</v>
      </c>
      <c r="B56" s="11" t="s">
        <v>2564</v>
      </c>
      <c r="C56" s="12">
        <v>-30768320</v>
      </c>
      <c r="F56" s="61">
        <v>46700000</v>
      </c>
    </row>
    <row r="57" spans="1:10" x14ac:dyDescent="0.25">
      <c r="A57" s="11">
        <v>46700000</v>
      </c>
      <c r="B57" s="11" t="s">
        <v>674</v>
      </c>
      <c r="C57" s="12">
        <v>72000000</v>
      </c>
      <c r="F57" s="61">
        <v>46700000</v>
      </c>
    </row>
    <row r="58" spans="1:10" x14ac:dyDescent="0.25">
      <c r="A58" s="11">
        <v>46700001</v>
      </c>
      <c r="B58" s="11" t="s">
        <v>2565</v>
      </c>
      <c r="C58" s="12">
        <v>-2002620.48</v>
      </c>
      <c r="F58" s="61">
        <v>46700001</v>
      </c>
    </row>
    <row r="59" spans="1:10" x14ac:dyDescent="0.25">
      <c r="A59" s="11">
        <v>46700002</v>
      </c>
      <c r="B59" s="11" t="s">
        <v>2566</v>
      </c>
      <c r="C59" s="12">
        <v>648620</v>
      </c>
      <c r="F59" s="61">
        <v>46700002</v>
      </c>
    </row>
    <row r="60" spans="1:10" x14ac:dyDescent="0.25">
      <c r="A60" s="11">
        <v>46700011</v>
      </c>
      <c r="B60" s="11" t="s">
        <v>2567</v>
      </c>
      <c r="C60" s="12">
        <v>-448745.02</v>
      </c>
      <c r="F60" s="61">
        <v>46700002</v>
      </c>
    </row>
    <row r="61" spans="1:10" x14ac:dyDescent="0.25">
      <c r="A61" s="11">
        <v>46710070</v>
      </c>
      <c r="B61" s="11" t="s">
        <v>2568</v>
      </c>
      <c r="C61" s="12">
        <v>3688893.91</v>
      </c>
      <c r="F61" s="61">
        <v>46710070</v>
      </c>
    </row>
    <row r="62" spans="1:10" x14ac:dyDescent="0.25">
      <c r="A62" s="11">
        <v>46710130</v>
      </c>
      <c r="B62" s="11" t="s">
        <v>2569</v>
      </c>
      <c r="C62" s="12">
        <v>-436000</v>
      </c>
      <c r="F62" s="61">
        <v>46710130</v>
      </c>
    </row>
    <row r="63" spans="1:10" x14ac:dyDescent="0.25">
      <c r="A63" s="11">
        <v>46800000</v>
      </c>
      <c r="B63" s="11" t="s">
        <v>2570</v>
      </c>
      <c r="C63" s="12">
        <v>-9534106.6600000001</v>
      </c>
      <c r="F63" s="61">
        <v>46800000</v>
      </c>
    </row>
    <row r="64" spans="1:10" x14ac:dyDescent="0.25">
      <c r="A64" s="11">
        <v>47100000</v>
      </c>
      <c r="B64" s="11" t="s">
        <v>384</v>
      </c>
      <c r="C64" s="12">
        <v>0</v>
      </c>
      <c r="D64" s="12">
        <v>0</v>
      </c>
      <c r="E64" s="12">
        <v>98855663.319999993</v>
      </c>
      <c r="F64" s="23">
        <v>47100000</v>
      </c>
      <c r="G64" s="132"/>
      <c r="H64" s="132"/>
      <c r="J64" s="12"/>
    </row>
    <row r="65" spans="1:11" x14ac:dyDescent="0.25">
      <c r="A65" s="11">
        <v>48600000</v>
      </c>
      <c r="B65" s="11" t="s">
        <v>698</v>
      </c>
      <c r="C65" s="12">
        <v>1967760.77</v>
      </c>
      <c r="F65" s="61">
        <v>48600000</v>
      </c>
    </row>
    <row r="66" spans="1:11" x14ac:dyDescent="0.25">
      <c r="A66" s="11">
        <v>51110000</v>
      </c>
      <c r="B66" s="11" t="s">
        <v>2571</v>
      </c>
      <c r="C66" s="12">
        <v>232207126.28</v>
      </c>
      <c r="D66" s="12">
        <v>26142748.280000001</v>
      </c>
      <c r="E66" s="12">
        <v>29265379.999999501</v>
      </c>
      <c r="F66" s="23">
        <v>51110000</v>
      </c>
      <c r="G66" s="132"/>
      <c r="H66" s="132"/>
      <c r="J66" s="12"/>
    </row>
    <row r="67" spans="1:11" x14ac:dyDescent="0.25">
      <c r="A67" s="11">
        <v>51120000</v>
      </c>
      <c r="B67" s="11" t="s">
        <v>2572</v>
      </c>
      <c r="C67" s="12">
        <v>-13691130.880000001</v>
      </c>
      <c r="D67" s="12">
        <v>0</v>
      </c>
      <c r="E67" s="12">
        <v>0</v>
      </c>
      <c r="F67" s="61">
        <v>51110000</v>
      </c>
      <c r="G67" s="132"/>
      <c r="H67" s="132"/>
      <c r="J67" s="12"/>
    </row>
    <row r="68" spans="1:11" x14ac:dyDescent="0.25">
      <c r="A68" s="11">
        <v>51140000</v>
      </c>
      <c r="B68" s="11" t="s">
        <v>2573</v>
      </c>
      <c r="C68" s="12">
        <v>0</v>
      </c>
      <c r="D68" s="12">
        <v>0</v>
      </c>
      <c r="E68" s="12">
        <v>0</v>
      </c>
      <c r="F68" s="61">
        <v>51110000</v>
      </c>
      <c r="G68" s="132"/>
      <c r="H68" s="132"/>
      <c r="J68" s="12"/>
    </row>
    <row r="69" spans="1:11" x14ac:dyDescent="0.25">
      <c r="A69" s="11">
        <v>51241000</v>
      </c>
      <c r="B69" s="11" t="s">
        <v>2574</v>
      </c>
      <c r="C69" s="12">
        <v>942361859.03999996</v>
      </c>
      <c r="D69" s="12">
        <v>111625689.68000001</v>
      </c>
      <c r="E69" s="12">
        <v>739080994.06999004</v>
      </c>
      <c r="F69" s="23">
        <v>51241000</v>
      </c>
      <c r="G69" s="132"/>
      <c r="H69" s="132"/>
      <c r="J69" s="12"/>
    </row>
    <row r="70" spans="1:11" x14ac:dyDescent="0.25">
      <c r="A70" s="11">
        <v>51244000</v>
      </c>
      <c r="B70" s="11" t="s">
        <v>2575</v>
      </c>
      <c r="C70" s="12">
        <v>121949.97</v>
      </c>
      <c r="F70" s="61">
        <v>51244000</v>
      </c>
    </row>
    <row r="71" spans="1:11" x14ac:dyDescent="0.25">
      <c r="A71" s="11">
        <v>51291000</v>
      </c>
      <c r="B71" s="11" t="s">
        <v>341</v>
      </c>
      <c r="C71" s="12">
        <v>36569988</v>
      </c>
      <c r="F71" s="61">
        <v>51291000</v>
      </c>
    </row>
    <row r="72" spans="1:11" x14ac:dyDescent="0.25">
      <c r="A72" s="11">
        <v>53100000</v>
      </c>
      <c r="B72" s="11" t="s">
        <v>2576</v>
      </c>
      <c r="C72" s="12">
        <v>3837628.46</v>
      </c>
      <c r="D72" s="12">
        <v>17284500.000000998</v>
      </c>
      <c r="E72" s="12">
        <v>43818983.859993003</v>
      </c>
      <c r="F72" s="61">
        <v>53100000</v>
      </c>
      <c r="G72" s="132"/>
      <c r="H72" s="132"/>
      <c r="J72" s="12"/>
    </row>
    <row r="73" spans="1:11" x14ac:dyDescent="0.25">
      <c r="A73" s="11">
        <v>53200000</v>
      </c>
      <c r="B73" s="11" t="s">
        <v>2577</v>
      </c>
      <c r="C73" s="12">
        <v>332230</v>
      </c>
      <c r="F73" s="61">
        <v>53200000</v>
      </c>
    </row>
    <row r="74" spans="1:11" x14ac:dyDescent="0.25">
      <c r="A74" s="11">
        <v>53900000</v>
      </c>
      <c r="B74" s="11" t="s">
        <v>2578</v>
      </c>
      <c r="C74" s="12">
        <v>1906600</v>
      </c>
      <c r="F74" s="61">
        <v>53900000</v>
      </c>
    </row>
    <row r="75" spans="1:11" x14ac:dyDescent="0.25">
      <c r="A75" s="11">
        <v>58000000</v>
      </c>
      <c r="B75" s="11" t="s">
        <v>724</v>
      </c>
      <c r="C75" s="12">
        <v>0</v>
      </c>
      <c r="D75" s="12">
        <v>4.17232513427734E-7</v>
      </c>
      <c r="E75" s="12">
        <v>0</v>
      </c>
      <c r="F75" s="61">
        <v>58000000</v>
      </c>
      <c r="G75" s="132"/>
      <c r="H75" s="132"/>
      <c r="J75" s="12"/>
    </row>
    <row r="76" spans="1:11" x14ac:dyDescent="0.25">
      <c r="A76" s="11">
        <v>60201000</v>
      </c>
      <c r="B76" s="11" t="s">
        <v>430</v>
      </c>
      <c r="C76" s="12">
        <v>20000</v>
      </c>
      <c r="F76" s="61">
        <v>60201000</v>
      </c>
    </row>
    <row r="77" spans="1:11" x14ac:dyDescent="0.25">
      <c r="A77" s="11">
        <v>60307000</v>
      </c>
      <c r="B77" s="11" t="s">
        <v>725</v>
      </c>
      <c r="C77" s="12">
        <v>-353431266.22000003</v>
      </c>
      <c r="F77" s="61">
        <v>60307000</v>
      </c>
    </row>
    <row r="78" spans="1:11" x14ac:dyDescent="0.25">
      <c r="A78" s="11">
        <v>60308000</v>
      </c>
      <c r="B78" s="11" t="s">
        <v>1368</v>
      </c>
      <c r="C78" s="12">
        <v>473036583</v>
      </c>
      <c r="F78" s="61">
        <v>60308000</v>
      </c>
    </row>
    <row r="79" spans="1:11" x14ac:dyDescent="0.25">
      <c r="A79" s="11">
        <v>60370000</v>
      </c>
      <c r="B79" s="11" t="s">
        <v>2579</v>
      </c>
      <c r="C79" s="12">
        <v>0</v>
      </c>
      <c r="D79" s="12">
        <v>-125159386.77</v>
      </c>
      <c r="E79" s="12">
        <v>-297821603.22000003</v>
      </c>
      <c r="F79" s="61">
        <v>60307000</v>
      </c>
      <c r="G79" s="132"/>
      <c r="H79" s="132"/>
      <c r="J79" s="12"/>
      <c r="K79" s="60"/>
    </row>
    <row r="80" spans="1:11" x14ac:dyDescent="0.25">
      <c r="A80" s="11">
        <v>60601000</v>
      </c>
      <c r="B80" s="11" t="s">
        <v>2411</v>
      </c>
      <c r="C80" s="12">
        <v>6500112.9100000001</v>
      </c>
      <c r="D80" s="12">
        <v>5504135.29</v>
      </c>
      <c r="E80" s="12">
        <v>4247007.6100000003</v>
      </c>
      <c r="F80" s="61">
        <v>60600000</v>
      </c>
      <c r="G80" s="132"/>
      <c r="H80" s="132"/>
      <c r="J80" s="12"/>
    </row>
    <row r="81" spans="1:10" x14ac:dyDescent="0.25">
      <c r="A81" s="11">
        <v>60602000</v>
      </c>
      <c r="B81" s="11" t="s">
        <v>378</v>
      </c>
      <c r="C81" s="12">
        <v>18469575</v>
      </c>
      <c r="D81" s="12">
        <v>16623000</v>
      </c>
      <c r="E81" s="12">
        <v>10129500</v>
      </c>
      <c r="F81" s="61">
        <v>60600000</v>
      </c>
      <c r="G81" s="132"/>
      <c r="H81" s="132"/>
      <c r="J81" s="12"/>
    </row>
    <row r="82" spans="1:10" x14ac:dyDescent="0.25">
      <c r="A82" s="11">
        <v>60603000</v>
      </c>
      <c r="B82" s="11" t="s">
        <v>380</v>
      </c>
      <c r="C82" s="12">
        <v>85000</v>
      </c>
      <c r="F82" s="61">
        <v>60603000</v>
      </c>
    </row>
    <row r="83" spans="1:10" x14ac:dyDescent="0.25">
      <c r="A83" s="11">
        <v>60604000</v>
      </c>
      <c r="B83" s="11" t="s">
        <v>382</v>
      </c>
      <c r="C83" s="12">
        <v>2552205</v>
      </c>
      <c r="D83" s="12">
        <v>2695425</v>
      </c>
      <c r="E83" s="12">
        <v>9710260</v>
      </c>
      <c r="F83" s="61">
        <v>60600000</v>
      </c>
      <c r="G83" s="132"/>
      <c r="H83" s="132"/>
      <c r="J83" s="12"/>
    </row>
    <row r="84" spans="1:10" x14ac:dyDescent="0.25">
      <c r="A84" s="11">
        <v>60605000</v>
      </c>
      <c r="B84" s="11" t="s">
        <v>2580</v>
      </c>
      <c r="C84" s="12">
        <v>4935527.4000000004</v>
      </c>
      <c r="D84" s="12">
        <v>3259234</v>
      </c>
      <c r="E84" s="12">
        <v>4782480.66</v>
      </c>
      <c r="F84" s="61">
        <v>60600000</v>
      </c>
      <c r="G84" s="132"/>
      <c r="H84" s="132"/>
      <c r="J84" s="12"/>
    </row>
    <row r="85" spans="1:10" x14ac:dyDescent="0.25">
      <c r="A85" s="11">
        <v>60607000</v>
      </c>
      <c r="B85" s="11" t="s">
        <v>385</v>
      </c>
      <c r="C85" s="12">
        <v>12498245</v>
      </c>
      <c r="D85" s="12">
        <v>2861800.02</v>
      </c>
      <c r="E85" s="12">
        <v>2374100</v>
      </c>
      <c r="F85" s="61">
        <v>60600000</v>
      </c>
      <c r="G85" s="132"/>
      <c r="H85" s="132"/>
      <c r="J85" s="12"/>
    </row>
    <row r="86" spans="1:10" x14ac:dyDescent="0.25">
      <c r="A86" s="11">
        <v>60608000</v>
      </c>
      <c r="B86" s="11" t="s">
        <v>375</v>
      </c>
      <c r="C86" s="12">
        <v>11064616.33</v>
      </c>
      <c r="D86" s="12">
        <v>1799092.19</v>
      </c>
      <c r="E86" s="12">
        <v>1816000.33</v>
      </c>
      <c r="F86" s="61">
        <v>60600000</v>
      </c>
      <c r="G86" s="132"/>
      <c r="H86" s="132"/>
      <c r="J86" s="12"/>
    </row>
    <row r="87" spans="1:10" x14ac:dyDescent="0.25">
      <c r="A87" s="11">
        <v>60701000</v>
      </c>
      <c r="B87" s="11" t="s">
        <v>453</v>
      </c>
      <c r="C87" s="12">
        <v>11496129953.33</v>
      </c>
      <c r="D87" s="12">
        <v>12503361382.129999</v>
      </c>
      <c r="E87" s="12">
        <v>10428140071.1</v>
      </c>
      <c r="F87" s="61">
        <v>60700000</v>
      </c>
      <c r="G87" s="132"/>
      <c r="H87" s="132"/>
      <c r="J87" s="12"/>
    </row>
    <row r="88" spans="1:10" x14ac:dyDescent="0.25">
      <c r="A88" s="11">
        <v>60801000</v>
      </c>
      <c r="B88" s="11" t="s">
        <v>457</v>
      </c>
      <c r="C88" s="12">
        <v>0</v>
      </c>
      <c r="D88" s="12">
        <v>0</v>
      </c>
      <c r="E88" s="12">
        <v>0</v>
      </c>
      <c r="F88" s="61">
        <v>60800000</v>
      </c>
      <c r="G88" s="132"/>
      <c r="H88" s="132"/>
      <c r="J88" s="12"/>
    </row>
    <row r="89" spans="1:10" x14ac:dyDescent="0.25">
      <c r="A89" s="11">
        <v>60805000</v>
      </c>
      <c r="B89" s="11" t="s">
        <v>2581</v>
      </c>
      <c r="C89" s="12">
        <v>0</v>
      </c>
      <c r="D89" s="12">
        <v>0</v>
      </c>
      <c r="E89" s="12">
        <v>0</v>
      </c>
      <c r="F89" s="61">
        <v>60800000</v>
      </c>
      <c r="G89" s="132"/>
      <c r="H89" s="132"/>
      <c r="J89" s="12"/>
    </row>
    <row r="90" spans="1:10" x14ac:dyDescent="0.25">
      <c r="A90" s="11">
        <v>60807000</v>
      </c>
      <c r="B90" s="11" t="s">
        <v>2138</v>
      </c>
      <c r="C90" s="12">
        <v>33433988.800000001</v>
      </c>
      <c r="F90" s="61">
        <v>60807000</v>
      </c>
    </row>
    <row r="91" spans="1:10" x14ac:dyDescent="0.25">
      <c r="A91" s="11">
        <v>60808000</v>
      </c>
      <c r="B91" s="11" t="s">
        <v>464</v>
      </c>
      <c r="C91" s="12">
        <v>285770737</v>
      </c>
      <c r="F91" s="61">
        <v>60808000</v>
      </c>
    </row>
    <row r="92" spans="1:10" x14ac:dyDescent="0.25">
      <c r="A92" s="11">
        <v>60810000</v>
      </c>
      <c r="B92" s="11" t="s">
        <v>2582</v>
      </c>
      <c r="C92" s="12">
        <v>0</v>
      </c>
      <c r="D92" s="12">
        <v>368993063</v>
      </c>
      <c r="E92" s="12">
        <v>293713578</v>
      </c>
      <c r="F92" s="61">
        <v>60800000</v>
      </c>
      <c r="G92" s="132"/>
      <c r="H92" s="132"/>
      <c r="J92" s="12"/>
    </row>
    <row r="93" spans="1:10" x14ac:dyDescent="0.25">
      <c r="A93" s="11">
        <v>60811000</v>
      </c>
      <c r="B93" s="11" t="s">
        <v>466</v>
      </c>
      <c r="C93" s="12">
        <v>3500000</v>
      </c>
      <c r="F93" s="61">
        <v>60811000</v>
      </c>
    </row>
    <row r="94" spans="1:10" x14ac:dyDescent="0.25">
      <c r="A94" s="11">
        <v>60813000</v>
      </c>
      <c r="B94" s="11" t="s">
        <v>2583</v>
      </c>
      <c r="C94" s="12">
        <v>0</v>
      </c>
      <c r="D94" s="12">
        <v>0</v>
      </c>
      <c r="E94" s="12">
        <v>0</v>
      </c>
      <c r="F94" s="60">
        <v>60800000</v>
      </c>
      <c r="G94" s="132"/>
      <c r="H94" s="132"/>
      <c r="J94" s="12"/>
    </row>
    <row r="95" spans="1:10" x14ac:dyDescent="0.25">
      <c r="A95" s="11">
        <v>60815000</v>
      </c>
      <c r="B95" s="11" t="s">
        <v>2584</v>
      </c>
      <c r="C95" s="12">
        <v>0</v>
      </c>
      <c r="D95" s="12">
        <v>0</v>
      </c>
      <c r="E95" s="12">
        <v>0</v>
      </c>
      <c r="F95" s="61">
        <v>60800000</v>
      </c>
      <c r="G95" s="132"/>
      <c r="H95" s="132"/>
      <c r="J95" s="12"/>
    </row>
    <row r="96" spans="1:10" x14ac:dyDescent="0.25">
      <c r="A96" s="11">
        <v>60970000</v>
      </c>
      <c r="B96" s="11" t="s">
        <v>2039</v>
      </c>
      <c r="C96" s="12">
        <v>-348401.76</v>
      </c>
      <c r="F96" s="61">
        <v>60811000</v>
      </c>
    </row>
    <row r="97" spans="1:11" x14ac:dyDescent="0.25">
      <c r="A97" s="11">
        <v>61301000</v>
      </c>
      <c r="B97" s="11" t="s">
        <v>2585</v>
      </c>
      <c r="C97" s="12">
        <v>55825768</v>
      </c>
      <c r="D97" s="12">
        <v>72750000</v>
      </c>
      <c r="E97" s="12">
        <v>100833333.34</v>
      </c>
      <c r="F97" s="61">
        <v>61300000</v>
      </c>
      <c r="G97" s="132"/>
      <c r="H97" s="132"/>
      <c r="J97" s="12"/>
    </row>
    <row r="98" spans="1:11" x14ac:dyDescent="0.25">
      <c r="A98" s="11">
        <v>61302000</v>
      </c>
      <c r="B98" s="11" t="s">
        <v>1955</v>
      </c>
      <c r="C98" s="12">
        <v>5799152.1600000001</v>
      </c>
      <c r="D98" s="12">
        <v>0</v>
      </c>
      <c r="E98" s="12">
        <v>0</v>
      </c>
      <c r="F98" s="61">
        <v>61300000</v>
      </c>
      <c r="G98" s="132"/>
      <c r="H98" s="132"/>
      <c r="J98" s="12"/>
    </row>
    <row r="99" spans="1:11" x14ac:dyDescent="0.25">
      <c r="A99" s="11">
        <v>61303000</v>
      </c>
      <c r="B99" s="11" t="s">
        <v>176</v>
      </c>
      <c r="C99" s="12">
        <v>1416786</v>
      </c>
      <c r="F99" s="61">
        <v>61303000</v>
      </c>
    </row>
    <row r="100" spans="1:11" x14ac:dyDescent="0.25">
      <c r="A100" s="11">
        <v>61500000</v>
      </c>
      <c r="B100" s="11" t="s">
        <v>2586</v>
      </c>
      <c r="C100" s="12">
        <v>3375395</v>
      </c>
      <c r="D100" s="12">
        <v>3188000</v>
      </c>
      <c r="E100" s="12">
        <v>1474500</v>
      </c>
      <c r="F100" s="61">
        <v>61500000</v>
      </c>
      <c r="G100" s="132"/>
      <c r="H100" s="132"/>
      <c r="J100" s="12"/>
    </row>
    <row r="101" spans="1:11" x14ac:dyDescent="0.25">
      <c r="A101" s="11">
        <v>61501000</v>
      </c>
      <c r="B101" s="11" t="s">
        <v>480</v>
      </c>
      <c r="C101" s="12">
        <v>519682</v>
      </c>
      <c r="D101" s="12">
        <v>0</v>
      </c>
      <c r="E101" s="12">
        <v>0</v>
      </c>
      <c r="F101" s="61">
        <v>61500000</v>
      </c>
      <c r="G101" s="132"/>
      <c r="H101" s="132"/>
      <c r="J101" s="12"/>
    </row>
    <row r="102" spans="1:11" x14ac:dyDescent="0.25">
      <c r="A102" s="11">
        <v>61502000</v>
      </c>
      <c r="B102" s="11" t="s">
        <v>2587</v>
      </c>
      <c r="C102" s="12">
        <v>122078</v>
      </c>
      <c r="D102" s="12">
        <v>272000</v>
      </c>
      <c r="E102" s="12">
        <v>1587500</v>
      </c>
      <c r="F102" s="61">
        <v>61500000</v>
      </c>
      <c r="G102" s="132"/>
      <c r="H102" s="132"/>
      <c r="J102" s="12"/>
    </row>
    <row r="103" spans="1:11" x14ac:dyDescent="0.25">
      <c r="A103" s="11">
        <v>61503000</v>
      </c>
      <c r="B103" s="11" t="s">
        <v>481</v>
      </c>
      <c r="C103" s="12">
        <v>18921815.460000001</v>
      </c>
      <c r="D103" s="12">
        <v>6666650</v>
      </c>
      <c r="E103" s="12">
        <v>2643750.0099999998</v>
      </c>
      <c r="F103" s="61">
        <v>61500000</v>
      </c>
      <c r="G103" s="132"/>
      <c r="H103" s="132"/>
      <c r="J103" s="12"/>
    </row>
    <row r="104" spans="1:11" x14ac:dyDescent="0.25">
      <c r="A104" s="11">
        <v>61504000</v>
      </c>
      <c r="B104" s="11" t="s">
        <v>2141</v>
      </c>
      <c r="C104" s="12">
        <v>935500</v>
      </c>
      <c r="D104" s="12">
        <v>2001500</v>
      </c>
      <c r="E104" s="12">
        <v>2857800</v>
      </c>
      <c r="F104" s="61">
        <v>61500000</v>
      </c>
      <c r="G104" s="132"/>
      <c r="H104" s="132"/>
      <c r="J104" s="12"/>
    </row>
    <row r="105" spans="1:11" x14ac:dyDescent="0.25">
      <c r="A105" s="11">
        <v>61600000</v>
      </c>
      <c r="B105" s="11" t="s">
        <v>2588</v>
      </c>
      <c r="C105" s="12">
        <v>0</v>
      </c>
      <c r="D105" s="12">
        <v>0</v>
      </c>
      <c r="E105" s="12">
        <v>229779.84</v>
      </c>
      <c r="F105" s="61">
        <v>61600000</v>
      </c>
      <c r="G105" s="132"/>
      <c r="H105" s="132"/>
      <c r="J105" s="12"/>
      <c r="K105" s="132"/>
    </row>
    <row r="106" spans="1:11" x14ac:dyDescent="0.25">
      <c r="A106" s="11">
        <v>61601000</v>
      </c>
      <c r="B106" s="11" t="s">
        <v>2589</v>
      </c>
      <c r="C106" s="12">
        <v>35.35</v>
      </c>
      <c r="D106" s="12">
        <v>0</v>
      </c>
      <c r="E106" s="12">
        <v>0</v>
      </c>
      <c r="F106" s="61">
        <v>61600000</v>
      </c>
      <c r="G106" s="132"/>
      <c r="H106" s="132"/>
      <c r="J106" s="12"/>
      <c r="K106" s="132"/>
    </row>
    <row r="107" spans="1:11" x14ac:dyDescent="0.25">
      <c r="A107" s="11">
        <v>61602000</v>
      </c>
      <c r="B107" s="11" t="s">
        <v>488</v>
      </c>
      <c r="C107" s="12">
        <v>1087307.23</v>
      </c>
      <c r="F107" s="61">
        <v>61602000</v>
      </c>
    </row>
    <row r="108" spans="1:11" x14ac:dyDescent="0.25">
      <c r="A108" s="11">
        <v>61604000</v>
      </c>
      <c r="B108" s="11" t="s">
        <v>183</v>
      </c>
      <c r="C108" s="12">
        <v>22655</v>
      </c>
      <c r="F108" s="61">
        <v>61604000</v>
      </c>
    </row>
    <row r="109" spans="1:11" x14ac:dyDescent="0.25">
      <c r="A109" s="11">
        <v>61801000</v>
      </c>
      <c r="B109" s="11" t="s">
        <v>492</v>
      </c>
      <c r="C109" s="12">
        <v>33347.17</v>
      </c>
      <c r="F109" s="61">
        <v>61801000</v>
      </c>
    </row>
    <row r="110" spans="1:11" x14ac:dyDescent="0.25">
      <c r="A110" s="11">
        <v>61802000</v>
      </c>
      <c r="B110" s="11" t="s">
        <v>2590</v>
      </c>
      <c r="C110" s="12">
        <v>287790.42</v>
      </c>
      <c r="D110" s="12">
        <v>211600</v>
      </c>
      <c r="E110" s="12">
        <v>108500</v>
      </c>
      <c r="F110" s="61">
        <v>61800000</v>
      </c>
      <c r="G110" s="132"/>
      <c r="H110" s="132"/>
      <c r="J110" s="12"/>
    </row>
    <row r="111" spans="1:11" x14ac:dyDescent="0.25">
      <c r="A111" s="11">
        <v>62100000</v>
      </c>
      <c r="B111" s="11" t="s">
        <v>2591</v>
      </c>
      <c r="C111" s="12">
        <v>15061280</v>
      </c>
      <c r="D111" s="12">
        <v>11600825</v>
      </c>
      <c r="E111" s="12">
        <v>71120000</v>
      </c>
      <c r="F111" s="61">
        <v>62100000</v>
      </c>
      <c r="G111" s="132"/>
      <c r="H111" s="132"/>
      <c r="J111" s="12"/>
    </row>
    <row r="112" spans="1:11" x14ac:dyDescent="0.25">
      <c r="A112" s="11">
        <v>62101000</v>
      </c>
      <c r="B112" s="11" t="s">
        <v>2592</v>
      </c>
      <c r="C112" s="12">
        <v>0</v>
      </c>
      <c r="D112" s="12">
        <v>4019370</v>
      </c>
      <c r="E112" s="12">
        <v>0</v>
      </c>
      <c r="F112" s="23">
        <v>62100000</v>
      </c>
      <c r="G112" s="132"/>
      <c r="H112" s="132"/>
      <c r="J112" s="12"/>
    </row>
    <row r="113" spans="1:10" x14ac:dyDescent="0.25">
      <c r="A113" s="11">
        <v>62102000</v>
      </c>
      <c r="B113" s="11" t="s">
        <v>2593</v>
      </c>
      <c r="C113" s="12">
        <v>49484226</v>
      </c>
      <c r="D113" s="12">
        <v>18966000</v>
      </c>
      <c r="E113" s="12">
        <v>24089166.329999998</v>
      </c>
      <c r="F113" s="61">
        <v>62100000</v>
      </c>
      <c r="G113" s="132"/>
      <c r="H113" s="132"/>
      <c r="J113" s="12"/>
    </row>
    <row r="114" spans="1:10" x14ac:dyDescent="0.25">
      <c r="A114" s="11">
        <v>62201000</v>
      </c>
      <c r="B114" s="11" t="s">
        <v>503</v>
      </c>
      <c r="C114" s="12">
        <v>14720000</v>
      </c>
      <c r="D114" s="12">
        <v>47250000</v>
      </c>
      <c r="E114" s="12">
        <v>24750000</v>
      </c>
      <c r="F114" s="61">
        <v>62200000</v>
      </c>
      <c r="G114" s="132"/>
      <c r="H114" s="132"/>
      <c r="J114" s="12"/>
    </row>
    <row r="115" spans="1:10" x14ac:dyDescent="0.25">
      <c r="A115" s="11">
        <v>62202000</v>
      </c>
      <c r="B115" s="11" t="s">
        <v>505</v>
      </c>
      <c r="C115" s="12">
        <v>2427130</v>
      </c>
      <c r="D115" s="12">
        <v>0</v>
      </c>
      <c r="E115" s="12">
        <v>0</v>
      </c>
      <c r="F115" s="61">
        <v>62200000</v>
      </c>
      <c r="G115" s="132"/>
      <c r="H115" s="132"/>
      <c r="J115" s="12"/>
    </row>
    <row r="116" spans="1:10" x14ac:dyDescent="0.25">
      <c r="A116" s="11">
        <v>62203000</v>
      </c>
      <c r="B116" s="11" t="s">
        <v>2146</v>
      </c>
      <c r="C116" s="12">
        <v>5000000</v>
      </c>
      <c r="F116" s="61">
        <v>62203000</v>
      </c>
    </row>
    <row r="117" spans="1:10" x14ac:dyDescent="0.25">
      <c r="A117" s="11">
        <v>62260000</v>
      </c>
      <c r="B117" s="11" t="s">
        <v>2594</v>
      </c>
      <c r="C117" s="12">
        <v>0</v>
      </c>
      <c r="D117" s="12">
        <v>11550000</v>
      </c>
      <c r="E117" s="12">
        <v>10800000</v>
      </c>
      <c r="F117" s="61">
        <v>62200000</v>
      </c>
      <c r="G117" s="132"/>
      <c r="H117" s="132"/>
      <c r="J117" s="12"/>
    </row>
    <row r="118" spans="1:10" x14ac:dyDescent="0.25">
      <c r="A118" s="11">
        <v>62301000</v>
      </c>
      <c r="B118" s="11" t="s">
        <v>2595</v>
      </c>
      <c r="C118" s="12">
        <v>16000</v>
      </c>
      <c r="D118" s="12">
        <v>230000</v>
      </c>
      <c r="E118" s="12">
        <v>0</v>
      </c>
      <c r="F118" s="61">
        <v>62300000</v>
      </c>
      <c r="G118" s="132"/>
      <c r="H118" s="132"/>
      <c r="J118" s="12"/>
    </row>
    <row r="119" spans="1:10" x14ac:dyDescent="0.25">
      <c r="A119" s="11">
        <v>62302000</v>
      </c>
      <c r="B119" s="11" t="s">
        <v>516</v>
      </c>
      <c r="C119" s="12">
        <v>440000</v>
      </c>
      <c r="F119" s="61">
        <v>62302000</v>
      </c>
    </row>
    <row r="120" spans="1:10" x14ac:dyDescent="0.25">
      <c r="A120" s="11">
        <v>62303000</v>
      </c>
      <c r="B120" s="11" t="s">
        <v>517</v>
      </c>
      <c r="C120" s="12">
        <v>2480000</v>
      </c>
      <c r="D120" s="12">
        <v>0</v>
      </c>
      <c r="E120" s="12">
        <v>729300</v>
      </c>
      <c r="F120" s="61">
        <v>62300000</v>
      </c>
      <c r="G120" s="132"/>
      <c r="H120" s="132"/>
      <c r="J120" s="12"/>
    </row>
    <row r="121" spans="1:10" x14ac:dyDescent="0.25">
      <c r="A121" s="11">
        <v>62304000</v>
      </c>
      <c r="B121" s="11" t="s">
        <v>518</v>
      </c>
      <c r="C121" s="12">
        <v>400000</v>
      </c>
      <c r="F121" s="61">
        <v>62304000</v>
      </c>
    </row>
    <row r="122" spans="1:10" x14ac:dyDescent="0.25">
      <c r="A122" s="11">
        <v>62401000</v>
      </c>
      <c r="B122" s="11" t="s">
        <v>745</v>
      </c>
      <c r="C122" s="12">
        <v>0</v>
      </c>
      <c r="D122" s="12">
        <v>0</v>
      </c>
      <c r="E122" s="12">
        <v>0</v>
      </c>
      <c r="F122" s="61">
        <v>62401000</v>
      </c>
      <c r="G122" s="132"/>
      <c r="H122" s="132"/>
      <c r="J122" s="12"/>
    </row>
    <row r="123" spans="1:10" x14ac:dyDescent="0.25">
      <c r="A123" s="11">
        <v>62402000</v>
      </c>
      <c r="B123" s="11" t="s">
        <v>2596</v>
      </c>
      <c r="C123" s="12">
        <v>0</v>
      </c>
      <c r="D123" s="12">
        <v>-82600</v>
      </c>
      <c r="E123" s="12">
        <v>-628500</v>
      </c>
      <c r="F123" s="61">
        <v>62401000</v>
      </c>
      <c r="G123" s="132"/>
      <c r="H123" s="132"/>
      <c r="J123" s="12"/>
    </row>
    <row r="124" spans="1:10" x14ac:dyDescent="0.25">
      <c r="A124" s="11">
        <v>62501000</v>
      </c>
      <c r="B124" s="11" t="s">
        <v>746</v>
      </c>
      <c r="C124" s="12">
        <v>20263000</v>
      </c>
      <c r="D124" s="12">
        <v>27107149.440000001</v>
      </c>
      <c r="E124" s="12">
        <v>11025000</v>
      </c>
      <c r="F124" s="61">
        <v>62501000</v>
      </c>
      <c r="G124" s="132"/>
      <c r="H124" s="132"/>
      <c r="J124" s="12"/>
    </row>
    <row r="125" spans="1:10" x14ac:dyDescent="0.25">
      <c r="A125" s="11">
        <v>62503000</v>
      </c>
      <c r="B125" s="11" t="s">
        <v>197</v>
      </c>
      <c r="C125" s="12">
        <v>105000</v>
      </c>
      <c r="F125" s="61">
        <v>62503000</v>
      </c>
    </row>
    <row r="126" spans="1:10" x14ac:dyDescent="0.25">
      <c r="A126" s="11">
        <v>62506000</v>
      </c>
      <c r="B126" s="11" t="s">
        <v>531</v>
      </c>
      <c r="C126" s="12">
        <v>478500</v>
      </c>
      <c r="D126" s="12">
        <v>183800</v>
      </c>
      <c r="E126" s="12">
        <v>89600</v>
      </c>
      <c r="F126" s="61">
        <v>62501000</v>
      </c>
      <c r="G126" s="132"/>
      <c r="H126" s="132"/>
      <c r="J126" s="12"/>
    </row>
    <row r="127" spans="1:10" x14ac:dyDescent="0.25">
      <c r="A127" s="11">
        <v>62507000</v>
      </c>
      <c r="B127" s="11" t="s">
        <v>2597</v>
      </c>
      <c r="C127" s="12">
        <v>2990100</v>
      </c>
      <c r="D127" s="12">
        <v>1911790.47</v>
      </c>
      <c r="E127" s="12">
        <v>0</v>
      </c>
      <c r="F127" s="61">
        <v>62501000</v>
      </c>
      <c r="G127" s="132"/>
      <c r="H127" s="132"/>
      <c r="J127" s="12"/>
    </row>
    <row r="128" spans="1:10" x14ac:dyDescent="0.25">
      <c r="A128" s="11">
        <v>62601000</v>
      </c>
      <c r="B128" s="11" t="s">
        <v>747</v>
      </c>
      <c r="C128" s="12">
        <v>0</v>
      </c>
      <c r="D128" s="12">
        <v>0</v>
      </c>
      <c r="E128" s="12">
        <v>0</v>
      </c>
      <c r="F128" s="61">
        <v>62601000</v>
      </c>
      <c r="G128" s="132"/>
      <c r="H128" s="132"/>
      <c r="J128" s="12"/>
    </row>
    <row r="129" spans="1:10" x14ac:dyDescent="0.25">
      <c r="A129" s="11">
        <v>62602000</v>
      </c>
      <c r="B129" s="11" t="s">
        <v>533</v>
      </c>
      <c r="C129" s="12">
        <v>5085078.24</v>
      </c>
      <c r="D129" s="12">
        <v>3607118.57</v>
      </c>
      <c r="E129" s="12">
        <v>3585425.4</v>
      </c>
      <c r="F129" s="61">
        <v>62601000</v>
      </c>
      <c r="G129" s="132"/>
      <c r="H129" s="132"/>
      <c r="J129" s="12"/>
    </row>
    <row r="130" spans="1:10" x14ac:dyDescent="0.25">
      <c r="A130" s="11">
        <v>62603000</v>
      </c>
      <c r="B130" s="11" t="s">
        <v>534</v>
      </c>
      <c r="C130" s="12">
        <v>8479715.1999999993</v>
      </c>
      <c r="D130" s="12">
        <v>8627681.8300000001</v>
      </c>
      <c r="E130" s="12">
        <v>2875832</v>
      </c>
      <c r="F130" s="61">
        <v>62601000</v>
      </c>
      <c r="G130" s="132"/>
      <c r="H130" s="132"/>
      <c r="J130" s="12"/>
    </row>
    <row r="131" spans="1:10" x14ac:dyDescent="0.25">
      <c r="A131" s="11">
        <v>62604000</v>
      </c>
      <c r="B131" s="11" t="s">
        <v>2598</v>
      </c>
      <c r="C131" s="12">
        <v>521144.5</v>
      </c>
      <c r="D131" s="12">
        <v>630760</v>
      </c>
      <c r="E131" s="12">
        <v>1955674</v>
      </c>
      <c r="F131" s="61">
        <v>62601000</v>
      </c>
      <c r="G131" s="132"/>
      <c r="H131" s="132"/>
      <c r="J131" s="12"/>
    </row>
    <row r="132" spans="1:10" x14ac:dyDescent="0.25">
      <c r="A132" s="11">
        <v>62701000</v>
      </c>
      <c r="B132" s="11" t="s">
        <v>2153</v>
      </c>
      <c r="C132" s="12">
        <v>441073.15</v>
      </c>
      <c r="D132" s="12">
        <v>456800</v>
      </c>
      <c r="E132" s="12">
        <v>453000</v>
      </c>
      <c r="F132" s="61">
        <v>62701000</v>
      </c>
      <c r="G132" s="132"/>
      <c r="H132" s="132"/>
      <c r="J132" s="12"/>
    </row>
    <row r="133" spans="1:10" x14ac:dyDescent="0.25">
      <c r="A133" s="11">
        <v>62702000</v>
      </c>
      <c r="B133" s="11" t="s">
        <v>2154</v>
      </c>
      <c r="C133" s="12">
        <v>164400</v>
      </c>
      <c r="D133" s="12">
        <v>0</v>
      </c>
      <c r="E133" s="12">
        <v>0</v>
      </c>
      <c r="F133" s="61">
        <v>62701000</v>
      </c>
      <c r="G133" s="132"/>
      <c r="H133" s="132"/>
      <c r="J133" s="12"/>
    </row>
    <row r="134" spans="1:10" x14ac:dyDescent="0.25">
      <c r="A134" s="11">
        <v>62703000</v>
      </c>
      <c r="B134" s="11" t="s">
        <v>2599</v>
      </c>
      <c r="C134" s="12">
        <v>556780.42000000004</v>
      </c>
      <c r="D134" s="12">
        <v>415679.99</v>
      </c>
      <c r="E134" s="12">
        <v>382300</v>
      </c>
      <c r="F134" s="61">
        <v>62701000</v>
      </c>
      <c r="G134" s="132"/>
      <c r="H134" s="132"/>
      <c r="J134" s="12"/>
    </row>
    <row r="135" spans="1:10" x14ac:dyDescent="0.25">
      <c r="A135" s="11">
        <v>62705000</v>
      </c>
      <c r="B135" s="11" t="s">
        <v>539</v>
      </c>
      <c r="C135" s="12">
        <v>4800</v>
      </c>
      <c r="F135" s="61">
        <v>62705000</v>
      </c>
    </row>
    <row r="136" spans="1:10" x14ac:dyDescent="0.25">
      <c r="A136" s="11">
        <v>62706000</v>
      </c>
      <c r="B136" s="11" t="s">
        <v>209</v>
      </c>
      <c r="C136" s="12">
        <v>41060</v>
      </c>
      <c r="F136" s="61">
        <v>62706000</v>
      </c>
    </row>
    <row r="137" spans="1:10" x14ac:dyDescent="0.25">
      <c r="A137" s="11">
        <v>62800000</v>
      </c>
      <c r="B137" s="11" t="s">
        <v>2600</v>
      </c>
      <c r="C137" s="12">
        <v>0</v>
      </c>
      <c r="D137" s="12">
        <v>0</v>
      </c>
      <c r="E137" s="12">
        <v>0</v>
      </c>
      <c r="F137" s="61">
        <v>62800000</v>
      </c>
      <c r="G137" s="132"/>
      <c r="H137" s="132"/>
      <c r="J137" s="12"/>
    </row>
    <row r="138" spans="1:10" x14ac:dyDescent="0.25">
      <c r="A138" s="11">
        <v>63501000</v>
      </c>
      <c r="B138" s="11" t="s">
        <v>2472</v>
      </c>
      <c r="C138" s="12">
        <v>1794</v>
      </c>
      <c r="F138" s="61">
        <v>63501000</v>
      </c>
    </row>
    <row r="139" spans="1:10" x14ac:dyDescent="0.25">
      <c r="A139" s="11">
        <v>63502000</v>
      </c>
      <c r="B139" s="11" t="s">
        <v>2601</v>
      </c>
      <c r="C139" s="12">
        <v>139000</v>
      </c>
      <c r="D139" s="12">
        <v>40000</v>
      </c>
      <c r="E139" s="12">
        <v>0</v>
      </c>
      <c r="F139" s="61">
        <v>63502000</v>
      </c>
      <c r="G139" s="132"/>
      <c r="H139" s="132"/>
      <c r="J139" s="12"/>
    </row>
    <row r="140" spans="1:10" x14ac:dyDescent="0.25">
      <c r="A140" s="11">
        <v>63503000</v>
      </c>
      <c r="B140" s="11" t="s">
        <v>2155</v>
      </c>
      <c r="C140" s="12">
        <v>159064.16</v>
      </c>
      <c r="D140" s="12">
        <v>468400</v>
      </c>
      <c r="E140" s="12">
        <v>386000</v>
      </c>
      <c r="F140" s="61">
        <v>63503000</v>
      </c>
      <c r="G140" s="132"/>
      <c r="H140" s="132"/>
      <c r="J140" s="12"/>
    </row>
    <row r="141" spans="1:10" x14ac:dyDescent="0.25">
      <c r="A141" s="11">
        <v>63504000</v>
      </c>
      <c r="B141" s="11" t="s">
        <v>752</v>
      </c>
      <c r="C141" s="12">
        <v>49103</v>
      </c>
      <c r="D141" s="12">
        <v>171600</v>
      </c>
      <c r="E141" s="12">
        <v>0</v>
      </c>
      <c r="F141" s="61">
        <v>63504000</v>
      </c>
      <c r="G141" s="132"/>
      <c r="H141" s="132"/>
      <c r="J141" s="12"/>
    </row>
    <row r="142" spans="1:10" x14ac:dyDescent="0.25">
      <c r="A142" s="11">
        <v>63505000</v>
      </c>
      <c r="B142" s="11" t="s">
        <v>2602</v>
      </c>
      <c r="C142" s="12">
        <v>0</v>
      </c>
      <c r="D142" s="12">
        <v>3262500</v>
      </c>
      <c r="E142" s="12">
        <v>0</v>
      </c>
      <c r="F142" s="61">
        <v>63504000</v>
      </c>
      <c r="G142" s="132"/>
      <c r="H142" s="132"/>
      <c r="J142" s="12"/>
    </row>
    <row r="143" spans="1:10" x14ac:dyDescent="0.25">
      <c r="A143" s="11">
        <v>63506000</v>
      </c>
      <c r="B143" s="11" t="s">
        <v>215</v>
      </c>
      <c r="C143" s="12">
        <v>1498</v>
      </c>
      <c r="F143" s="61">
        <v>63506000</v>
      </c>
    </row>
    <row r="144" spans="1:10" x14ac:dyDescent="0.25">
      <c r="A144" s="11">
        <v>63507000</v>
      </c>
      <c r="B144" s="11" t="s">
        <v>754</v>
      </c>
      <c r="C144" s="12">
        <v>60680501.840000004</v>
      </c>
      <c r="F144" s="61">
        <v>63507000</v>
      </c>
    </row>
    <row r="145" spans="1:11" x14ac:dyDescent="0.25">
      <c r="A145" s="11">
        <v>63530000</v>
      </c>
      <c r="B145" s="11" t="s">
        <v>2603</v>
      </c>
      <c r="C145" s="12">
        <v>0</v>
      </c>
      <c r="D145" s="12">
        <v>32700582.68</v>
      </c>
      <c r="E145" s="12">
        <v>24271898.100000001</v>
      </c>
      <c r="F145" s="61">
        <v>63507000</v>
      </c>
      <c r="G145" s="132"/>
      <c r="H145" s="132"/>
      <c r="J145" s="12"/>
      <c r="K145" s="18"/>
    </row>
    <row r="146" spans="1:11" x14ac:dyDescent="0.25">
      <c r="A146" s="11">
        <v>63540000</v>
      </c>
      <c r="B146" s="11" t="s">
        <v>2604</v>
      </c>
      <c r="C146" s="12">
        <v>0</v>
      </c>
      <c r="D146" s="12">
        <v>0</v>
      </c>
      <c r="E146" s="12">
        <v>15114000</v>
      </c>
      <c r="F146" s="61">
        <v>63500000</v>
      </c>
      <c r="G146" s="132"/>
      <c r="H146" s="132"/>
      <c r="J146" s="12"/>
      <c r="K146" s="29"/>
    </row>
    <row r="147" spans="1:11" x14ac:dyDescent="0.25">
      <c r="A147" s="11">
        <v>63550000</v>
      </c>
      <c r="B147" s="11" t="s">
        <v>2605</v>
      </c>
      <c r="C147" s="12">
        <v>0</v>
      </c>
      <c r="D147" s="12">
        <v>0</v>
      </c>
      <c r="E147" s="12">
        <v>1504968</v>
      </c>
      <c r="F147" s="61">
        <v>63506000</v>
      </c>
      <c r="G147" s="132"/>
      <c r="H147" s="132"/>
      <c r="J147" s="12"/>
      <c r="K147" s="23"/>
    </row>
    <row r="148" spans="1:11" x14ac:dyDescent="0.25">
      <c r="A148" s="11">
        <v>64101000</v>
      </c>
      <c r="B148" s="11" t="s">
        <v>755</v>
      </c>
      <c r="C148" s="12">
        <v>170766217.78999999</v>
      </c>
      <c r="D148" s="12">
        <v>110898800.45</v>
      </c>
      <c r="E148" s="12">
        <v>82413782.269999996</v>
      </c>
      <c r="F148" s="61">
        <v>64101000</v>
      </c>
      <c r="G148" s="132"/>
      <c r="H148" s="132"/>
      <c r="J148" s="12"/>
    </row>
    <row r="149" spans="1:11" x14ac:dyDescent="0.25">
      <c r="A149" s="11">
        <v>64101300</v>
      </c>
      <c r="B149" s="11" t="s">
        <v>2391</v>
      </c>
      <c r="C149" s="12">
        <v>0</v>
      </c>
      <c r="D149" s="12">
        <v>0</v>
      </c>
      <c r="E149" s="12">
        <v>0</v>
      </c>
      <c r="F149" s="23">
        <v>64101000</v>
      </c>
      <c r="G149" s="132"/>
      <c r="H149" s="132"/>
      <c r="J149" s="12"/>
    </row>
    <row r="150" spans="1:11" x14ac:dyDescent="0.25">
      <c r="A150" s="11">
        <v>64102000</v>
      </c>
      <c r="B150" s="11" t="s">
        <v>550</v>
      </c>
      <c r="C150" s="12">
        <v>8616920.2699999996</v>
      </c>
      <c r="D150" s="12">
        <v>5739587.0300000003</v>
      </c>
      <c r="E150" s="12">
        <v>5269519.53</v>
      </c>
      <c r="F150" s="23">
        <v>64101000</v>
      </c>
      <c r="G150" s="132"/>
      <c r="H150" s="132"/>
      <c r="J150" s="12"/>
    </row>
    <row r="151" spans="1:11" x14ac:dyDescent="0.25">
      <c r="A151" s="11">
        <v>64103000</v>
      </c>
      <c r="B151" s="11" t="s">
        <v>551</v>
      </c>
      <c r="C151" s="12">
        <v>3161172.6</v>
      </c>
      <c r="D151" s="12">
        <v>5957151.4100000001</v>
      </c>
      <c r="E151" s="12">
        <v>1592797.56</v>
      </c>
      <c r="F151" s="61">
        <v>64101000</v>
      </c>
      <c r="G151" s="132"/>
      <c r="H151" s="132"/>
      <c r="J151" s="12"/>
    </row>
    <row r="152" spans="1:11" x14ac:dyDescent="0.25">
      <c r="A152" s="11">
        <v>64104000</v>
      </c>
      <c r="B152" s="11" t="s">
        <v>220</v>
      </c>
      <c r="C152" s="12">
        <v>2566020.5499999998</v>
      </c>
      <c r="D152" s="12">
        <v>4486.3599999999997</v>
      </c>
      <c r="E152" s="12">
        <v>488949.33</v>
      </c>
      <c r="F152" s="61">
        <v>64101000</v>
      </c>
      <c r="G152" s="132"/>
      <c r="H152" s="132"/>
      <c r="J152" s="12"/>
    </row>
    <row r="153" spans="1:11" x14ac:dyDescent="0.25">
      <c r="A153" s="11">
        <v>64105000</v>
      </c>
      <c r="B153" s="11" t="s">
        <v>552</v>
      </c>
      <c r="C153" s="12">
        <v>16935064.32</v>
      </c>
      <c r="D153" s="12">
        <v>0</v>
      </c>
      <c r="E153" s="12">
        <v>196304.68</v>
      </c>
      <c r="F153" s="61">
        <v>64101000</v>
      </c>
      <c r="G153" s="132"/>
      <c r="H153" s="132"/>
      <c r="J153" s="12"/>
    </row>
    <row r="154" spans="1:11" x14ac:dyDescent="0.25">
      <c r="A154" s="11">
        <v>64180000</v>
      </c>
      <c r="B154" s="11" t="s">
        <v>553</v>
      </c>
      <c r="C154" s="12">
        <v>12240.2</v>
      </c>
      <c r="F154" s="61">
        <v>64180000</v>
      </c>
    </row>
    <row r="155" spans="1:11" x14ac:dyDescent="0.25">
      <c r="A155" s="11">
        <v>64190000</v>
      </c>
      <c r="B155" s="11" t="s">
        <v>2606</v>
      </c>
      <c r="C155" s="12">
        <v>74500</v>
      </c>
      <c r="D155" s="12">
        <v>0</v>
      </c>
      <c r="E155" s="12">
        <v>0</v>
      </c>
      <c r="F155" s="61">
        <v>64101000</v>
      </c>
      <c r="G155" s="132"/>
      <c r="H155" s="132"/>
      <c r="J155" s="12"/>
    </row>
    <row r="156" spans="1:11" x14ac:dyDescent="0.25">
      <c r="A156" s="11">
        <v>64501000</v>
      </c>
      <c r="B156" s="11" t="s">
        <v>756</v>
      </c>
      <c r="C156" s="12">
        <v>20089071.870000001</v>
      </c>
      <c r="D156" s="12">
        <v>13072521.27</v>
      </c>
      <c r="E156" s="12">
        <v>11654712.68</v>
      </c>
      <c r="F156" s="61">
        <v>64501000</v>
      </c>
      <c r="G156" s="132"/>
      <c r="H156" s="132"/>
      <c r="J156" s="12"/>
    </row>
    <row r="157" spans="1:11" x14ac:dyDescent="0.25">
      <c r="A157" s="11">
        <v>64502000</v>
      </c>
      <c r="B157" s="11" t="s">
        <v>555</v>
      </c>
      <c r="C157" s="12">
        <v>9077685.6500000004</v>
      </c>
      <c r="D157" s="12">
        <v>6743200.75</v>
      </c>
      <c r="E157" s="12">
        <v>4947874.0999999996</v>
      </c>
      <c r="F157" s="61">
        <v>64501000</v>
      </c>
      <c r="G157" s="132"/>
      <c r="H157" s="132"/>
      <c r="J157" s="12"/>
    </row>
    <row r="158" spans="1:11" x14ac:dyDescent="0.25">
      <c r="A158" s="11">
        <v>64503000</v>
      </c>
      <c r="B158" s="11" t="s">
        <v>2607</v>
      </c>
      <c r="C158" s="12">
        <v>243264.75</v>
      </c>
      <c r="F158" s="61">
        <v>64503000</v>
      </c>
    </row>
    <row r="159" spans="1:11" x14ac:dyDescent="0.25">
      <c r="A159" s="11">
        <v>64504000</v>
      </c>
      <c r="B159" s="11" t="s">
        <v>2608</v>
      </c>
      <c r="C159" s="12">
        <v>672471.35</v>
      </c>
      <c r="F159" s="61">
        <v>64504000</v>
      </c>
    </row>
    <row r="160" spans="1:11" x14ac:dyDescent="0.25">
      <c r="A160" s="11">
        <v>64580000</v>
      </c>
      <c r="B160" s="11" t="s">
        <v>758</v>
      </c>
      <c r="C160" s="12">
        <v>1559454.86</v>
      </c>
      <c r="F160" s="61">
        <v>64580000</v>
      </c>
    </row>
    <row r="161" spans="1:11" x14ac:dyDescent="0.25">
      <c r="A161" s="11">
        <v>64801000</v>
      </c>
      <c r="B161" s="11" t="s">
        <v>489</v>
      </c>
      <c r="C161" s="12">
        <v>1352382.33</v>
      </c>
      <c r="D161" s="12">
        <v>0</v>
      </c>
      <c r="E161" s="12">
        <v>0</v>
      </c>
      <c r="F161" s="61">
        <v>64801000</v>
      </c>
      <c r="G161" s="132"/>
      <c r="H161" s="132"/>
      <c r="J161" s="12"/>
    </row>
    <row r="162" spans="1:11" x14ac:dyDescent="0.25">
      <c r="A162" s="11">
        <v>64802000</v>
      </c>
      <c r="B162" s="11" t="s">
        <v>1746</v>
      </c>
      <c r="C162" s="12">
        <v>0</v>
      </c>
      <c r="D162" s="12">
        <v>0</v>
      </c>
      <c r="E162" s="12">
        <v>0</v>
      </c>
      <c r="F162" s="61">
        <v>64801000</v>
      </c>
      <c r="G162" s="132"/>
      <c r="H162" s="132"/>
      <c r="J162" s="12"/>
    </row>
    <row r="163" spans="1:11" x14ac:dyDescent="0.25">
      <c r="A163" s="11">
        <v>64803000</v>
      </c>
      <c r="B163" s="11" t="s">
        <v>2609</v>
      </c>
      <c r="C163" s="12">
        <v>95292.45</v>
      </c>
      <c r="D163" s="12">
        <v>0</v>
      </c>
      <c r="E163" s="12">
        <v>0</v>
      </c>
      <c r="F163" s="61">
        <v>64801000</v>
      </c>
      <c r="G163" s="132"/>
      <c r="H163" s="132"/>
      <c r="J163" s="12"/>
    </row>
    <row r="164" spans="1:11" x14ac:dyDescent="0.25">
      <c r="A164" s="11">
        <v>64808000</v>
      </c>
      <c r="B164" s="11" t="s">
        <v>2610</v>
      </c>
      <c r="C164" s="12">
        <v>0</v>
      </c>
      <c r="D164" s="12">
        <v>111100</v>
      </c>
      <c r="E164" s="12">
        <v>1674950</v>
      </c>
      <c r="F164" s="61">
        <v>64801000</v>
      </c>
      <c r="G164" s="132"/>
      <c r="H164" s="132"/>
      <c r="J164" s="12"/>
    </row>
    <row r="165" spans="1:11" x14ac:dyDescent="0.25">
      <c r="A165" s="11">
        <v>65100000</v>
      </c>
      <c r="B165" s="11" t="s">
        <v>2611</v>
      </c>
      <c r="C165" s="12">
        <v>803206.02</v>
      </c>
      <c r="D165" s="12">
        <v>1945351.61</v>
      </c>
      <c r="E165" s="12">
        <v>1541084.78</v>
      </c>
      <c r="F165" s="61">
        <v>65100000</v>
      </c>
      <c r="G165" s="132"/>
      <c r="H165" s="132"/>
      <c r="J165" s="12"/>
    </row>
    <row r="166" spans="1:11" x14ac:dyDescent="0.25">
      <c r="A166" s="11">
        <v>65601000</v>
      </c>
      <c r="B166" s="11" t="s">
        <v>762</v>
      </c>
      <c r="C166" s="12">
        <v>790771.19</v>
      </c>
      <c r="D166" s="12">
        <v>685901.8</v>
      </c>
      <c r="E166" s="12">
        <v>0</v>
      </c>
      <c r="F166" s="61">
        <v>65601000</v>
      </c>
      <c r="G166" s="132"/>
      <c r="H166" s="132"/>
      <c r="J166" s="12"/>
    </row>
    <row r="167" spans="1:11" x14ac:dyDescent="0.25">
      <c r="A167" s="11">
        <v>65602000</v>
      </c>
      <c r="B167" s="11" t="s">
        <v>763</v>
      </c>
      <c r="C167" s="12">
        <v>43561</v>
      </c>
      <c r="F167" s="61">
        <v>65602000</v>
      </c>
    </row>
    <row r="168" spans="1:11" x14ac:dyDescent="0.25">
      <c r="A168" s="11">
        <v>65610000</v>
      </c>
      <c r="B168" s="11" t="s">
        <v>2612</v>
      </c>
      <c r="C168" s="12">
        <v>0</v>
      </c>
      <c r="D168" s="12">
        <v>0</v>
      </c>
      <c r="E168" s="12">
        <v>0</v>
      </c>
      <c r="F168" s="61">
        <v>65601000</v>
      </c>
      <c r="G168" s="132"/>
      <c r="H168" s="132"/>
      <c r="J168" s="12"/>
    </row>
    <row r="169" spans="1:11" x14ac:dyDescent="0.25">
      <c r="A169" s="11">
        <v>65700000</v>
      </c>
      <c r="B169" s="11" t="s">
        <v>2613</v>
      </c>
      <c r="C169" s="12">
        <v>2036737.88</v>
      </c>
      <c r="D169" s="12">
        <v>81827831</v>
      </c>
      <c r="E169" s="12">
        <v>0</v>
      </c>
      <c r="F169" s="23">
        <v>65800000</v>
      </c>
      <c r="G169" s="132"/>
      <c r="H169" s="132"/>
      <c r="J169" s="12"/>
    </row>
    <row r="170" spans="1:11" x14ac:dyDescent="0.25">
      <c r="A170" s="11">
        <v>65800000</v>
      </c>
      <c r="B170" s="11" t="s">
        <v>2614</v>
      </c>
      <c r="C170" s="12">
        <v>2094605.95</v>
      </c>
      <c r="D170" s="12">
        <v>2142823.71</v>
      </c>
      <c r="E170" s="12">
        <v>400509.56</v>
      </c>
      <c r="F170" s="61">
        <v>65800000</v>
      </c>
      <c r="G170" s="132"/>
      <c r="H170" s="132"/>
      <c r="J170" s="12"/>
      <c r="K170" s="132"/>
    </row>
    <row r="171" spans="1:11" x14ac:dyDescent="0.25">
      <c r="A171" s="11">
        <v>66600000</v>
      </c>
      <c r="B171" s="11" t="s">
        <v>2615</v>
      </c>
      <c r="C171" s="12">
        <v>38418</v>
      </c>
      <c r="D171" s="12">
        <v>0</v>
      </c>
      <c r="E171" s="12">
        <v>0</v>
      </c>
      <c r="F171" s="61">
        <v>66600000</v>
      </c>
      <c r="G171" s="132"/>
      <c r="H171" s="132"/>
      <c r="J171" s="12"/>
    </row>
    <row r="172" spans="1:11" x14ac:dyDescent="0.25">
      <c r="A172" s="11">
        <v>68112000</v>
      </c>
      <c r="B172" s="11" t="s">
        <v>772</v>
      </c>
      <c r="C172" s="12">
        <v>25671940.010000002</v>
      </c>
      <c r="F172" s="61">
        <v>68112000</v>
      </c>
    </row>
    <row r="173" spans="1:11" x14ac:dyDescent="0.25">
      <c r="A173" s="11">
        <v>68120000</v>
      </c>
      <c r="B173" s="11" t="s">
        <v>2616</v>
      </c>
      <c r="C173" s="12">
        <v>0</v>
      </c>
      <c r="D173" s="12">
        <v>50723984.450000003</v>
      </c>
      <c r="E173" s="12">
        <v>43207586.869999997</v>
      </c>
      <c r="F173" s="23">
        <v>68112000</v>
      </c>
      <c r="G173" s="132"/>
      <c r="H173" s="132"/>
      <c r="J173" s="12"/>
      <c r="K173" s="23"/>
    </row>
    <row r="174" spans="1:11" x14ac:dyDescent="0.25">
      <c r="A174" s="11">
        <v>69200000</v>
      </c>
      <c r="B174" s="11" t="s">
        <v>2617</v>
      </c>
      <c r="C174" s="12">
        <v>0</v>
      </c>
      <c r="D174" s="12">
        <v>0</v>
      </c>
      <c r="E174" s="12">
        <v>0</v>
      </c>
      <c r="F174" s="61">
        <v>69800000</v>
      </c>
      <c r="G174" s="132"/>
      <c r="H174" s="132"/>
      <c r="J174" s="12"/>
    </row>
    <row r="175" spans="1:11" x14ac:dyDescent="0.25">
      <c r="A175" s="11">
        <v>69500000</v>
      </c>
      <c r="B175" s="11" t="s">
        <v>2618</v>
      </c>
      <c r="C175" s="12">
        <v>0</v>
      </c>
      <c r="D175" s="12">
        <v>67690738.189999998</v>
      </c>
      <c r="E175" s="12">
        <v>55993854.75</v>
      </c>
      <c r="F175" s="61">
        <v>69800000</v>
      </c>
      <c r="G175" s="132"/>
      <c r="H175" s="132"/>
      <c r="J175" s="12"/>
      <c r="K175" s="23"/>
    </row>
    <row r="176" spans="1:11" x14ac:dyDescent="0.25">
      <c r="A176" s="11">
        <v>70100000</v>
      </c>
      <c r="B176" s="11" t="s">
        <v>2619</v>
      </c>
      <c r="C176" s="12">
        <v>-8506822492</v>
      </c>
      <c r="D176" s="12">
        <v>-1612489482.6500001</v>
      </c>
      <c r="E176" s="12">
        <v>0</v>
      </c>
      <c r="F176" s="61">
        <v>70110000</v>
      </c>
      <c r="G176" s="132"/>
      <c r="H176" s="132"/>
      <c r="J176" s="12"/>
    </row>
    <row r="177" spans="1:10" x14ac:dyDescent="0.25">
      <c r="A177" s="11">
        <v>70700000</v>
      </c>
      <c r="B177" s="11" t="s">
        <v>2485</v>
      </c>
      <c r="C177" s="12">
        <v>-3407631738.6500001</v>
      </c>
      <c r="D177" s="12">
        <v>-1036431292.34</v>
      </c>
      <c r="E177" s="12">
        <v>-1148863000.03</v>
      </c>
      <c r="F177" s="61">
        <v>70710000</v>
      </c>
      <c r="G177" s="132"/>
      <c r="H177" s="132"/>
      <c r="J177" s="12"/>
    </row>
    <row r="178" spans="1:10" x14ac:dyDescent="0.25">
      <c r="A178" s="11">
        <v>70710000</v>
      </c>
      <c r="B178" s="11" t="s">
        <v>2620</v>
      </c>
      <c r="C178" s="12">
        <v>-117720170.01000001</v>
      </c>
      <c r="D178" s="11">
        <v>-10825226863.51</v>
      </c>
      <c r="E178">
        <v>-9985907950.9299698</v>
      </c>
      <c r="F178" s="61">
        <v>70710000</v>
      </c>
      <c r="G178" s="132"/>
      <c r="H178" s="132"/>
      <c r="J178" s="12"/>
    </row>
    <row r="179" spans="1:10" x14ac:dyDescent="0.25">
      <c r="A179" s="11">
        <v>75800000</v>
      </c>
      <c r="B179" s="11" t="s">
        <v>2621</v>
      </c>
      <c r="C179" s="12">
        <v>-105701.15</v>
      </c>
      <c r="D179" s="11">
        <v>-1351679.28</v>
      </c>
      <c r="E179">
        <v>-17047.310000000001</v>
      </c>
      <c r="F179" s="61">
        <v>75800000</v>
      </c>
      <c r="G179" s="132"/>
      <c r="H179" s="132"/>
      <c r="J179" s="12"/>
    </row>
    <row r="180" spans="1:10" x14ac:dyDescent="0.25">
      <c r="A180" s="11">
        <v>75810000</v>
      </c>
      <c r="B180" s="11" t="s">
        <v>573</v>
      </c>
      <c r="C180" s="12">
        <v>-247800</v>
      </c>
      <c r="F180" s="61">
        <v>75810000</v>
      </c>
    </row>
    <row r="181" spans="1:10" x14ac:dyDescent="0.25">
      <c r="A181" s="11">
        <v>76500000</v>
      </c>
      <c r="B181" s="11" t="s">
        <v>2622</v>
      </c>
      <c r="C181" s="12">
        <v>-5784216.04</v>
      </c>
      <c r="D181" s="11">
        <v>-5622925.9699999997</v>
      </c>
      <c r="E181">
        <v>-9233737.8000000007</v>
      </c>
      <c r="F181" s="61">
        <v>76500000</v>
      </c>
      <c r="G181" s="132"/>
      <c r="H181" s="132"/>
      <c r="J181" s="12"/>
    </row>
    <row r="182" spans="1:10" x14ac:dyDescent="0.25">
      <c r="A182" s="11">
        <v>76600000</v>
      </c>
      <c r="B182" s="11" t="s">
        <v>2623</v>
      </c>
      <c r="C182" s="12">
        <v>0</v>
      </c>
      <c r="D182" s="11">
        <v>0</v>
      </c>
      <c r="E182">
        <v>0</v>
      </c>
      <c r="F182" s="61">
        <v>76600000</v>
      </c>
      <c r="G182" s="132"/>
      <c r="J182" s="12"/>
    </row>
  </sheetData>
  <conditionalFormatting sqref="F2">
    <cfRule type="duplicateValues" dxfId="451" priority="34"/>
  </conditionalFormatting>
  <conditionalFormatting sqref="F3">
    <cfRule type="duplicateValues" dxfId="450" priority="15"/>
  </conditionalFormatting>
  <conditionalFormatting sqref="F4:F5">
    <cfRule type="duplicateValues" dxfId="449" priority="16"/>
  </conditionalFormatting>
  <conditionalFormatting sqref="F21">
    <cfRule type="duplicateValues" dxfId="448" priority="17"/>
  </conditionalFormatting>
  <conditionalFormatting sqref="F22">
    <cfRule type="duplicateValues" dxfId="447" priority="18"/>
  </conditionalFormatting>
  <conditionalFormatting sqref="F23">
    <cfRule type="duplicateValues" dxfId="446" priority="19"/>
  </conditionalFormatting>
  <conditionalFormatting sqref="F25">
    <cfRule type="duplicateValues" dxfId="445" priority="20"/>
    <cfRule type="duplicateValues" dxfId="444" priority="21"/>
    <cfRule type="duplicateValues" dxfId="443" priority="22"/>
  </conditionalFormatting>
  <conditionalFormatting sqref="F37">
    <cfRule type="duplicateValues" dxfId="442" priority="23"/>
  </conditionalFormatting>
  <conditionalFormatting sqref="F39">
    <cfRule type="duplicateValues" dxfId="441" priority="24"/>
  </conditionalFormatting>
  <conditionalFormatting sqref="F40 F117 F126:F182">
    <cfRule type="duplicateValues" dxfId="440" priority="2"/>
  </conditionalFormatting>
  <conditionalFormatting sqref="F41">
    <cfRule type="duplicateValues" dxfId="439" priority="25"/>
  </conditionalFormatting>
  <conditionalFormatting sqref="F43">
    <cfRule type="duplicateValues" dxfId="438" priority="26"/>
  </conditionalFormatting>
  <conditionalFormatting sqref="F44">
    <cfRule type="duplicateValues" dxfId="437" priority="27"/>
  </conditionalFormatting>
  <conditionalFormatting sqref="F45">
    <cfRule type="duplicateValues" dxfId="436" priority="28"/>
  </conditionalFormatting>
  <conditionalFormatting sqref="F46">
    <cfRule type="duplicateValues" dxfId="435" priority="29"/>
  </conditionalFormatting>
  <conditionalFormatting sqref="F47">
    <cfRule type="duplicateValues" dxfId="434" priority="30"/>
  </conditionalFormatting>
  <conditionalFormatting sqref="F48">
    <cfRule type="duplicateValues" dxfId="433" priority="31"/>
  </conditionalFormatting>
  <conditionalFormatting sqref="F62">
    <cfRule type="duplicateValues" dxfId="432" priority="32"/>
  </conditionalFormatting>
  <conditionalFormatting sqref="F116">
    <cfRule type="duplicateValues" dxfId="431" priority="33"/>
  </conditionalFormatting>
  <conditionalFormatting sqref="K5">
    <cfRule type="duplicateValues" dxfId="430" priority="13"/>
    <cfRule type="duplicateValues" dxfId="429" priority="14"/>
  </conditionalFormatting>
  <conditionalFormatting sqref="K17:K18">
    <cfRule type="duplicateValues" dxfId="428" priority="12"/>
  </conditionalFormatting>
  <conditionalFormatting sqref="K23">
    <cfRule type="duplicateValues" dxfId="427" priority="11"/>
  </conditionalFormatting>
  <conditionalFormatting sqref="K48">
    <cfRule type="duplicateValues" dxfId="426" priority="10"/>
  </conditionalFormatting>
  <conditionalFormatting sqref="K96">
    <cfRule type="duplicateValues" dxfId="425" priority="8"/>
    <cfRule type="duplicateValues" dxfId="424" priority="9"/>
  </conditionalFormatting>
  <conditionalFormatting sqref="K97">
    <cfRule type="duplicateValues" dxfId="423" priority="7"/>
  </conditionalFormatting>
  <conditionalFormatting sqref="K98">
    <cfRule type="duplicateValues" dxfId="422" priority="6"/>
  </conditionalFormatting>
  <conditionalFormatting sqref="K118">
    <cfRule type="duplicateValues" dxfId="421" priority="4"/>
    <cfRule type="duplicateValues" dxfId="420" priority="5"/>
  </conditionalFormatting>
  <conditionalFormatting sqref="K120">
    <cfRule type="duplicateValues" dxfId="419" priority="3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C5E0B4"/>
  </sheetPr>
  <dimension ref="A1:H163"/>
  <sheetViews>
    <sheetView zoomScaleNormal="100" workbookViewId="0">
      <selection activeCell="C17" sqref="C17"/>
    </sheetView>
  </sheetViews>
  <sheetFormatPr baseColWidth="10" defaultColWidth="11.42578125" defaultRowHeight="14.25" x14ac:dyDescent="0.25"/>
  <cols>
    <col min="1" max="1" width="11.42578125" style="11"/>
    <col min="2" max="2" width="40.140625" customWidth="1"/>
    <col min="3" max="5" width="16.5703125" customWidth="1"/>
    <col min="6" max="6" width="11.42578125" style="61"/>
  </cols>
  <sheetData>
    <row r="1" spans="1:8" x14ac:dyDescent="0.25">
      <c r="A1" s="11" t="s">
        <v>2065</v>
      </c>
      <c r="C1">
        <v>2021</v>
      </c>
      <c r="D1">
        <v>2020</v>
      </c>
      <c r="E1" t="s">
        <v>1116</v>
      </c>
      <c r="H1">
        <v>2019</v>
      </c>
    </row>
    <row r="2" spans="1:8" x14ac:dyDescent="0.25">
      <c r="A2" s="11">
        <v>10100000</v>
      </c>
      <c r="B2" t="s">
        <v>581</v>
      </c>
      <c r="C2" s="12">
        <v>-550000000</v>
      </c>
      <c r="D2" s="12">
        <v>-550000000</v>
      </c>
      <c r="E2" s="12">
        <v>-550000000</v>
      </c>
      <c r="F2" s="11">
        <v>10100000</v>
      </c>
      <c r="H2">
        <v>-550000000</v>
      </c>
    </row>
    <row r="3" spans="1:8" x14ac:dyDescent="0.25">
      <c r="A3" s="11">
        <v>10610000</v>
      </c>
      <c r="B3" t="s">
        <v>582</v>
      </c>
      <c r="C3" s="12">
        <v>-55000000</v>
      </c>
      <c r="D3" s="12">
        <v>-55000000</v>
      </c>
      <c r="E3" s="12">
        <v>-55000000</v>
      </c>
      <c r="F3" s="11">
        <v>10610000</v>
      </c>
      <c r="H3">
        <v>-55000000</v>
      </c>
    </row>
    <row r="4" spans="1:8" x14ac:dyDescent="0.25">
      <c r="A4" s="11">
        <v>11000000</v>
      </c>
      <c r="B4" t="s">
        <v>584</v>
      </c>
      <c r="C4" s="12">
        <v>0</v>
      </c>
      <c r="D4" s="12">
        <v>0</v>
      </c>
      <c r="E4" s="12">
        <v>-181866899.5</v>
      </c>
      <c r="F4" s="11">
        <v>11000000</v>
      </c>
      <c r="H4">
        <v>-181866899.5</v>
      </c>
    </row>
    <row r="5" spans="1:8" x14ac:dyDescent="0.25">
      <c r="A5" s="11">
        <v>11900000</v>
      </c>
      <c r="B5" t="s">
        <v>1465</v>
      </c>
      <c r="C5" s="12">
        <v>7419822.6600000001</v>
      </c>
      <c r="D5" s="12">
        <v>7419822.6600000001</v>
      </c>
      <c r="E5" s="12">
        <v>136044181.47</v>
      </c>
      <c r="F5" s="11">
        <v>11900000</v>
      </c>
      <c r="H5">
        <v>136044181.47</v>
      </c>
    </row>
    <row r="6" spans="1:8" x14ac:dyDescent="0.25">
      <c r="A6" s="11">
        <v>12000000</v>
      </c>
      <c r="B6" t="s">
        <v>45</v>
      </c>
      <c r="C6" s="12">
        <v>0</v>
      </c>
      <c r="D6" s="12">
        <v>0</v>
      </c>
      <c r="E6" s="12">
        <v>0</v>
      </c>
      <c r="F6" s="11">
        <v>12000000</v>
      </c>
      <c r="H6">
        <v>0</v>
      </c>
    </row>
    <row r="7" spans="1:8" x14ac:dyDescent="0.25">
      <c r="A7" s="11">
        <v>12900000</v>
      </c>
      <c r="B7" t="s">
        <v>2624</v>
      </c>
      <c r="C7" s="12">
        <v>911443608.69000006</v>
      </c>
      <c r="D7" s="12">
        <v>0</v>
      </c>
      <c r="E7" s="12">
        <v>0</v>
      </c>
      <c r="F7" s="11">
        <v>12900000</v>
      </c>
      <c r="H7">
        <v>0</v>
      </c>
    </row>
    <row r="8" spans="1:8" x14ac:dyDescent="0.25">
      <c r="A8" s="11">
        <v>20400000</v>
      </c>
      <c r="B8" t="s">
        <v>2074</v>
      </c>
      <c r="C8" s="12">
        <v>4832320.3600000003</v>
      </c>
      <c r="D8" s="12">
        <v>4832320.3600000003</v>
      </c>
      <c r="E8" s="12">
        <v>4832320.3600000003</v>
      </c>
      <c r="F8" s="11">
        <v>20400000</v>
      </c>
      <c r="H8">
        <v>4832320.3600000003</v>
      </c>
    </row>
    <row r="9" spans="1:8" x14ac:dyDescent="0.25">
      <c r="A9" s="11">
        <v>20500000</v>
      </c>
      <c r="B9" t="s">
        <v>2625</v>
      </c>
      <c r="C9" s="12">
        <v>0</v>
      </c>
      <c r="D9" s="12">
        <v>0</v>
      </c>
      <c r="E9" s="12">
        <v>0</v>
      </c>
      <c r="F9" s="11">
        <v>20500000</v>
      </c>
      <c r="H9">
        <v>0</v>
      </c>
    </row>
    <row r="10" spans="1:8" x14ac:dyDescent="0.25">
      <c r="A10" s="11">
        <v>21500000</v>
      </c>
      <c r="B10" t="s">
        <v>2626</v>
      </c>
      <c r="C10" s="12">
        <v>12127000</v>
      </c>
      <c r="D10" s="12">
        <v>12127000</v>
      </c>
      <c r="E10" s="12">
        <v>12127000</v>
      </c>
      <c r="F10" s="11">
        <v>21500000</v>
      </c>
      <c r="H10">
        <v>12127000</v>
      </c>
    </row>
    <row r="11" spans="1:8" x14ac:dyDescent="0.25">
      <c r="A11" s="11">
        <v>21570000</v>
      </c>
      <c r="B11" t="s">
        <v>2627</v>
      </c>
      <c r="C11" s="12">
        <v>1343300</v>
      </c>
      <c r="D11" s="12">
        <v>1343300</v>
      </c>
      <c r="E11" s="12">
        <v>1343300</v>
      </c>
      <c r="F11" s="11">
        <v>21570000</v>
      </c>
      <c r="H11">
        <v>1343300</v>
      </c>
    </row>
    <row r="12" spans="1:8" x14ac:dyDescent="0.25">
      <c r="A12" s="11">
        <v>21810000</v>
      </c>
      <c r="B12" t="s">
        <v>260</v>
      </c>
      <c r="C12" s="12">
        <v>105662004.77</v>
      </c>
      <c r="D12" s="12">
        <v>105662004.77</v>
      </c>
      <c r="E12" s="12">
        <v>105662004.77</v>
      </c>
      <c r="F12" s="11">
        <v>21810000</v>
      </c>
      <c r="H12">
        <v>105662004.77</v>
      </c>
    </row>
    <row r="13" spans="1:8" x14ac:dyDescent="0.25">
      <c r="A13" s="11">
        <v>21830000</v>
      </c>
      <c r="B13" t="s">
        <v>596</v>
      </c>
      <c r="C13" s="12">
        <v>18410000</v>
      </c>
      <c r="D13" s="12">
        <v>18410000</v>
      </c>
      <c r="E13" s="12">
        <v>18410000</v>
      </c>
      <c r="F13" s="11">
        <v>21830000</v>
      </c>
      <c r="H13">
        <v>18410000</v>
      </c>
    </row>
    <row r="14" spans="1:8" x14ac:dyDescent="0.25">
      <c r="A14" s="11">
        <v>21832000</v>
      </c>
      <c r="B14" t="s">
        <v>2628</v>
      </c>
      <c r="C14" s="12">
        <v>3246000</v>
      </c>
      <c r="D14" s="12">
        <v>3246000</v>
      </c>
      <c r="E14" s="12">
        <v>3246000</v>
      </c>
      <c r="F14" s="11">
        <v>21832000</v>
      </c>
      <c r="H14">
        <v>3246000</v>
      </c>
    </row>
    <row r="15" spans="1:8" x14ac:dyDescent="0.25">
      <c r="A15" s="11">
        <v>28040000</v>
      </c>
      <c r="B15" t="s">
        <v>600</v>
      </c>
      <c r="C15" s="12">
        <v>-4832320.3499999996</v>
      </c>
      <c r="D15" s="12">
        <v>-3868540.9</v>
      </c>
      <c r="E15" s="12">
        <v>-2902076.83</v>
      </c>
      <c r="F15" s="11">
        <v>28040000</v>
      </c>
      <c r="H15">
        <v>-2902076.83</v>
      </c>
    </row>
    <row r="16" spans="1:8" x14ac:dyDescent="0.25">
      <c r="A16" s="11">
        <v>28051000</v>
      </c>
      <c r="B16" t="s">
        <v>2629</v>
      </c>
      <c r="C16" s="12">
        <v>0</v>
      </c>
      <c r="D16" s="12">
        <v>0</v>
      </c>
      <c r="E16" s="12">
        <v>0</v>
      </c>
      <c r="F16" s="11">
        <v>28051000</v>
      </c>
      <c r="H16">
        <v>0</v>
      </c>
    </row>
    <row r="17" spans="1:8" x14ac:dyDescent="0.25">
      <c r="A17" s="11">
        <v>28150000</v>
      </c>
      <c r="B17" t="s">
        <v>2630</v>
      </c>
      <c r="C17" s="12">
        <v>-12127000</v>
      </c>
      <c r="D17" s="12">
        <v>-12127000</v>
      </c>
      <c r="E17" s="12">
        <v>-12127000</v>
      </c>
      <c r="F17" s="11">
        <v>28150000</v>
      </c>
      <c r="H17">
        <v>-12127000</v>
      </c>
    </row>
    <row r="18" spans="1:8" x14ac:dyDescent="0.25">
      <c r="A18" s="11">
        <v>28162000</v>
      </c>
      <c r="B18" t="s">
        <v>2631</v>
      </c>
      <c r="C18" s="12">
        <v>-1242552.6100000001</v>
      </c>
      <c r="D18" s="12">
        <v>-1108222.6100000001</v>
      </c>
      <c r="E18" s="12">
        <v>-973892.60999999905</v>
      </c>
      <c r="F18" s="11">
        <v>28162000</v>
      </c>
      <c r="H18">
        <v>-973892.60999999905</v>
      </c>
    </row>
    <row r="19" spans="1:8" x14ac:dyDescent="0.25">
      <c r="A19" s="11">
        <v>28181000</v>
      </c>
      <c r="B19" t="s">
        <v>2632</v>
      </c>
      <c r="C19" s="12">
        <v>-101670311.68000001</v>
      </c>
      <c r="D19" s="12">
        <v>-99049368.25</v>
      </c>
      <c r="E19" s="12">
        <v>-96206019.420000002</v>
      </c>
      <c r="F19" s="11">
        <v>28181000</v>
      </c>
      <c r="H19">
        <v>-96206019.420000002</v>
      </c>
    </row>
    <row r="20" spans="1:8" x14ac:dyDescent="0.25">
      <c r="A20" s="11">
        <v>28183000</v>
      </c>
      <c r="B20" t="s">
        <v>2633</v>
      </c>
      <c r="C20" s="12">
        <v>-18410000</v>
      </c>
      <c r="D20" s="12">
        <v>-18410000</v>
      </c>
      <c r="E20" s="12">
        <v>-18410000</v>
      </c>
      <c r="F20" s="11">
        <v>28183000</v>
      </c>
      <c r="H20">
        <v>-18410000</v>
      </c>
    </row>
    <row r="21" spans="1:8" x14ac:dyDescent="0.25">
      <c r="A21" s="11">
        <v>28184000</v>
      </c>
      <c r="B21" t="s">
        <v>608</v>
      </c>
      <c r="C21" s="12">
        <v>-2427392.21</v>
      </c>
      <c r="D21" s="12">
        <v>-1778192.21</v>
      </c>
      <c r="E21" s="12">
        <v>-1128992.21</v>
      </c>
      <c r="F21" s="11">
        <v>28184000</v>
      </c>
      <c r="H21">
        <v>-1128992.21</v>
      </c>
    </row>
    <row r="22" spans="1:8" x14ac:dyDescent="0.25">
      <c r="A22" s="11">
        <v>31000000</v>
      </c>
      <c r="B22" t="s">
        <v>2634</v>
      </c>
      <c r="C22" s="12">
        <v>0</v>
      </c>
      <c r="D22" s="12">
        <v>960466203.82000005</v>
      </c>
      <c r="E22" s="12">
        <v>1885048803.76</v>
      </c>
      <c r="F22" s="11">
        <v>31000000</v>
      </c>
      <c r="H22">
        <v>1885048803.76</v>
      </c>
    </row>
    <row r="23" spans="1:8" x14ac:dyDescent="0.25">
      <c r="A23" s="11">
        <v>35500000</v>
      </c>
      <c r="B23" t="s">
        <v>612</v>
      </c>
      <c r="C23" s="12">
        <v>0</v>
      </c>
      <c r="D23" s="12">
        <v>74061346.829999998</v>
      </c>
      <c r="E23" s="12">
        <v>73462976.359999999</v>
      </c>
      <c r="F23" s="11">
        <v>35500000</v>
      </c>
      <c r="H23">
        <v>73462976.359999999</v>
      </c>
    </row>
    <row r="24" spans="1:8" x14ac:dyDescent="0.25">
      <c r="A24" s="11">
        <v>40100000</v>
      </c>
      <c r="B24" t="s">
        <v>1945</v>
      </c>
      <c r="C24" s="12">
        <v>-95307750.900000006</v>
      </c>
      <c r="D24" s="12">
        <v>-117879917.78</v>
      </c>
      <c r="E24" s="12">
        <v>-117645666.67</v>
      </c>
      <c r="F24" s="11">
        <v>40100000</v>
      </c>
      <c r="H24">
        <v>-117645666.67</v>
      </c>
    </row>
    <row r="25" spans="1:8" x14ac:dyDescent="0.25">
      <c r="A25" s="11">
        <v>40310000</v>
      </c>
      <c r="B25" t="s">
        <v>621</v>
      </c>
      <c r="C25" s="12">
        <v>0</v>
      </c>
      <c r="D25" s="12">
        <v>0</v>
      </c>
      <c r="E25" s="12">
        <v>0</v>
      </c>
      <c r="F25" s="11">
        <v>40310000</v>
      </c>
      <c r="H25">
        <v>0</v>
      </c>
    </row>
    <row r="26" spans="1:8" x14ac:dyDescent="0.25">
      <c r="A26" s="11">
        <v>40800000</v>
      </c>
      <c r="B26" t="s">
        <v>2635</v>
      </c>
      <c r="C26" s="12">
        <v>-9709980</v>
      </c>
      <c r="D26" s="12">
        <v>-9709980</v>
      </c>
      <c r="E26" s="12">
        <v>-452665.26</v>
      </c>
      <c r="F26" s="11">
        <v>40800000</v>
      </c>
      <c r="H26">
        <v>-452665.26</v>
      </c>
    </row>
    <row r="27" spans="1:8" x14ac:dyDescent="0.25">
      <c r="A27" s="11">
        <v>40910000</v>
      </c>
      <c r="B27" t="s">
        <v>1567</v>
      </c>
      <c r="C27" s="12">
        <v>370366.42</v>
      </c>
      <c r="D27" s="12">
        <v>370366.42</v>
      </c>
      <c r="E27" s="12">
        <v>5995748.2400000002</v>
      </c>
      <c r="F27" s="11">
        <v>40910000</v>
      </c>
      <c r="H27">
        <v>5995748.2400000002</v>
      </c>
    </row>
    <row r="28" spans="1:8" x14ac:dyDescent="0.25">
      <c r="A28" s="11">
        <v>41100000</v>
      </c>
      <c r="B28" t="s">
        <v>2092</v>
      </c>
      <c r="C28" s="12">
        <v>514432938.63999999</v>
      </c>
      <c r="D28" s="12">
        <v>97150520.319999903</v>
      </c>
      <c r="E28" s="12">
        <v>70335702.2299999</v>
      </c>
      <c r="F28" s="11">
        <v>41100000</v>
      </c>
      <c r="H28">
        <v>70335702.2299999</v>
      </c>
    </row>
    <row r="29" spans="1:8" x14ac:dyDescent="0.25">
      <c r="A29" s="11">
        <v>41300000</v>
      </c>
      <c r="B29" t="s">
        <v>290</v>
      </c>
      <c r="C29" s="12">
        <v>0</v>
      </c>
      <c r="D29" s="12">
        <v>0</v>
      </c>
      <c r="E29" s="12">
        <v>0</v>
      </c>
      <c r="F29" s="11">
        <v>41300000</v>
      </c>
      <c r="H29">
        <v>0</v>
      </c>
    </row>
    <row r="30" spans="1:8" x14ac:dyDescent="0.25">
      <c r="A30" s="11">
        <v>41311000</v>
      </c>
      <c r="B30" t="s">
        <v>1772</v>
      </c>
      <c r="C30" s="12">
        <v>0</v>
      </c>
      <c r="D30" s="12">
        <v>0</v>
      </c>
      <c r="E30" s="12">
        <v>0</v>
      </c>
      <c r="F30" s="11">
        <v>41311000</v>
      </c>
      <c r="H30">
        <v>0</v>
      </c>
    </row>
    <row r="31" spans="1:8" x14ac:dyDescent="0.25">
      <c r="A31" s="11">
        <v>41321000</v>
      </c>
      <c r="B31" t="s">
        <v>2636</v>
      </c>
      <c r="C31" s="12">
        <v>0</v>
      </c>
      <c r="D31" s="12">
        <v>0</v>
      </c>
      <c r="E31" s="12">
        <v>0</v>
      </c>
      <c r="F31" s="11">
        <v>41321000</v>
      </c>
      <c r="H31">
        <v>0</v>
      </c>
    </row>
    <row r="32" spans="1:8" x14ac:dyDescent="0.25">
      <c r="A32" s="11">
        <v>41600000</v>
      </c>
      <c r="B32" t="s">
        <v>291</v>
      </c>
      <c r="C32" s="12">
        <v>14483941</v>
      </c>
      <c r="D32" s="12">
        <v>14483941</v>
      </c>
      <c r="E32" s="12">
        <v>3048169</v>
      </c>
      <c r="F32" s="11">
        <v>41600000</v>
      </c>
      <c r="H32">
        <v>3048169</v>
      </c>
    </row>
    <row r="33" spans="1:8" x14ac:dyDescent="0.25">
      <c r="A33" s="11">
        <v>41910000</v>
      </c>
      <c r="B33" t="s">
        <v>1571</v>
      </c>
      <c r="C33" s="12">
        <v>-3411078</v>
      </c>
      <c r="D33" s="12">
        <v>-3705669.3</v>
      </c>
      <c r="E33" s="12">
        <v>-3412078</v>
      </c>
      <c r="F33" s="11">
        <v>41910000</v>
      </c>
      <c r="H33">
        <v>-3412078</v>
      </c>
    </row>
    <row r="34" spans="1:8" x14ac:dyDescent="0.25">
      <c r="A34" s="11">
        <v>42100000</v>
      </c>
      <c r="B34" t="s">
        <v>1948</v>
      </c>
      <c r="C34" s="12">
        <v>0</v>
      </c>
      <c r="D34" s="12">
        <v>0</v>
      </c>
      <c r="E34" s="12">
        <v>0</v>
      </c>
      <c r="F34" s="11">
        <v>42100000</v>
      </c>
      <c r="H34">
        <v>0</v>
      </c>
    </row>
    <row r="35" spans="1:8" x14ac:dyDescent="0.25">
      <c r="A35" s="11">
        <v>42110000</v>
      </c>
      <c r="B35" t="s">
        <v>296</v>
      </c>
      <c r="C35" s="12">
        <v>0</v>
      </c>
      <c r="D35" s="12">
        <v>184800</v>
      </c>
      <c r="E35" s="12">
        <v>0</v>
      </c>
      <c r="F35" s="11">
        <v>42110000</v>
      </c>
      <c r="H35">
        <v>0</v>
      </c>
    </row>
    <row r="36" spans="1:8" x14ac:dyDescent="0.25">
      <c r="A36" s="11">
        <v>42500000</v>
      </c>
      <c r="B36" t="s">
        <v>2098</v>
      </c>
      <c r="C36" s="12">
        <v>0</v>
      </c>
      <c r="D36" s="12">
        <v>0</v>
      </c>
      <c r="E36" s="12">
        <v>0</v>
      </c>
      <c r="F36" s="11">
        <v>42500000</v>
      </c>
      <c r="H36">
        <v>0</v>
      </c>
    </row>
    <row r="37" spans="1:8" x14ac:dyDescent="0.25">
      <c r="A37" s="11">
        <v>42503000</v>
      </c>
      <c r="B37" t="s">
        <v>2637</v>
      </c>
      <c r="C37" s="12">
        <v>0</v>
      </c>
      <c r="D37" s="12">
        <v>0</v>
      </c>
      <c r="E37" s="12">
        <v>0</v>
      </c>
      <c r="F37" s="11">
        <v>42503000</v>
      </c>
      <c r="H37">
        <v>0</v>
      </c>
    </row>
    <row r="38" spans="1:8" x14ac:dyDescent="0.25">
      <c r="A38" s="11">
        <v>42510000</v>
      </c>
      <c r="B38" t="s">
        <v>299</v>
      </c>
      <c r="C38" s="12">
        <v>0</v>
      </c>
      <c r="D38" s="12">
        <v>0</v>
      </c>
      <c r="E38" s="12">
        <v>0</v>
      </c>
      <c r="F38" s="11">
        <v>42510000</v>
      </c>
      <c r="H38">
        <v>0</v>
      </c>
    </row>
    <row r="39" spans="1:8" x14ac:dyDescent="0.25">
      <c r="A39" s="11">
        <v>42820000</v>
      </c>
      <c r="B39" t="s">
        <v>1825</v>
      </c>
      <c r="C39" s="12">
        <v>-2611352.13</v>
      </c>
      <c r="D39" s="12">
        <v>-2611352.13</v>
      </c>
      <c r="E39" s="12">
        <v>0</v>
      </c>
      <c r="F39" s="11">
        <v>42820000</v>
      </c>
      <c r="H39">
        <v>0</v>
      </c>
    </row>
    <row r="40" spans="1:8" x14ac:dyDescent="0.25">
      <c r="A40" s="11">
        <v>43100000</v>
      </c>
      <c r="B40" t="s">
        <v>627</v>
      </c>
      <c r="C40" s="12">
        <v>-448000</v>
      </c>
      <c r="D40" s="12">
        <v>-1434192.76</v>
      </c>
      <c r="E40" s="12">
        <v>-2951236.26</v>
      </c>
      <c r="F40" s="11">
        <v>43100000</v>
      </c>
      <c r="H40">
        <v>-2951236.26</v>
      </c>
    </row>
    <row r="41" spans="1:8" x14ac:dyDescent="0.25">
      <c r="A41" s="11">
        <v>43110000</v>
      </c>
      <c r="B41" t="s">
        <v>2638</v>
      </c>
      <c r="C41" s="12">
        <v>-391000</v>
      </c>
      <c r="D41" s="12">
        <v>-343000</v>
      </c>
      <c r="E41" s="12">
        <v>-217000</v>
      </c>
      <c r="F41" s="11">
        <v>43110000</v>
      </c>
      <c r="H41">
        <v>-217000</v>
      </c>
    </row>
    <row r="42" spans="1:8" x14ac:dyDescent="0.25">
      <c r="A42" s="11">
        <v>43200000</v>
      </c>
      <c r="B42" t="s">
        <v>79</v>
      </c>
      <c r="C42" s="12">
        <v>-192000</v>
      </c>
      <c r="D42" s="12">
        <v>-614654.04</v>
      </c>
      <c r="E42" s="12">
        <v>-1264815.54</v>
      </c>
      <c r="F42" s="11">
        <v>43200000</v>
      </c>
      <c r="H42">
        <v>-1264815.54</v>
      </c>
    </row>
    <row r="43" spans="1:8" x14ac:dyDescent="0.25">
      <c r="A43" s="11">
        <v>43300000</v>
      </c>
      <c r="B43" t="s">
        <v>80</v>
      </c>
      <c r="C43" s="12">
        <v>-32000</v>
      </c>
      <c r="D43" s="12">
        <v>-102442.34</v>
      </c>
      <c r="E43" s="12">
        <v>-210802.59</v>
      </c>
      <c r="F43" s="11">
        <v>43300000</v>
      </c>
      <c r="H43">
        <v>-210802.59</v>
      </c>
    </row>
    <row r="44" spans="1:8" x14ac:dyDescent="0.25">
      <c r="A44" s="11">
        <v>43860000</v>
      </c>
      <c r="B44" t="s">
        <v>1949</v>
      </c>
      <c r="C44" s="12">
        <v>-835712.24</v>
      </c>
      <c r="D44" s="12">
        <v>-835712.24</v>
      </c>
      <c r="E44" s="12">
        <v>0</v>
      </c>
      <c r="F44" s="11">
        <v>43860000</v>
      </c>
      <c r="H44">
        <v>0</v>
      </c>
    </row>
    <row r="45" spans="1:8" x14ac:dyDescent="0.25">
      <c r="A45" s="11">
        <v>44100000</v>
      </c>
      <c r="B45" t="s">
        <v>632</v>
      </c>
      <c r="C45" s="12">
        <v>12000.1</v>
      </c>
      <c r="D45" s="12">
        <v>-577833.24</v>
      </c>
      <c r="E45" s="12">
        <v>-717031.32</v>
      </c>
      <c r="F45" s="11">
        <v>44100000</v>
      </c>
      <c r="H45">
        <v>-717031.32</v>
      </c>
    </row>
    <row r="46" spans="1:8" x14ac:dyDescent="0.25">
      <c r="A46" s="11">
        <v>44300000</v>
      </c>
      <c r="B46" t="s">
        <v>633</v>
      </c>
      <c r="C46" s="12">
        <v>179702.76</v>
      </c>
      <c r="D46" s="12">
        <v>3135207.48</v>
      </c>
      <c r="E46" s="12">
        <v>5821256.5300000003</v>
      </c>
      <c r="F46" s="11">
        <v>44300000</v>
      </c>
      <c r="H46">
        <v>5821256.5300000003</v>
      </c>
    </row>
    <row r="47" spans="1:8" x14ac:dyDescent="0.25">
      <c r="A47" s="11">
        <v>44400000</v>
      </c>
      <c r="B47" t="s">
        <v>635</v>
      </c>
      <c r="C47" s="12">
        <v>0</v>
      </c>
      <c r="D47" s="12">
        <v>-1078216.57</v>
      </c>
      <c r="E47" s="12">
        <v>8516009.4100000001</v>
      </c>
      <c r="F47" s="11">
        <v>44400000</v>
      </c>
      <c r="H47">
        <v>8516009.4100000001</v>
      </c>
    </row>
    <row r="48" spans="1:8" x14ac:dyDescent="0.25">
      <c r="A48" s="11">
        <v>44410000</v>
      </c>
      <c r="B48" t="s">
        <v>2639</v>
      </c>
      <c r="C48" s="12">
        <v>-10606.8</v>
      </c>
      <c r="D48" s="12">
        <v>-10606.8</v>
      </c>
      <c r="E48" s="12">
        <v>-1053</v>
      </c>
      <c r="F48" s="11">
        <v>44410000</v>
      </c>
      <c r="H48">
        <v>-1053</v>
      </c>
    </row>
    <row r="49" spans="1:8" x14ac:dyDescent="0.25">
      <c r="A49" s="11">
        <v>44420000</v>
      </c>
      <c r="B49" t="s">
        <v>308</v>
      </c>
      <c r="C49" s="12">
        <v>15031252.3105</v>
      </c>
      <c r="D49" s="12">
        <v>14337265.939999999</v>
      </c>
      <c r="E49" s="12">
        <v>0</v>
      </c>
      <c r="F49" s="11">
        <v>44420000</v>
      </c>
      <c r="H49">
        <v>0</v>
      </c>
    </row>
    <row r="50" spans="1:8" x14ac:dyDescent="0.25">
      <c r="A50" s="11">
        <v>44540000</v>
      </c>
      <c r="B50" t="s">
        <v>638</v>
      </c>
      <c r="C50" s="12">
        <v>0</v>
      </c>
      <c r="D50" s="12">
        <v>-1352346.78</v>
      </c>
      <c r="E50" s="12">
        <v>0</v>
      </c>
      <c r="F50" s="11">
        <v>44540000</v>
      </c>
      <c r="H50">
        <v>0</v>
      </c>
    </row>
    <row r="51" spans="1:8" x14ac:dyDescent="0.25">
      <c r="A51" s="11">
        <v>44550000</v>
      </c>
      <c r="B51" t="s">
        <v>639</v>
      </c>
      <c r="C51" s="12">
        <v>0</v>
      </c>
      <c r="D51" s="12">
        <v>0</v>
      </c>
      <c r="E51" s="12">
        <v>3458143.44</v>
      </c>
      <c r="F51" s="11">
        <v>44550000</v>
      </c>
      <c r="H51">
        <v>3458143.44</v>
      </c>
    </row>
    <row r="52" spans="1:8" x14ac:dyDescent="0.25">
      <c r="A52" s="11">
        <v>44562000</v>
      </c>
      <c r="B52" t="s">
        <v>89</v>
      </c>
      <c r="C52" s="12">
        <v>0</v>
      </c>
      <c r="D52" s="12">
        <v>13796.400000002201</v>
      </c>
      <c r="E52" s="12">
        <v>16529.940000005099</v>
      </c>
      <c r="F52" s="11">
        <v>44562000</v>
      </c>
      <c r="H52">
        <v>16529.940000005099</v>
      </c>
    </row>
    <row r="53" spans="1:8" x14ac:dyDescent="0.25">
      <c r="A53" s="11">
        <v>44564000</v>
      </c>
      <c r="B53" t="s">
        <v>91</v>
      </c>
      <c r="C53" s="12">
        <v>0</v>
      </c>
      <c r="D53" s="12">
        <v>12087.129999999899</v>
      </c>
      <c r="E53" s="12">
        <v>1765295.08</v>
      </c>
      <c r="F53" s="11">
        <v>44564000</v>
      </c>
      <c r="H53">
        <v>1765295.08</v>
      </c>
    </row>
    <row r="54" spans="1:8" x14ac:dyDescent="0.25">
      <c r="A54" s="11">
        <v>44565000</v>
      </c>
      <c r="B54" t="s">
        <v>92</v>
      </c>
      <c r="C54" s="12">
        <v>0</v>
      </c>
      <c r="D54" s="12">
        <v>0</v>
      </c>
      <c r="E54" s="12">
        <v>0</v>
      </c>
      <c r="F54" s="11">
        <v>44565000</v>
      </c>
      <c r="H54">
        <v>0</v>
      </c>
    </row>
    <row r="55" spans="1:8" x14ac:dyDescent="0.25">
      <c r="A55" s="11">
        <v>44570000</v>
      </c>
      <c r="B55" t="s">
        <v>2190</v>
      </c>
      <c r="C55" s="12">
        <v>0</v>
      </c>
      <c r="D55" s="12">
        <v>0</v>
      </c>
      <c r="E55" s="12">
        <v>0</v>
      </c>
      <c r="F55" s="11">
        <v>44570000</v>
      </c>
      <c r="H55">
        <v>0</v>
      </c>
    </row>
    <row r="56" spans="1:8" x14ac:dyDescent="0.25">
      <c r="A56" s="11">
        <v>44572000</v>
      </c>
      <c r="B56" t="s">
        <v>311</v>
      </c>
      <c r="C56" s="12">
        <v>0</v>
      </c>
      <c r="D56" s="12">
        <v>-129358.79999999701</v>
      </c>
      <c r="E56" s="12">
        <v>0</v>
      </c>
      <c r="F56" s="11">
        <v>44572000</v>
      </c>
      <c r="H56">
        <v>0</v>
      </c>
    </row>
    <row r="57" spans="1:8" x14ac:dyDescent="0.25">
      <c r="A57" s="11">
        <v>44574000</v>
      </c>
      <c r="B57" t="s">
        <v>2191</v>
      </c>
      <c r="C57" s="12">
        <v>0</v>
      </c>
      <c r="D57" s="12">
        <v>0</v>
      </c>
      <c r="E57" s="12">
        <v>0</v>
      </c>
      <c r="F57" s="11">
        <v>44574000</v>
      </c>
      <c r="H57">
        <v>0</v>
      </c>
    </row>
    <row r="58" spans="1:8" x14ac:dyDescent="0.25">
      <c r="A58" s="11">
        <v>44583000</v>
      </c>
      <c r="B58" t="s">
        <v>312</v>
      </c>
      <c r="C58" s="12">
        <v>0</v>
      </c>
      <c r="D58" s="12">
        <v>8000</v>
      </c>
      <c r="E58" s="12">
        <v>10006.709999999999</v>
      </c>
      <c r="F58" s="11">
        <v>44583000</v>
      </c>
      <c r="H58">
        <v>10006.709999999999</v>
      </c>
    </row>
    <row r="59" spans="1:8" x14ac:dyDescent="0.25">
      <c r="A59" s="11">
        <v>45510000</v>
      </c>
      <c r="B59" t="s">
        <v>2640</v>
      </c>
      <c r="C59" s="12">
        <v>-1257778253.46</v>
      </c>
      <c r="D59" s="12">
        <v>-1257778253.46</v>
      </c>
      <c r="E59" s="12">
        <v>-1257778253.46</v>
      </c>
      <c r="F59" s="11">
        <v>45510000</v>
      </c>
      <c r="H59">
        <v>-1257778253.46</v>
      </c>
    </row>
    <row r="60" spans="1:8" x14ac:dyDescent="0.25">
      <c r="A60" s="11">
        <v>45530000</v>
      </c>
      <c r="B60" t="s">
        <v>1581</v>
      </c>
      <c r="C60" s="12">
        <v>-73500000</v>
      </c>
      <c r="D60" s="12">
        <v>-73500000</v>
      </c>
      <c r="E60" s="12">
        <v>-73500000</v>
      </c>
      <c r="F60" s="11">
        <v>45530000</v>
      </c>
      <c r="H60">
        <v>-73500000</v>
      </c>
    </row>
    <row r="61" spans="1:8" x14ac:dyDescent="0.25">
      <c r="A61" s="11">
        <v>46200000</v>
      </c>
      <c r="B61" t="s">
        <v>1783</v>
      </c>
      <c r="C61" s="12">
        <v>0</v>
      </c>
      <c r="D61" s="12">
        <v>0</v>
      </c>
      <c r="E61" s="12">
        <v>0</v>
      </c>
      <c r="F61" s="11">
        <v>46200000</v>
      </c>
      <c r="H61">
        <v>0</v>
      </c>
    </row>
    <row r="62" spans="1:8" x14ac:dyDescent="0.25">
      <c r="A62" s="11">
        <v>46600000</v>
      </c>
      <c r="B62" t="s">
        <v>317</v>
      </c>
      <c r="C62" s="12">
        <v>0</v>
      </c>
      <c r="D62" s="12">
        <v>0</v>
      </c>
      <c r="E62" s="12">
        <v>0</v>
      </c>
      <c r="F62" s="11">
        <v>46600000</v>
      </c>
      <c r="H62">
        <v>0</v>
      </c>
    </row>
    <row r="63" spans="1:8" x14ac:dyDescent="0.25">
      <c r="A63" s="11">
        <v>46710010</v>
      </c>
      <c r="B63" t="s">
        <v>662</v>
      </c>
      <c r="C63" s="12">
        <v>0</v>
      </c>
      <c r="D63" s="12">
        <v>0</v>
      </c>
      <c r="E63" s="12">
        <v>0</v>
      </c>
      <c r="F63" s="11">
        <v>46710010</v>
      </c>
      <c r="H63">
        <v>0</v>
      </c>
    </row>
    <row r="64" spans="1:8" x14ac:dyDescent="0.25">
      <c r="A64" s="11">
        <v>46710040</v>
      </c>
      <c r="B64" t="s">
        <v>657</v>
      </c>
      <c r="C64" s="12">
        <v>0</v>
      </c>
      <c r="D64" s="12">
        <v>0</v>
      </c>
      <c r="E64" s="12">
        <v>0</v>
      </c>
      <c r="F64" s="11">
        <v>46710040</v>
      </c>
      <c r="H64">
        <v>0</v>
      </c>
    </row>
    <row r="65" spans="1:8" x14ac:dyDescent="0.25">
      <c r="A65" s="11">
        <v>46710060</v>
      </c>
      <c r="B65" t="s">
        <v>5</v>
      </c>
      <c r="C65" s="12">
        <v>0</v>
      </c>
      <c r="D65" s="12">
        <v>-16320</v>
      </c>
      <c r="E65" s="12">
        <v>-58500</v>
      </c>
      <c r="F65" s="11">
        <v>46710060</v>
      </c>
      <c r="H65">
        <v>-58500</v>
      </c>
    </row>
    <row r="66" spans="1:8" x14ac:dyDescent="0.25">
      <c r="A66" s="11">
        <v>46720030</v>
      </c>
      <c r="B66" t="s">
        <v>1580</v>
      </c>
      <c r="C66" s="12">
        <v>-50000000</v>
      </c>
      <c r="D66" s="12">
        <v>-50000000</v>
      </c>
      <c r="E66" s="12">
        <v>-50000000</v>
      </c>
      <c r="F66" s="11">
        <v>46720030</v>
      </c>
      <c r="H66">
        <v>-50000000</v>
      </c>
    </row>
    <row r="67" spans="1:8" x14ac:dyDescent="0.25">
      <c r="A67" s="11">
        <v>46720040</v>
      </c>
      <c r="B67" t="s">
        <v>26</v>
      </c>
      <c r="C67" s="12">
        <v>0</v>
      </c>
      <c r="D67" s="12">
        <v>0</v>
      </c>
      <c r="E67" s="12">
        <v>0</v>
      </c>
      <c r="F67" s="11">
        <v>46720040</v>
      </c>
      <c r="H67">
        <v>0</v>
      </c>
    </row>
    <row r="68" spans="1:8" x14ac:dyDescent="0.25">
      <c r="A68" s="11">
        <v>46720070</v>
      </c>
      <c r="B68" t="s">
        <v>17</v>
      </c>
      <c r="C68" s="12">
        <v>-50000</v>
      </c>
      <c r="D68" s="12">
        <v>-2395200</v>
      </c>
      <c r="E68" s="12">
        <v>-17985439.890000001</v>
      </c>
      <c r="F68" s="11">
        <v>46720070</v>
      </c>
      <c r="H68">
        <v>-17985439.890000001</v>
      </c>
    </row>
    <row r="69" spans="1:8" x14ac:dyDescent="0.25">
      <c r="A69" s="11">
        <v>46792000</v>
      </c>
      <c r="B69" t="s">
        <v>2458</v>
      </c>
      <c r="C69" s="12">
        <v>0</v>
      </c>
      <c r="D69" s="12">
        <v>0</v>
      </c>
      <c r="E69" s="12">
        <v>0</v>
      </c>
      <c r="F69" s="11">
        <v>46792000</v>
      </c>
      <c r="H69">
        <v>0</v>
      </c>
    </row>
    <row r="70" spans="1:8" x14ac:dyDescent="0.25">
      <c r="A70" s="11">
        <v>47100000</v>
      </c>
      <c r="B70" t="s">
        <v>384</v>
      </c>
      <c r="C70" s="12">
        <v>0</v>
      </c>
      <c r="D70" s="12">
        <v>0</v>
      </c>
      <c r="E70" s="12">
        <v>0</v>
      </c>
      <c r="F70" s="11">
        <v>47100000</v>
      </c>
      <c r="H70">
        <v>0</v>
      </c>
    </row>
    <row r="71" spans="1:8" x14ac:dyDescent="0.25">
      <c r="A71" s="11">
        <v>48600000</v>
      </c>
      <c r="B71" t="s">
        <v>698</v>
      </c>
      <c r="C71" s="12">
        <v>0</v>
      </c>
      <c r="D71" s="12">
        <v>0</v>
      </c>
      <c r="E71" s="12">
        <v>0</v>
      </c>
      <c r="F71" s="11">
        <v>48600000</v>
      </c>
      <c r="H71">
        <v>0</v>
      </c>
    </row>
    <row r="72" spans="1:8" x14ac:dyDescent="0.25">
      <c r="A72" s="11">
        <v>49100000</v>
      </c>
      <c r="B72" t="s">
        <v>699</v>
      </c>
      <c r="C72" s="12">
        <v>-16673768</v>
      </c>
      <c r="D72" s="12">
        <v>-16673768</v>
      </c>
      <c r="E72" s="12">
        <v>-6045817</v>
      </c>
      <c r="F72" s="11">
        <v>49100000</v>
      </c>
      <c r="H72">
        <v>-6045817</v>
      </c>
    </row>
    <row r="73" spans="1:8" x14ac:dyDescent="0.25">
      <c r="A73" s="11">
        <v>51110000</v>
      </c>
      <c r="B73" t="s">
        <v>701</v>
      </c>
      <c r="C73" s="12">
        <v>0</v>
      </c>
      <c r="D73" s="12">
        <v>2028000</v>
      </c>
      <c r="E73" s="12">
        <v>2923768</v>
      </c>
      <c r="F73" s="11">
        <v>51110000</v>
      </c>
      <c r="H73">
        <v>2923768</v>
      </c>
    </row>
    <row r="74" spans="1:8" x14ac:dyDescent="0.25">
      <c r="A74" s="11">
        <v>51120000</v>
      </c>
      <c r="B74" t="s">
        <v>707</v>
      </c>
      <c r="C74" s="12">
        <v>-4267620</v>
      </c>
      <c r="D74" s="12">
        <v>6343768</v>
      </c>
      <c r="E74" s="12">
        <v>6222000</v>
      </c>
      <c r="F74" s="11">
        <v>51120000</v>
      </c>
      <c r="H74">
        <v>6222000</v>
      </c>
    </row>
    <row r="75" spans="1:8" x14ac:dyDescent="0.25">
      <c r="A75" s="11">
        <v>51130000</v>
      </c>
      <c r="B75" t="s">
        <v>1334</v>
      </c>
      <c r="C75" s="12">
        <v>0</v>
      </c>
      <c r="D75" s="12">
        <v>0</v>
      </c>
      <c r="E75" s="12">
        <v>0</v>
      </c>
      <c r="F75" s="11">
        <v>51130000</v>
      </c>
      <c r="H75">
        <v>0</v>
      </c>
    </row>
    <row r="76" spans="1:8" x14ac:dyDescent="0.25">
      <c r="A76" s="11">
        <v>51140000</v>
      </c>
      <c r="B76" t="s">
        <v>395</v>
      </c>
      <c r="C76" s="12">
        <v>-61.24</v>
      </c>
      <c r="D76" s="12">
        <v>-2327400</v>
      </c>
      <c r="E76" s="12">
        <v>0</v>
      </c>
      <c r="F76" s="11">
        <v>51140000</v>
      </c>
      <c r="H76">
        <v>0</v>
      </c>
    </row>
    <row r="77" spans="1:8" x14ac:dyDescent="0.25">
      <c r="A77" s="11">
        <v>51211000</v>
      </c>
      <c r="B77" t="s">
        <v>343</v>
      </c>
      <c r="C77" s="12">
        <v>40837395.740000002</v>
      </c>
      <c r="D77" s="12">
        <v>19589922.210000001</v>
      </c>
      <c r="E77" s="12">
        <v>22808163.079999901</v>
      </c>
      <c r="F77" s="11">
        <v>51211000</v>
      </c>
      <c r="H77">
        <v>22808163.079999901</v>
      </c>
    </row>
    <row r="78" spans="1:8" x14ac:dyDescent="0.25">
      <c r="A78" s="11">
        <v>51212000</v>
      </c>
      <c r="B78" t="s">
        <v>2641</v>
      </c>
      <c r="C78" s="12">
        <v>0</v>
      </c>
      <c r="D78" s="12">
        <v>0</v>
      </c>
      <c r="E78" s="12">
        <v>0</v>
      </c>
      <c r="F78" s="11">
        <v>51212000</v>
      </c>
      <c r="H78">
        <v>0</v>
      </c>
    </row>
    <row r="79" spans="1:8" x14ac:dyDescent="0.25">
      <c r="A79" s="11">
        <v>51221000</v>
      </c>
      <c r="B79" t="s">
        <v>345</v>
      </c>
      <c r="C79" s="12">
        <v>30869278.809999999</v>
      </c>
      <c r="D79" s="12">
        <v>23683566.18</v>
      </c>
      <c r="E79" s="12">
        <v>25961387.129999999</v>
      </c>
      <c r="F79" s="11">
        <v>51221000</v>
      </c>
      <c r="H79">
        <v>25961387.129999999</v>
      </c>
    </row>
    <row r="80" spans="1:8" x14ac:dyDescent="0.25">
      <c r="A80" s="11">
        <v>53200000</v>
      </c>
      <c r="B80" t="s">
        <v>2642</v>
      </c>
      <c r="C80" s="12">
        <v>1671500</v>
      </c>
      <c r="D80" s="12">
        <v>4064700</v>
      </c>
      <c r="E80" s="12">
        <v>553933.35999999905</v>
      </c>
      <c r="F80" s="11">
        <v>53200000</v>
      </c>
      <c r="H80">
        <v>553933.35999999905</v>
      </c>
    </row>
    <row r="81" spans="1:8" x14ac:dyDescent="0.25">
      <c r="A81" s="11">
        <v>58000000</v>
      </c>
      <c r="B81" t="s">
        <v>724</v>
      </c>
      <c r="C81" s="12">
        <v>0</v>
      </c>
      <c r="D81" s="12">
        <v>0</v>
      </c>
      <c r="E81" s="12">
        <v>0</v>
      </c>
      <c r="F81" s="11">
        <v>58000000</v>
      </c>
      <c r="H81">
        <v>0</v>
      </c>
    </row>
    <row r="82" spans="1:8" x14ac:dyDescent="0.25">
      <c r="A82" s="11">
        <v>60101000</v>
      </c>
      <c r="B82" t="s">
        <v>2643</v>
      </c>
      <c r="C82" s="12">
        <v>26674345</v>
      </c>
      <c r="D82" s="12">
        <v>82505465</v>
      </c>
      <c r="E82" s="12">
        <v>176030779.25</v>
      </c>
      <c r="F82" s="11">
        <v>60101000</v>
      </c>
      <c r="H82">
        <v>176030779.25</v>
      </c>
    </row>
    <row r="83" spans="1:8" x14ac:dyDescent="0.25">
      <c r="A83" s="11">
        <v>60201000</v>
      </c>
      <c r="B83" t="s">
        <v>430</v>
      </c>
      <c r="C83" s="12">
        <v>7164078.7999999998</v>
      </c>
      <c r="D83" s="12">
        <v>10654622.800000001</v>
      </c>
      <c r="E83" s="12">
        <v>27300936.52</v>
      </c>
      <c r="F83" s="11">
        <v>60201000</v>
      </c>
      <c r="H83">
        <v>27300936.52</v>
      </c>
    </row>
    <row r="84" spans="1:8" x14ac:dyDescent="0.25">
      <c r="A84" s="11">
        <v>60310000</v>
      </c>
      <c r="B84" t="s">
        <v>2644</v>
      </c>
      <c r="C84" s="12">
        <v>960466203.82000005</v>
      </c>
      <c r="D84" s="12">
        <v>505843683.72000003</v>
      </c>
      <c r="E84" s="12">
        <v>64501581.440000102</v>
      </c>
      <c r="F84" s="11">
        <v>60310000</v>
      </c>
      <c r="H84">
        <v>64501581.440000102</v>
      </c>
    </row>
    <row r="85" spans="1:8" x14ac:dyDescent="0.25">
      <c r="A85" s="11">
        <v>60601000</v>
      </c>
      <c r="B85" t="s">
        <v>442</v>
      </c>
      <c r="C85" s="12">
        <v>0</v>
      </c>
      <c r="D85" s="12">
        <v>735000</v>
      </c>
      <c r="E85" s="12">
        <v>37685923</v>
      </c>
      <c r="F85" s="11">
        <v>60601000</v>
      </c>
      <c r="H85">
        <v>37685923</v>
      </c>
    </row>
    <row r="86" spans="1:8" x14ac:dyDescent="0.25">
      <c r="A86" s="11">
        <v>60602000</v>
      </c>
      <c r="B86" t="s">
        <v>378</v>
      </c>
      <c r="C86" s="12">
        <v>0</v>
      </c>
      <c r="D86" s="12">
        <v>1137496.54</v>
      </c>
      <c r="E86" s="12">
        <v>8500678.5199999996</v>
      </c>
      <c r="F86" s="11">
        <v>60602000</v>
      </c>
      <c r="H86">
        <v>8500678.5199999996</v>
      </c>
    </row>
    <row r="87" spans="1:8" x14ac:dyDescent="0.25">
      <c r="A87" s="11">
        <v>60604000</v>
      </c>
      <c r="B87" t="s">
        <v>2645</v>
      </c>
      <c r="C87" s="12">
        <v>7130</v>
      </c>
      <c r="D87" s="12">
        <v>0</v>
      </c>
      <c r="E87" s="12">
        <v>787792.91</v>
      </c>
      <c r="F87" s="11">
        <v>60604000</v>
      </c>
      <c r="H87">
        <v>787792.91</v>
      </c>
    </row>
    <row r="88" spans="1:8" x14ac:dyDescent="0.25">
      <c r="A88" s="11">
        <v>60605000</v>
      </c>
      <c r="B88" t="s">
        <v>2580</v>
      </c>
      <c r="C88" s="12">
        <v>4000</v>
      </c>
      <c r="D88" s="12">
        <v>298334</v>
      </c>
      <c r="E88" s="12">
        <v>742260</v>
      </c>
      <c r="F88" s="11">
        <v>60605000</v>
      </c>
      <c r="H88">
        <v>742260</v>
      </c>
    </row>
    <row r="89" spans="1:8" x14ac:dyDescent="0.25">
      <c r="A89" s="11">
        <v>60607000</v>
      </c>
      <c r="B89" t="s">
        <v>385</v>
      </c>
      <c r="C89" s="12">
        <v>0</v>
      </c>
      <c r="D89" s="12">
        <v>0</v>
      </c>
      <c r="E89" s="12">
        <v>1575642.53</v>
      </c>
      <c r="F89" s="11">
        <v>60607000</v>
      </c>
      <c r="H89">
        <v>1575642.53</v>
      </c>
    </row>
    <row r="90" spans="1:8" x14ac:dyDescent="0.25">
      <c r="A90" s="11">
        <v>60608000</v>
      </c>
      <c r="B90" t="s">
        <v>1595</v>
      </c>
      <c r="C90" s="12">
        <v>0</v>
      </c>
      <c r="D90" s="12">
        <v>0</v>
      </c>
      <c r="E90" s="12">
        <v>2540175.2599999998</v>
      </c>
      <c r="F90" s="11">
        <v>60608000</v>
      </c>
      <c r="H90">
        <v>2540175.2599999998</v>
      </c>
    </row>
    <row r="91" spans="1:8" x14ac:dyDescent="0.25">
      <c r="A91" s="11">
        <v>60609000</v>
      </c>
      <c r="B91" t="s">
        <v>1968</v>
      </c>
      <c r="C91" s="12">
        <v>30961.5</v>
      </c>
      <c r="D91" s="12">
        <v>0</v>
      </c>
      <c r="E91" s="12">
        <v>0</v>
      </c>
      <c r="F91" s="11">
        <v>60609000</v>
      </c>
      <c r="H91">
        <v>0</v>
      </c>
    </row>
    <row r="92" spans="1:8" x14ac:dyDescent="0.25">
      <c r="A92" s="11">
        <v>61100000</v>
      </c>
      <c r="B92" t="s">
        <v>729</v>
      </c>
      <c r="C92" s="12">
        <v>0</v>
      </c>
      <c r="D92" s="12">
        <v>829951.03</v>
      </c>
      <c r="E92" s="12">
        <v>3077752.26</v>
      </c>
      <c r="F92" s="11">
        <v>61100000</v>
      </c>
      <c r="H92">
        <v>3077752.26</v>
      </c>
    </row>
    <row r="93" spans="1:8" x14ac:dyDescent="0.25">
      <c r="A93" s="11">
        <v>61302000</v>
      </c>
      <c r="B93" t="s">
        <v>1955</v>
      </c>
      <c r="C93" s="12">
        <v>0</v>
      </c>
      <c r="D93" s="12">
        <v>0</v>
      </c>
      <c r="E93" s="12">
        <v>952491.25</v>
      </c>
      <c r="F93" s="11">
        <v>61302000</v>
      </c>
      <c r="H93">
        <v>952491.25</v>
      </c>
    </row>
    <row r="94" spans="1:8" x14ac:dyDescent="0.25">
      <c r="A94" s="11">
        <v>61500000</v>
      </c>
      <c r="B94" t="s">
        <v>479</v>
      </c>
      <c r="C94" s="12">
        <v>0</v>
      </c>
      <c r="D94" s="12">
        <v>0</v>
      </c>
      <c r="E94" s="12">
        <v>45000</v>
      </c>
      <c r="F94" s="11">
        <v>61500000</v>
      </c>
      <c r="H94">
        <v>45000</v>
      </c>
    </row>
    <row r="95" spans="1:8" x14ac:dyDescent="0.25">
      <c r="A95" s="11">
        <v>61503000</v>
      </c>
      <c r="B95" t="s">
        <v>481</v>
      </c>
      <c r="C95" s="12">
        <v>0</v>
      </c>
      <c r="D95" s="12">
        <v>0</v>
      </c>
      <c r="E95" s="12">
        <v>680673.5</v>
      </c>
      <c r="F95" s="11">
        <v>61503000</v>
      </c>
      <c r="H95">
        <v>680673.5</v>
      </c>
    </row>
    <row r="96" spans="1:8" x14ac:dyDescent="0.25">
      <c r="A96" s="11">
        <v>61504000</v>
      </c>
      <c r="B96" t="s">
        <v>2141</v>
      </c>
      <c r="C96" s="12">
        <v>3610000</v>
      </c>
      <c r="D96" s="12">
        <v>0</v>
      </c>
      <c r="E96" s="12">
        <v>2250000</v>
      </c>
      <c r="F96" s="11">
        <v>61504000</v>
      </c>
      <c r="H96">
        <v>2250000</v>
      </c>
    </row>
    <row r="97" spans="1:8" x14ac:dyDescent="0.25">
      <c r="A97" s="11">
        <v>61601000</v>
      </c>
      <c r="B97" t="s">
        <v>2646</v>
      </c>
      <c r="C97" s="12">
        <v>0</v>
      </c>
      <c r="D97" s="12">
        <v>0</v>
      </c>
      <c r="E97" s="12">
        <v>125469.06</v>
      </c>
      <c r="F97" s="11">
        <v>61601000</v>
      </c>
      <c r="H97">
        <v>125469.06</v>
      </c>
    </row>
    <row r="98" spans="1:8" x14ac:dyDescent="0.25">
      <c r="A98" s="11">
        <v>61602000</v>
      </c>
      <c r="B98" t="s">
        <v>488</v>
      </c>
      <c r="C98" s="12">
        <v>300598</v>
      </c>
      <c r="D98" s="12">
        <v>269160</v>
      </c>
      <c r="E98" s="12">
        <v>2030045.28</v>
      </c>
      <c r="F98" s="11">
        <v>61602000</v>
      </c>
      <c r="H98">
        <v>2030045.28</v>
      </c>
    </row>
    <row r="99" spans="1:8" x14ac:dyDescent="0.25">
      <c r="A99" s="11">
        <v>61801000</v>
      </c>
      <c r="B99" t="s">
        <v>492</v>
      </c>
      <c r="C99" s="12">
        <v>0</v>
      </c>
      <c r="D99" s="12">
        <v>0</v>
      </c>
      <c r="E99" s="12">
        <v>37000</v>
      </c>
      <c r="F99" s="11">
        <v>61801000</v>
      </c>
      <c r="H99">
        <v>37000</v>
      </c>
    </row>
    <row r="100" spans="1:8" x14ac:dyDescent="0.25">
      <c r="A100" s="11">
        <v>61802000</v>
      </c>
      <c r="B100" t="s">
        <v>2647</v>
      </c>
      <c r="C100" s="12">
        <v>2000</v>
      </c>
      <c r="D100" s="12">
        <v>0</v>
      </c>
      <c r="E100" s="12">
        <v>31250</v>
      </c>
      <c r="F100" s="11">
        <v>61802000</v>
      </c>
      <c r="H100">
        <v>31250</v>
      </c>
    </row>
    <row r="101" spans="1:8" x14ac:dyDescent="0.25">
      <c r="A101" s="11">
        <v>62100000</v>
      </c>
      <c r="B101" t="s">
        <v>1406</v>
      </c>
      <c r="C101" s="12">
        <v>0</v>
      </c>
      <c r="D101" s="12">
        <v>0</v>
      </c>
      <c r="E101" s="12">
        <v>78000</v>
      </c>
      <c r="F101" s="11">
        <v>62100000</v>
      </c>
      <c r="H101">
        <v>78000</v>
      </c>
    </row>
    <row r="102" spans="1:8" x14ac:dyDescent="0.25">
      <c r="A102" s="11">
        <v>62103000</v>
      </c>
      <c r="B102" t="s">
        <v>2648</v>
      </c>
      <c r="C102" s="12">
        <v>0</v>
      </c>
      <c r="D102" s="12">
        <v>0</v>
      </c>
      <c r="E102" s="12">
        <v>2250000</v>
      </c>
      <c r="F102" s="11">
        <v>62103000</v>
      </c>
      <c r="H102">
        <v>2250000</v>
      </c>
    </row>
    <row r="103" spans="1:8" x14ac:dyDescent="0.25">
      <c r="A103" s="11">
        <v>62203000</v>
      </c>
      <c r="B103" t="s">
        <v>2649</v>
      </c>
      <c r="C103" s="12">
        <v>0</v>
      </c>
      <c r="D103" s="12">
        <v>0</v>
      </c>
      <c r="E103" s="12">
        <v>-1080000</v>
      </c>
      <c r="F103" s="11">
        <v>62203000</v>
      </c>
      <c r="H103">
        <v>-1080000</v>
      </c>
    </row>
    <row r="104" spans="1:8" x14ac:dyDescent="0.25">
      <c r="A104" s="11">
        <v>62303000</v>
      </c>
      <c r="B104" t="s">
        <v>517</v>
      </c>
      <c r="C104" s="12">
        <v>0</v>
      </c>
      <c r="D104" s="12">
        <v>96896.2</v>
      </c>
      <c r="E104" s="12">
        <v>162300</v>
      </c>
      <c r="F104" s="11">
        <v>62303000</v>
      </c>
      <c r="H104">
        <v>162300</v>
      </c>
    </row>
    <row r="105" spans="1:8" x14ac:dyDescent="0.25">
      <c r="A105" s="11">
        <v>62501000</v>
      </c>
      <c r="B105" t="s">
        <v>2650</v>
      </c>
      <c r="C105" s="12">
        <v>0</v>
      </c>
      <c r="D105" s="12">
        <v>0</v>
      </c>
      <c r="E105" s="12">
        <v>191455</v>
      </c>
      <c r="F105" s="11">
        <v>62501000</v>
      </c>
      <c r="H105">
        <v>191455</v>
      </c>
    </row>
    <row r="106" spans="1:8" x14ac:dyDescent="0.25">
      <c r="A106" s="11">
        <v>62506000</v>
      </c>
      <c r="B106" t="s">
        <v>531</v>
      </c>
      <c r="C106" s="12">
        <v>0</v>
      </c>
      <c r="D106" s="12">
        <v>0</v>
      </c>
      <c r="E106" s="12">
        <v>123000</v>
      </c>
      <c r="F106" s="11">
        <v>62506000</v>
      </c>
      <c r="H106">
        <v>123000</v>
      </c>
    </row>
    <row r="107" spans="1:8" x14ac:dyDescent="0.25">
      <c r="A107" s="11">
        <v>62507000</v>
      </c>
      <c r="B107" t="s">
        <v>438</v>
      </c>
      <c r="C107" s="12">
        <v>86666.8</v>
      </c>
      <c r="D107" s="12">
        <v>2396757.7999999998</v>
      </c>
      <c r="E107" s="12">
        <v>8182630.8399999999</v>
      </c>
      <c r="F107" s="11">
        <v>62507000</v>
      </c>
      <c r="H107">
        <v>8182630.8399999999</v>
      </c>
    </row>
    <row r="108" spans="1:8" x14ac:dyDescent="0.25">
      <c r="A108" s="11">
        <v>62601000</v>
      </c>
      <c r="B108" t="s">
        <v>747</v>
      </c>
      <c r="C108" s="12">
        <v>8000</v>
      </c>
      <c r="D108" s="12">
        <v>0</v>
      </c>
      <c r="E108" s="12">
        <v>82213</v>
      </c>
      <c r="F108" s="11">
        <v>62601000</v>
      </c>
      <c r="H108">
        <v>82213</v>
      </c>
    </row>
    <row r="109" spans="1:8" x14ac:dyDescent="0.25">
      <c r="A109" s="11">
        <v>62602000</v>
      </c>
      <c r="B109" t="s">
        <v>533</v>
      </c>
      <c r="C109" s="12">
        <v>0</v>
      </c>
      <c r="D109" s="12">
        <v>33787.24</v>
      </c>
      <c r="E109" s="12">
        <v>2331728.04</v>
      </c>
      <c r="F109" s="11">
        <v>62602000</v>
      </c>
      <c r="H109">
        <v>2331728.04</v>
      </c>
    </row>
    <row r="110" spans="1:8" x14ac:dyDescent="0.25">
      <c r="A110" s="11">
        <v>62603000</v>
      </c>
      <c r="B110" t="s">
        <v>534</v>
      </c>
      <c r="C110" s="12">
        <v>0</v>
      </c>
      <c r="D110" s="12">
        <v>0</v>
      </c>
      <c r="E110" s="12">
        <v>126154.19</v>
      </c>
      <c r="F110" s="11">
        <v>62603000</v>
      </c>
      <c r="H110">
        <v>126154.19</v>
      </c>
    </row>
    <row r="111" spans="1:8" x14ac:dyDescent="0.25">
      <c r="A111" s="11">
        <v>62604000</v>
      </c>
      <c r="B111" t="s">
        <v>2651</v>
      </c>
      <c r="C111" s="12">
        <v>0</v>
      </c>
      <c r="D111" s="12">
        <v>0</v>
      </c>
      <c r="E111" s="12">
        <v>53520</v>
      </c>
      <c r="F111" s="11">
        <v>62604000</v>
      </c>
      <c r="H111">
        <v>53520</v>
      </c>
    </row>
    <row r="112" spans="1:8" x14ac:dyDescent="0.25">
      <c r="A112" s="11">
        <v>62605000</v>
      </c>
      <c r="B112" t="s">
        <v>1833</v>
      </c>
      <c r="C112" s="12">
        <v>250000</v>
      </c>
      <c r="D112" s="12">
        <v>600000</v>
      </c>
      <c r="E112" s="12">
        <v>85000</v>
      </c>
      <c r="F112" s="11">
        <v>62605000</v>
      </c>
      <c r="H112">
        <v>85000</v>
      </c>
    </row>
    <row r="113" spans="1:8" x14ac:dyDescent="0.25">
      <c r="A113" s="11">
        <v>62701000</v>
      </c>
      <c r="B113" t="s">
        <v>2153</v>
      </c>
      <c r="C113" s="12">
        <v>17066.66</v>
      </c>
      <c r="D113" s="12">
        <v>60400</v>
      </c>
      <c r="E113" s="12">
        <v>27400</v>
      </c>
      <c r="F113" s="11">
        <v>62701000</v>
      </c>
      <c r="H113">
        <v>27400</v>
      </c>
    </row>
    <row r="114" spans="1:8" x14ac:dyDescent="0.25">
      <c r="A114" s="11">
        <v>62703000</v>
      </c>
      <c r="B114" t="s">
        <v>2652</v>
      </c>
      <c r="C114" s="12">
        <v>219225.35</v>
      </c>
      <c r="D114" s="12">
        <v>774703.82</v>
      </c>
      <c r="E114" s="12">
        <v>898172.34</v>
      </c>
      <c r="F114" s="11">
        <v>62703000</v>
      </c>
      <c r="H114">
        <v>898172.34</v>
      </c>
    </row>
    <row r="115" spans="1:8" x14ac:dyDescent="0.25">
      <c r="A115" s="11">
        <v>62704000</v>
      </c>
      <c r="B115" t="s">
        <v>448</v>
      </c>
      <c r="C115" s="12">
        <v>337023.27</v>
      </c>
      <c r="D115" s="12">
        <v>319408.98</v>
      </c>
      <c r="E115" s="12">
        <v>719240.36</v>
      </c>
      <c r="F115" s="11">
        <v>62704000</v>
      </c>
      <c r="H115">
        <v>719240.36</v>
      </c>
    </row>
    <row r="116" spans="1:8" x14ac:dyDescent="0.25">
      <c r="A116" s="11">
        <v>62706000</v>
      </c>
      <c r="B116" t="s">
        <v>2653</v>
      </c>
      <c r="C116" s="12">
        <v>0</v>
      </c>
      <c r="D116" s="12">
        <v>0</v>
      </c>
      <c r="E116" s="12">
        <v>41472</v>
      </c>
      <c r="F116" s="11">
        <v>62706000</v>
      </c>
      <c r="H116">
        <v>41472</v>
      </c>
    </row>
    <row r="117" spans="1:8" x14ac:dyDescent="0.25">
      <c r="A117" s="11">
        <v>62707000</v>
      </c>
      <c r="B117" t="s">
        <v>2654</v>
      </c>
      <c r="C117" s="12">
        <v>400000</v>
      </c>
      <c r="D117" s="12">
        <v>604800</v>
      </c>
      <c r="E117" s="12">
        <v>460800</v>
      </c>
      <c r="F117" s="11">
        <v>62707000</v>
      </c>
      <c r="H117">
        <v>460800</v>
      </c>
    </row>
    <row r="118" spans="1:8" x14ac:dyDescent="0.25">
      <c r="A118" s="11">
        <v>62708000</v>
      </c>
      <c r="B118" t="s">
        <v>2655</v>
      </c>
      <c r="C118" s="12">
        <v>305865.84999999998</v>
      </c>
      <c r="D118" s="12">
        <v>288950.12</v>
      </c>
      <c r="E118" s="12">
        <v>316989.46000000002</v>
      </c>
      <c r="F118" s="11">
        <v>62708000</v>
      </c>
      <c r="H118">
        <v>316989.46000000002</v>
      </c>
    </row>
    <row r="119" spans="1:8" x14ac:dyDescent="0.25">
      <c r="A119" s="11">
        <v>62800000</v>
      </c>
      <c r="B119" t="s">
        <v>463</v>
      </c>
      <c r="C119" s="12">
        <v>0</v>
      </c>
      <c r="D119" s="12">
        <v>0</v>
      </c>
      <c r="E119" s="12">
        <v>50600</v>
      </c>
      <c r="F119" s="11">
        <v>62800000</v>
      </c>
      <c r="H119">
        <v>50600</v>
      </c>
    </row>
    <row r="120" spans="1:8" x14ac:dyDescent="0.25">
      <c r="A120" s="11">
        <v>63501000</v>
      </c>
      <c r="B120" t="s">
        <v>1429</v>
      </c>
      <c r="C120" s="12">
        <v>0</v>
      </c>
      <c r="D120" s="12">
        <v>0</v>
      </c>
      <c r="E120" s="12">
        <v>1000</v>
      </c>
      <c r="F120" s="11">
        <v>63501000</v>
      </c>
      <c r="H120">
        <v>1000</v>
      </c>
    </row>
    <row r="121" spans="1:8" x14ac:dyDescent="0.25">
      <c r="A121" s="11">
        <v>63503000</v>
      </c>
      <c r="B121" t="s">
        <v>213</v>
      </c>
      <c r="C121" s="12">
        <v>0</v>
      </c>
      <c r="D121" s="12">
        <v>0</v>
      </c>
      <c r="E121" s="12">
        <v>35000</v>
      </c>
      <c r="F121" s="11">
        <v>63503000</v>
      </c>
      <c r="H121">
        <v>35000</v>
      </c>
    </row>
    <row r="122" spans="1:8" x14ac:dyDescent="0.25">
      <c r="A122" s="11">
        <v>63504000</v>
      </c>
      <c r="B122" t="s">
        <v>752</v>
      </c>
      <c r="C122" s="12">
        <v>2000</v>
      </c>
      <c r="D122" s="12">
        <v>115200</v>
      </c>
      <c r="E122" s="12">
        <v>371000</v>
      </c>
      <c r="F122" s="11">
        <v>63504000</v>
      </c>
      <c r="H122">
        <v>371000</v>
      </c>
    </row>
    <row r="123" spans="1:8" x14ac:dyDescent="0.25">
      <c r="A123" s="11">
        <v>63506000</v>
      </c>
      <c r="B123" t="s">
        <v>2656</v>
      </c>
      <c r="C123" s="12">
        <v>328000</v>
      </c>
      <c r="D123" s="12">
        <v>114000</v>
      </c>
      <c r="E123" s="12">
        <v>3273114</v>
      </c>
      <c r="F123" s="11">
        <v>63506000</v>
      </c>
      <c r="H123">
        <v>3273114</v>
      </c>
    </row>
    <row r="124" spans="1:8" x14ac:dyDescent="0.25">
      <c r="A124" s="11">
        <v>64101000</v>
      </c>
      <c r="B124" t="s">
        <v>755</v>
      </c>
      <c r="C124" s="12">
        <v>27194717.399999999</v>
      </c>
      <c r="D124" s="12">
        <v>40484025.960000001</v>
      </c>
      <c r="E124" s="12">
        <v>91996379.359999999</v>
      </c>
      <c r="F124" s="11">
        <v>64101000</v>
      </c>
      <c r="H124">
        <v>91996379.359999999</v>
      </c>
    </row>
    <row r="125" spans="1:8" x14ac:dyDescent="0.25">
      <c r="A125" s="11">
        <v>64102000</v>
      </c>
      <c r="B125" t="s">
        <v>550</v>
      </c>
      <c r="C125" s="12">
        <v>860850</v>
      </c>
      <c r="D125" s="12">
        <v>5984380.6399999997</v>
      </c>
      <c r="E125" s="12">
        <v>3340904.53</v>
      </c>
      <c r="F125" s="11">
        <v>64102000</v>
      </c>
      <c r="H125">
        <v>3340904.53</v>
      </c>
    </row>
    <row r="126" spans="1:8" x14ac:dyDescent="0.25">
      <c r="A126" s="11">
        <v>64103000</v>
      </c>
      <c r="B126" t="s">
        <v>551</v>
      </c>
      <c r="C126" s="12">
        <v>0</v>
      </c>
      <c r="D126" s="12">
        <v>2734404.6</v>
      </c>
      <c r="E126" s="12">
        <v>4811935.5</v>
      </c>
      <c r="F126" s="11">
        <v>64103000</v>
      </c>
      <c r="H126">
        <v>4811935.5</v>
      </c>
    </row>
    <row r="127" spans="1:8" x14ac:dyDescent="0.25">
      <c r="A127" s="11">
        <v>64104000</v>
      </c>
      <c r="B127" t="s">
        <v>220</v>
      </c>
      <c r="C127" s="12">
        <v>0</v>
      </c>
      <c r="D127" s="12">
        <v>1147187.3899999999</v>
      </c>
      <c r="E127" s="12">
        <v>2282963.85</v>
      </c>
      <c r="F127" s="11">
        <v>64104000</v>
      </c>
      <c r="H127">
        <v>2282963.85</v>
      </c>
    </row>
    <row r="128" spans="1:8" x14ac:dyDescent="0.25">
      <c r="A128" s="11">
        <v>64180000</v>
      </c>
      <c r="B128" t="s">
        <v>553</v>
      </c>
      <c r="C128" s="12">
        <v>0</v>
      </c>
      <c r="D128" s="12">
        <v>2992574.99</v>
      </c>
      <c r="E128" s="12">
        <v>-5058554.8099999996</v>
      </c>
      <c r="F128" s="11">
        <v>64180000</v>
      </c>
      <c r="H128">
        <v>-5058554.8099999996</v>
      </c>
    </row>
    <row r="129" spans="1:8" x14ac:dyDescent="0.25">
      <c r="A129" s="11">
        <v>64501000</v>
      </c>
      <c r="B129" t="s">
        <v>2657</v>
      </c>
      <c r="C129" s="12">
        <v>3304905.5</v>
      </c>
      <c r="D129" s="12">
        <v>5919812.7300000004</v>
      </c>
      <c r="E129" s="12">
        <v>11541750.220000001</v>
      </c>
      <c r="F129" s="11">
        <v>64501000</v>
      </c>
      <c r="H129">
        <v>11541750.220000001</v>
      </c>
    </row>
    <row r="130" spans="1:8" x14ac:dyDescent="0.25">
      <c r="A130" s="11">
        <v>64502000</v>
      </c>
      <c r="B130" t="s">
        <v>1811</v>
      </c>
      <c r="C130" s="12">
        <v>1271117.5</v>
      </c>
      <c r="D130" s="12">
        <v>2276851.0499999998</v>
      </c>
      <c r="E130" s="12">
        <v>4439134.7</v>
      </c>
      <c r="F130" s="11">
        <v>64502000</v>
      </c>
      <c r="H130">
        <v>4439134.7</v>
      </c>
    </row>
    <row r="131" spans="1:8" x14ac:dyDescent="0.25">
      <c r="A131" s="11">
        <v>64504000</v>
      </c>
      <c r="B131" t="s">
        <v>222</v>
      </c>
      <c r="C131" s="12">
        <v>254223.5</v>
      </c>
      <c r="D131" s="12">
        <v>455370.21</v>
      </c>
      <c r="E131" s="12">
        <v>887826.94</v>
      </c>
      <c r="F131" s="11">
        <v>64504000</v>
      </c>
      <c r="H131">
        <v>887826.94</v>
      </c>
    </row>
    <row r="132" spans="1:8" x14ac:dyDescent="0.25">
      <c r="A132" s="11">
        <v>64580000</v>
      </c>
      <c r="B132" t="s">
        <v>2658</v>
      </c>
      <c r="C132" s="12">
        <v>0</v>
      </c>
      <c r="D132" s="12">
        <v>454489.38</v>
      </c>
      <c r="E132" s="12">
        <v>-910539.87</v>
      </c>
      <c r="F132" s="11">
        <v>64580000</v>
      </c>
      <c r="H132">
        <v>-910539.87</v>
      </c>
    </row>
    <row r="133" spans="1:8" x14ac:dyDescent="0.25">
      <c r="A133" s="11">
        <v>64801000</v>
      </c>
      <c r="B133" t="s">
        <v>489</v>
      </c>
      <c r="C133" s="12">
        <v>0</v>
      </c>
      <c r="D133" s="12">
        <v>0</v>
      </c>
      <c r="E133" s="12">
        <v>694000</v>
      </c>
      <c r="F133" s="11">
        <v>64801000</v>
      </c>
      <c r="H133">
        <v>694000</v>
      </c>
    </row>
    <row r="134" spans="1:8" x14ac:dyDescent="0.25">
      <c r="A134" s="11">
        <v>65100000</v>
      </c>
      <c r="B134" t="s">
        <v>2659</v>
      </c>
      <c r="C134" s="12">
        <v>0</v>
      </c>
      <c r="D134" s="12">
        <v>0</v>
      </c>
      <c r="E134" s="12">
        <v>1436267.83</v>
      </c>
      <c r="F134" s="11">
        <v>65100000</v>
      </c>
      <c r="H134">
        <v>1436267.83</v>
      </c>
    </row>
    <row r="135" spans="1:8" x14ac:dyDescent="0.25">
      <c r="A135" s="11">
        <v>65200000</v>
      </c>
      <c r="B135" t="s">
        <v>2660</v>
      </c>
      <c r="C135" s="12">
        <v>0</v>
      </c>
      <c r="D135" s="12">
        <v>0</v>
      </c>
      <c r="E135" s="12">
        <v>26915258.440000001</v>
      </c>
      <c r="F135" s="11">
        <v>65200000</v>
      </c>
      <c r="H135">
        <v>26915258.440000001</v>
      </c>
    </row>
    <row r="136" spans="1:8" x14ac:dyDescent="0.25">
      <c r="A136" s="11">
        <v>65602000</v>
      </c>
      <c r="B136" t="s">
        <v>229</v>
      </c>
      <c r="C136" s="12">
        <v>0</v>
      </c>
      <c r="D136" s="12">
        <v>5901240</v>
      </c>
      <c r="E136" s="12">
        <v>179541.49</v>
      </c>
      <c r="F136" s="11">
        <v>65602000</v>
      </c>
      <c r="H136">
        <v>179541.49</v>
      </c>
    </row>
    <row r="137" spans="1:8" x14ac:dyDescent="0.25">
      <c r="A137" s="11">
        <v>65700000</v>
      </c>
      <c r="B137" t="s">
        <v>2661</v>
      </c>
      <c r="C137" s="12">
        <v>293.58999999999997</v>
      </c>
      <c r="D137" s="12">
        <v>418744521.25</v>
      </c>
      <c r="E137" s="12">
        <v>176312.7</v>
      </c>
      <c r="F137" s="11">
        <v>65700000</v>
      </c>
      <c r="H137">
        <v>176312.7</v>
      </c>
    </row>
    <row r="138" spans="1:8" x14ac:dyDescent="0.25">
      <c r="A138" s="11">
        <v>65710000</v>
      </c>
      <c r="B138" t="s">
        <v>766</v>
      </c>
      <c r="C138" s="12">
        <v>222614.2</v>
      </c>
      <c r="D138" s="12">
        <v>453155</v>
      </c>
      <c r="E138" s="12">
        <v>350000</v>
      </c>
      <c r="F138" s="11">
        <v>65710000</v>
      </c>
      <c r="H138">
        <v>350000</v>
      </c>
    </row>
    <row r="139" spans="1:8" x14ac:dyDescent="0.25">
      <c r="A139" s="11">
        <v>66101000</v>
      </c>
      <c r="B139" t="s">
        <v>767</v>
      </c>
      <c r="C139" s="12">
        <v>100</v>
      </c>
      <c r="D139" s="12">
        <v>0</v>
      </c>
      <c r="E139" s="12">
        <v>218587.5</v>
      </c>
      <c r="F139" s="11">
        <v>66101000</v>
      </c>
      <c r="H139">
        <v>218587.5</v>
      </c>
    </row>
    <row r="140" spans="1:8" x14ac:dyDescent="0.25">
      <c r="A140" s="11">
        <v>66102000</v>
      </c>
      <c r="B140" t="s">
        <v>2662</v>
      </c>
      <c r="C140" s="12">
        <v>56797.46</v>
      </c>
      <c r="D140" s="12">
        <v>38518.239999999998</v>
      </c>
      <c r="E140" s="12">
        <v>779498.2</v>
      </c>
      <c r="F140" s="11">
        <v>66102000</v>
      </c>
      <c r="H140">
        <v>779498.2</v>
      </c>
    </row>
    <row r="141" spans="1:8" x14ac:dyDescent="0.25">
      <c r="A141" s="11">
        <v>66600000</v>
      </c>
      <c r="B141" t="s">
        <v>770</v>
      </c>
      <c r="C141" s="12">
        <v>0</v>
      </c>
      <c r="D141" s="12">
        <v>0</v>
      </c>
      <c r="E141" s="12">
        <v>167113.51</v>
      </c>
      <c r="F141" s="11">
        <v>66600000</v>
      </c>
      <c r="H141">
        <v>167113.51</v>
      </c>
    </row>
    <row r="142" spans="1:8" x14ac:dyDescent="0.25">
      <c r="A142" s="11">
        <v>68111000</v>
      </c>
      <c r="B142" t="s">
        <v>2663</v>
      </c>
      <c r="C142" s="12">
        <v>963779.45</v>
      </c>
      <c r="D142" s="12">
        <v>966464.07</v>
      </c>
      <c r="E142" s="12">
        <v>966464.07</v>
      </c>
      <c r="F142" s="11">
        <v>68111000</v>
      </c>
      <c r="H142">
        <v>966464.07</v>
      </c>
    </row>
    <row r="143" spans="1:8" x14ac:dyDescent="0.25">
      <c r="A143" s="11">
        <v>68112000</v>
      </c>
      <c r="B143" t="s">
        <v>2664</v>
      </c>
      <c r="C143" s="12">
        <v>3404473.43</v>
      </c>
      <c r="D143" s="12">
        <v>3626878.83</v>
      </c>
      <c r="E143" s="12">
        <v>3634209.24</v>
      </c>
      <c r="F143" s="11">
        <v>68112000</v>
      </c>
      <c r="H143">
        <v>3634209.24</v>
      </c>
    </row>
    <row r="144" spans="1:8" x14ac:dyDescent="0.25">
      <c r="A144" s="11">
        <v>68500000</v>
      </c>
      <c r="B144" t="s">
        <v>512</v>
      </c>
      <c r="C144" s="12">
        <v>0</v>
      </c>
      <c r="D144" s="12">
        <v>10627951</v>
      </c>
      <c r="E144" s="12">
        <v>1341394</v>
      </c>
      <c r="F144" s="11">
        <v>68500000</v>
      </c>
      <c r="H144">
        <v>1341394</v>
      </c>
    </row>
    <row r="145" spans="1:8" x14ac:dyDescent="0.25">
      <c r="A145" s="11">
        <v>69800000</v>
      </c>
      <c r="B145" t="s">
        <v>2665</v>
      </c>
      <c r="C145" s="12">
        <v>2758717.3394999998</v>
      </c>
      <c r="D145" s="12">
        <v>1078216.57</v>
      </c>
      <c r="E145" s="12">
        <v>1824015.05</v>
      </c>
      <c r="F145" s="11">
        <v>69800000</v>
      </c>
      <c r="H145">
        <v>1824015.05</v>
      </c>
    </row>
    <row r="146" spans="1:8" x14ac:dyDescent="0.25">
      <c r="A146" s="11">
        <v>70100000</v>
      </c>
      <c r="B146" t="s">
        <v>2619</v>
      </c>
      <c r="C146" s="12">
        <v>-48480755.399999999</v>
      </c>
      <c r="D146" s="12">
        <v>-169186964.66999999</v>
      </c>
      <c r="E146" s="12">
        <v>-344675539.56</v>
      </c>
      <c r="F146" s="11">
        <v>70100000</v>
      </c>
      <c r="H146">
        <v>-344675539.56</v>
      </c>
    </row>
    <row r="147" spans="1:8" x14ac:dyDescent="0.25">
      <c r="A147" s="11">
        <v>70700000</v>
      </c>
      <c r="B147" t="s">
        <v>2169</v>
      </c>
      <c r="C147" s="12">
        <v>-486550000</v>
      </c>
      <c r="D147" s="12">
        <v>-26264350</v>
      </c>
      <c r="E147" s="12">
        <v>-3703720.06</v>
      </c>
      <c r="F147" s="11">
        <v>70700000</v>
      </c>
      <c r="H147">
        <v>-3703720.06</v>
      </c>
    </row>
    <row r="148" spans="1:8" x14ac:dyDescent="0.25">
      <c r="A148" s="11">
        <v>70800000</v>
      </c>
      <c r="B148" t="s">
        <v>522</v>
      </c>
      <c r="C148" s="12">
        <v>0</v>
      </c>
      <c r="D148" s="12">
        <v>-192000</v>
      </c>
      <c r="E148" s="12">
        <v>0</v>
      </c>
      <c r="F148" s="11">
        <v>70800000</v>
      </c>
      <c r="H148">
        <v>0</v>
      </c>
    </row>
    <row r="149" spans="1:8" x14ac:dyDescent="0.25">
      <c r="A149" s="11">
        <v>70900000</v>
      </c>
      <c r="B149" t="s">
        <v>2172</v>
      </c>
      <c r="C149" s="12">
        <v>3287287.5</v>
      </c>
      <c r="D149" s="12">
        <v>0</v>
      </c>
      <c r="E149" s="12">
        <v>3576250</v>
      </c>
      <c r="F149" s="11">
        <v>70900000</v>
      </c>
      <c r="H149">
        <v>3576250</v>
      </c>
    </row>
    <row r="150" spans="1:8" x14ac:dyDescent="0.25">
      <c r="A150" s="11">
        <v>71350000</v>
      </c>
      <c r="B150" t="s">
        <v>782</v>
      </c>
      <c r="C150" s="12">
        <v>0</v>
      </c>
      <c r="D150" s="12">
        <v>-598370.46999999904</v>
      </c>
      <c r="E150" s="12">
        <v>41012832.259999998</v>
      </c>
      <c r="F150" s="11">
        <v>71350000</v>
      </c>
      <c r="H150">
        <v>41012832.259999998</v>
      </c>
    </row>
    <row r="151" spans="1:8" x14ac:dyDescent="0.25">
      <c r="A151" s="11">
        <v>75200000</v>
      </c>
      <c r="B151" t="s">
        <v>524</v>
      </c>
      <c r="C151" s="12">
        <v>0</v>
      </c>
      <c r="D151" s="12">
        <v>0</v>
      </c>
      <c r="E151" s="12">
        <v>-131666666.68000001</v>
      </c>
      <c r="F151" s="11">
        <v>75200000</v>
      </c>
      <c r="H151">
        <v>-131666666.68000001</v>
      </c>
    </row>
    <row r="152" spans="1:8" x14ac:dyDescent="0.25">
      <c r="A152" s="11">
        <v>75800000</v>
      </c>
      <c r="B152" t="s">
        <v>2621</v>
      </c>
      <c r="C152" s="12">
        <v>-3611319.97</v>
      </c>
      <c r="D152" s="12">
        <v>-2822342.97</v>
      </c>
      <c r="E152" s="12">
        <v>-3417539</v>
      </c>
      <c r="F152" s="11">
        <v>75800000</v>
      </c>
      <c r="H152">
        <v>-3417539</v>
      </c>
    </row>
    <row r="153" spans="1:8" x14ac:dyDescent="0.25">
      <c r="A153" s="11">
        <v>75810000</v>
      </c>
      <c r="B153" t="s">
        <v>2666</v>
      </c>
      <c r="C153" s="12">
        <v>-654968.6</v>
      </c>
      <c r="D153" s="12">
        <v>-1031200</v>
      </c>
      <c r="E153" s="12">
        <v>-2447200</v>
      </c>
      <c r="F153" s="11">
        <v>75810000</v>
      </c>
      <c r="H153">
        <v>-2447200</v>
      </c>
    </row>
    <row r="154" spans="1:8" x14ac:dyDescent="0.25">
      <c r="A154" s="11">
        <v>76500000</v>
      </c>
      <c r="B154" t="s">
        <v>785</v>
      </c>
      <c r="C154" s="12">
        <v>-4177.32</v>
      </c>
      <c r="D154" s="12">
        <v>-25822.36</v>
      </c>
      <c r="E154" s="12">
        <v>-16815.150000000001</v>
      </c>
      <c r="F154" s="11">
        <v>76500000</v>
      </c>
      <c r="H154">
        <v>-16815.150000000001</v>
      </c>
    </row>
    <row r="155" spans="1:8" x14ac:dyDescent="0.25">
      <c r="A155" s="11">
        <v>76600000</v>
      </c>
      <c r="B155" t="s">
        <v>786</v>
      </c>
      <c r="C155" s="12">
        <v>-0.09</v>
      </c>
      <c r="D155" s="12">
        <v>0</v>
      </c>
      <c r="E155" s="12">
        <v>-426146.58</v>
      </c>
      <c r="F155" s="11">
        <v>76600000</v>
      </c>
      <c r="H155">
        <v>-426146.58</v>
      </c>
    </row>
    <row r="156" spans="1:8" x14ac:dyDescent="0.25">
      <c r="A156" s="11">
        <v>78500000</v>
      </c>
      <c r="B156" t="s">
        <v>529</v>
      </c>
      <c r="C156" s="12">
        <v>0</v>
      </c>
      <c r="D156" s="12">
        <v>0</v>
      </c>
      <c r="E156" s="12">
        <v>-4683617</v>
      </c>
      <c r="F156" s="11">
        <v>78500000</v>
      </c>
      <c r="H156">
        <v>-4683617</v>
      </c>
    </row>
    <row r="157" spans="1:8" x14ac:dyDescent="0.25">
      <c r="A157" s="11">
        <v>42540000</v>
      </c>
      <c r="B157" t="s">
        <v>76</v>
      </c>
      <c r="C157" s="12">
        <v>104999.99</v>
      </c>
      <c r="D157" s="12"/>
      <c r="E157" s="12"/>
      <c r="F157" s="11">
        <v>42540000</v>
      </c>
    </row>
    <row r="158" spans="1:8" x14ac:dyDescent="0.25">
      <c r="A158" s="11">
        <v>43400000</v>
      </c>
      <c r="B158" t="s">
        <v>81</v>
      </c>
      <c r="C158" s="12">
        <v>-50000</v>
      </c>
      <c r="D158" s="12"/>
      <c r="E158" s="12"/>
      <c r="F158" s="11">
        <v>43400000</v>
      </c>
    </row>
    <row r="159" spans="1:8" x14ac:dyDescent="0.25">
      <c r="A159" s="11">
        <v>60302000</v>
      </c>
      <c r="B159" t="s">
        <v>2667</v>
      </c>
      <c r="C159" s="12">
        <v>74061346.829999998</v>
      </c>
      <c r="D159" s="12"/>
      <c r="E159" s="12"/>
      <c r="F159" s="11">
        <v>60302000</v>
      </c>
    </row>
    <row r="160" spans="1:8" x14ac:dyDescent="0.25">
      <c r="A160" s="11">
        <v>60900000</v>
      </c>
      <c r="B160" t="s">
        <v>471</v>
      </c>
      <c r="C160" s="12">
        <v>-526640</v>
      </c>
      <c r="D160" s="12"/>
      <c r="E160" s="12"/>
      <c r="F160" s="11">
        <v>60900000</v>
      </c>
    </row>
    <row r="161" spans="1:6" x14ac:dyDescent="0.25">
      <c r="A161" s="11">
        <v>62104000</v>
      </c>
      <c r="B161" t="s">
        <v>188</v>
      </c>
      <c r="C161" s="12">
        <v>90000</v>
      </c>
      <c r="D161" s="12"/>
      <c r="E161" s="12"/>
      <c r="F161" s="11">
        <v>62104000</v>
      </c>
    </row>
    <row r="162" spans="1:6" x14ac:dyDescent="0.25">
      <c r="A162" s="11">
        <v>64160000</v>
      </c>
      <c r="B162" t="s">
        <v>1809</v>
      </c>
      <c r="C162" s="12">
        <v>184800</v>
      </c>
      <c r="D162" s="12"/>
      <c r="E162" s="12"/>
      <c r="F162" s="11">
        <v>64160000</v>
      </c>
    </row>
    <row r="163" spans="1:6" x14ac:dyDescent="0.25">
      <c r="A163" s="11">
        <v>65601000</v>
      </c>
      <c r="B163" t="s">
        <v>762</v>
      </c>
      <c r="C163" s="12">
        <v>200000</v>
      </c>
      <c r="D163" s="12"/>
      <c r="E163" s="12"/>
      <c r="F163" s="11">
        <v>65601000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C5E0B4"/>
  </sheetPr>
  <dimension ref="A2:F171"/>
  <sheetViews>
    <sheetView zoomScaleNormal="100" workbookViewId="0">
      <selection activeCell="C17" sqref="C17"/>
    </sheetView>
  </sheetViews>
  <sheetFormatPr baseColWidth="10" defaultColWidth="10.7109375" defaultRowHeight="14.25" x14ac:dyDescent="0.25"/>
  <cols>
    <col min="3" max="3" width="29" customWidth="1"/>
    <col min="4" max="4" width="16.5703125" style="78" customWidth="1"/>
    <col min="5" max="5" width="16.5703125" customWidth="1"/>
    <col min="6" max="6" width="11.42578125" style="61" customWidth="1"/>
  </cols>
  <sheetData>
    <row r="2" spans="1:6" x14ac:dyDescent="0.25">
      <c r="D2" s="123">
        <v>2021</v>
      </c>
      <c r="E2" s="71" t="s">
        <v>2668</v>
      </c>
    </row>
    <row r="3" spans="1:6" x14ac:dyDescent="0.25">
      <c r="A3">
        <v>101000</v>
      </c>
      <c r="B3">
        <v>10100000</v>
      </c>
      <c r="C3" t="s">
        <v>43</v>
      </c>
      <c r="D3" s="80">
        <v>-2000000</v>
      </c>
      <c r="E3" s="12">
        <v>-2000000</v>
      </c>
      <c r="F3" s="61">
        <v>10100000</v>
      </c>
    </row>
    <row r="4" spans="1:6" x14ac:dyDescent="0.25">
      <c r="A4">
        <v>128000</v>
      </c>
      <c r="B4">
        <v>12800000</v>
      </c>
      <c r="C4" t="s">
        <v>2669</v>
      </c>
      <c r="D4" s="78">
        <v>-29095762.649999999</v>
      </c>
      <c r="F4" s="61">
        <v>12800000</v>
      </c>
    </row>
    <row r="5" spans="1:6" x14ac:dyDescent="0.25">
      <c r="A5">
        <v>215800</v>
      </c>
      <c r="B5">
        <v>21580000</v>
      </c>
      <c r="C5" t="s">
        <v>1389</v>
      </c>
      <c r="D5" s="80">
        <v>30603100</v>
      </c>
      <c r="E5" s="12">
        <v>30603100</v>
      </c>
      <c r="F5" s="61">
        <v>21500000</v>
      </c>
    </row>
    <row r="6" spans="1:6" x14ac:dyDescent="0.25">
      <c r="A6">
        <v>218100</v>
      </c>
      <c r="B6">
        <v>21810000</v>
      </c>
      <c r="C6" t="s">
        <v>51</v>
      </c>
      <c r="D6" s="80">
        <v>1169174</v>
      </c>
      <c r="E6" s="12">
        <v>1169174</v>
      </c>
      <c r="F6" s="61">
        <v>21540000</v>
      </c>
    </row>
    <row r="7" spans="1:6" x14ac:dyDescent="0.25">
      <c r="A7">
        <v>218300</v>
      </c>
      <c r="B7">
        <v>21830000</v>
      </c>
      <c r="C7" t="s">
        <v>1150</v>
      </c>
      <c r="D7" s="80">
        <v>8144999.6600000001</v>
      </c>
      <c r="E7" s="12">
        <v>4547499.66</v>
      </c>
      <c r="F7" s="61">
        <v>21830000</v>
      </c>
    </row>
    <row r="8" spans="1:6" x14ac:dyDescent="0.25">
      <c r="A8">
        <v>218400</v>
      </c>
      <c r="B8">
        <v>21840000</v>
      </c>
      <c r="C8" t="s">
        <v>1156</v>
      </c>
      <c r="D8" s="80">
        <v>4866642</v>
      </c>
      <c r="E8" s="12">
        <v>4866642</v>
      </c>
      <c r="F8" s="61">
        <v>21820000</v>
      </c>
    </row>
    <row r="9" spans="1:6" x14ac:dyDescent="0.25">
      <c r="A9">
        <v>218600</v>
      </c>
      <c r="B9">
        <v>21860000</v>
      </c>
      <c r="C9" t="s">
        <v>54</v>
      </c>
      <c r="D9" s="80">
        <v>15444140</v>
      </c>
      <c r="E9" s="12">
        <v>12676540</v>
      </c>
      <c r="F9" s="61">
        <v>21840000</v>
      </c>
    </row>
    <row r="10" spans="1:6" x14ac:dyDescent="0.25">
      <c r="A10">
        <v>218700</v>
      </c>
      <c r="B10">
        <v>21870000</v>
      </c>
      <c r="C10" t="s">
        <v>2670</v>
      </c>
      <c r="D10" s="78">
        <v>499302.12</v>
      </c>
      <c r="F10" s="61">
        <v>21870000</v>
      </c>
    </row>
    <row r="11" spans="1:6" x14ac:dyDescent="0.25">
      <c r="A11">
        <v>281580</v>
      </c>
      <c r="B11">
        <v>28158000</v>
      </c>
      <c r="C11" t="s">
        <v>1395</v>
      </c>
      <c r="D11" s="80">
        <v>-6885697.5</v>
      </c>
      <c r="E11" s="12">
        <v>-3825387.5</v>
      </c>
      <c r="F11" s="61">
        <v>28150000</v>
      </c>
    </row>
    <row r="12" spans="1:6" x14ac:dyDescent="0.25">
      <c r="A12">
        <v>281810</v>
      </c>
      <c r="B12">
        <v>28181000</v>
      </c>
      <c r="C12" t="s">
        <v>1180</v>
      </c>
      <c r="D12" s="80">
        <v>-253321.15</v>
      </c>
      <c r="E12" s="12">
        <v>-136403.75</v>
      </c>
      <c r="F12" s="61">
        <v>28154000</v>
      </c>
    </row>
    <row r="13" spans="1:6" x14ac:dyDescent="0.25">
      <c r="A13">
        <v>281830</v>
      </c>
      <c r="B13">
        <v>28183000</v>
      </c>
      <c r="C13" t="s">
        <v>1183</v>
      </c>
      <c r="D13" s="80">
        <v>-2557968.5499999998</v>
      </c>
      <c r="E13" s="12">
        <v>-1421093.64</v>
      </c>
      <c r="F13" s="61">
        <v>28183000</v>
      </c>
    </row>
    <row r="14" spans="1:6" x14ac:dyDescent="0.25">
      <c r="A14">
        <v>281840</v>
      </c>
      <c r="B14">
        <v>28184000</v>
      </c>
      <c r="C14" t="s">
        <v>1187</v>
      </c>
      <c r="D14" s="80">
        <v>-1054439.1000000001</v>
      </c>
      <c r="E14" s="12">
        <v>-567774.9</v>
      </c>
      <c r="F14" s="61">
        <v>28182000</v>
      </c>
    </row>
    <row r="15" spans="1:6" x14ac:dyDescent="0.25">
      <c r="A15">
        <v>281860</v>
      </c>
      <c r="B15">
        <v>28186000</v>
      </c>
      <c r="C15" t="s">
        <v>1190</v>
      </c>
      <c r="D15" s="80">
        <v>-6597453.3300000001</v>
      </c>
      <c r="E15" s="12">
        <v>-3610572.5</v>
      </c>
      <c r="F15" s="61">
        <v>28184000</v>
      </c>
    </row>
    <row r="16" spans="1:6" x14ac:dyDescent="0.25">
      <c r="A16">
        <v>281870</v>
      </c>
      <c r="B16">
        <v>28187000</v>
      </c>
      <c r="C16" t="s">
        <v>2671</v>
      </c>
      <c r="D16" s="78">
        <v>-29125.96</v>
      </c>
      <c r="F16" s="61">
        <v>28187000</v>
      </c>
    </row>
    <row r="17" spans="1:6" x14ac:dyDescent="0.25">
      <c r="A17">
        <v>370000</v>
      </c>
      <c r="B17">
        <v>37000000</v>
      </c>
      <c r="C17" t="s">
        <v>1198</v>
      </c>
      <c r="D17" s="80">
        <v>996371413.33000004</v>
      </c>
      <c r="E17" s="12">
        <v>313301897.00999999</v>
      </c>
      <c r="F17" s="61">
        <v>37100000</v>
      </c>
    </row>
    <row r="18" spans="1:6" x14ac:dyDescent="0.25">
      <c r="A18">
        <v>380000</v>
      </c>
      <c r="B18">
        <v>38000000</v>
      </c>
      <c r="C18" t="s">
        <v>617</v>
      </c>
      <c r="D18" s="78">
        <v>42600000</v>
      </c>
      <c r="F18" s="61">
        <v>38000000</v>
      </c>
    </row>
    <row r="19" spans="1:6" x14ac:dyDescent="0.25">
      <c r="A19">
        <v>401100</v>
      </c>
      <c r="B19">
        <v>40110000</v>
      </c>
      <c r="C19" t="s">
        <v>1853</v>
      </c>
      <c r="D19" s="80">
        <v>-2612653049.8600001</v>
      </c>
      <c r="E19" s="12">
        <v>-1001653048.85</v>
      </c>
      <c r="F19" s="61">
        <v>40110000</v>
      </c>
    </row>
    <row r="20" spans="1:6" x14ac:dyDescent="0.25">
      <c r="A20">
        <v>408000</v>
      </c>
      <c r="B20">
        <v>40800000</v>
      </c>
      <c r="C20" t="s">
        <v>68</v>
      </c>
      <c r="D20" s="80">
        <v>-15195172</v>
      </c>
      <c r="E20" s="12">
        <v>-27266900</v>
      </c>
      <c r="F20" s="61">
        <v>40810000</v>
      </c>
    </row>
    <row r="21" spans="1:6" x14ac:dyDescent="0.25">
      <c r="A21">
        <v>409100</v>
      </c>
      <c r="B21">
        <v>40910000</v>
      </c>
      <c r="C21" t="s">
        <v>1211</v>
      </c>
      <c r="D21" s="78">
        <v>1964000</v>
      </c>
      <c r="F21" s="61">
        <v>40910000</v>
      </c>
    </row>
    <row r="22" spans="1:6" x14ac:dyDescent="0.25">
      <c r="A22">
        <v>411000</v>
      </c>
      <c r="B22">
        <v>41100000</v>
      </c>
      <c r="C22" t="s">
        <v>2672</v>
      </c>
      <c r="D22" s="80">
        <v>873603650.63999999</v>
      </c>
      <c r="E22" s="12">
        <v>545700278.38</v>
      </c>
      <c r="F22" s="61">
        <v>41100000</v>
      </c>
    </row>
    <row r="23" spans="1:6" x14ac:dyDescent="0.25">
      <c r="A23">
        <v>416000</v>
      </c>
      <c r="B23">
        <v>41600000</v>
      </c>
      <c r="C23" t="s">
        <v>1223</v>
      </c>
      <c r="D23" s="78">
        <v>55441096.270000003</v>
      </c>
      <c r="F23" s="61">
        <v>41600000</v>
      </c>
    </row>
    <row r="24" spans="1:6" x14ac:dyDescent="0.25">
      <c r="A24">
        <v>418000</v>
      </c>
      <c r="B24">
        <v>41800000</v>
      </c>
      <c r="C24" t="s">
        <v>1860</v>
      </c>
      <c r="D24" s="80">
        <v>0</v>
      </c>
      <c r="E24" s="12">
        <v>0</v>
      </c>
      <c r="F24" s="61">
        <v>41810000</v>
      </c>
    </row>
    <row r="25" spans="1:6" x14ac:dyDescent="0.25">
      <c r="A25">
        <v>419100</v>
      </c>
      <c r="B25">
        <v>41910000</v>
      </c>
      <c r="C25" t="s">
        <v>2673</v>
      </c>
      <c r="D25" s="78">
        <v>-3000</v>
      </c>
      <c r="F25" s="61">
        <v>41910000</v>
      </c>
    </row>
    <row r="26" spans="1:6" x14ac:dyDescent="0.25">
      <c r="A26">
        <v>421100</v>
      </c>
      <c r="B26">
        <v>42110000</v>
      </c>
      <c r="C26" t="s">
        <v>1225</v>
      </c>
      <c r="D26" s="80">
        <v>0</v>
      </c>
      <c r="E26" s="12">
        <v>0</v>
      </c>
      <c r="F26" s="61">
        <v>42110000</v>
      </c>
    </row>
    <row r="27" spans="1:6" x14ac:dyDescent="0.25">
      <c r="A27">
        <v>421200</v>
      </c>
      <c r="B27">
        <v>42120000</v>
      </c>
      <c r="C27" t="s">
        <v>296</v>
      </c>
      <c r="D27" s="80">
        <v>0</v>
      </c>
      <c r="E27" s="12">
        <v>1129590</v>
      </c>
      <c r="F27" s="61">
        <v>42110000</v>
      </c>
    </row>
    <row r="28" spans="1:6" x14ac:dyDescent="0.25">
      <c r="A28">
        <v>425200</v>
      </c>
      <c r="B28">
        <v>42520000</v>
      </c>
      <c r="C28" t="s">
        <v>75</v>
      </c>
      <c r="D28" s="80">
        <v>-1000000</v>
      </c>
      <c r="E28" s="12">
        <v>0</v>
      </c>
      <c r="F28" s="61">
        <v>42520000</v>
      </c>
    </row>
    <row r="29" spans="1:6" x14ac:dyDescent="0.25">
      <c r="A29">
        <v>428200</v>
      </c>
      <c r="B29">
        <v>42820000</v>
      </c>
      <c r="C29" t="s">
        <v>2674</v>
      </c>
      <c r="D29" s="78">
        <v>-12762662</v>
      </c>
      <c r="F29" s="61">
        <v>42820000</v>
      </c>
    </row>
    <row r="30" spans="1:6" x14ac:dyDescent="0.25">
      <c r="A30">
        <v>431000</v>
      </c>
      <c r="B30">
        <v>43100000</v>
      </c>
      <c r="C30" t="s">
        <v>77</v>
      </c>
      <c r="D30" s="80">
        <v>-3096293.48</v>
      </c>
      <c r="E30" s="12">
        <v>-2856521.08</v>
      </c>
      <c r="F30" s="61">
        <v>43100000</v>
      </c>
    </row>
    <row r="31" spans="1:6" x14ac:dyDescent="0.25">
      <c r="A31">
        <v>431100</v>
      </c>
      <c r="B31">
        <v>43110000</v>
      </c>
      <c r="C31" t="s">
        <v>301</v>
      </c>
      <c r="D31" s="80">
        <v>0</v>
      </c>
      <c r="E31" s="12">
        <v>-12000</v>
      </c>
      <c r="F31" s="61">
        <v>43110000</v>
      </c>
    </row>
    <row r="32" spans="1:6" x14ac:dyDescent="0.25">
      <c r="A32">
        <v>432000</v>
      </c>
      <c r="B32">
        <v>43200000</v>
      </c>
      <c r="C32" t="s">
        <v>630</v>
      </c>
      <c r="D32" s="80">
        <v>-1294074.5900000001</v>
      </c>
      <c r="E32" s="12">
        <v>-1224223.32</v>
      </c>
      <c r="F32" s="61">
        <v>43200000</v>
      </c>
    </row>
    <row r="33" spans="1:6" x14ac:dyDescent="0.25">
      <c r="A33">
        <v>432300</v>
      </c>
      <c r="B33">
        <v>43230000</v>
      </c>
      <c r="C33" t="s">
        <v>629</v>
      </c>
      <c r="D33" s="78">
        <v>-32908.199999999997</v>
      </c>
      <c r="F33" s="61">
        <v>43230000</v>
      </c>
    </row>
    <row r="34" spans="1:6" x14ac:dyDescent="0.25">
      <c r="A34">
        <v>433000</v>
      </c>
      <c r="B34">
        <v>43300000</v>
      </c>
      <c r="C34" t="s">
        <v>80</v>
      </c>
      <c r="D34" s="80">
        <v>-221163.82</v>
      </c>
      <c r="E34" s="12">
        <v>-204037.22</v>
      </c>
      <c r="F34" s="61">
        <v>43300000</v>
      </c>
    </row>
    <row r="35" spans="1:6" x14ac:dyDescent="0.25">
      <c r="A35">
        <v>434000</v>
      </c>
      <c r="B35">
        <v>43400000</v>
      </c>
      <c r="C35" t="s">
        <v>81</v>
      </c>
      <c r="D35" s="78">
        <v>-110000</v>
      </c>
      <c r="F35" s="61">
        <v>43400000</v>
      </c>
    </row>
    <row r="36" spans="1:6" x14ac:dyDescent="0.25">
      <c r="A36">
        <v>438000</v>
      </c>
      <c r="B36">
        <v>43800000</v>
      </c>
      <c r="C36" t="s">
        <v>2675</v>
      </c>
      <c r="D36" s="80">
        <v>-978019</v>
      </c>
      <c r="E36" s="12">
        <v>0</v>
      </c>
      <c r="F36" s="61">
        <v>43800000</v>
      </c>
    </row>
    <row r="37" spans="1:6" x14ac:dyDescent="0.25">
      <c r="A37">
        <v>441000</v>
      </c>
      <c r="B37">
        <v>44100000</v>
      </c>
      <c r="C37" t="s">
        <v>82</v>
      </c>
      <c r="D37" s="80">
        <v>-1595970</v>
      </c>
      <c r="E37" s="12">
        <v>-2088750.09</v>
      </c>
      <c r="F37" s="61">
        <v>44100000</v>
      </c>
    </row>
    <row r="38" spans="1:6" x14ac:dyDescent="0.25">
      <c r="A38">
        <v>443000</v>
      </c>
      <c r="B38">
        <v>44300000</v>
      </c>
      <c r="C38" t="s">
        <v>305</v>
      </c>
      <c r="D38" s="80">
        <v>15806756.93</v>
      </c>
      <c r="E38" s="12">
        <v>320000</v>
      </c>
      <c r="F38" s="61">
        <v>44300000</v>
      </c>
    </row>
    <row r="39" spans="1:6" x14ac:dyDescent="0.25">
      <c r="A39">
        <v>444000</v>
      </c>
      <c r="B39">
        <v>44400000</v>
      </c>
      <c r="C39" t="s">
        <v>1863</v>
      </c>
      <c r="D39" s="80">
        <v>-42981022.451049998</v>
      </c>
      <c r="E39" s="12">
        <v>0</v>
      </c>
      <c r="F39" s="61">
        <v>44400000</v>
      </c>
    </row>
    <row r="40" spans="1:6" x14ac:dyDescent="0.25">
      <c r="A40">
        <v>444100</v>
      </c>
      <c r="B40">
        <v>44410000</v>
      </c>
      <c r="C40" t="s">
        <v>1236</v>
      </c>
      <c r="D40" s="80">
        <v>0</v>
      </c>
      <c r="E40" s="12">
        <v>0</v>
      </c>
      <c r="F40" s="61">
        <v>44400000</v>
      </c>
    </row>
    <row r="41" spans="1:6" x14ac:dyDescent="0.25">
      <c r="A41">
        <v>445500</v>
      </c>
      <c r="B41">
        <v>44550000</v>
      </c>
      <c r="C41" t="s">
        <v>88</v>
      </c>
      <c r="D41" s="78">
        <v>1982893.5</v>
      </c>
      <c r="F41" s="61">
        <v>44550000</v>
      </c>
    </row>
    <row r="42" spans="1:6" x14ac:dyDescent="0.25">
      <c r="A42">
        <v>445620</v>
      </c>
      <c r="B42">
        <v>44562000</v>
      </c>
      <c r="C42" t="s">
        <v>1240</v>
      </c>
      <c r="D42" s="80">
        <v>719500</v>
      </c>
      <c r="E42" s="12">
        <v>379800</v>
      </c>
      <c r="F42" s="61">
        <v>44561000</v>
      </c>
    </row>
    <row r="43" spans="1:6" x14ac:dyDescent="0.25">
      <c r="A43">
        <v>445640</v>
      </c>
      <c r="B43">
        <v>44564000</v>
      </c>
      <c r="C43" t="s">
        <v>91</v>
      </c>
      <c r="D43" s="80">
        <v>840203.74</v>
      </c>
      <c r="E43" s="12">
        <v>3255907.39</v>
      </c>
      <c r="F43" s="61">
        <v>44561000</v>
      </c>
    </row>
    <row r="44" spans="1:6" x14ac:dyDescent="0.25">
      <c r="A44">
        <v>445650</v>
      </c>
      <c r="B44">
        <v>44565000</v>
      </c>
      <c r="C44" t="s">
        <v>89</v>
      </c>
      <c r="D44" s="80">
        <v>0</v>
      </c>
      <c r="E44" s="12">
        <v>3993080.01</v>
      </c>
      <c r="F44" s="61">
        <v>44561000</v>
      </c>
    </row>
    <row r="45" spans="1:6" x14ac:dyDescent="0.25">
      <c r="A45">
        <v>445670</v>
      </c>
      <c r="B45">
        <v>44567000</v>
      </c>
      <c r="C45" t="s">
        <v>2676</v>
      </c>
      <c r="D45" s="80">
        <v>0</v>
      </c>
      <c r="E45" s="12">
        <v>29962817.66</v>
      </c>
      <c r="F45" s="61">
        <v>44561000</v>
      </c>
    </row>
    <row r="46" spans="1:6" x14ac:dyDescent="0.25">
      <c r="A46">
        <v>445700</v>
      </c>
      <c r="B46">
        <v>44570000</v>
      </c>
      <c r="C46" t="s">
        <v>94</v>
      </c>
      <c r="D46" s="80">
        <v>-870000</v>
      </c>
      <c r="E46" s="12">
        <v>-424180.67</v>
      </c>
      <c r="F46" s="61">
        <v>44571000</v>
      </c>
    </row>
    <row r="47" spans="1:6" x14ac:dyDescent="0.25">
      <c r="A47">
        <v>445830</v>
      </c>
      <c r="B47">
        <v>44583000</v>
      </c>
      <c r="C47" t="s">
        <v>312</v>
      </c>
      <c r="D47" s="80">
        <v>0</v>
      </c>
      <c r="E47" s="12">
        <v>2685150</v>
      </c>
      <c r="F47" s="61">
        <v>44581000</v>
      </c>
    </row>
    <row r="48" spans="1:6" x14ac:dyDescent="0.25">
      <c r="A48">
        <v>455110</v>
      </c>
      <c r="B48">
        <v>45511000</v>
      </c>
      <c r="C48" t="s">
        <v>2677</v>
      </c>
      <c r="D48" s="80">
        <v>0</v>
      </c>
      <c r="E48" s="12">
        <v>0</v>
      </c>
      <c r="F48" s="61">
        <v>45511000</v>
      </c>
    </row>
    <row r="49" spans="1:6" x14ac:dyDescent="0.25">
      <c r="A49">
        <v>455200</v>
      </c>
      <c r="B49">
        <v>45520000</v>
      </c>
      <c r="C49" t="s">
        <v>2678</v>
      </c>
      <c r="D49" s="80">
        <v>0</v>
      </c>
      <c r="E49" s="12">
        <v>0</v>
      </c>
      <c r="F49" s="61">
        <v>45520000</v>
      </c>
    </row>
    <row r="50" spans="1:6" x14ac:dyDescent="0.25">
      <c r="A50">
        <v>455500</v>
      </c>
      <c r="B50">
        <v>45550000</v>
      </c>
      <c r="C50" t="s">
        <v>314</v>
      </c>
      <c r="D50" s="80">
        <v>0</v>
      </c>
      <c r="E50" s="12">
        <v>0</v>
      </c>
      <c r="F50" s="61">
        <v>45550000</v>
      </c>
    </row>
    <row r="51" spans="1:6" x14ac:dyDescent="0.25">
      <c r="A51">
        <v>455600</v>
      </c>
      <c r="B51">
        <v>45560000</v>
      </c>
      <c r="C51" t="s">
        <v>1869</v>
      </c>
      <c r="D51" s="80">
        <v>0</v>
      </c>
      <c r="E51" s="12">
        <v>0</v>
      </c>
      <c r="F51" s="61">
        <v>45550000</v>
      </c>
    </row>
    <row r="52" spans="1:6" x14ac:dyDescent="0.25">
      <c r="A52">
        <v>466000</v>
      </c>
      <c r="B52">
        <v>46600000</v>
      </c>
      <c r="C52" t="s">
        <v>2679</v>
      </c>
      <c r="D52" s="80">
        <v>-99291105.019999996</v>
      </c>
      <c r="E52" s="12">
        <v>-186201900</v>
      </c>
      <c r="F52" s="61">
        <v>46670000</v>
      </c>
    </row>
    <row r="53" spans="1:6" x14ac:dyDescent="0.25">
      <c r="A53">
        <v>466100</v>
      </c>
      <c r="B53">
        <v>46610000</v>
      </c>
      <c r="C53" t="s">
        <v>2680</v>
      </c>
      <c r="D53" s="80">
        <v>-4317000</v>
      </c>
      <c r="E53" s="12">
        <v>-102466.5</v>
      </c>
      <c r="F53" s="61">
        <v>46650000</v>
      </c>
    </row>
    <row r="54" spans="1:6" x14ac:dyDescent="0.25">
      <c r="A54">
        <v>466200</v>
      </c>
      <c r="B54">
        <v>46620000</v>
      </c>
      <c r="C54" t="s">
        <v>2681</v>
      </c>
      <c r="D54" s="80">
        <v>44544081.600000001</v>
      </c>
      <c r="E54" s="12">
        <v>44544081.600000001</v>
      </c>
      <c r="F54" s="61">
        <v>46600001</v>
      </c>
    </row>
    <row r="55" spans="1:6" x14ac:dyDescent="0.25">
      <c r="A55">
        <v>466300</v>
      </c>
      <c r="B55">
        <v>46630000</v>
      </c>
      <c r="C55" t="s">
        <v>2682</v>
      </c>
      <c r="D55" s="80">
        <v>-16320</v>
      </c>
      <c r="E55" s="12">
        <v>-16320</v>
      </c>
      <c r="F55" s="61">
        <v>46610000</v>
      </c>
    </row>
    <row r="56" spans="1:6" x14ac:dyDescent="0.25">
      <c r="A56">
        <v>466400</v>
      </c>
      <c r="B56">
        <v>46640000</v>
      </c>
      <c r="C56" t="s">
        <v>2683</v>
      </c>
      <c r="D56" s="80">
        <v>-1807991.88</v>
      </c>
      <c r="E56" s="12">
        <v>-804995.94</v>
      </c>
      <c r="F56" s="61">
        <v>46634000</v>
      </c>
    </row>
    <row r="57" spans="1:6" x14ac:dyDescent="0.25">
      <c r="A57">
        <v>466500</v>
      </c>
      <c r="B57">
        <v>46650000</v>
      </c>
      <c r="C57" t="s">
        <v>1</v>
      </c>
      <c r="D57" s="78">
        <v>-448745.02</v>
      </c>
      <c r="F57" s="61">
        <v>46650000</v>
      </c>
    </row>
    <row r="58" spans="1:6" x14ac:dyDescent="0.25">
      <c r="A58">
        <v>467000</v>
      </c>
      <c r="B58">
        <v>46700000</v>
      </c>
      <c r="C58" t="s">
        <v>1306</v>
      </c>
      <c r="D58" s="80">
        <v>251380</v>
      </c>
      <c r="E58" s="12">
        <v>40000</v>
      </c>
      <c r="F58" s="61">
        <v>46600000</v>
      </c>
    </row>
    <row r="59" spans="1:6" x14ac:dyDescent="0.25">
      <c r="A59">
        <v>467110</v>
      </c>
      <c r="B59">
        <v>46711000</v>
      </c>
      <c r="C59" t="s">
        <v>2684</v>
      </c>
      <c r="D59" s="80">
        <v>578252.12</v>
      </c>
      <c r="E59" s="12">
        <v>578252.120000005</v>
      </c>
      <c r="F59" s="61">
        <v>46600001</v>
      </c>
    </row>
    <row r="60" spans="1:6" x14ac:dyDescent="0.25">
      <c r="A60">
        <v>467300</v>
      </c>
      <c r="B60">
        <v>46730000</v>
      </c>
      <c r="C60" t="s">
        <v>2685</v>
      </c>
      <c r="D60" s="80">
        <v>0</v>
      </c>
      <c r="E60" s="12">
        <v>0</v>
      </c>
      <c r="F60" s="61">
        <v>46730000</v>
      </c>
    </row>
    <row r="61" spans="1:6" x14ac:dyDescent="0.25">
      <c r="A61">
        <v>467400</v>
      </c>
      <c r="B61">
        <v>46740000</v>
      </c>
      <c r="C61" t="s">
        <v>12</v>
      </c>
      <c r="D61" s="80">
        <v>0</v>
      </c>
      <c r="E61" s="12">
        <v>0</v>
      </c>
      <c r="F61" s="61">
        <v>46730000</v>
      </c>
    </row>
    <row r="62" spans="1:6" x14ac:dyDescent="0.25">
      <c r="A62">
        <v>468000</v>
      </c>
      <c r="B62">
        <v>46800000</v>
      </c>
      <c r="C62" t="s">
        <v>2686</v>
      </c>
      <c r="D62" s="78">
        <v>-3575290</v>
      </c>
      <c r="F62" s="61">
        <v>46800000</v>
      </c>
    </row>
    <row r="63" spans="1:6" x14ac:dyDescent="0.25">
      <c r="A63">
        <v>471000</v>
      </c>
      <c r="B63">
        <v>47100000</v>
      </c>
      <c r="C63" t="s">
        <v>157</v>
      </c>
      <c r="D63" s="80">
        <v>0</v>
      </c>
      <c r="E63" s="12">
        <v>0</v>
      </c>
      <c r="F63" s="61">
        <v>47100000</v>
      </c>
    </row>
    <row r="64" spans="1:6" x14ac:dyDescent="0.25">
      <c r="A64">
        <v>486000</v>
      </c>
      <c r="B64">
        <v>48600000</v>
      </c>
      <c r="C64" t="s">
        <v>158</v>
      </c>
      <c r="D64" s="80">
        <v>53993443.509999998</v>
      </c>
      <c r="E64" s="12">
        <v>81345583.659999996</v>
      </c>
      <c r="F64" s="61">
        <v>48600000</v>
      </c>
    </row>
    <row r="65" spans="1:6" x14ac:dyDescent="0.25">
      <c r="A65">
        <v>491000</v>
      </c>
      <c r="B65">
        <v>49100000</v>
      </c>
      <c r="C65" t="s">
        <v>1324</v>
      </c>
      <c r="D65" s="78">
        <v>-33006529.940000001</v>
      </c>
      <c r="F65" s="61">
        <v>49100000</v>
      </c>
    </row>
    <row r="66" spans="1:6" x14ac:dyDescent="0.25">
      <c r="A66">
        <v>496000</v>
      </c>
      <c r="B66">
        <v>49600000</v>
      </c>
      <c r="C66" t="s">
        <v>2687</v>
      </c>
      <c r="D66" s="80">
        <v>-44544081.600000001</v>
      </c>
      <c r="E66" s="12">
        <v>-44544081.600000001</v>
      </c>
      <c r="F66" s="61">
        <v>49100000</v>
      </c>
    </row>
    <row r="67" spans="1:6" x14ac:dyDescent="0.25">
      <c r="A67">
        <v>512000</v>
      </c>
      <c r="B67">
        <v>51200000</v>
      </c>
      <c r="C67" t="s">
        <v>2688</v>
      </c>
      <c r="D67" s="80">
        <v>90369900.439999998</v>
      </c>
      <c r="E67" s="12">
        <v>155786155.61000001</v>
      </c>
      <c r="F67" s="61">
        <v>51110000</v>
      </c>
    </row>
    <row r="68" spans="1:6" x14ac:dyDescent="0.25">
      <c r="A68">
        <v>512410</v>
      </c>
      <c r="B68">
        <v>51241000</v>
      </c>
      <c r="C68" t="s">
        <v>720</v>
      </c>
      <c r="D68" s="80">
        <v>518844515.22000003</v>
      </c>
      <c r="E68" s="12">
        <v>99387789.279999703</v>
      </c>
      <c r="F68" s="61">
        <v>51241000</v>
      </c>
    </row>
    <row r="69" spans="1:6" x14ac:dyDescent="0.25">
      <c r="A69">
        <v>512411</v>
      </c>
      <c r="B69">
        <v>51241100</v>
      </c>
      <c r="C69" t="s">
        <v>2689</v>
      </c>
      <c r="D69" s="78">
        <v>4210</v>
      </c>
      <c r="F69" s="61">
        <v>51241100</v>
      </c>
    </row>
    <row r="70" spans="1:6" x14ac:dyDescent="0.25">
      <c r="A70">
        <v>512910</v>
      </c>
      <c r="B70">
        <v>51291000</v>
      </c>
      <c r="C70" t="s">
        <v>341</v>
      </c>
      <c r="D70" s="80">
        <v>42436450</v>
      </c>
      <c r="E70" s="12">
        <v>1647500</v>
      </c>
      <c r="F70" s="61">
        <v>51201000</v>
      </c>
    </row>
    <row r="71" spans="1:6" x14ac:dyDescent="0.25">
      <c r="A71">
        <v>530000</v>
      </c>
      <c r="B71">
        <v>53000000</v>
      </c>
      <c r="C71" t="s">
        <v>2690</v>
      </c>
      <c r="D71" s="78">
        <v>169388</v>
      </c>
      <c r="F71" s="61">
        <v>53000000</v>
      </c>
    </row>
    <row r="72" spans="1:6" x14ac:dyDescent="0.25">
      <c r="A72">
        <v>531000</v>
      </c>
      <c r="B72">
        <v>53100000</v>
      </c>
      <c r="C72" t="s">
        <v>2691</v>
      </c>
      <c r="D72" s="80">
        <v>793955</v>
      </c>
      <c r="E72" s="12">
        <v>1108871</v>
      </c>
      <c r="F72" s="61">
        <v>53100000</v>
      </c>
    </row>
    <row r="73" spans="1:6" x14ac:dyDescent="0.25">
      <c r="A73">
        <v>532000</v>
      </c>
      <c r="B73">
        <v>53200000</v>
      </c>
      <c r="C73" t="s">
        <v>2692</v>
      </c>
      <c r="D73" s="80">
        <v>0</v>
      </c>
      <c r="E73" s="12">
        <v>224.69999980926499</v>
      </c>
      <c r="F73" s="61">
        <v>53100000</v>
      </c>
    </row>
    <row r="74" spans="1:6" x14ac:dyDescent="0.25">
      <c r="A74">
        <v>580000</v>
      </c>
      <c r="B74">
        <v>58000000</v>
      </c>
      <c r="C74" t="s">
        <v>163</v>
      </c>
      <c r="D74" s="80">
        <v>0</v>
      </c>
      <c r="E74" s="12">
        <v>0</v>
      </c>
      <c r="F74" s="61">
        <v>58000000</v>
      </c>
    </row>
    <row r="75" spans="1:6" x14ac:dyDescent="0.25">
      <c r="A75">
        <v>602200</v>
      </c>
      <c r="B75">
        <v>60220000</v>
      </c>
      <c r="C75" t="s">
        <v>1418</v>
      </c>
      <c r="D75" s="80">
        <v>0</v>
      </c>
      <c r="E75" s="12">
        <v>293000</v>
      </c>
      <c r="F75" s="61">
        <v>60200000</v>
      </c>
    </row>
    <row r="76" spans="1:6" x14ac:dyDescent="0.25">
      <c r="A76">
        <v>603070</v>
      </c>
      <c r="B76">
        <v>60307000</v>
      </c>
      <c r="C76" t="s">
        <v>2693</v>
      </c>
      <c r="D76" s="78">
        <v>-683069516.32000005</v>
      </c>
      <c r="F76" s="61">
        <v>60307000</v>
      </c>
    </row>
    <row r="77" spans="1:6" x14ac:dyDescent="0.25">
      <c r="A77">
        <v>603080</v>
      </c>
      <c r="B77">
        <v>60308000</v>
      </c>
      <c r="C77" t="s">
        <v>2694</v>
      </c>
      <c r="D77" s="78">
        <v>-42600000</v>
      </c>
      <c r="F77" s="61">
        <v>60308000</v>
      </c>
    </row>
    <row r="78" spans="1:6" x14ac:dyDescent="0.25">
      <c r="A78">
        <v>603700</v>
      </c>
      <c r="B78">
        <v>60370000</v>
      </c>
      <c r="C78" t="s">
        <v>2695</v>
      </c>
      <c r="D78" s="80">
        <v>0</v>
      </c>
      <c r="E78" s="12">
        <v>-313301897.00999999</v>
      </c>
      <c r="F78" s="61">
        <v>60307000</v>
      </c>
    </row>
    <row r="79" spans="1:6" x14ac:dyDescent="0.25">
      <c r="A79">
        <v>606010</v>
      </c>
      <c r="B79">
        <v>60601000</v>
      </c>
      <c r="C79" t="s">
        <v>164</v>
      </c>
      <c r="D79" s="80">
        <v>1112889</v>
      </c>
      <c r="E79" s="12">
        <v>1736942</v>
      </c>
      <c r="F79" s="61">
        <v>60600000</v>
      </c>
    </row>
    <row r="80" spans="1:6" x14ac:dyDescent="0.25">
      <c r="A80">
        <v>606020</v>
      </c>
      <c r="B80">
        <v>60602000</v>
      </c>
      <c r="C80" t="s">
        <v>165</v>
      </c>
      <c r="D80" s="80">
        <v>2705031</v>
      </c>
      <c r="E80" s="12">
        <v>3856767</v>
      </c>
      <c r="F80" s="61">
        <v>60600000</v>
      </c>
    </row>
    <row r="81" spans="1:6" x14ac:dyDescent="0.25">
      <c r="A81">
        <v>606050</v>
      </c>
      <c r="B81">
        <v>60605000</v>
      </c>
      <c r="C81" t="s">
        <v>167</v>
      </c>
      <c r="D81" s="80">
        <v>3918867.35</v>
      </c>
      <c r="E81" s="12">
        <v>2185000</v>
      </c>
      <c r="F81" s="61">
        <v>60600000</v>
      </c>
    </row>
    <row r="82" spans="1:6" x14ac:dyDescent="0.25">
      <c r="A82">
        <v>606060</v>
      </c>
      <c r="B82">
        <v>60606000</v>
      </c>
      <c r="C82" t="s">
        <v>166</v>
      </c>
      <c r="D82" s="80">
        <v>1020419</v>
      </c>
      <c r="E82" s="12">
        <v>445230</v>
      </c>
      <c r="F82" s="61">
        <v>60600000</v>
      </c>
    </row>
    <row r="83" spans="1:6" x14ac:dyDescent="0.25">
      <c r="A83">
        <v>606070</v>
      </c>
      <c r="B83">
        <v>60607000</v>
      </c>
      <c r="C83" t="s">
        <v>168</v>
      </c>
      <c r="D83" s="80">
        <v>345467</v>
      </c>
      <c r="E83" s="12">
        <v>546300</v>
      </c>
      <c r="F83" s="61">
        <v>60600000</v>
      </c>
    </row>
    <row r="84" spans="1:6" x14ac:dyDescent="0.25">
      <c r="A84">
        <v>606080</v>
      </c>
      <c r="B84">
        <v>60608000</v>
      </c>
      <c r="C84" t="s">
        <v>169</v>
      </c>
      <c r="D84" s="80">
        <v>5518099</v>
      </c>
      <c r="E84" s="12">
        <v>4419059</v>
      </c>
      <c r="F84" s="61">
        <v>60600000</v>
      </c>
    </row>
    <row r="85" spans="1:6" x14ac:dyDescent="0.25">
      <c r="A85">
        <v>606090</v>
      </c>
      <c r="B85">
        <v>60609000</v>
      </c>
      <c r="C85" t="s">
        <v>170</v>
      </c>
      <c r="D85" s="80">
        <v>35000</v>
      </c>
      <c r="E85" s="12">
        <v>705800</v>
      </c>
      <c r="F85" s="61">
        <v>60600000</v>
      </c>
    </row>
    <row r="86" spans="1:6" x14ac:dyDescent="0.25">
      <c r="A86">
        <v>606100</v>
      </c>
      <c r="B86">
        <v>60610000</v>
      </c>
      <c r="C86" t="s">
        <v>432</v>
      </c>
      <c r="D86" s="80">
        <v>45000</v>
      </c>
      <c r="E86" s="12">
        <v>7000</v>
      </c>
      <c r="F86" s="61">
        <v>60600000</v>
      </c>
    </row>
    <row r="87" spans="1:6" x14ac:dyDescent="0.25">
      <c r="A87">
        <v>607010</v>
      </c>
      <c r="B87">
        <v>60701000</v>
      </c>
      <c r="C87" t="s">
        <v>1385</v>
      </c>
      <c r="D87" s="80">
        <v>8566231571.1199999</v>
      </c>
      <c r="E87" s="12">
        <v>5909945310.7700005</v>
      </c>
      <c r="F87" s="61">
        <v>60700000</v>
      </c>
    </row>
    <row r="88" spans="1:6" x14ac:dyDescent="0.25">
      <c r="A88">
        <v>608070</v>
      </c>
      <c r="B88">
        <v>60807000</v>
      </c>
      <c r="C88" t="s">
        <v>2696</v>
      </c>
      <c r="D88" s="78">
        <v>325995885</v>
      </c>
      <c r="F88" s="61">
        <v>60807000</v>
      </c>
    </row>
    <row r="89" spans="1:6" x14ac:dyDescent="0.25">
      <c r="A89">
        <v>609100</v>
      </c>
      <c r="B89">
        <v>60910000</v>
      </c>
      <c r="C89" t="s">
        <v>1431</v>
      </c>
      <c r="D89" s="78">
        <v>-12800000</v>
      </c>
      <c r="F89" s="61">
        <v>60910000</v>
      </c>
    </row>
    <row r="90" spans="1:6" x14ac:dyDescent="0.25">
      <c r="A90">
        <v>613000</v>
      </c>
      <c r="B90">
        <v>61300000</v>
      </c>
      <c r="C90" t="s">
        <v>1885</v>
      </c>
      <c r="D90" s="78">
        <v>2000</v>
      </c>
      <c r="F90" s="61">
        <v>61300000</v>
      </c>
    </row>
    <row r="91" spans="1:6" x14ac:dyDescent="0.25">
      <c r="A91">
        <v>613010</v>
      </c>
      <c r="B91">
        <v>61301000</v>
      </c>
      <c r="C91" t="s">
        <v>1397</v>
      </c>
      <c r="D91" s="80">
        <v>30000000</v>
      </c>
      <c r="E91" s="12">
        <v>50000000</v>
      </c>
      <c r="F91" s="61">
        <v>61300000</v>
      </c>
    </row>
    <row r="92" spans="1:6" x14ac:dyDescent="0.25">
      <c r="A92">
        <v>613020</v>
      </c>
      <c r="B92">
        <v>61302000</v>
      </c>
      <c r="C92" t="s">
        <v>1398</v>
      </c>
      <c r="D92" s="80">
        <v>33389660.329999998</v>
      </c>
      <c r="E92" s="12">
        <v>32200000</v>
      </c>
      <c r="F92" s="61">
        <v>61300000</v>
      </c>
    </row>
    <row r="93" spans="1:6" x14ac:dyDescent="0.25">
      <c r="A93">
        <v>615000</v>
      </c>
      <c r="B93">
        <v>61500000</v>
      </c>
      <c r="C93" t="s">
        <v>1890</v>
      </c>
      <c r="D93" s="78">
        <v>83431</v>
      </c>
      <c r="F93" s="61">
        <v>61500000</v>
      </c>
    </row>
    <row r="94" spans="1:6" x14ac:dyDescent="0.25">
      <c r="A94">
        <v>615010</v>
      </c>
      <c r="B94">
        <v>61501000</v>
      </c>
      <c r="C94" t="s">
        <v>1401</v>
      </c>
      <c r="D94" s="80">
        <v>2171391</v>
      </c>
      <c r="E94" s="12">
        <v>2047875</v>
      </c>
      <c r="F94" s="61">
        <v>61500000</v>
      </c>
    </row>
    <row r="95" spans="1:6" x14ac:dyDescent="0.25">
      <c r="A95">
        <v>615020</v>
      </c>
      <c r="B95">
        <v>61502000</v>
      </c>
      <c r="C95" t="s">
        <v>180</v>
      </c>
      <c r="D95" s="80">
        <v>6029</v>
      </c>
      <c r="E95" s="12">
        <v>1990000</v>
      </c>
      <c r="F95" s="61">
        <v>61500000</v>
      </c>
    </row>
    <row r="96" spans="1:6" x14ac:dyDescent="0.25">
      <c r="A96">
        <v>615030</v>
      </c>
      <c r="B96">
        <v>61503000</v>
      </c>
      <c r="C96" t="s">
        <v>181</v>
      </c>
      <c r="D96" s="80">
        <v>2908246</v>
      </c>
      <c r="E96" s="12">
        <v>65000</v>
      </c>
      <c r="F96" s="61">
        <v>61500000</v>
      </c>
    </row>
    <row r="97" spans="1:6" x14ac:dyDescent="0.25">
      <c r="A97">
        <v>615040</v>
      </c>
      <c r="B97">
        <v>61504000</v>
      </c>
      <c r="C97" t="s">
        <v>2697</v>
      </c>
      <c r="D97" s="78">
        <v>105740</v>
      </c>
      <c r="F97" s="61">
        <v>61504000</v>
      </c>
    </row>
    <row r="98" spans="1:6" x14ac:dyDescent="0.25">
      <c r="A98">
        <v>615200</v>
      </c>
      <c r="B98">
        <v>61520000</v>
      </c>
      <c r="C98" t="s">
        <v>1403</v>
      </c>
      <c r="D98" s="78">
        <v>168000</v>
      </c>
      <c r="F98" s="61">
        <v>61520000</v>
      </c>
    </row>
    <row r="99" spans="1:6" x14ac:dyDescent="0.25">
      <c r="A99">
        <v>615500</v>
      </c>
      <c r="B99">
        <v>61550000</v>
      </c>
      <c r="C99" t="s">
        <v>1404</v>
      </c>
      <c r="D99" s="80">
        <v>300000</v>
      </c>
      <c r="E99" s="12">
        <v>2000</v>
      </c>
      <c r="F99" s="61">
        <v>61500000</v>
      </c>
    </row>
    <row r="100" spans="1:6" x14ac:dyDescent="0.25">
      <c r="A100">
        <v>616010</v>
      </c>
      <c r="B100">
        <v>61601000</v>
      </c>
      <c r="C100" t="s">
        <v>1894</v>
      </c>
      <c r="D100" s="78">
        <v>13</v>
      </c>
      <c r="F100" s="61">
        <v>61601000</v>
      </c>
    </row>
    <row r="101" spans="1:6" x14ac:dyDescent="0.25">
      <c r="A101">
        <v>616020</v>
      </c>
      <c r="B101">
        <v>61602000</v>
      </c>
      <c r="C101" t="s">
        <v>1895</v>
      </c>
      <c r="D101" s="78">
        <v>2128265.4900000002</v>
      </c>
      <c r="F101" s="61">
        <v>61602000</v>
      </c>
    </row>
    <row r="102" spans="1:6" x14ac:dyDescent="0.25">
      <c r="A102">
        <v>616040</v>
      </c>
      <c r="B102">
        <v>61604000</v>
      </c>
      <c r="C102" t="s">
        <v>1896</v>
      </c>
      <c r="D102" s="78">
        <v>8496</v>
      </c>
      <c r="F102" s="61">
        <v>61604000</v>
      </c>
    </row>
    <row r="103" spans="1:6" x14ac:dyDescent="0.25">
      <c r="A103">
        <v>618010</v>
      </c>
      <c r="B103">
        <v>61801000</v>
      </c>
      <c r="C103" t="s">
        <v>184</v>
      </c>
      <c r="D103" s="80">
        <v>242930</v>
      </c>
      <c r="E103" s="12">
        <v>570660</v>
      </c>
      <c r="F103" s="61">
        <v>61800000</v>
      </c>
    </row>
    <row r="104" spans="1:6" x14ac:dyDescent="0.25">
      <c r="A104">
        <v>618020</v>
      </c>
      <c r="B104">
        <v>61802000</v>
      </c>
      <c r="C104" t="s">
        <v>185</v>
      </c>
      <c r="D104" s="80">
        <v>4271</v>
      </c>
      <c r="E104" s="12">
        <v>1309000</v>
      </c>
      <c r="F104" s="61">
        <v>61800000</v>
      </c>
    </row>
    <row r="105" spans="1:6" x14ac:dyDescent="0.25">
      <c r="A105">
        <v>621000</v>
      </c>
      <c r="B105">
        <v>62100000</v>
      </c>
      <c r="C105" t="s">
        <v>2698</v>
      </c>
      <c r="D105" s="78">
        <v>116663</v>
      </c>
      <c r="F105" s="61">
        <v>62100000</v>
      </c>
    </row>
    <row r="106" spans="1:6" x14ac:dyDescent="0.25">
      <c r="A106">
        <v>621010</v>
      </c>
      <c r="B106">
        <v>62101000</v>
      </c>
      <c r="C106" t="s">
        <v>423</v>
      </c>
      <c r="D106" s="80">
        <v>4546352</v>
      </c>
      <c r="E106" s="12">
        <v>5773000</v>
      </c>
      <c r="F106" s="61">
        <v>62100000</v>
      </c>
    </row>
    <row r="107" spans="1:6" x14ac:dyDescent="0.25">
      <c r="A107">
        <v>621030</v>
      </c>
      <c r="B107">
        <v>62103000</v>
      </c>
      <c r="C107" t="s">
        <v>188</v>
      </c>
      <c r="D107" s="78">
        <v>9261161</v>
      </c>
      <c r="F107" s="61">
        <v>62103000</v>
      </c>
    </row>
    <row r="108" spans="1:6" x14ac:dyDescent="0.25">
      <c r="A108">
        <v>622010</v>
      </c>
      <c r="B108">
        <v>62201000</v>
      </c>
      <c r="C108" t="s">
        <v>2699</v>
      </c>
      <c r="D108" s="78">
        <v>2151371</v>
      </c>
      <c r="F108" s="61">
        <v>62201000</v>
      </c>
    </row>
    <row r="109" spans="1:6" x14ac:dyDescent="0.25">
      <c r="A109">
        <v>622020</v>
      </c>
      <c r="B109">
        <v>62202000</v>
      </c>
      <c r="C109" t="s">
        <v>1409</v>
      </c>
      <c r="D109" s="80">
        <v>13200000</v>
      </c>
      <c r="E109" s="12">
        <v>9450000</v>
      </c>
      <c r="F109" s="61">
        <v>62200000</v>
      </c>
    </row>
    <row r="110" spans="1:6" x14ac:dyDescent="0.25">
      <c r="A110">
        <v>622600</v>
      </c>
      <c r="B110">
        <v>62260000</v>
      </c>
      <c r="C110" t="s">
        <v>1410</v>
      </c>
      <c r="D110" s="80">
        <v>4850000</v>
      </c>
      <c r="E110" s="12">
        <v>3600000</v>
      </c>
      <c r="F110" s="61">
        <v>62200000</v>
      </c>
    </row>
    <row r="111" spans="1:6" x14ac:dyDescent="0.25">
      <c r="A111">
        <v>623010</v>
      </c>
      <c r="B111">
        <v>62301000</v>
      </c>
      <c r="C111" t="s">
        <v>191</v>
      </c>
      <c r="D111" s="80">
        <v>560000</v>
      </c>
      <c r="E111" s="12">
        <v>16800</v>
      </c>
      <c r="F111" s="61">
        <v>62300000</v>
      </c>
    </row>
    <row r="112" spans="1:6" x14ac:dyDescent="0.25">
      <c r="A112">
        <v>623020</v>
      </c>
      <c r="B112">
        <v>62302000</v>
      </c>
      <c r="C112" t="s">
        <v>1904</v>
      </c>
      <c r="D112" s="78">
        <v>2878000</v>
      </c>
      <c r="F112" s="61">
        <v>62302000</v>
      </c>
    </row>
    <row r="113" spans="1:6" x14ac:dyDescent="0.25">
      <c r="A113">
        <v>623030</v>
      </c>
      <c r="B113">
        <v>62303000</v>
      </c>
      <c r="C113" t="s">
        <v>1905</v>
      </c>
      <c r="D113" s="78">
        <v>302489</v>
      </c>
      <c r="F113" s="61">
        <v>62303000</v>
      </c>
    </row>
    <row r="114" spans="1:6" x14ac:dyDescent="0.25">
      <c r="A114">
        <v>624010</v>
      </c>
      <c r="B114">
        <v>62401000</v>
      </c>
      <c r="C114" t="s">
        <v>1413</v>
      </c>
      <c r="D114" s="80">
        <v>0</v>
      </c>
      <c r="E114" s="12">
        <v>150878605</v>
      </c>
      <c r="F114" s="61">
        <v>62401000</v>
      </c>
    </row>
    <row r="115" spans="1:6" x14ac:dyDescent="0.25">
      <c r="A115">
        <v>625000</v>
      </c>
      <c r="B115">
        <v>62500000</v>
      </c>
      <c r="C115" t="s">
        <v>2440</v>
      </c>
      <c r="D115" s="80">
        <v>463800</v>
      </c>
      <c r="E115" s="12">
        <v>30000</v>
      </c>
      <c r="F115" s="61">
        <v>62501000</v>
      </c>
    </row>
    <row r="116" spans="1:6" x14ac:dyDescent="0.25">
      <c r="A116">
        <v>625010</v>
      </c>
      <c r="B116">
        <v>62501000</v>
      </c>
      <c r="C116" t="s">
        <v>1415</v>
      </c>
      <c r="D116" s="80">
        <v>7620158</v>
      </c>
      <c r="E116" s="12">
        <v>10447600</v>
      </c>
      <c r="F116" s="61">
        <v>62501000</v>
      </c>
    </row>
    <row r="117" spans="1:6" x14ac:dyDescent="0.25">
      <c r="A117">
        <v>625030</v>
      </c>
      <c r="B117">
        <v>62503000</v>
      </c>
      <c r="C117" t="s">
        <v>197</v>
      </c>
      <c r="D117" s="80">
        <v>5000</v>
      </c>
      <c r="E117" s="12">
        <v>163000</v>
      </c>
      <c r="F117" s="61">
        <v>62501000</v>
      </c>
    </row>
    <row r="118" spans="1:6" x14ac:dyDescent="0.25">
      <c r="A118">
        <v>625040</v>
      </c>
      <c r="B118">
        <v>62504000</v>
      </c>
      <c r="C118" t="s">
        <v>198</v>
      </c>
      <c r="D118" s="80">
        <v>50000</v>
      </c>
      <c r="E118" s="12">
        <v>176000</v>
      </c>
      <c r="F118" s="61">
        <v>62501000</v>
      </c>
    </row>
    <row r="119" spans="1:6" x14ac:dyDescent="0.25">
      <c r="A119">
        <v>625050</v>
      </c>
      <c r="B119">
        <v>62505000</v>
      </c>
      <c r="C119" t="s">
        <v>199</v>
      </c>
      <c r="D119" s="80">
        <v>249375</v>
      </c>
      <c r="E119" s="12">
        <v>3804000</v>
      </c>
      <c r="F119" s="61">
        <v>62501000</v>
      </c>
    </row>
    <row r="120" spans="1:6" x14ac:dyDescent="0.25">
      <c r="A120">
        <v>625060</v>
      </c>
      <c r="B120">
        <v>62506000</v>
      </c>
      <c r="C120" t="s">
        <v>200</v>
      </c>
      <c r="D120" s="80">
        <v>401600</v>
      </c>
      <c r="E120" s="12">
        <v>11700</v>
      </c>
      <c r="F120" s="61">
        <v>62501000</v>
      </c>
    </row>
    <row r="121" spans="1:6" x14ac:dyDescent="0.25">
      <c r="A121">
        <v>625070</v>
      </c>
      <c r="B121">
        <v>62507000</v>
      </c>
      <c r="C121" t="s">
        <v>201</v>
      </c>
      <c r="D121" s="80">
        <v>1191700</v>
      </c>
      <c r="E121" s="12">
        <v>141802</v>
      </c>
      <c r="F121" s="61">
        <v>62501000</v>
      </c>
    </row>
    <row r="122" spans="1:6" x14ac:dyDescent="0.25">
      <c r="A122">
        <v>625080</v>
      </c>
      <c r="B122">
        <v>62508000</v>
      </c>
      <c r="C122" t="s">
        <v>1912</v>
      </c>
      <c r="D122" s="78">
        <v>5000</v>
      </c>
      <c r="F122" s="61">
        <v>62508000</v>
      </c>
    </row>
    <row r="123" spans="1:6" x14ac:dyDescent="0.25">
      <c r="A123">
        <v>626010</v>
      </c>
      <c r="B123">
        <v>62601000</v>
      </c>
      <c r="C123" t="s">
        <v>440</v>
      </c>
      <c r="D123" s="80">
        <v>0</v>
      </c>
      <c r="E123" s="12">
        <v>12640</v>
      </c>
      <c r="F123" s="61">
        <v>62601000</v>
      </c>
    </row>
    <row r="124" spans="1:6" x14ac:dyDescent="0.25">
      <c r="A124">
        <v>626020</v>
      </c>
      <c r="B124">
        <v>62602000</v>
      </c>
      <c r="C124" t="s">
        <v>202</v>
      </c>
      <c r="D124" s="80">
        <v>263488.5</v>
      </c>
      <c r="E124" s="12">
        <v>104466.5</v>
      </c>
      <c r="F124" s="61">
        <v>62601000</v>
      </c>
    </row>
    <row r="125" spans="1:6" x14ac:dyDescent="0.25">
      <c r="A125">
        <v>626030</v>
      </c>
      <c r="B125">
        <v>62603000</v>
      </c>
      <c r="C125" t="s">
        <v>1916</v>
      </c>
      <c r="D125" s="78">
        <v>36128</v>
      </c>
      <c r="F125" s="61">
        <v>62603000</v>
      </c>
    </row>
    <row r="126" spans="1:6" x14ac:dyDescent="0.25">
      <c r="A126">
        <v>626040</v>
      </c>
      <c r="B126">
        <v>62604000</v>
      </c>
      <c r="C126" t="s">
        <v>204</v>
      </c>
      <c r="D126" s="80">
        <v>496091</v>
      </c>
      <c r="E126" s="12">
        <v>30200</v>
      </c>
      <c r="F126" s="61">
        <v>62601000</v>
      </c>
    </row>
    <row r="127" spans="1:6" x14ac:dyDescent="0.25">
      <c r="A127">
        <v>626070</v>
      </c>
      <c r="B127">
        <v>62607000</v>
      </c>
      <c r="C127" t="s">
        <v>2700</v>
      </c>
      <c r="D127" s="78">
        <v>9841242</v>
      </c>
      <c r="F127" s="61">
        <v>62607000</v>
      </c>
    </row>
    <row r="128" spans="1:6" x14ac:dyDescent="0.25">
      <c r="A128">
        <v>626080</v>
      </c>
      <c r="B128">
        <v>62608000</v>
      </c>
      <c r="C128" t="s">
        <v>2701</v>
      </c>
      <c r="D128" s="78">
        <v>5931490</v>
      </c>
      <c r="F128" s="61">
        <v>62608000</v>
      </c>
    </row>
    <row r="129" spans="1:6" x14ac:dyDescent="0.25">
      <c r="A129">
        <v>626100</v>
      </c>
      <c r="B129">
        <v>62610000</v>
      </c>
      <c r="C129" t="s">
        <v>2702</v>
      </c>
      <c r="D129" s="80">
        <v>3300</v>
      </c>
      <c r="E129" s="12">
        <v>17000</v>
      </c>
      <c r="F129" s="61">
        <v>62601000</v>
      </c>
    </row>
    <row r="130" spans="1:6" x14ac:dyDescent="0.25">
      <c r="A130">
        <v>627000</v>
      </c>
      <c r="B130">
        <v>62700000</v>
      </c>
      <c r="C130" t="s">
        <v>1419</v>
      </c>
      <c r="D130" s="80">
        <v>0</v>
      </c>
      <c r="E130" s="12">
        <v>1000</v>
      </c>
      <c r="F130" s="61">
        <v>62701000</v>
      </c>
    </row>
    <row r="131" spans="1:6" x14ac:dyDescent="0.25">
      <c r="A131">
        <v>627010</v>
      </c>
      <c r="B131">
        <v>62701000</v>
      </c>
      <c r="C131" t="s">
        <v>1420</v>
      </c>
      <c r="D131" s="78">
        <v>27</v>
      </c>
      <c r="F131" s="61">
        <v>62701000</v>
      </c>
    </row>
    <row r="132" spans="1:6" x14ac:dyDescent="0.25">
      <c r="A132">
        <v>627030</v>
      </c>
      <c r="B132">
        <v>62703000</v>
      </c>
      <c r="C132" t="s">
        <v>1422</v>
      </c>
      <c r="D132" s="78">
        <v>7770</v>
      </c>
      <c r="F132" s="61">
        <v>62703000</v>
      </c>
    </row>
    <row r="133" spans="1:6" x14ac:dyDescent="0.25">
      <c r="A133">
        <v>627040</v>
      </c>
      <c r="B133">
        <v>62704000</v>
      </c>
      <c r="C133" t="s">
        <v>448</v>
      </c>
      <c r="D133" s="80">
        <v>533000</v>
      </c>
      <c r="E133" s="12">
        <v>269880</v>
      </c>
      <c r="F133" s="61">
        <v>62701000</v>
      </c>
    </row>
    <row r="134" spans="1:6" x14ac:dyDescent="0.25">
      <c r="A134">
        <v>627060</v>
      </c>
      <c r="B134">
        <v>62706000</v>
      </c>
      <c r="C134" t="s">
        <v>1918</v>
      </c>
      <c r="D134" s="78">
        <v>15398</v>
      </c>
      <c r="F134" s="61">
        <v>62706000</v>
      </c>
    </row>
    <row r="135" spans="1:6" x14ac:dyDescent="0.25">
      <c r="A135">
        <v>627090</v>
      </c>
      <c r="B135">
        <v>62709000</v>
      </c>
      <c r="C135" t="s">
        <v>1425</v>
      </c>
      <c r="D135" s="80">
        <v>287219.98</v>
      </c>
      <c r="E135" s="12">
        <v>24000</v>
      </c>
      <c r="F135" s="61">
        <v>62701000</v>
      </c>
    </row>
    <row r="136" spans="1:6" x14ac:dyDescent="0.25">
      <c r="A136">
        <v>627100</v>
      </c>
      <c r="B136">
        <v>62710000</v>
      </c>
      <c r="C136" t="s">
        <v>1921</v>
      </c>
      <c r="D136" s="78">
        <v>52500</v>
      </c>
      <c r="F136" s="61">
        <v>62710000</v>
      </c>
    </row>
    <row r="137" spans="1:6" x14ac:dyDescent="0.25">
      <c r="A137">
        <v>627130</v>
      </c>
      <c r="B137">
        <v>62713000</v>
      </c>
      <c r="C137" t="s">
        <v>2703</v>
      </c>
      <c r="D137" s="78">
        <v>91000</v>
      </c>
      <c r="F137" s="61">
        <v>62713000</v>
      </c>
    </row>
    <row r="138" spans="1:6" x14ac:dyDescent="0.25">
      <c r="A138">
        <v>635000</v>
      </c>
      <c r="B138">
        <v>63500000</v>
      </c>
      <c r="C138" t="s">
        <v>215</v>
      </c>
      <c r="D138" s="80">
        <v>1312000</v>
      </c>
      <c r="E138" s="12">
        <v>60000</v>
      </c>
      <c r="F138" s="61">
        <v>63500000</v>
      </c>
    </row>
    <row r="139" spans="1:6" x14ac:dyDescent="0.25">
      <c r="A139">
        <v>635010</v>
      </c>
      <c r="B139">
        <v>63501000</v>
      </c>
      <c r="C139" t="s">
        <v>1429</v>
      </c>
      <c r="D139" s="80">
        <v>151273</v>
      </c>
      <c r="E139" s="12">
        <v>27000</v>
      </c>
      <c r="F139" s="61">
        <v>63501000</v>
      </c>
    </row>
    <row r="140" spans="1:6" x14ac:dyDescent="0.25">
      <c r="A140">
        <v>635030</v>
      </c>
      <c r="B140">
        <v>63503000</v>
      </c>
      <c r="C140" t="s">
        <v>1430</v>
      </c>
      <c r="D140" s="78">
        <v>849</v>
      </c>
      <c r="F140" s="61">
        <v>63503000</v>
      </c>
    </row>
    <row r="141" spans="1:6" x14ac:dyDescent="0.25">
      <c r="A141">
        <v>635040</v>
      </c>
      <c r="B141">
        <v>63504000</v>
      </c>
      <c r="C141" t="s">
        <v>1922</v>
      </c>
      <c r="D141" s="78">
        <v>2324414</v>
      </c>
      <c r="F141" s="61">
        <v>63504000</v>
      </c>
    </row>
    <row r="142" spans="1:6" x14ac:dyDescent="0.25">
      <c r="A142">
        <v>635060</v>
      </c>
      <c r="B142">
        <v>63506000</v>
      </c>
      <c r="C142" t="s">
        <v>2704</v>
      </c>
      <c r="D142" s="78">
        <v>562</v>
      </c>
      <c r="F142" s="61">
        <v>63506000</v>
      </c>
    </row>
    <row r="143" spans="1:6" x14ac:dyDescent="0.25">
      <c r="A143">
        <v>635070</v>
      </c>
      <c r="B143">
        <v>63507000</v>
      </c>
      <c r="C143" t="s">
        <v>2705</v>
      </c>
      <c r="D143" s="78">
        <v>56578977.380000003</v>
      </c>
      <c r="F143" s="61">
        <v>63507000</v>
      </c>
    </row>
    <row r="144" spans="1:6" x14ac:dyDescent="0.25">
      <c r="A144">
        <v>641010</v>
      </c>
      <c r="B144">
        <v>64101000</v>
      </c>
      <c r="C144" t="s">
        <v>216</v>
      </c>
      <c r="D144" s="80">
        <v>110012157.68000001</v>
      </c>
      <c r="E144" s="12">
        <v>99673218.489999995</v>
      </c>
      <c r="F144" s="61">
        <v>64101000</v>
      </c>
    </row>
    <row r="145" spans="1:6" x14ac:dyDescent="0.25">
      <c r="A145">
        <v>641020</v>
      </c>
      <c r="B145">
        <v>64102000</v>
      </c>
      <c r="C145" t="s">
        <v>217</v>
      </c>
      <c r="D145" s="80">
        <v>5839406.2999999998</v>
      </c>
      <c r="E145" s="12">
        <v>1474999.99</v>
      </c>
      <c r="F145" s="61">
        <v>64101000</v>
      </c>
    </row>
    <row r="146" spans="1:6" x14ac:dyDescent="0.25">
      <c r="A146">
        <v>641030</v>
      </c>
      <c r="B146">
        <v>64103000</v>
      </c>
      <c r="C146" t="s">
        <v>2706</v>
      </c>
      <c r="D146" s="78">
        <v>206000</v>
      </c>
      <c r="F146" s="61">
        <v>64103000</v>
      </c>
    </row>
    <row r="147" spans="1:6" x14ac:dyDescent="0.25">
      <c r="A147">
        <v>641050</v>
      </c>
      <c r="B147">
        <v>64105000</v>
      </c>
      <c r="C147" t="s">
        <v>221</v>
      </c>
      <c r="D147" s="80">
        <v>2060327.72</v>
      </c>
      <c r="E147" s="12">
        <v>11745.66</v>
      </c>
      <c r="F147" s="61">
        <v>64101000</v>
      </c>
    </row>
    <row r="148" spans="1:6" x14ac:dyDescent="0.25">
      <c r="A148">
        <v>641070</v>
      </c>
      <c r="B148">
        <v>64107000</v>
      </c>
      <c r="C148" t="s">
        <v>296</v>
      </c>
      <c r="D148" s="80">
        <v>6898961</v>
      </c>
      <c r="E148" s="12">
        <v>12318984.92</v>
      </c>
      <c r="F148" s="61">
        <v>64101000</v>
      </c>
    </row>
    <row r="149" spans="1:6" x14ac:dyDescent="0.25">
      <c r="A149">
        <v>641300</v>
      </c>
      <c r="B149">
        <v>64130000</v>
      </c>
      <c r="C149" t="s">
        <v>1460</v>
      </c>
      <c r="D149" s="80">
        <v>0</v>
      </c>
      <c r="E149" s="12">
        <v>5010522.84</v>
      </c>
      <c r="F149" s="61">
        <v>64101000</v>
      </c>
    </row>
    <row r="150" spans="1:6" x14ac:dyDescent="0.25">
      <c r="A150">
        <v>641800</v>
      </c>
      <c r="B150">
        <v>64180000</v>
      </c>
      <c r="C150" t="s">
        <v>1926</v>
      </c>
      <c r="D150" s="78">
        <v>12762662</v>
      </c>
      <c r="F150" s="61">
        <v>64180000</v>
      </c>
    </row>
    <row r="151" spans="1:6" x14ac:dyDescent="0.25">
      <c r="A151">
        <v>645010</v>
      </c>
      <c r="B151">
        <v>64501000</v>
      </c>
      <c r="C151" t="s">
        <v>483</v>
      </c>
      <c r="D151" s="80">
        <v>10970410.970000001</v>
      </c>
      <c r="E151" s="12">
        <v>9219144.3499999996</v>
      </c>
      <c r="F151" s="61">
        <v>64501000</v>
      </c>
    </row>
    <row r="152" spans="1:6" x14ac:dyDescent="0.25">
      <c r="A152">
        <v>645020</v>
      </c>
      <c r="B152">
        <v>64502000</v>
      </c>
      <c r="C152" t="s">
        <v>2707</v>
      </c>
      <c r="D152" s="80">
        <v>4109939.33</v>
      </c>
      <c r="E152" s="12">
        <v>3545824.75</v>
      </c>
      <c r="F152" s="61">
        <v>64501000</v>
      </c>
    </row>
    <row r="153" spans="1:6" x14ac:dyDescent="0.25">
      <c r="A153">
        <v>645030</v>
      </c>
      <c r="B153">
        <v>64503000</v>
      </c>
      <c r="C153" t="s">
        <v>759</v>
      </c>
      <c r="D153" s="78">
        <v>109694</v>
      </c>
      <c r="F153" s="61">
        <v>64503000</v>
      </c>
    </row>
    <row r="154" spans="1:6" x14ac:dyDescent="0.25">
      <c r="A154">
        <v>645040</v>
      </c>
      <c r="B154">
        <v>64504000</v>
      </c>
      <c r="C154" t="s">
        <v>1927</v>
      </c>
      <c r="D154" s="80">
        <v>794925.69</v>
      </c>
      <c r="E154" s="12">
        <v>709164.95</v>
      </c>
      <c r="F154" s="61">
        <v>64501000</v>
      </c>
    </row>
    <row r="155" spans="1:6" x14ac:dyDescent="0.25">
      <c r="A155">
        <v>648020</v>
      </c>
      <c r="B155">
        <v>64802000</v>
      </c>
      <c r="C155" t="s">
        <v>1929</v>
      </c>
      <c r="D155" s="78">
        <v>747</v>
      </c>
      <c r="F155" s="61">
        <v>64802000</v>
      </c>
    </row>
    <row r="156" spans="1:6" x14ac:dyDescent="0.25">
      <c r="A156">
        <v>648040</v>
      </c>
      <c r="B156">
        <v>64804000</v>
      </c>
      <c r="C156" t="s">
        <v>224</v>
      </c>
      <c r="D156" s="78">
        <v>876800</v>
      </c>
      <c r="F156" s="61">
        <v>64804000</v>
      </c>
    </row>
    <row r="157" spans="1:6" x14ac:dyDescent="0.25">
      <c r="A157">
        <v>651000</v>
      </c>
      <c r="B157">
        <v>65100000</v>
      </c>
      <c r="C157" t="s">
        <v>1437</v>
      </c>
      <c r="D157" s="80">
        <v>1227251.68</v>
      </c>
      <c r="E157" s="12">
        <v>25246.289999999899</v>
      </c>
      <c r="F157" s="61">
        <v>65100000</v>
      </c>
    </row>
    <row r="158" spans="1:6" x14ac:dyDescent="0.25">
      <c r="A158">
        <v>654000</v>
      </c>
      <c r="B158">
        <v>65400000</v>
      </c>
      <c r="C158" t="s">
        <v>2708</v>
      </c>
      <c r="D158" s="78">
        <v>2750012.4</v>
      </c>
      <c r="F158" s="61">
        <v>65400000</v>
      </c>
    </row>
    <row r="159" spans="1:6" x14ac:dyDescent="0.25">
      <c r="A159">
        <v>656020</v>
      </c>
      <c r="B159">
        <v>65602000</v>
      </c>
      <c r="C159" t="s">
        <v>229</v>
      </c>
      <c r="D159" s="80">
        <v>16335</v>
      </c>
      <c r="E159" s="12">
        <v>366200</v>
      </c>
      <c r="F159" s="61">
        <v>65602000</v>
      </c>
    </row>
    <row r="160" spans="1:6" x14ac:dyDescent="0.25">
      <c r="A160">
        <v>657000</v>
      </c>
      <c r="B160">
        <v>65700000</v>
      </c>
      <c r="C160" t="s">
        <v>1931</v>
      </c>
      <c r="D160" s="78">
        <v>961831.94</v>
      </c>
      <c r="F160" s="61">
        <v>65700000</v>
      </c>
    </row>
    <row r="161" spans="1:6" x14ac:dyDescent="0.25">
      <c r="A161">
        <v>658000</v>
      </c>
      <c r="B161">
        <v>65800000</v>
      </c>
      <c r="C161" t="s">
        <v>1440</v>
      </c>
      <c r="D161" s="80">
        <v>606312.49</v>
      </c>
      <c r="E161" s="12">
        <v>159232.93</v>
      </c>
      <c r="F161" s="61">
        <v>65800000</v>
      </c>
    </row>
    <row r="162" spans="1:6" x14ac:dyDescent="0.25">
      <c r="A162">
        <v>658100</v>
      </c>
      <c r="B162">
        <v>65810000</v>
      </c>
      <c r="C162" t="s">
        <v>766</v>
      </c>
      <c r="D162" s="80">
        <v>52037679.960000001</v>
      </c>
      <c r="E162" s="12">
        <v>2302715.0699999998</v>
      </c>
      <c r="F162" s="61">
        <v>65700000</v>
      </c>
    </row>
    <row r="163" spans="1:6" x14ac:dyDescent="0.25">
      <c r="A163">
        <v>666000</v>
      </c>
      <c r="B163">
        <v>66600000</v>
      </c>
      <c r="C163" t="s">
        <v>1935</v>
      </c>
      <c r="D163" s="78">
        <v>14407</v>
      </c>
      <c r="F163" s="61">
        <v>66600000</v>
      </c>
    </row>
    <row r="164" spans="1:6" x14ac:dyDescent="0.25">
      <c r="A164">
        <v>681120</v>
      </c>
      <c r="B164">
        <v>68112000</v>
      </c>
      <c r="C164" t="s">
        <v>1445</v>
      </c>
      <c r="D164" s="80">
        <v>7816773.2999999998</v>
      </c>
      <c r="E164" s="12">
        <v>9561232.2899999991</v>
      </c>
      <c r="F164" s="61">
        <v>68112000</v>
      </c>
    </row>
    <row r="165" spans="1:6" x14ac:dyDescent="0.25">
      <c r="A165">
        <v>685000</v>
      </c>
      <c r="B165">
        <v>68500000</v>
      </c>
      <c r="C165" t="s">
        <v>2709</v>
      </c>
      <c r="D165" s="80">
        <v>33006529.940000001</v>
      </c>
      <c r="E165" s="12">
        <v>44544081.600000001</v>
      </c>
      <c r="F165" s="61">
        <v>68500000</v>
      </c>
    </row>
    <row r="166" spans="1:6" x14ac:dyDescent="0.25">
      <c r="A166">
        <v>698000</v>
      </c>
      <c r="B166">
        <v>69800000</v>
      </c>
      <c r="C166" t="s">
        <v>513</v>
      </c>
      <c r="D166" s="80">
        <v>42981022.451049998</v>
      </c>
      <c r="E166" s="12">
        <v>0</v>
      </c>
      <c r="F166" s="61">
        <v>69800000</v>
      </c>
    </row>
    <row r="167" spans="1:6" x14ac:dyDescent="0.25">
      <c r="A167">
        <v>707000</v>
      </c>
      <c r="B167">
        <v>70700000</v>
      </c>
      <c r="C167" t="s">
        <v>2060</v>
      </c>
      <c r="D167" s="80">
        <v>-8532204490.21</v>
      </c>
      <c r="E167" s="12">
        <v>-6130702773.9399996</v>
      </c>
      <c r="F167" s="61">
        <v>70710000</v>
      </c>
    </row>
    <row r="168" spans="1:6" x14ac:dyDescent="0.25">
      <c r="A168">
        <v>758000</v>
      </c>
      <c r="B168">
        <v>75800000</v>
      </c>
      <c r="C168" t="s">
        <v>1451</v>
      </c>
      <c r="D168" s="80">
        <v>-139794.56</v>
      </c>
      <c r="E168" s="12">
        <v>-884557.04</v>
      </c>
      <c r="F168" s="61">
        <v>75800000</v>
      </c>
    </row>
    <row r="169" spans="1:6" x14ac:dyDescent="0.25">
      <c r="A169">
        <v>758100</v>
      </c>
      <c r="B169">
        <v>75810000</v>
      </c>
      <c r="C169" t="s">
        <v>2710</v>
      </c>
      <c r="D169" s="78">
        <v>-120800</v>
      </c>
      <c r="F169" s="61">
        <v>75810000</v>
      </c>
    </row>
    <row r="170" spans="1:6" x14ac:dyDescent="0.25">
      <c r="A170">
        <v>758300</v>
      </c>
      <c r="B170">
        <v>75830000</v>
      </c>
      <c r="C170" t="s">
        <v>2711</v>
      </c>
      <c r="D170" s="78">
        <v>-946632.75</v>
      </c>
      <c r="F170" s="61">
        <v>75830000</v>
      </c>
    </row>
    <row r="171" spans="1:6" x14ac:dyDescent="0.25">
      <c r="A171">
        <v>765000</v>
      </c>
      <c r="B171">
        <v>76500000</v>
      </c>
      <c r="C171" t="s">
        <v>527</v>
      </c>
      <c r="D171" s="80">
        <v>-2173335.14</v>
      </c>
      <c r="E171" s="12">
        <v>-1465999.93</v>
      </c>
      <c r="F171" s="61">
        <v>76500000</v>
      </c>
    </row>
  </sheetData>
  <conditionalFormatting sqref="F4">
    <cfRule type="duplicateValues" dxfId="418" priority="2"/>
  </conditionalFormatting>
  <conditionalFormatting sqref="F9">
    <cfRule type="duplicateValues" dxfId="417" priority="3"/>
  </conditionalFormatting>
  <conditionalFormatting sqref="F12">
    <cfRule type="duplicateValues" dxfId="416" priority="4"/>
  </conditionalFormatting>
  <conditionalFormatting sqref="F13">
    <cfRule type="duplicateValues" dxfId="415" priority="5"/>
  </conditionalFormatting>
  <conditionalFormatting sqref="F14">
    <cfRule type="duplicateValues" dxfId="414" priority="6"/>
  </conditionalFormatting>
  <conditionalFormatting sqref="F16">
    <cfRule type="duplicateValues" dxfId="413" priority="7"/>
  </conditionalFormatting>
  <conditionalFormatting sqref="F18">
    <cfRule type="duplicateValues" dxfId="412" priority="8"/>
  </conditionalFormatting>
  <conditionalFormatting sqref="F19:F20">
    <cfRule type="duplicateValues" dxfId="411" priority="9"/>
  </conditionalFormatting>
  <conditionalFormatting sqref="F36">
    <cfRule type="duplicateValues" dxfId="410" priority="11"/>
  </conditionalFormatting>
  <conditionalFormatting sqref="F45">
    <cfRule type="duplicateValues" dxfId="409" priority="10"/>
  </conditionalFormatting>
  <conditionalFormatting sqref="F52">
    <cfRule type="duplicateValues" dxfId="408" priority="12"/>
  </conditionalFormatting>
  <conditionalFormatting sqref="F53">
    <cfRule type="duplicateValues" dxfId="407" priority="13"/>
  </conditionalFormatting>
  <conditionalFormatting sqref="F55">
    <cfRule type="duplicateValues" dxfId="406" priority="14"/>
  </conditionalFormatting>
  <conditionalFormatting sqref="F59">
    <cfRule type="duplicateValues" dxfId="405" priority="15"/>
  </conditionalFormatting>
  <conditionalFormatting sqref="F60">
    <cfRule type="duplicateValues" dxfId="404" priority="16"/>
  </conditionalFormatting>
  <conditionalFormatting sqref="F75">
    <cfRule type="duplicateValues" dxfId="403" priority="17"/>
  </conditionalFormatting>
  <conditionalFormatting sqref="F76">
    <cfRule type="duplicateValues" dxfId="402" priority="18"/>
  </conditionalFormatting>
  <conditionalFormatting sqref="F78">
    <cfRule type="duplicateValues" dxfId="401" priority="19"/>
    <cfRule type="duplicateValues" dxfId="400" priority="20"/>
  </conditionalFormatting>
  <conditionalFormatting sqref="F94:F96">
    <cfRule type="duplicateValues" dxfId="399" priority="29"/>
  </conditionalFormatting>
  <conditionalFormatting sqref="F97:F98">
    <cfRule type="duplicateValues" dxfId="398" priority="28"/>
  </conditionalFormatting>
  <conditionalFormatting sqref="F108">
    <cfRule type="duplicateValues" dxfId="397" priority="27"/>
  </conditionalFormatting>
  <conditionalFormatting sqref="F109">
    <cfRule type="duplicateValues" dxfId="396" priority="26"/>
  </conditionalFormatting>
  <conditionalFormatting sqref="F110">
    <cfRule type="duplicateValues" dxfId="395" priority="25"/>
  </conditionalFormatting>
  <conditionalFormatting sqref="F111">
    <cfRule type="duplicateValues" dxfId="394" priority="23"/>
    <cfRule type="duplicateValues" dxfId="393" priority="24"/>
  </conditionalFormatting>
  <conditionalFormatting sqref="F112">
    <cfRule type="duplicateValues" dxfId="392" priority="22"/>
  </conditionalFormatting>
  <conditionalFormatting sqref="F113">
    <cfRule type="duplicateValues" dxfId="391" priority="21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C5E0B4"/>
  </sheetPr>
  <dimension ref="A1:F166"/>
  <sheetViews>
    <sheetView zoomScaleNormal="100" workbookViewId="0">
      <selection activeCell="C17" sqref="C17"/>
    </sheetView>
  </sheetViews>
  <sheetFormatPr baseColWidth="10" defaultColWidth="10.7109375" defaultRowHeight="14.25" x14ac:dyDescent="0.25"/>
  <cols>
    <col min="2" max="2" width="11.42578125" customWidth="1"/>
    <col min="3" max="4" width="29" customWidth="1"/>
    <col min="5" max="5" width="16.5703125" customWidth="1"/>
  </cols>
  <sheetData>
    <row r="1" spans="1:6" x14ac:dyDescent="0.25">
      <c r="A1" t="s">
        <v>2712</v>
      </c>
    </row>
    <row r="2" spans="1:6" x14ac:dyDescent="0.25">
      <c r="D2">
        <v>2021</v>
      </c>
      <c r="E2">
        <v>2020</v>
      </c>
    </row>
    <row r="3" spans="1:6" x14ac:dyDescent="0.25">
      <c r="A3">
        <v>101000</v>
      </c>
      <c r="B3">
        <v>10100000</v>
      </c>
      <c r="C3" t="s">
        <v>43</v>
      </c>
      <c r="D3" s="12">
        <v>-2000000</v>
      </c>
      <c r="E3" s="12">
        <v>-2000000</v>
      </c>
      <c r="F3">
        <v>10100000</v>
      </c>
    </row>
    <row r="4" spans="1:6" x14ac:dyDescent="0.25">
      <c r="B4">
        <v>12800000</v>
      </c>
      <c r="C4" t="s">
        <v>587</v>
      </c>
      <c r="D4" s="12">
        <v>-43102085.030000001</v>
      </c>
      <c r="E4" s="12"/>
      <c r="F4">
        <v>12800000</v>
      </c>
    </row>
    <row r="5" spans="1:6" x14ac:dyDescent="0.25">
      <c r="A5">
        <v>218100</v>
      </c>
      <c r="B5">
        <v>21810000</v>
      </c>
      <c r="C5" t="s">
        <v>51</v>
      </c>
      <c r="D5" s="12">
        <v>1169175</v>
      </c>
      <c r="E5" s="12">
        <v>1169175</v>
      </c>
      <c r="F5">
        <v>21810000</v>
      </c>
    </row>
    <row r="6" spans="1:6" x14ac:dyDescent="0.25">
      <c r="A6">
        <v>218300</v>
      </c>
      <c r="B6">
        <v>21830000</v>
      </c>
      <c r="C6" t="s">
        <v>1150</v>
      </c>
      <c r="D6" s="12">
        <v>6502500</v>
      </c>
      <c r="E6" s="12">
        <v>6502500</v>
      </c>
      <c r="F6">
        <v>21830000</v>
      </c>
    </row>
    <row r="7" spans="1:6" x14ac:dyDescent="0.25">
      <c r="A7">
        <v>218400</v>
      </c>
      <c r="B7">
        <v>21840000</v>
      </c>
      <c r="C7" t="s">
        <v>1156</v>
      </c>
      <c r="D7" s="12">
        <v>5091000</v>
      </c>
      <c r="E7" s="12">
        <v>5091000</v>
      </c>
      <c r="F7">
        <v>21840000</v>
      </c>
    </row>
    <row r="8" spans="1:6" x14ac:dyDescent="0.25">
      <c r="A8">
        <v>218600</v>
      </c>
      <c r="B8">
        <v>21860000</v>
      </c>
      <c r="C8" t="s">
        <v>54</v>
      </c>
      <c r="D8" s="12">
        <v>6051520</v>
      </c>
      <c r="E8" s="12">
        <v>5583920</v>
      </c>
      <c r="F8">
        <v>21860000</v>
      </c>
    </row>
    <row r="9" spans="1:6" x14ac:dyDescent="0.25">
      <c r="B9">
        <v>21870000</v>
      </c>
      <c r="C9" t="s">
        <v>2713</v>
      </c>
      <c r="D9" s="12">
        <v>499302.12</v>
      </c>
      <c r="E9" s="12"/>
      <c r="F9">
        <v>21870000</v>
      </c>
    </row>
    <row r="10" spans="1:6" x14ac:dyDescent="0.25">
      <c r="A10">
        <v>281810</v>
      </c>
      <c r="B10">
        <v>28181000</v>
      </c>
      <c r="C10" t="s">
        <v>1180</v>
      </c>
      <c r="D10" s="12">
        <v>-263064.38</v>
      </c>
      <c r="E10" s="12">
        <v>-146146.88</v>
      </c>
      <c r="F10">
        <v>28181000</v>
      </c>
    </row>
    <row r="11" spans="1:6" x14ac:dyDescent="0.25">
      <c r="A11">
        <v>281830</v>
      </c>
      <c r="B11">
        <v>28183000</v>
      </c>
      <c r="C11" t="s">
        <v>1183</v>
      </c>
      <c r="D11" s="12">
        <v>-2032031.25</v>
      </c>
      <c r="E11" s="12">
        <v>-270937.5</v>
      </c>
      <c r="F11">
        <v>28183000</v>
      </c>
    </row>
    <row r="12" spans="1:6" x14ac:dyDescent="0.25">
      <c r="A12">
        <v>281840</v>
      </c>
      <c r="B12">
        <v>28184000</v>
      </c>
      <c r="C12" t="s">
        <v>1187</v>
      </c>
      <c r="D12" s="12">
        <v>-1145475</v>
      </c>
      <c r="E12" s="12">
        <v>-636375</v>
      </c>
      <c r="F12">
        <v>28184000</v>
      </c>
    </row>
    <row r="13" spans="1:6" x14ac:dyDescent="0.25">
      <c r="A13">
        <v>281860</v>
      </c>
      <c r="B13">
        <v>28186000</v>
      </c>
      <c r="C13" t="s">
        <v>1190</v>
      </c>
      <c r="D13" s="12">
        <v>-1851127.91</v>
      </c>
      <c r="E13" s="12">
        <v>-512683.33</v>
      </c>
      <c r="F13">
        <v>28186000</v>
      </c>
    </row>
    <row r="14" spans="1:6" x14ac:dyDescent="0.25">
      <c r="B14">
        <v>28187000</v>
      </c>
      <c r="C14" t="s">
        <v>2427</v>
      </c>
      <c r="D14" s="12">
        <v>-24965.11</v>
      </c>
      <c r="E14" s="12"/>
      <c r="F14">
        <v>28187000</v>
      </c>
    </row>
    <row r="15" spans="1:6" x14ac:dyDescent="0.25">
      <c r="A15">
        <v>370000</v>
      </c>
      <c r="B15">
        <v>37000000</v>
      </c>
      <c r="C15" t="s">
        <v>1198</v>
      </c>
      <c r="D15" s="12">
        <v>261716782.52000001</v>
      </c>
      <c r="E15" s="12">
        <v>206509582.21000001</v>
      </c>
      <c r="F15">
        <v>37000000</v>
      </c>
    </row>
    <row r="16" spans="1:6" x14ac:dyDescent="0.25">
      <c r="B16">
        <v>38000000</v>
      </c>
      <c r="C16" t="s">
        <v>2714</v>
      </c>
      <c r="D16" s="12">
        <v>86720000</v>
      </c>
      <c r="F16">
        <v>38000000</v>
      </c>
    </row>
    <row r="17" spans="1:6" x14ac:dyDescent="0.25">
      <c r="A17">
        <v>401100</v>
      </c>
      <c r="B17">
        <v>40110000</v>
      </c>
      <c r="C17" t="s">
        <v>1853</v>
      </c>
      <c r="D17" s="12">
        <v>-1050677785.52</v>
      </c>
      <c r="E17" s="12">
        <v>-294847566.10000002</v>
      </c>
      <c r="F17">
        <v>40110000</v>
      </c>
    </row>
    <row r="18" spans="1:6" x14ac:dyDescent="0.25">
      <c r="B18">
        <v>40340000</v>
      </c>
      <c r="C18" t="s">
        <v>66</v>
      </c>
      <c r="D18" s="12">
        <v>-183601100</v>
      </c>
      <c r="F18">
        <v>40340000</v>
      </c>
    </row>
    <row r="19" spans="1:6" x14ac:dyDescent="0.25">
      <c r="A19">
        <v>408000</v>
      </c>
      <c r="B19">
        <v>40800000</v>
      </c>
      <c r="C19" t="s">
        <v>68</v>
      </c>
      <c r="D19" s="12">
        <v>-13473431.380000001</v>
      </c>
      <c r="E19" s="12">
        <v>-13294578.98</v>
      </c>
      <c r="F19">
        <v>40800000</v>
      </c>
    </row>
    <row r="20" spans="1:6" x14ac:dyDescent="0.25">
      <c r="B20">
        <v>40980000</v>
      </c>
      <c r="C20" t="s">
        <v>2715</v>
      </c>
      <c r="D20" s="12">
        <v>3066400</v>
      </c>
      <c r="F20">
        <v>40980000</v>
      </c>
    </row>
    <row r="21" spans="1:6" x14ac:dyDescent="0.25">
      <c r="A21">
        <v>411000</v>
      </c>
      <c r="B21">
        <v>41100000</v>
      </c>
      <c r="C21" t="s">
        <v>2672</v>
      </c>
      <c r="D21" s="12">
        <v>361451511.70999998</v>
      </c>
      <c r="E21" s="12">
        <v>78573222.530000195</v>
      </c>
      <c r="F21">
        <v>41100000</v>
      </c>
    </row>
    <row r="22" spans="1:6" x14ac:dyDescent="0.25">
      <c r="A22">
        <v>418000</v>
      </c>
      <c r="B22">
        <v>41800000</v>
      </c>
      <c r="C22" t="s">
        <v>1860</v>
      </c>
      <c r="D22" s="12">
        <v>0</v>
      </c>
      <c r="E22" s="12">
        <v>0</v>
      </c>
      <c r="F22">
        <v>41800000</v>
      </c>
    </row>
    <row r="23" spans="1:6" x14ac:dyDescent="0.25">
      <c r="A23">
        <v>421100</v>
      </c>
      <c r="B23">
        <v>42110000</v>
      </c>
      <c r="C23" t="s">
        <v>1225</v>
      </c>
      <c r="D23" s="12">
        <v>0</v>
      </c>
      <c r="E23" s="12">
        <v>0</v>
      </c>
      <c r="F23">
        <v>42110000</v>
      </c>
    </row>
    <row r="24" spans="1:6" x14ac:dyDescent="0.25">
      <c r="A24">
        <v>421200</v>
      </c>
      <c r="B24">
        <v>42120000</v>
      </c>
      <c r="C24" t="s">
        <v>296</v>
      </c>
      <c r="D24" s="12">
        <v>0</v>
      </c>
      <c r="E24" s="12">
        <v>0</v>
      </c>
      <c r="F24">
        <v>42120000</v>
      </c>
    </row>
    <row r="25" spans="1:6" x14ac:dyDescent="0.25">
      <c r="A25">
        <v>425200</v>
      </c>
      <c r="B25">
        <v>42520000</v>
      </c>
      <c r="C25" t="s">
        <v>75</v>
      </c>
      <c r="D25" s="12">
        <v>0</v>
      </c>
      <c r="E25" s="12">
        <v>0</v>
      </c>
      <c r="F25">
        <v>42520000</v>
      </c>
    </row>
    <row r="26" spans="1:6" x14ac:dyDescent="0.25">
      <c r="B26">
        <v>42820000</v>
      </c>
      <c r="C26" t="s">
        <v>2716</v>
      </c>
      <c r="D26" s="12">
        <v>-5817903</v>
      </c>
      <c r="F26">
        <v>42820000</v>
      </c>
    </row>
    <row r="27" spans="1:6" x14ac:dyDescent="0.25">
      <c r="A27">
        <v>431000</v>
      </c>
      <c r="B27">
        <v>43100000</v>
      </c>
      <c r="C27" t="s">
        <v>77</v>
      </c>
      <c r="D27" s="12">
        <v>-2695874.72</v>
      </c>
      <c r="E27" s="12">
        <v>-1706972.46</v>
      </c>
      <c r="F27">
        <v>43100000</v>
      </c>
    </row>
    <row r="28" spans="1:6" x14ac:dyDescent="0.25">
      <c r="A28">
        <v>4311000</v>
      </c>
      <c r="B28">
        <v>43110000</v>
      </c>
      <c r="C28" t="s">
        <v>2717</v>
      </c>
      <c r="D28" s="12">
        <v>144000</v>
      </c>
      <c r="E28" s="12">
        <v>-6000</v>
      </c>
      <c r="F28">
        <v>43110000</v>
      </c>
    </row>
    <row r="29" spans="1:6" x14ac:dyDescent="0.25">
      <c r="A29">
        <v>432000</v>
      </c>
      <c r="B29">
        <v>43200000</v>
      </c>
      <c r="C29" t="s">
        <v>2718</v>
      </c>
      <c r="D29" s="12">
        <v>-1870483.84</v>
      </c>
      <c r="E29" s="12">
        <v>-758830.84</v>
      </c>
      <c r="F29">
        <v>43200000</v>
      </c>
    </row>
    <row r="30" spans="1:6" x14ac:dyDescent="0.25">
      <c r="A30">
        <v>432200</v>
      </c>
      <c r="B30">
        <v>43220000</v>
      </c>
      <c r="C30" t="s">
        <v>79</v>
      </c>
      <c r="D30" s="12">
        <v>0</v>
      </c>
      <c r="E30" s="12">
        <v>-162486.44</v>
      </c>
      <c r="F30">
        <v>43220000</v>
      </c>
    </row>
    <row r="31" spans="1:6" x14ac:dyDescent="0.25">
      <c r="A31">
        <v>433000</v>
      </c>
      <c r="B31">
        <v>43300000</v>
      </c>
      <c r="C31" t="s">
        <v>80</v>
      </c>
      <c r="D31" s="12">
        <v>-219482.76</v>
      </c>
      <c r="E31" s="12">
        <v>-121926.62</v>
      </c>
      <c r="F31">
        <v>43300000</v>
      </c>
    </row>
    <row r="32" spans="1:6" x14ac:dyDescent="0.25">
      <c r="B32">
        <v>43400000</v>
      </c>
      <c r="C32" t="s">
        <v>81</v>
      </c>
      <c r="D32" s="12">
        <v>-100000</v>
      </c>
      <c r="F32">
        <v>43400000</v>
      </c>
    </row>
    <row r="33" spans="1:6" x14ac:dyDescent="0.25">
      <c r="B33">
        <v>43800000</v>
      </c>
      <c r="C33" t="s">
        <v>2675</v>
      </c>
      <c r="D33" s="12">
        <v>-1101371</v>
      </c>
      <c r="F33">
        <v>43800000</v>
      </c>
    </row>
    <row r="34" spans="1:6" x14ac:dyDescent="0.25">
      <c r="A34">
        <v>441000</v>
      </c>
      <c r="B34">
        <v>44100000</v>
      </c>
      <c r="C34" t="s">
        <v>82</v>
      </c>
      <c r="D34" s="12">
        <v>-862110</v>
      </c>
      <c r="E34" s="12">
        <v>-397515.02</v>
      </c>
      <c r="F34">
        <v>44100000</v>
      </c>
    </row>
    <row r="35" spans="1:6" x14ac:dyDescent="0.25">
      <c r="A35">
        <v>443000</v>
      </c>
      <c r="B35">
        <v>44300000</v>
      </c>
      <c r="C35" t="s">
        <v>305</v>
      </c>
      <c r="D35" s="12">
        <v>7848267.5</v>
      </c>
      <c r="E35" s="12">
        <v>53400</v>
      </c>
      <c r="F35">
        <v>44300000</v>
      </c>
    </row>
    <row r="36" spans="1:6" x14ac:dyDescent="0.25">
      <c r="A36">
        <v>444000</v>
      </c>
      <c r="B36">
        <v>44400000</v>
      </c>
      <c r="C36" t="s">
        <v>1863</v>
      </c>
      <c r="D36" s="12">
        <v>-21808335.25</v>
      </c>
      <c r="E36" s="12">
        <v>-15056536.1205</v>
      </c>
      <c r="F36">
        <v>44400000</v>
      </c>
    </row>
    <row r="37" spans="1:6" x14ac:dyDescent="0.25">
      <c r="A37">
        <v>444100</v>
      </c>
      <c r="B37">
        <v>44410000</v>
      </c>
      <c r="C37" t="s">
        <v>1236</v>
      </c>
      <c r="D37" s="12">
        <v>0</v>
      </c>
      <c r="E37" s="12">
        <v>-131578.98000000001</v>
      </c>
      <c r="F37">
        <v>44410000</v>
      </c>
    </row>
    <row r="38" spans="1:6" x14ac:dyDescent="0.25">
      <c r="A38">
        <v>445400</v>
      </c>
      <c r="B38">
        <v>44540000</v>
      </c>
      <c r="C38" t="s">
        <v>638</v>
      </c>
      <c r="D38" s="12">
        <v>0</v>
      </c>
      <c r="E38" s="12">
        <v>0</v>
      </c>
      <c r="F38">
        <v>44540000</v>
      </c>
    </row>
    <row r="39" spans="1:6" x14ac:dyDescent="0.25">
      <c r="B39">
        <v>44550000</v>
      </c>
      <c r="C39" t="s">
        <v>88</v>
      </c>
      <c r="D39" s="12">
        <v>430160.36</v>
      </c>
      <c r="F39">
        <v>44550000</v>
      </c>
    </row>
    <row r="40" spans="1:6" x14ac:dyDescent="0.25">
      <c r="A40">
        <v>445620</v>
      </c>
      <c r="B40">
        <v>44562000</v>
      </c>
      <c r="C40" t="s">
        <v>1240</v>
      </c>
      <c r="D40" s="12">
        <v>0</v>
      </c>
      <c r="E40" s="12">
        <v>2270000</v>
      </c>
      <c r="F40">
        <v>44562000</v>
      </c>
    </row>
    <row r="41" spans="1:6" x14ac:dyDescent="0.25">
      <c r="A41">
        <v>445640</v>
      </c>
      <c r="B41">
        <v>44564000</v>
      </c>
      <c r="C41" t="s">
        <v>91</v>
      </c>
      <c r="D41" s="12">
        <v>825655.12</v>
      </c>
      <c r="E41" s="12">
        <v>2101992.59</v>
      </c>
      <c r="F41">
        <v>44564000</v>
      </c>
    </row>
    <row r="42" spans="1:6" x14ac:dyDescent="0.25">
      <c r="A42">
        <v>445650</v>
      </c>
      <c r="B42">
        <v>44565000</v>
      </c>
      <c r="C42" t="s">
        <v>89</v>
      </c>
      <c r="D42" s="12">
        <v>0</v>
      </c>
      <c r="E42" s="12">
        <v>2347657.9900000002</v>
      </c>
      <c r="F42">
        <v>44565000</v>
      </c>
    </row>
    <row r="43" spans="1:6" x14ac:dyDescent="0.25">
      <c r="A43">
        <v>445670</v>
      </c>
      <c r="B43">
        <v>44567000</v>
      </c>
      <c r="C43" t="s">
        <v>2676</v>
      </c>
      <c r="D43" s="12">
        <v>0</v>
      </c>
      <c r="E43" s="12">
        <v>2109814.69</v>
      </c>
      <c r="F43">
        <v>44567000</v>
      </c>
    </row>
    <row r="44" spans="1:6" x14ac:dyDescent="0.25">
      <c r="A44">
        <v>445700</v>
      </c>
      <c r="B44">
        <v>44570000</v>
      </c>
      <c r="C44" t="s">
        <v>94</v>
      </c>
      <c r="D44" s="12">
        <v>0</v>
      </c>
      <c r="E44" s="12">
        <v>-1243889</v>
      </c>
      <c r="F44">
        <v>44570000</v>
      </c>
    </row>
    <row r="45" spans="1:6" x14ac:dyDescent="0.25">
      <c r="A45">
        <v>445830</v>
      </c>
      <c r="B45">
        <v>44583000</v>
      </c>
      <c r="C45" t="s">
        <v>312</v>
      </c>
      <c r="D45" s="12">
        <v>126228</v>
      </c>
      <c r="E45" s="12">
        <v>0</v>
      </c>
      <c r="F45">
        <v>44583000</v>
      </c>
    </row>
    <row r="46" spans="1:6" x14ac:dyDescent="0.25">
      <c r="A46">
        <v>455110</v>
      </c>
      <c r="B46">
        <v>45511000</v>
      </c>
      <c r="C46" t="s">
        <v>2677</v>
      </c>
      <c r="D46" s="12">
        <v>0</v>
      </c>
      <c r="E46" s="12">
        <v>0</v>
      </c>
      <c r="F46">
        <v>45511000</v>
      </c>
    </row>
    <row r="47" spans="1:6" x14ac:dyDescent="0.25">
      <c r="A47">
        <v>455200</v>
      </c>
      <c r="B47">
        <v>45520000</v>
      </c>
      <c r="C47" t="s">
        <v>2678</v>
      </c>
      <c r="D47" s="12">
        <v>0</v>
      </c>
      <c r="E47" s="12">
        <v>0</v>
      </c>
      <c r="F47">
        <v>45520000</v>
      </c>
    </row>
    <row r="48" spans="1:6" x14ac:dyDescent="0.25">
      <c r="A48">
        <v>455500</v>
      </c>
      <c r="B48">
        <v>45550000</v>
      </c>
      <c r="C48" t="s">
        <v>314</v>
      </c>
      <c r="D48" s="12">
        <v>0</v>
      </c>
      <c r="E48" s="12">
        <v>0</v>
      </c>
      <c r="F48">
        <v>45550000</v>
      </c>
    </row>
    <row r="49" spans="1:6" x14ac:dyDescent="0.25">
      <c r="A49">
        <v>455600</v>
      </c>
      <c r="B49">
        <v>45560000</v>
      </c>
      <c r="C49" t="s">
        <v>1869</v>
      </c>
      <c r="D49" s="12">
        <v>0</v>
      </c>
      <c r="E49" s="12">
        <v>0</v>
      </c>
      <c r="F49">
        <v>45560000</v>
      </c>
    </row>
    <row r="50" spans="1:6" x14ac:dyDescent="0.25">
      <c r="A50">
        <v>462000</v>
      </c>
      <c r="B50">
        <v>46200000</v>
      </c>
      <c r="C50" t="s">
        <v>1249</v>
      </c>
      <c r="D50" s="12">
        <v>0</v>
      </c>
      <c r="E50" s="12">
        <v>0</v>
      </c>
      <c r="F50">
        <v>46200000</v>
      </c>
    </row>
    <row r="51" spans="1:6" x14ac:dyDescent="0.25">
      <c r="A51">
        <v>466000</v>
      </c>
      <c r="B51">
        <v>46600000</v>
      </c>
      <c r="C51" t="s">
        <v>2719</v>
      </c>
      <c r="D51" s="12">
        <v>-23277872.920000002</v>
      </c>
      <c r="E51" s="12">
        <v>-63478923</v>
      </c>
      <c r="F51">
        <v>46600000</v>
      </c>
    </row>
    <row r="52" spans="1:6" x14ac:dyDescent="0.25">
      <c r="A52">
        <v>466100</v>
      </c>
      <c r="B52">
        <v>46610000</v>
      </c>
      <c r="C52" t="s">
        <v>2720</v>
      </c>
      <c r="D52" s="12">
        <v>11399250.199999999</v>
      </c>
      <c r="E52" s="12">
        <v>11399250.199999999</v>
      </c>
      <c r="F52">
        <v>46610000</v>
      </c>
    </row>
    <row r="53" spans="1:6" x14ac:dyDescent="0.25">
      <c r="A53">
        <v>466200</v>
      </c>
      <c r="B53">
        <v>46620000</v>
      </c>
      <c r="C53" t="s">
        <v>2682</v>
      </c>
      <c r="D53" s="12">
        <v>-16320</v>
      </c>
      <c r="E53" s="12">
        <v>-16320</v>
      </c>
      <c r="F53">
        <v>46620000</v>
      </c>
    </row>
    <row r="54" spans="1:6" x14ac:dyDescent="0.25">
      <c r="A54">
        <v>466300</v>
      </c>
      <c r="B54">
        <v>46630000</v>
      </c>
      <c r="C54" t="s">
        <v>2683</v>
      </c>
      <c r="D54" s="12">
        <v>-844195.94</v>
      </c>
      <c r="E54" s="12">
        <v>-808195.94</v>
      </c>
      <c r="F54">
        <v>46630000</v>
      </c>
    </row>
    <row r="55" spans="1:6" x14ac:dyDescent="0.25">
      <c r="B55">
        <v>46640000</v>
      </c>
      <c r="C55" t="s">
        <v>1</v>
      </c>
      <c r="D55" s="12">
        <v>-448745.02</v>
      </c>
      <c r="F55">
        <v>46640000</v>
      </c>
    </row>
    <row r="56" spans="1:6" x14ac:dyDescent="0.25">
      <c r="A56">
        <v>467000</v>
      </c>
      <c r="B56">
        <v>46700000</v>
      </c>
      <c r="C56" t="s">
        <v>1306</v>
      </c>
      <c r="D56" s="12">
        <v>0</v>
      </c>
      <c r="E56" s="12">
        <v>0</v>
      </c>
      <c r="F56">
        <v>46700000</v>
      </c>
    </row>
    <row r="57" spans="1:6" x14ac:dyDescent="0.25">
      <c r="A57">
        <v>467100</v>
      </c>
      <c r="B57">
        <v>46710000</v>
      </c>
      <c r="C57" t="s">
        <v>2721</v>
      </c>
      <c r="D57" s="12">
        <v>0</v>
      </c>
      <c r="E57" s="12">
        <v>0</v>
      </c>
      <c r="F57">
        <v>46710000</v>
      </c>
    </row>
    <row r="58" spans="1:6" x14ac:dyDescent="0.25">
      <c r="A58">
        <v>467200</v>
      </c>
      <c r="B58">
        <v>46720000</v>
      </c>
      <c r="C58" t="s">
        <v>2722</v>
      </c>
      <c r="D58" s="12">
        <v>0</v>
      </c>
      <c r="E58" s="12">
        <v>0</v>
      </c>
      <c r="F58">
        <v>46720000</v>
      </c>
    </row>
    <row r="59" spans="1:6" x14ac:dyDescent="0.25">
      <c r="A59">
        <v>467300</v>
      </c>
      <c r="B59">
        <v>46730000</v>
      </c>
      <c r="C59" t="s">
        <v>2685</v>
      </c>
      <c r="D59" s="12">
        <v>0</v>
      </c>
      <c r="E59" s="12">
        <v>0</v>
      </c>
      <c r="F59">
        <v>46730000</v>
      </c>
    </row>
    <row r="60" spans="1:6" x14ac:dyDescent="0.25">
      <c r="A60">
        <v>467400</v>
      </c>
      <c r="B60">
        <v>46740000</v>
      </c>
      <c r="C60" t="s">
        <v>12</v>
      </c>
      <c r="D60" s="12">
        <v>0</v>
      </c>
      <c r="E60" s="12">
        <v>0</v>
      </c>
      <c r="F60">
        <v>46740000</v>
      </c>
    </row>
    <row r="61" spans="1:6" x14ac:dyDescent="0.25">
      <c r="B61">
        <v>46800000</v>
      </c>
      <c r="C61" t="s">
        <v>2723</v>
      </c>
      <c r="D61" s="12">
        <v>-3575290</v>
      </c>
      <c r="F61">
        <v>46800000</v>
      </c>
    </row>
    <row r="62" spans="1:6" x14ac:dyDescent="0.25">
      <c r="A62">
        <v>471000</v>
      </c>
      <c r="B62">
        <v>47100000</v>
      </c>
      <c r="C62" t="s">
        <v>157</v>
      </c>
      <c r="D62" s="12">
        <v>0</v>
      </c>
      <c r="E62" s="12">
        <v>0</v>
      </c>
      <c r="F62">
        <v>47100000</v>
      </c>
    </row>
    <row r="63" spans="1:6" x14ac:dyDescent="0.25">
      <c r="A63">
        <v>486000</v>
      </c>
      <c r="B63">
        <v>48600000</v>
      </c>
      <c r="C63" t="s">
        <v>158</v>
      </c>
      <c r="D63" s="12">
        <v>820608.44</v>
      </c>
      <c r="E63" s="12">
        <v>3953083.66</v>
      </c>
      <c r="F63">
        <v>48600000</v>
      </c>
    </row>
    <row r="64" spans="1:6" x14ac:dyDescent="0.25">
      <c r="B64">
        <v>49100000</v>
      </c>
      <c r="C64" t="s">
        <v>2724</v>
      </c>
      <c r="D64" s="12">
        <v>-5422559.5</v>
      </c>
      <c r="F64">
        <v>49100000</v>
      </c>
    </row>
    <row r="65" spans="1:6" x14ac:dyDescent="0.25">
      <c r="A65">
        <v>496000</v>
      </c>
      <c r="B65">
        <v>49600000</v>
      </c>
      <c r="C65" t="s">
        <v>2687</v>
      </c>
      <c r="D65" s="12">
        <v>-11399250.199999999</v>
      </c>
      <c r="E65" s="12">
        <v>-11399250.199999999</v>
      </c>
      <c r="F65">
        <v>49600000</v>
      </c>
    </row>
    <row r="66" spans="1:6" x14ac:dyDescent="0.25">
      <c r="A66">
        <v>511100</v>
      </c>
      <c r="B66">
        <v>51110000</v>
      </c>
      <c r="C66" t="s">
        <v>1326</v>
      </c>
      <c r="D66" s="12">
        <v>87704600</v>
      </c>
      <c r="E66" s="12">
        <v>97799987</v>
      </c>
      <c r="F66">
        <v>51110000</v>
      </c>
    </row>
    <row r="67" spans="1:6" x14ac:dyDescent="0.25">
      <c r="A67">
        <v>512410</v>
      </c>
      <c r="B67">
        <v>51241000</v>
      </c>
      <c r="C67" t="s">
        <v>720</v>
      </c>
      <c r="D67" s="12">
        <v>297943818.95999998</v>
      </c>
      <c r="E67" s="12">
        <v>24361320.570000201</v>
      </c>
      <c r="F67">
        <v>51241000</v>
      </c>
    </row>
    <row r="68" spans="1:6" x14ac:dyDescent="0.25">
      <c r="B68">
        <v>51241100</v>
      </c>
      <c r="C68" t="s">
        <v>2725</v>
      </c>
      <c r="D68" s="12">
        <v>200</v>
      </c>
      <c r="F68">
        <v>51241100</v>
      </c>
    </row>
    <row r="69" spans="1:6" x14ac:dyDescent="0.25">
      <c r="B69">
        <v>51291000</v>
      </c>
      <c r="C69" t="s">
        <v>341</v>
      </c>
      <c r="D69" s="12">
        <v>33994174</v>
      </c>
      <c r="F69">
        <v>51291000</v>
      </c>
    </row>
    <row r="70" spans="1:6" x14ac:dyDescent="0.25">
      <c r="A70">
        <v>530000</v>
      </c>
      <c r="B70">
        <v>53000000</v>
      </c>
      <c r="C70" t="s">
        <v>2690</v>
      </c>
      <c r="D70" s="12">
        <v>1240</v>
      </c>
      <c r="E70" s="12">
        <v>72020</v>
      </c>
      <c r="F70">
        <v>53000000</v>
      </c>
    </row>
    <row r="71" spans="1:6" x14ac:dyDescent="0.25">
      <c r="A71">
        <v>531000</v>
      </c>
      <c r="B71">
        <v>53100000</v>
      </c>
      <c r="C71" t="s">
        <v>2726</v>
      </c>
      <c r="D71" s="12">
        <v>40866</v>
      </c>
      <c r="E71" s="12">
        <v>200871</v>
      </c>
      <c r="F71">
        <v>53100000</v>
      </c>
    </row>
    <row r="72" spans="1:6" x14ac:dyDescent="0.25">
      <c r="A72">
        <v>532000</v>
      </c>
      <c r="B72">
        <v>53200000</v>
      </c>
      <c r="C72" t="s">
        <v>2727</v>
      </c>
      <c r="D72" s="12">
        <v>0</v>
      </c>
      <c r="E72" s="12">
        <v>0</v>
      </c>
      <c r="F72">
        <v>53200000</v>
      </c>
    </row>
    <row r="73" spans="1:6" x14ac:dyDescent="0.25">
      <c r="A73">
        <v>580000</v>
      </c>
      <c r="B73">
        <v>58000000</v>
      </c>
      <c r="C73" t="s">
        <v>163</v>
      </c>
      <c r="D73" s="12">
        <v>0</v>
      </c>
      <c r="E73" s="12">
        <v>0</v>
      </c>
      <c r="F73">
        <v>58000000</v>
      </c>
    </row>
    <row r="74" spans="1:6" x14ac:dyDescent="0.25">
      <c r="A74">
        <v>602010</v>
      </c>
      <c r="B74">
        <v>60201000</v>
      </c>
      <c r="C74" t="s">
        <v>363</v>
      </c>
      <c r="D74" s="12">
        <v>0</v>
      </c>
      <c r="E74" s="12">
        <v>13000</v>
      </c>
      <c r="F74">
        <v>60201000</v>
      </c>
    </row>
    <row r="75" spans="1:6" x14ac:dyDescent="0.25">
      <c r="A75">
        <v>602200</v>
      </c>
      <c r="B75">
        <v>60220000</v>
      </c>
      <c r="C75" t="s">
        <v>1418</v>
      </c>
      <c r="D75" s="12">
        <v>188900</v>
      </c>
      <c r="E75" s="12">
        <v>33000</v>
      </c>
      <c r="F75">
        <v>60220000</v>
      </c>
    </row>
    <row r="76" spans="1:6" x14ac:dyDescent="0.25">
      <c r="B76">
        <v>60307000</v>
      </c>
      <c r="C76" t="s">
        <v>726</v>
      </c>
      <c r="D76" s="12">
        <v>-55207200.310000002</v>
      </c>
      <c r="F76">
        <v>60307000</v>
      </c>
    </row>
    <row r="77" spans="1:6" x14ac:dyDescent="0.25">
      <c r="B77">
        <v>60308000</v>
      </c>
      <c r="C77" t="s">
        <v>2694</v>
      </c>
      <c r="D77" s="12">
        <v>-86720000</v>
      </c>
      <c r="F77">
        <v>60308000</v>
      </c>
    </row>
    <row r="78" spans="1:6" x14ac:dyDescent="0.25">
      <c r="A78">
        <v>603700</v>
      </c>
      <c r="B78">
        <v>60370000</v>
      </c>
      <c r="C78" t="s">
        <v>2695</v>
      </c>
      <c r="D78" s="12">
        <v>0</v>
      </c>
      <c r="E78" s="12">
        <v>-206509582.21000001</v>
      </c>
      <c r="F78">
        <v>60370000</v>
      </c>
    </row>
    <row r="79" spans="1:6" x14ac:dyDescent="0.25">
      <c r="A79">
        <v>606010</v>
      </c>
      <c r="B79">
        <v>60601000</v>
      </c>
      <c r="C79" t="s">
        <v>164</v>
      </c>
      <c r="D79" s="12">
        <v>1314671.96</v>
      </c>
      <c r="E79" s="12">
        <v>1757695.87</v>
      </c>
      <c r="F79">
        <v>60601000</v>
      </c>
    </row>
    <row r="80" spans="1:6" x14ac:dyDescent="0.25">
      <c r="A80">
        <v>606020</v>
      </c>
      <c r="B80">
        <v>60602000</v>
      </c>
      <c r="C80" t="s">
        <v>165</v>
      </c>
      <c r="D80" s="12">
        <v>2121821</v>
      </c>
      <c r="E80" s="12">
        <v>3980600</v>
      </c>
      <c r="F80">
        <v>60602000</v>
      </c>
    </row>
    <row r="81" spans="1:6" x14ac:dyDescent="0.25">
      <c r="A81">
        <v>606050</v>
      </c>
      <c r="B81">
        <v>60605000</v>
      </c>
      <c r="C81" t="s">
        <v>167</v>
      </c>
      <c r="D81" s="12">
        <v>2632276.6</v>
      </c>
      <c r="E81" s="12">
        <v>48400</v>
      </c>
      <c r="F81">
        <v>60605000</v>
      </c>
    </row>
    <row r="82" spans="1:6" x14ac:dyDescent="0.25">
      <c r="A82">
        <v>606060</v>
      </c>
      <c r="B82">
        <v>60606000</v>
      </c>
      <c r="C82" t="s">
        <v>166</v>
      </c>
      <c r="D82" s="12">
        <v>642039</v>
      </c>
      <c r="E82" s="12">
        <v>288300</v>
      </c>
      <c r="F82">
        <v>60606000</v>
      </c>
    </row>
    <row r="83" spans="1:6" x14ac:dyDescent="0.25">
      <c r="A83">
        <v>606070</v>
      </c>
      <c r="B83">
        <v>60607000</v>
      </c>
      <c r="C83" t="s">
        <v>168</v>
      </c>
      <c r="D83" s="12">
        <v>642967</v>
      </c>
      <c r="E83" s="12">
        <v>41000</v>
      </c>
      <c r="F83">
        <v>60607000</v>
      </c>
    </row>
    <row r="84" spans="1:6" x14ac:dyDescent="0.25">
      <c r="A84">
        <v>606080</v>
      </c>
      <c r="B84">
        <v>60608000</v>
      </c>
      <c r="C84" t="s">
        <v>169</v>
      </c>
      <c r="D84" s="12">
        <v>3929107</v>
      </c>
      <c r="E84" s="12">
        <v>2732375</v>
      </c>
      <c r="F84">
        <v>60608000</v>
      </c>
    </row>
    <row r="85" spans="1:6" x14ac:dyDescent="0.25">
      <c r="A85">
        <v>606090</v>
      </c>
      <c r="B85">
        <v>60609000</v>
      </c>
      <c r="C85" t="s">
        <v>170</v>
      </c>
      <c r="D85" s="12">
        <v>121100</v>
      </c>
      <c r="E85" s="12">
        <v>370300</v>
      </c>
      <c r="F85">
        <v>60609000</v>
      </c>
    </row>
    <row r="86" spans="1:6" x14ac:dyDescent="0.25">
      <c r="A86">
        <v>606100</v>
      </c>
      <c r="B86">
        <v>60610000</v>
      </c>
      <c r="C86" t="s">
        <v>432</v>
      </c>
      <c r="D86" s="12">
        <v>41800</v>
      </c>
      <c r="E86" s="12">
        <v>8000</v>
      </c>
      <c r="F86">
        <v>60610000</v>
      </c>
    </row>
    <row r="87" spans="1:6" x14ac:dyDescent="0.25">
      <c r="A87">
        <v>607000</v>
      </c>
      <c r="B87">
        <v>60700000</v>
      </c>
      <c r="C87" t="s">
        <v>2728</v>
      </c>
      <c r="D87" s="12">
        <v>0</v>
      </c>
      <c r="E87" s="12">
        <v>0</v>
      </c>
      <c r="F87">
        <v>60700000</v>
      </c>
    </row>
    <row r="88" spans="1:6" x14ac:dyDescent="0.25">
      <c r="A88">
        <v>607010</v>
      </c>
      <c r="B88">
        <v>60701000</v>
      </c>
      <c r="C88" t="s">
        <v>1385</v>
      </c>
      <c r="D88" s="12">
        <v>4164230664</v>
      </c>
      <c r="E88" s="12">
        <v>2771377811.79</v>
      </c>
      <c r="F88">
        <v>60701000</v>
      </c>
    </row>
    <row r="89" spans="1:6" x14ac:dyDescent="0.25">
      <c r="B89">
        <v>60807000</v>
      </c>
      <c r="C89" t="s">
        <v>399</v>
      </c>
      <c r="D89" s="12">
        <v>136853490</v>
      </c>
      <c r="F89">
        <v>60807000</v>
      </c>
    </row>
    <row r="90" spans="1:6" x14ac:dyDescent="0.25">
      <c r="B90">
        <v>60910000</v>
      </c>
      <c r="C90" t="s">
        <v>1431</v>
      </c>
      <c r="D90" s="12">
        <v>-1500000</v>
      </c>
      <c r="F90">
        <v>60910000</v>
      </c>
    </row>
    <row r="91" spans="1:6" x14ac:dyDescent="0.25">
      <c r="A91">
        <v>613010</v>
      </c>
      <c r="B91">
        <v>61301000</v>
      </c>
      <c r="C91" t="s">
        <v>1397</v>
      </c>
      <c r="D91" s="12">
        <v>50102163.799999997</v>
      </c>
      <c r="E91" s="12">
        <v>89390000</v>
      </c>
      <c r="F91">
        <v>61301000</v>
      </c>
    </row>
    <row r="92" spans="1:6" x14ac:dyDescent="0.25">
      <c r="A92">
        <v>613020</v>
      </c>
      <c r="B92">
        <v>61302000</v>
      </c>
      <c r="C92" t="s">
        <v>1398</v>
      </c>
      <c r="D92" s="12">
        <v>35545133.390000001</v>
      </c>
      <c r="E92" s="12">
        <v>11000000</v>
      </c>
      <c r="F92">
        <v>61302000</v>
      </c>
    </row>
    <row r="93" spans="1:6" x14ac:dyDescent="0.25">
      <c r="B93">
        <v>61303000</v>
      </c>
      <c r="C93" t="s">
        <v>2729</v>
      </c>
      <c r="D93" s="12">
        <v>531295</v>
      </c>
      <c r="F93">
        <v>61303000</v>
      </c>
    </row>
    <row r="94" spans="1:6" x14ac:dyDescent="0.25">
      <c r="B94">
        <v>61500000</v>
      </c>
      <c r="C94" t="s">
        <v>1400</v>
      </c>
      <c r="D94" s="12">
        <v>103431</v>
      </c>
      <c r="F94">
        <v>61500000</v>
      </c>
    </row>
    <row r="95" spans="1:6" x14ac:dyDescent="0.25">
      <c r="A95">
        <v>615010</v>
      </c>
      <c r="B95">
        <v>61501000</v>
      </c>
      <c r="C95" t="s">
        <v>1401</v>
      </c>
      <c r="D95" s="12">
        <v>8191</v>
      </c>
      <c r="E95" s="12">
        <v>608167</v>
      </c>
      <c r="F95">
        <v>61501000</v>
      </c>
    </row>
    <row r="96" spans="1:6" x14ac:dyDescent="0.25">
      <c r="A96">
        <v>615020</v>
      </c>
      <c r="B96">
        <v>61502000</v>
      </c>
      <c r="C96" t="s">
        <v>180</v>
      </c>
      <c r="D96" s="12">
        <v>61029</v>
      </c>
      <c r="E96" s="12">
        <v>75000</v>
      </c>
      <c r="F96">
        <v>61502000</v>
      </c>
    </row>
    <row r="97" spans="1:6" x14ac:dyDescent="0.25">
      <c r="A97">
        <v>615030</v>
      </c>
      <c r="B97">
        <v>61503000</v>
      </c>
      <c r="C97" t="s">
        <v>181</v>
      </c>
      <c r="D97" s="12">
        <v>1266928.3799999999</v>
      </c>
      <c r="E97" s="12">
        <v>388500</v>
      </c>
      <c r="F97">
        <v>61503000</v>
      </c>
    </row>
    <row r="98" spans="1:6" x14ac:dyDescent="0.25">
      <c r="B98">
        <v>61504000</v>
      </c>
      <c r="C98" t="s">
        <v>1402</v>
      </c>
      <c r="D98" s="12">
        <v>15740</v>
      </c>
      <c r="F98">
        <v>61504000</v>
      </c>
    </row>
    <row r="99" spans="1:6" x14ac:dyDescent="0.25">
      <c r="B99">
        <v>61520000</v>
      </c>
      <c r="C99" t="s">
        <v>1403</v>
      </c>
      <c r="D99" s="12">
        <v>7200</v>
      </c>
      <c r="F99">
        <v>61520000</v>
      </c>
    </row>
    <row r="100" spans="1:6" x14ac:dyDescent="0.25">
      <c r="A100">
        <v>615500</v>
      </c>
      <c r="B100">
        <v>61550000</v>
      </c>
      <c r="C100" t="s">
        <v>1404</v>
      </c>
      <c r="D100" s="12">
        <v>0</v>
      </c>
      <c r="E100" s="12">
        <v>67500</v>
      </c>
      <c r="F100">
        <v>61550000</v>
      </c>
    </row>
    <row r="101" spans="1:6" x14ac:dyDescent="0.25">
      <c r="B101">
        <v>61601000</v>
      </c>
      <c r="C101" t="s">
        <v>1894</v>
      </c>
      <c r="D101" s="12">
        <v>13</v>
      </c>
      <c r="F101">
        <v>61601000</v>
      </c>
    </row>
    <row r="102" spans="1:6" x14ac:dyDescent="0.25">
      <c r="B102">
        <v>61602000</v>
      </c>
      <c r="C102" t="s">
        <v>418</v>
      </c>
      <c r="D102" s="12">
        <v>1429355.56</v>
      </c>
      <c r="F102">
        <v>61602000</v>
      </c>
    </row>
    <row r="103" spans="1:6" x14ac:dyDescent="0.25">
      <c r="B103">
        <v>61604000</v>
      </c>
      <c r="C103" t="s">
        <v>1896</v>
      </c>
      <c r="D103" s="12">
        <v>8496</v>
      </c>
      <c r="F103">
        <v>61604000</v>
      </c>
    </row>
    <row r="104" spans="1:6" x14ac:dyDescent="0.25">
      <c r="A104">
        <v>618010</v>
      </c>
      <c r="B104">
        <v>61801000</v>
      </c>
      <c r="C104" t="s">
        <v>184</v>
      </c>
      <c r="D104" s="12">
        <v>392610</v>
      </c>
      <c r="E104" s="12">
        <v>1351000</v>
      </c>
      <c r="F104">
        <v>61801000</v>
      </c>
    </row>
    <row r="105" spans="1:6" x14ac:dyDescent="0.25">
      <c r="B105">
        <v>61802000</v>
      </c>
      <c r="C105" t="s">
        <v>2730</v>
      </c>
      <c r="D105" s="12">
        <v>4271</v>
      </c>
      <c r="F105">
        <v>61802000</v>
      </c>
    </row>
    <row r="106" spans="1:6" x14ac:dyDescent="0.25">
      <c r="A106">
        <v>621000</v>
      </c>
      <c r="B106">
        <v>62100000</v>
      </c>
      <c r="C106" t="s">
        <v>1406</v>
      </c>
      <c r="D106" s="12">
        <v>13274557.84</v>
      </c>
      <c r="E106" s="12">
        <v>36842384.57</v>
      </c>
      <c r="F106">
        <v>62100000</v>
      </c>
    </row>
    <row r="107" spans="1:6" x14ac:dyDescent="0.25">
      <c r="A107">
        <v>621010</v>
      </c>
      <c r="B107">
        <v>62101000</v>
      </c>
      <c r="C107" t="s">
        <v>423</v>
      </c>
      <c r="D107" s="12">
        <v>390352</v>
      </c>
      <c r="E107" s="12">
        <v>220000</v>
      </c>
      <c r="F107">
        <v>62101000</v>
      </c>
    </row>
    <row r="108" spans="1:6" x14ac:dyDescent="0.25">
      <c r="B108">
        <v>62103000</v>
      </c>
      <c r="C108" t="s">
        <v>2731</v>
      </c>
      <c r="D108" s="12">
        <v>3920256</v>
      </c>
      <c r="F108">
        <v>62103000</v>
      </c>
    </row>
    <row r="109" spans="1:6" x14ac:dyDescent="0.25">
      <c r="A109">
        <v>622020</v>
      </c>
      <c r="B109">
        <v>62202000</v>
      </c>
      <c r="C109" t="s">
        <v>1409</v>
      </c>
      <c r="D109" s="12">
        <v>11000000</v>
      </c>
      <c r="E109" s="12">
        <v>9125000</v>
      </c>
      <c r="F109">
        <v>62202000</v>
      </c>
    </row>
    <row r="110" spans="1:6" x14ac:dyDescent="0.25">
      <c r="A110">
        <v>623010</v>
      </c>
      <c r="B110">
        <v>62301000</v>
      </c>
      <c r="C110" t="s">
        <v>191</v>
      </c>
      <c r="D110" s="12">
        <v>0</v>
      </c>
      <c r="E110" s="12">
        <v>27000</v>
      </c>
      <c r="F110">
        <v>62301000</v>
      </c>
    </row>
    <row r="111" spans="1:6" x14ac:dyDescent="0.25">
      <c r="B111">
        <v>62302000</v>
      </c>
      <c r="C111" t="s">
        <v>193</v>
      </c>
      <c r="D111" s="12">
        <v>2656000</v>
      </c>
      <c r="F111">
        <v>62302000</v>
      </c>
    </row>
    <row r="112" spans="1:6" x14ac:dyDescent="0.25">
      <c r="B112">
        <v>62303000</v>
      </c>
      <c r="C112" t="s">
        <v>431</v>
      </c>
      <c r="D112" s="12">
        <v>1335000</v>
      </c>
      <c r="F112">
        <v>62303000</v>
      </c>
    </row>
    <row r="113" spans="1:6" x14ac:dyDescent="0.25">
      <c r="A113">
        <v>624010</v>
      </c>
      <c r="B113">
        <v>62401000</v>
      </c>
      <c r="C113" t="s">
        <v>1413</v>
      </c>
      <c r="D113" s="12">
        <v>0</v>
      </c>
      <c r="E113" s="12">
        <v>91119228</v>
      </c>
      <c r="F113">
        <v>62401000</v>
      </c>
    </row>
    <row r="114" spans="1:6" x14ac:dyDescent="0.25">
      <c r="A114">
        <v>625000</v>
      </c>
      <c r="B114">
        <v>62500000</v>
      </c>
      <c r="C114" t="s">
        <v>2440</v>
      </c>
      <c r="D114" s="12">
        <v>1309000</v>
      </c>
      <c r="E114" s="12">
        <v>5000</v>
      </c>
      <c r="F114">
        <v>62500000</v>
      </c>
    </row>
    <row r="115" spans="1:6" x14ac:dyDescent="0.25">
      <c r="A115">
        <v>625010</v>
      </c>
      <c r="B115">
        <v>62501000</v>
      </c>
      <c r="C115" t="s">
        <v>1415</v>
      </c>
      <c r="D115" s="12">
        <v>9019900</v>
      </c>
      <c r="E115" s="12">
        <v>4297000</v>
      </c>
      <c r="F115">
        <v>62501000</v>
      </c>
    </row>
    <row r="116" spans="1:6" x14ac:dyDescent="0.25">
      <c r="A116">
        <v>625030</v>
      </c>
      <c r="B116">
        <v>62503000</v>
      </c>
      <c r="C116" t="s">
        <v>197</v>
      </c>
      <c r="D116" s="12">
        <v>173000</v>
      </c>
      <c r="E116" s="12">
        <v>90000</v>
      </c>
      <c r="F116">
        <v>62503000</v>
      </c>
    </row>
    <row r="117" spans="1:6" x14ac:dyDescent="0.25">
      <c r="A117">
        <v>625040</v>
      </c>
      <c r="B117">
        <v>62504000</v>
      </c>
      <c r="C117" t="s">
        <v>198</v>
      </c>
      <c r="D117" s="12">
        <v>0</v>
      </c>
      <c r="E117" s="12">
        <v>955000</v>
      </c>
      <c r="F117">
        <v>62504000</v>
      </c>
    </row>
    <row r="118" spans="1:6" x14ac:dyDescent="0.25">
      <c r="A118">
        <v>625060</v>
      </c>
      <c r="B118">
        <v>62506000</v>
      </c>
      <c r="C118" t="s">
        <v>200</v>
      </c>
      <c r="D118" s="12">
        <v>106500</v>
      </c>
      <c r="E118" s="12">
        <v>11800</v>
      </c>
      <c r="F118">
        <v>62506000</v>
      </c>
    </row>
    <row r="119" spans="1:6" x14ac:dyDescent="0.25">
      <c r="A119">
        <v>625070</v>
      </c>
      <c r="B119">
        <v>62507000</v>
      </c>
      <c r="C119" t="s">
        <v>201</v>
      </c>
      <c r="D119" s="12">
        <v>783300</v>
      </c>
      <c r="E119" s="12">
        <v>287932</v>
      </c>
      <c r="F119">
        <v>62507000</v>
      </c>
    </row>
    <row r="120" spans="1:6" x14ac:dyDescent="0.25">
      <c r="A120">
        <v>626020</v>
      </c>
      <c r="B120">
        <v>62602000</v>
      </c>
      <c r="C120" t="s">
        <v>202</v>
      </c>
      <c r="D120" s="12">
        <v>355955</v>
      </c>
      <c r="E120" s="12">
        <v>100500</v>
      </c>
      <c r="F120">
        <v>62602000</v>
      </c>
    </row>
    <row r="121" spans="1:6" x14ac:dyDescent="0.25">
      <c r="A121">
        <v>626030</v>
      </c>
      <c r="B121">
        <v>62603000</v>
      </c>
      <c r="C121" t="s">
        <v>203</v>
      </c>
      <c r="D121" s="12">
        <v>8892807.1999999993</v>
      </c>
      <c r="E121" s="12">
        <v>13041021.6</v>
      </c>
      <c r="F121">
        <v>62603000</v>
      </c>
    </row>
    <row r="122" spans="1:6" x14ac:dyDescent="0.25">
      <c r="A122">
        <v>626040</v>
      </c>
      <c r="B122">
        <v>62604000</v>
      </c>
      <c r="C122" t="s">
        <v>204</v>
      </c>
      <c r="D122" s="12">
        <v>386599</v>
      </c>
      <c r="E122" s="12">
        <v>293800</v>
      </c>
      <c r="F122">
        <v>62604000</v>
      </c>
    </row>
    <row r="123" spans="1:6" x14ac:dyDescent="0.25">
      <c r="B123">
        <v>62607000</v>
      </c>
      <c r="C123" t="s">
        <v>205</v>
      </c>
      <c r="D123" s="12">
        <v>4619242</v>
      </c>
      <c r="F123">
        <v>62607000</v>
      </c>
    </row>
    <row r="124" spans="1:6" x14ac:dyDescent="0.25">
      <c r="B124">
        <v>62608000</v>
      </c>
      <c r="C124" t="s">
        <v>2732</v>
      </c>
      <c r="D124" s="12">
        <v>2571490</v>
      </c>
      <c r="F124">
        <v>62608000</v>
      </c>
    </row>
    <row r="125" spans="1:6" x14ac:dyDescent="0.25">
      <c r="A125">
        <v>627000</v>
      </c>
      <c r="B125">
        <v>62700000</v>
      </c>
      <c r="C125" t="s">
        <v>1419</v>
      </c>
      <c r="D125" s="12">
        <v>0</v>
      </c>
      <c r="E125" s="12">
        <v>1000</v>
      </c>
      <c r="F125">
        <v>62700000</v>
      </c>
    </row>
    <row r="126" spans="1:6" x14ac:dyDescent="0.25">
      <c r="B126">
        <v>62703000</v>
      </c>
      <c r="C126" t="s">
        <v>1422</v>
      </c>
      <c r="D126" s="12">
        <v>7797</v>
      </c>
      <c r="F126">
        <v>62703000</v>
      </c>
    </row>
    <row r="127" spans="1:6" x14ac:dyDescent="0.25">
      <c r="A127">
        <v>627040</v>
      </c>
      <c r="B127">
        <v>62704000</v>
      </c>
      <c r="C127" t="s">
        <v>448</v>
      </c>
      <c r="D127" s="12">
        <v>307900</v>
      </c>
      <c r="E127" s="12">
        <v>459400</v>
      </c>
      <c r="F127">
        <v>62704000</v>
      </c>
    </row>
    <row r="128" spans="1:6" x14ac:dyDescent="0.25">
      <c r="B128">
        <v>62706000</v>
      </c>
      <c r="C128" t="s">
        <v>209</v>
      </c>
      <c r="D128" s="12">
        <v>19898</v>
      </c>
      <c r="F128">
        <v>62706000</v>
      </c>
    </row>
    <row r="129" spans="1:6" x14ac:dyDescent="0.25">
      <c r="A129">
        <v>627090</v>
      </c>
      <c r="B129">
        <v>62709000</v>
      </c>
      <c r="C129" t="s">
        <v>1425</v>
      </c>
      <c r="D129" s="12">
        <v>290920</v>
      </c>
      <c r="E129" s="12">
        <v>48000</v>
      </c>
      <c r="F129">
        <v>62709000</v>
      </c>
    </row>
    <row r="130" spans="1:6" x14ac:dyDescent="0.25">
      <c r="B130">
        <v>62710000</v>
      </c>
      <c r="C130" t="s">
        <v>1426</v>
      </c>
      <c r="D130" s="12">
        <v>15000</v>
      </c>
      <c r="F130">
        <v>62710000</v>
      </c>
    </row>
    <row r="131" spans="1:6" x14ac:dyDescent="0.25">
      <c r="B131">
        <v>62713000</v>
      </c>
      <c r="C131" t="s">
        <v>1427</v>
      </c>
      <c r="D131" s="12">
        <v>37400</v>
      </c>
      <c r="F131">
        <v>62713000</v>
      </c>
    </row>
    <row r="132" spans="1:6" x14ac:dyDescent="0.25">
      <c r="B132">
        <v>63500000</v>
      </c>
      <c r="C132" t="s">
        <v>215</v>
      </c>
      <c r="D132" s="12">
        <v>11000</v>
      </c>
      <c r="F132">
        <v>63500000</v>
      </c>
    </row>
    <row r="133" spans="1:6" x14ac:dyDescent="0.25">
      <c r="A133">
        <v>635010</v>
      </c>
      <c r="B133">
        <v>63501000</v>
      </c>
      <c r="C133" t="s">
        <v>1429</v>
      </c>
      <c r="D133" s="12">
        <v>673</v>
      </c>
      <c r="E133" s="12">
        <v>13000</v>
      </c>
      <c r="F133">
        <v>63501000</v>
      </c>
    </row>
    <row r="134" spans="1:6" x14ac:dyDescent="0.25">
      <c r="B134">
        <v>63503000</v>
      </c>
      <c r="C134" t="s">
        <v>1430</v>
      </c>
      <c r="D134" s="12">
        <v>849</v>
      </c>
      <c r="F134">
        <v>63503000</v>
      </c>
    </row>
    <row r="135" spans="1:6" x14ac:dyDescent="0.25">
      <c r="A135">
        <v>635040</v>
      </c>
      <c r="B135">
        <v>63504000</v>
      </c>
      <c r="C135" t="s">
        <v>214</v>
      </c>
      <c r="D135" s="12">
        <v>18414</v>
      </c>
      <c r="E135" s="12">
        <v>6000</v>
      </c>
      <c r="F135">
        <v>63504000</v>
      </c>
    </row>
    <row r="136" spans="1:6" x14ac:dyDescent="0.25">
      <c r="B136">
        <v>63506000</v>
      </c>
      <c r="C136" t="s">
        <v>2733</v>
      </c>
      <c r="D136" s="12">
        <v>562</v>
      </c>
      <c r="F136">
        <v>63506000</v>
      </c>
    </row>
    <row r="137" spans="1:6" x14ac:dyDescent="0.25">
      <c r="B137">
        <v>63507000</v>
      </c>
      <c r="C137" t="s">
        <v>475</v>
      </c>
      <c r="D137" s="12">
        <v>19027329.289999999</v>
      </c>
      <c r="F137">
        <v>63507000</v>
      </c>
    </row>
    <row r="138" spans="1:6" x14ac:dyDescent="0.25">
      <c r="A138">
        <v>641010</v>
      </c>
      <c r="B138">
        <v>64101000</v>
      </c>
      <c r="C138" t="s">
        <v>216</v>
      </c>
      <c r="D138" s="12">
        <v>75436080.599999994</v>
      </c>
      <c r="E138" s="12">
        <v>26660592.809999999</v>
      </c>
      <c r="F138">
        <v>64101000</v>
      </c>
    </row>
    <row r="139" spans="1:6" x14ac:dyDescent="0.25">
      <c r="A139">
        <v>641020</v>
      </c>
      <c r="B139">
        <v>64102000</v>
      </c>
      <c r="C139" t="s">
        <v>217</v>
      </c>
      <c r="D139" s="12">
        <v>5995652.5999999996</v>
      </c>
      <c r="E139" s="12">
        <v>3279359.43</v>
      </c>
      <c r="F139">
        <v>64102000</v>
      </c>
    </row>
    <row r="140" spans="1:6" x14ac:dyDescent="0.25">
      <c r="B140">
        <v>64104000</v>
      </c>
      <c r="C140" t="s">
        <v>1432</v>
      </c>
      <c r="D140" s="12">
        <v>578558.41</v>
      </c>
      <c r="F140">
        <v>64104000</v>
      </c>
    </row>
    <row r="141" spans="1:6" x14ac:dyDescent="0.25">
      <c r="A141">
        <v>641050</v>
      </c>
      <c r="B141">
        <v>64105000</v>
      </c>
      <c r="C141" t="s">
        <v>221</v>
      </c>
      <c r="D141" s="12">
        <v>8263</v>
      </c>
      <c r="E141" s="12">
        <v>47883.360000000001</v>
      </c>
      <c r="F141">
        <v>64105000</v>
      </c>
    </row>
    <row r="142" spans="1:6" x14ac:dyDescent="0.25">
      <c r="A142">
        <v>641070</v>
      </c>
      <c r="B142">
        <v>64107000</v>
      </c>
      <c r="C142" t="s">
        <v>296</v>
      </c>
      <c r="D142" s="12">
        <v>2120318</v>
      </c>
      <c r="E142" s="12">
        <v>4036079</v>
      </c>
      <c r="F142">
        <v>64107000</v>
      </c>
    </row>
    <row r="143" spans="1:6" x14ac:dyDescent="0.25">
      <c r="A143">
        <v>641300</v>
      </c>
      <c r="B143">
        <v>64130000</v>
      </c>
      <c r="C143" t="s">
        <v>1460</v>
      </c>
      <c r="D143" s="12">
        <v>0</v>
      </c>
      <c r="E143" s="12">
        <v>2810651.3</v>
      </c>
      <c r="F143">
        <v>64130000</v>
      </c>
    </row>
    <row r="144" spans="1:6" x14ac:dyDescent="0.25">
      <c r="A144">
        <v>641400</v>
      </c>
      <c r="B144">
        <v>64140000</v>
      </c>
      <c r="C144" t="s">
        <v>2734</v>
      </c>
      <c r="D144" s="12">
        <v>0</v>
      </c>
      <c r="E144" s="12">
        <v>0</v>
      </c>
      <c r="F144">
        <v>64140000</v>
      </c>
    </row>
    <row r="145" spans="1:6" x14ac:dyDescent="0.25">
      <c r="B145">
        <v>64180000</v>
      </c>
      <c r="C145" t="s">
        <v>553</v>
      </c>
      <c r="D145" s="12">
        <v>5817903</v>
      </c>
      <c r="F145">
        <v>64180000</v>
      </c>
    </row>
    <row r="146" spans="1:6" x14ac:dyDescent="0.25">
      <c r="A146">
        <v>645010</v>
      </c>
      <c r="B146">
        <v>64501000</v>
      </c>
      <c r="C146" t="s">
        <v>483</v>
      </c>
      <c r="D146" s="12">
        <v>9585369.5899999999</v>
      </c>
      <c r="E146" s="12">
        <v>4263803.8600000003</v>
      </c>
      <c r="F146">
        <v>64501000</v>
      </c>
    </row>
    <row r="147" spans="1:6" x14ac:dyDescent="0.25">
      <c r="A147">
        <v>645020</v>
      </c>
      <c r="B147">
        <v>64502000</v>
      </c>
      <c r="C147" t="s">
        <v>2707</v>
      </c>
      <c r="D147" s="12">
        <v>4858747.88</v>
      </c>
      <c r="E147" s="12">
        <v>2074755.13</v>
      </c>
      <c r="F147">
        <v>64502000</v>
      </c>
    </row>
    <row r="148" spans="1:6" x14ac:dyDescent="0.25">
      <c r="B148">
        <v>64503000</v>
      </c>
      <c r="C148" t="s">
        <v>759</v>
      </c>
      <c r="D148" s="12">
        <v>190000</v>
      </c>
      <c r="F148">
        <v>64503000</v>
      </c>
    </row>
    <row r="149" spans="1:6" x14ac:dyDescent="0.25">
      <c r="A149">
        <v>645040</v>
      </c>
      <c r="B149">
        <v>64504000</v>
      </c>
      <c r="C149" t="s">
        <v>1927</v>
      </c>
      <c r="D149" s="12">
        <v>711069.1</v>
      </c>
      <c r="E149" s="12">
        <v>327984.95</v>
      </c>
      <c r="F149">
        <v>64504000</v>
      </c>
    </row>
    <row r="150" spans="1:6" x14ac:dyDescent="0.25">
      <c r="A150">
        <v>648010</v>
      </c>
      <c r="B150">
        <v>64801000</v>
      </c>
      <c r="C150" t="s">
        <v>493</v>
      </c>
      <c r="D150" s="12">
        <v>0</v>
      </c>
      <c r="E150" s="12">
        <v>3200</v>
      </c>
      <c r="F150">
        <v>64801000</v>
      </c>
    </row>
    <row r="151" spans="1:6" x14ac:dyDescent="0.25">
      <c r="B151">
        <v>64803000</v>
      </c>
      <c r="C151" t="s">
        <v>556</v>
      </c>
      <c r="D151" s="12">
        <v>4347</v>
      </c>
      <c r="F151">
        <v>64803000</v>
      </c>
    </row>
    <row r="152" spans="1:6" x14ac:dyDescent="0.25">
      <c r="B152">
        <v>64804000</v>
      </c>
      <c r="C152" t="s">
        <v>224</v>
      </c>
      <c r="D152" s="12">
        <v>365300</v>
      </c>
      <c r="F152">
        <v>64804000</v>
      </c>
    </row>
    <row r="153" spans="1:6" x14ac:dyDescent="0.25">
      <c r="A153">
        <v>651000</v>
      </c>
      <c r="B153">
        <v>65100000</v>
      </c>
      <c r="C153" t="s">
        <v>1437</v>
      </c>
      <c r="D153" s="12">
        <v>1252497.97</v>
      </c>
      <c r="E153" s="12">
        <v>25246.289999999899</v>
      </c>
      <c r="F153">
        <v>65100000</v>
      </c>
    </row>
    <row r="154" spans="1:6" x14ac:dyDescent="0.25">
      <c r="A154">
        <v>656020</v>
      </c>
      <c r="B154">
        <v>65602000</v>
      </c>
      <c r="C154" t="s">
        <v>229</v>
      </c>
      <c r="D154" s="12">
        <v>16335</v>
      </c>
      <c r="E154" s="12">
        <v>177600</v>
      </c>
      <c r="F154">
        <v>65602000</v>
      </c>
    </row>
    <row r="155" spans="1:6" x14ac:dyDescent="0.25">
      <c r="B155">
        <v>65700000</v>
      </c>
      <c r="C155" t="s">
        <v>1931</v>
      </c>
      <c r="D155" s="12">
        <v>57836</v>
      </c>
      <c r="F155">
        <v>65700000</v>
      </c>
    </row>
    <row r="156" spans="1:6" x14ac:dyDescent="0.25">
      <c r="A156">
        <v>658000</v>
      </c>
      <c r="B156">
        <v>65800000</v>
      </c>
      <c r="C156" t="s">
        <v>1440</v>
      </c>
      <c r="D156" s="12">
        <v>848674.25</v>
      </c>
      <c r="E156" s="12">
        <v>5531.27</v>
      </c>
      <c r="F156">
        <v>65800000</v>
      </c>
    </row>
    <row r="157" spans="1:6" x14ac:dyDescent="0.25">
      <c r="A157">
        <v>658100</v>
      </c>
      <c r="B157">
        <v>65810000</v>
      </c>
      <c r="C157" t="s">
        <v>766</v>
      </c>
      <c r="D157" s="12">
        <v>25556196.800000001</v>
      </c>
      <c r="E157" s="12">
        <v>207300</v>
      </c>
      <c r="F157">
        <v>65810000</v>
      </c>
    </row>
    <row r="158" spans="1:6" x14ac:dyDescent="0.25">
      <c r="B158">
        <v>66600000</v>
      </c>
      <c r="C158" t="s">
        <v>1935</v>
      </c>
      <c r="D158" s="12">
        <v>14407</v>
      </c>
      <c r="F158">
        <v>66600000</v>
      </c>
    </row>
    <row r="159" spans="1:6" x14ac:dyDescent="0.25">
      <c r="A159">
        <v>681120</v>
      </c>
      <c r="B159">
        <v>68112000</v>
      </c>
      <c r="C159" t="s">
        <v>1445</v>
      </c>
      <c r="D159" s="12">
        <v>3750520.94</v>
      </c>
      <c r="E159" s="12">
        <v>1566142.71</v>
      </c>
      <c r="F159">
        <v>68112000</v>
      </c>
    </row>
    <row r="160" spans="1:6" x14ac:dyDescent="0.25">
      <c r="A160">
        <v>685000</v>
      </c>
      <c r="B160">
        <v>68500000</v>
      </c>
      <c r="C160" t="s">
        <v>512</v>
      </c>
      <c r="D160" s="12">
        <v>5422559.5</v>
      </c>
      <c r="E160" s="12">
        <v>11399250.199999999</v>
      </c>
      <c r="F160">
        <v>68500000</v>
      </c>
    </row>
    <row r="161" spans="1:6" x14ac:dyDescent="0.25">
      <c r="A161">
        <v>698000</v>
      </c>
      <c r="B161">
        <v>69800000</v>
      </c>
      <c r="C161" t="s">
        <v>513</v>
      </c>
      <c r="D161" s="12">
        <v>21808335.254099999</v>
      </c>
      <c r="E161" s="12">
        <v>15056536.1205</v>
      </c>
      <c r="F161">
        <v>69800000</v>
      </c>
    </row>
    <row r="162" spans="1:6" x14ac:dyDescent="0.25">
      <c r="A162">
        <v>707000</v>
      </c>
      <c r="B162">
        <v>70700000</v>
      </c>
      <c r="C162" t="s">
        <v>2060</v>
      </c>
      <c r="D162" s="12">
        <v>-4297667050.8199997</v>
      </c>
      <c r="E162" s="12">
        <v>-2947307224.0999999</v>
      </c>
      <c r="F162">
        <v>70700000</v>
      </c>
    </row>
    <row r="163" spans="1:6" x14ac:dyDescent="0.25">
      <c r="A163">
        <v>758000</v>
      </c>
      <c r="B163">
        <v>75800000</v>
      </c>
      <c r="C163" t="s">
        <v>1451</v>
      </c>
      <c r="D163" s="12">
        <v>-917771.52</v>
      </c>
      <c r="E163" s="12">
        <v>-190941.11</v>
      </c>
      <c r="F163">
        <v>75800000</v>
      </c>
    </row>
    <row r="164" spans="1:6" x14ac:dyDescent="0.25">
      <c r="A164">
        <v>758100</v>
      </c>
      <c r="B164">
        <v>75810000</v>
      </c>
      <c r="C164" t="s">
        <v>238</v>
      </c>
      <c r="D164" s="12">
        <v>-72000</v>
      </c>
      <c r="E164" s="12">
        <v>-5600</v>
      </c>
      <c r="F164">
        <v>75810000</v>
      </c>
    </row>
    <row r="165" spans="1:6" x14ac:dyDescent="0.25">
      <c r="B165">
        <v>75830000</v>
      </c>
      <c r="C165" t="s">
        <v>1454</v>
      </c>
      <c r="D165" s="12">
        <v>-27400</v>
      </c>
      <c r="F165">
        <v>75830000</v>
      </c>
    </row>
    <row r="166" spans="1:6" x14ac:dyDescent="0.25">
      <c r="A166">
        <v>765000</v>
      </c>
      <c r="B166">
        <v>76500000</v>
      </c>
      <c r="C166" t="s">
        <v>527</v>
      </c>
      <c r="D166" s="12">
        <v>-930344.46</v>
      </c>
      <c r="E166" s="12">
        <v>-1504369.87</v>
      </c>
      <c r="F166">
        <v>76500000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C55A11"/>
  </sheetPr>
  <dimension ref="A1:F112"/>
  <sheetViews>
    <sheetView zoomScaleNormal="100" workbookViewId="0">
      <selection activeCell="C16" sqref="C16"/>
    </sheetView>
  </sheetViews>
  <sheetFormatPr baseColWidth="10" defaultColWidth="11.42578125" defaultRowHeight="14.25" x14ac:dyDescent="0.25"/>
  <cols>
    <col min="3" max="3" width="34.7109375" customWidth="1"/>
    <col min="4" max="4" width="15.140625" style="12" customWidth="1"/>
    <col min="5" max="5" width="14.85546875" customWidth="1"/>
  </cols>
  <sheetData>
    <row r="1" spans="1:6" x14ac:dyDescent="0.25">
      <c r="D1" s="12" t="s">
        <v>2668</v>
      </c>
      <c r="E1" t="s">
        <v>2735</v>
      </c>
    </row>
    <row r="2" spans="1:6" x14ac:dyDescent="0.25">
      <c r="A2" s="133">
        <v>1010000</v>
      </c>
      <c r="B2" s="133">
        <v>10100000</v>
      </c>
      <c r="C2" s="134" t="s">
        <v>581</v>
      </c>
      <c r="D2" s="12">
        <v>-10000000</v>
      </c>
      <c r="E2" s="12">
        <v>-10000000</v>
      </c>
      <c r="F2">
        <v>10100000</v>
      </c>
    </row>
    <row r="3" spans="1:6" x14ac:dyDescent="0.25">
      <c r="A3" s="133">
        <v>1200000</v>
      </c>
      <c r="B3" s="133">
        <v>12000000</v>
      </c>
      <c r="C3" s="134" t="s">
        <v>585</v>
      </c>
      <c r="D3" s="12" t="s">
        <v>2736</v>
      </c>
      <c r="E3" s="12">
        <v>0</v>
      </c>
      <c r="F3">
        <v>12000000</v>
      </c>
    </row>
    <row r="4" spans="1:6" x14ac:dyDescent="0.25">
      <c r="A4" s="133">
        <v>1280000</v>
      </c>
      <c r="B4" s="133">
        <v>12800000</v>
      </c>
      <c r="C4" s="134" t="s">
        <v>586</v>
      </c>
      <c r="D4" s="12">
        <v>-619039.51</v>
      </c>
      <c r="E4" s="12">
        <v>0</v>
      </c>
      <c r="F4">
        <v>12800000</v>
      </c>
    </row>
    <row r="5" spans="1:6" x14ac:dyDescent="0.25">
      <c r="A5" s="133">
        <v>2150000</v>
      </c>
      <c r="B5" s="133">
        <v>21500000</v>
      </c>
      <c r="C5" s="134" t="s">
        <v>592</v>
      </c>
      <c r="D5" s="12">
        <v>3284614</v>
      </c>
      <c r="E5" s="12">
        <v>0</v>
      </c>
      <c r="F5">
        <v>21500000</v>
      </c>
    </row>
    <row r="6" spans="1:6" x14ac:dyDescent="0.25">
      <c r="A6" s="133">
        <v>2181000</v>
      </c>
      <c r="B6" s="133">
        <v>21810000</v>
      </c>
      <c r="C6" s="134" t="s">
        <v>260</v>
      </c>
      <c r="D6" s="12">
        <v>315546817.88999999</v>
      </c>
      <c r="E6" s="12">
        <v>148917450</v>
      </c>
      <c r="F6">
        <v>21540000</v>
      </c>
    </row>
    <row r="7" spans="1:6" x14ac:dyDescent="0.25">
      <c r="A7" s="133">
        <v>2183000</v>
      </c>
      <c r="B7" s="133">
        <v>21830000</v>
      </c>
      <c r="C7" s="134" t="s">
        <v>596</v>
      </c>
      <c r="D7" s="12">
        <v>448630872.39999998</v>
      </c>
      <c r="E7" s="12">
        <v>198600000</v>
      </c>
      <c r="F7">
        <v>21830000</v>
      </c>
    </row>
    <row r="8" spans="1:6" x14ac:dyDescent="0.25">
      <c r="A8" s="133">
        <v>2184000</v>
      </c>
      <c r="B8" s="133">
        <v>21840000</v>
      </c>
      <c r="C8" s="134" t="s">
        <v>597</v>
      </c>
      <c r="D8" s="12">
        <v>3470000</v>
      </c>
      <c r="E8" s="12">
        <v>1570000</v>
      </c>
      <c r="F8">
        <v>21840000</v>
      </c>
    </row>
    <row r="9" spans="1:6" x14ac:dyDescent="0.25">
      <c r="A9" s="133">
        <v>2300000</v>
      </c>
      <c r="B9" s="133">
        <v>23000000</v>
      </c>
      <c r="C9" s="134" t="s">
        <v>266</v>
      </c>
      <c r="D9" s="12" t="s">
        <v>2736</v>
      </c>
      <c r="E9" s="12">
        <v>16270965.779999999</v>
      </c>
      <c r="F9">
        <v>23200000</v>
      </c>
    </row>
    <row r="10" spans="1:6" x14ac:dyDescent="0.25">
      <c r="A10" s="133">
        <v>2815000</v>
      </c>
      <c r="B10" s="133">
        <v>28150000</v>
      </c>
      <c r="C10" s="134" t="s">
        <v>604</v>
      </c>
      <c r="D10" s="12">
        <v>-295615.26</v>
      </c>
      <c r="E10" s="12">
        <v>0</v>
      </c>
      <c r="F10">
        <v>28150000</v>
      </c>
    </row>
    <row r="11" spans="1:6" x14ac:dyDescent="0.25">
      <c r="A11" s="133">
        <v>2818100</v>
      </c>
      <c r="B11" s="133">
        <v>28181000</v>
      </c>
      <c r="C11" s="134" t="s">
        <v>276</v>
      </c>
      <c r="D11" s="12">
        <v>-30327686.960000001</v>
      </c>
      <c r="E11" s="12">
        <v>-9867614.4600000009</v>
      </c>
      <c r="F11">
        <v>28154000</v>
      </c>
    </row>
    <row r="12" spans="1:6" x14ac:dyDescent="0.25">
      <c r="A12" s="133">
        <v>2818300</v>
      </c>
      <c r="B12" s="133">
        <v>28183000</v>
      </c>
      <c r="C12" s="134" t="s">
        <v>610</v>
      </c>
      <c r="D12" s="12">
        <v>-104430831.84</v>
      </c>
      <c r="E12" s="12">
        <v>-35996250</v>
      </c>
      <c r="F12">
        <v>28183000</v>
      </c>
    </row>
    <row r="13" spans="1:6" x14ac:dyDescent="0.25">
      <c r="A13" s="133">
        <v>2818400</v>
      </c>
      <c r="B13" s="133">
        <v>28184000</v>
      </c>
      <c r="C13" s="134" t="s">
        <v>608</v>
      </c>
      <c r="D13" s="12">
        <v>-948187.5</v>
      </c>
      <c r="E13" s="12">
        <v>-105756.94</v>
      </c>
      <c r="F13">
        <v>28182000</v>
      </c>
    </row>
    <row r="14" spans="1:6" x14ac:dyDescent="0.25">
      <c r="A14" s="133">
        <v>3100000</v>
      </c>
      <c r="B14" s="133">
        <v>31000000</v>
      </c>
      <c r="C14" s="134" t="s">
        <v>611</v>
      </c>
      <c r="D14" s="12">
        <v>28770782.800000001</v>
      </c>
      <c r="E14" s="12">
        <v>53160645.899999999</v>
      </c>
      <c r="F14">
        <v>31000000</v>
      </c>
    </row>
    <row r="15" spans="1:6" x14ac:dyDescent="0.25">
      <c r="A15" s="133">
        <v>3550000</v>
      </c>
      <c r="B15" s="133">
        <v>35500000</v>
      </c>
      <c r="C15" s="134" t="s">
        <v>612</v>
      </c>
      <c r="D15" s="12">
        <v>722050000</v>
      </c>
      <c r="E15" s="12">
        <v>274989000</v>
      </c>
      <c r="F15">
        <v>35500000</v>
      </c>
    </row>
    <row r="16" spans="1:6" x14ac:dyDescent="0.25">
      <c r="A16" s="133">
        <v>4011000</v>
      </c>
      <c r="B16" s="133">
        <v>40110000</v>
      </c>
      <c r="C16" s="134" t="s">
        <v>619</v>
      </c>
      <c r="D16" s="12">
        <v>-789937104.70000005</v>
      </c>
      <c r="E16" s="12">
        <v>-798370761.46000004</v>
      </c>
      <c r="F16">
        <v>40110000</v>
      </c>
    </row>
    <row r="17" spans="1:6" x14ac:dyDescent="0.25">
      <c r="A17" s="133">
        <v>4012000</v>
      </c>
      <c r="B17" s="133">
        <v>40120000</v>
      </c>
      <c r="C17" s="134" t="s">
        <v>620</v>
      </c>
      <c r="D17" s="12">
        <v>-352532763.70999998</v>
      </c>
      <c r="E17" s="12">
        <v>0</v>
      </c>
      <c r="F17">
        <v>40120000</v>
      </c>
    </row>
    <row r="18" spans="1:6" x14ac:dyDescent="0.25">
      <c r="A18" s="133">
        <v>4033000</v>
      </c>
      <c r="B18" s="133">
        <v>40330000</v>
      </c>
      <c r="C18" s="134" t="s">
        <v>289</v>
      </c>
      <c r="D18" s="12">
        <v>-13287669.220000001</v>
      </c>
      <c r="E18" s="12">
        <v>0</v>
      </c>
      <c r="F18">
        <v>40310000</v>
      </c>
    </row>
    <row r="19" spans="1:6" x14ac:dyDescent="0.25">
      <c r="A19" s="133">
        <v>4081000</v>
      </c>
      <c r="B19" s="133">
        <v>40810000</v>
      </c>
      <c r="C19" s="134" t="s">
        <v>622</v>
      </c>
      <c r="D19" s="12" t="s">
        <v>2736</v>
      </c>
      <c r="E19" s="12">
        <v>-5719503.7699999996</v>
      </c>
      <c r="F19">
        <v>40810000</v>
      </c>
    </row>
    <row r="20" spans="1:6" x14ac:dyDescent="0.25">
      <c r="A20" s="133">
        <v>4098000</v>
      </c>
      <c r="B20" s="133">
        <v>40980000</v>
      </c>
      <c r="C20" s="134" t="s">
        <v>2737</v>
      </c>
      <c r="D20" s="12" t="s">
        <v>2736</v>
      </c>
      <c r="E20" s="12">
        <v>100167000</v>
      </c>
      <c r="F20">
        <v>40980000</v>
      </c>
    </row>
    <row r="21" spans="1:6" x14ac:dyDescent="0.25">
      <c r="A21" s="133">
        <v>4111000</v>
      </c>
      <c r="B21" s="133">
        <v>41110000</v>
      </c>
      <c r="C21" s="134" t="s">
        <v>297</v>
      </c>
      <c r="D21" s="12">
        <v>54061000</v>
      </c>
      <c r="E21" s="12">
        <v>24630370</v>
      </c>
      <c r="F21">
        <v>41100000</v>
      </c>
    </row>
    <row r="22" spans="1:6" x14ac:dyDescent="0.25">
      <c r="A22" s="133">
        <v>4181000</v>
      </c>
      <c r="B22" s="133">
        <v>41810000</v>
      </c>
      <c r="C22" s="134" t="s">
        <v>624</v>
      </c>
      <c r="D22" s="12" t="s">
        <v>2736</v>
      </c>
      <c r="E22" s="12">
        <v>1800960</v>
      </c>
      <c r="F22">
        <v>41810000</v>
      </c>
    </row>
    <row r="23" spans="1:6" x14ac:dyDescent="0.25">
      <c r="A23" s="133">
        <v>4190000</v>
      </c>
      <c r="B23" s="133">
        <v>41900000</v>
      </c>
      <c r="C23" s="134" t="s">
        <v>293</v>
      </c>
      <c r="D23" s="12">
        <v>-60000000</v>
      </c>
      <c r="E23" s="12">
        <v>-100000000</v>
      </c>
      <c r="F23">
        <v>41910000</v>
      </c>
    </row>
    <row r="24" spans="1:6" x14ac:dyDescent="0.25">
      <c r="A24" s="133">
        <v>4210000</v>
      </c>
      <c r="B24" s="133">
        <v>42100000</v>
      </c>
      <c r="C24" s="134" t="s">
        <v>303</v>
      </c>
      <c r="D24" s="12" t="s">
        <v>2736</v>
      </c>
      <c r="E24" s="12">
        <v>0</v>
      </c>
      <c r="F24">
        <v>42110000</v>
      </c>
    </row>
    <row r="25" spans="1:6" x14ac:dyDescent="0.25">
      <c r="A25" s="133">
        <v>4211000</v>
      </c>
      <c r="B25" s="133">
        <v>42110000</v>
      </c>
      <c r="C25" s="134" t="s">
        <v>296</v>
      </c>
      <c r="D25" s="12" t="s">
        <v>2736</v>
      </c>
      <c r="E25" s="12">
        <v>0</v>
      </c>
      <c r="F25">
        <v>42110000</v>
      </c>
    </row>
    <row r="26" spans="1:6" x14ac:dyDescent="0.25">
      <c r="A26" s="133">
        <v>4310000</v>
      </c>
      <c r="B26" s="133">
        <v>43100000</v>
      </c>
      <c r="C26" s="134" t="s">
        <v>627</v>
      </c>
      <c r="D26" s="12">
        <v>-2306096.46</v>
      </c>
      <c r="E26" s="12">
        <v>-2259308.94</v>
      </c>
      <c r="F26">
        <v>43100000</v>
      </c>
    </row>
    <row r="27" spans="1:6" x14ac:dyDescent="0.25">
      <c r="A27" s="133">
        <v>4320000</v>
      </c>
      <c r="B27" s="133">
        <v>43200000</v>
      </c>
      <c r="C27" s="134" t="s">
        <v>79</v>
      </c>
      <c r="D27" s="12" t="s">
        <v>2736</v>
      </c>
      <c r="E27" s="12">
        <v>-968275.26</v>
      </c>
      <c r="F27">
        <v>43200000</v>
      </c>
    </row>
    <row r="28" spans="1:6" x14ac:dyDescent="0.25">
      <c r="A28" s="133">
        <v>4322000</v>
      </c>
      <c r="B28" s="133">
        <v>43220000</v>
      </c>
      <c r="C28" s="134" t="s">
        <v>629</v>
      </c>
      <c r="D28" s="12">
        <v>-1537397.64</v>
      </c>
      <c r="E28" s="12">
        <v>0</v>
      </c>
      <c r="F28">
        <v>43100000</v>
      </c>
    </row>
    <row r="29" spans="1:6" x14ac:dyDescent="0.25">
      <c r="A29" s="133">
        <v>4330000</v>
      </c>
      <c r="B29" s="133">
        <v>43300000</v>
      </c>
      <c r="C29" s="134" t="s">
        <v>80</v>
      </c>
      <c r="D29" s="12">
        <v>-256232.94</v>
      </c>
      <c r="E29" s="12">
        <v>-161379.21</v>
      </c>
      <c r="F29">
        <v>43300000</v>
      </c>
    </row>
    <row r="30" spans="1:6" x14ac:dyDescent="0.25">
      <c r="A30" s="133">
        <v>4410000</v>
      </c>
      <c r="B30" s="133">
        <v>44100000</v>
      </c>
      <c r="C30" s="134" t="s">
        <v>632</v>
      </c>
      <c r="D30" s="12">
        <v>-383539.31</v>
      </c>
      <c r="E30" s="12">
        <v>-383539.31</v>
      </c>
      <c r="F30">
        <v>44100000</v>
      </c>
    </row>
    <row r="31" spans="1:6" x14ac:dyDescent="0.25">
      <c r="A31" s="133">
        <v>4430000</v>
      </c>
      <c r="B31" s="133">
        <v>44300000</v>
      </c>
      <c r="C31" s="134" t="s">
        <v>633</v>
      </c>
      <c r="D31" s="12">
        <v>488104.44</v>
      </c>
      <c r="E31" s="12">
        <v>320000</v>
      </c>
      <c r="F31">
        <v>44300000</v>
      </c>
    </row>
    <row r="32" spans="1:6" x14ac:dyDescent="0.25">
      <c r="A32" s="133">
        <v>4441000</v>
      </c>
      <c r="B32" s="133">
        <v>44410000</v>
      </c>
      <c r="C32" s="134" t="s">
        <v>2407</v>
      </c>
      <c r="D32" s="12">
        <v>-11284651.93</v>
      </c>
      <c r="E32" s="12">
        <v>-732156.65</v>
      </c>
      <c r="F32">
        <v>44400000</v>
      </c>
    </row>
    <row r="33" spans="1:6" x14ac:dyDescent="0.25">
      <c r="A33" s="133">
        <v>4455000</v>
      </c>
      <c r="B33" s="133">
        <v>44550000</v>
      </c>
      <c r="C33" s="134" t="s">
        <v>639</v>
      </c>
      <c r="D33" s="12">
        <v>27954911.120000001</v>
      </c>
      <c r="E33" s="12">
        <v>11180996.41</v>
      </c>
      <c r="F33">
        <v>44550000</v>
      </c>
    </row>
    <row r="34" spans="1:6" x14ac:dyDescent="0.25">
      <c r="A34" s="133">
        <v>4456200</v>
      </c>
      <c r="B34" s="133">
        <v>44562000</v>
      </c>
      <c r="C34" s="134" t="s">
        <v>89</v>
      </c>
      <c r="D34" s="12">
        <v>1477221.57</v>
      </c>
      <c r="E34" s="12">
        <v>1240374.97</v>
      </c>
      <c r="F34">
        <v>44561000</v>
      </c>
    </row>
    <row r="35" spans="1:6" x14ac:dyDescent="0.25">
      <c r="A35" s="133">
        <v>4456400</v>
      </c>
      <c r="B35" s="133">
        <v>44564000</v>
      </c>
      <c r="C35" s="134" t="s">
        <v>91</v>
      </c>
      <c r="D35" s="12">
        <v>1778156.55</v>
      </c>
      <c r="E35" s="12">
        <v>14152.73</v>
      </c>
      <c r="F35">
        <v>44561000</v>
      </c>
    </row>
    <row r="36" spans="1:6" x14ac:dyDescent="0.25">
      <c r="A36" s="133">
        <v>4456500</v>
      </c>
      <c r="B36" s="133">
        <v>44565000</v>
      </c>
      <c r="C36" s="134" t="s">
        <v>1951</v>
      </c>
      <c r="D36" s="12" t="s">
        <v>2736</v>
      </c>
      <c r="E36" s="12">
        <v>0</v>
      </c>
      <c r="F36">
        <v>44561000</v>
      </c>
    </row>
    <row r="37" spans="1:6" x14ac:dyDescent="0.25">
      <c r="A37" s="133">
        <v>4458300</v>
      </c>
      <c r="B37" s="133">
        <v>44583000</v>
      </c>
      <c r="C37" s="134" t="s">
        <v>329</v>
      </c>
      <c r="D37" s="12" t="s">
        <v>2736</v>
      </c>
      <c r="E37" s="12">
        <v>933144.93</v>
      </c>
      <c r="F37">
        <v>44581000</v>
      </c>
    </row>
    <row r="38" spans="1:6" x14ac:dyDescent="0.25">
      <c r="A38" s="133">
        <v>4551100</v>
      </c>
      <c r="B38" s="133">
        <v>45511000</v>
      </c>
      <c r="C38" s="134" t="s">
        <v>2738</v>
      </c>
      <c r="D38" s="12">
        <v>-7054000</v>
      </c>
      <c r="E38" s="12">
        <v>4646000</v>
      </c>
      <c r="F38">
        <v>45500001</v>
      </c>
    </row>
    <row r="39" spans="1:6" x14ac:dyDescent="0.25">
      <c r="A39" s="133">
        <v>4551200</v>
      </c>
      <c r="B39" s="133">
        <v>45512000</v>
      </c>
      <c r="C39" s="134" t="s">
        <v>2739</v>
      </c>
      <c r="D39" s="12">
        <v>-207403533</v>
      </c>
      <c r="E39" s="12">
        <v>-45767533</v>
      </c>
      <c r="F39" s="133">
        <v>45512000</v>
      </c>
    </row>
    <row r="40" spans="1:6" x14ac:dyDescent="0.25">
      <c r="A40" s="133">
        <v>4551300</v>
      </c>
      <c r="B40" s="133">
        <v>45513000</v>
      </c>
      <c r="C40" s="134" t="s">
        <v>2740</v>
      </c>
      <c r="D40" s="12">
        <v>-33103200</v>
      </c>
      <c r="E40" s="12">
        <v>2460000</v>
      </c>
      <c r="F40" s="133">
        <v>45513000</v>
      </c>
    </row>
    <row r="41" spans="1:6" x14ac:dyDescent="0.25">
      <c r="A41" s="133">
        <v>4660000</v>
      </c>
      <c r="B41" s="133">
        <v>46600000</v>
      </c>
      <c r="C41" s="134" t="s">
        <v>2114</v>
      </c>
      <c r="D41" s="12" t="s">
        <v>2736</v>
      </c>
      <c r="E41" s="12">
        <v>0</v>
      </c>
      <c r="F41">
        <v>46600000</v>
      </c>
    </row>
    <row r="42" spans="1:6" x14ac:dyDescent="0.25">
      <c r="A42" s="133">
        <v>4670001</v>
      </c>
      <c r="B42" s="133">
        <v>46700010</v>
      </c>
      <c r="C42" s="134" t="s">
        <v>9</v>
      </c>
      <c r="D42" s="12">
        <v>-518304</v>
      </c>
      <c r="E42" s="12">
        <v>-7549967</v>
      </c>
      <c r="F42" s="18">
        <v>46711000</v>
      </c>
    </row>
    <row r="43" spans="1:6" x14ac:dyDescent="0.25">
      <c r="A43" s="133">
        <v>4670002</v>
      </c>
      <c r="B43" s="133">
        <v>46700020</v>
      </c>
      <c r="C43" s="134" t="s">
        <v>2741</v>
      </c>
      <c r="D43" s="12" t="s">
        <v>2736</v>
      </c>
      <c r="E43" s="12">
        <v>850010.99</v>
      </c>
      <c r="F43">
        <v>46700001</v>
      </c>
    </row>
    <row r="44" spans="1:6" x14ac:dyDescent="0.25">
      <c r="A44" s="133">
        <v>4670004</v>
      </c>
      <c r="B44" s="133">
        <v>46700040</v>
      </c>
      <c r="C44" s="134" t="s">
        <v>17</v>
      </c>
      <c r="D44" s="12">
        <v>-92606.39</v>
      </c>
      <c r="E44" s="12">
        <v>0</v>
      </c>
      <c r="F44" s="61">
        <v>46715000</v>
      </c>
    </row>
    <row r="45" spans="1:6" x14ac:dyDescent="0.25">
      <c r="A45" s="133">
        <v>4671008</v>
      </c>
      <c r="B45" s="133">
        <v>46710080</v>
      </c>
      <c r="C45" s="134" t="s">
        <v>13</v>
      </c>
      <c r="D45" s="12" t="s">
        <v>2736</v>
      </c>
      <c r="E45" s="12">
        <v>0</v>
      </c>
      <c r="F45" t="e">
        <f>#N/A</f>
        <v>#N/A</v>
      </c>
    </row>
    <row r="46" spans="1:6" x14ac:dyDescent="0.25">
      <c r="A46" s="133">
        <v>4710000</v>
      </c>
      <c r="B46" s="133">
        <v>47100000</v>
      </c>
      <c r="C46" s="134" t="s">
        <v>384</v>
      </c>
      <c r="D46" s="12" t="s">
        <v>2736</v>
      </c>
      <c r="E46" s="12">
        <v>0</v>
      </c>
      <c r="F46" t="e">
        <f>#N/A</f>
        <v>#N/A</v>
      </c>
    </row>
    <row r="47" spans="1:6" x14ac:dyDescent="0.25">
      <c r="A47" s="133">
        <v>5114000</v>
      </c>
      <c r="B47" s="133">
        <v>51140000</v>
      </c>
      <c r="C47" s="134" t="s">
        <v>395</v>
      </c>
      <c r="D47" s="12" t="s">
        <v>2736</v>
      </c>
      <c r="E47" s="12">
        <v>-1800960</v>
      </c>
      <c r="F47">
        <v>51110000</v>
      </c>
    </row>
    <row r="48" spans="1:6" x14ac:dyDescent="0.25">
      <c r="A48" s="133">
        <v>5123100</v>
      </c>
      <c r="B48" s="133">
        <v>51231000</v>
      </c>
      <c r="C48" s="134" t="s">
        <v>716</v>
      </c>
      <c r="D48" s="12">
        <v>19627406.199999999</v>
      </c>
      <c r="E48" s="12">
        <v>58975269.200000003</v>
      </c>
      <c r="F48">
        <v>51231000</v>
      </c>
    </row>
    <row r="49" spans="1:6" x14ac:dyDescent="0.25">
      <c r="A49" s="133">
        <v>5310000</v>
      </c>
      <c r="B49" s="133">
        <v>53100000</v>
      </c>
      <c r="C49" s="134" t="s">
        <v>2742</v>
      </c>
      <c r="D49" s="12">
        <v>40511727.600000001</v>
      </c>
      <c r="E49" s="12">
        <v>118644704.59999999</v>
      </c>
      <c r="F49">
        <v>53100000</v>
      </c>
    </row>
    <row r="50" spans="1:6" x14ac:dyDescent="0.25">
      <c r="A50" s="133">
        <v>5320000</v>
      </c>
      <c r="B50" s="133">
        <v>53200000</v>
      </c>
      <c r="C50" s="134" t="s">
        <v>160</v>
      </c>
      <c r="D50" s="12">
        <v>1074800</v>
      </c>
      <c r="E50" s="12">
        <v>931000</v>
      </c>
      <c r="F50">
        <v>53100000</v>
      </c>
    </row>
    <row r="51" spans="1:6" x14ac:dyDescent="0.25">
      <c r="A51" s="133">
        <v>5800000</v>
      </c>
      <c r="B51" s="133">
        <v>58000000</v>
      </c>
      <c r="C51" s="134" t="s">
        <v>724</v>
      </c>
      <c r="D51" s="12" t="s">
        <v>2736</v>
      </c>
      <c r="E51" s="12">
        <v>0</v>
      </c>
      <c r="F51">
        <v>58000000</v>
      </c>
    </row>
    <row r="52" spans="1:6" x14ac:dyDescent="0.25">
      <c r="A52" s="133">
        <v>6011000</v>
      </c>
      <c r="B52" s="133">
        <v>60110000</v>
      </c>
      <c r="C52" s="134" t="s">
        <v>360</v>
      </c>
      <c r="D52" s="12">
        <v>299816455</v>
      </c>
      <c r="E52" s="12">
        <v>328092943.60000002</v>
      </c>
      <c r="F52">
        <v>60100000</v>
      </c>
    </row>
    <row r="53" spans="1:6" x14ac:dyDescent="0.25">
      <c r="A53" s="133">
        <v>6020100</v>
      </c>
      <c r="B53" s="133">
        <v>60201000</v>
      </c>
      <c r="C53" s="134" t="s">
        <v>430</v>
      </c>
      <c r="D53" s="12">
        <v>10310000</v>
      </c>
      <c r="E53" s="12">
        <v>0</v>
      </c>
      <c r="F53">
        <v>60200000</v>
      </c>
    </row>
    <row r="54" spans="1:6" x14ac:dyDescent="0.25">
      <c r="A54" s="133">
        <v>6031000</v>
      </c>
      <c r="B54" s="133">
        <v>60310000</v>
      </c>
      <c r="C54" s="134" t="s">
        <v>373</v>
      </c>
      <c r="D54" s="12">
        <v>24389863.100000001</v>
      </c>
      <c r="E54" s="12">
        <v>-53160645.899999999</v>
      </c>
      <c r="F54">
        <v>60301000</v>
      </c>
    </row>
    <row r="55" spans="1:6" x14ac:dyDescent="0.25">
      <c r="A55" s="133">
        <v>6061000</v>
      </c>
      <c r="B55" s="133">
        <v>60610000</v>
      </c>
      <c r="C55" s="134" t="s">
        <v>442</v>
      </c>
      <c r="D55" s="12">
        <v>24045354.949999999</v>
      </c>
      <c r="E55" s="12">
        <v>100255.4</v>
      </c>
      <c r="F55">
        <v>60600000</v>
      </c>
    </row>
    <row r="56" spans="1:6" x14ac:dyDescent="0.25">
      <c r="A56" s="133">
        <v>6062000</v>
      </c>
      <c r="B56" s="133">
        <v>60620000</v>
      </c>
      <c r="C56" s="134" t="s">
        <v>378</v>
      </c>
      <c r="D56" s="12">
        <v>122193334.97</v>
      </c>
      <c r="E56" s="12">
        <v>13439856</v>
      </c>
      <c r="F56">
        <v>60600000</v>
      </c>
    </row>
    <row r="57" spans="1:6" x14ac:dyDescent="0.25">
      <c r="A57" s="133">
        <v>6063000</v>
      </c>
      <c r="B57" s="133">
        <v>60630000</v>
      </c>
      <c r="C57" s="134" t="s">
        <v>380</v>
      </c>
      <c r="D57" s="12">
        <v>161000</v>
      </c>
      <c r="E57" s="12">
        <v>0</v>
      </c>
      <c r="F57">
        <v>60600000</v>
      </c>
    </row>
    <row r="58" spans="1:6" x14ac:dyDescent="0.25">
      <c r="A58" s="133">
        <v>6064000</v>
      </c>
      <c r="B58" s="133">
        <v>60640000</v>
      </c>
      <c r="C58" s="134" t="s">
        <v>382</v>
      </c>
      <c r="D58" s="12">
        <v>3784500</v>
      </c>
      <c r="E58" s="12">
        <v>154360.04</v>
      </c>
      <c r="F58">
        <v>60600000</v>
      </c>
    </row>
    <row r="59" spans="1:6" x14ac:dyDescent="0.25">
      <c r="A59" s="133">
        <v>6065000</v>
      </c>
      <c r="B59" s="133">
        <v>60650000</v>
      </c>
      <c r="C59" s="134" t="s">
        <v>167</v>
      </c>
      <c r="D59" s="12">
        <v>8949520.6799999997</v>
      </c>
      <c r="E59" s="12">
        <v>10386102</v>
      </c>
      <c r="F59">
        <v>60600000</v>
      </c>
    </row>
    <row r="60" spans="1:6" x14ac:dyDescent="0.25">
      <c r="A60" s="133">
        <v>6067000</v>
      </c>
      <c r="B60" s="133">
        <v>60670000</v>
      </c>
      <c r="C60" s="134" t="s">
        <v>385</v>
      </c>
      <c r="D60" s="12">
        <v>30000</v>
      </c>
      <c r="E60" s="12">
        <v>1337899</v>
      </c>
      <c r="F60">
        <v>60600000</v>
      </c>
    </row>
    <row r="61" spans="1:6" x14ac:dyDescent="0.25">
      <c r="A61" s="133">
        <v>6068000</v>
      </c>
      <c r="B61" s="133">
        <v>60680000</v>
      </c>
      <c r="C61" s="134" t="s">
        <v>375</v>
      </c>
      <c r="D61" s="12">
        <v>18600</v>
      </c>
      <c r="E61" s="12">
        <v>9000</v>
      </c>
      <c r="F61">
        <v>60600000</v>
      </c>
    </row>
    <row r="62" spans="1:6" x14ac:dyDescent="0.25">
      <c r="A62" s="133">
        <v>6080200</v>
      </c>
      <c r="B62" s="133">
        <v>60802000</v>
      </c>
      <c r="C62" s="134" t="s">
        <v>732</v>
      </c>
      <c r="D62" s="12" t="s">
        <v>2736</v>
      </c>
      <c r="E62" s="12">
        <v>0</v>
      </c>
      <c r="F62">
        <v>60800000</v>
      </c>
    </row>
    <row r="63" spans="1:6" x14ac:dyDescent="0.25">
      <c r="A63" s="133">
        <v>6080300</v>
      </c>
      <c r="B63" s="133">
        <v>60803000</v>
      </c>
      <c r="C63" s="134" t="s">
        <v>459</v>
      </c>
      <c r="D63" s="12" t="s">
        <v>2736</v>
      </c>
      <c r="E63" s="12">
        <v>0</v>
      </c>
      <c r="F63">
        <v>60800000</v>
      </c>
    </row>
    <row r="64" spans="1:6" x14ac:dyDescent="0.25">
      <c r="A64" s="133">
        <v>6080400</v>
      </c>
      <c r="B64" s="133">
        <v>60804000</v>
      </c>
      <c r="C64" s="134" t="s">
        <v>461</v>
      </c>
      <c r="D64" s="12" t="s">
        <v>2736</v>
      </c>
      <c r="E64" s="12">
        <v>0</v>
      </c>
      <c r="F64">
        <v>60800000</v>
      </c>
    </row>
    <row r="65" spans="1:6" x14ac:dyDescent="0.25">
      <c r="A65" s="133">
        <v>6080600</v>
      </c>
      <c r="B65" s="133">
        <v>60806000</v>
      </c>
      <c r="C65" s="134" t="s">
        <v>462</v>
      </c>
      <c r="D65" s="12" t="s">
        <v>2736</v>
      </c>
      <c r="E65" s="12">
        <v>0</v>
      </c>
      <c r="F65">
        <v>60800000</v>
      </c>
    </row>
    <row r="66" spans="1:6" x14ac:dyDescent="0.25">
      <c r="A66" s="133">
        <v>6080800</v>
      </c>
      <c r="B66" s="133">
        <v>60808000</v>
      </c>
      <c r="C66" s="134" t="s">
        <v>464</v>
      </c>
      <c r="D66" s="12" t="s">
        <v>2736</v>
      </c>
      <c r="E66" s="12">
        <v>0</v>
      </c>
      <c r="F66">
        <v>60800000</v>
      </c>
    </row>
    <row r="67" spans="1:6" x14ac:dyDescent="0.25">
      <c r="A67" s="133">
        <v>6081110</v>
      </c>
      <c r="B67" s="133">
        <v>60811100</v>
      </c>
      <c r="C67" s="134" t="s">
        <v>468</v>
      </c>
      <c r="D67" s="12" t="s">
        <v>2736</v>
      </c>
      <c r="E67" s="12">
        <v>0</v>
      </c>
      <c r="F67">
        <v>60800000</v>
      </c>
    </row>
    <row r="68" spans="1:6" x14ac:dyDescent="0.25">
      <c r="A68" s="133">
        <v>6081200</v>
      </c>
      <c r="B68" s="133">
        <v>60812000</v>
      </c>
      <c r="C68" s="134" t="s">
        <v>403</v>
      </c>
      <c r="D68" s="12" t="s">
        <v>2736</v>
      </c>
      <c r="E68" s="12">
        <v>0</v>
      </c>
      <c r="F68">
        <v>60800000</v>
      </c>
    </row>
    <row r="69" spans="1:6" x14ac:dyDescent="0.25">
      <c r="A69" s="133">
        <v>6130000</v>
      </c>
      <c r="B69" s="133">
        <v>61300000</v>
      </c>
      <c r="C69" s="134" t="s">
        <v>737</v>
      </c>
      <c r="D69" s="12">
        <v>19733322.5</v>
      </c>
      <c r="E69" s="12">
        <v>1400000</v>
      </c>
      <c r="F69">
        <v>61300000</v>
      </c>
    </row>
    <row r="70" spans="1:6" x14ac:dyDescent="0.25">
      <c r="A70" s="133">
        <v>6130200</v>
      </c>
      <c r="B70" s="133">
        <v>61302000</v>
      </c>
      <c r="C70" s="134" t="s">
        <v>738</v>
      </c>
      <c r="D70" s="12">
        <v>1260000</v>
      </c>
      <c r="E70" s="12">
        <v>0</v>
      </c>
      <c r="F70">
        <v>61300000</v>
      </c>
    </row>
    <row r="71" spans="1:6" x14ac:dyDescent="0.25">
      <c r="A71" s="133">
        <v>6150000</v>
      </c>
      <c r="B71" s="133">
        <v>61500000</v>
      </c>
      <c r="C71" s="134" t="s">
        <v>740</v>
      </c>
      <c r="D71" s="12">
        <v>18000</v>
      </c>
      <c r="E71" s="12">
        <v>0</v>
      </c>
      <c r="F71">
        <v>61500000</v>
      </c>
    </row>
    <row r="72" spans="1:6" x14ac:dyDescent="0.25">
      <c r="A72" s="133">
        <v>6150100</v>
      </c>
      <c r="B72" s="133">
        <v>61501000</v>
      </c>
      <c r="C72" s="134" t="s">
        <v>480</v>
      </c>
      <c r="D72" s="12">
        <v>5604839.8700000001</v>
      </c>
      <c r="E72" s="12">
        <v>5672490.0199999996</v>
      </c>
      <c r="F72">
        <v>61500000</v>
      </c>
    </row>
    <row r="73" spans="1:6" x14ac:dyDescent="0.25">
      <c r="A73" s="133">
        <v>6150300</v>
      </c>
      <c r="B73" s="133">
        <v>61503000</v>
      </c>
      <c r="C73" s="134" t="s">
        <v>481</v>
      </c>
      <c r="D73" s="12">
        <v>8349160.9299999997</v>
      </c>
      <c r="E73" s="12">
        <v>1653636.67</v>
      </c>
      <c r="F73">
        <v>61500000</v>
      </c>
    </row>
    <row r="74" spans="1:6" x14ac:dyDescent="0.25">
      <c r="A74" s="133">
        <v>6210000</v>
      </c>
      <c r="B74" s="133">
        <v>62100000</v>
      </c>
      <c r="C74" s="134" t="s">
        <v>521</v>
      </c>
      <c r="D74" s="12">
        <v>2745000</v>
      </c>
      <c r="E74" s="12">
        <v>0</v>
      </c>
      <c r="F74">
        <v>62100000</v>
      </c>
    </row>
    <row r="75" spans="1:6" x14ac:dyDescent="0.25">
      <c r="A75" s="133">
        <v>6210200</v>
      </c>
      <c r="B75" s="133">
        <v>62102000</v>
      </c>
      <c r="C75" s="134" t="s">
        <v>2145</v>
      </c>
      <c r="D75" s="12">
        <v>300000</v>
      </c>
      <c r="E75" s="12">
        <v>0</v>
      </c>
      <c r="F75">
        <v>62100000</v>
      </c>
    </row>
    <row r="76" spans="1:6" x14ac:dyDescent="0.25">
      <c r="A76" s="133">
        <v>6220100</v>
      </c>
      <c r="B76" s="133">
        <v>62201000</v>
      </c>
      <c r="C76" s="134" t="s">
        <v>503</v>
      </c>
      <c r="D76" s="12">
        <v>5500000</v>
      </c>
      <c r="E76" s="12">
        <v>1000000</v>
      </c>
      <c r="F76">
        <v>62200000</v>
      </c>
    </row>
    <row r="77" spans="1:6" x14ac:dyDescent="0.25">
      <c r="A77" s="133">
        <v>6220800</v>
      </c>
      <c r="B77" s="133">
        <v>62208000</v>
      </c>
      <c r="C77" s="134" t="s">
        <v>425</v>
      </c>
      <c r="D77" s="12">
        <v>5660000</v>
      </c>
      <c r="E77" s="12">
        <v>2367000</v>
      </c>
      <c r="F77">
        <v>62200000</v>
      </c>
    </row>
    <row r="78" spans="1:6" x14ac:dyDescent="0.25">
      <c r="A78" s="133">
        <v>6240100</v>
      </c>
      <c r="B78" s="133">
        <v>62401000</v>
      </c>
      <c r="C78" s="134" t="s">
        <v>745</v>
      </c>
      <c r="D78" s="12">
        <v>19900000</v>
      </c>
      <c r="E78" s="12">
        <v>15950000</v>
      </c>
      <c r="F78">
        <v>62401000</v>
      </c>
    </row>
    <row r="79" spans="1:6" x14ac:dyDescent="0.25">
      <c r="A79" s="133">
        <v>6250100</v>
      </c>
      <c r="B79" s="133">
        <v>62501000</v>
      </c>
      <c r="C79" s="134" t="s">
        <v>746</v>
      </c>
      <c r="D79" s="12">
        <v>1119500</v>
      </c>
      <c r="E79" s="12">
        <v>817500</v>
      </c>
      <c r="F79">
        <v>62501000</v>
      </c>
    </row>
    <row r="80" spans="1:6" x14ac:dyDescent="0.25">
      <c r="A80" s="135">
        <v>6250500</v>
      </c>
      <c r="B80" s="135">
        <v>62505000</v>
      </c>
      <c r="C80" s="102" t="s">
        <v>530</v>
      </c>
      <c r="D80"/>
      <c r="E80" s="12">
        <v>374000</v>
      </c>
      <c r="F80">
        <v>62501000</v>
      </c>
    </row>
    <row r="81" spans="1:6" x14ac:dyDescent="0.25">
      <c r="A81" s="133">
        <v>6250700</v>
      </c>
      <c r="B81" s="133">
        <v>62507000</v>
      </c>
      <c r="C81" s="134" t="s">
        <v>438</v>
      </c>
      <c r="D81" s="12">
        <v>55400</v>
      </c>
      <c r="E81" s="12">
        <v>24000</v>
      </c>
      <c r="F81">
        <v>62501000</v>
      </c>
    </row>
    <row r="82" spans="1:6" x14ac:dyDescent="0.25">
      <c r="A82" s="133">
        <v>6260200</v>
      </c>
      <c r="B82" s="133">
        <v>62602000</v>
      </c>
      <c r="C82" s="134" t="s">
        <v>533</v>
      </c>
      <c r="D82" s="12">
        <v>8433804.5</v>
      </c>
      <c r="E82" s="12">
        <v>849072.14</v>
      </c>
      <c r="F82">
        <v>62601000</v>
      </c>
    </row>
    <row r="83" spans="1:6" x14ac:dyDescent="0.25">
      <c r="A83" s="133">
        <v>6260300</v>
      </c>
      <c r="B83" s="133">
        <v>62603000</v>
      </c>
      <c r="C83" s="134" t="s">
        <v>534</v>
      </c>
      <c r="D83" s="12">
        <v>280000</v>
      </c>
      <c r="E83" s="12">
        <v>0</v>
      </c>
      <c r="F83">
        <v>62601000</v>
      </c>
    </row>
    <row r="84" spans="1:6" x14ac:dyDescent="0.25">
      <c r="A84" s="133">
        <v>6260400</v>
      </c>
      <c r="B84" s="133">
        <v>62604000</v>
      </c>
      <c r="C84" s="134" t="s">
        <v>535</v>
      </c>
      <c r="D84" s="12">
        <v>4239818.0999999996</v>
      </c>
      <c r="E84" s="12">
        <v>0</v>
      </c>
      <c r="F84">
        <v>62601000</v>
      </c>
    </row>
    <row r="85" spans="1:6" x14ac:dyDescent="0.25">
      <c r="A85" s="133">
        <v>6270300</v>
      </c>
      <c r="B85" s="133">
        <v>62703000</v>
      </c>
      <c r="C85" s="134" t="s">
        <v>538</v>
      </c>
      <c r="D85" s="12">
        <v>364658.99</v>
      </c>
      <c r="E85" s="12">
        <v>0</v>
      </c>
      <c r="F85">
        <v>62701000</v>
      </c>
    </row>
    <row r="86" spans="1:6" x14ac:dyDescent="0.25">
      <c r="A86" s="133">
        <v>6270400</v>
      </c>
      <c r="B86" s="133">
        <v>62704000</v>
      </c>
      <c r="C86" s="134" t="s">
        <v>445</v>
      </c>
      <c r="D86" s="12">
        <v>75600</v>
      </c>
      <c r="E86" s="12">
        <v>82200</v>
      </c>
      <c r="F86">
        <v>62701000</v>
      </c>
    </row>
    <row r="87" spans="1:6" x14ac:dyDescent="0.25">
      <c r="A87" s="133">
        <v>6270600</v>
      </c>
      <c r="B87" s="133">
        <v>62706000</v>
      </c>
      <c r="C87" s="134" t="s">
        <v>209</v>
      </c>
      <c r="D87" s="12">
        <v>647734.86</v>
      </c>
      <c r="E87" s="12">
        <v>0</v>
      </c>
      <c r="F87">
        <v>62701000</v>
      </c>
    </row>
    <row r="88" spans="1:6" x14ac:dyDescent="0.25">
      <c r="A88" s="133">
        <v>6270800</v>
      </c>
      <c r="B88" s="133">
        <v>62708000</v>
      </c>
      <c r="C88" s="134" t="s">
        <v>541</v>
      </c>
      <c r="D88" s="12">
        <v>158400</v>
      </c>
      <c r="E88" s="12">
        <v>56400</v>
      </c>
      <c r="F88">
        <v>62701000</v>
      </c>
    </row>
    <row r="89" spans="1:6" x14ac:dyDescent="0.25">
      <c r="A89" s="133">
        <v>6270900</v>
      </c>
      <c r="B89" s="133">
        <v>62709000</v>
      </c>
      <c r="C89" s="134" t="s">
        <v>450</v>
      </c>
      <c r="D89" s="12">
        <v>266776.64</v>
      </c>
      <c r="E89" s="12">
        <v>66911.34</v>
      </c>
      <c r="F89">
        <v>62701000</v>
      </c>
    </row>
    <row r="90" spans="1:6" x14ac:dyDescent="0.25">
      <c r="A90" s="135">
        <v>6271100</v>
      </c>
      <c r="B90" s="135">
        <v>62711000</v>
      </c>
      <c r="C90" s="102" t="s">
        <v>542</v>
      </c>
      <c r="D90"/>
      <c r="E90" s="12">
        <v>116.24</v>
      </c>
      <c r="F90">
        <v>62701000</v>
      </c>
    </row>
    <row r="91" spans="1:6" x14ac:dyDescent="0.25">
      <c r="A91" s="133">
        <v>6271200</v>
      </c>
      <c r="B91" s="133">
        <v>62712000</v>
      </c>
      <c r="C91" s="134" t="s">
        <v>543</v>
      </c>
      <c r="D91" s="12">
        <v>710566.6</v>
      </c>
      <c r="E91" s="12">
        <v>231107.64</v>
      </c>
      <c r="F91">
        <v>62701000</v>
      </c>
    </row>
    <row r="92" spans="1:6" x14ac:dyDescent="0.25">
      <c r="A92" s="133">
        <v>6271300</v>
      </c>
      <c r="B92" s="133">
        <v>62713000</v>
      </c>
      <c r="C92" s="134" t="s">
        <v>460</v>
      </c>
      <c r="D92" s="12">
        <v>76000</v>
      </c>
      <c r="E92" s="12">
        <v>11000</v>
      </c>
      <c r="F92">
        <v>62701000</v>
      </c>
    </row>
    <row r="93" spans="1:6" x14ac:dyDescent="0.25">
      <c r="A93" s="133">
        <v>6350400</v>
      </c>
      <c r="B93" s="133">
        <v>63504000</v>
      </c>
      <c r="C93" s="134" t="s">
        <v>752</v>
      </c>
      <c r="D93" s="12">
        <v>1903000</v>
      </c>
      <c r="E93" s="12">
        <v>3462000</v>
      </c>
      <c r="F93">
        <v>63504000</v>
      </c>
    </row>
    <row r="94" spans="1:6" x14ac:dyDescent="0.25">
      <c r="A94" s="133">
        <v>6350600</v>
      </c>
      <c r="B94" s="133">
        <v>63506000</v>
      </c>
      <c r="C94" s="134" t="s">
        <v>2413</v>
      </c>
      <c r="D94" s="12">
        <v>2000</v>
      </c>
      <c r="E94" s="12">
        <v>72000</v>
      </c>
      <c r="F94">
        <v>63506000</v>
      </c>
    </row>
    <row r="95" spans="1:6" x14ac:dyDescent="0.25">
      <c r="A95" s="133">
        <v>6350800</v>
      </c>
      <c r="B95" s="133">
        <v>63508000</v>
      </c>
      <c r="C95" s="134" t="s">
        <v>469</v>
      </c>
      <c r="D95" s="12">
        <v>14400</v>
      </c>
      <c r="E95" s="12">
        <v>0</v>
      </c>
      <c r="F95">
        <v>63501000</v>
      </c>
    </row>
    <row r="96" spans="1:6" x14ac:dyDescent="0.25">
      <c r="A96" s="133">
        <v>6410100</v>
      </c>
      <c r="B96" s="133">
        <v>64101000</v>
      </c>
      <c r="C96" s="134" t="s">
        <v>755</v>
      </c>
      <c r="D96" s="12">
        <v>51246579.600000001</v>
      </c>
      <c r="E96" s="12">
        <v>16598843</v>
      </c>
      <c r="F96">
        <v>64101000</v>
      </c>
    </row>
    <row r="97" spans="1:6" x14ac:dyDescent="0.25">
      <c r="A97" s="133">
        <v>6410130</v>
      </c>
      <c r="B97" s="133">
        <v>64101300</v>
      </c>
      <c r="C97" s="134" t="s">
        <v>478</v>
      </c>
      <c r="D97" s="12">
        <v>83386000</v>
      </c>
      <c r="E97" s="12">
        <v>0</v>
      </c>
      <c r="F97">
        <v>64101000</v>
      </c>
    </row>
    <row r="98" spans="1:6" x14ac:dyDescent="0.25">
      <c r="A98" s="133">
        <v>6450100</v>
      </c>
      <c r="B98" s="133">
        <v>64501000</v>
      </c>
      <c r="C98" s="134" t="s">
        <v>756</v>
      </c>
      <c r="D98" s="12">
        <v>4740309.3899999997</v>
      </c>
      <c r="E98" s="12">
        <v>2097929.73</v>
      </c>
      <c r="F98">
        <v>64501000</v>
      </c>
    </row>
    <row r="99" spans="1:6" x14ac:dyDescent="0.25">
      <c r="A99" s="133">
        <v>6450200</v>
      </c>
      <c r="B99" s="133">
        <v>64502000</v>
      </c>
      <c r="C99" s="134" t="s">
        <v>2399</v>
      </c>
      <c r="D99" s="12">
        <v>2562329.4</v>
      </c>
      <c r="E99" s="12">
        <v>806896.05</v>
      </c>
      <c r="F99">
        <v>64501000</v>
      </c>
    </row>
    <row r="100" spans="1:6" x14ac:dyDescent="0.25">
      <c r="A100" s="133">
        <v>6450400</v>
      </c>
      <c r="B100" s="133">
        <v>64504000</v>
      </c>
      <c r="C100" s="134" t="s">
        <v>2400</v>
      </c>
      <c r="D100" s="12">
        <v>512465.88</v>
      </c>
      <c r="E100" s="12">
        <v>131718.28</v>
      </c>
      <c r="F100">
        <v>64501000</v>
      </c>
    </row>
    <row r="101" spans="1:6" x14ac:dyDescent="0.25">
      <c r="A101" s="135">
        <v>6458000</v>
      </c>
      <c r="B101" s="135">
        <v>64580000</v>
      </c>
      <c r="C101" s="102" t="s">
        <v>758</v>
      </c>
      <c r="D101"/>
      <c r="E101" s="12">
        <v>29660.93</v>
      </c>
      <c r="F101">
        <v>64501000</v>
      </c>
    </row>
    <row r="102" spans="1:6" x14ac:dyDescent="0.25">
      <c r="A102" s="133">
        <v>6510000</v>
      </c>
      <c r="B102" s="133">
        <v>65100000</v>
      </c>
      <c r="C102" s="134" t="s">
        <v>760</v>
      </c>
      <c r="D102" s="12">
        <v>2022523.6</v>
      </c>
      <c r="E102" s="12">
        <v>0</v>
      </c>
      <c r="F102">
        <v>65100000</v>
      </c>
    </row>
    <row r="103" spans="1:6" x14ac:dyDescent="0.25">
      <c r="A103" s="133">
        <v>6570000</v>
      </c>
      <c r="B103" s="133">
        <v>65700000</v>
      </c>
      <c r="C103" s="134" t="s">
        <v>765</v>
      </c>
      <c r="D103" s="12">
        <v>2690640</v>
      </c>
      <c r="E103" s="12">
        <v>0</v>
      </c>
      <c r="F103">
        <v>65800000</v>
      </c>
    </row>
    <row r="104" spans="1:6" x14ac:dyDescent="0.25">
      <c r="A104" s="133">
        <v>6580000</v>
      </c>
      <c r="B104" s="133">
        <v>65800000</v>
      </c>
      <c r="C104" s="134" t="s">
        <v>764</v>
      </c>
      <c r="D104" s="12">
        <v>40013.5</v>
      </c>
      <c r="E104" s="12">
        <v>0</v>
      </c>
      <c r="F104">
        <v>65700000</v>
      </c>
    </row>
    <row r="105" spans="1:6" x14ac:dyDescent="0.25">
      <c r="A105" s="133">
        <v>6610200</v>
      </c>
      <c r="B105" s="133">
        <v>66102000</v>
      </c>
      <c r="C105" s="134" t="s">
        <v>564</v>
      </c>
      <c r="D105" s="12">
        <v>553104.12</v>
      </c>
      <c r="E105" s="12">
        <v>1260.26</v>
      </c>
      <c r="F105">
        <v>66100000</v>
      </c>
    </row>
    <row r="106" spans="1:6" x14ac:dyDescent="0.25">
      <c r="A106" s="133">
        <v>6811200</v>
      </c>
      <c r="B106" s="133">
        <v>68112000</v>
      </c>
      <c r="C106" s="134" t="s">
        <v>772</v>
      </c>
      <c r="D106" s="12">
        <v>90032700.159999996</v>
      </c>
      <c r="E106" s="12">
        <v>45969621.399999999</v>
      </c>
      <c r="F106">
        <v>68112000</v>
      </c>
    </row>
    <row r="107" spans="1:6" x14ac:dyDescent="0.25">
      <c r="A107" s="133">
        <v>6950000</v>
      </c>
      <c r="B107" s="133">
        <v>69500000</v>
      </c>
      <c r="C107" s="134" t="s">
        <v>2743</v>
      </c>
      <c r="D107" s="12">
        <v>11284651.93</v>
      </c>
      <c r="E107" s="12">
        <v>732156.65</v>
      </c>
      <c r="F107" s="133">
        <v>69800000</v>
      </c>
    </row>
    <row r="108" spans="1:6" x14ac:dyDescent="0.25">
      <c r="A108" s="133">
        <v>7012000</v>
      </c>
      <c r="B108" s="133">
        <v>70120000</v>
      </c>
      <c r="C108" s="134" t="s">
        <v>570</v>
      </c>
      <c r="D108" s="12">
        <v>-372058220</v>
      </c>
      <c r="E108" s="12">
        <v>-126431330</v>
      </c>
      <c r="F108">
        <v>70110000</v>
      </c>
    </row>
    <row r="109" spans="1:6" x14ac:dyDescent="0.25">
      <c r="A109" s="133">
        <v>7140000</v>
      </c>
      <c r="B109" s="133">
        <v>71400000</v>
      </c>
      <c r="C109" s="134" t="s">
        <v>781</v>
      </c>
      <c r="D109" s="12">
        <v>-447061000</v>
      </c>
      <c r="E109" s="12">
        <v>-274989000</v>
      </c>
      <c r="F109">
        <v>71400000</v>
      </c>
    </row>
    <row r="110" spans="1:6" x14ac:dyDescent="0.25">
      <c r="A110" s="133">
        <v>7580000</v>
      </c>
      <c r="B110" s="133">
        <v>75800000</v>
      </c>
      <c r="C110" s="134" t="s">
        <v>783</v>
      </c>
      <c r="D110" s="12">
        <v>-3108095.66</v>
      </c>
      <c r="E110" s="12">
        <v>0</v>
      </c>
      <c r="F110">
        <v>75800000</v>
      </c>
    </row>
    <row r="111" spans="1:6" x14ac:dyDescent="0.25">
      <c r="A111" s="133">
        <v>7581000</v>
      </c>
      <c r="B111" s="133">
        <v>75810000</v>
      </c>
      <c r="C111" s="134" t="s">
        <v>573</v>
      </c>
      <c r="D111" s="12">
        <v>-4800</v>
      </c>
      <c r="E111" s="12">
        <v>-16000</v>
      </c>
      <c r="F111">
        <v>75800000</v>
      </c>
    </row>
    <row r="112" spans="1:6" x14ac:dyDescent="0.25">
      <c r="A112" s="133">
        <v>7660000</v>
      </c>
      <c r="B112" s="133">
        <v>76600000</v>
      </c>
      <c r="C112" s="134" t="s">
        <v>786</v>
      </c>
      <c r="D112" s="12">
        <v>-50363767.810000002</v>
      </c>
      <c r="E112" s="12">
        <v>0</v>
      </c>
      <c r="F112">
        <v>76600000</v>
      </c>
    </row>
  </sheetData>
  <conditionalFormatting sqref="F42">
    <cfRule type="duplicateValues" dxfId="390" priority="3"/>
  </conditionalFormatting>
  <conditionalFormatting sqref="F44">
    <cfRule type="duplicateValues" dxfId="389" priority="2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C5E0B4"/>
  </sheetPr>
  <dimension ref="A2:E105"/>
  <sheetViews>
    <sheetView zoomScaleNormal="100" workbookViewId="0">
      <selection activeCell="C17" sqref="C17"/>
    </sheetView>
  </sheetViews>
  <sheetFormatPr baseColWidth="10" defaultColWidth="11.42578125" defaultRowHeight="14.25" x14ac:dyDescent="0.25"/>
  <cols>
    <col min="2" max="2" width="34.28515625" customWidth="1"/>
    <col min="3" max="3" width="16.7109375" customWidth="1"/>
    <col min="4" max="4" width="14.85546875" customWidth="1"/>
    <col min="5" max="5" width="14.85546875" style="61" customWidth="1"/>
  </cols>
  <sheetData>
    <row r="2" spans="1:5" x14ac:dyDescent="0.25">
      <c r="A2" t="s">
        <v>8</v>
      </c>
    </row>
    <row r="4" spans="1:5" x14ac:dyDescent="0.25">
      <c r="C4">
        <v>2021</v>
      </c>
      <c r="D4" t="s">
        <v>2668</v>
      </c>
    </row>
    <row r="5" spans="1:5" x14ac:dyDescent="0.25">
      <c r="A5">
        <v>10100000</v>
      </c>
      <c r="B5" t="s">
        <v>581</v>
      </c>
      <c r="C5" s="12">
        <v>-100000000</v>
      </c>
      <c r="D5" s="12">
        <v>-100000000</v>
      </c>
      <c r="E5">
        <v>10100000</v>
      </c>
    </row>
    <row r="6" spans="1:5" x14ac:dyDescent="0.25">
      <c r="A6">
        <v>12800000</v>
      </c>
      <c r="B6" t="s">
        <v>1648</v>
      </c>
      <c r="C6" s="12">
        <v>1556622.12</v>
      </c>
      <c r="E6">
        <v>12800000</v>
      </c>
    </row>
    <row r="7" spans="1:5" x14ac:dyDescent="0.25">
      <c r="A7">
        <v>12900000</v>
      </c>
      <c r="B7" t="s">
        <v>1940</v>
      </c>
      <c r="C7" s="12">
        <v>86219729.980000004</v>
      </c>
      <c r="E7">
        <v>12900000</v>
      </c>
    </row>
    <row r="8" spans="1:5" x14ac:dyDescent="0.25">
      <c r="A8">
        <v>16200000</v>
      </c>
      <c r="B8" t="s">
        <v>2744</v>
      </c>
      <c r="C8" s="12">
        <v>-10190042007.940001</v>
      </c>
      <c r="E8">
        <v>16200000</v>
      </c>
    </row>
    <row r="9" spans="1:5" x14ac:dyDescent="0.25">
      <c r="A9">
        <v>21820000</v>
      </c>
      <c r="B9" t="s">
        <v>52</v>
      </c>
      <c r="C9" s="12">
        <v>1008000.02</v>
      </c>
      <c r="E9">
        <v>21820000</v>
      </c>
    </row>
    <row r="10" spans="1:5" x14ac:dyDescent="0.25">
      <c r="A10">
        <v>21840000</v>
      </c>
      <c r="B10" t="s">
        <v>597</v>
      </c>
      <c r="C10" s="12">
        <v>3250000</v>
      </c>
      <c r="E10">
        <v>21840000</v>
      </c>
    </row>
    <row r="11" spans="1:5" x14ac:dyDescent="0.25">
      <c r="A11">
        <v>21860000</v>
      </c>
      <c r="B11" t="s">
        <v>259</v>
      </c>
      <c r="C11" s="12">
        <v>351540</v>
      </c>
      <c r="E11">
        <v>21860000</v>
      </c>
    </row>
    <row r="12" spans="1:5" x14ac:dyDescent="0.25">
      <c r="A12">
        <v>23000000</v>
      </c>
      <c r="B12" t="s">
        <v>266</v>
      </c>
      <c r="C12" s="12">
        <v>14976823830.74</v>
      </c>
      <c r="D12" s="12">
        <v>8333333.3333000001</v>
      </c>
      <c r="E12">
        <v>23000000</v>
      </c>
    </row>
    <row r="13" spans="1:5" x14ac:dyDescent="0.25">
      <c r="A13">
        <v>28182000</v>
      </c>
      <c r="B13" t="s">
        <v>607</v>
      </c>
      <c r="C13" s="12">
        <v>-40040</v>
      </c>
      <c r="E13">
        <v>28182000</v>
      </c>
    </row>
    <row r="14" spans="1:5" x14ac:dyDescent="0.25">
      <c r="A14">
        <v>28184000</v>
      </c>
      <c r="B14" t="s">
        <v>608</v>
      </c>
      <c r="C14" s="12">
        <v>-159722.22</v>
      </c>
      <c r="E14">
        <v>28184000</v>
      </c>
    </row>
    <row r="15" spans="1:5" x14ac:dyDescent="0.25">
      <c r="A15">
        <v>28186000</v>
      </c>
      <c r="B15" t="s">
        <v>273</v>
      </c>
      <c r="C15" s="12">
        <v>-7323.75</v>
      </c>
      <c r="E15">
        <v>28186000</v>
      </c>
    </row>
    <row r="16" spans="1:5" x14ac:dyDescent="0.25">
      <c r="A16">
        <v>31000000</v>
      </c>
      <c r="B16" t="s">
        <v>2389</v>
      </c>
      <c r="C16" s="12">
        <v>47313960</v>
      </c>
      <c r="E16">
        <v>31000000</v>
      </c>
    </row>
    <row r="17" spans="1:5" x14ac:dyDescent="0.25">
      <c r="A17">
        <v>32600000</v>
      </c>
      <c r="B17" t="s">
        <v>2745</v>
      </c>
      <c r="C17" s="12">
        <v>54080042.390000001</v>
      </c>
      <c r="E17">
        <v>32600000</v>
      </c>
    </row>
    <row r="18" spans="1:5" x14ac:dyDescent="0.25">
      <c r="A18">
        <v>38000000</v>
      </c>
      <c r="B18" t="s">
        <v>616</v>
      </c>
      <c r="C18" s="12">
        <v>9019946.8599999994</v>
      </c>
      <c r="E18">
        <v>38000000</v>
      </c>
    </row>
    <row r="19" spans="1:5" x14ac:dyDescent="0.25">
      <c r="A19">
        <v>40100000</v>
      </c>
      <c r="B19" t="s">
        <v>619</v>
      </c>
      <c r="C19" s="12">
        <v>-508996451.70999998</v>
      </c>
      <c r="D19" s="12">
        <v>-6000000</v>
      </c>
      <c r="E19">
        <v>40100000</v>
      </c>
    </row>
    <row r="20" spans="1:5" x14ac:dyDescent="0.25">
      <c r="A20">
        <v>40120000</v>
      </c>
      <c r="B20" t="s">
        <v>620</v>
      </c>
      <c r="C20" s="12">
        <v>-439691098.37</v>
      </c>
      <c r="E20">
        <v>40120000</v>
      </c>
    </row>
    <row r="21" spans="1:5" x14ac:dyDescent="0.25">
      <c r="A21">
        <v>40810000</v>
      </c>
      <c r="B21" t="s">
        <v>284</v>
      </c>
      <c r="C21" s="12">
        <v>-2999926.8</v>
      </c>
      <c r="E21">
        <v>40810000</v>
      </c>
    </row>
    <row r="22" spans="1:5" x14ac:dyDescent="0.25">
      <c r="A22">
        <v>40910000</v>
      </c>
      <c r="B22" t="s">
        <v>2091</v>
      </c>
      <c r="C22" s="12">
        <v>67660981.200000003</v>
      </c>
      <c r="E22">
        <v>40910000</v>
      </c>
    </row>
    <row r="23" spans="1:5" x14ac:dyDescent="0.25">
      <c r="A23">
        <v>40911000</v>
      </c>
      <c r="B23" t="s">
        <v>2746</v>
      </c>
      <c r="C23" s="12">
        <v>200000</v>
      </c>
      <c r="E23">
        <v>40911000</v>
      </c>
    </row>
    <row r="24" spans="1:5" x14ac:dyDescent="0.25">
      <c r="A24">
        <v>42540000</v>
      </c>
      <c r="B24" t="s">
        <v>2747</v>
      </c>
      <c r="C24" s="12">
        <v>-269167</v>
      </c>
      <c r="E24">
        <v>42540000</v>
      </c>
    </row>
    <row r="25" spans="1:5" x14ac:dyDescent="0.25">
      <c r="A25">
        <v>43100000</v>
      </c>
      <c r="B25" t="s">
        <v>627</v>
      </c>
      <c r="C25" s="12">
        <v>-3707946.06</v>
      </c>
      <c r="E25">
        <v>43100000</v>
      </c>
    </row>
    <row r="26" spans="1:5" x14ac:dyDescent="0.25">
      <c r="A26">
        <v>43110000</v>
      </c>
      <c r="B26" t="s">
        <v>628</v>
      </c>
      <c r="C26" s="12">
        <v>42000</v>
      </c>
      <c r="E26">
        <v>43110000</v>
      </c>
    </row>
    <row r="27" spans="1:5" x14ac:dyDescent="0.25">
      <c r="A27">
        <v>43200000</v>
      </c>
      <c r="B27" t="s">
        <v>79</v>
      </c>
      <c r="C27" s="12">
        <v>-1589119.74</v>
      </c>
      <c r="E27">
        <v>43200000</v>
      </c>
    </row>
    <row r="28" spans="1:5" x14ac:dyDescent="0.25">
      <c r="A28">
        <v>43300000</v>
      </c>
      <c r="B28" t="s">
        <v>80</v>
      </c>
      <c r="C28" s="12">
        <v>-264853.28999999998</v>
      </c>
      <c r="E28">
        <v>43300000</v>
      </c>
    </row>
    <row r="29" spans="1:5" x14ac:dyDescent="0.25">
      <c r="A29">
        <v>43400000</v>
      </c>
      <c r="B29" t="s">
        <v>81</v>
      </c>
      <c r="C29" s="12">
        <v>-120000</v>
      </c>
      <c r="E29">
        <v>43400000</v>
      </c>
    </row>
    <row r="30" spans="1:5" x14ac:dyDescent="0.25">
      <c r="A30">
        <v>44100000</v>
      </c>
      <c r="B30" t="s">
        <v>632</v>
      </c>
      <c r="C30" s="12">
        <v>-2741690</v>
      </c>
      <c r="E30">
        <v>44100000</v>
      </c>
    </row>
    <row r="31" spans="1:5" x14ac:dyDescent="0.25">
      <c r="A31">
        <v>44300000</v>
      </c>
      <c r="B31" t="s">
        <v>633</v>
      </c>
      <c r="C31" s="12">
        <v>200000</v>
      </c>
      <c r="D31" s="12">
        <v>320000</v>
      </c>
      <c r="E31">
        <v>44300000</v>
      </c>
    </row>
    <row r="32" spans="1:5" x14ac:dyDescent="0.25">
      <c r="A32">
        <v>44310000</v>
      </c>
      <c r="B32" t="s">
        <v>2748</v>
      </c>
      <c r="C32" s="12">
        <v>320000</v>
      </c>
      <c r="E32">
        <v>44310000</v>
      </c>
    </row>
    <row r="33" spans="1:5" x14ac:dyDescent="0.25">
      <c r="A33">
        <v>44410000</v>
      </c>
      <c r="B33" t="s">
        <v>2407</v>
      </c>
      <c r="C33" s="12">
        <v>0</v>
      </c>
      <c r="D33" s="12">
        <v>-100000</v>
      </c>
      <c r="E33">
        <v>44410000</v>
      </c>
    </row>
    <row r="34" spans="1:5" x14ac:dyDescent="0.25">
      <c r="A34">
        <v>44411000</v>
      </c>
      <c r="B34" t="s">
        <v>2408</v>
      </c>
      <c r="C34" s="12">
        <v>-320000</v>
      </c>
      <c r="E34">
        <v>44411000</v>
      </c>
    </row>
    <row r="35" spans="1:5" x14ac:dyDescent="0.25">
      <c r="A35">
        <v>44430000</v>
      </c>
      <c r="B35" t="s">
        <v>2749</v>
      </c>
      <c r="C35" s="12">
        <v>120000</v>
      </c>
      <c r="E35">
        <v>44430000</v>
      </c>
    </row>
    <row r="36" spans="1:5" x14ac:dyDescent="0.25">
      <c r="A36">
        <v>44560000</v>
      </c>
      <c r="B36" t="s">
        <v>2102</v>
      </c>
      <c r="C36" s="12">
        <v>0</v>
      </c>
      <c r="D36" s="12">
        <v>1666666.6666999999</v>
      </c>
      <c r="E36">
        <v>44560000</v>
      </c>
    </row>
    <row r="37" spans="1:5" x14ac:dyDescent="0.25">
      <c r="A37">
        <v>44564000</v>
      </c>
      <c r="B37" t="s">
        <v>91</v>
      </c>
      <c r="C37" s="12">
        <v>0</v>
      </c>
      <c r="D37" s="12">
        <v>24027.66</v>
      </c>
      <c r="E37">
        <v>44564000</v>
      </c>
    </row>
    <row r="38" spans="1:5" x14ac:dyDescent="0.25">
      <c r="A38">
        <v>44581000</v>
      </c>
      <c r="B38" t="s">
        <v>2750</v>
      </c>
      <c r="C38" s="12">
        <v>138520273.22999999</v>
      </c>
      <c r="E38">
        <v>44581000</v>
      </c>
    </row>
    <row r="39" spans="1:5" x14ac:dyDescent="0.25">
      <c r="A39">
        <v>45511000</v>
      </c>
      <c r="B39" t="s">
        <v>330</v>
      </c>
      <c r="C39" s="12">
        <v>-640213939.25999999</v>
      </c>
      <c r="D39" s="12">
        <v>30641600</v>
      </c>
      <c r="E39">
        <v>45511000</v>
      </c>
    </row>
    <row r="40" spans="1:5" x14ac:dyDescent="0.25">
      <c r="A40">
        <v>45514000</v>
      </c>
      <c r="B40" t="s">
        <v>2409</v>
      </c>
      <c r="C40" s="12">
        <v>-36759319.700000003</v>
      </c>
      <c r="D40" s="12">
        <v>18750000</v>
      </c>
      <c r="E40">
        <v>45514000</v>
      </c>
    </row>
    <row r="41" spans="1:5" x14ac:dyDescent="0.25">
      <c r="A41">
        <v>45515000</v>
      </c>
      <c r="B41" t="s">
        <v>1869</v>
      </c>
      <c r="C41" s="12">
        <v>-35288946.909999996</v>
      </c>
      <c r="D41" s="12">
        <v>18000000</v>
      </c>
      <c r="E41">
        <v>45515000</v>
      </c>
    </row>
    <row r="42" spans="1:5" x14ac:dyDescent="0.25">
      <c r="A42">
        <v>46610000</v>
      </c>
      <c r="B42" t="s">
        <v>2751</v>
      </c>
      <c r="C42" s="12">
        <v>-11924668.369999999</v>
      </c>
      <c r="E42">
        <v>46610000</v>
      </c>
    </row>
    <row r="43" spans="1:5" x14ac:dyDescent="0.25">
      <c r="A43">
        <v>46700000</v>
      </c>
      <c r="B43" t="s">
        <v>2752</v>
      </c>
      <c r="C43" s="12">
        <v>-3045000000</v>
      </c>
      <c r="E43">
        <v>46700000</v>
      </c>
    </row>
    <row r="44" spans="1:5" x14ac:dyDescent="0.25">
      <c r="A44">
        <v>47100000</v>
      </c>
      <c r="B44" t="s">
        <v>384</v>
      </c>
      <c r="C44" s="12">
        <v>0.01</v>
      </c>
      <c r="D44" s="12">
        <v>0</v>
      </c>
      <c r="E44">
        <v>47100000</v>
      </c>
    </row>
    <row r="45" spans="1:5" x14ac:dyDescent="0.25">
      <c r="A45">
        <v>51221000</v>
      </c>
      <c r="B45" t="s">
        <v>345</v>
      </c>
      <c r="C45" s="12">
        <v>7665647.1299999999</v>
      </c>
      <c r="D45" s="12">
        <v>920123.06</v>
      </c>
      <c r="E45">
        <v>51221000</v>
      </c>
    </row>
    <row r="46" spans="1:5" x14ac:dyDescent="0.25">
      <c r="A46">
        <v>51231000</v>
      </c>
      <c r="B46" t="s">
        <v>347</v>
      </c>
      <c r="C46" s="12">
        <v>0</v>
      </c>
      <c r="D46" s="12">
        <v>887627.16</v>
      </c>
      <c r="E46">
        <v>51231000</v>
      </c>
    </row>
    <row r="47" spans="1:5" x14ac:dyDescent="0.25">
      <c r="A47">
        <v>51910000</v>
      </c>
      <c r="B47" t="s">
        <v>2753</v>
      </c>
      <c r="C47" s="12">
        <v>-1009957992.0599999</v>
      </c>
      <c r="E47">
        <v>51910000</v>
      </c>
    </row>
    <row r="48" spans="1:5" x14ac:dyDescent="0.25">
      <c r="A48">
        <v>53100000</v>
      </c>
      <c r="B48" t="s">
        <v>2754</v>
      </c>
      <c r="C48" s="12">
        <v>2501339.2000000002</v>
      </c>
      <c r="D48" s="12">
        <v>25000000</v>
      </c>
      <c r="E48">
        <v>53100000</v>
      </c>
    </row>
    <row r="49" spans="1:5" x14ac:dyDescent="0.25">
      <c r="A49">
        <v>58000000</v>
      </c>
      <c r="B49" t="s">
        <v>724</v>
      </c>
      <c r="C49" s="12">
        <v>0</v>
      </c>
      <c r="D49" s="12">
        <v>0</v>
      </c>
      <c r="E49">
        <v>58000000</v>
      </c>
    </row>
    <row r="50" spans="1:5" x14ac:dyDescent="0.25">
      <c r="A50">
        <v>60101000</v>
      </c>
      <c r="B50" t="s">
        <v>2755</v>
      </c>
      <c r="C50" s="12">
        <v>47313960</v>
      </c>
      <c r="E50">
        <v>60101000</v>
      </c>
    </row>
    <row r="51" spans="1:5" x14ac:dyDescent="0.25">
      <c r="A51">
        <v>60102000</v>
      </c>
      <c r="B51" t="s">
        <v>355</v>
      </c>
      <c r="C51" s="12">
        <v>37736606.859999999</v>
      </c>
      <c r="E51">
        <v>60102000</v>
      </c>
    </row>
    <row r="52" spans="1:5" x14ac:dyDescent="0.25">
      <c r="A52">
        <v>60201000</v>
      </c>
      <c r="B52" t="s">
        <v>430</v>
      </c>
      <c r="C52" s="12">
        <v>14175699.15</v>
      </c>
      <c r="E52">
        <v>60201000</v>
      </c>
    </row>
    <row r="53" spans="1:5" x14ac:dyDescent="0.25">
      <c r="A53">
        <v>60301000</v>
      </c>
      <c r="B53" t="s">
        <v>1589</v>
      </c>
      <c r="C53" s="12">
        <v>-56333906.859999999</v>
      </c>
      <c r="E53">
        <v>60301000</v>
      </c>
    </row>
    <row r="54" spans="1:5" x14ac:dyDescent="0.25">
      <c r="A54">
        <v>60303000</v>
      </c>
      <c r="B54" t="s">
        <v>2756</v>
      </c>
      <c r="C54" s="12">
        <v>-54080042.390000001</v>
      </c>
      <c r="E54">
        <v>60303000</v>
      </c>
    </row>
    <row r="55" spans="1:5" x14ac:dyDescent="0.25">
      <c r="A55">
        <v>60605000</v>
      </c>
      <c r="B55" t="s">
        <v>167</v>
      </c>
      <c r="C55" s="12">
        <v>2052235.53</v>
      </c>
      <c r="E55">
        <v>60605000</v>
      </c>
    </row>
    <row r="56" spans="1:5" x14ac:dyDescent="0.25">
      <c r="A56">
        <v>60607000</v>
      </c>
      <c r="B56" t="s">
        <v>385</v>
      </c>
      <c r="C56" s="12">
        <v>705600</v>
      </c>
      <c r="E56">
        <v>60607000</v>
      </c>
    </row>
    <row r="57" spans="1:5" x14ac:dyDescent="0.25">
      <c r="A57">
        <v>60608000</v>
      </c>
      <c r="B57" t="s">
        <v>375</v>
      </c>
      <c r="C57" s="12">
        <v>138000</v>
      </c>
      <c r="E57">
        <v>60608000</v>
      </c>
    </row>
    <row r="58" spans="1:5" x14ac:dyDescent="0.25">
      <c r="A58">
        <v>60609000</v>
      </c>
      <c r="B58" t="s">
        <v>170</v>
      </c>
      <c r="C58" s="12">
        <v>10000</v>
      </c>
      <c r="E58">
        <v>60609000</v>
      </c>
    </row>
    <row r="59" spans="1:5" x14ac:dyDescent="0.25">
      <c r="A59">
        <v>60801000</v>
      </c>
      <c r="B59" t="s">
        <v>457</v>
      </c>
      <c r="C59" s="12">
        <v>35000</v>
      </c>
      <c r="E59">
        <v>60801000</v>
      </c>
    </row>
    <row r="60" spans="1:5" x14ac:dyDescent="0.25">
      <c r="A60">
        <v>60803000</v>
      </c>
      <c r="B60" t="s">
        <v>459</v>
      </c>
      <c r="C60" s="12">
        <v>265552</v>
      </c>
      <c r="E60">
        <v>60803000</v>
      </c>
    </row>
    <row r="61" spans="1:5" x14ac:dyDescent="0.25">
      <c r="A61">
        <v>60804000</v>
      </c>
      <c r="B61" t="s">
        <v>461</v>
      </c>
      <c r="C61" s="12">
        <v>920634.62</v>
      </c>
      <c r="E61">
        <v>60804000</v>
      </c>
    </row>
    <row r="62" spans="1:5" x14ac:dyDescent="0.25">
      <c r="A62">
        <v>60811000</v>
      </c>
      <c r="B62" t="s">
        <v>466</v>
      </c>
      <c r="C62" s="12">
        <v>9077354</v>
      </c>
      <c r="E62">
        <v>60811000</v>
      </c>
    </row>
    <row r="63" spans="1:5" x14ac:dyDescent="0.25">
      <c r="A63">
        <v>60811100</v>
      </c>
      <c r="B63" t="s">
        <v>468</v>
      </c>
      <c r="C63" s="12">
        <v>187494.62</v>
      </c>
      <c r="E63">
        <v>60811100</v>
      </c>
    </row>
    <row r="64" spans="1:5" x14ac:dyDescent="0.25">
      <c r="A64">
        <v>60812000</v>
      </c>
      <c r="B64" t="s">
        <v>403</v>
      </c>
      <c r="C64" s="12">
        <v>701648</v>
      </c>
      <c r="E64">
        <v>60812000</v>
      </c>
    </row>
    <row r="65" spans="1:5" x14ac:dyDescent="0.25">
      <c r="A65">
        <v>61502000</v>
      </c>
      <c r="B65" t="s">
        <v>180</v>
      </c>
      <c r="C65" s="12">
        <v>12000</v>
      </c>
      <c r="E65">
        <v>61502000</v>
      </c>
    </row>
    <row r="66" spans="1:5" x14ac:dyDescent="0.25">
      <c r="A66">
        <v>61504000</v>
      </c>
      <c r="B66" t="s">
        <v>2141</v>
      </c>
      <c r="C66" s="12">
        <v>737100</v>
      </c>
      <c r="E66">
        <v>61504000</v>
      </c>
    </row>
    <row r="67" spans="1:5" x14ac:dyDescent="0.25">
      <c r="A67">
        <v>61802000</v>
      </c>
      <c r="B67" t="s">
        <v>494</v>
      </c>
      <c r="C67" s="12">
        <v>4000</v>
      </c>
      <c r="E67">
        <v>61802000</v>
      </c>
    </row>
    <row r="68" spans="1:5" x14ac:dyDescent="0.25">
      <c r="A68">
        <v>62100000</v>
      </c>
      <c r="B68" t="s">
        <v>521</v>
      </c>
      <c r="C68" s="12">
        <v>3600000</v>
      </c>
      <c r="E68">
        <v>62100000</v>
      </c>
    </row>
    <row r="69" spans="1:5" x14ac:dyDescent="0.25">
      <c r="A69">
        <v>62102000</v>
      </c>
      <c r="B69" t="s">
        <v>2145</v>
      </c>
      <c r="C69" s="12">
        <v>13337049.6</v>
      </c>
      <c r="E69">
        <v>62102000</v>
      </c>
    </row>
    <row r="70" spans="1:5" x14ac:dyDescent="0.25">
      <c r="A70">
        <v>62103000</v>
      </c>
      <c r="B70" t="s">
        <v>188</v>
      </c>
      <c r="C70" s="12">
        <v>3231897.57</v>
      </c>
      <c r="E70">
        <v>62103000</v>
      </c>
    </row>
    <row r="71" spans="1:5" x14ac:dyDescent="0.25">
      <c r="A71">
        <v>62201000</v>
      </c>
      <c r="B71" t="s">
        <v>503</v>
      </c>
      <c r="C71" s="12">
        <v>25533000</v>
      </c>
      <c r="E71">
        <v>62201000</v>
      </c>
    </row>
    <row r="72" spans="1:5" x14ac:dyDescent="0.25">
      <c r="A72">
        <v>62208000</v>
      </c>
      <c r="B72" t="s">
        <v>425</v>
      </c>
      <c r="C72" s="12">
        <v>5000</v>
      </c>
      <c r="E72">
        <v>62208000</v>
      </c>
    </row>
    <row r="73" spans="1:5" x14ac:dyDescent="0.25">
      <c r="A73">
        <v>62303000</v>
      </c>
      <c r="B73" t="s">
        <v>517</v>
      </c>
      <c r="C73" s="12">
        <v>42000</v>
      </c>
      <c r="E73">
        <v>62303000</v>
      </c>
    </row>
    <row r="74" spans="1:5" x14ac:dyDescent="0.25">
      <c r="A74">
        <v>62506000</v>
      </c>
      <c r="B74" t="s">
        <v>531</v>
      </c>
      <c r="C74" s="12">
        <v>154000</v>
      </c>
      <c r="E74">
        <v>62506000</v>
      </c>
    </row>
    <row r="75" spans="1:5" x14ac:dyDescent="0.25">
      <c r="A75">
        <v>62507000</v>
      </c>
      <c r="B75" t="s">
        <v>438</v>
      </c>
      <c r="C75" s="12">
        <v>246100</v>
      </c>
      <c r="E75">
        <v>62507000</v>
      </c>
    </row>
    <row r="76" spans="1:5" x14ac:dyDescent="0.25">
      <c r="A76">
        <v>62602000</v>
      </c>
      <c r="B76" t="s">
        <v>533</v>
      </c>
      <c r="C76" s="12">
        <v>670564.94999999995</v>
      </c>
      <c r="E76">
        <v>62602000</v>
      </c>
    </row>
    <row r="77" spans="1:5" x14ac:dyDescent="0.25">
      <c r="A77">
        <v>62603000</v>
      </c>
      <c r="B77" t="s">
        <v>534</v>
      </c>
      <c r="C77" s="12">
        <v>264087.59000000003</v>
      </c>
      <c r="E77">
        <v>62603000</v>
      </c>
    </row>
    <row r="78" spans="1:5" x14ac:dyDescent="0.25">
      <c r="A78">
        <v>62703000</v>
      </c>
      <c r="B78" t="s">
        <v>538</v>
      </c>
      <c r="C78" s="12">
        <v>1094985.1299999999</v>
      </c>
      <c r="D78" s="12">
        <v>39013.5</v>
      </c>
      <c r="E78">
        <v>62703000</v>
      </c>
    </row>
    <row r="79" spans="1:5" x14ac:dyDescent="0.25">
      <c r="A79">
        <v>62704000</v>
      </c>
      <c r="B79" t="s">
        <v>445</v>
      </c>
      <c r="C79" s="12">
        <v>0</v>
      </c>
      <c r="D79" s="12">
        <v>91800</v>
      </c>
      <c r="E79">
        <v>62704000</v>
      </c>
    </row>
    <row r="80" spans="1:5" x14ac:dyDescent="0.25">
      <c r="A80">
        <v>62706000</v>
      </c>
      <c r="B80" t="s">
        <v>209</v>
      </c>
      <c r="C80" s="12">
        <v>113900.5</v>
      </c>
      <c r="E80">
        <v>62706000</v>
      </c>
    </row>
    <row r="81" spans="1:5" x14ac:dyDescent="0.25">
      <c r="A81">
        <v>62708000</v>
      </c>
      <c r="B81" t="s">
        <v>541</v>
      </c>
      <c r="C81" s="12">
        <v>240000</v>
      </c>
      <c r="D81" s="12">
        <v>36000</v>
      </c>
      <c r="E81">
        <v>62708000</v>
      </c>
    </row>
    <row r="82" spans="1:5" x14ac:dyDescent="0.25">
      <c r="A82">
        <v>62711000</v>
      </c>
      <c r="B82" t="s">
        <v>542</v>
      </c>
      <c r="C82" s="12">
        <v>0</v>
      </c>
      <c r="D82" s="12">
        <v>149.33000000000001</v>
      </c>
      <c r="E82">
        <v>62711000</v>
      </c>
    </row>
    <row r="83" spans="1:5" x14ac:dyDescent="0.25">
      <c r="A83">
        <v>62712000</v>
      </c>
      <c r="B83" t="s">
        <v>543</v>
      </c>
      <c r="C83" s="12">
        <v>0</v>
      </c>
      <c r="D83" s="12">
        <v>74.400000000000006</v>
      </c>
      <c r="E83">
        <v>62712000</v>
      </c>
    </row>
    <row r="84" spans="1:5" x14ac:dyDescent="0.25">
      <c r="A84">
        <v>62713000</v>
      </c>
      <c r="B84" t="s">
        <v>460</v>
      </c>
      <c r="C84" s="12">
        <v>88200</v>
      </c>
      <c r="E84">
        <v>62713000</v>
      </c>
    </row>
    <row r="85" spans="1:5" x14ac:dyDescent="0.25">
      <c r="A85">
        <v>62714000</v>
      </c>
      <c r="B85" t="s">
        <v>2757</v>
      </c>
      <c r="C85" s="12">
        <v>30000</v>
      </c>
      <c r="E85">
        <v>62714000</v>
      </c>
    </row>
    <row r="86" spans="1:5" x14ac:dyDescent="0.25">
      <c r="A86">
        <v>63504000</v>
      </c>
      <c r="B86" t="s">
        <v>752</v>
      </c>
      <c r="C86" s="12">
        <v>180000</v>
      </c>
      <c r="E86">
        <v>63504000</v>
      </c>
    </row>
    <row r="87" spans="1:5" x14ac:dyDescent="0.25">
      <c r="A87">
        <v>63506000</v>
      </c>
      <c r="B87" t="s">
        <v>2413</v>
      </c>
      <c r="C87" s="12">
        <v>12000</v>
      </c>
      <c r="D87" s="12">
        <v>1288400</v>
      </c>
      <c r="E87">
        <v>63506000</v>
      </c>
    </row>
    <row r="88" spans="1:5" x14ac:dyDescent="0.25">
      <c r="A88">
        <v>63508000</v>
      </c>
      <c r="B88" t="s">
        <v>469</v>
      </c>
      <c r="C88" s="12">
        <v>4000</v>
      </c>
      <c r="E88">
        <v>63508000</v>
      </c>
    </row>
    <row r="89" spans="1:5" x14ac:dyDescent="0.25">
      <c r="A89">
        <v>64101000</v>
      </c>
      <c r="B89" t="s">
        <v>755</v>
      </c>
      <c r="C89" s="12">
        <v>92677792.799999997</v>
      </c>
      <c r="E89">
        <v>64101000</v>
      </c>
    </row>
    <row r="90" spans="1:5" x14ac:dyDescent="0.25">
      <c r="A90">
        <v>64102000</v>
      </c>
      <c r="B90" t="s">
        <v>550</v>
      </c>
      <c r="C90" s="12">
        <v>967139.62</v>
      </c>
      <c r="E90">
        <v>64102000</v>
      </c>
    </row>
    <row r="91" spans="1:5" x14ac:dyDescent="0.25">
      <c r="A91">
        <v>64501000</v>
      </c>
      <c r="B91" t="s">
        <v>756</v>
      </c>
      <c r="C91" s="12">
        <v>5935055.8799999999</v>
      </c>
      <c r="E91">
        <v>64501000</v>
      </c>
    </row>
    <row r="92" spans="1:5" x14ac:dyDescent="0.25">
      <c r="A92">
        <v>64502000</v>
      </c>
      <c r="B92" t="s">
        <v>555</v>
      </c>
      <c r="C92" s="12">
        <v>2282713.7999999998</v>
      </c>
      <c r="E92">
        <v>64502000</v>
      </c>
    </row>
    <row r="93" spans="1:5" x14ac:dyDescent="0.25">
      <c r="A93">
        <v>64504000</v>
      </c>
      <c r="B93" t="s">
        <v>222</v>
      </c>
      <c r="C93" s="12">
        <v>456542.76</v>
      </c>
      <c r="E93">
        <v>64504000</v>
      </c>
    </row>
    <row r="94" spans="1:5" x14ac:dyDescent="0.25">
      <c r="A94">
        <v>65100000</v>
      </c>
      <c r="B94" t="s">
        <v>760</v>
      </c>
      <c r="C94" s="12">
        <v>1048788</v>
      </c>
      <c r="E94">
        <v>65100000</v>
      </c>
    </row>
    <row r="95" spans="1:5" x14ac:dyDescent="0.25">
      <c r="A95">
        <v>65601000</v>
      </c>
      <c r="B95" t="s">
        <v>762</v>
      </c>
      <c r="C95" s="12">
        <v>200000</v>
      </c>
      <c r="E95">
        <v>65601000</v>
      </c>
    </row>
    <row r="96" spans="1:5" x14ac:dyDescent="0.25">
      <c r="A96">
        <v>65700000</v>
      </c>
      <c r="B96" t="s">
        <v>1957</v>
      </c>
      <c r="C96" s="12">
        <v>448960</v>
      </c>
      <c r="E96">
        <v>65700000</v>
      </c>
    </row>
    <row r="97" spans="1:5" x14ac:dyDescent="0.25">
      <c r="A97">
        <v>65800000</v>
      </c>
      <c r="B97" t="s">
        <v>766</v>
      </c>
      <c r="C97" s="12">
        <v>2036756.4</v>
      </c>
      <c r="E97">
        <v>65800000</v>
      </c>
    </row>
    <row r="98" spans="1:5" x14ac:dyDescent="0.25">
      <c r="A98">
        <v>66102000</v>
      </c>
      <c r="B98" t="s">
        <v>564</v>
      </c>
      <c r="C98" s="12">
        <v>5571944.2400000002</v>
      </c>
      <c r="D98" s="12">
        <v>1184.8900000000001</v>
      </c>
      <c r="E98">
        <v>66102000</v>
      </c>
    </row>
    <row r="99" spans="1:5" x14ac:dyDescent="0.25">
      <c r="A99">
        <v>66103000</v>
      </c>
      <c r="B99" t="s">
        <v>504</v>
      </c>
      <c r="C99" s="12">
        <v>459199999.98000002</v>
      </c>
      <c r="E99">
        <v>66103000</v>
      </c>
    </row>
    <row r="100" spans="1:5" x14ac:dyDescent="0.25">
      <c r="A100">
        <v>66600000</v>
      </c>
      <c r="B100" t="s">
        <v>770</v>
      </c>
      <c r="C100" s="12">
        <v>9560349.6899999995</v>
      </c>
      <c r="E100">
        <v>66600000</v>
      </c>
    </row>
    <row r="101" spans="1:5" x14ac:dyDescent="0.25">
      <c r="A101">
        <v>68112000</v>
      </c>
      <c r="B101" t="s">
        <v>772</v>
      </c>
      <c r="C101" s="12">
        <v>207085.97</v>
      </c>
      <c r="E101">
        <v>68112000</v>
      </c>
    </row>
    <row r="102" spans="1:5" x14ac:dyDescent="0.25">
      <c r="A102">
        <v>69500000</v>
      </c>
      <c r="B102" t="s">
        <v>2758</v>
      </c>
      <c r="C102" s="12">
        <v>320000</v>
      </c>
      <c r="E102">
        <v>69500000</v>
      </c>
    </row>
    <row r="103" spans="1:5" x14ac:dyDescent="0.25">
      <c r="A103">
        <v>69800000</v>
      </c>
      <c r="B103" t="s">
        <v>2167</v>
      </c>
      <c r="C103" s="12">
        <v>0</v>
      </c>
      <c r="D103" s="12">
        <v>100000</v>
      </c>
      <c r="E103">
        <v>69800000</v>
      </c>
    </row>
    <row r="104" spans="1:5" x14ac:dyDescent="0.25">
      <c r="A104">
        <v>75800000</v>
      </c>
      <c r="B104" t="s">
        <v>237</v>
      </c>
      <c r="C104" s="12">
        <v>-1049.71</v>
      </c>
      <c r="E104">
        <v>75800000</v>
      </c>
    </row>
    <row r="105" spans="1:5" x14ac:dyDescent="0.25">
      <c r="A105">
        <v>75810000</v>
      </c>
      <c r="B105" t="s">
        <v>573</v>
      </c>
      <c r="C105" s="12">
        <v>-177500</v>
      </c>
      <c r="E105">
        <v>75810000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C5E0B4"/>
  </sheetPr>
  <dimension ref="A1:G183"/>
  <sheetViews>
    <sheetView zoomScaleNormal="100" workbookViewId="0">
      <selection activeCell="C17" sqref="C17"/>
    </sheetView>
  </sheetViews>
  <sheetFormatPr baseColWidth="10" defaultColWidth="10.7109375" defaultRowHeight="14.25" x14ac:dyDescent="0.25"/>
  <cols>
    <col min="2" max="2" width="11.42578125" customWidth="1"/>
    <col min="3" max="3" width="34.7109375" customWidth="1"/>
    <col min="4" max="5" width="16.5703125" customWidth="1"/>
    <col min="6" max="6" width="14.85546875" customWidth="1"/>
    <col min="7" max="7" width="11.42578125" style="61" customWidth="1"/>
  </cols>
  <sheetData>
    <row r="1" spans="1:7" x14ac:dyDescent="0.25">
      <c r="D1">
        <v>2021</v>
      </c>
      <c r="E1">
        <v>2020</v>
      </c>
      <c r="F1">
        <v>2019</v>
      </c>
    </row>
    <row r="2" spans="1:7" x14ac:dyDescent="0.25">
      <c r="A2">
        <v>1010000</v>
      </c>
      <c r="B2">
        <v>10100000</v>
      </c>
      <c r="C2" t="s">
        <v>581</v>
      </c>
      <c r="D2" s="12">
        <v>-2000000</v>
      </c>
      <c r="E2" s="12">
        <v>-2000000</v>
      </c>
      <c r="F2" s="12">
        <v>-2000000</v>
      </c>
      <c r="G2" s="61">
        <v>10100000</v>
      </c>
    </row>
    <row r="3" spans="1:7" x14ac:dyDescent="0.25">
      <c r="A3">
        <v>1200000</v>
      </c>
      <c r="B3">
        <v>12000000</v>
      </c>
      <c r="C3" t="s">
        <v>585</v>
      </c>
      <c r="D3" s="12">
        <v>0</v>
      </c>
      <c r="E3" s="12">
        <v>0</v>
      </c>
      <c r="F3" s="12">
        <v>0</v>
      </c>
      <c r="G3" s="23">
        <v>12000000</v>
      </c>
    </row>
    <row r="4" spans="1:7" x14ac:dyDescent="0.25">
      <c r="A4">
        <v>1280000</v>
      </c>
      <c r="B4">
        <v>12800000</v>
      </c>
      <c r="C4" t="s">
        <v>586</v>
      </c>
      <c r="D4" s="12">
        <v>-8563899</v>
      </c>
      <c r="E4" s="12">
        <v>-8563899</v>
      </c>
      <c r="F4" s="12">
        <v>0</v>
      </c>
      <c r="G4" s="18">
        <v>12800000</v>
      </c>
    </row>
    <row r="5" spans="1:7" x14ac:dyDescent="0.25">
      <c r="B5">
        <v>12900000</v>
      </c>
      <c r="C5" t="s">
        <v>2200</v>
      </c>
      <c r="D5" s="12">
        <v>191266177.59999999</v>
      </c>
      <c r="G5" s="18">
        <v>12900000</v>
      </c>
    </row>
    <row r="6" spans="1:7" x14ac:dyDescent="0.25">
      <c r="A6">
        <v>2130000</v>
      </c>
      <c r="B6">
        <v>21300000</v>
      </c>
      <c r="C6" t="s">
        <v>591</v>
      </c>
      <c r="D6" s="12">
        <v>0</v>
      </c>
      <c r="E6" s="12">
        <v>6873600</v>
      </c>
      <c r="F6" s="12">
        <v>0</v>
      </c>
      <c r="G6" s="23">
        <v>21300000</v>
      </c>
    </row>
    <row r="7" spans="1:7" x14ac:dyDescent="0.25">
      <c r="B7">
        <v>21500000</v>
      </c>
      <c r="C7" t="s">
        <v>592</v>
      </c>
      <c r="D7" s="12">
        <v>6873600</v>
      </c>
      <c r="G7" s="23">
        <v>21500000</v>
      </c>
    </row>
    <row r="8" spans="1:7" x14ac:dyDescent="0.25">
      <c r="B8">
        <v>21810000</v>
      </c>
      <c r="C8" t="s">
        <v>260</v>
      </c>
      <c r="D8" s="12">
        <v>4192625</v>
      </c>
      <c r="G8" s="23">
        <v>21810000</v>
      </c>
    </row>
    <row r="9" spans="1:7" x14ac:dyDescent="0.25">
      <c r="A9">
        <v>2182000</v>
      </c>
      <c r="B9">
        <v>21820000</v>
      </c>
      <c r="C9" t="s">
        <v>52</v>
      </c>
      <c r="D9" s="12">
        <v>4411156.05</v>
      </c>
      <c r="E9" s="12">
        <v>4411156.05</v>
      </c>
      <c r="F9" s="12">
        <v>4411156.05</v>
      </c>
      <c r="G9" s="61">
        <v>21820000</v>
      </c>
    </row>
    <row r="10" spans="1:7" x14ac:dyDescent="0.25">
      <c r="A10">
        <v>2184000</v>
      </c>
      <c r="B10">
        <v>21840000</v>
      </c>
      <c r="C10" t="s">
        <v>597</v>
      </c>
      <c r="D10" s="12">
        <v>5722960</v>
      </c>
      <c r="E10" s="12">
        <v>3825680</v>
      </c>
      <c r="F10" s="12">
        <v>3825680</v>
      </c>
      <c r="G10" s="61">
        <v>21840000</v>
      </c>
    </row>
    <row r="11" spans="1:7" x14ac:dyDescent="0.25">
      <c r="A11">
        <v>2187000</v>
      </c>
      <c r="B11">
        <v>21870000</v>
      </c>
      <c r="C11" t="s">
        <v>595</v>
      </c>
      <c r="D11" s="12">
        <v>10202490</v>
      </c>
      <c r="E11" s="12">
        <v>10202490</v>
      </c>
      <c r="F11" s="12">
        <v>10202490</v>
      </c>
      <c r="G11" s="61">
        <v>21870000</v>
      </c>
    </row>
    <row r="12" spans="1:7" x14ac:dyDescent="0.25">
      <c r="A12">
        <v>2750000</v>
      </c>
      <c r="B12">
        <v>27500000</v>
      </c>
      <c r="C12" t="s">
        <v>599</v>
      </c>
      <c r="D12" s="12">
        <v>23519329.129999999</v>
      </c>
      <c r="E12" s="12">
        <v>500000</v>
      </c>
      <c r="F12" s="12">
        <v>0</v>
      </c>
      <c r="G12" s="61">
        <v>27500000</v>
      </c>
    </row>
    <row r="13" spans="1:7" x14ac:dyDescent="0.25">
      <c r="A13">
        <v>2813000</v>
      </c>
      <c r="B13">
        <v>28130000</v>
      </c>
      <c r="C13" t="s">
        <v>603</v>
      </c>
      <c r="D13" s="12">
        <v>-1334439.23</v>
      </c>
      <c r="E13" s="12">
        <v>-1914630.19</v>
      </c>
      <c r="F13" s="12">
        <v>0</v>
      </c>
      <c r="G13" s="61">
        <v>28130000</v>
      </c>
    </row>
    <row r="14" spans="1:7" x14ac:dyDescent="0.25">
      <c r="B14">
        <v>28150000</v>
      </c>
      <c r="C14" t="s">
        <v>604</v>
      </c>
      <c r="D14" s="12">
        <v>-3982622.96</v>
      </c>
      <c r="G14" s="61">
        <v>28150000</v>
      </c>
    </row>
    <row r="15" spans="1:7" x14ac:dyDescent="0.25">
      <c r="B15">
        <v>28181000</v>
      </c>
      <c r="C15" t="s">
        <v>2759</v>
      </c>
      <c r="D15" s="12">
        <v>-628893.75</v>
      </c>
      <c r="G15" s="61">
        <v>28181000</v>
      </c>
    </row>
    <row r="16" spans="1:7" x14ac:dyDescent="0.25">
      <c r="A16">
        <v>2818200</v>
      </c>
      <c r="B16">
        <v>28182000</v>
      </c>
      <c r="C16" t="s">
        <v>607</v>
      </c>
      <c r="D16" s="12">
        <v>-1823278.0175000001</v>
      </c>
      <c r="E16" s="12">
        <v>-1161604.6100000001</v>
      </c>
      <c r="F16" s="12">
        <v>-720489</v>
      </c>
      <c r="G16" s="61">
        <v>28182000</v>
      </c>
    </row>
    <row r="17" spans="1:7" x14ac:dyDescent="0.25">
      <c r="A17">
        <v>2818400</v>
      </c>
      <c r="B17">
        <v>28184000</v>
      </c>
      <c r="C17" t="s">
        <v>608</v>
      </c>
      <c r="D17" s="12">
        <v>-3389292.6666666698</v>
      </c>
      <c r="E17" s="12">
        <v>-1721556</v>
      </c>
      <c r="F17" s="12">
        <v>-765136</v>
      </c>
      <c r="G17" s="61">
        <v>28184000</v>
      </c>
    </row>
    <row r="18" spans="1:7" x14ac:dyDescent="0.25">
      <c r="A18">
        <v>2818700</v>
      </c>
      <c r="B18">
        <v>28187000</v>
      </c>
      <c r="C18" t="s">
        <v>609</v>
      </c>
      <c r="D18" s="12">
        <v>-3876946.5</v>
      </c>
      <c r="E18" s="12">
        <v>-2346573</v>
      </c>
      <c r="F18" s="12">
        <v>-1326324</v>
      </c>
      <c r="G18" s="61">
        <v>28187000</v>
      </c>
    </row>
    <row r="19" spans="1:7" x14ac:dyDescent="0.25">
      <c r="A19">
        <v>3710000</v>
      </c>
      <c r="B19">
        <v>37100000</v>
      </c>
      <c r="C19" t="s">
        <v>614</v>
      </c>
      <c r="D19" s="12">
        <v>1910033656</v>
      </c>
      <c r="E19" s="12">
        <v>1683160813</v>
      </c>
      <c r="F19" s="12">
        <v>0</v>
      </c>
      <c r="G19" s="18">
        <v>37100000</v>
      </c>
    </row>
    <row r="20" spans="1:7" x14ac:dyDescent="0.25">
      <c r="A20">
        <v>4011000</v>
      </c>
      <c r="B20">
        <v>40110000</v>
      </c>
      <c r="C20" t="s">
        <v>619</v>
      </c>
      <c r="D20" s="12">
        <v>-843589990.450001</v>
      </c>
      <c r="E20" s="12">
        <v>-1099426043</v>
      </c>
      <c r="F20" s="12">
        <v>-143245362.84</v>
      </c>
      <c r="G20" s="61">
        <v>40110000</v>
      </c>
    </row>
    <row r="21" spans="1:7" x14ac:dyDescent="0.25">
      <c r="A21">
        <v>4012000</v>
      </c>
      <c r="B21">
        <v>40120000</v>
      </c>
      <c r="C21" t="s">
        <v>620</v>
      </c>
      <c r="D21" s="12">
        <v>-2253863016.7800002</v>
      </c>
      <c r="E21" s="12">
        <v>-1003105006</v>
      </c>
      <c r="F21" s="12">
        <v>0</v>
      </c>
      <c r="G21" s="61">
        <v>40120000</v>
      </c>
    </row>
    <row r="22" spans="1:7" x14ac:dyDescent="0.25">
      <c r="A22">
        <v>4034000</v>
      </c>
      <c r="B22">
        <v>40340000</v>
      </c>
      <c r="C22" t="s">
        <v>67</v>
      </c>
      <c r="D22" s="12">
        <v>-49847320.740000002</v>
      </c>
      <c r="E22" s="12">
        <v>0</v>
      </c>
      <c r="F22" s="12">
        <v>0</v>
      </c>
      <c r="G22" s="23">
        <v>40340000</v>
      </c>
    </row>
    <row r="23" spans="1:7" x14ac:dyDescent="0.25">
      <c r="B23">
        <v>40400000</v>
      </c>
      <c r="C23" t="s">
        <v>1670</v>
      </c>
      <c r="D23" s="12">
        <v>-1440000</v>
      </c>
      <c r="G23" s="23">
        <v>40400000</v>
      </c>
    </row>
    <row r="24" spans="1:7" x14ac:dyDescent="0.25">
      <c r="A24">
        <v>4081000</v>
      </c>
      <c r="B24">
        <v>40810000</v>
      </c>
      <c r="C24" t="s">
        <v>622</v>
      </c>
      <c r="D24" s="12">
        <v>-4294918.8</v>
      </c>
      <c r="E24" s="12">
        <v>-4294918.8</v>
      </c>
      <c r="F24" s="12">
        <v>0</v>
      </c>
      <c r="G24" s="18">
        <v>40810000</v>
      </c>
    </row>
    <row r="25" spans="1:7" x14ac:dyDescent="0.25">
      <c r="A25">
        <v>4091000</v>
      </c>
      <c r="B25">
        <v>40910000</v>
      </c>
      <c r="C25" t="s">
        <v>285</v>
      </c>
      <c r="D25" s="12">
        <v>518016</v>
      </c>
      <c r="E25" s="12">
        <v>518016</v>
      </c>
      <c r="F25" s="12">
        <v>0</v>
      </c>
      <c r="G25" s="23">
        <v>40910000</v>
      </c>
    </row>
    <row r="26" spans="1:7" x14ac:dyDescent="0.25">
      <c r="A26">
        <v>4092000</v>
      </c>
      <c r="B26">
        <v>40920000</v>
      </c>
      <c r="C26" t="s">
        <v>287</v>
      </c>
      <c r="D26" s="12">
        <v>43330986.009999998</v>
      </c>
      <c r="E26" s="12">
        <v>29688368.649999999</v>
      </c>
      <c r="F26" s="12">
        <v>0</v>
      </c>
      <c r="G26" s="23">
        <v>40920000</v>
      </c>
    </row>
    <row r="27" spans="1:7" x14ac:dyDescent="0.25">
      <c r="A27">
        <v>4111000</v>
      </c>
      <c r="B27">
        <v>41110000</v>
      </c>
      <c r="C27" t="s">
        <v>297</v>
      </c>
      <c r="D27" s="12">
        <v>861565618.55999994</v>
      </c>
      <c r="E27" s="12">
        <v>260177246.09999999</v>
      </c>
      <c r="F27" s="12">
        <v>0</v>
      </c>
      <c r="G27" s="23">
        <v>41110000</v>
      </c>
    </row>
    <row r="28" spans="1:7" x14ac:dyDescent="0.25">
      <c r="A28">
        <v>4130000</v>
      </c>
      <c r="B28">
        <v>41300000</v>
      </c>
      <c r="C28" t="s">
        <v>290</v>
      </c>
      <c r="D28" s="12">
        <v>-17255940</v>
      </c>
      <c r="E28" s="12">
        <v>51638810</v>
      </c>
      <c r="F28" s="12">
        <v>0</v>
      </c>
      <c r="G28" s="23">
        <v>41300000</v>
      </c>
    </row>
    <row r="29" spans="1:7" x14ac:dyDescent="0.25">
      <c r="A29">
        <v>4181000</v>
      </c>
      <c r="B29">
        <v>41810000</v>
      </c>
      <c r="C29" t="s">
        <v>624</v>
      </c>
      <c r="D29" s="12">
        <v>169627500</v>
      </c>
      <c r="E29" s="12">
        <v>169627500</v>
      </c>
      <c r="F29" s="12">
        <v>200000000</v>
      </c>
      <c r="G29" s="18">
        <v>41810000</v>
      </c>
    </row>
    <row r="30" spans="1:7" x14ac:dyDescent="0.25">
      <c r="A30">
        <v>4190000</v>
      </c>
      <c r="B30">
        <v>41900000</v>
      </c>
      <c r="C30" t="s">
        <v>293</v>
      </c>
      <c r="D30" s="12">
        <v>-24065981.41</v>
      </c>
      <c r="E30" s="12">
        <v>-24065981.41</v>
      </c>
      <c r="F30" s="12">
        <v>-200000000</v>
      </c>
      <c r="G30" s="18">
        <v>41900000</v>
      </c>
    </row>
    <row r="31" spans="1:7" x14ac:dyDescent="0.25">
      <c r="A31">
        <v>4210000</v>
      </c>
      <c r="B31">
        <v>42100000</v>
      </c>
      <c r="C31" t="s">
        <v>303</v>
      </c>
      <c r="D31" s="12">
        <v>-4922682.03</v>
      </c>
      <c r="E31" s="12">
        <v>0</v>
      </c>
      <c r="F31" s="12">
        <v>0</v>
      </c>
      <c r="G31" s="23">
        <v>42100000</v>
      </c>
    </row>
    <row r="32" spans="1:7" x14ac:dyDescent="0.25">
      <c r="A32">
        <v>4211000</v>
      </c>
      <c r="B32">
        <v>42110000</v>
      </c>
      <c r="C32" t="s">
        <v>296</v>
      </c>
      <c r="D32" s="12">
        <v>0</v>
      </c>
      <c r="E32" s="12">
        <v>0</v>
      </c>
      <c r="F32" s="12">
        <v>0</v>
      </c>
      <c r="G32" s="61">
        <v>42110000</v>
      </c>
    </row>
    <row r="33" spans="1:7" x14ac:dyDescent="0.25">
      <c r="B33">
        <v>42120000</v>
      </c>
      <c r="C33" t="s">
        <v>2228</v>
      </c>
      <c r="D33" s="12">
        <v>2586238.46</v>
      </c>
      <c r="G33" s="61">
        <v>42120000</v>
      </c>
    </row>
    <row r="34" spans="1:7" x14ac:dyDescent="0.25">
      <c r="B34">
        <v>42500000</v>
      </c>
      <c r="C34" t="s">
        <v>74</v>
      </c>
      <c r="D34" s="12">
        <v>100000</v>
      </c>
      <c r="G34" s="61">
        <v>42500000</v>
      </c>
    </row>
    <row r="35" spans="1:7" x14ac:dyDescent="0.25">
      <c r="B35">
        <v>42510000</v>
      </c>
      <c r="C35" t="s">
        <v>306</v>
      </c>
      <c r="D35" s="12">
        <v>88000</v>
      </c>
      <c r="G35" s="61">
        <v>42510000</v>
      </c>
    </row>
    <row r="36" spans="1:7" x14ac:dyDescent="0.25">
      <c r="A36">
        <v>4252000</v>
      </c>
      <c r="B36">
        <v>42520000</v>
      </c>
      <c r="C36" t="s">
        <v>298</v>
      </c>
      <c r="D36" s="12">
        <v>200000</v>
      </c>
      <c r="E36" s="12">
        <v>-300000</v>
      </c>
      <c r="F36" s="12">
        <v>0</v>
      </c>
      <c r="G36" s="61">
        <v>42520000</v>
      </c>
    </row>
    <row r="37" spans="1:7" x14ac:dyDescent="0.25">
      <c r="A37">
        <v>4310000</v>
      </c>
      <c r="B37">
        <v>43100000</v>
      </c>
      <c r="C37" t="s">
        <v>627</v>
      </c>
      <c r="D37" s="12">
        <v>1094635.03</v>
      </c>
      <c r="E37" s="12">
        <v>-8500951.8000000007</v>
      </c>
      <c r="F37" s="12">
        <v>0</v>
      </c>
      <c r="G37" s="61">
        <v>43100000</v>
      </c>
    </row>
    <row r="38" spans="1:7" x14ac:dyDescent="0.25">
      <c r="A38">
        <v>4311000</v>
      </c>
      <c r="B38">
        <v>43110000</v>
      </c>
      <c r="C38" t="s">
        <v>628</v>
      </c>
      <c r="D38" s="12">
        <v>33000</v>
      </c>
      <c r="E38" s="12">
        <v>39000</v>
      </c>
      <c r="F38" s="12">
        <v>0</v>
      </c>
      <c r="G38" s="61">
        <v>43110000</v>
      </c>
    </row>
    <row r="39" spans="1:7" x14ac:dyDescent="0.25">
      <c r="A39">
        <v>4320000</v>
      </c>
      <c r="B39">
        <v>43200000</v>
      </c>
      <c r="C39" t="s">
        <v>79</v>
      </c>
      <c r="D39" s="12">
        <v>-633541.66</v>
      </c>
      <c r="E39" s="12">
        <v>-3643265.08</v>
      </c>
      <c r="F39" s="12">
        <v>0</v>
      </c>
      <c r="G39" s="61">
        <v>43200000</v>
      </c>
    </row>
    <row r="40" spans="1:7" x14ac:dyDescent="0.25">
      <c r="A40">
        <v>4330000</v>
      </c>
      <c r="B40">
        <v>43300000</v>
      </c>
      <c r="C40" t="s">
        <v>80</v>
      </c>
      <c r="D40" s="12">
        <v>-382036.86</v>
      </c>
      <c r="E40" s="12">
        <v>-607210.84</v>
      </c>
      <c r="F40" s="12">
        <v>0</v>
      </c>
      <c r="G40" s="61">
        <v>43300000</v>
      </c>
    </row>
    <row r="41" spans="1:7" x14ac:dyDescent="0.25">
      <c r="B41">
        <v>43400000</v>
      </c>
      <c r="C41" t="s">
        <v>81</v>
      </c>
      <c r="D41" s="12">
        <v>-75000</v>
      </c>
      <c r="G41" s="61">
        <v>43400000</v>
      </c>
    </row>
    <row r="42" spans="1:7" x14ac:dyDescent="0.25">
      <c r="A42">
        <v>4410000</v>
      </c>
      <c r="B42">
        <v>44100000</v>
      </c>
      <c r="C42" t="s">
        <v>632</v>
      </c>
      <c r="D42" s="12">
        <v>-8197984.46</v>
      </c>
      <c r="E42" s="12">
        <v>-2736176.73</v>
      </c>
      <c r="F42" s="12">
        <v>0</v>
      </c>
      <c r="G42" s="61">
        <v>44100000</v>
      </c>
    </row>
    <row r="43" spans="1:7" x14ac:dyDescent="0.25">
      <c r="A43">
        <v>4430000</v>
      </c>
      <c r="B43">
        <v>44300000</v>
      </c>
      <c r="C43" t="s">
        <v>633</v>
      </c>
      <c r="D43" s="12">
        <v>48603171.537249997</v>
      </c>
      <c r="E43" s="12">
        <v>20558360.52</v>
      </c>
      <c r="F43" s="12">
        <v>320000</v>
      </c>
      <c r="G43" s="61">
        <v>44300000</v>
      </c>
    </row>
    <row r="44" spans="1:7" x14ac:dyDescent="0.25">
      <c r="A44">
        <v>4441000</v>
      </c>
      <c r="B44">
        <v>44410000</v>
      </c>
      <c r="C44" t="s">
        <v>2407</v>
      </c>
      <c r="D44" s="12">
        <v>-9278693.3900000006</v>
      </c>
      <c r="E44" s="12">
        <v>-9278693.3900000006</v>
      </c>
      <c r="F44" s="12">
        <v>-2140974.75</v>
      </c>
      <c r="G44" s="61">
        <v>44410000</v>
      </c>
    </row>
    <row r="45" spans="1:7" x14ac:dyDescent="0.25">
      <c r="A45">
        <v>4442000</v>
      </c>
      <c r="B45">
        <v>44420000</v>
      </c>
      <c r="C45" t="s">
        <v>320</v>
      </c>
      <c r="D45" s="12">
        <v>0</v>
      </c>
      <c r="E45" s="12">
        <v>0</v>
      </c>
      <c r="F45" s="12">
        <v>0</v>
      </c>
      <c r="G45" s="18">
        <v>44420000</v>
      </c>
    </row>
    <row r="46" spans="1:7" x14ac:dyDescent="0.25">
      <c r="A46">
        <v>4455000</v>
      </c>
      <c r="B46">
        <v>44550000</v>
      </c>
      <c r="C46" t="s">
        <v>639</v>
      </c>
      <c r="D46" s="12">
        <v>48743973.18</v>
      </c>
      <c r="E46" s="12">
        <v>58051697.890000001</v>
      </c>
      <c r="F46" s="12">
        <v>11182231.67</v>
      </c>
      <c r="G46" s="23">
        <v>44550000</v>
      </c>
    </row>
    <row r="47" spans="1:7" x14ac:dyDescent="0.25">
      <c r="B47">
        <v>44560000</v>
      </c>
      <c r="C47" t="s">
        <v>2760</v>
      </c>
      <c r="D47" s="12">
        <v>525458.19999999995</v>
      </c>
      <c r="G47" s="61">
        <v>44560000</v>
      </c>
    </row>
    <row r="48" spans="1:7" x14ac:dyDescent="0.25">
      <c r="A48">
        <v>4456100</v>
      </c>
      <c r="B48">
        <v>44561000</v>
      </c>
      <c r="C48" t="s">
        <v>640</v>
      </c>
      <c r="D48" s="12">
        <v>765299.98</v>
      </c>
      <c r="E48" s="12">
        <v>0</v>
      </c>
      <c r="F48" s="12">
        <v>0</v>
      </c>
      <c r="G48" s="61">
        <v>44561000</v>
      </c>
    </row>
    <row r="49" spans="1:7" x14ac:dyDescent="0.25">
      <c r="A49">
        <v>4456200</v>
      </c>
      <c r="B49">
        <v>44562000</v>
      </c>
      <c r="C49" t="s">
        <v>89</v>
      </c>
      <c r="D49" s="12">
        <v>-3305.2799999997701</v>
      </c>
      <c r="E49" s="12">
        <v>9284.7999999999993</v>
      </c>
      <c r="F49" s="12">
        <v>-130096.53</v>
      </c>
      <c r="G49" s="61">
        <v>44562000</v>
      </c>
    </row>
    <row r="50" spans="1:7" x14ac:dyDescent="0.25">
      <c r="A50">
        <v>4456400</v>
      </c>
      <c r="B50">
        <v>44564000</v>
      </c>
      <c r="C50" t="s">
        <v>91</v>
      </c>
      <c r="D50" s="12">
        <v>1469412.1200000099</v>
      </c>
      <c r="E50" s="12">
        <v>-7161715.6799999997</v>
      </c>
      <c r="F50" s="12">
        <v>450000</v>
      </c>
      <c r="G50" s="61">
        <v>44564000</v>
      </c>
    </row>
    <row r="51" spans="1:7" x14ac:dyDescent="0.25">
      <c r="A51">
        <v>4456500</v>
      </c>
      <c r="B51">
        <v>44565000</v>
      </c>
      <c r="C51" t="s">
        <v>1951</v>
      </c>
      <c r="D51" s="12">
        <v>0</v>
      </c>
      <c r="E51" s="12">
        <v>0</v>
      </c>
      <c r="F51" s="12">
        <v>0</v>
      </c>
      <c r="G51" s="61">
        <v>44565000</v>
      </c>
    </row>
    <row r="52" spans="1:7" x14ac:dyDescent="0.25">
      <c r="A52">
        <v>4457000</v>
      </c>
      <c r="B52">
        <v>44570000</v>
      </c>
      <c r="C52" t="s">
        <v>2190</v>
      </c>
      <c r="D52" s="12">
        <v>-648776.700000001</v>
      </c>
      <c r="E52" s="12">
        <v>0</v>
      </c>
      <c r="F52" s="12">
        <v>0</v>
      </c>
      <c r="G52" s="61">
        <v>44570000</v>
      </c>
    </row>
    <row r="53" spans="1:7" x14ac:dyDescent="0.25">
      <c r="A53">
        <v>4457200</v>
      </c>
      <c r="B53">
        <v>44572000</v>
      </c>
      <c r="C53" t="s">
        <v>328</v>
      </c>
      <c r="D53" s="12">
        <v>0</v>
      </c>
      <c r="E53" s="12">
        <v>-67594</v>
      </c>
      <c r="F53" s="12">
        <v>0</v>
      </c>
      <c r="G53" s="23">
        <v>44572000</v>
      </c>
    </row>
    <row r="54" spans="1:7" x14ac:dyDescent="0.25">
      <c r="A54">
        <v>4458000</v>
      </c>
      <c r="B54">
        <v>44580000</v>
      </c>
      <c r="C54" t="s">
        <v>644</v>
      </c>
      <c r="D54" s="12">
        <v>715819.8</v>
      </c>
      <c r="E54" s="12">
        <v>715819.8</v>
      </c>
      <c r="F54" s="12">
        <v>0</v>
      </c>
      <c r="G54" s="23">
        <v>44580000</v>
      </c>
    </row>
    <row r="55" spans="1:7" x14ac:dyDescent="0.25">
      <c r="A55">
        <v>4458400</v>
      </c>
      <c r="B55">
        <v>44584000</v>
      </c>
      <c r="C55" t="s">
        <v>645</v>
      </c>
      <c r="D55" s="12">
        <v>-4437916.67</v>
      </c>
      <c r="E55" s="12">
        <v>-4437916.67</v>
      </c>
      <c r="F55" s="12">
        <v>-9500000</v>
      </c>
      <c r="G55" s="23">
        <v>44584000</v>
      </c>
    </row>
    <row r="56" spans="1:7" x14ac:dyDescent="0.25">
      <c r="A56">
        <v>4661000</v>
      </c>
      <c r="B56">
        <v>46610000</v>
      </c>
      <c r="C56" t="s">
        <v>2114</v>
      </c>
      <c r="D56" s="12">
        <v>738213.23</v>
      </c>
      <c r="E56" s="12">
        <v>738213.23</v>
      </c>
      <c r="F56" s="12">
        <v>0</v>
      </c>
      <c r="G56" s="61">
        <v>46610000</v>
      </c>
    </row>
    <row r="57" spans="1:7" x14ac:dyDescent="0.25">
      <c r="B57">
        <v>46620000</v>
      </c>
      <c r="C57" t="s">
        <v>2761</v>
      </c>
      <c r="D57" s="12">
        <v>-22936120</v>
      </c>
      <c r="G57" s="61">
        <v>46620000</v>
      </c>
    </row>
    <row r="58" spans="1:7" x14ac:dyDescent="0.25">
      <c r="B58">
        <v>46700000</v>
      </c>
      <c r="C58" t="s">
        <v>2115</v>
      </c>
      <c r="D58" s="12">
        <v>4855328</v>
      </c>
      <c r="G58" s="60">
        <v>46700000</v>
      </c>
    </row>
    <row r="59" spans="1:7" x14ac:dyDescent="0.25">
      <c r="A59">
        <v>4670001</v>
      </c>
      <c r="B59">
        <v>46700010</v>
      </c>
      <c r="C59" t="s">
        <v>9</v>
      </c>
      <c r="D59" s="12">
        <v>-520970903.56</v>
      </c>
      <c r="E59" s="12">
        <v>-777782883.60000002</v>
      </c>
      <c r="F59" s="12">
        <v>-26045878.02</v>
      </c>
      <c r="G59" s="60">
        <v>46700010</v>
      </c>
    </row>
    <row r="60" spans="1:7" x14ac:dyDescent="0.25">
      <c r="A60">
        <v>4670002</v>
      </c>
      <c r="B60">
        <v>46700020</v>
      </c>
      <c r="C60" t="s">
        <v>17</v>
      </c>
      <c r="D60" s="12">
        <v>-36151236.590000004</v>
      </c>
      <c r="E60" s="12">
        <v>-11519124.58</v>
      </c>
      <c r="F60" s="12">
        <v>780579.2</v>
      </c>
      <c r="G60" s="60">
        <v>46700020</v>
      </c>
    </row>
    <row r="61" spans="1:7" x14ac:dyDescent="0.25">
      <c r="A61">
        <v>4670004</v>
      </c>
      <c r="B61">
        <v>46700040</v>
      </c>
      <c r="C61" t="s">
        <v>20</v>
      </c>
      <c r="D61" s="12">
        <v>-44508</v>
      </c>
      <c r="E61" s="12">
        <v>-44508</v>
      </c>
      <c r="F61" s="12">
        <v>0</v>
      </c>
      <c r="G61" s="60">
        <v>46700040</v>
      </c>
    </row>
    <row r="62" spans="1:7" x14ac:dyDescent="0.25">
      <c r="B62">
        <v>46700050</v>
      </c>
      <c r="C62" t="s">
        <v>1</v>
      </c>
      <c r="D62" s="12">
        <v>9730000</v>
      </c>
      <c r="G62" s="60">
        <v>46700050</v>
      </c>
    </row>
    <row r="63" spans="1:7" x14ac:dyDescent="0.25">
      <c r="B63">
        <v>46700060</v>
      </c>
      <c r="C63" t="s">
        <v>148</v>
      </c>
      <c r="D63" s="12">
        <v>49891000</v>
      </c>
      <c r="G63" s="60">
        <v>46700060</v>
      </c>
    </row>
    <row r="64" spans="1:7" x14ac:dyDescent="0.25">
      <c r="B64">
        <v>46700070</v>
      </c>
      <c r="C64" t="s">
        <v>22</v>
      </c>
      <c r="D64" s="12">
        <v>21554743</v>
      </c>
      <c r="G64" s="60">
        <v>46700070</v>
      </c>
    </row>
    <row r="65" spans="1:7" x14ac:dyDescent="0.25">
      <c r="B65">
        <v>46700080</v>
      </c>
      <c r="C65" t="s">
        <v>37</v>
      </c>
      <c r="D65" s="12">
        <v>-5584399.0999999996</v>
      </c>
      <c r="G65" s="60">
        <v>46700080</v>
      </c>
    </row>
    <row r="66" spans="1:7" x14ac:dyDescent="0.25">
      <c r="B66">
        <v>46700090</v>
      </c>
      <c r="C66" t="s">
        <v>33</v>
      </c>
      <c r="D66" s="12">
        <v>1619084</v>
      </c>
      <c r="G66" s="60">
        <v>46700090</v>
      </c>
    </row>
    <row r="67" spans="1:7" x14ac:dyDescent="0.25">
      <c r="B67">
        <v>46700100</v>
      </c>
      <c r="C67" t="s">
        <v>149</v>
      </c>
      <c r="D67" s="12">
        <v>-1647691.26</v>
      </c>
      <c r="G67" s="60">
        <v>46700100</v>
      </c>
    </row>
    <row r="68" spans="1:7" x14ac:dyDescent="0.25">
      <c r="A68">
        <v>4710000</v>
      </c>
      <c r="B68">
        <v>47100000</v>
      </c>
      <c r="C68" t="s">
        <v>384</v>
      </c>
      <c r="D68" s="12">
        <v>9496780.1999999899</v>
      </c>
      <c r="E68" s="12">
        <v>0</v>
      </c>
      <c r="F68" s="12">
        <v>0</v>
      </c>
      <c r="G68" s="61">
        <v>47100000</v>
      </c>
    </row>
    <row r="69" spans="1:7" x14ac:dyDescent="0.25">
      <c r="B69">
        <v>47200000</v>
      </c>
      <c r="C69" t="s">
        <v>697</v>
      </c>
      <c r="D69" s="12">
        <v>6808221.5999999996</v>
      </c>
      <c r="G69" s="61">
        <v>47200000</v>
      </c>
    </row>
    <row r="70" spans="1:7" x14ac:dyDescent="0.25">
      <c r="A70">
        <v>4860000</v>
      </c>
      <c r="B70">
        <v>48600000</v>
      </c>
      <c r="C70" t="s">
        <v>698</v>
      </c>
      <c r="D70" s="12">
        <v>1572452.44</v>
      </c>
      <c r="E70" s="12">
        <v>1232827.44</v>
      </c>
      <c r="F70" s="12">
        <v>0</v>
      </c>
      <c r="G70" s="61">
        <v>48600000</v>
      </c>
    </row>
    <row r="71" spans="1:7" x14ac:dyDescent="0.25">
      <c r="A71">
        <v>5111000</v>
      </c>
      <c r="B71">
        <v>51110000</v>
      </c>
      <c r="C71" t="s">
        <v>701</v>
      </c>
      <c r="D71" s="12">
        <v>-480450754.11000001</v>
      </c>
      <c r="E71" s="12">
        <v>6800000</v>
      </c>
      <c r="F71" s="12">
        <v>0</v>
      </c>
      <c r="G71" s="61">
        <v>51110000</v>
      </c>
    </row>
    <row r="72" spans="1:7" x14ac:dyDescent="0.25">
      <c r="B72">
        <v>51120000</v>
      </c>
      <c r="C72" t="s">
        <v>2762</v>
      </c>
      <c r="D72" s="12">
        <v>41685700</v>
      </c>
      <c r="G72" s="61">
        <v>51120000</v>
      </c>
    </row>
    <row r="73" spans="1:7" x14ac:dyDescent="0.25">
      <c r="A73">
        <v>5112231</v>
      </c>
      <c r="B73">
        <v>51122310</v>
      </c>
      <c r="C73" t="s">
        <v>704</v>
      </c>
      <c r="D73" s="12">
        <v>125000000</v>
      </c>
      <c r="E73" s="12">
        <v>125000000</v>
      </c>
      <c r="F73" s="12">
        <v>0</v>
      </c>
      <c r="G73" s="61">
        <v>51122310</v>
      </c>
    </row>
    <row r="74" spans="1:7" x14ac:dyDescent="0.25">
      <c r="A74">
        <v>5112241</v>
      </c>
      <c r="B74">
        <v>51122410</v>
      </c>
      <c r="C74" t="s">
        <v>391</v>
      </c>
      <c r="D74" s="12">
        <v>-341482880</v>
      </c>
      <c r="E74" s="12">
        <v>99313935</v>
      </c>
      <c r="F74" s="12">
        <v>0</v>
      </c>
      <c r="G74" s="61">
        <v>51122410</v>
      </c>
    </row>
    <row r="75" spans="1:7" x14ac:dyDescent="0.25">
      <c r="A75">
        <v>5114000</v>
      </c>
      <c r="B75">
        <v>51140000</v>
      </c>
      <c r="C75" t="s">
        <v>395</v>
      </c>
      <c r="D75" s="12">
        <v>186561824.78999999</v>
      </c>
      <c r="E75" s="12">
        <v>-28439206.43</v>
      </c>
      <c r="F75" s="12">
        <v>0</v>
      </c>
      <c r="G75" s="61">
        <v>51140000</v>
      </c>
    </row>
    <row r="76" spans="1:7" x14ac:dyDescent="0.25">
      <c r="A76">
        <v>5123100</v>
      </c>
      <c r="B76">
        <v>51231000</v>
      </c>
      <c r="C76" t="s">
        <v>716</v>
      </c>
      <c r="D76" s="12">
        <v>38960210.609999903</v>
      </c>
      <c r="E76" s="12">
        <v>4239071.53</v>
      </c>
      <c r="F76" s="12">
        <v>0</v>
      </c>
      <c r="G76" s="23">
        <v>51231000</v>
      </c>
    </row>
    <row r="77" spans="1:7" x14ac:dyDescent="0.25">
      <c r="A77">
        <v>5124100</v>
      </c>
      <c r="B77">
        <v>51241000</v>
      </c>
      <c r="C77" t="s">
        <v>719</v>
      </c>
      <c r="D77" s="12">
        <v>352259806.54000002</v>
      </c>
      <c r="E77" s="12">
        <v>1576352.04</v>
      </c>
      <c r="F77" s="12">
        <v>161692423.22</v>
      </c>
      <c r="G77" s="61">
        <v>51241000</v>
      </c>
    </row>
    <row r="78" spans="1:7" x14ac:dyDescent="0.25">
      <c r="A78">
        <v>5310000</v>
      </c>
      <c r="B78">
        <v>53100000</v>
      </c>
      <c r="C78" t="s">
        <v>351</v>
      </c>
      <c r="D78" s="12">
        <v>1838</v>
      </c>
      <c r="E78" s="12">
        <v>1573538</v>
      </c>
      <c r="F78" s="12">
        <v>0</v>
      </c>
      <c r="G78" s="61">
        <v>53100000</v>
      </c>
    </row>
    <row r="79" spans="1:7" x14ac:dyDescent="0.25">
      <c r="B79">
        <v>53110000</v>
      </c>
      <c r="C79" t="s">
        <v>351</v>
      </c>
      <c r="D79" s="12">
        <v>2886159.01</v>
      </c>
      <c r="G79" s="61">
        <v>53110000</v>
      </c>
    </row>
    <row r="80" spans="1:7" x14ac:dyDescent="0.25">
      <c r="A80">
        <v>5320000</v>
      </c>
      <c r="B80">
        <v>53200000</v>
      </c>
      <c r="C80" t="s">
        <v>2763</v>
      </c>
      <c r="D80" s="12">
        <v>20341955</v>
      </c>
      <c r="E80" s="12">
        <v>0</v>
      </c>
      <c r="F80" s="12">
        <v>1573600</v>
      </c>
      <c r="G80" s="61">
        <v>53200000</v>
      </c>
    </row>
    <row r="81" spans="1:7" x14ac:dyDescent="0.25">
      <c r="A81">
        <v>5800000</v>
      </c>
      <c r="B81">
        <v>58000000</v>
      </c>
      <c r="C81" t="s">
        <v>724</v>
      </c>
      <c r="D81" s="12">
        <v>-102800400</v>
      </c>
      <c r="E81" s="12">
        <v>0</v>
      </c>
      <c r="F81" s="12">
        <v>0</v>
      </c>
      <c r="G81" s="61">
        <v>58000000</v>
      </c>
    </row>
    <row r="82" spans="1:7" x14ac:dyDescent="0.25">
      <c r="A82">
        <v>6037000</v>
      </c>
      <c r="B82">
        <v>60370000</v>
      </c>
      <c r="C82" t="s">
        <v>725</v>
      </c>
      <c r="D82" s="12">
        <v>0</v>
      </c>
      <c r="E82" s="12">
        <v>-1683160813</v>
      </c>
      <c r="F82" s="12">
        <v>0</v>
      </c>
      <c r="G82" s="61">
        <v>60370000</v>
      </c>
    </row>
    <row r="83" spans="1:7" x14ac:dyDescent="0.25">
      <c r="A83">
        <v>6061000</v>
      </c>
      <c r="B83">
        <v>60610000</v>
      </c>
      <c r="C83" t="s">
        <v>442</v>
      </c>
      <c r="D83" s="12">
        <v>0</v>
      </c>
      <c r="E83" s="12">
        <v>7741386.3700000001</v>
      </c>
      <c r="F83" s="12">
        <v>0</v>
      </c>
      <c r="G83" s="61">
        <v>60610000</v>
      </c>
    </row>
    <row r="84" spans="1:7" x14ac:dyDescent="0.25">
      <c r="A84">
        <v>6062000</v>
      </c>
      <c r="B84">
        <v>60620000</v>
      </c>
      <c r="C84" t="s">
        <v>378</v>
      </c>
      <c r="D84" s="12">
        <v>225136.67</v>
      </c>
      <c r="E84" s="12">
        <v>1761553</v>
      </c>
      <c r="F84" s="12">
        <v>0</v>
      </c>
      <c r="G84" s="61">
        <v>60620000</v>
      </c>
    </row>
    <row r="85" spans="1:7" x14ac:dyDescent="0.25">
      <c r="B85">
        <v>60630000</v>
      </c>
      <c r="C85" t="s">
        <v>380</v>
      </c>
      <c r="D85" s="12">
        <v>140000</v>
      </c>
      <c r="G85" s="61">
        <v>60630000</v>
      </c>
    </row>
    <row r="86" spans="1:7" x14ac:dyDescent="0.25">
      <c r="A86">
        <v>6064000</v>
      </c>
      <c r="B86">
        <v>60640000</v>
      </c>
      <c r="C86" t="s">
        <v>382</v>
      </c>
      <c r="D86" s="12">
        <v>140500</v>
      </c>
      <c r="E86" s="12">
        <v>141716.66</v>
      </c>
      <c r="F86" s="12">
        <v>71093.87</v>
      </c>
      <c r="G86" s="61">
        <v>60640000</v>
      </c>
    </row>
    <row r="87" spans="1:7" x14ac:dyDescent="0.25">
      <c r="A87">
        <v>6065000</v>
      </c>
      <c r="B87">
        <v>60650000</v>
      </c>
      <c r="C87" t="s">
        <v>167</v>
      </c>
      <c r="D87" s="12">
        <v>14819532.619999999</v>
      </c>
      <c r="E87" s="12">
        <v>2264990.87</v>
      </c>
      <c r="F87" s="12">
        <v>200812</v>
      </c>
      <c r="G87" s="61">
        <v>60650000</v>
      </c>
    </row>
    <row r="88" spans="1:7" x14ac:dyDescent="0.25">
      <c r="A88">
        <v>6067000</v>
      </c>
      <c r="B88">
        <v>60670000</v>
      </c>
      <c r="C88" t="s">
        <v>385</v>
      </c>
      <c r="D88" s="12">
        <v>251000</v>
      </c>
      <c r="E88" s="12">
        <v>60000</v>
      </c>
      <c r="F88" s="12">
        <v>2638394</v>
      </c>
      <c r="G88" s="61">
        <v>60670000</v>
      </c>
    </row>
    <row r="89" spans="1:7" x14ac:dyDescent="0.25">
      <c r="A89">
        <v>6068000</v>
      </c>
      <c r="B89">
        <v>60680000</v>
      </c>
      <c r="C89" t="s">
        <v>375</v>
      </c>
      <c r="D89" s="12">
        <v>1609808</v>
      </c>
      <c r="E89" s="12">
        <v>1362299.17</v>
      </c>
      <c r="F89" s="12">
        <v>0</v>
      </c>
      <c r="G89" s="61">
        <v>60680000</v>
      </c>
    </row>
    <row r="90" spans="1:7" x14ac:dyDescent="0.25">
      <c r="B90">
        <v>60690000</v>
      </c>
      <c r="C90" t="s">
        <v>2764</v>
      </c>
      <c r="D90" s="12">
        <v>155000</v>
      </c>
      <c r="G90" s="61">
        <v>60690000</v>
      </c>
    </row>
    <row r="91" spans="1:7" x14ac:dyDescent="0.25">
      <c r="A91">
        <v>6071000</v>
      </c>
      <c r="B91">
        <v>60710000</v>
      </c>
      <c r="C91" t="s">
        <v>453</v>
      </c>
      <c r="D91" s="12">
        <v>166403218.40000001</v>
      </c>
      <c r="E91" s="12">
        <v>2101159467</v>
      </c>
      <c r="F91" s="12">
        <v>164867662.84</v>
      </c>
      <c r="G91" s="60">
        <v>60710000</v>
      </c>
    </row>
    <row r="92" spans="1:7" x14ac:dyDescent="0.25">
      <c r="A92">
        <v>6072000</v>
      </c>
      <c r="B92">
        <v>60720000</v>
      </c>
      <c r="C92" t="s">
        <v>731</v>
      </c>
      <c r="D92" s="12">
        <v>1587684879.71</v>
      </c>
      <c r="E92" s="12">
        <v>1209077807</v>
      </c>
      <c r="F92" s="12">
        <v>0</v>
      </c>
      <c r="G92" s="60">
        <v>60720000</v>
      </c>
    </row>
    <row r="93" spans="1:7" x14ac:dyDescent="0.25">
      <c r="A93">
        <v>6080100</v>
      </c>
      <c r="B93">
        <v>60801000</v>
      </c>
      <c r="C93" t="s">
        <v>457</v>
      </c>
      <c r="D93" s="12">
        <v>253646024.18000001</v>
      </c>
      <c r="E93" s="12">
        <v>34071533</v>
      </c>
      <c r="F93" s="12">
        <v>0</v>
      </c>
      <c r="G93" s="23">
        <v>60801000</v>
      </c>
    </row>
    <row r="94" spans="1:7" x14ac:dyDescent="0.25">
      <c r="A94">
        <v>6080200</v>
      </c>
      <c r="B94">
        <v>60802000</v>
      </c>
      <c r="C94" t="s">
        <v>732</v>
      </c>
      <c r="D94" s="12">
        <v>94418.94</v>
      </c>
      <c r="E94" s="12">
        <v>928315</v>
      </c>
      <c r="F94" s="12">
        <v>0</v>
      </c>
      <c r="G94" s="23">
        <v>60802000</v>
      </c>
    </row>
    <row r="95" spans="1:7" x14ac:dyDescent="0.25">
      <c r="A95">
        <v>6080300</v>
      </c>
      <c r="B95">
        <v>60803000</v>
      </c>
      <c r="C95" t="s">
        <v>459</v>
      </c>
      <c r="D95" s="12">
        <v>4365587.8099999996</v>
      </c>
      <c r="E95" s="12">
        <v>2482072.9700000002</v>
      </c>
      <c r="F95" s="12">
        <v>0</v>
      </c>
      <c r="G95" s="23">
        <v>60803000</v>
      </c>
    </row>
    <row r="96" spans="1:7" x14ac:dyDescent="0.25">
      <c r="A96">
        <v>6080400</v>
      </c>
      <c r="B96">
        <v>60804000</v>
      </c>
      <c r="C96" t="s">
        <v>461</v>
      </c>
      <c r="D96" s="12">
        <v>44638230.990000002</v>
      </c>
      <c r="E96" s="12">
        <v>22890360.91</v>
      </c>
      <c r="F96" s="12">
        <v>0</v>
      </c>
      <c r="G96" s="23">
        <v>60804000</v>
      </c>
    </row>
    <row r="97" spans="1:7" x14ac:dyDescent="0.25">
      <c r="A97">
        <v>6080600</v>
      </c>
      <c r="B97">
        <v>60806000</v>
      </c>
      <c r="C97" t="s">
        <v>462</v>
      </c>
      <c r="D97" s="12">
        <v>4051034</v>
      </c>
      <c r="E97" s="12">
        <v>9838055.4700000007</v>
      </c>
      <c r="F97" s="12">
        <v>0</v>
      </c>
      <c r="G97" s="23">
        <v>60806000</v>
      </c>
    </row>
    <row r="98" spans="1:7" x14ac:dyDescent="0.25">
      <c r="B98">
        <v>60807000</v>
      </c>
      <c r="C98" t="s">
        <v>2138</v>
      </c>
      <c r="D98" s="12">
        <v>3263646.83</v>
      </c>
      <c r="G98" s="61">
        <v>60807000</v>
      </c>
    </row>
    <row r="99" spans="1:7" x14ac:dyDescent="0.25">
      <c r="A99">
        <v>6080800</v>
      </c>
      <c r="B99">
        <v>60808000</v>
      </c>
      <c r="C99" t="s">
        <v>464</v>
      </c>
      <c r="D99" s="12">
        <v>30000</v>
      </c>
      <c r="E99" s="12">
        <v>19400000</v>
      </c>
      <c r="F99" s="12">
        <v>0</v>
      </c>
      <c r="G99" s="23">
        <v>60808000</v>
      </c>
    </row>
    <row r="100" spans="1:7" x14ac:dyDescent="0.25">
      <c r="A100">
        <v>6081100</v>
      </c>
      <c r="B100">
        <v>60811000</v>
      </c>
      <c r="C100" t="s">
        <v>466</v>
      </c>
      <c r="D100" s="12">
        <v>23118106.41</v>
      </c>
      <c r="E100" s="12">
        <v>81269482</v>
      </c>
      <c r="F100" s="12">
        <v>0</v>
      </c>
      <c r="G100" s="23">
        <v>60811000</v>
      </c>
    </row>
    <row r="101" spans="1:7" x14ac:dyDescent="0.25">
      <c r="A101">
        <v>6081110</v>
      </c>
      <c r="B101">
        <v>60811100</v>
      </c>
      <c r="C101" t="s">
        <v>468</v>
      </c>
      <c r="D101" s="12">
        <v>24538590.899999999</v>
      </c>
      <c r="E101" s="12">
        <v>34015402.149999999</v>
      </c>
      <c r="F101" s="12">
        <v>0</v>
      </c>
      <c r="G101" s="23">
        <v>60811100</v>
      </c>
    </row>
    <row r="102" spans="1:7" x14ac:dyDescent="0.25">
      <c r="A102">
        <v>6081200</v>
      </c>
      <c r="B102">
        <v>60812000</v>
      </c>
      <c r="C102" t="s">
        <v>403</v>
      </c>
      <c r="D102" s="12">
        <v>5563232</v>
      </c>
      <c r="E102" s="12">
        <v>4904253.2</v>
      </c>
      <c r="F102" s="12">
        <v>0</v>
      </c>
      <c r="G102" s="23">
        <v>60812000</v>
      </c>
    </row>
    <row r="103" spans="1:7" x14ac:dyDescent="0.25">
      <c r="B103">
        <v>60880000</v>
      </c>
      <c r="C103" t="s">
        <v>464</v>
      </c>
      <c r="D103" s="12">
        <v>50000</v>
      </c>
      <c r="G103" s="61">
        <v>60880000</v>
      </c>
    </row>
    <row r="104" spans="1:7" x14ac:dyDescent="0.25">
      <c r="A104">
        <v>6111000</v>
      </c>
      <c r="B104">
        <v>61110000</v>
      </c>
      <c r="C104" t="s">
        <v>473</v>
      </c>
      <c r="D104" s="12">
        <v>14208211.720000001</v>
      </c>
      <c r="E104" s="12">
        <v>3505716.2</v>
      </c>
      <c r="F104" s="12">
        <v>0</v>
      </c>
      <c r="G104" s="18">
        <v>61110000</v>
      </c>
    </row>
    <row r="105" spans="1:7" x14ac:dyDescent="0.25">
      <c r="A105">
        <v>6130000</v>
      </c>
      <c r="B105">
        <v>61300000</v>
      </c>
      <c r="C105" t="s">
        <v>737</v>
      </c>
      <c r="D105" s="12">
        <v>2429728.5099999998</v>
      </c>
      <c r="E105" s="12">
        <v>14257875</v>
      </c>
      <c r="F105" s="12">
        <v>0</v>
      </c>
      <c r="G105" s="23">
        <v>61300000</v>
      </c>
    </row>
    <row r="106" spans="1:7" x14ac:dyDescent="0.25">
      <c r="A106">
        <v>6130100</v>
      </c>
      <c r="B106">
        <v>61301000</v>
      </c>
      <c r="C106" t="s">
        <v>477</v>
      </c>
      <c r="D106" s="12">
        <v>8420317.9000000004</v>
      </c>
      <c r="E106" s="12">
        <v>37090548</v>
      </c>
      <c r="F106" s="12">
        <v>0</v>
      </c>
      <c r="G106" s="61">
        <v>61301000</v>
      </c>
    </row>
    <row r="107" spans="1:7" x14ac:dyDescent="0.25">
      <c r="B107">
        <v>61302000</v>
      </c>
      <c r="C107" t="s">
        <v>2765</v>
      </c>
      <c r="D107" s="12">
        <v>7192758</v>
      </c>
      <c r="G107" s="61">
        <v>61302000</v>
      </c>
    </row>
    <row r="108" spans="1:7" x14ac:dyDescent="0.25">
      <c r="B108">
        <v>61500000</v>
      </c>
      <c r="C108" t="s">
        <v>740</v>
      </c>
      <c r="D108" s="12">
        <v>619000</v>
      </c>
      <c r="G108" s="61">
        <v>61500000</v>
      </c>
    </row>
    <row r="109" spans="1:7" x14ac:dyDescent="0.25">
      <c r="B109">
        <v>61501000</v>
      </c>
      <c r="C109" t="s">
        <v>480</v>
      </c>
      <c r="D109" s="12">
        <v>8000</v>
      </c>
      <c r="G109" s="61">
        <v>61501000</v>
      </c>
    </row>
    <row r="110" spans="1:7" x14ac:dyDescent="0.25">
      <c r="B110">
        <v>61502000</v>
      </c>
      <c r="C110" t="s">
        <v>180</v>
      </c>
      <c r="D110" s="12">
        <v>718745.02</v>
      </c>
      <c r="G110" s="61">
        <v>61502000</v>
      </c>
    </row>
    <row r="111" spans="1:7" x14ac:dyDescent="0.25">
      <c r="A111">
        <v>6150300</v>
      </c>
      <c r="B111">
        <v>61503000</v>
      </c>
      <c r="C111" t="s">
        <v>481</v>
      </c>
      <c r="D111" s="12">
        <v>545480</v>
      </c>
      <c r="E111" s="12">
        <v>1392200</v>
      </c>
      <c r="F111" s="12">
        <v>0</v>
      </c>
      <c r="G111" s="61">
        <v>61503000</v>
      </c>
    </row>
    <row r="112" spans="1:7" x14ac:dyDescent="0.25">
      <c r="B112">
        <v>61601000</v>
      </c>
      <c r="C112" t="s">
        <v>2766</v>
      </c>
      <c r="D112" s="12">
        <v>32400</v>
      </c>
      <c r="G112" s="61">
        <v>61601000</v>
      </c>
    </row>
    <row r="113" spans="1:7" x14ac:dyDescent="0.25">
      <c r="A113">
        <v>6160200</v>
      </c>
      <c r="B113">
        <v>61602000</v>
      </c>
      <c r="C113" t="s">
        <v>488</v>
      </c>
      <c r="D113" s="12">
        <v>2114145</v>
      </c>
      <c r="E113" s="12">
        <v>334611.96999999997</v>
      </c>
      <c r="F113" s="12">
        <v>0</v>
      </c>
      <c r="G113" s="23">
        <v>61602000</v>
      </c>
    </row>
    <row r="114" spans="1:7" x14ac:dyDescent="0.25">
      <c r="B114">
        <v>61603000</v>
      </c>
      <c r="C114" t="s">
        <v>742</v>
      </c>
      <c r="D114" s="12">
        <v>161554</v>
      </c>
      <c r="G114" s="61">
        <v>61603000</v>
      </c>
    </row>
    <row r="115" spans="1:7" x14ac:dyDescent="0.25">
      <c r="A115">
        <v>6180100</v>
      </c>
      <c r="B115">
        <v>61801000</v>
      </c>
      <c r="C115" t="s">
        <v>492</v>
      </c>
      <c r="D115" s="12">
        <v>0</v>
      </c>
      <c r="E115" s="12">
        <v>124800</v>
      </c>
      <c r="F115" s="12">
        <v>0</v>
      </c>
      <c r="G115" s="61">
        <v>61801000</v>
      </c>
    </row>
    <row r="116" spans="1:7" x14ac:dyDescent="0.25">
      <c r="A116">
        <v>6180200</v>
      </c>
      <c r="B116">
        <v>61802000</v>
      </c>
      <c r="C116" t="s">
        <v>494</v>
      </c>
      <c r="D116" s="12">
        <v>429500</v>
      </c>
      <c r="E116" s="12">
        <v>37335</v>
      </c>
      <c r="F116" s="12">
        <v>0</v>
      </c>
      <c r="G116" s="61">
        <v>61802000</v>
      </c>
    </row>
    <row r="117" spans="1:7" x14ac:dyDescent="0.25">
      <c r="A117">
        <v>6210000</v>
      </c>
      <c r="B117">
        <v>62100000</v>
      </c>
      <c r="C117" t="s">
        <v>521</v>
      </c>
      <c r="D117" s="12">
        <v>22202400.449999999</v>
      </c>
      <c r="E117" s="12">
        <v>473000</v>
      </c>
      <c r="F117" s="12">
        <v>0</v>
      </c>
      <c r="G117" s="23">
        <v>62100000</v>
      </c>
    </row>
    <row r="118" spans="1:7" x14ac:dyDescent="0.25">
      <c r="A118">
        <v>6210200</v>
      </c>
      <c r="B118">
        <v>62102000</v>
      </c>
      <c r="C118" t="s">
        <v>2145</v>
      </c>
      <c r="D118" s="12">
        <v>7043780</v>
      </c>
      <c r="E118" s="12">
        <v>5400000</v>
      </c>
      <c r="F118" s="12">
        <v>0</v>
      </c>
      <c r="G118" s="23">
        <v>62102000</v>
      </c>
    </row>
    <row r="119" spans="1:7" x14ac:dyDescent="0.25">
      <c r="A119">
        <v>6220100</v>
      </c>
      <c r="B119">
        <v>62201000</v>
      </c>
      <c r="C119" t="s">
        <v>503</v>
      </c>
      <c r="D119" s="12">
        <v>0</v>
      </c>
      <c r="E119" s="12">
        <v>12546070.65</v>
      </c>
      <c r="F119" s="12">
        <v>0</v>
      </c>
      <c r="G119" s="23">
        <v>62201000</v>
      </c>
    </row>
    <row r="120" spans="1:7" x14ac:dyDescent="0.25">
      <c r="A120">
        <v>6230100</v>
      </c>
      <c r="B120">
        <v>62301000</v>
      </c>
      <c r="C120" t="s">
        <v>191</v>
      </c>
      <c r="D120" s="12">
        <v>3051560</v>
      </c>
      <c r="E120" s="12">
        <v>13022881.1</v>
      </c>
      <c r="F120" s="12">
        <v>0</v>
      </c>
      <c r="G120" s="61">
        <v>62301000</v>
      </c>
    </row>
    <row r="121" spans="1:7" x14ac:dyDescent="0.25">
      <c r="A121">
        <v>6230300</v>
      </c>
      <c r="B121">
        <v>62303000</v>
      </c>
      <c r="C121" t="s">
        <v>517</v>
      </c>
      <c r="D121" s="12">
        <v>12009601.58</v>
      </c>
      <c r="E121" s="12">
        <v>316057</v>
      </c>
      <c r="F121" s="12">
        <v>0</v>
      </c>
      <c r="G121" s="61">
        <v>62303000</v>
      </c>
    </row>
    <row r="122" spans="1:7" x14ac:dyDescent="0.25">
      <c r="A122">
        <v>6230400</v>
      </c>
      <c r="B122">
        <v>62304000</v>
      </c>
      <c r="C122" s="102" t="s">
        <v>518</v>
      </c>
      <c r="D122" s="12">
        <v>0</v>
      </c>
      <c r="E122" s="12"/>
      <c r="F122" s="12">
        <v>3500000</v>
      </c>
      <c r="G122" s="61">
        <v>62304000</v>
      </c>
    </row>
    <row r="123" spans="1:7" x14ac:dyDescent="0.25">
      <c r="A123">
        <v>6240100</v>
      </c>
      <c r="B123">
        <v>62401000</v>
      </c>
      <c r="C123" t="s">
        <v>745</v>
      </c>
      <c r="D123" s="12">
        <v>14603200</v>
      </c>
      <c r="E123" s="12">
        <v>14300000</v>
      </c>
      <c r="F123" s="12">
        <v>3600000</v>
      </c>
      <c r="G123" s="61">
        <v>62401000</v>
      </c>
    </row>
    <row r="124" spans="1:7" x14ac:dyDescent="0.25">
      <c r="B124">
        <v>62402000</v>
      </c>
      <c r="C124" t="s">
        <v>464</v>
      </c>
      <c r="D124" s="12">
        <v>8700000</v>
      </c>
      <c r="G124" s="61">
        <v>62402000</v>
      </c>
    </row>
    <row r="125" spans="1:7" x14ac:dyDescent="0.25">
      <c r="A125">
        <v>6250100</v>
      </c>
      <c r="B125">
        <v>62501000</v>
      </c>
      <c r="C125" t="s">
        <v>746</v>
      </c>
      <c r="D125" s="12">
        <v>4454009.8600000003</v>
      </c>
      <c r="E125" s="12">
        <v>16131465.279999999</v>
      </c>
      <c r="F125" s="12">
        <v>0</v>
      </c>
      <c r="G125" s="61">
        <v>62501000</v>
      </c>
    </row>
    <row r="126" spans="1:7" x14ac:dyDescent="0.25">
      <c r="B126">
        <v>62504000</v>
      </c>
      <c r="C126" t="s">
        <v>2767</v>
      </c>
      <c r="D126" s="12">
        <v>101998.88</v>
      </c>
      <c r="G126" s="61">
        <v>62504000</v>
      </c>
    </row>
    <row r="127" spans="1:7" x14ac:dyDescent="0.25">
      <c r="A127">
        <v>6250500</v>
      </c>
      <c r="B127">
        <v>62505000</v>
      </c>
      <c r="C127" t="s">
        <v>530</v>
      </c>
      <c r="D127" s="12">
        <v>0</v>
      </c>
      <c r="E127" s="12">
        <v>100000</v>
      </c>
      <c r="F127" s="12">
        <v>0</v>
      </c>
      <c r="G127" s="61">
        <v>62505000</v>
      </c>
    </row>
    <row r="128" spans="1:7" x14ac:dyDescent="0.25">
      <c r="A128">
        <v>6250600</v>
      </c>
      <c r="B128">
        <v>62506000</v>
      </c>
      <c r="C128" t="s">
        <v>531</v>
      </c>
      <c r="D128" s="12">
        <v>172000</v>
      </c>
      <c r="E128" s="12">
        <v>2000</v>
      </c>
      <c r="F128" s="12">
        <v>0</v>
      </c>
      <c r="G128" s="61">
        <v>62506000</v>
      </c>
    </row>
    <row r="129" spans="1:7" x14ac:dyDescent="0.25">
      <c r="A129">
        <v>6250700</v>
      </c>
      <c r="B129">
        <v>62507000</v>
      </c>
      <c r="C129" t="s">
        <v>438</v>
      </c>
      <c r="D129" s="12">
        <v>4425790</v>
      </c>
      <c r="E129" s="12">
        <v>6039224</v>
      </c>
      <c r="F129" s="12">
        <v>327700</v>
      </c>
      <c r="G129" s="61">
        <v>62507000</v>
      </c>
    </row>
    <row r="130" spans="1:7" x14ac:dyDescent="0.25">
      <c r="B130">
        <v>62602000</v>
      </c>
      <c r="C130" t="s">
        <v>533</v>
      </c>
      <c r="D130" s="12">
        <v>651667</v>
      </c>
      <c r="G130" s="61">
        <v>62602000</v>
      </c>
    </row>
    <row r="131" spans="1:7" x14ac:dyDescent="0.25">
      <c r="A131">
        <v>6260300</v>
      </c>
      <c r="B131">
        <v>62603000</v>
      </c>
      <c r="C131" t="s">
        <v>534</v>
      </c>
      <c r="D131" s="12">
        <v>12127147.460000001</v>
      </c>
      <c r="E131" s="12">
        <v>6800004</v>
      </c>
      <c r="F131" s="12">
        <v>2200834.2999999998</v>
      </c>
      <c r="G131" s="61">
        <v>62603000</v>
      </c>
    </row>
    <row r="132" spans="1:7" x14ac:dyDescent="0.25">
      <c r="A132">
        <v>6260400</v>
      </c>
      <c r="B132">
        <v>62604000</v>
      </c>
      <c r="C132" t="s">
        <v>535</v>
      </c>
      <c r="D132" s="12">
        <v>0</v>
      </c>
      <c r="E132" s="12">
        <v>21000</v>
      </c>
      <c r="F132" s="12">
        <v>0</v>
      </c>
      <c r="G132" s="61">
        <v>62604000</v>
      </c>
    </row>
    <row r="133" spans="1:7" x14ac:dyDescent="0.25">
      <c r="B133">
        <v>62605000</v>
      </c>
      <c r="C133" t="s">
        <v>748</v>
      </c>
      <c r="D133" s="12">
        <v>6925660</v>
      </c>
      <c r="G133" s="61">
        <v>62605000</v>
      </c>
    </row>
    <row r="134" spans="1:7" x14ac:dyDescent="0.25">
      <c r="B134">
        <v>62650000</v>
      </c>
      <c r="C134" t="s">
        <v>2598</v>
      </c>
      <c r="D134" s="12">
        <v>86900</v>
      </c>
      <c r="G134" s="61">
        <v>62650000</v>
      </c>
    </row>
    <row r="135" spans="1:7" x14ac:dyDescent="0.25">
      <c r="A135">
        <v>6270100</v>
      </c>
      <c r="B135">
        <v>62701000</v>
      </c>
      <c r="C135" t="s">
        <v>749</v>
      </c>
      <c r="D135" s="12">
        <v>176200</v>
      </c>
      <c r="E135" s="12">
        <v>159800</v>
      </c>
      <c r="F135" s="12">
        <v>0</v>
      </c>
      <c r="G135" s="61">
        <v>62701000</v>
      </c>
    </row>
    <row r="136" spans="1:7" x14ac:dyDescent="0.25">
      <c r="A136">
        <v>6270300</v>
      </c>
      <c r="B136">
        <v>62703000</v>
      </c>
      <c r="C136" t="s">
        <v>538</v>
      </c>
      <c r="D136" s="12">
        <v>3786937.95</v>
      </c>
      <c r="E136" s="12">
        <v>169833.33</v>
      </c>
      <c r="F136" s="12">
        <v>0</v>
      </c>
      <c r="G136" s="61">
        <v>62703000</v>
      </c>
    </row>
    <row r="137" spans="1:7" x14ac:dyDescent="0.25">
      <c r="A137">
        <v>6270400</v>
      </c>
      <c r="B137">
        <v>62704000</v>
      </c>
      <c r="C137" t="s">
        <v>445</v>
      </c>
      <c r="D137" s="12">
        <v>157200</v>
      </c>
      <c r="E137" s="12">
        <v>99000</v>
      </c>
      <c r="F137" s="12">
        <v>0</v>
      </c>
      <c r="G137" s="61">
        <v>62704000</v>
      </c>
    </row>
    <row r="138" spans="1:7" x14ac:dyDescent="0.25">
      <c r="A138">
        <v>6270500</v>
      </c>
      <c r="B138">
        <v>62705000</v>
      </c>
      <c r="C138" t="s">
        <v>539</v>
      </c>
      <c r="D138" s="12">
        <v>706898.52</v>
      </c>
      <c r="E138" s="12">
        <v>1359638.66</v>
      </c>
      <c r="F138" s="12">
        <v>0</v>
      </c>
      <c r="G138" s="61">
        <v>62705000</v>
      </c>
    </row>
    <row r="139" spans="1:7" x14ac:dyDescent="0.25">
      <c r="A139">
        <v>6270600</v>
      </c>
      <c r="B139">
        <v>62706000</v>
      </c>
      <c r="C139" t="s">
        <v>209</v>
      </c>
      <c r="D139" s="12">
        <v>0</v>
      </c>
      <c r="E139" s="12">
        <v>2450665.08</v>
      </c>
      <c r="F139" s="12">
        <v>0</v>
      </c>
      <c r="G139" s="61">
        <v>62706000</v>
      </c>
    </row>
    <row r="140" spans="1:7" x14ac:dyDescent="0.25">
      <c r="A140">
        <v>6270800</v>
      </c>
      <c r="B140">
        <v>62708000</v>
      </c>
      <c r="C140" t="s">
        <v>541</v>
      </c>
      <c r="D140" s="12">
        <v>0</v>
      </c>
      <c r="E140" s="12">
        <v>132000</v>
      </c>
      <c r="F140" s="12">
        <v>0</v>
      </c>
      <c r="G140" s="61">
        <v>62708000</v>
      </c>
    </row>
    <row r="141" spans="1:7" x14ac:dyDescent="0.25">
      <c r="A141">
        <v>6270900</v>
      </c>
      <c r="B141">
        <v>62709000</v>
      </c>
      <c r="C141" t="s">
        <v>450</v>
      </c>
      <c r="D141" s="12">
        <v>66779.509999999995</v>
      </c>
      <c r="E141" s="12">
        <v>160660</v>
      </c>
      <c r="F141" s="12">
        <v>0</v>
      </c>
      <c r="G141" s="61">
        <v>62709000</v>
      </c>
    </row>
    <row r="142" spans="1:7" x14ac:dyDescent="0.25">
      <c r="A142">
        <v>6271000</v>
      </c>
      <c r="B142">
        <v>62710000</v>
      </c>
      <c r="C142" t="s">
        <v>211</v>
      </c>
      <c r="D142" s="12">
        <v>0</v>
      </c>
      <c r="E142" s="12">
        <v>37300</v>
      </c>
      <c r="F142" s="12">
        <v>0</v>
      </c>
      <c r="G142" s="61">
        <v>62710000</v>
      </c>
    </row>
    <row r="143" spans="1:7" x14ac:dyDescent="0.25">
      <c r="A143">
        <v>6271100</v>
      </c>
      <c r="B143">
        <v>62711000</v>
      </c>
      <c r="C143" t="s">
        <v>542</v>
      </c>
      <c r="D143" s="12">
        <v>0</v>
      </c>
      <c r="E143" s="12">
        <v>43.2</v>
      </c>
      <c r="F143" s="12">
        <v>0</v>
      </c>
      <c r="G143" s="61">
        <v>62711000</v>
      </c>
    </row>
    <row r="144" spans="1:7" x14ac:dyDescent="0.25">
      <c r="A144">
        <v>6271200</v>
      </c>
      <c r="B144">
        <v>62712000</v>
      </c>
      <c r="C144" t="s">
        <v>543</v>
      </c>
      <c r="D144" s="12">
        <v>70464.86</v>
      </c>
      <c r="E144" s="12">
        <v>74297.34</v>
      </c>
      <c r="F144" s="12">
        <v>0</v>
      </c>
      <c r="G144" s="61">
        <v>62712000</v>
      </c>
    </row>
    <row r="145" spans="1:7" x14ac:dyDescent="0.25">
      <c r="A145">
        <v>6271300</v>
      </c>
      <c r="B145">
        <v>62713000</v>
      </c>
      <c r="C145" t="s">
        <v>460</v>
      </c>
      <c r="D145" s="12">
        <v>0</v>
      </c>
      <c r="E145" s="12">
        <v>72000</v>
      </c>
      <c r="F145" s="12">
        <v>0</v>
      </c>
      <c r="G145" s="61">
        <v>62713000</v>
      </c>
    </row>
    <row r="146" spans="1:7" x14ac:dyDescent="0.25">
      <c r="A146">
        <v>6350400</v>
      </c>
      <c r="B146">
        <v>63504000</v>
      </c>
      <c r="C146" t="s">
        <v>752</v>
      </c>
      <c r="D146" s="12">
        <v>15141667.48</v>
      </c>
      <c r="E146" s="12">
        <v>48000</v>
      </c>
      <c r="F146" s="12">
        <v>0</v>
      </c>
      <c r="G146" s="61">
        <v>63504000</v>
      </c>
    </row>
    <row r="147" spans="1:7" x14ac:dyDescent="0.25">
      <c r="A147">
        <v>6350600</v>
      </c>
      <c r="B147">
        <v>63506000</v>
      </c>
      <c r="C147" t="s">
        <v>2704</v>
      </c>
      <c r="D147" s="12">
        <v>45000</v>
      </c>
      <c r="E147" s="12">
        <v>102800</v>
      </c>
      <c r="F147" s="12">
        <v>106400</v>
      </c>
      <c r="G147" s="61">
        <v>63506000</v>
      </c>
    </row>
    <row r="148" spans="1:7" x14ac:dyDescent="0.25">
      <c r="A148">
        <v>6350700</v>
      </c>
      <c r="B148">
        <v>63507000</v>
      </c>
      <c r="C148" t="s">
        <v>754</v>
      </c>
      <c r="D148" s="12">
        <v>43365157.969999999</v>
      </c>
      <c r="E148" s="12">
        <v>7418109.5999999996</v>
      </c>
      <c r="F148" s="12">
        <v>0</v>
      </c>
      <c r="G148" s="61">
        <v>63507000</v>
      </c>
    </row>
    <row r="149" spans="1:7" x14ac:dyDescent="0.25">
      <c r="A149">
        <v>6350800</v>
      </c>
      <c r="B149">
        <v>63508000</v>
      </c>
      <c r="C149" t="s">
        <v>469</v>
      </c>
      <c r="D149" s="12">
        <v>79000</v>
      </c>
      <c r="E149" s="12">
        <v>40000</v>
      </c>
      <c r="F149" s="12">
        <v>0</v>
      </c>
      <c r="G149" s="61">
        <v>63508000</v>
      </c>
    </row>
    <row r="150" spans="1:7" x14ac:dyDescent="0.25">
      <c r="A150">
        <v>6410100</v>
      </c>
      <c r="B150">
        <v>64101000</v>
      </c>
      <c r="C150" t="s">
        <v>755</v>
      </c>
      <c r="D150" s="12">
        <v>185282424.38</v>
      </c>
      <c r="E150" s="12">
        <v>122675871.2</v>
      </c>
      <c r="F150" s="12">
        <v>0</v>
      </c>
      <c r="G150" s="61">
        <v>64101000</v>
      </c>
    </row>
    <row r="151" spans="1:7" x14ac:dyDescent="0.25">
      <c r="B151">
        <v>64101200</v>
      </c>
      <c r="C151" t="s">
        <v>755</v>
      </c>
      <c r="D151" s="12">
        <v>7840047.8200000003</v>
      </c>
      <c r="G151" s="61">
        <v>64101200</v>
      </c>
    </row>
    <row r="152" spans="1:7" x14ac:dyDescent="0.25">
      <c r="A152">
        <v>6410130</v>
      </c>
      <c r="B152">
        <v>64101300</v>
      </c>
      <c r="C152" t="s">
        <v>478</v>
      </c>
      <c r="D152" s="12">
        <v>0</v>
      </c>
      <c r="E152" s="12">
        <v>336000</v>
      </c>
      <c r="F152" s="12">
        <v>0</v>
      </c>
      <c r="G152" s="61">
        <v>64101300</v>
      </c>
    </row>
    <row r="153" spans="1:7" x14ac:dyDescent="0.25">
      <c r="A153">
        <v>6410200</v>
      </c>
      <c r="B153">
        <v>64102000</v>
      </c>
      <c r="C153" t="s">
        <v>550</v>
      </c>
      <c r="D153" s="12">
        <v>175000</v>
      </c>
      <c r="E153" s="12">
        <v>1886999.99</v>
      </c>
      <c r="F153" s="12">
        <v>0</v>
      </c>
      <c r="G153" s="61">
        <v>64102000</v>
      </c>
    </row>
    <row r="154" spans="1:7" x14ac:dyDescent="0.25">
      <c r="A154">
        <v>6410300</v>
      </c>
      <c r="B154">
        <v>64103000</v>
      </c>
      <c r="C154" t="s">
        <v>551</v>
      </c>
      <c r="D154" s="12">
        <v>1985705.4</v>
      </c>
      <c r="E154" s="12">
        <v>21489804.190000001</v>
      </c>
      <c r="F154" s="12">
        <v>0</v>
      </c>
      <c r="G154" s="61">
        <v>64103000</v>
      </c>
    </row>
    <row r="155" spans="1:7" x14ac:dyDescent="0.25">
      <c r="A155">
        <v>6410500</v>
      </c>
      <c r="B155">
        <v>64105000</v>
      </c>
      <c r="C155" t="s">
        <v>552</v>
      </c>
      <c r="D155" s="12">
        <v>0</v>
      </c>
      <c r="E155" s="12">
        <v>-26132.65</v>
      </c>
      <c r="F155" s="12">
        <v>0</v>
      </c>
      <c r="G155" s="61">
        <v>64105000</v>
      </c>
    </row>
    <row r="156" spans="1:7" x14ac:dyDescent="0.25">
      <c r="A156">
        <v>6450100</v>
      </c>
      <c r="B156">
        <v>64501000</v>
      </c>
      <c r="C156" t="s">
        <v>756</v>
      </c>
      <c r="D156" s="12">
        <v>11916546.630000001</v>
      </c>
      <c r="E156" s="12">
        <v>13074157.07</v>
      </c>
      <c r="F156" s="12">
        <v>0</v>
      </c>
      <c r="G156" s="61">
        <v>64501000</v>
      </c>
    </row>
    <row r="157" spans="1:7" x14ac:dyDescent="0.25">
      <c r="A157">
        <v>6450200</v>
      </c>
      <c r="B157">
        <v>64502000</v>
      </c>
      <c r="C157" t="s">
        <v>555</v>
      </c>
      <c r="D157" s="12">
        <v>6281490.8200000003</v>
      </c>
      <c r="E157" s="12">
        <v>5028521.95</v>
      </c>
      <c r="F157" s="12">
        <v>0</v>
      </c>
      <c r="G157" s="61">
        <v>64502000</v>
      </c>
    </row>
    <row r="158" spans="1:7" x14ac:dyDescent="0.25">
      <c r="A158">
        <v>6450500</v>
      </c>
      <c r="B158">
        <v>64505000</v>
      </c>
      <c r="C158" t="s">
        <v>2160</v>
      </c>
      <c r="D158" s="12">
        <v>1256298.1100000001</v>
      </c>
      <c r="E158" s="12">
        <v>1005704.39</v>
      </c>
      <c r="F158" s="12">
        <v>0</v>
      </c>
      <c r="G158" s="61">
        <v>64505000</v>
      </c>
    </row>
    <row r="159" spans="1:7" x14ac:dyDescent="0.25">
      <c r="B159">
        <v>64700000</v>
      </c>
      <c r="C159" t="s">
        <v>223</v>
      </c>
      <c r="D159" s="12">
        <v>178000</v>
      </c>
      <c r="G159" s="61">
        <v>64700000</v>
      </c>
    </row>
    <row r="160" spans="1:7" x14ac:dyDescent="0.25">
      <c r="B160">
        <v>64801000</v>
      </c>
      <c r="C160" t="s">
        <v>2768</v>
      </c>
      <c r="D160" s="12">
        <v>616666.67000000004</v>
      </c>
      <c r="G160" s="61">
        <v>64801000</v>
      </c>
    </row>
    <row r="161" spans="1:7" x14ac:dyDescent="0.25">
      <c r="B161">
        <v>64802000</v>
      </c>
      <c r="C161" t="s">
        <v>557</v>
      </c>
      <c r="D161" s="12">
        <v>981500</v>
      </c>
      <c r="G161" s="61">
        <v>64802000</v>
      </c>
    </row>
    <row r="162" spans="1:7" x14ac:dyDescent="0.25">
      <c r="B162">
        <v>64808000</v>
      </c>
      <c r="C162" t="s">
        <v>491</v>
      </c>
      <c r="D162" s="12">
        <v>322500</v>
      </c>
      <c r="G162" s="61">
        <v>64808000</v>
      </c>
    </row>
    <row r="163" spans="1:7" x14ac:dyDescent="0.25">
      <c r="A163">
        <v>6510000</v>
      </c>
      <c r="B163">
        <v>65100000</v>
      </c>
      <c r="C163" t="s">
        <v>760</v>
      </c>
      <c r="D163" s="12">
        <v>2228113.75</v>
      </c>
      <c r="E163" s="12">
        <v>1185864.18</v>
      </c>
      <c r="F163" s="12">
        <v>0</v>
      </c>
      <c r="G163" s="61">
        <v>65100000</v>
      </c>
    </row>
    <row r="164" spans="1:7" x14ac:dyDescent="0.25">
      <c r="B164">
        <v>65600000</v>
      </c>
      <c r="C164" t="s">
        <v>2769</v>
      </c>
      <c r="D164" s="12">
        <v>671569.84</v>
      </c>
      <c r="G164" s="61">
        <v>65600000</v>
      </c>
    </row>
    <row r="165" spans="1:7" x14ac:dyDescent="0.25">
      <c r="B165">
        <v>65601000</v>
      </c>
      <c r="C165" t="s">
        <v>762</v>
      </c>
      <c r="D165" s="12">
        <v>1123755.73</v>
      </c>
      <c r="G165" s="61">
        <v>65601000</v>
      </c>
    </row>
    <row r="166" spans="1:7" x14ac:dyDescent="0.25">
      <c r="A166">
        <v>6570000</v>
      </c>
      <c r="B166">
        <v>65700000</v>
      </c>
      <c r="C166" t="s">
        <v>765</v>
      </c>
      <c r="D166" s="12">
        <v>-307.11</v>
      </c>
      <c r="E166" s="12">
        <v>720.4</v>
      </c>
      <c r="F166" s="12">
        <v>0</v>
      </c>
      <c r="G166" s="61">
        <v>65700000</v>
      </c>
    </row>
    <row r="167" spans="1:7" x14ac:dyDescent="0.25">
      <c r="A167">
        <v>6580000</v>
      </c>
      <c r="B167">
        <v>65800000</v>
      </c>
      <c r="C167" t="s">
        <v>764</v>
      </c>
      <c r="D167" s="12">
        <v>720.98</v>
      </c>
      <c r="E167" s="12">
        <v>3980916.23</v>
      </c>
      <c r="F167" s="12">
        <v>0</v>
      </c>
      <c r="G167" s="61">
        <v>65800000</v>
      </c>
    </row>
    <row r="168" spans="1:7" x14ac:dyDescent="0.25">
      <c r="A168">
        <v>6610100</v>
      </c>
      <c r="B168">
        <v>66101000</v>
      </c>
      <c r="C168" t="s">
        <v>767</v>
      </c>
      <c r="D168" s="12">
        <v>0</v>
      </c>
      <c r="E168" s="12">
        <v>463311.16</v>
      </c>
      <c r="F168" s="12">
        <v>0</v>
      </c>
      <c r="G168" s="61">
        <v>66101000</v>
      </c>
    </row>
    <row r="169" spans="1:7" x14ac:dyDescent="0.25">
      <c r="A169">
        <v>6610200</v>
      </c>
      <c r="B169">
        <v>66102000</v>
      </c>
      <c r="C169" t="s">
        <v>564</v>
      </c>
      <c r="D169" s="12">
        <v>-264609.03999999998</v>
      </c>
      <c r="E169" s="12">
        <v>1116149.47</v>
      </c>
      <c r="F169" s="12">
        <v>57576.78</v>
      </c>
      <c r="G169" s="23">
        <v>66102000</v>
      </c>
    </row>
    <row r="170" spans="1:7" x14ac:dyDescent="0.25">
      <c r="A170">
        <v>6660000</v>
      </c>
      <c r="B170">
        <v>66600000</v>
      </c>
      <c r="C170" t="s">
        <v>770</v>
      </c>
      <c r="D170" s="12">
        <v>3029228.46</v>
      </c>
      <c r="E170" s="12">
        <v>76607534.700000003</v>
      </c>
      <c r="F170" s="12">
        <v>0</v>
      </c>
      <c r="G170" s="23">
        <v>66600000</v>
      </c>
    </row>
    <row r="171" spans="1:7" x14ac:dyDescent="0.25">
      <c r="A171">
        <v>6811200</v>
      </c>
      <c r="B171">
        <v>68112000</v>
      </c>
      <c r="C171" t="s">
        <v>772</v>
      </c>
      <c r="D171" s="12">
        <v>7891109.3241666704</v>
      </c>
      <c r="E171" s="12">
        <v>4332414.8</v>
      </c>
      <c r="F171" s="12">
        <v>2811949</v>
      </c>
      <c r="G171" s="61">
        <v>68112000</v>
      </c>
    </row>
    <row r="172" spans="1:7" x14ac:dyDescent="0.25">
      <c r="B172">
        <v>69500000</v>
      </c>
      <c r="C172" t="s">
        <v>2770</v>
      </c>
      <c r="D172" s="12">
        <v>10356510.18275</v>
      </c>
      <c r="G172" s="61">
        <v>69500000</v>
      </c>
    </row>
    <row r="173" spans="1:7" x14ac:dyDescent="0.25">
      <c r="A173">
        <v>6980000</v>
      </c>
      <c r="B173">
        <v>69800000</v>
      </c>
      <c r="C173" t="s">
        <v>2167</v>
      </c>
      <c r="D173" s="12">
        <v>0</v>
      </c>
      <c r="E173" s="12">
        <v>9278693.3900000006</v>
      </c>
      <c r="F173" s="12">
        <v>2140974.75</v>
      </c>
      <c r="G173" s="61">
        <v>69800000</v>
      </c>
    </row>
    <row r="174" spans="1:7" x14ac:dyDescent="0.25">
      <c r="B174">
        <v>70110000</v>
      </c>
      <c r="C174" t="s">
        <v>1099</v>
      </c>
      <c r="D174" s="12">
        <v>-221915931.34</v>
      </c>
      <c r="G174" s="61">
        <v>70110000</v>
      </c>
    </row>
    <row r="175" spans="1:7" x14ac:dyDescent="0.25">
      <c r="A175">
        <v>7071000</v>
      </c>
      <c r="B175">
        <v>70710000</v>
      </c>
      <c r="C175" t="s">
        <v>775</v>
      </c>
      <c r="D175" s="12">
        <v>-396415517.32999998</v>
      </c>
      <c r="E175" s="12">
        <v>-426931472.39999998</v>
      </c>
      <c r="F175" s="12">
        <v>-47500000</v>
      </c>
      <c r="G175" s="23">
        <v>70710000</v>
      </c>
    </row>
    <row r="176" spans="1:7" x14ac:dyDescent="0.25">
      <c r="A176">
        <v>7072000</v>
      </c>
      <c r="B176">
        <v>70720000</v>
      </c>
      <c r="C176" t="s">
        <v>776</v>
      </c>
      <c r="D176" s="12">
        <v>-1358637254.6099999</v>
      </c>
      <c r="E176" s="12">
        <v>-1391307205</v>
      </c>
      <c r="F176" s="12">
        <v>-143000000</v>
      </c>
      <c r="G176" s="23">
        <v>70720000</v>
      </c>
    </row>
    <row r="177" spans="1:7" x14ac:dyDescent="0.25">
      <c r="B177">
        <v>70830000</v>
      </c>
      <c r="C177" t="s">
        <v>1820</v>
      </c>
      <c r="D177" s="12">
        <v>-30333333.27</v>
      </c>
      <c r="G177" s="61">
        <v>70830000</v>
      </c>
    </row>
    <row r="178" spans="1:7" x14ac:dyDescent="0.25">
      <c r="A178">
        <v>7090000</v>
      </c>
      <c r="B178">
        <v>70900000</v>
      </c>
      <c r="C178" t="s">
        <v>2172</v>
      </c>
      <c r="D178" s="12">
        <v>0</v>
      </c>
      <c r="E178" s="12">
        <v>26500000</v>
      </c>
      <c r="F178" s="12">
        <v>0</v>
      </c>
      <c r="G178" s="23">
        <v>70900000</v>
      </c>
    </row>
    <row r="179" spans="1:7" x14ac:dyDescent="0.25">
      <c r="A179">
        <v>7580000</v>
      </c>
      <c r="B179">
        <v>75800000</v>
      </c>
      <c r="C179" t="s">
        <v>783</v>
      </c>
      <c r="D179" s="12">
        <v>-14302985.619999999</v>
      </c>
      <c r="E179" s="12">
        <v>-580.9</v>
      </c>
      <c r="F179" s="12">
        <v>0</v>
      </c>
      <c r="G179" s="61">
        <v>75800000</v>
      </c>
    </row>
    <row r="180" spans="1:7" x14ac:dyDescent="0.25">
      <c r="A180">
        <v>7581000</v>
      </c>
      <c r="B180">
        <v>75810000</v>
      </c>
      <c r="C180" t="s">
        <v>573</v>
      </c>
      <c r="D180" s="12">
        <v>-123000</v>
      </c>
      <c r="E180" s="12">
        <v>-1244900</v>
      </c>
      <c r="F180" s="12">
        <v>0</v>
      </c>
      <c r="G180" s="23">
        <v>75810000</v>
      </c>
    </row>
    <row r="181" spans="1:7" x14ac:dyDescent="0.25">
      <c r="A181">
        <v>7585000</v>
      </c>
      <c r="B181">
        <v>75850000</v>
      </c>
      <c r="C181" s="102" t="s">
        <v>784</v>
      </c>
      <c r="D181" s="12">
        <v>0</v>
      </c>
      <c r="E181" s="12"/>
      <c r="F181" s="12">
        <v>-587296.54</v>
      </c>
      <c r="G181" s="23">
        <v>75850000</v>
      </c>
    </row>
    <row r="182" spans="1:7" x14ac:dyDescent="0.25">
      <c r="A182">
        <v>7650000</v>
      </c>
      <c r="B182">
        <v>76500000</v>
      </c>
      <c r="C182" t="s">
        <v>785</v>
      </c>
      <c r="D182" s="12">
        <v>-313290.31</v>
      </c>
      <c r="E182" s="12">
        <v>-46453.4</v>
      </c>
      <c r="F182" s="12">
        <v>0</v>
      </c>
      <c r="G182" s="61">
        <v>76500000</v>
      </c>
    </row>
    <row r="183" spans="1:7" x14ac:dyDescent="0.25">
      <c r="A183">
        <v>7660000</v>
      </c>
      <c r="B183">
        <v>76600000</v>
      </c>
      <c r="C183" t="s">
        <v>786</v>
      </c>
      <c r="D183" s="12">
        <v>-1196837.7</v>
      </c>
      <c r="E183" s="12">
        <v>-1185057.47</v>
      </c>
      <c r="F183" s="12">
        <v>0</v>
      </c>
      <c r="G183" s="23">
        <v>76600000</v>
      </c>
    </row>
  </sheetData>
  <conditionalFormatting sqref="G3:G4">
    <cfRule type="duplicateValues" dxfId="388" priority="32"/>
  </conditionalFormatting>
  <conditionalFormatting sqref="G3:G5">
    <cfRule type="duplicateValues" dxfId="387" priority="31"/>
  </conditionalFormatting>
  <conditionalFormatting sqref="G5">
    <cfRule type="duplicateValues" dxfId="386" priority="3"/>
  </conditionalFormatting>
  <conditionalFormatting sqref="G14">
    <cfRule type="duplicateValues" dxfId="385" priority="30"/>
  </conditionalFormatting>
  <conditionalFormatting sqref="G17:G19">
    <cfRule type="duplicateValues" dxfId="384" priority="29"/>
  </conditionalFormatting>
  <conditionalFormatting sqref="G20">
    <cfRule type="duplicateValues" dxfId="383" priority="28"/>
  </conditionalFormatting>
  <conditionalFormatting sqref="G21">
    <cfRule type="duplicateValues" dxfId="382" priority="27"/>
  </conditionalFormatting>
  <conditionalFormatting sqref="G21:G25">
    <cfRule type="duplicateValues" dxfId="381" priority="26"/>
  </conditionalFormatting>
  <conditionalFormatting sqref="G35:G36">
    <cfRule type="duplicateValues" dxfId="380" priority="25"/>
  </conditionalFormatting>
  <conditionalFormatting sqref="G42:G43">
    <cfRule type="duplicateValues" dxfId="379" priority="24"/>
  </conditionalFormatting>
  <conditionalFormatting sqref="G44">
    <cfRule type="duplicateValues" dxfId="378" priority="23"/>
  </conditionalFormatting>
  <conditionalFormatting sqref="G46">
    <cfRule type="duplicateValues" dxfId="377" priority="22"/>
  </conditionalFormatting>
  <conditionalFormatting sqref="G47">
    <cfRule type="duplicateValues" dxfId="376" priority="2"/>
  </conditionalFormatting>
  <conditionalFormatting sqref="G48">
    <cfRule type="duplicateValues" dxfId="375" priority="21"/>
  </conditionalFormatting>
  <conditionalFormatting sqref="G55">
    <cfRule type="duplicateValues" dxfId="374" priority="20"/>
  </conditionalFormatting>
  <conditionalFormatting sqref="G68">
    <cfRule type="duplicateValues" dxfId="373" priority="19"/>
  </conditionalFormatting>
  <conditionalFormatting sqref="G69:G77">
    <cfRule type="duplicateValues" dxfId="372" priority="17"/>
    <cfRule type="duplicateValues" dxfId="371" priority="18"/>
  </conditionalFormatting>
  <conditionalFormatting sqref="G78:G79">
    <cfRule type="duplicateValues" dxfId="370" priority="16"/>
  </conditionalFormatting>
  <conditionalFormatting sqref="G82">
    <cfRule type="duplicateValues" dxfId="369" priority="15"/>
  </conditionalFormatting>
  <conditionalFormatting sqref="G85">
    <cfRule type="duplicateValues" dxfId="368" priority="13"/>
    <cfRule type="duplicateValues" dxfId="367" priority="14"/>
  </conditionalFormatting>
  <conditionalFormatting sqref="G86">
    <cfRule type="duplicateValues" dxfId="366" priority="11"/>
    <cfRule type="duplicateValues" dxfId="365" priority="12"/>
  </conditionalFormatting>
  <conditionalFormatting sqref="G87">
    <cfRule type="duplicateValues" dxfId="364" priority="9"/>
    <cfRule type="duplicateValues" dxfId="363" priority="10"/>
  </conditionalFormatting>
  <conditionalFormatting sqref="G125:G126">
    <cfRule type="duplicateValues" dxfId="362" priority="8"/>
  </conditionalFormatting>
  <conditionalFormatting sqref="G129:G130">
    <cfRule type="duplicateValues" dxfId="361" priority="7"/>
  </conditionalFormatting>
  <conditionalFormatting sqref="G131">
    <cfRule type="duplicateValues" dxfId="360" priority="6"/>
  </conditionalFormatting>
  <conditionalFormatting sqref="G133:G134">
    <cfRule type="duplicateValues" dxfId="359" priority="5"/>
  </conditionalFormatting>
  <conditionalFormatting sqref="G136">
    <cfRule type="duplicateValues" dxfId="358" priority="4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C5E0B4"/>
  </sheetPr>
  <dimension ref="A1:F83"/>
  <sheetViews>
    <sheetView zoomScaleNormal="100" workbookViewId="0">
      <selection activeCell="C17" sqref="C17"/>
    </sheetView>
  </sheetViews>
  <sheetFormatPr baseColWidth="10" defaultColWidth="11.42578125" defaultRowHeight="14.25" x14ac:dyDescent="0.25"/>
  <cols>
    <col min="2" max="2" width="36" customWidth="1"/>
    <col min="3" max="3" width="17.42578125" style="78" customWidth="1"/>
    <col min="4" max="4" width="17.42578125" customWidth="1"/>
    <col min="5" max="5" width="14.85546875" customWidth="1"/>
    <col min="6" max="6" width="11.42578125" style="61"/>
  </cols>
  <sheetData>
    <row r="1" spans="1:6" x14ac:dyDescent="0.25">
      <c r="A1" t="s">
        <v>2381</v>
      </c>
      <c r="C1" s="136">
        <v>2021</v>
      </c>
      <c r="D1" s="61">
        <v>2020</v>
      </c>
      <c r="E1" s="61">
        <v>2019</v>
      </c>
    </row>
    <row r="2" spans="1:6" x14ac:dyDescent="0.25">
      <c r="A2">
        <v>10100000</v>
      </c>
      <c r="B2" t="s">
        <v>581</v>
      </c>
      <c r="C2" s="80">
        <v>-2000000</v>
      </c>
      <c r="D2" s="12">
        <v>-2000000</v>
      </c>
      <c r="E2" s="12">
        <v>-2000000</v>
      </c>
      <c r="F2" s="61">
        <v>10100000</v>
      </c>
    </row>
    <row r="3" spans="1:6" x14ac:dyDescent="0.25">
      <c r="A3">
        <v>12000000</v>
      </c>
      <c r="B3" t="s">
        <v>2067</v>
      </c>
      <c r="C3" s="80">
        <v>0</v>
      </c>
      <c r="D3" s="12">
        <v>0</v>
      </c>
      <c r="E3" s="12">
        <v>0</v>
      </c>
      <c r="F3" s="23">
        <v>12000000</v>
      </c>
    </row>
    <row r="4" spans="1:6" x14ac:dyDescent="0.25">
      <c r="A4">
        <v>12800000</v>
      </c>
      <c r="B4" t="s">
        <v>1648</v>
      </c>
      <c r="C4" s="80">
        <v>0</v>
      </c>
      <c r="D4" s="12">
        <v>19556682.899999999</v>
      </c>
      <c r="E4" s="12">
        <v>0</v>
      </c>
      <c r="F4" s="18">
        <v>12800000</v>
      </c>
    </row>
    <row r="5" spans="1:6" x14ac:dyDescent="0.25">
      <c r="A5">
        <v>21810000</v>
      </c>
      <c r="B5" t="s">
        <v>260</v>
      </c>
      <c r="C5" s="80">
        <v>412500</v>
      </c>
      <c r="D5" s="12">
        <v>412500</v>
      </c>
      <c r="E5" s="12">
        <v>412500</v>
      </c>
      <c r="F5" s="61">
        <v>21540000</v>
      </c>
    </row>
    <row r="6" spans="1:6" x14ac:dyDescent="0.25">
      <c r="A6">
        <v>21820000</v>
      </c>
      <c r="B6" t="s">
        <v>52</v>
      </c>
      <c r="C6" s="80">
        <v>0</v>
      </c>
      <c r="D6" s="12">
        <v>0</v>
      </c>
      <c r="E6" s="12">
        <v>0</v>
      </c>
      <c r="F6" s="61">
        <v>21820000</v>
      </c>
    </row>
    <row r="7" spans="1:6" x14ac:dyDescent="0.25">
      <c r="A7">
        <v>21840000</v>
      </c>
      <c r="B7" t="s">
        <v>597</v>
      </c>
      <c r="C7" s="80">
        <v>3019200</v>
      </c>
      <c r="D7" s="12">
        <v>3019200</v>
      </c>
      <c r="E7" s="12">
        <v>3019200</v>
      </c>
      <c r="F7" s="61">
        <v>21840000</v>
      </c>
    </row>
    <row r="8" spans="1:6" x14ac:dyDescent="0.25">
      <c r="A8">
        <v>28181000</v>
      </c>
      <c r="B8" t="s">
        <v>276</v>
      </c>
      <c r="C8" s="80">
        <v>-122947.92</v>
      </c>
      <c r="D8" s="12">
        <v>-81697.919999999998</v>
      </c>
      <c r="E8" s="12">
        <v>-40447.919999999998</v>
      </c>
      <c r="F8" s="61">
        <v>28154000</v>
      </c>
    </row>
    <row r="9" spans="1:6" x14ac:dyDescent="0.25">
      <c r="A9">
        <v>28184000</v>
      </c>
      <c r="B9" t="s">
        <v>608</v>
      </c>
      <c r="C9" s="80">
        <v>-2272786.66</v>
      </c>
      <c r="D9" s="12">
        <v>-1517986.66</v>
      </c>
      <c r="E9" s="12">
        <v>-763186.66</v>
      </c>
      <c r="F9" s="61">
        <v>28182000</v>
      </c>
    </row>
    <row r="10" spans="1:6" x14ac:dyDescent="0.25">
      <c r="A10">
        <v>40100000</v>
      </c>
      <c r="B10" t="s">
        <v>1945</v>
      </c>
      <c r="C10" s="80">
        <v>0</v>
      </c>
      <c r="D10" s="12">
        <v>0</v>
      </c>
      <c r="E10" s="12">
        <v>-103067568.64</v>
      </c>
      <c r="F10" s="61">
        <v>40110000</v>
      </c>
    </row>
    <row r="11" spans="1:6" ht="15" x14ac:dyDescent="0.25">
      <c r="A11" s="137">
        <v>40330000</v>
      </c>
      <c r="B11" t="s">
        <v>289</v>
      </c>
      <c r="C11" s="80">
        <v>0</v>
      </c>
      <c r="D11" s="12">
        <v>0</v>
      </c>
      <c r="E11" s="12">
        <v>0</v>
      </c>
      <c r="F11" s="61">
        <v>40330000</v>
      </c>
    </row>
    <row r="12" spans="1:6" x14ac:dyDescent="0.25">
      <c r="A12">
        <v>40900000</v>
      </c>
      <c r="B12" t="s">
        <v>2771</v>
      </c>
      <c r="C12" s="80">
        <v>0</v>
      </c>
      <c r="D12" s="12">
        <v>0</v>
      </c>
      <c r="E12" s="12">
        <v>1374360</v>
      </c>
      <c r="F12" s="23">
        <v>40910000</v>
      </c>
    </row>
    <row r="13" spans="1:6" x14ac:dyDescent="0.25">
      <c r="A13">
        <v>41100000</v>
      </c>
      <c r="B13" t="s">
        <v>2092</v>
      </c>
      <c r="C13" s="80">
        <v>0</v>
      </c>
      <c r="D13" s="12">
        <v>0</v>
      </c>
      <c r="E13" s="12">
        <v>215878900</v>
      </c>
      <c r="F13" s="61">
        <v>41100000</v>
      </c>
    </row>
    <row r="14" spans="1:6" ht="15" x14ac:dyDescent="0.25">
      <c r="A14" s="137">
        <v>42100000</v>
      </c>
      <c r="B14" t="s">
        <v>1948</v>
      </c>
      <c r="C14" s="80">
        <v>0</v>
      </c>
      <c r="D14" s="12">
        <v>0</v>
      </c>
      <c r="E14" s="12">
        <v>0</v>
      </c>
      <c r="F14" s="61">
        <v>42110000</v>
      </c>
    </row>
    <row r="15" spans="1:6" ht="15" x14ac:dyDescent="0.25">
      <c r="A15" s="137">
        <v>43100000</v>
      </c>
      <c r="B15" t="s">
        <v>627</v>
      </c>
      <c r="C15" s="80">
        <v>0</v>
      </c>
      <c r="D15" s="12">
        <v>0</v>
      </c>
      <c r="E15" s="12">
        <v>0</v>
      </c>
      <c r="F15" s="61">
        <v>43100000</v>
      </c>
    </row>
    <row r="16" spans="1:6" ht="15" x14ac:dyDescent="0.25">
      <c r="A16" s="137">
        <v>43200000</v>
      </c>
      <c r="B16" t="s">
        <v>79</v>
      </c>
      <c r="C16" s="80">
        <v>0</v>
      </c>
      <c r="D16" s="12">
        <v>0</v>
      </c>
      <c r="E16" s="12">
        <v>0</v>
      </c>
      <c r="F16" s="61">
        <v>43200000</v>
      </c>
    </row>
    <row r="17" spans="1:6" x14ac:dyDescent="0.25">
      <c r="A17">
        <v>43300000</v>
      </c>
      <c r="B17" t="s">
        <v>80</v>
      </c>
      <c r="C17" s="80">
        <v>0</v>
      </c>
      <c r="D17" s="12">
        <v>0</v>
      </c>
      <c r="E17" s="12">
        <v>0</v>
      </c>
      <c r="F17" s="61">
        <v>43300000</v>
      </c>
    </row>
    <row r="18" spans="1:6" ht="15" x14ac:dyDescent="0.25">
      <c r="A18" s="137">
        <v>44100000</v>
      </c>
      <c r="B18" t="s">
        <v>632</v>
      </c>
      <c r="C18" s="80">
        <v>-100000</v>
      </c>
      <c r="D18" s="12">
        <v>0</v>
      </c>
      <c r="E18" s="12">
        <v>0</v>
      </c>
      <c r="F18" s="61">
        <v>44100000</v>
      </c>
    </row>
    <row r="19" spans="1:6" x14ac:dyDescent="0.25">
      <c r="A19">
        <v>44300000</v>
      </c>
      <c r="B19" t="s">
        <v>633</v>
      </c>
      <c r="C19" s="80">
        <v>672134.5</v>
      </c>
      <c r="D19" s="12">
        <v>944538</v>
      </c>
      <c r="E19" s="12">
        <v>320000</v>
      </c>
      <c r="F19" s="61">
        <v>44300000</v>
      </c>
    </row>
    <row r="20" spans="1:6" ht="15" x14ac:dyDescent="0.25">
      <c r="A20" s="137">
        <v>44400000</v>
      </c>
      <c r="B20" t="s">
        <v>84</v>
      </c>
      <c r="C20" s="80">
        <v>0</v>
      </c>
      <c r="D20" s="12">
        <v>0</v>
      </c>
      <c r="E20" s="12">
        <v>0</v>
      </c>
      <c r="F20" s="61">
        <v>44411000</v>
      </c>
    </row>
    <row r="21" spans="1:6" x14ac:dyDescent="0.25">
      <c r="A21">
        <v>44410000</v>
      </c>
      <c r="B21" t="s">
        <v>1950</v>
      </c>
      <c r="C21" s="80">
        <v>0</v>
      </c>
      <c r="D21" s="12">
        <v>-100000</v>
      </c>
      <c r="E21" s="12">
        <v>-1416807</v>
      </c>
      <c r="F21" s="61">
        <v>44400000</v>
      </c>
    </row>
    <row r="22" spans="1:6" x14ac:dyDescent="0.25">
      <c r="A22">
        <v>44550000</v>
      </c>
      <c r="B22" t="s">
        <v>639</v>
      </c>
      <c r="C22" s="80">
        <v>2262463.16</v>
      </c>
      <c r="D22" s="12">
        <v>2102876.77</v>
      </c>
      <c r="E22" s="12">
        <v>1932591.17</v>
      </c>
      <c r="F22" s="61">
        <v>44550000</v>
      </c>
    </row>
    <row r="23" spans="1:6" ht="15" x14ac:dyDescent="0.25">
      <c r="A23" s="137">
        <v>44560000</v>
      </c>
      <c r="B23" t="s">
        <v>2102</v>
      </c>
      <c r="C23" s="80">
        <v>0</v>
      </c>
      <c r="D23" s="12">
        <v>0</v>
      </c>
      <c r="E23" s="12">
        <v>0</v>
      </c>
      <c r="F23" s="61">
        <v>44560000</v>
      </c>
    </row>
    <row r="24" spans="1:6" x14ac:dyDescent="0.25">
      <c r="A24">
        <v>44562000</v>
      </c>
      <c r="B24" t="s">
        <v>89</v>
      </c>
      <c r="C24" s="80">
        <v>0</v>
      </c>
      <c r="D24" s="12">
        <v>0</v>
      </c>
      <c r="E24" s="12">
        <v>19909.75</v>
      </c>
      <c r="F24" s="61">
        <v>44561000</v>
      </c>
    </row>
    <row r="25" spans="1:6" x14ac:dyDescent="0.25">
      <c r="A25">
        <v>44564000</v>
      </c>
      <c r="B25" t="s">
        <v>91</v>
      </c>
      <c r="C25" s="80">
        <v>3280</v>
      </c>
      <c r="D25" s="12">
        <v>-82639.8</v>
      </c>
      <c r="E25" s="12">
        <v>-3994.76</v>
      </c>
      <c r="F25" s="61">
        <v>44561000</v>
      </c>
    </row>
    <row r="26" spans="1:6" x14ac:dyDescent="0.25">
      <c r="A26">
        <v>44565000</v>
      </c>
      <c r="B26" t="s">
        <v>1951</v>
      </c>
      <c r="C26" s="80">
        <v>0</v>
      </c>
      <c r="D26" s="12">
        <v>0</v>
      </c>
      <c r="E26" s="12">
        <v>0</v>
      </c>
      <c r="F26" s="61">
        <v>44561000</v>
      </c>
    </row>
    <row r="27" spans="1:6" x14ac:dyDescent="0.25">
      <c r="A27">
        <v>45510000</v>
      </c>
      <c r="B27" t="s">
        <v>9</v>
      </c>
      <c r="C27" s="80">
        <v>0</v>
      </c>
      <c r="D27" s="12">
        <v>0</v>
      </c>
      <c r="E27" s="12">
        <v>0</v>
      </c>
      <c r="F27" s="61">
        <v>45500001</v>
      </c>
    </row>
    <row r="28" spans="1:6" x14ac:dyDescent="0.25">
      <c r="A28">
        <v>45511000</v>
      </c>
      <c r="B28" t="s">
        <v>330</v>
      </c>
      <c r="C28" s="80">
        <v>0</v>
      </c>
      <c r="D28" s="12">
        <v>0</v>
      </c>
      <c r="E28" s="12">
        <v>0</v>
      </c>
      <c r="F28" s="61">
        <v>45511000</v>
      </c>
    </row>
    <row r="29" spans="1:6" x14ac:dyDescent="0.25">
      <c r="A29">
        <v>45512000</v>
      </c>
      <c r="B29" t="s">
        <v>314</v>
      </c>
      <c r="C29" s="80">
        <v>0</v>
      </c>
      <c r="D29" s="12">
        <v>0</v>
      </c>
      <c r="E29" s="12">
        <v>0</v>
      </c>
      <c r="F29" s="61">
        <v>45512000</v>
      </c>
    </row>
    <row r="30" spans="1:6" x14ac:dyDescent="0.25">
      <c r="A30">
        <v>46700005</v>
      </c>
      <c r="B30" t="s">
        <v>9</v>
      </c>
      <c r="C30" s="80">
        <v>-55000000</v>
      </c>
      <c r="D30" s="12">
        <v>-30000000</v>
      </c>
      <c r="E30" s="12">
        <v>-159475199.05000001</v>
      </c>
      <c r="F30" s="18">
        <v>46711000</v>
      </c>
    </row>
    <row r="31" spans="1:6" x14ac:dyDescent="0.25">
      <c r="A31">
        <v>46710070</v>
      </c>
      <c r="B31" t="s">
        <v>140</v>
      </c>
      <c r="C31" s="80">
        <v>0</v>
      </c>
      <c r="D31" s="12">
        <v>0</v>
      </c>
      <c r="E31" s="12">
        <v>-81600</v>
      </c>
      <c r="F31" s="61">
        <v>46715000</v>
      </c>
    </row>
    <row r="32" spans="1:6" ht="15" x14ac:dyDescent="0.25">
      <c r="A32" s="137">
        <v>46710130</v>
      </c>
      <c r="B32" t="s">
        <v>2118</v>
      </c>
      <c r="C32" s="80">
        <v>0</v>
      </c>
      <c r="D32" s="12">
        <v>0</v>
      </c>
      <c r="E32" s="12">
        <v>0</v>
      </c>
      <c r="F32" s="61">
        <v>46710130</v>
      </c>
    </row>
    <row r="33" spans="1:6" x14ac:dyDescent="0.25">
      <c r="A33">
        <v>47100000</v>
      </c>
      <c r="B33" t="s">
        <v>384</v>
      </c>
      <c r="C33" s="80">
        <v>0</v>
      </c>
      <c r="D33" s="12">
        <v>0</v>
      </c>
      <c r="E33" s="12">
        <v>0</v>
      </c>
      <c r="F33" s="61">
        <v>47100000</v>
      </c>
    </row>
    <row r="34" spans="1:6" x14ac:dyDescent="0.25">
      <c r="A34">
        <v>51231000</v>
      </c>
      <c r="B34" t="s">
        <v>347</v>
      </c>
      <c r="C34" s="80">
        <v>6541755.5700000003</v>
      </c>
      <c r="D34" s="12">
        <v>4989875.29</v>
      </c>
      <c r="E34" s="12">
        <v>12066408.300000001</v>
      </c>
      <c r="F34" s="23">
        <v>51231000</v>
      </c>
    </row>
    <row r="35" spans="1:6" x14ac:dyDescent="0.25">
      <c r="A35">
        <v>51231010</v>
      </c>
      <c r="B35" t="s">
        <v>2772</v>
      </c>
      <c r="C35" s="80">
        <v>0</v>
      </c>
      <c r="D35" s="12">
        <v>0</v>
      </c>
      <c r="E35" s="12">
        <v>10268251.949999999</v>
      </c>
      <c r="F35" s="23">
        <v>51231010</v>
      </c>
    </row>
    <row r="36" spans="1:6" x14ac:dyDescent="0.25">
      <c r="A36">
        <v>53100000</v>
      </c>
      <c r="B36" t="s">
        <v>2773</v>
      </c>
      <c r="C36" s="80">
        <v>1054000</v>
      </c>
      <c r="D36" s="12">
        <v>200000</v>
      </c>
      <c r="E36" s="12">
        <v>2000000</v>
      </c>
      <c r="F36" s="23">
        <v>53100000</v>
      </c>
    </row>
    <row r="37" spans="1:6" x14ac:dyDescent="0.25">
      <c r="A37">
        <v>58000000</v>
      </c>
      <c r="B37" t="s">
        <v>724</v>
      </c>
      <c r="C37" s="80">
        <v>0</v>
      </c>
      <c r="D37" s="12">
        <v>0</v>
      </c>
      <c r="E37" s="12">
        <v>0</v>
      </c>
      <c r="F37" s="61">
        <v>58000000</v>
      </c>
    </row>
    <row r="38" spans="1:6" ht="15" x14ac:dyDescent="0.25">
      <c r="A38" s="137">
        <v>60101000</v>
      </c>
      <c r="B38" t="s">
        <v>360</v>
      </c>
      <c r="C38" s="80">
        <v>0</v>
      </c>
      <c r="D38" s="12">
        <v>0</v>
      </c>
      <c r="E38" s="12">
        <v>26287750</v>
      </c>
      <c r="F38" s="61">
        <v>60100000</v>
      </c>
    </row>
    <row r="39" spans="1:6" ht="15" x14ac:dyDescent="0.25">
      <c r="A39" s="137">
        <v>60601000</v>
      </c>
      <c r="B39" t="s">
        <v>442</v>
      </c>
      <c r="C39" s="80">
        <v>0</v>
      </c>
      <c r="D39" s="12">
        <v>0</v>
      </c>
      <c r="E39" s="12">
        <v>25280</v>
      </c>
      <c r="F39" s="61">
        <v>60600000</v>
      </c>
    </row>
    <row r="40" spans="1:6" ht="15" x14ac:dyDescent="0.25">
      <c r="A40" s="137">
        <v>60602000</v>
      </c>
      <c r="B40" t="s">
        <v>378</v>
      </c>
      <c r="C40" s="80">
        <v>0</v>
      </c>
      <c r="D40" s="12">
        <v>0</v>
      </c>
      <c r="E40" s="12">
        <v>10103560</v>
      </c>
      <c r="F40" s="61">
        <v>60600000</v>
      </c>
    </row>
    <row r="41" spans="1:6" ht="15" x14ac:dyDescent="0.25">
      <c r="A41" s="137">
        <v>60604000</v>
      </c>
      <c r="B41" t="s">
        <v>382</v>
      </c>
      <c r="C41" s="80">
        <v>0</v>
      </c>
      <c r="D41" s="12">
        <v>0</v>
      </c>
      <c r="E41" s="12">
        <v>288432.51</v>
      </c>
      <c r="F41" s="61">
        <v>60600000</v>
      </c>
    </row>
    <row r="42" spans="1:6" ht="15" x14ac:dyDescent="0.25">
      <c r="A42" s="137">
        <v>60605000</v>
      </c>
      <c r="B42" t="s">
        <v>167</v>
      </c>
      <c r="C42" s="80">
        <v>0</v>
      </c>
      <c r="D42" s="12">
        <v>0</v>
      </c>
      <c r="E42" s="12">
        <v>3133900</v>
      </c>
      <c r="F42" s="61">
        <v>60600000</v>
      </c>
    </row>
    <row r="43" spans="1:6" ht="15" x14ac:dyDescent="0.25">
      <c r="A43" s="137">
        <v>60607000</v>
      </c>
      <c r="B43" t="s">
        <v>385</v>
      </c>
      <c r="C43" s="80">
        <v>0</v>
      </c>
      <c r="D43" s="12">
        <v>0</v>
      </c>
      <c r="E43" s="12">
        <v>783450</v>
      </c>
      <c r="F43" s="61">
        <v>60600000</v>
      </c>
    </row>
    <row r="44" spans="1:6" ht="15" x14ac:dyDescent="0.25">
      <c r="A44" s="137">
        <v>60608000</v>
      </c>
      <c r="B44" t="s">
        <v>375</v>
      </c>
      <c r="C44" s="80">
        <v>0</v>
      </c>
      <c r="D44" s="12">
        <v>0</v>
      </c>
      <c r="E44" s="12">
        <v>9000</v>
      </c>
      <c r="F44" s="61">
        <v>60600000</v>
      </c>
    </row>
    <row r="45" spans="1:6" ht="15" x14ac:dyDescent="0.25">
      <c r="A45" s="137">
        <v>60808000</v>
      </c>
      <c r="B45" t="s">
        <v>464</v>
      </c>
      <c r="C45" s="80">
        <v>0</v>
      </c>
      <c r="D45" s="12">
        <v>0</v>
      </c>
      <c r="E45" s="12">
        <v>615300</v>
      </c>
      <c r="F45" s="23">
        <v>60800000</v>
      </c>
    </row>
    <row r="46" spans="1:6" ht="15" x14ac:dyDescent="0.25">
      <c r="A46" s="137">
        <v>61301000</v>
      </c>
      <c r="B46" t="s">
        <v>477</v>
      </c>
      <c r="C46" s="80">
        <v>0</v>
      </c>
      <c r="D46" s="12">
        <v>0</v>
      </c>
      <c r="E46" s="12">
        <v>98126337</v>
      </c>
      <c r="F46" s="23">
        <v>61300000</v>
      </c>
    </row>
    <row r="47" spans="1:6" ht="15" x14ac:dyDescent="0.25">
      <c r="A47" s="137">
        <v>61302000</v>
      </c>
      <c r="B47" t="s">
        <v>1955</v>
      </c>
      <c r="C47" s="80">
        <v>0</v>
      </c>
      <c r="D47" s="12">
        <v>0</v>
      </c>
      <c r="E47" s="12">
        <v>11270000</v>
      </c>
      <c r="F47" s="61">
        <v>61300000</v>
      </c>
    </row>
    <row r="48" spans="1:6" ht="15" x14ac:dyDescent="0.25">
      <c r="A48" s="137">
        <v>61500000</v>
      </c>
      <c r="B48" t="s">
        <v>1596</v>
      </c>
      <c r="C48" s="80">
        <v>0</v>
      </c>
      <c r="D48" s="12">
        <v>0</v>
      </c>
      <c r="E48" s="12">
        <v>133000</v>
      </c>
      <c r="F48" s="61">
        <v>61500000</v>
      </c>
    </row>
    <row r="49" spans="1:6" ht="15" x14ac:dyDescent="0.25">
      <c r="A49" s="137">
        <v>61501000</v>
      </c>
      <c r="B49" t="s">
        <v>480</v>
      </c>
      <c r="C49" s="80">
        <v>0</v>
      </c>
      <c r="D49" s="12">
        <v>0</v>
      </c>
      <c r="E49" s="12">
        <v>20316140.850000001</v>
      </c>
      <c r="F49" s="61">
        <v>61500000</v>
      </c>
    </row>
    <row r="50" spans="1:6" ht="15" x14ac:dyDescent="0.25">
      <c r="A50" s="137">
        <v>61503000</v>
      </c>
      <c r="B50" t="s">
        <v>481</v>
      </c>
      <c r="C50" s="80">
        <v>0</v>
      </c>
      <c r="D50" s="12">
        <v>0</v>
      </c>
      <c r="E50" s="12">
        <v>1727425.18</v>
      </c>
      <c r="F50" s="61">
        <v>61500000</v>
      </c>
    </row>
    <row r="51" spans="1:6" x14ac:dyDescent="0.25">
      <c r="A51">
        <v>61602000</v>
      </c>
      <c r="B51" t="s">
        <v>488</v>
      </c>
      <c r="C51" s="80">
        <v>0</v>
      </c>
      <c r="D51" s="12">
        <v>0</v>
      </c>
      <c r="E51" s="12">
        <v>0</v>
      </c>
      <c r="F51" s="61">
        <v>61600000</v>
      </c>
    </row>
    <row r="52" spans="1:6" ht="15" x14ac:dyDescent="0.25">
      <c r="A52" s="137">
        <v>61604000</v>
      </c>
      <c r="B52" t="s">
        <v>183</v>
      </c>
      <c r="C52" s="80">
        <v>0</v>
      </c>
      <c r="D52" s="12">
        <v>0</v>
      </c>
      <c r="E52" s="12">
        <v>274160.78999999998</v>
      </c>
      <c r="F52" s="61">
        <v>61600000</v>
      </c>
    </row>
    <row r="53" spans="1:6" ht="15" x14ac:dyDescent="0.25">
      <c r="A53" s="137">
        <v>62100000</v>
      </c>
      <c r="B53" t="s">
        <v>521</v>
      </c>
      <c r="C53" s="80">
        <v>0</v>
      </c>
      <c r="D53" s="12">
        <v>0</v>
      </c>
      <c r="E53" s="12">
        <v>16571250</v>
      </c>
      <c r="F53" s="61">
        <v>62100000</v>
      </c>
    </row>
    <row r="54" spans="1:6" ht="15" x14ac:dyDescent="0.25">
      <c r="A54" s="137">
        <v>62102000</v>
      </c>
      <c r="B54" t="s">
        <v>2145</v>
      </c>
      <c r="C54" s="80">
        <v>0</v>
      </c>
      <c r="D54" s="12">
        <v>0</v>
      </c>
      <c r="E54" s="12">
        <v>400000</v>
      </c>
      <c r="F54" s="61">
        <v>62100000</v>
      </c>
    </row>
    <row r="55" spans="1:6" ht="15" x14ac:dyDescent="0.25">
      <c r="A55" s="137">
        <v>62201000</v>
      </c>
      <c r="B55" t="s">
        <v>503</v>
      </c>
      <c r="C55" s="80">
        <v>0</v>
      </c>
      <c r="D55" s="12">
        <v>0</v>
      </c>
      <c r="E55" s="12">
        <v>34531000</v>
      </c>
      <c r="F55" s="23">
        <v>62200000</v>
      </c>
    </row>
    <row r="56" spans="1:6" ht="15" x14ac:dyDescent="0.25">
      <c r="A56" s="137">
        <v>62208000</v>
      </c>
      <c r="B56" t="s">
        <v>425</v>
      </c>
      <c r="C56" s="80">
        <v>0</v>
      </c>
      <c r="D56" s="12">
        <v>0</v>
      </c>
      <c r="E56" s="12">
        <v>3505000</v>
      </c>
      <c r="F56" s="23">
        <v>62200000</v>
      </c>
    </row>
    <row r="57" spans="1:6" ht="15" x14ac:dyDescent="0.25">
      <c r="A57" s="137">
        <v>62401000</v>
      </c>
      <c r="B57" t="s">
        <v>745</v>
      </c>
      <c r="C57" s="80">
        <v>0</v>
      </c>
      <c r="D57" s="12">
        <v>0</v>
      </c>
      <c r="E57" s="12">
        <v>2800000</v>
      </c>
      <c r="F57" s="23">
        <v>62401000</v>
      </c>
    </row>
    <row r="58" spans="1:6" ht="15" x14ac:dyDescent="0.25">
      <c r="A58" s="137">
        <v>62501000</v>
      </c>
      <c r="B58" t="s">
        <v>746</v>
      </c>
      <c r="C58" s="80">
        <v>0</v>
      </c>
      <c r="D58" s="12">
        <v>0</v>
      </c>
      <c r="E58" s="12">
        <v>6271880</v>
      </c>
      <c r="F58" s="61">
        <v>62501000</v>
      </c>
    </row>
    <row r="59" spans="1:6" ht="15" x14ac:dyDescent="0.25">
      <c r="A59" s="137">
        <v>62504000</v>
      </c>
      <c r="B59" t="s">
        <v>528</v>
      </c>
      <c r="C59" s="80">
        <v>0</v>
      </c>
      <c r="D59" s="12">
        <v>0</v>
      </c>
      <c r="E59" s="12">
        <v>285600</v>
      </c>
      <c r="F59" s="23">
        <v>62501000</v>
      </c>
    </row>
    <row r="60" spans="1:6" ht="15" x14ac:dyDescent="0.25">
      <c r="A60" s="137">
        <v>62506000</v>
      </c>
      <c r="B60" t="s">
        <v>531</v>
      </c>
      <c r="C60" s="80">
        <v>0</v>
      </c>
      <c r="D60" s="12">
        <v>0</v>
      </c>
      <c r="E60" s="12">
        <v>7000</v>
      </c>
      <c r="F60" s="61">
        <v>62501000</v>
      </c>
    </row>
    <row r="61" spans="1:6" ht="15" x14ac:dyDescent="0.25">
      <c r="A61" s="137">
        <v>62507000</v>
      </c>
      <c r="B61" t="s">
        <v>438</v>
      </c>
      <c r="C61" s="80">
        <v>0</v>
      </c>
      <c r="D61" s="12">
        <v>0</v>
      </c>
      <c r="E61" s="12">
        <v>330505.01</v>
      </c>
      <c r="F61" s="61">
        <v>62501000</v>
      </c>
    </row>
    <row r="62" spans="1:6" ht="15" x14ac:dyDescent="0.25">
      <c r="A62" s="137">
        <v>62602000</v>
      </c>
      <c r="B62" t="s">
        <v>533</v>
      </c>
      <c r="C62" s="80">
        <v>0</v>
      </c>
      <c r="D62" s="12">
        <v>0</v>
      </c>
      <c r="E62" s="12">
        <v>20799</v>
      </c>
      <c r="F62" s="61">
        <v>62601000</v>
      </c>
    </row>
    <row r="63" spans="1:6" x14ac:dyDescent="0.25">
      <c r="A63">
        <v>62703000</v>
      </c>
      <c r="B63" t="s">
        <v>538</v>
      </c>
      <c r="C63" s="80">
        <v>1050247.2</v>
      </c>
      <c r="D63" s="12">
        <v>944138.28</v>
      </c>
      <c r="E63" s="12">
        <v>755863.57</v>
      </c>
      <c r="F63" s="61">
        <v>62701000</v>
      </c>
    </row>
    <row r="64" spans="1:6" ht="15" x14ac:dyDescent="0.25">
      <c r="A64" s="137">
        <v>62706000</v>
      </c>
      <c r="B64" t="s">
        <v>209</v>
      </c>
      <c r="C64" s="80">
        <v>0</v>
      </c>
      <c r="D64" s="12">
        <v>0</v>
      </c>
      <c r="E64" s="12">
        <v>685750</v>
      </c>
      <c r="F64" s="61">
        <v>62701000</v>
      </c>
    </row>
    <row r="65" spans="1:6" ht="15" x14ac:dyDescent="0.25">
      <c r="A65" s="137">
        <v>63504000</v>
      </c>
      <c r="B65" t="s">
        <v>752</v>
      </c>
      <c r="C65" s="80">
        <v>130000</v>
      </c>
      <c r="D65" s="12">
        <v>0</v>
      </c>
      <c r="E65" s="12">
        <v>1647406</v>
      </c>
      <c r="F65" s="61">
        <v>63504000</v>
      </c>
    </row>
    <row r="66" spans="1:6" ht="15" x14ac:dyDescent="0.25">
      <c r="A66" s="137">
        <v>64101000</v>
      </c>
      <c r="B66" t="s">
        <v>755</v>
      </c>
      <c r="C66" s="80">
        <v>0</v>
      </c>
      <c r="D66" s="12">
        <v>0</v>
      </c>
      <c r="E66" s="12">
        <v>35580941.090000004</v>
      </c>
      <c r="F66" s="61">
        <v>64101000</v>
      </c>
    </row>
    <row r="67" spans="1:6" ht="15" x14ac:dyDescent="0.25">
      <c r="A67" s="137">
        <v>64105000</v>
      </c>
      <c r="B67" t="s">
        <v>552</v>
      </c>
      <c r="C67" s="80">
        <v>0</v>
      </c>
      <c r="D67" s="12">
        <v>0</v>
      </c>
      <c r="E67" s="12">
        <v>168400.08</v>
      </c>
      <c r="F67" s="61">
        <v>64101000</v>
      </c>
    </row>
    <row r="68" spans="1:6" ht="15" x14ac:dyDescent="0.25">
      <c r="A68" s="137">
        <v>64501000</v>
      </c>
      <c r="B68" t="s">
        <v>756</v>
      </c>
      <c r="C68" s="80">
        <v>0</v>
      </c>
      <c r="D68" s="12">
        <v>0</v>
      </c>
      <c r="E68" s="12">
        <v>2697091.54</v>
      </c>
      <c r="F68" s="61">
        <v>64501000</v>
      </c>
    </row>
    <row r="69" spans="1:6" ht="15" x14ac:dyDescent="0.25">
      <c r="A69" s="137">
        <v>64502000</v>
      </c>
      <c r="B69" t="s">
        <v>555</v>
      </c>
      <c r="C69" s="80">
        <v>0</v>
      </c>
      <c r="D69" s="12">
        <v>0</v>
      </c>
      <c r="E69" s="12">
        <v>1037342.9</v>
      </c>
      <c r="F69" s="61">
        <v>64501000</v>
      </c>
    </row>
    <row r="70" spans="1:6" ht="15" x14ac:dyDescent="0.25">
      <c r="A70" s="137">
        <v>64504000</v>
      </c>
      <c r="B70" t="s">
        <v>1927</v>
      </c>
      <c r="C70" s="80">
        <v>0</v>
      </c>
      <c r="D70" s="12">
        <v>0</v>
      </c>
      <c r="E70" s="12">
        <v>29660.93</v>
      </c>
      <c r="F70" s="61">
        <v>64501000</v>
      </c>
    </row>
    <row r="71" spans="1:6" x14ac:dyDescent="0.25">
      <c r="A71">
        <v>65700000</v>
      </c>
      <c r="B71" t="s">
        <v>1957</v>
      </c>
      <c r="C71" s="80">
        <v>0</v>
      </c>
      <c r="D71" s="12">
        <v>1215763</v>
      </c>
      <c r="E71" s="12">
        <v>322331</v>
      </c>
      <c r="F71" s="61">
        <v>65800000</v>
      </c>
    </row>
    <row r="72" spans="1:6" ht="15" x14ac:dyDescent="0.25">
      <c r="A72" s="137">
        <v>65800000</v>
      </c>
      <c r="B72" t="s">
        <v>2401</v>
      </c>
      <c r="C72" s="80">
        <v>0</v>
      </c>
      <c r="D72" s="12">
        <v>0</v>
      </c>
      <c r="E72" s="12">
        <v>0</v>
      </c>
      <c r="F72" s="61">
        <v>65700000</v>
      </c>
    </row>
    <row r="73" spans="1:6" x14ac:dyDescent="0.25">
      <c r="A73">
        <v>66102000</v>
      </c>
      <c r="B73" t="s">
        <v>564</v>
      </c>
      <c r="C73" s="80">
        <v>483731.83</v>
      </c>
      <c r="D73" s="12">
        <v>703.3</v>
      </c>
      <c r="E73" s="12">
        <v>74484.17</v>
      </c>
      <c r="F73" s="61">
        <v>66100000</v>
      </c>
    </row>
    <row r="74" spans="1:6" x14ac:dyDescent="0.25">
      <c r="A74">
        <v>68112000</v>
      </c>
      <c r="B74" t="s">
        <v>772</v>
      </c>
      <c r="C74" s="80">
        <v>796050</v>
      </c>
      <c r="D74" s="12">
        <v>796050</v>
      </c>
      <c r="E74" s="12">
        <v>803634.58</v>
      </c>
      <c r="F74" s="61">
        <v>68112000</v>
      </c>
    </row>
    <row r="75" spans="1:6" ht="15" x14ac:dyDescent="0.25">
      <c r="A75" s="137">
        <v>69500000</v>
      </c>
      <c r="B75" t="s">
        <v>2743</v>
      </c>
      <c r="C75" s="80">
        <v>100000</v>
      </c>
      <c r="D75" s="12">
        <v>0</v>
      </c>
      <c r="E75" s="12">
        <v>1416807</v>
      </c>
      <c r="F75" s="61">
        <v>69800000</v>
      </c>
    </row>
    <row r="76" spans="1:6" x14ac:dyDescent="0.25">
      <c r="A76">
        <v>69800000</v>
      </c>
      <c r="B76" t="s">
        <v>2167</v>
      </c>
      <c r="C76" s="80">
        <v>0</v>
      </c>
      <c r="D76" s="12">
        <v>100000</v>
      </c>
      <c r="E76" s="12">
        <v>0</v>
      </c>
      <c r="F76" s="61">
        <v>69800000</v>
      </c>
    </row>
    <row r="77" spans="1:6" ht="15" x14ac:dyDescent="0.25">
      <c r="A77" s="137">
        <v>70100000</v>
      </c>
      <c r="B77" t="s">
        <v>1619</v>
      </c>
      <c r="C77" s="80">
        <v>0</v>
      </c>
      <c r="D77" s="12">
        <v>0</v>
      </c>
      <c r="E77" s="12">
        <v>-263361400</v>
      </c>
      <c r="F77" s="61">
        <v>70110000</v>
      </c>
    </row>
    <row r="78" spans="1:6" x14ac:dyDescent="0.25">
      <c r="A78">
        <v>75800000</v>
      </c>
      <c r="B78" t="s">
        <v>237</v>
      </c>
      <c r="C78" s="80">
        <v>0</v>
      </c>
      <c r="D78" s="12">
        <v>-500003.12</v>
      </c>
      <c r="E78" s="12">
        <v>-0.34</v>
      </c>
      <c r="F78" s="61">
        <v>75800000</v>
      </c>
    </row>
    <row r="79" spans="1:6" ht="15" x14ac:dyDescent="0.25">
      <c r="A79" s="137">
        <v>75810000</v>
      </c>
      <c r="B79" t="s">
        <v>573</v>
      </c>
      <c r="C79" s="80">
        <v>0</v>
      </c>
      <c r="D79" s="12">
        <v>0</v>
      </c>
      <c r="E79" s="12">
        <v>-118400</v>
      </c>
      <c r="F79" s="61">
        <v>75800000</v>
      </c>
    </row>
    <row r="80" spans="1:6" x14ac:dyDescent="0.25">
      <c r="A80">
        <v>11900000</v>
      </c>
      <c r="B80" t="s">
        <v>1465</v>
      </c>
      <c r="C80" s="80">
        <v>19556682.859999999</v>
      </c>
      <c r="F80" s="61">
        <v>11900000</v>
      </c>
    </row>
    <row r="81" spans="1:6" x14ac:dyDescent="0.25">
      <c r="A81">
        <v>12900000</v>
      </c>
      <c r="B81" t="s">
        <v>1940</v>
      </c>
      <c r="C81" s="80">
        <v>2556651.46</v>
      </c>
      <c r="F81" s="61">
        <v>12900000</v>
      </c>
    </row>
    <row r="82" spans="1:6" x14ac:dyDescent="0.25">
      <c r="A82">
        <v>44420000</v>
      </c>
      <c r="B82" t="s">
        <v>2749</v>
      </c>
      <c r="C82" s="80">
        <v>844538</v>
      </c>
      <c r="F82" s="61">
        <v>44420000</v>
      </c>
    </row>
    <row r="83" spans="1:6" x14ac:dyDescent="0.25">
      <c r="A83">
        <v>46600000</v>
      </c>
      <c r="B83" t="s">
        <v>2114</v>
      </c>
      <c r="C83" s="80">
        <v>20012500</v>
      </c>
      <c r="F83" s="61">
        <v>46600000</v>
      </c>
    </row>
  </sheetData>
  <conditionalFormatting sqref="F3">
    <cfRule type="duplicateValues" dxfId="357" priority="15"/>
    <cfRule type="duplicateValues" dxfId="356" priority="16"/>
  </conditionalFormatting>
  <conditionalFormatting sqref="F4">
    <cfRule type="duplicateValues" dxfId="355" priority="13"/>
    <cfRule type="duplicateValues" dxfId="354" priority="14"/>
  </conditionalFormatting>
  <conditionalFormatting sqref="F12">
    <cfRule type="duplicateValues" dxfId="353" priority="12"/>
  </conditionalFormatting>
  <conditionalFormatting sqref="F30">
    <cfRule type="duplicateValues" dxfId="352" priority="11"/>
  </conditionalFormatting>
  <conditionalFormatting sqref="F31">
    <cfRule type="duplicateValues" dxfId="351" priority="10"/>
  </conditionalFormatting>
  <conditionalFormatting sqref="F34:F35">
    <cfRule type="duplicateValues" dxfId="350" priority="9"/>
  </conditionalFormatting>
  <conditionalFormatting sqref="F36">
    <cfRule type="duplicateValues" dxfId="349" priority="8"/>
  </conditionalFormatting>
  <conditionalFormatting sqref="F45">
    <cfRule type="duplicateValues" dxfId="348" priority="7"/>
  </conditionalFormatting>
  <conditionalFormatting sqref="F45:F46">
    <cfRule type="duplicateValues" dxfId="347" priority="6"/>
  </conditionalFormatting>
  <conditionalFormatting sqref="F55:F56">
    <cfRule type="duplicateValues" dxfId="346" priority="4"/>
    <cfRule type="duplicateValues" dxfId="345" priority="5"/>
  </conditionalFormatting>
  <conditionalFormatting sqref="F57">
    <cfRule type="duplicateValues" dxfId="344" priority="3"/>
  </conditionalFormatting>
  <conditionalFormatting sqref="F59">
    <cfRule type="duplicateValues" dxfId="343" priority="2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C5E0B4"/>
  </sheetPr>
  <dimension ref="A1:G149"/>
  <sheetViews>
    <sheetView topLeftCell="A2" zoomScaleNormal="100" workbookViewId="0">
      <selection activeCell="C17" sqref="C17"/>
    </sheetView>
  </sheetViews>
  <sheetFormatPr baseColWidth="10" defaultColWidth="11.42578125" defaultRowHeight="14.25" x14ac:dyDescent="0.25"/>
  <cols>
    <col min="1" max="1" width="25.42578125" customWidth="1"/>
    <col min="2" max="2" width="37.28515625" customWidth="1"/>
    <col min="3" max="5" width="14.85546875" customWidth="1"/>
    <col min="6" max="6" width="11.42578125" style="61"/>
  </cols>
  <sheetData>
    <row r="1" spans="1:7" x14ac:dyDescent="0.25">
      <c r="A1" t="s">
        <v>2774</v>
      </c>
    </row>
    <row r="2" spans="1:7" x14ac:dyDescent="0.25">
      <c r="A2" t="s">
        <v>1974</v>
      </c>
      <c r="B2" t="s">
        <v>1975</v>
      </c>
      <c r="C2" t="s">
        <v>2775</v>
      </c>
      <c r="D2" t="s">
        <v>2668</v>
      </c>
      <c r="E2" t="s">
        <v>2735</v>
      </c>
    </row>
    <row r="3" spans="1:7" x14ac:dyDescent="0.25">
      <c r="A3" s="60">
        <v>10100000</v>
      </c>
      <c r="B3" t="s">
        <v>581</v>
      </c>
      <c r="C3" s="104">
        <v>-10000000</v>
      </c>
      <c r="D3" s="104">
        <v>-10000000</v>
      </c>
      <c r="E3" s="12">
        <v>-10000000</v>
      </c>
      <c r="F3" s="61">
        <v>10100000</v>
      </c>
    </row>
    <row r="4" spans="1:7" x14ac:dyDescent="0.25">
      <c r="A4" s="60">
        <v>12000000</v>
      </c>
      <c r="B4" t="s">
        <v>2067</v>
      </c>
      <c r="C4" s="104">
        <v>0</v>
      </c>
      <c r="D4" s="104">
        <v>0</v>
      </c>
      <c r="E4" s="12">
        <v>0</v>
      </c>
      <c r="F4" s="61">
        <v>12000000</v>
      </c>
    </row>
    <row r="5" spans="1:7" x14ac:dyDescent="0.25">
      <c r="A5" s="60">
        <v>12900000</v>
      </c>
      <c r="B5" t="s">
        <v>1940</v>
      </c>
      <c r="C5" s="104">
        <v>0</v>
      </c>
      <c r="D5" s="104">
        <v>114095651.81</v>
      </c>
      <c r="E5" s="12">
        <v>0</v>
      </c>
      <c r="F5" s="60">
        <v>12900000</v>
      </c>
    </row>
    <row r="6" spans="1:7" x14ac:dyDescent="0.25">
      <c r="A6" s="60">
        <v>21810000</v>
      </c>
      <c r="B6" t="s">
        <v>260</v>
      </c>
      <c r="C6" s="104">
        <v>158205835.78</v>
      </c>
      <c r="D6" s="104">
        <v>157000000</v>
      </c>
      <c r="E6" s="12">
        <v>157000000</v>
      </c>
      <c r="F6" s="61">
        <v>21540000</v>
      </c>
    </row>
    <row r="7" spans="1:7" x14ac:dyDescent="0.25">
      <c r="A7" s="60">
        <v>21820000</v>
      </c>
      <c r="B7" t="s">
        <v>52</v>
      </c>
      <c r="C7" s="104">
        <v>2068000</v>
      </c>
      <c r="D7" s="104">
        <v>2068000</v>
      </c>
      <c r="E7" s="12">
        <v>2068000</v>
      </c>
      <c r="F7" s="61">
        <v>21820000</v>
      </c>
    </row>
    <row r="8" spans="1:7" x14ac:dyDescent="0.25">
      <c r="A8" s="60">
        <v>21840000</v>
      </c>
      <c r="B8" t="s">
        <v>597</v>
      </c>
      <c r="C8" s="104">
        <v>14781164.539999999</v>
      </c>
      <c r="D8" s="104">
        <v>6208000</v>
      </c>
      <c r="E8" s="77">
        <v>21631000</v>
      </c>
      <c r="F8" s="61">
        <v>21840000</v>
      </c>
      <c r="G8" s="12" t="s">
        <v>2776</v>
      </c>
    </row>
    <row r="9" spans="1:7" x14ac:dyDescent="0.25">
      <c r="A9" s="60">
        <v>28181000</v>
      </c>
      <c r="B9" t="s">
        <v>276</v>
      </c>
      <c r="C9" s="104">
        <v>-39075334.939999998</v>
      </c>
      <c r="D9" s="104">
        <v>-23563194.440000001</v>
      </c>
      <c r="E9" s="12">
        <v>-7863194.4400000004</v>
      </c>
      <c r="F9" s="61">
        <v>28154000</v>
      </c>
    </row>
    <row r="10" spans="1:7" x14ac:dyDescent="0.25">
      <c r="A10" s="60">
        <v>28182000</v>
      </c>
      <c r="B10" t="s">
        <v>607</v>
      </c>
      <c r="C10" s="104">
        <v>-396366.68</v>
      </c>
      <c r="D10" s="104">
        <v>-262521.12</v>
      </c>
      <c r="E10" s="12">
        <v>-55721.120000000003</v>
      </c>
      <c r="F10" s="61">
        <v>28182000</v>
      </c>
    </row>
    <row r="11" spans="1:7" x14ac:dyDescent="0.25">
      <c r="A11" s="60">
        <v>28184000</v>
      </c>
      <c r="B11" t="s">
        <v>608</v>
      </c>
      <c r="C11" s="104">
        <v>-4085918.54</v>
      </c>
      <c r="D11" s="104">
        <v>-1038976.77</v>
      </c>
      <c r="E11" s="12">
        <v>-1457088.19</v>
      </c>
      <c r="F11" s="61">
        <v>28184000</v>
      </c>
    </row>
    <row r="12" spans="1:7" x14ac:dyDescent="0.25">
      <c r="A12" s="60">
        <v>40100000</v>
      </c>
      <c r="B12" t="s">
        <v>2777</v>
      </c>
      <c r="C12" s="104">
        <v>-168951599.11000001</v>
      </c>
      <c r="D12" s="104">
        <v>-75907132.950000003</v>
      </c>
      <c r="E12" s="12">
        <v>-100720237.95999999</v>
      </c>
      <c r="F12" s="61">
        <v>40110000</v>
      </c>
    </row>
    <row r="13" spans="1:7" x14ac:dyDescent="0.25">
      <c r="A13" s="60">
        <v>40120000</v>
      </c>
      <c r="B13" t="s">
        <v>620</v>
      </c>
      <c r="C13" s="104">
        <v>-10409012.25</v>
      </c>
      <c r="D13" s="104">
        <v>-9705876.3699999992</v>
      </c>
      <c r="E13" s="12">
        <v>0</v>
      </c>
      <c r="F13" s="61">
        <v>40120000</v>
      </c>
    </row>
    <row r="14" spans="1:7" x14ac:dyDescent="0.25">
      <c r="A14" s="60">
        <v>40800000</v>
      </c>
      <c r="B14" t="s">
        <v>1946</v>
      </c>
      <c r="C14" s="104">
        <v>-7348977.4800000004</v>
      </c>
      <c r="D14" s="104">
        <v>-60435751.219999999</v>
      </c>
      <c r="E14" s="12">
        <v>-109456055.01000001</v>
      </c>
      <c r="F14" s="61">
        <v>40810000</v>
      </c>
    </row>
    <row r="15" spans="1:7" x14ac:dyDescent="0.25">
      <c r="A15" s="60">
        <v>40911000</v>
      </c>
      <c r="B15" t="s">
        <v>2746</v>
      </c>
      <c r="C15" s="104">
        <v>0</v>
      </c>
      <c r="D15" s="104">
        <v>27313027.699999999</v>
      </c>
      <c r="E15" s="12">
        <v>38944612.700000003</v>
      </c>
      <c r="F15" s="23">
        <v>40910000</v>
      </c>
    </row>
    <row r="16" spans="1:7" x14ac:dyDescent="0.25">
      <c r="A16" s="60">
        <v>41100000</v>
      </c>
      <c r="B16" t="s">
        <v>2092</v>
      </c>
      <c r="C16" s="104">
        <v>71927305.359999999</v>
      </c>
      <c r="D16" s="104">
        <v>206177463.68000001</v>
      </c>
      <c r="E16" s="12">
        <v>202799541.86000001</v>
      </c>
      <c r="F16" s="61">
        <v>41100000</v>
      </c>
    </row>
    <row r="17" spans="1:6" x14ac:dyDescent="0.25">
      <c r="A17" s="60">
        <v>41910000</v>
      </c>
      <c r="B17" t="s">
        <v>293</v>
      </c>
      <c r="C17" s="104">
        <v>0</v>
      </c>
      <c r="D17" s="104">
        <v>-75000000</v>
      </c>
      <c r="E17" s="12">
        <v>0</v>
      </c>
      <c r="F17" s="61">
        <v>41910000</v>
      </c>
    </row>
    <row r="18" spans="1:6" x14ac:dyDescent="0.25">
      <c r="A18" s="60">
        <v>42100000</v>
      </c>
      <c r="B18" t="s">
        <v>1948</v>
      </c>
      <c r="C18" s="104">
        <v>0</v>
      </c>
      <c r="D18" s="104">
        <v>0</v>
      </c>
      <c r="E18" s="12">
        <v>-301800.15000000002</v>
      </c>
      <c r="F18" s="61">
        <v>42110000</v>
      </c>
    </row>
    <row r="19" spans="1:6" x14ac:dyDescent="0.25">
      <c r="A19" s="60">
        <v>42110000</v>
      </c>
      <c r="B19" t="s">
        <v>296</v>
      </c>
      <c r="C19" s="104">
        <v>0</v>
      </c>
      <c r="D19" s="104">
        <v>0</v>
      </c>
      <c r="E19" s="12">
        <v>0</v>
      </c>
      <c r="F19" s="61">
        <v>42110000</v>
      </c>
    </row>
    <row r="20" spans="1:6" x14ac:dyDescent="0.25">
      <c r="A20" s="60">
        <v>43100000</v>
      </c>
      <c r="B20" t="s">
        <v>627</v>
      </c>
      <c r="C20" s="104">
        <v>-5843903.6600000001</v>
      </c>
      <c r="D20" s="104">
        <v>-16488459.4</v>
      </c>
      <c r="E20" s="12">
        <v>-8995826.8599999994</v>
      </c>
      <c r="F20" s="61">
        <v>43100000</v>
      </c>
    </row>
    <row r="21" spans="1:6" x14ac:dyDescent="0.25">
      <c r="A21" s="60">
        <v>43110000</v>
      </c>
      <c r="B21" t="s">
        <v>628</v>
      </c>
      <c r="C21" s="104">
        <v>-72000</v>
      </c>
      <c r="D21" s="104">
        <v>-42000</v>
      </c>
      <c r="E21" s="12">
        <v>0</v>
      </c>
      <c r="F21" s="61">
        <v>43110000</v>
      </c>
    </row>
    <row r="22" spans="1:6" x14ac:dyDescent="0.25">
      <c r="A22" s="60">
        <v>43200000</v>
      </c>
      <c r="B22" t="s">
        <v>79</v>
      </c>
      <c r="C22" s="104">
        <v>-2504530.14</v>
      </c>
      <c r="D22" s="104">
        <v>-7066482.5999999996</v>
      </c>
      <c r="E22" s="12">
        <v>-7661257.1399999997</v>
      </c>
      <c r="F22" s="61">
        <v>43200000</v>
      </c>
    </row>
    <row r="23" spans="1:6" x14ac:dyDescent="0.25">
      <c r="A23" s="60">
        <v>43300000</v>
      </c>
      <c r="B23" t="s">
        <v>80</v>
      </c>
      <c r="C23" s="104">
        <v>-417421.69</v>
      </c>
      <c r="D23" s="104">
        <v>-1177747.1000000001</v>
      </c>
      <c r="E23" s="12">
        <v>-431907.22</v>
      </c>
      <c r="F23" s="61">
        <v>43300000</v>
      </c>
    </row>
    <row r="24" spans="1:6" x14ac:dyDescent="0.25">
      <c r="A24" s="60">
        <v>44100000</v>
      </c>
      <c r="B24" t="s">
        <v>632</v>
      </c>
      <c r="C24" s="104">
        <v>-2936145</v>
      </c>
      <c r="D24" s="104">
        <v>-4482515.8099999996</v>
      </c>
      <c r="E24" s="12">
        <v>-4145402.46</v>
      </c>
      <c r="F24" s="61">
        <v>44100000</v>
      </c>
    </row>
    <row r="25" spans="1:6" x14ac:dyDescent="0.25">
      <c r="A25" s="60">
        <v>44300000</v>
      </c>
      <c r="B25" t="s">
        <v>633</v>
      </c>
      <c r="C25" s="104">
        <v>2952298.58</v>
      </c>
      <c r="D25" s="104">
        <v>4765277.32</v>
      </c>
      <c r="E25" s="12">
        <v>320000</v>
      </c>
      <c r="F25" s="61">
        <v>44300000</v>
      </c>
    </row>
    <row r="26" spans="1:6" x14ac:dyDescent="0.25">
      <c r="A26" s="60">
        <v>44410000</v>
      </c>
      <c r="B26" t="s">
        <v>2407</v>
      </c>
      <c r="C26" s="104">
        <v>-1779335.7511499999</v>
      </c>
      <c r="D26" s="104">
        <v>-3053584.4</v>
      </c>
      <c r="E26" s="12">
        <v>-2749727</v>
      </c>
      <c r="F26" s="61">
        <v>44400000</v>
      </c>
    </row>
    <row r="27" spans="1:6" x14ac:dyDescent="0.25">
      <c r="A27" s="60">
        <v>44420000</v>
      </c>
      <c r="B27" t="s">
        <v>1774</v>
      </c>
      <c r="C27" s="104">
        <v>-44342.1000000001</v>
      </c>
      <c r="D27" s="104">
        <v>-1252630.6399999999</v>
      </c>
      <c r="E27" s="12">
        <v>-1595142.14</v>
      </c>
      <c r="F27" s="18">
        <v>44411000</v>
      </c>
    </row>
    <row r="28" spans="1:6" x14ac:dyDescent="0.25">
      <c r="A28" s="60">
        <v>44540000</v>
      </c>
      <c r="B28" t="s">
        <v>637</v>
      </c>
      <c r="C28" s="104">
        <v>-16589092.32</v>
      </c>
      <c r="D28" s="104">
        <v>-980706.49000000197</v>
      </c>
      <c r="E28" s="12">
        <v>0</v>
      </c>
      <c r="F28" s="60">
        <v>44540000</v>
      </c>
    </row>
    <row r="29" spans="1:6" x14ac:dyDescent="0.25">
      <c r="A29" s="60">
        <v>44550000</v>
      </c>
      <c r="B29" t="s">
        <v>639</v>
      </c>
      <c r="C29" s="104">
        <v>0</v>
      </c>
      <c r="D29" s="104">
        <v>0</v>
      </c>
      <c r="E29" s="12">
        <v>3771536.44</v>
      </c>
      <c r="F29" s="61">
        <v>44550000</v>
      </c>
    </row>
    <row r="30" spans="1:6" x14ac:dyDescent="0.25">
      <c r="A30" s="60">
        <v>44562000</v>
      </c>
      <c r="B30" t="s">
        <v>89</v>
      </c>
      <c r="C30" s="104">
        <v>0</v>
      </c>
      <c r="D30" s="104">
        <v>0</v>
      </c>
      <c r="E30" s="12">
        <v>300.58</v>
      </c>
      <c r="F30" s="61">
        <v>44561000</v>
      </c>
    </row>
    <row r="31" spans="1:6" x14ac:dyDescent="0.25">
      <c r="A31" s="60">
        <v>44564000</v>
      </c>
      <c r="B31" t="s">
        <v>91</v>
      </c>
      <c r="C31" s="104">
        <v>0</v>
      </c>
      <c r="D31" s="104">
        <v>665408.370000005</v>
      </c>
      <c r="E31" s="12">
        <v>1337212.77</v>
      </c>
      <c r="F31" s="61">
        <v>44561000</v>
      </c>
    </row>
    <row r="32" spans="1:6" x14ac:dyDescent="0.25">
      <c r="A32" s="60">
        <v>44565000</v>
      </c>
      <c r="B32" t="s">
        <v>92</v>
      </c>
      <c r="C32" s="104">
        <v>0</v>
      </c>
      <c r="D32" s="104">
        <v>0</v>
      </c>
      <c r="E32" s="12">
        <v>413600</v>
      </c>
      <c r="F32" s="61">
        <v>44561000</v>
      </c>
    </row>
    <row r="33" spans="1:6" x14ac:dyDescent="0.25">
      <c r="A33" s="60">
        <v>44572000</v>
      </c>
      <c r="B33" t="s">
        <v>311</v>
      </c>
      <c r="C33" s="104">
        <v>1464913.49999997</v>
      </c>
      <c r="D33" s="104">
        <v>-115421933.11</v>
      </c>
      <c r="E33" s="12">
        <v>-74725042.510000005</v>
      </c>
      <c r="F33" s="61">
        <v>44571000</v>
      </c>
    </row>
    <row r="34" spans="1:6" x14ac:dyDescent="0.25">
      <c r="A34" s="60">
        <v>44583000</v>
      </c>
      <c r="B34" t="s">
        <v>2778</v>
      </c>
      <c r="C34" s="104">
        <v>0</v>
      </c>
      <c r="D34" s="104">
        <v>3815971.2</v>
      </c>
      <c r="E34" s="12">
        <v>7031825.1699999999</v>
      </c>
      <c r="F34" s="61">
        <v>44581000</v>
      </c>
    </row>
    <row r="35" spans="1:6" x14ac:dyDescent="0.25">
      <c r="A35" s="60">
        <v>45511000</v>
      </c>
      <c r="B35" t="s">
        <v>2779</v>
      </c>
      <c r="C35" s="104">
        <v>0</v>
      </c>
      <c r="D35" s="104">
        <v>5600000</v>
      </c>
      <c r="E35" s="12">
        <v>5600000</v>
      </c>
      <c r="F35" s="18">
        <v>45500005</v>
      </c>
    </row>
    <row r="36" spans="1:6" x14ac:dyDescent="0.25">
      <c r="A36" s="60">
        <v>45512000</v>
      </c>
      <c r="B36" t="s">
        <v>314</v>
      </c>
      <c r="C36" s="104">
        <v>-389208500.86000001</v>
      </c>
      <c r="D36" s="104">
        <v>-172548500.86000001</v>
      </c>
      <c r="E36" s="12">
        <v>-172548500.86000001</v>
      </c>
      <c r="F36" s="99">
        <v>45500002</v>
      </c>
    </row>
    <row r="37" spans="1:6" x14ac:dyDescent="0.25">
      <c r="A37" s="60">
        <v>45513000</v>
      </c>
      <c r="B37" t="s">
        <v>2780</v>
      </c>
      <c r="C37" s="104">
        <v>0</v>
      </c>
      <c r="D37" s="104">
        <v>1000000</v>
      </c>
      <c r="E37" s="12">
        <v>1000000</v>
      </c>
      <c r="F37" s="61">
        <v>45518000</v>
      </c>
    </row>
    <row r="38" spans="1:6" x14ac:dyDescent="0.25">
      <c r="A38" s="60">
        <v>46200000</v>
      </c>
      <c r="B38" t="s">
        <v>1783</v>
      </c>
      <c r="C38" s="104">
        <v>0</v>
      </c>
      <c r="D38" s="104">
        <v>0</v>
      </c>
      <c r="E38" s="12">
        <v>0</v>
      </c>
      <c r="F38" s="61">
        <v>46200000</v>
      </c>
    </row>
    <row r="39" spans="1:6" x14ac:dyDescent="0.25">
      <c r="A39" s="60">
        <v>46600000</v>
      </c>
      <c r="B39" t="s">
        <v>2114</v>
      </c>
      <c r="C39" s="104">
        <v>475541.04</v>
      </c>
      <c r="D39" s="104">
        <v>1779741.04</v>
      </c>
      <c r="E39" s="12">
        <v>239741.04</v>
      </c>
      <c r="F39" s="61">
        <v>46600000</v>
      </c>
    </row>
    <row r="40" spans="1:6" x14ac:dyDescent="0.25">
      <c r="A40" s="60">
        <v>46700005</v>
      </c>
      <c r="B40" t="s">
        <v>9</v>
      </c>
      <c r="C40" s="104">
        <v>-26628300</v>
      </c>
      <c r="D40" s="104">
        <v>4354199.5999999996</v>
      </c>
      <c r="E40" s="12">
        <v>6912202.0599999996</v>
      </c>
      <c r="F40" s="60">
        <v>46670000</v>
      </c>
    </row>
    <row r="41" spans="1:6" x14ac:dyDescent="0.25">
      <c r="A41" s="60">
        <v>46710070</v>
      </c>
      <c r="B41" t="s">
        <v>17</v>
      </c>
      <c r="C41" s="104">
        <v>-766849.76</v>
      </c>
      <c r="D41" s="104">
        <v>-1121306.47</v>
      </c>
      <c r="E41" s="12">
        <v>2363059.02</v>
      </c>
      <c r="F41" s="61">
        <v>46634000</v>
      </c>
    </row>
    <row r="42" spans="1:6" x14ac:dyDescent="0.25">
      <c r="A42" s="60">
        <v>46710130</v>
      </c>
      <c r="B42" t="s">
        <v>13</v>
      </c>
      <c r="C42" s="104">
        <v>0</v>
      </c>
      <c r="D42" s="104">
        <v>0</v>
      </c>
      <c r="E42" s="12">
        <v>833217.1</v>
      </c>
      <c r="F42" s="61">
        <v>46650000</v>
      </c>
    </row>
    <row r="43" spans="1:6" x14ac:dyDescent="0.25">
      <c r="A43" s="60">
        <v>46710190</v>
      </c>
      <c r="B43" t="s">
        <v>26</v>
      </c>
      <c r="C43" s="104">
        <v>240000</v>
      </c>
      <c r="D43" s="104">
        <v>240000</v>
      </c>
      <c r="E43" s="12">
        <v>0</v>
      </c>
      <c r="F43" s="61">
        <v>46611000</v>
      </c>
    </row>
    <row r="44" spans="1:6" x14ac:dyDescent="0.25">
      <c r="A44" s="60">
        <v>46720020</v>
      </c>
      <c r="B44" t="s">
        <v>33</v>
      </c>
      <c r="C44" s="104">
        <v>-29279450</v>
      </c>
      <c r="D44" s="104">
        <v>0</v>
      </c>
      <c r="E44" s="12">
        <v>5159383.16</v>
      </c>
      <c r="F44" s="60">
        <v>46621000</v>
      </c>
    </row>
    <row r="45" spans="1:6" x14ac:dyDescent="0.25">
      <c r="A45" s="60">
        <v>46720071</v>
      </c>
      <c r="B45" t="s">
        <v>5</v>
      </c>
      <c r="C45" s="104">
        <v>0</v>
      </c>
      <c r="D45" s="104">
        <v>-144000</v>
      </c>
      <c r="E45" s="12">
        <v>166643.42000000001</v>
      </c>
      <c r="F45" s="61">
        <v>46610000</v>
      </c>
    </row>
    <row r="46" spans="1:6" x14ac:dyDescent="0.25">
      <c r="A46" s="60">
        <v>46720084</v>
      </c>
      <c r="B46" t="s">
        <v>148</v>
      </c>
      <c r="C46" s="104">
        <v>-8268390.71</v>
      </c>
      <c r="D46" s="104">
        <v>0</v>
      </c>
      <c r="E46" s="12">
        <v>15069479.880000001</v>
      </c>
      <c r="F46" s="61">
        <v>46622000</v>
      </c>
    </row>
    <row r="47" spans="1:6" x14ac:dyDescent="0.25">
      <c r="A47" s="60">
        <v>46720090</v>
      </c>
      <c r="B47" t="s">
        <v>21</v>
      </c>
      <c r="C47" s="104">
        <v>-4649527.6399999997</v>
      </c>
      <c r="D47" s="104">
        <v>-4649527.6399999997</v>
      </c>
      <c r="E47" s="12">
        <v>0</v>
      </c>
      <c r="F47" s="60">
        <v>46630000</v>
      </c>
    </row>
    <row r="48" spans="1:6" x14ac:dyDescent="0.25">
      <c r="A48" s="60">
        <v>46720095</v>
      </c>
      <c r="B48" t="s">
        <v>12</v>
      </c>
      <c r="C48" s="104">
        <v>44508</v>
      </c>
      <c r="D48" s="104">
        <v>44508</v>
      </c>
      <c r="E48" s="12">
        <v>0</v>
      </c>
      <c r="F48" s="61">
        <v>46640000</v>
      </c>
    </row>
    <row r="49" spans="1:6" x14ac:dyDescent="0.25">
      <c r="A49" s="60">
        <v>46720096</v>
      </c>
      <c r="B49" t="s">
        <v>22</v>
      </c>
      <c r="C49" s="104">
        <v>1195000</v>
      </c>
      <c r="D49" s="104">
        <v>1195000</v>
      </c>
      <c r="E49" s="12">
        <v>0</v>
      </c>
      <c r="F49" s="60">
        <v>46625000</v>
      </c>
    </row>
    <row r="50" spans="1:6" x14ac:dyDescent="0.25">
      <c r="A50" s="60">
        <v>47100000</v>
      </c>
      <c r="B50" t="s">
        <v>384</v>
      </c>
      <c r="C50" s="104">
        <v>0</v>
      </c>
      <c r="D50" s="104">
        <v>0</v>
      </c>
      <c r="E50" s="12">
        <v>0</v>
      </c>
      <c r="F50" s="61">
        <v>47100000</v>
      </c>
    </row>
    <row r="51" spans="1:6" x14ac:dyDescent="0.25">
      <c r="A51" s="60">
        <v>48600000</v>
      </c>
      <c r="B51" t="s">
        <v>698</v>
      </c>
      <c r="C51" s="104">
        <v>2148654.9</v>
      </c>
      <c r="D51" s="104">
        <v>465041.55</v>
      </c>
      <c r="E51" s="12">
        <v>0</v>
      </c>
      <c r="F51" s="61">
        <v>48600000</v>
      </c>
    </row>
    <row r="52" spans="1:6" x14ac:dyDescent="0.25">
      <c r="A52" s="60">
        <v>48700000</v>
      </c>
      <c r="B52" t="s">
        <v>2781</v>
      </c>
      <c r="C52" s="104">
        <v>-14999999.999999899</v>
      </c>
      <c r="D52" s="104">
        <v>-61776440.159999996</v>
      </c>
      <c r="E52" s="12">
        <v>0</v>
      </c>
      <c r="F52" s="60">
        <v>48700000</v>
      </c>
    </row>
    <row r="53" spans="1:6" x14ac:dyDescent="0.25">
      <c r="A53" s="60">
        <v>51140000</v>
      </c>
      <c r="B53" t="s">
        <v>395</v>
      </c>
      <c r="C53" s="104">
        <v>0</v>
      </c>
      <c r="D53" s="104">
        <v>0</v>
      </c>
      <c r="E53" s="12">
        <v>-3998384</v>
      </c>
      <c r="F53" s="61">
        <v>51110000</v>
      </c>
    </row>
    <row r="54" spans="1:6" x14ac:dyDescent="0.25">
      <c r="A54" s="60">
        <v>51241000</v>
      </c>
      <c r="B54" t="s">
        <v>159</v>
      </c>
      <c r="C54" s="104">
        <v>-5379006.0499999505</v>
      </c>
      <c r="D54" s="104">
        <v>-72703641.030000001</v>
      </c>
      <c r="E54" s="12">
        <v>-81068193.290000007</v>
      </c>
      <c r="F54" s="61">
        <v>51241000</v>
      </c>
    </row>
    <row r="55" spans="1:6" x14ac:dyDescent="0.25">
      <c r="A55" s="60">
        <v>53100000</v>
      </c>
      <c r="B55" t="s">
        <v>2782</v>
      </c>
      <c r="C55" s="104">
        <v>0</v>
      </c>
      <c r="D55" s="104">
        <v>1522333.34</v>
      </c>
      <c r="E55" s="12">
        <v>844333.34</v>
      </c>
      <c r="F55" s="61">
        <v>53100000</v>
      </c>
    </row>
    <row r="56" spans="1:6" x14ac:dyDescent="0.25">
      <c r="A56" s="60">
        <v>53200000</v>
      </c>
      <c r="B56" t="s">
        <v>2783</v>
      </c>
      <c r="C56" s="104">
        <v>1243465</v>
      </c>
      <c r="D56" s="104">
        <v>1277</v>
      </c>
      <c r="E56" s="12">
        <v>171420</v>
      </c>
      <c r="F56" s="61">
        <v>53100000</v>
      </c>
    </row>
    <row r="57" spans="1:6" x14ac:dyDescent="0.25">
      <c r="A57" s="60">
        <v>53300000</v>
      </c>
      <c r="B57" t="s">
        <v>2784</v>
      </c>
      <c r="C57" s="104">
        <v>0</v>
      </c>
      <c r="D57" s="104">
        <v>0</v>
      </c>
      <c r="E57" s="12">
        <v>720</v>
      </c>
      <c r="F57" s="61">
        <v>53100000</v>
      </c>
    </row>
    <row r="58" spans="1:6" x14ac:dyDescent="0.25">
      <c r="A58" s="60">
        <v>58000000</v>
      </c>
      <c r="B58" t="s">
        <v>724</v>
      </c>
      <c r="C58" s="104">
        <v>0</v>
      </c>
      <c r="D58" s="104">
        <v>0</v>
      </c>
      <c r="E58" s="12">
        <v>0</v>
      </c>
      <c r="F58" s="61">
        <v>58000000</v>
      </c>
    </row>
    <row r="59" spans="1:6" x14ac:dyDescent="0.25">
      <c r="A59" s="60">
        <v>60400000</v>
      </c>
      <c r="B59" t="s">
        <v>2785</v>
      </c>
      <c r="C59" s="104">
        <v>7061438</v>
      </c>
      <c r="D59" s="104">
        <v>48555010.939999998</v>
      </c>
      <c r="E59" s="12">
        <v>174075003.30000001</v>
      </c>
      <c r="F59" s="61">
        <v>60400000</v>
      </c>
    </row>
    <row r="60" spans="1:6" x14ac:dyDescent="0.25">
      <c r="A60" s="60">
        <v>60602000</v>
      </c>
      <c r="B60" t="s">
        <v>378</v>
      </c>
      <c r="C60" s="104">
        <v>125000</v>
      </c>
      <c r="D60" s="104">
        <v>861915</v>
      </c>
      <c r="E60" s="12">
        <v>886000</v>
      </c>
      <c r="F60" s="61">
        <v>60600000</v>
      </c>
    </row>
    <row r="61" spans="1:6" x14ac:dyDescent="0.25">
      <c r="A61" s="60">
        <v>60604000</v>
      </c>
      <c r="B61" t="s">
        <v>382</v>
      </c>
      <c r="C61" s="104">
        <v>311543.33</v>
      </c>
      <c r="D61" s="104">
        <v>129035.41</v>
      </c>
      <c r="E61" s="12">
        <v>70415.02</v>
      </c>
      <c r="F61" s="61">
        <v>60600000</v>
      </c>
    </row>
    <row r="62" spans="1:6" x14ac:dyDescent="0.25">
      <c r="A62" s="60">
        <v>60605000</v>
      </c>
      <c r="B62" t="s">
        <v>167</v>
      </c>
      <c r="C62" s="104">
        <v>1615664.56</v>
      </c>
      <c r="D62" s="104">
        <v>4267321.0199999996</v>
      </c>
      <c r="E62" s="12">
        <v>376682.5</v>
      </c>
      <c r="F62" s="61">
        <v>60600000</v>
      </c>
    </row>
    <row r="63" spans="1:6" x14ac:dyDescent="0.25">
      <c r="A63" s="60">
        <v>60607000</v>
      </c>
      <c r="B63" t="s">
        <v>385</v>
      </c>
      <c r="C63" s="104">
        <v>1648676.8</v>
      </c>
      <c r="D63" s="104">
        <v>830000</v>
      </c>
      <c r="E63" s="12">
        <v>5553042</v>
      </c>
      <c r="F63" s="61">
        <v>60600000</v>
      </c>
    </row>
    <row r="64" spans="1:6" x14ac:dyDescent="0.25">
      <c r="A64" s="60">
        <v>60608000</v>
      </c>
      <c r="B64" t="s">
        <v>375</v>
      </c>
      <c r="C64" s="104">
        <v>157500</v>
      </c>
      <c r="D64" s="104">
        <v>545359.17000000004</v>
      </c>
      <c r="E64" s="12">
        <v>81217.91</v>
      </c>
      <c r="F64" s="61">
        <v>60600000</v>
      </c>
    </row>
    <row r="65" spans="1:6" x14ac:dyDescent="0.25">
      <c r="A65" s="60">
        <v>60803000</v>
      </c>
      <c r="B65" t="s">
        <v>459</v>
      </c>
      <c r="C65" s="104">
        <v>0</v>
      </c>
      <c r="D65" s="104">
        <v>733031.61</v>
      </c>
      <c r="E65" s="12">
        <v>0</v>
      </c>
      <c r="F65" s="61">
        <v>60800000</v>
      </c>
    </row>
    <row r="66" spans="1:6" x14ac:dyDescent="0.25">
      <c r="A66" s="60">
        <v>60804000</v>
      </c>
      <c r="B66" t="s">
        <v>461</v>
      </c>
      <c r="C66" s="104">
        <v>0</v>
      </c>
      <c r="D66" s="104">
        <v>13375858.48</v>
      </c>
      <c r="E66" s="12">
        <v>0</v>
      </c>
      <c r="F66" s="61">
        <v>60800000</v>
      </c>
    </row>
    <row r="67" spans="1:6" x14ac:dyDescent="0.25">
      <c r="A67" s="60">
        <v>60811000</v>
      </c>
      <c r="B67" t="s">
        <v>466</v>
      </c>
      <c r="C67" s="104">
        <v>0</v>
      </c>
      <c r="D67" s="104">
        <v>7330316</v>
      </c>
      <c r="E67" s="12">
        <v>0</v>
      </c>
      <c r="F67" s="61">
        <v>60800000</v>
      </c>
    </row>
    <row r="68" spans="1:6" x14ac:dyDescent="0.25">
      <c r="A68" s="60">
        <v>60812000</v>
      </c>
      <c r="B68" t="s">
        <v>403</v>
      </c>
      <c r="C68" s="104">
        <v>0</v>
      </c>
      <c r="D68" s="104">
        <v>733031</v>
      </c>
      <c r="E68" s="12">
        <v>0</v>
      </c>
      <c r="F68" s="61">
        <v>60800000</v>
      </c>
    </row>
    <row r="69" spans="1:6" x14ac:dyDescent="0.25">
      <c r="A69" s="60">
        <v>61300000</v>
      </c>
      <c r="B69" t="s">
        <v>737</v>
      </c>
      <c r="C69" s="104">
        <v>69682978.829999998</v>
      </c>
      <c r="D69" s="104">
        <v>7284790</v>
      </c>
      <c r="E69" s="12">
        <v>17580333.800000001</v>
      </c>
      <c r="F69" s="61">
        <v>61300000</v>
      </c>
    </row>
    <row r="70" spans="1:6" x14ac:dyDescent="0.25">
      <c r="A70" s="60">
        <v>61302000</v>
      </c>
      <c r="B70" t="s">
        <v>738</v>
      </c>
      <c r="C70" s="104">
        <v>-2204800</v>
      </c>
      <c r="D70" s="104">
        <v>2067000</v>
      </c>
      <c r="E70" s="12">
        <v>4500000</v>
      </c>
      <c r="F70" s="61">
        <v>61300000</v>
      </c>
    </row>
    <row r="71" spans="1:6" x14ac:dyDescent="0.25">
      <c r="A71" s="60">
        <v>61500000</v>
      </c>
      <c r="B71" t="s">
        <v>1596</v>
      </c>
      <c r="C71" s="104">
        <v>1713157.89</v>
      </c>
      <c r="D71" s="104">
        <v>25000</v>
      </c>
      <c r="E71" s="12">
        <v>139000</v>
      </c>
      <c r="F71" s="61">
        <v>61500000</v>
      </c>
    </row>
    <row r="72" spans="1:6" x14ac:dyDescent="0.25">
      <c r="A72" s="60">
        <v>61801000</v>
      </c>
      <c r="B72" t="s">
        <v>492</v>
      </c>
      <c r="C72" s="104">
        <v>0</v>
      </c>
      <c r="D72" s="104">
        <v>20400</v>
      </c>
      <c r="E72" s="12">
        <v>11100</v>
      </c>
      <c r="F72" s="61">
        <v>61800000</v>
      </c>
    </row>
    <row r="73" spans="1:6" x14ac:dyDescent="0.25">
      <c r="A73" s="60">
        <v>61802000</v>
      </c>
      <c r="B73" t="s">
        <v>494</v>
      </c>
      <c r="C73" s="104">
        <v>0</v>
      </c>
      <c r="D73" s="104">
        <v>38600</v>
      </c>
      <c r="E73" s="12">
        <v>20300</v>
      </c>
      <c r="F73" s="61">
        <v>61800000</v>
      </c>
    </row>
    <row r="74" spans="1:6" x14ac:dyDescent="0.25">
      <c r="A74" s="60">
        <v>62100000</v>
      </c>
      <c r="B74" t="s">
        <v>521</v>
      </c>
      <c r="C74" s="104">
        <v>43468714.899999999</v>
      </c>
      <c r="D74" s="104">
        <v>18379210.559999999</v>
      </c>
      <c r="E74" s="12">
        <v>110178498</v>
      </c>
      <c r="F74" s="23">
        <v>62100000</v>
      </c>
    </row>
    <row r="75" spans="1:6" x14ac:dyDescent="0.25">
      <c r="A75" s="60">
        <v>62201000</v>
      </c>
      <c r="B75" t="s">
        <v>503</v>
      </c>
      <c r="C75" s="104">
        <v>15463636.359999999</v>
      </c>
      <c r="D75" s="104">
        <v>57886359.899999999</v>
      </c>
      <c r="E75" s="12">
        <v>13953224.300000001</v>
      </c>
      <c r="F75" s="61">
        <v>62200000</v>
      </c>
    </row>
    <row r="76" spans="1:6" x14ac:dyDescent="0.25">
      <c r="A76" s="60">
        <v>62202000</v>
      </c>
      <c r="B76" t="s">
        <v>505</v>
      </c>
      <c r="C76" s="104">
        <v>0</v>
      </c>
      <c r="D76" s="104">
        <v>150000</v>
      </c>
      <c r="E76" s="12">
        <v>0</v>
      </c>
      <c r="F76" s="61">
        <v>62200000</v>
      </c>
    </row>
    <row r="77" spans="1:6" x14ac:dyDescent="0.25">
      <c r="A77" s="60">
        <v>62301000</v>
      </c>
      <c r="B77" t="s">
        <v>191</v>
      </c>
      <c r="C77" s="104">
        <v>-208704</v>
      </c>
      <c r="D77" s="104">
        <v>28928076.199999999</v>
      </c>
      <c r="E77" s="12">
        <v>4788451.0199999996</v>
      </c>
      <c r="F77" s="61">
        <v>62300000</v>
      </c>
    </row>
    <row r="78" spans="1:6" x14ac:dyDescent="0.25">
      <c r="A78" s="60">
        <v>62303000</v>
      </c>
      <c r="B78" t="s">
        <v>517</v>
      </c>
      <c r="C78" s="104">
        <v>321660</v>
      </c>
      <c r="D78" s="104">
        <v>8029004</v>
      </c>
      <c r="E78" s="12">
        <v>21085458</v>
      </c>
      <c r="F78" s="61">
        <v>62300000</v>
      </c>
    </row>
    <row r="79" spans="1:6" x14ac:dyDescent="0.25">
      <c r="A79">
        <v>62304000</v>
      </c>
      <c r="B79" t="s">
        <v>518</v>
      </c>
      <c r="C79" s="104">
        <v>0</v>
      </c>
      <c r="D79" s="104"/>
      <c r="E79" s="12">
        <v>291500</v>
      </c>
      <c r="F79" s="61">
        <v>62300000</v>
      </c>
    </row>
    <row r="80" spans="1:6" x14ac:dyDescent="0.25">
      <c r="A80">
        <v>62504000</v>
      </c>
      <c r="B80" t="s">
        <v>528</v>
      </c>
      <c r="C80" s="104">
        <v>0</v>
      </c>
      <c r="D80" s="104"/>
      <c r="E80" s="12">
        <v>4182790</v>
      </c>
      <c r="F80" s="61">
        <v>62501000</v>
      </c>
    </row>
    <row r="81" spans="1:6" x14ac:dyDescent="0.25">
      <c r="A81" s="60">
        <v>62501000</v>
      </c>
      <c r="B81" t="s">
        <v>746</v>
      </c>
      <c r="C81" s="104">
        <v>2725000</v>
      </c>
      <c r="D81" s="104">
        <v>3989000</v>
      </c>
      <c r="E81" s="12">
        <v>5510200</v>
      </c>
      <c r="F81" s="61">
        <v>62501000</v>
      </c>
    </row>
    <row r="82" spans="1:6" x14ac:dyDescent="0.25">
      <c r="A82" s="60">
        <v>62506000</v>
      </c>
      <c r="B82" t="s">
        <v>531</v>
      </c>
      <c r="C82" s="104">
        <v>1012500</v>
      </c>
      <c r="D82" s="104">
        <v>7950740</v>
      </c>
      <c r="E82" s="12">
        <v>2768400</v>
      </c>
      <c r="F82" s="61">
        <v>62501000</v>
      </c>
    </row>
    <row r="83" spans="1:6" x14ac:dyDescent="0.25">
      <c r="A83" s="60">
        <v>62507000</v>
      </c>
      <c r="B83" t="s">
        <v>438</v>
      </c>
      <c r="C83" s="104">
        <v>8358200</v>
      </c>
      <c r="D83" s="104">
        <v>10802893</v>
      </c>
      <c r="E83" s="12">
        <v>5743750</v>
      </c>
      <c r="F83" s="61">
        <v>62501000</v>
      </c>
    </row>
    <row r="84" spans="1:6" x14ac:dyDescent="0.25">
      <c r="A84" s="60">
        <v>62602000</v>
      </c>
      <c r="B84" t="s">
        <v>533</v>
      </c>
      <c r="C84" s="104">
        <v>15907948.550000001</v>
      </c>
      <c r="D84" s="104">
        <v>22105357.670000002</v>
      </c>
      <c r="E84" s="12">
        <v>6300272.7800000003</v>
      </c>
      <c r="F84" s="61">
        <v>62601000</v>
      </c>
    </row>
    <row r="85" spans="1:6" x14ac:dyDescent="0.25">
      <c r="A85" s="60">
        <v>62603000</v>
      </c>
      <c r="B85" t="s">
        <v>534</v>
      </c>
      <c r="C85" s="104">
        <v>12726811.449999999</v>
      </c>
      <c r="D85" s="104">
        <v>10544964.98</v>
      </c>
      <c r="E85" s="12">
        <v>4052618.49</v>
      </c>
      <c r="F85" s="61">
        <v>62601000</v>
      </c>
    </row>
    <row r="86" spans="1:6" x14ac:dyDescent="0.25">
      <c r="A86" s="60">
        <v>62604000</v>
      </c>
      <c r="B86" t="s">
        <v>535</v>
      </c>
      <c r="C86" s="104">
        <v>0</v>
      </c>
      <c r="D86" s="104">
        <v>3000</v>
      </c>
      <c r="E86" s="12">
        <v>0</v>
      </c>
      <c r="F86" s="61">
        <v>62601000</v>
      </c>
    </row>
    <row r="87" spans="1:6" x14ac:dyDescent="0.25">
      <c r="A87" s="60">
        <v>62701000</v>
      </c>
      <c r="B87" t="s">
        <v>2153</v>
      </c>
      <c r="C87" s="104">
        <v>188100</v>
      </c>
      <c r="D87" s="104">
        <v>0</v>
      </c>
      <c r="E87" s="12">
        <v>0</v>
      </c>
      <c r="F87" s="61">
        <v>62701000</v>
      </c>
    </row>
    <row r="88" spans="1:6" x14ac:dyDescent="0.25">
      <c r="A88" s="60">
        <v>62703000</v>
      </c>
      <c r="B88" t="s">
        <v>538</v>
      </c>
      <c r="C88" s="104">
        <v>248762.62</v>
      </c>
      <c r="D88" s="104">
        <v>25000</v>
      </c>
      <c r="E88" s="12">
        <v>457289.93</v>
      </c>
      <c r="F88" s="61">
        <v>62701000</v>
      </c>
    </row>
    <row r="89" spans="1:6" x14ac:dyDescent="0.25">
      <c r="A89" s="60">
        <v>62705000</v>
      </c>
      <c r="B89" t="s">
        <v>539</v>
      </c>
      <c r="C89" s="104">
        <v>0</v>
      </c>
      <c r="D89" s="104">
        <v>273098.87</v>
      </c>
      <c r="E89" s="12">
        <v>0</v>
      </c>
      <c r="F89" s="61">
        <v>62701000</v>
      </c>
    </row>
    <row r="90" spans="1:6" x14ac:dyDescent="0.25">
      <c r="A90" s="60">
        <v>62706000</v>
      </c>
      <c r="B90" t="s">
        <v>209</v>
      </c>
      <c r="C90" s="104">
        <v>0</v>
      </c>
      <c r="D90" s="104">
        <v>10000</v>
      </c>
      <c r="E90" s="12">
        <v>0</v>
      </c>
      <c r="F90" s="61">
        <v>62701000</v>
      </c>
    </row>
    <row r="91" spans="1:6" x14ac:dyDescent="0.25">
      <c r="A91">
        <v>62707000</v>
      </c>
      <c r="B91" t="s">
        <v>540</v>
      </c>
      <c r="C91" s="104">
        <v>5000</v>
      </c>
      <c r="D91" s="104"/>
      <c r="E91" s="12">
        <v>13500</v>
      </c>
      <c r="F91" s="61">
        <v>62701000</v>
      </c>
    </row>
    <row r="92" spans="1:6" x14ac:dyDescent="0.25">
      <c r="A92" s="60">
        <v>62709000</v>
      </c>
      <c r="B92" t="s">
        <v>450</v>
      </c>
      <c r="C92" s="104">
        <v>381991.7</v>
      </c>
      <c r="D92" s="104">
        <v>385533.35</v>
      </c>
      <c r="E92" s="12">
        <v>164866.67000000001</v>
      </c>
      <c r="F92" s="61">
        <v>62701000</v>
      </c>
    </row>
    <row r="93" spans="1:6" x14ac:dyDescent="0.25">
      <c r="A93" s="60">
        <v>62713000</v>
      </c>
      <c r="B93" t="s">
        <v>460</v>
      </c>
      <c r="C93" s="104">
        <v>354124.98</v>
      </c>
      <c r="D93" s="104">
        <v>240000</v>
      </c>
      <c r="E93" s="12">
        <v>45000</v>
      </c>
      <c r="F93" s="61">
        <v>62701000</v>
      </c>
    </row>
    <row r="94" spans="1:6" x14ac:dyDescent="0.25">
      <c r="A94" s="60">
        <v>63504000</v>
      </c>
      <c r="B94" t="s">
        <v>752</v>
      </c>
      <c r="C94" s="104">
        <v>11500</v>
      </c>
      <c r="D94" s="104">
        <v>1272000</v>
      </c>
      <c r="E94" s="12">
        <v>1589522.43</v>
      </c>
      <c r="F94" s="61">
        <v>63504000</v>
      </c>
    </row>
    <row r="95" spans="1:6" x14ac:dyDescent="0.25">
      <c r="A95" s="60">
        <v>63506000</v>
      </c>
      <c r="B95" t="s">
        <v>2413</v>
      </c>
      <c r="C95" s="104">
        <v>0</v>
      </c>
      <c r="D95" s="104">
        <v>540000</v>
      </c>
      <c r="E95" s="12">
        <v>0</v>
      </c>
      <c r="F95" s="61">
        <v>63500000</v>
      </c>
    </row>
    <row r="96" spans="1:6" x14ac:dyDescent="0.25">
      <c r="A96" s="60">
        <v>63508000</v>
      </c>
      <c r="B96" t="s">
        <v>469</v>
      </c>
      <c r="C96" s="104">
        <v>0</v>
      </c>
      <c r="D96" s="104">
        <v>15000</v>
      </c>
      <c r="E96" s="12">
        <v>0</v>
      </c>
      <c r="F96" s="61">
        <v>63501000</v>
      </c>
    </row>
    <row r="97" spans="1:6" x14ac:dyDescent="0.25">
      <c r="A97" s="60">
        <v>64101000</v>
      </c>
      <c r="B97" t="s">
        <v>755</v>
      </c>
      <c r="C97" s="104">
        <v>247913170.91999999</v>
      </c>
      <c r="D97" s="104">
        <v>361960420.45999998</v>
      </c>
      <c r="E97" s="12">
        <v>172264195.03</v>
      </c>
      <c r="F97" s="61">
        <v>64101000</v>
      </c>
    </row>
    <row r="98" spans="1:6" x14ac:dyDescent="0.25">
      <c r="A98" s="60">
        <v>64101300</v>
      </c>
      <c r="B98" t="s">
        <v>478</v>
      </c>
      <c r="C98" s="104">
        <v>90000</v>
      </c>
      <c r="D98" s="104">
        <v>162300</v>
      </c>
      <c r="E98" s="12">
        <v>0</v>
      </c>
      <c r="F98" s="61">
        <v>64101000</v>
      </c>
    </row>
    <row r="99" spans="1:6" x14ac:dyDescent="0.25">
      <c r="A99" s="60">
        <v>64102000</v>
      </c>
      <c r="B99" t="s">
        <v>550</v>
      </c>
      <c r="C99" s="104">
        <v>4228291.0199999996</v>
      </c>
      <c r="D99" s="104">
        <v>12531978.18</v>
      </c>
      <c r="E99" s="12">
        <v>3060074.81</v>
      </c>
      <c r="F99" s="61">
        <v>64101000</v>
      </c>
    </row>
    <row r="100" spans="1:6" x14ac:dyDescent="0.25">
      <c r="A100" s="60">
        <v>64105000</v>
      </c>
      <c r="B100" t="s">
        <v>552</v>
      </c>
      <c r="C100" s="104">
        <v>3252628.92</v>
      </c>
      <c r="D100" s="104">
        <v>17034107.460000001</v>
      </c>
      <c r="E100" s="12">
        <v>485841.76</v>
      </c>
      <c r="F100" s="61">
        <v>64101000</v>
      </c>
    </row>
    <row r="101" spans="1:6" x14ac:dyDescent="0.25">
      <c r="A101" s="60">
        <v>64501000</v>
      </c>
      <c r="B101" t="s">
        <v>756</v>
      </c>
      <c r="C101" s="104">
        <v>21377444.399999999</v>
      </c>
      <c r="D101" s="104">
        <v>34912090.979999997</v>
      </c>
      <c r="E101" s="12">
        <v>16599390.470000001</v>
      </c>
      <c r="F101" s="61">
        <v>64501000</v>
      </c>
    </row>
    <row r="102" spans="1:6" x14ac:dyDescent="0.25">
      <c r="A102" s="60">
        <v>64502000</v>
      </c>
      <c r="B102" t="s">
        <v>555</v>
      </c>
      <c r="C102" s="104">
        <v>8222094</v>
      </c>
      <c r="D102" s="104">
        <v>13427727.300000001</v>
      </c>
      <c r="E102" s="12">
        <v>6384380.9500000002</v>
      </c>
      <c r="F102" s="61">
        <v>64501000</v>
      </c>
    </row>
    <row r="103" spans="1:6" x14ac:dyDescent="0.25">
      <c r="A103" s="60">
        <v>64504000</v>
      </c>
      <c r="B103" t="s">
        <v>2400</v>
      </c>
      <c r="C103" s="104">
        <v>1644418.8</v>
      </c>
      <c r="D103" s="104">
        <v>3328105.95</v>
      </c>
      <c r="E103" s="12">
        <v>847327.51</v>
      </c>
      <c r="F103" s="61">
        <v>64501000</v>
      </c>
    </row>
    <row r="104" spans="1:6" x14ac:dyDescent="0.25">
      <c r="A104" s="60">
        <v>64801000</v>
      </c>
      <c r="B104" t="s">
        <v>489</v>
      </c>
      <c r="C104" s="104">
        <v>0</v>
      </c>
      <c r="D104" s="104">
        <v>950000</v>
      </c>
      <c r="E104" s="12">
        <v>0</v>
      </c>
      <c r="F104" s="61">
        <v>64801000</v>
      </c>
    </row>
    <row r="105" spans="1:6" x14ac:dyDescent="0.25">
      <c r="A105" s="60">
        <v>64803000</v>
      </c>
      <c r="B105" t="s">
        <v>558</v>
      </c>
      <c r="C105" s="104">
        <v>240000</v>
      </c>
      <c r="D105" s="104">
        <v>560000</v>
      </c>
      <c r="E105" s="12">
        <v>0</v>
      </c>
      <c r="F105" s="61">
        <v>64801000</v>
      </c>
    </row>
    <row r="106" spans="1:6" x14ac:dyDescent="0.25">
      <c r="A106" s="60">
        <v>65100000</v>
      </c>
      <c r="B106" t="s">
        <v>760</v>
      </c>
      <c r="C106" s="104">
        <v>442000</v>
      </c>
      <c r="D106" s="104">
        <v>299041.46999999997</v>
      </c>
      <c r="E106" s="12">
        <v>0</v>
      </c>
      <c r="F106" s="61">
        <v>65100000</v>
      </c>
    </row>
    <row r="107" spans="1:6" x14ac:dyDescent="0.25">
      <c r="A107" s="60">
        <v>65200000</v>
      </c>
      <c r="B107" t="s">
        <v>495</v>
      </c>
      <c r="C107" s="104">
        <v>0</v>
      </c>
      <c r="D107" s="104">
        <v>13030292.92</v>
      </c>
      <c r="E107" s="12">
        <v>0</v>
      </c>
      <c r="F107" s="61">
        <v>65200000</v>
      </c>
    </row>
    <row r="108" spans="1:6" x14ac:dyDescent="0.25">
      <c r="A108" s="60">
        <v>65700000</v>
      </c>
      <c r="B108" t="s">
        <v>1957</v>
      </c>
      <c r="C108" s="104">
        <v>4898209</v>
      </c>
      <c r="D108" s="104">
        <v>353052.31</v>
      </c>
      <c r="E108" s="12">
        <v>6</v>
      </c>
      <c r="F108" s="61">
        <v>65800000</v>
      </c>
    </row>
    <row r="109" spans="1:6" x14ac:dyDescent="0.25">
      <c r="A109" s="60">
        <v>65800000</v>
      </c>
      <c r="B109" t="s">
        <v>764</v>
      </c>
      <c r="C109" s="104">
        <v>9890033.1600000001</v>
      </c>
      <c r="D109" s="104">
        <v>40798.550000000003</v>
      </c>
      <c r="E109" s="12">
        <v>0</v>
      </c>
      <c r="F109" s="60">
        <v>65700000</v>
      </c>
    </row>
    <row r="110" spans="1:6" x14ac:dyDescent="0.25">
      <c r="A110" s="60">
        <v>66101000</v>
      </c>
      <c r="B110" t="s">
        <v>767</v>
      </c>
      <c r="C110" s="104">
        <v>0</v>
      </c>
      <c r="D110" s="104">
        <v>1290833.95</v>
      </c>
      <c r="E110" s="12">
        <v>0</v>
      </c>
      <c r="F110" s="61">
        <v>66100000</v>
      </c>
    </row>
    <row r="111" spans="1:6" x14ac:dyDescent="0.25">
      <c r="A111" s="60">
        <v>66102000</v>
      </c>
      <c r="B111" t="s">
        <v>564</v>
      </c>
      <c r="C111" s="104">
        <v>3488991.07</v>
      </c>
      <c r="D111" s="104">
        <v>3704096.71</v>
      </c>
      <c r="E111" s="12">
        <v>1296842.47</v>
      </c>
      <c r="F111" s="61">
        <v>66100000</v>
      </c>
    </row>
    <row r="112" spans="1:6" x14ac:dyDescent="0.25">
      <c r="A112" s="60">
        <v>66600000</v>
      </c>
      <c r="B112" t="s">
        <v>770</v>
      </c>
      <c r="C112" s="104">
        <v>703135.88</v>
      </c>
      <c r="D112" s="104">
        <v>590652.47</v>
      </c>
      <c r="E112" s="12">
        <v>2765162.92</v>
      </c>
      <c r="F112" s="61">
        <v>66600000</v>
      </c>
    </row>
    <row r="113" spans="1:6" x14ac:dyDescent="0.25">
      <c r="A113" s="60">
        <v>68112000</v>
      </c>
      <c r="B113" t="s">
        <v>772</v>
      </c>
      <c r="C113" s="104">
        <v>17921237.93</v>
      </c>
      <c r="D113" s="104">
        <v>17881395.66</v>
      </c>
      <c r="E113" s="12">
        <v>9376003.75</v>
      </c>
      <c r="F113" s="61">
        <v>68112000</v>
      </c>
    </row>
    <row r="114" spans="1:6" x14ac:dyDescent="0.25">
      <c r="A114" s="60">
        <v>69500000</v>
      </c>
      <c r="B114" t="s">
        <v>773</v>
      </c>
      <c r="C114" s="104">
        <v>0</v>
      </c>
      <c r="D114" s="104">
        <v>3053584.4</v>
      </c>
      <c r="E114" s="12">
        <v>2749727</v>
      </c>
      <c r="F114" s="61">
        <v>69800000</v>
      </c>
    </row>
    <row r="115" spans="1:6" x14ac:dyDescent="0.25">
      <c r="A115" s="60">
        <v>70600000</v>
      </c>
      <c r="B115" t="s">
        <v>2786</v>
      </c>
      <c r="C115" s="104">
        <v>-291867150.23000002</v>
      </c>
      <c r="D115" s="104">
        <v>-546716879.29999995</v>
      </c>
      <c r="E115" s="12">
        <v>-485945407.41000003</v>
      </c>
      <c r="F115" s="61">
        <v>70600000</v>
      </c>
    </row>
    <row r="116" spans="1:6" x14ac:dyDescent="0.25">
      <c r="A116" s="60">
        <v>75200000</v>
      </c>
      <c r="B116" t="s">
        <v>524</v>
      </c>
      <c r="C116" s="104">
        <v>0</v>
      </c>
      <c r="D116" s="104">
        <v>-12256250</v>
      </c>
      <c r="E116" s="12">
        <v>0</v>
      </c>
      <c r="F116" s="61">
        <v>75200000</v>
      </c>
    </row>
    <row r="117" spans="1:6" x14ac:dyDescent="0.25">
      <c r="A117" s="60">
        <v>75800000</v>
      </c>
      <c r="B117" t="s">
        <v>237</v>
      </c>
      <c r="C117" s="104">
        <v>-130617108.55</v>
      </c>
      <c r="D117" s="104">
        <v>-1257128.6599999999</v>
      </c>
      <c r="E117" s="12">
        <v>-9529.6</v>
      </c>
      <c r="F117" s="61">
        <v>75800000</v>
      </c>
    </row>
    <row r="118" spans="1:6" x14ac:dyDescent="0.25">
      <c r="A118" s="60">
        <v>75810000</v>
      </c>
      <c r="B118" t="s">
        <v>573</v>
      </c>
      <c r="C118" s="104">
        <v>-191700</v>
      </c>
      <c r="D118" s="104">
        <v>-2694100</v>
      </c>
      <c r="E118" s="12">
        <v>-196800</v>
      </c>
      <c r="F118" s="61">
        <v>75800000</v>
      </c>
    </row>
    <row r="119" spans="1:6" x14ac:dyDescent="0.25">
      <c r="A119" s="60">
        <v>11900000</v>
      </c>
      <c r="B119" t="s">
        <v>1465</v>
      </c>
      <c r="C119" s="104">
        <v>294607679.77999997</v>
      </c>
      <c r="D119" s="104">
        <v>0</v>
      </c>
      <c r="E119" s="12">
        <v>0</v>
      </c>
      <c r="F119" s="61">
        <v>11900000</v>
      </c>
    </row>
    <row r="120" spans="1:6" x14ac:dyDescent="0.25">
      <c r="A120" s="60">
        <v>40340000</v>
      </c>
      <c r="B120" t="s">
        <v>67</v>
      </c>
      <c r="C120" s="104">
        <v>-3161849.58</v>
      </c>
      <c r="D120" s="104"/>
      <c r="E120" s="12">
        <v>0</v>
      </c>
      <c r="F120" s="61">
        <v>40340000</v>
      </c>
    </row>
    <row r="121" spans="1:6" x14ac:dyDescent="0.25">
      <c r="A121" s="60">
        <v>40400000</v>
      </c>
      <c r="B121" t="s">
        <v>1472</v>
      </c>
      <c r="C121" s="104">
        <v>-1447002.94</v>
      </c>
      <c r="D121" s="104"/>
      <c r="E121" s="12">
        <v>0</v>
      </c>
      <c r="F121" s="61">
        <v>40400000</v>
      </c>
    </row>
    <row r="122" spans="1:6" x14ac:dyDescent="0.25">
      <c r="A122" s="60">
        <v>41300000</v>
      </c>
      <c r="B122" t="s">
        <v>290</v>
      </c>
      <c r="C122" s="104">
        <v>56400000</v>
      </c>
      <c r="D122" s="104"/>
      <c r="E122" s="12"/>
      <c r="F122" s="61">
        <v>41300000</v>
      </c>
    </row>
    <row r="123" spans="1:6" x14ac:dyDescent="0.25">
      <c r="A123" s="60">
        <v>41341000</v>
      </c>
      <c r="B123" t="s">
        <v>2003</v>
      </c>
      <c r="C123" s="104">
        <v>0</v>
      </c>
      <c r="D123" s="104"/>
      <c r="E123" s="12"/>
      <c r="F123" s="61">
        <v>41341000</v>
      </c>
    </row>
    <row r="124" spans="1:6" x14ac:dyDescent="0.25">
      <c r="A124" s="60">
        <v>41800000</v>
      </c>
      <c r="B124" t="s">
        <v>2227</v>
      </c>
      <c r="C124" s="104">
        <v>3694300</v>
      </c>
      <c r="D124" s="104"/>
      <c r="E124" s="12"/>
      <c r="F124" s="61">
        <v>41800000</v>
      </c>
    </row>
    <row r="125" spans="1:6" x14ac:dyDescent="0.25">
      <c r="A125" s="60">
        <v>41980000</v>
      </c>
      <c r="B125" t="s">
        <v>295</v>
      </c>
      <c r="C125" s="104">
        <v>13568472</v>
      </c>
      <c r="D125" s="104"/>
      <c r="E125" s="12"/>
      <c r="F125" s="61">
        <v>41980000</v>
      </c>
    </row>
    <row r="126" spans="1:6" x14ac:dyDescent="0.25">
      <c r="A126" s="60">
        <v>42500000</v>
      </c>
      <c r="B126" t="s">
        <v>2098</v>
      </c>
      <c r="C126" s="104">
        <v>0</v>
      </c>
      <c r="D126" s="104"/>
      <c r="E126" s="12"/>
      <c r="F126" s="61">
        <v>42500000</v>
      </c>
    </row>
    <row r="127" spans="1:6" x14ac:dyDescent="0.25">
      <c r="A127" s="60">
        <v>42540000</v>
      </c>
      <c r="B127" t="s">
        <v>76</v>
      </c>
      <c r="C127" s="104">
        <v>50000</v>
      </c>
      <c r="D127" s="104"/>
      <c r="E127" s="12"/>
      <c r="F127" s="61">
        <v>42540000</v>
      </c>
    </row>
    <row r="128" spans="1:6" x14ac:dyDescent="0.25">
      <c r="A128" s="60">
        <v>44400000</v>
      </c>
      <c r="B128" t="s">
        <v>307</v>
      </c>
      <c r="C128" s="104">
        <v>-16064089</v>
      </c>
      <c r="D128" s="104"/>
      <c r="E128" s="12"/>
      <c r="F128" s="61">
        <v>44400000</v>
      </c>
    </row>
    <row r="129" spans="1:6" x14ac:dyDescent="0.25">
      <c r="A129" s="60">
        <v>44440000</v>
      </c>
      <c r="B129" t="s">
        <v>308</v>
      </c>
      <c r="C129" s="104">
        <v>1711692.92</v>
      </c>
      <c r="D129" s="104"/>
      <c r="E129" s="12"/>
      <c r="F129" s="61">
        <v>44440000</v>
      </c>
    </row>
    <row r="130" spans="1:6" x14ac:dyDescent="0.25">
      <c r="A130" s="60">
        <v>44584000</v>
      </c>
      <c r="B130" t="s">
        <v>2787</v>
      </c>
      <c r="C130" s="104">
        <v>-2261412</v>
      </c>
      <c r="D130" s="104"/>
      <c r="E130" s="12"/>
      <c r="F130" s="61">
        <v>44584000</v>
      </c>
    </row>
    <row r="131" spans="1:6" x14ac:dyDescent="0.25">
      <c r="A131" s="60">
        <v>46610000</v>
      </c>
      <c r="B131" t="s">
        <v>2788</v>
      </c>
      <c r="C131" s="104">
        <v>0</v>
      </c>
      <c r="D131" s="104"/>
      <c r="E131" s="12"/>
      <c r="F131" s="61">
        <v>46610000</v>
      </c>
    </row>
    <row r="132" spans="1:6" x14ac:dyDescent="0.25">
      <c r="A132" s="60">
        <v>46700001</v>
      </c>
      <c r="B132" t="s">
        <v>15</v>
      </c>
      <c r="C132" s="104">
        <v>0</v>
      </c>
      <c r="D132" s="104"/>
      <c r="E132" s="12"/>
      <c r="F132" s="61">
        <v>46700001</v>
      </c>
    </row>
    <row r="133" spans="1:6" x14ac:dyDescent="0.25">
      <c r="A133" s="60">
        <v>46700006</v>
      </c>
      <c r="B133" t="s">
        <v>5</v>
      </c>
      <c r="C133" s="104">
        <v>0</v>
      </c>
      <c r="D133" s="104"/>
      <c r="E133" s="12"/>
      <c r="F133" s="61">
        <v>46700006</v>
      </c>
    </row>
    <row r="134" spans="1:6" x14ac:dyDescent="0.25">
      <c r="A134" s="60">
        <v>46700008</v>
      </c>
      <c r="B134" t="s">
        <v>1687</v>
      </c>
      <c r="C134" s="104">
        <v>0</v>
      </c>
      <c r="D134" s="104"/>
      <c r="E134" s="12"/>
      <c r="F134" s="61">
        <v>46700008</v>
      </c>
    </row>
    <row r="135" spans="1:6" x14ac:dyDescent="0.25">
      <c r="A135" s="60">
        <v>46710200</v>
      </c>
      <c r="B135" t="s">
        <v>155</v>
      </c>
      <c r="C135" s="104">
        <v>0</v>
      </c>
      <c r="D135" s="104"/>
      <c r="E135" s="12"/>
      <c r="F135" s="61">
        <v>46710200</v>
      </c>
    </row>
    <row r="136" spans="1:6" x14ac:dyDescent="0.25">
      <c r="A136" s="60" t="s">
        <v>2789</v>
      </c>
      <c r="B136" t="s">
        <v>13</v>
      </c>
      <c r="C136" s="104">
        <v>-25000000</v>
      </c>
      <c r="D136" s="104"/>
      <c r="E136" s="12"/>
      <c r="F136" s="61" t="s">
        <v>2789</v>
      </c>
    </row>
    <row r="137" spans="1:6" x14ac:dyDescent="0.25">
      <c r="A137" s="60">
        <v>46720089</v>
      </c>
      <c r="B137" t="s">
        <v>1</v>
      </c>
      <c r="C137" s="104">
        <v>-1980000</v>
      </c>
      <c r="D137" s="104"/>
      <c r="E137" s="12"/>
      <c r="F137" s="61">
        <v>46720089</v>
      </c>
    </row>
    <row r="138" spans="1:6" x14ac:dyDescent="0.25">
      <c r="A138" s="60">
        <v>51120000</v>
      </c>
      <c r="B138" t="s">
        <v>707</v>
      </c>
      <c r="C138" s="104">
        <v>0</v>
      </c>
      <c r="D138" s="104"/>
      <c r="E138" s="12"/>
      <c r="F138" s="61">
        <v>51120000</v>
      </c>
    </row>
    <row r="139" spans="1:6" x14ac:dyDescent="0.25">
      <c r="A139" s="60">
        <v>61110000</v>
      </c>
      <c r="B139" t="s">
        <v>473</v>
      </c>
      <c r="C139" s="104">
        <v>12547840.710000001</v>
      </c>
      <c r="D139" s="104"/>
      <c r="E139" s="12"/>
      <c r="F139" s="61">
        <v>61110000</v>
      </c>
    </row>
    <row r="140" spans="1:6" x14ac:dyDescent="0.25">
      <c r="A140" s="60">
        <v>61501000</v>
      </c>
      <c r="B140" t="s">
        <v>480</v>
      </c>
      <c r="C140" s="104">
        <v>0</v>
      </c>
      <c r="D140" s="104"/>
      <c r="E140" s="12"/>
      <c r="F140" s="61">
        <v>61501000</v>
      </c>
    </row>
    <row r="141" spans="1:6" x14ac:dyDescent="0.25">
      <c r="A141" s="60">
        <v>61603000</v>
      </c>
      <c r="B141" t="s">
        <v>1598</v>
      </c>
      <c r="C141" s="104">
        <v>48977.48</v>
      </c>
      <c r="D141" s="104"/>
      <c r="E141" s="12"/>
      <c r="F141" s="61">
        <v>61603000</v>
      </c>
    </row>
    <row r="142" spans="1:6" x14ac:dyDescent="0.25">
      <c r="A142" s="60">
        <v>62103000</v>
      </c>
      <c r="B142" t="s">
        <v>188</v>
      </c>
      <c r="C142" s="104">
        <v>1400000</v>
      </c>
      <c r="D142" s="104"/>
      <c r="E142" s="12"/>
      <c r="F142" s="61">
        <v>62103000</v>
      </c>
    </row>
    <row r="143" spans="1:6" x14ac:dyDescent="0.25">
      <c r="A143" s="60">
        <v>62203000</v>
      </c>
      <c r="B143" t="s">
        <v>2146</v>
      </c>
      <c r="C143" s="104">
        <v>12000000</v>
      </c>
      <c r="D143" s="104"/>
      <c r="E143" s="12"/>
      <c r="F143" s="61">
        <v>62203000</v>
      </c>
    </row>
    <row r="144" spans="1:6" x14ac:dyDescent="0.25">
      <c r="A144" s="60">
        <v>62704000</v>
      </c>
      <c r="B144" t="s">
        <v>445</v>
      </c>
      <c r="C144" s="104">
        <v>29666.67</v>
      </c>
      <c r="D144" s="104"/>
      <c r="E144" s="12"/>
      <c r="F144" s="61">
        <v>62704000</v>
      </c>
    </row>
    <row r="145" spans="1:6" x14ac:dyDescent="0.25">
      <c r="A145" s="60">
        <v>62710000</v>
      </c>
      <c r="B145" t="s">
        <v>211</v>
      </c>
      <c r="C145" s="104">
        <v>80000.009999999995</v>
      </c>
      <c r="D145" s="104"/>
      <c r="E145" s="12"/>
      <c r="F145" s="61">
        <v>62710000</v>
      </c>
    </row>
    <row r="146" spans="1:6" x14ac:dyDescent="0.25">
      <c r="A146" s="60">
        <v>62712000</v>
      </c>
      <c r="B146" t="s">
        <v>543</v>
      </c>
      <c r="C146" s="104">
        <v>354951.79</v>
      </c>
      <c r="D146" s="104"/>
      <c r="E146" s="12"/>
      <c r="F146" s="61">
        <v>62712000</v>
      </c>
    </row>
    <row r="147" spans="1:6" x14ac:dyDescent="0.25">
      <c r="A147" s="60">
        <v>64103000</v>
      </c>
      <c r="B147" t="s">
        <v>551</v>
      </c>
      <c r="C147" s="104">
        <v>13624385.1</v>
      </c>
      <c r="D147" s="104"/>
      <c r="E147" s="12"/>
      <c r="F147" s="61">
        <v>64103000</v>
      </c>
    </row>
    <row r="148" spans="1:6" x14ac:dyDescent="0.25">
      <c r="A148" s="60">
        <v>65601000</v>
      </c>
      <c r="B148" t="s">
        <v>762</v>
      </c>
      <c r="C148" s="104">
        <v>48192267</v>
      </c>
      <c r="D148" s="104"/>
      <c r="E148" s="12"/>
      <c r="F148" s="61">
        <v>65601000</v>
      </c>
    </row>
    <row r="149" spans="1:6" x14ac:dyDescent="0.25">
      <c r="A149" s="60">
        <v>69800000</v>
      </c>
      <c r="B149" t="s">
        <v>2790</v>
      </c>
      <c r="C149" s="104">
        <v>1779335.7511499999</v>
      </c>
      <c r="D149" s="104"/>
      <c r="E149" s="12"/>
      <c r="F149" s="61">
        <v>69800000</v>
      </c>
    </row>
  </sheetData>
  <conditionalFormatting sqref="F15">
    <cfRule type="duplicateValues" dxfId="342" priority="17"/>
  </conditionalFormatting>
  <conditionalFormatting sqref="F27">
    <cfRule type="duplicateValues" dxfId="341" priority="16"/>
  </conditionalFormatting>
  <conditionalFormatting sqref="F35">
    <cfRule type="duplicateValues" dxfId="340" priority="15"/>
  </conditionalFormatting>
  <conditionalFormatting sqref="F36">
    <cfRule type="duplicateValues" dxfId="339" priority="14"/>
  </conditionalFormatting>
  <conditionalFormatting sqref="F40">
    <cfRule type="duplicateValues" dxfId="338" priority="13"/>
  </conditionalFormatting>
  <conditionalFormatting sqref="F41">
    <cfRule type="duplicateValues" dxfId="337" priority="12"/>
  </conditionalFormatting>
  <conditionalFormatting sqref="F42">
    <cfRule type="duplicateValues" dxfId="336" priority="4"/>
  </conditionalFormatting>
  <conditionalFormatting sqref="F43">
    <cfRule type="duplicateValues" dxfId="335" priority="11"/>
  </conditionalFormatting>
  <conditionalFormatting sqref="F44">
    <cfRule type="duplicateValues" dxfId="334" priority="3"/>
  </conditionalFormatting>
  <conditionalFormatting sqref="F45">
    <cfRule type="duplicateValues" dxfId="333" priority="10"/>
  </conditionalFormatting>
  <conditionalFormatting sqref="F46">
    <cfRule type="duplicateValues" dxfId="332" priority="2"/>
  </conditionalFormatting>
  <conditionalFormatting sqref="F47">
    <cfRule type="duplicateValues" dxfId="331" priority="9"/>
  </conditionalFormatting>
  <conditionalFormatting sqref="F48">
    <cfRule type="duplicateValues" dxfId="330" priority="8"/>
  </conditionalFormatting>
  <conditionalFormatting sqref="F49">
    <cfRule type="duplicateValues" dxfId="329" priority="7"/>
  </conditionalFormatting>
  <conditionalFormatting sqref="F74">
    <cfRule type="duplicateValues" dxfId="328" priority="5"/>
    <cfRule type="duplicateValues" dxfId="327" priority="6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C5E0B4"/>
  </sheetPr>
  <dimension ref="A1:K312"/>
  <sheetViews>
    <sheetView zoomScaleNormal="100" workbookViewId="0">
      <selection activeCell="C17" sqref="C17"/>
    </sheetView>
  </sheetViews>
  <sheetFormatPr baseColWidth="10" defaultColWidth="11.42578125" defaultRowHeight="14.25" x14ac:dyDescent="0.25"/>
  <cols>
    <col min="1" max="1" width="11.42578125" style="22"/>
    <col min="2" max="2" width="12.5703125" style="22" customWidth="1"/>
    <col min="3" max="3" width="11.42578125" style="22"/>
    <col min="4" max="4" width="36" customWidth="1"/>
    <col min="5" max="5" width="16.5703125" style="78" customWidth="1"/>
    <col min="6" max="6" width="16.5703125" customWidth="1"/>
    <col min="7" max="7" width="16.5703125" style="12" customWidth="1"/>
    <col min="8" max="8" width="13.140625" style="138" customWidth="1"/>
    <col min="11" max="11" width="16.5703125" style="12" customWidth="1"/>
  </cols>
  <sheetData>
    <row r="1" spans="1:11" x14ac:dyDescent="0.25">
      <c r="A1" s="22" t="s">
        <v>2381</v>
      </c>
      <c r="D1" t="s">
        <v>2445</v>
      </c>
      <c r="E1" s="78">
        <v>2021</v>
      </c>
      <c r="F1" s="12">
        <v>2020</v>
      </c>
      <c r="G1" s="12" t="s">
        <v>1116</v>
      </c>
      <c r="K1" s="12">
        <v>2019</v>
      </c>
    </row>
    <row r="2" spans="1:11" x14ac:dyDescent="0.25">
      <c r="A2" s="139">
        <v>10100000</v>
      </c>
      <c r="B2" s="122">
        <f>+VLOOKUP(C2,'ALL 2021'!D:D,1,FALSE())</f>
        <v>10100000</v>
      </c>
      <c r="C2" s="139">
        <v>10100000</v>
      </c>
      <c r="D2" t="s">
        <v>43</v>
      </c>
      <c r="E2" s="12">
        <v>-1500000000</v>
      </c>
      <c r="F2" s="12">
        <v>-1500000000</v>
      </c>
      <c r="G2" s="12">
        <v>-1500000000</v>
      </c>
      <c r="H2" s="139">
        <v>10100000</v>
      </c>
      <c r="I2" t="s">
        <v>1119</v>
      </c>
      <c r="K2" s="12">
        <v>-1500000000</v>
      </c>
    </row>
    <row r="3" spans="1:11" x14ac:dyDescent="0.25">
      <c r="A3" s="139">
        <v>10610000</v>
      </c>
      <c r="B3" s="122">
        <f>+VLOOKUP(C3,'ALL 2021'!D:D,1,FALSE())</f>
        <v>10610000</v>
      </c>
      <c r="C3" s="139">
        <v>10610000</v>
      </c>
      <c r="D3" t="s">
        <v>582</v>
      </c>
      <c r="E3" s="12">
        <v>-200000</v>
      </c>
      <c r="F3" s="12">
        <v>-200000</v>
      </c>
      <c r="G3" s="12">
        <v>0</v>
      </c>
      <c r="H3" s="139">
        <v>10610000</v>
      </c>
      <c r="I3" t="s">
        <v>1119</v>
      </c>
      <c r="K3" s="12">
        <v>0</v>
      </c>
    </row>
    <row r="4" spans="1:11" x14ac:dyDescent="0.25">
      <c r="A4" s="139">
        <v>11000000</v>
      </c>
      <c r="B4" s="122">
        <f>+VLOOKUP(C4,'ALL 2021'!D:D,1,FALSE())</f>
        <v>11000000</v>
      </c>
      <c r="C4" s="139">
        <v>11000000</v>
      </c>
      <c r="D4" t="s">
        <v>1631</v>
      </c>
      <c r="E4" s="12">
        <v>-80135900.569999993</v>
      </c>
      <c r="F4" s="12">
        <v>0</v>
      </c>
      <c r="G4" s="12">
        <v>-62820831.799999997</v>
      </c>
      <c r="H4" s="139">
        <v>11000000</v>
      </c>
      <c r="I4" t="s">
        <v>1119</v>
      </c>
      <c r="K4" s="12">
        <v>-62820831.799999997</v>
      </c>
    </row>
    <row r="5" spans="1:11" x14ac:dyDescent="0.25">
      <c r="A5" s="139">
        <v>11900000</v>
      </c>
      <c r="B5" s="122">
        <f>+VLOOKUP(C5,'ALL 2021'!D:D,1,FALSE())</f>
        <v>11900000</v>
      </c>
      <c r="C5" s="139">
        <v>11900000</v>
      </c>
      <c r="D5" t="s">
        <v>1465</v>
      </c>
      <c r="E5" s="12">
        <v>0</v>
      </c>
      <c r="F5" s="12">
        <v>6403477.29</v>
      </c>
      <c r="G5" s="12">
        <v>0</v>
      </c>
      <c r="H5" s="139">
        <v>11900000</v>
      </c>
      <c r="I5" t="s">
        <v>1119</v>
      </c>
      <c r="K5" s="12">
        <v>0</v>
      </c>
    </row>
    <row r="6" spans="1:11" x14ac:dyDescent="0.25">
      <c r="A6" s="139">
        <v>12000000</v>
      </c>
      <c r="B6" s="122">
        <f>+VLOOKUP(C6,'ALL 2021'!D:D,1,FALSE())</f>
        <v>12000000</v>
      </c>
      <c r="C6" s="139">
        <v>12000000</v>
      </c>
      <c r="D6" t="s">
        <v>45</v>
      </c>
      <c r="E6" s="12">
        <v>0</v>
      </c>
      <c r="F6" s="12">
        <v>0</v>
      </c>
      <c r="G6" s="12">
        <v>0</v>
      </c>
      <c r="H6" s="139">
        <v>12000000</v>
      </c>
      <c r="I6" t="s">
        <v>1119</v>
      </c>
      <c r="K6" s="12">
        <v>0</v>
      </c>
    </row>
    <row r="7" spans="1:11" x14ac:dyDescent="0.25">
      <c r="A7" s="139">
        <v>12800000</v>
      </c>
      <c r="B7" s="122">
        <f>+VLOOKUP(C7,'ALL 2021'!D:D,1,FALSE())</f>
        <v>12800000</v>
      </c>
      <c r="C7" s="139">
        <v>12800000</v>
      </c>
      <c r="D7" t="s">
        <v>1648</v>
      </c>
      <c r="E7" s="12">
        <v>0</v>
      </c>
      <c r="F7" s="12">
        <v>-56268582.200000003</v>
      </c>
      <c r="G7" s="12">
        <v>-188449529.62</v>
      </c>
      <c r="H7" s="139">
        <v>12800000</v>
      </c>
      <c r="I7" t="s">
        <v>1119</v>
      </c>
      <c r="K7" s="12">
        <v>-188449529.62</v>
      </c>
    </row>
    <row r="8" spans="1:11" x14ac:dyDescent="0.25">
      <c r="A8" s="139">
        <v>21100000</v>
      </c>
      <c r="B8" s="122">
        <f>+VLOOKUP(C8,'ALL 2021'!D:D,1,FALSE())</f>
        <v>21100000</v>
      </c>
      <c r="C8" s="139">
        <v>21100000</v>
      </c>
      <c r="D8" t="s">
        <v>803</v>
      </c>
      <c r="E8" s="12">
        <v>12022200</v>
      </c>
      <c r="F8" s="12">
        <v>12022200</v>
      </c>
      <c r="G8" s="12">
        <v>12022200</v>
      </c>
      <c r="H8" s="139">
        <v>21100000</v>
      </c>
      <c r="I8" t="s">
        <v>1135</v>
      </c>
      <c r="K8" s="12">
        <v>12022200</v>
      </c>
    </row>
    <row r="9" spans="1:11" x14ac:dyDescent="0.25">
      <c r="A9" s="139">
        <v>21800000</v>
      </c>
      <c r="B9" s="122">
        <f>+VLOOKUP(C9,'ALL 2021'!D:D,1,FALSE())</f>
        <v>21800000</v>
      </c>
      <c r="C9" s="139">
        <v>21800000</v>
      </c>
      <c r="D9" t="s">
        <v>1981</v>
      </c>
      <c r="E9" s="12">
        <v>391879533.06</v>
      </c>
      <c r="F9" s="12">
        <v>391879533.06</v>
      </c>
      <c r="G9" s="12">
        <v>391879533.06</v>
      </c>
      <c r="H9" s="139">
        <v>21800000</v>
      </c>
      <c r="I9" t="s">
        <v>1135</v>
      </c>
      <c r="K9" s="12">
        <v>391879533.06</v>
      </c>
    </row>
    <row r="10" spans="1:11" x14ac:dyDescent="0.25">
      <c r="A10" s="139">
        <v>21810000</v>
      </c>
      <c r="B10" s="122">
        <f>+VLOOKUP(C10,'ALL 2021'!D:D,1,FALSE())</f>
        <v>21810000</v>
      </c>
      <c r="C10" s="139">
        <v>21810000</v>
      </c>
      <c r="D10" t="s">
        <v>51</v>
      </c>
      <c r="E10" s="12">
        <v>760030263.94000006</v>
      </c>
      <c r="F10" s="12">
        <v>534210169.23000002</v>
      </c>
      <c r="G10" s="12">
        <v>426418278.06</v>
      </c>
      <c r="H10" s="139">
        <v>21810000</v>
      </c>
      <c r="I10" t="s">
        <v>1135</v>
      </c>
      <c r="K10" s="12">
        <v>426418278.06</v>
      </c>
    </row>
    <row r="11" spans="1:11" x14ac:dyDescent="0.25">
      <c r="A11" s="139">
        <v>21820000</v>
      </c>
      <c r="B11" s="122">
        <f>+VLOOKUP(C11,'ALL 2021'!D:D,1,FALSE())</f>
        <v>21820000</v>
      </c>
      <c r="C11" s="139">
        <v>21820000</v>
      </c>
      <c r="D11" t="s">
        <v>52</v>
      </c>
      <c r="E11" s="12">
        <v>14580863</v>
      </c>
      <c r="F11" s="12">
        <v>14580863</v>
      </c>
      <c r="G11" s="12">
        <v>14580863</v>
      </c>
      <c r="H11" s="139">
        <v>21820000</v>
      </c>
      <c r="I11" t="s">
        <v>1135</v>
      </c>
      <c r="K11" s="12">
        <v>14580863</v>
      </c>
    </row>
    <row r="12" spans="1:11" x14ac:dyDescent="0.25">
      <c r="A12" s="139">
        <v>21830000</v>
      </c>
      <c r="B12" s="122">
        <f>+VLOOKUP(C12,'ALL 2021'!D:D,1,FALSE())</f>
        <v>21830000</v>
      </c>
      <c r="C12" s="139">
        <v>21830000</v>
      </c>
      <c r="D12" t="s">
        <v>53</v>
      </c>
      <c r="E12" s="12">
        <v>2922606233.02</v>
      </c>
      <c r="F12" s="12">
        <v>1465639566.3399999</v>
      </c>
      <c r="G12" s="12">
        <v>1460464566.3399999</v>
      </c>
      <c r="H12" s="139">
        <v>21830000</v>
      </c>
      <c r="I12" t="s">
        <v>1135</v>
      </c>
      <c r="K12" s="12">
        <v>1460464566.3399999</v>
      </c>
    </row>
    <row r="13" spans="1:11" x14ac:dyDescent="0.25">
      <c r="A13" s="139">
        <v>21831000</v>
      </c>
      <c r="B13" s="122">
        <f>+VLOOKUP(C13,'ALL 2021'!D:D,1,FALSE())</f>
        <v>21831000</v>
      </c>
      <c r="C13" s="139">
        <v>21831000</v>
      </c>
      <c r="D13" t="s">
        <v>2791</v>
      </c>
      <c r="E13" s="12">
        <v>7299877485.1099997</v>
      </c>
      <c r="F13" s="12">
        <v>4674877485.1099997</v>
      </c>
      <c r="G13" s="12">
        <v>3340906292.1300001</v>
      </c>
      <c r="H13" s="139">
        <v>21831000</v>
      </c>
      <c r="I13" t="s">
        <v>1135</v>
      </c>
      <c r="K13" s="12">
        <v>3340906292.1300001</v>
      </c>
    </row>
    <row r="14" spans="1:11" x14ac:dyDescent="0.25">
      <c r="A14" s="139">
        <v>21840000</v>
      </c>
      <c r="B14" s="122">
        <f>+VLOOKUP(C14,'ALL 2021'!D:D,1,FALSE())</f>
        <v>21840000</v>
      </c>
      <c r="C14" s="139">
        <v>21840000</v>
      </c>
      <c r="D14" t="s">
        <v>54</v>
      </c>
      <c r="E14" s="12">
        <v>67533936.700000003</v>
      </c>
      <c r="F14" s="12">
        <v>55442400.670000002</v>
      </c>
      <c r="G14" s="12">
        <v>51842400.670000002</v>
      </c>
      <c r="H14" s="139">
        <v>21840000</v>
      </c>
      <c r="I14" t="s">
        <v>1135</v>
      </c>
      <c r="K14" s="12">
        <v>51842400.670000002</v>
      </c>
    </row>
    <row r="15" spans="1:11" x14ac:dyDescent="0.25">
      <c r="A15" s="139">
        <v>21850000</v>
      </c>
      <c r="B15" s="122">
        <f>+VLOOKUP(C15,'ALL 2021'!D:D,1,FALSE())</f>
        <v>21850000</v>
      </c>
      <c r="C15" s="139">
        <v>21850000</v>
      </c>
      <c r="D15" t="s">
        <v>261</v>
      </c>
      <c r="E15" s="12">
        <v>44344697</v>
      </c>
      <c r="F15" s="12">
        <v>44344697</v>
      </c>
      <c r="G15" s="12">
        <v>44344697</v>
      </c>
      <c r="H15" s="139">
        <v>21850000</v>
      </c>
      <c r="I15" t="s">
        <v>1135</v>
      </c>
      <c r="K15" s="12">
        <v>44344697</v>
      </c>
    </row>
    <row r="16" spans="1:11" x14ac:dyDescent="0.25">
      <c r="A16" s="139">
        <v>23130000</v>
      </c>
      <c r="B16" s="122">
        <f>+VLOOKUP(C16,'ALL 2021'!D:D,1,FALSE())</f>
        <v>23130000</v>
      </c>
      <c r="C16" s="139">
        <v>23130000</v>
      </c>
      <c r="D16" t="s">
        <v>1984</v>
      </c>
      <c r="E16" s="12">
        <v>0</v>
      </c>
      <c r="F16" s="12">
        <v>0</v>
      </c>
      <c r="G16" s="12">
        <v>1221451192.98</v>
      </c>
      <c r="H16" s="139">
        <v>23130000</v>
      </c>
      <c r="I16" t="s">
        <v>1135</v>
      </c>
      <c r="K16" s="12">
        <v>1221451192.98</v>
      </c>
    </row>
    <row r="17" spans="1:11" x14ac:dyDescent="0.25">
      <c r="A17" s="139">
        <v>27500000</v>
      </c>
      <c r="B17" s="122">
        <f>+VLOOKUP(C17,'ALL 2021'!D:D,1,FALSE())</f>
        <v>27500000</v>
      </c>
      <c r="C17" s="139">
        <v>27500000</v>
      </c>
      <c r="D17" t="s">
        <v>56</v>
      </c>
      <c r="E17" s="12">
        <v>3300000</v>
      </c>
      <c r="F17" s="12">
        <v>3300000</v>
      </c>
      <c r="G17" s="12">
        <v>1300000</v>
      </c>
      <c r="H17" s="139">
        <v>27500000</v>
      </c>
      <c r="I17" t="s">
        <v>1135</v>
      </c>
      <c r="K17" s="12">
        <v>1300000</v>
      </c>
    </row>
    <row r="18" spans="1:11" x14ac:dyDescent="0.25">
      <c r="A18" s="139">
        <v>28180000</v>
      </c>
      <c r="B18" s="122">
        <f>+VLOOKUP(C18,'ALL 2021'!D:D,1,FALSE())</f>
        <v>28180000</v>
      </c>
      <c r="C18" s="139">
        <v>28180000</v>
      </c>
      <c r="D18" t="s">
        <v>1996</v>
      </c>
      <c r="E18" s="12">
        <v>-259796772.53999999</v>
      </c>
      <c r="F18" s="12">
        <v>-236548244.22</v>
      </c>
      <c r="G18" s="12">
        <v>-196756587.22</v>
      </c>
      <c r="H18" s="139">
        <v>28180000</v>
      </c>
      <c r="I18" t="s">
        <v>1135</v>
      </c>
      <c r="K18" s="12">
        <v>-196756587.22</v>
      </c>
    </row>
    <row r="19" spans="1:11" x14ac:dyDescent="0.25">
      <c r="A19" s="139">
        <v>28181000</v>
      </c>
      <c r="B19" s="122">
        <f>+VLOOKUP(C19,'ALL 2021'!D:D,1,FALSE())</f>
        <v>28181000</v>
      </c>
      <c r="C19" s="139">
        <v>28181000</v>
      </c>
      <c r="D19" t="s">
        <v>271</v>
      </c>
      <c r="E19" s="12">
        <v>-316910729.14999998</v>
      </c>
      <c r="F19" s="12">
        <v>-259758801.34</v>
      </c>
      <c r="G19" s="12">
        <v>-201012318.96000001</v>
      </c>
      <c r="H19" s="139">
        <v>28181000</v>
      </c>
      <c r="I19" t="s">
        <v>1135</v>
      </c>
      <c r="K19" s="12">
        <v>-201012318.96000001</v>
      </c>
    </row>
    <row r="20" spans="1:11" x14ac:dyDescent="0.25">
      <c r="A20" s="139">
        <v>28182000</v>
      </c>
      <c r="B20" s="122">
        <f>+VLOOKUP(C20,'ALL 2021'!D:D,1,FALSE())</f>
        <v>28182000</v>
      </c>
      <c r="C20" s="139">
        <v>28182000</v>
      </c>
      <c r="D20" t="s">
        <v>59</v>
      </c>
      <c r="E20" s="12">
        <v>-10106201.24</v>
      </c>
      <c r="F20" s="12">
        <v>-9255650.9000000004</v>
      </c>
      <c r="G20" s="12">
        <v>-7797564.5999999996</v>
      </c>
      <c r="H20" s="139">
        <v>28182000</v>
      </c>
      <c r="I20" t="s">
        <v>1135</v>
      </c>
      <c r="K20" s="12">
        <v>-7797564.5999999996</v>
      </c>
    </row>
    <row r="21" spans="1:11" x14ac:dyDescent="0.25">
      <c r="A21" s="139">
        <v>28183000</v>
      </c>
      <c r="B21" s="122">
        <f>+VLOOKUP(C21,'ALL 2021'!D:D,1,FALSE())</f>
        <v>28183000</v>
      </c>
      <c r="C21" s="139">
        <v>28183000</v>
      </c>
      <c r="D21" t="s">
        <v>60</v>
      </c>
      <c r="E21" s="12">
        <v>-1462849834.5599999</v>
      </c>
      <c r="F21" s="12">
        <v>-1345002367.8399999</v>
      </c>
      <c r="G21" s="12">
        <v>-1226676854.4300001</v>
      </c>
      <c r="H21" s="139">
        <v>28183000</v>
      </c>
      <c r="I21" t="s">
        <v>1135</v>
      </c>
      <c r="K21" s="12">
        <v>-1226676854.4300001</v>
      </c>
    </row>
    <row r="22" spans="1:11" x14ac:dyDescent="0.25">
      <c r="A22" s="139">
        <v>28183100</v>
      </c>
      <c r="B22" s="122">
        <f>+VLOOKUP(C22,'ALL 2021'!D:D,1,FALSE())</f>
        <v>28183100</v>
      </c>
      <c r="C22" s="139">
        <v>28183100</v>
      </c>
      <c r="D22" t="s">
        <v>2792</v>
      </c>
      <c r="E22" s="12">
        <v>-4103158965.29</v>
      </c>
      <c r="F22" s="12">
        <v>-2952833338.7199998</v>
      </c>
      <c r="G22" s="12">
        <v>-2075179406.3099999</v>
      </c>
      <c r="H22" s="139">
        <v>28183100</v>
      </c>
      <c r="I22" t="s">
        <v>1135</v>
      </c>
      <c r="K22" s="12">
        <v>-2075179406.3099999</v>
      </c>
    </row>
    <row r="23" spans="1:11" x14ac:dyDescent="0.25">
      <c r="A23" s="139">
        <v>28184000</v>
      </c>
      <c r="B23" s="122">
        <f>+VLOOKUP(C23,'ALL 2021'!D:D,1,FALSE())</f>
        <v>28184000</v>
      </c>
      <c r="C23" s="139">
        <v>28184000</v>
      </c>
      <c r="D23" t="s">
        <v>61</v>
      </c>
      <c r="E23" s="12">
        <v>-55333052.119999997</v>
      </c>
      <c r="F23" s="12">
        <v>-50620424.359999999</v>
      </c>
      <c r="G23" s="12">
        <v>-49090680.57</v>
      </c>
      <c r="H23" s="139">
        <v>28184000</v>
      </c>
      <c r="I23" t="s">
        <v>1135</v>
      </c>
      <c r="K23" s="12">
        <v>-49090680.57</v>
      </c>
    </row>
    <row r="24" spans="1:11" x14ac:dyDescent="0.25">
      <c r="A24" s="139">
        <v>28185000</v>
      </c>
      <c r="B24" s="122">
        <f>+VLOOKUP(C24,'ALL 2021'!D:D,1,FALSE())</f>
        <v>28185000</v>
      </c>
      <c r="C24" s="139">
        <v>28185000</v>
      </c>
      <c r="D24" t="s">
        <v>62</v>
      </c>
      <c r="E24" s="12">
        <v>-28837121.07</v>
      </c>
      <c r="F24" s="12">
        <v>-24402651.370000001</v>
      </c>
      <c r="G24" s="12">
        <v>-19968181.670000002</v>
      </c>
      <c r="H24" s="139">
        <v>28185000</v>
      </c>
      <c r="I24" t="s">
        <v>1135</v>
      </c>
      <c r="K24" s="12">
        <v>-19968181.670000002</v>
      </c>
    </row>
    <row r="25" spans="1:11" x14ac:dyDescent="0.25">
      <c r="A25" s="139">
        <v>40100000</v>
      </c>
      <c r="B25" s="122">
        <f>+VLOOKUP(C25,'ALL 2021'!D:D,1,FALSE())</f>
        <v>40100000</v>
      </c>
      <c r="C25" s="139">
        <v>40100000</v>
      </c>
      <c r="D25" t="s">
        <v>2404</v>
      </c>
      <c r="E25" s="12">
        <v>-1324234994.96</v>
      </c>
      <c r="F25" s="12">
        <v>-397517762.75999498</v>
      </c>
      <c r="G25" s="12">
        <v>-375133592.27999997</v>
      </c>
      <c r="H25" s="139">
        <v>40100000</v>
      </c>
      <c r="I25" t="s">
        <v>1184</v>
      </c>
      <c r="K25" s="12">
        <v>-375133592.27999997</v>
      </c>
    </row>
    <row r="26" spans="1:11" x14ac:dyDescent="0.25">
      <c r="A26" s="139">
        <v>40310000</v>
      </c>
      <c r="B26" s="122">
        <f>+VLOOKUP(C26,'ALL 2021'!D:D,1,FALSE())</f>
        <v>40310000</v>
      </c>
      <c r="C26" s="139">
        <v>40310000</v>
      </c>
      <c r="D26" t="s">
        <v>280</v>
      </c>
      <c r="E26" s="12">
        <v>-1937283219.0799999</v>
      </c>
      <c r="F26" s="12">
        <v>-1269893266.6800001</v>
      </c>
      <c r="G26" s="12">
        <v>-2272612799.54</v>
      </c>
      <c r="H26" s="139">
        <v>40310000</v>
      </c>
      <c r="I26" t="s">
        <v>1184</v>
      </c>
      <c r="K26" s="12">
        <v>-2272612799.54</v>
      </c>
    </row>
    <row r="27" spans="1:11" x14ac:dyDescent="0.25">
      <c r="A27" s="61"/>
      <c r="B27" s="122">
        <f>+VLOOKUP(C27,'ALL 2021'!D:D,1,FALSE())</f>
        <v>40400000</v>
      </c>
      <c r="C27" s="61">
        <v>40400000</v>
      </c>
      <c r="D27" t="s">
        <v>1472</v>
      </c>
      <c r="E27" s="12">
        <v>-85000000</v>
      </c>
      <c r="F27" s="12"/>
      <c r="H27" s="61">
        <v>40400000</v>
      </c>
      <c r="K27" s="12">
        <v>-92450106.780000001</v>
      </c>
    </row>
    <row r="28" spans="1:11" x14ac:dyDescent="0.25">
      <c r="A28" s="139">
        <v>40800000</v>
      </c>
      <c r="B28" s="122">
        <f>+VLOOKUP(C28,'ALL 2021'!D:D,1,FALSE())</f>
        <v>40800000</v>
      </c>
      <c r="C28" s="139">
        <v>40800000</v>
      </c>
      <c r="D28" t="s">
        <v>68</v>
      </c>
      <c r="E28" s="12">
        <v>-169653700.46000001</v>
      </c>
      <c r="F28" s="12">
        <v>-51519443.969999999</v>
      </c>
      <c r="G28" s="12">
        <v>-92450106.780000001</v>
      </c>
      <c r="H28" s="139">
        <v>40800000</v>
      </c>
      <c r="I28" t="s">
        <v>1184</v>
      </c>
      <c r="K28" s="12">
        <v>505027736</v>
      </c>
    </row>
    <row r="29" spans="1:11" x14ac:dyDescent="0.25">
      <c r="A29" s="139">
        <v>40900000</v>
      </c>
      <c r="B29" s="122">
        <f>+VLOOKUP(C29,'ALL 2021'!D:D,1,FALSE())</f>
        <v>40900000</v>
      </c>
      <c r="C29" s="139">
        <v>40900000</v>
      </c>
      <c r="D29" t="s">
        <v>69</v>
      </c>
      <c r="E29" s="12">
        <v>1455000</v>
      </c>
      <c r="F29" s="12">
        <v>95455000</v>
      </c>
      <c r="G29" s="12">
        <v>505027736</v>
      </c>
      <c r="H29" s="139">
        <v>40900000</v>
      </c>
      <c r="I29" t="s">
        <v>1184</v>
      </c>
      <c r="K29" s="12">
        <v>3221384368.98</v>
      </c>
    </row>
    <row r="30" spans="1:11" x14ac:dyDescent="0.25">
      <c r="A30" s="139">
        <v>41100000</v>
      </c>
      <c r="B30" s="122">
        <f>+VLOOKUP(C30,'ALL 2021'!D:D,1,FALSE())</f>
        <v>41100000</v>
      </c>
      <c r="C30" s="139">
        <v>41100000</v>
      </c>
      <c r="D30" t="s">
        <v>70</v>
      </c>
      <c r="E30" s="12">
        <v>2181357827.8400002</v>
      </c>
      <c r="F30" s="12">
        <v>2165961534.46</v>
      </c>
      <c r="G30" s="12">
        <v>3221384368.98</v>
      </c>
      <c r="H30" s="139">
        <v>41100000</v>
      </c>
      <c r="I30" t="s">
        <v>1184</v>
      </c>
      <c r="K30" s="12">
        <v>55273380</v>
      </c>
    </row>
    <row r="31" spans="1:11" x14ac:dyDescent="0.25">
      <c r="A31" s="139">
        <v>41600000</v>
      </c>
      <c r="B31" s="122">
        <f>+VLOOKUP(C31,'ALL 2021'!D:D,1,FALSE())</f>
        <v>41600000</v>
      </c>
      <c r="C31" s="139">
        <v>41600000</v>
      </c>
      <c r="D31" t="s">
        <v>1570</v>
      </c>
      <c r="E31" s="12">
        <v>0</v>
      </c>
      <c r="F31" s="12">
        <v>0</v>
      </c>
      <c r="G31" s="12">
        <v>55273380</v>
      </c>
      <c r="H31" s="139">
        <v>41600000</v>
      </c>
      <c r="I31" t="s">
        <v>1184</v>
      </c>
      <c r="K31" s="12">
        <v>0</v>
      </c>
    </row>
    <row r="32" spans="1:11" x14ac:dyDescent="0.25">
      <c r="A32" s="139">
        <v>41810000</v>
      </c>
      <c r="B32" s="122">
        <f>+VLOOKUP(C32,'ALL 2021'!D:D,1,FALSE())</f>
        <v>41810000</v>
      </c>
      <c r="C32" s="139">
        <v>41810000</v>
      </c>
      <c r="D32" t="s">
        <v>292</v>
      </c>
      <c r="E32" s="12">
        <v>953868195</v>
      </c>
      <c r="F32" s="12">
        <v>820909349</v>
      </c>
      <c r="G32" s="12">
        <v>0</v>
      </c>
      <c r="H32" s="139">
        <v>41810000</v>
      </c>
      <c r="I32" t="s">
        <v>1184</v>
      </c>
      <c r="K32" s="12">
        <v>-435000</v>
      </c>
    </row>
    <row r="33" spans="1:11" x14ac:dyDescent="0.25">
      <c r="A33" s="139">
        <v>42100000</v>
      </c>
      <c r="B33" s="122">
        <f>+VLOOKUP(C33,'ALL 2021'!D:D,1,FALSE())</f>
        <v>42100000</v>
      </c>
      <c r="C33" s="139">
        <v>42100000</v>
      </c>
      <c r="D33" t="s">
        <v>72</v>
      </c>
      <c r="E33" s="12">
        <v>0</v>
      </c>
      <c r="F33" s="12">
        <v>0</v>
      </c>
      <c r="G33" s="12">
        <v>-435000</v>
      </c>
      <c r="H33" s="139">
        <v>42100000</v>
      </c>
      <c r="I33" t="s">
        <v>1184</v>
      </c>
      <c r="K33" s="12">
        <v>701000</v>
      </c>
    </row>
    <row r="34" spans="1:11" x14ac:dyDescent="0.25">
      <c r="A34" s="139">
        <v>42510000</v>
      </c>
      <c r="B34" s="122">
        <f>+VLOOKUP(C34,'ALL 2021'!D:D,1,FALSE())</f>
        <v>42510000</v>
      </c>
      <c r="C34" s="139">
        <v>42510000</v>
      </c>
      <c r="D34" t="s">
        <v>306</v>
      </c>
      <c r="E34" s="12">
        <v>1066000</v>
      </c>
      <c r="F34" s="12">
        <v>1656000</v>
      </c>
      <c r="G34" s="12">
        <v>701000</v>
      </c>
      <c r="H34" s="139">
        <v>42510000</v>
      </c>
      <c r="I34" t="s">
        <v>1184</v>
      </c>
      <c r="K34" s="12">
        <v>-69027906.900000006</v>
      </c>
    </row>
    <row r="35" spans="1:11" x14ac:dyDescent="0.25">
      <c r="A35" s="139">
        <v>42800000</v>
      </c>
      <c r="B35" s="122">
        <f>+VLOOKUP(C35,'ALL 2021'!D:D,1,FALSE())</f>
        <v>42800000</v>
      </c>
      <c r="C35" s="139">
        <v>42800000</v>
      </c>
      <c r="D35" t="s">
        <v>300</v>
      </c>
      <c r="E35" s="12">
        <v>-30502883.600000001</v>
      </c>
      <c r="F35" s="12">
        <v>-43033125.299999997</v>
      </c>
      <c r="G35" s="12">
        <v>-69027906.900000006</v>
      </c>
      <c r="H35" s="139">
        <v>42800000</v>
      </c>
      <c r="I35" t="s">
        <v>1184</v>
      </c>
      <c r="K35" s="12">
        <v>-10386010.59</v>
      </c>
    </row>
    <row r="36" spans="1:11" x14ac:dyDescent="0.25">
      <c r="A36" s="139">
        <v>43100000</v>
      </c>
      <c r="B36" s="122">
        <f>+VLOOKUP(C36,'ALL 2021'!D:D,1,FALSE())</f>
        <v>43100000</v>
      </c>
      <c r="C36" s="139">
        <v>43100000</v>
      </c>
      <c r="D36" t="s">
        <v>77</v>
      </c>
      <c r="E36" s="12">
        <v>-20735158.899999999</v>
      </c>
      <c r="F36" s="12">
        <v>-11178433.960000001</v>
      </c>
      <c r="G36" s="12">
        <v>-10386010.59</v>
      </c>
      <c r="H36" s="139">
        <v>43100000</v>
      </c>
      <c r="I36" t="s">
        <v>1184</v>
      </c>
      <c r="K36" s="12">
        <v>-78000</v>
      </c>
    </row>
    <row r="37" spans="1:11" x14ac:dyDescent="0.25">
      <c r="A37" s="139">
        <v>43110000</v>
      </c>
      <c r="B37" s="122">
        <f>+VLOOKUP(C37,'ALL 2021'!D:D,1,FALSE())</f>
        <v>43110000</v>
      </c>
      <c r="C37" s="139">
        <v>43110000</v>
      </c>
      <c r="D37" t="s">
        <v>301</v>
      </c>
      <c r="E37" s="12">
        <v>-486000</v>
      </c>
      <c r="F37" s="12">
        <v>-246000</v>
      </c>
      <c r="G37" s="12">
        <v>-78000</v>
      </c>
      <c r="H37" s="139">
        <v>43110000</v>
      </c>
      <c r="I37" t="s">
        <v>1184</v>
      </c>
      <c r="K37" s="12">
        <v>-2499056.4</v>
      </c>
    </row>
    <row r="38" spans="1:11" x14ac:dyDescent="0.25">
      <c r="A38" s="139">
        <v>43220000</v>
      </c>
      <c r="B38" s="122">
        <f>+VLOOKUP(C38,'ALL 2021'!D:D,1,FALSE())</f>
        <v>43220000</v>
      </c>
      <c r="C38" s="139">
        <v>43220000</v>
      </c>
      <c r="D38" t="s">
        <v>630</v>
      </c>
      <c r="E38" s="12">
        <v>-7089328.5</v>
      </c>
      <c r="F38" s="12">
        <v>-3263888.25</v>
      </c>
      <c r="G38" s="12">
        <v>-2499056.4</v>
      </c>
      <c r="H38" s="139">
        <v>43220000</v>
      </c>
      <c r="I38" t="s">
        <v>1184</v>
      </c>
      <c r="K38" s="12">
        <v>-6324062.2000000002</v>
      </c>
    </row>
    <row r="39" spans="1:11" x14ac:dyDescent="0.25">
      <c r="A39" s="139">
        <v>43860000</v>
      </c>
      <c r="B39" s="122">
        <f>+VLOOKUP(C39,'ALL 2021'!D:D,1,FALSE())</f>
        <v>43860000</v>
      </c>
      <c r="C39" s="139">
        <v>43860000</v>
      </c>
      <c r="D39" t="s">
        <v>302</v>
      </c>
      <c r="E39" s="12">
        <v>-4038978.2</v>
      </c>
      <c r="F39" s="12">
        <v>-3259079.9</v>
      </c>
      <c r="G39" s="12">
        <v>-6324062.2000000002</v>
      </c>
      <c r="H39" s="139">
        <v>43860000</v>
      </c>
      <c r="I39" t="s">
        <v>1184</v>
      </c>
      <c r="K39" s="12">
        <v>-6857965.3499999996</v>
      </c>
    </row>
    <row r="40" spans="1:11" x14ac:dyDescent="0.25">
      <c r="A40" s="139">
        <v>44100000</v>
      </c>
      <c r="B40" s="122">
        <f>+VLOOKUP(C40,'ALL 2021'!D:D,1,FALSE())</f>
        <v>44100000</v>
      </c>
      <c r="C40" s="139">
        <v>44100000</v>
      </c>
      <c r="D40" t="s">
        <v>82</v>
      </c>
      <c r="E40" s="12">
        <v>-17201753.010000002</v>
      </c>
      <c r="F40" s="12">
        <v>-7937927.4400000004</v>
      </c>
      <c r="G40" s="12">
        <v>-6857965.3499999996</v>
      </c>
      <c r="H40" s="139">
        <v>44100000</v>
      </c>
      <c r="I40" t="s">
        <v>1184</v>
      </c>
      <c r="K40" s="12">
        <v>0</v>
      </c>
    </row>
    <row r="41" spans="1:11" x14ac:dyDescent="0.25">
      <c r="A41" s="139">
        <v>44300000</v>
      </c>
      <c r="B41" s="122">
        <f>+VLOOKUP(C41,'ALL 2021'!D:D,1,FALSE())</f>
        <v>44300000</v>
      </c>
      <c r="C41" s="139">
        <v>44300000</v>
      </c>
      <c r="D41" t="s">
        <v>83</v>
      </c>
      <c r="E41" s="12">
        <v>0</v>
      </c>
      <c r="F41" s="12">
        <v>34240775.824550003</v>
      </c>
      <c r="G41" s="12">
        <v>0</v>
      </c>
      <c r="H41" s="139">
        <v>44300000</v>
      </c>
      <c r="I41" t="s">
        <v>1184</v>
      </c>
      <c r="K41" s="12">
        <v>49429407.3439999</v>
      </c>
    </row>
    <row r="42" spans="1:11" x14ac:dyDescent="0.25">
      <c r="A42" s="139">
        <v>44400000</v>
      </c>
      <c r="B42" s="122">
        <f>+VLOOKUP(C42,'ALL 2021'!D:D,1,FALSE())</f>
        <v>44400000</v>
      </c>
      <c r="C42" s="139">
        <v>44400000</v>
      </c>
      <c r="D42" t="s">
        <v>2793</v>
      </c>
      <c r="E42" s="12">
        <v>-59838901.669999696</v>
      </c>
      <c r="F42" s="12">
        <v>0</v>
      </c>
      <c r="G42" s="12">
        <v>49429407.3439999</v>
      </c>
      <c r="H42" s="139">
        <v>44400000</v>
      </c>
      <c r="I42" t="s">
        <v>1184</v>
      </c>
      <c r="K42" s="12">
        <v>-18462802.600000001</v>
      </c>
    </row>
    <row r="43" spans="1:11" x14ac:dyDescent="0.25">
      <c r="A43" s="61"/>
      <c r="B43" s="122" t="e">
        <f>+VLOOKUP(C43,'ALL 2021'!D:D,1,FALSE())</f>
        <v>#N/A</v>
      </c>
      <c r="C43" s="61">
        <v>44401000</v>
      </c>
      <c r="D43" t="s">
        <v>2794</v>
      </c>
      <c r="E43" s="12">
        <v>-73190674.569999993</v>
      </c>
      <c r="F43" s="12"/>
      <c r="H43" s="139">
        <v>44400000</v>
      </c>
      <c r="K43" s="12">
        <v>1462767.88</v>
      </c>
    </row>
    <row r="44" spans="1:11" x14ac:dyDescent="0.25">
      <c r="A44" s="139">
        <v>44410000</v>
      </c>
      <c r="B44" s="122">
        <f>+VLOOKUP(C44,'ALL 2021'!D:D,1,FALSE())</f>
        <v>44410000</v>
      </c>
      <c r="C44" s="139">
        <v>44410000</v>
      </c>
      <c r="D44" t="s">
        <v>2639</v>
      </c>
      <c r="E44" s="12">
        <v>-41778634.950000003</v>
      </c>
      <c r="F44" s="12">
        <v>-19512365</v>
      </c>
      <c r="G44" s="12">
        <v>-18462802.600000001</v>
      </c>
      <c r="H44" s="139">
        <v>44410000</v>
      </c>
      <c r="I44" t="s">
        <v>1184</v>
      </c>
      <c r="K44" s="12">
        <v>18141512.550000001</v>
      </c>
    </row>
    <row r="45" spans="1:11" x14ac:dyDescent="0.25">
      <c r="A45" s="139">
        <v>44550000</v>
      </c>
      <c r="B45" s="122">
        <f>+VLOOKUP(C45,'ALL 2021'!D:D,1,FALSE())</f>
        <v>44550000</v>
      </c>
      <c r="C45" s="139">
        <v>44550000</v>
      </c>
      <c r="D45" t="s">
        <v>88</v>
      </c>
      <c r="E45" s="12">
        <v>8988034.0700000003</v>
      </c>
      <c r="F45" s="12">
        <v>5277150.7800002098</v>
      </c>
      <c r="G45" s="12">
        <v>1462767.88</v>
      </c>
      <c r="H45" s="139">
        <v>44550000</v>
      </c>
      <c r="I45" t="s">
        <v>1184</v>
      </c>
      <c r="K45" s="12">
        <v>0</v>
      </c>
    </row>
    <row r="46" spans="1:11" x14ac:dyDescent="0.25">
      <c r="A46" s="139">
        <v>44561000</v>
      </c>
      <c r="B46" s="122">
        <f>+VLOOKUP(C46,'ALL 2021'!D:D,1,FALSE())</f>
        <v>44561000</v>
      </c>
      <c r="C46" s="139">
        <v>44561000</v>
      </c>
      <c r="D46" t="s">
        <v>2795</v>
      </c>
      <c r="E46" s="12">
        <v>210946866.33000001</v>
      </c>
      <c r="F46" s="12">
        <v>14857821.4399998</v>
      </c>
      <c r="G46" s="12">
        <v>18141512.550000001</v>
      </c>
      <c r="H46" s="139">
        <v>44561000</v>
      </c>
      <c r="I46" t="s">
        <v>1184</v>
      </c>
      <c r="K46" s="12">
        <v>1102571.1000000001</v>
      </c>
    </row>
    <row r="47" spans="1:11" x14ac:dyDescent="0.25">
      <c r="A47" s="139">
        <v>44562000</v>
      </c>
      <c r="B47" s="122">
        <f>+VLOOKUP(C47,'ALL 2021'!D:D,1,FALSE())</f>
        <v>44562000</v>
      </c>
      <c r="C47" s="139">
        <v>44562000</v>
      </c>
      <c r="D47" t="s">
        <v>2796</v>
      </c>
      <c r="E47" s="12">
        <v>266822232.19</v>
      </c>
      <c r="F47" s="12">
        <v>-1477752.47</v>
      </c>
      <c r="G47" s="12">
        <v>0</v>
      </c>
      <c r="H47" s="139">
        <v>44562000</v>
      </c>
      <c r="I47" t="s">
        <v>1184</v>
      </c>
      <c r="K47" s="12">
        <v>-1117462584.26</v>
      </c>
    </row>
    <row r="48" spans="1:11" x14ac:dyDescent="0.25">
      <c r="A48" s="139">
        <v>44563000</v>
      </c>
      <c r="B48" s="122">
        <f>+VLOOKUP(C48,'ALL 2021'!D:D,1,FALSE())</f>
        <v>44563000</v>
      </c>
      <c r="C48" s="139">
        <v>44563000</v>
      </c>
      <c r="D48" t="s">
        <v>2797</v>
      </c>
      <c r="E48" s="12">
        <v>95544179.400000006</v>
      </c>
      <c r="F48" s="12">
        <v>10087679.9500001</v>
      </c>
      <c r="G48" s="12">
        <v>1102571.1000000001</v>
      </c>
      <c r="H48" s="139">
        <v>44563000</v>
      </c>
      <c r="I48" t="s">
        <v>1184</v>
      </c>
      <c r="K48" s="12">
        <v>11735633.24</v>
      </c>
    </row>
    <row r="49" spans="1:11" x14ac:dyDescent="0.25">
      <c r="A49" s="139">
        <v>44570000</v>
      </c>
      <c r="B49" s="122">
        <f>+VLOOKUP(C49,'ALL 2021'!D:D,1,FALSE())</f>
        <v>44570000</v>
      </c>
      <c r="C49" s="139">
        <v>44570000</v>
      </c>
      <c r="D49" t="s">
        <v>94</v>
      </c>
      <c r="E49" s="12">
        <v>-1984235736.1500001</v>
      </c>
      <c r="F49" s="12">
        <v>-1190974984.5</v>
      </c>
      <c r="G49" s="12">
        <v>-1117462584.26</v>
      </c>
      <c r="H49" s="139">
        <v>44570000</v>
      </c>
      <c r="I49" t="s">
        <v>1184</v>
      </c>
      <c r="K49" s="12">
        <v>-15757931.619999999</v>
      </c>
    </row>
    <row r="50" spans="1:11" x14ac:dyDescent="0.25">
      <c r="A50" s="139">
        <v>44583000</v>
      </c>
      <c r="B50" s="122">
        <f>+VLOOKUP(C50,'ALL 2021'!D:D,1,FALSE())</f>
        <v>44583000</v>
      </c>
      <c r="C50" s="139">
        <v>44583000</v>
      </c>
      <c r="D50" t="s">
        <v>1778</v>
      </c>
      <c r="E50" s="12">
        <v>-137749107.24000001</v>
      </c>
      <c r="F50" s="12">
        <v>-132241629.76333299</v>
      </c>
      <c r="G50" s="12">
        <v>11735633.24</v>
      </c>
      <c r="H50" s="139">
        <v>44583000</v>
      </c>
      <c r="I50" t="s">
        <v>1184</v>
      </c>
      <c r="K50" s="12">
        <v>0</v>
      </c>
    </row>
    <row r="51" spans="1:11" x14ac:dyDescent="0.25">
      <c r="A51" s="139">
        <v>44860000</v>
      </c>
      <c r="B51" s="122">
        <f>+VLOOKUP(C51,'ALL 2021'!D:D,1,FALSE())</f>
        <v>44860000</v>
      </c>
      <c r="C51" s="139">
        <v>44860000</v>
      </c>
      <c r="D51" t="s">
        <v>1781</v>
      </c>
      <c r="E51" s="12">
        <v>-4587529</v>
      </c>
      <c r="F51" s="12">
        <v>-1181043.8</v>
      </c>
      <c r="G51" s="12">
        <v>-15757931.619999999</v>
      </c>
      <c r="H51" s="139">
        <v>44860000</v>
      </c>
      <c r="I51" t="s">
        <v>1184</v>
      </c>
      <c r="K51" s="12">
        <v>-85803143.799999997</v>
      </c>
    </row>
    <row r="52" spans="1:11" x14ac:dyDescent="0.25">
      <c r="A52" s="139">
        <v>45500000</v>
      </c>
      <c r="B52" s="122">
        <f>+VLOOKUP(C52,'ALL 2021'!D:D,1,FALSE())</f>
        <v>45500000</v>
      </c>
      <c r="C52" s="139">
        <v>45500000</v>
      </c>
      <c r="D52" t="s">
        <v>2109</v>
      </c>
      <c r="E52" s="12">
        <v>0</v>
      </c>
      <c r="F52" s="12">
        <v>0</v>
      </c>
      <c r="G52" s="12">
        <v>0</v>
      </c>
      <c r="H52" s="139">
        <v>45500000</v>
      </c>
      <c r="I52" t="e">
        <f>#N/A</f>
        <v>#N/A</v>
      </c>
      <c r="K52" s="12">
        <v>-264622149.91</v>
      </c>
    </row>
    <row r="53" spans="1:11" x14ac:dyDescent="0.25">
      <c r="A53" s="139">
        <v>45530000</v>
      </c>
      <c r="B53" s="122">
        <f>+VLOOKUP(C53,'ALL 2021'!D:D,1,FALSE())</f>
        <v>45530000</v>
      </c>
      <c r="C53" s="139">
        <v>45530000</v>
      </c>
      <c r="D53" t="s">
        <v>97</v>
      </c>
      <c r="E53" s="12">
        <v>-188200082.84999999</v>
      </c>
      <c r="F53" s="12">
        <v>-98200082.850000098</v>
      </c>
      <c r="G53" s="12">
        <v>-85803143.799999997</v>
      </c>
      <c r="H53" s="139">
        <v>45530000</v>
      </c>
      <c r="I53" t="s">
        <v>1184</v>
      </c>
      <c r="K53" s="12">
        <v>-1730000</v>
      </c>
    </row>
    <row r="54" spans="1:11" x14ac:dyDescent="0.25">
      <c r="A54" s="139">
        <v>45550000</v>
      </c>
      <c r="B54" s="122">
        <f>+VLOOKUP(C54,'ALL 2021'!D:D,1,FALSE())</f>
        <v>45550000</v>
      </c>
      <c r="C54" s="139">
        <v>45550000</v>
      </c>
      <c r="D54" t="s">
        <v>2798</v>
      </c>
      <c r="E54" s="12">
        <v>-365248888.36000001</v>
      </c>
      <c r="F54" s="12">
        <v>-267819088.36000001</v>
      </c>
      <c r="G54" s="12">
        <v>-264622149.91</v>
      </c>
      <c r="H54" s="139">
        <v>45550000</v>
      </c>
      <c r="I54" t="s">
        <v>1184</v>
      </c>
      <c r="K54" s="12">
        <v>0</v>
      </c>
    </row>
    <row r="55" spans="1:11" x14ac:dyDescent="0.25">
      <c r="A55" s="61"/>
      <c r="B55" s="122">
        <f>+VLOOKUP(C55,'ALL 2021'!D:D,1,FALSE())</f>
        <v>46200000</v>
      </c>
      <c r="C55" s="61">
        <v>46200000</v>
      </c>
      <c r="D55" t="s">
        <v>1783</v>
      </c>
      <c r="E55" s="12">
        <v>0</v>
      </c>
      <c r="F55" s="12"/>
      <c r="H55" s="61">
        <v>46200000</v>
      </c>
      <c r="K55" s="12">
        <v>5894590.1500000004</v>
      </c>
    </row>
    <row r="56" spans="1:11" x14ac:dyDescent="0.25">
      <c r="A56" s="139">
        <v>46600000</v>
      </c>
      <c r="B56" s="122">
        <f>+VLOOKUP(C56,'ALL 2021'!D:D,1,FALSE())</f>
        <v>46600000</v>
      </c>
      <c r="C56" s="139">
        <v>46600000</v>
      </c>
      <c r="D56" t="s">
        <v>317</v>
      </c>
      <c r="E56" s="12">
        <v>-1070586</v>
      </c>
      <c r="F56" s="12">
        <v>-1070586</v>
      </c>
      <c r="G56" s="12">
        <v>-1730000</v>
      </c>
      <c r="H56" s="139">
        <v>46600000</v>
      </c>
      <c r="I56" t="s">
        <v>1184</v>
      </c>
      <c r="K56" s="12">
        <v>-2050044962.79</v>
      </c>
    </row>
    <row r="57" spans="1:11" x14ac:dyDescent="0.25">
      <c r="A57" s="61"/>
      <c r="B57" s="122">
        <f>+VLOOKUP(C57,'ALL 2021'!D:D,1,FALSE())</f>
        <v>46610000</v>
      </c>
      <c r="C57" s="61">
        <v>46610000</v>
      </c>
      <c r="D57" t="s">
        <v>2799</v>
      </c>
      <c r="E57" s="12">
        <v>-19759236.739999998</v>
      </c>
      <c r="F57" s="12"/>
      <c r="H57" s="61">
        <v>46610000</v>
      </c>
      <c r="K57" s="12">
        <v>-55273380</v>
      </c>
    </row>
    <row r="58" spans="1:11" x14ac:dyDescent="0.25">
      <c r="A58" s="139">
        <v>47100000</v>
      </c>
      <c r="B58" s="122">
        <f>+VLOOKUP(C58,'ALL 2021'!D:D,1,FALSE())</f>
        <v>47100000</v>
      </c>
      <c r="C58" s="139">
        <v>47100000</v>
      </c>
      <c r="D58" t="s">
        <v>157</v>
      </c>
      <c r="E58" s="12">
        <v>34160500.600000001</v>
      </c>
      <c r="F58" s="12">
        <v>33762500.600000001</v>
      </c>
      <c r="G58" s="12">
        <v>0</v>
      </c>
      <c r="H58" s="139">
        <v>47100000</v>
      </c>
      <c r="I58" t="s">
        <v>1184</v>
      </c>
      <c r="K58" s="12">
        <v>1357575050.6600001</v>
      </c>
    </row>
    <row r="59" spans="1:11" x14ac:dyDescent="0.25">
      <c r="A59" s="139">
        <v>48600000</v>
      </c>
      <c r="B59" s="122">
        <f>+VLOOKUP(C59,'ALL 2021'!D:D,1,FALSE())</f>
        <v>48600000</v>
      </c>
      <c r="C59" s="139">
        <v>48600000</v>
      </c>
      <c r="D59" t="s">
        <v>158</v>
      </c>
      <c r="E59" s="12">
        <v>50752016.659999996</v>
      </c>
      <c r="F59" s="12">
        <v>7925565.0800000401</v>
      </c>
      <c r="G59" s="12">
        <v>5894590.1500000004</v>
      </c>
      <c r="H59" s="139">
        <v>48600000</v>
      </c>
      <c r="I59" t="s">
        <v>1184</v>
      </c>
      <c r="K59" s="12">
        <v>15711351.32</v>
      </c>
    </row>
    <row r="60" spans="1:11" x14ac:dyDescent="0.25">
      <c r="A60" s="139">
        <v>48700000</v>
      </c>
      <c r="B60" s="122">
        <f>+VLOOKUP(C60,'ALL 2021'!D:D,1,FALSE())</f>
        <v>48700000</v>
      </c>
      <c r="C60" s="139">
        <v>48700000</v>
      </c>
      <c r="D60" t="s">
        <v>2506</v>
      </c>
      <c r="E60" s="12">
        <v>-1942525253.3599999</v>
      </c>
      <c r="F60" s="12">
        <v>0</v>
      </c>
      <c r="G60" s="12">
        <v>-2050044962.79</v>
      </c>
      <c r="H60" s="139">
        <v>48700000</v>
      </c>
      <c r="I60" t="s">
        <v>1184</v>
      </c>
      <c r="K60" s="12">
        <v>7270287.04</v>
      </c>
    </row>
    <row r="61" spans="1:11" x14ac:dyDescent="0.25">
      <c r="A61" s="139">
        <v>49100000</v>
      </c>
      <c r="B61" s="122">
        <f>+VLOOKUP(C61,'ALL 2021'!D:D,1,FALSE())</f>
        <v>49100000</v>
      </c>
      <c r="C61" s="139">
        <v>49100000</v>
      </c>
      <c r="D61" t="s">
        <v>1324</v>
      </c>
      <c r="E61" s="12">
        <v>0</v>
      </c>
      <c r="F61" s="12">
        <v>0</v>
      </c>
      <c r="G61" s="12">
        <v>-55273380</v>
      </c>
      <c r="H61" s="139">
        <v>49100000</v>
      </c>
      <c r="I61" t="s">
        <v>1184</v>
      </c>
      <c r="K61" s="12">
        <v>338950</v>
      </c>
    </row>
    <row r="62" spans="1:11" x14ac:dyDescent="0.25">
      <c r="A62" s="139">
        <v>51221000</v>
      </c>
      <c r="B62" s="122">
        <f>+VLOOKUP(C62,'ALL 2021'!D:D,1,FALSE())</f>
        <v>51221000</v>
      </c>
      <c r="C62" s="139">
        <v>51221000</v>
      </c>
      <c r="D62" t="s">
        <v>345</v>
      </c>
      <c r="E62" s="12">
        <v>487375789.94999999</v>
      </c>
      <c r="F62" s="12">
        <v>-477997242.58000499</v>
      </c>
      <c r="G62" s="12">
        <v>1357575050.6600001</v>
      </c>
      <c r="H62" s="139">
        <v>51221000</v>
      </c>
      <c r="I62" t="s">
        <v>1277</v>
      </c>
      <c r="K62" s="12">
        <v>410000</v>
      </c>
    </row>
    <row r="63" spans="1:11" x14ac:dyDescent="0.25">
      <c r="A63" s="61"/>
      <c r="B63" s="122">
        <f>+VLOOKUP(C63,'ALL 2021'!D:D,1,FALSE())</f>
        <v>51241000</v>
      </c>
      <c r="C63" s="61">
        <v>51241000</v>
      </c>
      <c r="D63" t="s">
        <v>2800</v>
      </c>
      <c r="E63" s="12">
        <v>173250732.19999999</v>
      </c>
      <c r="F63" s="12"/>
      <c r="H63" s="61">
        <v>51241000</v>
      </c>
      <c r="K63" s="12">
        <v>7167</v>
      </c>
    </row>
    <row r="64" spans="1:11" x14ac:dyDescent="0.25">
      <c r="A64" s="139">
        <v>51252000</v>
      </c>
      <c r="B64" s="122"/>
      <c r="C64" s="139">
        <v>51252000</v>
      </c>
      <c r="D64" t="s">
        <v>159</v>
      </c>
      <c r="E64" s="12">
        <v>304691690.18000001</v>
      </c>
      <c r="F64" s="12">
        <v>41095166.340000004</v>
      </c>
      <c r="G64" s="12">
        <v>15711351.32</v>
      </c>
      <c r="H64" s="139">
        <v>51221000</v>
      </c>
      <c r="I64" t="s">
        <v>1277</v>
      </c>
      <c r="K64" s="12">
        <v>0</v>
      </c>
    </row>
    <row r="65" spans="1:11" x14ac:dyDescent="0.25">
      <c r="A65" s="61"/>
      <c r="B65" s="122">
        <f>+VLOOKUP(C65,'ALL 2021'!D:D,1,FALSE())</f>
        <v>51261000</v>
      </c>
      <c r="C65" s="61">
        <v>51261000</v>
      </c>
      <c r="D65" t="s">
        <v>2023</v>
      </c>
      <c r="E65" s="12">
        <v>4766000</v>
      </c>
      <c r="H65" s="61">
        <v>51261000</v>
      </c>
      <c r="K65" s="12">
        <v>28329</v>
      </c>
    </row>
    <row r="66" spans="1:11" x14ac:dyDescent="0.25">
      <c r="A66" s="139">
        <v>53100000</v>
      </c>
      <c r="B66" s="122">
        <f>+VLOOKUP(C66,'ALL 2021'!D:D,1,FALSE())</f>
        <v>53100000</v>
      </c>
      <c r="C66" s="139">
        <v>53100000</v>
      </c>
      <c r="D66" t="s">
        <v>160</v>
      </c>
      <c r="E66" s="12">
        <v>13045049.68</v>
      </c>
      <c r="F66" s="12">
        <v>8245589.01999998</v>
      </c>
      <c r="G66" s="12">
        <v>7270287.04</v>
      </c>
      <c r="H66" s="139">
        <v>53100000</v>
      </c>
      <c r="I66" t="s">
        <v>1277</v>
      </c>
      <c r="K66" s="12">
        <v>143018.99</v>
      </c>
    </row>
    <row r="67" spans="1:11" x14ac:dyDescent="0.25">
      <c r="A67" s="139">
        <v>5320000</v>
      </c>
      <c r="B67" s="122">
        <f>+VLOOKUP(C67,'ALL 2021'!D:D,1,FALSE())</f>
        <v>53200000</v>
      </c>
      <c r="C67" s="22">
        <v>53200000</v>
      </c>
      <c r="D67" t="s">
        <v>2801</v>
      </c>
      <c r="E67" s="12">
        <v>0</v>
      </c>
      <c r="F67" s="12">
        <v>1296950</v>
      </c>
      <c r="G67" s="12">
        <v>338950</v>
      </c>
      <c r="H67" s="22">
        <v>53200000</v>
      </c>
      <c r="I67" t="s">
        <v>1277</v>
      </c>
      <c r="K67" s="12">
        <v>0</v>
      </c>
    </row>
    <row r="68" spans="1:11" x14ac:dyDescent="0.25">
      <c r="A68" s="139">
        <v>5330000</v>
      </c>
      <c r="B68" s="122">
        <f>+VLOOKUP(C68,'ALL 2021'!D:D,1,FALSE())</f>
        <v>53300000</v>
      </c>
      <c r="C68" s="22">
        <v>53300000</v>
      </c>
      <c r="D68" t="s">
        <v>2802</v>
      </c>
      <c r="E68" s="12">
        <v>0</v>
      </c>
      <c r="F68" s="12">
        <v>410000</v>
      </c>
      <c r="G68" s="12">
        <v>410000</v>
      </c>
      <c r="H68" s="22">
        <v>53300000</v>
      </c>
      <c r="I68" t="s">
        <v>1277</v>
      </c>
      <c r="K68" s="12">
        <v>0</v>
      </c>
    </row>
    <row r="69" spans="1:11" x14ac:dyDescent="0.25">
      <c r="A69" s="139">
        <v>53400000</v>
      </c>
      <c r="B69" s="122">
        <f>+VLOOKUP(C69,'ALL 2021'!D:D,1,FALSE())</f>
        <v>53400000</v>
      </c>
      <c r="C69" s="139">
        <v>53400000</v>
      </c>
      <c r="D69" t="s">
        <v>2803</v>
      </c>
      <c r="E69" s="12">
        <v>0</v>
      </c>
      <c r="F69" s="12">
        <v>7167</v>
      </c>
      <c r="G69" s="12">
        <v>7167</v>
      </c>
      <c r="H69" s="139">
        <v>53400000</v>
      </c>
      <c r="I69" t="s">
        <v>1277</v>
      </c>
      <c r="K69" s="12">
        <v>0</v>
      </c>
    </row>
    <row r="70" spans="1:11" x14ac:dyDescent="0.25">
      <c r="A70" s="22">
        <v>53500000</v>
      </c>
      <c r="B70" s="122">
        <f>+VLOOKUP(C70,'ALL 2021'!D:D,1,FALSE())</f>
        <v>53500000</v>
      </c>
      <c r="C70" s="22">
        <v>53500000</v>
      </c>
      <c r="D70" t="s">
        <v>2804</v>
      </c>
      <c r="E70" s="12">
        <v>755795</v>
      </c>
      <c r="F70" s="12">
        <v>76713</v>
      </c>
      <c r="G70" s="12">
        <v>0</v>
      </c>
      <c r="H70" s="22">
        <v>53500000</v>
      </c>
      <c r="I70" t="s">
        <v>1277</v>
      </c>
      <c r="K70" s="12">
        <v>1029040085.67</v>
      </c>
    </row>
    <row r="71" spans="1:11" x14ac:dyDescent="0.25">
      <c r="A71" s="139">
        <v>53600000</v>
      </c>
      <c r="B71" s="122">
        <f>+VLOOKUP(C71,'ALL 2021'!D:D,1,FALSE())</f>
        <v>53600000</v>
      </c>
      <c r="C71" s="139">
        <v>53600000</v>
      </c>
      <c r="D71" t="s">
        <v>2805</v>
      </c>
      <c r="E71" s="12">
        <v>30843</v>
      </c>
      <c r="F71" s="12">
        <v>1310036</v>
      </c>
      <c r="G71" s="12">
        <v>28329</v>
      </c>
      <c r="H71" s="139">
        <v>53600000</v>
      </c>
      <c r="I71" t="s">
        <v>1277</v>
      </c>
      <c r="K71" s="12">
        <v>300000</v>
      </c>
    </row>
    <row r="72" spans="1:11" x14ac:dyDescent="0.25">
      <c r="A72" s="139">
        <v>53700000</v>
      </c>
      <c r="B72" s="122">
        <f>+VLOOKUP(C72,'ALL 2021'!D:D,1,FALSE())</f>
        <v>53700000</v>
      </c>
      <c r="C72" s="139">
        <v>53700000</v>
      </c>
      <c r="D72" t="s">
        <v>2806</v>
      </c>
      <c r="E72" s="12">
        <v>1022507.66</v>
      </c>
      <c r="F72" s="12">
        <v>167892.18999999901</v>
      </c>
      <c r="G72" s="12">
        <v>143018.99</v>
      </c>
      <c r="H72" s="139">
        <v>53700000</v>
      </c>
      <c r="I72" t="s">
        <v>1277</v>
      </c>
      <c r="K72" s="12">
        <v>23276384.129999999</v>
      </c>
    </row>
    <row r="73" spans="1:11" x14ac:dyDescent="0.25">
      <c r="A73" s="139">
        <v>53800000</v>
      </c>
      <c r="B73" s="122">
        <f>+VLOOKUP(C73,'ALL 2021'!D:D,1,FALSE())</f>
        <v>53800000</v>
      </c>
      <c r="C73" s="139">
        <v>53800000</v>
      </c>
      <c r="D73" t="s">
        <v>2807</v>
      </c>
      <c r="E73" s="12">
        <v>26000</v>
      </c>
      <c r="F73" s="12">
        <v>0</v>
      </c>
      <c r="G73" s="12">
        <v>0</v>
      </c>
      <c r="H73" s="139">
        <v>53800000</v>
      </c>
      <c r="I73" t="s">
        <v>1277</v>
      </c>
      <c r="K73" s="12">
        <v>2765500</v>
      </c>
    </row>
    <row r="74" spans="1:11" x14ac:dyDescent="0.25">
      <c r="A74" s="139">
        <v>53810000</v>
      </c>
      <c r="B74" s="122" t="e">
        <f>+VLOOKUP(C74,'ALL 2021'!D:D,1,FALSE())</f>
        <v>#N/A</v>
      </c>
      <c r="C74" s="139">
        <v>53810000</v>
      </c>
      <c r="D74" t="s">
        <v>2808</v>
      </c>
      <c r="E74" s="12">
        <v>0</v>
      </c>
      <c r="F74" s="12">
        <v>0</v>
      </c>
      <c r="G74" s="12">
        <v>0</v>
      </c>
      <c r="H74" s="139">
        <v>53810000</v>
      </c>
      <c r="I74" t="s">
        <v>1277</v>
      </c>
      <c r="K74" s="12">
        <v>42038336.770000003</v>
      </c>
    </row>
    <row r="75" spans="1:11" x14ac:dyDescent="0.25">
      <c r="A75" s="61"/>
      <c r="B75" s="122">
        <f>+VLOOKUP(C75,'ALL 2021'!D:D,1,FALSE())</f>
        <v>53900000</v>
      </c>
      <c r="C75" s="61">
        <v>53900000</v>
      </c>
      <c r="D75" t="s">
        <v>2809</v>
      </c>
      <c r="E75" s="12">
        <v>7789102</v>
      </c>
      <c r="H75" s="61">
        <v>53900000</v>
      </c>
      <c r="K75" s="12">
        <v>145978786.63</v>
      </c>
    </row>
    <row r="76" spans="1:11" x14ac:dyDescent="0.25">
      <c r="A76" s="139">
        <v>58000000</v>
      </c>
      <c r="B76" s="122">
        <f>+VLOOKUP(C76,'ALL 2021'!D:D,1,FALSE())</f>
        <v>58000000</v>
      </c>
      <c r="C76" s="139">
        <v>58000000</v>
      </c>
      <c r="D76" t="s">
        <v>163</v>
      </c>
      <c r="E76" s="12">
        <v>0</v>
      </c>
      <c r="F76" s="12">
        <v>0</v>
      </c>
      <c r="G76" s="12">
        <v>0</v>
      </c>
      <c r="H76" s="139">
        <v>58000000</v>
      </c>
      <c r="I76" t="s">
        <v>1277</v>
      </c>
      <c r="K76" s="12">
        <v>15225000</v>
      </c>
    </row>
    <row r="77" spans="1:11" x14ac:dyDescent="0.25">
      <c r="A77" s="139">
        <v>60101000</v>
      </c>
      <c r="B77" s="122">
        <f>+VLOOKUP(C77,'ALL 2021'!D:D,1,FALSE())</f>
        <v>60101000</v>
      </c>
      <c r="C77" s="139">
        <v>60101000</v>
      </c>
      <c r="D77" t="s">
        <v>360</v>
      </c>
      <c r="E77" s="12">
        <v>667533805.13</v>
      </c>
      <c r="F77" s="12">
        <v>3364566875.1399999</v>
      </c>
      <c r="G77" s="12">
        <v>1029040085.67</v>
      </c>
      <c r="H77" s="139">
        <v>60101000</v>
      </c>
      <c r="I77" t="s">
        <v>1297</v>
      </c>
      <c r="K77" s="12">
        <v>0</v>
      </c>
    </row>
    <row r="78" spans="1:11" x14ac:dyDescent="0.25">
      <c r="A78" s="139">
        <v>60201000</v>
      </c>
      <c r="B78" s="122">
        <f>+VLOOKUP(C78,'ALL 2021'!D:D,1,FALSE())</f>
        <v>60201000</v>
      </c>
      <c r="C78" s="139">
        <v>60201000</v>
      </c>
      <c r="D78" t="s">
        <v>363</v>
      </c>
      <c r="E78" s="12">
        <v>3203300</v>
      </c>
      <c r="F78" s="12">
        <v>600000</v>
      </c>
      <c r="G78" s="12">
        <v>300000</v>
      </c>
      <c r="H78" s="139">
        <v>60201000</v>
      </c>
      <c r="I78" t="s">
        <v>1297</v>
      </c>
      <c r="K78" s="12">
        <v>31973971.079999998</v>
      </c>
    </row>
    <row r="79" spans="1:11" x14ac:dyDescent="0.25">
      <c r="A79" s="139">
        <v>60205100</v>
      </c>
      <c r="B79" s="122">
        <f>+VLOOKUP(C79,'ALL 2021'!D:D,1,FALSE())</f>
        <v>60205100</v>
      </c>
      <c r="C79" s="139">
        <v>60205100</v>
      </c>
      <c r="D79" t="s">
        <v>365</v>
      </c>
      <c r="E79" s="12">
        <v>62018924.270000003</v>
      </c>
      <c r="F79" s="12">
        <v>11226482.85</v>
      </c>
      <c r="G79" s="12">
        <v>23276384.129999999</v>
      </c>
      <c r="H79" s="139">
        <v>60205100</v>
      </c>
      <c r="I79" t="s">
        <v>1297</v>
      </c>
      <c r="K79" s="12">
        <v>3719310.22</v>
      </c>
    </row>
    <row r="80" spans="1:11" x14ac:dyDescent="0.25">
      <c r="A80" s="139">
        <v>60205200</v>
      </c>
      <c r="B80" s="122">
        <f>+VLOOKUP(C80,'ALL 2021'!D:D,1,FALSE())</f>
        <v>60205200</v>
      </c>
      <c r="C80" s="139">
        <v>60205200</v>
      </c>
      <c r="D80" t="s">
        <v>366</v>
      </c>
      <c r="E80" s="12">
        <v>1132800</v>
      </c>
      <c r="F80" s="12">
        <v>11653217.17</v>
      </c>
      <c r="G80" s="12">
        <v>2765500</v>
      </c>
      <c r="H80" s="139">
        <v>60205200</v>
      </c>
      <c r="I80" t="s">
        <v>1297</v>
      </c>
      <c r="K80" s="12">
        <v>292476956.31</v>
      </c>
    </row>
    <row r="81" spans="1:11" x14ac:dyDescent="0.25">
      <c r="A81" s="139">
        <v>60205300</v>
      </c>
      <c r="B81" s="122">
        <f>+VLOOKUP(C81,'ALL 2021'!D:D,1,FALSE())</f>
        <v>60205300</v>
      </c>
      <c r="C81" s="139">
        <v>60205300</v>
      </c>
      <c r="D81" t="s">
        <v>2516</v>
      </c>
      <c r="E81" s="12">
        <v>2467832389.3299999</v>
      </c>
      <c r="F81" s="12">
        <f>273794474.41</f>
        <v>273794474.41000003</v>
      </c>
      <c r="G81" s="12">
        <f>42038336.77-68080220.9</f>
        <v>-26041884.130000003</v>
      </c>
      <c r="H81" s="139">
        <v>60205300</v>
      </c>
      <c r="I81" t="s">
        <v>1297</v>
      </c>
      <c r="K81" s="12">
        <v>594400</v>
      </c>
    </row>
    <row r="82" spans="1:11" x14ac:dyDescent="0.25">
      <c r="A82" s="139">
        <v>60206000</v>
      </c>
      <c r="B82" s="122">
        <f>+VLOOKUP(C82,'ALL 2021'!D:D,1,FALSE())</f>
        <v>60206000</v>
      </c>
      <c r="C82" s="139">
        <v>60206000</v>
      </c>
      <c r="D82" t="s">
        <v>368</v>
      </c>
      <c r="E82" s="12">
        <v>184625505.94999999</v>
      </c>
      <c r="F82" s="12">
        <v>132700013.98</v>
      </c>
      <c r="G82" s="12">
        <v>145978786.63</v>
      </c>
      <c r="H82" s="139">
        <v>60206000</v>
      </c>
      <c r="I82" t="s">
        <v>1297</v>
      </c>
      <c r="K82" s="12">
        <v>138064936.56</v>
      </c>
    </row>
    <row r="83" spans="1:11" x14ac:dyDescent="0.25">
      <c r="A83" s="139">
        <v>60400000</v>
      </c>
      <c r="B83" s="122">
        <f>+VLOOKUP(C83,'ALL 2021'!D:D,1,FALSE())</f>
        <v>60400000</v>
      </c>
      <c r="C83" s="139">
        <v>60400000</v>
      </c>
      <c r="D83" t="s">
        <v>1967</v>
      </c>
      <c r="E83" s="12">
        <v>0</v>
      </c>
      <c r="F83" s="12">
        <v>529343259</v>
      </c>
      <c r="G83" s="12">
        <v>15225000</v>
      </c>
      <c r="H83" s="139">
        <v>60400000</v>
      </c>
      <c r="I83" t="s">
        <v>1297</v>
      </c>
      <c r="K83" s="12">
        <v>4110400</v>
      </c>
    </row>
    <row r="84" spans="1:11" x14ac:dyDescent="0.25">
      <c r="A84" s="139">
        <v>60410000</v>
      </c>
      <c r="B84" s="122"/>
      <c r="C84" s="139">
        <v>60410000</v>
      </c>
      <c r="D84" t="s">
        <v>2810</v>
      </c>
      <c r="E84" s="12">
        <v>1049372684.8</v>
      </c>
      <c r="F84" s="12">
        <v>63769688</v>
      </c>
      <c r="G84" s="12">
        <v>0</v>
      </c>
      <c r="H84" s="139">
        <v>60400000</v>
      </c>
      <c r="I84" t="s">
        <v>1297</v>
      </c>
      <c r="K84" s="12">
        <v>10867129.67</v>
      </c>
    </row>
    <row r="85" spans="1:11" x14ac:dyDescent="0.25">
      <c r="A85" s="61"/>
      <c r="B85" s="122" t="e">
        <f>+VLOOKUP(C85,'ALL 2021'!D:D,1,FALSE())</f>
        <v>#N/A</v>
      </c>
      <c r="C85" s="61">
        <v>60411000</v>
      </c>
      <c r="D85" t="s">
        <v>2811</v>
      </c>
      <c r="E85" s="12">
        <v>133780738.38</v>
      </c>
      <c r="H85" s="139">
        <v>60400000</v>
      </c>
      <c r="K85" s="12">
        <v>59443710.5</v>
      </c>
    </row>
    <row r="86" spans="1:11" x14ac:dyDescent="0.25">
      <c r="A86" s="61"/>
      <c r="B86" s="122" t="e">
        <f>+VLOOKUP(C86,'ALL 2021'!D:D,1,FALSE())</f>
        <v>#N/A</v>
      </c>
      <c r="C86" s="61">
        <v>60420000</v>
      </c>
      <c r="D86" t="s">
        <v>2812</v>
      </c>
      <c r="E86" s="12">
        <v>556273917.34000003</v>
      </c>
      <c r="H86" s="139">
        <v>60400000</v>
      </c>
      <c r="K86" s="12">
        <v>0</v>
      </c>
    </row>
    <row r="87" spans="1:11" x14ac:dyDescent="0.25">
      <c r="A87" s="61"/>
      <c r="B87" s="122" t="e">
        <f>+VLOOKUP(C87,'ALL 2021'!D:D,1,FALSE())</f>
        <v>#N/A</v>
      </c>
      <c r="C87" s="61">
        <v>60430000</v>
      </c>
      <c r="D87" t="s">
        <v>2813</v>
      </c>
      <c r="E87" s="12">
        <v>22460500</v>
      </c>
      <c r="H87" s="139">
        <v>60400000</v>
      </c>
      <c r="K87" s="12">
        <v>5457425.5</v>
      </c>
    </row>
    <row r="88" spans="1:11" x14ac:dyDescent="0.25">
      <c r="A88" s="139">
        <v>60500000</v>
      </c>
      <c r="B88" s="122">
        <f>+VLOOKUP(C88,'ALL 2021'!D:D,1,FALSE())</f>
        <v>60500000</v>
      </c>
      <c r="C88" s="139">
        <v>60500000</v>
      </c>
      <c r="D88" t="s">
        <v>2814</v>
      </c>
      <c r="E88" s="12">
        <v>111186725.41</v>
      </c>
      <c r="F88" s="12">
        <v>0</v>
      </c>
      <c r="G88" s="12">
        <v>31973971.079999998</v>
      </c>
      <c r="H88" s="139">
        <v>60500000</v>
      </c>
      <c r="I88" t="s">
        <v>1297</v>
      </c>
      <c r="K88" s="12">
        <v>0</v>
      </c>
    </row>
    <row r="89" spans="1:11" x14ac:dyDescent="0.25">
      <c r="A89" s="139">
        <v>60601000</v>
      </c>
      <c r="B89" s="122">
        <f>+VLOOKUP(C89,'ALL 2021'!D:D,1,FALSE())</f>
        <v>60601000</v>
      </c>
      <c r="C89" s="139">
        <v>60601000</v>
      </c>
      <c r="D89" t="s">
        <v>164</v>
      </c>
      <c r="E89" s="12">
        <v>9007915.9700000007</v>
      </c>
      <c r="F89" s="12">
        <v>11687839.710000001</v>
      </c>
      <c r="G89" s="12">
        <v>3719310.22</v>
      </c>
      <c r="H89" s="139">
        <v>60601000</v>
      </c>
      <c r="I89" t="s">
        <v>1297</v>
      </c>
      <c r="K89" s="12">
        <v>0</v>
      </c>
    </row>
    <row r="90" spans="1:11" x14ac:dyDescent="0.25">
      <c r="A90" s="139">
        <v>60602000</v>
      </c>
      <c r="B90" s="122">
        <f>+VLOOKUP(C90,'ALL 2021'!D:D,1,FALSE())</f>
        <v>60602000</v>
      </c>
      <c r="C90" s="139">
        <v>60602000</v>
      </c>
      <c r="D90" t="s">
        <v>165</v>
      </c>
      <c r="E90" s="12">
        <v>423484894.67000002</v>
      </c>
      <c r="F90" s="12">
        <v>255025051.44999999</v>
      </c>
      <c r="G90" s="12">
        <f>292476956.31+68080220.9</f>
        <v>360557177.21000004</v>
      </c>
      <c r="H90" s="139">
        <v>60602000</v>
      </c>
      <c r="I90" t="s">
        <v>1297</v>
      </c>
      <c r="K90" s="12">
        <v>0</v>
      </c>
    </row>
    <row r="91" spans="1:11" x14ac:dyDescent="0.25">
      <c r="A91" s="139">
        <v>60604000</v>
      </c>
      <c r="B91" s="122">
        <f>+VLOOKUP(C91,'ALL 2021'!D:D,1,FALSE())</f>
        <v>60604000</v>
      </c>
      <c r="C91" s="139">
        <v>60604000</v>
      </c>
      <c r="D91" t="s">
        <v>166</v>
      </c>
      <c r="E91" s="12">
        <v>9431895.75</v>
      </c>
      <c r="F91" s="12">
        <v>3974728.75</v>
      </c>
      <c r="G91" s="12">
        <v>594400</v>
      </c>
      <c r="H91" s="139">
        <v>60604000</v>
      </c>
      <c r="I91" t="s">
        <v>1297</v>
      </c>
      <c r="K91" s="12">
        <v>0</v>
      </c>
    </row>
    <row r="92" spans="1:11" x14ac:dyDescent="0.25">
      <c r="A92" s="139">
        <v>60605000</v>
      </c>
      <c r="B92" s="122">
        <f>+VLOOKUP(C92,'ALL 2021'!D:D,1,FALSE())</f>
        <v>60605000</v>
      </c>
      <c r="C92" s="139">
        <v>60605000</v>
      </c>
      <c r="D92" t="s">
        <v>167</v>
      </c>
      <c r="E92" s="12">
        <v>179843664.97999999</v>
      </c>
      <c r="F92" s="12">
        <v>221212359.18000001</v>
      </c>
      <c r="G92" s="12">
        <v>138064936.56</v>
      </c>
      <c r="H92" s="139">
        <v>60605000</v>
      </c>
      <c r="I92" t="s">
        <v>1297</v>
      </c>
      <c r="K92" s="12">
        <v>0</v>
      </c>
    </row>
    <row r="93" spans="1:11" x14ac:dyDescent="0.25">
      <c r="A93" s="139">
        <v>60607000</v>
      </c>
      <c r="B93" s="122">
        <f>+VLOOKUP(C93,'ALL 2021'!D:D,1,FALSE())</f>
        <v>60607000</v>
      </c>
      <c r="C93" s="139">
        <v>60607000</v>
      </c>
      <c r="D93" t="s">
        <v>168</v>
      </c>
      <c r="E93" s="12">
        <v>5391643.1799999997</v>
      </c>
      <c r="F93" s="12">
        <v>1315500</v>
      </c>
      <c r="G93" s="12">
        <v>4110400</v>
      </c>
      <c r="H93" s="139">
        <v>60607000</v>
      </c>
      <c r="I93" t="s">
        <v>1297</v>
      </c>
      <c r="K93" s="12">
        <v>8940471</v>
      </c>
    </row>
    <row r="94" spans="1:11" x14ac:dyDescent="0.25">
      <c r="A94" s="139">
        <v>60608000</v>
      </c>
      <c r="B94" s="122">
        <f>+VLOOKUP(C94,'ALL 2021'!D:D,1,FALSE())</f>
        <v>60608000</v>
      </c>
      <c r="C94" s="139">
        <v>60608000</v>
      </c>
      <c r="D94" t="s">
        <v>169</v>
      </c>
      <c r="E94" s="12">
        <v>14857946.869999999</v>
      </c>
      <c r="F94" s="12">
        <v>28941244.02</v>
      </c>
      <c r="G94" s="12">
        <v>10867129.67</v>
      </c>
      <c r="H94" s="139">
        <v>60608000</v>
      </c>
      <c r="I94" t="s">
        <v>1297</v>
      </c>
      <c r="K94" s="12">
        <v>302991</v>
      </c>
    </row>
    <row r="95" spans="1:11" x14ac:dyDescent="0.25">
      <c r="A95" s="139">
        <v>60701000</v>
      </c>
      <c r="B95" s="122">
        <f>+VLOOKUP(C95,'ALL 2021'!D:D,1,FALSE())</f>
        <v>60701000</v>
      </c>
      <c r="C95" s="139">
        <v>60701000</v>
      </c>
      <c r="D95" t="s">
        <v>453</v>
      </c>
      <c r="E95" s="12">
        <v>6982452</v>
      </c>
      <c r="F95" s="12">
        <v>2848824</v>
      </c>
      <c r="G95" s="12">
        <v>59443710.5</v>
      </c>
      <c r="H95" s="139">
        <v>60701000</v>
      </c>
      <c r="I95" t="s">
        <v>1297</v>
      </c>
      <c r="K95" s="12">
        <v>-5547380.0999999996</v>
      </c>
    </row>
    <row r="96" spans="1:11" x14ac:dyDescent="0.25">
      <c r="A96" s="139">
        <v>60801000</v>
      </c>
      <c r="B96" s="122">
        <f>+VLOOKUP(C96,'ALL 2021'!D:D,1,FALSE())</f>
        <v>60801000</v>
      </c>
      <c r="C96" s="139">
        <v>60801000</v>
      </c>
      <c r="D96" t="s">
        <v>2815</v>
      </c>
      <c r="E96" s="12">
        <v>7024944.6900000004</v>
      </c>
      <c r="F96" s="12">
        <v>24673935.460000001</v>
      </c>
      <c r="G96" s="12">
        <v>0</v>
      </c>
      <c r="H96" s="139">
        <v>60801000</v>
      </c>
      <c r="I96" t="s">
        <v>1297</v>
      </c>
      <c r="K96" s="12">
        <v>82131058.430000007</v>
      </c>
    </row>
    <row r="97" spans="1:11" x14ac:dyDescent="0.25">
      <c r="A97" s="139">
        <v>60803000</v>
      </c>
      <c r="B97" s="122">
        <f>+VLOOKUP(C97,'ALL 2021'!D:D,1,FALSE())</f>
        <v>60803000</v>
      </c>
      <c r="C97" s="139">
        <v>60803000</v>
      </c>
      <c r="D97" t="s">
        <v>394</v>
      </c>
      <c r="E97" s="12">
        <v>845849.77</v>
      </c>
      <c r="F97" s="12">
        <v>2918659.55</v>
      </c>
      <c r="G97" s="12">
        <v>5457425.5</v>
      </c>
      <c r="H97" s="139">
        <v>60803000</v>
      </c>
      <c r="I97" t="s">
        <v>1297</v>
      </c>
      <c r="K97" s="12">
        <v>139134000</v>
      </c>
    </row>
    <row r="98" spans="1:11" x14ac:dyDescent="0.25">
      <c r="A98" s="139">
        <v>60804000</v>
      </c>
      <c r="B98" s="122">
        <f>+VLOOKUP(C98,'ALL 2021'!D:D,1,FALSE())</f>
        <v>60804000</v>
      </c>
      <c r="C98" s="139">
        <v>60804000</v>
      </c>
      <c r="D98" t="s">
        <v>2816</v>
      </c>
      <c r="E98" s="12">
        <v>642631.62</v>
      </c>
      <c r="F98" s="12">
        <v>363661.22</v>
      </c>
      <c r="G98" s="12">
        <v>0</v>
      </c>
      <c r="H98" s="139">
        <v>60804000</v>
      </c>
      <c r="I98" t="s">
        <v>1297</v>
      </c>
      <c r="K98" s="12">
        <v>0</v>
      </c>
    </row>
    <row r="99" spans="1:11" x14ac:dyDescent="0.25">
      <c r="A99" s="139">
        <v>60805000</v>
      </c>
      <c r="B99" s="122">
        <f>+VLOOKUP(C99,'ALL 2021'!D:D,1,FALSE())</f>
        <v>60805000</v>
      </c>
      <c r="C99" s="139">
        <v>60805000</v>
      </c>
      <c r="D99" t="s">
        <v>2137</v>
      </c>
      <c r="E99" s="12">
        <v>0</v>
      </c>
      <c r="F99" s="12">
        <v>513020</v>
      </c>
      <c r="G99" s="12">
        <v>0</v>
      </c>
      <c r="H99" s="139">
        <v>60805000</v>
      </c>
      <c r="I99" t="s">
        <v>1297</v>
      </c>
      <c r="K99" s="12">
        <v>0</v>
      </c>
    </row>
    <row r="100" spans="1:11" x14ac:dyDescent="0.25">
      <c r="A100" s="139">
        <v>60806000</v>
      </c>
      <c r="B100" s="122">
        <f>+VLOOKUP(C100,'ALL 2021'!D:D,1,FALSE())</f>
        <v>60806000</v>
      </c>
      <c r="C100" s="139">
        <v>60806000</v>
      </c>
      <c r="D100" t="s">
        <v>2817</v>
      </c>
      <c r="E100" s="12">
        <v>3685045.58</v>
      </c>
      <c r="F100" s="12">
        <v>2271610</v>
      </c>
      <c r="G100" s="12">
        <v>0</v>
      </c>
      <c r="H100" s="139">
        <v>60806000</v>
      </c>
      <c r="I100" t="s">
        <v>1297</v>
      </c>
      <c r="K100" s="12">
        <v>1519000</v>
      </c>
    </row>
    <row r="101" spans="1:11" x14ac:dyDescent="0.25">
      <c r="A101" s="139">
        <v>60807000</v>
      </c>
      <c r="B101" s="122">
        <f>+VLOOKUP(C101,'ALL 2021'!D:D,1,FALSE())</f>
        <v>60807000</v>
      </c>
      <c r="C101" s="139">
        <v>60807000</v>
      </c>
      <c r="D101" t="s">
        <v>2818</v>
      </c>
      <c r="E101" s="12">
        <v>1124499.8899999999</v>
      </c>
      <c r="F101" s="12">
        <v>7678975.79</v>
      </c>
      <c r="G101" s="12">
        <v>0</v>
      </c>
      <c r="H101" s="139">
        <v>60807000</v>
      </c>
      <c r="I101" t="s">
        <v>1297</v>
      </c>
      <c r="K101" s="12">
        <v>45542876.68</v>
      </c>
    </row>
    <row r="102" spans="1:11" x14ac:dyDescent="0.25">
      <c r="A102" s="139">
        <v>60808000</v>
      </c>
      <c r="B102" s="122">
        <f>+VLOOKUP(C102,'ALL 2021'!D:D,1,FALSE())</f>
        <v>60808000</v>
      </c>
      <c r="C102" s="139">
        <v>60808000</v>
      </c>
      <c r="D102" t="s">
        <v>1792</v>
      </c>
      <c r="E102" s="12">
        <v>1149041.81</v>
      </c>
      <c r="F102" s="12">
        <v>360000</v>
      </c>
      <c r="G102" s="12">
        <v>0</v>
      </c>
      <c r="H102" s="139">
        <v>60808000</v>
      </c>
      <c r="I102" t="s">
        <v>1297</v>
      </c>
      <c r="K102" s="12">
        <v>185000</v>
      </c>
    </row>
    <row r="103" spans="1:11" x14ac:dyDescent="0.25">
      <c r="A103" s="139">
        <v>60811000</v>
      </c>
      <c r="B103" s="122">
        <f>+VLOOKUP(C103,'ALL 2021'!D:D,1,FALSE())</f>
        <v>60811000</v>
      </c>
      <c r="C103" s="139">
        <v>60811000</v>
      </c>
      <c r="D103" t="s">
        <v>401</v>
      </c>
      <c r="E103" s="12">
        <v>12691363</v>
      </c>
      <c r="F103" s="12">
        <v>81608402</v>
      </c>
      <c r="G103" s="12">
        <v>8940471</v>
      </c>
      <c r="H103" s="139">
        <v>60811000</v>
      </c>
      <c r="I103" t="s">
        <v>1297</v>
      </c>
      <c r="K103" s="12">
        <v>0</v>
      </c>
    </row>
    <row r="104" spans="1:11" x14ac:dyDescent="0.25">
      <c r="A104" s="139">
        <v>60812000</v>
      </c>
      <c r="B104" s="122">
        <f>+VLOOKUP(C104,'ALL 2021'!D:D,1,FALSE())</f>
        <v>60812000</v>
      </c>
      <c r="C104" s="139">
        <v>60812000</v>
      </c>
      <c r="D104" t="s">
        <v>403</v>
      </c>
      <c r="E104" s="12">
        <v>1161890</v>
      </c>
      <c r="F104" s="12">
        <v>4534607</v>
      </c>
      <c r="G104" s="12">
        <v>302991</v>
      </c>
      <c r="H104" s="139">
        <v>60812000</v>
      </c>
      <c r="I104" t="s">
        <v>1297</v>
      </c>
      <c r="K104" s="12">
        <v>5312885.5599999996</v>
      </c>
    </row>
    <row r="105" spans="1:11" x14ac:dyDescent="0.25">
      <c r="A105" s="61"/>
      <c r="B105" s="122">
        <f>+VLOOKUP(C105,'ALL 2021'!D:D,1,FALSE())</f>
        <v>60813000</v>
      </c>
      <c r="C105" s="61">
        <v>60813000</v>
      </c>
      <c r="D105" t="s">
        <v>2819</v>
      </c>
      <c r="E105" s="12">
        <v>328585</v>
      </c>
      <c r="H105" s="61">
        <v>60813000</v>
      </c>
      <c r="K105" s="12">
        <v>5814956.7000000002</v>
      </c>
    </row>
    <row r="106" spans="1:11" x14ac:dyDescent="0.25">
      <c r="A106" s="61"/>
      <c r="B106" s="122" t="e">
        <f>+VLOOKUP(C106,'ALL 2021'!D:D,1,FALSE())</f>
        <v>#N/A</v>
      </c>
      <c r="C106" s="61">
        <v>60815000</v>
      </c>
      <c r="D106" t="s">
        <v>734</v>
      </c>
      <c r="E106" s="12">
        <v>11472.5</v>
      </c>
      <c r="H106" s="61">
        <v>60813000</v>
      </c>
      <c r="K106" s="12">
        <v>0</v>
      </c>
    </row>
    <row r="107" spans="1:11" x14ac:dyDescent="0.25">
      <c r="A107" s="61"/>
      <c r="B107" s="122">
        <f>+VLOOKUP(C107,'ALL 2021'!D:D,1,FALSE())</f>
        <v>60900000</v>
      </c>
      <c r="C107" s="61">
        <v>60900000</v>
      </c>
      <c r="D107" t="s">
        <v>735</v>
      </c>
      <c r="E107" s="12">
        <v>-23255819.73</v>
      </c>
      <c r="H107" s="61">
        <v>60900000</v>
      </c>
      <c r="K107" s="12">
        <v>921300</v>
      </c>
    </row>
    <row r="108" spans="1:11" x14ac:dyDescent="0.25">
      <c r="A108" s="139">
        <v>60970000</v>
      </c>
      <c r="B108" s="122" t="e">
        <f>+VLOOKUP(C108,'ALL 2021'!D:D,1,FALSE())</f>
        <v>#N/A</v>
      </c>
      <c r="C108" s="139">
        <v>60970000</v>
      </c>
      <c r="D108" t="s">
        <v>2039</v>
      </c>
      <c r="E108" s="12">
        <v>0</v>
      </c>
      <c r="F108" s="12">
        <v>-6970125</v>
      </c>
      <c r="G108" s="12">
        <v>-5547380.0999999996</v>
      </c>
      <c r="H108" s="139">
        <v>60970000</v>
      </c>
      <c r="I108" t="s">
        <v>1297</v>
      </c>
      <c r="K108" s="12">
        <v>112917166</v>
      </c>
    </row>
    <row r="109" spans="1:11" x14ac:dyDescent="0.25">
      <c r="A109" s="139">
        <v>61301000</v>
      </c>
      <c r="B109" s="122">
        <f>+VLOOKUP(C109,'ALL 2021'!D:D,1,FALSE())</f>
        <v>61301000</v>
      </c>
      <c r="C109" s="139">
        <v>61301000</v>
      </c>
      <c r="D109" t="s">
        <v>1397</v>
      </c>
      <c r="E109" s="12">
        <v>94957090.469999999</v>
      </c>
      <c r="F109" s="12">
        <v>106222722</v>
      </c>
      <c r="G109" s="12">
        <v>82131058.430000007</v>
      </c>
      <c r="H109" s="139">
        <v>61301000</v>
      </c>
      <c r="I109" t="s">
        <v>1297</v>
      </c>
      <c r="K109" s="12">
        <v>127497544</v>
      </c>
    </row>
    <row r="110" spans="1:11" x14ac:dyDescent="0.25">
      <c r="A110" s="139">
        <v>61302000</v>
      </c>
      <c r="B110" s="122">
        <f>+VLOOKUP(C110,'ALL 2021'!D:D,1,FALSE())</f>
        <v>61302000</v>
      </c>
      <c r="C110" s="139">
        <v>61302000</v>
      </c>
      <c r="D110" t="s">
        <v>406</v>
      </c>
      <c r="E110" s="12">
        <v>0</v>
      </c>
      <c r="F110" s="12">
        <v>168710932.90000001</v>
      </c>
      <c r="G110" s="12">
        <v>139134000</v>
      </c>
      <c r="H110" s="139">
        <v>61302000</v>
      </c>
      <c r="I110" t="s">
        <v>1297</v>
      </c>
      <c r="K110" s="12">
        <v>10264200</v>
      </c>
    </row>
    <row r="111" spans="1:11" x14ac:dyDescent="0.25">
      <c r="A111" s="61"/>
      <c r="B111" s="122">
        <f>+VLOOKUP(C111,'ALL 2021'!D:D,1,FALSE())</f>
        <v>61303000</v>
      </c>
      <c r="C111" s="61">
        <v>61303000</v>
      </c>
      <c r="D111" t="s">
        <v>2820</v>
      </c>
      <c r="E111" s="12">
        <v>3376300</v>
      </c>
      <c r="H111" s="61">
        <v>61303000</v>
      </c>
      <c r="K111" s="12">
        <v>17500000</v>
      </c>
    </row>
    <row r="112" spans="1:11" x14ac:dyDescent="0.25">
      <c r="A112" s="139">
        <v>61500000</v>
      </c>
      <c r="B112" s="122">
        <f>+VLOOKUP(C112,'ALL 2021'!D:D,1,FALSE())</f>
        <v>61500000</v>
      </c>
      <c r="C112" s="139">
        <v>61500000</v>
      </c>
      <c r="D112" t="s">
        <v>2821</v>
      </c>
      <c r="E112" s="12">
        <v>0</v>
      </c>
      <c r="F112" s="12">
        <v>450000</v>
      </c>
      <c r="G112" s="12">
        <v>0</v>
      </c>
      <c r="H112" s="139">
        <v>61500000</v>
      </c>
      <c r="I112" t="s">
        <v>1297</v>
      </c>
      <c r="K112" s="12">
        <v>115468000</v>
      </c>
    </row>
    <row r="113" spans="1:11" x14ac:dyDescent="0.25">
      <c r="A113" s="139">
        <v>61501000</v>
      </c>
      <c r="B113" s="122">
        <f>+VLOOKUP(C113,'ALL 2021'!D:D,1,FALSE())</f>
        <v>61501000</v>
      </c>
      <c r="C113" s="139">
        <v>61501000</v>
      </c>
      <c r="D113" t="s">
        <v>2822</v>
      </c>
      <c r="E113" s="12">
        <v>1314900</v>
      </c>
      <c r="F113" s="12">
        <v>856300</v>
      </c>
      <c r="G113" s="12">
        <v>0</v>
      </c>
      <c r="H113" s="139">
        <v>61501000</v>
      </c>
      <c r="I113" t="s">
        <v>1297</v>
      </c>
      <c r="K113" s="12">
        <v>0</v>
      </c>
    </row>
    <row r="114" spans="1:11" x14ac:dyDescent="0.25">
      <c r="A114" s="139">
        <v>61502000</v>
      </c>
      <c r="B114" s="122">
        <f>+VLOOKUP(C114,'ALL 2021'!D:D,1,FALSE())</f>
        <v>61502000</v>
      </c>
      <c r="C114" s="139">
        <v>61502000</v>
      </c>
      <c r="D114" t="s">
        <v>180</v>
      </c>
      <c r="E114" s="12">
        <v>25000</v>
      </c>
      <c r="F114" s="12">
        <v>10000</v>
      </c>
      <c r="G114" s="12">
        <v>1519000</v>
      </c>
      <c r="H114" s="139">
        <v>61502000</v>
      </c>
      <c r="I114" t="s">
        <v>1297</v>
      </c>
      <c r="K114" s="12">
        <v>17788910</v>
      </c>
    </row>
    <row r="115" spans="1:11" x14ac:dyDescent="0.25">
      <c r="A115" s="139">
        <v>61503000</v>
      </c>
      <c r="B115" s="122">
        <f>+VLOOKUP(C115,'ALL 2021'!D:D,1,FALSE())</f>
        <v>61503000</v>
      </c>
      <c r="C115" s="139">
        <v>61503000</v>
      </c>
      <c r="D115" t="s">
        <v>181</v>
      </c>
      <c r="E115" s="12">
        <v>52664609.130000003</v>
      </c>
      <c r="F115" s="12">
        <v>29813488.379999999</v>
      </c>
      <c r="G115" s="12">
        <v>45542876.68</v>
      </c>
      <c r="H115" s="139">
        <v>61503000</v>
      </c>
      <c r="I115" t="s">
        <v>1297</v>
      </c>
      <c r="K115" s="12">
        <v>0</v>
      </c>
    </row>
    <row r="116" spans="1:11" x14ac:dyDescent="0.25">
      <c r="A116" s="61"/>
      <c r="B116" s="122" t="e">
        <f>+VLOOKUP(C116,'ALL 2021'!D:D,1,FALSE())</f>
        <v>#N/A</v>
      </c>
      <c r="C116" s="61">
        <v>61503100</v>
      </c>
      <c r="D116" t="s">
        <v>2823</v>
      </c>
      <c r="E116" s="12">
        <v>28451300.149999999</v>
      </c>
      <c r="H116" s="139">
        <v>61503000</v>
      </c>
      <c r="K116" s="12">
        <v>0</v>
      </c>
    </row>
    <row r="117" spans="1:11" x14ac:dyDescent="0.25">
      <c r="A117" s="139">
        <v>61506000</v>
      </c>
      <c r="B117" s="122">
        <f>+VLOOKUP(C117,'ALL 2021'!D:D,1,FALSE())</f>
        <v>61506000</v>
      </c>
      <c r="C117" s="139">
        <v>61506000</v>
      </c>
      <c r="D117" t="s">
        <v>2824</v>
      </c>
      <c r="E117" s="12">
        <v>1563900</v>
      </c>
      <c r="F117" s="12">
        <v>1428100</v>
      </c>
      <c r="G117" s="12">
        <v>185000</v>
      </c>
      <c r="H117" s="139">
        <v>61506000</v>
      </c>
      <c r="I117" t="s">
        <v>1297</v>
      </c>
      <c r="K117" s="12">
        <v>0</v>
      </c>
    </row>
    <row r="118" spans="1:11" x14ac:dyDescent="0.25">
      <c r="A118" s="139">
        <v>61601000</v>
      </c>
      <c r="B118" s="122">
        <f>+VLOOKUP(C118,'ALL 2021'!D:D,1,FALSE())</f>
        <v>61601000</v>
      </c>
      <c r="C118" s="139">
        <v>61601000</v>
      </c>
      <c r="D118" t="s">
        <v>2825</v>
      </c>
      <c r="E118" s="12">
        <v>0</v>
      </c>
      <c r="F118" s="12">
        <v>246369</v>
      </c>
      <c r="G118" s="12">
        <v>0</v>
      </c>
      <c r="H118" s="139">
        <v>61601000</v>
      </c>
      <c r="I118" t="s">
        <v>1297</v>
      </c>
      <c r="K118" s="12">
        <v>1869450</v>
      </c>
    </row>
    <row r="119" spans="1:11" x14ac:dyDescent="0.25">
      <c r="A119" s="139">
        <v>61602000</v>
      </c>
      <c r="B119" s="122">
        <f>+VLOOKUP(C119,'ALL 2021'!D:D,1,FALSE())</f>
        <v>61602000</v>
      </c>
      <c r="C119" s="139">
        <v>61602000</v>
      </c>
      <c r="D119" t="s">
        <v>418</v>
      </c>
      <c r="E119" s="12">
        <v>510729.51</v>
      </c>
      <c r="F119" s="12">
        <v>5274358.83</v>
      </c>
      <c r="G119" s="12">
        <v>5312885.5599999996</v>
      </c>
      <c r="H119" s="139">
        <v>61602000</v>
      </c>
      <c r="I119" t="s">
        <v>1297</v>
      </c>
      <c r="K119" s="12">
        <v>0</v>
      </c>
    </row>
    <row r="120" spans="1:11" x14ac:dyDescent="0.25">
      <c r="A120" s="139">
        <v>61603000</v>
      </c>
      <c r="B120" s="122">
        <f>+VLOOKUP(C120,'ALL 2021'!D:D,1,FALSE())</f>
        <v>61603000</v>
      </c>
      <c r="C120" s="139">
        <v>61603000</v>
      </c>
      <c r="D120" t="s">
        <v>1598</v>
      </c>
      <c r="E120" s="12">
        <v>2317209.84</v>
      </c>
      <c r="F120" s="12">
        <v>1992883.24</v>
      </c>
      <c r="G120" s="12">
        <v>5814956.7000000002</v>
      </c>
      <c r="H120" s="139">
        <v>61603000</v>
      </c>
      <c r="I120" t="s">
        <v>1297</v>
      </c>
      <c r="K120" s="12">
        <v>8468000</v>
      </c>
    </row>
    <row r="121" spans="1:11" x14ac:dyDescent="0.25">
      <c r="A121" s="139">
        <v>61604000</v>
      </c>
      <c r="B121" s="122">
        <f>+VLOOKUP(C121,'ALL 2021'!D:D,1,FALSE())</f>
        <v>61604000</v>
      </c>
      <c r="C121" s="139">
        <v>61604000</v>
      </c>
      <c r="D121" t="s">
        <v>2826</v>
      </c>
      <c r="E121" s="12">
        <v>36216719.990000002</v>
      </c>
      <c r="F121" s="12">
        <v>44611040.469999999</v>
      </c>
      <c r="G121" s="12">
        <v>0</v>
      </c>
      <c r="H121" s="139">
        <v>61604000</v>
      </c>
      <c r="I121" t="s">
        <v>1297</v>
      </c>
      <c r="K121" s="12">
        <v>58917750.68</v>
      </c>
    </row>
    <row r="122" spans="1:11" x14ac:dyDescent="0.25">
      <c r="A122" s="139">
        <v>61802000</v>
      </c>
      <c r="B122" s="122">
        <f>+VLOOKUP(C122,'ALL 2021'!D:D,1,FALSE())</f>
        <v>61802000</v>
      </c>
      <c r="C122" s="139">
        <v>61802000</v>
      </c>
      <c r="D122" t="s">
        <v>185</v>
      </c>
      <c r="E122" s="12">
        <v>4324300</v>
      </c>
      <c r="F122" s="12">
        <v>1077000</v>
      </c>
      <c r="G122" s="12">
        <v>921300</v>
      </c>
      <c r="H122" s="139">
        <v>61802000</v>
      </c>
      <c r="I122" t="s">
        <v>1297</v>
      </c>
      <c r="K122" s="12">
        <v>62275100</v>
      </c>
    </row>
    <row r="123" spans="1:11" x14ac:dyDescent="0.25">
      <c r="A123" s="139">
        <v>62101000</v>
      </c>
      <c r="B123" s="122">
        <f>+VLOOKUP(C123,'ALL 2021'!D:D,1,FALSE())</f>
        <v>62101000</v>
      </c>
      <c r="C123" s="139">
        <v>62101000</v>
      </c>
      <c r="D123" t="s">
        <v>1600</v>
      </c>
      <c r="E123" s="12">
        <v>0</v>
      </c>
      <c r="F123" s="12">
        <v>529530519.63</v>
      </c>
      <c r="G123" s="12">
        <v>112917166</v>
      </c>
      <c r="H123" s="139">
        <v>62101000</v>
      </c>
      <c r="I123" t="s">
        <v>1297</v>
      </c>
      <c r="K123" s="12">
        <v>1343000</v>
      </c>
    </row>
    <row r="124" spans="1:11" x14ac:dyDescent="0.25">
      <c r="A124" s="139">
        <v>62101100</v>
      </c>
      <c r="B124" s="122"/>
      <c r="C124" s="139">
        <v>62101100</v>
      </c>
      <c r="D124" t="s">
        <v>2827</v>
      </c>
      <c r="E124" s="12">
        <v>0</v>
      </c>
      <c r="F124" s="12">
        <v>115896310</v>
      </c>
      <c r="G124" s="12">
        <v>127497544</v>
      </c>
      <c r="H124" s="139">
        <v>62101000</v>
      </c>
      <c r="I124" t="s">
        <v>1297</v>
      </c>
      <c r="K124" s="12">
        <v>7653660</v>
      </c>
    </row>
    <row r="125" spans="1:11" x14ac:dyDescent="0.25">
      <c r="A125" s="139">
        <v>62102000</v>
      </c>
      <c r="B125" s="122">
        <f>+VLOOKUP(C125,'ALL 2021'!D:D,1,FALSE())</f>
        <v>62102000</v>
      </c>
      <c r="C125" s="139">
        <v>62102000</v>
      </c>
      <c r="D125" t="s">
        <v>423</v>
      </c>
      <c r="E125" s="12">
        <v>22104982</v>
      </c>
      <c r="F125" s="12">
        <v>15982568</v>
      </c>
      <c r="G125" s="12">
        <v>10264200</v>
      </c>
      <c r="H125" s="139">
        <v>62102000</v>
      </c>
      <c r="I125" t="s">
        <v>1297</v>
      </c>
      <c r="K125" s="12">
        <v>30128100</v>
      </c>
    </row>
    <row r="126" spans="1:11" x14ac:dyDescent="0.25">
      <c r="A126" s="61"/>
      <c r="B126" s="122">
        <f>+VLOOKUP(C126,'ALL 2021'!D:D,1,FALSE())</f>
        <v>62201000</v>
      </c>
      <c r="C126" s="61">
        <v>62201000</v>
      </c>
      <c r="D126" t="s">
        <v>503</v>
      </c>
      <c r="E126" s="12">
        <v>6500000</v>
      </c>
      <c r="H126" s="61">
        <v>62201000</v>
      </c>
      <c r="K126" s="12">
        <v>2524500</v>
      </c>
    </row>
    <row r="127" spans="1:11" x14ac:dyDescent="0.25">
      <c r="A127" s="139">
        <v>62203000</v>
      </c>
      <c r="B127" s="122">
        <f>+VLOOKUP(C127,'ALL 2021'!D:D,1,FALSE())</f>
        <v>62203000</v>
      </c>
      <c r="C127" s="139">
        <v>62203000</v>
      </c>
      <c r="D127" t="s">
        <v>189</v>
      </c>
      <c r="E127" s="12">
        <v>39550000</v>
      </c>
      <c r="F127" s="12">
        <v>21907400</v>
      </c>
      <c r="G127" s="12">
        <v>17500000</v>
      </c>
      <c r="H127" s="139">
        <v>62203000</v>
      </c>
      <c r="I127" t="s">
        <v>1297</v>
      </c>
      <c r="K127" s="12">
        <v>2120910</v>
      </c>
    </row>
    <row r="128" spans="1:11" x14ac:dyDescent="0.25">
      <c r="A128" s="139">
        <v>62205000</v>
      </c>
      <c r="B128" s="122"/>
      <c r="C128" s="139">
        <v>62205000</v>
      </c>
      <c r="D128" t="s">
        <v>2828</v>
      </c>
      <c r="E128" s="12">
        <v>14950000</v>
      </c>
      <c r="F128" s="12">
        <v>114945000</v>
      </c>
      <c r="G128" s="12">
        <v>115468000</v>
      </c>
      <c r="H128" s="139">
        <v>62203000</v>
      </c>
      <c r="I128" t="s">
        <v>1297</v>
      </c>
      <c r="K128" s="12">
        <v>975344</v>
      </c>
    </row>
    <row r="129" spans="1:11" x14ac:dyDescent="0.25">
      <c r="A129" s="139">
        <v>62207000</v>
      </c>
      <c r="B129" s="122"/>
      <c r="C129" s="139">
        <v>62207000</v>
      </c>
      <c r="D129">
        <v>0</v>
      </c>
      <c r="E129" s="12">
        <v>0</v>
      </c>
      <c r="F129" s="12">
        <v>5100000</v>
      </c>
      <c r="G129" s="12">
        <v>0</v>
      </c>
      <c r="H129" s="139">
        <v>62203000</v>
      </c>
      <c r="I129" t="s">
        <v>1297</v>
      </c>
      <c r="K129" s="12">
        <v>25946443.050000001</v>
      </c>
    </row>
    <row r="130" spans="1:11" x14ac:dyDescent="0.25">
      <c r="A130" s="139">
        <v>62208000</v>
      </c>
      <c r="B130" s="122">
        <f>+VLOOKUP(C130,'ALL 2021'!D:D,1,FALSE())</f>
        <v>62208000</v>
      </c>
      <c r="C130" s="139">
        <v>62208000</v>
      </c>
      <c r="D130" t="s">
        <v>190</v>
      </c>
      <c r="E130" s="12">
        <v>0</v>
      </c>
      <c r="F130" s="12">
        <v>2160000</v>
      </c>
      <c r="G130" s="12">
        <v>17788910</v>
      </c>
      <c r="H130" s="139">
        <v>62208000</v>
      </c>
      <c r="I130" t="s">
        <v>1297</v>
      </c>
      <c r="K130" s="12">
        <v>2479332</v>
      </c>
    </row>
    <row r="131" spans="1:11" x14ac:dyDescent="0.25">
      <c r="A131" s="139">
        <v>62208100</v>
      </c>
      <c r="B131" s="122"/>
      <c r="C131" s="139">
        <v>62208100</v>
      </c>
      <c r="D131">
        <v>0</v>
      </c>
      <c r="E131" s="12">
        <v>0</v>
      </c>
      <c r="F131" s="12">
        <v>1680000</v>
      </c>
      <c r="G131" s="12">
        <v>0</v>
      </c>
      <c r="H131" s="139">
        <v>62208000</v>
      </c>
      <c r="I131" t="s">
        <v>1297</v>
      </c>
      <c r="K131" s="12">
        <v>621000</v>
      </c>
    </row>
    <row r="132" spans="1:11" x14ac:dyDescent="0.25">
      <c r="A132" s="139">
        <v>62301000</v>
      </c>
      <c r="B132" s="122">
        <f>+VLOOKUP(C132,'ALL 2021'!D:D,1,FALSE())</f>
        <v>62301000</v>
      </c>
      <c r="C132" s="139">
        <v>62301000</v>
      </c>
      <c r="D132" t="s">
        <v>191</v>
      </c>
      <c r="E132" s="12">
        <v>0</v>
      </c>
      <c r="F132" s="12">
        <v>135000</v>
      </c>
      <c r="G132" s="12">
        <v>0</v>
      </c>
      <c r="H132" s="139">
        <v>62301000</v>
      </c>
      <c r="I132" t="s">
        <v>1297</v>
      </c>
      <c r="K132" s="12">
        <v>0</v>
      </c>
    </row>
    <row r="133" spans="1:11" x14ac:dyDescent="0.25">
      <c r="A133" s="139">
        <v>62302000</v>
      </c>
      <c r="B133" s="122">
        <f>+VLOOKUP(C133,'ALL 2021'!D:D,1,FALSE())</f>
        <v>62302000</v>
      </c>
      <c r="C133" s="139">
        <v>62302000</v>
      </c>
      <c r="D133" t="s">
        <v>192</v>
      </c>
      <c r="E133" s="12">
        <v>0</v>
      </c>
      <c r="F133" s="12">
        <v>75000</v>
      </c>
      <c r="G133" s="12">
        <v>0</v>
      </c>
      <c r="H133" s="139">
        <v>62302000</v>
      </c>
      <c r="I133" t="s">
        <v>1297</v>
      </c>
      <c r="K133" s="12">
        <v>0</v>
      </c>
    </row>
    <row r="134" spans="1:11" x14ac:dyDescent="0.25">
      <c r="A134" s="139">
        <v>62303000</v>
      </c>
      <c r="B134" s="122">
        <f>+VLOOKUP(C134,'ALL 2021'!D:D,1,FALSE())</f>
        <v>62303000</v>
      </c>
      <c r="C134" s="139">
        <v>62303000</v>
      </c>
      <c r="D134" t="s">
        <v>193</v>
      </c>
      <c r="E134" s="12">
        <v>0</v>
      </c>
      <c r="F134" s="12">
        <v>4280425</v>
      </c>
      <c r="G134" s="12">
        <v>1869450</v>
      </c>
      <c r="H134" s="139">
        <v>62303000</v>
      </c>
      <c r="I134" t="s">
        <v>1297</v>
      </c>
      <c r="K134" s="12">
        <v>25471120.07</v>
      </c>
    </row>
    <row r="135" spans="1:11" x14ac:dyDescent="0.25">
      <c r="A135" s="139">
        <v>62305000</v>
      </c>
      <c r="B135" s="122">
        <f>+VLOOKUP(C135,'ALL 2021'!D:D,1,FALSE())</f>
        <v>62305000</v>
      </c>
      <c r="C135" s="139">
        <v>62305000</v>
      </c>
      <c r="D135" t="s">
        <v>2829</v>
      </c>
      <c r="E135" s="12">
        <v>21400812.02</v>
      </c>
      <c r="F135" s="12">
        <v>200000</v>
      </c>
      <c r="G135" s="12">
        <v>0</v>
      </c>
      <c r="H135" s="139">
        <v>62305000</v>
      </c>
      <c r="I135" t="s">
        <v>1297</v>
      </c>
      <c r="K135" s="12">
        <v>754360</v>
      </c>
    </row>
    <row r="136" spans="1:11" x14ac:dyDescent="0.25">
      <c r="A136" s="139">
        <v>62401000</v>
      </c>
      <c r="B136" s="122">
        <f>+VLOOKUP(C136,'ALL 2021'!D:D,1,FALSE())</f>
        <v>62401000</v>
      </c>
      <c r="C136" s="139">
        <v>62401000</v>
      </c>
      <c r="D136" t="s">
        <v>1413</v>
      </c>
      <c r="E136" s="12">
        <v>0</v>
      </c>
      <c r="F136" s="12">
        <v>57152000</v>
      </c>
      <c r="G136" s="12">
        <v>8468000</v>
      </c>
      <c r="H136" s="139">
        <v>62401000</v>
      </c>
      <c r="I136" t="s">
        <v>1297</v>
      </c>
      <c r="K136" s="12">
        <v>69300</v>
      </c>
    </row>
    <row r="137" spans="1:11" x14ac:dyDescent="0.25">
      <c r="A137" s="139">
        <v>62501000</v>
      </c>
      <c r="B137" s="122">
        <f>+VLOOKUP(C137,'ALL 2021'!D:D,1,FALSE())</f>
        <v>62501000</v>
      </c>
      <c r="C137" s="139">
        <v>62501000</v>
      </c>
      <c r="D137" t="s">
        <v>195</v>
      </c>
      <c r="E137" s="12">
        <v>8072467</v>
      </c>
      <c r="F137" s="12">
        <v>25576100</v>
      </c>
      <c r="G137" s="12">
        <v>58917750.68</v>
      </c>
      <c r="H137" s="139">
        <v>62501000</v>
      </c>
      <c r="I137" t="s">
        <v>1297</v>
      </c>
      <c r="K137" s="12">
        <v>0</v>
      </c>
    </row>
    <row r="138" spans="1:11" x14ac:dyDescent="0.25">
      <c r="A138" s="139">
        <v>62502000</v>
      </c>
      <c r="B138" s="122">
        <f>+VLOOKUP(C138,'ALL 2021'!D:D,1,FALSE())</f>
        <v>62502000</v>
      </c>
      <c r="C138" s="139">
        <v>62502000</v>
      </c>
      <c r="D138" t="s">
        <v>196</v>
      </c>
      <c r="E138" s="12">
        <v>0</v>
      </c>
      <c r="F138" s="12">
        <v>0</v>
      </c>
      <c r="G138" s="12">
        <v>62275100</v>
      </c>
      <c r="H138" s="139">
        <v>62502000</v>
      </c>
      <c r="I138" t="s">
        <v>1297</v>
      </c>
      <c r="K138" s="12">
        <v>3517300</v>
      </c>
    </row>
    <row r="139" spans="1:11" x14ac:dyDescent="0.25">
      <c r="A139" s="139">
        <v>62503000</v>
      </c>
      <c r="B139" s="122">
        <f>+VLOOKUP(C139,'ALL 2021'!D:D,1,FALSE())</f>
        <v>62503000</v>
      </c>
      <c r="C139" s="139">
        <v>62503000</v>
      </c>
      <c r="D139" t="s">
        <v>2830</v>
      </c>
      <c r="E139" s="12">
        <v>138337807</v>
      </c>
      <c r="F139" s="12">
        <v>39872670</v>
      </c>
      <c r="G139" s="12">
        <v>1343000</v>
      </c>
      <c r="H139" s="139">
        <v>62503000</v>
      </c>
      <c r="I139" t="s">
        <v>1297</v>
      </c>
      <c r="K139" s="12">
        <v>24044542.350000001</v>
      </c>
    </row>
    <row r="140" spans="1:11" x14ac:dyDescent="0.25">
      <c r="A140" s="139">
        <v>62504000</v>
      </c>
      <c r="B140" s="122">
        <f>+VLOOKUP(C140,'ALL 2021'!D:D,1,FALSE())</f>
        <v>62504000</v>
      </c>
      <c r="C140" s="139">
        <v>62504000</v>
      </c>
      <c r="D140" t="s">
        <v>198</v>
      </c>
      <c r="E140" s="12">
        <v>13148231</v>
      </c>
      <c r="F140" s="12">
        <v>10786857</v>
      </c>
      <c r="G140" s="12">
        <v>7653660</v>
      </c>
      <c r="H140" s="139">
        <v>62504000</v>
      </c>
      <c r="I140" t="s">
        <v>1297</v>
      </c>
      <c r="K140" s="12">
        <v>0</v>
      </c>
    </row>
    <row r="141" spans="1:11" x14ac:dyDescent="0.25">
      <c r="A141" s="139">
        <v>62505000</v>
      </c>
      <c r="B141" s="122">
        <f>+VLOOKUP(C141,'ALL 2021'!D:D,1,FALSE())</f>
        <v>62505000</v>
      </c>
      <c r="C141" s="139">
        <v>62505000</v>
      </c>
      <c r="D141" t="s">
        <v>199</v>
      </c>
      <c r="E141" s="12">
        <v>40544900</v>
      </c>
      <c r="F141" s="12">
        <v>21913312</v>
      </c>
      <c r="G141" s="12">
        <v>30128100</v>
      </c>
      <c r="H141" s="139">
        <v>62505000</v>
      </c>
      <c r="I141" t="s">
        <v>1297</v>
      </c>
      <c r="K141" s="12">
        <v>5605980</v>
      </c>
    </row>
    <row r="142" spans="1:11" x14ac:dyDescent="0.25">
      <c r="A142" s="139">
        <v>62506000</v>
      </c>
      <c r="B142" s="122">
        <f>+VLOOKUP(C142,'ALL 2021'!D:D,1,FALSE())</f>
        <v>62506000</v>
      </c>
      <c r="C142" s="139">
        <v>62506000</v>
      </c>
      <c r="D142" t="s">
        <v>200</v>
      </c>
      <c r="E142" s="12">
        <v>6569500</v>
      </c>
      <c r="F142" s="12">
        <v>1800987</v>
      </c>
      <c r="G142" s="12">
        <v>2524500</v>
      </c>
      <c r="H142" s="139">
        <v>62506000</v>
      </c>
      <c r="I142" t="s">
        <v>1297</v>
      </c>
      <c r="K142" s="12">
        <v>401293375.57999998</v>
      </c>
    </row>
    <row r="143" spans="1:11" x14ac:dyDescent="0.25">
      <c r="A143" s="139">
        <v>62507000</v>
      </c>
      <c r="B143" s="122">
        <f>+VLOOKUP(C143,'ALL 2021'!D:D,1,FALSE())</f>
        <v>62507000</v>
      </c>
      <c r="C143" s="139">
        <v>62507000</v>
      </c>
      <c r="D143" t="s">
        <v>201</v>
      </c>
      <c r="E143" s="12">
        <v>13874074</v>
      </c>
      <c r="F143" s="12">
        <v>17821544</v>
      </c>
      <c r="G143" s="12">
        <v>2120910</v>
      </c>
      <c r="H143" s="139">
        <v>62507000</v>
      </c>
      <c r="I143" t="s">
        <v>1297</v>
      </c>
      <c r="K143" s="12">
        <v>3575720.42</v>
      </c>
    </row>
    <row r="144" spans="1:11" x14ac:dyDescent="0.25">
      <c r="A144" s="139">
        <v>62601000</v>
      </c>
      <c r="B144" s="122">
        <f>+VLOOKUP(C144,'ALL 2021'!D:D,1,FALSE())</f>
        <v>62601000</v>
      </c>
      <c r="C144" s="139">
        <v>62601000</v>
      </c>
      <c r="D144" t="s">
        <v>440</v>
      </c>
      <c r="E144" s="12">
        <v>161813.32</v>
      </c>
      <c r="F144" s="12">
        <v>836521.04</v>
      </c>
      <c r="G144" s="12">
        <v>975344</v>
      </c>
      <c r="H144" s="139">
        <v>62601000</v>
      </c>
      <c r="I144" t="s">
        <v>1297</v>
      </c>
      <c r="K144" s="12">
        <v>1733985.09</v>
      </c>
    </row>
    <row r="145" spans="1:11" x14ac:dyDescent="0.25">
      <c r="A145" s="139">
        <v>62602000</v>
      </c>
      <c r="B145" s="122">
        <f>+VLOOKUP(C145,'ALL 2021'!D:D,1,FALSE())</f>
        <v>62602000</v>
      </c>
      <c r="C145" s="139">
        <v>62602000</v>
      </c>
      <c r="D145" t="s">
        <v>202</v>
      </c>
      <c r="E145" s="12">
        <v>31713152.210000001</v>
      </c>
      <c r="F145" s="12">
        <v>27952910.16</v>
      </c>
      <c r="G145" s="12">
        <v>25946443.050000001</v>
      </c>
      <c r="H145" s="139">
        <v>62602000</v>
      </c>
      <c r="I145" t="s">
        <v>1297</v>
      </c>
      <c r="K145" s="12">
        <v>130000</v>
      </c>
    </row>
    <row r="146" spans="1:11" x14ac:dyDescent="0.25">
      <c r="A146" s="139">
        <v>62603000</v>
      </c>
      <c r="B146" s="122">
        <f>+VLOOKUP(C146,'ALL 2021'!D:D,1,FALSE())</f>
        <v>62603000</v>
      </c>
      <c r="C146" s="139">
        <v>62603000</v>
      </c>
      <c r="D146" t="s">
        <v>203</v>
      </c>
      <c r="E146" s="12">
        <v>1373500</v>
      </c>
      <c r="F146" s="12">
        <v>2272000</v>
      </c>
      <c r="G146" s="12">
        <v>2479332</v>
      </c>
      <c r="H146" s="139">
        <v>62603000</v>
      </c>
      <c r="I146" t="s">
        <v>1297</v>
      </c>
      <c r="K146" s="12">
        <v>43991772.200000003</v>
      </c>
    </row>
    <row r="147" spans="1:11" x14ac:dyDescent="0.25">
      <c r="A147" s="139">
        <v>62604000</v>
      </c>
      <c r="B147" s="122">
        <f>+VLOOKUP(C147,'ALL 2021'!D:D,1,FALSE())</f>
        <v>62604000</v>
      </c>
      <c r="C147" s="139">
        <v>62604000</v>
      </c>
      <c r="D147" t="s">
        <v>204</v>
      </c>
      <c r="E147" s="12">
        <v>4350722.9800000004</v>
      </c>
      <c r="F147" s="12">
        <v>420400</v>
      </c>
      <c r="G147" s="12">
        <v>621000</v>
      </c>
      <c r="H147" s="139">
        <v>62604000</v>
      </c>
      <c r="I147" t="s">
        <v>1297</v>
      </c>
      <c r="K147" s="12">
        <v>28240480.280000001</v>
      </c>
    </row>
    <row r="148" spans="1:11" x14ac:dyDescent="0.25">
      <c r="A148" s="22">
        <v>62605000</v>
      </c>
      <c r="B148" s="122">
        <f>+VLOOKUP(C148,'ALL 2021'!D:D,1,FALSE())</f>
        <v>62605000</v>
      </c>
      <c r="C148" s="22">
        <v>62605000</v>
      </c>
      <c r="D148" t="s">
        <v>2831</v>
      </c>
      <c r="E148" s="12">
        <v>0</v>
      </c>
      <c r="F148" s="12">
        <v>350000</v>
      </c>
      <c r="G148" s="12">
        <v>0</v>
      </c>
      <c r="H148" s="22">
        <v>62605000</v>
      </c>
      <c r="I148" t="s">
        <v>1297</v>
      </c>
      <c r="K148" s="12">
        <v>2172344.64</v>
      </c>
    </row>
    <row r="149" spans="1:11" x14ac:dyDescent="0.25">
      <c r="A149" s="22">
        <v>62607000</v>
      </c>
      <c r="B149" s="122">
        <f>+VLOOKUP(C149,'ALL 2021'!D:D,1,FALSE())</f>
        <v>62607000</v>
      </c>
      <c r="C149" s="22">
        <v>62607000</v>
      </c>
      <c r="D149" t="s">
        <v>525</v>
      </c>
      <c r="E149" s="12">
        <v>0</v>
      </c>
      <c r="F149" s="12">
        <v>2228113.75</v>
      </c>
      <c r="G149" s="12">
        <v>0</v>
      </c>
      <c r="H149" s="22">
        <v>62607000</v>
      </c>
      <c r="I149" t="s">
        <v>1297</v>
      </c>
      <c r="K149" s="12">
        <v>6906401.6200000001</v>
      </c>
    </row>
    <row r="150" spans="1:11" x14ac:dyDescent="0.25">
      <c r="A150" s="139">
        <v>62703000</v>
      </c>
      <c r="B150" s="122">
        <f>+VLOOKUP(C150,'ALL 2021'!D:D,1,FALSE())</f>
        <v>62703000</v>
      </c>
      <c r="C150" s="139">
        <v>62703000</v>
      </c>
      <c r="D150" t="s">
        <v>208</v>
      </c>
      <c r="E150" s="12">
        <v>44316967.780000001</v>
      </c>
      <c r="F150" s="12">
        <v>53694810.119999997</v>
      </c>
      <c r="G150" s="12">
        <v>25471120.07</v>
      </c>
      <c r="H150" s="139">
        <v>62703000</v>
      </c>
      <c r="I150" t="s">
        <v>1297</v>
      </c>
      <c r="K150" s="12">
        <v>2213000</v>
      </c>
    </row>
    <row r="151" spans="1:11" x14ac:dyDescent="0.25">
      <c r="A151" s="139">
        <v>62708000</v>
      </c>
      <c r="B151" s="122">
        <f>+VLOOKUP(C151,'ALL 2021'!D:D,1,FALSE())</f>
        <v>62708000</v>
      </c>
      <c r="C151" s="139">
        <v>62708000</v>
      </c>
      <c r="D151" t="s">
        <v>2525</v>
      </c>
      <c r="E151" s="12">
        <v>1323120</v>
      </c>
      <c r="F151" s="12">
        <v>170900</v>
      </c>
      <c r="G151" s="12">
        <v>754360</v>
      </c>
      <c r="H151" s="139">
        <v>62708000</v>
      </c>
      <c r="I151" t="s">
        <v>1297</v>
      </c>
      <c r="K151" s="12">
        <v>0</v>
      </c>
    </row>
    <row r="152" spans="1:11" x14ac:dyDescent="0.25">
      <c r="A152" s="139">
        <v>63501000</v>
      </c>
      <c r="B152" s="122">
        <f>+VLOOKUP(C152,'ALL 2021'!D:D,1,FALSE())</f>
        <v>63501000</v>
      </c>
      <c r="C152" s="139">
        <v>63501000</v>
      </c>
      <c r="D152" t="s">
        <v>212</v>
      </c>
      <c r="E152" s="12">
        <v>1054100</v>
      </c>
      <c r="F152" s="12">
        <v>213400</v>
      </c>
      <c r="G152" s="12">
        <v>69300</v>
      </c>
      <c r="H152" s="139">
        <v>63501000</v>
      </c>
      <c r="I152" t="s">
        <v>1297</v>
      </c>
      <c r="K152" s="12">
        <v>4080333.5</v>
      </c>
    </row>
    <row r="153" spans="1:11" x14ac:dyDescent="0.25">
      <c r="A153" s="139">
        <v>63502000</v>
      </c>
      <c r="B153" s="122">
        <f>+VLOOKUP(C153,'ALL 2021'!D:D,1,FALSE())</f>
        <v>63502000</v>
      </c>
      <c r="C153" s="139">
        <v>63502000</v>
      </c>
      <c r="D153" t="s">
        <v>2832</v>
      </c>
      <c r="E153" s="12">
        <v>0</v>
      </c>
      <c r="F153" s="12">
        <v>717400</v>
      </c>
      <c r="G153" s="12">
        <v>0</v>
      </c>
      <c r="H153" s="139">
        <v>63502000</v>
      </c>
      <c r="I153" t="s">
        <v>1297</v>
      </c>
      <c r="K153" s="12">
        <v>0</v>
      </c>
    </row>
    <row r="154" spans="1:11" x14ac:dyDescent="0.25">
      <c r="A154" s="139">
        <v>63503000</v>
      </c>
      <c r="B154" s="122">
        <f>+VLOOKUP(C154,'ALL 2021'!D:D,1,FALSE())</f>
        <v>63503000</v>
      </c>
      <c r="C154" s="139">
        <v>63503000</v>
      </c>
      <c r="D154" t="s">
        <v>213</v>
      </c>
      <c r="E154" s="12">
        <v>4326600</v>
      </c>
      <c r="F154" s="12">
        <v>4167600</v>
      </c>
      <c r="G154" s="12">
        <v>3517300</v>
      </c>
      <c r="H154" s="139">
        <v>63503000</v>
      </c>
      <c r="I154" t="s">
        <v>1297</v>
      </c>
      <c r="K154" s="12">
        <v>29484531.5</v>
      </c>
    </row>
    <row r="155" spans="1:11" x14ac:dyDescent="0.25">
      <c r="A155" s="139">
        <v>63504000</v>
      </c>
      <c r="B155" s="122">
        <f>+VLOOKUP(C155,'ALL 2021'!D:D,1,FALSE())</f>
        <v>63504000</v>
      </c>
      <c r="C155" s="139">
        <v>63504000</v>
      </c>
      <c r="D155" t="s">
        <v>214</v>
      </c>
      <c r="E155" s="12">
        <v>36466269.950000003</v>
      </c>
      <c r="F155" s="12">
        <v>20547365</v>
      </c>
      <c r="G155" s="12">
        <v>24044542.350000001</v>
      </c>
      <c r="H155" s="139">
        <v>63504000</v>
      </c>
      <c r="I155" t="s">
        <v>1297</v>
      </c>
      <c r="K155" s="12">
        <v>9080917</v>
      </c>
    </row>
    <row r="156" spans="1:11" x14ac:dyDescent="0.25">
      <c r="A156" s="139">
        <v>63505000</v>
      </c>
      <c r="B156" s="122">
        <f>+VLOOKUP(C156,'ALL 2021'!D:D,1,FALSE())</f>
        <v>63505000</v>
      </c>
      <c r="C156" s="139">
        <v>63505000</v>
      </c>
      <c r="D156" t="s">
        <v>2833</v>
      </c>
      <c r="E156" s="12">
        <v>0</v>
      </c>
      <c r="F156" s="12">
        <v>130000</v>
      </c>
      <c r="G156" s="12">
        <v>0</v>
      </c>
      <c r="H156" s="139">
        <v>63505000</v>
      </c>
      <c r="I156" t="s">
        <v>1297</v>
      </c>
      <c r="K156" s="12">
        <v>1048310</v>
      </c>
    </row>
    <row r="157" spans="1:11" x14ac:dyDescent="0.25">
      <c r="A157" s="139">
        <v>63506000</v>
      </c>
      <c r="B157" s="122">
        <f>+VLOOKUP(C157,'ALL 2021'!D:D,1,FALSE())</f>
        <v>63506000</v>
      </c>
      <c r="C157" s="139">
        <v>63506000</v>
      </c>
      <c r="D157" t="s">
        <v>215</v>
      </c>
      <c r="E157" s="12">
        <v>672000</v>
      </c>
      <c r="F157" s="12">
        <v>4844620</v>
      </c>
      <c r="G157" s="12">
        <v>5605980</v>
      </c>
      <c r="H157" s="139">
        <v>63506000</v>
      </c>
      <c r="I157" t="s">
        <v>1297</v>
      </c>
      <c r="K157" s="12">
        <v>0</v>
      </c>
    </row>
    <row r="158" spans="1:11" x14ac:dyDescent="0.25">
      <c r="A158" s="139">
        <v>64101000</v>
      </c>
      <c r="B158" s="122">
        <f>+VLOOKUP(C158,'ALL 2021'!D:D,1,FALSE())</f>
        <v>64101000</v>
      </c>
      <c r="C158" s="139">
        <v>64101000</v>
      </c>
      <c r="D158" t="s">
        <v>216</v>
      </c>
      <c r="E158" s="12">
        <v>733225973.75999999</v>
      </c>
      <c r="F158" s="12">
        <v>581120215.58000004</v>
      </c>
      <c r="G158" s="12">
        <v>401293375.57999998</v>
      </c>
      <c r="H158" s="139">
        <v>64101000</v>
      </c>
      <c r="I158" t="s">
        <v>1297</v>
      </c>
      <c r="K158" s="12">
        <v>146988.16</v>
      </c>
    </row>
    <row r="159" spans="1:11" x14ac:dyDescent="0.25">
      <c r="A159" s="61"/>
      <c r="B159" s="122">
        <f>+VLOOKUP(C159,'ALL 2021'!D:D,1,FALSE())</f>
        <v>64103000</v>
      </c>
      <c r="C159" s="61">
        <v>64103000</v>
      </c>
      <c r="D159" t="s">
        <v>551</v>
      </c>
      <c r="E159" s="12">
        <v>524076.56</v>
      </c>
      <c r="H159" s="61">
        <v>64103000</v>
      </c>
      <c r="K159" s="12">
        <v>29543467</v>
      </c>
    </row>
    <row r="160" spans="1:11" x14ac:dyDescent="0.25">
      <c r="A160" s="139">
        <v>64104000</v>
      </c>
      <c r="B160" s="122">
        <f>+VLOOKUP(C160,'ALL 2021'!D:D,1,FALSE())</f>
        <v>64104000</v>
      </c>
      <c r="C160" s="139">
        <v>64104000</v>
      </c>
      <c r="D160" t="s">
        <v>219</v>
      </c>
      <c r="E160" s="12">
        <v>5051519.8</v>
      </c>
      <c r="F160" s="12">
        <v>4391261.37</v>
      </c>
      <c r="G160" s="12">
        <v>3575720.42</v>
      </c>
      <c r="H160" s="139">
        <v>64104000</v>
      </c>
      <c r="I160" t="s">
        <v>1297</v>
      </c>
      <c r="K160" s="12">
        <v>13222873.84</v>
      </c>
    </row>
    <row r="161" spans="1:11" x14ac:dyDescent="0.25">
      <c r="A161" s="139">
        <v>64104100</v>
      </c>
      <c r="B161" s="122"/>
      <c r="C161" s="139">
        <v>64104100</v>
      </c>
      <c r="D161" t="s">
        <v>2834</v>
      </c>
      <c r="E161" s="12">
        <v>7454841.3499999996</v>
      </c>
      <c r="F161" s="12">
        <v>4413283.62</v>
      </c>
      <c r="G161" s="12">
        <v>1733985.09</v>
      </c>
      <c r="H161" s="139">
        <v>64104000</v>
      </c>
      <c r="I161" t="s">
        <v>1297</v>
      </c>
      <c r="K161" s="12">
        <v>10313500</v>
      </c>
    </row>
    <row r="162" spans="1:11" x14ac:dyDescent="0.25">
      <c r="A162" s="139">
        <v>64105000</v>
      </c>
      <c r="B162" s="122">
        <f>+VLOOKUP(C162,'ALL 2021'!D:D,1,FALSE())</f>
        <v>64105000</v>
      </c>
      <c r="C162" s="139">
        <v>64105000</v>
      </c>
      <c r="D162" t="s">
        <v>221</v>
      </c>
      <c r="E162" s="12">
        <v>0</v>
      </c>
      <c r="F162" s="12">
        <v>276369.57</v>
      </c>
      <c r="G162" s="12">
        <v>130000</v>
      </c>
      <c r="H162" s="139">
        <v>64105000</v>
      </c>
      <c r="I162" t="s">
        <v>1297</v>
      </c>
      <c r="K162" s="12">
        <v>32277540.460000001</v>
      </c>
    </row>
    <row r="163" spans="1:11" x14ac:dyDescent="0.25">
      <c r="A163" s="139">
        <v>64180000</v>
      </c>
      <c r="B163" s="122">
        <f>+VLOOKUP(C163,'ALL 2021'!D:D,1,FALSE())</f>
        <v>64180000</v>
      </c>
      <c r="C163" s="139">
        <v>64180000</v>
      </c>
      <c r="D163" t="s">
        <v>2835</v>
      </c>
      <c r="E163" s="12">
        <v>0</v>
      </c>
      <c r="F163" s="12">
        <v>0</v>
      </c>
      <c r="G163" s="12">
        <v>43991772.200000003</v>
      </c>
      <c r="H163" s="139">
        <v>64180000</v>
      </c>
      <c r="I163" t="s">
        <v>1297</v>
      </c>
      <c r="K163" s="12">
        <v>0</v>
      </c>
    </row>
    <row r="164" spans="1:11" x14ac:dyDescent="0.25">
      <c r="A164" s="139">
        <v>64501000</v>
      </c>
      <c r="B164" s="122">
        <f>+VLOOKUP(C164,'ALL 2021'!D:D,1,FALSE())</f>
        <v>64501000</v>
      </c>
      <c r="C164" s="139">
        <v>64501000</v>
      </c>
      <c r="D164" t="s">
        <v>77</v>
      </c>
      <c r="E164" s="12">
        <v>51227033.240000002</v>
      </c>
      <c r="F164" s="12">
        <v>35381218.649999999</v>
      </c>
      <c r="G164" s="12">
        <v>28240480.280000001</v>
      </c>
      <c r="H164" s="139">
        <v>64501000</v>
      </c>
      <c r="I164" t="s">
        <v>1297</v>
      </c>
      <c r="K164" s="12">
        <v>392281293.10000002</v>
      </c>
    </row>
    <row r="165" spans="1:11" x14ac:dyDescent="0.25">
      <c r="A165" s="139">
        <v>64501100</v>
      </c>
      <c r="B165" s="122"/>
      <c r="C165" s="139">
        <v>64501100</v>
      </c>
      <c r="D165" t="s">
        <v>2836</v>
      </c>
      <c r="E165" s="12">
        <v>3940542.81</v>
      </c>
      <c r="F165" s="12">
        <v>2721632.2</v>
      </c>
      <c r="G165" s="12">
        <v>2172344.64</v>
      </c>
      <c r="H165" s="139">
        <v>64501000</v>
      </c>
      <c r="I165" t="s">
        <v>1297</v>
      </c>
      <c r="K165" s="12">
        <v>20477987.416000199</v>
      </c>
    </row>
    <row r="166" spans="1:11" x14ac:dyDescent="0.25">
      <c r="A166" s="139">
        <v>64503000</v>
      </c>
      <c r="B166" s="122">
        <f>+VLOOKUP(C166,'ALL 2021'!D:D,1,FALSE())</f>
        <v>64503000</v>
      </c>
      <c r="C166" s="139">
        <v>64503000</v>
      </c>
      <c r="D166" t="s">
        <v>2837</v>
      </c>
      <c r="E166" s="12">
        <v>15693194</v>
      </c>
      <c r="F166" s="12">
        <v>9779249.4399999995</v>
      </c>
      <c r="G166" s="12">
        <v>6906401.6200000001</v>
      </c>
      <c r="H166" s="139">
        <v>64503000</v>
      </c>
      <c r="I166" t="s">
        <v>1297</v>
      </c>
      <c r="K166" s="12">
        <v>0</v>
      </c>
    </row>
    <row r="167" spans="1:11" x14ac:dyDescent="0.25">
      <c r="A167" s="139">
        <v>64504000</v>
      </c>
      <c r="B167" s="122">
        <f>+VLOOKUP(C167,'ALL 2021'!D:D,1,FALSE())</f>
        <v>64504000</v>
      </c>
      <c r="C167" s="139">
        <v>64504000</v>
      </c>
      <c r="D167" t="s">
        <v>2838</v>
      </c>
      <c r="E167" s="12">
        <v>0</v>
      </c>
      <c r="F167" s="12">
        <v>4560940</v>
      </c>
      <c r="G167" s="12">
        <v>2213000</v>
      </c>
      <c r="H167" s="139">
        <v>64504000</v>
      </c>
      <c r="I167" t="s">
        <v>1297</v>
      </c>
      <c r="K167" s="12">
        <v>-2318372856.7600002</v>
      </c>
    </row>
    <row r="168" spans="1:11" x14ac:dyDescent="0.25">
      <c r="A168" s="22">
        <v>64508000</v>
      </c>
      <c r="B168" s="122"/>
      <c r="C168" s="22">
        <v>64508000</v>
      </c>
      <c r="D168" t="s">
        <v>2839</v>
      </c>
      <c r="E168" s="12">
        <v>0</v>
      </c>
      <c r="F168" s="12">
        <v>254000</v>
      </c>
      <c r="G168" s="12">
        <v>0</v>
      </c>
      <c r="H168" s="139">
        <v>64504000</v>
      </c>
      <c r="I168" t="s">
        <v>1297</v>
      </c>
      <c r="K168" s="12">
        <v>-86396026.609999999</v>
      </c>
    </row>
    <row r="169" spans="1:11" x14ac:dyDescent="0.25">
      <c r="A169" s="139">
        <v>64580000</v>
      </c>
      <c r="B169" s="122">
        <f>+VLOOKUP(C169,'ALL 2021'!D:D,1,FALSE())</f>
        <v>64580000</v>
      </c>
      <c r="C169" s="139">
        <v>64580000</v>
      </c>
      <c r="D169" t="s">
        <v>1435</v>
      </c>
      <c r="E169" s="12">
        <v>-8343858.2000000002</v>
      </c>
      <c r="F169" s="12">
        <v>-43636651.719999999</v>
      </c>
      <c r="G169" s="12">
        <v>4080333.5</v>
      </c>
      <c r="H169" s="139">
        <v>64580000</v>
      </c>
      <c r="I169" t="s">
        <v>1297</v>
      </c>
      <c r="K169" s="12">
        <v>-1628452667.0599999</v>
      </c>
    </row>
    <row r="170" spans="1:11" x14ac:dyDescent="0.25">
      <c r="A170" s="139">
        <v>64700000</v>
      </c>
      <c r="B170" s="122">
        <f>+VLOOKUP(C170,'ALL 2021'!D:D,1,FALSE())</f>
        <v>64700000</v>
      </c>
      <c r="C170" s="139">
        <v>64700000</v>
      </c>
      <c r="D170" t="s">
        <v>223</v>
      </c>
      <c r="E170" s="12">
        <v>8443812</v>
      </c>
      <c r="F170" s="12">
        <v>374000</v>
      </c>
      <c r="G170" s="12">
        <v>0</v>
      </c>
      <c r="H170" s="139">
        <v>64700000</v>
      </c>
      <c r="I170" t="s">
        <v>1297</v>
      </c>
      <c r="K170" s="12">
        <v>1624067.33</v>
      </c>
    </row>
    <row r="171" spans="1:11" x14ac:dyDescent="0.25">
      <c r="A171" s="139">
        <v>64801000</v>
      </c>
      <c r="B171" s="122">
        <f>+VLOOKUP(C171,'ALL 2021'!D:D,1,FALSE())</f>
        <v>64801000</v>
      </c>
      <c r="C171" s="139">
        <v>64801000</v>
      </c>
      <c r="D171" t="s">
        <v>224</v>
      </c>
      <c r="E171" s="12">
        <v>2626257.5</v>
      </c>
      <c r="F171" s="12">
        <v>34723080.259999998</v>
      </c>
      <c r="G171" s="12">
        <v>29484531.5</v>
      </c>
      <c r="H171" s="139">
        <v>64801000</v>
      </c>
      <c r="I171" t="s">
        <v>1297</v>
      </c>
      <c r="K171" s="12">
        <v>0</v>
      </c>
    </row>
    <row r="172" spans="1:11" x14ac:dyDescent="0.25">
      <c r="A172" s="139">
        <v>64802000</v>
      </c>
      <c r="B172" s="122">
        <f>+VLOOKUP(C172,'ALL 2021'!D:D,1,FALSE())</f>
        <v>64802000</v>
      </c>
      <c r="C172" s="139">
        <v>64802000</v>
      </c>
      <c r="D172" t="s">
        <v>493</v>
      </c>
      <c r="E172" s="12">
        <v>28779713</v>
      </c>
      <c r="F172" s="12">
        <v>19480224</v>
      </c>
      <c r="G172" s="12">
        <v>9080917</v>
      </c>
      <c r="H172" s="139">
        <v>64802000</v>
      </c>
      <c r="I172" t="s">
        <v>1297</v>
      </c>
      <c r="K172" s="12">
        <v>-555972.07999999996</v>
      </c>
    </row>
    <row r="173" spans="1:11" x14ac:dyDescent="0.25">
      <c r="A173" s="139">
        <v>64803000</v>
      </c>
      <c r="B173" s="122">
        <f>+VLOOKUP(C173,'ALL 2021'!D:D,1,FALSE())</f>
        <v>64803000</v>
      </c>
      <c r="C173" s="139">
        <v>64803000</v>
      </c>
      <c r="D173" t="s">
        <v>225</v>
      </c>
      <c r="E173" s="12">
        <v>15825277</v>
      </c>
      <c r="F173" s="12">
        <v>4403713</v>
      </c>
      <c r="G173" s="12">
        <v>1048310</v>
      </c>
      <c r="H173" s="139">
        <v>64803000</v>
      </c>
      <c r="I173" t="s">
        <v>1297</v>
      </c>
      <c r="K173" s="12">
        <v>-5605.38</v>
      </c>
    </row>
    <row r="174" spans="1:11" x14ac:dyDescent="0.25">
      <c r="A174" s="61"/>
      <c r="B174" s="122">
        <f>+VLOOKUP(C174,'ALL 2021'!D:D,1,FALSE())</f>
        <v>65200000</v>
      </c>
      <c r="C174" s="61">
        <v>65200000</v>
      </c>
      <c r="D174" t="s">
        <v>495</v>
      </c>
      <c r="E174" s="12">
        <v>0</v>
      </c>
      <c r="H174" s="61">
        <v>65200000</v>
      </c>
      <c r="K174" s="12">
        <v>0</v>
      </c>
    </row>
    <row r="175" spans="1:11" x14ac:dyDescent="0.25">
      <c r="A175" s="139">
        <v>65400000</v>
      </c>
      <c r="B175" s="122">
        <f>+VLOOKUP(C175,'ALL 2021'!D:D,1,FALSE())</f>
        <v>65400000</v>
      </c>
      <c r="C175" s="139">
        <v>65400000</v>
      </c>
      <c r="D175" t="s">
        <v>2840</v>
      </c>
      <c r="E175" s="12">
        <v>0</v>
      </c>
      <c r="F175" s="12">
        <v>0</v>
      </c>
      <c r="G175" s="12">
        <v>0</v>
      </c>
      <c r="H175" s="139">
        <v>65400000</v>
      </c>
      <c r="I175" t="e">
        <f>#N/A</f>
        <v>#N/A</v>
      </c>
    </row>
    <row r="176" spans="1:11" x14ac:dyDescent="0.25">
      <c r="A176" s="139">
        <v>65601000</v>
      </c>
      <c r="B176" s="122">
        <f>+VLOOKUP(C176,'ALL 2021'!D:D,1,FALSE())</f>
        <v>65601000</v>
      </c>
      <c r="C176" s="139">
        <v>65601000</v>
      </c>
      <c r="D176" t="s">
        <v>561</v>
      </c>
      <c r="E176" s="12">
        <v>0</v>
      </c>
      <c r="F176" s="12">
        <v>0</v>
      </c>
      <c r="G176" s="12">
        <v>146988.16</v>
      </c>
      <c r="H176" s="139">
        <v>65601000</v>
      </c>
      <c r="I176" t="s">
        <v>1297</v>
      </c>
    </row>
    <row r="177" spans="1:9" x14ac:dyDescent="0.25">
      <c r="A177" s="139">
        <v>65602000</v>
      </c>
      <c r="B177" s="122">
        <f>+VLOOKUP(C177,'ALL 2021'!D:D,1,FALSE())</f>
        <v>65602000</v>
      </c>
      <c r="C177" s="139">
        <v>65602000</v>
      </c>
      <c r="D177" t="s">
        <v>229</v>
      </c>
      <c r="E177" s="12">
        <v>18624692.379999999</v>
      </c>
      <c r="F177" s="12">
        <v>6186157</v>
      </c>
      <c r="G177" s="12">
        <v>29543467</v>
      </c>
      <c r="H177" s="139">
        <v>65602000</v>
      </c>
      <c r="I177" t="s">
        <v>1297</v>
      </c>
    </row>
    <row r="178" spans="1:9" x14ac:dyDescent="0.25">
      <c r="A178" s="139">
        <v>65700000</v>
      </c>
      <c r="B178" s="122">
        <f>+VLOOKUP(C178,'ALL 2021'!D:D,1,FALSE())</f>
        <v>65700000</v>
      </c>
      <c r="C178" s="139">
        <v>65700000</v>
      </c>
      <c r="D178" t="s">
        <v>230</v>
      </c>
      <c r="E178" s="12">
        <v>10117897.67</v>
      </c>
      <c r="F178" s="12">
        <v>23473016.940000001</v>
      </c>
      <c r="G178" s="12">
        <v>13222873.84</v>
      </c>
      <c r="H178" s="139">
        <v>65700000</v>
      </c>
      <c r="I178" t="s">
        <v>1297</v>
      </c>
    </row>
    <row r="179" spans="1:9" x14ac:dyDescent="0.25">
      <c r="A179" s="139">
        <v>65800000</v>
      </c>
      <c r="B179" s="122">
        <f>+VLOOKUP(C179,'ALL 2021'!D:D,1,FALSE())</f>
        <v>65800000</v>
      </c>
      <c r="C179" s="139">
        <v>65800000</v>
      </c>
      <c r="D179" t="s">
        <v>1957</v>
      </c>
      <c r="E179" s="12">
        <v>1299522.33</v>
      </c>
      <c r="F179" s="12">
        <v>0</v>
      </c>
      <c r="G179" s="12">
        <v>10313500</v>
      </c>
      <c r="H179" s="139">
        <v>65800000</v>
      </c>
      <c r="I179" t="s">
        <v>1297</v>
      </c>
    </row>
    <row r="180" spans="1:9" x14ac:dyDescent="0.25">
      <c r="A180" s="139">
        <v>66102000</v>
      </c>
      <c r="B180" s="122">
        <f>+VLOOKUP(C180,'ALL 2021'!D:D,1,FALSE())</f>
        <v>66102000</v>
      </c>
      <c r="C180" s="139">
        <v>66102000</v>
      </c>
      <c r="D180" t="s">
        <v>231</v>
      </c>
      <c r="E180" s="12">
        <v>24463422.289999999</v>
      </c>
      <c r="F180" s="12">
        <v>4522476.53</v>
      </c>
      <c r="G180" s="12">
        <v>32277540.460000001</v>
      </c>
      <c r="H180" s="139">
        <v>66102000</v>
      </c>
      <c r="I180" t="s">
        <v>1297</v>
      </c>
    </row>
    <row r="181" spans="1:9" x14ac:dyDescent="0.25">
      <c r="A181" s="139">
        <v>66600000</v>
      </c>
      <c r="B181" s="122">
        <f>+VLOOKUP(C181,'ALL 2021'!D:D,1,FALSE())</f>
        <v>66600000</v>
      </c>
      <c r="C181" s="139">
        <v>66600000</v>
      </c>
      <c r="D181" t="s">
        <v>2841</v>
      </c>
      <c r="E181" s="12">
        <v>3251926</v>
      </c>
      <c r="F181" s="12">
        <v>3413860.19</v>
      </c>
      <c r="G181" s="12">
        <v>0</v>
      </c>
      <c r="H181" s="139">
        <v>66600000</v>
      </c>
      <c r="I181" t="s">
        <v>1297</v>
      </c>
    </row>
    <row r="182" spans="1:9" x14ac:dyDescent="0.25">
      <c r="A182" s="139">
        <v>68112000</v>
      </c>
      <c r="B182" s="122">
        <f>+VLOOKUP(C182,'ALL 2021'!D:D,1,FALSE())</f>
        <v>68112000</v>
      </c>
      <c r="C182" s="139">
        <v>68112000</v>
      </c>
      <c r="D182" t="s">
        <v>233</v>
      </c>
      <c r="E182" s="12">
        <v>1362522450.5</v>
      </c>
      <c r="F182" s="12">
        <v>1013632785.11</v>
      </c>
      <c r="G182" s="12">
        <v>392281293.10000002</v>
      </c>
      <c r="H182" s="139">
        <v>68112000</v>
      </c>
      <c r="I182" t="s">
        <v>1297</v>
      </c>
    </row>
    <row r="183" spans="1:9" x14ac:dyDescent="0.25">
      <c r="A183" s="61"/>
      <c r="B183" s="122">
        <f>+VLOOKUP(C183,'ALL 2021'!D:D,1,FALSE())</f>
        <v>69500000</v>
      </c>
      <c r="C183" s="61">
        <v>69500000</v>
      </c>
      <c r="D183" t="s">
        <v>2842</v>
      </c>
      <c r="E183" s="12">
        <v>115316044.86</v>
      </c>
      <c r="H183" s="61">
        <v>69500000</v>
      </c>
    </row>
    <row r="184" spans="1:9" x14ac:dyDescent="0.25">
      <c r="A184" s="139">
        <v>69800000</v>
      </c>
      <c r="B184" s="122">
        <f>+VLOOKUP(C184,'ALL 2021'!D:D,1,FALSE())</f>
        <v>69800000</v>
      </c>
      <c r="C184" s="139">
        <v>69800000</v>
      </c>
      <c r="D184" t="s">
        <v>2843</v>
      </c>
      <c r="E184" s="12">
        <v>73190674.569999993</v>
      </c>
      <c r="F184" s="12">
        <v>41531710.715449996</v>
      </c>
      <c r="G184" s="12">
        <v>20477987.416000199</v>
      </c>
      <c r="H184" s="139">
        <v>69800000</v>
      </c>
      <c r="I184" t="s">
        <v>1297</v>
      </c>
    </row>
    <row r="185" spans="1:9" x14ac:dyDescent="0.25">
      <c r="A185" s="139">
        <v>70600000</v>
      </c>
      <c r="B185" s="122">
        <f>+VLOOKUP(C185,'ALL 2021'!D:D,1,FALSE())</f>
        <v>70600000</v>
      </c>
      <c r="C185" s="139">
        <v>70600000</v>
      </c>
      <c r="D185" t="s">
        <v>2844</v>
      </c>
      <c r="E185" s="12">
        <v>-411183333.32999998</v>
      </c>
      <c r="F185" s="12">
        <v>-327100128.13999999</v>
      </c>
      <c r="G185" s="12">
        <v>0</v>
      </c>
      <c r="H185" s="139">
        <v>70600000</v>
      </c>
      <c r="I185" t="s">
        <v>1363</v>
      </c>
    </row>
    <row r="186" spans="1:9" x14ac:dyDescent="0.25">
      <c r="A186" s="139">
        <v>70620000</v>
      </c>
      <c r="B186" s="122">
        <f>+VLOOKUP(C186,'ALL 2021'!D:D,1,FALSE())</f>
        <v>70620000</v>
      </c>
      <c r="C186" s="139">
        <v>70620000</v>
      </c>
      <c r="D186" t="s">
        <v>2845</v>
      </c>
      <c r="E186" s="12">
        <v>-8261656204.6800003</v>
      </c>
      <c r="F186" s="12">
        <v>-7701895600.7366695</v>
      </c>
      <c r="G186" s="12">
        <f>-2318372856.76+K187</f>
        <v>-2318372856.7600002</v>
      </c>
      <c r="H186" s="139">
        <v>70620000</v>
      </c>
      <c r="I186" t="s">
        <v>1363</v>
      </c>
    </row>
    <row r="187" spans="1:9" x14ac:dyDescent="0.25">
      <c r="A187" s="139">
        <v>70760000</v>
      </c>
      <c r="B187" s="122"/>
      <c r="C187" s="139">
        <v>70760000</v>
      </c>
      <c r="D187" t="s">
        <v>2846</v>
      </c>
      <c r="E187" s="12">
        <v>-12341880</v>
      </c>
      <c r="F187" s="12">
        <v>-4431504</v>
      </c>
      <c r="H187" s="139">
        <v>70620000</v>
      </c>
      <c r="I187" t="s">
        <v>1363</v>
      </c>
    </row>
    <row r="188" spans="1:9" x14ac:dyDescent="0.25">
      <c r="A188" s="139">
        <v>70860000</v>
      </c>
      <c r="B188" s="122"/>
      <c r="C188" s="139">
        <v>70860000</v>
      </c>
      <c r="D188" t="s">
        <v>2847</v>
      </c>
      <c r="E188" s="12">
        <v>-455853285.63999999</v>
      </c>
      <c r="F188" s="12">
        <v>-208914910.21000001</v>
      </c>
      <c r="G188" s="12">
        <v>-1628452667.0599999</v>
      </c>
      <c r="H188" s="139">
        <v>70620000</v>
      </c>
      <c r="I188" t="s">
        <v>1363</v>
      </c>
    </row>
    <row r="189" spans="1:9" x14ac:dyDescent="0.25">
      <c r="A189" s="139">
        <v>70900000</v>
      </c>
      <c r="B189" s="122">
        <f>+VLOOKUP(C189,'ALL 2021'!D:D,1,FALSE())</f>
        <v>70900000</v>
      </c>
      <c r="C189" s="139">
        <v>70900000</v>
      </c>
      <c r="D189" t="s">
        <v>2848</v>
      </c>
      <c r="E189" s="12">
        <v>0</v>
      </c>
      <c r="F189" s="12">
        <v>0</v>
      </c>
      <c r="G189" s="12">
        <v>1624067.33</v>
      </c>
      <c r="H189" s="139">
        <v>70900000</v>
      </c>
      <c r="I189" t="s">
        <v>1363</v>
      </c>
    </row>
    <row r="190" spans="1:9" x14ac:dyDescent="0.25">
      <c r="A190" s="139">
        <v>75200000</v>
      </c>
      <c r="B190" s="122">
        <f>+VLOOKUP(C190,'ALL 2021'!D:D,1,FALSE())</f>
        <v>75200000</v>
      </c>
      <c r="C190" s="139">
        <v>75200000</v>
      </c>
      <c r="D190" t="s">
        <v>2849</v>
      </c>
      <c r="E190" s="12">
        <v>-1938319.11</v>
      </c>
      <c r="F190" s="12">
        <v>-2500000</v>
      </c>
      <c r="G190" s="12">
        <v>0</v>
      </c>
      <c r="H190" s="139">
        <v>75200000</v>
      </c>
      <c r="I190" t="s">
        <v>1363</v>
      </c>
    </row>
    <row r="191" spans="1:9" x14ac:dyDescent="0.25">
      <c r="A191" s="139">
        <v>75800000</v>
      </c>
      <c r="B191" s="122">
        <f>+VLOOKUP(C191,'ALL 2021'!D:D,1,FALSE())</f>
        <v>75800000</v>
      </c>
      <c r="C191" s="139">
        <v>75800000</v>
      </c>
      <c r="D191" t="s">
        <v>237</v>
      </c>
      <c r="E191" s="12">
        <v>-2010428.2</v>
      </c>
      <c r="F191" s="12">
        <v>-33390622.010000002</v>
      </c>
      <c r="G191" s="12">
        <v>-555972.07999999996</v>
      </c>
      <c r="H191" s="139">
        <v>75800000</v>
      </c>
      <c r="I191" t="s">
        <v>1363</v>
      </c>
    </row>
    <row r="192" spans="1:9" x14ac:dyDescent="0.25">
      <c r="A192" s="139">
        <v>76500000</v>
      </c>
      <c r="B192" s="122">
        <f>+VLOOKUP(C192,'ALL 2021'!D:D,1,FALSE())</f>
        <v>76500000</v>
      </c>
      <c r="C192" s="139">
        <v>76500000</v>
      </c>
      <c r="D192" t="s">
        <v>785</v>
      </c>
      <c r="E192" s="12">
        <v>-766198.42</v>
      </c>
      <c r="F192" s="12">
        <v>-1666526.41</v>
      </c>
      <c r="G192" s="12">
        <v>-5605.38</v>
      </c>
      <c r="H192" s="139">
        <v>76500000</v>
      </c>
      <c r="I192" t="s">
        <v>1363</v>
      </c>
    </row>
    <row r="193" spans="1:9" x14ac:dyDescent="0.25">
      <c r="A193" s="139">
        <v>78500000</v>
      </c>
      <c r="B193" s="122">
        <f>+VLOOKUP(C193,'ALL 2021'!D:D,1,FALSE())</f>
        <v>78500000</v>
      </c>
      <c r="C193" s="139">
        <v>78500000</v>
      </c>
      <c r="D193" t="s">
        <v>2850</v>
      </c>
      <c r="E193" s="12">
        <v>0</v>
      </c>
      <c r="F193" s="12">
        <v>0</v>
      </c>
      <c r="G193" s="12">
        <v>0</v>
      </c>
      <c r="H193" s="139">
        <v>78500000</v>
      </c>
      <c r="I193" t="s">
        <v>1363</v>
      </c>
    </row>
    <row r="194" spans="1:9" x14ac:dyDescent="0.25">
      <c r="A194" s="61"/>
      <c r="B194" s="61"/>
      <c r="C194" s="61"/>
    </row>
    <row r="195" spans="1:9" x14ac:dyDescent="0.25">
      <c r="A195" s="61"/>
      <c r="B195" s="61"/>
      <c r="C195" s="61"/>
    </row>
    <row r="196" spans="1:9" x14ac:dyDescent="0.25">
      <c r="A196" s="61"/>
      <c r="B196" s="61"/>
      <c r="C196" s="61"/>
    </row>
    <row r="197" spans="1:9" x14ac:dyDescent="0.25">
      <c r="A197" s="61"/>
      <c r="B197" s="61"/>
      <c r="C197" s="61"/>
    </row>
    <row r="198" spans="1:9" x14ac:dyDescent="0.25">
      <c r="A198" s="61"/>
      <c r="B198" s="61"/>
      <c r="C198" s="61"/>
    </row>
    <row r="199" spans="1:9" x14ac:dyDescent="0.25">
      <c r="A199" s="61"/>
      <c r="B199" s="61"/>
      <c r="C199" s="61"/>
    </row>
    <row r="200" spans="1:9" x14ac:dyDescent="0.25">
      <c r="A200" s="61"/>
      <c r="B200" s="61"/>
      <c r="C200" s="61"/>
    </row>
    <row r="201" spans="1:9" x14ac:dyDescent="0.25">
      <c r="A201" s="61"/>
      <c r="B201" s="61"/>
      <c r="C201" s="61"/>
    </row>
    <row r="202" spans="1:9" x14ac:dyDescent="0.25">
      <c r="A202" s="61"/>
      <c r="B202" s="61"/>
      <c r="C202" s="61"/>
    </row>
    <row r="203" spans="1:9" x14ac:dyDescent="0.25">
      <c r="A203" s="61"/>
      <c r="B203" s="61"/>
      <c r="C203" s="61"/>
    </row>
    <row r="204" spans="1:9" x14ac:dyDescent="0.25">
      <c r="A204" s="61"/>
      <c r="B204" s="61"/>
      <c r="C204" s="61"/>
    </row>
    <row r="205" spans="1:9" x14ac:dyDescent="0.25">
      <c r="A205" s="61"/>
      <c r="B205" s="61"/>
      <c r="C205" s="61"/>
    </row>
    <row r="206" spans="1:9" x14ac:dyDescent="0.25">
      <c r="A206" s="61"/>
      <c r="B206" s="61"/>
      <c r="C206" s="61"/>
    </row>
    <row r="207" spans="1:9" x14ac:dyDescent="0.25">
      <c r="A207" s="61"/>
      <c r="B207" s="61"/>
      <c r="C207" s="61"/>
    </row>
    <row r="208" spans="1:9" x14ac:dyDescent="0.25">
      <c r="A208" s="61"/>
      <c r="B208" s="61"/>
      <c r="C208" s="61"/>
    </row>
    <row r="209" spans="1:3" x14ac:dyDescent="0.25">
      <c r="A209" s="61"/>
      <c r="B209" s="61"/>
      <c r="C209" s="61"/>
    </row>
    <row r="210" spans="1:3" x14ac:dyDescent="0.25">
      <c r="A210" s="61"/>
      <c r="B210" s="61"/>
      <c r="C210" s="61"/>
    </row>
    <row r="211" spans="1:3" x14ac:dyDescent="0.25">
      <c r="A211" s="61"/>
      <c r="B211" s="61"/>
      <c r="C211" s="61"/>
    </row>
    <row r="212" spans="1:3" x14ac:dyDescent="0.25">
      <c r="A212" s="61"/>
      <c r="B212" s="61"/>
      <c r="C212" s="61"/>
    </row>
    <row r="213" spans="1:3" x14ac:dyDescent="0.25">
      <c r="A213" s="61"/>
      <c r="B213" s="61"/>
      <c r="C213" s="61"/>
    </row>
    <row r="214" spans="1:3" x14ac:dyDescent="0.25">
      <c r="A214" s="61"/>
      <c r="B214" s="61"/>
      <c r="C214" s="61"/>
    </row>
    <row r="215" spans="1:3" x14ac:dyDescent="0.25">
      <c r="A215" s="61"/>
      <c r="B215" s="61"/>
      <c r="C215" s="61"/>
    </row>
    <row r="216" spans="1:3" x14ac:dyDescent="0.25">
      <c r="A216" s="61"/>
      <c r="B216" s="61"/>
      <c r="C216" s="61"/>
    </row>
    <row r="217" spans="1:3" x14ac:dyDescent="0.25">
      <c r="A217" s="61"/>
      <c r="B217" s="61"/>
      <c r="C217" s="61"/>
    </row>
    <row r="218" spans="1:3" x14ac:dyDescent="0.25">
      <c r="A218" s="61"/>
      <c r="B218" s="61"/>
      <c r="C218" s="61"/>
    </row>
    <row r="219" spans="1:3" x14ac:dyDescent="0.25">
      <c r="A219" s="61"/>
      <c r="B219" s="61"/>
      <c r="C219" s="61"/>
    </row>
    <row r="220" spans="1:3" x14ac:dyDescent="0.25">
      <c r="A220" s="61"/>
      <c r="B220" s="61"/>
      <c r="C220" s="61"/>
    </row>
    <row r="221" spans="1:3" x14ac:dyDescent="0.25">
      <c r="A221" s="61"/>
      <c r="B221" s="61"/>
      <c r="C221" s="61"/>
    </row>
    <row r="222" spans="1:3" x14ac:dyDescent="0.25">
      <c r="A222" s="61"/>
      <c r="B222" s="61"/>
      <c r="C222" s="61"/>
    </row>
    <row r="223" spans="1:3" x14ac:dyDescent="0.25">
      <c r="A223" s="61"/>
      <c r="B223" s="61"/>
      <c r="C223" s="61"/>
    </row>
    <row r="224" spans="1:3" x14ac:dyDescent="0.25">
      <c r="A224" s="61"/>
      <c r="B224" s="61"/>
      <c r="C224" s="61"/>
    </row>
    <row r="225" spans="1:3" x14ac:dyDescent="0.25">
      <c r="A225" s="61"/>
      <c r="B225" s="61"/>
      <c r="C225" s="61"/>
    </row>
    <row r="226" spans="1:3" x14ac:dyDescent="0.25">
      <c r="A226" s="61"/>
      <c r="B226" s="61"/>
      <c r="C226" s="61"/>
    </row>
    <row r="227" spans="1:3" x14ac:dyDescent="0.25">
      <c r="A227" s="61"/>
      <c r="B227" s="61"/>
      <c r="C227" s="61"/>
    </row>
    <row r="228" spans="1:3" x14ac:dyDescent="0.25">
      <c r="A228" s="61"/>
      <c r="B228" s="61"/>
      <c r="C228" s="61"/>
    </row>
    <row r="229" spans="1:3" x14ac:dyDescent="0.25">
      <c r="A229" s="61"/>
      <c r="B229" s="61"/>
      <c r="C229" s="61"/>
    </row>
    <row r="230" spans="1:3" x14ac:dyDescent="0.25">
      <c r="A230" s="61"/>
      <c r="B230" s="61"/>
      <c r="C230" s="61"/>
    </row>
    <row r="231" spans="1:3" x14ac:dyDescent="0.25">
      <c r="A231" s="61"/>
      <c r="B231" s="61"/>
      <c r="C231" s="61"/>
    </row>
    <row r="232" spans="1:3" x14ac:dyDescent="0.25">
      <c r="A232" s="61"/>
      <c r="B232" s="61"/>
      <c r="C232" s="61"/>
    </row>
    <row r="233" spans="1:3" x14ac:dyDescent="0.25">
      <c r="A233" s="61"/>
      <c r="B233" s="61"/>
      <c r="C233" s="61"/>
    </row>
    <row r="234" spans="1:3" x14ac:dyDescent="0.25">
      <c r="A234" s="61"/>
      <c r="B234" s="61"/>
      <c r="C234" s="61"/>
    </row>
    <row r="235" spans="1:3" x14ac:dyDescent="0.25">
      <c r="A235" s="61"/>
      <c r="B235" s="61"/>
      <c r="C235" s="61"/>
    </row>
    <row r="236" spans="1:3" x14ac:dyDescent="0.25">
      <c r="A236" s="61"/>
      <c r="B236" s="61"/>
      <c r="C236" s="61"/>
    </row>
    <row r="237" spans="1:3" x14ac:dyDescent="0.25">
      <c r="A237" s="61"/>
      <c r="B237" s="61"/>
      <c r="C237" s="61"/>
    </row>
    <row r="238" spans="1:3" x14ac:dyDescent="0.25">
      <c r="A238" s="61"/>
      <c r="B238" s="61"/>
      <c r="C238" s="61"/>
    </row>
    <row r="239" spans="1:3" x14ac:dyDescent="0.25">
      <c r="A239" s="61"/>
      <c r="B239" s="61"/>
      <c r="C239" s="61"/>
    </row>
    <row r="240" spans="1:3" x14ac:dyDescent="0.25">
      <c r="A240" s="61"/>
      <c r="B240" s="61"/>
      <c r="C240" s="61"/>
    </row>
    <row r="241" spans="1:3" x14ac:dyDescent="0.25">
      <c r="A241" s="61"/>
      <c r="B241" s="61"/>
      <c r="C241" s="61"/>
    </row>
    <row r="242" spans="1:3" x14ac:dyDescent="0.25">
      <c r="A242" s="61"/>
      <c r="B242" s="61"/>
      <c r="C242" s="61"/>
    </row>
    <row r="243" spans="1:3" x14ac:dyDescent="0.25">
      <c r="A243" s="61"/>
      <c r="B243" s="61"/>
      <c r="C243" s="61"/>
    </row>
    <row r="244" spans="1:3" x14ac:dyDescent="0.25">
      <c r="A244" s="61"/>
      <c r="B244" s="61"/>
      <c r="C244" s="61"/>
    </row>
    <row r="245" spans="1:3" x14ac:dyDescent="0.25">
      <c r="A245" s="61"/>
      <c r="B245" s="61"/>
      <c r="C245" s="61"/>
    </row>
    <row r="246" spans="1:3" x14ac:dyDescent="0.25">
      <c r="A246" s="61"/>
      <c r="B246" s="61"/>
      <c r="C246" s="61"/>
    </row>
    <row r="247" spans="1:3" x14ac:dyDescent="0.25">
      <c r="A247" s="61"/>
      <c r="B247" s="61"/>
      <c r="C247" s="61"/>
    </row>
    <row r="248" spans="1:3" x14ac:dyDescent="0.25">
      <c r="A248" s="61"/>
      <c r="B248" s="61"/>
      <c r="C248" s="61"/>
    </row>
    <row r="249" spans="1:3" x14ac:dyDescent="0.25">
      <c r="A249" s="61"/>
      <c r="B249" s="61"/>
      <c r="C249" s="61"/>
    </row>
    <row r="250" spans="1:3" x14ac:dyDescent="0.25">
      <c r="A250" s="61"/>
      <c r="B250" s="61"/>
      <c r="C250" s="61"/>
    </row>
    <row r="251" spans="1:3" x14ac:dyDescent="0.25">
      <c r="A251" s="61"/>
      <c r="B251" s="61"/>
      <c r="C251" s="61"/>
    </row>
    <row r="252" spans="1:3" x14ac:dyDescent="0.25">
      <c r="A252" s="61"/>
      <c r="B252" s="61"/>
      <c r="C252" s="61"/>
    </row>
    <row r="253" spans="1:3" x14ac:dyDescent="0.25">
      <c r="A253" s="61"/>
      <c r="B253" s="61"/>
      <c r="C253" s="61"/>
    </row>
    <row r="254" spans="1:3" x14ac:dyDescent="0.25">
      <c r="A254" s="61"/>
      <c r="B254" s="61"/>
      <c r="C254" s="61"/>
    </row>
    <row r="255" spans="1:3" x14ac:dyDescent="0.25">
      <c r="A255" s="61"/>
      <c r="B255" s="61"/>
      <c r="C255" s="61"/>
    </row>
    <row r="256" spans="1:3" x14ac:dyDescent="0.25">
      <c r="A256" s="61"/>
      <c r="B256" s="61"/>
      <c r="C256" s="61"/>
    </row>
    <row r="257" spans="1:3" x14ac:dyDescent="0.25">
      <c r="A257" s="61"/>
      <c r="B257" s="61"/>
      <c r="C257" s="61"/>
    </row>
    <row r="258" spans="1:3" x14ac:dyDescent="0.25">
      <c r="A258" s="61"/>
      <c r="B258" s="61"/>
      <c r="C258" s="61"/>
    </row>
    <row r="259" spans="1:3" x14ac:dyDescent="0.25">
      <c r="A259" s="61"/>
      <c r="B259" s="61"/>
      <c r="C259" s="61"/>
    </row>
    <row r="260" spans="1:3" x14ac:dyDescent="0.25">
      <c r="A260" s="61"/>
      <c r="B260" s="61"/>
      <c r="C260" s="61"/>
    </row>
    <row r="261" spans="1:3" x14ac:dyDescent="0.25">
      <c r="A261" s="61"/>
      <c r="B261" s="61"/>
      <c r="C261" s="61"/>
    </row>
    <row r="262" spans="1:3" x14ac:dyDescent="0.25">
      <c r="A262" s="61"/>
      <c r="B262" s="61"/>
      <c r="C262" s="61"/>
    </row>
    <row r="263" spans="1:3" x14ac:dyDescent="0.25">
      <c r="A263" s="61"/>
      <c r="B263" s="61"/>
      <c r="C263" s="61"/>
    </row>
    <row r="264" spans="1:3" x14ac:dyDescent="0.25">
      <c r="A264" s="61"/>
      <c r="B264" s="61"/>
      <c r="C264" s="61"/>
    </row>
    <row r="265" spans="1:3" x14ac:dyDescent="0.25">
      <c r="A265" s="61"/>
      <c r="B265" s="61"/>
      <c r="C265" s="61"/>
    </row>
    <row r="266" spans="1:3" x14ac:dyDescent="0.25">
      <c r="A266" s="61"/>
      <c r="B266" s="61"/>
      <c r="C266" s="61"/>
    </row>
    <row r="267" spans="1:3" x14ac:dyDescent="0.25">
      <c r="A267" s="61"/>
      <c r="B267" s="61"/>
      <c r="C267" s="61"/>
    </row>
    <row r="268" spans="1:3" x14ac:dyDescent="0.25">
      <c r="A268" s="61"/>
      <c r="B268" s="61"/>
      <c r="C268" s="61"/>
    </row>
    <row r="269" spans="1:3" x14ac:dyDescent="0.25">
      <c r="A269" s="61"/>
      <c r="B269" s="61"/>
      <c r="C269" s="61"/>
    </row>
    <row r="270" spans="1:3" x14ac:dyDescent="0.25">
      <c r="A270" s="61"/>
      <c r="B270" s="61"/>
      <c r="C270" s="61"/>
    </row>
    <row r="271" spans="1:3" x14ac:dyDescent="0.25">
      <c r="A271" s="61"/>
      <c r="B271" s="61"/>
      <c r="C271" s="61"/>
    </row>
    <row r="272" spans="1:3" x14ac:dyDescent="0.25">
      <c r="A272" s="61"/>
      <c r="B272" s="61"/>
      <c r="C272" s="61"/>
    </row>
    <row r="273" spans="1:3" x14ac:dyDescent="0.25">
      <c r="A273" s="61"/>
      <c r="B273" s="61"/>
      <c r="C273" s="61"/>
    </row>
    <row r="274" spans="1:3" x14ac:dyDescent="0.25">
      <c r="A274" s="61"/>
      <c r="B274" s="61"/>
      <c r="C274" s="61"/>
    </row>
    <row r="275" spans="1:3" x14ac:dyDescent="0.25">
      <c r="A275" s="61"/>
      <c r="B275" s="61"/>
      <c r="C275" s="61"/>
    </row>
    <row r="276" spans="1:3" x14ac:dyDescent="0.25">
      <c r="A276" s="61"/>
      <c r="B276" s="61"/>
      <c r="C276" s="61"/>
    </row>
    <row r="277" spans="1:3" x14ac:dyDescent="0.25">
      <c r="A277" s="61"/>
      <c r="B277" s="61"/>
      <c r="C277" s="61"/>
    </row>
    <row r="278" spans="1:3" x14ac:dyDescent="0.25">
      <c r="A278" s="61"/>
      <c r="B278" s="61"/>
      <c r="C278" s="61"/>
    </row>
    <row r="279" spans="1:3" x14ac:dyDescent="0.25">
      <c r="A279" s="61"/>
      <c r="B279" s="61"/>
      <c r="C279" s="61"/>
    </row>
    <row r="280" spans="1:3" x14ac:dyDescent="0.25">
      <c r="A280" s="61"/>
      <c r="B280" s="61"/>
      <c r="C280" s="61"/>
    </row>
    <row r="281" spans="1:3" x14ac:dyDescent="0.25">
      <c r="A281" s="61"/>
      <c r="B281" s="61"/>
      <c r="C281" s="61"/>
    </row>
    <row r="282" spans="1:3" x14ac:dyDescent="0.25">
      <c r="A282" s="61"/>
      <c r="B282" s="61"/>
      <c r="C282" s="61"/>
    </row>
    <row r="283" spans="1:3" x14ac:dyDescent="0.25">
      <c r="A283" s="61"/>
      <c r="B283" s="61"/>
      <c r="C283" s="61"/>
    </row>
    <row r="284" spans="1:3" x14ac:dyDescent="0.25">
      <c r="A284" s="61"/>
      <c r="B284" s="61"/>
      <c r="C284" s="61"/>
    </row>
    <row r="285" spans="1:3" x14ac:dyDescent="0.25">
      <c r="A285" s="61"/>
      <c r="B285" s="61"/>
      <c r="C285" s="61"/>
    </row>
    <row r="286" spans="1:3" x14ac:dyDescent="0.25">
      <c r="A286" s="61"/>
      <c r="B286" s="61"/>
      <c r="C286" s="61"/>
    </row>
    <row r="287" spans="1:3" x14ac:dyDescent="0.25">
      <c r="A287" s="61"/>
      <c r="B287" s="61"/>
      <c r="C287" s="61"/>
    </row>
    <row r="288" spans="1:3" x14ac:dyDescent="0.25">
      <c r="A288" s="61"/>
      <c r="B288" s="61"/>
      <c r="C288" s="61"/>
    </row>
    <row r="289" spans="1:3" x14ac:dyDescent="0.25">
      <c r="A289" s="61"/>
      <c r="B289" s="61"/>
      <c r="C289" s="61"/>
    </row>
    <row r="290" spans="1:3" x14ac:dyDescent="0.25">
      <c r="A290" s="61"/>
      <c r="B290" s="61"/>
      <c r="C290" s="61"/>
    </row>
    <row r="291" spans="1:3" x14ac:dyDescent="0.25">
      <c r="A291" s="61"/>
      <c r="B291" s="61"/>
      <c r="C291" s="61"/>
    </row>
    <row r="292" spans="1:3" x14ac:dyDescent="0.25">
      <c r="A292" s="61"/>
      <c r="B292" s="61"/>
      <c r="C292" s="61"/>
    </row>
    <row r="293" spans="1:3" x14ac:dyDescent="0.25">
      <c r="A293" s="61"/>
      <c r="B293" s="61"/>
      <c r="C293" s="61"/>
    </row>
    <row r="294" spans="1:3" x14ac:dyDescent="0.25">
      <c r="A294" s="61"/>
      <c r="B294" s="61"/>
      <c r="C294" s="61"/>
    </row>
    <row r="295" spans="1:3" x14ac:dyDescent="0.25">
      <c r="A295" s="61"/>
      <c r="B295" s="61"/>
      <c r="C295" s="61"/>
    </row>
    <row r="296" spans="1:3" x14ac:dyDescent="0.25">
      <c r="A296" s="61"/>
      <c r="B296" s="61"/>
      <c r="C296" s="61"/>
    </row>
    <row r="297" spans="1:3" x14ac:dyDescent="0.25">
      <c r="A297" s="61"/>
      <c r="B297" s="61"/>
      <c r="C297" s="61"/>
    </row>
    <row r="298" spans="1:3" x14ac:dyDescent="0.25">
      <c r="A298" s="61"/>
      <c r="B298" s="61"/>
      <c r="C298" s="61"/>
    </row>
    <row r="299" spans="1:3" x14ac:dyDescent="0.25">
      <c r="A299" s="61"/>
      <c r="B299" s="61"/>
      <c r="C299" s="61"/>
    </row>
    <row r="300" spans="1:3" x14ac:dyDescent="0.25">
      <c r="A300" s="61"/>
      <c r="B300" s="61"/>
      <c r="C300" s="61"/>
    </row>
    <row r="301" spans="1:3" x14ac:dyDescent="0.25">
      <c r="A301" s="61"/>
      <c r="B301" s="61"/>
      <c r="C301" s="61"/>
    </row>
    <row r="302" spans="1:3" x14ac:dyDescent="0.25">
      <c r="A302" s="61"/>
      <c r="B302" s="61"/>
      <c r="C302" s="61"/>
    </row>
    <row r="303" spans="1:3" x14ac:dyDescent="0.25">
      <c r="A303" s="61"/>
      <c r="B303" s="61"/>
      <c r="C303" s="61"/>
    </row>
    <row r="304" spans="1:3" x14ac:dyDescent="0.25">
      <c r="A304" s="61"/>
      <c r="B304" s="61"/>
      <c r="C304" s="61"/>
    </row>
    <row r="305" spans="1:3" x14ac:dyDescent="0.25">
      <c r="A305" s="61"/>
      <c r="B305" s="61"/>
      <c r="C305" s="61"/>
    </row>
    <row r="306" spans="1:3" x14ac:dyDescent="0.25">
      <c r="A306" s="61"/>
      <c r="B306" s="61"/>
      <c r="C306" s="61"/>
    </row>
    <row r="307" spans="1:3" x14ac:dyDescent="0.25">
      <c r="A307" s="61"/>
      <c r="B307" s="61"/>
      <c r="C307" s="61"/>
    </row>
    <row r="308" spans="1:3" x14ac:dyDescent="0.25">
      <c r="A308" s="61"/>
      <c r="B308" s="61"/>
      <c r="C308" s="61"/>
    </row>
    <row r="309" spans="1:3" x14ac:dyDescent="0.25">
      <c r="A309" s="61"/>
      <c r="B309" s="61"/>
      <c r="C309" s="61"/>
    </row>
    <row r="310" spans="1:3" x14ac:dyDescent="0.25">
      <c r="A310" s="61"/>
      <c r="B310" s="61"/>
      <c r="C310" s="61"/>
    </row>
    <row r="311" spans="1:3" x14ac:dyDescent="0.25">
      <c r="A311" s="61"/>
      <c r="B311" s="61"/>
      <c r="C311" s="61"/>
    </row>
    <row r="312" spans="1:3" x14ac:dyDescent="0.25">
      <c r="A312" s="61"/>
      <c r="B312" s="61"/>
      <c r="C312" s="61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C5E0B4"/>
  </sheetPr>
  <dimension ref="A1:H185"/>
  <sheetViews>
    <sheetView zoomScaleNormal="100" workbookViewId="0">
      <selection activeCell="C17" sqref="C17"/>
    </sheetView>
  </sheetViews>
  <sheetFormatPr baseColWidth="10" defaultColWidth="10.7109375" defaultRowHeight="14.25" x14ac:dyDescent="0.25"/>
  <cols>
    <col min="2" max="2" width="39.5703125" customWidth="1"/>
    <col min="3" max="5" width="17.5703125" style="12" customWidth="1"/>
    <col min="6" max="6" width="11.42578125" style="61" customWidth="1"/>
    <col min="8" max="8" width="17.5703125" style="12" customWidth="1"/>
  </cols>
  <sheetData>
    <row r="1" spans="1:8" x14ac:dyDescent="0.25">
      <c r="A1" t="s">
        <v>2065</v>
      </c>
      <c r="B1" t="s">
        <v>2065</v>
      </c>
      <c r="C1" s="12">
        <v>2021</v>
      </c>
      <c r="D1" s="12">
        <v>2020</v>
      </c>
      <c r="E1" s="12">
        <v>2019</v>
      </c>
      <c r="H1" s="12">
        <v>2019</v>
      </c>
    </row>
    <row r="2" spans="1:8" x14ac:dyDescent="0.25">
      <c r="A2">
        <v>101000</v>
      </c>
      <c r="B2" t="s">
        <v>581</v>
      </c>
      <c r="C2" s="12">
        <v>-10000000</v>
      </c>
      <c r="D2" s="12">
        <v>-10000000</v>
      </c>
      <c r="E2" s="12">
        <v>-10000000</v>
      </c>
      <c r="F2" s="23">
        <v>10100000</v>
      </c>
      <c r="H2" s="12">
        <v>-10000000</v>
      </c>
    </row>
    <row r="3" spans="1:8" x14ac:dyDescent="0.25">
      <c r="A3">
        <v>119200</v>
      </c>
      <c r="B3" t="s">
        <v>2851</v>
      </c>
      <c r="C3" s="12">
        <v>-17194447.329999998</v>
      </c>
      <c r="D3" s="12">
        <v>-17194447.329999998</v>
      </c>
      <c r="E3" s="12">
        <v>-17194447.329999998</v>
      </c>
      <c r="F3" s="23">
        <v>11000000</v>
      </c>
      <c r="H3" s="12">
        <v>-17194447.329999998</v>
      </c>
    </row>
    <row r="4" spans="1:8" x14ac:dyDescent="0.25">
      <c r="A4">
        <v>120000</v>
      </c>
      <c r="B4" t="s">
        <v>2852</v>
      </c>
      <c r="C4" s="12">
        <v>-8682970799.5900002</v>
      </c>
      <c r="D4" s="12">
        <v>-6291049277.5600004</v>
      </c>
      <c r="E4" s="12">
        <v>-5254891553.1099997</v>
      </c>
      <c r="F4" s="23">
        <v>12800000</v>
      </c>
      <c r="H4" s="12">
        <v>-5254891553.1099997</v>
      </c>
    </row>
    <row r="5" spans="1:8" x14ac:dyDescent="0.25">
      <c r="A5">
        <v>211000</v>
      </c>
      <c r="B5" t="s">
        <v>2853</v>
      </c>
      <c r="C5" s="12">
        <v>588528878.74000001</v>
      </c>
      <c r="D5" s="12">
        <v>531201637.67000002</v>
      </c>
      <c r="E5" s="12">
        <v>343735564</v>
      </c>
      <c r="F5" s="23">
        <v>21300000</v>
      </c>
      <c r="H5" s="12">
        <v>343735564</v>
      </c>
    </row>
    <row r="6" spans="1:8" x14ac:dyDescent="0.25">
      <c r="A6">
        <v>215500</v>
      </c>
      <c r="B6" t="s">
        <v>2854</v>
      </c>
      <c r="C6" s="12">
        <v>792209.45</v>
      </c>
      <c r="D6" s="12">
        <v>792209.45</v>
      </c>
      <c r="E6" s="12">
        <v>792209.45</v>
      </c>
      <c r="F6" s="23">
        <v>21540000</v>
      </c>
      <c r="H6" s="12">
        <v>792209.45</v>
      </c>
    </row>
    <row r="7" spans="1:8" x14ac:dyDescent="0.25">
      <c r="A7">
        <v>218400</v>
      </c>
      <c r="B7" t="s">
        <v>2855</v>
      </c>
      <c r="C7" s="12">
        <v>170025374.33000001</v>
      </c>
      <c r="D7" s="12">
        <v>170025374.33000001</v>
      </c>
      <c r="E7" s="12">
        <v>86692041.329999998</v>
      </c>
      <c r="F7" s="23">
        <v>21820000</v>
      </c>
      <c r="H7" s="12">
        <v>86692041.329999998</v>
      </c>
    </row>
    <row r="8" spans="1:8" x14ac:dyDescent="0.25">
      <c r="A8">
        <v>218200</v>
      </c>
      <c r="B8" t="s">
        <v>596</v>
      </c>
      <c r="C8" s="12">
        <v>534058036.13999999</v>
      </c>
      <c r="D8" s="12">
        <v>384058036.13999999</v>
      </c>
      <c r="E8" s="12">
        <v>352558036.13999999</v>
      </c>
      <c r="F8" s="23">
        <v>21830000</v>
      </c>
      <c r="H8" s="12">
        <v>352558036.13999999</v>
      </c>
    </row>
    <row r="9" spans="1:8" x14ac:dyDescent="0.25">
      <c r="A9">
        <v>218300</v>
      </c>
      <c r="B9" t="s">
        <v>2856</v>
      </c>
      <c r="C9" s="12">
        <v>6324000</v>
      </c>
      <c r="D9" s="12">
        <v>6324000</v>
      </c>
      <c r="E9" s="12">
        <v>0</v>
      </c>
      <c r="F9" s="23">
        <v>21840000</v>
      </c>
      <c r="H9" s="12">
        <v>0</v>
      </c>
    </row>
    <row r="10" spans="1:8" x14ac:dyDescent="0.25">
      <c r="A10">
        <v>218310</v>
      </c>
      <c r="B10" t="s">
        <v>2857</v>
      </c>
      <c r="C10" s="12">
        <v>2989167</v>
      </c>
      <c r="D10" s="12">
        <v>2989167</v>
      </c>
      <c r="E10" s="12">
        <v>2989167</v>
      </c>
      <c r="F10" s="23">
        <v>21840000</v>
      </c>
      <c r="H10" s="12">
        <v>2989167</v>
      </c>
    </row>
    <row r="11" spans="1:8" x14ac:dyDescent="0.25">
      <c r="A11">
        <v>275000</v>
      </c>
      <c r="B11" t="s">
        <v>2858</v>
      </c>
      <c r="C11" s="12">
        <v>12849439</v>
      </c>
      <c r="D11" s="12">
        <v>12849439</v>
      </c>
      <c r="E11" s="12">
        <v>12849439</v>
      </c>
      <c r="F11" s="23">
        <v>27500000</v>
      </c>
      <c r="H11" s="12">
        <v>12849439</v>
      </c>
    </row>
    <row r="12" spans="1:8" x14ac:dyDescent="0.25">
      <c r="A12">
        <v>281100</v>
      </c>
      <c r="B12" t="s">
        <v>2859</v>
      </c>
      <c r="C12" s="12">
        <v>-73173304.019999996</v>
      </c>
      <c r="D12" s="12">
        <v>-43746860.079999998</v>
      </c>
      <c r="E12" s="12">
        <v>-17186778.199999999</v>
      </c>
      <c r="F12" s="23">
        <v>28130000</v>
      </c>
      <c r="H12" s="12">
        <v>-17186778.199999999</v>
      </c>
    </row>
    <row r="13" spans="1:8" x14ac:dyDescent="0.25">
      <c r="A13">
        <v>281550</v>
      </c>
      <c r="B13" t="s">
        <v>1661</v>
      </c>
      <c r="C13" s="12">
        <v>-792209.4</v>
      </c>
      <c r="D13" s="12">
        <v>-792209.4</v>
      </c>
      <c r="E13" s="12">
        <v>-712988.45</v>
      </c>
      <c r="F13" s="23">
        <v>28154000</v>
      </c>
      <c r="H13" s="12">
        <v>-712988.45</v>
      </c>
    </row>
    <row r="14" spans="1:8" x14ac:dyDescent="0.25">
      <c r="A14">
        <v>281840</v>
      </c>
      <c r="B14" t="s">
        <v>2860</v>
      </c>
      <c r="C14" s="12">
        <v>-43183353.990000002</v>
      </c>
      <c r="D14" s="12">
        <v>-26180816.559999999</v>
      </c>
      <c r="E14" s="12">
        <v>-9178279.1300000008</v>
      </c>
      <c r="F14" s="23">
        <v>28182000</v>
      </c>
      <c r="H14" s="12">
        <v>-9178279.1300000008</v>
      </c>
    </row>
    <row r="15" spans="1:8" x14ac:dyDescent="0.25">
      <c r="A15">
        <v>281820</v>
      </c>
      <c r="B15" t="s">
        <v>1663</v>
      </c>
      <c r="C15" s="12">
        <v>-364933285.77999997</v>
      </c>
      <c r="D15" s="12">
        <v>-313234535.77999997</v>
      </c>
      <c r="E15" s="12">
        <v>-291535785.77999997</v>
      </c>
      <c r="F15" s="23">
        <v>28183000</v>
      </c>
      <c r="H15" s="12">
        <v>-291535785.77999997</v>
      </c>
    </row>
    <row r="16" spans="1:8" x14ac:dyDescent="0.25">
      <c r="A16">
        <v>281830</v>
      </c>
      <c r="B16" t="s">
        <v>2861</v>
      </c>
      <c r="C16" s="12">
        <v>-1264800</v>
      </c>
      <c r="D16" s="12">
        <v>-632400</v>
      </c>
      <c r="E16" s="12">
        <v>0</v>
      </c>
      <c r="F16" s="23">
        <v>28184000</v>
      </c>
      <c r="H16" s="12">
        <v>0</v>
      </c>
    </row>
    <row r="17" spans="1:8" x14ac:dyDescent="0.25">
      <c r="A17">
        <v>281831</v>
      </c>
      <c r="B17" t="s">
        <v>2862</v>
      </c>
      <c r="C17" s="12">
        <v>-2571042</v>
      </c>
      <c r="D17" s="12">
        <v>-2152917</v>
      </c>
      <c r="E17" s="12">
        <v>-1405625.25</v>
      </c>
      <c r="F17" s="23">
        <v>28184000</v>
      </c>
      <c r="H17" s="12">
        <v>-1405625.25</v>
      </c>
    </row>
    <row r="18" spans="1:8" x14ac:dyDescent="0.25">
      <c r="A18">
        <v>370000</v>
      </c>
      <c r="B18" t="s">
        <v>2863</v>
      </c>
      <c r="C18" s="12">
        <v>28007961585</v>
      </c>
      <c r="D18" s="12">
        <v>25461783259.919998</v>
      </c>
      <c r="E18" s="12">
        <v>14632153106.780001</v>
      </c>
      <c r="F18" s="23">
        <v>37100000</v>
      </c>
      <c r="H18" s="12">
        <v>14632153106.780001</v>
      </c>
    </row>
    <row r="19" spans="1:8" x14ac:dyDescent="0.25">
      <c r="A19">
        <v>401000</v>
      </c>
      <c r="B19" t="s">
        <v>2864</v>
      </c>
      <c r="C19" s="12">
        <v>5399497449.1000004</v>
      </c>
      <c r="D19" s="12">
        <v>1146670367.0999999</v>
      </c>
      <c r="E19" s="12">
        <v>-350753913.31999999</v>
      </c>
      <c r="F19" s="23">
        <v>40110000</v>
      </c>
      <c r="H19" s="12">
        <v>-350753913.31999999</v>
      </c>
    </row>
    <row r="20" spans="1:8" x14ac:dyDescent="0.25">
      <c r="A20">
        <v>401001</v>
      </c>
      <c r="B20" t="s">
        <v>620</v>
      </c>
      <c r="C20" s="12">
        <v>328599672.35000002</v>
      </c>
      <c r="D20" s="12">
        <v>-55600376.509999998</v>
      </c>
      <c r="E20" s="12">
        <v>-344619533</v>
      </c>
      <c r="F20" s="23">
        <v>40110000</v>
      </c>
      <c r="H20" s="12">
        <v>-344619533</v>
      </c>
    </row>
    <row r="21" spans="1:8" x14ac:dyDescent="0.25">
      <c r="A21">
        <v>404000</v>
      </c>
      <c r="B21" t="s">
        <v>2865</v>
      </c>
      <c r="C21" s="12">
        <v>-73607271.980000004</v>
      </c>
      <c r="D21" s="12">
        <v>-75000000</v>
      </c>
      <c r="E21" s="12">
        <v>0</v>
      </c>
      <c r="F21" s="23">
        <v>40400000</v>
      </c>
      <c r="H21" s="12">
        <v>0</v>
      </c>
    </row>
    <row r="22" spans="1:8" x14ac:dyDescent="0.25">
      <c r="A22">
        <v>409100</v>
      </c>
      <c r="B22" t="s">
        <v>2866</v>
      </c>
      <c r="C22" s="12">
        <v>0</v>
      </c>
      <c r="D22" s="12">
        <v>0</v>
      </c>
      <c r="E22" s="12">
        <v>4000000000</v>
      </c>
      <c r="F22" s="23">
        <v>40910000</v>
      </c>
      <c r="H22" s="12">
        <v>4000000000</v>
      </c>
    </row>
    <row r="23" spans="1:8" x14ac:dyDescent="0.25">
      <c r="A23">
        <v>411000</v>
      </c>
      <c r="B23" t="s">
        <v>2867</v>
      </c>
      <c r="C23" s="12">
        <v>2319861731.3099999</v>
      </c>
      <c r="D23" s="12">
        <v>1499225931.3099999</v>
      </c>
      <c r="E23" s="12">
        <v>1889888156.3099999</v>
      </c>
      <c r="F23" s="23">
        <v>41100000</v>
      </c>
      <c r="H23" s="12">
        <v>1889888156.3099999</v>
      </c>
    </row>
    <row r="24" spans="1:8" x14ac:dyDescent="0.25">
      <c r="A24">
        <v>419100</v>
      </c>
      <c r="B24" t="s">
        <v>2868</v>
      </c>
      <c r="C24" s="12">
        <v>-14348169009.68</v>
      </c>
      <c r="D24" s="12">
        <v>-9281200749.2900009</v>
      </c>
      <c r="E24" s="12">
        <v>-8452234976.3900003</v>
      </c>
      <c r="F24" s="23">
        <v>41910000</v>
      </c>
      <c r="H24" s="12">
        <v>-8452234976.3900003</v>
      </c>
    </row>
    <row r="25" spans="1:8" x14ac:dyDescent="0.25">
      <c r="A25">
        <v>421000</v>
      </c>
      <c r="B25" t="s">
        <v>2869</v>
      </c>
      <c r="C25" s="12">
        <v>0</v>
      </c>
      <c r="D25" s="12">
        <v>0</v>
      </c>
      <c r="E25" s="12">
        <v>0</v>
      </c>
      <c r="F25" s="23">
        <v>42110000</v>
      </c>
      <c r="H25" s="12">
        <v>0</v>
      </c>
    </row>
    <row r="26" spans="1:8" x14ac:dyDescent="0.25">
      <c r="A26">
        <v>425000</v>
      </c>
      <c r="B26" t="s">
        <v>2870</v>
      </c>
      <c r="C26" s="12">
        <v>0</v>
      </c>
      <c r="D26" s="12">
        <v>0</v>
      </c>
      <c r="E26" s="12">
        <v>0</v>
      </c>
      <c r="F26" s="23">
        <v>42510000</v>
      </c>
      <c r="H26" s="12">
        <v>0</v>
      </c>
    </row>
    <row r="27" spans="1:8" x14ac:dyDescent="0.25">
      <c r="A27">
        <v>425100</v>
      </c>
      <c r="B27" t="s">
        <v>2871</v>
      </c>
      <c r="C27" s="12">
        <v>0</v>
      </c>
      <c r="D27" s="12">
        <v>225300</v>
      </c>
      <c r="E27" s="12">
        <v>2625300</v>
      </c>
      <c r="F27" s="23">
        <v>42520000</v>
      </c>
      <c r="H27" s="12">
        <v>2625300</v>
      </c>
    </row>
    <row r="28" spans="1:8" x14ac:dyDescent="0.25">
      <c r="A28">
        <v>431000</v>
      </c>
      <c r="B28" t="s">
        <v>2872</v>
      </c>
      <c r="C28" s="12">
        <v>-5054000.0199999996</v>
      </c>
      <c r="D28" s="12">
        <v>-3623200</v>
      </c>
      <c r="E28" s="12">
        <v>-4734800</v>
      </c>
      <c r="F28" s="23">
        <v>43100000</v>
      </c>
      <c r="H28" s="12">
        <v>-4734800</v>
      </c>
    </row>
    <row r="29" spans="1:8" x14ac:dyDescent="0.25">
      <c r="A29">
        <v>431100</v>
      </c>
      <c r="B29" t="s">
        <v>2873</v>
      </c>
      <c r="C29" s="12">
        <v>0</v>
      </c>
      <c r="D29" s="12">
        <v>0</v>
      </c>
      <c r="E29" s="12">
        <v>0</v>
      </c>
      <c r="F29" s="23">
        <v>43110000</v>
      </c>
      <c r="H29" s="12">
        <v>0</v>
      </c>
    </row>
    <row r="30" spans="1:8" x14ac:dyDescent="0.25">
      <c r="A30">
        <v>432000</v>
      </c>
      <c r="B30" t="s">
        <v>2874</v>
      </c>
      <c r="C30" s="12">
        <v>-2166000</v>
      </c>
      <c r="D30" s="12">
        <v>-1552800</v>
      </c>
      <c r="E30" s="12">
        <v>-2029200</v>
      </c>
      <c r="F30" s="23">
        <v>43200000</v>
      </c>
      <c r="H30" s="12">
        <v>-2029200</v>
      </c>
    </row>
    <row r="31" spans="1:8" x14ac:dyDescent="0.25">
      <c r="A31">
        <v>431200</v>
      </c>
      <c r="B31" t="s">
        <v>80</v>
      </c>
      <c r="C31" s="12">
        <v>-361000</v>
      </c>
      <c r="D31" s="12">
        <v>-258800</v>
      </c>
      <c r="E31" s="12">
        <v>-338200</v>
      </c>
      <c r="F31" s="23">
        <v>43300000</v>
      </c>
      <c r="H31" s="12">
        <v>-338200</v>
      </c>
    </row>
    <row r="32" spans="1:8" x14ac:dyDescent="0.25">
      <c r="A32">
        <v>446000</v>
      </c>
      <c r="B32" t="s">
        <v>2875</v>
      </c>
      <c r="C32" s="12">
        <v>-353275</v>
      </c>
      <c r="D32" s="12">
        <v>-347500</v>
      </c>
      <c r="E32" s="12">
        <v>-379900</v>
      </c>
      <c r="F32" s="23">
        <v>44100000</v>
      </c>
      <c r="H32" s="12">
        <v>-379900</v>
      </c>
    </row>
    <row r="33" spans="1:8" x14ac:dyDescent="0.25">
      <c r="A33">
        <v>444100</v>
      </c>
      <c r="B33" t="s">
        <v>2876</v>
      </c>
      <c r="C33" s="12">
        <v>429910009.00999999</v>
      </c>
      <c r="D33" s="12">
        <v>250319117.34</v>
      </c>
      <c r="E33" s="12">
        <v>240694419.06</v>
      </c>
      <c r="F33" s="23">
        <v>44300000</v>
      </c>
      <c r="H33" s="12">
        <v>240694419.06</v>
      </c>
    </row>
    <row r="34" spans="1:8" x14ac:dyDescent="0.25">
      <c r="A34">
        <v>444200</v>
      </c>
      <c r="B34" t="s">
        <v>2877</v>
      </c>
      <c r="C34" s="12">
        <v>93331851</v>
      </c>
      <c r="D34" s="12">
        <v>124249580</v>
      </c>
      <c r="E34" s="12">
        <v>253708743</v>
      </c>
      <c r="F34" s="23">
        <v>44300000</v>
      </c>
      <c r="H34" s="12">
        <v>253708743</v>
      </c>
    </row>
    <row r="35" spans="1:8" x14ac:dyDescent="0.25">
      <c r="A35">
        <v>444000</v>
      </c>
      <c r="B35" t="s">
        <v>2878</v>
      </c>
      <c r="C35" s="12">
        <v>-1181412157.8099999</v>
      </c>
      <c r="D35" s="12">
        <v>-364776855.95999998</v>
      </c>
      <c r="E35" s="12">
        <v>-259943815.61000001</v>
      </c>
      <c r="F35" s="23">
        <v>44400000</v>
      </c>
      <c r="H35" s="12">
        <v>-259943815.61000001</v>
      </c>
    </row>
    <row r="36" spans="1:8" x14ac:dyDescent="0.25">
      <c r="A36">
        <v>445400</v>
      </c>
      <c r="B36" t="s">
        <v>2879</v>
      </c>
      <c r="C36" s="12">
        <v>0</v>
      </c>
      <c r="D36" s="12">
        <v>0</v>
      </c>
      <c r="E36" s="12">
        <v>0</v>
      </c>
      <c r="F36" s="23">
        <v>44540000</v>
      </c>
      <c r="H36" s="12">
        <v>0</v>
      </c>
    </row>
    <row r="37" spans="1:8" x14ac:dyDescent="0.25">
      <c r="A37">
        <v>445500</v>
      </c>
      <c r="B37" t="s">
        <v>2880</v>
      </c>
      <c r="C37" s="12">
        <v>22459794.079999998</v>
      </c>
      <c r="D37" s="12">
        <v>172012998.88</v>
      </c>
      <c r="E37" s="12">
        <v>232584937.38999999</v>
      </c>
      <c r="F37" s="23">
        <v>44550000</v>
      </c>
      <c r="H37" s="12">
        <v>232584937.38999999</v>
      </c>
    </row>
    <row r="38" spans="1:8" x14ac:dyDescent="0.25">
      <c r="A38">
        <v>445600</v>
      </c>
      <c r="B38" t="s">
        <v>2881</v>
      </c>
      <c r="C38" s="12">
        <v>1224433899.5899999</v>
      </c>
      <c r="D38" s="12">
        <v>738044150.44000006</v>
      </c>
      <c r="E38" s="12">
        <v>1328577075.5699999</v>
      </c>
      <c r="F38" s="23">
        <v>44561000</v>
      </c>
      <c r="H38" s="12">
        <v>1328577075.5699999</v>
      </c>
    </row>
    <row r="39" spans="1:8" x14ac:dyDescent="0.25">
      <c r="A39">
        <v>445601</v>
      </c>
      <c r="B39" t="s">
        <v>2882</v>
      </c>
      <c r="C39" s="12">
        <v>492943298</v>
      </c>
      <c r="D39" s="12">
        <v>376696497</v>
      </c>
      <c r="E39" s="12">
        <v>291487043</v>
      </c>
      <c r="F39" s="23">
        <v>44561000</v>
      </c>
      <c r="H39" s="12">
        <v>291487043</v>
      </c>
    </row>
    <row r="40" spans="1:8" x14ac:dyDescent="0.25">
      <c r="A40">
        <v>445700</v>
      </c>
      <c r="B40" t="s">
        <v>2883</v>
      </c>
      <c r="C40" s="12">
        <v>-572728054.08000004</v>
      </c>
      <c r="D40" s="12">
        <v>-287713388</v>
      </c>
      <c r="E40" s="12">
        <v>-711367261.08000004</v>
      </c>
      <c r="F40" s="23">
        <v>44571000</v>
      </c>
      <c r="H40" s="12">
        <v>-711367261.08000004</v>
      </c>
    </row>
    <row r="41" spans="1:8" x14ac:dyDescent="0.25">
      <c r="A41">
        <v>445800</v>
      </c>
      <c r="B41" t="s">
        <v>2884</v>
      </c>
      <c r="C41" s="12">
        <v>5669335.2000000002</v>
      </c>
      <c r="F41" s="23">
        <v>44580000</v>
      </c>
    </row>
    <row r="42" spans="1:8" x14ac:dyDescent="0.25">
      <c r="A42">
        <v>455000</v>
      </c>
      <c r="B42" t="s">
        <v>2885</v>
      </c>
      <c r="C42" s="12">
        <v>-14729629483.73</v>
      </c>
      <c r="D42" s="12">
        <v>-15775999683.73</v>
      </c>
      <c r="E42" s="12">
        <v>-9082371965</v>
      </c>
      <c r="F42" s="23">
        <v>45500000</v>
      </c>
      <c r="H42" s="12">
        <v>-9082371965</v>
      </c>
    </row>
    <row r="43" spans="1:8" x14ac:dyDescent="0.25">
      <c r="A43">
        <v>462000</v>
      </c>
      <c r="B43" t="s">
        <v>2886</v>
      </c>
      <c r="C43" s="12">
        <v>0</v>
      </c>
      <c r="D43" s="12">
        <v>80000000</v>
      </c>
      <c r="E43" s="12">
        <v>80000000</v>
      </c>
      <c r="F43" s="23">
        <v>46200000</v>
      </c>
      <c r="H43" s="12">
        <v>80000000</v>
      </c>
    </row>
    <row r="44" spans="1:8" x14ac:dyDescent="0.25">
      <c r="A44">
        <v>467000</v>
      </c>
      <c r="B44" t="s">
        <v>2887</v>
      </c>
      <c r="C44" s="12">
        <v>-50000000</v>
      </c>
      <c r="D44" s="12">
        <v>-50000000</v>
      </c>
      <c r="E44" s="12">
        <v>-50000000</v>
      </c>
      <c r="F44" s="23">
        <v>46700001</v>
      </c>
      <c r="H44" s="12">
        <v>-50000000</v>
      </c>
    </row>
    <row r="45" spans="1:8" x14ac:dyDescent="0.25">
      <c r="A45">
        <v>467002</v>
      </c>
      <c r="B45" t="s">
        <v>2888</v>
      </c>
      <c r="C45" s="12">
        <v>1188197280</v>
      </c>
      <c r="D45" s="12">
        <v>1188197280</v>
      </c>
      <c r="E45" s="12">
        <v>1188197280</v>
      </c>
      <c r="F45" s="23">
        <v>46700001</v>
      </c>
      <c r="H45" s="12">
        <v>1188197280</v>
      </c>
    </row>
    <row r="46" spans="1:8" x14ac:dyDescent="0.25">
      <c r="A46">
        <v>467003</v>
      </c>
      <c r="B46" t="s">
        <v>2889</v>
      </c>
      <c r="C46" s="12">
        <v>0</v>
      </c>
      <c r="D46" s="12">
        <v>0</v>
      </c>
      <c r="E46" s="12">
        <v>0</v>
      </c>
      <c r="F46" s="23">
        <v>46700001</v>
      </c>
      <c r="H46" s="12">
        <v>0</v>
      </c>
    </row>
    <row r="47" spans="1:8" x14ac:dyDescent="0.25">
      <c r="A47">
        <v>467004</v>
      </c>
      <c r="B47" t="s">
        <v>2890</v>
      </c>
      <c r="C47" s="12">
        <v>-229040000</v>
      </c>
      <c r="D47" s="12">
        <v>-229040000</v>
      </c>
      <c r="E47" s="12">
        <v>-229040000</v>
      </c>
      <c r="F47" s="23">
        <v>46700001</v>
      </c>
      <c r="H47" s="12">
        <v>-229040000</v>
      </c>
    </row>
    <row r="48" spans="1:8" x14ac:dyDescent="0.25">
      <c r="A48">
        <v>486000</v>
      </c>
      <c r="B48" t="s">
        <v>2891</v>
      </c>
      <c r="C48" s="12">
        <v>0</v>
      </c>
      <c r="D48" s="12">
        <v>0</v>
      </c>
      <c r="E48" s="12">
        <v>0</v>
      </c>
      <c r="F48" s="23">
        <v>48600000</v>
      </c>
      <c r="H48" s="12">
        <v>0</v>
      </c>
    </row>
    <row r="49" spans="1:8" x14ac:dyDescent="0.25">
      <c r="A49">
        <v>512100</v>
      </c>
      <c r="B49" t="s">
        <v>2892</v>
      </c>
      <c r="C49" s="12">
        <v>1046462852.73</v>
      </c>
      <c r="D49" s="12">
        <v>638944812.50999999</v>
      </c>
      <c r="E49" s="12">
        <v>490366296.58999997</v>
      </c>
      <c r="F49" s="23">
        <v>51211000</v>
      </c>
      <c r="H49" s="12">
        <v>490366296.58999997</v>
      </c>
    </row>
    <row r="50" spans="1:8" x14ac:dyDescent="0.25">
      <c r="A50">
        <v>512400</v>
      </c>
      <c r="B50" t="s">
        <v>2893</v>
      </c>
      <c r="C50" s="12">
        <v>210547186.59999999</v>
      </c>
      <c r="D50" s="12">
        <v>76118805.409999996</v>
      </c>
      <c r="E50" s="12">
        <v>0</v>
      </c>
      <c r="F50" s="23">
        <v>51221000</v>
      </c>
      <c r="H50" s="12">
        <v>0</v>
      </c>
    </row>
    <row r="51" spans="1:8" x14ac:dyDescent="0.25">
      <c r="A51">
        <v>512000</v>
      </c>
      <c r="B51" t="s">
        <v>2894</v>
      </c>
      <c r="C51" s="12">
        <v>2287801946.1900001</v>
      </c>
      <c r="D51" s="12">
        <v>1418414593.3599999</v>
      </c>
      <c r="E51" s="12">
        <v>281787546.60000002</v>
      </c>
      <c r="F51" s="23">
        <v>51241000</v>
      </c>
      <c r="H51" s="12">
        <v>281787546.60000002</v>
      </c>
    </row>
    <row r="52" spans="1:8" x14ac:dyDescent="0.25">
      <c r="A52">
        <v>512300</v>
      </c>
      <c r="B52" t="s">
        <v>2895</v>
      </c>
      <c r="C52" s="12">
        <v>410701337.24000001</v>
      </c>
      <c r="D52" s="12">
        <v>876022125.21000004</v>
      </c>
      <c r="E52" s="12">
        <v>174935100.13999999</v>
      </c>
      <c r="F52" s="23">
        <v>51241000</v>
      </c>
      <c r="H52" s="12">
        <v>174935100.13999999</v>
      </c>
    </row>
    <row r="53" spans="1:8" x14ac:dyDescent="0.25">
      <c r="A53">
        <v>512200</v>
      </c>
      <c r="B53" t="s">
        <v>2896</v>
      </c>
      <c r="C53" s="12">
        <v>48685424.039999999</v>
      </c>
      <c r="D53" s="12">
        <v>49334288.039999999</v>
      </c>
      <c r="E53" s="12">
        <v>150133152.03999999</v>
      </c>
      <c r="F53" s="23">
        <v>51251000</v>
      </c>
      <c r="H53" s="12">
        <v>150133152.03999999</v>
      </c>
    </row>
    <row r="54" spans="1:8" x14ac:dyDescent="0.25">
      <c r="A54">
        <v>530000</v>
      </c>
      <c r="B54" t="s">
        <v>1692</v>
      </c>
      <c r="C54" s="12">
        <v>12830069.130000001</v>
      </c>
      <c r="D54" s="12">
        <v>17519369.120000001</v>
      </c>
      <c r="E54" s="12">
        <v>89322132.700000003</v>
      </c>
      <c r="F54" s="23">
        <v>53100000</v>
      </c>
      <c r="H54" s="12">
        <v>89322132.700000003</v>
      </c>
    </row>
    <row r="55" spans="1:8" x14ac:dyDescent="0.25">
      <c r="A55">
        <v>580000</v>
      </c>
      <c r="B55" t="s">
        <v>2897</v>
      </c>
      <c r="C55" s="12">
        <v>0</v>
      </c>
      <c r="D55" s="12">
        <v>0</v>
      </c>
      <c r="E55" s="12">
        <v>0</v>
      </c>
      <c r="F55" s="23">
        <v>58000000</v>
      </c>
      <c r="H55" s="12">
        <v>0</v>
      </c>
    </row>
    <row r="56" spans="1:8" x14ac:dyDescent="0.25">
      <c r="A56">
        <v>602100</v>
      </c>
      <c r="B56" t="s">
        <v>2898</v>
      </c>
      <c r="C56" s="12">
        <v>505000</v>
      </c>
      <c r="F56" s="23">
        <v>60210000</v>
      </c>
    </row>
    <row r="57" spans="1:8" x14ac:dyDescent="0.25">
      <c r="A57">
        <v>602200</v>
      </c>
      <c r="B57" t="s">
        <v>2899</v>
      </c>
      <c r="C57" s="12">
        <v>360000</v>
      </c>
      <c r="F57" s="23">
        <v>60220000</v>
      </c>
    </row>
    <row r="58" spans="1:8" x14ac:dyDescent="0.25">
      <c r="A58">
        <v>603700</v>
      </c>
      <c r="B58" t="s">
        <v>2900</v>
      </c>
      <c r="C58" s="12">
        <v>-2546178325.0799999</v>
      </c>
      <c r="D58" s="12">
        <v>-10829630153.139999</v>
      </c>
      <c r="E58" s="12">
        <v>-2634304432.98</v>
      </c>
      <c r="F58" s="23">
        <v>60307000</v>
      </c>
      <c r="H58" s="12">
        <v>-2634304432.98</v>
      </c>
    </row>
    <row r="59" spans="1:8" x14ac:dyDescent="0.25">
      <c r="A59">
        <v>605000</v>
      </c>
      <c r="B59" t="s">
        <v>2901</v>
      </c>
      <c r="C59" s="12">
        <v>14979845.08</v>
      </c>
      <c r="D59" s="12">
        <v>10094905.49</v>
      </c>
      <c r="E59" s="12">
        <v>18897864.170000002</v>
      </c>
      <c r="F59" s="23">
        <v>60500000</v>
      </c>
      <c r="H59" s="12">
        <v>18897864.170000002</v>
      </c>
    </row>
    <row r="60" spans="1:8" x14ac:dyDescent="0.25">
      <c r="A60">
        <v>605100</v>
      </c>
      <c r="B60" t="s">
        <v>2901</v>
      </c>
      <c r="C60" s="12">
        <v>14689800</v>
      </c>
      <c r="D60" s="12">
        <v>0</v>
      </c>
      <c r="E60" s="12">
        <v>41139070</v>
      </c>
      <c r="F60" s="23">
        <v>60500000</v>
      </c>
      <c r="H60" s="12">
        <v>41139070</v>
      </c>
    </row>
    <row r="61" spans="1:8" x14ac:dyDescent="0.25">
      <c r="A61">
        <v>605200</v>
      </c>
      <c r="B61" t="s">
        <v>2902</v>
      </c>
      <c r="C61" s="12">
        <v>0</v>
      </c>
      <c r="D61" s="12">
        <v>0</v>
      </c>
      <c r="E61" s="12">
        <v>1080024</v>
      </c>
      <c r="F61" s="23">
        <v>60500000</v>
      </c>
      <c r="H61" s="12">
        <v>1080024</v>
      </c>
    </row>
    <row r="62" spans="1:8" x14ac:dyDescent="0.25">
      <c r="A62">
        <v>606200</v>
      </c>
      <c r="B62" t="s">
        <v>2903</v>
      </c>
      <c r="C62" s="12">
        <v>80286458.530000001</v>
      </c>
      <c r="D62" s="12">
        <v>86903870.140000001</v>
      </c>
      <c r="E62" s="12">
        <v>92082038</v>
      </c>
      <c r="F62" s="23">
        <v>60600000</v>
      </c>
      <c r="H62" s="12">
        <v>92082038</v>
      </c>
    </row>
    <row r="63" spans="1:8" x14ac:dyDescent="0.25">
      <c r="A63">
        <v>606400</v>
      </c>
      <c r="B63" t="s">
        <v>2904</v>
      </c>
      <c r="C63" s="12">
        <v>10261708.24</v>
      </c>
      <c r="D63" s="12">
        <v>6625920.0099999998</v>
      </c>
      <c r="E63" s="12">
        <v>3779722.11</v>
      </c>
      <c r="F63" s="23">
        <v>60600000</v>
      </c>
      <c r="H63" s="12">
        <v>3779722.11</v>
      </c>
    </row>
    <row r="64" spans="1:8" x14ac:dyDescent="0.25">
      <c r="A64">
        <v>607000</v>
      </c>
      <c r="B64" t="s">
        <v>2905</v>
      </c>
      <c r="C64" s="12">
        <v>36278325.149999999</v>
      </c>
      <c r="D64" s="12">
        <v>2784000</v>
      </c>
      <c r="E64" s="12">
        <v>0</v>
      </c>
      <c r="F64" s="23">
        <v>60700000</v>
      </c>
      <c r="H64" s="12">
        <v>0</v>
      </c>
    </row>
    <row r="65" spans="1:8" x14ac:dyDescent="0.25">
      <c r="A65">
        <v>607100</v>
      </c>
      <c r="B65" t="s">
        <v>2906</v>
      </c>
      <c r="C65" s="12">
        <v>395537173.47000003</v>
      </c>
      <c r="D65" s="12">
        <v>578678449</v>
      </c>
      <c r="E65" s="12">
        <v>159847570.09999999</v>
      </c>
      <c r="F65" s="23">
        <v>60700000</v>
      </c>
      <c r="H65" s="12">
        <v>159847570.09999999</v>
      </c>
    </row>
    <row r="66" spans="1:8" x14ac:dyDescent="0.25">
      <c r="A66">
        <v>607270</v>
      </c>
      <c r="B66" t="s">
        <v>2907</v>
      </c>
      <c r="C66" s="12">
        <v>16152883000</v>
      </c>
      <c r="D66" s="12">
        <v>76848273710.539993</v>
      </c>
      <c r="E66" s="12">
        <v>27930000</v>
      </c>
      <c r="F66" s="23">
        <v>60700000</v>
      </c>
      <c r="H66" s="12">
        <v>27930000</v>
      </c>
    </row>
    <row r="67" spans="1:8" x14ac:dyDescent="0.25">
      <c r="A67">
        <v>607310</v>
      </c>
      <c r="B67" t="s">
        <v>2908</v>
      </c>
      <c r="C67" s="12">
        <v>156306937000.88</v>
      </c>
      <c r="D67" s="12">
        <v>21512527111.639999</v>
      </c>
      <c r="E67" s="12">
        <v>5627574169.5</v>
      </c>
      <c r="F67" s="23">
        <v>60700000</v>
      </c>
      <c r="H67" s="12">
        <v>5627574169.5</v>
      </c>
    </row>
    <row r="68" spans="1:8" x14ac:dyDescent="0.25">
      <c r="A68">
        <v>607320</v>
      </c>
      <c r="B68" t="s">
        <v>2909</v>
      </c>
      <c r="C68" s="12">
        <v>15304632000</v>
      </c>
      <c r="D68" s="12">
        <v>9522312179.8899994</v>
      </c>
      <c r="E68" s="12">
        <v>2901080133.6199999</v>
      </c>
      <c r="F68" s="23">
        <v>60700000</v>
      </c>
      <c r="H68" s="12">
        <v>2901080133.6199999</v>
      </c>
    </row>
    <row r="69" spans="1:8" x14ac:dyDescent="0.25">
      <c r="A69">
        <v>607610</v>
      </c>
      <c r="B69" t="s">
        <v>2910</v>
      </c>
      <c r="C69" s="12">
        <v>3993448891.8099999</v>
      </c>
      <c r="D69" s="12">
        <v>3066444699</v>
      </c>
      <c r="E69" s="12">
        <v>2522145134.54</v>
      </c>
      <c r="F69" s="23">
        <v>60700000</v>
      </c>
      <c r="H69" s="12">
        <v>2522145134.54</v>
      </c>
    </row>
    <row r="70" spans="1:8" x14ac:dyDescent="0.25">
      <c r="A70">
        <v>607620</v>
      </c>
      <c r="B70" t="s">
        <v>2910</v>
      </c>
      <c r="C70" s="12">
        <v>0</v>
      </c>
      <c r="D70" s="12">
        <v>0</v>
      </c>
      <c r="E70" s="12">
        <v>294000036.75</v>
      </c>
      <c r="F70" s="23">
        <v>60700000</v>
      </c>
      <c r="H70" s="12">
        <v>294000036.75</v>
      </c>
    </row>
    <row r="71" spans="1:8" x14ac:dyDescent="0.25">
      <c r="A71">
        <v>607710</v>
      </c>
      <c r="B71" t="s">
        <v>2911</v>
      </c>
      <c r="C71" s="12">
        <v>0</v>
      </c>
      <c r="D71" s="12">
        <v>486955107</v>
      </c>
      <c r="E71" s="12">
        <v>11537525462.200001</v>
      </c>
      <c r="F71" s="23">
        <v>60700000</v>
      </c>
      <c r="H71" s="12">
        <v>11537525462.200001</v>
      </c>
    </row>
    <row r="72" spans="1:8" x14ac:dyDescent="0.25">
      <c r="A72">
        <v>607720</v>
      </c>
      <c r="B72" t="s">
        <v>2911</v>
      </c>
      <c r="C72" s="12">
        <v>0</v>
      </c>
      <c r="D72" s="12">
        <v>0</v>
      </c>
      <c r="E72" s="12">
        <v>1563591938.7</v>
      </c>
      <c r="F72" s="23">
        <v>60700000</v>
      </c>
      <c r="H72" s="12">
        <v>1563591938.7</v>
      </c>
    </row>
    <row r="73" spans="1:8" x14ac:dyDescent="0.25">
      <c r="A73">
        <v>607740</v>
      </c>
      <c r="B73" t="s">
        <v>2912</v>
      </c>
      <c r="C73" s="12">
        <v>0</v>
      </c>
      <c r="D73" s="12">
        <v>0</v>
      </c>
      <c r="E73" s="12">
        <v>4787186236.0799999</v>
      </c>
      <c r="F73" s="23">
        <v>60700000</v>
      </c>
      <c r="H73" s="12">
        <v>4787186236.0799999</v>
      </c>
    </row>
    <row r="74" spans="1:8" x14ac:dyDescent="0.25">
      <c r="A74">
        <v>607910</v>
      </c>
      <c r="B74" t="s">
        <v>2913</v>
      </c>
      <c r="C74" s="12">
        <v>9215249999.9699993</v>
      </c>
      <c r="D74" s="12">
        <v>5322550833.3400002</v>
      </c>
      <c r="E74" s="12">
        <v>5815400000.0100002</v>
      </c>
      <c r="F74" s="23">
        <v>60700000</v>
      </c>
      <c r="H74" s="12">
        <v>5815400000.0100002</v>
      </c>
    </row>
    <row r="75" spans="1:8" x14ac:dyDescent="0.25">
      <c r="A75">
        <v>607930</v>
      </c>
      <c r="B75" t="s">
        <v>2914</v>
      </c>
      <c r="C75" s="12">
        <v>0</v>
      </c>
      <c r="D75" s="12">
        <v>1803414405</v>
      </c>
      <c r="E75" s="12">
        <v>2846039607.9000001</v>
      </c>
      <c r="F75" s="23">
        <v>60700000</v>
      </c>
      <c r="H75" s="12">
        <v>2846039607.9000001</v>
      </c>
    </row>
    <row r="76" spans="1:8" x14ac:dyDescent="0.25">
      <c r="A76">
        <v>607980</v>
      </c>
      <c r="B76" t="s">
        <v>2915</v>
      </c>
      <c r="C76" s="12">
        <v>7983700001</v>
      </c>
      <c r="D76" s="12">
        <v>6342681250</v>
      </c>
      <c r="E76" s="12">
        <v>5570487580</v>
      </c>
      <c r="F76" s="23">
        <v>60700000</v>
      </c>
      <c r="H76" s="12">
        <v>5570487580</v>
      </c>
    </row>
    <row r="77" spans="1:8" x14ac:dyDescent="0.25">
      <c r="A77">
        <v>607220</v>
      </c>
      <c r="B77" t="s">
        <v>2916</v>
      </c>
      <c r="C77" s="12">
        <v>22829600000</v>
      </c>
      <c r="F77" s="23">
        <v>60700000</v>
      </c>
    </row>
    <row r="78" spans="1:8" x14ac:dyDescent="0.25">
      <c r="A78">
        <v>607230</v>
      </c>
      <c r="B78" t="s">
        <v>2917</v>
      </c>
      <c r="C78" s="12">
        <v>81495000</v>
      </c>
      <c r="F78" s="23">
        <v>60700000</v>
      </c>
    </row>
    <row r="79" spans="1:8" x14ac:dyDescent="0.25">
      <c r="A79">
        <v>607240</v>
      </c>
      <c r="B79" t="s">
        <v>2918</v>
      </c>
      <c r="C79" s="12">
        <v>36400000</v>
      </c>
      <c r="F79" s="23">
        <v>60700000</v>
      </c>
    </row>
    <row r="80" spans="1:8" x14ac:dyDescent="0.25">
      <c r="A80">
        <v>608100</v>
      </c>
      <c r="B80" t="s">
        <v>2919</v>
      </c>
      <c r="C80" s="12">
        <v>0</v>
      </c>
      <c r="D80" s="12">
        <v>682000</v>
      </c>
      <c r="E80" s="12">
        <v>8827265.6400000006</v>
      </c>
      <c r="F80" s="23">
        <v>60800000</v>
      </c>
      <c r="H80" s="12">
        <v>8827265.6400000006</v>
      </c>
    </row>
    <row r="81" spans="1:8" x14ac:dyDescent="0.25">
      <c r="A81">
        <v>608110</v>
      </c>
      <c r="B81" t="s">
        <v>2920</v>
      </c>
      <c r="C81" s="12">
        <v>82873.919999999998</v>
      </c>
      <c r="D81" s="12">
        <v>544120</v>
      </c>
      <c r="E81" s="12">
        <v>5251880</v>
      </c>
      <c r="F81" s="23">
        <v>60800000</v>
      </c>
      <c r="H81" s="12">
        <v>5251880</v>
      </c>
    </row>
    <row r="82" spans="1:8" x14ac:dyDescent="0.25">
      <c r="A82">
        <v>608200</v>
      </c>
      <c r="B82" t="s">
        <v>2921</v>
      </c>
      <c r="C82" s="12">
        <v>800000</v>
      </c>
      <c r="D82" s="12">
        <v>1500000</v>
      </c>
      <c r="E82" s="12">
        <v>3011200</v>
      </c>
      <c r="F82" s="23">
        <v>60800000</v>
      </c>
      <c r="H82" s="12">
        <v>3011200</v>
      </c>
    </row>
    <row r="83" spans="1:8" x14ac:dyDescent="0.25">
      <c r="A83">
        <v>608300</v>
      </c>
      <c r="B83" t="s">
        <v>2922</v>
      </c>
      <c r="C83" s="12">
        <v>3698714.05</v>
      </c>
      <c r="D83" s="12">
        <v>2720006.17</v>
      </c>
      <c r="E83" s="12">
        <v>117305444.39</v>
      </c>
      <c r="F83" s="23">
        <v>60800000</v>
      </c>
      <c r="H83" s="12">
        <v>117305444.39</v>
      </c>
    </row>
    <row r="84" spans="1:8" x14ac:dyDescent="0.25">
      <c r="A84">
        <v>608310</v>
      </c>
      <c r="B84" t="s">
        <v>2923</v>
      </c>
      <c r="C84" s="12">
        <v>852114.41</v>
      </c>
      <c r="D84" s="12">
        <v>373670</v>
      </c>
      <c r="E84" s="12">
        <v>7286516.7000000002</v>
      </c>
      <c r="F84" s="23">
        <v>60800000</v>
      </c>
      <c r="H84" s="12">
        <v>7286516.7000000002</v>
      </c>
    </row>
    <row r="85" spans="1:8" x14ac:dyDescent="0.25">
      <c r="A85">
        <v>608400</v>
      </c>
      <c r="B85" t="s">
        <v>2924</v>
      </c>
      <c r="C85" s="12">
        <v>302909001</v>
      </c>
      <c r="D85" s="12">
        <v>483723829</v>
      </c>
      <c r="E85" s="12">
        <v>1767273761</v>
      </c>
      <c r="F85" s="23">
        <v>60800000</v>
      </c>
      <c r="H85" s="12">
        <v>1767273761</v>
      </c>
    </row>
    <row r="86" spans="1:8" x14ac:dyDescent="0.25">
      <c r="A86">
        <v>608410</v>
      </c>
      <c r="B86" t="s">
        <v>2925</v>
      </c>
      <c r="C86" s="12">
        <v>1233106.4099999999</v>
      </c>
      <c r="D86" s="12">
        <v>528293.75</v>
      </c>
      <c r="E86" s="12">
        <v>9326741.3599999994</v>
      </c>
      <c r="F86" s="23">
        <v>60800000</v>
      </c>
      <c r="H86" s="12">
        <v>9326741.3599999994</v>
      </c>
    </row>
    <row r="87" spans="1:8" x14ac:dyDescent="0.25">
      <c r="A87">
        <v>608440</v>
      </c>
      <c r="B87" t="s">
        <v>2926</v>
      </c>
      <c r="C87" s="12">
        <v>2250000</v>
      </c>
      <c r="D87" s="12">
        <v>4355000</v>
      </c>
      <c r="E87" s="12">
        <v>38875000</v>
      </c>
      <c r="F87" s="23">
        <v>60800000</v>
      </c>
      <c r="H87" s="12">
        <v>38875000</v>
      </c>
    </row>
    <row r="88" spans="1:8" x14ac:dyDescent="0.25">
      <c r="A88">
        <v>608450</v>
      </c>
      <c r="B88" t="s">
        <v>2927</v>
      </c>
      <c r="C88" s="12">
        <v>419729.77</v>
      </c>
      <c r="D88" s="12">
        <v>877293.44</v>
      </c>
      <c r="E88" s="12">
        <v>9180000</v>
      </c>
      <c r="F88" s="23">
        <v>60800000</v>
      </c>
      <c r="H88" s="12">
        <v>9180000</v>
      </c>
    </row>
    <row r="89" spans="1:8" x14ac:dyDescent="0.25">
      <c r="A89">
        <v>608460</v>
      </c>
      <c r="B89" t="s">
        <v>2928</v>
      </c>
      <c r="C89" s="12">
        <v>169824.45</v>
      </c>
      <c r="D89" s="12">
        <v>175530.49</v>
      </c>
      <c r="E89" s="12">
        <v>441242.29</v>
      </c>
      <c r="F89" s="23">
        <v>60800000</v>
      </c>
      <c r="H89" s="12">
        <v>441242.29</v>
      </c>
    </row>
    <row r="90" spans="1:8" x14ac:dyDescent="0.25">
      <c r="A90">
        <v>608470</v>
      </c>
      <c r="B90" t="s">
        <v>2929</v>
      </c>
      <c r="C90" s="12">
        <v>1886387.87</v>
      </c>
      <c r="D90" s="12">
        <v>1332546.31</v>
      </c>
      <c r="E90" s="12">
        <v>2447489.41</v>
      </c>
      <c r="F90" s="23">
        <v>60800000</v>
      </c>
      <c r="H90" s="12">
        <v>2447489.41</v>
      </c>
    </row>
    <row r="91" spans="1:8" x14ac:dyDescent="0.25">
      <c r="A91">
        <v>608480</v>
      </c>
      <c r="B91" t="s">
        <v>2930</v>
      </c>
      <c r="C91" s="12">
        <v>2481545</v>
      </c>
      <c r="D91" s="12">
        <v>21236516</v>
      </c>
      <c r="E91" s="12">
        <v>86758518</v>
      </c>
      <c r="F91" s="23">
        <v>60800000</v>
      </c>
      <c r="H91" s="12">
        <v>86758518</v>
      </c>
    </row>
    <row r="92" spans="1:8" x14ac:dyDescent="0.25">
      <c r="A92">
        <v>614100</v>
      </c>
      <c r="B92" t="s">
        <v>462</v>
      </c>
      <c r="C92" s="12">
        <v>0</v>
      </c>
      <c r="D92" s="12">
        <v>5909617.0800000001</v>
      </c>
      <c r="E92" s="12">
        <v>33410191.949999999</v>
      </c>
      <c r="F92" s="23">
        <v>60800000</v>
      </c>
      <c r="H92" s="12">
        <v>33410191.949999999</v>
      </c>
    </row>
    <row r="93" spans="1:8" x14ac:dyDescent="0.25">
      <c r="A93">
        <v>614200</v>
      </c>
      <c r="B93" t="s">
        <v>1712</v>
      </c>
      <c r="C93" s="12">
        <v>0</v>
      </c>
      <c r="D93" s="12">
        <v>576000</v>
      </c>
      <c r="E93" s="12">
        <v>5568000</v>
      </c>
      <c r="F93" s="23">
        <v>60800000</v>
      </c>
      <c r="H93" s="12">
        <v>5568000</v>
      </c>
    </row>
    <row r="94" spans="1:8" x14ac:dyDescent="0.25">
      <c r="A94">
        <v>614300</v>
      </c>
      <c r="B94" s="102" t="s">
        <v>2931</v>
      </c>
      <c r="C94" s="12">
        <v>0</v>
      </c>
      <c r="D94" s="12">
        <v>378646.72</v>
      </c>
      <c r="E94" s="12">
        <v>7380000</v>
      </c>
      <c r="F94" s="23">
        <v>60800000</v>
      </c>
      <c r="H94" s="12">
        <v>7380000</v>
      </c>
    </row>
    <row r="95" spans="1:8" x14ac:dyDescent="0.25">
      <c r="A95">
        <v>622100</v>
      </c>
      <c r="B95" t="s">
        <v>2932</v>
      </c>
      <c r="C95" s="12">
        <v>23582442</v>
      </c>
      <c r="D95" s="12">
        <v>31975303</v>
      </c>
      <c r="E95" s="12">
        <v>124107230</v>
      </c>
      <c r="F95" s="23">
        <v>60800000</v>
      </c>
      <c r="H95" s="12">
        <v>124107230</v>
      </c>
    </row>
    <row r="96" spans="1:8" x14ac:dyDescent="0.25">
      <c r="A96">
        <v>622200</v>
      </c>
      <c r="B96" t="s">
        <v>2933</v>
      </c>
      <c r="C96" s="12">
        <v>239152470</v>
      </c>
      <c r="D96" s="12">
        <v>175060451.15000001</v>
      </c>
      <c r="E96" s="12">
        <v>97575542.450000003</v>
      </c>
      <c r="F96" s="23">
        <v>60800000</v>
      </c>
      <c r="H96" s="12">
        <v>97575542.450000003</v>
      </c>
    </row>
    <row r="97" spans="1:8" x14ac:dyDescent="0.25">
      <c r="A97">
        <v>624100</v>
      </c>
      <c r="B97" t="s">
        <v>2934</v>
      </c>
      <c r="C97" s="12">
        <v>21921569.309999999</v>
      </c>
      <c r="D97" s="12">
        <v>77685321.120000005</v>
      </c>
      <c r="E97" s="12">
        <v>646105212.40999997</v>
      </c>
      <c r="F97" s="23">
        <v>60800000</v>
      </c>
      <c r="H97" s="12">
        <v>646105212.40999997</v>
      </c>
    </row>
    <row r="98" spans="1:8" x14ac:dyDescent="0.25">
      <c r="A98">
        <v>624110</v>
      </c>
      <c r="B98" t="s">
        <v>2935</v>
      </c>
      <c r="C98" s="12">
        <v>549454824.14999998</v>
      </c>
      <c r="D98" s="12">
        <v>286870668.31</v>
      </c>
      <c r="E98" s="12">
        <v>974716819.23000002</v>
      </c>
      <c r="F98" s="23">
        <v>60800000</v>
      </c>
      <c r="H98" s="12">
        <v>974716819.23000002</v>
      </c>
    </row>
    <row r="99" spans="1:8" x14ac:dyDescent="0.25">
      <c r="A99">
        <v>624120</v>
      </c>
      <c r="B99" t="s">
        <v>2936</v>
      </c>
      <c r="C99" s="12">
        <v>0</v>
      </c>
      <c r="D99" s="12">
        <v>-108465</v>
      </c>
      <c r="E99" s="12">
        <v>0</v>
      </c>
      <c r="F99" s="23">
        <v>60800000</v>
      </c>
      <c r="H99" s="12">
        <v>0</v>
      </c>
    </row>
    <row r="100" spans="1:8" x14ac:dyDescent="0.25">
      <c r="A100">
        <v>624140</v>
      </c>
      <c r="B100" t="s">
        <v>2937</v>
      </c>
      <c r="C100" s="12">
        <v>0</v>
      </c>
      <c r="D100" s="12">
        <v>43233.59</v>
      </c>
      <c r="E100" s="12">
        <v>2405712.5099999998</v>
      </c>
      <c r="F100" s="23">
        <v>60800000</v>
      </c>
      <c r="H100" s="12">
        <v>2405712.5099999998</v>
      </c>
    </row>
    <row r="101" spans="1:8" x14ac:dyDescent="0.25">
      <c r="A101">
        <v>624150</v>
      </c>
      <c r="B101" t="s">
        <v>1711</v>
      </c>
      <c r="C101" s="12">
        <v>8551904.5099999998</v>
      </c>
      <c r="D101" s="12">
        <v>8929964.1699999999</v>
      </c>
      <c r="E101" s="12">
        <v>62828094.399999999</v>
      </c>
      <c r="F101" s="23">
        <v>60800000</v>
      </c>
      <c r="H101" s="12">
        <v>62828094.399999999</v>
      </c>
    </row>
    <row r="102" spans="1:8" x14ac:dyDescent="0.25">
      <c r="A102">
        <v>624160</v>
      </c>
      <c r="B102" t="s">
        <v>2938</v>
      </c>
      <c r="C102" s="12">
        <v>1670785.86</v>
      </c>
      <c r="D102" s="12">
        <v>1420106.06</v>
      </c>
      <c r="E102" s="12">
        <v>7731755.2800000003</v>
      </c>
      <c r="F102" s="23">
        <v>60800000</v>
      </c>
      <c r="H102" s="12">
        <v>7731755.2800000003</v>
      </c>
    </row>
    <row r="103" spans="1:8" x14ac:dyDescent="0.25">
      <c r="A103">
        <v>624170</v>
      </c>
      <c r="B103" t="s">
        <v>2939</v>
      </c>
      <c r="C103" s="12">
        <v>3903115.23</v>
      </c>
      <c r="D103" s="12">
        <v>24036565.140000001</v>
      </c>
      <c r="E103" s="12">
        <v>174818039.71000001</v>
      </c>
      <c r="F103" s="23">
        <v>60800000</v>
      </c>
      <c r="H103" s="12">
        <v>174818039.71000001</v>
      </c>
    </row>
    <row r="104" spans="1:8" x14ac:dyDescent="0.25">
      <c r="A104">
        <v>624190</v>
      </c>
      <c r="B104" t="s">
        <v>2940</v>
      </c>
      <c r="C104" s="12">
        <v>178146.63</v>
      </c>
      <c r="D104" s="12">
        <v>88646.720000000001</v>
      </c>
      <c r="E104" s="12">
        <v>1600000</v>
      </c>
      <c r="F104" s="23">
        <v>60800000</v>
      </c>
      <c r="H104" s="12">
        <v>1600000</v>
      </c>
    </row>
    <row r="105" spans="1:8" x14ac:dyDescent="0.25">
      <c r="A105">
        <v>608000</v>
      </c>
      <c r="B105" t="s">
        <v>2941</v>
      </c>
      <c r="C105" s="12">
        <v>72219.95</v>
      </c>
      <c r="F105" s="23">
        <v>60800000</v>
      </c>
    </row>
    <row r="106" spans="1:8" x14ac:dyDescent="0.25">
      <c r="A106">
        <v>608120</v>
      </c>
      <c r="B106" t="s">
        <v>2942</v>
      </c>
      <c r="C106" s="12">
        <v>20000</v>
      </c>
      <c r="F106" s="23">
        <v>60812000</v>
      </c>
    </row>
    <row r="107" spans="1:8" x14ac:dyDescent="0.25">
      <c r="A107">
        <v>609000</v>
      </c>
      <c r="B107" t="s">
        <v>2943</v>
      </c>
      <c r="C107" s="12">
        <v>0</v>
      </c>
      <c r="D107" s="12">
        <v>-16217455.869999999</v>
      </c>
      <c r="E107" s="12">
        <v>-95609874.709999993</v>
      </c>
      <c r="F107" s="23">
        <v>60900000</v>
      </c>
      <c r="H107" s="12">
        <v>-95609874.709999993</v>
      </c>
    </row>
    <row r="108" spans="1:8" x14ac:dyDescent="0.25">
      <c r="A108">
        <v>613200</v>
      </c>
      <c r="B108" t="s">
        <v>2944</v>
      </c>
      <c r="C108" s="12">
        <v>122400000</v>
      </c>
      <c r="D108" s="12">
        <v>122400000</v>
      </c>
      <c r="E108" s="12">
        <v>122400000</v>
      </c>
      <c r="F108" s="23">
        <v>61300000</v>
      </c>
      <c r="H108" s="12">
        <v>122400000</v>
      </c>
    </row>
    <row r="109" spans="1:8" x14ac:dyDescent="0.25">
      <c r="A109">
        <v>613300</v>
      </c>
      <c r="B109" t="s">
        <v>2923</v>
      </c>
      <c r="C109" s="12">
        <v>0</v>
      </c>
      <c r="D109" s="12">
        <v>1847108</v>
      </c>
      <c r="E109" s="12">
        <v>0</v>
      </c>
      <c r="F109" s="23">
        <v>61300000</v>
      </c>
      <c r="H109" s="12">
        <v>0</v>
      </c>
    </row>
    <row r="110" spans="1:8" x14ac:dyDescent="0.25">
      <c r="A110">
        <v>615000</v>
      </c>
      <c r="B110" s="140" t="s">
        <v>2945</v>
      </c>
      <c r="C110" s="12">
        <v>4068610.67</v>
      </c>
      <c r="D110" s="12">
        <v>0</v>
      </c>
      <c r="E110" s="12">
        <v>504570</v>
      </c>
      <c r="F110" s="23">
        <v>61500000</v>
      </c>
      <c r="H110" s="12">
        <v>504570</v>
      </c>
    </row>
    <row r="111" spans="1:8" x14ac:dyDescent="0.25">
      <c r="A111">
        <v>616000</v>
      </c>
      <c r="B111" t="s">
        <v>2946</v>
      </c>
      <c r="C111" s="12">
        <v>6591892.2199999997</v>
      </c>
      <c r="D111" s="12">
        <v>493191.51</v>
      </c>
      <c r="E111" s="12">
        <v>416415.61</v>
      </c>
      <c r="F111" s="23">
        <v>61600000</v>
      </c>
      <c r="H111" s="12">
        <v>416415.61</v>
      </c>
    </row>
    <row r="112" spans="1:8" x14ac:dyDescent="0.25">
      <c r="A112">
        <v>618100</v>
      </c>
      <c r="B112" s="140" t="s">
        <v>2947</v>
      </c>
      <c r="C112" s="12">
        <v>0</v>
      </c>
      <c r="D112" s="12">
        <v>0</v>
      </c>
      <c r="E112" s="12">
        <v>1760000</v>
      </c>
      <c r="F112" s="23">
        <v>61800000</v>
      </c>
      <c r="H112" s="12">
        <v>1760000</v>
      </c>
    </row>
    <row r="113" spans="1:8" x14ac:dyDescent="0.25">
      <c r="A113">
        <v>619100</v>
      </c>
      <c r="B113" t="s">
        <v>2948</v>
      </c>
      <c r="C113" s="12">
        <v>395870.67</v>
      </c>
      <c r="D113" s="12">
        <v>685189.72</v>
      </c>
      <c r="E113" s="12">
        <v>27001881.039999999</v>
      </c>
      <c r="F113" s="23">
        <v>61800000</v>
      </c>
      <c r="H113" s="12">
        <v>27001881.039999999</v>
      </c>
    </row>
    <row r="114" spans="1:8" x14ac:dyDescent="0.25">
      <c r="A114">
        <v>622110</v>
      </c>
      <c r="B114" t="s">
        <v>2949</v>
      </c>
      <c r="C114" s="12">
        <v>14984649.01</v>
      </c>
      <c r="D114" s="12">
        <v>11293166.67</v>
      </c>
      <c r="E114" s="12">
        <v>107400</v>
      </c>
      <c r="F114" s="23">
        <v>62200000</v>
      </c>
      <c r="H114" s="12">
        <v>107400</v>
      </c>
    </row>
    <row r="115" spans="1:8" x14ac:dyDescent="0.25">
      <c r="A115">
        <v>622600</v>
      </c>
      <c r="B115" t="s">
        <v>2950</v>
      </c>
      <c r="C115" s="12">
        <v>7600000</v>
      </c>
      <c r="D115" s="12">
        <v>6000000</v>
      </c>
      <c r="E115" s="12">
        <v>6000000</v>
      </c>
      <c r="F115" s="23">
        <v>62200000</v>
      </c>
      <c r="H115" s="12">
        <v>6000000</v>
      </c>
    </row>
    <row r="116" spans="1:8" x14ac:dyDescent="0.25">
      <c r="A116">
        <v>625000</v>
      </c>
      <c r="B116" t="s">
        <v>2951</v>
      </c>
      <c r="C116" s="12">
        <v>0</v>
      </c>
      <c r="D116" s="12">
        <v>24231128</v>
      </c>
      <c r="E116" s="12">
        <v>293333</v>
      </c>
      <c r="F116" s="23">
        <v>62501000</v>
      </c>
      <c r="H116" s="12">
        <v>293333</v>
      </c>
    </row>
    <row r="117" spans="1:8" x14ac:dyDescent="0.25">
      <c r="A117">
        <v>625100</v>
      </c>
      <c r="B117" t="s">
        <v>2951</v>
      </c>
      <c r="C117" s="12">
        <v>0</v>
      </c>
      <c r="D117" s="12">
        <v>0</v>
      </c>
      <c r="E117" s="12">
        <v>1968800</v>
      </c>
      <c r="F117" s="23">
        <v>62501000</v>
      </c>
      <c r="H117" s="12">
        <v>1968800</v>
      </c>
    </row>
    <row r="118" spans="1:8" x14ac:dyDescent="0.25">
      <c r="A118">
        <v>626000</v>
      </c>
      <c r="B118" t="s">
        <v>2952</v>
      </c>
      <c r="C118" s="12">
        <v>36764940.640000001</v>
      </c>
      <c r="D118" s="12">
        <v>40256351.450000003</v>
      </c>
      <c r="E118" s="12">
        <v>39247734.32</v>
      </c>
      <c r="F118" s="23">
        <v>62601000</v>
      </c>
      <c r="H118" s="12">
        <v>39247734.32</v>
      </c>
    </row>
    <row r="119" spans="1:8" x14ac:dyDescent="0.25">
      <c r="A119">
        <v>627000</v>
      </c>
      <c r="B119" t="s">
        <v>2953</v>
      </c>
      <c r="C119" s="12">
        <v>0</v>
      </c>
      <c r="D119" s="12">
        <v>84000</v>
      </c>
      <c r="E119" s="12">
        <v>0</v>
      </c>
      <c r="F119" s="23">
        <v>62701000</v>
      </c>
      <c r="H119" s="12">
        <v>0</v>
      </c>
    </row>
    <row r="120" spans="1:8" x14ac:dyDescent="0.25">
      <c r="A120">
        <v>627100</v>
      </c>
      <c r="B120" t="s">
        <v>2954</v>
      </c>
      <c r="C120" s="12">
        <v>8317103.5300000003</v>
      </c>
      <c r="D120" s="12">
        <v>11743892.859999999</v>
      </c>
      <c r="E120" s="12">
        <v>28960227.050000001</v>
      </c>
      <c r="F120" s="23">
        <v>62701000</v>
      </c>
      <c r="H120" s="12">
        <v>28960227.050000001</v>
      </c>
    </row>
    <row r="121" spans="1:8" x14ac:dyDescent="0.25">
      <c r="A121">
        <v>627200</v>
      </c>
      <c r="B121" t="s">
        <v>2955</v>
      </c>
      <c r="C121" s="12">
        <v>628579.98</v>
      </c>
      <c r="D121" s="12">
        <v>488960</v>
      </c>
      <c r="E121" s="12">
        <v>6966987.0499999998</v>
      </c>
      <c r="F121" s="23">
        <v>62701000</v>
      </c>
      <c r="H121" s="12">
        <v>6966987.0499999998</v>
      </c>
    </row>
    <row r="122" spans="1:8" x14ac:dyDescent="0.25">
      <c r="A122">
        <v>627210</v>
      </c>
      <c r="B122" t="s">
        <v>2956</v>
      </c>
      <c r="C122" s="12">
        <v>0</v>
      </c>
      <c r="D122" s="12">
        <v>2000000</v>
      </c>
      <c r="E122" s="12">
        <v>0</v>
      </c>
      <c r="F122" s="23">
        <v>62701000</v>
      </c>
      <c r="H122" s="12">
        <v>0</v>
      </c>
    </row>
    <row r="123" spans="1:8" x14ac:dyDescent="0.25">
      <c r="A123">
        <v>627300</v>
      </c>
      <c r="B123" t="s">
        <v>1738</v>
      </c>
      <c r="C123" s="12">
        <v>8122592.7400000002</v>
      </c>
      <c r="D123" s="12">
        <v>10141426.23</v>
      </c>
      <c r="E123" s="12">
        <v>19030091.719999999</v>
      </c>
      <c r="F123" s="23">
        <v>62701000</v>
      </c>
      <c r="H123" s="12">
        <v>19030091.719999999</v>
      </c>
    </row>
    <row r="124" spans="1:8" x14ac:dyDescent="0.25">
      <c r="A124">
        <v>627400</v>
      </c>
      <c r="B124" t="s">
        <v>2957</v>
      </c>
      <c r="C124" s="12">
        <v>13241.84</v>
      </c>
      <c r="D124" s="12">
        <v>15840</v>
      </c>
      <c r="E124" s="12">
        <v>0</v>
      </c>
      <c r="F124" s="23">
        <v>62701000</v>
      </c>
      <c r="H124" s="12">
        <v>0</v>
      </c>
    </row>
    <row r="125" spans="1:8" x14ac:dyDescent="0.25">
      <c r="A125">
        <v>627500</v>
      </c>
      <c r="B125" t="s">
        <v>2958</v>
      </c>
      <c r="C125" s="12">
        <v>906665.5</v>
      </c>
      <c r="D125" s="12">
        <v>1162650.52</v>
      </c>
      <c r="E125" s="12">
        <v>2595982.14</v>
      </c>
      <c r="F125" s="23">
        <v>62701000</v>
      </c>
      <c r="H125" s="12">
        <v>2595982.14</v>
      </c>
    </row>
    <row r="126" spans="1:8" x14ac:dyDescent="0.25">
      <c r="A126">
        <v>627600</v>
      </c>
      <c r="B126" t="s">
        <v>543</v>
      </c>
      <c r="C126" s="12">
        <v>266174984.18000001</v>
      </c>
      <c r="D126" s="12">
        <v>104176584.31999999</v>
      </c>
      <c r="E126" s="12">
        <v>29772338.780000001</v>
      </c>
      <c r="F126" s="23">
        <v>62701000</v>
      </c>
      <c r="H126" s="12">
        <v>29772338.780000001</v>
      </c>
    </row>
    <row r="127" spans="1:8" x14ac:dyDescent="0.25">
      <c r="A127">
        <v>627610</v>
      </c>
      <c r="B127" t="s">
        <v>2959</v>
      </c>
      <c r="C127" s="12">
        <v>3723596.1</v>
      </c>
      <c r="D127" s="12">
        <v>4581733.04</v>
      </c>
      <c r="E127" s="12">
        <v>12890455.189999999</v>
      </c>
      <c r="F127" s="23">
        <v>62701000</v>
      </c>
      <c r="H127" s="12">
        <v>12890455.189999999</v>
      </c>
    </row>
    <row r="128" spans="1:8" x14ac:dyDescent="0.25">
      <c r="A128">
        <v>627620</v>
      </c>
      <c r="B128" t="s">
        <v>2960</v>
      </c>
      <c r="C128" s="12">
        <v>881072.49</v>
      </c>
      <c r="D128" s="12">
        <v>958010.63</v>
      </c>
      <c r="E128" s="12">
        <v>1902894.2</v>
      </c>
      <c r="F128" s="23">
        <v>62701000</v>
      </c>
      <c r="H128" s="12">
        <v>1902894.2</v>
      </c>
    </row>
    <row r="129" spans="1:8" x14ac:dyDescent="0.25">
      <c r="A129">
        <v>627700</v>
      </c>
      <c r="B129" t="s">
        <v>2961</v>
      </c>
      <c r="C129" s="12">
        <v>420000</v>
      </c>
      <c r="D129" s="12">
        <v>992200</v>
      </c>
      <c r="E129" s="12">
        <v>462000</v>
      </c>
      <c r="F129" s="23">
        <v>62701000</v>
      </c>
      <c r="H129" s="12">
        <v>462000</v>
      </c>
    </row>
    <row r="130" spans="1:8" x14ac:dyDescent="0.25">
      <c r="A130">
        <v>627800</v>
      </c>
      <c r="B130" t="s">
        <v>2962</v>
      </c>
      <c r="C130" s="12">
        <v>369100</v>
      </c>
      <c r="D130" s="12">
        <v>309666.65999999997</v>
      </c>
      <c r="E130" s="12">
        <v>74500</v>
      </c>
      <c r="F130" s="23">
        <v>62701000</v>
      </c>
      <c r="H130" s="12">
        <v>74500</v>
      </c>
    </row>
    <row r="131" spans="1:8" x14ac:dyDescent="0.25">
      <c r="A131">
        <v>627810</v>
      </c>
      <c r="B131" t="s">
        <v>2963</v>
      </c>
      <c r="C131" s="12">
        <v>72000</v>
      </c>
      <c r="D131" s="12">
        <v>71600</v>
      </c>
      <c r="E131" s="12">
        <v>84000</v>
      </c>
      <c r="F131" s="23">
        <v>62701000</v>
      </c>
      <c r="H131" s="12">
        <v>84000</v>
      </c>
    </row>
    <row r="132" spans="1:8" x14ac:dyDescent="0.25">
      <c r="A132">
        <v>627820</v>
      </c>
      <c r="B132" t="s">
        <v>2964</v>
      </c>
      <c r="C132" s="12">
        <v>0</v>
      </c>
      <c r="D132" s="12">
        <v>35320</v>
      </c>
      <c r="E132" s="12">
        <v>96500</v>
      </c>
      <c r="F132" s="23">
        <v>62701000</v>
      </c>
      <c r="H132" s="12">
        <v>96500</v>
      </c>
    </row>
    <row r="133" spans="1:8" x14ac:dyDescent="0.25">
      <c r="A133">
        <v>627900</v>
      </c>
      <c r="B133" t="s">
        <v>2965</v>
      </c>
      <c r="C133" s="12">
        <v>93000</v>
      </c>
      <c r="D133" s="12">
        <v>63000</v>
      </c>
      <c r="E133" s="12">
        <v>60000</v>
      </c>
      <c r="F133" s="23">
        <v>62701000</v>
      </c>
      <c r="H133" s="12">
        <v>60000</v>
      </c>
    </row>
    <row r="134" spans="1:8" x14ac:dyDescent="0.25">
      <c r="A134">
        <v>627910</v>
      </c>
      <c r="B134" t="s">
        <v>2966</v>
      </c>
      <c r="C134" s="12">
        <v>576000</v>
      </c>
      <c r="D134" s="12">
        <v>576000</v>
      </c>
      <c r="E134" s="12">
        <v>480000</v>
      </c>
      <c r="F134" s="23">
        <v>62701000</v>
      </c>
      <c r="H134" s="12">
        <v>480000</v>
      </c>
    </row>
    <row r="135" spans="1:8" x14ac:dyDescent="0.25">
      <c r="A135">
        <v>627930</v>
      </c>
      <c r="B135" t="s">
        <v>2967</v>
      </c>
      <c r="C135" s="12">
        <v>480000</v>
      </c>
      <c r="D135" s="12">
        <v>466666</v>
      </c>
      <c r="E135" s="12">
        <v>399996</v>
      </c>
      <c r="F135" s="23">
        <v>62701000</v>
      </c>
      <c r="H135" s="12">
        <v>399996</v>
      </c>
    </row>
    <row r="136" spans="1:8" x14ac:dyDescent="0.25">
      <c r="A136">
        <v>627940</v>
      </c>
      <c r="B136" t="s">
        <v>2968</v>
      </c>
      <c r="C136" s="12">
        <v>480000</v>
      </c>
      <c r="D136" s="12">
        <v>403200</v>
      </c>
      <c r="E136" s="12">
        <v>0</v>
      </c>
      <c r="F136" s="23">
        <v>62701000</v>
      </c>
      <c r="H136" s="12">
        <v>0</v>
      </c>
    </row>
    <row r="137" spans="1:8" x14ac:dyDescent="0.25">
      <c r="A137">
        <v>628000</v>
      </c>
      <c r="B137" s="140" t="s">
        <v>2969</v>
      </c>
      <c r="C137" s="12">
        <v>540000</v>
      </c>
      <c r="D137" s="12">
        <v>0</v>
      </c>
      <c r="E137" s="12">
        <v>4050000</v>
      </c>
      <c r="F137" s="23">
        <v>62800000</v>
      </c>
      <c r="H137" s="12">
        <v>4050000</v>
      </c>
    </row>
    <row r="138" spans="1:8" x14ac:dyDescent="0.25">
      <c r="A138">
        <v>636100</v>
      </c>
      <c r="B138" t="s">
        <v>2970</v>
      </c>
      <c r="C138" s="12">
        <v>4000</v>
      </c>
      <c r="D138" s="12">
        <v>10000</v>
      </c>
      <c r="E138" s="12">
        <v>0</v>
      </c>
      <c r="F138" s="23">
        <v>63500000</v>
      </c>
      <c r="H138" s="12">
        <v>0</v>
      </c>
    </row>
    <row r="139" spans="1:8" x14ac:dyDescent="0.25">
      <c r="A139">
        <v>635500</v>
      </c>
      <c r="B139" t="s">
        <v>2936</v>
      </c>
      <c r="C139" s="12">
        <v>0</v>
      </c>
      <c r="D139" s="12">
        <v>20000</v>
      </c>
      <c r="E139" s="12">
        <v>0</v>
      </c>
      <c r="F139" s="23">
        <v>63504000</v>
      </c>
      <c r="H139" s="12">
        <v>0</v>
      </c>
    </row>
    <row r="140" spans="1:8" x14ac:dyDescent="0.25">
      <c r="A140">
        <v>635510</v>
      </c>
      <c r="B140" t="s">
        <v>2971</v>
      </c>
      <c r="C140" s="12">
        <v>125154.75</v>
      </c>
      <c r="D140" s="12">
        <v>1380000</v>
      </c>
      <c r="E140" s="12">
        <v>11360000</v>
      </c>
      <c r="F140" s="23">
        <v>63504000</v>
      </c>
      <c r="H140" s="12">
        <v>11360000</v>
      </c>
    </row>
    <row r="141" spans="1:8" x14ac:dyDescent="0.25">
      <c r="A141">
        <v>635520</v>
      </c>
      <c r="B141" t="s">
        <v>2972</v>
      </c>
      <c r="C141" s="12">
        <v>396020000</v>
      </c>
      <c r="D141" s="12">
        <v>355491500</v>
      </c>
      <c r="E141" s="12">
        <v>227203000</v>
      </c>
      <c r="F141" s="23">
        <v>63504000</v>
      </c>
      <c r="H141" s="12">
        <v>227203000</v>
      </c>
    </row>
    <row r="142" spans="1:8" x14ac:dyDescent="0.25">
      <c r="A142">
        <v>635800</v>
      </c>
      <c r="B142" t="s">
        <v>2973</v>
      </c>
      <c r="C142" s="12">
        <v>450000</v>
      </c>
      <c r="D142" s="12">
        <v>270000</v>
      </c>
      <c r="E142" s="12">
        <v>330000</v>
      </c>
      <c r="F142" s="23">
        <v>63504000</v>
      </c>
      <c r="H142" s="12">
        <v>330000</v>
      </c>
    </row>
    <row r="143" spans="1:8" x14ac:dyDescent="0.25">
      <c r="A143">
        <v>636200</v>
      </c>
      <c r="B143" s="140" t="s">
        <v>2974</v>
      </c>
      <c r="C143" s="12">
        <v>0</v>
      </c>
      <c r="D143" s="12">
        <v>0</v>
      </c>
      <c r="E143" s="12">
        <v>146892000</v>
      </c>
      <c r="F143" s="23">
        <v>63504000</v>
      </c>
      <c r="H143" s="12">
        <v>146892000</v>
      </c>
    </row>
    <row r="144" spans="1:8" x14ac:dyDescent="0.25">
      <c r="A144">
        <v>636300</v>
      </c>
      <c r="B144" t="s">
        <v>2975</v>
      </c>
      <c r="C144" s="12">
        <v>0</v>
      </c>
      <c r="D144" s="12">
        <v>50000</v>
      </c>
      <c r="E144" s="12">
        <v>60000</v>
      </c>
      <c r="F144" s="23">
        <v>63504000</v>
      </c>
      <c r="H144" s="12">
        <v>60000</v>
      </c>
    </row>
    <row r="145" spans="1:8" x14ac:dyDescent="0.25">
      <c r="A145">
        <v>636400</v>
      </c>
      <c r="B145" t="s">
        <v>2976</v>
      </c>
      <c r="C145" s="12">
        <v>2591375.59</v>
      </c>
      <c r="D145" s="12">
        <v>1878315.77</v>
      </c>
      <c r="E145" s="12">
        <v>0</v>
      </c>
      <c r="F145" s="23">
        <v>63504000</v>
      </c>
      <c r="H145" s="12">
        <v>0</v>
      </c>
    </row>
    <row r="146" spans="1:8" x14ac:dyDescent="0.25">
      <c r="A146">
        <v>635610</v>
      </c>
      <c r="B146" t="s">
        <v>2926</v>
      </c>
      <c r="C146" s="12">
        <v>190000</v>
      </c>
      <c r="F146" s="23">
        <v>63504000</v>
      </c>
    </row>
    <row r="147" spans="1:8" x14ac:dyDescent="0.25">
      <c r="A147">
        <v>641000</v>
      </c>
      <c r="B147" t="s">
        <v>2977</v>
      </c>
      <c r="C147" s="12">
        <v>145276500.00999999</v>
      </c>
      <c r="D147" s="12">
        <v>107451067</v>
      </c>
      <c r="E147" s="12">
        <v>125920897.03</v>
      </c>
      <c r="F147" s="23">
        <v>64101000</v>
      </c>
      <c r="H147" s="12">
        <v>125920897.03</v>
      </c>
    </row>
    <row r="148" spans="1:8" x14ac:dyDescent="0.25">
      <c r="A148">
        <v>645100</v>
      </c>
      <c r="B148" t="s">
        <v>2978</v>
      </c>
      <c r="C148" s="12">
        <v>18587400</v>
      </c>
      <c r="D148" s="12">
        <v>13626165.66</v>
      </c>
      <c r="E148" s="12">
        <v>15943083.66</v>
      </c>
      <c r="F148" s="23">
        <v>64501000</v>
      </c>
      <c r="H148" s="12">
        <v>15943083.66</v>
      </c>
    </row>
    <row r="149" spans="1:8" x14ac:dyDescent="0.25">
      <c r="A149">
        <v>645200</v>
      </c>
      <c r="B149" t="s">
        <v>2979</v>
      </c>
      <c r="C149" s="12">
        <v>1429800.01</v>
      </c>
      <c r="D149" s="12">
        <v>1048166.66</v>
      </c>
      <c r="E149" s="12">
        <v>1226391.05</v>
      </c>
      <c r="F149" s="23">
        <v>64501000</v>
      </c>
      <c r="H149" s="12">
        <v>1226391.05</v>
      </c>
    </row>
    <row r="150" spans="1:8" x14ac:dyDescent="0.25">
      <c r="A150">
        <v>645300</v>
      </c>
      <c r="B150" t="s">
        <v>2980</v>
      </c>
      <c r="C150" s="12">
        <v>7148999.9900000002</v>
      </c>
      <c r="D150" s="12">
        <v>5240833</v>
      </c>
      <c r="E150" s="12">
        <v>6131955.25</v>
      </c>
      <c r="F150" s="23">
        <v>64501000</v>
      </c>
      <c r="H150" s="12">
        <v>6131955.25</v>
      </c>
    </row>
    <row r="151" spans="1:8" x14ac:dyDescent="0.25">
      <c r="A151">
        <v>648000</v>
      </c>
      <c r="B151" t="s">
        <v>1747</v>
      </c>
      <c r="C151" s="12">
        <v>445000</v>
      </c>
      <c r="D151" s="12">
        <v>6372280</v>
      </c>
      <c r="E151" s="12">
        <v>0</v>
      </c>
      <c r="F151" s="23">
        <v>64801000</v>
      </c>
      <c r="H151" s="12">
        <v>0</v>
      </c>
    </row>
    <row r="152" spans="1:8" x14ac:dyDescent="0.25">
      <c r="A152">
        <v>656000</v>
      </c>
      <c r="B152" s="140" t="s">
        <v>2981</v>
      </c>
      <c r="C152" s="12">
        <v>224944606</v>
      </c>
      <c r="D152" s="12">
        <v>0</v>
      </c>
      <c r="E152" s="12">
        <v>3617538</v>
      </c>
      <c r="F152" s="23">
        <v>65601000</v>
      </c>
      <c r="H152" s="12">
        <v>3617538</v>
      </c>
    </row>
    <row r="153" spans="1:8" x14ac:dyDescent="0.25">
      <c r="A153">
        <v>656100</v>
      </c>
      <c r="B153" s="102" t="s">
        <v>2982</v>
      </c>
      <c r="C153" s="12">
        <v>2000000</v>
      </c>
      <c r="D153" s="12">
        <v>0</v>
      </c>
      <c r="E153" s="12">
        <v>50000</v>
      </c>
      <c r="F153" s="23">
        <v>65602000</v>
      </c>
      <c r="H153" s="12">
        <v>50000</v>
      </c>
    </row>
    <row r="154" spans="1:8" x14ac:dyDescent="0.25">
      <c r="A154">
        <v>658000</v>
      </c>
      <c r="B154" t="s">
        <v>2983</v>
      </c>
      <c r="C154" s="12">
        <v>75454662.189999998</v>
      </c>
      <c r="D154" s="12">
        <v>801</v>
      </c>
      <c r="E154" s="12">
        <v>1338.54</v>
      </c>
      <c r="F154" s="23">
        <v>65700000</v>
      </c>
      <c r="H154" s="12">
        <v>1338.54</v>
      </c>
    </row>
    <row r="155" spans="1:8" x14ac:dyDescent="0.25">
      <c r="A155">
        <v>661000</v>
      </c>
      <c r="B155" t="s">
        <v>2984</v>
      </c>
      <c r="C155" s="12">
        <v>2446733.71</v>
      </c>
      <c r="D155" s="12">
        <v>16518072.48</v>
      </c>
      <c r="E155" s="12">
        <v>59024337.740000002</v>
      </c>
      <c r="F155" s="23">
        <v>66100000</v>
      </c>
      <c r="H155" s="12">
        <v>59024337.740000002</v>
      </c>
    </row>
    <row r="156" spans="1:8" x14ac:dyDescent="0.25">
      <c r="A156">
        <v>666000</v>
      </c>
      <c r="B156" t="s">
        <v>770</v>
      </c>
      <c r="C156" s="12">
        <v>19043640.949999999</v>
      </c>
      <c r="D156" s="12">
        <v>38304961.799999997</v>
      </c>
      <c r="E156" s="12">
        <v>123946926.31</v>
      </c>
      <c r="F156" s="23">
        <v>66600000</v>
      </c>
      <c r="H156" s="12">
        <v>123946926.31</v>
      </c>
    </row>
    <row r="157" spans="1:8" x14ac:dyDescent="0.25">
      <c r="A157">
        <v>681000</v>
      </c>
      <c r="B157" t="s">
        <v>2985</v>
      </c>
      <c r="C157" s="12">
        <v>99178256.370000005</v>
      </c>
      <c r="D157" s="12">
        <v>66720282.009999998</v>
      </c>
      <c r="E157" s="12">
        <v>66698532.189999998</v>
      </c>
      <c r="F157" s="23">
        <v>68112000</v>
      </c>
      <c r="H157" s="12">
        <v>66698532.189999998</v>
      </c>
    </row>
    <row r="158" spans="1:8" x14ac:dyDescent="0.25">
      <c r="A158">
        <v>690000</v>
      </c>
      <c r="B158" t="s">
        <v>2986</v>
      </c>
      <c r="C158" s="12">
        <v>1191203999.1900001</v>
      </c>
      <c r="D158" s="12">
        <v>599236202.40999997</v>
      </c>
      <c r="E158" s="12">
        <v>259943815.61000001</v>
      </c>
      <c r="F158" s="23">
        <v>69800000</v>
      </c>
      <c r="H158" s="12">
        <v>259943815.61000001</v>
      </c>
    </row>
    <row r="159" spans="1:8" x14ac:dyDescent="0.25">
      <c r="A159">
        <v>707000</v>
      </c>
      <c r="B159" t="s">
        <v>2987</v>
      </c>
      <c r="C159" s="12">
        <v>-56805733.329999998</v>
      </c>
      <c r="F159" s="23">
        <v>70700000</v>
      </c>
    </row>
    <row r="160" spans="1:8" x14ac:dyDescent="0.25">
      <c r="A160">
        <v>707180</v>
      </c>
      <c r="B160" s="140" t="s">
        <v>2988</v>
      </c>
      <c r="C160" s="12">
        <v>0</v>
      </c>
      <c r="D160" s="12">
        <v>0</v>
      </c>
      <c r="E160" s="12">
        <v>-5892259999.8299999</v>
      </c>
      <c r="F160" s="23">
        <v>70710000</v>
      </c>
      <c r="G160" s="102"/>
      <c r="H160" s="12">
        <v>-5892259999.8299999</v>
      </c>
    </row>
    <row r="161" spans="1:8" x14ac:dyDescent="0.25">
      <c r="A161">
        <v>707200</v>
      </c>
      <c r="B161" t="s">
        <v>2989</v>
      </c>
      <c r="C161" s="12">
        <v>-738851666.66999996</v>
      </c>
      <c r="D161" s="12">
        <v>-483820000.01999998</v>
      </c>
      <c r="E161" s="12">
        <v>-413426666.61000001</v>
      </c>
      <c r="F161" s="23">
        <v>70710000</v>
      </c>
      <c r="G161" s="102"/>
      <c r="H161" s="12">
        <v>-413426666.61000001</v>
      </c>
    </row>
    <row r="162" spans="1:8" x14ac:dyDescent="0.25">
      <c r="A162">
        <v>707210</v>
      </c>
      <c r="B162" t="s">
        <v>2990</v>
      </c>
      <c r="C162" s="12">
        <v>0</v>
      </c>
      <c r="D162" s="12">
        <v>-119054166.67</v>
      </c>
      <c r="E162" s="12">
        <v>-15543762500.02</v>
      </c>
      <c r="F162" s="23">
        <v>70710000</v>
      </c>
      <c r="G162" s="102"/>
      <c r="H162" s="12">
        <v>-15543762500.02</v>
      </c>
    </row>
    <row r="163" spans="1:8" x14ac:dyDescent="0.25">
      <c r="A163">
        <v>707220</v>
      </c>
      <c r="B163" t="s">
        <v>2990</v>
      </c>
      <c r="C163" s="12">
        <v>0</v>
      </c>
      <c r="D163" s="12">
        <v>0</v>
      </c>
      <c r="E163" s="12">
        <v>-1959970000.01</v>
      </c>
      <c r="F163" s="23">
        <v>70710000</v>
      </c>
      <c r="G163" s="102"/>
      <c r="H163" s="12">
        <v>-1959970000.01</v>
      </c>
    </row>
    <row r="164" spans="1:8" x14ac:dyDescent="0.25">
      <c r="A164">
        <v>707240</v>
      </c>
      <c r="B164" t="s">
        <v>2991</v>
      </c>
      <c r="C164" s="12">
        <v>-80000000</v>
      </c>
      <c r="D164" s="12">
        <v>-588200000</v>
      </c>
      <c r="E164" s="12">
        <v>-171200000</v>
      </c>
      <c r="F164" s="23">
        <v>70710000</v>
      </c>
      <c r="G164" s="102"/>
      <c r="H164" s="12">
        <v>-171200000</v>
      </c>
    </row>
    <row r="165" spans="1:8" x14ac:dyDescent="0.25">
      <c r="A165">
        <v>707700</v>
      </c>
      <c r="B165" t="s">
        <v>2992</v>
      </c>
      <c r="C165" s="12">
        <v>-11968402000</v>
      </c>
      <c r="D165" s="12">
        <v>-69435118020</v>
      </c>
      <c r="E165" s="12">
        <v>-22400000</v>
      </c>
      <c r="F165" s="23">
        <v>70710000</v>
      </c>
      <c r="G165" s="102"/>
      <c r="H165" s="12">
        <v>-22400000</v>
      </c>
    </row>
    <row r="166" spans="1:8" x14ac:dyDescent="0.25">
      <c r="A166">
        <v>707800</v>
      </c>
      <c r="B166" t="s">
        <v>2993</v>
      </c>
      <c r="C166" s="12">
        <v>-814899999.91999996</v>
      </c>
      <c r="D166" s="12">
        <v>-1398649000.02</v>
      </c>
      <c r="E166" s="12">
        <v>-561330000.04999995</v>
      </c>
      <c r="F166" s="23">
        <v>70710000</v>
      </c>
      <c r="G166" s="102"/>
      <c r="H166" s="12">
        <v>-561330000.04999995</v>
      </c>
    </row>
    <row r="167" spans="1:8" x14ac:dyDescent="0.25">
      <c r="A167">
        <v>707810</v>
      </c>
      <c r="B167" t="s">
        <v>2994</v>
      </c>
      <c r="C167" s="12">
        <v>-294563333.31999999</v>
      </c>
      <c r="D167" s="12">
        <v>-90088333.319999993</v>
      </c>
      <c r="E167" s="12">
        <v>-250500000</v>
      </c>
      <c r="F167" s="23">
        <v>70710000</v>
      </c>
      <c r="G167" s="102"/>
      <c r="H167" s="12">
        <v>-250500000</v>
      </c>
    </row>
    <row r="168" spans="1:8" x14ac:dyDescent="0.25">
      <c r="A168">
        <v>707820</v>
      </c>
      <c r="B168" t="s">
        <v>2994</v>
      </c>
      <c r="C168" s="12">
        <v>0</v>
      </c>
      <c r="D168" s="12">
        <v>0</v>
      </c>
      <c r="E168" s="12">
        <v>-392000000</v>
      </c>
      <c r="F168" s="23">
        <v>70710000</v>
      </c>
      <c r="G168" s="102"/>
      <c r="H168" s="12">
        <v>-392000000</v>
      </c>
    </row>
    <row r="169" spans="1:8" x14ac:dyDescent="0.25">
      <c r="A169">
        <v>707830</v>
      </c>
      <c r="B169" t="s">
        <v>2995</v>
      </c>
      <c r="C169" s="12">
        <v>0</v>
      </c>
      <c r="D169" s="12">
        <v>0</v>
      </c>
      <c r="E169" s="12">
        <v>-195126666.66999999</v>
      </c>
      <c r="F169" s="23">
        <v>70710000</v>
      </c>
      <c r="G169" s="102"/>
      <c r="H169" s="12">
        <v>-195126666.66999999</v>
      </c>
    </row>
    <row r="170" spans="1:8" x14ac:dyDescent="0.25">
      <c r="A170">
        <v>707840</v>
      </c>
      <c r="B170" t="s">
        <v>2996</v>
      </c>
      <c r="C170" s="12">
        <v>0</v>
      </c>
      <c r="D170" s="12">
        <v>0</v>
      </c>
      <c r="E170" s="12">
        <v>-347187500</v>
      </c>
      <c r="F170" s="23">
        <v>70710000</v>
      </c>
      <c r="G170" s="102"/>
      <c r="H170" s="12">
        <v>-347187500</v>
      </c>
    </row>
    <row r="171" spans="1:8" x14ac:dyDescent="0.25">
      <c r="A171">
        <v>707850</v>
      </c>
      <c r="B171" t="s">
        <v>2997</v>
      </c>
      <c r="C171" s="12">
        <v>-161462167583.34</v>
      </c>
      <c r="D171" s="12">
        <v>-22452293066.619999</v>
      </c>
      <c r="E171" s="12">
        <v>-5651075000.0100002</v>
      </c>
      <c r="F171" s="23">
        <v>70710000</v>
      </c>
      <c r="G171" s="102"/>
      <c r="H171" s="12">
        <v>-5651075000.0100002</v>
      </c>
    </row>
    <row r="172" spans="1:8" x14ac:dyDescent="0.25">
      <c r="A172">
        <v>707860</v>
      </c>
      <c r="B172" t="s">
        <v>2998</v>
      </c>
      <c r="C172" s="12">
        <v>-19496898999.98</v>
      </c>
      <c r="D172" s="12">
        <v>-14666913833.32</v>
      </c>
      <c r="E172" s="12">
        <v>-3235204999.9699998</v>
      </c>
      <c r="F172" s="23">
        <v>70710000</v>
      </c>
      <c r="G172" s="102"/>
      <c r="H172" s="12">
        <v>-3235204999.9699998</v>
      </c>
    </row>
    <row r="173" spans="1:8" x14ac:dyDescent="0.25">
      <c r="A173">
        <v>707870</v>
      </c>
      <c r="B173" t="s">
        <v>2999</v>
      </c>
      <c r="C173" s="12">
        <v>-20030000</v>
      </c>
      <c r="D173" s="12">
        <v>-5900000</v>
      </c>
      <c r="E173" s="12">
        <v>0</v>
      </c>
      <c r="F173" s="23">
        <v>70710000</v>
      </c>
      <c r="G173" s="102"/>
      <c r="H173" s="12">
        <v>0</v>
      </c>
    </row>
    <row r="174" spans="1:8" x14ac:dyDescent="0.25">
      <c r="A174">
        <v>707930</v>
      </c>
      <c r="B174" t="s">
        <v>3000</v>
      </c>
      <c r="C174" s="12">
        <v>-10112628293.370001</v>
      </c>
      <c r="D174" s="12">
        <v>-4167252416.7399998</v>
      </c>
      <c r="E174" s="12">
        <v>-6394126612.0799999</v>
      </c>
      <c r="F174" s="23">
        <v>70710000</v>
      </c>
      <c r="G174" s="102"/>
      <c r="H174" s="12">
        <v>-6394126612.0799999</v>
      </c>
    </row>
    <row r="175" spans="1:8" x14ac:dyDescent="0.25">
      <c r="A175">
        <v>707940</v>
      </c>
      <c r="B175" t="s">
        <v>3001</v>
      </c>
      <c r="C175" s="12">
        <v>-8037145831.6800003</v>
      </c>
      <c r="D175" s="12">
        <v>-4425478333.3100004</v>
      </c>
      <c r="E175" s="12">
        <v>-5024375004.4200001</v>
      </c>
      <c r="F175" s="23">
        <v>70710000</v>
      </c>
      <c r="G175" s="102"/>
      <c r="H175" s="12">
        <v>-5024375004.4200001</v>
      </c>
    </row>
    <row r="176" spans="1:8" x14ac:dyDescent="0.25">
      <c r="A176">
        <v>707950</v>
      </c>
      <c r="B176" t="s">
        <v>3002</v>
      </c>
      <c r="C176" s="12">
        <v>-41315833.329999998</v>
      </c>
      <c r="D176" s="12">
        <v>-892844166.66999996</v>
      </c>
      <c r="E176" s="12">
        <v>-954516666.66999996</v>
      </c>
      <c r="F176" s="23">
        <v>70710000</v>
      </c>
      <c r="G176" s="102"/>
      <c r="H176" s="12">
        <v>-954516666.66999996</v>
      </c>
    </row>
    <row r="177" spans="1:8" x14ac:dyDescent="0.25">
      <c r="A177">
        <v>707960</v>
      </c>
      <c r="B177" t="s">
        <v>3003</v>
      </c>
      <c r="C177" s="12">
        <v>-153674166.80000001</v>
      </c>
      <c r="D177" s="12">
        <v>-682888083.39999998</v>
      </c>
      <c r="E177" s="12">
        <v>-186573833.25999999</v>
      </c>
      <c r="F177" s="23">
        <v>70710000</v>
      </c>
      <c r="G177" s="102"/>
      <c r="H177" s="12">
        <v>-186573833.25999999</v>
      </c>
    </row>
    <row r="178" spans="1:8" x14ac:dyDescent="0.25">
      <c r="A178">
        <v>707980</v>
      </c>
      <c r="B178" t="s">
        <v>3004</v>
      </c>
      <c r="C178" s="12">
        <v>-207299666.65000001</v>
      </c>
      <c r="D178" s="12">
        <v>-232932000.05000001</v>
      </c>
      <c r="E178" s="12">
        <v>-292624000.01999998</v>
      </c>
      <c r="F178" s="23">
        <v>70710000</v>
      </c>
      <c r="H178" s="12">
        <v>-292624000.01999998</v>
      </c>
    </row>
    <row r="179" spans="1:8" x14ac:dyDescent="0.25">
      <c r="A179">
        <v>707120</v>
      </c>
      <c r="B179" t="s">
        <v>3005</v>
      </c>
      <c r="C179" s="12">
        <v>-24513332000</v>
      </c>
      <c r="F179" s="23">
        <v>70710000</v>
      </c>
    </row>
    <row r="180" spans="1:8" x14ac:dyDescent="0.25">
      <c r="A180">
        <v>707340</v>
      </c>
      <c r="B180" t="s">
        <v>3006</v>
      </c>
      <c r="C180" s="12">
        <v>-2333333.33</v>
      </c>
      <c r="F180" s="23">
        <v>70710000</v>
      </c>
    </row>
    <row r="181" spans="1:8" x14ac:dyDescent="0.25">
      <c r="A181">
        <v>707990</v>
      </c>
      <c r="B181" t="s">
        <v>3007</v>
      </c>
      <c r="C181" s="12">
        <v>-13033333.33</v>
      </c>
      <c r="F181" s="23">
        <v>70710000</v>
      </c>
    </row>
    <row r="182" spans="1:8" x14ac:dyDescent="0.25">
      <c r="A182">
        <v>708300</v>
      </c>
      <c r="B182" t="s">
        <v>3008</v>
      </c>
      <c r="C182" s="12">
        <v>-163418062.5</v>
      </c>
      <c r="D182" s="12">
        <v>-141809062.5</v>
      </c>
      <c r="E182" s="12">
        <v>-27011250</v>
      </c>
      <c r="F182" s="23">
        <v>70800000</v>
      </c>
      <c r="H182" s="12">
        <v>-27011250</v>
      </c>
    </row>
    <row r="183" spans="1:8" x14ac:dyDescent="0.25">
      <c r="A183">
        <v>758000</v>
      </c>
      <c r="B183" t="s">
        <v>3009</v>
      </c>
      <c r="C183" s="12">
        <v>-20.02</v>
      </c>
      <c r="D183" s="12">
        <v>-32.200000000000003</v>
      </c>
      <c r="E183" s="12">
        <v>-60452320.75</v>
      </c>
      <c r="F183" s="23">
        <v>75800000</v>
      </c>
      <c r="H183" s="12">
        <v>-60452320.75</v>
      </c>
    </row>
    <row r="184" spans="1:8" x14ac:dyDescent="0.25">
      <c r="A184">
        <v>762000</v>
      </c>
      <c r="B184" t="s">
        <v>1756</v>
      </c>
      <c r="C184" s="12">
        <v>-5842048.4199999999</v>
      </c>
      <c r="D184" s="12">
        <v>-7087871.8499999996</v>
      </c>
      <c r="E184" s="12">
        <v>-24540464.940000001</v>
      </c>
      <c r="F184" s="23">
        <v>76500000</v>
      </c>
      <c r="H184" s="12">
        <v>-24540464.940000001</v>
      </c>
    </row>
    <row r="185" spans="1:8" x14ac:dyDescent="0.25">
      <c r="A185">
        <v>766000</v>
      </c>
      <c r="B185" t="s">
        <v>786</v>
      </c>
      <c r="C185" s="12">
        <v>-21717106.73</v>
      </c>
      <c r="D185" s="12">
        <v>-36002364</v>
      </c>
      <c r="E185" s="12">
        <v>-66474097.340000004</v>
      </c>
      <c r="F185" s="23">
        <v>76600000</v>
      </c>
      <c r="H185" s="12">
        <v>-66474097.340000004</v>
      </c>
    </row>
  </sheetData>
  <conditionalFormatting sqref="F2:F185">
    <cfRule type="duplicateValues" dxfId="326" priority="41"/>
  </conditionalFormatting>
  <conditionalFormatting sqref="F5:F6">
    <cfRule type="duplicateValues" dxfId="325" priority="3"/>
  </conditionalFormatting>
  <conditionalFormatting sqref="F12">
    <cfRule type="duplicateValues" dxfId="324" priority="4"/>
  </conditionalFormatting>
  <conditionalFormatting sqref="F18">
    <cfRule type="duplicateValues" dxfId="323" priority="5"/>
  </conditionalFormatting>
  <conditionalFormatting sqref="F22">
    <cfRule type="duplicateValues" dxfId="322" priority="6"/>
  </conditionalFormatting>
  <conditionalFormatting sqref="F24">
    <cfRule type="duplicateValues" dxfId="321" priority="7"/>
  </conditionalFormatting>
  <conditionalFormatting sqref="F42">
    <cfRule type="duplicateValues" dxfId="320" priority="8"/>
  </conditionalFormatting>
  <conditionalFormatting sqref="F46">
    <cfRule type="duplicateValues" dxfId="319" priority="9"/>
  </conditionalFormatting>
  <conditionalFormatting sqref="F49 F52">
    <cfRule type="duplicateValues" dxfId="318" priority="10"/>
  </conditionalFormatting>
  <conditionalFormatting sqref="F50">
    <cfRule type="duplicateValues" dxfId="317" priority="11"/>
  </conditionalFormatting>
  <conditionalFormatting sqref="F51">
    <cfRule type="duplicateValues" dxfId="316" priority="12"/>
  </conditionalFormatting>
  <conditionalFormatting sqref="F55">
    <cfRule type="duplicateValues" dxfId="315" priority="13"/>
  </conditionalFormatting>
  <conditionalFormatting sqref="F59 F61:F73">
    <cfRule type="duplicateValues" dxfId="314" priority="14"/>
  </conditionalFormatting>
  <conditionalFormatting sqref="F60">
    <cfRule type="duplicateValues" dxfId="313" priority="15"/>
  </conditionalFormatting>
  <conditionalFormatting sqref="F74">
    <cfRule type="duplicateValues" dxfId="312" priority="16"/>
  </conditionalFormatting>
  <conditionalFormatting sqref="F75 F77 F79 F81 F83 F85">
    <cfRule type="duplicateValues" dxfId="311" priority="17"/>
  </conditionalFormatting>
  <conditionalFormatting sqref="F75">
    <cfRule type="duplicateValues" dxfId="310" priority="18"/>
  </conditionalFormatting>
  <conditionalFormatting sqref="F76">
    <cfRule type="duplicateValues" dxfId="309" priority="20"/>
  </conditionalFormatting>
  <conditionalFormatting sqref="F76:F80 F82 F84">
    <cfRule type="duplicateValues" dxfId="308" priority="19"/>
  </conditionalFormatting>
  <conditionalFormatting sqref="F77:F79">
    <cfRule type="duplicateValues" dxfId="307" priority="2"/>
  </conditionalFormatting>
  <conditionalFormatting sqref="F87">
    <cfRule type="duplicateValues" dxfId="306" priority="21"/>
  </conditionalFormatting>
  <conditionalFormatting sqref="F88">
    <cfRule type="duplicateValues" dxfId="305" priority="22"/>
  </conditionalFormatting>
  <conditionalFormatting sqref="F89">
    <cfRule type="duplicateValues" dxfId="304" priority="46"/>
  </conditionalFormatting>
  <conditionalFormatting sqref="F90">
    <cfRule type="duplicateValues" dxfId="303" priority="47"/>
  </conditionalFormatting>
  <conditionalFormatting sqref="F91">
    <cfRule type="duplicateValues" dxfId="302" priority="48"/>
  </conditionalFormatting>
  <conditionalFormatting sqref="F92">
    <cfRule type="duplicateValues" dxfId="301" priority="44"/>
  </conditionalFormatting>
  <conditionalFormatting sqref="F94">
    <cfRule type="duplicateValues" dxfId="300" priority="23"/>
  </conditionalFormatting>
  <conditionalFormatting sqref="F95">
    <cfRule type="duplicateValues" dxfId="299" priority="24"/>
  </conditionalFormatting>
  <conditionalFormatting sqref="F96">
    <cfRule type="duplicateValues" dxfId="298" priority="42"/>
  </conditionalFormatting>
  <conditionalFormatting sqref="F97 F99">
    <cfRule type="duplicateValues" dxfId="297" priority="25"/>
  </conditionalFormatting>
  <conditionalFormatting sqref="F97">
    <cfRule type="duplicateValues" dxfId="296" priority="26"/>
  </conditionalFormatting>
  <conditionalFormatting sqref="F98">
    <cfRule type="duplicateValues" dxfId="295" priority="45"/>
  </conditionalFormatting>
  <conditionalFormatting sqref="F100:F107">
    <cfRule type="duplicateValues" dxfId="294" priority="49"/>
  </conditionalFormatting>
  <conditionalFormatting sqref="F108:F109">
    <cfRule type="duplicateValues" dxfId="293" priority="27"/>
  </conditionalFormatting>
  <conditionalFormatting sqref="F110">
    <cfRule type="duplicateValues" dxfId="292" priority="28"/>
  </conditionalFormatting>
  <conditionalFormatting sqref="F129">
    <cfRule type="duplicateValues" dxfId="291" priority="29"/>
  </conditionalFormatting>
  <conditionalFormatting sqref="F130:F132">
    <cfRule type="duplicateValues" dxfId="290" priority="30"/>
  </conditionalFormatting>
  <conditionalFormatting sqref="F133">
    <cfRule type="duplicateValues" dxfId="289" priority="31"/>
  </conditionalFormatting>
  <conditionalFormatting sqref="F134">
    <cfRule type="duplicateValues" dxfId="288" priority="32"/>
  </conditionalFormatting>
  <conditionalFormatting sqref="F135">
    <cfRule type="duplicateValues" dxfId="287" priority="33"/>
  </conditionalFormatting>
  <conditionalFormatting sqref="F136">
    <cfRule type="duplicateValues" dxfId="286" priority="34"/>
  </conditionalFormatting>
  <conditionalFormatting sqref="F137">
    <cfRule type="duplicateValues" dxfId="285" priority="35"/>
  </conditionalFormatting>
  <conditionalFormatting sqref="F143">
    <cfRule type="duplicateValues" dxfId="284" priority="36"/>
  </conditionalFormatting>
  <conditionalFormatting sqref="F144">
    <cfRule type="duplicateValues" dxfId="283" priority="37"/>
  </conditionalFormatting>
  <conditionalFormatting sqref="F147">
    <cfRule type="duplicateValues" dxfId="282" priority="38"/>
  </conditionalFormatting>
  <conditionalFormatting sqref="F150:F168">
    <cfRule type="duplicateValues" dxfId="281" priority="39"/>
  </conditionalFormatting>
  <conditionalFormatting sqref="F169">
    <cfRule type="duplicateValues" dxfId="280" priority="43"/>
  </conditionalFormatting>
  <conditionalFormatting sqref="F172">
    <cfRule type="duplicateValues" dxfId="279" priority="40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C5E0B4"/>
  </sheetPr>
  <dimension ref="A1:F266"/>
  <sheetViews>
    <sheetView topLeftCell="A223" zoomScaleNormal="100" workbookViewId="0">
      <selection activeCell="C17" sqref="C17"/>
    </sheetView>
  </sheetViews>
  <sheetFormatPr baseColWidth="10" defaultColWidth="10.7109375" defaultRowHeight="14.25" x14ac:dyDescent="0.25"/>
  <cols>
    <col min="1" max="1" width="9" customWidth="1"/>
    <col min="2" max="2" width="41" customWidth="1"/>
    <col min="3" max="3" width="17.5703125" style="12" customWidth="1"/>
    <col min="4" max="5" width="16.5703125" style="12" customWidth="1"/>
    <col min="6" max="6" width="9" customWidth="1"/>
  </cols>
  <sheetData>
    <row r="1" spans="1:6" x14ac:dyDescent="0.25">
      <c r="C1" s="12">
        <v>2021</v>
      </c>
      <c r="D1" s="12">
        <v>2020</v>
      </c>
      <c r="E1" s="12">
        <v>2019</v>
      </c>
    </row>
    <row r="2" spans="1:6" x14ac:dyDescent="0.25">
      <c r="A2" t="s">
        <v>3010</v>
      </c>
      <c r="B2" t="s">
        <v>1838</v>
      </c>
      <c r="C2" s="12">
        <f>+SUBTOTAL(9,C3:C266)</f>
        <v>2.9951333999633789E-6</v>
      </c>
      <c r="D2" s="12">
        <f>+SUBTOTAL(9,D3:D259)</f>
        <v>-958663195.35000372</v>
      </c>
      <c r="E2" s="12">
        <f>+SUBTOTAL(9,E3:E259)</f>
        <v>-1357389758.3800004</v>
      </c>
    </row>
    <row r="3" spans="1:6" x14ac:dyDescent="0.25">
      <c r="A3">
        <v>10100000</v>
      </c>
      <c r="B3" t="s">
        <v>581</v>
      </c>
      <c r="C3" s="12">
        <v>-600000000</v>
      </c>
      <c r="D3" s="12">
        <v>-600000000</v>
      </c>
      <c r="E3" s="12">
        <v>-600000000</v>
      </c>
      <c r="F3">
        <v>10100000</v>
      </c>
    </row>
    <row r="4" spans="1:6" x14ac:dyDescent="0.25">
      <c r="A4">
        <v>10610000</v>
      </c>
      <c r="B4" t="s">
        <v>240</v>
      </c>
      <c r="C4" s="12">
        <v>0</v>
      </c>
      <c r="D4" s="12">
        <v>0</v>
      </c>
      <c r="E4" s="12">
        <v>-357431267.67000002</v>
      </c>
      <c r="F4">
        <v>10610000</v>
      </c>
    </row>
    <row r="5" spans="1:6" x14ac:dyDescent="0.25">
      <c r="A5">
        <v>10620000</v>
      </c>
      <c r="B5" t="s">
        <v>3011</v>
      </c>
      <c r="C5" s="12">
        <v>0</v>
      </c>
      <c r="D5" s="12">
        <v>0</v>
      </c>
      <c r="E5" s="12">
        <v>-43485517.649999999</v>
      </c>
      <c r="F5" s="23">
        <v>10620000</v>
      </c>
    </row>
    <row r="6" spans="1:6" x14ac:dyDescent="0.25">
      <c r="A6">
        <v>11100000</v>
      </c>
      <c r="B6" t="s">
        <v>3012</v>
      </c>
      <c r="C6" s="12">
        <v>220000</v>
      </c>
      <c r="D6" s="12">
        <v>220000</v>
      </c>
      <c r="E6" s="12">
        <v>0</v>
      </c>
      <c r="F6" s="23">
        <v>10620000</v>
      </c>
    </row>
    <row r="7" spans="1:6" x14ac:dyDescent="0.25">
      <c r="A7">
        <v>12000000</v>
      </c>
      <c r="B7" t="s">
        <v>2067</v>
      </c>
      <c r="C7" s="12">
        <v>-723350829.23000002</v>
      </c>
      <c r="D7" s="12">
        <v>-623046241.27999997</v>
      </c>
      <c r="E7" s="12">
        <v>0</v>
      </c>
      <c r="F7" s="23">
        <v>12000000</v>
      </c>
    </row>
    <row r="8" spans="1:6" x14ac:dyDescent="0.25">
      <c r="A8">
        <v>12800000</v>
      </c>
      <c r="B8" t="s">
        <v>1648</v>
      </c>
      <c r="C8" s="12">
        <v>-43485517.649999999</v>
      </c>
      <c r="D8" s="12">
        <v>-43485517.649999999</v>
      </c>
      <c r="E8" s="12">
        <v>208190338.62</v>
      </c>
      <c r="F8" s="18">
        <v>12800000</v>
      </c>
    </row>
    <row r="9" spans="1:6" x14ac:dyDescent="0.25">
      <c r="A9">
        <v>12900000</v>
      </c>
      <c r="B9" t="s">
        <v>1940</v>
      </c>
      <c r="C9" s="12">
        <v>208190338.62</v>
      </c>
      <c r="D9" s="12">
        <v>208190338.62</v>
      </c>
      <c r="E9" s="12">
        <v>0</v>
      </c>
      <c r="F9">
        <v>12900000</v>
      </c>
    </row>
    <row r="10" spans="1:6" x14ac:dyDescent="0.25">
      <c r="A10">
        <v>13100000</v>
      </c>
      <c r="B10" t="s">
        <v>3013</v>
      </c>
      <c r="C10" s="12">
        <v>0</v>
      </c>
      <c r="D10" s="12">
        <v>0</v>
      </c>
      <c r="F10">
        <v>13100000</v>
      </c>
    </row>
    <row r="11" spans="1:6" x14ac:dyDescent="0.25">
      <c r="A11">
        <v>13300000</v>
      </c>
      <c r="B11" t="s">
        <v>3014</v>
      </c>
      <c r="C11" s="12">
        <v>22790349.309999999</v>
      </c>
      <c r="D11" s="12">
        <v>22790349.309999999</v>
      </c>
      <c r="E11" s="12">
        <v>22790349.309999999</v>
      </c>
      <c r="F11">
        <v>13100000</v>
      </c>
    </row>
    <row r="12" spans="1:6" x14ac:dyDescent="0.25">
      <c r="A12">
        <v>16100000</v>
      </c>
      <c r="B12" t="s">
        <v>242</v>
      </c>
      <c r="C12" s="12">
        <v>0</v>
      </c>
      <c r="D12" s="12">
        <v>0</v>
      </c>
      <c r="E12" s="12">
        <v>-69012.899999999994</v>
      </c>
      <c r="F12" s="60">
        <v>16100000</v>
      </c>
    </row>
    <row r="13" spans="1:6" x14ac:dyDescent="0.25">
      <c r="A13">
        <v>16110000</v>
      </c>
      <c r="B13" t="s">
        <v>3015</v>
      </c>
      <c r="C13" s="12">
        <v>0</v>
      </c>
      <c r="D13" s="12">
        <v>0</v>
      </c>
      <c r="E13" s="12">
        <v>0</v>
      </c>
      <c r="F13">
        <v>16110000</v>
      </c>
    </row>
    <row r="14" spans="1:6" x14ac:dyDescent="0.25">
      <c r="A14">
        <v>16120000</v>
      </c>
      <c r="B14" t="s">
        <v>408</v>
      </c>
      <c r="C14" s="12">
        <v>0</v>
      </c>
      <c r="D14" s="12">
        <v>0</v>
      </c>
      <c r="E14" s="12">
        <v>0</v>
      </c>
      <c r="F14">
        <v>16120000</v>
      </c>
    </row>
    <row r="15" spans="1:6" x14ac:dyDescent="0.25">
      <c r="A15">
        <v>16200000</v>
      </c>
      <c r="B15" t="s">
        <v>3016</v>
      </c>
      <c r="C15" s="12">
        <v>0</v>
      </c>
      <c r="D15" s="12">
        <v>0</v>
      </c>
      <c r="E15" s="12">
        <v>-48580.5</v>
      </c>
      <c r="F15" s="60">
        <v>16200000</v>
      </c>
    </row>
    <row r="16" spans="1:6" x14ac:dyDescent="0.25">
      <c r="A16">
        <v>16300000</v>
      </c>
      <c r="B16" t="s">
        <v>3017</v>
      </c>
      <c r="C16" s="12">
        <v>-1200000000</v>
      </c>
      <c r="D16" s="12">
        <v>-112849590.43000001</v>
      </c>
      <c r="E16" s="12">
        <v>-321984598.88999999</v>
      </c>
      <c r="F16" s="18">
        <v>16300000</v>
      </c>
    </row>
    <row r="17" spans="1:6" x14ac:dyDescent="0.25">
      <c r="A17">
        <v>16400000</v>
      </c>
      <c r="B17" t="s">
        <v>3018</v>
      </c>
      <c r="C17" s="12">
        <v>-393806893.30000001</v>
      </c>
      <c r="D17" s="12">
        <v>-698328609.79999995</v>
      </c>
      <c r="E17" s="12">
        <v>0</v>
      </c>
      <c r="F17" s="18">
        <v>16400000</v>
      </c>
    </row>
    <row r="18" spans="1:6" x14ac:dyDescent="0.25">
      <c r="A18">
        <v>16600000</v>
      </c>
      <c r="B18" t="s">
        <v>3019</v>
      </c>
      <c r="C18" s="12">
        <v>0</v>
      </c>
      <c r="D18" s="12">
        <v>0</v>
      </c>
      <c r="E18" s="12">
        <v>-973805649.60000002</v>
      </c>
      <c r="F18" s="18">
        <v>16600000</v>
      </c>
    </row>
    <row r="19" spans="1:6" x14ac:dyDescent="0.25">
      <c r="A19">
        <v>20400000</v>
      </c>
      <c r="B19" t="s">
        <v>2074</v>
      </c>
      <c r="C19" s="12">
        <v>8205042.9900000002</v>
      </c>
      <c r="D19" s="12">
        <v>7970823.8499999996</v>
      </c>
      <c r="E19" s="12">
        <v>6025472.2400000002</v>
      </c>
      <c r="F19">
        <v>20400000</v>
      </c>
    </row>
    <row r="20" spans="1:6" x14ac:dyDescent="0.25">
      <c r="A20">
        <v>21100000</v>
      </c>
      <c r="B20" t="s">
        <v>803</v>
      </c>
      <c r="C20" s="12">
        <v>31200000</v>
      </c>
      <c r="D20" s="12">
        <v>31200000</v>
      </c>
      <c r="E20" s="12">
        <v>31200000</v>
      </c>
      <c r="F20">
        <v>21100000</v>
      </c>
    </row>
    <row r="21" spans="1:6" x14ac:dyDescent="0.25">
      <c r="A21">
        <v>21200000</v>
      </c>
      <c r="B21" t="s">
        <v>251</v>
      </c>
      <c r="C21" s="12">
        <v>0</v>
      </c>
      <c r="D21" s="12">
        <v>0</v>
      </c>
      <c r="F21">
        <v>21200000</v>
      </c>
    </row>
    <row r="22" spans="1:6" x14ac:dyDescent="0.25">
      <c r="A22">
        <v>21300000</v>
      </c>
      <c r="B22" t="s">
        <v>591</v>
      </c>
      <c r="C22" s="12">
        <v>1006150294.34</v>
      </c>
      <c r="D22" s="12">
        <v>565485333.33000004</v>
      </c>
      <c r="E22" s="12">
        <v>565485333.33000004</v>
      </c>
      <c r="F22">
        <v>21300000</v>
      </c>
    </row>
    <row r="23" spans="1:6" x14ac:dyDescent="0.25">
      <c r="A23">
        <v>21500000</v>
      </c>
      <c r="B23" t="s">
        <v>2075</v>
      </c>
      <c r="C23" s="12">
        <v>86793602.040000007</v>
      </c>
      <c r="D23" s="12">
        <v>62163602.039999999</v>
      </c>
      <c r="E23" s="12">
        <v>62163602.039999999</v>
      </c>
      <c r="F23">
        <v>21500000</v>
      </c>
    </row>
    <row r="24" spans="1:6" x14ac:dyDescent="0.25">
      <c r="A24">
        <v>21520000</v>
      </c>
      <c r="B24" t="s">
        <v>254</v>
      </c>
      <c r="C24" s="12">
        <v>44129814.950000003</v>
      </c>
      <c r="D24" s="12">
        <v>20620044.899999999</v>
      </c>
      <c r="E24" s="12">
        <v>20620044.899999999</v>
      </c>
      <c r="F24" s="18">
        <v>21520000</v>
      </c>
    </row>
    <row r="25" spans="1:6" x14ac:dyDescent="0.25">
      <c r="A25">
        <v>21530000</v>
      </c>
      <c r="B25" t="s">
        <v>3020</v>
      </c>
      <c r="C25" s="12">
        <v>263691184.59999999</v>
      </c>
      <c r="D25" s="12">
        <v>237948184.59999999</v>
      </c>
      <c r="E25" s="12">
        <v>237948184.59999999</v>
      </c>
      <c r="F25" s="18">
        <v>21530000</v>
      </c>
    </row>
    <row r="26" spans="1:6" x14ac:dyDescent="0.25">
      <c r="A26">
        <v>21810000</v>
      </c>
      <c r="B26" t="s">
        <v>260</v>
      </c>
      <c r="C26" s="12">
        <v>4961175715.1099997</v>
      </c>
      <c r="D26" s="12">
        <v>4901032247.9899998</v>
      </c>
      <c r="E26" s="12">
        <v>4901032247.9899998</v>
      </c>
      <c r="F26">
        <v>21810000</v>
      </c>
    </row>
    <row r="27" spans="1:6" x14ac:dyDescent="0.25">
      <c r="A27">
        <v>21820000</v>
      </c>
      <c r="B27" t="s">
        <v>52</v>
      </c>
      <c r="C27" s="12">
        <v>18819671.370000001</v>
      </c>
      <c r="D27" s="12">
        <v>18737171.370000001</v>
      </c>
      <c r="E27" s="12">
        <v>15862701.369999999</v>
      </c>
      <c r="F27">
        <v>21820000</v>
      </c>
    </row>
    <row r="28" spans="1:6" x14ac:dyDescent="0.25">
      <c r="A28">
        <v>21830000</v>
      </c>
      <c r="B28" t="s">
        <v>596</v>
      </c>
      <c r="C28" s="12">
        <v>406457211.31999999</v>
      </c>
      <c r="D28" s="12">
        <v>222558378</v>
      </c>
      <c r="E28" s="12">
        <v>179745878</v>
      </c>
      <c r="F28">
        <v>21830000</v>
      </c>
    </row>
    <row r="29" spans="1:6" x14ac:dyDescent="0.25">
      <c r="A29">
        <v>21840000</v>
      </c>
      <c r="B29" t="s">
        <v>597</v>
      </c>
      <c r="C29" s="12">
        <v>36598527.219999999</v>
      </c>
      <c r="D29" s="12">
        <v>14898527.220000001</v>
      </c>
      <c r="E29" s="12">
        <v>8448380.6699999999</v>
      </c>
      <c r="F29">
        <v>21840000</v>
      </c>
    </row>
    <row r="30" spans="1:6" x14ac:dyDescent="0.25">
      <c r="A30">
        <v>21850000</v>
      </c>
      <c r="B30" t="s">
        <v>2079</v>
      </c>
      <c r="C30" s="12">
        <v>19487783.329999998</v>
      </c>
      <c r="D30" s="12">
        <v>16834450</v>
      </c>
      <c r="E30" s="12">
        <v>16359450</v>
      </c>
      <c r="F30">
        <v>21850000</v>
      </c>
    </row>
    <row r="31" spans="1:6" x14ac:dyDescent="0.25">
      <c r="A31">
        <v>21870000</v>
      </c>
      <c r="B31" t="s">
        <v>2223</v>
      </c>
      <c r="C31" s="12">
        <v>18826698.949999999</v>
      </c>
      <c r="D31" s="12">
        <v>18826698.949999999</v>
      </c>
      <c r="E31" s="12">
        <v>18826698.949999999</v>
      </c>
      <c r="F31">
        <v>21870000</v>
      </c>
    </row>
    <row r="32" spans="1:6" x14ac:dyDescent="0.25">
      <c r="A32">
        <v>23000000</v>
      </c>
      <c r="B32" t="s">
        <v>266</v>
      </c>
      <c r="C32" s="12">
        <v>0</v>
      </c>
      <c r="D32" s="12">
        <v>0</v>
      </c>
      <c r="E32" s="12">
        <v>0</v>
      </c>
      <c r="F32">
        <v>23000000</v>
      </c>
    </row>
    <row r="33" spans="1:6" x14ac:dyDescent="0.25">
      <c r="A33">
        <v>27500000</v>
      </c>
      <c r="B33" t="s">
        <v>599</v>
      </c>
      <c r="C33" s="12">
        <v>53728000</v>
      </c>
      <c r="D33" s="12">
        <v>53728000</v>
      </c>
      <c r="E33" s="12">
        <v>53728000</v>
      </c>
      <c r="F33">
        <v>27500000</v>
      </c>
    </row>
    <row r="34" spans="1:6" x14ac:dyDescent="0.25">
      <c r="A34">
        <v>28030000</v>
      </c>
      <c r="B34" t="s">
        <v>600</v>
      </c>
      <c r="C34" s="12">
        <v>-6998147.1100000003</v>
      </c>
      <c r="D34" s="12">
        <v>-6998147.1100000003</v>
      </c>
      <c r="E34" s="12">
        <v>0</v>
      </c>
      <c r="F34" s="23">
        <v>28030000</v>
      </c>
    </row>
    <row r="35" spans="1:6" x14ac:dyDescent="0.25">
      <c r="A35">
        <v>28080000</v>
      </c>
      <c r="B35" t="s">
        <v>3021</v>
      </c>
      <c r="C35" s="12">
        <v>0</v>
      </c>
      <c r="D35" s="12">
        <v>0</v>
      </c>
      <c r="E35" s="12">
        <v>-6025471.2999999998</v>
      </c>
      <c r="F35" s="23">
        <v>28080000</v>
      </c>
    </row>
    <row r="36" spans="1:6" x14ac:dyDescent="0.25">
      <c r="A36">
        <v>28100000</v>
      </c>
      <c r="B36" t="s">
        <v>3022</v>
      </c>
      <c r="C36" s="12">
        <v>0</v>
      </c>
      <c r="D36" s="12">
        <v>0</v>
      </c>
      <c r="F36" s="23">
        <v>28080000</v>
      </c>
    </row>
    <row r="37" spans="1:6" x14ac:dyDescent="0.25">
      <c r="A37">
        <v>28130000</v>
      </c>
      <c r="B37" t="s">
        <v>603</v>
      </c>
      <c r="C37" s="12">
        <v>-203273376.40000001</v>
      </c>
      <c r="D37" s="12">
        <v>-174999109.72999999</v>
      </c>
      <c r="E37" s="12">
        <v>-146724843.06</v>
      </c>
      <c r="F37">
        <v>28130000</v>
      </c>
    </row>
    <row r="38" spans="1:6" x14ac:dyDescent="0.25">
      <c r="A38">
        <v>28150000</v>
      </c>
      <c r="B38" t="s">
        <v>604</v>
      </c>
      <c r="C38" s="12">
        <v>-52619257.479999997</v>
      </c>
      <c r="D38" s="12">
        <v>-44271477.780000001</v>
      </c>
      <c r="E38" s="12">
        <v>-37913698.079999998</v>
      </c>
      <c r="F38">
        <v>28150000</v>
      </c>
    </row>
    <row r="39" spans="1:6" x14ac:dyDescent="0.25">
      <c r="A39">
        <v>28152000</v>
      </c>
      <c r="B39" t="s">
        <v>270</v>
      </c>
      <c r="C39" s="12">
        <v>-13894482.92</v>
      </c>
      <c r="D39" s="12">
        <v>-9873330.9299999997</v>
      </c>
      <c r="E39" s="12">
        <v>-7811326.4400000004</v>
      </c>
      <c r="F39">
        <v>28152000</v>
      </c>
    </row>
    <row r="40" spans="1:6" x14ac:dyDescent="0.25">
      <c r="A40">
        <v>28153000</v>
      </c>
      <c r="B40" t="s">
        <v>3023</v>
      </c>
      <c r="C40" s="12">
        <v>-112095421.08</v>
      </c>
      <c r="D40" s="12">
        <v>-86302596.370000005</v>
      </c>
      <c r="E40" s="12">
        <v>-62507777.909999996</v>
      </c>
      <c r="F40">
        <v>28153000</v>
      </c>
    </row>
    <row r="41" spans="1:6" x14ac:dyDescent="0.25">
      <c r="A41">
        <v>28181000</v>
      </c>
      <c r="B41" t="s">
        <v>276</v>
      </c>
      <c r="C41" s="12">
        <v>-3346404619.1700001</v>
      </c>
      <c r="D41" s="12">
        <v>-2851696605.3800001</v>
      </c>
      <c r="E41" s="12">
        <v>-2361593380.5799999</v>
      </c>
      <c r="F41">
        <v>28181000</v>
      </c>
    </row>
    <row r="42" spans="1:6" x14ac:dyDescent="0.25">
      <c r="A42">
        <v>28182000</v>
      </c>
      <c r="B42" t="s">
        <v>607</v>
      </c>
      <c r="C42" s="12">
        <v>-8005169.3399999999</v>
      </c>
      <c r="D42" s="12">
        <v>-6124577.2000000002</v>
      </c>
      <c r="E42" s="12">
        <v>-4360452.46</v>
      </c>
      <c r="F42">
        <v>28182000</v>
      </c>
    </row>
    <row r="43" spans="1:6" x14ac:dyDescent="0.25">
      <c r="A43">
        <v>28183000</v>
      </c>
      <c r="B43" t="s">
        <v>610</v>
      </c>
      <c r="C43" s="12">
        <v>-180657740.49000001</v>
      </c>
      <c r="D43" s="12">
        <v>-122522870.67</v>
      </c>
      <c r="E43" s="12">
        <v>-126260370.3</v>
      </c>
      <c r="F43">
        <v>28183000</v>
      </c>
    </row>
    <row r="44" spans="1:6" x14ac:dyDescent="0.25">
      <c r="A44">
        <v>28184000</v>
      </c>
      <c r="B44" t="s">
        <v>608</v>
      </c>
      <c r="C44" s="12">
        <v>-13498240.42</v>
      </c>
      <c r="D44" s="12">
        <v>-9579941.3200000003</v>
      </c>
      <c r="E44" s="12">
        <v>-7985359.8399999999</v>
      </c>
      <c r="F44">
        <v>28184000</v>
      </c>
    </row>
    <row r="45" spans="1:6" x14ac:dyDescent="0.25">
      <c r="A45">
        <v>28185000</v>
      </c>
      <c r="B45" t="s">
        <v>279</v>
      </c>
      <c r="C45" s="12">
        <v>-16208594.76</v>
      </c>
      <c r="D45" s="12">
        <v>-15562555.890000001</v>
      </c>
      <c r="E45" s="12">
        <v>-14749239.220000001</v>
      </c>
      <c r="F45">
        <v>28185000</v>
      </c>
    </row>
    <row r="46" spans="1:6" x14ac:dyDescent="0.25">
      <c r="A46">
        <v>28187000</v>
      </c>
      <c r="B46" t="s">
        <v>609</v>
      </c>
      <c r="C46" s="12">
        <v>-7867468.4699999997</v>
      </c>
      <c r="D46" s="12">
        <v>-6222797.3899999997</v>
      </c>
      <c r="E46" s="12">
        <v>-4162899.49</v>
      </c>
      <c r="F46">
        <v>28187000</v>
      </c>
    </row>
    <row r="47" spans="1:6" x14ac:dyDescent="0.25">
      <c r="A47">
        <v>31000000</v>
      </c>
      <c r="B47" t="s">
        <v>2389</v>
      </c>
      <c r="C47" s="12">
        <v>1161494086.25</v>
      </c>
      <c r="D47" s="12">
        <v>1325773974.3599999</v>
      </c>
      <c r="E47" s="12">
        <v>1157077823.8199999</v>
      </c>
      <c r="F47">
        <v>31000000</v>
      </c>
    </row>
    <row r="48" spans="1:6" x14ac:dyDescent="0.25">
      <c r="A48">
        <v>35500000</v>
      </c>
      <c r="B48" t="s">
        <v>612</v>
      </c>
      <c r="C48" s="12">
        <v>1188394262.2</v>
      </c>
      <c r="D48" s="12">
        <v>1826545300.0599999</v>
      </c>
      <c r="E48" s="12">
        <v>2872139385.5799999</v>
      </c>
      <c r="F48" s="60">
        <v>35500000</v>
      </c>
    </row>
    <row r="49" spans="1:6" x14ac:dyDescent="0.25">
      <c r="A49">
        <v>40100000</v>
      </c>
      <c r="B49" t="s">
        <v>1945</v>
      </c>
      <c r="C49" s="12">
        <v>0</v>
      </c>
      <c r="D49" s="12">
        <v>0</v>
      </c>
      <c r="E49" s="12">
        <v>0</v>
      </c>
      <c r="F49">
        <v>40100000</v>
      </c>
    </row>
    <row r="50" spans="1:6" x14ac:dyDescent="0.25">
      <c r="A50">
        <v>40110000</v>
      </c>
      <c r="B50" t="s">
        <v>2777</v>
      </c>
      <c r="C50" s="12">
        <v>-395454554.75</v>
      </c>
      <c r="D50" s="12">
        <v>-204743058.19</v>
      </c>
      <c r="E50" s="12">
        <v>-124571088.15000001</v>
      </c>
      <c r="F50">
        <v>40110000</v>
      </c>
    </row>
    <row r="51" spans="1:6" x14ac:dyDescent="0.25">
      <c r="A51">
        <v>40120000</v>
      </c>
      <c r="B51" t="s">
        <v>65</v>
      </c>
      <c r="C51" s="12">
        <v>249179854.18000001</v>
      </c>
      <c r="D51" s="12">
        <v>632277509.26999998</v>
      </c>
      <c r="E51" s="12">
        <v>278496688.89999998</v>
      </c>
      <c r="F51">
        <v>40120000</v>
      </c>
    </row>
    <row r="52" spans="1:6" x14ac:dyDescent="0.25">
      <c r="A52">
        <v>40300000</v>
      </c>
      <c r="B52" t="s">
        <v>280</v>
      </c>
      <c r="C52" s="12">
        <v>0</v>
      </c>
      <c r="D52" s="12">
        <v>0</v>
      </c>
      <c r="E52" s="12">
        <v>-7650000</v>
      </c>
      <c r="F52">
        <v>40300000</v>
      </c>
    </row>
    <row r="53" spans="1:6" x14ac:dyDescent="0.25">
      <c r="A53">
        <v>40340000</v>
      </c>
      <c r="B53" t="s">
        <v>67</v>
      </c>
      <c r="C53" s="12">
        <v>0</v>
      </c>
      <c r="D53" s="12">
        <v>0</v>
      </c>
      <c r="E53" s="12">
        <v>0</v>
      </c>
      <c r="F53">
        <v>40340000</v>
      </c>
    </row>
    <row r="54" spans="1:6" x14ac:dyDescent="0.25">
      <c r="A54">
        <v>40800000</v>
      </c>
      <c r="B54" t="s">
        <v>1946</v>
      </c>
      <c r="C54" s="12">
        <v>-528890617.25</v>
      </c>
      <c r="D54" s="12">
        <v>-3292664</v>
      </c>
      <c r="E54" s="12">
        <v>0</v>
      </c>
      <c r="F54">
        <v>40800000</v>
      </c>
    </row>
    <row r="55" spans="1:6" x14ac:dyDescent="0.25">
      <c r="A55">
        <v>40810000</v>
      </c>
      <c r="B55" t="s">
        <v>284</v>
      </c>
      <c r="C55" s="12">
        <v>0</v>
      </c>
      <c r="D55" s="12">
        <v>0</v>
      </c>
      <c r="E55" s="12">
        <v>-36016433</v>
      </c>
      <c r="F55">
        <v>40810000</v>
      </c>
    </row>
    <row r="56" spans="1:6" x14ac:dyDescent="0.25">
      <c r="A56">
        <v>40900000</v>
      </c>
      <c r="B56" t="s">
        <v>3024</v>
      </c>
      <c r="C56" s="12">
        <v>0</v>
      </c>
      <c r="D56" s="12">
        <v>986736.81</v>
      </c>
      <c r="E56" s="12">
        <v>0</v>
      </c>
      <c r="F56" s="23">
        <v>40900000</v>
      </c>
    </row>
    <row r="57" spans="1:6" x14ac:dyDescent="0.25">
      <c r="A57">
        <v>41100000</v>
      </c>
      <c r="B57" t="s">
        <v>3025</v>
      </c>
      <c r="C57" s="12">
        <v>2281947912.4200001</v>
      </c>
      <c r="D57" s="12">
        <v>2251607229.9699998</v>
      </c>
      <c r="E57" s="12">
        <v>143452143.59999999</v>
      </c>
      <c r="F57">
        <v>41100000</v>
      </c>
    </row>
    <row r="58" spans="1:6" x14ac:dyDescent="0.25">
      <c r="A58">
        <v>41110000</v>
      </c>
      <c r="B58" t="s">
        <v>2092</v>
      </c>
      <c r="C58" s="12">
        <v>9929000</v>
      </c>
      <c r="D58" s="12">
        <v>132842028.2</v>
      </c>
      <c r="E58" s="12">
        <v>1666927947.6700001</v>
      </c>
      <c r="F58">
        <v>41110000</v>
      </c>
    </row>
    <row r="59" spans="1:6" x14ac:dyDescent="0.25">
      <c r="A59">
        <v>41120000</v>
      </c>
      <c r="B59" t="s">
        <v>1473</v>
      </c>
      <c r="C59" s="12">
        <v>10824978.43</v>
      </c>
      <c r="D59" s="12">
        <v>114166995.06999999</v>
      </c>
      <c r="E59" s="12">
        <v>228698557.97999999</v>
      </c>
      <c r="F59">
        <v>41120000</v>
      </c>
    </row>
    <row r="60" spans="1:6" x14ac:dyDescent="0.25">
      <c r="A60">
        <v>41300000</v>
      </c>
      <c r="B60" t="s">
        <v>290</v>
      </c>
      <c r="C60" s="12">
        <v>0</v>
      </c>
      <c r="D60" s="12">
        <v>0</v>
      </c>
      <c r="E60" s="12">
        <v>0</v>
      </c>
      <c r="F60">
        <v>41300000</v>
      </c>
    </row>
    <row r="61" spans="1:6" x14ac:dyDescent="0.25">
      <c r="A61">
        <v>41310000</v>
      </c>
      <c r="B61" t="s">
        <v>3026</v>
      </c>
      <c r="C61" s="12">
        <v>0</v>
      </c>
      <c r="D61" s="12">
        <v>0</v>
      </c>
      <c r="E61" s="12">
        <v>960000</v>
      </c>
      <c r="F61">
        <v>41310000</v>
      </c>
    </row>
    <row r="62" spans="1:6" x14ac:dyDescent="0.25">
      <c r="A62">
        <v>41600000</v>
      </c>
      <c r="B62" t="s">
        <v>291</v>
      </c>
      <c r="C62" s="12">
        <v>20479998</v>
      </c>
      <c r="D62" s="12">
        <v>20479998</v>
      </c>
      <c r="E62" s="12">
        <v>20479998</v>
      </c>
      <c r="F62" s="23">
        <v>41600000</v>
      </c>
    </row>
    <row r="63" spans="1:6" x14ac:dyDescent="0.25">
      <c r="A63">
        <v>42100000</v>
      </c>
      <c r="B63" t="s">
        <v>1948</v>
      </c>
      <c r="C63" s="12">
        <v>197445.02</v>
      </c>
      <c r="D63" s="12">
        <v>-1526209.28</v>
      </c>
      <c r="E63" s="12">
        <v>2559871.84</v>
      </c>
      <c r="F63" s="23">
        <v>42100000</v>
      </c>
    </row>
    <row r="64" spans="1:6" x14ac:dyDescent="0.25">
      <c r="A64">
        <v>42500000</v>
      </c>
      <c r="B64" t="s">
        <v>2098</v>
      </c>
      <c r="C64" s="12">
        <v>0</v>
      </c>
      <c r="D64" s="12">
        <v>20000</v>
      </c>
      <c r="E64" s="12">
        <v>0</v>
      </c>
      <c r="F64" s="18">
        <v>42500000</v>
      </c>
    </row>
    <row r="65" spans="1:6" x14ac:dyDescent="0.25">
      <c r="A65">
        <v>42503000</v>
      </c>
      <c r="B65" t="s">
        <v>298</v>
      </c>
      <c r="C65" s="12">
        <v>0</v>
      </c>
      <c r="D65" s="12">
        <v>0</v>
      </c>
      <c r="E65" s="12">
        <v>20842476.809999999</v>
      </c>
      <c r="F65" s="18">
        <v>42500000</v>
      </c>
    </row>
    <row r="66" spans="1:6" x14ac:dyDescent="0.25">
      <c r="A66">
        <v>42510000</v>
      </c>
      <c r="B66" t="s">
        <v>3027</v>
      </c>
      <c r="C66" s="12">
        <v>0</v>
      </c>
      <c r="D66" s="12">
        <v>0</v>
      </c>
      <c r="E66" s="12">
        <v>0</v>
      </c>
      <c r="F66" s="23">
        <v>42510000</v>
      </c>
    </row>
    <row r="67" spans="1:6" x14ac:dyDescent="0.25">
      <c r="A67">
        <v>42530000</v>
      </c>
      <c r="B67" t="s">
        <v>299</v>
      </c>
      <c r="C67" s="12">
        <v>0</v>
      </c>
      <c r="D67" s="12">
        <v>0</v>
      </c>
      <c r="E67" s="12">
        <v>20000</v>
      </c>
      <c r="F67" s="23">
        <v>42530000</v>
      </c>
    </row>
    <row r="68" spans="1:6" x14ac:dyDescent="0.25">
      <c r="A68">
        <v>42700000</v>
      </c>
      <c r="B68" t="s">
        <v>3028</v>
      </c>
      <c r="C68" s="12">
        <v>2200000</v>
      </c>
      <c r="D68" s="12">
        <v>8382476.8099999996</v>
      </c>
      <c r="E68" s="12">
        <v>0</v>
      </c>
      <c r="F68" s="23">
        <v>42700000</v>
      </c>
    </row>
    <row r="69" spans="1:6" x14ac:dyDescent="0.25">
      <c r="A69">
        <v>42800000</v>
      </c>
      <c r="B69" t="s">
        <v>300</v>
      </c>
      <c r="C69" s="12">
        <v>0</v>
      </c>
      <c r="D69" s="12">
        <v>0</v>
      </c>
      <c r="E69" s="12">
        <v>-198059484.50999999</v>
      </c>
      <c r="F69" s="23">
        <v>42800000</v>
      </c>
    </row>
    <row r="70" spans="1:6" x14ac:dyDescent="0.25">
      <c r="A70">
        <v>42820000</v>
      </c>
      <c r="B70" t="s">
        <v>626</v>
      </c>
      <c r="C70" s="12">
        <v>-138554499.72999999</v>
      </c>
      <c r="D70" s="12">
        <v>-146551848.59999999</v>
      </c>
      <c r="E70" s="12">
        <v>0</v>
      </c>
      <c r="F70" s="23">
        <v>42820000</v>
      </c>
    </row>
    <row r="71" spans="1:6" x14ac:dyDescent="0.25">
      <c r="A71">
        <v>43100000</v>
      </c>
      <c r="B71" t="s">
        <v>627</v>
      </c>
      <c r="C71" s="12">
        <v>-35937474.689999998</v>
      </c>
      <c r="D71" s="12">
        <v>-41001181.119999997</v>
      </c>
      <c r="E71" s="12">
        <v>-44338638.359999999</v>
      </c>
      <c r="F71">
        <v>43100000</v>
      </c>
    </row>
    <row r="72" spans="1:6" x14ac:dyDescent="0.25">
      <c r="A72">
        <v>43110000</v>
      </c>
      <c r="B72" t="s">
        <v>628</v>
      </c>
      <c r="C72" s="12">
        <v>-1966573</v>
      </c>
      <c r="D72" s="12">
        <v>-696099</v>
      </c>
      <c r="E72" s="12">
        <v>-1050000</v>
      </c>
      <c r="F72">
        <v>43110000</v>
      </c>
    </row>
    <row r="73" spans="1:6" x14ac:dyDescent="0.25">
      <c r="A73">
        <v>43111000</v>
      </c>
      <c r="B73" t="s">
        <v>3029</v>
      </c>
      <c r="C73" s="12">
        <v>-1182438.79</v>
      </c>
      <c r="F73">
        <v>43110000</v>
      </c>
    </row>
    <row r="74" spans="1:6" x14ac:dyDescent="0.25">
      <c r="A74">
        <v>43200000</v>
      </c>
      <c r="B74" t="s">
        <v>79</v>
      </c>
      <c r="C74" s="12">
        <v>-16696011.91</v>
      </c>
      <c r="D74" s="12">
        <v>-16334146.02</v>
      </c>
      <c r="E74" s="12">
        <v>-15879761.98</v>
      </c>
      <c r="F74">
        <v>43200000</v>
      </c>
    </row>
    <row r="75" spans="1:6" x14ac:dyDescent="0.25">
      <c r="A75">
        <v>43300000</v>
      </c>
      <c r="B75" t="s">
        <v>80</v>
      </c>
      <c r="C75" s="12">
        <v>-2373688.5299999998</v>
      </c>
      <c r="D75" s="12">
        <v>-2766557.01</v>
      </c>
      <c r="E75" s="12">
        <v>-3083067.9</v>
      </c>
      <c r="F75">
        <v>43300000</v>
      </c>
    </row>
    <row r="76" spans="1:6" x14ac:dyDescent="0.25">
      <c r="A76">
        <v>43860000</v>
      </c>
      <c r="B76" t="s">
        <v>1949</v>
      </c>
      <c r="C76" s="12">
        <v>0</v>
      </c>
      <c r="D76" s="12">
        <v>-1595974</v>
      </c>
      <c r="E76" s="12">
        <v>0</v>
      </c>
      <c r="F76">
        <v>43860000</v>
      </c>
    </row>
    <row r="77" spans="1:6" x14ac:dyDescent="0.25">
      <c r="A77">
        <v>44100000</v>
      </c>
      <c r="B77" t="s">
        <v>632</v>
      </c>
      <c r="C77" s="12">
        <v>-7036769.8300000001</v>
      </c>
      <c r="D77" s="12">
        <v>-7816775.6299999999</v>
      </c>
      <c r="E77" s="12">
        <v>-7418293.6299999999</v>
      </c>
      <c r="F77">
        <v>44100000</v>
      </c>
    </row>
    <row r="78" spans="1:6" x14ac:dyDescent="0.25">
      <c r="A78">
        <v>44200000</v>
      </c>
      <c r="B78" t="s">
        <v>2555</v>
      </c>
      <c r="C78" s="12">
        <v>0</v>
      </c>
      <c r="D78" s="12">
        <v>0</v>
      </c>
      <c r="E78" s="12">
        <v>0</v>
      </c>
      <c r="F78">
        <v>44200000</v>
      </c>
    </row>
    <row r="79" spans="1:6" x14ac:dyDescent="0.25">
      <c r="A79">
        <v>44300000</v>
      </c>
      <c r="B79" t="s">
        <v>633</v>
      </c>
      <c r="C79" s="12">
        <v>83671106.890000001</v>
      </c>
      <c r="D79" s="12">
        <v>82245958.700000003</v>
      </c>
      <c r="E79" s="12">
        <v>87852418.569999993</v>
      </c>
      <c r="F79">
        <v>44300000</v>
      </c>
    </row>
    <row r="80" spans="1:6" x14ac:dyDescent="0.25">
      <c r="A80">
        <v>44310000</v>
      </c>
      <c r="B80" t="s">
        <v>2232</v>
      </c>
      <c r="C80" s="12">
        <v>0</v>
      </c>
      <c r="D80" s="12">
        <v>0</v>
      </c>
      <c r="E80" s="12">
        <v>0</v>
      </c>
      <c r="F80">
        <v>44310000</v>
      </c>
    </row>
    <row r="81" spans="1:6" x14ac:dyDescent="0.25">
      <c r="A81">
        <v>44410000</v>
      </c>
      <c r="B81" t="s">
        <v>3030</v>
      </c>
      <c r="C81" s="12">
        <v>-131913414.61</v>
      </c>
      <c r="D81" s="12">
        <v>-75872062.480000004</v>
      </c>
      <c r="E81" s="12">
        <v>-33725729.469999999</v>
      </c>
      <c r="F81">
        <v>44410000</v>
      </c>
    </row>
    <row r="82" spans="1:6" x14ac:dyDescent="0.25">
      <c r="A82">
        <v>44420000</v>
      </c>
      <c r="B82" t="s">
        <v>3031</v>
      </c>
      <c r="C82" s="12">
        <v>0</v>
      </c>
      <c r="D82" s="12">
        <v>0</v>
      </c>
      <c r="E82" s="12">
        <v>0</v>
      </c>
      <c r="F82">
        <v>44420000</v>
      </c>
    </row>
    <row r="83" spans="1:6" x14ac:dyDescent="0.25">
      <c r="A83">
        <v>44540000</v>
      </c>
      <c r="B83" t="s">
        <v>637</v>
      </c>
      <c r="C83" s="12">
        <v>0</v>
      </c>
      <c r="D83" s="12">
        <v>-190349464.62</v>
      </c>
      <c r="E83" s="12">
        <v>-138584851.19999999</v>
      </c>
      <c r="F83">
        <v>44540000</v>
      </c>
    </row>
    <row r="84" spans="1:6" x14ac:dyDescent="0.25">
      <c r="A84">
        <v>44550000</v>
      </c>
      <c r="B84" t="s">
        <v>639</v>
      </c>
      <c r="C84" s="12">
        <v>153163636.13</v>
      </c>
      <c r="D84" s="12">
        <v>0</v>
      </c>
      <c r="E84" s="12">
        <v>0</v>
      </c>
      <c r="F84">
        <v>44550000</v>
      </c>
    </row>
    <row r="85" spans="1:6" x14ac:dyDescent="0.25">
      <c r="A85">
        <v>44560000</v>
      </c>
      <c r="B85" t="s">
        <v>2102</v>
      </c>
      <c r="C85" s="12">
        <v>124341719.73999999</v>
      </c>
      <c r="D85" s="12">
        <v>10814283.380000001</v>
      </c>
      <c r="E85" s="12">
        <v>0</v>
      </c>
      <c r="F85">
        <v>44560000</v>
      </c>
    </row>
    <row r="86" spans="1:6" x14ac:dyDescent="0.25">
      <c r="A86">
        <v>44562000</v>
      </c>
      <c r="B86" t="s">
        <v>2796</v>
      </c>
      <c r="C86" s="12">
        <v>0</v>
      </c>
      <c r="D86" s="12">
        <v>0</v>
      </c>
      <c r="E86" s="12">
        <v>0</v>
      </c>
      <c r="F86">
        <v>44562000</v>
      </c>
    </row>
    <row r="87" spans="1:6" x14ac:dyDescent="0.25">
      <c r="A87">
        <v>44570000</v>
      </c>
      <c r="B87" t="s">
        <v>2190</v>
      </c>
      <c r="C87" s="12">
        <v>0</v>
      </c>
      <c r="D87" s="12">
        <v>0</v>
      </c>
      <c r="E87" s="12">
        <v>0</v>
      </c>
      <c r="F87">
        <v>44570000</v>
      </c>
    </row>
    <row r="88" spans="1:6" x14ac:dyDescent="0.25">
      <c r="A88">
        <v>44580000</v>
      </c>
      <c r="B88" t="s">
        <v>644</v>
      </c>
      <c r="C88" s="12">
        <v>0</v>
      </c>
      <c r="D88" s="12">
        <v>0</v>
      </c>
      <c r="E88" s="12">
        <v>0</v>
      </c>
      <c r="F88">
        <v>44580000</v>
      </c>
    </row>
    <row r="89" spans="1:6" x14ac:dyDescent="0.25">
      <c r="A89">
        <v>45500000</v>
      </c>
      <c r="B89" t="s">
        <v>647</v>
      </c>
      <c r="C89" s="12">
        <v>0</v>
      </c>
      <c r="D89" s="12">
        <v>0</v>
      </c>
      <c r="F89">
        <v>45500000</v>
      </c>
    </row>
    <row r="90" spans="1:6" x14ac:dyDescent="0.25">
      <c r="A90">
        <v>45511000</v>
      </c>
      <c r="B90" t="s">
        <v>330</v>
      </c>
      <c r="C90" s="12">
        <v>-2865081504.5599999</v>
      </c>
      <c r="D90" s="12">
        <v>-3115081504.5599999</v>
      </c>
      <c r="E90" s="12">
        <v>-3115081504.5599999</v>
      </c>
      <c r="F90" s="99">
        <v>45511000</v>
      </c>
    </row>
    <row r="91" spans="1:6" x14ac:dyDescent="0.25">
      <c r="A91">
        <v>45512000</v>
      </c>
      <c r="B91" t="s">
        <v>314</v>
      </c>
      <c r="C91" s="12">
        <v>-190230840</v>
      </c>
      <c r="D91" s="12">
        <v>-190230840</v>
      </c>
      <c r="E91" s="12">
        <v>-190230840</v>
      </c>
      <c r="F91" s="99">
        <v>45512000</v>
      </c>
    </row>
    <row r="92" spans="1:6" x14ac:dyDescent="0.25">
      <c r="A92">
        <v>45513000</v>
      </c>
      <c r="B92" t="s">
        <v>3032</v>
      </c>
      <c r="C92" s="12">
        <v>-27000000</v>
      </c>
      <c r="D92" s="12">
        <v>-277000000</v>
      </c>
      <c r="E92" s="12">
        <v>-277000000</v>
      </c>
      <c r="F92" s="60">
        <v>45513000</v>
      </c>
    </row>
    <row r="93" spans="1:6" x14ac:dyDescent="0.25">
      <c r="A93">
        <v>45514000</v>
      </c>
      <c r="B93" t="s">
        <v>3033</v>
      </c>
      <c r="C93" s="12">
        <v>-2877616744.5700002</v>
      </c>
      <c r="D93" s="12">
        <v>-3377616744.5700002</v>
      </c>
      <c r="E93" s="12">
        <v>-3377616744.5700002</v>
      </c>
      <c r="F93">
        <v>45514000</v>
      </c>
    </row>
    <row r="94" spans="1:6" x14ac:dyDescent="0.25">
      <c r="A94">
        <v>45515000</v>
      </c>
      <c r="B94" t="s">
        <v>3034</v>
      </c>
      <c r="C94" s="12">
        <v>0</v>
      </c>
      <c r="F94">
        <v>45515000</v>
      </c>
    </row>
    <row r="95" spans="1:6" x14ac:dyDescent="0.25">
      <c r="A95">
        <v>45516000</v>
      </c>
      <c r="B95" t="s">
        <v>3035</v>
      </c>
      <c r="C95" s="12">
        <v>-300799000</v>
      </c>
      <c r="D95" s="12">
        <v>-300799000</v>
      </c>
      <c r="E95" s="12">
        <v>-300799000</v>
      </c>
      <c r="F95">
        <v>45515000</v>
      </c>
    </row>
    <row r="96" spans="1:6" x14ac:dyDescent="0.25">
      <c r="A96">
        <v>46600000</v>
      </c>
      <c r="B96" t="s">
        <v>2114</v>
      </c>
      <c r="C96" s="12">
        <v>0</v>
      </c>
      <c r="D96" s="12">
        <v>0</v>
      </c>
      <c r="E96" s="12">
        <v>0</v>
      </c>
      <c r="F96">
        <v>46600000</v>
      </c>
    </row>
    <row r="97" spans="1:6" x14ac:dyDescent="0.25">
      <c r="A97">
        <v>46700000</v>
      </c>
      <c r="B97" t="s">
        <v>2115</v>
      </c>
      <c r="C97" s="12">
        <v>-1302589.25</v>
      </c>
      <c r="D97" s="12">
        <v>6603310.2300000004</v>
      </c>
      <c r="E97" s="12">
        <v>390000</v>
      </c>
      <c r="F97">
        <v>46700000</v>
      </c>
    </row>
    <row r="98" spans="1:6" x14ac:dyDescent="0.25">
      <c r="A98">
        <v>46700002</v>
      </c>
      <c r="B98" t="s">
        <v>3036</v>
      </c>
      <c r="C98" s="12">
        <v>200000</v>
      </c>
      <c r="D98" s="12">
        <v>200000</v>
      </c>
      <c r="E98" s="12">
        <v>200000</v>
      </c>
      <c r="F98">
        <v>46700002</v>
      </c>
    </row>
    <row r="99" spans="1:6" x14ac:dyDescent="0.25">
      <c r="A99">
        <v>46700007</v>
      </c>
      <c r="B99" t="s">
        <v>3037</v>
      </c>
      <c r="C99" s="12">
        <v>-319667.56</v>
      </c>
      <c r="D99" s="12">
        <v>-319667.56</v>
      </c>
      <c r="E99" s="12">
        <v>0</v>
      </c>
      <c r="F99">
        <v>46700002</v>
      </c>
    </row>
    <row r="100" spans="1:6" x14ac:dyDescent="0.25">
      <c r="A100">
        <v>46710000</v>
      </c>
      <c r="B100" t="s">
        <v>5</v>
      </c>
      <c r="C100" s="12">
        <v>-300000000</v>
      </c>
      <c r="D100" s="12">
        <v>-300000000</v>
      </c>
      <c r="E100" s="12">
        <v>-300000000</v>
      </c>
      <c r="F100" s="61">
        <v>46710000</v>
      </c>
    </row>
    <row r="101" spans="1:6" x14ac:dyDescent="0.25">
      <c r="A101">
        <v>46710070</v>
      </c>
      <c r="B101" t="s">
        <v>140</v>
      </c>
      <c r="C101" s="12">
        <v>-3955900</v>
      </c>
      <c r="D101" s="12">
        <v>-3955900</v>
      </c>
      <c r="E101" s="12">
        <v>-184800</v>
      </c>
      <c r="F101" s="61">
        <v>46710070</v>
      </c>
    </row>
    <row r="102" spans="1:6" x14ac:dyDescent="0.25">
      <c r="A102">
        <v>47100000</v>
      </c>
      <c r="B102" t="s">
        <v>384</v>
      </c>
      <c r="C102" s="12">
        <v>0</v>
      </c>
      <c r="D102" s="12">
        <v>0</v>
      </c>
      <c r="E102" s="12">
        <v>0</v>
      </c>
      <c r="F102">
        <v>47100000</v>
      </c>
    </row>
    <row r="103" spans="1:6" x14ac:dyDescent="0.25">
      <c r="A103">
        <v>48600000</v>
      </c>
      <c r="B103" t="s">
        <v>698</v>
      </c>
      <c r="C103" s="12">
        <v>-3507382.92</v>
      </c>
      <c r="D103" s="12">
        <v>-1415962.66</v>
      </c>
      <c r="E103" s="12">
        <v>0</v>
      </c>
      <c r="F103" s="23">
        <v>48600000</v>
      </c>
    </row>
    <row r="104" spans="1:6" x14ac:dyDescent="0.25">
      <c r="A104">
        <v>49100000</v>
      </c>
      <c r="B104" t="s">
        <v>699</v>
      </c>
      <c r="C104" s="12">
        <v>-20479998</v>
      </c>
      <c r="D104" s="12">
        <v>-20479998</v>
      </c>
      <c r="E104" s="12">
        <v>-20479998</v>
      </c>
      <c r="F104" s="23">
        <v>49100000</v>
      </c>
    </row>
    <row r="105" spans="1:6" x14ac:dyDescent="0.25">
      <c r="A105">
        <v>51150000</v>
      </c>
      <c r="B105" t="s">
        <v>3038</v>
      </c>
      <c r="C105" s="12">
        <v>0</v>
      </c>
      <c r="D105" s="12">
        <v>0</v>
      </c>
      <c r="E105" s="12">
        <v>0</v>
      </c>
      <c r="F105">
        <v>51211000</v>
      </c>
    </row>
    <row r="106" spans="1:6" x14ac:dyDescent="0.25">
      <c r="A106">
        <v>51211000</v>
      </c>
      <c r="B106" t="s">
        <v>343</v>
      </c>
      <c r="C106" s="12">
        <v>0</v>
      </c>
      <c r="D106" s="12">
        <v>0</v>
      </c>
      <c r="F106">
        <v>51211000</v>
      </c>
    </row>
    <row r="107" spans="1:6" x14ac:dyDescent="0.25">
      <c r="A107">
        <v>51221000</v>
      </c>
      <c r="B107" t="s">
        <v>345</v>
      </c>
      <c r="C107" s="12">
        <v>0</v>
      </c>
      <c r="D107" s="12">
        <v>0</v>
      </c>
      <c r="F107">
        <v>51221000</v>
      </c>
    </row>
    <row r="108" spans="1:6" x14ac:dyDescent="0.25">
      <c r="A108">
        <v>51223000</v>
      </c>
      <c r="B108" t="s">
        <v>2480</v>
      </c>
      <c r="C108" s="12">
        <v>0</v>
      </c>
      <c r="D108" s="12">
        <v>0</v>
      </c>
      <c r="F108">
        <v>51223000</v>
      </c>
    </row>
    <row r="109" spans="1:6" x14ac:dyDescent="0.25">
      <c r="A109">
        <v>51231000</v>
      </c>
      <c r="B109" t="s">
        <v>3039</v>
      </c>
      <c r="C109" s="12">
        <v>1036887278.9400001</v>
      </c>
      <c r="D109" s="12">
        <v>382495731.19999999</v>
      </c>
      <c r="E109" s="12">
        <v>232041374.90000001</v>
      </c>
      <c r="F109" s="23">
        <v>51231000</v>
      </c>
    </row>
    <row r="110" spans="1:6" x14ac:dyDescent="0.25">
      <c r="A110">
        <v>51232000</v>
      </c>
      <c r="B110" t="s">
        <v>3040</v>
      </c>
      <c r="C110" s="12">
        <v>4729836.5999999996</v>
      </c>
      <c r="D110" s="12">
        <v>104547919.95999999</v>
      </c>
      <c r="E110" s="12">
        <v>106366936.02</v>
      </c>
      <c r="F110" s="23">
        <v>51231000</v>
      </c>
    </row>
    <row r="111" spans="1:6" x14ac:dyDescent="0.25">
      <c r="A111">
        <v>51241000</v>
      </c>
      <c r="B111" t="s">
        <v>159</v>
      </c>
      <c r="C111" s="12">
        <v>1504721169.8099999</v>
      </c>
      <c r="D111" s="12">
        <v>238275192.36000001</v>
      </c>
      <c r="E111" s="12">
        <v>230515500.56</v>
      </c>
      <c r="F111" s="23">
        <v>51241000</v>
      </c>
    </row>
    <row r="112" spans="1:6" x14ac:dyDescent="0.25">
      <c r="A112">
        <v>51243000</v>
      </c>
      <c r="B112" t="s">
        <v>2357</v>
      </c>
      <c r="C112" s="12">
        <v>-188944.49</v>
      </c>
      <c r="D112" s="12">
        <v>-188944.49</v>
      </c>
      <c r="E112" s="12">
        <v>-188944.49</v>
      </c>
      <c r="F112" s="46">
        <v>51243000</v>
      </c>
    </row>
    <row r="113" spans="1:6" x14ac:dyDescent="0.25">
      <c r="A113">
        <v>51244000</v>
      </c>
      <c r="B113" t="s">
        <v>2464</v>
      </c>
      <c r="C113" s="12">
        <v>0</v>
      </c>
      <c r="D113" s="12">
        <v>0</v>
      </c>
      <c r="F113">
        <v>51244000</v>
      </c>
    </row>
    <row r="114" spans="1:6" x14ac:dyDescent="0.25">
      <c r="A114">
        <v>51245000</v>
      </c>
      <c r="B114" t="s">
        <v>2465</v>
      </c>
      <c r="C114" s="12">
        <v>0</v>
      </c>
      <c r="D114" s="12">
        <v>0</v>
      </c>
      <c r="F114">
        <v>51245000</v>
      </c>
    </row>
    <row r="115" spans="1:6" x14ac:dyDescent="0.25">
      <c r="A115">
        <v>51261000</v>
      </c>
      <c r="B115" t="s">
        <v>708</v>
      </c>
      <c r="C115" s="12">
        <v>1563865766.46</v>
      </c>
      <c r="D115" s="12">
        <v>564622561.91999996</v>
      </c>
      <c r="E115" s="12">
        <v>65853336.240000002</v>
      </c>
      <c r="F115" s="23">
        <v>51261000</v>
      </c>
    </row>
    <row r="116" spans="1:6" x14ac:dyDescent="0.25">
      <c r="A116">
        <v>51271000</v>
      </c>
      <c r="B116" t="s">
        <v>3041</v>
      </c>
      <c r="C116" s="12">
        <v>65724458.210000001</v>
      </c>
      <c r="D116" s="12">
        <v>133704097.33</v>
      </c>
      <c r="E116" s="12">
        <v>123860510.5</v>
      </c>
      <c r="F116" s="46">
        <v>51271000</v>
      </c>
    </row>
    <row r="117" spans="1:6" x14ac:dyDescent="0.25">
      <c r="A117">
        <v>51271001</v>
      </c>
      <c r="B117" t="s">
        <v>3042</v>
      </c>
      <c r="C117" s="12">
        <v>0</v>
      </c>
      <c r="D117" s="12">
        <v>0</v>
      </c>
      <c r="E117" s="12">
        <v>0</v>
      </c>
      <c r="F117" s="46">
        <v>51271000</v>
      </c>
    </row>
    <row r="118" spans="1:6" x14ac:dyDescent="0.25">
      <c r="A118">
        <v>51271002</v>
      </c>
      <c r="B118" t="s">
        <v>932</v>
      </c>
      <c r="C118" s="12">
        <v>1540110.78</v>
      </c>
      <c r="D118" s="12">
        <v>1540110.78</v>
      </c>
      <c r="E118" s="12">
        <v>1540110.78</v>
      </c>
      <c r="F118" s="46">
        <v>51271000</v>
      </c>
    </row>
    <row r="119" spans="1:6" x14ac:dyDescent="0.25">
      <c r="A119">
        <v>51610000</v>
      </c>
      <c r="B119" t="s">
        <v>412</v>
      </c>
      <c r="C119" s="12">
        <v>0</v>
      </c>
      <c r="D119" s="12">
        <v>-450000000</v>
      </c>
      <c r="E119" s="12">
        <v>0</v>
      </c>
      <c r="F119" s="23">
        <v>51910000</v>
      </c>
    </row>
    <row r="120" spans="1:6" x14ac:dyDescent="0.25">
      <c r="A120">
        <v>51620000</v>
      </c>
      <c r="B120" t="s">
        <v>408</v>
      </c>
      <c r="C120" s="12">
        <v>-1500000000</v>
      </c>
      <c r="D120" s="12">
        <v>0</v>
      </c>
      <c r="E120" s="12">
        <v>0</v>
      </c>
      <c r="F120" s="23">
        <v>51910000</v>
      </c>
    </row>
    <row r="121" spans="1:6" x14ac:dyDescent="0.25">
      <c r="A121">
        <v>51800000</v>
      </c>
      <c r="B121" t="s">
        <v>3043</v>
      </c>
      <c r="C121" s="12">
        <v>0</v>
      </c>
      <c r="D121" s="12">
        <v>0</v>
      </c>
      <c r="E121" s="12">
        <v>0</v>
      </c>
      <c r="F121">
        <v>51800000</v>
      </c>
    </row>
    <row r="122" spans="1:6" x14ac:dyDescent="0.25">
      <c r="A122">
        <v>53100000</v>
      </c>
      <c r="B122" t="s">
        <v>3044</v>
      </c>
      <c r="C122" s="12">
        <v>90000</v>
      </c>
      <c r="D122" s="12">
        <v>0</v>
      </c>
      <c r="E122" s="12">
        <v>4350214.7</v>
      </c>
      <c r="F122">
        <v>53100000</v>
      </c>
    </row>
    <row r="123" spans="1:6" x14ac:dyDescent="0.25">
      <c r="A123">
        <v>53110000</v>
      </c>
      <c r="B123" t="s">
        <v>3045</v>
      </c>
      <c r="C123" s="12">
        <v>2198873.4700000002</v>
      </c>
      <c r="D123" s="12">
        <v>467594.08</v>
      </c>
      <c r="E123" s="12">
        <v>0</v>
      </c>
      <c r="F123">
        <v>53110000</v>
      </c>
    </row>
    <row r="124" spans="1:6" x14ac:dyDescent="0.25">
      <c r="A124">
        <v>53600000</v>
      </c>
      <c r="B124" t="s">
        <v>3046</v>
      </c>
      <c r="C124" s="12">
        <v>0</v>
      </c>
      <c r="F124">
        <v>53600000</v>
      </c>
    </row>
    <row r="125" spans="1:6" x14ac:dyDescent="0.25">
      <c r="A125">
        <v>58000000</v>
      </c>
      <c r="B125" t="s">
        <v>724</v>
      </c>
      <c r="C125" s="12">
        <v>0</v>
      </c>
      <c r="D125" s="12">
        <v>0</v>
      </c>
      <c r="E125" s="12">
        <v>-59048392.689999998</v>
      </c>
      <c r="F125" s="23">
        <v>58000000</v>
      </c>
    </row>
    <row r="126" spans="1:6" x14ac:dyDescent="0.25">
      <c r="A126">
        <v>58100000</v>
      </c>
      <c r="B126" t="s">
        <v>3047</v>
      </c>
      <c r="C126" s="12">
        <v>0</v>
      </c>
      <c r="D126" s="12">
        <v>0</v>
      </c>
      <c r="E126" s="12">
        <v>0</v>
      </c>
      <c r="F126" s="23">
        <v>58000000</v>
      </c>
    </row>
    <row r="127" spans="1:6" x14ac:dyDescent="0.25">
      <c r="A127">
        <v>60101000</v>
      </c>
      <c r="B127" t="s">
        <v>3048</v>
      </c>
      <c r="C127" s="12">
        <v>730000000</v>
      </c>
      <c r="D127" s="12">
        <v>0</v>
      </c>
      <c r="E127" s="12">
        <v>41227600</v>
      </c>
      <c r="F127" s="23">
        <v>60101000</v>
      </c>
    </row>
    <row r="128" spans="1:6" x14ac:dyDescent="0.25">
      <c r="A128">
        <v>60102000</v>
      </c>
      <c r="B128" t="s">
        <v>3049</v>
      </c>
      <c r="C128" s="12">
        <v>8991479685.2000008</v>
      </c>
      <c r="D128" s="12">
        <v>6179263046.3800001</v>
      </c>
      <c r="E128" s="12">
        <v>4673717623.6999998</v>
      </c>
      <c r="F128" s="23">
        <v>60102000</v>
      </c>
    </row>
    <row r="129" spans="1:6" x14ac:dyDescent="0.25">
      <c r="A129">
        <v>60201000</v>
      </c>
      <c r="B129" t="s">
        <v>430</v>
      </c>
      <c r="C129" s="12">
        <v>56472997</v>
      </c>
      <c r="D129" s="12">
        <v>187052086</v>
      </c>
      <c r="E129" s="12">
        <v>1034309208.9299999</v>
      </c>
      <c r="F129" s="23">
        <v>60201000</v>
      </c>
    </row>
    <row r="130" spans="1:6" x14ac:dyDescent="0.25">
      <c r="A130">
        <v>60202000</v>
      </c>
      <c r="B130" t="s">
        <v>3050</v>
      </c>
      <c r="C130" s="12">
        <v>0</v>
      </c>
      <c r="D130" s="12">
        <v>411855</v>
      </c>
      <c r="E130" s="12">
        <v>0</v>
      </c>
      <c r="F130" s="23">
        <v>60201000</v>
      </c>
    </row>
    <row r="131" spans="1:6" x14ac:dyDescent="0.25">
      <c r="A131">
        <v>60203000</v>
      </c>
      <c r="B131" t="s">
        <v>385</v>
      </c>
      <c r="C131" s="12">
        <v>752000</v>
      </c>
      <c r="D131" s="12">
        <v>383500</v>
      </c>
      <c r="E131" s="12">
        <v>0</v>
      </c>
      <c r="F131" s="23">
        <v>60203000</v>
      </c>
    </row>
    <row r="132" spans="1:6" x14ac:dyDescent="0.25">
      <c r="A132">
        <v>60205000</v>
      </c>
      <c r="B132" t="s">
        <v>3051</v>
      </c>
      <c r="C132" s="12">
        <v>341735476.99000001</v>
      </c>
      <c r="D132" s="12">
        <v>247509654.31</v>
      </c>
      <c r="E132" s="12">
        <v>0</v>
      </c>
      <c r="F132" s="23">
        <v>60205000</v>
      </c>
    </row>
    <row r="133" spans="1:6" x14ac:dyDescent="0.25">
      <c r="A133">
        <v>60205110</v>
      </c>
      <c r="B133" t="s">
        <v>3052</v>
      </c>
      <c r="C133" s="12">
        <v>0</v>
      </c>
      <c r="D133" s="12">
        <v>4571164</v>
      </c>
      <c r="E133" s="12">
        <v>0</v>
      </c>
      <c r="F133" s="23">
        <v>60205000</v>
      </c>
    </row>
    <row r="134" spans="1:6" x14ac:dyDescent="0.25">
      <c r="A134">
        <v>60205200</v>
      </c>
      <c r="B134" t="s">
        <v>3053</v>
      </c>
      <c r="C134" s="12">
        <v>0</v>
      </c>
      <c r="D134" s="12">
        <v>9286859.1400000006</v>
      </c>
      <c r="E134" s="12">
        <v>0</v>
      </c>
      <c r="F134" s="23">
        <v>60205200</v>
      </c>
    </row>
    <row r="135" spans="1:6" x14ac:dyDescent="0.25">
      <c r="A135">
        <v>60301000</v>
      </c>
      <c r="B135" t="s">
        <v>1589</v>
      </c>
      <c r="C135" s="12">
        <v>164279888.11000001</v>
      </c>
      <c r="D135" s="12">
        <v>-168696150.53999999</v>
      </c>
      <c r="E135" s="12">
        <v>1634558841.6700001</v>
      </c>
      <c r="F135" s="60">
        <v>60301000</v>
      </c>
    </row>
    <row r="136" spans="1:6" x14ac:dyDescent="0.25">
      <c r="A136">
        <v>60400000</v>
      </c>
      <c r="B136" t="s">
        <v>3054</v>
      </c>
      <c r="C136" s="12">
        <v>295000</v>
      </c>
      <c r="D136" s="12">
        <v>60126264.600000001</v>
      </c>
      <c r="E136" s="12">
        <v>79659547.480000004</v>
      </c>
      <c r="F136" s="23">
        <v>60400000</v>
      </c>
    </row>
    <row r="137" spans="1:6" x14ac:dyDescent="0.25">
      <c r="A137">
        <v>60601000</v>
      </c>
      <c r="B137" t="s">
        <v>442</v>
      </c>
      <c r="C137" s="12">
        <v>662600837.04999995</v>
      </c>
      <c r="D137" s="12">
        <v>622007707.66999996</v>
      </c>
      <c r="E137" s="12">
        <v>555686311.75</v>
      </c>
      <c r="F137" s="23">
        <v>60601000</v>
      </c>
    </row>
    <row r="138" spans="1:6" x14ac:dyDescent="0.25">
      <c r="A138">
        <v>60602000</v>
      </c>
      <c r="B138" t="s">
        <v>378</v>
      </c>
      <c r="C138" s="12">
        <v>22019178.609999999</v>
      </c>
      <c r="D138" s="12">
        <v>20116937.100000001</v>
      </c>
      <c r="E138" s="12">
        <v>22874184.920000002</v>
      </c>
      <c r="F138" s="23">
        <v>60602000</v>
      </c>
    </row>
    <row r="139" spans="1:6" x14ac:dyDescent="0.25">
      <c r="A139">
        <v>60602100</v>
      </c>
      <c r="B139" t="s">
        <v>3055</v>
      </c>
      <c r="C139" s="12">
        <v>30000</v>
      </c>
      <c r="D139" s="12">
        <v>135000</v>
      </c>
      <c r="E139" s="12">
        <v>0</v>
      </c>
      <c r="F139" s="23">
        <v>60602000</v>
      </c>
    </row>
    <row r="140" spans="1:6" x14ac:dyDescent="0.25">
      <c r="A140">
        <v>60603000</v>
      </c>
      <c r="B140" t="s">
        <v>380</v>
      </c>
      <c r="C140" s="12">
        <v>0</v>
      </c>
      <c r="D140" s="12">
        <v>45000</v>
      </c>
      <c r="E140" s="12">
        <v>1065434</v>
      </c>
      <c r="F140" s="23">
        <v>60603000</v>
      </c>
    </row>
    <row r="141" spans="1:6" x14ac:dyDescent="0.25">
      <c r="A141">
        <v>60604000</v>
      </c>
      <c r="B141" t="s">
        <v>382</v>
      </c>
      <c r="C141" s="12">
        <v>3892115</v>
      </c>
      <c r="D141" s="12">
        <v>2596846</v>
      </c>
      <c r="E141" s="12">
        <v>139500</v>
      </c>
      <c r="F141" s="23">
        <v>60604000</v>
      </c>
    </row>
    <row r="142" spans="1:6" x14ac:dyDescent="0.25">
      <c r="A142">
        <v>60607000</v>
      </c>
      <c r="B142" t="s">
        <v>385</v>
      </c>
      <c r="C142" s="12">
        <v>5194490</v>
      </c>
      <c r="D142" s="12">
        <v>4381107.0999999996</v>
      </c>
      <c r="E142" s="12">
        <v>4487120</v>
      </c>
      <c r="F142" s="23">
        <v>60607000</v>
      </c>
    </row>
    <row r="143" spans="1:6" x14ac:dyDescent="0.25">
      <c r="A143">
        <v>60608000</v>
      </c>
      <c r="B143" t="s">
        <v>3056</v>
      </c>
      <c r="C143" s="12">
        <v>5356359.8099999996</v>
      </c>
      <c r="D143" s="12">
        <v>4048054.62</v>
      </c>
      <c r="E143" s="12">
        <v>3116450.01</v>
      </c>
      <c r="F143" s="23">
        <v>60608000</v>
      </c>
    </row>
    <row r="144" spans="1:6" x14ac:dyDescent="0.25">
      <c r="A144">
        <v>60609000</v>
      </c>
      <c r="B144" t="s">
        <v>3057</v>
      </c>
      <c r="C144" s="12">
        <v>26787597.949999999</v>
      </c>
      <c r="D144" s="12">
        <v>43331245.899999999</v>
      </c>
      <c r="E144" s="12">
        <v>41616011.75</v>
      </c>
      <c r="F144" s="23">
        <v>60609000</v>
      </c>
    </row>
    <row r="145" spans="1:6" x14ac:dyDescent="0.25">
      <c r="A145">
        <v>60702000</v>
      </c>
      <c r="B145" t="s">
        <v>731</v>
      </c>
      <c r="C145" s="12">
        <v>140414436.75999999</v>
      </c>
      <c r="F145">
        <v>60702000</v>
      </c>
    </row>
    <row r="146" spans="1:6" x14ac:dyDescent="0.25">
      <c r="A146">
        <v>60801000</v>
      </c>
      <c r="B146" t="s">
        <v>457</v>
      </c>
      <c r="C146" s="12">
        <v>0</v>
      </c>
      <c r="D146" s="12">
        <v>11996942.93</v>
      </c>
      <c r="E146" s="12">
        <v>551840555.95000005</v>
      </c>
      <c r="F146" s="23">
        <v>60801000</v>
      </c>
    </row>
    <row r="147" spans="1:6" x14ac:dyDescent="0.25">
      <c r="A147">
        <v>60803000</v>
      </c>
      <c r="B147" t="s">
        <v>459</v>
      </c>
      <c r="C147" s="12">
        <v>300095239.04000002</v>
      </c>
      <c r="D147" s="12">
        <v>52168913.859999999</v>
      </c>
      <c r="E147" s="12">
        <v>0</v>
      </c>
      <c r="F147" s="23">
        <v>60803000</v>
      </c>
    </row>
    <row r="148" spans="1:6" x14ac:dyDescent="0.25">
      <c r="A148">
        <v>60804000</v>
      </c>
      <c r="B148" t="s">
        <v>461</v>
      </c>
      <c r="C148" s="12">
        <v>37988591.899999999</v>
      </c>
      <c r="D148" s="12">
        <v>70469016.060000002</v>
      </c>
      <c r="E148" s="12">
        <v>0</v>
      </c>
      <c r="F148" s="23">
        <v>60804000</v>
      </c>
    </row>
    <row r="149" spans="1:6" x14ac:dyDescent="0.25">
      <c r="A149">
        <v>60806000</v>
      </c>
      <c r="B149" t="s">
        <v>462</v>
      </c>
      <c r="C149" s="12">
        <v>0</v>
      </c>
      <c r="D149" s="12">
        <v>53592696.350000001</v>
      </c>
      <c r="E149" s="12">
        <v>0</v>
      </c>
      <c r="F149" s="23">
        <v>60806000</v>
      </c>
    </row>
    <row r="150" spans="1:6" x14ac:dyDescent="0.25">
      <c r="A150">
        <v>60808000</v>
      </c>
      <c r="B150" t="s">
        <v>464</v>
      </c>
      <c r="C150" s="12">
        <v>198200000</v>
      </c>
      <c r="D150" s="12">
        <v>232951666.66999999</v>
      </c>
      <c r="E150" s="12">
        <v>0</v>
      </c>
      <c r="F150" s="23">
        <v>60808000</v>
      </c>
    </row>
    <row r="151" spans="1:6" x14ac:dyDescent="0.25">
      <c r="A151">
        <v>60809000</v>
      </c>
      <c r="B151" t="s">
        <v>3058</v>
      </c>
      <c r="C151" s="12">
        <v>145418765.75</v>
      </c>
      <c r="D151" s="12">
        <v>162251511.22999999</v>
      </c>
      <c r="E151" s="12">
        <v>0</v>
      </c>
      <c r="F151" s="23">
        <v>60809000</v>
      </c>
    </row>
    <row r="152" spans="1:6" x14ac:dyDescent="0.25">
      <c r="A152">
        <v>60811000</v>
      </c>
      <c r="B152" t="s">
        <v>466</v>
      </c>
      <c r="C152" s="12">
        <v>477914821.68000001</v>
      </c>
      <c r="D152" s="12">
        <v>242413220.69</v>
      </c>
      <c r="E152" s="12">
        <v>0</v>
      </c>
      <c r="F152" s="23">
        <v>60811000</v>
      </c>
    </row>
    <row r="153" spans="1:6" x14ac:dyDescent="0.25">
      <c r="A153">
        <v>60812000</v>
      </c>
      <c r="B153" t="s">
        <v>3059</v>
      </c>
      <c r="C153" s="12">
        <v>43213814</v>
      </c>
      <c r="D153" s="12">
        <v>33842412.159999996</v>
      </c>
      <c r="E153" s="12">
        <v>0</v>
      </c>
      <c r="F153" s="23">
        <v>60812000</v>
      </c>
    </row>
    <row r="154" spans="1:6" x14ac:dyDescent="0.25">
      <c r="A154">
        <v>60815000</v>
      </c>
      <c r="B154" t="s">
        <v>3060</v>
      </c>
      <c r="C154" s="12">
        <v>0</v>
      </c>
      <c r="D154" s="12">
        <v>1030000</v>
      </c>
      <c r="E154" s="12">
        <v>0</v>
      </c>
      <c r="F154" s="23">
        <v>60812000</v>
      </c>
    </row>
    <row r="155" spans="1:6" x14ac:dyDescent="0.25">
      <c r="A155">
        <v>60817000</v>
      </c>
      <c r="B155" t="s">
        <v>3061</v>
      </c>
      <c r="C155" s="12">
        <v>13988012</v>
      </c>
      <c r="D155" s="12">
        <v>151671</v>
      </c>
      <c r="E155" s="12">
        <v>0</v>
      </c>
      <c r="F155" s="23">
        <v>60817000</v>
      </c>
    </row>
    <row r="156" spans="1:6" x14ac:dyDescent="0.25">
      <c r="A156">
        <v>60818000</v>
      </c>
      <c r="B156" t="s">
        <v>3062</v>
      </c>
      <c r="C156" s="12">
        <v>0</v>
      </c>
      <c r="D156" s="12">
        <v>5158280.22</v>
      </c>
      <c r="E156" s="12">
        <v>0</v>
      </c>
      <c r="F156" s="23">
        <v>60818000</v>
      </c>
    </row>
    <row r="157" spans="1:6" x14ac:dyDescent="0.25">
      <c r="A157">
        <v>60880000</v>
      </c>
      <c r="B157" t="s">
        <v>3063</v>
      </c>
      <c r="C157" s="12">
        <v>656250</v>
      </c>
      <c r="D157" s="12">
        <v>2760000</v>
      </c>
      <c r="E157" s="12">
        <v>18161136</v>
      </c>
      <c r="F157" s="23">
        <v>60880000</v>
      </c>
    </row>
    <row r="158" spans="1:6" x14ac:dyDescent="0.25">
      <c r="A158">
        <v>61301000</v>
      </c>
      <c r="B158" t="s">
        <v>3064</v>
      </c>
      <c r="C158" s="12">
        <v>3701000</v>
      </c>
      <c r="D158" s="12">
        <v>0</v>
      </c>
      <c r="E158" s="12">
        <v>4000000</v>
      </c>
      <c r="F158" s="23">
        <v>61301000</v>
      </c>
    </row>
    <row r="159" spans="1:6" x14ac:dyDescent="0.25">
      <c r="A159">
        <v>61302000</v>
      </c>
      <c r="B159" t="s">
        <v>1955</v>
      </c>
      <c r="C159" s="12">
        <v>755000</v>
      </c>
      <c r="D159" s="12">
        <v>10600000</v>
      </c>
      <c r="E159" s="12">
        <v>13250000</v>
      </c>
      <c r="F159" s="23">
        <v>61302000</v>
      </c>
    </row>
    <row r="160" spans="1:6" x14ac:dyDescent="0.25">
      <c r="A160">
        <v>61500000</v>
      </c>
      <c r="B160" t="s">
        <v>3065</v>
      </c>
      <c r="C160" s="12">
        <v>239500</v>
      </c>
      <c r="D160" s="12">
        <v>4249483</v>
      </c>
      <c r="E160" s="12">
        <v>0</v>
      </c>
      <c r="F160" s="23">
        <v>61500000</v>
      </c>
    </row>
    <row r="161" spans="1:6" x14ac:dyDescent="0.25">
      <c r="A161">
        <v>61501000</v>
      </c>
      <c r="B161" t="s">
        <v>480</v>
      </c>
      <c r="C161" s="12">
        <v>95119004.870000005</v>
      </c>
      <c r="D161" s="12">
        <v>524997</v>
      </c>
      <c r="E161" s="12">
        <v>0</v>
      </c>
      <c r="F161" s="23">
        <v>61501000</v>
      </c>
    </row>
    <row r="162" spans="1:6" x14ac:dyDescent="0.25">
      <c r="A162">
        <v>61502000</v>
      </c>
      <c r="B162" t="s">
        <v>3066</v>
      </c>
      <c r="C162" s="12">
        <v>3078141</v>
      </c>
      <c r="D162" s="12">
        <v>50000</v>
      </c>
      <c r="E162" s="12">
        <v>0</v>
      </c>
      <c r="F162" s="23">
        <v>61502000</v>
      </c>
    </row>
    <row r="163" spans="1:6" x14ac:dyDescent="0.25">
      <c r="A163">
        <v>61503000</v>
      </c>
      <c r="B163" t="s">
        <v>481</v>
      </c>
      <c r="C163" s="12">
        <v>33067428.530000001</v>
      </c>
      <c r="D163" s="12">
        <v>7222409</v>
      </c>
      <c r="E163" s="12">
        <v>0</v>
      </c>
      <c r="F163" s="23">
        <v>61503000</v>
      </c>
    </row>
    <row r="164" spans="1:6" x14ac:dyDescent="0.25">
      <c r="A164">
        <v>61504000</v>
      </c>
      <c r="B164" t="s">
        <v>2141</v>
      </c>
      <c r="C164" s="12">
        <v>10232606.279999999</v>
      </c>
      <c r="D164" s="12">
        <v>3191895</v>
      </c>
      <c r="E164" s="12">
        <v>17980358.73</v>
      </c>
      <c r="F164" s="23">
        <v>61504000</v>
      </c>
    </row>
    <row r="165" spans="1:6" x14ac:dyDescent="0.25">
      <c r="A165">
        <v>61601000</v>
      </c>
      <c r="B165" t="s">
        <v>3067</v>
      </c>
      <c r="C165" s="12">
        <v>784584.07</v>
      </c>
      <c r="D165" s="12">
        <v>606799.42000000004</v>
      </c>
      <c r="E165" s="12">
        <v>0</v>
      </c>
      <c r="F165" s="23">
        <v>61601000</v>
      </c>
    </row>
    <row r="166" spans="1:6" x14ac:dyDescent="0.25">
      <c r="A166">
        <v>61602000</v>
      </c>
      <c r="B166" t="s">
        <v>488</v>
      </c>
      <c r="C166" s="12">
        <v>16216787</v>
      </c>
      <c r="D166" s="12">
        <v>17464214</v>
      </c>
      <c r="E166" s="12">
        <v>11806230.75</v>
      </c>
      <c r="F166" s="23">
        <v>61602000</v>
      </c>
    </row>
    <row r="167" spans="1:6" x14ac:dyDescent="0.25">
      <c r="A167">
        <v>61603000</v>
      </c>
      <c r="B167" t="s">
        <v>1598</v>
      </c>
      <c r="C167" s="12">
        <v>0</v>
      </c>
      <c r="D167" s="12">
        <v>0</v>
      </c>
      <c r="E167" s="12">
        <v>0</v>
      </c>
      <c r="F167" s="23">
        <v>61603000</v>
      </c>
    </row>
    <row r="168" spans="1:6" x14ac:dyDescent="0.25">
      <c r="A168">
        <v>61604000</v>
      </c>
      <c r="B168" t="s">
        <v>183</v>
      </c>
      <c r="C168" s="12">
        <v>0</v>
      </c>
      <c r="D168" s="12">
        <v>0</v>
      </c>
      <c r="E168" s="12">
        <v>0</v>
      </c>
      <c r="F168" s="23">
        <v>61604000</v>
      </c>
    </row>
    <row r="169" spans="1:6" x14ac:dyDescent="0.25">
      <c r="A169">
        <v>61605000</v>
      </c>
      <c r="B169" t="s">
        <v>3068</v>
      </c>
      <c r="C169" s="12">
        <v>0</v>
      </c>
      <c r="D169" s="12">
        <v>842401.06</v>
      </c>
      <c r="E169" s="12">
        <v>0</v>
      </c>
      <c r="F169" s="23">
        <v>61604000</v>
      </c>
    </row>
    <row r="170" spans="1:6" x14ac:dyDescent="0.25">
      <c r="A170">
        <v>61802000</v>
      </c>
      <c r="B170" t="s">
        <v>3069</v>
      </c>
      <c r="C170" s="12">
        <v>10000</v>
      </c>
      <c r="D170" s="12">
        <v>52200</v>
      </c>
      <c r="E170" s="12">
        <v>2364576</v>
      </c>
      <c r="F170" s="23">
        <v>61802000</v>
      </c>
    </row>
    <row r="171" spans="1:6" x14ac:dyDescent="0.25">
      <c r="A171">
        <v>62100000</v>
      </c>
      <c r="B171" t="s">
        <v>422</v>
      </c>
      <c r="C171" s="12">
        <v>0</v>
      </c>
      <c r="D171" s="12">
        <v>0</v>
      </c>
      <c r="E171" s="12">
        <v>10078000</v>
      </c>
      <c r="F171" s="23">
        <v>62100000</v>
      </c>
    </row>
    <row r="172" spans="1:6" x14ac:dyDescent="0.25">
      <c r="A172">
        <v>62101000</v>
      </c>
      <c r="B172" t="s">
        <v>3070</v>
      </c>
      <c r="C172" s="12">
        <v>12612400</v>
      </c>
      <c r="D172" s="12">
        <v>17627843.489999998</v>
      </c>
      <c r="E172" s="12">
        <v>0</v>
      </c>
      <c r="F172" s="23">
        <v>62101000</v>
      </c>
    </row>
    <row r="173" spans="1:6" x14ac:dyDescent="0.25">
      <c r="A173">
        <v>62102000</v>
      </c>
      <c r="B173" t="s">
        <v>2145</v>
      </c>
      <c r="C173" s="12">
        <v>34331628</v>
      </c>
      <c r="D173" s="12">
        <v>28290048</v>
      </c>
      <c r="E173" s="12">
        <v>26970636</v>
      </c>
      <c r="F173" s="23">
        <v>62102000</v>
      </c>
    </row>
    <row r="174" spans="1:6" x14ac:dyDescent="0.25">
      <c r="A174">
        <v>62103000</v>
      </c>
      <c r="B174" t="s">
        <v>3071</v>
      </c>
      <c r="C174" s="12">
        <v>2862500</v>
      </c>
      <c r="F174">
        <v>62103000</v>
      </c>
    </row>
    <row r="175" spans="1:6" x14ac:dyDescent="0.25">
      <c r="A175">
        <v>62201000</v>
      </c>
      <c r="B175" t="s">
        <v>3072</v>
      </c>
      <c r="C175" s="12">
        <v>4279050.17</v>
      </c>
      <c r="D175" s="12">
        <v>0</v>
      </c>
      <c r="E175" s="12">
        <v>0</v>
      </c>
      <c r="F175" s="23">
        <v>62201000</v>
      </c>
    </row>
    <row r="176" spans="1:6" x14ac:dyDescent="0.25">
      <c r="A176">
        <v>62202000</v>
      </c>
      <c r="B176" t="s">
        <v>505</v>
      </c>
      <c r="C176" s="12">
        <v>8814661.0999999996</v>
      </c>
      <c r="D176" s="12">
        <v>18924300</v>
      </c>
      <c r="E176" s="12">
        <v>5173250</v>
      </c>
      <c r="F176" s="23">
        <v>62202000</v>
      </c>
    </row>
    <row r="177" spans="1:6" x14ac:dyDescent="0.25">
      <c r="A177">
        <v>62203000</v>
      </c>
      <c r="B177" t="s">
        <v>2649</v>
      </c>
      <c r="C177" s="12">
        <v>7150000</v>
      </c>
      <c r="D177" s="12">
        <v>2300000</v>
      </c>
      <c r="E177" s="12">
        <v>0</v>
      </c>
      <c r="F177" s="23">
        <v>62203000</v>
      </c>
    </row>
    <row r="178" spans="1:6" x14ac:dyDescent="0.25">
      <c r="A178">
        <v>62208000</v>
      </c>
      <c r="B178" t="s">
        <v>2610</v>
      </c>
      <c r="C178" s="12">
        <v>2376030.71</v>
      </c>
      <c r="D178" s="12">
        <v>8000000</v>
      </c>
      <c r="E178" s="12">
        <v>407900</v>
      </c>
      <c r="F178" s="23">
        <v>62208000</v>
      </c>
    </row>
    <row r="179" spans="1:6" x14ac:dyDescent="0.25">
      <c r="A179">
        <v>62210000</v>
      </c>
      <c r="B179" t="s">
        <v>2147</v>
      </c>
      <c r="C179" s="12">
        <v>183714870.31</v>
      </c>
      <c r="F179">
        <v>62210000</v>
      </c>
    </row>
    <row r="180" spans="1:6" x14ac:dyDescent="0.25">
      <c r="A180">
        <v>62301000</v>
      </c>
      <c r="B180" t="s">
        <v>191</v>
      </c>
      <c r="C180" s="12">
        <v>1789000</v>
      </c>
      <c r="D180" s="12">
        <v>109970564.02</v>
      </c>
      <c r="E180" s="12">
        <v>0</v>
      </c>
      <c r="F180" s="23">
        <v>62301000</v>
      </c>
    </row>
    <row r="181" spans="1:6" x14ac:dyDescent="0.25">
      <c r="A181">
        <v>62303000</v>
      </c>
      <c r="B181" t="s">
        <v>517</v>
      </c>
      <c r="C181" s="12">
        <v>85944524.040000007</v>
      </c>
      <c r="D181" s="12">
        <v>23953833</v>
      </c>
      <c r="E181" s="12">
        <v>17764331.329999998</v>
      </c>
      <c r="F181" s="23">
        <v>62303000</v>
      </c>
    </row>
    <row r="182" spans="1:6" x14ac:dyDescent="0.25">
      <c r="A182">
        <v>62304000</v>
      </c>
      <c r="B182" t="s">
        <v>518</v>
      </c>
      <c r="C182" s="12">
        <v>600000</v>
      </c>
      <c r="D182" s="12">
        <v>1489333.33</v>
      </c>
      <c r="E182" s="12">
        <v>0</v>
      </c>
      <c r="F182" s="23">
        <v>62304000</v>
      </c>
    </row>
    <row r="183" spans="1:6" x14ac:dyDescent="0.25">
      <c r="A183">
        <v>62401000</v>
      </c>
      <c r="B183" t="s">
        <v>433</v>
      </c>
      <c r="C183" s="12">
        <v>1800000</v>
      </c>
      <c r="D183" s="12">
        <v>0</v>
      </c>
      <c r="E183" s="12">
        <v>100000</v>
      </c>
      <c r="F183" s="23">
        <v>62401000</v>
      </c>
    </row>
    <row r="184" spans="1:6" x14ac:dyDescent="0.25">
      <c r="A184">
        <v>62402000</v>
      </c>
      <c r="B184" t="s">
        <v>434</v>
      </c>
      <c r="C184" s="12">
        <v>0</v>
      </c>
      <c r="D184" s="12">
        <v>0</v>
      </c>
      <c r="E184" s="12">
        <v>5090000.01</v>
      </c>
      <c r="F184" s="23">
        <v>62402000</v>
      </c>
    </row>
    <row r="185" spans="1:6" x14ac:dyDescent="0.25">
      <c r="A185">
        <v>62403000</v>
      </c>
      <c r="B185" t="s">
        <v>3073</v>
      </c>
      <c r="C185" s="12">
        <v>0</v>
      </c>
      <c r="D185" s="12">
        <v>38190000</v>
      </c>
      <c r="E185" s="12">
        <v>0</v>
      </c>
      <c r="F185" s="23">
        <v>62403000</v>
      </c>
    </row>
    <row r="186" spans="1:6" x14ac:dyDescent="0.25">
      <c r="A186">
        <v>62501000</v>
      </c>
      <c r="B186" t="s">
        <v>746</v>
      </c>
      <c r="C186" s="12">
        <v>84941900</v>
      </c>
      <c r="D186" s="12">
        <v>27554300</v>
      </c>
      <c r="E186" s="12">
        <v>0</v>
      </c>
      <c r="F186" s="23">
        <v>62501000</v>
      </c>
    </row>
    <row r="187" spans="1:6" x14ac:dyDescent="0.25">
      <c r="A187">
        <v>62504000</v>
      </c>
      <c r="B187" t="s">
        <v>528</v>
      </c>
      <c r="C187" s="12">
        <v>1063000</v>
      </c>
      <c r="D187" s="12">
        <v>443000</v>
      </c>
      <c r="E187" s="12">
        <v>1487300</v>
      </c>
      <c r="F187" s="23">
        <v>62504000</v>
      </c>
    </row>
    <row r="188" spans="1:6" x14ac:dyDescent="0.25">
      <c r="A188">
        <v>62505000</v>
      </c>
      <c r="B188" t="s">
        <v>530</v>
      </c>
      <c r="C188" s="12">
        <v>0</v>
      </c>
      <c r="D188" s="12">
        <v>0</v>
      </c>
      <c r="E188" s="12">
        <v>46654602.020000003</v>
      </c>
      <c r="F188" s="23">
        <v>62505000</v>
      </c>
    </row>
    <row r="189" spans="1:6" x14ac:dyDescent="0.25">
      <c r="A189">
        <v>62506000</v>
      </c>
      <c r="B189" t="s">
        <v>531</v>
      </c>
      <c r="C189" s="12">
        <v>334000</v>
      </c>
      <c r="D189" s="12">
        <v>409000</v>
      </c>
      <c r="E189" s="12">
        <v>540400</v>
      </c>
      <c r="F189" s="23">
        <v>62506000</v>
      </c>
    </row>
    <row r="190" spans="1:6" x14ac:dyDescent="0.25">
      <c r="A190">
        <v>62507000</v>
      </c>
      <c r="B190" t="s">
        <v>3074</v>
      </c>
      <c r="C190" s="12">
        <v>0</v>
      </c>
      <c r="D190" s="12">
        <v>0</v>
      </c>
      <c r="E190" s="12">
        <v>0</v>
      </c>
      <c r="F190" s="23">
        <v>62507000</v>
      </c>
    </row>
    <row r="191" spans="1:6" x14ac:dyDescent="0.25">
      <c r="A191">
        <v>62601000</v>
      </c>
      <c r="B191" t="s">
        <v>747</v>
      </c>
      <c r="C191" s="12">
        <v>1556326</v>
      </c>
      <c r="D191" s="12">
        <v>1814304</v>
      </c>
      <c r="E191" s="12">
        <v>0</v>
      </c>
      <c r="F191" s="23">
        <v>62601000</v>
      </c>
    </row>
    <row r="192" spans="1:6" x14ac:dyDescent="0.25">
      <c r="A192">
        <v>62602000</v>
      </c>
      <c r="B192" t="s">
        <v>533</v>
      </c>
      <c r="C192" s="12">
        <v>15847968.560000001</v>
      </c>
      <c r="D192" s="12">
        <v>10108973.859999999</v>
      </c>
      <c r="E192" s="12">
        <v>16266156.48</v>
      </c>
      <c r="F192" s="23">
        <v>62602000</v>
      </c>
    </row>
    <row r="193" spans="1:6" x14ac:dyDescent="0.25">
      <c r="A193">
        <v>62602100</v>
      </c>
      <c r="B193" t="s">
        <v>3075</v>
      </c>
      <c r="C193" s="12">
        <v>1000</v>
      </c>
      <c r="D193" s="12">
        <v>16000</v>
      </c>
      <c r="E193" s="12">
        <v>0</v>
      </c>
      <c r="F193" s="23">
        <v>62602000</v>
      </c>
    </row>
    <row r="194" spans="1:6" x14ac:dyDescent="0.25">
      <c r="A194">
        <v>62603000</v>
      </c>
      <c r="B194" t="s">
        <v>534</v>
      </c>
      <c r="C194" s="12">
        <v>13857479.050000001</v>
      </c>
      <c r="D194" s="12">
        <v>7675512.7999999998</v>
      </c>
      <c r="E194" s="12">
        <v>0</v>
      </c>
      <c r="F194" s="23">
        <v>62603000</v>
      </c>
    </row>
    <row r="195" spans="1:6" x14ac:dyDescent="0.25">
      <c r="A195">
        <v>62604000</v>
      </c>
      <c r="B195" t="s">
        <v>1731</v>
      </c>
      <c r="C195" s="12">
        <v>786124</v>
      </c>
      <c r="D195" s="12">
        <v>402343</v>
      </c>
      <c r="E195" s="12">
        <v>0</v>
      </c>
      <c r="F195" s="23">
        <v>62604000</v>
      </c>
    </row>
    <row r="196" spans="1:6" x14ac:dyDescent="0.25">
      <c r="A196">
        <v>62605000</v>
      </c>
      <c r="B196" t="s">
        <v>2610</v>
      </c>
      <c r="C196" s="12">
        <v>92400</v>
      </c>
      <c r="D196" s="12">
        <v>11431952.609999999</v>
      </c>
      <c r="E196" s="12">
        <v>0</v>
      </c>
      <c r="F196" s="23">
        <v>62605000</v>
      </c>
    </row>
    <row r="197" spans="1:6" x14ac:dyDescent="0.25">
      <c r="A197">
        <v>62701000</v>
      </c>
      <c r="B197" t="s">
        <v>2153</v>
      </c>
      <c r="C197" s="12">
        <v>1000</v>
      </c>
      <c r="D197" s="12">
        <v>82763.47</v>
      </c>
      <c r="E197" s="12">
        <v>0</v>
      </c>
      <c r="F197" s="23">
        <v>62701000</v>
      </c>
    </row>
    <row r="198" spans="1:6" x14ac:dyDescent="0.25">
      <c r="A198">
        <v>62702000</v>
      </c>
      <c r="B198" t="s">
        <v>2154</v>
      </c>
      <c r="C198" s="12">
        <v>0</v>
      </c>
      <c r="D198" s="12">
        <v>0</v>
      </c>
      <c r="E198" s="12">
        <v>0</v>
      </c>
      <c r="F198" s="23">
        <v>62702000</v>
      </c>
    </row>
    <row r="199" spans="1:6" x14ac:dyDescent="0.25">
      <c r="A199">
        <v>62703000</v>
      </c>
      <c r="B199" t="s">
        <v>3076</v>
      </c>
      <c r="C199" s="12">
        <v>32176499.579999998</v>
      </c>
      <c r="D199" s="12">
        <v>14773842.449999999</v>
      </c>
      <c r="E199" s="12">
        <v>0</v>
      </c>
      <c r="F199" s="23">
        <v>62703000</v>
      </c>
    </row>
    <row r="200" spans="1:6" x14ac:dyDescent="0.25">
      <c r="A200">
        <v>62705000</v>
      </c>
      <c r="B200" t="s">
        <v>539</v>
      </c>
      <c r="C200" s="12">
        <v>79257638.359999999</v>
      </c>
      <c r="D200" s="12">
        <v>59356839.729999997</v>
      </c>
      <c r="E200" s="12">
        <v>0</v>
      </c>
      <c r="F200" s="23">
        <v>62705000</v>
      </c>
    </row>
    <row r="201" spans="1:6" x14ac:dyDescent="0.25">
      <c r="A201">
        <v>62706000</v>
      </c>
      <c r="B201" t="s">
        <v>3077</v>
      </c>
      <c r="C201" s="12">
        <v>0</v>
      </c>
      <c r="D201" s="12">
        <v>4735496.24</v>
      </c>
      <c r="E201" s="12">
        <v>0</v>
      </c>
      <c r="F201" s="23">
        <v>62706000</v>
      </c>
    </row>
    <row r="202" spans="1:6" x14ac:dyDescent="0.25">
      <c r="A202">
        <v>62707000</v>
      </c>
      <c r="B202" t="s">
        <v>3078</v>
      </c>
      <c r="C202" s="12">
        <v>0</v>
      </c>
      <c r="D202" s="12">
        <v>26437.08</v>
      </c>
      <c r="E202" s="12">
        <v>77514071.299999997</v>
      </c>
      <c r="F202" s="23">
        <v>62707000</v>
      </c>
    </row>
    <row r="203" spans="1:6" x14ac:dyDescent="0.25">
      <c r="A203">
        <v>62709000</v>
      </c>
      <c r="B203" t="s">
        <v>3079</v>
      </c>
      <c r="C203" s="12">
        <v>0</v>
      </c>
      <c r="D203" s="12">
        <v>0</v>
      </c>
      <c r="E203" s="12">
        <v>0</v>
      </c>
      <c r="F203" s="23">
        <v>62709000</v>
      </c>
    </row>
    <row r="204" spans="1:6" x14ac:dyDescent="0.25">
      <c r="A204">
        <v>62800000</v>
      </c>
      <c r="B204" t="s">
        <v>3080</v>
      </c>
      <c r="C204" s="12">
        <v>0</v>
      </c>
      <c r="D204" s="12">
        <v>0</v>
      </c>
      <c r="E204" s="12">
        <v>696000</v>
      </c>
      <c r="F204" s="23">
        <v>62800000</v>
      </c>
    </row>
    <row r="205" spans="1:6" x14ac:dyDescent="0.25">
      <c r="A205">
        <v>63502000</v>
      </c>
      <c r="B205" t="s">
        <v>470</v>
      </c>
      <c r="C205" s="12">
        <v>4298770</v>
      </c>
      <c r="D205" s="12">
        <v>4298770</v>
      </c>
      <c r="E205" s="12">
        <v>0</v>
      </c>
      <c r="F205" s="23">
        <v>63502000</v>
      </c>
    </row>
    <row r="206" spans="1:6" x14ac:dyDescent="0.25">
      <c r="A206">
        <v>63503000</v>
      </c>
      <c r="B206" t="s">
        <v>2155</v>
      </c>
      <c r="C206" s="12">
        <v>50000</v>
      </c>
      <c r="D206" s="12">
        <v>96000</v>
      </c>
      <c r="E206" s="12">
        <v>0</v>
      </c>
      <c r="F206">
        <v>63503000</v>
      </c>
    </row>
    <row r="207" spans="1:6" x14ac:dyDescent="0.25">
      <c r="A207">
        <v>63504000</v>
      </c>
      <c r="B207" t="s">
        <v>752</v>
      </c>
      <c r="C207" s="12">
        <v>2596668</v>
      </c>
      <c r="D207" s="12">
        <v>2130530.5</v>
      </c>
      <c r="E207" s="12">
        <v>14296850</v>
      </c>
      <c r="F207">
        <v>63504000</v>
      </c>
    </row>
    <row r="208" spans="1:6" x14ac:dyDescent="0.25">
      <c r="A208">
        <v>63505000</v>
      </c>
      <c r="B208" t="s">
        <v>2602</v>
      </c>
      <c r="C208" s="12">
        <v>400000</v>
      </c>
      <c r="F208">
        <v>63505000</v>
      </c>
    </row>
    <row r="209" spans="1:6" x14ac:dyDescent="0.25">
      <c r="A209">
        <v>63506000</v>
      </c>
      <c r="B209" t="s">
        <v>2704</v>
      </c>
      <c r="C209" s="12">
        <v>869000</v>
      </c>
      <c r="F209">
        <v>63506000</v>
      </c>
    </row>
    <row r="210" spans="1:6" x14ac:dyDescent="0.25">
      <c r="A210">
        <v>63508000</v>
      </c>
      <c r="B210" t="s">
        <v>3081</v>
      </c>
      <c r="C210" s="12">
        <v>0</v>
      </c>
      <c r="D210" s="12">
        <v>0</v>
      </c>
      <c r="E210" s="12">
        <v>0</v>
      </c>
      <c r="F210">
        <v>63508000</v>
      </c>
    </row>
    <row r="211" spans="1:6" x14ac:dyDescent="0.25">
      <c r="A211">
        <v>63509000</v>
      </c>
      <c r="B211" t="s">
        <v>3082</v>
      </c>
      <c r="C211" s="12">
        <v>528665.76</v>
      </c>
      <c r="D211" s="12">
        <v>306836.75</v>
      </c>
      <c r="E211" s="12">
        <v>0</v>
      </c>
      <c r="F211">
        <v>63508000</v>
      </c>
    </row>
    <row r="212" spans="1:6" x14ac:dyDescent="0.25">
      <c r="A212">
        <v>64101000</v>
      </c>
      <c r="B212" t="s">
        <v>755</v>
      </c>
      <c r="C212" s="12">
        <v>898388457.29999995</v>
      </c>
      <c r="D212" s="12">
        <v>857529776.02999997</v>
      </c>
      <c r="E212" s="12">
        <v>999440910.49000001</v>
      </c>
      <c r="F212" s="23">
        <v>64101000</v>
      </c>
    </row>
    <row r="213" spans="1:6" x14ac:dyDescent="0.25">
      <c r="A213">
        <v>64102000</v>
      </c>
      <c r="B213" t="s">
        <v>550</v>
      </c>
      <c r="C213" s="12">
        <v>244439825.27000001</v>
      </c>
      <c r="D213" s="12">
        <v>227127056.63</v>
      </c>
      <c r="E213" s="12">
        <v>168157002.19999999</v>
      </c>
      <c r="F213" s="23">
        <v>64102000</v>
      </c>
    </row>
    <row r="214" spans="1:6" x14ac:dyDescent="0.25">
      <c r="A214">
        <v>64103000</v>
      </c>
      <c r="B214" t="s">
        <v>551</v>
      </c>
      <c r="C214" s="12">
        <v>47288596.399999999</v>
      </c>
      <c r="D214" s="12">
        <v>45348931.009999998</v>
      </c>
      <c r="E214" s="12">
        <v>17272954.010000002</v>
      </c>
      <c r="F214" s="23">
        <v>64103000</v>
      </c>
    </row>
    <row r="215" spans="1:6" x14ac:dyDescent="0.25">
      <c r="A215">
        <v>64103100</v>
      </c>
      <c r="B215" t="s">
        <v>3083</v>
      </c>
      <c r="C215" s="12">
        <v>3089690.89</v>
      </c>
      <c r="F215" s="23">
        <v>64103000</v>
      </c>
    </row>
    <row r="216" spans="1:6" x14ac:dyDescent="0.25">
      <c r="A216">
        <v>64104000</v>
      </c>
      <c r="B216" t="s">
        <v>220</v>
      </c>
      <c r="C216" s="12">
        <v>72654623.359999999</v>
      </c>
      <c r="D216" s="12">
        <v>83249641.329999998</v>
      </c>
      <c r="E216" s="12">
        <v>104475469.95999999</v>
      </c>
      <c r="F216" s="23">
        <v>64104000</v>
      </c>
    </row>
    <row r="217" spans="1:6" x14ac:dyDescent="0.25">
      <c r="A217">
        <v>64105000</v>
      </c>
      <c r="B217" t="s">
        <v>552</v>
      </c>
      <c r="C217" s="12">
        <v>-401022.64</v>
      </c>
      <c r="D217" s="12">
        <v>3752820.08</v>
      </c>
      <c r="E217" s="12">
        <v>12408011.960000001</v>
      </c>
      <c r="F217" s="23">
        <v>64105000</v>
      </c>
    </row>
    <row r="218" spans="1:6" x14ac:dyDescent="0.25">
      <c r="A218">
        <v>64180000</v>
      </c>
      <c r="B218" t="s">
        <v>553</v>
      </c>
      <c r="C218" s="12">
        <v>-7997348.8700000001</v>
      </c>
      <c r="D218" s="12">
        <v>22647186.960000001</v>
      </c>
      <c r="E218" s="12">
        <v>0</v>
      </c>
      <c r="F218" s="23">
        <v>64180000</v>
      </c>
    </row>
    <row r="219" spans="1:6" x14ac:dyDescent="0.25">
      <c r="A219">
        <v>64501000</v>
      </c>
      <c r="B219" t="s">
        <v>627</v>
      </c>
      <c r="C219" s="12">
        <v>140528066.28999999</v>
      </c>
      <c r="D219" s="12">
        <v>140098306.19999999</v>
      </c>
      <c r="E219" s="12">
        <v>143879142.61000001</v>
      </c>
      <c r="F219" s="23">
        <v>64501000</v>
      </c>
    </row>
    <row r="220" spans="1:6" x14ac:dyDescent="0.25">
      <c r="A220">
        <v>64502000</v>
      </c>
      <c r="B220" t="s">
        <v>79</v>
      </c>
      <c r="C220" s="12">
        <v>53006727.020000003</v>
      </c>
      <c r="D220" s="12">
        <v>51920621.060000002</v>
      </c>
      <c r="E220" s="12">
        <v>53155933.140000001</v>
      </c>
      <c r="F220" s="23">
        <v>64502000</v>
      </c>
    </row>
    <row r="221" spans="1:6" x14ac:dyDescent="0.25">
      <c r="A221">
        <v>64503000</v>
      </c>
      <c r="B221" t="s">
        <v>3084</v>
      </c>
      <c r="C221" s="12">
        <v>8067239.9400000004</v>
      </c>
      <c r="D221" s="12">
        <v>7651257.25</v>
      </c>
      <c r="E221" s="12">
        <v>0</v>
      </c>
      <c r="F221" s="23">
        <v>64503000</v>
      </c>
    </row>
    <row r="222" spans="1:6" x14ac:dyDescent="0.25">
      <c r="A222">
        <v>64504000</v>
      </c>
      <c r="B222" t="s">
        <v>486</v>
      </c>
      <c r="C222" s="12">
        <v>0</v>
      </c>
      <c r="D222" s="12">
        <v>0</v>
      </c>
      <c r="E222" s="12">
        <v>11067171.300000001</v>
      </c>
      <c r="F222" s="23">
        <v>64504000</v>
      </c>
    </row>
    <row r="223" spans="1:6" x14ac:dyDescent="0.25">
      <c r="A223">
        <v>64700000</v>
      </c>
      <c r="B223" t="s">
        <v>223</v>
      </c>
      <c r="C223" s="12">
        <v>200000</v>
      </c>
      <c r="D223" s="12">
        <v>270000</v>
      </c>
      <c r="E223" s="12">
        <v>45422232.200000003</v>
      </c>
      <c r="F223" s="60">
        <v>64700000</v>
      </c>
    </row>
    <row r="224" spans="1:6" x14ac:dyDescent="0.25">
      <c r="A224">
        <v>64801000</v>
      </c>
      <c r="B224" t="s">
        <v>489</v>
      </c>
      <c r="C224" s="12">
        <v>8100000</v>
      </c>
      <c r="D224" s="12">
        <v>9840000</v>
      </c>
      <c r="E224" s="12">
        <v>0</v>
      </c>
      <c r="F224" s="60">
        <v>64801000</v>
      </c>
    </row>
    <row r="225" spans="1:6" x14ac:dyDescent="0.25">
      <c r="A225">
        <v>64802000</v>
      </c>
      <c r="B225" t="s">
        <v>493</v>
      </c>
      <c r="C225" s="12">
        <v>0</v>
      </c>
      <c r="D225" s="12">
        <v>0</v>
      </c>
      <c r="E225" s="12">
        <v>21774000</v>
      </c>
      <c r="F225" s="60">
        <v>64802000</v>
      </c>
    </row>
    <row r="226" spans="1:6" x14ac:dyDescent="0.25">
      <c r="A226">
        <v>64803000</v>
      </c>
      <c r="B226" t="s">
        <v>558</v>
      </c>
      <c r="C226" s="12">
        <v>3882612</v>
      </c>
      <c r="D226" s="12">
        <v>0</v>
      </c>
      <c r="E226" s="12">
        <v>1514875</v>
      </c>
      <c r="F226" s="60">
        <v>64803000</v>
      </c>
    </row>
    <row r="227" spans="1:6" x14ac:dyDescent="0.25">
      <c r="A227">
        <v>64804000</v>
      </c>
      <c r="B227" t="s">
        <v>3085</v>
      </c>
      <c r="C227" s="12">
        <v>0</v>
      </c>
      <c r="D227" s="12">
        <v>0</v>
      </c>
      <c r="E227" s="12">
        <v>0</v>
      </c>
      <c r="F227" s="60">
        <v>64804000</v>
      </c>
    </row>
    <row r="228" spans="1:6" x14ac:dyDescent="0.25">
      <c r="A228">
        <v>64807000</v>
      </c>
      <c r="B228" t="s">
        <v>3086</v>
      </c>
      <c r="C228" s="12">
        <v>43558052.289999999</v>
      </c>
      <c r="D228" s="12">
        <v>50970126.93</v>
      </c>
      <c r="E228" s="12">
        <v>0</v>
      </c>
      <c r="F228" s="60">
        <v>64807000</v>
      </c>
    </row>
    <row r="229" spans="1:6" x14ac:dyDescent="0.25">
      <c r="A229">
        <v>64808000</v>
      </c>
      <c r="B229" t="s">
        <v>491</v>
      </c>
      <c r="C229" s="12">
        <v>8341008</v>
      </c>
      <c r="D229" s="12">
        <v>10018529.9</v>
      </c>
      <c r="E229" s="12">
        <v>245000</v>
      </c>
      <c r="F229" s="60">
        <v>64808000</v>
      </c>
    </row>
    <row r="230" spans="1:6" x14ac:dyDescent="0.25">
      <c r="A230">
        <v>65601000</v>
      </c>
      <c r="B230" t="s">
        <v>762</v>
      </c>
      <c r="C230" s="12">
        <v>0</v>
      </c>
      <c r="D230" s="12">
        <v>275000</v>
      </c>
      <c r="E230" s="12">
        <v>0</v>
      </c>
      <c r="F230" s="23">
        <v>65601000</v>
      </c>
    </row>
    <row r="231" spans="1:6" x14ac:dyDescent="0.25">
      <c r="A231">
        <v>65602000</v>
      </c>
      <c r="B231" t="s">
        <v>763</v>
      </c>
      <c r="C231" s="12">
        <v>268000</v>
      </c>
      <c r="D231" s="12">
        <v>41588000</v>
      </c>
      <c r="E231" s="12">
        <v>3760500</v>
      </c>
      <c r="F231" s="23">
        <v>65602000</v>
      </c>
    </row>
    <row r="232" spans="1:6" x14ac:dyDescent="0.25">
      <c r="A232">
        <v>65603000</v>
      </c>
      <c r="B232" t="s">
        <v>3087</v>
      </c>
      <c r="C232" s="12">
        <v>759500</v>
      </c>
      <c r="D232" s="12">
        <v>0</v>
      </c>
      <c r="E232" s="12">
        <v>0</v>
      </c>
      <c r="F232" s="23">
        <v>65602000</v>
      </c>
    </row>
    <row r="233" spans="1:6" x14ac:dyDescent="0.25">
      <c r="A233">
        <v>65700000</v>
      </c>
      <c r="B233" t="s">
        <v>2661</v>
      </c>
      <c r="C233" s="12">
        <v>24838.240000000002</v>
      </c>
      <c r="D233" s="12">
        <v>928054.41</v>
      </c>
      <c r="E233" s="12">
        <v>0</v>
      </c>
      <c r="F233" s="60">
        <v>65700000</v>
      </c>
    </row>
    <row r="234" spans="1:6" x14ac:dyDescent="0.25">
      <c r="A234">
        <v>65710000</v>
      </c>
      <c r="B234" t="s">
        <v>766</v>
      </c>
      <c r="C234" s="12">
        <v>0</v>
      </c>
      <c r="D234" s="12">
        <v>0</v>
      </c>
      <c r="E234" s="12">
        <v>31480433.030000001</v>
      </c>
      <c r="F234" s="23">
        <v>65710000</v>
      </c>
    </row>
    <row r="235" spans="1:6" x14ac:dyDescent="0.25">
      <c r="A235">
        <v>65800000</v>
      </c>
      <c r="B235" t="s">
        <v>3088</v>
      </c>
      <c r="C235" s="12">
        <v>16623317</v>
      </c>
      <c r="D235" s="12">
        <v>134983194.21000001</v>
      </c>
      <c r="E235" s="12">
        <v>0</v>
      </c>
      <c r="F235" s="60">
        <v>65800000</v>
      </c>
    </row>
    <row r="236" spans="1:6" x14ac:dyDescent="0.25">
      <c r="A236">
        <v>66102000</v>
      </c>
      <c r="B236" t="s">
        <v>2662</v>
      </c>
      <c r="C236" s="12">
        <v>0</v>
      </c>
      <c r="D236" s="12">
        <v>0</v>
      </c>
      <c r="E236" s="12">
        <v>0</v>
      </c>
      <c r="F236" s="23">
        <v>66102000</v>
      </c>
    </row>
    <row r="237" spans="1:6" x14ac:dyDescent="0.25">
      <c r="A237">
        <v>66104000</v>
      </c>
      <c r="B237" t="s">
        <v>3089</v>
      </c>
      <c r="C237" s="12">
        <v>0</v>
      </c>
      <c r="D237" s="12">
        <v>0</v>
      </c>
      <c r="E237" s="12">
        <v>243202498.47</v>
      </c>
      <c r="F237" s="23">
        <v>66104000</v>
      </c>
    </row>
    <row r="238" spans="1:6" x14ac:dyDescent="0.25">
      <c r="A238">
        <v>66105000</v>
      </c>
      <c r="B238" t="s">
        <v>3090</v>
      </c>
      <c r="C238" s="12">
        <v>45625000</v>
      </c>
      <c r="D238" s="12">
        <v>0</v>
      </c>
      <c r="E238" s="12">
        <v>0</v>
      </c>
      <c r="F238" s="23">
        <v>66105000</v>
      </c>
    </row>
    <row r="239" spans="1:6" x14ac:dyDescent="0.25">
      <c r="A239">
        <v>66107000</v>
      </c>
      <c r="B239" t="s">
        <v>3091</v>
      </c>
      <c r="C239" s="12">
        <v>0</v>
      </c>
      <c r="D239" s="12">
        <v>0</v>
      </c>
      <c r="E239" s="12">
        <v>0</v>
      </c>
      <c r="F239" s="23">
        <v>66105000</v>
      </c>
    </row>
    <row r="240" spans="1:6" x14ac:dyDescent="0.25">
      <c r="A240">
        <v>66108000</v>
      </c>
      <c r="B240" t="s">
        <v>3092</v>
      </c>
      <c r="C240" s="12">
        <v>2418655.5</v>
      </c>
      <c r="D240" s="12">
        <v>23359459.699999999</v>
      </c>
      <c r="E240" s="12">
        <v>0</v>
      </c>
      <c r="F240" s="23">
        <v>66105000</v>
      </c>
    </row>
    <row r="241" spans="1:6" x14ac:dyDescent="0.25">
      <c r="A241">
        <v>66109000</v>
      </c>
      <c r="B241" t="s">
        <v>3093</v>
      </c>
      <c r="C241" s="12">
        <v>56326545.299999997</v>
      </c>
      <c r="D241" s="12">
        <v>85191418.75</v>
      </c>
      <c r="E241" s="12">
        <v>0</v>
      </c>
      <c r="F241" s="23">
        <v>66105000</v>
      </c>
    </row>
    <row r="242" spans="1:6" x14ac:dyDescent="0.25">
      <c r="A242">
        <v>66110000</v>
      </c>
      <c r="B242" t="s">
        <v>3094</v>
      </c>
      <c r="C242" s="12">
        <v>6303293.9800000004</v>
      </c>
      <c r="D242" s="12">
        <v>10861111.119999999</v>
      </c>
      <c r="E242" s="12">
        <v>0</v>
      </c>
      <c r="F242" s="23">
        <v>66105000</v>
      </c>
    </row>
    <row r="243" spans="1:6" x14ac:dyDescent="0.25">
      <c r="A243">
        <v>66600000</v>
      </c>
      <c r="B243" t="s">
        <v>770</v>
      </c>
      <c r="C243" s="12">
        <v>65542632.030000001</v>
      </c>
      <c r="D243" s="12">
        <v>107771471.31999999</v>
      </c>
      <c r="E243" s="12">
        <v>89378863.5</v>
      </c>
      <c r="F243" s="23">
        <v>66600000</v>
      </c>
    </row>
    <row r="244" spans="1:6" x14ac:dyDescent="0.25">
      <c r="A244">
        <v>68111000</v>
      </c>
      <c r="B244" t="s">
        <v>771</v>
      </c>
      <c r="C244" s="12">
        <v>1993894.61</v>
      </c>
      <c r="D244" s="12">
        <v>972675.81</v>
      </c>
      <c r="E244" s="12">
        <v>805386.73</v>
      </c>
      <c r="F244" s="23">
        <v>68111000</v>
      </c>
    </row>
    <row r="245" spans="1:6" x14ac:dyDescent="0.25">
      <c r="A245">
        <v>68112000</v>
      </c>
      <c r="B245" t="s">
        <v>772</v>
      </c>
      <c r="C245" s="12">
        <v>627368507.87</v>
      </c>
      <c r="D245" s="12">
        <v>592774015.27999997</v>
      </c>
      <c r="E245" s="12">
        <v>576041125.94000006</v>
      </c>
      <c r="F245" s="23">
        <v>68112000</v>
      </c>
    </row>
    <row r="246" spans="1:6" x14ac:dyDescent="0.25">
      <c r="A246">
        <v>68510000</v>
      </c>
      <c r="B246" t="s">
        <v>3095</v>
      </c>
      <c r="C246" s="12">
        <v>0</v>
      </c>
      <c r="D246" s="12">
        <v>0</v>
      </c>
      <c r="E246" s="12">
        <v>0</v>
      </c>
      <c r="F246" s="23">
        <v>68112000</v>
      </c>
    </row>
    <row r="247" spans="1:6" x14ac:dyDescent="0.25">
      <c r="A247">
        <v>69800000</v>
      </c>
      <c r="B247" t="s">
        <v>2198</v>
      </c>
      <c r="C247" s="12">
        <v>131913414.61</v>
      </c>
      <c r="D247" s="12">
        <v>75872062.480000004</v>
      </c>
      <c r="E247" s="12">
        <v>123904661.64</v>
      </c>
      <c r="F247" s="23">
        <v>69800000</v>
      </c>
    </row>
    <row r="248" spans="1:6" x14ac:dyDescent="0.25">
      <c r="A248">
        <v>70100000</v>
      </c>
      <c r="B248" t="s">
        <v>1619</v>
      </c>
      <c r="C248" s="12">
        <v>0</v>
      </c>
      <c r="D248" s="12">
        <v>0</v>
      </c>
      <c r="F248">
        <v>70100000</v>
      </c>
    </row>
    <row r="249" spans="1:6" x14ac:dyDescent="0.25">
      <c r="A249">
        <v>70110000</v>
      </c>
      <c r="B249" t="s">
        <v>3096</v>
      </c>
      <c r="C249" s="12">
        <v>-1170290642</v>
      </c>
      <c r="D249" s="12">
        <v>-885015712.03999996</v>
      </c>
      <c r="E249" s="12">
        <v>-728915466</v>
      </c>
      <c r="F249" s="60">
        <v>70110000</v>
      </c>
    </row>
    <row r="250" spans="1:6" x14ac:dyDescent="0.25">
      <c r="A250">
        <v>70120000</v>
      </c>
      <c r="B250" t="s">
        <v>3097</v>
      </c>
      <c r="C250" s="12">
        <v>-153595982</v>
      </c>
      <c r="D250" s="12">
        <v>-84306357.290000007</v>
      </c>
      <c r="E250" s="12">
        <v>-92903232</v>
      </c>
      <c r="F250" s="60">
        <v>70120000</v>
      </c>
    </row>
    <row r="251" spans="1:6" x14ac:dyDescent="0.25">
      <c r="A251">
        <v>70130000</v>
      </c>
      <c r="B251" t="s">
        <v>3098</v>
      </c>
      <c r="C251" s="12">
        <v>-398867330</v>
      </c>
      <c r="D251" s="12">
        <v>-287123255</v>
      </c>
      <c r="E251" s="12">
        <v>-346073127</v>
      </c>
      <c r="F251" s="60">
        <v>70120000</v>
      </c>
    </row>
    <row r="252" spans="1:6" x14ac:dyDescent="0.25">
      <c r="A252">
        <v>70140000</v>
      </c>
      <c r="B252" t="s">
        <v>3099</v>
      </c>
      <c r="C252" s="12">
        <v>-11245095126.5</v>
      </c>
      <c r="D252" s="12">
        <v>-7220299318.75</v>
      </c>
      <c r="E252" s="12">
        <v>-8652983660.3999996</v>
      </c>
      <c r="F252" s="60">
        <v>70120000</v>
      </c>
    </row>
    <row r="253" spans="1:6" x14ac:dyDescent="0.25">
      <c r="A253">
        <v>70170000</v>
      </c>
      <c r="B253" t="s">
        <v>3100</v>
      </c>
      <c r="C253" s="12">
        <v>-1257500</v>
      </c>
      <c r="D253" s="12">
        <v>-5587500</v>
      </c>
      <c r="E253" s="12">
        <v>-2916666</v>
      </c>
      <c r="F253" s="60">
        <v>70120000</v>
      </c>
    </row>
    <row r="254" spans="1:6" x14ac:dyDescent="0.25">
      <c r="A254">
        <v>70190000</v>
      </c>
      <c r="B254" t="s">
        <v>3101</v>
      </c>
      <c r="C254" s="12">
        <v>0</v>
      </c>
      <c r="D254" s="12">
        <v>0</v>
      </c>
      <c r="E254" s="12">
        <v>-496260825.72000003</v>
      </c>
      <c r="F254" s="60">
        <v>70120000</v>
      </c>
    </row>
    <row r="255" spans="1:6" x14ac:dyDescent="0.25">
      <c r="A255">
        <v>70700000</v>
      </c>
      <c r="B255" t="s">
        <v>2169</v>
      </c>
      <c r="C255" s="12">
        <v>-3546895366.6700001</v>
      </c>
      <c r="D255" s="12">
        <v>-3686206087.9400001</v>
      </c>
      <c r="E255" s="12">
        <v>-2842794986.3099999</v>
      </c>
      <c r="F255" s="23">
        <v>70700000</v>
      </c>
    </row>
    <row r="256" spans="1:6" x14ac:dyDescent="0.25">
      <c r="A256">
        <v>70710000</v>
      </c>
      <c r="B256" t="s">
        <v>3096</v>
      </c>
      <c r="C256" s="12">
        <v>0</v>
      </c>
      <c r="D256" s="12">
        <v>0</v>
      </c>
      <c r="F256">
        <v>70710000</v>
      </c>
    </row>
    <row r="257" spans="1:6" x14ac:dyDescent="0.25">
      <c r="A257">
        <v>70800000</v>
      </c>
      <c r="B257" t="s">
        <v>522</v>
      </c>
      <c r="C257" s="12">
        <v>0</v>
      </c>
      <c r="D257" s="12">
        <v>0</v>
      </c>
      <c r="E257" s="12">
        <v>-41953116</v>
      </c>
      <c r="F257" s="23">
        <v>70800000</v>
      </c>
    </row>
    <row r="258" spans="1:6" x14ac:dyDescent="0.25">
      <c r="A258">
        <v>70830000</v>
      </c>
      <c r="B258" t="s">
        <v>1820</v>
      </c>
      <c r="C258" s="12">
        <v>0</v>
      </c>
      <c r="D258" s="12">
        <v>0</v>
      </c>
      <c r="E258" s="12">
        <v>0</v>
      </c>
      <c r="F258">
        <v>70830000</v>
      </c>
    </row>
    <row r="259" spans="1:6" x14ac:dyDescent="0.25">
      <c r="A259">
        <v>70900000</v>
      </c>
      <c r="B259" t="s">
        <v>2172</v>
      </c>
      <c r="C259" s="12">
        <v>0</v>
      </c>
      <c r="D259" s="12">
        <v>0</v>
      </c>
      <c r="E259" s="12">
        <v>0</v>
      </c>
      <c r="F259">
        <v>70900000</v>
      </c>
    </row>
    <row r="260" spans="1:6" x14ac:dyDescent="0.25">
      <c r="A260">
        <v>71300000</v>
      </c>
      <c r="B260" t="s">
        <v>3102</v>
      </c>
      <c r="C260" s="12">
        <v>638151037.86000001</v>
      </c>
      <c r="E260" s="12">
        <v>0</v>
      </c>
      <c r="F260" s="18">
        <v>71400000</v>
      </c>
    </row>
    <row r="261" spans="1:6" x14ac:dyDescent="0.25">
      <c r="A261">
        <v>71400000</v>
      </c>
      <c r="B261" t="s">
        <v>782</v>
      </c>
      <c r="C261" s="12">
        <v>0</v>
      </c>
      <c r="D261" s="12">
        <v>1045594085.52</v>
      </c>
      <c r="E261" s="12">
        <v>1381480229.1199999</v>
      </c>
      <c r="F261" s="18">
        <v>71400000</v>
      </c>
    </row>
    <row r="262" spans="1:6" x14ac:dyDescent="0.25">
      <c r="A262">
        <v>75200000</v>
      </c>
      <c r="B262" t="s">
        <v>524</v>
      </c>
      <c r="C262" s="12">
        <v>0</v>
      </c>
      <c r="D262" s="12">
        <v>-10500000</v>
      </c>
      <c r="E262" s="12">
        <v>0</v>
      </c>
      <c r="F262" s="23">
        <v>75200000</v>
      </c>
    </row>
    <row r="263" spans="1:6" x14ac:dyDescent="0.25">
      <c r="A263">
        <v>75800000</v>
      </c>
      <c r="B263" t="s">
        <v>2621</v>
      </c>
      <c r="C263" s="12">
        <v>-8563917.3499999996</v>
      </c>
      <c r="D263" s="12">
        <v>-65770288.909999996</v>
      </c>
      <c r="E263" s="12">
        <v>-355327.59</v>
      </c>
      <c r="F263" s="23">
        <v>75800000</v>
      </c>
    </row>
    <row r="264" spans="1:6" x14ac:dyDescent="0.25">
      <c r="A264">
        <v>76500000</v>
      </c>
      <c r="B264" t="s">
        <v>785</v>
      </c>
      <c r="C264" s="12">
        <v>-20502547.649999999</v>
      </c>
      <c r="D264" s="12">
        <v>-6455573.5</v>
      </c>
      <c r="E264" s="12">
        <v>0</v>
      </c>
      <c r="F264" s="23">
        <v>76500000</v>
      </c>
    </row>
    <row r="265" spans="1:6" x14ac:dyDescent="0.25">
      <c r="A265">
        <v>76600000</v>
      </c>
      <c r="B265" t="s">
        <v>786</v>
      </c>
      <c r="C265" s="12">
        <v>-67910819.739999995</v>
      </c>
      <c r="D265" s="12">
        <v>-4205027.76</v>
      </c>
      <c r="E265" s="12">
        <v>-23735143.149999999</v>
      </c>
      <c r="F265" s="23">
        <v>76600000</v>
      </c>
    </row>
    <row r="266" spans="1:6" x14ac:dyDescent="0.25">
      <c r="A266">
        <v>78500000</v>
      </c>
      <c r="B266" t="s">
        <v>3103</v>
      </c>
      <c r="C266" s="12">
        <v>0</v>
      </c>
      <c r="D266" s="12">
        <v>0</v>
      </c>
      <c r="E266" s="12">
        <v>0</v>
      </c>
      <c r="F266" s="23">
        <v>78500000</v>
      </c>
    </row>
  </sheetData>
  <conditionalFormatting sqref="F5:F6">
    <cfRule type="duplicateValues" dxfId="278" priority="71"/>
    <cfRule type="duplicateValues" dxfId="277" priority="70"/>
  </conditionalFormatting>
  <conditionalFormatting sqref="F7:F9">
    <cfRule type="duplicateValues" dxfId="276" priority="69"/>
    <cfRule type="duplicateValues" dxfId="275" priority="68"/>
  </conditionalFormatting>
  <conditionalFormatting sqref="F12">
    <cfRule type="duplicateValues" dxfId="274" priority="67"/>
    <cfRule type="duplicateValues" dxfId="273" priority="66"/>
    <cfRule type="duplicateValues" dxfId="272" priority="65"/>
  </conditionalFormatting>
  <conditionalFormatting sqref="F15">
    <cfRule type="duplicateValues" dxfId="271" priority="63"/>
    <cfRule type="duplicateValues" dxfId="270" priority="64"/>
    <cfRule type="duplicateValues" dxfId="269" priority="62"/>
  </conditionalFormatting>
  <conditionalFormatting sqref="F16">
    <cfRule type="duplicateValues" dxfId="268" priority="61"/>
  </conditionalFormatting>
  <conditionalFormatting sqref="F34">
    <cfRule type="duplicateValues" dxfId="267" priority="60"/>
  </conditionalFormatting>
  <conditionalFormatting sqref="F35:F36">
    <cfRule type="duplicateValues" dxfId="266" priority="59"/>
  </conditionalFormatting>
  <conditionalFormatting sqref="F48">
    <cfRule type="duplicateValues" dxfId="265" priority="58"/>
  </conditionalFormatting>
  <conditionalFormatting sqref="F56">
    <cfRule type="duplicateValues" dxfId="264" priority="57"/>
  </conditionalFormatting>
  <conditionalFormatting sqref="F62">
    <cfRule type="duplicateValues" dxfId="263" priority="56"/>
  </conditionalFormatting>
  <conditionalFormatting sqref="F63:F68">
    <cfRule type="duplicateValues" dxfId="262" priority="55"/>
  </conditionalFormatting>
  <conditionalFormatting sqref="F69:F70">
    <cfRule type="duplicateValues" dxfId="261" priority="54"/>
  </conditionalFormatting>
  <conditionalFormatting sqref="F89:F90">
    <cfRule type="duplicateValues" dxfId="260" priority="53"/>
  </conditionalFormatting>
  <conditionalFormatting sqref="F98:F99">
    <cfRule type="duplicateValues" dxfId="259" priority="52"/>
  </conditionalFormatting>
  <conditionalFormatting sqref="F101:F102">
    <cfRule type="duplicateValues" dxfId="258" priority="51"/>
  </conditionalFormatting>
  <conditionalFormatting sqref="F107 F109:F110">
    <cfRule type="duplicateValues" dxfId="257" priority="50"/>
  </conditionalFormatting>
  <conditionalFormatting sqref="F108">
    <cfRule type="duplicateValues" dxfId="256" priority="49"/>
  </conditionalFormatting>
  <conditionalFormatting sqref="F113">
    <cfRule type="duplicateValues" dxfId="255" priority="48"/>
  </conditionalFormatting>
  <conditionalFormatting sqref="F122">
    <cfRule type="duplicateValues" dxfId="254" priority="47"/>
    <cfRule type="duplicateValues" dxfId="253" priority="46"/>
  </conditionalFormatting>
  <conditionalFormatting sqref="F124:F126">
    <cfRule type="duplicateValues" dxfId="252" priority="45"/>
  </conditionalFormatting>
  <conditionalFormatting sqref="F127:F131">
    <cfRule type="duplicateValues" dxfId="251" priority="44"/>
  </conditionalFormatting>
  <conditionalFormatting sqref="F132:F133">
    <cfRule type="duplicateValues" dxfId="250" priority="43"/>
  </conditionalFormatting>
  <conditionalFormatting sqref="F134:F141">
    <cfRule type="duplicateValues" dxfId="249" priority="42"/>
  </conditionalFormatting>
  <conditionalFormatting sqref="F142:F154">
    <cfRule type="duplicateValues" dxfId="248" priority="41"/>
    <cfRule type="duplicateValues" dxfId="247" priority="40"/>
  </conditionalFormatting>
  <conditionalFormatting sqref="F155">
    <cfRule type="duplicateValues" dxfId="246" priority="39"/>
  </conditionalFormatting>
  <conditionalFormatting sqref="F156:F160">
    <cfRule type="duplicateValues" dxfId="245" priority="38"/>
  </conditionalFormatting>
  <conditionalFormatting sqref="F161:F165">
    <cfRule type="duplicateValues" dxfId="244" priority="37"/>
  </conditionalFormatting>
  <conditionalFormatting sqref="F166">
    <cfRule type="duplicateValues" dxfId="243" priority="36"/>
  </conditionalFormatting>
  <conditionalFormatting sqref="F167:F169">
    <cfRule type="duplicateValues" dxfId="242" priority="35"/>
    <cfRule type="duplicateValues" dxfId="241" priority="34"/>
  </conditionalFormatting>
  <conditionalFormatting sqref="F170:F173">
    <cfRule type="duplicateValues" dxfId="240" priority="33"/>
    <cfRule type="duplicateValues" dxfId="239" priority="32"/>
  </conditionalFormatting>
  <conditionalFormatting sqref="F174:F176">
    <cfRule type="duplicateValues" dxfId="238" priority="31"/>
    <cfRule type="duplicateValues" dxfId="237" priority="30"/>
  </conditionalFormatting>
  <conditionalFormatting sqref="F177:F179">
    <cfRule type="duplicateValues" dxfId="236" priority="29"/>
  </conditionalFormatting>
  <conditionalFormatting sqref="F180:F184">
    <cfRule type="duplicateValues" dxfId="235" priority="28"/>
  </conditionalFormatting>
  <conditionalFormatting sqref="F185:F190">
    <cfRule type="duplicateValues" dxfId="234" priority="27"/>
  </conditionalFormatting>
  <conditionalFormatting sqref="F191:F197">
    <cfRule type="duplicateValues" dxfId="233" priority="26"/>
  </conditionalFormatting>
  <conditionalFormatting sqref="F198">
    <cfRule type="duplicateValues" dxfId="232" priority="25"/>
  </conditionalFormatting>
  <conditionalFormatting sqref="F199">
    <cfRule type="duplicateValues" dxfId="231" priority="24"/>
  </conditionalFormatting>
  <conditionalFormatting sqref="F204:F209">
    <cfRule type="duplicateValues" dxfId="230" priority="23"/>
  </conditionalFormatting>
  <conditionalFormatting sqref="F210:F213">
    <cfRule type="duplicateValues" dxfId="229" priority="22"/>
  </conditionalFormatting>
  <conditionalFormatting sqref="F214:F215">
    <cfRule type="duplicateValues" dxfId="228" priority="21"/>
  </conditionalFormatting>
  <conditionalFormatting sqref="F216:F220">
    <cfRule type="duplicateValues" dxfId="227" priority="20"/>
  </conditionalFormatting>
  <conditionalFormatting sqref="F221">
    <cfRule type="duplicateValues" dxfId="226" priority="19"/>
  </conditionalFormatting>
  <conditionalFormatting sqref="F222">
    <cfRule type="duplicateValues" dxfId="225" priority="18"/>
  </conditionalFormatting>
  <conditionalFormatting sqref="F223">
    <cfRule type="duplicateValues" dxfId="224" priority="17"/>
  </conditionalFormatting>
  <conditionalFormatting sqref="F224">
    <cfRule type="duplicateValues" dxfId="223" priority="16"/>
  </conditionalFormatting>
  <conditionalFormatting sqref="F225">
    <cfRule type="duplicateValues" dxfId="222" priority="15"/>
  </conditionalFormatting>
  <conditionalFormatting sqref="F226">
    <cfRule type="duplicateValues" dxfId="221" priority="14"/>
  </conditionalFormatting>
  <conditionalFormatting sqref="F227:F233">
    <cfRule type="duplicateValues" dxfId="220" priority="13"/>
  </conditionalFormatting>
  <conditionalFormatting sqref="F234">
    <cfRule type="duplicateValues" dxfId="219" priority="12"/>
  </conditionalFormatting>
  <conditionalFormatting sqref="F235">
    <cfRule type="duplicateValues" dxfId="218" priority="11"/>
  </conditionalFormatting>
  <conditionalFormatting sqref="F235:F236">
    <cfRule type="duplicateValues" dxfId="217" priority="9"/>
  </conditionalFormatting>
  <conditionalFormatting sqref="F236">
    <cfRule type="duplicateValues" dxfId="216" priority="10"/>
  </conditionalFormatting>
  <conditionalFormatting sqref="F238:F242">
    <cfRule type="duplicateValues" dxfId="215" priority="8"/>
  </conditionalFormatting>
  <conditionalFormatting sqref="F240:F246">
    <cfRule type="duplicateValues" dxfId="214" priority="7"/>
  </conditionalFormatting>
  <conditionalFormatting sqref="F248">
    <cfRule type="duplicateValues" dxfId="213" priority="6"/>
  </conditionalFormatting>
  <conditionalFormatting sqref="F252">
    <cfRule type="duplicateValues" dxfId="212" priority="5"/>
  </conditionalFormatting>
  <conditionalFormatting sqref="F253:F254">
    <cfRule type="duplicateValues" dxfId="211" priority="4"/>
  </conditionalFormatting>
  <conditionalFormatting sqref="F255:F256">
    <cfRule type="duplicateValues" dxfId="210" priority="3"/>
  </conditionalFormatting>
  <conditionalFormatting sqref="F257">
    <cfRule type="duplicateValues" dxfId="209" priority="2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C5E0B4"/>
  </sheetPr>
  <dimension ref="A1:I212"/>
  <sheetViews>
    <sheetView zoomScaleNormal="100" workbookViewId="0">
      <selection activeCell="C17" sqref="C17"/>
    </sheetView>
  </sheetViews>
  <sheetFormatPr baseColWidth="10" defaultColWidth="11.42578125" defaultRowHeight="14.25" x14ac:dyDescent="0.25"/>
  <cols>
    <col min="3" max="3" width="42.5703125" customWidth="1"/>
    <col min="4" max="6" width="16.5703125" customWidth="1"/>
    <col min="7" max="7" width="11.42578125" style="61"/>
    <col min="9" max="9" width="16.5703125" style="12" customWidth="1"/>
  </cols>
  <sheetData>
    <row r="1" spans="1:9" x14ac:dyDescent="0.25">
      <c r="A1" t="s">
        <v>2065</v>
      </c>
      <c r="D1">
        <v>2021</v>
      </c>
      <c r="E1">
        <v>2020</v>
      </c>
      <c r="F1">
        <v>2019</v>
      </c>
      <c r="I1" s="12">
        <v>2019</v>
      </c>
    </row>
    <row r="2" spans="1:9" x14ac:dyDescent="0.25">
      <c r="A2" s="141">
        <v>101000</v>
      </c>
      <c r="B2" s="141">
        <v>10100000</v>
      </c>
      <c r="C2" s="141" t="s">
        <v>1645</v>
      </c>
      <c r="D2" s="12">
        <v>-10000000</v>
      </c>
      <c r="E2" s="12">
        <v>-10000000</v>
      </c>
      <c r="F2" s="12">
        <v>-10000000</v>
      </c>
      <c r="G2" s="61">
        <v>10100000</v>
      </c>
      <c r="I2" s="12">
        <v>-10000000</v>
      </c>
    </row>
    <row r="3" spans="1:9" x14ac:dyDescent="0.25">
      <c r="A3" s="141">
        <v>120000</v>
      </c>
      <c r="B3" s="141">
        <v>12000000</v>
      </c>
      <c r="C3" s="141" t="s">
        <v>1647</v>
      </c>
      <c r="D3" s="12">
        <v>1740140664.6199999</v>
      </c>
      <c r="E3" s="12">
        <v>1463045425.6700001</v>
      </c>
      <c r="F3" s="12">
        <v>820064943.03999996</v>
      </c>
      <c r="G3" s="18">
        <v>12800000</v>
      </c>
      <c r="I3" s="12">
        <v>820064943.03999996</v>
      </c>
    </row>
    <row r="4" spans="1:9" x14ac:dyDescent="0.25">
      <c r="A4" s="141">
        <v>164100</v>
      </c>
      <c r="B4" s="141">
        <v>16410000</v>
      </c>
      <c r="C4" s="141" t="s">
        <v>3104</v>
      </c>
      <c r="D4" s="12">
        <v>-121231091.06999999</v>
      </c>
      <c r="E4" s="12">
        <v>-178600308.90000001</v>
      </c>
      <c r="F4" s="12">
        <v>-230531637.97</v>
      </c>
      <c r="G4" s="60">
        <v>16100000</v>
      </c>
      <c r="I4" s="12">
        <v>-230531637.97</v>
      </c>
    </row>
    <row r="5" spans="1:9" x14ac:dyDescent="0.25">
      <c r="A5" s="141">
        <v>164200</v>
      </c>
      <c r="B5" s="141">
        <v>16420000</v>
      </c>
      <c r="C5" s="141" t="s">
        <v>3105</v>
      </c>
      <c r="D5" s="12">
        <v>-192819619.30000001</v>
      </c>
      <c r="E5" s="12">
        <v>-255116250.47</v>
      </c>
      <c r="F5" s="12">
        <v>-311507935.32999998</v>
      </c>
      <c r="G5" s="61">
        <v>16130000</v>
      </c>
      <c r="I5" s="12">
        <v>-311507935.32999998</v>
      </c>
    </row>
    <row r="6" spans="1:9" x14ac:dyDescent="0.25">
      <c r="A6" s="141">
        <v>164300</v>
      </c>
      <c r="B6" s="141">
        <v>16430000</v>
      </c>
      <c r="C6" s="141" t="s">
        <v>3106</v>
      </c>
      <c r="D6" s="12">
        <v>-5381655513.6499996</v>
      </c>
      <c r="E6" s="12">
        <v>-3044465431.25</v>
      </c>
      <c r="F6" s="12">
        <v>0</v>
      </c>
      <c r="G6" s="60">
        <v>16120000</v>
      </c>
      <c r="I6" s="12">
        <v>0</v>
      </c>
    </row>
    <row r="7" spans="1:9" x14ac:dyDescent="0.25">
      <c r="B7" s="141">
        <v>21100000</v>
      </c>
      <c r="C7" s="141" t="s">
        <v>1941</v>
      </c>
      <c r="D7" s="12">
        <v>33300000</v>
      </c>
      <c r="E7" s="12"/>
      <c r="F7" s="12"/>
      <c r="G7" s="60">
        <v>21100000</v>
      </c>
    </row>
    <row r="8" spans="1:9" x14ac:dyDescent="0.25">
      <c r="A8" s="141">
        <v>211100</v>
      </c>
      <c r="B8" s="141">
        <v>21110000</v>
      </c>
      <c r="C8" s="141" t="s">
        <v>3107</v>
      </c>
      <c r="D8" s="12">
        <v>250000000</v>
      </c>
      <c r="E8" s="12">
        <v>250000000</v>
      </c>
      <c r="F8" s="12">
        <v>250000000</v>
      </c>
      <c r="G8" s="60">
        <v>21100000</v>
      </c>
      <c r="I8" s="12">
        <v>250000000</v>
      </c>
    </row>
    <row r="9" spans="1:9" x14ac:dyDescent="0.25">
      <c r="A9" s="141">
        <v>211200</v>
      </c>
      <c r="B9" s="141">
        <v>21120000</v>
      </c>
      <c r="C9" s="141" t="s">
        <v>3108</v>
      </c>
      <c r="D9" s="12">
        <v>192570000</v>
      </c>
      <c r="E9" s="12">
        <v>192570000</v>
      </c>
      <c r="F9" s="12">
        <v>192570000</v>
      </c>
      <c r="G9" s="60">
        <v>21100000</v>
      </c>
      <c r="I9" s="12">
        <v>192570000</v>
      </c>
    </row>
    <row r="10" spans="1:9" x14ac:dyDescent="0.25">
      <c r="A10" s="141">
        <v>211300</v>
      </c>
      <c r="B10" s="141">
        <v>21130000</v>
      </c>
      <c r="C10" s="141" t="s">
        <v>3109</v>
      </c>
      <c r="D10" s="12">
        <v>470000000</v>
      </c>
      <c r="E10" s="12">
        <v>470000000</v>
      </c>
      <c r="F10" s="12">
        <v>470000000</v>
      </c>
      <c r="G10" s="60">
        <v>21100000</v>
      </c>
      <c r="I10" s="12">
        <v>470000000</v>
      </c>
    </row>
    <row r="11" spans="1:9" x14ac:dyDescent="0.25">
      <c r="A11" s="141">
        <v>211400</v>
      </c>
      <c r="B11" s="141">
        <v>21140000</v>
      </c>
      <c r="C11" s="141" t="s">
        <v>3110</v>
      </c>
      <c r="D11" s="12">
        <v>23070000</v>
      </c>
      <c r="E11" s="12">
        <v>23070000</v>
      </c>
      <c r="F11" s="12">
        <v>23070000</v>
      </c>
      <c r="G11" s="60">
        <v>21100000</v>
      </c>
      <c r="I11" s="12">
        <v>23070000</v>
      </c>
    </row>
    <row r="12" spans="1:9" x14ac:dyDescent="0.25">
      <c r="A12" s="141">
        <v>211500</v>
      </c>
      <c r="B12" s="141">
        <v>21150000</v>
      </c>
      <c r="C12" s="141" t="s">
        <v>3111</v>
      </c>
      <c r="D12" s="12">
        <v>289085000</v>
      </c>
      <c r="E12" s="12">
        <v>289085000</v>
      </c>
      <c r="F12" s="12">
        <v>289085000</v>
      </c>
      <c r="G12" s="60">
        <v>21100000</v>
      </c>
      <c r="I12" s="12">
        <v>289085000</v>
      </c>
    </row>
    <row r="13" spans="1:9" x14ac:dyDescent="0.25">
      <c r="A13" s="141">
        <v>211600</v>
      </c>
      <c r="B13" s="141">
        <v>21160000</v>
      </c>
      <c r="C13" s="141" t="s">
        <v>3112</v>
      </c>
      <c r="D13" s="12">
        <v>127721000</v>
      </c>
      <c r="E13" s="12">
        <v>127721000</v>
      </c>
      <c r="F13" s="12">
        <v>127721000</v>
      </c>
      <c r="G13" s="60">
        <v>21100000</v>
      </c>
      <c r="I13" s="12">
        <v>127721000</v>
      </c>
    </row>
    <row r="14" spans="1:9" x14ac:dyDescent="0.25">
      <c r="A14" s="141">
        <v>211700</v>
      </c>
      <c r="B14" s="141">
        <v>21170000</v>
      </c>
      <c r="C14" s="141" t="s">
        <v>3113</v>
      </c>
      <c r="D14" s="12">
        <v>215500000</v>
      </c>
      <c r="E14" s="12">
        <v>215500000</v>
      </c>
      <c r="F14" s="12">
        <v>215500000</v>
      </c>
      <c r="G14" s="60">
        <v>21100000</v>
      </c>
      <c r="I14" s="12">
        <v>215500000</v>
      </c>
    </row>
    <row r="15" spans="1:9" x14ac:dyDescent="0.25">
      <c r="A15" s="141">
        <v>211800</v>
      </c>
      <c r="B15" s="141">
        <v>21180000</v>
      </c>
      <c r="C15" s="141" t="s">
        <v>3114</v>
      </c>
      <c r="D15" s="12">
        <v>29000000</v>
      </c>
      <c r="E15" s="12">
        <v>29000000</v>
      </c>
      <c r="F15" s="12">
        <v>29000000</v>
      </c>
      <c r="G15" s="60">
        <v>21100000</v>
      </c>
      <c r="I15" s="12">
        <v>29000000</v>
      </c>
    </row>
    <row r="16" spans="1:9" x14ac:dyDescent="0.25">
      <c r="A16" s="141">
        <v>211900</v>
      </c>
      <c r="B16" s="141">
        <v>21190000</v>
      </c>
      <c r="C16" s="141" t="s">
        <v>3115</v>
      </c>
      <c r="D16" s="12">
        <v>60000000</v>
      </c>
      <c r="E16" s="12">
        <v>60000000</v>
      </c>
      <c r="F16" s="12">
        <v>0</v>
      </c>
      <c r="G16" s="60">
        <v>21100000</v>
      </c>
      <c r="I16" s="12">
        <v>0</v>
      </c>
    </row>
    <row r="17" spans="1:9" x14ac:dyDescent="0.25">
      <c r="A17" s="141">
        <v>211910</v>
      </c>
      <c r="B17" s="141">
        <v>21191000</v>
      </c>
      <c r="C17" s="141" t="s">
        <v>3116</v>
      </c>
      <c r="D17" s="12">
        <v>23800000</v>
      </c>
      <c r="E17" s="12">
        <v>23800000</v>
      </c>
      <c r="F17" s="12">
        <v>0</v>
      </c>
      <c r="G17" s="60">
        <v>21100000</v>
      </c>
      <c r="I17" s="12">
        <v>0</v>
      </c>
    </row>
    <row r="18" spans="1:9" x14ac:dyDescent="0.25">
      <c r="A18" s="141">
        <v>212000</v>
      </c>
      <c r="B18" s="141">
        <v>21200000</v>
      </c>
      <c r="C18" s="141" t="s">
        <v>3117</v>
      </c>
      <c r="D18" s="12">
        <v>9256000</v>
      </c>
      <c r="E18" s="12">
        <v>9256000</v>
      </c>
      <c r="F18" s="12">
        <v>9256000</v>
      </c>
      <c r="G18" s="61">
        <v>21200000</v>
      </c>
      <c r="I18" s="12">
        <v>9256000</v>
      </c>
    </row>
    <row r="19" spans="1:9" x14ac:dyDescent="0.25">
      <c r="A19" s="141">
        <v>212100</v>
      </c>
      <c r="B19" s="141">
        <v>21210000</v>
      </c>
      <c r="C19" s="141" t="s">
        <v>3118</v>
      </c>
      <c r="D19" s="12">
        <v>4944996456</v>
      </c>
      <c r="E19" s="12">
        <v>4944996456</v>
      </c>
      <c r="F19" s="12">
        <v>4944996456</v>
      </c>
      <c r="G19" s="23">
        <v>21300000</v>
      </c>
      <c r="I19" s="12">
        <v>4944996456</v>
      </c>
    </row>
    <row r="20" spans="1:9" x14ac:dyDescent="0.25">
      <c r="A20" s="141">
        <v>212200</v>
      </c>
      <c r="B20" s="141">
        <v>21220000</v>
      </c>
      <c r="C20" s="141" t="s">
        <v>3119</v>
      </c>
      <c r="D20" s="12">
        <v>170000000</v>
      </c>
      <c r="E20" s="12">
        <v>170000000</v>
      </c>
      <c r="F20" s="12">
        <v>170000000</v>
      </c>
      <c r="G20" s="23">
        <v>21300000</v>
      </c>
      <c r="I20" s="12">
        <v>170000000</v>
      </c>
    </row>
    <row r="21" spans="1:9" x14ac:dyDescent="0.25">
      <c r="A21" s="141">
        <v>213000</v>
      </c>
      <c r="B21" s="141">
        <v>21300000</v>
      </c>
      <c r="C21" s="141" t="s">
        <v>1651</v>
      </c>
      <c r="D21" s="12">
        <v>1259588247.8699999</v>
      </c>
      <c r="E21" s="12">
        <v>1259588247.8699999</v>
      </c>
      <c r="F21" s="12">
        <v>1259588247.8699999</v>
      </c>
      <c r="G21" s="61">
        <v>21300000</v>
      </c>
      <c r="I21" s="12">
        <v>1259588247.8699999</v>
      </c>
    </row>
    <row r="22" spans="1:9" x14ac:dyDescent="0.25">
      <c r="A22" s="141">
        <v>213100</v>
      </c>
      <c r="B22" s="141">
        <v>21310000</v>
      </c>
      <c r="C22" s="141" t="s">
        <v>3120</v>
      </c>
      <c r="D22" s="12">
        <v>1416315843.8</v>
      </c>
      <c r="E22" s="12">
        <v>1407729171.79</v>
      </c>
      <c r="F22" s="12">
        <v>1407729171.79</v>
      </c>
      <c r="G22" s="61">
        <v>21300000</v>
      </c>
      <c r="I22" s="12">
        <v>1407729171.79</v>
      </c>
    </row>
    <row r="23" spans="1:9" x14ac:dyDescent="0.25">
      <c r="A23" s="141">
        <v>213200</v>
      </c>
      <c r="B23" s="141">
        <v>21320000</v>
      </c>
      <c r="C23" s="141" t="s">
        <v>3121</v>
      </c>
      <c r="D23" s="12">
        <v>1147261235.8199999</v>
      </c>
      <c r="E23" s="12">
        <v>1147261235.8199999</v>
      </c>
      <c r="F23" s="12">
        <v>1136926541.02</v>
      </c>
      <c r="G23" s="61">
        <v>21300000</v>
      </c>
      <c r="I23" s="12">
        <v>1136926541.02</v>
      </c>
    </row>
    <row r="24" spans="1:9" x14ac:dyDescent="0.25">
      <c r="A24" s="141">
        <v>213300</v>
      </c>
      <c r="B24" s="141">
        <v>21330000</v>
      </c>
      <c r="C24" s="141" t="s">
        <v>3122</v>
      </c>
      <c r="D24" s="12">
        <v>1363459728.9100001</v>
      </c>
      <c r="E24" s="12">
        <v>1363459728.9100001</v>
      </c>
      <c r="F24" s="12">
        <v>1363459728.9100001</v>
      </c>
      <c r="G24" s="61">
        <v>21300000</v>
      </c>
      <c r="I24" s="12">
        <v>1363459728.9100001</v>
      </c>
    </row>
    <row r="25" spans="1:9" x14ac:dyDescent="0.25">
      <c r="A25" s="141">
        <v>213400</v>
      </c>
      <c r="B25" s="141">
        <v>21340000</v>
      </c>
      <c r="C25" s="141" t="s">
        <v>3123</v>
      </c>
      <c r="D25" s="12">
        <v>995061540.72000003</v>
      </c>
      <c r="E25" s="12">
        <v>995061540.72000003</v>
      </c>
      <c r="F25" s="12">
        <v>995061540.72000003</v>
      </c>
      <c r="G25" s="61">
        <v>21300000</v>
      </c>
      <c r="I25" s="12">
        <v>995061540.72000003</v>
      </c>
    </row>
    <row r="26" spans="1:9" x14ac:dyDescent="0.25">
      <c r="A26" s="141">
        <v>213500</v>
      </c>
      <c r="B26" s="141">
        <v>21350000</v>
      </c>
      <c r="C26" s="141" t="s">
        <v>3124</v>
      </c>
      <c r="D26" s="12">
        <v>29348440.329999998</v>
      </c>
      <c r="E26" s="12">
        <v>29348440.329999998</v>
      </c>
      <c r="F26" s="12">
        <v>29348440.329999998</v>
      </c>
      <c r="G26" s="61">
        <v>21300000</v>
      </c>
      <c r="I26" s="12">
        <v>29348440.329999998</v>
      </c>
    </row>
    <row r="27" spans="1:9" x14ac:dyDescent="0.25">
      <c r="A27" s="141">
        <v>213600</v>
      </c>
      <c r="B27" s="141">
        <v>21360000</v>
      </c>
      <c r="C27" s="141" t="s">
        <v>3125</v>
      </c>
      <c r="D27" s="12">
        <v>843254308.10000002</v>
      </c>
      <c r="E27" s="12">
        <v>843254308.10000002</v>
      </c>
      <c r="F27" s="12">
        <v>843254308.10000002</v>
      </c>
      <c r="G27" s="61">
        <v>21300000</v>
      </c>
      <c r="I27" s="12">
        <v>843254308.10000002</v>
      </c>
    </row>
    <row r="28" spans="1:9" x14ac:dyDescent="0.25">
      <c r="A28" s="141">
        <v>213700</v>
      </c>
      <c r="B28" s="141">
        <v>21370000</v>
      </c>
      <c r="C28" s="141" t="s">
        <v>3126</v>
      </c>
      <c r="D28" s="12">
        <v>1676712000.8099999</v>
      </c>
      <c r="E28" s="12">
        <v>1676712000.8099999</v>
      </c>
      <c r="F28" s="12">
        <v>1676712000.8099999</v>
      </c>
      <c r="G28" s="61">
        <v>21300000</v>
      </c>
      <c r="I28" s="12">
        <v>1676712000.8099999</v>
      </c>
    </row>
    <row r="29" spans="1:9" x14ac:dyDescent="0.25">
      <c r="A29" s="141">
        <v>215000</v>
      </c>
      <c r="B29" s="141">
        <v>21500000</v>
      </c>
      <c r="C29" s="141" t="s">
        <v>2626</v>
      </c>
      <c r="D29" s="12">
        <v>40522342.090000004</v>
      </c>
      <c r="E29" s="12">
        <v>40522342.090000004</v>
      </c>
      <c r="F29" s="12">
        <v>40522342.090000004</v>
      </c>
      <c r="G29" s="61">
        <v>21500000</v>
      </c>
      <c r="I29" s="12">
        <v>40522342.090000004</v>
      </c>
    </row>
    <row r="30" spans="1:9" x14ac:dyDescent="0.25">
      <c r="A30" s="141">
        <v>215420</v>
      </c>
      <c r="B30" s="141">
        <v>21542000</v>
      </c>
      <c r="C30" s="141" t="s">
        <v>2854</v>
      </c>
      <c r="D30" s="12">
        <v>4446299.97</v>
      </c>
      <c r="E30" s="12">
        <v>4446299.97</v>
      </c>
      <c r="F30" s="12">
        <v>4446299.97</v>
      </c>
      <c r="G30" s="23">
        <v>21540000</v>
      </c>
      <c r="I30" s="12">
        <v>4446299.97</v>
      </c>
    </row>
    <row r="31" spans="1:9" x14ac:dyDescent="0.25">
      <c r="A31" s="141">
        <v>218200</v>
      </c>
      <c r="B31" s="141">
        <v>21820000</v>
      </c>
      <c r="C31" s="141" t="s">
        <v>596</v>
      </c>
      <c r="D31" s="12">
        <v>137991811.33000001</v>
      </c>
      <c r="E31" s="12">
        <v>137991811.33000001</v>
      </c>
      <c r="F31" s="12">
        <v>137991811.33000001</v>
      </c>
      <c r="G31" s="61">
        <v>21830000</v>
      </c>
      <c r="I31" s="12">
        <v>137991811.33000001</v>
      </c>
    </row>
    <row r="32" spans="1:9" x14ac:dyDescent="0.25">
      <c r="A32" s="141">
        <v>218300</v>
      </c>
      <c r="B32" s="141">
        <v>21830000</v>
      </c>
      <c r="C32" s="141" t="s">
        <v>2856</v>
      </c>
      <c r="D32" s="12">
        <v>25200000</v>
      </c>
      <c r="E32" s="12">
        <v>25200000</v>
      </c>
      <c r="F32" s="12">
        <v>25200000</v>
      </c>
      <c r="G32" s="23">
        <v>21820000</v>
      </c>
      <c r="I32" s="12">
        <v>25200000</v>
      </c>
    </row>
    <row r="33" spans="1:9" x14ac:dyDescent="0.25">
      <c r="A33" s="141">
        <v>232000</v>
      </c>
      <c r="B33" s="141">
        <v>23200000</v>
      </c>
      <c r="C33" s="141" t="s">
        <v>3127</v>
      </c>
      <c r="D33" s="12">
        <v>6452756547.3400002</v>
      </c>
      <c r="E33" s="12">
        <v>2079408306.1800001</v>
      </c>
      <c r="F33" s="12">
        <v>0</v>
      </c>
      <c r="G33" s="18">
        <v>23200000</v>
      </c>
      <c r="I33" s="12">
        <v>0</v>
      </c>
    </row>
    <row r="34" spans="1:9" x14ac:dyDescent="0.25">
      <c r="A34" s="141">
        <v>275000</v>
      </c>
      <c r="B34" s="141">
        <v>27500000</v>
      </c>
      <c r="C34" s="141" t="s">
        <v>3128</v>
      </c>
      <c r="D34" s="12">
        <v>48695821.82</v>
      </c>
      <c r="E34" s="12">
        <v>48695821.82</v>
      </c>
      <c r="F34" s="12">
        <v>48695821.82</v>
      </c>
      <c r="G34" s="61">
        <v>27500000</v>
      </c>
      <c r="I34" s="12">
        <v>48695821.82</v>
      </c>
    </row>
    <row r="35" spans="1:9" x14ac:dyDescent="0.25">
      <c r="A35" s="141">
        <v>281200</v>
      </c>
      <c r="B35" s="141">
        <v>28120000</v>
      </c>
      <c r="C35" s="141" t="s">
        <v>3129</v>
      </c>
      <c r="D35" s="12">
        <v>-75940059</v>
      </c>
      <c r="E35" s="12">
        <v>-75940059</v>
      </c>
      <c r="F35" s="12">
        <v>-5090800</v>
      </c>
      <c r="G35" s="61">
        <v>28120000</v>
      </c>
      <c r="I35" s="12">
        <v>-5090800</v>
      </c>
    </row>
    <row r="36" spans="1:9" x14ac:dyDescent="0.25">
      <c r="A36" s="141">
        <v>281210</v>
      </c>
      <c r="B36" s="141">
        <v>28121000</v>
      </c>
      <c r="C36" s="141" t="s">
        <v>3130</v>
      </c>
      <c r="D36" s="12">
        <v>-2508051695.8000002</v>
      </c>
      <c r="E36" s="12">
        <v>-2260801872.8000002</v>
      </c>
      <c r="F36" s="12">
        <v>-1963798972.8</v>
      </c>
      <c r="G36" s="23">
        <v>28130000</v>
      </c>
      <c r="I36" s="12">
        <v>-1963798972.8</v>
      </c>
    </row>
    <row r="37" spans="1:9" x14ac:dyDescent="0.25">
      <c r="A37" s="141">
        <v>281220</v>
      </c>
      <c r="B37" s="141">
        <v>28122000</v>
      </c>
      <c r="C37" s="141" t="s">
        <v>3131</v>
      </c>
      <c r="D37" s="12">
        <v>-63750000</v>
      </c>
      <c r="E37" s="12">
        <v>-55250000</v>
      </c>
      <c r="F37" s="12">
        <v>-46750000</v>
      </c>
      <c r="G37" s="23">
        <v>28130000</v>
      </c>
      <c r="I37" s="12">
        <v>-46750000</v>
      </c>
    </row>
    <row r="38" spans="1:9" x14ac:dyDescent="0.25">
      <c r="A38" s="141">
        <v>281300</v>
      </c>
      <c r="B38" s="141">
        <v>28130000</v>
      </c>
      <c r="C38" s="141" t="s">
        <v>3132</v>
      </c>
      <c r="D38" s="12">
        <v>-513042256.79000002</v>
      </c>
      <c r="E38" s="12">
        <v>-448595422.79000002</v>
      </c>
      <c r="F38" s="12">
        <v>-385616010.79000002</v>
      </c>
      <c r="G38" s="61">
        <v>28130000</v>
      </c>
      <c r="I38" s="12">
        <v>-385616010.79000002</v>
      </c>
    </row>
    <row r="39" spans="1:9" x14ac:dyDescent="0.25">
      <c r="A39" s="141">
        <v>281310</v>
      </c>
      <c r="B39" s="141">
        <v>28131000</v>
      </c>
      <c r="C39" s="141" t="s">
        <v>3133</v>
      </c>
      <c r="D39" s="12">
        <v>-365729251.18000001</v>
      </c>
      <c r="E39" s="12">
        <v>-294913458.18000001</v>
      </c>
      <c r="F39" s="12">
        <v>-294913458.18000001</v>
      </c>
      <c r="G39" s="23">
        <v>28130000</v>
      </c>
      <c r="I39" s="12">
        <v>-294913458.18000001</v>
      </c>
    </row>
    <row r="40" spans="1:9" x14ac:dyDescent="0.25">
      <c r="A40" s="141">
        <v>281320</v>
      </c>
      <c r="B40" s="141">
        <v>28132000</v>
      </c>
      <c r="C40" s="141" t="s">
        <v>3134</v>
      </c>
      <c r="D40" s="12">
        <v>-516017927.10000002</v>
      </c>
      <c r="E40" s="12">
        <v>-458192065.10000002</v>
      </c>
      <c r="F40" s="12">
        <v>-400829003.10000002</v>
      </c>
      <c r="G40" s="23">
        <v>28130000</v>
      </c>
      <c r="I40" s="12">
        <v>-400829003.10000002</v>
      </c>
    </row>
    <row r="41" spans="1:9" x14ac:dyDescent="0.25">
      <c r="A41" s="141">
        <v>281330</v>
      </c>
      <c r="B41" s="141">
        <v>28133000</v>
      </c>
      <c r="C41" s="141" t="s">
        <v>3135</v>
      </c>
      <c r="D41" s="12">
        <v>-715575273</v>
      </c>
      <c r="E41" s="12">
        <v>-647402287</v>
      </c>
      <c r="F41" s="12">
        <v>-579229301</v>
      </c>
      <c r="G41" s="23">
        <v>28130000</v>
      </c>
      <c r="I41" s="12">
        <v>-579229301</v>
      </c>
    </row>
    <row r="42" spans="1:9" x14ac:dyDescent="0.25">
      <c r="A42" s="141">
        <v>281340</v>
      </c>
      <c r="B42" s="141">
        <v>28134000</v>
      </c>
      <c r="C42" s="141" t="s">
        <v>3136</v>
      </c>
      <c r="D42" s="12">
        <v>-618391221.07000005</v>
      </c>
      <c r="E42" s="12">
        <v>-568638144.07000005</v>
      </c>
      <c r="F42" s="12">
        <v>-568638144.07000005</v>
      </c>
      <c r="G42" s="23">
        <v>28130000</v>
      </c>
      <c r="I42" s="12">
        <v>-568638144.07000005</v>
      </c>
    </row>
    <row r="43" spans="1:9" x14ac:dyDescent="0.25">
      <c r="A43" s="141">
        <v>281350</v>
      </c>
      <c r="B43" s="141">
        <v>28135000</v>
      </c>
      <c r="C43" s="141" t="s">
        <v>3137</v>
      </c>
      <c r="D43" s="12">
        <v>-16141642.029999999</v>
      </c>
      <c r="E43" s="12">
        <v>-16141642.029999999</v>
      </c>
      <c r="F43" s="12">
        <v>-14674220.029999999</v>
      </c>
      <c r="G43" s="23">
        <v>28130000</v>
      </c>
      <c r="I43" s="12">
        <v>-14674220.029999999</v>
      </c>
    </row>
    <row r="44" spans="1:9" x14ac:dyDescent="0.25">
      <c r="A44" s="141">
        <v>281360</v>
      </c>
      <c r="B44" s="141">
        <v>28136000</v>
      </c>
      <c r="C44" s="141" t="s">
        <v>3138</v>
      </c>
      <c r="D44" s="12">
        <v>-158412434.41</v>
      </c>
      <c r="E44" s="12">
        <v>-116249719.41</v>
      </c>
      <c r="F44" s="12">
        <v>-95168361.409999996</v>
      </c>
      <c r="G44" s="23">
        <v>28130000</v>
      </c>
      <c r="I44" s="12">
        <v>-95168361.409999996</v>
      </c>
    </row>
    <row r="45" spans="1:9" x14ac:dyDescent="0.25">
      <c r="A45" s="141">
        <v>281370</v>
      </c>
      <c r="B45" s="141">
        <v>28137000</v>
      </c>
      <c r="C45" s="141" t="s">
        <v>3139</v>
      </c>
      <c r="D45" s="12">
        <v>-358232767.04000002</v>
      </c>
      <c r="E45" s="12">
        <v>-274397167.04000002</v>
      </c>
      <c r="F45" s="12">
        <v>-229250200.03999999</v>
      </c>
      <c r="G45" s="23">
        <v>28130000</v>
      </c>
      <c r="I45" s="12">
        <v>-229250200.03999999</v>
      </c>
    </row>
    <row r="46" spans="1:9" x14ac:dyDescent="0.25">
      <c r="A46" s="141">
        <v>281500</v>
      </c>
      <c r="B46" s="141">
        <v>28150000</v>
      </c>
      <c r="C46" s="141" t="s">
        <v>3140</v>
      </c>
      <c r="D46" s="12">
        <v>-29041011.210000001</v>
      </c>
      <c r="E46" s="12">
        <v>-24988777.210000001</v>
      </c>
      <c r="F46" s="12">
        <v>-20936543.210000001</v>
      </c>
      <c r="G46" s="61">
        <v>28150000</v>
      </c>
      <c r="I46" s="12">
        <v>-20936543.210000001</v>
      </c>
    </row>
    <row r="47" spans="1:9" x14ac:dyDescent="0.25">
      <c r="A47" s="141">
        <v>281550</v>
      </c>
      <c r="B47" s="141">
        <v>28155000</v>
      </c>
      <c r="C47" s="141" t="s">
        <v>1661</v>
      </c>
      <c r="D47" s="12">
        <v>-3557040</v>
      </c>
      <c r="E47" s="12">
        <v>-3112410</v>
      </c>
      <c r="F47" s="12">
        <v>-2667780</v>
      </c>
      <c r="G47" s="23">
        <v>28154000</v>
      </c>
      <c r="I47" s="12">
        <v>-2667780</v>
      </c>
    </row>
    <row r="48" spans="1:9" x14ac:dyDescent="0.25">
      <c r="A48" s="141">
        <v>281820</v>
      </c>
      <c r="B48" s="141">
        <v>28182000</v>
      </c>
      <c r="C48" s="141" t="s">
        <v>1663</v>
      </c>
      <c r="D48" s="12">
        <v>-137991810.33000001</v>
      </c>
      <c r="E48" s="12">
        <v>-137991810.33000001</v>
      </c>
      <c r="F48" s="12">
        <v>-125075144.33</v>
      </c>
      <c r="G48" s="61">
        <v>28183000</v>
      </c>
      <c r="I48" s="12">
        <v>-125075144.33</v>
      </c>
    </row>
    <row r="49" spans="1:9" x14ac:dyDescent="0.25">
      <c r="A49" s="141">
        <v>281840</v>
      </c>
      <c r="B49" s="141">
        <v>28184000</v>
      </c>
      <c r="C49" s="141" t="s">
        <v>2860</v>
      </c>
      <c r="D49" s="12">
        <v>-7770000</v>
      </c>
      <c r="E49" s="12">
        <v>-5250000</v>
      </c>
      <c r="F49" s="12">
        <v>-4200000</v>
      </c>
      <c r="G49" s="61">
        <v>28182000</v>
      </c>
      <c r="I49" s="12">
        <v>-4200000</v>
      </c>
    </row>
    <row r="50" spans="1:9" x14ac:dyDescent="0.25">
      <c r="A50" s="141">
        <v>401000</v>
      </c>
      <c r="B50" s="141">
        <v>40100000</v>
      </c>
      <c r="C50" s="141" t="s">
        <v>1668</v>
      </c>
      <c r="D50" s="12">
        <v>-1058800966.21</v>
      </c>
      <c r="E50" s="12">
        <v>-1035269533.0599999</v>
      </c>
      <c r="F50" s="12">
        <v>-1043127226.4</v>
      </c>
      <c r="G50" s="23">
        <v>40110000</v>
      </c>
      <c r="I50" s="12">
        <v>-1043127226.4</v>
      </c>
    </row>
    <row r="51" spans="1:9" x14ac:dyDescent="0.25">
      <c r="A51" s="141">
        <v>401001</v>
      </c>
      <c r="B51" s="141">
        <v>40100100</v>
      </c>
      <c r="C51" s="141" t="s">
        <v>620</v>
      </c>
      <c r="D51" s="12">
        <v>71356997.120000005</v>
      </c>
      <c r="E51" s="12">
        <v>1594364360.47</v>
      </c>
      <c r="F51" s="12">
        <v>0</v>
      </c>
      <c r="G51" s="23">
        <v>40110000</v>
      </c>
      <c r="I51" s="12">
        <v>0</v>
      </c>
    </row>
    <row r="52" spans="1:9" x14ac:dyDescent="0.25">
      <c r="A52" s="141">
        <v>404000</v>
      </c>
      <c r="B52" s="141">
        <v>40400000</v>
      </c>
      <c r="C52" s="141" t="s">
        <v>1670</v>
      </c>
      <c r="D52" s="12">
        <v>-5344188827.1700001</v>
      </c>
      <c r="E52" s="12">
        <v>-5668539985.1800003</v>
      </c>
      <c r="F52" s="12">
        <v>-5783651447.1700001</v>
      </c>
      <c r="G52" s="18">
        <v>40400000</v>
      </c>
      <c r="I52" s="12">
        <v>-5783651447.1700001</v>
      </c>
    </row>
    <row r="53" spans="1:9" x14ac:dyDescent="0.25">
      <c r="A53" s="141">
        <v>411000</v>
      </c>
      <c r="B53" s="141">
        <v>41100000</v>
      </c>
      <c r="C53" s="141" t="s">
        <v>1671</v>
      </c>
      <c r="D53" s="12">
        <v>627277477.16999996</v>
      </c>
      <c r="E53" s="12">
        <v>343681145.97000003</v>
      </c>
      <c r="F53" s="12">
        <v>107156825.97</v>
      </c>
      <c r="G53" s="23">
        <v>41100000</v>
      </c>
      <c r="I53" s="12">
        <v>107156825.97</v>
      </c>
    </row>
    <row r="54" spans="1:9" x14ac:dyDescent="0.25">
      <c r="A54" s="141">
        <v>421000</v>
      </c>
      <c r="B54" s="141">
        <v>42100000</v>
      </c>
      <c r="C54" s="141" t="s">
        <v>2869</v>
      </c>
      <c r="D54" s="12">
        <v>0</v>
      </c>
      <c r="E54" s="12">
        <v>0</v>
      </c>
      <c r="F54" s="12">
        <v>0</v>
      </c>
      <c r="G54" s="61">
        <v>42110000</v>
      </c>
      <c r="I54" s="12">
        <v>0</v>
      </c>
    </row>
    <row r="55" spans="1:9" x14ac:dyDescent="0.25">
      <c r="A55" s="141">
        <v>425000</v>
      </c>
      <c r="B55" s="141">
        <v>42500000</v>
      </c>
      <c r="C55" s="141" t="s">
        <v>2870</v>
      </c>
      <c r="D55" s="12">
        <v>0</v>
      </c>
      <c r="E55" s="12">
        <v>0</v>
      </c>
      <c r="F55" s="12">
        <v>0</v>
      </c>
      <c r="G55" s="61">
        <v>42510000</v>
      </c>
      <c r="I55" s="12">
        <v>0</v>
      </c>
    </row>
    <row r="56" spans="1:9" x14ac:dyDescent="0.25">
      <c r="A56" s="141">
        <v>425100</v>
      </c>
      <c r="B56" s="141">
        <v>42510000</v>
      </c>
      <c r="C56" s="141" t="s">
        <v>2871</v>
      </c>
      <c r="D56" s="12">
        <v>180000</v>
      </c>
      <c r="E56" s="12">
        <v>60000</v>
      </c>
      <c r="F56" s="12">
        <v>490000</v>
      </c>
      <c r="G56" s="61">
        <v>42520000</v>
      </c>
      <c r="I56" s="12">
        <v>490000</v>
      </c>
    </row>
    <row r="57" spans="1:9" x14ac:dyDescent="0.25">
      <c r="A57" s="141">
        <v>431000</v>
      </c>
      <c r="B57" s="141">
        <v>43100000</v>
      </c>
      <c r="C57" s="141" t="s">
        <v>2872</v>
      </c>
      <c r="D57" s="12">
        <v>-1347620</v>
      </c>
      <c r="E57" s="12">
        <v>-1331400</v>
      </c>
      <c r="F57" s="12">
        <v>-1286571.72</v>
      </c>
      <c r="G57" s="61">
        <v>43100000</v>
      </c>
      <c r="I57" s="12">
        <v>-1286571.72</v>
      </c>
    </row>
    <row r="58" spans="1:9" x14ac:dyDescent="0.25">
      <c r="A58" s="141">
        <v>431100</v>
      </c>
      <c r="B58" s="141">
        <v>43110000</v>
      </c>
      <c r="C58" s="141" t="s">
        <v>2873</v>
      </c>
      <c r="D58" s="12">
        <v>0</v>
      </c>
      <c r="E58" s="12">
        <v>0</v>
      </c>
      <c r="F58" s="12">
        <v>0</v>
      </c>
      <c r="G58" s="61">
        <v>43110000</v>
      </c>
      <c r="I58" s="12">
        <v>0</v>
      </c>
    </row>
    <row r="59" spans="1:9" x14ac:dyDescent="0.25">
      <c r="A59" s="141">
        <v>431200</v>
      </c>
      <c r="B59" s="141">
        <v>43120000</v>
      </c>
      <c r="C59" s="141" t="s">
        <v>80</v>
      </c>
      <c r="D59" s="12">
        <v>-96330</v>
      </c>
      <c r="E59" s="12">
        <v>-95100</v>
      </c>
      <c r="F59" s="12">
        <v>-91888.98</v>
      </c>
      <c r="G59" s="23">
        <v>43300000</v>
      </c>
      <c r="I59" s="12">
        <v>-91888.98</v>
      </c>
    </row>
    <row r="60" spans="1:9" x14ac:dyDescent="0.25">
      <c r="A60" s="141">
        <v>432000</v>
      </c>
      <c r="B60" s="141">
        <v>43200000</v>
      </c>
      <c r="C60" s="141" t="s">
        <v>2874</v>
      </c>
      <c r="D60" s="12">
        <v>-217980</v>
      </c>
      <c r="E60" s="12">
        <v>-210600</v>
      </c>
      <c r="F60" s="12">
        <v>-191387.88</v>
      </c>
      <c r="G60" s="61">
        <v>43200000</v>
      </c>
      <c r="I60" s="12">
        <v>-191387.88</v>
      </c>
    </row>
    <row r="61" spans="1:9" x14ac:dyDescent="0.25">
      <c r="A61" s="141">
        <v>432100</v>
      </c>
      <c r="B61" s="141">
        <v>43210000</v>
      </c>
      <c r="C61" s="141" t="s">
        <v>1572</v>
      </c>
      <c r="D61" s="12">
        <v>-84000</v>
      </c>
      <c r="E61" s="12">
        <v>-84000</v>
      </c>
      <c r="F61" s="12">
        <v>-84000</v>
      </c>
      <c r="G61" s="61">
        <v>43200000</v>
      </c>
      <c r="I61" s="12">
        <v>-84000</v>
      </c>
    </row>
    <row r="62" spans="1:9" x14ac:dyDescent="0.25">
      <c r="A62" s="141">
        <v>444000</v>
      </c>
      <c r="B62" s="141">
        <v>44400000</v>
      </c>
      <c r="C62" s="141" t="s">
        <v>3141</v>
      </c>
      <c r="D62" s="12">
        <v>79861444.200000003</v>
      </c>
      <c r="E62" s="12">
        <v>81856572.390000001</v>
      </c>
      <c r="F62" s="12">
        <v>62071397.25</v>
      </c>
      <c r="G62" s="142">
        <v>44400000</v>
      </c>
      <c r="I62" s="12">
        <v>62071397.25</v>
      </c>
    </row>
    <row r="63" spans="1:9" x14ac:dyDescent="0.25">
      <c r="A63" s="141">
        <v>444100</v>
      </c>
      <c r="B63" s="141">
        <v>44410000</v>
      </c>
      <c r="C63" s="141" t="s">
        <v>1678</v>
      </c>
      <c r="D63" s="12">
        <v>5695209.7699999996</v>
      </c>
      <c r="E63" s="12">
        <v>3608149.74</v>
      </c>
      <c r="F63" s="12">
        <v>24787671.77</v>
      </c>
      <c r="G63" s="142">
        <v>44300000</v>
      </c>
      <c r="I63" s="12">
        <v>24787671.77</v>
      </c>
    </row>
    <row r="64" spans="1:9" x14ac:dyDescent="0.25">
      <c r="A64" s="141">
        <v>445500</v>
      </c>
      <c r="B64" s="141">
        <v>44550000</v>
      </c>
      <c r="C64" s="141" t="s">
        <v>1679</v>
      </c>
      <c r="D64" s="12">
        <v>1270432594.8800001</v>
      </c>
      <c r="E64" s="12">
        <v>607912343.55999994</v>
      </c>
      <c r="F64" s="12">
        <v>389580529.33999997</v>
      </c>
      <c r="G64" s="61">
        <v>44550000</v>
      </c>
      <c r="I64" s="12">
        <v>389580529.33999997</v>
      </c>
    </row>
    <row r="65" spans="1:9" x14ac:dyDescent="0.25">
      <c r="A65" s="141">
        <v>445600</v>
      </c>
      <c r="B65" s="141">
        <v>44560000</v>
      </c>
      <c r="C65" s="141" t="s">
        <v>1680</v>
      </c>
      <c r="D65" s="12">
        <v>12955485.66</v>
      </c>
      <c r="E65" s="12">
        <v>31171119.460000001</v>
      </c>
      <c r="F65" s="12">
        <v>13441495.68</v>
      </c>
      <c r="G65" s="23">
        <v>44561000</v>
      </c>
      <c r="I65" s="12">
        <v>13441495.68</v>
      </c>
    </row>
    <row r="66" spans="1:9" x14ac:dyDescent="0.25">
      <c r="A66" s="141">
        <v>445601</v>
      </c>
      <c r="B66" s="141">
        <v>44560100</v>
      </c>
      <c r="C66" s="141" t="s">
        <v>2882</v>
      </c>
      <c r="D66" s="12">
        <v>14815374</v>
      </c>
      <c r="E66" s="12">
        <v>0</v>
      </c>
      <c r="F66" s="12">
        <v>0</v>
      </c>
      <c r="G66" s="23">
        <v>44561000</v>
      </c>
      <c r="I66" s="12">
        <v>0</v>
      </c>
    </row>
    <row r="67" spans="1:9" x14ac:dyDescent="0.25">
      <c r="A67" s="141">
        <v>445700</v>
      </c>
      <c r="B67" s="141">
        <v>44570000</v>
      </c>
      <c r="C67" s="141" t="s">
        <v>1681</v>
      </c>
      <c r="D67" s="12">
        <v>-53722656.710000001</v>
      </c>
      <c r="E67" s="12">
        <v>-292456.31</v>
      </c>
      <c r="F67" s="12">
        <v>0</v>
      </c>
      <c r="G67" s="23">
        <v>44571000</v>
      </c>
      <c r="I67" s="12">
        <v>0</v>
      </c>
    </row>
    <row r="68" spans="1:9" x14ac:dyDescent="0.25">
      <c r="A68" s="141">
        <v>446000</v>
      </c>
      <c r="B68" s="141">
        <v>44600000</v>
      </c>
      <c r="C68" s="141" t="s">
        <v>2875</v>
      </c>
      <c r="D68" s="12">
        <v>-1897153.2</v>
      </c>
      <c r="E68" s="12">
        <v>-1929508.4</v>
      </c>
      <c r="F68" s="12">
        <v>-1929508.4</v>
      </c>
      <c r="G68" s="23">
        <v>44100000</v>
      </c>
      <c r="I68" s="12">
        <v>-1929508.4</v>
      </c>
    </row>
    <row r="69" spans="1:9" x14ac:dyDescent="0.25">
      <c r="A69" s="141">
        <v>455000</v>
      </c>
      <c r="B69" s="141">
        <v>45500000</v>
      </c>
      <c r="C69" s="141" t="s">
        <v>1683</v>
      </c>
      <c r="D69" s="12">
        <v>-5824522992.9899998</v>
      </c>
      <c r="E69" s="12">
        <v>-5840914091.2799997</v>
      </c>
      <c r="F69" s="12">
        <v>-5823414091.2799997</v>
      </c>
      <c r="G69" s="61">
        <v>45500000</v>
      </c>
      <c r="I69" s="12">
        <v>-5823414091.2799997</v>
      </c>
    </row>
    <row r="70" spans="1:9" x14ac:dyDescent="0.25">
      <c r="A70" s="141">
        <v>456000</v>
      </c>
      <c r="B70" s="141">
        <v>45600000</v>
      </c>
      <c r="C70" s="141" t="s">
        <v>3142</v>
      </c>
      <c r="D70" s="12">
        <v>-3167583330</v>
      </c>
      <c r="E70" s="12">
        <v>-1185583330</v>
      </c>
      <c r="F70" s="12">
        <v>0</v>
      </c>
      <c r="G70" s="61">
        <v>45500000</v>
      </c>
      <c r="I70" s="12">
        <v>0</v>
      </c>
    </row>
    <row r="71" spans="1:9" x14ac:dyDescent="0.25">
      <c r="A71" s="141">
        <v>467001</v>
      </c>
      <c r="B71" s="141">
        <v>46700100</v>
      </c>
      <c r="C71" s="141" t="s">
        <v>3143</v>
      </c>
      <c r="D71" s="12">
        <v>-10578200</v>
      </c>
      <c r="E71" s="12">
        <v>-10578200</v>
      </c>
      <c r="F71" s="12">
        <v>-10578200</v>
      </c>
      <c r="G71" s="61">
        <v>46700001</v>
      </c>
      <c r="I71" s="12">
        <v>-10578200</v>
      </c>
    </row>
    <row r="72" spans="1:9" x14ac:dyDescent="0.25">
      <c r="A72" s="141">
        <v>467002</v>
      </c>
      <c r="B72" s="141">
        <v>46700200</v>
      </c>
      <c r="C72" s="141" t="s">
        <v>3144</v>
      </c>
      <c r="D72" s="12">
        <v>1600000</v>
      </c>
      <c r="E72" s="12">
        <v>1600000</v>
      </c>
      <c r="F72" s="12">
        <v>1600000</v>
      </c>
      <c r="G72" s="61">
        <v>46700001</v>
      </c>
      <c r="I72" s="12">
        <v>1600000</v>
      </c>
    </row>
    <row r="73" spans="1:9" x14ac:dyDescent="0.25">
      <c r="A73" s="141">
        <v>512000</v>
      </c>
      <c r="B73" s="141">
        <v>51200000</v>
      </c>
      <c r="C73" s="141" t="s">
        <v>3145</v>
      </c>
      <c r="D73" s="12">
        <v>376834518.39999998</v>
      </c>
      <c r="E73" s="12">
        <v>278906303.99000001</v>
      </c>
      <c r="F73" s="12">
        <v>140758514.72</v>
      </c>
      <c r="G73" s="23">
        <v>51241000</v>
      </c>
      <c r="I73" s="12">
        <v>140758514.72</v>
      </c>
    </row>
    <row r="74" spans="1:9" x14ac:dyDescent="0.25">
      <c r="A74" s="141">
        <v>512001</v>
      </c>
      <c r="B74" s="141">
        <v>51200100</v>
      </c>
      <c r="C74" s="141" t="s">
        <v>2892</v>
      </c>
      <c r="D74" s="12">
        <v>62989418.380000003</v>
      </c>
      <c r="E74" s="12">
        <v>3668757.34</v>
      </c>
      <c r="F74" s="12">
        <v>57164962.490000002</v>
      </c>
      <c r="G74" s="23">
        <v>51211000</v>
      </c>
      <c r="I74" s="12">
        <v>57164962.490000002</v>
      </c>
    </row>
    <row r="75" spans="1:9" x14ac:dyDescent="0.25">
      <c r="A75" s="141">
        <v>512002</v>
      </c>
      <c r="B75" s="141">
        <v>51200200</v>
      </c>
      <c r="C75" s="141" t="s">
        <v>2893</v>
      </c>
      <c r="D75" s="12">
        <v>-28860013.030000001</v>
      </c>
      <c r="E75" s="12">
        <v>10733431.550000001</v>
      </c>
      <c r="F75" s="12">
        <v>-67977.86</v>
      </c>
      <c r="G75" s="23">
        <v>51221000</v>
      </c>
      <c r="I75" s="12">
        <v>-67977.86</v>
      </c>
    </row>
    <row r="76" spans="1:9" x14ac:dyDescent="0.25">
      <c r="A76" s="141">
        <v>512003</v>
      </c>
      <c r="B76" s="141">
        <v>51200300</v>
      </c>
      <c r="C76" s="141" t="s">
        <v>3146</v>
      </c>
      <c r="D76" s="12">
        <v>478386110.26999998</v>
      </c>
      <c r="E76" s="12">
        <v>53365200</v>
      </c>
      <c r="F76" s="12">
        <v>0</v>
      </c>
      <c r="G76" s="23">
        <v>51221000</v>
      </c>
      <c r="I76" s="12">
        <v>0</v>
      </c>
    </row>
    <row r="77" spans="1:9" x14ac:dyDescent="0.25">
      <c r="A77" s="141">
        <v>530000</v>
      </c>
      <c r="B77" s="141">
        <v>53000000</v>
      </c>
      <c r="C77" s="141" t="s">
        <v>1692</v>
      </c>
      <c r="D77" s="12">
        <v>43300.18</v>
      </c>
      <c r="E77" s="12">
        <v>6129268.9800000004</v>
      </c>
      <c r="F77" s="12">
        <v>3068278.3</v>
      </c>
      <c r="G77" s="23">
        <v>53100000</v>
      </c>
      <c r="I77" s="12">
        <v>3068278.3</v>
      </c>
    </row>
    <row r="78" spans="1:9" x14ac:dyDescent="0.25">
      <c r="A78" s="141">
        <v>580000</v>
      </c>
      <c r="B78" s="141">
        <v>58000000</v>
      </c>
      <c r="C78" s="141" t="s">
        <v>2897</v>
      </c>
      <c r="D78" s="12">
        <v>0</v>
      </c>
      <c r="E78" s="12">
        <v>0</v>
      </c>
      <c r="F78" s="12">
        <v>0</v>
      </c>
      <c r="G78" s="61">
        <v>58000000</v>
      </c>
      <c r="I78" s="12">
        <v>0</v>
      </c>
    </row>
    <row r="79" spans="1:9" x14ac:dyDescent="0.25">
      <c r="A79" s="141">
        <v>605200</v>
      </c>
      <c r="B79" s="141">
        <v>60520000</v>
      </c>
      <c r="C79" s="141" t="s">
        <v>1698</v>
      </c>
      <c r="D79" s="12">
        <v>0</v>
      </c>
      <c r="E79" s="12">
        <v>2195898.14</v>
      </c>
      <c r="F79" s="12">
        <v>1704101.24</v>
      </c>
      <c r="G79" s="61">
        <v>60500000</v>
      </c>
      <c r="I79" s="12">
        <v>1704101.24</v>
      </c>
    </row>
    <row r="80" spans="1:9" x14ac:dyDescent="0.25">
      <c r="A80" s="141">
        <v>606500</v>
      </c>
      <c r="B80" s="141">
        <v>60650000</v>
      </c>
      <c r="C80" s="141" t="s">
        <v>3147</v>
      </c>
      <c r="D80" s="12">
        <v>0</v>
      </c>
      <c r="E80" s="12">
        <v>5440000</v>
      </c>
      <c r="F80" s="12">
        <v>0</v>
      </c>
      <c r="G80" s="61">
        <v>60600000</v>
      </c>
      <c r="I80" s="12">
        <v>0</v>
      </c>
    </row>
    <row r="81" spans="1:9" x14ac:dyDescent="0.25">
      <c r="A81" s="143">
        <v>609000</v>
      </c>
      <c r="B81" s="141">
        <v>60900000</v>
      </c>
      <c r="C81" s="141" t="s">
        <v>3148</v>
      </c>
      <c r="D81" s="12">
        <v>0</v>
      </c>
      <c r="E81" s="12">
        <v>0</v>
      </c>
      <c r="F81" s="12">
        <v>-31650</v>
      </c>
      <c r="G81" s="23">
        <v>60600000</v>
      </c>
      <c r="I81" s="12">
        <v>-31650</v>
      </c>
    </row>
    <row r="82" spans="1:9" x14ac:dyDescent="0.25">
      <c r="A82" s="141">
        <v>613000</v>
      </c>
      <c r="B82" s="141">
        <v>61300000</v>
      </c>
      <c r="C82" s="141" t="s">
        <v>3149</v>
      </c>
      <c r="D82" s="12">
        <v>1200000</v>
      </c>
      <c r="E82" s="12">
        <v>1200000</v>
      </c>
      <c r="F82" s="12">
        <v>1200000</v>
      </c>
      <c r="G82" s="61">
        <v>61300000</v>
      </c>
      <c r="I82" s="12">
        <v>1200000</v>
      </c>
    </row>
    <row r="83" spans="1:9" x14ac:dyDescent="0.25">
      <c r="A83" s="141">
        <v>616000</v>
      </c>
      <c r="B83" s="141">
        <v>61600000</v>
      </c>
      <c r="C83" s="141" t="s">
        <v>1720</v>
      </c>
      <c r="D83" s="12">
        <v>6376062.2300000004</v>
      </c>
      <c r="E83" s="12">
        <v>3061584.41</v>
      </c>
      <c r="F83" s="12">
        <v>333365.87</v>
      </c>
      <c r="G83" s="23">
        <v>61600000</v>
      </c>
      <c r="I83" s="12">
        <v>333365.87</v>
      </c>
    </row>
    <row r="84" spans="1:9" x14ac:dyDescent="0.25">
      <c r="A84" s="141">
        <v>622000</v>
      </c>
      <c r="B84" s="141">
        <v>62200000</v>
      </c>
      <c r="C84" s="141" t="s">
        <v>3150</v>
      </c>
      <c r="D84" s="12">
        <v>1148000</v>
      </c>
      <c r="E84" s="12">
        <v>5819250</v>
      </c>
      <c r="F84" s="12">
        <v>6907333</v>
      </c>
      <c r="G84" s="23">
        <v>62200000</v>
      </c>
      <c r="I84" s="12">
        <v>6907333</v>
      </c>
    </row>
    <row r="85" spans="1:9" x14ac:dyDescent="0.25">
      <c r="A85" s="141">
        <v>622210</v>
      </c>
      <c r="B85" s="141">
        <v>62221000</v>
      </c>
      <c r="C85" s="141" t="s">
        <v>2933</v>
      </c>
      <c r="D85" s="12">
        <v>0</v>
      </c>
      <c r="E85" s="12">
        <v>183026527.94</v>
      </c>
      <c r="F85" s="12">
        <v>0</v>
      </c>
      <c r="G85" s="23">
        <v>62200000</v>
      </c>
      <c r="I85" s="12">
        <v>0</v>
      </c>
    </row>
    <row r="86" spans="1:9" x14ac:dyDescent="0.25">
      <c r="A86" s="141">
        <v>622300</v>
      </c>
      <c r="B86" s="141">
        <v>62230000</v>
      </c>
      <c r="C86" s="141" t="s">
        <v>3151</v>
      </c>
      <c r="D86" s="12">
        <v>5600000</v>
      </c>
      <c r="E86" s="12">
        <v>6000000</v>
      </c>
      <c r="F86" s="12">
        <v>2000000</v>
      </c>
      <c r="G86" s="23">
        <v>62200000</v>
      </c>
      <c r="I86" s="12">
        <v>2000000</v>
      </c>
    </row>
    <row r="87" spans="1:9" x14ac:dyDescent="0.25">
      <c r="A87" s="143">
        <v>622600</v>
      </c>
      <c r="B87" s="141">
        <v>62260000</v>
      </c>
      <c r="C87" s="141" t="s">
        <v>3152</v>
      </c>
      <c r="D87" s="12">
        <v>0</v>
      </c>
      <c r="E87" s="12">
        <v>0</v>
      </c>
      <c r="F87" s="12">
        <v>48328256</v>
      </c>
      <c r="G87" s="23">
        <v>62200000</v>
      </c>
      <c r="I87" s="12">
        <v>48328256</v>
      </c>
    </row>
    <row r="88" spans="1:9" x14ac:dyDescent="0.25">
      <c r="A88" s="141">
        <v>622700</v>
      </c>
      <c r="B88" s="141">
        <v>62270000</v>
      </c>
      <c r="C88" s="141" t="s">
        <v>3153</v>
      </c>
      <c r="D88" s="12">
        <v>0</v>
      </c>
      <c r="E88" s="12">
        <v>84174500</v>
      </c>
      <c r="F88" s="12">
        <v>0</v>
      </c>
      <c r="G88" s="23">
        <v>62200000</v>
      </c>
      <c r="I88" s="12">
        <v>0</v>
      </c>
    </row>
    <row r="89" spans="1:9" x14ac:dyDescent="0.25">
      <c r="A89" s="141">
        <v>624110</v>
      </c>
      <c r="B89" s="141">
        <v>62411000</v>
      </c>
      <c r="C89" s="141" t="s">
        <v>2935</v>
      </c>
      <c r="D89" s="12">
        <v>0</v>
      </c>
      <c r="E89" s="12">
        <v>20194285.719999999</v>
      </c>
      <c r="F89" s="12">
        <v>0</v>
      </c>
      <c r="G89" s="23">
        <v>62401000</v>
      </c>
      <c r="I89" s="12">
        <v>0</v>
      </c>
    </row>
    <row r="90" spans="1:9" x14ac:dyDescent="0.25">
      <c r="B90" s="141">
        <v>62412000</v>
      </c>
      <c r="C90" s="141" t="s">
        <v>2936</v>
      </c>
      <c r="D90" s="12">
        <v>4823595</v>
      </c>
      <c r="E90" s="12"/>
      <c r="F90" s="12"/>
      <c r="G90" s="23">
        <v>62401000</v>
      </c>
    </row>
    <row r="91" spans="1:9" x14ac:dyDescent="0.25">
      <c r="B91" s="141">
        <v>62415000</v>
      </c>
      <c r="C91" s="141" t="s">
        <v>1711</v>
      </c>
      <c r="D91" s="12">
        <v>7605000</v>
      </c>
      <c r="E91" s="12"/>
      <c r="F91" s="12"/>
      <c r="G91" s="23">
        <v>62401000</v>
      </c>
    </row>
    <row r="92" spans="1:9" x14ac:dyDescent="0.25">
      <c r="B92" s="141">
        <v>62417000</v>
      </c>
      <c r="C92" s="141" t="s">
        <v>2939</v>
      </c>
      <c r="D92" s="12">
        <v>2025850.4</v>
      </c>
      <c r="E92" s="12"/>
      <c r="F92" s="12"/>
      <c r="G92" s="23">
        <v>62401000</v>
      </c>
    </row>
    <row r="93" spans="1:9" x14ac:dyDescent="0.25">
      <c r="A93" s="141">
        <v>627000</v>
      </c>
      <c r="B93" s="141">
        <v>62700000</v>
      </c>
      <c r="C93" s="141" t="s">
        <v>1734</v>
      </c>
      <c r="D93" s="12">
        <v>116400</v>
      </c>
      <c r="E93" s="12">
        <v>101400</v>
      </c>
      <c r="F93" s="12">
        <v>9600</v>
      </c>
      <c r="G93" s="61">
        <v>62701000</v>
      </c>
      <c r="I93" s="12">
        <v>9600</v>
      </c>
    </row>
    <row r="94" spans="1:9" x14ac:dyDescent="0.25">
      <c r="A94" s="141">
        <v>627100</v>
      </c>
      <c r="B94" s="141">
        <v>62710000</v>
      </c>
      <c r="C94" s="141" t="s">
        <v>1735</v>
      </c>
      <c r="D94" s="12">
        <v>250416.66</v>
      </c>
      <c r="E94" s="12">
        <v>3189379.3</v>
      </c>
      <c r="F94" s="12">
        <v>1413974.11</v>
      </c>
      <c r="G94" s="61">
        <v>62701000</v>
      </c>
      <c r="I94" s="12">
        <v>1413974.11</v>
      </c>
    </row>
    <row r="95" spans="1:9" x14ac:dyDescent="0.25">
      <c r="A95" s="141">
        <v>627200</v>
      </c>
      <c r="B95" s="141">
        <v>62720000</v>
      </c>
      <c r="C95" s="141" t="s">
        <v>543</v>
      </c>
      <c r="D95" s="12">
        <v>4839253.18</v>
      </c>
      <c r="E95" s="12">
        <v>168619.19</v>
      </c>
      <c r="F95" s="12">
        <v>773814.66</v>
      </c>
      <c r="G95" s="61">
        <v>62701000</v>
      </c>
      <c r="I95" s="12">
        <v>773814.66</v>
      </c>
    </row>
    <row r="96" spans="1:9" x14ac:dyDescent="0.25">
      <c r="A96" s="141">
        <v>627210</v>
      </c>
      <c r="B96" s="141">
        <v>62721000</v>
      </c>
      <c r="C96" s="141" t="s">
        <v>2956</v>
      </c>
      <c r="D96" s="12">
        <v>15000</v>
      </c>
      <c r="E96" s="12">
        <v>6012000</v>
      </c>
      <c r="F96" s="12">
        <v>0</v>
      </c>
      <c r="G96" s="61">
        <v>62701000</v>
      </c>
      <c r="I96" s="12">
        <v>0</v>
      </c>
    </row>
    <row r="97" spans="1:9" x14ac:dyDescent="0.25">
      <c r="A97" s="141">
        <v>627300</v>
      </c>
      <c r="B97" s="141">
        <v>62730000</v>
      </c>
      <c r="C97" s="141" t="s">
        <v>3154</v>
      </c>
      <c r="D97" s="12">
        <v>264466.65999999997</v>
      </c>
      <c r="E97" s="12">
        <v>102680</v>
      </c>
      <c r="F97" s="12">
        <v>131800.09</v>
      </c>
      <c r="G97" s="61">
        <v>62701000</v>
      </c>
      <c r="I97" s="12">
        <v>131800.09</v>
      </c>
    </row>
    <row r="98" spans="1:9" x14ac:dyDescent="0.25">
      <c r="A98" s="141">
        <v>627310</v>
      </c>
      <c r="B98" s="141">
        <v>62731000</v>
      </c>
      <c r="C98" s="141" t="s">
        <v>1738</v>
      </c>
      <c r="D98" s="12">
        <v>0</v>
      </c>
      <c r="E98" s="12">
        <v>30000</v>
      </c>
      <c r="F98" s="12">
        <v>0</v>
      </c>
      <c r="G98" s="61">
        <v>62701000</v>
      </c>
      <c r="I98" s="12">
        <v>0</v>
      </c>
    </row>
    <row r="99" spans="1:9" x14ac:dyDescent="0.25">
      <c r="B99" s="141">
        <v>62740000</v>
      </c>
      <c r="C99" s="141" t="s">
        <v>2957</v>
      </c>
      <c r="D99" s="12">
        <v>50000</v>
      </c>
      <c r="E99" s="12"/>
      <c r="F99" s="12"/>
      <c r="G99" s="61">
        <v>62701000</v>
      </c>
    </row>
    <row r="100" spans="1:9" x14ac:dyDescent="0.25">
      <c r="A100" s="141">
        <v>627500</v>
      </c>
      <c r="B100" s="141">
        <v>62750000</v>
      </c>
      <c r="C100" s="141" t="s">
        <v>3155</v>
      </c>
      <c r="D100" s="12">
        <v>90000</v>
      </c>
      <c r="E100" s="12">
        <v>39600</v>
      </c>
      <c r="F100" s="12">
        <v>8000</v>
      </c>
      <c r="G100" s="61">
        <v>62701000</v>
      </c>
      <c r="I100" s="12">
        <v>8000</v>
      </c>
    </row>
    <row r="101" spans="1:9" x14ac:dyDescent="0.25">
      <c r="A101" s="141">
        <v>627620</v>
      </c>
      <c r="B101" s="141">
        <v>62762000</v>
      </c>
      <c r="C101" s="141" t="s">
        <v>2960</v>
      </c>
      <c r="D101" s="12">
        <v>21732528.600000001</v>
      </c>
      <c r="E101" s="12">
        <v>24973387.859999999</v>
      </c>
      <c r="F101" s="12">
        <v>0</v>
      </c>
      <c r="G101" s="61">
        <v>62701000</v>
      </c>
      <c r="I101" s="12">
        <v>0</v>
      </c>
    </row>
    <row r="102" spans="1:9" x14ac:dyDescent="0.25">
      <c r="A102" s="141">
        <v>627800</v>
      </c>
      <c r="B102" s="141">
        <v>62780000</v>
      </c>
      <c r="C102" s="141" t="s">
        <v>2962</v>
      </c>
      <c r="D102" s="12">
        <v>0</v>
      </c>
      <c r="E102" s="12">
        <v>26666.66</v>
      </c>
      <c r="F102" s="12">
        <v>0</v>
      </c>
      <c r="G102" s="61">
        <v>62701000</v>
      </c>
      <c r="I102" s="12">
        <v>0</v>
      </c>
    </row>
    <row r="103" spans="1:9" x14ac:dyDescent="0.25">
      <c r="A103" s="141">
        <v>627940</v>
      </c>
      <c r="B103" s="141">
        <v>62794000</v>
      </c>
      <c r="C103" s="141" t="s">
        <v>3156</v>
      </c>
      <c r="D103" s="12">
        <v>480000</v>
      </c>
      <c r="E103" s="12">
        <v>604800</v>
      </c>
      <c r="F103" s="12">
        <v>460800</v>
      </c>
      <c r="G103" s="61">
        <v>62701000</v>
      </c>
      <c r="I103" s="12">
        <v>460800</v>
      </c>
    </row>
    <row r="104" spans="1:9" x14ac:dyDescent="0.25">
      <c r="A104" s="143">
        <v>631100</v>
      </c>
      <c r="B104" s="141">
        <v>63110000</v>
      </c>
      <c r="C104" s="141" t="s">
        <v>2704</v>
      </c>
      <c r="D104" s="12">
        <v>8600760</v>
      </c>
      <c r="E104" s="12">
        <v>0</v>
      </c>
      <c r="F104" s="12">
        <v>261280</v>
      </c>
      <c r="G104" s="29">
        <v>63500000</v>
      </c>
      <c r="I104" s="12">
        <v>261280</v>
      </c>
    </row>
    <row r="105" spans="1:9" x14ac:dyDescent="0.25">
      <c r="A105" s="141">
        <v>641000</v>
      </c>
      <c r="B105" s="141">
        <v>64100000</v>
      </c>
      <c r="C105" s="141" t="s">
        <v>2977</v>
      </c>
      <c r="D105" s="12">
        <v>138081700</v>
      </c>
      <c r="E105" s="12">
        <v>137290698</v>
      </c>
      <c r="F105" s="12">
        <v>136650686</v>
      </c>
      <c r="G105" s="23">
        <v>64101000</v>
      </c>
      <c r="I105" s="12">
        <v>136650686</v>
      </c>
    </row>
    <row r="106" spans="1:9" x14ac:dyDescent="0.25">
      <c r="A106" s="141">
        <v>645100</v>
      </c>
      <c r="B106" s="141">
        <v>64510000</v>
      </c>
      <c r="C106" s="141" t="s">
        <v>2978</v>
      </c>
      <c r="D106" s="12">
        <v>5002036</v>
      </c>
      <c r="E106" s="12">
        <v>4820321.22</v>
      </c>
      <c r="F106" s="12">
        <v>4604078.7</v>
      </c>
      <c r="G106" s="23">
        <v>64501000</v>
      </c>
      <c r="I106" s="12">
        <v>4604078.7</v>
      </c>
    </row>
    <row r="107" spans="1:9" x14ac:dyDescent="0.25">
      <c r="A107" s="141">
        <v>645110</v>
      </c>
      <c r="B107" s="141">
        <v>64511000</v>
      </c>
      <c r="C107" s="141" t="s">
        <v>2979</v>
      </c>
      <c r="D107" s="12">
        <v>384772</v>
      </c>
      <c r="E107" s="12">
        <v>370793.94</v>
      </c>
      <c r="F107" s="12">
        <v>354150.9</v>
      </c>
      <c r="G107" s="23">
        <v>64501000</v>
      </c>
      <c r="I107" s="12">
        <v>354150.9</v>
      </c>
    </row>
    <row r="108" spans="1:9" x14ac:dyDescent="0.25">
      <c r="A108" s="141">
        <v>645300</v>
      </c>
      <c r="B108" s="141">
        <v>64530000</v>
      </c>
      <c r="C108" s="141" t="s">
        <v>2980</v>
      </c>
      <c r="D108" s="12">
        <v>723860</v>
      </c>
      <c r="E108" s="12">
        <v>653969.69999999995</v>
      </c>
      <c r="F108" s="12">
        <v>656441.59999999998</v>
      </c>
      <c r="G108" s="23">
        <v>64501000</v>
      </c>
      <c r="I108" s="12">
        <v>656441.59999999998</v>
      </c>
    </row>
    <row r="109" spans="1:9" x14ac:dyDescent="0.25">
      <c r="A109" s="141">
        <v>645310</v>
      </c>
      <c r="B109" s="141">
        <v>64531000</v>
      </c>
      <c r="C109" s="141" t="s">
        <v>3157</v>
      </c>
      <c r="D109" s="12">
        <v>264000</v>
      </c>
      <c r="E109" s="12">
        <v>264000</v>
      </c>
      <c r="F109" s="12">
        <v>231446.09</v>
      </c>
      <c r="G109" s="23">
        <v>64501000</v>
      </c>
      <c r="I109" s="12">
        <v>231446.09</v>
      </c>
    </row>
    <row r="110" spans="1:9" x14ac:dyDescent="0.25">
      <c r="A110" s="141">
        <v>648000</v>
      </c>
      <c r="B110" s="141">
        <v>64800000</v>
      </c>
      <c r="C110" s="141" t="s">
        <v>3158</v>
      </c>
      <c r="D110" s="12">
        <v>316667</v>
      </c>
      <c r="E110" s="12">
        <v>400000</v>
      </c>
      <c r="F110" s="12">
        <v>400000</v>
      </c>
      <c r="G110" s="60">
        <v>64801000</v>
      </c>
      <c r="I110" s="12">
        <v>400000</v>
      </c>
    </row>
    <row r="111" spans="1:9" x14ac:dyDescent="0.25">
      <c r="A111" s="143">
        <v>656000</v>
      </c>
      <c r="B111" s="141">
        <v>65600000</v>
      </c>
      <c r="C111" s="141" t="s">
        <v>2981</v>
      </c>
      <c r="D111" s="12">
        <v>200000</v>
      </c>
      <c r="E111" s="12">
        <v>0</v>
      </c>
      <c r="F111" s="12">
        <v>49942760</v>
      </c>
      <c r="G111" s="23">
        <v>65601000</v>
      </c>
      <c r="I111" s="12">
        <v>49942760</v>
      </c>
    </row>
    <row r="112" spans="1:9" x14ac:dyDescent="0.25">
      <c r="A112" s="141">
        <v>658000</v>
      </c>
      <c r="B112" s="141">
        <v>65800000</v>
      </c>
      <c r="C112" s="141" t="s">
        <v>2983</v>
      </c>
      <c r="D112" s="12">
        <v>0</v>
      </c>
      <c r="E112" s="12">
        <v>9</v>
      </c>
      <c r="F112" s="12">
        <v>1208.1300000000001</v>
      </c>
      <c r="G112" s="61">
        <v>65700000</v>
      </c>
      <c r="I112" s="12">
        <v>1208.1300000000001</v>
      </c>
    </row>
    <row r="113" spans="1:9" x14ac:dyDescent="0.25">
      <c r="A113" s="141">
        <v>661000</v>
      </c>
      <c r="B113" s="141">
        <v>66100000</v>
      </c>
      <c r="C113" s="141" t="s">
        <v>3159</v>
      </c>
      <c r="D113" s="12">
        <v>42758203.490000002</v>
      </c>
      <c r="E113" s="12">
        <v>3146742.01</v>
      </c>
      <c r="F113" s="12">
        <v>2367561.19</v>
      </c>
      <c r="G113" s="23">
        <v>66100000</v>
      </c>
      <c r="I113" s="12">
        <v>2367561.19</v>
      </c>
    </row>
    <row r="114" spans="1:9" x14ac:dyDescent="0.25">
      <c r="A114" s="144">
        <v>661100</v>
      </c>
      <c r="B114" s="141">
        <v>66110000</v>
      </c>
      <c r="C114" s="141" t="s">
        <v>3160</v>
      </c>
      <c r="D114" s="12">
        <v>425960665.79000002</v>
      </c>
      <c r="E114" s="12">
        <v>64286452.689999998</v>
      </c>
      <c r="F114" s="12">
        <v>59596083.869999997</v>
      </c>
      <c r="G114" s="23">
        <v>66100000</v>
      </c>
      <c r="I114" s="12">
        <v>59596083.869999997</v>
      </c>
    </row>
    <row r="115" spans="1:9" x14ac:dyDescent="0.25">
      <c r="A115" s="144">
        <v>681000</v>
      </c>
      <c r="B115" s="141">
        <v>68100000</v>
      </c>
      <c r="C115" s="141" t="s">
        <v>3161</v>
      </c>
      <c r="D115" s="12">
        <v>699779554</v>
      </c>
      <c r="E115" s="12">
        <v>651026896</v>
      </c>
      <c r="F115" s="12">
        <v>1023577802.96</v>
      </c>
      <c r="G115" s="23">
        <v>68112000</v>
      </c>
      <c r="I115" s="12">
        <v>1023577802.96</v>
      </c>
    </row>
    <row r="116" spans="1:9" x14ac:dyDescent="0.25">
      <c r="A116" s="144">
        <v>690000</v>
      </c>
      <c r="B116" s="141">
        <v>69000000</v>
      </c>
      <c r="C116" s="141" t="s">
        <v>2986</v>
      </c>
      <c r="D116" s="12">
        <v>5923277.9299999997</v>
      </c>
      <c r="E116" s="12">
        <v>5002496.63</v>
      </c>
      <c r="F116" s="12">
        <v>3832753.71</v>
      </c>
      <c r="G116" s="23">
        <v>69800000</v>
      </c>
      <c r="I116" s="12">
        <v>3832753.71</v>
      </c>
    </row>
    <row r="117" spans="1:9" x14ac:dyDescent="0.25">
      <c r="A117" s="144">
        <v>708300</v>
      </c>
      <c r="B117" s="141">
        <v>70830000</v>
      </c>
      <c r="C117" s="141" t="s">
        <v>3008</v>
      </c>
      <c r="D117" s="12">
        <v>-288511115.56</v>
      </c>
      <c r="E117" s="12">
        <v>-312500000</v>
      </c>
      <c r="F117" s="12">
        <v>-330000000</v>
      </c>
      <c r="G117" s="23">
        <v>70800000</v>
      </c>
      <c r="I117" s="12">
        <v>-330000000</v>
      </c>
    </row>
    <row r="118" spans="1:9" x14ac:dyDescent="0.25">
      <c r="A118" s="144">
        <v>708600</v>
      </c>
      <c r="B118" s="141">
        <v>70860000</v>
      </c>
      <c r="C118" s="141" t="s">
        <v>3162</v>
      </c>
      <c r="D118" s="12">
        <v>-143622271.16</v>
      </c>
      <c r="E118" s="12">
        <v>-113852246.68000001</v>
      </c>
      <c r="F118" s="12">
        <v>-90898341.120000005</v>
      </c>
      <c r="G118" s="23">
        <v>70800000</v>
      </c>
      <c r="I118" s="12">
        <v>-90898341.120000005</v>
      </c>
    </row>
    <row r="119" spans="1:9" x14ac:dyDescent="0.25">
      <c r="A119" s="141">
        <v>708603</v>
      </c>
      <c r="B119" s="141">
        <v>70860300</v>
      </c>
      <c r="C119" s="141" t="s">
        <v>3163</v>
      </c>
      <c r="D119" s="12">
        <v>-132353300</v>
      </c>
      <c r="E119" s="12">
        <v>-133507080</v>
      </c>
      <c r="F119" s="12">
        <v>-128052400</v>
      </c>
      <c r="G119" s="23">
        <v>70800000</v>
      </c>
      <c r="I119" s="12">
        <v>-128052400</v>
      </c>
    </row>
    <row r="120" spans="1:9" x14ac:dyDescent="0.25">
      <c r="A120" s="141">
        <v>708605</v>
      </c>
      <c r="B120" s="141">
        <v>70860500</v>
      </c>
      <c r="C120" s="141" t="s">
        <v>3164</v>
      </c>
      <c r="D120" s="12">
        <v>-556168900</v>
      </c>
      <c r="E120" s="12">
        <v>-376640000</v>
      </c>
      <c r="F120" s="12">
        <v>-153600000</v>
      </c>
      <c r="G120" s="23">
        <v>70800000</v>
      </c>
      <c r="I120" s="12">
        <v>-153600000</v>
      </c>
    </row>
    <row r="121" spans="1:9" x14ac:dyDescent="0.25">
      <c r="A121" s="141">
        <v>758000</v>
      </c>
      <c r="B121" s="141">
        <v>75800000</v>
      </c>
      <c r="C121" s="141" t="s">
        <v>3009</v>
      </c>
      <c r="D121" s="12">
        <v>-0.02</v>
      </c>
      <c r="E121" s="12">
        <v>-0.14000000000000001</v>
      </c>
      <c r="F121" s="12">
        <v>-74.44</v>
      </c>
      <c r="G121" s="61">
        <v>75800000</v>
      </c>
      <c r="I121" s="12">
        <v>-74.44</v>
      </c>
    </row>
    <row r="122" spans="1:9" x14ac:dyDescent="0.25">
      <c r="A122" s="141">
        <v>761000</v>
      </c>
      <c r="B122" s="141">
        <v>76100000</v>
      </c>
      <c r="C122" s="141" t="s">
        <v>3165</v>
      </c>
      <c r="D122" s="12">
        <v>-187019.47</v>
      </c>
      <c r="E122" s="12">
        <v>-28392.639999999999</v>
      </c>
      <c r="F122" s="12">
        <v>0</v>
      </c>
      <c r="G122" s="23">
        <v>76500000</v>
      </c>
      <c r="I122" s="12">
        <v>0</v>
      </c>
    </row>
    <row r="123" spans="1:9" x14ac:dyDescent="0.25">
      <c r="A123" s="143">
        <v>762000</v>
      </c>
      <c r="B123" s="141">
        <v>76200000</v>
      </c>
      <c r="C123" s="141" t="s">
        <v>1756</v>
      </c>
      <c r="D123" s="12">
        <v>0</v>
      </c>
      <c r="E123" s="12">
        <v>0</v>
      </c>
      <c r="F123" s="12">
        <v>-184349.93</v>
      </c>
      <c r="G123" s="23">
        <v>76500000</v>
      </c>
      <c r="I123" s="12">
        <v>-184349.93</v>
      </c>
    </row>
    <row r="124" spans="1:9" x14ac:dyDescent="0.25">
      <c r="B124" s="141"/>
      <c r="C124" s="141"/>
      <c r="D124" s="12"/>
      <c r="E124" s="12"/>
      <c r="F124" s="12"/>
    </row>
    <row r="125" spans="1:9" x14ac:dyDescent="0.25">
      <c r="B125" s="141"/>
      <c r="C125" s="141"/>
      <c r="D125" s="12"/>
      <c r="E125" s="12"/>
      <c r="F125" s="12"/>
    </row>
    <row r="126" spans="1:9" x14ac:dyDescent="0.25">
      <c r="B126" s="141"/>
      <c r="C126" s="141"/>
      <c r="D126" s="12"/>
      <c r="E126" s="12"/>
      <c r="F126" s="12"/>
    </row>
    <row r="127" spans="1:9" x14ac:dyDescent="0.25">
      <c r="B127" s="141"/>
      <c r="C127" s="141"/>
      <c r="D127" s="12"/>
      <c r="E127" s="12"/>
      <c r="F127" s="12"/>
    </row>
    <row r="128" spans="1:9" x14ac:dyDescent="0.25">
      <c r="B128" s="141"/>
      <c r="C128" s="141"/>
      <c r="D128" s="12"/>
      <c r="E128" s="12"/>
      <c r="F128" s="12"/>
    </row>
    <row r="129" spans="2:6" x14ac:dyDescent="0.25">
      <c r="B129" s="141"/>
      <c r="C129" s="141"/>
      <c r="D129" s="12"/>
      <c r="E129" s="12"/>
      <c r="F129" s="12"/>
    </row>
    <row r="130" spans="2:6" x14ac:dyDescent="0.25">
      <c r="B130" s="141"/>
      <c r="C130" s="141"/>
      <c r="D130" s="12"/>
      <c r="E130" s="12"/>
      <c r="F130" s="12"/>
    </row>
    <row r="131" spans="2:6" x14ac:dyDescent="0.25">
      <c r="B131" s="141"/>
      <c r="C131" s="141"/>
      <c r="D131" s="12"/>
      <c r="E131" s="12"/>
      <c r="F131" s="12"/>
    </row>
    <row r="132" spans="2:6" x14ac:dyDescent="0.25">
      <c r="B132" s="141"/>
      <c r="C132" s="141"/>
      <c r="D132" s="12"/>
      <c r="E132" s="12"/>
      <c r="F132" s="12"/>
    </row>
    <row r="133" spans="2:6" x14ac:dyDescent="0.25">
      <c r="B133" s="141"/>
      <c r="C133" s="141"/>
      <c r="D133" s="12"/>
      <c r="E133" s="12"/>
      <c r="F133" s="12"/>
    </row>
    <row r="134" spans="2:6" x14ac:dyDescent="0.25">
      <c r="B134" s="141"/>
      <c r="C134" s="141"/>
      <c r="D134" s="12"/>
      <c r="E134" s="12"/>
      <c r="F134" s="12"/>
    </row>
    <row r="135" spans="2:6" x14ac:dyDescent="0.25">
      <c r="B135" s="141"/>
      <c r="C135" s="141"/>
      <c r="D135" s="12"/>
      <c r="E135" s="12"/>
      <c r="F135" s="12"/>
    </row>
    <row r="136" spans="2:6" x14ac:dyDescent="0.25">
      <c r="B136" s="141"/>
      <c r="C136" s="141"/>
      <c r="D136" s="12"/>
      <c r="E136" s="12"/>
      <c r="F136" s="12"/>
    </row>
    <row r="137" spans="2:6" x14ac:dyDescent="0.25">
      <c r="B137" s="141"/>
      <c r="C137" s="141"/>
      <c r="D137" s="12"/>
      <c r="E137" s="12"/>
      <c r="F137" s="12"/>
    </row>
    <row r="138" spans="2:6" x14ac:dyDescent="0.25">
      <c r="B138" s="141"/>
      <c r="C138" s="141"/>
      <c r="D138" s="12"/>
      <c r="E138" s="12"/>
      <c r="F138" s="12"/>
    </row>
    <row r="139" spans="2:6" x14ac:dyDescent="0.25">
      <c r="B139" s="141"/>
      <c r="C139" s="141"/>
      <c r="D139" s="12"/>
      <c r="E139" s="12"/>
      <c r="F139" s="12"/>
    </row>
    <row r="140" spans="2:6" x14ac:dyDescent="0.25">
      <c r="B140" s="141"/>
      <c r="C140" s="141"/>
      <c r="D140" s="12"/>
      <c r="E140" s="12"/>
      <c r="F140" s="12"/>
    </row>
    <row r="141" spans="2:6" x14ac:dyDescent="0.25">
      <c r="B141" s="141"/>
      <c r="C141" s="141"/>
      <c r="D141" s="12"/>
      <c r="E141" s="12"/>
      <c r="F141" s="12"/>
    </row>
    <row r="142" spans="2:6" x14ac:dyDescent="0.25">
      <c r="B142" s="141"/>
      <c r="C142" s="141"/>
      <c r="D142" s="12"/>
      <c r="E142" s="12"/>
      <c r="F142" s="12"/>
    </row>
    <row r="143" spans="2:6" x14ac:dyDescent="0.25">
      <c r="B143" s="141"/>
      <c r="C143" s="141"/>
      <c r="D143" s="12"/>
      <c r="E143" s="12"/>
      <c r="F143" s="12"/>
    </row>
    <row r="144" spans="2:6" x14ac:dyDescent="0.25">
      <c r="B144" s="141"/>
      <c r="C144" s="141"/>
      <c r="D144" s="12"/>
      <c r="E144" s="12"/>
      <c r="F144" s="12"/>
    </row>
    <row r="145" spans="2:6" x14ac:dyDescent="0.25">
      <c r="B145" s="141"/>
      <c r="C145" s="141"/>
      <c r="D145" s="12"/>
      <c r="E145" s="12"/>
      <c r="F145" s="12"/>
    </row>
    <row r="146" spans="2:6" x14ac:dyDescent="0.25">
      <c r="B146" s="141"/>
      <c r="C146" s="141"/>
      <c r="D146" s="12"/>
      <c r="E146" s="12"/>
      <c r="F146" s="12"/>
    </row>
    <row r="147" spans="2:6" x14ac:dyDescent="0.25">
      <c r="B147" s="141"/>
      <c r="C147" s="141"/>
      <c r="D147" s="12"/>
      <c r="E147" s="12"/>
      <c r="F147" s="12"/>
    </row>
    <row r="148" spans="2:6" x14ac:dyDescent="0.25">
      <c r="B148" s="141"/>
      <c r="C148" s="141"/>
      <c r="D148" s="12"/>
      <c r="E148" s="12"/>
      <c r="F148" s="12"/>
    </row>
    <row r="149" spans="2:6" x14ac:dyDescent="0.25">
      <c r="B149" s="141"/>
      <c r="C149" s="141"/>
      <c r="D149" s="12"/>
      <c r="E149" s="12"/>
      <c r="F149" s="12"/>
    </row>
    <row r="150" spans="2:6" x14ac:dyDescent="0.25">
      <c r="B150" s="141"/>
      <c r="C150" s="141"/>
      <c r="D150" s="12"/>
      <c r="E150" s="12"/>
      <c r="F150" s="12"/>
    </row>
    <row r="151" spans="2:6" x14ac:dyDescent="0.25">
      <c r="B151" s="141"/>
      <c r="C151" s="141"/>
      <c r="D151" s="12"/>
      <c r="E151" s="12"/>
      <c r="F151" s="12"/>
    </row>
    <row r="152" spans="2:6" x14ac:dyDescent="0.25">
      <c r="B152" s="141"/>
      <c r="C152" s="141"/>
      <c r="D152" s="12"/>
      <c r="E152" s="12"/>
      <c r="F152" s="12"/>
    </row>
    <row r="153" spans="2:6" x14ac:dyDescent="0.25">
      <c r="B153" s="141"/>
      <c r="C153" s="141"/>
      <c r="D153" s="12"/>
      <c r="E153" s="12"/>
      <c r="F153" s="12"/>
    </row>
    <row r="154" spans="2:6" x14ac:dyDescent="0.25">
      <c r="B154" s="141"/>
      <c r="C154" s="141"/>
      <c r="D154" s="12"/>
      <c r="E154" s="12"/>
      <c r="F154" s="12"/>
    </row>
    <row r="155" spans="2:6" x14ac:dyDescent="0.25">
      <c r="B155" s="141"/>
      <c r="C155" s="141"/>
      <c r="D155" s="12"/>
      <c r="E155" s="12"/>
      <c r="F155" s="12"/>
    </row>
    <row r="156" spans="2:6" x14ac:dyDescent="0.25">
      <c r="B156" s="141"/>
      <c r="C156" s="141"/>
      <c r="D156" s="12"/>
      <c r="E156" s="12"/>
      <c r="F156" s="12"/>
    </row>
    <row r="157" spans="2:6" x14ac:dyDescent="0.25">
      <c r="B157" s="141"/>
      <c r="C157" s="141"/>
      <c r="D157" s="12"/>
      <c r="E157" s="12"/>
      <c r="F157" s="12"/>
    </row>
    <row r="158" spans="2:6" x14ac:dyDescent="0.25">
      <c r="B158" s="141"/>
      <c r="C158" s="141"/>
      <c r="D158" s="12"/>
      <c r="E158" s="12"/>
      <c r="F158" s="12"/>
    </row>
    <row r="159" spans="2:6" x14ac:dyDescent="0.25">
      <c r="B159" s="141"/>
      <c r="C159" s="141"/>
      <c r="D159" s="12"/>
      <c r="E159" s="12"/>
      <c r="F159" s="12"/>
    </row>
    <row r="160" spans="2:6" x14ac:dyDescent="0.25">
      <c r="B160" s="141"/>
      <c r="C160" s="141"/>
      <c r="D160" s="12"/>
      <c r="E160" s="12"/>
      <c r="F160" s="12"/>
    </row>
    <row r="161" spans="2:6" x14ac:dyDescent="0.25">
      <c r="B161" s="141"/>
      <c r="C161" s="141"/>
      <c r="D161" s="12"/>
      <c r="E161" s="12"/>
      <c r="F161" s="12"/>
    </row>
    <row r="162" spans="2:6" x14ac:dyDescent="0.25">
      <c r="B162" s="141"/>
      <c r="C162" s="141"/>
      <c r="D162" s="12"/>
      <c r="E162" s="12"/>
      <c r="F162" s="12"/>
    </row>
    <row r="163" spans="2:6" x14ac:dyDescent="0.25">
      <c r="B163" s="141"/>
      <c r="C163" s="141"/>
      <c r="D163" s="12"/>
      <c r="E163" s="12"/>
      <c r="F163" s="12"/>
    </row>
    <row r="164" spans="2:6" x14ac:dyDescent="0.25">
      <c r="B164" s="141"/>
      <c r="C164" s="141"/>
      <c r="D164" s="12"/>
      <c r="E164" s="12"/>
      <c r="F164" s="12"/>
    </row>
    <row r="165" spans="2:6" x14ac:dyDescent="0.25">
      <c r="B165" s="141"/>
      <c r="C165" s="141"/>
      <c r="D165" s="12"/>
      <c r="E165" s="12"/>
      <c r="F165" s="12"/>
    </row>
    <row r="166" spans="2:6" x14ac:dyDescent="0.25">
      <c r="B166" s="141"/>
      <c r="C166" s="141"/>
      <c r="D166" s="12"/>
      <c r="E166" s="12"/>
      <c r="F166" s="12"/>
    </row>
    <row r="167" spans="2:6" x14ac:dyDescent="0.25">
      <c r="B167" s="141"/>
      <c r="C167" s="141"/>
      <c r="D167" s="12"/>
      <c r="E167" s="12"/>
      <c r="F167" s="12"/>
    </row>
    <row r="168" spans="2:6" x14ac:dyDescent="0.25">
      <c r="B168" s="141"/>
      <c r="C168" s="141"/>
      <c r="D168" s="12"/>
      <c r="E168" s="12"/>
      <c r="F168" s="12"/>
    </row>
    <row r="169" spans="2:6" x14ac:dyDescent="0.25">
      <c r="B169" s="141"/>
      <c r="C169" s="141"/>
      <c r="D169" s="12"/>
      <c r="E169" s="12"/>
      <c r="F169" s="12"/>
    </row>
    <row r="170" spans="2:6" x14ac:dyDescent="0.25">
      <c r="B170" s="141"/>
      <c r="C170" s="141"/>
      <c r="D170" s="12"/>
      <c r="E170" s="12"/>
      <c r="F170" s="12"/>
    </row>
    <row r="171" spans="2:6" x14ac:dyDescent="0.25">
      <c r="B171" s="141"/>
      <c r="C171" s="141"/>
      <c r="D171" s="12"/>
      <c r="E171" s="12"/>
      <c r="F171" s="12"/>
    </row>
    <row r="172" spans="2:6" x14ac:dyDescent="0.25">
      <c r="B172" s="141"/>
      <c r="C172" s="141"/>
      <c r="D172" s="12"/>
      <c r="E172" s="12"/>
      <c r="F172" s="12"/>
    </row>
    <row r="173" spans="2:6" x14ac:dyDescent="0.25">
      <c r="B173" s="141"/>
      <c r="C173" s="141"/>
      <c r="D173" s="12"/>
      <c r="E173" s="12"/>
      <c r="F173" s="12"/>
    </row>
    <row r="174" spans="2:6" x14ac:dyDescent="0.25">
      <c r="B174" s="141"/>
      <c r="C174" s="141"/>
      <c r="D174" s="12"/>
      <c r="E174" s="12"/>
      <c r="F174" s="12"/>
    </row>
    <row r="175" spans="2:6" x14ac:dyDescent="0.25">
      <c r="B175" s="141"/>
      <c r="C175" s="141"/>
      <c r="D175" s="12"/>
      <c r="E175" s="12"/>
      <c r="F175" s="12"/>
    </row>
    <row r="176" spans="2:6" x14ac:dyDescent="0.25">
      <c r="B176" s="141"/>
      <c r="C176" s="141"/>
      <c r="D176" s="12"/>
      <c r="E176" s="12"/>
      <c r="F176" s="12"/>
    </row>
    <row r="177" spans="2:6" x14ac:dyDescent="0.25">
      <c r="B177" s="141"/>
      <c r="C177" s="141"/>
      <c r="D177" s="12"/>
      <c r="E177" s="12"/>
      <c r="F177" s="12"/>
    </row>
    <row r="178" spans="2:6" x14ac:dyDescent="0.25">
      <c r="B178" s="141"/>
      <c r="C178" s="141"/>
      <c r="D178" s="12"/>
      <c r="E178" s="12"/>
      <c r="F178" s="12"/>
    </row>
    <row r="179" spans="2:6" x14ac:dyDescent="0.25">
      <c r="B179" s="141"/>
      <c r="C179" s="141"/>
      <c r="D179" s="12"/>
      <c r="E179" s="12"/>
      <c r="F179" s="12"/>
    </row>
    <row r="180" spans="2:6" x14ac:dyDescent="0.25">
      <c r="B180" s="141"/>
      <c r="C180" s="141"/>
      <c r="D180" s="12"/>
      <c r="E180" s="12"/>
      <c r="F180" s="12"/>
    </row>
    <row r="181" spans="2:6" x14ac:dyDescent="0.25">
      <c r="B181" s="141"/>
      <c r="C181" s="141"/>
      <c r="D181" s="12"/>
      <c r="E181" s="12"/>
      <c r="F181" s="12"/>
    </row>
    <row r="182" spans="2:6" x14ac:dyDescent="0.25">
      <c r="B182" s="141"/>
      <c r="C182" s="141"/>
      <c r="D182" s="12"/>
      <c r="E182" s="12"/>
      <c r="F182" s="12"/>
    </row>
    <row r="183" spans="2:6" x14ac:dyDescent="0.25">
      <c r="B183" s="141"/>
      <c r="C183" s="141"/>
      <c r="D183" s="12"/>
      <c r="E183" s="12"/>
      <c r="F183" s="12"/>
    </row>
    <row r="184" spans="2:6" x14ac:dyDescent="0.25">
      <c r="B184" s="141"/>
      <c r="C184" s="141"/>
      <c r="D184" s="12"/>
      <c r="E184" s="12"/>
      <c r="F184" s="12"/>
    </row>
    <row r="185" spans="2:6" x14ac:dyDescent="0.25">
      <c r="B185" s="141"/>
      <c r="C185" s="141"/>
      <c r="D185" s="12"/>
      <c r="E185" s="12"/>
      <c r="F185" s="12"/>
    </row>
    <row r="186" spans="2:6" x14ac:dyDescent="0.25">
      <c r="B186" s="141"/>
      <c r="C186" s="141"/>
      <c r="D186" s="12"/>
      <c r="E186" s="12"/>
      <c r="F186" s="12"/>
    </row>
    <row r="187" spans="2:6" x14ac:dyDescent="0.25">
      <c r="B187" s="141"/>
      <c r="C187" s="141"/>
      <c r="D187" s="12"/>
      <c r="E187" s="12"/>
      <c r="F187" s="12"/>
    </row>
    <row r="188" spans="2:6" x14ac:dyDescent="0.25">
      <c r="B188" s="141"/>
      <c r="C188" s="141"/>
      <c r="D188" s="12"/>
      <c r="E188" s="12"/>
      <c r="F188" s="12"/>
    </row>
    <row r="189" spans="2:6" x14ac:dyDescent="0.25">
      <c r="B189" s="141"/>
      <c r="C189" s="141"/>
      <c r="D189" s="12"/>
      <c r="E189" s="12"/>
      <c r="F189" s="12"/>
    </row>
    <row r="190" spans="2:6" x14ac:dyDescent="0.25">
      <c r="B190" s="141"/>
      <c r="C190" s="141"/>
      <c r="D190" s="12"/>
      <c r="E190" s="12"/>
      <c r="F190" s="12"/>
    </row>
    <row r="191" spans="2:6" x14ac:dyDescent="0.25">
      <c r="B191" s="141"/>
      <c r="C191" s="141"/>
      <c r="D191" s="12"/>
      <c r="E191" s="12"/>
      <c r="F191" s="12"/>
    </row>
    <row r="192" spans="2:6" x14ac:dyDescent="0.25">
      <c r="B192" s="141"/>
      <c r="C192" s="141"/>
      <c r="D192" s="12"/>
      <c r="E192" s="12"/>
      <c r="F192" s="12"/>
    </row>
    <row r="193" spans="2:6" x14ac:dyDescent="0.25">
      <c r="B193" s="141"/>
      <c r="C193" s="141"/>
      <c r="D193" s="12"/>
      <c r="E193" s="12"/>
      <c r="F193" s="12"/>
    </row>
    <row r="194" spans="2:6" x14ac:dyDescent="0.25">
      <c r="B194" s="141"/>
      <c r="C194" s="141"/>
      <c r="D194" s="12"/>
      <c r="E194" s="12"/>
      <c r="F194" s="12"/>
    </row>
    <row r="195" spans="2:6" x14ac:dyDescent="0.25">
      <c r="B195" s="141"/>
      <c r="C195" s="141"/>
      <c r="D195" s="12"/>
      <c r="E195" s="12"/>
      <c r="F195" s="12"/>
    </row>
    <row r="196" spans="2:6" x14ac:dyDescent="0.25">
      <c r="B196" s="141"/>
      <c r="C196" s="141"/>
      <c r="D196" s="12"/>
      <c r="E196" s="12"/>
      <c r="F196" s="12"/>
    </row>
    <row r="197" spans="2:6" x14ac:dyDescent="0.25">
      <c r="B197" s="141"/>
      <c r="C197" s="141"/>
      <c r="D197" s="12"/>
      <c r="E197" s="12"/>
      <c r="F197" s="12"/>
    </row>
    <row r="198" spans="2:6" x14ac:dyDescent="0.25">
      <c r="B198" s="141"/>
      <c r="C198" s="141"/>
      <c r="D198" s="12"/>
      <c r="E198" s="12"/>
      <c r="F198" s="12"/>
    </row>
    <row r="199" spans="2:6" x14ac:dyDescent="0.25">
      <c r="B199" s="141"/>
      <c r="C199" s="141"/>
      <c r="D199" s="12"/>
      <c r="E199" s="12"/>
      <c r="F199" s="12"/>
    </row>
    <row r="200" spans="2:6" x14ac:dyDescent="0.25">
      <c r="B200" s="141"/>
      <c r="C200" s="141"/>
      <c r="D200" s="12"/>
      <c r="E200" s="12"/>
      <c r="F200" s="12"/>
    </row>
    <row r="201" spans="2:6" x14ac:dyDescent="0.25">
      <c r="B201" s="141"/>
      <c r="C201" s="141"/>
      <c r="D201" s="12"/>
      <c r="E201" s="12"/>
      <c r="F201" s="12"/>
    </row>
    <row r="202" spans="2:6" x14ac:dyDescent="0.25">
      <c r="B202" s="141"/>
      <c r="C202" s="141"/>
      <c r="D202" s="12"/>
      <c r="E202" s="12"/>
      <c r="F202" s="12"/>
    </row>
    <row r="203" spans="2:6" x14ac:dyDescent="0.25">
      <c r="B203" s="141"/>
      <c r="C203" s="141"/>
      <c r="D203" s="12"/>
      <c r="E203" s="12"/>
      <c r="F203" s="12"/>
    </row>
    <row r="204" spans="2:6" x14ac:dyDescent="0.25">
      <c r="B204" s="141"/>
      <c r="C204" s="141"/>
      <c r="D204" s="12"/>
      <c r="E204" s="12"/>
      <c r="F204" s="12"/>
    </row>
    <row r="205" spans="2:6" x14ac:dyDescent="0.25">
      <c r="B205" s="141"/>
      <c r="C205" s="141"/>
      <c r="D205" s="12"/>
      <c r="E205" s="12"/>
      <c r="F205" s="12"/>
    </row>
    <row r="206" spans="2:6" x14ac:dyDescent="0.25">
      <c r="B206" s="141"/>
      <c r="C206" s="141"/>
      <c r="D206" s="12"/>
      <c r="E206" s="12"/>
      <c r="F206" s="12"/>
    </row>
    <row r="207" spans="2:6" x14ac:dyDescent="0.25">
      <c r="B207" s="141"/>
      <c r="C207" s="141"/>
      <c r="D207" s="12"/>
      <c r="E207" s="12"/>
      <c r="F207" s="12"/>
    </row>
    <row r="208" spans="2:6" x14ac:dyDescent="0.25">
      <c r="B208" s="141"/>
      <c r="C208" s="141"/>
      <c r="D208" s="12"/>
      <c r="E208" s="12"/>
      <c r="F208" s="12"/>
    </row>
    <row r="209" spans="2:6" x14ac:dyDescent="0.25">
      <c r="B209" s="141"/>
      <c r="C209" s="141"/>
      <c r="D209" s="12"/>
      <c r="E209" s="12"/>
      <c r="F209" s="12"/>
    </row>
    <row r="210" spans="2:6" x14ac:dyDescent="0.25">
      <c r="B210" s="141"/>
      <c r="C210" s="141"/>
      <c r="D210" s="12"/>
      <c r="E210" s="12"/>
      <c r="F210" s="12"/>
    </row>
    <row r="211" spans="2:6" x14ac:dyDescent="0.25">
      <c r="B211" s="141"/>
      <c r="C211" s="141"/>
      <c r="D211" s="12"/>
      <c r="E211" s="12"/>
      <c r="F211" s="12"/>
    </row>
    <row r="212" spans="2:6" x14ac:dyDescent="0.25">
      <c r="B212" s="141"/>
      <c r="C212" s="141"/>
      <c r="D212" s="12"/>
      <c r="E212" s="12"/>
      <c r="F212" s="12"/>
    </row>
  </sheetData>
  <conditionalFormatting sqref="G3">
    <cfRule type="duplicateValues" dxfId="208" priority="4"/>
    <cfRule type="duplicateValues" dxfId="207" priority="5"/>
  </conditionalFormatting>
  <conditionalFormatting sqref="G4">
    <cfRule type="duplicateValues" dxfId="206" priority="46"/>
    <cfRule type="duplicateValues" dxfId="205" priority="45"/>
    <cfRule type="duplicateValues" dxfId="204" priority="47"/>
  </conditionalFormatting>
  <conditionalFormatting sqref="G6">
    <cfRule type="duplicateValues" dxfId="203" priority="44"/>
    <cfRule type="duplicateValues" dxfId="202" priority="42"/>
    <cfRule type="duplicateValues" dxfId="201" priority="43"/>
  </conditionalFormatting>
  <conditionalFormatting sqref="G7:G16">
    <cfRule type="duplicateValues" dxfId="200" priority="41"/>
  </conditionalFormatting>
  <conditionalFormatting sqref="G18:G19">
    <cfRule type="duplicateValues" dxfId="199" priority="40"/>
  </conditionalFormatting>
  <conditionalFormatting sqref="G29">
    <cfRule type="duplicateValues" dxfId="198" priority="39"/>
  </conditionalFormatting>
  <conditionalFormatting sqref="G31">
    <cfRule type="duplicateValues" dxfId="197" priority="38"/>
  </conditionalFormatting>
  <conditionalFormatting sqref="G32">
    <cfRule type="duplicateValues" dxfId="196" priority="37"/>
  </conditionalFormatting>
  <conditionalFormatting sqref="G35:G36">
    <cfRule type="duplicateValues" dxfId="195" priority="36"/>
  </conditionalFormatting>
  <conditionalFormatting sqref="G38:G44">
    <cfRule type="duplicateValues" dxfId="194" priority="35"/>
  </conditionalFormatting>
  <conditionalFormatting sqref="G46">
    <cfRule type="duplicateValues" dxfId="193" priority="34"/>
  </conditionalFormatting>
  <conditionalFormatting sqref="G49">
    <cfRule type="duplicateValues" dxfId="192" priority="33"/>
  </conditionalFormatting>
  <conditionalFormatting sqref="G50">
    <cfRule type="duplicateValues" dxfId="191" priority="32"/>
  </conditionalFormatting>
  <conditionalFormatting sqref="G51">
    <cfRule type="duplicateValues" dxfId="190" priority="31"/>
    <cfRule type="duplicateValues" dxfId="189" priority="30"/>
  </conditionalFormatting>
  <conditionalFormatting sqref="G51:G52">
    <cfRule type="duplicateValues" dxfId="188" priority="29"/>
  </conditionalFormatting>
  <conditionalFormatting sqref="G52">
    <cfRule type="duplicateValues" dxfId="187" priority="28"/>
  </conditionalFormatting>
  <conditionalFormatting sqref="G58">
    <cfRule type="duplicateValues" dxfId="186" priority="27"/>
  </conditionalFormatting>
  <conditionalFormatting sqref="G64:G65">
    <cfRule type="duplicateValues" dxfId="185" priority="26"/>
  </conditionalFormatting>
  <conditionalFormatting sqref="G66">
    <cfRule type="duplicateValues" dxfId="184" priority="25"/>
  </conditionalFormatting>
  <conditionalFormatting sqref="G67">
    <cfRule type="duplicateValues" dxfId="183" priority="24"/>
  </conditionalFormatting>
  <conditionalFormatting sqref="G73">
    <cfRule type="duplicateValues" dxfId="182" priority="23"/>
  </conditionalFormatting>
  <conditionalFormatting sqref="G74">
    <cfRule type="duplicateValues" dxfId="181" priority="22"/>
  </conditionalFormatting>
  <conditionalFormatting sqref="G75">
    <cfRule type="duplicateValues" dxfId="180" priority="21"/>
  </conditionalFormatting>
  <conditionalFormatting sqref="G76">
    <cfRule type="duplicateValues" dxfId="179" priority="20"/>
  </conditionalFormatting>
  <conditionalFormatting sqref="G80">
    <cfRule type="duplicateValues" dxfId="178" priority="3"/>
  </conditionalFormatting>
  <conditionalFormatting sqref="G82:G83">
    <cfRule type="duplicateValues" dxfId="177" priority="19"/>
  </conditionalFormatting>
  <conditionalFormatting sqref="G83">
    <cfRule type="duplicateValues" dxfId="176" priority="18"/>
  </conditionalFormatting>
  <conditionalFormatting sqref="G84:G87">
    <cfRule type="duplicateValues" dxfId="175" priority="16"/>
    <cfRule type="duplicateValues" dxfId="174" priority="15"/>
  </conditionalFormatting>
  <conditionalFormatting sqref="G88">
    <cfRule type="duplicateValues" dxfId="173" priority="17"/>
  </conditionalFormatting>
  <conditionalFormatting sqref="G100:G104">
    <cfRule type="duplicateValues" dxfId="172" priority="14"/>
  </conditionalFormatting>
  <conditionalFormatting sqref="G105">
    <cfRule type="duplicateValues" dxfId="171" priority="13"/>
  </conditionalFormatting>
  <conditionalFormatting sqref="G106">
    <cfRule type="duplicateValues" dxfId="170" priority="12"/>
  </conditionalFormatting>
  <conditionalFormatting sqref="G108:G109">
    <cfRule type="duplicateValues" dxfId="169" priority="11"/>
  </conditionalFormatting>
  <conditionalFormatting sqref="G110">
    <cfRule type="duplicateValues" dxfId="168" priority="10"/>
    <cfRule type="duplicateValues" dxfId="167" priority="9"/>
  </conditionalFormatting>
  <conditionalFormatting sqref="G111">
    <cfRule type="duplicateValues" dxfId="166" priority="8"/>
  </conditionalFormatting>
  <conditionalFormatting sqref="G112:G115">
    <cfRule type="duplicateValues" dxfId="165" priority="2"/>
  </conditionalFormatting>
  <conditionalFormatting sqref="G117">
    <cfRule type="duplicateValues" dxfId="164" priority="7"/>
  </conditionalFormatting>
  <conditionalFormatting sqref="G118">
    <cfRule type="duplicateValues" dxfId="163" priority="6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C5E0B4"/>
  </sheetPr>
  <dimension ref="A2:F226"/>
  <sheetViews>
    <sheetView zoomScaleNormal="100" workbookViewId="0">
      <selection activeCell="C17" sqref="C17"/>
    </sheetView>
  </sheetViews>
  <sheetFormatPr baseColWidth="10" defaultColWidth="10.7109375" defaultRowHeight="14.25" x14ac:dyDescent="0.25"/>
  <cols>
    <col min="3" max="3" width="34.7109375" customWidth="1"/>
    <col min="4" max="5" width="16.5703125" customWidth="1"/>
    <col min="6" max="6" width="11.42578125" style="61" customWidth="1"/>
  </cols>
  <sheetData>
    <row r="2" spans="1:6" x14ac:dyDescent="0.25">
      <c r="A2" t="s">
        <v>146</v>
      </c>
    </row>
    <row r="6" spans="1:6" x14ac:dyDescent="0.25">
      <c r="A6" t="s">
        <v>3166</v>
      </c>
    </row>
    <row r="8" spans="1:6" x14ac:dyDescent="0.25">
      <c r="A8" t="s">
        <v>3167</v>
      </c>
    </row>
    <row r="9" spans="1:6" x14ac:dyDescent="0.25">
      <c r="C9" t="s">
        <v>3168</v>
      </c>
    </row>
    <row r="12" spans="1:6" s="52" customFormat="1" x14ac:dyDescent="0.25">
      <c r="D12" s="52" t="s">
        <v>3169</v>
      </c>
      <c r="E12" s="52" t="s">
        <v>2668</v>
      </c>
      <c r="F12" s="14"/>
    </row>
    <row r="13" spans="1:6" x14ac:dyDescent="0.25">
      <c r="A13">
        <v>1010000</v>
      </c>
      <c r="B13">
        <v>10100000</v>
      </c>
      <c r="C13" t="s">
        <v>581</v>
      </c>
      <c r="D13" s="12">
        <v>-2000000</v>
      </c>
      <c r="E13" s="12">
        <v>-2000000</v>
      </c>
      <c r="F13">
        <v>10100000</v>
      </c>
    </row>
    <row r="14" spans="1:6" x14ac:dyDescent="0.25">
      <c r="A14">
        <v>2150000</v>
      </c>
      <c r="B14">
        <v>21500000</v>
      </c>
      <c r="C14" t="s">
        <v>592</v>
      </c>
      <c r="D14" s="12">
        <v>234302930.94999999</v>
      </c>
      <c r="E14" s="12">
        <v>178011504.62</v>
      </c>
      <c r="F14">
        <v>21500000</v>
      </c>
    </row>
    <row r="15" spans="1:6" x14ac:dyDescent="0.25">
      <c r="A15">
        <v>2152000</v>
      </c>
      <c r="B15">
        <v>21520000</v>
      </c>
      <c r="C15" t="s">
        <v>254</v>
      </c>
      <c r="D15" s="12">
        <v>16783802</v>
      </c>
      <c r="E15" s="12">
        <v>3526392</v>
      </c>
      <c r="F15">
        <v>21520000</v>
      </c>
    </row>
    <row r="16" spans="1:6" x14ac:dyDescent="0.25">
      <c r="A16">
        <v>2181000</v>
      </c>
      <c r="B16">
        <v>21810000</v>
      </c>
      <c r="C16" t="s">
        <v>260</v>
      </c>
      <c r="D16" s="12">
        <v>148626470.06999999</v>
      </c>
      <c r="E16" s="12">
        <v>10969365</v>
      </c>
      <c r="F16">
        <v>21810000</v>
      </c>
    </row>
    <row r="17" spans="1:6" x14ac:dyDescent="0.25">
      <c r="A17">
        <v>2182000</v>
      </c>
      <c r="B17">
        <v>21820000</v>
      </c>
      <c r="C17" t="s">
        <v>52</v>
      </c>
      <c r="D17" s="12">
        <v>62783636.240000002</v>
      </c>
      <c r="E17" s="12">
        <v>96611920.930000007</v>
      </c>
      <c r="F17">
        <v>21820000</v>
      </c>
    </row>
    <row r="18" spans="1:6" x14ac:dyDescent="0.25">
      <c r="A18">
        <v>2184000</v>
      </c>
      <c r="B18">
        <v>21840000</v>
      </c>
      <c r="C18" t="s">
        <v>597</v>
      </c>
      <c r="D18" s="12">
        <v>326699255.31</v>
      </c>
      <c r="E18" s="12">
        <v>23826267</v>
      </c>
      <c r="F18">
        <v>21840000</v>
      </c>
    </row>
    <row r="19" spans="1:6" x14ac:dyDescent="0.25">
      <c r="A19">
        <v>2185000</v>
      </c>
      <c r="B19">
        <v>21850000</v>
      </c>
      <c r="C19" t="s">
        <v>264</v>
      </c>
      <c r="D19" s="12">
        <v>2980993.33</v>
      </c>
      <c r="E19" s="12">
        <v>573166.67000000004</v>
      </c>
      <c r="F19">
        <v>21850000</v>
      </c>
    </row>
    <row r="20" spans="1:6" x14ac:dyDescent="0.25">
      <c r="A20">
        <v>2300000</v>
      </c>
      <c r="B20">
        <v>23000000</v>
      </c>
      <c r="C20" t="s">
        <v>266</v>
      </c>
      <c r="D20" s="12">
        <v>92385792.549999997</v>
      </c>
      <c r="E20" s="12">
        <v>0</v>
      </c>
      <c r="F20">
        <v>23000000</v>
      </c>
    </row>
    <row r="21" spans="1:6" x14ac:dyDescent="0.25">
      <c r="A21">
        <v>2750000</v>
      </c>
      <c r="B21">
        <v>27500000</v>
      </c>
      <c r="C21" t="s">
        <v>599</v>
      </c>
      <c r="D21" s="12">
        <v>73795194.359999999</v>
      </c>
      <c r="E21" s="12">
        <v>11052660</v>
      </c>
      <c r="F21">
        <v>27500000</v>
      </c>
    </row>
    <row r="22" spans="1:6" x14ac:dyDescent="0.25">
      <c r="A22">
        <v>2815000</v>
      </c>
      <c r="B22">
        <v>28150000</v>
      </c>
      <c r="C22" t="s">
        <v>604</v>
      </c>
      <c r="D22" s="12">
        <v>-24592394.129999999</v>
      </c>
      <c r="E22" s="12">
        <v>-4814643.63</v>
      </c>
      <c r="F22">
        <v>28150000</v>
      </c>
    </row>
    <row r="23" spans="1:6" x14ac:dyDescent="0.25">
      <c r="A23">
        <v>2815200</v>
      </c>
      <c r="B23">
        <v>28152000</v>
      </c>
      <c r="C23" t="s">
        <v>270</v>
      </c>
      <c r="D23" s="12">
        <v>-821026.14</v>
      </c>
      <c r="E23" s="12">
        <v>-210603.97</v>
      </c>
      <c r="F23">
        <v>28152000</v>
      </c>
    </row>
    <row r="24" spans="1:6" x14ac:dyDescent="0.25">
      <c r="A24">
        <v>2818100</v>
      </c>
      <c r="B24">
        <v>28181000</v>
      </c>
      <c r="C24" t="s">
        <v>276</v>
      </c>
      <c r="D24" s="12">
        <v>-8132696.71</v>
      </c>
      <c r="E24" s="12">
        <v>-355138.74</v>
      </c>
      <c r="F24">
        <v>28181000</v>
      </c>
    </row>
    <row r="25" spans="1:6" x14ac:dyDescent="0.25">
      <c r="A25">
        <v>2818200</v>
      </c>
      <c r="B25">
        <v>28182000</v>
      </c>
      <c r="C25" t="s">
        <v>607</v>
      </c>
      <c r="D25" s="12">
        <v>-7319477.1799999997</v>
      </c>
      <c r="E25" s="12">
        <v>-4580731.84</v>
      </c>
      <c r="F25">
        <v>28182000</v>
      </c>
    </row>
    <row r="26" spans="1:6" x14ac:dyDescent="0.25">
      <c r="A26">
        <v>2818400</v>
      </c>
      <c r="B26">
        <v>28184000</v>
      </c>
      <c r="C26" t="s">
        <v>608</v>
      </c>
      <c r="D26" s="12">
        <v>-47956709.039999999</v>
      </c>
      <c r="E26" s="12">
        <v>-2573289.4300000002</v>
      </c>
      <c r="F26">
        <v>28184000</v>
      </c>
    </row>
    <row r="27" spans="1:6" x14ac:dyDescent="0.25">
      <c r="A27">
        <v>2818500</v>
      </c>
      <c r="B27">
        <v>28185000</v>
      </c>
      <c r="C27" t="s">
        <v>279</v>
      </c>
      <c r="D27" s="12">
        <v>-277887.71999999997</v>
      </c>
      <c r="E27" s="12">
        <v>-18627.91</v>
      </c>
      <c r="F27">
        <v>28185000</v>
      </c>
    </row>
    <row r="28" spans="1:6" x14ac:dyDescent="0.25">
      <c r="A28">
        <v>3710000</v>
      </c>
      <c r="B28">
        <v>37100000</v>
      </c>
      <c r="C28" t="s">
        <v>614</v>
      </c>
      <c r="D28" s="12">
        <v>7544593164.5900002</v>
      </c>
      <c r="E28" s="12">
        <v>1957240772.0999999</v>
      </c>
      <c r="F28">
        <v>37100000</v>
      </c>
    </row>
    <row r="29" spans="1:6" x14ac:dyDescent="0.25">
      <c r="A29">
        <v>3800000</v>
      </c>
      <c r="B29">
        <v>38000000</v>
      </c>
      <c r="C29" t="s">
        <v>616</v>
      </c>
      <c r="D29" s="12">
        <v>1216438576.4100001</v>
      </c>
      <c r="E29" s="12">
        <v>220411799.31999999</v>
      </c>
      <c r="F29">
        <v>38000000</v>
      </c>
    </row>
    <row r="30" spans="1:6" x14ac:dyDescent="0.25">
      <c r="A30">
        <v>4011000</v>
      </c>
      <c r="B30">
        <v>40110000</v>
      </c>
      <c r="C30" t="s">
        <v>619</v>
      </c>
      <c r="D30" s="12">
        <v>-271800910.30000001</v>
      </c>
      <c r="E30" s="12">
        <v>-175538498.72999999</v>
      </c>
      <c r="F30">
        <v>40110000</v>
      </c>
    </row>
    <row r="31" spans="1:6" x14ac:dyDescent="0.25">
      <c r="A31">
        <v>4012000</v>
      </c>
      <c r="B31">
        <v>40120000</v>
      </c>
      <c r="C31" t="s">
        <v>620</v>
      </c>
      <c r="D31" s="12">
        <v>-8312707137.8800001</v>
      </c>
      <c r="E31" s="12">
        <v>-2658002535.9000001</v>
      </c>
      <c r="F31">
        <v>40120000</v>
      </c>
    </row>
    <row r="32" spans="1:6" x14ac:dyDescent="0.25">
      <c r="A32">
        <v>4032000</v>
      </c>
      <c r="B32">
        <v>40320000</v>
      </c>
      <c r="C32" t="s">
        <v>288</v>
      </c>
      <c r="D32" s="12">
        <v>-514212761.63</v>
      </c>
      <c r="E32" s="12">
        <v>-268710508.94999999</v>
      </c>
      <c r="F32">
        <v>40320000</v>
      </c>
    </row>
    <row r="33" spans="1:6" x14ac:dyDescent="0.25">
      <c r="A33">
        <v>4034000</v>
      </c>
      <c r="B33">
        <v>40340000</v>
      </c>
      <c r="C33" t="s">
        <v>67</v>
      </c>
      <c r="D33" s="12">
        <v>-24407658</v>
      </c>
      <c r="E33" s="12">
        <v>-115729441</v>
      </c>
      <c r="F33">
        <v>40340000</v>
      </c>
    </row>
    <row r="34" spans="1:6" x14ac:dyDescent="0.25">
      <c r="A34">
        <v>4040000</v>
      </c>
      <c r="B34">
        <v>40400000</v>
      </c>
      <c r="C34" t="s">
        <v>1472</v>
      </c>
      <c r="D34" s="12">
        <v>0</v>
      </c>
      <c r="E34" s="12">
        <v>-2048720.00999999</v>
      </c>
      <c r="F34">
        <v>40400000</v>
      </c>
    </row>
    <row r="35" spans="1:6" x14ac:dyDescent="0.25">
      <c r="A35">
        <v>4081000</v>
      </c>
      <c r="B35">
        <v>40810000</v>
      </c>
      <c r="C35" t="s">
        <v>622</v>
      </c>
      <c r="D35" s="12">
        <v>-52745232.299999997</v>
      </c>
      <c r="E35" s="12">
        <v>-8414090.7200000007</v>
      </c>
      <c r="F35">
        <v>40810000</v>
      </c>
    </row>
    <row r="36" spans="1:6" x14ac:dyDescent="0.25">
      <c r="A36">
        <v>4091000</v>
      </c>
      <c r="B36">
        <v>40910000</v>
      </c>
      <c r="C36" t="s">
        <v>285</v>
      </c>
      <c r="D36" s="12">
        <v>158237616.11000001</v>
      </c>
      <c r="E36" s="12">
        <v>36493998.759999998</v>
      </c>
      <c r="F36">
        <v>40910000</v>
      </c>
    </row>
    <row r="37" spans="1:6" x14ac:dyDescent="0.25">
      <c r="A37">
        <v>4111000</v>
      </c>
      <c r="B37">
        <v>41110000</v>
      </c>
      <c r="C37" t="s">
        <v>297</v>
      </c>
      <c r="D37" s="12">
        <v>2965650290.5100002</v>
      </c>
      <c r="E37" s="12">
        <v>338713120.45999998</v>
      </c>
      <c r="F37">
        <v>41110000</v>
      </c>
    </row>
    <row r="38" spans="1:6" x14ac:dyDescent="0.25">
      <c r="A38">
        <v>4181000</v>
      </c>
      <c r="B38">
        <v>41810000</v>
      </c>
      <c r="C38" t="s">
        <v>624</v>
      </c>
      <c r="D38" s="12">
        <v>304437111.94</v>
      </c>
      <c r="E38" s="12">
        <v>612281871.52999997</v>
      </c>
      <c r="F38">
        <v>41810000</v>
      </c>
    </row>
    <row r="39" spans="1:6" x14ac:dyDescent="0.25">
      <c r="A39">
        <v>4190000</v>
      </c>
      <c r="B39">
        <v>41900000</v>
      </c>
      <c r="C39" t="s">
        <v>293</v>
      </c>
      <c r="D39" s="12">
        <v>-26523000</v>
      </c>
      <c r="E39" s="12">
        <v>-583907711.34000003</v>
      </c>
      <c r="F39">
        <v>41900000</v>
      </c>
    </row>
    <row r="40" spans="1:6" x14ac:dyDescent="0.25">
      <c r="A40">
        <v>4210000</v>
      </c>
      <c r="B40">
        <v>42100000</v>
      </c>
      <c r="C40" t="s">
        <v>303</v>
      </c>
      <c r="D40" s="12">
        <v>-236395.8</v>
      </c>
      <c r="E40" s="12">
        <v>0</v>
      </c>
      <c r="F40">
        <v>42100000</v>
      </c>
    </row>
    <row r="41" spans="1:6" x14ac:dyDescent="0.25">
      <c r="A41">
        <v>4310000</v>
      </c>
      <c r="B41">
        <v>43100000</v>
      </c>
      <c r="C41" t="s">
        <v>627</v>
      </c>
      <c r="D41" s="12">
        <v>-19227207.440000001</v>
      </c>
      <c r="E41" s="12">
        <v>-16574131</v>
      </c>
      <c r="F41">
        <v>43100000</v>
      </c>
    </row>
    <row r="42" spans="1:6" x14ac:dyDescent="0.25">
      <c r="A42">
        <v>4320000</v>
      </c>
      <c r="B42">
        <v>43200000</v>
      </c>
      <c r="C42" t="s">
        <v>79</v>
      </c>
      <c r="D42" s="12">
        <v>-8240231.7599999998</v>
      </c>
      <c r="E42" s="12">
        <v>-7103198.5999999996</v>
      </c>
      <c r="F42">
        <v>43200000</v>
      </c>
    </row>
    <row r="43" spans="1:6" x14ac:dyDescent="0.25">
      <c r="A43">
        <v>4330000</v>
      </c>
      <c r="B43">
        <v>43300000</v>
      </c>
      <c r="C43" t="s">
        <v>80</v>
      </c>
      <c r="D43" s="12">
        <v>-1373371.96</v>
      </c>
      <c r="E43" s="12">
        <v>-1183866.5</v>
      </c>
      <c r="F43">
        <v>43300000</v>
      </c>
    </row>
    <row r="44" spans="1:6" x14ac:dyDescent="0.25">
      <c r="A44">
        <v>4410000</v>
      </c>
      <c r="B44">
        <v>44100000</v>
      </c>
      <c r="C44" t="s">
        <v>632</v>
      </c>
      <c r="D44" s="12">
        <v>-7466745</v>
      </c>
      <c r="E44" s="12">
        <v>-4520845.2</v>
      </c>
      <c r="F44">
        <v>44100000</v>
      </c>
    </row>
    <row r="45" spans="1:6" x14ac:dyDescent="0.25">
      <c r="A45">
        <v>4430000</v>
      </c>
      <c r="B45">
        <v>44300000</v>
      </c>
      <c r="C45" t="s">
        <v>633</v>
      </c>
      <c r="D45" s="12">
        <v>146498600.68000001</v>
      </c>
      <c r="E45" s="12">
        <v>49115021</v>
      </c>
      <c r="F45">
        <v>44300000</v>
      </c>
    </row>
    <row r="46" spans="1:6" x14ac:dyDescent="0.25">
      <c r="A46">
        <v>4440000</v>
      </c>
      <c r="B46">
        <v>44400000</v>
      </c>
      <c r="C46" t="s">
        <v>310</v>
      </c>
      <c r="D46" s="12">
        <v>-1158692.8999999999</v>
      </c>
      <c r="E46" s="12">
        <v>-2643554.38</v>
      </c>
      <c r="F46">
        <v>44400000</v>
      </c>
    </row>
    <row r="47" spans="1:6" x14ac:dyDescent="0.25">
      <c r="A47">
        <v>4441000</v>
      </c>
      <c r="B47">
        <v>44410000</v>
      </c>
      <c r="C47" t="s">
        <v>2407</v>
      </c>
      <c r="D47" s="12">
        <v>-30818303.651250001</v>
      </c>
      <c r="E47" s="12">
        <v>-7067774.5300000003</v>
      </c>
      <c r="F47">
        <v>44410000</v>
      </c>
    </row>
    <row r="48" spans="1:6" x14ac:dyDescent="0.25">
      <c r="A48">
        <v>4442000</v>
      </c>
      <c r="B48">
        <v>44420000</v>
      </c>
      <c r="C48" t="s">
        <v>320</v>
      </c>
      <c r="D48" s="12">
        <v>-1597262.11</v>
      </c>
      <c r="E48" s="12">
        <v>-1200000</v>
      </c>
      <c r="F48">
        <v>44420000</v>
      </c>
    </row>
    <row r="49" spans="1:6" x14ac:dyDescent="0.25">
      <c r="A49">
        <v>4455000</v>
      </c>
      <c r="B49">
        <v>44550000</v>
      </c>
      <c r="C49" t="s">
        <v>639</v>
      </c>
      <c r="D49" s="12">
        <v>1547618627.6400001</v>
      </c>
      <c r="E49" s="12">
        <v>571788335.50999999</v>
      </c>
      <c r="F49">
        <v>44550000</v>
      </c>
    </row>
    <row r="50" spans="1:6" x14ac:dyDescent="0.25">
      <c r="A50">
        <v>4456100</v>
      </c>
      <c r="B50">
        <v>44561000</v>
      </c>
      <c r="C50" t="s">
        <v>640</v>
      </c>
      <c r="D50" s="12">
        <v>0</v>
      </c>
      <c r="E50" s="12">
        <v>0</v>
      </c>
      <c r="F50">
        <v>44561000</v>
      </c>
    </row>
    <row r="51" spans="1:6" x14ac:dyDescent="0.25">
      <c r="A51">
        <v>4456200</v>
      </c>
      <c r="B51">
        <v>44562000</v>
      </c>
      <c r="C51" t="s">
        <v>89</v>
      </c>
      <c r="D51" s="12">
        <v>126300</v>
      </c>
      <c r="E51" s="12">
        <v>2316049.0299999998</v>
      </c>
      <c r="F51">
        <v>44562000</v>
      </c>
    </row>
    <row r="52" spans="1:6" x14ac:dyDescent="0.25">
      <c r="A52">
        <v>4456300</v>
      </c>
      <c r="B52">
        <v>44563000</v>
      </c>
      <c r="C52" t="s">
        <v>90</v>
      </c>
      <c r="D52" s="12">
        <v>3730773.28</v>
      </c>
      <c r="E52" s="12">
        <v>10436622.880000001</v>
      </c>
      <c r="F52">
        <v>44563000</v>
      </c>
    </row>
    <row r="53" spans="1:6" x14ac:dyDescent="0.25">
      <c r="A53">
        <v>4456400</v>
      </c>
      <c r="B53">
        <v>44564000</v>
      </c>
      <c r="C53" t="s">
        <v>91</v>
      </c>
      <c r="D53" s="12">
        <v>1042998.82</v>
      </c>
      <c r="E53" s="12">
        <v>4227611.1900000004</v>
      </c>
      <c r="F53">
        <v>44564000</v>
      </c>
    </row>
    <row r="54" spans="1:6" x14ac:dyDescent="0.25">
      <c r="A54">
        <v>4456500</v>
      </c>
      <c r="B54">
        <v>44565000</v>
      </c>
      <c r="C54" t="s">
        <v>92</v>
      </c>
      <c r="D54" s="12">
        <v>1919135.97</v>
      </c>
      <c r="E54" s="12">
        <v>341453.32999999798</v>
      </c>
      <c r="F54">
        <v>44565000</v>
      </c>
    </row>
    <row r="55" spans="1:6" x14ac:dyDescent="0.25">
      <c r="A55">
        <v>4457100</v>
      </c>
      <c r="B55">
        <v>44571000</v>
      </c>
      <c r="C55" t="s">
        <v>93</v>
      </c>
      <c r="D55" s="12">
        <v>-3740773.28</v>
      </c>
      <c r="E55" s="12">
        <v>-10436622.880000001</v>
      </c>
      <c r="F55">
        <v>44571000</v>
      </c>
    </row>
    <row r="56" spans="1:6" x14ac:dyDescent="0.25">
      <c r="A56">
        <v>4457200</v>
      </c>
      <c r="B56">
        <v>44572000</v>
      </c>
      <c r="C56" t="s">
        <v>328</v>
      </c>
      <c r="D56" s="12">
        <v>-320380176.31</v>
      </c>
      <c r="E56" s="12">
        <v>-91821784.540000007</v>
      </c>
      <c r="F56">
        <v>44572000</v>
      </c>
    </row>
    <row r="57" spans="1:6" x14ac:dyDescent="0.25">
      <c r="A57">
        <v>4458000</v>
      </c>
      <c r="B57">
        <v>44580000</v>
      </c>
      <c r="C57" t="s">
        <v>644</v>
      </c>
      <c r="D57" s="12">
        <v>0</v>
      </c>
      <c r="E57" s="12">
        <v>0</v>
      </c>
      <c r="F57">
        <v>44580000</v>
      </c>
    </row>
    <row r="58" spans="1:6" x14ac:dyDescent="0.25">
      <c r="A58">
        <v>4458300</v>
      </c>
      <c r="B58">
        <v>44583000</v>
      </c>
      <c r="C58" t="s">
        <v>329</v>
      </c>
      <c r="D58" s="12">
        <v>69267142.409999996</v>
      </c>
      <c r="E58" s="12">
        <v>-101058610.15000001</v>
      </c>
      <c r="F58">
        <v>44583000</v>
      </c>
    </row>
    <row r="59" spans="1:6" x14ac:dyDescent="0.25">
      <c r="A59">
        <v>4551100</v>
      </c>
      <c r="B59">
        <v>45511000</v>
      </c>
      <c r="C59" t="s">
        <v>2409</v>
      </c>
      <c r="D59" s="12">
        <v>-65656400</v>
      </c>
      <c r="E59" s="12">
        <v>-24856400</v>
      </c>
      <c r="F59">
        <v>45511000</v>
      </c>
    </row>
    <row r="60" spans="1:6" x14ac:dyDescent="0.25">
      <c r="A60">
        <v>4551200</v>
      </c>
      <c r="B60">
        <v>45512000</v>
      </c>
      <c r="C60" t="s">
        <v>1869</v>
      </c>
      <c r="D60" s="12">
        <v>-308240000</v>
      </c>
      <c r="E60" s="12">
        <v>-24040000</v>
      </c>
      <c r="F60">
        <v>45512000</v>
      </c>
    </row>
    <row r="61" spans="1:6" x14ac:dyDescent="0.25">
      <c r="A61">
        <v>4551300</v>
      </c>
      <c r="B61">
        <v>45513000</v>
      </c>
      <c r="C61" t="s">
        <v>3170</v>
      </c>
      <c r="D61" s="12">
        <v>-7940000</v>
      </c>
      <c r="E61" s="12">
        <v>-7940000</v>
      </c>
      <c r="F61">
        <v>45513000</v>
      </c>
    </row>
    <row r="62" spans="1:6" x14ac:dyDescent="0.25">
      <c r="A62">
        <v>4660000</v>
      </c>
      <c r="B62">
        <v>46600000</v>
      </c>
      <c r="C62" t="s">
        <v>2114</v>
      </c>
      <c r="D62" s="12">
        <v>4081100</v>
      </c>
      <c r="E62" s="12">
        <v>-29000</v>
      </c>
      <c r="F62">
        <v>46600000</v>
      </c>
    </row>
    <row r="63" spans="1:6" x14ac:dyDescent="0.25">
      <c r="A63">
        <v>4661000</v>
      </c>
      <c r="B63">
        <v>46610000</v>
      </c>
      <c r="C63" t="s">
        <v>3171</v>
      </c>
      <c r="D63" s="12">
        <v>-43386857.640000001</v>
      </c>
      <c r="E63" s="12">
        <v>-50348411.960000001</v>
      </c>
      <c r="F63">
        <v>46610000</v>
      </c>
    </row>
    <row r="64" spans="1:6" x14ac:dyDescent="0.25">
      <c r="A64">
        <v>4670000</v>
      </c>
      <c r="B64">
        <v>46700000</v>
      </c>
      <c r="C64" t="s">
        <v>2115</v>
      </c>
      <c r="D64" s="12">
        <v>-4213019800</v>
      </c>
      <c r="E64" s="12">
        <v>-333000000</v>
      </c>
      <c r="F64">
        <v>46700000</v>
      </c>
    </row>
    <row r="65" spans="1:6" x14ac:dyDescent="0.25">
      <c r="A65">
        <v>4710000</v>
      </c>
      <c r="B65">
        <v>47100000</v>
      </c>
      <c r="C65" t="s">
        <v>384</v>
      </c>
      <c r="D65" s="12">
        <v>33186294.07</v>
      </c>
      <c r="E65" s="12">
        <v>0</v>
      </c>
      <c r="F65">
        <v>47100000</v>
      </c>
    </row>
    <row r="66" spans="1:6" x14ac:dyDescent="0.25">
      <c r="A66">
        <v>4860000</v>
      </c>
      <c r="B66">
        <v>48600000</v>
      </c>
      <c r="C66" t="s">
        <v>698</v>
      </c>
      <c r="D66" s="12">
        <v>25631146.52</v>
      </c>
      <c r="E66" s="12">
        <v>17295935.329999998</v>
      </c>
      <c r="F66">
        <v>48600000</v>
      </c>
    </row>
    <row r="67" spans="1:6" x14ac:dyDescent="0.25">
      <c r="A67">
        <v>5111000</v>
      </c>
      <c r="B67">
        <v>51110000</v>
      </c>
      <c r="C67" t="s">
        <v>701</v>
      </c>
      <c r="D67" s="12">
        <v>-108255715.70999999</v>
      </c>
      <c r="E67" s="12">
        <v>0</v>
      </c>
      <c r="F67">
        <v>51110000</v>
      </c>
    </row>
    <row r="68" spans="1:6" x14ac:dyDescent="0.25">
      <c r="A68">
        <v>5114000</v>
      </c>
      <c r="B68">
        <v>51140000</v>
      </c>
      <c r="C68" t="s">
        <v>395</v>
      </c>
      <c r="D68" s="12">
        <v>-235202192.65000001</v>
      </c>
      <c r="E68" s="12">
        <v>0</v>
      </c>
      <c r="F68">
        <v>51140000</v>
      </c>
    </row>
    <row r="69" spans="1:6" x14ac:dyDescent="0.25">
      <c r="A69">
        <v>5116000</v>
      </c>
      <c r="B69">
        <v>51160000</v>
      </c>
      <c r="C69" t="s">
        <v>2249</v>
      </c>
      <c r="D69" s="12">
        <v>-22465663.940000001</v>
      </c>
      <c r="E69" s="12">
        <v>0</v>
      </c>
      <c r="F69">
        <v>51160000</v>
      </c>
    </row>
    <row r="70" spans="1:6" x14ac:dyDescent="0.25">
      <c r="A70">
        <v>5122100</v>
      </c>
      <c r="B70">
        <v>51221000</v>
      </c>
      <c r="C70" t="s">
        <v>714</v>
      </c>
      <c r="D70" s="12">
        <v>-56359620.810000002</v>
      </c>
      <c r="E70" s="12">
        <v>68979190.980000004</v>
      </c>
      <c r="F70">
        <v>51221000</v>
      </c>
    </row>
    <row r="71" spans="1:6" x14ac:dyDescent="0.25">
      <c r="A71">
        <v>5124100</v>
      </c>
      <c r="B71">
        <v>51241000</v>
      </c>
      <c r="C71" t="s">
        <v>719</v>
      </c>
      <c r="D71" s="12">
        <v>67449296.349999994</v>
      </c>
      <c r="E71" s="12">
        <v>65983721.350000001</v>
      </c>
      <c r="F71">
        <v>51241000</v>
      </c>
    </row>
    <row r="72" spans="1:6" x14ac:dyDescent="0.25">
      <c r="A72">
        <v>5310000</v>
      </c>
      <c r="B72">
        <v>53100000</v>
      </c>
      <c r="C72" t="s">
        <v>351</v>
      </c>
      <c r="D72" s="12">
        <v>376291</v>
      </c>
      <c r="E72" s="12">
        <v>1858563</v>
      </c>
      <c r="F72">
        <v>53100000</v>
      </c>
    </row>
    <row r="73" spans="1:6" x14ac:dyDescent="0.25">
      <c r="A73">
        <v>5320000</v>
      </c>
      <c r="B73">
        <v>53200000</v>
      </c>
      <c r="C73" t="s">
        <v>3172</v>
      </c>
      <c r="D73" s="12">
        <v>0</v>
      </c>
      <c r="E73" s="12">
        <v>606.19999998807896</v>
      </c>
      <c r="F73">
        <v>53200000</v>
      </c>
    </row>
    <row r="74" spans="1:6" x14ac:dyDescent="0.25">
      <c r="A74">
        <v>5800000</v>
      </c>
      <c r="B74">
        <v>58000000</v>
      </c>
      <c r="C74" t="s">
        <v>724</v>
      </c>
      <c r="D74" s="12">
        <v>0</v>
      </c>
      <c r="E74" s="12">
        <v>0</v>
      </c>
      <c r="F74">
        <v>58000000</v>
      </c>
    </row>
    <row r="75" spans="1:6" x14ac:dyDescent="0.25">
      <c r="A75">
        <v>6037000</v>
      </c>
      <c r="B75">
        <v>60370000</v>
      </c>
      <c r="C75" t="s">
        <v>725</v>
      </c>
      <c r="D75" s="12">
        <v>-5587352392.4899998</v>
      </c>
      <c r="E75" s="12">
        <v>-1957240772.0999999</v>
      </c>
      <c r="F75">
        <v>60370000</v>
      </c>
    </row>
    <row r="76" spans="1:6" x14ac:dyDescent="0.25">
      <c r="A76">
        <v>6038000</v>
      </c>
      <c r="B76">
        <v>60380000</v>
      </c>
      <c r="C76" t="s">
        <v>727</v>
      </c>
      <c r="D76" s="12">
        <v>-996026777.09000003</v>
      </c>
      <c r="E76" s="12">
        <v>-220411799.31999999</v>
      </c>
      <c r="F76">
        <v>60380000</v>
      </c>
    </row>
    <row r="77" spans="1:6" x14ac:dyDescent="0.25">
      <c r="A77">
        <v>6061000</v>
      </c>
      <c r="B77">
        <v>60610000</v>
      </c>
      <c r="C77" t="s">
        <v>442</v>
      </c>
      <c r="D77" s="12">
        <v>8117308.4199999999</v>
      </c>
      <c r="E77" s="12">
        <v>1165933.42</v>
      </c>
      <c r="F77">
        <v>60610000</v>
      </c>
    </row>
    <row r="78" spans="1:6" x14ac:dyDescent="0.25">
      <c r="A78">
        <v>6062000</v>
      </c>
      <c r="B78">
        <v>60620000</v>
      </c>
      <c r="C78" t="s">
        <v>378</v>
      </c>
      <c r="D78" s="12">
        <v>8772847.1699999999</v>
      </c>
      <c r="E78" s="12">
        <v>1048784.0900000001</v>
      </c>
      <c r="F78">
        <v>60620000</v>
      </c>
    </row>
    <row r="79" spans="1:6" x14ac:dyDescent="0.25">
      <c r="A79">
        <v>6064000</v>
      </c>
      <c r="B79">
        <v>60640000</v>
      </c>
      <c r="C79" t="s">
        <v>382</v>
      </c>
      <c r="D79" s="12">
        <v>2423283.9</v>
      </c>
      <c r="E79" s="12">
        <v>738273.22</v>
      </c>
      <c r="F79">
        <v>60640000</v>
      </c>
    </row>
    <row r="80" spans="1:6" x14ac:dyDescent="0.25">
      <c r="A80">
        <v>6065000</v>
      </c>
      <c r="B80">
        <v>60650000</v>
      </c>
      <c r="C80" t="s">
        <v>167</v>
      </c>
      <c r="D80" s="12">
        <v>63566157.009999998</v>
      </c>
      <c r="E80" s="12">
        <v>10961831.66</v>
      </c>
      <c r="F80">
        <v>60650000</v>
      </c>
    </row>
    <row r="81" spans="1:6" x14ac:dyDescent="0.25">
      <c r="A81">
        <v>6067000</v>
      </c>
      <c r="B81">
        <v>60670000</v>
      </c>
      <c r="C81" t="s">
        <v>385</v>
      </c>
      <c r="D81" s="12">
        <v>3137642.12</v>
      </c>
      <c r="E81" s="12">
        <v>1578200</v>
      </c>
      <c r="F81">
        <v>60670000</v>
      </c>
    </row>
    <row r="82" spans="1:6" x14ac:dyDescent="0.25">
      <c r="A82">
        <v>6068000</v>
      </c>
      <c r="B82">
        <v>60680000</v>
      </c>
      <c r="C82" t="s">
        <v>375</v>
      </c>
      <c r="D82" s="12">
        <v>11384296.59</v>
      </c>
      <c r="E82" s="12">
        <v>8037839.8700000001</v>
      </c>
      <c r="F82">
        <v>60680000</v>
      </c>
    </row>
    <row r="83" spans="1:6" x14ac:dyDescent="0.25">
      <c r="A83">
        <v>6071000</v>
      </c>
      <c r="B83">
        <v>60710000</v>
      </c>
      <c r="C83" t="s">
        <v>453</v>
      </c>
      <c r="D83" s="12">
        <v>84658726.140000001</v>
      </c>
      <c r="E83" s="12">
        <v>7528250</v>
      </c>
      <c r="F83">
        <v>60710000</v>
      </c>
    </row>
    <row r="84" spans="1:6" x14ac:dyDescent="0.25">
      <c r="A84">
        <v>6072000</v>
      </c>
      <c r="B84">
        <v>60720000</v>
      </c>
      <c r="C84" t="s">
        <v>731</v>
      </c>
      <c r="D84" s="12">
        <v>8616511282.0900002</v>
      </c>
      <c r="E84" s="12">
        <v>2541788241.54</v>
      </c>
      <c r="F84">
        <v>60720000</v>
      </c>
    </row>
    <row r="85" spans="1:6" x14ac:dyDescent="0.25">
      <c r="A85">
        <v>6080100</v>
      </c>
      <c r="B85">
        <v>60801000</v>
      </c>
      <c r="C85" t="s">
        <v>457</v>
      </c>
      <c r="D85" s="12">
        <v>469579597.51999998</v>
      </c>
      <c r="E85" s="12">
        <v>39877960.310000002</v>
      </c>
      <c r="F85">
        <v>60801000</v>
      </c>
    </row>
    <row r="86" spans="1:6" x14ac:dyDescent="0.25">
      <c r="A86">
        <v>6080200</v>
      </c>
      <c r="B86">
        <v>60802000</v>
      </c>
      <c r="C86" t="s">
        <v>732</v>
      </c>
      <c r="D86" s="12">
        <v>16700910.380000001</v>
      </c>
      <c r="E86" s="12">
        <v>4106367</v>
      </c>
      <c r="F86">
        <v>60802000</v>
      </c>
    </row>
    <row r="87" spans="1:6" x14ac:dyDescent="0.25">
      <c r="A87">
        <v>6080300</v>
      </c>
      <c r="B87">
        <v>60803000</v>
      </c>
      <c r="C87" t="s">
        <v>459</v>
      </c>
      <c r="D87" s="12">
        <v>23636051.84</v>
      </c>
      <c r="E87" s="12">
        <v>7377943.5099999998</v>
      </c>
      <c r="F87">
        <v>60803000</v>
      </c>
    </row>
    <row r="88" spans="1:6" x14ac:dyDescent="0.25">
      <c r="A88">
        <v>6080400</v>
      </c>
      <c r="B88">
        <v>60804000</v>
      </c>
      <c r="C88" t="s">
        <v>461</v>
      </c>
      <c r="D88" s="12">
        <v>177728134.65000001</v>
      </c>
      <c r="E88" s="12">
        <v>67367154.829999998</v>
      </c>
      <c r="F88">
        <v>60804000</v>
      </c>
    </row>
    <row r="89" spans="1:6" x14ac:dyDescent="0.25">
      <c r="A89">
        <v>6080800</v>
      </c>
      <c r="B89">
        <v>60808000</v>
      </c>
      <c r="C89" t="s">
        <v>464</v>
      </c>
      <c r="D89" s="12">
        <v>71718208.670000002</v>
      </c>
      <c r="E89" s="12">
        <v>12364175.68</v>
      </c>
      <c r="F89">
        <v>60808000</v>
      </c>
    </row>
    <row r="90" spans="1:6" x14ac:dyDescent="0.25">
      <c r="A90">
        <v>6081100</v>
      </c>
      <c r="B90">
        <v>60811000</v>
      </c>
      <c r="C90" t="s">
        <v>466</v>
      </c>
      <c r="D90" s="12">
        <v>738274664.21000004</v>
      </c>
      <c r="E90" s="12">
        <v>242320222</v>
      </c>
      <c r="F90">
        <v>60811000</v>
      </c>
    </row>
    <row r="91" spans="1:6" x14ac:dyDescent="0.25">
      <c r="A91">
        <v>6081110</v>
      </c>
      <c r="B91">
        <v>60811100</v>
      </c>
      <c r="C91" t="s">
        <v>468</v>
      </c>
      <c r="D91" s="12">
        <v>70344047.170000002</v>
      </c>
      <c r="E91" s="12">
        <v>4885766.5999999996</v>
      </c>
      <c r="F91">
        <v>60811100</v>
      </c>
    </row>
    <row r="92" spans="1:6" x14ac:dyDescent="0.25">
      <c r="A92">
        <v>6081200</v>
      </c>
      <c r="B92">
        <v>60812000</v>
      </c>
      <c r="C92" t="s">
        <v>403</v>
      </c>
      <c r="D92" s="12">
        <v>38873180</v>
      </c>
      <c r="E92" s="12">
        <v>12357256</v>
      </c>
      <c r="F92">
        <v>60812000</v>
      </c>
    </row>
    <row r="93" spans="1:6" x14ac:dyDescent="0.25">
      <c r="A93">
        <v>6130000</v>
      </c>
      <c r="B93">
        <v>61300000</v>
      </c>
      <c r="C93" t="s">
        <v>3173</v>
      </c>
      <c r="D93" s="12">
        <v>89134419.090000004</v>
      </c>
      <c r="E93" s="12">
        <v>21903775.670000002</v>
      </c>
      <c r="F93">
        <v>61300000</v>
      </c>
    </row>
    <row r="94" spans="1:6" x14ac:dyDescent="0.25">
      <c r="A94">
        <v>6130200</v>
      </c>
      <c r="B94">
        <v>61302000</v>
      </c>
      <c r="C94" t="s">
        <v>3174</v>
      </c>
      <c r="D94" s="12">
        <v>88357608</v>
      </c>
      <c r="E94" s="12">
        <v>47860371</v>
      </c>
      <c r="F94">
        <v>61302000</v>
      </c>
    </row>
    <row r="95" spans="1:6" x14ac:dyDescent="0.25">
      <c r="A95">
        <v>6130210</v>
      </c>
      <c r="B95">
        <v>61302100</v>
      </c>
      <c r="C95" t="s">
        <v>3175</v>
      </c>
      <c r="D95" s="12">
        <v>9600591</v>
      </c>
      <c r="E95" s="12">
        <v>5200320.12</v>
      </c>
      <c r="F95">
        <v>61302100</v>
      </c>
    </row>
    <row r="96" spans="1:6" x14ac:dyDescent="0.25">
      <c r="A96">
        <v>6130220</v>
      </c>
      <c r="B96">
        <v>61302200</v>
      </c>
      <c r="C96" t="s">
        <v>3176</v>
      </c>
      <c r="D96" s="12">
        <v>44258335.719999999</v>
      </c>
      <c r="E96" s="12">
        <v>17600000</v>
      </c>
      <c r="F96">
        <v>61302200</v>
      </c>
    </row>
    <row r="97" spans="1:6" x14ac:dyDescent="0.25">
      <c r="A97">
        <v>6130230</v>
      </c>
      <c r="B97">
        <v>61302300</v>
      </c>
      <c r="C97" t="s">
        <v>3177</v>
      </c>
      <c r="D97" s="12">
        <v>43774445.090000004</v>
      </c>
      <c r="E97" s="12">
        <v>7546345.3399999999</v>
      </c>
      <c r="F97">
        <v>61302300</v>
      </c>
    </row>
    <row r="98" spans="1:6" x14ac:dyDescent="0.25">
      <c r="A98">
        <v>6140000</v>
      </c>
      <c r="B98">
        <v>61400000</v>
      </c>
      <c r="C98" t="s">
        <v>3178</v>
      </c>
      <c r="D98" s="12">
        <v>19855588.789999999</v>
      </c>
      <c r="E98" s="12">
        <v>5306069.0199999996</v>
      </c>
      <c r="F98">
        <v>61400000</v>
      </c>
    </row>
    <row r="99" spans="1:6" x14ac:dyDescent="0.25">
      <c r="A99">
        <v>6150000</v>
      </c>
      <c r="B99">
        <v>61500000</v>
      </c>
      <c r="C99" t="s">
        <v>740</v>
      </c>
      <c r="D99" s="12">
        <v>67500</v>
      </c>
      <c r="E99" s="12">
        <v>5000</v>
      </c>
      <c r="F99">
        <v>61500000</v>
      </c>
    </row>
    <row r="100" spans="1:6" x14ac:dyDescent="0.25">
      <c r="A100">
        <v>6150100</v>
      </c>
      <c r="B100">
        <v>61501000</v>
      </c>
      <c r="C100" t="s">
        <v>480</v>
      </c>
      <c r="D100" s="12">
        <v>11146932.779999999</v>
      </c>
      <c r="E100" s="12">
        <v>6085042.0800000001</v>
      </c>
      <c r="F100">
        <v>61501000</v>
      </c>
    </row>
    <row r="101" spans="1:6" x14ac:dyDescent="0.25">
      <c r="A101">
        <v>6150300</v>
      </c>
      <c r="B101">
        <v>61503000</v>
      </c>
      <c r="C101" t="s">
        <v>481</v>
      </c>
      <c r="D101" s="12">
        <v>10546950.939999999</v>
      </c>
      <c r="E101" s="12">
        <v>4500</v>
      </c>
      <c r="F101">
        <v>61503000</v>
      </c>
    </row>
    <row r="102" spans="1:6" x14ac:dyDescent="0.25">
      <c r="A102">
        <v>6170000</v>
      </c>
      <c r="B102">
        <v>61700000</v>
      </c>
      <c r="C102" t="s">
        <v>743</v>
      </c>
      <c r="D102" s="12">
        <v>0</v>
      </c>
      <c r="E102" s="12">
        <v>60000</v>
      </c>
      <c r="F102">
        <v>61700000</v>
      </c>
    </row>
    <row r="103" spans="1:6" x14ac:dyDescent="0.25">
      <c r="A103">
        <v>6180100</v>
      </c>
      <c r="B103">
        <v>61801000</v>
      </c>
      <c r="C103" t="s">
        <v>492</v>
      </c>
      <c r="D103" s="12">
        <v>238594.37</v>
      </c>
      <c r="E103" s="12">
        <v>88072.83</v>
      </c>
      <c r="F103">
        <v>61801000</v>
      </c>
    </row>
    <row r="104" spans="1:6" x14ac:dyDescent="0.25">
      <c r="A104">
        <v>6180200</v>
      </c>
      <c r="B104">
        <v>61802000</v>
      </c>
      <c r="C104" t="s">
        <v>494</v>
      </c>
      <c r="D104" s="12">
        <v>1904000</v>
      </c>
      <c r="E104" s="12">
        <v>360500</v>
      </c>
      <c r="F104">
        <v>61802000</v>
      </c>
    </row>
    <row r="105" spans="1:6" x14ac:dyDescent="0.25">
      <c r="A105">
        <v>6210000</v>
      </c>
      <c r="B105">
        <v>62100000</v>
      </c>
      <c r="C105" t="s">
        <v>521</v>
      </c>
      <c r="D105" s="12">
        <v>38667483.670000002</v>
      </c>
      <c r="E105" s="12">
        <v>8597326.3100000005</v>
      </c>
      <c r="F105">
        <v>62100000</v>
      </c>
    </row>
    <row r="106" spans="1:6" x14ac:dyDescent="0.25">
      <c r="A106">
        <v>6220100</v>
      </c>
      <c r="B106">
        <v>62201000</v>
      </c>
      <c r="C106" t="s">
        <v>503</v>
      </c>
      <c r="D106" s="12">
        <v>314091453.62</v>
      </c>
      <c r="E106" s="12">
        <v>177634699.38</v>
      </c>
      <c r="F106">
        <v>62201000</v>
      </c>
    </row>
    <row r="107" spans="1:6" x14ac:dyDescent="0.25">
      <c r="A107">
        <v>6220800</v>
      </c>
      <c r="B107">
        <v>62208000</v>
      </c>
      <c r="C107" t="s">
        <v>425</v>
      </c>
      <c r="D107" s="12">
        <v>0</v>
      </c>
      <c r="E107" s="12">
        <v>750000</v>
      </c>
      <c r="F107">
        <v>62208000</v>
      </c>
    </row>
    <row r="108" spans="1:6" x14ac:dyDescent="0.25">
      <c r="A108">
        <v>6230100</v>
      </c>
      <c r="B108">
        <v>62301000</v>
      </c>
      <c r="C108" t="s">
        <v>191</v>
      </c>
      <c r="D108" s="12">
        <v>168612375.68000001</v>
      </c>
      <c r="E108" s="12">
        <v>51412422.5</v>
      </c>
      <c r="F108">
        <v>62301000</v>
      </c>
    </row>
    <row r="109" spans="1:6" x14ac:dyDescent="0.25">
      <c r="A109">
        <v>6230300</v>
      </c>
      <c r="B109">
        <v>62303000</v>
      </c>
      <c r="C109" t="s">
        <v>517</v>
      </c>
      <c r="D109" s="12">
        <v>99435395.620000005</v>
      </c>
      <c r="E109" s="12">
        <v>52719189.840000004</v>
      </c>
      <c r="F109">
        <v>62303000</v>
      </c>
    </row>
    <row r="110" spans="1:6" x14ac:dyDescent="0.25">
      <c r="A110">
        <v>6240100</v>
      </c>
      <c r="B110">
        <v>62401000</v>
      </c>
      <c r="C110" t="s">
        <v>745</v>
      </c>
      <c r="D110" s="12">
        <v>5200000</v>
      </c>
      <c r="E110" s="12">
        <v>19400</v>
      </c>
      <c r="F110">
        <v>62401000</v>
      </c>
    </row>
    <row r="111" spans="1:6" x14ac:dyDescent="0.25">
      <c r="A111">
        <v>6250100</v>
      </c>
      <c r="B111">
        <v>62501000</v>
      </c>
      <c r="C111" t="s">
        <v>746</v>
      </c>
      <c r="D111" s="12">
        <v>48110125</v>
      </c>
      <c r="E111" s="12">
        <v>31954600</v>
      </c>
      <c r="F111">
        <v>62501000</v>
      </c>
    </row>
    <row r="112" spans="1:6" x14ac:dyDescent="0.25">
      <c r="A112">
        <v>6250400</v>
      </c>
      <c r="B112">
        <v>62504000</v>
      </c>
      <c r="C112" t="s">
        <v>528</v>
      </c>
      <c r="D112" s="12">
        <v>105000</v>
      </c>
      <c r="E112" s="12">
        <v>4024000</v>
      </c>
      <c r="F112">
        <v>62504000</v>
      </c>
    </row>
    <row r="113" spans="1:6" x14ac:dyDescent="0.25">
      <c r="A113">
        <v>6250600</v>
      </c>
      <c r="B113">
        <v>62506000</v>
      </c>
      <c r="C113" t="s">
        <v>531</v>
      </c>
      <c r="D113" s="12">
        <v>566000</v>
      </c>
      <c r="E113" s="12">
        <v>481000</v>
      </c>
      <c r="F113">
        <v>62506000</v>
      </c>
    </row>
    <row r="114" spans="1:6" x14ac:dyDescent="0.25">
      <c r="A114">
        <v>6250700</v>
      </c>
      <c r="B114">
        <v>62507000</v>
      </c>
      <c r="C114" t="s">
        <v>438</v>
      </c>
      <c r="D114" s="12">
        <v>17443229.989999998</v>
      </c>
      <c r="E114" s="12">
        <v>3235440.01</v>
      </c>
      <c r="F114">
        <v>62507000</v>
      </c>
    </row>
    <row r="115" spans="1:6" x14ac:dyDescent="0.25">
      <c r="A115">
        <v>6260200</v>
      </c>
      <c r="B115">
        <v>62602000</v>
      </c>
      <c r="C115" t="s">
        <v>533</v>
      </c>
      <c r="D115" s="12">
        <v>49966647.590000004</v>
      </c>
      <c r="E115" s="12">
        <v>9099438.0099999998</v>
      </c>
      <c r="F115">
        <v>62602000</v>
      </c>
    </row>
    <row r="116" spans="1:6" x14ac:dyDescent="0.25">
      <c r="A116">
        <v>6260300</v>
      </c>
      <c r="B116">
        <v>62603000</v>
      </c>
      <c r="C116" t="s">
        <v>534</v>
      </c>
      <c r="D116" s="12">
        <v>8525476.2899999991</v>
      </c>
      <c r="E116" s="12">
        <v>4376566</v>
      </c>
      <c r="F116">
        <v>62603000</v>
      </c>
    </row>
    <row r="117" spans="1:6" x14ac:dyDescent="0.25">
      <c r="A117">
        <v>6270300</v>
      </c>
      <c r="B117">
        <v>62703000</v>
      </c>
      <c r="C117" t="s">
        <v>538</v>
      </c>
      <c r="D117" s="12">
        <v>12149073.210000001</v>
      </c>
      <c r="E117" s="12">
        <v>4005480.49</v>
      </c>
      <c r="F117">
        <v>62703000</v>
      </c>
    </row>
    <row r="118" spans="1:6" x14ac:dyDescent="0.25">
      <c r="A118">
        <v>6270400</v>
      </c>
      <c r="B118">
        <v>62704000</v>
      </c>
      <c r="C118" t="s">
        <v>445</v>
      </c>
      <c r="D118" s="12">
        <v>343416.66</v>
      </c>
      <c r="E118" s="12">
        <v>68100</v>
      </c>
      <c r="F118">
        <v>62704000</v>
      </c>
    </row>
    <row r="119" spans="1:6" x14ac:dyDescent="0.25">
      <c r="A119">
        <v>6270500</v>
      </c>
      <c r="B119">
        <v>62705000</v>
      </c>
      <c r="C119" t="s">
        <v>539</v>
      </c>
      <c r="D119" s="12">
        <v>58078985.850000001</v>
      </c>
      <c r="E119" s="12">
        <v>826057.1</v>
      </c>
      <c r="F119">
        <v>62705000</v>
      </c>
    </row>
    <row r="120" spans="1:6" x14ac:dyDescent="0.25">
      <c r="A120">
        <v>6270600</v>
      </c>
      <c r="B120">
        <v>62706000</v>
      </c>
      <c r="C120" t="s">
        <v>209</v>
      </c>
      <c r="D120" s="12">
        <v>27601148.940000001</v>
      </c>
      <c r="E120" s="12">
        <v>1757261.51</v>
      </c>
      <c r="F120">
        <v>62706000</v>
      </c>
    </row>
    <row r="121" spans="1:6" x14ac:dyDescent="0.25">
      <c r="A121">
        <v>6270800</v>
      </c>
      <c r="B121">
        <v>62708000</v>
      </c>
      <c r="C121" t="s">
        <v>541</v>
      </c>
      <c r="D121" s="12">
        <v>436200</v>
      </c>
      <c r="E121" s="12">
        <v>379200</v>
      </c>
      <c r="F121">
        <v>62708000</v>
      </c>
    </row>
    <row r="122" spans="1:6" x14ac:dyDescent="0.25">
      <c r="A122">
        <v>6270900</v>
      </c>
      <c r="B122">
        <v>62709000</v>
      </c>
      <c r="C122" t="s">
        <v>450</v>
      </c>
      <c r="D122" s="12">
        <v>867168.42</v>
      </c>
      <c r="E122" s="12">
        <v>228821.09</v>
      </c>
      <c r="F122">
        <v>62709000</v>
      </c>
    </row>
    <row r="123" spans="1:6" x14ac:dyDescent="0.25">
      <c r="A123">
        <v>6271000</v>
      </c>
      <c r="B123">
        <v>62710000</v>
      </c>
      <c r="C123" t="s">
        <v>211</v>
      </c>
      <c r="D123" s="12">
        <v>101499.99</v>
      </c>
      <c r="E123" s="12">
        <v>185633.33</v>
      </c>
      <c r="F123">
        <v>62710000</v>
      </c>
    </row>
    <row r="124" spans="1:6" x14ac:dyDescent="0.25">
      <c r="A124">
        <v>6271100</v>
      </c>
      <c r="B124">
        <v>62711000</v>
      </c>
      <c r="C124" t="s">
        <v>542</v>
      </c>
      <c r="D124" s="12">
        <v>461231.15</v>
      </c>
      <c r="E124" s="12">
        <v>164997.95000000001</v>
      </c>
      <c r="F124">
        <v>62711000</v>
      </c>
    </row>
    <row r="125" spans="1:6" x14ac:dyDescent="0.25">
      <c r="A125">
        <v>6271200</v>
      </c>
      <c r="B125">
        <v>62712000</v>
      </c>
      <c r="C125" t="s">
        <v>543</v>
      </c>
      <c r="D125" s="12">
        <v>5503874.21</v>
      </c>
      <c r="E125" s="12">
        <v>1795355.37</v>
      </c>
      <c r="F125">
        <v>62712000</v>
      </c>
    </row>
    <row r="126" spans="1:6" x14ac:dyDescent="0.25">
      <c r="A126">
        <v>6271300</v>
      </c>
      <c r="B126">
        <v>62713000</v>
      </c>
      <c r="C126" t="s">
        <v>460</v>
      </c>
      <c r="D126" s="12">
        <v>730600</v>
      </c>
      <c r="E126" s="12">
        <v>316600</v>
      </c>
      <c r="F126">
        <v>62713000</v>
      </c>
    </row>
    <row r="127" spans="1:6" x14ac:dyDescent="0.25">
      <c r="A127">
        <v>6271400</v>
      </c>
      <c r="B127">
        <v>62714000</v>
      </c>
      <c r="C127" t="s">
        <v>544</v>
      </c>
      <c r="D127" s="12">
        <v>177000</v>
      </c>
      <c r="E127" s="12">
        <v>19200</v>
      </c>
      <c r="F127">
        <v>62714000</v>
      </c>
    </row>
    <row r="128" spans="1:6" x14ac:dyDescent="0.25">
      <c r="A128">
        <v>6350100</v>
      </c>
      <c r="B128">
        <v>63501000</v>
      </c>
      <c r="C128" t="s">
        <v>3179</v>
      </c>
      <c r="D128" s="12">
        <v>11244916.75</v>
      </c>
      <c r="E128" s="12">
        <v>72400</v>
      </c>
      <c r="F128">
        <v>63501000</v>
      </c>
    </row>
    <row r="129" spans="1:6" x14ac:dyDescent="0.25">
      <c r="A129">
        <v>6350400</v>
      </c>
      <c r="B129">
        <v>63504000</v>
      </c>
      <c r="C129" t="s">
        <v>752</v>
      </c>
      <c r="D129" s="12">
        <v>212542.4</v>
      </c>
      <c r="E129" s="12">
        <v>631000</v>
      </c>
      <c r="F129">
        <v>63504000</v>
      </c>
    </row>
    <row r="130" spans="1:6" x14ac:dyDescent="0.25">
      <c r="A130">
        <v>6350500</v>
      </c>
      <c r="B130">
        <v>63505000</v>
      </c>
      <c r="C130" t="s">
        <v>753</v>
      </c>
      <c r="D130" s="12">
        <v>4872697</v>
      </c>
      <c r="E130" s="12">
        <v>60000</v>
      </c>
      <c r="F130">
        <v>63505000</v>
      </c>
    </row>
    <row r="131" spans="1:6" x14ac:dyDescent="0.25">
      <c r="A131">
        <v>6350600</v>
      </c>
      <c r="B131">
        <v>63506000</v>
      </c>
      <c r="C131" t="s">
        <v>2413</v>
      </c>
      <c r="D131" s="12">
        <v>16650170</v>
      </c>
      <c r="E131" s="12">
        <v>11432835.380000001</v>
      </c>
      <c r="F131">
        <v>63506000</v>
      </c>
    </row>
    <row r="132" spans="1:6" x14ac:dyDescent="0.25">
      <c r="A132">
        <v>6350800</v>
      </c>
      <c r="B132">
        <v>63508000</v>
      </c>
      <c r="C132" t="s">
        <v>469</v>
      </c>
      <c r="D132" s="12">
        <v>142000</v>
      </c>
      <c r="E132" s="12">
        <v>47000</v>
      </c>
      <c r="F132">
        <v>63508000</v>
      </c>
    </row>
    <row r="133" spans="1:6" x14ac:dyDescent="0.25">
      <c r="A133">
        <v>6350900</v>
      </c>
      <c r="B133">
        <v>63509000</v>
      </c>
      <c r="C133" t="s">
        <v>3180</v>
      </c>
      <c r="D133" s="12">
        <v>0</v>
      </c>
      <c r="E133" s="12">
        <v>7235096.0599999996</v>
      </c>
      <c r="F133">
        <v>63509000</v>
      </c>
    </row>
    <row r="134" spans="1:6" x14ac:dyDescent="0.25">
      <c r="A134">
        <v>6351000</v>
      </c>
      <c r="B134">
        <v>63510000</v>
      </c>
      <c r="C134" t="s">
        <v>3181</v>
      </c>
      <c r="D134" s="12">
        <v>2030000</v>
      </c>
      <c r="E134" s="12">
        <v>1510000</v>
      </c>
      <c r="F134">
        <v>63510000</v>
      </c>
    </row>
    <row r="135" spans="1:6" x14ac:dyDescent="0.25">
      <c r="A135">
        <v>6410100</v>
      </c>
      <c r="B135">
        <v>64101000</v>
      </c>
      <c r="C135" t="s">
        <v>755</v>
      </c>
      <c r="D135" s="12">
        <v>554602998.23000002</v>
      </c>
      <c r="E135" s="12">
        <v>169418833.47999999</v>
      </c>
      <c r="F135">
        <v>64101000</v>
      </c>
    </row>
    <row r="136" spans="1:6" x14ac:dyDescent="0.25">
      <c r="A136">
        <v>6410200</v>
      </c>
      <c r="B136">
        <v>64102000</v>
      </c>
      <c r="C136" t="s">
        <v>550</v>
      </c>
      <c r="D136" s="12">
        <v>14598217.789999999</v>
      </c>
      <c r="E136" s="12">
        <v>6258702.3799999999</v>
      </c>
      <c r="F136">
        <v>64102000</v>
      </c>
    </row>
    <row r="137" spans="1:6" x14ac:dyDescent="0.25">
      <c r="A137">
        <v>6410500</v>
      </c>
      <c r="B137">
        <v>64105000</v>
      </c>
      <c r="C137" t="s">
        <v>552</v>
      </c>
      <c r="D137" s="12">
        <v>3618116.78</v>
      </c>
      <c r="E137" s="12">
        <v>-31037.41</v>
      </c>
      <c r="F137">
        <v>64105000</v>
      </c>
    </row>
    <row r="138" spans="1:6" x14ac:dyDescent="0.25">
      <c r="A138">
        <v>6450100</v>
      </c>
      <c r="B138">
        <v>64501000</v>
      </c>
      <c r="C138" t="s">
        <v>756</v>
      </c>
      <c r="D138" s="12">
        <v>54223834.729999997</v>
      </c>
      <c r="E138" s="12">
        <v>15390264.5</v>
      </c>
      <c r="F138">
        <v>64501000</v>
      </c>
    </row>
    <row r="139" spans="1:6" x14ac:dyDescent="0.25">
      <c r="A139">
        <v>6450200</v>
      </c>
      <c r="B139">
        <v>64502000</v>
      </c>
      <c r="C139" t="s">
        <v>555</v>
      </c>
      <c r="D139" s="12">
        <v>20855321.050000001</v>
      </c>
      <c r="E139" s="12">
        <v>5919332.0999999996</v>
      </c>
      <c r="F139">
        <v>64502000</v>
      </c>
    </row>
    <row r="140" spans="1:6" x14ac:dyDescent="0.25">
      <c r="A140">
        <v>6450400</v>
      </c>
      <c r="B140">
        <v>64504000</v>
      </c>
      <c r="C140" t="s">
        <v>3182</v>
      </c>
      <c r="D140" s="12">
        <v>4171064.21</v>
      </c>
      <c r="E140" s="12">
        <v>1183866.5</v>
      </c>
      <c r="F140">
        <v>64504000</v>
      </c>
    </row>
    <row r="141" spans="1:6" x14ac:dyDescent="0.25">
      <c r="A141">
        <v>6510000</v>
      </c>
      <c r="B141">
        <v>65100000</v>
      </c>
      <c r="C141" t="s">
        <v>760</v>
      </c>
      <c r="D141" s="12">
        <v>1291621.95</v>
      </c>
      <c r="E141" s="12">
        <v>2181109.59</v>
      </c>
      <c r="F141">
        <v>65100000</v>
      </c>
    </row>
    <row r="142" spans="1:6" x14ac:dyDescent="0.25">
      <c r="A142">
        <v>6570000</v>
      </c>
      <c r="B142">
        <v>65700000</v>
      </c>
      <c r="C142" t="s">
        <v>765</v>
      </c>
      <c r="D142" s="12">
        <v>677359.71</v>
      </c>
      <c r="E142" s="12">
        <v>6093.3</v>
      </c>
      <c r="F142">
        <v>65700000</v>
      </c>
    </row>
    <row r="143" spans="1:6" x14ac:dyDescent="0.25">
      <c r="A143">
        <v>6580000</v>
      </c>
      <c r="B143">
        <v>65800000</v>
      </c>
      <c r="C143" t="s">
        <v>764</v>
      </c>
      <c r="D143" s="12">
        <v>13352255.630000001</v>
      </c>
      <c r="E143" s="12">
        <v>977000.51</v>
      </c>
      <c r="F143">
        <v>65800000</v>
      </c>
    </row>
    <row r="144" spans="1:6" x14ac:dyDescent="0.25">
      <c r="A144">
        <v>6610200</v>
      </c>
      <c r="B144">
        <v>66102000</v>
      </c>
      <c r="C144" t="s">
        <v>564</v>
      </c>
      <c r="D144" s="12">
        <v>8778958.6300000008</v>
      </c>
      <c r="E144" s="12">
        <v>297904.67</v>
      </c>
      <c r="F144">
        <v>66102000</v>
      </c>
    </row>
    <row r="145" spans="1:6" x14ac:dyDescent="0.25">
      <c r="A145">
        <v>6660000</v>
      </c>
      <c r="B145">
        <v>66600000</v>
      </c>
      <c r="C145" t="s">
        <v>770</v>
      </c>
      <c r="D145" s="12">
        <v>210682486.59</v>
      </c>
      <c r="E145" s="12">
        <v>108569814.48</v>
      </c>
      <c r="F145">
        <v>66600000</v>
      </c>
    </row>
    <row r="146" spans="1:6" x14ac:dyDescent="0.25">
      <c r="A146">
        <v>6811200</v>
      </c>
      <c r="B146">
        <v>68112000</v>
      </c>
      <c r="C146" t="s">
        <v>772</v>
      </c>
      <c r="D146" s="12">
        <v>90028803.329999998</v>
      </c>
      <c r="E146" s="12">
        <v>12553035.52</v>
      </c>
      <c r="F146">
        <v>68112000</v>
      </c>
    </row>
    <row r="147" spans="1:6" x14ac:dyDescent="0.25">
      <c r="A147">
        <v>6980000</v>
      </c>
      <c r="B147">
        <v>69800000</v>
      </c>
      <c r="C147" t="s">
        <v>2167</v>
      </c>
      <c r="D147" s="12">
        <v>30818303.651250001</v>
      </c>
      <c r="E147" s="12">
        <v>7067774.5300000003</v>
      </c>
      <c r="F147">
        <v>69800000</v>
      </c>
    </row>
    <row r="148" spans="1:6" x14ac:dyDescent="0.25">
      <c r="A148">
        <v>7071000</v>
      </c>
      <c r="B148">
        <v>70710000</v>
      </c>
      <c r="C148" t="s">
        <v>775</v>
      </c>
      <c r="D148" s="12">
        <v>-5881292411.9099998</v>
      </c>
      <c r="E148" s="12">
        <v>-1349554906.8399999</v>
      </c>
      <c r="F148">
        <v>70710000</v>
      </c>
    </row>
    <row r="149" spans="1:6" x14ac:dyDescent="0.25">
      <c r="A149">
        <v>7580000</v>
      </c>
      <c r="B149">
        <v>75800000</v>
      </c>
      <c r="C149" t="s">
        <v>783</v>
      </c>
      <c r="D149" s="12">
        <v>-396577.48</v>
      </c>
      <c r="E149" s="12">
        <v>-11995.09</v>
      </c>
      <c r="F149">
        <v>75800000</v>
      </c>
    </row>
    <row r="150" spans="1:6" x14ac:dyDescent="0.25">
      <c r="A150">
        <v>7581000</v>
      </c>
      <c r="B150">
        <v>75810000</v>
      </c>
      <c r="C150" t="s">
        <v>573</v>
      </c>
      <c r="D150" s="12">
        <v>-1305000</v>
      </c>
      <c r="E150" s="12">
        <v>-63900</v>
      </c>
      <c r="F150">
        <v>75810000</v>
      </c>
    </row>
    <row r="151" spans="1:6" x14ac:dyDescent="0.25">
      <c r="A151">
        <v>7585000</v>
      </c>
      <c r="B151">
        <v>75850000</v>
      </c>
      <c r="C151" t="s">
        <v>784</v>
      </c>
      <c r="D151" s="12">
        <v>-90874127.379999995</v>
      </c>
      <c r="E151" s="12">
        <v>-19276900</v>
      </c>
      <c r="F151">
        <v>75850000</v>
      </c>
    </row>
    <row r="152" spans="1:6" x14ac:dyDescent="0.25">
      <c r="A152">
        <v>7650000</v>
      </c>
      <c r="B152">
        <v>76500000</v>
      </c>
      <c r="C152" t="s">
        <v>785</v>
      </c>
      <c r="D152" s="12">
        <v>-1352200.72</v>
      </c>
      <c r="E152" s="12">
        <v>-78076.679999999993</v>
      </c>
      <c r="F152">
        <v>76500000</v>
      </c>
    </row>
    <row r="153" spans="1:6" x14ac:dyDescent="0.25">
      <c r="A153">
        <v>7660000</v>
      </c>
      <c r="B153">
        <v>76600000</v>
      </c>
      <c r="C153" t="s">
        <v>786</v>
      </c>
      <c r="D153" s="12">
        <v>-51710133.390000001</v>
      </c>
      <c r="E153" s="12">
        <v>-5044866.5199999996</v>
      </c>
      <c r="F153">
        <v>76600000</v>
      </c>
    </row>
    <row r="154" spans="1:6" x14ac:dyDescent="0.25">
      <c r="B154">
        <v>11900000</v>
      </c>
      <c r="C154" t="s">
        <v>1465</v>
      </c>
      <c r="D154" s="12">
        <v>228672793.72</v>
      </c>
      <c r="E154" s="12">
        <v>0</v>
      </c>
      <c r="F154">
        <v>11900000</v>
      </c>
    </row>
    <row r="155" spans="1:6" x14ac:dyDescent="0.25">
      <c r="B155">
        <v>12900000</v>
      </c>
      <c r="C155" t="s">
        <v>1466</v>
      </c>
      <c r="D155" s="12">
        <v>0</v>
      </c>
      <c r="F155">
        <v>12900000</v>
      </c>
    </row>
    <row r="156" spans="1:6" x14ac:dyDescent="0.25">
      <c r="B156">
        <v>21830000</v>
      </c>
      <c r="C156" t="s">
        <v>596</v>
      </c>
      <c r="D156" s="12">
        <v>19806666.670000002</v>
      </c>
      <c r="F156">
        <v>21830000</v>
      </c>
    </row>
    <row r="157" spans="1:6" x14ac:dyDescent="0.25">
      <c r="B157">
        <v>21870000</v>
      </c>
      <c r="C157" t="s">
        <v>595</v>
      </c>
      <c r="D157" s="12">
        <v>180798085.09999999</v>
      </c>
      <c r="F157">
        <v>21870000</v>
      </c>
    </row>
    <row r="158" spans="1:6" x14ac:dyDescent="0.25">
      <c r="B158">
        <v>28183000</v>
      </c>
      <c r="C158" t="s">
        <v>610</v>
      </c>
      <c r="D158" s="12">
        <v>-937481.48</v>
      </c>
      <c r="F158">
        <v>28183000</v>
      </c>
    </row>
    <row r="159" spans="1:6" x14ac:dyDescent="0.25">
      <c r="B159">
        <v>28187000</v>
      </c>
      <c r="C159" t="s">
        <v>609</v>
      </c>
      <c r="D159" s="12">
        <v>-12544166.449999999</v>
      </c>
      <c r="F159">
        <v>28187000</v>
      </c>
    </row>
    <row r="160" spans="1:6" x14ac:dyDescent="0.25">
      <c r="B160">
        <v>40820000</v>
      </c>
      <c r="C160" t="s">
        <v>623</v>
      </c>
      <c r="D160" s="12">
        <v>-23307664.149999999</v>
      </c>
      <c r="F160">
        <v>40820000</v>
      </c>
    </row>
    <row r="161" spans="2:6" x14ac:dyDescent="0.25">
      <c r="B161">
        <v>40920000</v>
      </c>
      <c r="C161" t="s">
        <v>287</v>
      </c>
      <c r="D161" s="12">
        <v>12539268.720000001</v>
      </c>
      <c r="F161">
        <v>40920000</v>
      </c>
    </row>
    <row r="162" spans="2:6" x14ac:dyDescent="0.25">
      <c r="B162">
        <v>41300000</v>
      </c>
      <c r="C162" t="s">
        <v>290</v>
      </c>
      <c r="D162" s="12">
        <v>7200171.1299999999</v>
      </c>
      <c r="F162">
        <v>41300000</v>
      </c>
    </row>
    <row r="163" spans="2:6" x14ac:dyDescent="0.25">
      <c r="B163">
        <v>41980000</v>
      </c>
      <c r="C163" t="s">
        <v>3183</v>
      </c>
      <c r="D163" s="12">
        <v>-418497017.86000001</v>
      </c>
      <c r="F163">
        <v>41980000</v>
      </c>
    </row>
    <row r="164" spans="2:6" x14ac:dyDescent="0.25">
      <c r="B164">
        <v>42110000</v>
      </c>
      <c r="C164" t="s">
        <v>296</v>
      </c>
      <c r="D164" s="12">
        <v>0</v>
      </c>
      <c r="F164">
        <v>42110000</v>
      </c>
    </row>
    <row r="165" spans="2:6" x14ac:dyDescent="0.25">
      <c r="B165">
        <v>42510000</v>
      </c>
      <c r="C165" t="s">
        <v>306</v>
      </c>
      <c r="D165" s="12">
        <v>500000</v>
      </c>
      <c r="F165">
        <v>42510000</v>
      </c>
    </row>
    <row r="166" spans="2:6" x14ac:dyDescent="0.25">
      <c r="B166">
        <v>42520000</v>
      </c>
      <c r="C166" t="s">
        <v>298</v>
      </c>
      <c r="D166" s="12">
        <v>650000</v>
      </c>
      <c r="F166">
        <v>42520000</v>
      </c>
    </row>
    <row r="167" spans="2:6" x14ac:dyDescent="0.25">
      <c r="B167">
        <v>43110000</v>
      </c>
      <c r="C167" t="s">
        <v>628</v>
      </c>
      <c r="D167" s="12">
        <v>216000</v>
      </c>
      <c r="F167">
        <v>43110000</v>
      </c>
    </row>
    <row r="168" spans="2:6" x14ac:dyDescent="0.25">
      <c r="B168">
        <v>44430000</v>
      </c>
      <c r="C168" t="s">
        <v>2749</v>
      </c>
      <c r="D168" s="12">
        <v>42047246.469999999</v>
      </c>
      <c r="F168">
        <v>44430000</v>
      </c>
    </row>
    <row r="169" spans="2:6" x14ac:dyDescent="0.25">
      <c r="B169">
        <v>44540000</v>
      </c>
      <c r="C169" t="s">
        <v>637</v>
      </c>
      <c r="D169" s="12">
        <v>200</v>
      </c>
      <c r="F169">
        <v>44540000</v>
      </c>
    </row>
    <row r="170" spans="2:6" x14ac:dyDescent="0.25">
      <c r="B170">
        <v>44570000</v>
      </c>
      <c r="C170" t="s">
        <v>2190</v>
      </c>
      <c r="D170" s="12">
        <v>0</v>
      </c>
      <c r="F170">
        <v>44570000</v>
      </c>
    </row>
    <row r="171" spans="2:6" x14ac:dyDescent="0.25">
      <c r="B171">
        <v>44584000</v>
      </c>
      <c r="C171" t="s">
        <v>645</v>
      </c>
      <c r="D171" s="12">
        <v>-41360542.740000002</v>
      </c>
      <c r="F171">
        <v>44584000</v>
      </c>
    </row>
    <row r="172" spans="2:6" x14ac:dyDescent="0.25">
      <c r="B172">
        <v>46800000</v>
      </c>
      <c r="C172" t="s">
        <v>3184</v>
      </c>
      <c r="D172" s="12">
        <v>73482107.459999993</v>
      </c>
      <c r="F172">
        <v>46800000</v>
      </c>
    </row>
    <row r="173" spans="2:6" x14ac:dyDescent="0.25">
      <c r="B173">
        <v>51122210</v>
      </c>
      <c r="C173" t="s">
        <v>339</v>
      </c>
      <c r="D173" s="12">
        <v>0</v>
      </c>
      <c r="F173">
        <v>51122210</v>
      </c>
    </row>
    <row r="174" spans="2:6" x14ac:dyDescent="0.25">
      <c r="B174">
        <v>51122220</v>
      </c>
      <c r="C174" t="s">
        <v>703</v>
      </c>
      <c r="D174" s="12">
        <v>0</v>
      </c>
      <c r="F174">
        <v>51122220</v>
      </c>
    </row>
    <row r="175" spans="2:6" x14ac:dyDescent="0.25">
      <c r="B175">
        <v>51122410</v>
      </c>
      <c r="C175" t="s">
        <v>391</v>
      </c>
      <c r="D175" s="12">
        <v>5173110.83</v>
      </c>
      <c r="F175">
        <v>51122410</v>
      </c>
    </row>
    <row r="176" spans="2:6" x14ac:dyDescent="0.25">
      <c r="B176">
        <v>51211000</v>
      </c>
      <c r="C176" t="s">
        <v>708</v>
      </c>
      <c r="D176" s="12">
        <v>4210542.09</v>
      </c>
      <c r="F176">
        <v>51211000</v>
      </c>
    </row>
    <row r="177" spans="2:6" x14ac:dyDescent="0.25">
      <c r="B177">
        <v>51231000</v>
      </c>
      <c r="C177" t="s">
        <v>716</v>
      </c>
      <c r="D177" s="12">
        <v>383466.94</v>
      </c>
      <c r="F177">
        <v>51231000</v>
      </c>
    </row>
    <row r="178" spans="2:6" x14ac:dyDescent="0.25">
      <c r="B178">
        <v>51260000</v>
      </c>
      <c r="C178" t="s">
        <v>930</v>
      </c>
      <c r="D178" s="12">
        <v>1175531.33</v>
      </c>
      <c r="F178">
        <v>51260000</v>
      </c>
    </row>
    <row r="179" spans="2:6" x14ac:dyDescent="0.25">
      <c r="B179">
        <v>51910000</v>
      </c>
      <c r="C179" t="s">
        <v>721</v>
      </c>
      <c r="D179" s="12">
        <v>-525000000</v>
      </c>
      <c r="F179">
        <v>51910000</v>
      </c>
    </row>
    <row r="180" spans="2:6" x14ac:dyDescent="0.25">
      <c r="B180">
        <v>53300000</v>
      </c>
      <c r="C180" t="s">
        <v>3185</v>
      </c>
      <c r="D180" s="12">
        <v>669500</v>
      </c>
      <c r="F180">
        <v>53300000</v>
      </c>
    </row>
    <row r="181" spans="2:6" x14ac:dyDescent="0.25">
      <c r="B181">
        <v>53400000</v>
      </c>
      <c r="C181" t="s">
        <v>3186</v>
      </c>
      <c r="D181" s="12">
        <v>4079600</v>
      </c>
      <c r="F181">
        <v>53400000</v>
      </c>
    </row>
    <row r="182" spans="2:6" x14ac:dyDescent="0.25">
      <c r="B182">
        <v>53500000</v>
      </c>
      <c r="C182" t="s">
        <v>3187</v>
      </c>
      <c r="D182" s="12">
        <v>670500</v>
      </c>
      <c r="F182">
        <v>53500000</v>
      </c>
    </row>
    <row r="183" spans="2:6" x14ac:dyDescent="0.25">
      <c r="B183">
        <v>53600000</v>
      </c>
      <c r="C183" t="s">
        <v>3188</v>
      </c>
      <c r="D183" s="12">
        <v>2416000</v>
      </c>
      <c r="F183">
        <v>53600000</v>
      </c>
    </row>
    <row r="184" spans="2:6" x14ac:dyDescent="0.25">
      <c r="B184">
        <v>53700000</v>
      </c>
      <c r="C184" t="s">
        <v>3189</v>
      </c>
      <c r="D184" s="12">
        <v>2893300</v>
      </c>
      <c r="F184">
        <v>53700000</v>
      </c>
    </row>
    <row r="185" spans="2:6" x14ac:dyDescent="0.25">
      <c r="B185">
        <v>53800000</v>
      </c>
      <c r="C185" t="s">
        <v>3190</v>
      </c>
      <c r="D185" s="12">
        <v>8028800</v>
      </c>
      <c r="F185">
        <v>53800000</v>
      </c>
    </row>
    <row r="186" spans="2:6" x14ac:dyDescent="0.25">
      <c r="B186">
        <v>53810000</v>
      </c>
      <c r="C186" t="s">
        <v>3191</v>
      </c>
      <c r="D186" s="12">
        <v>0</v>
      </c>
      <c r="F186">
        <v>53810000</v>
      </c>
    </row>
    <row r="187" spans="2:6" x14ac:dyDescent="0.25">
      <c r="B187">
        <v>53900000</v>
      </c>
      <c r="C187" t="s">
        <v>3192</v>
      </c>
      <c r="D187" s="12">
        <v>442700</v>
      </c>
      <c r="F187">
        <v>53900000</v>
      </c>
    </row>
    <row r="188" spans="2:6" x14ac:dyDescent="0.25">
      <c r="B188">
        <v>60201000</v>
      </c>
      <c r="C188" t="s">
        <v>430</v>
      </c>
      <c r="D188" s="12">
        <v>896516.68</v>
      </c>
      <c r="F188">
        <v>60201000</v>
      </c>
    </row>
    <row r="189" spans="2:6" x14ac:dyDescent="0.25">
      <c r="B189">
        <v>60806000</v>
      </c>
      <c r="C189" t="s">
        <v>462</v>
      </c>
      <c r="D189" s="12">
        <v>29702800.739999998</v>
      </c>
      <c r="F189">
        <v>60806000</v>
      </c>
    </row>
    <row r="190" spans="2:6" x14ac:dyDescent="0.25">
      <c r="B190">
        <v>60807000</v>
      </c>
      <c r="C190" t="s">
        <v>2138</v>
      </c>
      <c r="D190" s="12">
        <v>281</v>
      </c>
      <c r="F190">
        <v>60807000</v>
      </c>
    </row>
    <row r="191" spans="2:6" x14ac:dyDescent="0.25">
      <c r="B191">
        <v>60809000</v>
      </c>
      <c r="C191" t="s">
        <v>733</v>
      </c>
      <c r="D191" s="12">
        <v>768000</v>
      </c>
      <c r="F191">
        <v>60809000</v>
      </c>
    </row>
    <row r="192" spans="2:6" x14ac:dyDescent="0.25">
      <c r="B192">
        <v>60813000</v>
      </c>
      <c r="C192" t="s">
        <v>2819</v>
      </c>
      <c r="D192" s="12">
        <v>600000</v>
      </c>
      <c r="F192">
        <v>60813000</v>
      </c>
    </row>
    <row r="193" spans="2:6" x14ac:dyDescent="0.25">
      <c r="B193">
        <v>60880000</v>
      </c>
      <c r="C193" t="s">
        <v>988</v>
      </c>
      <c r="D193" s="12">
        <v>458613.6</v>
      </c>
      <c r="F193">
        <v>60880000</v>
      </c>
    </row>
    <row r="194" spans="2:6" x14ac:dyDescent="0.25">
      <c r="B194">
        <v>61110000</v>
      </c>
      <c r="C194" t="s">
        <v>473</v>
      </c>
      <c r="D194" s="12">
        <v>31133455.789999999</v>
      </c>
      <c r="F194">
        <v>61110000</v>
      </c>
    </row>
    <row r="195" spans="2:6" x14ac:dyDescent="0.25">
      <c r="B195">
        <v>61301000</v>
      </c>
      <c r="C195" t="s">
        <v>477</v>
      </c>
      <c r="D195" s="12">
        <v>30733333.329999998</v>
      </c>
      <c r="F195">
        <v>61301000</v>
      </c>
    </row>
    <row r="196" spans="2:6" x14ac:dyDescent="0.25">
      <c r="B196">
        <v>61302400</v>
      </c>
      <c r="C196" t="s">
        <v>3193</v>
      </c>
      <c r="D196" s="12">
        <v>12113364.050000001</v>
      </c>
      <c r="F196">
        <v>61302400</v>
      </c>
    </row>
    <row r="197" spans="2:6" x14ac:dyDescent="0.25">
      <c r="B197">
        <v>61302500</v>
      </c>
      <c r="C197" t="s">
        <v>3194</v>
      </c>
      <c r="D197" s="12">
        <v>12000000</v>
      </c>
      <c r="F197">
        <v>61302500</v>
      </c>
    </row>
    <row r="198" spans="2:6" x14ac:dyDescent="0.25">
      <c r="B198">
        <v>61302600</v>
      </c>
      <c r="C198" t="s">
        <v>3195</v>
      </c>
      <c r="D198" s="12">
        <v>20916000</v>
      </c>
      <c r="F198">
        <v>61302600</v>
      </c>
    </row>
    <row r="199" spans="2:6" x14ac:dyDescent="0.25">
      <c r="B199">
        <v>61303000</v>
      </c>
      <c r="C199" t="s">
        <v>1820</v>
      </c>
      <c r="D199" s="12">
        <v>69614977.340000004</v>
      </c>
      <c r="F199">
        <v>61303000</v>
      </c>
    </row>
    <row r="200" spans="2:6" x14ac:dyDescent="0.25">
      <c r="B200">
        <v>61502000</v>
      </c>
      <c r="C200" t="s">
        <v>180</v>
      </c>
      <c r="D200" s="12">
        <v>20000</v>
      </c>
      <c r="F200">
        <v>61502000</v>
      </c>
    </row>
    <row r="201" spans="2:6" x14ac:dyDescent="0.25">
      <c r="B201">
        <v>61602000</v>
      </c>
      <c r="C201" t="s">
        <v>488</v>
      </c>
      <c r="D201" s="12">
        <v>7777127.2599999998</v>
      </c>
      <c r="F201">
        <v>61602000</v>
      </c>
    </row>
    <row r="202" spans="2:6" x14ac:dyDescent="0.25">
      <c r="B202">
        <v>61900000</v>
      </c>
      <c r="C202" t="s">
        <v>419</v>
      </c>
      <c r="D202" s="12">
        <v>-800049.24</v>
      </c>
      <c r="F202">
        <v>61900000</v>
      </c>
    </row>
    <row r="203" spans="2:6" x14ac:dyDescent="0.25">
      <c r="B203">
        <v>62102000</v>
      </c>
      <c r="C203" t="s">
        <v>498</v>
      </c>
      <c r="D203" s="12">
        <v>5571050</v>
      </c>
      <c r="F203">
        <v>62102000</v>
      </c>
    </row>
    <row r="204" spans="2:6" x14ac:dyDescent="0.25">
      <c r="B204">
        <v>62210000</v>
      </c>
      <c r="C204" t="s">
        <v>1482</v>
      </c>
      <c r="D204" s="12">
        <v>220888.36</v>
      </c>
      <c r="F204">
        <v>62210000</v>
      </c>
    </row>
    <row r="205" spans="2:6" x14ac:dyDescent="0.25">
      <c r="B205">
        <v>62302000</v>
      </c>
      <c r="C205" t="s">
        <v>516</v>
      </c>
      <c r="D205" s="12">
        <v>7500000</v>
      </c>
      <c r="F205">
        <v>62302000</v>
      </c>
    </row>
    <row r="206" spans="2:6" x14ac:dyDescent="0.25">
      <c r="B206">
        <v>62304000</v>
      </c>
      <c r="C206" t="s">
        <v>518</v>
      </c>
      <c r="D206" s="12">
        <v>2142162.4300000002</v>
      </c>
      <c r="F206">
        <v>62304000</v>
      </c>
    </row>
    <row r="207" spans="2:6" x14ac:dyDescent="0.25">
      <c r="B207">
        <v>62502000</v>
      </c>
      <c r="C207" t="s">
        <v>196</v>
      </c>
      <c r="D207" s="12">
        <v>22915462.5</v>
      </c>
      <c r="F207">
        <v>62502000</v>
      </c>
    </row>
    <row r="208" spans="2:6" x14ac:dyDescent="0.25">
      <c r="B208">
        <v>62505000</v>
      </c>
      <c r="C208" t="s">
        <v>530</v>
      </c>
      <c r="D208" s="12">
        <v>1123801</v>
      </c>
      <c r="F208">
        <v>62505000</v>
      </c>
    </row>
    <row r="209" spans="2:6" x14ac:dyDescent="0.25">
      <c r="B209">
        <v>62604000</v>
      </c>
      <c r="C209" t="s">
        <v>535</v>
      </c>
      <c r="D209" s="12">
        <v>1386800</v>
      </c>
      <c r="F209">
        <v>62604000</v>
      </c>
    </row>
    <row r="210" spans="2:6" x14ac:dyDescent="0.25">
      <c r="B210">
        <v>62606000</v>
      </c>
      <c r="C210" t="s">
        <v>3196</v>
      </c>
      <c r="D210" s="12">
        <v>9373845</v>
      </c>
      <c r="F210">
        <v>62606000</v>
      </c>
    </row>
    <row r="211" spans="2:6" x14ac:dyDescent="0.25">
      <c r="B211">
        <v>62607000</v>
      </c>
      <c r="C211" t="s">
        <v>206</v>
      </c>
      <c r="D211" s="12">
        <v>8875670</v>
      </c>
      <c r="F211">
        <v>62607000</v>
      </c>
    </row>
    <row r="212" spans="2:6" x14ac:dyDescent="0.25">
      <c r="B212">
        <v>62701000</v>
      </c>
      <c r="C212" t="s">
        <v>749</v>
      </c>
      <c r="D212" s="12">
        <v>69466.66</v>
      </c>
      <c r="F212">
        <v>62701000</v>
      </c>
    </row>
    <row r="213" spans="2:6" x14ac:dyDescent="0.25">
      <c r="B213">
        <v>62800000</v>
      </c>
      <c r="C213" t="s">
        <v>750</v>
      </c>
      <c r="D213" s="12">
        <v>1720</v>
      </c>
      <c r="F213">
        <v>62800000</v>
      </c>
    </row>
    <row r="214" spans="2:6" x14ac:dyDescent="0.25">
      <c r="B214">
        <v>63502000</v>
      </c>
      <c r="C214" t="s">
        <v>470</v>
      </c>
      <c r="D214" s="12">
        <v>585000</v>
      </c>
      <c r="F214">
        <v>63502000</v>
      </c>
    </row>
    <row r="215" spans="2:6" x14ac:dyDescent="0.25">
      <c r="B215">
        <v>63503000</v>
      </c>
      <c r="C215" t="s">
        <v>751</v>
      </c>
      <c r="D215" s="12">
        <v>0</v>
      </c>
      <c r="F215">
        <v>63503000</v>
      </c>
    </row>
    <row r="216" spans="2:6" x14ac:dyDescent="0.25">
      <c r="B216">
        <v>64101300</v>
      </c>
      <c r="C216" t="s">
        <v>478</v>
      </c>
      <c r="D216" s="12">
        <v>3242000</v>
      </c>
      <c r="F216">
        <v>64101300</v>
      </c>
    </row>
    <row r="217" spans="2:6" x14ac:dyDescent="0.25">
      <c r="B217">
        <v>64103000</v>
      </c>
      <c r="C217" t="s">
        <v>551</v>
      </c>
      <c r="D217" s="12">
        <v>15530678.699999999</v>
      </c>
      <c r="F217">
        <v>64103000</v>
      </c>
    </row>
    <row r="218" spans="2:6" x14ac:dyDescent="0.25">
      <c r="B218">
        <v>64104000</v>
      </c>
      <c r="C218" t="s">
        <v>220</v>
      </c>
      <c r="D218" s="12">
        <v>175016.99</v>
      </c>
      <c r="F218">
        <v>64104000</v>
      </c>
    </row>
    <row r="219" spans="2:6" x14ac:dyDescent="0.25">
      <c r="B219">
        <v>64801000</v>
      </c>
      <c r="C219" t="s">
        <v>489</v>
      </c>
      <c r="D219" s="12">
        <v>817166.7</v>
      </c>
      <c r="F219">
        <v>64801000</v>
      </c>
    </row>
    <row r="220" spans="2:6" x14ac:dyDescent="0.25">
      <c r="B220">
        <v>65602000</v>
      </c>
      <c r="C220" t="s">
        <v>763</v>
      </c>
      <c r="D220" s="12">
        <v>1500000</v>
      </c>
      <c r="F220">
        <v>65602000</v>
      </c>
    </row>
    <row r="221" spans="2:6" x14ac:dyDescent="0.25">
      <c r="B221">
        <v>66101000</v>
      </c>
      <c r="C221" t="s">
        <v>767</v>
      </c>
      <c r="D221" s="12">
        <v>101123.16</v>
      </c>
      <c r="F221">
        <v>66101000</v>
      </c>
    </row>
    <row r="222" spans="2:6" x14ac:dyDescent="0.25">
      <c r="B222">
        <v>66103000</v>
      </c>
      <c r="C222" t="s">
        <v>504</v>
      </c>
      <c r="D222" s="12">
        <v>32259789.370000001</v>
      </c>
      <c r="F222">
        <v>66103000</v>
      </c>
    </row>
    <row r="223" spans="2:6" x14ac:dyDescent="0.25">
      <c r="B223">
        <v>66104000</v>
      </c>
      <c r="C223" t="s">
        <v>3197</v>
      </c>
      <c r="D223" s="12">
        <v>226562.5</v>
      </c>
      <c r="F223">
        <v>66104000</v>
      </c>
    </row>
    <row r="224" spans="2:6" x14ac:dyDescent="0.25">
      <c r="B224">
        <v>68111000</v>
      </c>
      <c r="C224" t="s">
        <v>771</v>
      </c>
      <c r="D224" s="12">
        <v>0</v>
      </c>
      <c r="F224">
        <v>68111000</v>
      </c>
    </row>
    <row r="225" spans="2:6" x14ac:dyDescent="0.25">
      <c r="B225">
        <v>70600000</v>
      </c>
      <c r="C225" t="s">
        <v>3198</v>
      </c>
      <c r="D225" s="12">
        <v>-178867275.34</v>
      </c>
      <c r="F225">
        <v>70600000</v>
      </c>
    </row>
    <row r="226" spans="2:6" x14ac:dyDescent="0.25">
      <c r="B226">
        <v>70720000</v>
      </c>
      <c r="C226" t="s">
        <v>776</v>
      </c>
      <c r="D226" s="12">
        <v>-39501043</v>
      </c>
      <c r="F226">
        <v>70720000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AT321"/>
  <sheetViews>
    <sheetView zoomScaleNormal="100" workbookViewId="0">
      <selection activeCell="AO5" sqref="AO5"/>
    </sheetView>
  </sheetViews>
  <sheetFormatPr baseColWidth="10" defaultColWidth="11.42578125" defaultRowHeight="14.25" x14ac:dyDescent="0.25"/>
  <cols>
    <col min="1" max="1" width="8.42578125" customWidth="1"/>
    <col min="2" max="2" width="15.42578125" customWidth="1"/>
    <col min="3" max="4" width="10.42578125" style="61" customWidth="1"/>
    <col min="5" max="5" width="36" customWidth="1"/>
    <col min="6" max="10" width="19.140625" style="145" hidden="1" customWidth="1"/>
    <col min="11" max="11" width="17.85546875" style="77" hidden="1" customWidth="1"/>
    <col min="12" max="12" width="19.140625" style="77" hidden="1" customWidth="1"/>
    <col min="13" max="13" width="17.85546875" hidden="1" customWidth="1"/>
    <col min="14" max="14" width="19.140625" hidden="1" customWidth="1"/>
    <col min="15" max="15" width="17.85546875" hidden="1" customWidth="1"/>
    <col min="16" max="16" width="16.42578125" hidden="1" customWidth="1"/>
    <col min="17" max="17" width="17.85546875" hidden="1" customWidth="1"/>
    <col min="18" max="18" width="16.5703125" style="146" hidden="1" customWidth="1"/>
    <col min="19" max="19" width="17.5703125" style="146" hidden="1" customWidth="1"/>
    <col min="20" max="20" width="17.85546875" hidden="1" customWidth="1"/>
    <col min="21" max="21" width="17.85546875" style="12" hidden="1" customWidth="1"/>
    <col min="22" max="22" width="17.85546875" style="77" hidden="1" customWidth="1"/>
    <col min="23" max="23" width="18.140625" hidden="1" customWidth="1"/>
    <col min="24" max="25" width="17.85546875" hidden="1" customWidth="1"/>
    <col min="26" max="26" width="17.85546875" customWidth="1"/>
    <col min="27" max="27" width="17.85546875" hidden="1" customWidth="1"/>
    <col min="28" max="28" width="18.42578125" hidden="1" customWidth="1"/>
    <col min="29" max="29" width="14.85546875" hidden="1" customWidth="1"/>
    <col min="30" max="30" width="16.5703125" hidden="1" customWidth="1"/>
    <col min="31" max="31" width="12.85546875" hidden="1" customWidth="1"/>
    <col min="32" max="32" width="16.5703125" customWidth="1"/>
    <col min="33" max="33" width="16.5703125" hidden="1" customWidth="1"/>
    <col min="34" max="34" width="16.85546875" customWidth="1"/>
    <col min="35" max="36" width="16.5703125" hidden="1" customWidth="1"/>
    <col min="37" max="37" width="16.5703125" style="145" hidden="1" customWidth="1"/>
    <col min="38" max="38" width="16.5703125" hidden="1" customWidth="1"/>
    <col min="39" max="39" width="17.5703125" hidden="1" customWidth="1"/>
    <col min="40" max="41" width="16.85546875" customWidth="1"/>
    <col min="43" max="43" width="15.42578125" customWidth="1"/>
  </cols>
  <sheetData>
    <row r="1" spans="1:43" x14ac:dyDescent="0.25">
      <c r="B1" t="s">
        <v>3199</v>
      </c>
      <c r="E1" s="104">
        <f>SUM(F3:AN3)</f>
        <v>-113460880564.4855</v>
      </c>
      <c r="F1" s="145" t="s">
        <v>5</v>
      </c>
      <c r="G1" s="145" t="s">
        <v>1</v>
      </c>
      <c r="H1" s="145" t="s">
        <v>17</v>
      </c>
      <c r="I1" s="145" t="s">
        <v>9</v>
      </c>
      <c r="J1" s="145" t="s">
        <v>13</v>
      </c>
      <c r="K1" s="77" t="s">
        <v>21</v>
      </c>
      <c r="L1" s="77" t="s">
        <v>25</v>
      </c>
      <c r="M1" s="12" t="s">
        <v>29</v>
      </c>
      <c r="N1" s="12" t="s">
        <v>33</v>
      </c>
      <c r="O1" s="12" t="s">
        <v>37</v>
      </c>
      <c r="P1" s="12" t="s">
        <v>2</v>
      </c>
      <c r="Q1" s="12" t="s">
        <v>6</v>
      </c>
      <c r="R1" s="147" t="s">
        <v>145</v>
      </c>
      <c r="S1" s="147" t="s">
        <v>148</v>
      </c>
      <c r="T1" s="12" t="s">
        <v>149</v>
      </c>
      <c r="U1" s="12" t="s">
        <v>22</v>
      </c>
      <c r="V1" s="77" t="s">
        <v>12</v>
      </c>
      <c r="W1" s="12" t="s">
        <v>26</v>
      </c>
      <c r="X1" s="12" t="s">
        <v>30</v>
      </c>
      <c r="Y1" s="12" t="s">
        <v>34</v>
      </c>
      <c r="Z1" s="12" t="s">
        <v>38</v>
      </c>
      <c r="AA1" s="12" t="s">
        <v>7</v>
      </c>
      <c r="AB1" s="12" t="s">
        <v>3</v>
      </c>
      <c r="AC1" s="12" t="s">
        <v>11</v>
      </c>
      <c r="AD1" s="12" t="s">
        <v>15</v>
      </c>
      <c r="AE1" s="12" t="s">
        <v>23</v>
      </c>
      <c r="AF1" s="12" t="s">
        <v>19</v>
      </c>
      <c r="AG1" s="12" t="s">
        <v>3200</v>
      </c>
      <c r="AH1" s="12" t="s">
        <v>27</v>
      </c>
      <c r="AI1" s="12" t="s">
        <v>31</v>
      </c>
      <c r="AJ1" s="12" t="s">
        <v>16</v>
      </c>
      <c r="AK1" s="77" t="s">
        <v>4</v>
      </c>
      <c r="AL1" s="12" t="s">
        <v>24</v>
      </c>
      <c r="AM1" s="12" t="s">
        <v>32</v>
      </c>
      <c r="AN1" s="12" t="s">
        <v>28</v>
      </c>
      <c r="AO1" s="12" t="s">
        <v>36</v>
      </c>
      <c r="AP1" s="148">
        <v>4041.9</v>
      </c>
      <c r="AQ1" s="149">
        <f>+E1/AP1</f>
        <v>-28071174.587319206</v>
      </c>
    </row>
    <row r="2" spans="1:43" x14ac:dyDescent="0.25">
      <c r="E2" s="12">
        <f>E1/4041.9</f>
        <v>-28071174.587319206</v>
      </c>
      <c r="F2" s="145">
        <v>2019</v>
      </c>
      <c r="H2" s="145">
        <v>2019</v>
      </c>
      <c r="I2" s="145">
        <v>2019</v>
      </c>
      <c r="J2" s="145">
        <v>2019</v>
      </c>
      <c r="K2" s="150">
        <v>2019</v>
      </c>
      <c r="L2" s="77">
        <v>2019</v>
      </c>
      <c r="M2" s="12">
        <v>2019</v>
      </c>
      <c r="N2" s="12">
        <v>2019</v>
      </c>
      <c r="O2" s="12">
        <v>2019</v>
      </c>
      <c r="P2" s="12">
        <v>2019</v>
      </c>
      <c r="Q2" s="12">
        <v>2019</v>
      </c>
      <c r="R2" s="147">
        <v>2019</v>
      </c>
      <c r="S2" s="146">
        <v>2019</v>
      </c>
    </row>
    <row r="3" spans="1:43" x14ac:dyDescent="0.25">
      <c r="A3" s="71"/>
      <c r="B3" s="71"/>
      <c r="C3" s="121" t="s">
        <v>2065</v>
      </c>
      <c r="D3" s="151"/>
      <c r="E3" s="151"/>
      <c r="F3" s="152">
        <f t="shared" ref="F3:AO3" si="0">+SUBTOTAL(9,F4:F331)</f>
        <v>-7.9721212387084961E-7</v>
      </c>
      <c r="G3" s="152">
        <f t="shared" si="0"/>
        <v>6316867.0200000005</v>
      </c>
      <c r="H3" s="152">
        <f t="shared" si="0"/>
        <v>6.1507988721132278E-4</v>
      </c>
      <c r="I3" s="152">
        <f t="shared" si="0"/>
        <v>-5.4687261581420898E-6</v>
      </c>
      <c r="J3" s="152">
        <f t="shared" si="0"/>
        <v>-43128367925.32</v>
      </c>
      <c r="K3" s="152">
        <f t="shared" si="0"/>
        <v>-4430450583.79</v>
      </c>
      <c r="L3" s="152">
        <f t="shared" si="0"/>
        <v>-65970538660.709991</v>
      </c>
      <c r="M3" s="153">
        <f t="shared" si="0"/>
        <v>-76498922.900001034</v>
      </c>
      <c r="N3" s="153">
        <f t="shared" si="0"/>
        <v>-6.5118074417114258E-6</v>
      </c>
      <c r="O3" s="153">
        <f t="shared" si="0"/>
        <v>-6.5556378103792667E-9</v>
      </c>
      <c r="P3" s="153">
        <f t="shared" si="0"/>
        <v>3.8184225559234619E-8</v>
      </c>
      <c r="Q3" s="153">
        <f t="shared" si="0"/>
        <v>1.8179416656494141E-6</v>
      </c>
      <c r="R3" s="154">
        <f t="shared" si="0"/>
        <v>3158928823.0099998</v>
      </c>
      <c r="S3" s="154">
        <f t="shared" si="0"/>
        <v>-9620101831.960001</v>
      </c>
      <c r="T3" s="153">
        <f t="shared" si="0"/>
        <v>-376724569.99615902</v>
      </c>
      <c r="U3" s="153">
        <f t="shared" si="0"/>
        <v>2000000.0000004587</v>
      </c>
      <c r="V3" s="152">
        <f t="shared" si="0"/>
        <v>193718852.10000002</v>
      </c>
      <c r="W3" s="153">
        <f t="shared" si="0"/>
        <v>6</v>
      </c>
      <c r="X3" s="153">
        <f t="shared" si="0"/>
        <v>42613300.329999909</v>
      </c>
      <c r="Y3" s="153">
        <f t="shared" si="0"/>
        <v>6.7055225372314453E-8</v>
      </c>
      <c r="Z3" s="153">
        <f t="shared" si="0"/>
        <v>0</v>
      </c>
      <c r="AA3" s="153">
        <f t="shared" si="0"/>
        <v>1.2852251529693604E-7</v>
      </c>
      <c r="AB3" s="153">
        <f t="shared" si="0"/>
        <v>7.6554715633392334E-7</v>
      </c>
      <c r="AC3" s="153">
        <f t="shared" si="0"/>
        <v>-3.771856427192688E-8</v>
      </c>
      <c r="AD3" s="153">
        <f t="shared" si="0"/>
        <v>-1.2703239917755127E-6</v>
      </c>
      <c r="AE3" s="153">
        <f t="shared" si="0"/>
        <v>1363263.27</v>
      </c>
      <c r="AF3" s="153">
        <f t="shared" si="0"/>
        <v>0</v>
      </c>
      <c r="AG3" s="153">
        <f t="shared" si="0"/>
        <v>8.3440681919455528E-8</v>
      </c>
      <c r="AH3" s="153">
        <f t="shared" si="0"/>
        <v>-76243681.620002136</v>
      </c>
      <c r="AI3" s="153">
        <f t="shared" si="0"/>
        <v>1380509532.5199997</v>
      </c>
      <c r="AJ3" s="153">
        <f t="shared" si="0"/>
        <v>-2.6222551241517067E-8</v>
      </c>
      <c r="AK3" s="152">
        <f t="shared" si="0"/>
        <v>-5.9604644775390625E-8</v>
      </c>
      <c r="AL3" s="153">
        <f t="shared" si="0"/>
        <v>973783049.36000049</v>
      </c>
      <c r="AM3" s="153">
        <f t="shared" si="0"/>
        <v>4458811918.1999998</v>
      </c>
      <c r="AN3" s="153">
        <f t="shared" si="0"/>
        <v>1.4036893844604492E-5</v>
      </c>
      <c r="AO3" s="153">
        <f t="shared" si="0"/>
        <v>1.3160752132534981E-6</v>
      </c>
    </row>
    <row r="4" spans="1:43" x14ac:dyDescent="0.25">
      <c r="A4" t="str">
        <f t="shared" ref="A4:A67" si="1">+LEFT(B4)</f>
        <v>1</v>
      </c>
      <c r="B4" t="str">
        <f t="shared" ref="B4:B67" si="2">+LEFT(C4,3)</f>
        <v>101</v>
      </c>
      <c r="C4" s="23">
        <v>10100000</v>
      </c>
      <c r="D4" s="23" t="s">
        <v>3201</v>
      </c>
      <c r="E4" s="24" t="s">
        <v>43</v>
      </c>
      <c r="F4" s="77">
        <v>-3540000000</v>
      </c>
      <c r="G4" s="77">
        <f>+SUMIF(AGRICORP!I:I,C4,AGRICORP!F:F)</f>
        <v>-2000000</v>
      </c>
      <c r="H4" s="77">
        <f>+SUMIF(SMTP!D:D,'ALL 2019'!C4,SMTP!H:H)</f>
        <v>-7050000000</v>
      </c>
      <c r="I4" s="77">
        <f>SUMIF(AGRIVET!G:G,C4,AGRIVET!F:F)</f>
        <v>-4000000000</v>
      </c>
      <c r="J4" s="77">
        <f>+SUMIF(AGRIVAL!G:G,'ALL 2019'!C4,AGRIVAL!F:F)</f>
        <v>-3980000000</v>
      </c>
      <c r="K4" s="77">
        <f>+SUMIF(AGRIKOBA!G:G,'ALL 2019'!C4,AGRIKOBA!F:F)</f>
        <v>-100000000</v>
      </c>
      <c r="L4" s="77">
        <f>+SUMIF(LMOI!F:F,'ALL 2019'!C4,LMOI!E:E)</f>
        <v>-10000000</v>
      </c>
      <c r="M4" s="12">
        <f>+SUMIF(TARTINE!G:G,'ALL 2019'!C4,TARTINE!F:F)</f>
        <v>-10000000</v>
      </c>
      <c r="N4" s="12">
        <f>+SUMIF(IDF!F:F,'ALL 2019'!C4,IDF!E:E)</f>
        <v>-4520000000</v>
      </c>
      <c r="O4" s="12">
        <f>+SUMIF(RYA!G:G,C4,RYA!F:F)</f>
        <v>-10000000</v>
      </c>
      <c r="P4" s="12">
        <f>+SUMIF('SCI NOAH'!G:G,'ALL 2019'!C4,'SCI NOAH'!F:F)</f>
        <v>-2000000</v>
      </c>
      <c r="Q4" s="12">
        <f>+SUMIF(SIM!F:F,'ALL 2019'!C4,SIM!E:E)</f>
        <v>-2000000</v>
      </c>
      <c r="R4" s="147">
        <f>SUMIF('First Energy'!F:F,C4,'First Energy'!I:I)</f>
        <v>-2000000</v>
      </c>
      <c r="S4" s="147">
        <f>SUMIF('ID Motors'!G:G,C4,'ID Motors'!J:J)</f>
        <v>-2000000</v>
      </c>
      <c r="T4" s="12">
        <f>+SUMIF('ID RENTAL'!G:G,'ALL 2019'!C4,'ID RENTAL'!F:F)</f>
        <v>-2000000</v>
      </c>
      <c r="U4" s="124">
        <f>+SUMIF('MCM '!G:G,'ALL 2019'!C4,'MCM '!F:F)</f>
        <v>-500000000</v>
      </c>
      <c r="V4" s="77">
        <f>+SUMIF(AGRIMOTORS!G:G,C4,AGRIMOTORS!F:F)</f>
        <v>-2000000</v>
      </c>
      <c r="W4" s="12">
        <f>+SUMIF(BOVIMA!F:F,'ALL 2019'!C4,BOVIMA!E:E)</f>
        <v>-2440000000</v>
      </c>
      <c r="X4" s="12">
        <f>+SUMIF(AGRIFEED!F:F,'ALL 2019'!C4,AGRIFEED!E:E)</f>
        <v>-143000000</v>
      </c>
      <c r="Y4" s="12">
        <f>+SUMIF(AMIP!F:F,'ALL 2019'!C4,AMIP!E:E)</f>
        <v>-2000000</v>
      </c>
      <c r="Z4" s="12">
        <f>+SUMIF(ISF!F:F,'ALL 2019'!C4,ISF!F:F)</f>
        <v>0</v>
      </c>
      <c r="AA4" s="12">
        <f>+SUMIF(MABEL!F:F,'ALL 2019'!C4,MABEL!E:E)</f>
        <v>-10000000</v>
      </c>
      <c r="AB4" s="124">
        <f>+SUMIF(DISCOI!G:G,'ALL 2019'!C4,DISCOI!F:F)</f>
        <v>-1130000000</v>
      </c>
      <c r="AC4" s="12">
        <f>+SUMIF(NMP!F:F,'ALL 2019'!C4,NMP!E:E)</f>
        <v>-2000000</v>
      </c>
      <c r="AD4" s="12">
        <f>+SUMIF('AMCHO '!F:F,'ALL 2019'!C4,'AMCHO '!E:E)</f>
        <v>-2000000</v>
      </c>
      <c r="AE4" s="12">
        <f>SUMIF(CONFORTIS!G:G,'ALL 2019'!C4,CONFORTIS!F:F)</f>
        <v>-2000000</v>
      </c>
      <c r="AF4" s="12">
        <f>+SUMIF('IRS IMMO'!G:G,'ALL 2019'!C4,'IRS IMMO'!F:F)</f>
        <v>-2000000</v>
      </c>
      <c r="AG4" s="12">
        <f>SUMIF('United Malagasy'!F:F,'ALL 2019'!C4,'United Malagasy'!E:E)</f>
        <v>-10000000</v>
      </c>
      <c r="AH4" s="12">
        <f>+SUMIF(AGRIVETAM!F:F,'ALL 2019'!C4,AGRIVETAM!E:E)</f>
        <v>-2000000</v>
      </c>
      <c r="AI4" s="12">
        <f>+SUMIF(EUROPAINTS!F:F,'ALL 2019'!C4,EUROPAINTS!E:E)</f>
        <v>-550000000</v>
      </c>
      <c r="AJ4" s="12">
        <f>SUMIF('CSS SAKAY'!F:F,'ALL 2019'!C4,'CSS SAKAY'!E:E)</f>
        <v>-2000000</v>
      </c>
      <c r="AK4" s="77">
        <f>+SUMIF(AGRIMA!F:F,'ALL 2019'!C4,AGRIMA!E:E)</f>
        <v>-10000000</v>
      </c>
      <c r="AL4" s="12">
        <f>+SUMIF(FERRIS!H:H,'ALL 2019'!C4,FERRIS!G:G)</f>
        <v>-1500000000</v>
      </c>
      <c r="AM4" s="12">
        <f>SUMIF(SEM!F:F,'ALL 2019'!C4,SEM!E:E)</f>
        <v>-600000000</v>
      </c>
      <c r="AN4" s="12">
        <f>+SUMIF(Madatrade!F:F,'ALL 2019'!C4,Madatrade!E:E)</f>
        <v>-10000000</v>
      </c>
      <c r="AO4" s="12">
        <f>+SUMIF('FIRST INVESTISSEMENT'!G:G,'ALL 2019'!C4,'FIRST INVESTISSEMENT'!F:F)</f>
        <v>-10000000</v>
      </c>
    </row>
    <row r="5" spans="1:43" x14ac:dyDescent="0.25">
      <c r="A5" t="str">
        <f t="shared" si="1"/>
        <v>1</v>
      </c>
      <c r="B5" t="str">
        <f t="shared" si="2"/>
        <v>105</v>
      </c>
      <c r="C5" s="61">
        <v>10500000</v>
      </c>
      <c r="D5" s="23" t="s">
        <v>3202</v>
      </c>
      <c r="E5" t="s">
        <v>1484</v>
      </c>
      <c r="F5" s="77"/>
      <c r="G5" s="77">
        <f>+SUMIF(AGRICORP!I:I,C5,AGRICORP!F:F)</f>
        <v>0</v>
      </c>
      <c r="H5" s="77">
        <f>+SUMIF(SMTP!D:D,'ALL 2019'!C5,SMTP!H:H)</f>
        <v>0</v>
      </c>
      <c r="I5" s="77">
        <f>SUMIF(AGRIVET!G:G,C5,AGRIVET!F:F)</f>
        <v>0</v>
      </c>
      <c r="J5" s="77">
        <f>+SUMIF(AGRIVAL!G:G,'ALL 2019'!C5,AGRIVAL!F:F)</f>
        <v>0</v>
      </c>
      <c r="L5" s="77">
        <f>+SUMIF(LMOI!F:F,'ALL 2019'!C5,LMOI!E:E)</f>
        <v>0</v>
      </c>
      <c r="M5" s="12">
        <f>+SUMIF(TARTINE!G:G,'ALL 2019'!C5,TARTINE!F:F)</f>
        <v>0</v>
      </c>
      <c r="N5" s="12">
        <f>+SUMIF(IDF!F:F,'ALL 2019'!C5,IDF!E:E)</f>
        <v>0</v>
      </c>
      <c r="O5" s="12">
        <f>+SUMIF(RYA!G:G,C5,RYA!F:F)</f>
        <v>0</v>
      </c>
      <c r="P5" s="12">
        <f>+SUMIF('SCI NOAH'!G:G,'ALL 2019'!C5,'SCI NOAH'!F:F)</f>
        <v>0</v>
      </c>
      <c r="Q5" s="12">
        <f>+SUMIF(SIM!F:F,'ALL 2019'!C5,SIM!E:E)</f>
        <v>0</v>
      </c>
      <c r="R5" s="147">
        <f>SUMIF('First Energy'!F:F,C5,'First Energy'!I:I)</f>
        <v>0</v>
      </c>
      <c r="S5" s="147">
        <f>SUMIF('ID Motors'!G:G,C5,'ID Motors'!J:J)</f>
        <v>0</v>
      </c>
      <c r="T5" s="12">
        <f>+SUMIF('ID RENTAL'!G:G,'ALL 2019'!C5,'ID RENTAL'!F:F)</f>
        <v>0</v>
      </c>
      <c r="U5" s="124">
        <f>+SUMIF('MCM '!G:G,'ALL 2019'!C5,'MCM '!F:F)</f>
        <v>0</v>
      </c>
      <c r="V5" s="77">
        <f>+SUMIF(AGRIMOTORS!G:G,C5,AGRIMOTORS!F:F)</f>
        <v>0</v>
      </c>
      <c r="W5" s="12">
        <f>+SUMIF(BOVIMA!F:F,'ALL 2019'!C5,BOVIMA!E:E)</f>
        <v>0</v>
      </c>
      <c r="X5" s="12">
        <f>+SUMIF(AGRIFEED!F:F,'ALL 2019'!C5,AGRIFEED!E:E)</f>
        <v>0</v>
      </c>
      <c r="Y5" s="12">
        <f>+SUMIF(AMIP!F:F,'ALL 2019'!C5,AMIP!E:E)</f>
        <v>0</v>
      </c>
      <c r="Z5" s="12">
        <f>+SUMIF(ISF!F:F,'ALL 2019'!C5,ISF!F:F)</f>
        <v>0</v>
      </c>
      <c r="AA5" s="12">
        <f>+SUMIF(MABEL!F:F,'ALL 2019'!C5,MABEL!E:E)</f>
        <v>0</v>
      </c>
      <c r="AB5" s="124">
        <f>+SUMIF(DISCOI!G:G,'ALL 2019'!C5,DISCOI!F:F)</f>
        <v>0</v>
      </c>
      <c r="AC5" s="12">
        <f>+SUMIF(NMP!F:F,'ALL 2019'!C5,NMP!E:E)</f>
        <v>0</v>
      </c>
      <c r="AD5" s="12">
        <f>+SUMIF('AMCHO '!F:F,'ALL 2019'!C5,'AMCHO '!E:E)</f>
        <v>0</v>
      </c>
      <c r="AE5" s="12">
        <f>SUMIF(CONFORTIS!G:G,'ALL 2019'!C5,CONFORTIS!F:F)</f>
        <v>0</v>
      </c>
      <c r="AF5" s="12">
        <f>+SUMIF('IRS IMMO'!G:G,'ALL 2019'!C5,'IRS IMMO'!F:F)</f>
        <v>0</v>
      </c>
      <c r="AG5" s="12">
        <f>SUMIF('United Malagasy'!F:F,'ALL 2019'!C5,'United Malagasy'!E:E)</f>
        <v>0</v>
      </c>
      <c r="AH5" s="12">
        <f>+SUMIF(AGRIVETAM!F:F,'ALL 2019'!C5,AGRIVETAM!E:E)</f>
        <v>0</v>
      </c>
      <c r="AI5" s="12">
        <f>+SUMIF(EUROPAINTS!F:F,'ALL 2019'!C5,EUROPAINTS!E:E)</f>
        <v>0</v>
      </c>
      <c r="AJ5" s="12">
        <f>SUMIF('CSS SAKAY'!F:F,'ALL 2019'!C5,'CSS SAKAY'!E:E)</f>
        <v>0</v>
      </c>
      <c r="AK5" s="77">
        <f>+SUMIF(AGRIMA!F:F,'ALL 2019'!C5,AGRIMA!E:E)</f>
        <v>0</v>
      </c>
      <c r="AL5" s="12">
        <f>+SUMIF(FERRIS!H:H,'ALL 2019'!C5,FERRIS!G:G)</f>
        <v>0</v>
      </c>
      <c r="AM5" s="12">
        <f>SUMIF(SEM!F:F,'ALL 2019'!C5,SEM!E:E)</f>
        <v>0</v>
      </c>
      <c r="AN5" s="12">
        <f>+SUMIF(Madatrade!F:F,'ALL 2019'!C5,Madatrade!E:E)</f>
        <v>0</v>
      </c>
      <c r="AO5" s="12">
        <f>+SUMIF('FIRST INVESTISSEMENT'!G:G,'ALL 2019'!C5,'FIRST INVESTISSEMENT'!F:F)</f>
        <v>0</v>
      </c>
    </row>
    <row r="6" spans="1:43" x14ac:dyDescent="0.25">
      <c r="A6" t="str">
        <f t="shared" si="1"/>
        <v>1</v>
      </c>
      <c r="B6" t="str">
        <f t="shared" si="2"/>
        <v>106</v>
      </c>
      <c r="C6" s="23">
        <v>10610000</v>
      </c>
      <c r="D6" s="23" t="s">
        <v>3203</v>
      </c>
      <c r="E6" s="24" t="s">
        <v>240</v>
      </c>
      <c r="F6" s="77">
        <v>-354000000</v>
      </c>
      <c r="G6" s="77">
        <f>+SUMIF(AGRICORP!I:I,C6,AGRICORP!F:F)</f>
        <v>0</v>
      </c>
      <c r="H6" s="77">
        <f>+SUMIF(SMTP!D:D,'ALL 2019'!C6,SMTP!H:H)</f>
        <v>-705000000</v>
      </c>
      <c r="I6" s="77">
        <f>SUMIF(AGRIVET!G:G,C6,AGRIVET!F:F)</f>
        <v>-400000000</v>
      </c>
      <c r="J6" s="77">
        <f>+SUMIF(AGRIVAL!G:G,'ALL 2019'!C6,AGRIVAL!F:F)</f>
        <v>-398000000</v>
      </c>
      <c r="K6" s="77">
        <f>+SUMIF(AGRIKOBA!G:G,'ALL 2019'!C6,AGRIKOBA!F:F)</f>
        <v>0</v>
      </c>
      <c r="L6" s="77">
        <f>+SUMIF(LMOI!F:F,'ALL 2019'!C6,LMOI!E:E)</f>
        <v>0</v>
      </c>
      <c r="M6" s="12">
        <f>+SUMIF(TARTINE!G:G,'ALL 2019'!C6,TARTINE!F:F)</f>
        <v>0</v>
      </c>
      <c r="N6" s="12">
        <f>+SUMIF(IDF!F:F,'ALL 2019'!C6,IDF!E:E)</f>
        <v>-452000000</v>
      </c>
      <c r="O6" s="12">
        <f>+SUMIF(RYA!G:G,C6,RYA!F:F)</f>
        <v>0</v>
      </c>
      <c r="P6" s="12">
        <f>+SUMIF('SCI NOAH'!G:G,'ALL 2019'!C6,'SCI NOAH'!F:F)</f>
        <v>0</v>
      </c>
      <c r="Q6" s="12">
        <f>+SUMIF(SIM!F:F,'ALL 2019'!C6,SIM!E:E)</f>
        <v>-200000</v>
      </c>
      <c r="R6" s="147">
        <f>SUMIF('First Energy'!F:F,C6,'First Energy'!I:I)</f>
        <v>-200000</v>
      </c>
      <c r="S6" s="147">
        <f>SUMIF('ID Motors'!G:G,C6,'ID Motors'!J:J)</f>
        <v>-200000</v>
      </c>
      <c r="T6" s="12">
        <f>+SUMIF('ID RENTAL'!G:G,'ALL 2019'!C6,'ID RENTAL'!F:F)</f>
        <v>0</v>
      </c>
      <c r="U6" s="124">
        <f>+SUMIF('MCM '!G:G,'ALL 2019'!C6,'MCM '!F:F)</f>
        <v>0</v>
      </c>
      <c r="V6" s="77">
        <f>+SUMIF(AGRIMOTORS!G:G,C6,AGRIMOTORS!F:F)</f>
        <v>0</v>
      </c>
      <c r="W6" s="12">
        <f>+SUMIF(BOVIMA!F:F,'ALL 2019'!C6,BOVIMA!E:E)</f>
        <v>0</v>
      </c>
      <c r="X6" s="12">
        <f>+SUMIF(AGRIFEED!F:F,'ALL 2019'!C6,AGRIFEED!E:E)</f>
        <v>0</v>
      </c>
      <c r="Y6" s="12">
        <f>+SUMIF(AMIP!F:F,'ALL 2019'!C6,AMIP!E:E)</f>
        <v>0</v>
      </c>
      <c r="Z6" s="12">
        <f>+SUMIF(ISF!F:F,'ALL 2019'!C6,ISF!F:F)</f>
        <v>0</v>
      </c>
      <c r="AA6" s="12">
        <f>+SUMIF(MABEL!F:F,'ALL 2019'!C6,MABEL!E:E)</f>
        <v>0</v>
      </c>
      <c r="AB6" s="124">
        <f>+SUMIF(DISCOI!G:G,'ALL 2019'!C6,DISCOI!F:F)</f>
        <v>-113000000</v>
      </c>
      <c r="AC6" s="12">
        <f>+SUMIF(NMP!F:F,'ALL 2019'!C6,NMP!E:E)</f>
        <v>-200000</v>
      </c>
      <c r="AD6" s="12">
        <f>+SUMIF('AMCHO '!F:F,'ALL 2019'!C6,'AMCHO '!E:E)</f>
        <v>-200000</v>
      </c>
      <c r="AE6" s="12">
        <f>SUMIF(CONFORTIS!G:G,'ALL 2019'!C6,CONFORTIS!F:F)</f>
        <v>0</v>
      </c>
      <c r="AF6" s="12">
        <f>+SUMIF('IRS IMMO'!G:G,'ALL 2019'!C6,'IRS IMMO'!F:F)</f>
        <v>0</v>
      </c>
      <c r="AG6" s="12">
        <f>SUMIF('United Malagasy'!F:F,'ALL 2019'!C6,'United Malagasy'!E:E)</f>
        <v>0</v>
      </c>
      <c r="AH6" s="12">
        <f>+SUMIF(AGRIVETAM!F:F,'ALL 2019'!C6,AGRIVETAM!E:E)</f>
        <v>0</v>
      </c>
      <c r="AI6" s="12">
        <f>+SUMIF(EUROPAINTS!F:F,'ALL 2019'!C6,EUROPAINTS!E:E)</f>
        <v>-55000000</v>
      </c>
      <c r="AJ6" s="12">
        <f>SUMIF('CSS SAKAY'!F:F,'ALL 2019'!C6,'CSS SAKAY'!E:E)</f>
        <v>0</v>
      </c>
      <c r="AK6" s="77">
        <f>+SUMIF(AGRIMA!F:F,'ALL 2019'!C6,AGRIMA!E:E)</f>
        <v>0</v>
      </c>
      <c r="AL6" s="12">
        <f>+SUMIF(FERRIS!H:H,'ALL 2019'!C6,FERRIS!G:G)</f>
        <v>0</v>
      </c>
      <c r="AM6" s="12">
        <f>SUMIF(SEM!F:F,'ALL 2019'!C6,SEM!E:E)</f>
        <v>-357431267.67000002</v>
      </c>
      <c r="AN6" s="12">
        <f>+SUMIF(Madatrade!F:F,'ALL 2019'!C6,Madatrade!E:E)</f>
        <v>0</v>
      </c>
      <c r="AO6" s="12">
        <f>+SUMIF('FIRST INVESTISSEMENT'!G:G,'ALL 2019'!C6,'FIRST INVESTISSEMENT'!F:F)</f>
        <v>0</v>
      </c>
    </row>
    <row r="7" spans="1:43" x14ac:dyDescent="0.25">
      <c r="A7" t="str">
        <f t="shared" si="1"/>
        <v>1</v>
      </c>
      <c r="B7" t="str">
        <f t="shared" si="2"/>
        <v>106</v>
      </c>
      <c r="C7" s="23">
        <v>10620000</v>
      </c>
      <c r="D7" s="23" t="s">
        <v>3203</v>
      </c>
      <c r="E7" s="24" t="s">
        <v>3011</v>
      </c>
      <c r="F7" s="77">
        <v>0</v>
      </c>
      <c r="G7" s="77">
        <f>+SUMIF(AGRICORP!I:I,C7,AGRICORP!F:F)</f>
        <v>0</v>
      </c>
      <c r="H7" s="77">
        <f>+SUMIF(SMTP!D:D,'ALL 2019'!C7,SMTP!H:H)</f>
        <v>0</v>
      </c>
      <c r="I7" s="77">
        <f>SUMIF(AGRIVET!G:G,C7,AGRIVET!F:F)</f>
        <v>-453421850.63999999</v>
      </c>
      <c r="J7" s="77">
        <f>+SUMIF(AGRIVAL!G:G,'ALL 2019'!C7,AGRIVAL!F:F)</f>
        <v>0</v>
      </c>
      <c r="K7" s="77">
        <f>+SUMIF(AGRIKOBA!G:G,'ALL 2019'!C7,AGRIKOBA!F:F)</f>
        <v>0</v>
      </c>
      <c r="L7" s="77">
        <f>+SUMIF(LMOI!F:F,'ALL 2019'!C7,LMOI!E:E)</f>
        <v>0</v>
      </c>
      <c r="M7" s="12">
        <f>+SUMIF(TARTINE!G:G,'ALL 2019'!C7,TARTINE!F:F)</f>
        <v>0</v>
      </c>
      <c r="N7" s="12">
        <f>+SUMIF(IDF!F:F,'ALL 2019'!C7,IDF!E:E)</f>
        <v>0</v>
      </c>
      <c r="O7" s="12">
        <f>+SUMIF(RYA!G:G,C7,RYA!F:F)</f>
        <v>0</v>
      </c>
      <c r="P7" s="12">
        <f>+SUMIF('SCI NOAH'!G:G,'ALL 2019'!C7,'SCI NOAH'!F:F)</f>
        <v>0</v>
      </c>
      <c r="Q7" s="12">
        <f>+SUMIF(SIM!F:F,'ALL 2019'!C7,SIM!E:E)</f>
        <v>0</v>
      </c>
      <c r="R7" s="147">
        <f>SUMIF('First Energy'!F:F,C7,'First Energy'!I:I)</f>
        <v>0</v>
      </c>
      <c r="S7" s="147">
        <f>SUMIF('ID Motors'!G:G,C7,'ID Motors'!J:J)</f>
        <v>0</v>
      </c>
      <c r="T7" s="12">
        <f>+SUMIF('ID RENTAL'!G:G,'ALL 2019'!C7,'ID RENTAL'!F:F)</f>
        <v>0</v>
      </c>
      <c r="U7" s="124">
        <f>+SUMIF('MCM '!G:G,'ALL 2019'!C7,'MCM '!F:F)</f>
        <v>-950746700.29999995</v>
      </c>
      <c r="V7" s="77">
        <f>+SUMIF(AGRIMOTORS!G:G,C7,AGRIMOTORS!F:F)</f>
        <v>0</v>
      </c>
      <c r="W7" s="12">
        <f>+SUMIF(BOVIMA!F:F,'ALL 2019'!C7,BOVIMA!E:E)</f>
        <v>0</v>
      </c>
      <c r="X7" s="12">
        <f>+SUMIF(AGRIFEED!F:F,'ALL 2019'!C7,AGRIFEED!E:E)</f>
        <v>0</v>
      </c>
      <c r="Y7" s="12">
        <f>+SUMIF(AMIP!F:F,'ALL 2019'!C7,AMIP!E:E)</f>
        <v>0</v>
      </c>
      <c r="Z7" s="12">
        <f>+SUMIF(ISF!F:F,'ALL 2019'!C7,ISF!F:F)</f>
        <v>0</v>
      </c>
      <c r="AA7" s="12">
        <f>+SUMIF(MABEL!F:F,'ALL 2019'!C7,MABEL!E:E)</f>
        <v>0</v>
      </c>
      <c r="AB7" s="124">
        <f>+SUMIF(DISCOI!G:G,'ALL 2019'!C7,DISCOI!F:F)</f>
        <v>0</v>
      </c>
      <c r="AC7" s="12">
        <f>+SUMIF(NMP!F:F,'ALL 2019'!C7,NMP!E:E)</f>
        <v>0</v>
      </c>
      <c r="AD7" s="12">
        <f>+SUMIF('AMCHO '!F:F,'ALL 2019'!C7,'AMCHO '!E:E)</f>
        <v>0</v>
      </c>
      <c r="AE7" s="12">
        <f>SUMIF(CONFORTIS!G:G,'ALL 2019'!C7,CONFORTIS!F:F)</f>
        <v>0</v>
      </c>
      <c r="AF7" s="12">
        <f>+SUMIF('IRS IMMO'!G:G,'ALL 2019'!C7,'IRS IMMO'!F:F)</f>
        <v>0</v>
      </c>
      <c r="AG7" s="12">
        <f>SUMIF('United Malagasy'!F:F,'ALL 2019'!C7,'United Malagasy'!E:E)</f>
        <v>0</v>
      </c>
      <c r="AH7" s="12">
        <f>+SUMIF(AGRIVETAM!F:F,'ALL 2019'!C7,AGRIVETAM!E:E)</f>
        <v>0</v>
      </c>
      <c r="AI7" s="12">
        <f>+SUMIF(EUROPAINTS!F:F,'ALL 2019'!C7,EUROPAINTS!E:E)</f>
        <v>0</v>
      </c>
      <c r="AJ7" s="12">
        <f>SUMIF('CSS SAKAY'!F:F,'ALL 2019'!C7,'CSS SAKAY'!E:E)</f>
        <v>0</v>
      </c>
      <c r="AK7" s="77">
        <f>+SUMIF(AGRIMA!F:F,'ALL 2019'!C7,AGRIMA!E:E)</f>
        <v>0</v>
      </c>
      <c r="AL7" s="12">
        <f>+SUMIF(FERRIS!H:H,'ALL 2019'!C7,FERRIS!G:G)</f>
        <v>0</v>
      </c>
      <c r="AM7" s="12">
        <f>SUMIF(SEM!F:F,'ALL 2019'!C7,SEM!E:E)</f>
        <v>-43485517.649999999</v>
      </c>
      <c r="AN7" s="12">
        <f>+SUMIF(Madatrade!F:F,'ALL 2019'!C7,Madatrade!E:E)</f>
        <v>0</v>
      </c>
      <c r="AO7" s="12">
        <f>+SUMIF('FIRST INVESTISSEMENT'!G:G,'ALL 2019'!C7,'FIRST INVESTISSEMENT'!F:F)</f>
        <v>0</v>
      </c>
    </row>
    <row r="8" spans="1:43" x14ac:dyDescent="0.25">
      <c r="A8" t="str">
        <f t="shared" si="1"/>
        <v>1</v>
      </c>
      <c r="B8" t="str">
        <f t="shared" si="2"/>
        <v>110</v>
      </c>
      <c r="C8" s="23">
        <v>11000000</v>
      </c>
      <c r="D8" s="23" t="s">
        <v>3204</v>
      </c>
      <c r="E8" s="24" t="s">
        <v>241</v>
      </c>
      <c r="F8" s="77">
        <v>-6344644630.8400002</v>
      </c>
      <c r="G8" s="77">
        <f>+SUMIF(AGRICORP!I:I,C8,AGRICORP!F:F)</f>
        <v>0</v>
      </c>
      <c r="H8" s="77">
        <f>+SUMIF(SMTP!D:D,'ALL 2019'!C8,SMTP!H:H)</f>
        <v>-4039252315.8656998</v>
      </c>
      <c r="I8" s="77">
        <f>SUMIF(AGRIVET!G:G,C8,AGRIVET!F:F)</f>
        <v>-9652178288.2199993</v>
      </c>
      <c r="J8" s="77">
        <f>+SUMIF(AGRIVAL!G:G,'ALL 2019'!C8,AGRIVAL!F:F)</f>
        <v>-7177204402.71</v>
      </c>
      <c r="K8" s="77">
        <f>+SUMIF(AGRIKOBA!G:G,'ALL 2019'!C8,AGRIKOBA!F:F)</f>
        <v>0</v>
      </c>
      <c r="L8" s="77">
        <f>+SUMIF(LMOI!F:F,'ALL 2019'!C8,LMOI!E:E)</f>
        <v>0</v>
      </c>
      <c r="M8" s="12">
        <f>+SUMIF(TARTINE!G:G,'ALL 2019'!C8,TARTINE!F:F)</f>
        <v>-166731221.84</v>
      </c>
      <c r="N8" s="12">
        <f>+SUMIF(IDF!F:F,'ALL 2019'!C8,IDF!E:E)</f>
        <v>-5345387183.75</v>
      </c>
      <c r="O8" s="12">
        <f>+SUMIF(RYA!G:G,C8,RYA!F:F)</f>
        <v>0</v>
      </c>
      <c r="P8" s="12">
        <f>+SUMIF('SCI NOAH'!G:G,'ALL 2019'!C8,'SCI NOAH'!F:F)</f>
        <v>0</v>
      </c>
      <c r="Q8" s="12">
        <f>+SUMIF(SIM!F:F,'ALL 2019'!C8,SIM!E:E)</f>
        <v>-236206473.61000001</v>
      </c>
      <c r="R8" s="147">
        <f>SUMIF('First Energy'!F:F,C8,'First Energy'!I:I)</f>
        <v>-5763905602.7299995</v>
      </c>
      <c r="S8" s="147">
        <f>SUMIF('ID Motors'!G:G,C8,'ID Motors'!J:J)</f>
        <v>-2978489466.3800001</v>
      </c>
      <c r="T8" s="12">
        <f>+SUMIF('ID RENTAL'!G:G,'ALL 2019'!C8,'ID RENTAL'!F:F)</f>
        <v>0</v>
      </c>
      <c r="U8" s="124">
        <f>+SUMIF('MCM '!G:G,'ALL 2019'!C8,'MCM '!F:F)</f>
        <v>-875924552.17999995</v>
      </c>
      <c r="V8" s="77">
        <f>+SUMIF(AGRIMOTORS!G:G,C8,AGRIMOTORS!F:F)</f>
        <v>0</v>
      </c>
      <c r="W8" s="12">
        <f>+SUMIF(BOVIMA!F:F,'ALL 2019'!C8,BOVIMA!E:E)</f>
        <v>-3117721</v>
      </c>
      <c r="X8" s="12">
        <f>+SUMIF(AGRIFEED!F:F,'ALL 2019'!C8,AGRIFEED!E:E)</f>
        <v>-427770.08</v>
      </c>
      <c r="Y8" s="12">
        <f>+SUMIF(AMIP!F:F,'ALL 2019'!C8,AMIP!E:E)</f>
        <v>0</v>
      </c>
      <c r="Z8" s="12">
        <f>+SUMIF(ISF!F:F,'ALL 2019'!C8,ISF!F:F)</f>
        <v>0</v>
      </c>
      <c r="AA8" s="12">
        <f>+SUMIF(MABEL!F:F,'ALL 2019'!C8,MABEL!E:E)</f>
        <v>0</v>
      </c>
      <c r="AB8" s="124">
        <f>+SUMIF(DISCOI!G:G,'ALL 2019'!C8,DISCOI!F:F)</f>
        <v>-1927046526.45</v>
      </c>
      <c r="AC8" s="12">
        <f>+SUMIF(NMP!F:F,'ALL 2019'!C8,NMP!E:E)</f>
        <v>0</v>
      </c>
      <c r="AD8" s="12">
        <f>+SUMIF('AMCHO '!F:F,'ALL 2019'!C8,'AMCHO '!E:E)</f>
        <v>-10222484.689999999</v>
      </c>
      <c r="AE8" s="12">
        <f>SUMIF(CONFORTIS!G:G,'ALL 2019'!C8,CONFORTIS!F:F)</f>
        <v>0</v>
      </c>
      <c r="AF8" s="12">
        <f>+SUMIF('IRS IMMO'!G:G,'ALL 2019'!C8,'IRS IMMO'!F:F)</f>
        <v>0</v>
      </c>
      <c r="AG8" s="12">
        <f>SUMIF('United Malagasy'!F:F,'ALL 2019'!C8,'United Malagasy'!E:E)</f>
        <v>0</v>
      </c>
      <c r="AH8" s="12">
        <f>+SUMIF(AGRIVETAM!F:F,'ALL 2019'!C8,AGRIVETAM!E:E)</f>
        <v>21297281.899999999</v>
      </c>
      <c r="AI8" s="12">
        <f>+SUMIF(EUROPAINTS!F:F,'ALL 2019'!C8,EUROPAINTS!E:E)</f>
        <v>-181866899.5</v>
      </c>
      <c r="AJ8" s="12">
        <f>SUMIF('CSS SAKAY'!F:F,'ALL 2019'!C8,'CSS SAKAY'!E:E)</f>
        <v>0</v>
      </c>
      <c r="AK8" s="77">
        <f>+SUMIF(AGRIMA!F:F,'ALL 2019'!C8,AGRIMA!E:E)</f>
        <v>0</v>
      </c>
      <c r="AL8" s="12">
        <f>+SUMIF(FERRIS!H:H,'ALL 2019'!C8,FERRIS!G:G)</f>
        <v>-62820831.799999997</v>
      </c>
      <c r="AM8" s="12">
        <f>SUMIF(SEM!F:F,'ALL 2019'!C8,SEM!E:E)</f>
        <v>0</v>
      </c>
      <c r="AN8" s="12">
        <f>+SUMIF(Madatrade!F:F,'ALL 2019'!C8,Madatrade!E:E)</f>
        <v>-17194447.329999998</v>
      </c>
      <c r="AO8" s="12">
        <f>+SUMIF('FIRST INVESTISSEMENT'!G:G,'ALL 2019'!C8,'FIRST INVESTISSEMENT'!F:F)</f>
        <v>0</v>
      </c>
    </row>
    <row r="9" spans="1:43" x14ac:dyDescent="0.25">
      <c r="A9" t="str">
        <f t="shared" si="1"/>
        <v>1</v>
      </c>
      <c r="B9" t="str">
        <f t="shared" si="2"/>
        <v>111</v>
      </c>
      <c r="C9" s="61">
        <v>11100000</v>
      </c>
      <c r="D9" s="23" t="s">
        <v>3205</v>
      </c>
      <c r="E9" t="s">
        <v>3012</v>
      </c>
      <c r="F9" s="77"/>
      <c r="G9" s="77">
        <f>+SUMIF(AGRICORP!I:I,C9,AGRICORP!F:F)</f>
        <v>0</v>
      </c>
      <c r="H9" s="77">
        <f>+SUMIF(SMTP!D:D,'ALL 2019'!C9,SMTP!H:H)</f>
        <v>0</v>
      </c>
      <c r="I9" s="77">
        <f>SUMIF(AGRIVET!G:G,C9,AGRIVET!F:F)</f>
        <v>0</v>
      </c>
      <c r="J9" s="77">
        <f>+SUMIF(AGRIVAL!G:G,'ALL 2019'!C9,AGRIVAL!F:F)</f>
        <v>0</v>
      </c>
      <c r="M9" s="12"/>
      <c r="N9" s="12"/>
      <c r="O9" s="12"/>
      <c r="P9" s="12"/>
      <c r="Q9" s="12"/>
      <c r="R9" s="147">
        <f>SUMIF('First Energy'!F:F,C9,'First Energy'!I:I)</f>
        <v>0</v>
      </c>
      <c r="S9" s="147">
        <f>SUMIF('ID Motors'!G:G,C9,'ID Motors'!J:J)</f>
        <v>0</v>
      </c>
      <c r="T9" s="12">
        <f>+SUMIF('ID RENTAL'!G:G,'ALL 2019'!C9,'ID RENTAL'!F:F)</f>
        <v>0</v>
      </c>
      <c r="U9" s="124"/>
      <c r="V9" s="77">
        <f>+SUMIF(AGRIMOTORS!G:G,C9,AGRIMOTORS!F:F)</f>
        <v>0</v>
      </c>
      <c r="W9" s="12"/>
      <c r="X9" s="12"/>
      <c r="Y9" s="12"/>
      <c r="Z9" s="12"/>
      <c r="AA9" s="12"/>
      <c r="AB9" s="124"/>
      <c r="AC9" s="12"/>
      <c r="AD9" s="12"/>
      <c r="AE9" s="12">
        <f>SUMIF(CONFORTIS!G:G,'ALL 2019'!C9,CONFORTIS!F:F)</f>
        <v>0</v>
      </c>
      <c r="AF9" s="12"/>
      <c r="AG9" s="12">
        <f>SUMIF('United Malagasy'!F:F,'ALL 2019'!C9,'United Malagasy'!E:E)</f>
        <v>0</v>
      </c>
      <c r="AH9" s="12"/>
      <c r="AI9" s="12"/>
      <c r="AJ9" s="12">
        <f>SUMIF('CSS SAKAY'!F:F,'ALL 2019'!C9,'CSS SAKAY'!E:E)</f>
        <v>0</v>
      </c>
      <c r="AK9" s="77">
        <f>+SUMIF(AGRIMA!F:F,'ALL 2019'!C9,AGRIMA!E:E)</f>
        <v>0</v>
      </c>
      <c r="AL9" s="12">
        <f>+SUMIF(FERRIS!H:H,'ALL 2019'!C9,FERRIS!G:G)</f>
        <v>0</v>
      </c>
      <c r="AM9" s="12">
        <f>SUMIF(SEM!F:F,'ALL 2019'!C9,SEM!E:E)</f>
        <v>0</v>
      </c>
      <c r="AN9" s="12">
        <f>+SUMIF(Madatrade!F:F,'ALL 2019'!C9,Madatrade!E:E)</f>
        <v>0</v>
      </c>
      <c r="AO9" s="12">
        <f>+SUMIF('FIRST INVESTISSEMENT'!G:G,'ALL 2019'!C9,'FIRST INVESTISSEMENT'!F:F)</f>
        <v>0</v>
      </c>
    </row>
    <row r="10" spans="1:43" x14ac:dyDescent="0.25">
      <c r="A10" t="str">
        <f t="shared" si="1"/>
        <v>1</v>
      </c>
      <c r="B10" t="str">
        <f t="shared" si="2"/>
        <v>119</v>
      </c>
      <c r="C10" s="23">
        <v>11900000</v>
      </c>
      <c r="D10" s="23" t="s">
        <v>3204</v>
      </c>
      <c r="E10" s="57" t="s">
        <v>1465</v>
      </c>
      <c r="F10" s="77"/>
      <c r="G10" s="77">
        <f>+SUMIF(AGRICORP!I:I,C10,AGRICORP!F:F)</f>
        <v>2106451.23</v>
      </c>
      <c r="H10" s="77">
        <f>+SUMIF(SMTP!D:D,'ALL 2019'!C10,SMTP!H:H)</f>
        <v>0</v>
      </c>
      <c r="I10" s="77">
        <f>SUMIF(AGRIVET!G:G,C10,AGRIVET!F:F)</f>
        <v>0</v>
      </c>
      <c r="J10" s="77">
        <f>+SUMIF(AGRIVAL!G:G,'ALL 2019'!C10,AGRIVAL!F:F)</f>
        <v>0</v>
      </c>
      <c r="K10" s="77">
        <f>+SUMIF(AGRIKOBA!G:G,'ALL 2019'!C10,AGRIKOBA!F:F)</f>
        <v>574694116.85000002</v>
      </c>
      <c r="L10" s="77">
        <f>+SUMIF(LMOI!F:F,'ALL 2019'!C10,LMOI!E:E)</f>
        <v>26908968.539999999</v>
      </c>
      <c r="M10" s="12">
        <f>+SUMIF(TARTINE!G:G,'ALL 2019'!C10,TARTINE!F:F)</f>
        <v>0</v>
      </c>
      <c r="N10" s="12">
        <f>+SUMIF(IDF!F:F,'ALL 2019'!C10,IDF!E:E)</f>
        <v>0</v>
      </c>
      <c r="O10" s="12">
        <f>+SUMIF(RYA!G:G,C10,RYA!F:F)</f>
        <v>111501552.84</v>
      </c>
      <c r="P10" s="12">
        <f>+SUMIF('SCI NOAH'!G:G,'ALL 2019'!C10,'SCI NOAH'!F:F)</f>
        <v>6906485.1900000004</v>
      </c>
      <c r="Q10" s="12">
        <f>+SUMIF(SIM!F:F,'ALL 2019'!C10,SIM!E:E)</f>
        <v>0</v>
      </c>
      <c r="R10" s="147">
        <f>SUMIF('First Energy'!F:F,C10,'First Energy'!I:I)</f>
        <v>0</v>
      </c>
      <c r="S10" s="147">
        <f>SUMIF('ID Motors'!G:G,C10,'ID Motors'!J:J)</f>
        <v>0</v>
      </c>
      <c r="T10" s="12">
        <f>+SUMIF('ID RENTAL'!G:G,'ALL 2019'!C10,'ID RENTAL'!F:F)</f>
        <v>0</v>
      </c>
      <c r="U10" s="124">
        <f>+SUMIF('MCM '!G:G,'ALL 2019'!C10,'MCM '!F:F)</f>
        <v>-0.19</v>
      </c>
      <c r="V10" s="77">
        <f>+SUMIF(AGRIMOTORS!G:G,C10,AGRIMOTORS!F:F)</f>
        <v>0</v>
      </c>
      <c r="W10" s="12">
        <f>+SUMIF(BOVIMA!F:F,'ALL 2019'!C10,BOVIMA!E:E)</f>
        <v>0</v>
      </c>
      <c r="X10" s="12">
        <f>+SUMIF(AGRIFEED!F:F,'ALL 2019'!C10,AGRIFEED!E:E)</f>
        <v>0</v>
      </c>
      <c r="Y10" s="12">
        <f>+SUMIF(AMIP!F:F,'ALL 2019'!C10,AMIP!E:E)</f>
        <v>1612750</v>
      </c>
      <c r="Z10" s="12">
        <f>+SUMIF(ISF!F:F,'ALL 2019'!C10,ISF!F:F)</f>
        <v>0</v>
      </c>
      <c r="AA10" s="12">
        <f>+SUMIF(MABEL!F:F,'ALL 2019'!C10,MABEL!E:E)</f>
        <v>126121909.8</v>
      </c>
      <c r="AB10" s="124">
        <f>+SUMIF(DISCOI!G:G,'ALL 2019'!C10,DISCOI!F:F)</f>
        <v>0</v>
      </c>
      <c r="AC10" s="12">
        <f>+SUMIF(NMP!F:F,'ALL 2019'!C10,NMP!E:E)</f>
        <v>93828870.329999998</v>
      </c>
      <c r="AD10" s="12">
        <f>+SUMIF('AMCHO '!F:F,'ALL 2019'!C10,'AMCHO '!E:E)</f>
        <v>3772664.93</v>
      </c>
      <c r="AE10" s="12">
        <f>SUMIF(CONFORTIS!G:G,'ALL 2019'!C10,CONFORTIS!F:F)</f>
        <v>2012451.23</v>
      </c>
      <c r="AF10" s="12">
        <f>+SUMIF('IRS IMMO'!G:G,'ALL 2019'!C10,'IRS IMMO'!F:F)</f>
        <v>320000</v>
      </c>
      <c r="AG10" s="12">
        <f>SUMIF('United Malagasy'!F:F,'ALL 2019'!C10,'United Malagasy'!E:E)</f>
        <v>0</v>
      </c>
      <c r="AH10" s="12">
        <f>+SUMIF(AGRIVETAM!F:F,'ALL 2019'!C10,AGRIVETAM!E:E)</f>
        <v>0</v>
      </c>
      <c r="AI10" s="12">
        <f>+SUMIF(EUROPAINTS!F:F,'ALL 2019'!C10,EUROPAINTS!E:E)</f>
        <v>136044181.47</v>
      </c>
      <c r="AJ10" s="12">
        <f>SUMIF('CSS SAKAY'!F:F,'ALL 2019'!C10,'CSS SAKAY'!E:E)</f>
        <v>0</v>
      </c>
      <c r="AK10" s="77">
        <f>+SUMIF(AGRIMA!F:F,'ALL 2019'!C10,AGRIMA!E:E)</f>
        <v>0</v>
      </c>
      <c r="AL10" s="12">
        <f>+SUMIF(FERRIS!H:H,'ALL 2019'!C10,FERRIS!G:G)</f>
        <v>0</v>
      </c>
      <c r="AM10" s="12">
        <f>SUMIF(SEM!F:F,'ALL 2019'!C10,SEM!E:E)</f>
        <v>0</v>
      </c>
      <c r="AN10" s="12">
        <f>+SUMIF(Madatrade!F:F,'ALL 2019'!C10,Madatrade!E:E)</f>
        <v>0</v>
      </c>
      <c r="AO10" s="12">
        <f>+SUMIF('FIRST INVESTISSEMENT'!G:G,'ALL 2019'!C10,'FIRST INVESTISSEMENT'!F:F)</f>
        <v>0</v>
      </c>
    </row>
    <row r="11" spans="1:43" x14ac:dyDescent="0.25">
      <c r="A11" t="str">
        <f t="shared" si="1"/>
        <v>1</v>
      </c>
      <c r="B11" t="str">
        <f t="shared" si="2"/>
        <v>120</v>
      </c>
      <c r="C11" s="23">
        <v>12000000</v>
      </c>
      <c r="D11" s="23" t="s">
        <v>3204</v>
      </c>
      <c r="E11" s="24" t="s">
        <v>3206</v>
      </c>
      <c r="F11" s="77">
        <v>0</v>
      </c>
      <c r="G11" s="77">
        <f>+SUMIF(AGRICORP!I:I,C11,AGRICORP!F:F)</f>
        <v>0</v>
      </c>
      <c r="H11" s="77">
        <f>+SUMIF(SMTP!D:D,'ALL 2019'!C11,SMTP!H:H)</f>
        <v>0</v>
      </c>
      <c r="I11" s="77">
        <f>SUMIF(AGRIVET!G:G,C11,AGRIVET!F:F)</f>
        <v>0</v>
      </c>
      <c r="J11" s="77">
        <f>+SUMIF(AGRIVAL!G:G,'ALL 2019'!C11,AGRIVAL!F:F)</f>
        <v>0</v>
      </c>
      <c r="K11" s="77">
        <f>+SUMIF(AGRIKOBA!G:G,'ALL 2019'!C11,AGRIKOBA!F:F)</f>
        <v>0</v>
      </c>
      <c r="L11" s="77">
        <f>+SUMIF(LMOI!F:F,'ALL 2019'!C11,LMOI!E:E)</f>
        <v>0</v>
      </c>
      <c r="M11" s="12">
        <f>+SUMIF(TARTINE!G:G,'ALL 2019'!C11,TARTINE!F:F)</f>
        <v>0</v>
      </c>
      <c r="N11" s="12">
        <f>+SUMIF(IDF!F:F,'ALL 2019'!C11,IDF!E:E)</f>
        <v>0</v>
      </c>
      <c r="O11" s="12">
        <f>+SUMIF(RYA!G:G,C11,RYA!F:F)</f>
        <v>0</v>
      </c>
      <c r="P11" s="12">
        <f>+SUMIF('SCI NOAH'!G:G,'ALL 2019'!C11,'SCI NOAH'!F:F)</f>
        <v>0</v>
      </c>
      <c r="Q11" s="12">
        <f>+SUMIF(SIM!F:F,'ALL 2019'!C11,SIM!E:E)</f>
        <v>0</v>
      </c>
      <c r="R11" s="147">
        <f>SUMIF('First Energy'!F:F,C11,'First Energy'!I:I)</f>
        <v>-1872072732.51</v>
      </c>
      <c r="S11" s="147">
        <f>SUMIF('ID Motors'!G:G,C11,'ID Motors'!J:J)</f>
        <v>-1835893792.49</v>
      </c>
      <c r="T11" s="12">
        <f>+SUMIF('ID RENTAL'!G:G,'ALL 2019'!C11,'ID RENTAL'!F:F)</f>
        <v>0</v>
      </c>
      <c r="U11" s="124">
        <f>+SUMIF('MCM '!G:G,'ALL 2019'!C11,'MCM '!F:F)</f>
        <v>305747192.94</v>
      </c>
      <c r="V11" s="77">
        <f>+SUMIF(AGRIMOTORS!G:G,C11,AGRIMOTORS!F:F)</f>
        <v>0</v>
      </c>
      <c r="W11" s="12">
        <f>+SUMIF(BOVIMA!F:F,'ALL 2019'!C11,BOVIMA!E:E)</f>
        <v>0</v>
      </c>
      <c r="X11" s="12">
        <f>+SUMIF(AGRIFEED!F:F,'ALL 2019'!C11,AGRIFEED!E:E)</f>
        <v>0</v>
      </c>
      <c r="Y11" s="12">
        <f>+SUMIF(AMIP!F:F,'ALL 2019'!C11,AMIP!E:E)</f>
        <v>0</v>
      </c>
      <c r="Z11" s="12">
        <f>+SUMIF(ISF!F:F,'ALL 2019'!C11,ISF!F:F)</f>
        <v>0</v>
      </c>
      <c r="AA11" s="12">
        <f>+SUMIF(MABEL!F:F,'ALL 2019'!C11,MABEL!E:E)</f>
        <v>0</v>
      </c>
      <c r="AB11" s="124">
        <f>+SUMIF(DISCOI!G:G,'ALL 2019'!C11,DISCOI!F:F)</f>
        <v>0</v>
      </c>
      <c r="AC11" s="12">
        <f>+SUMIF(NMP!F:F,'ALL 2019'!C11,NMP!E:E)</f>
        <v>0</v>
      </c>
      <c r="AD11" s="12">
        <f>+SUMIF('AMCHO '!F:F,'ALL 2019'!C11,'AMCHO '!E:E)</f>
        <v>0</v>
      </c>
      <c r="AE11" s="12">
        <f>SUMIF(CONFORTIS!G:G,'ALL 2019'!C11,CONFORTIS!F:F)</f>
        <v>0</v>
      </c>
      <c r="AF11" s="12">
        <f>+SUMIF('IRS IMMO'!G:G,'ALL 2019'!C11,'IRS IMMO'!F:F)</f>
        <v>0</v>
      </c>
      <c r="AG11" s="12">
        <f>SUMIF('United Malagasy'!F:F,'ALL 2019'!C11,'United Malagasy'!E:E)</f>
        <v>0</v>
      </c>
      <c r="AH11" s="12">
        <f>+SUMIF(AGRIVETAM!F:F,'ALL 2019'!C11,AGRIVETAM!E:E)</f>
        <v>-95542982.519999996</v>
      </c>
      <c r="AI11" s="12">
        <f>+SUMIF(EUROPAINTS!F:F,'ALL 2019'!C11,EUROPAINTS!E:E)</f>
        <v>0</v>
      </c>
      <c r="AJ11" s="12">
        <f>SUMIF('CSS SAKAY'!F:F,'ALL 2019'!C11,'CSS SAKAY'!E:E)</f>
        <v>0</v>
      </c>
      <c r="AK11" s="77">
        <f>+SUMIF(AGRIMA!F:F,'ALL 2019'!C11,AGRIMA!E:E)</f>
        <v>0</v>
      </c>
      <c r="AL11" s="12">
        <f>+SUMIF(FERRIS!H:H,'ALL 2019'!C11,FERRIS!G:G)</f>
        <v>0</v>
      </c>
      <c r="AM11" s="12">
        <f>SUMIF(SEM!F:F,'ALL 2019'!C11,SEM!E:E)</f>
        <v>0</v>
      </c>
      <c r="AN11" s="12">
        <f>+SUMIF(Madatrade!F:F,'ALL 2019'!C11,Madatrade!E:E)</f>
        <v>0</v>
      </c>
      <c r="AO11" s="12">
        <f>+SUMIF('FIRST INVESTISSEMENT'!G:G,'ALL 2019'!C11,'FIRST INVESTISSEMENT'!F:F)</f>
        <v>0</v>
      </c>
    </row>
    <row r="12" spans="1:43" x14ac:dyDescent="0.25">
      <c r="A12" t="str">
        <f t="shared" si="1"/>
        <v>1</v>
      </c>
      <c r="B12" t="str">
        <f t="shared" si="2"/>
        <v>128</v>
      </c>
      <c r="C12" s="18">
        <v>12800000</v>
      </c>
      <c r="D12" s="23" t="s">
        <v>3204</v>
      </c>
      <c r="E12" s="24" t="s">
        <v>1648</v>
      </c>
      <c r="F12" s="77">
        <v>0</v>
      </c>
      <c r="G12" s="77">
        <f>+SUMIF(AGRICORP!I:I,C12,AGRICORP!F:F)</f>
        <v>0</v>
      </c>
      <c r="H12" s="77">
        <f>+SUMIF(SMTP!D:D,'ALL 2019'!C12,SMTP!H:H)</f>
        <v>-542571718.12199998</v>
      </c>
      <c r="I12" s="77">
        <f>SUMIF(AGRIVET!G:G,C12,AGRIVET!F:F)</f>
        <v>-3763308765.2199998</v>
      </c>
      <c r="J12" s="77">
        <f>+SUMIF(AGRIVAL!G:G,'ALL 2019'!C12,AGRIVAL!F:F)</f>
        <v>-3094338788.6300001</v>
      </c>
      <c r="K12" s="77">
        <f>+SUMIF(AGRIKOBA!G:G,'ALL 2019'!C12,AGRIKOBA!F:F)</f>
        <v>0</v>
      </c>
      <c r="L12" s="77">
        <f>+SUMIF(LMOI!F:F,'ALL 2019'!C12,LMOI!E:E)</f>
        <v>17852069.129999999</v>
      </c>
      <c r="M12" s="12">
        <f>+SUMIF(TARTINE!G:G,'ALL 2019'!C12,TARTINE!F:F)</f>
        <v>112986606.91</v>
      </c>
      <c r="N12" s="12">
        <f>+SUMIF(IDF!F:F,'ALL 2019'!C12,IDF!E:E)</f>
        <v>-1292844443.5999999</v>
      </c>
      <c r="O12" s="12">
        <f>+SUMIF(RYA!G:G,C12,RYA!F:F)</f>
        <v>0</v>
      </c>
      <c r="P12" s="12">
        <f>+SUMIF('SCI NOAH'!G:G,'ALL 2019'!C12,'SCI NOAH'!F:F)</f>
        <v>0</v>
      </c>
      <c r="Q12" s="12">
        <f>+SUMIF(SIM!F:F,'ALL 2019'!C12,SIM!E:E)</f>
        <v>0</v>
      </c>
      <c r="R12" s="147">
        <f>SUMIF('First Energy'!F:F,C12,'First Energy'!I:I)</f>
        <v>0</v>
      </c>
      <c r="S12" s="147">
        <f>SUMIF('ID Motors'!G:G,C12,'ID Motors'!J:J)</f>
        <v>0</v>
      </c>
      <c r="T12" s="12">
        <f>+SUMIF('ID RENTAL'!G:G,'ALL 2019'!C12,'ID RENTAL'!F:F)</f>
        <v>0</v>
      </c>
      <c r="U12" s="124">
        <f>+SUMIF('MCM '!G:G,'ALL 2019'!C12,'MCM '!F:F)</f>
        <v>0</v>
      </c>
      <c r="V12" s="77">
        <f>+SUMIF(AGRIMOTORS!G:G,C12,AGRIMOTORS!F:F)</f>
        <v>0</v>
      </c>
      <c r="W12" s="12">
        <f>+SUMIF(BOVIMA!F:F,'ALL 2019'!C12,BOVIMA!E:E)</f>
        <v>0</v>
      </c>
      <c r="X12" s="12">
        <f>+SUMIF(AGRIFEED!F:F,'ALL 2019'!C12,AGRIFEED!E:E)</f>
        <v>0</v>
      </c>
      <c r="Y12" s="12">
        <f>+SUMIF(AMIP!F:F,'ALL 2019'!C12,AMIP!E:E)</f>
        <v>0</v>
      </c>
      <c r="Z12" s="12">
        <f>+SUMIF(ISF!F:F,'ALL 2019'!C12,ISF!F:F)</f>
        <v>0</v>
      </c>
      <c r="AA12" s="12">
        <f>+SUMIF(MABEL!F:F,'ALL 2019'!C12,MABEL!E:E)</f>
        <v>0</v>
      </c>
      <c r="AB12" s="124">
        <f>+SUMIF(DISCOI!G:G,'ALL 2019'!C12,DISCOI!F:F)</f>
        <v>-401803355.43000001</v>
      </c>
      <c r="AC12" s="12">
        <f>+SUMIF(NMP!F:F,'ALL 2019'!C12,NMP!E:E)</f>
        <v>-59135579.390000001</v>
      </c>
      <c r="AD12" s="12">
        <f>+SUMIF('AMCHO '!F:F,'ALL 2019'!C12,'AMCHO '!E:E)</f>
        <v>0</v>
      </c>
      <c r="AE12" s="12">
        <f>SUMIF(CONFORTIS!G:G,'ALL 2019'!C12,CONFORTIS!F:F)</f>
        <v>0</v>
      </c>
      <c r="AF12" s="12">
        <f>+SUMIF('IRS IMMO'!G:G,'ALL 2019'!C12,'IRS IMMO'!F:F)</f>
        <v>0</v>
      </c>
      <c r="AG12" s="12">
        <f>SUMIF('United Malagasy'!F:F,'ALL 2019'!C12,'United Malagasy'!E:E)</f>
        <v>0</v>
      </c>
      <c r="AH12" s="12">
        <f>+SUMIF(AGRIVETAM!F:F,'ALL 2019'!C12,AGRIVETAM!E:E)</f>
        <v>-76243681.620000005</v>
      </c>
      <c r="AI12" s="12">
        <f>+SUMIF(EUROPAINTS!F:F,'ALL 2019'!C12,EUROPAINTS!E:E)</f>
        <v>0</v>
      </c>
      <c r="AJ12" s="12">
        <f>SUMIF('CSS SAKAY'!F:F,'ALL 2019'!C12,'CSS SAKAY'!E:E)</f>
        <v>0</v>
      </c>
      <c r="AK12" s="77">
        <f>+SUMIF(AGRIMA!F:F,'ALL 2019'!C12,AGRIMA!E:E)</f>
        <v>0</v>
      </c>
      <c r="AL12" s="12">
        <f>+SUMIF(FERRIS!H:H,'ALL 2019'!C12,FERRIS!G:G)</f>
        <v>-188449529.62</v>
      </c>
      <c r="AM12" s="12">
        <f>SUMIF(SEM!F:F,'ALL 2019'!C12,SEM!E:E)</f>
        <v>208190338.62</v>
      </c>
      <c r="AN12" s="12">
        <f>+SUMIF(Madatrade!F:F,'ALL 2019'!C12,Madatrade!E:E)</f>
        <v>-5254891553.1099997</v>
      </c>
      <c r="AO12" s="12">
        <f>+SUMIF('FIRST INVESTISSEMENT'!G:G,'ALL 2019'!C12,'FIRST INVESTISSEMENT'!F:F)</f>
        <v>820064943.03999996</v>
      </c>
    </row>
    <row r="13" spans="1:43" x14ac:dyDescent="0.25">
      <c r="A13" t="str">
        <f t="shared" si="1"/>
        <v>1</v>
      </c>
      <c r="B13" t="str">
        <f t="shared" si="2"/>
        <v>129</v>
      </c>
      <c r="C13" s="61">
        <v>12900000</v>
      </c>
      <c r="D13" s="23" t="s">
        <v>3204</v>
      </c>
      <c r="E13" t="s">
        <v>46</v>
      </c>
      <c r="F13" s="77"/>
      <c r="G13" s="77">
        <f>+SUMIF(AGRICORP!I:I,C13,AGRICORP!F:F)</f>
        <v>0</v>
      </c>
      <c r="H13" s="77">
        <f>+SUMIF(SMTP!D:D,'ALL 2019'!C13,SMTP!H:H)</f>
        <v>0</v>
      </c>
      <c r="I13" s="77">
        <f>SUMIF(AGRIVET!G:G,C13,AGRIVET!F:F)</f>
        <v>0</v>
      </c>
      <c r="J13" s="77">
        <f>+SUMIF(AGRIVAL!G:G,'ALL 2019'!C13,AGRIVAL!F:F)</f>
        <v>0</v>
      </c>
      <c r="K13" s="77">
        <f>+SUMIF(AGRIKOBA!G:G,'ALL 2019'!C13,AGRIKOBA!F:F)</f>
        <v>0</v>
      </c>
      <c r="L13" s="77">
        <f>+SUMIF(LMOI!F:F,'ALL 2019'!C13,LMOI!E:E)</f>
        <v>0</v>
      </c>
      <c r="M13" s="12">
        <f>+SUMIF(TARTINE!G:G,'ALL 2019'!C13,TARTINE!F:F)</f>
        <v>0</v>
      </c>
      <c r="N13" s="12">
        <f>+SUMIF(IDF!F:F,'ALL 2019'!C13,IDF!E:E)</f>
        <v>0</v>
      </c>
      <c r="O13" s="12">
        <f>+SUMIF(RYA!G:G,C13,RYA!F:F)</f>
        <v>0</v>
      </c>
      <c r="P13" s="12">
        <f>+SUMIF('SCI NOAH'!G:G,'ALL 2019'!C13,'SCI NOAH'!F:F)</f>
        <v>0</v>
      </c>
      <c r="Q13" s="12">
        <f>+SUMIF(SIM!F:F,'ALL 2019'!C13,SIM!E:E)</f>
        <v>0</v>
      </c>
      <c r="R13" s="147">
        <f>SUMIF('First Energy'!F:F,C13,'First Energy'!I:I)</f>
        <v>0</v>
      </c>
      <c r="S13" s="147">
        <f>SUMIF('ID Motors'!G:G,C13,'ID Motors'!J:J)</f>
        <v>0</v>
      </c>
      <c r="T13" s="12">
        <f>+SUMIF('ID RENTAL'!G:G,'ALL 2019'!C13,'ID RENTAL'!F:F)</f>
        <v>0</v>
      </c>
      <c r="U13" s="124">
        <f>+SUMIF('MCM '!G:G,'ALL 2019'!C13,'MCM '!F:F)</f>
        <v>0</v>
      </c>
      <c r="V13" s="77">
        <f>+SUMIF(AGRIMOTORS!G:G,C13,AGRIMOTORS!F:F)</f>
        <v>0</v>
      </c>
      <c r="W13" s="12">
        <f>+SUMIF(BOVIMA!F:F,'ALL 2019'!C13,BOVIMA!E:E)</f>
        <v>0</v>
      </c>
      <c r="X13" s="12">
        <f>+SUMIF(AGRIFEED!F:F,'ALL 2019'!C13,AGRIFEED!E:E)</f>
        <v>0</v>
      </c>
      <c r="Y13" s="12">
        <f>+SUMIF(AMIP!F:F,'ALL 2019'!C13,AMIP!E:E)</f>
        <v>0</v>
      </c>
      <c r="Z13" s="12">
        <f>+SUMIF(ISF!F:F,'ALL 2019'!C13,ISF!F:F)</f>
        <v>0</v>
      </c>
      <c r="AA13" s="12">
        <f>+SUMIF(MABEL!F:F,'ALL 2019'!C13,MABEL!E:E)</f>
        <v>0</v>
      </c>
      <c r="AB13" s="124">
        <f>+SUMIF(DISCOI!G:G,'ALL 2019'!C13,DISCOI!F:F)</f>
        <v>0</v>
      </c>
      <c r="AC13" s="12">
        <f>+SUMIF(NMP!F:F,'ALL 2019'!C13,NMP!E:E)</f>
        <v>0</v>
      </c>
      <c r="AD13" s="12">
        <f>+SUMIF('AMCHO '!F:F,'ALL 2019'!C13,'AMCHO '!E:E)</f>
        <v>0</v>
      </c>
      <c r="AE13" s="12">
        <f>SUMIF(CONFORTIS!G:G,'ALL 2019'!C13,CONFORTIS!F:F)</f>
        <v>0</v>
      </c>
      <c r="AF13" s="12">
        <f>+SUMIF('IRS IMMO'!G:G,'ALL 2019'!C13,'IRS IMMO'!F:F)</f>
        <v>1676000</v>
      </c>
      <c r="AG13" s="12">
        <f>SUMIF('United Malagasy'!F:F,'ALL 2019'!C13,'United Malagasy'!E:E)</f>
        <v>0</v>
      </c>
      <c r="AH13" s="12">
        <f>+SUMIF(AGRIVETAM!F:F,'ALL 2019'!C13,AGRIVETAM!E:E)</f>
        <v>-434873390.47000003</v>
      </c>
      <c r="AI13" s="12">
        <f>+SUMIF(EUROPAINTS!F:F,'ALL 2019'!C13,EUROPAINTS!E:E)</f>
        <v>0</v>
      </c>
      <c r="AJ13" s="12">
        <f>SUMIF('CSS SAKAY'!F:F,'ALL 2019'!C13,'CSS SAKAY'!E:E)</f>
        <v>0</v>
      </c>
      <c r="AK13" s="77">
        <f>+SUMIF(AGRIMA!F:F,'ALL 2019'!C13,AGRIMA!E:E)</f>
        <v>0</v>
      </c>
      <c r="AL13" s="12">
        <f>+SUMIF(FERRIS!H:H,'ALL 2019'!C13,FERRIS!G:G)</f>
        <v>0</v>
      </c>
      <c r="AM13" s="12">
        <f>SUMIF(SEM!F:F,'ALL 2019'!C13,SEM!E:E)</f>
        <v>0</v>
      </c>
      <c r="AN13" s="12">
        <f>+SUMIF(Madatrade!F:F,'ALL 2019'!C13,Madatrade!E:E)</f>
        <v>0</v>
      </c>
      <c r="AO13" s="12">
        <f>+SUMIF('FIRST INVESTISSEMENT'!G:G,'ALL 2019'!C13,'FIRST INVESTISSEMENT'!F:F)</f>
        <v>0</v>
      </c>
    </row>
    <row r="14" spans="1:43" x14ac:dyDescent="0.25">
      <c r="A14" t="str">
        <f t="shared" si="1"/>
        <v>1</v>
      </c>
      <c r="B14" t="str">
        <f t="shared" si="2"/>
        <v>131</v>
      </c>
      <c r="C14" s="116">
        <v>13100000</v>
      </c>
      <c r="D14" s="23" t="s">
        <v>3207</v>
      </c>
      <c r="E14" t="s">
        <v>2340</v>
      </c>
      <c r="F14" s="77"/>
      <c r="G14" s="77">
        <f>+SUMIF(AGRICORP!I:I,C14,AGRICORP!F:F)</f>
        <v>0</v>
      </c>
      <c r="H14" s="77">
        <f>+SUMIF(SMTP!D:D,'ALL 2019'!C14,SMTP!H:H)</f>
        <v>0</v>
      </c>
      <c r="I14" s="77">
        <f>SUMIF(AGRIVET!G:G,C14,AGRIVET!F:F)</f>
        <v>0</v>
      </c>
      <c r="J14" s="77">
        <f>+SUMIF(AGRIVAL!G:G,'ALL 2019'!C14,AGRIVAL!F:F)</f>
        <v>0</v>
      </c>
      <c r="K14" s="77">
        <f>+SUMIF(AGRIKOBA!G:G,'ALL 2019'!C14,AGRIKOBA!F:F)</f>
        <v>0</v>
      </c>
      <c r="M14" s="12"/>
      <c r="N14" s="12">
        <f>+SUMIF(IDF!F:F,'ALL 2019'!C14,IDF!E:E)</f>
        <v>0</v>
      </c>
      <c r="O14" s="12"/>
      <c r="P14" s="12"/>
      <c r="Q14" s="12"/>
      <c r="R14" s="147">
        <f>SUMIF('First Energy'!F:F,C14,'First Energy'!I:I)</f>
        <v>0</v>
      </c>
      <c r="S14" s="147">
        <f>SUMIF('ID Motors'!G:G,C14,'ID Motors'!J:J)</f>
        <v>0</v>
      </c>
      <c r="T14" s="12">
        <f>+SUMIF('ID RENTAL'!G:G,'ALL 2019'!C14,'ID RENTAL'!F:F)</f>
        <v>0</v>
      </c>
      <c r="U14" s="124">
        <f>+SUMIF('MCM '!G:G,'ALL 2019'!C14,'MCM '!F:F)</f>
        <v>0</v>
      </c>
      <c r="V14" s="77">
        <f>+SUMIF(AGRIMOTORS!G:G,C14,AGRIMOTORS!F:F)</f>
        <v>0</v>
      </c>
      <c r="W14" s="12">
        <f>+SUMIF(BOVIMA!F:F,'ALL 2019'!C14,BOVIMA!E:E)</f>
        <v>-178194785</v>
      </c>
      <c r="X14" s="12">
        <f>+SUMIF(AGRIFEED!F:F,'ALL 2019'!C14,AGRIFEED!E:E)</f>
        <v>-92729577</v>
      </c>
      <c r="Y14" s="12">
        <f>+SUMIF(AMIP!F:F,'ALL 2019'!C14,AMIP!E:E)</f>
        <v>0</v>
      </c>
      <c r="Z14" s="12">
        <f>+SUMIF(ISF!F:F,'ALL 2019'!C14,ISF!F:F)</f>
        <v>0</v>
      </c>
      <c r="AA14" s="12">
        <f>+SUMIF(MABEL!F:F,'ALL 2019'!C14,MABEL!E:E)</f>
        <v>-2077781712.47</v>
      </c>
      <c r="AB14" s="124">
        <f>+SUMIF(DISCOI!G:G,'ALL 2019'!C14,DISCOI!F:F)</f>
        <v>0</v>
      </c>
      <c r="AC14" s="12">
        <f>+SUMIF(NMP!F:F,'ALL 2019'!C14,NMP!E:E)</f>
        <v>0</v>
      </c>
      <c r="AD14" s="12">
        <f>+SUMIF('AMCHO '!F:F,'ALL 2019'!C14,'AMCHO '!E:E)</f>
        <v>0</v>
      </c>
      <c r="AE14" s="12">
        <f>SUMIF(CONFORTIS!G:G,'ALL 2019'!C14,CONFORTIS!F:F)</f>
        <v>0</v>
      </c>
      <c r="AF14" s="12">
        <f>+SUMIF('IRS IMMO'!G:G,'ALL 2019'!C14,'IRS IMMO'!F:F)</f>
        <v>0</v>
      </c>
      <c r="AG14" s="12">
        <f>SUMIF('United Malagasy'!F:F,'ALL 2019'!C14,'United Malagasy'!E:E)</f>
        <v>0</v>
      </c>
      <c r="AH14" s="12">
        <f>+SUMIF(AGRIVETAM!F:F,'ALL 2019'!C14,AGRIVETAM!E:E)</f>
        <v>0</v>
      </c>
      <c r="AI14" s="12">
        <f>+SUMIF(EUROPAINTS!F:F,'ALL 2019'!C14,EUROPAINTS!E:E)</f>
        <v>0</v>
      </c>
      <c r="AJ14" s="12">
        <f>SUMIF('CSS SAKAY'!F:F,'ALL 2019'!C14,'CSS SAKAY'!E:E)</f>
        <v>0</v>
      </c>
      <c r="AK14" s="77">
        <f>+SUMIF(AGRIMA!F:F,'ALL 2019'!C14,AGRIMA!E:E)</f>
        <v>0</v>
      </c>
      <c r="AL14" s="12">
        <f>+SUMIF(FERRIS!H:H,'ALL 2019'!C14,FERRIS!G:G)</f>
        <v>0</v>
      </c>
      <c r="AM14" s="12">
        <f>SUMIF(SEM!F:F,'ALL 2019'!C14,SEM!E:E)</f>
        <v>22790349.309999999</v>
      </c>
      <c r="AN14" s="12">
        <f>+SUMIF(Madatrade!F:F,'ALL 2019'!C14,Madatrade!E:E)</f>
        <v>0</v>
      </c>
      <c r="AO14" s="12">
        <f>+SUMIF('FIRST INVESTISSEMENT'!G:G,'ALL 2019'!C14,'FIRST INVESTISSEMENT'!F:F)</f>
        <v>0</v>
      </c>
    </row>
    <row r="15" spans="1:43" x14ac:dyDescent="0.25">
      <c r="A15" t="str">
        <f t="shared" si="1"/>
        <v>1</v>
      </c>
      <c r="B15" t="str">
        <f t="shared" si="2"/>
        <v>131</v>
      </c>
      <c r="C15" s="116">
        <v>13110000</v>
      </c>
      <c r="D15" s="23" t="s">
        <v>3207</v>
      </c>
      <c r="E15" t="s">
        <v>2341</v>
      </c>
      <c r="F15" s="77"/>
      <c r="G15" s="77">
        <f>+SUMIF(AGRICORP!I:I,C15,AGRICORP!F:F)</f>
        <v>0</v>
      </c>
      <c r="H15" s="77">
        <f>+SUMIF(SMTP!D:D,'ALL 2019'!C15,SMTP!H:H)</f>
        <v>0</v>
      </c>
      <c r="I15" s="77">
        <f>SUMIF(AGRIVET!G:G,C15,AGRIVET!F:F)</f>
        <v>0</v>
      </c>
      <c r="J15" s="77">
        <f>+SUMIF(AGRIVAL!G:G,'ALL 2019'!C15,AGRIVAL!F:F)</f>
        <v>0</v>
      </c>
      <c r="K15" s="77">
        <f>+SUMIF(AGRIKOBA!G:G,'ALL 2019'!C15,AGRIKOBA!F:F)</f>
        <v>0</v>
      </c>
      <c r="M15" s="12"/>
      <c r="N15" s="12">
        <f>+SUMIF(IDF!F:F,'ALL 2019'!C15,IDF!E:E)</f>
        <v>0</v>
      </c>
      <c r="O15" s="12"/>
      <c r="P15" s="12"/>
      <c r="Q15" s="12"/>
      <c r="R15" s="147">
        <f>SUMIF('First Energy'!F:F,C15,'First Energy'!I:I)</f>
        <v>0</v>
      </c>
      <c r="S15" s="147">
        <f>SUMIF('ID Motors'!G:G,C15,'ID Motors'!J:J)</f>
        <v>0</v>
      </c>
      <c r="T15" s="12">
        <f>+SUMIF('ID RENTAL'!G:G,'ALL 2019'!C15,'ID RENTAL'!F:F)</f>
        <v>0</v>
      </c>
      <c r="U15" s="124">
        <f>+SUMIF('MCM '!G:G,'ALL 2019'!C15,'MCM '!F:F)</f>
        <v>0</v>
      </c>
      <c r="V15" s="77">
        <f>+SUMIF(AGRIMOTORS!G:G,C15,AGRIMOTORS!F:F)</f>
        <v>0</v>
      </c>
      <c r="W15" s="12">
        <f>+SUMIF(BOVIMA!F:F,'ALL 2019'!C15,BOVIMA!E:E)</f>
        <v>-2256507840</v>
      </c>
      <c r="X15" s="12">
        <f>+SUMIF(AGRIFEED!F:F,'ALL 2019'!C15,AGRIFEED!E:E)</f>
        <v>0</v>
      </c>
      <c r="Y15" s="12">
        <f>+SUMIF(AMIP!F:F,'ALL 2019'!C15,AMIP!E:E)</f>
        <v>0</v>
      </c>
      <c r="Z15" s="12">
        <f>+SUMIF(ISF!F:F,'ALL 2019'!C15,ISF!F:F)</f>
        <v>0</v>
      </c>
      <c r="AA15" s="12">
        <f>+SUMIF(MABEL!F:F,'ALL 2019'!C15,MABEL!E:E)</f>
        <v>0</v>
      </c>
      <c r="AB15" s="124">
        <f>+SUMIF(DISCOI!G:G,'ALL 2019'!C15,DISCOI!F:F)</f>
        <v>0</v>
      </c>
      <c r="AC15" s="12">
        <f>+SUMIF(NMP!F:F,'ALL 2019'!C15,NMP!E:E)</f>
        <v>0</v>
      </c>
      <c r="AD15" s="12">
        <f>+SUMIF('AMCHO '!F:F,'ALL 2019'!C15,'AMCHO '!E:E)</f>
        <v>0</v>
      </c>
      <c r="AE15" s="12">
        <f>SUMIF(CONFORTIS!G:G,'ALL 2019'!C15,CONFORTIS!F:F)</f>
        <v>0</v>
      </c>
      <c r="AF15" s="12">
        <f>+SUMIF('IRS IMMO'!G:G,'ALL 2019'!C15,'IRS IMMO'!F:F)</f>
        <v>0</v>
      </c>
      <c r="AG15" s="12">
        <f>SUMIF('United Malagasy'!F:F,'ALL 2019'!C15,'United Malagasy'!E:E)</f>
        <v>0</v>
      </c>
      <c r="AH15" s="12">
        <f>+SUMIF(AGRIVETAM!F:F,'ALL 2019'!C15,AGRIVETAM!E:E)</f>
        <v>0</v>
      </c>
      <c r="AI15" s="12">
        <f>+SUMIF(EUROPAINTS!F:F,'ALL 2019'!C15,EUROPAINTS!E:E)</f>
        <v>0</v>
      </c>
      <c r="AJ15" s="12">
        <f>SUMIF('CSS SAKAY'!F:F,'ALL 2019'!C15,'CSS SAKAY'!E:E)</f>
        <v>0</v>
      </c>
      <c r="AK15" s="77">
        <f>+SUMIF(AGRIMA!F:F,'ALL 2019'!C15,AGRIMA!E:E)</f>
        <v>0</v>
      </c>
      <c r="AL15" s="12">
        <f>+SUMIF(FERRIS!H:H,'ALL 2019'!C15,FERRIS!G:G)</f>
        <v>0</v>
      </c>
      <c r="AM15" s="12">
        <f>SUMIF(SEM!F:F,'ALL 2019'!C15,SEM!E:E)</f>
        <v>0</v>
      </c>
      <c r="AN15" s="12">
        <f>+SUMIF(Madatrade!F:F,'ALL 2019'!C15,Madatrade!E:E)</f>
        <v>0</v>
      </c>
      <c r="AO15" s="12">
        <f>+SUMIF('FIRST INVESTISSEMENT'!G:G,'ALL 2019'!C15,'FIRST INVESTISSEMENT'!F:F)</f>
        <v>0</v>
      </c>
    </row>
    <row r="16" spans="1:43" x14ac:dyDescent="0.25">
      <c r="A16" t="str">
        <f t="shared" si="1"/>
        <v>1</v>
      </c>
      <c r="B16" t="str">
        <f t="shared" si="2"/>
        <v>133</v>
      </c>
      <c r="C16" s="61">
        <v>13300000</v>
      </c>
      <c r="D16" s="23" t="s">
        <v>3208</v>
      </c>
      <c r="E16" t="s">
        <v>3014</v>
      </c>
      <c r="F16" s="77"/>
      <c r="G16" s="77">
        <f>+SUMIF(AGRICORP!I:I,C16,AGRICORP!F:F)</f>
        <v>0</v>
      </c>
      <c r="H16" s="77">
        <f>+SUMIF(SMTP!D:D,'ALL 2019'!C16,SMTP!H:H)</f>
        <v>0</v>
      </c>
      <c r="I16" s="77">
        <f>SUMIF(AGRIVET!G:G,C16,AGRIVET!F:F)</f>
        <v>0</v>
      </c>
      <c r="J16" s="77">
        <f>+SUMIF(AGRIVAL!G:G,'ALL 2019'!C16,AGRIVAL!F:F)</f>
        <v>0</v>
      </c>
      <c r="K16" s="77">
        <f>+SUMIF(AGRIKOBA!G:G,'ALL 2019'!C16,AGRIKOBA!F:F)</f>
        <v>0</v>
      </c>
      <c r="L16" s="77">
        <f>+SUMIF(LMOI!F:F,'ALL 2019'!C16,LMOI!E:E)</f>
        <v>0</v>
      </c>
      <c r="M16" s="12">
        <f>+SUMIF(TARTINE!G:G,'ALL 2019'!C16,TARTINE!F:F)</f>
        <v>0</v>
      </c>
      <c r="N16" s="12">
        <f>+SUMIF(IDF!F:F,'ALL 2019'!C16,IDF!E:E)</f>
        <v>0</v>
      </c>
      <c r="O16" s="12">
        <f>+SUMIF(RYA!G:G,C16,RYA!F:F)</f>
        <v>0</v>
      </c>
      <c r="P16" s="12">
        <f>+SUMIF('SCI NOAH'!G:G,'ALL 2019'!C16,'SCI NOAH'!F:F)</f>
        <v>0</v>
      </c>
      <c r="Q16" s="12">
        <f>+SUMIF(SIM!F:F,'ALL 2019'!C16,SIM!E:E)</f>
        <v>0</v>
      </c>
      <c r="R16" s="147">
        <f>SUMIF('First Energy'!F:F,C16,'First Energy'!I:I)</f>
        <v>0</v>
      </c>
      <c r="S16" s="147">
        <f>SUMIF('ID Motors'!G:G,C16,'ID Motors'!J:J)</f>
        <v>0</v>
      </c>
      <c r="T16" s="12">
        <f>+SUMIF('ID RENTAL'!G:G,'ALL 2019'!C16,'ID RENTAL'!F:F)</f>
        <v>0</v>
      </c>
      <c r="U16" s="124">
        <f>+SUMIF('MCM '!G:G,'ALL 2019'!C16,'MCM '!F:F)</f>
        <v>0</v>
      </c>
      <c r="V16" s="77">
        <f>+SUMIF(AGRIMOTORS!G:G,C16,AGRIMOTORS!F:F)</f>
        <v>0</v>
      </c>
      <c r="W16" s="12"/>
      <c r="X16" s="12">
        <f>+SUMIF(AGRIFEED!F:F,'ALL 2019'!C16,AGRIFEED!E:E)</f>
        <v>0</v>
      </c>
      <c r="Y16" s="12">
        <f>+SUMIF(AMIP!F:F,'ALL 2019'!C16,AMIP!E:E)</f>
        <v>0</v>
      </c>
      <c r="Z16" s="12">
        <f>+SUMIF(ISF!F:F,'ALL 2019'!C16,ISF!F:F)</f>
        <v>0</v>
      </c>
      <c r="AA16" s="12"/>
      <c r="AB16" s="124">
        <f>+SUMIF(DISCOI!G:G,'ALL 2019'!C16,DISCOI!F:F)</f>
        <v>0</v>
      </c>
      <c r="AC16" s="12">
        <f>+SUMIF(NMP!F:F,'ALL 2019'!C16,NMP!E:E)</f>
        <v>0</v>
      </c>
      <c r="AD16" s="12">
        <f>+SUMIF('AMCHO '!F:F,'ALL 2019'!C16,'AMCHO '!E:E)</f>
        <v>0</v>
      </c>
      <c r="AE16" s="12">
        <f>SUMIF(CONFORTIS!G:G,'ALL 2019'!C16,CONFORTIS!F:F)</f>
        <v>0</v>
      </c>
      <c r="AF16" s="12">
        <f>+SUMIF('IRS IMMO'!G:G,'ALL 2019'!C16,'IRS IMMO'!F:F)</f>
        <v>0</v>
      </c>
      <c r="AG16" s="12">
        <f>SUMIF('United Malagasy'!F:F,'ALL 2019'!C16,'United Malagasy'!E:E)</f>
        <v>0</v>
      </c>
      <c r="AH16" s="12">
        <f>+SUMIF(AGRIVETAM!F:F,'ALL 2019'!C16,AGRIVETAM!E:E)</f>
        <v>0</v>
      </c>
      <c r="AI16" s="12">
        <f>+SUMIF(EUROPAINTS!F:F,'ALL 2019'!C16,EUROPAINTS!E:E)</f>
        <v>0</v>
      </c>
      <c r="AJ16" s="12">
        <f>SUMIF('CSS SAKAY'!F:F,'ALL 2019'!C16,'CSS SAKAY'!E:E)</f>
        <v>0</v>
      </c>
      <c r="AK16" s="77">
        <f>+SUMIF(AGRIMA!F:F,'ALL 2019'!C16,AGRIMA!E:E)</f>
        <v>0</v>
      </c>
      <c r="AL16" s="12">
        <f>+SUMIF(FERRIS!H:H,'ALL 2019'!C16,FERRIS!G:G)</f>
        <v>0</v>
      </c>
      <c r="AM16" s="12">
        <f>SUMIF(SEM!F:F,'ALL 2019'!C16,SEM!E:E)</f>
        <v>0</v>
      </c>
      <c r="AN16" s="12">
        <f>+SUMIF(Madatrade!F:F,'ALL 2019'!C16,Madatrade!E:E)</f>
        <v>0</v>
      </c>
      <c r="AO16" s="12">
        <f>+SUMIF('FIRST INVESTISSEMENT'!G:G,'ALL 2019'!C16,'FIRST INVESTISSEMENT'!F:F)</f>
        <v>0</v>
      </c>
    </row>
    <row r="17" spans="1:41" x14ac:dyDescent="0.25">
      <c r="A17" t="str">
        <f t="shared" si="1"/>
        <v>1</v>
      </c>
      <c r="B17" t="str">
        <f t="shared" si="2"/>
        <v>161</v>
      </c>
      <c r="C17" s="60">
        <v>16100000</v>
      </c>
      <c r="D17" s="23" t="s">
        <v>3209</v>
      </c>
      <c r="E17" s="24" t="s">
        <v>242</v>
      </c>
      <c r="F17" s="77">
        <v>0</v>
      </c>
      <c r="G17" s="77">
        <f>+SUMIF(AGRICORP!I:I,C17,AGRICORP!F:F)</f>
        <v>0</v>
      </c>
      <c r="H17" s="77">
        <f>+SUMIF(SMTP!D:D,'ALL 2019'!C17,SMTP!H:H)</f>
        <v>0</v>
      </c>
      <c r="I17" s="77">
        <f>SUMIF(AGRIVET!G:G,C17,AGRIVET!F:F)</f>
        <v>0</v>
      </c>
      <c r="J17" s="77">
        <f>+SUMIF(AGRIVAL!G:G,'ALL 2019'!C17,AGRIVAL!F:F)</f>
        <v>0</v>
      </c>
      <c r="K17" s="77">
        <f>+SUMIF(AGRIKOBA!G:G,'ALL 2019'!C17,AGRIKOBA!F:F)</f>
        <v>0</v>
      </c>
      <c r="M17" s="12"/>
      <c r="N17" s="12">
        <f>+SUMIF(IDF!F:F,'ALL 2019'!C17,IDF!E:E)</f>
        <v>-1978129057.4200001</v>
      </c>
      <c r="O17" s="12"/>
      <c r="P17" s="12"/>
      <c r="Q17" s="12"/>
      <c r="R17" s="147">
        <f>SUMIF('First Energy'!F:F,C17,'First Energy'!I:I)</f>
        <v>0</v>
      </c>
      <c r="S17" s="147">
        <f>SUMIF('ID Motors'!G:G,C17,'ID Motors'!J:J)</f>
        <v>-345912374.69999999</v>
      </c>
      <c r="T17" s="12">
        <f>+SUMIF('ID RENTAL'!G:G,'ALL 2019'!C17,'ID RENTAL'!F:F)</f>
        <v>0</v>
      </c>
      <c r="U17" s="124">
        <f>+SUMIF('MCM '!G:G,'ALL 2019'!C17,'MCM '!F:F)</f>
        <v>0</v>
      </c>
      <c r="V17" s="77">
        <f>+SUMIF(AGRIMOTORS!G:G,C17,AGRIMOTORS!F:F)</f>
        <v>0</v>
      </c>
      <c r="W17" s="12">
        <f>+SUMIF(BOVIMA!F:F,'ALL 2019'!C17,BOVIMA!E:E)</f>
        <v>-8750821937</v>
      </c>
      <c r="X17" s="12">
        <f>+SUMIF(AGRIFEED!F:F,'ALL 2019'!C17,AGRIFEED!E:E)</f>
        <v>0</v>
      </c>
      <c r="Y17" s="12">
        <f>+SUMIF(AMIP!F:F,'ALL 2019'!C17,AMIP!E:E)</f>
        <v>0</v>
      </c>
      <c r="Z17" s="12">
        <f>+SUMIF(ISF!F:F,'ALL 2019'!C17,ISF!F:F)</f>
        <v>0</v>
      </c>
      <c r="AA17" s="12">
        <f>+SUMIF(MABEL!F:F,'ALL 2019'!C17,MABEL!E:E)</f>
        <v>0</v>
      </c>
      <c r="AB17" s="124">
        <f>+SUMIF(DISCOI!G:G,'ALL 2019'!C17,DISCOI!F:F)</f>
        <v>0</v>
      </c>
      <c r="AC17" s="12">
        <f>+SUMIF(NMP!F:F,'ALL 2019'!C17,NMP!E:E)</f>
        <v>0</v>
      </c>
      <c r="AD17" s="12">
        <f>+SUMIF('AMCHO '!F:F,'ALL 2019'!C17,'AMCHO '!E:E)</f>
        <v>0</v>
      </c>
      <c r="AE17" s="12">
        <f>SUMIF(CONFORTIS!G:G,'ALL 2019'!C17,CONFORTIS!F:F)</f>
        <v>0</v>
      </c>
      <c r="AF17" s="12">
        <f>+SUMIF('IRS IMMO'!G:G,'ALL 2019'!C17,'IRS IMMO'!F:F)</f>
        <v>0</v>
      </c>
      <c r="AG17" s="12">
        <f>SUMIF('United Malagasy'!F:F,'ALL 2019'!C17,'United Malagasy'!E:E)</f>
        <v>0</v>
      </c>
      <c r="AH17" s="12">
        <f>+SUMIF(AGRIVETAM!F:F,'ALL 2019'!C17,AGRIVETAM!E:E)</f>
        <v>0</v>
      </c>
      <c r="AI17" s="12">
        <f>+SUMIF(EUROPAINTS!F:F,'ALL 2019'!C17,EUROPAINTS!E:E)</f>
        <v>0</v>
      </c>
      <c r="AJ17" s="12">
        <f>SUMIF('CSS SAKAY'!F:F,'ALL 2019'!C17,'CSS SAKAY'!E:E)</f>
        <v>0</v>
      </c>
      <c r="AK17" s="77">
        <f>+SUMIF(AGRIMA!F:F,'ALL 2019'!C17,AGRIMA!E:E)</f>
        <v>0</v>
      </c>
      <c r="AL17" s="12">
        <f>+SUMIF(FERRIS!H:H,'ALL 2019'!C17,FERRIS!G:G)</f>
        <v>0</v>
      </c>
      <c r="AM17" s="12">
        <f>SUMIF(SEM!F:F,'ALL 2019'!C17,SEM!E:E)</f>
        <v>-69012.899999999994</v>
      </c>
      <c r="AN17" s="12">
        <f>+SUMIF(Madatrade!F:F,'ALL 2019'!C17,Madatrade!E:E)</f>
        <v>0</v>
      </c>
      <c r="AO17" s="12">
        <f>+SUMIF('FIRST INVESTISSEMENT'!G:G,'ALL 2019'!C17,'FIRST INVESTISSEMENT'!F:F)</f>
        <v>-230531637.97</v>
      </c>
    </row>
    <row r="18" spans="1:41" x14ac:dyDescent="0.25">
      <c r="A18" t="str">
        <f t="shared" si="1"/>
        <v>1</v>
      </c>
      <c r="B18" t="str">
        <f t="shared" si="2"/>
        <v>161</v>
      </c>
      <c r="C18" s="127">
        <v>16110000</v>
      </c>
      <c r="D18" s="23" t="s">
        <v>3209</v>
      </c>
      <c r="E18" s="155" t="s">
        <v>1486</v>
      </c>
      <c r="F18" s="77"/>
      <c r="G18" s="77">
        <f>+SUMIF(AGRICORP!I:I,C18,AGRICORP!F:F)</f>
        <v>0</v>
      </c>
      <c r="H18" s="77">
        <f>+SUMIF(SMTP!D:D,'ALL 2019'!C18,SMTP!H:H)</f>
        <v>0</v>
      </c>
      <c r="I18" s="77">
        <f>SUMIF(AGRIVET!G:G,C18,AGRIVET!F:F)</f>
        <v>0</v>
      </c>
      <c r="J18" s="77">
        <f>+SUMIF(AGRIVAL!G:G,'ALL 2019'!C18,AGRIVAL!F:F)</f>
        <v>0</v>
      </c>
      <c r="K18" s="77">
        <f>+SUMIF(AGRIKOBA!G:G,'ALL 2019'!C18,AGRIKOBA!F:F)</f>
        <v>0</v>
      </c>
      <c r="L18" s="77">
        <f>+SUMIF(LMOI!F:F,'ALL 2019'!C18,LMOI!E:E)</f>
        <v>-23208642344.810001</v>
      </c>
      <c r="M18" s="12">
        <f>+SUMIF(TARTINE!G:G,'ALL 2019'!C18,TARTINE!F:F)</f>
        <v>0</v>
      </c>
      <c r="N18" s="12">
        <f>+SUMIF(IDF!F:F,'ALL 2019'!C18,IDF!E:E)</f>
        <v>0</v>
      </c>
      <c r="O18" s="12">
        <f>+SUMIF(RYA!G:G,C18,RYA!F:F)</f>
        <v>0</v>
      </c>
      <c r="P18" s="12">
        <f>+SUMIF('SCI NOAH'!G:G,'ALL 2019'!C18,'SCI NOAH'!F:F)</f>
        <v>0</v>
      </c>
      <c r="Q18" s="12">
        <f>+SUMIF(SIM!F:F,'ALL 2019'!C18,SIM!E:E)</f>
        <v>0</v>
      </c>
      <c r="R18" s="147">
        <f>SUMIF('First Energy'!F:F,C18,'First Energy'!I:I)</f>
        <v>0</v>
      </c>
      <c r="S18" s="147">
        <f>SUMIF('ID Motors'!G:G,C18,'ID Motors'!J:J)</f>
        <v>0</v>
      </c>
      <c r="T18" s="12">
        <f>+SUMIF('ID RENTAL'!G:G,'ALL 2019'!C18,'ID RENTAL'!F:F)</f>
        <v>0</v>
      </c>
      <c r="U18" s="124">
        <f>+SUMIF('MCM '!G:G,'ALL 2019'!C18,'MCM '!F:F)</f>
        <v>0</v>
      </c>
      <c r="V18" s="77">
        <f>+SUMIF(AGRIMOTORS!G:G,C18,AGRIMOTORS!F:F)</f>
        <v>0</v>
      </c>
      <c r="W18" s="12">
        <f>+SUMIF(BOVIMA!F:F,'ALL 2019'!C18,BOVIMA!E:E)</f>
        <v>0</v>
      </c>
      <c r="X18" s="12">
        <f>+SUMIF(AGRIFEED!F:F,'ALL 2019'!C18,AGRIFEED!E:E)</f>
        <v>0</v>
      </c>
      <c r="Y18" s="12">
        <f>+SUMIF(AMIP!F:F,'ALL 2019'!C18,AMIP!E:E)</f>
        <v>0</v>
      </c>
      <c r="Z18" s="12">
        <f>+SUMIF(ISF!F:F,'ALL 2019'!C18,ISF!F:F)</f>
        <v>0</v>
      </c>
      <c r="AA18" s="12">
        <f>+SUMIF(MABEL!F:F,'ALL 2019'!C18,MABEL!E:E)</f>
        <v>0</v>
      </c>
      <c r="AB18" s="124">
        <f>+SUMIF(DISCOI!G:G,'ALL 2019'!C18,DISCOI!F:F)</f>
        <v>0</v>
      </c>
      <c r="AC18" s="12">
        <f>+SUMIF(NMP!F:F,'ALL 2019'!C18,NMP!E:E)</f>
        <v>0</v>
      </c>
      <c r="AD18" s="12">
        <f>+SUMIF('AMCHO '!F:F,'ALL 2019'!C18,'AMCHO '!E:E)</f>
        <v>0</v>
      </c>
      <c r="AE18" s="12">
        <f>SUMIF(CONFORTIS!G:G,'ALL 2019'!C18,CONFORTIS!F:F)</f>
        <v>0</v>
      </c>
      <c r="AF18" s="12">
        <f>+SUMIF('IRS IMMO'!G:G,'ALL 2019'!C18,'IRS IMMO'!F:F)</f>
        <v>0</v>
      </c>
      <c r="AG18" s="12">
        <f>SUMIF('United Malagasy'!F:F,'ALL 2019'!C18,'United Malagasy'!E:E)</f>
        <v>0</v>
      </c>
      <c r="AH18" s="12">
        <f>+SUMIF(AGRIVETAM!F:F,'ALL 2019'!C18,AGRIVETAM!E:E)</f>
        <v>0</v>
      </c>
      <c r="AI18" s="12">
        <f>+SUMIF(EUROPAINTS!F:F,'ALL 2019'!C18,EUROPAINTS!E:E)</f>
        <v>0</v>
      </c>
      <c r="AJ18" s="12">
        <f>SUMIF('CSS SAKAY'!F:F,'ALL 2019'!C18,'CSS SAKAY'!E:E)</f>
        <v>0</v>
      </c>
      <c r="AK18" s="77">
        <f>+SUMIF(AGRIMA!F:F,'ALL 2019'!C18,AGRIMA!E:E)</f>
        <v>0</v>
      </c>
      <c r="AL18" s="12">
        <f>+SUMIF(FERRIS!H:H,'ALL 2019'!C18,FERRIS!G:G)</f>
        <v>0</v>
      </c>
      <c r="AM18" s="12">
        <f>SUMIF(SEM!F:F,'ALL 2019'!C18,SEM!E:E)</f>
        <v>0</v>
      </c>
      <c r="AN18" s="12">
        <f>+SUMIF(Madatrade!F:F,'ALL 2019'!C18,Madatrade!E:E)</f>
        <v>0</v>
      </c>
      <c r="AO18" s="12">
        <f>+SUMIF('FIRST INVESTISSEMENT'!G:G,'ALL 2019'!C18,'FIRST INVESTISSEMENT'!F:F)</f>
        <v>0</v>
      </c>
    </row>
    <row r="19" spans="1:41" x14ac:dyDescent="0.25">
      <c r="A19" t="str">
        <f t="shared" si="1"/>
        <v>1</v>
      </c>
      <c r="B19" t="str">
        <f t="shared" si="2"/>
        <v>161</v>
      </c>
      <c r="C19" s="18">
        <v>16120000</v>
      </c>
      <c r="D19" s="23" t="s">
        <v>3209</v>
      </c>
      <c r="E19" s="24" t="s">
        <v>243</v>
      </c>
      <c r="F19" s="77">
        <v>0</v>
      </c>
      <c r="G19" s="77">
        <f>+SUMIF(AGRICORP!I:I,C19,AGRICORP!F:F)</f>
        <v>0</v>
      </c>
      <c r="H19" s="77">
        <f>+SUMIF(SMTP!D:D,'ALL 2019'!C19,SMTP!H:H)</f>
        <v>0</v>
      </c>
      <c r="I19" s="77">
        <f>SUMIF(AGRIVET!G:G,C19,AGRIVET!F:F)</f>
        <v>0</v>
      </c>
      <c r="J19" s="77">
        <f>+SUMIF(AGRIVAL!G:G,'ALL 2019'!C19,AGRIVAL!F:F)</f>
        <v>0</v>
      </c>
      <c r="K19" s="77">
        <f>+SUMIF(AGRIKOBA!G:G,'ALL 2019'!C19,AGRIKOBA!F:F)</f>
        <v>0</v>
      </c>
      <c r="L19" s="77">
        <f>+SUMIF(LMOI!F:F,'ALL 2019'!C19,LMOI!E:E)</f>
        <v>0</v>
      </c>
      <c r="M19" s="12">
        <f>+SUMIF(TARTINE!G:G,'ALL 2019'!C19,TARTINE!F:F)</f>
        <v>0</v>
      </c>
      <c r="N19" s="12">
        <f>+SUMIF(IDF!F:F,'ALL 2019'!C19,IDF!E:E)</f>
        <v>0</v>
      </c>
      <c r="O19" s="12">
        <f>+SUMIF(RYA!G:G,C19,RYA!F:F)</f>
        <v>0</v>
      </c>
      <c r="P19" s="12">
        <f>+SUMIF('SCI NOAH'!G:G,'ALL 2019'!C19,'SCI NOAH'!F:F)</f>
        <v>0</v>
      </c>
      <c r="Q19" s="12">
        <f>+SUMIF(SIM!F:F,'ALL 2019'!C19,SIM!E:E)</f>
        <v>-1752620298.71</v>
      </c>
      <c r="R19" s="147">
        <f>SUMIF('First Energy'!F:F,C19,'First Energy'!I:I)</f>
        <v>0</v>
      </c>
      <c r="S19" s="147">
        <f>SUMIF('ID Motors'!G:G,C19,'ID Motors'!J:J)</f>
        <v>0</v>
      </c>
      <c r="T19" s="12">
        <f>+SUMIF('ID RENTAL'!G:G,'ALL 2019'!C19,'ID RENTAL'!F:F)</f>
        <v>0</v>
      </c>
      <c r="U19" s="124">
        <f>+SUMIF('MCM '!G:G,'ALL 2019'!C19,'MCM '!F:F)</f>
        <v>0</v>
      </c>
      <c r="V19" s="77">
        <f>+SUMIF(AGRIMOTORS!G:G,C19,AGRIMOTORS!F:F)</f>
        <v>0</v>
      </c>
      <c r="W19" s="12">
        <f>+SUMIF(BOVIMA!F:F,'ALL 2019'!C19,BOVIMA!E:E)</f>
        <v>0</v>
      </c>
      <c r="X19" s="12">
        <f>+SUMIF(AGRIFEED!F:F,'ALL 2019'!C19,AGRIFEED!E:E)</f>
        <v>0</v>
      </c>
      <c r="Y19" s="12">
        <f>+SUMIF(AMIP!F:F,'ALL 2019'!C19,AMIP!E:E)</f>
        <v>0</v>
      </c>
      <c r="Z19" s="12">
        <f>+SUMIF(ISF!F:F,'ALL 2019'!C19,ISF!F:F)</f>
        <v>0</v>
      </c>
      <c r="AA19" s="12">
        <f>+SUMIF(MABEL!F:F,'ALL 2019'!C19,MABEL!E:E)</f>
        <v>0</v>
      </c>
      <c r="AB19" s="124">
        <f>+SUMIF(DISCOI!G:G,'ALL 2019'!C19,DISCOI!F:F)</f>
        <v>0</v>
      </c>
      <c r="AC19" s="12">
        <f>+SUMIF(NMP!F:F,'ALL 2019'!C19,NMP!E:E)</f>
        <v>0</v>
      </c>
      <c r="AD19" s="12">
        <f>+SUMIF('AMCHO '!F:F,'ALL 2019'!C19,'AMCHO '!E:E)</f>
        <v>0</v>
      </c>
      <c r="AE19" s="12">
        <f>SUMIF(CONFORTIS!G:G,'ALL 2019'!C19,CONFORTIS!F:F)</f>
        <v>0</v>
      </c>
      <c r="AF19" s="12">
        <f>+SUMIF('IRS IMMO'!G:G,'ALL 2019'!C19,'IRS IMMO'!F:F)</f>
        <v>0</v>
      </c>
      <c r="AG19" s="12">
        <f>SUMIF('United Malagasy'!F:F,'ALL 2019'!C19,'United Malagasy'!E:E)</f>
        <v>0</v>
      </c>
      <c r="AH19" s="12">
        <f>+SUMIF(AGRIVETAM!F:F,'ALL 2019'!C19,AGRIVETAM!E:E)</f>
        <v>0</v>
      </c>
      <c r="AI19" s="12">
        <f>+SUMIF(EUROPAINTS!F:F,'ALL 2019'!C19,EUROPAINTS!E:E)</f>
        <v>0</v>
      </c>
      <c r="AJ19" s="12">
        <f>SUMIF('CSS SAKAY'!F:F,'ALL 2019'!C19,'CSS SAKAY'!E:E)</f>
        <v>0</v>
      </c>
      <c r="AK19" s="77">
        <f>+SUMIF(AGRIMA!F:F,'ALL 2019'!C19,AGRIMA!E:E)</f>
        <v>0</v>
      </c>
      <c r="AL19" s="12">
        <f>+SUMIF(FERRIS!H:H,'ALL 2019'!C19,FERRIS!G:G)</f>
        <v>0</v>
      </c>
      <c r="AM19" s="12">
        <f>SUMIF(SEM!F:F,'ALL 2019'!C19,SEM!E:E)</f>
        <v>0</v>
      </c>
      <c r="AN19" s="12">
        <f>+SUMIF(Madatrade!F:F,'ALL 2019'!C19,Madatrade!E:E)</f>
        <v>0</v>
      </c>
      <c r="AO19" s="12">
        <f>+SUMIF('FIRST INVESTISSEMENT'!G:G,'ALL 2019'!C19,'FIRST INVESTISSEMENT'!F:F)</f>
        <v>0</v>
      </c>
    </row>
    <row r="20" spans="1:41" x14ac:dyDescent="0.25">
      <c r="A20" t="str">
        <f t="shared" si="1"/>
        <v>1</v>
      </c>
      <c r="B20" t="str">
        <f t="shared" si="2"/>
        <v>161</v>
      </c>
      <c r="C20" s="18">
        <v>16130000</v>
      </c>
      <c r="D20" s="23" t="s">
        <v>3209</v>
      </c>
      <c r="E20" s="24" t="s">
        <v>244</v>
      </c>
      <c r="F20" s="77">
        <v>-407993571.55000001</v>
      </c>
      <c r="G20" s="77">
        <f>+SUMIF(AGRICORP!I:I,C20,AGRICORP!F:F)</f>
        <v>0</v>
      </c>
      <c r="H20" s="77">
        <f>+SUMIF(SMTP!D:D,'ALL 2019'!C20,SMTP!H:H)</f>
        <v>0</v>
      </c>
      <c r="I20" s="77">
        <f>SUMIF(AGRIVET!G:G,C20,AGRIVET!F:F)</f>
        <v>0</v>
      </c>
      <c r="J20" s="77">
        <f>+SUMIF(AGRIVAL!G:G,'ALL 2019'!C20,AGRIVAL!F:F)</f>
        <v>0</v>
      </c>
      <c r="K20" s="77">
        <f>+SUMIF(AGRIKOBA!G:G,'ALL 2019'!C20,AGRIKOBA!F:F)</f>
        <v>0</v>
      </c>
      <c r="L20" s="77">
        <f>+SUMIF(LMOI!F:F,'ALL 2019'!C20,LMOI!E:E)</f>
        <v>0</v>
      </c>
      <c r="M20" s="12">
        <f>+SUMIF(TARTINE!G:G,'ALL 2019'!C20,TARTINE!F:F)</f>
        <v>0</v>
      </c>
      <c r="N20" s="12">
        <f>+SUMIF(IDF!F:F,'ALL 2019'!C20,IDF!E:E)</f>
        <v>0</v>
      </c>
      <c r="O20" s="12">
        <f>+SUMIF(RYA!G:G,C20,RYA!F:F)</f>
        <v>0</v>
      </c>
      <c r="P20" s="12">
        <f>+SUMIF('SCI NOAH'!G:G,'ALL 2019'!C20,'SCI NOAH'!F:F)</f>
        <v>0</v>
      </c>
      <c r="Q20" s="12">
        <f>+SUMIF(SIM!F:F,'ALL 2019'!C20,SIM!E:E)</f>
        <v>0</v>
      </c>
      <c r="R20" s="147">
        <f>SUMIF('First Energy'!F:F,C20,'First Energy'!I:I)</f>
        <v>0</v>
      </c>
      <c r="S20" s="147">
        <f>SUMIF('ID Motors'!G:G,C20,'ID Motors'!J:J)</f>
        <v>0</v>
      </c>
      <c r="T20" s="12">
        <f>+SUMIF('ID RENTAL'!G:G,'ALL 2019'!C20,'ID RENTAL'!F:F)</f>
        <v>0</v>
      </c>
      <c r="U20" s="124">
        <f>+SUMIF('MCM '!G:G,'ALL 2019'!C20,'MCM '!F:F)</f>
        <v>0</v>
      </c>
      <c r="V20" s="77">
        <f>+SUMIF(AGRIMOTORS!G:G,C20,AGRIMOTORS!F:F)</f>
        <v>0</v>
      </c>
      <c r="W20" s="12">
        <f>+SUMIF(BOVIMA!F:F,'ALL 2019'!C20,BOVIMA!E:E)</f>
        <v>0</v>
      </c>
      <c r="X20" s="12">
        <f>+SUMIF(AGRIFEED!F:F,'ALL 2019'!C20,AGRIFEED!E:E)</f>
        <v>0</v>
      </c>
      <c r="Y20" s="12">
        <f>+SUMIF(AMIP!F:F,'ALL 2019'!C20,AMIP!E:E)</f>
        <v>0</v>
      </c>
      <c r="Z20" s="12">
        <f>+SUMIF(ISF!F:F,'ALL 2019'!C20,ISF!F:F)</f>
        <v>0</v>
      </c>
      <c r="AA20" s="12">
        <f>+SUMIF(MABEL!F:F,'ALL 2019'!C20,MABEL!E:E)</f>
        <v>0</v>
      </c>
      <c r="AB20" s="124">
        <f>+SUMIF(DISCOI!G:G,'ALL 2019'!C20,DISCOI!F:F)</f>
        <v>0</v>
      </c>
      <c r="AC20" s="12">
        <f>+SUMIF(NMP!F:F,'ALL 2019'!C20,NMP!E:E)</f>
        <v>0</v>
      </c>
      <c r="AD20" s="12">
        <f>+SUMIF('AMCHO '!F:F,'ALL 2019'!C20,'AMCHO '!E:E)</f>
        <v>0</v>
      </c>
      <c r="AE20" s="12">
        <f>SUMIF(CONFORTIS!G:G,'ALL 2019'!C20,CONFORTIS!F:F)</f>
        <v>0</v>
      </c>
      <c r="AF20" s="12">
        <f>+SUMIF('IRS IMMO'!G:G,'ALL 2019'!C20,'IRS IMMO'!F:F)</f>
        <v>0</v>
      </c>
      <c r="AG20" s="12">
        <f>SUMIF('United Malagasy'!F:F,'ALL 2019'!C20,'United Malagasy'!E:E)</f>
        <v>0</v>
      </c>
      <c r="AH20" s="12">
        <f>+SUMIF(AGRIVETAM!F:F,'ALL 2019'!C20,AGRIVETAM!E:E)</f>
        <v>0</v>
      </c>
      <c r="AI20" s="12">
        <f>+SUMIF(EUROPAINTS!F:F,'ALL 2019'!C20,EUROPAINTS!E:E)</f>
        <v>0</v>
      </c>
      <c r="AJ20" s="12">
        <f>SUMIF('CSS SAKAY'!F:F,'ALL 2019'!C20,'CSS SAKAY'!E:E)</f>
        <v>0</v>
      </c>
      <c r="AK20" s="77">
        <f>+SUMIF(AGRIMA!F:F,'ALL 2019'!C20,AGRIMA!E:E)</f>
        <v>0</v>
      </c>
      <c r="AL20" s="12">
        <f>+SUMIF(FERRIS!H:H,'ALL 2019'!C20,FERRIS!G:G)</f>
        <v>0</v>
      </c>
      <c r="AM20" s="12">
        <f>SUMIF(SEM!F:F,'ALL 2019'!C20,SEM!E:E)</f>
        <v>0</v>
      </c>
      <c r="AN20" s="12">
        <f>+SUMIF(Madatrade!F:F,'ALL 2019'!C20,Madatrade!E:E)</f>
        <v>0</v>
      </c>
      <c r="AO20" s="12">
        <f>+SUMIF('FIRST INVESTISSEMENT'!G:G,'ALL 2019'!C20,'FIRST INVESTISSEMENT'!F:F)</f>
        <v>-311507935.32999998</v>
      </c>
    </row>
    <row r="21" spans="1:41" x14ac:dyDescent="0.25">
      <c r="A21" t="str">
        <f t="shared" si="1"/>
        <v>1</v>
      </c>
      <c r="B21" t="str">
        <f t="shared" si="2"/>
        <v>161</v>
      </c>
      <c r="C21" s="18">
        <v>16150000</v>
      </c>
      <c r="D21" s="23" t="s">
        <v>3209</v>
      </c>
      <c r="E21" s="28" t="s">
        <v>3210</v>
      </c>
      <c r="F21" s="77"/>
      <c r="G21" s="77">
        <f>+SUMIF(AGRICORP!I:I,C21,AGRICORP!F:F)</f>
        <v>0</v>
      </c>
      <c r="H21" s="77">
        <f>+SUMIF(SMTP!D:D,'ALL 2019'!C21,SMTP!H:H)</f>
        <v>0</v>
      </c>
      <c r="I21" s="77">
        <f>SUMIF(AGRIVET!G:G,C21,AGRIVET!F:F)</f>
        <v>0</v>
      </c>
      <c r="J21" s="77">
        <f>+SUMIF(AGRIVAL!G:G,'ALL 2019'!C21,AGRIVAL!F:F)</f>
        <v>0</v>
      </c>
      <c r="K21" s="77">
        <f>+SUMIF(AGRIKOBA!G:G,'ALL 2019'!C21,AGRIKOBA!F:F)</f>
        <v>0</v>
      </c>
      <c r="L21" s="77">
        <f>+SUMIF(LMOI!F:F,'ALL 2019'!C21,LMOI!E:E)</f>
        <v>0</v>
      </c>
      <c r="M21" s="12">
        <f>+SUMIF(TARTINE!G:G,'ALL 2019'!C21,TARTINE!F:F)</f>
        <v>0</v>
      </c>
      <c r="N21" s="12">
        <f>+SUMIF(IDF!F:F,'ALL 2019'!C21,IDF!E:E)</f>
        <v>-2157066578.5500002</v>
      </c>
      <c r="O21" s="12">
        <f>+SUMIF(RYA!G:G,C21,RYA!F:F)</f>
        <v>0</v>
      </c>
      <c r="P21" s="12">
        <f>+SUMIF('SCI NOAH'!G:G,'ALL 2019'!C21,'SCI NOAH'!F:F)</f>
        <v>0</v>
      </c>
      <c r="Q21" s="12">
        <f>+SUMIF(SIM!F:F,'ALL 2019'!C21,SIM!E:E)</f>
        <v>0</v>
      </c>
      <c r="R21" s="147">
        <f>SUMIF('First Energy'!F:F,C21,'First Energy'!I:I)</f>
        <v>0</v>
      </c>
      <c r="S21" s="147">
        <f>SUMIF('ID Motors'!G:G,C21,'ID Motors'!J:J)</f>
        <v>0</v>
      </c>
      <c r="T21" s="12">
        <f>+SUMIF('ID RENTAL'!G:G,'ALL 2019'!C21,'ID RENTAL'!F:F)</f>
        <v>0</v>
      </c>
      <c r="U21" s="124">
        <f>+SUMIF('MCM '!G:G,'ALL 2019'!C21,'MCM '!F:F)</f>
        <v>0</v>
      </c>
      <c r="V21" s="77">
        <f>+SUMIF(AGRIMOTORS!G:G,C21,AGRIMOTORS!F:F)</f>
        <v>0</v>
      </c>
      <c r="W21" s="12">
        <f>+SUMIF(BOVIMA!F:F,'ALL 2019'!C21,BOVIMA!E:E)</f>
        <v>0</v>
      </c>
      <c r="X21" s="12">
        <f>+SUMIF(AGRIFEED!F:F,'ALL 2019'!C21,AGRIFEED!E:E)</f>
        <v>0</v>
      </c>
      <c r="Y21" s="12">
        <f>+SUMIF(AMIP!F:F,'ALL 2019'!C21,AMIP!E:E)</f>
        <v>0</v>
      </c>
      <c r="Z21" s="12">
        <f>+SUMIF(ISF!F:F,'ALL 2019'!C21,ISF!F:F)</f>
        <v>0</v>
      </c>
      <c r="AA21" s="12">
        <f>+SUMIF(MABEL!F:F,'ALL 2019'!C21,MABEL!E:E)</f>
        <v>0</v>
      </c>
      <c r="AB21" s="124">
        <f>+SUMIF(DISCOI!G:G,'ALL 2019'!C21,DISCOI!F:F)</f>
        <v>0</v>
      </c>
      <c r="AC21" s="12">
        <f>+SUMIF(NMP!F:F,'ALL 2019'!C21,NMP!E:E)</f>
        <v>0</v>
      </c>
      <c r="AD21" s="12">
        <f>+SUMIF('AMCHO '!F:F,'ALL 2019'!C21,'AMCHO '!E:E)</f>
        <v>0</v>
      </c>
      <c r="AE21" s="12">
        <f>SUMIF(CONFORTIS!G:G,'ALL 2019'!C21,CONFORTIS!F:F)</f>
        <v>0</v>
      </c>
      <c r="AF21" s="12">
        <f>+SUMIF('IRS IMMO'!G:G,'ALL 2019'!C21,'IRS IMMO'!F:F)</f>
        <v>0</v>
      </c>
      <c r="AG21" s="12">
        <f>SUMIF('United Malagasy'!F:F,'ALL 2019'!C21,'United Malagasy'!E:E)</f>
        <v>0</v>
      </c>
      <c r="AH21" s="12">
        <f>+SUMIF(AGRIVETAM!F:F,'ALL 2019'!C21,AGRIVETAM!E:E)</f>
        <v>0</v>
      </c>
      <c r="AI21" s="12">
        <f>+SUMIF(EUROPAINTS!F:F,'ALL 2019'!C21,EUROPAINTS!E:E)</f>
        <v>0</v>
      </c>
      <c r="AJ21" s="12">
        <f>SUMIF('CSS SAKAY'!F:F,'ALL 2019'!C21,'CSS SAKAY'!E:E)</f>
        <v>0</v>
      </c>
      <c r="AK21" s="77">
        <f>+SUMIF(AGRIMA!F:F,'ALL 2019'!C21,AGRIMA!E:E)</f>
        <v>0</v>
      </c>
      <c r="AL21" s="12">
        <f>+SUMIF(FERRIS!H:H,'ALL 2019'!C21,FERRIS!G:G)</f>
        <v>0</v>
      </c>
      <c r="AM21" s="12">
        <f>SUMIF(SEM!F:F,'ALL 2019'!C21,SEM!E:E)</f>
        <v>0</v>
      </c>
      <c r="AN21" s="12">
        <f>+SUMIF(Madatrade!F:F,'ALL 2019'!C21,Madatrade!E:E)</f>
        <v>0</v>
      </c>
      <c r="AO21" s="12">
        <f>+SUMIF('FIRST INVESTISSEMENT'!G:G,'ALL 2019'!C21,'FIRST INVESTISSEMENT'!F:F)</f>
        <v>0</v>
      </c>
    </row>
    <row r="22" spans="1:41" x14ac:dyDescent="0.25">
      <c r="A22" t="str">
        <f t="shared" si="1"/>
        <v>1</v>
      </c>
      <c r="B22" t="str">
        <f t="shared" si="2"/>
        <v>164</v>
      </c>
      <c r="C22" s="18">
        <v>16410000</v>
      </c>
      <c r="D22" s="23" t="s">
        <v>3209</v>
      </c>
      <c r="E22" s="28" t="s">
        <v>2072</v>
      </c>
      <c r="F22" s="77"/>
      <c r="G22" s="77">
        <f>+SUMIF(AGRICORP!I:I,C22,AGRICORP!F:F)</f>
        <v>0</v>
      </c>
      <c r="H22" s="77">
        <f>+SUMIF(SMTP!D:D,'ALL 2019'!C22,SMTP!H:H)</f>
        <v>0</v>
      </c>
      <c r="I22" s="77">
        <f>SUMIF(AGRIVET!G:G,C22,AGRIVET!F:F)</f>
        <v>0</v>
      </c>
      <c r="J22" s="77">
        <f>+SUMIF(AGRIVAL!G:G,'ALL 2019'!C22,AGRIVAL!F:F)</f>
        <v>0</v>
      </c>
      <c r="K22" s="77">
        <f>+SUMIF(AGRIKOBA!G:G,'ALL 2019'!C22,AGRIKOBA!F:F)</f>
        <v>0</v>
      </c>
      <c r="M22" s="12"/>
      <c r="N22" s="12"/>
      <c r="O22" s="12"/>
      <c r="P22" s="12">
        <f>+SUMIF('SCI NOAH'!G:G,'ALL 2019'!C22,'SCI NOAH'!F:F)</f>
        <v>0</v>
      </c>
      <c r="Q22" s="12">
        <f>+SUMIF(SIM!F:F,'ALL 2019'!C22,SIM!E:E)</f>
        <v>0</v>
      </c>
      <c r="R22" s="147">
        <f>SUMIF('First Energy'!F:F,C22,'First Energy'!I:I)</f>
        <v>0</v>
      </c>
      <c r="S22" s="147">
        <f>SUMIF('ID Motors'!G:G,C22,'ID Motors'!J:J)</f>
        <v>0</v>
      </c>
      <c r="T22" s="12">
        <f>+SUMIF('ID RENTAL'!G:G,'ALL 2019'!C22,'ID RENTAL'!F:F)</f>
        <v>0</v>
      </c>
      <c r="U22" s="124">
        <f>+SUMIF('MCM '!G:G,'ALL 2019'!C22,'MCM '!F:F)</f>
        <v>0</v>
      </c>
      <c r="V22" s="77">
        <f>+SUMIF(AGRIMOTORS!G:G,C22,AGRIMOTORS!F:F)</f>
        <v>0</v>
      </c>
      <c r="W22" s="12">
        <f>+SUMIF(BOVIMA!F:F,'ALL 2019'!C22,BOVIMA!E:E)</f>
        <v>0</v>
      </c>
      <c r="X22" s="12">
        <f>+SUMIF(AGRIFEED!F:F,'ALL 2019'!C22,AGRIFEED!E:E)</f>
        <v>0</v>
      </c>
      <c r="Y22" s="12">
        <f>+SUMIF(AMIP!F:F,'ALL 2019'!C22,AMIP!E:E)</f>
        <v>0</v>
      </c>
      <c r="Z22" s="12">
        <f>+SUMIF(ISF!F:F,'ALL 2019'!C22,ISF!F:F)</f>
        <v>0</v>
      </c>
      <c r="AA22" s="12">
        <f>+SUMIF(MABEL!F:F,'ALL 2019'!C22,MABEL!E:E)</f>
        <v>0</v>
      </c>
      <c r="AB22" s="124">
        <f>+SUMIF(DISCOI!G:G,'ALL 2019'!C22,DISCOI!F:F)</f>
        <v>0</v>
      </c>
      <c r="AC22" s="12">
        <f>+SUMIF(NMP!F:F,'ALL 2019'!C22,NMP!E:E)</f>
        <v>0</v>
      </c>
      <c r="AD22" s="12">
        <f>+SUMIF('AMCHO '!F:F,'ALL 2019'!C22,'AMCHO '!E:E)</f>
        <v>0</v>
      </c>
      <c r="AE22" s="12">
        <f>SUMIF(CONFORTIS!G:G,'ALL 2019'!C22,CONFORTIS!F:F)</f>
        <v>0</v>
      </c>
      <c r="AF22" s="12">
        <f>+SUMIF('IRS IMMO'!G:G,'ALL 2019'!C22,'IRS IMMO'!F:F)</f>
        <v>0</v>
      </c>
      <c r="AG22" s="12">
        <f>SUMIF('United Malagasy'!F:F,'ALL 2019'!C22,'United Malagasy'!E:E)</f>
        <v>0</v>
      </c>
      <c r="AH22" s="12">
        <f>+SUMIF(AGRIVETAM!F:F,'ALL 2019'!C22,AGRIVETAM!E:E)</f>
        <v>0</v>
      </c>
      <c r="AI22" s="12">
        <f>+SUMIF(EUROPAINTS!F:F,'ALL 2019'!C22,EUROPAINTS!E:E)</f>
        <v>0</v>
      </c>
      <c r="AJ22" s="12">
        <f>SUMIF('CSS SAKAY'!F:F,'ALL 2019'!C22,'CSS SAKAY'!E:E)</f>
        <v>0</v>
      </c>
      <c r="AK22" s="77">
        <f>+SUMIF(AGRIMA!F:F,'ALL 2019'!C22,AGRIMA!E:E)</f>
        <v>0</v>
      </c>
      <c r="AL22" s="12">
        <f>+SUMIF(FERRIS!H:H,'ALL 2019'!C22,FERRIS!G:G)</f>
        <v>0</v>
      </c>
      <c r="AM22" s="12">
        <f>SUMIF(SEM!F:F,'ALL 2019'!C22,SEM!E:E)</f>
        <v>0</v>
      </c>
      <c r="AN22" s="12">
        <f>+SUMIF(Madatrade!F:F,'ALL 2019'!C22,Madatrade!E:E)</f>
        <v>0</v>
      </c>
      <c r="AO22" s="12">
        <f>+SUMIF('FIRST INVESTISSEMENT'!G:G,'ALL 2019'!C22,'FIRST INVESTISSEMENT'!F:F)</f>
        <v>0</v>
      </c>
    </row>
    <row r="23" spans="1:41" x14ac:dyDescent="0.25">
      <c r="A23" t="str">
        <f t="shared" si="1"/>
        <v>1</v>
      </c>
      <c r="B23" t="str">
        <f t="shared" si="2"/>
        <v>161</v>
      </c>
      <c r="C23" s="18">
        <v>16160000</v>
      </c>
      <c r="D23" s="23" t="s">
        <v>3209</v>
      </c>
      <c r="E23" t="s">
        <v>2344</v>
      </c>
      <c r="F23" s="77"/>
      <c r="G23" s="77">
        <f>+SUMIF(AGRICORP!I:I,C23,AGRICORP!F:F)</f>
        <v>0</v>
      </c>
      <c r="H23" s="77">
        <f>+SUMIF(SMTP!D:D,'ALL 2019'!C23,SMTP!H:H)</f>
        <v>0</v>
      </c>
      <c r="I23" s="77">
        <f>SUMIF(AGRIVET!G:G,C23,AGRIVET!F:F)</f>
        <v>0</v>
      </c>
      <c r="J23" s="77">
        <f>+SUMIF(AGRIVAL!G:G,'ALL 2019'!C23,AGRIVAL!F:F)</f>
        <v>0</v>
      </c>
      <c r="K23" s="77">
        <f>+SUMIF(AGRIKOBA!G:G,'ALL 2019'!C23,AGRIKOBA!F:F)</f>
        <v>0</v>
      </c>
      <c r="M23" s="12"/>
      <c r="N23" s="12"/>
      <c r="O23" s="12"/>
      <c r="P23" s="12"/>
      <c r="Q23" s="12"/>
      <c r="R23" s="147">
        <f>SUMIF('First Energy'!F:F,C23,'First Energy'!I:I)</f>
        <v>0</v>
      </c>
      <c r="S23" s="147">
        <f>SUMIF('ID Motors'!G:G,C23,'ID Motors'!J:J)</f>
        <v>0</v>
      </c>
      <c r="T23" s="12">
        <f>+SUMIF('ID RENTAL'!G:G,'ALL 2019'!C23,'ID RENTAL'!F:F)</f>
        <v>0</v>
      </c>
      <c r="U23" s="124">
        <f>+SUMIF('MCM '!G:G,'ALL 2019'!C23,'MCM '!F:F)</f>
        <v>0</v>
      </c>
      <c r="V23" s="77">
        <f>+SUMIF(AGRIMOTORS!G:G,C23,AGRIMOTORS!F:F)</f>
        <v>0</v>
      </c>
      <c r="W23" s="12">
        <f>+SUMIF(BOVIMA!F:F,'ALL 2019'!C23,BOVIMA!E:E)</f>
        <v>-7254540000</v>
      </c>
      <c r="X23" s="12">
        <f>+SUMIF(AGRIFEED!F:F,'ALL 2019'!C23,AGRIFEED!E:E)</f>
        <v>0</v>
      </c>
      <c r="Y23" s="12">
        <f>+SUMIF(AMIP!F:F,'ALL 2019'!C23,AMIP!E:E)</f>
        <v>0</v>
      </c>
      <c r="Z23" s="12">
        <f>+SUMIF(ISF!F:F,'ALL 2019'!C23,ISF!F:F)</f>
        <v>0</v>
      </c>
      <c r="AA23" s="12">
        <f>+SUMIF(MABEL!F:F,'ALL 2019'!C23,MABEL!E:E)</f>
        <v>-5919212682.04</v>
      </c>
      <c r="AB23" s="124">
        <f>+SUMIF(DISCOI!G:G,'ALL 2019'!C23,DISCOI!F:F)</f>
        <v>0</v>
      </c>
      <c r="AC23" s="12">
        <f>+SUMIF(NMP!F:F,'ALL 2019'!C23,NMP!E:E)</f>
        <v>0</v>
      </c>
      <c r="AD23" s="12">
        <f>+SUMIF('AMCHO '!F:F,'ALL 2019'!C23,'AMCHO '!E:E)</f>
        <v>-3136922853.9400001</v>
      </c>
      <c r="AE23" s="12">
        <f>SUMIF(CONFORTIS!G:G,'ALL 2019'!C23,CONFORTIS!F:F)</f>
        <v>0</v>
      </c>
      <c r="AF23" s="12">
        <f>+SUMIF('IRS IMMO'!G:G,'ALL 2019'!C23,'IRS IMMO'!F:F)</f>
        <v>0</v>
      </c>
      <c r="AG23" s="12">
        <f>SUMIF('United Malagasy'!F:F,'ALL 2019'!C23,'United Malagasy'!E:E)</f>
        <v>0</v>
      </c>
      <c r="AH23" s="12">
        <f>+SUMIF(AGRIVETAM!F:F,'ALL 2019'!C23,AGRIVETAM!E:E)</f>
        <v>0</v>
      </c>
      <c r="AI23" s="12">
        <f>+SUMIF(EUROPAINTS!F:F,'ALL 2019'!C23,EUROPAINTS!E:E)</f>
        <v>0</v>
      </c>
      <c r="AJ23" s="12">
        <f>SUMIF('CSS SAKAY'!F:F,'ALL 2019'!C23,'CSS SAKAY'!E:E)</f>
        <v>0</v>
      </c>
      <c r="AK23" s="77">
        <f>+SUMIF(AGRIMA!F:F,'ALL 2019'!C23,AGRIMA!E:E)</f>
        <v>0</v>
      </c>
      <c r="AL23" s="12">
        <f>+SUMIF(FERRIS!H:H,'ALL 2019'!C23,FERRIS!G:G)</f>
        <v>0</v>
      </c>
      <c r="AM23" s="12">
        <f>SUMIF(SEM!F:F,'ALL 2019'!C23,SEM!E:E)</f>
        <v>0</v>
      </c>
      <c r="AN23" s="12">
        <f>+SUMIF(Madatrade!F:F,'ALL 2019'!C23,Madatrade!E:E)</f>
        <v>0</v>
      </c>
      <c r="AO23" s="12">
        <f>+SUMIF('FIRST INVESTISSEMENT'!G:G,'ALL 2019'!C23,'FIRST INVESTISSEMENT'!F:F)</f>
        <v>0</v>
      </c>
    </row>
    <row r="24" spans="1:41" x14ac:dyDescent="0.25">
      <c r="A24" t="str">
        <f t="shared" si="1"/>
        <v>1</v>
      </c>
      <c r="B24" t="str">
        <f t="shared" si="2"/>
        <v>161</v>
      </c>
      <c r="C24" s="127">
        <v>16170000</v>
      </c>
      <c r="D24" s="23" t="s">
        <v>3209</v>
      </c>
      <c r="E24" s="155" t="s">
        <v>3019</v>
      </c>
      <c r="F24" s="77"/>
      <c r="G24" s="77">
        <f>+SUMIF(AGRICORP!I:I,C24,AGRICORP!F:F)</f>
        <v>0</v>
      </c>
      <c r="H24" s="77">
        <f>+SUMIF(SMTP!D:D,'ALL 2019'!C24,SMTP!H:H)</f>
        <v>0</v>
      </c>
      <c r="I24" s="77">
        <f>SUMIF(AGRIVET!G:G,C24,AGRIVET!F:F)</f>
        <v>0</v>
      </c>
      <c r="J24" s="77">
        <f>+SUMIF(AGRIVAL!G:G,'ALL 2019'!C24,AGRIVAL!F:F)</f>
        <v>0</v>
      </c>
      <c r="M24" s="12"/>
      <c r="N24" s="12"/>
      <c r="O24" s="12"/>
      <c r="P24" s="12"/>
      <c r="Q24" s="12"/>
      <c r="R24" s="147">
        <f>SUMIF('First Energy'!F:F,C24,'First Energy'!I:I)</f>
        <v>0</v>
      </c>
      <c r="S24" s="147">
        <f>SUMIF('ID Motors'!G:G,C24,'ID Motors'!J:J)</f>
        <v>0</v>
      </c>
      <c r="T24" s="12">
        <f>+SUMIF('ID RENTAL'!G:G,'ALL 2019'!C24,'ID RENTAL'!F:F)</f>
        <v>0</v>
      </c>
      <c r="U24" s="124"/>
      <c r="V24" s="77">
        <f>+SUMIF(AGRIMOTORS!G:G,C24,AGRIMOTORS!F:F)</f>
        <v>0</v>
      </c>
      <c r="W24" s="12"/>
      <c r="X24" s="12"/>
      <c r="Y24" s="12"/>
      <c r="Z24" s="12"/>
      <c r="AA24" s="12"/>
      <c r="AB24" s="124"/>
      <c r="AC24" s="12"/>
      <c r="AD24" s="12"/>
      <c r="AE24" s="12">
        <f>SUMIF(CONFORTIS!G:G,'ALL 2019'!C24,CONFORTIS!F:F)</f>
        <v>0</v>
      </c>
      <c r="AF24" s="12"/>
      <c r="AG24" s="12">
        <f>SUMIF('United Malagasy'!F:F,'ALL 2019'!C24,'United Malagasy'!E:E)</f>
        <v>0</v>
      </c>
      <c r="AH24" s="12"/>
      <c r="AI24" s="12"/>
      <c r="AJ24" s="12">
        <f>SUMIF('CSS SAKAY'!F:F,'ALL 2019'!C24,'CSS SAKAY'!E:E)</f>
        <v>0</v>
      </c>
      <c r="AK24" s="77">
        <f>+SUMIF(AGRIMA!F:F,'ALL 2019'!C24,AGRIMA!E:E)</f>
        <v>0</v>
      </c>
      <c r="AL24" s="12"/>
      <c r="AM24" s="12">
        <f>SUMIF(SEM!F:F,'ALL 2019'!C24,SEM!E:E)</f>
        <v>0</v>
      </c>
      <c r="AN24" s="12">
        <f>+SUMIF(Madatrade!F:F,'ALL 2019'!C24,Madatrade!E:E)</f>
        <v>0</v>
      </c>
      <c r="AO24" s="12">
        <f>+SUMIF('FIRST INVESTISSEMENT'!G:G,'ALL 2019'!C24,'FIRST INVESTISSEMENT'!F:F)</f>
        <v>0</v>
      </c>
    </row>
    <row r="25" spans="1:41" x14ac:dyDescent="0.25">
      <c r="A25" t="str">
        <f t="shared" si="1"/>
        <v>1</v>
      </c>
      <c r="B25" t="str">
        <f t="shared" si="2"/>
        <v>165</v>
      </c>
      <c r="C25" s="22">
        <v>16500000</v>
      </c>
      <c r="D25" s="23" t="s">
        <v>3211</v>
      </c>
      <c r="E25" s="28" t="s">
        <v>3212</v>
      </c>
      <c r="F25" s="77"/>
      <c r="G25" s="77">
        <f>+SUMIF(AGRICORP!I:I,C25,AGRICORP!F:F)</f>
        <v>0</v>
      </c>
      <c r="H25" s="77">
        <f>+SUMIF(SMTP!D:D,'ALL 2019'!C25,SMTP!H:H)</f>
        <v>0</v>
      </c>
      <c r="I25" s="77">
        <f>SUMIF(AGRIVET!G:G,C25,AGRIVET!F:F)</f>
        <v>0</v>
      </c>
      <c r="J25" s="77">
        <f>+SUMIF(AGRIVAL!G:G,'ALL 2019'!C25,AGRIVAL!F:F)</f>
        <v>0</v>
      </c>
      <c r="K25" s="77">
        <f>+SUMIF(AGRIKOBA!G:G,'ALL 2019'!C25,AGRIKOBA!F:F)</f>
        <v>0</v>
      </c>
      <c r="M25" s="12"/>
      <c r="N25" s="12">
        <f>+SUMIF(IDF!F:F,'ALL 2019'!C25,IDF!E:E)</f>
        <v>-666415029.15999997</v>
      </c>
      <c r="O25" s="12">
        <f>+SUMIF(RYA!G:G,C25,RYA!F:F)</f>
        <v>0</v>
      </c>
      <c r="P25" s="12">
        <f>+SUMIF('SCI NOAH'!G:G,'ALL 2019'!C25,'SCI NOAH'!F:F)</f>
        <v>0</v>
      </c>
      <c r="Q25" s="12">
        <f>+SUMIF(SIM!F:F,'ALL 2019'!C25,SIM!E:E)</f>
        <v>-43090321.18</v>
      </c>
      <c r="R25" s="147">
        <f>SUMIF('First Energy'!F:F,C25,'First Energy'!I:I)</f>
        <v>0</v>
      </c>
      <c r="S25" s="147">
        <f>SUMIF('ID Motors'!G:G,C25,'ID Motors'!J:J)</f>
        <v>0</v>
      </c>
      <c r="T25" s="12">
        <f>+SUMIF('ID RENTAL'!G:G,'ALL 2019'!C25,'ID RENTAL'!F:F)</f>
        <v>0</v>
      </c>
      <c r="U25" s="124">
        <f>+SUMIF('MCM '!G:G,'ALL 2019'!C25,'MCM '!F:F)</f>
        <v>0</v>
      </c>
      <c r="V25" s="77">
        <f>+SUMIF(AGRIMOTORS!G:G,C25,AGRIMOTORS!F:F)</f>
        <v>0</v>
      </c>
      <c r="W25" s="12">
        <f>+SUMIF(BOVIMA!F:F,'ALL 2019'!C25,BOVIMA!E:E)</f>
        <v>0</v>
      </c>
      <c r="X25" s="12">
        <f>+SUMIF(AGRIFEED!F:F,'ALL 2019'!C25,AGRIFEED!E:E)</f>
        <v>0</v>
      </c>
      <c r="Y25" s="12">
        <f>+SUMIF(AMIP!F:F,'ALL 2019'!C25,AMIP!E:E)</f>
        <v>0</v>
      </c>
      <c r="Z25" s="12">
        <f>+SUMIF(ISF!F:F,'ALL 2019'!C25,ISF!F:F)</f>
        <v>0</v>
      </c>
      <c r="AA25" s="12">
        <f>+SUMIF(MABEL!F:F,'ALL 2019'!C25,MABEL!E:E)</f>
        <v>0</v>
      </c>
      <c r="AB25" s="124">
        <f>+SUMIF(DISCOI!G:G,'ALL 2019'!C25,DISCOI!F:F)</f>
        <v>0</v>
      </c>
      <c r="AC25" s="12">
        <f>+SUMIF(NMP!F:F,'ALL 2019'!C25,NMP!E:E)</f>
        <v>0</v>
      </c>
      <c r="AD25" s="12">
        <f>+SUMIF('AMCHO '!F:F,'ALL 2019'!C25,'AMCHO '!E:E)</f>
        <v>0</v>
      </c>
      <c r="AE25" s="12">
        <f>SUMIF(CONFORTIS!G:G,'ALL 2019'!C25,CONFORTIS!F:F)</f>
        <v>0</v>
      </c>
      <c r="AF25" s="12">
        <f>+SUMIF('IRS IMMO'!G:G,'ALL 2019'!C25,'IRS IMMO'!F:F)</f>
        <v>0</v>
      </c>
      <c r="AG25" s="12">
        <f>SUMIF('United Malagasy'!F:F,'ALL 2019'!C25,'United Malagasy'!E:E)</f>
        <v>0</v>
      </c>
      <c r="AH25" s="12">
        <f>+SUMIF(AGRIVETAM!F:F,'ALL 2019'!C25,AGRIVETAM!E:E)</f>
        <v>0</v>
      </c>
      <c r="AI25" s="12">
        <f>+SUMIF(EUROPAINTS!F:F,'ALL 2019'!C25,EUROPAINTS!E:E)</f>
        <v>0</v>
      </c>
      <c r="AJ25" s="12">
        <f>SUMIF('CSS SAKAY'!F:F,'ALL 2019'!C25,'CSS SAKAY'!E:E)</f>
        <v>0</v>
      </c>
      <c r="AK25" s="77">
        <f>+SUMIF(AGRIMA!F:F,'ALL 2019'!C25,AGRIMA!E:E)</f>
        <v>0</v>
      </c>
      <c r="AL25" s="12">
        <f>+SUMIF(FERRIS!H:H,'ALL 2019'!C25,FERRIS!G:G)</f>
        <v>0</v>
      </c>
      <c r="AM25" s="12">
        <f>SUMIF(SEM!F:F,'ALL 2019'!C25,SEM!E:E)</f>
        <v>0</v>
      </c>
      <c r="AN25" s="12">
        <f>+SUMIF(Madatrade!F:F,'ALL 2019'!C25,Madatrade!E:E)</f>
        <v>0</v>
      </c>
      <c r="AO25" s="12">
        <f>+SUMIF('FIRST INVESTISSEMENT'!G:G,'ALL 2019'!C25,'FIRST INVESTISSEMENT'!F:F)</f>
        <v>0</v>
      </c>
    </row>
    <row r="26" spans="1:41" x14ac:dyDescent="0.25">
      <c r="A26" t="str">
        <f t="shared" si="1"/>
        <v>1</v>
      </c>
      <c r="B26" t="str">
        <f t="shared" si="2"/>
        <v>168</v>
      </c>
      <c r="C26" s="18">
        <v>16884000</v>
      </c>
      <c r="D26" s="23" t="s">
        <v>3209</v>
      </c>
      <c r="E26" s="24" t="s">
        <v>1763</v>
      </c>
      <c r="F26" s="77">
        <v>-8881770.9900000002</v>
      </c>
      <c r="G26" s="77">
        <f>+SUMIF(AGRICORP!I:I,C26,AGRICORP!F:F)</f>
        <v>0</v>
      </c>
      <c r="H26" s="77">
        <f>+SUMIF(SMTP!D:D,'ALL 2019'!C26,SMTP!H:H)</f>
        <v>0</v>
      </c>
      <c r="I26" s="77">
        <f>SUMIF(AGRIVET!G:G,C26,AGRIVET!F:F)</f>
        <v>0</v>
      </c>
      <c r="J26" s="77">
        <f>+SUMIF(AGRIVAL!G:G,'ALL 2019'!C26,AGRIVAL!F:F)</f>
        <v>0</v>
      </c>
      <c r="K26" s="77">
        <f>+SUMIF(AGRIKOBA!G:G,'ALL 2019'!C26,AGRIKOBA!F:F)</f>
        <v>0</v>
      </c>
      <c r="L26" s="77">
        <f>+SUMIF(LMOI!F:F,'ALL 2019'!C26,LMOI!E:E)</f>
        <v>0</v>
      </c>
      <c r="M26" s="12">
        <f>+SUMIF(TARTINE!G:G,'ALL 2019'!C26,TARTINE!F:F)</f>
        <v>0</v>
      </c>
      <c r="N26" s="12">
        <f>+SUMIF(IDF!F:F,'ALL 2019'!C26,IDF!E:E)</f>
        <v>0</v>
      </c>
      <c r="O26" s="12">
        <f>+SUMIF(RYA!G:G,C26,RYA!F:F)</f>
        <v>0</v>
      </c>
      <c r="P26" s="12">
        <f>+SUMIF('SCI NOAH'!G:G,'ALL 2019'!C26,'SCI NOAH'!F:F)</f>
        <v>0</v>
      </c>
      <c r="Q26" s="12">
        <f>+SUMIF(SIM!F:F,'ALL 2019'!C26,SIM!E:E)</f>
        <v>0</v>
      </c>
      <c r="R26" s="147">
        <f>SUMIF('First Energy'!F:F,C26,'First Energy'!I:I)</f>
        <v>0</v>
      </c>
      <c r="S26" s="147">
        <f>SUMIF('ID Motors'!G:G,C26,'ID Motors'!J:J)</f>
        <v>0</v>
      </c>
      <c r="T26" s="12">
        <f>+SUMIF('ID RENTAL'!G:G,'ALL 2019'!C26,'ID RENTAL'!F:F)</f>
        <v>0</v>
      </c>
      <c r="U26" s="124">
        <f>+SUMIF('MCM '!G:G,'ALL 2019'!C26,'MCM '!F:F)</f>
        <v>0</v>
      </c>
      <c r="V26" s="77">
        <f>+SUMIF(AGRIMOTORS!G:G,C26,AGRIMOTORS!F:F)</f>
        <v>0</v>
      </c>
      <c r="W26" s="12">
        <f>+SUMIF(BOVIMA!F:F,'ALL 2019'!C26,BOVIMA!E:E)</f>
        <v>0</v>
      </c>
      <c r="X26" s="12">
        <f>+SUMIF(AGRIFEED!F:F,'ALL 2019'!C26,AGRIFEED!E:E)</f>
        <v>0</v>
      </c>
      <c r="Y26" s="12">
        <f>+SUMIF(AMIP!F:F,'ALL 2019'!C26,AMIP!E:E)</f>
        <v>0</v>
      </c>
      <c r="Z26" s="12">
        <f>+SUMIF(ISF!F:F,'ALL 2019'!C26,ISF!F:F)</f>
        <v>0</v>
      </c>
      <c r="AA26" s="12">
        <f>+SUMIF(MABEL!F:F,'ALL 2019'!C26,MABEL!E:E)</f>
        <v>0</v>
      </c>
      <c r="AB26" s="124">
        <f>+SUMIF(DISCOI!G:G,'ALL 2019'!C26,DISCOI!F:F)</f>
        <v>0</v>
      </c>
      <c r="AC26" s="12">
        <f>+SUMIF(NMP!F:F,'ALL 2019'!C26,NMP!E:E)</f>
        <v>0</v>
      </c>
      <c r="AD26" s="12">
        <f>+SUMIF('AMCHO '!F:F,'ALL 2019'!C26,'AMCHO '!E:E)</f>
        <v>-25752820.609999999</v>
      </c>
      <c r="AE26" s="12">
        <f>SUMIF(CONFORTIS!G:G,'ALL 2019'!C26,CONFORTIS!F:F)</f>
        <v>0</v>
      </c>
      <c r="AF26" s="12">
        <f>+SUMIF('IRS IMMO'!G:G,'ALL 2019'!C26,'IRS IMMO'!F:F)</f>
        <v>0</v>
      </c>
      <c r="AG26" s="12">
        <f>SUMIF('United Malagasy'!F:F,'ALL 2019'!C26,'United Malagasy'!E:E)</f>
        <v>0</v>
      </c>
      <c r="AH26" s="12">
        <f>+SUMIF(AGRIVETAM!F:F,'ALL 2019'!C26,AGRIVETAM!E:E)</f>
        <v>0</v>
      </c>
      <c r="AI26" s="12">
        <f>+SUMIF(EUROPAINTS!F:F,'ALL 2019'!C26,EUROPAINTS!E:E)</f>
        <v>0</v>
      </c>
      <c r="AJ26" s="12">
        <f>SUMIF('CSS SAKAY'!F:F,'ALL 2019'!C26,'CSS SAKAY'!E:E)</f>
        <v>0</v>
      </c>
      <c r="AK26" s="77">
        <f>+SUMIF(AGRIMA!F:F,'ALL 2019'!C26,AGRIMA!E:E)</f>
        <v>0</v>
      </c>
      <c r="AL26" s="12">
        <f>+SUMIF(FERRIS!H:H,'ALL 2019'!C26,FERRIS!G:G)</f>
        <v>0</v>
      </c>
      <c r="AM26" s="12">
        <f>SUMIF(SEM!F:F,'ALL 2019'!C26,SEM!E:E)</f>
        <v>0</v>
      </c>
      <c r="AN26" s="12">
        <f>+SUMIF(Madatrade!F:F,'ALL 2019'!C26,Madatrade!E:E)</f>
        <v>0</v>
      </c>
      <c r="AO26" s="12">
        <f>+SUMIF('FIRST INVESTISSEMENT'!G:G,'ALL 2019'!C26,'FIRST INVESTISSEMENT'!F:F)</f>
        <v>0</v>
      </c>
    </row>
    <row r="27" spans="1:41" x14ac:dyDescent="0.25">
      <c r="A27" t="str">
        <f t="shared" si="1"/>
        <v>2</v>
      </c>
      <c r="B27" t="str">
        <f t="shared" si="2"/>
        <v>203</v>
      </c>
      <c r="C27" s="18">
        <v>20300000</v>
      </c>
      <c r="D27" s="23" t="s">
        <v>3213</v>
      </c>
      <c r="E27" s="24" t="s">
        <v>1650</v>
      </c>
      <c r="F27" s="77"/>
      <c r="G27" s="77">
        <f>+SUMIF(AGRICORP!I:I,C27,AGRICORP!F:F)</f>
        <v>0</v>
      </c>
      <c r="H27" s="77">
        <f>+SUMIF(SMTP!D:D,'ALL 2019'!C27,SMTP!H:H)</f>
        <v>0</v>
      </c>
      <c r="I27" s="77">
        <f>SUMIF(AGRIVET!G:G,C27,AGRIVET!F:F)</f>
        <v>0</v>
      </c>
      <c r="J27" s="77">
        <f>+SUMIF(AGRIVAL!G:G,'ALL 2019'!C27,AGRIVAL!F:F)</f>
        <v>0</v>
      </c>
      <c r="K27" s="77">
        <f>+SUMIF(AGRIKOBA!G:G,'ALL 2019'!C27,AGRIKOBA!F:F)</f>
        <v>0</v>
      </c>
      <c r="M27" s="12">
        <f>+SUMIF(TARTINE!G:G,'ALL 2019'!C27,TARTINE!F:F)</f>
        <v>395000</v>
      </c>
      <c r="N27" s="12">
        <f>+SUMIF(IDF!F:F,'ALL 2019'!C27,IDF!E:E)</f>
        <v>0</v>
      </c>
      <c r="O27" s="12">
        <f>+SUMIF(RYA!G:G,C27,RYA!F:F)</f>
        <v>0</v>
      </c>
      <c r="P27" s="12">
        <f>+SUMIF('SCI NOAH'!G:G,'ALL 2019'!C27,'SCI NOAH'!F:F)</f>
        <v>0</v>
      </c>
      <c r="Q27" s="12">
        <f>+SUMIF(SIM!F:F,'ALL 2019'!C27,SIM!E:E)</f>
        <v>0</v>
      </c>
      <c r="R27" s="147">
        <f>SUMIF('First Energy'!F:F,C27,'First Energy'!I:I)</f>
        <v>0</v>
      </c>
      <c r="S27" s="147">
        <f>SUMIF('ID Motors'!G:G,C27,'ID Motors'!J:J)</f>
        <v>0</v>
      </c>
      <c r="T27" s="12">
        <f>+SUMIF('ID RENTAL'!G:G,'ALL 2019'!C27,'ID RENTAL'!F:F)</f>
        <v>0</v>
      </c>
      <c r="U27" s="124">
        <f>+SUMIF('MCM '!G:G,'ALL 2019'!C27,'MCM '!F:F)</f>
        <v>0</v>
      </c>
      <c r="V27" s="77">
        <f>+SUMIF(AGRIMOTORS!G:G,C27,AGRIMOTORS!F:F)</f>
        <v>0</v>
      </c>
      <c r="W27" s="12">
        <f>+SUMIF(BOVIMA!F:F,'ALL 2019'!C27,BOVIMA!E:E)</f>
        <v>0</v>
      </c>
      <c r="X27" s="12">
        <f>+SUMIF(AGRIFEED!F:F,'ALL 2019'!C27,AGRIFEED!E:E)</f>
        <v>0</v>
      </c>
      <c r="Y27" s="12">
        <f>+SUMIF(AMIP!F:F,'ALL 2019'!C27,AMIP!E:E)</f>
        <v>0</v>
      </c>
      <c r="Z27" s="12">
        <f>+SUMIF(ISF!F:F,'ALL 2019'!C27,ISF!F:F)</f>
        <v>0</v>
      </c>
      <c r="AA27" s="12">
        <f>+SUMIF(MABEL!F:F,'ALL 2019'!C27,MABEL!E:E)</f>
        <v>0</v>
      </c>
      <c r="AB27" s="124">
        <f>+SUMIF(DISCOI!G:G,'ALL 2019'!C27,DISCOI!F:F)</f>
        <v>0</v>
      </c>
      <c r="AC27" s="12">
        <f>+SUMIF(NMP!F:F,'ALL 2019'!C27,NMP!E:E)</f>
        <v>0</v>
      </c>
      <c r="AD27" s="12">
        <f>+SUMIF('AMCHO '!F:F,'ALL 2019'!C27,'AMCHO '!E:E)</f>
        <v>0</v>
      </c>
      <c r="AE27" s="12">
        <f>SUMIF(CONFORTIS!G:G,'ALL 2019'!C27,CONFORTIS!F:F)</f>
        <v>0</v>
      </c>
      <c r="AF27" s="12">
        <f>+SUMIF('IRS IMMO'!G:G,'ALL 2019'!C27,'IRS IMMO'!F:F)</f>
        <v>0</v>
      </c>
      <c r="AG27" s="12">
        <f>SUMIF('United Malagasy'!F:F,'ALL 2019'!C27,'United Malagasy'!E:E)</f>
        <v>0</v>
      </c>
      <c r="AH27" s="12">
        <f>+SUMIF(AGRIVETAM!F:F,'ALL 2019'!C27,AGRIVETAM!E:E)</f>
        <v>0</v>
      </c>
      <c r="AI27" s="12">
        <f>+SUMIF(EUROPAINTS!F:F,'ALL 2019'!C27,EUROPAINTS!E:E)</f>
        <v>0</v>
      </c>
      <c r="AJ27" s="12">
        <f>SUMIF('CSS SAKAY'!F:F,'ALL 2019'!C27,'CSS SAKAY'!E:E)</f>
        <v>0</v>
      </c>
      <c r="AK27" s="77">
        <f>+SUMIF(AGRIMA!F:F,'ALL 2019'!C27,AGRIMA!E:E)</f>
        <v>0</v>
      </c>
      <c r="AL27" s="12">
        <f>+SUMIF(FERRIS!H:H,'ALL 2019'!C27,FERRIS!G:G)</f>
        <v>0</v>
      </c>
      <c r="AM27" s="12">
        <f>SUMIF(SEM!F:F,'ALL 2019'!C27,SEM!E:E)</f>
        <v>0</v>
      </c>
      <c r="AN27" s="12">
        <f>+SUMIF(Madatrade!F:F,'ALL 2019'!C27,Madatrade!E:E)</f>
        <v>0</v>
      </c>
      <c r="AO27" s="12">
        <f>+SUMIF('FIRST INVESTISSEMENT'!G:G,'ALL 2019'!C27,'FIRST INVESTISSEMENT'!F:F)</f>
        <v>0</v>
      </c>
    </row>
    <row r="28" spans="1:41" x14ac:dyDescent="0.25">
      <c r="A28" t="str">
        <f t="shared" si="1"/>
        <v>2</v>
      </c>
      <c r="B28" t="str">
        <f t="shared" si="2"/>
        <v>204</v>
      </c>
      <c r="C28" s="23">
        <v>20400000</v>
      </c>
      <c r="D28" s="23" t="s">
        <v>3214</v>
      </c>
      <c r="E28" s="24" t="s">
        <v>47</v>
      </c>
      <c r="F28" s="77">
        <v>4832320.3600000003</v>
      </c>
      <c r="G28" s="77">
        <f>+SUMIF(AGRICORP!I:I,C28,AGRICORP!F:F)</f>
        <v>0</v>
      </c>
      <c r="H28" s="77">
        <f>+SUMIF(SMTP!D:D,'ALL 2019'!C28,SMTP!H:H)</f>
        <v>168079047.41999999</v>
      </c>
      <c r="I28" s="77">
        <f>SUMIF(AGRIVET!G:G,C28,AGRIVET!F:F)</f>
        <v>263936840.36000001</v>
      </c>
      <c r="J28" s="77">
        <f>+SUMIF(AGRIVAL!G:G,'ALL 2019'!C28,AGRIVAL!F:F)</f>
        <v>21223664.359999999</v>
      </c>
      <c r="K28" s="77">
        <f>+SUMIF(AGRIKOBA!G:G,'ALL 2019'!C28,AGRIKOBA!F:F)</f>
        <v>0</v>
      </c>
      <c r="L28" s="77">
        <f>+SUMIF(LMOI!F:F,'ALL 2019'!C28,LMOI!E:E)</f>
        <v>0</v>
      </c>
      <c r="M28" s="12">
        <f>+SUMIF(TARTINE!G:G,'ALL 2019'!C28,TARTINE!F:F)</f>
        <v>0</v>
      </c>
      <c r="N28" s="12">
        <f>+SUMIF(IDF!F:F,'ALL 2019'!C28,IDF!E:E)</f>
        <v>4832320.3600000003</v>
      </c>
      <c r="O28" s="12">
        <f>+SUMIF(RYA!G:G,C28,RYA!F:F)</f>
        <v>0</v>
      </c>
      <c r="P28" s="12">
        <f>+SUMIF('SCI NOAH'!G:G,'ALL 2019'!C28,'SCI NOAH'!F:F)</f>
        <v>0</v>
      </c>
      <c r="Q28" s="12">
        <f>+SUMIF(SIM!F:F,'ALL 2019'!C28,SIM!E:E)</f>
        <v>0</v>
      </c>
      <c r="R28" s="147">
        <f>SUMIF('First Energy'!F:F,C28,'First Energy'!I:I)</f>
        <v>4832320.3600000003</v>
      </c>
      <c r="S28" s="147">
        <f>SUMIF('ID Motors'!G:G,C28,'ID Motors'!J:J)</f>
        <v>4832320.3600000003</v>
      </c>
      <c r="T28" s="12">
        <f>+SUMIF('ID RENTAL'!G:G,'ALL 2019'!C28,'ID RENTAL'!F:F)</f>
        <v>0</v>
      </c>
      <c r="U28" s="124">
        <f>+SUMIF('MCM '!G:G,'ALL 2019'!C28,'MCM '!F:F)</f>
        <v>2297900</v>
      </c>
      <c r="V28" s="77">
        <f>+SUMIF(AGRIMOTORS!G:G,C28,AGRIMOTORS!F:F)</f>
        <v>0</v>
      </c>
      <c r="W28" s="12">
        <f>+SUMIF(BOVIMA!F:F,'ALL 2019'!C28,BOVIMA!E:E)</f>
        <v>0</v>
      </c>
      <c r="X28" s="12">
        <f>+SUMIF(AGRIFEED!F:F,'ALL 2019'!C28,AGRIFEED!E:E)</f>
        <v>0</v>
      </c>
      <c r="Y28" s="12">
        <f>+SUMIF(AMIP!F:F,'ALL 2019'!C28,AMIP!E:E)</f>
        <v>0</v>
      </c>
      <c r="Z28" s="12">
        <f>+SUMIF(ISF!F:F,'ALL 2019'!C28,ISF!F:F)</f>
        <v>0</v>
      </c>
      <c r="AA28" s="12">
        <f>+SUMIF(MABEL!F:F,'ALL 2019'!C28,MABEL!E:E)</f>
        <v>0</v>
      </c>
      <c r="AB28" s="124">
        <f>+SUMIF(DISCOI!G:G,'ALL 2019'!C28,DISCOI!F:F)</f>
        <v>4832320.3600000003</v>
      </c>
      <c r="AC28" s="12">
        <f>+SUMIF(NMP!F:F,'ALL 2019'!C28,NMP!E:E)</f>
        <v>0</v>
      </c>
      <c r="AD28" s="12">
        <f>+SUMIF('AMCHO '!F:F,'ALL 2019'!C28,'AMCHO '!E:E)</f>
        <v>0</v>
      </c>
      <c r="AE28" s="12">
        <f>SUMIF(CONFORTIS!G:G,'ALL 2019'!C28,CONFORTIS!F:F)</f>
        <v>0</v>
      </c>
      <c r="AF28" s="12">
        <f>+SUMIF('IRS IMMO'!G:G,'ALL 2019'!C28,'IRS IMMO'!F:F)</f>
        <v>0</v>
      </c>
      <c r="AG28" s="12">
        <f>SUMIF('United Malagasy'!F:F,'ALL 2019'!C28,'United Malagasy'!E:E)</f>
        <v>0</v>
      </c>
      <c r="AH28" s="12">
        <f>+SUMIF(AGRIVETAM!F:F,'ALL 2019'!C28,AGRIVETAM!E:E)</f>
        <v>11737260.289999999</v>
      </c>
      <c r="AI28" s="12">
        <f>+SUMIF(EUROPAINTS!F:F,'ALL 2019'!C28,EUROPAINTS!E:E)</f>
        <v>4832320.3600000003</v>
      </c>
      <c r="AJ28" s="12">
        <f>SUMIF('CSS SAKAY'!F:F,'ALL 2019'!C28,'CSS SAKAY'!E:E)</f>
        <v>0</v>
      </c>
      <c r="AK28" s="77">
        <f>+SUMIF(AGRIMA!F:F,'ALL 2019'!C28,AGRIMA!E:E)</f>
        <v>0</v>
      </c>
      <c r="AL28" s="12">
        <f>+SUMIF(FERRIS!H:H,'ALL 2019'!C28,FERRIS!G:G)</f>
        <v>0</v>
      </c>
      <c r="AM28" s="12">
        <f>SUMIF(SEM!F:F,'ALL 2019'!C28,SEM!E:E)</f>
        <v>6025472.2400000002</v>
      </c>
      <c r="AN28" s="12">
        <f>+SUMIF(Madatrade!F:F,'ALL 2019'!C28,Madatrade!E:E)</f>
        <v>0</v>
      </c>
      <c r="AO28" s="12">
        <f>+SUMIF('FIRST INVESTISSEMENT'!G:G,'ALL 2019'!C28,'FIRST INVESTISSEMENT'!F:F)</f>
        <v>0</v>
      </c>
    </row>
    <row r="29" spans="1:41" x14ac:dyDescent="0.25">
      <c r="A29" t="str">
        <f t="shared" si="1"/>
        <v>2</v>
      </c>
      <c r="B29" t="str">
        <f t="shared" si="2"/>
        <v>205</v>
      </c>
      <c r="C29" s="23">
        <v>20500000</v>
      </c>
      <c r="D29" s="23" t="s">
        <v>3213</v>
      </c>
      <c r="E29" s="57" t="s">
        <v>801</v>
      </c>
      <c r="F29" s="77"/>
      <c r="G29" s="77">
        <f>+SUMIF(AGRICORP!I:I,C29,AGRICORP!F:F)</f>
        <v>0</v>
      </c>
      <c r="H29" s="77">
        <f>+SUMIF(SMTP!D:D,'ALL 2019'!C29,SMTP!H:H)</f>
        <v>0</v>
      </c>
      <c r="I29" s="77">
        <f>SUMIF(AGRIVET!G:G,C29,AGRIVET!F:F)</f>
        <v>0</v>
      </c>
      <c r="J29" s="77">
        <f>+SUMIF(AGRIVAL!G:G,'ALL 2019'!C29,AGRIVAL!F:F)</f>
        <v>6174624.8099999996</v>
      </c>
      <c r="K29" s="77">
        <f>+SUMIF(AGRIKOBA!G:G,'ALL 2019'!C29,AGRIKOBA!F:F)</f>
        <v>0</v>
      </c>
      <c r="L29" s="77">
        <f>+SUMIF(LMOI!F:F,'ALL 2019'!C29,LMOI!E:E)</f>
        <v>0</v>
      </c>
      <c r="M29" s="12">
        <f>+SUMIF(TARTINE!G:G,'ALL 2019'!C29,TARTINE!F:F)</f>
        <v>0</v>
      </c>
      <c r="N29" s="12">
        <f>+SUMIF(IDF!F:F,'ALL 2019'!C29,IDF!E:E)</f>
        <v>0</v>
      </c>
      <c r="O29" s="12">
        <f>+SUMIF(RYA!G:G,C29,RYA!F:F)</f>
        <v>0</v>
      </c>
      <c r="P29" s="12">
        <f>+SUMIF('SCI NOAH'!G:G,'ALL 2019'!C29,'SCI NOAH'!F:F)</f>
        <v>0</v>
      </c>
      <c r="Q29" s="12">
        <f>+SUMIF(SIM!F:F,'ALL 2019'!C29,SIM!E:E)</f>
        <v>0</v>
      </c>
      <c r="R29" s="147">
        <f>SUMIF('First Energy'!F:F,C29,'First Energy'!I:I)</f>
        <v>0</v>
      </c>
      <c r="S29" s="147">
        <f>SUMIF('ID Motors'!G:G,C29,'ID Motors'!J:J)</f>
        <v>0</v>
      </c>
      <c r="T29" s="12">
        <f>+SUMIF('ID RENTAL'!G:G,'ALL 2019'!C29,'ID RENTAL'!F:F)</f>
        <v>0</v>
      </c>
      <c r="U29" s="124">
        <f>+SUMIF('MCM '!G:G,'ALL 2019'!C29,'MCM '!F:F)</f>
        <v>0</v>
      </c>
      <c r="V29" s="77">
        <f>+SUMIF(AGRIMOTORS!G:G,C29,AGRIMOTORS!F:F)</f>
        <v>0</v>
      </c>
      <c r="W29" s="12">
        <f>+SUMIF(BOVIMA!F:F,'ALL 2019'!C29,BOVIMA!E:E)</f>
        <v>0</v>
      </c>
      <c r="X29" s="12">
        <f>+SUMIF(AGRIFEED!F:F,'ALL 2019'!C29,AGRIFEED!E:E)</f>
        <v>0</v>
      </c>
      <c r="Y29" s="12">
        <f>+SUMIF(AMIP!F:F,'ALL 2019'!C29,AMIP!E:E)</f>
        <v>0</v>
      </c>
      <c r="Z29" s="12">
        <f>+SUMIF(ISF!F:F,'ALL 2019'!C29,ISF!F:F)</f>
        <v>0</v>
      </c>
      <c r="AA29" s="12">
        <f>+SUMIF(MABEL!F:F,'ALL 2019'!C29,MABEL!E:E)</f>
        <v>0</v>
      </c>
      <c r="AB29" s="124">
        <f>+SUMIF(DISCOI!G:G,'ALL 2019'!C29,DISCOI!F:F)</f>
        <v>0</v>
      </c>
      <c r="AC29" s="12">
        <f>+SUMIF(NMP!F:F,'ALL 2019'!C29,NMP!E:E)</f>
        <v>0</v>
      </c>
      <c r="AD29" s="12">
        <f>+SUMIF('AMCHO '!F:F,'ALL 2019'!C29,'AMCHO '!E:E)</f>
        <v>0</v>
      </c>
      <c r="AE29" s="12">
        <f>SUMIF(CONFORTIS!G:G,'ALL 2019'!C29,CONFORTIS!F:F)</f>
        <v>0</v>
      </c>
      <c r="AF29" s="12">
        <f>+SUMIF('IRS IMMO'!G:G,'ALL 2019'!C29,'IRS IMMO'!F:F)</f>
        <v>0</v>
      </c>
      <c r="AG29" s="12">
        <f>SUMIF('United Malagasy'!F:F,'ALL 2019'!C29,'United Malagasy'!E:E)</f>
        <v>0</v>
      </c>
      <c r="AH29" s="12">
        <f>+SUMIF(AGRIVETAM!F:F,'ALL 2019'!C29,AGRIVETAM!E:E)</f>
        <v>0</v>
      </c>
      <c r="AI29" s="12">
        <f>+SUMIF(EUROPAINTS!F:F,'ALL 2019'!C29,EUROPAINTS!E:E)</f>
        <v>0</v>
      </c>
      <c r="AJ29" s="12">
        <f>SUMIF('CSS SAKAY'!F:F,'ALL 2019'!C29,'CSS SAKAY'!E:E)</f>
        <v>0</v>
      </c>
      <c r="AK29" s="77">
        <f>+SUMIF(AGRIMA!F:F,'ALL 2019'!C29,AGRIMA!E:E)</f>
        <v>0</v>
      </c>
      <c r="AL29" s="12">
        <f>+SUMIF(FERRIS!H:H,'ALL 2019'!C29,FERRIS!G:G)</f>
        <v>0</v>
      </c>
      <c r="AM29" s="12">
        <f>SUMIF(SEM!F:F,'ALL 2019'!C29,SEM!E:E)</f>
        <v>0</v>
      </c>
      <c r="AN29" s="12">
        <f>+SUMIF(Madatrade!F:F,'ALL 2019'!C29,Madatrade!E:E)</f>
        <v>0</v>
      </c>
      <c r="AO29" s="12">
        <f>+SUMIF('FIRST INVESTISSEMENT'!G:G,'ALL 2019'!C29,'FIRST INVESTISSEMENT'!F:F)</f>
        <v>0</v>
      </c>
    </row>
    <row r="30" spans="1:41" x14ac:dyDescent="0.25">
      <c r="A30" t="str">
        <f t="shared" si="1"/>
        <v>2</v>
      </c>
      <c r="B30" t="str">
        <f t="shared" si="2"/>
        <v>208</v>
      </c>
      <c r="C30" s="22">
        <v>20800000</v>
      </c>
      <c r="D30" s="23" t="s">
        <v>3213</v>
      </c>
      <c r="E30" s="81" t="s">
        <v>1764</v>
      </c>
      <c r="F30" s="77"/>
      <c r="G30" s="77">
        <f>+SUMIF(AGRICORP!I:I,C30,AGRICORP!F:F)</f>
        <v>0</v>
      </c>
      <c r="H30" s="77">
        <f>+SUMIF(SMTP!D:D,'ALL 2019'!C30,SMTP!H:H)</f>
        <v>0</v>
      </c>
      <c r="I30" s="77">
        <f>SUMIF(AGRIVET!G:G,C30,AGRIVET!F:F)</f>
        <v>0</v>
      </c>
      <c r="J30" s="77">
        <f>+SUMIF(AGRIVAL!G:G,'ALL 2019'!C30,AGRIVAL!F:F)</f>
        <v>0</v>
      </c>
      <c r="K30" s="77">
        <f>+SUMIF(AGRIKOBA!G:G,'ALL 2019'!C30,AGRIKOBA!F:F)</f>
        <v>0</v>
      </c>
      <c r="M30" s="12"/>
      <c r="N30" s="12">
        <f>+SUMIF(IDF!F:F,'ALL 2019'!C30,IDF!E:E)</f>
        <v>2347216993</v>
      </c>
      <c r="O30" s="12">
        <f>+SUMIF(RYA!G:G,C30,RYA!F:F)</f>
        <v>0</v>
      </c>
      <c r="P30" s="12">
        <f>+SUMIF('SCI NOAH'!G:G,'ALL 2019'!C30,'SCI NOAH'!F:F)</f>
        <v>0</v>
      </c>
      <c r="Q30" s="12">
        <f>+SUMIF(SIM!F:F,'ALL 2019'!C30,SIM!E:E)</f>
        <v>0</v>
      </c>
      <c r="R30" s="147">
        <f>SUMIF('First Energy'!F:F,C30,'First Energy'!I:I)</f>
        <v>0</v>
      </c>
      <c r="S30" s="147">
        <f>SUMIF('ID Motors'!G:G,C30,'ID Motors'!J:J)</f>
        <v>0</v>
      </c>
      <c r="T30" s="12">
        <f>+SUMIF('ID RENTAL'!G:G,'ALL 2019'!C30,'ID RENTAL'!F:F)</f>
        <v>0</v>
      </c>
      <c r="U30" s="124">
        <f>+SUMIF('MCM '!G:G,'ALL 2019'!C30,'MCM '!F:F)</f>
        <v>0</v>
      </c>
      <c r="V30" s="77">
        <f>+SUMIF(AGRIMOTORS!G:G,C30,AGRIMOTORS!F:F)</f>
        <v>0</v>
      </c>
      <c r="W30" s="12">
        <f>+SUMIF(BOVIMA!F:F,'ALL 2019'!C30,BOVIMA!E:E)</f>
        <v>0</v>
      </c>
      <c r="X30" s="12">
        <f>+SUMIF(AGRIFEED!F:F,'ALL 2019'!C30,AGRIFEED!E:E)</f>
        <v>0</v>
      </c>
      <c r="Y30" s="12">
        <f>+SUMIF(AMIP!F:F,'ALL 2019'!C30,AMIP!E:E)</f>
        <v>0</v>
      </c>
      <c r="Z30" s="12">
        <f>+SUMIF(ISF!F:F,'ALL 2019'!C30,ISF!F:F)</f>
        <v>0</v>
      </c>
      <c r="AA30" s="12">
        <f>+SUMIF(MABEL!F:F,'ALL 2019'!C30,MABEL!E:E)</f>
        <v>0</v>
      </c>
      <c r="AB30" s="124">
        <f>+SUMIF(DISCOI!G:G,'ALL 2019'!C30,DISCOI!F:F)</f>
        <v>0</v>
      </c>
      <c r="AC30" s="12">
        <f>+SUMIF(NMP!F:F,'ALL 2019'!C30,NMP!E:E)</f>
        <v>0</v>
      </c>
      <c r="AD30" s="12">
        <f>+SUMIF('AMCHO '!F:F,'ALL 2019'!C30,'AMCHO '!E:E)</f>
        <v>0</v>
      </c>
      <c r="AE30" s="12">
        <f>SUMIF(CONFORTIS!G:G,'ALL 2019'!C30,CONFORTIS!F:F)</f>
        <v>0</v>
      </c>
      <c r="AF30" s="12">
        <f>+SUMIF('IRS IMMO'!G:G,'ALL 2019'!C30,'IRS IMMO'!F:F)</f>
        <v>0</v>
      </c>
      <c r="AG30" s="12">
        <f>SUMIF('United Malagasy'!F:F,'ALL 2019'!C30,'United Malagasy'!E:E)</f>
        <v>0</v>
      </c>
      <c r="AH30" s="12">
        <f>+SUMIF(AGRIVETAM!F:F,'ALL 2019'!C30,AGRIVETAM!E:E)</f>
        <v>0</v>
      </c>
      <c r="AI30" s="12">
        <f>+SUMIF(EUROPAINTS!F:F,'ALL 2019'!C30,EUROPAINTS!E:E)</f>
        <v>0</v>
      </c>
      <c r="AJ30" s="12">
        <f>SUMIF('CSS SAKAY'!F:F,'ALL 2019'!C30,'CSS SAKAY'!E:E)</f>
        <v>0</v>
      </c>
      <c r="AK30" s="77">
        <f>+SUMIF(AGRIMA!F:F,'ALL 2019'!C30,AGRIMA!E:E)</f>
        <v>0</v>
      </c>
      <c r="AL30" s="12">
        <f>+SUMIF(FERRIS!H:H,'ALL 2019'!C30,FERRIS!G:G)</f>
        <v>0</v>
      </c>
      <c r="AM30" s="12">
        <f>SUMIF(SEM!F:F,'ALL 2019'!C30,SEM!E:E)</f>
        <v>0</v>
      </c>
      <c r="AN30" s="12">
        <f>+SUMIF(Madatrade!F:F,'ALL 2019'!C30,Madatrade!E:E)</f>
        <v>0</v>
      </c>
      <c r="AO30" s="12">
        <f>+SUMIF('FIRST INVESTISSEMENT'!G:G,'ALL 2019'!C30,'FIRST INVESTISSEMENT'!F:F)</f>
        <v>0</v>
      </c>
    </row>
    <row r="31" spans="1:41" x14ac:dyDescent="0.25">
      <c r="A31" t="str">
        <f t="shared" si="1"/>
        <v>2</v>
      </c>
      <c r="B31" t="str">
        <f t="shared" si="2"/>
        <v>211</v>
      </c>
      <c r="C31" s="60">
        <v>21100000</v>
      </c>
      <c r="D31" s="23" t="s">
        <v>3215</v>
      </c>
      <c r="E31" s="24" t="s">
        <v>250</v>
      </c>
      <c r="F31" s="77">
        <v>617015295</v>
      </c>
      <c r="G31" s="77">
        <f>+SUMIF(AGRICORP!I:I,C31,AGRICORP!F:F)</f>
        <v>0</v>
      </c>
      <c r="H31" s="77">
        <f>+SUMIF(SMTP!D:D,'ALL 2019'!C31,SMTP!H:H)</f>
        <v>480198000</v>
      </c>
      <c r="I31" s="77">
        <f>SUMIF(AGRIVET!G:G,C31,AGRIVET!F:F)</f>
        <v>0</v>
      </c>
      <c r="J31" s="77">
        <f>+SUMIF(AGRIVAL!G:G,'ALL 2019'!C31,AGRIVAL!F:F)</f>
        <v>79000000</v>
      </c>
      <c r="K31" s="77">
        <f>+SUMIF(AGRIKOBA!G:G,'ALL 2019'!C31,AGRIKOBA!F:F)</f>
        <v>0</v>
      </c>
      <c r="L31" s="77">
        <f>+SUMIF(LMOI!F:F,'ALL 2019'!C31,LMOI!E:E)</f>
        <v>300000000</v>
      </c>
      <c r="M31" s="12">
        <f>+SUMIF(TARTINE!G:G,'ALL 2019'!C31,TARTINE!F:F)</f>
        <v>0</v>
      </c>
      <c r="N31" s="12">
        <f>+SUMIF(IDF!F:F,'ALL 2019'!C31,IDF!E:E)</f>
        <v>1602971140</v>
      </c>
      <c r="O31" s="12">
        <f>+SUMIF(RYA!G:G,C31,RYA!F:F)</f>
        <v>794079386.95000005</v>
      </c>
      <c r="P31" s="12">
        <f>+SUMIF('SCI NOAH'!G:G,'ALL 2019'!C31,'SCI NOAH'!F:F)</f>
        <v>0</v>
      </c>
      <c r="Q31" s="12">
        <f>+SUMIF(SIM!F:F,'ALL 2019'!C31,SIM!E:E)</f>
        <v>1206360000</v>
      </c>
      <c r="R31" s="147">
        <f>SUMIF('First Energy'!F:F,C31,'First Energy'!I:I)</f>
        <v>87050320</v>
      </c>
      <c r="S31" s="147">
        <f>SUMIF('ID Motors'!G:G,C31,'ID Motors'!J:J)</f>
        <v>0</v>
      </c>
      <c r="T31" s="12">
        <f>+SUMIF('ID RENTAL'!G:G,'ALL 2019'!C31,'ID RENTAL'!F:F)</f>
        <v>0</v>
      </c>
      <c r="U31" s="124">
        <f>+SUMIF('MCM '!G:G,'ALL 2019'!C31,'MCM '!F:F)</f>
        <v>0</v>
      </c>
      <c r="V31" s="77">
        <f>+SUMIF(AGRIMOTORS!G:G,C31,AGRIMOTORS!F:F)</f>
        <v>0</v>
      </c>
      <c r="W31" s="12">
        <f>+SUMIF(BOVIMA!F:F,'ALL 2019'!C31,BOVIMA!E:E)</f>
        <v>0</v>
      </c>
      <c r="X31" s="12">
        <f>+SUMIF(AGRIFEED!F:F,'ALL 2019'!C31,AGRIFEED!E:E)</f>
        <v>0</v>
      </c>
      <c r="Y31" s="12">
        <f>+SUMIF(AMIP!F:F,'ALL 2019'!C31,AMIP!E:E)</f>
        <v>2060921450</v>
      </c>
      <c r="Z31" s="12">
        <f>+SUMIF(ISF!F:F,'ALL 2019'!C31,ISF!F:F)</f>
        <v>0</v>
      </c>
      <c r="AA31" s="12">
        <f>+SUMIF(MABEL!F:F,'ALL 2019'!C31,MABEL!E:E)</f>
        <v>3849751156.8400002</v>
      </c>
      <c r="AB31" s="124">
        <f>+SUMIF(DISCOI!G:G,'ALL 2019'!C31,DISCOI!F:F)</f>
        <v>0</v>
      </c>
      <c r="AC31" s="12">
        <f>+SUMIF(NMP!F:F,'ALL 2019'!C31,NMP!E:E)</f>
        <v>0</v>
      </c>
      <c r="AD31" s="12">
        <f>+SUMIF('AMCHO '!F:F,'ALL 2019'!C31,'AMCHO '!E:E)</f>
        <v>40000000</v>
      </c>
      <c r="AE31" s="12">
        <f>SUMIF(CONFORTIS!G:G,'ALL 2019'!C31,CONFORTIS!F:F)</f>
        <v>0</v>
      </c>
      <c r="AF31" s="12">
        <f>+SUMIF('IRS IMMO'!G:G,'ALL 2019'!C31,'IRS IMMO'!F:F)</f>
        <v>1400000000</v>
      </c>
      <c r="AG31" s="12">
        <f>SUMIF('United Malagasy'!F:F,'ALL 2019'!C31,'United Malagasy'!E:E)</f>
        <v>0</v>
      </c>
      <c r="AH31" s="12">
        <f>+SUMIF(AGRIVETAM!F:F,'ALL 2019'!C31,AGRIVETAM!E:E)</f>
        <v>0</v>
      </c>
      <c r="AI31" s="12">
        <f>+SUMIF(EUROPAINTS!F:F,'ALL 2019'!C31,EUROPAINTS!E:E)</f>
        <v>0</v>
      </c>
      <c r="AJ31" s="12">
        <f>SUMIF('CSS SAKAY'!F:F,'ALL 2019'!C31,'CSS SAKAY'!E:E)</f>
        <v>0</v>
      </c>
      <c r="AK31" s="77">
        <f>+SUMIF(AGRIMA!F:F,'ALL 2019'!C31,AGRIMA!E:E)</f>
        <v>0</v>
      </c>
      <c r="AL31" s="12">
        <f>+SUMIF(FERRIS!H:H,'ALL 2019'!C31,FERRIS!G:G)</f>
        <v>12022200</v>
      </c>
      <c r="AM31" s="12">
        <f>SUMIF(SEM!F:F,'ALL 2019'!C31,SEM!E:E)</f>
        <v>31200000</v>
      </c>
      <c r="AN31" s="12">
        <f>+SUMIF(Madatrade!F:F,'ALL 2019'!C31,Madatrade!E:E)</f>
        <v>0</v>
      </c>
      <c r="AO31" s="12">
        <f>+SUMIF('FIRST INVESTISSEMENT'!G:G,'ALL 2019'!C31,'FIRST INVESTISSEMENT'!F:F)</f>
        <v>1596946000</v>
      </c>
    </row>
    <row r="32" spans="1:41" x14ac:dyDescent="0.25">
      <c r="A32" t="str">
        <f t="shared" si="1"/>
        <v>2</v>
      </c>
      <c r="B32" t="str">
        <f t="shared" si="2"/>
        <v>212</v>
      </c>
      <c r="C32" s="23">
        <v>21200000</v>
      </c>
      <c r="D32" s="23" t="s">
        <v>3216</v>
      </c>
      <c r="E32" s="24" t="s">
        <v>251</v>
      </c>
      <c r="F32" s="77">
        <v>472597529.63</v>
      </c>
      <c r="G32" s="77">
        <f>+SUMIF(AGRICORP!I:I,C32,AGRICORP!F:F)</f>
        <v>0</v>
      </c>
      <c r="H32" s="77">
        <f>+SUMIF(SMTP!D:D,'ALL 2019'!C32,SMTP!H:H)</f>
        <v>159821084.44</v>
      </c>
      <c r="I32" s="77">
        <f>SUMIF(AGRIVET!G:G,C32,AGRIVET!F:F)</f>
        <v>4654500</v>
      </c>
      <c r="J32" s="77">
        <f>+SUMIF(AGRIVAL!G:G,'ALL 2019'!C32,AGRIVAL!F:F)</f>
        <v>178266587.44999999</v>
      </c>
      <c r="K32" s="77">
        <f>+SUMIF(AGRIKOBA!G:G,'ALL 2019'!C32,AGRIKOBA!F:F)</f>
        <v>90218000</v>
      </c>
      <c r="L32" s="77">
        <f>+SUMIF(LMOI!F:F,'ALL 2019'!C32,LMOI!E:E)</f>
        <v>995838358.97000003</v>
      </c>
      <c r="M32" s="12">
        <f>+SUMIF(TARTINE!G:G,'ALL 2019'!C32,TARTINE!F:F)</f>
        <v>0</v>
      </c>
      <c r="N32" s="12">
        <f>+SUMIF(IDF!F:F,'ALL 2019'!C32,IDF!E:E)</f>
        <v>451602126.74000001</v>
      </c>
      <c r="O32" s="12">
        <f>+SUMIF(RYA!G:G,C32,RYA!F:F)</f>
        <v>182904951.71000001</v>
      </c>
      <c r="P32" s="12">
        <f>+SUMIF('SCI NOAH'!G:G,'ALL 2019'!C32,'SCI NOAH'!F:F)</f>
        <v>0</v>
      </c>
      <c r="Q32" s="12">
        <f>+SUMIF(SIM!F:F,'ALL 2019'!C32,SIM!E:E)</f>
        <v>0</v>
      </c>
      <c r="R32" s="147">
        <f>SUMIF('First Energy'!F:F,C32,'First Energy'!I:I)</f>
        <v>5757579</v>
      </c>
      <c r="S32" s="147">
        <f>SUMIF('ID Motors'!G:G,C32,'ID Motors'!J:J)</f>
        <v>0</v>
      </c>
      <c r="T32" s="12">
        <f>+SUMIF('ID RENTAL'!G:G,'ALL 2019'!C32,'ID RENTAL'!F:F)</f>
        <v>0</v>
      </c>
      <c r="U32" s="124">
        <f>+SUMIF('MCM '!G:G,'ALL 2019'!C32,'MCM '!F:F)</f>
        <v>0</v>
      </c>
      <c r="V32" s="77">
        <f>+SUMIF(AGRIMOTORS!G:G,C32,AGRIMOTORS!F:F)</f>
        <v>0</v>
      </c>
      <c r="W32" s="12">
        <f>+SUMIF(BOVIMA!F:F,'ALL 2019'!C32,BOVIMA!E:E)</f>
        <v>0</v>
      </c>
      <c r="X32" s="12">
        <f>+SUMIF(AGRIFEED!F:F,'ALL 2019'!C32,AGRIFEED!E:E)</f>
        <v>0</v>
      </c>
      <c r="Y32" s="12">
        <f>+SUMIF(AMIP!F:F,'ALL 2019'!C32,AMIP!E:E)</f>
        <v>0</v>
      </c>
      <c r="Z32" s="12">
        <f>+SUMIF(ISF!F:F,'ALL 2019'!C32,ISF!F:F)</f>
        <v>0</v>
      </c>
      <c r="AA32" s="12">
        <f>+SUMIF(MABEL!F:F,'ALL 2019'!C32,MABEL!E:E)</f>
        <v>0</v>
      </c>
      <c r="AB32" s="124">
        <f>+SUMIF(DISCOI!G:G,'ALL 2019'!C32,DISCOI!F:F)</f>
        <v>0</v>
      </c>
      <c r="AC32" s="12">
        <f>+SUMIF(NMP!F:F,'ALL 2019'!C32,NMP!E:E)</f>
        <v>0</v>
      </c>
      <c r="AD32" s="12">
        <f>+SUMIF('AMCHO '!F:F,'ALL 2019'!C32,'AMCHO '!E:E)</f>
        <v>29787613.309999999</v>
      </c>
      <c r="AE32" s="12">
        <f>SUMIF(CONFORTIS!G:G,'ALL 2019'!C32,CONFORTIS!F:F)</f>
        <v>0</v>
      </c>
      <c r="AF32" s="12">
        <f>+SUMIF('IRS IMMO'!G:G,'ALL 2019'!C32,'IRS IMMO'!F:F)</f>
        <v>0</v>
      </c>
      <c r="AG32" s="12">
        <f>SUMIF('United Malagasy'!F:F,'ALL 2019'!C32,'United Malagasy'!E:E)</f>
        <v>0</v>
      </c>
      <c r="AH32" s="12">
        <f>+SUMIF(AGRIVETAM!F:F,'ALL 2019'!C32,AGRIVETAM!E:E)</f>
        <v>0</v>
      </c>
      <c r="AI32" s="12">
        <f>+SUMIF(EUROPAINTS!F:F,'ALL 2019'!C32,EUROPAINTS!E:E)</f>
        <v>0</v>
      </c>
      <c r="AJ32" s="12">
        <f>SUMIF('CSS SAKAY'!F:F,'ALL 2019'!C32,'CSS SAKAY'!E:E)</f>
        <v>0</v>
      </c>
      <c r="AK32" s="77">
        <f>+SUMIF(AGRIMA!F:F,'ALL 2019'!C32,AGRIMA!E:E)</f>
        <v>0</v>
      </c>
      <c r="AL32" s="12">
        <f>+SUMIF(FERRIS!H:H,'ALL 2019'!C32,FERRIS!G:G)</f>
        <v>0</v>
      </c>
      <c r="AM32" s="12">
        <f>SUMIF(SEM!F:F,'ALL 2019'!C32,SEM!E:E)</f>
        <v>0</v>
      </c>
      <c r="AN32" s="12">
        <f>+SUMIF(Madatrade!F:F,'ALL 2019'!C32,Madatrade!E:E)</f>
        <v>0</v>
      </c>
      <c r="AO32" s="12">
        <f>+SUMIF('FIRST INVESTISSEMENT'!G:G,'ALL 2019'!C32,'FIRST INVESTISSEMENT'!F:F)</f>
        <v>9256000</v>
      </c>
    </row>
    <row r="33" spans="1:41" x14ac:dyDescent="0.25">
      <c r="A33" t="str">
        <f t="shared" si="1"/>
        <v>2</v>
      </c>
      <c r="B33" t="str">
        <f t="shared" si="2"/>
        <v>213</v>
      </c>
      <c r="C33" s="23">
        <v>21300000</v>
      </c>
      <c r="D33" s="23" t="s">
        <v>3217</v>
      </c>
      <c r="E33" s="24" t="s">
        <v>252</v>
      </c>
      <c r="F33" s="77">
        <v>6990981064.4099998</v>
      </c>
      <c r="G33" s="77">
        <f>+SUMIF(AGRICORP!I:I,C33,AGRICORP!F:F)</f>
        <v>0</v>
      </c>
      <c r="H33" s="77">
        <f>+SUMIF(SMTP!D:D,'ALL 2019'!C33,SMTP!H:H)</f>
        <v>2466359501.7600002</v>
      </c>
      <c r="I33" s="77">
        <f>SUMIF(AGRIVET!G:G,C33,AGRIVET!F:F)</f>
        <v>53086163.740000002</v>
      </c>
      <c r="J33" s="77">
        <f>+SUMIF(AGRIVAL!G:G,'ALL 2019'!C33,AGRIVAL!F:F)</f>
        <v>10777035184.440001</v>
      </c>
      <c r="K33" s="77">
        <f>+SUMIF(AGRIKOBA!G:G,'ALL 2019'!C33,AGRIKOBA!F:F)</f>
        <v>1278921482.1700001</v>
      </c>
      <c r="L33" s="77">
        <f>+SUMIF(LMOI!F:F,'ALL 2019'!C33,LMOI!E:E)</f>
        <v>0</v>
      </c>
      <c r="M33" s="12">
        <f>+SUMIF(TARTINE!G:G,'ALL 2019'!C33,TARTINE!F:F)</f>
        <v>0</v>
      </c>
      <c r="N33" s="12">
        <f>+SUMIF(IDF!F:F,'ALL 2019'!C33,IDF!E:E)</f>
        <v>31075860844.110001</v>
      </c>
      <c r="O33" s="12">
        <f>+SUMIF(RYA!G:G,C33,RYA!F:F)</f>
        <v>446979934.32999998</v>
      </c>
      <c r="P33" s="12">
        <f>+SUMIF('SCI NOAH'!G:G,'ALL 2019'!C33,'SCI NOAH'!F:F)</f>
        <v>0</v>
      </c>
      <c r="Q33" s="12">
        <f>+SUMIF(SIM!F:F,'ALL 2019'!C33,SIM!E:E)</f>
        <v>4840906373.6099997</v>
      </c>
      <c r="R33" s="147">
        <f>SUMIF('First Energy'!F:F,C33,'First Energy'!I:I)</f>
        <v>3013755337.7800002</v>
      </c>
      <c r="S33" s="147">
        <f>SUMIF('ID Motors'!G:G,C33,'ID Motors'!J:J)</f>
        <v>0</v>
      </c>
      <c r="T33" s="12">
        <f>+SUMIF('ID RENTAL'!G:G,'ALL 2019'!C33,'ID RENTAL'!F:F)</f>
        <v>0</v>
      </c>
      <c r="U33" s="124">
        <f>+SUMIF('MCM '!G:G,'ALL 2019'!C33,'MCM '!F:F)</f>
        <v>0</v>
      </c>
      <c r="V33" s="77">
        <f>+SUMIF(AGRIMOTORS!G:G,C33,AGRIMOTORS!F:F)</f>
        <v>0</v>
      </c>
      <c r="W33" s="12">
        <f>+SUMIF(BOVIMA!F:F,'ALL 2019'!C33,BOVIMA!E:E)</f>
        <v>72015039</v>
      </c>
      <c r="X33" s="12">
        <f>+SUMIF(AGRIFEED!F:F,'ALL 2019'!C33,AGRIFEED!E:E)</f>
        <v>0</v>
      </c>
      <c r="Y33" s="12">
        <f>+SUMIF(AMIP!F:F,'ALL 2019'!C33,AMIP!E:E)</f>
        <v>0</v>
      </c>
      <c r="Z33" s="12">
        <f>+SUMIF(ISF!F:F,'ALL 2019'!C33,ISF!F:F)</f>
        <v>0</v>
      </c>
      <c r="AA33" s="12">
        <f>+SUMIF(MABEL!F:F,'ALL 2019'!C33,MABEL!E:E)</f>
        <v>0</v>
      </c>
      <c r="AB33" s="124">
        <f>+SUMIF(DISCOI!G:G,'ALL 2019'!C33,DISCOI!F:F)</f>
        <v>0</v>
      </c>
      <c r="AC33" s="12">
        <f>+SUMIF(NMP!F:F,'ALL 2019'!C33,NMP!E:E)</f>
        <v>0</v>
      </c>
      <c r="AD33" s="12">
        <f>+SUMIF('AMCHO '!F:F,'ALL 2019'!C33,'AMCHO '!E:E)</f>
        <v>3276215763.2600002</v>
      </c>
      <c r="AE33" s="12">
        <f>SUMIF(CONFORTIS!G:G,'ALL 2019'!C33,CONFORTIS!F:F)</f>
        <v>0</v>
      </c>
      <c r="AF33" s="12">
        <f>+SUMIF('IRS IMMO'!G:G,'ALL 2019'!C33,'IRS IMMO'!F:F)</f>
        <v>0</v>
      </c>
      <c r="AG33" s="12">
        <f>SUMIF('United Malagasy'!F:F,'ALL 2019'!C33,'United Malagasy'!E:E)</f>
        <v>0</v>
      </c>
      <c r="AH33" s="12">
        <f>+SUMIF(AGRIVETAM!F:F,'ALL 2019'!C33,AGRIVETAM!E:E)</f>
        <v>0</v>
      </c>
      <c r="AI33" s="12">
        <f>+SUMIF(EUROPAINTS!F:F,'ALL 2019'!C33,EUROPAINTS!E:E)</f>
        <v>0</v>
      </c>
      <c r="AJ33" s="12">
        <f>SUMIF('CSS SAKAY'!F:F,'ALL 2019'!C33,'CSS SAKAY'!E:E)</f>
        <v>0</v>
      </c>
      <c r="AK33" s="77">
        <f>+SUMIF(AGRIMA!F:F,'ALL 2019'!C33,AGRIMA!E:E)</f>
        <v>0</v>
      </c>
      <c r="AL33" s="12">
        <f>+SUMIF(FERRIS!H:H,'ALL 2019'!C33,FERRIS!G:G)</f>
        <v>0</v>
      </c>
      <c r="AM33" s="12">
        <f>SUMIF(SEM!F:F,'ALL 2019'!C33,SEM!E:E)</f>
        <v>565485333.33000004</v>
      </c>
      <c r="AN33" s="12">
        <f>+SUMIF(Madatrade!F:F,'ALL 2019'!C33,Madatrade!E:E)</f>
        <v>343735564</v>
      </c>
      <c r="AO33" s="12">
        <f>+SUMIF('FIRST INVESTISSEMENT'!G:G,'ALL 2019'!C33,'FIRST INVESTISSEMENT'!F:F)</f>
        <v>13827076435.549999</v>
      </c>
    </row>
    <row r="34" spans="1:41" x14ac:dyDescent="0.25">
      <c r="A34" t="str">
        <f t="shared" si="1"/>
        <v>2</v>
      </c>
      <c r="B34" t="str">
        <f t="shared" si="2"/>
        <v>215</v>
      </c>
      <c r="C34" s="23">
        <v>21500000</v>
      </c>
      <c r="D34" s="23" t="s">
        <v>3216</v>
      </c>
      <c r="E34" s="24" t="s">
        <v>253</v>
      </c>
      <c r="F34" s="77">
        <v>539708102.47000003</v>
      </c>
      <c r="G34" s="77">
        <f>+SUMIF(AGRICORP!I:I,C34,AGRICORP!F:F)</f>
        <v>0</v>
      </c>
      <c r="H34" s="77">
        <f>+SUMIF(SMTP!D:D,'ALL 2019'!C34,SMTP!H:H)</f>
        <v>382636953.72000003</v>
      </c>
      <c r="I34" s="77">
        <f>SUMIF(AGRIVET!G:G,C34,AGRIVET!F:F)</f>
        <v>672572957.03999996</v>
      </c>
      <c r="J34" s="77">
        <f>+SUMIF(AGRIVAL!G:G,'ALL 2019'!C34,AGRIVAL!F:F)</f>
        <v>73654881.920000002</v>
      </c>
      <c r="K34" s="77">
        <f>+SUMIF(AGRIKOBA!G:G,'ALL 2019'!C34,AGRIKOBA!F:F)</f>
        <v>1264754452.8900001</v>
      </c>
      <c r="L34" s="77">
        <f>+SUMIF(LMOI!F:F,'ALL 2019'!C34,LMOI!E:E)</f>
        <v>0</v>
      </c>
      <c r="M34" s="12">
        <f>+SUMIF(TARTINE!G:G,'ALL 2019'!C34,TARTINE!F:F)</f>
        <v>33185707.399999999</v>
      </c>
      <c r="N34" s="12">
        <f>+SUMIF(IDF!F:F,'ALL 2019'!C34,IDF!E:E)</f>
        <v>3021552491.5300002</v>
      </c>
      <c r="O34" s="12">
        <f>+SUMIF(RYA!G:G,C34,RYA!F:F)</f>
        <v>46270340.649999999</v>
      </c>
      <c r="P34" s="12">
        <f>+SUMIF('SCI NOAH'!G:G,'ALL 2019'!C34,'SCI NOAH'!F:F)</f>
        <v>0</v>
      </c>
      <c r="Q34" s="12">
        <f>+SUMIF(SIM!F:F,'ALL 2019'!C34,SIM!E:E)</f>
        <v>543021777.17999995</v>
      </c>
      <c r="R34" s="147">
        <f>SUMIF('First Energy'!F:F,C34,'First Energy'!I:I)</f>
        <v>0</v>
      </c>
      <c r="S34" s="147">
        <f>SUMIF('ID Motors'!G:G,C34,'ID Motors'!J:J)</f>
        <v>217431532.69999999</v>
      </c>
      <c r="T34" s="12">
        <f>+SUMIF('ID RENTAL'!G:G,'ALL 2019'!C34,'ID RENTAL'!F:F)</f>
        <v>0</v>
      </c>
      <c r="U34" s="124">
        <f>+SUMIF('MCM '!G:G,'ALL 2019'!C34,'MCM '!F:F)</f>
        <v>323924944.30000001</v>
      </c>
      <c r="V34" s="77">
        <f>+SUMIF(AGRIMOTORS!G:G,C34,AGRIMOTORS!F:F)</f>
        <v>0</v>
      </c>
      <c r="W34" s="12">
        <f>+SUMIF(BOVIMA!F:F,'ALL 2019'!C34,BOVIMA!E:E)</f>
        <v>0</v>
      </c>
      <c r="X34" s="12">
        <f>+SUMIF(AGRIFEED!F:F,'ALL 2019'!C34,AGRIFEED!E:E)</f>
        <v>0</v>
      </c>
      <c r="Y34" s="12">
        <f>+SUMIF(AMIP!F:F,'ALL 2019'!C34,AMIP!E:E)</f>
        <v>0</v>
      </c>
      <c r="Z34" s="12">
        <f>+SUMIF(ISF!F:F,'ALL 2019'!C34,ISF!F:F)</f>
        <v>0</v>
      </c>
      <c r="AA34" s="12">
        <f>+SUMIF(MABEL!F:F,'ALL 2019'!C34,MABEL!E:E)</f>
        <v>0</v>
      </c>
      <c r="AB34" s="124">
        <f>+SUMIF(DISCOI!G:G,'ALL 2019'!C34,DISCOI!F:F)</f>
        <v>267779073.41999999</v>
      </c>
      <c r="AC34" s="12">
        <f>+SUMIF(NMP!F:F,'ALL 2019'!C34,NMP!E:E)</f>
        <v>0</v>
      </c>
      <c r="AD34" s="12">
        <f>+SUMIF('AMCHO '!F:F,'ALL 2019'!C34,'AMCHO '!E:E)</f>
        <v>0</v>
      </c>
      <c r="AE34" s="12">
        <f>SUMIF(CONFORTIS!G:G,'ALL 2019'!C34,CONFORTIS!F:F)</f>
        <v>0</v>
      </c>
      <c r="AF34" s="12">
        <f>+SUMIF('IRS IMMO'!G:G,'ALL 2019'!C34,'IRS IMMO'!F:F)</f>
        <v>0</v>
      </c>
      <c r="AG34" s="12">
        <f>SUMIF('United Malagasy'!F:F,'ALL 2019'!C34,'United Malagasy'!E:E)</f>
        <v>0</v>
      </c>
      <c r="AH34" s="12">
        <f>+SUMIF(AGRIVETAM!F:F,'ALL 2019'!C34,AGRIVETAM!E:E)</f>
        <v>0</v>
      </c>
      <c r="AI34" s="12">
        <f>+SUMIF(EUROPAINTS!F:F,'ALL 2019'!C34,EUROPAINTS!E:E)</f>
        <v>12127000</v>
      </c>
      <c r="AJ34" s="12">
        <f>SUMIF('CSS SAKAY'!F:F,'ALL 2019'!C34,'CSS SAKAY'!E:E)</f>
        <v>0</v>
      </c>
      <c r="AK34" s="77">
        <f>+SUMIF(AGRIMA!F:F,'ALL 2019'!C34,AGRIMA!E:E)</f>
        <v>0</v>
      </c>
      <c r="AL34" s="12">
        <f>+SUMIF(FERRIS!H:H,'ALL 2019'!C34,FERRIS!G:G)</f>
        <v>0</v>
      </c>
      <c r="AM34" s="12">
        <f>SUMIF(SEM!F:F,'ALL 2019'!C34,SEM!E:E)</f>
        <v>62163602.039999999</v>
      </c>
      <c r="AN34" s="12">
        <f>+SUMIF(Madatrade!F:F,'ALL 2019'!C34,Madatrade!E:E)</f>
        <v>0</v>
      </c>
      <c r="AO34" s="12">
        <f>+SUMIF('FIRST INVESTISSEMENT'!G:G,'ALL 2019'!C34,'FIRST INVESTISSEMENT'!F:F)</f>
        <v>40522342.090000004</v>
      </c>
    </row>
    <row r="35" spans="1:41" x14ac:dyDescent="0.25">
      <c r="A35" t="str">
        <f t="shared" si="1"/>
        <v>2</v>
      </c>
      <c r="B35" t="str">
        <f t="shared" si="2"/>
        <v>215</v>
      </c>
      <c r="C35" s="18">
        <v>21510000</v>
      </c>
      <c r="D35" s="156" t="s">
        <v>3218</v>
      </c>
      <c r="E35" s="81" t="s">
        <v>1978</v>
      </c>
      <c r="F35" s="77"/>
      <c r="G35" s="77"/>
      <c r="H35" s="77">
        <f>+SUMIF(SMTP!D:D,'ALL 2019'!C35,SMTP!H:H)</f>
        <v>0</v>
      </c>
      <c r="I35" s="77">
        <f>SUMIF(AGRIVET!G:G,C35,AGRIVET!F:F)</f>
        <v>0</v>
      </c>
      <c r="J35" s="77">
        <f>+SUMIF(AGRIVAL!G:G,'ALL 2019'!C35,AGRIVAL!F:F)</f>
        <v>0</v>
      </c>
      <c r="M35" s="12"/>
      <c r="N35" s="12"/>
      <c r="O35" s="12"/>
      <c r="P35" s="12"/>
      <c r="Q35" s="12"/>
      <c r="R35" s="147">
        <f>SUMIF('First Energy'!F:F,C35,'First Energy'!I:I)</f>
        <v>4826432133.79</v>
      </c>
      <c r="S35" s="147">
        <f>SUMIF('ID Motors'!G:G,C35,'ID Motors'!J:J)</f>
        <v>0</v>
      </c>
      <c r="T35" s="12">
        <f>+SUMIF('ID RENTAL'!G:G,'ALL 2019'!C35,'ID RENTAL'!F:F)</f>
        <v>0</v>
      </c>
      <c r="U35" s="124"/>
      <c r="W35" s="12"/>
      <c r="X35" s="12"/>
      <c r="Y35" s="12"/>
      <c r="Z35" s="12"/>
      <c r="AA35" s="12"/>
      <c r="AB35" s="124"/>
      <c r="AC35" s="12"/>
      <c r="AD35" s="12"/>
      <c r="AE35" s="12">
        <f>SUMIF(CONFORTIS!G:G,'ALL 2019'!C35,CONFORTIS!F:F)</f>
        <v>0</v>
      </c>
      <c r="AF35" s="12"/>
      <c r="AG35" s="12">
        <f>SUMIF('United Malagasy'!F:F,'ALL 2019'!C35,'United Malagasy'!E:E)</f>
        <v>0</v>
      </c>
      <c r="AH35" s="12"/>
      <c r="AI35" s="12"/>
      <c r="AJ35" s="12">
        <f>SUMIF('CSS SAKAY'!F:F,'ALL 2019'!C35,'CSS SAKAY'!E:E)</f>
        <v>0</v>
      </c>
      <c r="AK35" s="77"/>
      <c r="AL35" s="12"/>
      <c r="AM35" s="12"/>
      <c r="AN35" s="12">
        <f>+SUMIF(Madatrade!F:F,'ALL 2019'!C35,Madatrade!E:E)</f>
        <v>0</v>
      </c>
      <c r="AO35" s="12">
        <f>+SUMIF('FIRST INVESTISSEMENT'!G:G,'ALL 2019'!C35,'FIRST INVESTISSEMENT'!F:F)</f>
        <v>0</v>
      </c>
    </row>
    <row r="36" spans="1:41" x14ac:dyDescent="0.25">
      <c r="A36" t="str">
        <f t="shared" si="1"/>
        <v>2</v>
      </c>
      <c r="B36" t="str">
        <f t="shared" si="2"/>
        <v>215</v>
      </c>
      <c r="C36" s="18">
        <v>21520000</v>
      </c>
      <c r="D36" s="23" t="s">
        <v>3216</v>
      </c>
      <c r="E36" s="24" t="s">
        <v>256</v>
      </c>
      <c r="F36" s="77">
        <v>29445568.879999999</v>
      </c>
      <c r="G36" s="77">
        <f>+SUMIF(AGRICORP!I:I,C36,AGRICORP!F:F)</f>
        <v>0</v>
      </c>
      <c r="H36" s="77">
        <f>+SUMIF(SMTP!D:D,'ALL 2019'!C36,SMTP!H:H)</f>
        <v>41336399.32</v>
      </c>
      <c r="I36" s="77">
        <f>SUMIF(AGRIVET!G:G,C36,AGRIVET!F:F)</f>
        <v>61223064.07</v>
      </c>
      <c r="J36" s="77">
        <f>+SUMIF(AGRIVAL!G:G,'ALL 2019'!C36,AGRIVAL!F:F)</f>
        <v>17308000</v>
      </c>
      <c r="K36" s="77">
        <f>+SUMIF(AGRIKOBA!G:G,'ALL 2019'!C36,AGRIKOBA!F:F)</f>
        <v>0</v>
      </c>
      <c r="L36" s="77">
        <f>+SUMIF(LMOI!F:F,'ALL 2019'!C36,LMOI!E:E)</f>
        <v>0</v>
      </c>
      <c r="M36" s="12">
        <f>+SUMIF(TARTINE!G:G,'ALL 2019'!C36,TARTINE!F:F)</f>
        <v>0</v>
      </c>
      <c r="N36" s="12">
        <f>+SUMIF(IDF!F:F,'ALL 2019'!C36,IDF!E:E)</f>
        <v>24677161</v>
      </c>
      <c r="O36" s="12">
        <f>+SUMIF(RYA!G:G,C36,RYA!F:F)</f>
        <v>0</v>
      </c>
      <c r="P36" s="12">
        <f>+SUMIF('SCI NOAH'!G:G,'ALL 2019'!C36,'SCI NOAH'!F:F)</f>
        <v>0</v>
      </c>
      <c r="Q36" s="12">
        <f>+SUMIF(SIM!F:F,'ALL 2019'!C36,SIM!E:E)</f>
        <v>0</v>
      </c>
      <c r="R36" s="147">
        <f>SUMIF('First Energy'!F:F,C36,'First Energy'!I:I)</f>
        <v>650854694.32000005</v>
      </c>
      <c r="S36" s="147">
        <f>SUMIF('ID Motors'!G:G,C36,'ID Motors'!J:J)</f>
        <v>4631041.9000000004</v>
      </c>
      <c r="T36" s="12">
        <f>+SUMIF('ID RENTAL'!G:G,'ALL 2019'!C36,'ID RENTAL'!F:F)</f>
        <v>0</v>
      </c>
      <c r="U36" s="124">
        <f>+SUMIF('MCM '!G:G,'ALL 2019'!C36,'MCM '!F:F)</f>
        <v>2000000</v>
      </c>
      <c r="V36" s="77">
        <f>+SUMIF(AGRIMOTORS!G:G,C36,AGRIMOTORS!F:F)</f>
        <v>0</v>
      </c>
      <c r="W36" s="12">
        <f>+SUMIF(BOVIMA!F:F,'ALL 2019'!C36,BOVIMA!E:E)</f>
        <v>0</v>
      </c>
      <c r="X36" s="12">
        <f>+SUMIF(AGRIFEED!F:F,'ALL 2019'!C36,AGRIFEED!E:E)</f>
        <v>0</v>
      </c>
      <c r="Y36" s="12">
        <f>+SUMIF(AMIP!F:F,'ALL 2019'!C36,AMIP!E:E)</f>
        <v>0</v>
      </c>
      <c r="Z36" s="12">
        <f>+SUMIF(ISF!F:F,'ALL 2019'!C36,ISF!F:F)</f>
        <v>0</v>
      </c>
      <c r="AA36" s="12">
        <f>+SUMIF(MABEL!F:F,'ALL 2019'!C36,MABEL!E:E)</f>
        <v>0</v>
      </c>
      <c r="AB36" s="124">
        <f>+SUMIF(DISCOI!G:G,'ALL 2019'!C36,DISCOI!F:F)</f>
        <v>0</v>
      </c>
      <c r="AC36" s="12">
        <f>+SUMIF(NMP!F:F,'ALL 2019'!C36,NMP!E:E)</f>
        <v>0</v>
      </c>
      <c r="AD36" s="12">
        <f>+SUMIF('AMCHO '!F:F,'ALL 2019'!C36,'AMCHO '!E:E)</f>
        <v>0</v>
      </c>
      <c r="AE36" s="12">
        <f>SUMIF(CONFORTIS!G:G,'ALL 2019'!C36,CONFORTIS!F:F)</f>
        <v>0</v>
      </c>
      <c r="AF36" s="12">
        <f>+SUMIF('IRS IMMO'!G:G,'ALL 2019'!C36,'IRS IMMO'!F:F)</f>
        <v>0</v>
      </c>
      <c r="AG36" s="12">
        <f>SUMIF('United Malagasy'!F:F,'ALL 2019'!C36,'United Malagasy'!E:E)</f>
        <v>0</v>
      </c>
      <c r="AH36" s="12">
        <f>+SUMIF(AGRIVETAM!F:F,'ALL 2019'!C36,AGRIVETAM!E:E)</f>
        <v>0</v>
      </c>
      <c r="AI36" s="12">
        <f>+SUMIF(EUROPAINTS!F:F,'ALL 2019'!C36,EUROPAINTS!E:E)</f>
        <v>0</v>
      </c>
      <c r="AJ36" s="12">
        <f>SUMIF('CSS SAKAY'!F:F,'ALL 2019'!C36,'CSS SAKAY'!E:E)</f>
        <v>0</v>
      </c>
      <c r="AK36" s="77">
        <f>+SUMIF(AGRIMA!F:F,'ALL 2019'!C36,AGRIMA!E:E)</f>
        <v>0</v>
      </c>
      <c r="AL36" s="12">
        <f>+SUMIF(FERRIS!H:H,'ALL 2019'!C36,FERRIS!G:G)</f>
        <v>0</v>
      </c>
      <c r="AM36" s="12">
        <f>SUMIF(SEM!F:F,'ALL 2019'!C36,SEM!E:E)</f>
        <v>20620044.899999999</v>
      </c>
      <c r="AN36" s="12">
        <f>+SUMIF(Madatrade!F:F,'ALL 2019'!C36,Madatrade!E:E)</f>
        <v>0</v>
      </c>
      <c r="AO36" s="12">
        <f>+SUMIF('FIRST INVESTISSEMENT'!G:G,'ALL 2019'!C36,'FIRST INVESTISSEMENT'!F:F)</f>
        <v>0</v>
      </c>
    </row>
    <row r="37" spans="1:41" x14ac:dyDescent="0.25">
      <c r="A37" t="str">
        <f t="shared" si="1"/>
        <v>2</v>
      </c>
      <c r="B37" t="str">
        <f t="shared" si="2"/>
        <v>215</v>
      </c>
      <c r="C37" s="18">
        <v>21530000</v>
      </c>
      <c r="D37" s="156" t="s">
        <v>3218</v>
      </c>
      <c r="E37" s="157" t="s">
        <v>1979</v>
      </c>
      <c r="F37" s="158"/>
      <c r="G37" s="77"/>
      <c r="H37" s="77">
        <f>+SUMIF(SMTP!D:D,'ALL 2019'!C37,SMTP!H:H)</f>
        <v>0</v>
      </c>
      <c r="I37" s="77">
        <f>SUMIF(AGRIVET!G:G,C37,AGRIVET!F:F)</f>
        <v>0</v>
      </c>
      <c r="J37" s="77">
        <f>+SUMIF(AGRIVAL!G:G,'ALL 2019'!C37,AGRIVAL!F:F)</f>
        <v>347072749.36000001</v>
      </c>
      <c r="M37" s="12"/>
      <c r="N37" s="12"/>
      <c r="O37" s="12"/>
      <c r="P37" s="12"/>
      <c r="Q37" s="12"/>
      <c r="R37" s="147">
        <f>SUMIF('First Energy'!F:F,C37,'First Energy'!I:I)</f>
        <v>2822971849.4499998</v>
      </c>
      <c r="S37" s="147">
        <f>SUMIF('ID Motors'!G:G,C37,'ID Motors'!J:J)</f>
        <v>0</v>
      </c>
      <c r="T37" s="12">
        <f>+SUMIF('ID RENTAL'!G:G,'ALL 2019'!C37,'ID RENTAL'!F:F)</f>
        <v>0</v>
      </c>
      <c r="U37" s="124"/>
      <c r="W37" s="12"/>
      <c r="X37" s="12"/>
      <c r="Y37" s="12"/>
      <c r="Z37" s="12"/>
      <c r="AA37" s="12"/>
      <c r="AB37" s="124"/>
      <c r="AC37" s="12"/>
      <c r="AD37" s="12"/>
      <c r="AE37" s="12">
        <f>SUMIF(CONFORTIS!G:G,'ALL 2019'!C37,CONFORTIS!F:F)</f>
        <v>0</v>
      </c>
      <c r="AF37" s="12"/>
      <c r="AG37" s="12">
        <f>SUMIF('United Malagasy'!F:F,'ALL 2019'!C37,'United Malagasy'!E:E)</f>
        <v>0</v>
      </c>
      <c r="AH37" s="12"/>
      <c r="AI37" s="12"/>
      <c r="AJ37" s="12">
        <f>SUMIF('CSS SAKAY'!F:F,'ALL 2019'!C37,'CSS SAKAY'!E:E)</f>
        <v>0</v>
      </c>
      <c r="AK37" s="77"/>
      <c r="AL37" s="12"/>
      <c r="AM37" s="12"/>
      <c r="AN37" s="12">
        <f>+SUMIF(Madatrade!F:F,'ALL 2019'!C37,Madatrade!E:E)</f>
        <v>0</v>
      </c>
      <c r="AO37" s="12">
        <f>+SUMIF('FIRST INVESTISSEMENT'!G:G,'ALL 2019'!C37,'FIRST INVESTISSEMENT'!F:F)</f>
        <v>0</v>
      </c>
    </row>
    <row r="38" spans="1:41" x14ac:dyDescent="0.25">
      <c r="A38" t="str">
        <f t="shared" si="1"/>
        <v>2</v>
      </c>
      <c r="B38" t="str">
        <f t="shared" si="2"/>
        <v>215</v>
      </c>
      <c r="C38" s="23">
        <v>21540000</v>
      </c>
      <c r="D38" s="23" t="s">
        <v>3218</v>
      </c>
      <c r="E38" s="24" t="s">
        <v>255</v>
      </c>
      <c r="F38" s="77">
        <v>4243750962.5300002</v>
      </c>
      <c r="G38" s="77">
        <f>+SUMIF(AGRICORP!I:I,C38,AGRICORP!F:F)</f>
        <v>0</v>
      </c>
      <c r="H38" s="77">
        <f>+SUMIF(SMTP!D:D,'ALL 2019'!C38,SMTP!H:H)</f>
        <v>6360847170.191</v>
      </c>
      <c r="I38" s="77">
        <f>SUMIF(AGRIVET!G:G,C38,AGRIVET!F:F)</f>
        <v>1016790672.89</v>
      </c>
      <c r="J38" s="77">
        <f>+SUMIF(AGRIVAL!G:G,'ALL 2019'!C38,AGRIVAL!F:F)</f>
        <v>0</v>
      </c>
      <c r="K38" s="77">
        <f>+SUMIF(AGRIKOBA!G:G,'ALL 2019'!C38,AGRIKOBA!F:F)</f>
        <v>0</v>
      </c>
      <c r="L38" s="77">
        <f>+SUMIF(LMOI!F:F,'ALL 2019'!C38,LMOI!E:E)</f>
        <v>884677305.87</v>
      </c>
      <c r="M38" s="12">
        <f>+SUMIF(TARTINE!G:G,'ALL 2019'!C38,TARTINE!F:F)</f>
        <v>3980463125.7199998</v>
      </c>
      <c r="N38" s="12">
        <f>+SUMIF(IDF!F:F,'ALL 2019'!C38,IDF!E:E)</f>
        <v>748455769.77999997</v>
      </c>
      <c r="O38" s="12">
        <f>+SUMIF(RYA!G:G,C38,RYA!F:F)</f>
        <v>3613750</v>
      </c>
      <c r="P38" s="12">
        <f>+SUMIF('SCI NOAH'!G:G,'ALL 2019'!C38,'SCI NOAH'!F:F)</f>
        <v>0</v>
      </c>
      <c r="Q38" s="12">
        <f>+SUMIF(SIM!F:F,'ALL 2019'!C38,SIM!E:E)</f>
        <v>127898372.47</v>
      </c>
      <c r="R38" s="147">
        <f>SUMIF('First Energy'!F:F,C38,'First Energy'!I:I)</f>
        <v>0</v>
      </c>
      <c r="S38" s="147">
        <f>SUMIF('ID Motors'!G:G,C38,'ID Motors'!J:J)</f>
        <v>0</v>
      </c>
      <c r="T38" s="12">
        <f>+SUMIF('ID RENTAL'!G:G,'ALL 2019'!C38,'ID RENTAL'!F:F)</f>
        <v>0</v>
      </c>
      <c r="U38" s="124">
        <f>+SUMIF('MCM '!G:G,'ALL 2019'!C38,'MCM '!F:F)</f>
        <v>95595357.689999998</v>
      </c>
      <c r="V38" s="77">
        <f>+SUMIF(AGRIMOTORS!G:G,C38,AGRIMOTORS!F:F)</f>
        <v>0</v>
      </c>
      <c r="W38" s="12">
        <f>+SUMIF(BOVIMA!F:F,'ALL 2019'!C38,BOVIMA!E:E)</f>
        <v>1134560175</v>
      </c>
      <c r="X38" s="12">
        <f>+SUMIF(AGRIFEED!F:F,'ALL 2019'!C38,AGRIFEED!E:E)</f>
        <v>0</v>
      </c>
      <c r="Y38" s="12">
        <f>+SUMIF(AMIP!F:F,'ALL 2019'!C38,AMIP!E:E)</f>
        <v>0</v>
      </c>
      <c r="Z38" s="12">
        <f>+SUMIF(ISF!F:F,'ALL 2019'!C38,ISF!F:F)</f>
        <v>0</v>
      </c>
      <c r="AA38" s="12">
        <f>+SUMIF(MABEL!F:F,'ALL 2019'!C38,MABEL!E:E)</f>
        <v>191824688.19</v>
      </c>
      <c r="AB38" s="124">
        <f>+SUMIF(DISCOI!G:G,'ALL 2019'!C38,DISCOI!F:F)</f>
        <v>315651130.91000003</v>
      </c>
      <c r="AC38" s="12">
        <f>+SUMIF(NMP!F:F,'ALL 2019'!C38,NMP!E:E)</f>
        <v>642161687.32999992</v>
      </c>
      <c r="AD38" s="12">
        <f>+SUMIF('AMCHO '!F:F,'ALL 2019'!C38,'AMCHO '!E:E)</f>
        <v>3920636507.4200001</v>
      </c>
      <c r="AE38" s="12">
        <f>SUMIF(CONFORTIS!G:G,'ALL 2019'!C38,CONFORTIS!F:F)</f>
        <v>0</v>
      </c>
      <c r="AF38" s="12">
        <f>+SUMIF('IRS IMMO'!G:G,'ALL 2019'!C38,'IRS IMMO'!F:F)</f>
        <v>0</v>
      </c>
      <c r="AG38" s="12">
        <f>SUMIF('United Malagasy'!F:F,'ALL 2019'!C38,'United Malagasy'!E:E)</f>
        <v>157000000</v>
      </c>
      <c r="AH38" s="12">
        <f>+SUMIF(AGRIVETAM!F:F,'ALL 2019'!C38,AGRIVETAM!E:E)</f>
        <v>6426040</v>
      </c>
      <c r="AI38" s="12">
        <f>+SUMIF(EUROPAINTS!F:F,'ALL 2019'!C38,EUROPAINTS!E:E)</f>
        <v>0</v>
      </c>
      <c r="AJ38" s="12">
        <f>SUMIF('CSS SAKAY'!F:F,'ALL 2019'!C38,'CSS SAKAY'!E:E)</f>
        <v>412500</v>
      </c>
      <c r="AK38" s="77">
        <f>+SUMIF(AGRIMA!F:F,'ALL 2019'!C38,AGRIMA!E:E)</f>
        <v>148917450</v>
      </c>
      <c r="AL38" s="12">
        <f>+SUMIF(FERRIS!H:H,'ALL 2019'!C38,FERRIS!G:G)</f>
        <v>0</v>
      </c>
      <c r="AM38" s="12">
        <f>SUMIF(SEM!F:F,'ALL 2019'!C38,SEM!E:E)</f>
        <v>0</v>
      </c>
      <c r="AN38" s="12">
        <f>+SUMIF(Madatrade!F:F,'ALL 2019'!C38,Madatrade!E:E)</f>
        <v>792209.45</v>
      </c>
      <c r="AO38" s="12">
        <f>+SUMIF('FIRST INVESTISSEMENT'!G:G,'ALL 2019'!C38,'FIRST INVESTISSEMENT'!F:F)</f>
        <v>4446299.97</v>
      </c>
    </row>
    <row r="39" spans="1:41" x14ac:dyDescent="0.25">
      <c r="A39" t="str">
        <f t="shared" si="1"/>
        <v>2</v>
      </c>
      <c r="B39" t="str">
        <f t="shared" si="2"/>
        <v>215</v>
      </c>
      <c r="C39" s="18">
        <v>21550000</v>
      </c>
      <c r="D39" s="156" t="s">
        <v>3218</v>
      </c>
      <c r="E39" s="157" t="s">
        <v>3219</v>
      </c>
      <c r="F39" s="77"/>
      <c r="G39" s="77"/>
      <c r="H39" s="77">
        <f>+SUMIF(SMTP!D:D,'ALL 2019'!C39,SMTP!H:H)</f>
        <v>0</v>
      </c>
      <c r="I39" s="77">
        <f>SUMIF(AGRIVET!G:G,C39,AGRIVET!F:F)</f>
        <v>0</v>
      </c>
      <c r="J39" s="77">
        <f>+SUMIF(AGRIVAL!G:G,'ALL 2019'!C39,AGRIVAL!F:F)</f>
        <v>0</v>
      </c>
      <c r="M39" s="12"/>
      <c r="N39" s="12"/>
      <c r="O39" s="12"/>
      <c r="P39" s="12"/>
      <c r="Q39" s="12"/>
      <c r="R39" s="147">
        <f>SUMIF('First Energy'!F:F,C39,'First Energy'!I:I)</f>
        <v>0</v>
      </c>
      <c r="S39" s="147">
        <f>SUMIF('ID Motors'!G:G,C39,'ID Motors'!J:J)</f>
        <v>0</v>
      </c>
      <c r="T39" s="12">
        <f>+SUMIF('ID RENTAL'!G:G,'ALL 2019'!C39,'ID RENTAL'!F:F)</f>
        <v>0</v>
      </c>
      <c r="U39" s="124"/>
      <c r="W39" s="12"/>
      <c r="X39" s="12"/>
      <c r="Y39" s="12"/>
      <c r="Z39" s="12"/>
      <c r="AA39" s="12"/>
      <c r="AB39" s="124"/>
      <c r="AC39" s="12"/>
      <c r="AD39" s="12"/>
      <c r="AE39" s="12">
        <f>SUMIF(CONFORTIS!G:G,'ALL 2019'!C39,CONFORTIS!F:F)</f>
        <v>0</v>
      </c>
      <c r="AF39" s="12"/>
      <c r="AG39" s="12">
        <f>SUMIF('United Malagasy'!F:F,'ALL 2019'!C39,'United Malagasy'!E:E)</f>
        <v>0</v>
      </c>
      <c r="AH39" s="12"/>
      <c r="AI39" s="12"/>
      <c r="AJ39" s="12">
        <f>SUMIF('CSS SAKAY'!F:F,'ALL 2019'!C39,'CSS SAKAY'!E:E)</f>
        <v>0</v>
      </c>
      <c r="AK39" s="77"/>
      <c r="AL39" s="12"/>
      <c r="AM39" s="12"/>
      <c r="AN39" s="12">
        <f>+SUMIF(Madatrade!F:F,'ALL 2019'!C39,Madatrade!E:E)</f>
        <v>0</v>
      </c>
      <c r="AO39" s="12">
        <f>+SUMIF('FIRST INVESTISSEMENT'!G:G,'ALL 2019'!C39,'FIRST INVESTISSEMENT'!F:F)</f>
        <v>0</v>
      </c>
    </row>
    <row r="40" spans="1:41" x14ac:dyDescent="0.25">
      <c r="A40" t="str">
        <f t="shared" si="1"/>
        <v>2</v>
      </c>
      <c r="B40" t="str">
        <f t="shared" si="2"/>
        <v>218</v>
      </c>
      <c r="C40" s="159">
        <v>21810000</v>
      </c>
      <c r="D40" s="23" t="s">
        <v>3218</v>
      </c>
      <c r="E40" t="s">
        <v>1981</v>
      </c>
      <c r="F40" s="77"/>
      <c r="G40" s="77">
        <f>+SUMIF(AGRICORP!I:I,C40,AGRICORP!F:F)</f>
        <v>0</v>
      </c>
      <c r="H40" s="77">
        <f>+SUMIF(SMTP!D:D,'ALL 2019'!C40,SMTP!H:H)</f>
        <v>0</v>
      </c>
      <c r="I40" s="77">
        <f>SUMIF(AGRIVET!G:G,C40,AGRIVET!F:F)</f>
        <v>0</v>
      </c>
      <c r="J40" s="77">
        <f>+SUMIF(AGRIVAL!G:G,'ALL 2019'!C40,AGRIVAL!F:F)</f>
        <v>11251580342.370001</v>
      </c>
      <c r="M40" s="12"/>
      <c r="N40" s="12"/>
      <c r="O40" s="12"/>
      <c r="P40" s="12"/>
      <c r="Q40" s="12"/>
      <c r="R40" s="147">
        <f>SUMIF('First Energy'!F:F,C40,'First Energy'!I:I)</f>
        <v>366798405.79000002</v>
      </c>
      <c r="S40" s="147">
        <f>SUMIF('ID Motors'!G:G,C40,'ID Motors'!J:J)</f>
        <v>66718689.280000001</v>
      </c>
      <c r="T40" s="12">
        <f>+SUMIF('ID RENTAL'!G:G,'ALL 2019'!C40,'ID RENTAL'!F:F)</f>
        <v>0</v>
      </c>
      <c r="U40" s="124"/>
      <c r="V40" s="77">
        <f>+SUMIF(AGRIMOTORS!G:G,C40,AGRIMOTORS!F:F)</f>
        <v>0</v>
      </c>
      <c r="W40" s="12"/>
      <c r="X40" s="12"/>
      <c r="Y40" s="12"/>
      <c r="Z40" s="12"/>
      <c r="AA40" s="12"/>
      <c r="AB40" s="124"/>
      <c r="AC40" s="12"/>
      <c r="AD40" s="12"/>
      <c r="AE40" s="12">
        <f>SUMIF(CONFORTIS!G:G,'ALL 2019'!C40,CONFORTIS!F:F)</f>
        <v>0</v>
      </c>
      <c r="AF40" s="12"/>
      <c r="AG40" s="12">
        <f>SUMIF('United Malagasy'!F:F,'ALL 2019'!C40,'United Malagasy'!E:E)</f>
        <v>0</v>
      </c>
      <c r="AH40" s="12"/>
      <c r="AI40" s="12"/>
      <c r="AJ40" s="12">
        <f>SUMIF('CSS SAKAY'!F:F,'ALL 2019'!C40,'CSS SAKAY'!E:E)</f>
        <v>0</v>
      </c>
      <c r="AK40" s="77">
        <f>+SUMIF(AGRIMA!F:F,'ALL 2019'!C40,AGRIMA!E:E)</f>
        <v>0</v>
      </c>
      <c r="AL40" s="12">
        <f>+SUMIF(FERRIS!H:H,'ALL 2019'!C40,FERRIS!G:G)</f>
        <v>426418278.06</v>
      </c>
      <c r="AM40" s="12"/>
      <c r="AN40" s="12">
        <f>+SUMIF(Madatrade!F:F,'ALL 2019'!C40,Madatrade!E:E)</f>
        <v>0</v>
      </c>
      <c r="AO40" s="12">
        <f>+SUMIF('FIRST INVESTISSEMENT'!G:G,'ALL 2019'!C40,'FIRST INVESTISSEMENT'!F:F)</f>
        <v>0</v>
      </c>
    </row>
    <row r="41" spans="1:41" x14ac:dyDescent="0.25">
      <c r="A41" t="str">
        <f t="shared" si="1"/>
        <v>2</v>
      </c>
      <c r="B41" t="str">
        <f t="shared" si="2"/>
        <v>218</v>
      </c>
      <c r="C41" s="23">
        <v>21820000</v>
      </c>
      <c r="D41" s="23" t="s">
        <v>3220</v>
      </c>
      <c r="E41" s="24" t="s">
        <v>52</v>
      </c>
      <c r="F41" s="77">
        <v>47257633.960000001</v>
      </c>
      <c r="G41" s="77">
        <f>+SUMIF(AGRICORP!I:I,C41,AGRICORP!F:F)</f>
        <v>0</v>
      </c>
      <c r="H41" s="77">
        <f>+SUMIF(SMTP!D:D,'ALL 2019'!C41,SMTP!H:H)</f>
        <v>250711199.37149999</v>
      </c>
      <c r="I41" s="77">
        <f>SUMIF(AGRIVET!G:G,C41,AGRIVET!F:F)</f>
        <v>95743558.060000002</v>
      </c>
      <c r="J41" s="77">
        <f>+SUMIF(AGRIVAL!G:G,'ALL 2019'!C41,AGRIVAL!F:F)</f>
        <v>66463180.329999998</v>
      </c>
      <c r="K41" s="77">
        <f>+SUMIF(AGRIKOBA!G:G,'ALL 2019'!C41,AGRIKOBA!F:F)</f>
        <v>8909239.8599999994</v>
      </c>
      <c r="L41" s="77">
        <f>+SUMIF(LMOI!F:F,'ALL 2019'!C41,LMOI!E:E)</f>
        <v>19237290</v>
      </c>
      <c r="M41" s="12">
        <f>+SUMIF(TARTINE!G:G,'ALL 2019'!C41,TARTINE!F:F)</f>
        <v>633440786.15999997</v>
      </c>
      <c r="N41" s="12">
        <f>+SUMIF(IDF!F:F,'ALL 2019'!C41,IDF!E:E)</f>
        <v>714542303.91000009</v>
      </c>
      <c r="O41" s="12">
        <f>+SUMIF(RYA!G:G,C41,RYA!F:F)</f>
        <v>0</v>
      </c>
      <c r="P41" s="12">
        <f>+SUMIF('SCI NOAH'!G:G,'ALL 2019'!C41,'SCI NOAH'!F:F)</f>
        <v>0</v>
      </c>
      <c r="Q41" s="12">
        <f>+SUMIF(SIM!F:F,'ALL 2019'!C41,SIM!E:E)</f>
        <v>0</v>
      </c>
      <c r="R41" s="147">
        <f>SUMIF('First Energy'!F:F,C41,'First Energy'!I:I)</f>
        <v>8826515.9100000001</v>
      </c>
      <c r="S41" s="147">
        <f>SUMIF('ID Motors'!G:G,C41,'ID Motors'!J:J)</f>
        <v>14993622.4</v>
      </c>
      <c r="T41" s="12">
        <f>+SUMIF('ID RENTAL'!G:G,'ALL 2019'!C41,'ID RENTAL'!F:F)</f>
        <v>0</v>
      </c>
      <c r="U41" s="124">
        <f>+SUMIF('MCM '!G:G,'ALL 2019'!C41,'MCM '!F:F)</f>
        <v>47660667.119999997</v>
      </c>
      <c r="V41" s="77">
        <f>+SUMIF(AGRIMOTORS!G:G,C41,AGRIMOTORS!F:F)</f>
        <v>4411156.05</v>
      </c>
      <c r="W41" s="12">
        <f>+SUMIF(BOVIMA!F:F,'ALL 2019'!C41,BOVIMA!E:E)</f>
        <v>13758625</v>
      </c>
      <c r="X41" s="12">
        <f>+SUMIF(AGRIFEED!F:F,'ALL 2019'!C41,AGRIFEED!E:E)</f>
        <v>660000</v>
      </c>
      <c r="Y41" s="12">
        <f>+SUMIF(AMIP!F:F,'ALL 2019'!C41,AMIP!E:E)</f>
        <v>0</v>
      </c>
      <c r="Z41" s="12">
        <f>+SUMIF(ISF!F:F,'ALL 2019'!C41,ISF!F:F)</f>
        <v>0</v>
      </c>
      <c r="AA41" s="12">
        <f>+SUMIF(MABEL!F:F,'ALL 2019'!C41,MABEL!E:E)</f>
        <v>637342.80000000005</v>
      </c>
      <c r="AB41" s="124">
        <f>+SUMIF(DISCOI!G:G,'ALL 2019'!C41,DISCOI!F:F)</f>
        <v>39643812.159999996</v>
      </c>
      <c r="AC41" s="12">
        <f>+SUMIF(NMP!F:F,'ALL 2019'!C41,NMP!E:E)</f>
        <v>0</v>
      </c>
      <c r="AD41" s="12">
        <f>+SUMIF('AMCHO '!F:F,'ALL 2019'!C41,'AMCHO '!E:E)</f>
        <v>32540435.52</v>
      </c>
      <c r="AE41" s="12">
        <f>SUMIF(CONFORTIS!G:G,'ALL 2019'!C41,CONFORTIS!F:F)</f>
        <v>0</v>
      </c>
      <c r="AF41" s="12">
        <f>+SUMIF('IRS IMMO'!G:G,'ALL 2019'!C41,'IRS IMMO'!F:F)</f>
        <v>0</v>
      </c>
      <c r="AG41" s="12">
        <f>SUMIF('United Malagasy'!F:F,'ALL 2019'!C41,'United Malagasy'!E:E)</f>
        <v>2068000</v>
      </c>
      <c r="AH41" s="12">
        <f>+SUMIF(AGRIVETAM!F:F,'ALL 2019'!C41,AGRIVETAM!E:E)</f>
        <v>55293322.940009102</v>
      </c>
      <c r="AI41" s="12">
        <f>+SUMIF(EUROPAINTS!F:F,'ALL 2019'!C41,EUROPAINTS!E:E)</f>
        <v>0</v>
      </c>
      <c r="AJ41" s="12">
        <f>SUMIF('CSS SAKAY'!F:F,'ALL 2019'!C41,'CSS SAKAY'!E:E)</f>
        <v>0</v>
      </c>
      <c r="AK41" s="77">
        <f>+SUMIF(AGRIMA!F:F,'ALL 2019'!C41,AGRIMA!E:E)</f>
        <v>0</v>
      </c>
      <c r="AL41" s="12">
        <f>+SUMIF(FERRIS!H:H,'ALL 2019'!C41,FERRIS!G:G)</f>
        <v>14580863</v>
      </c>
      <c r="AM41" s="12">
        <f>SUMIF(SEM!F:F,'ALL 2019'!C41,SEM!E:E)</f>
        <v>15862701.369999999</v>
      </c>
      <c r="AN41" s="12">
        <f>+SUMIF(Madatrade!F:F,'ALL 2019'!C41,Madatrade!E:E)</f>
        <v>86692041.329999998</v>
      </c>
      <c r="AO41" s="12">
        <f>+SUMIF('FIRST INVESTISSEMENT'!G:G,'ALL 2019'!C41,'FIRST INVESTISSEMENT'!F:F)</f>
        <v>25200000</v>
      </c>
    </row>
    <row r="42" spans="1:41" x14ac:dyDescent="0.25">
      <c r="A42" t="str">
        <f t="shared" si="1"/>
        <v>2</v>
      </c>
      <c r="B42" t="str">
        <f t="shared" si="2"/>
        <v>218</v>
      </c>
      <c r="C42" s="23">
        <v>21830000</v>
      </c>
      <c r="D42" s="23" t="s">
        <v>3221</v>
      </c>
      <c r="E42" s="24" t="s">
        <v>53</v>
      </c>
      <c r="F42" s="77">
        <v>962643693.64999998</v>
      </c>
      <c r="G42" s="77">
        <f>+SUMIF(AGRICORP!I:I,C42,AGRICORP!F:F)</f>
        <v>0</v>
      </c>
      <c r="H42" s="77">
        <f>+SUMIF(SMTP!D:D,'ALL 2019'!C42,SMTP!H:H)</f>
        <v>1154612493.3900001</v>
      </c>
      <c r="I42" s="77">
        <f>SUMIF(AGRIVET!G:G,C42,AGRIVET!F:F)</f>
        <v>964942401.83000004</v>
      </c>
      <c r="J42" s="77">
        <f>+SUMIF(AGRIVAL!G:G,'ALL 2019'!C42,AGRIVAL!F:F)</f>
        <v>447005861.68000001</v>
      </c>
      <c r="K42" s="77">
        <f>+SUMIF(AGRIKOBA!G:G,'ALL 2019'!C42,AGRIKOBA!F:F)</f>
        <v>0</v>
      </c>
      <c r="L42" s="77">
        <f>+SUMIF(LMOI!F:F,'ALL 2019'!C42,LMOI!E:E)</f>
        <v>370688743.88</v>
      </c>
      <c r="M42" s="12">
        <f>+SUMIF(TARTINE!G:G,'ALL 2019'!C42,TARTINE!F:F)</f>
        <v>327720761.32999998</v>
      </c>
      <c r="N42" s="12">
        <f>+SUMIF(IDF!F:F,'ALL 2019'!C42,IDF!E:E)</f>
        <v>167844411.61000001</v>
      </c>
      <c r="O42" s="12">
        <f>+SUMIF(RYA!G:G,C42,RYA!F:F)</f>
        <v>0</v>
      </c>
      <c r="P42" s="12">
        <f>+SUMIF('SCI NOAH'!G:G,'ALL 2019'!C42,'SCI NOAH'!F:F)</f>
        <v>0</v>
      </c>
      <c r="Q42" s="12">
        <f>+SUMIF(SIM!F:F,'ALL 2019'!C42,SIM!E:E)</f>
        <v>70310075.329999998</v>
      </c>
      <c r="R42" s="147">
        <f>SUMIF('First Energy'!F:F,C42,'First Energy'!I:I)</f>
        <v>1228739872.3800001</v>
      </c>
      <c r="S42" s="147">
        <f>SUMIF('ID Motors'!G:G,C42,'ID Motors'!J:J)</f>
        <v>366339307.02999997</v>
      </c>
      <c r="T42" s="12">
        <f>+SUMIF('ID RENTAL'!G:G,'ALL 2019'!C42,'ID RENTAL'!F:F)</f>
        <v>1565958619.1187501</v>
      </c>
      <c r="U42" s="124">
        <f>+SUMIF('MCM '!G:G,'ALL 2019'!C42,'MCM '!F:F)</f>
        <v>192197103.03</v>
      </c>
      <c r="V42" s="77">
        <f>+SUMIF(AGRIMOTORS!G:G,C42,AGRIMOTORS!F:F)</f>
        <v>0</v>
      </c>
      <c r="W42" s="12">
        <f>+SUMIF(BOVIMA!F:F,'ALL 2019'!C42,BOVIMA!E:E)</f>
        <v>1347147528</v>
      </c>
      <c r="X42" s="12">
        <f>+SUMIF(AGRIFEED!F:F,'ALL 2019'!C42,AGRIFEED!E:E)</f>
        <v>110361000.01000001</v>
      </c>
      <c r="Y42" s="12">
        <f>+SUMIF(AMIP!F:F,'ALL 2019'!C42,AMIP!E:E)</f>
        <v>0</v>
      </c>
      <c r="Z42" s="12">
        <f>+SUMIF(ISF!F:F,'ALL 2019'!C42,ISF!F:F)</f>
        <v>0</v>
      </c>
      <c r="AA42" s="12">
        <f>+SUMIF(MABEL!F:F,'ALL 2019'!C42,MABEL!E:E)</f>
        <v>0</v>
      </c>
      <c r="AB42" s="124">
        <f>+SUMIF(DISCOI!G:G,'ALL 2019'!C42,DISCOI!F:F)</f>
        <v>667907282.66999996</v>
      </c>
      <c r="AC42" s="12">
        <f>+SUMIF(NMP!F:F,'ALL 2019'!C42,NMP!E:E)</f>
        <v>93458413.75</v>
      </c>
      <c r="AD42" s="12">
        <f>+SUMIF('AMCHO '!F:F,'ALL 2019'!C42,'AMCHO '!E:E)</f>
        <v>0</v>
      </c>
      <c r="AE42" s="12">
        <f>SUMIF(CONFORTIS!G:G,'ALL 2019'!C42,CONFORTIS!F:F)</f>
        <v>0</v>
      </c>
      <c r="AF42" s="12">
        <f>+SUMIF('IRS IMMO'!G:G,'ALL 2019'!C42,'IRS IMMO'!F:F)</f>
        <v>0</v>
      </c>
      <c r="AG42" s="12">
        <f>SUMIF('United Malagasy'!F:F,'ALL 2019'!C42,'United Malagasy'!E:E)</f>
        <v>0</v>
      </c>
      <c r="AH42" s="12">
        <f>+SUMIF(AGRIVETAM!F:F,'ALL 2019'!C42,AGRIVETAM!E:E)</f>
        <v>186077403</v>
      </c>
      <c r="AI42" s="12">
        <f>+SUMIF(EUROPAINTS!F:F,'ALL 2019'!C42,EUROPAINTS!E:E)</f>
        <v>18410000</v>
      </c>
      <c r="AJ42" s="12">
        <f>SUMIF('CSS SAKAY'!F:F,'ALL 2019'!C42,'CSS SAKAY'!E:E)</f>
        <v>0</v>
      </c>
      <c r="AK42" s="77">
        <f>+SUMIF(AGRIMA!F:F,'ALL 2019'!C42,AGRIMA!E:E)</f>
        <v>198600000</v>
      </c>
      <c r="AL42" s="12">
        <f>+SUMIF(FERRIS!H:H,'ALL 2019'!C42,FERRIS!G:G)</f>
        <v>1460464566.3399999</v>
      </c>
      <c r="AM42" s="12">
        <f>SUMIF(SEM!F:F,'ALL 2019'!C42,SEM!E:E)</f>
        <v>179745878</v>
      </c>
      <c r="AN42" s="12">
        <f>+SUMIF(Madatrade!F:F,'ALL 2019'!C42,Madatrade!E:E)</f>
        <v>352558036.13999999</v>
      </c>
      <c r="AO42" s="12">
        <f>+SUMIF('FIRST INVESTISSEMENT'!G:G,'ALL 2019'!C42,'FIRST INVESTISSEMENT'!F:F)</f>
        <v>137991811.33000001</v>
      </c>
    </row>
    <row r="43" spans="1:41" x14ac:dyDescent="0.25">
      <c r="A43" t="str">
        <f t="shared" si="1"/>
        <v>2</v>
      </c>
      <c r="B43" t="str">
        <f t="shared" si="2"/>
        <v>218</v>
      </c>
      <c r="C43" s="23">
        <v>21831000</v>
      </c>
      <c r="D43" s="23" t="s">
        <v>3221</v>
      </c>
      <c r="E43" s="24" t="s">
        <v>2078</v>
      </c>
      <c r="F43" s="77"/>
      <c r="G43" s="77">
        <f>+SUMIF(AGRICORP!I:I,C43,AGRICORP!F:F)</f>
        <v>0</v>
      </c>
      <c r="H43" s="77">
        <f>+SUMIF(SMTP!D:D,'ALL 2019'!C43,SMTP!H:H)</f>
        <v>0</v>
      </c>
      <c r="I43" s="77">
        <f>SUMIF(AGRIVET!G:G,C43,AGRIVET!F:F)</f>
        <v>0</v>
      </c>
      <c r="J43" s="77">
        <f>+SUMIF(AGRIVAL!G:G,'ALL 2019'!C43,AGRIVAL!F:F)</f>
        <v>0</v>
      </c>
      <c r="K43" s="77">
        <f>+SUMIF(AGRIKOBA!G:G,'ALL 2019'!C43,AGRIKOBA!F:F)</f>
        <v>0</v>
      </c>
      <c r="M43" s="12"/>
      <c r="N43" s="12"/>
      <c r="O43" s="12"/>
      <c r="P43" s="12">
        <f>+SUMIF('SCI NOAH'!G:G,'ALL 2019'!C43,'SCI NOAH'!F:F)</f>
        <v>0</v>
      </c>
      <c r="Q43" s="12">
        <f>+SUMIF(SIM!F:F,'ALL 2019'!C43,SIM!E:E)</f>
        <v>0</v>
      </c>
      <c r="R43" s="147">
        <f>SUMIF('First Energy'!F:F,C43,'First Energy'!I:I)</f>
        <v>0</v>
      </c>
      <c r="S43" s="147">
        <f>SUMIF('ID Motors'!G:G,C43,'ID Motors'!J:J)</f>
        <v>2559076865.5799999</v>
      </c>
      <c r="T43" s="12">
        <f>+SUMIF('ID RENTAL'!G:G,'ALL 2019'!C43,'ID RENTAL'!F:F)</f>
        <v>0</v>
      </c>
      <c r="U43" s="124">
        <f>+SUMIF('MCM '!G:G,'ALL 2019'!C43,'MCM '!F:F)</f>
        <v>0</v>
      </c>
      <c r="V43" s="77">
        <f>+SUMIF(AGRIMOTORS!G:G,C43,AGRIMOTORS!F:F)</f>
        <v>0</v>
      </c>
      <c r="W43" s="12">
        <f>+SUMIF(BOVIMA!F:F,'ALL 2019'!C43,BOVIMA!E:E)</f>
        <v>0</v>
      </c>
      <c r="X43" s="12">
        <f>+SUMIF(AGRIFEED!F:F,'ALL 2019'!C43,AGRIFEED!E:E)</f>
        <v>0</v>
      </c>
      <c r="Y43" s="12">
        <f>+SUMIF(AMIP!F:F,'ALL 2019'!C43,AMIP!E:E)</f>
        <v>0</v>
      </c>
      <c r="Z43" s="12">
        <f>+SUMIF(ISF!F:F,'ALL 2019'!C43,ISF!F:F)</f>
        <v>0</v>
      </c>
      <c r="AA43" s="12">
        <f>+SUMIF(MABEL!F:F,'ALL 2019'!C43,MABEL!E:E)</f>
        <v>0</v>
      </c>
      <c r="AB43" s="124">
        <f>+SUMIF(DISCOI!G:G,'ALL 2019'!C43,DISCOI!F:F)</f>
        <v>0</v>
      </c>
      <c r="AC43" s="12">
        <f>+SUMIF(NMP!F:F,'ALL 2019'!C43,NMP!E:E)</f>
        <v>0</v>
      </c>
      <c r="AD43" s="12">
        <f>+SUMIF('AMCHO '!F:F,'ALL 2019'!C43,'AMCHO '!E:E)</f>
        <v>0</v>
      </c>
      <c r="AE43" s="12">
        <f>SUMIF(CONFORTIS!G:G,'ALL 2019'!C43,CONFORTIS!F:F)</f>
        <v>0</v>
      </c>
      <c r="AF43" s="12">
        <f>+SUMIF('IRS IMMO'!G:G,'ALL 2019'!C43,'IRS IMMO'!F:F)</f>
        <v>0</v>
      </c>
      <c r="AG43" s="12">
        <f>SUMIF('United Malagasy'!F:F,'ALL 2019'!C43,'United Malagasy'!E:E)</f>
        <v>0</v>
      </c>
      <c r="AH43" s="12">
        <f>+SUMIF(AGRIVETAM!F:F,'ALL 2019'!C43,AGRIVETAM!E:E)</f>
        <v>0</v>
      </c>
      <c r="AI43" s="12">
        <f>+SUMIF(EUROPAINTS!F:F,'ALL 2019'!C43,EUROPAINTS!E:E)</f>
        <v>0</v>
      </c>
      <c r="AJ43" s="12">
        <f>SUMIF('CSS SAKAY'!F:F,'ALL 2019'!C43,'CSS SAKAY'!E:E)</f>
        <v>0</v>
      </c>
      <c r="AK43" s="77">
        <f>+SUMIF(AGRIMA!F:F,'ALL 2019'!C43,AGRIMA!E:E)</f>
        <v>0</v>
      </c>
      <c r="AL43" s="12">
        <f>+SUMIF(FERRIS!H:H,'ALL 2019'!C43,FERRIS!G:G)</f>
        <v>3340906292.1300001</v>
      </c>
      <c r="AM43" s="12">
        <f>SUMIF(SEM!F:F,'ALL 2019'!C43,SEM!E:E)</f>
        <v>0</v>
      </c>
      <c r="AN43" s="12">
        <f>+SUMIF(Madatrade!F:F,'ALL 2019'!C43,Madatrade!E:E)</f>
        <v>0</v>
      </c>
      <c r="AO43" s="12">
        <f>+SUMIF('FIRST INVESTISSEMENT'!G:G,'ALL 2019'!C43,'FIRST INVESTISSEMENT'!F:F)</f>
        <v>0</v>
      </c>
    </row>
    <row r="44" spans="1:41" x14ac:dyDescent="0.25">
      <c r="A44" t="str">
        <f t="shared" si="1"/>
        <v>2</v>
      </c>
      <c r="B44" t="str">
        <f t="shared" si="2"/>
        <v>218</v>
      </c>
      <c r="C44" s="23">
        <v>21840000</v>
      </c>
      <c r="D44" s="23" t="s">
        <v>3222</v>
      </c>
      <c r="E44" s="24" t="s">
        <v>54</v>
      </c>
      <c r="F44" s="77">
        <v>88221560.349999994</v>
      </c>
      <c r="G44" s="77">
        <f>+SUMIF(AGRICORP!I:I,C44,AGRICORP!F:F)</f>
        <v>0</v>
      </c>
      <c r="H44" s="77">
        <f>+SUMIF(SMTP!D:D,'ALL 2019'!C44,SMTP!H:H)</f>
        <v>338956794.04329997</v>
      </c>
      <c r="I44" s="77">
        <f>SUMIF(AGRIVET!G:G,C44,AGRIVET!F:F)</f>
        <v>309765010.91000003</v>
      </c>
      <c r="J44" s="77">
        <f>+SUMIF(AGRIVAL!G:G,'ALL 2019'!C44,AGRIVAL!F:F)</f>
        <v>78173839</v>
      </c>
      <c r="K44" s="77">
        <f>+SUMIF(AGRIKOBA!G:G,'ALL 2019'!C44,AGRIKOBA!F:F)</f>
        <v>35759247.299999997</v>
      </c>
      <c r="L44" s="77">
        <f>+SUMIF(LMOI!F:F,'ALL 2019'!C44,LMOI!E:E)</f>
        <v>155143406.25999999</v>
      </c>
      <c r="M44" s="12">
        <f>+SUMIF(TARTINE!G:G,'ALL 2019'!C44,TARTINE!F:F)</f>
        <v>257013902</v>
      </c>
      <c r="N44" s="12">
        <f>+SUMIF(IDF!F:F,'ALL 2019'!C44,IDF!E:E)</f>
        <v>23597103</v>
      </c>
      <c r="O44" s="12">
        <f>+SUMIF(RYA!G:G,C44,RYA!F:F)</f>
        <v>0</v>
      </c>
      <c r="P44" s="12">
        <f>+SUMIF('SCI NOAH'!G:G,'ALL 2019'!C44,'SCI NOAH'!F:F)</f>
        <v>0</v>
      </c>
      <c r="Q44" s="12">
        <f>+SUMIF(SIM!F:F,'ALL 2019'!C44,SIM!E:E)</f>
        <v>0</v>
      </c>
      <c r="R44" s="147">
        <f>SUMIF('First Energy'!F:F,C44,'First Energy'!I:I)</f>
        <v>33263244</v>
      </c>
      <c r="S44" s="147">
        <f>SUMIF('ID Motors'!G:G,C44,'ID Motors'!J:J)</f>
        <v>76598367</v>
      </c>
      <c r="T44" s="12">
        <f>+SUMIF('ID RENTAL'!G:G,'ALL 2019'!C44,'ID RENTAL'!F:F)</f>
        <v>950000</v>
      </c>
      <c r="U44" s="124">
        <f>+SUMIF('MCM '!G:G,'ALL 2019'!C44,'MCM '!F:F)</f>
        <v>50793494.25</v>
      </c>
      <c r="V44" s="77">
        <f>+SUMIF(AGRIMOTORS!G:G,C44,AGRIMOTORS!F:F)</f>
        <v>3825680</v>
      </c>
      <c r="W44" s="12">
        <f>+SUMIF(BOVIMA!F:F,'ALL 2019'!C44,BOVIMA!E:E)</f>
        <v>31640648</v>
      </c>
      <c r="X44" s="12">
        <f>+SUMIF(AGRIFEED!F:F,'ALL 2019'!C44,AGRIFEED!E:E)</f>
        <v>3953600</v>
      </c>
      <c r="Y44" s="12">
        <f>+SUMIF(AMIP!F:F,'ALL 2019'!C44,AMIP!E:E)</f>
        <v>0</v>
      </c>
      <c r="Z44" s="12">
        <f>+SUMIF(ISF!F:F,'ALL 2019'!C44,ISF!F:F)</f>
        <v>0</v>
      </c>
      <c r="AA44" s="12">
        <f>+SUMIF(MABEL!F:F,'ALL 2019'!C44,MABEL!E:E)</f>
        <v>6462000</v>
      </c>
      <c r="AB44" s="124">
        <f>+SUMIF(DISCOI!G:G,'ALL 2019'!C44,DISCOI!F:F)</f>
        <v>56959480</v>
      </c>
      <c r="AC44" s="12">
        <f>+SUMIF(NMP!F:F,'ALL 2019'!C44,NMP!E:E)</f>
        <v>0</v>
      </c>
      <c r="AD44" s="12">
        <f>+SUMIF('AMCHO '!F:F,'ALL 2019'!C44,'AMCHO '!E:E)</f>
        <v>10471000</v>
      </c>
      <c r="AE44" s="12">
        <f>SUMIF(CONFORTIS!G:G,'ALL 2019'!C44,CONFORTIS!F:F)</f>
        <v>0</v>
      </c>
      <c r="AF44" s="12">
        <f>+SUMIF('IRS IMMO'!G:G,'ALL 2019'!C44,'IRS IMMO'!F:F)</f>
        <v>0</v>
      </c>
      <c r="AG44" s="12">
        <f>SUMIF('United Malagasy'!F:F,'ALL 2019'!C44,'United Malagasy'!E:E)</f>
        <v>21631000</v>
      </c>
      <c r="AH44" s="12">
        <f>+SUMIF(AGRIVETAM!F:F,'ALL 2019'!C44,AGRIVETAM!E:E)</f>
        <v>11791333</v>
      </c>
      <c r="AI44" s="12">
        <f>+SUMIF(EUROPAINTS!F:F,'ALL 2019'!C44,EUROPAINTS!E:E)</f>
        <v>0</v>
      </c>
      <c r="AJ44" s="12">
        <f>SUMIF('CSS SAKAY'!F:F,'ALL 2019'!C44,'CSS SAKAY'!E:E)</f>
        <v>3019200</v>
      </c>
      <c r="AK44" s="77">
        <f>+SUMIF(AGRIMA!F:F,'ALL 2019'!C44,AGRIMA!E:E)</f>
        <v>1570000</v>
      </c>
      <c r="AL44" s="12">
        <f>+SUMIF(FERRIS!H:H,'ALL 2019'!C44,FERRIS!G:G)</f>
        <v>51842400.670000002</v>
      </c>
      <c r="AM44" s="12">
        <f>SUMIF(SEM!F:F,'ALL 2019'!C44,SEM!E:E)</f>
        <v>8448380.6699999999</v>
      </c>
      <c r="AN44" s="12">
        <f>+SUMIF(Madatrade!F:F,'ALL 2019'!C44,Madatrade!E:E)</f>
        <v>2989167</v>
      </c>
      <c r="AO44" s="12">
        <f>+SUMIF('FIRST INVESTISSEMENT'!G:G,'ALL 2019'!C44,'FIRST INVESTISSEMENT'!F:F)</f>
        <v>0</v>
      </c>
    </row>
    <row r="45" spans="1:41" x14ac:dyDescent="0.25">
      <c r="A45" t="str">
        <f t="shared" si="1"/>
        <v>2</v>
      </c>
      <c r="B45" t="str">
        <f t="shared" si="2"/>
        <v>218</v>
      </c>
      <c r="C45" s="23">
        <v>21850000</v>
      </c>
      <c r="D45" s="23" t="s">
        <v>3218</v>
      </c>
      <c r="E45" t="s">
        <v>2791</v>
      </c>
      <c r="F45" s="77"/>
      <c r="G45" s="77">
        <f>+SUMIF(AGRICORP!I:I,C45,AGRICORP!F:F)</f>
        <v>0</v>
      </c>
      <c r="H45" s="77">
        <f>+SUMIF(SMTP!D:D,'ALL 2019'!C45,SMTP!H:H)</f>
        <v>0</v>
      </c>
      <c r="I45" s="77">
        <f>SUMIF(AGRIVET!G:G,C45,AGRIVET!F:F)</f>
        <v>0</v>
      </c>
      <c r="J45" s="77">
        <f>+SUMIF(AGRIVAL!G:G,'ALL 2019'!C45,AGRIVAL!F:F)</f>
        <v>1195000</v>
      </c>
      <c r="M45" s="12"/>
      <c r="N45" s="12"/>
      <c r="O45" s="12"/>
      <c r="P45" s="12"/>
      <c r="Q45" s="12"/>
      <c r="R45" s="147">
        <f>SUMIF('First Energy'!F:F,C45,'First Energy'!I:I)</f>
        <v>1070000</v>
      </c>
      <c r="S45" s="147">
        <f>SUMIF('ID Motors'!G:G,C45,'ID Motors'!J:J)</f>
        <v>0</v>
      </c>
      <c r="T45" s="12">
        <f>+SUMIF('ID RENTAL'!G:G,'ALL 2019'!C45,'ID RENTAL'!F:F)</f>
        <v>0</v>
      </c>
      <c r="U45" s="124"/>
      <c r="V45" s="77">
        <f>+SUMIF(AGRIMOTORS!G:G,C45,AGRIMOTORS!F:F)</f>
        <v>0</v>
      </c>
      <c r="W45" s="12"/>
      <c r="X45" s="12"/>
      <c r="Y45" s="12"/>
      <c r="Z45" s="12"/>
      <c r="AA45" s="12"/>
      <c r="AB45" s="124"/>
      <c r="AC45" s="12"/>
      <c r="AD45" s="12"/>
      <c r="AE45" s="12">
        <f>SUMIF(CONFORTIS!G:G,'ALL 2019'!C45,CONFORTIS!F:F)</f>
        <v>0</v>
      </c>
      <c r="AF45" s="12"/>
      <c r="AG45" s="12">
        <f>SUMIF('United Malagasy'!F:F,'ALL 2019'!C45,'United Malagasy'!E:E)</f>
        <v>0</v>
      </c>
      <c r="AH45" s="12"/>
      <c r="AI45" s="12"/>
      <c r="AJ45" s="12">
        <f>SUMIF('CSS SAKAY'!F:F,'ALL 2019'!C45,'CSS SAKAY'!E:E)</f>
        <v>0</v>
      </c>
      <c r="AK45" s="77">
        <f>+SUMIF(AGRIMA!F:F,'ALL 2019'!C45,AGRIMA!E:E)</f>
        <v>0</v>
      </c>
      <c r="AL45" s="12">
        <f>+SUMIF(FERRIS!H:H,'ALL 2019'!C45,FERRIS!G:G)</f>
        <v>44344697</v>
      </c>
      <c r="AM45" s="12">
        <f>SUMIF(SEM!F:F,'ALL 2019'!C45,SEM!E:E)</f>
        <v>16359450</v>
      </c>
      <c r="AN45" s="12">
        <f>+SUMIF(Madatrade!F:F,'ALL 2019'!C45,Madatrade!E:E)</f>
        <v>0</v>
      </c>
      <c r="AO45" s="12">
        <f>+SUMIF('FIRST INVESTISSEMENT'!G:G,'ALL 2019'!C45,'FIRST INVESTISSEMENT'!F:F)</f>
        <v>0</v>
      </c>
    </row>
    <row r="46" spans="1:41" x14ac:dyDescent="0.25">
      <c r="A46" t="str">
        <f t="shared" si="1"/>
        <v>2</v>
      </c>
      <c r="B46" t="str">
        <f t="shared" si="2"/>
        <v>232</v>
      </c>
      <c r="C46" s="18">
        <v>23200000</v>
      </c>
      <c r="D46" s="23" t="s">
        <v>3223</v>
      </c>
      <c r="E46" s="24" t="s">
        <v>262</v>
      </c>
      <c r="F46" s="77">
        <v>1683991744.49</v>
      </c>
      <c r="G46" s="77">
        <f>+SUMIF(AGRICORP!I:I,C46,AGRICORP!F:F)</f>
        <v>0</v>
      </c>
      <c r="H46" s="77">
        <f>+SUMIF(SMTP!D:D,'ALL 2019'!C46,SMTP!H:H)</f>
        <v>169060122</v>
      </c>
      <c r="I46" s="77">
        <f>SUMIF(AGRIVET!G:G,C46,AGRIVET!F:F)</f>
        <v>77514431.290000007</v>
      </c>
      <c r="J46" s="77">
        <f>+SUMIF(AGRIVAL!G:G,'ALL 2019'!C46,AGRIVAL!F:F)</f>
        <v>0</v>
      </c>
      <c r="K46" s="77">
        <f>+SUMIF(AGRIKOBA!G:G,'ALL 2019'!C46,AGRIKOBA!F:F)</f>
        <v>0</v>
      </c>
      <c r="L46" s="77">
        <f>+SUMIF(LMOI!F:F,'ALL 2019'!C46,LMOI!E:E)</f>
        <v>0</v>
      </c>
      <c r="M46" s="12">
        <f>+SUMIF(TARTINE!G:G,'ALL 2019'!C46,TARTINE!F:F)</f>
        <v>255977729.63</v>
      </c>
      <c r="N46" s="12">
        <f>+SUMIF(IDF!F:F,'ALL 2019'!C46,IDF!E:E)</f>
        <v>154926139.05000001</v>
      </c>
      <c r="O46" s="12">
        <f>+SUMIF(RYA!G:G,C46,RYA!F:F)</f>
        <v>0</v>
      </c>
      <c r="P46" s="12">
        <f>+SUMIF('SCI NOAH'!G:G,'ALL 2019'!C46,'SCI NOAH'!F:F)</f>
        <v>819806623.48000002</v>
      </c>
      <c r="Q46" s="12">
        <f>+SUMIF(SIM!F:F,'ALL 2019'!C46,SIM!E:E)</f>
        <v>0</v>
      </c>
      <c r="R46" s="147">
        <f>SUMIF('First Energy'!F:F,C46,'First Energy'!I:I)</f>
        <v>0</v>
      </c>
      <c r="S46" s="147">
        <f>SUMIF('ID Motors'!G:G,C46,'ID Motors'!J:J)</f>
        <v>0</v>
      </c>
      <c r="T46" s="12">
        <f>+SUMIF('ID RENTAL'!G:G,'ALL 2019'!C46,'ID RENTAL'!F:F)</f>
        <v>0</v>
      </c>
      <c r="U46" s="124">
        <f>+SUMIF('MCM '!G:G,'ALL 2019'!C46,'MCM '!F:F)</f>
        <v>0</v>
      </c>
      <c r="V46" s="77">
        <f>+SUMIF(AGRIMOTORS!G:G,C46,AGRIMOTORS!F:F)</f>
        <v>0</v>
      </c>
      <c r="W46" s="12">
        <f>+SUMIF(BOVIMA!F:F,'ALL 2019'!C46,BOVIMA!E:E)</f>
        <v>31509446997</v>
      </c>
      <c r="X46" s="12">
        <f>+SUMIF(AGRIFEED!F:F,'ALL 2019'!C46,AGRIFEED!E:E)</f>
        <v>0</v>
      </c>
      <c r="Y46" s="12">
        <f>+SUMIF(AMIP!F:F,'ALL 2019'!C46,AMIP!E:E)</f>
        <v>0</v>
      </c>
      <c r="Z46" s="12">
        <f>+SUMIF(ISF!F:F,'ALL 2019'!C46,ISF!F:F)</f>
        <v>0</v>
      </c>
      <c r="AA46" s="12">
        <f>+SUMIF(MABEL!F:F,'ALL 2019'!C46,MABEL!E:E)</f>
        <v>938160298.55999994</v>
      </c>
      <c r="AB46" s="124">
        <f>+SUMIF(DISCOI!G:G,'ALL 2019'!C46,DISCOI!F:F)</f>
        <v>0</v>
      </c>
      <c r="AC46" s="12">
        <f>+SUMIF(NMP!F:F,'ALL 2019'!C46,NMP!E:E)</f>
        <v>0</v>
      </c>
      <c r="AD46" s="12">
        <f>+SUMIF('AMCHO '!F:F,'ALL 2019'!C46,'AMCHO '!E:E)</f>
        <v>21134618.870000001</v>
      </c>
      <c r="AE46" s="12">
        <f>SUMIF(CONFORTIS!G:G,'ALL 2019'!C46,CONFORTIS!F:F)</f>
        <v>0</v>
      </c>
      <c r="AF46" s="12">
        <f>+SUMIF('IRS IMMO'!G:G,'ALL 2019'!C46,'IRS IMMO'!F:F)</f>
        <v>0</v>
      </c>
      <c r="AG46" s="12">
        <f>SUMIF('United Malagasy'!F:F,'ALL 2019'!C46,'United Malagasy'!E:E)</f>
        <v>0</v>
      </c>
      <c r="AH46" s="12">
        <f>+SUMIF(AGRIVETAM!F:F,'ALL 2019'!C46,AGRIVETAM!E:E)</f>
        <v>0</v>
      </c>
      <c r="AI46" s="12">
        <f>+SUMIF(EUROPAINTS!F:F,'ALL 2019'!C46,EUROPAINTS!E:E)</f>
        <v>0</v>
      </c>
      <c r="AJ46" s="12">
        <f>SUMIF('CSS SAKAY'!F:F,'ALL 2019'!C46,'CSS SAKAY'!E:E)</f>
        <v>0</v>
      </c>
      <c r="AK46" s="77">
        <f>+SUMIF(AGRIMA!F:F,'ALL 2019'!C46,AGRIMA!E:E)</f>
        <v>16270965.779999999</v>
      </c>
      <c r="AL46" s="12">
        <f>+SUMIF(FERRIS!H:H,'ALL 2019'!C46,FERRIS!G:G)</f>
        <v>0</v>
      </c>
      <c r="AM46" s="12">
        <f>SUMIF(SEM!F:F,'ALL 2019'!C46,SEM!E:E)</f>
        <v>0</v>
      </c>
      <c r="AN46" s="12">
        <f>+SUMIF(Madatrade!F:F,'ALL 2019'!C46,Madatrade!E:E)</f>
        <v>0</v>
      </c>
      <c r="AO46" s="12">
        <f>+SUMIF('FIRST INVESTISSEMENT'!G:G,'ALL 2019'!C46,'FIRST INVESTISSEMENT'!F:F)</f>
        <v>0</v>
      </c>
    </row>
    <row r="47" spans="1:41" x14ac:dyDescent="0.25">
      <c r="A47" t="str">
        <f t="shared" si="1"/>
        <v>2</v>
      </c>
      <c r="B47" t="str">
        <f t="shared" si="2"/>
        <v>261</v>
      </c>
      <c r="C47" s="23">
        <v>26100000</v>
      </c>
      <c r="D47" s="23" t="s">
        <v>3224</v>
      </c>
      <c r="E47" s="24" t="s">
        <v>55</v>
      </c>
      <c r="F47" s="77">
        <v>0</v>
      </c>
      <c r="G47" s="77">
        <f>+SUMIF(AGRICORP!I:I,C47,AGRICORP!F:F)</f>
        <v>3980000</v>
      </c>
      <c r="H47" s="77">
        <f>+SUMIF(SMTP!D:D,'ALL 2019'!C47,SMTP!H:H)</f>
        <v>107020000</v>
      </c>
      <c r="I47" s="77">
        <f>SUMIF(AGRIVET!G:G,C47,AGRIVET!F:F)</f>
        <v>225200000</v>
      </c>
      <c r="J47" s="77">
        <f>+SUMIF(AGRIVAL!G:G,'ALL 2019'!C47,AGRIVAL!F:F)</f>
        <v>19000000</v>
      </c>
      <c r="K47" s="77">
        <f>+SUMIF(AGRIKOBA!G:G,'ALL 2019'!C47,AGRIKOBA!F:F)</f>
        <v>0</v>
      </c>
      <c r="L47" s="77">
        <f>+SUMIF(LMOI!F:F,'ALL 2019'!C47,LMOI!E:E)</f>
        <v>0</v>
      </c>
      <c r="M47" s="12">
        <f>+SUMIF(TARTINE!G:G,'ALL 2019'!C47,TARTINE!F:F)</f>
        <v>0</v>
      </c>
      <c r="N47" s="12">
        <f>+SUMIF(IDF!F:F,'ALL 2019'!C47,IDF!E:E)</f>
        <v>0</v>
      </c>
      <c r="O47" s="12">
        <f>+SUMIF(RYA!G:G,C47,RYA!F:F)</f>
        <v>0</v>
      </c>
      <c r="P47" s="12">
        <f>+SUMIF('SCI NOAH'!G:G,'ALL 2019'!C47,'SCI NOAH'!F:F)</f>
        <v>0</v>
      </c>
      <c r="Q47" s="12">
        <f>+SUMIF(SIM!F:F,'ALL 2019'!C47,SIM!E:E)</f>
        <v>0</v>
      </c>
      <c r="R47" s="147">
        <f>SUMIF('First Energy'!F:F,C47,'First Energy'!I:I)</f>
        <v>0</v>
      </c>
      <c r="S47" s="147">
        <f>SUMIF('ID Motors'!G:G,C47,'ID Motors'!J:J)</f>
        <v>1069780000</v>
      </c>
      <c r="T47" s="12">
        <f>+SUMIF('ID RENTAL'!G:G,'ALL 2019'!C47,'ID RENTAL'!F:F)</f>
        <v>0</v>
      </c>
      <c r="U47" s="124">
        <f>+SUMIF('MCM '!G:G,'ALL 2019'!C47,'MCM '!F:F)</f>
        <v>0</v>
      </c>
      <c r="V47" s="77">
        <f>+SUMIF(AGRIMOTORS!G:G,C47,AGRIMOTORS!F:F)</f>
        <v>0</v>
      </c>
      <c r="W47" s="12">
        <f>+SUMIF(BOVIMA!F:F,'ALL 2019'!C47,BOVIMA!E:E)</f>
        <v>0</v>
      </c>
      <c r="X47" s="12">
        <f>+SUMIF(AGRIFEED!F:F,'ALL 2019'!C47,AGRIFEED!E:E)</f>
        <v>0</v>
      </c>
      <c r="Y47" s="12">
        <f>+SUMIF(AMIP!F:F,'ALL 2019'!C47,AMIP!E:E)</f>
        <v>0</v>
      </c>
      <c r="Z47" s="12">
        <f>+SUMIF(ISF!F:F,'ALL 2019'!C47,ISF!F:F)</f>
        <v>0</v>
      </c>
      <c r="AA47" s="12">
        <f>+SUMIF(MABEL!F:F,'ALL 2019'!C47,MABEL!E:E)</f>
        <v>0</v>
      </c>
      <c r="AB47" s="124">
        <f>+SUMIF(DISCOI!G:G,'ALL 2019'!C47,DISCOI!F:F)</f>
        <v>0</v>
      </c>
      <c r="AC47" s="12">
        <f>+SUMIF(NMP!F:F,'ALL 2019'!C47,NMP!E:E)</f>
        <v>0</v>
      </c>
      <c r="AD47" s="12">
        <f>+SUMIF('AMCHO '!F:F,'ALL 2019'!C47,'AMCHO '!E:E)</f>
        <v>0</v>
      </c>
      <c r="AE47" s="12">
        <f>SUMIF(CONFORTIS!G:G,'ALL 2019'!C47,CONFORTIS!F:F)</f>
        <v>0</v>
      </c>
      <c r="AF47" s="12">
        <f>+SUMIF('IRS IMMO'!G:G,'ALL 2019'!C47,'IRS IMMO'!F:F)</f>
        <v>0</v>
      </c>
      <c r="AG47" s="12">
        <f>SUMIF('United Malagasy'!F:F,'ALL 2019'!C47,'United Malagasy'!E:E)</f>
        <v>0</v>
      </c>
      <c r="AH47" s="12">
        <f>+SUMIF(AGRIVETAM!F:F,'ALL 2019'!C47,AGRIVETAM!E:E)</f>
        <v>0</v>
      </c>
      <c r="AI47" s="12">
        <f>+SUMIF(EUROPAINTS!F:F,'ALL 2019'!C47,EUROPAINTS!E:E)</f>
        <v>0</v>
      </c>
      <c r="AJ47" s="12">
        <f>SUMIF('CSS SAKAY'!F:F,'ALL 2019'!C47,'CSS SAKAY'!E:E)</f>
        <v>0</v>
      </c>
      <c r="AK47" s="77">
        <f>+SUMIF(AGRIMA!F:F,'ALL 2019'!C47,AGRIMA!E:E)</f>
        <v>0</v>
      </c>
      <c r="AL47" s="12">
        <f>+SUMIF(FERRIS!H:H,'ALL 2019'!C47,FERRIS!G:G)</f>
        <v>0</v>
      </c>
      <c r="AM47" s="12">
        <f>SUMIF(SEM!F:F,'ALL 2019'!C47,SEM!E:E)</f>
        <v>0</v>
      </c>
      <c r="AN47" s="12">
        <f>+SUMIF(Madatrade!F:F,'ALL 2019'!C47,Madatrade!E:E)</f>
        <v>0</v>
      </c>
      <c r="AO47" s="12">
        <f>+SUMIF('FIRST INVESTISSEMENT'!G:G,'ALL 2019'!C47,'FIRST INVESTISSEMENT'!F:F)</f>
        <v>0</v>
      </c>
    </row>
    <row r="48" spans="1:41" x14ac:dyDescent="0.25">
      <c r="A48" t="str">
        <f t="shared" si="1"/>
        <v>2</v>
      </c>
      <c r="B48" t="str">
        <f t="shared" si="2"/>
        <v>274</v>
      </c>
      <c r="C48" s="61">
        <v>27400000</v>
      </c>
      <c r="D48" s="23" t="s">
        <v>3224</v>
      </c>
      <c r="E48" t="s">
        <v>2451</v>
      </c>
      <c r="F48" s="77"/>
      <c r="G48" s="77">
        <f>+SUMIF(AGRICORP!I:I,C48,AGRICORP!F:F)</f>
        <v>0</v>
      </c>
      <c r="H48" s="77">
        <f>+SUMIF(SMTP!D:D,'ALL 2019'!C48,SMTP!H:H)</f>
        <v>0</v>
      </c>
      <c r="I48" s="77">
        <f>SUMIF(AGRIVET!G:G,C48,AGRIVET!F:F)</f>
        <v>0</v>
      </c>
      <c r="J48" s="77">
        <f>+SUMIF(AGRIVAL!G:G,'ALL 2019'!C48,AGRIVAL!F:F)</f>
        <v>0</v>
      </c>
      <c r="K48" s="77">
        <f>+SUMIF(AGRIKOBA!G:G,'ALL 2019'!C48,AGRIKOBA!F:F)</f>
        <v>0</v>
      </c>
      <c r="M48" s="12"/>
      <c r="N48" s="12"/>
      <c r="O48" s="12"/>
      <c r="P48" s="12"/>
      <c r="Q48" s="12"/>
      <c r="R48" s="147">
        <f>SUMIF('First Energy'!F:F,C48,'First Energy'!I:I)</f>
        <v>0</v>
      </c>
      <c r="S48" s="147">
        <f>SUMIF('ID Motors'!G:G,C48,'ID Motors'!J:J)</f>
        <v>0</v>
      </c>
      <c r="T48" s="12">
        <f>+SUMIF('ID RENTAL'!G:G,'ALL 2019'!C48,'ID RENTAL'!F:F)</f>
        <v>0</v>
      </c>
      <c r="U48" s="124">
        <f>+SUMIF('MCM '!G:G,'ALL 2019'!C48,'MCM '!F:F)</f>
        <v>0</v>
      </c>
      <c r="V48" s="77">
        <f>+SUMIF(AGRIMOTORS!G:G,C48,AGRIMOTORS!F:F)</f>
        <v>0</v>
      </c>
      <c r="W48" s="12">
        <f>+SUMIF(BOVIMA!F:F,'ALL 2019'!C48,BOVIMA!E:E)</f>
        <v>0</v>
      </c>
      <c r="X48" s="12"/>
      <c r="Y48" s="12"/>
      <c r="Z48" s="12"/>
      <c r="AA48" s="12">
        <f>+SUMIF(MABEL!F:F,'ALL 2019'!C48,MABEL!E:E)</f>
        <v>5917832682.04</v>
      </c>
      <c r="AB48" s="124">
        <f>+SUMIF(DISCOI!G:G,'ALL 2019'!C48,DISCOI!F:F)</f>
        <v>0</v>
      </c>
      <c r="AC48" s="12">
        <f>+SUMIF(NMP!F:F,'ALL 2019'!C48,NMP!E:E)</f>
        <v>0</v>
      </c>
      <c r="AD48" s="12">
        <f>+SUMIF('AMCHO '!F:F,'ALL 2019'!C48,'AMCHO '!E:E)</f>
        <v>0</v>
      </c>
      <c r="AE48" s="12">
        <f>SUMIF(CONFORTIS!G:G,'ALL 2019'!C48,CONFORTIS!F:F)</f>
        <v>0</v>
      </c>
      <c r="AF48" s="12">
        <f>+SUMIF('IRS IMMO'!G:G,'ALL 2019'!C48,'IRS IMMO'!F:F)</f>
        <v>0</v>
      </c>
      <c r="AG48" s="12">
        <f>SUMIF('United Malagasy'!F:F,'ALL 2019'!C48,'United Malagasy'!E:E)</f>
        <v>0</v>
      </c>
      <c r="AH48" s="12">
        <f>+SUMIF(AGRIVETAM!F:F,'ALL 2019'!C48,AGRIVETAM!E:E)</f>
        <v>0</v>
      </c>
      <c r="AI48" s="12">
        <f>+SUMIF(EUROPAINTS!F:F,'ALL 2019'!C48,EUROPAINTS!E:E)</f>
        <v>0</v>
      </c>
      <c r="AJ48" s="12">
        <f>SUMIF('CSS SAKAY'!F:F,'ALL 2019'!C48,'CSS SAKAY'!E:E)</f>
        <v>0</v>
      </c>
      <c r="AK48" s="77">
        <f>+SUMIF(AGRIMA!F:F,'ALL 2019'!C48,AGRIMA!E:E)</f>
        <v>0</v>
      </c>
      <c r="AL48" s="12">
        <f>+SUMIF(FERRIS!H:H,'ALL 2019'!C48,FERRIS!G:G)</f>
        <v>0</v>
      </c>
      <c r="AM48" s="12">
        <f>SUMIF(SEM!F:F,'ALL 2019'!C48,SEM!E:E)</f>
        <v>0</v>
      </c>
      <c r="AN48" s="12">
        <f>+SUMIF(Madatrade!F:F,'ALL 2019'!C48,Madatrade!E:E)</f>
        <v>0</v>
      </c>
      <c r="AO48" s="12">
        <f>+SUMIF('FIRST INVESTISSEMENT'!G:G,'ALL 2019'!C48,'FIRST INVESTISSEMENT'!F:F)</f>
        <v>0</v>
      </c>
    </row>
    <row r="49" spans="1:41" x14ac:dyDescent="0.25">
      <c r="A49" t="str">
        <f t="shared" si="1"/>
        <v>2</v>
      </c>
      <c r="B49" t="str">
        <f t="shared" si="2"/>
        <v>275</v>
      </c>
      <c r="C49" s="23">
        <v>27500000</v>
      </c>
      <c r="D49" s="23" t="s">
        <v>3224</v>
      </c>
      <c r="E49" s="24" t="s">
        <v>56</v>
      </c>
      <c r="F49" s="77">
        <v>1200000</v>
      </c>
      <c r="G49" s="77">
        <f>+SUMIF(AGRICORP!I:I,C49,AGRICORP!F:F)</f>
        <v>0</v>
      </c>
      <c r="H49" s="77">
        <f>+SUMIF(SMTP!D:D,'ALL 2019'!C49,SMTP!H:H)</f>
        <v>166323148.33000001</v>
      </c>
      <c r="I49" s="77">
        <f>SUMIF(AGRIVET!G:G,C49,AGRIVET!F:F)</f>
        <v>381976292.32999998</v>
      </c>
      <c r="J49" s="77">
        <f>+SUMIF(AGRIVAL!G:G,'ALL 2019'!C49,AGRIVAL!F:F)</f>
        <v>346618000</v>
      </c>
      <c r="K49" s="77">
        <f>+SUMIF(AGRIKOBA!G:G,'ALL 2019'!C49,AGRIKOBA!F:F)</f>
        <v>1000000</v>
      </c>
      <c r="L49" s="77">
        <f>+SUMIF(LMOI!F:F,'ALL 2019'!C49,LMOI!E:E)</f>
        <v>4877655.53</v>
      </c>
      <c r="M49" s="12">
        <f>+SUMIF(TARTINE!G:G,'ALL 2019'!C49,TARTINE!F:F)</f>
        <v>7764400</v>
      </c>
      <c r="N49" s="12">
        <f>+SUMIF(IDF!F:F,'ALL 2019'!C49,IDF!E:E)</f>
        <v>0</v>
      </c>
      <c r="O49" s="12">
        <f>+SUMIF(RYA!G:G,C49,RYA!F:F)</f>
        <v>0</v>
      </c>
      <c r="P49" s="12">
        <f>+SUMIF('SCI NOAH'!G:G,'ALL 2019'!C49,'SCI NOAH'!F:F)</f>
        <v>0</v>
      </c>
      <c r="Q49" s="12">
        <f>+SUMIF(SIM!F:F,'ALL 2019'!C49,SIM!E:E)</f>
        <v>0</v>
      </c>
      <c r="R49" s="147">
        <f>SUMIF('First Energy'!F:F,C49,'First Energy'!I:I)</f>
        <v>194231800</v>
      </c>
      <c r="S49" s="147">
        <f>SUMIF('ID Motors'!G:G,C49,'ID Motors'!J:J)</f>
        <v>90803419</v>
      </c>
      <c r="T49" s="12">
        <f>+SUMIF('ID RENTAL'!G:G,'ALL 2019'!C49,'ID RENTAL'!F:F)</f>
        <v>1000000</v>
      </c>
      <c r="U49" s="124">
        <f>+SUMIF('MCM '!G:G,'ALL 2019'!C49,'MCM '!F:F)</f>
        <v>16047226.66</v>
      </c>
      <c r="V49" s="77">
        <f>+SUMIF(AGRIMOTORS!G:G,C49,AGRIMOTORS!F:F)</f>
        <v>0</v>
      </c>
      <c r="W49" s="12">
        <f>+SUMIF(BOVIMA!F:F,'ALL 2019'!C49,BOVIMA!E:E)</f>
        <v>1100000</v>
      </c>
      <c r="X49" s="12">
        <f>+SUMIF(AGRIFEED!F:F,'ALL 2019'!C49,AGRIFEED!E:E)</f>
        <v>0</v>
      </c>
      <c r="Y49" s="12">
        <f>+SUMIF(AMIP!F:F,'ALL 2019'!C49,AMIP!E:E)</f>
        <v>0</v>
      </c>
      <c r="Z49" s="12">
        <f>+SUMIF(ISF!F:F,'ALL 2019'!C49,ISF!F:F)</f>
        <v>0</v>
      </c>
      <c r="AA49" s="12">
        <f>+SUMIF(MABEL!F:F,'ALL 2019'!C49,MABEL!E:E)</f>
        <v>0</v>
      </c>
      <c r="AB49" s="124">
        <f>+SUMIF(DISCOI!G:G,'ALL 2019'!C49,DISCOI!F:F)</f>
        <v>17865468</v>
      </c>
      <c r="AC49" s="12">
        <f>+SUMIF(NMP!F:F,'ALL 2019'!C49,NMP!E:E)</f>
        <v>0</v>
      </c>
      <c r="AD49" s="12">
        <f>+SUMIF('AMCHO '!F:F,'ALL 2019'!C49,'AMCHO '!E:E)</f>
        <v>2000000</v>
      </c>
      <c r="AE49" s="12">
        <f>SUMIF(CONFORTIS!G:G,'ALL 2019'!C49,CONFORTIS!F:F)</f>
        <v>0</v>
      </c>
      <c r="AF49" s="12">
        <f>+SUMIF('IRS IMMO'!G:G,'ALL 2019'!C49,'IRS IMMO'!F:F)</f>
        <v>0</v>
      </c>
      <c r="AG49" s="12">
        <f>SUMIF('United Malagasy'!F:F,'ALL 2019'!C49,'United Malagasy'!E:E)</f>
        <v>0</v>
      </c>
      <c r="AH49" s="12">
        <f>+SUMIF(AGRIVETAM!F:F,'ALL 2019'!C49,AGRIVETAM!E:E)</f>
        <v>0</v>
      </c>
      <c r="AI49" s="12">
        <f>+SUMIF(EUROPAINTS!F:F,'ALL 2019'!C49,EUROPAINTS!E:E)</f>
        <v>0</v>
      </c>
      <c r="AJ49" s="12">
        <f>SUMIF('CSS SAKAY'!F:F,'ALL 2019'!C49,'CSS SAKAY'!E:E)</f>
        <v>0</v>
      </c>
      <c r="AK49" s="77">
        <f>+SUMIF(AGRIMA!F:F,'ALL 2019'!C49,AGRIMA!E:E)</f>
        <v>0</v>
      </c>
      <c r="AL49" s="12">
        <f>+SUMIF(FERRIS!H:H,'ALL 2019'!C49,FERRIS!G:G)</f>
        <v>1300000</v>
      </c>
      <c r="AM49" s="12">
        <f>SUMIF(SEM!F:F,'ALL 2019'!C49,SEM!E:E)</f>
        <v>53728000</v>
      </c>
      <c r="AN49" s="12">
        <f>+SUMIF(Madatrade!F:F,'ALL 2019'!C49,Madatrade!E:E)</f>
        <v>12849439</v>
      </c>
      <c r="AO49" s="12">
        <f>+SUMIF('FIRST INVESTISSEMENT'!G:G,'ALL 2019'!C49,'FIRST INVESTISSEMENT'!F:F)</f>
        <v>48695821.82</v>
      </c>
    </row>
    <row r="50" spans="1:41" x14ac:dyDescent="0.25">
      <c r="A50" t="str">
        <f t="shared" si="1"/>
        <v>2</v>
      </c>
      <c r="B50" t="str">
        <f t="shared" si="2"/>
        <v>280</v>
      </c>
      <c r="C50" s="61">
        <v>28030000</v>
      </c>
      <c r="D50" s="23" t="s">
        <v>3225</v>
      </c>
      <c r="E50" t="s">
        <v>1658</v>
      </c>
      <c r="F50" s="77"/>
      <c r="G50" s="77">
        <f>+SUMIF(AGRICORP!I:I,C50,AGRICORP!F:F)</f>
        <v>0</v>
      </c>
      <c r="H50" s="77">
        <f>+SUMIF(SMTP!D:D,'ALL 2019'!C50,SMTP!H:H)</f>
        <v>0</v>
      </c>
      <c r="I50" s="77">
        <f>SUMIF(AGRIVET!G:G,C50,AGRIVET!F:F)</f>
        <v>0</v>
      </c>
      <c r="J50" s="77">
        <f>+SUMIF(AGRIVAL!G:G,'ALL 2019'!C50,AGRIVAL!F:F)</f>
        <v>0</v>
      </c>
      <c r="K50" s="77">
        <f>+SUMIF(AGRIKOBA!G:G,'ALL 2019'!C50,AGRIKOBA!F:F)</f>
        <v>0</v>
      </c>
      <c r="M50" s="12">
        <f>+SUMIF(TARTINE!G:G,'ALL 2019'!C50,TARTINE!F:F)</f>
        <v>-395000</v>
      </c>
      <c r="N50" s="12">
        <f>+SUMIF(IDF!F:F,'ALL 2019'!C50,IDF!E:E)</f>
        <v>0</v>
      </c>
      <c r="O50" s="12">
        <f>+SUMIF(RYA!G:G,C50,RYA!F:F)</f>
        <v>0</v>
      </c>
      <c r="P50" s="12">
        <f>+SUMIF('SCI NOAH'!G:G,'ALL 2019'!C50,'SCI NOAH'!F:F)</f>
        <v>0</v>
      </c>
      <c r="Q50" s="12">
        <f>+SUMIF(SIM!F:F,'ALL 2019'!C50,SIM!E:E)</f>
        <v>0</v>
      </c>
      <c r="R50" s="147">
        <f>SUMIF('First Energy'!F:F,C50,'First Energy'!I:I)</f>
        <v>0</v>
      </c>
      <c r="S50" s="147">
        <f>SUMIF('ID Motors'!G:G,C50,'ID Motors'!J:J)</f>
        <v>0</v>
      </c>
      <c r="T50" s="12">
        <f>+SUMIF('ID RENTAL'!G:G,'ALL 2019'!C50,'ID RENTAL'!F:F)</f>
        <v>0</v>
      </c>
      <c r="U50" s="124">
        <f>+SUMIF('MCM '!G:G,'ALL 2019'!C50,'MCM '!F:F)</f>
        <v>0</v>
      </c>
      <c r="V50" s="77">
        <f>+SUMIF(AGRIMOTORS!G:G,C50,AGRIMOTORS!F:F)</f>
        <v>0</v>
      </c>
      <c r="W50" s="12">
        <f>+SUMIF(BOVIMA!F:F,'ALL 2019'!C50,BOVIMA!E:E)</f>
        <v>0</v>
      </c>
      <c r="X50" s="12">
        <f>+SUMIF(AGRIFEED!F:F,'ALL 2019'!C50,AGRIFEED!E:E)</f>
        <v>0</v>
      </c>
      <c r="Y50" s="12">
        <f>+SUMIF(AMIP!F:F,'ALL 2019'!C50,AMIP!E:E)</f>
        <v>0</v>
      </c>
      <c r="Z50" s="12">
        <f>+SUMIF(ISF!F:F,'ALL 2019'!C50,ISF!F:F)</f>
        <v>0</v>
      </c>
      <c r="AA50" s="12">
        <f>+SUMIF(MABEL!F:F,'ALL 2019'!C50,MABEL!E:E)</f>
        <v>0</v>
      </c>
      <c r="AB50" s="124">
        <f>+SUMIF(DISCOI!G:G,'ALL 2019'!C50,DISCOI!F:F)</f>
        <v>0</v>
      </c>
      <c r="AC50" s="12">
        <f>+SUMIF(NMP!F:F,'ALL 2019'!C50,NMP!E:E)</f>
        <v>0</v>
      </c>
      <c r="AD50" s="12">
        <f>+SUMIF('AMCHO '!F:F,'ALL 2019'!C50,'AMCHO '!E:E)</f>
        <v>0</v>
      </c>
      <c r="AE50" s="12">
        <f>SUMIF(CONFORTIS!G:G,'ALL 2019'!C50,CONFORTIS!F:F)</f>
        <v>0</v>
      </c>
      <c r="AF50" s="12">
        <f>+SUMIF('IRS IMMO'!G:G,'ALL 2019'!C50,'IRS IMMO'!F:F)</f>
        <v>0</v>
      </c>
      <c r="AG50" s="12">
        <f>SUMIF('United Malagasy'!F:F,'ALL 2019'!C50,'United Malagasy'!E:E)</f>
        <v>0</v>
      </c>
      <c r="AH50" s="12">
        <f>+SUMIF(AGRIVETAM!F:F,'ALL 2019'!C50,AGRIVETAM!E:E)</f>
        <v>0</v>
      </c>
      <c r="AI50" s="12">
        <f>+SUMIF(EUROPAINTS!F:F,'ALL 2019'!C50,EUROPAINTS!E:E)</f>
        <v>0</v>
      </c>
      <c r="AJ50" s="12">
        <f>SUMIF('CSS SAKAY'!F:F,'ALL 2019'!C50,'CSS SAKAY'!E:E)</f>
        <v>0</v>
      </c>
      <c r="AK50" s="77">
        <f>+SUMIF(AGRIMA!F:F,'ALL 2019'!C50,AGRIMA!E:E)</f>
        <v>0</v>
      </c>
      <c r="AL50" s="12">
        <f>+SUMIF(FERRIS!H:H,'ALL 2019'!C50,FERRIS!G:G)</f>
        <v>0</v>
      </c>
      <c r="AM50" s="12">
        <f>SUMIF(SEM!F:F,'ALL 2019'!C50,SEM!E:E)</f>
        <v>0</v>
      </c>
      <c r="AN50" s="12">
        <f>+SUMIF(Madatrade!F:F,'ALL 2019'!C50,Madatrade!E:E)</f>
        <v>0</v>
      </c>
      <c r="AO50" s="12">
        <f>+SUMIF('FIRST INVESTISSEMENT'!G:G,'ALL 2019'!C50,'FIRST INVESTISSEMENT'!F:F)</f>
        <v>0</v>
      </c>
    </row>
    <row r="51" spans="1:41" x14ac:dyDescent="0.25">
      <c r="A51" t="str">
        <f t="shared" si="1"/>
        <v>2</v>
      </c>
      <c r="B51" t="str">
        <f t="shared" si="2"/>
        <v>280</v>
      </c>
      <c r="C51" s="23">
        <v>28040000</v>
      </c>
      <c r="D51" s="23" t="s">
        <v>3226</v>
      </c>
      <c r="E51" s="24" t="s">
        <v>265</v>
      </c>
      <c r="F51" s="77">
        <v>-2902076.83</v>
      </c>
      <c r="G51" s="77">
        <f>+SUMIF(AGRICORP!I:I,C51,AGRICORP!F:F)</f>
        <v>0</v>
      </c>
      <c r="H51" s="77">
        <f>+SUMIF(SMTP!D:D,'ALL 2019'!C51,SMTP!H:H)</f>
        <v>-94227749.349999994</v>
      </c>
      <c r="I51" s="77">
        <f>SUMIF(AGRIVET!G:G,C51,AGRIVET!F:F)</f>
        <v>-65642767.340000004</v>
      </c>
      <c r="J51" s="77">
        <f>+SUMIF(AGRIVAL!G:G,'ALL 2019'!C51,AGRIVAL!F:F)</f>
        <v>-12764202.140000001</v>
      </c>
      <c r="K51" s="77">
        <f>+SUMIF(AGRIKOBA!G:G,'ALL 2019'!C51,AGRIKOBA!F:F)</f>
        <v>0</v>
      </c>
      <c r="L51" s="77">
        <f>+SUMIF(LMOI!F:F,'ALL 2019'!C51,LMOI!E:E)</f>
        <v>0</v>
      </c>
      <c r="M51" s="12">
        <f>+SUMIF(TARTINE!G:G,'ALL 2019'!C51,TARTINE!F:F)</f>
        <v>0</v>
      </c>
      <c r="N51" s="12">
        <f>+SUMIF(IDF!F:F,'ALL 2019'!C51,IDF!E:E)</f>
        <v>-3627596.05</v>
      </c>
      <c r="O51" s="12">
        <f>+SUMIF(RYA!G:G,C51,RYA!F:F)</f>
        <v>0</v>
      </c>
      <c r="P51" s="12">
        <f>+SUMIF('SCI NOAH'!G:G,'ALL 2019'!C51,'SCI NOAH'!F:F)</f>
        <v>0</v>
      </c>
      <c r="Q51" s="12">
        <f>+SUMIF(SIM!F:F,'ALL 2019'!C51,SIM!E:E)</f>
        <v>0</v>
      </c>
      <c r="R51" s="147">
        <f>SUMIF('First Energy'!F:F,C51,'First Energy'!I:I)</f>
        <v>-2902076.83</v>
      </c>
      <c r="S51" s="147">
        <f>SUMIF('ID Motors'!G:G,C51,'ID Motors'!J:J)</f>
        <v>-2902076.83</v>
      </c>
      <c r="T51" s="12">
        <f>+SUMIF('ID RENTAL'!G:G,'ALL 2019'!C51,'ID RENTAL'!F:F)</f>
        <v>0</v>
      </c>
      <c r="U51" s="124">
        <f>+SUMIF('MCM '!G:G,'ALL 2019'!C51,'MCM '!F:F)</f>
        <v>-2297900</v>
      </c>
      <c r="V51" s="77">
        <f>+SUMIF(AGRIMOTORS!G:G,C51,AGRIMOTORS!F:F)</f>
        <v>0</v>
      </c>
      <c r="W51" s="12">
        <f>+SUMIF(BOVIMA!F:F,'ALL 2019'!C51,BOVIMA!E:E)</f>
        <v>0</v>
      </c>
      <c r="X51" s="12">
        <f>+SUMIF(AGRIFEED!F:F,'ALL 2019'!C51,AGRIFEED!E:E)</f>
        <v>0</v>
      </c>
      <c r="Y51" s="12">
        <f>+SUMIF(AMIP!F:F,'ALL 2019'!C51,AMIP!E:E)</f>
        <v>0</v>
      </c>
      <c r="Z51" s="12">
        <f>+SUMIF(ISF!F:F,'ALL 2019'!C51,ISF!F:F)</f>
        <v>0</v>
      </c>
      <c r="AA51" s="12">
        <f>+SUMIF(MABEL!F:F,'ALL 2019'!C51,MABEL!E:E)</f>
        <v>0</v>
      </c>
      <c r="AB51" s="124">
        <f>+SUMIF(DISCOI!G:G,'ALL 2019'!C51,DISCOI!F:F)</f>
        <v>-4788426.79</v>
      </c>
      <c r="AC51" s="12">
        <f>+SUMIF(NMP!F:F,'ALL 2019'!C51,NMP!E:E)</f>
        <v>0</v>
      </c>
      <c r="AD51" s="12">
        <f>+SUMIF('AMCHO '!F:F,'ALL 2019'!C51,'AMCHO '!E:E)</f>
        <v>0</v>
      </c>
      <c r="AE51" s="12">
        <f>SUMIF(CONFORTIS!G:G,'ALL 2019'!C51,CONFORTIS!F:F)</f>
        <v>0</v>
      </c>
      <c r="AF51" s="12">
        <f>+SUMIF('IRS IMMO'!G:G,'ALL 2019'!C51,'IRS IMMO'!F:F)</f>
        <v>0</v>
      </c>
      <c r="AG51" s="12">
        <f>SUMIF('United Malagasy'!F:F,'ALL 2019'!C51,'United Malagasy'!E:E)</f>
        <v>0</v>
      </c>
      <c r="AH51" s="12">
        <f>+SUMIF(AGRIVETAM!F:F,'ALL 2019'!C51,AGRIVETAM!E:E)</f>
        <v>0</v>
      </c>
      <c r="AI51" s="12">
        <f>+SUMIF(EUROPAINTS!F:F,'ALL 2019'!C51,EUROPAINTS!E:E)</f>
        <v>-2902076.83</v>
      </c>
      <c r="AJ51" s="12">
        <f>SUMIF('CSS SAKAY'!F:F,'ALL 2019'!C51,'CSS SAKAY'!E:E)</f>
        <v>0</v>
      </c>
      <c r="AK51" s="77">
        <f>+SUMIF(AGRIMA!F:F,'ALL 2019'!C51,AGRIMA!E:E)</f>
        <v>0</v>
      </c>
      <c r="AL51" s="12">
        <f>+SUMIF(FERRIS!H:H,'ALL 2019'!C51,FERRIS!G:G)</f>
        <v>0</v>
      </c>
      <c r="AM51" s="12">
        <f>SUMIF(SEM!F:F,'ALL 2019'!C51,SEM!E:E)</f>
        <v>0</v>
      </c>
      <c r="AN51" s="12">
        <f>+SUMIF(Madatrade!F:F,'ALL 2019'!C51,Madatrade!E:E)</f>
        <v>0</v>
      </c>
      <c r="AO51" s="12">
        <f>+SUMIF('FIRST INVESTISSEMENT'!G:G,'ALL 2019'!C51,'FIRST INVESTISSEMENT'!F:F)</f>
        <v>0</v>
      </c>
    </row>
    <row r="52" spans="1:41" x14ac:dyDescent="0.25">
      <c r="A52" t="str">
        <f t="shared" si="1"/>
        <v>2</v>
      </c>
      <c r="B52" t="str">
        <f t="shared" si="2"/>
        <v>280</v>
      </c>
      <c r="C52" s="23">
        <v>28050000</v>
      </c>
      <c r="D52" s="23" t="s">
        <v>3225</v>
      </c>
      <c r="E52" s="57" t="s">
        <v>819</v>
      </c>
      <c r="F52" s="77"/>
      <c r="G52" s="77">
        <f>+SUMIF(AGRICORP!I:I,C52,AGRICORP!F:F)</f>
        <v>0</v>
      </c>
      <c r="H52" s="77">
        <f>+SUMIF(SMTP!D:D,'ALL 2019'!C52,SMTP!H:H)</f>
        <v>0</v>
      </c>
      <c r="I52" s="77">
        <f>SUMIF(AGRIVET!G:G,C52,AGRIVET!F:F)</f>
        <v>0</v>
      </c>
      <c r="J52" s="77">
        <f>+SUMIF(AGRIVAL!G:G,'ALL 2019'!C52,AGRIVAL!F:F)</f>
        <v>-6174624.7999999998</v>
      </c>
      <c r="K52" s="77">
        <f>+SUMIF(AGRIKOBA!G:G,'ALL 2019'!C52,AGRIKOBA!F:F)</f>
        <v>0</v>
      </c>
      <c r="L52" s="77">
        <f>+SUMIF(LMOI!F:F,'ALL 2019'!C52,LMOI!E:E)</f>
        <v>0</v>
      </c>
      <c r="M52" s="12">
        <f>+SUMIF(TARTINE!G:G,'ALL 2019'!C52,TARTINE!F:F)</f>
        <v>0</v>
      </c>
      <c r="N52" s="12">
        <f>+SUMIF(IDF!F:F,'ALL 2019'!C52,IDF!E:E)</f>
        <v>0</v>
      </c>
      <c r="O52" s="12">
        <f>+SUMIF(RYA!G:G,C52,RYA!F:F)</f>
        <v>0</v>
      </c>
      <c r="P52" s="12">
        <f>+SUMIF('SCI NOAH'!G:G,'ALL 2019'!C52,'SCI NOAH'!F:F)</f>
        <v>0</v>
      </c>
      <c r="Q52" s="12">
        <f>+SUMIF(SIM!F:F,'ALL 2019'!C52,SIM!E:E)</f>
        <v>0</v>
      </c>
      <c r="R52" s="147">
        <f>SUMIF('First Energy'!F:F,C52,'First Energy'!I:I)</f>
        <v>0</v>
      </c>
      <c r="S52" s="147">
        <f>SUMIF('ID Motors'!G:G,C52,'ID Motors'!J:J)</f>
        <v>0</v>
      </c>
      <c r="T52" s="12">
        <f>+SUMIF('ID RENTAL'!G:G,'ALL 2019'!C52,'ID RENTAL'!F:F)</f>
        <v>0</v>
      </c>
      <c r="U52" s="124">
        <f>+SUMIF('MCM '!G:G,'ALL 2019'!C52,'MCM '!F:F)</f>
        <v>0</v>
      </c>
      <c r="V52" s="77">
        <f>+SUMIF(AGRIMOTORS!G:G,C52,AGRIMOTORS!F:F)</f>
        <v>0</v>
      </c>
      <c r="W52" s="12">
        <f>+SUMIF(BOVIMA!F:F,'ALL 2019'!C52,BOVIMA!E:E)</f>
        <v>0</v>
      </c>
      <c r="X52" s="12">
        <f>+SUMIF(AGRIFEED!F:F,'ALL 2019'!C52,AGRIFEED!E:E)</f>
        <v>0</v>
      </c>
      <c r="Y52" s="12">
        <f>+SUMIF(AMIP!F:F,'ALL 2019'!C52,AMIP!E:E)</f>
        <v>0</v>
      </c>
      <c r="Z52" s="12">
        <f>+SUMIF(ISF!F:F,'ALL 2019'!C52,ISF!F:F)</f>
        <v>0</v>
      </c>
      <c r="AA52" s="12">
        <f>+SUMIF(MABEL!F:F,'ALL 2019'!C52,MABEL!E:E)</f>
        <v>0</v>
      </c>
      <c r="AB52" s="124">
        <f>+SUMIF(DISCOI!G:G,'ALL 2019'!C52,DISCOI!F:F)</f>
        <v>0</v>
      </c>
      <c r="AC52" s="12">
        <f>+SUMIF(NMP!F:F,'ALL 2019'!C52,NMP!E:E)</f>
        <v>0</v>
      </c>
      <c r="AD52" s="12">
        <f>+SUMIF('AMCHO '!F:F,'ALL 2019'!C52,'AMCHO '!E:E)</f>
        <v>0</v>
      </c>
      <c r="AE52" s="12">
        <f>SUMIF(CONFORTIS!G:G,'ALL 2019'!C52,CONFORTIS!F:F)</f>
        <v>0</v>
      </c>
      <c r="AF52" s="12">
        <f>+SUMIF('IRS IMMO'!G:G,'ALL 2019'!C52,'IRS IMMO'!F:F)</f>
        <v>0</v>
      </c>
      <c r="AG52" s="12">
        <f>SUMIF('United Malagasy'!F:F,'ALL 2019'!C52,'United Malagasy'!E:E)</f>
        <v>0</v>
      </c>
      <c r="AH52" s="12">
        <f>+SUMIF(AGRIVETAM!F:F,'ALL 2019'!C52,AGRIVETAM!E:E)</f>
        <v>0</v>
      </c>
      <c r="AI52" s="12">
        <f>+SUMIF(EUROPAINTS!F:F,'ALL 2019'!C52,EUROPAINTS!E:E)</f>
        <v>0</v>
      </c>
      <c r="AJ52" s="12">
        <f>SUMIF('CSS SAKAY'!F:F,'ALL 2019'!C52,'CSS SAKAY'!E:E)</f>
        <v>0</v>
      </c>
      <c r="AK52" s="77">
        <f>+SUMIF(AGRIMA!F:F,'ALL 2019'!C52,AGRIMA!E:E)</f>
        <v>0</v>
      </c>
      <c r="AL52" s="12">
        <f>+SUMIF(FERRIS!H:H,'ALL 2019'!C52,FERRIS!G:G)</f>
        <v>0</v>
      </c>
      <c r="AM52" s="12">
        <f>SUMIF(SEM!F:F,'ALL 2019'!C52,SEM!E:E)</f>
        <v>0</v>
      </c>
      <c r="AN52" s="12">
        <f>+SUMIF(Madatrade!F:F,'ALL 2019'!C52,Madatrade!E:E)</f>
        <v>0</v>
      </c>
      <c r="AO52" s="12">
        <f>+SUMIF('FIRST INVESTISSEMENT'!G:G,'ALL 2019'!C52,'FIRST INVESTISSEMENT'!F:F)</f>
        <v>0</v>
      </c>
    </row>
    <row r="53" spans="1:41" x14ac:dyDescent="0.25">
      <c r="A53" t="str">
        <f t="shared" si="1"/>
        <v>2</v>
      </c>
      <c r="B53" t="str">
        <f t="shared" si="2"/>
        <v>281</v>
      </c>
      <c r="C53" s="23">
        <v>28120000</v>
      </c>
      <c r="D53" s="23" t="s">
        <v>3227</v>
      </c>
      <c r="E53" s="24" t="s">
        <v>267</v>
      </c>
      <c r="F53" s="77">
        <v>-172270057.59</v>
      </c>
      <c r="G53" s="77">
        <f>+SUMIF(AGRICORP!I:I,C53,AGRICORP!F:F)</f>
        <v>0</v>
      </c>
      <c r="H53" s="77">
        <f>+SUMIF(SMTP!D:D,'ALL 2019'!C53,SMTP!H:H)</f>
        <v>-39231812.549999997</v>
      </c>
      <c r="I53" s="77">
        <f>SUMIF(AGRIVET!G:G,C53,AGRIVET!F:F)</f>
        <v>-1451945.42</v>
      </c>
      <c r="J53" s="77">
        <f>+SUMIF(AGRIVAL!G:G,'ALL 2019'!C53,AGRIVAL!F:F)</f>
        <v>-40738811.259999998</v>
      </c>
      <c r="K53" s="77">
        <f>+SUMIF(AGRIKOBA!G:G,'ALL 2019'!C53,AGRIKOBA!F:F)</f>
        <v>-2751444.72</v>
      </c>
      <c r="L53" s="77">
        <f>+SUMIF(LMOI!F:F,'ALL 2019'!C53,LMOI!E:E)</f>
        <v>-100795164.44</v>
      </c>
      <c r="M53" s="12">
        <f>+SUMIF(TARTINE!G:G,'ALL 2019'!C53,TARTINE!F:F)</f>
        <v>0</v>
      </c>
      <c r="N53" s="12">
        <f>+SUMIF(IDF!F:F,'ALL 2019'!C53,IDF!E:E)</f>
        <v>-315046132.33999997</v>
      </c>
      <c r="O53" s="12">
        <f>+SUMIF(RYA!G:G,C53,RYA!F:F)</f>
        <v>-29394578.489999998</v>
      </c>
      <c r="P53" s="12">
        <f>+SUMIF('SCI NOAH'!G:G,'ALL 2019'!C53,'SCI NOAH'!F:F)</f>
        <v>0</v>
      </c>
      <c r="Q53" s="12">
        <f>+SUMIF(SIM!F:F,'ALL 2019'!C53,SIM!E:E)</f>
        <v>0</v>
      </c>
      <c r="R53" s="147">
        <f>SUMIF('First Energy'!F:F,C53,'First Energy'!I:I)</f>
        <v>-1431398.11</v>
      </c>
      <c r="S53" s="147">
        <f>SUMIF('ID Motors'!G:G,C53,'ID Motors'!J:J)</f>
        <v>0</v>
      </c>
      <c r="T53" s="12">
        <f>+SUMIF('ID RENTAL'!G:G,'ALL 2019'!C53,'ID RENTAL'!F:F)</f>
        <v>0</v>
      </c>
      <c r="U53" s="124">
        <f>+SUMIF('MCM '!G:G,'ALL 2019'!C53,'MCM '!F:F)</f>
        <v>0</v>
      </c>
      <c r="V53" s="77">
        <f>+SUMIF(AGRIMOTORS!G:G,C53,AGRIMOTORS!F:F)</f>
        <v>0</v>
      </c>
      <c r="W53" s="12">
        <f>+SUMIF(BOVIMA!F:F,'ALL 2019'!C53,BOVIMA!E:E)</f>
        <v>0</v>
      </c>
      <c r="X53" s="12">
        <f>+SUMIF(AGRIFEED!F:F,'ALL 2019'!C53,AGRIFEED!E:E)</f>
        <v>0</v>
      </c>
      <c r="Y53" s="12">
        <f>+SUMIF(AMIP!F:F,'ALL 2019'!C53,AMIP!E:E)</f>
        <v>0</v>
      </c>
      <c r="Z53" s="12">
        <f>+SUMIF(ISF!F:F,'ALL 2019'!C53,ISF!F:F)</f>
        <v>0</v>
      </c>
      <c r="AA53" s="12">
        <f>+SUMIF(MABEL!F:F,'ALL 2019'!C53,MABEL!E:E)</f>
        <v>0</v>
      </c>
      <c r="AB53" s="124">
        <f>+SUMIF(DISCOI!G:G,'ALL 2019'!C53,DISCOI!F:F)</f>
        <v>0</v>
      </c>
      <c r="AC53" s="12">
        <f>+SUMIF(NMP!F:F,'ALL 2019'!C53,NMP!E:E)</f>
        <v>0</v>
      </c>
      <c r="AD53" s="12">
        <f>+SUMIF('AMCHO '!F:F,'ALL 2019'!C53,'AMCHO '!E:E)</f>
        <v>-1947095.59</v>
      </c>
      <c r="AE53" s="12">
        <f>SUMIF(CONFORTIS!G:G,'ALL 2019'!C53,CONFORTIS!F:F)</f>
        <v>0</v>
      </c>
      <c r="AF53" s="12">
        <f>+SUMIF('IRS IMMO'!G:G,'ALL 2019'!C53,'IRS IMMO'!F:F)</f>
        <v>0</v>
      </c>
      <c r="AG53" s="12">
        <f>SUMIF('United Malagasy'!F:F,'ALL 2019'!C53,'United Malagasy'!E:E)</f>
        <v>0</v>
      </c>
      <c r="AH53" s="12">
        <f>+SUMIF(AGRIVETAM!F:F,'ALL 2019'!C53,AGRIVETAM!E:E)</f>
        <v>0</v>
      </c>
      <c r="AI53" s="12">
        <f>+SUMIF(EUROPAINTS!F:F,'ALL 2019'!C53,EUROPAINTS!E:E)</f>
        <v>0</v>
      </c>
      <c r="AJ53" s="12">
        <f>SUMIF('CSS SAKAY'!F:F,'ALL 2019'!C53,'CSS SAKAY'!E:E)</f>
        <v>0</v>
      </c>
      <c r="AK53" s="77">
        <f>+SUMIF(AGRIMA!F:F,'ALL 2019'!C53,AGRIMA!E:E)</f>
        <v>0</v>
      </c>
      <c r="AL53" s="12">
        <f>+SUMIF(FERRIS!H:H,'ALL 2019'!C53,FERRIS!G:G)</f>
        <v>0</v>
      </c>
      <c r="AM53" s="12">
        <f>SUMIF(SEM!F:F,'ALL 2019'!C53,SEM!E:E)</f>
        <v>0</v>
      </c>
      <c r="AN53" s="12">
        <f>+SUMIF(Madatrade!F:F,'ALL 2019'!C53,Madatrade!E:E)</f>
        <v>0</v>
      </c>
      <c r="AO53" s="12">
        <f>+SUMIF('FIRST INVESTISSEMENT'!G:G,'ALL 2019'!C53,'FIRST INVESTISSEMENT'!F:F)</f>
        <v>-5090800</v>
      </c>
    </row>
    <row r="54" spans="1:41" x14ac:dyDescent="0.25">
      <c r="A54" t="str">
        <f t="shared" si="1"/>
        <v>2</v>
      </c>
      <c r="B54" t="str">
        <f t="shared" si="2"/>
        <v>281</v>
      </c>
      <c r="C54" s="23">
        <v>28130000</v>
      </c>
      <c r="D54" s="23" t="s">
        <v>3228</v>
      </c>
      <c r="E54" s="24" t="s">
        <v>268</v>
      </c>
      <c r="F54" s="77">
        <v>-1743302459.54</v>
      </c>
      <c r="G54" s="77">
        <f>+SUMIF(AGRICORP!I:I,C54,AGRICORP!F:F)</f>
        <v>0</v>
      </c>
      <c r="H54" s="77">
        <f>+SUMIF(SMTP!D:D,'ALL 2019'!C54,SMTP!H:H)</f>
        <v>-1545092998.6199999</v>
      </c>
      <c r="I54" s="77">
        <f>SUMIF(AGRIVET!G:G,C54,AGRIVET!F:F)</f>
        <v>-53086163.729999997</v>
      </c>
      <c r="J54" s="77">
        <f>+SUMIF(AGRIVAL!G:G,'ALL 2019'!C54,AGRIVAL!F:F)</f>
        <v>-1126762095.27</v>
      </c>
      <c r="K54" s="77">
        <f>+SUMIF(AGRIKOBA!G:G,'ALL 2019'!C54,AGRIKOBA!F:F)</f>
        <v>-67115810.620000005</v>
      </c>
      <c r="L54" s="77">
        <f>+SUMIF(LMOI!F:F,'ALL 2019'!C54,LMOI!E:E)</f>
        <v>0</v>
      </c>
      <c r="M54" s="12">
        <f>+SUMIF(TARTINE!G:G,'ALL 2019'!C54,TARTINE!F:F)</f>
        <v>0</v>
      </c>
      <c r="N54" s="12">
        <f>+SUMIF(IDF!F:F,'ALL 2019'!C54,IDF!E:E)</f>
        <v>-14077548274.26</v>
      </c>
      <c r="O54" s="12">
        <f>+SUMIF(RYA!G:G,C54,RYA!F:F)</f>
        <v>-44697993.43</v>
      </c>
      <c r="P54" s="12">
        <f>+SUMIF('SCI NOAH'!G:G,'ALL 2019'!C54,'SCI NOAH'!F:F)</f>
        <v>0</v>
      </c>
      <c r="Q54" s="12">
        <f>+SUMIF(SIM!F:F,'ALL 2019'!C54,SIM!E:E)</f>
        <v>-851740313.45000005</v>
      </c>
      <c r="R54" s="147">
        <f>SUMIF('First Energy'!F:F,C54,'First Energy'!I:I)</f>
        <v>-43887195.450000003</v>
      </c>
      <c r="S54" s="147">
        <f>SUMIF('ID Motors'!G:G,C54,'ID Motors'!J:J)</f>
        <v>0</v>
      </c>
      <c r="T54" s="12">
        <f>+SUMIF('ID RENTAL'!G:G,'ALL 2019'!C54,'ID RENTAL'!F:F)</f>
        <v>0</v>
      </c>
      <c r="U54" s="124">
        <f>+SUMIF('MCM '!G:G,'ALL 2019'!C54,'MCM '!F:F)</f>
        <v>0</v>
      </c>
      <c r="V54" s="77">
        <f>+SUMIF(AGRIMOTORS!G:G,C54,AGRIMOTORS!F:F)</f>
        <v>0</v>
      </c>
      <c r="W54" s="12">
        <f>+SUMIF(BOVIMA!F:F,'ALL 2019'!C54,BOVIMA!E:E)</f>
        <v>-13462811</v>
      </c>
      <c r="X54" s="12">
        <f>+SUMIF(AGRIFEED!F:F,'ALL 2019'!C54,AGRIFEED!E:E)</f>
        <v>0</v>
      </c>
      <c r="Y54" s="12">
        <f>+SUMIF(AMIP!F:F,'ALL 2019'!C54,AMIP!E:E)</f>
        <v>0</v>
      </c>
      <c r="Z54" s="12">
        <f>+SUMIF(ISF!F:F,'ALL 2019'!C54,ISF!F:F)</f>
        <v>0</v>
      </c>
      <c r="AA54" s="12">
        <f>+SUMIF(MABEL!F:F,'ALL 2019'!C54,MABEL!E:E)</f>
        <v>0</v>
      </c>
      <c r="AB54" s="124">
        <f>+SUMIF(DISCOI!G:G,'ALL 2019'!C54,DISCOI!F:F)</f>
        <v>0</v>
      </c>
      <c r="AC54" s="12">
        <f>+SUMIF(NMP!F:F,'ALL 2019'!C54,NMP!E:E)</f>
        <v>0</v>
      </c>
      <c r="AD54" s="12">
        <f>+SUMIF('AMCHO '!F:F,'ALL 2019'!C54,'AMCHO '!E:E)</f>
        <v>-158508212.90000001</v>
      </c>
      <c r="AE54" s="12">
        <f>SUMIF(CONFORTIS!G:G,'ALL 2019'!C54,CONFORTIS!F:F)</f>
        <v>0</v>
      </c>
      <c r="AF54" s="12">
        <f>+SUMIF('IRS IMMO'!G:G,'ALL 2019'!C54,'IRS IMMO'!F:F)</f>
        <v>0</v>
      </c>
      <c r="AG54" s="12">
        <f>SUMIF('United Malagasy'!F:F,'ALL 2019'!C54,'United Malagasy'!E:E)</f>
        <v>0</v>
      </c>
      <c r="AH54" s="12">
        <f>+SUMIF(AGRIVETAM!F:F,'ALL 2019'!C54,AGRIVETAM!E:E)</f>
        <v>0</v>
      </c>
      <c r="AI54" s="12">
        <f>+SUMIF(EUROPAINTS!F:F,'ALL 2019'!C54,EUROPAINTS!E:E)</f>
        <v>0</v>
      </c>
      <c r="AJ54" s="12">
        <f>SUMIF('CSS SAKAY'!F:F,'ALL 2019'!C54,'CSS SAKAY'!E:E)</f>
        <v>0</v>
      </c>
      <c r="AK54" s="77">
        <f>+SUMIF(AGRIMA!F:F,'ALL 2019'!C54,AGRIMA!E:E)</f>
        <v>0</v>
      </c>
      <c r="AL54" s="12">
        <f>+SUMIF(FERRIS!H:H,'ALL 2019'!C54,FERRIS!G:G)</f>
        <v>0</v>
      </c>
      <c r="AM54" s="12">
        <f>SUMIF(SEM!F:F,'ALL 2019'!C54,SEM!E:E)</f>
        <v>-146724843.06</v>
      </c>
      <c r="AN54" s="12">
        <f>+SUMIF(Madatrade!F:F,'ALL 2019'!C54,Madatrade!E:E)</f>
        <v>-17186778.199999999</v>
      </c>
      <c r="AO54" s="12">
        <f>+SUMIF('FIRST INVESTISSEMENT'!G:G,'ALL 2019'!C54,'FIRST INVESTISSEMENT'!F:F)</f>
        <v>-4578867671.4200001</v>
      </c>
    </row>
    <row r="55" spans="1:41" x14ac:dyDescent="0.25">
      <c r="A55" t="str">
        <f t="shared" si="1"/>
        <v>2</v>
      </c>
      <c r="B55" t="str">
        <f t="shared" si="2"/>
        <v>281</v>
      </c>
      <c r="C55" s="23">
        <v>28150000</v>
      </c>
      <c r="D55" s="23" t="s">
        <v>3227</v>
      </c>
      <c r="E55" s="24" t="s">
        <v>269</v>
      </c>
      <c r="F55" s="77">
        <v>-289571750.00999999</v>
      </c>
      <c r="G55" s="77">
        <f>+SUMIF(AGRICORP!I:I,C55,AGRICORP!F:F)</f>
        <v>0</v>
      </c>
      <c r="H55" s="77">
        <f>+SUMIF(SMTP!D:D,'ALL 2019'!C55,SMTP!H:H)</f>
        <v>-285451668.81999999</v>
      </c>
      <c r="I55" s="77">
        <f>SUMIF(AGRIVET!G:G,C55,AGRIVET!F:F)</f>
        <v>-309880505.25999999</v>
      </c>
      <c r="J55" s="77">
        <f>+SUMIF(AGRIVAL!G:G,'ALL 2019'!C55,AGRIVAL!F:F)</f>
        <v>-47387165.210000001</v>
      </c>
      <c r="K55" s="77">
        <f>+SUMIF(AGRIKOBA!G:G,'ALL 2019'!C55,AGRIKOBA!F:F)</f>
        <v>-130595547.93000001</v>
      </c>
      <c r="L55" s="77">
        <f>+SUMIF(LMOI!F:F,'ALL 2019'!C55,LMOI!E:E)</f>
        <v>0</v>
      </c>
      <c r="M55" s="12">
        <f>+SUMIF(TARTINE!G:G,'ALL 2019'!C55,TARTINE!F:F)</f>
        <v>-18730190.699999999</v>
      </c>
      <c r="N55" s="12">
        <f>+SUMIF(IDF!F:F,'ALL 2019'!C55,IDF!E:E)</f>
        <v>-813811986.62</v>
      </c>
      <c r="O55" s="12">
        <f>+SUMIF(RYA!G:G,C55,RYA!F:F)</f>
        <v>-8021687.4000000004</v>
      </c>
      <c r="P55" s="12">
        <f>+SUMIF('SCI NOAH'!G:G,'ALL 2019'!C55,'SCI NOAH'!F:F)</f>
        <v>0</v>
      </c>
      <c r="Q55" s="12">
        <f>+SUMIF(SIM!F:F,'ALL 2019'!C55,SIM!E:E)</f>
        <v>-73370991.609999999</v>
      </c>
      <c r="R55" s="147">
        <f>SUMIF('First Energy'!F:F,C55,'First Energy'!I:I)</f>
        <v>-326490161.58999997</v>
      </c>
      <c r="S55" s="147">
        <f>SUMIF('ID Motors'!G:G,C55,'ID Motors'!J:J)</f>
        <v>-68750023.340000004</v>
      </c>
      <c r="T55" s="12">
        <f>+SUMIF('ID RENTAL'!G:G,'ALL 2019'!C55,'ID RENTAL'!F:F)</f>
        <v>0</v>
      </c>
      <c r="U55" s="124">
        <f>+SUMIF('MCM '!G:G,'ALL 2019'!C55,'MCM '!F:F)</f>
        <v>-121044308.40000001</v>
      </c>
      <c r="V55" s="77">
        <f>+SUMIF(AGRIMOTORS!G:G,C55,AGRIMOTORS!F:F)</f>
        <v>0</v>
      </c>
      <c r="W55" s="12">
        <f>+SUMIF(BOVIMA!F:F,'ALL 2019'!C55,BOVIMA!E:E)</f>
        <v>0</v>
      </c>
      <c r="X55" s="12">
        <f>+SUMIF(AGRIFEED!F:F,'ALL 2019'!C55,AGRIFEED!E:E)</f>
        <v>0</v>
      </c>
      <c r="Y55" s="12">
        <f>+SUMIF(AMIP!F:F,'ALL 2019'!C55,AMIP!E:E)</f>
        <v>0</v>
      </c>
      <c r="Z55" s="12">
        <f>+SUMIF(ISF!F:F,'ALL 2019'!C55,ISF!F:F)</f>
        <v>0</v>
      </c>
      <c r="AA55" s="12">
        <f>+SUMIF(MABEL!F:F,'ALL 2019'!C55,MABEL!E:E)</f>
        <v>0</v>
      </c>
      <c r="AB55" s="124">
        <f>+SUMIF(DISCOI!G:G,'ALL 2019'!C55,DISCOI!F:F)</f>
        <v>-148257363.00999999</v>
      </c>
      <c r="AC55" s="12">
        <f>+SUMIF(NMP!F:F,'ALL 2019'!C55,NMP!E:E)</f>
        <v>0</v>
      </c>
      <c r="AD55" s="12">
        <f>+SUMIF('AMCHO '!F:F,'ALL 2019'!C55,'AMCHO '!E:E)</f>
        <v>0</v>
      </c>
      <c r="AE55" s="12">
        <f>SUMIF(CONFORTIS!G:G,'ALL 2019'!C55,CONFORTIS!F:F)</f>
        <v>0</v>
      </c>
      <c r="AF55" s="12">
        <f>+SUMIF('IRS IMMO'!G:G,'ALL 2019'!C55,'IRS IMMO'!F:F)</f>
        <v>0</v>
      </c>
      <c r="AG55" s="12">
        <f>SUMIF('United Malagasy'!F:F,'ALL 2019'!C55,'United Malagasy'!E:E)</f>
        <v>0</v>
      </c>
      <c r="AH55" s="12">
        <f>+SUMIF(AGRIVETAM!F:F,'ALL 2019'!C55,AGRIVETAM!E:E)</f>
        <v>0</v>
      </c>
      <c r="AI55" s="12">
        <f>+SUMIF(EUROPAINTS!F:F,'ALL 2019'!C55,EUROPAINTS!E:E)</f>
        <v>-12127000</v>
      </c>
      <c r="AJ55" s="12">
        <f>SUMIF('CSS SAKAY'!F:F,'ALL 2019'!C55,'CSS SAKAY'!E:E)</f>
        <v>0</v>
      </c>
      <c r="AK55" s="77">
        <f>+SUMIF(AGRIMA!F:F,'ALL 2019'!C55,AGRIMA!E:E)</f>
        <v>0</v>
      </c>
      <c r="AL55" s="12">
        <f>+SUMIF(FERRIS!H:H,'ALL 2019'!C55,FERRIS!G:G)</f>
        <v>0</v>
      </c>
      <c r="AM55" s="12">
        <f>SUMIF(SEM!F:F,'ALL 2019'!C55,SEM!E:E)</f>
        <v>-37913698.079999998</v>
      </c>
      <c r="AN55" s="12">
        <f>+SUMIF(Madatrade!F:F,'ALL 2019'!C55,Madatrade!E:E)</f>
        <v>0</v>
      </c>
      <c r="AO55" s="12">
        <f>+SUMIF('FIRST INVESTISSEMENT'!G:G,'ALL 2019'!C55,'FIRST INVESTISSEMENT'!F:F)</f>
        <v>-20936543.210000001</v>
      </c>
    </row>
    <row r="56" spans="1:41" x14ac:dyDescent="0.25">
      <c r="A56" t="str">
        <f t="shared" si="1"/>
        <v>2</v>
      </c>
      <c r="B56" t="str">
        <f t="shared" si="2"/>
        <v>281</v>
      </c>
      <c r="C56" s="23">
        <v>28151000</v>
      </c>
      <c r="D56" s="160" t="s">
        <v>3229</v>
      </c>
      <c r="E56" s="81" t="s">
        <v>1992</v>
      </c>
      <c r="F56" s="77"/>
      <c r="G56" s="77"/>
      <c r="H56" s="77">
        <f>+SUMIF(SMTP!D:D,'ALL 2019'!C56,SMTP!H:H)</f>
        <v>0</v>
      </c>
      <c r="I56" s="77">
        <f>SUMIF(AGRIVET!G:G,C56,AGRIVET!F:F)</f>
        <v>0</v>
      </c>
      <c r="J56" s="77">
        <f>+SUMIF(AGRIVAL!G:G,'ALL 2019'!C56,AGRIVAL!F:F)</f>
        <v>0</v>
      </c>
      <c r="M56" s="12"/>
      <c r="N56" s="12"/>
      <c r="O56" s="12"/>
      <c r="P56" s="12"/>
      <c r="Q56" s="12"/>
      <c r="R56" s="147">
        <f>SUMIF('First Energy'!F:F,C56,'First Energy'!I:I)</f>
        <v>-1513063375.4000001</v>
      </c>
      <c r="S56" s="147">
        <f>SUMIF('ID Motors'!G:G,C56,'ID Motors'!J:J)</f>
        <v>0</v>
      </c>
      <c r="T56" s="12">
        <f>+SUMIF('ID RENTAL'!G:G,'ALL 2019'!C56,'ID RENTAL'!F:F)</f>
        <v>0</v>
      </c>
      <c r="U56" s="124"/>
      <c r="W56" s="12"/>
      <c r="X56" s="12"/>
      <c r="Y56" s="12"/>
      <c r="Z56" s="12"/>
      <c r="AA56" s="12"/>
      <c r="AB56" s="124"/>
      <c r="AC56" s="12"/>
      <c r="AD56" s="12"/>
      <c r="AE56" s="12">
        <f>SUMIF(CONFORTIS!G:G,'ALL 2019'!C56,CONFORTIS!F:F)</f>
        <v>0</v>
      </c>
      <c r="AF56" s="12"/>
      <c r="AG56" s="12">
        <f>SUMIF('United Malagasy'!F:F,'ALL 2019'!C56,'United Malagasy'!E:E)</f>
        <v>0</v>
      </c>
      <c r="AH56" s="12"/>
      <c r="AI56" s="12"/>
      <c r="AJ56" s="12">
        <f>SUMIF('CSS SAKAY'!F:F,'ALL 2019'!C56,'CSS SAKAY'!E:E)</f>
        <v>0</v>
      </c>
      <c r="AK56" s="77"/>
      <c r="AL56" s="12"/>
      <c r="AM56" s="12"/>
      <c r="AN56" s="12">
        <f>+SUMIF(Madatrade!F:F,'ALL 2019'!C56,Madatrade!E:E)</f>
        <v>0</v>
      </c>
      <c r="AO56" s="12">
        <f>+SUMIF('FIRST INVESTISSEMENT'!G:G,'ALL 2019'!C56,'FIRST INVESTISSEMENT'!F:F)</f>
        <v>0</v>
      </c>
    </row>
    <row r="57" spans="1:41" x14ac:dyDescent="0.25">
      <c r="A57" t="str">
        <f t="shared" si="1"/>
        <v>2</v>
      </c>
      <c r="B57" t="str">
        <f t="shared" si="2"/>
        <v>281</v>
      </c>
      <c r="C57" s="11">
        <v>28153000</v>
      </c>
      <c r="D57" s="160" t="s">
        <v>3229</v>
      </c>
      <c r="E57" s="81" t="s">
        <v>1994</v>
      </c>
      <c r="F57" s="77"/>
      <c r="G57" s="77"/>
      <c r="H57" s="77">
        <f>+SUMIF(SMTP!D:D,'ALL 2019'!C57,SMTP!H:H)</f>
        <v>0</v>
      </c>
      <c r="I57" s="77">
        <f>SUMIF(AGRIVET!G:G,C57,AGRIVET!F:F)</f>
        <v>0</v>
      </c>
      <c r="J57" s="77">
        <f>+SUMIF(AGRIVAL!G:G,'ALL 2019'!C57,AGRIVAL!F:F)</f>
        <v>-106845360.05</v>
      </c>
      <c r="M57" s="12"/>
      <c r="N57" s="12"/>
      <c r="O57" s="12"/>
      <c r="P57" s="12"/>
      <c r="Q57" s="12"/>
      <c r="R57" s="147">
        <f>SUMIF('First Energy'!F:F,C57,'First Energy'!I:I)</f>
        <v>-636736983.83000004</v>
      </c>
      <c r="S57" s="147">
        <f>SUMIF('ID Motors'!G:G,C57,'ID Motors'!J:J)</f>
        <v>0</v>
      </c>
      <c r="T57" s="12">
        <f>+SUMIF('ID RENTAL'!G:G,'ALL 2019'!C57,'ID RENTAL'!F:F)</f>
        <v>0</v>
      </c>
      <c r="U57" s="124"/>
      <c r="W57" s="12"/>
      <c r="X57" s="12"/>
      <c r="Y57" s="12"/>
      <c r="Z57" s="12"/>
      <c r="AA57" s="12"/>
      <c r="AB57" s="124"/>
      <c r="AC57" s="12"/>
      <c r="AD57" s="12"/>
      <c r="AE57" s="12">
        <f>SUMIF(CONFORTIS!G:G,'ALL 2019'!C57,CONFORTIS!F:F)</f>
        <v>0</v>
      </c>
      <c r="AF57" s="12"/>
      <c r="AG57" s="12">
        <f>SUMIF('United Malagasy'!F:F,'ALL 2019'!C57,'United Malagasy'!E:E)</f>
        <v>0</v>
      </c>
      <c r="AH57" s="12"/>
      <c r="AI57" s="12"/>
      <c r="AJ57" s="12">
        <f>SUMIF('CSS SAKAY'!F:F,'ALL 2019'!C57,'CSS SAKAY'!E:E)</f>
        <v>0</v>
      </c>
      <c r="AK57" s="77"/>
      <c r="AL57" s="12"/>
      <c r="AM57" s="12"/>
      <c r="AN57" s="12">
        <f>+SUMIF(Madatrade!F:F,'ALL 2019'!C57,Madatrade!E:E)</f>
        <v>0</v>
      </c>
      <c r="AO57" s="12">
        <f>+SUMIF('FIRST INVESTISSEMENT'!G:G,'ALL 2019'!C57,'FIRST INVESTISSEMENT'!F:F)</f>
        <v>0</v>
      </c>
    </row>
    <row r="58" spans="1:41" x14ac:dyDescent="0.25">
      <c r="A58" t="str">
        <f t="shared" si="1"/>
        <v>2</v>
      </c>
      <c r="B58" t="str">
        <f t="shared" si="2"/>
        <v>281</v>
      </c>
      <c r="C58" s="18">
        <v>28152000</v>
      </c>
      <c r="D58" s="23" t="s">
        <v>3227</v>
      </c>
      <c r="E58" s="24" t="s">
        <v>606</v>
      </c>
      <c r="F58" s="77">
        <v>-893419.85</v>
      </c>
      <c r="G58" s="77">
        <f>+SUMIF(AGRICORP!I:I,C58,AGRICORP!F:F)</f>
        <v>0</v>
      </c>
      <c r="H58" s="77">
        <f>+SUMIF(SMTP!D:D,'ALL 2019'!C58,SMTP!H:H)</f>
        <v>-34447948.890000001</v>
      </c>
      <c r="I58" s="77">
        <f>SUMIF(AGRIVET!G:G,C58,AGRIVET!F:F)</f>
        <v>-59168364.789999999</v>
      </c>
      <c r="J58" s="77">
        <f>+SUMIF(AGRIVAL!G:G,'ALL 2019'!C58,AGRIVAL!F:F)</f>
        <v>-431586.11</v>
      </c>
      <c r="K58" s="77">
        <f>+SUMIF(AGRIKOBA!G:G,'ALL 2019'!C58,AGRIKOBA!F:F)</f>
        <v>0</v>
      </c>
      <c r="L58" s="77">
        <f>+SUMIF(LMOI!F:F,'ALL 2019'!C58,LMOI!E:E)</f>
        <v>0</v>
      </c>
      <c r="M58" s="12">
        <f>+SUMIF(TARTINE!G:G,'ALL 2019'!C58,TARTINE!F:F)</f>
        <v>0</v>
      </c>
      <c r="N58" s="12">
        <f>+SUMIF(IDF!F:F,'ALL 2019'!C58,IDF!E:E)</f>
        <v>-1401037.89</v>
      </c>
      <c r="O58" s="12">
        <f>+SUMIF(RYA!G:G,C58,RYA!F:F)</f>
        <v>0</v>
      </c>
      <c r="P58" s="12">
        <f>+SUMIF('SCI NOAH'!G:G,'ALL 2019'!C58,'SCI NOAH'!F:F)</f>
        <v>0</v>
      </c>
      <c r="Q58" s="12">
        <f>+SUMIF(SIM!F:F,'ALL 2019'!C58,SIM!E:E)</f>
        <v>0</v>
      </c>
      <c r="R58" s="147">
        <f>SUMIF('First Energy'!F:F,C58,'First Energy'!I:I)</f>
        <v>-275921336.83999997</v>
      </c>
      <c r="S58" s="147">
        <f>SUMIF('ID Motors'!G:G,C58,'ID Motors'!J:J)</f>
        <v>-1505088.62</v>
      </c>
      <c r="T58" s="12">
        <f>+SUMIF('ID RENTAL'!G:G,'ALL 2019'!C58,'ID RENTAL'!F:F)</f>
        <v>0</v>
      </c>
      <c r="U58" s="124">
        <f>+SUMIF('MCM '!G:G,'ALL 2019'!C58,'MCM '!F:F)</f>
        <v>0</v>
      </c>
      <c r="V58" s="77">
        <f>+SUMIF(AGRIMOTORS!G:G,C58,AGRIMOTORS!F:F)</f>
        <v>0</v>
      </c>
      <c r="W58" s="12">
        <f>+SUMIF(BOVIMA!F:F,'ALL 2019'!C58,BOVIMA!E:E)</f>
        <v>0</v>
      </c>
      <c r="X58" s="12">
        <f>+SUMIF(AGRIFEED!F:F,'ALL 2019'!C58,AGRIFEED!E:E)</f>
        <v>0</v>
      </c>
      <c r="Y58" s="12">
        <f>+SUMIF(AMIP!F:F,'ALL 2019'!C58,AMIP!E:E)</f>
        <v>0</v>
      </c>
      <c r="Z58" s="12">
        <f>+SUMIF(ISF!F:F,'ALL 2019'!C58,ISF!F:F)</f>
        <v>0</v>
      </c>
      <c r="AA58" s="12">
        <f>+SUMIF(MABEL!F:F,'ALL 2019'!C58,MABEL!E:E)</f>
        <v>0</v>
      </c>
      <c r="AB58" s="124">
        <f>+SUMIF(DISCOI!G:G,'ALL 2019'!C58,DISCOI!F:F)</f>
        <v>0</v>
      </c>
      <c r="AC58" s="12">
        <f>+SUMIF(NMP!F:F,'ALL 2019'!C58,NMP!E:E)</f>
        <v>0</v>
      </c>
      <c r="AD58" s="12">
        <f>+SUMIF('AMCHO '!F:F,'ALL 2019'!C58,'AMCHO '!E:E)</f>
        <v>0</v>
      </c>
      <c r="AE58" s="12">
        <f>SUMIF(CONFORTIS!G:G,'ALL 2019'!C58,CONFORTIS!F:F)</f>
        <v>0</v>
      </c>
      <c r="AF58" s="12">
        <f>+SUMIF('IRS IMMO'!G:G,'ALL 2019'!C58,'IRS IMMO'!F:F)</f>
        <v>0</v>
      </c>
      <c r="AG58" s="12">
        <f>SUMIF('United Malagasy'!F:F,'ALL 2019'!C58,'United Malagasy'!E:E)</f>
        <v>0</v>
      </c>
      <c r="AH58" s="12">
        <f>+SUMIF(AGRIVETAM!F:F,'ALL 2019'!C58,AGRIVETAM!E:E)</f>
        <v>0</v>
      </c>
      <c r="AI58" s="12">
        <f>+SUMIF(EUROPAINTS!F:F,'ALL 2019'!C58,EUROPAINTS!E:E)</f>
        <v>0</v>
      </c>
      <c r="AJ58" s="12">
        <f>SUMIF('CSS SAKAY'!F:F,'ALL 2019'!C58,'CSS SAKAY'!E:E)</f>
        <v>0</v>
      </c>
      <c r="AK58" s="77">
        <f>+SUMIF(AGRIMA!F:F,'ALL 2019'!C58,AGRIMA!E:E)</f>
        <v>0</v>
      </c>
      <c r="AL58" s="12">
        <f>+SUMIF(FERRIS!H:H,'ALL 2019'!C58,FERRIS!G:G)</f>
        <v>0</v>
      </c>
      <c r="AM58" s="12">
        <f>SUMIF(SEM!F:F,'ALL 2019'!C58,SEM!E:E)</f>
        <v>-7811326.4400000004</v>
      </c>
      <c r="AN58" s="12">
        <f>+SUMIF(Madatrade!F:F,'ALL 2019'!C58,Madatrade!E:E)</f>
        <v>0</v>
      </c>
      <c r="AO58" s="12">
        <f>+SUMIF('FIRST INVESTISSEMENT'!G:G,'ALL 2019'!C58,'FIRST INVESTISSEMENT'!F:F)</f>
        <v>0</v>
      </c>
    </row>
    <row r="59" spans="1:41" x14ac:dyDescent="0.25">
      <c r="A59" t="str">
        <f t="shared" si="1"/>
        <v>2</v>
      </c>
      <c r="B59" t="str">
        <f t="shared" si="2"/>
        <v>281</v>
      </c>
      <c r="C59" s="23">
        <v>28154000</v>
      </c>
      <c r="D59" s="23" t="s">
        <v>3229</v>
      </c>
      <c r="E59" s="24" t="s">
        <v>274</v>
      </c>
      <c r="F59" s="77">
        <v>-1847320654.21</v>
      </c>
      <c r="G59" s="77">
        <f>+SUMIF(AGRICORP!I:I,C59,AGRICORP!F:F)</f>
        <v>0</v>
      </c>
      <c r="H59" s="77">
        <f>+SUMIF(SMTP!D:D,'ALL 2019'!C59,SMTP!H:H)</f>
        <v>-5006446398.2534199</v>
      </c>
      <c r="I59" s="77">
        <f>SUMIF(AGRIVET!G:G,C59,AGRIVET!F:F)</f>
        <v>-389672239.18000001</v>
      </c>
      <c r="J59" s="77">
        <f>+SUMIF(AGRIVAL!G:G,'ALL 2019'!C59,AGRIVAL!F:F)</f>
        <v>0</v>
      </c>
      <c r="K59" s="77">
        <f>+SUMIF(AGRIKOBA!G:G,'ALL 2019'!C59,AGRIKOBA!F:F)</f>
        <v>0</v>
      </c>
      <c r="L59" s="77">
        <f>+SUMIF(LMOI!F:F,'ALL 2019'!C59,LMOI!E:E)</f>
        <v>0</v>
      </c>
      <c r="M59" s="12">
        <f>+SUMIF(TARTINE!G:G,'ALL 2019'!C59,TARTINE!F:F)</f>
        <v>-2993242436.71</v>
      </c>
      <c r="N59" s="12">
        <f>+SUMIF(IDF!F:F,'ALL 2019'!C59,IDF!E:E)</f>
        <v>-302373912</v>
      </c>
      <c r="O59" s="12">
        <f>+SUMIF(RYA!G:G,C59,RYA!F:F)</f>
        <v>-777960.07</v>
      </c>
      <c r="P59" s="12">
        <f>+SUMIF('SCI NOAH'!G:G,'ALL 2019'!C59,'SCI NOAH'!F:F)</f>
        <v>0</v>
      </c>
      <c r="Q59" s="12">
        <f>+SUMIF(SIM!F:F,'ALL 2019'!C59,SIM!E:E)</f>
        <v>-36009627.630000003</v>
      </c>
      <c r="R59" s="147">
        <f>SUMIF('First Energy'!F:F,C59,'First Energy'!I:I)</f>
        <v>0</v>
      </c>
      <c r="S59" s="147">
        <f>SUMIF('ID Motors'!G:G,C59,'ID Motors'!J:J)</f>
        <v>0</v>
      </c>
      <c r="T59" s="12">
        <f>+SUMIF('ID RENTAL'!G:G,'ALL 2019'!C59,'ID RENTAL'!F:F)</f>
        <v>0</v>
      </c>
      <c r="U59" s="124">
        <f>+SUMIF('MCM '!G:G,'ALL 2019'!C59,'MCM '!F:F)</f>
        <v>-77922181.430000007</v>
      </c>
      <c r="V59" s="77">
        <f>+SUMIF(AGRIMOTORS!G:G,C59,AGRIMOTORS!F:F)</f>
        <v>0</v>
      </c>
      <c r="W59" s="12">
        <f>+SUMIF(BOVIMA!F:F,'ALL 2019'!C59,BOVIMA!E:E)</f>
        <v>-160944132</v>
      </c>
      <c r="X59" s="12">
        <f>+SUMIF(AGRIFEED!F:F,'ALL 2019'!C59,AGRIFEED!E:E)</f>
        <v>0</v>
      </c>
      <c r="Y59" s="12">
        <f>+SUMIF(AMIP!F:F,'ALL 2019'!C59,AMIP!E:E)</f>
        <v>0</v>
      </c>
      <c r="Z59" s="12">
        <f>+SUMIF(ISF!F:F,'ALL 2019'!C59,ISF!F:F)</f>
        <v>0</v>
      </c>
      <c r="AA59" s="12">
        <f>+SUMIF(MABEL!F:F,'ALL 2019'!C59,MABEL!E:E)</f>
        <v>-54953147.509999998</v>
      </c>
      <c r="AB59" s="124">
        <f>+SUMIF(DISCOI!G:G,'ALL 2019'!C59,DISCOI!F:F)</f>
        <v>-53163261.210000001</v>
      </c>
      <c r="AC59" s="12">
        <f>+SUMIF(NMP!F:F,'ALL 2019'!C59,NMP!E:E)</f>
        <v>-318946209.15999997</v>
      </c>
      <c r="AD59" s="12">
        <f>+SUMIF('AMCHO '!F:F,'ALL 2019'!C59,'AMCHO '!E:E)</f>
        <v>-382414881.73000002</v>
      </c>
      <c r="AE59" s="12">
        <f>SUMIF(CONFORTIS!G:G,'ALL 2019'!C59,CONFORTIS!F:F)</f>
        <v>0</v>
      </c>
      <c r="AF59" s="12">
        <f>+SUMIF('IRS IMMO'!G:G,'ALL 2019'!C59,'IRS IMMO'!F:F)</f>
        <v>0</v>
      </c>
      <c r="AG59" s="12">
        <f>SUMIF('United Malagasy'!F:F,'ALL 2019'!C59,'United Malagasy'!E:E)</f>
        <v>-7863194.4400000004</v>
      </c>
      <c r="AH59" s="12">
        <f>+SUMIF(AGRIVETAM!F:F,'ALL 2019'!C59,AGRIVETAM!E:E)</f>
        <v>-3662085.75</v>
      </c>
      <c r="AI59" s="12">
        <f>+SUMIF(EUROPAINTS!F:F,'ALL 2019'!C59,EUROPAINTS!E:E)</f>
        <v>0</v>
      </c>
      <c r="AJ59" s="12">
        <f>SUMIF('CSS SAKAY'!F:F,'ALL 2019'!C59,'CSS SAKAY'!E:E)</f>
        <v>-40447.919999999998</v>
      </c>
      <c r="AK59" s="77">
        <f>+SUMIF(AGRIMA!F:F,'ALL 2019'!C59,AGRIMA!E:E)</f>
        <v>-9867614.4600000009</v>
      </c>
      <c r="AL59" s="12">
        <f>+SUMIF(FERRIS!H:H,'ALL 2019'!C59,FERRIS!G:G)</f>
        <v>0</v>
      </c>
      <c r="AM59" s="12">
        <f>SUMIF(SEM!F:F,'ALL 2019'!C59,SEM!E:E)</f>
        <v>0</v>
      </c>
      <c r="AN59" s="12">
        <f>+SUMIF(Madatrade!F:F,'ALL 2019'!C59,Madatrade!E:E)</f>
        <v>-712988.45</v>
      </c>
      <c r="AO59" s="12">
        <f>+SUMIF('FIRST INVESTISSEMENT'!G:G,'ALL 2019'!C59,'FIRST INVESTISSEMENT'!F:F)</f>
        <v>-2667780</v>
      </c>
    </row>
    <row r="60" spans="1:41" x14ac:dyDescent="0.25">
      <c r="A60" t="str">
        <f t="shared" si="1"/>
        <v>2</v>
      </c>
      <c r="B60" t="str">
        <f t="shared" si="2"/>
        <v>281</v>
      </c>
      <c r="C60" s="61">
        <v>28155000</v>
      </c>
      <c r="D60" s="160" t="s">
        <v>3229</v>
      </c>
      <c r="E60" s="81" t="s">
        <v>1994</v>
      </c>
      <c r="F60" s="77"/>
      <c r="G60" s="77"/>
      <c r="H60" s="77">
        <f>+SUMIF(SMTP!D:D,'ALL 2019'!C60,SMTP!H:H)</f>
        <v>0</v>
      </c>
      <c r="I60" s="77">
        <f>SUMIF(AGRIVET!G:G,C60,AGRIVET!F:F)</f>
        <v>0</v>
      </c>
      <c r="J60" s="77">
        <f>+SUMIF(AGRIVAL!G:G,'ALL 2019'!C60,AGRIVAL!F:F)</f>
        <v>0</v>
      </c>
      <c r="M60" s="12"/>
      <c r="N60" s="12"/>
      <c r="O60" s="12"/>
      <c r="P60" s="12"/>
      <c r="Q60" s="12"/>
      <c r="R60" s="147">
        <f>SUMIF('First Energy'!F:F,C60,'First Energy'!I:I)</f>
        <v>0</v>
      </c>
      <c r="S60" s="147">
        <f>SUMIF('ID Motors'!G:G,C60,'ID Motors'!J:J)</f>
        <v>0</v>
      </c>
      <c r="T60" s="12">
        <f>+SUMIF('ID RENTAL'!G:G,'ALL 2019'!C60,'ID RENTAL'!F:F)</f>
        <v>0</v>
      </c>
      <c r="U60" s="124"/>
      <c r="W60" s="12"/>
      <c r="X60" s="12"/>
      <c r="Y60" s="12"/>
      <c r="Z60" s="12"/>
      <c r="AA60" s="12"/>
      <c r="AB60" s="124"/>
      <c r="AC60" s="12"/>
      <c r="AD60" s="12"/>
      <c r="AE60" s="12">
        <f>SUMIF(CONFORTIS!G:G,'ALL 2019'!C60,CONFORTIS!F:F)</f>
        <v>0</v>
      </c>
      <c r="AF60" s="12"/>
      <c r="AG60" s="12">
        <f>SUMIF('United Malagasy'!F:F,'ALL 2019'!C60,'United Malagasy'!E:E)</f>
        <v>0</v>
      </c>
      <c r="AH60" s="12"/>
      <c r="AI60" s="12"/>
      <c r="AJ60" s="12">
        <f>SUMIF('CSS SAKAY'!F:F,'ALL 2019'!C60,'CSS SAKAY'!E:E)</f>
        <v>0</v>
      </c>
      <c r="AK60" s="77"/>
      <c r="AL60" s="12"/>
      <c r="AM60" s="12"/>
      <c r="AN60" s="12">
        <f>+SUMIF(Madatrade!F:F,'ALL 2019'!C60,Madatrade!E:E)</f>
        <v>0</v>
      </c>
      <c r="AO60" s="12">
        <f>+SUMIF('FIRST INVESTISSEMENT'!G:G,'ALL 2019'!C60,'FIRST INVESTISSEMENT'!F:F)</f>
        <v>0</v>
      </c>
    </row>
    <row r="61" spans="1:41" x14ac:dyDescent="0.25">
      <c r="A61" t="str">
        <f t="shared" si="1"/>
        <v>2</v>
      </c>
      <c r="B61" t="str">
        <f t="shared" si="2"/>
        <v>281</v>
      </c>
      <c r="C61" s="159">
        <v>28181000</v>
      </c>
      <c r="D61" s="23" t="s">
        <v>3229</v>
      </c>
      <c r="E61" t="s">
        <v>1996</v>
      </c>
      <c r="F61" s="77"/>
      <c r="G61" s="77">
        <f>+SUMIF(AGRICORP!I:I,C61,AGRICORP!F:F)</f>
        <v>0</v>
      </c>
      <c r="H61" s="77">
        <f>+SUMIF(SMTP!D:D,'ALL 2019'!C61,SMTP!H:H)</f>
        <v>0</v>
      </c>
      <c r="I61" s="77">
        <f>SUMIF(AGRIVET!G:G,C61,AGRIVET!F:F)</f>
        <v>0</v>
      </c>
      <c r="J61" s="77">
        <f>+SUMIF(AGRIVAL!G:G,'ALL 2019'!C61,AGRIVAL!F:F)</f>
        <v>-3570248338.4699998</v>
      </c>
      <c r="M61" s="12"/>
      <c r="N61" s="12"/>
      <c r="O61" s="12"/>
      <c r="P61" s="12"/>
      <c r="Q61" s="12"/>
      <c r="R61" s="147">
        <f>SUMIF('First Energy'!F:F,C61,'First Energy'!I:I)</f>
        <v>-119619153.64</v>
      </c>
      <c r="S61" s="147">
        <f>SUMIF('ID Motors'!G:G,C61,'ID Motors'!J:J)</f>
        <v>-28068845.859999999</v>
      </c>
      <c r="T61" s="12">
        <f>+SUMIF('ID RENTAL'!G:G,'ALL 2019'!C61,'ID RENTAL'!F:F)</f>
        <v>0</v>
      </c>
      <c r="U61" s="124"/>
      <c r="V61" s="77">
        <f>+SUMIF(AGRIMOTORS!G:G,C61,AGRIMOTORS!F:F)</f>
        <v>0</v>
      </c>
      <c r="W61" s="12"/>
      <c r="X61" s="12"/>
      <c r="Y61" s="12"/>
      <c r="Z61" s="12"/>
      <c r="AA61" s="12"/>
      <c r="AB61" s="124"/>
      <c r="AC61" s="12"/>
      <c r="AD61" s="12"/>
      <c r="AE61" s="12">
        <f>SUMIF(CONFORTIS!G:G,'ALL 2019'!C61,CONFORTIS!F:F)</f>
        <v>0</v>
      </c>
      <c r="AF61" s="12"/>
      <c r="AG61" s="12">
        <f>SUMIF('United Malagasy'!F:F,'ALL 2019'!C61,'United Malagasy'!E:E)</f>
        <v>0</v>
      </c>
      <c r="AH61" s="12"/>
      <c r="AI61" s="12"/>
      <c r="AJ61" s="12">
        <f>SUMIF('CSS SAKAY'!F:F,'ALL 2019'!C61,'CSS SAKAY'!E:E)</f>
        <v>0</v>
      </c>
      <c r="AK61" s="77">
        <f>+SUMIF(AGRIMA!F:F,'ALL 2019'!C61,AGRIMA!E:E)</f>
        <v>0</v>
      </c>
      <c r="AL61" s="12">
        <f>+SUMIF(FERRIS!H:H,'ALL 2019'!C61,FERRIS!G:G)</f>
        <v>-201012318.96000001</v>
      </c>
      <c r="AM61" s="12"/>
      <c r="AN61" s="12">
        <f>+SUMIF(Madatrade!F:F,'ALL 2019'!C61,Madatrade!E:E)</f>
        <v>0</v>
      </c>
      <c r="AO61" s="12">
        <f>+SUMIF('FIRST INVESTISSEMENT'!G:G,'ALL 2019'!C61,'FIRST INVESTISSEMENT'!F:F)</f>
        <v>0</v>
      </c>
    </row>
    <row r="62" spans="1:41" x14ac:dyDescent="0.25">
      <c r="A62" t="str">
        <f t="shared" si="1"/>
        <v>2</v>
      </c>
      <c r="B62" t="str">
        <f t="shared" si="2"/>
        <v>281</v>
      </c>
      <c r="C62" s="23">
        <v>28182000</v>
      </c>
      <c r="D62" s="23" t="s">
        <v>3230</v>
      </c>
      <c r="E62" s="24" t="s">
        <v>59</v>
      </c>
      <c r="F62" s="77">
        <v>-27648861.309999999</v>
      </c>
      <c r="G62" s="77">
        <f>+SUMIF(AGRICORP!I:I,C62,AGRICORP!F:F)</f>
        <v>0</v>
      </c>
      <c r="H62" s="77">
        <f>+SUMIF(SMTP!D:D,'ALL 2019'!C62,SMTP!H:H)</f>
        <v>-143312502.97999999</v>
      </c>
      <c r="I62" s="77">
        <f>SUMIF(AGRIVET!G:G,C62,AGRIVET!F:F)</f>
        <v>-140429005.86000001</v>
      </c>
      <c r="J62" s="77">
        <f>+SUMIF(AGRIVAL!G:G,'ALL 2019'!C62,AGRIVAL!F:F)</f>
        <v>-19397912.050000001</v>
      </c>
      <c r="K62" s="77">
        <f>+SUMIF(AGRIKOBA!G:G,'ALL 2019'!C62,AGRIKOBA!F:F)</f>
        <v>-1098080.74</v>
      </c>
      <c r="L62" s="77">
        <f>+SUMIF(LMOI!F:F,'ALL 2019'!C62,LMOI!E:E)</f>
        <v>-715724.54</v>
      </c>
      <c r="M62" s="12">
        <f>+SUMIF(TARTINE!G:G,'ALL 2019'!C62,TARTINE!F:F)</f>
        <v>-322075254.56</v>
      </c>
      <c r="N62" s="12">
        <f>+SUMIF(IDF!F:F,'ALL 2019'!C62,IDF!E:E)</f>
        <v>-462843212.75</v>
      </c>
      <c r="O62" s="12">
        <f>+SUMIF(RYA!G:G,C62,RYA!F:F)</f>
        <v>0</v>
      </c>
      <c r="P62" s="12">
        <f>+SUMIF('SCI NOAH'!G:G,'ALL 2019'!C62,'SCI NOAH'!F:F)</f>
        <v>0</v>
      </c>
      <c r="Q62" s="12">
        <f>+SUMIF(SIM!F:F,'ALL 2019'!C62,SIM!E:E)</f>
        <v>0</v>
      </c>
      <c r="R62" s="147">
        <f>SUMIF('First Energy'!F:F,C62,'First Energy'!I:I)</f>
        <v>-1903529.61</v>
      </c>
      <c r="S62" s="147">
        <f>SUMIF('ID Motors'!G:G,C62,'ID Motors'!J:J)</f>
        <v>-1527536.2</v>
      </c>
      <c r="T62" s="12">
        <f>+SUMIF('ID RENTAL'!G:G,'ALL 2019'!C62,'ID RENTAL'!F:F)</f>
        <v>0</v>
      </c>
      <c r="U62" s="124">
        <f>+SUMIF('MCM '!G:G,'ALL 2019'!C62,'MCM '!F:F)</f>
        <v>-33147113.510000002</v>
      </c>
      <c r="V62" s="77">
        <f>+SUMIF(AGRIMOTORS!G:G,C62,AGRIMOTORS!F:F)</f>
        <v>-720489</v>
      </c>
      <c r="W62" s="12">
        <f>+SUMIF(BOVIMA!F:F,'ALL 2019'!C62,BOVIMA!E:E)</f>
        <v>-12843121</v>
      </c>
      <c r="X62" s="12">
        <f>+SUMIF(AGRIFEED!F:F,'ALL 2019'!C62,AGRIFEED!E:E)</f>
        <v>-54633.33</v>
      </c>
      <c r="Y62" s="12">
        <f>+SUMIF(AMIP!F:F,'ALL 2019'!C62,AMIP!E:E)</f>
        <v>0</v>
      </c>
      <c r="Z62" s="12">
        <f>+SUMIF(ISF!F:F,'ALL 2019'!C62,ISF!F:F)</f>
        <v>0</v>
      </c>
      <c r="AA62" s="12">
        <f>+SUMIF(MABEL!F:F,'ALL 2019'!C62,MABEL!E:E)</f>
        <v>-4361344.08</v>
      </c>
      <c r="AB62" s="124">
        <f>+SUMIF(DISCOI!G:G,'ALL 2019'!C62,DISCOI!F:F)</f>
        <v>-10860735.57</v>
      </c>
      <c r="AC62" s="12">
        <f>+SUMIF(NMP!F:F,'ALL 2019'!C62,NMP!E:E)</f>
        <v>0</v>
      </c>
      <c r="AD62" s="12">
        <f>+SUMIF('AMCHO '!F:F,'ALL 2019'!C62,'AMCHO '!E:E)</f>
        <v>-333885.02</v>
      </c>
      <c r="AE62" s="12">
        <f>SUMIF(CONFORTIS!G:G,'ALL 2019'!C62,CONFORTIS!F:F)</f>
        <v>0</v>
      </c>
      <c r="AF62" s="12">
        <f>+SUMIF('IRS IMMO'!G:G,'ALL 2019'!C62,'IRS IMMO'!F:F)</f>
        <v>0</v>
      </c>
      <c r="AG62" s="12">
        <f>SUMIF('United Malagasy'!F:F,'ALL 2019'!C62,'United Malagasy'!E:E)</f>
        <v>-55721.120000000003</v>
      </c>
      <c r="AH62" s="12">
        <f>+SUMIF(AGRIVETAM!F:F,'ALL 2019'!C62,AGRIVETAM!E:E)</f>
        <v>-20881400.18</v>
      </c>
      <c r="AI62" s="12">
        <f>+SUMIF(EUROPAINTS!F:F,'ALL 2019'!C62,EUROPAINTS!E:E)</f>
        <v>0</v>
      </c>
      <c r="AJ62" s="12">
        <f>SUMIF('CSS SAKAY'!F:F,'ALL 2019'!C62,'CSS SAKAY'!E:E)</f>
        <v>-763186.66</v>
      </c>
      <c r="AK62" s="77">
        <f>+SUMIF(AGRIMA!F:F,'ALL 2019'!C62,AGRIMA!E:E)</f>
        <v>-105756.94</v>
      </c>
      <c r="AL62" s="12">
        <f>+SUMIF(FERRIS!H:H,'ALL 2019'!C62,FERRIS!G:G)</f>
        <v>-7797564.5999999996</v>
      </c>
      <c r="AM62" s="12">
        <f>SUMIF(SEM!F:F,'ALL 2019'!C62,SEM!E:E)</f>
        <v>-4360452.46</v>
      </c>
      <c r="AN62" s="12">
        <f>+SUMIF(Madatrade!F:F,'ALL 2019'!C62,Madatrade!E:E)</f>
        <v>-9178279.1300000008</v>
      </c>
      <c r="AO62" s="12">
        <f>+SUMIF('FIRST INVESTISSEMENT'!G:G,'ALL 2019'!C62,'FIRST INVESTISSEMENT'!F:F)</f>
        <v>-4200000</v>
      </c>
    </row>
    <row r="63" spans="1:41" x14ac:dyDescent="0.25">
      <c r="A63" t="str">
        <f t="shared" si="1"/>
        <v>2</v>
      </c>
      <c r="B63" t="str">
        <f t="shared" si="2"/>
        <v>281</v>
      </c>
      <c r="C63" s="23">
        <v>28183000</v>
      </c>
      <c r="D63" s="23" t="s">
        <v>3231</v>
      </c>
      <c r="E63" s="24" t="s">
        <v>60</v>
      </c>
      <c r="F63" s="77">
        <v>-760043161.28999996</v>
      </c>
      <c r="G63" s="77">
        <f>+SUMIF(AGRICORP!I:I,C63,AGRICORP!F:F)</f>
        <v>0</v>
      </c>
      <c r="H63" s="77">
        <f>+SUMIF(SMTP!D:D,'ALL 2019'!C63,SMTP!H:H)</f>
        <v>-714635427.97000003</v>
      </c>
      <c r="I63" s="77">
        <f>SUMIF(AGRIVET!G:G,C63,AGRIVET!F:F)</f>
        <v>-753996968.35000002</v>
      </c>
      <c r="J63" s="77">
        <f>+SUMIF(AGRIVAL!G:G,'ALL 2019'!C63,AGRIVAL!F:F)</f>
        <v>-197498373.37</v>
      </c>
      <c r="K63" s="77">
        <f>+SUMIF(AGRIKOBA!G:G,'ALL 2019'!C63,AGRIKOBA!F:F)</f>
        <v>0</v>
      </c>
      <c r="L63" s="77">
        <f>+SUMIF(LMOI!F:F,'ALL 2019'!C63,LMOI!E:E)</f>
        <v>-78244382.780000001</v>
      </c>
      <c r="M63" s="12">
        <f>+SUMIF(TARTINE!G:G,'ALL 2019'!C63,TARTINE!F:F)</f>
        <v>-380531464.10000002</v>
      </c>
      <c r="N63" s="12">
        <f>+SUMIF(IDF!F:F,'ALL 2019'!C63,IDF!E:E)</f>
        <v>-167113679.77000001</v>
      </c>
      <c r="O63" s="12">
        <f>+SUMIF(RYA!G:G,C63,RYA!F:F)</f>
        <v>0</v>
      </c>
      <c r="P63" s="12">
        <f>+SUMIF('SCI NOAH'!G:G,'ALL 2019'!C63,'SCI NOAH'!F:F)</f>
        <v>0</v>
      </c>
      <c r="Q63" s="12">
        <f>+SUMIF(SIM!F:F,'ALL 2019'!C63,SIM!E:E)</f>
        <v>-64350817.030000001</v>
      </c>
      <c r="R63" s="147">
        <f>SUMIF('First Energy'!F:F,C63,'First Energy'!I:I)</f>
        <v>-886454473.75999999</v>
      </c>
      <c r="S63" s="147">
        <f>SUMIF('ID Motors'!G:G,C63,'ID Motors'!J:J)</f>
        <v>-208820136.00999999</v>
      </c>
      <c r="T63" s="12">
        <f>+SUMIF('ID RENTAL'!G:G,'ALL 2019'!C63,'ID RENTAL'!F:F)</f>
        <v>-424149338.35240901</v>
      </c>
      <c r="U63" s="124">
        <f>+SUMIF('MCM '!G:G,'ALL 2019'!C63,'MCM '!F:F)</f>
        <v>-133538630.83</v>
      </c>
      <c r="V63" s="77">
        <f>+SUMIF(AGRIMOTORS!G:G,C63,AGRIMOTORS!F:F)</f>
        <v>0</v>
      </c>
      <c r="W63" s="12">
        <f>+SUMIF(BOVIMA!F:F,'ALL 2019'!C63,BOVIMA!E:E)</f>
        <v>-467524822</v>
      </c>
      <c r="X63" s="12">
        <f>+SUMIF(AGRIFEED!F:F,'ALL 2019'!C63,AGRIFEED!E:E)</f>
        <v>-8237763.8899999997</v>
      </c>
      <c r="Y63" s="12">
        <f>+SUMIF(AMIP!F:F,'ALL 2019'!C63,AMIP!E:E)</f>
        <v>0</v>
      </c>
      <c r="Z63" s="12">
        <f>+SUMIF(ISF!F:F,'ALL 2019'!C63,ISF!F:F)</f>
        <v>0</v>
      </c>
      <c r="AA63" s="12">
        <f>+SUMIF(MABEL!F:F,'ALL 2019'!C63,MABEL!E:E)</f>
        <v>0</v>
      </c>
      <c r="AB63" s="124">
        <f>+SUMIF(DISCOI!G:G,'ALL 2019'!C63,DISCOI!F:F)</f>
        <v>-390779265.55000001</v>
      </c>
      <c r="AC63" s="12">
        <f>+SUMIF(NMP!F:F,'ALL 2019'!C63,NMP!E:E)</f>
        <v>-93458413.760000005</v>
      </c>
      <c r="AD63" s="12">
        <f>+SUMIF('AMCHO '!F:F,'ALL 2019'!C63,'AMCHO '!E:E)</f>
        <v>0</v>
      </c>
      <c r="AE63" s="12">
        <f>SUMIF(CONFORTIS!G:G,'ALL 2019'!C63,CONFORTIS!F:F)</f>
        <v>0</v>
      </c>
      <c r="AF63" s="12">
        <f>+SUMIF('IRS IMMO'!G:G,'ALL 2019'!C63,'IRS IMMO'!F:F)</f>
        <v>0</v>
      </c>
      <c r="AG63" s="12">
        <f>SUMIF('United Malagasy'!F:F,'ALL 2019'!C63,'United Malagasy'!E:E)</f>
        <v>0</v>
      </c>
      <c r="AH63" s="12">
        <f>+SUMIF(AGRIVETAM!F:F,'ALL 2019'!C63,AGRIVETAM!E:E)</f>
        <v>-113701991.75</v>
      </c>
      <c r="AI63" s="12">
        <f>+SUMIF(EUROPAINTS!F:F,'ALL 2019'!C63,EUROPAINTS!E:E)</f>
        <v>-18410000</v>
      </c>
      <c r="AJ63" s="12">
        <f>SUMIF('CSS SAKAY'!F:F,'ALL 2019'!C63,'CSS SAKAY'!E:E)</f>
        <v>0</v>
      </c>
      <c r="AK63" s="77">
        <f>+SUMIF(AGRIMA!F:F,'ALL 2019'!C63,AGRIMA!E:E)</f>
        <v>-35996250</v>
      </c>
      <c r="AL63" s="12">
        <f>+SUMIF(FERRIS!H:H,'ALL 2019'!C63,FERRIS!G:G)</f>
        <v>-1226676854.4300001</v>
      </c>
      <c r="AM63" s="12">
        <f>SUMIF(SEM!F:F,'ALL 2019'!C63,SEM!E:E)</f>
        <v>-126260370.3</v>
      </c>
      <c r="AN63" s="12">
        <f>+SUMIF(Madatrade!F:F,'ALL 2019'!C63,Madatrade!E:E)</f>
        <v>-291535785.77999997</v>
      </c>
      <c r="AO63" s="12">
        <f>+SUMIF('FIRST INVESTISSEMENT'!G:G,'ALL 2019'!C63,'FIRST INVESTISSEMENT'!F:F)</f>
        <v>-125075144.33</v>
      </c>
    </row>
    <row r="64" spans="1:41" x14ac:dyDescent="0.25">
      <c r="A64" t="str">
        <f t="shared" si="1"/>
        <v>2</v>
      </c>
      <c r="B64" t="str">
        <f t="shared" si="2"/>
        <v>281</v>
      </c>
      <c r="C64" s="23">
        <v>28183100</v>
      </c>
      <c r="D64" s="23" t="s">
        <v>3231</v>
      </c>
      <c r="E64" s="24" t="s">
        <v>2082</v>
      </c>
      <c r="F64" s="77"/>
      <c r="G64" s="77">
        <f>+SUMIF(AGRICORP!I:I,C64,AGRICORP!F:F)</f>
        <v>0</v>
      </c>
      <c r="H64" s="77">
        <f>+SUMIF(SMTP!D:D,'ALL 2019'!C64,SMTP!H:H)</f>
        <v>0</v>
      </c>
      <c r="I64" s="77">
        <f>SUMIF(AGRIVET!G:G,C64,AGRIVET!F:F)</f>
        <v>0</v>
      </c>
      <c r="J64" s="77">
        <f>+SUMIF(AGRIVAL!G:G,'ALL 2019'!C64,AGRIVAL!F:F)</f>
        <v>0</v>
      </c>
      <c r="K64" s="77">
        <f>+SUMIF(AGRIKOBA!G:G,'ALL 2019'!C64,AGRIKOBA!F:F)</f>
        <v>0</v>
      </c>
      <c r="M64" s="12"/>
      <c r="N64" s="12"/>
      <c r="O64" s="12"/>
      <c r="P64" s="12">
        <f>+SUMIF('SCI NOAH'!G:G,'ALL 2019'!C64,'SCI NOAH'!F:F)</f>
        <v>0</v>
      </c>
      <c r="Q64" s="12">
        <f>+SUMIF(SIM!F:F,'ALL 2019'!C64,SIM!E:E)</f>
        <v>0</v>
      </c>
      <c r="R64" s="147">
        <f>SUMIF('First Energy'!F:F,C64,'First Energy'!I:I)</f>
        <v>0</v>
      </c>
      <c r="S64" s="147">
        <f>SUMIF('ID Motors'!G:G,C64,'ID Motors'!J:J)</f>
        <v>-282376456.88999999</v>
      </c>
      <c r="T64" s="12">
        <f>+SUMIF('ID RENTAL'!G:G,'ALL 2019'!C64,'ID RENTAL'!F:F)</f>
        <v>0</v>
      </c>
      <c r="U64" s="124">
        <f>+SUMIF('MCM '!G:G,'ALL 2019'!C64,'MCM '!F:F)</f>
        <v>0</v>
      </c>
      <c r="V64" s="77">
        <f>+SUMIF(AGRIMOTORS!G:G,C64,AGRIMOTORS!F:F)</f>
        <v>0</v>
      </c>
      <c r="W64" s="12">
        <f>+SUMIF(BOVIMA!F:F,'ALL 2019'!C64,BOVIMA!E:E)</f>
        <v>0</v>
      </c>
      <c r="X64" s="12">
        <f>+SUMIF(AGRIFEED!F:F,'ALL 2019'!C64,AGRIFEED!E:E)</f>
        <v>0</v>
      </c>
      <c r="Y64" s="12">
        <f>+SUMIF(AMIP!F:F,'ALL 2019'!C64,AMIP!E:E)</f>
        <v>0</v>
      </c>
      <c r="Z64" s="12">
        <f>+SUMIF(ISF!F:F,'ALL 2019'!C64,ISF!F:F)</f>
        <v>0</v>
      </c>
      <c r="AA64" s="12">
        <f>+SUMIF(MABEL!F:F,'ALL 2019'!C64,MABEL!E:E)</f>
        <v>0</v>
      </c>
      <c r="AB64" s="124">
        <f>+SUMIF(DISCOI!G:G,'ALL 2019'!C64,DISCOI!F:F)</f>
        <v>0</v>
      </c>
      <c r="AC64" s="12">
        <f>+SUMIF(NMP!F:F,'ALL 2019'!C64,NMP!E:E)</f>
        <v>0</v>
      </c>
      <c r="AD64" s="12">
        <f>+SUMIF('AMCHO '!F:F,'ALL 2019'!C64,'AMCHO '!E:E)</f>
        <v>0</v>
      </c>
      <c r="AE64" s="12">
        <f>SUMIF(CONFORTIS!G:G,'ALL 2019'!C64,CONFORTIS!F:F)</f>
        <v>0</v>
      </c>
      <c r="AF64" s="12">
        <f>+SUMIF('IRS IMMO'!G:G,'ALL 2019'!C64,'IRS IMMO'!F:F)</f>
        <v>0</v>
      </c>
      <c r="AG64" s="12">
        <f>SUMIF('United Malagasy'!F:F,'ALL 2019'!C64,'United Malagasy'!E:E)</f>
        <v>0</v>
      </c>
      <c r="AH64" s="12">
        <f>+SUMIF(AGRIVETAM!F:F,'ALL 2019'!C64,AGRIVETAM!E:E)</f>
        <v>0</v>
      </c>
      <c r="AI64" s="12">
        <f>+SUMIF(EUROPAINTS!F:F,'ALL 2019'!C64,EUROPAINTS!E:E)</f>
        <v>0</v>
      </c>
      <c r="AJ64" s="12">
        <f>SUMIF('CSS SAKAY'!F:F,'ALL 2019'!C64,'CSS SAKAY'!E:E)</f>
        <v>0</v>
      </c>
      <c r="AK64" s="77">
        <f>+SUMIF(AGRIMA!F:F,'ALL 2019'!C64,AGRIMA!E:E)</f>
        <v>0</v>
      </c>
      <c r="AL64" s="12">
        <f>+SUMIF(FERRIS!H:H,'ALL 2019'!C64,FERRIS!G:G)</f>
        <v>-2075179406.3099999</v>
      </c>
      <c r="AM64" s="12">
        <f>SUMIF(SEM!F:F,'ALL 2019'!C64,SEM!E:E)</f>
        <v>0</v>
      </c>
      <c r="AN64" s="12">
        <f>+SUMIF(Madatrade!F:F,'ALL 2019'!C64,Madatrade!E:E)</f>
        <v>0</v>
      </c>
      <c r="AO64" s="12">
        <f>+SUMIF('FIRST INVESTISSEMENT'!G:G,'ALL 2019'!C64,'FIRST INVESTISSEMENT'!F:F)</f>
        <v>0</v>
      </c>
    </row>
    <row r="65" spans="1:41" x14ac:dyDescent="0.25">
      <c r="A65" t="str">
        <f t="shared" si="1"/>
        <v>2</v>
      </c>
      <c r="B65" t="str">
        <f t="shared" si="2"/>
        <v>281</v>
      </c>
      <c r="C65" s="23">
        <v>28184000</v>
      </c>
      <c r="D65" s="23" t="s">
        <v>3232</v>
      </c>
      <c r="E65" s="24" t="s">
        <v>61</v>
      </c>
      <c r="F65" s="77">
        <v>-71476538.489999995</v>
      </c>
      <c r="G65" s="77">
        <f>+SUMIF(AGRICORP!I:I,C65,AGRICORP!F:F)</f>
        <v>0</v>
      </c>
      <c r="H65" s="77">
        <f>+SUMIF(SMTP!D:D,'ALL 2019'!C65,SMTP!H:H)</f>
        <v>-232602035.16999999</v>
      </c>
      <c r="I65" s="77">
        <f>SUMIF(AGRIVET!G:G,C65,AGRIVET!F:F)</f>
        <v>-2318501.64</v>
      </c>
      <c r="J65" s="77">
        <f>+SUMIF(AGRIVAL!G:G,'ALL 2019'!C65,AGRIVAL!F:F)</f>
        <v>-40532893.799999997</v>
      </c>
      <c r="K65" s="77">
        <f>+SUMIF(AGRIKOBA!G:G,'ALL 2019'!C65,AGRIKOBA!F:F)</f>
        <v>-9491036.6099999994</v>
      </c>
      <c r="L65" s="77">
        <f>+SUMIF(LMOI!F:F,'ALL 2019'!C65,LMOI!E:E)</f>
        <v>-14990391.26</v>
      </c>
      <c r="M65" s="12">
        <f>+SUMIF(TARTINE!G:G,'ALL 2019'!C65,TARTINE!F:F)</f>
        <v>-222111311</v>
      </c>
      <c r="N65" s="12">
        <f>+SUMIF(IDF!F:F,'ALL 2019'!C65,IDF!E:E)</f>
        <v>-10691097.42</v>
      </c>
      <c r="O65" s="12">
        <f>+SUMIF(RYA!G:G,C65,RYA!F:F)</f>
        <v>0</v>
      </c>
      <c r="P65" s="12">
        <f>+SUMIF('SCI NOAH'!G:G,'ALL 2019'!C65,'SCI NOAH'!F:F)</f>
        <v>0</v>
      </c>
      <c r="Q65" s="12">
        <f>+SUMIF(SIM!F:F,'ALL 2019'!C65,SIM!E:E)</f>
        <v>0</v>
      </c>
      <c r="R65" s="147">
        <f>SUMIF('First Energy'!F:F,C65,'First Energy'!I:I)</f>
        <v>-17151273.170000002</v>
      </c>
      <c r="S65" s="147">
        <f>SUMIF('ID Motors'!G:G,C65,'ID Motors'!J:J)</f>
        <v>-25326997.289999999</v>
      </c>
      <c r="T65" s="12">
        <f>+SUMIF('ID RENTAL'!G:G,'ALL 2019'!C65,'ID RENTAL'!F:F)</f>
        <v>-93681</v>
      </c>
      <c r="U65" s="124">
        <f>+SUMIF('MCM '!G:G,'ALL 2019'!C65,'MCM '!F:F)</f>
        <v>-39957199.278767101</v>
      </c>
      <c r="V65" s="77">
        <f>+SUMIF(AGRIMOTORS!G:G,C65,AGRIMOTORS!F:F)</f>
        <v>-765136</v>
      </c>
      <c r="W65" s="12">
        <f>+SUMIF(BOVIMA!F:F,'ALL 2019'!C65,BOVIMA!E:E)</f>
        <v>0</v>
      </c>
      <c r="X65" s="12">
        <f>+SUMIF(AGRIFEED!F:F,'ALL 2019'!C65,AGRIFEED!E:E)</f>
        <v>-840140</v>
      </c>
      <c r="Y65" s="12">
        <f>+SUMIF(AMIP!F:F,'ALL 2019'!C65,AMIP!E:E)</f>
        <v>0</v>
      </c>
      <c r="Z65" s="12">
        <f>+SUMIF(ISF!F:F,'ALL 2019'!C65,ISF!F:F)</f>
        <v>0</v>
      </c>
      <c r="AA65" s="12">
        <f>+SUMIF(MABEL!F:F,'ALL 2019'!C65,MABEL!E:E)</f>
        <v>0</v>
      </c>
      <c r="AB65" s="124">
        <f>+SUMIF(DISCOI!G:G,'ALL 2019'!C65,DISCOI!F:F)</f>
        <v>-31148092</v>
      </c>
      <c r="AC65" s="12">
        <f>+SUMIF(NMP!F:F,'ALL 2019'!C65,NMP!E:E)</f>
        <v>0</v>
      </c>
      <c r="AD65" s="12">
        <f>+SUMIF('AMCHO '!F:F,'ALL 2019'!C65,'AMCHO '!E:E)</f>
        <v>-2211699.4500000002</v>
      </c>
      <c r="AE65" s="12">
        <f>SUMIF(CONFORTIS!G:G,'ALL 2019'!C65,CONFORTIS!F:F)</f>
        <v>0</v>
      </c>
      <c r="AF65" s="12">
        <f>+SUMIF('IRS IMMO'!G:G,'ALL 2019'!C65,'IRS IMMO'!F:F)</f>
        <v>0</v>
      </c>
      <c r="AG65" s="12">
        <f>SUMIF('United Malagasy'!F:F,'ALL 2019'!C65,'United Malagasy'!E:E)</f>
        <v>-1457088.19</v>
      </c>
      <c r="AH65" s="12">
        <f>+SUMIF(AGRIVETAM!F:F,'ALL 2019'!C65,AGRIVETAM!E:E)</f>
        <v>-6672712.9100000001</v>
      </c>
      <c r="AI65" s="12">
        <f>+SUMIF(EUROPAINTS!F:F,'ALL 2019'!C65,EUROPAINTS!E:E)</f>
        <v>-1128992.21</v>
      </c>
      <c r="AJ65" s="12">
        <f>SUMIF('CSS SAKAY'!F:F,'ALL 2019'!C65,'CSS SAKAY'!E:E)</f>
        <v>0</v>
      </c>
      <c r="AK65" s="77">
        <f>+SUMIF(AGRIMA!F:F,'ALL 2019'!C65,AGRIMA!E:E)</f>
        <v>0</v>
      </c>
      <c r="AL65" s="12">
        <f>+SUMIF(FERRIS!H:H,'ALL 2019'!C65,FERRIS!G:G)</f>
        <v>-49090680.57</v>
      </c>
      <c r="AM65" s="12">
        <f>SUMIF(SEM!F:F,'ALL 2019'!C65,SEM!E:E)</f>
        <v>-7985359.8399999999</v>
      </c>
      <c r="AN65" s="12">
        <f>+SUMIF(Madatrade!F:F,'ALL 2019'!C65,Madatrade!E:E)</f>
        <v>-1405625.25</v>
      </c>
      <c r="AO65" s="12">
        <f>+SUMIF('FIRST INVESTISSEMENT'!G:G,'ALL 2019'!C65,'FIRST INVESTISSEMENT'!F:F)</f>
        <v>0</v>
      </c>
    </row>
    <row r="66" spans="1:41" x14ac:dyDescent="0.25">
      <c r="A66" t="str">
        <f t="shared" si="1"/>
        <v>2</v>
      </c>
      <c r="B66" t="str">
        <f t="shared" si="2"/>
        <v>281</v>
      </c>
      <c r="C66" s="23">
        <v>28185000</v>
      </c>
      <c r="D66" s="23" t="s">
        <v>3229</v>
      </c>
      <c r="E66" t="s">
        <v>3233</v>
      </c>
      <c r="F66" s="77"/>
      <c r="G66" s="77">
        <f>+SUMIF(AGRICORP!I:I,C66,AGRICORP!F:F)</f>
        <v>0</v>
      </c>
      <c r="H66" s="77">
        <f>+SUMIF(SMTP!D:D,'ALL 2019'!C66,SMTP!H:H)</f>
        <v>0</v>
      </c>
      <c r="I66" s="77">
        <f>SUMIF(AGRIVET!G:G,C66,AGRIVET!F:F)</f>
        <v>0</v>
      </c>
      <c r="J66" s="77">
        <f>+SUMIF(AGRIVAL!G:G,'ALL 2019'!C66,AGRIVAL!F:F)</f>
        <v>-786708.33</v>
      </c>
      <c r="M66" s="12"/>
      <c r="N66" s="12"/>
      <c r="O66" s="12"/>
      <c r="P66" s="12"/>
      <c r="Q66" s="12"/>
      <c r="R66" s="147">
        <f>SUMIF('First Energy'!F:F,C66,'First Energy'!I:I)</f>
        <v>-125130.56</v>
      </c>
      <c r="S66" s="147">
        <f>SUMIF('ID Motors'!G:G,C66,'ID Motors'!J:J)</f>
        <v>0</v>
      </c>
      <c r="T66" s="12">
        <f>+SUMIF('ID RENTAL'!G:G,'ALL 2019'!C66,'ID RENTAL'!F:F)</f>
        <v>0</v>
      </c>
      <c r="U66" s="124"/>
      <c r="V66" s="77">
        <f>+SUMIF(AGRIMOTORS!G:G,C66,AGRIMOTORS!F:F)</f>
        <v>0</v>
      </c>
      <c r="W66" s="12"/>
      <c r="X66" s="12"/>
      <c r="Y66" s="12"/>
      <c r="Z66" s="12"/>
      <c r="AA66" s="12"/>
      <c r="AB66" s="124"/>
      <c r="AC66" s="12"/>
      <c r="AD66" s="12"/>
      <c r="AE66" s="12">
        <f>SUMIF(CONFORTIS!G:G,'ALL 2019'!C66,CONFORTIS!F:F)</f>
        <v>0</v>
      </c>
      <c r="AF66" s="12"/>
      <c r="AG66" s="12">
        <f>SUMIF('United Malagasy'!F:F,'ALL 2019'!C66,'United Malagasy'!E:E)</f>
        <v>0</v>
      </c>
      <c r="AH66" s="12"/>
      <c r="AI66" s="12"/>
      <c r="AJ66" s="12">
        <f>SUMIF('CSS SAKAY'!F:F,'ALL 2019'!C66,'CSS SAKAY'!E:E)</f>
        <v>0</v>
      </c>
      <c r="AK66" s="77">
        <f>+SUMIF(AGRIMA!F:F,'ALL 2019'!C66,AGRIMA!E:E)</f>
        <v>0</v>
      </c>
      <c r="AL66" s="12">
        <f>+SUMIF(FERRIS!H:H,'ALL 2019'!C66,FERRIS!G:G)</f>
        <v>-19968181.670000002</v>
      </c>
      <c r="AM66" s="12">
        <f>SUMIF(SEM!F:F,'ALL 2019'!C66,SEM!E:E)</f>
        <v>-14749239.220000001</v>
      </c>
      <c r="AN66" s="12">
        <f>+SUMIF(Madatrade!F:F,'ALL 2019'!C66,Madatrade!E:E)</f>
        <v>0</v>
      </c>
      <c r="AO66" s="12">
        <f>+SUMIF('FIRST INVESTISSEMENT'!G:G,'ALL 2019'!C66,'FIRST INVESTISSEMENT'!F:F)</f>
        <v>0</v>
      </c>
    </row>
    <row r="67" spans="1:41" x14ac:dyDescent="0.25">
      <c r="A67" t="str">
        <f t="shared" si="1"/>
        <v>3</v>
      </c>
      <c r="B67" t="str">
        <f t="shared" si="2"/>
        <v>310</v>
      </c>
      <c r="C67" s="23">
        <v>31000000</v>
      </c>
      <c r="D67" s="23" t="s">
        <v>3234</v>
      </c>
      <c r="E67" s="24" t="s">
        <v>277</v>
      </c>
      <c r="F67" s="77">
        <v>1022873179.3200001</v>
      </c>
      <c r="G67" s="77">
        <f>+SUMIF(AGRICORP!I:I,C67,AGRICORP!F:F)</f>
        <v>0</v>
      </c>
      <c r="H67" s="77">
        <f>+SUMIF(SMTP!D:D,'ALL 2019'!C67,SMTP!H:H)</f>
        <v>2838794940.9099998</v>
      </c>
      <c r="I67" s="77">
        <f>SUMIF(AGRIVET!G:G,C67,AGRIVET!F:F)</f>
        <v>108807612.31</v>
      </c>
      <c r="J67" s="77">
        <f>+SUMIF(AGRIVAL!G:G,'ALL 2019'!C67,AGRIVAL!F:F)</f>
        <v>23423737847.759998</v>
      </c>
      <c r="K67" s="77">
        <f>+SUMIF(AGRIKOBA!G:G,'ALL 2019'!C67,AGRIKOBA!F:F)</f>
        <v>153484974</v>
      </c>
      <c r="L67" s="77">
        <f>+SUMIF(LMOI!F:F,'ALL 2019'!C67,LMOI!E:E)</f>
        <v>21002042614.48</v>
      </c>
      <c r="M67" s="12">
        <f>+SUMIF(TARTINE!G:G,'ALL 2019'!C67,TARTINE!F:F)</f>
        <v>2608718715.5599999</v>
      </c>
      <c r="N67" s="12">
        <f>+SUMIF(IDF!F:F,'ALL 2019'!C67,IDF!E:E)</f>
        <v>0</v>
      </c>
      <c r="O67" s="12">
        <f>+SUMIF(RYA!G:G,C67,RYA!F:F)</f>
        <v>0</v>
      </c>
      <c r="P67" s="12">
        <f>+SUMIF('SCI NOAH'!G:G,'ALL 2019'!C67,'SCI NOAH'!F:F)</f>
        <v>0</v>
      </c>
      <c r="Q67" s="12">
        <f>+SUMIF(SIM!F:F,'ALL 2019'!C67,SIM!E:E)</f>
        <v>0</v>
      </c>
      <c r="R67" s="147">
        <f>SUMIF('First Energy'!F:F,C67,'First Energy'!I:I)</f>
        <v>0</v>
      </c>
      <c r="S67" s="147">
        <f>SUMIF('ID Motors'!G:G,C67,'ID Motors'!J:J)</f>
        <v>0</v>
      </c>
      <c r="T67" s="12">
        <f>+SUMIF('ID RENTAL'!G:G,'ALL 2019'!C67,'ID RENTAL'!F:F)</f>
        <v>0</v>
      </c>
      <c r="U67" s="124">
        <f>+SUMIF('MCM '!G:G,'ALL 2019'!C67,'MCM '!F:F)</f>
        <v>0</v>
      </c>
      <c r="V67" s="77">
        <f>+SUMIF(AGRIMOTORS!G:G,C67,AGRIMOTORS!F:F)</f>
        <v>0</v>
      </c>
      <c r="W67" s="12">
        <f>+SUMIF(BOVIMA!F:F,'ALL 2019'!C67,BOVIMA!E:E)</f>
        <v>1088230500</v>
      </c>
      <c r="X67" s="12">
        <f>+SUMIF(AGRIFEED!F:F,'ALL 2019'!C67,AGRIFEED!E:E)</f>
        <v>211327999.53999999</v>
      </c>
      <c r="Y67" s="12">
        <f>+SUMIF(AMIP!F:F,'ALL 2019'!C67,AMIP!E:E)</f>
        <v>0</v>
      </c>
      <c r="Z67" s="12">
        <f>+SUMIF(ISF!F:F,'ALL 2019'!C67,ISF!F:F)</f>
        <v>0</v>
      </c>
      <c r="AA67" s="12">
        <f>+SUMIF(MABEL!F:F,'ALL 2019'!C67,MABEL!E:E)</f>
        <v>0</v>
      </c>
      <c r="AB67" s="124">
        <f>+SUMIF(DISCOI!G:G,'ALL 2019'!C67,DISCOI!F:F)</f>
        <v>0</v>
      </c>
      <c r="AC67" s="12">
        <f>+SUMIF(NMP!F:F,'ALL 2019'!C67,NMP!E:E)</f>
        <v>0</v>
      </c>
      <c r="AD67" s="12">
        <f>+SUMIF('AMCHO '!F:F,'ALL 2019'!C67,'AMCHO '!E:E)</f>
        <v>944529277.52999997</v>
      </c>
      <c r="AE67" s="12">
        <f>SUMIF(CONFORTIS!G:G,'ALL 2019'!C67,CONFORTIS!F:F)</f>
        <v>0</v>
      </c>
      <c r="AF67" s="12">
        <f>+SUMIF('IRS IMMO'!G:G,'ALL 2019'!C67,'IRS IMMO'!F:F)</f>
        <v>0</v>
      </c>
      <c r="AG67" s="12">
        <f>SUMIF('United Malagasy'!F:F,'ALL 2019'!C67,'United Malagasy'!E:E)</f>
        <v>0</v>
      </c>
      <c r="AH67" s="12">
        <f>+SUMIF(AGRIVETAM!F:F,'ALL 2019'!C67,AGRIVETAM!E:E)</f>
        <v>0</v>
      </c>
      <c r="AI67" s="12">
        <f>+SUMIF(EUROPAINTS!F:F,'ALL 2019'!C67,EUROPAINTS!E:E)</f>
        <v>1885048803.76</v>
      </c>
      <c r="AJ67" s="12">
        <f>SUMIF('CSS SAKAY'!F:F,'ALL 2019'!C67,'CSS SAKAY'!E:E)</f>
        <v>0</v>
      </c>
      <c r="AK67" s="77">
        <f>+SUMIF(AGRIMA!F:F,'ALL 2019'!C67,AGRIMA!E:E)</f>
        <v>53160645.899999999</v>
      </c>
      <c r="AL67" s="12">
        <f>+SUMIF(FERRIS!H:H,'ALL 2019'!C67,FERRIS!G:G)</f>
        <v>0</v>
      </c>
      <c r="AM67" s="12">
        <f>SUMIF(SEM!F:F,'ALL 2019'!C67,SEM!E:E)</f>
        <v>1157077823.8199999</v>
      </c>
      <c r="AN67" s="12">
        <f>+SUMIF(Madatrade!F:F,'ALL 2019'!C67,Madatrade!E:E)</f>
        <v>0</v>
      </c>
      <c r="AO67" s="12">
        <f>+SUMIF('FIRST INVESTISSEMENT'!G:G,'ALL 2019'!C67,'FIRST INVESTISSEMENT'!F:F)</f>
        <v>0</v>
      </c>
    </row>
    <row r="68" spans="1:41" x14ac:dyDescent="0.25">
      <c r="A68" t="str">
        <f t="shared" ref="A68:A131" si="3">+LEFT(B68)</f>
        <v>3</v>
      </c>
      <c r="B68" t="str">
        <f t="shared" ref="B68:B131" si="4">+LEFT(C68,3)</f>
        <v>311</v>
      </c>
      <c r="C68" s="23">
        <v>31100000</v>
      </c>
      <c r="D68" s="23" t="s">
        <v>3234</v>
      </c>
      <c r="E68" s="57" t="s">
        <v>1471</v>
      </c>
      <c r="F68" s="77"/>
      <c r="G68" s="77">
        <f>+SUMIF(AGRICORP!I:I,C68,AGRICORP!F:F)</f>
        <v>0</v>
      </c>
      <c r="H68" s="77">
        <f>+SUMIF(SMTP!D:D,'ALL 2019'!C68,SMTP!H:H)</f>
        <v>0</v>
      </c>
      <c r="I68" s="77">
        <f>SUMIF(AGRIVET!G:G,C68,AGRIVET!F:F)</f>
        <v>0</v>
      </c>
      <c r="J68" s="77">
        <f>+SUMIF(AGRIVAL!G:G,'ALL 2019'!C68,AGRIVAL!F:F)</f>
        <v>0</v>
      </c>
      <c r="K68" s="77">
        <f>+SUMIF(AGRIKOBA!G:G,'ALL 2019'!C68,AGRIKOBA!F:F)</f>
        <v>0</v>
      </c>
      <c r="L68" s="77">
        <f>+SUMIF(LMOI!F:F,'ALL 2019'!C68,LMOI!E:E)</f>
        <v>0</v>
      </c>
      <c r="M68" s="12">
        <f>+SUMIF(TARTINE!G:G,'ALL 2019'!C68,TARTINE!F:F)</f>
        <v>0</v>
      </c>
      <c r="N68" s="12">
        <f>+SUMIF(IDF!F:F,'ALL 2019'!C68,IDF!E:E)</f>
        <v>0</v>
      </c>
      <c r="O68" s="12">
        <f>+SUMIF(RYA!G:G,C68,RYA!F:F)</f>
        <v>0</v>
      </c>
      <c r="P68" s="12">
        <f>+SUMIF('SCI NOAH'!G:G,'ALL 2019'!C68,'SCI NOAH'!F:F)</f>
        <v>0</v>
      </c>
      <c r="Q68" s="12">
        <f>+SUMIF(SIM!F:F,'ALL 2019'!C68,SIM!E:E)</f>
        <v>0</v>
      </c>
      <c r="R68" s="147">
        <f>SUMIF('First Energy'!F:F,C68,'First Energy'!I:I)</f>
        <v>0</v>
      </c>
      <c r="S68" s="147">
        <f>SUMIF('ID Motors'!G:G,C68,'ID Motors'!J:J)</f>
        <v>0</v>
      </c>
      <c r="T68" s="12">
        <f>+SUMIF('ID RENTAL'!G:G,'ALL 2019'!C68,'ID RENTAL'!F:F)</f>
        <v>0</v>
      </c>
      <c r="U68" s="124">
        <f>+SUMIF('MCM '!G:G,'ALL 2019'!C68,'MCM '!F:F)</f>
        <v>0</v>
      </c>
      <c r="V68" s="77">
        <f>+SUMIF(AGRIMOTORS!G:G,C68,AGRIMOTORS!F:F)</f>
        <v>0</v>
      </c>
      <c r="W68" s="12">
        <f>+SUMIF(BOVIMA!F:F,'ALL 2019'!C68,BOVIMA!E:E)</f>
        <v>0</v>
      </c>
      <c r="X68" s="12">
        <f>+SUMIF(AGRIFEED!F:F,'ALL 2019'!C68,AGRIFEED!E:E)</f>
        <v>0</v>
      </c>
      <c r="Y68" s="12">
        <f>+SUMIF(AMIP!F:F,'ALL 2019'!C68,AMIP!E:E)</f>
        <v>0</v>
      </c>
      <c r="Z68" s="12">
        <f>+SUMIF(ISF!F:F,'ALL 2019'!C68,ISF!F:F)</f>
        <v>0</v>
      </c>
      <c r="AA68" s="12">
        <f>+SUMIF(MABEL!F:F,'ALL 2019'!C68,MABEL!E:E)</f>
        <v>0</v>
      </c>
      <c r="AB68" s="124">
        <f>+SUMIF(DISCOI!G:G,'ALL 2019'!C68,DISCOI!F:F)</f>
        <v>0</v>
      </c>
      <c r="AC68" s="12">
        <f>+SUMIF(NMP!F:F,'ALL 2019'!C68,NMP!E:E)</f>
        <v>82968642.090000004</v>
      </c>
      <c r="AD68" s="12">
        <f>+SUMIF('AMCHO '!F:F,'ALL 2019'!C68,'AMCHO '!E:E)</f>
        <v>0</v>
      </c>
      <c r="AE68" s="12">
        <f>SUMIF(CONFORTIS!G:G,'ALL 2019'!C68,CONFORTIS!F:F)</f>
        <v>0</v>
      </c>
      <c r="AF68" s="12">
        <f>+SUMIF('IRS IMMO'!G:G,'ALL 2019'!C68,'IRS IMMO'!F:F)</f>
        <v>0</v>
      </c>
      <c r="AG68" s="12">
        <f>SUMIF('United Malagasy'!F:F,'ALL 2019'!C68,'United Malagasy'!E:E)</f>
        <v>0</v>
      </c>
      <c r="AH68" s="12">
        <f>+SUMIF(AGRIVETAM!F:F,'ALL 2019'!C68,AGRIVETAM!E:E)</f>
        <v>0</v>
      </c>
      <c r="AI68" s="12">
        <f>+SUMIF(EUROPAINTS!F:F,'ALL 2019'!C68,EUROPAINTS!E:E)</f>
        <v>0</v>
      </c>
      <c r="AJ68" s="12">
        <f>SUMIF('CSS SAKAY'!F:F,'ALL 2019'!C68,'CSS SAKAY'!E:E)</f>
        <v>0</v>
      </c>
      <c r="AK68" s="77">
        <f>+SUMIF(AGRIMA!F:F,'ALL 2019'!C68,AGRIMA!E:E)</f>
        <v>0</v>
      </c>
      <c r="AL68" s="12">
        <f>+SUMIF(FERRIS!H:H,'ALL 2019'!C68,FERRIS!G:G)</f>
        <v>0</v>
      </c>
      <c r="AM68" s="12">
        <f>SUMIF(SEM!F:F,'ALL 2019'!C68,SEM!E:E)</f>
        <v>0</v>
      </c>
      <c r="AN68" s="12">
        <f>+SUMIF(Madatrade!F:F,'ALL 2019'!C68,Madatrade!E:E)</f>
        <v>0</v>
      </c>
      <c r="AO68" s="12">
        <f>+SUMIF('FIRST INVESTISSEMENT'!G:G,'ALL 2019'!C68,'FIRST INVESTISSEMENT'!F:F)</f>
        <v>0</v>
      </c>
    </row>
    <row r="69" spans="1:41" x14ac:dyDescent="0.25">
      <c r="A69" t="str">
        <f t="shared" si="3"/>
        <v>3</v>
      </c>
      <c r="B69" t="str">
        <f t="shared" si="4"/>
        <v>351</v>
      </c>
      <c r="C69" s="18">
        <v>35100000</v>
      </c>
      <c r="D69" s="23" t="s">
        <v>3234</v>
      </c>
      <c r="E69" s="24" t="s">
        <v>278</v>
      </c>
      <c r="F69" s="77">
        <v>2565602846.9299998</v>
      </c>
      <c r="G69" s="77">
        <f>+SUMIF(AGRICORP!I:I,C69,AGRICORP!F:F)</f>
        <v>0</v>
      </c>
      <c r="H69" s="77">
        <f>+SUMIF(SMTP!D:D,'ALL 2019'!C69,SMTP!H:H)</f>
        <v>0</v>
      </c>
      <c r="I69" s="77">
        <f>SUMIF(AGRIVET!G:G,C69,AGRIVET!F:F)</f>
        <v>0</v>
      </c>
      <c r="J69" s="77">
        <f>+SUMIF(AGRIVAL!G:G,'ALL 2019'!C69,AGRIVAL!F:F)</f>
        <v>0</v>
      </c>
      <c r="K69" s="77">
        <f>+SUMIF(AGRIKOBA!G:G,'ALL 2019'!C69,AGRIKOBA!F:F)</f>
        <v>0</v>
      </c>
      <c r="L69" s="77">
        <f>+SUMIF(LMOI!F:F,'ALL 2019'!C69,LMOI!E:E)</f>
        <v>0</v>
      </c>
      <c r="M69" s="12">
        <f>+SUMIF(TARTINE!G:G,'ALL 2019'!C69,TARTINE!F:F)</f>
        <v>0</v>
      </c>
      <c r="N69" s="12">
        <f>+SUMIF(IDF!F:F,'ALL 2019'!C69,IDF!E:E)</f>
        <v>0</v>
      </c>
      <c r="O69" s="12">
        <f>+SUMIF(RYA!G:G,C69,RYA!F:F)</f>
        <v>0</v>
      </c>
      <c r="P69" s="12">
        <f>+SUMIF('SCI NOAH'!G:G,'ALL 2019'!C69,'SCI NOAH'!F:F)</f>
        <v>0</v>
      </c>
      <c r="Q69" s="12">
        <f>+SUMIF(SIM!F:F,'ALL 2019'!C69,SIM!E:E)</f>
        <v>0</v>
      </c>
      <c r="R69" s="147">
        <f>SUMIF('First Energy'!F:F,C69,'First Energy'!I:I)</f>
        <v>0</v>
      </c>
      <c r="S69" s="147">
        <f>SUMIF('ID Motors'!G:G,C69,'ID Motors'!J:J)</f>
        <v>0</v>
      </c>
      <c r="T69" s="12">
        <f>+SUMIF('ID RENTAL'!G:G,'ALL 2019'!C69,'ID RENTAL'!F:F)</f>
        <v>0</v>
      </c>
      <c r="U69" s="124">
        <f>+SUMIF('MCM '!G:G,'ALL 2019'!C69,'MCM '!F:F)</f>
        <v>0</v>
      </c>
      <c r="V69" s="77">
        <f>+SUMIF(AGRIMOTORS!G:G,C69,AGRIMOTORS!F:F)</f>
        <v>0</v>
      </c>
      <c r="W69" s="12">
        <f>+SUMIF(BOVIMA!F:F,'ALL 2019'!C69,BOVIMA!E:E)</f>
        <v>0</v>
      </c>
      <c r="X69" s="12">
        <f>+SUMIF(AGRIFEED!F:F,'ALL 2019'!C69,AGRIFEED!E:E)</f>
        <v>0</v>
      </c>
      <c r="Y69" s="12">
        <f>+SUMIF(AMIP!F:F,'ALL 2019'!C69,AMIP!E:E)</f>
        <v>0</v>
      </c>
      <c r="Z69" s="12">
        <f>+SUMIF(ISF!F:F,'ALL 2019'!C69,ISF!F:F)</f>
        <v>0</v>
      </c>
      <c r="AA69" s="12">
        <f>+SUMIF(MABEL!F:F,'ALL 2019'!C69,MABEL!E:E)</f>
        <v>0</v>
      </c>
      <c r="AB69" s="124">
        <f>+SUMIF(DISCOI!G:G,'ALL 2019'!C69,DISCOI!F:F)</f>
        <v>0</v>
      </c>
      <c r="AC69" s="12">
        <f>+SUMIF(NMP!F:F,'ALL 2019'!C69,NMP!E:E)</f>
        <v>0</v>
      </c>
      <c r="AD69" s="12">
        <f>+SUMIF('AMCHO '!F:F,'ALL 2019'!C69,'AMCHO '!E:E)</f>
        <v>0</v>
      </c>
      <c r="AE69" s="12">
        <f>SUMIF(CONFORTIS!G:G,'ALL 2019'!C69,CONFORTIS!F:F)</f>
        <v>0</v>
      </c>
      <c r="AF69" s="12">
        <f>+SUMIF('IRS IMMO'!G:G,'ALL 2019'!C69,'IRS IMMO'!F:F)</f>
        <v>0</v>
      </c>
      <c r="AG69" s="12">
        <f>SUMIF('United Malagasy'!F:F,'ALL 2019'!C69,'United Malagasy'!E:E)</f>
        <v>0</v>
      </c>
      <c r="AH69" s="12">
        <f>+SUMIF(AGRIVETAM!F:F,'ALL 2019'!C69,AGRIVETAM!E:E)</f>
        <v>0</v>
      </c>
      <c r="AI69" s="12">
        <f>+SUMIF(EUROPAINTS!F:F,'ALL 2019'!C69,EUROPAINTS!E:E)</f>
        <v>0</v>
      </c>
      <c r="AJ69" s="12">
        <f>SUMIF('CSS SAKAY'!F:F,'ALL 2019'!C69,'CSS SAKAY'!E:E)</f>
        <v>0</v>
      </c>
      <c r="AK69" s="77">
        <f>+SUMIF(AGRIMA!F:F,'ALL 2019'!C69,AGRIMA!E:E)</f>
        <v>0</v>
      </c>
      <c r="AL69" s="12">
        <f>+SUMIF(FERRIS!H:H,'ALL 2019'!C69,FERRIS!G:G)</f>
        <v>0</v>
      </c>
      <c r="AM69" s="12">
        <f>SUMIF(SEM!F:F,'ALL 2019'!C69,SEM!E:E)</f>
        <v>0</v>
      </c>
      <c r="AN69" s="12">
        <f>+SUMIF(Madatrade!F:F,'ALL 2019'!C69,Madatrade!E:E)</f>
        <v>0</v>
      </c>
      <c r="AO69" s="12">
        <f>+SUMIF('FIRST INVESTISSEMENT'!G:G,'ALL 2019'!C69,'FIRST INVESTISSEMENT'!F:F)</f>
        <v>0</v>
      </c>
    </row>
    <row r="70" spans="1:41" x14ac:dyDescent="0.25">
      <c r="A70" t="str">
        <f t="shared" si="3"/>
        <v>3</v>
      </c>
      <c r="B70" t="str">
        <f t="shared" si="4"/>
        <v>350</v>
      </c>
      <c r="C70" s="18">
        <v>35000000</v>
      </c>
      <c r="D70" s="23" t="s">
        <v>3234</v>
      </c>
      <c r="E70" s="24" t="s">
        <v>2083</v>
      </c>
      <c r="F70" s="77"/>
      <c r="G70" s="77">
        <f>+SUMIF(AGRICORP!I:I,C70,AGRICORP!F:F)</f>
        <v>0</v>
      </c>
      <c r="H70" s="77">
        <f>+SUMIF(SMTP!D:D,'ALL 2019'!C70,SMTP!H:H)</f>
        <v>0</v>
      </c>
      <c r="I70" s="77">
        <f>SUMIF(AGRIVET!G:G,C70,AGRIVET!F:F)</f>
        <v>0</v>
      </c>
      <c r="J70" s="77">
        <f>+SUMIF(AGRIVAL!G:G,'ALL 2019'!C70,AGRIVAL!F:F)</f>
        <v>0</v>
      </c>
      <c r="K70" s="77">
        <f>+SUMIF(AGRIKOBA!G:G,'ALL 2019'!C70,AGRIKOBA!F:F)</f>
        <v>0</v>
      </c>
      <c r="M70" s="12"/>
      <c r="N70" s="12"/>
      <c r="O70" s="12"/>
      <c r="P70" s="12">
        <f>+SUMIF('SCI NOAH'!G:G,'ALL 2019'!C70,'SCI NOAH'!F:F)</f>
        <v>0</v>
      </c>
      <c r="Q70" s="12">
        <f>+SUMIF(SIM!F:F,'ALL 2019'!C70,SIM!E:E)</f>
        <v>0</v>
      </c>
      <c r="R70" s="147">
        <f>SUMIF('First Energy'!F:F,C70,'First Energy'!I:I)</f>
        <v>0</v>
      </c>
      <c r="S70" s="147">
        <f>SUMIF('ID Motors'!G:G,C70,'ID Motors'!J:J)</f>
        <v>1044938088.8</v>
      </c>
      <c r="T70" s="12">
        <f>+SUMIF('ID RENTAL'!G:G,'ALL 2019'!C70,'ID RENTAL'!F:F)</f>
        <v>0</v>
      </c>
      <c r="U70" s="124">
        <f>+SUMIF('MCM '!G:G,'ALL 2019'!C70,'MCM '!F:F)</f>
        <v>1207407178</v>
      </c>
      <c r="V70" s="77">
        <f>+SUMIF(AGRIMOTORS!G:G,C70,AGRIMOTORS!F:F)</f>
        <v>0</v>
      </c>
      <c r="W70" s="12">
        <f>+SUMIF(BOVIMA!F:F,'ALL 2019'!C70,BOVIMA!E:E)</f>
        <v>0</v>
      </c>
      <c r="X70" s="12">
        <f>+SUMIF(AGRIFEED!F:F,'ALL 2019'!C70,AGRIFEED!E:E)</f>
        <v>0</v>
      </c>
      <c r="Y70" s="12">
        <f>+SUMIF(AMIP!F:F,'ALL 2019'!C70,AMIP!E:E)</f>
        <v>0</v>
      </c>
      <c r="Z70" s="12">
        <f>+SUMIF(ISF!F:F,'ALL 2019'!C70,ISF!F:F)</f>
        <v>0</v>
      </c>
      <c r="AA70" s="12">
        <f>+SUMIF(MABEL!F:F,'ALL 2019'!C70,MABEL!E:E)</f>
        <v>0</v>
      </c>
      <c r="AB70" s="124">
        <f>+SUMIF(DISCOI!G:G,'ALL 2019'!C70,DISCOI!F:F)</f>
        <v>0</v>
      </c>
      <c r="AC70" s="12">
        <f>+SUMIF(NMP!F:F,'ALL 2019'!C70,NMP!E:E)</f>
        <v>0</v>
      </c>
      <c r="AD70" s="12">
        <f>+SUMIF('AMCHO '!F:F,'ALL 2019'!C70,'AMCHO '!E:E)</f>
        <v>0</v>
      </c>
      <c r="AE70" s="12">
        <f>SUMIF(CONFORTIS!G:G,'ALL 2019'!C70,CONFORTIS!F:F)</f>
        <v>0</v>
      </c>
      <c r="AF70" s="12">
        <f>+SUMIF('IRS IMMO'!G:G,'ALL 2019'!C70,'IRS IMMO'!F:F)</f>
        <v>0</v>
      </c>
      <c r="AG70" s="12">
        <f>SUMIF('United Malagasy'!F:F,'ALL 2019'!C70,'United Malagasy'!E:E)</f>
        <v>0</v>
      </c>
      <c r="AH70" s="12">
        <f>+SUMIF(AGRIVETAM!F:F,'ALL 2019'!C70,AGRIVETAM!E:E)</f>
        <v>0</v>
      </c>
      <c r="AI70" s="12">
        <f>+SUMIF(EUROPAINTS!F:F,'ALL 2019'!C70,EUROPAINTS!E:E)</f>
        <v>0</v>
      </c>
      <c r="AJ70" s="12">
        <f>SUMIF('CSS SAKAY'!F:F,'ALL 2019'!C70,'CSS SAKAY'!E:E)</f>
        <v>0</v>
      </c>
      <c r="AK70" s="77">
        <f>+SUMIF(AGRIMA!F:F,'ALL 2019'!C70,AGRIMA!E:E)</f>
        <v>0</v>
      </c>
      <c r="AL70" s="12">
        <f>+SUMIF(FERRIS!H:H,'ALL 2019'!C70,FERRIS!G:G)</f>
        <v>0</v>
      </c>
      <c r="AM70" s="12">
        <f>SUMIF(SEM!F:F,'ALL 2019'!C70,SEM!E:E)</f>
        <v>0</v>
      </c>
      <c r="AN70" s="12">
        <f>+SUMIF(Madatrade!F:F,'ALL 2019'!C70,Madatrade!E:E)</f>
        <v>0</v>
      </c>
      <c r="AO70" s="12">
        <f>+SUMIF('FIRST INVESTISSEMENT'!G:G,'ALL 2019'!C70,'FIRST INVESTISSEMENT'!F:F)</f>
        <v>0</v>
      </c>
    </row>
    <row r="71" spans="1:41" x14ac:dyDescent="0.25">
      <c r="A71" t="str">
        <f t="shared" si="3"/>
        <v>3</v>
      </c>
      <c r="B71" t="str">
        <f t="shared" si="4"/>
        <v>355</v>
      </c>
      <c r="C71" s="60">
        <v>35500000</v>
      </c>
      <c r="D71" s="23" t="s">
        <v>3235</v>
      </c>
      <c r="E71" s="24" t="s">
        <v>613</v>
      </c>
      <c r="F71" s="77">
        <v>0</v>
      </c>
      <c r="G71" s="77">
        <f>+SUMIF(AGRICORP!I:I,C71,AGRICORP!F:F)</f>
        <v>0</v>
      </c>
      <c r="H71" s="77">
        <f>+SUMIF(SMTP!D:D,'ALL 2019'!C71,SMTP!H:H)</f>
        <v>1871581999.7</v>
      </c>
      <c r="I71" s="77">
        <f>SUMIF(AGRIVET!G:G,C71,AGRIVET!F:F)</f>
        <v>302343842.66000003</v>
      </c>
      <c r="J71" s="77">
        <f>+SUMIF(AGRIVAL!G:G,'ALL 2019'!C71,AGRIVAL!F:F)</f>
        <v>1085243133</v>
      </c>
      <c r="K71" s="77">
        <f>+SUMIF(AGRIKOBA!G:G,'ALL 2019'!C71,AGRIKOBA!F:F)</f>
        <v>402920473</v>
      </c>
      <c r="L71" s="77">
        <f>+SUMIF(LMOI!F:F,'ALL 2019'!C71,LMOI!E:E)</f>
        <v>0</v>
      </c>
      <c r="M71" s="12">
        <f>+SUMIF(TARTINE!G:G,'ALL 2019'!C71,TARTINE!F:F)</f>
        <v>63711112</v>
      </c>
      <c r="N71" s="12">
        <f>+SUMIF(IDF!F:F,'ALL 2019'!C71,IDF!E:E)</f>
        <v>0</v>
      </c>
      <c r="O71" s="12">
        <f>+SUMIF(RYA!G:G,C71,RYA!F:F)</f>
        <v>0</v>
      </c>
      <c r="P71" s="12">
        <f>+SUMIF('SCI NOAH'!G:G,'ALL 2019'!C71,'SCI NOAH'!F:F)</f>
        <v>0</v>
      </c>
      <c r="Q71" s="12">
        <f>+SUMIF(SIM!F:F,'ALL 2019'!C71,SIM!E:E)</f>
        <v>0</v>
      </c>
      <c r="R71" s="147">
        <f>SUMIF('First Energy'!F:F,C71,'First Energy'!I:I)</f>
        <v>0</v>
      </c>
      <c r="S71" s="147">
        <f>SUMIF('ID Motors'!G:G,C71,'ID Motors'!J:J)</f>
        <v>0</v>
      </c>
      <c r="T71" s="12">
        <f>+SUMIF('ID RENTAL'!G:G,'ALL 2019'!C71,'ID RENTAL'!F:F)</f>
        <v>0</v>
      </c>
      <c r="U71" s="124">
        <f>+SUMIF('MCM '!G:G,'ALL 2019'!C71,'MCM '!F:F)</f>
        <v>0</v>
      </c>
      <c r="V71" s="77">
        <f>+SUMIF(AGRIMOTORS!G:G,C71,AGRIMOTORS!F:F)</f>
        <v>0</v>
      </c>
      <c r="W71" s="12">
        <f>+SUMIF(BOVIMA!F:F,'ALL 2019'!C71,BOVIMA!E:E)</f>
        <v>0</v>
      </c>
      <c r="X71" s="12">
        <f>+SUMIF(AGRIFEED!F:F,'ALL 2019'!C71,AGRIFEED!E:E)</f>
        <v>0</v>
      </c>
      <c r="Y71" s="12">
        <f>+SUMIF(AMIP!F:F,'ALL 2019'!C71,AMIP!E:E)</f>
        <v>0</v>
      </c>
      <c r="Z71" s="12">
        <f>+SUMIF(ISF!F:F,'ALL 2019'!C71,ISF!F:F)</f>
        <v>0</v>
      </c>
      <c r="AA71" s="12">
        <f>+SUMIF(MABEL!F:F,'ALL 2019'!C71,MABEL!E:E)</f>
        <v>0</v>
      </c>
      <c r="AB71" s="124">
        <f>+SUMIF(DISCOI!G:G,'ALL 2019'!C71,DISCOI!F:F)</f>
        <v>0</v>
      </c>
      <c r="AC71" s="12">
        <f>+SUMIF(NMP!F:F,'ALL 2019'!C71,NMP!E:E)</f>
        <v>694550607.89999998</v>
      </c>
      <c r="AD71" s="12">
        <f>+SUMIF('AMCHO '!F:F,'ALL 2019'!C71,'AMCHO '!E:E)</f>
        <v>279027248.01999998</v>
      </c>
      <c r="AE71" s="12">
        <f>SUMIF(CONFORTIS!G:G,'ALL 2019'!C71,CONFORTIS!F:F)</f>
        <v>0</v>
      </c>
      <c r="AF71" s="12">
        <f>+SUMIF('IRS IMMO'!G:G,'ALL 2019'!C71,'IRS IMMO'!F:F)</f>
        <v>0</v>
      </c>
      <c r="AG71" s="12">
        <f>SUMIF('United Malagasy'!F:F,'ALL 2019'!C71,'United Malagasy'!E:E)</f>
        <v>0</v>
      </c>
      <c r="AH71" s="12">
        <f>+SUMIF(AGRIVETAM!F:F,'ALL 2019'!C71,AGRIVETAM!E:E)</f>
        <v>0</v>
      </c>
      <c r="AI71" s="12">
        <f>+SUMIF(EUROPAINTS!F:F,'ALL 2019'!C71,EUROPAINTS!E:E)</f>
        <v>73462976.359999999</v>
      </c>
      <c r="AJ71" s="12">
        <f>SUMIF('CSS SAKAY'!F:F,'ALL 2019'!C71,'CSS SAKAY'!E:E)</f>
        <v>0</v>
      </c>
      <c r="AK71" s="77">
        <f>+SUMIF(AGRIMA!F:F,'ALL 2019'!C71,AGRIMA!E:E)</f>
        <v>274989000</v>
      </c>
      <c r="AL71" s="12">
        <f>+SUMIF(FERRIS!H:H,'ALL 2019'!C71,FERRIS!G:G)</f>
        <v>0</v>
      </c>
      <c r="AM71" s="12">
        <f>SUMIF(SEM!F:F,'ALL 2019'!C71,SEM!E:E)</f>
        <v>2872139385.5799999</v>
      </c>
      <c r="AN71" s="12">
        <f>+SUMIF(Madatrade!F:F,'ALL 2019'!C71,Madatrade!E:E)</f>
        <v>0</v>
      </c>
      <c r="AO71" s="12">
        <f>+SUMIF('FIRST INVESTISSEMENT'!G:G,'ALL 2019'!C71,'FIRST INVESTISSEMENT'!F:F)</f>
        <v>0</v>
      </c>
    </row>
    <row r="72" spans="1:41" x14ac:dyDescent="0.25">
      <c r="A72" t="str">
        <f t="shared" si="3"/>
        <v>3</v>
      </c>
      <c r="B72" t="str">
        <f t="shared" si="4"/>
        <v>371</v>
      </c>
      <c r="C72" s="18">
        <v>37100000</v>
      </c>
      <c r="D72" s="23" t="s">
        <v>3236</v>
      </c>
      <c r="E72" s="24" t="s">
        <v>615</v>
      </c>
      <c r="F72" s="77">
        <v>0</v>
      </c>
      <c r="G72" s="77">
        <f>+SUMIF(AGRICORP!I:I,C72,AGRICORP!F:F)</f>
        <v>0</v>
      </c>
      <c r="H72" s="77">
        <f>+SUMIF(SMTP!D:D,'ALL 2019'!C72,SMTP!H:H)</f>
        <v>4458636059.7200003</v>
      </c>
      <c r="I72" s="77">
        <f>SUMIF(AGRIVET!G:G,C72,AGRIVET!F:F)</f>
        <v>13766318418.75</v>
      </c>
      <c r="J72" s="77">
        <f>+SUMIF(AGRIVAL!G:G,'ALL 2019'!C72,AGRIVAL!F:F)</f>
        <v>0</v>
      </c>
      <c r="K72" s="77">
        <f>+SUMIF(AGRIKOBA!G:G,'ALL 2019'!C72,AGRIKOBA!F:F)</f>
        <v>0</v>
      </c>
      <c r="L72" s="77">
        <f>+SUMIF(LMOI!F:F,'ALL 2019'!C72,LMOI!E:E)</f>
        <v>0</v>
      </c>
      <c r="M72" s="12">
        <f>+SUMIF(TARTINE!G:G,'ALL 2019'!C72,TARTINE!F:F)</f>
        <v>0</v>
      </c>
      <c r="N72" s="12">
        <f>+SUMIF(IDF!F:F,'ALL 2019'!C72,IDF!E:E)</f>
        <v>0</v>
      </c>
      <c r="O72" s="12">
        <f>+SUMIF(RYA!G:G,C72,RYA!F:F)</f>
        <v>0</v>
      </c>
      <c r="P72" s="12">
        <f>+SUMIF('SCI NOAH'!G:G,'ALL 2019'!C72,'SCI NOAH'!F:F)</f>
        <v>0</v>
      </c>
      <c r="Q72" s="12">
        <f>+SUMIF(SIM!F:F,'ALL 2019'!C72,SIM!E:E)</f>
        <v>0</v>
      </c>
      <c r="R72" s="147">
        <f>SUMIF('First Energy'!F:F,C72,'First Energy'!I:I)</f>
        <v>587524809.67999995</v>
      </c>
      <c r="S72" s="147">
        <f>SUMIF('ID Motors'!G:G,C72,'ID Motors'!J:J)</f>
        <v>10403387382.610001</v>
      </c>
      <c r="T72" s="12">
        <f>+SUMIF('ID RENTAL'!G:G,'ALL 2019'!C72,'ID RENTAL'!F:F)</f>
        <v>0</v>
      </c>
      <c r="U72" s="124">
        <f>+SUMIF('MCM '!G:G,'ALL 2019'!C72,'MCM '!F:F)</f>
        <v>2463886490</v>
      </c>
      <c r="V72" s="77">
        <f>+SUMIF(AGRIMOTORS!G:G,C72,AGRIMOTORS!F:F)</f>
        <v>0</v>
      </c>
      <c r="W72" s="12">
        <f>+SUMIF(BOVIMA!F:F,'ALL 2019'!C72,BOVIMA!E:E)</f>
        <v>0</v>
      </c>
      <c r="X72" s="12">
        <f>+SUMIF(AGRIFEED!F:F,'ALL 2019'!C72,AGRIFEED!E:E)</f>
        <v>0</v>
      </c>
      <c r="Y72" s="12">
        <f>+SUMIF(AMIP!F:F,'ALL 2019'!C72,AMIP!E:E)</f>
        <v>0</v>
      </c>
      <c r="Z72" s="12">
        <f>+SUMIF(ISF!F:F,'ALL 2019'!C72,ISF!F:F)</f>
        <v>0</v>
      </c>
      <c r="AA72" s="12">
        <f>+SUMIF(MABEL!F:F,'ALL 2019'!C72,MABEL!E:E)</f>
        <v>0</v>
      </c>
      <c r="AB72" s="124">
        <f>+SUMIF(DISCOI!G:G,'ALL 2019'!C72,DISCOI!F:F)</f>
        <v>0</v>
      </c>
      <c r="AC72" s="12">
        <f>+SUMIF(NMP!F:F,'ALL 2019'!C72,NMP!E:E)</f>
        <v>0</v>
      </c>
      <c r="AD72" s="12">
        <f>+SUMIF('AMCHO '!F:F,'ALL 2019'!C72,'AMCHO '!E:E)</f>
        <v>0</v>
      </c>
      <c r="AE72" s="12">
        <f>SUMIF(CONFORTIS!G:G,'ALL 2019'!C72,CONFORTIS!F:F)</f>
        <v>0</v>
      </c>
      <c r="AF72" s="12">
        <f>+SUMIF('IRS IMMO'!G:G,'ALL 2019'!C72,'IRS IMMO'!F:F)</f>
        <v>0</v>
      </c>
      <c r="AG72" s="12">
        <f>SUMIF('United Malagasy'!F:F,'ALL 2019'!C72,'United Malagasy'!E:E)</f>
        <v>0</v>
      </c>
      <c r="AH72" s="12">
        <f>+SUMIF(AGRIVETAM!F:F,'ALL 2019'!C72,AGRIVETAM!E:E)</f>
        <v>627212945.23000002</v>
      </c>
      <c r="AI72" s="12">
        <f>+SUMIF(EUROPAINTS!F:F,'ALL 2019'!C72,EUROPAINTS!E:E)</f>
        <v>0</v>
      </c>
      <c r="AJ72" s="12">
        <f>SUMIF('CSS SAKAY'!F:F,'ALL 2019'!C72,'CSS SAKAY'!E:E)</f>
        <v>0</v>
      </c>
      <c r="AK72" s="77">
        <f>+SUMIF(AGRIMA!F:F,'ALL 2019'!C72,AGRIMA!E:E)</f>
        <v>0</v>
      </c>
      <c r="AL72" s="12">
        <f>+SUMIF(FERRIS!H:H,'ALL 2019'!C72,FERRIS!G:G)</f>
        <v>0</v>
      </c>
      <c r="AM72" s="12">
        <f>SUMIF(SEM!F:F,'ALL 2019'!C72,SEM!E:E)</f>
        <v>0</v>
      </c>
      <c r="AN72" s="12">
        <f>+SUMIF(Madatrade!F:F,'ALL 2019'!C72,Madatrade!E:E)</f>
        <v>14632153106.780001</v>
      </c>
      <c r="AO72" s="12">
        <f>+SUMIF('FIRST INVESTISSEMENT'!G:G,'ALL 2019'!C72,'FIRST INVESTISSEMENT'!F:F)</f>
        <v>0</v>
      </c>
    </row>
    <row r="73" spans="1:41" x14ac:dyDescent="0.25">
      <c r="A73" t="str">
        <f t="shared" si="3"/>
        <v>3</v>
      </c>
      <c r="B73" t="str">
        <f t="shared" si="4"/>
        <v>380</v>
      </c>
      <c r="C73" s="23">
        <v>38000000</v>
      </c>
      <c r="D73" s="23" t="s">
        <v>3237</v>
      </c>
      <c r="E73" s="24" t="s">
        <v>617</v>
      </c>
      <c r="F73" s="77">
        <v>0</v>
      </c>
      <c r="G73" s="77">
        <f>+SUMIF(AGRICORP!I:I,C73,AGRICORP!F:F)</f>
        <v>0</v>
      </c>
      <c r="H73" s="77">
        <f>+SUMIF(SMTP!D:D,'ALL 2019'!C73,SMTP!H:H)</f>
        <v>518893306.22000003</v>
      </c>
      <c r="I73" s="77">
        <f>SUMIF(AGRIVET!G:G,C73,AGRIVET!F:F)</f>
        <v>5450146065.6400003</v>
      </c>
      <c r="J73" s="77">
        <f>+SUMIF(AGRIVAL!G:G,'ALL 2019'!C73,AGRIVAL!F:F)</f>
        <v>1487820124.45</v>
      </c>
      <c r="K73" s="77">
        <f>+SUMIF(AGRIKOBA!G:G,'ALL 2019'!C73,AGRIKOBA!F:F)</f>
        <v>0</v>
      </c>
      <c r="L73" s="77">
        <f>+SUMIF(LMOI!F:F,'ALL 2019'!C73,LMOI!E:E)</f>
        <v>23276735680.5</v>
      </c>
      <c r="M73" s="12">
        <f>+SUMIF(TARTINE!G:G,'ALL 2019'!C73,TARTINE!F:F)</f>
        <v>0</v>
      </c>
      <c r="N73" s="12">
        <f>+SUMIF(IDF!F:F,'ALL 2019'!C73,IDF!E:E)</f>
        <v>0</v>
      </c>
      <c r="O73" s="12">
        <f>+SUMIF(RYA!G:G,C73,RYA!F:F)</f>
        <v>0</v>
      </c>
      <c r="P73" s="12">
        <f>+SUMIF('SCI NOAH'!G:G,'ALL 2019'!C73,'SCI NOAH'!F:F)</f>
        <v>0</v>
      </c>
      <c r="Q73" s="12">
        <f>+SUMIF(SIM!F:F,'ALL 2019'!C73,SIM!E:E)</f>
        <v>0</v>
      </c>
      <c r="R73" s="147">
        <f>SUMIF('First Energy'!F:F,C73,'First Energy'!I:I)</f>
        <v>0</v>
      </c>
      <c r="S73" s="147">
        <f>SUMIF('ID Motors'!G:G,C73,'ID Motors'!J:J)</f>
        <v>5848375295.6999998</v>
      </c>
      <c r="T73" s="12">
        <f>+SUMIF('ID RENTAL'!G:G,'ALL 2019'!C73,'ID RENTAL'!F:F)</f>
        <v>0</v>
      </c>
      <c r="U73" s="124">
        <f>+SUMIF('MCM '!G:G,'ALL 2019'!C73,'MCM '!F:F)</f>
        <v>0</v>
      </c>
      <c r="V73" s="77">
        <f>+SUMIF(AGRIMOTORS!G:G,C73,AGRIMOTORS!F:F)</f>
        <v>0</v>
      </c>
      <c r="W73" s="12">
        <f>+SUMIF(BOVIMA!F:F,'ALL 2019'!C73,BOVIMA!E:E)</f>
        <v>0</v>
      </c>
      <c r="X73" s="12">
        <f>+SUMIF(AGRIFEED!F:F,'ALL 2019'!C73,AGRIFEED!E:E)</f>
        <v>0</v>
      </c>
      <c r="Y73" s="12">
        <f>+SUMIF(AMIP!F:F,'ALL 2019'!C73,AMIP!E:E)</f>
        <v>0</v>
      </c>
      <c r="Z73" s="12">
        <f>+SUMIF(ISF!F:F,'ALL 2019'!C73,ISF!F:F)</f>
        <v>0</v>
      </c>
      <c r="AA73" s="12">
        <f>+SUMIF(MABEL!F:F,'ALL 2019'!C73,MABEL!E:E)</f>
        <v>0</v>
      </c>
      <c r="AB73" s="124">
        <f>+SUMIF(DISCOI!G:G,'ALL 2019'!C73,DISCOI!F:F)</f>
        <v>0</v>
      </c>
      <c r="AC73" s="12">
        <f>+SUMIF(NMP!F:F,'ALL 2019'!C73,NMP!E:E)</f>
        <v>0</v>
      </c>
      <c r="AD73" s="12">
        <f>+SUMIF('AMCHO '!F:F,'ALL 2019'!C73,'AMCHO '!E:E)</f>
        <v>0</v>
      </c>
      <c r="AE73" s="12">
        <f>SUMIF(CONFORTIS!G:G,'ALL 2019'!C73,CONFORTIS!F:F)</f>
        <v>0</v>
      </c>
      <c r="AF73" s="12">
        <f>+SUMIF('IRS IMMO'!G:G,'ALL 2019'!C73,'IRS IMMO'!F:F)</f>
        <v>0</v>
      </c>
      <c r="AG73" s="12">
        <f>SUMIF('United Malagasy'!F:F,'ALL 2019'!C73,'United Malagasy'!E:E)</f>
        <v>0</v>
      </c>
      <c r="AH73" s="12">
        <f>+SUMIF(AGRIVETAM!F:F,'ALL 2019'!C73,AGRIVETAM!E:E)</f>
        <v>0</v>
      </c>
      <c r="AI73" s="12">
        <f>+SUMIF(EUROPAINTS!F:F,'ALL 2019'!C73,EUROPAINTS!E:E)</f>
        <v>0</v>
      </c>
      <c r="AJ73" s="12">
        <f>SUMIF('CSS SAKAY'!F:F,'ALL 2019'!C73,'CSS SAKAY'!E:E)</f>
        <v>0</v>
      </c>
      <c r="AK73" s="77">
        <f>+SUMIF(AGRIMA!F:F,'ALL 2019'!C73,AGRIMA!E:E)</f>
        <v>0</v>
      </c>
      <c r="AL73" s="12">
        <f>+SUMIF(FERRIS!H:H,'ALL 2019'!C73,FERRIS!G:G)</f>
        <v>0</v>
      </c>
      <c r="AM73" s="12">
        <f>SUMIF(SEM!F:F,'ALL 2019'!C73,SEM!E:E)</f>
        <v>0</v>
      </c>
      <c r="AN73" s="12">
        <f>+SUMIF(Madatrade!F:F,'ALL 2019'!C73,Madatrade!E:E)</f>
        <v>0</v>
      </c>
      <c r="AO73" s="12">
        <f>+SUMIF('FIRST INVESTISSEMENT'!G:G,'ALL 2019'!C73,'FIRST INVESTISSEMENT'!F:F)</f>
        <v>0</v>
      </c>
    </row>
    <row r="74" spans="1:41" x14ac:dyDescent="0.25">
      <c r="A74" t="str">
        <f t="shared" si="3"/>
        <v>3</v>
      </c>
      <c r="B74" t="str">
        <f t="shared" si="4"/>
        <v>390</v>
      </c>
      <c r="C74" s="23">
        <v>39000000</v>
      </c>
      <c r="D74" s="23" t="s">
        <v>3238</v>
      </c>
      <c r="E74" s="24" t="s">
        <v>3239</v>
      </c>
      <c r="F74" s="77">
        <v>0</v>
      </c>
      <c r="G74" s="77">
        <f>+SUMIF(AGRICORP!I:I,C74,AGRICORP!F:F)</f>
        <v>0</v>
      </c>
      <c r="H74" s="77">
        <f>+SUMIF(SMTP!D:D,'ALL 2019'!C74,SMTP!H:H)</f>
        <v>0</v>
      </c>
      <c r="I74" s="77">
        <f>SUMIF(AGRIVET!G:G,C74,AGRIVET!F:F)</f>
        <v>0</v>
      </c>
      <c r="J74" s="77">
        <f>+SUMIF(AGRIVAL!G:G,'ALL 2019'!C74,AGRIVAL!F:F)</f>
        <v>0</v>
      </c>
      <c r="K74" s="77">
        <f>+SUMIF(AGRIKOBA!G:G,'ALL 2019'!C74,AGRIKOBA!F:F)</f>
        <v>0</v>
      </c>
      <c r="L74" s="77">
        <f>+SUMIF(LMOI!F:F,'ALL 2019'!C74,LMOI!E:E)</f>
        <v>0</v>
      </c>
      <c r="M74" s="12">
        <f>+SUMIF(TARTINE!G:G,'ALL 2019'!C74,TARTINE!F:F)</f>
        <v>0</v>
      </c>
      <c r="N74" s="12">
        <f>+SUMIF(IDF!F:F,'ALL 2019'!C74,IDF!E:E)</f>
        <v>0</v>
      </c>
      <c r="O74" s="12">
        <f>+SUMIF(RYA!G:G,C74,RYA!F:F)</f>
        <v>0</v>
      </c>
      <c r="P74" s="12">
        <f>+SUMIF('SCI NOAH'!G:G,'ALL 2019'!C74,'SCI NOAH'!F:F)</f>
        <v>0</v>
      </c>
      <c r="Q74" s="12">
        <f>+SUMIF(SIM!F:F,'ALL 2019'!C74,SIM!E:E)</f>
        <v>0</v>
      </c>
      <c r="R74" s="147">
        <f>SUMIF('First Energy'!F:F,C74,'First Energy'!I:I)</f>
        <v>0</v>
      </c>
      <c r="S74" s="147">
        <f>SUMIF('ID Motors'!G:G,C74,'ID Motors'!J:J)</f>
        <v>0</v>
      </c>
      <c r="T74" s="12">
        <f>+SUMIF('ID RENTAL'!G:G,'ALL 2019'!C74,'ID RENTAL'!F:F)</f>
        <v>0</v>
      </c>
      <c r="U74" s="124">
        <f>+SUMIF('MCM '!G:G,'ALL 2019'!C74,'MCM '!F:F)</f>
        <v>0</v>
      </c>
      <c r="V74" s="77">
        <f>+SUMIF(AGRIMOTORS!G:G,C74,AGRIMOTORS!F:F)</f>
        <v>0</v>
      </c>
      <c r="W74" s="12">
        <f>+SUMIF(BOVIMA!F:F,'ALL 2019'!C74,BOVIMA!E:E)</f>
        <v>0</v>
      </c>
      <c r="X74" s="12">
        <f>+SUMIF(AGRIFEED!F:F,'ALL 2019'!C74,AGRIFEED!E:E)</f>
        <v>0</v>
      </c>
      <c r="Y74" s="12">
        <f>+SUMIF(AMIP!F:F,'ALL 2019'!C74,AMIP!E:E)</f>
        <v>0</v>
      </c>
      <c r="Z74" s="12">
        <f>+SUMIF(ISF!F:F,'ALL 2019'!C74,ISF!F:F)</f>
        <v>0</v>
      </c>
      <c r="AA74" s="12">
        <f>+SUMIF(MABEL!F:F,'ALL 2019'!C74,MABEL!E:E)</f>
        <v>0</v>
      </c>
      <c r="AB74" s="124">
        <f>+SUMIF(DISCOI!G:G,'ALL 2019'!C74,DISCOI!F:F)</f>
        <v>0</v>
      </c>
      <c r="AC74" s="12">
        <f>+SUMIF(NMP!F:F,'ALL 2019'!C74,NMP!E:E)</f>
        <v>0</v>
      </c>
      <c r="AD74" s="12">
        <f>+SUMIF('AMCHO '!F:F,'ALL 2019'!C74,'AMCHO '!E:E)</f>
        <v>0</v>
      </c>
      <c r="AE74" s="12">
        <f>SUMIF(CONFORTIS!G:G,'ALL 2019'!C74,CONFORTIS!F:F)</f>
        <v>0</v>
      </c>
      <c r="AF74" s="12">
        <f>+SUMIF('IRS IMMO'!G:G,'ALL 2019'!C74,'IRS IMMO'!F:F)</f>
        <v>0</v>
      </c>
      <c r="AG74" s="12">
        <f>SUMIF('United Malagasy'!F:F,'ALL 2019'!C74,'United Malagasy'!E:E)</f>
        <v>0</v>
      </c>
      <c r="AH74" s="12">
        <f>+SUMIF(AGRIVETAM!F:F,'ALL 2019'!C74,AGRIVETAM!E:E)</f>
        <v>0</v>
      </c>
      <c r="AI74" s="12">
        <f>+SUMIF(EUROPAINTS!F:F,'ALL 2019'!C74,EUROPAINTS!E:E)</f>
        <v>0</v>
      </c>
      <c r="AJ74" s="12">
        <f>SUMIF('CSS SAKAY'!F:F,'ALL 2019'!C74,'CSS SAKAY'!E:E)</f>
        <v>0</v>
      </c>
      <c r="AK74" s="77">
        <f>+SUMIF(AGRIMA!F:F,'ALL 2019'!C74,AGRIMA!E:E)</f>
        <v>0</v>
      </c>
      <c r="AL74" s="12">
        <f>+SUMIF(FERRIS!H:H,'ALL 2019'!C74,FERRIS!G:G)</f>
        <v>0</v>
      </c>
      <c r="AM74" s="12">
        <f>SUMIF(SEM!F:F,'ALL 2019'!C74,SEM!E:E)</f>
        <v>0</v>
      </c>
      <c r="AN74" s="12">
        <f>+SUMIF(Madatrade!F:F,'ALL 2019'!C74,Madatrade!E:E)</f>
        <v>0</v>
      </c>
      <c r="AO74" s="12">
        <f>+SUMIF('FIRST INVESTISSEMENT'!G:G,'ALL 2019'!C74,'FIRST INVESTISSEMENT'!F:F)</f>
        <v>0</v>
      </c>
    </row>
    <row r="75" spans="1:41" x14ac:dyDescent="0.25">
      <c r="A75" t="str">
        <f t="shared" si="3"/>
        <v>4</v>
      </c>
      <c r="B75" t="str">
        <f t="shared" si="4"/>
        <v>401</v>
      </c>
      <c r="C75" s="23">
        <v>40110000</v>
      </c>
      <c r="D75" s="23" t="s">
        <v>3240</v>
      </c>
      <c r="E75" s="24" t="s">
        <v>63</v>
      </c>
      <c r="F75" s="77">
        <v>-1326183923.6800001</v>
      </c>
      <c r="G75" s="77">
        <f>+SUMIF(AGRICORP!I:I,C75,AGRICORP!F:F)</f>
        <v>0</v>
      </c>
      <c r="H75" s="77">
        <f>+SUMIF(SMTP!D:D,'ALL 2019'!C75,SMTP!H:H)</f>
        <v>-1083487785.8662</v>
      </c>
      <c r="I75" s="77">
        <f>SUMIF(AGRIVET!G:G,C75,AGRIVET!F:F)</f>
        <v>-1056029739.96</v>
      </c>
      <c r="J75" s="77">
        <f>+SUMIF(AGRIVAL!G:G,'ALL 2019'!C75,AGRIVAL!F:F)</f>
        <v>-11087351722.690001</v>
      </c>
      <c r="K75" s="77">
        <f>+SUMIF(AGRIKOBA!G:G,'ALL 2019'!C75,AGRIKOBA!F:F)</f>
        <v>-2632198880.0300002</v>
      </c>
      <c r="L75" s="77">
        <f>+SUMIF(LMOI!F:F,'ALL 2019'!C75,LMOI!E:E)</f>
        <v>-1225170363.6600001</v>
      </c>
      <c r="M75" s="12">
        <f>+SUMIF(TARTINE!G:G,'ALL 2019'!C75,TARTINE!F:F)</f>
        <v>-401792660.56999999</v>
      </c>
      <c r="N75" s="12">
        <f>+SUMIF(IDF!F:F,'ALL 2019'!C75,IDF!E:E)</f>
        <v>-529797699.75999999</v>
      </c>
      <c r="O75" s="12">
        <f>+SUMIF(RYA!G:G,C75,RYA!F:F)</f>
        <v>-587465462.25</v>
      </c>
      <c r="P75" s="12">
        <f>+SUMIF('SCI NOAH'!G:G,'ALL 2019'!C75,'SCI NOAH'!F:F)</f>
        <v>-2275230</v>
      </c>
      <c r="Q75" s="12">
        <f>+SUMIF(SIM!F:F,'ALL 2019'!C75,SIM!E:E)</f>
        <v>-36621562.790000103</v>
      </c>
      <c r="R75" s="147">
        <f>SUMIF('First Energy'!F:F,C75,'First Energy'!I:I)</f>
        <v>-89675449.790000007</v>
      </c>
      <c r="S75" s="147">
        <f>SUMIF('ID Motors'!G:G,C75,'ID Motors'!J:J)</f>
        <v>0</v>
      </c>
      <c r="T75" s="12">
        <f>+SUMIF('ID RENTAL'!G:G,'ALL 2019'!C75,'ID RENTAL'!F:F)</f>
        <v>-114309531.22</v>
      </c>
      <c r="U75" s="124">
        <f>+SUMIF('MCM '!G:G,'ALL 2019'!C75,'MCM '!F:F)</f>
        <v>-407738003</v>
      </c>
      <c r="V75" s="77">
        <f>+SUMIF(AGRIMOTORS!G:G,C75,AGRIMOTORS!F:F)</f>
        <v>-143245362.84</v>
      </c>
      <c r="W75" s="12">
        <f>+SUMIF(BOVIMA!F:F,'ALL 2019'!C75,BOVIMA!E:E)</f>
        <v>-1042244291</v>
      </c>
      <c r="X75" s="12">
        <f>+SUMIF(AGRIFEED!F:F,'ALL 2019'!C75,AGRIFEED!E:E)</f>
        <v>0</v>
      </c>
      <c r="Y75" s="12">
        <f>+SUMIF(AMIP!F:F,'ALL 2019'!C75,AMIP!E:E)</f>
        <v>-5400000</v>
      </c>
      <c r="Z75" s="12">
        <f>+SUMIF(ISF!F:F,'ALL 2019'!C75,ISF!F:F)</f>
        <v>0</v>
      </c>
      <c r="AA75" s="12">
        <f>+SUMIF(MABEL!F:F,'ALL 2019'!C75,MABEL!E:E)</f>
        <v>-30566070.2400002</v>
      </c>
      <c r="AB75" s="124">
        <f>+SUMIF(DISCOI!G:G,'ALL 2019'!C75,DISCOI!F:F)</f>
        <v>-156699762.12999901</v>
      </c>
      <c r="AC75" s="12">
        <f>+SUMIF(NMP!F:F,'ALL 2019'!C75,NMP!E:E)</f>
        <v>-622873.5</v>
      </c>
      <c r="AD75" s="12">
        <f>+SUMIF('AMCHO '!F:F,'ALL 2019'!C75,'AMCHO '!E:E)</f>
        <v>-509744496.13999999</v>
      </c>
      <c r="AE75" s="12">
        <f>SUMIF(CONFORTIS!G:G,'ALL 2019'!C75,CONFORTIS!F:F)</f>
        <v>0</v>
      </c>
      <c r="AF75" s="12">
        <f>+SUMIF('IRS IMMO'!G:G,'ALL 2019'!C75,'IRS IMMO'!F:F)</f>
        <v>0</v>
      </c>
      <c r="AG75" s="12">
        <f>SUMIF('United Malagasy'!F:F,'ALL 2019'!C75,'United Malagasy'!E:E)</f>
        <v>-100720237.95999999</v>
      </c>
      <c r="AH75" s="12">
        <f>+SUMIF(AGRIVETAM!F:F,'ALL 2019'!C75,AGRIVETAM!E:E)</f>
        <v>-1749214200.6700001</v>
      </c>
      <c r="AI75" s="12">
        <f>+SUMIF(EUROPAINTS!F:F,'ALL 2019'!C75,EUROPAINTS!E:E)</f>
        <v>0</v>
      </c>
      <c r="AJ75" s="12">
        <f>SUMIF('CSS SAKAY'!F:F,'ALL 2019'!C75,'CSS SAKAY'!E:E)</f>
        <v>-103067568.64</v>
      </c>
      <c r="AK75" s="77">
        <f>+SUMIF(AGRIMA!F:F,'ALL 2019'!C75,AGRIMA!E:E)</f>
        <v>-798370761.46000004</v>
      </c>
      <c r="AL75" s="12">
        <f>+SUMIF(FERRIS!H:H,'ALL 2019'!C75,FERRIS!G:G)</f>
        <v>0</v>
      </c>
      <c r="AM75" s="12">
        <f>SUMIF(SEM!F:F,'ALL 2019'!C75,SEM!E:E)</f>
        <v>-124571088.15000001</v>
      </c>
      <c r="AN75" s="12">
        <f>+SUMIF(Madatrade!F:F,'ALL 2019'!C75,Madatrade!E:E)</f>
        <v>-695373446.31999993</v>
      </c>
      <c r="AO75" s="12">
        <f>+SUMIF('FIRST INVESTISSEMENT'!G:G,'ALL 2019'!C75,'FIRST INVESTISSEMENT'!F:F)</f>
        <v>-1043127226.4</v>
      </c>
    </row>
    <row r="76" spans="1:41" x14ac:dyDescent="0.25">
      <c r="A76" t="str">
        <f t="shared" si="3"/>
        <v>4</v>
      </c>
      <c r="B76" t="str">
        <f t="shared" si="4"/>
        <v>401</v>
      </c>
      <c r="C76" s="23">
        <v>40120000</v>
      </c>
      <c r="D76" s="23" t="s">
        <v>3240</v>
      </c>
      <c r="E76" s="24" t="s">
        <v>65</v>
      </c>
      <c r="F76" s="77">
        <v>-28058553.029999699</v>
      </c>
      <c r="G76" s="77">
        <f>+SUMIF(AGRICORP!I:I,C76,AGRICORP!F:F)</f>
        <v>0</v>
      </c>
      <c r="H76" s="77">
        <f>+SUMIF(SMTP!D:D,'ALL 2019'!C76,SMTP!H:H)</f>
        <v>-1716438579.7771001</v>
      </c>
      <c r="I76" s="77">
        <f>SUMIF(AGRIVET!G:G,C76,AGRIVET!F:F)</f>
        <v>-14101292911.059999</v>
      </c>
      <c r="J76" s="77">
        <f>+SUMIF(AGRIVAL!G:G,'ALL 2019'!C76,AGRIVAL!F:F)</f>
        <v>-1113602614.2</v>
      </c>
      <c r="K76" s="77">
        <f>+SUMIF(AGRIKOBA!G:G,'ALL 2019'!C76,AGRIKOBA!F:F)</f>
        <v>-714572190</v>
      </c>
      <c r="L76" s="77">
        <f>+SUMIF(LMOI!F:F,'ALL 2019'!C76,LMOI!E:E)</f>
        <v>-34974505300.629997</v>
      </c>
      <c r="M76" s="12">
        <f>+SUMIF(TARTINE!G:G,'ALL 2019'!C76,TARTINE!F:F)</f>
        <v>0</v>
      </c>
      <c r="N76" s="12">
        <f>+SUMIF(IDF!F:F,'ALL 2019'!C76,IDF!E:E)</f>
        <v>0</v>
      </c>
      <c r="O76" s="12">
        <f>+SUMIF(RYA!G:G,C76,RYA!F:F)</f>
        <v>0</v>
      </c>
      <c r="P76" s="12">
        <f>+SUMIF('SCI NOAH'!G:G,'ALL 2019'!C76,'SCI NOAH'!F:F)</f>
        <v>0</v>
      </c>
      <c r="Q76" s="12">
        <f>+SUMIF(SIM!F:F,'ALL 2019'!C76,SIM!E:E)</f>
        <v>0</v>
      </c>
      <c r="R76" s="147">
        <f>SUMIF('First Energy'!F:F,C76,'First Energy'!I:I)</f>
        <v>-2346394070.02</v>
      </c>
      <c r="S76" s="147">
        <f>SUMIF('ID Motors'!G:G,C76,'ID Motors'!J:J)</f>
        <v>-6163551274.3500004</v>
      </c>
      <c r="T76" s="12">
        <f>+SUMIF('ID RENTAL'!G:G,'ALL 2019'!C76,'ID RENTAL'!F:F)</f>
        <v>0</v>
      </c>
      <c r="U76" s="124">
        <f>+SUMIF('MCM '!G:G,'ALL 2019'!C76,'MCM '!F:F)</f>
        <v>-1223182498</v>
      </c>
      <c r="V76" s="77">
        <f>+SUMIF(AGRIMOTORS!G:G,C76,AGRIMOTORS!F:F)</f>
        <v>0</v>
      </c>
      <c r="W76" s="12">
        <f>+SUMIF(BOVIMA!F:F,'ALL 2019'!C76,BOVIMA!E:E)</f>
        <v>-323067264</v>
      </c>
      <c r="X76" s="12">
        <f>+SUMIF(AGRIFEED!F:F,'ALL 2019'!C76,AGRIFEED!E:E)</f>
        <v>-391745160</v>
      </c>
      <c r="Y76" s="12">
        <f>+SUMIF(AMIP!F:F,'ALL 2019'!C76,AMIP!E:E)</f>
        <v>0</v>
      </c>
      <c r="Z76" s="12">
        <f>+SUMIF(ISF!F:F,'ALL 2019'!C76,ISF!F:F)</f>
        <v>0</v>
      </c>
      <c r="AA76" s="12">
        <f>+SUMIF(MABEL!F:F,'ALL 2019'!C76,MABEL!E:E)</f>
        <v>0</v>
      </c>
      <c r="AB76" s="124">
        <f>+SUMIF(DISCOI!G:G,'ALL 2019'!C76,DISCOI!F:F)</f>
        <v>-745446651.35000002</v>
      </c>
      <c r="AC76" s="12">
        <f>+SUMIF(NMP!F:F,'ALL 2019'!C76,NMP!E:E)</f>
        <v>0</v>
      </c>
      <c r="AD76" s="12">
        <f>+SUMIF('AMCHO '!F:F,'ALL 2019'!C76,'AMCHO '!E:E)</f>
        <v>-182981508.90000001</v>
      </c>
      <c r="AE76" s="12">
        <f>SUMIF(CONFORTIS!G:G,'ALL 2019'!C76,CONFORTIS!F:F)</f>
        <v>0</v>
      </c>
      <c r="AF76" s="12">
        <f>+SUMIF('IRS IMMO'!G:G,'ALL 2019'!C76,'IRS IMMO'!F:F)</f>
        <v>0</v>
      </c>
      <c r="AG76" s="12">
        <f>SUMIF('United Malagasy'!F:F,'ALL 2019'!C76,'United Malagasy'!E:E)</f>
        <v>0</v>
      </c>
      <c r="AH76" s="12">
        <f>+SUMIF(AGRIVETAM!F:F,'ALL 2019'!C76,AGRIVETAM!E:E)</f>
        <v>0</v>
      </c>
      <c r="AI76" s="12">
        <f>+SUMIF(EUROPAINTS!F:F,'ALL 2019'!C76,EUROPAINTS!E:E)</f>
        <v>0</v>
      </c>
      <c r="AJ76" s="12">
        <f>SUMIF('CSS SAKAY'!F:F,'ALL 2019'!C76,'CSS SAKAY'!E:E)</f>
        <v>0</v>
      </c>
      <c r="AK76" s="77">
        <f>+SUMIF(AGRIMA!F:F,'ALL 2019'!C76,AGRIMA!E:E)</f>
        <v>0</v>
      </c>
      <c r="AL76" s="12">
        <f>+SUMIF(FERRIS!H:H,'ALL 2019'!C76,FERRIS!G:G)</f>
        <v>0</v>
      </c>
      <c r="AM76" s="12">
        <f>SUMIF(SEM!F:F,'ALL 2019'!C76,SEM!E:E)</f>
        <v>278496688.89999998</v>
      </c>
      <c r="AN76" s="12">
        <f>+SUMIF(Madatrade!F:F,'ALL 2019'!C76,Madatrade!E:E)</f>
        <v>0</v>
      </c>
      <c r="AO76" s="12">
        <f>+SUMIF('FIRST INVESTISSEMENT'!G:G,'ALL 2019'!C76,'FIRST INVESTISSEMENT'!F:F)</f>
        <v>0</v>
      </c>
    </row>
    <row r="77" spans="1:41" x14ac:dyDescent="0.25">
      <c r="A77" t="str">
        <f t="shared" si="3"/>
        <v>4</v>
      </c>
      <c r="B77" t="str">
        <f t="shared" si="4"/>
        <v>403</v>
      </c>
      <c r="C77" s="23">
        <v>40310000</v>
      </c>
      <c r="D77" s="23" t="s">
        <v>3240</v>
      </c>
      <c r="E77" s="24" t="s">
        <v>280</v>
      </c>
      <c r="F77" s="77">
        <v>-381672600.01999998</v>
      </c>
      <c r="G77" s="77">
        <f>+SUMIF(AGRICORP!I:I,C77,AGRICORP!F:F)</f>
        <v>0</v>
      </c>
      <c r="H77" s="77">
        <f>+SUMIF(SMTP!D:D,'ALL 2019'!C77,SMTP!H:H)</f>
        <v>-111335763.48999999</v>
      </c>
      <c r="I77" s="77">
        <f>SUMIF(AGRIVET!G:G,C77,AGRIVET!F:F)</f>
        <v>-495040800.06</v>
      </c>
      <c r="J77" s="77">
        <f>+SUMIF(AGRIVAL!G:G,'ALL 2019'!C77,AGRIVAL!F:F)</f>
        <v>0</v>
      </c>
      <c r="K77" s="77">
        <f>+SUMIF(AGRIKOBA!G:G,'ALL 2019'!C77,AGRIKOBA!F:F)</f>
        <v>0</v>
      </c>
      <c r="L77" s="77">
        <f>+SUMIF(LMOI!F:F,'ALL 2019'!C77,LMOI!E:E)</f>
        <v>-86343636.109999999</v>
      </c>
      <c r="M77" s="12">
        <f>+SUMIF(TARTINE!G:G,'ALL 2019'!C77,TARTINE!F:F)</f>
        <v>0</v>
      </c>
      <c r="N77" s="12">
        <f>+SUMIF(IDF!F:F,'ALL 2019'!C77,IDF!E:E)</f>
        <v>-102383402.02</v>
      </c>
      <c r="O77" s="12">
        <f>+SUMIF(RYA!G:G,C77,RYA!F:F)</f>
        <v>0</v>
      </c>
      <c r="P77" s="12">
        <f>+SUMIF('SCI NOAH'!G:G,'ALL 2019'!C77,'SCI NOAH'!F:F)</f>
        <v>0</v>
      </c>
      <c r="Q77" s="12">
        <f>+SUMIF(SIM!F:F,'ALL 2019'!C77,SIM!E:E)</f>
        <v>0</v>
      </c>
      <c r="R77" s="147">
        <f>SUMIF('First Energy'!F:F,C77,'First Energy'!I:I)</f>
        <v>0</v>
      </c>
      <c r="S77" s="147">
        <f>SUMIF('ID Motors'!G:G,C77,'ID Motors'!J:J)</f>
        <v>0</v>
      </c>
      <c r="T77" s="12">
        <f>+SUMIF('ID RENTAL'!G:G,'ALL 2019'!C77,'ID RENTAL'!F:F)</f>
        <v>0</v>
      </c>
      <c r="U77" s="124">
        <f>+SUMIF('MCM '!G:G,'ALL 2019'!C77,'MCM '!F:F)</f>
        <v>0</v>
      </c>
      <c r="V77" s="77">
        <f>+SUMIF(AGRIMOTORS!G:G,C77,AGRIMOTORS!F:F)</f>
        <v>0</v>
      </c>
      <c r="W77" s="12">
        <f>+SUMIF(BOVIMA!F:F,'ALL 2019'!C77,BOVIMA!E:E)</f>
        <v>-16829871</v>
      </c>
      <c r="X77" s="12">
        <f>+SUMIF(AGRIFEED!F:F,'ALL 2019'!C77,AGRIFEED!E:E)</f>
        <v>0</v>
      </c>
      <c r="Y77" s="12">
        <f>+SUMIF(AMIP!F:F,'ALL 2019'!C77,AMIP!E:E)</f>
        <v>0</v>
      </c>
      <c r="Z77" s="12">
        <f>+SUMIF(ISF!F:F,'ALL 2019'!C77,ISF!F:F)</f>
        <v>0</v>
      </c>
      <c r="AA77" s="12">
        <f>+SUMIF(MABEL!F:F,'ALL 2019'!C77,MABEL!E:E)</f>
        <v>0</v>
      </c>
      <c r="AB77" s="124">
        <f>+SUMIF(DISCOI!G:G,'ALL 2019'!C77,DISCOI!F:F)</f>
        <v>0</v>
      </c>
      <c r="AC77" s="12">
        <f>+SUMIF(NMP!F:F,'ALL 2019'!C77,NMP!E:E)</f>
        <v>0</v>
      </c>
      <c r="AD77" s="12">
        <f>+SUMIF('AMCHO '!F:F,'ALL 2019'!C77,'AMCHO '!E:E)</f>
        <v>-16342684.15</v>
      </c>
      <c r="AE77" s="12">
        <f>SUMIF(CONFORTIS!G:G,'ALL 2019'!C77,CONFORTIS!F:F)</f>
        <v>0</v>
      </c>
      <c r="AF77" s="12">
        <f>+SUMIF('IRS IMMO'!G:G,'ALL 2019'!C77,'IRS IMMO'!F:F)</f>
        <v>0</v>
      </c>
      <c r="AG77" s="12">
        <f>SUMIF('United Malagasy'!F:F,'ALL 2019'!C77,'United Malagasy'!E:E)</f>
        <v>0</v>
      </c>
      <c r="AH77" s="12">
        <f>+SUMIF(AGRIVETAM!F:F,'ALL 2019'!C77,AGRIVETAM!E:E)</f>
        <v>0</v>
      </c>
      <c r="AI77" s="12">
        <f>+SUMIF(EUROPAINTS!F:F,'ALL 2019'!C77,EUROPAINTS!E:E)</f>
        <v>0</v>
      </c>
      <c r="AJ77" s="12">
        <f>SUMIF('CSS SAKAY'!F:F,'ALL 2019'!C77,'CSS SAKAY'!E:E)</f>
        <v>0</v>
      </c>
      <c r="AK77" s="77">
        <f>+SUMIF(AGRIMA!F:F,'ALL 2019'!C77,AGRIMA!E:E)</f>
        <v>0</v>
      </c>
      <c r="AL77" s="12">
        <f>+SUMIF(FERRIS!H:H,'ALL 2019'!C77,FERRIS!G:G)</f>
        <v>-2272612799.54</v>
      </c>
      <c r="AM77" s="12">
        <f>SUMIF(SEM!F:F,'ALL 2019'!C77,SEM!E:E)</f>
        <v>0</v>
      </c>
      <c r="AN77" s="12">
        <f>+SUMIF(Madatrade!F:F,'ALL 2019'!C77,Madatrade!E:E)</f>
        <v>0</v>
      </c>
      <c r="AO77" s="12">
        <f>+SUMIF('FIRST INVESTISSEMENT'!G:G,'ALL 2019'!C77,'FIRST INVESTISSEMENT'!F:F)</f>
        <v>0</v>
      </c>
    </row>
    <row r="78" spans="1:41" x14ac:dyDescent="0.25">
      <c r="A78" t="str">
        <f t="shared" si="3"/>
        <v>4</v>
      </c>
      <c r="B78" t="str">
        <f t="shared" si="4"/>
        <v>404</v>
      </c>
      <c r="C78" s="18">
        <v>40400000</v>
      </c>
      <c r="D78" s="23" t="s">
        <v>3240</v>
      </c>
      <c r="E78" s="24" t="s">
        <v>283</v>
      </c>
      <c r="F78" s="77">
        <v>-269489503.92000002</v>
      </c>
      <c r="G78" s="77">
        <f>+SUMIF(AGRICORP!I:I,C78,AGRICORP!F:F)</f>
        <v>0</v>
      </c>
      <c r="H78" s="77">
        <f>+SUMIF(SMTP!D:D,'ALL 2019'!C78,SMTP!H:H)</f>
        <v>0</v>
      </c>
      <c r="I78" s="77">
        <f>SUMIF(AGRIVET!G:G,C78,AGRIVET!F:F)</f>
        <v>0</v>
      </c>
      <c r="J78" s="77">
        <f>+SUMIF(AGRIVAL!G:G,'ALL 2019'!C78,AGRIVAL!F:F)</f>
        <v>0</v>
      </c>
      <c r="K78" s="77">
        <f>+SUMIF(AGRIKOBA!G:G,'ALL 2019'!C78,AGRIKOBA!F:F)</f>
        <v>-665695804.50999999</v>
      </c>
      <c r="L78" s="77">
        <f>+SUMIF(LMOI!F:F,'ALL 2019'!C78,LMOI!E:E)</f>
        <v>-5786347781.8599997</v>
      </c>
      <c r="M78" s="12">
        <f>+SUMIF(TARTINE!G:G,'ALL 2019'!C78,TARTINE!F:F)</f>
        <v>-7849257.5999999996</v>
      </c>
      <c r="N78" s="12">
        <f>+SUMIF(IDF!F:F,'ALL 2019'!C78,IDF!E:E)</f>
        <v>-65336759.990000002</v>
      </c>
      <c r="O78" s="12">
        <f>+SUMIF(RYA!G:G,C78,RYA!F:F)</f>
        <v>0</v>
      </c>
      <c r="P78" s="12">
        <f>+SUMIF('SCI NOAH'!G:G,'ALL 2019'!C78,'SCI NOAH'!F:F)</f>
        <v>-201793778.18000001</v>
      </c>
      <c r="Q78" s="12">
        <f>+SUMIF(SIM!F:F,'ALL 2019'!C78,SIM!E:E)</f>
        <v>0</v>
      </c>
      <c r="R78" s="147">
        <f>SUMIF('First Energy'!F:F,C78,'First Energy'!I:I)</f>
        <v>-3496290382.0500002</v>
      </c>
      <c r="S78" s="147">
        <f>SUMIF('ID Motors'!G:G,C78,'ID Motors'!J:J)</f>
        <v>-13950000</v>
      </c>
      <c r="T78" s="12">
        <f>+SUMIF('ID RENTAL'!G:G,'ALL 2019'!C78,'ID RENTAL'!F:F)</f>
        <v>-1879737742.9425001</v>
      </c>
      <c r="U78" s="124">
        <f>+SUMIF('MCM '!G:G,'ALL 2019'!C78,'MCM '!F:F)</f>
        <v>0</v>
      </c>
      <c r="V78" s="77">
        <f>+SUMIF(AGRIMOTORS!G:G,C78,AGRIMOTORS!F:F)</f>
        <v>0</v>
      </c>
      <c r="W78" s="12">
        <f>+SUMIF(BOVIMA!F:F,'ALL 2019'!C78,BOVIMA!E:E)</f>
        <v>-7997336256</v>
      </c>
      <c r="X78" s="12">
        <f>+SUMIF(AGRIFEED!F:F,'ALL 2019'!C78,AGRIFEED!E:E)</f>
        <v>0</v>
      </c>
      <c r="Y78" s="12">
        <f>+SUMIF(AMIP!F:F,'ALL 2019'!C78,AMIP!E:E)</f>
        <v>0</v>
      </c>
      <c r="Z78" s="12">
        <f>+SUMIF(ISF!F:F,'ALL 2019'!C78,ISF!F:F)</f>
        <v>0</v>
      </c>
      <c r="AA78" s="12">
        <f>+SUMIF(MABEL!F:F,'ALL 2019'!C78,MABEL!E:E)</f>
        <v>0</v>
      </c>
      <c r="AB78" s="124">
        <f>+SUMIF(DISCOI!G:G,'ALL 2019'!C78,DISCOI!F:F)</f>
        <v>0</v>
      </c>
      <c r="AC78" s="12">
        <f>+SUMIF(NMP!F:F,'ALL 2019'!C78,NMP!E:E)</f>
        <v>0</v>
      </c>
      <c r="AD78" s="12">
        <f>+SUMIF('AMCHO '!F:F,'ALL 2019'!C78,'AMCHO '!E:E)</f>
        <v>-745471694.60000002</v>
      </c>
      <c r="AE78" s="12">
        <f>SUMIF(CONFORTIS!G:G,'ALL 2019'!C78,CONFORTIS!F:F)</f>
        <v>0</v>
      </c>
      <c r="AF78" s="12">
        <f>+SUMIF('IRS IMMO'!G:G,'ALL 2019'!C78,'IRS IMMO'!F:F)</f>
        <v>0</v>
      </c>
      <c r="AG78" s="12">
        <f>SUMIF('United Malagasy'!F:F,'ALL 2019'!C78,'United Malagasy'!E:E)</f>
        <v>0</v>
      </c>
      <c r="AH78" s="12">
        <f>+SUMIF(AGRIVETAM!F:F,'ALL 2019'!C78,AGRIVETAM!E:E)</f>
        <v>-18250000</v>
      </c>
      <c r="AI78" s="12">
        <f>+SUMIF(EUROPAINTS!F:F,'ALL 2019'!C78,EUROPAINTS!E:E)</f>
        <v>0</v>
      </c>
      <c r="AJ78" s="12">
        <f>SUMIF('CSS SAKAY'!F:F,'ALL 2019'!C78,'CSS SAKAY'!E:E)</f>
        <v>0</v>
      </c>
      <c r="AK78" s="77">
        <f>+SUMIF(AGRIMA!F:F,'ALL 2019'!C78,AGRIMA!E:E)</f>
        <v>0</v>
      </c>
      <c r="AL78" s="12">
        <f>+SUMIF(FERRIS!H:H,'ALL 2019'!C78,FERRIS!G:G)</f>
        <v>0</v>
      </c>
      <c r="AM78" s="12">
        <f>SUMIF(SEM!F:F,'ALL 2019'!C78,SEM!E:E)</f>
        <v>0</v>
      </c>
      <c r="AN78" s="12">
        <f>+SUMIF(Madatrade!F:F,'ALL 2019'!C78,Madatrade!E:E)</f>
        <v>0</v>
      </c>
      <c r="AO78" s="12">
        <f>+SUMIF('FIRST INVESTISSEMENT'!G:G,'ALL 2019'!C78,'FIRST INVESTISSEMENT'!F:F)</f>
        <v>-5783651447.1700001</v>
      </c>
    </row>
    <row r="79" spans="1:41" x14ac:dyDescent="0.25">
      <c r="A79" t="str">
        <f t="shared" si="3"/>
        <v>4</v>
      </c>
      <c r="B79" t="str">
        <f t="shared" si="4"/>
        <v>408</v>
      </c>
      <c r="C79" s="18">
        <v>40810000</v>
      </c>
      <c r="D79" s="23" t="s">
        <v>3240</v>
      </c>
      <c r="E79" s="24" t="s">
        <v>68</v>
      </c>
      <c r="F79" s="77">
        <v>-585592738.42999995</v>
      </c>
      <c r="G79" s="77">
        <f>+SUMIF(AGRICORP!I:I,C79,AGRICORP!F:F)</f>
        <v>0</v>
      </c>
      <c r="H79" s="77">
        <f>+SUMIF(SMTP!D:D,'ALL 2019'!C79,SMTP!H:H)</f>
        <v>-59116878.119999997</v>
      </c>
      <c r="I79" s="77">
        <f>SUMIF(AGRIVET!G:G,C79,AGRIVET!F:F)</f>
        <v>-1671846098.4300001</v>
      </c>
      <c r="J79" s="77">
        <f>+SUMIF(AGRIVAL!G:G,'ALL 2019'!C79,AGRIVAL!F:F)</f>
        <v>-373307380</v>
      </c>
      <c r="K79" s="77">
        <f>+SUMIF(AGRIKOBA!G:G,'ALL 2019'!C79,AGRIKOBA!F:F)</f>
        <v>-108578392.66</v>
      </c>
      <c r="L79" s="77">
        <f>+SUMIF(LMOI!F:F,'ALL 2019'!C79,LMOI!E:E)</f>
        <v>-4218536.53</v>
      </c>
      <c r="M79" s="12">
        <f>+SUMIF(TARTINE!G:G,'ALL 2019'!C79,TARTINE!F:F)</f>
        <v>0</v>
      </c>
      <c r="N79" s="12">
        <f>+SUMIF(IDF!F:F,'ALL 2019'!C79,IDF!E:E)</f>
        <v>-87551976.5</v>
      </c>
      <c r="O79" s="12">
        <f>+SUMIF(RYA!G:G,C79,RYA!F:F)</f>
        <v>-7322459.5999999996</v>
      </c>
      <c r="P79" s="12">
        <f>+SUMIF('SCI NOAH'!G:G,'ALL 2019'!C79,'SCI NOAH'!F:F)</f>
        <v>0</v>
      </c>
      <c r="Q79" s="12">
        <f>+SUMIF(SIM!F:F,'ALL 2019'!C79,SIM!E:E)</f>
        <v>-1365226.17</v>
      </c>
      <c r="R79" s="147">
        <f>SUMIF('First Energy'!F:F,C79,'First Energy'!I:I)</f>
        <v>0</v>
      </c>
      <c r="S79" s="147">
        <f>SUMIF('ID Motors'!G:G,C79,'ID Motors'!J:J)</f>
        <v>0</v>
      </c>
      <c r="T79" s="12">
        <f>+SUMIF('ID RENTAL'!G:G,'ALL 2019'!C79,'ID RENTAL'!F:F)</f>
        <v>0</v>
      </c>
      <c r="U79" s="124">
        <f>+SUMIF('MCM '!G:G,'ALL 2019'!C79,'MCM '!F:F)</f>
        <v>0</v>
      </c>
      <c r="V79" s="77">
        <f>+SUMIF(AGRIMOTORS!G:G,C79,AGRIMOTORS!F:F)</f>
        <v>0</v>
      </c>
      <c r="W79" s="12">
        <f>+SUMIF(BOVIMA!F:F,'ALL 2019'!C79,BOVIMA!E:E)</f>
        <v>-192542860</v>
      </c>
      <c r="X79" s="12">
        <f>+SUMIF(AGRIFEED!F:F,'ALL 2019'!C79,AGRIFEED!E:E)</f>
        <v>0</v>
      </c>
      <c r="Y79" s="12">
        <f>+SUMIF(AMIP!F:F,'ALL 2019'!C79,AMIP!E:E)</f>
        <v>0</v>
      </c>
      <c r="Z79" s="12">
        <f>+SUMIF(ISF!F:F,'ALL 2019'!C79,ISF!F:F)</f>
        <v>0</v>
      </c>
      <c r="AA79" s="12">
        <f>+SUMIF(MABEL!F:F,'ALL 2019'!C79,MABEL!E:E)</f>
        <v>-22890640</v>
      </c>
      <c r="AB79" s="124">
        <f>+SUMIF(DISCOI!G:G,'ALL 2019'!C79,DISCOI!F:F)</f>
        <v>-5620000</v>
      </c>
      <c r="AC79" s="12">
        <f>+SUMIF(NMP!F:F,'ALL 2019'!C79,NMP!E:E)</f>
        <v>-5620000</v>
      </c>
      <c r="AD79" s="12">
        <f>+SUMIF('AMCHO '!F:F,'ALL 2019'!C79,'AMCHO '!E:E)</f>
        <v>-121359284.34</v>
      </c>
      <c r="AE79" s="12">
        <f>SUMIF(CONFORTIS!G:G,'ALL 2019'!C79,CONFORTIS!F:F)</f>
        <v>0</v>
      </c>
      <c r="AF79" s="12">
        <f>+SUMIF('IRS IMMO'!G:G,'ALL 2019'!C79,'IRS IMMO'!F:F)</f>
        <v>0</v>
      </c>
      <c r="AG79" s="12">
        <f>SUMIF('United Malagasy'!F:F,'ALL 2019'!C79,'United Malagasy'!E:E)</f>
        <v>-109456055.01000001</v>
      </c>
      <c r="AH79" s="12">
        <f>+SUMIF(AGRIVETAM!F:F,'ALL 2019'!C79,AGRIVETAM!E:E)</f>
        <v>0</v>
      </c>
      <c r="AI79" s="12">
        <f>+SUMIF(EUROPAINTS!F:F,'ALL 2019'!C79,EUROPAINTS!E:E)</f>
        <v>0</v>
      </c>
      <c r="AJ79" s="12">
        <f>SUMIF('CSS SAKAY'!F:F,'ALL 2019'!C79,'CSS SAKAY'!E:E)</f>
        <v>0</v>
      </c>
      <c r="AK79" s="77">
        <f>+SUMIF(AGRIMA!F:F,'ALL 2019'!C79,AGRIMA!E:E)</f>
        <v>-5719503.7699999996</v>
      </c>
      <c r="AL79" s="12">
        <f>+SUMIF(FERRIS!H:H,'ALL 2019'!C79,FERRIS!G:G)</f>
        <v>0</v>
      </c>
      <c r="AM79" s="12">
        <f>SUMIF(SEM!F:F,'ALL 2019'!C79,SEM!E:E)</f>
        <v>-36016433</v>
      </c>
      <c r="AN79" s="12">
        <f>+SUMIF(Madatrade!F:F,'ALL 2019'!C79,Madatrade!E:E)</f>
        <v>0</v>
      </c>
      <c r="AO79" s="12">
        <f>+SUMIF('FIRST INVESTISSEMENT'!G:G,'ALL 2019'!C79,'FIRST INVESTISSEMENT'!F:F)</f>
        <v>0</v>
      </c>
    </row>
    <row r="80" spans="1:41" x14ac:dyDescent="0.25">
      <c r="A80" t="str">
        <f t="shared" si="3"/>
        <v>4</v>
      </c>
      <c r="B80" t="str">
        <f t="shared" si="4"/>
        <v>409</v>
      </c>
      <c r="C80" s="23">
        <v>40910000</v>
      </c>
      <c r="D80" s="23" t="s">
        <v>3241</v>
      </c>
      <c r="E80" s="24" t="s">
        <v>3242</v>
      </c>
      <c r="F80" s="77">
        <v>642576285.47000003</v>
      </c>
      <c r="G80" s="77">
        <f>+SUMIF(AGRICORP!I:I,C80,AGRICORP!F:F)</f>
        <v>0</v>
      </c>
      <c r="H80" s="77">
        <f>+SUMIF(SMTP!D:D,'ALL 2019'!C80,SMTP!H:H)</f>
        <v>335806673.02999997</v>
      </c>
      <c r="I80" s="77">
        <f>SUMIF(AGRIVET!G:G,C80,AGRIVET!F:F)</f>
        <v>101905508.28</v>
      </c>
      <c r="J80" s="77">
        <f>+SUMIF(AGRIVAL!G:G,'ALL 2019'!C80,AGRIVAL!F:F)</f>
        <v>939529212.69000006</v>
      </c>
      <c r="K80" s="77">
        <f>+SUMIF(AGRIKOBA!G:G,'ALL 2019'!C80,AGRIKOBA!F:F)</f>
        <v>43790926.369999997</v>
      </c>
      <c r="L80" s="77">
        <f>+SUMIF(LMOI!F:F,'ALL 2019'!C80,LMOI!E:E)</f>
        <v>636680039.10000002</v>
      </c>
      <c r="M80" s="12">
        <f>+SUMIF(TARTINE!G:G,'ALL 2019'!C80,TARTINE!F:F)</f>
        <v>0</v>
      </c>
      <c r="N80" s="12">
        <f>+SUMIF(IDF!F:F,'ALL 2019'!C80,IDF!E:E)</f>
        <v>129610817</v>
      </c>
      <c r="O80" s="12">
        <f>+SUMIF(RYA!G:G,C80,RYA!F:F)</f>
        <v>64654777.899999999</v>
      </c>
      <c r="P80" s="12">
        <f>+SUMIF('SCI NOAH'!G:G,'ALL 2019'!C80,'SCI NOAH'!F:F)</f>
        <v>0</v>
      </c>
      <c r="Q80" s="12">
        <f>+SUMIF(SIM!F:F,'ALL 2019'!C80,SIM!E:E)</f>
        <v>1208721</v>
      </c>
      <c r="R80" s="147">
        <f>SUMIF('First Energy'!F:F,C80,'First Energy'!I:I)</f>
        <v>0</v>
      </c>
      <c r="S80" s="147">
        <f>SUMIF('ID Motors'!G:G,C80,'ID Motors'!J:J)</f>
        <v>116275959.33</v>
      </c>
      <c r="T80" s="12">
        <f>+SUMIF('ID RENTAL'!G:G,'ALL 2019'!C80,'ID RENTAL'!F:F)</f>
        <v>170000000</v>
      </c>
      <c r="U80" s="124">
        <f>+SUMIF('MCM '!G:G,'ALL 2019'!C80,'MCM '!F:F)</f>
        <v>0</v>
      </c>
      <c r="V80" s="77">
        <f>+SUMIF(AGRIMOTORS!G:G,C80,AGRIMOTORS!F:F)</f>
        <v>0</v>
      </c>
      <c r="W80" s="12">
        <f>+SUMIF(BOVIMA!F:F,'ALL 2019'!C80,BOVIMA!E:E)</f>
        <v>30024516</v>
      </c>
      <c r="X80" s="12">
        <f>+SUMIF(AGRIFEED!F:F,'ALL 2019'!C80,AGRIFEED!E:E)</f>
        <v>0</v>
      </c>
      <c r="Y80" s="12">
        <f>+SUMIF(AMIP!F:F,'ALL 2019'!C80,AMIP!E:E)</f>
        <v>0</v>
      </c>
      <c r="Z80" s="12">
        <f>+SUMIF(ISF!F:F,'ALL 2019'!C80,ISF!F:F)</f>
        <v>0</v>
      </c>
      <c r="AA80" s="12">
        <f>+SUMIF(MABEL!F:F,'ALL 2019'!C80,MABEL!E:E)</f>
        <v>182120469.74000001</v>
      </c>
      <c r="AB80" s="124">
        <f>+SUMIF(DISCOI!G:G,'ALL 2019'!C80,DISCOI!F:F)</f>
        <v>709070.86</v>
      </c>
      <c r="AC80" s="12">
        <f>+SUMIF(NMP!F:F,'ALL 2019'!C80,NMP!E:E)</f>
        <v>0</v>
      </c>
      <c r="AD80" s="12">
        <f>+SUMIF('AMCHO '!F:F,'ALL 2019'!C80,'AMCHO '!E:E)</f>
        <v>26164932.920000002</v>
      </c>
      <c r="AE80" s="12">
        <f>SUMIF(CONFORTIS!G:G,'ALL 2019'!C80,CONFORTIS!F:F)</f>
        <v>0</v>
      </c>
      <c r="AF80" s="12">
        <f>+SUMIF('IRS IMMO'!G:G,'ALL 2019'!C80,'IRS IMMO'!F:F)</f>
        <v>0</v>
      </c>
      <c r="AG80" s="12">
        <f>SUMIF('United Malagasy'!F:F,'ALL 2019'!C80,'United Malagasy'!E:E)</f>
        <v>38944612.700000003</v>
      </c>
      <c r="AH80" s="12">
        <f>+SUMIF(AGRIVETAM!F:F,'ALL 2019'!C80,AGRIVETAM!E:E)</f>
        <v>0</v>
      </c>
      <c r="AI80" s="12">
        <f>+SUMIF(EUROPAINTS!F:F,'ALL 2019'!C80,EUROPAINTS!E:E)</f>
        <v>5995748.2400000002</v>
      </c>
      <c r="AJ80" s="12">
        <f>SUMIF('CSS SAKAY'!F:F,'ALL 2019'!C80,'CSS SAKAY'!E:E)</f>
        <v>1374360</v>
      </c>
      <c r="AK80" s="77">
        <f>+SUMIF(AGRIMA!F:F,'ALL 2019'!C80,AGRIMA!E:E)</f>
        <v>0</v>
      </c>
      <c r="AL80" s="12">
        <f>+SUMIF(FERRIS!H:H,'ALL 2019'!C80,FERRIS!G:G)</f>
        <v>0</v>
      </c>
      <c r="AM80" s="12">
        <f>SUMIF(SEM!F:F,'ALL 2019'!C80,SEM!E:E)</f>
        <v>0</v>
      </c>
      <c r="AN80" s="12">
        <f>+SUMIF(Madatrade!F:F,'ALL 2019'!C80,Madatrade!E:E)</f>
        <v>4000000000</v>
      </c>
      <c r="AO80" s="12">
        <f>+SUMIF('FIRST INVESTISSEMENT'!G:G,'ALL 2019'!C80,'FIRST INVESTISSEMENT'!F:F)</f>
        <v>0</v>
      </c>
    </row>
    <row r="81" spans="1:41" x14ac:dyDescent="0.25">
      <c r="A81" t="str">
        <f t="shared" si="3"/>
        <v>4</v>
      </c>
      <c r="B81" t="str">
        <f t="shared" si="4"/>
        <v>409</v>
      </c>
      <c r="C81" s="23">
        <v>40980000</v>
      </c>
      <c r="D81" s="23" t="s">
        <v>3241</v>
      </c>
      <c r="E81" s="57" t="s">
        <v>846</v>
      </c>
      <c r="F81" s="77"/>
      <c r="G81" s="77">
        <f>+SUMIF(AGRICORP!I:I,C81,AGRICORP!F:F)</f>
        <v>0</v>
      </c>
      <c r="H81" s="77">
        <f>+SUMIF(SMTP!D:D,'ALL 2019'!C81,SMTP!H:H)</f>
        <v>0</v>
      </c>
      <c r="I81" s="77">
        <f>SUMIF(AGRIVET!G:G,C81,AGRIVET!F:F)</f>
        <v>0</v>
      </c>
      <c r="J81" s="77">
        <f>+SUMIF(AGRIVAL!G:G,'ALL 2019'!C81,AGRIVAL!F:F)</f>
        <v>135856000</v>
      </c>
      <c r="K81" s="77">
        <f>+SUMIF(AGRIKOBA!G:G,'ALL 2019'!C81,AGRIKOBA!F:F)</f>
        <v>0</v>
      </c>
      <c r="L81" s="77">
        <f>+SUMIF(LMOI!F:F,'ALL 2019'!C81,LMOI!E:E)</f>
        <v>0</v>
      </c>
      <c r="M81" s="12">
        <f>+SUMIF(TARTINE!G:G,'ALL 2019'!C81,TARTINE!F:F)</f>
        <v>0</v>
      </c>
      <c r="N81" s="12">
        <f>+SUMIF(IDF!F:F,'ALL 2019'!C81,IDF!E:E)</f>
        <v>0</v>
      </c>
      <c r="O81" s="12">
        <f>+SUMIF(RYA!G:G,C81,RYA!F:F)</f>
        <v>0</v>
      </c>
      <c r="P81" s="12">
        <f>+SUMIF('SCI NOAH'!G:G,'ALL 2019'!C81,'SCI NOAH'!F:F)</f>
        <v>0</v>
      </c>
      <c r="Q81" s="12">
        <f>+SUMIF(SIM!F:F,'ALL 2019'!C81,SIM!E:E)</f>
        <v>0</v>
      </c>
      <c r="R81" s="147">
        <f>SUMIF('First Energy'!F:F,C81,'First Energy'!I:I)</f>
        <v>0</v>
      </c>
      <c r="S81" s="147">
        <f>SUMIF('ID Motors'!G:G,C81,'ID Motors'!J:J)</f>
        <v>0</v>
      </c>
      <c r="T81" s="12">
        <f>+SUMIF('ID RENTAL'!G:G,'ALL 2019'!C81,'ID RENTAL'!F:F)</f>
        <v>0</v>
      </c>
      <c r="U81" s="124">
        <f>+SUMIF('MCM '!G:G,'ALL 2019'!C81,'MCM '!F:F)</f>
        <v>0</v>
      </c>
      <c r="V81" s="77">
        <f>+SUMIF(AGRIMOTORS!G:G,C81,AGRIMOTORS!F:F)</f>
        <v>0</v>
      </c>
      <c r="W81" s="12">
        <f>+SUMIF(BOVIMA!F:F,'ALL 2019'!C81,BOVIMA!E:E)</f>
        <v>0</v>
      </c>
      <c r="X81" s="12">
        <f>+SUMIF(AGRIFEED!F:F,'ALL 2019'!C81,AGRIFEED!E:E)</f>
        <v>0</v>
      </c>
      <c r="Y81" s="12">
        <f>+SUMIF(AMIP!F:F,'ALL 2019'!C81,AMIP!E:E)</f>
        <v>0</v>
      </c>
      <c r="Z81" s="12">
        <f>+SUMIF(ISF!F:F,'ALL 2019'!C81,ISF!F:F)</f>
        <v>0</v>
      </c>
      <c r="AA81" s="12">
        <f>+SUMIF(MABEL!F:F,'ALL 2019'!C81,MABEL!E:E)</f>
        <v>0</v>
      </c>
      <c r="AB81" s="124">
        <f>+SUMIF(DISCOI!G:G,'ALL 2019'!C81,DISCOI!F:F)</f>
        <v>0</v>
      </c>
      <c r="AC81" s="12">
        <f>+SUMIF(NMP!F:F,'ALL 2019'!C81,NMP!E:E)</f>
        <v>0</v>
      </c>
      <c r="AD81" s="12">
        <f>+SUMIF('AMCHO '!F:F,'ALL 2019'!C81,'AMCHO '!E:E)</f>
        <v>0</v>
      </c>
      <c r="AE81" s="12">
        <f>SUMIF(CONFORTIS!G:G,'ALL 2019'!C81,CONFORTIS!F:F)</f>
        <v>0</v>
      </c>
      <c r="AF81" s="12">
        <f>+SUMIF('IRS IMMO'!G:G,'ALL 2019'!C81,'IRS IMMO'!F:F)</f>
        <v>0</v>
      </c>
      <c r="AG81" s="12">
        <f>SUMIF('United Malagasy'!F:F,'ALL 2019'!C81,'United Malagasy'!E:E)</f>
        <v>0</v>
      </c>
      <c r="AH81" s="12">
        <f>+SUMIF(AGRIVETAM!F:F,'ALL 2019'!C81,AGRIVETAM!E:E)</f>
        <v>0</v>
      </c>
      <c r="AI81" s="12">
        <f>+SUMIF(EUROPAINTS!F:F,'ALL 2019'!C81,EUROPAINTS!E:E)</f>
        <v>0</v>
      </c>
      <c r="AJ81" s="12">
        <f>SUMIF('CSS SAKAY'!F:F,'ALL 2019'!C81,'CSS SAKAY'!E:E)</f>
        <v>0</v>
      </c>
      <c r="AK81" s="77">
        <f>+SUMIF(AGRIMA!F:F,'ALL 2019'!C81,AGRIMA!E:E)</f>
        <v>100167000</v>
      </c>
      <c r="AL81" s="12">
        <f>+SUMIF(FERRIS!H:H,'ALL 2019'!C81,FERRIS!G:G)</f>
        <v>0</v>
      </c>
      <c r="AM81" s="12">
        <f>SUMIF(SEM!F:F,'ALL 2019'!C81,SEM!E:E)</f>
        <v>0</v>
      </c>
      <c r="AN81" s="12">
        <f>+SUMIF(Madatrade!F:F,'ALL 2019'!C81,Madatrade!E:E)</f>
        <v>0</v>
      </c>
      <c r="AO81" s="12">
        <f>+SUMIF('FIRST INVESTISSEMENT'!G:G,'ALL 2019'!C81,'FIRST INVESTISSEMENT'!F:F)</f>
        <v>0</v>
      </c>
    </row>
    <row r="82" spans="1:41" x14ac:dyDescent="0.25">
      <c r="A82" t="str">
        <f t="shared" si="3"/>
        <v>4</v>
      </c>
      <c r="B82" t="str">
        <f t="shared" si="4"/>
        <v>411</v>
      </c>
      <c r="C82" s="23">
        <v>41100000</v>
      </c>
      <c r="D82" s="23" t="s">
        <v>3243</v>
      </c>
      <c r="E82" s="24" t="s">
        <v>70</v>
      </c>
      <c r="F82" s="77">
        <v>1452355520.5</v>
      </c>
      <c r="G82" s="77">
        <f>+SUMIF(AGRICORP!I:I,C82,AGRICORP!F:F)</f>
        <v>0</v>
      </c>
      <c r="H82" s="77">
        <f>+SUMIF(SMTP!D:D,'ALL 2019'!C82,SMTP!H:H)</f>
        <v>2298090476.3924999</v>
      </c>
      <c r="I82" s="77">
        <f>SUMIF(AGRIVET!G:G,C82,AGRIVET!F:F)</f>
        <v>21005190543.389999</v>
      </c>
      <c r="J82" s="77">
        <f>+SUMIF(AGRIVAL!G:G,'ALL 2019'!C82,AGRIVAL!F:F)</f>
        <v>0</v>
      </c>
      <c r="K82" s="77">
        <f>+SUMIF(AGRIKOBA!G:G,'ALL 2019'!C82,AGRIKOBA!F:F)</f>
        <v>0</v>
      </c>
      <c r="L82" s="77">
        <f>+SUMIF(LMOI!F:F,'ALL 2019'!C82,LMOI!E:E)</f>
        <v>164422628.040001</v>
      </c>
      <c r="M82" s="12">
        <f>+SUMIF(TARTINE!G:G,'ALL 2019'!C82,TARTINE!F:F)</f>
        <v>417507898.29000002</v>
      </c>
      <c r="N82" s="12">
        <f>+SUMIF(IDF!F:F,'ALL 2019'!C82,IDF!E:E)</f>
        <v>931497881.09000003</v>
      </c>
      <c r="O82" s="12">
        <f>+SUMIF(RYA!G:G,C82,RYA!F:F)</f>
        <v>0</v>
      </c>
      <c r="P82" s="12">
        <f>+SUMIF('SCI NOAH'!G:G,'ALL 2019'!C82,'SCI NOAH'!F:F)</f>
        <v>0</v>
      </c>
      <c r="Q82" s="12">
        <f>+SUMIF(SIM!F:F,'ALL 2019'!C82,SIM!E:E)</f>
        <v>115828109.83</v>
      </c>
      <c r="R82" s="147">
        <f>SUMIF('First Energy'!F:F,C82,'First Energy'!I:I)</f>
        <v>3784897303.9899998</v>
      </c>
      <c r="S82" s="147">
        <f>SUMIF('ID Motors'!G:G,C82,'ID Motors'!J:J)</f>
        <v>3773939457.6300001</v>
      </c>
      <c r="T82" s="12">
        <f>+SUMIF('ID RENTAL'!G:G,'ALL 2019'!C82,'ID RENTAL'!F:F)</f>
        <v>0</v>
      </c>
      <c r="U82" s="124">
        <f>+SUMIF('MCM '!G:G,'ALL 2019'!C82,'MCM '!F:F)</f>
        <v>956587769</v>
      </c>
      <c r="V82" s="77">
        <f>+SUMIF(AGRIMOTORS!G:G,C82,AGRIMOTORS!F:F)</f>
        <v>0</v>
      </c>
      <c r="W82" s="12">
        <f>+SUMIF(BOVIMA!F:F,'ALL 2019'!C82,BOVIMA!E:E)</f>
        <v>0</v>
      </c>
      <c r="X82" s="12">
        <f>+SUMIF(AGRIFEED!F:F,'ALL 2019'!C82,AGRIFEED!E:E)</f>
        <v>0</v>
      </c>
      <c r="Y82" s="12">
        <f>+SUMIF(AMIP!F:F,'ALL 2019'!C82,AMIP!E:E)</f>
        <v>0</v>
      </c>
      <c r="Z82" s="12">
        <f>+SUMIF(ISF!F:F,'ALL 2019'!C82,ISF!F:F)</f>
        <v>0</v>
      </c>
      <c r="AA82" s="12">
        <f>+SUMIF(MABEL!F:F,'ALL 2019'!C82,MABEL!E:E)</f>
        <v>0</v>
      </c>
      <c r="AB82" s="124">
        <f>+SUMIF(DISCOI!G:G,'ALL 2019'!C82,DISCOI!F:F)</f>
        <v>4837776532.8699999</v>
      </c>
      <c r="AC82" s="12">
        <f>+SUMIF(NMP!F:F,'ALL 2019'!C82,NMP!E:E)</f>
        <v>25997951.489999998</v>
      </c>
      <c r="AD82" s="12">
        <f>+SUMIF('AMCHO '!F:F,'ALL 2019'!C82,'AMCHO '!E:E)</f>
        <v>1037267743.1</v>
      </c>
      <c r="AE82" s="12">
        <f>SUMIF(CONFORTIS!G:G,'ALL 2019'!C82,CONFORTIS!F:F)</f>
        <v>0</v>
      </c>
      <c r="AF82" s="12">
        <f>+SUMIF('IRS IMMO'!G:G,'ALL 2019'!C82,'IRS IMMO'!F:F)</f>
        <v>0</v>
      </c>
      <c r="AG82" s="12">
        <f>SUMIF('United Malagasy'!F:F,'ALL 2019'!C82,'United Malagasy'!E:E)</f>
        <v>202799541.86000001</v>
      </c>
      <c r="AH82" s="12">
        <f>+SUMIF(AGRIVETAM!F:F,'ALL 2019'!C82,AGRIVETAM!E:E)</f>
        <v>794910255.79997301</v>
      </c>
      <c r="AI82" s="12">
        <f>+SUMIF(EUROPAINTS!F:F,'ALL 2019'!C82,EUROPAINTS!E:E)</f>
        <v>70335702.2299999</v>
      </c>
      <c r="AJ82" s="12">
        <f>SUMIF('CSS SAKAY'!F:F,'ALL 2019'!C82,'CSS SAKAY'!E:E)</f>
        <v>215878900</v>
      </c>
      <c r="AK82" s="77">
        <f>+SUMIF(AGRIMA!F:F,'ALL 2019'!C82,AGRIMA!E:E)</f>
        <v>24630370</v>
      </c>
      <c r="AL82" s="12">
        <f>+SUMIF(FERRIS!H:H,'ALL 2019'!C82,FERRIS!G:G)</f>
        <v>3221384368.98</v>
      </c>
      <c r="AM82" s="12">
        <f>SUMIF(SEM!F:F,'ALL 2019'!C82,SEM!E:E)</f>
        <v>143452143.59999999</v>
      </c>
      <c r="AN82" s="12">
        <f>+SUMIF(Madatrade!F:F,'ALL 2019'!C82,Madatrade!E:E)</f>
        <v>1889888156.3099999</v>
      </c>
      <c r="AO82" s="12">
        <f>+SUMIF('FIRST INVESTISSEMENT'!G:G,'ALL 2019'!C82,'FIRST INVESTISSEMENT'!F:F)</f>
        <v>107156825.97</v>
      </c>
    </row>
    <row r="83" spans="1:41" x14ac:dyDescent="0.25">
      <c r="A83" t="str">
        <f t="shared" si="3"/>
        <v>4</v>
      </c>
      <c r="B83" t="str">
        <f t="shared" si="4"/>
        <v>413</v>
      </c>
      <c r="C83" s="23">
        <v>41310000</v>
      </c>
      <c r="D83" s="23" t="s">
        <v>3243</v>
      </c>
      <c r="E83" s="24" t="s">
        <v>290</v>
      </c>
      <c r="F83" s="77">
        <v>86322656</v>
      </c>
      <c r="G83" s="77">
        <f>+SUMIF(AGRICORP!I:I,C83,AGRICORP!F:F)</f>
        <v>0</v>
      </c>
      <c r="H83" s="77">
        <f>+SUMIF(SMTP!D:D,'ALL 2019'!C83,SMTP!H:H)</f>
        <v>130997002.4394</v>
      </c>
      <c r="I83" s="77">
        <f>SUMIF(AGRIVET!G:G,C83,AGRIVET!F:F)</f>
        <v>651610431.5</v>
      </c>
      <c r="J83" s="77">
        <f>+SUMIF(AGRIVAL!G:G,'ALL 2019'!C83,AGRIVAL!F:F)</f>
        <v>0</v>
      </c>
      <c r="K83" s="77">
        <f>+SUMIF(AGRIKOBA!G:G,'ALL 2019'!C83,AGRIKOBA!F:F)</f>
        <v>0</v>
      </c>
      <c r="L83" s="77">
        <f>+SUMIF(LMOI!F:F,'ALL 2019'!C83,LMOI!E:E)</f>
        <v>0</v>
      </c>
      <c r="M83" s="12">
        <f>+SUMIF(TARTINE!G:G,'ALL 2019'!C83,TARTINE!F:F)</f>
        <v>0</v>
      </c>
      <c r="N83" s="12">
        <f>+SUMIF(IDF!F:F,'ALL 2019'!C83,IDF!E:E)</f>
        <v>0</v>
      </c>
      <c r="O83" s="12">
        <f>+SUMIF(RYA!G:G,C83,RYA!F:F)</f>
        <v>0</v>
      </c>
      <c r="P83" s="12">
        <f>+SUMIF('SCI NOAH'!G:G,'ALL 2019'!C83,'SCI NOAH'!F:F)</f>
        <v>0</v>
      </c>
      <c r="Q83" s="12">
        <f>+SUMIF(SIM!F:F,'ALL 2019'!C83,SIM!E:E)</f>
        <v>0</v>
      </c>
      <c r="R83" s="147">
        <f>SUMIF('First Energy'!F:F,C83,'First Energy'!I:I)</f>
        <v>0</v>
      </c>
      <c r="S83" s="147">
        <f>SUMIF('ID Motors'!G:G,C83,'ID Motors'!J:J)</f>
        <v>0</v>
      </c>
      <c r="T83" s="12">
        <f>+SUMIF('ID RENTAL'!G:G,'ALL 2019'!C83,'ID RENTAL'!F:F)</f>
        <v>0</v>
      </c>
      <c r="U83" s="124">
        <f>+SUMIF('MCM '!G:G,'ALL 2019'!C83,'MCM '!F:F)</f>
        <v>454299645.07000005</v>
      </c>
      <c r="V83" s="77">
        <f>+SUMIF(AGRIMOTORS!G:G,C83,AGRIMOTORS!F:F)</f>
        <v>0</v>
      </c>
      <c r="W83" s="12">
        <f>+SUMIF(BOVIMA!F:F,'ALL 2019'!C83,BOVIMA!E:E)</f>
        <v>0</v>
      </c>
      <c r="X83" s="12">
        <f>+SUMIF(AGRIFEED!F:F,'ALL 2019'!C83,AGRIFEED!E:E)</f>
        <v>0</v>
      </c>
      <c r="Y83" s="12">
        <f>+SUMIF(AMIP!F:F,'ALL 2019'!C83,AMIP!E:E)</f>
        <v>0</v>
      </c>
      <c r="Z83" s="12">
        <f>+SUMIF(ISF!F:F,'ALL 2019'!C83,ISF!F:F)</f>
        <v>0</v>
      </c>
      <c r="AA83" s="12">
        <f>+SUMIF(MABEL!F:F,'ALL 2019'!C83,MABEL!E:E)</f>
        <v>0</v>
      </c>
      <c r="AB83" s="124">
        <f>+SUMIF(DISCOI!G:G,'ALL 2019'!C83,DISCOI!F:F)</f>
        <v>36731510.800000198</v>
      </c>
      <c r="AC83" s="12">
        <f>+SUMIF(NMP!F:F,'ALL 2019'!C83,NMP!E:E)</f>
        <v>0</v>
      </c>
      <c r="AD83" s="12">
        <f>+SUMIF('AMCHO '!F:F,'ALL 2019'!C83,'AMCHO '!E:E)</f>
        <v>0</v>
      </c>
      <c r="AE83" s="12">
        <f>SUMIF(CONFORTIS!G:G,'ALL 2019'!C83,CONFORTIS!F:F)</f>
        <v>0</v>
      </c>
      <c r="AF83" s="12">
        <f>+SUMIF('IRS IMMO'!G:G,'ALL 2019'!C83,'IRS IMMO'!F:F)</f>
        <v>0</v>
      </c>
      <c r="AG83" s="12">
        <f>SUMIF('United Malagasy'!F:F,'ALL 2019'!C83,'United Malagasy'!E:E)</f>
        <v>0</v>
      </c>
      <c r="AH83" s="12">
        <f>+SUMIF(AGRIVETAM!F:F,'ALL 2019'!C83,AGRIVETAM!E:E)</f>
        <v>0</v>
      </c>
      <c r="AI83" s="12">
        <f>+SUMIF(EUROPAINTS!F:F,'ALL 2019'!C83,EUROPAINTS!E:E)</f>
        <v>0</v>
      </c>
      <c r="AJ83" s="12">
        <f>SUMIF('CSS SAKAY'!F:F,'ALL 2019'!C83,'CSS SAKAY'!E:E)</f>
        <v>0</v>
      </c>
      <c r="AK83" s="77">
        <f>+SUMIF(AGRIMA!F:F,'ALL 2019'!C83,AGRIMA!E:E)</f>
        <v>0</v>
      </c>
      <c r="AL83" s="12">
        <f>+SUMIF(FERRIS!H:H,'ALL 2019'!C83,FERRIS!G:G)</f>
        <v>0</v>
      </c>
      <c r="AM83" s="12">
        <f>SUMIF(SEM!F:F,'ALL 2019'!C83,SEM!E:E)</f>
        <v>960000</v>
      </c>
      <c r="AN83" s="12">
        <f>+SUMIF(Madatrade!F:F,'ALL 2019'!C83,Madatrade!E:E)</f>
        <v>0</v>
      </c>
      <c r="AO83" s="12">
        <f>+SUMIF('FIRST INVESTISSEMENT'!G:G,'ALL 2019'!C83,'FIRST INVESTISSEMENT'!F:F)</f>
        <v>0</v>
      </c>
    </row>
    <row r="84" spans="1:41" x14ac:dyDescent="0.25">
      <c r="A84" t="str">
        <f t="shared" si="3"/>
        <v>4</v>
      </c>
      <c r="B84" t="str">
        <f t="shared" si="4"/>
        <v>416</v>
      </c>
      <c r="C84" s="23">
        <v>41600000</v>
      </c>
      <c r="D84" s="23" t="s">
        <v>3243</v>
      </c>
      <c r="E84" s="24" t="s">
        <v>291</v>
      </c>
      <c r="F84" s="77">
        <v>657833474.96000004</v>
      </c>
      <c r="G84" s="77">
        <f>+SUMIF(AGRICORP!I:I,C84,AGRICORP!F:F)</f>
        <v>0</v>
      </c>
      <c r="H84" s="77">
        <f>+SUMIF(SMTP!D:D,'ALL 2019'!C84,SMTP!H:H)</f>
        <v>558197844.67999995</v>
      </c>
      <c r="I84" s="77">
        <f>SUMIF(AGRIVET!G:G,C84,AGRIVET!F:F)</f>
        <v>943213142.88999999</v>
      </c>
      <c r="J84" s="77">
        <f>+SUMIF(AGRIVAL!G:G,'ALL 2019'!C84,AGRIVAL!F:F)</f>
        <v>2847869244.77</v>
      </c>
      <c r="K84" s="77">
        <f>+SUMIF(AGRIKOBA!G:G,'ALL 2019'!C84,AGRIKOBA!F:F)</f>
        <v>0</v>
      </c>
      <c r="L84" s="77">
        <f>+SUMIF(LMOI!F:F,'ALL 2019'!C84,LMOI!E:E)</f>
        <v>0</v>
      </c>
      <c r="M84" s="12">
        <f>+SUMIF(TARTINE!G:G,'ALL 2019'!C84,TARTINE!F:F)</f>
        <v>0</v>
      </c>
      <c r="N84" s="12">
        <f>+SUMIF(IDF!F:F,'ALL 2019'!C84,IDF!E:E)</f>
        <v>984786088.99000001</v>
      </c>
      <c r="O84" s="12">
        <f>+SUMIF(RYA!G:G,C84,RYA!F:F)</f>
        <v>0</v>
      </c>
      <c r="P84" s="12">
        <f>+SUMIF('SCI NOAH'!G:G,'ALL 2019'!C84,'SCI NOAH'!F:F)</f>
        <v>0</v>
      </c>
      <c r="Q84" s="12">
        <f>+SUMIF(SIM!F:F,'ALL 2019'!C84,SIM!E:E)</f>
        <v>2500000.0099999998</v>
      </c>
      <c r="R84" s="147">
        <f>SUMIF('First Energy'!F:F,C84,'First Energy'!I:I)</f>
        <v>5672924443.1700001</v>
      </c>
      <c r="S84" s="147">
        <f>SUMIF('ID Motors'!G:G,C84,'ID Motors'!J:J)</f>
        <v>884915763.77999997</v>
      </c>
      <c r="T84" s="12">
        <f>+SUMIF('ID RENTAL'!G:G,'ALL 2019'!C84,'ID RENTAL'!F:F)</f>
        <v>0</v>
      </c>
      <c r="U84" s="124">
        <f>+SUMIF('MCM '!G:G,'ALL 2019'!C84,'MCM '!F:F)</f>
        <v>204603926.19999999</v>
      </c>
      <c r="V84" s="77">
        <f>+SUMIF(AGRIMOTORS!G:G,C84,AGRIMOTORS!F:F)</f>
        <v>0</v>
      </c>
      <c r="W84" s="12">
        <f>+SUMIF(BOVIMA!F:F,'ALL 2019'!C84,BOVIMA!E:E)</f>
        <v>0</v>
      </c>
      <c r="X84" s="12">
        <f>+SUMIF(AGRIFEED!F:F,'ALL 2019'!C84,AGRIFEED!E:E)</f>
        <v>0</v>
      </c>
      <c r="Y84" s="12">
        <f>+SUMIF(AMIP!F:F,'ALL 2019'!C84,AMIP!E:E)</f>
        <v>0</v>
      </c>
      <c r="Z84" s="12">
        <f>+SUMIF(ISF!F:F,'ALL 2019'!C84,ISF!F:F)</f>
        <v>0</v>
      </c>
      <c r="AA84" s="12">
        <f>+SUMIF(MABEL!F:F,'ALL 2019'!C84,MABEL!E:E)</f>
        <v>0</v>
      </c>
      <c r="AB84" s="124">
        <f>+SUMIF(DISCOI!G:G,'ALL 2019'!C84,DISCOI!F:F)</f>
        <v>13168242.039999999</v>
      </c>
      <c r="AC84" s="12">
        <f>+SUMIF(NMP!F:F,'ALL 2019'!C84,NMP!E:E)</f>
        <v>0</v>
      </c>
      <c r="AD84" s="12">
        <f>+SUMIF('AMCHO '!F:F,'ALL 2019'!C84,'AMCHO '!E:E)</f>
        <v>0</v>
      </c>
      <c r="AE84" s="12">
        <f>SUMIF(CONFORTIS!G:G,'ALL 2019'!C84,CONFORTIS!F:F)</f>
        <v>0</v>
      </c>
      <c r="AF84" s="12">
        <f>+SUMIF('IRS IMMO'!G:G,'ALL 2019'!C84,'IRS IMMO'!F:F)</f>
        <v>0</v>
      </c>
      <c r="AG84" s="12">
        <f>SUMIF('United Malagasy'!F:F,'ALL 2019'!C84,'United Malagasy'!E:E)</f>
        <v>0</v>
      </c>
      <c r="AH84" s="12">
        <f>+SUMIF(AGRIVETAM!F:F,'ALL 2019'!C84,AGRIVETAM!E:E)</f>
        <v>0</v>
      </c>
      <c r="AI84" s="12">
        <f>+SUMIF(EUROPAINTS!F:F,'ALL 2019'!C84,EUROPAINTS!E:E)</f>
        <v>3048169</v>
      </c>
      <c r="AJ84" s="12">
        <f>SUMIF('CSS SAKAY'!F:F,'ALL 2019'!C84,'CSS SAKAY'!E:E)</f>
        <v>0</v>
      </c>
      <c r="AK84" s="77">
        <f>+SUMIF(AGRIMA!F:F,'ALL 2019'!C84,AGRIMA!E:E)</f>
        <v>0</v>
      </c>
      <c r="AL84" s="12">
        <f>+SUMIF(FERRIS!H:H,'ALL 2019'!C84,FERRIS!G:G)</f>
        <v>55273380</v>
      </c>
      <c r="AM84" s="12">
        <f>SUMIF(SEM!F:F,'ALL 2019'!C84,SEM!E:E)</f>
        <v>20479998</v>
      </c>
      <c r="AN84" s="12">
        <f>+SUMIF(Madatrade!F:F,'ALL 2019'!C84,Madatrade!E:E)</f>
        <v>0</v>
      </c>
      <c r="AO84" s="12">
        <f>+SUMIF('FIRST INVESTISSEMENT'!G:G,'ALL 2019'!C84,'FIRST INVESTISSEMENT'!F:F)</f>
        <v>0</v>
      </c>
    </row>
    <row r="85" spans="1:41" x14ac:dyDescent="0.25">
      <c r="A85" t="str">
        <f t="shared" si="3"/>
        <v>4</v>
      </c>
      <c r="B85" t="str">
        <f t="shared" si="4"/>
        <v>418</v>
      </c>
      <c r="C85" s="18">
        <v>41810000</v>
      </c>
      <c r="D85" s="23" t="s">
        <v>3243</v>
      </c>
      <c r="E85" s="24" t="s">
        <v>1860</v>
      </c>
      <c r="F85" s="77">
        <v>167260000</v>
      </c>
      <c r="G85" s="77">
        <f>+SUMIF(AGRICORP!I:I,C85,AGRICORP!F:F)</f>
        <v>0</v>
      </c>
      <c r="H85" s="77">
        <f>+SUMIF(SMTP!D:D,'ALL 2019'!C85,SMTP!H:H)</f>
        <v>0</v>
      </c>
      <c r="I85" s="77">
        <f>SUMIF(AGRIVET!G:G,C85,AGRIVET!F:F)</f>
        <v>0</v>
      </c>
      <c r="J85" s="77">
        <f>+SUMIF(AGRIVAL!G:G,'ALL 2019'!C85,AGRIVAL!F:F)</f>
        <v>0</v>
      </c>
      <c r="K85" s="77">
        <f>+SUMIF(AGRIKOBA!G:G,'ALL 2019'!C85,AGRIKOBA!F:F)</f>
        <v>0</v>
      </c>
      <c r="L85" s="77">
        <f>+SUMIF(LMOI!F:F,'ALL 2019'!C85,LMOI!E:E)</f>
        <v>0</v>
      </c>
      <c r="M85" s="12">
        <f>+SUMIF(TARTINE!G:G,'ALL 2019'!C85,TARTINE!F:F)</f>
        <v>0</v>
      </c>
      <c r="N85" s="12">
        <f>+SUMIF(IDF!F:F,'ALL 2019'!C85,IDF!E:E)</f>
        <v>480029.55</v>
      </c>
      <c r="O85" s="12">
        <f>+SUMIF(RYA!G:G,C85,RYA!F:F)</f>
        <v>0</v>
      </c>
      <c r="P85" s="12">
        <f>+SUMIF('SCI NOAH'!G:G,'ALL 2019'!C85,'SCI NOAH'!F:F)</f>
        <v>0</v>
      </c>
      <c r="Q85" s="12">
        <f>+SUMIF(SIM!F:F,'ALL 2019'!C85,SIM!E:E)</f>
        <v>-761900.99</v>
      </c>
      <c r="R85" s="147">
        <f>SUMIF('First Energy'!F:F,C85,'First Energy'!I:I)</f>
        <v>0</v>
      </c>
      <c r="S85" s="147">
        <f>SUMIF('ID Motors'!G:G,C85,'ID Motors'!J:J)</f>
        <v>0</v>
      </c>
      <c r="T85" s="12">
        <f>+SUMIF('ID RENTAL'!G:G,'ALL 2019'!C85,'ID RENTAL'!F:F)</f>
        <v>0</v>
      </c>
      <c r="U85" s="124">
        <f>+SUMIF('MCM '!G:G,'ALL 2019'!C85,'MCM '!F:F)</f>
        <v>0</v>
      </c>
      <c r="V85" s="77">
        <f>+SUMIF(AGRIMOTORS!G:G,C85,AGRIMOTORS!F:F)</f>
        <v>200000000</v>
      </c>
      <c r="W85" s="12">
        <f>+SUMIF(BOVIMA!F:F,'ALL 2019'!C85,BOVIMA!E:E)</f>
        <v>0</v>
      </c>
      <c r="X85" s="12">
        <f>+SUMIF(AGRIFEED!F:F,'ALL 2019'!C85,AGRIFEED!E:E)</f>
        <v>0</v>
      </c>
      <c r="Y85" s="12">
        <f>+SUMIF(AMIP!F:F,'ALL 2019'!C85,AMIP!E:E)</f>
        <v>0</v>
      </c>
      <c r="Z85" s="12">
        <f>+SUMIF(ISF!F:F,'ALL 2019'!C85,ISF!F:F)</f>
        <v>0</v>
      </c>
      <c r="AA85" s="12">
        <f>+SUMIF(MABEL!F:F,'ALL 2019'!C85,MABEL!E:E)</f>
        <v>0</v>
      </c>
      <c r="AB85" s="124">
        <f>+SUMIF(DISCOI!G:G,'ALL 2019'!C85,DISCOI!F:F)</f>
        <v>3332960424.8299999</v>
      </c>
      <c r="AC85" s="12">
        <f>+SUMIF(NMP!F:F,'ALL 2019'!C85,NMP!E:E)</f>
        <v>0</v>
      </c>
      <c r="AD85" s="12">
        <f>+SUMIF('AMCHO '!F:F,'ALL 2019'!C85,'AMCHO '!E:E)</f>
        <v>0</v>
      </c>
      <c r="AE85" s="12">
        <f>SUMIF(CONFORTIS!G:G,'ALL 2019'!C85,CONFORTIS!F:F)</f>
        <v>0</v>
      </c>
      <c r="AF85" s="12">
        <f>+SUMIF('IRS IMMO'!G:G,'ALL 2019'!C85,'IRS IMMO'!F:F)</f>
        <v>0</v>
      </c>
      <c r="AG85" s="12">
        <f>SUMIF('United Malagasy'!F:F,'ALL 2019'!C85,'United Malagasy'!E:E)</f>
        <v>0</v>
      </c>
      <c r="AH85" s="12">
        <f>+SUMIF(AGRIVETAM!F:F,'ALL 2019'!C85,AGRIVETAM!E:E)</f>
        <v>0</v>
      </c>
      <c r="AI85" s="12">
        <f>+SUMIF(EUROPAINTS!F:F,'ALL 2019'!C85,EUROPAINTS!E:E)</f>
        <v>0</v>
      </c>
      <c r="AJ85" s="12">
        <f>SUMIF('CSS SAKAY'!F:F,'ALL 2019'!C85,'CSS SAKAY'!E:E)</f>
        <v>0</v>
      </c>
      <c r="AK85" s="77">
        <f>+SUMIF(AGRIMA!F:F,'ALL 2019'!C85,AGRIMA!E:E)</f>
        <v>1800960</v>
      </c>
      <c r="AL85" s="12">
        <f>+SUMIF(FERRIS!H:H,'ALL 2019'!C85,FERRIS!G:G)</f>
        <v>0</v>
      </c>
      <c r="AM85" s="12">
        <f>SUMIF(SEM!F:F,'ALL 2019'!C85,SEM!E:E)</f>
        <v>0</v>
      </c>
      <c r="AN85" s="12">
        <f>+SUMIF(Madatrade!F:F,'ALL 2019'!C85,Madatrade!E:E)</f>
        <v>0</v>
      </c>
      <c r="AO85" s="12">
        <f>+SUMIF('FIRST INVESTISSEMENT'!G:G,'ALL 2019'!C85,'FIRST INVESTISSEMENT'!F:F)</f>
        <v>0</v>
      </c>
    </row>
    <row r="86" spans="1:41" x14ac:dyDescent="0.25">
      <c r="A86" t="str">
        <f t="shared" si="3"/>
        <v>4</v>
      </c>
      <c r="B86" t="str">
        <f t="shared" si="4"/>
        <v>419</v>
      </c>
      <c r="C86" s="18">
        <v>41910000</v>
      </c>
      <c r="D86" s="23" t="s">
        <v>3244</v>
      </c>
      <c r="E86" s="24" t="s">
        <v>293</v>
      </c>
      <c r="F86" s="77">
        <v>-70547130</v>
      </c>
      <c r="G86" s="77">
        <f>+SUMIF(AGRICORP!I:I,C86,AGRICORP!F:F)</f>
        <v>0</v>
      </c>
      <c r="H86" s="77">
        <f>+SUMIF(SMTP!D:D,'ALL 2019'!C86,SMTP!H:H)</f>
        <v>-204820951.69150001</v>
      </c>
      <c r="I86" s="77">
        <f>SUMIF(AGRIVET!G:G,C86,AGRIVET!F:F)</f>
        <v>0</v>
      </c>
      <c r="J86" s="77">
        <f>+SUMIF(AGRIVAL!G:G,'ALL 2019'!C86,AGRIVAL!F:F)</f>
        <v>0</v>
      </c>
      <c r="K86" s="77">
        <f>+SUMIF(AGRIKOBA!G:G,'ALL 2019'!C86,AGRIKOBA!F:F)</f>
        <v>0</v>
      </c>
      <c r="L86" s="77">
        <f>+SUMIF(LMOI!F:F,'ALL 2019'!C86,LMOI!E:E)</f>
        <v>-3785600092.4000001</v>
      </c>
      <c r="M86" s="12">
        <f>+SUMIF(TARTINE!G:G,'ALL 2019'!C86,TARTINE!F:F)</f>
        <v>0</v>
      </c>
      <c r="N86" s="12">
        <f>+SUMIF(IDF!F:F,'ALL 2019'!C86,IDF!E:E)</f>
        <v>-38719438.700000003</v>
      </c>
      <c r="O86" s="12">
        <f>+SUMIF(RYA!G:G,C86,RYA!F:F)</f>
        <v>0</v>
      </c>
      <c r="P86" s="12">
        <f>+SUMIF('SCI NOAH'!G:G,'ALL 2019'!C86,'SCI NOAH'!F:F)</f>
        <v>0</v>
      </c>
      <c r="Q86" s="12">
        <f>+SUMIF(SIM!F:F,'ALL 2019'!C86,SIM!E:E)</f>
        <v>-2815096.04</v>
      </c>
      <c r="R86" s="147">
        <f>SUMIF('First Energy'!F:F,C86,'First Energy'!I:I)</f>
        <v>-100000000</v>
      </c>
      <c r="S86" s="147">
        <f>SUMIF('ID Motors'!G:G,C86,'ID Motors'!J:J)</f>
        <v>0</v>
      </c>
      <c r="T86" s="12">
        <f>+SUMIF('ID RENTAL'!G:G,'ALL 2019'!C86,'ID RENTAL'!F:F)</f>
        <v>0</v>
      </c>
      <c r="U86" s="124">
        <f>+SUMIF('MCM '!G:G,'ALL 2019'!C86,'MCM '!F:F)</f>
        <v>0</v>
      </c>
      <c r="V86" s="77">
        <f>+SUMIF(AGRIMOTORS!G:G,C86,AGRIMOTORS!F:F)</f>
        <v>0</v>
      </c>
      <c r="W86" s="12">
        <f>+SUMIF(BOVIMA!F:F,'ALL 2019'!C86,BOVIMA!E:E)</f>
        <v>0</v>
      </c>
      <c r="X86" s="12">
        <f>+SUMIF(AGRIFEED!F:F,'ALL 2019'!C86,AGRIFEED!E:E)</f>
        <v>0</v>
      </c>
      <c r="Y86" s="12">
        <f>+SUMIF(AMIP!F:F,'ALL 2019'!C86,AMIP!E:E)</f>
        <v>0</v>
      </c>
      <c r="Z86" s="12">
        <f>+SUMIF(ISF!F:F,'ALL 2019'!C86,ISF!F:F)</f>
        <v>0</v>
      </c>
      <c r="AA86" s="12">
        <f>+SUMIF(MABEL!F:F,'ALL 2019'!C86,MABEL!E:E)</f>
        <v>0</v>
      </c>
      <c r="AB86" s="124">
        <f>+SUMIF(DISCOI!G:G,'ALL 2019'!C86,DISCOI!F:F)</f>
        <v>-5536253.3600000003</v>
      </c>
      <c r="AC86" s="12">
        <f>+SUMIF(NMP!F:F,'ALL 2019'!C86,NMP!E:E)</f>
        <v>0</v>
      </c>
      <c r="AD86" s="12">
        <f>+SUMIF('AMCHO '!F:F,'ALL 2019'!C86,'AMCHO '!E:E)</f>
        <v>-702936208.01999998</v>
      </c>
      <c r="AE86" s="12">
        <f>SUMIF(CONFORTIS!G:G,'ALL 2019'!C86,CONFORTIS!F:F)</f>
        <v>0</v>
      </c>
      <c r="AF86" s="12">
        <f>+SUMIF('IRS IMMO'!G:G,'ALL 2019'!C86,'IRS IMMO'!F:F)</f>
        <v>0</v>
      </c>
      <c r="AG86" s="12">
        <f>SUMIF('United Malagasy'!F:F,'ALL 2019'!C86,'United Malagasy'!E:E)</f>
        <v>0</v>
      </c>
      <c r="AH86" s="12">
        <f>+SUMIF(AGRIVETAM!F:F,'ALL 2019'!C86,AGRIVETAM!E:E)</f>
        <v>0</v>
      </c>
      <c r="AI86" s="12">
        <f>+SUMIF(EUROPAINTS!F:F,'ALL 2019'!C86,EUROPAINTS!E:E)</f>
        <v>-3412078</v>
      </c>
      <c r="AJ86" s="12">
        <f>SUMIF('CSS SAKAY'!F:F,'ALL 2019'!C86,'CSS SAKAY'!E:E)</f>
        <v>0</v>
      </c>
      <c r="AK86" s="77">
        <f>+SUMIF(AGRIMA!F:F,'ALL 2019'!C86,AGRIMA!E:E)</f>
        <v>-100000000</v>
      </c>
      <c r="AL86" s="12">
        <f>+SUMIF(FERRIS!H:H,'ALL 2019'!C86,FERRIS!G:G)</f>
        <v>0</v>
      </c>
      <c r="AM86" s="12">
        <f>SUMIF(SEM!F:F,'ALL 2019'!C86,SEM!E:E)</f>
        <v>0</v>
      </c>
      <c r="AN86" s="12">
        <f>+SUMIF(Madatrade!F:F,'ALL 2019'!C86,Madatrade!E:E)</f>
        <v>-8452234976.3900003</v>
      </c>
      <c r="AO86" s="12">
        <f>+SUMIF('FIRST INVESTISSEMENT'!G:G,'ALL 2019'!C86,'FIRST INVESTISSEMENT'!F:F)</f>
        <v>0</v>
      </c>
    </row>
    <row r="87" spans="1:41" x14ac:dyDescent="0.25">
      <c r="A87" t="str">
        <f t="shared" si="3"/>
        <v>4</v>
      </c>
      <c r="B87" t="str">
        <f t="shared" si="4"/>
        <v>419</v>
      </c>
      <c r="C87" s="23">
        <v>41980000</v>
      </c>
      <c r="D87" s="23" t="s">
        <v>3244</v>
      </c>
      <c r="E87" s="24" t="s">
        <v>295</v>
      </c>
      <c r="F87" s="77">
        <v>0</v>
      </c>
      <c r="G87" s="77">
        <f>+SUMIF(AGRICORP!I:I,C87,AGRICORP!F:F)</f>
        <v>0</v>
      </c>
      <c r="H87" s="77">
        <f>+SUMIF(SMTP!D:D,'ALL 2019'!C87,SMTP!H:H)</f>
        <v>0</v>
      </c>
      <c r="I87" s="77">
        <f>SUMIF(AGRIVET!G:G,C87,AGRIVET!F:F)</f>
        <v>0</v>
      </c>
      <c r="J87" s="77">
        <f>+SUMIF(AGRIVAL!G:G,'ALL 2019'!C87,AGRIVAL!F:F)</f>
        <v>-61344000</v>
      </c>
      <c r="K87" s="77">
        <f>+SUMIF(AGRIKOBA!G:G,'ALL 2019'!C87,AGRIKOBA!F:F)</f>
        <v>0</v>
      </c>
      <c r="L87" s="77">
        <f>+SUMIF(LMOI!F:F,'ALL 2019'!C87,LMOI!E:E)</f>
        <v>0</v>
      </c>
      <c r="M87" s="12">
        <f>+SUMIF(TARTINE!G:G,'ALL 2019'!C87,TARTINE!F:F)</f>
        <v>0</v>
      </c>
      <c r="N87" s="12">
        <f>+SUMIF(IDF!F:F,'ALL 2019'!C87,IDF!E:E)</f>
        <v>-39797548.399999999</v>
      </c>
      <c r="O87" s="12">
        <f>+SUMIF(RYA!G:G,C87,RYA!F:F)</f>
        <v>0</v>
      </c>
      <c r="P87" s="12">
        <f>+SUMIF('SCI NOAH'!G:G,'ALL 2019'!C87,'SCI NOAH'!F:F)</f>
        <v>0</v>
      </c>
      <c r="Q87" s="12">
        <f>+SUMIF(SIM!F:F,'ALL 2019'!C87,SIM!E:E)</f>
        <v>0</v>
      </c>
      <c r="R87" s="147">
        <f>SUMIF('First Energy'!F:F,C87,'First Energy'!I:I)</f>
        <v>0</v>
      </c>
      <c r="S87" s="147">
        <f>SUMIF('ID Motors'!G:G,C87,'ID Motors'!J:J)</f>
        <v>0</v>
      </c>
      <c r="T87" s="12">
        <f>+SUMIF('ID RENTAL'!G:G,'ALL 2019'!C87,'ID RENTAL'!F:F)</f>
        <v>0</v>
      </c>
      <c r="U87" s="124">
        <f>+SUMIF('MCM '!G:G,'ALL 2019'!C87,'MCM '!F:F)</f>
        <v>0</v>
      </c>
      <c r="V87" s="77">
        <f>+SUMIF(AGRIMOTORS!G:G,C87,AGRIMOTORS!F:F)</f>
        <v>0</v>
      </c>
      <c r="W87" s="12">
        <f>+SUMIF(BOVIMA!F:F,'ALL 2019'!C87,BOVIMA!E:E)</f>
        <v>0</v>
      </c>
      <c r="X87" s="12">
        <f>+SUMIF(AGRIFEED!F:F,'ALL 2019'!C87,AGRIFEED!E:E)</f>
        <v>0</v>
      </c>
      <c r="Y87" s="12">
        <f>+SUMIF(AMIP!F:F,'ALL 2019'!C87,AMIP!E:E)</f>
        <v>0</v>
      </c>
      <c r="Z87" s="12">
        <f>+SUMIF(ISF!F:F,'ALL 2019'!C87,ISF!F:F)</f>
        <v>0</v>
      </c>
      <c r="AA87" s="12">
        <f>+SUMIF(MABEL!F:F,'ALL 2019'!C87,MABEL!E:E)</f>
        <v>0</v>
      </c>
      <c r="AB87" s="124">
        <f>+SUMIF(DISCOI!G:G,'ALL 2019'!C87,DISCOI!F:F)</f>
        <v>0</v>
      </c>
      <c r="AC87" s="12">
        <f>+SUMIF(NMP!F:F,'ALL 2019'!C87,NMP!E:E)</f>
        <v>0</v>
      </c>
      <c r="AD87" s="12">
        <f>+SUMIF('AMCHO '!F:F,'ALL 2019'!C87,'AMCHO '!E:E)</f>
        <v>0</v>
      </c>
      <c r="AE87" s="12">
        <f>SUMIF(CONFORTIS!G:G,'ALL 2019'!C87,CONFORTIS!F:F)</f>
        <v>0</v>
      </c>
      <c r="AF87" s="12">
        <f>+SUMIF('IRS IMMO'!G:G,'ALL 2019'!C87,'IRS IMMO'!F:F)</f>
        <v>0</v>
      </c>
      <c r="AG87" s="12">
        <f>SUMIF('United Malagasy'!F:F,'ALL 2019'!C87,'United Malagasy'!E:E)</f>
        <v>0</v>
      </c>
      <c r="AH87" s="12">
        <f>+SUMIF(AGRIVETAM!F:F,'ALL 2019'!C87,AGRIVETAM!E:E)</f>
        <v>0</v>
      </c>
      <c r="AI87" s="12">
        <f>+SUMIF(EUROPAINTS!F:F,'ALL 2019'!C87,EUROPAINTS!E:E)</f>
        <v>0</v>
      </c>
      <c r="AJ87" s="12">
        <f>SUMIF('CSS SAKAY'!F:F,'ALL 2019'!C87,'CSS SAKAY'!E:E)</f>
        <v>0</v>
      </c>
      <c r="AK87" s="77">
        <f>+SUMIF(AGRIMA!F:F,'ALL 2019'!C87,AGRIMA!E:E)</f>
        <v>0</v>
      </c>
      <c r="AL87" s="12">
        <f>+SUMIF(FERRIS!H:H,'ALL 2019'!C87,FERRIS!G:G)</f>
        <v>0</v>
      </c>
      <c r="AM87" s="12">
        <f>SUMIF(SEM!F:F,'ALL 2019'!C87,SEM!E:E)</f>
        <v>0</v>
      </c>
      <c r="AN87" s="12">
        <f>+SUMIF(Madatrade!F:F,'ALL 2019'!C87,Madatrade!E:E)</f>
        <v>0</v>
      </c>
      <c r="AO87" s="12">
        <f>+SUMIF('FIRST INVESTISSEMENT'!G:G,'ALL 2019'!C87,'FIRST INVESTISSEMENT'!F:F)</f>
        <v>0</v>
      </c>
    </row>
    <row r="88" spans="1:41" x14ac:dyDescent="0.25">
      <c r="A88" t="str">
        <f t="shared" si="3"/>
        <v>4</v>
      </c>
      <c r="B88" t="str">
        <f t="shared" si="4"/>
        <v>421</v>
      </c>
      <c r="C88" s="23">
        <v>42110000</v>
      </c>
      <c r="D88" s="23" t="s">
        <v>3245</v>
      </c>
      <c r="E88" s="24" t="s">
        <v>72</v>
      </c>
      <c r="F88" s="77">
        <v>4000</v>
      </c>
      <c r="G88" s="77">
        <f>+SUMIF(AGRICORP!I:I,C88,AGRICORP!F:F)</f>
        <v>0</v>
      </c>
      <c r="H88" s="77">
        <f>+SUMIF(SMTP!D:D,'ALL 2019'!C88,SMTP!H:H)</f>
        <v>-2969126.8</v>
      </c>
      <c r="I88" s="77">
        <f>SUMIF(AGRIVET!G:G,C88,AGRIVET!F:F)</f>
        <v>129100.78</v>
      </c>
      <c r="J88" s="77">
        <f>+SUMIF(AGRIVAL!G:G,'ALL 2019'!C88,AGRIVAL!F:F)</f>
        <v>93000</v>
      </c>
      <c r="K88" s="77">
        <f>+SUMIF(AGRIKOBA!G:G,'ALL 2019'!C88,AGRIKOBA!F:F)</f>
        <v>1933800</v>
      </c>
      <c r="L88" s="77">
        <f>+SUMIF(LMOI!F:F,'ALL 2019'!C88,LMOI!E:E)</f>
        <v>0</v>
      </c>
      <c r="M88" s="12">
        <f>+SUMIF(TARTINE!G:G,'ALL 2019'!C88,TARTINE!F:F)</f>
        <v>24259100</v>
      </c>
      <c r="N88" s="12">
        <f>+SUMIF(IDF!F:F,'ALL 2019'!C88,IDF!E:E)</f>
        <v>0</v>
      </c>
      <c r="O88" s="12">
        <f>+SUMIF(RYA!G:G,C88,RYA!F:F)</f>
        <v>-815200.49</v>
      </c>
      <c r="P88" s="12">
        <f>+SUMIF('SCI NOAH'!G:G,'ALL 2019'!C88,'SCI NOAH'!F:F)</f>
        <v>-1072849.45</v>
      </c>
      <c r="Q88" s="12">
        <f>+SUMIF(SIM!F:F,'ALL 2019'!C88,SIM!E:E)</f>
        <v>66000</v>
      </c>
      <c r="R88" s="147">
        <f>SUMIF('First Energy'!F:F,C88,'First Energy'!I:I)</f>
        <v>43125</v>
      </c>
      <c r="S88" s="147">
        <f>SUMIF('ID Motors'!G:G,C88,'ID Motors'!J:J)</f>
        <v>0</v>
      </c>
      <c r="T88" s="12">
        <f>+SUMIF('ID RENTAL'!G:G,'ALL 2019'!C88,'ID RENTAL'!F:F)</f>
        <v>0</v>
      </c>
      <c r="U88" s="124">
        <f>+SUMIF('MCM '!G:G,'ALL 2019'!C88,'MCM '!F:F)</f>
        <v>6261027.1399999904</v>
      </c>
      <c r="V88" s="77">
        <f>+SUMIF(AGRIMOTORS!G:G,C88,AGRIMOTORS!F:F)</f>
        <v>0</v>
      </c>
      <c r="W88" s="12">
        <f>+SUMIF(BOVIMA!F:F,'ALL 2019'!C88,BOVIMA!E:E)</f>
        <v>70000</v>
      </c>
      <c r="X88" s="12">
        <f>+SUMIF(AGRIFEED!F:F,'ALL 2019'!C88,AGRIFEED!E:E)</f>
        <v>1158500</v>
      </c>
      <c r="Y88" s="12">
        <f>+SUMIF(AMIP!F:F,'ALL 2019'!C88,AMIP!E:E)</f>
        <v>0</v>
      </c>
      <c r="Z88" s="12">
        <f>+SUMIF(ISF!F:F,'ALL 2019'!C88,ISF!F:F)</f>
        <v>0</v>
      </c>
      <c r="AA88" s="12">
        <f>+SUMIF(MABEL!F:F,'ALL 2019'!C88,MABEL!E:E)</f>
        <v>0</v>
      </c>
      <c r="AB88" s="124">
        <f>+SUMIF(DISCOI!G:G,'ALL 2019'!C88,DISCOI!F:F)</f>
        <v>0</v>
      </c>
      <c r="AC88" s="12">
        <f>+SUMIF(NMP!F:F,'ALL 2019'!C88,NMP!E:E)</f>
        <v>0</v>
      </c>
      <c r="AD88" s="12">
        <f>+SUMIF('AMCHO '!F:F,'ALL 2019'!C88,'AMCHO '!E:E)</f>
        <v>290000</v>
      </c>
      <c r="AE88" s="12">
        <f>SUMIF(CONFORTIS!G:G,'ALL 2019'!C88,CONFORTIS!F:F)</f>
        <v>0</v>
      </c>
      <c r="AF88" s="12">
        <f>+SUMIF('IRS IMMO'!G:G,'ALL 2019'!C88,'IRS IMMO'!F:F)</f>
        <v>0</v>
      </c>
      <c r="AG88" s="12">
        <f>SUMIF('United Malagasy'!F:F,'ALL 2019'!C88,'United Malagasy'!E:E)</f>
        <v>-301800.15000000002</v>
      </c>
      <c r="AH88" s="12">
        <f>+SUMIF(AGRIVETAM!F:F,'ALL 2019'!C88,AGRIVETAM!E:E)</f>
        <v>0</v>
      </c>
      <c r="AI88" s="12">
        <f>+SUMIF(EUROPAINTS!F:F,'ALL 2019'!C88,EUROPAINTS!E:E)</f>
        <v>0</v>
      </c>
      <c r="AJ88" s="12">
        <f>SUMIF('CSS SAKAY'!F:F,'ALL 2019'!C88,'CSS SAKAY'!E:E)</f>
        <v>0</v>
      </c>
      <c r="AK88" s="77">
        <f>+SUMIF(AGRIMA!F:F,'ALL 2019'!C88,AGRIMA!E:E)</f>
        <v>0</v>
      </c>
      <c r="AL88" s="12">
        <f>+SUMIF(FERRIS!H:H,'ALL 2019'!C88,FERRIS!G:G)</f>
        <v>0</v>
      </c>
      <c r="AM88" s="12">
        <f>SUMIF(SEM!F:F,'ALL 2019'!C88,SEM!E:E)</f>
        <v>0</v>
      </c>
      <c r="AN88" s="12">
        <f>+SUMIF(Madatrade!F:F,'ALL 2019'!C88,Madatrade!E:E)</f>
        <v>0</v>
      </c>
      <c r="AO88" s="12">
        <f>+SUMIF('FIRST INVESTISSEMENT'!G:G,'ALL 2019'!C88,'FIRST INVESTISSEMENT'!F:F)</f>
        <v>0</v>
      </c>
    </row>
    <row r="89" spans="1:41" x14ac:dyDescent="0.25">
      <c r="A89" t="str">
        <f t="shared" si="3"/>
        <v>4</v>
      </c>
      <c r="B89" t="str">
        <f t="shared" si="4"/>
        <v>425</v>
      </c>
      <c r="C89" s="18">
        <v>42510000</v>
      </c>
      <c r="D89" s="23" t="s">
        <v>3246</v>
      </c>
      <c r="E89" s="24" t="s">
        <v>73</v>
      </c>
      <c r="F89" s="77">
        <v>0</v>
      </c>
      <c r="G89" s="77">
        <f>+SUMIF(AGRICORP!I:I,C89,AGRICORP!F:F)</f>
        <v>0</v>
      </c>
      <c r="H89" s="77">
        <f>+SUMIF(SMTP!D:D,'ALL 2019'!C89,SMTP!H:H)</f>
        <v>0</v>
      </c>
      <c r="I89" s="77">
        <f>SUMIF(AGRIVET!G:G,C89,AGRIVET!F:F)</f>
        <v>402589.1</v>
      </c>
      <c r="J89" s="77">
        <f>+SUMIF(AGRIVAL!G:G,'ALL 2019'!C89,AGRIVAL!F:F)</f>
        <v>0</v>
      </c>
      <c r="K89" s="77">
        <f>+SUMIF(AGRIKOBA!G:G,'ALL 2019'!C89,AGRIKOBA!F:F)</f>
        <v>0</v>
      </c>
      <c r="L89" s="77">
        <f>+SUMIF(LMOI!F:F,'ALL 2019'!C89,LMOI!E:E)</f>
        <v>0</v>
      </c>
      <c r="M89" s="12">
        <f>+SUMIF(TARTINE!G:G,'ALL 2019'!C89,TARTINE!F:F)</f>
        <v>0</v>
      </c>
      <c r="N89" s="12">
        <f>+SUMIF(IDF!F:F,'ALL 2019'!C89,IDF!E:E)</f>
        <v>0</v>
      </c>
      <c r="O89" s="12">
        <f>+SUMIF(RYA!G:G,C89,RYA!F:F)</f>
        <v>0</v>
      </c>
      <c r="P89" s="12">
        <f>+SUMIF('SCI NOAH'!G:G,'ALL 2019'!C89,'SCI NOAH'!F:F)</f>
        <v>0</v>
      </c>
      <c r="Q89" s="12">
        <f>+SUMIF(SIM!F:F,'ALL 2019'!C89,SIM!E:E)</f>
        <v>0</v>
      </c>
      <c r="R89" s="147">
        <f>SUMIF('First Energy'!F:F,C89,'First Energy'!I:I)</f>
        <v>-100000</v>
      </c>
      <c r="S89" s="147">
        <f>SUMIF('ID Motors'!G:G,C89,'ID Motors'!J:J)</f>
        <v>480000</v>
      </c>
      <c r="T89" s="12">
        <f>+SUMIF('ID RENTAL'!G:G,'ALL 2019'!C89,'ID RENTAL'!F:F)</f>
        <v>5260000</v>
      </c>
      <c r="U89" s="124">
        <f>+SUMIF('MCM '!G:G,'ALL 2019'!C89,'MCM '!F:F)</f>
        <v>-18853000</v>
      </c>
      <c r="V89" s="77">
        <f>+SUMIF(AGRIMOTORS!G:G,C89,AGRIMOTORS!F:F)</f>
        <v>0</v>
      </c>
      <c r="W89" s="12">
        <f>+SUMIF(BOVIMA!F:F,'ALL 2019'!C89,BOVIMA!E:E)</f>
        <v>0</v>
      </c>
      <c r="X89" s="12">
        <f>+SUMIF(AGRIFEED!F:F,'ALL 2019'!C89,AGRIFEED!E:E)</f>
        <v>0</v>
      </c>
      <c r="Y89" s="12">
        <f>+SUMIF(AMIP!F:F,'ALL 2019'!C89,AMIP!E:E)</f>
        <v>0</v>
      </c>
      <c r="Z89" s="12">
        <f>+SUMIF(ISF!F:F,'ALL 2019'!C89,ISF!F:F)</f>
        <v>0</v>
      </c>
      <c r="AA89" s="12">
        <f>+SUMIF(MABEL!F:F,'ALL 2019'!C89,MABEL!E:E)</f>
        <v>0</v>
      </c>
      <c r="AB89" s="124">
        <f>+SUMIF(DISCOI!G:G,'ALL 2019'!C89,DISCOI!F:F)</f>
        <v>0</v>
      </c>
      <c r="AC89" s="12">
        <f>+SUMIF(NMP!F:F,'ALL 2019'!C89,NMP!E:E)</f>
        <v>0</v>
      </c>
      <c r="AD89" s="12">
        <f>+SUMIF('AMCHO '!F:F,'ALL 2019'!C89,'AMCHO '!E:E)</f>
        <v>0</v>
      </c>
      <c r="AE89" s="12">
        <f>SUMIF(CONFORTIS!G:G,'ALL 2019'!C89,CONFORTIS!F:F)</f>
        <v>0</v>
      </c>
      <c r="AF89" s="12">
        <f>+SUMIF('IRS IMMO'!G:G,'ALL 2019'!C89,'IRS IMMO'!F:F)</f>
        <v>0</v>
      </c>
      <c r="AG89" s="12">
        <f>SUMIF('United Malagasy'!F:F,'ALL 2019'!C89,'United Malagasy'!E:E)</f>
        <v>0</v>
      </c>
      <c r="AH89" s="12">
        <f>+SUMIF(AGRIVETAM!F:F,'ALL 2019'!C89,AGRIVETAM!E:E)</f>
        <v>200000</v>
      </c>
      <c r="AI89" s="12">
        <f>+SUMIF(EUROPAINTS!F:F,'ALL 2019'!C89,EUROPAINTS!E:E)</f>
        <v>0</v>
      </c>
      <c r="AJ89" s="12">
        <f>SUMIF('CSS SAKAY'!F:F,'ALL 2019'!C89,'CSS SAKAY'!E:E)</f>
        <v>0</v>
      </c>
      <c r="AK89" s="77">
        <f>+SUMIF(AGRIMA!F:F,'ALL 2019'!C89,AGRIMA!E:E)</f>
        <v>0</v>
      </c>
      <c r="AL89" s="12">
        <f>+SUMIF(FERRIS!H:H,'ALL 2019'!C89,FERRIS!G:G)</f>
        <v>701000</v>
      </c>
      <c r="AM89" s="12">
        <f>SUMIF(SEM!F:F,'ALL 2019'!C89,SEM!E:E)</f>
        <v>0</v>
      </c>
      <c r="AN89" s="12">
        <f>+SUMIF(Madatrade!F:F,'ALL 2019'!C89,Madatrade!E:E)</f>
        <v>0</v>
      </c>
      <c r="AO89" s="12">
        <f>+SUMIF('FIRST INVESTISSEMENT'!G:G,'ALL 2019'!C89,'FIRST INVESTISSEMENT'!F:F)</f>
        <v>0</v>
      </c>
    </row>
    <row r="90" spans="1:41" x14ac:dyDescent="0.25">
      <c r="A90" t="str">
        <f t="shared" si="3"/>
        <v>4</v>
      </c>
      <c r="B90" t="str">
        <f t="shared" si="4"/>
        <v>425</v>
      </c>
      <c r="C90" s="23">
        <v>42520000</v>
      </c>
      <c r="D90" s="23" t="s">
        <v>3246</v>
      </c>
      <c r="E90" s="24" t="s">
        <v>298</v>
      </c>
      <c r="F90" s="77">
        <v>60000</v>
      </c>
      <c r="G90" s="77">
        <f>+SUMIF(AGRICORP!I:I,C90,AGRICORP!F:F)</f>
        <v>0</v>
      </c>
      <c r="H90" s="77">
        <f>+SUMIF(SMTP!D:D,'ALL 2019'!C90,SMTP!H:H)</f>
        <v>7292200.0300000003</v>
      </c>
      <c r="I90" s="77">
        <f>SUMIF(AGRIVET!G:G,C90,AGRIVET!F:F)</f>
        <v>1641500</v>
      </c>
      <c r="J90" s="77">
        <f>+SUMIF(AGRIVAL!G:G,'ALL 2019'!C90,AGRIVAL!F:F)</f>
        <v>-1.19209289550781E-9</v>
      </c>
      <c r="K90" s="77">
        <f>+SUMIF(AGRIKOBA!G:G,'ALL 2019'!C90,AGRIKOBA!F:F)</f>
        <v>0</v>
      </c>
      <c r="L90" s="77">
        <f>+SUMIF(LMOI!F:F,'ALL 2019'!C90,LMOI!E:E)</f>
        <v>11400000</v>
      </c>
      <c r="M90" s="12">
        <f>+SUMIF(TARTINE!G:G,'ALL 2019'!C90,TARTINE!F:F)</f>
        <v>0</v>
      </c>
      <c r="N90" s="12">
        <f>+SUMIF(IDF!F:F,'ALL 2019'!C90,IDF!E:E)</f>
        <v>0</v>
      </c>
      <c r="O90" s="12">
        <f>+SUMIF(RYA!G:G,C90,RYA!F:F)</f>
        <v>0</v>
      </c>
      <c r="P90" s="12">
        <f>+SUMIF('SCI NOAH'!G:G,'ALL 2019'!C90,'SCI NOAH'!F:F)</f>
        <v>0</v>
      </c>
      <c r="Q90" s="12">
        <f>+SUMIF(SIM!F:F,'ALL 2019'!C90,SIM!E:E)</f>
        <v>0</v>
      </c>
      <c r="R90" s="147">
        <f>SUMIF('First Energy'!F:F,C90,'First Energy'!I:I)</f>
        <v>102800</v>
      </c>
      <c r="S90" s="147">
        <f>SUMIF('ID Motors'!G:G,C90,'ID Motors'!J:J)</f>
        <v>0</v>
      </c>
      <c r="T90" s="12">
        <f>+SUMIF('ID RENTAL'!G:G,'ALL 2019'!C90,'ID RENTAL'!F:F)</f>
        <v>0</v>
      </c>
      <c r="U90" s="124">
        <f>+SUMIF('MCM '!G:G,'ALL 2019'!C90,'MCM '!F:F)</f>
        <v>675500</v>
      </c>
      <c r="V90" s="77">
        <f>+SUMIF(AGRIMOTORS!G:G,C90,AGRIMOTORS!F:F)</f>
        <v>0</v>
      </c>
      <c r="W90" s="12">
        <f>+SUMIF(BOVIMA!F:F,'ALL 2019'!C90,BOVIMA!E:E)</f>
        <v>160000</v>
      </c>
      <c r="X90" s="12">
        <f>+SUMIF(AGRIFEED!F:F,'ALL 2019'!C90,AGRIFEED!E:E)</f>
        <v>0</v>
      </c>
      <c r="Y90" s="12">
        <f>+SUMIF(AMIP!F:F,'ALL 2019'!C90,AMIP!E:E)</f>
        <v>0</v>
      </c>
      <c r="Z90" s="12">
        <f>+SUMIF(ISF!F:F,'ALL 2019'!C90,ISF!F:F)</f>
        <v>0</v>
      </c>
      <c r="AA90" s="12">
        <f>+SUMIF(MABEL!F:F,'ALL 2019'!C90,MABEL!E:E)</f>
        <v>0</v>
      </c>
      <c r="AB90" s="124">
        <f>+SUMIF(DISCOI!G:G,'ALL 2019'!C90,DISCOI!F:F)</f>
        <v>0</v>
      </c>
      <c r="AC90" s="12">
        <f>+SUMIF(NMP!F:F,'ALL 2019'!C90,NMP!E:E)</f>
        <v>0</v>
      </c>
      <c r="AD90" s="12">
        <f>+SUMIF('AMCHO '!F:F,'ALL 2019'!C90,'AMCHO '!E:E)</f>
        <v>0</v>
      </c>
      <c r="AE90" s="12">
        <f>SUMIF(CONFORTIS!G:G,'ALL 2019'!C90,CONFORTIS!F:F)</f>
        <v>0</v>
      </c>
      <c r="AF90" s="12">
        <f>+SUMIF('IRS IMMO'!G:G,'ALL 2019'!C90,'IRS IMMO'!F:F)</f>
        <v>0</v>
      </c>
      <c r="AG90" s="12">
        <f>SUMIF('United Malagasy'!F:F,'ALL 2019'!C90,'United Malagasy'!E:E)</f>
        <v>0</v>
      </c>
      <c r="AH90" s="12">
        <f>+SUMIF(AGRIVETAM!F:F,'ALL 2019'!C90,AGRIVETAM!E:E)</f>
        <v>0</v>
      </c>
      <c r="AI90" s="12">
        <f>+SUMIF(EUROPAINTS!F:F,'ALL 2019'!C90,EUROPAINTS!E:E)</f>
        <v>0</v>
      </c>
      <c r="AJ90" s="12">
        <f>SUMIF('CSS SAKAY'!F:F,'ALL 2019'!C90,'CSS SAKAY'!E:E)</f>
        <v>0</v>
      </c>
      <c r="AK90" s="77">
        <f>+SUMIF(AGRIMA!F:F,'ALL 2019'!C90,AGRIMA!E:E)</f>
        <v>0</v>
      </c>
      <c r="AL90" s="12">
        <f>+SUMIF(FERRIS!H:H,'ALL 2019'!C90,FERRIS!G:G)</f>
        <v>0</v>
      </c>
      <c r="AM90" s="12">
        <f>SUMIF(SEM!F:F,'ALL 2019'!C90,SEM!E:E)</f>
        <v>0</v>
      </c>
      <c r="AN90" s="12">
        <f>+SUMIF(Madatrade!F:F,'ALL 2019'!C90,Madatrade!E:E)</f>
        <v>2625300</v>
      </c>
      <c r="AO90" s="12">
        <f>+SUMIF('FIRST INVESTISSEMENT'!G:G,'ALL 2019'!C90,'FIRST INVESTISSEMENT'!F:F)</f>
        <v>490000</v>
      </c>
    </row>
    <row r="91" spans="1:41" x14ac:dyDescent="0.25">
      <c r="A91" t="str">
        <f t="shared" si="3"/>
        <v>4</v>
      </c>
      <c r="B91" t="str">
        <f t="shared" si="4"/>
        <v>428</v>
      </c>
      <c r="C91" s="23">
        <v>42800000</v>
      </c>
      <c r="D91" s="23" t="s">
        <v>3245</v>
      </c>
      <c r="E91" s="24" t="s">
        <v>300</v>
      </c>
      <c r="F91" s="77">
        <v>-108432958.81</v>
      </c>
      <c r="G91" s="77">
        <f>+SUMIF(AGRICORP!I:I,C91,AGRICORP!F:F)</f>
        <v>0</v>
      </c>
      <c r="H91" s="77">
        <f>+SUMIF(SMTP!D:D,'ALL 2019'!C91,SMTP!H:H)</f>
        <v>-151319741.81999999</v>
      </c>
      <c r="I91" s="77">
        <f>SUMIF(AGRIVET!G:G,C91,AGRIVET!F:F)</f>
        <v>0</v>
      </c>
      <c r="J91" s="77">
        <f>+SUMIF(AGRIVAL!G:G,'ALL 2019'!C91,AGRIVAL!F:F)</f>
        <v>-111489064.42</v>
      </c>
      <c r="K91" s="77">
        <f>+SUMIF(AGRIKOBA!G:G,'ALL 2019'!C91,AGRIKOBA!F:F)</f>
        <v>-12339249.449999999</v>
      </c>
      <c r="L91" s="77">
        <f>+SUMIF(LMOI!F:F,'ALL 2019'!C91,LMOI!E:E)</f>
        <v>-31617952.129999999</v>
      </c>
      <c r="M91" s="12">
        <f>+SUMIF(TARTINE!G:G,'ALL 2019'!C91,TARTINE!F:F)</f>
        <v>0</v>
      </c>
      <c r="N91" s="12">
        <f>+SUMIF(IDF!F:F,'ALL 2019'!C91,IDF!E:E)</f>
        <v>-45822526.399999999</v>
      </c>
      <c r="O91" s="12">
        <f>+SUMIF(RYA!G:G,C91,RYA!F:F)</f>
        <v>0</v>
      </c>
      <c r="P91" s="12">
        <f>+SUMIF('SCI NOAH'!G:G,'ALL 2019'!C91,'SCI NOAH'!F:F)</f>
        <v>0</v>
      </c>
      <c r="Q91" s="12">
        <f>+SUMIF(SIM!F:F,'ALL 2019'!C91,SIM!E:E)</f>
        <v>-5909827.79</v>
      </c>
      <c r="R91" s="147">
        <f>SUMIF('First Energy'!F:F,C91,'First Energy'!I:I)</f>
        <v>0</v>
      </c>
      <c r="S91" s="147">
        <f>SUMIF('ID Motors'!G:G,C91,'ID Motors'!J:J)</f>
        <v>0</v>
      </c>
      <c r="T91" s="12">
        <f>+SUMIF('ID RENTAL'!G:G,'ALL 2019'!C91,'ID RENTAL'!F:F)</f>
        <v>0</v>
      </c>
      <c r="U91" s="124">
        <f>+SUMIF('MCM '!G:G,'ALL 2019'!C91,'MCM '!F:F)</f>
        <v>168000</v>
      </c>
      <c r="V91" s="77">
        <f>+SUMIF(AGRIMOTORS!G:G,C91,AGRIMOTORS!F:F)</f>
        <v>0</v>
      </c>
      <c r="W91" s="12">
        <f>+SUMIF(BOVIMA!F:F,'ALL 2019'!C91,BOVIMA!E:E)</f>
        <v>-41485439</v>
      </c>
      <c r="X91" s="12">
        <f>+SUMIF(AGRIFEED!F:F,'ALL 2019'!C91,AGRIFEED!E:E)</f>
        <v>0</v>
      </c>
      <c r="Y91" s="12">
        <f>+SUMIF(AMIP!F:F,'ALL 2019'!C91,AMIP!E:E)</f>
        <v>0</v>
      </c>
      <c r="Z91" s="12">
        <f>+SUMIF(ISF!F:F,'ALL 2019'!C91,ISF!F:F)</f>
        <v>0</v>
      </c>
      <c r="AA91" s="12">
        <f>+SUMIF(MABEL!F:F,'ALL 2019'!C91,MABEL!E:E)</f>
        <v>-6054674.3099999996</v>
      </c>
      <c r="AB91" s="124">
        <f>+SUMIF(DISCOI!G:G,'ALL 2019'!C91,DISCOI!F:F)</f>
        <v>0</v>
      </c>
      <c r="AC91" s="12">
        <f>+SUMIF(NMP!F:F,'ALL 2019'!C91,NMP!E:E)</f>
        <v>-725742.32</v>
      </c>
      <c r="AD91" s="12">
        <f>+SUMIF('AMCHO '!F:F,'ALL 2019'!C91,'AMCHO '!E:E)</f>
        <v>-3825709.27</v>
      </c>
      <c r="AE91" s="12">
        <f>SUMIF(CONFORTIS!G:G,'ALL 2019'!C91,CONFORTIS!F:F)</f>
        <v>0</v>
      </c>
      <c r="AF91" s="12">
        <f>+SUMIF('IRS IMMO'!G:G,'ALL 2019'!C91,'IRS IMMO'!F:F)</f>
        <v>0</v>
      </c>
      <c r="AG91" s="12">
        <f>SUMIF('United Malagasy'!F:F,'ALL 2019'!C91,'United Malagasy'!E:E)</f>
        <v>0</v>
      </c>
      <c r="AH91" s="12">
        <f>+SUMIF(AGRIVETAM!F:F,'ALL 2019'!C91,AGRIVETAM!E:E)</f>
        <v>0</v>
      </c>
      <c r="AI91" s="12">
        <f>+SUMIF(EUROPAINTS!F:F,'ALL 2019'!C91,EUROPAINTS!E:E)</f>
        <v>0</v>
      </c>
      <c r="AJ91" s="12">
        <f>SUMIF('CSS SAKAY'!F:F,'ALL 2019'!C91,'CSS SAKAY'!E:E)</f>
        <v>0</v>
      </c>
      <c r="AK91" s="77">
        <f>+SUMIF(AGRIMA!F:F,'ALL 2019'!C91,AGRIMA!E:E)</f>
        <v>0</v>
      </c>
      <c r="AL91" s="12">
        <f>+SUMIF(FERRIS!H:H,'ALL 2019'!C91,FERRIS!G:G)</f>
        <v>-69027906.900000006</v>
      </c>
      <c r="AM91" s="12">
        <f>SUMIF(SEM!F:F,'ALL 2019'!C91,SEM!E:E)</f>
        <v>-198059484.50999999</v>
      </c>
      <c r="AN91" s="12">
        <f>+SUMIF(Madatrade!F:F,'ALL 2019'!C91,Madatrade!E:E)</f>
        <v>0</v>
      </c>
      <c r="AO91" s="12">
        <f>+SUMIF('FIRST INVESTISSEMENT'!G:G,'ALL 2019'!C91,'FIRST INVESTISSEMENT'!F:F)</f>
        <v>0</v>
      </c>
    </row>
    <row r="92" spans="1:41" x14ac:dyDescent="0.25">
      <c r="A92" t="str">
        <f t="shared" si="3"/>
        <v>4</v>
      </c>
      <c r="B92" t="str">
        <f t="shared" si="4"/>
        <v>431</v>
      </c>
      <c r="C92" s="23">
        <v>43100000</v>
      </c>
      <c r="D92" s="23" t="s">
        <v>3245</v>
      </c>
      <c r="E92" s="24" t="s">
        <v>77</v>
      </c>
      <c r="F92" s="77">
        <v>-26888117.670000002</v>
      </c>
      <c r="G92" s="77">
        <f>+SUMIF(AGRICORP!I:I,C92,AGRICORP!F:F)</f>
        <v>0</v>
      </c>
      <c r="H92" s="77">
        <f>+SUMIF(SMTP!D:D,'ALL 2019'!C92,SMTP!H:H)</f>
        <v>-83811787.780000001</v>
      </c>
      <c r="I92" s="77">
        <f>SUMIF(AGRIVET!G:G,C92,AGRIVET!F:F)</f>
        <v>-59766521.5</v>
      </c>
      <c r="J92" s="77">
        <f>+SUMIF(AGRIVAL!G:G,'ALL 2019'!C92,AGRIVAL!F:F)</f>
        <v>-43171088.520000003</v>
      </c>
      <c r="K92" s="77">
        <f>+SUMIF(AGRIKOBA!G:G,'ALL 2019'!C92,AGRIKOBA!F:F)</f>
        <v>-12388105.24</v>
      </c>
      <c r="L92" s="77">
        <f>+SUMIF(LMOI!F:F,'ALL 2019'!C92,LMOI!E:E)</f>
        <v>-10315595.199999999</v>
      </c>
      <c r="M92" s="12">
        <f>+SUMIF(TARTINE!G:G,'ALL 2019'!C92,TARTINE!F:F)</f>
        <v>-7002841.5</v>
      </c>
      <c r="N92" s="12">
        <f>+SUMIF(IDF!F:F,'ALL 2019'!C92,IDF!E:E)</f>
        <v>-14381401.859999999</v>
      </c>
      <c r="O92" s="12">
        <f>+SUMIF(RYA!G:G,C92,RYA!F:F)</f>
        <v>-1002485.8</v>
      </c>
      <c r="P92" s="12">
        <f>+SUMIF('SCI NOAH'!G:G,'ALL 2019'!C92,'SCI NOAH'!F:F)</f>
        <v>-719482.68</v>
      </c>
      <c r="Q92" s="12">
        <f>+SUMIF(SIM!F:F,'ALL 2019'!C92,SIM!E:E)</f>
        <v>-2110133.4000000008</v>
      </c>
      <c r="R92" s="147">
        <f>SUMIF('First Energy'!F:F,C92,'First Energy'!I:I)</f>
        <v>-23085761.579999998</v>
      </c>
      <c r="S92" s="147">
        <f>SUMIF('ID Motors'!G:G,C92,'ID Motors'!J:J)</f>
        <v>-33432249.760000002</v>
      </c>
      <c r="T92" s="12">
        <f>+SUMIF('ID RENTAL'!G:G,'ALL 2019'!C92,'ID RENTAL'!F:F)</f>
        <v>-7931976.5</v>
      </c>
      <c r="U92" s="124">
        <f>+SUMIF('MCM '!G:G,'ALL 2019'!C92,'MCM '!F:F)</f>
        <v>-8159086.1299999701</v>
      </c>
      <c r="V92" s="77">
        <f>+SUMIF(AGRIMOTORS!G:G,C92,AGRIMOTORS!F:F)</f>
        <v>0</v>
      </c>
      <c r="W92" s="12">
        <f>+SUMIF(BOVIMA!F:F,'ALL 2019'!C92,BOVIMA!E:E)</f>
        <v>-27951344</v>
      </c>
      <c r="X92" s="12">
        <f>+SUMIF(AGRIFEED!F:F,'ALL 2019'!C92,AGRIFEED!E:E)</f>
        <v>-13008027.199999999</v>
      </c>
      <c r="Y92" s="12">
        <f>+SUMIF(AMIP!F:F,'ALL 2019'!C92,AMIP!E:E)</f>
        <v>0</v>
      </c>
      <c r="Z92" s="12">
        <f>+SUMIF(ISF!F:F,'ALL 2019'!C92,ISF!F:F)</f>
        <v>0</v>
      </c>
      <c r="AA92" s="12">
        <f>+SUMIF(MABEL!F:F,'ALL 2019'!C92,MABEL!E:E)</f>
        <v>-2972891.46</v>
      </c>
      <c r="AB92" s="124">
        <f>+SUMIF(DISCOI!G:G,'ALL 2019'!C92,DISCOI!F:F)</f>
        <v>0</v>
      </c>
      <c r="AC92" s="12">
        <f>+SUMIF(NMP!F:F,'ALL 2019'!C92,NMP!E:E)</f>
        <v>-327336.8</v>
      </c>
      <c r="AD92" s="12">
        <f>+SUMIF('AMCHO '!F:F,'ALL 2019'!C92,'AMCHO '!E:E)</f>
        <v>-7529886.7000000002</v>
      </c>
      <c r="AE92" s="12">
        <f>SUMIF(CONFORTIS!G:G,'ALL 2019'!C92,CONFORTIS!F:F)</f>
        <v>0</v>
      </c>
      <c r="AF92" s="12">
        <f>+SUMIF('IRS IMMO'!G:G,'ALL 2019'!C92,'IRS IMMO'!F:F)</f>
        <v>0</v>
      </c>
      <c r="AG92" s="12">
        <f>SUMIF('United Malagasy'!F:F,'ALL 2019'!C92,'United Malagasy'!E:E)</f>
        <v>-8995826.8599999994</v>
      </c>
      <c r="AH92" s="12">
        <f>+SUMIF(AGRIVETAM!F:F,'ALL 2019'!C92,AGRIVETAM!E:E)</f>
        <v>-3787891.56</v>
      </c>
      <c r="AI92" s="12">
        <f>+SUMIF(EUROPAINTS!F:F,'ALL 2019'!C92,EUROPAINTS!E:E)</f>
        <v>-2951236.26</v>
      </c>
      <c r="AJ92" s="12">
        <f>SUMIF('CSS SAKAY'!F:F,'ALL 2019'!C92,'CSS SAKAY'!E:E)</f>
        <v>0</v>
      </c>
      <c r="AK92" s="77">
        <f>+SUMIF(AGRIMA!F:F,'ALL 2019'!C92,AGRIMA!E:E)</f>
        <v>-2259308.94</v>
      </c>
      <c r="AL92" s="12">
        <f>+SUMIF(FERRIS!H:H,'ALL 2019'!C92,FERRIS!G:G)</f>
        <v>-10386010.59</v>
      </c>
      <c r="AM92" s="12">
        <f>SUMIF(SEM!F:F,'ALL 2019'!C92,SEM!E:E)</f>
        <v>-44338638.359999999</v>
      </c>
      <c r="AN92" s="12">
        <f>+SUMIF(Madatrade!F:F,'ALL 2019'!C92,Madatrade!E:E)</f>
        <v>-4734800</v>
      </c>
      <c r="AO92" s="12">
        <f>+SUMIF('FIRST INVESTISSEMENT'!G:G,'ALL 2019'!C92,'FIRST INVESTISSEMENT'!F:F)</f>
        <v>-1286571.72</v>
      </c>
    </row>
    <row r="93" spans="1:41" x14ac:dyDescent="0.25">
      <c r="A93" t="str">
        <f t="shared" si="3"/>
        <v>4</v>
      </c>
      <c r="B93" t="str">
        <f t="shared" si="4"/>
        <v>431</v>
      </c>
      <c r="C93" s="23">
        <v>43110000</v>
      </c>
      <c r="D93" s="23" t="s">
        <v>3245</v>
      </c>
      <c r="E93" s="24" t="s">
        <v>301</v>
      </c>
      <c r="F93" s="77">
        <v>-278100</v>
      </c>
      <c r="G93" s="77">
        <f>+SUMIF(AGRICORP!I:I,C93,AGRICORP!F:F)</f>
        <v>0</v>
      </c>
      <c r="H93" s="77">
        <f>+SUMIF(SMTP!D:D,'ALL 2019'!C93,SMTP!H:H)</f>
        <v>-2433600</v>
      </c>
      <c r="I93" s="77">
        <f>SUMIF(AGRIVET!G:G,C93,AGRIVET!F:F)</f>
        <v>-302000</v>
      </c>
      <c r="J93" s="77">
        <f>+SUMIF(AGRIVAL!G:G,'ALL 2019'!C93,AGRIVAL!F:F)</f>
        <v>-1066600</v>
      </c>
      <c r="K93" s="77">
        <f>+SUMIF(AGRIKOBA!G:G,'ALL 2019'!C93,AGRIKOBA!F:F)</f>
        <v>42000</v>
      </c>
      <c r="L93" s="77">
        <f>+SUMIF(LMOI!F:F,'ALL 2019'!C93,LMOI!E:E)</f>
        <v>-12000</v>
      </c>
      <c r="M93" s="12">
        <f>+SUMIF(TARTINE!G:G,'ALL 2019'!C93,TARTINE!F:F)</f>
        <v>0</v>
      </c>
      <c r="N93" s="12">
        <f>+SUMIF(IDF!F:F,'ALL 2019'!C93,IDF!E:E)</f>
        <v>-240000</v>
      </c>
      <c r="O93" s="12">
        <f>+SUMIF(RYA!G:G,C93,RYA!F:F)</f>
        <v>0</v>
      </c>
      <c r="P93" s="12">
        <f>+SUMIF('SCI NOAH'!G:G,'ALL 2019'!C93,'SCI NOAH'!F:F)</f>
        <v>0</v>
      </c>
      <c r="Q93" s="12">
        <f>+SUMIF(SIM!F:F,'ALL 2019'!C93,SIM!E:E)</f>
        <v>0</v>
      </c>
      <c r="R93" s="147">
        <f>SUMIF('First Energy'!F:F,C93,'First Energy'!I:I)</f>
        <v>-280000</v>
      </c>
      <c r="S93" s="147">
        <f>SUMIF('ID Motors'!G:G,C93,'ID Motors'!J:J)</f>
        <v>46000</v>
      </c>
      <c r="T93" s="12">
        <f>+SUMIF('ID RENTAL'!G:G,'ALL 2019'!C93,'ID RENTAL'!F:F)</f>
        <v>32000</v>
      </c>
      <c r="U93" s="124">
        <f>+SUMIF('MCM '!G:G,'ALL 2019'!C93,'MCM '!F:F)</f>
        <v>-1143000</v>
      </c>
      <c r="V93" s="77">
        <f>+SUMIF(AGRIMOTORS!G:G,C93,AGRIMOTORS!F:F)</f>
        <v>0</v>
      </c>
      <c r="W93" s="12">
        <f>+SUMIF(BOVIMA!F:F,'ALL 2019'!C93,BOVIMA!E:E)</f>
        <v>-449800</v>
      </c>
      <c r="X93" s="12">
        <f>+SUMIF(AGRIFEED!F:F,'ALL 2019'!C93,AGRIFEED!E:E)</f>
        <v>383800</v>
      </c>
      <c r="Y93" s="12">
        <f>+SUMIF(AMIP!F:F,'ALL 2019'!C93,AMIP!E:E)</f>
        <v>0</v>
      </c>
      <c r="Z93" s="12">
        <f>+SUMIF(ISF!F:F,'ALL 2019'!C93,ISF!F:F)</f>
        <v>0</v>
      </c>
      <c r="AA93" s="12">
        <f>+SUMIF(MABEL!F:F,'ALL 2019'!C93,MABEL!E:E)</f>
        <v>-154000</v>
      </c>
      <c r="AB93" s="124">
        <f>+SUMIF(DISCOI!G:G,'ALL 2019'!C93,DISCOI!F:F)</f>
        <v>0</v>
      </c>
      <c r="AC93" s="12">
        <f>+SUMIF(NMP!F:F,'ALL 2019'!C93,NMP!E:E)</f>
        <v>-195900</v>
      </c>
      <c r="AD93" s="12">
        <f>+SUMIF('AMCHO '!F:F,'ALL 2019'!C93,'AMCHO '!E:E)</f>
        <v>49000</v>
      </c>
      <c r="AE93" s="12">
        <f>SUMIF(CONFORTIS!G:G,'ALL 2019'!C93,CONFORTIS!F:F)</f>
        <v>0</v>
      </c>
      <c r="AF93" s="12">
        <f>+SUMIF('IRS IMMO'!G:G,'ALL 2019'!C93,'IRS IMMO'!F:F)</f>
        <v>0</v>
      </c>
      <c r="AG93" s="12">
        <f>SUMIF('United Malagasy'!F:F,'ALL 2019'!C93,'United Malagasy'!E:E)</f>
        <v>0</v>
      </c>
      <c r="AH93" s="12">
        <f>+SUMIF(AGRIVETAM!F:F,'ALL 2019'!C93,AGRIVETAM!E:E)</f>
        <v>0</v>
      </c>
      <c r="AI93" s="12">
        <f>+SUMIF(EUROPAINTS!F:F,'ALL 2019'!C93,EUROPAINTS!E:E)</f>
        <v>-217000</v>
      </c>
      <c r="AJ93" s="12">
        <f>SUMIF('CSS SAKAY'!F:F,'ALL 2019'!C93,'CSS SAKAY'!E:E)</f>
        <v>0</v>
      </c>
      <c r="AK93" s="77">
        <f>+SUMIF(AGRIMA!F:F,'ALL 2019'!C93,AGRIMA!E:E)</f>
        <v>0</v>
      </c>
      <c r="AL93" s="12">
        <f>+SUMIF(FERRIS!H:H,'ALL 2019'!C93,FERRIS!G:G)</f>
        <v>-78000</v>
      </c>
      <c r="AM93" s="12">
        <f>SUMIF(SEM!F:F,'ALL 2019'!C93,SEM!E:E)</f>
        <v>-1050000</v>
      </c>
      <c r="AN93" s="12">
        <f>+SUMIF(Madatrade!F:F,'ALL 2019'!C93,Madatrade!E:E)</f>
        <v>0</v>
      </c>
      <c r="AO93" s="12">
        <f>+SUMIF('FIRST INVESTISSEMENT'!G:G,'ALL 2019'!C93,'FIRST INVESTISSEMENT'!F:F)</f>
        <v>0</v>
      </c>
    </row>
    <row r="94" spans="1:41" x14ac:dyDescent="0.25">
      <c r="A94" t="str">
        <f t="shared" si="3"/>
        <v>4</v>
      </c>
      <c r="B94" t="str">
        <f t="shared" si="4"/>
        <v>432</v>
      </c>
      <c r="C94" s="23">
        <v>43200000</v>
      </c>
      <c r="D94" s="23" t="s">
        <v>3245</v>
      </c>
      <c r="E94" s="24" t="s">
        <v>79</v>
      </c>
      <c r="F94" s="77">
        <v>-17925411.780000001</v>
      </c>
      <c r="G94" s="77">
        <f>+SUMIF(AGRICORP!I:I,C94,AGRICORP!F:F)</f>
        <v>0</v>
      </c>
      <c r="H94" s="77">
        <f>+SUMIF(SMTP!D:D,'ALL 2019'!C94,SMTP!H:H)</f>
        <v>-35919336.82</v>
      </c>
      <c r="I94" s="77">
        <f>SUMIF(AGRIVET!G:G,C94,AGRIVET!F:F)</f>
        <v>-25614223.5</v>
      </c>
      <c r="J94" s="77">
        <f>+SUMIF(AGRIVAL!G:G,'ALL 2019'!C94,AGRIVAL!F:F)</f>
        <v>-18501895.079999998</v>
      </c>
      <c r="K94" s="77">
        <f>+SUMIF(AGRIKOBA!G:G,'ALL 2019'!C94,AGRIKOBA!F:F)</f>
        <v>-5309187.96</v>
      </c>
      <c r="L94" s="77">
        <f>+SUMIF(LMOI!F:F,'ALL 2019'!C94,LMOI!E:E)</f>
        <v>-1291626.8999999999</v>
      </c>
      <c r="M94" s="12">
        <f>+SUMIF(TARTINE!G:G,'ALL 2019'!C94,TARTINE!F:F)</f>
        <v>0</v>
      </c>
      <c r="N94" s="12">
        <f>+SUMIF(IDF!F:F,'ALL 2019'!C94,IDF!E:E)</f>
        <v>-6163457.9400000004</v>
      </c>
      <c r="O94" s="12">
        <f>+SUMIF(RYA!G:G,C94,RYA!F:F)</f>
        <v>0</v>
      </c>
      <c r="P94" s="12">
        <f>+SUMIF('SCI NOAH'!G:G,'ALL 2019'!C94,'SCI NOAH'!F:F)</f>
        <v>-308349.71999999997</v>
      </c>
      <c r="Q94" s="12">
        <f>+SUMIF(SIM!F:F,'ALL 2019'!C94,SIM!E:E)</f>
        <v>0</v>
      </c>
      <c r="R94" s="147">
        <f>SUMIF('First Energy'!F:F,C94,'First Energy'!I:I)</f>
        <v>-9893897.8200000003</v>
      </c>
      <c r="S94" s="147">
        <f>SUMIF('ID Motors'!G:G,C94,'ID Motors'!J:J)</f>
        <v>-14302800.880000001</v>
      </c>
      <c r="T94" s="12">
        <f>+SUMIF('ID RENTAL'!G:G,'ALL 2019'!C94,'ID RENTAL'!F:F)</f>
        <v>-3399418.5</v>
      </c>
      <c r="U94" s="124">
        <f>+SUMIF('MCM '!G:G,'ALL 2019'!C94,'MCM '!F:F)</f>
        <v>-2514675.9000000097</v>
      </c>
      <c r="V94" s="77">
        <f>+SUMIF(AGRIMOTORS!G:G,C94,AGRIMOTORS!F:F)</f>
        <v>0</v>
      </c>
      <c r="W94" s="12">
        <f>+SUMIF(BOVIMA!F:F,'ALL 2019'!C94,BOVIMA!E:E)</f>
        <v>-864000</v>
      </c>
      <c r="X94" s="12">
        <f>+SUMIF(AGRIFEED!F:F,'ALL 2019'!C94,AGRIFEED!E:E)</f>
        <v>-5574868.7999999998</v>
      </c>
      <c r="Y94" s="12">
        <f>+SUMIF(AMIP!F:F,'ALL 2019'!C94,AMIP!E:E)</f>
        <v>0</v>
      </c>
      <c r="Z94" s="12">
        <f>+SUMIF(ISF!F:F,'ALL 2019'!C94,ISF!F:F)</f>
        <v>0</v>
      </c>
      <c r="AA94" s="12">
        <f>+SUMIF(MABEL!F:F,'ALL 2019'!C94,MABEL!E:E)</f>
        <v>-1274096.3400000001</v>
      </c>
      <c r="AB94" s="124">
        <f>+SUMIF(DISCOI!G:G,'ALL 2019'!C94,DISCOI!F:F)</f>
        <v>0</v>
      </c>
      <c r="AC94" s="12">
        <f>+SUMIF(NMP!F:F,'ALL 2019'!C94,NMP!E:E)</f>
        <v>-140287.20000000001</v>
      </c>
      <c r="AD94" s="12">
        <f>+SUMIF('AMCHO '!F:F,'ALL 2019'!C94,'AMCHO '!E:E)</f>
        <v>-3227094.3</v>
      </c>
      <c r="AE94" s="12">
        <f>SUMIF(CONFORTIS!G:G,'ALL 2019'!C94,CONFORTIS!F:F)</f>
        <v>0</v>
      </c>
      <c r="AF94" s="12">
        <f>+SUMIF('IRS IMMO'!G:G,'ALL 2019'!C94,'IRS IMMO'!F:F)</f>
        <v>0</v>
      </c>
      <c r="AG94" s="12">
        <f>SUMIF('United Malagasy'!F:F,'ALL 2019'!C94,'United Malagasy'!E:E)</f>
        <v>-7661257.1399999997</v>
      </c>
      <c r="AH94" s="12">
        <f>+SUMIF(AGRIVETAM!F:F,'ALL 2019'!C94,AGRIVETAM!E:E)</f>
        <v>-1893946</v>
      </c>
      <c r="AI94" s="12">
        <f>+SUMIF(EUROPAINTS!F:F,'ALL 2019'!C94,EUROPAINTS!E:E)</f>
        <v>-1264815.54</v>
      </c>
      <c r="AJ94" s="12">
        <f>SUMIF('CSS SAKAY'!F:F,'ALL 2019'!C94,'CSS SAKAY'!E:E)</f>
        <v>0</v>
      </c>
      <c r="AK94" s="77">
        <f>+SUMIF(AGRIMA!F:F,'ALL 2019'!C94,AGRIMA!E:E)</f>
        <v>-968275.26</v>
      </c>
      <c r="AL94" s="12">
        <f>+SUMIF(FERRIS!H:H,'ALL 2019'!C94,FERRIS!G:G)</f>
        <v>0</v>
      </c>
      <c r="AM94" s="12">
        <f>SUMIF(SEM!F:F,'ALL 2019'!C94,SEM!E:E)</f>
        <v>-15879761.98</v>
      </c>
      <c r="AN94" s="12">
        <f>+SUMIF(Madatrade!F:F,'ALL 2019'!C94,Madatrade!E:E)</f>
        <v>-2029200</v>
      </c>
      <c r="AO94" s="12">
        <f>+SUMIF('FIRST INVESTISSEMENT'!G:G,'ALL 2019'!C94,'FIRST INVESTISSEMENT'!F:F)</f>
        <v>-275387.88</v>
      </c>
    </row>
    <row r="95" spans="1:41" x14ac:dyDescent="0.25">
      <c r="A95" t="str">
        <f t="shared" si="3"/>
        <v>4</v>
      </c>
      <c r="B95" t="str">
        <f t="shared" si="4"/>
        <v>433</v>
      </c>
      <c r="C95" s="23">
        <v>43300000</v>
      </c>
      <c r="D95" s="23" t="s">
        <v>3245</v>
      </c>
      <c r="E95" s="24" t="s">
        <v>80</v>
      </c>
      <c r="F95" s="77">
        <v>-2987568.63</v>
      </c>
      <c r="G95" s="77">
        <f>+SUMIF(AGRICORP!I:I,C95,AGRICORP!F:F)</f>
        <v>0</v>
      </c>
      <c r="H95" s="77">
        <f>+SUMIF(SMTP!D:D,'ALL 2019'!C95,SMTP!H:H)</f>
        <v>-5986556.2699999996</v>
      </c>
      <c r="I95" s="77">
        <f>SUMIF(AGRIVET!G:G,C95,AGRIVET!F:F)</f>
        <v>-4269037.25</v>
      </c>
      <c r="J95" s="77">
        <f>+SUMIF(AGRIVAL!G:G,'ALL 2019'!C95,AGRIVAL!F:F)</f>
        <v>-3083649.18</v>
      </c>
      <c r="K95" s="77">
        <f>+SUMIF(AGRIKOBA!G:G,'ALL 2019'!C95,AGRIKOBA!F:F)</f>
        <v>-884864.66</v>
      </c>
      <c r="L95" s="77">
        <f>+SUMIF(LMOI!F:F,'ALL 2019'!C95,LMOI!E:E)</f>
        <v>-858247.14</v>
      </c>
      <c r="M95" s="12">
        <f>+SUMIF(TARTINE!G:G,'ALL 2019'!C95,TARTINE!F:F)</f>
        <v>0</v>
      </c>
      <c r="N95" s="12">
        <f>+SUMIF(IDF!F:F,'ALL 2019'!C95,IDF!E:E)</f>
        <v>-1027242.99</v>
      </c>
      <c r="O95" s="12">
        <f>+SUMIF(RYA!G:G,C95,RYA!F:F)</f>
        <v>-50124.29</v>
      </c>
      <c r="P95" s="12">
        <f>+SUMIF('SCI NOAH'!G:G,'ALL 2019'!C95,'SCI NOAH'!F:F)</f>
        <v>-51391.62</v>
      </c>
      <c r="Q95" s="12">
        <f>+SUMIF(SIM!F:F,'ALL 2019'!C95,SIM!E:E)</f>
        <v>-105506.67</v>
      </c>
      <c r="R95" s="147">
        <f>SUMIF('First Energy'!F:F,C95,'First Energy'!I:I)</f>
        <v>-2661708.21</v>
      </c>
      <c r="S95" s="147">
        <f>SUMIF('ID Motors'!G:G,C95,'ID Motors'!J:J)</f>
        <v>-2388017.84</v>
      </c>
      <c r="T95" s="12">
        <f>+SUMIF('ID RENTAL'!G:G,'ALL 2019'!C95,'ID RENTAL'!F:F)</f>
        <v>0</v>
      </c>
      <c r="U95" s="124">
        <f>+SUMIF('MCM '!G:G,'ALL 2019'!C95,'MCM '!F:F)</f>
        <v>-2142679.19</v>
      </c>
      <c r="V95" s="77">
        <f>+SUMIF(AGRIMOTORS!G:G,C95,AGRIMOTORS!F:F)</f>
        <v>0</v>
      </c>
      <c r="W95" s="12">
        <f>+SUMIF(BOVIMA!F:F,'ALL 2019'!C95,BOVIMA!E:E)</f>
        <v>-1440767</v>
      </c>
      <c r="X95" s="12">
        <f>+SUMIF(AGRIFEED!F:F,'ALL 2019'!C95,AGRIFEED!E:E)</f>
        <v>-929144.8</v>
      </c>
      <c r="Y95" s="12">
        <f>+SUMIF(AMIP!F:F,'ALL 2019'!C95,AMIP!E:E)</f>
        <v>0</v>
      </c>
      <c r="Z95" s="12">
        <f>+SUMIF(ISF!F:F,'ALL 2019'!C95,ISF!F:F)</f>
        <v>0</v>
      </c>
      <c r="AA95" s="12">
        <f>+SUMIF(MABEL!F:F,'ALL 2019'!C95,MABEL!E:E)</f>
        <v>-212349.39</v>
      </c>
      <c r="AB95" s="124">
        <f>+SUMIF(DISCOI!G:G,'ALL 2019'!C95,DISCOI!F:F)</f>
        <v>0</v>
      </c>
      <c r="AC95" s="12">
        <f>+SUMIF(NMP!F:F,'ALL 2019'!C95,NMP!E:E)</f>
        <v>-23381.200000000001</v>
      </c>
      <c r="AD95" s="12">
        <f>+SUMIF('AMCHO '!F:F,'ALL 2019'!C95,'AMCHO '!E:E)</f>
        <v>-537849.05000000005</v>
      </c>
      <c r="AE95" s="12">
        <f>SUMIF(CONFORTIS!G:G,'ALL 2019'!C95,CONFORTIS!F:F)</f>
        <v>0</v>
      </c>
      <c r="AF95" s="12">
        <f>+SUMIF('IRS IMMO'!G:G,'ALL 2019'!C95,'IRS IMMO'!F:F)</f>
        <v>0</v>
      </c>
      <c r="AG95" s="12">
        <f>SUMIF('United Malagasy'!F:F,'ALL 2019'!C95,'United Malagasy'!E:E)</f>
        <v>-431907.22</v>
      </c>
      <c r="AH95" s="12">
        <f>+SUMIF(AGRIVETAM!F:F,'ALL 2019'!C95,AGRIVETAM!E:E)</f>
        <v>0</v>
      </c>
      <c r="AI95" s="12">
        <f>+SUMIF(EUROPAINTS!F:F,'ALL 2019'!C95,EUROPAINTS!E:E)</f>
        <v>-210802.59</v>
      </c>
      <c r="AJ95" s="12">
        <f>SUMIF('CSS SAKAY'!F:F,'ALL 2019'!C95,'CSS SAKAY'!E:E)</f>
        <v>0</v>
      </c>
      <c r="AK95" s="77">
        <f>+SUMIF(AGRIMA!F:F,'ALL 2019'!C95,AGRIMA!E:E)</f>
        <v>-161379.21</v>
      </c>
      <c r="AL95" s="12">
        <f>+SUMIF(FERRIS!H:H,'ALL 2019'!C95,FERRIS!G:G)</f>
        <v>0</v>
      </c>
      <c r="AM95" s="12">
        <f>SUMIF(SEM!F:F,'ALL 2019'!C95,SEM!E:E)</f>
        <v>-3083067.9</v>
      </c>
      <c r="AN95" s="12">
        <f>+SUMIF(Madatrade!F:F,'ALL 2019'!C95,Madatrade!E:E)</f>
        <v>-338200</v>
      </c>
      <c r="AO95" s="12">
        <f>+SUMIF('FIRST INVESTISSEMENT'!G:G,'ALL 2019'!C95,'FIRST INVESTISSEMENT'!F:F)</f>
        <v>-91888.98</v>
      </c>
    </row>
    <row r="96" spans="1:41" x14ac:dyDescent="0.25">
      <c r="A96" t="str">
        <f t="shared" si="3"/>
        <v>4</v>
      </c>
      <c r="B96" t="str">
        <f t="shared" si="4"/>
        <v>438</v>
      </c>
      <c r="C96" s="23">
        <v>43860000</v>
      </c>
      <c r="D96" s="23" t="s">
        <v>3245</v>
      </c>
      <c r="E96" s="24" t="s">
        <v>302</v>
      </c>
      <c r="F96" s="77">
        <v>-32351712.850000001</v>
      </c>
      <c r="G96" s="77">
        <f>+SUMIF(AGRICORP!I:I,C96,AGRICORP!F:F)</f>
        <v>0</v>
      </c>
      <c r="H96" s="77">
        <f>+SUMIF(SMTP!D:D,'ALL 2019'!C96,SMTP!H:H)</f>
        <v>-35733759.990000002</v>
      </c>
      <c r="I96" s="77">
        <f>SUMIF(AGRIVET!G:G,C96,AGRIVET!F:F)</f>
        <v>0</v>
      </c>
      <c r="J96" s="77">
        <f>+SUMIF(AGRIVAL!G:G,'ALL 2019'!C96,AGRIVAL!F:F)</f>
        <v>-32361273.039999999</v>
      </c>
      <c r="K96" s="77">
        <f>+SUMIF(AGRIKOBA!G:G,'ALL 2019'!C96,AGRIKOBA!F:F)</f>
        <v>-3727957.97</v>
      </c>
      <c r="L96" s="77">
        <f>+SUMIF(LMOI!F:F,'ALL 2019'!C96,LMOI!E:E)</f>
        <v>0</v>
      </c>
      <c r="M96" s="12">
        <f>+SUMIF(TARTINE!G:G,'ALL 2019'!C96,TARTINE!F:F)</f>
        <v>0</v>
      </c>
      <c r="N96" s="12">
        <f>+SUMIF(IDF!F:F,'ALL 2019'!C96,IDF!E:E)</f>
        <v>-13662186.5</v>
      </c>
      <c r="O96" s="12">
        <f>+SUMIF(RYA!G:G,C96,RYA!F:F)</f>
        <v>0</v>
      </c>
      <c r="P96" s="12">
        <f>+SUMIF('SCI NOAH'!G:G,'ALL 2019'!C96,'SCI NOAH'!F:F)</f>
        <v>0</v>
      </c>
      <c r="Q96" s="12">
        <f>+SUMIF(SIM!F:F,'ALL 2019'!C96,SIM!E:E)</f>
        <v>-1800998.79</v>
      </c>
      <c r="R96" s="147">
        <f>SUMIF('First Energy'!F:F,C96,'First Energy'!I:I)</f>
        <v>-8641897.5800000001</v>
      </c>
      <c r="S96" s="147">
        <f>SUMIF('ID Motors'!G:G,C96,'ID Motors'!J:J)</f>
        <v>-10287023.609999999</v>
      </c>
      <c r="T96" s="12">
        <f>+SUMIF('ID RENTAL'!G:G,'ALL 2019'!C96,'ID RENTAL'!F:F)</f>
        <v>0</v>
      </c>
      <c r="U96" s="124">
        <f>+SUMIF('MCM '!G:G,'ALL 2019'!C96,'MCM '!F:F)</f>
        <v>0</v>
      </c>
      <c r="V96" s="77">
        <f>+SUMIF(AGRIMOTORS!G:G,C96,AGRIMOTORS!F:F)</f>
        <v>0</v>
      </c>
      <c r="W96" s="12">
        <f>+SUMIF(BOVIMA!F:F,'ALL 2019'!C96,BOVIMA!E:E)</f>
        <v>-11222809</v>
      </c>
      <c r="X96" s="12">
        <f>+SUMIF(AGRIFEED!F:F,'ALL 2019'!C96,AGRIFEED!E:E)</f>
        <v>-9990366.9499999993</v>
      </c>
      <c r="Y96" s="12">
        <f>+SUMIF(AMIP!F:F,'ALL 2019'!C96,AMIP!E:E)</f>
        <v>0</v>
      </c>
      <c r="Z96" s="12">
        <f>+SUMIF(ISF!F:F,'ALL 2019'!C96,ISF!F:F)</f>
        <v>0</v>
      </c>
      <c r="AA96" s="12">
        <f>+SUMIF(MABEL!F:F,'ALL 2019'!C96,MABEL!E:E)</f>
        <v>-1747383.19</v>
      </c>
      <c r="AB96" s="124">
        <f>+SUMIF(DISCOI!G:G,'ALL 2019'!C96,DISCOI!F:F)</f>
        <v>0</v>
      </c>
      <c r="AC96" s="12">
        <f>+SUMIF(NMP!F:F,'ALL 2019'!C96,NMP!E:E)</f>
        <v>-166683.63</v>
      </c>
      <c r="AD96" s="12">
        <f>+SUMIF('AMCHO '!F:F,'ALL 2019'!C96,'AMCHO '!E:E)</f>
        <v>-1144019.99</v>
      </c>
      <c r="AE96" s="12">
        <f>SUMIF(CONFORTIS!G:G,'ALL 2019'!C96,CONFORTIS!F:F)</f>
        <v>0</v>
      </c>
      <c r="AF96" s="12">
        <f>+SUMIF('IRS IMMO'!G:G,'ALL 2019'!C96,'IRS IMMO'!F:F)</f>
        <v>0</v>
      </c>
      <c r="AG96" s="12">
        <f>SUMIF('United Malagasy'!F:F,'ALL 2019'!C96,'United Malagasy'!E:E)</f>
        <v>0</v>
      </c>
      <c r="AH96" s="12">
        <f>+SUMIF(AGRIVETAM!F:F,'ALL 2019'!C96,AGRIVETAM!E:E)</f>
        <v>0</v>
      </c>
      <c r="AI96" s="12">
        <f>+SUMIF(EUROPAINTS!F:F,'ALL 2019'!C96,EUROPAINTS!E:E)</f>
        <v>0</v>
      </c>
      <c r="AJ96" s="12">
        <f>SUMIF('CSS SAKAY'!F:F,'ALL 2019'!C96,'CSS SAKAY'!E:E)</f>
        <v>0</v>
      </c>
      <c r="AK96" s="77">
        <f>+SUMIF(AGRIMA!F:F,'ALL 2019'!C96,AGRIMA!E:E)</f>
        <v>0</v>
      </c>
      <c r="AL96" s="12">
        <f>+SUMIF(FERRIS!H:H,'ALL 2019'!C96,FERRIS!G:G)</f>
        <v>-6324062.2000000002</v>
      </c>
      <c r="AM96" s="12">
        <f>SUMIF(SEM!F:F,'ALL 2019'!C96,SEM!E:E)</f>
        <v>0</v>
      </c>
      <c r="AN96" s="12">
        <f>+SUMIF(Madatrade!F:F,'ALL 2019'!C96,Madatrade!E:E)</f>
        <v>0</v>
      </c>
      <c r="AO96" s="12">
        <f>+SUMIF('FIRST INVESTISSEMENT'!G:G,'ALL 2019'!C96,'FIRST INVESTISSEMENT'!F:F)</f>
        <v>0</v>
      </c>
    </row>
    <row r="97" spans="1:41" x14ac:dyDescent="0.25">
      <c r="A97" t="str">
        <f t="shared" si="3"/>
        <v>4</v>
      </c>
      <c r="B97" t="str">
        <f t="shared" si="4"/>
        <v>441</v>
      </c>
      <c r="C97" s="23">
        <v>44100000</v>
      </c>
      <c r="D97" s="23" t="s">
        <v>3247</v>
      </c>
      <c r="E97" s="24" t="s">
        <v>82</v>
      </c>
      <c r="F97" s="77">
        <v>-16841462.370000001</v>
      </c>
      <c r="G97" s="77">
        <f>+SUMIF(AGRICORP!I:I,C97,AGRICORP!F:F)</f>
        <v>0</v>
      </c>
      <c r="H97" s="77">
        <f>+SUMIF(SMTP!D:D,'ALL 2019'!C97,SMTP!H:H)</f>
        <v>-34221211.210000001</v>
      </c>
      <c r="I97" s="77">
        <f>SUMIF(AGRIVET!G:G,C97,AGRIVET!F:F)</f>
        <v>-37319656.700000003</v>
      </c>
      <c r="J97" s="77">
        <f>+SUMIF(AGRIVAL!G:G,'ALL 2019'!C97,AGRIVAL!F:F)</f>
        <v>-23435012.039999999</v>
      </c>
      <c r="K97" s="77">
        <f>+SUMIF(AGRIKOBA!G:G,'ALL 2019'!C97,AGRIKOBA!F:F)</f>
        <v>-4098583.07</v>
      </c>
      <c r="L97" s="77">
        <f>+SUMIF(LMOI!F:F,'ALL 2019'!C97,LMOI!E:E)</f>
        <v>-7740683.46</v>
      </c>
      <c r="M97" s="12">
        <f>+SUMIF(TARTINE!G:G,'ALL 2019'!C97,TARTINE!F:F)</f>
        <v>-3042700</v>
      </c>
      <c r="N97" s="12">
        <f>+SUMIF(IDF!F:F,'ALL 2019'!C97,IDF!E:E)</f>
        <v>-12151262.85</v>
      </c>
      <c r="O97" s="12">
        <f>+SUMIF(RYA!G:G,C97,RYA!F:F)</f>
        <v>-16000</v>
      </c>
      <c r="P97" s="12">
        <f>+SUMIF('SCI NOAH'!G:G,'ALL 2019'!C97,'SCI NOAH'!F:F)</f>
        <v>-153500</v>
      </c>
      <c r="Q97" s="12">
        <f>+SUMIF(SIM!F:F,'ALL 2019'!C97,SIM!E:E)</f>
        <v>-631780.01</v>
      </c>
      <c r="R97" s="147">
        <f>SUMIF('First Energy'!F:F,C97,'First Energy'!I:I)</f>
        <v>-12756405.1</v>
      </c>
      <c r="S97" s="147">
        <f>SUMIF('ID Motors'!G:G,C97,'ID Motors'!J:J)</f>
        <v>-19759113.870000001</v>
      </c>
      <c r="T97" s="12">
        <f>+SUMIF('ID RENTAL'!G:G,'ALL 2019'!C97,'ID RENTAL'!F:F)</f>
        <v>-2460983.04</v>
      </c>
      <c r="U97" s="124">
        <f>+SUMIF('MCM '!G:G,'ALL 2019'!C97,'MCM '!F:F)</f>
        <v>-12733741.940000001</v>
      </c>
      <c r="V97" s="77">
        <f>+SUMIF(AGRIMOTORS!G:G,C97,AGRIMOTORS!F:F)</f>
        <v>0</v>
      </c>
      <c r="W97" s="12">
        <f>+SUMIF(BOVIMA!F:F,'ALL 2019'!C97,BOVIMA!E:E)</f>
        <v>-5989914</v>
      </c>
      <c r="X97" s="12">
        <f>+SUMIF(AGRIFEED!F:F,'ALL 2019'!C97,AGRIFEED!E:E)</f>
        <v>-3432280.42</v>
      </c>
      <c r="Y97" s="12">
        <f>+SUMIF(AMIP!F:F,'ALL 2019'!C97,AMIP!E:E)</f>
        <v>0</v>
      </c>
      <c r="Z97" s="12">
        <f>+SUMIF(ISF!F:F,'ALL 2019'!C97,ISF!F:F)</f>
        <v>0</v>
      </c>
      <c r="AA97" s="12">
        <f>+SUMIF(MABEL!F:F,'ALL 2019'!C97,MABEL!E:E)</f>
        <v>-2511453.36</v>
      </c>
      <c r="AB97" s="124">
        <f>+SUMIF(DISCOI!G:G,'ALL 2019'!C97,DISCOI!F:F)</f>
        <v>0</v>
      </c>
      <c r="AC97" s="12">
        <f>+SUMIF(NMP!F:F,'ALL 2019'!C97,NMP!E:E)</f>
        <v>-8000</v>
      </c>
      <c r="AD97" s="12">
        <f>+SUMIF('AMCHO '!F:F,'ALL 2019'!C97,'AMCHO '!E:E)</f>
        <v>-3363322.94</v>
      </c>
      <c r="AE97" s="12">
        <f>SUMIF(CONFORTIS!G:G,'ALL 2019'!C97,CONFORTIS!F:F)</f>
        <v>0</v>
      </c>
      <c r="AF97" s="12">
        <f>+SUMIF('IRS IMMO'!G:G,'ALL 2019'!C97,'IRS IMMO'!F:F)</f>
        <v>0</v>
      </c>
      <c r="AG97" s="12">
        <f>SUMIF('United Malagasy'!F:F,'ALL 2019'!C97,'United Malagasy'!E:E)</f>
        <v>-4145402.46</v>
      </c>
      <c r="AH97" s="12">
        <f>+SUMIF(AGRIVETAM!F:F,'ALL 2019'!C97,AGRIVETAM!E:E)</f>
        <v>-917160</v>
      </c>
      <c r="AI97" s="12">
        <f>+SUMIF(EUROPAINTS!F:F,'ALL 2019'!C97,EUROPAINTS!E:E)</f>
        <v>-717031.32</v>
      </c>
      <c r="AJ97" s="12">
        <f>SUMIF('CSS SAKAY'!F:F,'ALL 2019'!C97,'CSS SAKAY'!E:E)</f>
        <v>0</v>
      </c>
      <c r="AK97" s="77">
        <f>+SUMIF(AGRIMA!F:F,'ALL 2019'!C97,AGRIMA!E:E)</f>
        <v>-383539.31</v>
      </c>
      <c r="AL97" s="12">
        <f>+SUMIF(FERRIS!H:H,'ALL 2019'!C97,FERRIS!G:G)</f>
        <v>-6857965.3499999996</v>
      </c>
      <c r="AM97" s="12">
        <f>SUMIF(SEM!F:F,'ALL 2019'!C97,SEM!E:E)</f>
        <v>-7418293.6299999999</v>
      </c>
      <c r="AN97" s="12">
        <f>+SUMIF(Madatrade!F:F,'ALL 2019'!C97,Madatrade!E:E)</f>
        <v>-379900</v>
      </c>
      <c r="AO97" s="12">
        <f>+SUMIF('FIRST INVESTISSEMENT'!G:G,'ALL 2019'!C97,'FIRST INVESTISSEMENT'!F:F)</f>
        <v>-1929508.4</v>
      </c>
    </row>
    <row r="98" spans="1:41" x14ac:dyDescent="0.25">
      <c r="A98" t="str">
        <f t="shared" si="3"/>
        <v>4</v>
      </c>
      <c r="B98" t="str">
        <f t="shared" si="4"/>
        <v>442</v>
      </c>
      <c r="C98" s="18">
        <v>44200000</v>
      </c>
      <c r="D98" s="23" t="s">
        <v>3247</v>
      </c>
      <c r="E98" s="24" t="s">
        <v>304</v>
      </c>
      <c r="F98" s="77">
        <v>0</v>
      </c>
      <c r="G98" s="77">
        <f>+SUMIF(AGRICORP!I:I,C98,AGRICORP!F:F)</f>
        <v>0</v>
      </c>
      <c r="H98" s="77">
        <f>+SUMIF(SMTP!D:D,'ALL 2019'!C98,SMTP!H:H)</f>
        <v>-9569400</v>
      </c>
      <c r="I98" s="77">
        <f>SUMIF(AGRIVET!G:G,C98,AGRIVET!F:F)</f>
        <v>0</v>
      </c>
      <c r="J98" s="77">
        <f>+SUMIF(AGRIVAL!G:G,'ALL 2019'!C98,AGRIVAL!F:F)</f>
        <v>0</v>
      </c>
      <c r="K98" s="77">
        <f>+SUMIF(AGRIKOBA!G:G,'ALL 2019'!C98,AGRIKOBA!F:F)</f>
        <v>0</v>
      </c>
      <c r="L98" s="77">
        <f>+SUMIF(LMOI!F:F,'ALL 2019'!C98,LMOI!E:E)</f>
        <v>0</v>
      </c>
      <c r="M98" s="12">
        <f>+SUMIF(TARTINE!G:G,'ALL 2019'!C98,TARTINE!F:F)</f>
        <v>0</v>
      </c>
      <c r="N98" s="12">
        <f>+SUMIF(IDF!F:F,'ALL 2019'!C98,IDF!E:E)</f>
        <v>-335608089</v>
      </c>
      <c r="O98" s="12">
        <f>+SUMIF(RYA!G:G,C98,RYA!F:F)</f>
        <v>0</v>
      </c>
      <c r="P98" s="12">
        <f>+SUMIF('SCI NOAH'!G:G,'ALL 2019'!C98,'SCI NOAH'!F:F)</f>
        <v>0</v>
      </c>
      <c r="Q98" s="12">
        <f>+SUMIF(SIM!F:F,'ALL 2019'!C98,SIM!E:E)</f>
        <v>0</v>
      </c>
      <c r="R98" s="147">
        <f>SUMIF('First Energy'!F:F,C98,'First Energy'!I:I)</f>
        <v>0</v>
      </c>
      <c r="S98" s="147">
        <f>SUMIF('ID Motors'!G:G,C98,'ID Motors'!J:J)</f>
        <v>0</v>
      </c>
      <c r="T98" s="12">
        <f>+SUMIF('ID RENTAL'!G:G,'ALL 2019'!C98,'ID RENTAL'!F:F)</f>
        <v>0</v>
      </c>
      <c r="U98" s="124">
        <f>+SUMIF('MCM '!G:G,'ALL 2019'!C98,'MCM '!F:F)</f>
        <v>0</v>
      </c>
      <c r="V98" s="77">
        <f>+SUMIF(AGRIMOTORS!G:G,C98,AGRIMOTORS!F:F)</f>
        <v>0</v>
      </c>
      <c r="W98" s="12">
        <f>+SUMIF(BOVIMA!F:F,'ALL 2019'!C98,BOVIMA!E:E)</f>
        <v>0</v>
      </c>
      <c r="X98" s="12">
        <f>+SUMIF(AGRIFEED!F:F,'ALL 2019'!C98,AGRIFEED!E:E)</f>
        <v>0</v>
      </c>
      <c r="Y98" s="12">
        <f>+SUMIF(AMIP!F:F,'ALL 2019'!C98,AMIP!E:E)</f>
        <v>0</v>
      </c>
      <c r="Z98" s="12">
        <f>+SUMIF(ISF!F:F,'ALL 2019'!C98,ISF!F:F)</f>
        <v>0</v>
      </c>
      <c r="AA98" s="12">
        <f>+SUMIF(MABEL!F:F,'ALL 2019'!C98,MABEL!E:E)</f>
        <v>0</v>
      </c>
      <c r="AB98" s="124">
        <f>+SUMIF(DISCOI!G:G,'ALL 2019'!C98,DISCOI!F:F)</f>
        <v>0</v>
      </c>
      <c r="AC98" s="12">
        <f>+SUMIF(NMP!F:F,'ALL 2019'!C98,NMP!E:E)</f>
        <v>0</v>
      </c>
      <c r="AD98" s="12">
        <f>+SUMIF('AMCHO '!F:F,'ALL 2019'!C98,'AMCHO '!E:E)</f>
        <v>0</v>
      </c>
      <c r="AE98" s="12">
        <f>SUMIF(CONFORTIS!G:G,'ALL 2019'!C98,CONFORTIS!F:F)</f>
        <v>0</v>
      </c>
      <c r="AF98" s="12">
        <f>+SUMIF('IRS IMMO'!G:G,'ALL 2019'!C98,'IRS IMMO'!F:F)</f>
        <v>0</v>
      </c>
      <c r="AG98" s="12">
        <f>SUMIF('United Malagasy'!F:F,'ALL 2019'!C98,'United Malagasy'!E:E)</f>
        <v>0</v>
      </c>
      <c r="AH98" s="12">
        <f>+SUMIF(AGRIVETAM!F:F,'ALL 2019'!C98,AGRIVETAM!E:E)</f>
        <v>0</v>
      </c>
      <c r="AI98" s="12">
        <f>+SUMIF(EUROPAINTS!F:F,'ALL 2019'!C98,EUROPAINTS!E:E)</f>
        <v>0</v>
      </c>
      <c r="AJ98" s="12">
        <f>SUMIF('CSS SAKAY'!F:F,'ALL 2019'!C98,'CSS SAKAY'!E:E)</f>
        <v>0</v>
      </c>
      <c r="AK98" s="77">
        <f>+SUMIF(AGRIMA!F:F,'ALL 2019'!C98,AGRIMA!E:E)</f>
        <v>0</v>
      </c>
      <c r="AL98" s="12">
        <f>+SUMIF(FERRIS!H:H,'ALL 2019'!C98,FERRIS!G:G)</f>
        <v>0</v>
      </c>
      <c r="AM98" s="12">
        <f>SUMIF(SEM!F:F,'ALL 2019'!C98,SEM!E:E)</f>
        <v>0</v>
      </c>
      <c r="AN98" s="12">
        <f>+SUMIF(Madatrade!F:F,'ALL 2019'!C98,Madatrade!E:E)</f>
        <v>0</v>
      </c>
      <c r="AO98" s="12">
        <f>+SUMIF('FIRST INVESTISSEMENT'!G:G,'ALL 2019'!C98,'FIRST INVESTISSEMENT'!F:F)</f>
        <v>0</v>
      </c>
    </row>
    <row r="99" spans="1:41" x14ac:dyDescent="0.25">
      <c r="A99" t="str">
        <f t="shared" si="3"/>
        <v>4</v>
      </c>
      <c r="B99" t="str">
        <f t="shared" si="4"/>
        <v>443</v>
      </c>
      <c r="C99" s="23">
        <v>44300000</v>
      </c>
      <c r="D99" s="23" t="s">
        <v>3248</v>
      </c>
      <c r="E99" s="24" t="s">
        <v>305</v>
      </c>
      <c r="F99" s="77">
        <v>589585716.77999997</v>
      </c>
      <c r="G99" s="77">
        <f>+SUMIF(AGRICORP!I:I,C99,AGRICORP!F:F)</f>
        <v>150000</v>
      </c>
      <c r="H99" s="77">
        <f>+SUMIF(SMTP!D:D,'ALL 2019'!C99,SMTP!H:H)</f>
        <v>85089615.280000001</v>
      </c>
      <c r="I99" s="77">
        <f>SUMIF(AGRIVET!G:G,C99,AGRIVET!F:F)</f>
        <v>1373910517.3599999</v>
      </c>
      <c r="J99" s="77">
        <f>+SUMIF(AGRIVAL!G:G,'ALL 2019'!C99,AGRIVAL!F:F)</f>
        <v>537495588.13999999</v>
      </c>
      <c r="K99" s="77">
        <f>+SUMIF(AGRIKOBA!G:G,'ALL 2019'!C99,AGRIKOBA!F:F)</f>
        <v>940941.5</v>
      </c>
      <c r="L99" s="77">
        <f>+SUMIF(LMOI!F:F,'ALL 2019'!C99,LMOI!E:E)</f>
        <v>100000</v>
      </c>
      <c r="M99" s="12">
        <f>+SUMIF(TARTINE!G:G,'ALL 2019'!C99,TARTINE!F:F)</f>
        <v>0</v>
      </c>
      <c r="N99" s="12">
        <f>+SUMIF(IDF!F:F,'ALL 2019'!C99,IDF!E:E)</f>
        <v>427369814.74000001</v>
      </c>
      <c r="O99" s="12">
        <f>+SUMIF(RYA!G:G,C99,RYA!F:F)</f>
        <v>320000</v>
      </c>
      <c r="P99" s="12">
        <f>+SUMIF('SCI NOAH'!G:G,'ALL 2019'!C99,'SCI NOAH'!F:F)</f>
        <v>320000</v>
      </c>
      <c r="Q99" s="12">
        <f>+SUMIF(SIM!F:F,'ALL 2019'!C99,SIM!E:E)</f>
        <v>32577611.739999998</v>
      </c>
      <c r="R99" s="147">
        <f>SUMIF('First Energy'!F:F,C99,'First Energy'!I:I)</f>
        <v>0</v>
      </c>
      <c r="S99" s="147">
        <f>SUMIF('ID Motors'!G:G,C99,'ID Motors'!J:J)</f>
        <v>483073959.88</v>
      </c>
      <c r="T99" s="12">
        <f>+SUMIF('ID RENTAL'!G:G,'ALL 2019'!C99,'ID RENTAL'!F:F)</f>
        <v>320000</v>
      </c>
      <c r="U99" s="124">
        <f>+SUMIF('MCM '!G:G,'ALL 2019'!C99,'MCM '!F:F)</f>
        <v>26913745.039999999</v>
      </c>
      <c r="V99" s="77">
        <f>+SUMIF(AGRIMOTORS!G:G,C99,AGRIMOTORS!F:F)</f>
        <v>320000</v>
      </c>
      <c r="W99" s="12">
        <f>+SUMIF(BOVIMA!F:F,'ALL 2019'!C99,BOVIMA!E:E)</f>
        <v>0</v>
      </c>
      <c r="X99" s="12">
        <f>+SUMIF(AGRIFEED!F:F,'ALL 2019'!C99,AGRIFEED!E:E)</f>
        <v>0</v>
      </c>
      <c r="Y99" s="12">
        <f>+SUMIF(AMIP!F:F,'ALL 2019'!C99,AMIP!E:E)</f>
        <v>320000</v>
      </c>
      <c r="Z99" s="12">
        <f>+SUMIF(ISF!F:F,'ALL 2019'!C99,ISF!F:F)</f>
        <v>0</v>
      </c>
      <c r="AA99" s="12">
        <f>+SUMIF(MABEL!F:F,'ALL 2019'!C99,MABEL!E:E)</f>
        <v>100000</v>
      </c>
      <c r="AB99" s="124">
        <f>+SUMIF(DISCOI!G:G,'ALL 2019'!C99,DISCOI!F:F)</f>
        <v>131908223.48</v>
      </c>
      <c r="AC99" s="12">
        <f>+SUMIF(NMP!F:F,'ALL 2019'!C99,NMP!E:E)</f>
        <v>3942371.96</v>
      </c>
      <c r="AD99" s="12">
        <f>+SUMIF('AMCHO '!F:F,'ALL 2019'!C99,'AMCHO '!E:E)</f>
        <v>320000</v>
      </c>
      <c r="AE99" s="12">
        <f>SUMIF(CONFORTIS!G:G,'ALL 2019'!C99,CONFORTIS!F:F)</f>
        <v>150000</v>
      </c>
      <c r="AF99" s="12">
        <f>+SUMIF('IRS IMMO'!G:G,'ALL 2019'!C99,'IRS IMMO'!F:F)</f>
        <v>320000</v>
      </c>
      <c r="AG99" s="12">
        <f>SUMIF('United Malagasy'!F:F,'ALL 2019'!C99,'United Malagasy'!E:E)</f>
        <v>320000</v>
      </c>
      <c r="AH99" s="12">
        <f>+SUMIF(AGRIVETAM!F:F,'ALL 2019'!C99,AGRIVETAM!E:E)</f>
        <v>41973792.780000001</v>
      </c>
      <c r="AI99" s="12">
        <f>+SUMIF(EUROPAINTS!F:F,'ALL 2019'!C99,EUROPAINTS!E:E)</f>
        <v>5821256.5300000003</v>
      </c>
      <c r="AJ99" s="12">
        <f>SUMIF('CSS SAKAY'!F:F,'ALL 2019'!C99,'CSS SAKAY'!E:E)</f>
        <v>320000</v>
      </c>
      <c r="AK99" s="77">
        <f>+SUMIF(AGRIMA!F:F,'ALL 2019'!C99,AGRIMA!E:E)</f>
        <v>320000</v>
      </c>
      <c r="AL99" s="12">
        <f>+SUMIF(FERRIS!H:H,'ALL 2019'!C99,FERRIS!G:G)</f>
        <v>0</v>
      </c>
      <c r="AM99" s="12">
        <f>SUMIF(SEM!F:F,'ALL 2019'!C99,SEM!E:E)</f>
        <v>87852418.569999993</v>
      </c>
      <c r="AN99" s="12">
        <f>+SUMIF(Madatrade!F:F,'ALL 2019'!C99,Madatrade!E:E)</f>
        <v>494403162.06</v>
      </c>
      <c r="AO99" s="12">
        <f>+SUMIF('FIRST INVESTISSEMENT'!G:G,'ALL 2019'!C99,'FIRST INVESTISSEMENT'!F:F)</f>
        <v>24787671.77</v>
      </c>
    </row>
    <row r="100" spans="1:41" x14ac:dyDescent="0.25">
      <c r="A100" t="str">
        <f t="shared" si="3"/>
        <v>4</v>
      </c>
      <c r="B100" t="str">
        <f t="shared" si="4"/>
        <v>444</v>
      </c>
      <c r="C100" s="23">
        <v>44400000</v>
      </c>
      <c r="D100" s="23" t="s">
        <v>3247</v>
      </c>
      <c r="E100" s="24" t="s">
        <v>307</v>
      </c>
      <c r="F100" s="77">
        <v>-388690236.20599997</v>
      </c>
      <c r="G100" s="77">
        <f>+SUMIF(AGRICORP!I:I,C100,AGRICORP!F:F)</f>
        <v>0</v>
      </c>
      <c r="H100" s="77">
        <f>+SUMIF(SMTP!D:D,'ALL 2019'!C100,SMTP!H:H)</f>
        <v>-62694375.670217298</v>
      </c>
      <c r="I100" s="77">
        <f>SUMIF(AGRIVET!G:G,C100,AGRIVET!F:F)</f>
        <v>-201114322.09999999</v>
      </c>
      <c r="J100" s="77">
        <f>+SUMIF(AGRIVAL!G:G,'ALL 2019'!C100,AGRIVAL!F:F)</f>
        <v>-6244970.5899999999</v>
      </c>
      <c r="K100" s="77">
        <f>+SUMIF(AGRIKOBA!G:G,'ALL 2019'!C100,AGRIKOBA!F:F)</f>
        <v>0</v>
      </c>
      <c r="L100" s="77">
        <f>+SUMIF(LMOI!F:F,'ALL 2019'!C100,LMOI!E:E)</f>
        <v>0</v>
      </c>
      <c r="M100" s="12">
        <f>+SUMIF(TARTINE!G:G,'ALL 2019'!C100,TARTINE!F:F)</f>
        <v>-4509553.7</v>
      </c>
      <c r="N100" s="12">
        <f>+SUMIF(IDF!F:F,'ALL 2019'!C100,IDF!E:E)</f>
        <v>-358927453.04000002</v>
      </c>
      <c r="O100" s="12">
        <f>+SUMIF(RYA!G:G,C100,RYA!F:F)</f>
        <v>0</v>
      </c>
      <c r="P100" s="12">
        <f>+SUMIF('SCI NOAH'!G:G,'ALL 2019'!C100,'SCI NOAH'!F:F)</f>
        <v>-320000</v>
      </c>
      <c r="Q100" s="12">
        <f>+SUMIF(SIM!F:F,'ALL 2019'!C100,SIM!E:E)</f>
        <v>0</v>
      </c>
      <c r="R100" s="147">
        <f>SUMIF('First Energy'!F:F,C100,'First Energy'!I:I)</f>
        <v>-151167707.34999999</v>
      </c>
      <c r="S100" s="147">
        <f>SUMIF('ID Motors'!G:G,C100,'ID Motors'!J:J)</f>
        <v>0</v>
      </c>
      <c r="T100" s="12">
        <f>+SUMIF('ID RENTAL'!G:G,'ALL 2019'!C100,'ID RENTAL'!F:F)</f>
        <v>0</v>
      </c>
      <c r="U100" s="124">
        <f>+SUMIF('MCM '!G:G,'ALL 2019'!C100,'MCM '!F:F)</f>
        <v>-45661249.796900302</v>
      </c>
      <c r="V100" s="77">
        <f>+SUMIF(AGRIMOTORS!G:G,C100,AGRIMOTORS!F:F)</f>
        <v>0</v>
      </c>
      <c r="W100" s="12">
        <f>+SUMIF(BOVIMA!F:F,'ALL 2019'!C100,BOVIMA!E:E)</f>
        <v>326667</v>
      </c>
      <c r="X100" s="12">
        <f>+SUMIF(AGRIFEED!F:F,'ALL 2019'!C100,AGRIFEED!E:E)</f>
        <v>0</v>
      </c>
      <c r="Y100" s="12">
        <f>+SUMIF(AMIP!F:F,'ALL 2019'!C100,AMIP!E:E)</f>
        <v>0</v>
      </c>
      <c r="Z100" s="12">
        <f>+SUMIF(ISF!F:F,'ALL 2019'!C100,ISF!F:F)</f>
        <v>0</v>
      </c>
      <c r="AA100" s="12">
        <f>+SUMIF(MABEL!F:F,'ALL 2019'!C100,MABEL!E:E)</f>
        <v>-100000</v>
      </c>
      <c r="AB100" s="124">
        <f>+SUMIF(DISCOI!G:G,'ALL 2019'!C100,DISCOI!F:F)</f>
        <v>-157530944.16999999</v>
      </c>
      <c r="AC100" s="12">
        <f>+SUMIF(NMP!F:F,'ALL 2019'!C100,NMP!E:E)</f>
        <v>-281396.96999999997</v>
      </c>
      <c r="AD100" s="12">
        <f>+SUMIF('AMCHO '!F:F,'ALL 2019'!C100,'AMCHO '!E:E)</f>
        <v>0</v>
      </c>
      <c r="AE100" s="12">
        <f>SUMIF(CONFORTIS!G:G,'ALL 2019'!C100,CONFORTIS!F:F)</f>
        <v>0</v>
      </c>
      <c r="AF100" s="12">
        <f>+SUMIF('IRS IMMO'!G:G,'ALL 2019'!C100,'IRS IMMO'!F:F)</f>
        <v>-320000</v>
      </c>
      <c r="AG100" s="12">
        <f>SUMIF('United Malagasy'!F:F,'ALL 2019'!C100,'United Malagasy'!E:E)</f>
        <v>-2749727</v>
      </c>
      <c r="AH100" s="12">
        <f>+SUMIF(AGRIVETAM!F:F,'ALL 2019'!C100,AGRIVETAM!E:E)</f>
        <v>-53618190.900000013</v>
      </c>
      <c r="AI100" s="12">
        <f>+SUMIF(EUROPAINTS!F:F,'ALL 2019'!C100,EUROPAINTS!E:E)</f>
        <v>8516009.4100000001</v>
      </c>
      <c r="AJ100" s="12">
        <f>SUMIF('CSS SAKAY'!F:F,'ALL 2019'!C100,'CSS SAKAY'!E:E)</f>
        <v>-1416807</v>
      </c>
      <c r="AK100" s="77">
        <f>+SUMIF(AGRIMA!F:F,'ALL 2019'!C100,AGRIMA!E:E)</f>
        <v>-732156.65</v>
      </c>
      <c r="AL100" s="12">
        <f>+SUMIF(FERRIS!H:H,'ALL 2019'!C100,FERRIS!G:G)</f>
        <v>49429407.3439999</v>
      </c>
      <c r="AM100" s="12">
        <f>SUMIF(SEM!F:F,'ALL 2019'!C100,SEM!E:E)</f>
        <v>0</v>
      </c>
      <c r="AN100" s="12">
        <f>+SUMIF(Madatrade!F:F,'ALL 2019'!C100,Madatrade!E:E)</f>
        <v>-259943815.61000001</v>
      </c>
      <c r="AO100" s="12">
        <f>+SUMIF('FIRST INVESTISSEMENT'!G:G,'ALL 2019'!C100,'FIRST INVESTISSEMENT'!F:F)</f>
        <v>62071397.25</v>
      </c>
    </row>
    <row r="101" spans="1:41" x14ac:dyDescent="0.25">
      <c r="A101" t="str">
        <f t="shared" si="3"/>
        <v>4</v>
      </c>
      <c r="B101" t="str">
        <f t="shared" si="4"/>
        <v>444</v>
      </c>
      <c r="C101" s="18">
        <v>44410000</v>
      </c>
      <c r="D101" s="23" t="s">
        <v>3248</v>
      </c>
      <c r="E101" s="24" t="s">
        <v>308</v>
      </c>
      <c r="F101" s="77">
        <v>0</v>
      </c>
      <c r="G101" s="77">
        <f>+SUMIF(AGRICORP!I:I,C101,AGRICORP!F:F)</f>
        <v>-150000</v>
      </c>
      <c r="H101" s="77">
        <f>+SUMIF(SMTP!D:D,'ALL 2019'!C101,SMTP!H:H)</f>
        <v>84143209.049999997</v>
      </c>
      <c r="I101" s="77">
        <f>SUMIF(AGRIVET!G:G,C101,AGRIVET!F:F)</f>
        <v>-1810408175.5699999</v>
      </c>
      <c r="J101" s="77">
        <f>+SUMIF(AGRIVAL!G:G,'ALL 2019'!C101,AGRIVAL!F:F)</f>
        <v>72648762.939999998</v>
      </c>
      <c r="K101" s="77">
        <f>+SUMIF(AGRIKOBA!G:G,'ALL 2019'!C101,AGRIKOBA!F:F)</f>
        <v>-29260454.890000001</v>
      </c>
      <c r="L101" s="77">
        <f>+SUMIF(LMOI!F:F,'ALL 2019'!C101,LMOI!E:E)</f>
        <v>-53464780.409999996</v>
      </c>
      <c r="M101" s="12">
        <f>+SUMIF(TARTINE!G:G,'ALL 2019'!C101,TARTINE!F:F)</f>
        <v>0</v>
      </c>
      <c r="N101" s="12">
        <f>+SUMIF(IDF!F:F,'ALL 2019'!C101,IDF!E:E)</f>
        <v>2545460.2200000002</v>
      </c>
      <c r="O101" s="12">
        <f>+SUMIF(RYA!G:G,C101,RYA!F:F)</f>
        <v>-560000</v>
      </c>
      <c r="P101" s="12">
        <f>+SUMIF('SCI NOAH'!G:G,'ALL 2019'!C101,'SCI NOAH'!F:F)</f>
        <v>0</v>
      </c>
      <c r="Q101" s="12">
        <f>+SUMIF(SIM!F:F,'ALL 2019'!C101,SIM!E:E)</f>
        <v>-99867452.469999999</v>
      </c>
      <c r="R101" s="147">
        <f>SUMIF('First Energy'!F:F,C101,'First Energy'!I:I)</f>
        <v>0</v>
      </c>
      <c r="S101" s="147">
        <f>SUMIF('ID Motors'!G:G,C101,'ID Motors'!J:J)</f>
        <v>217594163.88</v>
      </c>
      <c r="T101" s="12">
        <f>+SUMIF('ID RENTAL'!G:G,'ALL 2019'!C101,'ID RENTAL'!F:F)</f>
        <v>0</v>
      </c>
      <c r="U101" s="124">
        <f>+SUMIF('MCM '!G:G,'ALL 2019'!C101,'MCM '!F:F)</f>
        <v>0</v>
      </c>
      <c r="V101" s="77">
        <f>+SUMIF(AGRIMOTORS!G:G,C101,AGRIMOTORS!F:F)</f>
        <v>-2140974.75</v>
      </c>
      <c r="W101" s="12">
        <f>+SUMIF(BOVIMA!F:F,'ALL 2019'!C101,BOVIMA!E:E)</f>
        <v>0</v>
      </c>
      <c r="X101" s="12">
        <f>+SUMIF(AGRIFEED!F:F,'ALL 2019'!C101,AGRIFEED!E:E)</f>
        <v>433333.32</v>
      </c>
      <c r="Y101" s="12">
        <f>+SUMIF(AMIP!F:F,'ALL 2019'!C101,AMIP!E:E)</f>
        <v>0</v>
      </c>
      <c r="Z101" s="12">
        <f>+SUMIF(ISF!F:F,'ALL 2019'!C101,ISF!F:F)</f>
        <v>0</v>
      </c>
      <c r="AA101" s="12">
        <f>+SUMIF(MABEL!F:F,'ALL 2019'!C101,MABEL!E:E)</f>
        <v>3660094.32</v>
      </c>
      <c r="AB101" s="124">
        <f>+SUMIF(DISCOI!G:G,'ALL 2019'!C101,DISCOI!F:F)</f>
        <v>26433226.09</v>
      </c>
      <c r="AC101" s="12">
        <f>+SUMIF(NMP!F:F,'ALL 2019'!C101,NMP!E:E)</f>
        <v>0</v>
      </c>
      <c r="AD101" s="12">
        <f>+SUMIF('AMCHO '!F:F,'ALL 2019'!C101,'AMCHO '!E:E)</f>
        <v>0</v>
      </c>
      <c r="AE101" s="12">
        <f>SUMIF(CONFORTIS!G:G,'ALL 2019'!C101,CONFORTIS!F:F)</f>
        <v>-150000</v>
      </c>
      <c r="AF101" s="12">
        <f>+SUMIF('IRS IMMO'!G:G,'ALL 2019'!C101,'IRS IMMO'!F:F)</f>
        <v>0</v>
      </c>
      <c r="AG101" s="12">
        <f>SUMIF('United Malagasy'!F:F,'ALL 2019'!C101,'United Malagasy'!E:E)</f>
        <v>0</v>
      </c>
      <c r="AH101" s="12">
        <f>+SUMIF(AGRIVETAM!F:F,'ALL 2019'!C101,AGRIVETAM!E:E)</f>
        <v>0</v>
      </c>
      <c r="AI101" s="12">
        <f>+SUMIF(EUROPAINTS!F:F,'ALL 2019'!C101,EUROPAINTS!E:E)</f>
        <v>-1053</v>
      </c>
      <c r="AJ101" s="12">
        <f>SUMIF('CSS SAKAY'!F:F,'ALL 2019'!C101,'CSS SAKAY'!E:E)</f>
        <v>0</v>
      </c>
      <c r="AK101" s="77">
        <f>+SUMIF(AGRIMA!F:F,'ALL 2019'!C101,AGRIMA!E:E)</f>
        <v>0</v>
      </c>
      <c r="AL101" s="12">
        <f>+SUMIF(FERRIS!H:H,'ALL 2019'!C101,FERRIS!G:G)</f>
        <v>-18462802.600000001</v>
      </c>
      <c r="AM101" s="12">
        <f>SUMIF(SEM!F:F,'ALL 2019'!C101,SEM!E:E)</f>
        <v>-33725729.469999999</v>
      </c>
      <c r="AN101" s="12">
        <f>+SUMIF(Madatrade!F:F,'ALL 2019'!C101,Madatrade!E:E)</f>
        <v>0</v>
      </c>
      <c r="AO101" s="12">
        <f>+SUMIF('FIRST INVESTISSEMENT'!G:G,'ALL 2019'!C101,'FIRST INVESTISSEMENT'!F:F)</f>
        <v>0</v>
      </c>
    </row>
    <row r="102" spans="1:41" x14ac:dyDescent="0.25">
      <c r="A102" t="str">
        <f t="shared" si="3"/>
        <v>4</v>
      </c>
      <c r="B102" t="str">
        <f t="shared" si="4"/>
        <v>444</v>
      </c>
      <c r="C102" s="18">
        <v>44411000</v>
      </c>
      <c r="D102" s="23" t="s">
        <v>3247</v>
      </c>
      <c r="E102" s="24" t="s">
        <v>84</v>
      </c>
      <c r="F102" s="77">
        <v>-2421270.87</v>
      </c>
      <c r="G102" s="77">
        <f>+SUMIF(AGRICORP!I:I,C102,AGRICORP!F:F)</f>
        <v>0</v>
      </c>
      <c r="H102" s="77">
        <f>+SUMIF(SMTP!D:D,'ALL 2019'!C102,SMTP!H:H)</f>
        <v>-8972079.9365999997</v>
      </c>
      <c r="I102" s="77">
        <f>SUMIF(AGRIVET!G:G,C102,AGRIVET!F:F)</f>
        <v>-3683633.97</v>
      </c>
      <c r="J102" s="77">
        <f>+SUMIF(AGRIVAL!G:G,'ALL 2019'!C102,AGRIVAL!F:F)</f>
        <v>0</v>
      </c>
      <c r="K102" s="77">
        <f>+SUMIF(AGRIKOBA!G:G,'ALL 2019'!C102,AGRIKOBA!F:F)</f>
        <v>0</v>
      </c>
      <c r="L102" s="77">
        <f>+SUMIF(LMOI!F:F,'ALL 2019'!C102,LMOI!E:E)</f>
        <v>0</v>
      </c>
      <c r="M102" s="12">
        <f>+SUMIF(TARTINE!G:G,'ALL 2019'!C102,TARTINE!F:F)</f>
        <v>0</v>
      </c>
      <c r="N102" s="12">
        <f>+SUMIF(IDF!F:F,'ALL 2019'!C102,IDF!E:E)</f>
        <v>-394354.33</v>
      </c>
      <c r="O102" s="12">
        <f>+SUMIF(RYA!G:G,C102,RYA!F:F)</f>
        <v>0</v>
      </c>
      <c r="P102" s="12">
        <f>+SUMIF('SCI NOAH'!G:G,'ALL 2019'!C102,'SCI NOAH'!F:F)</f>
        <v>0</v>
      </c>
      <c r="Q102" s="12">
        <f>+SUMIF(SIM!F:F,'ALL 2019'!C102,SIM!E:E)</f>
        <v>0</v>
      </c>
      <c r="R102" s="147">
        <f>SUMIF('First Energy'!F:F,C102,'First Energy'!I:I)</f>
        <v>0</v>
      </c>
      <c r="S102" s="147">
        <f>SUMIF('ID Motors'!G:G,C102,'ID Motors'!J:J)</f>
        <v>0</v>
      </c>
      <c r="T102" s="12">
        <f>+SUMIF('ID RENTAL'!G:G,'ALL 2019'!C102,'ID RENTAL'!F:F)</f>
        <v>0</v>
      </c>
      <c r="U102" s="124">
        <f>+SUMIF('MCM '!G:G,'ALL 2019'!C102,'MCM '!F:F)</f>
        <v>20732073.510000002</v>
      </c>
      <c r="V102" s="77">
        <f>+SUMIF(AGRIMOTORS!G:G,C102,AGRIMOTORS!F:F)</f>
        <v>0</v>
      </c>
      <c r="W102" s="12">
        <f>+SUMIF(BOVIMA!F:F,'ALL 2019'!C102,BOVIMA!E:E)</f>
        <v>-7149883</v>
      </c>
      <c r="X102" s="12">
        <f>+SUMIF(AGRIFEED!F:F,'ALL 2019'!C102,AGRIFEED!E:E)</f>
        <v>0</v>
      </c>
      <c r="Y102" s="12">
        <f>+SUMIF(AMIP!F:F,'ALL 2019'!C102,AMIP!E:E)</f>
        <v>0</v>
      </c>
      <c r="Z102" s="12">
        <f>+SUMIF(ISF!F:F,'ALL 2019'!C102,ISF!F:F)</f>
        <v>0</v>
      </c>
      <c r="AA102" s="12">
        <f>+SUMIF(MABEL!F:F,'ALL 2019'!C102,MABEL!E:E)</f>
        <v>0</v>
      </c>
      <c r="AB102" s="124">
        <f>+SUMIF(DISCOI!G:G,'ALL 2019'!C102,DISCOI!F:F)</f>
        <v>0</v>
      </c>
      <c r="AC102" s="12">
        <f>+SUMIF(NMP!F:F,'ALL 2019'!C102,NMP!E:E)</f>
        <v>0</v>
      </c>
      <c r="AD102" s="12">
        <f>+SUMIF('AMCHO '!F:F,'ALL 2019'!C102,'AMCHO '!E:E)</f>
        <v>0</v>
      </c>
      <c r="AE102" s="12">
        <f>SUMIF(CONFORTIS!G:G,'ALL 2019'!C102,CONFORTIS!F:F)</f>
        <v>0</v>
      </c>
      <c r="AF102" s="12">
        <f>+SUMIF('IRS IMMO'!G:G,'ALL 2019'!C102,'IRS IMMO'!F:F)</f>
        <v>0</v>
      </c>
      <c r="AG102" s="12">
        <f>SUMIF('United Malagasy'!F:F,'ALL 2019'!C102,'United Malagasy'!E:E)</f>
        <v>-1595142.14</v>
      </c>
      <c r="AH102" s="12">
        <f>+SUMIF(AGRIVETAM!F:F,'ALL 2019'!C102,AGRIVETAM!E:E)</f>
        <v>-6295426</v>
      </c>
      <c r="AI102" s="12">
        <f>+SUMIF(EUROPAINTS!F:F,'ALL 2019'!C102,EUROPAINTS!E:E)</f>
        <v>0</v>
      </c>
      <c r="AJ102" s="12">
        <f>SUMIF('CSS SAKAY'!F:F,'ALL 2019'!C102,'CSS SAKAY'!E:E)</f>
        <v>0</v>
      </c>
      <c r="AK102" s="77">
        <f>+SUMIF(AGRIMA!F:F,'ALL 2019'!C102,AGRIMA!E:E)</f>
        <v>0</v>
      </c>
      <c r="AL102" s="12">
        <f>+SUMIF(FERRIS!H:H,'ALL 2019'!C102,FERRIS!G:G)</f>
        <v>0</v>
      </c>
      <c r="AM102" s="12">
        <f>SUMIF(SEM!F:F,'ALL 2019'!C102,SEM!E:E)</f>
        <v>0</v>
      </c>
      <c r="AN102" s="12">
        <f>+SUMIF(Madatrade!F:F,'ALL 2019'!C102,Madatrade!E:E)</f>
        <v>0</v>
      </c>
      <c r="AO102" s="12">
        <f>+SUMIF('FIRST INVESTISSEMENT'!G:G,'ALL 2019'!C102,'FIRST INVESTISSEMENT'!F:F)</f>
        <v>0</v>
      </c>
    </row>
    <row r="103" spans="1:41" x14ac:dyDescent="0.25">
      <c r="A103" t="str">
        <f t="shared" si="3"/>
        <v>4</v>
      </c>
      <c r="B103" t="str">
        <f t="shared" si="4"/>
        <v>444</v>
      </c>
      <c r="C103" s="23">
        <v>44412000</v>
      </c>
      <c r="D103" s="23" t="s">
        <v>3247</v>
      </c>
      <c r="E103" s="24" t="s">
        <v>2351</v>
      </c>
      <c r="F103" s="77">
        <v>4327303.6500000004</v>
      </c>
      <c r="G103" s="77">
        <f>+SUMIF(AGRICORP!I:I,C103,AGRICORP!F:F)</f>
        <v>0</v>
      </c>
      <c r="H103" s="77">
        <f>+SUMIF(SMTP!D:D,'ALL 2019'!C103,SMTP!H:H)</f>
        <v>110259.78</v>
      </c>
      <c r="I103" s="77">
        <f>SUMIF(AGRIVET!G:G,C103,AGRIVET!F:F)</f>
        <v>3860053.72</v>
      </c>
      <c r="J103" s="77">
        <f>+SUMIF(AGRIVAL!G:G,'ALL 2019'!C103,AGRIVAL!F:F)</f>
        <v>0</v>
      </c>
      <c r="K103" s="77">
        <f>+SUMIF(AGRIKOBA!G:G,'ALL 2019'!C103,AGRIKOBA!F:F)</f>
        <v>0</v>
      </c>
      <c r="L103" s="77">
        <f>+SUMIF(LMOI!F:F,'ALL 2019'!C103,LMOI!E:E)</f>
        <v>0</v>
      </c>
      <c r="M103" s="12">
        <f>+SUMIF(TARTINE!G:G,'ALL 2019'!C103,TARTINE!F:F)</f>
        <v>0</v>
      </c>
      <c r="N103" s="12">
        <f>+SUMIF(IDF!F:F,'ALL 2019'!C103,IDF!E:E)</f>
        <v>-8715235.3000000007</v>
      </c>
      <c r="O103" s="12">
        <f>+SUMIF(RYA!G:G,C103,RYA!F:F)</f>
        <v>0</v>
      </c>
      <c r="P103" s="12">
        <f>+SUMIF('SCI NOAH'!G:G,'ALL 2019'!C103,'SCI NOAH'!F:F)</f>
        <v>0</v>
      </c>
      <c r="Q103" s="12">
        <f>+SUMIF(SIM!F:F,'ALL 2019'!C103,SIM!E:E)</f>
        <v>0</v>
      </c>
      <c r="R103" s="147">
        <f>SUMIF('First Energy'!F:F,C103,'First Energy'!I:I)</f>
        <v>0</v>
      </c>
      <c r="S103" s="147">
        <f>SUMIF('ID Motors'!G:G,C103,'ID Motors'!J:J)</f>
        <v>0</v>
      </c>
      <c r="T103" s="12">
        <f>+SUMIF('ID RENTAL'!G:G,'ALL 2019'!C103,'ID RENTAL'!F:F)</f>
        <v>0</v>
      </c>
      <c r="U103" s="124">
        <f>+SUMIF('MCM '!G:G,'ALL 2019'!C103,'MCM '!F:F)</f>
        <v>-905542</v>
      </c>
      <c r="V103" s="77">
        <f>+SUMIF(AGRIMOTORS!G:G,C103,AGRIMOTORS!F:F)</f>
        <v>0</v>
      </c>
      <c r="W103" s="12">
        <f>+SUMIF(BOVIMA!F:F,'ALL 2019'!C103,BOVIMA!E:E)</f>
        <v>0</v>
      </c>
      <c r="X103" s="12">
        <f>+SUMIF(AGRIFEED!F:F,'ALL 2019'!C103,AGRIFEED!E:E)</f>
        <v>0</v>
      </c>
      <c r="Y103" s="12">
        <f>+SUMIF(AMIP!F:F,'ALL 2019'!C103,AMIP!E:E)</f>
        <v>0</v>
      </c>
      <c r="Z103" s="12">
        <f>+SUMIF(ISF!F:F,'ALL 2019'!C103,ISF!F:F)</f>
        <v>0</v>
      </c>
      <c r="AA103" s="12">
        <f>+SUMIF(MABEL!F:F,'ALL 2019'!C103,MABEL!E:E)</f>
        <v>0</v>
      </c>
      <c r="AB103" s="124">
        <f>+SUMIF(DISCOI!G:G,'ALL 2019'!C103,DISCOI!F:F)</f>
        <v>4338250</v>
      </c>
      <c r="AC103" s="12">
        <f>+SUMIF(NMP!F:F,'ALL 2019'!C103,NMP!E:E)</f>
        <v>0</v>
      </c>
      <c r="AD103" s="12">
        <f>+SUMIF('AMCHO '!F:F,'ALL 2019'!C103,'AMCHO '!E:E)</f>
        <v>0</v>
      </c>
      <c r="AE103" s="12">
        <f>SUMIF(CONFORTIS!G:G,'ALL 2019'!C103,CONFORTIS!F:F)</f>
        <v>0</v>
      </c>
      <c r="AF103" s="12">
        <f>+SUMIF('IRS IMMO'!G:G,'ALL 2019'!C103,'IRS IMMO'!F:F)</f>
        <v>0</v>
      </c>
      <c r="AG103" s="12">
        <f>SUMIF('United Malagasy'!F:F,'ALL 2019'!C103,'United Malagasy'!E:E)</f>
        <v>0</v>
      </c>
      <c r="AH103" s="12">
        <f>+SUMIF(AGRIVETAM!F:F,'ALL 2019'!C103,AGRIVETAM!E:E)</f>
        <v>0</v>
      </c>
      <c r="AI103" s="12">
        <f>+SUMIF(EUROPAINTS!F:F,'ALL 2019'!C103,EUROPAINTS!E:E)</f>
        <v>0</v>
      </c>
      <c r="AJ103" s="12">
        <f>SUMIF('CSS SAKAY'!F:F,'ALL 2019'!C103,'CSS SAKAY'!E:E)</f>
        <v>0</v>
      </c>
      <c r="AK103" s="77">
        <f>+SUMIF(AGRIMA!F:F,'ALL 2019'!C103,AGRIMA!E:E)</f>
        <v>0</v>
      </c>
      <c r="AL103" s="12">
        <f>+SUMIF(FERRIS!H:H,'ALL 2019'!C103,FERRIS!G:G)</f>
        <v>0</v>
      </c>
      <c r="AM103" s="12">
        <f>SUMIF(SEM!F:F,'ALL 2019'!C103,SEM!E:E)</f>
        <v>0</v>
      </c>
      <c r="AN103" s="12">
        <f>+SUMIF(Madatrade!F:F,'ALL 2019'!C103,Madatrade!E:E)</f>
        <v>0</v>
      </c>
      <c r="AO103" s="12">
        <f>+SUMIF('FIRST INVESTISSEMENT'!G:G,'ALL 2019'!C103,'FIRST INVESTISSEMENT'!F:F)</f>
        <v>0</v>
      </c>
    </row>
    <row r="104" spans="1:41" x14ac:dyDescent="0.25">
      <c r="A104" t="str">
        <f t="shared" si="3"/>
        <v>4</v>
      </c>
      <c r="B104" t="str">
        <f t="shared" si="4"/>
        <v>445</v>
      </c>
      <c r="C104" s="23">
        <v>44540000</v>
      </c>
      <c r="D104" s="23" t="s">
        <v>3247</v>
      </c>
      <c r="E104" s="24" t="s">
        <v>638</v>
      </c>
      <c r="F104" s="77">
        <v>0</v>
      </c>
      <c r="G104" s="77">
        <f>+SUMIF(AGRICORP!I:I,C104,AGRICORP!F:F)</f>
        <v>0</v>
      </c>
      <c r="H104" s="77">
        <f>+SUMIF(SMTP!D:D,'ALL 2019'!C104,SMTP!H:H)</f>
        <v>-158630313.49599999</v>
      </c>
      <c r="I104" s="77">
        <f>SUMIF(AGRIVET!G:G,C104,AGRIVET!F:F)</f>
        <v>-66059082.899999999</v>
      </c>
      <c r="J104" s="77">
        <f>+SUMIF(AGRIVAL!G:G,'ALL 2019'!C104,AGRIVAL!F:F)</f>
        <v>0</v>
      </c>
      <c r="K104" s="77">
        <f>+SUMIF(AGRIKOBA!G:G,'ALL 2019'!C104,AGRIKOBA!F:F)</f>
        <v>0</v>
      </c>
      <c r="L104" s="77">
        <f>+SUMIF(LMOI!F:F,'ALL 2019'!C104,LMOI!E:E)</f>
        <v>0</v>
      </c>
      <c r="M104" s="12">
        <f>+SUMIF(TARTINE!G:G,'ALL 2019'!C104,TARTINE!F:F)</f>
        <v>0</v>
      </c>
      <c r="N104" s="12">
        <f>+SUMIF(IDF!F:F,'ALL 2019'!C104,IDF!E:E)</f>
        <v>-151755731.84999999</v>
      </c>
      <c r="O104" s="12">
        <f>+SUMIF(RYA!G:G,C104,RYA!F:F)</f>
        <v>0</v>
      </c>
      <c r="P104" s="12">
        <f>+SUMIF('SCI NOAH'!G:G,'ALL 2019'!C104,'SCI NOAH'!F:F)</f>
        <v>0</v>
      </c>
      <c r="Q104" s="12">
        <f>+SUMIF(SIM!F:F,'ALL 2019'!C104,SIM!E:E)</f>
        <v>0</v>
      </c>
      <c r="R104" s="147">
        <f>SUMIF('First Energy'!F:F,C104,'First Energy'!I:I)</f>
        <v>0</v>
      </c>
      <c r="S104" s="147">
        <f>SUMIF('ID Motors'!G:G,C104,'ID Motors'!J:J)</f>
        <v>0</v>
      </c>
      <c r="T104" s="12">
        <f>+SUMIF('ID RENTAL'!G:G,'ALL 2019'!C104,'ID RENTAL'!F:F)</f>
        <v>0</v>
      </c>
      <c r="U104" s="124">
        <f>+SUMIF('MCM '!G:G,'ALL 2019'!C104,'MCM '!F:F)</f>
        <v>686578.99999994005</v>
      </c>
      <c r="V104" s="77">
        <f>+SUMIF(AGRIMOTORS!G:G,C104,AGRIMOTORS!F:F)</f>
        <v>0</v>
      </c>
      <c r="W104" s="12">
        <f>+SUMIF(BOVIMA!F:F,'ALL 2019'!C104,BOVIMA!E:E)</f>
        <v>0</v>
      </c>
      <c r="X104" s="12">
        <f>+SUMIF(AGRIFEED!F:F,'ALL 2019'!C104,AGRIFEED!E:E)</f>
        <v>0</v>
      </c>
      <c r="Y104" s="12">
        <f>+SUMIF(AMIP!F:F,'ALL 2019'!C104,AMIP!E:E)</f>
        <v>0</v>
      </c>
      <c r="Z104" s="12">
        <f>+SUMIF(ISF!F:F,'ALL 2019'!C104,ISF!F:F)</f>
        <v>0</v>
      </c>
      <c r="AA104" s="12">
        <f>+SUMIF(MABEL!F:F,'ALL 2019'!C104,MABEL!E:E)</f>
        <v>0</v>
      </c>
      <c r="AB104" s="124">
        <f>+SUMIF(DISCOI!G:G,'ALL 2019'!C104,DISCOI!F:F)</f>
        <v>-130192289.62</v>
      </c>
      <c r="AC104" s="12">
        <f>+SUMIF(NMP!F:F,'ALL 2019'!C104,NMP!E:E)</f>
        <v>0</v>
      </c>
      <c r="AD104" s="12">
        <f>+SUMIF('AMCHO '!F:F,'ALL 2019'!C104,'AMCHO '!E:E)</f>
        <v>0</v>
      </c>
      <c r="AE104" s="12">
        <f>SUMIF(CONFORTIS!G:G,'ALL 2019'!C104,CONFORTIS!F:F)</f>
        <v>0</v>
      </c>
      <c r="AF104" s="12">
        <f>+SUMIF('IRS IMMO'!G:G,'ALL 2019'!C104,'IRS IMMO'!F:F)</f>
        <v>0</v>
      </c>
      <c r="AG104" s="12">
        <f>SUMIF('United Malagasy'!F:F,'ALL 2019'!C104,'United Malagasy'!E:E)</f>
        <v>0</v>
      </c>
      <c r="AH104" s="12">
        <f>+SUMIF(AGRIVETAM!F:F,'ALL 2019'!C104,AGRIVETAM!E:E)</f>
        <v>0</v>
      </c>
      <c r="AI104" s="12">
        <f>+SUMIF(EUROPAINTS!F:F,'ALL 2019'!C104,EUROPAINTS!E:E)</f>
        <v>0</v>
      </c>
      <c r="AJ104" s="12">
        <f>SUMIF('CSS SAKAY'!F:F,'ALL 2019'!C104,'CSS SAKAY'!E:E)</f>
        <v>0</v>
      </c>
      <c r="AK104" s="77">
        <f>+SUMIF(AGRIMA!F:F,'ALL 2019'!C104,AGRIMA!E:E)</f>
        <v>0</v>
      </c>
      <c r="AL104" s="12">
        <f>+SUMIF(FERRIS!H:H,'ALL 2019'!C104,FERRIS!G:G)</f>
        <v>0</v>
      </c>
      <c r="AM104" s="12">
        <f>SUMIF(SEM!F:F,'ALL 2019'!C104,SEM!E:E)</f>
        <v>-138584851.19999999</v>
      </c>
      <c r="AN104" s="12">
        <f>+SUMIF(Madatrade!F:F,'ALL 2019'!C104,Madatrade!E:E)</f>
        <v>0</v>
      </c>
      <c r="AO104" s="12">
        <f>+SUMIF('FIRST INVESTISSEMENT'!G:G,'ALL 2019'!C104,'FIRST INVESTISSEMENT'!F:F)</f>
        <v>0</v>
      </c>
    </row>
    <row r="105" spans="1:41" x14ac:dyDescent="0.25">
      <c r="A105" t="str">
        <f t="shared" si="3"/>
        <v>4</v>
      </c>
      <c r="B105" t="str">
        <f t="shared" si="4"/>
        <v>445</v>
      </c>
      <c r="C105" s="23">
        <v>44550000</v>
      </c>
      <c r="D105" s="23" t="s">
        <v>3248</v>
      </c>
      <c r="E105" s="24" t="s">
        <v>88</v>
      </c>
      <c r="F105" s="77">
        <v>159766882.36000001</v>
      </c>
      <c r="G105" s="77">
        <f>+SUMIF(AGRICORP!I:I,C105,AGRICORP!F:F)</f>
        <v>0</v>
      </c>
      <c r="H105" s="77">
        <f>+SUMIF(SMTP!D:D,'ALL 2019'!C105,SMTP!H:H)</f>
        <v>0</v>
      </c>
      <c r="I105" s="77">
        <f>SUMIF(AGRIVET!G:G,C105,AGRIVET!F:F)</f>
        <v>0</v>
      </c>
      <c r="J105" s="77">
        <f>+SUMIF(AGRIVAL!G:G,'ALL 2019'!C105,AGRIVAL!F:F)</f>
        <v>1152400258.99</v>
      </c>
      <c r="K105" s="77">
        <f>+SUMIF(AGRIKOBA!G:G,'ALL 2019'!C105,AGRIKOBA!F:F)</f>
        <v>155128348.18000001</v>
      </c>
      <c r="L105" s="77">
        <f>+SUMIF(LMOI!F:F,'ALL 2019'!C105,LMOI!E:E)</f>
        <v>1805695282.3399999</v>
      </c>
      <c r="M105" s="12">
        <f>+SUMIF(TARTINE!G:G,'ALL 2019'!C105,TARTINE!F:F)</f>
        <v>-16240149.560000001</v>
      </c>
      <c r="N105" s="12">
        <f>+SUMIF(IDF!F:F,'ALL 2019'!C105,IDF!E:E)</f>
        <v>0</v>
      </c>
      <c r="O105" s="12">
        <f>+SUMIF(RYA!G:G,C105,RYA!F:F)</f>
        <v>35933589.299999997</v>
      </c>
      <c r="P105" s="12">
        <f>+SUMIF('SCI NOAH'!G:G,'ALL 2019'!C105,'SCI NOAH'!F:F)</f>
        <v>134913.32999999999</v>
      </c>
      <c r="Q105" s="12">
        <f>+SUMIF(SIM!F:F,'ALL 2019'!C105,SIM!E:E)</f>
        <v>300059382.06000102</v>
      </c>
      <c r="R105" s="147">
        <f>SUMIF('First Energy'!F:F,C105,'First Energy'!I:I)</f>
        <v>165099916.06</v>
      </c>
      <c r="S105" s="147">
        <f>SUMIF('ID Motors'!G:G,C105,'ID Motors'!J:J)</f>
        <v>0</v>
      </c>
      <c r="T105" s="12">
        <f>+SUMIF('ID RENTAL'!G:G,'ALL 2019'!C105,'ID RENTAL'!F:F)</f>
        <v>58505142.840000004</v>
      </c>
      <c r="U105" s="124">
        <f>+SUMIF('MCM '!G:G,'ALL 2019'!C105,'MCM '!F:F)</f>
        <v>0</v>
      </c>
      <c r="V105" s="77">
        <f>+SUMIF(AGRIMOTORS!G:G,C105,AGRIMOTORS!F:F)</f>
        <v>11182231.67</v>
      </c>
      <c r="W105" s="12">
        <f>+SUMIF(BOVIMA!F:F,'ALL 2019'!C105,BOVIMA!E:E)</f>
        <v>1119088050</v>
      </c>
      <c r="X105" s="12">
        <f>+SUMIF(AGRIFEED!F:F,'ALL 2019'!C105,AGRIFEED!E:E)</f>
        <v>13081543.5</v>
      </c>
      <c r="Y105" s="12">
        <f>+SUMIF(AMIP!F:F,'ALL 2019'!C105,AMIP!E:E)</f>
        <v>77800</v>
      </c>
      <c r="Z105" s="12">
        <f>+SUMIF(ISF!F:F,'ALL 2019'!C105,ISF!F:F)</f>
        <v>0</v>
      </c>
      <c r="AA105" s="12">
        <f>+SUMIF(MABEL!F:F,'ALL 2019'!C105,MABEL!E:E)</f>
        <v>98727672.670000106</v>
      </c>
      <c r="AB105" s="124">
        <f>+SUMIF(DISCOI!G:G,'ALL 2019'!C105,DISCOI!F:F)</f>
        <v>0</v>
      </c>
      <c r="AC105" s="12">
        <f>+SUMIF(NMP!F:F,'ALL 2019'!C105,NMP!E:E)</f>
        <v>74565079.559999898</v>
      </c>
      <c r="AD105" s="12">
        <f>+SUMIF('AMCHO '!F:F,'ALL 2019'!C105,'AMCHO '!E:E)</f>
        <v>622239333.17999995</v>
      </c>
      <c r="AE105" s="12">
        <f>SUMIF(CONFORTIS!G:G,'ALL 2019'!C105,CONFORTIS!F:F)</f>
        <v>0</v>
      </c>
      <c r="AF105" s="12">
        <f>+SUMIF('IRS IMMO'!G:G,'ALL 2019'!C105,'IRS IMMO'!F:F)</f>
        <v>0</v>
      </c>
      <c r="AG105" s="12">
        <f>SUMIF('United Malagasy'!F:F,'ALL 2019'!C105,'United Malagasy'!E:E)</f>
        <v>3771536.44</v>
      </c>
      <c r="AH105" s="12">
        <f>+SUMIF(AGRIVETAM!F:F,'ALL 2019'!C105,AGRIVETAM!E:E)</f>
        <v>10371567.17</v>
      </c>
      <c r="AI105" s="12">
        <f>+SUMIF(EUROPAINTS!F:F,'ALL 2019'!C105,EUROPAINTS!E:E)</f>
        <v>3458143.44</v>
      </c>
      <c r="AJ105" s="12">
        <f>SUMIF('CSS SAKAY'!F:F,'ALL 2019'!C105,'CSS SAKAY'!E:E)</f>
        <v>1932591.17</v>
      </c>
      <c r="AK105" s="77">
        <f>+SUMIF(AGRIMA!F:F,'ALL 2019'!C105,AGRIMA!E:E)</f>
        <v>11180996.41</v>
      </c>
      <c r="AL105" s="12">
        <f>+SUMIF(FERRIS!H:H,'ALL 2019'!C105,FERRIS!G:G)</f>
        <v>1462767.88</v>
      </c>
      <c r="AM105" s="12">
        <f>SUMIF(SEM!F:F,'ALL 2019'!C105,SEM!E:E)</f>
        <v>0</v>
      </c>
      <c r="AN105" s="12">
        <f>+SUMIF(Madatrade!F:F,'ALL 2019'!C105,Madatrade!E:E)</f>
        <v>232584937.38999999</v>
      </c>
      <c r="AO105" s="12">
        <f>+SUMIF('FIRST INVESTISSEMENT'!G:G,'ALL 2019'!C105,'FIRST INVESTISSEMENT'!F:F)</f>
        <v>389580529.33999997</v>
      </c>
    </row>
    <row r="106" spans="1:41" x14ac:dyDescent="0.25">
      <c r="A106" t="str">
        <f t="shared" si="3"/>
        <v>4</v>
      </c>
      <c r="B106" t="str">
        <f t="shared" si="4"/>
        <v>445</v>
      </c>
      <c r="C106" s="61">
        <v>44551000</v>
      </c>
      <c r="D106" s="23" t="s">
        <v>3248</v>
      </c>
      <c r="E106" t="s">
        <v>1575</v>
      </c>
      <c r="F106" s="77"/>
      <c r="G106" s="77">
        <f>+SUMIF(AGRICORP!I:I,C106,AGRICORP!F:F)</f>
        <v>0</v>
      </c>
      <c r="H106" s="77">
        <f>+SUMIF(SMTP!D:D,'ALL 2019'!C106,SMTP!H:H)</f>
        <v>0</v>
      </c>
      <c r="I106" s="77">
        <f>SUMIF(AGRIVET!G:G,C106,AGRIVET!F:F)</f>
        <v>0</v>
      </c>
      <c r="J106" s="77">
        <f>+SUMIF(AGRIVAL!G:G,'ALL 2019'!C106,AGRIVAL!F:F)</f>
        <v>0</v>
      </c>
      <c r="K106" s="77">
        <f>+SUMIF(AGRIKOBA!G:G,'ALL 2019'!C106,AGRIKOBA!F:F)</f>
        <v>0</v>
      </c>
      <c r="L106" s="77">
        <f>+SUMIF(LMOI!F:F,'ALL 2019'!C106,LMOI!E:E)</f>
        <v>0</v>
      </c>
      <c r="M106" s="12">
        <f>+SUMIF(TARTINE!G:G,'ALL 2019'!C106,TARTINE!F:F)</f>
        <v>0</v>
      </c>
      <c r="N106" s="12">
        <f>+SUMIF(IDF!F:F,'ALL 2019'!C106,IDF!E:E)</f>
        <v>0</v>
      </c>
      <c r="O106" s="12">
        <f>+SUMIF(RYA!G:G,C106,RYA!F:F)</f>
        <v>0</v>
      </c>
      <c r="P106" s="12">
        <f>+SUMIF('SCI NOAH'!G:G,'ALL 2019'!C106,'SCI NOAH'!F:F)</f>
        <v>0</v>
      </c>
      <c r="Q106" s="12">
        <f>+SUMIF(SIM!F:F,'ALL 2019'!C106,SIM!E:E)</f>
        <v>0</v>
      </c>
      <c r="R106" s="147">
        <f>SUMIF('First Energy'!F:F,C106,'First Energy'!I:I)</f>
        <v>0</v>
      </c>
      <c r="S106" s="147">
        <f>SUMIF('ID Motors'!G:G,C106,'ID Motors'!J:J)</f>
        <v>0</v>
      </c>
      <c r="T106" s="12">
        <f>+SUMIF('ID RENTAL'!G:G,'ALL 2019'!C106,'ID RENTAL'!F:F)</f>
        <v>0</v>
      </c>
      <c r="U106" s="124">
        <f>+SUMIF('MCM '!G:G,'ALL 2019'!C106,'MCM '!F:F)</f>
        <v>0</v>
      </c>
      <c r="V106" s="77">
        <f>+SUMIF(AGRIMOTORS!G:G,C106,AGRIMOTORS!F:F)</f>
        <v>0</v>
      </c>
      <c r="W106" s="12">
        <f>+SUMIF(BOVIMA!F:F,'ALL 2019'!C106,BOVIMA!E:E)</f>
        <v>0</v>
      </c>
      <c r="X106" s="12">
        <f>+SUMIF(AGRIFEED!F:F,'ALL 2019'!C106,AGRIFEED!E:E)</f>
        <v>0</v>
      </c>
      <c r="Y106" s="12">
        <f>+SUMIF(AMIP!F:F,'ALL 2019'!C106,AMIP!E:E)</f>
        <v>0</v>
      </c>
      <c r="Z106" s="12">
        <f>+SUMIF(ISF!F:F,'ALL 2019'!C106,ISF!F:F)</f>
        <v>0</v>
      </c>
      <c r="AA106" s="12">
        <f>+SUMIF(MABEL!F:F,'ALL 2019'!C106,MABEL!E:E)</f>
        <v>0</v>
      </c>
      <c r="AB106" s="124">
        <f>+SUMIF(DISCOI!G:G,'ALL 2019'!C106,DISCOI!F:F)</f>
        <v>0</v>
      </c>
      <c r="AC106" s="12">
        <f>+SUMIF(NMP!F:F,'ALL 2019'!C106,NMP!E:E)</f>
        <v>0</v>
      </c>
      <c r="AD106" s="12">
        <f>+SUMIF('AMCHO '!F:F,'ALL 2019'!C106,'AMCHO '!E:E)</f>
        <v>0</v>
      </c>
      <c r="AE106" s="12">
        <f>SUMIF(CONFORTIS!G:G,'ALL 2019'!C106,CONFORTIS!F:F)</f>
        <v>0</v>
      </c>
      <c r="AF106" s="12">
        <f>+SUMIF('IRS IMMO'!G:G,'ALL 2019'!C106,'IRS IMMO'!F:F)</f>
        <v>0</v>
      </c>
      <c r="AG106" s="12">
        <f>SUMIF('United Malagasy'!F:F,'ALL 2019'!C106,'United Malagasy'!E:E)</f>
        <v>0</v>
      </c>
      <c r="AH106" s="12">
        <f>+SUMIF(AGRIVETAM!F:F,'ALL 2019'!C106,AGRIVETAM!E:E)</f>
        <v>0</v>
      </c>
      <c r="AI106" s="12">
        <f>+SUMIF(EUROPAINTS!F:F,'ALL 2019'!C106,EUROPAINTS!E:E)</f>
        <v>0</v>
      </c>
      <c r="AJ106" s="12">
        <f>SUMIF('CSS SAKAY'!F:F,'ALL 2019'!C106,'CSS SAKAY'!E:E)</f>
        <v>0</v>
      </c>
      <c r="AK106" s="77">
        <f>+SUMIF(AGRIMA!F:F,'ALL 2019'!C106,AGRIMA!E:E)</f>
        <v>0</v>
      </c>
      <c r="AL106" s="12">
        <f>+SUMIF(FERRIS!H:H,'ALL 2019'!C106,FERRIS!G:G)</f>
        <v>0</v>
      </c>
      <c r="AM106" s="12">
        <f>SUMIF(SEM!F:F,'ALL 2019'!C106,SEM!E:E)</f>
        <v>0</v>
      </c>
      <c r="AN106" s="12">
        <f>+SUMIF(Madatrade!F:F,'ALL 2019'!C106,Madatrade!E:E)</f>
        <v>0</v>
      </c>
      <c r="AO106" s="12">
        <f>+SUMIF('FIRST INVESTISSEMENT'!G:G,'ALL 2019'!C106,'FIRST INVESTISSEMENT'!F:F)</f>
        <v>0</v>
      </c>
    </row>
    <row r="107" spans="1:41" x14ac:dyDescent="0.25">
      <c r="A107" t="str">
        <f t="shared" si="3"/>
        <v>4</v>
      </c>
      <c r="B107" t="str">
        <f t="shared" si="4"/>
        <v>445</v>
      </c>
      <c r="C107" s="23">
        <v>44561000</v>
      </c>
      <c r="D107" s="23" t="s">
        <v>3248</v>
      </c>
      <c r="E107" s="24" t="s">
        <v>2760</v>
      </c>
      <c r="F107" s="77">
        <v>38002767.960000001</v>
      </c>
      <c r="G107" s="77">
        <f>+SUMIF(AGRICORP!I:I,C107,AGRICORP!F:F)</f>
        <v>0</v>
      </c>
      <c r="H107" s="77">
        <f>+SUMIF(SMTP!D:D,'ALL 2019'!C107,SMTP!H:H)</f>
        <v>95132906.7070999</v>
      </c>
      <c r="I107" s="77">
        <f>SUMIF(AGRIVET!G:G,C107,AGRIVET!F:F)</f>
        <v>95096569.129999995</v>
      </c>
      <c r="J107" s="77">
        <f>+SUMIF(AGRIVAL!G:G,'ALL 2019'!C107,AGRIVAL!F:F)</f>
        <v>151265.94</v>
      </c>
      <c r="K107" s="77">
        <f>+SUMIF(AGRIKOBA!G:G,'ALL 2019'!C107,AGRIKOBA!F:F)</f>
        <v>0</v>
      </c>
      <c r="L107" s="77">
        <f>+SUMIF(LMOI!F:F,'ALL 2019'!C107,LMOI!E:E)</f>
        <v>0</v>
      </c>
      <c r="M107" s="12">
        <f>+SUMIF(TARTINE!G:G,'ALL 2019'!C107,TARTINE!F:F)</f>
        <v>3035780</v>
      </c>
      <c r="N107" s="12">
        <f>+SUMIF(IDF!F:F,'ALL 2019'!C107,IDF!E:E)</f>
        <v>44252659.739999995</v>
      </c>
      <c r="O107" s="12">
        <f>+SUMIF(RYA!G:G,C107,RYA!F:F)</f>
        <v>10800</v>
      </c>
      <c r="P107" s="12">
        <f>+SUMIF('SCI NOAH'!G:G,'ALL 2019'!C107,'SCI NOAH'!F:F)</f>
        <v>14025571.359999999</v>
      </c>
      <c r="Q107" s="12">
        <f>+SUMIF(SIM!F:F,'ALL 2019'!C107,SIM!E:E)</f>
        <v>824184.25000000396</v>
      </c>
      <c r="R107" s="147">
        <f>SUMIF('First Energy'!F:F,C107,'First Energy'!I:I)</f>
        <v>0</v>
      </c>
      <c r="S107" s="147">
        <f>SUMIF('ID Motors'!G:G,C107,'ID Motors'!J:J)</f>
        <v>0</v>
      </c>
      <c r="T107" s="12">
        <f>+SUMIF('ID RENTAL'!G:G,'ALL 2019'!C107,'ID RENTAL'!F:F)</f>
        <v>0</v>
      </c>
      <c r="U107" s="124">
        <f>+SUMIF('MCM '!G:G,'ALL 2019'!C107,'MCM '!F:F)</f>
        <v>303938645.02999908</v>
      </c>
      <c r="V107" s="77">
        <f>+SUMIF(AGRIMOTORS!G:G,C107,AGRIMOTORS!F:F)</f>
        <v>0</v>
      </c>
      <c r="W107" s="12">
        <f>+SUMIF(BOVIMA!F:F,'ALL 2019'!C107,BOVIMA!E:E)</f>
        <v>11363967</v>
      </c>
      <c r="X107" s="12">
        <f>+SUMIF(AGRIFEED!F:F,'ALL 2019'!C107,AGRIFEED!E:E)</f>
        <v>0</v>
      </c>
      <c r="Y107" s="12">
        <f>+SUMIF(AMIP!F:F,'ALL 2019'!C107,AMIP!E:E)</f>
        <v>2000</v>
      </c>
      <c r="Z107" s="12">
        <f>+SUMIF(ISF!F:F,'ALL 2019'!C107,ISF!F:F)</f>
        <v>0</v>
      </c>
      <c r="AA107" s="12">
        <f>+SUMIF(MABEL!F:F,'ALL 2019'!C107,MABEL!E:E)</f>
        <v>2196469.7400000063</v>
      </c>
      <c r="AB107" s="124">
        <f>+SUMIF(DISCOI!G:G,'ALL 2019'!C107,DISCOI!F:F)</f>
        <v>9681010.1399998721</v>
      </c>
      <c r="AC107" s="12">
        <f>+SUMIF(NMP!F:F,'ALL 2019'!C107,NMP!E:E)</f>
        <v>29540.849999999802</v>
      </c>
      <c r="AD107" s="12">
        <f>+SUMIF('AMCHO '!F:F,'ALL 2019'!C107,'AMCHO '!E:E)</f>
        <v>14797875.390000001</v>
      </c>
      <c r="AE107" s="12">
        <f>SUMIF(CONFORTIS!G:G,'ALL 2019'!C107,CONFORTIS!F:F)</f>
        <v>0</v>
      </c>
      <c r="AF107" s="12">
        <f>+SUMIF('IRS IMMO'!G:G,'ALL 2019'!C107,'IRS IMMO'!F:F)</f>
        <v>0</v>
      </c>
      <c r="AG107" s="12">
        <f>SUMIF('United Malagasy'!F:F,'ALL 2019'!C107,'United Malagasy'!E:E)</f>
        <v>1751113.35</v>
      </c>
      <c r="AH107" s="12">
        <f>+SUMIF(AGRIVETAM!F:F,'ALL 2019'!C107,AGRIVETAM!E:E)</f>
        <v>6226005.8200000804</v>
      </c>
      <c r="AI107" s="12">
        <f>+SUMIF(EUROPAINTS!F:F,'ALL 2019'!C107,EUROPAINTS!E:E)</f>
        <v>0</v>
      </c>
      <c r="AJ107" s="12">
        <f>SUMIF('CSS SAKAY'!F:F,'ALL 2019'!C107,'CSS SAKAY'!E:E)</f>
        <v>15914.99</v>
      </c>
      <c r="AK107" s="77">
        <f>+SUMIF(AGRIMA!F:F,'ALL 2019'!C107,AGRIMA!E:E)</f>
        <v>1254527.7</v>
      </c>
      <c r="AL107" s="12">
        <f>+SUMIF(FERRIS!H:H,'ALL 2019'!C107,FERRIS!G:G)</f>
        <v>18141512.550000001</v>
      </c>
      <c r="AM107" s="12">
        <f>SUMIF(SEM!F:F,'ALL 2019'!C107,SEM!E:E)</f>
        <v>0</v>
      </c>
      <c r="AN107" s="12">
        <f>+SUMIF(Madatrade!F:F,'ALL 2019'!C107,Madatrade!E:E)</f>
        <v>1620064118.5699999</v>
      </c>
      <c r="AO107" s="12">
        <f>+SUMIF('FIRST INVESTISSEMENT'!G:G,'ALL 2019'!C107,'FIRST INVESTISSEMENT'!F:F)</f>
        <v>13441495.68</v>
      </c>
    </row>
    <row r="108" spans="1:41" x14ac:dyDescent="0.25">
      <c r="A108" t="str">
        <f t="shared" si="3"/>
        <v>4</v>
      </c>
      <c r="B108" t="str">
        <f t="shared" si="4"/>
        <v>445</v>
      </c>
      <c r="C108" s="23">
        <v>44571000</v>
      </c>
      <c r="D108" s="23" t="s">
        <v>3247</v>
      </c>
      <c r="E108" s="24" t="s">
        <v>94</v>
      </c>
      <c r="F108" s="77">
        <v>-49847457.090000004</v>
      </c>
      <c r="G108" s="77">
        <f>+SUMIF(AGRICORP!I:I,C108,AGRICORP!F:F)</f>
        <v>0</v>
      </c>
      <c r="H108" s="77">
        <f>+SUMIF(SMTP!D:D,'ALL 2019'!C108,SMTP!H:H)</f>
        <v>-731698063.12969995</v>
      </c>
      <c r="I108" s="77">
        <f>SUMIF(AGRIVET!G:G,C108,AGRIVET!F:F)</f>
        <v>-11425064.35</v>
      </c>
      <c r="J108" s="77">
        <f>+SUMIF(AGRIVAL!G:G,'ALL 2019'!C108,AGRIVAL!F:F)</f>
        <v>-35233004.590000004</v>
      </c>
      <c r="K108" s="77">
        <f>+SUMIF(AGRIKOBA!G:G,'ALL 2019'!C108,AGRIKOBA!F:F)</f>
        <v>0</v>
      </c>
      <c r="L108" s="77">
        <f>+SUMIF(LMOI!F:F,'ALL 2019'!C108,LMOI!E:E)</f>
        <v>0</v>
      </c>
      <c r="M108" s="12">
        <f>+SUMIF(TARTINE!G:G,'ALL 2019'!C108,TARTINE!F:F)</f>
        <v>-968770</v>
      </c>
      <c r="N108" s="12">
        <f>+SUMIF(IDF!F:F,'ALL 2019'!C108,IDF!E:E)</f>
        <v>-885444952.57000005</v>
      </c>
      <c r="O108" s="12">
        <f>+SUMIF(RYA!G:G,C108,RYA!F:F)</f>
        <v>0</v>
      </c>
      <c r="P108" s="12">
        <f>+SUMIF('SCI NOAH'!G:G,'ALL 2019'!C108,'SCI NOAH'!F:F)</f>
        <v>0</v>
      </c>
      <c r="Q108" s="12">
        <f>+SUMIF(SIM!F:F,'ALL 2019'!C108,SIM!E:E)</f>
        <v>-20382707.27</v>
      </c>
      <c r="R108" s="147">
        <f>SUMIF('First Energy'!F:F,C108,'First Energy'!I:I)</f>
        <v>-245481179.68000001</v>
      </c>
      <c r="S108" s="147">
        <f>SUMIF('ID Motors'!G:G,C108,'ID Motors'!J:J)</f>
        <v>-35204591.600000001</v>
      </c>
      <c r="T108" s="12">
        <f>+SUMIF('ID RENTAL'!G:G,'ALL 2019'!C108,'ID RENTAL'!F:F)</f>
        <v>0</v>
      </c>
      <c r="U108" s="124">
        <f>+SUMIF('MCM '!G:G,'ALL 2019'!C108,'MCM '!F:F)</f>
        <v>-882819895.02000892</v>
      </c>
      <c r="V108" s="77">
        <f>+SUMIF(AGRIMOTORS!G:G,C108,AGRIMOTORS!F:F)</f>
        <v>0</v>
      </c>
      <c r="W108" s="12">
        <f>+SUMIF(BOVIMA!F:F,'ALL 2019'!C108,BOVIMA!E:E)</f>
        <v>0</v>
      </c>
      <c r="X108" s="12">
        <f>+SUMIF(AGRIFEED!F:F,'ALL 2019'!C108,AGRIFEED!E:E)</f>
        <v>0</v>
      </c>
      <c r="Y108" s="12">
        <f>+SUMIF(AMIP!F:F,'ALL 2019'!C108,AMIP!E:E)</f>
        <v>0</v>
      </c>
      <c r="Z108" s="12">
        <f>+SUMIF(ISF!F:F,'ALL 2019'!C108,ISF!F:F)</f>
        <v>0</v>
      </c>
      <c r="AA108" s="12">
        <f>+SUMIF(MABEL!F:F,'ALL 2019'!C108,MABEL!E:E)</f>
        <v>0</v>
      </c>
      <c r="AB108" s="124">
        <f>+SUMIF(DISCOI!G:G,'ALL 2019'!C108,DISCOI!F:F)</f>
        <v>-306700360.06999999</v>
      </c>
      <c r="AC108" s="12">
        <f>+SUMIF(NMP!F:F,'ALL 2019'!C108,NMP!E:E)</f>
        <v>0</v>
      </c>
      <c r="AD108" s="12">
        <f>+SUMIF('AMCHO '!F:F,'ALL 2019'!C108,'AMCHO '!E:E)</f>
        <v>0</v>
      </c>
      <c r="AE108" s="12">
        <f>SUMIF(CONFORTIS!G:G,'ALL 2019'!C108,CONFORTIS!F:F)</f>
        <v>0</v>
      </c>
      <c r="AF108" s="12">
        <f>+SUMIF('IRS IMMO'!G:G,'ALL 2019'!C108,'IRS IMMO'!F:F)</f>
        <v>0</v>
      </c>
      <c r="AG108" s="12">
        <f>SUMIF('United Malagasy'!F:F,'ALL 2019'!C108,'United Malagasy'!E:E)</f>
        <v>-74725042.510000005</v>
      </c>
      <c r="AH108" s="12">
        <f>+SUMIF(AGRIVETAM!F:F,'ALL 2019'!C108,AGRIVETAM!E:E)</f>
        <v>102737.990001053</v>
      </c>
      <c r="AI108" s="12">
        <f>+SUMIF(EUROPAINTS!F:F,'ALL 2019'!C108,EUROPAINTS!E:E)</f>
        <v>0</v>
      </c>
      <c r="AJ108" s="12">
        <f>SUMIF('CSS SAKAY'!F:F,'ALL 2019'!C108,'CSS SAKAY'!E:E)</f>
        <v>0</v>
      </c>
      <c r="AK108" s="77">
        <f>+SUMIF(AGRIMA!F:F,'ALL 2019'!C108,AGRIMA!E:E)</f>
        <v>0</v>
      </c>
      <c r="AL108" s="12">
        <f>+SUMIF(FERRIS!H:H,'ALL 2019'!C108,FERRIS!G:G)</f>
        <v>0</v>
      </c>
      <c r="AM108" s="12">
        <f>SUMIF(SEM!F:F,'ALL 2019'!C108,SEM!E:E)</f>
        <v>0</v>
      </c>
      <c r="AN108" s="12">
        <f>+SUMIF(Madatrade!F:F,'ALL 2019'!C108,Madatrade!E:E)</f>
        <v>-711367261.08000004</v>
      </c>
      <c r="AO108" s="12">
        <f>+SUMIF('FIRST INVESTISSEMENT'!G:G,'ALL 2019'!C108,'FIRST INVESTISSEMENT'!F:F)</f>
        <v>0</v>
      </c>
    </row>
    <row r="109" spans="1:41" x14ac:dyDescent="0.25">
      <c r="A109" t="str">
        <f t="shared" si="3"/>
        <v>4</v>
      </c>
      <c r="B109" t="str">
        <f t="shared" si="4"/>
        <v>445</v>
      </c>
      <c r="C109" s="23">
        <v>44581000</v>
      </c>
      <c r="D109" s="23" t="s">
        <v>3248</v>
      </c>
      <c r="E109" s="24" t="s">
        <v>3249</v>
      </c>
      <c r="F109" s="77">
        <v>7740333.8600000003</v>
      </c>
      <c r="G109" s="77">
        <f>+SUMIF(AGRICORP!I:I,C109,AGRICORP!F:F)</f>
        <v>0</v>
      </c>
      <c r="H109" s="77">
        <f>+SUMIF(SMTP!D:D,'ALL 2019'!C109,SMTP!H:H)</f>
        <v>4504385.17</v>
      </c>
      <c r="I109" s="77">
        <f>SUMIF(AGRIVET!G:G,C109,AGRIVET!F:F)</f>
        <v>24060962.879999999</v>
      </c>
      <c r="J109" s="77">
        <f>+SUMIF(AGRIVAL!G:G,'ALL 2019'!C109,AGRIVAL!F:F)</f>
        <v>0</v>
      </c>
      <c r="K109" s="77">
        <f>+SUMIF(AGRIKOBA!G:G,'ALL 2019'!C109,AGRIKOBA!F:F)</f>
        <v>0</v>
      </c>
      <c r="L109" s="77">
        <f>+SUMIF(LMOI!F:F,'ALL 2019'!C109,LMOI!E:E)</f>
        <v>0</v>
      </c>
      <c r="M109" s="12">
        <f>+SUMIF(TARTINE!G:G,'ALL 2019'!C109,TARTINE!F:F)</f>
        <v>0</v>
      </c>
      <c r="N109" s="12">
        <f>+SUMIF(IDF!F:F,'ALL 2019'!C109,IDF!E:E)</f>
        <v>10301683.07</v>
      </c>
      <c r="O109" s="12">
        <f>+SUMIF(RYA!G:G,C109,RYA!F:F)</f>
        <v>1214448</v>
      </c>
      <c r="P109" s="12">
        <f>+SUMIF('SCI NOAH'!G:G,'ALL 2019'!C109,'SCI NOAH'!F:F)</f>
        <v>0</v>
      </c>
      <c r="Q109" s="12">
        <f>+SUMIF(SIM!F:F,'ALL 2019'!C109,SIM!E:E)</f>
        <v>499809.53</v>
      </c>
      <c r="R109" s="147">
        <f>SUMIF('First Energy'!F:F,C109,'First Energy'!I:I)</f>
        <v>0</v>
      </c>
      <c r="S109" s="147">
        <f>SUMIF('ID Motors'!G:G,C109,'ID Motors'!J:J)</f>
        <v>0</v>
      </c>
      <c r="T109" s="12">
        <f>+SUMIF('ID RENTAL'!G:G,'ALL 2019'!C109,'ID RENTAL'!F:F)</f>
        <v>0</v>
      </c>
      <c r="U109" s="124">
        <f>+SUMIF('MCM '!G:G,'ALL 2019'!C109,'MCM '!F:F)</f>
        <v>1581613242.00912</v>
      </c>
      <c r="V109" s="77">
        <f>+SUMIF(AGRIMOTORS!G:G,C109,AGRIMOTORS!F:F)</f>
        <v>0</v>
      </c>
      <c r="W109" s="12">
        <f>+SUMIF(BOVIMA!F:F,'ALL 2019'!C109,BOVIMA!E:E)</f>
        <v>12153354</v>
      </c>
      <c r="X109" s="12">
        <f>+SUMIF(AGRIFEED!F:F,'ALL 2019'!C109,AGRIFEED!E:E)</f>
        <v>0</v>
      </c>
      <c r="Y109" s="12">
        <f>+SUMIF(AMIP!F:F,'ALL 2019'!C109,AMIP!E:E)</f>
        <v>0</v>
      </c>
      <c r="Z109" s="12">
        <f>+SUMIF(ISF!F:F,'ALL 2019'!C109,ISF!F:F)</f>
        <v>0</v>
      </c>
      <c r="AA109" s="12">
        <f>+SUMIF(MABEL!F:F,'ALL 2019'!C109,MABEL!E:E)</f>
        <v>1787740</v>
      </c>
      <c r="AB109" s="124">
        <f>+SUMIF(DISCOI!G:G,'ALL 2019'!C109,DISCOI!F:F)</f>
        <v>-554773404.13999999</v>
      </c>
      <c r="AC109" s="12">
        <f>+SUMIF(NMP!F:F,'ALL 2019'!C109,NMP!E:E)</f>
        <v>720000</v>
      </c>
      <c r="AD109" s="12">
        <f>+SUMIF('AMCHO '!F:F,'ALL 2019'!C109,'AMCHO '!E:E)</f>
        <v>7429591.1399999997</v>
      </c>
      <c r="AE109" s="12">
        <f>SUMIF(CONFORTIS!G:G,'ALL 2019'!C109,CONFORTIS!F:F)</f>
        <v>0</v>
      </c>
      <c r="AF109" s="12">
        <f>+SUMIF('IRS IMMO'!G:G,'ALL 2019'!C109,'IRS IMMO'!F:F)</f>
        <v>0</v>
      </c>
      <c r="AG109" s="12">
        <f>SUMIF('United Malagasy'!F:F,'ALL 2019'!C109,'United Malagasy'!E:E)</f>
        <v>7031825.1699999999</v>
      </c>
      <c r="AH109" s="12">
        <f>+SUMIF(AGRIVETAM!F:F,'ALL 2019'!C109,AGRIVETAM!E:E)</f>
        <v>1980000</v>
      </c>
      <c r="AI109" s="12">
        <f>+SUMIF(EUROPAINTS!F:F,'ALL 2019'!C109,EUROPAINTS!E:E)</f>
        <v>0</v>
      </c>
      <c r="AJ109" s="12">
        <f>SUMIF('CSS SAKAY'!F:F,'ALL 2019'!C109,'CSS SAKAY'!E:E)</f>
        <v>0</v>
      </c>
      <c r="AK109" s="77">
        <f>+SUMIF(AGRIMA!F:F,'ALL 2019'!C109,AGRIMA!E:E)</f>
        <v>933144.93</v>
      </c>
      <c r="AL109" s="12">
        <f>+SUMIF(FERRIS!H:H,'ALL 2019'!C109,FERRIS!G:G)</f>
        <v>0</v>
      </c>
      <c r="AM109" s="12">
        <f>SUMIF(SEM!F:F,'ALL 2019'!C109,SEM!E:E)</f>
        <v>0</v>
      </c>
      <c r="AN109" s="12">
        <f>+SUMIF(Madatrade!F:F,'ALL 2019'!C109,Madatrade!E:E)</f>
        <v>0</v>
      </c>
      <c r="AO109" s="12">
        <f>+SUMIF('FIRST INVESTISSEMENT'!G:G,'ALL 2019'!C109,'FIRST INVESTISSEMENT'!F:F)</f>
        <v>0</v>
      </c>
    </row>
    <row r="110" spans="1:41" x14ac:dyDescent="0.25">
      <c r="A110" t="str">
        <f t="shared" si="3"/>
        <v>4</v>
      </c>
      <c r="B110" t="str">
        <f t="shared" si="4"/>
        <v>446</v>
      </c>
      <c r="C110" s="23">
        <v>44600000</v>
      </c>
      <c r="D110" s="23" t="s">
        <v>3248</v>
      </c>
      <c r="E110" s="24" t="s">
        <v>2107</v>
      </c>
      <c r="F110" s="77"/>
      <c r="G110" s="77">
        <f>+SUMIF(AGRICORP!I:I,C110,AGRICORP!F:F)</f>
        <v>0</v>
      </c>
      <c r="H110" s="77">
        <f>+SUMIF(SMTP!D:D,'ALL 2019'!C110,SMTP!H:H)</f>
        <v>0</v>
      </c>
      <c r="I110" s="77">
        <f>SUMIF(AGRIVET!G:G,C110,AGRIVET!F:F)</f>
        <v>0</v>
      </c>
      <c r="J110" s="77">
        <f>+SUMIF(AGRIVAL!G:G,'ALL 2019'!C110,AGRIVAL!F:F)</f>
        <v>0</v>
      </c>
      <c r="K110" s="77">
        <f>+SUMIF(AGRIKOBA!G:G,'ALL 2019'!C110,AGRIKOBA!F:F)</f>
        <v>0</v>
      </c>
      <c r="L110" s="77">
        <f>+SUMIF(LMOI!F:F,'ALL 2019'!C110,LMOI!E:E)</f>
        <v>0</v>
      </c>
      <c r="M110" s="12">
        <f>+SUMIF(TARTINE!G:G,'ALL 2019'!C110,TARTINE!F:F)</f>
        <v>0</v>
      </c>
      <c r="N110" s="12">
        <f>+SUMIF(IDF!F:F,'ALL 2019'!C110,IDF!E:E)</f>
        <v>0</v>
      </c>
      <c r="O110" s="12">
        <f>+SUMIF(RYA!G:G,C110,RYA!F:F)</f>
        <v>0</v>
      </c>
      <c r="P110" s="12">
        <f>+SUMIF('SCI NOAH'!G:G,'ALL 2019'!C110,'SCI NOAH'!F:F)</f>
        <v>0</v>
      </c>
      <c r="Q110" s="12">
        <f>+SUMIF(SIM!F:F,'ALL 2019'!C110,SIM!E:E)</f>
        <v>0</v>
      </c>
      <c r="R110" s="147">
        <f>SUMIF('First Energy'!F:F,C110,'First Energy'!I:I)</f>
        <v>0</v>
      </c>
      <c r="S110" s="147">
        <f>SUMIF('ID Motors'!G:G,C110,'ID Motors'!J:J)</f>
        <v>0</v>
      </c>
      <c r="T110" s="12">
        <f>+SUMIF('ID RENTAL'!G:G,'ALL 2019'!C110,'ID RENTAL'!F:F)</f>
        <v>0</v>
      </c>
      <c r="U110" s="124">
        <f>+SUMIF('MCM '!G:G,'ALL 2019'!C110,'MCM '!F:F)</f>
        <v>0</v>
      </c>
      <c r="V110" s="77">
        <f>+SUMIF(AGRIMOTORS!G:G,C110,AGRIMOTORS!F:F)</f>
        <v>0</v>
      </c>
      <c r="W110" s="12">
        <f>+SUMIF(BOVIMA!F:F,'ALL 2019'!C110,BOVIMA!E:E)</f>
        <v>0</v>
      </c>
      <c r="X110" s="12">
        <f>+SUMIF(AGRIFEED!F:F,'ALL 2019'!C110,AGRIFEED!E:E)</f>
        <v>0</v>
      </c>
      <c r="Y110" s="12">
        <f>+SUMIF(AMIP!F:F,'ALL 2019'!C110,AMIP!E:E)</f>
        <v>0</v>
      </c>
      <c r="Z110" s="12">
        <f>+SUMIF(ISF!F:F,'ALL 2019'!C110,ISF!F:F)</f>
        <v>0</v>
      </c>
      <c r="AA110" s="12">
        <f>+SUMIF(MABEL!F:F,'ALL 2019'!C110,MABEL!E:E)</f>
        <v>0</v>
      </c>
      <c r="AB110" s="124">
        <f>+SUMIF(DISCOI!G:G,'ALL 2019'!C110,DISCOI!F:F)</f>
        <v>0</v>
      </c>
      <c r="AC110" s="12">
        <f>+SUMIF(NMP!F:F,'ALL 2019'!C110,NMP!E:E)</f>
        <v>0</v>
      </c>
      <c r="AD110" s="12">
        <f>+SUMIF('AMCHO '!F:F,'ALL 2019'!C110,'AMCHO '!E:E)</f>
        <v>0</v>
      </c>
      <c r="AE110" s="12">
        <f>SUMIF(CONFORTIS!G:G,'ALL 2019'!C110,CONFORTIS!F:F)</f>
        <v>0</v>
      </c>
      <c r="AF110" s="12">
        <f>+SUMIF('IRS IMMO'!G:G,'ALL 2019'!C110,'IRS IMMO'!F:F)</f>
        <v>0</v>
      </c>
      <c r="AG110" s="12">
        <f>SUMIF('United Malagasy'!F:F,'ALL 2019'!C110,'United Malagasy'!E:E)</f>
        <v>0</v>
      </c>
      <c r="AH110" s="12">
        <f>+SUMIF(AGRIVETAM!F:F,'ALL 2019'!C110,AGRIVETAM!E:E)</f>
        <v>0</v>
      </c>
      <c r="AI110" s="12">
        <f>+SUMIF(EUROPAINTS!F:F,'ALL 2019'!C110,EUROPAINTS!E:E)</f>
        <v>0</v>
      </c>
      <c r="AJ110" s="12">
        <f>SUMIF('CSS SAKAY'!F:F,'ALL 2019'!C110,'CSS SAKAY'!E:E)</f>
        <v>0</v>
      </c>
      <c r="AK110" s="77">
        <f>+SUMIF(AGRIMA!F:F,'ALL 2019'!C110,AGRIMA!E:E)</f>
        <v>0</v>
      </c>
      <c r="AL110" s="12">
        <f>+SUMIF(FERRIS!H:H,'ALL 2019'!C110,FERRIS!G:G)</f>
        <v>0</v>
      </c>
      <c r="AM110" s="12">
        <f>SUMIF(SEM!F:F,'ALL 2019'!C110,SEM!E:E)</f>
        <v>0</v>
      </c>
      <c r="AN110" s="12">
        <f>+SUMIF(Madatrade!F:F,'ALL 2019'!C110,Madatrade!E:E)</f>
        <v>0</v>
      </c>
      <c r="AO110" s="12">
        <f>+SUMIF('FIRST INVESTISSEMENT'!G:G,'ALL 2019'!C110,'FIRST INVESTISSEMENT'!F:F)</f>
        <v>0</v>
      </c>
    </row>
    <row r="111" spans="1:41" x14ac:dyDescent="0.25">
      <c r="A111" t="str">
        <f t="shared" si="3"/>
        <v>4</v>
      </c>
      <c r="B111" t="str">
        <f t="shared" si="4"/>
        <v>448</v>
      </c>
      <c r="C111" s="22">
        <v>44860000</v>
      </c>
      <c r="D111" s="23" t="s">
        <v>3247</v>
      </c>
      <c r="E111" s="81" t="s">
        <v>1781</v>
      </c>
      <c r="F111" s="77"/>
      <c r="G111" s="77">
        <f>+SUMIF(AGRICORP!I:I,C111,AGRICORP!F:F)</f>
        <v>0</v>
      </c>
      <c r="H111" s="77">
        <f>+SUMIF(SMTP!D:D,'ALL 2019'!C111,SMTP!H:H)</f>
        <v>0</v>
      </c>
      <c r="I111" s="77">
        <f>SUMIF(AGRIVET!G:G,C111,AGRIVET!F:F)</f>
        <v>0</v>
      </c>
      <c r="J111" s="77">
        <f>+SUMIF(AGRIVAL!G:G,'ALL 2019'!C111,AGRIVAL!F:F)</f>
        <v>0</v>
      </c>
      <c r="K111" s="77">
        <f>+SUMIF(AGRIKOBA!G:G,'ALL 2019'!C111,AGRIKOBA!F:F)</f>
        <v>0</v>
      </c>
      <c r="L111" s="77">
        <f>+SUMIF(LMOI!F:F,'ALL 2019'!C111,LMOI!E:E)</f>
        <v>0</v>
      </c>
      <c r="M111" s="12">
        <f>+SUMIF(TARTINE!G:G,'ALL 2019'!C111,TARTINE!F:F)</f>
        <v>0</v>
      </c>
      <c r="N111" s="12">
        <f>+SUMIF(IDF!F:F,'ALL 2019'!C111,IDF!E:E)</f>
        <v>0</v>
      </c>
      <c r="O111" s="12">
        <f>+SUMIF(RYA!G:G,C111,RYA!F:F)</f>
        <v>0</v>
      </c>
      <c r="P111" s="12">
        <f>+SUMIF('SCI NOAH'!G:G,'ALL 2019'!C111,'SCI NOAH'!F:F)</f>
        <v>0</v>
      </c>
      <c r="Q111" s="12">
        <f>+SUMIF(SIM!F:F,'ALL 2019'!C111,SIM!E:E)</f>
        <v>0</v>
      </c>
      <c r="R111" s="147">
        <f>SUMIF('First Energy'!F:F,C111,'First Energy'!I:I)</f>
        <v>0</v>
      </c>
      <c r="S111" s="147">
        <f>SUMIF('ID Motors'!G:G,C111,'ID Motors'!J:J)</f>
        <v>0</v>
      </c>
      <c r="T111" s="12">
        <f>+SUMIF('ID RENTAL'!G:G,'ALL 2019'!C111,'ID RENTAL'!F:F)</f>
        <v>0</v>
      </c>
      <c r="U111" s="124">
        <f>+SUMIF('MCM '!G:G,'ALL 2019'!C111,'MCM '!F:F)</f>
        <v>0</v>
      </c>
      <c r="V111" s="77">
        <f>+SUMIF(AGRIMOTORS!G:G,C111,AGRIMOTORS!F:F)</f>
        <v>0</v>
      </c>
      <c r="W111" s="12">
        <f>+SUMIF(BOVIMA!F:F,'ALL 2019'!C111,BOVIMA!E:E)</f>
        <v>0</v>
      </c>
      <c r="X111" s="12">
        <f>+SUMIF(AGRIFEED!F:F,'ALL 2019'!C111,AGRIFEED!E:E)</f>
        <v>0</v>
      </c>
      <c r="Y111" s="12">
        <f>+SUMIF(AMIP!F:F,'ALL 2019'!C111,AMIP!E:E)</f>
        <v>0</v>
      </c>
      <c r="Z111" s="12">
        <f>+SUMIF(ISF!F:F,'ALL 2019'!C111,ISF!F:F)</f>
        <v>0</v>
      </c>
      <c r="AA111" s="12">
        <f>+SUMIF(MABEL!F:F,'ALL 2019'!C111,MABEL!E:E)</f>
        <v>0</v>
      </c>
      <c r="AB111" s="124">
        <f>+SUMIF(DISCOI!G:G,'ALL 2019'!C111,DISCOI!F:F)</f>
        <v>0</v>
      </c>
      <c r="AC111" s="12">
        <f>+SUMIF(NMP!F:F,'ALL 2019'!C111,NMP!E:E)</f>
        <v>0</v>
      </c>
      <c r="AD111" s="12">
        <f>+SUMIF('AMCHO '!F:F,'ALL 2019'!C111,'AMCHO '!E:E)</f>
        <v>0</v>
      </c>
      <c r="AE111" s="12">
        <f>SUMIF(CONFORTIS!G:G,'ALL 2019'!C111,CONFORTIS!F:F)</f>
        <v>0</v>
      </c>
      <c r="AF111" s="12">
        <f>+SUMIF('IRS IMMO'!G:G,'ALL 2019'!C111,'IRS IMMO'!F:F)</f>
        <v>0</v>
      </c>
      <c r="AG111" s="12">
        <f>SUMIF('United Malagasy'!F:F,'ALL 2019'!C111,'United Malagasy'!E:E)</f>
        <v>0</v>
      </c>
      <c r="AH111" s="12">
        <f>+SUMIF(AGRIVETAM!F:F,'ALL 2019'!C111,AGRIVETAM!E:E)</f>
        <v>0</v>
      </c>
      <c r="AI111" s="12">
        <f>+SUMIF(EUROPAINTS!F:F,'ALL 2019'!C111,EUROPAINTS!E:E)</f>
        <v>0</v>
      </c>
      <c r="AJ111" s="12">
        <f>SUMIF('CSS SAKAY'!F:F,'ALL 2019'!C111,'CSS SAKAY'!E:E)</f>
        <v>0</v>
      </c>
      <c r="AK111" s="77">
        <f>+SUMIF(AGRIMA!F:F,'ALL 2019'!C111,AGRIMA!E:E)</f>
        <v>0</v>
      </c>
      <c r="AL111" s="12">
        <f>+SUMIF(FERRIS!H:H,'ALL 2019'!C111,FERRIS!G:G)</f>
        <v>-15757931.619999999</v>
      </c>
      <c r="AM111" s="12">
        <f>SUMIF(SEM!F:F,'ALL 2019'!C111,SEM!E:E)</f>
        <v>0</v>
      </c>
      <c r="AN111" s="12">
        <f>+SUMIF(Madatrade!F:F,'ALL 2019'!C111,Madatrade!E:E)</f>
        <v>0</v>
      </c>
      <c r="AO111" s="12">
        <f>+SUMIF('FIRST INVESTISSEMENT'!G:G,'ALL 2019'!C111,'FIRST INVESTISSEMENT'!F:F)</f>
        <v>0</v>
      </c>
    </row>
    <row r="112" spans="1:41" x14ac:dyDescent="0.25">
      <c r="A112" t="str">
        <f t="shared" si="3"/>
        <v>4</v>
      </c>
      <c r="B112" t="str">
        <f t="shared" si="4"/>
        <v>451</v>
      </c>
      <c r="C112" s="23">
        <v>45110000</v>
      </c>
      <c r="D112" s="23" t="s">
        <v>3250</v>
      </c>
      <c r="E112" s="81" t="s">
        <v>21</v>
      </c>
      <c r="F112" s="77"/>
      <c r="G112" s="77"/>
      <c r="H112" s="77">
        <f>+SUMIF(SMTP!D:D,'ALL 2019'!C112,SMTP!H:H)</f>
        <v>0</v>
      </c>
      <c r="I112" s="77">
        <f>SUMIF(AGRIVET!G:G,C112,AGRIVET!F:F)</f>
        <v>0</v>
      </c>
      <c r="J112" s="77">
        <f>+SUMIF(AGRIVAL!G:G,'ALL 2019'!C112,AGRIVAL!F:F)</f>
        <v>0</v>
      </c>
      <c r="K112" s="77">
        <f>+SUMIF(AGRIKOBA!G:G,'ALL 2019'!C112,AGRIKOBA!F:F)</f>
        <v>0</v>
      </c>
      <c r="L112" s="77">
        <f>+SUMIF(LMOI!F:F,'ALL 2019'!C112,LMOI!E:E)</f>
        <v>0</v>
      </c>
      <c r="M112" s="12">
        <f>+SUMIF(TARTINE!G:G,'ALL 2019'!C112,TARTINE!F:F)</f>
        <v>0</v>
      </c>
      <c r="N112" s="12">
        <f>+SUMIF(IDF!F:F,'ALL 2019'!C112,IDF!E:E)</f>
        <v>0</v>
      </c>
      <c r="O112" s="12">
        <f>+SUMIF(RYA!G:G,C112,RYA!F:F)</f>
        <v>0</v>
      </c>
      <c r="P112" s="12">
        <f>+SUMIF('SCI NOAH'!G:G,'ALL 2019'!C112,'SCI NOAH'!F:F)</f>
        <v>0</v>
      </c>
      <c r="Q112" s="12">
        <f>+SUMIF(SIM!F:F,'ALL 2019'!C112,SIM!E:E)</f>
        <v>0</v>
      </c>
      <c r="R112" s="147">
        <f>SUMIF('First Energy'!F:F,C112,'First Energy'!I:I)</f>
        <v>0</v>
      </c>
      <c r="S112" s="147">
        <f>SUMIF('ID Motors'!G:G,C112,'ID Motors'!J:J)</f>
        <v>0</v>
      </c>
      <c r="T112" s="12">
        <f>+SUMIF('ID RENTAL'!G:G,'ALL 2019'!C112,'ID RENTAL'!F:F)</f>
        <v>0</v>
      </c>
      <c r="U112" s="124">
        <f>+SUMIF('MCM '!G:G,'ALL 2019'!C112,'MCM '!F:F)</f>
        <v>0</v>
      </c>
      <c r="V112" s="77">
        <f>+SUMIF(AGRIMOTORS!G:G,C112,AGRIMOTORS!F:F)</f>
        <v>0</v>
      </c>
      <c r="W112" s="12">
        <f>+SUMIF(BOVIMA!F:F,'ALL 2019'!C112,BOVIMA!E:E)</f>
        <v>0</v>
      </c>
      <c r="X112" s="12">
        <f>+SUMIF(AGRIFEED!F:F,'ALL 2019'!C112,AGRIFEED!E:E)</f>
        <v>0</v>
      </c>
      <c r="Y112" s="12">
        <f>+SUMIF(AMIP!F:F,'ALL 2019'!C112,AMIP!E:E)</f>
        <v>0</v>
      </c>
      <c r="Z112" s="12">
        <f>+SUMIF(ISF!F:F,'ALL 2019'!C112,ISF!F:F)</f>
        <v>0</v>
      </c>
      <c r="AA112" s="12">
        <f>+SUMIF(MABEL!F:F,'ALL 2019'!C112,MABEL!E:E)</f>
        <v>0</v>
      </c>
      <c r="AB112" s="124">
        <f>+SUMIF(DISCOI!G:G,'ALL 2019'!C112,DISCOI!F:F)</f>
        <v>0</v>
      </c>
      <c r="AC112" s="12">
        <f>+SUMIF(NMP!F:F,'ALL 2019'!C112,NMP!E:E)</f>
        <v>0</v>
      </c>
      <c r="AD112" s="12">
        <f>+SUMIF('AMCHO '!F:F,'ALL 2019'!C112,'AMCHO '!E:E)</f>
        <v>0</v>
      </c>
      <c r="AE112" s="12">
        <f>SUMIF(CONFORTIS!G:G,'ALL 2019'!C112,CONFORTIS!F:F)</f>
        <v>0</v>
      </c>
      <c r="AF112" s="12">
        <f>+SUMIF('IRS IMMO'!G:G,'ALL 2019'!C112,'IRS IMMO'!F:F)</f>
        <v>0</v>
      </c>
      <c r="AG112" s="12">
        <f>SUMIF('United Malagasy'!F:F,'ALL 2019'!C112,'United Malagasy'!E:E)</f>
        <v>0</v>
      </c>
      <c r="AH112" s="12">
        <f>+SUMIF(AGRIVETAM!F:F,'ALL 2019'!C112,AGRIVETAM!E:E)</f>
        <v>0</v>
      </c>
      <c r="AI112" s="12">
        <f>+SUMIF(EUROPAINTS!F:F,'ALL 2019'!C112,EUROPAINTS!E:E)</f>
        <v>0</v>
      </c>
      <c r="AJ112" s="12">
        <f>SUMIF('CSS SAKAY'!F:F,'ALL 2019'!C112,'CSS SAKAY'!E:E)</f>
        <v>0</v>
      </c>
      <c r="AK112" s="77">
        <f>+SUMIF(AGRIMA!F:F,'ALL 2019'!C112,AGRIMA!E:E)</f>
        <v>0</v>
      </c>
      <c r="AL112" s="12">
        <f>+SUMIF(FERRIS!H:H,'ALL 2019'!C112,FERRIS!G:G)</f>
        <v>0</v>
      </c>
      <c r="AM112" s="12">
        <f>SUMIF(SEM!F:F,'ALL 2019'!C112,SEM!E:E)</f>
        <v>0</v>
      </c>
      <c r="AN112" s="12">
        <f>+SUMIF(Madatrade!F:F,'ALL 2019'!C112,Madatrade!E:E)</f>
        <v>0</v>
      </c>
      <c r="AO112" s="12">
        <f>+SUMIF('FIRST INVESTISSEMENT'!G:G,'ALL 2019'!C112,'FIRST INVESTISSEMENT'!F:F)</f>
        <v>0</v>
      </c>
    </row>
    <row r="113" spans="1:41" x14ac:dyDescent="0.25">
      <c r="A113" t="str">
        <f t="shared" si="3"/>
        <v>4</v>
      </c>
      <c r="B113" t="str">
        <f t="shared" si="4"/>
        <v>451</v>
      </c>
      <c r="C113" s="23">
        <v>45120000</v>
      </c>
      <c r="D113" s="23" t="s">
        <v>3250</v>
      </c>
      <c r="E113" s="24" t="s">
        <v>13</v>
      </c>
      <c r="F113" s="77">
        <v>0</v>
      </c>
      <c r="G113" s="77">
        <f>+SUMIF(AGRICORP!I:I,C113,AGRICORP!F:F)</f>
        <v>0</v>
      </c>
      <c r="H113" s="77">
        <f>+SUMIF(SMTP!D:D,'ALL 2019'!C113,SMTP!H:H)</f>
        <v>2500000</v>
      </c>
      <c r="I113" s="77">
        <f>SUMIF(AGRIVET!G:G,C113,AGRIVET!F:F)</f>
        <v>227800000</v>
      </c>
      <c r="J113" s="77">
        <f>+SUMIF(AGRIVAL!G:G,'ALL 2019'!C113,AGRIVAL!F:F)</f>
        <v>0</v>
      </c>
      <c r="K113" s="77">
        <f>+SUMIF(AGRIKOBA!G:G,'ALL 2019'!C113,AGRIKOBA!F:F)</f>
        <v>0</v>
      </c>
      <c r="L113" s="77">
        <f>+SUMIF(LMOI!F:F,'ALL 2019'!C113,LMOI!E:E)</f>
        <v>0</v>
      </c>
      <c r="M113" s="12">
        <f>+SUMIF(TARTINE!G:G,'ALL 2019'!C113,TARTINE!F:F)</f>
        <v>0</v>
      </c>
      <c r="N113" s="12">
        <f>+SUMIF(IDF!F:F,'ALL 2019'!C113,IDF!E:E)</f>
        <v>0</v>
      </c>
      <c r="O113" s="12">
        <f>+SUMIF(RYA!G:G,C113,RYA!F:F)</f>
        <v>0</v>
      </c>
      <c r="P113" s="12">
        <f>+SUMIF('SCI NOAH'!G:G,'ALL 2019'!C113,'SCI NOAH'!F:F)</f>
        <v>0</v>
      </c>
      <c r="Q113" s="12">
        <f>+SUMIF(SIM!F:F,'ALL 2019'!C113,SIM!E:E)</f>
        <v>0</v>
      </c>
      <c r="R113" s="147">
        <f>SUMIF('First Energy'!F:F,C113,'First Energy'!I:I)</f>
        <v>0</v>
      </c>
      <c r="S113" s="147">
        <f>SUMIF('ID Motors'!G:G,C113,'ID Motors'!J:J)</f>
        <v>0</v>
      </c>
      <c r="T113" s="12">
        <f>+SUMIF('ID RENTAL'!G:G,'ALL 2019'!C113,'ID RENTAL'!F:F)</f>
        <v>0</v>
      </c>
      <c r="U113" s="124">
        <f>+SUMIF('MCM '!G:G,'ALL 2019'!C113,'MCM '!F:F)</f>
        <v>0</v>
      </c>
      <c r="V113" s="77">
        <f>+SUMIF(AGRIMOTORS!G:G,C113,AGRIMOTORS!F:F)</f>
        <v>0</v>
      </c>
      <c r="W113" s="12">
        <f>+SUMIF(BOVIMA!F:F,'ALL 2019'!C113,BOVIMA!E:E)</f>
        <v>0</v>
      </c>
      <c r="X113" s="12">
        <f>+SUMIF(AGRIFEED!F:F,'ALL 2019'!C113,AGRIFEED!E:E)</f>
        <v>0</v>
      </c>
      <c r="Y113" s="12">
        <f>+SUMIF(AMIP!F:F,'ALL 2019'!C113,AMIP!E:E)</f>
        <v>0</v>
      </c>
      <c r="Z113" s="12">
        <f>+SUMIF(ISF!F:F,'ALL 2019'!C113,ISF!F:F)</f>
        <v>0</v>
      </c>
      <c r="AA113" s="12">
        <f>+SUMIF(MABEL!F:F,'ALL 2019'!C113,MABEL!E:E)</f>
        <v>0</v>
      </c>
      <c r="AB113" s="124">
        <f>+SUMIF(DISCOI!G:G,'ALL 2019'!C113,DISCOI!F:F)</f>
        <v>0</v>
      </c>
      <c r="AC113" s="12">
        <f>+SUMIF(NMP!F:F,'ALL 2019'!C113,NMP!E:E)</f>
        <v>0</v>
      </c>
      <c r="AD113" s="12">
        <f>+SUMIF('AMCHO '!F:F,'ALL 2019'!C113,'AMCHO '!E:E)</f>
        <v>0</v>
      </c>
      <c r="AE113" s="12">
        <f>SUMIF(CONFORTIS!G:G,'ALL 2019'!C113,CONFORTIS!F:F)</f>
        <v>0</v>
      </c>
      <c r="AF113" s="12">
        <f>+SUMIF('IRS IMMO'!G:G,'ALL 2019'!C113,'IRS IMMO'!F:F)</f>
        <v>0</v>
      </c>
      <c r="AG113" s="12">
        <f>SUMIF('United Malagasy'!F:F,'ALL 2019'!C113,'United Malagasy'!E:E)</f>
        <v>0</v>
      </c>
      <c r="AH113" s="12">
        <f>+SUMIF(AGRIVETAM!F:F,'ALL 2019'!C113,AGRIVETAM!E:E)</f>
        <v>0</v>
      </c>
      <c r="AI113" s="12">
        <f>+SUMIF(EUROPAINTS!F:F,'ALL 2019'!C113,EUROPAINTS!E:E)</f>
        <v>0</v>
      </c>
      <c r="AJ113" s="12">
        <f>SUMIF('CSS SAKAY'!F:F,'ALL 2019'!C113,'CSS SAKAY'!E:E)</f>
        <v>0</v>
      </c>
      <c r="AK113" s="77">
        <f>+SUMIF(AGRIMA!F:F,'ALL 2019'!C113,AGRIMA!E:E)</f>
        <v>0</v>
      </c>
      <c r="AL113" s="12">
        <f>+SUMIF(FERRIS!H:H,'ALL 2019'!C113,FERRIS!G:G)</f>
        <v>0</v>
      </c>
      <c r="AM113" s="12">
        <f>SUMIF(SEM!F:F,'ALL 2019'!C113,SEM!E:E)</f>
        <v>0</v>
      </c>
      <c r="AN113" s="12">
        <f>+SUMIF(Madatrade!F:F,'ALL 2019'!C113,Madatrade!E:E)</f>
        <v>0</v>
      </c>
      <c r="AO113" s="12">
        <f>+SUMIF('FIRST INVESTISSEMENT'!G:G,'ALL 2019'!C113,'FIRST INVESTISSEMENT'!F:F)</f>
        <v>0</v>
      </c>
    </row>
    <row r="114" spans="1:41" x14ac:dyDescent="0.25">
      <c r="A114" t="str">
        <f t="shared" si="3"/>
        <v>4</v>
      </c>
      <c r="B114" t="str">
        <f t="shared" si="4"/>
        <v>455</v>
      </c>
      <c r="C114" s="23">
        <v>45500000</v>
      </c>
      <c r="D114" s="23" t="s">
        <v>3250</v>
      </c>
      <c r="E114" s="24" t="s">
        <v>647</v>
      </c>
      <c r="F114" s="77">
        <v>0</v>
      </c>
      <c r="G114" s="77">
        <f>+SUMIF(AGRICORP!I:I,C114,AGRICORP!F:F)</f>
        <v>0</v>
      </c>
      <c r="H114" s="77">
        <f>+SUMIF(SMTP!D:D,'ALL 2019'!C114,SMTP!H:H)</f>
        <v>-458954062.31</v>
      </c>
      <c r="I114" s="77">
        <f>SUMIF(AGRIVET!G:G,C114,AGRIVET!F:F)</f>
        <v>0</v>
      </c>
      <c r="J114" s="77">
        <f>+SUMIF(AGRIVAL!G:G,'ALL 2019'!C114,AGRIVAL!F:F)</f>
        <v>0</v>
      </c>
      <c r="K114" s="77">
        <f>+SUMIF(AGRIKOBA!G:G,'ALL 2019'!C114,AGRIKOBA!F:F)</f>
        <v>0</v>
      </c>
      <c r="L114" s="77">
        <f>+SUMIF(LMOI!F:F,'ALL 2019'!C114,LMOI!E:E)</f>
        <v>0</v>
      </c>
      <c r="M114" s="12">
        <f>+SUMIF(TARTINE!G:G,'ALL 2019'!C114,TARTINE!F:F)</f>
        <v>-4903759406.71</v>
      </c>
      <c r="N114" s="12">
        <f>+SUMIF(IDF!F:F,'ALL 2019'!C114,IDF!E:E)</f>
        <v>0</v>
      </c>
      <c r="O114" s="12">
        <f>+SUMIF(RYA!G:G,C114,RYA!F:F)</f>
        <v>-1108965758.3499999</v>
      </c>
      <c r="P114" s="12">
        <f>+SUMIF('SCI NOAH'!G:G,'ALL 2019'!C114,'SCI NOAH'!F:F)</f>
        <v>0</v>
      </c>
      <c r="Q114" s="12">
        <f>+SUMIF(SIM!F:F,'ALL 2019'!C114,SIM!E:E)</f>
        <v>0</v>
      </c>
      <c r="R114" s="147">
        <f>SUMIF('First Energy'!F:F,C114,'First Energy'!I:I)</f>
        <v>0</v>
      </c>
      <c r="S114" s="147">
        <f>SUMIF('ID Motors'!G:G,C114,'ID Motors'!J:J)</f>
        <v>-40000000</v>
      </c>
      <c r="T114" s="12">
        <f>+SUMIF('ID RENTAL'!G:G,'ALL 2019'!C114,'ID RENTAL'!F:F)</f>
        <v>0</v>
      </c>
      <c r="U114" s="124">
        <f>+SUMIF('MCM '!G:G,'ALL 2019'!C114,'MCM '!F:F)</f>
        <v>0</v>
      </c>
      <c r="V114" s="77">
        <f>+SUMIF(AGRIMOTORS!G:G,C114,AGRIMOTORS!F:F)</f>
        <v>0</v>
      </c>
      <c r="W114" s="12">
        <f>+SUMIF(BOVIMA!F:F,'ALL 2019'!C114,BOVIMA!E:E)</f>
        <v>0</v>
      </c>
      <c r="X114" s="12">
        <f>+SUMIF(AGRIFEED!F:F,'ALL 2019'!C114,AGRIFEED!E:E)</f>
        <v>0</v>
      </c>
      <c r="Y114" s="12">
        <f>+SUMIF(AMIP!F:F,'ALL 2019'!C114,AMIP!E:E)</f>
        <v>0</v>
      </c>
      <c r="Z114" s="12">
        <f>+SUMIF(ISF!F:F,'ALL 2019'!C114,ISF!F:F)</f>
        <v>0</v>
      </c>
      <c r="AA114" s="12">
        <f>+SUMIF(MABEL!F:F,'ALL 2019'!C114,MABEL!E:E)</f>
        <v>0</v>
      </c>
      <c r="AB114" s="124">
        <f>+SUMIF(DISCOI!G:G,'ALL 2019'!C114,DISCOI!F:F)</f>
        <v>0</v>
      </c>
      <c r="AC114" s="12">
        <f>+SUMIF(NMP!F:F,'ALL 2019'!C114,NMP!E:E)</f>
        <v>0</v>
      </c>
      <c r="AD114" s="12">
        <f>+SUMIF('AMCHO '!F:F,'ALL 2019'!C114,'AMCHO '!E:E)</f>
        <v>0</v>
      </c>
      <c r="AE114" s="12">
        <f>SUMIF(CONFORTIS!G:G,'ALL 2019'!C114,CONFORTIS!F:F)</f>
        <v>0</v>
      </c>
      <c r="AF114" s="12">
        <f>+SUMIF('IRS IMMO'!G:G,'ALL 2019'!C114,'IRS IMMO'!F:F)</f>
        <v>0</v>
      </c>
      <c r="AG114" s="12">
        <f>SUMIF('United Malagasy'!F:F,'ALL 2019'!C114,'United Malagasy'!E:E)</f>
        <v>0</v>
      </c>
      <c r="AH114" s="12">
        <f>+SUMIF(AGRIVETAM!F:F,'ALL 2019'!C114,AGRIVETAM!E:E)</f>
        <v>0</v>
      </c>
      <c r="AI114" s="12">
        <f>+SUMIF(EUROPAINTS!F:F,'ALL 2019'!C114,EUROPAINTS!E:E)</f>
        <v>0</v>
      </c>
      <c r="AJ114" s="12">
        <f>SUMIF('CSS SAKAY'!F:F,'ALL 2019'!C114,'CSS SAKAY'!E:E)</f>
        <v>0</v>
      </c>
      <c r="AK114" s="77">
        <f>+SUMIF(AGRIMA!F:F,'ALL 2019'!C114,AGRIMA!E:E)</f>
        <v>0</v>
      </c>
      <c r="AL114" s="12">
        <f>+SUMIF(FERRIS!H:H,'ALL 2019'!C114,FERRIS!G:G)</f>
        <v>0</v>
      </c>
      <c r="AM114" s="12">
        <f>SUMIF(SEM!F:F,'ALL 2019'!C114,SEM!E:E)</f>
        <v>0</v>
      </c>
      <c r="AN114" s="12">
        <f>+SUMIF(Madatrade!F:F,'ALL 2019'!C114,Madatrade!E:E)</f>
        <v>-9082371965</v>
      </c>
      <c r="AO114" s="12">
        <f>+SUMIF('FIRST INVESTISSEMENT'!G:G,'ALL 2019'!C114,'FIRST INVESTISSEMENT'!F:F)</f>
        <v>-5823414091.2799997</v>
      </c>
    </row>
    <row r="115" spans="1:41" x14ac:dyDescent="0.25">
      <c r="A115" t="str">
        <f t="shared" si="3"/>
        <v>4</v>
      </c>
      <c r="B115" t="str">
        <f t="shared" si="4"/>
        <v>455</v>
      </c>
      <c r="C115" s="99">
        <v>45500001</v>
      </c>
      <c r="D115" s="23" t="s">
        <v>3250</v>
      </c>
      <c r="E115" s="24" t="s">
        <v>95</v>
      </c>
      <c r="F115" s="77">
        <v>-472728725.94999999</v>
      </c>
      <c r="G115" s="77">
        <f>+SUMIF(AGRICORP!I:I,C115,AGRICORP!F:F)</f>
        <v>0</v>
      </c>
      <c r="H115" s="77">
        <f>+SUMIF(SMTP!D:D,'ALL 2019'!C115,SMTP!H:H)</f>
        <v>0</v>
      </c>
      <c r="I115" s="77">
        <f>SUMIF(AGRIVET!G:G,C115,AGRIVET!F:F)</f>
        <v>-24054972.77</v>
      </c>
      <c r="J115" s="77">
        <f>+SUMIF(AGRIVAL!G:G,'ALL 2019'!C115,AGRIVAL!F:F)</f>
        <v>0</v>
      </c>
      <c r="K115" s="77">
        <f>+SUMIF(AGRIKOBA!G:G,'ALL 2019'!C115,AGRIKOBA!F:F)</f>
        <v>0</v>
      </c>
      <c r="L115" s="77">
        <f>+SUMIF(LMOI!F:F,'ALL 2019'!C115,LMOI!E:E)</f>
        <v>0</v>
      </c>
      <c r="M115" s="12">
        <f>+SUMIF(TARTINE!G:G,'ALL 2019'!C115,TARTINE!F:F)</f>
        <v>0</v>
      </c>
      <c r="N115" s="12">
        <f>+SUMIF(IDF!F:F,'ALL 2019'!C115,IDF!E:E)</f>
        <v>-5070374415.3800001</v>
      </c>
      <c r="O115" s="12">
        <f>+SUMIF(RYA!G:G,C115,RYA!F:F)</f>
        <v>0</v>
      </c>
      <c r="P115" s="12">
        <f>+SUMIF('SCI NOAH'!G:G,'ALL 2019'!C115,'SCI NOAH'!F:F)</f>
        <v>-642905600</v>
      </c>
      <c r="Q115" s="12">
        <f>+SUMIF(SIM!F:F,'ALL 2019'!C115,SIM!E:E)</f>
        <v>-1859281030.8699999</v>
      </c>
      <c r="R115" s="147">
        <f>SUMIF('First Energy'!F:F,C115,'First Energy'!I:I)</f>
        <v>0</v>
      </c>
      <c r="S115" s="147">
        <f>SUMIF('ID Motors'!G:G,C115,'ID Motors'!J:J)</f>
        <v>0</v>
      </c>
      <c r="T115" s="12">
        <f>+SUMIF('ID RENTAL'!G:G,'ALL 2019'!C115,'ID RENTAL'!F:F)</f>
        <v>0</v>
      </c>
      <c r="U115" s="124">
        <f>+SUMIF('MCM '!G:G,'ALL 2019'!C115,'MCM '!F:F)</f>
        <v>0</v>
      </c>
      <c r="V115" s="77">
        <f>+SUMIF(AGRIMOTORS!G:G,C115,AGRIMOTORS!F:F)</f>
        <v>0</v>
      </c>
      <c r="W115" s="12">
        <f>+SUMIF(BOVIMA!F:F,'ALL 2019'!C115,BOVIMA!E:E)</f>
        <v>-559499476</v>
      </c>
      <c r="X115" s="12">
        <f>+SUMIF(AGRIFEED!F:F,'ALL 2019'!C115,AGRIFEED!E:E)</f>
        <v>0</v>
      </c>
      <c r="Y115" s="12">
        <f>+SUMIF(AMIP!F:F,'ALL 2019'!C115,AMIP!E:E)</f>
        <v>-2063980989.0699999</v>
      </c>
      <c r="Z115" s="12">
        <f>+SUMIF(ISF!F:F,'ALL 2019'!C115,ISF!F:F)</f>
        <v>0</v>
      </c>
      <c r="AA115" s="12">
        <f>+SUMIF(MABEL!F:F,'ALL 2019'!C115,MABEL!E:E)</f>
        <v>0</v>
      </c>
      <c r="AB115" s="124">
        <f>+SUMIF(DISCOI!G:G,'ALL 2019'!C115,DISCOI!F:F)</f>
        <v>0</v>
      </c>
      <c r="AC115" s="12">
        <f>+SUMIF(NMP!F:F,'ALL 2019'!C115,NMP!E:E)</f>
        <v>-95669500</v>
      </c>
      <c r="AD115" s="12">
        <f>+SUMIF('AMCHO '!F:F,'ALL 2019'!C115,'AMCHO '!E:E)</f>
        <v>-1988580972.5899999</v>
      </c>
      <c r="AE115" s="12">
        <f>SUMIF(CONFORTIS!G:G,'ALL 2019'!C115,CONFORTIS!F:F)</f>
        <v>0</v>
      </c>
      <c r="AF115" s="12">
        <f>+SUMIF('IRS IMMO'!G:G,'ALL 2019'!C115,'IRS IMMO'!F:F)</f>
        <v>0</v>
      </c>
      <c r="AG115" s="12">
        <f>SUMIF('United Malagasy'!F:F,'ALL 2019'!C115,'United Malagasy'!E:E)</f>
        <v>0</v>
      </c>
      <c r="AH115" s="12">
        <f>+SUMIF(AGRIVETAM!F:F,'ALL 2019'!C115,AGRIVETAM!E:E)</f>
        <v>0</v>
      </c>
      <c r="AI115" s="12">
        <f>+SUMIF(EUROPAINTS!F:F,'ALL 2019'!C115,EUROPAINTS!E:E)</f>
        <v>0</v>
      </c>
      <c r="AJ115" s="12">
        <f>SUMIF('CSS SAKAY'!F:F,'ALL 2019'!C115,'CSS SAKAY'!E:E)</f>
        <v>0</v>
      </c>
      <c r="AK115" s="77">
        <f>+SUMIF(AGRIMA!F:F,'ALL 2019'!C115,AGRIMA!E:E)</f>
        <v>4646000</v>
      </c>
      <c r="AL115" s="12">
        <f>+SUMIF(FERRIS!H:H,'ALL 2019'!C115,FERRIS!G:G)</f>
        <v>0</v>
      </c>
      <c r="AM115" s="12">
        <f>SUMIF(SEM!F:F,'ALL 2019'!C115,SEM!E:E)</f>
        <v>0</v>
      </c>
      <c r="AN115" s="12">
        <f>+SUMIF(Madatrade!F:F,'ALL 2019'!C115,Madatrade!E:E)</f>
        <v>0</v>
      </c>
      <c r="AO115" s="12">
        <f>+SUMIF('FIRST INVESTISSEMENT'!G:G,'ALL 2019'!C115,'FIRST INVESTISSEMENT'!F:F)</f>
        <v>0</v>
      </c>
    </row>
    <row r="116" spans="1:41" x14ac:dyDescent="0.25">
      <c r="A116" t="str">
        <f t="shared" si="3"/>
        <v>4</v>
      </c>
      <c r="B116" t="str">
        <f t="shared" si="4"/>
        <v>455</v>
      </c>
      <c r="C116" s="99">
        <v>45500002</v>
      </c>
      <c r="D116" s="23" t="s">
        <v>3250</v>
      </c>
      <c r="E116" s="24" t="s">
        <v>314</v>
      </c>
      <c r="F116" s="77">
        <v>-13346443.07</v>
      </c>
      <c r="G116" s="77">
        <f>+SUMIF(AGRICORP!I:I,C116,AGRICORP!F:F)</f>
        <v>0</v>
      </c>
      <c r="H116" s="77">
        <f>+SUMIF(SMTP!D:D,'ALL 2019'!C116,SMTP!H:H)</f>
        <v>0</v>
      </c>
      <c r="I116" s="77">
        <f>SUMIF(AGRIVET!G:G,C116,AGRIVET!F:F)</f>
        <v>0</v>
      </c>
      <c r="J116" s="77">
        <f>+SUMIF(AGRIVAL!G:G,'ALL 2019'!C116,AGRIVAL!F:F)</f>
        <v>0</v>
      </c>
      <c r="K116" s="77">
        <f>+SUMIF(AGRIKOBA!G:G,'ALL 2019'!C116,AGRIKOBA!F:F)</f>
        <v>0</v>
      </c>
      <c r="L116" s="77">
        <f>+SUMIF(LMOI!F:F,'ALL 2019'!C116,LMOI!E:E)</f>
        <v>0</v>
      </c>
      <c r="M116" s="12">
        <f>+SUMIF(TARTINE!G:G,'ALL 2019'!C116,TARTINE!F:F)</f>
        <v>0</v>
      </c>
      <c r="N116" s="12">
        <f>+SUMIF(IDF!F:F,'ALL 2019'!C116,IDF!E:E)</f>
        <v>0</v>
      </c>
      <c r="O116" s="12">
        <f>+SUMIF(RYA!G:G,C116,RYA!F:F)</f>
        <v>0</v>
      </c>
      <c r="P116" s="12">
        <f>+SUMIF('SCI NOAH'!G:G,'ALL 2019'!C116,'SCI NOAH'!F:F)</f>
        <v>0</v>
      </c>
      <c r="Q116" s="12">
        <f>+SUMIF(SIM!F:F,'ALL 2019'!C116,SIM!E:E)</f>
        <v>-237859478.18000001</v>
      </c>
      <c r="R116" s="147">
        <f>SUMIF('First Energy'!F:F,C116,'First Energy'!I:I)</f>
        <v>0</v>
      </c>
      <c r="S116" s="147">
        <f>SUMIF('ID Motors'!G:G,C116,'ID Motors'!J:J)</f>
        <v>0</v>
      </c>
      <c r="T116" s="12">
        <f>+SUMIF('ID RENTAL'!G:G,'ALL 2019'!C116,'ID RENTAL'!F:F)</f>
        <v>0</v>
      </c>
      <c r="U116" s="124">
        <f>+SUMIF('MCM '!G:G,'ALL 2019'!C116,'MCM '!F:F)</f>
        <v>0</v>
      </c>
      <c r="V116" s="77">
        <f>+SUMIF(AGRIMOTORS!G:G,C116,AGRIMOTORS!F:F)</f>
        <v>0</v>
      </c>
      <c r="W116" s="12">
        <f>+SUMIF(BOVIMA!F:F,'ALL 2019'!C116,BOVIMA!E:E)</f>
        <v>-161105134</v>
      </c>
      <c r="X116" s="12">
        <f>+SUMIF(AGRIFEED!F:F,'ALL 2019'!C116,AGRIFEED!E:E)</f>
        <v>0</v>
      </c>
      <c r="Y116" s="12">
        <f>+SUMIF(AMIP!F:F,'ALL 2019'!C116,AMIP!E:E)</f>
        <v>0</v>
      </c>
      <c r="Z116" s="12">
        <f>+SUMIF(ISF!F:F,'ALL 2019'!C116,ISF!F:F)</f>
        <v>0</v>
      </c>
      <c r="AA116" s="12">
        <f>+SUMIF(MABEL!F:F,'ALL 2019'!C116,MABEL!E:E)</f>
        <v>0</v>
      </c>
      <c r="AB116" s="124">
        <f>+SUMIF(DISCOI!G:G,'ALL 2019'!C116,DISCOI!F:F)</f>
        <v>0</v>
      </c>
      <c r="AC116" s="12">
        <f>+SUMIF(NMP!F:F,'ALL 2019'!C116,NMP!E:E)</f>
        <v>0</v>
      </c>
      <c r="AD116" s="12">
        <f>+SUMIF('AMCHO '!F:F,'ALL 2019'!C116,'AMCHO '!E:E)</f>
        <v>-298478556.69999999</v>
      </c>
      <c r="AE116" s="12">
        <f>SUMIF(CONFORTIS!G:G,'ALL 2019'!C116,CONFORTIS!F:F)</f>
        <v>0</v>
      </c>
      <c r="AF116" s="12">
        <f>+SUMIF('IRS IMMO'!G:G,'ALL 2019'!C116,'IRS IMMO'!F:F)</f>
        <v>0</v>
      </c>
      <c r="AG116" s="12">
        <f>SUMIF('United Malagasy'!F:F,'ALL 2019'!C116,'United Malagasy'!E:E)</f>
        <v>-172548500.86000001</v>
      </c>
      <c r="AH116" s="12">
        <f>+SUMIF(AGRIVETAM!F:F,'ALL 2019'!C116,AGRIVETAM!E:E)</f>
        <v>0</v>
      </c>
      <c r="AI116" s="12">
        <f>+SUMIF(EUROPAINTS!F:F,'ALL 2019'!C116,EUROPAINTS!E:E)</f>
        <v>0</v>
      </c>
      <c r="AJ116" s="12">
        <f>SUMIF('CSS SAKAY'!F:F,'ALL 2019'!C116,'CSS SAKAY'!E:E)</f>
        <v>0</v>
      </c>
      <c r="AK116" s="77">
        <f>+SUMIF(AGRIMA!F:F,'ALL 2019'!C116,AGRIMA!E:E)</f>
        <v>0</v>
      </c>
      <c r="AL116" s="12">
        <f>+SUMIF(FERRIS!H:H,'ALL 2019'!C116,FERRIS!G:G)</f>
        <v>0</v>
      </c>
      <c r="AM116" s="12">
        <f>SUMIF(SEM!F:F,'ALL 2019'!C116,SEM!E:E)</f>
        <v>0</v>
      </c>
      <c r="AN116" s="12">
        <f>+SUMIF(Madatrade!F:F,'ALL 2019'!C116,Madatrade!E:E)</f>
        <v>0</v>
      </c>
      <c r="AO116" s="12">
        <f>+SUMIF('FIRST INVESTISSEMENT'!G:G,'ALL 2019'!C116,'FIRST INVESTISSEMENT'!F:F)</f>
        <v>0</v>
      </c>
    </row>
    <row r="117" spans="1:41" x14ac:dyDescent="0.25">
      <c r="A117" t="str">
        <f t="shared" si="3"/>
        <v>4</v>
      </c>
      <c r="B117" t="str">
        <f t="shared" si="4"/>
        <v>455</v>
      </c>
      <c r="C117" s="99">
        <v>45500003</v>
      </c>
      <c r="D117" s="23" t="s">
        <v>3250</v>
      </c>
      <c r="E117" t="s">
        <v>1581</v>
      </c>
      <c r="F117" s="77"/>
      <c r="G117" s="77">
        <f>+SUMIF(AGRICORP!I:I,C117,AGRICORP!F:F)</f>
        <v>0</v>
      </c>
      <c r="H117" s="77">
        <f>+SUMIF(SMTP!D:D,'ALL 2019'!C117,SMTP!H:H)</f>
        <v>0</v>
      </c>
      <c r="I117" s="77">
        <f>SUMIF(AGRIVET!G:G,C117,AGRIVET!F:F)</f>
        <v>0</v>
      </c>
      <c r="J117" s="77">
        <f>+SUMIF(AGRIVAL!G:G,'ALL 2019'!C117,AGRIVAL!F:F)</f>
        <v>0</v>
      </c>
      <c r="K117" s="77">
        <f>+SUMIF(AGRIKOBA!G:G,'ALL 2019'!C117,AGRIKOBA!F:F)</f>
        <v>0</v>
      </c>
      <c r="L117" s="77">
        <f>+SUMIF(LMOI!F:F,'ALL 2019'!C117,LMOI!E:E)</f>
        <v>0</v>
      </c>
      <c r="M117" s="12">
        <f>+SUMIF(TARTINE!G:G,'ALL 2019'!C117,TARTINE!F:F)</f>
        <v>0</v>
      </c>
      <c r="N117" s="12">
        <f>+SUMIF(IDF!F:F,'ALL 2019'!C117,IDF!E:E)</f>
        <v>0</v>
      </c>
      <c r="O117" s="12">
        <f>+SUMIF(RYA!G:G,C117,RYA!F:F)</f>
        <v>0</v>
      </c>
      <c r="P117" s="12">
        <f>+SUMIF('SCI NOAH'!G:G,'ALL 2019'!C117,'SCI NOAH'!F:F)</f>
        <v>0</v>
      </c>
      <c r="Q117" s="12">
        <f>+SUMIF(SIM!F:F,'ALL 2019'!C117,SIM!E:E)</f>
        <v>0</v>
      </c>
      <c r="R117" s="147">
        <f>SUMIF('First Energy'!F:F,C117,'First Energy'!I:I)</f>
        <v>0</v>
      </c>
      <c r="S117" s="147">
        <f>SUMIF('ID Motors'!G:G,C117,'ID Motors'!J:J)</f>
        <v>0</v>
      </c>
      <c r="T117" s="12">
        <f>+SUMIF('ID RENTAL'!G:G,'ALL 2019'!C117,'ID RENTAL'!F:F)</f>
        <v>0</v>
      </c>
      <c r="U117" s="124">
        <f>+SUMIF('MCM '!G:G,'ALL 2019'!C117,'MCM '!F:F)</f>
        <v>0</v>
      </c>
      <c r="V117" s="77">
        <f>+SUMIF(AGRIMOTORS!G:G,C117,AGRIMOTORS!F:F)</f>
        <v>0</v>
      </c>
      <c r="W117" s="12">
        <f>+SUMIF(BOVIMA!F:F,'ALL 2019'!C117,BOVIMA!E:E)</f>
        <v>-496000</v>
      </c>
      <c r="X117" s="12">
        <f>+SUMIF(AGRIFEED!F:F,'ALL 2019'!C117,AGRIFEED!E:E)</f>
        <v>0</v>
      </c>
      <c r="Y117" s="12">
        <f>+SUMIF(AMIP!F:F,'ALL 2019'!C117,AMIP!E:E)</f>
        <v>0</v>
      </c>
      <c r="Z117" s="12">
        <f>+SUMIF(ISF!F:F,'ALL 2019'!C117,ISF!F:F)</f>
        <v>0</v>
      </c>
      <c r="AA117" s="12">
        <f>+SUMIF(MABEL!F:F,'ALL 2019'!C117,MABEL!E:E)</f>
        <v>0</v>
      </c>
      <c r="AB117" s="124">
        <f>+SUMIF(DISCOI!G:G,'ALL 2019'!C117,DISCOI!F:F)</f>
        <v>0</v>
      </c>
      <c r="AC117" s="12">
        <f>+SUMIF(NMP!F:F,'ALL 2019'!C117,NMP!E:E)</f>
        <v>0</v>
      </c>
      <c r="AD117" s="12">
        <f>+SUMIF('AMCHO '!F:F,'ALL 2019'!C117,'AMCHO '!E:E)</f>
        <v>-212787519.66999999</v>
      </c>
      <c r="AE117" s="12">
        <f>SUMIF(CONFORTIS!G:G,'ALL 2019'!C117,CONFORTIS!F:F)</f>
        <v>0</v>
      </c>
      <c r="AF117" s="12">
        <f>+SUMIF('IRS IMMO'!G:G,'ALL 2019'!C117,'IRS IMMO'!F:F)</f>
        <v>0</v>
      </c>
      <c r="AG117" s="12">
        <f>SUMIF('United Malagasy'!F:F,'ALL 2019'!C117,'United Malagasy'!E:E)</f>
        <v>0</v>
      </c>
      <c r="AH117" s="12">
        <f>+SUMIF(AGRIVETAM!F:F,'ALL 2019'!C117,AGRIVETAM!E:E)</f>
        <v>0</v>
      </c>
      <c r="AI117" s="12">
        <f>+SUMIF(EUROPAINTS!F:F,'ALL 2019'!C117,EUROPAINTS!E:E)</f>
        <v>0</v>
      </c>
      <c r="AJ117" s="12">
        <f>SUMIF('CSS SAKAY'!F:F,'ALL 2019'!C117,'CSS SAKAY'!E:E)</f>
        <v>0</v>
      </c>
      <c r="AK117" s="77">
        <f>+SUMIF(AGRIMA!F:F,'ALL 2019'!C117,AGRIMA!E:E)</f>
        <v>0</v>
      </c>
      <c r="AL117" s="12">
        <f>+SUMIF(FERRIS!H:H,'ALL 2019'!C117,FERRIS!G:G)</f>
        <v>0</v>
      </c>
      <c r="AM117" s="12">
        <f>SUMIF(SEM!F:F,'ALL 2019'!C117,SEM!E:E)</f>
        <v>0</v>
      </c>
      <c r="AN117" s="12">
        <f>+SUMIF(Madatrade!F:F,'ALL 2019'!C117,Madatrade!E:E)</f>
        <v>0</v>
      </c>
      <c r="AO117" s="12">
        <f>+SUMIF('FIRST INVESTISSEMENT'!G:G,'ALL 2019'!C117,'FIRST INVESTISSEMENT'!F:F)</f>
        <v>0</v>
      </c>
    </row>
    <row r="118" spans="1:41" x14ac:dyDescent="0.25">
      <c r="A118" t="str">
        <f t="shared" si="3"/>
        <v>4</v>
      </c>
      <c r="B118" t="str">
        <f t="shared" si="4"/>
        <v>455</v>
      </c>
      <c r="C118" s="18">
        <v>45500004</v>
      </c>
      <c r="D118" s="23" t="s">
        <v>3250</v>
      </c>
      <c r="E118" s="24" t="s">
        <v>3251</v>
      </c>
      <c r="F118" s="77">
        <v>0</v>
      </c>
      <c r="G118" s="77">
        <f>+SUMIF(AGRICORP!I:I,C118,AGRICORP!F:F)</f>
        <v>0</v>
      </c>
      <c r="H118" s="77">
        <f>+SUMIF(SMTP!D:D,'ALL 2019'!C118,SMTP!H:H)</f>
        <v>0</v>
      </c>
      <c r="I118" s="77">
        <f>SUMIF(AGRIVET!G:G,C118,AGRIVET!F:F)</f>
        <v>0</v>
      </c>
      <c r="J118" s="77">
        <f>+SUMIF(AGRIVAL!G:G,'ALL 2019'!C118,AGRIVAL!F:F)</f>
        <v>0</v>
      </c>
      <c r="K118" s="77">
        <f>+SUMIF(AGRIKOBA!G:G,'ALL 2019'!C118,AGRIKOBA!F:F)</f>
        <v>0</v>
      </c>
      <c r="L118" s="77">
        <f>+SUMIF(LMOI!F:F,'ALL 2019'!C118,LMOI!E:E)</f>
        <v>0</v>
      </c>
      <c r="M118" s="12">
        <f>+SUMIF(TARTINE!G:G,'ALL 2019'!C118,TARTINE!F:F)</f>
        <v>0</v>
      </c>
      <c r="N118" s="12">
        <f>+SUMIF(IDF!F:F,'ALL 2019'!C118,IDF!E:E)</f>
        <v>-1819276743.8599999</v>
      </c>
      <c r="O118" s="12">
        <f>+SUMIF(RYA!G:G,C118,RYA!F:F)</f>
        <v>0</v>
      </c>
      <c r="P118" s="12">
        <f>+SUMIF('SCI NOAH'!G:G,'ALL 2019'!C118,'SCI NOAH'!F:F)</f>
        <v>0</v>
      </c>
      <c r="Q118" s="12">
        <f>+SUMIF(SIM!F:F,'ALL 2019'!C118,SIM!E:E)</f>
        <v>-806093700.79999995</v>
      </c>
      <c r="R118" s="147">
        <f>SUMIF('First Energy'!F:F,C118,'First Energy'!I:I)</f>
        <v>0</v>
      </c>
      <c r="S118" s="147">
        <f>SUMIF('ID Motors'!G:G,C118,'ID Motors'!J:J)</f>
        <v>0</v>
      </c>
      <c r="T118" s="12">
        <f>+SUMIF('ID RENTAL'!G:G,'ALL 2019'!C118,'ID RENTAL'!F:F)</f>
        <v>0</v>
      </c>
      <c r="U118" s="124">
        <f>+SUMIF('MCM '!G:G,'ALL 2019'!C118,'MCM '!F:F)</f>
        <v>0</v>
      </c>
      <c r="V118" s="77">
        <f>+SUMIF(AGRIMOTORS!G:G,C118,AGRIMOTORS!F:F)</f>
        <v>0</v>
      </c>
      <c r="W118" s="12">
        <f>+SUMIF(BOVIMA!F:F,'ALL 2019'!C118,BOVIMA!E:E)</f>
        <v>0</v>
      </c>
      <c r="X118" s="12">
        <f>+SUMIF(AGRIFEED!F:F,'ALL 2019'!C118,AGRIFEED!E:E)</f>
        <v>0</v>
      </c>
      <c r="Y118" s="12">
        <f>+SUMIF(AMIP!F:F,'ALL 2019'!C118,AMIP!E:E)</f>
        <v>0</v>
      </c>
      <c r="Z118" s="12">
        <f>+SUMIF(ISF!F:F,'ALL 2019'!C118,ISF!F:F)</f>
        <v>0</v>
      </c>
      <c r="AA118" s="12">
        <f>+SUMIF(MABEL!F:F,'ALL 2019'!C118,MABEL!E:E)</f>
        <v>0</v>
      </c>
      <c r="AB118" s="124">
        <f>+SUMIF(DISCOI!G:G,'ALL 2019'!C118,DISCOI!F:F)</f>
        <v>-2804836831.73</v>
      </c>
      <c r="AC118" s="12">
        <f>+SUMIF(NMP!F:F,'ALL 2019'!C118,NMP!E:E)</f>
        <v>0</v>
      </c>
      <c r="AD118" s="12">
        <f>+SUMIF('AMCHO '!F:F,'ALL 2019'!C118,'AMCHO '!E:E)</f>
        <v>0</v>
      </c>
      <c r="AE118" s="12">
        <f>SUMIF(CONFORTIS!G:G,'ALL 2019'!C118,CONFORTIS!F:F)</f>
        <v>0</v>
      </c>
      <c r="AF118" s="12">
        <f>+SUMIF('IRS IMMO'!G:G,'ALL 2019'!C118,'IRS IMMO'!F:F)</f>
        <v>-1405320000</v>
      </c>
      <c r="AG118" s="12">
        <f>SUMIF('United Malagasy'!F:F,'ALL 2019'!C118,'United Malagasy'!E:E)</f>
        <v>0</v>
      </c>
      <c r="AH118" s="12">
        <f>+SUMIF(AGRIVETAM!F:F,'ALL 2019'!C118,AGRIVETAM!E:E)</f>
        <v>0</v>
      </c>
      <c r="AI118" s="12">
        <f>+SUMIF(EUROPAINTS!F:F,'ALL 2019'!C118,EUROPAINTS!E:E)</f>
        <v>0</v>
      </c>
      <c r="AJ118" s="12">
        <f>SUMIF('CSS SAKAY'!F:F,'ALL 2019'!C118,'CSS SAKAY'!E:E)</f>
        <v>0</v>
      </c>
      <c r="AK118" s="77">
        <f>+SUMIF(AGRIMA!F:F,'ALL 2019'!C118,AGRIMA!E:E)</f>
        <v>0</v>
      </c>
      <c r="AL118" s="12">
        <f>+SUMIF(FERRIS!H:H,'ALL 2019'!C118,FERRIS!G:G)</f>
        <v>0</v>
      </c>
      <c r="AM118" s="12">
        <f>SUMIF(SEM!F:F,'ALL 2019'!C118,SEM!E:E)</f>
        <v>0</v>
      </c>
      <c r="AN118" s="12">
        <f>+SUMIF(Madatrade!F:F,'ALL 2019'!C118,Madatrade!E:E)</f>
        <v>0</v>
      </c>
      <c r="AO118" s="12">
        <f>+SUMIF('FIRST INVESTISSEMENT'!G:G,'ALL 2019'!C118,'FIRST INVESTISSEMENT'!F:F)</f>
        <v>0</v>
      </c>
    </row>
    <row r="119" spans="1:41" x14ac:dyDescent="0.25">
      <c r="A119" t="str">
        <f t="shared" si="3"/>
        <v>4</v>
      </c>
      <c r="B119" t="str">
        <f t="shared" si="4"/>
        <v>455</v>
      </c>
      <c r="C119" s="18">
        <v>45500005</v>
      </c>
      <c r="D119" s="23" t="s">
        <v>3250</v>
      </c>
      <c r="E119" s="57" t="s">
        <v>1476</v>
      </c>
      <c r="F119" s="77"/>
      <c r="G119" s="77">
        <f>+SUMIF(AGRICORP!I:I,C119,AGRICORP!F:F)</f>
        <v>0</v>
      </c>
      <c r="H119" s="77">
        <f>+SUMIF(SMTP!D:D,'ALL 2019'!C119,SMTP!H:H)</f>
        <v>0</v>
      </c>
      <c r="I119" s="77">
        <f>SUMIF(AGRIVET!G:G,C119,AGRIVET!F:F)</f>
        <v>0</v>
      </c>
      <c r="J119" s="77">
        <f>+SUMIF(AGRIVAL!G:G,'ALL 2019'!C119,AGRIVAL!F:F)</f>
        <v>0</v>
      </c>
      <c r="K119" s="77">
        <f>+SUMIF(AGRIKOBA!G:G,'ALL 2019'!C119,AGRIKOBA!F:F)</f>
        <v>0</v>
      </c>
      <c r="L119" s="77">
        <f>+SUMIF(LMOI!F:F,'ALL 2019'!C119,LMOI!E:E)</f>
        <v>0</v>
      </c>
      <c r="M119" s="12">
        <f>+SUMIF(TARTINE!G:G,'ALL 2019'!C119,TARTINE!F:F)</f>
        <v>0</v>
      </c>
      <c r="N119" s="12">
        <f>+SUMIF(IDF!F:F,'ALL 2019'!C119,IDF!E:E)</f>
        <v>0</v>
      </c>
      <c r="O119" s="12">
        <f>+SUMIF(RYA!G:G,C119,RYA!F:F)</f>
        <v>0</v>
      </c>
      <c r="P119" s="12">
        <f>+SUMIF('SCI NOAH'!G:G,'ALL 2019'!C119,'SCI NOAH'!F:F)</f>
        <v>0</v>
      </c>
      <c r="Q119" s="12">
        <f>+SUMIF(SIM!F:F,'ALL 2019'!C119,SIM!E:E)</f>
        <v>0</v>
      </c>
      <c r="R119" s="147">
        <f>SUMIF('First Energy'!F:F,C119,'First Energy'!I:I)</f>
        <v>0</v>
      </c>
      <c r="S119" s="147">
        <f>SUMIF('ID Motors'!G:G,C119,'ID Motors'!J:J)</f>
        <v>0</v>
      </c>
      <c r="T119" s="12">
        <f>+SUMIF('ID RENTAL'!G:G,'ALL 2019'!C119,'ID RENTAL'!F:F)</f>
        <v>0</v>
      </c>
      <c r="U119" s="124">
        <f>+SUMIF('MCM '!G:G,'ALL 2019'!C119,'MCM '!F:F)</f>
        <v>0</v>
      </c>
      <c r="V119" s="77">
        <f>+SUMIF(AGRIMOTORS!G:G,C119,AGRIMOTORS!F:F)</f>
        <v>0</v>
      </c>
      <c r="W119" s="12">
        <f>+SUMIF(BOVIMA!F:F,'ALL 2019'!C119,BOVIMA!E:E)</f>
        <v>0</v>
      </c>
      <c r="X119" s="12">
        <f>+SUMIF(AGRIFEED!F:F,'ALL 2019'!C119,AGRIFEED!E:E)</f>
        <v>0</v>
      </c>
      <c r="Y119" s="12">
        <f>+SUMIF(AMIP!F:F,'ALL 2019'!C119,AMIP!E:E)</f>
        <v>0</v>
      </c>
      <c r="Z119" s="12">
        <f>+SUMIF(ISF!F:F,'ALL 2019'!C119,ISF!F:F)</f>
        <v>0</v>
      </c>
      <c r="AA119" s="12">
        <f>+SUMIF(MABEL!F:F,'ALL 2019'!C119,MABEL!E:E)</f>
        <v>0</v>
      </c>
      <c r="AB119" s="124">
        <f>+SUMIF(DISCOI!G:G,'ALL 2019'!C119,DISCOI!F:F)</f>
        <v>0</v>
      </c>
      <c r="AC119" s="12">
        <f>+SUMIF(NMP!F:F,'ALL 2019'!C119,NMP!E:E)</f>
        <v>0</v>
      </c>
      <c r="AD119" s="12">
        <f>+SUMIF('AMCHO '!F:F,'ALL 2019'!C119,'AMCHO '!E:E)</f>
        <v>0</v>
      </c>
      <c r="AE119" s="12">
        <f>SUMIF(CONFORTIS!G:G,'ALL 2019'!C119,CONFORTIS!F:F)</f>
        <v>0</v>
      </c>
      <c r="AF119" s="12">
        <f>+SUMIF('IRS IMMO'!G:G,'ALL 2019'!C119,'IRS IMMO'!F:F)</f>
        <v>0</v>
      </c>
      <c r="AG119" s="12">
        <f>SUMIF('United Malagasy'!F:F,'ALL 2019'!C119,'United Malagasy'!E:E)</f>
        <v>5600000</v>
      </c>
      <c r="AH119" s="12">
        <f>+SUMIF(AGRIVETAM!F:F,'ALL 2019'!C119,AGRIVETAM!E:E)</f>
        <v>0</v>
      </c>
      <c r="AI119" s="12">
        <f>+SUMIF(EUROPAINTS!F:F,'ALL 2019'!C119,EUROPAINTS!E:E)</f>
        <v>0</v>
      </c>
      <c r="AJ119" s="12">
        <f>SUMIF('CSS SAKAY'!F:F,'ALL 2019'!C119,'CSS SAKAY'!E:E)</f>
        <v>0</v>
      </c>
      <c r="AK119" s="77">
        <f>+SUMIF(AGRIMA!F:F,'ALL 2019'!C119,AGRIMA!E:E)</f>
        <v>0</v>
      </c>
      <c r="AL119" s="12">
        <f>+SUMIF(FERRIS!H:H,'ALL 2019'!C119,FERRIS!G:G)</f>
        <v>0</v>
      </c>
      <c r="AM119" s="12">
        <f>SUMIF(SEM!F:F,'ALL 2019'!C119,SEM!E:E)</f>
        <v>0</v>
      </c>
      <c r="AN119" s="12">
        <f>+SUMIF(Madatrade!F:F,'ALL 2019'!C119,Madatrade!E:E)</f>
        <v>0</v>
      </c>
      <c r="AO119" s="12">
        <f>+SUMIF('FIRST INVESTISSEMENT'!G:G,'ALL 2019'!C119,'FIRST INVESTISSEMENT'!F:F)</f>
        <v>0</v>
      </c>
    </row>
    <row r="120" spans="1:41" x14ac:dyDescent="0.25">
      <c r="A120" t="str">
        <f t="shared" si="3"/>
        <v>4</v>
      </c>
      <c r="B120" t="str">
        <f t="shared" si="4"/>
        <v>455</v>
      </c>
      <c r="C120" s="60">
        <v>45500006</v>
      </c>
      <c r="D120" s="23" t="s">
        <v>3250</v>
      </c>
      <c r="E120" s="11" t="s">
        <v>1577</v>
      </c>
      <c r="F120" s="77"/>
      <c r="G120" s="77">
        <f>+SUMIF(AGRICORP!I:I,C120,AGRICORP!F:F)</f>
        <v>0</v>
      </c>
      <c r="H120" s="77">
        <f>+SUMIF(SMTP!D:D,'ALL 2019'!C120,SMTP!H:H)</f>
        <v>0</v>
      </c>
      <c r="I120" s="77">
        <f>SUMIF(AGRIVET!G:G,C120,AGRIVET!F:F)</f>
        <v>0</v>
      </c>
      <c r="J120" s="77">
        <f>+SUMIF(AGRIVAL!G:G,'ALL 2019'!C120,AGRIVAL!F:F)</f>
        <v>0</v>
      </c>
      <c r="K120" s="77">
        <f>+SUMIF(AGRIKOBA!G:G,'ALL 2019'!C120,AGRIKOBA!F:F)</f>
        <v>0</v>
      </c>
      <c r="L120" s="77">
        <f>+SUMIF(LMOI!F:F,'ALL 2019'!C120,LMOI!E:E)</f>
        <v>0</v>
      </c>
      <c r="M120" s="12">
        <f>+SUMIF(TARTINE!G:G,'ALL 2019'!C120,TARTINE!F:F)</f>
        <v>0</v>
      </c>
      <c r="N120" s="12">
        <f>+SUMIF(IDF!F:F,'ALL 2019'!C120,IDF!E:E)</f>
        <v>0</v>
      </c>
      <c r="O120" s="12">
        <f>+SUMIF(RYA!G:G,C120,RYA!F:F)</f>
        <v>0</v>
      </c>
      <c r="P120" s="12">
        <f>+SUMIF('SCI NOAH'!G:G,'ALL 2019'!C120,'SCI NOAH'!F:F)</f>
        <v>0</v>
      </c>
      <c r="Q120" s="12">
        <f>+SUMIF(SIM!F:F,'ALL 2019'!C120,SIM!E:E)</f>
        <v>0</v>
      </c>
      <c r="R120" s="147">
        <f>SUMIF('First Energy'!F:F,C120,'First Energy'!I:I)</f>
        <v>0</v>
      </c>
      <c r="S120" s="147">
        <f>SUMIF('ID Motors'!G:G,C120,'ID Motors'!J:J)</f>
        <v>0</v>
      </c>
      <c r="T120" s="12">
        <f>+SUMIF('ID RENTAL'!G:G,'ALL 2019'!C120,'ID RENTAL'!F:F)</f>
        <v>0</v>
      </c>
      <c r="U120" s="124">
        <f>+SUMIF('MCM '!G:G,'ALL 2019'!C120,'MCM '!F:F)</f>
        <v>0</v>
      </c>
      <c r="V120" s="77">
        <f>+SUMIF(AGRIMOTORS!G:G,C120,AGRIMOTORS!F:F)</f>
        <v>0</v>
      </c>
      <c r="W120" s="12">
        <f>+SUMIF(BOVIMA!F:F,'ALL 2019'!C120,BOVIMA!E:E)</f>
        <v>0</v>
      </c>
      <c r="X120" s="12">
        <f>+SUMIF(AGRIFEED!F:F,'ALL 2019'!C120,AGRIFEED!E:E)</f>
        <v>0</v>
      </c>
      <c r="Y120" s="12">
        <f>+SUMIF(AMIP!F:F,'ALL 2019'!C120,AMIP!E:E)</f>
        <v>0</v>
      </c>
      <c r="Z120" s="12">
        <f>+SUMIF(ISF!F:F,'ALL 2019'!C120,ISF!F:F)</f>
        <v>0</v>
      </c>
      <c r="AA120" s="12">
        <f>+SUMIF(MABEL!F:F,'ALL 2019'!C120,MABEL!E:E)</f>
        <v>0</v>
      </c>
      <c r="AB120" s="124">
        <f>+SUMIF(DISCOI!G:G,'ALL 2019'!C120,DISCOI!F:F)</f>
        <v>0</v>
      </c>
      <c r="AC120" s="12">
        <f>+SUMIF(NMP!F:F,'ALL 2019'!C120,NMP!E:E)</f>
        <v>0</v>
      </c>
      <c r="AD120" s="12">
        <f>+SUMIF('AMCHO '!F:F,'ALL 2019'!C120,'AMCHO '!E:E)</f>
        <v>0</v>
      </c>
      <c r="AE120" s="12">
        <f>SUMIF(CONFORTIS!G:G,'ALL 2019'!C120,CONFORTIS!F:F)</f>
        <v>0</v>
      </c>
      <c r="AF120" s="12">
        <f>+SUMIF('IRS IMMO'!G:G,'ALL 2019'!C120,'IRS IMMO'!F:F)</f>
        <v>0</v>
      </c>
      <c r="AG120" s="12">
        <f>SUMIF('United Malagasy'!F:F,'ALL 2019'!C120,'United Malagasy'!E:E)</f>
        <v>0</v>
      </c>
      <c r="AH120" s="12">
        <f>+SUMIF(AGRIVETAM!F:F,'ALL 2019'!C120,AGRIVETAM!E:E)</f>
        <v>0</v>
      </c>
      <c r="AI120" s="12">
        <f>+SUMIF(EUROPAINTS!F:F,'ALL 2019'!C120,EUROPAINTS!E:E)</f>
        <v>0</v>
      </c>
      <c r="AJ120" s="12">
        <f>SUMIF('CSS SAKAY'!F:F,'ALL 2019'!C120,'CSS SAKAY'!E:E)</f>
        <v>0</v>
      </c>
      <c r="AK120" s="77">
        <f>+SUMIF(AGRIMA!F:F,'ALL 2019'!C120,AGRIMA!E:E)</f>
        <v>0</v>
      </c>
      <c r="AL120" s="12">
        <f>+SUMIF(FERRIS!H:H,'ALL 2019'!C120,FERRIS!G:G)</f>
        <v>0</v>
      </c>
      <c r="AM120" s="12">
        <f>SUMIF(SEM!F:F,'ALL 2019'!C120,SEM!E:E)</f>
        <v>0</v>
      </c>
      <c r="AN120" s="12">
        <f>+SUMIF(Madatrade!F:F,'ALL 2019'!C120,Madatrade!E:E)</f>
        <v>0</v>
      </c>
      <c r="AO120" s="12">
        <f>+SUMIF('FIRST INVESTISSEMENT'!G:G,'ALL 2019'!C120,'FIRST INVESTISSEMENT'!F:F)</f>
        <v>0</v>
      </c>
    </row>
    <row r="121" spans="1:41" x14ac:dyDescent="0.25">
      <c r="A121" t="str">
        <f t="shared" si="3"/>
        <v>4</v>
      </c>
      <c r="B121" t="str">
        <f t="shared" si="4"/>
        <v>455</v>
      </c>
      <c r="C121" s="60">
        <v>45500007</v>
      </c>
      <c r="D121" s="23" t="s">
        <v>3250</v>
      </c>
      <c r="E121" s="11" t="s">
        <v>1578</v>
      </c>
      <c r="F121" s="77"/>
      <c r="G121" s="77">
        <f>+SUMIF(AGRICORP!I:I,C121,AGRICORP!F:F)</f>
        <v>0</v>
      </c>
      <c r="H121" s="77">
        <f>+SUMIF(SMTP!D:D,'ALL 2019'!C121,SMTP!H:H)</f>
        <v>0</v>
      </c>
      <c r="I121" s="77">
        <f>SUMIF(AGRIVET!G:G,C121,AGRIVET!F:F)</f>
        <v>0</v>
      </c>
      <c r="J121" s="77">
        <f>+SUMIF(AGRIVAL!G:G,'ALL 2019'!C121,AGRIVAL!F:F)</f>
        <v>0</v>
      </c>
      <c r="K121" s="77">
        <f>+SUMIF(AGRIKOBA!G:G,'ALL 2019'!C121,AGRIKOBA!F:F)</f>
        <v>0</v>
      </c>
      <c r="L121" s="77">
        <f>+SUMIF(LMOI!F:F,'ALL 2019'!C121,LMOI!E:E)</f>
        <v>0</v>
      </c>
      <c r="M121" s="12">
        <f>+SUMIF(TARTINE!G:G,'ALL 2019'!C121,TARTINE!F:F)</f>
        <v>0</v>
      </c>
      <c r="N121" s="12">
        <f>+SUMIF(IDF!F:F,'ALL 2019'!C121,IDF!E:E)</f>
        <v>0</v>
      </c>
      <c r="O121" s="12">
        <f>+SUMIF(RYA!G:G,C121,RYA!F:F)</f>
        <v>0</v>
      </c>
      <c r="P121" s="12">
        <f>+SUMIF('SCI NOAH'!G:G,'ALL 2019'!C121,'SCI NOAH'!F:F)</f>
        <v>0</v>
      </c>
      <c r="Q121" s="12">
        <f>+SUMIF(SIM!F:F,'ALL 2019'!C121,SIM!E:E)</f>
        <v>0</v>
      </c>
      <c r="R121" s="147">
        <f>SUMIF('First Energy'!F:F,C121,'First Energy'!I:I)</f>
        <v>0</v>
      </c>
      <c r="S121" s="147">
        <f>SUMIF('ID Motors'!G:G,C121,'ID Motors'!J:J)</f>
        <v>0</v>
      </c>
      <c r="T121" s="12">
        <f>+SUMIF('ID RENTAL'!G:G,'ALL 2019'!C121,'ID RENTAL'!F:F)</f>
        <v>0</v>
      </c>
      <c r="U121" s="124">
        <f>+SUMIF('MCM '!G:G,'ALL 2019'!C121,'MCM '!F:F)</f>
        <v>0</v>
      </c>
      <c r="V121" s="77">
        <f>+SUMIF(AGRIMOTORS!G:G,C121,AGRIMOTORS!F:F)</f>
        <v>0</v>
      </c>
      <c r="W121" s="12">
        <f>+SUMIF(BOVIMA!F:F,'ALL 2019'!C121,BOVIMA!E:E)</f>
        <v>0</v>
      </c>
      <c r="X121" s="12">
        <f>+SUMIF(AGRIFEED!F:F,'ALL 2019'!C121,AGRIFEED!E:E)</f>
        <v>0</v>
      </c>
      <c r="Y121" s="12">
        <f>+SUMIF(AMIP!F:F,'ALL 2019'!C121,AMIP!E:E)</f>
        <v>0</v>
      </c>
      <c r="Z121" s="12">
        <f>+SUMIF(ISF!F:F,'ALL 2019'!C121,ISF!F:F)</f>
        <v>0</v>
      </c>
      <c r="AA121" s="12">
        <f>+SUMIF(MABEL!F:F,'ALL 2019'!C121,MABEL!E:E)</f>
        <v>0</v>
      </c>
      <c r="AB121" s="124">
        <f>+SUMIF(DISCOI!G:G,'ALL 2019'!C121,DISCOI!F:F)</f>
        <v>0</v>
      </c>
      <c r="AC121" s="12">
        <f>+SUMIF(NMP!F:F,'ALL 2019'!C121,NMP!E:E)</f>
        <v>0</v>
      </c>
      <c r="AD121" s="12">
        <f>+SUMIF('AMCHO '!F:F,'ALL 2019'!C121,'AMCHO '!E:E)</f>
        <v>0</v>
      </c>
      <c r="AE121" s="12">
        <f>SUMIF(CONFORTIS!G:G,'ALL 2019'!C121,CONFORTIS!F:F)</f>
        <v>0</v>
      </c>
      <c r="AF121" s="12">
        <f>+SUMIF('IRS IMMO'!G:G,'ALL 2019'!C121,'IRS IMMO'!F:F)</f>
        <v>0</v>
      </c>
      <c r="AG121" s="12">
        <f>SUMIF('United Malagasy'!F:F,'ALL 2019'!C121,'United Malagasy'!E:E)</f>
        <v>0</v>
      </c>
      <c r="AH121" s="12">
        <f>+SUMIF(AGRIVETAM!F:F,'ALL 2019'!C121,AGRIVETAM!E:E)</f>
        <v>0</v>
      </c>
      <c r="AI121" s="12">
        <f>+SUMIF(EUROPAINTS!F:F,'ALL 2019'!C121,EUROPAINTS!E:E)</f>
        <v>0</v>
      </c>
      <c r="AJ121" s="12">
        <f>SUMIF('CSS SAKAY'!F:F,'ALL 2019'!C121,'CSS SAKAY'!E:E)</f>
        <v>0</v>
      </c>
      <c r="AK121" s="77">
        <f>+SUMIF(AGRIMA!F:F,'ALL 2019'!C121,AGRIMA!E:E)</f>
        <v>0</v>
      </c>
      <c r="AL121" s="12">
        <f>+SUMIF(FERRIS!H:H,'ALL 2019'!C121,FERRIS!G:G)</f>
        <v>0</v>
      </c>
      <c r="AM121" s="12">
        <f>SUMIF(SEM!F:F,'ALL 2019'!C121,SEM!E:E)</f>
        <v>0</v>
      </c>
      <c r="AN121" s="12">
        <f>+SUMIF(Madatrade!F:F,'ALL 2019'!C121,Madatrade!E:E)</f>
        <v>0</v>
      </c>
      <c r="AO121" s="12">
        <f>+SUMIF('FIRST INVESTISSEMENT'!G:G,'ALL 2019'!C121,'FIRST INVESTISSEMENT'!F:F)</f>
        <v>0</v>
      </c>
    </row>
    <row r="122" spans="1:41" x14ac:dyDescent="0.25">
      <c r="A122" t="str">
        <f t="shared" si="3"/>
        <v>4</v>
      </c>
      <c r="B122" t="str">
        <f t="shared" si="4"/>
        <v>455</v>
      </c>
      <c r="C122" s="36">
        <v>45500008</v>
      </c>
      <c r="D122" s="23" t="s">
        <v>3250</v>
      </c>
      <c r="E122" s="111" t="s">
        <v>2235</v>
      </c>
      <c r="F122" s="77"/>
      <c r="G122" s="77">
        <f>+SUMIF(AGRICORP!I:I,C122,AGRICORP!F:F)</f>
        <v>0</v>
      </c>
      <c r="H122" s="77">
        <f>+SUMIF(SMTP!D:D,'ALL 2019'!C122,SMTP!H:H)</f>
        <v>0</v>
      </c>
      <c r="I122" s="77">
        <f>SUMIF(AGRIVET!G:G,C122,AGRIVET!F:F)</f>
        <v>0</v>
      </c>
      <c r="J122" s="77">
        <f>+SUMIF(AGRIVAL!G:G,'ALL 2019'!C122,AGRIVAL!F:F)</f>
        <v>0</v>
      </c>
      <c r="K122" s="77">
        <f>+SUMIF(AGRIKOBA!G:G,'ALL 2019'!C122,AGRIKOBA!F:F)</f>
        <v>0</v>
      </c>
      <c r="L122" s="77">
        <f>+SUMIF(LMOI!F:F,'ALL 2019'!C122,LMOI!E:E)</f>
        <v>0</v>
      </c>
      <c r="M122" s="12">
        <f>+SUMIF(TARTINE!G:G,'ALL 2019'!C122,TARTINE!F:F)</f>
        <v>0</v>
      </c>
      <c r="N122" s="12">
        <f>+SUMIF(IDF!F:F,'ALL 2019'!C122,IDF!E:E)</f>
        <v>0</v>
      </c>
      <c r="O122" s="12">
        <f>+SUMIF(RYA!G:G,C122,RYA!F:F)</f>
        <v>0</v>
      </c>
      <c r="P122" s="12">
        <f>+SUMIF('SCI NOAH'!G:G,'ALL 2019'!C122,'SCI NOAH'!F:F)</f>
        <v>0</v>
      </c>
      <c r="Q122" s="12">
        <f>+SUMIF(SIM!F:F,'ALL 2019'!C122,SIM!E:E)</f>
        <v>0</v>
      </c>
      <c r="R122" s="147">
        <f>SUMIF('First Energy'!F:F,C122,'First Energy'!I:I)</f>
        <v>0</v>
      </c>
      <c r="S122" s="147">
        <f>SUMIF('ID Motors'!G:G,C122,'ID Motors'!J:J)</f>
        <v>0</v>
      </c>
      <c r="T122" s="12">
        <f>+SUMIF('ID RENTAL'!G:G,'ALL 2019'!C122,'ID RENTAL'!F:F)</f>
        <v>0</v>
      </c>
      <c r="U122" s="124">
        <f>+SUMIF('MCM '!G:G,'ALL 2019'!C122,'MCM '!F:F)</f>
        <v>-278523279.89999998</v>
      </c>
      <c r="V122" s="77">
        <f>+SUMIF(AGRIMOTORS!G:G,C122,AGRIMOTORS!F:F)</f>
        <v>0</v>
      </c>
      <c r="W122" s="12">
        <f>+SUMIF(BOVIMA!F:F,'ALL 2019'!C122,BOVIMA!E:E)</f>
        <v>0</v>
      </c>
      <c r="X122" s="12">
        <f>+SUMIF(AGRIFEED!F:F,'ALL 2019'!C122,AGRIFEED!E:E)</f>
        <v>0</v>
      </c>
      <c r="Y122" s="12">
        <f>+SUMIF(AMIP!F:F,'ALL 2019'!C122,AMIP!E:E)</f>
        <v>0</v>
      </c>
      <c r="Z122" s="12">
        <f>+SUMIF(ISF!F:F,'ALL 2019'!C122,ISF!F:F)</f>
        <v>0</v>
      </c>
      <c r="AA122" s="12">
        <f>+SUMIF(MABEL!F:F,'ALL 2019'!C122,MABEL!E:E)</f>
        <v>0</v>
      </c>
      <c r="AB122" s="124">
        <f>+SUMIF(DISCOI!G:G,'ALL 2019'!C122,DISCOI!F:F)</f>
        <v>0</v>
      </c>
      <c r="AC122" s="12">
        <f>+SUMIF(NMP!F:F,'ALL 2019'!C122,NMP!E:E)</f>
        <v>0</v>
      </c>
      <c r="AD122" s="12">
        <f>+SUMIF('AMCHO '!F:F,'ALL 2019'!C122,'AMCHO '!E:E)</f>
        <v>0</v>
      </c>
      <c r="AE122" s="12">
        <f>SUMIF(CONFORTIS!G:G,'ALL 2019'!C122,CONFORTIS!F:F)</f>
        <v>0</v>
      </c>
      <c r="AF122" s="12">
        <f>+SUMIF('IRS IMMO'!G:G,'ALL 2019'!C122,'IRS IMMO'!F:F)</f>
        <v>0</v>
      </c>
      <c r="AG122" s="12">
        <f>SUMIF('United Malagasy'!F:F,'ALL 2019'!C122,'United Malagasy'!E:E)</f>
        <v>0</v>
      </c>
      <c r="AH122" s="12">
        <f>+SUMIF(AGRIVETAM!F:F,'ALL 2019'!C122,AGRIVETAM!E:E)</f>
        <v>0</v>
      </c>
      <c r="AI122" s="12">
        <f>+SUMIF(EUROPAINTS!F:F,'ALL 2019'!C122,EUROPAINTS!E:E)</f>
        <v>0</v>
      </c>
      <c r="AJ122" s="12">
        <f>SUMIF('CSS SAKAY'!F:F,'ALL 2019'!C122,'CSS SAKAY'!E:E)</f>
        <v>0</v>
      </c>
      <c r="AK122" s="77">
        <f>+SUMIF(AGRIMA!F:F,'ALL 2019'!C122,AGRIMA!E:E)</f>
        <v>0</v>
      </c>
      <c r="AL122" s="12">
        <f>+SUMIF(FERRIS!H:H,'ALL 2019'!C122,FERRIS!G:G)</f>
        <v>0</v>
      </c>
      <c r="AM122" s="12">
        <f>SUMIF(SEM!F:F,'ALL 2019'!C122,SEM!E:E)</f>
        <v>0</v>
      </c>
      <c r="AN122" s="12">
        <f>+SUMIF(Madatrade!F:F,'ALL 2019'!C122,Madatrade!E:E)</f>
        <v>0</v>
      </c>
      <c r="AO122" s="12">
        <f>+SUMIF('FIRST INVESTISSEMENT'!G:G,'ALL 2019'!C122,'FIRST INVESTISSEMENT'!F:F)</f>
        <v>0</v>
      </c>
    </row>
    <row r="123" spans="1:41" x14ac:dyDescent="0.25">
      <c r="A123" t="str">
        <f t="shared" si="3"/>
        <v>4</v>
      </c>
      <c r="B123" t="str">
        <f t="shared" si="4"/>
        <v>455</v>
      </c>
      <c r="C123" s="36">
        <v>45500009</v>
      </c>
      <c r="D123" s="23" t="s">
        <v>3250</v>
      </c>
      <c r="E123" t="s">
        <v>3252</v>
      </c>
      <c r="F123" s="77"/>
      <c r="G123" s="77">
        <f>+SUMIF(AGRICORP!I:I,C123,AGRICORP!F:F)</f>
        <v>0</v>
      </c>
      <c r="H123" s="77">
        <f>+SUMIF(SMTP!D:D,'ALL 2019'!C123,SMTP!H:H)</f>
        <v>0</v>
      </c>
      <c r="I123" s="77">
        <f>SUMIF(AGRIVET!G:G,C123,AGRIVET!F:F)</f>
        <v>0</v>
      </c>
      <c r="J123" s="77">
        <f>+SUMIF(AGRIVAL!G:G,'ALL 2019'!C123,AGRIVAL!F:F)</f>
        <v>0</v>
      </c>
      <c r="K123" s="77">
        <f>+SUMIF(AGRIKOBA!G:G,'ALL 2019'!C123,AGRIKOBA!F:F)</f>
        <v>0</v>
      </c>
      <c r="L123" s="77">
        <f>+SUMIF(LMOI!F:F,'ALL 2019'!C123,LMOI!E:E)</f>
        <v>0</v>
      </c>
      <c r="M123" s="12">
        <f>+SUMIF(TARTINE!G:G,'ALL 2019'!C123,TARTINE!F:F)</f>
        <v>0</v>
      </c>
      <c r="N123" s="12">
        <f>+SUMIF(IDF!F:F,'ALL 2019'!C123,IDF!E:E)</f>
        <v>0</v>
      </c>
      <c r="O123" s="12">
        <f>+SUMIF(RYA!G:G,C123,RYA!F:F)</f>
        <v>0</v>
      </c>
      <c r="P123" s="12">
        <f>+SUMIF('SCI NOAH'!G:G,'ALL 2019'!C123,'SCI NOAH'!F:F)</f>
        <v>0</v>
      </c>
      <c r="Q123" s="12">
        <f>+SUMIF(SIM!F:F,'ALL 2019'!C123,SIM!E:E)</f>
        <v>0</v>
      </c>
      <c r="R123" s="147">
        <f>SUMIF('First Energy'!F:F,C123,'First Energy'!I:I)</f>
        <v>0</v>
      </c>
      <c r="S123" s="147">
        <f>SUMIF('ID Motors'!G:G,C123,'ID Motors'!J:J)</f>
        <v>0</v>
      </c>
      <c r="T123" s="12">
        <f>+SUMIF('ID RENTAL'!G:G,'ALL 2019'!C123,'ID RENTAL'!F:F)</f>
        <v>0</v>
      </c>
      <c r="U123" s="124">
        <f>+SUMIF('MCM '!G:G,'ALL 2019'!C123,'MCM '!F:F)</f>
        <v>-812780000</v>
      </c>
      <c r="V123" s="77">
        <f>+SUMIF(AGRIMOTORS!G:G,C123,AGRIMOTORS!F:F)</f>
        <v>0</v>
      </c>
      <c r="W123" s="12">
        <f>+SUMIF(BOVIMA!F:F,'ALL 2019'!C123,BOVIMA!E:E)</f>
        <v>0</v>
      </c>
      <c r="X123" s="12">
        <f>+SUMIF(AGRIFEED!F:F,'ALL 2019'!C123,AGRIFEED!E:E)</f>
        <v>0</v>
      </c>
      <c r="Y123" s="12">
        <f>+SUMIF(AMIP!F:F,'ALL 2019'!C123,AMIP!E:E)</f>
        <v>0</v>
      </c>
      <c r="Z123" s="12">
        <f>+SUMIF(ISF!F:F,'ALL 2019'!C123,ISF!F:F)</f>
        <v>0</v>
      </c>
      <c r="AA123" s="12">
        <f>+SUMIF(MABEL!F:F,'ALL 2019'!C123,MABEL!E:E)</f>
        <v>0</v>
      </c>
      <c r="AB123" s="124">
        <f>+SUMIF(DISCOI!G:G,'ALL 2019'!C123,DISCOI!F:F)</f>
        <v>0</v>
      </c>
      <c r="AC123" s="12">
        <f>+SUMIF(NMP!F:F,'ALL 2019'!C123,NMP!E:E)</f>
        <v>0</v>
      </c>
      <c r="AD123" s="12">
        <f>+SUMIF('AMCHO '!F:F,'ALL 2019'!C123,'AMCHO '!E:E)</f>
        <v>0</v>
      </c>
      <c r="AE123" s="12">
        <f>SUMIF(CONFORTIS!G:G,'ALL 2019'!C123,CONFORTIS!F:F)</f>
        <v>0</v>
      </c>
      <c r="AF123" s="12">
        <f>+SUMIF('IRS IMMO'!G:G,'ALL 2019'!C123,'IRS IMMO'!F:F)</f>
        <v>0</v>
      </c>
      <c r="AG123" s="12">
        <f>SUMIF('United Malagasy'!F:F,'ALL 2019'!C123,'United Malagasy'!E:E)</f>
        <v>0</v>
      </c>
      <c r="AH123" s="12">
        <f>+SUMIF(AGRIVETAM!F:F,'ALL 2019'!C123,AGRIVETAM!E:E)</f>
        <v>0</v>
      </c>
      <c r="AI123" s="12">
        <f>+SUMIF(EUROPAINTS!F:F,'ALL 2019'!C123,EUROPAINTS!E:E)</f>
        <v>0</v>
      </c>
      <c r="AJ123" s="12">
        <f>SUMIF('CSS SAKAY'!F:F,'ALL 2019'!C123,'CSS SAKAY'!E:E)</f>
        <v>0</v>
      </c>
      <c r="AK123" s="77">
        <f>+SUMIF(AGRIMA!F:F,'ALL 2019'!C123,AGRIMA!E:E)</f>
        <v>0</v>
      </c>
      <c r="AL123" s="12">
        <f>+SUMIF(FERRIS!H:H,'ALL 2019'!C123,FERRIS!G:G)</f>
        <v>0</v>
      </c>
      <c r="AM123" s="12">
        <f>SUMIF(SEM!F:F,'ALL 2019'!C123,SEM!E:E)</f>
        <v>0</v>
      </c>
      <c r="AN123" s="12">
        <f>+SUMIF(Madatrade!F:F,'ALL 2019'!C123,Madatrade!E:E)</f>
        <v>0</v>
      </c>
      <c r="AO123" s="12">
        <f>+SUMIF('FIRST INVESTISSEMENT'!G:G,'ALL 2019'!C123,'FIRST INVESTISSEMENT'!F:F)</f>
        <v>0</v>
      </c>
    </row>
    <row r="124" spans="1:41" x14ac:dyDescent="0.25">
      <c r="A124" t="str">
        <f t="shared" si="3"/>
        <v>4</v>
      </c>
      <c r="B124" t="str">
        <f t="shared" si="4"/>
        <v>455</v>
      </c>
      <c r="C124" s="36">
        <v>45500010</v>
      </c>
      <c r="D124" s="23" t="s">
        <v>3250</v>
      </c>
      <c r="E124" t="s">
        <v>2798</v>
      </c>
      <c r="F124" s="77"/>
      <c r="G124" s="77">
        <f>+SUMIF(AGRICORP!I:I,C124,AGRICORP!F:F)</f>
        <v>0</v>
      </c>
      <c r="H124" s="77">
        <f>+SUMIF(SMTP!D:D,'ALL 2019'!C124,SMTP!H:H)</f>
        <v>0</v>
      </c>
      <c r="I124" s="77">
        <f>SUMIF(AGRIVET!G:G,C124,AGRIVET!F:F)</f>
        <v>0</v>
      </c>
      <c r="J124" s="77">
        <f>+SUMIF(AGRIVAL!G:G,'ALL 2019'!C124,AGRIVAL!F:F)</f>
        <v>0</v>
      </c>
      <c r="K124" s="77">
        <f>+SUMIF(AGRIKOBA!G:G,'ALL 2019'!C124,AGRIKOBA!F:F)</f>
        <v>0</v>
      </c>
      <c r="L124" s="77">
        <f>+SUMIF(LMOI!F:F,'ALL 2019'!C124,LMOI!E:E)</f>
        <v>0</v>
      </c>
      <c r="M124" s="12">
        <f>+SUMIF(TARTINE!G:G,'ALL 2019'!C124,TARTINE!F:F)</f>
        <v>0</v>
      </c>
      <c r="N124" s="12">
        <f>+SUMIF(IDF!F:F,'ALL 2019'!C124,IDF!E:E)</f>
        <v>0</v>
      </c>
      <c r="O124" s="12">
        <f>+SUMIF(RYA!G:G,C124,RYA!F:F)</f>
        <v>0</v>
      </c>
      <c r="P124" s="12">
        <f>+SUMIF('SCI NOAH'!G:G,'ALL 2019'!C124,'SCI NOAH'!F:F)</f>
        <v>0</v>
      </c>
      <c r="Q124" s="12">
        <f>+SUMIF(SIM!F:F,'ALL 2019'!C124,SIM!E:E)</f>
        <v>0</v>
      </c>
      <c r="R124" s="147">
        <f>SUMIF('First Energy'!F:F,C124,'First Energy'!I:I)</f>
        <v>0</v>
      </c>
      <c r="S124" s="147">
        <f>SUMIF('ID Motors'!G:G,C124,'ID Motors'!J:J)</f>
        <v>0</v>
      </c>
      <c r="T124" s="12">
        <f>+SUMIF('ID RENTAL'!G:G,'ALL 2019'!C124,'ID RENTAL'!F:F)</f>
        <v>0</v>
      </c>
      <c r="U124" s="124">
        <f>+SUMIF('MCM '!G:G,'ALL 2019'!C124,'MCM '!F:F)</f>
        <v>0</v>
      </c>
      <c r="V124" s="77">
        <f>+SUMIF(AGRIMOTORS!G:G,C124,AGRIMOTORS!F:F)</f>
        <v>0</v>
      </c>
      <c r="W124" s="12">
        <f>+SUMIF(BOVIMA!F:F,'ALL 2019'!C124,BOVIMA!E:E)</f>
        <v>0</v>
      </c>
      <c r="X124" s="12">
        <f>+SUMIF(AGRIFEED!F:F,'ALL 2019'!C124,AGRIFEED!E:E)</f>
        <v>0</v>
      </c>
      <c r="Y124" s="12">
        <f>+SUMIF(AMIP!F:F,'ALL 2019'!C124,AMIP!E:E)</f>
        <v>0</v>
      </c>
      <c r="Z124" s="12">
        <f>+SUMIF(ISF!F:F,'ALL 2019'!C124,ISF!F:F)</f>
        <v>0</v>
      </c>
      <c r="AA124" s="12">
        <f>+SUMIF(MABEL!F:F,'ALL 2019'!C124,MABEL!E:E)</f>
        <v>0</v>
      </c>
      <c r="AB124" s="124">
        <f>+SUMIF(DISCOI!G:G,'ALL 2019'!C124,DISCOI!F:F)</f>
        <v>0</v>
      </c>
      <c r="AC124" s="12">
        <f>+SUMIF(NMP!F:F,'ALL 2019'!C124,NMP!E:E)</f>
        <v>0</v>
      </c>
      <c r="AD124" s="12">
        <f>+SUMIF('AMCHO '!F:F,'ALL 2019'!C124,'AMCHO '!E:E)</f>
        <v>0</v>
      </c>
      <c r="AE124" s="12">
        <f>SUMIF(CONFORTIS!G:G,'ALL 2019'!C124,CONFORTIS!F:F)</f>
        <v>0</v>
      </c>
      <c r="AF124" s="12">
        <f>+SUMIF('IRS IMMO'!G:G,'ALL 2019'!C124,'IRS IMMO'!F:F)</f>
        <v>0</v>
      </c>
      <c r="AG124" s="12">
        <f>SUMIF('United Malagasy'!F:F,'ALL 2019'!C124,'United Malagasy'!E:E)</f>
        <v>0</v>
      </c>
      <c r="AH124" s="12">
        <f>+SUMIF(AGRIVETAM!F:F,'ALL 2019'!C124,AGRIVETAM!E:E)</f>
        <v>0</v>
      </c>
      <c r="AI124" s="12">
        <f>+SUMIF(EUROPAINTS!F:F,'ALL 2019'!C124,EUROPAINTS!E:E)</f>
        <v>0</v>
      </c>
      <c r="AJ124" s="12">
        <f>SUMIF('CSS SAKAY'!F:F,'ALL 2019'!C124,'CSS SAKAY'!E:E)</f>
        <v>0</v>
      </c>
      <c r="AK124" s="77">
        <f>+SUMIF(AGRIMA!F:F,'ALL 2019'!C124,AGRIMA!E:E)</f>
        <v>0</v>
      </c>
      <c r="AL124" s="12">
        <f>+SUMIF(FERRIS!H:H,'ALL 2019'!C124,FERRIS!G:G)</f>
        <v>0</v>
      </c>
      <c r="AM124" s="12">
        <f>SUMIF(SEM!F:F,'ALL 2019'!C124,SEM!E:E)</f>
        <v>0</v>
      </c>
      <c r="AN124" s="12">
        <f>+SUMIF(Madatrade!F:F,'ALL 2019'!C124,Madatrade!E:E)</f>
        <v>0</v>
      </c>
      <c r="AO124" s="12">
        <f>+SUMIF('FIRST INVESTISSEMENT'!G:G,'ALL 2019'!C124,'FIRST INVESTISSEMENT'!F:F)</f>
        <v>0</v>
      </c>
    </row>
    <row r="125" spans="1:41" x14ac:dyDescent="0.25">
      <c r="A125" t="str">
        <f t="shared" si="3"/>
        <v>4</v>
      </c>
      <c r="B125" t="str">
        <f t="shared" si="4"/>
        <v>455</v>
      </c>
      <c r="C125" s="133">
        <v>45512000</v>
      </c>
      <c r="D125" s="23" t="s">
        <v>3250</v>
      </c>
      <c r="E125" s="134" t="s">
        <v>2739</v>
      </c>
      <c r="F125" s="77"/>
      <c r="G125" s="77">
        <f>+SUMIF(AGRICORP!I:I,C125,AGRICORP!F:F)</f>
        <v>0</v>
      </c>
      <c r="H125" s="77">
        <f>+SUMIF(SMTP!D:D,'ALL 2019'!C125,SMTP!H:H)</f>
        <v>0</v>
      </c>
      <c r="I125" s="77">
        <f>SUMIF(AGRIVET!G:G,C125,AGRIVET!F:F)</f>
        <v>0</v>
      </c>
      <c r="J125" s="77">
        <f>+SUMIF(AGRIVAL!G:G,'ALL 2019'!C125,AGRIVAL!F:F)</f>
        <v>0</v>
      </c>
      <c r="K125" s="77">
        <f>+SUMIF(AGRIKOBA!G:G,'ALL 2019'!C125,AGRIKOBA!F:F)</f>
        <v>0</v>
      </c>
      <c r="L125" s="77">
        <f>+SUMIF(LMOI!F:F,'ALL 2019'!C125,LMOI!E:E)</f>
        <v>0</v>
      </c>
      <c r="M125" s="12">
        <f>+SUMIF(TARTINE!G:G,'ALL 2019'!C125,TARTINE!F:F)</f>
        <v>0</v>
      </c>
      <c r="N125" s="12">
        <f>+SUMIF(IDF!F:F,'ALL 2019'!C125,IDF!E:E)</f>
        <v>0</v>
      </c>
      <c r="O125" s="12">
        <f>+SUMIF(RYA!G:G,C125,RYA!F:F)</f>
        <v>0</v>
      </c>
      <c r="P125" s="12">
        <f>+SUMIF('SCI NOAH'!G:G,'ALL 2019'!C125,'SCI NOAH'!F:F)</f>
        <v>0</v>
      </c>
      <c r="Q125" s="12">
        <f>+SUMIF(SIM!F:F,'ALL 2019'!C125,SIM!E:E)</f>
        <v>0</v>
      </c>
      <c r="R125" s="147">
        <f>SUMIF('First Energy'!F:F,C125,'First Energy'!I:I)</f>
        <v>0</v>
      </c>
      <c r="S125" s="147">
        <f>SUMIF('ID Motors'!G:G,C125,'ID Motors'!J:J)</f>
        <v>0</v>
      </c>
      <c r="T125" s="12">
        <f>+SUMIF('ID RENTAL'!G:G,'ALL 2019'!C125,'ID RENTAL'!F:F)</f>
        <v>0</v>
      </c>
      <c r="U125" s="124">
        <f>+SUMIF('MCM '!G:G,'ALL 2019'!C125,'MCM '!F:F)</f>
        <v>0</v>
      </c>
      <c r="V125" s="77">
        <f>+SUMIF(AGRIMOTORS!G:G,C125,AGRIMOTORS!F:F)</f>
        <v>0</v>
      </c>
      <c r="W125" s="12">
        <f>+SUMIF(BOVIMA!F:F,'ALL 2019'!C125,BOVIMA!E:E)</f>
        <v>0</v>
      </c>
      <c r="X125" s="12">
        <f>+SUMIF(AGRIFEED!F:F,'ALL 2019'!C125,AGRIFEED!E:E)</f>
        <v>0</v>
      </c>
      <c r="Y125" s="12">
        <f>+SUMIF(AMIP!F:F,'ALL 2019'!C125,AMIP!E:E)</f>
        <v>0</v>
      </c>
      <c r="Z125" s="12">
        <f>+SUMIF(ISF!F:F,'ALL 2019'!C125,ISF!F:F)</f>
        <v>0</v>
      </c>
      <c r="AA125" s="12">
        <f>+SUMIF(MABEL!F:F,'ALL 2019'!C125,MABEL!E:E)</f>
        <v>0</v>
      </c>
      <c r="AB125" s="124">
        <f>+SUMIF(DISCOI!G:G,'ALL 2019'!C125,DISCOI!F:F)</f>
        <v>0</v>
      </c>
      <c r="AC125" s="12">
        <f>+SUMIF(NMP!F:F,'ALL 2019'!C125,NMP!E:E)</f>
        <v>0</v>
      </c>
      <c r="AD125" s="12">
        <f>+SUMIF('AMCHO '!F:F,'ALL 2019'!C125,'AMCHO '!E:E)</f>
        <v>0</v>
      </c>
      <c r="AE125" s="12">
        <f>SUMIF(CONFORTIS!G:G,'ALL 2019'!C125,CONFORTIS!F:F)</f>
        <v>0</v>
      </c>
      <c r="AF125" s="12">
        <f>+SUMIF('IRS IMMO'!G:G,'ALL 2019'!C125,'IRS IMMO'!F:F)</f>
        <v>0</v>
      </c>
      <c r="AG125" s="12">
        <f>SUMIF('United Malagasy'!F:F,'ALL 2019'!C125,'United Malagasy'!E:E)</f>
        <v>0</v>
      </c>
      <c r="AH125" s="12">
        <f>+SUMIF(AGRIVETAM!F:F,'ALL 2019'!C125,AGRIVETAM!E:E)</f>
        <v>0</v>
      </c>
      <c r="AI125" s="12">
        <f>+SUMIF(EUROPAINTS!F:F,'ALL 2019'!C125,EUROPAINTS!E:E)</f>
        <v>0</v>
      </c>
      <c r="AJ125" s="12">
        <f>SUMIF('CSS SAKAY'!F:F,'ALL 2019'!C125,'CSS SAKAY'!E:E)</f>
        <v>0</v>
      </c>
      <c r="AK125" s="77">
        <f>+SUMIF(AGRIMA!F:F,'ALL 2019'!C125,AGRIMA!E:E)</f>
        <v>-45767533</v>
      </c>
      <c r="AL125" s="12">
        <f>+SUMIF(FERRIS!H:H,'ALL 2019'!C125,FERRIS!G:G)</f>
        <v>0</v>
      </c>
      <c r="AM125" s="12">
        <f>SUMIF(SEM!F:F,'ALL 2019'!C125,SEM!E:E)</f>
        <v>-190230840</v>
      </c>
      <c r="AN125" s="12">
        <f>+SUMIF(Madatrade!F:F,'ALL 2019'!C125,Madatrade!E:E)</f>
        <v>0</v>
      </c>
      <c r="AO125" s="12">
        <f>+SUMIF('FIRST INVESTISSEMENT'!G:G,'ALL 2019'!C125,'FIRST INVESTISSEMENT'!F:F)</f>
        <v>0</v>
      </c>
    </row>
    <row r="126" spans="1:41" x14ac:dyDescent="0.25">
      <c r="A126" t="str">
        <f t="shared" si="3"/>
        <v>4</v>
      </c>
      <c r="B126" t="str">
        <f t="shared" si="4"/>
        <v>455</v>
      </c>
      <c r="C126" s="133">
        <v>45513000</v>
      </c>
      <c r="D126" s="23" t="s">
        <v>3250</v>
      </c>
      <c r="E126" s="134" t="s">
        <v>2740</v>
      </c>
      <c r="F126" s="77"/>
      <c r="G126" s="77">
        <f>+SUMIF(AGRICORP!I:I,C126,AGRICORP!F:F)</f>
        <v>0</v>
      </c>
      <c r="H126" s="77">
        <f>+SUMIF(SMTP!D:D,'ALL 2019'!C126,SMTP!H:H)</f>
        <v>0</v>
      </c>
      <c r="I126" s="77">
        <f>SUMIF(AGRIVET!G:G,C126,AGRIVET!F:F)</f>
        <v>0</v>
      </c>
      <c r="J126" s="77">
        <f>+SUMIF(AGRIVAL!G:G,'ALL 2019'!C126,AGRIVAL!F:F)</f>
        <v>0</v>
      </c>
      <c r="K126" s="77">
        <f>+SUMIF(AGRIKOBA!G:G,'ALL 2019'!C126,AGRIKOBA!F:F)</f>
        <v>0</v>
      </c>
      <c r="L126" s="77">
        <f>+SUMIF(LMOI!F:F,'ALL 2019'!C126,LMOI!E:E)</f>
        <v>0</v>
      </c>
      <c r="M126" s="12">
        <f>+SUMIF(TARTINE!G:G,'ALL 2019'!C126,TARTINE!F:F)</f>
        <v>0</v>
      </c>
      <c r="N126" s="12">
        <f>+SUMIF(IDF!F:F,'ALL 2019'!C126,IDF!E:E)</f>
        <v>0</v>
      </c>
      <c r="O126" s="12">
        <f>+SUMIF(RYA!G:G,C126,RYA!F:F)</f>
        <v>0</v>
      </c>
      <c r="P126" s="12">
        <f>+SUMIF('SCI NOAH'!G:G,'ALL 2019'!C126,'SCI NOAH'!F:F)</f>
        <v>0</v>
      </c>
      <c r="Q126" s="12">
        <f>+SUMIF(SIM!F:F,'ALL 2019'!C126,SIM!E:E)</f>
        <v>0</v>
      </c>
      <c r="R126" s="147">
        <f>SUMIF('First Energy'!F:F,C126,'First Energy'!I:I)</f>
        <v>0</v>
      </c>
      <c r="S126" s="147">
        <f>SUMIF('ID Motors'!G:G,C126,'ID Motors'!J:J)</f>
        <v>0</v>
      </c>
      <c r="T126" s="12">
        <f>+SUMIF('ID RENTAL'!G:G,'ALL 2019'!C126,'ID RENTAL'!F:F)</f>
        <v>0</v>
      </c>
      <c r="U126" s="124">
        <f>+SUMIF('MCM '!G:G,'ALL 2019'!C126,'MCM '!F:F)</f>
        <v>0</v>
      </c>
      <c r="V126" s="77">
        <f>+SUMIF(AGRIMOTORS!G:G,C126,AGRIMOTORS!F:F)</f>
        <v>0</v>
      </c>
      <c r="W126" s="12">
        <f>+SUMIF(BOVIMA!F:F,'ALL 2019'!C126,BOVIMA!E:E)</f>
        <v>0</v>
      </c>
      <c r="X126" s="12">
        <f>+SUMIF(AGRIFEED!F:F,'ALL 2019'!C126,AGRIFEED!E:E)</f>
        <v>0</v>
      </c>
      <c r="Y126" s="12">
        <f>+SUMIF(AMIP!F:F,'ALL 2019'!C126,AMIP!E:E)</f>
        <v>0</v>
      </c>
      <c r="Z126" s="12">
        <f>+SUMIF(ISF!F:F,'ALL 2019'!C126,ISF!F:F)</f>
        <v>0</v>
      </c>
      <c r="AA126" s="12">
        <f>+SUMIF(MABEL!F:F,'ALL 2019'!C126,MABEL!E:E)</f>
        <v>0</v>
      </c>
      <c r="AB126" s="124">
        <f>+SUMIF(DISCOI!G:G,'ALL 2019'!C126,DISCOI!F:F)</f>
        <v>0</v>
      </c>
      <c r="AC126" s="12">
        <f>+SUMIF(NMP!F:F,'ALL 2019'!C126,NMP!E:E)</f>
        <v>0</v>
      </c>
      <c r="AD126" s="12">
        <f>+SUMIF('AMCHO '!F:F,'ALL 2019'!C126,'AMCHO '!E:E)</f>
        <v>0</v>
      </c>
      <c r="AE126" s="12">
        <f>SUMIF(CONFORTIS!G:G,'ALL 2019'!C126,CONFORTIS!F:F)</f>
        <v>0</v>
      </c>
      <c r="AF126" s="12">
        <f>+SUMIF('IRS IMMO'!G:G,'ALL 2019'!C126,'IRS IMMO'!F:F)</f>
        <v>0</v>
      </c>
      <c r="AG126" s="12">
        <f>SUMIF('United Malagasy'!F:F,'ALL 2019'!C126,'United Malagasy'!E:E)</f>
        <v>0</v>
      </c>
      <c r="AH126" s="12">
        <f>+SUMIF(AGRIVETAM!F:F,'ALL 2019'!C126,AGRIVETAM!E:E)</f>
        <v>0</v>
      </c>
      <c r="AI126" s="12">
        <f>+SUMIF(EUROPAINTS!F:F,'ALL 2019'!C126,EUROPAINTS!E:E)</f>
        <v>0</v>
      </c>
      <c r="AJ126" s="12">
        <f>SUMIF('CSS SAKAY'!F:F,'ALL 2019'!C126,'CSS SAKAY'!E:E)</f>
        <v>0</v>
      </c>
      <c r="AK126" s="77">
        <f>+SUMIF(AGRIMA!F:F,'ALL 2019'!C126,AGRIMA!E:E)</f>
        <v>2460000</v>
      </c>
      <c r="AL126" s="12">
        <f>+SUMIF(FERRIS!H:H,'ALL 2019'!C126,FERRIS!G:G)</f>
        <v>0</v>
      </c>
      <c r="AM126" s="12">
        <f>SUMIF(SEM!F:F,'ALL 2019'!C126,SEM!E:E)</f>
        <v>-277000000</v>
      </c>
      <c r="AN126" s="12">
        <f>+SUMIF(Madatrade!F:F,'ALL 2019'!C126,Madatrade!E:E)</f>
        <v>0</v>
      </c>
      <c r="AO126" s="12">
        <f>+SUMIF('FIRST INVESTISSEMENT'!G:G,'ALL 2019'!C126,'FIRST INVESTISSEMENT'!F:F)</f>
        <v>0</v>
      </c>
    </row>
    <row r="127" spans="1:41" x14ac:dyDescent="0.25">
      <c r="A127" t="str">
        <f t="shared" si="3"/>
        <v>4</v>
      </c>
      <c r="B127" t="str">
        <f t="shared" si="4"/>
        <v>455</v>
      </c>
      <c r="C127" s="61">
        <v>45514000</v>
      </c>
      <c r="D127" s="23" t="s">
        <v>3250</v>
      </c>
      <c r="E127" t="s">
        <v>3033</v>
      </c>
      <c r="F127" s="77"/>
      <c r="G127" s="77">
        <f>+SUMIF(AGRICORP!I:I,C127,AGRICORP!F:F)</f>
        <v>0</v>
      </c>
      <c r="H127" s="77">
        <f>+SUMIF(SMTP!D:D,'ALL 2019'!C127,SMTP!H:H)</f>
        <v>0</v>
      </c>
      <c r="I127" s="77">
        <f>SUMIF(AGRIVET!G:G,C127,AGRIVET!F:F)</f>
        <v>0</v>
      </c>
      <c r="J127" s="77">
        <f>+SUMIF(AGRIVAL!G:G,'ALL 2019'!C127,AGRIVAL!F:F)</f>
        <v>0</v>
      </c>
      <c r="M127" s="12"/>
      <c r="N127" s="12"/>
      <c r="O127" s="12"/>
      <c r="P127" s="12"/>
      <c r="Q127" s="12"/>
      <c r="R127" s="147">
        <f>SUMIF('First Energy'!F:F,C127,'First Energy'!I:I)</f>
        <v>0</v>
      </c>
      <c r="S127" s="147">
        <f>SUMIF('ID Motors'!G:G,C127,'ID Motors'!J:J)</f>
        <v>0</v>
      </c>
      <c r="T127" s="12">
        <f>+SUMIF('ID RENTAL'!G:G,'ALL 2019'!C127,'ID RENTAL'!F:F)</f>
        <v>0</v>
      </c>
      <c r="V127" s="77">
        <f>+SUMIF(AGRIMOTORS!G:G,C127,AGRIMOTORS!F:F)</f>
        <v>0</v>
      </c>
      <c r="W127" s="12"/>
      <c r="X127" s="12"/>
      <c r="Y127" s="12"/>
      <c r="Z127" s="12"/>
      <c r="AA127" s="124"/>
      <c r="AB127" s="12"/>
      <c r="AC127" s="12"/>
      <c r="AD127" s="12"/>
      <c r="AE127" s="12">
        <f>SUMIF(CONFORTIS!G:G,'ALL 2019'!C127,CONFORTIS!F:F)</f>
        <v>0</v>
      </c>
      <c r="AF127" s="12"/>
      <c r="AG127" s="12">
        <f>SUMIF('United Malagasy'!F:F,'ALL 2019'!C127,'United Malagasy'!E:E)</f>
        <v>0</v>
      </c>
      <c r="AH127" s="12"/>
      <c r="AI127" s="12"/>
      <c r="AJ127" s="12">
        <f>SUMIF('CSS SAKAY'!F:F,'ALL 2019'!C127,'CSS SAKAY'!E:E)</f>
        <v>0</v>
      </c>
      <c r="AK127" s="77">
        <f>+SUMIF(AGRIMA!F:F,'ALL 2019'!C127,AGRIMA!E:E)</f>
        <v>0</v>
      </c>
      <c r="AL127" s="12">
        <f>+SUMIF(FERRIS!H:H,'ALL 2019'!C127,FERRIS!G:G)</f>
        <v>0</v>
      </c>
      <c r="AM127" s="12">
        <f>SUMIF(SEM!F:F,'ALL 2019'!C127,SEM!E:E)</f>
        <v>-3377616744.5700002</v>
      </c>
      <c r="AN127" s="12">
        <f>+SUMIF(Madatrade!F:F,'ALL 2019'!C127,Madatrade!E:E)</f>
        <v>0</v>
      </c>
      <c r="AO127" s="12">
        <f>+SUMIF('FIRST INVESTISSEMENT'!G:G,'ALL 2019'!C127,'FIRST INVESTISSEMENT'!F:F)</f>
        <v>0</v>
      </c>
    </row>
    <row r="128" spans="1:41" x14ac:dyDescent="0.25">
      <c r="A128" t="str">
        <f t="shared" si="3"/>
        <v>4</v>
      </c>
      <c r="B128" t="str">
        <f t="shared" si="4"/>
        <v>455</v>
      </c>
      <c r="C128" s="61">
        <v>45516000</v>
      </c>
      <c r="D128" s="23" t="s">
        <v>3250</v>
      </c>
      <c r="E128" t="s">
        <v>3035</v>
      </c>
      <c r="F128" s="77"/>
      <c r="G128" s="77">
        <f>+SUMIF(AGRICORP!I:I,C128,AGRICORP!F:F)</f>
        <v>0</v>
      </c>
      <c r="H128" s="77">
        <f>+SUMIF(SMTP!D:D,'ALL 2019'!C128,SMTP!H:H)</f>
        <v>0</v>
      </c>
      <c r="I128" s="77">
        <f>SUMIF(AGRIVET!G:G,C128,AGRIVET!F:F)</f>
        <v>0</v>
      </c>
      <c r="J128" s="77">
        <f>+SUMIF(AGRIVAL!G:G,'ALL 2019'!C128,AGRIVAL!F:F)</f>
        <v>0</v>
      </c>
      <c r="M128" s="12"/>
      <c r="N128" s="12"/>
      <c r="O128" s="12"/>
      <c r="P128" s="12"/>
      <c r="Q128" s="12"/>
      <c r="R128" s="147">
        <f>SUMIF('First Energy'!F:F,C128,'First Energy'!I:I)</f>
        <v>0</v>
      </c>
      <c r="S128" s="147">
        <f>SUMIF('ID Motors'!G:G,C128,'ID Motors'!J:J)</f>
        <v>0</v>
      </c>
      <c r="T128" s="12">
        <f>+SUMIF('ID RENTAL'!G:G,'ALL 2019'!C128,'ID RENTAL'!F:F)</f>
        <v>0</v>
      </c>
      <c r="V128" s="77">
        <f>+SUMIF(AGRIMOTORS!G:G,C128,AGRIMOTORS!F:F)</f>
        <v>0</v>
      </c>
      <c r="W128" s="12"/>
      <c r="X128" s="12"/>
      <c r="Y128" s="12"/>
      <c r="Z128" s="12"/>
      <c r="AA128" s="124"/>
      <c r="AB128" s="12"/>
      <c r="AC128" s="12"/>
      <c r="AD128" s="12"/>
      <c r="AE128" s="12">
        <f>SUMIF(CONFORTIS!G:G,'ALL 2019'!C128,CONFORTIS!F:F)</f>
        <v>0</v>
      </c>
      <c r="AF128" s="12"/>
      <c r="AG128" s="12">
        <f>SUMIF('United Malagasy'!F:F,'ALL 2019'!C128,'United Malagasy'!E:E)</f>
        <v>0</v>
      </c>
      <c r="AH128" s="12"/>
      <c r="AI128" s="12"/>
      <c r="AJ128" s="12">
        <f>SUMIF('CSS SAKAY'!F:F,'ALL 2019'!C128,'CSS SAKAY'!E:E)</f>
        <v>0</v>
      </c>
      <c r="AK128" s="77">
        <f>+SUMIF(AGRIMA!F:F,'ALL 2019'!C128,AGRIMA!E:E)</f>
        <v>0</v>
      </c>
      <c r="AL128" s="12">
        <f>+SUMIF(FERRIS!H:H,'ALL 2019'!C128,FERRIS!G:G)</f>
        <v>0</v>
      </c>
      <c r="AM128" s="12">
        <f>SUMIF(SEM!F:F,'ALL 2019'!C128,SEM!E:E)</f>
        <v>0</v>
      </c>
      <c r="AN128" s="12">
        <f>+SUMIF(Madatrade!F:F,'ALL 2019'!C128,Madatrade!E:E)</f>
        <v>0</v>
      </c>
      <c r="AO128" s="12">
        <f>+SUMIF('FIRST INVESTISSEMENT'!G:G,'ALL 2019'!C128,'FIRST INVESTISSEMENT'!F:F)</f>
        <v>0</v>
      </c>
    </row>
    <row r="129" spans="1:46" x14ac:dyDescent="0.25">
      <c r="A129" t="str">
        <f t="shared" si="3"/>
        <v>4</v>
      </c>
      <c r="B129" t="str">
        <f t="shared" si="4"/>
        <v>455</v>
      </c>
      <c r="C129" s="18">
        <v>45520000</v>
      </c>
      <c r="D129" s="23" t="s">
        <v>3250</v>
      </c>
      <c r="E129" s="24" t="s">
        <v>7</v>
      </c>
      <c r="F129" s="77">
        <v>0</v>
      </c>
      <c r="G129" s="77">
        <f>+SUMIF(AGRICORP!I:I,C129,AGRICORP!F:F)</f>
        <v>0</v>
      </c>
      <c r="H129" s="77">
        <f>+SUMIF(SMTP!D:D,'ALL 2019'!C129,SMTP!H:H)</f>
        <v>0</v>
      </c>
      <c r="I129" s="77">
        <f>SUMIF(AGRIVET!G:G,C129,AGRIVET!F:F)</f>
        <v>832121600</v>
      </c>
      <c r="J129" s="77">
        <f>+SUMIF(AGRIVAL!G:G,'ALL 2019'!C129,AGRIVAL!F:F)</f>
        <v>0</v>
      </c>
      <c r="K129" s="77">
        <f>+SUMIF(AGRIKOBA!G:G,'ALL 2019'!C129,AGRIKOBA!F:F)</f>
        <v>0</v>
      </c>
      <c r="L129" s="77">
        <f>+SUMIF(LMOI!F:F,'ALL 2019'!C129,LMOI!E:E)</f>
        <v>-985709110.75</v>
      </c>
      <c r="M129" s="12">
        <f>+SUMIF(TARTINE!G:G,'ALL 2019'!C129,TARTINE!F:F)</f>
        <v>0</v>
      </c>
      <c r="N129" s="12">
        <f>+SUMIF(IDF!F:F,'ALL 2019'!C129,IDF!E:E)</f>
        <v>0</v>
      </c>
      <c r="O129" s="12">
        <f>+SUMIF(RYA!G:G,C129,RYA!F:F)</f>
        <v>0</v>
      </c>
      <c r="P129" s="12">
        <f>+SUMIF('SCI NOAH'!G:G,'ALL 2019'!C129,'SCI NOAH'!F:F)</f>
        <v>0</v>
      </c>
      <c r="Q129" s="12">
        <f>+SUMIF(SIM!F:F,'ALL 2019'!C129,SIM!E:E)</f>
        <v>0</v>
      </c>
      <c r="R129" s="147">
        <f>SUMIF('First Energy'!F:F,C129,'First Energy'!I:I)</f>
        <v>-165225000</v>
      </c>
      <c r="S129" s="147">
        <f>SUMIF('ID Motors'!G:G,C129,'ID Motors'!J:J)</f>
        <v>-385000906.89999998</v>
      </c>
      <c r="T129" s="12">
        <f>+SUMIF('ID RENTAL'!G:G,'ALL 2019'!C129,'ID RENTAL'!F:F)</f>
        <v>0</v>
      </c>
      <c r="U129" s="124">
        <f>+SUMIF('MCM '!G:G,'ALL 2019'!C129,'MCM '!F:F)</f>
        <v>0</v>
      </c>
      <c r="V129" s="77">
        <f>+SUMIF(AGRIMOTORS!G:G,C129,AGRIMOTORS!F:F)</f>
        <v>0</v>
      </c>
      <c r="W129" s="12">
        <f>+SUMIF(BOVIMA!F:F,'ALL 2019'!C129,BOVIMA!E:E)</f>
        <v>0</v>
      </c>
      <c r="X129" s="12">
        <f>+SUMIF(AGRIFEED!F:F,'ALL 2019'!C129,AGRIFEED!E:E)</f>
        <v>0</v>
      </c>
      <c r="Y129" s="12">
        <f>+SUMIF(AMIP!F:F,'ALL 2019'!C129,AMIP!E:E)</f>
        <v>0</v>
      </c>
      <c r="Z129" s="12">
        <f>+SUMIF(ISF!F:F,'ALL 2019'!C129,ISF!F:F)</f>
        <v>0</v>
      </c>
      <c r="AA129" s="12">
        <f>+SUMIF(MABEL!F:F,'ALL 2019'!C129,MABEL!E:E)</f>
        <v>0</v>
      </c>
      <c r="AB129" s="124">
        <f>+SUMIF(DISCOI!G:G,'ALL 2019'!C129,DISCOI!F:F)</f>
        <v>0</v>
      </c>
      <c r="AC129" s="12">
        <f>+SUMIF(NMP!F:F,'ALL 2019'!C129,NMP!E:E)</f>
        <v>0</v>
      </c>
      <c r="AD129" s="12">
        <f>+SUMIF('AMCHO '!F:F,'ALL 2019'!C129,'AMCHO '!E:E)</f>
        <v>0</v>
      </c>
      <c r="AE129" s="12">
        <f>SUMIF(CONFORTIS!G:G,'ALL 2019'!C129,CONFORTIS!F:F)</f>
        <v>0</v>
      </c>
      <c r="AF129" s="12">
        <f>+SUMIF('IRS IMMO'!G:G,'ALL 2019'!C129,'IRS IMMO'!F:F)</f>
        <v>0</v>
      </c>
      <c r="AG129" s="12">
        <f>SUMIF('United Malagasy'!F:F,'ALL 2019'!C129,'United Malagasy'!E:E)</f>
        <v>0</v>
      </c>
      <c r="AH129" s="12">
        <f>+SUMIF(AGRIVETAM!F:F,'ALL 2019'!C129,AGRIVETAM!E:E)</f>
        <v>0</v>
      </c>
      <c r="AI129" s="12">
        <f>+SUMIF(EUROPAINTS!F:F,'ALL 2019'!C129,EUROPAINTS!E:E)</f>
        <v>0</v>
      </c>
      <c r="AJ129" s="12">
        <f>SUMIF('CSS SAKAY'!F:F,'ALL 2019'!C129,'CSS SAKAY'!E:E)</f>
        <v>0</v>
      </c>
      <c r="AK129" s="77">
        <f>+SUMIF(AGRIMA!F:F,'ALL 2019'!C129,AGRIMA!E:E)</f>
        <v>0</v>
      </c>
      <c r="AL129" s="12">
        <f>+SUMIF(FERRIS!H:H,'ALL 2019'!C129,FERRIS!G:G)</f>
        <v>0</v>
      </c>
      <c r="AM129" s="12">
        <f>SUMIF(SEM!F:F,'ALL 2019'!C129,SEM!E:E)</f>
        <v>0</v>
      </c>
      <c r="AN129" s="12">
        <f>+SUMIF(Madatrade!F:F,'ALL 2019'!C129,Madatrade!E:E)</f>
        <v>0</v>
      </c>
      <c r="AO129" s="12">
        <f>+SUMIF('FIRST INVESTISSEMENT'!G:G,'ALL 2019'!C129,'FIRST INVESTISSEMENT'!F:F)</f>
        <v>0</v>
      </c>
    </row>
    <row r="130" spans="1:46" s="11" customFormat="1" x14ac:dyDescent="0.25">
      <c r="A130" t="str">
        <f t="shared" si="3"/>
        <v>4</v>
      </c>
      <c r="B130" t="str">
        <f t="shared" si="4"/>
        <v>455</v>
      </c>
      <c r="C130" s="23">
        <v>45530000</v>
      </c>
      <c r="D130" s="23" t="s">
        <v>3250</v>
      </c>
      <c r="E130" s="57" t="s">
        <v>21</v>
      </c>
      <c r="F130" s="161"/>
      <c r="G130" s="77">
        <f>+SUMIF(AGRICORP!I:I,C130,AGRICORP!F:F)</f>
        <v>0</v>
      </c>
      <c r="H130" s="77">
        <f>+SUMIF(SMTP!D:D,'ALL 2019'!C130,SMTP!H:H)</f>
        <v>0</v>
      </c>
      <c r="I130" s="77">
        <f>SUMIF(AGRIVET!G:G,C130,AGRIVET!F:F)</f>
        <v>0</v>
      </c>
      <c r="J130" s="77">
        <f>+SUMIF(AGRIVAL!G:G,'ALL 2019'!C130,AGRIVAL!F:F)</f>
        <v>2074000000</v>
      </c>
      <c r="K130" s="77">
        <f>+SUMIF(AGRIKOBA!G:G,'ALL 2019'!C130,AGRIKOBA!F:F)</f>
        <v>0</v>
      </c>
      <c r="L130" s="77">
        <f>+SUMIF(LMOI!F:F,'ALL 2019'!C130,LMOI!E:E)</f>
        <v>-530148043.76999998</v>
      </c>
      <c r="M130" s="12">
        <f>+SUMIF(TARTINE!G:G,'ALL 2019'!C130,TARTINE!F:F)</f>
        <v>0</v>
      </c>
      <c r="N130" s="12">
        <f>+SUMIF(IDF!F:F,'ALL 2019'!C130,IDF!E:E)</f>
        <v>0</v>
      </c>
      <c r="O130" s="12">
        <f>+SUMIF(RYA!G:G,C130,RYA!F:F)</f>
        <v>0</v>
      </c>
      <c r="P130" s="12">
        <f>+SUMIF('SCI NOAH'!G:G,'ALL 2019'!C130,'SCI NOAH'!F:F)</f>
        <v>0</v>
      </c>
      <c r="Q130" s="12">
        <f>+SUMIF(SIM!F:F,'ALL 2019'!C130,SIM!E:E)</f>
        <v>0</v>
      </c>
      <c r="R130" s="147">
        <f>SUMIF('First Energy'!F:F,C130,'First Energy'!I:I)</f>
        <v>-166135000</v>
      </c>
      <c r="S130" s="147">
        <f>SUMIF('ID Motors'!G:G,C130,'ID Motors'!J:J)</f>
        <v>-356114500</v>
      </c>
      <c r="T130" s="12">
        <f>+SUMIF('ID RENTAL'!G:G,'ALL 2019'!C130,'ID RENTAL'!F:F)</f>
        <v>-556000</v>
      </c>
      <c r="U130" s="124">
        <f>+SUMIF('MCM '!G:G,'ALL 2019'!C130,'MCM '!F:F)</f>
        <v>0</v>
      </c>
      <c r="V130" s="77">
        <f>+SUMIF(AGRIMOTORS!G:G,C130,AGRIMOTORS!F:F)</f>
        <v>0</v>
      </c>
      <c r="W130" s="12">
        <f>+SUMIF(BOVIMA!F:F,'ALL 2019'!C130,BOVIMA!E:E)</f>
        <v>0</v>
      </c>
      <c r="X130" s="12">
        <f>+SUMIF(AGRIFEED!F:F,'ALL 2019'!C130,AGRIFEED!E:E)</f>
        <v>0</v>
      </c>
      <c r="Y130" s="12">
        <f>+SUMIF(AMIP!F:F,'ALL 2019'!C130,AMIP!E:E)</f>
        <v>0</v>
      </c>
      <c r="Z130" s="12">
        <f>+SUMIF(ISF!F:F,'ALL 2019'!C130,ISF!F:F)</f>
        <v>0</v>
      </c>
      <c r="AA130" s="12">
        <f>+SUMIF(MABEL!F:F,'ALL 2019'!C130,MABEL!E:E)</f>
        <v>0</v>
      </c>
      <c r="AB130" s="124">
        <f>+SUMIF(DISCOI!G:G,'ALL 2019'!C130,DISCOI!F:F)</f>
        <v>0</v>
      </c>
      <c r="AC130" s="12">
        <f>+SUMIF(NMP!F:F,'ALL 2019'!C130,NMP!E:E)</f>
        <v>0</v>
      </c>
      <c r="AD130" s="12">
        <f>+SUMIF('AMCHO '!F:F,'ALL 2019'!C130,'AMCHO '!E:E)</f>
        <v>0</v>
      </c>
      <c r="AE130" s="12">
        <f>SUMIF(CONFORTIS!G:G,'ALL 2019'!C130,CONFORTIS!F:F)</f>
        <v>0</v>
      </c>
      <c r="AF130" s="12">
        <f>+SUMIF('IRS IMMO'!G:G,'ALL 2019'!C130,'IRS IMMO'!F:F)</f>
        <v>0</v>
      </c>
      <c r="AG130" s="12">
        <f>SUMIF('United Malagasy'!F:F,'ALL 2019'!C130,'United Malagasy'!E:E)</f>
        <v>0</v>
      </c>
      <c r="AH130" s="12">
        <f>+SUMIF(AGRIVETAM!F:F,'ALL 2019'!C130,AGRIVETAM!E:E)</f>
        <v>0</v>
      </c>
      <c r="AI130" s="12">
        <f>+SUMIF(EUROPAINTS!F:F,'ALL 2019'!C130,EUROPAINTS!E:E)</f>
        <v>-73500000</v>
      </c>
      <c r="AJ130" s="12">
        <f>SUMIF('CSS SAKAY'!F:F,'ALL 2019'!C130,'CSS SAKAY'!E:E)</f>
        <v>0</v>
      </c>
      <c r="AK130" s="77">
        <f>+SUMIF(AGRIMA!F:F,'ALL 2019'!C130,AGRIMA!E:E)</f>
        <v>0</v>
      </c>
      <c r="AL130" s="12">
        <f>+SUMIF(FERRIS!H:H,'ALL 2019'!C130,FERRIS!G:G)</f>
        <v>-85803143.799999997</v>
      </c>
      <c r="AM130" s="12">
        <f>SUMIF(SEM!F:F,'ALL 2019'!C130,SEM!E:E)</f>
        <v>0</v>
      </c>
      <c r="AN130" s="12">
        <f>+SUMIF(Madatrade!F:F,'ALL 2019'!C130,Madatrade!E:E)</f>
        <v>0</v>
      </c>
      <c r="AO130" s="12">
        <f>+SUMIF('FIRST INVESTISSEMENT'!G:G,'ALL 2019'!C130,'FIRST INVESTISSEMENT'!F:F)</f>
        <v>0</v>
      </c>
    </row>
    <row r="131" spans="1:46" s="11" customFormat="1" x14ac:dyDescent="0.25">
      <c r="A131" t="str">
        <f t="shared" si="3"/>
        <v>4</v>
      </c>
      <c r="B131" t="str">
        <f t="shared" si="4"/>
        <v>455</v>
      </c>
      <c r="C131" s="23">
        <v>45540000</v>
      </c>
      <c r="D131" s="23" t="s">
        <v>3250</v>
      </c>
      <c r="E131" s="57" t="s">
        <v>884</v>
      </c>
      <c r="F131" s="161"/>
      <c r="G131" s="77">
        <f>+SUMIF(AGRICORP!I:I,C131,AGRICORP!F:F)</f>
        <v>0</v>
      </c>
      <c r="H131" s="77">
        <f>+SUMIF(SMTP!D:D,'ALL 2019'!C131,SMTP!H:H)</f>
        <v>0</v>
      </c>
      <c r="I131" s="77">
        <f>SUMIF(AGRIVET!G:G,C131,AGRIVET!F:F)</f>
        <v>0</v>
      </c>
      <c r="J131" s="77">
        <f>+SUMIF(AGRIVAL!G:G,'ALL 2019'!C131,AGRIVAL!F:F)</f>
        <v>-227800000</v>
      </c>
      <c r="K131" s="77">
        <f>+SUMIF(AGRIKOBA!G:G,'ALL 2019'!C131,AGRIKOBA!F:F)</f>
        <v>0</v>
      </c>
      <c r="L131" s="77">
        <f>+SUMIF(LMOI!F:F,'ALL 2019'!C131,LMOI!E:E)</f>
        <v>-392170943.67000002</v>
      </c>
      <c r="M131" s="12">
        <f>+SUMIF(TARTINE!G:G,'ALL 2019'!C131,TARTINE!F:F)</f>
        <v>0</v>
      </c>
      <c r="N131" s="12">
        <f>+SUMIF(IDF!F:F,'ALL 2019'!C131,IDF!E:E)</f>
        <v>0</v>
      </c>
      <c r="O131" s="12">
        <f>+SUMIF(RYA!G:G,C131,RYA!F:F)</f>
        <v>0</v>
      </c>
      <c r="P131" s="12">
        <f>+SUMIF('SCI NOAH'!G:G,'ALL 2019'!C131,'SCI NOAH'!F:F)</f>
        <v>0</v>
      </c>
      <c r="Q131" s="12">
        <f>+SUMIF(SIM!F:F,'ALL 2019'!C131,SIM!E:E)</f>
        <v>0</v>
      </c>
      <c r="R131" s="147">
        <f>SUMIF('First Energy'!F:F,C131,'First Energy'!I:I)</f>
        <v>-179725000</v>
      </c>
      <c r="S131" s="147">
        <f>SUMIF('ID Motors'!G:G,C131,'ID Motors'!J:J)</f>
        <v>-485000000</v>
      </c>
      <c r="T131" s="12">
        <f>+SUMIF('ID RENTAL'!G:G,'ALL 2019'!C131,'ID RENTAL'!F:F)</f>
        <v>0</v>
      </c>
      <c r="U131" s="124">
        <f>+SUMIF('MCM '!G:G,'ALL 2019'!C131,'MCM '!F:F)</f>
        <v>0</v>
      </c>
      <c r="V131" s="77">
        <f>+SUMIF(AGRIMOTORS!G:G,C131,AGRIMOTORS!F:F)</f>
        <v>0</v>
      </c>
      <c r="W131" s="12">
        <f>+SUMIF(BOVIMA!F:F,'ALL 2019'!C131,BOVIMA!E:E)</f>
        <v>0</v>
      </c>
      <c r="X131" s="12">
        <f>+SUMIF(AGRIFEED!F:F,'ALL 2019'!C131,AGRIFEED!E:E)</f>
        <v>0</v>
      </c>
      <c r="Y131" s="12">
        <f>+SUMIF(AMIP!F:F,'ALL 2019'!C131,AMIP!E:E)</f>
        <v>0</v>
      </c>
      <c r="Z131" s="12">
        <f>+SUMIF(ISF!F:F,'ALL 2019'!C131,ISF!F:F)</f>
        <v>0</v>
      </c>
      <c r="AA131" s="12">
        <f>+SUMIF(MABEL!F:F,'ALL 2019'!C131,MABEL!E:E)</f>
        <v>-827021600</v>
      </c>
      <c r="AB131" s="124">
        <f>+SUMIF(DISCOI!G:G,'ALL 2019'!C131,DISCOI!F:F)</f>
        <v>0</v>
      </c>
      <c r="AC131" s="12">
        <f>+SUMIF(NMP!F:F,'ALL 2019'!C131,NMP!E:E)</f>
        <v>0</v>
      </c>
      <c r="AD131" s="12">
        <f>+SUMIF('AMCHO '!F:F,'ALL 2019'!C131,'AMCHO '!E:E)</f>
        <v>0</v>
      </c>
      <c r="AE131" s="12">
        <f>SUMIF(CONFORTIS!G:G,'ALL 2019'!C131,CONFORTIS!F:F)</f>
        <v>0</v>
      </c>
      <c r="AF131" s="12">
        <f>+SUMIF('IRS IMMO'!G:G,'ALL 2019'!C131,'IRS IMMO'!F:F)</f>
        <v>0</v>
      </c>
      <c r="AG131" s="12">
        <f>SUMIF('United Malagasy'!F:F,'ALL 2019'!C131,'United Malagasy'!E:E)</f>
        <v>0</v>
      </c>
      <c r="AH131" s="12">
        <f>+SUMIF(AGRIVETAM!F:F,'ALL 2019'!C131,AGRIVETAM!E:E)</f>
        <v>0</v>
      </c>
      <c r="AI131" s="12">
        <f>+SUMIF(EUROPAINTS!F:F,'ALL 2019'!C131,EUROPAINTS!E:E)</f>
        <v>0</v>
      </c>
      <c r="AJ131" s="12">
        <f>SUMIF('CSS SAKAY'!F:F,'ALL 2019'!C131,'CSS SAKAY'!E:E)</f>
        <v>0</v>
      </c>
      <c r="AK131" s="77">
        <f>+SUMIF(AGRIMA!F:F,'ALL 2019'!C131,AGRIMA!E:E)</f>
        <v>0</v>
      </c>
      <c r="AL131" s="12">
        <f>+SUMIF(FERRIS!H:H,'ALL 2019'!C131,FERRIS!G:G)</f>
        <v>0</v>
      </c>
      <c r="AM131" s="12">
        <f>SUMIF(SEM!F:F,'ALL 2019'!C131,SEM!E:E)</f>
        <v>0</v>
      </c>
      <c r="AN131" s="12">
        <f>+SUMIF(Madatrade!F:F,'ALL 2019'!C131,Madatrade!E:E)</f>
        <v>0</v>
      </c>
      <c r="AO131" s="12">
        <f>+SUMIF('FIRST INVESTISSEMENT'!G:G,'ALL 2019'!C131,'FIRST INVESTISSEMENT'!F:F)</f>
        <v>0</v>
      </c>
    </row>
    <row r="132" spans="1:46" s="11" customFormat="1" x14ac:dyDescent="0.25">
      <c r="A132" t="str">
        <f t="shared" ref="A132:A195" si="5">+LEFT(B132)</f>
        <v>4</v>
      </c>
      <c r="B132" t="str">
        <f t="shared" ref="B132:B195" si="6">+LEFT(C132,3)</f>
        <v>455</v>
      </c>
      <c r="C132" s="23">
        <v>45550000</v>
      </c>
      <c r="D132" s="23" t="s">
        <v>3250</v>
      </c>
      <c r="E132" s="57" t="s">
        <v>886</v>
      </c>
      <c r="F132" s="161"/>
      <c r="G132" s="77">
        <f>+SUMIF(AGRICORP!I:I,C132,AGRICORP!F:F)</f>
        <v>0</v>
      </c>
      <c r="H132" s="77">
        <f>+SUMIF(SMTP!D:D,'ALL 2019'!C132,SMTP!H:H)</f>
        <v>0</v>
      </c>
      <c r="I132" s="77">
        <f>SUMIF(AGRIVET!G:G,C132,AGRIVET!F:F)</f>
        <v>0</v>
      </c>
      <c r="J132" s="77">
        <f>+SUMIF(AGRIVAL!G:G,'ALL 2019'!C132,AGRIVAL!F:F)</f>
        <v>-2500000</v>
      </c>
      <c r="K132" s="77">
        <f>+SUMIF(AGRIKOBA!G:G,'ALL 2019'!C132,AGRIKOBA!F:F)</f>
        <v>0</v>
      </c>
      <c r="L132" s="77">
        <f>+SUMIF(LMOI!F:F,'ALL 2019'!C132,LMOI!E:E)</f>
        <v>-541088766.53999996</v>
      </c>
      <c r="M132" s="12">
        <f>+SUMIF(TARTINE!G:G,'ALL 2019'!C132,TARTINE!F:F)</f>
        <v>0</v>
      </c>
      <c r="N132" s="12">
        <f>+SUMIF(IDF!F:F,'ALL 2019'!C132,IDF!E:E)</f>
        <v>0</v>
      </c>
      <c r="O132" s="12">
        <f>+SUMIF(RYA!G:G,C132,RYA!F:F)</f>
        <v>0</v>
      </c>
      <c r="P132" s="12">
        <f>+SUMIF('SCI NOAH'!G:G,'ALL 2019'!C132,'SCI NOAH'!F:F)</f>
        <v>0</v>
      </c>
      <c r="Q132" s="12">
        <f>+SUMIF(SIM!F:F,'ALL 2019'!C132,SIM!E:E)</f>
        <v>0</v>
      </c>
      <c r="R132" s="147">
        <f>SUMIF('First Energy'!F:F,C132,'First Energy'!I:I)</f>
        <v>0</v>
      </c>
      <c r="S132" s="147">
        <f>SUMIF('ID Motors'!G:G,C132,'ID Motors'!J:J)</f>
        <v>-505000000</v>
      </c>
      <c r="T132" s="12">
        <f>+SUMIF('ID RENTAL'!G:G,'ALL 2019'!C132,'ID RENTAL'!F:F)</f>
        <v>0</v>
      </c>
      <c r="U132" s="124">
        <f>+SUMIF('MCM '!G:G,'ALL 2019'!C132,'MCM '!F:F)</f>
        <v>0</v>
      </c>
      <c r="V132" s="77">
        <f>+SUMIF(AGRIMOTORS!G:G,C132,AGRIMOTORS!F:F)</f>
        <v>0</v>
      </c>
      <c r="W132" s="12">
        <f>+SUMIF(BOVIMA!F:F,'ALL 2019'!C132,BOVIMA!E:E)</f>
        <v>0</v>
      </c>
      <c r="X132" s="12">
        <f>+SUMIF(AGRIFEED!F:F,'ALL 2019'!C132,AGRIFEED!E:E)</f>
        <v>0</v>
      </c>
      <c r="Y132" s="12">
        <f>+SUMIF(AMIP!F:F,'ALL 2019'!C132,AMIP!E:E)</f>
        <v>0</v>
      </c>
      <c r="Z132" s="12">
        <f>+SUMIF(ISF!F:F,'ALL 2019'!C132,ISF!F:F)</f>
        <v>0</v>
      </c>
      <c r="AA132" s="12">
        <f>+SUMIF(MABEL!F:F,'ALL 2019'!C132,MABEL!E:E)</f>
        <v>0</v>
      </c>
      <c r="AB132" s="124">
        <f>+SUMIF(DISCOI!G:G,'ALL 2019'!C132,DISCOI!F:F)</f>
        <v>0</v>
      </c>
      <c r="AC132" s="12">
        <f>+SUMIF(NMP!F:F,'ALL 2019'!C132,NMP!E:E)</f>
        <v>0</v>
      </c>
      <c r="AD132" s="12">
        <f>+SUMIF('AMCHO '!F:F,'ALL 2019'!C132,'AMCHO '!E:E)</f>
        <v>0</v>
      </c>
      <c r="AE132" s="12">
        <f>SUMIF(CONFORTIS!G:G,'ALL 2019'!C132,CONFORTIS!F:F)</f>
        <v>0</v>
      </c>
      <c r="AF132" s="12">
        <f>+SUMIF('IRS IMMO'!G:G,'ALL 2019'!C132,'IRS IMMO'!F:F)</f>
        <v>0</v>
      </c>
      <c r="AG132" s="12">
        <f>SUMIF('United Malagasy'!F:F,'ALL 2019'!C132,'United Malagasy'!E:E)</f>
        <v>0</v>
      </c>
      <c r="AH132" s="12">
        <f>+SUMIF(AGRIVETAM!F:F,'ALL 2019'!C132,AGRIVETAM!E:E)</f>
        <v>0</v>
      </c>
      <c r="AI132" s="12">
        <f>+SUMIF(EUROPAINTS!F:F,'ALL 2019'!C132,EUROPAINTS!E:E)</f>
        <v>0</v>
      </c>
      <c r="AJ132" s="12">
        <f>SUMIF('CSS SAKAY'!F:F,'ALL 2019'!C132,'CSS SAKAY'!E:E)</f>
        <v>0</v>
      </c>
      <c r="AK132" s="77">
        <f>+SUMIF(AGRIMA!F:F,'ALL 2019'!C132,AGRIMA!E:E)</f>
        <v>0</v>
      </c>
      <c r="AL132" s="12">
        <f>+SUMIF(FERRIS!H:H,'ALL 2019'!C132,FERRIS!G:G)</f>
        <v>-264622149.91</v>
      </c>
      <c r="AM132" s="12">
        <f>SUMIF(SEM!F:F,'ALL 2019'!C132,SEM!E:E)</f>
        <v>0</v>
      </c>
      <c r="AN132" s="12">
        <f>+SUMIF(Madatrade!F:F,'ALL 2019'!C132,Madatrade!E:E)</f>
        <v>0</v>
      </c>
      <c r="AO132" s="12">
        <f>+SUMIF('FIRST INVESTISSEMENT'!G:G,'ALL 2019'!C132,'FIRST INVESTISSEMENT'!F:F)</f>
        <v>0</v>
      </c>
    </row>
    <row r="133" spans="1:46" s="11" customFormat="1" x14ac:dyDescent="0.25">
      <c r="A133" t="str">
        <f t="shared" si="5"/>
        <v>4</v>
      </c>
      <c r="B133" t="str">
        <f t="shared" si="6"/>
        <v>455</v>
      </c>
      <c r="C133" s="11">
        <v>45518000</v>
      </c>
      <c r="D133" s="23" t="s">
        <v>3250</v>
      </c>
      <c r="E133" s="11" t="s">
        <v>2780</v>
      </c>
      <c r="F133" s="161"/>
      <c r="G133" s="77"/>
      <c r="H133" s="77"/>
      <c r="I133" s="77"/>
      <c r="J133" s="77"/>
      <c r="K133" s="77"/>
      <c r="L133" s="77"/>
      <c r="M133" s="12"/>
      <c r="N133" s="12"/>
      <c r="O133" s="12"/>
      <c r="P133" s="12"/>
      <c r="Q133" s="12"/>
      <c r="R133" s="147"/>
      <c r="S133" s="147"/>
      <c r="T133" s="12"/>
      <c r="U133" s="124"/>
      <c r="V133" s="77"/>
      <c r="W133" s="12"/>
      <c r="X133" s="12"/>
      <c r="Y133" s="12"/>
      <c r="Z133" s="12"/>
      <c r="AA133" s="12"/>
      <c r="AB133" s="124"/>
      <c r="AC133" s="12"/>
      <c r="AD133" s="12"/>
      <c r="AE133" s="12"/>
      <c r="AF133" s="12"/>
      <c r="AG133" s="12">
        <f>SUMIF('United Malagasy'!F:F,'ALL 2019'!C133,'United Malagasy'!E:E)</f>
        <v>1000000</v>
      </c>
      <c r="AH133" s="12"/>
      <c r="AI133" s="12"/>
      <c r="AJ133" s="12"/>
      <c r="AK133" s="77"/>
      <c r="AL133" s="12"/>
      <c r="AM133" s="12"/>
      <c r="AN133" s="12">
        <f>+SUMIF(Madatrade!F:F,'ALL 2019'!C133,Madatrade!E:E)</f>
        <v>0</v>
      </c>
      <c r="AO133" s="12">
        <f>+SUMIF('FIRST INVESTISSEMENT'!G:G,'ALL 2019'!C133,'FIRST INVESTISSEMENT'!F:F)</f>
        <v>0</v>
      </c>
    </row>
    <row r="134" spans="1:46" s="11" customFormat="1" ht="15" x14ac:dyDescent="0.25">
      <c r="A134" s="11" t="str">
        <f t="shared" si="5"/>
        <v>4</v>
      </c>
      <c r="B134" s="11" t="str">
        <f t="shared" si="6"/>
        <v>456</v>
      </c>
      <c r="C134" s="162">
        <v>45600000</v>
      </c>
      <c r="D134" s="61" t="str">
        <f>+IF(AU134&gt;0,"BIL22","BIL28")</f>
        <v>BIL28</v>
      </c>
      <c r="E134" s="162" t="s">
        <v>3142</v>
      </c>
      <c r="G134" s="12"/>
      <c r="H134" s="12"/>
      <c r="J134" s="12"/>
      <c r="K134" s="12"/>
      <c r="L134" s="12"/>
      <c r="M134" s="12"/>
      <c r="N134" s="12"/>
      <c r="O134" s="12"/>
      <c r="P134" s="12"/>
      <c r="Q134" s="12"/>
      <c r="R134" s="163"/>
      <c r="S134" s="163"/>
      <c r="T134" s="12"/>
      <c r="U134" s="12"/>
      <c r="V134" s="12"/>
      <c r="W134" s="12"/>
      <c r="X134" s="12"/>
      <c r="Y134" s="12"/>
      <c r="Z134" s="12"/>
      <c r="AA134" s="124"/>
      <c r="AB134" s="12"/>
      <c r="AC134" s="12"/>
      <c r="AD134" s="12"/>
      <c r="AE134"/>
      <c r="AF134" s="12"/>
      <c r="AG134" s="12"/>
      <c r="AH134" s="12"/>
      <c r="AI134" s="12"/>
      <c r="AJ134" s="12"/>
      <c r="AK134" s="12"/>
      <c r="AL134" s="12"/>
      <c r="AM134" s="12"/>
      <c r="AN134" s="12">
        <f>+SUMIF(Madatrade!F:F,'ALL 2019'!C134,Madatrade!E:E)</f>
        <v>0</v>
      </c>
      <c r="AO134" s="12">
        <f>+SUMIF('FIRST INVESTISSEMENT'!G:G,'ALL 2019'!C134,'FIRST INVESTISSEMENT'!F:F)</f>
        <v>0</v>
      </c>
      <c r="AP134" s="12"/>
      <c r="AS134" s="164"/>
      <c r="AT134" s="165"/>
    </row>
    <row r="135" spans="1:46" s="11" customFormat="1" x14ac:dyDescent="0.25">
      <c r="A135" t="str">
        <f t="shared" si="5"/>
        <v>4</v>
      </c>
      <c r="B135" t="str">
        <f t="shared" si="6"/>
        <v>457</v>
      </c>
      <c r="C135" s="61">
        <v>45700000</v>
      </c>
      <c r="D135" s="23" t="s">
        <v>3250</v>
      </c>
      <c r="E135" t="s">
        <v>1685</v>
      </c>
      <c r="F135" s="161"/>
      <c r="G135" s="77">
        <f>+SUMIF(AGRICORP!I:I,C135,AGRICORP!F:F)</f>
        <v>0</v>
      </c>
      <c r="H135" s="77">
        <f>+SUMIF(SMTP!D:D,'ALL 2019'!C135,SMTP!H:H)</f>
        <v>0</v>
      </c>
      <c r="I135" s="77">
        <f>SUMIF(AGRIVET!G:G,C135,AGRIVET!F:F)</f>
        <v>0</v>
      </c>
      <c r="J135" s="77">
        <f>+SUMIF(AGRIVAL!G:G,'ALL 2019'!C135,AGRIVAL!F:F)</f>
        <v>0</v>
      </c>
      <c r="K135" s="77">
        <f>+SUMIF(AGRIKOBA!G:G,'ALL 2019'!C135,AGRIKOBA!F:F)</f>
        <v>0</v>
      </c>
      <c r="L135" s="77"/>
      <c r="M135" s="12">
        <f>+SUMIF(TARTINE!G:G,'ALL 2019'!C135,TARTINE!F:F)</f>
        <v>0</v>
      </c>
      <c r="N135" s="12">
        <f>+SUMIF(IDF!F:F,'ALL 2019'!C135,IDF!E:E)</f>
        <v>0</v>
      </c>
      <c r="O135" s="12">
        <f>+SUMIF(RYA!G:G,C135,RYA!F:F)</f>
        <v>0</v>
      </c>
      <c r="P135" s="12">
        <f>+SUMIF('SCI NOAH'!G:G,'ALL 2019'!C135,'SCI NOAH'!F:F)</f>
        <v>0</v>
      </c>
      <c r="Q135" s="12">
        <f>+SUMIF(SIM!F:F,'ALL 2019'!C135,SIM!E:E)</f>
        <v>0</v>
      </c>
      <c r="R135" s="147">
        <f>SUMIF('First Energy'!F:F,C135,'First Energy'!I:I)</f>
        <v>0</v>
      </c>
      <c r="S135" s="147">
        <f>SUMIF('ID Motors'!G:G,C135,'ID Motors'!J:J)</f>
        <v>0</v>
      </c>
      <c r="T135" s="12">
        <f>+SUMIF('ID RENTAL'!G:G,'ALL 2019'!C135,'ID RENTAL'!F:F)</f>
        <v>0</v>
      </c>
      <c r="U135" s="124">
        <f>+SUMIF('MCM '!G:G,'ALL 2019'!C135,'MCM '!F:F)</f>
        <v>0</v>
      </c>
      <c r="V135" s="77">
        <f>+SUMIF(AGRIMOTORS!G:G,C135,AGRIMOTORS!F:F)</f>
        <v>0</v>
      </c>
      <c r="W135" s="12">
        <f>+SUMIF(BOVIMA!F:F,'ALL 2019'!C135,BOVIMA!E:E)</f>
        <v>0</v>
      </c>
      <c r="X135" s="12">
        <f>+SUMIF(AGRIFEED!F:F,'ALL 2019'!C135,AGRIFEED!E:E)</f>
        <v>0</v>
      </c>
      <c r="Y135" s="12">
        <f>+SUMIF(AMIP!F:F,'ALL 2019'!C135,AMIP!E:E)</f>
        <v>0</v>
      </c>
      <c r="Z135" s="12">
        <f>+SUMIF(ISF!F:F,'ALL 2019'!C135,ISF!F:F)</f>
        <v>0</v>
      </c>
      <c r="AA135" s="12">
        <f>+SUMIF(MABEL!F:F,'ALL 2019'!C135,MABEL!E:E)</f>
        <v>0</v>
      </c>
      <c r="AB135" s="124">
        <f>+SUMIF(DISCOI!G:G,'ALL 2019'!C135,DISCOI!F:F)</f>
        <v>0</v>
      </c>
      <c r="AC135" s="12">
        <f>+SUMIF(NMP!F:F,'ALL 2019'!C135,NMP!E:E)</f>
        <v>0</v>
      </c>
      <c r="AD135" s="12">
        <f>+SUMIF('AMCHO '!F:F,'ALL 2019'!C135,'AMCHO '!E:E)</f>
        <v>0</v>
      </c>
      <c r="AE135" s="12">
        <f>SUMIF(CONFORTIS!G:G,'ALL 2019'!C135,CONFORTIS!F:F)</f>
        <v>0</v>
      </c>
      <c r="AF135" s="12">
        <f>+SUMIF('IRS IMMO'!G:G,'ALL 2019'!C135,'IRS IMMO'!F:F)</f>
        <v>0</v>
      </c>
      <c r="AG135" s="12">
        <f>SUMIF('United Malagasy'!F:F,'ALL 2019'!C135,'United Malagasy'!E:E)</f>
        <v>0</v>
      </c>
      <c r="AH135" s="12">
        <f>+SUMIF(AGRIVETAM!F:F,'ALL 2019'!C135,AGRIVETAM!E:E)</f>
        <v>0</v>
      </c>
      <c r="AI135" s="12">
        <f>+SUMIF(EUROPAINTS!F:F,'ALL 2019'!C135,EUROPAINTS!E:E)</f>
        <v>0</v>
      </c>
      <c r="AJ135" s="12">
        <f>SUMIF('CSS SAKAY'!F:F,'ALL 2019'!C135,'CSS SAKAY'!E:E)</f>
        <v>0</v>
      </c>
      <c r="AK135" s="77">
        <f>+SUMIF(AGRIMA!F:F,'ALL 2019'!C135,AGRIMA!E:E)</f>
        <v>0</v>
      </c>
      <c r="AL135" s="12">
        <f>+SUMIF(FERRIS!H:H,'ALL 2019'!C135,FERRIS!G:G)</f>
        <v>0</v>
      </c>
      <c r="AM135" s="12">
        <f>SUMIF(SEM!F:F,'ALL 2019'!C135,SEM!E:E)</f>
        <v>0</v>
      </c>
      <c r="AN135" s="12">
        <f>+SUMIF(Madatrade!F:F,'ALL 2019'!C135,Madatrade!E:E)</f>
        <v>0</v>
      </c>
      <c r="AO135" s="12">
        <f>+SUMIF('FIRST INVESTISSEMENT'!G:G,'ALL 2019'!C135,'FIRST INVESTISSEMENT'!F:F)</f>
        <v>0</v>
      </c>
    </row>
    <row r="136" spans="1:46" x14ac:dyDescent="0.25">
      <c r="A136" t="str">
        <f t="shared" si="5"/>
        <v>4</v>
      </c>
      <c r="B136" t="str">
        <f t="shared" si="6"/>
        <v>462</v>
      </c>
      <c r="C136" s="23">
        <v>46200000</v>
      </c>
      <c r="D136" s="23" t="s">
        <v>3253</v>
      </c>
      <c r="E136" s="24" t="s">
        <v>315</v>
      </c>
      <c r="F136" s="77">
        <v>21850000</v>
      </c>
      <c r="G136" s="77">
        <f>+SUMIF(AGRICORP!I:I,C136,AGRICORP!F:F)</f>
        <v>0</v>
      </c>
      <c r="H136" s="77">
        <f>+SUMIF(SMTP!D:D,'ALL 2019'!C136,SMTP!H:H)</f>
        <v>200000</v>
      </c>
      <c r="I136" s="77">
        <f>SUMIF(AGRIVET!G:G,C136,AGRIVET!F:F)</f>
        <v>13900000</v>
      </c>
      <c r="J136" s="77">
        <f>+SUMIF(AGRIVAL!G:G,'ALL 2019'!C136,AGRIVAL!F:F)</f>
        <v>0</v>
      </c>
      <c r="K136" s="77">
        <f>+SUMIF(AGRIKOBA!G:G,'ALL 2019'!C136,AGRIKOBA!F:F)</f>
        <v>0</v>
      </c>
      <c r="L136" s="77">
        <f>+SUMIF(LMOI!F:F,'ALL 2019'!C136,LMOI!E:E)</f>
        <v>0</v>
      </c>
      <c r="M136" s="12">
        <f>+SUMIF(TARTINE!G:G,'ALL 2019'!C136,TARTINE!F:F)</f>
        <v>0</v>
      </c>
      <c r="N136" s="12">
        <f>+SUMIF(IDF!F:F,'ALL 2019'!C136,IDF!E:E)</f>
        <v>-65377200</v>
      </c>
      <c r="O136" s="12">
        <f>+SUMIF(RYA!G:G,C136,RYA!F:F)</f>
        <v>0</v>
      </c>
      <c r="P136" s="12">
        <f>+SUMIF('SCI NOAH'!G:G,'ALL 2019'!C136,'SCI NOAH'!F:F)</f>
        <v>0</v>
      </c>
      <c r="Q136" s="12">
        <f>+SUMIF(SIM!F:F,'ALL 2019'!C136,SIM!E:E)</f>
        <v>0</v>
      </c>
      <c r="R136" s="147">
        <f>SUMIF('First Energy'!F:F,C136,'First Energy'!I:I)</f>
        <v>0</v>
      </c>
      <c r="S136" s="147">
        <f>SUMIF('ID Motors'!G:G,C136,'ID Motors'!J:J)</f>
        <v>0</v>
      </c>
      <c r="T136" s="12">
        <f>+SUMIF('ID RENTAL'!G:G,'ALL 2019'!C136,'ID RENTAL'!F:F)</f>
        <v>0</v>
      </c>
      <c r="U136" s="124">
        <f>+SUMIF('MCM '!G:G,'ALL 2019'!C136,'MCM '!F:F)</f>
        <v>0</v>
      </c>
      <c r="V136" s="77">
        <f>+SUMIF(AGRIMOTORS!G:G,C136,AGRIMOTORS!F:F)</f>
        <v>0</v>
      </c>
      <c r="W136" s="12">
        <f>+SUMIF(BOVIMA!F:F,'ALL 2019'!C136,BOVIMA!E:E)</f>
        <v>0</v>
      </c>
      <c r="X136" s="12">
        <f>+SUMIF(AGRIFEED!F:F,'ALL 2019'!C136,AGRIFEED!E:E)</f>
        <v>0</v>
      </c>
      <c r="Y136" s="12">
        <f>+SUMIF(AMIP!F:F,'ALL 2019'!C136,AMIP!E:E)</f>
        <v>0</v>
      </c>
      <c r="Z136" s="12">
        <f>+SUMIF(ISF!F:F,'ALL 2019'!C136,ISF!F:F)</f>
        <v>0</v>
      </c>
      <c r="AA136" s="12">
        <f>+SUMIF(MABEL!F:F,'ALL 2019'!C136,MABEL!E:E)</f>
        <v>0</v>
      </c>
      <c r="AB136" s="124">
        <f>+SUMIF(DISCOI!G:G,'ALL 2019'!C136,DISCOI!F:F)</f>
        <v>163398000</v>
      </c>
      <c r="AC136" s="12">
        <f>+SUMIF(NMP!F:F,'ALL 2019'!C136,NMP!E:E)</f>
        <v>0</v>
      </c>
      <c r="AD136" s="12">
        <f>+SUMIF('AMCHO '!F:F,'ALL 2019'!C136,'AMCHO '!E:E)</f>
        <v>0</v>
      </c>
      <c r="AE136" s="12">
        <f>SUMIF(CONFORTIS!G:G,'ALL 2019'!C136,CONFORTIS!F:F)</f>
        <v>0</v>
      </c>
      <c r="AF136" s="12">
        <f>+SUMIF('IRS IMMO'!G:G,'ALL 2019'!C136,'IRS IMMO'!F:F)</f>
        <v>0</v>
      </c>
      <c r="AG136" s="12">
        <f>SUMIF('United Malagasy'!F:F,'ALL 2019'!C136,'United Malagasy'!E:E)</f>
        <v>0</v>
      </c>
      <c r="AH136" s="12">
        <f>+SUMIF(AGRIVETAM!F:F,'ALL 2019'!C136,AGRIVETAM!E:E)</f>
        <v>0</v>
      </c>
      <c r="AI136" s="12">
        <f>+SUMIF(EUROPAINTS!F:F,'ALL 2019'!C136,EUROPAINTS!E:E)</f>
        <v>0</v>
      </c>
      <c r="AJ136" s="12">
        <f>SUMIF('CSS SAKAY'!F:F,'ALL 2019'!C136,'CSS SAKAY'!E:E)</f>
        <v>0</v>
      </c>
      <c r="AK136" s="77">
        <f>+SUMIF(AGRIMA!F:F,'ALL 2019'!C136,AGRIMA!E:E)</f>
        <v>0</v>
      </c>
      <c r="AL136" s="12">
        <f>+SUMIF(FERRIS!H:H,'ALL 2019'!C136,FERRIS!G:G)</f>
        <v>0</v>
      </c>
      <c r="AM136" s="12">
        <f>SUMIF(SEM!F:F,'ALL 2019'!C136,SEM!E:E)</f>
        <v>0</v>
      </c>
      <c r="AN136" s="12">
        <f>+SUMIF(Madatrade!F:F,'ALL 2019'!C136,Madatrade!E:E)</f>
        <v>80000000</v>
      </c>
      <c r="AO136" s="12">
        <f>+SUMIF('FIRST INVESTISSEMENT'!G:G,'ALL 2019'!C136,'FIRST INVESTISSEMENT'!F:F)</f>
        <v>0</v>
      </c>
    </row>
    <row r="137" spans="1:46" x14ac:dyDescent="0.25">
      <c r="A137" t="str">
        <f t="shared" si="5"/>
        <v>4</v>
      </c>
      <c r="B137" t="str">
        <f t="shared" si="6"/>
        <v>466</v>
      </c>
      <c r="C137" s="23">
        <v>46600000</v>
      </c>
      <c r="D137" s="23" t="s">
        <v>3253</v>
      </c>
      <c r="E137" s="24" t="s">
        <v>316</v>
      </c>
      <c r="F137" s="77">
        <v>78733409.310000002</v>
      </c>
      <c r="G137" s="77">
        <f>+SUMIF(AGRICORP!I:I,C137,AGRICORP!F:F)</f>
        <v>0</v>
      </c>
      <c r="H137" s="77">
        <f>+SUMIF(SMTP!D:D,'ALL 2019'!C137,SMTP!H:H)</f>
        <v>159669266.81999999</v>
      </c>
      <c r="I137" s="77">
        <f>SUMIF(AGRIVET!G:G,C137,AGRIVET!F:F)</f>
        <v>-11241880.33</v>
      </c>
      <c r="J137" s="77">
        <f>+SUMIF(AGRIVAL!G:G,'ALL 2019'!C137,AGRIVAL!F:F)</f>
        <v>22508194</v>
      </c>
      <c r="K137" s="77">
        <f>+SUMIF(AGRIKOBA!G:G,'ALL 2019'!C137,AGRIKOBA!F:F)</f>
        <v>844800</v>
      </c>
      <c r="L137" s="77">
        <f>+SUMIF(LMOI!F:F,'ALL 2019'!C137,LMOI!E:E)</f>
        <v>63824895.859999999</v>
      </c>
      <c r="M137" s="12">
        <f>+SUMIF(TARTINE!G:G,'ALL 2019'!C137,TARTINE!F:F)</f>
        <v>0</v>
      </c>
      <c r="N137" s="12">
        <f>+SUMIF(IDF!F:F,'ALL 2019'!C137,IDF!E:E)</f>
        <v>17704149.469999999</v>
      </c>
      <c r="O137" s="12">
        <f>+SUMIF(RYA!G:G,C137,RYA!F:F)</f>
        <v>56813800</v>
      </c>
      <c r="P137" s="12">
        <f>+SUMIF('SCI NOAH'!G:G,'ALL 2019'!C137,'SCI NOAH'!F:F)</f>
        <v>0</v>
      </c>
      <c r="Q137" s="12">
        <f>+SUMIF(SIM!F:F,'ALL 2019'!C137,SIM!E:E)</f>
        <v>-17407814.399999999</v>
      </c>
      <c r="R137" s="147">
        <f>SUMIF('First Energy'!F:F,C137,'First Energy'!I:I)</f>
        <v>0</v>
      </c>
      <c r="S137" s="147">
        <f>SUMIF('ID Motors'!G:G,C137,'ID Motors'!J:J)</f>
        <v>2100407.13</v>
      </c>
      <c r="T137" s="12">
        <f>+SUMIF('ID RENTAL'!G:G,'ALL 2019'!C137,'ID RENTAL'!F:F)</f>
        <v>3610000</v>
      </c>
      <c r="U137" s="124">
        <f>+SUMIF('MCM '!G:G,'ALL 2019'!C137,'MCM '!F:F)</f>
        <v>0</v>
      </c>
      <c r="V137" s="77">
        <f>+SUMIF(AGRIMOTORS!G:G,C137,AGRIMOTORS!F:F)</f>
        <v>0</v>
      </c>
      <c r="W137" s="12">
        <f>+SUMIF(BOVIMA!F:F,'ALL 2019'!C137,BOVIMA!E:E)</f>
        <v>30732286</v>
      </c>
      <c r="X137" s="12">
        <f>+SUMIF(AGRIFEED!F:F,'ALL 2019'!C137,AGRIFEED!E:E)</f>
        <v>0</v>
      </c>
      <c r="Y137" s="12">
        <f>+SUMIF(AMIP!F:F,'ALL 2019'!C137,AMIP!E:E)</f>
        <v>0</v>
      </c>
      <c r="Z137" s="12">
        <f>+SUMIF(ISF!F:F,'ALL 2019'!C137,ISF!F:F)</f>
        <v>0</v>
      </c>
      <c r="AA137" s="12">
        <f>+SUMIF(MABEL!F:F,'ALL 2019'!C137,MABEL!E:E)</f>
        <v>0</v>
      </c>
      <c r="AB137" s="124">
        <f>+SUMIF(DISCOI!G:G,'ALL 2019'!C137,DISCOI!F:F)</f>
        <v>3041337.69</v>
      </c>
      <c r="AC137" s="12">
        <f>+SUMIF(NMP!F:F,'ALL 2019'!C137,NMP!E:E)</f>
        <v>0</v>
      </c>
      <c r="AD137" s="12">
        <f>+SUMIF('AMCHO '!F:F,'ALL 2019'!C137,'AMCHO '!E:E)</f>
        <v>72923255.700000003</v>
      </c>
      <c r="AE137" s="12">
        <f>SUMIF(CONFORTIS!G:G,'ALL 2019'!C137,CONFORTIS!F:F)</f>
        <v>0</v>
      </c>
      <c r="AF137" s="12">
        <f>+SUMIF('IRS IMMO'!G:G,'ALL 2019'!C137,'IRS IMMO'!F:F)</f>
        <v>0</v>
      </c>
      <c r="AG137" s="12">
        <f>SUMIF('United Malagasy'!F:F,'ALL 2019'!C137,'United Malagasy'!E:E)</f>
        <v>239741.04</v>
      </c>
      <c r="AH137" s="12">
        <f>+SUMIF(AGRIVETAM!F:F,'ALL 2019'!C137,AGRIVETAM!E:E)</f>
        <v>0</v>
      </c>
      <c r="AI137" s="12">
        <f>+SUMIF(EUROPAINTS!F:F,'ALL 2019'!C137,EUROPAINTS!E:E)</f>
        <v>0</v>
      </c>
      <c r="AJ137" s="12">
        <f>SUMIF('CSS SAKAY'!F:F,'ALL 2019'!C137,'CSS SAKAY'!E:E)</f>
        <v>0</v>
      </c>
      <c r="AK137" s="77">
        <f>+SUMIF(AGRIMA!F:F,'ALL 2019'!C137,AGRIMA!E:E)</f>
        <v>0</v>
      </c>
      <c r="AL137" s="12">
        <f>+SUMIF(FERRIS!H:H,'ALL 2019'!C137,FERRIS!G:G)</f>
        <v>-1730000</v>
      </c>
      <c r="AM137" s="12">
        <f>SUMIF(SEM!F:F,'ALL 2019'!C137,SEM!E:E)</f>
        <v>0</v>
      </c>
      <c r="AN137" s="12">
        <f>+SUMIF(Madatrade!F:F,'ALL 2019'!C137,Madatrade!E:E)</f>
        <v>0</v>
      </c>
      <c r="AO137" s="12">
        <f>+SUMIF('FIRST INVESTISSEMENT'!G:G,'ALL 2019'!C137,'FIRST INVESTISSEMENT'!F:F)</f>
        <v>0</v>
      </c>
    </row>
    <row r="138" spans="1:46" x14ac:dyDescent="0.25">
      <c r="A138" t="str">
        <f t="shared" si="5"/>
        <v>4</v>
      </c>
      <c r="B138" t="str">
        <f t="shared" si="6"/>
        <v>466</v>
      </c>
      <c r="C138" s="22">
        <v>46600001</v>
      </c>
      <c r="D138" s="23" t="s">
        <v>3250</v>
      </c>
      <c r="E138" s="68" t="s">
        <v>651</v>
      </c>
      <c r="F138" s="77"/>
      <c r="G138" s="77">
        <f>+SUMIF(AGRICORP!I:I,C138,AGRICORP!F:F)</f>
        <v>0</v>
      </c>
      <c r="H138" s="77">
        <f>+SUMIF(SMTP!D:D,'ALL 2019'!C138,SMTP!H:H)</f>
        <v>0</v>
      </c>
      <c r="I138" s="77">
        <f>SUMIF(AGRIVET!G:G,C138,AGRIVET!F:F)</f>
        <v>0</v>
      </c>
      <c r="J138" s="77">
        <f>+SUMIF(AGRIVAL!G:G,'ALL 2019'!C138,AGRIVAL!F:F)</f>
        <v>0</v>
      </c>
      <c r="K138" s="77">
        <f>+SUMIF(AGRIKOBA!G:G,'ALL 2019'!C138,AGRIKOBA!F:F)</f>
        <v>0</v>
      </c>
      <c r="L138" s="77">
        <f>+SUMIF(LMOI!F:F,'ALL 2019'!C138,LMOI!E:E)</f>
        <v>0</v>
      </c>
      <c r="M138" s="12">
        <f>+SUMIF(TARTINE!G:G,'ALL 2019'!C138,TARTINE!F:F)</f>
        <v>0</v>
      </c>
      <c r="N138" s="12">
        <f>+SUMIF(IDF!F:F,'ALL 2019'!C138,IDF!E:E)</f>
        <v>0</v>
      </c>
      <c r="O138" s="12">
        <f>+SUMIF(RYA!G:G,C138,RYA!F:F)</f>
        <v>0</v>
      </c>
      <c r="P138" s="12">
        <f>+SUMIF('SCI NOAH'!G:G,'ALL 2019'!C138,'SCI NOAH'!F:F)</f>
        <v>0</v>
      </c>
      <c r="Q138" s="12">
        <f>+SUMIF(SIM!F:F,'ALL 2019'!C138,SIM!E:E)</f>
        <v>0</v>
      </c>
      <c r="R138" s="147">
        <f>SUMIF('First Energy'!F:F,C138,'First Energy'!I:I)</f>
        <v>0</v>
      </c>
      <c r="S138" s="147">
        <f>SUMIF('ID Motors'!G:G,C138,'ID Motors'!J:J)</f>
        <v>0</v>
      </c>
      <c r="T138" s="12">
        <f>+SUMIF('ID RENTAL'!G:G,'ALL 2019'!C138,'ID RENTAL'!F:F)</f>
        <v>0</v>
      </c>
      <c r="U138" s="124">
        <f>+SUMIF('MCM '!G:G,'ALL 2019'!C138,'MCM '!F:F)</f>
        <v>0</v>
      </c>
      <c r="V138" s="77">
        <f>+SUMIF(AGRIMOTORS!G:G,C138,AGRIMOTORS!F:F)</f>
        <v>0</v>
      </c>
      <c r="W138" s="12">
        <f>+SUMIF(BOVIMA!F:F,'ALL 2019'!C138,BOVIMA!E:E)</f>
        <v>0</v>
      </c>
      <c r="X138" s="12">
        <f>+SUMIF(AGRIFEED!F:F,'ALL 2019'!C138,AGRIFEED!E:E)</f>
        <v>0</v>
      </c>
      <c r="Y138" s="12">
        <f>+SUMIF(AMIP!F:F,'ALL 2019'!C138,AMIP!E:E)</f>
        <v>0</v>
      </c>
      <c r="Z138" s="12">
        <f>+SUMIF(ISF!F:F,'ALL 2019'!C138,ISF!F:F)</f>
        <v>0</v>
      </c>
      <c r="AA138" s="12">
        <f>+SUMIF(MABEL!F:F,'ALL 2019'!C138,MABEL!E:E)</f>
        <v>459109966.72000003</v>
      </c>
      <c r="AB138" s="124">
        <f>+SUMIF(DISCOI!G:G,'ALL 2019'!C138,DISCOI!F:F)</f>
        <v>-62326046.68</v>
      </c>
      <c r="AC138" s="12">
        <f>+SUMIF(NMP!F:F,'ALL 2019'!C138,NMP!E:E)</f>
        <v>0</v>
      </c>
      <c r="AD138" s="12">
        <f>+SUMIF('AMCHO '!F:F,'ALL 2019'!C138,'AMCHO '!E:E)</f>
        <v>0</v>
      </c>
      <c r="AE138" s="12">
        <f>SUMIF(CONFORTIS!G:G,'ALL 2019'!C138,CONFORTIS!F:F)</f>
        <v>0</v>
      </c>
      <c r="AF138" s="12">
        <f>+SUMIF('IRS IMMO'!G:G,'ALL 2019'!C138,'IRS IMMO'!F:F)</f>
        <v>0</v>
      </c>
      <c r="AG138" s="12">
        <f>SUMIF('United Malagasy'!F:F,'ALL 2019'!C138,'United Malagasy'!E:E)</f>
        <v>0</v>
      </c>
      <c r="AH138" s="12">
        <f>+SUMIF(AGRIVETAM!F:F,'ALL 2019'!C138,AGRIVETAM!E:E)</f>
        <v>0</v>
      </c>
      <c r="AI138" s="12">
        <f>+SUMIF(EUROPAINTS!F:F,'ALL 2019'!C138,EUROPAINTS!E:E)</f>
        <v>0</v>
      </c>
      <c r="AJ138" s="12">
        <f>SUMIF('CSS SAKAY'!F:F,'ALL 2019'!C138,'CSS SAKAY'!E:E)</f>
        <v>0</v>
      </c>
      <c r="AK138" s="77">
        <f>+SUMIF(AGRIMA!F:F,'ALL 2019'!C138,AGRIMA!E:E)</f>
        <v>0</v>
      </c>
      <c r="AL138" s="12">
        <f>+SUMIF(FERRIS!H:H,'ALL 2019'!C138,FERRIS!G:G)</f>
        <v>0</v>
      </c>
      <c r="AM138" s="12">
        <f>SUMIF(SEM!F:F,'ALL 2019'!C138,SEM!E:E)</f>
        <v>0</v>
      </c>
      <c r="AN138" s="12">
        <f>+SUMIF(Madatrade!F:F,'ALL 2019'!C138,Madatrade!E:E)</f>
        <v>0</v>
      </c>
      <c r="AO138" s="12">
        <f>+SUMIF('FIRST INVESTISSEMENT'!G:G,'ALL 2019'!C138,'FIRST INVESTISSEMENT'!F:F)</f>
        <v>0</v>
      </c>
    </row>
    <row r="139" spans="1:46" x14ac:dyDescent="0.25">
      <c r="A139" t="str">
        <f t="shared" si="5"/>
        <v>4</v>
      </c>
      <c r="B139" t="str">
        <f t="shared" si="6"/>
        <v>466</v>
      </c>
      <c r="C139" s="61">
        <v>46610000</v>
      </c>
      <c r="D139" s="23" t="s">
        <v>3250</v>
      </c>
      <c r="E139" s="24" t="s">
        <v>123</v>
      </c>
      <c r="F139" s="77">
        <v>0</v>
      </c>
      <c r="G139" s="77">
        <f>+SUMIF(AGRICORP!I:I,C139,AGRICORP!F:F)</f>
        <v>0</v>
      </c>
      <c r="H139" s="77">
        <f>+SUMIF(SMTP!D:D,'ALL 2019'!C139,SMTP!H:H)</f>
        <v>287084798.62</v>
      </c>
      <c r="I139" s="77">
        <f>SUMIF(AGRIVET!G:G,C139,AGRIVET!F:F)</f>
        <v>31308478.43</v>
      </c>
      <c r="J139" s="77">
        <f>+SUMIF(AGRIVAL!G:G,'ALL 2019'!C139,AGRIVAL!F:F)</f>
        <v>-238272652.95999998</v>
      </c>
      <c r="K139" s="77">
        <f>+SUMIF(AGRIKOBA!G:G,'ALL 2019'!C139,AGRIKOBA!F:F)</f>
        <v>-315519901.13999999</v>
      </c>
      <c r="L139" s="77">
        <f>+SUMIF(LMOI!F:F,'ALL 2019'!C139,LMOI!E:E)</f>
        <v>0</v>
      </c>
      <c r="M139" s="12">
        <f>+SUMIF(TARTINE!G:G,'ALL 2019'!C139,TARTINE!F:F)</f>
        <v>0</v>
      </c>
      <c r="N139" s="12">
        <f>+SUMIF(IDF!F:F,'ALL 2019'!C139,IDF!E:E)</f>
        <v>-211500</v>
      </c>
      <c r="O139" s="12">
        <f>+SUMIF(RYA!G:G,C139,RYA!F:F)</f>
        <v>0</v>
      </c>
      <c r="P139" s="12">
        <f>+SUMIF('SCI NOAH'!G:G,'ALL 2019'!C139,'SCI NOAH'!F:F)</f>
        <v>0</v>
      </c>
      <c r="Q139" s="12">
        <f>+SUMIF(SIM!F:F,'ALL 2019'!C139,SIM!E:E)</f>
        <v>-27000</v>
      </c>
      <c r="R139" s="147">
        <f>SUMIF('First Energy'!F:F,C139,'First Energy'!I:I)</f>
        <v>0</v>
      </c>
      <c r="S139" s="147">
        <f>SUMIF('ID Motors'!G:G,C139,'ID Motors'!J:J)</f>
        <v>0</v>
      </c>
      <c r="T139" s="12">
        <f>+SUMIF('ID RENTAL'!G:G,'ALL 2019'!C139,'ID RENTAL'!F:F)</f>
        <v>0</v>
      </c>
      <c r="U139" s="124">
        <f>+SUMIF('MCM '!G:G,'ALL 2019'!C139,'MCM '!F:F)</f>
        <v>-166500</v>
      </c>
      <c r="V139" s="77">
        <f>+SUMIF(AGRIMOTORS!G:G,C139,AGRIMOTORS!F:F)</f>
        <v>0</v>
      </c>
      <c r="W139" s="12">
        <f>+SUMIF(BOVIMA!F:F,'ALL 2019'!C139,BOVIMA!E:E)</f>
        <v>0</v>
      </c>
      <c r="X139" s="12">
        <f>+SUMIF(AGRIFEED!F:F,'ALL 2019'!C139,AGRIFEED!E:E)</f>
        <v>0</v>
      </c>
      <c r="Y139" s="12">
        <f>+SUMIF(AMIP!F:F,'ALL 2019'!C139,AMIP!E:E)</f>
        <v>0</v>
      </c>
      <c r="Z139" s="12">
        <f>+SUMIF(ISF!F:F,'ALL 2019'!C139,ISF!F:F)</f>
        <v>0</v>
      </c>
      <c r="AA139" s="12">
        <f>+SUMIF(MABEL!F:F,'ALL 2019'!C139,MABEL!E:E)</f>
        <v>0</v>
      </c>
      <c r="AB139" s="124">
        <f>+SUMIF(DISCOI!G:G,'ALL 2019'!C139,DISCOI!F:F)</f>
        <v>0</v>
      </c>
      <c r="AC139" s="12">
        <f>+SUMIF(NMP!F:F,'ALL 2019'!C139,NMP!E:E)</f>
        <v>0</v>
      </c>
      <c r="AD139" s="12">
        <f>+SUMIF('AMCHO '!F:F,'ALL 2019'!C139,'AMCHO '!E:E)</f>
        <v>0</v>
      </c>
      <c r="AE139" s="12">
        <f>SUMIF(CONFORTIS!G:G,'ALL 2019'!C139,CONFORTIS!F:F)</f>
        <v>0</v>
      </c>
      <c r="AF139" s="12">
        <f>+SUMIF('IRS IMMO'!G:G,'ALL 2019'!C139,'IRS IMMO'!F:F)</f>
        <v>0</v>
      </c>
      <c r="AG139" s="12">
        <f>SUMIF('United Malagasy'!F:F,'ALL 2019'!C139,'United Malagasy'!E:E)</f>
        <v>166643.42000000001</v>
      </c>
      <c r="AH139" s="12">
        <f>+SUMIF(AGRIVETAM!F:F,'ALL 2019'!C139,AGRIVETAM!E:E)</f>
        <v>0</v>
      </c>
      <c r="AI139" s="12">
        <f>+SUMIF(EUROPAINTS!F:F,'ALL 2019'!C139,EUROPAINTS!E:E)</f>
        <v>0</v>
      </c>
      <c r="AJ139" s="12">
        <f>SUMIF('CSS SAKAY'!F:F,'ALL 2019'!C139,'CSS SAKAY'!E:E)</f>
        <v>0</v>
      </c>
      <c r="AK139" s="77">
        <f>+SUMIF(AGRIMA!F:F,'ALL 2019'!C139,AGRIMA!E:E)</f>
        <v>0</v>
      </c>
      <c r="AL139" s="12">
        <f>+SUMIF(FERRIS!H:H,'ALL 2019'!C139,FERRIS!G:G)</f>
        <v>0</v>
      </c>
      <c r="AM139" s="12">
        <f>SUMIF(SEM!F:F,'ALL 2019'!C139,SEM!E:E)</f>
        <v>0</v>
      </c>
      <c r="AN139" s="12">
        <f>+SUMIF(Madatrade!F:F,'ALL 2019'!C139,Madatrade!E:E)</f>
        <v>0</v>
      </c>
      <c r="AO139" s="12">
        <f>+SUMIF('FIRST INVESTISSEMENT'!G:G,'ALL 2019'!C139,'FIRST INVESTISSEMENT'!F:F)</f>
        <v>0</v>
      </c>
    </row>
    <row r="140" spans="1:46" x14ac:dyDescent="0.25">
      <c r="A140" t="str">
        <f t="shared" si="5"/>
        <v>4</v>
      </c>
      <c r="B140" t="str">
        <f t="shared" si="6"/>
        <v>466</v>
      </c>
      <c r="C140" s="61">
        <v>46611000</v>
      </c>
      <c r="D140" s="23" t="s">
        <v>3250</v>
      </c>
      <c r="E140" s="24" t="s">
        <v>652</v>
      </c>
      <c r="F140" s="77">
        <v>0</v>
      </c>
      <c r="G140" s="77">
        <f>+SUMIF(AGRICORP!I:I,C140,AGRICORP!F:F)</f>
        <v>0</v>
      </c>
      <c r="H140" s="77">
        <f>+SUMIF(SMTP!D:D,'ALL 2019'!C140,SMTP!H:H)</f>
        <v>90715771.810000002</v>
      </c>
      <c r="I140" s="77">
        <f>SUMIF(AGRIVET!G:G,C140,AGRIVET!F:F)</f>
        <v>0</v>
      </c>
      <c r="J140" s="77">
        <f>+SUMIF(AGRIVAL!G:G,'ALL 2019'!C140,AGRIVAL!F:F)</f>
        <v>0</v>
      </c>
      <c r="K140" s="77">
        <f>+SUMIF(AGRIKOBA!G:G,'ALL 2019'!C140,AGRIKOBA!F:F)</f>
        <v>0</v>
      </c>
      <c r="L140" s="77">
        <f>+SUMIF(LMOI!F:F,'ALL 2019'!C140,LMOI!E:E)</f>
        <v>0</v>
      </c>
      <c r="M140" s="12">
        <f>+SUMIF(TARTINE!G:G,'ALL 2019'!C140,TARTINE!F:F)</f>
        <v>0</v>
      </c>
      <c r="N140" s="12">
        <f>+SUMIF(IDF!F:F,'ALL 2019'!C140,IDF!E:E)</f>
        <v>0</v>
      </c>
      <c r="O140" s="12">
        <f>+SUMIF(RYA!G:G,C140,RYA!F:F)</f>
        <v>0</v>
      </c>
      <c r="P140" s="12">
        <f>+SUMIF('SCI NOAH'!G:G,'ALL 2019'!C140,'SCI NOAH'!F:F)</f>
        <v>0</v>
      </c>
      <c r="Q140" s="12">
        <f>+SUMIF(SIM!F:F,'ALL 2019'!C140,SIM!E:E)</f>
        <v>0</v>
      </c>
      <c r="R140" s="147">
        <f>SUMIF('First Energy'!F:F,C140,'First Energy'!I:I)</f>
        <v>0</v>
      </c>
      <c r="S140" s="147">
        <f>SUMIF('ID Motors'!G:G,C140,'ID Motors'!J:J)</f>
        <v>0</v>
      </c>
      <c r="T140" s="12">
        <f>+SUMIF('ID RENTAL'!G:G,'ALL 2019'!C140,'ID RENTAL'!F:F)</f>
        <v>0</v>
      </c>
      <c r="U140" s="124">
        <f>+SUMIF('MCM '!G:G,'ALL 2019'!C140,'MCM '!F:F)</f>
        <v>0</v>
      </c>
      <c r="V140" s="77">
        <f>+SUMIF(AGRIMOTORS!G:G,C140,AGRIMOTORS!F:F)</f>
        <v>0</v>
      </c>
      <c r="W140" s="12">
        <f>+SUMIF(BOVIMA!F:F,'ALL 2019'!C140,BOVIMA!E:E)</f>
        <v>0</v>
      </c>
      <c r="X140" s="12">
        <f>+SUMIF(AGRIFEED!F:F,'ALL 2019'!C140,AGRIFEED!E:E)</f>
        <v>0</v>
      </c>
      <c r="Y140" s="12">
        <f>+SUMIF(AMIP!F:F,'ALL 2019'!C140,AMIP!E:E)</f>
        <v>0</v>
      </c>
      <c r="Z140" s="12">
        <f>+SUMIF(ISF!F:F,'ALL 2019'!C140,ISF!F:F)</f>
        <v>0</v>
      </c>
      <c r="AA140" s="12">
        <f>+SUMIF(MABEL!F:F,'ALL 2019'!C140,MABEL!E:E)</f>
        <v>0</v>
      </c>
      <c r="AB140" s="124">
        <f>+SUMIF(DISCOI!G:G,'ALL 2019'!C140,DISCOI!F:F)</f>
        <v>0</v>
      </c>
      <c r="AC140" s="12">
        <f>+SUMIF(NMP!F:F,'ALL 2019'!C140,NMP!E:E)</f>
        <v>0</v>
      </c>
      <c r="AD140" s="12">
        <f>+SUMIF('AMCHO '!F:F,'ALL 2019'!C140,'AMCHO '!E:E)</f>
        <v>0</v>
      </c>
      <c r="AE140" s="12">
        <f>SUMIF(CONFORTIS!G:G,'ALL 2019'!C140,CONFORTIS!F:F)</f>
        <v>0</v>
      </c>
      <c r="AF140" s="12">
        <f>+SUMIF('IRS IMMO'!G:G,'ALL 2019'!C140,'IRS IMMO'!F:F)</f>
        <v>0</v>
      </c>
      <c r="AG140" s="12">
        <f>SUMIF('United Malagasy'!F:F,'ALL 2019'!C140,'United Malagasy'!E:E)</f>
        <v>0</v>
      </c>
      <c r="AH140" s="12">
        <f>+SUMIF(AGRIVETAM!F:F,'ALL 2019'!C140,AGRIVETAM!E:E)</f>
        <v>0</v>
      </c>
      <c r="AI140" s="12">
        <f>+SUMIF(EUROPAINTS!F:F,'ALL 2019'!C140,EUROPAINTS!E:E)</f>
        <v>0</v>
      </c>
      <c r="AJ140" s="12">
        <f>SUMIF('CSS SAKAY'!F:F,'ALL 2019'!C140,'CSS SAKAY'!E:E)</f>
        <v>0</v>
      </c>
      <c r="AK140" s="77">
        <f>+SUMIF(AGRIMA!F:F,'ALL 2019'!C140,AGRIMA!E:E)</f>
        <v>0</v>
      </c>
      <c r="AL140" s="12">
        <f>+SUMIF(FERRIS!H:H,'ALL 2019'!C140,FERRIS!G:G)</f>
        <v>0</v>
      </c>
      <c r="AM140" s="12">
        <f>SUMIF(SEM!F:F,'ALL 2019'!C140,SEM!E:E)</f>
        <v>0</v>
      </c>
      <c r="AN140" s="12">
        <f>+SUMIF(Madatrade!F:F,'ALL 2019'!C140,Madatrade!E:E)</f>
        <v>0</v>
      </c>
      <c r="AO140" s="12">
        <f>+SUMIF('FIRST INVESTISSEMENT'!G:G,'ALL 2019'!C140,'FIRST INVESTISSEMENT'!F:F)</f>
        <v>0</v>
      </c>
    </row>
    <row r="141" spans="1:46" x14ac:dyDescent="0.25">
      <c r="A141" t="str">
        <f t="shared" si="5"/>
        <v>4</v>
      </c>
      <c r="B141" t="str">
        <f t="shared" si="6"/>
        <v>466</v>
      </c>
      <c r="C141" s="60">
        <v>46612000</v>
      </c>
      <c r="D141" s="23" t="s">
        <v>3250</v>
      </c>
      <c r="E141" s="24" t="s">
        <v>1234</v>
      </c>
      <c r="F141" s="77">
        <v>0</v>
      </c>
      <c r="G141" s="77">
        <f>+SUMIF(AGRICORP!I:I,C141,AGRICORP!F:F)</f>
        <v>0</v>
      </c>
      <c r="H141" s="77">
        <f>+SUMIF(SMTP!D:D,'ALL 2019'!C141,SMTP!H:H)</f>
        <v>68667264.140000001</v>
      </c>
      <c r="I141" s="77">
        <f>SUMIF(AGRIVET!G:G,C141,AGRIVET!F:F)</f>
        <v>0</v>
      </c>
      <c r="J141" s="77">
        <f>+SUMIF(AGRIVAL!G:G,'ALL 2019'!C141,AGRIVAL!F:F)</f>
        <v>0</v>
      </c>
      <c r="K141" s="77">
        <f>+SUMIF(AGRIKOBA!G:G,'ALL 2019'!C141,AGRIKOBA!F:F)</f>
        <v>0</v>
      </c>
      <c r="L141" s="77">
        <f>+SUMIF(LMOI!F:F,'ALL 2019'!C141,LMOI!E:E)</f>
        <v>0</v>
      </c>
      <c r="M141" s="12">
        <f>+SUMIF(TARTINE!G:G,'ALL 2019'!C141,TARTINE!F:F)</f>
        <v>0</v>
      </c>
      <c r="N141" s="12">
        <f>+SUMIF(IDF!F:F,'ALL 2019'!C141,IDF!E:E)</f>
        <v>-66743.360000000001</v>
      </c>
      <c r="O141" s="12">
        <f>+SUMIF(RYA!G:G,C141,RYA!F:F)</f>
        <v>0</v>
      </c>
      <c r="P141" s="12">
        <f>+SUMIF('SCI NOAH'!G:G,'ALL 2019'!C141,'SCI NOAH'!F:F)</f>
        <v>0</v>
      </c>
      <c r="Q141" s="12">
        <f>+SUMIF(SIM!F:F,'ALL 2019'!C141,SIM!E:E)</f>
        <v>0</v>
      </c>
      <c r="R141" s="147">
        <f>SUMIF('First Energy'!F:F,C141,'First Energy'!I:I)</f>
        <v>0</v>
      </c>
      <c r="S141" s="147">
        <f>SUMIF('ID Motors'!G:G,C141,'ID Motors'!J:J)</f>
        <v>0</v>
      </c>
      <c r="T141" s="12">
        <f>+SUMIF('ID RENTAL'!G:G,'ALL 2019'!C141,'ID RENTAL'!F:F)</f>
        <v>0</v>
      </c>
      <c r="U141" s="124">
        <f>+SUMIF('MCM '!G:G,'ALL 2019'!C141,'MCM '!F:F)</f>
        <v>0</v>
      </c>
      <c r="V141" s="77">
        <f>+SUMIF(AGRIMOTORS!G:G,C141,AGRIMOTORS!F:F)</f>
        <v>0</v>
      </c>
      <c r="W141" s="12">
        <f>+SUMIF(BOVIMA!F:F,'ALL 2019'!C141,BOVIMA!E:E)</f>
        <v>0</v>
      </c>
      <c r="X141" s="12">
        <f>+SUMIF(AGRIFEED!F:F,'ALL 2019'!C141,AGRIFEED!E:E)</f>
        <v>0</v>
      </c>
      <c r="Y141" s="12">
        <f>+SUMIF(AMIP!F:F,'ALL 2019'!C141,AMIP!E:E)</f>
        <v>0</v>
      </c>
      <c r="Z141" s="12">
        <f>+SUMIF(ISF!F:F,'ALL 2019'!C141,ISF!F:F)</f>
        <v>0</v>
      </c>
      <c r="AA141" s="12">
        <f>+SUMIF(MABEL!F:F,'ALL 2019'!C141,MABEL!E:E)</f>
        <v>0</v>
      </c>
      <c r="AB141" s="124">
        <f>+SUMIF(DISCOI!G:G,'ALL 2019'!C141,DISCOI!F:F)</f>
        <v>0</v>
      </c>
      <c r="AC141" s="12">
        <f>+SUMIF(NMP!F:F,'ALL 2019'!C141,NMP!E:E)</f>
        <v>0</v>
      </c>
      <c r="AD141" s="12">
        <f>+SUMIF('AMCHO '!F:F,'ALL 2019'!C141,'AMCHO '!E:E)</f>
        <v>0</v>
      </c>
      <c r="AE141" s="12">
        <f>SUMIF(CONFORTIS!G:G,'ALL 2019'!C141,CONFORTIS!F:F)</f>
        <v>0</v>
      </c>
      <c r="AF141" s="12">
        <f>+SUMIF('IRS IMMO'!G:G,'ALL 2019'!C141,'IRS IMMO'!F:F)</f>
        <v>0</v>
      </c>
      <c r="AG141" s="12">
        <f>SUMIF('United Malagasy'!F:F,'ALL 2019'!C141,'United Malagasy'!E:E)</f>
        <v>0</v>
      </c>
      <c r="AH141" s="12">
        <f>+SUMIF(AGRIVETAM!F:F,'ALL 2019'!C141,AGRIVETAM!E:E)</f>
        <v>0</v>
      </c>
      <c r="AI141" s="12">
        <f>+SUMIF(EUROPAINTS!F:F,'ALL 2019'!C141,EUROPAINTS!E:E)</f>
        <v>0</v>
      </c>
      <c r="AJ141" s="12">
        <f>SUMIF('CSS SAKAY'!F:F,'ALL 2019'!C141,'CSS SAKAY'!E:E)</f>
        <v>0</v>
      </c>
      <c r="AK141" s="77">
        <f>+SUMIF(AGRIMA!F:F,'ALL 2019'!C141,AGRIMA!E:E)</f>
        <v>0</v>
      </c>
      <c r="AL141" s="12">
        <f>+SUMIF(FERRIS!H:H,'ALL 2019'!C141,FERRIS!G:G)</f>
        <v>0</v>
      </c>
      <c r="AM141" s="12">
        <f>SUMIF(SEM!F:F,'ALL 2019'!C141,SEM!E:E)</f>
        <v>0</v>
      </c>
      <c r="AN141" s="12">
        <f>+SUMIF(Madatrade!F:F,'ALL 2019'!C141,Madatrade!E:E)</f>
        <v>0</v>
      </c>
      <c r="AO141" s="12">
        <f>+SUMIF('FIRST INVESTISSEMENT'!G:G,'ALL 2019'!C141,'FIRST INVESTISSEMENT'!F:F)</f>
        <v>0</v>
      </c>
    </row>
    <row r="142" spans="1:46" x14ac:dyDescent="0.25">
      <c r="A142" t="str">
        <f t="shared" si="5"/>
        <v>4</v>
      </c>
      <c r="B142" t="str">
        <f t="shared" si="6"/>
        <v>466</v>
      </c>
      <c r="C142" s="60">
        <v>46613000</v>
      </c>
      <c r="D142" s="23" t="s">
        <v>3250</v>
      </c>
      <c r="E142" s="24" t="s">
        <v>1235</v>
      </c>
      <c r="F142" s="77">
        <v>0</v>
      </c>
      <c r="G142" s="77">
        <f>+SUMIF(AGRICORP!I:I,C142,AGRICORP!F:F)</f>
        <v>0</v>
      </c>
      <c r="H142" s="77">
        <f>+SUMIF(SMTP!D:D,'ALL 2019'!C142,SMTP!H:H)</f>
        <v>2031605</v>
      </c>
      <c r="I142" s="77">
        <f>SUMIF(AGRIVET!G:G,C142,AGRIVET!F:F)</f>
        <v>0</v>
      </c>
      <c r="J142" s="77">
        <f>+SUMIF(AGRIVAL!G:G,'ALL 2019'!C142,AGRIVAL!F:F)</f>
        <v>0</v>
      </c>
      <c r="K142" s="77">
        <f>+SUMIF(AGRIKOBA!G:G,'ALL 2019'!C142,AGRIKOBA!F:F)</f>
        <v>0</v>
      </c>
      <c r="L142" s="77">
        <f>+SUMIF(LMOI!F:F,'ALL 2019'!C142,LMOI!E:E)</f>
        <v>0</v>
      </c>
      <c r="M142" s="12">
        <f>+SUMIF(TARTINE!G:G,'ALL 2019'!C142,TARTINE!F:F)</f>
        <v>0</v>
      </c>
      <c r="N142" s="12">
        <f>+SUMIF(IDF!F:F,'ALL 2019'!C142,IDF!E:E)</f>
        <v>0</v>
      </c>
      <c r="O142" s="12">
        <f>+SUMIF(RYA!G:G,C142,RYA!F:F)</f>
        <v>0</v>
      </c>
      <c r="P142" s="12">
        <f>+SUMIF('SCI NOAH'!G:G,'ALL 2019'!C142,'SCI NOAH'!F:F)</f>
        <v>0</v>
      </c>
      <c r="Q142" s="12">
        <f>+SUMIF(SIM!F:F,'ALL 2019'!C142,SIM!E:E)</f>
        <v>0</v>
      </c>
      <c r="R142" s="147">
        <f>SUMIF('First Energy'!F:F,C142,'First Energy'!I:I)</f>
        <v>0</v>
      </c>
      <c r="S142" s="147">
        <f>SUMIF('ID Motors'!G:G,C142,'ID Motors'!J:J)</f>
        <v>0</v>
      </c>
      <c r="T142" s="12">
        <f>+SUMIF('ID RENTAL'!G:G,'ALL 2019'!C142,'ID RENTAL'!F:F)</f>
        <v>0</v>
      </c>
      <c r="U142" s="124">
        <f>+SUMIF('MCM '!G:G,'ALL 2019'!C142,'MCM '!F:F)</f>
        <v>0</v>
      </c>
      <c r="V142" s="77">
        <f>+SUMIF(AGRIMOTORS!G:G,C142,AGRIMOTORS!F:F)</f>
        <v>0</v>
      </c>
      <c r="W142" s="12">
        <f>+SUMIF(BOVIMA!F:F,'ALL 2019'!C142,BOVIMA!E:E)</f>
        <v>0</v>
      </c>
      <c r="X142" s="12">
        <f>+SUMIF(AGRIFEED!F:F,'ALL 2019'!C142,AGRIFEED!E:E)</f>
        <v>0</v>
      </c>
      <c r="Y142" s="12">
        <f>+SUMIF(AMIP!F:F,'ALL 2019'!C142,AMIP!E:E)</f>
        <v>0</v>
      </c>
      <c r="Z142" s="12">
        <f>+SUMIF(ISF!F:F,'ALL 2019'!C142,ISF!F:F)</f>
        <v>0</v>
      </c>
      <c r="AA142" s="12">
        <f>+SUMIF(MABEL!F:F,'ALL 2019'!C142,MABEL!E:E)</f>
        <v>0</v>
      </c>
      <c r="AB142" s="124">
        <f>+SUMIF(DISCOI!G:G,'ALL 2019'!C142,DISCOI!F:F)</f>
        <v>0</v>
      </c>
      <c r="AC142" s="12">
        <f>+SUMIF(NMP!F:F,'ALL 2019'!C142,NMP!E:E)</f>
        <v>0</v>
      </c>
      <c r="AD142" s="12">
        <f>+SUMIF('AMCHO '!F:F,'ALL 2019'!C142,'AMCHO '!E:E)</f>
        <v>0</v>
      </c>
      <c r="AE142" s="12">
        <f>SUMIF(CONFORTIS!G:G,'ALL 2019'!C142,CONFORTIS!F:F)</f>
        <v>0</v>
      </c>
      <c r="AF142" s="12">
        <f>+SUMIF('IRS IMMO'!G:G,'ALL 2019'!C142,'IRS IMMO'!F:F)</f>
        <v>0</v>
      </c>
      <c r="AG142" s="12">
        <f>SUMIF('United Malagasy'!F:F,'ALL 2019'!C142,'United Malagasy'!E:E)</f>
        <v>0</v>
      </c>
      <c r="AH142" s="12">
        <f>+SUMIF(AGRIVETAM!F:F,'ALL 2019'!C142,AGRIVETAM!E:E)</f>
        <v>0</v>
      </c>
      <c r="AI142" s="12">
        <f>+SUMIF(EUROPAINTS!F:F,'ALL 2019'!C142,EUROPAINTS!E:E)</f>
        <v>0</v>
      </c>
      <c r="AJ142" s="12">
        <f>SUMIF('CSS SAKAY'!F:F,'ALL 2019'!C142,'CSS SAKAY'!E:E)</f>
        <v>0</v>
      </c>
      <c r="AK142" s="77">
        <f>+SUMIF(AGRIMA!F:F,'ALL 2019'!C142,AGRIMA!E:E)</f>
        <v>0</v>
      </c>
      <c r="AL142" s="12">
        <f>+SUMIF(FERRIS!H:H,'ALL 2019'!C142,FERRIS!G:G)</f>
        <v>0</v>
      </c>
      <c r="AM142" s="12">
        <f>SUMIF(SEM!F:F,'ALL 2019'!C142,SEM!E:E)</f>
        <v>0</v>
      </c>
      <c r="AN142" s="12">
        <f>+SUMIF(Madatrade!F:F,'ALL 2019'!C142,Madatrade!E:E)</f>
        <v>0</v>
      </c>
      <c r="AO142" s="12">
        <f>+SUMIF('FIRST INVESTISSEMENT'!G:G,'ALL 2019'!C142,'FIRST INVESTISSEMENT'!F:F)</f>
        <v>0</v>
      </c>
    </row>
    <row r="143" spans="1:46" x14ac:dyDescent="0.25">
      <c r="A143" t="str">
        <f t="shared" si="5"/>
        <v>4</v>
      </c>
      <c r="B143" t="str">
        <f t="shared" si="6"/>
        <v>466</v>
      </c>
      <c r="C143" s="18">
        <v>46614000</v>
      </c>
      <c r="D143" s="23" t="s">
        <v>3250</v>
      </c>
      <c r="E143" s="24" t="s">
        <v>1237</v>
      </c>
      <c r="F143" s="77">
        <v>0</v>
      </c>
      <c r="G143" s="77">
        <f>+SUMIF(AGRICORP!I:I,C143,AGRICORP!F:F)</f>
        <v>0</v>
      </c>
      <c r="H143" s="77">
        <f>+SUMIF(SMTP!D:D,'ALL 2019'!C143,SMTP!H:H)</f>
        <v>34521400</v>
      </c>
      <c r="I143" s="77">
        <f>SUMIF(AGRIVET!G:G,C143,AGRIVET!F:F)</f>
        <v>0</v>
      </c>
      <c r="J143" s="77">
        <f>+SUMIF(AGRIVAL!G:G,'ALL 2019'!C143,AGRIVAL!F:F)</f>
        <v>0</v>
      </c>
      <c r="K143" s="77">
        <f>+SUMIF(AGRIKOBA!G:G,'ALL 2019'!C143,AGRIKOBA!F:F)</f>
        <v>0</v>
      </c>
      <c r="L143" s="77">
        <f>+SUMIF(LMOI!F:F,'ALL 2019'!C143,LMOI!E:E)</f>
        <v>0</v>
      </c>
      <c r="M143" s="12">
        <f>+SUMIF(TARTINE!G:G,'ALL 2019'!C143,TARTINE!F:F)</f>
        <v>0</v>
      </c>
      <c r="N143" s="12">
        <f>+SUMIF(IDF!F:F,'ALL 2019'!C143,IDF!E:E)</f>
        <v>0</v>
      </c>
      <c r="O143" s="12">
        <f>+SUMIF(RYA!G:G,C143,RYA!F:F)</f>
        <v>0</v>
      </c>
      <c r="P143" s="12">
        <f>+SUMIF('SCI NOAH'!G:G,'ALL 2019'!C143,'SCI NOAH'!F:F)</f>
        <v>0</v>
      </c>
      <c r="Q143" s="12">
        <f>+SUMIF(SIM!F:F,'ALL 2019'!C143,SIM!E:E)</f>
        <v>0</v>
      </c>
      <c r="R143" s="147">
        <f>SUMIF('First Energy'!F:F,C143,'First Energy'!I:I)</f>
        <v>0</v>
      </c>
      <c r="S143" s="147">
        <f>SUMIF('ID Motors'!G:G,C143,'ID Motors'!J:J)</f>
        <v>0</v>
      </c>
      <c r="T143" s="12">
        <f>+SUMIF('ID RENTAL'!G:G,'ALL 2019'!C143,'ID RENTAL'!F:F)</f>
        <v>0</v>
      </c>
      <c r="U143" s="124">
        <f>+SUMIF('MCM '!G:G,'ALL 2019'!C143,'MCM '!F:F)</f>
        <v>0</v>
      </c>
      <c r="V143" s="77">
        <f>+SUMIF(AGRIMOTORS!G:G,C143,AGRIMOTORS!F:F)</f>
        <v>0</v>
      </c>
      <c r="W143" s="12">
        <f>+SUMIF(BOVIMA!F:F,'ALL 2019'!C143,BOVIMA!E:E)</f>
        <v>0</v>
      </c>
      <c r="X143" s="12">
        <f>+SUMIF(AGRIFEED!F:F,'ALL 2019'!C143,AGRIFEED!E:E)</f>
        <v>0</v>
      </c>
      <c r="Y143" s="12">
        <f>+SUMIF(AMIP!F:F,'ALL 2019'!C143,AMIP!E:E)</f>
        <v>0</v>
      </c>
      <c r="Z143" s="12">
        <f>+SUMIF(ISF!F:F,'ALL 2019'!C143,ISF!F:F)</f>
        <v>0</v>
      </c>
      <c r="AA143" s="12">
        <f>+SUMIF(MABEL!F:F,'ALL 2019'!C143,MABEL!E:E)</f>
        <v>0</v>
      </c>
      <c r="AB143" s="124">
        <f>+SUMIF(DISCOI!G:G,'ALL 2019'!C143,DISCOI!F:F)</f>
        <v>0</v>
      </c>
      <c r="AC143" s="12">
        <f>+SUMIF(NMP!F:F,'ALL 2019'!C143,NMP!E:E)</f>
        <v>0</v>
      </c>
      <c r="AD143" s="12">
        <f>+SUMIF('AMCHO '!F:F,'ALL 2019'!C143,'AMCHO '!E:E)</f>
        <v>0</v>
      </c>
      <c r="AE143" s="12">
        <f>SUMIF(CONFORTIS!G:G,'ALL 2019'!C143,CONFORTIS!F:F)</f>
        <v>0</v>
      </c>
      <c r="AF143" s="12">
        <f>+SUMIF('IRS IMMO'!G:G,'ALL 2019'!C143,'IRS IMMO'!F:F)</f>
        <v>0</v>
      </c>
      <c r="AG143" s="12">
        <f>SUMIF('United Malagasy'!F:F,'ALL 2019'!C143,'United Malagasy'!E:E)</f>
        <v>0</v>
      </c>
      <c r="AH143" s="12">
        <f>+SUMIF(AGRIVETAM!F:F,'ALL 2019'!C143,AGRIVETAM!E:E)</f>
        <v>0</v>
      </c>
      <c r="AI143" s="12">
        <f>+SUMIF(EUROPAINTS!F:F,'ALL 2019'!C143,EUROPAINTS!E:E)</f>
        <v>0</v>
      </c>
      <c r="AJ143" s="12">
        <f>SUMIF('CSS SAKAY'!F:F,'ALL 2019'!C143,'CSS SAKAY'!E:E)</f>
        <v>0</v>
      </c>
      <c r="AK143" s="77">
        <f>+SUMIF(AGRIMA!F:F,'ALL 2019'!C143,AGRIMA!E:E)</f>
        <v>0</v>
      </c>
      <c r="AL143" s="12">
        <f>+SUMIF(FERRIS!H:H,'ALL 2019'!C143,FERRIS!G:G)</f>
        <v>0</v>
      </c>
      <c r="AM143" s="12">
        <f>SUMIF(SEM!F:F,'ALL 2019'!C143,SEM!E:E)</f>
        <v>0</v>
      </c>
      <c r="AN143" s="12">
        <f>+SUMIF(Madatrade!F:F,'ALL 2019'!C143,Madatrade!E:E)</f>
        <v>0</v>
      </c>
      <c r="AO143" s="12">
        <f>+SUMIF('FIRST INVESTISSEMENT'!G:G,'ALL 2019'!C143,'FIRST INVESTISSEMENT'!F:F)</f>
        <v>0</v>
      </c>
    </row>
    <row r="144" spans="1:46" x14ac:dyDescent="0.25">
      <c r="A144" t="str">
        <f t="shared" si="5"/>
        <v>4</v>
      </c>
      <c r="B144" t="str">
        <f t="shared" si="6"/>
        <v>466</v>
      </c>
      <c r="C144" s="60">
        <v>46615000</v>
      </c>
      <c r="D144" s="23" t="s">
        <v>3250</v>
      </c>
      <c r="E144" s="24" t="s">
        <v>318</v>
      </c>
      <c r="F144" s="77">
        <v>58500</v>
      </c>
      <c r="G144" s="77">
        <f>+SUMIF(AGRICORP!I:I,C144,AGRICORP!F:F)</f>
        <v>0</v>
      </c>
      <c r="H144" s="77">
        <f>+SUMIF(SMTP!D:D,'ALL 2019'!C144,SMTP!H:H)</f>
        <v>32278617.800000001</v>
      </c>
      <c r="I144" s="77">
        <f>SUMIF(AGRIVET!G:G,C144,AGRIVET!F:F)</f>
        <v>0</v>
      </c>
      <c r="J144" s="77">
        <f>+SUMIF(AGRIVAL!G:G,'ALL 2019'!C144,AGRIVAL!F:F)</f>
        <v>0</v>
      </c>
      <c r="K144" s="77">
        <f>+SUMIF(AGRIKOBA!G:G,'ALL 2019'!C144,AGRIKOBA!F:F)</f>
        <v>0</v>
      </c>
      <c r="L144" s="77">
        <f>+SUMIF(LMOI!F:F,'ALL 2019'!C144,LMOI!E:E)</f>
        <v>0</v>
      </c>
      <c r="M144" s="12">
        <f>+SUMIF(TARTINE!G:G,'ALL 2019'!C144,TARTINE!F:F)</f>
        <v>0</v>
      </c>
      <c r="N144" s="12">
        <f>+SUMIF(IDF!F:F,'ALL 2019'!C144,IDF!E:E)</f>
        <v>0</v>
      </c>
      <c r="O144" s="12">
        <f>+SUMIF(RYA!G:G,C144,RYA!F:F)</f>
        <v>0</v>
      </c>
      <c r="P144" s="12">
        <f>+SUMIF('SCI NOAH'!G:G,'ALL 2019'!C144,'SCI NOAH'!F:F)</f>
        <v>0</v>
      </c>
      <c r="Q144" s="12">
        <f>+SUMIF(SIM!F:F,'ALL 2019'!C144,SIM!E:E)</f>
        <v>0</v>
      </c>
      <c r="R144" s="147">
        <f>SUMIF('First Energy'!F:F,C144,'First Energy'!I:I)</f>
        <v>0</v>
      </c>
      <c r="S144" s="147">
        <f>SUMIF('ID Motors'!G:G,C144,'ID Motors'!J:J)</f>
        <v>0</v>
      </c>
      <c r="T144" s="12">
        <f>+SUMIF('ID RENTAL'!G:G,'ALL 2019'!C144,'ID RENTAL'!F:F)</f>
        <v>0</v>
      </c>
      <c r="U144" s="124">
        <f>+SUMIF('MCM '!G:G,'ALL 2019'!C144,'MCM '!F:F)</f>
        <v>0</v>
      </c>
      <c r="V144" s="77">
        <f>+SUMIF(AGRIMOTORS!G:G,C144,AGRIMOTORS!F:F)</f>
        <v>0</v>
      </c>
      <c r="W144" s="12">
        <f>+SUMIF(BOVIMA!F:F,'ALL 2019'!C144,BOVIMA!E:E)</f>
        <v>0</v>
      </c>
      <c r="X144" s="12">
        <f>+SUMIF(AGRIFEED!F:F,'ALL 2019'!C144,AGRIFEED!E:E)</f>
        <v>0</v>
      </c>
      <c r="Y144" s="12">
        <f>+SUMIF(AMIP!F:F,'ALL 2019'!C144,AMIP!E:E)</f>
        <v>0</v>
      </c>
      <c r="Z144" s="12">
        <f>+SUMIF(ISF!F:F,'ALL 2019'!C144,ISF!F:F)</f>
        <v>0</v>
      </c>
      <c r="AA144" s="12">
        <f>+SUMIF(MABEL!F:F,'ALL 2019'!C144,MABEL!E:E)</f>
        <v>0</v>
      </c>
      <c r="AB144" s="124">
        <f>+SUMIF(DISCOI!G:G,'ALL 2019'!C144,DISCOI!F:F)</f>
        <v>0</v>
      </c>
      <c r="AC144" s="12">
        <f>+SUMIF(NMP!F:F,'ALL 2019'!C144,NMP!E:E)</f>
        <v>0</v>
      </c>
      <c r="AD144" s="12">
        <f>+SUMIF('AMCHO '!F:F,'ALL 2019'!C144,'AMCHO '!E:E)</f>
        <v>0</v>
      </c>
      <c r="AE144" s="12">
        <f>SUMIF(CONFORTIS!G:G,'ALL 2019'!C144,CONFORTIS!F:F)</f>
        <v>0</v>
      </c>
      <c r="AF144" s="12">
        <f>+SUMIF('IRS IMMO'!G:G,'ALL 2019'!C144,'IRS IMMO'!F:F)</f>
        <v>0</v>
      </c>
      <c r="AG144" s="12">
        <f>SUMIF('United Malagasy'!F:F,'ALL 2019'!C144,'United Malagasy'!E:E)</f>
        <v>0</v>
      </c>
      <c r="AH144" s="12">
        <f>+SUMIF(AGRIVETAM!F:F,'ALL 2019'!C144,AGRIVETAM!E:E)</f>
        <v>0</v>
      </c>
      <c r="AI144" s="12">
        <f>+SUMIF(EUROPAINTS!F:F,'ALL 2019'!C144,EUROPAINTS!E:E)</f>
        <v>0</v>
      </c>
      <c r="AJ144" s="12">
        <f>SUMIF('CSS SAKAY'!F:F,'ALL 2019'!C144,'CSS SAKAY'!E:E)</f>
        <v>0</v>
      </c>
      <c r="AK144" s="77">
        <f>+SUMIF(AGRIMA!F:F,'ALL 2019'!C144,AGRIMA!E:E)</f>
        <v>0</v>
      </c>
      <c r="AL144" s="12">
        <f>+SUMIF(FERRIS!H:H,'ALL 2019'!C144,FERRIS!G:G)</f>
        <v>0</v>
      </c>
      <c r="AM144" s="12">
        <f>SUMIF(SEM!F:F,'ALL 2019'!C144,SEM!E:E)</f>
        <v>0</v>
      </c>
      <c r="AN144" s="12">
        <f>+SUMIF(Madatrade!F:F,'ALL 2019'!C144,Madatrade!E:E)</f>
        <v>0</v>
      </c>
      <c r="AO144" s="12">
        <f>+SUMIF('FIRST INVESTISSEMENT'!G:G,'ALL 2019'!C144,'FIRST INVESTISSEMENT'!F:F)</f>
        <v>0</v>
      </c>
    </row>
    <row r="145" spans="1:41" x14ac:dyDescent="0.25">
      <c r="A145" t="str">
        <f t="shared" si="5"/>
        <v>4</v>
      </c>
      <c r="B145" t="str">
        <f t="shared" si="6"/>
        <v>466</v>
      </c>
      <c r="C145" s="60">
        <v>46616000</v>
      </c>
      <c r="D145" s="23" t="s">
        <v>3250</v>
      </c>
      <c r="E145" s="24" t="s">
        <v>24</v>
      </c>
      <c r="F145" s="77">
        <v>0</v>
      </c>
      <c r="G145" s="77">
        <f>+SUMIF(AGRICORP!I:I,C145,AGRICORP!F:F)</f>
        <v>0</v>
      </c>
      <c r="H145" s="77">
        <f>+SUMIF(SMTP!D:D,'ALL 2019'!C145,SMTP!H:H)</f>
        <v>25197268.649999999</v>
      </c>
      <c r="I145" s="77">
        <f>SUMIF(AGRIVET!G:G,C145,AGRIVET!F:F)</f>
        <v>0</v>
      </c>
      <c r="J145" s="77">
        <f>+SUMIF(AGRIVAL!G:G,'ALL 2019'!C145,AGRIVAL!F:F)</f>
        <v>0</v>
      </c>
      <c r="K145" s="77">
        <f>+SUMIF(AGRIKOBA!G:G,'ALL 2019'!C145,AGRIKOBA!F:F)</f>
        <v>0</v>
      </c>
      <c r="L145" s="77">
        <f>+SUMIF(LMOI!F:F,'ALL 2019'!C145,LMOI!E:E)</f>
        <v>0</v>
      </c>
      <c r="M145" s="12">
        <f>+SUMIF(TARTINE!G:G,'ALL 2019'!C145,TARTINE!F:F)</f>
        <v>0</v>
      </c>
      <c r="N145" s="12">
        <f>+SUMIF(IDF!F:F,'ALL 2019'!C145,IDF!E:E)</f>
        <v>0</v>
      </c>
      <c r="O145" s="12">
        <f>+SUMIF(RYA!G:G,C145,RYA!F:F)</f>
        <v>0</v>
      </c>
      <c r="P145" s="12">
        <f>+SUMIF('SCI NOAH'!G:G,'ALL 2019'!C145,'SCI NOAH'!F:F)</f>
        <v>0</v>
      </c>
      <c r="Q145" s="12">
        <f>+SUMIF(SIM!F:F,'ALL 2019'!C145,SIM!E:E)</f>
        <v>0</v>
      </c>
      <c r="R145" s="147">
        <f>SUMIF('First Energy'!F:F,C145,'First Energy'!I:I)</f>
        <v>0</v>
      </c>
      <c r="S145" s="147">
        <f>SUMIF('ID Motors'!G:G,C145,'ID Motors'!J:J)</f>
        <v>0</v>
      </c>
      <c r="T145" s="12">
        <f>+SUMIF('ID RENTAL'!G:G,'ALL 2019'!C145,'ID RENTAL'!F:F)</f>
        <v>0</v>
      </c>
      <c r="U145" s="124">
        <f>+SUMIF('MCM '!G:G,'ALL 2019'!C145,'MCM '!F:F)</f>
        <v>0</v>
      </c>
      <c r="V145" s="77">
        <f>+SUMIF(AGRIMOTORS!G:G,C145,AGRIMOTORS!F:F)</f>
        <v>0</v>
      </c>
      <c r="W145" s="12">
        <f>+SUMIF(BOVIMA!F:F,'ALL 2019'!C145,BOVIMA!E:E)</f>
        <v>0</v>
      </c>
      <c r="X145" s="12">
        <f>+SUMIF(AGRIFEED!F:F,'ALL 2019'!C145,AGRIFEED!E:E)</f>
        <v>0</v>
      </c>
      <c r="Y145" s="12">
        <f>+SUMIF(AMIP!F:F,'ALL 2019'!C145,AMIP!E:E)</f>
        <v>0</v>
      </c>
      <c r="Z145" s="12">
        <f>+SUMIF(ISF!F:F,'ALL 2019'!C145,ISF!F:F)</f>
        <v>0</v>
      </c>
      <c r="AA145" s="12">
        <f>+SUMIF(MABEL!F:F,'ALL 2019'!C145,MABEL!E:E)</f>
        <v>0</v>
      </c>
      <c r="AB145" s="124">
        <f>+SUMIF(DISCOI!G:G,'ALL 2019'!C145,DISCOI!F:F)</f>
        <v>0</v>
      </c>
      <c r="AC145" s="12">
        <f>+SUMIF(NMP!F:F,'ALL 2019'!C145,NMP!E:E)</f>
        <v>0</v>
      </c>
      <c r="AD145" s="12">
        <f>+SUMIF('AMCHO '!F:F,'ALL 2019'!C145,'AMCHO '!E:E)</f>
        <v>0</v>
      </c>
      <c r="AE145" s="12">
        <f>SUMIF(CONFORTIS!G:G,'ALL 2019'!C145,CONFORTIS!F:F)</f>
        <v>0</v>
      </c>
      <c r="AF145" s="12">
        <f>+SUMIF('IRS IMMO'!G:G,'ALL 2019'!C145,'IRS IMMO'!F:F)</f>
        <v>0</v>
      </c>
      <c r="AG145" s="12">
        <f>SUMIF('United Malagasy'!F:F,'ALL 2019'!C145,'United Malagasy'!E:E)</f>
        <v>0</v>
      </c>
      <c r="AH145" s="12">
        <f>+SUMIF(AGRIVETAM!F:F,'ALL 2019'!C145,AGRIVETAM!E:E)</f>
        <v>0</v>
      </c>
      <c r="AI145" s="12">
        <f>+SUMIF(EUROPAINTS!F:F,'ALL 2019'!C145,EUROPAINTS!E:E)</f>
        <v>0</v>
      </c>
      <c r="AJ145" s="12">
        <f>SUMIF('CSS SAKAY'!F:F,'ALL 2019'!C145,'CSS SAKAY'!E:E)</f>
        <v>0</v>
      </c>
      <c r="AK145" s="77">
        <f>+SUMIF(AGRIMA!F:F,'ALL 2019'!C145,AGRIMA!E:E)</f>
        <v>0</v>
      </c>
      <c r="AL145" s="12">
        <f>+SUMIF(FERRIS!H:H,'ALL 2019'!C145,FERRIS!G:G)</f>
        <v>0</v>
      </c>
      <c r="AM145" s="12">
        <f>SUMIF(SEM!F:F,'ALL 2019'!C145,SEM!E:E)</f>
        <v>0</v>
      </c>
      <c r="AN145" s="12">
        <f>+SUMIF(Madatrade!F:F,'ALL 2019'!C145,Madatrade!E:E)</f>
        <v>0</v>
      </c>
      <c r="AO145" s="12">
        <f>+SUMIF('FIRST INVESTISSEMENT'!G:G,'ALL 2019'!C145,'FIRST INVESTISSEMENT'!F:F)</f>
        <v>0</v>
      </c>
    </row>
    <row r="146" spans="1:41" x14ac:dyDescent="0.25">
      <c r="A146" t="str">
        <f t="shared" si="5"/>
        <v>4</v>
      </c>
      <c r="B146" t="str">
        <f t="shared" si="6"/>
        <v>466</v>
      </c>
      <c r="C146" s="61">
        <v>46617000</v>
      </c>
      <c r="D146" s="23" t="s">
        <v>3250</v>
      </c>
      <c r="E146" s="24" t="s">
        <v>319</v>
      </c>
      <c r="F146" s="77">
        <v>26913065</v>
      </c>
      <c r="G146" s="77">
        <f>+SUMIF(AGRICORP!I:I,C146,AGRICORP!F:F)</f>
        <v>0</v>
      </c>
      <c r="H146" s="77">
        <f>+SUMIF(SMTP!D:D,'ALL 2019'!C146,SMTP!H:H)</f>
        <v>243824157.97999999</v>
      </c>
      <c r="I146" s="77">
        <f>SUMIF(AGRIVET!G:G,C146,AGRIVET!F:F)</f>
        <v>0</v>
      </c>
      <c r="J146" s="77">
        <f>+SUMIF(AGRIVAL!G:G,'ALL 2019'!C146,AGRIVAL!F:F)</f>
        <v>0</v>
      </c>
      <c r="K146" s="77">
        <f>+SUMIF(AGRIKOBA!G:G,'ALL 2019'!C146,AGRIKOBA!F:F)</f>
        <v>0</v>
      </c>
      <c r="L146" s="77">
        <f>+SUMIF(LMOI!F:F,'ALL 2019'!C146,LMOI!E:E)</f>
        <v>0</v>
      </c>
      <c r="M146" s="12">
        <f>+SUMIF(TARTINE!G:G,'ALL 2019'!C146,TARTINE!F:F)</f>
        <v>0</v>
      </c>
      <c r="N146" s="166">
        <f>+SUMIF(IDF!F:F,'ALL 2019'!C146,IDF!E:E)</f>
        <v>0</v>
      </c>
      <c r="O146" s="12">
        <f>+SUMIF(RYA!G:G,C146,RYA!F:F)</f>
        <v>0</v>
      </c>
      <c r="P146" s="12">
        <f>+SUMIF('SCI NOAH'!G:G,'ALL 2019'!C146,'SCI NOAH'!F:F)</f>
        <v>0</v>
      </c>
      <c r="Q146" s="12">
        <f>+SUMIF(SIM!F:F,'ALL 2019'!C146,SIM!E:E)</f>
        <v>0</v>
      </c>
      <c r="R146" s="147">
        <f>SUMIF('First Energy'!F:F,C146,'First Energy'!I:I)</f>
        <v>0</v>
      </c>
      <c r="S146" s="147">
        <f>SUMIF('ID Motors'!G:G,C146,'ID Motors'!J:J)</f>
        <v>0</v>
      </c>
      <c r="T146" s="12">
        <f>+SUMIF('ID RENTAL'!G:G,'ALL 2019'!C146,'ID RENTAL'!F:F)</f>
        <v>0</v>
      </c>
      <c r="U146" s="124">
        <f>+SUMIF('MCM '!G:G,'ALL 2019'!C146,'MCM '!F:F)</f>
        <v>0</v>
      </c>
      <c r="V146" s="77">
        <f>+SUMIF(AGRIMOTORS!G:G,C146,AGRIMOTORS!F:F)</f>
        <v>0</v>
      </c>
      <c r="W146" s="12">
        <f>+SUMIF(BOVIMA!F:F,'ALL 2019'!C146,BOVIMA!E:E)</f>
        <v>0</v>
      </c>
      <c r="X146" s="12">
        <f>+SUMIF(AGRIFEED!F:F,'ALL 2019'!C146,AGRIFEED!E:E)</f>
        <v>0</v>
      </c>
      <c r="Y146" s="12">
        <f>+SUMIF(AMIP!F:F,'ALL 2019'!C146,AMIP!E:E)</f>
        <v>0</v>
      </c>
      <c r="Z146" s="12">
        <f>+SUMIF(ISF!F:F,'ALL 2019'!C146,ISF!F:F)</f>
        <v>0</v>
      </c>
      <c r="AA146" s="12">
        <f>+SUMIF(MABEL!F:F,'ALL 2019'!C146,MABEL!E:E)</f>
        <v>0</v>
      </c>
      <c r="AB146" s="124">
        <f>+SUMIF(DISCOI!G:G,'ALL 2019'!C146,DISCOI!F:F)</f>
        <v>0</v>
      </c>
      <c r="AC146" s="12">
        <f>+SUMIF(NMP!F:F,'ALL 2019'!C146,NMP!E:E)</f>
        <v>0</v>
      </c>
      <c r="AD146" s="12">
        <f>+SUMIF('AMCHO '!F:F,'ALL 2019'!C146,'AMCHO '!E:E)</f>
        <v>0</v>
      </c>
      <c r="AE146" s="12">
        <f>SUMIF(CONFORTIS!G:G,'ALL 2019'!C146,CONFORTIS!F:F)</f>
        <v>0</v>
      </c>
      <c r="AF146" s="12">
        <f>+SUMIF('IRS IMMO'!G:G,'ALL 2019'!C146,'IRS IMMO'!F:F)</f>
        <v>0</v>
      </c>
      <c r="AG146" s="12">
        <f>SUMIF('United Malagasy'!F:F,'ALL 2019'!C146,'United Malagasy'!E:E)</f>
        <v>0</v>
      </c>
      <c r="AH146" s="12">
        <f>+SUMIF(AGRIVETAM!F:F,'ALL 2019'!C146,AGRIVETAM!E:E)</f>
        <v>0</v>
      </c>
      <c r="AI146" s="12">
        <f>+SUMIF(EUROPAINTS!F:F,'ALL 2019'!C146,EUROPAINTS!E:E)</f>
        <v>0</v>
      </c>
      <c r="AJ146" s="12">
        <f>SUMIF('CSS SAKAY'!F:F,'ALL 2019'!C146,'CSS SAKAY'!E:E)</f>
        <v>0</v>
      </c>
      <c r="AK146" s="77">
        <f>+SUMIF(AGRIMA!F:F,'ALL 2019'!C146,AGRIMA!E:E)</f>
        <v>0</v>
      </c>
      <c r="AL146" s="12">
        <f>+SUMIF(FERRIS!H:H,'ALL 2019'!C146,FERRIS!G:G)</f>
        <v>0</v>
      </c>
      <c r="AM146" s="12">
        <f>SUMIF(SEM!F:F,'ALL 2019'!C146,SEM!E:E)</f>
        <v>0</v>
      </c>
      <c r="AN146" s="12">
        <f>+SUMIF(Madatrade!F:F,'ALL 2019'!C146,Madatrade!E:E)</f>
        <v>0</v>
      </c>
      <c r="AO146" s="12">
        <f>+SUMIF('FIRST INVESTISSEMENT'!G:G,'ALL 2019'!C146,'FIRST INVESTISSEMENT'!F:F)</f>
        <v>0</v>
      </c>
    </row>
    <row r="147" spans="1:41" x14ac:dyDescent="0.25">
      <c r="A147" t="str">
        <f t="shared" si="5"/>
        <v>4</v>
      </c>
      <c r="B147" t="str">
        <f t="shared" si="6"/>
        <v>466</v>
      </c>
      <c r="C147" s="61">
        <v>46618000</v>
      </c>
      <c r="D147" s="23" t="s">
        <v>3250</v>
      </c>
      <c r="E147" s="24" t="s">
        <v>36</v>
      </c>
      <c r="F147" s="77">
        <v>0</v>
      </c>
      <c r="G147" s="77">
        <f>+SUMIF(AGRICORP!I:I,C147,AGRICORP!F:F)</f>
        <v>0</v>
      </c>
      <c r="H147" s="77">
        <f>+SUMIF(SMTP!D:D,'ALL 2019'!C147,SMTP!H:H)</f>
        <v>1244000</v>
      </c>
      <c r="I147" s="77">
        <f>SUMIF(AGRIVET!G:G,C147,AGRIVET!F:F)</f>
        <v>0</v>
      </c>
      <c r="J147" s="77">
        <f>+SUMIF(AGRIVAL!G:G,'ALL 2019'!C147,AGRIVAL!F:F)</f>
        <v>0</v>
      </c>
      <c r="K147" s="77">
        <f>+SUMIF(AGRIKOBA!G:G,'ALL 2019'!C147,AGRIKOBA!F:F)</f>
        <v>0</v>
      </c>
      <c r="L147" s="77">
        <f>+SUMIF(LMOI!F:F,'ALL 2019'!C147,LMOI!E:E)</f>
        <v>0</v>
      </c>
      <c r="M147" s="12">
        <f>+SUMIF(TARTINE!G:G,'ALL 2019'!C147,TARTINE!F:F)</f>
        <v>0</v>
      </c>
      <c r="N147" s="12">
        <f>+SUMIF(IDF!F:F,'ALL 2019'!C147,IDF!E:E)</f>
        <v>0</v>
      </c>
      <c r="O147" s="12">
        <f>+SUMIF(RYA!G:G,C147,RYA!F:F)</f>
        <v>0</v>
      </c>
      <c r="P147" s="12">
        <f>+SUMIF('SCI NOAH'!G:G,'ALL 2019'!C147,'SCI NOAH'!F:F)</f>
        <v>0</v>
      </c>
      <c r="Q147" s="12">
        <f>+SUMIF(SIM!F:F,'ALL 2019'!C147,SIM!E:E)</f>
        <v>0</v>
      </c>
      <c r="R147" s="147">
        <f>SUMIF('First Energy'!F:F,C147,'First Energy'!I:I)</f>
        <v>0</v>
      </c>
      <c r="S147" s="147">
        <f>SUMIF('ID Motors'!G:G,C147,'ID Motors'!J:J)</f>
        <v>0</v>
      </c>
      <c r="T147" s="12">
        <f>+SUMIF('ID RENTAL'!G:G,'ALL 2019'!C147,'ID RENTAL'!F:F)</f>
        <v>0</v>
      </c>
      <c r="U147" s="124">
        <f>+SUMIF('MCM '!G:G,'ALL 2019'!C147,'MCM '!F:F)</f>
        <v>0</v>
      </c>
      <c r="V147" s="77">
        <f>+SUMIF(AGRIMOTORS!G:G,C147,AGRIMOTORS!F:F)</f>
        <v>0</v>
      </c>
      <c r="W147" s="12">
        <f>+SUMIF(BOVIMA!F:F,'ALL 2019'!C147,BOVIMA!E:E)</f>
        <v>0</v>
      </c>
      <c r="X147" s="12">
        <f>+SUMIF(AGRIFEED!F:F,'ALL 2019'!C147,AGRIFEED!E:E)</f>
        <v>0</v>
      </c>
      <c r="Y147" s="12">
        <f>+SUMIF(AMIP!F:F,'ALL 2019'!C147,AMIP!E:E)</f>
        <v>0</v>
      </c>
      <c r="Z147" s="12">
        <f>+SUMIF(ISF!F:F,'ALL 2019'!C147,ISF!F:F)</f>
        <v>0</v>
      </c>
      <c r="AA147" s="12">
        <f>+SUMIF(MABEL!F:F,'ALL 2019'!C147,MABEL!E:E)</f>
        <v>0</v>
      </c>
      <c r="AB147" s="124">
        <f>+SUMIF(DISCOI!G:G,'ALL 2019'!C147,DISCOI!F:F)</f>
        <v>0</v>
      </c>
      <c r="AC147" s="12">
        <f>+SUMIF(NMP!F:F,'ALL 2019'!C147,NMP!E:E)</f>
        <v>0</v>
      </c>
      <c r="AD147" s="12">
        <f>+SUMIF('AMCHO '!F:F,'ALL 2019'!C147,'AMCHO '!E:E)</f>
        <v>0</v>
      </c>
      <c r="AE147" s="12">
        <f>SUMIF(CONFORTIS!G:G,'ALL 2019'!C147,CONFORTIS!F:F)</f>
        <v>0</v>
      </c>
      <c r="AF147" s="12">
        <f>+SUMIF('IRS IMMO'!G:G,'ALL 2019'!C147,'IRS IMMO'!F:F)</f>
        <v>0</v>
      </c>
      <c r="AG147" s="12">
        <f>SUMIF('United Malagasy'!F:F,'ALL 2019'!C147,'United Malagasy'!E:E)</f>
        <v>0</v>
      </c>
      <c r="AH147" s="12">
        <f>+SUMIF(AGRIVETAM!F:F,'ALL 2019'!C147,AGRIVETAM!E:E)</f>
        <v>0</v>
      </c>
      <c r="AI147" s="12">
        <f>+SUMIF(EUROPAINTS!F:F,'ALL 2019'!C147,EUROPAINTS!E:E)</f>
        <v>0</v>
      </c>
      <c r="AJ147" s="12">
        <f>SUMIF('CSS SAKAY'!F:F,'ALL 2019'!C147,'CSS SAKAY'!E:E)</f>
        <v>0</v>
      </c>
      <c r="AK147" s="77">
        <f>+SUMIF(AGRIMA!F:F,'ALL 2019'!C147,AGRIMA!E:E)</f>
        <v>0</v>
      </c>
      <c r="AL147" s="12">
        <f>+SUMIF(FERRIS!H:H,'ALL 2019'!C147,FERRIS!G:G)</f>
        <v>0</v>
      </c>
      <c r="AM147" s="12">
        <f>SUMIF(SEM!F:F,'ALL 2019'!C147,SEM!E:E)</f>
        <v>0</v>
      </c>
      <c r="AN147" s="12">
        <f>+SUMIF(Madatrade!F:F,'ALL 2019'!C147,Madatrade!E:E)</f>
        <v>0</v>
      </c>
      <c r="AO147" s="12">
        <f>+SUMIF('FIRST INVESTISSEMENT'!G:G,'ALL 2019'!C147,'FIRST INVESTISSEMENT'!F:F)</f>
        <v>0</v>
      </c>
    </row>
    <row r="148" spans="1:41" x14ac:dyDescent="0.25">
      <c r="A148" t="str">
        <f t="shared" si="5"/>
        <v>4</v>
      </c>
      <c r="B148" t="str">
        <f t="shared" si="6"/>
        <v>466</v>
      </c>
      <c r="C148" s="60">
        <v>46619000</v>
      </c>
      <c r="D148" s="23" t="s">
        <v>3250</v>
      </c>
      <c r="E148" s="24" t="s">
        <v>1241</v>
      </c>
      <c r="F148" s="77">
        <v>0</v>
      </c>
      <c r="G148" s="77">
        <f>+SUMIF(AGRICORP!I:I,C148,AGRICORP!F:F)</f>
        <v>0</v>
      </c>
      <c r="H148" s="77">
        <f>+SUMIF(SMTP!D:D,'ALL 2019'!C148,SMTP!H:H)</f>
        <v>38461773.640000001</v>
      </c>
      <c r="I148" s="77">
        <f>SUMIF(AGRIVET!G:G,C148,AGRIVET!F:F)</f>
        <v>0</v>
      </c>
      <c r="J148" s="77">
        <f>+SUMIF(AGRIVAL!G:G,'ALL 2019'!C148,AGRIVAL!F:F)</f>
        <v>0</v>
      </c>
      <c r="K148" s="77">
        <f>+SUMIF(AGRIKOBA!G:G,'ALL 2019'!C148,AGRIKOBA!F:F)</f>
        <v>0</v>
      </c>
      <c r="L148" s="77">
        <f>+SUMIF(LMOI!F:F,'ALL 2019'!C148,LMOI!E:E)</f>
        <v>0</v>
      </c>
      <c r="M148" s="12">
        <f>+SUMIF(TARTINE!G:G,'ALL 2019'!C148,TARTINE!F:F)</f>
        <v>0</v>
      </c>
      <c r="N148" s="12">
        <f>+SUMIF(IDF!F:F,'ALL 2019'!C148,IDF!E:E)</f>
        <v>0</v>
      </c>
      <c r="O148" s="12">
        <f>+SUMIF(RYA!G:G,C148,RYA!F:F)</f>
        <v>0</v>
      </c>
      <c r="P148" s="12">
        <f>+SUMIF('SCI NOAH'!G:G,'ALL 2019'!C148,'SCI NOAH'!F:F)</f>
        <v>0</v>
      </c>
      <c r="Q148" s="12">
        <f>+SUMIF(SIM!F:F,'ALL 2019'!C148,SIM!E:E)</f>
        <v>0</v>
      </c>
      <c r="R148" s="147">
        <f>SUMIF('First Energy'!F:F,C148,'First Energy'!I:I)</f>
        <v>0</v>
      </c>
      <c r="S148" s="147">
        <f>SUMIF('ID Motors'!G:G,C148,'ID Motors'!J:J)</f>
        <v>0</v>
      </c>
      <c r="T148" s="12">
        <f>+SUMIF('ID RENTAL'!G:G,'ALL 2019'!C148,'ID RENTAL'!F:F)</f>
        <v>0</v>
      </c>
      <c r="U148" s="124">
        <f>+SUMIF('MCM '!G:G,'ALL 2019'!C148,'MCM '!F:F)</f>
        <v>0</v>
      </c>
      <c r="V148" s="77">
        <f>+SUMIF(AGRIMOTORS!G:G,C148,AGRIMOTORS!F:F)</f>
        <v>0</v>
      </c>
      <c r="W148" s="12">
        <f>+SUMIF(BOVIMA!F:F,'ALL 2019'!C148,BOVIMA!E:E)</f>
        <v>0</v>
      </c>
      <c r="X148" s="12">
        <f>+SUMIF(AGRIFEED!F:F,'ALL 2019'!C148,AGRIFEED!E:E)</f>
        <v>0</v>
      </c>
      <c r="Y148" s="12">
        <f>+SUMIF(AMIP!F:F,'ALL 2019'!C148,AMIP!E:E)</f>
        <v>0</v>
      </c>
      <c r="Z148" s="12">
        <f>+SUMIF(ISF!F:F,'ALL 2019'!C148,ISF!F:F)</f>
        <v>0</v>
      </c>
      <c r="AA148" s="12">
        <f>+SUMIF(MABEL!F:F,'ALL 2019'!C148,MABEL!E:E)</f>
        <v>0</v>
      </c>
      <c r="AB148" s="124">
        <f>+SUMIF(DISCOI!G:G,'ALL 2019'!C148,DISCOI!F:F)</f>
        <v>0</v>
      </c>
      <c r="AC148" s="12">
        <f>+SUMIF(NMP!F:F,'ALL 2019'!C148,NMP!E:E)</f>
        <v>0</v>
      </c>
      <c r="AD148" s="12">
        <f>+SUMIF('AMCHO '!F:F,'ALL 2019'!C148,'AMCHO '!E:E)</f>
        <v>0</v>
      </c>
      <c r="AE148" s="12">
        <f>SUMIF(CONFORTIS!G:G,'ALL 2019'!C148,CONFORTIS!F:F)</f>
        <v>0</v>
      </c>
      <c r="AF148" s="12">
        <f>+SUMIF('IRS IMMO'!G:G,'ALL 2019'!C148,'IRS IMMO'!F:F)</f>
        <v>0</v>
      </c>
      <c r="AG148" s="12">
        <f>SUMIF('United Malagasy'!F:F,'ALL 2019'!C148,'United Malagasy'!E:E)</f>
        <v>0</v>
      </c>
      <c r="AH148" s="12">
        <f>+SUMIF(AGRIVETAM!F:F,'ALL 2019'!C148,AGRIVETAM!E:E)</f>
        <v>0</v>
      </c>
      <c r="AI148" s="12">
        <f>+SUMIF(EUROPAINTS!F:F,'ALL 2019'!C148,EUROPAINTS!E:E)</f>
        <v>0</v>
      </c>
      <c r="AJ148" s="12">
        <f>SUMIF('CSS SAKAY'!F:F,'ALL 2019'!C148,'CSS SAKAY'!E:E)</f>
        <v>0</v>
      </c>
      <c r="AK148" s="77">
        <f>+SUMIF(AGRIMA!F:F,'ALL 2019'!C148,AGRIMA!E:E)</f>
        <v>0</v>
      </c>
      <c r="AL148" s="12">
        <f>+SUMIF(FERRIS!H:H,'ALL 2019'!C148,FERRIS!G:G)</f>
        <v>0</v>
      </c>
      <c r="AM148" s="12">
        <f>SUMIF(SEM!F:F,'ALL 2019'!C148,SEM!E:E)</f>
        <v>0</v>
      </c>
      <c r="AN148" s="12">
        <f>+SUMIF(Madatrade!F:F,'ALL 2019'!C148,Madatrade!E:E)</f>
        <v>0</v>
      </c>
      <c r="AO148" s="12">
        <f>+SUMIF('FIRST INVESTISSEMENT'!G:G,'ALL 2019'!C148,'FIRST INVESTISSEMENT'!F:F)</f>
        <v>0</v>
      </c>
    </row>
    <row r="149" spans="1:41" x14ac:dyDescent="0.25">
      <c r="A149" t="str">
        <f t="shared" si="5"/>
        <v>4</v>
      </c>
      <c r="B149" t="str">
        <f t="shared" si="6"/>
        <v>466</v>
      </c>
      <c r="C149" s="60">
        <v>46620000</v>
      </c>
      <c r="D149" s="23" t="s">
        <v>3250</v>
      </c>
      <c r="E149" s="24" t="s">
        <v>1242</v>
      </c>
      <c r="F149" s="77">
        <v>0</v>
      </c>
      <c r="G149" s="77">
        <f>+SUMIF(AGRICORP!I:I,C149,AGRICORP!F:F)</f>
        <v>0</v>
      </c>
      <c r="H149" s="77">
        <f>+SUMIF(SMTP!D:D,'ALL 2019'!C149,SMTP!H:H)</f>
        <v>487556</v>
      </c>
      <c r="I149" s="77">
        <f>SUMIF(AGRIVET!G:G,C149,AGRIVET!F:F)</f>
        <v>0</v>
      </c>
      <c r="J149" s="77">
        <f>+SUMIF(AGRIVAL!G:G,'ALL 2019'!C149,AGRIVAL!F:F)</f>
        <v>0</v>
      </c>
      <c r="K149" s="77">
        <f>+SUMIF(AGRIKOBA!G:G,'ALL 2019'!C149,AGRIKOBA!F:F)</f>
        <v>0</v>
      </c>
      <c r="L149" s="77">
        <f>+SUMIF(LMOI!F:F,'ALL 2019'!C149,LMOI!E:E)</f>
        <v>0</v>
      </c>
      <c r="M149" s="12">
        <f>+SUMIF(TARTINE!G:G,'ALL 2019'!C149,TARTINE!F:F)</f>
        <v>0</v>
      </c>
      <c r="N149" s="12">
        <f>+SUMIF(IDF!F:F,'ALL 2019'!C149,IDF!E:E)</f>
        <v>0</v>
      </c>
      <c r="O149" s="12">
        <f>+SUMIF(RYA!G:G,C149,RYA!F:F)</f>
        <v>0</v>
      </c>
      <c r="P149" s="12">
        <f>+SUMIF('SCI NOAH'!G:G,'ALL 2019'!C149,'SCI NOAH'!F:F)</f>
        <v>0</v>
      </c>
      <c r="Q149" s="12">
        <f>+SUMIF(SIM!F:F,'ALL 2019'!C149,SIM!E:E)</f>
        <v>0</v>
      </c>
      <c r="R149" s="147">
        <f>SUMIF('First Energy'!F:F,C149,'First Energy'!I:I)</f>
        <v>0</v>
      </c>
      <c r="S149" s="147">
        <f>SUMIF('ID Motors'!G:G,C149,'ID Motors'!J:J)</f>
        <v>0</v>
      </c>
      <c r="T149" s="12">
        <f>+SUMIF('ID RENTAL'!G:G,'ALL 2019'!C149,'ID RENTAL'!F:F)</f>
        <v>0</v>
      </c>
      <c r="U149" s="124">
        <f>+SUMIF('MCM '!G:G,'ALL 2019'!C149,'MCM '!F:F)</f>
        <v>0</v>
      </c>
      <c r="V149" s="77">
        <f>+SUMIF(AGRIMOTORS!G:G,C149,AGRIMOTORS!F:F)</f>
        <v>0</v>
      </c>
      <c r="W149" s="12">
        <f>+SUMIF(BOVIMA!F:F,'ALL 2019'!C149,BOVIMA!E:E)</f>
        <v>0</v>
      </c>
      <c r="X149" s="12">
        <f>+SUMIF(AGRIFEED!F:F,'ALL 2019'!C149,AGRIFEED!E:E)</f>
        <v>0</v>
      </c>
      <c r="Y149" s="12">
        <f>+SUMIF(AMIP!F:F,'ALL 2019'!C149,AMIP!E:E)</f>
        <v>0</v>
      </c>
      <c r="Z149" s="12">
        <f>+SUMIF(ISF!F:F,'ALL 2019'!C149,ISF!F:F)</f>
        <v>0</v>
      </c>
      <c r="AA149" s="12">
        <f>+SUMIF(MABEL!F:F,'ALL 2019'!C149,MABEL!E:E)</f>
        <v>0</v>
      </c>
      <c r="AB149" s="124">
        <f>+SUMIF(DISCOI!G:G,'ALL 2019'!C149,DISCOI!F:F)</f>
        <v>0</v>
      </c>
      <c r="AC149" s="12">
        <f>+SUMIF(NMP!F:F,'ALL 2019'!C149,NMP!E:E)</f>
        <v>0</v>
      </c>
      <c r="AD149" s="12">
        <f>+SUMIF('AMCHO '!F:F,'ALL 2019'!C149,'AMCHO '!E:E)</f>
        <v>0</v>
      </c>
      <c r="AE149" s="12">
        <f>SUMIF(CONFORTIS!G:G,'ALL 2019'!C149,CONFORTIS!F:F)</f>
        <v>0</v>
      </c>
      <c r="AF149" s="12">
        <f>+SUMIF('IRS IMMO'!G:G,'ALL 2019'!C149,'IRS IMMO'!F:F)</f>
        <v>0</v>
      </c>
      <c r="AG149" s="12">
        <f>SUMIF('United Malagasy'!F:F,'ALL 2019'!C149,'United Malagasy'!E:E)</f>
        <v>0</v>
      </c>
      <c r="AH149" s="12">
        <f>+SUMIF(AGRIVETAM!F:F,'ALL 2019'!C149,AGRIVETAM!E:E)</f>
        <v>0</v>
      </c>
      <c r="AI149" s="12">
        <f>+SUMIF(EUROPAINTS!F:F,'ALL 2019'!C149,EUROPAINTS!E:E)</f>
        <v>0</v>
      </c>
      <c r="AJ149" s="12">
        <f>SUMIF('CSS SAKAY'!F:F,'ALL 2019'!C149,'CSS SAKAY'!E:E)</f>
        <v>0</v>
      </c>
      <c r="AK149" s="77">
        <f>+SUMIF(AGRIMA!F:F,'ALL 2019'!C149,AGRIMA!E:E)</f>
        <v>0</v>
      </c>
      <c r="AL149" s="12">
        <f>+SUMIF(FERRIS!H:H,'ALL 2019'!C149,FERRIS!G:G)</f>
        <v>0</v>
      </c>
      <c r="AM149" s="12">
        <f>SUMIF(SEM!F:F,'ALL 2019'!C149,SEM!E:E)</f>
        <v>0</v>
      </c>
      <c r="AN149" s="12">
        <f>+SUMIF(Madatrade!F:F,'ALL 2019'!C149,Madatrade!E:E)</f>
        <v>0</v>
      </c>
      <c r="AO149" s="12">
        <f>+SUMIF('FIRST INVESTISSEMENT'!G:G,'ALL 2019'!C149,'FIRST INVESTISSEMENT'!F:F)</f>
        <v>0</v>
      </c>
    </row>
    <row r="150" spans="1:41" x14ac:dyDescent="0.25">
      <c r="A150" t="str">
        <f t="shared" si="5"/>
        <v>4</v>
      </c>
      <c r="B150" t="str">
        <f t="shared" si="6"/>
        <v>466</v>
      </c>
      <c r="C150" s="60">
        <v>46621000</v>
      </c>
      <c r="D150" s="23" t="s">
        <v>3250</v>
      </c>
      <c r="E150" s="24" t="s">
        <v>122</v>
      </c>
      <c r="F150" s="77">
        <v>211500</v>
      </c>
      <c r="G150" s="77">
        <f>+SUMIF(AGRICORP!I:I,C150,AGRICORP!F:F)</f>
        <v>0</v>
      </c>
      <c r="H150" s="77">
        <f>+SUMIF(SMTP!D:D,'ALL 2019'!C150,SMTP!H:H)</f>
        <v>134251942.75999999</v>
      </c>
      <c r="I150" s="77">
        <f>SUMIF(AGRIVET!G:G,C150,AGRIVET!F:F)</f>
        <v>0</v>
      </c>
      <c r="J150" s="77">
        <f>+SUMIF(AGRIVAL!G:G,'ALL 2019'!C150,AGRIVAL!F:F)</f>
        <v>0</v>
      </c>
      <c r="K150" s="77">
        <f>+SUMIF(AGRIKOBA!G:G,'ALL 2019'!C150,AGRIKOBA!F:F)</f>
        <v>0</v>
      </c>
      <c r="L150" s="77">
        <f>+SUMIF(LMOI!F:F,'ALL 2019'!C150,LMOI!E:E)</f>
        <v>0</v>
      </c>
      <c r="M150" s="12">
        <f>+SUMIF(TARTINE!G:G,'ALL 2019'!C150,TARTINE!F:F)</f>
        <v>0</v>
      </c>
      <c r="N150" s="12">
        <f>+SUMIF(IDF!F:F,'ALL 2019'!C150,IDF!E:E)</f>
        <v>0</v>
      </c>
      <c r="O150" s="12">
        <f>+SUMIF(RYA!G:G,C150,RYA!F:F)</f>
        <v>0</v>
      </c>
      <c r="P150" s="12">
        <f>+SUMIF('SCI NOAH'!G:G,'ALL 2019'!C150,'SCI NOAH'!F:F)</f>
        <v>0</v>
      </c>
      <c r="Q150" s="12">
        <f>+SUMIF(SIM!F:F,'ALL 2019'!C150,SIM!E:E)</f>
        <v>0</v>
      </c>
      <c r="R150" s="147">
        <f>SUMIF('First Energy'!F:F,C150,'First Energy'!I:I)</f>
        <v>0</v>
      </c>
      <c r="S150" s="147">
        <f>SUMIF('ID Motors'!G:G,C150,'ID Motors'!J:J)</f>
        <v>0</v>
      </c>
      <c r="T150" s="12">
        <f>+SUMIF('ID RENTAL'!G:G,'ALL 2019'!C150,'ID RENTAL'!F:F)</f>
        <v>0</v>
      </c>
      <c r="U150" s="124">
        <f>+SUMIF('MCM '!G:G,'ALL 2019'!C150,'MCM '!F:F)</f>
        <v>0</v>
      </c>
      <c r="V150" s="77">
        <f>+SUMIF(AGRIMOTORS!G:G,C150,AGRIMOTORS!F:F)</f>
        <v>0</v>
      </c>
      <c r="W150" s="12">
        <f>+SUMIF(BOVIMA!F:F,'ALL 2019'!C150,BOVIMA!E:E)</f>
        <v>0</v>
      </c>
      <c r="X150" s="12">
        <f>+SUMIF(AGRIFEED!F:F,'ALL 2019'!C150,AGRIFEED!E:E)</f>
        <v>0</v>
      </c>
      <c r="Y150" s="12">
        <f>+SUMIF(AMIP!F:F,'ALL 2019'!C150,AMIP!E:E)</f>
        <v>0</v>
      </c>
      <c r="Z150" s="12">
        <f>+SUMIF(ISF!F:F,'ALL 2019'!C150,ISF!F:F)</f>
        <v>0</v>
      </c>
      <c r="AA150" s="12">
        <f>+SUMIF(MABEL!F:F,'ALL 2019'!C150,MABEL!E:E)</f>
        <v>0</v>
      </c>
      <c r="AB150" s="124">
        <f>+SUMIF(DISCOI!G:G,'ALL 2019'!C150,DISCOI!F:F)</f>
        <v>0</v>
      </c>
      <c r="AC150" s="12">
        <f>+SUMIF(NMP!F:F,'ALL 2019'!C150,NMP!E:E)</f>
        <v>0</v>
      </c>
      <c r="AD150" s="12">
        <f>+SUMIF('AMCHO '!F:F,'ALL 2019'!C150,'AMCHO '!E:E)</f>
        <v>0</v>
      </c>
      <c r="AE150" s="12">
        <f>SUMIF(CONFORTIS!G:G,'ALL 2019'!C150,CONFORTIS!F:F)</f>
        <v>0</v>
      </c>
      <c r="AF150" s="12">
        <f>+SUMIF('IRS IMMO'!G:G,'ALL 2019'!C150,'IRS IMMO'!F:F)</f>
        <v>0</v>
      </c>
      <c r="AG150" s="12">
        <f>SUMIF('United Malagasy'!F:F,'ALL 2019'!C150,'United Malagasy'!E:E)</f>
        <v>5159383.16</v>
      </c>
      <c r="AH150" s="12">
        <f>+SUMIF(AGRIVETAM!F:F,'ALL 2019'!C150,AGRIVETAM!E:E)</f>
        <v>0</v>
      </c>
      <c r="AI150" s="12">
        <f>+SUMIF(EUROPAINTS!F:F,'ALL 2019'!C150,EUROPAINTS!E:E)</f>
        <v>0</v>
      </c>
      <c r="AJ150" s="12">
        <f>SUMIF('CSS SAKAY'!F:F,'ALL 2019'!C150,'CSS SAKAY'!E:E)</f>
        <v>0</v>
      </c>
      <c r="AK150" s="77">
        <f>+SUMIF(AGRIMA!F:F,'ALL 2019'!C150,AGRIMA!E:E)</f>
        <v>0</v>
      </c>
      <c r="AL150" s="12">
        <f>+SUMIF(FERRIS!H:H,'ALL 2019'!C150,FERRIS!G:G)</f>
        <v>0</v>
      </c>
      <c r="AM150" s="12">
        <f>SUMIF(SEM!F:F,'ALL 2019'!C150,SEM!E:E)</f>
        <v>0</v>
      </c>
      <c r="AN150" s="12">
        <f>+SUMIF(Madatrade!F:F,'ALL 2019'!C150,Madatrade!E:E)</f>
        <v>0</v>
      </c>
      <c r="AO150" s="12">
        <f>+SUMIF('FIRST INVESTISSEMENT'!G:G,'ALL 2019'!C150,'FIRST INVESTISSEMENT'!F:F)</f>
        <v>0</v>
      </c>
    </row>
    <row r="151" spans="1:41" x14ac:dyDescent="0.25">
      <c r="A151" t="str">
        <f t="shared" si="5"/>
        <v>4</v>
      </c>
      <c r="B151" t="str">
        <f t="shared" si="6"/>
        <v>466</v>
      </c>
      <c r="C151" s="61">
        <v>46622000</v>
      </c>
      <c r="D151" s="23" t="s">
        <v>3250</v>
      </c>
      <c r="E151" s="24" t="s">
        <v>121</v>
      </c>
      <c r="F151" s="77">
        <v>432000</v>
      </c>
      <c r="G151" s="77">
        <f>+SUMIF(AGRICORP!I:I,C151,AGRICORP!F:F)</f>
        <v>0</v>
      </c>
      <c r="H151" s="77">
        <f>+SUMIF(SMTP!D:D,'ALL 2019'!C151,SMTP!H:H)</f>
        <v>203636282.30000001</v>
      </c>
      <c r="I151" s="77">
        <f>SUMIF(AGRIVET!G:G,C151,AGRIVET!F:F)</f>
        <v>0</v>
      </c>
      <c r="J151" s="77">
        <f>+SUMIF(AGRIVAL!G:G,'ALL 2019'!C151,AGRIVAL!F:F)</f>
        <v>0</v>
      </c>
      <c r="K151" s="77">
        <f>+SUMIF(AGRIKOBA!G:G,'ALL 2019'!C151,AGRIKOBA!F:F)</f>
        <v>0</v>
      </c>
      <c r="L151" s="77">
        <f>+SUMIF(LMOI!F:F,'ALL 2019'!C151,LMOI!E:E)</f>
        <v>0</v>
      </c>
      <c r="M151" s="12">
        <f>+SUMIF(TARTINE!G:G,'ALL 2019'!C151,TARTINE!F:F)</f>
        <v>0</v>
      </c>
      <c r="N151" s="12">
        <f>+SUMIF(IDF!F:F,'ALL 2019'!C151,IDF!E:E)</f>
        <v>0</v>
      </c>
      <c r="O151" s="12">
        <f>+SUMIF(RYA!G:G,C151,RYA!F:F)</f>
        <v>0</v>
      </c>
      <c r="P151" s="12">
        <f>+SUMIF('SCI NOAH'!G:G,'ALL 2019'!C151,'SCI NOAH'!F:F)</f>
        <v>0</v>
      </c>
      <c r="Q151" s="12">
        <f>+SUMIF(SIM!F:F,'ALL 2019'!C151,SIM!E:E)</f>
        <v>0</v>
      </c>
      <c r="R151" s="147">
        <f>SUMIF('First Energy'!F:F,C151,'First Energy'!I:I)</f>
        <v>0</v>
      </c>
      <c r="S151" s="147">
        <f>SUMIF('ID Motors'!G:G,C151,'ID Motors'!J:J)</f>
        <v>0</v>
      </c>
      <c r="T151" s="12">
        <f>+SUMIF('ID RENTAL'!G:G,'ALL 2019'!C151,'ID RENTAL'!F:F)</f>
        <v>0</v>
      </c>
      <c r="U151" s="124">
        <f>+SUMIF('MCM '!G:G,'ALL 2019'!C151,'MCM '!F:F)</f>
        <v>-48428830</v>
      </c>
      <c r="V151" s="77">
        <f>+SUMIF(AGRIMOTORS!G:G,C151,AGRIMOTORS!F:F)</f>
        <v>0</v>
      </c>
      <c r="W151" s="12">
        <f>+SUMIF(BOVIMA!F:F,'ALL 2019'!C151,BOVIMA!E:E)</f>
        <v>0</v>
      </c>
      <c r="X151" s="12">
        <f>+SUMIF(AGRIFEED!F:F,'ALL 2019'!C151,AGRIFEED!E:E)</f>
        <v>0</v>
      </c>
      <c r="Y151" s="12">
        <f>+SUMIF(AMIP!F:F,'ALL 2019'!C151,AMIP!E:E)</f>
        <v>0</v>
      </c>
      <c r="Z151" s="12">
        <f>+SUMIF(ISF!F:F,'ALL 2019'!C151,ISF!F:F)</f>
        <v>0</v>
      </c>
      <c r="AA151" s="12">
        <f>+SUMIF(MABEL!F:F,'ALL 2019'!C151,MABEL!E:E)</f>
        <v>0</v>
      </c>
      <c r="AB151" s="124">
        <f>+SUMIF(DISCOI!G:G,'ALL 2019'!C151,DISCOI!F:F)</f>
        <v>0</v>
      </c>
      <c r="AC151" s="12">
        <f>+SUMIF(NMP!F:F,'ALL 2019'!C151,NMP!E:E)</f>
        <v>0</v>
      </c>
      <c r="AD151" s="12">
        <f>+SUMIF('AMCHO '!F:F,'ALL 2019'!C151,'AMCHO '!E:E)</f>
        <v>0</v>
      </c>
      <c r="AE151" s="12">
        <f>SUMIF(CONFORTIS!G:G,'ALL 2019'!C151,CONFORTIS!F:F)</f>
        <v>0</v>
      </c>
      <c r="AF151" s="12">
        <f>+SUMIF('IRS IMMO'!G:G,'ALL 2019'!C151,'IRS IMMO'!F:F)</f>
        <v>0</v>
      </c>
      <c r="AG151" s="12">
        <f>SUMIF('United Malagasy'!F:F,'ALL 2019'!C151,'United Malagasy'!E:E)</f>
        <v>15069479.880000001</v>
      </c>
      <c r="AH151" s="12">
        <f>+SUMIF(AGRIVETAM!F:F,'ALL 2019'!C151,AGRIVETAM!E:E)</f>
        <v>0</v>
      </c>
      <c r="AI151" s="12">
        <f>+SUMIF(EUROPAINTS!F:F,'ALL 2019'!C151,EUROPAINTS!E:E)</f>
        <v>0</v>
      </c>
      <c r="AJ151" s="12">
        <f>SUMIF('CSS SAKAY'!F:F,'ALL 2019'!C151,'CSS SAKAY'!E:E)</f>
        <v>0</v>
      </c>
      <c r="AK151" s="77">
        <f>+SUMIF(AGRIMA!F:F,'ALL 2019'!C151,AGRIMA!E:E)</f>
        <v>0</v>
      </c>
      <c r="AL151" s="12">
        <f>+SUMIF(FERRIS!H:H,'ALL 2019'!C151,FERRIS!G:G)</f>
        <v>0</v>
      </c>
      <c r="AM151" s="12">
        <f>SUMIF(SEM!F:F,'ALL 2019'!C151,SEM!E:E)</f>
        <v>0</v>
      </c>
      <c r="AN151" s="12">
        <f>+SUMIF(Madatrade!F:F,'ALL 2019'!C151,Madatrade!E:E)</f>
        <v>0</v>
      </c>
      <c r="AO151" s="12">
        <f>+SUMIF('FIRST INVESTISSEMENT'!G:G,'ALL 2019'!C151,'FIRST INVESTISSEMENT'!F:F)</f>
        <v>0</v>
      </c>
    </row>
    <row r="152" spans="1:41" x14ac:dyDescent="0.25">
      <c r="A152" t="str">
        <f t="shared" si="5"/>
        <v>4</v>
      </c>
      <c r="B152" t="str">
        <f t="shared" si="6"/>
        <v>466</v>
      </c>
      <c r="C152" s="61">
        <v>46623000</v>
      </c>
      <c r="D152" s="23" t="s">
        <v>3250</v>
      </c>
      <c r="E152" s="24" t="s">
        <v>120</v>
      </c>
      <c r="F152" s="77">
        <v>126000</v>
      </c>
      <c r="G152" s="77">
        <f>+SUMIF(AGRICORP!I:I,C152,AGRICORP!F:F)</f>
        <v>0</v>
      </c>
      <c r="H152" s="77">
        <f>+SUMIF(SMTP!D:D,'ALL 2019'!C152,SMTP!H:H)</f>
        <v>3903421.93</v>
      </c>
      <c r="I152" s="77">
        <f>SUMIF(AGRIVET!G:G,C152,AGRIVET!F:F)</f>
        <v>0</v>
      </c>
      <c r="J152" s="77">
        <f>+SUMIF(AGRIVAL!G:G,'ALL 2019'!C152,AGRIVAL!F:F)</f>
        <v>0</v>
      </c>
      <c r="K152" s="77">
        <f>+SUMIF(AGRIKOBA!G:G,'ALL 2019'!C152,AGRIKOBA!F:F)</f>
        <v>0</v>
      </c>
      <c r="L152" s="77">
        <f>+SUMIF(LMOI!F:F,'ALL 2019'!C152,LMOI!E:E)</f>
        <v>0</v>
      </c>
      <c r="M152" s="12">
        <f>+SUMIF(TARTINE!G:G,'ALL 2019'!C152,TARTINE!F:F)</f>
        <v>0</v>
      </c>
      <c r="N152" s="12">
        <f>+SUMIF(IDF!F:F,'ALL 2019'!C152,IDF!E:E)</f>
        <v>0</v>
      </c>
      <c r="O152" s="12">
        <f>+SUMIF(RYA!G:G,C152,RYA!F:F)</f>
        <v>0</v>
      </c>
      <c r="P152" s="12">
        <f>+SUMIF('SCI NOAH'!G:G,'ALL 2019'!C152,'SCI NOAH'!F:F)</f>
        <v>0</v>
      </c>
      <c r="Q152" s="12">
        <f>+SUMIF(SIM!F:F,'ALL 2019'!C152,SIM!E:E)</f>
        <v>0</v>
      </c>
      <c r="R152" s="147">
        <f>SUMIF('First Energy'!F:F,C152,'First Energy'!I:I)</f>
        <v>0</v>
      </c>
      <c r="S152" s="147">
        <f>SUMIF('ID Motors'!G:G,C152,'ID Motors'!J:J)</f>
        <v>0</v>
      </c>
      <c r="T152" s="12">
        <f>+SUMIF('ID RENTAL'!G:G,'ALL 2019'!C152,'ID RENTAL'!F:F)</f>
        <v>0</v>
      </c>
      <c r="U152" s="124">
        <f>+SUMIF('MCM '!G:G,'ALL 2019'!C152,'MCM '!F:F)</f>
        <v>0</v>
      </c>
      <c r="V152" s="77">
        <f>+SUMIF(AGRIMOTORS!G:G,C152,AGRIMOTORS!F:F)</f>
        <v>0</v>
      </c>
      <c r="W152" s="12">
        <f>+SUMIF(BOVIMA!F:F,'ALL 2019'!C152,BOVIMA!E:E)</f>
        <v>0</v>
      </c>
      <c r="X152" s="12">
        <f>+SUMIF(AGRIFEED!F:F,'ALL 2019'!C152,AGRIFEED!E:E)</f>
        <v>0</v>
      </c>
      <c r="Y152" s="12">
        <f>+SUMIF(AMIP!F:F,'ALL 2019'!C152,AMIP!E:E)</f>
        <v>0</v>
      </c>
      <c r="Z152" s="12">
        <f>+SUMIF(ISF!F:F,'ALL 2019'!C152,ISF!F:F)</f>
        <v>0</v>
      </c>
      <c r="AA152" s="12">
        <f>+SUMIF(MABEL!F:F,'ALL 2019'!C152,MABEL!E:E)</f>
        <v>0</v>
      </c>
      <c r="AB152" s="124">
        <f>+SUMIF(DISCOI!G:G,'ALL 2019'!C152,DISCOI!F:F)</f>
        <v>0</v>
      </c>
      <c r="AC152" s="12">
        <f>+SUMIF(NMP!F:F,'ALL 2019'!C152,NMP!E:E)</f>
        <v>0</v>
      </c>
      <c r="AD152" s="12">
        <f>+SUMIF('AMCHO '!F:F,'ALL 2019'!C152,'AMCHO '!E:E)</f>
        <v>0</v>
      </c>
      <c r="AE152" s="12">
        <f>SUMIF(CONFORTIS!G:G,'ALL 2019'!C152,CONFORTIS!F:F)</f>
        <v>0</v>
      </c>
      <c r="AF152" s="12">
        <f>+SUMIF('IRS IMMO'!G:G,'ALL 2019'!C152,'IRS IMMO'!F:F)</f>
        <v>0</v>
      </c>
      <c r="AG152" s="12">
        <f>SUMIF('United Malagasy'!F:F,'ALL 2019'!C152,'United Malagasy'!E:E)</f>
        <v>0</v>
      </c>
      <c r="AH152" s="12">
        <f>+SUMIF(AGRIVETAM!F:F,'ALL 2019'!C152,AGRIVETAM!E:E)</f>
        <v>0</v>
      </c>
      <c r="AI152" s="12">
        <f>+SUMIF(EUROPAINTS!F:F,'ALL 2019'!C152,EUROPAINTS!E:E)</f>
        <v>0</v>
      </c>
      <c r="AJ152" s="12">
        <f>SUMIF('CSS SAKAY'!F:F,'ALL 2019'!C152,'CSS SAKAY'!E:E)</f>
        <v>0</v>
      </c>
      <c r="AK152" s="77">
        <f>+SUMIF(AGRIMA!F:F,'ALL 2019'!C152,AGRIMA!E:E)</f>
        <v>0</v>
      </c>
      <c r="AL152" s="12">
        <f>+SUMIF(FERRIS!H:H,'ALL 2019'!C152,FERRIS!G:G)</f>
        <v>0</v>
      </c>
      <c r="AM152" s="12">
        <f>SUMIF(SEM!F:F,'ALL 2019'!C152,SEM!E:E)</f>
        <v>0</v>
      </c>
      <c r="AN152" s="12">
        <f>+SUMIF(Madatrade!F:F,'ALL 2019'!C152,Madatrade!E:E)</f>
        <v>0</v>
      </c>
      <c r="AO152" s="12">
        <f>+SUMIF('FIRST INVESTISSEMENT'!G:G,'ALL 2019'!C152,'FIRST INVESTISSEMENT'!F:F)</f>
        <v>0</v>
      </c>
    </row>
    <row r="153" spans="1:41" x14ac:dyDescent="0.25">
      <c r="A153" t="str">
        <f t="shared" si="5"/>
        <v>4</v>
      </c>
      <c r="B153" t="str">
        <f t="shared" si="6"/>
        <v>466</v>
      </c>
      <c r="C153" s="60">
        <v>46624000</v>
      </c>
      <c r="D153" s="23" t="s">
        <v>3250</v>
      </c>
      <c r="E153" s="24" t="s">
        <v>323</v>
      </c>
      <c r="F153" s="77">
        <v>63000</v>
      </c>
      <c r="G153" s="77">
        <f>+SUMIF(AGRICORP!I:I,C153,AGRICORP!F:F)</f>
        <v>0</v>
      </c>
      <c r="H153" s="77">
        <f>+SUMIF(SMTP!D:D,'ALL 2019'!C153,SMTP!H:H)</f>
        <v>5362900</v>
      </c>
      <c r="I153" s="77">
        <f>SUMIF(AGRIVET!G:G,C153,AGRIVET!F:F)</f>
        <v>0</v>
      </c>
      <c r="J153" s="77">
        <f>+SUMIF(AGRIVAL!G:G,'ALL 2019'!C153,AGRIVAL!F:F)</f>
        <v>0</v>
      </c>
      <c r="K153" s="77">
        <f>+SUMIF(AGRIKOBA!G:G,'ALL 2019'!C153,AGRIKOBA!F:F)</f>
        <v>0</v>
      </c>
      <c r="L153" s="77">
        <f>+SUMIF(LMOI!F:F,'ALL 2019'!C153,LMOI!E:E)</f>
        <v>0</v>
      </c>
      <c r="M153" s="12">
        <f>+SUMIF(TARTINE!G:G,'ALL 2019'!C153,TARTINE!F:F)</f>
        <v>0</v>
      </c>
      <c r="N153" s="12">
        <f>+SUMIF(IDF!F:F,'ALL 2019'!C153,IDF!E:E)</f>
        <v>0</v>
      </c>
      <c r="O153" s="12">
        <f>+SUMIF(RYA!G:G,C153,RYA!F:F)</f>
        <v>0</v>
      </c>
      <c r="P153" s="12">
        <f>+SUMIF('SCI NOAH'!G:G,'ALL 2019'!C153,'SCI NOAH'!F:F)</f>
        <v>0</v>
      </c>
      <c r="Q153" s="12">
        <f>+SUMIF(SIM!F:F,'ALL 2019'!C153,SIM!E:E)</f>
        <v>0</v>
      </c>
      <c r="R153" s="147">
        <f>SUMIF('First Energy'!F:F,C153,'First Energy'!I:I)</f>
        <v>0</v>
      </c>
      <c r="S153" s="147">
        <f>SUMIF('ID Motors'!G:G,C153,'ID Motors'!J:J)</f>
        <v>0</v>
      </c>
      <c r="T153" s="12">
        <f>+SUMIF('ID RENTAL'!G:G,'ALL 2019'!C153,'ID RENTAL'!F:F)</f>
        <v>0</v>
      </c>
      <c r="U153" s="124">
        <f>+SUMIF('MCM '!G:G,'ALL 2019'!C153,'MCM '!F:F)</f>
        <v>0</v>
      </c>
      <c r="V153" s="77">
        <f>+SUMIF(AGRIMOTORS!G:G,C153,AGRIMOTORS!F:F)</f>
        <v>0</v>
      </c>
      <c r="W153" s="12">
        <f>+SUMIF(BOVIMA!F:F,'ALL 2019'!C153,BOVIMA!E:E)</f>
        <v>0</v>
      </c>
      <c r="X153" s="12">
        <f>+SUMIF(AGRIFEED!F:F,'ALL 2019'!C153,AGRIFEED!E:E)</f>
        <v>0</v>
      </c>
      <c r="Y153" s="12">
        <f>+SUMIF(AMIP!F:F,'ALL 2019'!C153,AMIP!E:E)</f>
        <v>0</v>
      </c>
      <c r="Z153" s="12">
        <f>+SUMIF(ISF!F:F,'ALL 2019'!C153,ISF!F:F)</f>
        <v>0</v>
      </c>
      <c r="AA153" s="12">
        <f>+SUMIF(MABEL!F:F,'ALL 2019'!C153,MABEL!E:E)</f>
        <v>0</v>
      </c>
      <c r="AB153" s="124">
        <f>+SUMIF(DISCOI!G:G,'ALL 2019'!C153,DISCOI!F:F)</f>
        <v>0</v>
      </c>
      <c r="AC153" s="12">
        <f>+SUMIF(NMP!F:F,'ALL 2019'!C153,NMP!E:E)</f>
        <v>0</v>
      </c>
      <c r="AD153" s="12">
        <f>+SUMIF('AMCHO '!F:F,'ALL 2019'!C153,'AMCHO '!E:E)</f>
        <v>0</v>
      </c>
      <c r="AE153" s="12">
        <f>SUMIF(CONFORTIS!G:G,'ALL 2019'!C153,CONFORTIS!F:F)</f>
        <v>0</v>
      </c>
      <c r="AF153" s="12">
        <f>+SUMIF('IRS IMMO'!G:G,'ALL 2019'!C153,'IRS IMMO'!F:F)</f>
        <v>0</v>
      </c>
      <c r="AG153" s="12">
        <f>SUMIF('United Malagasy'!F:F,'ALL 2019'!C153,'United Malagasy'!E:E)</f>
        <v>0</v>
      </c>
      <c r="AH153" s="12">
        <f>+SUMIF(AGRIVETAM!F:F,'ALL 2019'!C153,AGRIVETAM!E:E)</f>
        <v>0</v>
      </c>
      <c r="AI153" s="12">
        <f>+SUMIF(EUROPAINTS!F:F,'ALL 2019'!C153,EUROPAINTS!E:E)</f>
        <v>0</v>
      </c>
      <c r="AJ153" s="12">
        <f>SUMIF('CSS SAKAY'!F:F,'ALL 2019'!C153,'CSS SAKAY'!E:E)</f>
        <v>0</v>
      </c>
      <c r="AK153" s="77">
        <f>+SUMIF(AGRIMA!F:F,'ALL 2019'!C153,AGRIMA!E:E)</f>
        <v>0</v>
      </c>
      <c r="AL153" s="12">
        <f>+SUMIF(FERRIS!H:H,'ALL 2019'!C153,FERRIS!G:G)</f>
        <v>0</v>
      </c>
      <c r="AM153" s="12">
        <f>SUMIF(SEM!F:F,'ALL 2019'!C153,SEM!E:E)</f>
        <v>0</v>
      </c>
      <c r="AN153" s="12">
        <f>+SUMIF(Madatrade!F:F,'ALL 2019'!C153,Madatrade!E:E)</f>
        <v>0</v>
      </c>
      <c r="AO153" s="12">
        <f>+SUMIF('FIRST INVESTISSEMENT'!G:G,'ALL 2019'!C153,'FIRST INVESTISSEMENT'!F:F)</f>
        <v>0</v>
      </c>
    </row>
    <row r="154" spans="1:41" x14ac:dyDescent="0.25">
      <c r="A154" t="str">
        <f t="shared" si="5"/>
        <v>4</v>
      </c>
      <c r="B154" t="str">
        <f t="shared" si="6"/>
        <v>466</v>
      </c>
      <c r="C154" s="60">
        <v>46625000</v>
      </c>
      <c r="D154" s="23" t="s">
        <v>3250</v>
      </c>
      <c r="E154" s="24" t="s">
        <v>118</v>
      </c>
      <c r="F154" s="77">
        <v>166500</v>
      </c>
      <c r="G154" s="77">
        <f>+SUMIF(AGRICORP!I:I,C154,AGRICORP!F:F)</f>
        <v>0</v>
      </c>
      <c r="H154" s="77">
        <f>+SUMIF(SMTP!D:D,'ALL 2019'!C154,SMTP!H:H)</f>
        <v>924500</v>
      </c>
      <c r="I154" s="77">
        <f>SUMIF(AGRIVET!G:G,C154,AGRIVET!F:F)</f>
        <v>0</v>
      </c>
      <c r="J154" s="77">
        <f>+SUMIF(AGRIVAL!G:G,'ALL 2019'!C154,AGRIVAL!F:F)</f>
        <v>0</v>
      </c>
      <c r="K154" s="77">
        <f>+SUMIF(AGRIKOBA!G:G,'ALL 2019'!C154,AGRIKOBA!F:F)</f>
        <v>0</v>
      </c>
      <c r="L154" s="77">
        <f>+SUMIF(LMOI!F:F,'ALL 2019'!C154,LMOI!E:E)</f>
        <v>0</v>
      </c>
      <c r="M154" s="12">
        <f>+SUMIF(TARTINE!G:G,'ALL 2019'!C154,TARTINE!F:F)</f>
        <v>0</v>
      </c>
      <c r="N154" s="12">
        <f>+SUMIF(IDF!F:F,'ALL 2019'!C154,IDF!E:E)</f>
        <v>0</v>
      </c>
      <c r="O154" s="12">
        <f>+SUMIF(RYA!G:G,C154,RYA!F:F)</f>
        <v>0</v>
      </c>
      <c r="P154" s="12">
        <f>+SUMIF('SCI NOAH'!G:G,'ALL 2019'!C154,'SCI NOAH'!F:F)</f>
        <v>0</v>
      </c>
      <c r="Q154" s="12">
        <f>+SUMIF(SIM!F:F,'ALL 2019'!C154,SIM!E:E)</f>
        <v>0</v>
      </c>
      <c r="R154" s="147">
        <f>SUMIF('First Energy'!F:F,C154,'First Energy'!I:I)</f>
        <v>0</v>
      </c>
      <c r="S154" s="147">
        <f>SUMIF('ID Motors'!G:G,C154,'ID Motors'!J:J)</f>
        <v>0</v>
      </c>
      <c r="T154" s="12">
        <f>+SUMIF('ID RENTAL'!G:G,'ALL 2019'!C154,'ID RENTAL'!F:F)</f>
        <v>0</v>
      </c>
      <c r="U154" s="124">
        <f>+SUMIF('MCM '!G:G,'ALL 2019'!C154,'MCM '!F:F)</f>
        <v>0</v>
      </c>
      <c r="V154" s="77">
        <f>+SUMIF(AGRIMOTORS!G:G,C154,AGRIMOTORS!F:F)</f>
        <v>0</v>
      </c>
      <c r="W154" s="12">
        <f>+SUMIF(BOVIMA!F:F,'ALL 2019'!C154,BOVIMA!E:E)</f>
        <v>0</v>
      </c>
      <c r="X154" s="12">
        <f>+SUMIF(AGRIFEED!F:F,'ALL 2019'!C154,AGRIFEED!E:E)</f>
        <v>0</v>
      </c>
      <c r="Y154" s="12">
        <f>+SUMIF(AMIP!F:F,'ALL 2019'!C154,AMIP!E:E)</f>
        <v>0</v>
      </c>
      <c r="Z154" s="12">
        <f>+SUMIF(ISF!F:F,'ALL 2019'!C154,ISF!F:F)</f>
        <v>0</v>
      </c>
      <c r="AA154" s="12">
        <f>+SUMIF(MABEL!F:F,'ALL 2019'!C154,MABEL!E:E)</f>
        <v>0</v>
      </c>
      <c r="AB154" s="124">
        <f>+SUMIF(DISCOI!G:G,'ALL 2019'!C154,DISCOI!F:F)</f>
        <v>0</v>
      </c>
      <c r="AC154" s="12">
        <f>+SUMIF(NMP!F:F,'ALL 2019'!C154,NMP!E:E)</f>
        <v>0</v>
      </c>
      <c r="AD154" s="12">
        <f>+SUMIF('AMCHO '!F:F,'ALL 2019'!C154,'AMCHO '!E:E)</f>
        <v>0</v>
      </c>
      <c r="AE154" s="12">
        <f>SUMIF(CONFORTIS!G:G,'ALL 2019'!C154,CONFORTIS!F:F)</f>
        <v>0</v>
      </c>
      <c r="AF154" s="12">
        <f>+SUMIF('IRS IMMO'!G:G,'ALL 2019'!C154,'IRS IMMO'!F:F)</f>
        <v>0</v>
      </c>
      <c r="AG154" s="12">
        <f>SUMIF('United Malagasy'!F:F,'ALL 2019'!C154,'United Malagasy'!E:E)</f>
        <v>0</v>
      </c>
      <c r="AH154" s="12">
        <f>+SUMIF(AGRIVETAM!F:F,'ALL 2019'!C154,AGRIVETAM!E:E)</f>
        <v>0</v>
      </c>
      <c r="AI154" s="12">
        <f>+SUMIF(EUROPAINTS!F:F,'ALL 2019'!C154,EUROPAINTS!E:E)</f>
        <v>0</v>
      </c>
      <c r="AJ154" s="12">
        <f>SUMIF('CSS SAKAY'!F:F,'ALL 2019'!C154,'CSS SAKAY'!E:E)</f>
        <v>0</v>
      </c>
      <c r="AK154" s="77">
        <f>+SUMIF(AGRIMA!F:F,'ALL 2019'!C154,AGRIMA!E:E)</f>
        <v>0</v>
      </c>
      <c r="AL154" s="12">
        <f>+SUMIF(FERRIS!H:H,'ALL 2019'!C154,FERRIS!G:G)</f>
        <v>0</v>
      </c>
      <c r="AM154" s="12">
        <f>SUMIF(SEM!F:F,'ALL 2019'!C154,SEM!E:E)</f>
        <v>0</v>
      </c>
      <c r="AN154" s="12">
        <f>+SUMIF(Madatrade!F:F,'ALL 2019'!C154,Madatrade!E:E)</f>
        <v>0</v>
      </c>
      <c r="AO154" s="12">
        <f>+SUMIF('FIRST INVESTISSEMENT'!G:G,'ALL 2019'!C154,'FIRST INVESTISSEMENT'!F:F)</f>
        <v>0</v>
      </c>
    </row>
    <row r="155" spans="1:41" x14ac:dyDescent="0.25">
      <c r="A155" t="str">
        <f t="shared" si="5"/>
        <v>4</v>
      </c>
      <c r="B155" t="str">
        <f t="shared" si="6"/>
        <v>466</v>
      </c>
      <c r="C155" s="60">
        <v>46626000</v>
      </c>
      <c r="D155" s="23" t="s">
        <v>3250</v>
      </c>
      <c r="E155" s="24" t="s">
        <v>324</v>
      </c>
      <c r="F155" s="77">
        <v>256500</v>
      </c>
      <c r="G155" s="77">
        <f>+SUMIF(AGRICORP!I:I,C155,AGRICORP!F:F)</f>
        <v>0</v>
      </c>
      <c r="H155" s="77">
        <f>+SUMIF(SMTP!D:D,'ALL 2019'!C155,SMTP!H:H)</f>
        <v>16064094.32</v>
      </c>
      <c r="I155" s="77">
        <f>SUMIF(AGRIVET!G:G,C155,AGRIVET!F:F)</f>
        <v>0</v>
      </c>
      <c r="J155" s="77">
        <f>+SUMIF(AGRIVAL!G:G,'ALL 2019'!C155,AGRIVAL!F:F)</f>
        <v>0</v>
      </c>
      <c r="K155" s="77">
        <f>+SUMIF(AGRIKOBA!G:G,'ALL 2019'!C155,AGRIKOBA!F:F)</f>
        <v>0</v>
      </c>
      <c r="L155" s="77">
        <f>+SUMIF(LMOI!F:F,'ALL 2019'!C155,LMOI!E:E)</f>
        <v>0</v>
      </c>
      <c r="M155" s="12">
        <f>+SUMIF(TARTINE!G:G,'ALL 2019'!C155,TARTINE!F:F)</f>
        <v>0</v>
      </c>
      <c r="N155" s="12">
        <f>+SUMIF(IDF!F:F,'ALL 2019'!C155,IDF!E:E)</f>
        <v>0</v>
      </c>
      <c r="O155" s="12">
        <f>+SUMIF(RYA!G:G,C155,RYA!F:F)</f>
        <v>0</v>
      </c>
      <c r="P155" s="12">
        <f>+SUMIF('SCI NOAH'!G:G,'ALL 2019'!C155,'SCI NOAH'!F:F)</f>
        <v>0</v>
      </c>
      <c r="Q155" s="12">
        <f>+SUMIF(SIM!F:F,'ALL 2019'!C155,SIM!E:E)</f>
        <v>0</v>
      </c>
      <c r="R155" s="147">
        <f>SUMIF('First Energy'!F:F,C155,'First Energy'!I:I)</f>
        <v>0</v>
      </c>
      <c r="S155" s="147">
        <f>SUMIF('ID Motors'!G:G,C155,'ID Motors'!J:J)</f>
        <v>0</v>
      </c>
      <c r="T155" s="12">
        <f>+SUMIF('ID RENTAL'!G:G,'ALL 2019'!C155,'ID RENTAL'!F:F)</f>
        <v>0</v>
      </c>
      <c r="U155" s="124">
        <f>+SUMIF('MCM '!G:G,'ALL 2019'!C155,'MCM '!F:F)</f>
        <v>0</v>
      </c>
      <c r="V155" s="77">
        <f>+SUMIF(AGRIMOTORS!G:G,C155,AGRIMOTORS!F:F)</f>
        <v>0</v>
      </c>
      <c r="W155" s="12">
        <f>+SUMIF(BOVIMA!F:F,'ALL 2019'!C155,BOVIMA!E:E)</f>
        <v>0</v>
      </c>
      <c r="X155" s="12">
        <f>+SUMIF(AGRIFEED!F:F,'ALL 2019'!C155,AGRIFEED!E:E)</f>
        <v>0</v>
      </c>
      <c r="Y155" s="12">
        <f>+SUMIF(AMIP!F:F,'ALL 2019'!C155,AMIP!E:E)</f>
        <v>0</v>
      </c>
      <c r="Z155" s="12">
        <f>+SUMIF(ISF!F:F,'ALL 2019'!C155,ISF!F:F)</f>
        <v>0</v>
      </c>
      <c r="AA155" s="12">
        <f>+SUMIF(MABEL!F:F,'ALL 2019'!C155,MABEL!E:E)</f>
        <v>0</v>
      </c>
      <c r="AB155" s="124">
        <f>+SUMIF(DISCOI!G:G,'ALL 2019'!C155,DISCOI!F:F)</f>
        <v>0</v>
      </c>
      <c r="AC155" s="12">
        <f>+SUMIF(NMP!F:F,'ALL 2019'!C155,NMP!E:E)</f>
        <v>0</v>
      </c>
      <c r="AD155" s="12">
        <f>+SUMIF('AMCHO '!F:F,'ALL 2019'!C155,'AMCHO '!E:E)</f>
        <v>0</v>
      </c>
      <c r="AE155" s="12">
        <f>SUMIF(CONFORTIS!G:G,'ALL 2019'!C155,CONFORTIS!F:F)</f>
        <v>0</v>
      </c>
      <c r="AF155" s="12">
        <f>+SUMIF('IRS IMMO'!G:G,'ALL 2019'!C155,'IRS IMMO'!F:F)</f>
        <v>0</v>
      </c>
      <c r="AG155" s="12">
        <f>SUMIF('United Malagasy'!F:F,'ALL 2019'!C155,'United Malagasy'!E:E)</f>
        <v>0</v>
      </c>
      <c r="AH155" s="12">
        <f>+SUMIF(AGRIVETAM!F:F,'ALL 2019'!C155,AGRIVETAM!E:E)</f>
        <v>0</v>
      </c>
      <c r="AI155" s="12">
        <f>+SUMIF(EUROPAINTS!F:F,'ALL 2019'!C155,EUROPAINTS!E:E)</f>
        <v>0</v>
      </c>
      <c r="AJ155" s="12">
        <f>SUMIF('CSS SAKAY'!F:F,'ALL 2019'!C155,'CSS SAKAY'!E:E)</f>
        <v>0</v>
      </c>
      <c r="AK155" s="77">
        <f>+SUMIF(AGRIMA!F:F,'ALL 2019'!C155,AGRIMA!E:E)</f>
        <v>0</v>
      </c>
      <c r="AL155" s="12">
        <f>+SUMIF(FERRIS!H:H,'ALL 2019'!C155,FERRIS!G:G)</f>
        <v>0</v>
      </c>
      <c r="AM155" s="12">
        <f>SUMIF(SEM!F:F,'ALL 2019'!C155,SEM!E:E)</f>
        <v>0</v>
      </c>
      <c r="AN155" s="12">
        <f>+SUMIF(Madatrade!F:F,'ALL 2019'!C155,Madatrade!E:E)</f>
        <v>0</v>
      </c>
      <c r="AO155" s="12">
        <f>+SUMIF('FIRST INVESTISSEMENT'!G:G,'ALL 2019'!C155,'FIRST INVESTISSEMENT'!F:F)</f>
        <v>0</v>
      </c>
    </row>
    <row r="156" spans="1:41" x14ac:dyDescent="0.25">
      <c r="A156" t="str">
        <f t="shared" si="5"/>
        <v>4</v>
      </c>
      <c r="B156" t="str">
        <f t="shared" si="6"/>
        <v>466</v>
      </c>
      <c r="C156" s="60">
        <v>46627000</v>
      </c>
      <c r="D156" s="23" t="s">
        <v>3250</v>
      </c>
      <c r="E156" s="24" t="s">
        <v>325</v>
      </c>
      <c r="F156" s="77">
        <v>9000</v>
      </c>
      <c r="G156" s="77">
        <f>+SUMIF(AGRICORP!I:I,C156,AGRICORP!F:F)</f>
        <v>0</v>
      </c>
      <c r="H156" s="77">
        <f>+SUMIF(SMTP!D:D,'ALL 2019'!C156,SMTP!H:H)</f>
        <v>939381800</v>
      </c>
      <c r="I156" s="77">
        <f>SUMIF(AGRIVET!G:G,C156,AGRIVET!F:F)</f>
        <v>0</v>
      </c>
      <c r="J156" s="77">
        <f>+SUMIF(AGRIVAL!G:G,'ALL 2019'!C156,AGRIVAL!F:F)</f>
        <v>0</v>
      </c>
      <c r="K156" s="77">
        <f>+SUMIF(AGRIKOBA!G:G,'ALL 2019'!C156,AGRIKOBA!F:F)</f>
        <v>0</v>
      </c>
      <c r="L156" s="77">
        <f>+SUMIF(LMOI!F:F,'ALL 2019'!C156,LMOI!E:E)</f>
        <v>0</v>
      </c>
      <c r="M156" s="12">
        <f>+SUMIF(TARTINE!G:G,'ALL 2019'!C156,TARTINE!F:F)</f>
        <v>0</v>
      </c>
      <c r="N156" s="12">
        <f>+SUMIF(IDF!F:F,'ALL 2019'!C156,IDF!E:E)</f>
        <v>0</v>
      </c>
      <c r="O156" s="12">
        <f>+SUMIF(RYA!G:G,C156,RYA!F:F)</f>
        <v>0</v>
      </c>
      <c r="P156" s="12">
        <f>+SUMIF('SCI NOAH'!G:G,'ALL 2019'!C156,'SCI NOAH'!F:F)</f>
        <v>0</v>
      </c>
      <c r="Q156" s="12">
        <f>+SUMIF(SIM!F:F,'ALL 2019'!C156,SIM!E:E)</f>
        <v>0</v>
      </c>
      <c r="R156" s="147">
        <f>SUMIF('First Energy'!F:F,C156,'First Energy'!I:I)</f>
        <v>0</v>
      </c>
      <c r="S156" s="147">
        <f>SUMIF('ID Motors'!G:G,C156,'ID Motors'!J:J)</f>
        <v>0</v>
      </c>
      <c r="T156" s="12">
        <f>+SUMIF('ID RENTAL'!G:G,'ALL 2019'!C156,'ID RENTAL'!F:F)</f>
        <v>0</v>
      </c>
      <c r="U156" s="124">
        <f>+SUMIF('MCM '!G:G,'ALL 2019'!C156,'MCM '!F:F)</f>
        <v>0</v>
      </c>
      <c r="V156" s="77">
        <f>+SUMIF(AGRIMOTORS!G:G,C156,AGRIMOTORS!F:F)</f>
        <v>0</v>
      </c>
      <c r="W156" s="12">
        <f>+SUMIF(BOVIMA!F:F,'ALL 2019'!C156,BOVIMA!E:E)</f>
        <v>0</v>
      </c>
      <c r="X156" s="12">
        <f>+SUMIF(AGRIFEED!F:F,'ALL 2019'!C156,AGRIFEED!E:E)</f>
        <v>0</v>
      </c>
      <c r="Y156" s="12">
        <f>+SUMIF(AMIP!F:F,'ALL 2019'!C156,AMIP!E:E)</f>
        <v>0</v>
      </c>
      <c r="Z156" s="12">
        <f>+SUMIF(ISF!F:F,'ALL 2019'!C156,ISF!F:F)</f>
        <v>0</v>
      </c>
      <c r="AA156" s="12">
        <f>+SUMIF(MABEL!F:F,'ALL 2019'!C156,MABEL!E:E)</f>
        <v>0</v>
      </c>
      <c r="AB156" s="124">
        <f>+SUMIF(DISCOI!G:G,'ALL 2019'!C156,DISCOI!F:F)</f>
        <v>0</v>
      </c>
      <c r="AC156" s="12">
        <f>+SUMIF(NMP!F:F,'ALL 2019'!C156,NMP!E:E)</f>
        <v>0</v>
      </c>
      <c r="AD156" s="12">
        <f>+SUMIF('AMCHO '!F:F,'ALL 2019'!C156,'AMCHO '!E:E)</f>
        <v>0</v>
      </c>
      <c r="AE156" s="12">
        <f>SUMIF(CONFORTIS!G:G,'ALL 2019'!C156,CONFORTIS!F:F)</f>
        <v>0</v>
      </c>
      <c r="AF156" s="12">
        <f>+SUMIF('IRS IMMO'!G:G,'ALL 2019'!C156,'IRS IMMO'!F:F)</f>
        <v>0</v>
      </c>
      <c r="AG156" s="12">
        <f>SUMIF('United Malagasy'!F:F,'ALL 2019'!C156,'United Malagasy'!E:E)</f>
        <v>0</v>
      </c>
      <c r="AH156" s="12">
        <f>+SUMIF(AGRIVETAM!F:F,'ALL 2019'!C156,AGRIVETAM!E:E)</f>
        <v>0</v>
      </c>
      <c r="AI156" s="12">
        <f>+SUMIF(EUROPAINTS!F:F,'ALL 2019'!C156,EUROPAINTS!E:E)</f>
        <v>0</v>
      </c>
      <c r="AJ156" s="12">
        <f>SUMIF('CSS SAKAY'!F:F,'ALL 2019'!C156,'CSS SAKAY'!E:E)</f>
        <v>0</v>
      </c>
      <c r="AK156" s="77">
        <f>+SUMIF(AGRIMA!F:F,'ALL 2019'!C156,AGRIMA!E:E)</f>
        <v>0</v>
      </c>
      <c r="AL156" s="12">
        <f>+SUMIF(FERRIS!H:H,'ALL 2019'!C156,FERRIS!G:G)</f>
        <v>0</v>
      </c>
      <c r="AM156" s="12">
        <f>SUMIF(SEM!F:F,'ALL 2019'!C156,SEM!E:E)</f>
        <v>0</v>
      </c>
      <c r="AN156" s="12">
        <f>+SUMIF(Madatrade!F:F,'ALL 2019'!C156,Madatrade!E:E)</f>
        <v>0</v>
      </c>
      <c r="AO156" s="12">
        <f>+SUMIF('FIRST INVESTISSEMENT'!G:G,'ALL 2019'!C156,'FIRST INVESTISSEMENT'!F:F)</f>
        <v>0</v>
      </c>
    </row>
    <row r="157" spans="1:41" x14ac:dyDescent="0.25">
      <c r="A157" t="str">
        <f t="shared" si="5"/>
        <v>4</v>
      </c>
      <c r="B157" t="str">
        <f t="shared" si="6"/>
        <v>466</v>
      </c>
      <c r="C157" s="60">
        <v>46628000</v>
      </c>
      <c r="D157" s="23" t="s">
        <v>3250</v>
      </c>
      <c r="E157" s="24" t="s">
        <v>2</v>
      </c>
      <c r="F157" s="77">
        <v>0</v>
      </c>
      <c r="G157" s="77">
        <f>+SUMIF(AGRICORP!I:I,C157,AGRICORP!F:F)</f>
        <v>0</v>
      </c>
      <c r="H157" s="77">
        <f>+SUMIF(SMTP!D:D,'ALL 2019'!C157,SMTP!H:H)</f>
        <v>3750000</v>
      </c>
      <c r="I157" s="77">
        <f>SUMIF(AGRIVET!G:G,C157,AGRIVET!F:F)</f>
        <v>0</v>
      </c>
      <c r="J157" s="77">
        <f>+SUMIF(AGRIVAL!G:G,'ALL 2019'!C157,AGRIVAL!F:F)</f>
        <v>0</v>
      </c>
      <c r="K157" s="77">
        <f>+SUMIF(AGRIKOBA!G:G,'ALL 2019'!C157,AGRIKOBA!F:F)</f>
        <v>0</v>
      </c>
      <c r="L157" s="77">
        <f>+SUMIF(LMOI!F:F,'ALL 2019'!C157,LMOI!E:E)</f>
        <v>0</v>
      </c>
      <c r="M157" s="12">
        <f>+SUMIF(TARTINE!G:G,'ALL 2019'!C157,TARTINE!F:F)</f>
        <v>0</v>
      </c>
      <c r="N157" s="12">
        <f>+SUMIF(IDF!F:F,'ALL 2019'!C157,IDF!E:E)</f>
        <v>0</v>
      </c>
      <c r="O157" s="12">
        <f>+SUMIF(RYA!G:G,C157,RYA!F:F)</f>
        <v>0</v>
      </c>
      <c r="P157" s="12">
        <f>+SUMIF('SCI NOAH'!G:G,'ALL 2019'!C157,'SCI NOAH'!F:F)</f>
        <v>0</v>
      </c>
      <c r="Q157" s="12">
        <f>+SUMIF(SIM!F:F,'ALL 2019'!C157,SIM!E:E)</f>
        <v>0</v>
      </c>
      <c r="R157" s="147">
        <f>SUMIF('First Energy'!F:F,C157,'First Energy'!I:I)</f>
        <v>0</v>
      </c>
      <c r="S157" s="147">
        <f>SUMIF('ID Motors'!G:G,C157,'ID Motors'!J:J)</f>
        <v>0</v>
      </c>
      <c r="T157" s="12">
        <f>+SUMIF('ID RENTAL'!G:G,'ALL 2019'!C157,'ID RENTAL'!F:F)</f>
        <v>0</v>
      </c>
      <c r="U157" s="124">
        <f>+SUMIF('MCM '!G:G,'ALL 2019'!C157,'MCM '!F:F)</f>
        <v>0</v>
      </c>
      <c r="V157" s="77">
        <f>+SUMIF(AGRIMOTORS!G:G,C157,AGRIMOTORS!F:F)</f>
        <v>0</v>
      </c>
      <c r="W157" s="12">
        <f>+SUMIF(BOVIMA!F:F,'ALL 2019'!C157,BOVIMA!E:E)</f>
        <v>0</v>
      </c>
      <c r="X157" s="12">
        <f>+SUMIF(AGRIFEED!F:F,'ALL 2019'!C157,AGRIFEED!E:E)</f>
        <v>0</v>
      </c>
      <c r="Y157" s="12">
        <f>+SUMIF(AMIP!F:F,'ALL 2019'!C157,AMIP!E:E)</f>
        <v>0</v>
      </c>
      <c r="Z157" s="12">
        <f>+SUMIF(ISF!F:F,'ALL 2019'!C157,ISF!F:F)</f>
        <v>0</v>
      </c>
      <c r="AA157" s="12">
        <f>+SUMIF(MABEL!F:F,'ALL 2019'!C157,MABEL!E:E)</f>
        <v>0</v>
      </c>
      <c r="AB157" s="124">
        <f>+SUMIF(DISCOI!G:G,'ALL 2019'!C157,DISCOI!F:F)</f>
        <v>0</v>
      </c>
      <c r="AC157" s="12">
        <f>+SUMIF(NMP!F:F,'ALL 2019'!C157,NMP!E:E)</f>
        <v>0</v>
      </c>
      <c r="AD157" s="12">
        <f>+SUMIF('AMCHO '!F:F,'ALL 2019'!C157,'AMCHO '!E:E)</f>
        <v>0</v>
      </c>
      <c r="AE157" s="12">
        <f>SUMIF(CONFORTIS!G:G,'ALL 2019'!C157,CONFORTIS!F:F)</f>
        <v>0</v>
      </c>
      <c r="AF157" s="12">
        <f>+SUMIF('IRS IMMO'!G:G,'ALL 2019'!C157,'IRS IMMO'!F:F)</f>
        <v>0</v>
      </c>
      <c r="AG157" s="12">
        <f>SUMIF('United Malagasy'!F:F,'ALL 2019'!C157,'United Malagasy'!E:E)</f>
        <v>0</v>
      </c>
      <c r="AH157" s="12">
        <f>+SUMIF(AGRIVETAM!F:F,'ALL 2019'!C157,AGRIVETAM!E:E)</f>
        <v>0</v>
      </c>
      <c r="AI157" s="12">
        <f>+SUMIF(EUROPAINTS!F:F,'ALL 2019'!C157,EUROPAINTS!E:E)</f>
        <v>0</v>
      </c>
      <c r="AJ157" s="12">
        <f>SUMIF('CSS SAKAY'!F:F,'ALL 2019'!C157,'CSS SAKAY'!E:E)</f>
        <v>0</v>
      </c>
      <c r="AK157" s="77">
        <f>+SUMIF(AGRIMA!F:F,'ALL 2019'!C157,AGRIMA!E:E)</f>
        <v>0</v>
      </c>
      <c r="AL157" s="12">
        <f>+SUMIF(FERRIS!H:H,'ALL 2019'!C157,FERRIS!G:G)</f>
        <v>0</v>
      </c>
      <c r="AM157" s="12">
        <f>SUMIF(SEM!F:F,'ALL 2019'!C157,SEM!E:E)</f>
        <v>0</v>
      </c>
      <c r="AN157" s="12">
        <f>+SUMIF(Madatrade!F:F,'ALL 2019'!C157,Madatrade!E:E)</f>
        <v>0</v>
      </c>
      <c r="AO157" s="12">
        <f>+SUMIF('FIRST INVESTISSEMENT'!G:G,'ALL 2019'!C157,'FIRST INVESTISSEMENT'!F:F)</f>
        <v>0</v>
      </c>
    </row>
    <row r="158" spans="1:41" x14ac:dyDescent="0.25">
      <c r="A158" t="str">
        <f t="shared" si="5"/>
        <v>4</v>
      </c>
      <c r="B158" t="str">
        <f t="shared" si="6"/>
        <v>466</v>
      </c>
      <c r="C158" s="60">
        <v>46629000</v>
      </c>
      <c r="D158" s="23" t="s">
        <v>3250</v>
      </c>
      <c r="E158" s="24" t="s">
        <v>117</v>
      </c>
      <c r="F158" s="77">
        <v>0</v>
      </c>
      <c r="G158" s="77">
        <f>+SUMIF(AGRICORP!I:I,C158,AGRICORP!F:F)</f>
        <v>0</v>
      </c>
      <c r="H158" s="77">
        <f>+SUMIF(SMTP!D:D,'ALL 2019'!C158,SMTP!H:H)</f>
        <v>2636200</v>
      </c>
      <c r="I158" s="77">
        <f>SUMIF(AGRIVET!G:G,C158,AGRIVET!F:F)</f>
        <v>0</v>
      </c>
      <c r="J158" s="77">
        <f>+SUMIF(AGRIVAL!G:G,'ALL 2019'!C158,AGRIVAL!F:F)</f>
        <v>0</v>
      </c>
      <c r="K158" s="77">
        <f>+SUMIF(AGRIKOBA!G:G,'ALL 2019'!C158,AGRIKOBA!F:F)</f>
        <v>0</v>
      </c>
      <c r="L158" s="77">
        <f>+SUMIF(LMOI!F:F,'ALL 2019'!C158,LMOI!E:E)</f>
        <v>0</v>
      </c>
      <c r="M158" s="12">
        <f>+SUMIF(TARTINE!G:G,'ALL 2019'!C158,TARTINE!F:F)</f>
        <v>0</v>
      </c>
      <c r="N158" s="12">
        <f>+SUMIF(IDF!F:F,'ALL 2019'!C158,IDF!E:E)</f>
        <v>0</v>
      </c>
      <c r="O158" s="12">
        <f>+SUMIF(RYA!G:G,C158,RYA!F:F)</f>
        <v>0</v>
      </c>
      <c r="P158" s="12">
        <f>+SUMIF('SCI NOAH'!G:G,'ALL 2019'!C158,'SCI NOAH'!F:F)</f>
        <v>0</v>
      </c>
      <c r="Q158" s="12">
        <f>+SUMIF(SIM!F:F,'ALL 2019'!C158,SIM!E:E)</f>
        <v>0</v>
      </c>
      <c r="R158" s="147">
        <f>SUMIF('First Energy'!F:F,C158,'First Energy'!I:I)</f>
        <v>0</v>
      </c>
      <c r="S158" s="147">
        <f>SUMIF('ID Motors'!G:G,C158,'ID Motors'!J:J)</f>
        <v>0</v>
      </c>
      <c r="T158" s="12">
        <f>+SUMIF('ID RENTAL'!G:G,'ALL 2019'!C158,'ID RENTAL'!F:F)</f>
        <v>0</v>
      </c>
      <c r="U158" s="124">
        <f>+SUMIF('MCM '!G:G,'ALL 2019'!C158,'MCM '!F:F)</f>
        <v>0</v>
      </c>
      <c r="V158" s="77">
        <f>+SUMIF(AGRIMOTORS!G:G,C158,AGRIMOTORS!F:F)</f>
        <v>0</v>
      </c>
      <c r="W158" s="12">
        <f>+SUMIF(BOVIMA!F:F,'ALL 2019'!C158,BOVIMA!E:E)</f>
        <v>0</v>
      </c>
      <c r="X158" s="12">
        <f>+SUMIF(AGRIFEED!F:F,'ALL 2019'!C158,AGRIFEED!E:E)</f>
        <v>0</v>
      </c>
      <c r="Y158" s="12">
        <f>+SUMIF(AMIP!F:F,'ALL 2019'!C158,AMIP!E:E)</f>
        <v>0</v>
      </c>
      <c r="Z158" s="12">
        <f>+SUMIF(ISF!F:F,'ALL 2019'!C158,ISF!F:F)</f>
        <v>0</v>
      </c>
      <c r="AA158" s="12">
        <f>+SUMIF(MABEL!F:F,'ALL 2019'!C158,MABEL!E:E)</f>
        <v>0</v>
      </c>
      <c r="AB158" s="124">
        <f>+SUMIF(DISCOI!G:G,'ALL 2019'!C158,DISCOI!F:F)</f>
        <v>0</v>
      </c>
      <c r="AC158" s="12">
        <f>+SUMIF(NMP!F:F,'ALL 2019'!C158,NMP!E:E)</f>
        <v>0</v>
      </c>
      <c r="AD158" s="12">
        <f>+SUMIF('AMCHO '!F:F,'ALL 2019'!C158,'AMCHO '!E:E)</f>
        <v>0</v>
      </c>
      <c r="AE158" s="12">
        <f>SUMIF(CONFORTIS!G:G,'ALL 2019'!C158,CONFORTIS!F:F)</f>
        <v>0</v>
      </c>
      <c r="AF158" s="12">
        <f>+SUMIF('IRS IMMO'!G:G,'ALL 2019'!C158,'IRS IMMO'!F:F)</f>
        <v>0</v>
      </c>
      <c r="AG158" s="12">
        <f>SUMIF('United Malagasy'!F:F,'ALL 2019'!C158,'United Malagasy'!E:E)</f>
        <v>0</v>
      </c>
      <c r="AH158" s="12">
        <f>+SUMIF(AGRIVETAM!F:F,'ALL 2019'!C158,AGRIVETAM!E:E)</f>
        <v>0</v>
      </c>
      <c r="AI158" s="12">
        <f>+SUMIF(EUROPAINTS!F:F,'ALL 2019'!C158,EUROPAINTS!E:E)</f>
        <v>0</v>
      </c>
      <c r="AJ158" s="12">
        <f>SUMIF('CSS SAKAY'!F:F,'ALL 2019'!C158,'CSS SAKAY'!E:E)</f>
        <v>0</v>
      </c>
      <c r="AK158" s="77">
        <f>+SUMIF(AGRIMA!F:F,'ALL 2019'!C158,AGRIMA!E:E)</f>
        <v>0</v>
      </c>
      <c r="AL158" s="12">
        <f>+SUMIF(FERRIS!H:H,'ALL 2019'!C158,FERRIS!G:G)</f>
        <v>0</v>
      </c>
      <c r="AM158" s="12">
        <f>SUMIF(SEM!F:F,'ALL 2019'!C158,SEM!E:E)</f>
        <v>0</v>
      </c>
      <c r="AN158" s="12">
        <f>+SUMIF(Madatrade!F:F,'ALL 2019'!C158,Madatrade!E:E)</f>
        <v>0</v>
      </c>
      <c r="AO158" s="12">
        <f>+SUMIF('FIRST INVESTISSEMENT'!G:G,'ALL 2019'!C158,'FIRST INVESTISSEMENT'!F:F)</f>
        <v>0</v>
      </c>
    </row>
    <row r="159" spans="1:41" x14ac:dyDescent="0.25">
      <c r="A159" t="str">
        <f t="shared" si="5"/>
        <v>4</v>
      </c>
      <c r="B159" t="str">
        <f t="shared" si="6"/>
        <v>466</v>
      </c>
      <c r="C159" s="60">
        <v>46630000</v>
      </c>
      <c r="D159" s="23" t="s">
        <v>3250</v>
      </c>
      <c r="E159" s="24" t="s">
        <v>116</v>
      </c>
      <c r="F159" s="77">
        <v>636050</v>
      </c>
      <c r="G159" s="77">
        <f>+SUMIF(AGRICORP!I:I,C159,AGRICORP!F:F)</f>
        <v>0</v>
      </c>
      <c r="H159" s="77">
        <f>+SUMIF(SMTP!D:D,'ALL 2019'!C159,SMTP!H:H)</f>
        <v>78363462.969999999</v>
      </c>
      <c r="I159" s="77">
        <f>SUMIF(AGRIVET!G:G,C159,AGRIVET!F:F)</f>
        <v>0</v>
      </c>
      <c r="J159" s="77">
        <f>+SUMIF(AGRIVAL!G:G,'ALL 2019'!C159,AGRIVAL!F:F)</f>
        <v>0</v>
      </c>
      <c r="K159" s="77">
        <f>+SUMIF(AGRIKOBA!G:G,'ALL 2019'!C159,AGRIKOBA!F:F)</f>
        <v>0</v>
      </c>
      <c r="L159" s="77">
        <f>+SUMIF(LMOI!F:F,'ALL 2019'!C159,LMOI!E:E)</f>
        <v>0</v>
      </c>
      <c r="M159" s="12">
        <f>+SUMIF(TARTINE!G:G,'ALL 2019'!C159,TARTINE!F:F)</f>
        <v>0</v>
      </c>
      <c r="N159" s="12">
        <f>+SUMIF(IDF!F:F,'ALL 2019'!C159,IDF!E:E)</f>
        <v>0</v>
      </c>
      <c r="O159" s="12">
        <f>+SUMIF(RYA!G:G,C159,RYA!F:F)</f>
        <v>0</v>
      </c>
      <c r="P159" s="12">
        <f>+SUMIF('SCI NOAH'!G:G,'ALL 2019'!C159,'SCI NOAH'!F:F)</f>
        <v>0</v>
      </c>
      <c r="Q159" s="12">
        <f>+SUMIF(SIM!F:F,'ALL 2019'!C159,SIM!E:E)</f>
        <v>0</v>
      </c>
      <c r="R159" s="147">
        <f>SUMIF('First Energy'!F:F,C159,'First Energy'!I:I)</f>
        <v>0</v>
      </c>
      <c r="S159" s="147">
        <f>SUMIF('ID Motors'!G:G,C159,'ID Motors'!J:J)</f>
        <v>0</v>
      </c>
      <c r="T159" s="12">
        <f>+SUMIF('ID RENTAL'!G:G,'ALL 2019'!C159,'ID RENTAL'!F:F)</f>
        <v>0</v>
      </c>
      <c r="U159" s="124">
        <f>+SUMIF('MCM '!G:G,'ALL 2019'!C159,'MCM '!F:F)</f>
        <v>0</v>
      </c>
      <c r="V159" s="77">
        <f>+SUMIF(AGRIMOTORS!G:G,C159,AGRIMOTORS!F:F)</f>
        <v>0</v>
      </c>
      <c r="W159" s="12">
        <f>+SUMIF(BOVIMA!F:F,'ALL 2019'!C159,BOVIMA!E:E)</f>
        <v>0</v>
      </c>
      <c r="X159" s="12">
        <f>+SUMIF(AGRIFEED!F:F,'ALL 2019'!C159,AGRIFEED!E:E)</f>
        <v>0</v>
      </c>
      <c r="Y159" s="12">
        <f>+SUMIF(AMIP!F:F,'ALL 2019'!C159,AMIP!E:E)</f>
        <v>0</v>
      </c>
      <c r="Z159" s="12">
        <f>+SUMIF(ISF!F:F,'ALL 2019'!C159,ISF!F:F)</f>
        <v>0</v>
      </c>
      <c r="AA159" s="12">
        <f>+SUMIF(MABEL!F:F,'ALL 2019'!C159,MABEL!E:E)</f>
        <v>0</v>
      </c>
      <c r="AB159" s="124">
        <f>+SUMIF(DISCOI!G:G,'ALL 2019'!C159,DISCOI!F:F)</f>
        <v>0</v>
      </c>
      <c r="AC159" s="12">
        <f>+SUMIF(NMP!F:F,'ALL 2019'!C159,NMP!E:E)</f>
        <v>0</v>
      </c>
      <c r="AD159" s="12">
        <f>+SUMIF('AMCHO '!F:F,'ALL 2019'!C159,'AMCHO '!E:E)</f>
        <v>0</v>
      </c>
      <c r="AE159" s="12">
        <f>SUMIF(CONFORTIS!G:G,'ALL 2019'!C159,CONFORTIS!F:F)</f>
        <v>0</v>
      </c>
      <c r="AF159" s="12">
        <f>+SUMIF('IRS IMMO'!G:G,'ALL 2019'!C159,'IRS IMMO'!F:F)</f>
        <v>0</v>
      </c>
      <c r="AG159" s="12">
        <f>SUMIF('United Malagasy'!F:F,'ALL 2019'!C159,'United Malagasy'!E:E)</f>
        <v>0</v>
      </c>
      <c r="AH159" s="12">
        <f>+SUMIF(AGRIVETAM!F:F,'ALL 2019'!C159,AGRIVETAM!E:E)</f>
        <v>0</v>
      </c>
      <c r="AI159" s="12">
        <f>+SUMIF(EUROPAINTS!F:F,'ALL 2019'!C159,EUROPAINTS!E:E)</f>
        <v>0</v>
      </c>
      <c r="AJ159" s="12">
        <f>SUMIF('CSS SAKAY'!F:F,'ALL 2019'!C159,'CSS SAKAY'!E:E)</f>
        <v>0</v>
      </c>
      <c r="AK159" s="77">
        <f>+SUMIF(AGRIMA!F:F,'ALL 2019'!C159,AGRIMA!E:E)</f>
        <v>0</v>
      </c>
      <c r="AL159" s="12">
        <f>+SUMIF(FERRIS!H:H,'ALL 2019'!C159,FERRIS!G:G)</f>
        <v>0</v>
      </c>
      <c r="AM159" s="12">
        <f>SUMIF(SEM!F:F,'ALL 2019'!C159,SEM!E:E)</f>
        <v>0</v>
      </c>
      <c r="AN159" s="12">
        <f>+SUMIF(Madatrade!F:F,'ALL 2019'!C159,Madatrade!E:E)</f>
        <v>0</v>
      </c>
      <c r="AO159" s="12">
        <f>+SUMIF('FIRST INVESTISSEMENT'!G:G,'ALL 2019'!C159,'FIRST INVESTISSEMENT'!F:F)</f>
        <v>0</v>
      </c>
    </row>
    <row r="160" spans="1:41" x14ac:dyDescent="0.25">
      <c r="A160" t="str">
        <f t="shared" si="5"/>
        <v>4</v>
      </c>
      <c r="B160" t="str">
        <f t="shared" si="6"/>
        <v>466</v>
      </c>
      <c r="C160" s="61">
        <v>46631000</v>
      </c>
      <c r="D160" s="23" t="s">
        <v>3250</v>
      </c>
      <c r="E160" s="24" t="s">
        <v>656</v>
      </c>
      <c r="F160" s="77">
        <v>0</v>
      </c>
      <c r="G160" s="77">
        <f>+SUMIF(AGRICORP!I:I,C160,AGRICORP!F:F)</f>
        <v>0</v>
      </c>
      <c r="H160" s="77">
        <f>+SUMIF(SMTP!D:D,'ALL 2019'!C160,SMTP!H:H)</f>
        <v>4579886.01</v>
      </c>
      <c r="I160" s="77">
        <f>SUMIF(AGRIVET!G:G,C160,AGRIVET!F:F)</f>
        <v>0</v>
      </c>
      <c r="J160" s="77">
        <f>+SUMIF(AGRIVAL!G:G,'ALL 2019'!C160,AGRIVAL!F:F)</f>
        <v>0</v>
      </c>
      <c r="K160" s="77">
        <f>+SUMIF(AGRIKOBA!G:G,'ALL 2019'!C160,AGRIKOBA!F:F)</f>
        <v>0</v>
      </c>
      <c r="L160" s="77">
        <f>+SUMIF(LMOI!F:F,'ALL 2019'!C160,LMOI!E:E)</f>
        <v>0</v>
      </c>
      <c r="M160" s="12">
        <f>+SUMIF(TARTINE!G:G,'ALL 2019'!C160,TARTINE!F:F)</f>
        <v>0</v>
      </c>
      <c r="N160" s="12">
        <f>+SUMIF(IDF!F:F,'ALL 2019'!C160,IDF!E:E)</f>
        <v>0</v>
      </c>
      <c r="O160" s="12">
        <f>+SUMIF(RYA!G:G,C160,RYA!F:F)</f>
        <v>0</v>
      </c>
      <c r="P160" s="12">
        <f>+SUMIF('SCI NOAH'!G:G,'ALL 2019'!C160,'SCI NOAH'!F:F)</f>
        <v>0</v>
      </c>
      <c r="Q160" s="12">
        <f>+SUMIF(SIM!F:F,'ALL 2019'!C160,SIM!E:E)</f>
        <v>0</v>
      </c>
      <c r="R160" s="147">
        <f>SUMIF('First Energy'!F:F,C160,'First Energy'!I:I)</f>
        <v>0</v>
      </c>
      <c r="S160" s="147">
        <f>SUMIF('ID Motors'!G:G,C160,'ID Motors'!J:J)</f>
        <v>0</v>
      </c>
      <c r="T160" s="12">
        <f>+SUMIF('ID RENTAL'!G:G,'ALL 2019'!C160,'ID RENTAL'!F:F)</f>
        <v>0</v>
      </c>
      <c r="U160" s="124">
        <f>+SUMIF('MCM '!G:G,'ALL 2019'!C160,'MCM '!F:F)</f>
        <v>0</v>
      </c>
      <c r="V160" s="77">
        <f>+SUMIF(AGRIMOTORS!G:G,C160,AGRIMOTORS!F:F)</f>
        <v>0</v>
      </c>
      <c r="W160" s="12">
        <f>+SUMIF(BOVIMA!F:F,'ALL 2019'!C160,BOVIMA!E:E)</f>
        <v>0</v>
      </c>
      <c r="X160" s="12">
        <f>+SUMIF(AGRIFEED!F:F,'ALL 2019'!C160,AGRIFEED!E:E)</f>
        <v>0</v>
      </c>
      <c r="Y160" s="12">
        <f>+SUMIF(AMIP!F:F,'ALL 2019'!C160,AMIP!E:E)</f>
        <v>0</v>
      </c>
      <c r="Z160" s="12">
        <f>+SUMIF(ISF!F:F,'ALL 2019'!C160,ISF!F:F)</f>
        <v>0</v>
      </c>
      <c r="AA160" s="12">
        <f>+SUMIF(MABEL!F:F,'ALL 2019'!C160,MABEL!E:E)</f>
        <v>0</v>
      </c>
      <c r="AB160" s="124">
        <f>+SUMIF(DISCOI!G:G,'ALL 2019'!C160,DISCOI!F:F)</f>
        <v>0</v>
      </c>
      <c r="AC160" s="12">
        <f>+SUMIF(NMP!F:F,'ALL 2019'!C160,NMP!E:E)</f>
        <v>0</v>
      </c>
      <c r="AD160" s="12">
        <f>+SUMIF('AMCHO '!F:F,'ALL 2019'!C160,'AMCHO '!E:E)</f>
        <v>0</v>
      </c>
      <c r="AE160" s="12">
        <f>SUMIF(CONFORTIS!G:G,'ALL 2019'!C160,CONFORTIS!F:F)</f>
        <v>0</v>
      </c>
      <c r="AF160" s="12">
        <f>+SUMIF('IRS IMMO'!G:G,'ALL 2019'!C160,'IRS IMMO'!F:F)</f>
        <v>0</v>
      </c>
      <c r="AG160" s="12">
        <f>SUMIF('United Malagasy'!F:F,'ALL 2019'!C160,'United Malagasy'!E:E)</f>
        <v>0</v>
      </c>
      <c r="AH160" s="12">
        <f>+SUMIF(AGRIVETAM!F:F,'ALL 2019'!C160,AGRIVETAM!E:E)</f>
        <v>0</v>
      </c>
      <c r="AI160" s="12">
        <f>+SUMIF(EUROPAINTS!F:F,'ALL 2019'!C160,EUROPAINTS!E:E)</f>
        <v>0</v>
      </c>
      <c r="AJ160" s="12">
        <f>SUMIF('CSS SAKAY'!F:F,'ALL 2019'!C160,'CSS SAKAY'!E:E)</f>
        <v>0</v>
      </c>
      <c r="AK160" s="77">
        <f>+SUMIF(AGRIMA!F:F,'ALL 2019'!C160,AGRIMA!E:E)</f>
        <v>0</v>
      </c>
      <c r="AL160" s="12">
        <f>+SUMIF(FERRIS!H:H,'ALL 2019'!C160,FERRIS!G:G)</f>
        <v>0</v>
      </c>
      <c r="AM160" s="12">
        <f>SUMIF(SEM!F:F,'ALL 2019'!C160,SEM!E:E)</f>
        <v>0</v>
      </c>
      <c r="AN160" s="12">
        <f>+SUMIF(Madatrade!F:F,'ALL 2019'!C160,Madatrade!E:E)</f>
        <v>0</v>
      </c>
      <c r="AO160" s="12">
        <f>+SUMIF('FIRST INVESTISSEMENT'!G:G,'ALL 2019'!C160,'FIRST INVESTISSEMENT'!F:F)</f>
        <v>0</v>
      </c>
    </row>
    <row r="161" spans="1:41" x14ac:dyDescent="0.25">
      <c r="A161" t="str">
        <f t="shared" si="5"/>
        <v>4</v>
      </c>
      <c r="B161" t="str">
        <f t="shared" si="6"/>
        <v>466</v>
      </c>
      <c r="C161" s="60">
        <v>46632000</v>
      </c>
      <c r="D161" s="23" t="s">
        <v>3250</v>
      </c>
      <c r="E161" s="24" t="s">
        <v>114</v>
      </c>
      <c r="F161" s="77">
        <v>27000</v>
      </c>
      <c r="G161" s="77">
        <f>+SUMIF(AGRICORP!I:I,C161,AGRICORP!F:F)</f>
        <v>0</v>
      </c>
      <c r="H161" s="77">
        <f>+SUMIF(SMTP!D:D,'ALL 2019'!C161,SMTP!H:H)</f>
        <v>2334421.9300000002</v>
      </c>
      <c r="I161" s="77">
        <f>SUMIF(AGRIVET!G:G,C161,AGRIVET!F:F)</f>
        <v>0</v>
      </c>
      <c r="J161" s="77">
        <f>+SUMIF(AGRIVAL!G:G,'ALL 2019'!C161,AGRIVAL!F:F)</f>
        <v>0</v>
      </c>
      <c r="K161" s="77">
        <f>+SUMIF(AGRIKOBA!G:G,'ALL 2019'!C161,AGRIKOBA!F:F)</f>
        <v>0</v>
      </c>
      <c r="L161" s="77">
        <f>+SUMIF(LMOI!F:F,'ALL 2019'!C161,LMOI!E:E)</f>
        <v>0</v>
      </c>
      <c r="M161" s="12">
        <f>+SUMIF(TARTINE!G:G,'ALL 2019'!C161,TARTINE!F:F)</f>
        <v>0</v>
      </c>
      <c r="N161" s="12">
        <f>+SUMIF(IDF!F:F,'ALL 2019'!C161,IDF!E:E)</f>
        <v>0</v>
      </c>
      <c r="O161" s="12">
        <f>+SUMIF(RYA!G:G,C161,RYA!F:F)</f>
        <v>0</v>
      </c>
      <c r="P161" s="12">
        <f>+SUMIF('SCI NOAH'!G:G,'ALL 2019'!C161,'SCI NOAH'!F:F)</f>
        <v>0</v>
      </c>
      <c r="Q161" s="12">
        <f>+SUMIF(SIM!F:F,'ALL 2019'!C161,SIM!E:E)</f>
        <v>0</v>
      </c>
      <c r="R161" s="147">
        <f>SUMIF('First Energy'!F:F,C161,'First Energy'!I:I)</f>
        <v>0</v>
      </c>
      <c r="S161" s="147">
        <f>SUMIF('ID Motors'!G:G,C161,'ID Motors'!J:J)</f>
        <v>0</v>
      </c>
      <c r="T161" s="12">
        <f>+SUMIF('ID RENTAL'!G:G,'ALL 2019'!C161,'ID RENTAL'!F:F)</f>
        <v>0</v>
      </c>
      <c r="U161" s="124">
        <f>+SUMIF('MCM '!G:G,'ALL 2019'!C161,'MCM '!F:F)</f>
        <v>0</v>
      </c>
      <c r="V161" s="77">
        <f>+SUMIF(AGRIMOTORS!G:G,C161,AGRIMOTORS!F:F)</f>
        <v>0</v>
      </c>
      <c r="W161" s="12">
        <f>+SUMIF(BOVIMA!F:F,'ALL 2019'!C161,BOVIMA!E:E)</f>
        <v>0</v>
      </c>
      <c r="X161" s="12">
        <f>+SUMIF(AGRIFEED!F:F,'ALL 2019'!C161,AGRIFEED!E:E)</f>
        <v>0</v>
      </c>
      <c r="Y161" s="12">
        <f>+SUMIF(AMIP!F:F,'ALL 2019'!C161,AMIP!E:E)</f>
        <v>0</v>
      </c>
      <c r="Z161" s="12">
        <f>+SUMIF(ISF!F:F,'ALL 2019'!C161,ISF!F:F)</f>
        <v>0</v>
      </c>
      <c r="AA161" s="12">
        <f>+SUMIF(MABEL!F:F,'ALL 2019'!C161,MABEL!E:E)</f>
        <v>0</v>
      </c>
      <c r="AB161" s="124">
        <f>+SUMIF(DISCOI!G:G,'ALL 2019'!C161,DISCOI!F:F)</f>
        <v>0</v>
      </c>
      <c r="AC161" s="12">
        <f>+SUMIF(NMP!F:F,'ALL 2019'!C161,NMP!E:E)</f>
        <v>0</v>
      </c>
      <c r="AD161" s="12">
        <f>+SUMIF('AMCHO '!F:F,'ALL 2019'!C161,'AMCHO '!E:E)</f>
        <v>0</v>
      </c>
      <c r="AE161" s="12">
        <f>SUMIF(CONFORTIS!G:G,'ALL 2019'!C161,CONFORTIS!F:F)</f>
        <v>0</v>
      </c>
      <c r="AF161" s="12">
        <f>+SUMIF('IRS IMMO'!G:G,'ALL 2019'!C161,'IRS IMMO'!F:F)</f>
        <v>0</v>
      </c>
      <c r="AG161" s="12">
        <f>SUMIF('United Malagasy'!F:F,'ALL 2019'!C161,'United Malagasy'!E:E)</f>
        <v>0</v>
      </c>
      <c r="AH161" s="12">
        <f>+SUMIF(AGRIVETAM!F:F,'ALL 2019'!C161,AGRIVETAM!E:E)</f>
        <v>0</v>
      </c>
      <c r="AI161" s="12">
        <f>+SUMIF(EUROPAINTS!F:F,'ALL 2019'!C161,EUROPAINTS!E:E)</f>
        <v>0</v>
      </c>
      <c r="AJ161" s="12">
        <f>SUMIF('CSS SAKAY'!F:F,'ALL 2019'!C161,'CSS SAKAY'!E:E)</f>
        <v>0</v>
      </c>
      <c r="AK161" s="77">
        <f>+SUMIF(AGRIMA!F:F,'ALL 2019'!C161,AGRIMA!E:E)</f>
        <v>0</v>
      </c>
      <c r="AL161" s="12">
        <f>+SUMIF(FERRIS!H:H,'ALL 2019'!C161,FERRIS!G:G)</f>
        <v>0</v>
      </c>
      <c r="AM161" s="12">
        <f>SUMIF(SEM!F:F,'ALL 2019'!C161,SEM!E:E)</f>
        <v>0</v>
      </c>
      <c r="AN161" s="12">
        <f>+SUMIF(Madatrade!F:F,'ALL 2019'!C161,Madatrade!E:E)</f>
        <v>0</v>
      </c>
      <c r="AO161" s="12">
        <f>+SUMIF('FIRST INVESTISSEMENT'!G:G,'ALL 2019'!C161,'FIRST INVESTISSEMENT'!F:F)</f>
        <v>0</v>
      </c>
    </row>
    <row r="162" spans="1:41" x14ac:dyDescent="0.25">
      <c r="A162" t="str">
        <f t="shared" si="5"/>
        <v>4</v>
      </c>
      <c r="B162" t="str">
        <f t="shared" si="6"/>
        <v>466</v>
      </c>
      <c r="C162" s="60">
        <v>46633000</v>
      </c>
      <c r="D162" s="23" t="s">
        <v>3250</v>
      </c>
      <c r="E162" s="24" t="s">
        <v>119</v>
      </c>
      <c r="F162" s="77">
        <v>0</v>
      </c>
      <c r="G162" s="77">
        <f>+SUMIF(AGRICORP!I:I,C162,AGRICORP!F:F)</f>
        <v>0</v>
      </c>
      <c r="H162" s="77">
        <f>+SUMIF(SMTP!D:D,'ALL 2019'!C162,SMTP!H:H)</f>
        <v>16895539.93</v>
      </c>
      <c r="I162" s="77">
        <f>SUMIF(AGRIVET!G:G,C162,AGRIVET!F:F)</f>
        <v>0</v>
      </c>
      <c r="J162" s="77">
        <f>+SUMIF(AGRIVAL!G:G,'ALL 2019'!C162,AGRIVAL!F:F)</f>
        <v>0</v>
      </c>
      <c r="K162" s="77">
        <f>+SUMIF(AGRIKOBA!G:G,'ALL 2019'!C162,AGRIKOBA!F:F)</f>
        <v>0</v>
      </c>
      <c r="L162" s="77">
        <f>+SUMIF(LMOI!F:F,'ALL 2019'!C162,LMOI!E:E)</f>
        <v>0</v>
      </c>
      <c r="M162" s="12">
        <f>+SUMIF(TARTINE!G:G,'ALL 2019'!C162,TARTINE!F:F)</f>
        <v>0</v>
      </c>
      <c r="N162" s="12">
        <f>+SUMIF(IDF!F:F,'ALL 2019'!C162,IDF!E:E)</f>
        <v>0</v>
      </c>
      <c r="O162" s="12">
        <f>+SUMIF(RYA!G:G,C162,RYA!F:F)</f>
        <v>0</v>
      </c>
      <c r="P162" s="12">
        <f>+SUMIF('SCI NOAH'!G:G,'ALL 2019'!C162,'SCI NOAH'!F:F)</f>
        <v>0</v>
      </c>
      <c r="Q162" s="12">
        <f>+SUMIF(SIM!F:F,'ALL 2019'!C162,SIM!E:E)</f>
        <v>0</v>
      </c>
      <c r="R162" s="147">
        <f>SUMIF('First Energy'!F:F,C162,'First Energy'!I:I)</f>
        <v>0</v>
      </c>
      <c r="S162" s="147">
        <f>SUMIF('ID Motors'!G:G,C162,'ID Motors'!J:J)</f>
        <v>0</v>
      </c>
      <c r="T162" s="12">
        <f>+SUMIF('ID RENTAL'!G:G,'ALL 2019'!C162,'ID RENTAL'!F:F)</f>
        <v>0</v>
      </c>
      <c r="U162" s="124">
        <f>+SUMIF('MCM '!G:G,'ALL 2019'!C162,'MCM '!F:F)</f>
        <v>0</v>
      </c>
      <c r="V162" s="77">
        <f>+SUMIF(AGRIMOTORS!G:G,C162,AGRIMOTORS!F:F)</f>
        <v>0</v>
      </c>
      <c r="W162" s="12">
        <f>+SUMIF(BOVIMA!F:F,'ALL 2019'!C162,BOVIMA!E:E)</f>
        <v>0</v>
      </c>
      <c r="X162" s="12">
        <f>+SUMIF(AGRIFEED!F:F,'ALL 2019'!C162,AGRIFEED!E:E)</f>
        <v>0</v>
      </c>
      <c r="Y162" s="12">
        <f>+SUMIF(AMIP!F:F,'ALL 2019'!C162,AMIP!E:E)</f>
        <v>0</v>
      </c>
      <c r="Z162" s="12">
        <f>+SUMIF(ISF!F:F,'ALL 2019'!C162,ISF!F:F)</f>
        <v>0</v>
      </c>
      <c r="AA162" s="12">
        <f>+SUMIF(MABEL!F:F,'ALL 2019'!C162,MABEL!E:E)</f>
        <v>0</v>
      </c>
      <c r="AB162" s="124">
        <f>+SUMIF(DISCOI!G:G,'ALL 2019'!C162,DISCOI!F:F)</f>
        <v>0</v>
      </c>
      <c r="AC162" s="12">
        <f>+SUMIF(NMP!F:F,'ALL 2019'!C162,NMP!E:E)</f>
        <v>0</v>
      </c>
      <c r="AD162" s="12">
        <f>+SUMIF('AMCHO '!F:F,'ALL 2019'!C162,'AMCHO '!E:E)</f>
        <v>0</v>
      </c>
      <c r="AE162" s="12">
        <f>SUMIF(CONFORTIS!G:G,'ALL 2019'!C162,CONFORTIS!F:F)</f>
        <v>0</v>
      </c>
      <c r="AF162" s="12">
        <f>+SUMIF('IRS IMMO'!G:G,'ALL 2019'!C162,'IRS IMMO'!F:F)</f>
        <v>0</v>
      </c>
      <c r="AG162" s="12">
        <f>SUMIF('United Malagasy'!F:F,'ALL 2019'!C162,'United Malagasy'!E:E)</f>
        <v>0</v>
      </c>
      <c r="AH162" s="12">
        <f>+SUMIF(AGRIVETAM!F:F,'ALL 2019'!C162,AGRIVETAM!E:E)</f>
        <v>0</v>
      </c>
      <c r="AI162" s="12">
        <f>+SUMIF(EUROPAINTS!F:F,'ALL 2019'!C162,EUROPAINTS!E:E)</f>
        <v>0</v>
      </c>
      <c r="AJ162" s="12">
        <f>SUMIF('CSS SAKAY'!F:F,'ALL 2019'!C162,'CSS SAKAY'!E:E)</f>
        <v>0</v>
      </c>
      <c r="AK162" s="77">
        <f>+SUMIF(AGRIMA!F:F,'ALL 2019'!C162,AGRIMA!E:E)</f>
        <v>0</v>
      </c>
      <c r="AL162" s="12">
        <f>+SUMIF(FERRIS!H:H,'ALL 2019'!C162,FERRIS!G:G)</f>
        <v>0</v>
      </c>
      <c r="AM162" s="12">
        <f>SUMIF(SEM!F:F,'ALL 2019'!C162,SEM!E:E)</f>
        <v>0</v>
      </c>
      <c r="AN162" s="12">
        <f>+SUMIF(Madatrade!F:F,'ALL 2019'!C162,Madatrade!E:E)</f>
        <v>0</v>
      </c>
      <c r="AO162" s="12">
        <f>+SUMIF('FIRST INVESTISSEMENT'!G:G,'ALL 2019'!C162,'FIRST INVESTISSEMENT'!F:F)</f>
        <v>0</v>
      </c>
    </row>
    <row r="163" spans="1:41" x14ac:dyDescent="0.25">
      <c r="A163" t="str">
        <f t="shared" si="5"/>
        <v>4</v>
      </c>
      <c r="B163" t="str">
        <f t="shared" si="6"/>
        <v>466</v>
      </c>
      <c r="C163" s="61">
        <v>46634000</v>
      </c>
      <c r="D163" s="23" t="s">
        <v>3250</v>
      </c>
      <c r="E163" s="24" t="s">
        <v>126</v>
      </c>
      <c r="F163" s="77">
        <v>-268326302.88</v>
      </c>
      <c r="G163" s="77">
        <f>+SUMIF(AGRICORP!I:I,C163,AGRICORP!F:F)</f>
        <v>0</v>
      </c>
      <c r="H163" s="77">
        <f>+SUMIF(SMTP!D:D,'ALL 2019'!C163,SMTP!H:H)</f>
        <v>0</v>
      </c>
      <c r="I163" s="77">
        <f>SUMIF(AGRIVET!G:G,C163,AGRIVET!F:F)</f>
        <v>0</v>
      </c>
      <c r="J163" s="77">
        <f>+SUMIF(AGRIVAL!G:G,'ALL 2019'!C163,AGRIVAL!F:F)</f>
        <v>0</v>
      </c>
      <c r="K163" s="77">
        <f>+SUMIF(AGRIKOBA!G:G,'ALL 2019'!C163,AGRIKOBA!F:F)</f>
        <v>0</v>
      </c>
      <c r="L163" s="77">
        <f>+SUMIF(LMOI!F:F,'ALL 2019'!C163,LMOI!E:E)</f>
        <v>0</v>
      </c>
      <c r="M163" s="12">
        <f>+SUMIF(TARTINE!G:G,'ALL 2019'!C163,TARTINE!F:F)</f>
        <v>0</v>
      </c>
      <c r="N163" s="12">
        <f>+SUMIF(IDF!F:F,'ALL 2019'!C163,IDF!E:E)</f>
        <v>0</v>
      </c>
      <c r="O163" s="12">
        <f>+SUMIF(RYA!G:G,C163,RYA!F:F)</f>
        <v>0</v>
      </c>
      <c r="P163" s="12">
        <f>+SUMIF('SCI NOAH'!G:G,'ALL 2019'!C163,'SCI NOAH'!F:F)</f>
        <v>0</v>
      </c>
      <c r="Q163" s="12">
        <f>+SUMIF(SIM!F:F,'ALL 2019'!C163,SIM!E:E)</f>
        <v>0</v>
      </c>
      <c r="R163" s="147">
        <f>SUMIF('First Energy'!F:F,C163,'First Energy'!I:I)</f>
        <v>0</v>
      </c>
      <c r="S163" s="147">
        <f>SUMIF('ID Motors'!G:G,C163,'ID Motors'!J:J)</f>
        <v>0</v>
      </c>
      <c r="T163" s="12">
        <f>+SUMIF('ID RENTAL'!G:G,'ALL 2019'!C163,'ID RENTAL'!F:F)</f>
        <v>0</v>
      </c>
      <c r="U163" s="124">
        <f>+SUMIF('MCM '!G:G,'ALL 2019'!C163,'MCM '!F:F)</f>
        <v>0</v>
      </c>
      <c r="V163" s="77">
        <f>+SUMIF(AGRIMOTORS!G:G,C163,AGRIMOTORS!F:F)</f>
        <v>0</v>
      </c>
      <c r="W163" s="12">
        <f>+SUMIF(BOVIMA!F:F,'ALL 2019'!C163,BOVIMA!E:E)</f>
        <v>0</v>
      </c>
      <c r="X163" s="12">
        <f>+SUMIF(AGRIFEED!F:F,'ALL 2019'!C163,AGRIFEED!E:E)</f>
        <v>0</v>
      </c>
      <c r="Y163" s="12">
        <f>+SUMIF(AMIP!F:F,'ALL 2019'!C163,AMIP!E:E)</f>
        <v>0</v>
      </c>
      <c r="Z163" s="12">
        <f>+SUMIF(ISF!F:F,'ALL 2019'!C163,ISF!F:F)</f>
        <v>0</v>
      </c>
      <c r="AA163" s="12">
        <f>+SUMIF(MABEL!F:F,'ALL 2019'!C163,MABEL!E:E)</f>
        <v>0</v>
      </c>
      <c r="AB163" s="124">
        <f>+SUMIF(DISCOI!G:G,'ALL 2019'!C163,DISCOI!F:F)</f>
        <v>0</v>
      </c>
      <c r="AC163" s="12">
        <f>+SUMIF(NMP!F:F,'ALL 2019'!C163,NMP!E:E)</f>
        <v>0</v>
      </c>
      <c r="AD163" s="12">
        <f>+SUMIF('AMCHO '!F:F,'ALL 2019'!C163,'AMCHO '!E:E)</f>
        <v>-154845102.44</v>
      </c>
      <c r="AE163" s="12">
        <f>SUMIF(CONFORTIS!G:G,'ALL 2019'!C163,CONFORTIS!F:F)</f>
        <v>0</v>
      </c>
      <c r="AF163" s="12">
        <f>+SUMIF('IRS IMMO'!G:G,'ALL 2019'!C163,'IRS IMMO'!F:F)</f>
        <v>0</v>
      </c>
      <c r="AG163" s="12">
        <f>SUMIF('United Malagasy'!F:F,'ALL 2019'!C163,'United Malagasy'!E:E)</f>
        <v>2363059.02</v>
      </c>
      <c r="AH163" s="12">
        <f>+SUMIF(AGRIVETAM!F:F,'ALL 2019'!C163,AGRIVETAM!E:E)</f>
        <v>0</v>
      </c>
      <c r="AI163" s="12">
        <f>+SUMIF(EUROPAINTS!F:F,'ALL 2019'!C163,EUROPAINTS!E:E)</f>
        <v>0</v>
      </c>
      <c r="AJ163" s="12">
        <f>SUMIF('CSS SAKAY'!F:F,'ALL 2019'!C163,'CSS SAKAY'!E:E)</f>
        <v>0</v>
      </c>
      <c r="AK163" s="77">
        <f>+SUMIF(AGRIMA!F:F,'ALL 2019'!C163,AGRIMA!E:E)</f>
        <v>0</v>
      </c>
      <c r="AL163" s="12">
        <f>+SUMIF(FERRIS!H:H,'ALL 2019'!C163,FERRIS!G:G)</f>
        <v>0</v>
      </c>
      <c r="AM163" s="12">
        <f>SUMIF(SEM!F:F,'ALL 2019'!C163,SEM!E:E)</f>
        <v>0</v>
      </c>
      <c r="AN163" s="12">
        <f>+SUMIF(Madatrade!F:F,'ALL 2019'!C163,Madatrade!E:E)</f>
        <v>0</v>
      </c>
      <c r="AO163" s="12">
        <f>+SUMIF('FIRST INVESTISSEMENT'!G:G,'ALL 2019'!C163,'FIRST INVESTISSEMENT'!F:F)</f>
        <v>0</v>
      </c>
    </row>
    <row r="164" spans="1:41" x14ac:dyDescent="0.25">
      <c r="A164" t="str">
        <f t="shared" si="5"/>
        <v>4</v>
      </c>
      <c r="B164" t="str">
        <f t="shared" si="6"/>
        <v>466</v>
      </c>
      <c r="C164" s="61">
        <v>46635000</v>
      </c>
      <c r="D164" s="23" t="s">
        <v>3250</v>
      </c>
      <c r="E164" s="24" t="s">
        <v>657</v>
      </c>
      <c r="F164" s="77">
        <v>0</v>
      </c>
      <c r="G164" s="77">
        <f>+SUMIF(AGRICORP!I:I,C164,AGRICORP!F:F)</f>
        <v>0</v>
      </c>
      <c r="H164" s="77">
        <f>+SUMIF(SMTP!D:D,'ALL 2019'!C164,SMTP!H:H)</f>
        <v>1904094</v>
      </c>
      <c r="I164" s="77">
        <f>SUMIF(AGRIVET!G:G,C164,AGRIVET!F:F)</f>
        <v>0</v>
      </c>
      <c r="J164" s="77">
        <f>+SUMIF(AGRIVAL!G:G,'ALL 2019'!C164,AGRIVAL!F:F)</f>
        <v>0</v>
      </c>
      <c r="K164" s="77">
        <f>+SUMIF(AGRIKOBA!G:G,'ALL 2019'!C164,AGRIKOBA!F:F)</f>
        <v>0</v>
      </c>
      <c r="L164" s="77">
        <f>+SUMIF(LMOI!F:F,'ALL 2019'!C164,LMOI!E:E)</f>
        <v>0</v>
      </c>
      <c r="M164" s="12">
        <f>+SUMIF(TARTINE!G:G,'ALL 2019'!C164,TARTINE!F:F)</f>
        <v>0</v>
      </c>
      <c r="N164" s="12">
        <f>+SUMIF(IDF!F:F,'ALL 2019'!C164,IDF!E:E)</f>
        <v>0</v>
      </c>
      <c r="O164" s="12">
        <f>+SUMIF(RYA!G:G,C164,RYA!F:F)</f>
        <v>0</v>
      </c>
      <c r="P164" s="12">
        <f>+SUMIF('SCI NOAH'!G:G,'ALL 2019'!C164,'SCI NOAH'!F:F)</f>
        <v>0</v>
      </c>
      <c r="Q164" s="12">
        <f>+SUMIF(SIM!F:F,'ALL 2019'!C164,SIM!E:E)</f>
        <v>0</v>
      </c>
      <c r="R164" s="147">
        <f>SUMIF('First Energy'!F:F,C164,'First Energy'!I:I)</f>
        <v>0</v>
      </c>
      <c r="S164" s="147">
        <f>SUMIF('ID Motors'!G:G,C164,'ID Motors'!J:J)</f>
        <v>0</v>
      </c>
      <c r="T164" s="12">
        <f>+SUMIF('ID RENTAL'!G:G,'ALL 2019'!C164,'ID RENTAL'!F:F)</f>
        <v>0</v>
      </c>
      <c r="U164" s="124">
        <f>+SUMIF('MCM '!G:G,'ALL 2019'!C164,'MCM '!F:F)</f>
        <v>0</v>
      </c>
      <c r="V164" s="77">
        <f>+SUMIF(AGRIMOTORS!G:G,C164,AGRIMOTORS!F:F)</f>
        <v>0</v>
      </c>
      <c r="W164" s="12">
        <f>+SUMIF(BOVIMA!F:F,'ALL 2019'!C164,BOVIMA!E:E)</f>
        <v>0</v>
      </c>
      <c r="X164" s="12">
        <f>+SUMIF(AGRIFEED!F:F,'ALL 2019'!C164,AGRIFEED!E:E)</f>
        <v>0</v>
      </c>
      <c r="Y164" s="12">
        <f>+SUMIF(AMIP!F:F,'ALL 2019'!C164,AMIP!E:E)</f>
        <v>0</v>
      </c>
      <c r="Z164" s="12">
        <f>+SUMIF(ISF!F:F,'ALL 2019'!C164,ISF!F:F)</f>
        <v>0</v>
      </c>
      <c r="AA164" s="12">
        <f>+SUMIF(MABEL!F:F,'ALL 2019'!C164,MABEL!E:E)</f>
        <v>0</v>
      </c>
      <c r="AB164" s="124">
        <f>+SUMIF(DISCOI!G:G,'ALL 2019'!C164,DISCOI!F:F)</f>
        <v>0</v>
      </c>
      <c r="AC164" s="12">
        <f>+SUMIF(NMP!F:F,'ALL 2019'!C164,NMP!E:E)</f>
        <v>0</v>
      </c>
      <c r="AD164" s="12">
        <f>+SUMIF('AMCHO '!F:F,'ALL 2019'!C164,'AMCHO '!E:E)</f>
        <v>0</v>
      </c>
      <c r="AE164" s="12">
        <f>SUMIF(CONFORTIS!G:G,'ALL 2019'!C164,CONFORTIS!F:F)</f>
        <v>0</v>
      </c>
      <c r="AF164" s="12">
        <f>+SUMIF('IRS IMMO'!G:G,'ALL 2019'!C164,'IRS IMMO'!F:F)</f>
        <v>0</v>
      </c>
      <c r="AG164" s="12">
        <f>SUMIF('United Malagasy'!F:F,'ALL 2019'!C164,'United Malagasy'!E:E)</f>
        <v>0</v>
      </c>
      <c r="AH164" s="12">
        <f>+SUMIF(AGRIVETAM!F:F,'ALL 2019'!C164,AGRIVETAM!E:E)</f>
        <v>0</v>
      </c>
      <c r="AI164" s="12">
        <f>+SUMIF(EUROPAINTS!F:F,'ALL 2019'!C164,EUROPAINTS!E:E)</f>
        <v>0</v>
      </c>
      <c r="AJ164" s="12">
        <f>SUMIF('CSS SAKAY'!F:F,'ALL 2019'!C164,'CSS SAKAY'!E:E)</f>
        <v>0</v>
      </c>
      <c r="AK164" s="77">
        <f>+SUMIF(AGRIMA!F:F,'ALL 2019'!C164,AGRIMA!E:E)</f>
        <v>0</v>
      </c>
      <c r="AL164" s="12">
        <f>+SUMIF(FERRIS!H:H,'ALL 2019'!C164,FERRIS!G:G)</f>
        <v>0</v>
      </c>
      <c r="AM164" s="12">
        <f>SUMIF(SEM!F:F,'ALL 2019'!C164,SEM!E:E)</f>
        <v>0</v>
      </c>
      <c r="AN164" s="12">
        <f>+SUMIF(Madatrade!F:F,'ALL 2019'!C164,Madatrade!E:E)</f>
        <v>0</v>
      </c>
      <c r="AO164" s="12">
        <f>+SUMIF('FIRST INVESTISSEMENT'!G:G,'ALL 2019'!C164,'FIRST INVESTISSEMENT'!F:F)</f>
        <v>0</v>
      </c>
    </row>
    <row r="165" spans="1:41" x14ac:dyDescent="0.25">
      <c r="A165" t="str">
        <f t="shared" si="5"/>
        <v>4</v>
      </c>
      <c r="B165" t="str">
        <f t="shared" si="6"/>
        <v>466</v>
      </c>
      <c r="C165" s="60">
        <v>46636000</v>
      </c>
      <c r="D165" s="23" t="s">
        <v>3250</v>
      </c>
      <c r="E165" s="24" t="s">
        <v>32</v>
      </c>
      <c r="F165" s="77">
        <v>0</v>
      </c>
      <c r="G165" s="77">
        <f>+SUMIF(AGRICORP!I:I,C165,AGRICORP!F:F)</f>
        <v>0</v>
      </c>
      <c r="H165" s="77">
        <f>+SUMIF(SMTP!D:D,'ALL 2019'!C165,SMTP!H:H)</f>
        <v>19753921.93</v>
      </c>
      <c r="I165" s="77">
        <f>SUMIF(AGRIVET!G:G,C165,AGRIVET!F:F)</f>
        <v>0</v>
      </c>
      <c r="J165" s="77">
        <f>+SUMIF(AGRIVAL!G:G,'ALL 2019'!C165,AGRIVAL!F:F)</f>
        <v>0</v>
      </c>
      <c r="K165" s="77">
        <f>+SUMIF(AGRIKOBA!G:G,'ALL 2019'!C165,AGRIKOBA!F:F)</f>
        <v>0</v>
      </c>
      <c r="L165" s="77">
        <f>+SUMIF(LMOI!F:F,'ALL 2019'!C165,LMOI!E:E)</f>
        <v>0</v>
      </c>
      <c r="M165" s="12">
        <f>+SUMIF(TARTINE!G:G,'ALL 2019'!C165,TARTINE!F:F)</f>
        <v>0</v>
      </c>
      <c r="N165" s="12">
        <f>+SUMIF(IDF!F:F,'ALL 2019'!C165,IDF!E:E)</f>
        <v>0</v>
      </c>
      <c r="O165" s="12">
        <f>+SUMIF(RYA!G:G,C165,RYA!F:F)</f>
        <v>0</v>
      </c>
      <c r="P165" s="12">
        <f>+SUMIF('SCI NOAH'!G:G,'ALL 2019'!C165,'SCI NOAH'!F:F)</f>
        <v>0</v>
      </c>
      <c r="Q165" s="12">
        <f>+SUMIF(SIM!F:F,'ALL 2019'!C165,SIM!E:E)</f>
        <v>0</v>
      </c>
      <c r="R165" s="147">
        <f>SUMIF('First Energy'!F:F,C165,'First Energy'!I:I)</f>
        <v>0</v>
      </c>
      <c r="S165" s="147">
        <f>SUMIF('ID Motors'!G:G,C165,'ID Motors'!J:J)</f>
        <v>0</v>
      </c>
      <c r="T165" s="12">
        <f>+SUMIF('ID RENTAL'!G:G,'ALL 2019'!C165,'ID RENTAL'!F:F)</f>
        <v>0</v>
      </c>
      <c r="U165" s="124">
        <f>+SUMIF('MCM '!G:G,'ALL 2019'!C165,'MCM '!F:F)</f>
        <v>0</v>
      </c>
      <c r="V165" s="77">
        <f>+SUMIF(AGRIMOTORS!G:G,C165,AGRIMOTORS!F:F)</f>
        <v>0</v>
      </c>
      <c r="W165" s="12">
        <f>+SUMIF(BOVIMA!F:F,'ALL 2019'!C165,BOVIMA!E:E)</f>
        <v>0</v>
      </c>
      <c r="X165" s="12">
        <f>+SUMIF(AGRIFEED!F:F,'ALL 2019'!C165,AGRIFEED!E:E)</f>
        <v>0</v>
      </c>
      <c r="Y165" s="12">
        <f>+SUMIF(AMIP!F:F,'ALL 2019'!C165,AMIP!E:E)</f>
        <v>0</v>
      </c>
      <c r="Z165" s="12">
        <f>+SUMIF(ISF!F:F,'ALL 2019'!C165,ISF!F:F)</f>
        <v>0</v>
      </c>
      <c r="AA165" s="12">
        <f>+SUMIF(MABEL!F:F,'ALL 2019'!C165,MABEL!E:E)</f>
        <v>0</v>
      </c>
      <c r="AB165" s="124">
        <f>+SUMIF(DISCOI!G:G,'ALL 2019'!C165,DISCOI!F:F)</f>
        <v>0</v>
      </c>
      <c r="AC165" s="12">
        <f>+SUMIF(NMP!F:F,'ALL 2019'!C165,NMP!E:E)</f>
        <v>0</v>
      </c>
      <c r="AD165" s="12">
        <f>+SUMIF('AMCHO '!F:F,'ALL 2019'!C165,'AMCHO '!E:E)</f>
        <v>0</v>
      </c>
      <c r="AE165" s="12">
        <f>SUMIF(CONFORTIS!G:G,'ALL 2019'!C165,CONFORTIS!F:F)</f>
        <v>0</v>
      </c>
      <c r="AF165" s="12">
        <f>+SUMIF('IRS IMMO'!G:G,'ALL 2019'!C165,'IRS IMMO'!F:F)</f>
        <v>0</v>
      </c>
      <c r="AG165" s="12">
        <f>SUMIF('United Malagasy'!F:F,'ALL 2019'!C165,'United Malagasy'!E:E)</f>
        <v>0</v>
      </c>
      <c r="AH165" s="12">
        <f>+SUMIF(AGRIVETAM!F:F,'ALL 2019'!C165,AGRIVETAM!E:E)</f>
        <v>0</v>
      </c>
      <c r="AI165" s="12">
        <f>+SUMIF(EUROPAINTS!F:F,'ALL 2019'!C165,EUROPAINTS!E:E)</f>
        <v>0</v>
      </c>
      <c r="AJ165" s="12">
        <f>SUMIF('CSS SAKAY'!F:F,'ALL 2019'!C165,'CSS SAKAY'!E:E)</f>
        <v>0</v>
      </c>
      <c r="AK165" s="77">
        <f>+SUMIF(AGRIMA!F:F,'ALL 2019'!C165,AGRIMA!E:E)</f>
        <v>0</v>
      </c>
      <c r="AL165" s="12">
        <f>+SUMIF(FERRIS!H:H,'ALL 2019'!C165,FERRIS!G:G)</f>
        <v>0</v>
      </c>
      <c r="AM165" s="12">
        <f>SUMIF(SEM!F:F,'ALL 2019'!C165,SEM!E:E)</f>
        <v>0</v>
      </c>
      <c r="AN165" s="12">
        <f>+SUMIF(Madatrade!F:F,'ALL 2019'!C165,Madatrade!E:E)</f>
        <v>0</v>
      </c>
      <c r="AO165" s="12">
        <f>+SUMIF('FIRST INVESTISSEMENT'!G:G,'ALL 2019'!C165,'FIRST INVESTISSEMENT'!F:F)</f>
        <v>0</v>
      </c>
    </row>
    <row r="166" spans="1:41" x14ac:dyDescent="0.25">
      <c r="A166" t="str">
        <f t="shared" si="5"/>
        <v>4</v>
      </c>
      <c r="B166" t="str">
        <f t="shared" si="6"/>
        <v>466</v>
      </c>
      <c r="C166" s="60">
        <v>46637000</v>
      </c>
      <c r="D166" s="23" t="s">
        <v>3250</v>
      </c>
      <c r="E166" s="24" t="s">
        <v>1252</v>
      </c>
      <c r="F166" s="77">
        <v>0</v>
      </c>
      <c r="G166" s="77">
        <f>+SUMIF(AGRICORP!I:I,C166,AGRICORP!F:F)</f>
        <v>0</v>
      </c>
      <c r="H166" s="77">
        <f>+SUMIF(SMTP!D:D,'ALL 2019'!C166,SMTP!H:H)</f>
        <v>-3214091</v>
      </c>
      <c r="I166" s="77">
        <f>SUMIF(AGRIVET!G:G,C166,AGRIVET!F:F)</f>
        <v>0</v>
      </c>
      <c r="J166" s="77">
        <f>+SUMIF(AGRIVAL!G:G,'ALL 2019'!C166,AGRIVAL!F:F)</f>
        <v>0</v>
      </c>
      <c r="K166" s="77">
        <f>+SUMIF(AGRIKOBA!G:G,'ALL 2019'!C166,AGRIKOBA!F:F)</f>
        <v>0</v>
      </c>
      <c r="L166" s="77">
        <f>+SUMIF(LMOI!F:F,'ALL 2019'!C166,LMOI!E:E)</f>
        <v>0</v>
      </c>
      <c r="M166" s="12">
        <f>+SUMIF(TARTINE!G:G,'ALL 2019'!C166,TARTINE!F:F)</f>
        <v>0</v>
      </c>
      <c r="N166" s="12">
        <f>+SUMIF(IDF!F:F,'ALL 2019'!C166,IDF!E:E)</f>
        <v>0</v>
      </c>
      <c r="O166" s="12">
        <f>+SUMIF(RYA!G:G,C166,RYA!F:F)</f>
        <v>0</v>
      </c>
      <c r="P166" s="12">
        <f>+SUMIF('SCI NOAH'!G:G,'ALL 2019'!C166,'SCI NOAH'!F:F)</f>
        <v>0</v>
      </c>
      <c r="Q166" s="12">
        <f>+SUMIF(SIM!F:F,'ALL 2019'!C166,SIM!E:E)</f>
        <v>0</v>
      </c>
      <c r="R166" s="147">
        <f>SUMIF('First Energy'!F:F,C166,'First Energy'!I:I)</f>
        <v>0</v>
      </c>
      <c r="S166" s="147">
        <f>SUMIF('ID Motors'!G:G,C166,'ID Motors'!J:J)</f>
        <v>0</v>
      </c>
      <c r="T166" s="12">
        <f>+SUMIF('ID RENTAL'!G:G,'ALL 2019'!C166,'ID RENTAL'!F:F)</f>
        <v>0</v>
      </c>
      <c r="U166" s="124">
        <f>+SUMIF('MCM '!G:G,'ALL 2019'!C166,'MCM '!F:F)</f>
        <v>0</v>
      </c>
      <c r="V166" s="77">
        <f>+SUMIF(AGRIMOTORS!G:G,C166,AGRIMOTORS!F:F)</f>
        <v>0</v>
      </c>
      <c r="W166" s="12">
        <f>+SUMIF(BOVIMA!F:F,'ALL 2019'!C166,BOVIMA!E:E)</f>
        <v>0</v>
      </c>
      <c r="X166" s="12">
        <f>+SUMIF(AGRIFEED!F:F,'ALL 2019'!C166,AGRIFEED!E:E)</f>
        <v>0</v>
      </c>
      <c r="Y166" s="12">
        <f>+SUMIF(AMIP!F:F,'ALL 2019'!C166,AMIP!E:E)</f>
        <v>0</v>
      </c>
      <c r="Z166" s="12">
        <f>+SUMIF(ISF!F:F,'ALL 2019'!C166,ISF!F:F)</f>
        <v>0</v>
      </c>
      <c r="AA166" s="12">
        <f>+SUMIF(MABEL!F:F,'ALL 2019'!C166,MABEL!E:E)</f>
        <v>0</v>
      </c>
      <c r="AB166" s="124">
        <f>+SUMIF(DISCOI!G:G,'ALL 2019'!C166,DISCOI!F:F)</f>
        <v>0</v>
      </c>
      <c r="AC166" s="12">
        <f>+SUMIF(NMP!F:F,'ALL 2019'!C166,NMP!E:E)</f>
        <v>0</v>
      </c>
      <c r="AD166" s="12">
        <f>+SUMIF('AMCHO '!F:F,'ALL 2019'!C166,'AMCHO '!E:E)</f>
        <v>0</v>
      </c>
      <c r="AE166" s="12">
        <f>SUMIF(CONFORTIS!G:G,'ALL 2019'!C166,CONFORTIS!F:F)</f>
        <v>0</v>
      </c>
      <c r="AF166" s="12">
        <f>+SUMIF('IRS IMMO'!G:G,'ALL 2019'!C166,'IRS IMMO'!F:F)</f>
        <v>0</v>
      </c>
      <c r="AG166" s="12">
        <f>SUMIF('United Malagasy'!F:F,'ALL 2019'!C166,'United Malagasy'!E:E)</f>
        <v>0</v>
      </c>
      <c r="AH166" s="12">
        <f>+SUMIF(AGRIVETAM!F:F,'ALL 2019'!C166,AGRIVETAM!E:E)</f>
        <v>0</v>
      </c>
      <c r="AI166" s="12">
        <f>+SUMIF(EUROPAINTS!F:F,'ALL 2019'!C166,EUROPAINTS!E:E)</f>
        <v>0</v>
      </c>
      <c r="AJ166" s="12">
        <f>SUMIF('CSS SAKAY'!F:F,'ALL 2019'!C166,'CSS SAKAY'!E:E)</f>
        <v>0</v>
      </c>
      <c r="AK166" s="77">
        <f>+SUMIF(AGRIMA!F:F,'ALL 2019'!C166,AGRIMA!E:E)</f>
        <v>0</v>
      </c>
      <c r="AL166" s="12">
        <f>+SUMIF(FERRIS!H:H,'ALL 2019'!C166,FERRIS!G:G)</f>
        <v>0</v>
      </c>
      <c r="AM166" s="12">
        <f>SUMIF(SEM!F:F,'ALL 2019'!C166,SEM!E:E)</f>
        <v>0</v>
      </c>
      <c r="AN166" s="12">
        <f>+SUMIF(Madatrade!F:F,'ALL 2019'!C166,Madatrade!E:E)</f>
        <v>0</v>
      </c>
      <c r="AO166" s="12">
        <f>+SUMIF('FIRST INVESTISSEMENT'!G:G,'ALL 2019'!C166,'FIRST INVESTISSEMENT'!F:F)</f>
        <v>0</v>
      </c>
    </row>
    <row r="167" spans="1:41" x14ac:dyDescent="0.25">
      <c r="A167" t="str">
        <f t="shared" si="5"/>
        <v>4</v>
      </c>
      <c r="B167" t="str">
        <f t="shared" si="6"/>
        <v>466</v>
      </c>
      <c r="C167" s="60">
        <v>46638000</v>
      </c>
      <c r="D167" s="23" t="s">
        <v>3250</v>
      </c>
      <c r="E167" s="24" t="s">
        <v>1253</v>
      </c>
      <c r="F167" s="77">
        <v>0</v>
      </c>
      <c r="G167" s="77">
        <f>+SUMIF(AGRICORP!I:I,C167,AGRICORP!F:F)</f>
        <v>0</v>
      </c>
      <c r="H167" s="77">
        <f>+SUMIF(SMTP!D:D,'ALL 2019'!C167,SMTP!H:H)</f>
        <v>-10587000</v>
      </c>
      <c r="I167" s="77">
        <f>SUMIF(AGRIVET!G:G,C167,AGRIVET!F:F)</f>
        <v>0</v>
      </c>
      <c r="J167" s="77">
        <f>+SUMIF(AGRIVAL!G:G,'ALL 2019'!C167,AGRIVAL!F:F)</f>
        <v>0</v>
      </c>
      <c r="K167" s="77">
        <f>+SUMIF(AGRIKOBA!G:G,'ALL 2019'!C167,AGRIKOBA!F:F)</f>
        <v>0</v>
      </c>
      <c r="L167" s="77">
        <f>+SUMIF(LMOI!F:F,'ALL 2019'!C167,LMOI!E:E)</f>
        <v>0</v>
      </c>
      <c r="M167" s="12">
        <f>+SUMIF(TARTINE!G:G,'ALL 2019'!C167,TARTINE!F:F)</f>
        <v>0</v>
      </c>
      <c r="N167" s="12">
        <f>+SUMIF(IDF!F:F,'ALL 2019'!C167,IDF!E:E)</f>
        <v>0</v>
      </c>
      <c r="O167" s="12">
        <f>+SUMIF(RYA!G:G,C167,RYA!F:F)</f>
        <v>0</v>
      </c>
      <c r="P167" s="12">
        <f>+SUMIF('SCI NOAH'!G:G,'ALL 2019'!C167,'SCI NOAH'!F:F)</f>
        <v>0</v>
      </c>
      <c r="Q167" s="12">
        <f>+SUMIF(SIM!F:F,'ALL 2019'!C167,SIM!E:E)</f>
        <v>0</v>
      </c>
      <c r="R167" s="147">
        <f>SUMIF('First Energy'!F:F,C167,'First Energy'!I:I)</f>
        <v>0</v>
      </c>
      <c r="S167" s="147">
        <f>SUMIF('ID Motors'!G:G,C167,'ID Motors'!J:J)</f>
        <v>0</v>
      </c>
      <c r="T167" s="12">
        <f>+SUMIF('ID RENTAL'!G:G,'ALL 2019'!C167,'ID RENTAL'!F:F)</f>
        <v>0</v>
      </c>
      <c r="U167" s="124">
        <f>+SUMIF('MCM '!G:G,'ALL 2019'!C167,'MCM '!F:F)</f>
        <v>0</v>
      </c>
      <c r="V167" s="77">
        <f>+SUMIF(AGRIMOTORS!G:G,C167,AGRIMOTORS!F:F)</f>
        <v>0</v>
      </c>
      <c r="W167" s="12">
        <f>+SUMIF(BOVIMA!F:F,'ALL 2019'!C167,BOVIMA!E:E)</f>
        <v>0</v>
      </c>
      <c r="X167" s="12">
        <f>+SUMIF(AGRIFEED!F:F,'ALL 2019'!C167,AGRIFEED!E:E)</f>
        <v>0</v>
      </c>
      <c r="Y167" s="12">
        <f>+SUMIF(AMIP!F:F,'ALL 2019'!C167,AMIP!E:E)</f>
        <v>0</v>
      </c>
      <c r="Z167" s="12">
        <f>+SUMIF(ISF!F:F,'ALL 2019'!C167,ISF!F:F)</f>
        <v>0</v>
      </c>
      <c r="AA167" s="12">
        <f>+SUMIF(MABEL!F:F,'ALL 2019'!C167,MABEL!E:E)</f>
        <v>0</v>
      </c>
      <c r="AB167" s="124">
        <f>+SUMIF(DISCOI!G:G,'ALL 2019'!C167,DISCOI!F:F)</f>
        <v>0</v>
      </c>
      <c r="AC167" s="12">
        <f>+SUMIF(NMP!F:F,'ALL 2019'!C167,NMP!E:E)</f>
        <v>0</v>
      </c>
      <c r="AD167" s="12">
        <f>+SUMIF('AMCHO '!F:F,'ALL 2019'!C167,'AMCHO '!E:E)</f>
        <v>0</v>
      </c>
      <c r="AE167" s="12">
        <f>SUMIF(CONFORTIS!G:G,'ALL 2019'!C167,CONFORTIS!F:F)</f>
        <v>0</v>
      </c>
      <c r="AF167" s="12">
        <f>+SUMIF('IRS IMMO'!G:G,'ALL 2019'!C167,'IRS IMMO'!F:F)</f>
        <v>0</v>
      </c>
      <c r="AG167" s="12">
        <f>SUMIF('United Malagasy'!F:F,'ALL 2019'!C167,'United Malagasy'!E:E)</f>
        <v>0</v>
      </c>
      <c r="AH167" s="12">
        <f>+SUMIF(AGRIVETAM!F:F,'ALL 2019'!C167,AGRIVETAM!E:E)</f>
        <v>0</v>
      </c>
      <c r="AI167" s="12">
        <f>+SUMIF(EUROPAINTS!F:F,'ALL 2019'!C167,EUROPAINTS!E:E)</f>
        <v>0</v>
      </c>
      <c r="AJ167" s="12">
        <f>SUMIF('CSS SAKAY'!F:F,'ALL 2019'!C167,'CSS SAKAY'!E:E)</f>
        <v>0</v>
      </c>
      <c r="AK167" s="77">
        <f>+SUMIF(AGRIMA!F:F,'ALL 2019'!C167,AGRIMA!E:E)</f>
        <v>0</v>
      </c>
      <c r="AL167" s="12">
        <f>+SUMIF(FERRIS!H:H,'ALL 2019'!C167,FERRIS!G:G)</f>
        <v>0</v>
      </c>
      <c r="AM167" s="12">
        <f>SUMIF(SEM!F:F,'ALL 2019'!C167,SEM!E:E)</f>
        <v>0</v>
      </c>
      <c r="AN167" s="12">
        <f>+SUMIF(Madatrade!F:F,'ALL 2019'!C167,Madatrade!E:E)</f>
        <v>0</v>
      </c>
      <c r="AO167" s="12">
        <f>+SUMIF('FIRST INVESTISSEMENT'!G:G,'ALL 2019'!C167,'FIRST INVESTISSEMENT'!F:F)</f>
        <v>0</v>
      </c>
    </row>
    <row r="168" spans="1:41" x14ac:dyDescent="0.25">
      <c r="A168" t="str">
        <f t="shared" si="5"/>
        <v>4</v>
      </c>
      <c r="B168" t="str">
        <f t="shared" si="6"/>
        <v>466</v>
      </c>
      <c r="C168" s="61">
        <v>46639000</v>
      </c>
      <c r="D168" s="23" t="s">
        <v>3250</v>
      </c>
      <c r="E168" s="24" t="s">
        <v>107</v>
      </c>
      <c r="F168" s="77">
        <v>144000</v>
      </c>
      <c r="G168" s="77">
        <f>+SUMIF(AGRICORP!I:I,C168,AGRICORP!F:F)</f>
        <v>0</v>
      </c>
      <c r="H168" s="77">
        <f>+SUMIF(SMTP!D:D,'ALL 2019'!C168,SMTP!H:H)</f>
        <v>512250.78</v>
      </c>
      <c r="I168" s="77">
        <f>SUMIF(AGRIVET!G:G,C168,AGRIVET!F:F)</f>
        <v>0</v>
      </c>
      <c r="J168" s="77">
        <f>+SUMIF(AGRIVAL!G:G,'ALL 2019'!C168,AGRIVAL!F:F)</f>
        <v>0</v>
      </c>
      <c r="K168" s="77">
        <f>+SUMIF(AGRIKOBA!G:G,'ALL 2019'!C168,AGRIKOBA!F:F)</f>
        <v>0</v>
      </c>
      <c r="L168" s="77">
        <f>+SUMIF(LMOI!F:F,'ALL 2019'!C168,LMOI!E:E)</f>
        <v>0</v>
      </c>
      <c r="M168" s="12">
        <f>+SUMIF(TARTINE!G:G,'ALL 2019'!C168,TARTINE!F:F)</f>
        <v>0</v>
      </c>
      <c r="N168" s="12">
        <f>+SUMIF(IDF!F:F,'ALL 2019'!C168,IDF!E:E)</f>
        <v>0</v>
      </c>
      <c r="O168" s="12">
        <f>+SUMIF(RYA!G:G,C168,RYA!F:F)</f>
        <v>0</v>
      </c>
      <c r="P168" s="12">
        <f>+SUMIF('SCI NOAH'!G:G,'ALL 2019'!C168,'SCI NOAH'!F:F)</f>
        <v>0</v>
      </c>
      <c r="Q168" s="12">
        <f>+SUMIF(SIM!F:F,'ALL 2019'!C168,SIM!E:E)</f>
        <v>0</v>
      </c>
      <c r="R168" s="147">
        <f>SUMIF('First Energy'!F:F,C168,'First Energy'!I:I)</f>
        <v>0</v>
      </c>
      <c r="S168" s="147">
        <f>SUMIF('ID Motors'!G:G,C168,'ID Motors'!J:J)</f>
        <v>0</v>
      </c>
      <c r="T168" s="12">
        <f>+SUMIF('ID RENTAL'!G:G,'ALL 2019'!C168,'ID RENTAL'!F:F)</f>
        <v>0</v>
      </c>
      <c r="U168" s="124">
        <f>+SUMIF('MCM '!G:G,'ALL 2019'!C168,'MCM '!F:F)</f>
        <v>0</v>
      </c>
      <c r="V168" s="77">
        <f>+SUMIF(AGRIMOTORS!G:G,C168,AGRIMOTORS!F:F)</f>
        <v>0</v>
      </c>
      <c r="W168" s="12">
        <f>+SUMIF(BOVIMA!F:F,'ALL 2019'!C168,BOVIMA!E:E)</f>
        <v>0</v>
      </c>
      <c r="X168" s="12">
        <f>+SUMIF(AGRIFEED!F:F,'ALL 2019'!C168,AGRIFEED!E:E)</f>
        <v>0</v>
      </c>
      <c r="Y168" s="12">
        <f>+SUMIF(AMIP!F:F,'ALL 2019'!C168,AMIP!E:E)</f>
        <v>0</v>
      </c>
      <c r="Z168" s="12">
        <f>+SUMIF(ISF!F:F,'ALL 2019'!C168,ISF!F:F)</f>
        <v>0</v>
      </c>
      <c r="AA168" s="12">
        <f>+SUMIF(MABEL!F:F,'ALL 2019'!C168,MABEL!E:E)</f>
        <v>0</v>
      </c>
      <c r="AB168" s="124">
        <f>+SUMIF(DISCOI!G:G,'ALL 2019'!C168,DISCOI!F:F)</f>
        <v>0</v>
      </c>
      <c r="AC168" s="12">
        <f>+SUMIF(NMP!F:F,'ALL 2019'!C168,NMP!E:E)</f>
        <v>0</v>
      </c>
      <c r="AD168" s="12">
        <f>+SUMIF('AMCHO '!F:F,'ALL 2019'!C168,'AMCHO '!E:E)</f>
        <v>0</v>
      </c>
      <c r="AE168" s="12">
        <f>SUMIF(CONFORTIS!G:G,'ALL 2019'!C168,CONFORTIS!F:F)</f>
        <v>0</v>
      </c>
      <c r="AF168" s="12">
        <f>+SUMIF('IRS IMMO'!G:G,'ALL 2019'!C168,'IRS IMMO'!F:F)</f>
        <v>0</v>
      </c>
      <c r="AG168" s="12">
        <f>SUMIF('United Malagasy'!F:F,'ALL 2019'!C168,'United Malagasy'!E:E)</f>
        <v>0</v>
      </c>
      <c r="AH168" s="12">
        <f>+SUMIF(AGRIVETAM!F:F,'ALL 2019'!C168,AGRIVETAM!E:E)</f>
        <v>0</v>
      </c>
      <c r="AI168" s="12">
        <f>+SUMIF(EUROPAINTS!F:F,'ALL 2019'!C168,EUROPAINTS!E:E)</f>
        <v>0</v>
      </c>
      <c r="AJ168" s="12">
        <f>SUMIF('CSS SAKAY'!F:F,'ALL 2019'!C168,'CSS SAKAY'!E:E)</f>
        <v>0</v>
      </c>
      <c r="AK168" s="77">
        <f>+SUMIF(AGRIMA!F:F,'ALL 2019'!C168,AGRIMA!E:E)</f>
        <v>0</v>
      </c>
      <c r="AL168" s="12">
        <f>+SUMIF(FERRIS!H:H,'ALL 2019'!C168,FERRIS!G:G)</f>
        <v>0</v>
      </c>
      <c r="AM168" s="12">
        <f>SUMIF(SEM!F:F,'ALL 2019'!C168,SEM!E:E)</f>
        <v>0</v>
      </c>
      <c r="AN168" s="12">
        <f>+SUMIF(Madatrade!F:F,'ALL 2019'!C168,Madatrade!E:E)</f>
        <v>0</v>
      </c>
      <c r="AO168" s="12">
        <f>+SUMIF('FIRST INVESTISSEMENT'!G:G,'ALL 2019'!C168,'FIRST INVESTISSEMENT'!F:F)</f>
        <v>0</v>
      </c>
    </row>
    <row r="169" spans="1:41" x14ac:dyDescent="0.25">
      <c r="A169" t="str">
        <f t="shared" si="5"/>
        <v>4</v>
      </c>
      <c r="B169" t="str">
        <f t="shared" si="6"/>
        <v>466</v>
      </c>
      <c r="C169" s="61">
        <v>46640000</v>
      </c>
      <c r="D169" s="23" t="s">
        <v>3250</v>
      </c>
      <c r="E169" s="24" t="s">
        <v>127</v>
      </c>
      <c r="F169" s="77">
        <v>63000</v>
      </c>
      <c r="G169" s="77">
        <f>+SUMIF(AGRICORP!I:I,C169,AGRICORP!F:F)</f>
        <v>0</v>
      </c>
      <c r="H169" s="77">
        <f>+SUMIF(SMTP!D:D,'ALL 2019'!C169,SMTP!H:H)</f>
        <v>12543038.130000001</v>
      </c>
      <c r="I169" s="77">
        <f>SUMIF(AGRIVET!G:G,C169,AGRIVET!F:F)</f>
        <v>0</v>
      </c>
      <c r="J169" s="77">
        <f>+SUMIF(AGRIVAL!G:G,'ALL 2019'!C169,AGRIVAL!F:F)</f>
        <v>0</v>
      </c>
      <c r="K169" s="77">
        <f>+SUMIF(AGRIKOBA!G:G,'ALL 2019'!C169,AGRIKOBA!F:F)</f>
        <v>0</v>
      </c>
      <c r="L169" s="77">
        <f>+SUMIF(LMOI!F:F,'ALL 2019'!C169,LMOI!E:E)</f>
        <v>0</v>
      </c>
      <c r="M169" s="12">
        <f>+SUMIF(TARTINE!G:G,'ALL 2019'!C169,TARTINE!F:F)</f>
        <v>0</v>
      </c>
      <c r="N169" s="12">
        <f>+SUMIF(IDF!F:F,'ALL 2019'!C169,IDF!E:E)</f>
        <v>0</v>
      </c>
      <c r="O169" s="12">
        <f>+SUMIF(RYA!G:G,C169,RYA!F:F)</f>
        <v>0</v>
      </c>
      <c r="P169" s="12">
        <f>+SUMIF('SCI NOAH'!G:G,'ALL 2019'!C169,'SCI NOAH'!F:F)</f>
        <v>0</v>
      </c>
      <c r="Q169" s="12">
        <f>+SUMIF(SIM!F:F,'ALL 2019'!C169,SIM!E:E)</f>
        <v>0</v>
      </c>
      <c r="R169" s="147">
        <f>SUMIF('First Energy'!F:F,C169,'First Energy'!I:I)</f>
        <v>0</v>
      </c>
      <c r="S169" s="147">
        <f>SUMIF('ID Motors'!G:G,C169,'ID Motors'!J:J)</f>
        <v>0</v>
      </c>
      <c r="T169" s="12">
        <f>+SUMIF('ID RENTAL'!G:G,'ALL 2019'!C169,'ID RENTAL'!F:F)</f>
        <v>0</v>
      </c>
      <c r="U169" s="124">
        <f>+SUMIF('MCM '!G:G,'ALL 2019'!C169,'MCM '!F:F)</f>
        <v>0</v>
      </c>
      <c r="V169" s="77">
        <f>+SUMIF(AGRIMOTORS!G:G,C169,AGRIMOTORS!F:F)</f>
        <v>0</v>
      </c>
      <c r="W169" s="12">
        <f>+SUMIF(BOVIMA!F:F,'ALL 2019'!C169,BOVIMA!E:E)</f>
        <v>0</v>
      </c>
      <c r="X169" s="12">
        <f>+SUMIF(AGRIFEED!F:F,'ALL 2019'!C169,AGRIFEED!E:E)</f>
        <v>0</v>
      </c>
      <c r="Y169" s="12">
        <f>+SUMIF(AMIP!F:F,'ALL 2019'!C169,AMIP!E:E)</f>
        <v>0</v>
      </c>
      <c r="Z169" s="12">
        <f>+SUMIF(ISF!F:F,'ALL 2019'!C169,ISF!F:F)</f>
        <v>0</v>
      </c>
      <c r="AA169" s="12">
        <f>+SUMIF(MABEL!F:F,'ALL 2019'!C169,MABEL!E:E)</f>
        <v>0</v>
      </c>
      <c r="AB169" s="124">
        <f>+SUMIF(DISCOI!G:G,'ALL 2019'!C169,DISCOI!F:F)</f>
        <v>0</v>
      </c>
      <c r="AC169" s="12">
        <f>+SUMIF(NMP!F:F,'ALL 2019'!C169,NMP!E:E)</f>
        <v>0</v>
      </c>
      <c r="AD169" s="12">
        <f>+SUMIF('AMCHO '!F:F,'ALL 2019'!C169,'AMCHO '!E:E)</f>
        <v>0</v>
      </c>
      <c r="AE169" s="12">
        <f>SUMIF(CONFORTIS!G:G,'ALL 2019'!C169,CONFORTIS!F:F)</f>
        <v>0</v>
      </c>
      <c r="AF169" s="12">
        <f>+SUMIF('IRS IMMO'!G:G,'ALL 2019'!C169,'IRS IMMO'!F:F)</f>
        <v>0</v>
      </c>
      <c r="AG169" s="12">
        <f>SUMIF('United Malagasy'!F:F,'ALL 2019'!C169,'United Malagasy'!E:E)</f>
        <v>0</v>
      </c>
      <c r="AH169" s="12">
        <f>+SUMIF(AGRIVETAM!F:F,'ALL 2019'!C169,AGRIVETAM!E:E)</f>
        <v>0</v>
      </c>
      <c r="AI169" s="12">
        <f>+SUMIF(EUROPAINTS!F:F,'ALL 2019'!C169,EUROPAINTS!E:E)</f>
        <v>0</v>
      </c>
      <c r="AJ169" s="12">
        <f>SUMIF('CSS SAKAY'!F:F,'ALL 2019'!C169,'CSS SAKAY'!E:E)</f>
        <v>0</v>
      </c>
      <c r="AK169" s="77">
        <f>+SUMIF(AGRIMA!F:F,'ALL 2019'!C169,AGRIMA!E:E)</f>
        <v>0</v>
      </c>
      <c r="AL169" s="12">
        <f>+SUMIF(FERRIS!H:H,'ALL 2019'!C169,FERRIS!G:G)</f>
        <v>0</v>
      </c>
      <c r="AM169" s="12">
        <f>SUMIF(SEM!F:F,'ALL 2019'!C169,SEM!E:E)</f>
        <v>0</v>
      </c>
      <c r="AN169" s="12">
        <f>+SUMIF(Madatrade!F:F,'ALL 2019'!C169,Madatrade!E:E)</f>
        <v>0</v>
      </c>
      <c r="AO169" s="12">
        <f>+SUMIF('FIRST INVESTISSEMENT'!G:G,'ALL 2019'!C169,'FIRST INVESTISSEMENT'!F:F)</f>
        <v>0</v>
      </c>
    </row>
    <row r="170" spans="1:41" x14ac:dyDescent="0.25">
      <c r="A170" t="str">
        <f t="shared" si="5"/>
        <v>4</v>
      </c>
      <c r="B170" t="str">
        <f t="shared" si="6"/>
        <v>466</v>
      </c>
      <c r="C170" s="18">
        <v>46641000</v>
      </c>
      <c r="D170" s="23" t="s">
        <v>3250</v>
      </c>
      <c r="E170" s="24" t="s">
        <v>659</v>
      </c>
      <c r="F170" s="77">
        <v>0</v>
      </c>
      <c r="G170" s="77">
        <f>+SUMIF(AGRICORP!I:I,C170,AGRICORP!F:F)</f>
        <v>0</v>
      </c>
      <c r="H170" s="77">
        <f>+SUMIF(SMTP!D:D,'ALL 2019'!C170,SMTP!H:H)</f>
        <v>0</v>
      </c>
      <c r="I170" s="77">
        <f>SUMIF(AGRIVET!G:G,C170,AGRIVET!F:F)</f>
        <v>0</v>
      </c>
      <c r="J170" s="77">
        <f>+SUMIF(AGRIVAL!G:G,'ALL 2019'!C170,AGRIVAL!F:F)</f>
        <v>0</v>
      </c>
      <c r="K170" s="77">
        <f>+SUMIF(AGRIKOBA!G:G,'ALL 2019'!C170,AGRIKOBA!F:F)</f>
        <v>0</v>
      </c>
      <c r="L170" s="77">
        <f>+SUMIF(LMOI!F:F,'ALL 2019'!C170,LMOI!E:E)</f>
        <v>0</v>
      </c>
      <c r="M170" s="12">
        <f>+SUMIF(TARTINE!G:G,'ALL 2019'!C170,TARTINE!F:F)</f>
        <v>0</v>
      </c>
      <c r="N170" s="12">
        <f>+SUMIF(IDF!F:F,'ALL 2019'!C170,IDF!E:E)</f>
        <v>0</v>
      </c>
      <c r="O170" s="12">
        <f>+SUMIF(RYA!G:G,C170,RYA!F:F)</f>
        <v>0</v>
      </c>
      <c r="P170" s="12">
        <f>+SUMIF('SCI NOAH'!G:G,'ALL 2019'!C170,'SCI NOAH'!F:F)</f>
        <v>0</v>
      </c>
      <c r="Q170" s="12">
        <f>+SUMIF(SIM!F:F,'ALL 2019'!C170,SIM!E:E)</f>
        <v>0</v>
      </c>
      <c r="R170" s="147">
        <f>SUMIF('First Energy'!F:F,C170,'First Energy'!I:I)</f>
        <v>0</v>
      </c>
      <c r="S170" s="147">
        <f>SUMIF('ID Motors'!G:G,C170,'ID Motors'!J:J)</f>
        <v>0</v>
      </c>
      <c r="T170" s="12">
        <f>+SUMIF('ID RENTAL'!G:G,'ALL 2019'!C170,'ID RENTAL'!F:F)</f>
        <v>0</v>
      </c>
      <c r="U170" s="124">
        <f>+SUMIF('MCM '!G:G,'ALL 2019'!C170,'MCM '!F:F)</f>
        <v>0</v>
      </c>
      <c r="V170" s="77">
        <f>+SUMIF(AGRIMOTORS!G:G,C170,AGRIMOTORS!F:F)</f>
        <v>0</v>
      </c>
      <c r="W170" s="12">
        <f>+SUMIF(BOVIMA!F:F,'ALL 2019'!C170,BOVIMA!E:E)</f>
        <v>0</v>
      </c>
      <c r="X170" s="12">
        <f>+SUMIF(AGRIFEED!F:F,'ALL 2019'!C170,AGRIFEED!E:E)</f>
        <v>0</v>
      </c>
      <c r="Y170" s="12">
        <f>+SUMIF(AMIP!F:F,'ALL 2019'!C170,AMIP!E:E)</f>
        <v>0</v>
      </c>
      <c r="Z170" s="12">
        <f>+SUMIF(ISF!F:F,'ALL 2019'!C170,ISF!F:F)</f>
        <v>0</v>
      </c>
      <c r="AA170" s="12">
        <f>+SUMIF(MABEL!F:F,'ALL 2019'!C170,MABEL!E:E)</f>
        <v>0</v>
      </c>
      <c r="AB170" s="124">
        <f>+SUMIF(DISCOI!G:G,'ALL 2019'!C170,DISCOI!F:F)</f>
        <v>0</v>
      </c>
      <c r="AC170" s="12">
        <f>+SUMIF(NMP!F:F,'ALL 2019'!C170,NMP!E:E)</f>
        <v>0</v>
      </c>
      <c r="AD170" s="12">
        <f>+SUMIF('AMCHO '!F:F,'ALL 2019'!C170,'AMCHO '!E:E)</f>
        <v>0</v>
      </c>
      <c r="AE170" s="12">
        <f>SUMIF(CONFORTIS!G:G,'ALL 2019'!C170,CONFORTIS!F:F)</f>
        <v>0</v>
      </c>
      <c r="AF170" s="12">
        <f>+SUMIF('IRS IMMO'!G:G,'ALL 2019'!C170,'IRS IMMO'!F:F)</f>
        <v>0</v>
      </c>
      <c r="AG170" s="12">
        <f>SUMIF('United Malagasy'!F:F,'ALL 2019'!C170,'United Malagasy'!E:E)</f>
        <v>0</v>
      </c>
      <c r="AH170" s="12">
        <f>+SUMIF(AGRIVETAM!F:F,'ALL 2019'!C170,AGRIVETAM!E:E)</f>
        <v>0</v>
      </c>
      <c r="AI170" s="12">
        <f>+SUMIF(EUROPAINTS!F:F,'ALL 2019'!C170,EUROPAINTS!E:E)</f>
        <v>0</v>
      </c>
      <c r="AJ170" s="12">
        <f>SUMIF('CSS SAKAY'!F:F,'ALL 2019'!C170,'CSS SAKAY'!E:E)</f>
        <v>0</v>
      </c>
      <c r="AK170" s="77">
        <f>+SUMIF(AGRIMA!F:F,'ALL 2019'!C170,AGRIMA!E:E)</f>
        <v>0</v>
      </c>
      <c r="AL170" s="12">
        <f>+SUMIF(FERRIS!H:H,'ALL 2019'!C170,FERRIS!G:G)</f>
        <v>0</v>
      </c>
      <c r="AM170" s="12">
        <f>SUMIF(SEM!F:F,'ALL 2019'!C170,SEM!E:E)</f>
        <v>0</v>
      </c>
      <c r="AN170" s="12">
        <f>+SUMIF(Madatrade!F:F,'ALL 2019'!C170,Madatrade!E:E)</f>
        <v>0</v>
      </c>
      <c r="AO170" s="12">
        <f>+SUMIF('FIRST INVESTISSEMENT'!G:G,'ALL 2019'!C170,'FIRST INVESTISSEMENT'!F:F)</f>
        <v>0</v>
      </c>
    </row>
    <row r="171" spans="1:41" x14ac:dyDescent="0.25">
      <c r="A171" t="str">
        <f t="shared" si="5"/>
        <v>4</v>
      </c>
      <c r="B171" t="str">
        <f t="shared" si="6"/>
        <v>466</v>
      </c>
      <c r="C171" s="18">
        <v>46642000</v>
      </c>
      <c r="D171" s="23" t="s">
        <v>3250</v>
      </c>
      <c r="E171" s="24" t="s">
        <v>141</v>
      </c>
      <c r="F171" s="77">
        <v>0</v>
      </c>
      <c r="G171" s="77">
        <f>+SUMIF(AGRICORP!I:I,C171,AGRICORP!F:F)</f>
        <v>0</v>
      </c>
      <c r="H171" s="77">
        <f>+SUMIF(SMTP!D:D,'ALL 2019'!C171,SMTP!H:H)</f>
        <v>0</v>
      </c>
      <c r="I171" s="77">
        <f>SUMIF(AGRIVET!G:G,C171,AGRIVET!F:F)</f>
        <v>0</v>
      </c>
      <c r="J171" s="77">
        <f>+SUMIF(AGRIVAL!G:G,'ALL 2019'!C171,AGRIVAL!F:F)</f>
        <v>0</v>
      </c>
      <c r="K171" s="77">
        <f>+SUMIF(AGRIKOBA!G:G,'ALL 2019'!C171,AGRIKOBA!F:F)</f>
        <v>0</v>
      </c>
      <c r="L171" s="77">
        <f>+SUMIF(LMOI!F:F,'ALL 2019'!C171,LMOI!E:E)</f>
        <v>0</v>
      </c>
      <c r="M171" s="12">
        <f>+SUMIF(TARTINE!G:G,'ALL 2019'!C171,TARTINE!F:F)</f>
        <v>0</v>
      </c>
      <c r="N171" s="12">
        <f>+SUMIF(IDF!F:F,'ALL 2019'!C171,IDF!E:E)</f>
        <v>0</v>
      </c>
      <c r="O171" s="12">
        <f>+SUMIF(RYA!G:G,C171,RYA!F:F)</f>
        <v>0</v>
      </c>
      <c r="P171" s="12">
        <f>+SUMIF('SCI NOAH'!G:G,'ALL 2019'!C171,'SCI NOAH'!F:F)</f>
        <v>0</v>
      </c>
      <c r="Q171" s="12">
        <f>+SUMIF(SIM!F:F,'ALL 2019'!C171,SIM!E:E)</f>
        <v>0</v>
      </c>
      <c r="R171" s="147">
        <f>SUMIF('First Energy'!F:F,C171,'First Energy'!I:I)</f>
        <v>0</v>
      </c>
      <c r="S171" s="147">
        <f>SUMIF('ID Motors'!G:G,C171,'ID Motors'!J:J)</f>
        <v>0</v>
      </c>
      <c r="T171" s="12">
        <f>+SUMIF('ID RENTAL'!G:G,'ALL 2019'!C171,'ID RENTAL'!F:F)</f>
        <v>0</v>
      </c>
      <c r="U171" s="124">
        <f>+SUMIF('MCM '!G:G,'ALL 2019'!C171,'MCM '!F:F)</f>
        <v>0</v>
      </c>
      <c r="V171" s="77">
        <f>+SUMIF(AGRIMOTORS!G:G,C171,AGRIMOTORS!F:F)</f>
        <v>0</v>
      </c>
      <c r="W171" s="12">
        <f>+SUMIF(BOVIMA!F:F,'ALL 2019'!C171,BOVIMA!E:E)</f>
        <v>0</v>
      </c>
      <c r="X171" s="12">
        <f>+SUMIF(AGRIFEED!F:F,'ALL 2019'!C171,AGRIFEED!E:E)</f>
        <v>0</v>
      </c>
      <c r="Y171" s="12">
        <f>+SUMIF(AMIP!F:F,'ALL 2019'!C171,AMIP!E:E)</f>
        <v>0</v>
      </c>
      <c r="Z171" s="12">
        <f>+SUMIF(ISF!F:F,'ALL 2019'!C171,ISF!F:F)</f>
        <v>0</v>
      </c>
      <c r="AA171" s="12">
        <f>+SUMIF(MABEL!F:F,'ALL 2019'!C171,MABEL!E:E)</f>
        <v>0</v>
      </c>
      <c r="AB171" s="124">
        <f>+SUMIF(DISCOI!G:G,'ALL 2019'!C171,DISCOI!F:F)</f>
        <v>0</v>
      </c>
      <c r="AC171" s="12">
        <f>+SUMIF(NMP!F:F,'ALL 2019'!C171,NMP!E:E)</f>
        <v>0</v>
      </c>
      <c r="AD171" s="12">
        <f>+SUMIF('AMCHO '!F:F,'ALL 2019'!C171,'AMCHO '!E:E)</f>
        <v>0</v>
      </c>
      <c r="AE171" s="12">
        <f>SUMIF(CONFORTIS!G:G,'ALL 2019'!C171,CONFORTIS!F:F)</f>
        <v>0</v>
      </c>
      <c r="AF171" s="12">
        <f>+SUMIF('IRS IMMO'!G:G,'ALL 2019'!C171,'IRS IMMO'!F:F)</f>
        <v>0</v>
      </c>
      <c r="AG171" s="12">
        <f>SUMIF('United Malagasy'!F:F,'ALL 2019'!C171,'United Malagasy'!E:E)</f>
        <v>0</v>
      </c>
      <c r="AH171" s="12">
        <f>+SUMIF(AGRIVETAM!F:F,'ALL 2019'!C171,AGRIVETAM!E:E)</f>
        <v>0</v>
      </c>
      <c r="AI171" s="12">
        <f>+SUMIF(EUROPAINTS!F:F,'ALL 2019'!C171,EUROPAINTS!E:E)</f>
        <v>0</v>
      </c>
      <c r="AJ171" s="12">
        <f>SUMIF('CSS SAKAY'!F:F,'ALL 2019'!C171,'CSS SAKAY'!E:E)</f>
        <v>0</v>
      </c>
      <c r="AK171" s="77">
        <f>+SUMIF(AGRIMA!F:F,'ALL 2019'!C171,AGRIMA!E:E)</f>
        <v>0</v>
      </c>
      <c r="AL171" s="12">
        <f>+SUMIF(FERRIS!H:H,'ALL 2019'!C171,FERRIS!G:G)</f>
        <v>0</v>
      </c>
      <c r="AM171" s="12">
        <f>SUMIF(SEM!F:F,'ALL 2019'!C171,SEM!E:E)</f>
        <v>0</v>
      </c>
      <c r="AN171" s="12">
        <f>+SUMIF(Madatrade!F:F,'ALL 2019'!C171,Madatrade!E:E)</f>
        <v>0</v>
      </c>
      <c r="AO171" s="12">
        <f>+SUMIF('FIRST INVESTISSEMENT'!G:G,'ALL 2019'!C171,'FIRST INVESTISSEMENT'!F:F)</f>
        <v>0</v>
      </c>
    </row>
    <row r="172" spans="1:41" x14ac:dyDescent="0.25">
      <c r="A172" t="str">
        <f t="shared" si="5"/>
        <v>4</v>
      </c>
      <c r="B172" t="str">
        <f t="shared" si="6"/>
        <v>466</v>
      </c>
      <c r="C172" s="18">
        <v>46643000</v>
      </c>
      <c r="D172" s="23" t="s">
        <v>3250</v>
      </c>
      <c r="E172" s="24" t="s">
        <v>142</v>
      </c>
      <c r="F172" s="77">
        <v>0</v>
      </c>
      <c r="G172" s="77">
        <f>+SUMIF(AGRICORP!I:I,C172,AGRICORP!F:F)</f>
        <v>0</v>
      </c>
      <c r="H172" s="77">
        <f>+SUMIF(SMTP!D:D,'ALL 2019'!C172,SMTP!H:H)</f>
        <v>0</v>
      </c>
      <c r="I172" s="77">
        <f>SUMIF(AGRIVET!G:G,C172,AGRIVET!F:F)</f>
        <v>0</v>
      </c>
      <c r="J172" s="77">
        <f>+SUMIF(AGRIVAL!G:G,'ALL 2019'!C172,AGRIVAL!F:F)</f>
        <v>0</v>
      </c>
      <c r="K172" s="77">
        <f>+SUMIF(AGRIKOBA!G:G,'ALL 2019'!C172,AGRIKOBA!F:F)</f>
        <v>0</v>
      </c>
      <c r="L172" s="77">
        <f>+SUMIF(LMOI!F:F,'ALL 2019'!C172,LMOI!E:E)</f>
        <v>0</v>
      </c>
      <c r="M172" s="12">
        <f>+SUMIF(TARTINE!G:G,'ALL 2019'!C172,TARTINE!F:F)</f>
        <v>0</v>
      </c>
      <c r="N172" s="12">
        <f>+SUMIF(IDF!F:F,'ALL 2019'!C172,IDF!E:E)</f>
        <v>0</v>
      </c>
      <c r="O172" s="12">
        <f>+SUMIF(RYA!G:G,C172,RYA!F:F)</f>
        <v>0</v>
      </c>
      <c r="P172" s="12">
        <f>+SUMIF('SCI NOAH'!G:G,'ALL 2019'!C172,'SCI NOAH'!F:F)</f>
        <v>0</v>
      </c>
      <c r="Q172" s="12">
        <f>+SUMIF(SIM!F:F,'ALL 2019'!C172,SIM!E:E)</f>
        <v>0</v>
      </c>
      <c r="R172" s="147">
        <f>SUMIF('First Energy'!F:F,C172,'First Energy'!I:I)</f>
        <v>0</v>
      </c>
      <c r="S172" s="147">
        <f>SUMIF('ID Motors'!G:G,C172,'ID Motors'!J:J)</f>
        <v>0</v>
      </c>
      <c r="T172" s="12">
        <f>+SUMIF('ID RENTAL'!G:G,'ALL 2019'!C172,'ID RENTAL'!F:F)</f>
        <v>0</v>
      </c>
      <c r="U172" s="124">
        <f>+SUMIF('MCM '!G:G,'ALL 2019'!C172,'MCM '!F:F)</f>
        <v>0</v>
      </c>
      <c r="V172" s="77">
        <f>+SUMIF(AGRIMOTORS!G:G,C172,AGRIMOTORS!F:F)</f>
        <v>0</v>
      </c>
      <c r="W172" s="12">
        <f>+SUMIF(BOVIMA!F:F,'ALL 2019'!C172,BOVIMA!E:E)</f>
        <v>0</v>
      </c>
      <c r="X172" s="12">
        <f>+SUMIF(AGRIFEED!F:F,'ALL 2019'!C172,AGRIFEED!E:E)</f>
        <v>0</v>
      </c>
      <c r="Y172" s="12">
        <f>+SUMIF(AMIP!F:F,'ALL 2019'!C172,AMIP!E:E)</f>
        <v>0</v>
      </c>
      <c r="Z172" s="12">
        <f>+SUMIF(ISF!F:F,'ALL 2019'!C172,ISF!F:F)</f>
        <v>0</v>
      </c>
      <c r="AA172" s="12">
        <f>+SUMIF(MABEL!F:F,'ALL 2019'!C172,MABEL!E:E)</f>
        <v>0</v>
      </c>
      <c r="AB172" s="124">
        <f>+SUMIF(DISCOI!G:G,'ALL 2019'!C172,DISCOI!F:F)</f>
        <v>0</v>
      </c>
      <c r="AC172" s="12">
        <f>+SUMIF(NMP!F:F,'ALL 2019'!C172,NMP!E:E)</f>
        <v>0</v>
      </c>
      <c r="AD172" s="12">
        <f>+SUMIF('AMCHO '!F:F,'ALL 2019'!C172,'AMCHO '!E:E)</f>
        <v>0</v>
      </c>
      <c r="AE172" s="12">
        <f>SUMIF(CONFORTIS!G:G,'ALL 2019'!C172,CONFORTIS!F:F)</f>
        <v>0</v>
      </c>
      <c r="AF172" s="12">
        <f>+SUMIF('IRS IMMO'!G:G,'ALL 2019'!C172,'IRS IMMO'!F:F)</f>
        <v>0</v>
      </c>
      <c r="AG172" s="12">
        <f>SUMIF('United Malagasy'!F:F,'ALL 2019'!C172,'United Malagasy'!E:E)</f>
        <v>0</v>
      </c>
      <c r="AH172" s="12">
        <f>+SUMIF(AGRIVETAM!F:F,'ALL 2019'!C172,AGRIVETAM!E:E)</f>
        <v>0</v>
      </c>
      <c r="AI172" s="12">
        <f>+SUMIF(EUROPAINTS!F:F,'ALL 2019'!C172,EUROPAINTS!E:E)</f>
        <v>0</v>
      </c>
      <c r="AJ172" s="12">
        <f>SUMIF('CSS SAKAY'!F:F,'ALL 2019'!C172,'CSS SAKAY'!E:E)</f>
        <v>0</v>
      </c>
      <c r="AK172" s="77">
        <f>+SUMIF(AGRIMA!F:F,'ALL 2019'!C172,AGRIMA!E:E)</f>
        <v>0</v>
      </c>
      <c r="AL172" s="12">
        <f>+SUMIF(FERRIS!H:H,'ALL 2019'!C172,FERRIS!G:G)</f>
        <v>0</v>
      </c>
      <c r="AM172" s="12">
        <f>SUMIF(SEM!F:F,'ALL 2019'!C172,SEM!E:E)</f>
        <v>0</v>
      </c>
      <c r="AN172" s="12">
        <f>+SUMIF(Madatrade!F:F,'ALL 2019'!C172,Madatrade!E:E)</f>
        <v>0</v>
      </c>
      <c r="AO172" s="12">
        <f>+SUMIF('FIRST INVESTISSEMENT'!G:G,'ALL 2019'!C172,'FIRST INVESTISSEMENT'!F:F)</f>
        <v>0</v>
      </c>
    </row>
    <row r="173" spans="1:41" x14ac:dyDescent="0.25">
      <c r="A173" t="str">
        <f t="shared" si="5"/>
        <v>4</v>
      </c>
      <c r="B173" t="str">
        <f t="shared" si="6"/>
        <v>466</v>
      </c>
      <c r="C173" s="18">
        <v>46644000</v>
      </c>
      <c r="D173" s="23" t="s">
        <v>3250</v>
      </c>
      <c r="E173" s="24" t="s">
        <v>4</v>
      </c>
      <c r="F173" s="77">
        <v>0</v>
      </c>
      <c r="G173" s="77">
        <f>+SUMIF(AGRICORP!I:I,C173,AGRICORP!F:F)</f>
        <v>0</v>
      </c>
      <c r="H173" s="77">
        <f>+SUMIF(SMTP!D:D,'ALL 2019'!C173,SMTP!H:H)</f>
        <v>0</v>
      </c>
      <c r="I173" s="77">
        <f>SUMIF(AGRIVET!G:G,C173,AGRIVET!F:F)</f>
        <v>0</v>
      </c>
      <c r="J173" s="77">
        <f>+SUMIF(AGRIVAL!G:G,'ALL 2019'!C173,AGRIVAL!F:F)</f>
        <v>0</v>
      </c>
      <c r="K173" s="77">
        <f>+SUMIF(AGRIKOBA!G:G,'ALL 2019'!C173,AGRIKOBA!F:F)</f>
        <v>0</v>
      </c>
      <c r="L173" s="77">
        <f>+SUMIF(LMOI!F:F,'ALL 2019'!C173,LMOI!E:E)</f>
        <v>0</v>
      </c>
      <c r="M173" s="12">
        <f>+SUMIF(TARTINE!G:G,'ALL 2019'!C173,TARTINE!F:F)</f>
        <v>0</v>
      </c>
      <c r="N173" s="12">
        <f>+SUMIF(IDF!F:F,'ALL 2019'!C173,IDF!E:E)</f>
        <v>0</v>
      </c>
      <c r="O173" s="12">
        <f>+SUMIF(RYA!G:G,C173,RYA!F:F)</f>
        <v>0</v>
      </c>
      <c r="P173" s="12">
        <f>+SUMIF('SCI NOAH'!G:G,'ALL 2019'!C173,'SCI NOAH'!F:F)</f>
        <v>0</v>
      </c>
      <c r="Q173" s="12">
        <f>+SUMIF(SIM!F:F,'ALL 2019'!C173,SIM!E:E)</f>
        <v>0</v>
      </c>
      <c r="R173" s="147">
        <f>SUMIF('First Energy'!F:F,C173,'First Energy'!I:I)</f>
        <v>0</v>
      </c>
      <c r="S173" s="147">
        <f>SUMIF('ID Motors'!G:G,C173,'ID Motors'!J:J)</f>
        <v>0</v>
      </c>
      <c r="T173" s="12">
        <f>+SUMIF('ID RENTAL'!G:G,'ALL 2019'!C173,'ID RENTAL'!F:F)</f>
        <v>0</v>
      </c>
      <c r="U173" s="124">
        <f>+SUMIF('MCM '!G:G,'ALL 2019'!C173,'MCM '!F:F)</f>
        <v>0</v>
      </c>
      <c r="V173" s="77">
        <f>+SUMIF(AGRIMOTORS!G:G,C173,AGRIMOTORS!F:F)</f>
        <v>0</v>
      </c>
      <c r="W173" s="12">
        <f>+SUMIF(BOVIMA!F:F,'ALL 2019'!C173,BOVIMA!E:E)</f>
        <v>0</v>
      </c>
      <c r="X173" s="12">
        <f>+SUMIF(AGRIFEED!F:F,'ALL 2019'!C173,AGRIFEED!E:E)</f>
        <v>0</v>
      </c>
      <c r="Y173" s="12">
        <f>+SUMIF(AMIP!F:F,'ALL 2019'!C173,AMIP!E:E)</f>
        <v>0</v>
      </c>
      <c r="Z173" s="12">
        <f>+SUMIF(ISF!F:F,'ALL 2019'!C173,ISF!F:F)</f>
        <v>0</v>
      </c>
      <c r="AA173" s="12">
        <f>+SUMIF(MABEL!F:F,'ALL 2019'!C173,MABEL!E:E)</f>
        <v>0</v>
      </c>
      <c r="AB173" s="124">
        <f>+SUMIF(DISCOI!G:G,'ALL 2019'!C173,DISCOI!F:F)</f>
        <v>0</v>
      </c>
      <c r="AC173" s="12">
        <f>+SUMIF(NMP!F:F,'ALL 2019'!C173,NMP!E:E)</f>
        <v>0</v>
      </c>
      <c r="AD173" s="12">
        <f>+SUMIF('AMCHO '!F:F,'ALL 2019'!C173,'AMCHO '!E:E)</f>
        <v>0</v>
      </c>
      <c r="AE173" s="12">
        <f>SUMIF(CONFORTIS!G:G,'ALL 2019'!C173,CONFORTIS!F:F)</f>
        <v>0</v>
      </c>
      <c r="AF173" s="12">
        <f>+SUMIF('IRS IMMO'!G:G,'ALL 2019'!C173,'IRS IMMO'!F:F)</f>
        <v>0</v>
      </c>
      <c r="AG173" s="12">
        <f>SUMIF('United Malagasy'!F:F,'ALL 2019'!C173,'United Malagasy'!E:E)</f>
        <v>0</v>
      </c>
      <c r="AH173" s="12">
        <f>+SUMIF(AGRIVETAM!F:F,'ALL 2019'!C173,AGRIVETAM!E:E)</f>
        <v>0</v>
      </c>
      <c r="AI173" s="12">
        <f>+SUMIF(EUROPAINTS!F:F,'ALL 2019'!C173,EUROPAINTS!E:E)</f>
        <v>0</v>
      </c>
      <c r="AJ173" s="12">
        <f>SUMIF('CSS SAKAY'!F:F,'ALL 2019'!C173,'CSS SAKAY'!E:E)</f>
        <v>0</v>
      </c>
      <c r="AK173" s="77">
        <f>+SUMIF(AGRIMA!F:F,'ALL 2019'!C173,AGRIMA!E:E)</f>
        <v>0</v>
      </c>
      <c r="AL173" s="12">
        <f>+SUMIF(FERRIS!H:H,'ALL 2019'!C173,FERRIS!G:G)</f>
        <v>0</v>
      </c>
      <c r="AM173" s="12">
        <f>SUMIF(SEM!F:F,'ALL 2019'!C173,SEM!E:E)</f>
        <v>0</v>
      </c>
      <c r="AN173" s="12">
        <f>+SUMIF(Madatrade!F:F,'ALL 2019'!C173,Madatrade!E:E)</f>
        <v>0</v>
      </c>
      <c r="AO173" s="12">
        <f>+SUMIF('FIRST INVESTISSEMENT'!G:G,'ALL 2019'!C173,'FIRST INVESTISSEMENT'!F:F)</f>
        <v>0</v>
      </c>
    </row>
    <row r="174" spans="1:41" x14ac:dyDescent="0.25">
      <c r="A174" t="str">
        <f t="shared" si="5"/>
        <v>4</v>
      </c>
      <c r="B174" t="str">
        <f t="shared" si="6"/>
        <v>466</v>
      </c>
      <c r="C174" s="61">
        <v>46650000</v>
      </c>
      <c r="D174" s="23" t="s">
        <v>3250</v>
      </c>
      <c r="E174" s="24" t="s">
        <v>125</v>
      </c>
      <c r="F174" s="77">
        <v>130121218.5</v>
      </c>
      <c r="G174" s="77">
        <f>+SUMIF(AGRICORP!I:I,C174,AGRICORP!F:F)</f>
        <v>0</v>
      </c>
      <c r="H174" s="77">
        <f>+SUMIF(SMTP!D:D,'ALL 2019'!C174,SMTP!H:H)</f>
        <v>388899892.25999999</v>
      </c>
      <c r="I174" s="77">
        <f>SUMIF(AGRIVET!G:G,C174,AGRIVET!F:F)</f>
        <v>0</v>
      </c>
      <c r="J174" s="77">
        <f>+SUMIF(AGRIVAL!G:G,'ALL 2019'!C174,AGRIVAL!F:F)</f>
        <v>0</v>
      </c>
      <c r="K174" s="77">
        <f>+SUMIF(AGRIKOBA!G:G,'ALL 2019'!C174,AGRIKOBA!F:F)</f>
        <v>0</v>
      </c>
      <c r="L174" s="77">
        <f>+SUMIF(LMOI!F:F,'ALL 2019'!C174,LMOI!E:E)</f>
        <v>0</v>
      </c>
      <c r="M174" s="12">
        <f>+SUMIF(TARTINE!G:G,'ALL 2019'!C174,TARTINE!F:F)</f>
        <v>0</v>
      </c>
      <c r="N174" s="12">
        <f>+SUMIF(IDF!F:F,'ALL 2019'!C174,IDF!E:E)</f>
        <v>0</v>
      </c>
      <c r="O174" s="12">
        <f>+SUMIF(RYA!G:G,C174,RYA!F:F)</f>
        <v>0</v>
      </c>
      <c r="P174" s="12">
        <f>+SUMIF('SCI NOAH'!G:G,'ALL 2019'!C174,'SCI NOAH'!F:F)</f>
        <v>0</v>
      </c>
      <c r="Q174" s="12">
        <f>+SUMIF(SIM!F:F,'ALL 2019'!C174,SIM!E:E)</f>
        <v>0</v>
      </c>
      <c r="R174" s="147">
        <f>SUMIF('First Energy'!F:F,C174,'First Energy'!I:I)</f>
        <v>-8987055</v>
      </c>
      <c r="S174" s="147">
        <f>SUMIF('ID Motors'!G:G,C174,'ID Motors'!J:J)</f>
        <v>0</v>
      </c>
      <c r="T174" s="12">
        <f>+SUMIF('ID RENTAL'!G:G,'ALL 2019'!C174,'ID RENTAL'!F:F)</f>
        <v>0</v>
      </c>
      <c r="U174" s="124">
        <f>+SUMIF('MCM '!G:G,'ALL 2019'!C174,'MCM '!F:F)</f>
        <v>0</v>
      </c>
      <c r="V174" s="77">
        <f>+SUMIF(AGRIMOTORS!G:G,C174,AGRIMOTORS!F:F)</f>
        <v>0</v>
      </c>
      <c r="W174" s="12">
        <f>+SUMIF(BOVIMA!F:F,'ALL 2019'!C174,BOVIMA!E:E)</f>
        <v>0</v>
      </c>
      <c r="X174" s="12">
        <f>+SUMIF(AGRIFEED!F:F,'ALL 2019'!C174,AGRIFEED!E:E)</f>
        <v>0</v>
      </c>
      <c r="Y174" s="12">
        <f>+SUMIF(AMIP!F:F,'ALL 2019'!C174,AMIP!E:E)</f>
        <v>0</v>
      </c>
      <c r="Z174" s="12">
        <f>+SUMIF(ISF!F:F,'ALL 2019'!C174,ISF!F:F)</f>
        <v>0</v>
      </c>
      <c r="AA174" s="12">
        <f>+SUMIF(MABEL!F:F,'ALL 2019'!C174,MABEL!E:E)</f>
        <v>0</v>
      </c>
      <c r="AB174" s="124">
        <f>+SUMIF(DISCOI!G:G,'ALL 2019'!C174,DISCOI!F:F)</f>
        <v>0</v>
      </c>
      <c r="AC174" s="12">
        <f>+SUMIF(NMP!F:F,'ALL 2019'!C174,NMP!E:E)</f>
        <v>0</v>
      </c>
      <c r="AD174" s="12">
        <f>+SUMIF('AMCHO '!F:F,'ALL 2019'!C174,'AMCHO '!E:E)</f>
        <v>-203056193.86000001</v>
      </c>
      <c r="AE174" s="12">
        <f>SUMIF(CONFORTIS!G:G,'ALL 2019'!C174,CONFORTIS!F:F)</f>
        <v>0</v>
      </c>
      <c r="AF174" s="12">
        <f>+SUMIF('IRS IMMO'!G:G,'ALL 2019'!C174,'IRS IMMO'!F:F)</f>
        <v>0</v>
      </c>
      <c r="AG174" s="12">
        <f>SUMIF('United Malagasy'!F:F,'ALL 2019'!C174,'United Malagasy'!E:E)</f>
        <v>833217.1</v>
      </c>
      <c r="AH174" s="12">
        <f>+SUMIF(AGRIVETAM!F:F,'ALL 2019'!C174,AGRIVETAM!E:E)</f>
        <v>0</v>
      </c>
      <c r="AI174" s="12">
        <f>+SUMIF(EUROPAINTS!F:F,'ALL 2019'!C174,EUROPAINTS!E:E)</f>
        <v>0</v>
      </c>
      <c r="AJ174" s="12">
        <f>SUMIF('CSS SAKAY'!F:F,'ALL 2019'!C174,'CSS SAKAY'!E:E)</f>
        <v>0</v>
      </c>
      <c r="AK174" s="77">
        <f>+SUMIF(AGRIMA!F:F,'ALL 2019'!C174,AGRIMA!E:E)</f>
        <v>0</v>
      </c>
      <c r="AL174" s="12">
        <f>+SUMIF(FERRIS!H:H,'ALL 2019'!C174,FERRIS!G:G)</f>
        <v>0</v>
      </c>
      <c r="AM174" s="12">
        <f>SUMIF(SEM!F:F,'ALL 2019'!C174,SEM!E:E)</f>
        <v>0</v>
      </c>
      <c r="AN174" s="12">
        <f>+SUMIF(Madatrade!F:F,'ALL 2019'!C174,Madatrade!E:E)</f>
        <v>0</v>
      </c>
      <c r="AO174" s="12">
        <f>+SUMIF('FIRST INVESTISSEMENT'!G:G,'ALL 2019'!C174,'FIRST INVESTISSEMENT'!F:F)</f>
        <v>0</v>
      </c>
    </row>
    <row r="175" spans="1:41" x14ac:dyDescent="0.25">
      <c r="A175" t="str">
        <f t="shared" si="5"/>
        <v>4</v>
      </c>
      <c r="B175" t="str">
        <f t="shared" si="6"/>
        <v>466</v>
      </c>
      <c r="C175" s="61">
        <v>46660000</v>
      </c>
      <c r="D175" s="23" t="s">
        <v>3250</v>
      </c>
      <c r="E175" s="24" t="s">
        <v>1262</v>
      </c>
      <c r="F175" s="77">
        <v>81000</v>
      </c>
      <c r="G175" s="77">
        <f>+SUMIF(AGRICORP!I:I,C175,AGRICORP!F:F)</f>
        <v>0</v>
      </c>
      <c r="H175" s="77">
        <f>+SUMIF(SMTP!D:D,'ALL 2019'!C175,SMTP!H:H)</f>
        <v>2334421.9300000002</v>
      </c>
      <c r="I175" s="77">
        <f>SUMIF(AGRIVET!G:G,C175,AGRIVET!F:F)</f>
        <v>0</v>
      </c>
      <c r="J175" s="77">
        <f>+SUMIF(AGRIVAL!G:G,'ALL 2019'!C175,AGRIVAL!F:F)</f>
        <v>0</v>
      </c>
      <c r="K175" s="77">
        <f>+SUMIF(AGRIKOBA!G:G,'ALL 2019'!C175,AGRIKOBA!F:F)</f>
        <v>0</v>
      </c>
      <c r="L175" s="77">
        <f>+SUMIF(LMOI!F:F,'ALL 2019'!C175,LMOI!E:E)</f>
        <v>0</v>
      </c>
      <c r="M175" s="12">
        <f>+SUMIF(TARTINE!G:G,'ALL 2019'!C175,TARTINE!F:F)</f>
        <v>0</v>
      </c>
      <c r="N175" s="12">
        <f>+SUMIF(IDF!F:F,'ALL 2019'!C175,IDF!E:E)</f>
        <v>0</v>
      </c>
      <c r="O175" s="12">
        <f>+SUMIF(RYA!G:G,C175,RYA!F:F)</f>
        <v>0</v>
      </c>
      <c r="P175" s="12">
        <f>+SUMIF('SCI NOAH'!G:G,'ALL 2019'!C175,'SCI NOAH'!F:F)</f>
        <v>0</v>
      </c>
      <c r="Q175" s="12">
        <f>+SUMIF(SIM!F:F,'ALL 2019'!C175,SIM!E:E)</f>
        <v>0</v>
      </c>
      <c r="R175" s="147">
        <f>SUMIF('First Energy'!F:F,C175,'First Energy'!I:I)</f>
        <v>0</v>
      </c>
      <c r="S175" s="147">
        <f>SUMIF('ID Motors'!G:G,C175,'ID Motors'!J:J)</f>
        <v>0</v>
      </c>
      <c r="T175" s="12">
        <f>+SUMIF('ID RENTAL'!G:G,'ALL 2019'!C175,'ID RENTAL'!F:F)</f>
        <v>0</v>
      </c>
      <c r="U175" s="124">
        <f>+SUMIF('MCM '!G:G,'ALL 2019'!C175,'MCM '!F:F)</f>
        <v>0</v>
      </c>
      <c r="V175" s="77">
        <f>+SUMIF(AGRIMOTORS!G:G,C175,AGRIMOTORS!F:F)</f>
        <v>0</v>
      </c>
      <c r="W175" s="12">
        <f>+SUMIF(BOVIMA!F:F,'ALL 2019'!C175,BOVIMA!E:E)</f>
        <v>0</v>
      </c>
      <c r="X175" s="12">
        <f>+SUMIF(AGRIFEED!F:F,'ALL 2019'!C175,AGRIFEED!E:E)</f>
        <v>0</v>
      </c>
      <c r="Y175" s="12">
        <f>+SUMIF(AMIP!F:F,'ALL 2019'!C175,AMIP!E:E)</f>
        <v>0</v>
      </c>
      <c r="Z175" s="12">
        <f>+SUMIF(ISF!F:F,'ALL 2019'!C175,ISF!F:F)</f>
        <v>0</v>
      </c>
      <c r="AA175" s="12">
        <f>+SUMIF(MABEL!F:F,'ALL 2019'!C175,MABEL!E:E)</f>
        <v>0</v>
      </c>
      <c r="AB175" s="124">
        <f>+SUMIF(DISCOI!G:G,'ALL 2019'!C175,DISCOI!F:F)</f>
        <v>0</v>
      </c>
      <c r="AC175" s="12">
        <f>+SUMIF(NMP!F:F,'ALL 2019'!C175,NMP!E:E)</f>
        <v>0</v>
      </c>
      <c r="AD175" s="12">
        <f>+SUMIF('AMCHO '!F:F,'ALL 2019'!C175,'AMCHO '!E:E)</f>
        <v>0</v>
      </c>
      <c r="AE175" s="12">
        <f>SUMIF(CONFORTIS!G:G,'ALL 2019'!C175,CONFORTIS!F:F)</f>
        <v>0</v>
      </c>
      <c r="AF175" s="12">
        <f>+SUMIF('IRS IMMO'!G:G,'ALL 2019'!C175,'IRS IMMO'!F:F)</f>
        <v>0</v>
      </c>
      <c r="AG175" s="12">
        <f>SUMIF('United Malagasy'!F:F,'ALL 2019'!C175,'United Malagasy'!E:E)</f>
        <v>0</v>
      </c>
      <c r="AH175" s="12">
        <f>+SUMIF(AGRIVETAM!F:F,'ALL 2019'!C175,AGRIVETAM!E:E)</f>
        <v>0</v>
      </c>
      <c r="AI175" s="12">
        <f>+SUMIF(EUROPAINTS!F:F,'ALL 2019'!C175,EUROPAINTS!E:E)</f>
        <v>0</v>
      </c>
      <c r="AJ175" s="12">
        <f>SUMIF('CSS SAKAY'!F:F,'ALL 2019'!C175,'CSS SAKAY'!E:E)</f>
        <v>0</v>
      </c>
      <c r="AK175" s="77">
        <f>+SUMIF(AGRIMA!F:F,'ALL 2019'!C175,AGRIMA!E:E)</f>
        <v>0</v>
      </c>
      <c r="AL175" s="12">
        <f>+SUMIF(FERRIS!H:H,'ALL 2019'!C175,FERRIS!G:G)</f>
        <v>0</v>
      </c>
      <c r="AM175" s="12">
        <f>SUMIF(SEM!F:F,'ALL 2019'!C175,SEM!E:E)</f>
        <v>0</v>
      </c>
      <c r="AN175" s="12">
        <f>+SUMIF(Madatrade!F:F,'ALL 2019'!C175,Madatrade!E:E)</f>
        <v>0</v>
      </c>
      <c r="AO175" s="12">
        <f>+SUMIF('FIRST INVESTISSEMENT'!G:G,'ALL 2019'!C175,'FIRST INVESTISSEMENT'!F:F)</f>
        <v>0</v>
      </c>
    </row>
    <row r="176" spans="1:41" x14ac:dyDescent="0.25">
      <c r="A176" t="str">
        <f t="shared" si="5"/>
        <v>4</v>
      </c>
      <c r="B176" t="str">
        <f t="shared" si="6"/>
        <v>466</v>
      </c>
      <c r="C176" s="60">
        <v>46670000</v>
      </c>
      <c r="D176" s="23" t="s">
        <v>3250</v>
      </c>
      <c r="E176" s="24" t="s">
        <v>124</v>
      </c>
      <c r="F176" s="77">
        <v>625500</v>
      </c>
      <c r="G176" s="77">
        <f>+SUMIF(AGRICORP!I:I,C176,AGRICORP!F:F)</f>
        <v>0</v>
      </c>
      <c r="H176" s="77">
        <f>+SUMIF(SMTP!D:D,'ALL 2019'!C176,SMTP!H:H)</f>
        <v>47847703.600000001</v>
      </c>
      <c r="I176" s="77">
        <f>SUMIF(AGRIVET!G:G,C176,AGRIVET!F:F)</f>
        <v>0</v>
      </c>
      <c r="J176" s="77">
        <f>+SUMIF(AGRIVAL!G:G,'ALL 2019'!C176,AGRIVAL!F:F)</f>
        <v>0</v>
      </c>
      <c r="K176" s="77">
        <f>+SUMIF(AGRIKOBA!G:G,'ALL 2019'!C176,AGRIKOBA!F:F)</f>
        <v>0</v>
      </c>
      <c r="L176" s="77">
        <f>+SUMIF(LMOI!F:F,'ALL 2019'!C176,LMOI!E:E)</f>
        <v>0</v>
      </c>
      <c r="M176" s="12">
        <f>+SUMIF(TARTINE!G:G,'ALL 2019'!C176,TARTINE!F:F)</f>
        <v>0</v>
      </c>
      <c r="N176" s="12">
        <f>+SUMIF(IDF!F:F,'ALL 2019'!C176,IDF!E:E)</f>
        <v>0</v>
      </c>
      <c r="O176" s="12">
        <f>+SUMIF(RYA!G:G,C176,RYA!F:F)</f>
        <v>0</v>
      </c>
      <c r="P176" s="12">
        <f>+SUMIF('SCI NOAH'!G:G,'ALL 2019'!C176,'SCI NOAH'!F:F)</f>
        <v>0</v>
      </c>
      <c r="Q176" s="12">
        <f>+SUMIF(SIM!F:F,'ALL 2019'!C176,SIM!E:E)</f>
        <v>0</v>
      </c>
      <c r="R176" s="147">
        <f>SUMIF('First Energy'!F:F,C176,'First Energy'!I:I)</f>
        <v>0</v>
      </c>
      <c r="S176" s="147">
        <f>SUMIF('ID Motors'!G:G,C176,'ID Motors'!J:J)</f>
        <v>0</v>
      </c>
      <c r="T176" s="12">
        <f>+SUMIF('ID RENTAL'!G:G,'ALL 2019'!C176,'ID RENTAL'!F:F)</f>
        <v>0</v>
      </c>
      <c r="U176" s="124">
        <f>+SUMIF('MCM '!G:G,'ALL 2019'!C176,'MCM '!F:F)</f>
        <v>0</v>
      </c>
      <c r="V176" s="77">
        <f>+SUMIF(AGRIMOTORS!G:G,C176,AGRIMOTORS!F:F)</f>
        <v>0</v>
      </c>
      <c r="W176" s="12">
        <f>+SUMIF(BOVIMA!F:F,'ALL 2019'!C176,BOVIMA!E:E)</f>
        <v>0</v>
      </c>
      <c r="X176" s="12">
        <f>+SUMIF(AGRIFEED!F:F,'ALL 2019'!C176,AGRIFEED!E:E)</f>
        <v>0</v>
      </c>
      <c r="Y176" s="12">
        <f>+SUMIF(AMIP!F:F,'ALL 2019'!C176,AMIP!E:E)</f>
        <v>0</v>
      </c>
      <c r="Z176" s="12">
        <f>+SUMIF(ISF!F:F,'ALL 2019'!C176,ISF!F:F)</f>
        <v>0</v>
      </c>
      <c r="AA176" s="12">
        <f>+SUMIF(MABEL!F:F,'ALL 2019'!C176,MABEL!E:E)</f>
        <v>0</v>
      </c>
      <c r="AB176" s="124">
        <f>+SUMIF(DISCOI!G:G,'ALL 2019'!C176,DISCOI!F:F)</f>
        <v>0</v>
      </c>
      <c r="AC176" s="12">
        <f>+SUMIF(NMP!F:F,'ALL 2019'!C176,NMP!E:E)</f>
        <v>0</v>
      </c>
      <c r="AD176" s="12">
        <f>+SUMIF('AMCHO '!F:F,'ALL 2019'!C176,'AMCHO '!E:E)</f>
        <v>0</v>
      </c>
      <c r="AE176" s="12">
        <f>SUMIF(CONFORTIS!G:G,'ALL 2019'!C176,CONFORTIS!F:F)</f>
        <v>0</v>
      </c>
      <c r="AF176" s="12">
        <f>+SUMIF('IRS IMMO'!G:G,'ALL 2019'!C176,'IRS IMMO'!F:F)</f>
        <v>0</v>
      </c>
      <c r="AG176" s="12">
        <f>SUMIF('United Malagasy'!F:F,'ALL 2019'!C176,'United Malagasy'!E:E)</f>
        <v>6912202.0599999996</v>
      </c>
      <c r="AH176" s="12">
        <f>+SUMIF(AGRIVETAM!F:F,'ALL 2019'!C176,AGRIVETAM!E:E)</f>
        <v>0</v>
      </c>
      <c r="AI176" s="12">
        <f>+SUMIF(EUROPAINTS!F:F,'ALL 2019'!C176,EUROPAINTS!E:E)</f>
        <v>0</v>
      </c>
      <c r="AJ176" s="12">
        <f>SUMIF('CSS SAKAY'!F:F,'ALL 2019'!C176,'CSS SAKAY'!E:E)</f>
        <v>0</v>
      </c>
      <c r="AK176" s="77">
        <f>+SUMIF(AGRIMA!F:F,'ALL 2019'!C176,AGRIMA!E:E)</f>
        <v>0</v>
      </c>
      <c r="AL176" s="12">
        <f>+SUMIF(FERRIS!H:H,'ALL 2019'!C176,FERRIS!G:G)</f>
        <v>0</v>
      </c>
      <c r="AM176" s="12">
        <f>SUMIF(SEM!F:F,'ALL 2019'!C176,SEM!E:E)</f>
        <v>0</v>
      </c>
      <c r="AN176" s="12">
        <f>+SUMIF(Madatrade!F:F,'ALL 2019'!C176,Madatrade!E:E)</f>
        <v>0</v>
      </c>
      <c r="AO176" s="12">
        <f>+SUMIF('FIRST INVESTISSEMENT'!G:G,'ALL 2019'!C176,'FIRST INVESTISSEMENT'!F:F)</f>
        <v>0</v>
      </c>
    </row>
    <row r="177" spans="1:41" x14ac:dyDescent="0.25">
      <c r="A177" t="str">
        <f t="shared" si="5"/>
        <v>4</v>
      </c>
      <c r="B177" t="str">
        <f t="shared" si="6"/>
        <v>466</v>
      </c>
      <c r="C177" s="60">
        <v>46680000</v>
      </c>
      <c r="D177" s="23" t="s">
        <v>3250</v>
      </c>
      <c r="E177" s="24" t="s">
        <v>109</v>
      </c>
      <c r="F177" s="77">
        <v>126000</v>
      </c>
      <c r="G177" s="77">
        <f>+SUMIF(AGRICORP!I:I,C177,AGRICORP!F:F)</f>
        <v>0</v>
      </c>
      <c r="H177" s="77">
        <f>+SUMIF(SMTP!D:D,'ALL 2019'!C177,SMTP!H:H)</f>
        <v>156288302.44</v>
      </c>
      <c r="I177" s="77">
        <f>SUMIF(AGRIVET!G:G,C177,AGRIVET!F:F)</f>
        <v>0</v>
      </c>
      <c r="J177" s="77">
        <f>+SUMIF(AGRIVAL!G:G,'ALL 2019'!C177,AGRIVAL!F:F)</f>
        <v>0</v>
      </c>
      <c r="K177" s="77">
        <f>+SUMIF(AGRIKOBA!G:G,'ALL 2019'!C177,AGRIKOBA!F:F)</f>
        <v>0</v>
      </c>
      <c r="L177" s="77">
        <f>+SUMIF(LMOI!F:F,'ALL 2019'!C177,LMOI!E:E)</f>
        <v>0</v>
      </c>
      <c r="M177" s="12">
        <f>+SUMIF(TARTINE!G:G,'ALL 2019'!C177,TARTINE!F:F)</f>
        <v>0</v>
      </c>
      <c r="N177" s="12">
        <f>+SUMIF(IDF!F:F,'ALL 2019'!C177,IDF!E:E)</f>
        <v>0</v>
      </c>
      <c r="O177" s="12">
        <f>+SUMIF(RYA!G:G,C177,RYA!F:F)</f>
        <v>0</v>
      </c>
      <c r="P177" s="12">
        <f>+SUMIF('SCI NOAH'!G:G,'ALL 2019'!C177,'SCI NOAH'!F:F)</f>
        <v>0</v>
      </c>
      <c r="Q177" s="12">
        <f>+SUMIF(SIM!F:F,'ALL 2019'!C177,SIM!E:E)</f>
        <v>0</v>
      </c>
      <c r="R177" s="147">
        <f>SUMIF('First Energy'!F:F,C177,'First Energy'!I:I)</f>
        <v>0</v>
      </c>
      <c r="S177" s="147">
        <f>SUMIF('ID Motors'!G:G,C177,'ID Motors'!J:J)</f>
        <v>0</v>
      </c>
      <c r="T177" s="12">
        <f>+SUMIF('ID RENTAL'!G:G,'ALL 2019'!C177,'ID RENTAL'!F:F)</f>
        <v>0</v>
      </c>
      <c r="U177" s="124">
        <f>+SUMIF('MCM '!G:G,'ALL 2019'!C177,'MCM '!F:F)</f>
        <v>0</v>
      </c>
      <c r="V177" s="77">
        <f>+SUMIF(AGRIMOTORS!G:G,C177,AGRIMOTORS!F:F)</f>
        <v>0</v>
      </c>
      <c r="W177" s="12">
        <f>+SUMIF(BOVIMA!F:F,'ALL 2019'!C177,BOVIMA!E:E)</f>
        <v>0</v>
      </c>
      <c r="X177" s="12">
        <f>+SUMIF(AGRIFEED!F:F,'ALL 2019'!C177,AGRIFEED!E:E)</f>
        <v>0</v>
      </c>
      <c r="Y177" s="12">
        <f>+SUMIF(AMIP!F:F,'ALL 2019'!C177,AMIP!E:E)</f>
        <v>0</v>
      </c>
      <c r="Z177" s="12">
        <f>+SUMIF(ISF!F:F,'ALL 2019'!C177,ISF!F:F)</f>
        <v>0</v>
      </c>
      <c r="AA177" s="12">
        <f>+SUMIF(MABEL!F:F,'ALL 2019'!C177,MABEL!E:E)</f>
        <v>0</v>
      </c>
      <c r="AB177" s="124">
        <f>+SUMIF(DISCOI!G:G,'ALL 2019'!C177,DISCOI!F:F)</f>
        <v>0</v>
      </c>
      <c r="AC177" s="12">
        <f>+SUMIF(NMP!F:F,'ALL 2019'!C177,NMP!E:E)</f>
        <v>0</v>
      </c>
      <c r="AD177" s="12">
        <f>+SUMIF('AMCHO '!F:F,'ALL 2019'!C177,'AMCHO '!E:E)</f>
        <v>0</v>
      </c>
      <c r="AE177" s="12">
        <f>SUMIF(CONFORTIS!G:G,'ALL 2019'!C177,CONFORTIS!F:F)</f>
        <v>0</v>
      </c>
      <c r="AF177" s="12">
        <f>+SUMIF('IRS IMMO'!G:G,'ALL 2019'!C177,'IRS IMMO'!F:F)</f>
        <v>0</v>
      </c>
      <c r="AG177" s="12">
        <f>SUMIF('United Malagasy'!F:F,'ALL 2019'!C177,'United Malagasy'!E:E)</f>
        <v>0</v>
      </c>
      <c r="AH177" s="12">
        <f>+SUMIF(AGRIVETAM!F:F,'ALL 2019'!C177,AGRIVETAM!E:E)</f>
        <v>0</v>
      </c>
      <c r="AI177" s="12">
        <f>+SUMIF(EUROPAINTS!F:F,'ALL 2019'!C177,EUROPAINTS!E:E)</f>
        <v>0</v>
      </c>
      <c r="AJ177" s="12">
        <f>SUMIF('CSS SAKAY'!F:F,'ALL 2019'!C177,'CSS SAKAY'!E:E)</f>
        <v>0</v>
      </c>
      <c r="AK177" s="77">
        <f>+SUMIF(AGRIMA!F:F,'ALL 2019'!C177,AGRIMA!E:E)</f>
        <v>0</v>
      </c>
      <c r="AL177" s="12">
        <f>+SUMIF(FERRIS!H:H,'ALL 2019'!C177,FERRIS!G:G)</f>
        <v>0</v>
      </c>
      <c r="AM177" s="12">
        <f>SUMIF(SEM!F:F,'ALL 2019'!C177,SEM!E:E)</f>
        <v>0</v>
      </c>
      <c r="AN177" s="12">
        <f>+SUMIF(Madatrade!F:F,'ALL 2019'!C177,Madatrade!E:E)</f>
        <v>0</v>
      </c>
      <c r="AO177" s="12">
        <f>+SUMIF('FIRST INVESTISSEMENT'!G:G,'ALL 2019'!C177,'FIRST INVESTISSEMENT'!F:F)</f>
        <v>0</v>
      </c>
    </row>
    <row r="178" spans="1:41" x14ac:dyDescent="0.25">
      <c r="A178" t="str">
        <f t="shared" si="5"/>
        <v>4</v>
      </c>
      <c r="B178" t="str">
        <f t="shared" si="6"/>
        <v>466</v>
      </c>
      <c r="C178" s="60">
        <v>46690000</v>
      </c>
      <c r="D178" s="23" t="s">
        <v>3250</v>
      </c>
      <c r="E178" s="24" t="s">
        <v>1258</v>
      </c>
      <c r="F178" s="77">
        <v>0</v>
      </c>
      <c r="G178" s="77">
        <f>+SUMIF(AGRICORP!I:I,C178,AGRICORP!F:F)</f>
        <v>0</v>
      </c>
      <c r="H178" s="77">
        <f>+SUMIF(SMTP!D:D,'ALL 2019'!C178,SMTP!H:H)</f>
        <v>664150</v>
      </c>
      <c r="I178" s="77">
        <f>SUMIF(AGRIVET!G:G,C178,AGRIVET!F:F)</f>
        <v>0</v>
      </c>
      <c r="J178" s="77">
        <f>+SUMIF(AGRIVAL!G:G,'ALL 2019'!C178,AGRIVAL!F:F)</f>
        <v>0</v>
      </c>
      <c r="K178" s="77">
        <f>+SUMIF(AGRIKOBA!G:G,'ALL 2019'!C178,AGRIKOBA!F:F)</f>
        <v>0</v>
      </c>
      <c r="L178" s="77">
        <f>+SUMIF(LMOI!F:F,'ALL 2019'!C178,LMOI!E:E)</f>
        <v>0</v>
      </c>
      <c r="M178" s="12">
        <f>+SUMIF(TARTINE!G:G,'ALL 2019'!C178,TARTINE!F:F)</f>
        <v>0</v>
      </c>
      <c r="N178" s="12">
        <f>+SUMIF(IDF!F:F,'ALL 2019'!C178,IDF!E:E)</f>
        <v>0</v>
      </c>
      <c r="O178" s="12">
        <f>+SUMIF(RYA!G:G,C178,RYA!F:F)</f>
        <v>0</v>
      </c>
      <c r="P178" s="12">
        <f>+SUMIF('SCI NOAH'!G:G,'ALL 2019'!C178,'SCI NOAH'!F:F)</f>
        <v>0</v>
      </c>
      <c r="Q178" s="12">
        <f>+SUMIF(SIM!F:F,'ALL 2019'!C178,SIM!E:E)</f>
        <v>0</v>
      </c>
      <c r="R178" s="147">
        <f>SUMIF('First Energy'!F:F,C178,'First Energy'!I:I)</f>
        <v>0</v>
      </c>
      <c r="S178" s="147">
        <f>SUMIF('ID Motors'!G:G,C178,'ID Motors'!J:J)</f>
        <v>0</v>
      </c>
      <c r="T178" s="12">
        <f>+SUMIF('ID RENTAL'!G:G,'ALL 2019'!C178,'ID RENTAL'!F:F)</f>
        <v>0</v>
      </c>
      <c r="U178" s="124">
        <f>+SUMIF('MCM '!G:G,'ALL 2019'!C178,'MCM '!F:F)</f>
        <v>0</v>
      </c>
      <c r="V178" s="77">
        <f>+SUMIF(AGRIMOTORS!G:G,C178,AGRIMOTORS!F:F)</f>
        <v>0</v>
      </c>
      <c r="W178" s="12">
        <f>+SUMIF(BOVIMA!F:F,'ALL 2019'!C178,BOVIMA!E:E)</f>
        <v>0</v>
      </c>
      <c r="X178" s="12">
        <f>+SUMIF(AGRIFEED!F:F,'ALL 2019'!C178,AGRIFEED!E:E)</f>
        <v>0</v>
      </c>
      <c r="Y178" s="12">
        <f>+SUMIF(AMIP!F:F,'ALL 2019'!C178,AMIP!E:E)</f>
        <v>0</v>
      </c>
      <c r="Z178" s="12">
        <f>+SUMIF(ISF!F:F,'ALL 2019'!C178,ISF!F:F)</f>
        <v>0</v>
      </c>
      <c r="AA178" s="12">
        <f>+SUMIF(MABEL!F:F,'ALL 2019'!C178,MABEL!E:E)</f>
        <v>0</v>
      </c>
      <c r="AB178" s="124">
        <f>+SUMIF(DISCOI!G:G,'ALL 2019'!C178,DISCOI!F:F)</f>
        <v>0</v>
      </c>
      <c r="AC178" s="12">
        <f>+SUMIF(NMP!F:F,'ALL 2019'!C178,NMP!E:E)</f>
        <v>0</v>
      </c>
      <c r="AD178" s="12">
        <f>+SUMIF('AMCHO '!F:F,'ALL 2019'!C178,'AMCHO '!E:E)</f>
        <v>0</v>
      </c>
      <c r="AE178" s="12">
        <f>SUMIF(CONFORTIS!G:G,'ALL 2019'!C178,CONFORTIS!F:F)</f>
        <v>0</v>
      </c>
      <c r="AF178" s="12">
        <f>+SUMIF('IRS IMMO'!G:G,'ALL 2019'!C178,'IRS IMMO'!F:F)</f>
        <v>0</v>
      </c>
      <c r="AG178" s="12">
        <f>SUMIF('United Malagasy'!F:F,'ALL 2019'!C178,'United Malagasy'!E:E)</f>
        <v>0</v>
      </c>
      <c r="AH178" s="12">
        <f>+SUMIF(AGRIVETAM!F:F,'ALL 2019'!C178,AGRIVETAM!E:E)</f>
        <v>0</v>
      </c>
      <c r="AI178" s="12">
        <f>+SUMIF(EUROPAINTS!F:F,'ALL 2019'!C178,EUROPAINTS!E:E)</f>
        <v>0</v>
      </c>
      <c r="AJ178" s="12">
        <f>SUMIF('CSS SAKAY'!F:F,'ALL 2019'!C178,'CSS SAKAY'!E:E)</f>
        <v>0</v>
      </c>
      <c r="AK178" s="77">
        <f>+SUMIF(AGRIMA!F:F,'ALL 2019'!C178,AGRIMA!E:E)</f>
        <v>0</v>
      </c>
      <c r="AL178" s="12">
        <f>+SUMIF(FERRIS!H:H,'ALL 2019'!C178,FERRIS!G:G)</f>
        <v>0</v>
      </c>
      <c r="AM178" s="12">
        <f>SUMIF(SEM!F:F,'ALL 2019'!C178,SEM!E:E)</f>
        <v>0</v>
      </c>
      <c r="AN178" s="12">
        <f>+SUMIF(Madatrade!F:F,'ALL 2019'!C178,Madatrade!E:E)</f>
        <v>0</v>
      </c>
      <c r="AO178" s="12">
        <f>+SUMIF('FIRST INVESTISSEMENT'!G:G,'ALL 2019'!C178,'FIRST INVESTISSEMENT'!F:F)</f>
        <v>0</v>
      </c>
    </row>
    <row r="179" spans="1:41" x14ac:dyDescent="0.25">
      <c r="A179" t="str">
        <f t="shared" si="5"/>
        <v>4</v>
      </c>
      <c r="B179" t="str">
        <f t="shared" si="6"/>
        <v>467</v>
      </c>
      <c r="C179" s="23">
        <v>46700001</v>
      </c>
      <c r="D179" s="23" t="s">
        <v>3250</v>
      </c>
      <c r="E179" s="76" t="s">
        <v>663</v>
      </c>
      <c r="F179" s="77">
        <v>0</v>
      </c>
      <c r="G179" s="77">
        <f>+SUMIF(AGRICORP!I:I,C179,AGRICORP!F:F)</f>
        <v>0</v>
      </c>
      <c r="H179" s="77">
        <f>+SUMIF(SMTP!D:D,'ALL 2019'!C179,SMTP!H:H)</f>
        <v>-209019679.90000001</v>
      </c>
      <c r="I179" s="77">
        <f>SUMIF(AGRIVET!G:G,C179,AGRIVET!F:F)</f>
        <v>9100150796.25</v>
      </c>
      <c r="J179" s="77">
        <f>+SUMIF(AGRIVAL!G:G,'ALL 2019'!C179,AGRIVAL!F:F)</f>
        <v>0</v>
      </c>
      <c r="K179" s="77">
        <f>+SUMIF(AGRIKOBA!G:G,'ALL 2019'!C179,AGRIKOBA!F:F)</f>
        <v>0</v>
      </c>
      <c r="L179" s="77">
        <f>+SUMIF(LMOI!F:F,'ALL 2019'!C179,LMOI!E:E)</f>
        <v>0</v>
      </c>
      <c r="M179" s="12">
        <f>+SUMIF(TARTINE!G:G,'ALL 2019'!C179,TARTINE!F:F)</f>
        <v>0</v>
      </c>
      <c r="N179" s="12">
        <f>+SUMIF(IDF!F:F,'ALL 2019'!C179,IDF!E:E)</f>
        <v>0</v>
      </c>
      <c r="O179" s="12">
        <f>+SUMIF(RYA!G:G,C179,RYA!F:F)</f>
        <v>0</v>
      </c>
      <c r="P179" s="12">
        <f>+SUMIF('SCI NOAH'!G:G,'ALL 2019'!C179,'SCI NOAH'!F:F)</f>
        <v>0</v>
      </c>
      <c r="Q179" s="12">
        <f>+SUMIF(SIM!F:F,'ALL 2019'!C179,SIM!E:E)</f>
        <v>0</v>
      </c>
      <c r="R179" s="147">
        <f>SUMIF('First Energy'!F:F,C179,'First Energy'!I:I)</f>
        <v>0</v>
      </c>
      <c r="S179" s="147">
        <f>SUMIF('ID Motors'!G:G,C179,'ID Motors'!J:J)</f>
        <v>-1967096388.95</v>
      </c>
      <c r="T179" s="12">
        <f>+SUMIF('ID RENTAL'!G:G,'ALL 2019'!C179,'ID RENTAL'!F:F)</f>
        <v>0</v>
      </c>
      <c r="U179" s="124">
        <f>+SUMIF('MCM '!G:G,'ALL 2019'!C179,'MCM '!F:F)</f>
        <v>-281197111</v>
      </c>
      <c r="V179" s="77">
        <f>+SUMIF(AGRIMOTORS!G:G,C179,AGRIMOTORS!F:F)</f>
        <v>0</v>
      </c>
      <c r="W179" s="12">
        <f>+SUMIF(BOVIMA!F:F,'ALL 2019'!C179,BOVIMA!E:E)</f>
        <v>0</v>
      </c>
      <c r="X179" s="12">
        <f>+SUMIF(AGRIFEED!F:F,'ALL 2019'!C179,AGRIFEED!E:E)</f>
        <v>0</v>
      </c>
      <c r="Y179" s="12">
        <f>+SUMIF(AMIP!F:F,'ALL 2019'!C179,AMIP!E:E)</f>
        <v>0</v>
      </c>
      <c r="Z179" s="12">
        <f>+SUMIF(ISF!F:F,'ALL 2019'!C179,ISF!F:F)</f>
        <v>0</v>
      </c>
      <c r="AA179" s="12">
        <f>+SUMIF(MABEL!F:F,'ALL 2019'!C179,MABEL!E:E)</f>
        <v>-3516288513.04</v>
      </c>
      <c r="AB179" s="124">
        <f>+SUMIF(DISCOI!G:G,'ALL 2019'!C179,DISCOI!F:F)</f>
        <v>-36256488.090000004</v>
      </c>
      <c r="AC179" s="12">
        <f>+SUMIF(NMP!F:F,'ALL 2019'!C179,NMP!E:E)</f>
        <v>0</v>
      </c>
      <c r="AD179" s="12">
        <f>+SUMIF('AMCHO '!F:F,'ALL 2019'!C179,'AMCHO '!E:E)</f>
        <v>0</v>
      </c>
      <c r="AE179" s="12">
        <f>SUMIF(CONFORTIS!G:G,'ALL 2019'!C179,CONFORTIS!F:F)</f>
        <v>0</v>
      </c>
      <c r="AF179" s="12">
        <f>+SUMIF('IRS IMMO'!G:G,'ALL 2019'!C179,'IRS IMMO'!F:F)</f>
        <v>0</v>
      </c>
      <c r="AG179" s="12">
        <f>SUMIF('United Malagasy'!F:F,'ALL 2019'!C179,'United Malagasy'!E:E)</f>
        <v>0</v>
      </c>
      <c r="AH179" s="12">
        <f>+SUMIF(AGRIVETAM!F:F,'ALL 2019'!C179,AGRIVETAM!E:E)</f>
        <v>0</v>
      </c>
      <c r="AI179" s="12">
        <f>+SUMIF(EUROPAINTS!F:F,'ALL 2019'!C179,EUROPAINTS!E:E)</f>
        <v>0</v>
      </c>
      <c r="AJ179" s="12">
        <f>SUMIF('CSS SAKAY'!F:F,'ALL 2019'!C179,'CSS SAKAY'!E:E)</f>
        <v>0</v>
      </c>
      <c r="AK179" s="77">
        <f>+SUMIF(AGRIMA!F:F,'ALL 2019'!C179,AGRIMA!E:E)</f>
        <v>850010.99</v>
      </c>
      <c r="AL179" s="12">
        <f>+SUMIF(FERRIS!H:H,'ALL 2019'!C179,FERRIS!G:G)</f>
        <v>0</v>
      </c>
      <c r="AM179" s="12">
        <f>SUMIF(SEM!F:F,'ALL 2019'!C179,SEM!E:E)</f>
        <v>0</v>
      </c>
      <c r="AN179" s="12">
        <f>+SUMIF(Madatrade!F:F,'ALL 2019'!C179,Madatrade!E:E)</f>
        <v>909157280</v>
      </c>
      <c r="AO179" s="12">
        <f>+SUMIF('FIRST INVESTISSEMENT'!G:G,'ALL 2019'!C179,'FIRST INVESTISSEMENT'!F:F)</f>
        <v>-8978200</v>
      </c>
    </row>
    <row r="180" spans="1:41" x14ac:dyDescent="0.25">
      <c r="A180" t="str">
        <f t="shared" si="5"/>
        <v>4</v>
      </c>
      <c r="B180" t="str">
        <f t="shared" si="6"/>
        <v>467</v>
      </c>
      <c r="C180" s="18">
        <v>46710000</v>
      </c>
      <c r="D180" s="23" t="s">
        <v>3250</v>
      </c>
      <c r="E180" s="24" t="s">
        <v>4</v>
      </c>
      <c r="F180" s="77">
        <v>0</v>
      </c>
      <c r="G180" s="77">
        <f>+SUMIF(AGRICORP!I:I,C180,AGRICORP!F:F)</f>
        <v>0</v>
      </c>
      <c r="H180" s="77">
        <f>+SUMIF(SMTP!D:D,'ALL 2019'!C180,SMTP!H:H)</f>
        <v>2340821.9300000002</v>
      </c>
      <c r="I180" s="77">
        <f>SUMIF(AGRIVET!G:G,C180,AGRIVET!F:F)</f>
        <v>0</v>
      </c>
      <c r="J180" s="77">
        <f>+SUMIF(AGRIVAL!G:G,'ALL 2019'!C180,AGRIVAL!F:F)</f>
        <v>0</v>
      </c>
      <c r="K180" s="77">
        <f>+SUMIF(AGRIKOBA!G:G,'ALL 2019'!C180,AGRIKOBA!F:F)</f>
        <v>0</v>
      </c>
      <c r="L180" s="77">
        <f>+SUMIF(LMOI!F:F,'ALL 2019'!C180,LMOI!E:E)</f>
        <v>0</v>
      </c>
      <c r="M180" s="12">
        <f>+SUMIF(TARTINE!G:G,'ALL 2019'!C180,TARTINE!F:F)</f>
        <v>0</v>
      </c>
      <c r="N180" s="12">
        <f>+SUMIF(IDF!F:F,'ALL 2019'!C180,IDF!E:E)</f>
        <v>0</v>
      </c>
      <c r="O180" s="12">
        <f>+SUMIF(RYA!G:G,C180,RYA!F:F)</f>
        <v>0</v>
      </c>
      <c r="P180" s="12">
        <f>+SUMIF('SCI NOAH'!G:G,'ALL 2019'!C180,'SCI NOAH'!F:F)</f>
        <v>0</v>
      </c>
      <c r="Q180" s="12">
        <f>+SUMIF(SIM!F:F,'ALL 2019'!C180,SIM!E:E)</f>
        <v>0</v>
      </c>
      <c r="R180" s="147">
        <f>SUMIF('First Energy'!F:F,C180,'First Energy'!I:I)</f>
        <v>0</v>
      </c>
      <c r="S180" s="147">
        <f>SUMIF('ID Motors'!G:G,C180,'ID Motors'!J:J)</f>
        <v>0</v>
      </c>
      <c r="T180" s="12">
        <f>+SUMIF('ID RENTAL'!G:G,'ALL 2019'!C180,'ID RENTAL'!F:F)</f>
        <v>0</v>
      </c>
      <c r="U180" s="124">
        <f>+SUMIF('MCM '!G:G,'ALL 2019'!C180,'MCM '!F:F)</f>
        <v>0</v>
      </c>
      <c r="V180" s="77">
        <f>+SUMIF(AGRIMOTORS!G:G,C180,AGRIMOTORS!F:F)</f>
        <v>0</v>
      </c>
      <c r="W180" s="12">
        <f>+SUMIF(BOVIMA!F:F,'ALL 2019'!C180,BOVIMA!E:E)</f>
        <v>0</v>
      </c>
      <c r="X180" s="12">
        <f>+SUMIF(AGRIFEED!F:F,'ALL 2019'!C180,AGRIFEED!E:E)</f>
        <v>0</v>
      </c>
      <c r="Y180" s="12">
        <f>+SUMIF(AMIP!F:F,'ALL 2019'!C180,AMIP!E:E)</f>
        <v>0</v>
      </c>
      <c r="Z180" s="12">
        <f>+SUMIF(ISF!F:F,'ALL 2019'!C180,ISF!F:F)</f>
        <v>0</v>
      </c>
      <c r="AA180" s="12">
        <f>+SUMIF(MABEL!F:F,'ALL 2019'!C180,MABEL!E:E)</f>
        <v>0</v>
      </c>
      <c r="AB180" s="124">
        <f>+SUMIF(DISCOI!G:G,'ALL 2019'!C180,DISCOI!F:F)</f>
        <v>0</v>
      </c>
      <c r="AC180" s="12">
        <f>+SUMIF(NMP!F:F,'ALL 2019'!C180,NMP!E:E)</f>
        <v>0</v>
      </c>
      <c r="AD180" s="12">
        <f>+SUMIF('AMCHO '!F:F,'ALL 2019'!C180,'AMCHO '!E:E)</f>
        <v>0</v>
      </c>
      <c r="AE180" s="12">
        <f>SUMIF(CONFORTIS!G:G,'ALL 2019'!C180,CONFORTIS!F:F)</f>
        <v>0</v>
      </c>
      <c r="AF180" s="12">
        <f>+SUMIF('IRS IMMO'!G:G,'ALL 2019'!C180,'IRS IMMO'!F:F)</f>
        <v>0</v>
      </c>
      <c r="AG180" s="12">
        <f>SUMIF('United Malagasy'!F:F,'ALL 2019'!C180,'United Malagasy'!E:E)</f>
        <v>0</v>
      </c>
      <c r="AH180" s="12">
        <f>+SUMIF(AGRIVETAM!F:F,'ALL 2019'!C180,AGRIVETAM!E:E)</f>
        <v>0</v>
      </c>
      <c r="AI180" s="12">
        <f>+SUMIF(EUROPAINTS!F:F,'ALL 2019'!C180,EUROPAINTS!E:E)</f>
        <v>0</v>
      </c>
      <c r="AJ180" s="12">
        <f>SUMIF('CSS SAKAY'!F:F,'ALL 2019'!C180,'CSS SAKAY'!E:E)</f>
        <v>0</v>
      </c>
      <c r="AK180" s="77">
        <f>+SUMIF(AGRIMA!F:F,'ALL 2019'!C180,AGRIMA!E:E)</f>
        <v>0</v>
      </c>
      <c r="AL180" s="12">
        <f>+SUMIF(FERRIS!H:H,'ALL 2019'!C180,FERRIS!G:G)</f>
        <v>0</v>
      </c>
      <c r="AM180" s="12">
        <f>SUMIF(SEM!F:F,'ALL 2019'!C180,SEM!E:E)</f>
        <v>-300000000</v>
      </c>
      <c r="AN180" s="12">
        <f>+SUMIF(Madatrade!F:F,'ALL 2019'!C180,Madatrade!E:E)</f>
        <v>0</v>
      </c>
      <c r="AO180" s="12">
        <f>+SUMIF('FIRST INVESTISSEMENT'!G:G,'ALL 2019'!C180,'FIRST INVESTISSEMENT'!F:F)</f>
        <v>0</v>
      </c>
    </row>
    <row r="181" spans="1:41" x14ac:dyDescent="0.25">
      <c r="A181" t="str">
        <f t="shared" si="5"/>
        <v>4</v>
      </c>
      <c r="B181" t="str">
        <f t="shared" si="6"/>
        <v>467</v>
      </c>
      <c r="C181" s="18">
        <v>46711000</v>
      </c>
      <c r="D181" s="23" t="s">
        <v>3250</v>
      </c>
      <c r="E181" s="24" t="s">
        <v>9</v>
      </c>
      <c r="F181" s="77">
        <v>0</v>
      </c>
      <c r="G181" s="77">
        <f>+SUMIF(AGRICORP!I:I,C181,AGRICORP!F:F)</f>
        <v>0</v>
      </c>
      <c r="H181" s="77">
        <f>+SUMIF(SMTP!D:D,'ALL 2019'!C181,SMTP!H:H)</f>
        <v>-143054690.19999999</v>
      </c>
      <c r="I181" s="77">
        <f>SUMIF(AGRIVET!G:G,C181,AGRIVET!F:F)</f>
        <v>0</v>
      </c>
      <c r="J181" s="77">
        <f>+SUMIF(AGRIVAL!G:G,'ALL 2019'!C181,AGRIVAL!F:F)</f>
        <v>0</v>
      </c>
      <c r="K181" s="77">
        <f>+SUMIF(AGRIKOBA!G:G,'ALL 2019'!C181,AGRIKOBA!F:F)</f>
        <v>0</v>
      </c>
      <c r="L181" s="77">
        <f>+SUMIF(LMOI!F:F,'ALL 2019'!C181,LMOI!E:E)</f>
        <v>0</v>
      </c>
      <c r="M181" s="12">
        <f>+SUMIF(TARTINE!G:G,'ALL 2019'!C181,TARTINE!F:F)</f>
        <v>0</v>
      </c>
      <c r="N181" s="12">
        <f>+SUMIF(IDF!F:F,'ALL 2019'!C181,IDF!E:E)</f>
        <v>6573968.8300000001</v>
      </c>
      <c r="O181" s="12">
        <f>+SUMIF(RYA!G:G,C181,RYA!F:F)</f>
        <v>-50000000</v>
      </c>
      <c r="P181" s="12">
        <f>+SUMIF('SCI NOAH'!G:G,'ALL 2019'!C181,'SCI NOAH'!F:F)</f>
        <v>-1000000</v>
      </c>
      <c r="Q181" s="12">
        <f>+SUMIF(SIM!F:F,'ALL 2019'!C181,SIM!E:E)</f>
        <v>0</v>
      </c>
      <c r="R181" s="147">
        <f>SUMIF('First Energy'!F:F,C181,'First Energy'!I:I)</f>
        <v>0</v>
      </c>
      <c r="S181" s="147">
        <f>SUMIF('ID Motors'!G:G,C181,'ID Motors'!J:J)</f>
        <v>0</v>
      </c>
      <c r="T181" s="12">
        <f>+SUMIF('ID RENTAL'!G:G,'ALL 2019'!C181,'ID RENTAL'!F:F)</f>
        <v>0</v>
      </c>
      <c r="U181" s="124">
        <f>+SUMIF('MCM '!G:G,'ALL 2019'!C181,'MCM '!F:F)</f>
        <v>0</v>
      </c>
      <c r="V181" s="77">
        <f>+SUMIF(AGRIMOTORS!G:G,C181,AGRIMOTORS!F:F)</f>
        <v>0</v>
      </c>
      <c r="W181" s="12">
        <f>+SUMIF(BOVIMA!F:F,'ALL 2019'!C181,BOVIMA!E:E)</f>
        <v>-5211169200</v>
      </c>
      <c r="X181" s="12">
        <f>+SUMIF(AGRIFEED!F:F,'ALL 2019'!C181,AGRIFEED!E:E)</f>
        <v>0</v>
      </c>
      <c r="Y181" s="12">
        <f>+SUMIF(AMIP!F:F,'ALL 2019'!C181,AMIP!E:E)</f>
        <v>0</v>
      </c>
      <c r="Z181" s="12">
        <f>+SUMIF(ISF!F:F,'ALL 2019'!C181,ISF!F:F)</f>
        <v>0</v>
      </c>
      <c r="AA181" s="12">
        <f>+SUMIF(MABEL!F:F,'ALL 2019'!C181,MABEL!E:E)</f>
        <v>0</v>
      </c>
      <c r="AB181" s="124">
        <f>+SUMIF(DISCOI!G:G,'ALL 2019'!C181,DISCOI!F:F)</f>
        <v>0</v>
      </c>
      <c r="AC181" s="12">
        <f>+SUMIF(NMP!F:F,'ALL 2019'!C181,NMP!E:E)</f>
        <v>-320000000</v>
      </c>
      <c r="AD181" s="12">
        <f>+SUMIF('AMCHO '!F:F,'ALL 2019'!C181,'AMCHO '!E:E)</f>
        <v>-400000000</v>
      </c>
      <c r="AE181" s="12">
        <f>SUMIF(CONFORTIS!G:G,'ALL 2019'!C181,CONFORTIS!F:F)</f>
        <v>0</v>
      </c>
      <c r="AF181" s="12">
        <f>+SUMIF('IRS IMMO'!G:G,'ALL 2019'!C181,'IRS IMMO'!F:F)</f>
        <v>0</v>
      </c>
      <c r="AG181" s="12">
        <f>SUMIF('United Malagasy'!F:F,'ALL 2019'!C181,'United Malagasy'!E:E)</f>
        <v>0</v>
      </c>
      <c r="AH181" s="12">
        <f>+SUMIF(AGRIVETAM!F:F,'ALL 2019'!C181,AGRIVETAM!E:E)</f>
        <v>0</v>
      </c>
      <c r="AI181" s="12">
        <f>+SUMIF(EUROPAINTS!F:F,'ALL 2019'!C181,EUROPAINTS!E:E)</f>
        <v>0</v>
      </c>
      <c r="AJ181" s="12">
        <f>SUMIF('CSS SAKAY'!F:F,'ALL 2019'!C181,'CSS SAKAY'!E:E)</f>
        <v>-159475199.05000001</v>
      </c>
      <c r="AK181" s="77">
        <f>+SUMIF(AGRIMA!F:F,'ALL 2019'!C181,AGRIMA!E:E)</f>
        <v>-7549967</v>
      </c>
      <c r="AL181" s="12">
        <f>+SUMIF(FERRIS!H:H,'ALL 2019'!C181,FERRIS!G:G)</f>
        <v>0</v>
      </c>
      <c r="AM181" s="12">
        <f>SUMIF(SEM!F:F,'ALL 2019'!C181,SEM!E:E)</f>
        <v>0</v>
      </c>
      <c r="AN181" s="12">
        <f>+SUMIF(Madatrade!F:F,'ALL 2019'!C181,Madatrade!E:E)</f>
        <v>0</v>
      </c>
      <c r="AO181" s="12">
        <f>+SUMIF('FIRST INVESTISSEMENT'!G:G,'ALL 2019'!C181,'FIRST INVESTISSEMENT'!F:F)</f>
        <v>0</v>
      </c>
    </row>
    <row r="182" spans="1:41" x14ac:dyDescent="0.25">
      <c r="A182" t="str">
        <f t="shared" si="5"/>
        <v>4</v>
      </c>
      <c r="B182" t="str">
        <f t="shared" si="6"/>
        <v>467</v>
      </c>
      <c r="C182" s="61">
        <v>46712000</v>
      </c>
      <c r="D182" s="23" t="s">
        <v>3250</v>
      </c>
      <c r="E182" s="24" t="s">
        <v>26</v>
      </c>
      <c r="F182" s="77">
        <v>0</v>
      </c>
      <c r="G182" s="77">
        <f>+SUMIF(AGRICORP!I:I,C182,AGRICORP!F:F)</f>
        <v>0</v>
      </c>
      <c r="H182" s="77">
        <f>+SUMIF(SMTP!D:D,'ALL 2019'!C182,SMTP!H:H)</f>
        <v>1240000000</v>
      </c>
      <c r="I182" s="77">
        <f>SUMIF(AGRIVET!G:G,C182,AGRIVET!F:F)</f>
        <v>0</v>
      </c>
      <c r="J182" s="77">
        <f>+SUMIF(AGRIVAL!G:G,'ALL 2019'!C182,AGRIVAL!F:F)</f>
        <v>0</v>
      </c>
      <c r="K182" s="77">
        <f>+SUMIF(AGRIKOBA!G:G,'ALL 2019'!C182,AGRIKOBA!F:F)</f>
        <v>0</v>
      </c>
      <c r="L182" s="77">
        <f>+SUMIF(LMOI!F:F,'ALL 2019'!C182,LMOI!E:E)</f>
        <v>0</v>
      </c>
      <c r="M182" s="12">
        <f>+SUMIF(TARTINE!G:G,'ALL 2019'!C182,TARTINE!F:F)</f>
        <v>0</v>
      </c>
      <c r="N182" s="12">
        <f>+SUMIF(IDF!F:F,'ALL 2019'!C182,IDF!E:E)</f>
        <v>0</v>
      </c>
      <c r="O182" s="12">
        <f>+SUMIF(RYA!G:G,C182,RYA!F:F)</f>
        <v>0</v>
      </c>
      <c r="P182" s="12">
        <f>+SUMIF('SCI NOAH'!G:G,'ALL 2019'!C182,'SCI NOAH'!F:F)</f>
        <v>0</v>
      </c>
      <c r="Q182" s="12">
        <f>+SUMIF(SIM!F:F,'ALL 2019'!C182,SIM!E:E)</f>
        <v>0</v>
      </c>
      <c r="R182" s="147">
        <f>SUMIF('First Energy'!F:F,C182,'First Energy'!I:I)</f>
        <v>0</v>
      </c>
      <c r="S182" s="147">
        <f>SUMIF('ID Motors'!G:G,C182,'ID Motors'!J:J)</f>
        <v>0</v>
      </c>
      <c r="T182" s="12">
        <f>+SUMIF('ID RENTAL'!G:G,'ALL 2019'!C182,'ID RENTAL'!F:F)</f>
        <v>0</v>
      </c>
      <c r="U182" s="124">
        <f>+SUMIF('MCM '!G:G,'ALL 2019'!C182,'MCM '!F:F)</f>
        <v>0</v>
      </c>
      <c r="V182" s="77">
        <f>+SUMIF(AGRIMOTORS!G:G,C182,AGRIMOTORS!F:F)</f>
        <v>0</v>
      </c>
      <c r="W182" s="12">
        <f>+SUMIF(BOVIMA!F:F,'ALL 2019'!C182,BOVIMA!E:E)</f>
        <v>0</v>
      </c>
      <c r="X182" s="12">
        <f>+SUMIF(AGRIFEED!F:F,'ALL 2019'!C182,AGRIFEED!E:E)</f>
        <v>0</v>
      </c>
      <c r="Y182" s="12">
        <f>+SUMIF(AMIP!F:F,'ALL 2019'!C182,AMIP!E:E)</f>
        <v>0</v>
      </c>
      <c r="Z182" s="12">
        <f>+SUMIF(ISF!F:F,'ALL 2019'!C182,ISF!F:F)</f>
        <v>0</v>
      </c>
      <c r="AA182" s="12">
        <f>+SUMIF(MABEL!F:F,'ALL 2019'!C182,MABEL!E:E)</f>
        <v>0</v>
      </c>
      <c r="AB182" s="124">
        <f>+SUMIF(DISCOI!G:G,'ALL 2019'!C182,DISCOI!F:F)</f>
        <v>0</v>
      </c>
      <c r="AC182" s="12">
        <f>+SUMIF(NMP!F:F,'ALL 2019'!C182,NMP!E:E)</f>
        <v>0</v>
      </c>
      <c r="AD182" s="12">
        <f>+SUMIF('AMCHO '!F:F,'ALL 2019'!C182,'AMCHO '!E:E)</f>
        <v>0</v>
      </c>
      <c r="AE182" s="12">
        <f>SUMIF(CONFORTIS!G:G,'ALL 2019'!C182,CONFORTIS!F:F)</f>
        <v>0</v>
      </c>
      <c r="AF182" s="12">
        <f>+SUMIF('IRS IMMO'!G:G,'ALL 2019'!C182,'IRS IMMO'!F:F)</f>
        <v>0</v>
      </c>
      <c r="AG182" s="12">
        <f>SUMIF('United Malagasy'!F:F,'ALL 2019'!C182,'United Malagasy'!E:E)</f>
        <v>0</v>
      </c>
      <c r="AH182" s="12">
        <f>+SUMIF(AGRIVETAM!F:F,'ALL 2019'!C182,AGRIVETAM!E:E)</f>
        <v>0</v>
      </c>
      <c r="AI182" s="12">
        <f>+SUMIF(EUROPAINTS!F:F,'ALL 2019'!C182,EUROPAINTS!E:E)</f>
        <v>0</v>
      </c>
      <c r="AJ182" s="12">
        <f>SUMIF('CSS SAKAY'!F:F,'ALL 2019'!C182,'CSS SAKAY'!E:E)</f>
        <v>0</v>
      </c>
      <c r="AK182" s="77">
        <f>+SUMIF(AGRIMA!F:F,'ALL 2019'!C182,AGRIMA!E:E)</f>
        <v>0</v>
      </c>
      <c r="AL182" s="12">
        <f>+SUMIF(FERRIS!H:H,'ALL 2019'!C182,FERRIS!G:G)</f>
        <v>0</v>
      </c>
      <c r="AM182" s="12">
        <f>SUMIF(SEM!F:F,'ALL 2019'!C182,SEM!E:E)</f>
        <v>0</v>
      </c>
      <c r="AN182" s="12">
        <f>+SUMIF(Madatrade!F:F,'ALL 2019'!C182,Madatrade!E:E)</f>
        <v>0</v>
      </c>
      <c r="AO182" s="12">
        <f>+SUMIF('FIRST INVESTISSEMENT'!G:G,'ALL 2019'!C182,'FIRST INVESTISSEMENT'!F:F)</f>
        <v>0</v>
      </c>
    </row>
    <row r="183" spans="1:41" x14ac:dyDescent="0.25">
      <c r="A183" t="str">
        <f t="shared" si="5"/>
        <v>4</v>
      </c>
      <c r="B183" t="str">
        <f t="shared" si="6"/>
        <v>467</v>
      </c>
      <c r="C183" s="60">
        <v>46713000</v>
      </c>
      <c r="D183" s="23" t="s">
        <v>3250</v>
      </c>
      <c r="E183" s="11" t="s">
        <v>145</v>
      </c>
      <c r="F183" s="77"/>
      <c r="G183" s="77">
        <f>+SUMIF(AGRICORP!I:I,C183,AGRICORP!F:F)</f>
        <v>0</v>
      </c>
      <c r="H183" s="77">
        <f>+SUMIF(SMTP!D:D,'ALL 2019'!C183,SMTP!H:H)</f>
        <v>0</v>
      </c>
      <c r="I183" s="77">
        <f>SUMIF(AGRIVET!G:G,C183,AGRIVET!F:F)</f>
        <v>0</v>
      </c>
      <c r="J183" s="77">
        <f>+SUMIF(AGRIVAL!G:G,'ALL 2019'!C183,AGRIVAL!F:F)</f>
        <v>0</v>
      </c>
      <c r="K183" s="77">
        <f>+SUMIF(AGRIKOBA!G:G,'ALL 2019'!C183,AGRIKOBA!F:F)</f>
        <v>0</v>
      </c>
      <c r="L183" s="77">
        <f>+SUMIF(LMOI!F:F,'ALL 2019'!C183,LMOI!E:E)</f>
        <v>0</v>
      </c>
      <c r="M183" s="12">
        <f>+SUMIF(TARTINE!G:G,'ALL 2019'!C183,TARTINE!F:F)</f>
        <v>0</v>
      </c>
      <c r="N183" s="12">
        <f>+SUMIF(IDF!F:F,'ALL 2019'!C183,IDF!E:E)</f>
        <v>437333333.32999998</v>
      </c>
      <c r="O183" s="12">
        <f>+SUMIF(RYA!G:G,C183,RYA!F:F)</f>
        <v>0</v>
      </c>
      <c r="P183" s="12">
        <f>+SUMIF('SCI NOAH'!G:G,'ALL 2019'!C183,'SCI NOAH'!F:F)</f>
        <v>0</v>
      </c>
      <c r="Q183" s="12">
        <f>+SUMIF(SIM!F:F,'ALL 2019'!C183,SIM!E:E)</f>
        <v>0</v>
      </c>
      <c r="R183" s="147">
        <f>SUMIF('First Energy'!F:F,C183,'First Energy'!I:I)</f>
        <v>0</v>
      </c>
      <c r="S183" s="147">
        <f>SUMIF('ID Motors'!G:G,C183,'ID Motors'!J:J)</f>
        <v>0</v>
      </c>
      <c r="T183" s="12">
        <f>+SUMIF('ID RENTAL'!G:G,'ALL 2019'!C183,'ID RENTAL'!F:F)</f>
        <v>0</v>
      </c>
      <c r="U183" s="124">
        <f>+SUMIF('MCM '!G:G,'ALL 2019'!C183,'MCM '!F:F)</f>
        <v>0</v>
      </c>
      <c r="V183" s="77">
        <f>+SUMIF(AGRIMOTORS!G:G,C183,AGRIMOTORS!F:F)</f>
        <v>0</v>
      </c>
      <c r="W183" s="12">
        <f>+SUMIF(BOVIMA!F:F,'ALL 2019'!C183,BOVIMA!E:E)</f>
        <v>0</v>
      </c>
      <c r="X183" s="12">
        <f>+SUMIF(AGRIFEED!F:F,'ALL 2019'!C183,AGRIFEED!E:E)</f>
        <v>0</v>
      </c>
      <c r="Y183" s="12">
        <f>+SUMIF(AMIP!F:F,'ALL 2019'!C183,AMIP!E:E)</f>
        <v>0</v>
      </c>
      <c r="Z183" s="12">
        <f>+SUMIF(ISF!F:F,'ALL 2019'!C183,ISF!F:F)</f>
        <v>0</v>
      </c>
      <c r="AA183" s="12">
        <f>+SUMIF(MABEL!F:F,'ALL 2019'!C183,MABEL!E:E)</f>
        <v>0</v>
      </c>
      <c r="AB183" s="124">
        <f>+SUMIF(DISCOI!G:G,'ALL 2019'!C183,DISCOI!F:F)</f>
        <v>0</v>
      </c>
      <c r="AC183" s="12">
        <f>+SUMIF(NMP!F:F,'ALL 2019'!C183,NMP!E:E)</f>
        <v>0</v>
      </c>
      <c r="AD183" s="12">
        <f>+SUMIF('AMCHO '!F:F,'ALL 2019'!C183,'AMCHO '!E:E)</f>
        <v>0</v>
      </c>
      <c r="AE183" s="12">
        <f>SUMIF(CONFORTIS!G:G,'ALL 2019'!C183,CONFORTIS!F:F)</f>
        <v>0</v>
      </c>
      <c r="AF183" s="12">
        <f>+SUMIF('IRS IMMO'!G:G,'ALL 2019'!C183,'IRS IMMO'!F:F)</f>
        <v>0</v>
      </c>
      <c r="AG183" s="12">
        <f>SUMIF('United Malagasy'!F:F,'ALL 2019'!C183,'United Malagasy'!E:E)</f>
        <v>0</v>
      </c>
      <c r="AH183" s="12">
        <f>+SUMIF(AGRIVETAM!F:F,'ALL 2019'!C183,AGRIVETAM!E:E)</f>
        <v>0</v>
      </c>
      <c r="AI183" s="12">
        <f>+SUMIF(EUROPAINTS!F:F,'ALL 2019'!C183,EUROPAINTS!E:E)</f>
        <v>0</v>
      </c>
      <c r="AJ183" s="12">
        <f>SUMIF('CSS SAKAY'!F:F,'ALL 2019'!C183,'CSS SAKAY'!E:E)</f>
        <v>0</v>
      </c>
      <c r="AK183" s="77">
        <f>+SUMIF(AGRIMA!F:F,'ALL 2019'!C183,AGRIMA!E:E)</f>
        <v>0</v>
      </c>
      <c r="AL183" s="12">
        <f>+SUMIF(FERRIS!H:H,'ALL 2019'!C183,FERRIS!G:G)</f>
        <v>0</v>
      </c>
      <c r="AM183" s="12">
        <f>SUMIF(SEM!F:F,'ALL 2019'!C183,SEM!E:E)</f>
        <v>0</v>
      </c>
      <c r="AN183" s="12">
        <f>+SUMIF(Madatrade!F:F,'ALL 2019'!C183,Madatrade!E:E)</f>
        <v>0</v>
      </c>
      <c r="AO183" s="12">
        <f>+SUMIF('FIRST INVESTISSEMENT'!G:G,'ALL 2019'!C183,'FIRST INVESTISSEMENT'!F:F)</f>
        <v>0</v>
      </c>
    </row>
    <row r="184" spans="1:41" x14ac:dyDescent="0.25">
      <c r="A184" t="str">
        <f t="shared" si="5"/>
        <v>4</v>
      </c>
      <c r="B184" t="str">
        <f t="shared" si="6"/>
        <v>467</v>
      </c>
      <c r="C184" s="61">
        <v>46714000</v>
      </c>
      <c r="D184" s="23" t="s">
        <v>3250</v>
      </c>
      <c r="E184" s="24" t="s">
        <v>30</v>
      </c>
      <c r="F184" s="77">
        <v>0</v>
      </c>
      <c r="G184" s="77">
        <f>+SUMIF(AGRICORP!I:I,C184,AGRICORP!F:F)</f>
        <v>0</v>
      </c>
      <c r="H184" s="77">
        <f>+SUMIF(SMTP!D:D,'ALL 2019'!C184,SMTP!H:H)</f>
        <v>0</v>
      </c>
      <c r="I184" s="77">
        <f>SUMIF(AGRIVET!G:G,C184,AGRIVET!F:F)</f>
        <v>0</v>
      </c>
      <c r="J184" s="77">
        <f>+SUMIF(AGRIVAL!G:G,'ALL 2019'!C184,AGRIVAL!F:F)</f>
        <v>0</v>
      </c>
      <c r="K184" s="77">
        <f>+SUMIF(AGRIKOBA!G:G,'ALL 2019'!C184,AGRIKOBA!F:F)</f>
        <v>0</v>
      </c>
      <c r="L184" s="77">
        <f>+SUMIF(LMOI!F:F,'ALL 2019'!C184,LMOI!E:E)</f>
        <v>0</v>
      </c>
      <c r="M184" s="12">
        <f>+SUMIF(TARTINE!G:G,'ALL 2019'!C184,TARTINE!F:F)</f>
        <v>0</v>
      </c>
      <c r="N184" s="12">
        <f>+SUMIF(IDF!F:F,'ALL 2019'!C184,IDF!E:E)</f>
        <v>0</v>
      </c>
      <c r="O184" s="12">
        <f>+SUMIF(RYA!G:G,C184,RYA!F:F)</f>
        <v>0</v>
      </c>
      <c r="P184" s="12">
        <f>+SUMIF('SCI NOAH'!G:G,'ALL 2019'!C184,'SCI NOAH'!F:F)</f>
        <v>0</v>
      </c>
      <c r="Q184" s="12">
        <f>+SUMIF(SIM!F:F,'ALL 2019'!C184,SIM!E:E)</f>
        <v>0</v>
      </c>
      <c r="R184" s="147">
        <f>SUMIF('First Energy'!F:F,C184,'First Energy'!I:I)</f>
        <v>0</v>
      </c>
      <c r="S184" s="147">
        <f>SUMIF('ID Motors'!G:G,C184,'ID Motors'!J:J)</f>
        <v>0</v>
      </c>
      <c r="T184" s="12">
        <f>+SUMIF('ID RENTAL'!G:G,'ALL 2019'!C184,'ID RENTAL'!F:F)</f>
        <v>0</v>
      </c>
      <c r="U184" s="124">
        <f>+SUMIF('MCM '!G:G,'ALL 2019'!C184,'MCM '!F:F)</f>
        <v>0</v>
      </c>
      <c r="V184" s="77">
        <f>+SUMIF(AGRIMOTORS!G:G,C184,AGRIMOTORS!F:F)</f>
        <v>0</v>
      </c>
      <c r="W184" s="12">
        <f>+SUMIF(BOVIMA!F:F,'ALL 2019'!C184,BOVIMA!E:E)</f>
        <v>365838878</v>
      </c>
      <c r="X184" s="12">
        <f>+SUMIF(AGRIFEED!F:F,'ALL 2019'!C184,AGRIFEED!E:E)</f>
        <v>0</v>
      </c>
      <c r="Y184" s="12">
        <f>+SUMIF(AMIP!F:F,'ALL 2019'!C184,AMIP!E:E)</f>
        <v>0</v>
      </c>
      <c r="Z184" s="12">
        <f>+SUMIF(ISF!F:F,'ALL 2019'!C184,ISF!F:F)</f>
        <v>0</v>
      </c>
      <c r="AA184" s="12">
        <f>+SUMIF(MABEL!F:F,'ALL 2019'!C184,MABEL!E:E)</f>
        <v>0</v>
      </c>
      <c r="AB184" s="124">
        <f>+SUMIF(DISCOI!G:G,'ALL 2019'!C184,DISCOI!F:F)</f>
        <v>0</v>
      </c>
      <c r="AC184" s="12">
        <f>+SUMIF(NMP!F:F,'ALL 2019'!C184,NMP!E:E)</f>
        <v>0</v>
      </c>
      <c r="AD184" s="12">
        <f>+SUMIF('AMCHO '!F:F,'ALL 2019'!C184,'AMCHO '!E:E)</f>
        <v>0</v>
      </c>
      <c r="AE184" s="12">
        <f>SUMIF(CONFORTIS!G:G,'ALL 2019'!C184,CONFORTIS!F:F)</f>
        <v>0</v>
      </c>
      <c r="AF184" s="12">
        <f>+SUMIF('IRS IMMO'!G:G,'ALL 2019'!C184,'IRS IMMO'!F:F)</f>
        <v>0</v>
      </c>
      <c r="AG184" s="12">
        <f>SUMIF('United Malagasy'!F:F,'ALL 2019'!C184,'United Malagasy'!E:E)</f>
        <v>0</v>
      </c>
      <c r="AH184" s="12">
        <f>+SUMIF(AGRIVETAM!F:F,'ALL 2019'!C184,AGRIVETAM!E:E)</f>
        <v>0</v>
      </c>
      <c r="AI184" s="12">
        <f>+SUMIF(EUROPAINTS!F:F,'ALL 2019'!C184,EUROPAINTS!E:E)</f>
        <v>0</v>
      </c>
      <c r="AJ184" s="12">
        <f>SUMIF('CSS SAKAY'!F:F,'ALL 2019'!C184,'CSS SAKAY'!E:E)</f>
        <v>0</v>
      </c>
      <c r="AK184" s="77">
        <f>+SUMIF(AGRIMA!F:F,'ALL 2019'!C184,AGRIMA!E:E)</f>
        <v>0</v>
      </c>
      <c r="AL184" s="12">
        <f>+SUMIF(FERRIS!H:H,'ALL 2019'!C184,FERRIS!G:G)</f>
        <v>0</v>
      </c>
      <c r="AM184" s="12">
        <f>SUMIF(SEM!F:F,'ALL 2019'!C184,SEM!E:E)</f>
        <v>0</v>
      </c>
      <c r="AN184" s="12">
        <f>+SUMIF(Madatrade!F:F,'ALL 2019'!C184,Madatrade!E:E)</f>
        <v>0</v>
      </c>
      <c r="AO184" s="12">
        <f>+SUMIF('FIRST INVESTISSEMENT'!G:G,'ALL 2019'!C184,'FIRST INVESTISSEMENT'!F:F)</f>
        <v>0</v>
      </c>
    </row>
    <row r="185" spans="1:41" x14ac:dyDescent="0.25">
      <c r="A185" t="str">
        <f t="shared" si="5"/>
        <v>4</v>
      </c>
      <c r="B185" t="str">
        <f t="shared" si="6"/>
        <v>467</v>
      </c>
      <c r="C185" s="61">
        <v>46715000</v>
      </c>
      <c r="D185" s="23" t="s">
        <v>3250</v>
      </c>
      <c r="E185" s="24" t="s">
        <v>17</v>
      </c>
      <c r="F185" s="77">
        <v>0</v>
      </c>
      <c r="G185" s="77">
        <f>+SUMIF(AGRICORP!I:I,C185,AGRICORP!F:F)</f>
        <v>0</v>
      </c>
      <c r="H185" s="77">
        <f>+SUMIF(SMTP!D:D,'ALL 2019'!C185,SMTP!H:H)</f>
        <v>0</v>
      </c>
      <c r="I185" s="77">
        <f>SUMIF(AGRIVET!G:G,C185,AGRIVET!F:F)</f>
        <v>0</v>
      </c>
      <c r="J185" s="77">
        <f>+SUMIF(AGRIVAL!G:G,'ALL 2019'!C185,AGRIVAL!F:F)</f>
        <v>0</v>
      </c>
      <c r="K185" s="77">
        <f>+SUMIF(AGRIKOBA!G:G,'ALL 2019'!C185,AGRIKOBA!F:F)</f>
        <v>0</v>
      </c>
      <c r="L185" s="77">
        <f>+SUMIF(LMOI!F:F,'ALL 2019'!C185,LMOI!E:E)</f>
        <v>0</v>
      </c>
      <c r="M185" s="12">
        <f>+SUMIF(TARTINE!G:G,'ALL 2019'!C185,TARTINE!F:F)</f>
        <v>0</v>
      </c>
      <c r="N185" s="12">
        <f>+SUMIF(IDF!F:F,'ALL 2019'!C185,IDF!E:E)</f>
        <v>-134251942.75999999</v>
      </c>
      <c r="O185" s="12">
        <f>+SUMIF(RYA!G:G,C185,RYA!F:F)</f>
        <v>0</v>
      </c>
      <c r="P185" s="12">
        <f>+SUMIF('SCI NOAH'!G:G,'ALL 2019'!C185,'SCI NOAH'!F:F)</f>
        <v>-3750000</v>
      </c>
      <c r="Q185" s="12">
        <f>+SUMIF(SIM!F:F,'ALL 2019'!C185,SIM!E:E)</f>
        <v>-2334421.9300000002</v>
      </c>
      <c r="R185" s="147">
        <f>SUMIF('First Energy'!F:F,C185,'First Energy'!I:I)</f>
        <v>0</v>
      </c>
      <c r="S185" s="147">
        <f>SUMIF('ID Motors'!G:G,C185,'ID Motors'!J:J)</f>
        <v>0</v>
      </c>
      <c r="T185" s="12">
        <f>+SUMIF('ID RENTAL'!G:G,'ALL 2019'!C185,'ID RENTAL'!F:F)</f>
        <v>0</v>
      </c>
      <c r="U185" s="124">
        <f>+SUMIF('MCM '!G:G,'ALL 2019'!C185,'MCM '!F:F)</f>
        <v>0</v>
      </c>
      <c r="V185" s="77">
        <f>+SUMIF(AGRIMOTORS!G:G,C185,AGRIMOTORS!F:F)</f>
        <v>0</v>
      </c>
      <c r="W185" s="12">
        <f>+SUMIF(BOVIMA!F:F,'ALL 2019'!C185,BOVIMA!E:E)</f>
        <v>-1330715772</v>
      </c>
      <c r="X185" s="12">
        <f>+SUMIF(AGRIFEED!F:F,'ALL 2019'!C185,AGRIFEED!E:E)</f>
        <v>0</v>
      </c>
      <c r="Y185" s="12">
        <f>+SUMIF(AMIP!F:F,'ALL 2019'!C185,AMIP!E:E)</f>
        <v>-664150</v>
      </c>
      <c r="Z185" s="12">
        <f>+SUMIF(ISF!F:F,'ALL 2019'!C185,ISF!F:F)</f>
        <v>0</v>
      </c>
      <c r="AA185" s="12">
        <f>+SUMIF(MABEL!F:F,'ALL 2019'!C185,MABEL!E:E)</f>
        <v>0</v>
      </c>
      <c r="AB185" s="124">
        <f>+SUMIF(DISCOI!G:G,'ALL 2019'!C185,DISCOI!F:F)</f>
        <v>0</v>
      </c>
      <c r="AC185" s="12">
        <f>+SUMIF(NMP!F:F,'ALL 2019'!C185,NMP!E:E)</f>
        <v>-939381800</v>
      </c>
      <c r="AD185" s="12">
        <f>+SUMIF('AMCHO '!F:F,'ALL 2019'!C185,'AMCHO '!E:E)</f>
        <v>-400024800</v>
      </c>
      <c r="AE185" s="12">
        <f>SUMIF(CONFORTIS!G:G,'ALL 2019'!C185,CONFORTIS!F:F)</f>
        <v>0</v>
      </c>
      <c r="AF185" s="12">
        <f>+SUMIF('IRS IMMO'!G:G,'ALL 2019'!C185,'IRS IMMO'!F:F)</f>
        <v>0</v>
      </c>
      <c r="AG185" s="12">
        <f>SUMIF('United Malagasy'!F:F,'ALL 2019'!C185,'United Malagasy'!E:E)</f>
        <v>0</v>
      </c>
      <c r="AH185" s="12">
        <f>+SUMIF(AGRIVETAM!F:F,'ALL 2019'!C185,AGRIVETAM!E:E)</f>
        <v>0</v>
      </c>
      <c r="AI185" s="12">
        <f>+SUMIF(EUROPAINTS!F:F,'ALL 2019'!C185,EUROPAINTS!E:E)</f>
        <v>0</v>
      </c>
      <c r="AJ185" s="12">
        <f>SUMIF('CSS SAKAY'!F:F,'ALL 2019'!C185,'CSS SAKAY'!E:E)</f>
        <v>-81600</v>
      </c>
      <c r="AK185" s="77">
        <f>+SUMIF(AGRIMA!F:F,'ALL 2019'!C185,AGRIMA!E:E)</f>
        <v>0</v>
      </c>
      <c r="AL185" s="12">
        <f>+SUMIF(FERRIS!H:H,'ALL 2019'!C185,FERRIS!G:G)</f>
        <v>0</v>
      </c>
      <c r="AM185" s="12">
        <f>SUMIF(SEM!F:F,'ALL 2019'!C185,SEM!E:E)</f>
        <v>0</v>
      </c>
      <c r="AN185" s="12">
        <f>+SUMIF(Madatrade!F:F,'ALL 2019'!C185,Madatrade!E:E)</f>
        <v>0</v>
      </c>
      <c r="AO185" s="12">
        <f>+SUMIF('FIRST INVESTISSEMENT'!G:G,'ALL 2019'!C185,'FIRST INVESTISSEMENT'!F:F)</f>
        <v>0</v>
      </c>
    </row>
    <row r="186" spans="1:41" x14ac:dyDescent="0.25">
      <c r="A186" t="str">
        <f t="shared" si="5"/>
        <v>4</v>
      </c>
      <c r="B186" t="str">
        <f t="shared" si="6"/>
        <v>467</v>
      </c>
      <c r="C186" s="61">
        <v>46716000</v>
      </c>
      <c r="D186" s="23" t="s">
        <v>3250</v>
      </c>
      <c r="E186" s="24" t="s">
        <v>13</v>
      </c>
      <c r="F186" s="77">
        <v>0</v>
      </c>
      <c r="G186" s="77">
        <f>+SUMIF(AGRICORP!I:I,C186,AGRICORP!F:F)</f>
        <v>0</v>
      </c>
      <c r="H186" s="77">
        <f>+SUMIF(SMTP!D:D,'ALL 2019'!C186,SMTP!H:H)</f>
        <v>0</v>
      </c>
      <c r="I186" s="77">
        <f>SUMIF(AGRIVET!G:G,C186,AGRIVET!F:F)</f>
        <v>0</v>
      </c>
      <c r="J186" s="77">
        <f>+SUMIF(AGRIVAL!G:G,'ALL 2019'!C186,AGRIVAL!F:F)</f>
        <v>0</v>
      </c>
      <c r="K186" s="77">
        <f>+SUMIF(AGRIKOBA!G:G,'ALL 2019'!C186,AGRIKOBA!F:F)</f>
        <v>0</v>
      </c>
      <c r="L186" s="77">
        <f>+SUMIF(LMOI!F:F,'ALL 2019'!C186,LMOI!E:E)</f>
        <v>0</v>
      </c>
      <c r="M186" s="12">
        <f>+SUMIF(TARTINE!G:G,'ALL 2019'!C186,TARTINE!F:F)</f>
        <v>0</v>
      </c>
      <c r="N186" s="12">
        <f>+SUMIF(IDF!F:F,'ALL 2019'!C186,IDF!E:E)</f>
        <v>0</v>
      </c>
      <c r="O186" s="12">
        <f>+SUMIF(RYA!G:G,C186,RYA!F:F)</f>
        <v>0</v>
      </c>
      <c r="P186" s="12">
        <f>+SUMIF('SCI NOAH'!G:G,'ALL 2019'!C186,'SCI NOAH'!F:F)</f>
        <v>0</v>
      </c>
      <c r="Q186" s="12">
        <f>+SUMIF(SIM!F:F,'ALL 2019'!C186,SIM!E:E)</f>
        <v>0</v>
      </c>
      <c r="R186" s="147">
        <f>SUMIF('First Energy'!F:F,C186,'First Energy'!I:I)</f>
        <v>0</v>
      </c>
      <c r="S186" s="147">
        <f>SUMIF('ID Motors'!G:G,C186,'ID Motors'!J:J)</f>
        <v>0</v>
      </c>
      <c r="T186" s="12">
        <f>+SUMIF('ID RENTAL'!G:G,'ALL 2019'!C186,'ID RENTAL'!F:F)</f>
        <v>0</v>
      </c>
      <c r="U186" s="124">
        <f>+SUMIF('MCM '!G:G,'ALL 2019'!C186,'MCM '!F:F)</f>
        <v>0</v>
      </c>
      <c r="V186" s="77">
        <f>+SUMIF(AGRIMOTORS!G:G,C186,AGRIMOTORS!F:F)</f>
        <v>0</v>
      </c>
      <c r="W186" s="12">
        <f>+SUMIF(BOVIMA!F:F,'ALL 2019'!C186,BOVIMA!E:E)</f>
        <v>-60510000</v>
      </c>
      <c r="X186" s="12">
        <f>+SUMIF(AGRIFEED!F:F,'ALL 2019'!C186,AGRIFEED!E:E)</f>
        <v>0</v>
      </c>
      <c r="Y186" s="12">
        <f>+SUMIF(AMIP!F:F,'ALL 2019'!C186,AMIP!E:E)</f>
        <v>0</v>
      </c>
      <c r="Z186" s="12">
        <f>+SUMIF(ISF!F:F,'ALL 2019'!C186,ISF!F:F)</f>
        <v>0</v>
      </c>
      <c r="AA186" s="12">
        <f>+SUMIF(MABEL!F:F,'ALL 2019'!C186,MABEL!E:E)</f>
        <v>0</v>
      </c>
      <c r="AB186" s="124">
        <f>+SUMIF(DISCOI!G:G,'ALL 2019'!C186,DISCOI!F:F)</f>
        <v>0</v>
      </c>
      <c r="AC186" s="12">
        <f>+SUMIF(NMP!F:F,'ALL 2019'!C186,NMP!E:E)</f>
        <v>0</v>
      </c>
      <c r="AD186" s="12">
        <f>+SUMIF('AMCHO '!F:F,'ALL 2019'!C186,'AMCHO '!E:E)</f>
        <v>0</v>
      </c>
      <c r="AE186" s="12">
        <f>SUMIF(CONFORTIS!G:G,'ALL 2019'!C186,CONFORTIS!F:F)</f>
        <v>0</v>
      </c>
      <c r="AF186" s="12">
        <f>+SUMIF('IRS IMMO'!G:G,'ALL 2019'!C186,'IRS IMMO'!F:F)</f>
        <v>0</v>
      </c>
      <c r="AG186" s="12">
        <f>SUMIF('United Malagasy'!F:F,'ALL 2019'!C186,'United Malagasy'!E:E)</f>
        <v>0</v>
      </c>
      <c r="AH186" s="12">
        <f>+SUMIF(AGRIVETAM!F:F,'ALL 2019'!C186,AGRIVETAM!E:E)</f>
        <v>0</v>
      </c>
      <c r="AI186" s="12">
        <f>+SUMIF(EUROPAINTS!F:F,'ALL 2019'!C186,EUROPAINTS!E:E)</f>
        <v>0</v>
      </c>
      <c r="AJ186" s="12">
        <f>SUMIF('CSS SAKAY'!F:F,'ALL 2019'!C186,'CSS SAKAY'!E:E)</f>
        <v>0</v>
      </c>
      <c r="AK186" s="77">
        <f>+SUMIF(AGRIMA!F:F,'ALL 2019'!C186,AGRIMA!E:E)</f>
        <v>0</v>
      </c>
      <c r="AL186" s="12">
        <f>+SUMIF(FERRIS!H:H,'ALL 2019'!C186,FERRIS!G:G)</f>
        <v>0</v>
      </c>
      <c r="AM186" s="12">
        <f>SUMIF(SEM!F:F,'ALL 2019'!C186,SEM!E:E)</f>
        <v>0</v>
      </c>
      <c r="AN186" s="12">
        <f>+SUMIF(Madatrade!F:F,'ALL 2019'!C186,Madatrade!E:E)</f>
        <v>0</v>
      </c>
      <c r="AO186" s="12">
        <f>+SUMIF('FIRST INVESTISSEMENT'!G:G,'ALL 2019'!C186,'FIRST INVESTISSEMENT'!F:F)</f>
        <v>0</v>
      </c>
    </row>
    <row r="187" spans="1:41" x14ac:dyDescent="0.25">
      <c r="A187" t="str">
        <f t="shared" si="5"/>
        <v>4</v>
      </c>
      <c r="B187" t="str">
        <f t="shared" si="6"/>
        <v>467</v>
      </c>
      <c r="C187" s="60">
        <v>46717000</v>
      </c>
      <c r="D187" s="23" t="s">
        <v>3250</v>
      </c>
      <c r="E187" s="24" t="s">
        <v>29</v>
      </c>
      <c r="F187" s="77">
        <v>0</v>
      </c>
      <c r="G187" s="77">
        <f>+SUMIF(AGRICORP!I:I,C187,AGRICORP!F:F)</f>
        <v>0</v>
      </c>
      <c r="H187" s="77">
        <f>+SUMIF(SMTP!D:D,'ALL 2019'!C187,SMTP!H:H)</f>
        <v>9802303.5299999993</v>
      </c>
      <c r="I187" s="77">
        <f>SUMIF(AGRIVET!G:G,C187,AGRIVET!F:F)</f>
        <v>0</v>
      </c>
      <c r="J187" s="77">
        <f>+SUMIF(AGRIVAL!G:G,'ALL 2019'!C187,AGRIVAL!F:F)</f>
        <v>0</v>
      </c>
      <c r="K187" s="77">
        <f>+SUMIF(AGRIKOBA!G:G,'ALL 2019'!C187,AGRIKOBA!F:F)</f>
        <v>0</v>
      </c>
      <c r="L187" s="77">
        <f>+SUMIF(LMOI!F:F,'ALL 2019'!C187,LMOI!E:E)</f>
        <v>0</v>
      </c>
      <c r="M187" s="12">
        <f>+SUMIF(TARTINE!G:G,'ALL 2019'!C187,TARTINE!F:F)</f>
        <v>0</v>
      </c>
      <c r="N187" s="12">
        <f>+SUMIF(IDF!F:F,'ALL 2019'!C187,IDF!E:E)</f>
        <v>0</v>
      </c>
      <c r="O187" s="12">
        <f>+SUMIF(RYA!G:G,C187,RYA!F:F)</f>
        <v>0</v>
      </c>
      <c r="P187" s="12">
        <f>+SUMIF('SCI NOAH'!G:G,'ALL 2019'!C187,'SCI NOAH'!F:F)</f>
        <v>0</v>
      </c>
      <c r="Q187" s="12">
        <f>+SUMIF(SIM!F:F,'ALL 2019'!C187,SIM!E:E)</f>
        <v>0</v>
      </c>
      <c r="R187" s="147">
        <f>SUMIF('First Energy'!F:F,C187,'First Energy'!I:I)</f>
        <v>0</v>
      </c>
      <c r="S187" s="147">
        <f>SUMIF('ID Motors'!G:G,C187,'ID Motors'!J:J)</f>
        <v>0</v>
      </c>
      <c r="T187" s="12">
        <f>+SUMIF('ID RENTAL'!G:G,'ALL 2019'!C187,'ID RENTAL'!F:F)</f>
        <v>0</v>
      </c>
      <c r="U187" s="124">
        <f>+SUMIF('MCM '!G:G,'ALL 2019'!C187,'MCM '!F:F)</f>
        <v>0</v>
      </c>
      <c r="V187" s="77">
        <f>+SUMIF(AGRIMOTORS!G:G,C187,AGRIMOTORS!F:F)</f>
        <v>0</v>
      </c>
      <c r="W187" s="12">
        <f>+SUMIF(BOVIMA!F:F,'ALL 2019'!C187,BOVIMA!E:E)</f>
        <v>0</v>
      </c>
      <c r="X187" s="12">
        <f>+SUMIF(AGRIFEED!F:F,'ALL 2019'!C187,AGRIFEED!E:E)</f>
        <v>0</v>
      </c>
      <c r="Y187" s="12">
        <f>+SUMIF(AMIP!F:F,'ALL 2019'!C187,AMIP!E:E)</f>
        <v>0</v>
      </c>
      <c r="Z187" s="12">
        <f>+SUMIF(ISF!F:F,'ALL 2019'!C187,ISF!F:F)</f>
        <v>0</v>
      </c>
      <c r="AA187" s="12">
        <f>+SUMIF(MABEL!F:F,'ALL 2019'!C187,MABEL!E:E)</f>
        <v>0</v>
      </c>
      <c r="AB187" s="124">
        <f>+SUMIF(DISCOI!G:G,'ALL 2019'!C187,DISCOI!F:F)</f>
        <v>0</v>
      </c>
      <c r="AC187" s="12">
        <f>+SUMIF(NMP!F:F,'ALL 2019'!C187,NMP!E:E)</f>
        <v>0</v>
      </c>
      <c r="AD187" s="12">
        <f>+SUMIF('AMCHO '!F:F,'ALL 2019'!C187,'AMCHO '!E:E)</f>
        <v>0</v>
      </c>
      <c r="AE187" s="12">
        <f>SUMIF(CONFORTIS!G:G,'ALL 2019'!C187,CONFORTIS!F:F)</f>
        <v>0</v>
      </c>
      <c r="AF187" s="12">
        <f>+SUMIF('IRS IMMO'!G:G,'ALL 2019'!C187,'IRS IMMO'!F:F)</f>
        <v>0</v>
      </c>
      <c r="AG187" s="12">
        <f>SUMIF('United Malagasy'!F:F,'ALL 2019'!C187,'United Malagasy'!E:E)</f>
        <v>0</v>
      </c>
      <c r="AH187" s="12">
        <f>+SUMIF(AGRIVETAM!F:F,'ALL 2019'!C187,AGRIVETAM!E:E)</f>
        <v>0</v>
      </c>
      <c r="AI187" s="12">
        <f>+SUMIF(EUROPAINTS!F:F,'ALL 2019'!C187,EUROPAINTS!E:E)</f>
        <v>0</v>
      </c>
      <c r="AJ187" s="12">
        <f>SUMIF('CSS SAKAY'!F:F,'ALL 2019'!C187,'CSS SAKAY'!E:E)</f>
        <v>0</v>
      </c>
      <c r="AK187" s="77">
        <f>+SUMIF(AGRIMA!F:F,'ALL 2019'!C187,AGRIMA!E:E)</f>
        <v>0</v>
      </c>
      <c r="AL187" s="12">
        <f>+SUMIF(FERRIS!H:H,'ALL 2019'!C187,FERRIS!G:G)</f>
        <v>0</v>
      </c>
      <c r="AM187" s="12">
        <f>SUMIF(SEM!F:F,'ALL 2019'!C187,SEM!E:E)</f>
        <v>0</v>
      </c>
      <c r="AN187" s="12">
        <f>+SUMIF(Madatrade!F:F,'ALL 2019'!C187,Madatrade!E:E)</f>
        <v>0</v>
      </c>
      <c r="AO187" s="12">
        <f>+SUMIF('FIRST INVESTISSEMENT'!G:G,'ALL 2019'!C187,'FIRST INVESTISSEMENT'!F:F)</f>
        <v>0</v>
      </c>
    </row>
    <row r="188" spans="1:41" x14ac:dyDescent="0.25">
      <c r="A188" t="str">
        <f t="shared" si="5"/>
        <v>4</v>
      </c>
      <c r="B188" t="str">
        <f t="shared" si="6"/>
        <v>467</v>
      </c>
      <c r="C188" s="61">
        <v>46718000</v>
      </c>
      <c r="D188" s="23" t="s">
        <v>3250</v>
      </c>
      <c r="E188" s="24" t="s">
        <v>11</v>
      </c>
      <c r="F188" s="77">
        <v>0</v>
      </c>
      <c r="G188" s="77">
        <f>+SUMIF(AGRICORP!I:I,C188,AGRICORP!F:F)</f>
        <v>0</v>
      </c>
      <c r="H188" s="77">
        <f>+SUMIF(SMTP!D:D,'ALL 2019'!C188,SMTP!H:H)</f>
        <v>180000</v>
      </c>
      <c r="I188" s="77">
        <f>SUMIF(AGRIVET!G:G,C188,AGRIVET!F:F)</f>
        <v>0</v>
      </c>
      <c r="J188" s="77">
        <f>+SUMIF(AGRIVAL!G:G,'ALL 2019'!C188,AGRIVAL!F:F)</f>
        <v>0</v>
      </c>
      <c r="K188" s="77">
        <f>+SUMIF(AGRIKOBA!G:G,'ALL 2019'!C188,AGRIKOBA!F:F)</f>
        <v>0</v>
      </c>
      <c r="L188" s="77">
        <f>+SUMIF(LMOI!F:F,'ALL 2019'!C188,LMOI!E:E)</f>
        <v>0</v>
      </c>
      <c r="M188" s="12">
        <f>+SUMIF(TARTINE!G:G,'ALL 2019'!C188,TARTINE!F:F)</f>
        <v>0</v>
      </c>
      <c r="N188" s="12">
        <f>+SUMIF(IDF!F:F,'ALL 2019'!C188,IDF!E:E)</f>
        <v>0</v>
      </c>
      <c r="O188" s="12">
        <f>+SUMIF(RYA!G:G,C188,RYA!F:F)</f>
        <v>0</v>
      </c>
      <c r="P188" s="12">
        <f>+SUMIF('SCI NOAH'!G:G,'ALL 2019'!C188,'SCI NOAH'!F:F)</f>
        <v>0</v>
      </c>
      <c r="Q188" s="12">
        <f>+SUMIF(SIM!F:F,'ALL 2019'!C188,SIM!E:E)</f>
        <v>-296476.64</v>
      </c>
      <c r="R188" s="147">
        <f>SUMIF('First Energy'!F:F,C188,'First Energy'!I:I)</f>
        <v>0</v>
      </c>
      <c r="S188" s="147">
        <f>SUMIF('ID Motors'!G:G,C188,'ID Motors'!J:J)</f>
        <v>0</v>
      </c>
      <c r="T188" s="12">
        <f>+SUMIF('ID RENTAL'!G:G,'ALL 2019'!C188,'ID RENTAL'!F:F)</f>
        <v>0</v>
      </c>
      <c r="U188" s="124">
        <f>+SUMIF('MCM '!G:G,'ALL 2019'!C188,'MCM '!F:F)</f>
        <v>0</v>
      </c>
      <c r="V188" s="77">
        <f>+SUMIF(AGRIMOTORS!G:G,C188,AGRIMOTORS!F:F)</f>
        <v>0</v>
      </c>
      <c r="W188" s="12">
        <f>+SUMIF(BOVIMA!F:F,'ALL 2019'!C188,BOVIMA!E:E)</f>
        <v>0</v>
      </c>
      <c r="X188" s="12">
        <f>+SUMIF(AGRIFEED!F:F,'ALL 2019'!C188,AGRIFEED!E:E)</f>
        <v>0</v>
      </c>
      <c r="Y188" s="12">
        <f>+SUMIF(AMIP!F:F,'ALL 2019'!C188,AMIP!E:E)</f>
        <v>0</v>
      </c>
      <c r="Z188" s="12">
        <f>+SUMIF(ISF!F:F,'ALL 2019'!C188,ISF!F:F)</f>
        <v>0</v>
      </c>
      <c r="AA188" s="12">
        <f>+SUMIF(MABEL!F:F,'ALL 2019'!C188,MABEL!E:E)</f>
        <v>0</v>
      </c>
      <c r="AB188" s="124">
        <f>+SUMIF(DISCOI!G:G,'ALL 2019'!C188,DISCOI!F:F)</f>
        <v>0</v>
      </c>
      <c r="AC188" s="12">
        <f>+SUMIF(NMP!F:F,'ALL 2019'!C188,NMP!E:E)</f>
        <v>0</v>
      </c>
      <c r="AD188" s="12">
        <f>+SUMIF('AMCHO '!F:F,'ALL 2019'!C188,'AMCHO '!E:E)</f>
        <v>0</v>
      </c>
      <c r="AE188" s="12">
        <f>SUMIF(CONFORTIS!G:G,'ALL 2019'!C188,CONFORTIS!F:F)</f>
        <v>0</v>
      </c>
      <c r="AF188" s="12">
        <f>+SUMIF('IRS IMMO'!G:G,'ALL 2019'!C188,'IRS IMMO'!F:F)</f>
        <v>0</v>
      </c>
      <c r="AG188" s="12">
        <f>SUMIF('United Malagasy'!F:F,'ALL 2019'!C188,'United Malagasy'!E:E)</f>
        <v>0</v>
      </c>
      <c r="AH188" s="12">
        <f>+SUMIF(AGRIVETAM!F:F,'ALL 2019'!C188,AGRIVETAM!E:E)</f>
        <v>0</v>
      </c>
      <c r="AI188" s="12">
        <f>+SUMIF(EUROPAINTS!F:F,'ALL 2019'!C188,EUROPAINTS!E:E)</f>
        <v>0</v>
      </c>
      <c r="AJ188" s="12">
        <f>SUMIF('CSS SAKAY'!F:F,'ALL 2019'!C188,'CSS SAKAY'!E:E)</f>
        <v>0</v>
      </c>
      <c r="AK188" s="77">
        <f>+SUMIF(AGRIMA!F:F,'ALL 2019'!C188,AGRIMA!E:E)</f>
        <v>0</v>
      </c>
      <c r="AL188" s="12">
        <f>+SUMIF(FERRIS!H:H,'ALL 2019'!C188,FERRIS!G:G)</f>
        <v>0</v>
      </c>
      <c r="AM188" s="12">
        <f>SUMIF(SEM!F:F,'ALL 2019'!C188,SEM!E:E)</f>
        <v>0</v>
      </c>
      <c r="AN188" s="12">
        <f>+SUMIF(Madatrade!F:F,'ALL 2019'!C188,Madatrade!E:E)</f>
        <v>0</v>
      </c>
      <c r="AO188" s="12">
        <f>+SUMIF('FIRST INVESTISSEMENT'!G:G,'ALL 2019'!C188,'FIRST INVESTISSEMENT'!F:F)</f>
        <v>0</v>
      </c>
    </row>
    <row r="189" spans="1:41" x14ac:dyDescent="0.25">
      <c r="A189" t="str">
        <f t="shared" si="5"/>
        <v>4</v>
      </c>
      <c r="B189" t="str">
        <f t="shared" si="6"/>
        <v>467</v>
      </c>
      <c r="C189" s="61">
        <v>46719000</v>
      </c>
      <c r="D189" s="23" t="s">
        <v>3250</v>
      </c>
      <c r="E189" s="24" t="s">
        <v>33</v>
      </c>
      <c r="F189" s="77"/>
      <c r="G189" s="77">
        <f>+SUMIF(AGRICORP!I:I,C189,AGRICORP!F:F)</f>
        <v>0</v>
      </c>
      <c r="H189" s="77">
        <f>+SUMIF(SMTP!D:D,'ALL 2019'!C189,SMTP!H:H)</f>
        <v>0</v>
      </c>
      <c r="I189" s="77">
        <f>SUMIF(AGRIVET!G:G,C189,AGRIVET!F:F)</f>
        <v>0</v>
      </c>
      <c r="J189" s="77">
        <f>+SUMIF(AGRIVAL!G:G,'ALL 2019'!C189,AGRIVAL!F:F)</f>
        <v>0</v>
      </c>
      <c r="K189" s="77">
        <f>+SUMIF(AGRIKOBA!G:G,'ALL 2019'!C189,AGRIKOBA!F:F)</f>
        <v>0</v>
      </c>
      <c r="M189" s="12"/>
      <c r="N189" s="12"/>
      <c r="O189" s="12"/>
      <c r="P189" s="12"/>
      <c r="Q189" s="12">
        <f>+SUMIF(SIM!F:F,'ALL 2019'!C189,SIM!E:E)</f>
        <v>-695000000</v>
      </c>
      <c r="R189" s="147">
        <f>SUMIF('First Energy'!F:F,C189,'First Energy'!I:I)</f>
        <v>0</v>
      </c>
      <c r="S189" s="147">
        <f>SUMIF('ID Motors'!G:G,C189,'ID Motors'!J:J)</f>
        <v>0</v>
      </c>
      <c r="T189" s="12">
        <f>+SUMIF('ID RENTAL'!G:G,'ALL 2019'!C189,'ID RENTAL'!F:F)</f>
        <v>0</v>
      </c>
      <c r="U189" s="124">
        <f>+SUMIF('MCM '!G:G,'ALL 2019'!C189,'MCM '!F:F)</f>
        <v>0</v>
      </c>
      <c r="V189" s="77">
        <f>+SUMIF(AGRIMOTORS!G:G,C189,AGRIMOTORS!F:F)</f>
        <v>0</v>
      </c>
      <c r="W189" s="12">
        <f>+SUMIF(BOVIMA!F:F,'ALL 2019'!C189,BOVIMA!E:E)</f>
        <v>0</v>
      </c>
      <c r="X189" s="12">
        <f>+SUMIF(AGRIFEED!F:F,'ALL 2019'!C189,AGRIFEED!E:E)</f>
        <v>0</v>
      </c>
      <c r="Y189" s="12">
        <f>+SUMIF(AMIP!F:F,'ALL 2019'!C189,AMIP!E:E)</f>
        <v>0</v>
      </c>
      <c r="Z189" s="12">
        <f>+SUMIF(ISF!F:F,'ALL 2019'!C189,ISF!F:F)</f>
        <v>0</v>
      </c>
      <c r="AA189" s="12">
        <f>+SUMIF(MABEL!F:F,'ALL 2019'!C189,MABEL!E:E)</f>
        <v>0</v>
      </c>
      <c r="AB189" s="124">
        <f>+SUMIF(DISCOI!G:G,'ALL 2019'!C189,DISCOI!F:F)</f>
        <v>0</v>
      </c>
      <c r="AC189" s="12">
        <f>+SUMIF(NMP!F:F,'ALL 2019'!C189,NMP!E:E)</f>
        <v>0</v>
      </c>
      <c r="AD189" s="12">
        <f>+SUMIF('AMCHO '!F:F,'ALL 2019'!C189,'AMCHO '!E:E)</f>
        <v>-300000000</v>
      </c>
      <c r="AE189" s="12">
        <f>SUMIF(CONFORTIS!G:G,'ALL 2019'!C189,CONFORTIS!F:F)</f>
        <v>0</v>
      </c>
      <c r="AF189" s="12">
        <f>+SUMIF('IRS IMMO'!G:G,'ALL 2019'!C189,'IRS IMMO'!F:F)</f>
        <v>0</v>
      </c>
      <c r="AG189" s="12">
        <f>SUMIF('United Malagasy'!F:F,'ALL 2019'!C189,'United Malagasy'!E:E)</f>
        <v>0</v>
      </c>
      <c r="AH189" s="12">
        <f>+SUMIF(AGRIVETAM!F:F,'ALL 2019'!C189,AGRIVETAM!E:E)</f>
        <v>0</v>
      </c>
      <c r="AI189" s="12">
        <f>+SUMIF(EUROPAINTS!F:F,'ALL 2019'!C189,EUROPAINTS!E:E)</f>
        <v>0</v>
      </c>
      <c r="AJ189" s="12">
        <f>SUMIF('CSS SAKAY'!F:F,'ALL 2019'!C189,'CSS SAKAY'!E:E)</f>
        <v>0</v>
      </c>
      <c r="AK189" s="77">
        <f>+SUMIF(AGRIMA!F:F,'ALL 2019'!C189,AGRIMA!E:E)</f>
        <v>0</v>
      </c>
      <c r="AL189" s="12">
        <f>+SUMIF(FERRIS!H:H,'ALL 2019'!C189,FERRIS!G:G)</f>
        <v>0</v>
      </c>
      <c r="AM189" s="12">
        <f>SUMIF(SEM!F:F,'ALL 2019'!C189,SEM!E:E)</f>
        <v>0</v>
      </c>
      <c r="AN189" s="12">
        <f>+SUMIF(Madatrade!F:F,'ALL 2019'!C189,Madatrade!E:E)</f>
        <v>0</v>
      </c>
      <c r="AO189" s="12">
        <f>+SUMIF('FIRST INVESTISSEMENT'!G:G,'ALL 2019'!C189,'FIRST INVESTISSEMENT'!F:F)</f>
        <v>0</v>
      </c>
    </row>
    <row r="190" spans="1:41" x14ac:dyDescent="0.25">
      <c r="A190" t="str">
        <f t="shared" si="5"/>
        <v>4</v>
      </c>
      <c r="B190" t="str">
        <f t="shared" si="6"/>
        <v>467</v>
      </c>
      <c r="C190" s="61">
        <v>46720000</v>
      </c>
      <c r="D190" s="23" t="s">
        <v>3250</v>
      </c>
      <c r="E190" s="24" t="s">
        <v>137</v>
      </c>
      <c r="F190" s="77">
        <v>0</v>
      </c>
      <c r="G190" s="77">
        <f>+SUMIF(AGRICORP!I:I,C190,AGRICORP!F:F)</f>
        <v>0</v>
      </c>
      <c r="H190" s="77">
        <f>+SUMIF(SMTP!D:D,'ALL 2019'!C190,SMTP!H:H)</f>
        <v>0</v>
      </c>
      <c r="I190" s="77">
        <f>SUMIF(AGRIVET!G:G,C190,AGRIVET!F:F)</f>
        <v>0</v>
      </c>
      <c r="J190" s="77">
        <f>+SUMIF(AGRIVAL!G:G,'ALL 2019'!C190,AGRIVAL!F:F)</f>
        <v>0</v>
      </c>
      <c r="K190" s="77">
        <f>+SUMIF(AGRIKOBA!G:G,'ALL 2019'!C190,AGRIKOBA!F:F)</f>
        <v>0</v>
      </c>
      <c r="L190" s="77">
        <f>+SUMIF(LMOI!F:F,'ALL 2019'!C190,LMOI!E:E)</f>
        <v>0</v>
      </c>
      <c r="M190" s="12">
        <f>+SUMIF(TARTINE!G:G,'ALL 2019'!C190,TARTINE!F:F)</f>
        <v>0</v>
      </c>
      <c r="N190" s="12">
        <f>+SUMIF(IDF!F:F,'ALL 2019'!C190,IDF!E:E)</f>
        <v>0</v>
      </c>
      <c r="O190" s="12">
        <f>+SUMIF(RYA!G:G,C190,RYA!F:F)</f>
        <v>0</v>
      </c>
      <c r="P190" s="12">
        <f>+SUMIF('SCI NOAH'!G:G,'ALL 2019'!C190,'SCI NOAH'!F:F)</f>
        <v>0</v>
      </c>
      <c r="Q190" s="12">
        <f>+SUMIF(SIM!F:F,'ALL 2019'!C190,SIM!E:E)</f>
        <v>0</v>
      </c>
      <c r="R190" s="147">
        <f>SUMIF('First Energy'!F:F,C190,'First Energy'!I:I)</f>
        <v>0</v>
      </c>
      <c r="S190" s="147">
        <f>SUMIF('ID Motors'!G:G,C190,'ID Motors'!J:J)</f>
        <v>0</v>
      </c>
      <c r="T190" s="12">
        <f>+SUMIF('ID RENTAL'!G:G,'ALL 2019'!C190,'ID RENTAL'!F:F)</f>
        <v>0</v>
      </c>
      <c r="U190" s="124">
        <f>+SUMIF('MCM '!G:G,'ALL 2019'!C190,'MCM '!F:F)</f>
        <v>0</v>
      </c>
      <c r="V190" s="77">
        <f>+SUMIF(AGRIMOTORS!G:G,C190,AGRIMOTORS!F:F)</f>
        <v>0</v>
      </c>
      <c r="W190" s="12">
        <f>+SUMIF(BOVIMA!F:F,'ALL 2019'!C190,BOVIMA!E:E)</f>
        <v>0</v>
      </c>
      <c r="X190" s="12">
        <f>+SUMIF(AGRIFEED!F:F,'ALL 2019'!C190,AGRIFEED!E:E)</f>
        <v>0</v>
      </c>
      <c r="Y190" s="12">
        <f>+SUMIF(AMIP!F:F,'ALL 2019'!C190,AMIP!E:E)</f>
        <v>0</v>
      </c>
      <c r="Z190" s="12">
        <f>+SUMIF(ISF!F:F,'ALL 2019'!C190,ISF!F:F)</f>
        <v>0</v>
      </c>
      <c r="AA190" s="12">
        <f>+SUMIF(MABEL!F:F,'ALL 2019'!C190,MABEL!E:E)</f>
        <v>0</v>
      </c>
      <c r="AB190" s="124">
        <f>+SUMIF(DISCOI!G:G,'ALL 2019'!C190,DISCOI!F:F)</f>
        <v>0</v>
      </c>
      <c r="AC190" s="12">
        <f>+SUMIF(NMP!F:F,'ALL 2019'!C190,NMP!E:E)</f>
        <v>0</v>
      </c>
      <c r="AD190" s="12">
        <f>+SUMIF('AMCHO '!F:F,'ALL 2019'!C190,'AMCHO '!E:E)</f>
        <v>-126000</v>
      </c>
      <c r="AE190" s="12">
        <f>SUMIF(CONFORTIS!G:G,'ALL 2019'!C190,CONFORTIS!F:F)</f>
        <v>0</v>
      </c>
      <c r="AF190" s="12">
        <f>+SUMIF('IRS IMMO'!G:G,'ALL 2019'!C190,'IRS IMMO'!F:F)</f>
        <v>0</v>
      </c>
      <c r="AG190" s="12">
        <f>SUMIF('United Malagasy'!F:F,'ALL 2019'!C190,'United Malagasy'!E:E)</f>
        <v>0</v>
      </c>
      <c r="AH190" s="12">
        <f>+SUMIF(AGRIVETAM!F:F,'ALL 2019'!C190,AGRIVETAM!E:E)</f>
        <v>0</v>
      </c>
      <c r="AI190" s="12">
        <f>+SUMIF(EUROPAINTS!F:F,'ALL 2019'!C190,EUROPAINTS!E:E)</f>
        <v>0</v>
      </c>
      <c r="AJ190" s="12">
        <f>SUMIF('CSS SAKAY'!F:F,'ALL 2019'!C190,'CSS SAKAY'!E:E)</f>
        <v>0</v>
      </c>
      <c r="AK190" s="77">
        <f>+SUMIF(AGRIMA!F:F,'ALL 2019'!C190,AGRIMA!E:E)</f>
        <v>0</v>
      </c>
      <c r="AL190" s="12">
        <f>+SUMIF(FERRIS!H:H,'ALL 2019'!C190,FERRIS!G:G)</f>
        <v>0</v>
      </c>
      <c r="AM190" s="12">
        <f>SUMIF(SEM!F:F,'ALL 2019'!C190,SEM!E:E)</f>
        <v>0</v>
      </c>
      <c r="AN190" s="12">
        <f>+SUMIF(Madatrade!F:F,'ALL 2019'!C190,Madatrade!E:E)</f>
        <v>0</v>
      </c>
      <c r="AO190" s="12">
        <f>+SUMIF('FIRST INVESTISSEMENT'!G:G,'ALL 2019'!C190,'FIRST INVESTISSEMENT'!F:F)</f>
        <v>0</v>
      </c>
    </row>
    <row r="191" spans="1:41" x14ac:dyDescent="0.25">
      <c r="A191" t="str">
        <f t="shared" si="5"/>
        <v>4</v>
      </c>
      <c r="B191" t="str">
        <f t="shared" si="6"/>
        <v>467</v>
      </c>
      <c r="C191" s="61">
        <v>46721000</v>
      </c>
      <c r="D191" s="23" t="s">
        <v>3250</v>
      </c>
      <c r="E191" s="24" t="s">
        <v>148</v>
      </c>
      <c r="F191" s="77">
        <v>0</v>
      </c>
      <c r="G191" s="77">
        <f>+SUMIF(AGRICORP!I:I,C191,AGRICORP!F:F)</f>
        <v>0</v>
      </c>
      <c r="H191" s="77">
        <f>+SUMIF(SMTP!D:D,'ALL 2019'!C191,SMTP!H:H)</f>
        <v>300000000</v>
      </c>
      <c r="I191" s="77">
        <f>SUMIF(AGRIVET!G:G,C191,AGRIVET!F:F)</f>
        <v>0</v>
      </c>
      <c r="J191" s="77">
        <f>+SUMIF(AGRIVAL!G:G,'ALL 2019'!C191,AGRIVAL!F:F)</f>
        <v>0</v>
      </c>
      <c r="K191" s="77">
        <f>+SUMIF(AGRIKOBA!G:G,'ALL 2019'!C191,AGRIKOBA!F:F)</f>
        <v>0</v>
      </c>
      <c r="L191" s="77">
        <f>+SUMIF(LMOI!F:F,'ALL 2019'!C191,LMOI!E:E)</f>
        <v>0</v>
      </c>
      <c r="M191" s="12">
        <f>+SUMIF(TARTINE!G:G,'ALL 2019'!C191,TARTINE!F:F)</f>
        <v>0</v>
      </c>
      <c r="N191" s="12">
        <f>+SUMIF(IDF!F:F,'ALL 2019'!C191,IDF!E:E)</f>
        <v>0</v>
      </c>
      <c r="O191" s="12">
        <f>+SUMIF(RYA!G:G,C191,RYA!F:F)</f>
        <v>0</v>
      </c>
      <c r="P191" s="12">
        <f>+SUMIF('SCI NOAH'!G:G,'ALL 2019'!C191,'SCI NOAH'!F:F)</f>
        <v>0</v>
      </c>
      <c r="Q191" s="12">
        <f>+SUMIF(SIM!F:F,'ALL 2019'!C191,SIM!E:E)</f>
        <v>0</v>
      </c>
      <c r="R191" s="147">
        <f>SUMIF('First Energy'!F:F,C191,'First Energy'!I:I)</f>
        <v>62100600</v>
      </c>
      <c r="S191" s="147">
        <f>SUMIF('ID Motors'!G:G,C191,'ID Motors'!J:J)</f>
        <v>0</v>
      </c>
      <c r="T191" s="12">
        <f>+SUMIF('ID RENTAL'!G:G,'ALL 2019'!C191,'ID RENTAL'!F:F)</f>
        <v>0</v>
      </c>
      <c r="U191" s="124">
        <f>+SUMIF('MCM '!G:G,'ALL 2019'!C191,'MCM '!F:F)</f>
        <v>0</v>
      </c>
      <c r="V191" s="77">
        <f>+SUMIF(AGRIMOTORS!G:G,C191,AGRIMOTORS!F:F)</f>
        <v>0</v>
      </c>
      <c r="W191" s="12">
        <f>+SUMIF(BOVIMA!F:F,'ALL 2019'!C191,BOVIMA!E:E)</f>
        <v>0</v>
      </c>
      <c r="X191" s="12">
        <f>+SUMIF(AGRIFEED!F:F,'ALL 2019'!C191,AGRIFEED!E:E)</f>
        <v>0</v>
      </c>
      <c r="Y191" s="12">
        <f>+SUMIF(AMIP!F:F,'ALL 2019'!C191,AMIP!E:E)</f>
        <v>0</v>
      </c>
      <c r="Z191" s="12">
        <f>+SUMIF(ISF!F:F,'ALL 2019'!C191,ISF!F:F)</f>
        <v>0</v>
      </c>
      <c r="AA191" s="12">
        <f>+SUMIF(MABEL!F:F,'ALL 2019'!C191,MABEL!E:E)</f>
        <v>0</v>
      </c>
      <c r="AB191" s="124">
        <f>+SUMIF(DISCOI!G:G,'ALL 2019'!C191,DISCOI!F:F)</f>
        <v>0</v>
      </c>
      <c r="AC191" s="12">
        <f>+SUMIF(NMP!F:F,'ALL 2019'!C191,NMP!E:E)</f>
        <v>0</v>
      </c>
      <c r="AD191" s="12">
        <f>+SUMIF('AMCHO '!F:F,'ALL 2019'!C191,'AMCHO '!E:E)</f>
        <v>0</v>
      </c>
      <c r="AE191" s="12">
        <f>SUMIF(CONFORTIS!G:G,'ALL 2019'!C191,CONFORTIS!F:F)</f>
        <v>0</v>
      </c>
      <c r="AF191" s="12">
        <f>+SUMIF('IRS IMMO'!G:G,'ALL 2019'!C191,'IRS IMMO'!F:F)</f>
        <v>0</v>
      </c>
      <c r="AG191" s="12">
        <f>SUMIF('United Malagasy'!F:F,'ALL 2019'!C191,'United Malagasy'!E:E)</f>
        <v>0</v>
      </c>
      <c r="AH191" s="12">
        <f>+SUMIF(AGRIVETAM!F:F,'ALL 2019'!C191,AGRIVETAM!E:E)</f>
        <v>0</v>
      </c>
      <c r="AI191" s="12">
        <f>+SUMIF(EUROPAINTS!F:F,'ALL 2019'!C191,EUROPAINTS!E:E)</f>
        <v>0</v>
      </c>
      <c r="AJ191" s="12">
        <f>SUMIF('CSS SAKAY'!F:F,'ALL 2019'!C191,'CSS SAKAY'!E:E)</f>
        <v>0</v>
      </c>
      <c r="AK191" s="77">
        <f>+SUMIF(AGRIMA!F:F,'ALL 2019'!C191,AGRIMA!E:E)</f>
        <v>0</v>
      </c>
      <c r="AL191" s="12">
        <f>+SUMIF(FERRIS!H:H,'ALL 2019'!C191,FERRIS!G:G)</f>
        <v>0</v>
      </c>
      <c r="AM191" s="12">
        <f>SUMIF(SEM!F:F,'ALL 2019'!C191,SEM!E:E)</f>
        <v>0</v>
      </c>
      <c r="AN191" s="12">
        <f>+SUMIF(Madatrade!F:F,'ALL 2019'!C191,Madatrade!E:E)</f>
        <v>0</v>
      </c>
      <c r="AO191" s="12">
        <f>+SUMIF('FIRST INVESTISSEMENT'!G:G,'ALL 2019'!C191,'FIRST INVESTISSEMENT'!F:F)</f>
        <v>0</v>
      </c>
    </row>
    <row r="192" spans="1:41" x14ac:dyDescent="0.25">
      <c r="A192" t="str">
        <f t="shared" si="5"/>
        <v>4</v>
      </c>
      <c r="B192" t="str">
        <f t="shared" si="6"/>
        <v>467</v>
      </c>
      <c r="C192" s="60">
        <v>46731000</v>
      </c>
      <c r="D192" s="23" t="s">
        <v>3250</v>
      </c>
      <c r="E192" s="81" t="s">
        <v>6</v>
      </c>
      <c r="F192" s="77"/>
      <c r="G192" s="77">
        <f>+SUMIF(AGRICORP!I:I,C192,AGRICORP!F:F)</f>
        <v>0</v>
      </c>
      <c r="H192" s="77">
        <f>+SUMIF(SMTP!D:D,'ALL 2019'!C192,SMTP!H:H)</f>
        <v>0</v>
      </c>
      <c r="I192" s="77">
        <f>SUMIF(AGRIVET!G:G,C192,AGRIVET!F:F)</f>
        <v>0</v>
      </c>
      <c r="J192" s="77">
        <f>+SUMIF(AGRIVAL!G:G,'ALL 2019'!C192,AGRIVAL!F:F)</f>
        <v>0</v>
      </c>
      <c r="K192" s="77">
        <f>+SUMIF(AGRIKOBA!G:G,'ALL 2019'!C192,AGRIKOBA!F:F)</f>
        <v>0</v>
      </c>
      <c r="M192" s="12"/>
      <c r="N192" s="12">
        <f>+SUMIF(IDF!F:F,'ALL 2019'!C192,IDF!E:E)</f>
        <v>695000000</v>
      </c>
      <c r="O192" s="12">
        <f>+SUMIF(RYA!G:G,C192,RYA!F:F)</f>
        <v>0</v>
      </c>
      <c r="P192" s="12">
        <f>+SUMIF('SCI NOAH'!G:G,'ALL 2019'!C192,'SCI NOAH'!F:F)</f>
        <v>0</v>
      </c>
      <c r="Q192" s="12">
        <f>+SUMIF(SIM!F:F,'ALL 2019'!C192,SIM!E:E)</f>
        <v>0</v>
      </c>
      <c r="R192" s="147">
        <f>SUMIF('First Energy'!F:F,C192,'First Energy'!I:I)</f>
        <v>0</v>
      </c>
      <c r="S192" s="147">
        <f>SUMIF('ID Motors'!G:G,C192,'ID Motors'!J:J)</f>
        <v>0</v>
      </c>
      <c r="T192" s="12">
        <f>+SUMIF('ID RENTAL'!G:G,'ALL 2019'!C192,'ID RENTAL'!F:F)</f>
        <v>0</v>
      </c>
      <c r="U192" s="124">
        <f>+SUMIF('MCM '!G:G,'ALL 2019'!C192,'MCM '!F:F)</f>
        <v>0</v>
      </c>
      <c r="V192" s="77">
        <f>+SUMIF(AGRIMOTORS!G:G,C192,AGRIMOTORS!F:F)</f>
        <v>0</v>
      </c>
      <c r="W192" s="12">
        <f>+SUMIF(BOVIMA!F:F,'ALL 2019'!C192,BOVIMA!E:E)</f>
        <v>0</v>
      </c>
      <c r="X192" s="12">
        <f>+SUMIF(AGRIFEED!F:F,'ALL 2019'!C192,AGRIFEED!E:E)</f>
        <v>0</v>
      </c>
      <c r="Y192" s="12">
        <f>+SUMIF(AMIP!F:F,'ALL 2019'!C192,AMIP!E:E)</f>
        <v>0</v>
      </c>
      <c r="Z192" s="12">
        <f>+SUMIF(ISF!F:F,'ALL 2019'!C192,ISF!F:F)</f>
        <v>0</v>
      </c>
      <c r="AA192" s="12">
        <f>+SUMIF(MABEL!F:F,'ALL 2019'!C192,MABEL!E:E)</f>
        <v>0</v>
      </c>
      <c r="AB192" s="124">
        <f>+SUMIF(DISCOI!G:G,'ALL 2019'!C192,DISCOI!F:F)</f>
        <v>0</v>
      </c>
      <c r="AC192" s="12">
        <f>+SUMIF(NMP!F:F,'ALL 2019'!C192,NMP!E:E)</f>
        <v>296476.64</v>
      </c>
      <c r="AD192" s="12">
        <f>+SUMIF('AMCHO '!F:F,'ALL 2019'!C192,'AMCHO '!E:E)</f>
        <v>0</v>
      </c>
      <c r="AE192" s="12">
        <f>SUMIF(CONFORTIS!G:G,'ALL 2019'!C192,CONFORTIS!F:F)</f>
        <v>0</v>
      </c>
      <c r="AF192" s="12">
        <f>+SUMIF('IRS IMMO'!G:G,'ALL 2019'!C192,'IRS IMMO'!F:F)</f>
        <v>0</v>
      </c>
      <c r="AG192" s="12">
        <f>SUMIF('United Malagasy'!F:F,'ALL 2019'!C192,'United Malagasy'!E:E)</f>
        <v>0</v>
      </c>
      <c r="AH192" s="12">
        <f>+SUMIF(AGRIVETAM!F:F,'ALL 2019'!C192,AGRIVETAM!E:E)</f>
        <v>0</v>
      </c>
      <c r="AI192" s="12">
        <f>+SUMIF(EUROPAINTS!F:F,'ALL 2019'!C192,EUROPAINTS!E:E)</f>
        <v>0</v>
      </c>
      <c r="AJ192" s="12">
        <f>SUMIF('CSS SAKAY'!F:F,'ALL 2019'!C192,'CSS SAKAY'!E:E)</f>
        <v>0</v>
      </c>
      <c r="AK192" s="77">
        <f>+SUMIF(AGRIMA!F:F,'ALL 2019'!C192,AGRIMA!E:E)</f>
        <v>0</v>
      </c>
      <c r="AL192" s="12">
        <f>+SUMIF(FERRIS!H:H,'ALL 2019'!C192,FERRIS!G:G)</f>
        <v>0</v>
      </c>
      <c r="AM192" s="12">
        <f>SUMIF(SEM!F:F,'ALL 2019'!C192,SEM!E:E)</f>
        <v>0</v>
      </c>
      <c r="AN192" s="12">
        <f>+SUMIF(Madatrade!F:F,'ALL 2019'!C192,Madatrade!E:E)</f>
        <v>0</v>
      </c>
      <c r="AO192" s="12">
        <f>+SUMIF('FIRST INVESTISSEMENT'!G:G,'ALL 2019'!C192,'FIRST INVESTISSEMENT'!F:F)</f>
        <v>0</v>
      </c>
    </row>
    <row r="193" spans="1:41" x14ac:dyDescent="0.25">
      <c r="A193" t="str">
        <f t="shared" si="5"/>
        <v>4</v>
      </c>
      <c r="B193" t="str">
        <f t="shared" si="6"/>
        <v>467</v>
      </c>
      <c r="C193" s="18">
        <v>46724000</v>
      </c>
      <c r="D193" s="23" t="s">
        <v>3250</v>
      </c>
      <c r="E193" s="24" t="s">
        <v>5</v>
      </c>
      <c r="F193" s="77"/>
      <c r="G193" s="77">
        <f>+SUMIF(AGRICORP!I:I,C193,AGRICORP!F:F)</f>
        <v>0</v>
      </c>
      <c r="H193" s="77">
        <f>+SUMIF(SMTP!D:D,'ALL 2019'!C193,SMTP!H:H)</f>
        <v>0</v>
      </c>
      <c r="I193" s="77">
        <f>SUMIF(AGRIVET!G:G,C193,AGRIVET!F:F)</f>
        <v>0</v>
      </c>
      <c r="J193" s="77">
        <f>+SUMIF(AGRIVAL!G:G,'ALL 2019'!C193,AGRIVAL!F:F)</f>
        <v>0</v>
      </c>
      <c r="K193" s="77">
        <f>+SUMIF(AGRIKOBA!G:G,'ALL 2019'!C193,AGRIKOBA!F:F)</f>
        <v>0</v>
      </c>
      <c r="L193" s="77">
        <f>+SUMIF(LMOI!F:F,'ALL 2019'!C193,LMOI!E:E)</f>
        <v>0</v>
      </c>
      <c r="M193" s="12">
        <f>+SUMIF(TARTINE!G:G,'ALL 2019'!C193,TARTINE!F:F)</f>
        <v>0</v>
      </c>
      <c r="N193" s="12">
        <f>+SUMIF(IDF!F:F,'ALL 2019'!C193,IDF!E:E)</f>
        <v>0</v>
      </c>
      <c r="O193" s="12">
        <f>+SUMIF(RYA!G:G,C193,RYA!F:F)</f>
        <v>0</v>
      </c>
      <c r="P193" s="12">
        <f>+SUMIF('SCI NOAH'!G:G,'ALL 2019'!C193,'SCI NOAH'!F:F)</f>
        <v>0</v>
      </c>
      <c r="Q193" s="12">
        <f>+SUMIF(SIM!F:F,'ALL 2019'!C193,SIM!E:E)</f>
        <v>0</v>
      </c>
      <c r="R193" s="147">
        <f>SUMIF('First Energy'!F:F,C193,'First Energy'!I:I)</f>
        <v>0</v>
      </c>
      <c r="S193" s="147">
        <f>SUMIF('ID Motors'!G:G,C193,'ID Motors'!J:J)</f>
        <v>0</v>
      </c>
      <c r="T193" s="12">
        <f>+SUMIF('ID RENTAL'!G:G,'ALL 2019'!C193,'ID RENTAL'!F:F)</f>
        <v>0</v>
      </c>
      <c r="U193" s="124">
        <f>+SUMIF('MCM '!G:G,'ALL 2019'!C193,'MCM '!F:F)</f>
        <v>0</v>
      </c>
      <c r="V193" s="77">
        <f>+SUMIF(AGRIMOTORS!G:G,C193,AGRIMOTORS!F:F)</f>
        <v>0</v>
      </c>
      <c r="W193" s="12">
        <f>+SUMIF(BOVIMA!F:F,'ALL 2019'!C193,BOVIMA!E:E)</f>
        <v>0</v>
      </c>
      <c r="X193" s="12">
        <f>+SUMIF(AGRIFEED!F:F,'ALL 2019'!C193,AGRIFEED!E:E)</f>
        <v>0</v>
      </c>
      <c r="Y193" s="12">
        <f>+SUMIF(AMIP!F:F,'ALL 2019'!C193,AMIP!E:E)</f>
        <v>0</v>
      </c>
      <c r="Z193" s="12">
        <f>+SUMIF(ISF!F:F,'ALL 2019'!C193,ISF!F:F)</f>
        <v>0</v>
      </c>
      <c r="AA193" s="12">
        <f>+SUMIF(MABEL!F:F,'ALL 2019'!C193,MABEL!E:E)</f>
        <v>0</v>
      </c>
      <c r="AB193" s="124">
        <f>+SUMIF(DISCOI!G:G,'ALL 2019'!C193,DISCOI!F:F)</f>
        <v>0</v>
      </c>
      <c r="AC193" s="12">
        <f>+SUMIF(NMP!F:F,'ALL 2019'!C193,NMP!E:E)</f>
        <v>-9000</v>
      </c>
      <c r="AD193" s="12">
        <f>+SUMIF('AMCHO '!F:F,'ALL 2019'!C193,'AMCHO '!E:E)</f>
        <v>0</v>
      </c>
      <c r="AE193" s="12">
        <f>SUMIF(CONFORTIS!G:G,'ALL 2019'!C193,CONFORTIS!F:F)</f>
        <v>0</v>
      </c>
      <c r="AF193" s="12">
        <f>+SUMIF('IRS IMMO'!G:G,'ALL 2019'!C193,'IRS IMMO'!F:F)</f>
        <v>0</v>
      </c>
      <c r="AG193" s="12">
        <f>SUMIF('United Malagasy'!F:F,'ALL 2019'!C193,'United Malagasy'!E:E)</f>
        <v>0</v>
      </c>
      <c r="AH193" s="12">
        <f>+SUMIF(AGRIVETAM!F:F,'ALL 2019'!C193,AGRIVETAM!E:E)</f>
        <v>0</v>
      </c>
      <c r="AI193" s="12">
        <f>+SUMIF(EUROPAINTS!F:F,'ALL 2019'!C193,EUROPAINTS!E:E)</f>
        <v>0</v>
      </c>
      <c r="AJ193" s="12">
        <f>SUMIF('CSS SAKAY'!F:F,'ALL 2019'!C193,'CSS SAKAY'!E:E)</f>
        <v>0</v>
      </c>
      <c r="AK193" s="77">
        <f>+SUMIF(AGRIMA!F:F,'ALL 2019'!C193,AGRIMA!E:E)</f>
        <v>0</v>
      </c>
      <c r="AL193" s="12">
        <f>+SUMIF(FERRIS!H:H,'ALL 2019'!C193,FERRIS!G:G)</f>
        <v>0</v>
      </c>
      <c r="AM193" s="12">
        <f>SUMIF(SEM!F:F,'ALL 2019'!C193,SEM!E:E)</f>
        <v>0</v>
      </c>
      <c r="AN193" s="12">
        <f>+SUMIF(Madatrade!F:F,'ALL 2019'!C193,Madatrade!E:E)</f>
        <v>0</v>
      </c>
      <c r="AO193" s="12">
        <f>+SUMIF('FIRST INVESTISSEMENT'!G:G,'ALL 2019'!C193,'FIRST INVESTISSEMENT'!F:F)</f>
        <v>0</v>
      </c>
    </row>
    <row r="194" spans="1:41" x14ac:dyDescent="0.25">
      <c r="A194" t="str">
        <f t="shared" si="5"/>
        <v>4</v>
      </c>
      <c r="B194" t="str">
        <f t="shared" si="6"/>
        <v>467</v>
      </c>
      <c r="C194" s="22">
        <v>46725000</v>
      </c>
      <c r="D194" s="23" t="s">
        <v>3250</v>
      </c>
      <c r="E194" s="24" t="s">
        <v>36</v>
      </c>
      <c r="F194" s="77"/>
      <c r="G194" s="77">
        <f>+SUMIF(AGRICORP!I:I,C194,AGRICORP!F:F)</f>
        <v>0</v>
      </c>
      <c r="H194" s="77">
        <f>+SUMIF(SMTP!D:D,'ALL 2019'!C194,SMTP!H:H)</f>
        <v>0</v>
      </c>
      <c r="I194" s="77">
        <f>SUMIF(AGRIVET!G:G,C194,AGRIVET!F:F)</f>
        <v>0</v>
      </c>
      <c r="J194" s="77">
        <f>+SUMIF(AGRIVAL!G:G,'ALL 2019'!C194,AGRIVAL!F:F)</f>
        <v>0</v>
      </c>
      <c r="K194" s="77">
        <f>+SUMIF(AGRIKOBA!G:G,'ALL 2019'!C194,AGRIKOBA!F:F)</f>
        <v>0</v>
      </c>
      <c r="L194" s="77">
        <f>+SUMIF(LMOI!F:F,'ALL 2019'!C194,LMOI!E:E)</f>
        <v>0</v>
      </c>
      <c r="M194" s="12">
        <f>+SUMIF(TARTINE!G:G,'ALL 2019'!C194,TARTINE!F:F)</f>
        <v>796191718</v>
      </c>
      <c r="N194" s="12">
        <f>+SUMIF(IDF!F:F,'ALL 2019'!C194,IDF!E:E)</f>
        <v>0</v>
      </c>
      <c r="O194" s="12">
        <f>+SUMIF(RYA!G:G,C194,RYA!F:F)</f>
        <v>0</v>
      </c>
      <c r="P194" s="12">
        <f>+SUMIF('SCI NOAH'!G:G,'ALL 2019'!C194,'SCI NOAH'!F:F)</f>
        <v>0</v>
      </c>
      <c r="Q194" s="12">
        <f>+SUMIF(SIM!F:F,'ALL 2019'!C194,SIM!E:E)</f>
        <v>0</v>
      </c>
      <c r="R194" s="147">
        <f>SUMIF('First Energy'!F:F,C194,'First Energy'!I:I)</f>
        <v>0</v>
      </c>
      <c r="S194" s="147">
        <f>SUMIF('ID Motors'!G:G,C194,'ID Motors'!J:J)</f>
        <v>0</v>
      </c>
      <c r="T194" s="12">
        <f>+SUMIF('ID RENTAL'!G:G,'ALL 2019'!C194,'ID RENTAL'!F:F)</f>
        <v>0</v>
      </c>
      <c r="U194" s="124">
        <f>+SUMIF('MCM '!G:G,'ALL 2019'!C194,'MCM '!F:F)</f>
        <v>0</v>
      </c>
      <c r="V194" s="77">
        <f>+SUMIF(AGRIMOTORS!G:G,C194,AGRIMOTORS!F:F)</f>
        <v>0</v>
      </c>
      <c r="W194" s="12">
        <f>+SUMIF(BOVIMA!F:F,'ALL 2019'!C194,BOVIMA!E:E)</f>
        <v>0</v>
      </c>
      <c r="X194" s="12">
        <f>+SUMIF(AGRIFEED!F:F,'ALL 2019'!C194,AGRIFEED!E:E)</f>
        <v>0</v>
      </c>
      <c r="Y194" s="12">
        <f>+SUMIF(AMIP!F:F,'ALL 2019'!C194,AMIP!E:E)</f>
        <v>0</v>
      </c>
      <c r="Z194" s="12">
        <f>+SUMIF(ISF!F:F,'ALL 2019'!C194,ISF!F:F)</f>
        <v>0</v>
      </c>
      <c r="AA194" s="12">
        <f>+SUMIF(MABEL!F:F,'ALL 2019'!C194,MABEL!E:E)</f>
        <v>0</v>
      </c>
      <c r="AB194" s="124">
        <f>+SUMIF(DISCOI!G:G,'ALL 2019'!C194,DISCOI!F:F)</f>
        <v>0</v>
      </c>
      <c r="AC194" s="12">
        <f>+SUMIF(NMP!F:F,'ALL 2019'!C194,NMP!E:E)</f>
        <v>0</v>
      </c>
      <c r="AD194" s="12">
        <f>+SUMIF('AMCHO '!F:F,'ALL 2019'!C194,'AMCHO '!E:E)</f>
        <v>0</v>
      </c>
      <c r="AE194" s="12">
        <f>SUMIF(CONFORTIS!G:G,'ALL 2019'!C194,CONFORTIS!F:F)</f>
        <v>0</v>
      </c>
      <c r="AF194" s="12">
        <f>+SUMIF('IRS IMMO'!G:G,'ALL 2019'!C194,'IRS IMMO'!F:F)</f>
        <v>0</v>
      </c>
      <c r="AG194" s="12">
        <f>SUMIF('United Malagasy'!F:F,'ALL 2019'!C194,'United Malagasy'!E:E)</f>
        <v>0</v>
      </c>
      <c r="AH194" s="12">
        <f>+SUMIF(AGRIVETAM!F:F,'ALL 2019'!C194,AGRIVETAM!E:E)</f>
        <v>0</v>
      </c>
      <c r="AI194" s="12">
        <f>+SUMIF(EUROPAINTS!F:F,'ALL 2019'!C194,EUROPAINTS!E:E)</f>
        <v>0</v>
      </c>
      <c r="AJ194" s="12">
        <f>SUMIF('CSS SAKAY'!F:F,'ALL 2019'!C194,'CSS SAKAY'!E:E)</f>
        <v>0</v>
      </c>
      <c r="AK194" s="77">
        <f>+SUMIF(AGRIMA!F:F,'ALL 2019'!C194,AGRIMA!E:E)</f>
        <v>0</v>
      </c>
      <c r="AL194" s="12">
        <f>+SUMIF(FERRIS!H:H,'ALL 2019'!C194,FERRIS!G:G)</f>
        <v>0</v>
      </c>
      <c r="AM194" s="12">
        <f>SUMIF(SEM!F:F,'ALL 2019'!C194,SEM!E:E)</f>
        <v>0</v>
      </c>
      <c r="AN194" s="12">
        <f>+SUMIF(Madatrade!F:F,'ALL 2019'!C194,Madatrade!E:E)</f>
        <v>0</v>
      </c>
      <c r="AO194" s="12">
        <f>+SUMIF('FIRST INVESTISSEMENT'!G:G,'ALL 2019'!C194,'FIRST INVESTISSEMENT'!F:F)</f>
        <v>0</v>
      </c>
    </row>
    <row r="195" spans="1:41" x14ac:dyDescent="0.25">
      <c r="A195" t="str">
        <f t="shared" si="5"/>
        <v>4</v>
      </c>
      <c r="B195" t="str">
        <f t="shared" si="6"/>
        <v>467</v>
      </c>
      <c r="C195" s="18">
        <v>46726000</v>
      </c>
      <c r="D195" s="23" t="s">
        <v>3250</v>
      </c>
      <c r="E195" s="81" t="s">
        <v>1870</v>
      </c>
      <c r="F195" s="77"/>
      <c r="G195" s="77">
        <f>+SUMIF(AGRICORP!I:I,C195,AGRICORP!F:F)</f>
        <v>0</v>
      </c>
      <c r="H195" s="77">
        <f>+SUMIF(SMTP!D:D,'ALL 2019'!C195,SMTP!H:H)</f>
        <v>0</v>
      </c>
      <c r="I195" s="77">
        <f>SUMIF(AGRIVET!G:G,C195,AGRIVET!F:F)</f>
        <v>0</v>
      </c>
      <c r="J195" s="77">
        <f>+SUMIF(AGRIVAL!G:G,'ALL 2019'!C195,AGRIVAL!F:F)</f>
        <v>0</v>
      </c>
      <c r="K195" s="77">
        <f>+SUMIF(AGRIKOBA!G:G,'ALL 2019'!C195,AGRIKOBA!F:F)</f>
        <v>0</v>
      </c>
      <c r="M195" s="12"/>
      <c r="N195" s="12"/>
      <c r="O195" s="12">
        <f>+SUMIF(RYA!G:G,C195,RYA!F:F)</f>
        <v>0</v>
      </c>
      <c r="P195" s="12">
        <f>+SUMIF('SCI NOAH'!G:G,'ALL 2019'!C195,'SCI NOAH'!F:F)</f>
        <v>0</v>
      </c>
      <c r="Q195" s="12">
        <f>+SUMIF(SIM!F:F,'ALL 2019'!C195,SIM!E:E)</f>
        <v>0</v>
      </c>
      <c r="R195" s="147">
        <f>SUMIF('First Energy'!F:F,C195,'First Energy'!I:I)</f>
        <v>0</v>
      </c>
      <c r="S195" s="147">
        <f>SUMIF('ID Motors'!G:G,C195,'ID Motors'!J:J)</f>
        <v>0</v>
      </c>
      <c r="T195" s="12">
        <f>+SUMIF('ID RENTAL'!G:G,'ALL 2019'!C195,'ID RENTAL'!F:F)</f>
        <v>0</v>
      </c>
      <c r="U195" s="124">
        <f>+SUMIF('MCM '!G:G,'ALL 2019'!C195,'MCM '!F:F)</f>
        <v>0</v>
      </c>
      <c r="V195" s="77">
        <f>+SUMIF(AGRIMOTORS!G:G,C195,AGRIMOTORS!F:F)</f>
        <v>0</v>
      </c>
      <c r="W195" s="12">
        <f>+SUMIF(BOVIMA!F:F,'ALL 2019'!C195,BOVIMA!E:E)</f>
        <v>0</v>
      </c>
      <c r="X195" s="12">
        <f>+SUMIF(AGRIFEED!F:F,'ALL 2019'!C195,AGRIFEED!E:E)</f>
        <v>0</v>
      </c>
      <c r="Y195" s="12">
        <f>+SUMIF(AMIP!F:F,'ALL 2019'!C195,AMIP!E:E)</f>
        <v>0</v>
      </c>
      <c r="Z195" s="12">
        <f>+SUMIF(ISF!F:F,'ALL 2019'!C195,ISF!F:F)</f>
        <v>0</v>
      </c>
      <c r="AA195" s="12">
        <f>+SUMIF(MABEL!F:F,'ALL 2019'!C195,MABEL!E:E)</f>
        <v>0</v>
      </c>
      <c r="AB195" s="124">
        <f>+SUMIF(DISCOI!G:G,'ALL 2019'!C195,DISCOI!F:F)</f>
        <v>0</v>
      </c>
      <c r="AC195" s="12">
        <f>+SUMIF(NMP!F:F,'ALL 2019'!C195,NMP!E:E)</f>
        <v>0</v>
      </c>
      <c r="AD195" s="12">
        <f>+SUMIF('AMCHO '!F:F,'ALL 2019'!C195,'AMCHO '!E:E)</f>
        <v>0</v>
      </c>
      <c r="AE195" s="12">
        <f>SUMIF(CONFORTIS!G:G,'ALL 2019'!C195,CONFORTIS!F:F)</f>
        <v>0</v>
      </c>
      <c r="AF195" s="12">
        <f>+SUMIF('IRS IMMO'!G:G,'ALL 2019'!C195,'IRS IMMO'!F:F)</f>
        <v>0</v>
      </c>
      <c r="AG195" s="12">
        <f>SUMIF('United Malagasy'!F:F,'ALL 2019'!C195,'United Malagasy'!E:E)</f>
        <v>0</v>
      </c>
      <c r="AH195" s="12">
        <f>+SUMIF(AGRIVETAM!F:F,'ALL 2019'!C195,AGRIVETAM!E:E)</f>
        <v>0</v>
      </c>
      <c r="AI195" s="12">
        <f>+SUMIF(EUROPAINTS!F:F,'ALL 2019'!C195,EUROPAINTS!E:E)</f>
        <v>0</v>
      </c>
      <c r="AJ195" s="12">
        <f>SUMIF('CSS SAKAY'!F:F,'ALL 2019'!C195,'CSS SAKAY'!E:E)</f>
        <v>0</v>
      </c>
      <c r="AK195" s="77">
        <f>+SUMIF(AGRIMA!F:F,'ALL 2019'!C195,AGRIMA!E:E)</f>
        <v>0</v>
      </c>
      <c r="AL195" s="12">
        <f>+SUMIF(FERRIS!H:H,'ALL 2019'!C195,FERRIS!G:G)</f>
        <v>0</v>
      </c>
      <c r="AM195" s="12">
        <f>SUMIF(SEM!F:F,'ALL 2019'!C195,SEM!E:E)</f>
        <v>0</v>
      </c>
      <c r="AN195" s="12">
        <f>+SUMIF(Madatrade!F:F,'ALL 2019'!C195,Madatrade!E:E)</f>
        <v>0</v>
      </c>
      <c r="AO195" s="12">
        <f>+SUMIF('FIRST INVESTISSEMENT'!G:G,'ALL 2019'!C195,'FIRST INVESTISSEMENT'!F:F)</f>
        <v>0</v>
      </c>
    </row>
    <row r="196" spans="1:41" x14ac:dyDescent="0.25">
      <c r="A196" t="str">
        <f t="shared" ref="A196:A259" si="7">+LEFT(B196)</f>
        <v>4</v>
      </c>
      <c r="B196" t="str">
        <f t="shared" ref="B196:B259" si="8">+LEFT(C196,3)</f>
        <v>467</v>
      </c>
      <c r="C196">
        <v>46728000</v>
      </c>
      <c r="D196" s="23" t="s">
        <v>3250</v>
      </c>
      <c r="E196" t="s">
        <v>2123</v>
      </c>
      <c r="F196" s="77"/>
      <c r="G196" s="77"/>
      <c r="H196" s="77">
        <f>+SUMIF(SMTP!D:D,'ALL 2019'!C196,SMTP!H:H)</f>
        <v>0</v>
      </c>
      <c r="I196" s="77">
        <f>SUMIF(AGRIVET!G:G,C196,AGRIVET!F:F)</f>
        <v>0</v>
      </c>
      <c r="J196" s="77">
        <f>+SUMIF(AGRIVAL!G:G,'ALL 2019'!C196,AGRIVAL!F:F)</f>
        <v>0</v>
      </c>
      <c r="M196" s="12"/>
      <c r="N196" s="12"/>
      <c r="O196" s="12"/>
      <c r="P196" s="12"/>
      <c r="Q196" s="12"/>
      <c r="R196" s="147"/>
      <c r="S196" s="147">
        <f>SUMIF('ID Motors'!G:G,C196,'ID Motors'!J:J)</f>
        <v>0</v>
      </c>
      <c r="T196" s="12">
        <f>+SUMIF('ID RENTAL'!G:G,'ALL 2019'!C196,'ID RENTAL'!F:F)</f>
        <v>0</v>
      </c>
      <c r="U196" s="124"/>
      <c r="W196" s="12"/>
      <c r="X196" s="12"/>
      <c r="Y196" s="12"/>
      <c r="Z196" s="12"/>
      <c r="AA196" s="12"/>
      <c r="AB196" s="124"/>
      <c r="AC196" s="12"/>
      <c r="AD196" s="12"/>
      <c r="AE196" s="12">
        <f>SUMIF(CONFORTIS!G:G,'ALL 2019'!C196,CONFORTIS!F:F)</f>
        <v>0</v>
      </c>
      <c r="AF196" s="12"/>
      <c r="AG196" s="12">
        <f>SUMIF('United Malagasy'!F:F,'ALL 2019'!C196,'United Malagasy'!E:E)</f>
        <v>0</v>
      </c>
      <c r="AH196" s="12"/>
      <c r="AI196" s="12"/>
      <c r="AJ196" s="12">
        <f>SUMIF('CSS SAKAY'!F:F,'ALL 2019'!C196,'CSS SAKAY'!E:E)</f>
        <v>0</v>
      </c>
      <c r="AK196" s="77"/>
      <c r="AL196" s="12"/>
      <c r="AM196" s="12"/>
      <c r="AN196" s="12">
        <f>+SUMIF(Madatrade!F:F,'ALL 2019'!C196,Madatrade!E:E)</f>
        <v>0</v>
      </c>
      <c r="AO196" s="12">
        <f>+SUMIF('FIRST INVESTISSEMENT'!G:G,'ALL 2019'!C196,'FIRST INVESTISSEMENT'!F:F)</f>
        <v>0</v>
      </c>
    </row>
    <row r="197" spans="1:41" x14ac:dyDescent="0.25">
      <c r="A197" t="str">
        <f t="shared" si="7"/>
        <v>4</v>
      </c>
      <c r="B197" t="str">
        <f t="shared" si="8"/>
        <v>467</v>
      </c>
      <c r="C197" s="18">
        <v>46730000</v>
      </c>
      <c r="D197" s="23" t="s">
        <v>3250</v>
      </c>
      <c r="E197" s="24" t="s">
        <v>138</v>
      </c>
      <c r="F197" s="77">
        <v>-2295000</v>
      </c>
      <c r="G197" s="77">
        <f>+SUMIF(AGRICORP!I:I,C197,AGRICORP!F:F)</f>
        <v>0</v>
      </c>
      <c r="H197" s="77">
        <f>+SUMIF(SMTP!D:D,'ALL 2019'!C197,SMTP!H:H)</f>
        <v>0</v>
      </c>
      <c r="I197" s="77">
        <f>SUMIF(AGRIVET!G:G,C197,AGRIVET!F:F)</f>
        <v>0</v>
      </c>
      <c r="J197" s="77">
        <f>+SUMIF(AGRIVAL!G:G,'ALL 2019'!C197,AGRIVAL!F:F)</f>
        <v>0</v>
      </c>
      <c r="K197" s="77">
        <f>+SUMIF(AGRIKOBA!G:G,'ALL 2019'!C197,AGRIKOBA!F:F)</f>
        <v>0</v>
      </c>
      <c r="L197" s="77">
        <f>+SUMIF(LMOI!F:F,'ALL 2019'!C197,LMOI!E:E)</f>
        <v>0</v>
      </c>
      <c r="M197" s="12">
        <f>+SUMIF(TARTINE!G:G,'ALL 2019'!C197,TARTINE!F:F)</f>
        <v>0</v>
      </c>
      <c r="N197" s="12">
        <f>+SUMIF(IDF!F:F,'ALL 2019'!C197,IDF!E:E)</f>
        <v>0</v>
      </c>
      <c r="O197" s="12">
        <f>+SUMIF(RYA!G:G,C197,RYA!F:F)</f>
        <v>0</v>
      </c>
      <c r="P197" s="12">
        <f>+SUMIF('SCI NOAH'!G:G,'ALL 2019'!C197,'SCI NOAH'!F:F)</f>
        <v>0</v>
      </c>
      <c r="Q197" s="12">
        <f>+SUMIF(SIM!F:F,'ALL 2019'!C197,SIM!E:E)</f>
        <v>0</v>
      </c>
      <c r="R197" s="147">
        <f>SUMIF('First Energy'!F:F,C197,'First Energy'!I:I)</f>
        <v>0</v>
      </c>
      <c r="S197" s="147">
        <f>SUMIF('ID Motors'!G:G,C197,'ID Motors'!J:J)</f>
        <v>0</v>
      </c>
      <c r="T197" s="12">
        <f>+SUMIF('ID RENTAL'!G:G,'ALL 2019'!C197,'ID RENTAL'!F:F)</f>
        <v>0</v>
      </c>
      <c r="U197" s="124">
        <f>+SUMIF('MCM '!G:G,'ALL 2019'!C197,'MCM '!F:F)</f>
        <v>0</v>
      </c>
      <c r="V197" s="77">
        <f>+SUMIF(AGRIMOTORS!G:G,C197,AGRIMOTORS!F:F)</f>
        <v>0</v>
      </c>
      <c r="W197" s="12">
        <f>+SUMIF(BOVIMA!F:F,'ALL 2019'!C197,BOVIMA!E:E)</f>
        <v>0</v>
      </c>
      <c r="X197" s="12">
        <f>+SUMIF(AGRIFEED!F:F,'ALL 2019'!C197,AGRIFEED!E:E)</f>
        <v>0</v>
      </c>
      <c r="Y197" s="12">
        <f>+SUMIF(AMIP!F:F,'ALL 2019'!C197,AMIP!E:E)</f>
        <v>0</v>
      </c>
      <c r="Z197" s="12">
        <f>+SUMIF(ISF!F:F,'ALL 2019'!C197,ISF!F:F)</f>
        <v>0</v>
      </c>
      <c r="AA197" s="12">
        <f>+SUMIF(MABEL!F:F,'ALL 2019'!C197,MABEL!E:E)</f>
        <v>0</v>
      </c>
      <c r="AB197" s="124">
        <f>+SUMIF(DISCOI!G:G,'ALL 2019'!C197,DISCOI!F:F)</f>
        <v>0</v>
      </c>
      <c r="AC197" s="12">
        <f>+SUMIF(NMP!F:F,'ALL 2019'!C197,NMP!E:E)</f>
        <v>0</v>
      </c>
      <c r="AD197" s="12">
        <f>+SUMIF('AMCHO '!F:F,'ALL 2019'!C197,'AMCHO '!E:E)</f>
        <v>0</v>
      </c>
      <c r="AE197" s="12">
        <f>SUMIF(CONFORTIS!G:G,'ALL 2019'!C197,CONFORTIS!F:F)</f>
        <v>0</v>
      </c>
      <c r="AF197" s="12">
        <f>+SUMIF('IRS IMMO'!G:G,'ALL 2019'!C197,'IRS IMMO'!F:F)</f>
        <v>0</v>
      </c>
      <c r="AG197" s="12">
        <f>SUMIF('United Malagasy'!F:F,'ALL 2019'!C197,'United Malagasy'!E:E)</f>
        <v>0</v>
      </c>
      <c r="AH197" s="12">
        <f>+SUMIF(AGRIVETAM!F:F,'ALL 2019'!C197,AGRIVETAM!E:E)</f>
        <v>0</v>
      </c>
      <c r="AI197" s="12">
        <f>+SUMIF(EUROPAINTS!F:F,'ALL 2019'!C197,EUROPAINTS!E:E)</f>
        <v>0</v>
      </c>
      <c r="AJ197" s="12">
        <f>SUMIF('CSS SAKAY'!F:F,'ALL 2019'!C197,'CSS SAKAY'!E:E)</f>
        <v>0</v>
      </c>
      <c r="AK197" s="77">
        <f>+SUMIF(AGRIMA!F:F,'ALL 2019'!C197,AGRIMA!E:E)</f>
        <v>0</v>
      </c>
      <c r="AL197" s="12">
        <f>+SUMIF(FERRIS!H:H,'ALL 2019'!C197,FERRIS!G:G)</f>
        <v>0</v>
      </c>
      <c r="AM197" s="12">
        <f>SUMIF(SEM!F:F,'ALL 2019'!C197,SEM!E:E)</f>
        <v>0</v>
      </c>
      <c r="AN197" s="12">
        <f>+SUMIF(Madatrade!F:F,'ALL 2019'!C197,Madatrade!E:E)</f>
        <v>0</v>
      </c>
      <c r="AO197" s="12">
        <f>+SUMIF('FIRST INVESTISSEMENT'!G:G,'ALL 2019'!C197,'FIRST INVESTISSEMENT'!F:F)</f>
        <v>0</v>
      </c>
    </row>
    <row r="198" spans="1:41" x14ac:dyDescent="0.25">
      <c r="A198" t="str">
        <f t="shared" si="7"/>
        <v>4</v>
      </c>
      <c r="B198" t="str">
        <f t="shared" si="8"/>
        <v>467</v>
      </c>
      <c r="C198" s="61">
        <v>46732000</v>
      </c>
      <c r="D198" s="23" t="s">
        <v>3250</v>
      </c>
      <c r="E198" s="24" t="s">
        <v>15</v>
      </c>
      <c r="F198" s="77">
        <v>0</v>
      </c>
      <c r="G198" s="77">
        <f>+SUMIF(AGRICORP!I:I,C198,AGRICORP!F:F)</f>
        <v>0</v>
      </c>
      <c r="H198" s="77">
        <f>+SUMIF(SMTP!D:D,'ALL 2019'!C198,SMTP!H:H)</f>
        <v>400000000</v>
      </c>
      <c r="I198" s="77">
        <f>SUMIF(AGRIVET!G:G,C198,AGRIVET!F:F)</f>
        <v>0</v>
      </c>
      <c r="J198" s="77">
        <f>+SUMIF(AGRIVAL!G:G,'ALL 2019'!C198,AGRIVAL!F:F)</f>
        <v>0</v>
      </c>
      <c r="K198" s="77">
        <f>+SUMIF(AGRIKOBA!G:G,'ALL 2019'!C198,AGRIKOBA!F:F)</f>
        <v>0</v>
      </c>
      <c r="L198" s="77">
        <f>+SUMIF(LMOI!F:F,'ALL 2019'!C198,LMOI!E:E)</f>
        <v>0</v>
      </c>
      <c r="M198" s="12">
        <f>+SUMIF(TARTINE!G:G,'ALL 2019'!C198,TARTINE!F:F)</f>
        <v>0</v>
      </c>
      <c r="N198" s="12">
        <f>+SUMIF(IDF!F:F,'ALL 2019'!C198,IDF!E:E)</f>
        <v>500000000</v>
      </c>
      <c r="O198" s="12">
        <f>+SUMIF(RYA!G:G,C198,RYA!F:F)</f>
        <v>0</v>
      </c>
      <c r="P198" s="12">
        <f>+SUMIF('SCI NOAH'!G:G,'ALL 2019'!C198,'SCI NOAH'!F:F)</f>
        <v>0</v>
      </c>
      <c r="Q198" s="12">
        <f>+SUMIF(SIM!F:F,'ALL 2019'!C198,SIM!E:E)</f>
        <v>0</v>
      </c>
      <c r="R198" s="147">
        <f>SUMIF('First Energy'!F:F,C198,'First Energy'!I:I)</f>
        <v>0</v>
      </c>
      <c r="S198" s="147">
        <f>SUMIF('ID Motors'!G:G,C198,'ID Motors'!J:J)</f>
        <v>0</v>
      </c>
      <c r="T198" s="12">
        <f>+SUMIF('ID RENTAL'!G:G,'ALL 2019'!C198,'ID RENTAL'!F:F)</f>
        <v>0</v>
      </c>
      <c r="U198" s="124">
        <f>+SUMIF('MCM '!G:G,'ALL 2019'!C198,'MCM '!F:F)</f>
        <v>0</v>
      </c>
      <c r="V198" s="77">
        <f>+SUMIF(AGRIMOTORS!G:G,C198,AGRIMOTORS!F:F)</f>
        <v>0</v>
      </c>
      <c r="W198" s="12">
        <f>+SUMIF(BOVIMA!F:F,'ALL 2019'!C198,BOVIMA!E:E)</f>
        <v>0</v>
      </c>
      <c r="X198" s="12">
        <f>+SUMIF(AGRIFEED!F:F,'ALL 2019'!C198,AGRIFEED!E:E)</f>
        <v>0</v>
      </c>
      <c r="Y198" s="12">
        <f>+SUMIF(AMIP!F:F,'ALL 2019'!C198,AMIP!E:E)</f>
        <v>0</v>
      </c>
      <c r="Z198" s="12">
        <f>+SUMIF(ISF!F:F,'ALL 2019'!C198,ISF!F:F)</f>
        <v>0</v>
      </c>
      <c r="AA198" s="12">
        <f>+SUMIF(MABEL!F:F,'ALL 2019'!C198,MABEL!E:E)</f>
        <v>0</v>
      </c>
      <c r="AB198" s="124">
        <f>+SUMIF(DISCOI!G:G,'ALL 2019'!C198,DISCOI!F:F)</f>
        <v>0</v>
      </c>
      <c r="AC198" s="12">
        <f>+SUMIF(NMP!F:F,'ALL 2019'!C198,NMP!E:E)</f>
        <v>0</v>
      </c>
      <c r="AD198" s="12">
        <f>+SUMIF('AMCHO '!F:F,'ALL 2019'!C198,'AMCHO '!E:E)</f>
        <v>0</v>
      </c>
      <c r="AE198" s="12">
        <f>SUMIF(CONFORTIS!G:G,'ALL 2019'!C198,CONFORTIS!F:F)</f>
        <v>0</v>
      </c>
      <c r="AF198" s="12">
        <f>+SUMIF('IRS IMMO'!G:G,'ALL 2019'!C198,'IRS IMMO'!F:F)</f>
        <v>0</v>
      </c>
      <c r="AG198" s="12">
        <f>SUMIF('United Malagasy'!F:F,'ALL 2019'!C198,'United Malagasy'!E:E)</f>
        <v>0</v>
      </c>
      <c r="AH198" s="12">
        <f>+SUMIF(AGRIVETAM!F:F,'ALL 2019'!C198,AGRIVETAM!E:E)</f>
        <v>0</v>
      </c>
      <c r="AI198" s="12">
        <f>+SUMIF(EUROPAINTS!F:F,'ALL 2019'!C198,EUROPAINTS!E:E)</f>
        <v>0</v>
      </c>
      <c r="AJ198" s="12">
        <f>SUMIF('CSS SAKAY'!F:F,'ALL 2019'!C198,'CSS SAKAY'!E:E)</f>
        <v>0</v>
      </c>
      <c r="AK198" s="77">
        <f>+SUMIF(AGRIMA!F:F,'ALL 2019'!C198,AGRIMA!E:E)</f>
        <v>0</v>
      </c>
      <c r="AL198" s="12">
        <f>+SUMIF(FERRIS!H:H,'ALL 2019'!C198,FERRIS!G:G)</f>
        <v>0</v>
      </c>
      <c r="AM198" s="12">
        <f>SUMIF(SEM!F:F,'ALL 2019'!C198,SEM!E:E)</f>
        <v>0</v>
      </c>
      <c r="AN198" s="12">
        <f>+SUMIF(Madatrade!F:F,'ALL 2019'!C198,Madatrade!E:E)</f>
        <v>0</v>
      </c>
      <c r="AO198" s="12">
        <f>+SUMIF('FIRST INVESTISSEMENT'!G:G,'ALL 2019'!C198,'FIRST INVESTISSEMENT'!F:F)</f>
        <v>0</v>
      </c>
    </row>
    <row r="199" spans="1:41" x14ac:dyDescent="0.25">
      <c r="A199" t="str">
        <f t="shared" si="7"/>
        <v>4</v>
      </c>
      <c r="B199" t="str">
        <f t="shared" si="8"/>
        <v>467</v>
      </c>
      <c r="C199" s="61">
        <v>46733000</v>
      </c>
      <c r="D199" s="23" t="s">
        <v>3250</v>
      </c>
      <c r="E199" s="24" t="s">
        <v>679</v>
      </c>
      <c r="F199" s="77">
        <v>0</v>
      </c>
      <c r="G199" s="77">
        <f>+SUMIF(AGRICORP!I:I,C199,AGRICORP!F:F)</f>
        <v>0</v>
      </c>
      <c r="H199" s="77">
        <f>+SUMIF(SMTP!D:D,'ALL 2019'!C199,SMTP!H:H)</f>
        <v>0</v>
      </c>
      <c r="I199" s="77">
        <f>SUMIF(AGRIVET!G:G,C199,AGRIVET!F:F)</f>
        <v>0</v>
      </c>
      <c r="J199" s="77">
        <f>+SUMIF(AGRIVAL!G:G,'ALL 2019'!C199,AGRIVAL!F:F)</f>
        <v>0</v>
      </c>
      <c r="K199" s="77">
        <f>+SUMIF(AGRIKOBA!G:G,'ALL 2019'!C199,AGRIKOBA!F:F)</f>
        <v>0</v>
      </c>
      <c r="L199" s="77">
        <f>+SUMIF(LMOI!F:F,'ALL 2019'!C199,LMOI!E:E)</f>
        <v>0</v>
      </c>
      <c r="M199" s="12">
        <f>+SUMIF(TARTINE!G:G,'ALL 2019'!C199,TARTINE!F:F)</f>
        <v>0</v>
      </c>
      <c r="N199" s="12">
        <f>+SUMIF(IDF!F:F,'ALL 2019'!C199,IDF!E:E)</f>
        <v>42131025.979999997</v>
      </c>
      <c r="O199" s="12">
        <f>+SUMIF(RYA!G:G,C199,RYA!F:F)</f>
        <v>0</v>
      </c>
      <c r="P199" s="12">
        <f>+SUMIF('SCI NOAH'!G:G,'ALL 2019'!C199,'SCI NOAH'!F:F)</f>
        <v>0</v>
      </c>
      <c r="Q199" s="12">
        <f>+SUMIF(SIM!F:F,'ALL 2019'!C199,SIM!E:E)</f>
        <v>0</v>
      </c>
      <c r="R199" s="147">
        <f>SUMIF('First Energy'!F:F,C199,'First Energy'!I:I)</f>
        <v>0</v>
      </c>
      <c r="S199" s="147">
        <f>SUMIF('ID Motors'!G:G,C199,'ID Motors'!J:J)</f>
        <v>0</v>
      </c>
      <c r="T199" s="12">
        <f>+SUMIF('ID RENTAL'!G:G,'ALL 2019'!C199,'ID RENTAL'!F:F)</f>
        <v>0</v>
      </c>
      <c r="U199" s="124">
        <f>+SUMIF('MCM '!G:G,'ALL 2019'!C199,'MCM '!F:F)</f>
        <v>0</v>
      </c>
      <c r="V199" s="77">
        <f>+SUMIF(AGRIMOTORS!G:G,C199,AGRIMOTORS!F:F)</f>
        <v>0</v>
      </c>
      <c r="W199" s="12">
        <f>+SUMIF(BOVIMA!F:F,'ALL 2019'!C199,BOVIMA!E:E)</f>
        <v>0</v>
      </c>
      <c r="X199" s="12">
        <f>+SUMIF(AGRIFEED!F:F,'ALL 2019'!C199,AGRIFEED!E:E)</f>
        <v>0</v>
      </c>
      <c r="Y199" s="12">
        <f>+SUMIF(AMIP!F:F,'ALL 2019'!C199,AMIP!E:E)</f>
        <v>0</v>
      </c>
      <c r="Z199" s="12">
        <f>+SUMIF(ISF!F:F,'ALL 2019'!C199,ISF!F:F)</f>
        <v>0</v>
      </c>
      <c r="AA199" s="12">
        <f>+SUMIF(MABEL!F:F,'ALL 2019'!C199,MABEL!E:E)</f>
        <v>0</v>
      </c>
      <c r="AB199" s="124">
        <f>+SUMIF(DISCOI!G:G,'ALL 2019'!C199,DISCOI!F:F)</f>
        <v>0</v>
      </c>
      <c r="AC199" s="12">
        <f>+SUMIF(NMP!F:F,'ALL 2019'!C199,NMP!E:E)</f>
        <v>0</v>
      </c>
      <c r="AD199" s="12">
        <f>+SUMIF('AMCHO '!F:F,'ALL 2019'!C199,'AMCHO '!E:E)</f>
        <v>0</v>
      </c>
      <c r="AE199" s="12">
        <f>SUMIF(CONFORTIS!G:G,'ALL 2019'!C199,CONFORTIS!F:F)</f>
        <v>0</v>
      </c>
      <c r="AF199" s="12">
        <f>+SUMIF('IRS IMMO'!G:G,'ALL 2019'!C199,'IRS IMMO'!F:F)</f>
        <v>0</v>
      </c>
      <c r="AG199" s="12">
        <f>SUMIF('United Malagasy'!F:F,'ALL 2019'!C199,'United Malagasy'!E:E)</f>
        <v>0</v>
      </c>
      <c r="AH199" s="12">
        <f>+SUMIF(AGRIVETAM!F:F,'ALL 2019'!C199,AGRIVETAM!E:E)</f>
        <v>0</v>
      </c>
      <c r="AI199" s="12">
        <f>+SUMIF(EUROPAINTS!F:F,'ALL 2019'!C199,EUROPAINTS!E:E)</f>
        <v>0</v>
      </c>
      <c r="AJ199" s="12">
        <f>SUMIF('CSS SAKAY'!F:F,'ALL 2019'!C199,'CSS SAKAY'!E:E)</f>
        <v>0</v>
      </c>
      <c r="AK199" s="77">
        <f>+SUMIF(AGRIMA!F:F,'ALL 2019'!C199,AGRIMA!E:E)</f>
        <v>0</v>
      </c>
      <c r="AL199" s="12">
        <f>+SUMIF(FERRIS!H:H,'ALL 2019'!C199,FERRIS!G:G)</f>
        <v>0</v>
      </c>
      <c r="AM199" s="12">
        <f>SUMIF(SEM!F:F,'ALL 2019'!C199,SEM!E:E)</f>
        <v>0</v>
      </c>
      <c r="AN199" s="12">
        <f>+SUMIF(Madatrade!F:F,'ALL 2019'!C199,Madatrade!E:E)</f>
        <v>0</v>
      </c>
      <c r="AO199" s="12">
        <f>+SUMIF('FIRST INVESTISSEMENT'!G:G,'ALL 2019'!C199,'FIRST INVESTISSEMENT'!F:F)</f>
        <v>0</v>
      </c>
    </row>
    <row r="200" spans="1:41" x14ac:dyDescent="0.25">
      <c r="A200" t="str">
        <f t="shared" si="7"/>
        <v>4</v>
      </c>
      <c r="B200" t="str">
        <f t="shared" si="8"/>
        <v>467</v>
      </c>
      <c r="C200" s="61">
        <v>46734000</v>
      </c>
      <c r="D200" s="23" t="s">
        <v>3250</v>
      </c>
      <c r="E200" s="24" t="s">
        <v>681</v>
      </c>
      <c r="F200" s="77">
        <v>0</v>
      </c>
      <c r="G200" s="77">
        <f>+SUMIF(AGRICORP!I:I,C200,AGRICORP!F:F)</f>
        <v>0</v>
      </c>
      <c r="H200" s="77">
        <f>+SUMIF(SMTP!D:D,'ALL 2019'!C200,SMTP!H:H)</f>
        <v>10070398.800000001</v>
      </c>
      <c r="I200" s="77">
        <f>SUMIF(AGRIVET!G:G,C200,AGRIVET!F:F)</f>
        <v>0</v>
      </c>
      <c r="J200" s="77">
        <f>+SUMIF(AGRIVAL!G:G,'ALL 2019'!C200,AGRIVAL!F:F)</f>
        <v>0</v>
      </c>
      <c r="K200" s="77">
        <f>+SUMIF(AGRIKOBA!G:G,'ALL 2019'!C200,AGRIKOBA!F:F)</f>
        <v>0</v>
      </c>
      <c r="L200" s="77">
        <f>+SUMIF(LMOI!F:F,'ALL 2019'!C200,LMOI!E:E)</f>
        <v>0</v>
      </c>
      <c r="M200" s="12">
        <f>+SUMIF(TARTINE!G:G,'ALL 2019'!C200,TARTINE!F:F)</f>
        <v>0</v>
      </c>
      <c r="N200" s="12">
        <f>+SUMIF(IDF!F:F,'ALL 2019'!C200,IDF!E:E)</f>
        <v>0</v>
      </c>
      <c r="O200" s="12">
        <f>+SUMIF(RYA!G:G,C200,RYA!F:F)</f>
        <v>0</v>
      </c>
      <c r="P200" s="12">
        <f>+SUMIF('SCI NOAH'!G:G,'ALL 2019'!C200,'SCI NOAH'!F:F)</f>
        <v>0</v>
      </c>
      <c r="Q200" s="12">
        <f>+SUMIF(SIM!F:F,'ALL 2019'!C200,SIM!E:E)</f>
        <v>0</v>
      </c>
      <c r="R200" s="147">
        <f>SUMIF('First Energy'!F:F,C200,'First Energy'!I:I)</f>
        <v>0</v>
      </c>
      <c r="S200" s="147">
        <f>SUMIF('ID Motors'!G:G,C200,'ID Motors'!J:J)</f>
        <v>0</v>
      </c>
      <c r="T200" s="12">
        <f>+SUMIF('ID RENTAL'!G:G,'ALL 2019'!C200,'ID RENTAL'!F:F)</f>
        <v>0</v>
      </c>
      <c r="U200" s="124">
        <f>+SUMIF('MCM '!G:G,'ALL 2019'!C200,'MCM '!F:F)</f>
        <v>0</v>
      </c>
      <c r="V200" s="77">
        <f>+SUMIF(AGRIMOTORS!G:G,C200,AGRIMOTORS!F:F)</f>
        <v>0</v>
      </c>
      <c r="W200" s="12">
        <f>+SUMIF(BOVIMA!F:F,'ALL 2019'!C200,BOVIMA!E:E)</f>
        <v>0</v>
      </c>
      <c r="X200" s="12">
        <f>+SUMIF(AGRIFEED!F:F,'ALL 2019'!C200,AGRIFEED!E:E)</f>
        <v>0</v>
      </c>
      <c r="Y200" s="12">
        <f>+SUMIF(AMIP!F:F,'ALL 2019'!C200,AMIP!E:E)</f>
        <v>0</v>
      </c>
      <c r="Z200" s="12">
        <f>+SUMIF(ISF!F:F,'ALL 2019'!C200,ISF!F:F)</f>
        <v>0</v>
      </c>
      <c r="AA200" s="12">
        <f>+SUMIF(MABEL!F:F,'ALL 2019'!C200,MABEL!E:E)</f>
        <v>0</v>
      </c>
      <c r="AB200" s="124">
        <f>+SUMIF(DISCOI!G:G,'ALL 2019'!C200,DISCOI!F:F)</f>
        <v>0</v>
      </c>
      <c r="AC200" s="12">
        <f>+SUMIF(NMP!F:F,'ALL 2019'!C200,NMP!E:E)</f>
        <v>0</v>
      </c>
      <c r="AD200" s="12">
        <f>+SUMIF('AMCHO '!F:F,'ALL 2019'!C200,'AMCHO '!E:E)</f>
        <v>0</v>
      </c>
      <c r="AE200" s="12">
        <f>SUMIF(CONFORTIS!G:G,'ALL 2019'!C200,CONFORTIS!F:F)</f>
        <v>0</v>
      </c>
      <c r="AF200" s="12">
        <f>+SUMIF('IRS IMMO'!G:G,'ALL 2019'!C200,'IRS IMMO'!F:F)</f>
        <v>0</v>
      </c>
      <c r="AG200" s="12">
        <f>SUMIF('United Malagasy'!F:F,'ALL 2019'!C200,'United Malagasy'!E:E)</f>
        <v>0</v>
      </c>
      <c r="AH200" s="12">
        <f>+SUMIF(AGRIVETAM!F:F,'ALL 2019'!C200,AGRIVETAM!E:E)</f>
        <v>0</v>
      </c>
      <c r="AI200" s="12">
        <f>+SUMIF(EUROPAINTS!F:F,'ALL 2019'!C200,EUROPAINTS!E:E)</f>
        <v>0</v>
      </c>
      <c r="AJ200" s="12">
        <f>SUMIF('CSS SAKAY'!F:F,'ALL 2019'!C200,'CSS SAKAY'!E:E)</f>
        <v>0</v>
      </c>
      <c r="AK200" s="77">
        <f>+SUMIF(AGRIMA!F:F,'ALL 2019'!C200,AGRIMA!E:E)</f>
        <v>0</v>
      </c>
      <c r="AL200" s="12">
        <f>+SUMIF(FERRIS!H:H,'ALL 2019'!C200,FERRIS!G:G)</f>
        <v>0</v>
      </c>
      <c r="AM200" s="12">
        <f>SUMIF(SEM!F:F,'ALL 2019'!C200,SEM!E:E)</f>
        <v>0</v>
      </c>
      <c r="AN200" s="12">
        <f>+SUMIF(Madatrade!F:F,'ALL 2019'!C200,Madatrade!E:E)</f>
        <v>0</v>
      </c>
      <c r="AO200" s="12">
        <f>+SUMIF('FIRST INVESTISSEMENT'!G:G,'ALL 2019'!C200,'FIRST INVESTISSEMENT'!F:F)</f>
        <v>0</v>
      </c>
    </row>
    <row r="201" spans="1:41" x14ac:dyDescent="0.25">
      <c r="A201" t="str">
        <f t="shared" si="7"/>
        <v>4</v>
      </c>
      <c r="B201" t="str">
        <f t="shared" si="8"/>
        <v>467</v>
      </c>
      <c r="C201" s="18">
        <v>46735000</v>
      </c>
      <c r="D201" s="23" t="s">
        <v>3250</v>
      </c>
      <c r="E201" s="24" t="s">
        <v>37</v>
      </c>
      <c r="F201" s="77">
        <v>0</v>
      </c>
      <c r="G201" s="77">
        <f>+SUMIF(AGRICORP!I:I,C201,AGRICORP!F:F)</f>
        <v>0</v>
      </c>
      <c r="H201" s="77">
        <f>+SUMIF(SMTP!D:D,'ALL 2019'!C201,SMTP!H:H)</f>
        <v>0</v>
      </c>
      <c r="I201" s="77">
        <f>SUMIF(AGRIVET!G:G,C201,AGRIVET!F:F)</f>
        <v>0</v>
      </c>
      <c r="J201" s="77">
        <f>+SUMIF(AGRIVAL!G:G,'ALL 2019'!C201,AGRIVAL!F:F)</f>
        <v>0</v>
      </c>
      <c r="K201" s="77">
        <f>+SUMIF(AGRIKOBA!G:G,'ALL 2019'!C201,AGRIKOBA!F:F)</f>
        <v>0</v>
      </c>
      <c r="L201" s="77">
        <f>+SUMIF(LMOI!F:F,'ALL 2019'!C201,LMOI!E:E)</f>
        <v>0</v>
      </c>
      <c r="M201" s="12">
        <f>+SUMIF(TARTINE!G:G,'ALL 2019'!C201,TARTINE!F:F)</f>
        <v>0</v>
      </c>
      <c r="N201" s="12">
        <f>+SUMIF(IDF!F:F,'ALL 2019'!C201,IDF!E:E)</f>
        <v>0</v>
      </c>
      <c r="O201" s="12">
        <f>+SUMIF(RYA!G:G,C201,RYA!F:F)</f>
        <v>0</v>
      </c>
      <c r="P201" s="12">
        <f>+SUMIF('SCI NOAH'!G:G,'ALL 2019'!C201,'SCI NOAH'!F:F)</f>
        <v>0</v>
      </c>
      <c r="Q201" s="12">
        <f>+SUMIF(SIM!F:F,'ALL 2019'!C201,SIM!E:E)</f>
        <v>0</v>
      </c>
      <c r="R201" s="147">
        <f>SUMIF('First Energy'!F:F,C201,'First Energy'!I:I)</f>
        <v>0</v>
      </c>
      <c r="S201" s="147">
        <f>SUMIF('ID Motors'!G:G,C201,'ID Motors'!J:J)</f>
        <v>0</v>
      </c>
      <c r="T201" s="12">
        <f>+SUMIF('ID RENTAL'!G:G,'ALL 2019'!C201,'ID RENTAL'!F:F)</f>
        <v>0</v>
      </c>
      <c r="U201" s="124">
        <f>+SUMIF('MCM '!G:G,'ALL 2019'!C201,'MCM '!F:F)</f>
        <v>0</v>
      </c>
      <c r="V201" s="77">
        <f>+SUMIF(AGRIMOTORS!G:G,C201,AGRIMOTORS!F:F)</f>
        <v>0</v>
      </c>
      <c r="W201" s="12">
        <f>+SUMIF(BOVIMA!F:F,'ALL 2019'!C201,BOVIMA!E:E)</f>
        <v>0</v>
      </c>
      <c r="X201" s="12">
        <f>+SUMIF(AGRIFEED!F:F,'ALL 2019'!C201,AGRIFEED!E:E)</f>
        <v>0</v>
      </c>
      <c r="Y201" s="12">
        <f>+SUMIF(AMIP!F:F,'ALL 2019'!C201,AMIP!E:E)</f>
        <v>0</v>
      </c>
      <c r="Z201" s="12">
        <f>+SUMIF(ISF!F:F,'ALL 2019'!C201,ISF!F:F)</f>
        <v>0</v>
      </c>
      <c r="AA201" s="12">
        <f>+SUMIF(MABEL!F:F,'ALL 2019'!C201,MABEL!E:E)</f>
        <v>0</v>
      </c>
      <c r="AB201" s="124">
        <f>+SUMIF(DISCOI!G:G,'ALL 2019'!C201,DISCOI!F:F)</f>
        <v>0</v>
      </c>
      <c r="AC201" s="12">
        <f>+SUMIF(NMP!F:F,'ALL 2019'!C201,NMP!E:E)</f>
        <v>0</v>
      </c>
      <c r="AD201" s="12">
        <f>+SUMIF('AMCHO '!F:F,'ALL 2019'!C201,'AMCHO '!E:E)</f>
        <v>0</v>
      </c>
      <c r="AE201" s="12">
        <f>SUMIF(CONFORTIS!G:G,'ALL 2019'!C201,CONFORTIS!F:F)</f>
        <v>0</v>
      </c>
      <c r="AF201" s="12">
        <f>+SUMIF('IRS IMMO'!G:G,'ALL 2019'!C201,'IRS IMMO'!F:F)</f>
        <v>0</v>
      </c>
      <c r="AG201" s="12">
        <f>SUMIF('United Malagasy'!F:F,'ALL 2019'!C201,'United Malagasy'!E:E)</f>
        <v>0</v>
      </c>
      <c r="AH201" s="12">
        <f>+SUMIF(AGRIVETAM!F:F,'ALL 2019'!C201,AGRIVETAM!E:E)</f>
        <v>0</v>
      </c>
      <c r="AI201" s="12">
        <f>+SUMIF(EUROPAINTS!F:F,'ALL 2019'!C201,EUROPAINTS!E:E)</f>
        <v>0</v>
      </c>
      <c r="AJ201" s="12">
        <f>SUMIF('CSS SAKAY'!F:F,'ALL 2019'!C201,'CSS SAKAY'!E:E)</f>
        <v>0</v>
      </c>
      <c r="AK201" s="77">
        <f>+SUMIF(AGRIMA!F:F,'ALL 2019'!C201,AGRIMA!E:E)</f>
        <v>0</v>
      </c>
      <c r="AL201" s="12">
        <f>+SUMIF(FERRIS!H:H,'ALL 2019'!C201,FERRIS!G:G)</f>
        <v>0</v>
      </c>
      <c r="AM201" s="12">
        <f>SUMIF(SEM!F:F,'ALL 2019'!C201,SEM!E:E)</f>
        <v>0</v>
      </c>
      <c r="AN201" s="12">
        <f>+SUMIF(Madatrade!F:F,'ALL 2019'!C201,Madatrade!E:E)</f>
        <v>0</v>
      </c>
      <c r="AO201" s="12">
        <f>+SUMIF('FIRST INVESTISSEMENT'!G:G,'ALL 2019'!C201,'FIRST INVESTISSEMENT'!F:F)</f>
        <v>0</v>
      </c>
    </row>
    <row r="202" spans="1:41" x14ac:dyDescent="0.25">
      <c r="A202" t="str">
        <f t="shared" si="7"/>
        <v>4</v>
      </c>
      <c r="B202" t="str">
        <f t="shared" si="8"/>
        <v>467</v>
      </c>
      <c r="C202" s="61">
        <v>46736000</v>
      </c>
      <c r="D202" s="23" t="s">
        <v>3250</v>
      </c>
      <c r="E202" s="24" t="s">
        <v>2</v>
      </c>
      <c r="F202" s="77">
        <v>0</v>
      </c>
      <c r="G202" s="77">
        <f>+SUMIF(AGRICORP!I:I,C202,AGRICORP!F:F)</f>
        <v>0</v>
      </c>
      <c r="H202" s="77">
        <f>+SUMIF(SMTP!D:D,'ALL 2019'!C202,SMTP!H:H)</f>
        <v>0</v>
      </c>
      <c r="I202" s="77">
        <f>SUMIF(AGRIVET!G:G,C202,AGRIVET!F:F)</f>
        <v>0</v>
      </c>
      <c r="J202" s="77">
        <f>+SUMIF(AGRIVAL!G:G,'ALL 2019'!C202,AGRIVAL!F:F)</f>
        <v>0</v>
      </c>
      <c r="K202" s="77">
        <f>+SUMIF(AGRIKOBA!G:G,'ALL 2019'!C202,AGRIKOBA!F:F)</f>
        <v>0</v>
      </c>
      <c r="L202" s="77">
        <f>+SUMIF(LMOI!F:F,'ALL 2019'!C202,LMOI!E:E)</f>
        <v>0</v>
      </c>
      <c r="M202" s="12">
        <f>+SUMIF(TARTINE!G:G,'ALL 2019'!C202,TARTINE!F:F)</f>
        <v>0</v>
      </c>
      <c r="N202" s="12">
        <f>+SUMIF(IDF!F:F,'ALL 2019'!C202,IDF!E:E)</f>
        <v>0</v>
      </c>
      <c r="O202" s="12">
        <f>+SUMIF(RYA!G:G,C202,RYA!F:F)</f>
        <v>0</v>
      </c>
      <c r="P202" s="12">
        <f>+SUMIF('SCI NOAH'!G:G,'ALL 2019'!C202,'SCI NOAH'!F:F)</f>
        <v>0</v>
      </c>
      <c r="Q202" s="12">
        <f>+SUMIF(SIM!F:F,'ALL 2019'!C202,SIM!E:E)</f>
        <v>0</v>
      </c>
      <c r="R202" s="147">
        <f>SUMIF('First Energy'!F:F,C202,'First Energy'!I:I)</f>
        <v>0</v>
      </c>
      <c r="S202" s="147">
        <f>SUMIF('ID Motors'!G:G,C202,'ID Motors'!J:J)</f>
        <v>0</v>
      </c>
      <c r="T202" s="12">
        <f>+SUMIF('ID RENTAL'!G:G,'ALL 2019'!C202,'ID RENTAL'!F:F)</f>
        <v>0</v>
      </c>
      <c r="U202" s="124">
        <f>+SUMIF('MCM '!G:G,'ALL 2019'!C202,'MCM '!F:F)</f>
        <v>0</v>
      </c>
      <c r="V202" s="77">
        <f>+SUMIF(AGRIMOTORS!G:G,C202,AGRIMOTORS!F:F)</f>
        <v>0</v>
      </c>
      <c r="W202" s="12">
        <f>+SUMIF(BOVIMA!F:F,'ALL 2019'!C202,BOVIMA!E:E)</f>
        <v>0</v>
      </c>
      <c r="X202" s="12">
        <f>+SUMIF(AGRIFEED!F:F,'ALL 2019'!C202,AGRIFEED!E:E)</f>
        <v>0</v>
      </c>
      <c r="Y202" s="12">
        <f>+SUMIF(AMIP!F:F,'ALL 2019'!C202,AMIP!E:E)</f>
        <v>0</v>
      </c>
      <c r="Z202" s="12">
        <f>+SUMIF(ISF!F:F,'ALL 2019'!C202,ISF!F:F)</f>
        <v>0</v>
      </c>
      <c r="AA202" s="12">
        <f>+SUMIF(MABEL!F:F,'ALL 2019'!C202,MABEL!E:E)</f>
        <v>0</v>
      </c>
      <c r="AB202" s="124">
        <f>+SUMIF(DISCOI!G:G,'ALL 2019'!C202,DISCOI!F:F)</f>
        <v>0</v>
      </c>
      <c r="AC202" s="12">
        <f>+SUMIF(NMP!F:F,'ALL 2019'!C202,NMP!E:E)</f>
        <v>0</v>
      </c>
      <c r="AD202" s="12">
        <f>+SUMIF('AMCHO '!F:F,'ALL 2019'!C202,'AMCHO '!E:E)</f>
        <v>0</v>
      </c>
      <c r="AE202" s="12">
        <f>SUMIF(CONFORTIS!G:G,'ALL 2019'!C202,CONFORTIS!F:F)</f>
        <v>0</v>
      </c>
      <c r="AF202" s="12">
        <f>+SUMIF('IRS IMMO'!G:G,'ALL 2019'!C202,'IRS IMMO'!F:F)</f>
        <v>0</v>
      </c>
      <c r="AG202" s="12">
        <f>SUMIF('United Malagasy'!F:F,'ALL 2019'!C202,'United Malagasy'!E:E)</f>
        <v>0</v>
      </c>
      <c r="AH202" s="12">
        <f>+SUMIF(AGRIVETAM!F:F,'ALL 2019'!C202,AGRIVETAM!E:E)</f>
        <v>0</v>
      </c>
      <c r="AI202" s="12">
        <f>+SUMIF(EUROPAINTS!F:F,'ALL 2019'!C202,EUROPAINTS!E:E)</f>
        <v>0</v>
      </c>
      <c r="AJ202" s="12">
        <f>SUMIF('CSS SAKAY'!F:F,'ALL 2019'!C202,'CSS SAKAY'!E:E)</f>
        <v>0</v>
      </c>
      <c r="AK202" s="77">
        <f>+SUMIF(AGRIMA!F:F,'ALL 2019'!C202,AGRIMA!E:E)</f>
        <v>0</v>
      </c>
      <c r="AL202" s="12">
        <f>+SUMIF(FERRIS!H:H,'ALL 2019'!C202,FERRIS!G:G)</f>
        <v>0</v>
      </c>
      <c r="AM202" s="12">
        <f>SUMIF(SEM!F:F,'ALL 2019'!C202,SEM!E:E)</f>
        <v>0</v>
      </c>
      <c r="AN202" s="12">
        <f>+SUMIF(Madatrade!F:F,'ALL 2019'!C202,Madatrade!E:E)</f>
        <v>0</v>
      </c>
      <c r="AO202" s="12">
        <f>+SUMIF('FIRST INVESTISSEMENT'!G:G,'ALL 2019'!C202,'FIRST INVESTISSEMENT'!F:F)</f>
        <v>0</v>
      </c>
    </row>
    <row r="203" spans="1:41" x14ac:dyDescent="0.25">
      <c r="A203" t="str">
        <f t="shared" si="7"/>
        <v>4</v>
      </c>
      <c r="B203" t="str">
        <f t="shared" si="8"/>
        <v>467</v>
      </c>
      <c r="C203" s="18">
        <v>46737000</v>
      </c>
      <c r="D203" s="23" t="s">
        <v>3250</v>
      </c>
      <c r="E203" s="24" t="s">
        <v>684</v>
      </c>
      <c r="F203" s="77">
        <v>0</v>
      </c>
      <c r="G203" s="77">
        <f>+SUMIF(AGRICORP!I:I,C203,AGRICORP!F:F)</f>
        <v>0</v>
      </c>
      <c r="H203" s="77">
        <f>+SUMIF(SMTP!D:D,'ALL 2019'!C203,SMTP!H:H)</f>
        <v>0</v>
      </c>
      <c r="I203" s="77">
        <f>SUMIF(AGRIVET!G:G,C203,AGRIVET!F:F)</f>
        <v>0</v>
      </c>
      <c r="J203" s="77">
        <f>+SUMIF(AGRIVAL!G:G,'ALL 2019'!C203,AGRIVAL!F:F)</f>
        <v>0</v>
      </c>
      <c r="K203" s="77">
        <f>+SUMIF(AGRIKOBA!G:G,'ALL 2019'!C203,AGRIKOBA!F:F)</f>
        <v>0</v>
      </c>
      <c r="L203" s="77">
        <f>+SUMIF(LMOI!F:F,'ALL 2019'!C203,LMOI!E:E)</f>
        <v>0</v>
      </c>
      <c r="M203" s="12">
        <f>+SUMIF(TARTINE!G:G,'ALL 2019'!C203,TARTINE!F:F)</f>
        <v>0</v>
      </c>
      <c r="N203" s="12">
        <f>+SUMIF(IDF!F:F,'ALL 2019'!C203,IDF!E:E)</f>
        <v>0</v>
      </c>
      <c r="O203" s="12">
        <f>+SUMIF(RYA!G:G,C203,RYA!F:F)</f>
        <v>0</v>
      </c>
      <c r="P203" s="12">
        <f>+SUMIF('SCI NOAH'!G:G,'ALL 2019'!C203,'SCI NOAH'!F:F)</f>
        <v>0</v>
      </c>
      <c r="Q203" s="12">
        <f>+SUMIF(SIM!F:F,'ALL 2019'!C203,SIM!E:E)</f>
        <v>0</v>
      </c>
      <c r="R203" s="147">
        <f>SUMIF('First Energy'!F:F,C203,'First Energy'!I:I)</f>
        <v>0</v>
      </c>
      <c r="S203" s="147">
        <f>SUMIF('ID Motors'!G:G,C203,'ID Motors'!J:J)</f>
        <v>0</v>
      </c>
      <c r="T203" s="12">
        <f>+SUMIF('ID RENTAL'!G:G,'ALL 2019'!C203,'ID RENTAL'!F:F)</f>
        <v>0</v>
      </c>
      <c r="U203" s="124">
        <f>+SUMIF('MCM '!G:G,'ALL 2019'!C203,'MCM '!F:F)</f>
        <v>0</v>
      </c>
      <c r="V203" s="77">
        <f>+SUMIF(AGRIMOTORS!G:G,C203,AGRIMOTORS!F:F)</f>
        <v>0</v>
      </c>
      <c r="W203" s="12">
        <f>+SUMIF(BOVIMA!F:F,'ALL 2019'!C203,BOVIMA!E:E)</f>
        <v>0</v>
      </c>
      <c r="X203" s="12">
        <f>+SUMIF(AGRIFEED!F:F,'ALL 2019'!C203,AGRIFEED!E:E)</f>
        <v>0</v>
      </c>
      <c r="Y203" s="12">
        <f>+SUMIF(AMIP!F:F,'ALL 2019'!C203,AMIP!E:E)</f>
        <v>0</v>
      </c>
      <c r="Z203" s="12">
        <f>+SUMIF(ISF!F:F,'ALL 2019'!C203,ISF!F:F)</f>
        <v>0</v>
      </c>
      <c r="AA203" s="12">
        <f>+SUMIF(MABEL!F:F,'ALL 2019'!C203,MABEL!E:E)</f>
        <v>0</v>
      </c>
      <c r="AB203" s="124">
        <f>+SUMIF(DISCOI!G:G,'ALL 2019'!C203,DISCOI!F:F)</f>
        <v>0</v>
      </c>
      <c r="AC203" s="12">
        <f>+SUMIF(NMP!F:F,'ALL 2019'!C203,NMP!E:E)</f>
        <v>0</v>
      </c>
      <c r="AD203" s="12">
        <f>+SUMIF('AMCHO '!F:F,'ALL 2019'!C203,'AMCHO '!E:E)</f>
        <v>0</v>
      </c>
      <c r="AE203" s="12">
        <f>SUMIF(CONFORTIS!G:G,'ALL 2019'!C203,CONFORTIS!F:F)</f>
        <v>0</v>
      </c>
      <c r="AF203" s="12">
        <f>+SUMIF('IRS IMMO'!G:G,'ALL 2019'!C203,'IRS IMMO'!F:F)</f>
        <v>0</v>
      </c>
      <c r="AG203" s="12">
        <f>SUMIF('United Malagasy'!F:F,'ALL 2019'!C203,'United Malagasy'!E:E)</f>
        <v>0</v>
      </c>
      <c r="AH203" s="12">
        <f>+SUMIF(AGRIVETAM!F:F,'ALL 2019'!C203,AGRIVETAM!E:E)</f>
        <v>0</v>
      </c>
      <c r="AI203" s="12">
        <f>+SUMIF(EUROPAINTS!F:F,'ALL 2019'!C203,EUROPAINTS!E:E)</f>
        <v>0</v>
      </c>
      <c r="AJ203" s="12">
        <f>SUMIF('CSS SAKAY'!F:F,'ALL 2019'!C203,'CSS SAKAY'!E:E)</f>
        <v>0</v>
      </c>
      <c r="AK203" s="77">
        <f>+SUMIF(AGRIMA!F:F,'ALL 2019'!C203,AGRIMA!E:E)</f>
        <v>0</v>
      </c>
      <c r="AL203" s="12">
        <f>+SUMIF(FERRIS!H:H,'ALL 2019'!C203,FERRIS!G:G)</f>
        <v>0</v>
      </c>
      <c r="AM203" s="12">
        <f>SUMIF(SEM!F:F,'ALL 2019'!C203,SEM!E:E)</f>
        <v>0</v>
      </c>
      <c r="AN203" s="12">
        <f>+SUMIF(Madatrade!F:F,'ALL 2019'!C203,Madatrade!E:E)</f>
        <v>0</v>
      </c>
      <c r="AO203" s="12">
        <f>+SUMIF('FIRST INVESTISSEMENT'!G:G,'ALL 2019'!C203,'FIRST INVESTISSEMENT'!F:F)</f>
        <v>0</v>
      </c>
    </row>
    <row r="204" spans="1:41" x14ac:dyDescent="0.25">
      <c r="A204" t="str">
        <f t="shared" si="7"/>
        <v>4</v>
      </c>
      <c r="B204" t="str">
        <f t="shared" si="8"/>
        <v>467</v>
      </c>
      <c r="C204" s="61">
        <v>46738000</v>
      </c>
      <c r="D204" s="23" t="s">
        <v>3250</v>
      </c>
      <c r="E204" s="24" t="s">
        <v>144</v>
      </c>
      <c r="F204" s="77">
        <v>0</v>
      </c>
      <c r="G204" s="77">
        <f>+SUMIF(AGRICORP!I:I,C204,AGRICORP!F:F)</f>
        <v>0</v>
      </c>
      <c r="H204" s="77">
        <f>+SUMIF(SMTP!D:D,'ALL 2019'!C204,SMTP!H:H)</f>
        <v>0</v>
      </c>
      <c r="I204" s="77">
        <f>SUMIF(AGRIVET!G:G,C204,AGRIVET!F:F)</f>
        <v>0</v>
      </c>
      <c r="J204" s="77">
        <f>+SUMIF(AGRIVAL!G:G,'ALL 2019'!C204,AGRIVAL!F:F)</f>
        <v>0</v>
      </c>
      <c r="K204" s="77">
        <f>+SUMIF(AGRIKOBA!G:G,'ALL 2019'!C204,AGRIKOBA!F:F)</f>
        <v>0</v>
      </c>
      <c r="L204" s="77">
        <f>+SUMIF(LMOI!F:F,'ALL 2019'!C204,LMOI!E:E)</f>
        <v>0</v>
      </c>
      <c r="M204" s="12">
        <f>+SUMIF(TARTINE!G:G,'ALL 2019'!C204,TARTINE!F:F)</f>
        <v>0</v>
      </c>
      <c r="N204" s="12">
        <f>+SUMIF(IDF!F:F,'ALL 2019'!C204,IDF!E:E)</f>
        <v>0</v>
      </c>
      <c r="O204" s="12">
        <f>+SUMIF(RYA!G:G,C204,RYA!F:F)</f>
        <v>0</v>
      </c>
      <c r="P204" s="12">
        <f>+SUMIF('SCI NOAH'!G:G,'ALL 2019'!C204,'SCI NOAH'!F:F)</f>
        <v>0</v>
      </c>
      <c r="Q204" s="12">
        <f>+SUMIF(SIM!F:F,'ALL 2019'!C204,SIM!E:E)</f>
        <v>0</v>
      </c>
      <c r="R204" s="147">
        <f>SUMIF('First Energy'!F:F,C204,'First Energy'!I:I)</f>
        <v>0</v>
      </c>
      <c r="S204" s="147">
        <f>SUMIF('ID Motors'!G:G,C204,'ID Motors'!J:J)</f>
        <v>0</v>
      </c>
      <c r="T204" s="12">
        <f>+SUMIF('ID RENTAL'!G:G,'ALL 2019'!C204,'ID RENTAL'!F:F)</f>
        <v>0</v>
      </c>
      <c r="U204" s="124">
        <f>+SUMIF('MCM '!G:G,'ALL 2019'!C204,'MCM '!F:F)</f>
        <v>0</v>
      </c>
      <c r="V204" s="77">
        <f>+SUMIF(AGRIMOTORS!G:G,C204,AGRIMOTORS!F:F)</f>
        <v>0</v>
      </c>
      <c r="W204" s="12">
        <f>+SUMIF(BOVIMA!F:F,'ALL 2019'!C204,BOVIMA!E:E)</f>
        <v>0</v>
      </c>
      <c r="X204" s="12">
        <f>+SUMIF(AGRIFEED!F:F,'ALL 2019'!C204,AGRIFEED!E:E)</f>
        <v>0</v>
      </c>
      <c r="Y204" s="12">
        <f>+SUMIF(AMIP!F:F,'ALL 2019'!C204,AMIP!E:E)</f>
        <v>0</v>
      </c>
      <c r="Z204" s="12">
        <f>+SUMIF(ISF!F:F,'ALL 2019'!C204,ISF!F:F)</f>
        <v>0</v>
      </c>
      <c r="AA204" s="12">
        <f>+SUMIF(MABEL!F:F,'ALL 2019'!C204,MABEL!E:E)</f>
        <v>0</v>
      </c>
      <c r="AB204" s="124">
        <f>+SUMIF(DISCOI!G:G,'ALL 2019'!C204,DISCOI!F:F)</f>
        <v>0</v>
      </c>
      <c r="AC204" s="12">
        <f>+SUMIF(NMP!F:F,'ALL 2019'!C204,NMP!E:E)</f>
        <v>0</v>
      </c>
      <c r="AD204" s="12">
        <f>+SUMIF('AMCHO '!F:F,'ALL 2019'!C204,'AMCHO '!E:E)</f>
        <v>0</v>
      </c>
      <c r="AE204" s="12">
        <f>SUMIF(CONFORTIS!G:G,'ALL 2019'!C204,CONFORTIS!F:F)</f>
        <v>0</v>
      </c>
      <c r="AF204" s="12">
        <f>+SUMIF('IRS IMMO'!G:G,'ALL 2019'!C204,'IRS IMMO'!F:F)</f>
        <v>0</v>
      </c>
      <c r="AG204" s="12">
        <f>SUMIF('United Malagasy'!F:F,'ALL 2019'!C204,'United Malagasy'!E:E)</f>
        <v>0</v>
      </c>
      <c r="AH204" s="12">
        <f>+SUMIF(AGRIVETAM!F:F,'ALL 2019'!C204,AGRIVETAM!E:E)</f>
        <v>0</v>
      </c>
      <c r="AI204" s="12">
        <f>+SUMIF(EUROPAINTS!F:F,'ALL 2019'!C204,EUROPAINTS!E:E)</f>
        <v>0</v>
      </c>
      <c r="AJ204" s="12">
        <f>SUMIF('CSS SAKAY'!F:F,'ALL 2019'!C204,'CSS SAKAY'!E:E)</f>
        <v>0</v>
      </c>
      <c r="AK204" s="77">
        <f>+SUMIF(AGRIMA!F:F,'ALL 2019'!C204,AGRIMA!E:E)</f>
        <v>0</v>
      </c>
      <c r="AL204" s="12">
        <f>+SUMIF(FERRIS!H:H,'ALL 2019'!C204,FERRIS!G:G)</f>
        <v>0</v>
      </c>
      <c r="AM204" s="12">
        <f>SUMIF(SEM!F:F,'ALL 2019'!C204,SEM!E:E)</f>
        <v>0</v>
      </c>
      <c r="AN204" s="12">
        <f>+SUMIF(Madatrade!F:F,'ALL 2019'!C204,Madatrade!E:E)</f>
        <v>0</v>
      </c>
      <c r="AO204" s="12">
        <f>+SUMIF('FIRST INVESTISSEMENT'!G:G,'ALL 2019'!C204,'FIRST INVESTISSEMENT'!F:F)</f>
        <v>0</v>
      </c>
    </row>
    <row r="205" spans="1:41" x14ac:dyDescent="0.25">
      <c r="A205" t="str">
        <f t="shared" si="7"/>
        <v>4</v>
      </c>
      <c r="B205" t="str">
        <f t="shared" si="8"/>
        <v>467</v>
      </c>
      <c r="C205" s="61">
        <v>46739000</v>
      </c>
      <c r="D205" s="23" t="s">
        <v>3250</v>
      </c>
      <c r="E205" s="24" t="s">
        <v>3254</v>
      </c>
      <c r="F205" s="77">
        <v>0</v>
      </c>
      <c r="G205" s="77">
        <f>+SUMIF(AGRICORP!I:I,C205,AGRICORP!F:F)</f>
        <v>0</v>
      </c>
      <c r="H205" s="77">
        <f>+SUMIF(SMTP!D:D,'ALL 2019'!C205,SMTP!H:H)</f>
        <v>0</v>
      </c>
      <c r="I205" s="77">
        <f>SUMIF(AGRIVET!G:G,C205,AGRIVET!F:F)</f>
        <v>0</v>
      </c>
      <c r="J205" s="77">
        <f>+SUMIF(AGRIVAL!G:G,'ALL 2019'!C205,AGRIVAL!F:F)</f>
        <v>0</v>
      </c>
      <c r="K205" s="77">
        <f>+SUMIF(AGRIKOBA!G:G,'ALL 2019'!C205,AGRIKOBA!F:F)</f>
        <v>0</v>
      </c>
      <c r="L205" s="77">
        <f>+SUMIF(LMOI!F:F,'ALL 2019'!C205,LMOI!E:E)</f>
        <v>0</v>
      </c>
      <c r="M205" s="12">
        <f>+SUMIF(TARTINE!G:G,'ALL 2019'!C205,TARTINE!F:F)</f>
        <v>0</v>
      </c>
      <c r="N205" s="12">
        <f>+SUMIF(IDF!F:F,'ALL 2019'!C205,IDF!E:E)</f>
        <v>0</v>
      </c>
      <c r="O205" s="12">
        <f>+SUMIF(RYA!G:G,C205,RYA!F:F)</f>
        <v>0</v>
      </c>
      <c r="P205" s="12">
        <f>+SUMIF('SCI NOAH'!G:G,'ALL 2019'!C205,'SCI NOAH'!F:F)</f>
        <v>0</v>
      </c>
      <c r="Q205" s="12">
        <f>+SUMIF(SIM!F:F,'ALL 2019'!C205,SIM!E:E)</f>
        <v>0</v>
      </c>
      <c r="R205" s="147">
        <f>SUMIF('First Energy'!F:F,C205,'First Energy'!I:I)</f>
        <v>0</v>
      </c>
      <c r="S205" s="147">
        <f>SUMIF('ID Motors'!G:G,C205,'ID Motors'!J:J)</f>
        <v>0</v>
      </c>
      <c r="T205" s="12">
        <f>+SUMIF('ID RENTAL'!G:G,'ALL 2019'!C205,'ID RENTAL'!F:F)</f>
        <v>0</v>
      </c>
      <c r="U205" s="124">
        <f>+SUMIF('MCM '!G:G,'ALL 2019'!C205,'MCM '!F:F)</f>
        <v>0</v>
      </c>
      <c r="V205" s="77">
        <f>+SUMIF(AGRIMOTORS!G:G,C205,AGRIMOTORS!F:F)</f>
        <v>0</v>
      </c>
      <c r="W205" s="12">
        <f>+SUMIF(BOVIMA!F:F,'ALL 2019'!C205,BOVIMA!E:E)</f>
        <v>0</v>
      </c>
      <c r="X205" s="12">
        <f>+SUMIF(AGRIFEED!F:F,'ALL 2019'!C205,AGRIFEED!E:E)</f>
        <v>0</v>
      </c>
      <c r="Y205" s="12">
        <f>+SUMIF(AMIP!F:F,'ALL 2019'!C205,AMIP!E:E)</f>
        <v>0</v>
      </c>
      <c r="Z205" s="12">
        <f>+SUMIF(ISF!F:F,'ALL 2019'!C205,ISF!F:F)</f>
        <v>0</v>
      </c>
      <c r="AA205" s="12">
        <f>+SUMIF(MABEL!F:F,'ALL 2019'!C205,MABEL!E:E)</f>
        <v>0</v>
      </c>
      <c r="AB205" s="124">
        <f>+SUMIF(DISCOI!G:G,'ALL 2019'!C205,DISCOI!F:F)</f>
        <v>0</v>
      </c>
      <c r="AC205" s="12">
        <f>+SUMIF(NMP!F:F,'ALL 2019'!C205,NMP!E:E)</f>
        <v>0</v>
      </c>
      <c r="AD205" s="12">
        <f>+SUMIF('AMCHO '!F:F,'ALL 2019'!C205,'AMCHO '!E:E)</f>
        <v>0</v>
      </c>
      <c r="AE205" s="12">
        <f>SUMIF(CONFORTIS!G:G,'ALL 2019'!C205,CONFORTIS!F:F)</f>
        <v>0</v>
      </c>
      <c r="AF205" s="12">
        <f>+SUMIF('IRS IMMO'!G:G,'ALL 2019'!C205,'IRS IMMO'!F:F)</f>
        <v>0</v>
      </c>
      <c r="AG205" s="12">
        <f>SUMIF('United Malagasy'!F:F,'ALL 2019'!C205,'United Malagasy'!E:E)</f>
        <v>0</v>
      </c>
      <c r="AH205" s="12">
        <f>+SUMIF(AGRIVETAM!F:F,'ALL 2019'!C205,AGRIVETAM!E:E)</f>
        <v>0</v>
      </c>
      <c r="AI205" s="12">
        <f>+SUMIF(EUROPAINTS!F:F,'ALL 2019'!C205,EUROPAINTS!E:E)</f>
        <v>0</v>
      </c>
      <c r="AJ205" s="12">
        <f>SUMIF('CSS SAKAY'!F:F,'ALL 2019'!C205,'CSS SAKAY'!E:E)</f>
        <v>0</v>
      </c>
      <c r="AK205" s="77">
        <f>+SUMIF(AGRIMA!F:F,'ALL 2019'!C205,AGRIMA!E:E)</f>
        <v>0</v>
      </c>
      <c r="AL205" s="12">
        <f>+SUMIF(FERRIS!H:H,'ALL 2019'!C205,FERRIS!G:G)</f>
        <v>0</v>
      </c>
      <c r="AM205" s="12">
        <f>SUMIF(SEM!F:F,'ALL 2019'!C205,SEM!E:E)</f>
        <v>0</v>
      </c>
      <c r="AN205" s="12">
        <f>+SUMIF(Madatrade!F:F,'ALL 2019'!C205,Madatrade!E:E)</f>
        <v>0</v>
      </c>
      <c r="AO205" s="12">
        <f>+SUMIF('FIRST INVESTISSEMENT'!G:G,'ALL 2019'!C205,'FIRST INVESTISSEMENT'!F:F)</f>
        <v>0</v>
      </c>
    </row>
    <row r="206" spans="1:41" x14ac:dyDescent="0.25">
      <c r="A206" t="str">
        <f t="shared" si="7"/>
        <v>4</v>
      </c>
      <c r="B206" t="str">
        <f t="shared" si="8"/>
        <v>467</v>
      </c>
      <c r="C206" s="61">
        <v>46740000</v>
      </c>
      <c r="D206" s="23" t="s">
        <v>3250</v>
      </c>
      <c r="E206" s="24" t="s">
        <v>139</v>
      </c>
      <c r="F206" s="77">
        <v>0</v>
      </c>
      <c r="G206" s="77">
        <f>+SUMIF(AGRICORP!I:I,C206,AGRICORP!F:F)</f>
        <v>0</v>
      </c>
      <c r="H206" s="77">
        <f>+SUMIF(SMTP!D:D,'ALL 2019'!C206,SMTP!H:H)</f>
        <v>0</v>
      </c>
      <c r="I206" s="77">
        <f>SUMIF(AGRIVET!G:G,C206,AGRIVET!F:F)</f>
        <v>0</v>
      </c>
      <c r="J206" s="77">
        <f>+SUMIF(AGRIVAL!G:G,'ALL 2019'!C206,AGRIVAL!F:F)</f>
        <v>0</v>
      </c>
      <c r="K206" s="77">
        <f>+SUMIF(AGRIKOBA!G:G,'ALL 2019'!C206,AGRIKOBA!F:F)</f>
        <v>0</v>
      </c>
      <c r="L206" s="77">
        <f>+SUMIF(LMOI!F:F,'ALL 2019'!C206,LMOI!E:E)</f>
        <v>0</v>
      </c>
      <c r="M206" s="12">
        <f>+SUMIF(TARTINE!G:G,'ALL 2019'!C206,TARTINE!F:F)</f>
        <v>0</v>
      </c>
      <c r="N206" s="12">
        <f>+SUMIF(IDF!F:F,'ALL 2019'!C206,IDF!E:E)</f>
        <v>0</v>
      </c>
      <c r="O206" s="12">
        <f>+SUMIF(RYA!G:G,C206,RYA!F:F)</f>
        <v>0</v>
      </c>
      <c r="P206" s="12">
        <f>+SUMIF('SCI NOAH'!G:G,'ALL 2019'!C206,'SCI NOAH'!F:F)</f>
        <v>0</v>
      </c>
      <c r="Q206" s="12">
        <f>+SUMIF(SIM!F:F,'ALL 2019'!C206,SIM!E:E)</f>
        <v>0</v>
      </c>
      <c r="R206" s="147">
        <f>SUMIF('First Energy'!F:F,C206,'First Energy'!I:I)</f>
        <v>0</v>
      </c>
      <c r="S206" s="147">
        <f>SUMIF('ID Motors'!G:G,C206,'ID Motors'!J:J)</f>
        <v>0</v>
      </c>
      <c r="T206" s="12">
        <f>+SUMIF('ID RENTAL'!G:G,'ALL 2019'!C206,'ID RENTAL'!F:F)</f>
        <v>0</v>
      </c>
      <c r="U206" s="124">
        <f>+SUMIF('MCM '!G:G,'ALL 2019'!C206,'MCM '!F:F)</f>
        <v>0</v>
      </c>
      <c r="V206" s="77">
        <f>+SUMIF(AGRIMOTORS!G:G,C206,AGRIMOTORS!F:F)</f>
        <v>0</v>
      </c>
      <c r="W206" s="12">
        <f>+SUMIF(BOVIMA!F:F,'ALL 2019'!C206,BOVIMA!E:E)</f>
        <v>0</v>
      </c>
      <c r="X206" s="12">
        <f>+SUMIF(AGRIFEED!F:F,'ALL 2019'!C206,AGRIFEED!E:E)</f>
        <v>0</v>
      </c>
      <c r="Y206" s="12">
        <f>+SUMIF(AMIP!F:F,'ALL 2019'!C206,AMIP!E:E)</f>
        <v>0</v>
      </c>
      <c r="Z206" s="12">
        <f>+SUMIF(ISF!F:F,'ALL 2019'!C206,ISF!F:F)</f>
        <v>0</v>
      </c>
      <c r="AA206" s="12">
        <f>+SUMIF(MABEL!F:F,'ALL 2019'!C206,MABEL!E:E)</f>
        <v>0</v>
      </c>
      <c r="AB206" s="124">
        <f>+SUMIF(DISCOI!G:G,'ALL 2019'!C206,DISCOI!F:F)</f>
        <v>0</v>
      </c>
      <c r="AC206" s="12">
        <f>+SUMIF(NMP!F:F,'ALL 2019'!C206,NMP!E:E)</f>
        <v>0</v>
      </c>
      <c r="AD206" s="12">
        <f>+SUMIF('AMCHO '!F:F,'ALL 2019'!C206,'AMCHO '!E:E)</f>
        <v>0</v>
      </c>
      <c r="AE206" s="12">
        <f>SUMIF(CONFORTIS!G:G,'ALL 2019'!C206,CONFORTIS!F:F)</f>
        <v>0</v>
      </c>
      <c r="AF206" s="12">
        <f>+SUMIF('IRS IMMO'!G:G,'ALL 2019'!C206,'IRS IMMO'!F:F)</f>
        <v>0</v>
      </c>
      <c r="AG206" s="12">
        <f>SUMIF('United Malagasy'!F:F,'ALL 2019'!C206,'United Malagasy'!E:E)</f>
        <v>0</v>
      </c>
      <c r="AH206" s="12">
        <f>+SUMIF(AGRIVETAM!F:F,'ALL 2019'!C206,AGRIVETAM!E:E)</f>
        <v>0</v>
      </c>
      <c r="AI206" s="12">
        <f>+SUMIF(EUROPAINTS!F:F,'ALL 2019'!C206,EUROPAINTS!E:E)</f>
        <v>0</v>
      </c>
      <c r="AJ206" s="12">
        <f>SUMIF('CSS SAKAY'!F:F,'ALL 2019'!C206,'CSS SAKAY'!E:E)</f>
        <v>0</v>
      </c>
      <c r="AK206" s="77">
        <f>+SUMIF(AGRIMA!F:F,'ALL 2019'!C206,AGRIMA!E:E)</f>
        <v>0</v>
      </c>
      <c r="AL206" s="12">
        <f>+SUMIF(FERRIS!H:H,'ALL 2019'!C206,FERRIS!G:G)</f>
        <v>0</v>
      </c>
      <c r="AM206" s="12">
        <f>SUMIF(SEM!F:F,'ALL 2019'!C206,SEM!E:E)</f>
        <v>0</v>
      </c>
      <c r="AN206" s="12">
        <f>+SUMIF(Madatrade!F:F,'ALL 2019'!C206,Madatrade!E:E)</f>
        <v>0</v>
      </c>
      <c r="AO206" s="12">
        <f>+SUMIF('FIRST INVESTISSEMENT'!G:G,'ALL 2019'!C206,'FIRST INVESTISSEMENT'!F:F)</f>
        <v>0</v>
      </c>
    </row>
    <row r="207" spans="1:41" x14ac:dyDescent="0.25">
      <c r="A207" t="str">
        <f t="shared" si="7"/>
        <v>4</v>
      </c>
      <c r="B207" t="str">
        <f t="shared" si="8"/>
        <v>467</v>
      </c>
      <c r="C207" s="18">
        <v>46741000</v>
      </c>
      <c r="D207" s="23" t="s">
        <v>3250</v>
      </c>
      <c r="E207" s="24" t="s">
        <v>692</v>
      </c>
      <c r="F207" s="77">
        <v>0</v>
      </c>
      <c r="G207" s="77">
        <f>+SUMIF(AGRICORP!I:I,C207,AGRICORP!F:F)</f>
        <v>0</v>
      </c>
      <c r="H207" s="77">
        <f>+SUMIF(SMTP!D:D,'ALL 2019'!C207,SMTP!H:H)</f>
        <v>0</v>
      </c>
      <c r="I207" s="77">
        <f>SUMIF(AGRIVET!G:G,C207,AGRIVET!F:F)</f>
        <v>0</v>
      </c>
      <c r="J207" s="77">
        <f>+SUMIF(AGRIVAL!G:G,'ALL 2019'!C207,AGRIVAL!F:F)</f>
        <v>0</v>
      </c>
      <c r="K207" s="77">
        <f>+SUMIF(AGRIKOBA!G:G,'ALL 2019'!C207,AGRIKOBA!F:F)</f>
        <v>0</v>
      </c>
      <c r="L207" s="77">
        <f>+SUMIF(LMOI!F:F,'ALL 2019'!C207,LMOI!E:E)</f>
        <v>0</v>
      </c>
      <c r="M207" s="12">
        <f>+SUMIF(TARTINE!G:G,'ALL 2019'!C207,TARTINE!F:F)</f>
        <v>0</v>
      </c>
      <c r="N207" s="12">
        <f>+SUMIF(IDF!F:F,'ALL 2019'!C207,IDF!E:E)</f>
        <v>0</v>
      </c>
      <c r="O207" s="12">
        <f>+SUMIF(RYA!G:G,C207,RYA!F:F)</f>
        <v>0</v>
      </c>
      <c r="P207" s="12">
        <f>+SUMIF('SCI NOAH'!G:G,'ALL 2019'!C207,'SCI NOAH'!F:F)</f>
        <v>0</v>
      </c>
      <c r="Q207" s="12">
        <f>+SUMIF(SIM!F:F,'ALL 2019'!C207,SIM!E:E)</f>
        <v>0</v>
      </c>
      <c r="R207" s="147">
        <f>SUMIF('First Energy'!F:F,C207,'First Energy'!I:I)</f>
        <v>0</v>
      </c>
      <c r="S207" s="147">
        <f>SUMIF('ID Motors'!G:G,C207,'ID Motors'!J:J)</f>
        <v>0</v>
      </c>
      <c r="T207" s="12">
        <f>+SUMIF('ID RENTAL'!G:G,'ALL 2019'!C207,'ID RENTAL'!F:F)</f>
        <v>0</v>
      </c>
      <c r="U207" s="124">
        <f>+SUMIF('MCM '!G:G,'ALL 2019'!C207,'MCM '!F:F)</f>
        <v>0</v>
      </c>
      <c r="V207" s="77">
        <f>+SUMIF(AGRIMOTORS!G:G,C207,AGRIMOTORS!F:F)</f>
        <v>0</v>
      </c>
      <c r="W207" s="12">
        <f>+SUMIF(BOVIMA!F:F,'ALL 2019'!C207,BOVIMA!E:E)</f>
        <v>0</v>
      </c>
      <c r="X207" s="12">
        <f>+SUMIF(AGRIFEED!F:F,'ALL 2019'!C207,AGRIFEED!E:E)</f>
        <v>0</v>
      </c>
      <c r="Y207" s="12">
        <f>+SUMIF(AMIP!F:F,'ALL 2019'!C207,AMIP!E:E)</f>
        <v>0</v>
      </c>
      <c r="Z207" s="12">
        <f>+SUMIF(ISF!F:F,'ALL 2019'!C207,ISF!F:F)</f>
        <v>0</v>
      </c>
      <c r="AA207" s="12">
        <f>+SUMIF(MABEL!F:F,'ALL 2019'!C207,MABEL!E:E)</f>
        <v>0</v>
      </c>
      <c r="AB207" s="124">
        <f>+SUMIF(DISCOI!G:G,'ALL 2019'!C207,DISCOI!F:F)</f>
        <v>0</v>
      </c>
      <c r="AC207" s="12">
        <f>+SUMIF(NMP!F:F,'ALL 2019'!C207,NMP!E:E)</f>
        <v>0</v>
      </c>
      <c r="AD207" s="12">
        <f>+SUMIF('AMCHO '!F:F,'ALL 2019'!C207,'AMCHO '!E:E)</f>
        <v>0</v>
      </c>
      <c r="AE207" s="12">
        <f>SUMIF(CONFORTIS!G:G,'ALL 2019'!C207,CONFORTIS!F:F)</f>
        <v>0</v>
      </c>
      <c r="AF207" s="12">
        <f>+SUMIF('IRS IMMO'!G:G,'ALL 2019'!C207,'IRS IMMO'!F:F)</f>
        <v>0</v>
      </c>
      <c r="AG207" s="12">
        <f>SUMIF('United Malagasy'!F:F,'ALL 2019'!C207,'United Malagasy'!E:E)</f>
        <v>0</v>
      </c>
      <c r="AH207" s="12">
        <f>+SUMIF(AGRIVETAM!F:F,'ALL 2019'!C207,AGRIVETAM!E:E)</f>
        <v>0</v>
      </c>
      <c r="AI207" s="12">
        <f>+SUMIF(EUROPAINTS!F:F,'ALL 2019'!C207,EUROPAINTS!E:E)</f>
        <v>0</v>
      </c>
      <c r="AJ207" s="12">
        <f>SUMIF('CSS SAKAY'!F:F,'ALL 2019'!C207,'CSS SAKAY'!E:E)</f>
        <v>0</v>
      </c>
      <c r="AK207" s="77">
        <f>+SUMIF(AGRIMA!F:F,'ALL 2019'!C207,AGRIMA!E:E)</f>
        <v>0</v>
      </c>
      <c r="AL207" s="12">
        <f>+SUMIF(FERRIS!H:H,'ALL 2019'!C207,FERRIS!G:G)</f>
        <v>0</v>
      </c>
      <c r="AM207" s="12">
        <f>SUMIF(SEM!F:F,'ALL 2019'!C207,SEM!E:E)</f>
        <v>0</v>
      </c>
      <c r="AN207" s="12">
        <f>+SUMIF(Madatrade!F:F,'ALL 2019'!C207,Madatrade!E:E)</f>
        <v>0</v>
      </c>
      <c r="AO207" s="12">
        <f>+SUMIF('FIRST INVESTISSEMENT'!G:G,'ALL 2019'!C207,'FIRST INVESTISSEMENT'!F:F)</f>
        <v>0</v>
      </c>
    </row>
    <row r="208" spans="1:41" x14ac:dyDescent="0.25">
      <c r="A208" t="str">
        <f t="shared" si="7"/>
        <v>4</v>
      </c>
      <c r="B208" t="str">
        <f t="shared" si="8"/>
        <v>467</v>
      </c>
      <c r="C208" s="18">
        <v>46742000</v>
      </c>
      <c r="D208" s="23" t="s">
        <v>3250</v>
      </c>
      <c r="E208" s="24" t="s">
        <v>694</v>
      </c>
      <c r="F208" s="77">
        <v>0</v>
      </c>
      <c r="G208" s="77">
        <f>+SUMIF(AGRICORP!I:I,C208,AGRICORP!F:F)</f>
        <v>0</v>
      </c>
      <c r="H208" s="77">
        <f>+SUMIF(SMTP!D:D,'ALL 2019'!C208,SMTP!H:H)</f>
        <v>0</v>
      </c>
      <c r="I208" s="77">
        <f>SUMIF(AGRIVET!G:G,C208,AGRIVET!F:F)</f>
        <v>0</v>
      </c>
      <c r="J208" s="77">
        <f>+SUMIF(AGRIVAL!G:G,'ALL 2019'!C208,AGRIVAL!F:F)</f>
        <v>0</v>
      </c>
      <c r="K208" s="77">
        <f>+SUMIF(AGRIKOBA!G:G,'ALL 2019'!C208,AGRIKOBA!F:F)</f>
        <v>0</v>
      </c>
      <c r="L208" s="77">
        <f>+SUMIF(LMOI!F:F,'ALL 2019'!C208,LMOI!E:E)</f>
        <v>0</v>
      </c>
      <c r="M208" s="12">
        <f>+SUMIF(TARTINE!G:G,'ALL 2019'!C208,TARTINE!F:F)</f>
        <v>0</v>
      </c>
      <c r="N208" s="12">
        <f>+SUMIF(IDF!F:F,'ALL 2019'!C208,IDF!E:E)</f>
        <v>0</v>
      </c>
      <c r="O208" s="12">
        <f>+SUMIF(RYA!G:G,C208,RYA!F:F)</f>
        <v>0</v>
      </c>
      <c r="P208" s="12">
        <f>+SUMIF('SCI NOAH'!G:G,'ALL 2019'!C208,'SCI NOAH'!F:F)</f>
        <v>0</v>
      </c>
      <c r="Q208" s="12">
        <f>+SUMIF(SIM!F:F,'ALL 2019'!C208,SIM!E:E)</f>
        <v>0</v>
      </c>
      <c r="R208" s="147">
        <f>SUMIF('First Energy'!F:F,C208,'First Energy'!I:I)</f>
        <v>0</v>
      </c>
      <c r="S208" s="147">
        <f>SUMIF('ID Motors'!G:G,C208,'ID Motors'!J:J)</f>
        <v>0</v>
      </c>
      <c r="T208" s="12">
        <f>+SUMIF('ID RENTAL'!G:G,'ALL 2019'!C208,'ID RENTAL'!F:F)</f>
        <v>0</v>
      </c>
      <c r="U208" s="124">
        <f>+SUMIF('MCM '!G:G,'ALL 2019'!C208,'MCM '!F:F)</f>
        <v>0</v>
      </c>
      <c r="V208" s="77">
        <f>+SUMIF(AGRIMOTORS!G:G,C208,AGRIMOTORS!F:F)</f>
        <v>0</v>
      </c>
      <c r="W208" s="12">
        <f>+SUMIF(BOVIMA!F:F,'ALL 2019'!C208,BOVIMA!E:E)</f>
        <v>0</v>
      </c>
      <c r="X208" s="12">
        <f>+SUMIF(AGRIFEED!F:F,'ALL 2019'!C208,AGRIFEED!E:E)</f>
        <v>0</v>
      </c>
      <c r="Y208" s="12">
        <f>+SUMIF(AMIP!F:F,'ALL 2019'!C208,AMIP!E:E)</f>
        <v>0</v>
      </c>
      <c r="Z208" s="12">
        <f>+SUMIF(ISF!F:F,'ALL 2019'!C208,ISF!F:F)</f>
        <v>0</v>
      </c>
      <c r="AA208" s="12">
        <f>+SUMIF(MABEL!F:F,'ALL 2019'!C208,MABEL!E:E)</f>
        <v>0</v>
      </c>
      <c r="AB208" s="124">
        <f>+SUMIF(DISCOI!G:G,'ALL 2019'!C208,DISCOI!F:F)</f>
        <v>0</v>
      </c>
      <c r="AC208" s="12">
        <f>+SUMIF(NMP!F:F,'ALL 2019'!C208,NMP!E:E)</f>
        <v>0</v>
      </c>
      <c r="AD208" s="12">
        <f>+SUMIF('AMCHO '!F:F,'ALL 2019'!C208,'AMCHO '!E:E)</f>
        <v>0</v>
      </c>
      <c r="AE208" s="12">
        <f>SUMIF(CONFORTIS!G:G,'ALL 2019'!C208,CONFORTIS!F:F)</f>
        <v>0</v>
      </c>
      <c r="AF208" s="12">
        <f>+SUMIF('IRS IMMO'!G:G,'ALL 2019'!C208,'IRS IMMO'!F:F)</f>
        <v>0</v>
      </c>
      <c r="AG208" s="12">
        <f>SUMIF('United Malagasy'!F:F,'ALL 2019'!C208,'United Malagasy'!E:E)</f>
        <v>0</v>
      </c>
      <c r="AH208" s="12">
        <f>+SUMIF(AGRIVETAM!F:F,'ALL 2019'!C208,AGRIVETAM!E:E)</f>
        <v>0</v>
      </c>
      <c r="AI208" s="12">
        <f>+SUMIF(EUROPAINTS!F:F,'ALL 2019'!C208,EUROPAINTS!E:E)</f>
        <v>0</v>
      </c>
      <c r="AJ208" s="12">
        <f>SUMIF('CSS SAKAY'!F:F,'ALL 2019'!C208,'CSS SAKAY'!E:E)</f>
        <v>0</v>
      </c>
      <c r="AK208" s="77">
        <f>+SUMIF(AGRIMA!F:F,'ALL 2019'!C208,AGRIMA!E:E)</f>
        <v>0</v>
      </c>
      <c r="AL208" s="12">
        <f>+SUMIF(FERRIS!H:H,'ALL 2019'!C208,FERRIS!G:G)</f>
        <v>0</v>
      </c>
      <c r="AM208" s="12">
        <f>SUMIF(SEM!F:F,'ALL 2019'!C208,SEM!E:E)</f>
        <v>0</v>
      </c>
      <c r="AN208" s="12">
        <f>+SUMIF(Madatrade!F:F,'ALL 2019'!C208,Madatrade!E:E)</f>
        <v>0</v>
      </c>
      <c r="AO208" s="12">
        <f>+SUMIF('FIRST INVESTISSEMENT'!G:G,'ALL 2019'!C208,'FIRST INVESTISSEMENT'!F:F)</f>
        <v>0</v>
      </c>
    </row>
    <row r="209" spans="1:41" x14ac:dyDescent="0.25">
      <c r="A209" t="str">
        <f t="shared" si="7"/>
        <v>4</v>
      </c>
      <c r="B209" t="str">
        <f t="shared" si="8"/>
        <v>467</v>
      </c>
      <c r="C209" s="18">
        <v>46743000</v>
      </c>
      <c r="D209" s="23" t="s">
        <v>3250</v>
      </c>
      <c r="E209" s="81" t="s">
        <v>19</v>
      </c>
      <c r="F209" s="77"/>
      <c r="G209" s="77">
        <f>+SUMIF(AGRICORP!I:I,C209,AGRICORP!F:F)</f>
        <v>0</v>
      </c>
      <c r="H209" s="77">
        <f>+SUMIF(SMTP!D:D,'ALL 2019'!C209,SMTP!H:H)</f>
        <v>0</v>
      </c>
      <c r="I209" s="77">
        <f>SUMIF(AGRIVET!G:G,C209,AGRIVET!F:F)</f>
        <v>0</v>
      </c>
      <c r="J209" s="77">
        <f>+SUMIF(AGRIVAL!G:G,'ALL 2019'!C209,AGRIVAL!F:F)</f>
        <v>0</v>
      </c>
      <c r="M209" s="12"/>
      <c r="N209" s="12">
        <f>+SUMIF(IDF!F:F,'ALL 2019'!C209,IDF!E:E)</f>
        <v>0</v>
      </c>
      <c r="O209" s="12">
        <f>+SUMIF(RYA!G:G,C209,RYA!F:F)</f>
        <v>0</v>
      </c>
      <c r="P209" s="12">
        <f>+SUMIF('SCI NOAH'!G:G,'ALL 2019'!C209,'SCI NOAH'!F:F)</f>
        <v>0</v>
      </c>
      <c r="Q209" s="12">
        <f>+SUMIF(SIM!F:F,'ALL 2019'!C209,SIM!E:E)</f>
        <v>0</v>
      </c>
      <c r="R209" s="147">
        <f>SUMIF('First Energy'!F:F,C209,'First Energy'!I:I)</f>
        <v>0</v>
      </c>
      <c r="S209" s="147">
        <f>SUMIF('ID Motors'!G:G,C209,'ID Motors'!J:J)</f>
        <v>0</v>
      </c>
      <c r="T209" s="12">
        <f>+SUMIF('ID RENTAL'!G:G,'ALL 2019'!C209,'ID RENTAL'!F:F)</f>
        <v>0</v>
      </c>
      <c r="U209" s="124">
        <f>+SUMIF('MCM '!G:G,'ALL 2019'!C209,'MCM '!F:F)</f>
        <v>0</v>
      </c>
      <c r="V209" s="77">
        <f>+SUMIF(AGRIMOTORS!G:G,C209,AGRIMOTORS!F:F)</f>
        <v>0</v>
      </c>
      <c r="W209" s="12">
        <f>+SUMIF(BOVIMA!F:F,'ALL 2019'!C209,BOVIMA!E:E)</f>
        <v>0</v>
      </c>
      <c r="X209" s="12">
        <f>+SUMIF(AGRIFEED!F:F,'ALL 2019'!C209,AGRIFEED!E:E)</f>
        <v>0</v>
      </c>
      <c r="Y209" s="12">
        <f>+SUMIF(AMIP!F:F,'ALL 2019'!C209,AMIP!E:E)</f>
        <v>0</v>
      </c>
      <c r="Z209" s="12">
        <f>+SUMIF(ISF!F:F,'ALL 2019'!C209,ISF!F:F)</f>
        <v>0</v>
      </c>
      <c r="AA209" s="12">
        <f>+SUMIF(MABEL!F:F,'ALL 2019'!C209,MABEL!E:E)</f>
        <v>0</v>
      </c>
      <c r="AB209" s="124">
        <f>+SUMIF(DISCOI!G:G,'ALL 2019'!C209,DISCOI!F:F)</f>
        <v>0</v>
      </c>
      <c r="AC209" s="12">
        <f>+SUMIF(NMP!F:F,'ALL 2019'!C209,NMP!E:E)</f>
        <v>0</v>
      </c>
      <c r="AD209" s="12">
        <f>+SUMIF('AMCHO '!F:F,'ALL 2019'!C209,'AMCHO '!E:E)</f>
        <v>0</v>
      </c>
      <c r="AE209" s="12">
        <f>SUMIF(CONFORTIS!G:G,'ALL 2019'!C209,CONFORTIS!F:F)</f>
        <v>0</v>
      </c>
      <c r="AF209" s="12">
        <f>+SUMIF('IRS IMMO'!G:G,'ALL 2019'!C209,'IRS IMMO'!F:F)</f>
        <v>0</v>
      </c>
      <c r="AG209" s="12">
        <f>SUMIF('United Malagasy'!F:F,'ALL 2019'!C209,'United Malagasy'!E:E)</f>
        <v>0</v>
      </c>
      <c r="AH209" s="12">
        <f>+SUMIF(AGRIVETAM!F:F,'ALL 2019'!C209,AGRIVETAM!E:E)</f>
        <v>0</v>
      </c>
      <c r="AI209" s="12">
        <f>+SUMIF(EUROPAINTS!F:F,'ALL 2019'!C209,EUROPAINTS!E:E)</f>
        <v>0</v>
      </c>
      <c r="AJ209" s="12">
        <f>SUMIF('CSS SAKAY'!F:F,'ALL 2019'!C209,'CSS SAKAY'!E:E)</f>
        <v>0</v>
      </c>
      <c r="AK209" s="77">
        <f>+SUMIF(AGRIMA!F:F,'ALL 2019'!C209,AGRIMA!E:E)</f>
        <v>0</v>
      </c>
      <c r="AL209" s="12">
        <f>+SUMIF(FERRIS!H:H,'ALL 2019'!C209,FERRIS!G:G)</f>
        <v>0</v>
      </c>
      <c r="AM209" s="12">
        <f>SUMIF(SEM!F:F,'ALL 2019'!C209,SEM!E:E)</f>
        <v>0</v>
      </c>
      <c r="AN209" s="12">
        <f>+SUMIF(Madatrade!F:F,'ALL 2019'!C209,Madatrade!E:E)</f>
        <v>0</v>
      </c>
      <c r="AO209" s="12">
        <f>+SUMIF('FIRST INVESTISSEMENT'!G:G,'ALL 2019'!C209,'FIRST INVESTISSEMENT'!F:F)</f>
        <v>0</v>
      </c>
    </row>
    <row r="210" spans="1:41" x14ac:dyDescent="0.25">
      <c r="A210" t="str">
        <f t="shared" si="7"/>
        <v>4</v>
      </c>
      <c r="B210" t="str">
        <f t="shared" si="8"/>
        <v>467</v>
      </c>
      <c r="C210" s="22">
        <v>46750000</v>
      </c>
      <c r="D210" s="23" t="s">
        <v>3250</v>
      </c>
      <c r="E210" s="155" t="s">
        <v>3255</v>
      </c>
      <c r="F210" s="77"/>
      <c r="G210" s="77">
        <f>+SUMIF(AGRICORP!I:I,C210,AGRICORP!F:F)</f>
        <v>0</v>
      </c>
      <c r="H210" s="77">
        <f>+SUMIF(SMTP!D:D,'ALL 2019'!C210,SMTP!H:H)</f>
        <v>0</v>
      </c>
      <c r="I210" s="77">
        <f>SUMIF(AGRIVET!G:G,C210,AGRIVET!F:F)</f>
        <v>0</v>
      </c>
      <c r="J210" s="77">
        <f>+SUMIF(AGRIVAL!G:G,'ALL 2019'!C210,AGRIVAL!F:F)</f>
        <v>0</v>
      </c>
      <c r="K210" s="77">
        <f>+SUMIF(AGRIKOBA!G:G,'ALL 2019'!C210,AGRIKOBA!F:F)</f>
        <v>0</v>
      </c>
      <c r="L210" s="77">
        <f>+SUMIF(LMOI!F:F,'ALL 2019'!C210,LMOI!E:E)</f>
        <v>0</v>
      </c>
      <c r="M210" s="12">
        <f>+SUMIF(TARTINE!G:G,'ALL 2019'!C210,TARTINE!F:F)</f>
        <v>0</v>
      </c>
      <c r="N210" s="12">
        <f>+SUMIF(IDF!F:F,'ALL 2019'!C210,IDF!E:E)</f>
        <v>0</v>
      </c>
      <c r="O210" s="12">
        <f>+SUMIF(RYA!G:G,C210,RYA!F:F)</f>
        <v>0</v>
      </c>
      <c r="P210" s="12">
        <f>+SUMIF('SCI NOAH'!G:G,'ALL 2019'!C210,'SCI NOAH'!F:F)</f>
        <v>0</v>
      </c>
      <c r="Q210" s="12">
        <f>+SUMIF(SIM!F:F,'ALL 2019'!C210,SIM!E:E)</f>
        <v>0</v>
      </c>
      <c r="R210" s="147">
        <f>SUMIF('First Energy'!F:F,C210,'First Energy'!I:I)</f>
        <v>0</v>
      </c>
      <c r="S210" s="147">
        <f>SUMIF('ID Motors'!G:G,C210,'ID Motors'!J:J)</f>
        <v>0</v>
      </c>
      <c r="T210" s="12">
        <f>+SUMIF('ID RENTAL'!G:G,'ALL 2019'!C210,'ID RENTAL'!F:F)</f>
        <v>0</v>
      </c>
      <c r="U210" s="124">
        <f>+SUMIF('MCM '!G:G,'ALL 2019'!C210,'MCM '!F:F)</f>
        <v>0</v>
      </c>
      <c r="V210" s="77">
        <f>+SUMIF(AGRIMOTORS!G:G,C210,AGRIMOTORS!F:F)</f>
        <v>0</v>
      </c>
      <c r="W210" s="12">
        <f>+SUMIF(BOVIMA!F:F,'ALL 2019'!C210,BOVIMA!E:E)</f>
        <v>0</v>
      </c>
      <c r="X210" s="12">
        <f>+SUMIF(AGRIFEED!F:F,'ALL 2019'!C210,AGRIFEED!E:E)</f>
        <v>0</v>
      </c>
      <c r="Y210" s="12">
        <f>+SUMIF(AMIP!F:F,'ALL 2019'!C210,AMIP!E:E)</f>
        <v>0</v>
      </c>
      <c r="Z210" s="12">
        <f>+SUMIF(ISF!F:F,'ALL 2019'!C210,ISF!F:F)</f>
        <v>0</v>
      </c>
      <c r="AA210" s="12">
        <f>+SUMIF(MABEL!F:F,'ALL 2019'!C210,MABEL!E:E)</f>
        <v>0</v>
      </c>
      <c r="AB210" s="124">
        <f>+SUMIF(DISCOI!G:G,'ALL 2019'!C210,DISCOI!F:F)</f>
        <v>0</v>
      </c>
      <c r="AC210" s="12">
        <f>+SUMIF(NMP!F:F,'ALL 2019'!C210,NMP!E:E)</f>
        <v>0</v>
      </c>
      <c r="AD210" s="12">
        <f>+SUMIF('AMCHO '!F:F,'ALL 2019'!C210,'AMCHO '!E:E)</f>
        <v>0</v>
      </c>
      <c r="AE210" s="12">
        <f>SUMIF(CONFORTIS!G:G,'ALL 2019'!C210,CONFORTIS!F:F)</f>
        <v>0</v>
      </c>
      <c r="AF210" s="12">
        <f>+SUMIF('IRS IMMO'!G:G,'ALL 2019'!C210,'IRS IMMO'!F:F)</f>
        <v>0</v>
      </c>
      <c r="AG210" s="12">
        <f>SUMIF('United Malagasy'!F:F,'ALL 2019'!C210,'United Malagasy'!E:E)</f>
        <v>0</v>
      </c>
      <c r="AH210" s="12">
        <f>+SUMIF(AGRIVETAM!F:F,'ALL 2019'!C210,AGRIVETAM!E:E)</f>
        <v>0</v>
      </c>
      <c r="AI210" s="12">
        <f>+SUMIF(EUROPAINTS!F:F,'ALL 2019'!C210,EUROPAINTS!E:E)</f>
        <v>0</v>
      </c>
      <c r="AJ210" s="12">
        <f>SUMIF('CSS SAKAY'!F:F,'ALL 2019'!C210,'CSS SAKAY'!E:E)</f>
        <v>0</v>
      </c>
      <c r="AK210" s="77">
        <f>+SUMIF(AGRIMA!F:F,'ALL 2019'!C210,AGRIMA!E:E)</f>
        <v>0</v>
      </c>
      <c r="AL210" s="12">
        <f>+SUMIF(FERRIS!H:H,'ALL 2019'!C210,FERRIS!G:G)</f>
        <v>0</v>
      </c>
      <c r="AM210" s="12">
        <f>SUMIF(SEM!F:F,'ALL 2019'!C210,SEM!E:E)</f>
        <v>0</v>
      </c>
      <c r="AN210" s="12">
        <f>+SUMIF(Madatrade!F:F,'ALL 2019'!C210,Madatrade!E:E)</f>
        <v>0</v>
      </c>
      <c r="AO210" s="12">
        <f>+SUMIF('FIRST INVESTISSEMENT'!G:G,'ALL 2019'!C210,'FIRST INVESTISSEMENT'!F:F)</f>
        <v>0</v>
      </c>
    </row>
    <row r="211" spans="1:41" x14ac:dyDescent="0.25">
      <c r="A211" t="str">
        <f t="shared" si="7"/>
        <v>4</v>
      </c>
      <c r="B211" t="str">
        <f t="shared" si="8"/>
        <v>467</v>
      </c>
      <c r="C211" s="61">
        <v>46760000</v>
      </c>
      <c r="D211" s="23" t="s">
        <v>3250</v>
      </c>
      <c r="E211" s="24" t="s">
        <v>334</v>
      </c>
      <c r="F211" s="77">
        <v>347519769.57999998</v>
      </c>
      <c r="G211" s="77">
        <f>+SUMIF(AGRICORP!I:I,C211,AGRICORP!F:F)</f>
        <v>0</v>
      </c>
      <c r="H211" s="77">
        <f>+SUMIF(SMTP!D:D,'ALL 2019'!C211,SMTP!H:H)</f>
        <v>0</v>
      </c>
      <c r="I211" s="77">
        <f>SUMIF(AGRIVET!G:G,C211,AGRIVET!F:F)</f>
        <v>0</v>
      </c>
      <c r="J211" s="77">
        <f>+SUMIF(AGRIVAL!G:G,'ALL 2019'!C211,AGRIVAL!F:F)</f>
        <v>0</v>
      </c>
      <c r="K211" s="77">
        <f>+SUMIF(AGRIKOBA!G:G,'ALL 2019'!C211,AGRIKOBA!F:F)</f>
        <v>0</v>
      </c>
      <c r="L211" s="77">
        <f>+SUMIF(LMOI!F:F,'ALL 2019'!C211,LMOI!E:E)</f>
        <v>0</v>
      </c>
      <c r="M211" s="12">
        <f>+SUMIF(TARTINE!G:G,'ALL 2019'!C211,TARTINE!F:F)</f>
        <v>0</v>
      </c>
      <c r="N211" s="12">
        <f>+SUMIF(IDF!F:F,'ALL 2019'!C211,IDF!E:E)</f>
        <v>0</v>
      </c>
      <c r="O211" s="12">
        <f>+SUMIF(RYA!G:G,C211,RYA!F:F)</f>
        <v>0</v>
      </c>
      <c r="P211" s="12">
        <f>+SUMIF('SCI NOAH'!G:G,'ALL 2019'!C211,'SCI NOAH'!F:F)</f>
        <v>0</v>
      </c>
      <c r="Q211" s="12">
        <f>+SUMIF(SIM!F:F,'ALL 2019'!C211,SIM!E:E)</f>
        <v>0</v>
      </c>
      <c r="R211" s="147">
        <f>SUMIF('First Energy'!F:F,C211,'First Energy'!I:I)</f>
        <v>0</v>
      </c>
      <c r="S211" s="147">
        <f>SUMIF('ID Motors'!G:G,C211,'ID Motors'!J:J)</f>
        <v>0</v>
      </c>
      <c r="T211" s="12">
        <f>+SUMIF('ID RENTAL'!G:G,'ALL 2019'!C211,'ID RENTAL'!F:F)</f>
        <v>0</v>
      </c>
      <c r="U211" s="124">
        <f>+SUMIF('MCM '!G:G,'ALL 2019'!C211,'MCM '!F:F)</f>
        <v>0</v>
      </c>
      <c r="V211" s="77">
        <f>+SUMIF(AGRIMOTORS!G:G,C211,AGRIMOTORS!F:F)</f>
        <v>0</v>
      </c>
      <c r="W211" s="12">
        <f>+SUMIF(BOVIMA!F:F,'ALL 2019'!C211,BOVIMA!E:E)</f>
        <v>0</v>
      </c>
      <c r="X211" s="12">
        <f>+SUMIF(AGRIFEED!F:F,'ALL 2019'!C211,AGRIFEED!E:E)</f>
        <v>0</v>
      </c>
      <c r="Y211" s="12">
        <f>+SUMIF(AMIP!F:F,'ALL 2019'!C211,AMIP!E:E)</f>
        <v>0</v>
      </c>
      <c r="Z211" s="12">
        <f>+SUMIF(ISF!F:F,'ALL 2019'!C211,ISF!F:F)</f>
        <v>0</v>
      </c>
      <c r="AA211" s="12">
        <f>+SUMIF(MABEL!F:F,'ALL 2019'!C211,MABEL!E:E)</f>
        <v>0</v>
      </c>
      <c r="AB211" s="124">
        <f>+SUMIF(DISCOI!G:G,'ALL 2019'!C211,DISCOI!F:F)</f>
        <v>0</v>
      </c>
      <c r="AC211" s="12">
        <f>+SUMIF(NMP!F:F,'ALL 2019'!C211,NMP!E:E)</f>
        <v>0</v>
      </c>
      <c r="AD211" s="12">
        <f>+SUMIF('AMCHO '!F:F,'ALL 2019'!C211,'AMCHO '!E:E)</f>
        <v>0</v>
      </c>
      <c r="AE211" s="12">
        <f>SUMIF(CONFORTIS!G:G,'ALL 2019'!C211,CONFORTIS!F:F)</f>
        <v>0</v>
      </c>
      <c r="AF211" s="12">
        <f>+SUMIF('IRS IMMO'!G:G,'ALL 2019'!C211,'IRS IMMO'!F:F)</f>
        <v>0</v>
      </c>
      <c r="AG211" s="12">
        <f>SUMIF('United Malagasy'!F:F,'ALL 2019'!C211,'United Malagasy'!E:E)</f>
        <v>0</v>
      </c>
      <c r="AH211" s="12">
        <f>+SUMIF(AGRIVETAM!F:F,'ALL 2019'!C211,AGRIVETAM!E:E)</f>
        <v>0</v>
      </c>
      <c r="AI211" s="12">
        <f>+SUMIF(EUROPAINTS!F:F,'ALL 2019'!C211,EUROPAINTS!E:E)</f>
        <v>0</v>
      </c>
      <c r="AJ211" s="12">
        <f>SUMIF('CSS SAKAY'!F:F,'ALL 2019'!C211,'CSS SAKAY'!E:E)</f>
        <v>0</v>
      </c>
      <c r="AK211" s="77">
        <f>+SUMIF(AGRIMA!F:F,'ALL 2019'!C211,AGRIMA!E:E)</f>
        <v>0</v>
      </c>
      <c r="AL211" s="12">
        <f>+SUMIF(FERRIS!H:H,'ALL 2019'!C211,FERRIS!G:G)</f>
        <v>0</v>
      </c>
      <c r="AM211" s="12">
        <f>SUMIF(SEM!F:F,'ALL 2019'!C211,SEM!E:E)</f>
        <v>0</v>
      </c>
      <c r="AN211" s="12">
        <f>+SUMIF(Madatrade!F:F,'ALL 2019'!C211,Madatrade!E:E)</f>
        <v>0</v>
      </c>
      <c r="AO211" s="12">
        <f>+SUMIF('FIRST INVESTISSEMENT'!G:G,'ALL 2019'!C211,'FIRST INVESTISSEMENT'!F:F)</f>
        <v>0</v>
      </c>
    </row>
    <row r="212" spans="1:41" x14ac:dyDescent="0.25">
      <c r="A212" t="str">
        <f t="shared" si="7"/>
        <v>4</v>
      </c>
      <c r="B212" t="str">
        <f t="shared" si="8"/>
        <v>467</v>
      </c>
      <c r="C212" s="22">
        <v>46770000</v>
      </c>
      <c r="D212" s="23" t="s">
        <v>3250</v>
      </c>
      <c r="E212" s="155" t="s">
        <v>3256</v>
      </c>
      <c r="F212" s="77"/>
      <c r="G212" s="77">
        <f>+SUMIF(AGRICORP!I:I,C212,AGRICORP!F:F)</f>
        <v>0</v>
      </c>
      <c r="H212" s="77">
        <f>+SUMIF(SMTP!D:D,'ALL 2019'!C212,SMTP!H:H)</f>
        <v>0</v>
      </c>
      <c r="I212" s="77">
        <f>SUMIF(AGRIVET!G:G,C212,AGRIVET!F:F)</f>
        <v>0</v>
      </c>
      <c r="J212" s="77">
        <f>+SUMIF(AGRIVAL!G:G,'ALL 2019'!C212,AGRIVAL!F:F)</f>
        <v>0</v>
      </c>
      <c r="K212" s="77">
        <f>+SUMIF(AGRIKOBA!G:G,'ALL 2019'!C212,AGRIKOBA!F:F)</f>
        <v>0</v>
      </c>
      <c r="L212" s="77">
        <f>+SUMIF(LMOI!F:F,'ALL 2019'!C212,LMOI!E:E)</f>
        <v>0</v>
      </c>
      <c r="M212" s="12">
        <f>+SUMIF(TARTINE!G:G,'ALL 2019'!C212,TARTINE!F:F)</f>
        <v>0</v>
      </c>
      <c r="N212" s="12">
        <f>+SUMIF(IDF!F:F,'ALL 2019'!C212,IDF!E:E)</f>
        <v>0</v>
      </c>
      <c r="O212" s="12">
        <f>+SUMIF(RYA!G:G,C212,RYA!F:F)</f>
        <v>0</v>
      </c>
      <c r="P212" s="12">
        <f>+SUMIF('SCI NOAH'!G:G,'ALL 2019'!C212,'SCI NOAH'!F:F)</f>
        <v>0</v>
      </c>
      <c r="Q212" s="12">
        <f>+SUMIF(SIM!F:F,'ALL 2019'!C212,SIM!E:E)</f>
        <v>0</v>
      </c>
      <c r="R212" s="147">
        <f>SUMIF('First Energy'!F:F,C212,'First Energy'!I:I)</f>
        <v>0</v>
      </c>
      <c r="S212" s="147">
        <f>SUMIF('ID Motors'!G:G,C212,'ID Motors'!J:J)</f>
        <v>0</v>
      </c>
      <c r="T212" s="12">
        <f>+SUMIF('ID RENTAL'!G:G,'ALL 2019'!C212,'ID RENTAL'!F:F)</f>
        <v>0</v>
      </c>
      <c r="U212" s="124">
        <f>+SUMIF('MCM '!G:G,'ALL 2019'!C212,'MCM '!F:F)</f>
        <v>0</v>
      </c>
      <c r="V212" s="77">
        <f>+SUMIF(AGRIMOTORS!G:G,C212,AGRIMOTORS!F:F)</f>
        <v>0</v>
      </c>
      <c r="W212" s="12">
        <f>+SUMIF(BOVIMA!F:F,'ALL 2019'!C212,BOVIMA!E:E)</f>
        <v>0</v>
      </c>
      <c r="X212" s="12">
        <f>+SUMIF(AGRIFEED!F:F,'ALL 2019'!C212,AGRIFEED!E:E)</f>
        <v>0</v>
      </c>
      <c r="Y212" s="12">
        <f>+SUMIF(AMIP!F:F,'ALL 2019'!C212,AMIP!E:E)</f>
        <v>0</v>
      </c>
      <c r="Z212" s="12">
        <f>+SUMIF(ISF!F:F,'ALL 2019'!C212,ISF!F:F)</f>
        <v>0</v>
      </c>
      <c r="AA212" s="12">
        <f>+SUMIF(MABEL!F:F,'ALL 2019'!C212,MABEL!E:E)</f>
        <v>0</v>
      </c>
      <c r="AB212" s="124">
        <f>+SUMIF(DISCOI!G:G,'ALL 2019'!C212,DISCOI!F:F)</f>
        <v>0</v>
      </c>
      <c r="AC212" s="12">
        <f>+SUMIF(NMP!F:F,'ALL 2019'!C212,NMP!E:E)</f>
        <v>0</v>
      </c>
      <c r="AD212" s="12">
        <f>+SUMIF('AMCHO '!F:F,'ALL 2019'!C212,'AMCHO '!E:E)</f>
        <v>0</v>
      </c>
      <c r="AE212" s="12">
        <f>SUMIF(CONFORTIS!G:G,'ALL 2019'!C212,CONFORTIS!F:F)</f>
        <v>0</v>
      </c>
      <c r="AF212" s="12">
        <f>+SUMIF('IRS IMMO'!G:G,'ALL 2019'!C212,'IRS IMMO'!F:F)</f>
        <v>0</v>
      </c>
      <c r="AG212" s="12">
        <f>SUMIF('United Malagasy'!F:F,'ALL 2019'!C212,'United Malagasy'!E:E)</f>
        <v>0</v>
      </c>
      <c r="AH212" s="12">
        <f>+SUMIF(AGRIVETAM!F:F,'ALL 2019'!C212,AGRIVETAM!E:E)</f>
        <v>0</v>
      </c>
      <c r="AI212" s="12">
        <f>+SUMIF(EUROPAINTS!F:F,'ALL 2019'!C212,EUROPAINTS!E:E)</f>
        <v>0</v>
      </c>
      <c r="AJ212" s="12">
        <f>SUMIF('CSS SAKAY'!F:F,'ALL 2019'!C212,'CSS SAKAY'!E:E)</f>
        <v>0</v>
      </c>
      <c r="AK212" s="77">
        <f>+SUMIF(AGRIMA!F:F,'ALL 2019'!C212,AGRIMA!E:E)</f>
        <v>0</v>
      </c>
      <c r="AL212" s="12">
        <f>+SUMIF(FERRIS!H:H,'ALL 2019'!C212,FERRIS!G:G)</f>
        <v>0</v>
      </c>
      <c r="AM212" s="12">
        <f>SUMIF(SEM!F:F,'ALL 2019'!C212,SEM!E:E)</f>
        <v>0</v>
      </c>
      <c r="AN212" s="12">
        <f>+SUMIF(Madatrade!F:F,'ALL 2019'!C212,Madatrade!E:E)</f>
        <v>0</v>
      </c>
      <c r="AO212" s="12">
        <f>+SUMIF('FIRST INVESTISSEMENT'!G:G,'ALL 2019'!C212,'FIRST INVESTISSEMENT'!F:F)</f>
        <v>0</v>
      </c>
    </row>
    <row r="213" spans="1:41" x14ac:dyDescent="0.25">
      <c r="A213" t="str">
        <f t="shared" si="7"/>
        <v>4</v>
      </c>
      <c r="B213" t="str">
        <f t="shared" si="8"/>
        <v>467</v>
      </c>
      <c r="C213" s="60">
        <v>46780000</v>
      </c>
      <c r="D213" s="23" t="s">
        <v>3250</v>
      </c>
      <c r="E213" s="24" t="s">
        <v>1265</v>
      </c>
      <c r="F213" s="77">
        <v>0</v>
      </c>
      <c r="G213" s="77">
        <f>+SUMIF(AGRICORP!I:I,C213,AGRICORP!F:F)</f>
        <v>0</v>
      </c>
      <c r="H213" s="77">
        <f>+SUMIF(SMTP!D:D,'ALL 2019'!C213,SMTP!H:H)</f>
        <v>0</v>
      </c>
      <c r="I213" s="77">
        <f>SUMIF(AGRIVET!G:G,C213,AGRIVET!F:F)</f>
        <v>0</v>
      </c>
      <c r="J213" s="77">
        <f>+SUMIF(AGRIVAL!G:G,'ALL 2019'!C213,AGRIVAL!F:F)</f>
        <v>0</v>
      </c>
      <c r="K213" s="77">
        <f>+SUMIF(AGRIKOBA!G:G,'ALL 2019'!C213,AGRIKOBA!F:F)</f>
        <v>0</v>
      </c>
      <c r="L213" s="77">
        <f>+SUMIF(LMOI!F:F,'ALL 2019'!C213,LMOI!E:E)</f>
        <v>0</v>
      </c>
      <c r="M213" s="12">
        <f>+SUMIF(TARTINE!G:G,'ALL 2019'!C213,TARTINE!F:F)</f>
        <v>0</v>
      </c>
      <c r="N213" s="12">
        <f>+SUMIF(IDF!F:F,'ALL 2019'!C213,IDF!E:E)</f>
        <v>0</v>
      </c>
      <c r="O213" s="12">
        <f>+SUMIF(RYA!G:G,C213,RYA!F:F)</f>
        <v>0</v>
      </c>
      <c r="P213" s="12">
        <f>+SUMIF('SCI NOAH'!G:G,'ALL 2019'!C213,'SCI NOAH'!F:F)</f>
        <v>0</v>
      </c>
      <c r="Q213" s="12">
        <f>+SUMIF(SIM!F:F,'ALL 2019'!C213,SIM!E:E)</f>
        <v>0</v>
      </c>
      <c r="R213" s="147">
        <f>SUMIF('First Energy'!F:F,C213,'First Energy'!I:I)</f>
        <v>0</v>
      </c>
      <c r="S213" s="147">
        <f>SUMIF('ID Motors'!G:G,C213,'ID Motors'!J:J)</f>
        <v>0</v>
      </c>
      <c r="T213" s="12">
        <f>+SUMIF('ID RENTAL'!G:G,'ALL 2019'!C213,'ID RENTAL'!F:F)</f>
        <v>0</v>
      </c>
      <c r="U213" s="124">
        <f>+SUMIF('MCM '!G:G,'ALL 2019'!C213,'MCM '!F:F)</f>
        <v>0</v>
      </c>
      <c r="V213" s="77">
        <f>+SUMIF(AGRIMOTORS!G:G,C213,AGRIMOTORS!F:F)</f>
        <v>0</v>
      </c>
      <c r="W213" s="12">
        <f>+SUMIF(BOVIMA!F:F,'ALL 2019'!C213,BOVIMA!E:E)</f>
        <v>0</v>
      </c>
      <c r="X213" s="12">
        <f>+SUMIF(AGRIFEED!F:F,'ALL 2019'!C213,AGRIFEED!E:E)</f>
        <v>0</v>
      </c>
      <c r="Y213" s="12">
        <f>+SUMIF(AMIP!F:F,'ALL 2019'!C213,AMIP!E:E)</f>
        <v>0</v>
      </c>
      <c r="Z213" s="12">
        <f>+SUMIF(ISF!F:F,'ALL 2019'!C213,ISF!F:F)</f>
        <v>0</v>
      </c>
      <c r="AA213" s="12">
        <f>+SUMIF(MABEL!F:F,'ALL 2019'!C213,MABEL!E:E)</f>
        <v>0</v>
      </c>
      <c r="AB213" s="124">
        <f>+SUMIF(DISCOI!G:G,'ALL 2019'!C213,DISCOI!F:F)</f>
        <v>0</v>
      </c>
      <c r="AC213" s="12">
        <f>+SUMIF(NMP!F:F,'ALL 2019'!C213,NMP!E:E)</f>
        <v>0</v>
      </c>
      <c r="AD213" s="12">
        <f>+SUMIF('AMCHO '!F:F,'ALL 2019'!C213,'AMCHO '!E:E)</f>
        <v>0</v>
      </c>
      <c r="AE213" s="12">
        <f>SUMIF(CONFORTIS!G:G,'ALL 2019'!C213,CONFORTIS!F:F)</f>
        <v>0</v>
      </c>
      <c r="AF213" s="12">
        <f>+SUMIF('IRS IMMO'!G:G,'ALL 2019'!C213,'IRS IMMO'!F:F)</f>
        <v>0</v>
      </c>
      <c r="AG213" s="12">
        <f>SUMIF('United Malagasy'!F:F,'ALL 2019'!C213,'United Malagasy'!E:E)</f>
        <v>0</v>
      </c>
      <c r="AH213" s="12">
        <f>+SUMIF(AGRIVETAM!F:F,'ALL 2019'!C213,AGRIVETAM!E:E)</f>
        <v>0</v>
      </c>
      <c r="AI213" s="12">
        <f>+SUMIF(EUROPAINTS!F:F,'ALL 2019'!C213,EUROPAINTS!E:E)</f>
        <v>0</v>
      </c>
      <c r="AJ213" s="12">
        <f>SUMIF('CSS SAKAY'!F:F,'ALL 2019'!C213,'CSS SAKAY'!E:E)</f>
        <v>0</v>
      </c>
      <c r="AK213" s="77">
        <f>+SUMIF(AGRIMA!F:F,'ALL 2019'!C213,AGRIMA!E:E)</f>
        <v>0</v>
      </c>
      <c r="AL213" s="12">
        <f>+SUMIF(FERRIS!H:H,'ALL 2019'!C213,FERRIS!G:G)</f>
        <v>0</v>
      </c>
      <c r="AM213" s="12">
        <f>SUMIF(SEM!F:F,'ALL 2019'!C213,SEM!E:E)</f>
        <v>0</v>
      </c>
      <c r="AN213" s="12">
        <f>+SUMIF(Madatrade!F:F,'ALL 2019'!C213,Madatrade!E:E)</f>
        <v>0</v>
      </c>
      <c r="AO213" s="12">
        <f>+SUMIF('FIRST INVESTISSEMENT'!G:G,'ALL 2019'!C213,'FIRST INVESTISSEMENT'!F:F)</f>
        <v>0</v>
      </c>
    </row>
    <row r="214" spans="1:41" x14ac:dyDescent="0.25">
      <c r="A214" t="str">
        <f t="shared" si="7"/>
        <v>4</v>
      </c>
      <c r="B214" t="str">
        <f t="shared" si="8"/>
        <v>471</v>
      </c>
      <c r="C214" s="23">
        <v>47100000</v>
      </c>
      <c r="D214" s="23" t="s">
        <v>3253</v>
      </c>
      <c r="E214" s="24" t="s">
        <v>157</v>
      </c>
      <c r="F214" s="77">
        <v>0</v>
      </c>
      <c r="G214" s="77">
        <f>+SUMIF(AGRICORP!I:I,C214,AGRICORP!F:F)</f>
        <v>0</v>
      </c>
      <c r="H214" s="77">
        <f>+SUMIF(SMTP!D:D,'ALL 2019'!C214,SMTP!H:H)</f>
        <v>538310</v>
      </c>
      <c r="I214" s="77">
        <f>SUMIF(AGRIVET!G:G,C214,AGRIVET!F:F)</f>
        <v>0</v>
      </c>
      <c r="J214" s="77">
        <f>+SUMIF(AGRIVAL!G:G,'ALL 2019'!C214,AGRIVAL!F:F)</f>
        <v>0</v>
      </c>
      <c r="K214" s="77">
        <f>+SUMIF(AGRIKOBA!G:G,'ALL 2019'!C214,AGRIKOBA!F:F)</f>
        <v>0</v>
      </c>
      <c r="L214" s="77">
        <f>+SUMIF(LMOI!F:F,'ALL 2019'!C214,LMOI!E:E)</f>
        <v>0</v>
      </c>
      <c r="M214" s="12">
        <f>+SUMIF(TARTINE!G:G,'ALL 2019'!C214,TARTINE!F:F)</f>
        <v>0</v>
      </c>
      <c r="N214" s="12">
        <f>+SUMIF(IDF!F:F,'ALL 2019'!C214,IDF!E:E)</f>
        <v>0</v>
      </c>
      <c r="O214" s="12">
        <f>+SUMIF(RYA!G:G,C214,RYA!F:F)</f>
        <v>0</v>
      </c>
      <c r="P214" s="12">
        <f>+SUMIF('SCI NOAH'!G:G,'ALL 2019'!C214,'SCI NOAH'!F:F)</f>
        <v>0</v>
      </c>
      <c r="Q214" s="12">
        <f>+SUMIF(SIM!F:F,'ALL 2019'!C214,SIM!E:E)</f>
        <v>0</v>
      </c>
      <c r="R214" s="147">
        <f>SUMIF('First Energy'!F:F,C214,'First Energy'!I:I)</f>
        <v>0</v>
      </c>
      <c r="S214" s="147">
        <f>SUMIF('ID Motors'!G:G,C214,'ID Motors'!J:J)</f>
        <v>0</v>
      </c>
      <c r="T214" s="12">
        <f>+SUMIF('ID RENTAL'!G:G,'ALL 2019'!C214,'ID RENTAL'!F:F)</f>
        <v>0</v>
      </c>
      <c r="U214" s="124">
        <f>+SUMIF('MCM '!G:G,'ALL 2019'!C214,'MCM '!F:F)</f>
        <v>253997404.66825312</v>
      </c>
      <c r="V214" s="77">
        <f>+SUMIF(AGRIMOTORS!G:G,C214,AGRIMOTORS!F:F)</f>
        <v>0</v>
      </c>
      <c r="W214" s="12">
        <f>+SUMIF(BOVIMA!F:F,'ALL 2019'!C214,BOVIMA!E:E)</f>
        <v>0</v>
      </c>
      <c r="X214" s="12">
        <f>+SUMIF(AGRIFEED!F:F,'ALL 2019'!C214,AGRIFEED!E:E)</f>
        <v>0</v>
      </c>
      <c r="Y214" s="12">
        <f>+SUMIF(AMIP!F:F,'ALL 2019'!C214,AMIP!E:E)</f>
        <v>0</v>
      </c>
      <c r="Z214" s="12">
        <f>+SUMIF(ISF!F:F,'ALL 2019'!C214,ISF!F:F)</f>
        <v>0</v>
      </c>
      <c r="AA214" s="12">
        <f>+SUMIF(MABEL!F:F,'ALL 2019'!C214,MABEL!E:E)</f>
        <v>0</v>
      </c>
      <c r="AB214" s="124">
        <f>+SUMIF(DISCOI!G:G,'ALL 2019'!C214,DISCOI!F:F)</f>
        <v>0</v>
      </c>
      <c r="AC214" s="12">
        <f>+SUMIF(NMP!F:F,'ALL 2019'!C214,NMP!E:E)</f>
        <v>0</v>
      </c>
      <c r="AD214" s="12">
        <f>+SUMIF('AMCHO '!F:F,'ALL 2019'!C214,'AMCHO '!E:E)</f>
        <v>0</v>
      </c>
      <c r="AE214" s="12">
        <f>SUMIF(CONFORTIS!G:G,'ALL 2019'!C214,CONFORTIS!F:F)</f>
        <v>0</v>
      </c>
      <c r="AF214" s="12">
        <f>+SUMIF('IRS IMMO'!G:G,'ALL 2019'!C214,'IRS IMMO'!F:F)</f>
        <v>0</v>
      </c>
      <c r="AG214" s="12">
        <f>SUMIF('United Malagasy'!F:F,'ALL 2019'!C214,'United Malagasy'!E:E)</f>
        <v>0</v>
      </c>
      <c r="AH214" s="12">
        <f>+SUMIF(AGRIVETAM!F:F,'ALL 2019'!C214,AGRIVETAM!E:E)</f>
        <v>98855663.319999993</v>
      </c>
      <c r="AI214" s="12">
        <f>+SUMIF(EUROPAINTS!F:F,'ALL 2019'!C214,EUROPAINTS!E:E)</f>
        <v>0</v>
      </c>
      <c r="AJ214" s="12">
        <f>SUMIF('CSS SAKAY'!F:F,'ALL 2019'!C214,'CSS SAKAY'!E:E)</f>
        <v>0</v>
      </c>
      <c r="AK214" s="77">
        <f>+SUMIF(AGRIMA!F:F,'ALL 2019'!C214,AGRIMA!E:E)</f>
        <v>0</v>
      </c>
      <c r="AL214" s="12">
        <f>+SUMIF(FERRIS!H:H,'ALL 2019'!C214,FERRIS!G:G)</f>
        <v>0</v>
      </c>
      <c r="AM214" s="12">
        <f>SUMIF(SEM!F:F,'ALL 2019'!C214,SEM!E:E)</f>
        <v>0</v>
      </c>
      <c r="AN214" s="12">
        <f>+SUMIF(Madatrade!F:F,'ALL 2019'!C214,Madatrade!E:E)</f>
        <v>0</v>
      </c>
      <c r="AO214" s="12">
        <f>+SUMIF('FIRST INVESTISSEMENT'!G:G,'ALL 2019'!C214,'FIRST INVESTISSEMENT'!F:F)</f>
        <v>0</v>
      </c>
    </row>
    <row r="215" spans="1:41" x14ac:dyDescent="0.25">
      <c r="A215" t="str">
        <f t="shared" si="7"/>
        <v>4</v>
      </c>
      <c r="B215" t="str">
        <f t="shared" si="8"/>
        <v>486</v>
      </c>
      <c r="C215" s="23">
        <v>48600000</v>
      </c>
      <c r="D215" s="23" t="s">
        <v>3257</v>
      </c>
      <c r="E215" s="24" t="s">
        <v>158</v>
      </c>
      <c r="F215" s="77">
        <v>20833332.329999998</v>
      </c>
      <c r="G215" s="77">
        <f>+SUMIF(AGRICORP!I:I,C215,AGRICORP!F:F)</f>
        <v>0</v>
      </c>
      <c r="H215" s="77">
        <f>+SUMIF(SMTP!D:D,'ALL 2019'!C215,SMTP!H:H)</f>
        <v>150000</v>
      </c>
      <c r="I215" s="77">
        <f>SUMIF(AGRIVET!G:G,C215,AGRIVET!F:F)</f>
        <v>132592686.89</v>
      </c>
      <c r="J215" s="77">
        <f>+SUMIF(AGRIVAL!G:G,'ALL 2019'!C215,AGRIVAL!F:F)</f>
        <v>37243286.670000002</v>
      </c>
      <c r="K215" s="77">
        <f>+SUMIF(AGRIKOBA!G:G,'ALL 2019'!C215,AGRIKOBA!F:F)</f>
        <v>0</v>
      </c>
      <c r="L215" s="77">
        <f>+SUMIF(LMOI!F:F,'ALL 2019'!C215,LMOI!E:E)</f>
        <v>143042078.21000001</v>
      </c>
      <c r="M215" s="12">
        <f>+SUMIF(TARTINE!G:G,'ALL 2019'!C215,TARTINE!F:F)</f>
        <v>0</v>
      </c>
      <c r="N215" s="12">
        <f>+SUMIF(IDF!F:F,'ALL 2019'!C215,IDF!E:E)</f>
        <v>30574953.050000001</v>
      </c>
      <c r="O215" s="12">
        <f>+SUMIF(RYA!G:G,C215,RYA!F:F)</f>
        <v>0</v>
      </c>
      <c r="P215" s="12">
        <f>+SUMIF('SCI NOAH'!G:G,'ALL 2019'!C215,'SCI NOAH'!F:F)</f>
        <v>0</v>
      </c>
      <c r="Q215" s="12">
        <f>+SUMIF(SIM!F:F,'ALL 2019'!C215,SIM!E:E)</f>
        <v>7216459.9500000002</v>
      </c>
      <c r="R215" s="147">
        <f>SUMIF('First Energy'!F:F,C215,'First Energy'!I:I)</f>
        <v>0</v>
      </c>
      <c r="S215" s="147">
        <f>SUMIF('ID Motors'!G:G,C215,'ID Motors'!J:J)</f>
        <v>0</v>
      </c>
      <c r="T215" s="12">
        <f>+SUMIF('ID RENTAL'!G:G,'ALL 2019'!C215,'ID RENTAL'!F:F)</f>
        <v>0</v>
      </c>
      <c r="U215" s="124">
        <f>+SUMIF('MCM '!G:G,'ALL 2019'!C215,'MCM '!F:F)</f>
        <v>0</v>
      </c>
      <c r="V215" s="77">
        <f>+SUMIF(AGRIMOTORS!G:G,C215,AGRIMOTORS!F:F)</f>
        <v>0</v>
      </c>
      <c r="W215" s="12">
        <f>+SUMIF(BOVIMA!F:F,'ALL 2019'!C215,BOVIMA!E:E)</f>
        <v>32749944</v>
      </c>
      <c r="X215" s="12">
        <f>+SUMIF(AGRIFEED!F:F,'ALL 2019'!C215,AGRIFEED!E:E)</f>
        <v>0</v>
      </c>
      <c r="Y215" s="12">
        <f>+SUMIF(AMIP!F:F,'ALL 2019'!C215,AMIP!E:E)</f>
        <v>0</v>
      </c>
      <c r="Z215" s="12">
        <f>+SUMIF(ISF!F:F,'ALL 2019'!C215,ISF!F:F)</f>
        <v>0</v>
      </c>
      <c r="AA215" s="12">
        <f>+SUMIF(MABEL!F:F,'ALL 2019'!C215,MABEL!E:E)</f>
        <v>0</v>
      </c>
      <c r="AB215" s="124">
        <f>+SUMIF(DISCOI!G:G,'ALL 2019'!C215,DISCOI!F:F)</f>
        <v>1945351.61</v>
      </c>
      <c r="AC215" s="12">
        <f>+SUMIF(NMP!F:F,'ALL 2019'!C215,NMP!E:E)</f>
        <v>0</v>
      </c>
      <c r="AD215" s="12">
        <f>+SUMIF('AMCHO '!F:F,'ALL 2019'!C215,'AMCHO '!E:E)</f>
        <v>9672509.5199999996</v>
      </c>
      <c r="AE215" s="12">
        <f>SUMIF(CONFORTIS!G:G,'ALL 2019'!C215,CONFORTIS!F:F)</f>
        <v>0</v>
      </c>
      <c r="AF215" s="12">
        <f>+SUMIF('IRS IMMO'!G:G,'ALL 2019'!C215,'IRS IMMO'!F:F)</f>
        <v>0</v>
      </c>
      <c r="AG215" s="12">
        <f>SUMIF('United Malagasy'!F:F,'ALL 2019'!C215,'United Malagasy'!E:E)</f>
        <v>0</v>
      </c>
      <c r="AH215" s="12">
        <f>+SUMIF(AGRIVETAM!F:F,'ALL 2019'!C215,AGRIVETAM!E:E)</f>
        <v>0</v>
      </c>
      <c r="AI215" s="12">
        <f>+SUMIF(EUROPAINTS!F:F,'ALL 2019'!C215,EUROPAINTS!E:E)</f>
        <v>0</v>
      </c>
      <c r="AJ215" s="12">
        <f>SUMIF('CSS SAKAY'!F:F,'ALL 2019'!C215,'CSS SAKAY'!E:E)</f>
        <v>0</v>
      </c>
      <c r="AK215" s="77">
        <f>+SUMIF(AGRIMA!F:F,'ALL 2019'!C215,AGRIMA!E:E)</f>
        <v>0</v>
      </c>
      <c r="AL215" s="12">
        <f>+SUMIF(FERRIS!H:H,'ALL 2019'!C215,FERRIS!G:G)</f>
        <v>5894590.1500000004</v>
      </c>
      <c r="AM215" s="12">
        <f>SUMIF(SEM!F:F,'ALL 2019'!C215,SEM!E:E)</f>
        <v>0</v>
      </c>
      <c r="AN215" s="12">
        <f>+SUMIF(Madatrade!F:F,'ALL 2019'!C215,Madatrade!E:E)</f>
        <v>0</v>
      </c>
      <c r="AO215" s="12">
        <f>+SUMIF('FIRST INVESTISSEMENT'!G:G,'ALL 2019'!C215,'FIRST INVESTISSEMENT'!F:F)</f>
        <v>0</v>
      </c>
    </row>
    <row r="216" spans="1:41" x14ac:dyDescent="0.25">
      <c r="A216" t="str">
        <f t="shared" si="7"/>
        <v>4</v>
      </c>
      <c r="B216" t="str">
        <f t="shared" si="8"/>
        <v>487</v>
      </c>
      <c r="C216" s="29">
        <v>48700000</v>
      </c>
      <c r="D216" s="23" t="s">
        <v>3258</v>
      </c>
      <c r="E216" s="24" t="s">
        <v>1272</v>
      </c>
      <c r="F216" s="77">
        <v>0</v>
      </c>
      <c r="G216" s="77">
        <f>+SUMIF(AGRICORP!I:I,C216,AGRICORP!F:F)</f>
        <v>0</v>
      </c>
      <c r="H216" s="77">
        <f>+SUMIF(SMTP!D:D,'ALL 2019'!C216,SMTP!H:H)</f>
        <v>0</v>
      </c>
      <c r="I216" s="77">
        <f>SUMIF(AGRIVET!G:G,C216,AGRIVET!F:F)</f>
        <v>0</v>
      </c>
      <c r="J216" s="77">
        <f>+SUMIF(AGRIVAL!G:G,'ALL 2019'!C216,AGRIVAL!F:F)</f>
        <v>-62318365</v>
      </c>
      <c r="K216" s="77">
        <f>+SUMIF(AGRIKOBA!G:G,'ALL 2019'!C216,AGRIKOBA!F:F)</f>
        <v>0</v>
      </c>
      <c r="L216" s="77">
        <f>+SUMIF(LMOI!F:F,'ALL 2019'!C216,LMOI!E:E)</f>
        <v>0</v>
      </c>
      <c r="M216" s="12">
        <f>+SUMIF(TARTINE!G:G,'ALL 2019'!C216,TARTINE!F:F)</f>
        <v>0</v>
      </c>
      <c r="N216" s="12">
        <f>+SUMIF(IDF!F:F,'ALL 2019'!C216,IDF!E:E)</f>
        <v>-34136516.369999997</v>
      </c>
      <c r="O216" s="12">
        <f>+SUMIF(RYA!G:G,C216,RYA!F:F)</f>
        <v>0</v>
      </c>
      <c r="P216" s="12">
        <f>+SUMIF('SCI NOAH'!G:G,'ALL 2019'!C216,'SCI NOAH'!F:F)</f>
        <v>0</v>
      </c>
      <c r="Q216" s="12">
        <f>+SUMIF(SIM!F:F,'ALL 2019'!C216,SIM!E:E)</f>
        <v>-17760000</v>
      </c>
      <c r="R216" s="147">
        <f>SUMIF('First Energy'!F:F,C216,'First Energy'!I:I)</f>
        <v>0</v>
      </c>
      <c r="S216" s="147">
        <f>SUMIF('ID Motors'!G:G,C216,'ID Motors'!J:J)</f>
        <v>-2383039569.5599999</v>
      </c>
      <c r="T216" s="12">
        <f>+SUMIF('ID RENTAL'!G:G,'ALL 2019'!C216,'ID RENTAL'!F:F)</f>
        <v>0</v>
      </c>
      <c r="U216" s="124">
        <f>+SUMIF('MCM '!G:G,'ALL 2019'!C216,'MCM '!F:F)</f>
        <v>0</v>
      </c>
      <c r="V216" s="77">
        <f>+SUMIF(AGRIMOTORS!G:G,C216,AGRIMOTORS!F:F)</f>
        <v>0</v>
      </c>
      <c r="W216" s="12">
        <f>+SUMIF(BOVIMA!F:F,'ALL 2019'!C216,BOVIMA!E:E)</f>
        <v>-5400000</v>
      </c>
      <c r="X216" s="12">
        <f>+SUMIF(AGRIFEED!F:F,'ALL 2019'!C216,AGRIFEED!E:E)</f>
        <v>0</v>
      </c>
      <c r="Y216" s="12">
        <f>+SUMIF(AMIP!F:F,'ALL 2019'!C216,AMIP!E:E)</f>
        <v>0</v>
      </c>
      <c r="Z216" s="12">
        <f>+SUMIF(ISF!F:F,'ALL 2019'!C216,ISF!F:F)</f>
        <v>0</v>
      </c>
      <c r="AA216" s="12">
        <f>+SUMIF(MABEL!F:F,'ALL 2019'!C216,MABEL!E:E)</f>
        <v>0</v>
      </c>
      <c r="AB216" s="124">
        <f>+SUMIF(DISCOI!G:G,'ALL 2019'!C216,DISCOI!F:F)</f>
        <v>0</v>
      </c>
      <c r="AC216" s="12">
        <f>+SUMIF(NMP!F:F,'ALL 2019'!C216,NMP!E:E)</f>
        <v>0</v>
      </c>
      <c r="AD216" s="12">
        <f>+SUMIF('AMCHO '!F:F,'ALL 2019'!C216,'AMCHO '!E:E)</f>
        <v>0</v>
      </c>
      <c r="AE216" s="12">
        <f>SUMIF(CONFORTIS!G:G,'ALL 2019'!C216,CONFORTIS!F:F)</f>
        <v>0</v>
      </c>
      <c r="AF216" s="12">
        <f>+SUMIF('IRS IMMO'!G:G,'ALL 2019'!C216,'IRS IMMO'!F:F)</f>
        <v>0</v>
      </c>
      <c r="AG216" s="12">
        <f>SUMIF('United Malagasy'!F:F,'ALL 2019'!C216,'United Malagasy'!E:E)</f>
        <v>0</v>
      </c>
      <c r="AH216" s="12">
        <f>+SUMIF(AGRIVETAM!F:F,'ALL 2019'!C216,AGRIVETAM!E:E)</f>
        <v>0</v>
      </c>
      <c r="AI216" s="12">
        <f>+SUMIF(EUROPAINTS!F:F,'ALL 2019'!C216,EUROPAINTS!E:E)</f>
        <v>0</v>
      </c>
      <c r="AJ216" s="12">
        <f>SUMIF('CSS SAKAY'!F:F,'ALL 2019'!C216,'CSS SAKAY'!E:E)</f>
        <v>0</v>
      </c>
      <c r="AK216" s="77">
        <f>+SUMIF(AGRIMA!F:F,'ALL 2019'!C216,AGRIMA!E:E)</f>
        <v>0</v>
      </c>
      <c r="AL216" s="12">
        <f>+SUMIF(FERRIS!H:H,'ALL 2019'!C216,FERRIS!G:G)</f>
        <v>-2050044962.79</v>
      </c>
      <c r="AM216" s="12">
        <f>SUMIF(SEM!F:F,'ALL 2019'!C216,SEM!E:E)</f>
        <v>0</v>
      </c>
      <c r="AN216" s="12">
        <f>+SUMIF(Madatrade!F:F,'ALL 2019'!C216,Madatrade!E:E)</f>
        <v>0</v>
      </c>
      <c r="AO216" s="12">
        <f>+SUMIF('FIRST INVESTISSEMENT'!G:G,'ALL 2019'!C216,'FIRST INVESTISSEMENT'!F:F)</f>
        <v>0</v>
      </c>
    </row>
    <row r="217" spans="1:41" x14ac:dyDescent="0.25">
      <c r="A217" t="str">
        <f t="shared" si="7"/>
        <v>4</v>
      </c>
      <c r="B217" t="str">
        <f t="shared" si="8"/>
        <v>491</v>
      </c>
      <c r="C217" s="23">
        <v>49100000</v>
      </c>
      <c r="D217" s="23" t="s">
        <v>3259</v>
      </c>
      <c r="E217" s="24" t="s">
        <v>336</v>
      </c>
      <c r="F217" s="77">
        <v>-687295753.27999997</v>
      </c>
      <c r="G217" s="77">
        <f>+SUMIF(AGRICORP!I:I,C217,AGRICORP!F:F)</f>
        <v>0</v>
      </c>
      <c r="H217" s="77">
        <f>+SUMIF(SMTP!D:D,'ALL 2019'!C217,SMTP!H:H)</f>
        <v>-558197844.67999995</v>
      </c>
      <c r="I217" s="77">
        <f>SUMIF(AGRIVET!G:G,C217,AGRIVET!F:F)</f>
        <v>-1006883187.88</v>
      </c>
      <c r="J217" s="77">
        <f>+SUMIF(AGRIVAL!G:G,'ALL 2019'!C217,AGRIVAL!F:F)</f>
        <v>-2847869244.7800002</v>
      </c>
      <c r="K217" s="77">
        <f>+SUMIF(AGRIKOBA!G:G,'ALL 2019'!C217,AGRIKOBA!F:F)</f>
        <v>0</v>
      </c>
      <c r="L217" s="77">
        <f>+SUMIF(LMOI!F:F,'ALL 2019'!C217,LMOI!E:E)</f>
        <v>0</v>
      </c>
      <c r="M217" s="12">
        <f>+SUMIF(TARTINE!G:G,'ALL 2019'!C217,TARTINE!F:F)</f>
        <v>0</v>
      </c>
      <c r="N217" s="12">
        <f>+SUMIF(IDF!F:F,'ALL 2019'!C217,IDF!E:E)</f>
        <v>-957473326.98000002</v>
      </c>
      <c r="O217" s="12">
        <f>+SUMIF(RYA!G:G,C217,RYA!F:F)</f>
        <v>0</v>
      </c>
      <c r="P217" s="12">
        <f>+SUMIF('SCI NOAH'!G:G,'ALL 2019'!C217,'SCI NOAH'!F:F)</f>
        <v>0</v>
      </c>
      <c r="Q217" s="12">
        <f>+SUMIF(SIM!F:F,'ALL 2019'!C217,SIM!E:E)</f>
        <v>-2500000.0099999998</v>
      </c>
      <c r="R217" s="147">
        <f>SUMIF('First Energy'!F:F,C217,'First Energy'!I:I)</f>
        <v>-2225729370.0300002</v>
      </c>
      <c r="S217" s="147">
        <f>SUMIF('ID Motors'!G:G,C217,'ID Motors'!J:J)</f>
        <v>-849654291.09000003</v>
      </c>
      <c r="T217" s="12">
        <f>+SUMIF('ID RENTAL'!G:G,'ALL 2019'!C217,'ID RENTAL'!F:F)</f>
        <v>0</v>
      </c>
      <c r="U217" s="124">
        <f>+SUMIF('MCM '!G:G,'ALL 2019'!C217,'MCM '!F:F)</f>
        <v>0</v>
      </c>
      <c r="V217" s="77">
        <f>+SUMIF(AGRIMOTORS!G:G,C217,AGRIMOTORS!F:F)</f>
        <v>0</v>
      </c>
      <c r="W217" s="12">
        <f>+SUMIF(BOVIMA!F:F,'ALL 2019'!C217,BOVIMA!E:E)</f>
        <v>0</v>
      </c>
      <c r="X217" s="12">
        <f>+SUMIF(AGRIFEED!F:F,'ALL 2019'!C217,AGRIFEED!E:E)</f>
        <v>0</v>
      </c>
      <c r="Y217" s="12">
        <f>+SUMIF(AMIP!F:F,'ALL 2019'!C217,AMIP!E:E)</f>
        <v>0</v>
      </c>
      <c r="Z217" s="12">
        <f>+SUMIF(ISF!F:F,'ALL 2019'!C217,ISF!F:F)</f>
        <v>0</v>
      </c>
      <c r="AA217" s="12">
        <f>+SUMIF(MABEL!F:F,'ALL 2019'!C217,MABEL!E:E)</f>
        <v>0</v>
      </c>
      <c r="AB217" s="124">
        <f>+SUMIF(DISCOI!G:G,'ALL 2019'!C217,DISCOI!F:F)</f>
        <v>-13168242.039999999</v>
      </c>
      <c r="AC217" s="12">
        <f>+SUMIF(NMP!F:F,'ALL 2019'!C217,NMP!E:E)</f>
        <v>0</v>
      </c>
      <c r="AD217" s="12">
        <f>+SUMIF('AMCHO '!F:F,'ALL 2019'!C217,'AMCHO '!E:E)</f>
        <v>0</v>
      </c>
      <c r="AE217" s="12">
        <f>SUMIF(CONFORTIS!G:G,'ALL 2019'!C217,CONFORTIS!F:F)</f>
        <v>0</v>
      </c>
      <c r="AF217" s="12">
        <f>+SUMIF('IRS IMMO'!G:G,'ALL 2019'!C217,'IRS IMMO'!F:F)</f>
        <v>0</v>
      </c>
      <c r="AG217" s="12">
        <f>SUMIF('United Malagasy'!F:F,'ALL 2019'!C217,'United Malagasy'!E:E)</f>
        <v>0</v>
      </c>
      <c r="AH217" s="12">
        <f>+SUMIF(AGRIVETAM!F:F,'ALL 2019'!C217,AGRIVETAM!E:E)</f>
        <v>0</v>
      </c>
      <c r="AI217" s="12">
        <f>+SUMIF(EUROPAINTS!F:F,'ALL 2019'!C217,EUROPAINTS!E:E)</f>
        <v>-6045817</v>
      </c>
      <c r="AJ217" s="12">
        <f>SUMIF('CSS SAKAY'!F:F,'ALL 2019'!C217,'CSS SAKAY'!E:E)</f>
        <v>0</v>
      </c>
      <c r="AK217" s="77">
        <f>+SUMIF(AGRIMA!F:F,'ALL 2019'!C217,AGRIMA!E:E)</f>
        <v>0</v>
      </c>
      <c r="AL217" s="12">
        <f>+SUMIF(FERRIS!H:H,'ALL 2019'!C217,FERRIS!G:G)</f>
        <v>-55273380</v>
      </c>
      <c r="AM217" s="12">
        <f>SUMIF(SEM!F:F,'ALL 2019'!C217,SEM!E:E)</f>
        <v>-20479998</v>
      </c>
      <c r="AN217" s="12">
        <f>+SUMIF(Madatrade!F:F,'ALL 2019'!C217,Madatrade!E:E)</f>
        <v>0</v>
      </c>
      <c r="AO217" s="12">
        <f>+SUMIF('FIRST INVESTISSEMENT'!G:G,'ALL 2019'!C217,'FIRST INVESTISSEMENT'!F:F)</f>
        <v>0</v>
      </c>
    </row>
    <row r="218" spans="1:41" x14ac:dyDescent="0.25">
      <c r="A218" t="str">
        <f t="shared" si="7"/>
        <v>4</v>
      </c>
      <c r="B218" t="str">
        <f t="shared" si="8"/>
        <v>496</v>
      </c>
      <c r="C218" s="23">
        <v>49660000</v>
      </c>
      <c r="D218" s="23" t="s">
        <v>3260</v>
      </c>
      <c r="E218" s="57" t="s">
        <v>700</v>
      </c>
      <c r="F218" s="77">
        <v>0</v>
      </c>
      <c r="G218" s="77">
        <f>+SUMIF(AGRICORP!I:I,C218,AGRICORP!F:F)</f>
        <v>0</v>
      </c>
      <c r="H218" s="77">
        <f>+SUMIF(SMTP!D:D,'ALL 2019'!C218,SMTP!H:H)</f>
        <v>0</v>
      </c>
      <c r="I218" s="77">
        <f>SUMIF(AGRIVET!G:G,C218,AGRIVET!F:F)</f>
        <v>0</v>
      </c>
      <c r="J218" s="77">
        <f>+SUMIF(AGRIVAL!G:G,'ALL 2019'!C218,AGRIVAL!F:F)</f>
        <v>0</v>
      </c>
      <c r="K218" s="77">
        <f>+SUMIF(AGRIKOBA!G:G,'ALL 2019'!C218,AGRIKOBA!F:F)</f>
        <v>0</v>
      </c>
      <c r="L218" s="77">
        <f>+SUMIF(LMOI!F:F,'ALL 2019'!C218,LMOI!E:E)</f>
        <v>0</v>
      </c>
      <c r="M218" s="12">
        <f>+SUMIF(TARTINE!G:G,'ALL 2019'!C218,TARTINE!F:F)</f>
        <v>0</v>
      </c>
      <c r="N218" s="12">
        <f>+SUMIF(IDF!F:F,'ALL 2019'!C218,IDF!E:E)</f>
        <v>0</v>
      </c>
      <c r="O218" s="12">
        <f>+SUMIF(RYA!G:G,C218,RYA!F:F)</f>
        <v>0</v>
      </c>
      <c r="P218" s="12">
        <f>+SUMIF('SCI NOAH'!G:G,'ALL 2019'!C218,'SCI NOAH'!F:F)</f>
        <v>0</v>
      </c>
      <c r="Q218" s="12">
        <f>+SUMIF(SIM!F:F,'ALL 2019'!C218,SIM!E:E)</f>
        <v>0</v>
      </c>
      <c r="R218" s="147">
        <f>SUMIF('First Energy'!F:F,C218,'First Energy'!I:I)</f>
        <v>0</v>
      </c>
      <c r="S218" s="147">
        <f>SUMIF('ID Motors'!G:G,C218,'ID Motors'!J:J)</f>
        <v>0</v>
      </c>
      <c r="T218" s="12">
        <f>+SUMIF('ID RENTAL'!G:G,'ALL 2019'!C218,'ID RENTAL'!F:F)</f>
        <v>0</v>
      </c>
      <c r="U218" s="124">
        <f>+SUMIF('MCM '!G:G,'ALL 2019'!C218,'MCM '!F:F)</f>
        <v>0</v>
      </c>
      <c r="V218" s="77">
        <f>+SUMIF(AGRIMOTORS!G:G,C218,AGRIMOTORS!F:F)</f>
        <v>0</v>
      </c>
      <c r="W218" s="12">
        <f>+SUMIF(BOVIMA!F:F,'ALL 2019'!C218,BOVIMA!E:E)</f>
        <v>0</v>
      </c>
      <c r="X218" s="12">
        <f>+SUMIF(AGRIFEED!F:F,'ALL 2019'!C218,AGRIFEED!E:E)</f>
        <v>0</v>
      </c>
      <c r="Y218" s="12">
        <f>+SUMIF(AMIP!F:F,'ALL 2019'!C218,AMIP!E:E)</f>
        <v>0</v>
      </c>
      <c r="Z218" s="12">
        <f>+SUMIF(ISF!F:F,'ALL 2019'!C218,ISF!F:F)</f>
        <v>0</v>
      </c>
      <c r="AA218" s="12">
        <f>+SUMIF(MABEL!F:F,'ALL 2019'!C218,MABEL!E:E)</f>
        <v>0</v>
      </c>
      <c r="AB218" s="124">
        <f>+SUMIF(DISCOI!G:G,'ALL 2019'!C218,DISCOI!F:F)</f>
        <v>0</v>
      </c>
      <c r="AC218" s="12">
        <f>+SUMIF(NMP!F:F,'ALL 2019'!C218,NMP!E:E)</f>
        <v>0</v>
      </c>
      <c r="AD218" s="12">
        <f>+SUMIF('AMCHO '!F:F,'ALL 2019'!C218,'AMCHO '!E:E)</f>
        <v>0</v>
      </c>
      <c r="AE218" s="12">
        <f>SUMIF(CONFORTIS!G:G,'ALL 2019'!C218,CONFORTIS!F:F)</f>
        <v>0</v>
      </c>
      <c r="AF218" s="12">
        <f>+SUMIF('IRS IMMO'!G:G,'ALL 2019'!C218,'IRS IMMO'!F:F)</f>
        <v>0</v>
      </c>
      <c r="AG218" s="12">
        <f>SUMIF('United Malagasy'!F:F,'ALL 2019'!C218,'United Malagasy'!E:E)</f>
        <v>0</v>
      </c>
      <c r="AH218" s="12">
        <f>+SUMIF(AGRIVETAM!F:F,'ALL 2019'!C218,AGRIVETAM!E:E)</f>
        <v>0</v>
      </c>
      <c r="AI218" s="12">
        <f>+SUMIF(EUROPAINTS!F:F,'ALL 2019'!C218,EUROPAINTS!E:E)</f>
        <v>0</v>
      </c>
      <c r="AJ218" s="12">
        <f>SUMIF('CSS SAKAY'!F:F,'ALL 2019'!C218,'CSS SAKAY'!E:E)</f>
        <v>0</v>
      </c>
      <c r="AK218" s="77">
        <f>+SUMIF(AGRIMA!F:F,'ALL 2019'!C218,AGRIMA!E:E)</f>
        <v>0</v>
      </c>
      <c r="AL218" s="12">
        <f>+SUMIF(FERRIS!H:H,'ALL 2019'!C218,FERRIS!G:G)</f>
        <v>0</v>
      </c>
      <c r="AM218" s="12">
        <f>SUMIF(SEM!F:F,'ALL 2019'!C218,SEM!E:E)</f>
        <v>0</v>
      </c>
      <c r="AN218" s="12">
        <f>+SUMIF(Madatrade!F:F,'ALL 2019'!C218,Madatrade!E:E)</f>
        <v>0</v>
      </c>
      <c r="AO218" s="12">
        <f>+SUMIF('FIRST INVESTISSEMENT'!G:G,'ALL 2019'!C218,'FIRST INVESTISSEMENT'!F:F)</f>
        <v>0</v>
      </c>
    </row>
    <row r="219" spans="1:41" x14ac:dyDescent="0.25">
      <c r="A219" t="str">
        <f t="shared" si="7"/>
        <v>5</v>
      </c>
      <c r="B219" t="str">
        <f t="shared" si="8"/>
        <v>511</v>
      </c>
      <c r="C219" s="23">
        <v>51110000</v>
      </c>
      <c r="D219" s="23" t="s">
        <v>3261</v>
      </c>
      <c r="E219" s="24" t="s">
        <v>337</v>
      </c>
      <c r="F219" s="77">
        <v>73154340</v>
      </c>
      <c r="G219" s="77">
        <f>+SUMIF(AGRICORP!I:I,C219,AGRICORP!F:F)</f>
        <v>0</v>
      </c>
      <c r="H219" s="77">
        <f>+SUMIF(SMTP!D:D,'ALL 2019'!C219,SMTP!H:H)</f>
        <v>356548328.58759898</v>
      </c>
      <c r="I219" s="77">
        <f>SUMIF(AGRIVET!G:G,C219,AGRIVET!F:F)</f>
        <v>2342828245.6799998</v>
      </c>
      <c r="J219" s="77">
        <f>+SUMIF(AGRIVAL!G:G,'ALL 2019'!C219,AGRIVAL!F:F)</f>
        <v>112432000</v>
      </c>
      <c r="K219" s="77">
        <f>+SUMIF(AGRIKOBA!G:G,'ALL 2019'!C219,AGRIKOBA!F:F)</f>
        <v>0</v>
      </c>
      <c r="L219" s="77">
        <f>+SUMIF(LMOI!F:F,'ALL 2019'!C219,LMOI!E:E)</f>
        <v>0</v>
      </c>
      <c r="M219" s="12">
        <f>+SUMIF(TARTINE!G:G,'ALL 2019'!C219,TARTINE!F:F)</f>
        <v>0</v>
      </c>
      <c r="N219" s="12">
        <f>+SUMIF(IDF!F:F,'ALL 2019'!C219,IDF!E:E)</f>
        <v>6591500</v>
      </c>
      <c r="O219" s="12">
        <f>+SUMIF(RYA!G:G,C219,RYA!F:F)</f>
        <v>0</v>
      </c>
      <c r="P219" s="12">
        <f>+SUMIF('SCI NOAH'!G:G,'ALL 2019'!C219,'SCI NOAH'!F:F)</f>
        <v>0</v>
      </c>
      <c r="Q219" s="12">
        <f>+SUMIF(SIM!F:F,'ALL 2019'!C219,SIM!E:E)</f>
        <v>0</v>
      </c>
      <c r="R219" s="147">
        <f>SUMIF('First Energy'!F:F,C219,'First Energy'!I:I)</f>
        <v>0</v>
      </c>
      <c r="S219" s="147">
        <f>SUMIF('ID Motors'!G:G,C219,'ID Motors'!J:J)</f>
        <v>407213574.38999999</v>
      </c>
      <c r="T219" s="12">
        <f>+SUMIF('ID RENTAL'!G:G,'ALL 2019'!C219,'ID RENTAL'!F:F)</f>
        <v>0</v>
      </c>
      <c r="U219" s="124">
        <f>+SUMIF('MCM '!G:G,'ALL 2019'!C219,'MCM '!F:F)</f>
        <v>0</v>
      </c>
      <c r="V219" s="77">
        <f>+SUMIF(AGRIMOTORS!G:G,C219,AGRIMOTORS!F:F)</f>
        <v>0</v>
      </c>
      <c r="W219" s="12">
        <f>+SUMIF(BOVIMA!F:F,'ALL 2019'!C219,BOVIMA!E:E)</f>
        <v>-108629288</v>
      </c>
      <c r="X219" s="12">
        <f>+SUMIF(AGRIFEED!F:F,'ALL 2019'!C219,AGRIFEED!E:E)</f>
        <v>0</v>
      </c>
      <c r="Y219" s="12">
        <f>+SUMIF(AMIP!F:F,'ALL 2019'!C219,AMIP!E:E)</f>
        <v>0</v>
      </c>
      <c r="Z219" s="12">
        <f>+SUMIF(ISF!F:F,'ALL 2019'!C219,ISF!F:F)</f>
        <v>0</v>
      </c>
      <c r="AA219" s="12">
        <f>+SUMIF(MABEL!F:F,'ALL 2019'!C219,MABEL!E:E)</f>
        <v>0</v>
      </c>
      <c r="AB219" s="124">
        <f>+SUMIF(DISCOI!G:G,'ALL 2019'!C219,DISCOI!F:F)</f>
        <v>16786451.029999699</v>
      </c>
      <c r="AC219" s="12">
        <f>+SUMIF(NMP!F:F,'ALL 2019'!C219,NMP!E:E)</f>
        <v>0</v>
      </c>
      <c r="AD219" s="12">
        <f>+SUMIF('AMCHO '!F:F,'ALL 2019'!C219,'AMCHO '!E:E)</f>
        <v>0</v>
      </c>
      <c r="AE219" s="12">
        <f>SUMIF(CONFORTIS!G:G,'ALL 2019'!C219,CONFORTIS!F:F)</f>
        <v>0</v>
      </c>
      <c r="AF219" s="12">
        <f>+SUMIF('IRS IMMO'!G:G,'ALL 2019'!C219,'IRS IMMO'!F:F)</f>
        <v>0</v>
      </c>
      <c r="AG219" s="12">
        <f>SUMIF('United Malagasy'!F:F,'ALL 2019'!C219,'United Malagasy'!E:E)</f>
        <v>-3998384</v>
      </c>
      <c r="AH219" s="12">
        <f>+SUMIF(AGRIVETAM!F:F,'ALL 2019'!C219,AGRIVETAM!E:E)</f>
        <v>29265379.999999501</v>
      </c>
      <c r="AI219" s="12">
        <f>+SUMIF(EUROPAINTS!F:F,'ALL 2019'!C219,EUROPAINTS!E:E)</f>
        <v>2923768</v>
      </c>
      <c r="AJ219" s="12">
        <f>SUMIF('CSS SAKAY'!F:F,'ALL 2019'!C219,'CSS SAKAY'!E:E)</f>
        <v>0</v>
      </c>
      <c r="AK219" s="77">
        <f>+SUMIF(AGRIMA!F:F,'ALL 2019'!C219,AGRIMA!E:E)</f>
        <v>-1800960</v>
      </c>
      <c r="AL219" s="12">
        <f>+SUMIF(FERRIS!H:H,'ALL 2019'!C219,FERRIS!G:G)</f>
        <v>0</v>
      </c>
      <c r="AM219" s="12">
        <f>SUMIF(SEM!F:F,'ALL 2019'!C219,SEM!E:E)</f>
        <v>0</v>
      </c>
      <c r="AN219" s="12">
        <f>+SUMIF(Madatrade!F:F,'ALL 2019'!C219,Madatrade!E:E)</f>
        <v>0</v>
      </c>
      <c r="AO219" s="12">
        <f>+SUMIF('FIRST INVESTISSEMENT'!G:G,'ALL 2019'!C219,'FIRST INVESTISSEMENT'!F:F)</f>
        <v>0</v>
      </c>
    </row>
    <row r="220" spans="1:41" x14ac:dyDescent="0.25">
      <c r="A220" t="str">
        <f t="shared" si="7"/>
        <v>5</v>
      </c>
      <c r="B220" t="str">
        <f t="shared" si="8"/>
        <v>512</v>
      </c>
      <c r="C220" s="18">
        <v>51201000</v>
      </c>
      <c r="D220" s="23" t="s">
        <v>3262</v>
      </c>
      <c r="E220" s="24" t="s">
        <v>341</v>
      </c>
      <c r="F220" s="77">
        <v>0</v>
      </c>
      <c r="G220" s="77">
        <f>+SUMIF(AGRICORP!I:I,C220,AGRICORP!F:F)</f>
        <v>0</v>
      </c>
      <c r="H220" s="77">
        <f>+SUMIF(SMTP!D:D,'ALL 2019'!C220,SMTP!H:H)</f>
        <v>0</v>
      </c>
      <c r="I220" s="77">
        <f>SUMIF(AGRIVET!G:G,C220,AGRIVET!F:F)</f>
        <v>34189828.630000003</v>
      </c>
      <c r="J220" s="77">
        <f>+SUMIF(AGRIVAL!G:G,'ALL 2019'!C220,AGRIVAL!F:F)</f>
        <v>82919200</v>
      </c>
      <c r="K220" s="77">
        <f>+SUMIF(AGRIKOBA!G:G,'ALL 2019'!C220,AGRIKOBA!F:F)</f>
        <v>0</v>
      </c>
      <c r="L220" s="77">
        <f>+SUMIF(LMOI!F:F,'ALL 2019'!C220,LMOI!E:E)</f>
        <v>0</v>
      </c>
      <c r="M220" s="12">
        <f>+SUMIF(TARTINE!G:G,'ALL 2019'!C220,TARTINE!F:F)</f>
        <v>0</v>
      </c>
      <c r="N220" s="12">
        <f>+SUMIF(IDF!F:F,'ALL 2019'!C220,IDF!E:E)</f>
        <v>0</v>
      </c>
      <c r="O220" s="12">
        <f>+SUMIF(RYA!G:G,C220,RYA!F:F)</f>
        <v>0</v>
      </c>
      <c r="P220" s="12">
        <f>+SUMIF('SCI NOAH'!G:G,'ALL 2019'!C220,'SCI NOAH'!F:F)</f>
        <v>0</v>
      </c>
      <c r="Q220" s="12">
        <f>+SUMIF(SIM!F:F,'ALL 2019'!C220,SIM!E:E)</f>
        <v>0</v>
      </c>
      <c r="R220" s="147">
        <f>SUMIF('First Energy'!F:F,C220,'First Energy'!I:I)</f>
        <v>0</v>
      </c>
      <c r="S220" s="147">
        <f>SUMIF('ID Motors'!G:G,C220,'ID Motors'!J:J)</f>
        <v>0</v>
      </c>
      <c r="T220" s="12">
        <f>+SUMIF('ID RENTAL'!G:G,'ALL 2019'!C220,'ID RENTAL'!F:F)</f>
        <v>0</v>
      </c>
      <c r="U220" s="124">
        <f>+SUMIF('MCM '!G:G,'ALL 2019'!C220,'MCM '!F:F)</f>
        <v>0</v>
      </c>
      <c r="V220" s="77">
        <f>+SUMIF(AGRIMOTORS!G:G,C220,AGRIMOTORS!F:F)</f>
        <v>0</v>
      </c>
      <c r="W220" s="12">
        <f>+SUMIF(BOVIMA!F:F,'ALL 2019'!C220,BOVIMA!E:E)</f>
        <v>3975</v>
      </c>
      <c r="X220" s="12">
        <f>+SUMIF(AGRIFEED!F:F,'ALL 2019'!C220,AGRIFEED!E:E)</f>
        <v>0</v>
      </c>
      <c r="Y220" s="12">
        <f>+SUMIF(AMIP!F:F,'ALL 2019'!C220,AMIP!E:E)</f>
        <v>0</v>
      </c>
      <c r="Z220" s="12">
        <f>+SUMIF(ISF!F:F,'ALL 2019'!C220,ISF!F:F)</f>
        <v>0</v>
      </c>
      <c r="AA220" s="12">
        <f>+SUMIF(MABEL!F:F,'ALL 2019'!C220,MABEL!E:E)</f>
        <v>0</v>
      </c>
      <c r="AB220" s="124">
        <f>+SUMIF(DISCOI!G:G,'ALL 2019'!C220,DISCOI!F:F)</f>
        <v>0</v>
      </c>
      <c r="AC220" s="12">
        <f>+SUMIF(NMP!F:F,'ALL 2019'!C220,NMP!E:E)</f>
        <v>0</v>
      </c>
      <c r="AD220" s="12">
        <f>+SUMIF('AMCHO '!F:F,'ALL 2019'!C220,'AMCHO '!E:E)</f>
        <v>0</v>
      </c>
      <c r="AE220" s="12">
        <f>SUMIF(CONFORTIS!G:G,'ALL 2019'!C220,CONFORTIS!F:F)</f>
        <v>0</v>
      </c>
      <c r="AF220" s="12">
        <f>+SUMIF('IRS IMMO'!G:G,'ALL 2019'!C220,'IRS IMMO'!F:F)</f>
        <v>0</v>
      </c>
      <c r="AG220" s="12">
        <f>SUMIF('United Malagasy'!F:F,'ALL 2019'!C220,'United Malagasy'!E:E)</f>
        <v>0</v>
      </c>
      <c r="AH220" s="12">
        <f>+SUMIF(AGRIVETAM!F:F,'ALL 2019'!C220,AGRIVETAM!E:E)</f>
        <v>0</v>
      </c>
      <c r="AI220" s="12">
        <f>+SUMIF(EUROPAINTS!F:F,'ALL 2019'!C220,EUROPAINTS!E:E)</f>
        <v>0</v>
      </c>
      <c r="AJ220" s="12">
        <f>SUMIF('CSS SAKAY'!F:F,'ALL 2019'!C220,'CSS SAKAY'!E:E)</f>
        <v>0</v>
      </c>
      <c r="AK220" s="77">
        <f>+SUMIF(AGRIMA!F:F,'ALL 2019'!C220,AGRIMA!E:E)</f>
        <v>0</v>
      </c>
      <c r="AL220" s="12">
        <f>+SUMIF(FERRIS!H:H,'ALL 2019'!C220,FERRIS!G:G)</f>
        <v>0</v>
      </c>
      <c r="AM220" s="12">
        <f>SUMIF(SEM!F:F,'ALL 2019'!C220,SEM!E:E)</f>
        <v>0</v>
      </c>
      <c r="AN220" s="12">
        <f>+SUMIF(Madatrade!F:F,'ALL 2019'!C220,Madatrade!E:E)</f>
        <v>0</v>
      </c>
      <c r="AO220" s="12">
        <f>+SUMIF('FIRST INVESTISSEMENT'!G:G,'ALL 2019'!C220,'FIRST INVESTISSEMENT'!F:F)</f>
        <v>0</v>
      </c>
    </row>
    <row r="221" spans="1:41" x14ac:dyDescent="0.25">
      <c r="A221" t="str">
        <f t="shared" si="7"/>
        <v>5</v>
      </c>
      <c r="B221" t="str">
        <f t="shared" si="8"/>
        <v>512</v>
      </c>
      <c r="C221" s="23">
        <v>51202000</v>
      </c>
      <c r="D221" s="23" t="s">
        <v>3262</v>
      </c>
      <c r="E221" s="57" t="s">
        <v>400</v>
      </c>
      <c r="F221" s="77">
        <v>0</v>
      </c>
      <c r="G221" s="77">
        <f>+SUMIF(AGRICORP!I:I,C221,AGRICORP!F:F)</f>
        <v>0</v>
      </c>
      <c r="H221" s="77">
        <f>+SUMIF(SMTP!D:D,'ALL 2019'!C221,SMTP!H:H)</f>
        <v>0</v>
      </c>
      <c r="I221" s="77">
        <f>SUMIF(AGRIVET!G:G,C221,AGRIVET!F:F)</f>
        <v>7620271</v>
      </c>
      <c r="J221" s="77">
        <f>+SUMIF(AGRIVAL!G:G,'ALL 2019'!C221,AGRIVAL!F:F)</f>
        <v>0</v>
      </c>
      <c r="K221" s="77">
        <f>+SUMIF(AGRIKOBA!G:G,'ALL 2019'!C221,AGRIKOBA!F:F)</f>
        <v>0</v>
      </c>
      <c r="L221" s="77">
        <f>+SUMIF(LMOI!F:F,'ALL 2019'!C221,LMOI!E:E)</f>
        <v>0</v>
      </c>
      <c r="M221" s="12">
        <f>+SUMIF(TARTINE!G:G,'ALL 2019'!C221,TARTINE!F:F)</f>
        <v>0</v>
      </c>
      <c r="N221" s="12">
        <f>+SUMIF(IDF!F:F,'ALL 2019'!C221,IDF!E:E)</f>
        <v>0</v>
      </c>
      <c r="O221" s="12">
        <f>+SUMIF(RYA!G:G,C221,RYA!F:F)</f>
        <v>0</v>
      </c>
      <c r="P221" s="12">
        <f>+SUMIF('SCI NOAH'!G:G,'ALL 2019'!C221,'SCI NOAH'!F:F)</f>
        <v>0</v>
      </c>
      <c r="Q221" s="12">
        <f>+SUMIF(SIM!F:F,'ALL 2019'!C221,SIM!E:E)</f>
        <v>0</v>
      </c>
      <c r="R221" s="147">
        <f>SUMIF('First Energy'!F:F,C221,'First Energy'!I:I)</f>
        <v>0</v>
      </c>
      <c r="S221" s="147">
        <f>SUMIF('ID Motors'!G:G,C221,'ID Motors'!J:J)</f>
        <v>0</v>
      </c>
      <c r="T221" s="12">
        <f>+SUMIF('ID RENTAL'!G:G,'ALL 2019'!C221,'ID RENTAL'!F:F)</f>
        <v>0</v>
      </c>
      <c r="U221" s="124">
        <f>+SUMIF('MCM '!G:G,'ALL 2019'!C221,'MCM '!F:F)</f>
        <v>0</v>
      </c>
      <c r="V221" s="77">
        <f>+SUMIF(AGRIMOTORS!G:G,C221,AGRIMOTORS!F:F)</f>
        <v>0</v>
      </c>
      <c r="W221" s="12">
        <f>+SUMIF(BOVIMA!F:F,'ALL 2019'!C221,BOVIMA!E:E)</f>
        <v>0</v>
      </c>
      <c r="X221" s="12">
        <f>+SUMIF(AGRIFEED!F:F,'ALL 2019'!C221,AGRIFEED!E:E)</f>
        <v>0</v>
      </c>
      <c r="Y221" s="12">
        <f>+SUMIF(AMIP!F:F,'ALL 2019'!C221,AMIP!E:E)</f>
        <v>0</v>
      </c>
      <c r="Z221" s="12">
        <f>+SUMIF(ISF!F:F,'ALL 2019'!C221,ISF!F:F)</f>
        <v>0</v>
      </c>
      <c r="AA221" s="12">
        <f>+SUMIF(MABEL!F:F,'ALL 2019'!C221,MABEL!E:E)</f>
        <v>0</v>
      </c>
      <c r="AB221" s="124">
        <f>+SUMIF(DISCOI!G:G,'ALL 2019'!C221,DISCOI!F:F)</f>
        <v>0</v>
      </c>
      <c r="AC221" s="12">
        <f>+SUMIF(NMP!F:F,'ALL 2019'!C221,NMP!E:E)</f>
        <v>0</v>
      </c>
      <c r="AD221" s="12">
        <f>+SUMIF('AMCHO '!F:F,'ALL 2019'!C221,'AMCHO '!E:E)</f>
        <v>0</v>
      </c>
      <c r="AE221" s="12">
        <f>SUMIF(CONFORTIS!G:G,'ALL 2019'!C221,CONFORTIS!F:F)</f>
        <v>0</v>
      </c>
      <c r="AF221" s="12">
        <f>+SUMIF('IRS IMMO'!G:G,'ALL 2019'!C221,'IRS IMMO'!F:F)</f>
        <v>0</v>
      </c>
      <c r="AG221" s="12">
        <f>SUMIF('United Malagasy'!F:F,'ALL 2019'!C221,'United Malagasy'!E:E)</f>
        <v>0</v>
      </c>
      <c r="AH221" s="12">
        <f>+SUMIF(AGRIVETAM!F:F,'ALL 2019'!C221,AGRIVETAM!E:E)</f>
        <v>0</v>
      </c>
      <c r="AI221" s="12">
        <f>+SUMIF(EUROPAINTS!F:F,'ALL 2019'!C221,EUROPAINTS!E:E)</f>
        <v>0</v>
      </c>
      <c r="AJ221" s="12">
        <f>SUMIF('CSS SAKAY'!F:F,'ALL 2019'!C221,'CSS SAKAY'!E:E)</f>
        <v>0</v>
      </c>
      <c r="AK221" s="77">
        <f>+SUMIF(AGRIMA!F:F,'ALL 2019'!C221,AGRIMA!E:E)</f>
        <v>0</v>
      </c>
      <c r="AL221" s="12">
        <f>+SUMIF(FERRIS!H:H,'ALL 2019'!C221,FERRIS!G:G)</f>
        <v>0</v>
      </c>
      <c r="AM221" s="12">
        <f>SUMIF(SEM!F:F,'ALL 2019'!C221,SEM!E:E)</f>
        <v>0</v>
      </c>
      <c r="AN221" s="12">
        <f>+SUMIF(Madatrade!F:F,'ALL 2019'!C221,Madatrade!E:E)</f>
        <v>0</v>
      </c>
      <c r="AO221" s="12">
        <f>+SUMIF('FIRST INVESTISSEMENT'!G:G,'ALL 2019'!C221,'FIRST INVESTISSEMENT'!F:F)</f>
        <v>0</v>
      </c>
    </row>
    <row r="222" spans="1:41" x14ac:dyDescent="0.25">
      <c r="A222" t="str">
        <f t="shared" si="7"/>
        <v>5</v>
      </c>
      <c r="B222" t="str">
        <f t="shared" si="8"/>
        <v>512</v>
      </c>
      <c r="C222" s="23">
        <v>51211000</v>
      </c>
      <c r="D222" s="23" t="s">
        <v>3262</v>
      </c>
      <c r="E222" s="24" t="s">
        <v>343</v>
      </c>
      <c r="F222" s="77">
        <v>-425581307.5</v>
      </c>
      <c r="G222" s="77">
        <f>+SUMIF(AGRICORP!I:I,C222,AGRICORP!F:F)</f>
        <v>0</v>
      </c>
      <c r="H222" s="77">
        <f>+SUMIF(SMTP!D:D,'ALL 2019'!C222,SMTP!H:H)</f>
        <v>-222450201.53559801</v>
      </c>
      <c r="I222" s="77">
        <f>SUMIF(AGRIVET!G:G,C222,AGRIVET!F:F)</f>
        <v>-874773371.59000003</v>
      </c>
      <c r="J222" s="77">
        <f>+SUMIF(AGRIVAL!G:G,'ALL 2019'!C222,AGRIVAL!F:F)</f>
        <v>-496118857.82999998</v>
      </c>
      <c r="K222" s="77">
        <f>+SUMIF(AGRIKOBA!G:G,'ALL 2019'!C222,AGRIKOBA!F:F)</f>
        <v>0</v>
      </c>
      <c r="L222" s="77">
        <f>+SUMIF(LMOI!F:F,'ALL 2019'!C222,LMOI!E:E)</f>
        <v>-1547209137.6900001</v>
      </c>
      <c r="M222" s="12">
        <f>+SUMIF(TARTINE!G:G,'ALL 2019'!C222,TARTINE!F:F)</f>
        <v>0</v>
      </c>
      <c r="N222" s="12">
        <f>+SUMIF(IDF!F:F,'ALL 2019'!C222,IDF!E:E)</f>
        <v>86804361.430000007</v>
      </c>
      <c r="O222" s="12">
        <f>+SUMIF(RYA!G:G,C222,RYA!F:F)</f>
        <v>35282021.210000001</v>
      </c>
      <c r="P222" s="12">
        <f>+SUMIF('SCI NOAH'!G:G,'ALL 2019'!C222,'SCI NOAH'!F:F)</f>
        <v>0</v>
      </c>
      <c r="Q222" s="12">
        <f>+SUMIF(SIM!F:F,'ALL 2019'!C222,SIM!E:E)</f>
        <v>0</v>
      </c>
      <c r="R222" s="147">
        <f>SUMIF('First Energy'!F:F,C222,'First Energy'!I:I)</f>
        <v>0</v>
      </c>
      <c r="S222" s="147">
        <f>SUMIF('ID Motors'!G:G,C222,'ID Motors'!J:J)</f>
        <v>-835533492.75999999</v>
      </c>
      <c r="T222" s="12">
        <f>+SUMIF('ID RENTAL'!G:G,'ALL 2019'!C222,'ID RENTAL'!F:F)</f>
        <v>0</v>
      </c>
      <c r="U222" s="124">
        <f>+SUMIF('MCM '!G:G,'ALL 2019'!C222,'MCM '!F:F)</f>
        <v>-145953908.68339801</v>
      </c>
      <c r="V222" s="77">
        <f>+SUMIF(AGRIMOTORS!G:G,C222,AGRIMOTORS!F:F)</f>
        <v>0</v>
      </c>
      <c r="W222" s="12">
        <f>+SUMIF(BOVIMA!F:F,'ALL 2019'!C222,BOVIMA!E:E)</f>
        <v>0</v>
      </c>
      <c r="X222" s="12">
        <f>+SUMIF(AGRIFEED!F:F,'ALL 2019'!C222,AGRIFEED!E:E)</f>
        <v>0</v>
      </c>
      <c r="Y222" s="12">
        <f>+SUMIF(AMIP!F:F,'ALL 2019'!C222,AMIP!E:E)</f>
        <v>0</v>
      </c>
      <c r="Z222" s="12">
        <f>+SUMIF(ISF!F:F,'ALL 2019'!C222,ISF!F:F)</f>
        <v>0</v>
      </c>
      <c r="AA222" s="12">
        <f>+SUMIF(MABEL!F:F,'ALL 2019'!C222,MABEL!E:E)</f>
        <v>0</v>
      </c>
      <c r="AB222" s="124">
        <f>+SUMIF(DISCOI!G:G,'ALL 2019'!C222,DISCOI!F:F)</f>
        <v>-187431641.49000016</v>
      </c>
      <c r="AC222" s="12">
        <f>+SUMIF(NMP!F:F,'ALL 2019'!C222,NMP!E:E)</f>
        <v>0</v>
      </c>
      <c r="AD222" s="12">
        <f>+SUMIF('AMCHO '!F:F,'ALL 2019'!C222,'AMCHO '!E:E)</f>
        <v>0</v>
      </c>
      <c r="AE222" s="12">
        <f>SUMIF(CONFORTIS!G:G,'ALL 2019'!C222,CONFORTIS!F:F)</f>
        <v>0</v>
      </c>
      <c r="AF222" s="12">
        <f>+SUMIF('IRS IMMO'!G:G,'ALL 2019'!C222,'IRS IMMO'!F:F)</f>
        <v>4940000</v>
      </c>
      <c r="AG222" s="12">
        <f>SUMIF('United Malagasy'!F:F,'ALL 2019'!C222,'United Malagasy'!E:E)</f>
        <v>0</v>
      </c>
      <c r="AH222" s="12">
        <f>+SUMIF(AGRIVETAM!F:F,'ALL 2019'!C222,AGRIVETAM!E:E)</f>
        <v>0</v>
      </c>
      <c r="AI222" s="12">
        <f>+SUMIF(EUROPAINTS!F:F,'ALL 2019'!C222,EUROPAINTS!E:E)</f>
        <v>22808163.079999901</v>
      </c>
      <c r="AJ222" s="12">
        <f>SUMIF('CSS SAKAY'!F:F,'ALL 2019'!C222,'CSS SAKAY'!E:E)</f>
        <v>0</v>
      </c>
      <c r="AK222" s="77">
        <f>+SUMIF(AGRIMA!F:F,'ALL 2019'!C222,AGRIMA!E:E)</f>
        <v>0</v>
      </c>
      <c r="AL222" s="12">
        <f>+SUMIF(FERRIS!H:H,'ALL 2019'!C222,FERRIS!G:G)</f>
        <v>0</v>
      </c>
      <c r="AM222" s="12">
        <f>SUMIF(SEM!F:F,'ALL 2019'!C222,SEM!E:E)</f>
        <v>0</v>
      </c>
      <c r="AN222" s="12">
        <f>+SUMIF(Madatrade!F:F,'ALL 2019'!C222,Madatrade!E:E)</f>
        <v>490366296.58999997</v>
      </c>
      <c r="AO222" s="12">
        <f>+SUMIF('FIRST INVESTISSEMENT'!G:G,'ALL 2019'!C222,'FIRST INVESTISSEMENT'!F:F)</f>
        <v>57164962.490000002</v>
      </c>
    </row>
    <row r="223" spans="1:41" x14ac:dyDescent="0.25">
      <c r="A223" t="str">
        <f t="shared" si="7"/>
        <v>5</v>
      </c>
      <c r="B223" t="str">
        <f t="shared" si="8"/>
        <v>512</v>
      </c>
      <c r="C223" s="23">
        <v>51211010</v>
      </c>
      <c r="D223" s="23" t="s">
        <v>3262</v>
      </c>
      <c r="E223" s="24" t="s">
        <v>3263</v>
      </c>
      <c r="F223" s="77">
        <v>0</v>
      </c>
      <c r="G223" s="77">
        <f>+SUMIF(AGRICORP!I:I,C223,AGRICORP!F:F)</f>
        <v>0</v>
      </c>
      <c r="H223" s="77">
        <f>+SUMIF(SMTP!D:D,'ALL 2019'!C223,SMTP!H:H)</f>
        <v>0</v>
      </c>
      <c r="I223" s="77">
        <f>SUMIF(AGRIVET!G:G,C223,AGRIVET!F:F)</f>
        <v>5903771.7999999998</v>
      </c>
      <c r="J223" s="77">
        <f>+SUMIF(AGRIVAL!G:G,'ALL 2019'!C223,AGRIVAL!F:F)</f>
        <v>0</v>
      </c>
      <c r="K223" s="77">
        <f>+SUMIF(AGRIKOBA!G:G,'ALL 2019'!C223,AGRIKOBA!F:F)</f>
        <v>0</v>
      </c>
      <c r="L223" s="77">
        <f>+SUMIF(LMOI!F:F,'ALL 2019'!C223,LMOI!E:E)</f>
        <v>0</v>
      </c>
      <c r="M223" s="12">
        <f>+SUMIF(TARTINE!G:G,'ALL 2019'!C223,TARTINE!F:F)</f>
        <v>0</v>
      </c>
      <c r="N223" s="12">
        <f>+SUMIF(IDF!F:F,'ALL 2019'!C223,IDF!E:E)</f>
        <v>0</v>
      </c>
      <c r="O223" s="12">
        <f>+SUMIF(RYA!G:G,C223,RYA!F:F)</f>
        <v>0</v>
      </c>
      <c r="P223" s="12">
        <f>+SUMIF('SCI NOAH'!G:G,'ALL 2019'!C223,'SCI NOAH'!F:F)</f>
        <v>0</v>
      </c>
      <c r="Q223" s="12">
        <f>+SUMIF(SIM!F:F,'ALL 2019'!C223,SIM!E:E)</f>
        <v>0</v>
      </c>
      <c r="R223" s="147">
        <f>SUMIF('First Energy'!F:F,C223,'First Energy'!I:I)</f>
        <v>0</v>
      </c>
      <c r="S223" s="147">
        <f>SUMIF('ID Motors'!G:G,C223,'ID Motors'!J:J)</f>
        <v>0</v>
      </c>
      <c r="T223" s="12">
        <f>+SUMIF('ID RENTAL'!G:G,'ALL 2019'!C223,'ID RENTAL'!F:F)</f>
        <v>0</v>
      </c>
      <c r="U223" s="124">
        <f>+SUMIF('MCM '!G:G,'ALL 2019'!C223,'MCM '!F:F)</f>
        <v>0</v>
      </c>
      <c r="V223" s="77">
        <f>+SUMIF(AGRIMOTORS!G:G,C223,AGRIMOTORS!F:F)</f>
        <v>0</v>
      </c>
      <c r="W223" s="12">
        <f>+SUMIF(BOVIMA!F:F,'ALL 2019'!C223,BOVIMA!E:E)</f>
        <v>0</v>
      </c>
      <c r="X223" s="12">
        <f>+SUMIF(AGRIFEED!F:F,'ALL 2019'!C223,AGRIFEED!E:E)</f>
        <v>0</v>
      </c>
      <c r="Y223" s="12">
        <f>+SUMIF(AMIP!F:F,'ALL 2019'!C223,AMIP!E:E)</f>
        <v>0</v>
      </c>
      <c r="Z223" s="12">
        <f>+SUMIF(ISF!F:F,'ALL 2019'!C223,ISF!F:F)</f>
        <v>0</v>
      </c>
      <c r="AA223" s="12">
        <f>+SUMIF(MABEL!F:F,'ALL 2019'!C223,MABEL!E:E)</f>
        <v>0</v>
      </c>
      <c r="AB223" s="124">
        <f>+SUMIF(DISCOI!G:G,'ALL 2019'!C223,DISCOI!F:F)</f>
        <v>0</v>
      </c>
      <c r="AC223" s="12">
        <f>+SUMIF(NMP!F:F,'ALL 2019'!C223,NMP!E:E)</f>
        <v>0</v>
      </c>
      <c r="AD223" s="12">
        <f>+SUMIF('AMCHO '!F:F,'ALL 2019'!C223,'AMCHO '!E:E)</f>
        <v>0</v>
      </c>
      <c r="AE223" s="12">
        <f>SUMIF(CONFORTIS!G:G,'ALL 2019'!C223,CONFORTIS!F:F)</f>
        <v>0</v>
      </c>
      <c r="AF223" s="12">
        <f>+SUMIF('IRS IMMO'!G:G,'ALL 2019'!C223,'IRS IMMO'!F:F)</f>
        <v>0</v>
      </c>
      <c r="AG223" s="12">
        <f>SUMIF('United Malagasy'!F:F,'ALL 2019'!C223,'United Malagasy'!E:E)</f>
        <v>0</v>
      </c>
      <c r="AH223" s="12">
        <f>+SUMIF(AGRIVETAM!F:F,'ALL 2019'!C223,AGRIVETAM!E:E)</f>
        <v>0</v>
      </c>
      <c r="AI223" s="12">
        <f>+SUMIF(EUROPAINTS!F:F,'ALL 2019'!C223,EUROPAINTS!E:E)</f>
        <v>0</v>
      </c>
      <c r="AJ223" s="12">
        <f>SUMIF('CSS SAKAY'!F:F,'ALL 2019'!C223,'CSS SAKAY'!E:E)</f>
        <v>0</v>
      </c>
      <c r="AK223" s="77">
        <f>+SUMIF(AGRIMA!F:F,'ALL 2019'!C223,AGRIMA!E:E)</f>
        <v>0</v>
      </c>
      <c r="AL223" s="12">
        <f>+SUMIF(FERRIS!H:H,'ALL 2019'!C223,FERRIS!G:G)</f>
        <v>0</v>
      </c>
      <c r="AM223" s="12">
        <f>SUMIF(SEM!F:F,'ALL 2019'!C223,SEM!E:E)</f>
        <v>0</v>
      </c>
      <c r="AN223" s="12">
        <f>+SUMIF(Madatrade!F:F,'ALL 2019'!C223,Madatrade!E:E)</f>
        <v>0</v>
      </c>
      <c r="AO223" s="12">
        <f>+SUMIF('FIRST INVESTISSEMENT'!G:G,'ALL 2019'!C223,'FIRST INVESTISSEMENT'!F:F)</f>
        <v>0</v>
      </c>
    </row>
    <row r="224" spans="1:41" x14ac:dyDescent="0.25">
      <c r="A224" t="str">
        <f t="shared" si="7"/>
        <v>5</v>
      </c>
      <c r="B224" t="str">
        <f t="shared" si="8"/>
        <v>512</v>
      </c>
      <c r="C224" s="23">
        <v>51212000</v>
      </c>
      <c r="D224" s="23" t="s">
        <v>3262</v>
      </c>
      <c r="E224" s="24" t="s">
        <v>2641</v>
      </c>
      <c r="F224" s="77">
        <v>0</v>
      </c>
      <c r="G224" s="77">
        <f>+SUMIF(AGRICORP!I:I,C224,AGRICORP!F:F)</f>
        <v>0</v>
      </c>
      <c r="H224" s="77">
        <f>+SUMIF(SMTP!D:D,'ALL 2019'!C224,SMTP!H:H)</f>
        <v>47601011.691</v>
      </c>
      <c r="I224" s="77">
        <f>SUMIF(AGRIVET!G:G,C224,AGRIVET!F:F)</f>
        <v>19277276.18</v>
      </c>
      <c r="J224" s="77">
        <f>+SUMIF(AGRIVAL!G:G,'ALL 2019'!C224,AGRIVAL!F:F)</f>
        <v>0</v>
      </c>
      <c r="K224" s="77">
        <f>+SUMIF(AGRIKOBA!G:G,'ALL 2019'!C224,AGRIKOBA!F:F)</f>
        <v>0</v>
      </c>
      <c r="L224" s="77">
        <f>+SUMIF(LMOI!F:F,'ALL 2019'!C224,LMOI!E:E)</f>
        <v>0</v>
      </c>
      <c r="M224" s="12">
        <f>+SUMIF(TARTINE!G:G,'ALL 2019'!C224,TARTINE!F:F)</f>
        <v>0</v>
      </c>
      <c r="N224" s="12">
        <f>+SUMIF(IDF!F:F,'ALL 2019'!C224,IDF!E:E)</f>
        <v>0</v>
      </c>
      <c r="O224" s="12">
        <f>+SUMIF(RYA!G:G,C224,RYA!F:F)</f>
        <v>0</v>
      </c>
      <c r="P224" s="12">
        <f>+SUMIF('SCI NOAH'!G:G,'ALL 2019'!C224,'SCI NOAH'!F:F)</f>
        <v>0</v>
      </c>
      <c r="Q224" s="12">
        <f>+SUMIF(SIM!F:F,'ALL 2019'!C224,SIM!E:E)</f>
        <v>0</v>
      </c>
      <c r="R224" s="147">
        <f>SUMIF('First Energy'!F:F,C224,'First Energy'!I:I)</f>
        <v>0</v>
      </c>
      <c r="S224" s="147">
        <f>SUMIF('ID Motors'!G:G,C224,'ID Motors'!J:J)</f>
        <v>0</v>
      </c>
      <c r="T224" s="12">
        <f>+SUMIF('ID RENTAL'!G:G,'ALL 2019'!C224,'ID RENTAL'!F:F)</f>
        <v>0</v>
      </c>
      <c r="U224" s="124">
        <f>+SUMIF('MCM '!G:G,'ALL 2019'!C224,'MCM '!F:F)</f>
        <v>0</v>
      </c>
      <c r="V224" s="77">
        <f>+SUMIF(AGRIMOTORS!G:G,C224,AGRIMOTORS!F:F)</f>
        <v>0</v>
      </c>
      <c r="W224" s="12">
        <f>+SUMIF(BOVIMA!F:F,'ALL 2019'!C224,BOVIMA!E:E)</f>
        <v>0</v>
      </c>
      <c r="X224" s="12">
        <f>+SUMIF(AGRIFEED!F:F,'ALL 2019'!C224,AGRIFEED!E:E)</f>
        <v>0</v>
      </c>
      <c r="Y224" s="12">
        <f>+SUMIF(AMIP!F:F,'ALL 2019'!C224,AMIP!E:E)</f>
        <v>0</v>
      </c>
      <c r="Z224" s="12">
        <f>+SUMIF(ISF!F:F,'ALL 2019'!C224,ISF!F:F)</f>
        <v>0</v>
      </c>
      <c r="AA224" s="12">
        <f>+SUMIF(MABEL!F:F,'ALL 2019'!C224,MABEL!E:E)</f>
        <v>0</v>
      </c>
      <c r="AB224" s="124">
        <f>+SUMIF(DISCOI!G:G,'ALL 2019'!C224,DISCOI!F:F)</f>
        <v>0</v>
      </c>
      <c r="AC224" s="12">
        <f>+SUMIF(NMP!F:F,'ALL 2019'!C224,NMP!E:E)</f>
        <v>0</v>
      </c>
      <c r="AD224" s="12">
        <f>+SUMIF('AMCHO '!F:F,'ALL 2019'!C224,'AMCHO '!E:E)</f>
        <v>0</v>
      </c>
      <c r="AE224" s="12">
        <f>SUMIF(CONFORTIS!G:G,'ALL 2019'!C224,CONFORTIS!F:F)</f>
        <v>0</v>
      </c>
      <c r="AF224" s="12">
        <f>+SUMIF('IRS IMMO'!G:G,'ALL 2019'!C224,'IRS IMMO'!F:F)</f>
        <v>0</v>
      </c>
      <c r="AG224" s="12">
        <f>SUMIF('United Malagasy'!F:F,'ALL 2019'!C224,'United Malagasy'!E:E)</f>
        <v>0</v>
      </c>
      <c r="AH224" s="12">
        <f>+SUMIF(AGRIVETAM!F:F,'ALL 2019'!C224,AGRIVETAM!E:E)</f>
        <v>0</v>
      </c>
      <c r="AI224" s="12">
        <f>+SUMIF(EUROPAINTS!F:F,'ALL 2019'!C224,EUROPAINTS!E:E)</f>
        <v>0</v>
      </c>
      <c r="AJ224" s="12">
        <f>SUMIF('CSS SAKAY'!F:F,'ALL 2019'!C224,'CSS SAKAY'!E:E)</f>
        <v>0</v>
      </c>
      <c r="AK224" s="77">
        <f>+SUMIF(AGRIMA!F:F,'ALL 2019'!C224,AGRIMA!E:E)</f>
        <v>0</v>
      </c>
      <c r="AL224" s="12">
        <f>+SUMIF(FERRIS!H:H,'ALL 2019'!C224,FERRIS!G:G)</f>
        <v>0</v>
      </c>
      <c r="AM224" s="12">
        <f>SUMIF(SEM!F:F,'ALL 2019'!C224,SEM!E:E)</f>
        <v>0</v>
      </c>
      <c r="AN224" s="12">
        <f>+SUMIF(Madatrade!F:F,'ALL 2019'!C224,Madatrade!E:E)</f>
        <v>0</v>
      </c>
      <c r="AO224" s="12">
        <f>+SUMIF('FIRST INVESTISSEMENT'!G:G,'ALL 2019'!C224,'FIRST INVESTISSEMENT'!F:F)</f>
        <v>0</v>
      </c>
    </row>
    <row r="225" spans="1:41" x14ac:dyDescent="0.25">
      <c r="A225" t="str">
        <f t="shared" si="7"/>
        <v>5</v>
      </c>
      <c r="B225" t="str">
        <f t="shared" si="8"/>
        <v>512</v>
      </c>
      <c r="C225" s="23">
        <v>51213000</v>
      </c>
      <c r="D225" s="23" t="s">
        <v>3262</v>
      </c>
      <c r="E225" s="24" t="s">
        <v>3264</v>
      </c>
      <c r="F225" s="77">
        <v>0</v>
      </c>
      <c r="G225" s="77">
        <f>+SUMIF(AGRICORP!I:I,C225,AGRICORP!F:F)</f>
        <v>0</v>
      </c>
      <c r="H225" s="77">
        <f>+SUMIF(SMTP!D:D,'ALL 2019'!C225,SMTP!H:H)</f>
        <v>9281893.74840004</v>
      </c>
      <c r="I225" s="77">
        <f>SUMIF(AGRIVET!G:G,C225,AGRIVET!F:F)</f>
        <v>7964578.0999999996</v>
      </c>
      <c r="J225" s="77">
        <f>+SUMIF(AGRIVAL!G:G,'ALL 2019'!C225,AGRIVAL!F:F)</f>
        <v>0</v>
      </c>
      <c r="K225" s="77">
        <f>+SUMIF(AGRIKOBA!G:G,'ALL 2019'!C225,AGRIKOBA!F:F)</f>
        <v>0</v>
      </c>
      <c r="L225" s="77">
        <f>+SUMIF(LMOI!F:F,'ALL 2019'!C225,LMOI!E:E)</f>
        <v>0</v>
      </c>
      <c r="M225" s="12">
        <f>+SUMIF(TARTINE!G:G,'ALL 2019'!C225,TARTINE!F:F)</f>
        <v>0</v>
      </c>
      <c r="N225" s="12">
        <f>+SUMIF(IDF!F:F,'ALL 2019'!C225,IDF!E:E)</f>
        <v>0</v>
      </c>
      <c r="O225" s="12">
        <f>+SUMIF(RYA!G:G,C225,RYA!F:F)</f>
        <v>0</v>
      </c>
      <c r="P225" s="12">
        <f>+SUMIF('SCI NOAH'!G:G,'ALL 2019'!C225,'SCI NOAH'!F:F)</f>
        <v>0</v>
      </c>
      <c r="Q225" s="12">
        <f>+SUMIF(SIM!F:F,'ALL 2019'!C225,SIM!E:E)</f>
        <v>0</v>
      </c>
      <c r="R225" s="147">
        <f>SUMIF('First Energy'!F:F,C225,'First Energy'!I:I)</f>
        <v>0</v>
      </c>
      <c r="S225" s="147">
        <f>SUMIF('ID Motors'!G:G,C225,'ID Motors'!J:J)</f>
        <v>0</v>
      </c>
      <c r="T225" s="12">
        <f>+SUMIF('ID RENTAL'!G:G,'ALL 2019'!C225,'ID RENTAL'!F:F)</f>
        <v>0</v>
      </c>
      <c r="U225" s="124">
        <f>+SUMIF('MCM '!G:G,'ALL 2019'!C225,'MCM '!F:F)</f>
        <v>0</v>
      </c>
      <c r="V225" s="77">
        <f>+SUMIF(AGRIMOTORS!G:G,C225,AGRIMOTORS!F:F)</f>
        <v>0</v>
      </c>
      <c r="W225" s="12">
        <f>+SUMIF(BOVIMA!F:F,'ALL 2019'!C225,BOVIMA!E:E)</f>
        <v>0</v>
      </c>
      <c r="X225" s="12">
        <f>+SUMIF(AGRIFEED!F:F,'ALL 2019'!C225,AGRIFEED!E:E)</f>
        <v>0</v>
      </c>
      <c r="Y225" s="12">
        <f>+SUMIF(AMIP!F:F,'ALL 2019'!C225,AMIP!E:E)</f>
        <v>0</v>
      </c>
      <c r="Z225" s="12">
        <f>+SUMIF(ISF!F:F,'ALL 2019'!C225,ISF!F:F)</f>
        <v>0</v>
      </c>
      <c r="AA225" s="12">
        <f>+SUMIF(MABEL!F:F,'ALL 2019'!C225,MABEL!E:E)</f>
        <v>0</v>
      </c>
      <c r="AB225" s="124">
        <f>+SUMIF(DISCOI!G:G,'ALL 2019'!C225,DISCOI!F:F)</f>
        <v>0</v>
      </c>
      <c r="AC225" s="12">
        <f>+SUMIF(NMP!F:F,'ALL 2019'!C225,NMP!E:E)</f>
        <v>0</v>
      </c>
      <c r="AD225" s="12">
        <f>+SUMIF('AMCHO '!F:F,'ALL 2019'!C225,'AMCHO '!E:E)</f>
        <v>0</v>
      </c>
      <c r="AE225" s="12">
        <f>SUMIF(CONFORTIS!G:G,'ALL 2019'!C225,CONFORTIS!F:F)</f>
        <v>0</v>
      </c>
      <c r="AF225" s="12">
        <f>+SUMIF('IRS IMMO'!G:G,'ALL 2019'!C225,'IRS IMMO'!F:F)</f>
        <v>0</v>
      </c>
      <c r="AG225" s="12">
        <f>SUMIF('United Malagasy'!F:F,'ALL 2019'!C225,'United Malagasy'!E:E)</f>
        <v>0</v>
      </c>
      <c r="AH225" s="12">
        <f>+SUMIF(AGRIVETAM!F:F,'ALL 2019'!C225,AGRIVETAM!E:E)</f>
        <v>0</v>
      </c>
      <c r="AI225" s="12">
        <f>+SUMIF(EUROPAINTS!F:F,'ALL 2019'!C225,EUROPAINTS!E:E)</f>
        <v>0</v>
      </c>
      <c r="AJ225" s="12">
        <f>SUMIF('CSS SAKAY'!F:F,'ALL 2019'!C225,'CSS SAKAY'!E:E)</f>
        <v>0</v>
      </c>
      <c r="AK225" s="77">
        <f>+SUMIF(AGRIMA!F:F,'ALL 2019'!C225,AGRIMA!E:E)</f>
        <v>0</v>
      </c>
      <c r="AL225" s="12">
        <f>+SUMIF(FERRIS!H:H,'ALL 2019'!C225,FERRIS!G:G)</f>
        <v>0</v>
      </c>
      <c r="AM225" s="12">
        <f>SUMIF(SEM!F:F,'ALL 2019'!C225,SEM!E:E)</f>
        <v>0</v>
      </c>
      <c r="AN225" s="12">
        <f>+SUMIF(Madatrade!F:F,'ALL 2019'!C225,Madatrade!E:E)</f>
        <v>0</v>
      </c>
      <c r="AO225" s="12">
        <f>+SUMIF('FIRST INVESTISSEMENT'!G:G,'ALL 2019'!C225,'FIRST INVESTISSEMENT'!F:F)</f>
        <v>0</v>
      </c>
    </row>
    <row r="226" spans="1:41" x14ac:dyDescent="0.25">
      <c r="A226" t="str">
        <f t="shared" si="7"/>
        <v>5</v>
      </c>
      <c r="B226" t="str">
        <f t="shared" si="8"/>
        <v>512</v>
      </c>
      <c r="C226" s="23">
        <v>51221000</v>
      </c>
      <c r="D226" s="23" t="s">
        <v>3262</v>
      </c>
      <c r="E226" s="24" t="s">
        <v>345</v>
      </c>
      <c r="F226" s="77">
        <v>0</v>
      </c>
      <c r="G226" s="77">
        <f>+SUMIF(AGRICORP!I:I,C226,AGRICORP!F:F)</f>
        <v>0</v>
      </c>
      <c r="H226" s="77">
        <f>+SUMIF(SMTP!D:D,'ALL 2019'!C226,SMTP!H:H)</f>
        <v>-379514356.96279901</v>
      </c>
      <c r="I226" s="77">
        <f>SUMIF(AGRIVET!G:G,C226,AGRIVET!F:F)</f>
        <v>-801011359.75</v>
      </c>
      <c r="J226" s="77">
        <f>+SUMIF(AGRIVAL!G:G,'ALL 2019'!C226,AGRIVAL!F:F)</f>
        <v>-878379341.34000003</v>
      </c>
      <c r="K226" s="77">
        <f>+SUMIF(AGRIKOBA!G:G,'ALL 2019'!C226,AGRIKOBA!F:F)</f>
        <v>0</v>
      </c>
      <c r="L226" s="77">
        <f>+SUMIF(LMOI!F:F,'ALL 2019'!C226,LMOI!E:E)</f>
        <v>0</v>
      </c>
      <c r="M226" s="12">
        <f>+SUMIF(TARTINE!G:G,'ALL 2019'!C226,TARTINE!F:F)</f>
        <v>0</v>
      </c>
      <c r="N226" s="12">
        <f>+SUMIF(IDF!F:F,'ALL 2019'!C226,IDF!E:E)</f>
        <v>46256538.240000002</v>
      </c>
      <c r="O226" s="12">
        <f>+SUMIF(RYA!G:G,C226,RYA!F:F)</f>
        <v>0</v>
      </c>
      <c r="P226" s="12">
        <f>+SUMIF('SCI NOAH'!G:G,'ALL 2019'!C226,'SCI NOAH'!F:F)</f>
        <v>0</v>
      </c>
      <c r="Q226" s="12">
        <f>+SUMIF(SIM!F:F,'ALL 2019'!C226,SIM!E:E)</f>
        <v>18210369.940001</v>
      </c>
      <c r="R226" s="147">
        <f>SUMIF('First Energy'!F:F,C226,'First Energy'!I:I)</f>
        <v>9231818.0299999993</v>
      </c>
      <c r="S226" s="147">
        <f>SUMIF('ID Motors'!G:G,C226,'ID Motors'!J:J)</f>
        <v>417184690.18000001</v>
      </c>
      <c r="T226" s="12">
        <f>+SUMIF('ID RENTAL'!G:G,'ALL 2019'!C226,'ID RENTAL'!F:F)</f>
        <v>0</v>
      </c>
      <c r="U226" s="124">
        <f>+SUMIF('MCM '!G:G,'ALL 2019'!C226,'MCM '!F:F)</f>
        <v>0</v>
      </c>
      <c r="V226" s="77">
        <f>+SUMIF(AGRIMOTORS!G:G,C226,AGRIMOTORS!F:F)</f>
        <v>0</v>
      </c>
      <c r="W226" s="12">
        <f>+SUMIF(BOVIMA!F:F,'ALL 2019'!C226,BOVIMA!E:E)</f>
        <v>17179077</v>
      </c>
      <c r="X226" s="12">
        <f>+SUMIF(AGRIFEED!F:F,'ALL 2019'!C226,AGRIFEED!E:E)</f>
        <v>0</v>
      </c>
      <c r="Y226" s="12">
        <f>+SUMIF(AMIP!F:F,'ALL 2019'!C226,AMIP!E:E)</f>
        <v>0</v>
      </c>
      <c r="Z226" s="12">
        <f>+SUMIF(ISF!F:F,'ALL 2019'!C226,ISF!F:F)</f>
        <v>0</v>
      </c>
      <c r="AA226" s="12">
        <f>+SUMIF(MABEL!F:F,'ALL 2019'!C226,MABEL!E:E)</f>
        <v>15080300.52</v>
      </c>
      <c r="AB226" s="124">
        <f>+SUMIF(DISCOI!G:G,'ALL 2019'!C226,DISCOI!F:F)</f>
        <v>45167605.890000001</v>
      </c>
      <c r="AC226" s="12">
        <f>+SUMIF(NMP!F:F,'ALL 2019'!C226,NMP!E:E)</f>
        <v>3828064.3100000299</v>
      </c>
      <c r="AD226" s="12">
        <f>+SUMIF('AMCHO '!F:F,'ALL 2019'!C226,'AMCHO '!E:E)</f>
        <v>0</v>
      </c>
      <c r="AE226" s="12">
        <f>SUMIF(CONFORTIS!G:G,'ALL 2019'!C226,CONFORTIS!F:F)</f>
        <v>0</v>
      </c>
      <c r="AF226" s="12">
        <f>+SUMIF('IRS IMMO'!G:G,'ALL 2019'!C226,'IRS IMMO'!F:F)</f>
        <v>0</v>
      </c>
      <c r="AG226" s="12">
        <f>SUMIF('United Malagasy'!F:F,'ALL 2019'!C226,'United Malagasy'!E:E)</f>
        <v>0</v>
      </c>
      <c r="AH226" s="12">
        <f>+SUMIF(AGRIVETAM!F:F,'ALL 2019'!C226,AGRIVETAM!E:E)</f>
        <v>0</v>
      </c>
      <c r="AI226" s="12">
        <f>+SUMIF(EUROPAINTS!F:F,'ALL 2019'!C226,EUROPAINTS!E:E)</f>
        <v>25961387.129999999</v>
      </c>
      <c r="AJ226" s="12">
        <f>SUMIF('CSS SAKAY'!F:F,'ALL 2019'!C226,'CSS SAKAY'!E:E)</f>
        <v>0</v>
      </c>
      <c r="AK226" s="77">
        <f>+SUMIF(AGRIMA!F:F,'ALL 2019'!C226,AGRIMA!E:E)</f>
        <v>0</v>
      </c>
      <c r="AL226" s="12">
        <f>+SUMIF(FERRIS!H:H,'ALL 2019'!C226,FERRIS!G:G)</f>
        <v>1373286401.98</v>
      </c>
      <c r="AM226" s="12">
        <f>SUMIF(SEM!F:F,'ALL 2019'!C226,SEM!E:E)</f>
        <v>0</v>
      </c>
      <c r="AN226" s="12">
        <f>+SUMIF(Madatrade!F:F,'ALL 2019'!C226,Madatrade!E:E)</f>
        <v>0</v>
      </c>
      <c r="AO226" s="12">
        <f>+SUMIF('FIRST INVESTISSEMENT'!G:G,'ALL 2019'!C226,'FIRST INVESTISSEMENT'!F:F)</f>
        <v>-67977.86</v>
      </c>
    </row>
    <row r="227" spans="1:41" x14ac:dyDescent="0.25">
      <c r="A227" t="str">
        <f t="shared" si="7"/>
        <v>5</v>
      </c>
      <c r="B227" t="str">
        <f t="shared" si="8"/>
        <v>512</v>
      </c>
      <c r="C227" s="61">
        <v>51222000</v>
      </c>
      <c r="D227" s="23" t="s">
        <v>3262</v>
      </c>
      <c r="E227" s="124" t="s">
        <v>2479</v>
      </c>
      <c r="F227" s="77"/>
      <c r="G227" s="77">
        <f>+SUMIF(AGRICORP!I:I,C227,AGRICORP!F:F)</f>
        <v>0</v>
      </c>
      <c r="H227" s="77">
        <f>+SUMIF(SMTP!D:D,'ALL 2019'!C227,SMTP!H:H)</f>
        <v>0</v>
      </c>
      <c r="I227" s="77">
        <f>SUMIF(AGRIVET!G:G,C227,AGRIVET!F:F)</f>
        <v>0</v>
      </c>
      <c r="J227" s="77">
        <f>+SUMIF(AGRIVAL!G:G,'ALL 2019'!C227,AGRIVAL!F:F)</f>
        <v>0</v>
      </c>
      <c r="M227" s="12"/>
      <c r="N227" s="12"/>
      <c r="O227" s="12"/>
      <c r="P227" s="12"/>
      <c r="Q227" s="12"/>
      <c r="R227" s="147">
        <f>SUMIF('First Energy'!F:F,C227,'First Energy'!I:I)</f>
        <v>0</v>
      </c>
      <c r="S227" s="147">
        <f>SUMIF('ID Motors'!G:G,C227,'ID Motors'!J:J)</f>
        <v>0</v>
      </c>
      <c r="T227" s="12">
        <f>+SUMIF('ID RENTAL'!G:G,'ALL 2019'!C227,'ID RENTAL'!F:F)</f>
        <v>0</v>
      </c>
      <c r="U227" s="124"/>
      <c r="V227" s="77">
        <f>+SUMIF(AGRIMOTORS!G:G,C227,AGRIMOTORS!F:F)</f>
        <v>0</v>
      </c>
      <c r="W227" s="12"/>
      <c r="X227" s="12"/>
      <c r="Y227" s="12"/>
      <c r="Z227" s="12"/>
      <c r="AA227" s="12">
        <f>+SUMIF(MABEL!F:F,'ALL 2019'!C227,MABEL!E:E)</f>
        <v>0</v>
      </c>
      <c r="AB227" s="124"/>
      <c r="AC227" s="12">
        <f>+SUMIF(NMP!F:F,'ALL 2019'!C227,NMP!E:E)</f>
        <v>2279106.15</v>
      </c>
      <c r="AD227" s="12">
        <f>+SUMIF('AMCHO '!F:F,'ALL 2019'!C227,'AMCHO '!E:E)</f>
        <v>0</v>
      </c>
      <c r="AE227" s="12">
        <f>SUMIF(CONFORTIS!G:G,'ALL 2019'!C227,CONFORTIS!F:F)</f>
        <v>0</v>
      </c>
      <c r="AF227" s="12">
        <f>+SUMIF('IRS IMMO'!G:G,'ALL 2019'!C227,'IRS IMMO'!F:F)</f>
        <v>0</v>
      </c>
      <c r="AG227" s="12">
        <f>SUMIF('United Malagasy'!F:F,'ALL 2019'!C227,'United Malagasy'!E:E)</f>
        <v>0</v>
      </c>
      <c r="AH227" s="12">
        <f>+SUMIF(AGRIVETAM!F:F,'ALL 2019'!C227,AGRIVETAM!E:E)</f>
        <v>0</v>
      </c>
      <c r="AI227" s="12">
        <f>+SUMIF(EUROPAINTS!F:F,'ALL 2019'!C227,EUROPAINTS!E:E)</f>
        <v>0</v>
      </c>
      <c r="AJ227" s="12">
        <f>SUMIF('CSS SAKAY'!F:F,'ALL 2019'!C227,'CSS SAKAY'!E:E)</f>
        <v>0</v>
      </c>
      <c r="AK227" s="77">
        <f>+SUMIF(AGRIMA!F:F,'ALL 2019'!C227,AGRIMA!E:E)</f>
        <v>0</v>
      </c>
      <c r="AL227" s="12">
        <f>+SUMIF(FERRIS!H:H,'ALL 2019'!C227,FERRIS!G:G)</f>
        <v>0</v>
      </c>
      <c r="AM227" s="12">
        <f>SUMIF(SEM!F:F,'ALL 2019'!C227,SEM!E:E)</f>
        <v>0</v>
      </c>
      <c r="AN227" s="12">
        <f>+SUMIF(Madatrade!F:F,'ALL 2019'!C227,Madatrade!E:E)</f>
        <v>0</v>
      </c>
      <c r="AO227" s="12">
        <f>+SUMIF('FIRST INVESTISSEMENT'!G:G,'ALL 2019'!C227,'FIRST INVESTISSEMENT'!F:F)</f>
        <v>0</v>
      </c>
    </row>
    <row r="228" spans="1:41" x14ac:dyDescent="0.25">
      <c r="A228" t="str">
        <f t="shared" si="7"/>
        <v>5</v>
      </c>
      <c r="B228" t="str">
        <f t="shared" si="8"/>
        <v>512</v>
      </c>
      <c r="C228" s="23">
        <v>51223000</v>
      </c>
      <c r="D228" s="23" t="s">
        <v>3262</v>
      </c>
      <c r="E228" s="124" t="s">
        <v>2480</v>
      </c>
      <c r="F228" s="77"/>
      <c r="G228" s="77">
        <f>+SUMIF(AGRICORP!I:I,C228,AGRICORP!F:F)</f>
        <v>0</v>
      </c>
      <c r="H228" s="77">
        <f>+SUMIF(SMTP!D:D,'ALL 2019'!C228,SMTP!H:H)</f>
        <v>0</v>
      </c>
      <c r="I228" s="77">
        <f>SUMIF(AGRIVET!G:G,C228,AGRIVET!F:F)</f>
        <v>0</v>
      </c>
      <c r="J228" s="77">
        <f>+SUMIF(AGRIVAL!G:G,'ALL 2019'!C228,AGRIVAL!F:F)</f>
        <v>0</v>
      </c>
      <c r="M228" s="12"/>
      <c r="N228" s="12"/>
      <c r="O228" s="12"/>
      <c r="P228" s="12"/>
      <c r="Q228" s="12"/>
      <c r="R228" s="147">
        <f>SUMIF('First Energy'!F:F,C228,'First Energy'!I:I)</f>
        <v>0</v>
      </c>
      <c r="S228" s="147">
        <f>SUMIF('ID Motors'!G:G,C228,'ID Motors'!J:J)</f>
        <v>0</v>
      </c>
      <c r="T228" s="12">
        <f>+SUMIF('ID RENTAL'!G:G,'ALL 2019'!C228,'ID RENTAL'!F:F)</f>
        <v>0</v>
      </c>
      <c r="U228" s="124"/>
      <c r="V228" s="77">
        <f>+SUMIF(AGRIMOTORS!G:G,C228,AGRIMOTORS!F:F)</f>
        <v>0</v>
      </c>
      <c r="W228" s="12"/>
      <c r="X228" s="12"/>
      <c r="Y228" s="12"/>
      <c r="Z228" s="12"/>
      <c r="AA228" s="12">
        <f>+SUMIF(MABEL!F:F,'ALL 2019'!C228,MABEL!E:E)</f>
        <v>0</v>
      </c>
      <c r="AB228" s="124"/>
      <c r="AC228" s="12">
        <f>+SUMIF(NMP!F:F,'ALL 2019'!C228,NMP!E:E)</f>
        <v>47521771.090000004</v>
      </c>
      <c r="AD228" s="12">
        <f>+SUMIF('AMCHO '!F:F,'ALL 2019'!C228,'AMCHO '!E:E)</f>
        <v>0</v>
      </c>
      <c r="AE228" s="12">
        <f>SUMIF(CONFORTIS!G:G,'ALL 2019'!C228,CONFORTIS!F:F)</f>
        <v>0</v>
      </c>
      <c r="AF228" s="12">
        <f>+SUMIF('IRS IMMO'!G:G,'ALL 2019'!C228,'IRS IMMO'!F:F)</f>
        <v>0</v>
      </c>
      <c r="AG228" s="12">
        <f>SUMIF('United Malagasy'!F:F,'ALL 2019'!C228,'United Malagasy'!E:E)</f>
        <v>0</v>
      </c>
      <c r="AH228" s="12">
        <f>+SUMIF(AGRIVETAM!F:F,'ALL 2019'!C228,AGRIVETAM!E:E)</f>
        <v>0</v>
      </c>
      <c r="AI228" s="12">
        <f>+SUMIF(EUROPAINTS!F:F,'ALL 2019'!C228,EUROPAINTS!E:E)</f>
        <v>0</v>
      </c>
      <c r="AJ228" s="12">
        <f>SUMIF('CSS SAKAY'!F:F,'ALL 2019'!C228,'CSS SAKAY'!E:E)</f>
        <v>0</v>
      </c>
      <c r="AK228" s="77">
        <f>+SUMIF(AGRIMA!F:F,'ALL 2019'!C228,AGRIMA!E:E)</f>
        <v>0</v>
      </c>
      <c r="AL228" s="12">
        <f>+SUMIF(FERRIS!H:H,'ALL 2019'!C228,FERRIS!G:G)</f>
        <v>0</v>
      </c>
      <c r="AM228" s="12">
        <f>SUMIF(SEM!F:F,'ALL 2019'!C228,SEM!E:E)</f>
        <v>0</v>
      </c>
      <c r="AN228" s="12">
        <f>+SUMIF(Madatrade!F:F,'ALL 2019'!C228,Madatrade!E:E)</f>
        <v>0</v>
      </c>
      <c r="AO228" s="12">
        <f>+SUMIF('FIRST INVESTISSEMENT'!G:G,'ALL 2019'!C228,'FIRST INVESTISSEMENT'!F:F)</f>
        <v>0</v>
      </c>
    </row>
    <row r="229" spans="1:41" x14ac:dyDescent="0.25">
      <c r="A229" t="str">
        <f t="shared" si="7"/>
        <v>5</v>
      </c>
      <c r="B229" t="str">
        <f t="shared" si="8"/>
        <v>512</v>
      </c>
      <c r="C229" s="23">
        <v>51231000</v>
      </c>
      <c r="D229" s="23" t="s">
        <v>3262</v>
      </c>
      <c r="E229" s="24" t="s">
        <v>347</v>
      </c>
      <c r="F229" s="77">
        <v>20905412.720000301</v>
      </c>
      <c r="G229" s="77">
        <f>+SUMIF(AGRICORP!I:I,C229,AGRICORP!F:F)</f>
        <v>0</v>
      </c>
      <c r="H229" s="77">
        <f>+SUMIF(SMTP!D:D,'ALL 2019'!C229,SMTP!H:H)</f>
        <v>-229778471.65880001</v>
      </c>
      <c r="I229" s="77">
        <f>SUMIF(AGRIVET!G:G,C229,AGRIVET!F:F)</f>
        <v>-272588028.07999998</v>
      </c>
      <c r="J229" s="77">
        <f>+SUMIF(AGRIVAL!G:G,'ALL 2019'!C229,AGRIVAL!F:F)</f>
        <v>557230106.11000001</v>
      </c>
      <c r="K229" s="77">
        <f>+SUMIF(AGRIKOBA!G:G,'ALL 2019'!C229,AGRIKOBA!F:F)</f>
        <v>0</v>
      </c>
      <c r="L229" s="77">
        <f>+SUMIF(LMOI!F:F,'ALL 2019'!C229,LMOI!E:E)</f>
        <v>0</v>
      </c>
      <c r="M229" s="12">
        <f>+SUMIF(TARTINE!G:G,'ALL 2019'!C229,TARTINE!F:F)</f>
        <v>540388.65</v>
      </c>
      <c r="N229" s="12">
        <f>+SUMIF(IDF!F:F,'ALL 2019'!C229,IDF!E:E)</f>
        <v>0</v>
      </c>
      <c r="O229" s="12">
        <f>+SUMIF(RYA!G:G,C229,RYA!F:F)</f>
        <v>0</v>
      </c>
      <c r="P229" s="12">
        <f>+SUMIF('SCI NOAH'!G:G,'ALL 2019'!C229,'SCI NOAH'!F:F)</f>
        <v>0</v>
      </c>
      <c r="Q229" s="12">
        <f>+SUMIF(SIM!F:F,'ALL 2019'!C229,SIM!E:E)</f>
        <v>0</v>
      </c>
      <c r="R229" s="147">
        <f>SUMIF('First Energy'!F:F,C229,'First Energy'!I:I)</f>
        <v>0</v>
      </c>
      <c r="S229" s="147">
        <f>SUMIF('ID Motors'!G:G,C229,'ID Motors'!J:J)</f>
        <v>386899549.00999999</v>
      </c>
      <c r="T229" s="12">
        <f>+SUMIF('ID RENTAL'!G:G,'ALL 2019'!C229,'ID RENTAL'!F:F)</f>
        <v>108785.56</v>
      </c>
      <c r="U229" s="124">
        <f>+SUMIF('MCM '!G:G,'ALL 2019'!C229,'MCM '!F:F)</f>
        <v>0</v>
      </c>
      <c r="V229" s="77">
        <f>+SUMIF(AGRIMOTORS!G:G,C229,AGRIMOTORS!F:F)</f>
        <v>0</v>
      </c>
      <c r="W229" s="12">
        <f>+SUMIF(BOVIMA!F:F,'ALL 2019'!C229,BOVIMA!E:E)</f>
        <v>0</v>
      </c>
      <c r="X229" s="12">
        <f>+SUMIF(AGRIFEED!F:F,'ALL 2019'!C229,AGRIFEED!E:E)</f>
        <v>15999658.52</v>
      </c>
      <c r="Y229" s="12">
        <f>+SUMIF(AMIP!F:F,'ALL 2019'!C229,AMIP!E:E)</f>
        <v>0</v>
      </c>
      <c r="Z229" s="12">
        <f>+SUMIF(ISF!F:F,'ALL 2019'!C229,ISF!F:F)</f>
        <v>0</v>
      </c>
      <c r="AA229" s="12">
        <f>+SUMIF(MABEL!F:F,'ALL 2019'!C229,MABEL!E:E)</f>
        <v>0</v>
      </c>
      <c r="AB229" s="124">
        <f>+SUMIF(DISCOI!G:G,'ALL 2019'!C229,DISCOI!F:F)</f>
        <v>0</v>
      </c>
      <c r="AC229" s="12">
        <f>+SUMIF(NMP!F:F,'ALL 2019'!C229,NMP!E:E)</f>
        <v>0</v>
      </c>
      <c r="AD229" s="12">
        <f>+SUMIF('AMCHO '!F:F,'ALL 2019'!C229,'AMCHO '!E:E)</f>
        <v>3013584.26</v>
      </c>
      <c r="AE229" s="12">
        <f>SUMIF(CONFORTIS!G:G,'ALL 2019'!C229,CONFORTIS!F:F)</f>
        <v>0</v>
      </c>
      <c r="AF229" s="12">
        <f>+SUMIF('IRS IMMO'!G:G,'ALL 2019'!C229,'IRS IMMO'!F:F)</f>
        <v>0</v>
      </c>
      <c r="AG229" s="12">
        <f>SUMIF('United Malagasy'!F:F,'ALL 2019'!C229,'United Malagasy'!E:E)</f>
        <v>0</v>
      </c>
      <c r="AH229" s="12">
        <f>+SUMIF(AGRIVETAM!F:F,'ALL 2019'!C229,AGRIVETAM!E:E)</f>
        <v>0</v>
      </c>
      <c r="AI229" s="12">
        <f>+SUMIF(EUROPAINTS!F:F,'ALL 2019'!C229,EUROPAINTS!E:E)</f>
        <v>0</v>
      </c>
      <c r="AJ229" s="12">
        <f>SUMIF('CSS SAKAY'!F:F,'ALL 2019'!C229,'CSS SAKAY'!E:E)</f>
        <v>12066408.300000001</v>
      </c>
      <c r="AK229" s="77">
        <f>+SUMIF(AGRIMA!F:F,'ALL 2019'!C229,AGRIMA!E:E)</f>
        <v>58975269.200000003</v>
      </c>
      <c r="AL229" s="12">
        <f>+SUMIF(FERRIS!H:H,'ALL 2019'!C229,FERRIS!G:G)</f>
        <v>0</v>
      </c>
      <c r="AM229" s="12">
        <f>SUMIF(SEM!F:F,'ALL 2019'!C229,SEM!E:E)</f>
        <v>338408310.92000002</v>
      </c>
      <c r="AN229" s="12">
        <f>+SUMIF(Madatrade!F:F,'ALL 2019'!C229,Madatrade!E:E)</f>
        <v>0</v>
      </c>
      <c r="AO229" s="12">
        <f>+SUMIF('FIRST INVESTISSEMENT'!G:G,'ALL 2019'!C229,'FIRST INVESTISSEMENT'!F:F)</f>
        <v>0</v>
      </c>
    </row>
    <row r="230" spans="1:41" x14ac:dyDescent="0.25">
      <c r="A230" t="str">
        <f t="shared" si="7"/>
        <v>5</v>
      </c>
      <c r="B230" t="str">
        <f t="shared" si="8"/>
        <v>512</v>
      </c>
      <c r="C230" s="23">
        <v>51231010</v>
      </c>
      <c r="D230" s="23" t="s">
        <v>3262</v>
      </c>
      <c r="E230" s="24" t="s">
        <v>2772</v>
      </c>
      <c r="F230" s="77">
        <v>0</v>
      </c>
      <c r="G230" s="77">
        <f>+SUMIF(AGRICORP!I:I,C230,AGRICORP!F:F)</f>
        <v>0</v>
      </c>
      <c r="H230" s="77">
        <f>+SUMIF(SMTP!D:D,'ALL 2019'!C230,SMTP!H:H)</f>
        <v>0</v>
      </c>
      <c r="I230" s="77">
        <f>SUMIF(AGRIVET!G:G,C230,AGRIVET!F:F)</f>
        <v>0</v>
      </c>
      <c r="J230" s="77">
        <f>+SUMIF(AGRIVAL!G:G,'ALL 2019'!C230,AGRIVAL!F:F)</f>
        <v>0</v>
      </c>
      <c r="K230" s="77">
        <f>+SUMIF(AGRIKOBA!G:G,'ALL 2019'!C230,AGRIKOBA!F:F)</f>
        <v>0</v>
      </c>
      <c r="L230" s="77">
        <f>+SUMIF(LMOI!F:F,'ALL 2019'!C230,LMOI!E:E)</f>
        <v>0</v>
      </c>
      <c r="M230" s="12">
        <f>+SUMIF(TARTINE!G:G,'ALL 2019'!C230,TARTINE!F:F)</f>
        <v>0</v>
      </c>
      <c r="N230" s="12">
        <f>+SUMIF(IDF!F:F,'ALL 2019'!C230,IDF!E:E)</f>
        <v>0</v>
      </c>
      <c r="O230" s="12">
        <f>+SUMIF(RYA!G:G,C230,RYA!F:F)</f>
        <v>0</v>
      </c>
      <c r="P230" s="12">
        <f>+SUMIF('SCI NOAH'!G:G,'ALL 2019'!C230,'SCI NOAH'!F:F)</f>
        <v>0</v>
      </c>
      <c r="Q230" s="12">
        <f>+SUMIF(SIM!F:F,'ALL 2019'!C230,SIM!E:E)</f>
        <v>0</v>
      </c>
      <c r="R230" s="147">
        <f>SUMIF('First Energy'!F:F,C230,'First Energy'!I:I)</f>
        <v>0</v>
      </c>
      <c r="S230" s="147">
        <f>SUMIF('ID Motors'!G:G,C230,'ID Motors'!J:J)</f>
        <v>0</v>
      </c>
      <c r="T230" s="12">
        <f>+SUMIF('ID RENTAL'!G:G,'ALL 2019'!C230,'ID RENTAL'!F:F)</f>
        <v>0</v>
      </c>
      <c r="U230" s="124">
        <f>+SUMIF('MCM '!G:G,'ALL 2019'!C230,'MCM '!F:F)</f>
        <v>0</v>
      </c>
      <c r="V230" s="77">
        <f>+SUMIF(AGRIMOTORS!G:G,C230,AGRIMOTORS!F:F)</f>
        <v>0</v>
      </c>
      <c r="W230" s="12">
        <f>+SUMIF(BOVIMA!F:F,'ALL 2019'!C230,BOVIMA!E:E)</f>
        <v>0</v>
      </c>
      <c r="X230" s="12">
        <f>+SUMIF(AGRIFEED!F:F,'ALL 2019'!C230,AGRIFEED!E:E)</f>
        <v>0</v>
      </c>
      <c r="Y230" s="12">
        <f>+SUMIF(AMIP!F:F,'ALL 2019'!C230,AMIP!E:E)</f>
        <v>0</v>
      </c>
      <c r="Z230" s="12">
        <f>+SUMIF(ISF!F:F,'ALL 2019'!C230,ISF!F:F)</f>
        <v>0</v>
      </c>
      <c r="AA230" s="12">
        <f>+SUMIF(MABEL!F:F,'ALL 2019'!C230,MABEL!E:E)</f>
        <v>0</v>
      </c>
      <c r="AB230" s="124">
        <f>+SUMIF(DISCOI!G:G,'ALL 2019'!C230,DISCOI!F:F)</f>
        <v>0</v>
      </c>
      <c r="AC230" s="12">
        <f>+SUMIF(NMP!F:F,'ALL 2019'!C230,NMP!E:E)</f>
        <v>0</v>
      </c>
      <c r="AD230" s="12">
        <f>+SUMIF('AMCHO '!F:F,'ALL 2019'!C230,'AMCHO '!E:E)</f>
        <v>0</v>
      </c>
      <c r="AE230" s="12">
        <f>SUMIF(CONFORTIS!G:G,'ALL 2019'!C230,CONFORTIS!F:F)</f>
        <v>0</v>
      </c>
      <c r="AF230" s="12">
        <f>+SUMIF('IRS IMMO'!G:G,'ALL 2019'!C230,'IRS IMMO'!F:F)</f>
        <v>0</v>
      </c>
      <c r="AG230" s="12">
        <f>SUMIF('United Malagasy'!F:F,'ALL 2019'!C230,'United Malagasy'!E:E)</f>
        <v>0</v>
      </c>
      <c r="AH230" s="12">
        <f>+SUMIF(AGRIVETAM!F:F,'ALL 2019'!C230,AGRIVETAM!E:E)</f>
        <v>0</v>
      </c>
      <c r="AI230" s="12">
        <f>+SUMIF(EUROPAINTS!F:F,'ALL 2019'!C230,EUROPAINTS!E:E)</f>
        <v>0</v>
      </c>
      <c r="AJ230" s="12">
        <f>SUMIF('CSS SAKAY'!F:F,'ALL 2019'!C230,'CSS SAKAY'!E:E)</f>
        <v>10268251.949999999</v>
      </c>
      <c r="AK230" s="77">
        <f>+SUMIF(AGRIMA!F:F,'ALL 2019'!C230,AGRIMA!E:E)</f>
        <v>0</v>
      </c>
      <c r="AL230" s="12">
        <f>+SUMIF(FERRIS!H:H,'ALL 2019'!C230,FERRIS!G:G)</f>
        <v>0</v>
      </c>
      <c r="AM230" s="12">
        <f>SUMIF(SEM!F:F,'ALL 2019'!C230,SEM!E:E)</f>
        <v>0</v>
      </c>
      <c r="AN230" s="12">
        <f>+SUMIF(Madatrade!F:F,'ALL 2019'!C230,Madatrade!E:E)</f>
        <v>0</v>
      </c>
      <c r="AO230" s="12">
        <f>+SUMIF('FIRST INVESTISSEMENT'!G:G,'ALL 2019'!C230,'FIRST INVESTISSEMENT'!F:F)</f>
        <v>0</v>
      </c>
    </row>
    <row r="231" spans="1:41" x14ac:dyDescent="0.25">
      <c r="A231" t="str">
        <f t="shared" si="7"/>
        <v>5</v>
      </c>
      <c r="B231" t="str">
        <f t="shared" si="8"/>
        <v>512</v>
      </c>
      <c r="C231" s="23">
        <v>51241000</v>
      </c>
      <c r="D231" s="23" t="s">
        <v>3262</v>
      </c>
      <c r="E231" s="24" t="s">
        <v>159</v>
      </c>
      <c r="F231" s="77">
        <v>-28317449.639999401</v>
      </c>
      <c r="G231" s="77">
        <f>+SUMIF(AGRICORP!I:I,C231,AGRICORP!F:F)</f>
        <v>708815.79</v>
      </c>
      <c r="H231" s="77">
        <f>+SUMIF(SMTP!D:D,'ALL 2019'!C231,SMTP!H:H)</f>
        <v>-306345582.92149901</v>
      </c>
      <c r="I231" s="77">
        <f>SUMIF(AGRIVET!G:G,C231,AGRIVET!F:F)</f>
        <v>-562636174.85000002</v>
      </c>
      <c r="J231" s="77">
        <f>+SUMIF(AGRIVAL!G:G,'ALL 2019'!C231,AGRIVAL!F:F)</f>
        <v>-163021185.09</v>
      </c>
      <c r="K231" s="77">
        <f>+SUMIF(AGRIKOBA!G:G,'ALL 2019'!C231,AGRIKOBA!F:F)</f>
        <v>0</v>
      </c>
      <c r="L231" s="77">
        <f>+SUMIF(LMOI!F:F,'ALL 2019'!C231,LMOI!E:E)</f>
        <v>0</v>
      </c>
      <c r="M231" s="12">
        <f>+SUMIF(TARTINE!G:G,'ALL 2019'!C231,TARTINE!F:F)</f>
        <v>301913913.99000001</v>
      </c>
      <c r="N231" s="12">
        <f>+SUMIF(IDF!F:F,'ALL 2019'!C231,IDF!E:E)</f>
        <v>95005413.299999997</v>
      </c>
      <c r="O231" s="12">
        <f>+SUMIF(RYA!G:G,C231,RYA!F:F)</f>
        <v>0</v>
      </c>
      <c r="P231" s="12">
        <f>+SUMIF('SCI NOAH'!G:G,'ALL 2019'!C231,'SCI NOAH'!F:F)</f>
        <v>4792092.91</v>
      </c>
      <c r="Q231" s="12">
        <f>+SUMIF(SIM!F:F,'ALL 2019'!C231,SIM!E:E)</f>
        <v>0</v>
      </c>
      <c r="R231" s="147">
        <f>SUMIF('First Energy'!F:F,C231,'First Energy'!I:I)</f>
        <v>-1181412406.46</v>
      </c>
      <c r="S231" s="147">
        <f>SUMIF('ID Motors'!G:G,C231,'ID Motors'!J:J)</f>
        <v>-814284668.30999994</v>
      </c>
      <c r="T231" s="12">
        <f>+SUMIF('ID RENTAL'!G:G,'ALL 2019'!C231,'ID RENTAL'!F:F)</f>
        <v>8913880.8000000007</v>
      </c>
      <c r="U231" s="124">
        <f>+SUMIF('MCM '!G:G,'ALL 2019'!C231,'MCM '!F:F)</f>
        <v>-135697267.34047303</v>
      </c>
      <c r="V231" s="77">
        <f>+SUMIF(AGRIMOTORS!G:G,C231,AGRIMOTORS!F:F)</f>
        <v>161692423.22</v>
      </c>
      <c r="W231" s="12">
        <f>+SUMIF(BOVIMA!F:F,'ALL 2019'!C231,BOVIMA!E:E)</f>
        <v>114428192</v>
      </c>
      <c r="X231" s="12">
        <f>+SUMIF(AGRIFEED!F:F,'ALL 2019'!C231,AGRIFEED!E:E)</f>
        <v>10985831.960000001</v>
      </c>
      <c r="Y231" s="12">
        <f>+SUMIF(AMIP!F:F,'ALL 2019'!C231,AMIP!E:E)</f>
        <v>0</v>
      </c>
      <c r="Z231" s="12">
        <f>+SUMIF(ISF!F:F,'ALL 2019'!C231,ISF!F:F)</f>
        <v>0</v>
      </c>
      <c r="AA231" s="12">
        <f>+SUMIF(MABEL!F:F,'ALL 2019'!C231,MABEL!E:E)</f>
        <v>36949246.360000201</v>
      </c>
      <c r="AB231" s="124">
        <f>+SUMIF(DISCOI!G:G,'ALL 2019'!C231,DISCOI!F:F)</f>
        <v>0</v>
      </c>
      <c r="AC231" s="12">
        <f>+SUMIF(NMP!F:F,'ALL 2019'!C231,NMP!E:E)</f>
        <v>0</v>
      </c>
      <c r="AD231" s="12">
        <f>+SUMIF('AMCHO '!F:F,'ALL 2019'!C231,'AMCHO '!E:E)</f>
        <v>0</v>
      </c>
      <c r="AE231" s="12">
        <f>SUMIF(CONFORTIS!G:G,'ALL 2019'!C231,CONFORTIS!F:F)</f>
        <v>708812.04</v>
      </c>
      <c r="AF231" s="12">
        <f>+SUMIF('IRS IMMO'!G:G,'ALL 2019'!C231,'IRS IMMO'!F:F)</f>
        <v>0</v>
      </c>
      <c r="AG231" s="12">
        <f>SUMIF('United Malagasy'!F:F,'ALL 2019'!C231,'United Malagasy'!E:E)</f>
        <v>-81068193.290000007</v>
      </c>
      <c r="AH231" s="12">
        <f>+SUMIF(AGRIVETAM!F:F,'ALL 2019'!C231,AGRIVETAM!E:E)</f>
        <v>739080994.06999004</v>
      </c>
      <c r="AI231" s="12">
        <f>+SUMIF(EUROPAINTS!F:F,'ALL 2019'!C231,EUROPAINTS!E:E)</f>
        <v>0</v>
      </c>
      <c r="AJ231" s="12">
        <f>SUMIF('CSS SAKAY'!F:F,'ALL 2019'!C231,'CSS SAKAY'!E:E)</f>
        <v>0</v>
      </c>
      <c r="AK231" s="77">
        <f>+SUMIF(AGRIMA!F:F,'ALL 2019'!C231,AGRIMA!E:E)</f>
        <v>0</v>
      </c>
      <c r="AL231" s="12">
        <f>+SUMIF(FERRIS!H:H,'ALL 2019'!C231,FERRIS!G:G)</f>
        <v>0</v>
      </c>
      <c r="AM231" s="12">
        <f>SUMIF(SEM!F:F,'ALL 2019'!C231,SEM!E:E)</f>
        <v>230515500.56</v>
      </c>
      <c r="AN231" s="12">
        <f>+SUMIF(Madatrade!F:F,'ALL 2019'!C231,Madatrade!E:E)</f>
        <v>456722646.74000001</v>
      </c>
      <c r="AO231" s="12">
        <f>+SUMIF('FIRST INVESTISSEMENT'!G:G,'ALL 2019'!C231,'FIRST INVESTISSEMENT'!F:F)</f>
        <v>140758514.72</v>
      </c>
    </row>
    <row r="232" spans="1:41" x14ac:dyDescent="0.25">
      <c r="A232" t="str">
        <f t="shared" si="7"/>
        <v>5</v>
      </c>
      <c r="B232" t="str">
        <f t="shared" si="8"/>
        <v>512</v>
      </c>
      <c r="C232" s="18">
        <v>51242000</v>
      </c>
      <c r="D232" s="23" t="s">
        <v>3262</v>
      </c>
      <c r="E232" s="28" t="s">
        <v>2356</v>
      </c>
      <c r="G232" s="77">
        <f>+SUMIF(AGRICORP!I:I,C232,AGRICORP!F:F)</f>
        <v>0</v>
      </c>
      <c r="H232" s="77">
        <f>+SUMIF(SMTP!D:D,'ALL 2019'!C232,SMTP!H:H)</f>
        <v>0</v>
      </c>
      <c r="I232" s="77">
        <f>SUMIF(AGRIVET!G:G,C232,AGRIVET!F:F)</f>
        <v>0</v>
      </c>
      <c r="J232" s="77">
        <f>+SUMIF(AGRIVAL!G:G,'ALL 2019'!C232,AGRIVAL!F:F)</f>
        <v>-16819935.120000001</v>
      </c>
      <c r="K232" s="77">
        <f>+SUMIF(AGRIKOBA!G:G,'ALL 2019'!C232,AGRIKOBA!F:F)</f>
        <v>0</v>
      </c>
      <c r="L232" s="77">
        <f>+SUMIF(LMOI!F:F,'ALL 2019'!C232,LMOI!E:E)</f>
        <v>0</v>
      </c>
      <c r="M232" s="12">
        <f>+SUMIF(TARTINE!G:G,'ALL 2019'!C232,TARTINE!F:F)</f>
        <v>0</v>
      </c>
      <c r="N232" s="12">
        <f>+SUMIF(IDF!F:F,'ALL 2019'!C232,IDF!E:E)</f>
        <v>0</v>
      </c>
      <c r="O232" s="12">
        <f>+SUMIF(RYA!G:G,C232,RYA!F:F)</f>
        <v>0</v>
      </c>
      <c r="P232" s="12">
        <f>+SUMIF('SCI NOAH'!G:G,'ALL 2019'!C232,'SCI NOAH'!F:F)</f>
        <v>0</v>
      </c>
      <c r="Q232" s="12">
        <f>+SUMIF(SIM!F:F,'ALL 2019'!C232,SIM!E:E)</f>
        <v>0</v>
      </c>
      <c r="R232" s="147">
        <f>SUMIF('First Energy'!F:F,C232,'First Energy'!I:I)</f>
        <v>0</v>
      </c>
      <c r="S232" s="147">
        <f>SUMIF('ID Motors'!G:G,C232,'ID Motors'!J:J)</f>
        <v>0</v>
      </c>
      <c r="T232" s="12">
        <f>+SUMIF('ID RENTAL'!G:G,'ALL 2019'!C232,'ID RENTAL'!F:F)</f>
        <v>0</v>
      </c>
      <c r="U232" s="124">
        <f>+SUMIF('MCM '!G:G,'ALL 2019'!C232,'MCM '!F:F)</f>
        <v>0</v>
      </c>
      <c r="V232" s="77">
        <f>+SUMIF(AGRIMOTORS!G:G,C232,AGRIMOTORS!F:F)</f>
        <v>0</v>
      </c>
      <c r="W232" s="12">
        <f>+SUMIF(BOVIMA!F:F,'ALL 2019'!C232,BOVIMA!E:E)</f>
        <v>205086895</v>
      </c>
      <c r="X232" s="12">
        <f>+SUMIF(AGRIFEED!F:F,'ALL 2019'!C232,AGRIFEED!E:E)</f>
        <v>0</v>
      </c>
      <c r="Y232" s="12">
        <f>+SUMIF(AMIP!F:F,'ALL 2019'!C232,AMIP!E:E)</f>
        <v>0</v>
      </c>
      <c r="Z232" s="12">
        <f>+SUMIF(ISF!F:F,'ALL 2019'!C232,ISF!F:F)</f>
        <v>0</v>
      </c>
      <c r="AA232" s="12">
        <f>+SUMIF(MABEL!F:F,'ALL 2019'!C232,MABEL!E:E)</f>
        <v>277815267.48000002</v>
      </c>
      <c r="AB232" s="124">
        <f>+SUMIF(DISCOI!G:G,'ALL 2019'!C232,DISCOI!F:F)</f>
        <v>0</v>
      </c>
      <c r="AC232" s="12">
        <f>+SUMIF(NMP!F:F,'ALL 2019'!C232,NMP!E:E)</f>
        <v>0</v>
      </c>
      <c r="AD232" s="12">
        <f>+SUMIF('AMCHO '!F:F,'ALL 2019'!C232,'AMCHO '!E:E)</f>
        <v>0</v>
      </c>
      <c r="AE232" s="12">
        <f>SUMIF(CONFORTIS!G:G,'ALL 2019'!C232,CONFORTIS!F:F)</f>
        <v>0</v>
      </c>
      <c r="AF232" s="12">
        <f>+SUMIF('IRS IMMO'!G:G,'ALL 2019'!C232,'IRS IMMO'!F:F)</f>
        <v>0</v>
      </c>
      <c r="AG232" s="12">
        <f>SUMIF('United Malagasy'!F:F,'ALL 2019'!C232,'United Malagasy'!E:E)</f>
        <v>0</v>
      </c>
      <c r="AH232" s="12">
        <f>+SUMIF(AGRIVETAM!F:F,'ALL 2019'!C232,AGRIVETAM!E:E)</f>
        <v>0</v>
      </c>
      <c r="AI232" s="12">
        <f>+SUMIF(EUROPAINTS!F:F,'ALL 2019'!C232,EUROPAINTS!E:E)</f>
        <v>0</v>
      </c>
      <c r="AJ232" s="12">
        <f>SUMIF('CSS SAKAY'!F:F,'ALL 2019'!C232,'CSS SAKAY'!E:E)</f>
        <v>0</v>
      </c>
      <c r="AK232" s="77">
        <f>+SUMIF(AGRIMA!F:F,'ALL 2019'!C232,AGRIMA!E:E)</f>
        <v>0</v>
      </c>
      <c r="AL232" s="12">
        <f>+SUMIF(FERRIS!H:H,'ALL 2019'!C232,FERRIS!G:G)</f>
        <v>0</v>
      </c>
      <c r="AM232" s="12">
        <f>SUMIF(SEM!F:F,'ALL 2019'!C232,SEM!E:E)</f>
        <v>0</v>
      </c>
      <c r="AN232" s="12">
        <f>+SUMIF(Madatrade!F:F,'ALL 2019'!C232,Madatrade!E:E)</f>
        <v>0</v>
      </c>
      <c r="AO232" s="12">
        <f>+SUMIF('FIRST INVESTISSEMENT'!G:G,'ALL 2019'!C232,'FIRST INVESTISSEMENT'!F:F)</f>
        <v>0</v>
      </c>
    </row>
    <row r="233" spans="1:41" x14ac:dyDescent="0.25">
      <c r="A233" t="str">
        <f t="shared" si="7"/>
        <v>5</v>
      </c>
      <c r="B233" t="str">
        <f t="shared" si="8"/>
        <v>512</v>
      </c>
      <c r="C233" s="18">
        <v>51243000</v>
      </c>
      <c r="D233" s="23" t="s">
        <v>3262</v>
      </c>
      <c r="E233" s="28" t="s">
        <v>2357</v>
      </c>
      <c r="G233" s="77">
        <f>+SUMIF(AGRICORP!I:I,C233,AGRICORP!F:F)</f>
        <v>0</v>
      </c>
      <c r="H233" s="77">
        <f>+SUMIF(SMTP!D:D,'ALL 2019'!C233,SMTP!H:H)</f>
        <v>0</v>
      </c>
      <c r="I233" s="77">
        <f>SUMIF(AGRIVET!G:G,C233,AGRIVET!F:F)</f>
        <v>0</v>
      </c>
      <c r="J233" s="77">
        <f>+SUMIF(AGRIVAL!G:G,'ALL 2019'!C233,AGRIVAL!F:F)</f>
        <v>0</v>
      </c>
      <c r="K233" s="77">
        <f>+SUMIF(AGRIKOBA!G:G,'ALL 2019'!C233,AGRIKOBA!F:F)</f>
        <v>0</v>
      </c>
      <c r="L233" s="77">
        <f>+SUMIF(LMOI!F:F,'ALL 2019'!C233,LMOI!E:E)</f>
        <v>0</v>
      </c>
      <c r="M233" s="12">
        <f>+SUMIF(TARTINE!G:G,'ALL 2019'!C233,TARTINE!F:F)</f>
        <v>0</v>
      </c>
      <c r="N233" s="12">
        <f>+SUMIF(IDF!F:F,'ALL 2019'!C233,IDF!E:E)</f>
        <v>0</v>
      </c>
      <c r="O233" s="12">
        <f>+SUMIF(RYA!G:G,C233,RYA!F:F)</f>
        <v>0</v>
      </c>
      <c r="P233" s="12">
        <f>+SUMIF('SCI NOAH'!G:G,'ALL 2019'!C233,'SCI NOAH'!F:F)</f>
        <v>0</v>
      </c>
      <c r="Q233" s="12">
        <f>+SUMIF(SIM!F:F,'ALL 2019'!C233,SIM!E:E)</f>
        <v>0</v>
      </c>
      <c r="R233" s="147">
        <f>SUMIF('First Energy'!F:F,C233,'First Energy'!I:I)</f>
        <v>0</v>
      </c>
      <c r="S233" s="147">
        <f>SUMIF('ID Motors'!G:G,C233,'ID Motors'!J:J)</f>
        <v>0</v>
      </c>
      <c r="T233" s="12">
        <f>+SUMIF('ID RENTAL'!G:G,'ALL 2019'!C233,'ID RENTAL'!F:F)</f>
        <v>0</v>
      </c>
      <c r="U233" s="124">
        <f>+SUMIF('MCM '!G:G,'ALL 2019'!C233,'MCM '!F:F)</f>
        <v>0</v>
      </c>
      <c r="V233" s="77">
        <f>+SUMIF(AGRIMOTORS!G:G,C233,AGRIMOTORS!F:F)</f>
        <v>0</v>
      </c>
      <c r="W233" s="12">
        <f>+SUMIF(BOVIMA!F:F,'ALL 2019'!C233,BOVIMA!E:E)</f>
        <v>1109693009</v>
      </c>
      <c r="X233" s="12">
        <f>+SUMIF(AGRIFEED!F:F,'ALL 2019'!C233,AGRIFEED!E:E)</f>
        <v>0</v>
      </c>
      <c r="Y233" s="12">
        <f>+SUMIF(AMIP!F:F,'ALL 2019'!C233,AMIP!E:E)</f>
        <v>0</v>
      </c>
      <c r="Z233" s="12">
        <f>+SUMIF(ISF!F:F,'ALL 2019'!C233,ISF!F:F)</f>
        <v>0</v>
      </c>
      <c r="AA233" s="12">
        <f>+SUMIF(MABEL!F:F,'ALL 2019'!C233,MABEL!E:E)</f>
        <v>0</v>
      </c>
      <c r="AB233" s="124">
        <f>+SUMIF(DISCOI!G:G,'ALL 2019'!C233,DISCOI!F:F)</f>
        <v>0</v>
      </c>
      <c r="AC233" s="12">
        <f>+SUMIF(NMP!F:F,'ALL 2019'!C233,NMP!E:E)</f>
        <v>0</v>
      </c>
      <c r="AD233" s="12">
        <f>+SUMIF('AMCHO '!F:F,'ALL 2019'!C233,'AMCHO '!E:E)</f>
        <v>0</v>
      </c>
      <c r="AE233" s="12">
        <f>SUMIF(CONFORTIS!G:G,'ALL 2019'!C233,CONFORTIS!F:F)</f>
        <v>0</v>
      </c>
      <c r="AF233" s="12">
        <f>+SUMIF('IRS IMMO'!G:G,'ALL 2019'!C233,'IRS IMMO'!F:F)</f>
        <v>0</v>
      </c>
      <c r="AG233" s="12">
        <f>SUMIF('United Malagasy'!F:F,'ALL 2019'!C233,'United Malagasy'!E:E)</f>
        <v>0</v>
      </c>
      <c r="AH233" s="12">
        <f>+SUMIF(AGRIVETAM!F:F,'ALL 2019'!C233,AGRIVETAM!E:E)</f>
        <v>0</v>
      </c>
      <c r="AI233" s="12">
        <f>+SUMIF(EUROPAINTS!F:F,'ALL 2019'!C233,EUROPAINTS!E:E)</f>
        <v>0</v>
      </c>
      <c r="AJ233" s="12">
        <f>SUMIF('CSS SAKAY'!F:F,'ALL 2019'!C233,'CSS SAKAY'!E:E)</f>
        <v>0</v>
      </c>
      <c r="AK233" s="77">
        <f>+SUMIF(AGRIMA!F:F,'ALL 2019'!C233,AGRIMA!E:E)</f>
        <v>0</v>
      </c>
      <c r="AL233" s="12">
        <f>+SUMIF(FERRIS!H:H,'ALL 2019'!C233,FERRIS!G:G)</f>
        <v>0</v>
      </c>
      <c r="AM233" s="12">
        <f>SUMIF(SEM!F:F,'ALL 2019'!C233,SEM!E:E)</f>
        <v>-188944.49</v>
      </c>
      <c r="AN233" s="12">
        <f>+SUMIF(Madatrade!F:F,'ALL 2019'!C233,Madatrade!E:E)</f>
        <v>0</v>
      </c>
      <c r="AO233" s="12">
        <f>+SUMIF('FIRST INVESTISSEMENT'!G:G,'ALL 2019'!C233,'FIRST INVESTISSEMENT'!F:F)</f>
        <v>0</v>
      </c>
    </row>
    <row r="234" spans="1:41" x14ac:dyDescent="0.25">
      <c r="A234" t="str">
        <f t="shared" si="7"/>
        <v>5</v>
      </c>
      <c r="B234" t="str">
        <f t="shared" si="8"/>
        <v>512</v>
      </c>
      <c r="C234" s="18">
        <v>51244000</v>
      </c>
      <c r="D234" s="23" t="s">
        <v>3262</v>
      </c>
      <c r="E234" s="28" t="s">
        <v>2464</v>
      </c>
      <c r="G234" s="77">
        <f>+SUMIF(AGRICORP!I:I,C234,AGRICORP!F:F)</f>
        <v>0</v>
      </c>
      <c r="H234" s="77">
        <f>+SUMIF(SMTP!D:D,'ALL 2019'!C234,SMTP!H:H)</f>
        <v>0</v>
      </c>
      <c r="I234" s="77">
        <f>SUMIF(AGRIVET!G:G,C234,AGRIVET!F:F)</f>
        <v>0</v>
      </c>
      <c r="J234" s="77">
        <f>+SUMIF(AGRIVAL!G:G,'ALL 2019'!C234,AGRIVAL!F:F)</f>
        <v>0</v>
      </c>
      <c r="K234" s="77">
        <f>+SUMIF(AGRIKOBA!G:G,'ALL 2019'!C234,AGRIKOBA!F:F)</f>
        <v>0</v>
      </c>
      <c r="L234" s="77">
        <f>+SUMIF(LMOI!F:F,'ALL 2019'!C234,LMOI!E:E)</f>
        <v>0</v>
      </c>
      <c r="M234" s="12">
        <f>+SUMIF(TARTINE!G:G,'ALL 2019'!C234,TARTINE!F:F)</f>
        <v>0</v>
      </c>
      <c r="N234" s="12">
        <f>+SUMIF(IDF!F:F,'ALL 2019'!C234,IDF!E:E)</f>
        <v>0</v>
      </c>
      <c r="O234" s="12">
        <f>+SUMIF(RYA!G:G,C234,RYA!F:F)</f>
        <v>0</v>
      </c>
      <c r="P234" s="12">
        <f>+SUMIF('SCI NOAH'!G:G,'ALL 2019'!C234,'SCI NOAH'!F:F)</f>
        <v>0</v>
      </c>
      <c r="Q234" s="12">
        <f>+SUMIF(SIM!F:F,'ALL 2019'!C234,SIM!E:E)</f>
        <v>0</v>
      </c>
      <c r="R234" s="147">
        <f>SUMIF('First Energy'!F:F,C234,'First Energy'!I:I)</f>
        <v>0</v>
      </c>
      <c r="S234" s="147">
        <f>SUMIF('ID Motors'!G:G,C234,'ID Motors'!J:J)</f>
        <v>0</v>
      </c>
      <c r="T234" s="12">
        <f>+SUMIF('ID RENTAL'!G:G,'ALL 2019'!C234,'ID RENTAL'!F:F)</f>
        <v>0</v>
      </c>
      <c r="U234" s="124">
        <f>+SUMIF('MCM '!G:G,'ALL 2019'!C234,'MCM '!F:F)</f>
        <v>0</v>
      </c>
      <c r="V234" s="77">
        <f>+SUMIF(AGRIMOTORS!G:G,C234,AGRIMOTORS!F:F)</f>
        <v>0</v>
      </c>
      <c r="W234" s="12">
        <f>+SUMIF(BOVIMA!F:F,'ALL 2019'!C234,BOVIMA!E:E)</f>
        <v>0</v>
      </c>
      <c r="X234" s="12">
        <f>+SUMIF(AGRIFEED!F:F,'ALL 2019'!C234,AGRIFEED!E:E)</f>
        <v>0</v>
      </c>
      <c r="Y234" s="12">
        <f>+SUMIF(AMIP!F:F,'ALL 2019'!C234,AMIP!E:E)</f>
        <v>7000639.0700000003</v>
      </c>
      <c r="Z234" s="12">
        <f>+SUMIF(ISF!F:F,'ALL 2019'!C234,ISF!F:F)</f>
        <v>0</v>
      </c>
      <c r="AA234" s="12">
        <f>+SUMIF(MABEL!F:F,'ALL 2019'!C234,MABEL!E:E)</f>
        <v>0</v>
      </c>
      <c r="AB234" s="124">
        <f>+SUMIF(DISCOI!G:G,'ALL 2019'!C234,DISCOI!F:F)</f>
        <v>0</v>
      </c>
      <c r="AC234" s="12">
        <f>+SUMIF(NMP!F:F,'ALL 2019'!C234,NMP!E:E)</f>
        <v>0</v>
      </c>
      <c r="AD234" s="12">
        <f>+SUMIF('AMCHO '!F:F,'ALL 2019'!C234,'AMCHO '!E:E)</f>
        <v>-330554440.08999997</v>
      </c>
      <c r="AE234" s="12">
        <f>SUMIF(CONFORTIS!G:G,'ALL 2019'!C234,CONFORTIS!F:F)</f>
        <v>0</v>
      </c>
      <c r="AF234" s="12">
        <f>+SUMIF('IRS IMMO'!G:G,'ALL 2019'!C234,'IRS IMMO'!F:F)</f>
        <v>0</v>
      </c>
      <c r="AG234" s="12">
        <f>SUMIF('United Malagasy'!F:F,'ALL 2019'!C234,'United Malagasy'!E:E)</f>
        <v>0</v>
      </c>
      <c r="AH234" s="12">
        <f>+SUMIF(AGRIVETAM!F:F,'ALL 2019'!C234,AGRIVETAM!E:E)</f>
        <v>0</v>
      </c>
      <c r="AI234" s="12">
        <f>+SUMIF(EUROPAINTS!F:F,'ALL 2019'!C234,EUROPAINTS!E:E)</f>
        <v>0</v>
      </c>
      <c r="AJ234" s="12">
        <f>SUMIF('CSS SAKAY'!F:F,'ALL 2019'!C234,'CSS SAKAY'!E:E)</f>
        <v>0</v>
      </c>
      <c r="AK234" s="77">
        <f>+SUMIF(AGRIMA!F:F,'ALL 2019'!C234,AGRIMA!E:E)</f>
        <v>0</v>
      </c>
      <c r="AL234" s="12">
        <f>+SUMIF(FERRIS!H:H,'ALL 2019'!C234,FERRIS!G:G)</f>
        <v>0</v>
      </c>
      <c r="AM234" s="12">
        <f>SUMIF(SEM!F:F,'ALL 2019'!C234,SEM!E:E)</f>
        <v>0</v>
      </c>
      <c r="AN234" s="12">
        <f>+SUMIF(Madatrade!F:F,'ALL 2019'!C234,Madatrade!E:E)</f>
        <v>0</v>
      </c>
      <c r="AO234" s="12">
        <f>+SUMIF('FIRST INVESTISSEMENT'!G:G,'ALL 2019'!C234,'FIRST INVESTISSEMENT'!F:F)</f>
        <v>0</v>
      </c>
    </row>
    <row r="235" spans="1:41" x14ac:dyDescent="0.25">
      <c r="A235" t="str">
        <f t="shared" si="7"/>
        <v>5</v>
      </c>
      <c r="B235" t="str">
        <f t="shared" si="8"/>
        <v>512</v>
      </c>
      <c r="C235" s="18">
        <v>51245000</v>
      </c>
      <c r="D235" s="23" t="s">
        <v>3262</v>
      </c>
      <c r="E235" s="28" t="s">
        <v>2465</v>
      </c>
      <c r="G235" s="77">
        <f>+SUMIF(AGRICORP!I:I,C235,AGRICORP!F:F)</f>
        <v>0</v>
      </c>
      <c r="H235" s="77">
        <f>+SUMIF(SMTP!D:D,'ALL 2019'!C235,SMTP!H:H)</f>
        <v>0</v>
      </c>
      <c r="I235" s="77">
        <f>SUMIF(AGRIVET!G:G,C235,AGRIVET!F:F)</f>
        <v>0</v>
      </c>
      <c r="J235" s="77">
        <f>+SUMIF(AGRIVAL!G:G,'ALL 2019'!C235,AGRIVAL!F:F)</f>
        <v>0</v>
      </c>
      <c r="K235" s="77">
        <f>+SUMIF(AGRIKOBA!G:G,'ALL 2019'!C235,AGRIKOBA!F:F)</f>
        <v>0</v>
      </c>
      <c r="L235" s="77">
        <f>+SUMIF(LMOI!F:F,'ALL 2019'!C235,LMOI!E:E)</f>
        <v>0</v>
      </c>
      <c r="M235" s="12">
        <f>+SUMIF(TARTINE!G:G,'ALL 2019'!C235,TARTINE!F:F)</f>
        <v>0</v>
      </c>
      <c r="N235" s="12">
        <f>+SUMIF(IDF!F:F,'ALL 2019'!C235,IDF!E:E)</f>
        <v>0</v>
      </c>
      <c r="O235" s="12">
        <f>+SUMIF(RYA!G:G,C235,RYA!F:F)</f>
        <v>0</v>
      </c>
      <c r="P235" s="12">
        <f>+SUMIF('SCI NOAH'!G:G,'ALL 2019'!C235,'SCI NOAH'!F:F)</f>
        <v>0</v>
      </c>
      <c r="Q235" s="12">
        <f>+SUMIF(SIM!F:F,'ALL 2019'!C235,SIM!E:E)</f>
        <v>0</v>
      </c>
      <c r="R235" s="147">
        <f>SUMIF('First Energy'!F:F,C235,'First Energy'!I:I)</f>
        <v>0</v>
      </c>
      <c r="S235" s="147">
        <f>SUMIF('ID Motors'!G:G,C235,'ID Motors'!J:J)</f>
        <v>0</v>
      </c>
      <c r="T235" s="12">
        <f>+SUMIF('ID RENTAL'!G:G,'ALL 2019'!C235,'ID RENTAL'!F:F)</f>
        <v>0</v>
      </c>
      <c r="U235" s="124">
        <f>+SUMIF('MCM '!G:G,'ALL 2019'!C235,'MCM '!F:F)</f>
        <v>0</v>
      </c>
      <c r="V235" s="77">
        <f>+SUMIF(AGRIMOTORS!G:G,C235,AGRIMOTORS!F:F)</f>
        <v>0</v>
      </c>
      <c r="W235" s="12">
        <f>+SUMIF(BOVIMA!F:F,'ALL 2019'!C235,BOVIMA!E:E)</f>
        <v>0</v>
      </c>
      <c r="X235" s="12">
        <f>+SUMIF(AGRIFEED!F:F,'ALL 2019'!C235,AGRIFEED!E:E)</f>
        <v>0</v>
      </c>
      <c r="Y235" s="12">
        <f>+SUMIF(AMIP!F:F,'ALL 2019'!C235,AMIP!E:E)</f>
        <v>0</v>
      </c>
      <c r="Z235" s="12">
        <f>+SUMIF(ISF!F:F,'ALL 2019'!C235,ISF!F:F)</f>
        <v>0</v>
      </c>
      <c r="AA235" s="12">
        <f>+SUMIF(MABEL!F:F,'ALL 2019'!C235,MABEL!E:E)</f>
        <v>377910498.31</v>
      </c>
      <c r="AB235" s="124">
        <f>+SUMIF(DISCOI!G:G,'ALL 2019'!C235,DISCOI!F:F)</f>
        <v>0</v>
      </c>
      <c r="AC235" s="12">
        <f>+SUMIF(NMP!F:F,'ALL 2019'!C235,NMP!E:E)</f>
        <v>0</v>
      </c>
      <c r="AD235" s="12">
        <f>+SUMIF('AMCHO '!F:F,'ALL 2019'!C235,'AMCHO '!E:E)</f>
        <v>398034497.20999998</v>
      </c>
      <c r="AE235" s="12">
        <f>SUMIF(CONFORTIS!G:G,'ALL 2019'!C235,CONFORTIS!F:F)</f>
        <v>0</v>
      </c>
      <c r="AF235" s="12">
        <f>+SUMIF('IRS IMMO'!G:G,'ALL 2019'!C235,'IRS IMMO'!F:F)</f>
        <v>0</v>
      </c>
      <c r="AG235" s="12">
        <f>SUMIF('United Malagasy'!F:F,'ALL 2019'!C235,'United Malagasy'!E:E)</f>
        <v>0</v>
      </c>
      <c r="AH235" s="12">
        <f>+SUMIF(AGRIVETAM!F:F,'ALL 2019'!C235,AGRIVETAM!E:E)</f>
        <v>0</v>
      </c>
      <c r="AI235" s="12">
        <f>+SUMIF(EUROPAINTS!F:F,'ALL 2019'!C235,EUROPAINTS!E:E)</f>
        <v>0</v>
      </c>
      <c r="AJ235" s="12">
        <f>SUMIF('CSS SAKAY'!F:F,'ALL 2019'!C235,'CSS SAKAY'!E:E)</f>
        <v>0</v>
      </c>
      <c r="AK235" s="77">
        <f>+SUMIF(AGRIMA!F:F,'ALL 2019'!C235,AGRIMA!E:E)</f>
        <v>0</v>
      </c>
      <c r="AL235" s="12">
        <f>+SUMIF(FERRIS!H:H,'ALL 2019'!C235,FERRIS!G:G)</f>
        <v>0</v>
      </c>
      <c r="AM235" s="12">
        <f>SUMIF(SEM!F:F,'ALL 2019'!C235,SEM!E:E)</f>
        <v>0</v>
      </c>
      <c r="AN235" s="12">
        <f>+SUMIF(Madatrade!F:F,'ALL 2019'!C235,Madatrade!E:E)</f>
        <v>0</v>
      </c>
      <c r="AO235" s="12">
        <f>+SUMIF('FIRST INVESTISSEMENT'!G:G,'ALL 2019'!C235,'FIRST INVESTISSEMENT'!F:F)</f>
        <v>0</v>
      </c>
    </row>
    <row r="236" spans="1:41" x14ac:dyDescent="0.25">
      <c r="A236" t="str">
        <f t="shared" si="7"/>
        <v>5</v>
      </c>
      <c r="B236" t="str">
        <f t="shared" si="8"/>
        <v>512</v>
      </c>
      <c r="C236" s="18">
        <v>51250000</v>
      </c>
      <c r="D236" s="23" t="s">
        <v>3262</v>
      </c>
      <c r="E236" s="28" t="s">
        <v>3265</v>
      </c>
      <c r="G236" s="77">
        <f>+SUMIF(AGRICORP!I:I,C236,AGRICORP!F:F)</f>
        <v>0</v>
      </c>
      <c r="H236" s="77">
        <f>+SUMIF(SMTP!D:D,'ALL 2019'!C236,SMTP!H:H)</f>
        <v>0</v>
      </c>
      <c r="I236" s="77">
        <f>SUMIF(AGRIVET!G:G,C236,AGRIVET!F:F)</f>
        <v>0</v>
      </c>
      <c r="J236" s="77">
        <f>+SUMIF(AGRIVAL!G:G,'ALL 2019'!C236,AGRIVAL!F:F)</f>
        <v>0</v>
      </c>
      <c r="K236" s="77">
        <f>+SUMIF(AGRIKOBA!G:G,'ALL 2019'!C236,AGRIKOBA!F:F)</f>
        <v>0</v>
      </c>
      <c r="L236" s="77">
        <f>+SUMIF(LMOI!F:F,'ALL 2019'!C236,LMOI!E:E)</f>
        <v>0</v>
      </c>
      <c r="M236" s="12">
        <f>+SUMIF(TARTINE!G:G,'ALL 2019'!C236,TARTINE!F:F)</f>
        <v>0</v>
      </c>
      <c r="N236" s="12">
        <f>+SUMIF(IDF!F:F,'ALL 2019'!C236,IDF!E:E)</f>
        <v>0</v>
      </c>
      <c r="O236" s="12">
        <f>+SUMIF(RYA!G:G,C236,RYA!F:F)</f>
        <v>0</v>
      </c>
      <c r="P236" s="12">
        <f>+SUMIF('SCI NOAH'!G:G,'ALL 2019'!C236,'SCI NOAH'!F:F)</f>
        <v>0</v>
      </c>
      <c r="Q236" s="12">
        <f>+SUMIF(SIM!F:F,'ALL 2019'!C236,SIM!E:E)</f>
        <v>0</v>
      </c>
      <c r="R236" s="147">
        <f>SUMIF('First Energy'!F:F,C236,'First Energy'!I:I)</f>
        <v>0</v>
      </c>
      <c r="S236" s="147">
        <f>SUMIF('ID Motors'!G:G,C236,'ID Motors'!J:J)</f>
        <v>0</v>
      </c>
      <c r="T236" s="12">
        <f>+SUMIF('ID RENTAL'!G:G,'ALL 2019'!C236,'ID RENTAL'!F:F)</f>
        <v>0</v>
      </c>
      <c r="U236" s="124">
        <f>+SUMIF('MCM '!G:G,'ALL 2019'!C236,'MCM '!F:F)</f>
        <v>0</v>
      </c>
      <c r="V236" s="77">
        <f>+SUMIF(AGRIMOTORS!G:G,C236,AGRIMOTORS!F:F)</f>
        <v>0</v>
      </c>
      <c r="W236" s="12">
        <f>+SUMIF(BOVIMA!F:F,'ALL 2019'!C236,BOVIMA!E:E)</f>
        <v>0</v>
      </c>
      <c r="X236" s="12">
        <f>+SUMIF(AGRIFEED!F:F,'ALL 2019'!C236,AGRIFEED!E:E)</f>
        <v>0</v>
      </c>
      <c r="Y236" s="12">
        <f>+SUMIF(AMIP!F:F,'ALL 2019'!C236,AMIP!E:E)</f>
        <v>0</v>
      </c>
      <c r="Z236" s="12">
        <f>+SUMIF(ISF!F:F,'ALL 2019'!C236,ISF!F:F)</f>
        <v>0</v>
      </c>
      <c r="AA236" s="12">
        <f>+SUMIF(MABEL!F:F,'ALL 2019'!C236,MABEL!E:E)</f>
        <v>0</v>
      </c>
      <c r="AB236" s="124">
        <f>+SUMIF(DISCOI!G:G,'ALL 2019'!C236,DISCOI!F:F)</f>
        <v>0</v>
      </c>
      <c r="AC236" s="12">
        <f>+SUMIF(NMP!F:F,'ALL 2019'!C236,NMP!E:E)</f>
        <v>0</v>
      </c>
      <c r="AD236" s="12">
        <f>+SUMIF('AMCHO '!F:F,'ALL 2019'!C236,'AMCHO '!E:E)</f>
        <v>0</v>
      </c>
      <c r="AE236" s="12">
        <f>SUMIF(CONFORTIS!G:G,'ALL 2019'!C236,CONFORTIS!F:F)</f>
        <v>0</v>
      </c>
      <c r="AF236" s="12">
        <f>+SUMIF('IRS IMMO'!G:G,'ALL 2019'!C236,'IRS IMMO'!F:F)</f>
        <v>0</v>
      </c>
      <c r="AG236" s="12">
        <f>SUMIF('United Malagasy'!F:F,'ALL 2019'!C236,'United Malagasy'!E:E)</f>
        <v>0</v>
      </c>
      <c r="AH236" s="12">
        <f>+SUMIF(AGRIVETAM!F:F,'ALL 2019'!C236,AGRIVETAM!E:E)</f>
        <v>0</v>
      </c>
      <c r="AI236" s="12">
        <f>+SUMIF(EUROPAINTS!F:F,'ALL 2019'!C236,EUROPAINTS!E:E)</f>
        <v>0</v>
      </c>
      <c r="AJ236" s="12">
        <f>SUMIF('CSS SAKAY'!F:F,'ALL 2019'!C236,'CSS SAKAY'!E:E)</f>
        <v>0</v>
      </c>
      <c r="AK236" s="77">
        <f>+SUMIF(AGRIMA!F:F,'ALL 2019'!C236,AGRIMA!E:E)</f>
        <v>0</v>
      </c>
      <c r="AL236" s="12">
        <f>+SUMIF(FERRIS!H:H,'ALL 2019'!C236,FERRIS!G:G)</f>
        <v>0</v>
      </c>
      <c r="AM236" s="12">
        <f>SUMIF(SEM!F:F,'ALL 2019'!C236,SEM!E:E)</f>
        <v>0</v>
      </c>
      <c r="AN236" s="12">
        <f>+SUMIF(Madatrade!F:F,'ALL 2019'!C236,Madatrade!E:E)</f>
        <v>0</v>
      </c>
      <c r="AO236" s="12">
        <f>+SUMIF('FIRST INVESTISSEMENT'!G:G,'ALL 2019'!C236,'FIRST INVESTISSEMENT'!F:F)</f>
        <v>0</v>
      </c>
    </row>
    <row r="237" spans="1:41" x14ac:dyDescent="0.25">
      <c r="A237" t="str">
        <f t="shared" si="7"/>
        <v>5</v>
      </c>
      <c r="B237" t="str">
        <f t="shared" si="8"/>
        <v>512</v>
      </c>
      <c r="C237" s="18">
        <v>51251000</v>
      </c>
      <c r="D237" s="23" t="s">
        <v>3262</v>
      </c>
      <c r="E237" s="24" t="s">
        <v>405</v>
      </c>
      <c r="F237" s="77">
        <v>4649179.57</v>
      </c>
      <c r="G237" s="77">
        <f>+SUMIF(AGRICORP!I:I,C237,AGRICORP!F:F)</f>
        <v>0</v>
      </c>
      <c r="H237" s="77">
        <f>+SUMIF(SMTP!D:D,'ALL 2019'!C237,SMTP!H:H)</f>
        <v>0</v>
      </c>
      <c r="I237" s="77">
        <f>SUMIF(AGRIVET!G:G,C237,AGRIVET!F:F)</f>
        <v>0</v>
      </c>
      <c r="J237" s="77">
        <f>+SUMIF(AGRIVAL!G:G,'ALL 2019'!C237,AGRIVAL!F:F)</f>
        <v>0</v>
      </c>
      <c r="K237" s="77">
        <f>+SUMIF(AGRIKOBA!G:G,'ALL 2019'!C237,AGRIKOBA!F:F)</f>
        <v>0</v>
      </c>
      <c r="L237" s="77">
        <f>+SUMIF(LMOI!F:F,'ALL 2019'!C237,LMOI!E:E)</f>
        <v>0</v>
      </c>
      <c r="M237" s="12">
        <f>+SUMIF(TARTINE!G:G,'ALL 2019'!C237,TARTINE!F:F)</f>
        <v>0</v>
      </c>
      <c r="N237" s="12">
        <f>+SUMIF(IDF!F:F,'ALL 2019'!C237,IDF!E:E)</f>
        <v>149430709.44999999</v>
      </c>
      <c r="O237" s="12">
        <f>+SUMIF(RYA!G:G,C237,RYA!F:F)</f>
        <v>0</v>
      </c>
      <c r="P237" s="12">
        <f>+SUMIF('SCI NOAH'!G:G,'ALL 2019'!C237,'SCI NOAH'!F:F)</f>
        <v>0</v>
      </c>
      <c r="Q237" s="12">
        <f>+SUMIF(SIM!F:F,'ALL 2019'!C237,SIM!E:E)</f>
        <v>0</v>
      </c>
      <c r="R237" s="147">
        <f>SUMIF('First Energy'!F:F,C237,'First Energy'!I:I)</f>
        <v>0</v>
      </c>
      <c r="S237" s="147">
        <f>SUMIF('ID Motors'!G:G,C237,'ID Motors'!J:J)</f>
        <v>0</v>
      </c>
      <c r="T237" s="12">
        <f>+SUMIF('ID RENTAL'!G:G,'ALL 2019'!C237,'ID RENTAL'!F:F)</f>
        <v>0</v>
      </c>
      <c r="U237" s="124">
        <f>+SUMIF('MCM '!G:G,'ALL 2019'!C237,'MCM '!F:F)</f>
        <v>0</v>
      </c>
      <c r="V237" s="77">
        <f>+SUMIF(AGRIMOTORS!G:G,C237,AGRIMOTORS!F:F)</f>
        <v>0</v>
      </c>
      <c r="W237" s="12">
        <f>+SUMIF(BOVIMA!F:F,'ALL 2019'!C237,BOVIMA!E:E)</f>
        <v>0</v>
      </c>
      <c r="X237" s="12">
        <f>+SUMIF(AGRIFEED!F:F,'ALL 2019'!C237,AGRIFEED!E:E)</f>
        <v>0</v>
      </c>
      <c r="Y237" s="12">
        <f>+SUMIF(AMIP!F:F,'ALL 2019'!C237,AMIP!E:E)</f>
        <v>0</v>
      </c>
      <c r="Z237" s="12">
        <f>+SUMIF(ISF!F:F,'ALL 2019'!C237,ISF!F:F)</f>
        <v>0</v>
      </c>
      <c r="AA237" s="12">
        <f>+SUMIF(MABEL!F:F,'ALL 2019'!C237,MABEL!E:E)</f>
        <v>0</v>
      </c>
      <c r="AB237" s="124">
        <f>+SUMIF(DISCOI!G:G,'ALL 2019'!C237,DISCOI!F:F)</f>
        <v>0</v>
      </c>
      <c r="AC237" s="12">
        <f>+SUMIF(NMP!F:F,'ALL 2019'!C237,NMP!E:E)</f>
        <v>0</v>
      </c>
      <c r="AD237" s="12">
        <f>+SUMIF('AMCHO '!F:F,'ALL 2019'!C237,'AMCHO '!E:E)</f>
        <v>0</v>
      </c>
      <c r="AE237" s="12">
        <f>SUMIF(CONFORTIS!G:G,'ALL 2019'!C237,CONFORTIS!F:F)</f>
        <v>0</v>
      </c>
      <c r="AF237" s="12">
        <f>+SUMIF('IRS IMMO'!G:G,'ALL 2019'!C237,'IRS IMMO'!F:F)</f>
        <v>0</v>
      </c>
      <c r="AG237" s="12">
        <f>SUMIF('United Malagasy'!F:F,'ALL 2019'!C237,'United Malagasy'!E:E)</f>
        <v>0</v>
      </c>
      <c r="AH237" s="12">
        <f>+SUMIF(AGRIVETAM!F:F,'ALL 2019'!C237,AGRIVETAM!E:E)</f>
        <v>0</v>
      </c>
      <c r="AI237" s="12">
        <f>+SUMIF(EUROPAINTS!F:F,'ALL 2019'!C237,EUROPAINTS!E:E)</f>
        <v>0</v>
      </c>
      <c r="AJ237" s="12">
        <f>SUMIF('CSS SAKAY'!F:F,'ALL 2019'!C237,'CSS SAKAY'!E:E)</f>
        <v>0</v>
      </c>
      <c r="AK237" s="77">
        <f>+SUMIF(AGRIMA!F:F,'ALL 2019'!C237,AGRIMA!E:E)</f>
        <v>0</v>
      </c>
      <c r="AL237" s="12">
        <f>+SUMIF(FERRIS!H:H,'ALL 2019'!C237,FERRIS!G:G)</f>
        <v>0</v>
      </c>
      <c r="AM237" s="12">
        <f>SUMIF(SEM!F:F,'ALL 2019'!C237,SEM!E:E)</f>
        <v>0</v>
      </c>
      <c r="AN237" s="12">
        <f>+SUMIF(Madatrade!F:F,'ALL 2019'!C237,Madatrade!E:E)</f>
        <v>150133152.03999999</v>
      </c>
      <c r="AO237" s="12">
        <f>+SUMIF('FIRST INVESTISSEMENT'!G:G,'ALL 2019'!C237,'FIRST INVESTISSEMENT'!F:F)</f>
        <v>0</v>
      </c>
    </row>
    <row r="238" spans="1:41" x14ac:dyDescent="0.25">
      <c r="A238" t="str">
        <f t="shared" si="7"/>
        <v>5</v>
      </c>
      <c r="B238" t="str">
        <f t="shared" si="8"/>
        <v>512</v>
      </c>
      <c r="C238" s="23">
        <v>51260000</v>
      </c>
      <c r="D238" s="23" t="e">
        <f>#N/A</f>
        <v>#N/A</v>
      </c>
      <c r="E238" s="57" t="s">
        <v>930</v>
      </c>
      <c r="F238" s="77"/>
      <c r="G238" s="77">
        <f>+SUMIF(AGRICORP!I:I,C238,AGRICORP!F:F)</f>
        <v>0</v>
      </c>
      <c r="H238" s="77">
        <f>+SUMIF(SMTP!D:D,'ALL 2019'!C238,SMTP!H:H)</f>
        <v>0</v>
      </c>
      <c r="I238" s="77">
        <f>SUMIF(AGRIVET!G:G,C238,AGRIVET!F:F)</f>
        <v>0</v>
      </c>
      <c r="J238" s="77">
        <f>+SUMIF(AGRIVAL!G:G,'ALL 2019'!C238,AGRIVAL!F:F)</f>
        <v>-68744749.239999995</v>
      </c>
      <c r="K238" s="77">
        <f>+SUMIF(AGRIKOBA!G:G,'ALL 2019'!C238,AGRIKOBA!F:F)</f>
        <v>0</v>
      </c>
      <c r="L238" s="77">
        <f>+SUMIF(LMOI!F:F,'ALL 2019'!C238,LMOI!E:E)</f>
        <v>0</v>
      </c>
      <c r="M238" s="12">
        <f>+SUMIF(TARTINE!G:G,'ALL 2019'!C238,TARTINE!F:F)</f>
        <v>0</v>
      </c>
      <c r="N238" s="12">
        <f>+SUMIF(IDF!F:F,'ALL 2019'!C238,IDF!E:E)</f>
        <v>0</v>
      </c>
      <c r="O238" s="12">
        <f>+SUMIF(RYA!G:G,C238,RYA!F:F)</f>
        <v>0</v>
      </c>
      <c r="P238" s="12">
        <f>+SUMIF('SCI NOAH'!G:G,'ALL 2019'!C238,'SCI NOAH'!F:F)</f>
        <v>0</v>
      </c>
      <c r="Q238" s="12">
        <f>+SUMIF(SIM!F:F,'ALL 2019'!C238,SIM!E:E)</f>
        <v>0</v>
      </c>
      <c r="R238" s="147">
        <f>SUMIF('First Energy'!F:F,C238,'First Energy'!I:I)</f>
        <v>0</v>
      </c>
      <c r="S238" s="147">
        <f>SUMIF('ID Motors'!G:G,C238,'ID Motors'!J:J)</f>
        <v>229500</v>
      </c>
      <c r="T238" s="12">
        <f>+SUMIF('ID RENTAL'!G:G,'ALL 2019'!C238,'ID RENTAL'!F:F)</f>
        <v>0</v>
      </c>
      <c r="U238" s="124">
        <f>+SUMIF('MCM '!G:G,'ALL 2019'!C238,'MCM '!F:F)</f>
        <v>0</v>
      </c>
      <c r="V238" s="77">
        <f>+SUMIF(AGRIMOTORS!G:G,C238,AGRIMOTORS!F:F)</f>
        <v>0</v>
      </c>
      <c r="W238" s="12">
        <f>+SUMIF(BOVIMA!F:F,'ALL 2019'!C238,BOVIMA!E:E)</f>
        <v>0</v>
      </c>
      <c r="X238" s="12">
        <f>+SUMIF(AGRIFEED!F:F,'ALL 2019'!C238,AGRIFEED!E:E)</f>
        <v>0</v>
      </c>
      <c r="Y238" s="12">
        <f>+SUMIF(AMIP!F:F,'ALL 2019'!C238,AMIP!E:E)</f>
        <v>0</v>
      </c>
      <c r="Z238" s="12">
        <f>+SUMIF(ISF!F:F,'ALL 2019'!C238,ISF!F:F)</f>
        <v>0</v>
      </c>
      <c r="AA238" s="12">
        <f>+SUMIF(MABEL!F:F,'ALL 2019'!C238,MABEL!E:E)</f>
        <v>0</v>
      </c>
      <c r="AB238" s="124">
        <f>+SUMIF(DISCOI!G:G,'ALL 2019'!C238,DISCOI!F:F)</f>
        <v>0</v>
      </c>
      <c r="AC238" s="12">
        <f>+SUMIF(NMP!F:F,'ALL 2019'!C238,NMP!E:E)</f>
        <v>0</v>
      </c>
      <c r="AD238" s="12">
        <f>+SUMIF('AMCHO '!F:F,'ALL 2019'!C238,'AMCHO '!E:E)</f>
        <v>0</v>
      </c>
      <c r="AE238" s="12">
        <f>SUMIF(CONFORTIS!G:G,'ALL 2019'!C238,CONFORTIS!F:F)</f>
        <v>0</v>
      </c>
      <c r="AF238" s="12">
        <f>+SUMIF('IRS IMMO'!G:G,'ALL 2019'!C238,'IRS IMMO'!F:F)</f>
        <v>0</v>
      </c>
      <c r="AG238" s="12">
        <f>SUMIF('United Malagasy'!F:F,'ALL 2019'!C238,'United Malagasy'!E:E)</f>
        <v>0</v>
      </c>
      <c r="AH238" s="12">
        <f>+SUMIF(AGRIVETAM!F:F,'ALL 2019'!C238,AGRIVETAM!E:E)</f>
        <v>0</v>
      </c>
      <c r="AI238" s="12">
        <f>+SUMIF(EUROPAINTS!F:F,'ALL 2019'!C238,EUROPAINTS!E:E)</f>
        <v>0</v>
      </c>
      <c r="AJ238" s="12">
        <f>SUMIF('CSS SAKAY'!F:F,'ALL 2019'!C238,'CSS SAKAY'!E:E)</f>
        <v>0</v>
      </c>
      <c r="AK238" s="77">
        <f>+SUMIF(AGRIMA!F:F,'ALL 2019'!C238,AGRIMA!E:E)</f>
        <v>0</v>
      </c>
      <c r="AL238" s="12">
        <f>+SUMIF(FERRIS!H:H,'ALL 2019'!C238,FERRIS!G:G)</f>
        <v>0</v>
      </c>
      <c r="AM238" s="12">
        <f>SUMIF(SEM!F:F,'ALL 2019'!C238,SEM!E:E)</f>
        <v>0</v>
      </c>
      <c r="AN238" s="12">
        <f>+SUMIF(Madatrade!F:F,'ALL 2019'!C238,Madatrade!E:E)</f>
        <v>0</v>
      </c>
      <c r="AO238" s="12">
        <f>+SUMIF('FIRST INVESTISSEMENT'!G:G,'ALL 2019'!C238,'FIRST INVESTISSEMENT'!F:F)</f>
        <v>0</v>
      </c>
    </row>
    <row r="239" spans="1:41" x14ac:dyDescent="0.25">
      <c r="A239" t="str">
        <f t="shared" si="7"/>
        <v>5</v>
      </c>
      <c r="B239" t="str">
        <f t="shared" si="8"/>
        <v>512</v>
      </c>
      <c r="C239" s="23">
        <v>51263000</v>
      </c>
      <c r="D239" s="23" t="s">
        <v>3262</v>
      </c>
      <c r="E239" s="57" t="s">
        <v>932</v>
      </c>
      <c r="F239" s="77"/>
      <c r="G239" s="77">
        <f>+SUMIF(AGRICORP!I:I,C239,AGRICORP!F:F)</f>
        <v>0</v>
      </c>
      <c r="H239" s="77">
        <f>+SUMIF(SMTP!D:D,'ALL 2019'!C239,SMTP!H:H)</f>
        <v>0</v>
      </c>
      <c r="I239" s="77">
        <f>SUMIF(AGRIVET!G:G,C239,AGRIVET!F:F)</f>
        <v>0</v>
      </c>
      <c r="J239" s="77">
        <f>+SUMIF(AGRIVAL!G:G,'ALL 2019'!C239,AGRIVAL!F:F)</f>
        <v>25198934.870000001</v>
      </c>
      <c r="K239" s="77">
        <f>+SUMIF(AGRIKOBA!G:G,'ALL 2019'!C239,AGRIKOBA!F:F)</f>
        <v>0</v>
      </c>
      <c r="L239" s="77">
        <f>+SUMIF(LMOI!F:F,'ALL 2019'!C239,LMOI!E:E)</f>
        <v>0</v>
      </c>
      <c r="M239" s="12">
        <f>+SUMIF(TARTINE!G:G,'ALL 2019'!C239,TARTINE!F:F)</f>
        <v>0</v>
      </c>
      <c r="N239" s="12">
        <f>+SUMIF(IDF!F:F,'ALL 2019'!C239,IDF!E:E)</f>
        <v>0</v>
      </c>
      <c r="O239" s="12">
        <f>+SUMIF(RYA!G:G,C239,RYA!F:F)</f>
        <v>0</v>
      </c>
      <c r="P239" s="12">
        <f>+SUMIF('SCI NOAH'!G:G,'ALL 2019'!C239,'SCI NOAH'!F:F)</f>
        <v>0</v>
      </c>
      <c r="Q239" s="12">
        <f>+SUMIF(SIM!F:F,'ALL 2019'!C239,SIM!E:E)</f>
        <v>0</v>
      </c>
      <c r="R239" s="147">
        <f>SUMIF('First Energy'!F:F,C239,'First Energy'!I:I)</f>
        <v>0</v>
      </c>
      <c r="S239" s="147">
        <f>SUMIF('ID Motors'!G:G,C239,'ID Motors'!J:J)</f>
        <v>0</v>
      </c>
      <c r="T239" s="12">
        <f>+SUMIF('ID RENTAL'!G:G,'ALL 2019'!C239,'ID RENTAL'!F:F)</f>
        <v>0</v>
      </c>
      <c r="U239" s="124">
        <f>+SUMIF('MCM '!G:G,'ALL 2019'!C239,'MCM '!F:F)</f>
        <v>0</v>
      </c>
      <c r="V239" s="77">
        <f>+SUMIF(AGRIMOTORS!G:G,C239,AGRIMOTORS!F:F)</f>
        <v>0</v>
      </c>
      <c r="W239" s="12">
        <f>+SUMIF(BOVIMA!F:F,'ALL 2019'!C239,BOVIMA!E:E)</f>
        <v>0</v>
      </c>
      <c r="X239" s="12">
        <f>+SUMIF(AGRIFEED!F:F,'ALL 2019'!C239,AGRIFEED!E:E)</f>
        <v>0</v>
      </c>
      <c r="Y239" s="12">
        <f>+SUMIF(AMIP!F:F,'ALL 2019'!C239,AMIP!E:E)</f>
        <v>0</v>
      </c>
      <c r="Z239" s="12">
        <f>+SUMIF(ISF!F:F,'ALL 2019'!C239,ISF!F:F)</f>
        <v>0</v>
      </c>
      <c r="AA239" s="12">
        <f>+SUMIF(MABEL!F:F,'ALL 2019'!C239,MABEL!E:E)</f>
        <v>0</v>
      </c>
      <c r="AB239" s="124">
        <f>+SUMIF(DISCOI!G:G,'ALL 2019'!C239,DISCOI!F:F)</f>
        <v>0</v>
      </c>
      <c r="AC239" s="12">
        <f>+SUMIF(NMP!F:F,'ALL 2019'!C239,NMP!E:E)</f>
        <v>0</v>
      </c>
      <c r="AD239" s="12">
        <f>+SUMIF('AMCHO '!F:F,'ALL 2019'!C239,'AMCHO '!E:E)</f>
        <v>0</v>
      </c>
      <c r="AE239" s="12">
        <f>SUMIF(CONFORTIS!G:G,'ALL 2019'!C239,CONFORTIS!F:F)</f>
        <v>0</v>
      </c>
      <c r="AF239" s="12">
        <f>+SUMIF('IRS IMMO'!G:G,'ALL 2019'!C239,'IRS IMMO'!F:F)</f>
        <v>0</v>
      </c>
      <c r="AG239" s="12">
        <f>SUMIF('United Malagasy'!F:F,'ALL 2019'!C239,'United Malagasy'!E:E)</f>
        <v>0</v>
      </c>
      <c r="AH239" s="12">
        <f>+SUMIF(AGRIVETAM!F:F,'ALL 2019'!C239,AGRIVETAM!E:E)</f>
        <v>0</v>
      </c>
      <c r="AI239" s="12">
        <f>+SUMIF(EUROPAINTS!F:F,'ALL 2019'!C239,EUROPAINTS!E:E)</f>
        <v>0</v>
      </c>
      <c r="AJ239" s="12">
        <f>SUMIF('CSS SAKAY'!F:F,'ALL 2019'!C239,'CSS SAKAY'!E:E)</f>
        <v>0</v>
      </c>
      <c r="AK239" s="77">
        <f>+SUMIF(AGRIMA!F:F,'ALL 2019'!C239,AGRIMA!E:E)</f>
        <v>0</v>
      </c>
      <c r="AL239" s="12">
        <f>+SUMIF(FERRIS!H:H,'ALL 2019'!C239,FERRIS!G:G)</f>
        <v>0</v>
      </c>
      <c r="AM239" s="12">
        <f>SUMIF(SEM!F:F,'ALL 2019'!C239,SEM!E:E)</f>
        <v>0</v>
      </c>
      <c r="AN239" s="12">
        <f>+SUMIF(Madatrade!F:F,'ALL 2019'!C239,Madatrade!E:E)</f>
        <v>0</v>
      </c>
      <c r="AO239" s="12">
        <f>+SUMIF('FIRST INVESTISSEMENT'!G:G,'ALL 2019'!C239,'FIRST INVESTISSEMENT'!F:F)</f>
        <v>0</v>
      </c>
    </row>
    <row r="240" spans="1:41" x14ac:dyDescent="0.25">
      <c r="A240" t="str">
        <f t="shared" si="7"/>
        <v>5</v>
      </c>
      <c r="B240" t="str">
        <f t="shared" si="8"/>
        <v>512</v>
      </c>
      <c r="C240" s="29">
        <v>51292000</v>
      </c>
      <c r="D240" s="23" t="s">
        <v>3262</v>
      </c>
      <c r="E240" s="24" t="s">
        <v>1287</v>
      </c>
      <c r="F240" s="77">
        <v>0</v>
      </c>
      <c r="G240" s="77">
        <f>+SUMIF(AGRICORP!I:I,C240,AGRICORP!F:F)</f>
        <v>0</v>
      </c>
      <c r="H240" s="77">
        <f>+SUMIF(SMTP!D:D,'ALL 2019'!C240,SMTP!H:H)</f>
        <v>91817</v>
      </c>
      <c r="I240" s="77">
        <f>SUMIF(AGRIVET!G:G,C240,AGRIVET!F:F)</f>
        <v>0</v>
      </c>
      <c r="J240" s="77">
        <f>+SUMIF(AGRIVAL!G:G,'ALL 2019'!C240,AGRIVAL!F:F)</f>
        <v>0</v>
      </c>
      <c r="K240" s="77">
        <f>+SUMIF(AGRIKOBA!G:G,'ALL 2019'!C240,AGRIKOBA!F:F)</f>
        <v>0</v>
      </c>
      <c r="L240" s="77">
        <f>+SUMIF(LMOI!F:F,'ALL 2019'!C240,LMOI!E:E)</f>
        <v>0</v>
      </c>
      <c r="M240" s="12">
        <f>+SUMIF(TARTINE!G:G,'ALL 2019'!C240,TARTINE!F:F)</f>
        <v>0</v>
      </c>
      <c r="N240" s="12">
        <f>+SUMIF(IDF!F:F,'ALL 2019'!C240,IDF!E:E)</f>
        <v>0</v>
      </c>
      <c r="O240" s="12">
        <f>+SUMIF(RYA!G:G,C240,RYA!F:F)</f>
        <v>0</v>
      </c>
      <c r="P240" s="12">
        <f>+SUMIF('SCI NOAH'!G:G,'ALL 2019'!C240,'SCI NOAH'!F:F)</f>
        <v>0</v>
      </c>
      <c r="Q240" s="12">
        <f>+SUMIF(SIM!F:F,'ALL 2019'!C240,SIM!E:E)</f>
        <v>0</v>
      </c>
      <c r="R240" s="147">
        <f>SUMIF('First Energy'!F:F,C240,'First Energy'!I:I)</f>
        <v>0</v>
      </c>
      <c r="S240" s="147">
        <f>SUMIF('ID Motors'!G:G,C240,'ID Motors'!J:J)</f>
        <v>0</v>
      </c>
      <c r="T240" s="12">
        <f>+SUMIF('ID RENTAL'!G:G,'ALL 2019'!C240,'ID RENTAL'!F:F)</f>
        <v>0</v>
      </c>
      <c r="U240" s="124">
        <f>+SUMIF('MCM '!G:G,'ALL 2019'!C240,'MCM '!F:F)</f>
        <v>0</v>
      </c>
      <c r="V240" s="77">
        <f>+SUMIF(AGRIMOTORS!G:G,C240,AGRIMOTORS!F:F)</f>
        <v>0</v>
      </c>
      <c r="W240" s="12">
        <f>+SUMIF(BOVIMA!F:F,'ALL 2019'!C240,BOVIMA!E:E)</f>
        <v>0</v>
      </c>
      <c r="X240" s="12">
        <f>+SUMIF(AGRIFEED!F:F,'ALL 2019'!C240,AGRIFEED!E:E)</f>
        <v>0</v>
      </c>
      <c r="Y240" s="12">
        <f>+SUMIF(AMIP!F:F,'ALL 2019'!C240,AMIP!E:E)</f>
        <v>0</v>
      </c>
      <c r="Z240" s="12">
        <f>+SUMIF(ISF!F:F,'ALL 2019'!C240,ISF!F:F)</f>
        <v>0</v>
      </c>
      <c r="AA240" s="12">
        <f>+SUMIF(MABEL!F:F,'ALL 2019'!C240,MABEL!E:E)</f>
        <v>0</v>
      </c>
      <c r="AB240" s="124">
        <f>+SUMIF(DISCOI!G:G,'ALL 2019'!C240,DISCOI!F:F)</f>
        <v>0</v>
      </c>
      <c r="AC240" s="12">
        <f>+SUMIF(NMP!F:F,'ALL 2019'!C240,NMP!E:E)</f>
        <v>0</v>
      </c>
      <c r="AD240" s="12">
        <f>+SUMIF('AMCHO '!F:F,'ALL 2019'!C240,'AMCHO '!E:E)</f>
        <v>0</v>
      </c>
      <c r="AE240" s="12">
        <f>SUMIF(CONFORTIS!G:G,'ALL 2019'!C240,CONFORTIS!F:F)</f>
        <v>0</v>
      </c>
      <c r="AF240" s="12">
        <f>+SUMIF('IRS IMMO'!G:G,'ALL 2019'!C240,'IRS IMMO'!F:F)</f>
        <v>0</v>
      </c>
      <c r="AG240" s="12">
        <f>SUMIF('United Malagasy'!F:F,'ALL 2019'!C240,'United Malagasy'!E:E)</f>
        <v>0</v>
      </c>
      <c r="AH240" s="12">
        <f>+SUMIF(AGRIVETAM!F:F,'ALL 2019'!C240,AGRIVETAM!E:E)</f>
        <v>0</v>
      </c>
      <c r="AI240" s="12">
        <f>+SUMIF(EUROPAINTS!F:F,'ALL 2019'!C240,EUROPAINTS!E:E)</f>
        <v>0</v>
      </c>
      <c r="AJ240" s="12">
        <f>SUMIF('CSS SAKAY'!F:F,'ALL 2019'!C240,'CSS SAKAY'!E:E)</f>
        <v>0</v>
      </c>
      <c r="AK240" s="77">
        <f>+SUMIF(AGRIMA!F:F,'ALL 2019'!C240,AGRIMA!E:E)</f>
        <v>0</v>
      </c>
      <c r="AL240" s="12">
        <f>+SUMIF(FERRIS!H:H,'ALL 2019'!C240,FERRIS!G:G)</f>
        <v>0</v>
      </c>
      <c r="AM240" s="12">
        <f>SUMIF(SEM!F:F,'ALL 2019'!C240,SEM!E:E)</f>
        <v>0</v>
      </c>
      <c r="AN240" s="12">
        <f>+SUMIF(Madatrade!F:F,'ALL 2019'!C240,Madatrade!E:E)</f>
        <v>0</v>
      </c>
      <c r="AO240" s="12">
        <f>+SUMIF('FIRST INVESTISSEMENT'!G:G,'ALL 2019'!C240,'FIRST INVESTISSEMENT'!F:F)</f>
        <v>0</v>
      </c>
    </row>
    <row r="241" spans="1:41" x14ac:dyDescent="0.25">
      <c r="A241" t="str">
        <f t="shared" si="7"/>
        <v>5</v>
      </c>
      <c r="B241" t="str">
        <f t="shared" si="8"/>
        <v>519</v>
      </c>
      <c r="C241" s="23">
        <v>51910000</v>
      </c>
      <c r="D241" s="23" t="s">
        <v>3266</v>
      </c>
      <c r="E241" s="24" t="s">
        <v>2509</v>
      </c>
      <c r="F241" s="77">
        <v>0</v>
      </c>
      <c r="G241" s="77">
        <f>+SUMIF(AGRICORP!I:I,C241,AGRICORP!F:F)</f>
        <v>0</v>
      </c>
      <c r="H241" s="77">
        <f>+SUMIF(SMTP!D:D,'ALL 2019'!C241,SMTP!H:H)</f>
        <v>-1450000000</v>
      </c>
      <c r="I241" s="77">
        <f>SUMIF(AGRIVET!G:G,C241,AGRIVET!F:F)</f>
        <v>-3017551168.9000001</v>
      </c>
      <c r="J241" s="77">
        <f>+SUMIF(AGRIVAL!G:G,'ALL 2019'!C241,AGRIVAL!F:F)</f>
        <v>-3000000000</v>
      </c>
      <c r="K241" s="77">
        <f>+SUMIF(AGRIKOBA!G:G,'ALL 2019'!C241,AGRIKOBA!F:F)</f>
        <v>0</v>
      </c>
      <c r="L241" s="77">
        <f>+SUMIF(LMOI!F:F,'ALL 2019'!C241,LMOI!E:E)</f>
        <v>0</v>
      </c>
      <c r="M241" s="12">
        <f>+SUMIF(TARTINE!G:G,'ALL 2019'!C241,TARTINE!F:F)</f>
        <v>0</v>
      </c>
      <c r="N241" s="12">
        <f>+SUMIF(IDF!F:F,'ALL 2019'!C241,IDF!E:E)</f>
        <v>0</v>
      </c>
      <c r="O241" s="12">
        <f>+SUMIF(RYA!G:G,C241,RYA!F:F)</f>
        <v>0</v>
      </c>
      <c r="P241" s="12">
        <f>+SUMIF('SCI NOAH'!G:G,'ALL 2019'!C241,'SCI NOAH'!F:F)</f>
        <v>0</v>
      </c>
      <c r="Q241" s="12">
        <f>+SUMIF(SIM!F:F,'ALL 2019'!C241,SIM!E:E)</f>
        <v>0</v>
      </c>
      <c r="R241" s="147">
        <f>SUMIF('First Energy'!F:F,C241,'First Energy'!I:I)</f>
        <v>0</v>
      </c>
      <c r="S241" s="147">
        <f>SUMIF('ID Motors'!G:G,C241,'ID Motors'!J:J)</f>
        <v>-4450000000</v>
      </c>
      <c r="T241" s="12">
        <f>+SUMIF('ID RENTAL'!G:G,'ALL 2019'!C241,'ID RENTAL'!F:F)</f>
        <v>0</v>
      </c>
      <c r="U241" s="124">
        <f>+SUMIF('MCM '!G:G,'ALL 2019'!C241,'MCM '!F:F)</f>
        <v>0</v>
      </c>
      <c r="V241" s="77">
        <f>+SUMIF(AGRIMOTORS!G:G,C241,AGRIMOTORS!F:F)</f>
        <v>0</v>
      </c>
      <c r="W241" s="12">
        <f>+SUMIF(BOVIMA!F:F,'ALL 2019'!C241,BOVIMA!E:E)</f>
        <v>0</v>
      </c>
      <c r="X241" s="12">
        <f>+SUMIF(AGRIFEED!F:F,'ALL 2019'!C241,AGRIFEED!E:E)</f>
        <v>0</v>
      </c>
      <c r="Y241" s="12">
        <f>+SUMIF(AMIP!F:F,'ALL 2019'!C241,AMIP!E:E)</f>
        <v>0</v>
      </c>
      <c r="Z241" s="12">
        <f>+SUMIF(ISF!F:F,'ALL 2019'!C241,ISF!F:F)</f>
        <v>0</v>
      </c>
      <c r="AA241" s="12">
        <f>+SUMIF(MABEL!F:F,'ALL 2019'!C241,MABEL!E:E)</f>
        <v>0</v>
      </c>
      <c r="AB241" s="124">
        <f>+SUMIF(DISCOI!G:G,'ALL 2019'!C241,DISCOI!F:F)</f>
        <v>0</v>
      </c>
      <c r="AC241" s="12">
        <f>+SUMIF(NMP!F:F,'ALL 2019'!C241,NMP!E:E)</f>
        <v>0</v>
      </c>
      <c r="AD241" s="12">
        <f>+SUMIF('AMCHO '!F:F,'ALL 2019'!C241,'AMCHO '!E:E)</f>
        <v>-677287481.66999996</v>
      </c>
      <c r="AE241" s="12">
        <f>SUMIF(CONFORTIS!G:G,'ALL 2019'!C241,CONFORTIS!F:F)</f>
        <v>0</v>
      </c>
      <c r="AF241" s="12">
        <f>+SUMIF('IRS IMMO'!G:G,'ALL 2019'!C241,'IRS IMMO'!F:F)</f>
        <v>0</v>
      </c>
      <c r="AG241" s="12">
        <f>SUMIF('United Malagasy'!F:F,'ALL 2019'!C241,'United Malagasy'!E:E)</f>
        <v>0</v>
      </c>
      <c r="AH241" s="12">
        <f>+SUMIF(AGRIVETAM!F:F,'ALL 2019'!C241,AGRIVETAM!E:E)</f>
        <v>0</v>
      </c>
      <c r="AI241" s="12">
        <f>+SUMIF(EUROPAINTS!F:F,'ALL 2019'!C241,EUROPAINTS!E:E)</f>
        <v>0</v>
      </c>
      <c r="AJ241" s="12">
        <f>SUMIF('CSS SAKAY'!F:F,'ALL 2019'!C241,'CSS SAKAY'!E:E)</f>
        <v>0</v>
      </c>
      <c r="AK241" s="77">
        <f>+SUMIF(AGRIMA!F:F,'ALL 2019'!C241,AGRIMA!E:E)</f>
        <v>0</v>
      </c>
      <c r="AL241" s="12">
        <f>+SUMIF(FERRIS!H:H,'ALL 2019'!C241,FERRIS!G:G)</f>
        <v>0</v>
      </c>
      <c r="AM241" s="12">
        <f>SUMIF(SEM!F:F,'ALL 2019'!C241,SEM!E:E)</f>
        <v>0</v>
      </c>
      <c r="AN241" s="12">
        <f>+SUMIF(Madatrade!F:F,'ALL 2019'!C241,Madatrade!E:E)</f>
        <v>0</v>
      </c>
      <c r="AO241" s="12">
        <f>+SUMIF('FIRST INVESTISSEMENT'!G:G,'ALL 2019'!C241,'FIRST INVESTISSEMENT'!F:F)</f>
        <v>0</v>
      </c>
    </row>
    <row r="242" spans="1:41" x14ac:dyDescent="0.25">
      <c r="A242" t="str">
        <f t="shared" si="7"/>
        <v>5</v>
      </c>
      <c r="B242" t="str">
        <f t="shared" si="8"/>
        <v>519</v>
      </c>
      <c r="C242" s="23">
        <v>51920000</v>
      </c>
      <c r="D242" s="23" t="s">
        <v>3266</v>
      </c>
      <c r="E242" s="24" t="s">
        <v>408</v>
      </c>
      <c r="F242" s="77">
        <v>0</v>
      </c>
      <c r="G242" s="77">
        <f>+SUMIF(AGRICORP!I:I,C242,AGRICORP!F:F)</f>
        <v>0</v>
      </c>
      <c r="H242" s="77">
        <f>+SUMIF(SMTP!D:D,'ALL 2019'!C242,SMTP!H:H)</f>
        <v>-900000000</v>
      </c>
      <c r="I242" s="77">
        <f>SUMIF(AGRIVET!G:G,C242,AGRIVET!F:F)</f>
        <v>-3375000000</v>
      </c>
      <c r="J242" s="77">
        <f>+SUMIF(AGRIVAL!G:G,'ALL 2019'!C242,AGRIVAL!F:F)</f>
        <v>-5500000000</v>
      </c>
      <c r="K242" s="77">
        <f>+SUMIF(AGRIKOBA!G:G,'ALL 2019'!C242,AGRIKOBA!F:F)</f>
        <v>-500000000</v>
      </c>
      <c r="L242" s="77">
        <f>+SUMIF(LMOI!F:F,'ALL 2019'!C242,LMOI!E:E)</f>
        <v>0</v>
      </c>
      <c r="M242" s="12">
        <f>+SUMIF(TARTINE!G:G,'ALL 2019'!C242,TARTINE!F:F)</f>
        <v>0</v>
      </c>
      <c r="N242" s="12">
        <f>+SUMIF(IDF!F:F,'ALL 2019'!C242,IDF!E:E)</f>
        <v>-300000000</v>
      </c>
      <c r="O242" s="12">
        <f>+SUMIF(RYA!G:G,C242,RYA!F:F)</f>
        <v>0</v>
      </c>
      <c r="P242" s="12">
        <f>+SUMIF('SCI NOAH'!G:G,'ALL 2019'!C242,'SCI NOAH'!F:F)</f>
        <v>0</v>
      </c>
      <c r="Q242" s="12">
        <f>+SUMIF(SIM!F:F,'ALL 2019'!C242,SIM!E:E)</f>
        <v>0</v>
      </c>
      <c r="R242" s="147">
        <f>SUMIF('First Energy'!F:F,C242,'First Energy'!I:I)</f>
        <v>0</v>
      </c>
      <c r="S242" s="147">
        <f>SUMIF('ID Motors'!G:G,C242,'ID Motors'!J:J)</f>
        <v>-3550000000</v>
      </c>
      <c r="T242" s="12">
        <f>+SUMIF('ID RENTAL'!G:G,'ALL 2019'!C242,'ID RENTAL'!F:F)</f>
        <v>0</v>
      </c>
      <c r="U242" s="124">
        <f>+SUMIF('MCM '!G:G,'ALL 2019'!C242,'MCM '!F:F)</f>
        <v>-973518987.34000003</v>
      </c>
      <c r="V242" s="77">
        <f>+SUMIF(AGRIMOTORS!G:G,C242,AGRIMOTORS!F:F)</f>
        <v>0</v>
      </c>
      <c r="W242" s="12">
        <f>+SUMIF(BOVIMA!F:F,'ALL 2019'!C242,BOVIMA!E:E)</f>
        <v>0</v>
      </c>
      <c r="X242" s="12">
        <f>+SUMIF(AGRIFEED!F:F,'ALL 2019'!C242,AGRIFEED!E:E)</f>
        <v>0</v>
      </c>
      <c r="Y242" s="12">
        <f>+SUMIF(AMIP!F:F,'ALL 2019'!C242,AMIP!E:E)</f>
        <v>0</v>
      </c>
      <c r="Z242" s="12">
        <f>+SUMIF(ISF!F:F,'ALL 2019'!C242,ISF!F:F)</f>
        <v>0</v>
      </c>
      <c r="AA242" s="12">
        <f>+SUMIF(MABEL!F:F,'ALL 2019'!C242,MABEL!E:E)</f>
        <v>0</v>
      </c>
      <c r="AB242" s="124">
        <f>+SUMIF(DISCOI!G:G,'ALL 2019'!C242,DISCOI!F:F)</f>
        <v>0</v>
      </c>
      <c r="AC242" s="12">
        <f>+SUMIF(NMP!F:F,'ALL 2019'!C242,NMP!E:E)</f>
        <v>0</v>
      </c>
      <c r="AD242" s="12">
        <f>+SUMIF('AMCHO '!F:F,'ALL 2019'!C242,'AMCHO '!E:E)</f>
        <v>0</v>
      </c>
      <c r="AE242" s="12">
        <f>SUMIF(CONFORTIS!G:G,'ALL 2019'!C242,CONFORTIS!F:F)</f>
        <v>0</v>
      </c>
      <c r="AF242" s="12">
        <f>+SUMIF('IRS IMMO'!G:G,'ALL 2019'!C242,'IRS IMMO'!F:F)</f>
        <v>0</v>
      </c>
      <c r="AG242" s="12">
        <f>SUMIF('United Malagasy'!F:F,'ALL 2019'!C242,'United Malagasy'!E:E)</f>
        <v>0</v>
      </c>
      <c r="AH242" s="12">
        <f>+SUMIF(AGRIVETAM!F:F,'ALL 2019'!C242,AGRIVETAM!E:E)</f>
        <v>0</v>
      </c>
      <c r="AI242" s="12">
        <f>+SUMIF(EUROPAINTS!F:F,'ALL 2019'!C242,EUROPAINTS!E:E)</f>
        <v>0</v>
      </c>
      <c r="AJ242" s="12">
        <f>SUMIF('CSS SAKAY'!F:F,'ALL 2019'!C242,'CSS SAKAY'!E:E)</f>
        <v>0</v>
      </c>
      <c r="AK242" s="77">
        <f>+SUMIF(AGRIMA!F:F,'ALL 2019'!C242,AGRIMA!E:E)</f>
        <v>0</v>
      </c>
      <c r="AL242" s="12">
        <f>+SUMIF(FERRIS!H:H,'ALL 2019'!C242,FERRIS!G:G)</f>
        <v>0</v>
      </c>
      <c r="AM242" s="12">
        <f>SUMIF(SEM!F:F,'ALL 2019'!C242,SEM!E:E)</f>
        <v>0</v>
      </c>
      <c r="AN242" s="12">
        <f>+SUMIF(Madatrade!F:F,'ALL 2019'!C242,Madatrade!E:E)</f>
        <v>0</v>
      </c>
      <c r="AO242" s="12">
        <f>+SUMIF('FIRST INVESTISSEMENT'!G:G,'ALL 2019'!C242,'FIRST INVESTISSEMENT'!F:F)</f>
        <v>0</v>
      </c>
    </row>
    <row r="243" spans="1:41" x14ac:dyDescent="0.25">
      <c r="A243" t="str">
        <f t="shared" si="7"/>
        <v>5</v>
      </c>
      <c r="B243" t="str">
        <f t="shared" si="8"/>
        <v>519</v>
      </c>
      <c r="C243" s="18">
        <v>51930000</v>
      </c>
      <c r="D243" s="23" t="s">
        <v>3266</v>
      </c>
      <c r="E243" s="57" t="s">
        <v>942</v>
      </c>
      <c r="F243" s="77"/>
      <c r="G243" s="77">
        <f>+SUMIF(AGRICORP!I:I,C243,AGRICORP!F:F)</f>
        <v>0</v>
      </c>
      <c r="H243" s="77">
        <f>+SUMIF(SMTP!D:D,'ALL 2019'!C243,SMTP!H:H)</f>
        <v>0</v>
      </c>
      <c r="I243" s="77">
        <f>SUMIF(AGRIVET!G:G,C243,AGRIVET!F:F)</f>
        <v>0</v>
      </c>
      <c r="J243" s="77">
        <f>+SUMIF(AGRIVAL!G:G,'ALL 2019'!C243,AGRIVAL!F:F)</f>
        <v>0</v>
      </c>
      <c r="K243" s="77">
        <f>+SUMIF(AGRIKOBA!G:G,'ALL 2019'!C243,AGRIKOBA!F:F)</f>
        <v>0</v>
      </c>
      <c r="L243" s="77">
        <f>+SUMIF(LMOI!F:F,'ALL 2019'!C243,LMOI!E:E)</f>
        <v>0</v>
      </c>
      <c r="M243" s="12">
        <f>+SUMIF(TARTINE!G:G,'ALL 2019'!C243,TARTINE!F:F)</f>
        <v>0</v>
      </c>
      <c r="N243" s="12">
        <f>+SUMIF(IDF!F:F,'ALL 2019'!C243,IDF!E:E)</f>
        <v>0</v>
      </c>
      <c r="O243" s="12">
        <f>+SUMIF(RYA!G:G,C243,RYA!F:F)</f>
        <v>0</v>
      </c>
      <c r="P243" s="12">
        <f>+SUMIF('SCI NOAH'!G:G,'ALL 2019'!C243,'SCI NOAH'!F:F)</f>
        <v>0</v>
      </c>
      <c r="Q243" s="12">
        <f>+SUMIF(SIM!F:F,'ALL 2019'!C243,SIM!E:E)</f>
        <v>0</v>
      </c>
      <c r="R243" s="147">
        <f>SUMIF('First Energy'!F:F,C243,'First Energy'!I:I)</f>
        <v>0</v>
      </c>
      <c r="S243" s="147">
        <f>SUMIF('ID Motors'!G:G,C243,'ID Motors'!J:J)</f>
        <v>0</v>
      </c>
      <c r="T243" s="12">
        <f>+SUMIF('ID RENTAL'!G:G,'ALL 2019'!C243,'ID RENTAL'!F:F)</f>
        <v>0</v>
      </c>
      <c r="U243" s="124">
        <f>+SUMIF('MCM '!G:G,'ALL 2019'!C243,'MCM '!F:F)</f>
        <v>0</v>
      </c>
      <c r="V243" s="77">
        <f>+SUMIF(AGRIMOTORS!G:G,C243,AGRIMOTORS!F:F)</f>
        <v>0</v>
      </c>
      <c r="W243" s="12">
        <f>+SUMIF(BOVIMA!F:F,'ALL 2019'!C243,BOVIMA!E:E)</f>
        <v>0</v>
      </c>
      <c r="X243" s="12">
        <f>+SUMIF(AGRIFEED!F:F,'ALL 2019'!C243,AGRIFEED!E:E)</f>
        <v>0</v>
      </c>
      <c r="Y243" s="12">
        <f>+SUMIF(AMIP!F:F,'ALL 2019'!C243,AMIP!E:E)</f>
        <v>0</v>
      </c>
      <c r="Z243" s="12">
        <f>+SUMIF(ISF!F:F,'ALL 2019'!C243,ISF!F:F)</f>
        <v>0</v>
      </c>
      <c r="AA243" s="12">
        <f>+SUMIF(MABEL!F:F,'ALL 2019'!C243,MABEL!E:E)</f>
        <v>0</v>
      </c>
      <c r="AB243" s="124">
        <f>+SUMIF(DISCOI!G:G,'ALL 2019'!C243,DISCOI!F:F)</f>
        <v>0</v>
      </c>
      <c r="AC243" s="12">
        <f>+SUMIF(NMP!F:F,'ALL 2019'!C243,NMP!E:E)</f>
        <v>0</v>
      </c>
      <c r="AD243" s="12">
        <f>+SUMIF('AMCHO '!F:F,'ALL 2019'!C243,'AMCHO '!E:E)</f>
        <v>0</v>
      </c>
      <c r="AE243" s="12">
        <f>SUMIF(CONFORTIS!G:G,'ALL 2019'!C243,CONFORTIS!F:F)</f>
        <v>0</v>
      </c>
      <c r="AF243" s="12">
        <f>+SUMIF('IRS IMMO'!G:G,'ALL 2019'!C243,'IRS IMMO'!F:F)</f>
        <v>0</v>
      </c>
      <c r="AG243" s="12">
        <f>SUMIF('United Malagasy'!F:F,'ALL 2019'!C243,'United Malagasy'!E:E)</f>
        <v>0</v>
      </c>
      <c r="AH243" s="12">
        <f>+SUMIF(AGRIVETAM!F:F,'ALL 2019'!C243,AGRIVETAM!E:E)</f>
        <v>0</v>
      </c>
      <c r="AI243" s="12">
        <f>+SUMIF(EUROPAINTS!F:F,'ALL 2019'!C243,EUROPAINTS!E:E)</f>
        <v>0</v>
      </c>
      <c r="AJ243" s="12">
        <f>SUMIF('CSS SAKAY'!F:F,'ALL 2019'!C243,'CSS SAKAY'!E:E)</f>
        <v>0</v>
      </c>
      <c r="AK243" s="77">
        <f>+SUMIF(AGRIMA!F:F,'ALL 2019'!C243,AGRIMA!E:E)</f>
        <v>0</v>
      </c>
      <c r="AL243" s="12">
        <f>+SUMIF(FERRIS!H:H,'ALL 2019'!C243,FERRIS!G:G)</f>
        <v>0</v>
      </c>
      <c r="AM243" s="12">
        <f>SUMIF(SEM!F:F,'ALL 2019'!C243,SEM!E:E)</f>
        <v>0</v>
      </c>
      <c r="AN243" s="12">
        <f>+SUMIF(Madatrade!F:F,'ALL 2019'!C243,Madatrade!E:E)</f>
        <v>0</v>
      </c>
      <c r="AO243" s="12">
        <f>+SUMIF('FIRST INVESTISSEMENT'!G:G,'ALL 2019'!C243,'FIRST INVESTISSEMENT'!F:F)</f>
        <v>0</v>
      </c>
    </row>
    <row r="244" spans="1:41" x14ac:dyDescent="0.25">
      <c r="A244" t="str">
        <f t="shared" si="7"/>
        <v>5</v>
      </c>
      <c r="B244" t="str">
        <f t="shared" si="8"/>
        <v>519</v>
      </c>
      <c r="C244" s="23">
        <v>51940000</v>
      </c>
      <c r="D244" s="23" t="s">
        <v>3266</v>
      </c>
      <c r="E244" s="24" t="s">
        <v>410</v>
      </c>
      <c r="F244" s="77">
        <v>-500000000</v>
      </c>
      <c r="G244" s="77">
        <f>+SUMIF(AGRICORP!I:I,C244,AGRICORP!F:F)</f>
        <v>0</v>
      </c>
      <c r="H244" s="77">
        <f>+SUMIF(SMTP!D:D,'ALL 2019'!C244,SMTP!H:H)</f>
        <v>0</v>
      </c>
      <c r="I244" s="77">
        <f>SUMIF(AGRIVET!G:G,C244,AGRIVET!F:F)</f>
        <v>-2125000000</v>
      </c>
      <c r="J244" s="77">
        <f>+SUMIF(AGRIVAL!G:G,'ALL 2019'!C244,AGRIVAL!F:F)</f>
        <v>-1500000000</v>
      </c>
      <c r="K244" s="77">
        <f>+SUMIF(AGRIKOBA!G:G,'ALL 2019'!C244,AGRIKOBA!F:F)</f>
        <v>0</v>
      </c>
      <c r="L244" s="77">
        <f>+SUMIF(LMOI!F:F,'ALL 2019'!C244,LMOI!E:E)</f>
        <v>0</v>
      </c>
      <c r="M244" s="12">
        <f>+SUMIF(TARTINE!G:G,'ALL 2019'!C244,TARTINE!F:F)</f>
        <v>0</v>
      </c>
      <c r="N244" s="12">
        <f>+SUMIF(IDF!F:F,'ALL 2019'!C244,IDF!E:E)</f>
        <v>0</v>
      </c>
      <c r="O244" s="12">
        <f>+SUMIF(RYA!G:G,C244,RYA!F:F)</f>
        <v>0</v>
      </c>
      <c r="P244" s="12">
        <f>+SUMIF('SCI NOAH'!G:G,'ALL 2019'!C244,'SCI NOAH'!F:F)</f>
        <v>0</v>
      </c>
      <c r="Q244" s="12">
        <f>+SUMIF(SIM!F:F,'ALL 2019'!C244,SIM!E:E)</f>
        <v>0</v>
      </c>
      <c r="R244" s="147">
        <f>SUMIF('First Energy'!F:F,C244,'First Energy'!I:I)</f>
        <v>0</v>
      </c>
      <c r="S244" s="147">
        <f>SUMIF('ID Motors'!G:G,C244,'ID Motors'!J:J)</f>
        <v>0</v>
      </c>
      <c r="T244" s="12">
        <f>+SUMIF('ID RENTAL'!G:G,'ALL 2019'!C244,'ID RENTAL'!F:F)</f>
        <v>0</v>
      </c>
      <c r="U244" s="124">
        <f>+SUMIF('MCM '!G:G,'ALL 2019'!C244,'MCM '!F:F)</f>
        <v>0</v>
      </c>
      <c r="V244" s="77">
        <f>+SUMIF(AGRIMOTORS!G:G,C244,AGRIMOTORS!F:F)</f>
        <v>0</v>
      </c>
      <c r="W244" s="12">
        <f>+SUMIF(BOVIMA!F:F,'ALL 2019'!C244,BOVIMA!E:E)</f>
        <v>0</v>
      </c>
      <c r="X244" s="12">
        <f>+SUMIF(AGRIFEED!F:F,'ALL 2019'!C244,AGRIFEED!E:E)</f>
        <v>0</v>
      </c>
      <c r="Y244" s="12">
        <f>+SUMIF(AMIP!F:F,'ALL 2019'!C244,AMIP!E:E)</f>
        <v>0</v>
      </c>
      <c r="Z244" s="12">
        <f>+SUMIF(ISF!F:F,'ALL 2019'!C244,ISF!F:F)</f>
        <v>0</v>
      </c>
      <c r="AA244" s="12">
        <f>+SUMIF(MABEL!F:F,'ALL 2019'!C244,MABEL!E:E)</f>
        <v>0</v>
      </c>
      <c r="AB244" s="124">
        <f>+SUMIF(DISCOI!G:G,'ALL 2019'!C244,DISCOI!F:F)</f>
        <v>0</v>
      </c>
      <c r="AC244" s="12">
        <f>+SUMIF(NMP!F:F,'ALL 2019'!C244,NMP!E:E)</f>
        <v>0</v>
      </c>
      <c r="AD244" s="12">
        <f>+SUMIF('AMCHO '!F:F,'ALL 2019'!C244,'AMCHO '!E:E)</f>
        <v>0</v>
      </c>
      <c r="AE244" s="12">
        <f>SUMIF(CONFORTIS!G:G,'ALL 2019'!C244,CONFORTIS!F:F)</f>
        <v>0</v>
      </c>
      <c r="AF244" s="12">
        <f>+SUMIF('IRS IMMO'!G:G,'ALL 2019'!C244,'IRS IMMO'!F:F)</f>
        <v>0</v>
      </c>
      <c r="AG244" s="12">
        <f>SUMIF('United Malagasy'!F:F,'ALL 2019'!C244,'United Malagasy'!E:E)</f>
        <v>0</v>
      </c>
      <c r="AH244" s="12">
        <f>+SUMIF(AGRIVETAM!F:F,'ALL 2019'!C244,AGRIVETAM!E:E)</f>
        <v>0</v>
      </c>
      <c r="AI244" s="12">
        <f>+SUMIF(EUROPAINTS!F:F,'ALL 2019'!C244,EUROPAINTS!E:E)</f>
        <v>0</v>
      </c>
      <c r="AJ244" s="12">
        <f>SUMIF('CSS SAKAY'!F:F,'ALL 2019'!C244,'CSS SAKAY'!E:E)</f>
        <v>0</v>
      </c>
      <c r="AK244" s="77">
        <f>+SUMIF(AGRIMA!F:F,'ALL 2019'!C244,AGRIMA!E:E)</f>
        <v>0</v>
      </c>
      <c r="AL244" s="12">
        <f>+SUMIF(FERRIS!H:H,'ALL 2019'!C244,FERRIS!G:G)</f>
        <v>0</v>
      </c>
      <c r="AM244" s="12">
        <f>SUMIF(SEM!F:F,'ALL 2019'!C244,SEM!E:E)</f>
        <v>0</v>
      </c>
      <c r="AN244" s="12">
        <f>+SUMIF(Madatrade!F:F,'ALL 2019'!C244,Madatrade!E:E)</f>
        <v>0</v>
      </c>
      <c r="AO244" s="12">
        <f>+SUMIF('FIRST INVESTISSEMENT'!G:G,'ALL 2019'!C244,'FIRST INVESTISSEMENT'!F:F)</f>
        <v>0</v>
      </c>
    </row>
    <row r="245" spans="1:41" x14ac:dyDescent="0.25">
      <c r="A245" t="str">
        <f t="shared" si="7"/>
        <v>5</v>
      </c>
      <c r="B245" t="str">
        <f t="shared" si="8"/>
        <v>519</v>
      </c>
      <c r="C245" s="23">
        <v>51950000</v>
      </c>
      <c r="D245" s="23" t="s">
        <v>3266</v>
      </c>
      <c r="E245" s="24" t="s">
        <v>2221</v>
      </c>
      <c r="F245" s="77"/>
      <c r="G245" s="77">
        <f>+SUMIF(AGRICORP!I:I,C245,AGRICORP!F:F)</f>
        <v>0</v>
      </c>
      <c r="H245" s="77">
        <f>+SUMIF(SMTP!D:D,'ALL 2019'!C245,SMTP!H:H)</f>
        <v>0</v>
      </c>
      <c r="I245" s="77">
        <f>SUMIF(AGRIVET!G:G,C245,AGRIVET!F:F)</f>
        <v>0</v>
      </c>
      <c r="J245" s="77">
        <f>+SUMIF(AGRIVAL!G:G,'ALL 2019'!C245,AGRIVAL!F:F)</f>
        <v>-500000000</v>
      </c>
      <c r="M245" s="12"/>
      <c r="N245" s="12"/>
      <c r="O245" s="12"/>
      <c r="P245" s="12"/>
      <c r="Q245" s="12"/>
      <c r="R245" s="147">
        <f>SUMIF('First Energy'!F:F,C245,'First Energy'!I:I)</f>
        <v>0</v>
      </c>
      <c r="S245" s="147">
        <f>SUMIF('ID Motors'!G:G,C245,'ID Motors'!J:J)</f>
        <v>0</v>
      </c>
      <c r="T245" s="12">
        <f>+SUMIF('ID RENTAL'!G:G,'ALL 2019'!C245,'ID RENTAL'!F:F)</f>
        <v>0</v>
      </c>
      <c r="U245" s="124">
        <f>+SUMIF('MCM '!G:G,'ALL 2019'!C245,'MCM '!F:F)</f>
        <v>-133417721.51999998</v>
      </c>
      <c r="V245" s="77">
        <f>+SUMIF(AGRIMOTORS!G:G,C245,AGRIMOTORS!F:F)</f>
        <v>0</v>
      </c>
      <c r="W245" s="12">
        <f>+SUMIF(BOVIMA!F:F,'ALL 2019'!C245,BOVIMA!E:E)</f>
        <v>0</v>
      </c>
      <c r="X245" s="12">
        <f>+SUMIF(AGRIFEED!F:F,'ALL 2019'!C245,AGRIFEED!E:E)</f>
        <v>0</v>
      </c>
      <c r="Y245" s="12">
        <f>+SUMIF(AMIP!F:F,'ALL 2019'!C245,AMIP!E:E)</f>
        <v>0</v>
      </c>
      <c r="Z245" s="12">
        <f>+SUMIF(ISF!F:F,'ALL 2019'!C245,ISF!F:F)</f>
        <v>0</v>
      </c>
      <c r="AA245" s="12">
        <f>+SUMIF(MABEL!F:F,'ALL 2019'!C245,MABEL!E:E)</f>
        <v>0</v>
      </c>
      <c r="AB245" s="124">
        <f>+SUMIF(DISCOI!G:G,'ALL 2019'!C245,DISCOI!F:F)</f>
        <v>0</v>
      </c>
      <c r="AC245" s="12">
        <f>+SUMIF(NMP!F:F,'ALL 2019'!C245,NMP!E:E)</f>
        <v>0</v>
      </c>
      <c r="AD245" s="12">
        <f>+SUMIF('AMCHO '!F:F,'ALL 2019'!C245,'AMCHO '!E:E)</f>
        <v>0</v>
      </c>
      <c r="AE245" s="12">
        <f>SUMIF(CONFORTIS!G:G,'ALL 2019'!C245,CONFORTIS!F:F)</f>
        <v>0</v>
      </c>
      <c r="AF245" s="12">
        <f>+SUMIF('IRS IMMO'!G:G,'ALL 2019'!C245,'IRS IMMO'!F:F)</f>
        <v>0</v>
      </c>
      <c r="AG245" s="12">
        <f>SUMIF('United Malagasy'!F:F,'ALL 2019'!C245,'United Malagasy'!E:E)</f>
        <v>0</v>
      </c>
      <c r="AH245" s="12">
        <f>+SUMIF(AGRIVETAM!F:F,'ALL 2019'!C245,AGRIVETAM!E:E)</f>
        <v>0</v>
      </c>
      <c r="AI245" s="12">
        <f>+SUMIF(EUROPAINTS!F:F,'ALL 2019'!C245,EUROPAINTS!E:E)</f>
        <v>0</v>
      </c>
      <c r="AJ245" s="12">
        <f>SUMIF('CSS SAKAY'!F:F,'ALL 2019'!C245,'CSS SAKAY'!E:E)</f>
        <v>0</v>
      </c>
      <c r="AK245" s="77">
        <f>+SUMIF(AGRIMA!F:F,'ALL 2019'!C245,AGRIMA!E:E)</f>
        <v>0</v>
      </c>
      <c r="AL245" s="12">
        <f>+SUMIF(FERRIS!H:H,'ALL 2019'!C245,FERRIS!G:G)</f>
        <v>0</v>
      </c>
      <c r="AM245" s="12">
        <f>SUMIF(SEM!F:F,'ALL 2019'!C245,SEM!E:E)</f>
        <v>0</v>
      </c>
      <c r="AN245" s="12">
        <f>+SUMIF(Madatrade!F:F,'ALL 2019'!C245,Madatrade!E:E)</f>
        <v>0</v>
      </c>
      <c r="AO245" s="12">
        <f>+SUMIF('FIRST INVESTISSEMENT'!G:G,'ALL 2019'!C245,'FIRST INVESTISSEMENT'!F:F)</f>
        <v>0</v>
      </c>
    </row>
    <row r="246" spans="1:41" x14ac:dyDescent="0.25">
      <c r="A246" t="str">
        <f t="shared" si="7"/>
        <v>5</v>
      </c>
      <c r="B246" t="str">
        <f t="shared" si="8"/>
        <v>519</v>
      </c>
      <c r="C246" s="23">
        <v>51960000</v>
      </c>
      <c r="D246" s="23" t="s">
        <v>3266</v>
      </c>
      <c r="E246" s="24" t="s">
        <v>412</v>
      </c>
      <c r="F246" s="77">
        <v>-250000000</v>
      </c>
      <c r="G246" s="77">
        <f>+SUMIF(AGRICORP!I:I,C246,AGRICORP!F:F)</f>
        <v>0</v>
      </c>
      <c r="H246" s="77">
        <f>+SUMIF(SMTP!D:D,'ALL 2019'!C246,SMTP!H:H)</f>
        <v>-750000000</v>
      </c>
      <c r="I246" s="77">
        <f>SUMIF(AGRIVET!G:G,C246,AGRIVET!F:F)</f>
        <v>-2250000000</v>
      </c>
      <c r="J246" s="77">
        <f>+SUMIF(AGRIVAL!G:G,'ALL 2019'!C246,AGRIVAL!F:F)</f>
        <v>-147977860.52000001</v>
      </c>
      <c r="K246" s="77">
        <f>+SUMIF(AGRIKOBA!G:G,'ALL 2019'!C246,AGRIKOBA!F:F)</f>
        <v>0</v>
      </c>
      <c r="L246" s="77">
        <f>+SUMIF(LMOI!F:F,'ALL 2019'!C246,LMOI!E:E)</f>
        <v>0</v>
      </c>
      <c r="M246" s="12">
        <f>+SUMIF(TARTINE!G:G,'ALL 2019'!C246,TARTINE!F:F)</f>
        <v>0</v>
      </c>
      <c r="N246" s="12">
        <f>+SUMIF(IDF!F:F,'ALL 2019'!C246,IDF!E:E)</f>
        <v>0</v>
      </c>
      <c r="O246" s="12">
        <f>+SUMIF(RYA!G:G,C246,RYA!F:F)</f>
        <v>0</v>
      </c>
      <c r="P246" s="12">
        <f>+SUMIF('SCI NOAH'!G:G,'ALL 2019'!C246,'SCI NOAH'!F:F)</f>
        <v>0</v>
      </c>
      <c r="Q246" s="12">
        <f>+SUMIF(SIM!F:F,'ALL 2019'!C246,SIM!E:E)</f>
        <v>0</v>
      </c>
      <c r="R246" s="147">
        <f>SUMIF('First Energy'!F:F,C246,'First Energy'!I:I)</f>
        <v>0</v>
      </c>
      <c r="S246" s="147">
        <f>SUMIF('ID Motors'!G:G,C246,'ID Motors'!J:J)</f>
        <v>0</v>
      </c>
      <c r="T246" s="12">
        <f>+SUMIF('ID RENTAL'!G:G,'ALL 2019'!C246,'ID RENTAL'!F:F)</f>
        <v>0</v>
      </c>
      <c r="U246" s="124">
        <f>+SUMIF('MCM '!G:G,'ALL 2019'!C246,'MCM '!F:F)</f>
        <v>-64089612.899999976</v>
      </c>
      <c r="V246" s="77">
        <f>+SUMIF(AGRIMOTORS!G:G,C246,AGRIMOTORS!F:F)</f>
        <v>0</v>
      </c>
      <c r="W246" s="12">
        <f>+SUMIF(BOVIMA!F:F,'ALL 2019'!C246,BOVIMA!E:E)</f>
        <v>0</v>
      </c>
      <c r="X246" s="12">
        <f>+SUMIF(AGRIFEED!F:F,'ALL 2019'!C246,AGRIFEED!E:E)</f>
        <v>0</v>
      </c>
      <c r="Y246" s="12">
        <f>+SUMIF(AMIP!F:F,'ALL 2019'!C246,AMIP!E:E)</f>
        <v>0</v>
      </c>
      <c r="Z246" s="12">
        <f>+SUMIF(ISF!F:F,'ALL 2019'!C246,ISF!F:F)</f>
        <v>0</v>
      </c>
      <c r="AA246" s="12">
        <f>+SUMIF(MABEL!F:F,'ALL 2019'!C246,MABEL!E:E)</f>
        <v>0</v>
      </c>
      <c r="AB246" s="124">
        <f>+SUMIF(DISCOI!G:G,'ALL 2019'!C246,DISCOI!F:F)</f>
        <v>0</v>
      </c>
      <c r="AC246" s="12">
        <f>+SUMIF(NMP!F:F,'ALL 2019'!C246,NMP!E:E)</f>
        <v>0</v>
      </c>
      <c r="AD246" s="12">
        <f>+SUMIF('AMCHO '!F:F,'ALL 2019'!C246,'AMCHO '!E:E)</f>
        <v>0</v>
      </c>
      <c r="AE246" s="12">
        <f>SUMIF(CONFORTIS!G:G,'ALL 2019'!C246,CONFORTIS!F:F)</f>
        <v>0</v>
      </c>
      <c r="AF246" s="12">
        <f>+SUMIF('IRS IMMO'!G:G,'ALL 2019'!C246,'IRS IMMO'!F:F)</f>
        <v>0</v>
      </c>
      <c r="AG246" s="12">
        <f>SUMIF('United Malagasy'!F:F,'ALL 2019'!C246,'United Malagasy'!E:E)</f>
        <v>0</v>
      </c>
      <c r="AH246" s="12">
        <f>+SUMIF(AGRIVETAM!F:F,'ALL 2019'!C246,AGRIVETAM!E:E)</f>
        <v>0</v>
      </c>
      <c r="AI246" s="12">
        <f>+SUMIF(EUROPAINTS!F:F,'ALL 2019'!C246,EUROPAINTS!E:E)</f>
        <v>0</v>
      </c>
      <c r="AJ246" s="12">
        <f>SUMIF('CSS SAKAY'!F:F,'ALL 2019'!C246,'CSS SAKAY'!E:E)</f>
        <v>0</v>
      </c>
      <c r="AK246" s="77">
        <f>+SUMIF(AGRIMA!F:F,'ALL 2019'!C246,AGRIMA!E:E)</f>
        <v>0</v>
      </c>
      <c r="AL246" s="12">
        <f>+SUMIF(FERRIS!H:H,'ALL 2019'!C246,FERRIS!G:G)</f>
        <v>0</v>
      </c>
      <c r="AM246" s="12">
        <f>SUMIF(SEM!F:F,'ALL 2019'!C246,SEM!E:E)</f>
        <v>0</v>
      </c>
      <c r="AN246" s="12">
        <f>+SUMIF(Madatrade!F:F,'ALL 2019'!C246,Madatrade!E:E)</f>
        <v>0</v>
      </c>
      <c r="AO246" s="12">
        <f>+SUMIF('FIRST INVESTISSEMENT'!G:G,'ALL 2019'!C246,'FIRST INVESTISSEMENT'!F:F)</f>
        <v>0</v>
      </c>
    </row>
    <row r="247" spans="1:41" x14ac:dyDescent="0.25">
      <c r="A247" t="str">
        <f t="shared" si="7"/>
        <v>5</v>
      </c>
      <c r="B247" t="str">
        <f t="shared" si="8"/>
        <v>519</v>
      </c>
      <c r="C247" s="23">
        <v>51970000</v>
      </c>
      <c r="D247" s="23" t="s">
        <v>3266</v>
      </c>
      <c r="E247" s="24" t="s">
        <v>3267</v>
      </c>
      <c r="F247" s="77"/>
      <c r="G247" s="77">
        <f>+SUMIF(AGRICORP!I:I,C247,AGRICORP!F:F)</f>
        <v>0</v>
      </c>
      <c r="H247" s="77">
        <f>+SUMIF(SMTP!D:D,'ALL 2019'!C247,SMTP!H:H)</f>
        <v>0</v>
      </c>
      <c r="I247" s="77">
        <f>SUMIF(AGRIVET!G:G,C247,AGRIVET!F:F)</f>
        <v>0</v>
      </c>
      <c r="J247" s="77">
        <f>+SUMIF(AGRIVAL!G:G,'ALL 2019'!C247,AGRIVAL!F:F)</f>
        <v>0</v>
      </c>
      <c r="M247" s="12"/>
      <c r="N247" s="12"/>
      <c r="O247" s="12"/>
      <c r="P247" s="12"/>
      <c r="Q247" s="12"/>
      <c r="R247" s="147">
        <f>SUMIF('First Energy'!F:F,C247,'First Energy'!I:I)</f>
        <v>0</v>
      </c>
      <c r="S247" s="147">
        <f>SUMIF('ID Motors'!G:G,C247,'ID Motors'!J:J)</f>
        <v>0</v>
      </c>
      <c r="T247" s="12">
        <f>+SUMIF('ID RENTAL'!G:G,'ALL 2019'!C247,'ID RENTAL'!F:F)</f>
        <v>0</v>
      </c>
      <c r="U247" s="124">
        <f>+SUMIF('MCM '!G:G,'ALL 2019'!C247,'MCM '!F:F)</f>
        <v>0</v>
      </c>
      <c r="V247" s="77">
        <f>+SUMIF(AGRIMOTORS!G:G,C247,AGRIMOTORS!F:F)</f>
        <v>0</v>
      </c>
      <c r="W247" s="12">
        <f>+SUMIF(BOVIMA!F:F,'ALL 2019'!C247,BOVIMA!E:E)</f>
        <v>0</v>
      </c>
      <c r="X247" s="12">
        <f>+SUMIF(AGRIFEED!F:F,'ALL 2019'!C247,AGRIFEED!E:E)</f>
        <v>0</v>
      </c>
      <c r="Y247" s="12">
        <f>+SUMIF(AMIP!F:F,'ALL 2019'!C247,AMIP!E:E)</f>
        <v>0</v>
      </c>
      <c r="Z247" s="12">
        <f>+SUMIF(ISF!F:F,'ALL 2019'!C247,ISF!F:F)</f>
        <v>0</v>
      </c>
      <c r="AA247" s="12">
        <f>+SUMIF(MABEL!F:F,'ALL 2019'!C247,MABEL!E:E)</f>
        <v>0</v>
      </c>
      <c r="AB247" s="124">
        <f>+SUMIF(DISCOI!G:G,'ALL 2019'!C247,DISCOI!F:F)</f>
        <v>0</v>
      </c>
      <c r="AC247" s="12">
        <f>+SUMIF(NMP!F:F,'ALL 2019'!C247,NMP!E:E)</f>
        <v>0</v>
      </c>
      <c r="AD247" s="12">
        <f>+SUMIF('AMCHO '!F:F,'ALL 2019'!C247,'AMCHO '!E:E)</f>
        <v>0</v>
      </c>
      <c r="AE247" s="12">
        <f>SUMIF(CONFORTIS!G:G,'ALL 2019'!C247,CONFORTIS!F:F)</f>
        <v>0</v>
      </c>
      <c r="AF247" s="12">
        <f>+SUMIF('IRS IMMO'!G:G,'ALL 2019'!C247,'IRS IMMO'!F:F)</f>
        <v>0</v>
      </c>
      <c r="AG247" s="12">
        <f>SUMIF('United Malagasy'!F:F,'ALL 2019'!C247,'United Malagasy'!E:E)</f>
        <v>0</v>
      </c>
      <c r="AH247" s="12">
        <f>+SUMIF(AGRIVETAM!F:F,'ALL 2019'!C247,AGRIVETAM!E:E)</f>
        <v>0</v>
      </c>
      <c r="AI247" s="12">
        <f>+SUMIF(EUROPAINTS!F:F,'ALL 2019'!C247,EUROPAINTS!E:E)</f>
        <v>0</v>
      </c>
      <c r="AJ247" s="12">
        <f>SUMIF('CSS SAKAY'!F:F,'ALL 2019'!C247,'CSS SAKAY'!E:E)</f>
        <v>0</v>
      </c>
      <c r="AK247" s="77">
        <f>+SUMIF(AGRIMA!F:F,'ALL 2019'!C247,AGRIMA!E:E)</f>
        <v>0</v>
      </c>
      <c r="AL247" s="12">
        <f>+SUMIF(FERRIS!H:H,'ALL 2019'!C247,FERRIS!G:G)</f>
        <v>0</v>
      </c>
      <c r="AM247" s="12">
        <f>SUMIF(SEM!F:F,'ALL 2019'!C247,SEM!E:E)</f>
        <v>0</v>
      </c>
      <c r="AN247" s="12">
        <f>+SUMIF(Madatrade!F:F,'ALL 2019'!C247,Madatrade!E:E)</f>
        <v>0</v>
      </c>
      <c r="AO247" s="12">
        <f>+SUMIF('FIRST INVESTISSEMENT'!G:G,'ALL 2019'!C247,'FIRST INVESTISSEMENT'!F:F)</f>
        <v>0</v>
      </c>
    </row>
    <row r="248" spans="1:41" x14ac:dyDescent="0.25">
      <c r="A248" t="str">
        <f t="shared" si="7"/>
        <v>5</v>
      </c>
      <c r="B248" t="str">
        <f t="shared" si="8"/>
        <v>531</v>
      </c>
      <c r="C248" s="23">
        <v>53100000</v>
      </c>
      <c r="D248" s="23" t="s">
        <v>3268</v>
      </c>
      <c r="E248" s="24" t="s">
        <v>3044</v>
      </c>
      <c r="F248" s="77">
        <v>21221305.8699999</v>
      </c>
      <c r="G248" s="77">
        <f>+SUMIF(AGRICORP!I:I,C248,AGRICORP!F:F)</f>
        <v>1371600</v>
      </c>
      <c r="H248" s="77">
        <f>+SUMIF(SMTP!D:D,'ALL 2019'!C248,SMTP!H:H)</f>
        <v>9409938.0739996303</v>
      </c>
      <c r="I248" s="77">
        <f>SUMIF(AGRIVET!G:G,C248,AGRIVET!F:F)</f>
        <v>46404695.769999996</v>
      </c>
      <c r="J248" s="77">
        <f>+SUMIF(AGRIVAL!G:G,'ALL 2019'!C248,AGRIVAL!F:F)</f>
        <v>0</v>
      </c>
      <c r="K248" s="77">
        <f>+SUMIF(AGRIKOBA!G:G,'ALL 2019'!C248,AGRIKOBA!F:F)</f>
        <v>32202.39</v>
      </c>
      <c r="L248" s="77">
        <f>+SUMIF(LMOI!F:F,'ALL 2019'!C248,LMOI!E:E)</f>
        <v>2591340</v>
      </c>
      <c r="M248" s="12">
        <f>+SUMIF(TARTINE!G:G,'ALL 2019'!C248,TARTINE!F:F)</f>
        <v>233528.06</v>
      </c>
      <c r="N248" s="12">
        <f>+SUMIF(IDF!F:F,'ALL 2019'!C248,IDF!E:E)</f>
        <v>4767053.41</v>
      </c>
      <c r="O248" s="12">
        <f>+SUMIF(RYA!G:G,C248,RYA!F:F)</f>
        <v>931.8</v>
      </c>
      <c r="P248" s="12">
        <f>+SUMIF('SCI NOAH'!G:G,'ALL 2019'!C248,'SCI NOAH'!F:F)</f>
        <v>7800</v>
      </c>
      <c r="Q248" s="12">
        <f>+SUMIF(SIM!F:F,'ALL 2019'!C248,SIM!E:E)</f>
        <v>2503521.4399999981</v>
      </c>
      <c r="R248" s="147">
        <f>SUMIF('First Energy'!F:F,C248,'First Energy'!I:I)</f>
        <v>2040971.37</v>
      </c>
      <c r="S248" s="147">
        <f>SUMIF('ID Motors'!G:G,C248,'ID Motors'!J:J)</f>
        <v>4015823.86</v>
      </c>
      <c r="T248" s="12">
        <f>+SUMIF('ID RENTAL'!G:G,'ALL 2019'!C248,'ID RENTAL'!F:F)</f>
        <v>0</v>
      </c>
      <c r="U248" s="124">
        <f>+SUMIF('MCM '!G:G,'ALL 2019'!C248,'MCM '!F:F)</f>
        <v>35838032.57</v>
      </c>
      <c r="V248" s="77">
        <f>+SUMIF(AGRIMOTORS!G:G,C248,AGRIMOTORS!F:F)</f>
        <v>0</v>
      </c>
      <c r="W248" s="12">
        <f>+SUMIF(BOVIMA!F:F,'ALL 2019'!C248,BOVIMA!E:E)</f>
        <v>2356983</v>
      </c>
      <c r="X248" s="12">
        <f>+SUMIF(AGRIFEED!F:F,'ALL 2019'!C248,AGRIFEED!E:E)</f>
        <v>1137959</v>
      </c>
      <c r="Y248" s="12">
        <f>+SUMIF(AMIP!F:F,'ALL 2019'!C248,AMIP!E:E)</f>
        <v>2000000</v>
      </c>
      <c r="Z248" s="12">
        <f>+SUMIF(ISF!F:F,'ALL 2019'!C248,ISF!F:F)</f>
        <v>0</v>
      </c>
      <c r="AA248" s="12">
        <f>+SUMIF(MABEL!F:F,'ALL 2019'!C248,MABEL!E:E)</f>
        <v>122664</v>
      </c>
      <c r="AB248" s="124">
        <f>+SUMIF(DISCOI!G:G,'ALL 2019'!C248,DISCOI!F:F)</f>
        <v>2100</v>
      </c>
      <c r="AC248" s="12">
        <f>+SUMIF(NMP!F:F,'ALL 2019'!C248,NMP!E:E)</f>
        <v>1966337.22</v>
      </c>
      <c r="AD248" s="12">
        <f>+SUMIF('AMCHO '!F:F,'ALL 2019'!C248,'AMCHO '!E:E)</f>
        <v>663107.49</v>
      </c>
      <c r="AE248" s="12">
        <f>SUMIF(CONFORTIS!G:G,'ALL 2019'!C248,CONFORTIS!F:F)</f>
        <v>488000</v>
      </c>
      <c r="AF248" s="12">
        <f>+SUMIF('IRS IMMO'!G:G,'ALL 2019'!C248,'IRS IMMO'!F:F)</f>
        <v>4000</v>
      </c>
      <c r="AG248" s="12">
        <f>SUMIF('United Malagasy'!F:F,'ALL 2019'!C248,'United Malagasy'!E:E)</f>
        <v>1016473.34</v>
      </c>
      <c r="AH248" s="12">
        <f>+SUMIF(AGRIVETAM!F:F,'ALL 2019'!C248,AGRIVETAM!E:E)</f>
        <v>43818983.859993003</v>
      </c>
      <c r="AI248" s="12">
        <f>+SUMIF(EUROPAINTS!F:F,'ALL 2019'!C248,EUROPAINTS!E:E)</f>
        <v>0</v>
      </c>
      <c r="AJ248" s="12">
        <f>SUMIF('CSS SAKAY'!F:F,'ALL 2019'!C248,'CSS SAKAY'!E:E)</f>
        <v>2000000</v>
      </c>
      <c r="AK248" s="77">
        <f>+SUMIF(AGRIMA!F:F,'ALL 2019'!C248,AGRIMA!E:E)</f>
        <v>119575704.59999999</v>
      </c>
      <c r="AL248" s="12">
        <f>+SUMIF(FERRIS!H:H,'ALL 2019'!C248,FERRIS!G:G)</f>
        <v>7270287.04</v>
      </c>
      <c r="AM248" s="12">
        <f>SUMIF(SEM!F:F,'ALL 2019'!C248,SEM!E:E)</f>
        <v>4350214.7</v>
      </c>
      <c r="AN248" s="12">
        <f>+SUMIF(Madatrade!F:F,'ALL 2019'!C248,Madatrade!E:E)</f>
        <v>89322132.700000003</v>
      </c>
      <c r="AO248" s="12">
        <f>+SUMIF('FIRST INVESTISSEMENT'!G:G,'ALL 2019'!C248,'FIRST INVESTISSEMENT'!F:F)</f>
        <v>3068278.3</v>
      </c>
    </row>
    <row r="249" spans="1:41" x14ac:dyDescent="0.25">
      <c r="A249" t="str">
        <f t="shared" si="7"/>
        <v>5</v>
      </c>
      <c r="B249" t="str">
        <f t="shared" si="8"/>
        <v>580</v>
      </c>
      <c r="C249" s="23">
        <v>58000000</v>
      </c>
      <c r="D249" s="23" t="s">
        <v>3250</v>
      </c>
      <c r="E249" s="24" t="s">
        <v>163</v>
      </c>
      <c r="F249" s="77">
        <v>0</v>
      </c>
      <c r="G249" s="77">
        <f>+SUMIF(AGRICORP!I:I,C249,AGRICORP!F:F)</f>
        <v>0</v>
      </c>
      <c r="H249" s="77">
        <f>+SUMIF(SMTP!D:D,'ALL 2019'!C249,SMTP!H:H)</f>
        <v>0</v>
      </c>
      <c r="I249" s="77">
        <f>SUMIF(AGRIVET!G:G,C249,AGRIVET!F:F)</f>
        <v>0</v>
      </c>
      <c r="J249" s="77">
        <f>+SUMIF(AGRIVAL!G:G,'ALL 2019'!C249,AGRIVAL!F:F)</f>
        <v>0</v>
      </c>
      <c r="K249" s="77">
        <f>+SUMIF(AGRIKOBA!G:G,'ALL 2019'!C249,AGRIKOBA!F:F)</f>
        <v>0</v>
      </c>
      <c r="L249" s="77">
        <f>+SUMIF(LMOI!F:F,'ALL 2019'!C249,LMOI!E:E)</f>
        <v>0</v>
      </c>
      <c r="M249" s="12">
        <f>+SUMIF(TARTINE!G:G,'ALL 2019'!C249,TARTINE!F:F)</f>
        <v>0</v>
      </c>
      <c r="N249" s="12">
        <f>+SUMIF(IDF!F:F,'ALL 2019'!C249,IDF!E:E)</f>
        <v>0</v>
      </c>
      <c r="O249" s="12">
        <f>+SUMIF(RYA!G:G,C249,RYA!F:F)</f>
        <v>0</v>
      </c>
      <c r="P249" s="12">
        <f>+SUMIF('SCI NOAH'!G:G,'ALL 2019'!C249,'SCI NOAH'!F:F)</f>
        <v>0</v>
      </c>
      <c r="Q249" s="12">
        <f>+SUMIF(SIM!F:F,'ALL 2019'!C249,SIM!E:E)</f>
        <v>0</v>
      </c>
      <c r="R249" s="147">
        <f>SUMIF('First Energy'!F:F,C249,'First Energy'!I:I)</f>
        <v>0</v>
      </c>
      <c r="S249" s="147">
        <f>SUMIF('ID Motors'!G:G,C249,'ID Motors'!J:J)</f>
        <v>-59500000</v>
      </c>
      <c r="T249" s="12">
        <f>+SUMIF('ID RENTAL'!G:G,'ALL 2019'!C249,'ID RENTAL'!F:F)</f>
        <v>0</v>
      </c>
      <c r="U249" s="124">
        <f>+SUMIF('MCM '!G:G,'ALL 2019'!C249,'MCM '!F:F)</f>
        <v>0</v>
      </c>
      <c r="V249" s="77">
        <f>+SUMIF(AGRIMOTORS!G:G,C249,AGRIMOTORS!F:F)</f>
        <v>0</v>
      </c>
      <c r="W249" s="12">
        <f>+SUMIF(BOVIMA!F:F,'ALL 2019'!C249,BOVIMA!E:E)</f>
        <v>0</v>
      </c>
      <c r="X249" s="12">
        <f>+SUMIF(AGRIFEED!F:F,'ALL 2019'!C249,AGRIFEED!E:E)</f>
        <v>0</v>
      </c>
      <c r="Y249" s="12">
        <f>+SUMIF(AMIP!F:F,'ALL 2019'!C249,AMIP!E:E)</f>
        <v>0</v>
      </c>
      <c r="Z249" s="12">
        <f>+SUMIF(ISF!F:F,'ALL 2019'!C249,ISF!F:F)</f>
        <v>0</v>
      </c>
      <c r="AA249" s="12">
        <f>+SUMIF(MABEL!F:F,'ALL 2019'!C249,MABEL!E:E)</f>
        <v>0</v>
      </c>
      <c r="AB249" s="124">
        <f>+SUMIF(DISCOI!G:G,'ALL 2019'!C249,DISCOI!F:F)</f>
        <v>0</v>
      </c>
      <c r="AC249" s="12">
        <f>+SUMIF(NMP!F:F,'ALL 2019'!C249,NMP!E:E)</f>
        <v>0</v>
      </c>
      <c r="AD249" s="12">
        <f>+SUMIF('AMCHO '!F:F,'ALL 2019'!C249,'AMCHO '!E:E)</f>
        <v>0</v>
      </c>
      <c r="AE249" s="12">
        <f>SUMIF(CONFORTIS!G:G,'ALL 2019'!C249,CONFORTIS!F:F)</f>
        <v>0</v>
      </c>
      <c r="AF249" s="12">
        <f>+SUMIF('IRS IMMO'!G:G,'ALL 2019'!C249,'IRS IMMO'!F:F)</f>
        <v>0</v>
      </c>
      <c r="AG249" s="12">
        <f>SUMIF('United Malagasy'!F:F,'ALL 2019'!C249,'United Malagasy'!E:E)</f>
        <v>0</v>
      </c>
      <c r="AH249" s="12">
        <f>+SUMIF(AGRIVETAM!F:F,'ALL 2019'!C249,AGRIVETAM!E:E)</f>
        <v>0</v>
      </c>
      <c r="AI249" s="12">
        <f>+SUMIF(EUROPAINTS!F:F,'ALL 2019'!C249,EUROPAINTS!E:E)</f>
        <v>0</v>
      </c>
      <c r="AJ249" s="12">
        <f>SUMIF('CSS SAKAY'!F:F,'ALL 2019'!C249,'CSS SAKAY'!E:E)</f>
        <v>0</v>
      </c>
      <c r="AK249" s="77">
        <f>+SUMIF(AGRIMA!F:F,'ALL 2019'!C249,AGRIMA!E:E)</f>
        <v>0</v>
      </c>
      <c r="AL249" s="12">
        <f>+SUMIF(FERRIS!H:H,'ALL 2019'!C249,FERRIS!G:G)</f>
        <v>0</v>
      </c>
      <c r="AM249" s="12">
        <f>SUMIF(SEM!F:F,'ALL 2019'!C249,SEM!E:E)</f>
        <v>-59048392.689999998</v>
      </c>
      <c r="AN249" s="12">
        <f>+SUMIF(Madatrade!F:F,'ALL 2019'!C249,Madatrade!E:E)</f>
        <v>0</v>
      </c>
      <c r="AO249" s="12">
        <f>+SUMIF('FIRST INVESTISSEMENT'!G:G,'ALL 2019'!C249,'FIRST INVESTISSEMENT'!F:F)</f>
        <v>0</v>
      </c>
    </row>
    <row r="250" spans="1:41" x14ac:dyDescent="0.25">
      <c r="A250" t="str">
        <f t="shared" si="7"/>
        <v>6</v>
      </c>
      <c r="B250" t="str">
        <f t="shared" si="8"/>
        <v>601</v>
      </c>
      <c r="C250" s="23">
        <v>60100000</v>
      </c>
      <c r="D250" s="23" t="s">
        <v>3269</v>
      </c>
      <c r="E250" s="24" t="s">
        <v>353</v>
      </c>
      <c r="F250" s="77">
        <v>7180938540.8000002</v>
      </c>
      <c r="G250" s="77">
        <f>+SUMIF(AGRICORP!I:I,C250,AGRICORP!F:F)</f>
        <v>0</v>
      </c>
      <c r="H250" s="77">
        <f>+SUMIF(SMTP!D:D,'ALL 2019'!C250,SMTP!H:H)</f>
        <v>5159101502.6262999</v>
      </c>
      <c r="I250" s="77">
        <f>SUMIF(AGRIVET!G:G,C250,AGRIVET!F:F)</f>
        <v>152147060</v>
      </c>
      <c r="J250" s="77">
        <f>+SUMIF(AGRIVAL!G:G,'ALL 2019'!C250,AGRIVAL!F:F)</f>
        <v>0</v>
      </c>
      <c r="K250" s="77">
        <f>+SUMIF(AGRIKOBA!G:G,'ALL 2019'!C250,AGRIKOBA!F:F)</f>
        <v>0</v>
      </c>
      <c r="L250" s="77">
        <f>+SUMIF(LMOI!F:F,'ALL 2019'!C250,LMOI!E:E)</f>
        <v>0</v>
      </c>
      <c r="M250" s="12">
        <f>+SUMIF(TARTINE!G:G,'ALL 2019'!C250,TARTINE!F:F)</f>
        <v>4958644144.8599997</v>
      </c>
      <c r="N250" s="12">
        <f>+SUMIF(IDF!F:F,'ALL 2019'!C250,IDF!E:E)</f>
        <v>0</v>
      </c>
      <c r="O250" s="12">
        <f>+SUMIF(RYA!G:G,C250,RYA!F:F)</f>
        <v>0</v>
      </c>
      <c r="P250" s="12">
        <f>+SUMIF('SCI NOAH'!G:G,'ALL 2019'!C250,'SCI NOAH'!F:F)</f>
        <v>0</v>
      </c>
      <c r="Q250" s="12">
        <f>+SUMIF(SIM!F:F,'ALL 2019'!C250,SIM!E:E)</f>
        <v>0</v>
      </c>
      <c r="R250" s="147">
        <f>SUMIF('First Energy'!F:F,C250,'First Energy'!I:I)</f>
        <v>0</v>
      </c>
      <c r="S250" s="147">
        <f>SUMIF('ID Motors'!G:G,C250,'ID Motors'!J:J)</f>
        <v>0</v>
      </c>
      <c r="T250" s="12">
        <f>+SUMIF('ID RENTAL'!G:G,'ALL 2019'!C250,'ID RENTAL'!F:F)</f>
        <v>0</v>
      </c>
      <c r="U250" s="124">
        <f>+SUMIF('MCM '!G:G,'ALL 2019'!C250,'MCM '!F:F)</f>
        <v>0</v>
      </c>
      <c r="V250" s="77">
        <f>+SUMIF(AGRIMOTORS!G:G,C250,AGRIMOTORS!F:F)</f>
        <v>0</v>
      </c>
      <c r="W250" s="12">
        <f>+SUMIF(BOVIMA!F:F,'ALL 2019'!C250,BOVIMA!E:E)</f>
        <v>1073709228</v>
      </c>
      <c r="X250" s="12">
        <f>+SUMIF(AGRIFEED!F:F,'ALL 2019'!C250,AGRIFEED!E:E)</f>
        <v>0</v>
      </c>
      <c r="Y250" s="12">
        <f>+SUMIF(AMIP!F:F,'ALL 2019'!C250,AMIP!E:E)</f>
        <v>0</v>
      </c>
      <c r="Z250" s="12">
        <f>+SUMIF(ISF!F:F,'ALL 2019'!C250,ISF!F:F)</f>
        <v>0</v>
      </c>
      <c r="AA250" s="12">
        <f>+SUMIF(MABEL!F:F,'ALL 2019'!C250,MABEL!E:E)</f>
        <v>0</v>
      </c>
      <c r="AB250" s="124">
        <f>+SUMIF(DISCOI!G:G,'ALL 2019'!C250,DISCOI!F:F)</f>
        <v>0</v>
      </c>
      <c r="AC250" s="12">
        <f>+SUMIF(NMP!F:F,'ALL 2019'!C250,NMP!E:E)</f>
        <v>0</v>
      </c>
      <c r="AD250" s="12">
        <f>+SUMIF('AMCHO '!F:F,'ALL 2019'!C250,'AMCHO '!E:E)</f>
        <v>1468849558.4200001</v>
      </c>
      <c r="AE250" s="12">
        <f>SUMIF(CONFORTIS!G:G,'ALL 2019'!C250,CONFORTIS!F:F)</f>
        <v>0</v>
      </c>
      <c r="AF250" s="12">
        <f>+SUMIF('IRS IMMO'!G:G,'ALL 2019'!C250,'IRS IMMO'!F:F)</f>
        <v>0</v>
      </c>
      <c r="AG250" s="12">
        <f>SUMIF('United Malagasy'!F:F,'ALL 2019'!C250,'United Malagasy'!E:E)</f>
        <v>0</v>
      </c>
      <c r="AH250" s="12">
        <f>+SUMIF(AGRIVETAM!F:F,'ALL 2019'!C250,AGRIVETAM!E:E)</f>
        <v>0</v>
      </c>
      <c r="AI250" s="12">
        <f>+SUMIF(EUROPAINTS!F:F,'ALL 2019'!C250,EUROPAINTS!E:E)</f>
        <v>0</v>
      </c>
      <c r="AJ250" s="12">
        <f>SUMIF('CSS SAKAY'!F:F,'ALL 2019'!C250,'CSS SAKAY'!E:E)</f>
        <v>26287750</v>
      </c>
      <c r="AK250" s="77">
        <f>+SUMIF(AGRIMA!F:F,'ALL 2019'!C250,AGRIMA!E:E)</f>
        <v>328092943.60000002</v>
      </c>
      <c r="AL250" s="12">
        <f>+SUMIF(FERRIS!H:H,'ALL 2019'!C250,FERRIS!G:G)</f>
        <v>0</v>
      </c>
      <c r="AM250" s="12">
        <f>SUMIF(SEM!F:F,'ALL 2019'!C250,SEM!E:E)</f>
        <v>0</v>
      </c>
      <c r="AN250" s="12">
        <f>+SUMIF(Madatrade!F:F,'ALL 2019'!C250,Madatrade!E:E)</f>
        <v>0</v>
      </c>
      <c r="AO250" s="12">
        <f>+SUMIF('FIRST INVESTISSEMENT'!G:G,'ALL 2019'!C250,'FIRST INVESTISSEMENT'!F:F)</f>
        <v>0</v>
      </c>
    </row>
    <row r="251" spans="1:41" x14ac:dyDescent="0.25">
      <c r="A251" t="str">
        <f t="shared" si="7"/>
        <v>6</v>
      </c>
      <c r="B251" t="str">
        <f t="shared" si="8"/>
        <v>602</v>
      </c>
      <c r="C251" s="23">
        <v>60200000</v>
      </c>
      <c r="D251" s="23" t="s">
        <v>3269</v>
      </c>
      <c r="E251" s="24" t="s">
        <v>363</v>
      </c>
      <c r="F251" s="77">
        <v>450094895.38999999</v>
      </c>
      <c r="G251" s="77">
        <f>+SUMIF(AGRICORP!I:I,C251,AGRICORP!F:F)</f>
        <v>0</v>
      </c>
      <c r="H251" s="77">
        <f>+SUMIF(SMTP!D:D,'ALL 2019'!C251,SMTP!H:H)</f>
        <v>30129407.963</v>
      </c>
      <c r="I251" s="77">
        <f>SUMIF(AGRIVET!G:G,C251,AGRIVET!F:F)</f>
        <v>62828475.079999998</v>
      </c>
      <c r="J251" s="77">
        <f>+SUMIF(AGRIVAL!G:G,'ALL 2019'!C251,AGRIVAL!F:F)</f>
        <v>0</v>
      </c>
      <c r="K251" s="77">
        <f>+SUMIF(AGRIKOBA!G:G,'ALL 2019'!C251,AGRIKOBA!F:F)</f>
        <v>0</v>
      </c>
      <c r="L251" s="77">
        <f>+SUMIF(LMOI!F:F,'ALL 2019'!C251,LMOI!E:E)</f>
        <v>0</v>
      </c>
      <c r="M251" s="12">
        <f>+SUMIF(TARTINE!G:G,'ALL 2019'!C251,TARTINE!F:F)</f>
        <v>0</v>
      </c>
      <c r="N251" s="12">
        <f>+SUMIF(IDF!F:F,'ALL 2019'!C251,IDF!E:E)</f>
        <v>0</v>
      </c>
      <c r="O251" s="12">
        <f>+SUMIF(RYA!G:G,C251,RYA!F:F)</f>
        <v>0</v>
      </c>
      <c r="P251" s="12">
        <f>+SUMIF('SCI NOAH'!G:G,'ALL 2019'!C251,'SCI NOAH'!F:F)</f>
        <v>0</v>
      </c>
      <c r="Q251" s="12">
        <f>+SUMIF(SIM!F:F,'ALL 2019'!C251,SIM!E:E)</f>
        <v>0</v>
      </c>
      <c r="R251" s="147">
        <f>SUMIF('First Energy'!F:F,C251,'First Energy'!I:I)</f>
        <v>0</v>
      </c>
      <c r="S251" s="147">
        <f>SUMIF('ID Motors'!G:G,C251,'ID Motors'!J:J)</f>
        <v>0</v>
      </c>
      <c r="T251" s="12">
        <f>+SUMIF('ID RENTAL'!G:G,'ALL 2019'!C251,'ID RENTAL'!F:F)</f>
        <v>0</v>
      </c>
      <c r="U251" s="124">
        <f>+SUMIF('MCM '!G:G,'ALL 2019'!C251,'MCM '!F:F)</f>
        <v>77694284.289999992</v>
      </c>
      <c r="V251" s="77">
        <f>+SUMIF(AGRIMOTORS!G:G,C251,AGRIMOTORS!F:F)</f>
        <v>0</v>
      </c>
      <c r="W251" s="12">
        <f>+SUMIF(BOVIMA!F:F,'ALL 2019'!C251,BOVIMA!E:E)</f>
        <v>0</v>
      </c>
      <c r="X251" s="12">
        <f>+SUMIF(AGRIFEED!F:F,'ALL 2019'!C251,AGRIFEED!E:E)</f>
        <v>0</v>
      </c>
      <c r="Y251" s="12">
        <f>+SUMIF(AMIP!F:F,'ALL 2019'!C251,AMIP!E:E)</f>
        <v>0</v>
      </c>
      <c r="Z251" s="12">
        <f>+SUMIF(ISF!F:F,'ALL 2019'!C251,ISF!F:F)</f>
        <v>0</v>
      </c>
      <c r="AA251" s="12">
        <f>+SUMIF(MABEL!F:F,'ALL 2019'!C251,MABEL!E:E)</f>
        <v>0</v>
      </c>
      <c r="AB251" s="124">
        <f>+SUMIF(DISCOI!G:G,'ALL 2019'!C251,DISCOI!F:F)</f>
        <v>3500000</v>
      </c>
      <c r="AC251" s="12">
        <f>+SUMIF(NMP!F:F,'ALL 2019'!C251,NMP!E:E)</f>
        <v>0</v>
      </c>
      <c r="AD251" s="12">
        <f>+SUMIF('AMCHO '!F:F,'ALL 2019'!C251,'AMCHO '!E:E)</f>
        <v>418911166.01999998</v>
      </c>
      <c r="AE251" s="12">
        <f>SUMIF(CONFORTIS!G:G,'ALL 2019'!C251,CONFORTIS!F:F)</f>
        <v>0</v>
      </c>
      <c r="AF251" s="12">
        <f>+SUMIF('IRS IMMO'!G:G,'ALL 2019'!C251,'IRS IMMO'!F:F)</f>
        <v>0</v>
      </c>
      <c r="AG251" s="12">
        <f>SUMIF('United Malagasy'!F:F,'ALL 2019'!C251,'United Malagasy'!E:E)</f>
        <v>0</v>
      </c>
      <c r="AH251" s="12">
        <f>+SUMIF(AGRIVETAM!F:F,'ALL 2019'!C251,AGRIVETAM!E:E)</f>
        <v>0</v>
      </c>
      <c r="AI251" s="12">
        <f>+SUMIF(EUROPAINTS!F:F,'ALL 2019'!C251,EUROPAINTS!E:E)</f>
        <v>0</v>
      </c>
      <c r="AJ251" s="12">
        <f>SUMIF('CSS SAKAY'!F:F,'ALL 2019'!C251,'CSS SAKAY'!E:E)</f>
        <v>0</v>
      </c>
      <c r="AK251" s="77">
        <f>+SUMIF(AGRIMA!F:F,'ALL 2019'!C251,AGRIMA!E:E)</f>
        <v>0</v>
      </c>
      <c r="AL251" s="12">
        <f>+SUMIF(FERRIS!H:H,'ALL 2019'!C251,FERRIS!G:G)</f>
        <v>0</v>
      </c>
      <c r="AM251" s="12">
        <f>SUMIF(SEM!F:F,'ALL 2019'!C251,SEM!E:E)</f>
        <v>0</v>
      </c>
      <c r="AN251" s="12">
        <f>+SUMIF(Madatrade!F:F,'ALL 2019'!C251,Madatrade!E:E)</f>
        <v>0</v>
      </c>
      <c r="AO251" s="12">
        <f>+SUMIF('FIRST INVESTISSEMENT'!G:G,'ALL 2019'!C251,'FIRST INVESTISSEMENT'!F:F)</f>
        <v>0</v>
      </c>
    </row>
    <row r="252" spans="1:41" x14ac:dyDescent="0.25">
      <c r="A252" t="str">
        <f t="shared" si="7"/>
        <v>6</v>
      </c>
      <c r="B252" t="str">
        <f t="shared" si="8"/>
        <v>603</v>
      </c>
      <c r="C252" s="60">
        <v>60301000</v>
      </c>
      <c r="D252" s="23" t="s">
        <v>3269</v>
      </c>
      <c r="E252" s="24" t="s">
        <v>3270</v>
      </c>
      <c r="F252" s="77">
        <v>-163368685.00999999</v>
      </c>
      <c r="G252" s="77">
        <f>+SUMIF(AGRICORP!I:I,C252,AGRICORP!F:F)</f>
        <v>0</v>
      </c>
      <c r="H252" s="77">
        <f>+SUMIF(SMTP!D:D,'ALL 2019'!C252,SMTP!H:H)</f>
        <v>-970317100.66659999</v>
      </c>
      <c r="I252" s="77">
        <f>SUMIF(AGRIVET!G:G,C252,AGRIVET!F:F)</f>
        <v>-14733536.560000001</v>
      </c>
      <c r="J252" s="77">
        <f>+SUMIF(AGRIVAL!G:G,'ALL 2019'!C252,AGRIVAL!F:F)</f>
        <v>0</v>
      </c>
      <c r="K252" s="77">
        <f>+SUMIF(AGRIKOBA!G:G,'ALL 2019'!C252,AGRIKOBA!F:F)</f>
        <v>0</v>
      </c>
      <c r="L252" s="77">
        <f>+SUMIF(LMOI!F:F,'ALL 2019'!C252,LMOI!E:E)</f>
        <v>-42074166803.110001</v>
      </c>
      <c r="M252" s="12">
        <f>+SUMIF(TARTINE!G:G,'ALL 2019'!C252,TARTINE!F:F)</f>
        <v>-1081552964.5599999</v>
      </c>
      <c r="N252" s="12">
        <f>+SUMIF(IDF!F:F,'ALL 2019'!C252,IDF!E:E)</f>
        <v>0</v>
      </c>
      <c r="O252" s="12">
        <f>+SUMIF(RYA!G:G,C252,RYA!F:F)</f>
        <v>0</v>
      </c>
      <c r="P252" s="12">
        <f>+SUMIF('SCI NOAH'!G:G,'ALL 2019'!C252,'SCI NOAH'!F:F)</f>
        <v>0</v>
      </c>
      <c r="Q252" s="12">
        <f>+SUMIF(SIM!F:F,'ALL 2019'!C252,SIM!E:E)</f>
        <v>0</v>
      </c>
      <c r="R252" s="147">
        <f>SUMIF('First Energy'!F:F,C252,'First Energy'!I:I)</f>
        <v>0</v>
      </c>
      <c r="S252" s="147">
        <f>SUMIF('ID Motors'!G:G,C252,'ID Motors'!J:J)</f>
        <v>0</v>
      </c>
      <c r="T252" s="12">
        <f>+SUMIF('ID RENTAL'!G:G,'ALL 2019'!C252,'ID RENTAL'!F:F)</f>
        <v>0</v>
      </c>
      <c r="U252" s="124">
        <f>+SUMIF('MCM '!G:G,'ALL 2019'!C252,'MCM '!F:F)</f>
        <v>0</v>
      </c>
      <c r="V252" s="77">
        <f>+SUMIF(AGRIMOTORS!G:G,C252,AGRIMOTORS!F:F)</f>
        <v>0</v>
      </c>
      <c r="W252" s="12">
        <f>+SUMIF(BOVIMA!F:F,'ALL 2019'!C252,BOVIMA!E:E)</f>
        <v>-1088230500</v>
      </c>
      <c r="X252" s="12">
        <f>+SUMIF(AGRIFEED!F:F,'ALL 2019'!C252,AGRIFEED!E:E)</f>
        <v>-211327999.53999999</v>
      </c>
      <c r="Y252" s="12">
        <f>+SUMIF(AMIP!F:F,'ALL 2019'!C252,AMIP!E:E)</f>
        <v>0</v>
      </c>
      <c r="Z252" s="12">
        <f>+SUMIF(ISF!F:F,'ALL 2019'!C252,ISF!F:F)</f>
        <v>0</v>
      </c>
      <c r="AA252" s="12">
        <f>+SUMIF(MABEL!F:F,'ALL 2019'!C252,MABEL!E:E)</f>
        <v>0</v>
      </c>
      <c r="AB252" s="124">
        <f>+SUMIF(DISCOI!G:G,'ALL 2019'!C252,DISCOI!F:F)</f>
        <v>0</v>
      </c>
      <c r="AC252" s="12">
        <f>+SUMIF(NMP!F:F,'ALL 2019'!C252,NMP!E:E)</f>
        <v>1651039.58</v>
      </c>
      <c r="AD252" s="12">
        <f>+SUMIF('AMCHO '!F:F,'ALL 2019'!C252,'AMCHO '!E:E)</f>
        <v>-339958176.02999997</v>
      </c>
      <c r="AE252" s="12">
        <f>SUMIF(CONFORTIS!G:G,'ALL 2019'!C252,CONFORTIS!F:F)</f>
        <v>0</v>
      </c>
      <c r="AF252" s="12">
        <f>+SUMIF('IRS IMMO'!G:G,'ALL 2019'!C252,'IRS IMMO'!F:F)</f>
        <v>0</v>
      </c>
      <c r="AG252" s="12">
        <f>SUMIF('United Malagasy'!F:F,'ALL 2019'!C252,'United Malagasy'!E:E)</f>
        <v>0</v>
      </c>
      <c r="AH252" s="12">
        <f>+SUMIF(AGRIVETAM!F:F,'ALL 2019'!C252,AGRIVETAM!E:E)</f>
        <v>0</v>
      </c>
      <c r="AI252" s="12">
        <f>+SUMIF(EUROPAINTS!F:F,'ALL 2019'!C252,EUROPAINTS!E:E)</f>
        <v>0</v>
      </c>
      <c r="AJ252" s="12">
        <f>SUMIF('CSS SAKAY'!F:F,'ALL 2019'!C252,'CSS SAKAY'!E:E)</f>
        <v>0</v>
      </c>
      <c r="AK252" s="77">
        <f>+SUMIF(AGRIMA!F:F,'ALL 2019'!C252,AGRIMA!E:E)</f>
        <v>-53160645.899999999</v>
      </c>
      <c r="AL252" s="12">
        <f>+SUMIF(FERRIS!H:H,'ALL 2019'!C252,FERRIS!G:G)</f>
        <v>0</v>
      </c>
      <c r="AM252" s="12">
        <f>SUMIF(SEM!F:F,'ALL 2019'!C252,SEM!E:E)</f>
        <v>1634558841.6700001</v>
      </c>
      <c r="AN252" s="12">
        <f>+SUMIF(Madatrade!F:F,'ALL 2019'!C252,Madatrade!E:E)</f>
        <v>0</v>
      </c>
      <c r="AO252" s="12">
        <f>+SUMIF('FIRST INVESTISSEMENT'!G:G,'ALL 2019'!C252,'FIRST INVESTISSEMENT'!F:F)</f>
        <v>0</v>
      </c>
    </row>
    <row r="253" spans="1:41" x14ac:dyDescent="0.25">
      <c r="A253" t="str">
        <f t="shared" si="7"/>
        <v>6</v>
      </c>
      <c r="B253" t="str">
        <f t="shared" si="8"/>
        <v>603</v>
      </c>
      <c r="C253" s="22">
        <v>60301100</v>
      </c>
      <c r="D253" s="23" t="s">
        <v>3269</v>
      </c>
      <c r="E253" s="11" t="s">
        <v>3271</v>
      </c>
      <c r="F253" s="77"/>
      <c r="G253" s="77">
        <f>+SUMIF(AGRICORP!I:I,C253,AGRICORP!F:F)</f>
        <v>0</v>
      </c>
      <c r="H253" s="77">
        <f>+SUMIF(SMTP!D:D,'ALL 2019'!C253,SMTP!H:H)</f>
        <v>0</v>
      </c>
      <c r="I253" s="77">
        <f>SUMIF(AGRIVET!G:G,C253,AGRIVET!F:F)</f>
        <v>0</v>
      </c>
      <c r="J253" s="77">
        <f>+SUMIF(AGRIVAL!G:G,'ALL 2019'!C253,AGRIVAL!F:F)</f>
        <v>0</v>
      </c>
      <c r="K253" s="77">
        <f>+SUMIF(AGRIKOBA!G:G,'ALL 2019'!C253,AGRIKOBA!F:F)</f>
        <v>-5724215.0899999999</v>
      </c>
      <c r="L253" s="77">
        <f>+SUMIF(LMOI!F:F,'ALL 2019'!C253,LMOI!E:E)</f>
        <v>0</v>
      </c>
      <c r="M253" s="12">
        <f>+SUMIF(TARTINE!G:G,'ALL 2019'!C253,TARTINE!F:F)</f>
        <v>0</v>
      </c>
      <c r="N253" s="12">
        <f>+SUMIF(IDF!F:F,'ALL 2019'!C253,IDF!E:E)</f>
        <v>0</v>
      </c>
      <c r="O253" s="12">
        <f>+SUMIF(RYA!G:G,C253,RYA!F:F)</f>
        <v>0</v>
      </c>
      <c r="P253" s="12">
        <f>+SUMIF('SCI NOAH'!G:G,'ALL 2019'!C253,'SCI NOAH'!F:F)</f>
        <v>0</v>
      </c>
      <c r="Q253" s="12">
        <f>+SUMIF(SIM!F:F,'ALL 2019'!C253,SIM!E:E)</f>
        <v>0</v>
      </c>
      <c r="R253" s="147">
        <f>SUMIF('First Energy'!F:F,C253,'First Energy'!I:I)</f>
        <v>0</v>
      </c>
      <c r="S253" s="147">
        <f>SUMIF('ID Motors'!G:G,C253,'ID Motors'!J:J)</f>
        <v>0</v>
      </c>
      <c r="T253" s="12">
        <f>+SUMIF('ID RENTAL'!G:G,'ALL 2019'!C253,'ID RENTAL'!F:F)</f>
        <v>0</v>
      </c>
      <c r="U253" s="124">
        <f>+SUMIF('MCM '!G:G,'ALL 2019'!C253,'MCM '!F:F)</f>
        <v>0</v>
      </c>
      <c r="V253" s="77">
        <f>+SUMIF(AGRIMOTORS!G:G,C253,AGRIMOTORS!F:F)</f>
        <v>0</v>
      </c>
      <c r="W253" s="12">
        <f>+SUMIF(BOVIMA!F:F,'ALL 2019'!C253,BOVIMA!E:E)</f>
        <v>0</v>
      </c>
      <c r="X253" s="12">
        <f>+SUMIF(AGRIFEED!F:F,'ALL 2019'!C253,AGRIFEED!E:E)</f>
        <v>0</v>
      </c>
      <c r="Y253" s="12">
        <f>+SUMIF(AMIP!F:F,'ALL 2019'!C253,AMIP!E:E)</f>
        <v>0</v>
      </c>
      <c r="Z253" s="12">
        <f>+SUMIF(ISF!F:F,'ALL 2019'!C253,ISF!F:F)</f>
        <v>0</v>
      </c>
      <c r="AA253" s="12">
        <f>+SUMIF(MABEL!F:F,'ALL 2019'!C253,MABEL!E:E)</f>
        <v>0</v>
      </c>
      <c r="AB253" s="124">
        <f>+SUMIF(DISCOI!G:G,'ALL 2019'!C253,DISCOI!F:F)</f>
        <v>0</v>
      </c>
      <c r="AC253" s="12">
        <f>+SUMIF(NMP!F:F,'ALL 2019'!C253,NMP!E:E)</f>
        <v>0</v>
      </c>
      <c r="AD253" s="12">
        <f>+SUMIF('AMCHO '!F:F,'ALL 2019'!C253,'AMCHO '!E:E)</f>
        <v>0</v>
      </c>
      <c r="AE253" s="12">
        <f>SUMIF(CONFORTIS!G:G,'ALL 2019'!C253,CONFORTIS!F:F)</f>
        <v>0</v>
      </c>
      <c r="AF253" s="12">
        <f>+SUMIF('IRS IMMO'!G:G,'ALL 2019'!C253,'IRS IMMO'!F:F)</f>
        <v>0</v>
      </c>
      <c r="AG253" s="12">
        <f>SUMIF('United Malagasy'!F:F,'ALL 2019'!C253,'United Malagasy'!E:E)</f>
        <v>0</v>
      </c>
      <c r="AH253" s="12">
        <f>+SUMIF(AGRIVETAM!F:F,'ALL 2019'!C253,AGRIVETAM!E:E)</f>
        <v>0</v>
      </c>
      <c r="AI253" s="12">
        <f>+SUMIF(EUROPAINTS!F:F,'ALL 2019'!C253,EUROPAINTS!E:E)</f>
        <v>0</v>
      </c>
      <c r="AJ253" s="12">
        <f>SUMIF('CSS SAKAY'!F:F,'ALL 2019'!C253,'CSS SAKAY'!E:E)</f>
        <v>0</v>
      </c>
      <c r="AK253" s="77">
        <f>+SUMIF(AGRIMA!F:F,'ALL 2019'!C253,AGRIMA!E:E)</f>
        <v>0</v>
      </c>
      <c r="AL253" s="12">
        <f>+SUMIF(FERRIS!H:H,'ALL 2019'!C253,FERRIS!G:G)</f>
        <v>0</v>
      </c>
      <c r="AM253" s="12">
        <f>SUMIF(SEM!F:F,'ALL 2019'!C253,SEM!E:E)</f>
        <v>0</v>
      </c>
      <c r="AN253" s="12">
        <f>+SUMIF(Madatrade!F:F,'ALL 2019'!C253,Madatrade!E:E)</f>
        <v>0</v>
      </c>
      <c r="AO253" s="12">
        <f>+SUMIF('FIRST INVESTISSEMENT'!G:G,'ALL 2019'!C253,'FIRST INVESTISSEMENT'!F:F)</f>
        <v>0</v>
      </c>
    </row>
    <row r="254" spans="1:41" x14ac:dyDescent="0.25">
      <c r="A254" t="str">
        <f t="shared" si="7"/>
        <v>6</v>
      </c>
      <c r="B254" t="str">
        <f t="shared" si="8"/>
        <v>603</v>
      </c>
      <c r="C254" s="22">
        <v>60302000</v>
      </c>
      <c r="D254" s="23" t="s">
        <v>3269</v>
      </c>
      <c r="E254" s="11" t="s">
        <v>3272</v>
      </c>
      <c r="F254" s="77"/>
      <c r="G254" s="77">
        <f>+SUMIF(AGRICORP!I:I,C254,AGRICORP!F:F)</f>
        <v>0</v>
      </c>
      <c r="H254" s="77">
        <f>+SUMIF(SMTP!D:D,'ALL 2019'!C254,SMTP!H:H)</f>
        <v>0</v>
      </c>
      <c r="I254" s="77">
        <f>SUMIF(AGRIVET!G:G,C254,AGRIVET!F:F)</f>
        <v>0</v>
      </c>
      <c r="J254" s="77">
        <f>+SUMIF(AGRIVAL!G:G,'ALL 2019'!C254,AGRIVAL!F:F)</f>
        <v>0</v>
      </c>
      <c r="K254" s="77">
        <f>+SUMIF(AGRIKOBA!G:G,'ALL 2019'!C254,AGRIKOBA!F:F)</f>
        <v>0</v>
      </c>
      <c r="L254" s="77">
        <f>+SUMIF(LMOI!F:F,'ALL 2019'!C254,LMOI!E:E)</f>
        <v>-28664200</v>
      </c>
      <c r="M254" s="12">
        <f>+SUMIF(TARTINE!G:G,'ALL 2019'!C254,TARTINE!F:F)</f>
        <v>0</v>
      </c>
      <c r="N254" s="12">
        <f>+SUMIF(IDF!F:F,'ALL 2019'!C254,IDF!E:E)</f>
        <v>0</v>
      </c>
      <c r="O254" s="12">
        <f>+SUMIF(RYA!G:G,C254,RYA!F:F)</f>
        <v>0</v>
      </c>
      <c r="P254" s="12">
        <f>+SUMIF('SCI NOAH'!G:G,'ALL 2019'!C254,'SCI NOAH'!F:F)</f>
        <v>0</v>
      </c>
      <c r="Q254" s="12">
        <f>+SUMIF(SIM!F:F,'ALL 2019'!C254,SIM!E:E)</f>
        <v>0</v>
      </c>
      <c r="R254" s="147">
        <f>SUMIF('First Energy'!F:F,C254,'First Energy'!I:I)</f>
        <v>-587524809.67999995</v>
      </c>
      <c r="S254" s="147">
        <f>SUMIF('ID Motors'!G:G,C254,'ID Motors'!J:J)</f>
        <v>0</v>
      </c>
      <c r="T254" s="12">
        <f>+SUMIF('ID RENTAL'!G:G,'ALL 2019'!C254,'ID RENTAL'!F:F)</f>
        <v>0</v>
      </c>
      <c r="U254" s="124">
        <f>+SUMIF('MCM '!G:G,'ALL 2019'!C254,'MCM '!F:F)</f>
        <v>0</v>
      </c>
      <c r="V254" s="77">
        <f>+SUMIF(AGRIMOTORS!G:G,C254,AGRIMOTORS!F:F)</f>
        <v>0</v>
      </c>
      <c r="W254" s="12">
        <f>+SUMIF(BOVIMA!F:F,'ALL 2019'!C254,BOVIMA!E:E)</f>
        <v>0</v>
      </c>
      <c r="X254" s="12">
        <f>+SUMIF(AGRIFEED!F:F,'ALL 2019'!C254,AGRIFEED!E:E)</f>
        <v>0</v>
      </c>
      <c r="Y254" s="12">
        <f>+SUMIF(AMIP!F:F,'ALL 2019'!C254,AMIP!E:E)</f>
        <v>0</v>
      </c>
      <c r="Z254" s="12">
        <f>+SUMIF(ISF!F:F,'ALL 2019'!C254,ISF!F:F)</f>
        <v>0</v>
      </c>
      <c r="AA254" s="12">
        <f>+SUMIF(MABEL!F:F,'ALL 2019'!C254,MABEL!E:E)</f>
        <v>0</v>
      </c>
      <c r="AB254" s="124">
        <f>+SUMIF(DISCOI!G:G,'ALL 2019'!C254,DISCOI!F:F)</f>
        <v>0</v>
      </c>
      <c r="AC254" s="12">
        <f>+SUMIF(NMP!F:F,'ALL 2019'!C254,NMP!E:E)</f>
        <v>0</v>
      </c>
      <c r="AD254" s="12">
        <f>+SUMIF('AMCHO '!F:F,'ALL 2019'!C254,'AMCHO '!E:E)</f>
        <v>0</v>
      </c>
      <c r="AE254" s="12">
        <f>SUMIF(CONFORTIS!G:G,'ALL 2019'!C254,CONFORTIS!F:F)</f>
        <v>0</v>
      </c>
      <c r="AF254" s="12">
        <f>+SUMIF('IRS IMMO'!G:G,'ALL 2019'!C254,'IRS IMMO'!F:F)</f>
        <v>0</v>
      </c>
      <c r="AG254" s="12">
        <f>SUMIF('United Malagasy'!F:F,'ALL 2019'!C254,'United Malagasy'!E:E)</f>
        <v>0</v>
      </c>
      <c r="AH254" s="12">
        <f>+SUMIF(AGRIVETAM!F:F,'ALL 2019'!C254,AGRIVETAM!E:E)</f>
        <v>0</v>
      </c>
      <c r="AI254" s="12">
        <f>+SUMIF(EUROPAINTS!F:F,'ALL 2019'!C254,EUROPAINTS!E:E)</f>
        <v>0</v>
      </c>
      <c r="AJ254" s="12">
        <f>SUMIF('CSS SAKAY'!F:F,'ALL 2019'!C254,'CSS SAKAY'!E:E)</f>
        <v>0</v>
      </c>
      <c r="AK254" s="77">
        <f>+SUMIF(AGRIMA!F:F,'ALL 2019'!C254,AGRIMA!E:E)</f>
        <v>0</v>
      </c>
      <c r="AL254" s="12">
        <f>+SUMIF(FERRIS!H:H,'ALL 2019'!C254,FERRIS!G:G)</f>
        <v>0</v>
      </c>
      <c r="AM254" s="12">
        <f>SUMIF(SEM!F:F,'ALL 2019'!C254,SEM!E:E)</f>
        <v>0</v>
      </c>
      <c r="AN254" s="12">
        <f>+SUMIF(Madatrade!F:F,'ALL 2019'!C254,Madatrade!E:E)</f>
        <v>0</v>
      </c>
      <c r="AO254" s="12">
        <f>+SUMIF('FIRST INVESTISSEMENT'!G:G,'ALL 2019'!C254,'FIRST INVESTISSEMENT'!F:F)</f>
        <v>0</v>
      </c>
    </row>
    <row r="255" spans="1:41" x14ac:dyDescent="0.25">
      <c r="A255" t="str">
        <f t="shared" si="7"/>
        <v>6</v>
      </c>
      <c r="B255" t="str">
        <f t="shared" si="8"/>
        <v>603</v>
      </c>
      <c r="C255" s="18">
        <v>60305000</v>
      </c>
      <c r="D255" s="23" t="s">
        <v>3269</v>
      </c>
      <c r="E255" s="24" t="s">
        <v>374</v>
      </c>
      <c r="F255" s="77">
        <v>-569635255.79999995</v>
      </c>
      <c r="G255" s="77">
        <f>+SUMIF(AGRICORP!I:I,C255,AGRICORP!F:F)</f>
        <v>0</v>
      </c>
      <c r="H255" s="77">
        <f>+SUMIF(SMTP!D:D,'ALL 2019'!C255,SMTP!H:H)</f>
        <v>0</v>
      </c>
      <c r="I255" s="77">
        <f>SUMIF(AGRIVET!G:G,C255,AGRIVET!F:F)</f>
        <v>0</v>
      </c>
      <c r="J255" s="77">
        <f>+SUMIF(AGRIVAL!G:G,'ALL 2019'!C255,AGRIVAL!F:F)</f>
        <v>0</v>
      </c>
      <c r="K255" s="77">
        <f>+SUMIF(AGRIKOBA!G:G,'ALL 2019'!C255,AGRIKOBA!F:F)</f>
        <v>0</v>
      </c>
      <c r="L255" s="77">
        <f>+SUMIF(LMOI!F:F,'ALL 2019'!C255,LMOI!E:E)</f>
        <v>0</v>
      </c>
      <c r="M255" s="12">
        <f>+SUMIF(TARTINE!G:G,'ALL 2019'!C255,TARTINE!F:F)</f>
        <v>0</v>
      </c>
      <c r="N255" s="12">
        <f>+SUMIF(IDF!F:F,'ALL 2019'!C255,IDF!E:E)</f>
        <v>0</v>
      </c>
      <c r="O255" s="12">
        <f>+SUMIF(RYA!G:G,C255,RYA!F:F)</f>
        <v>0</v>
      </c>
      <c r="P255" s="12">
        <f>+SUMIF('SCI NOAH'!G:G,'ALL 2019'!C255,'SCI NOAH'!F:F)</f>
        <v>0</v>
      </c>
      <c r="Q255" s="12">
        <f>+SUMIF(SIM!F:F,'ALL 2019'!C255,SIM!E:E)</f>
        <v>0</v>
      </c>
      <c r="R255" s="147">
        <f>SUMIF('First Energy'!F:F,C255,'First Energy'!I:I)</f>
        <v>0</v>
      </c>
      <c r="S255" s="147">
        <f>SUMIF('ID Motors'!G:G,C255,'ID Motors'!J:J)</f>
        <v>83618128.329999998</v>
      </c>
      <c r="T255" s="12">
        <f>+SUMIF('ID RENTAL'!G:G,'ALL 2019'!C255,'ID RENTAL'!F:F)</f>
        <v>0</v>
      </c>
      <c r="U255" s="124">
        <f>+SUMIF('MCM '!G:G,'ALL 2019'!C255,'MCM '!F:F)</f>
        <v>0</v>
      </c>
      <c r="V255" s="77">
        <f>+SUMIF(AGRIMOTORS!G:G,C255,AGRIMOTORS!F:F)</f>
        <v>0</v>
      </c>
      <c r="W255" s="12">
        <f>+SUMIF(BOVIMA!F:F,'ALL 2019'!C255,BOVIMA!E:E)</f>
        <v>0</v>
      </c>
      <c r="X255" s="12">
        <f>+SUMIF(AGRIFEED!F:F,'ALL 2019'!C255,AGRIFEED!E:E)</f>
        <v>0</v>
      </c>
      <c r="Y255" s="12">
        <f>+SUMIF(AMIP!F:F,'ALL 2019'!C255,AMIP!E:E)</f>
        <v>0</v>
      </c>
      <c r="Z255" s="12">
        <f>+SUMIF(ISF!F:F,'ALL 2019'!C255,ISF!F:F)</f>
        <v>0</v>
      </c>
      <c r="AA255" s="12">
        <f>+SUMIF(MABEL!F:F,'ALL 2019'!C255,MABEL!E:E)</f>
        <v>0</v>
      </c>
      <c r="AB255" s="124">
        <f>+SUMIF(DISCOI!G:G,'ALL 2019'!C255,DISCOI!F:F)</f>
        <v>0</v>
      </c>
      <c r="AC255" s="12">
        <f>+SUMIF(NMP!F:F,'ALL 2019'!C255,NMP!E:E)</f>
        <v>0</v>
      </c>
      <c r="AD255" s="12">
        <f>+SUMIF('AMCHO '!F:F,'ALL 2019'!C255,'AMCHO '!E:E)</f>
        <v>0</v>
      </c>
      <c r="AE255" s="12">
        <f>SUMIF(CONFORTIS!G:G,'ALL 2019'!C255,CONFORTIS!F:F)</f>
        <v>0</v>
      </c>
      <c r="AF255" s="12">
        <f>+SUMIF('IRS IMMO'!G:G,'ALL 2019'!C255,'IRS IMMO'!F:F)</f>
        <v>0</v>
      </c>
      <c r="AG255" s="12">
        <f>SUMIF('United Malagasy'!F:F,'ALL 2019'!C255,'United Malagasy'!E:E)</f>
        <v>0</v>
      </c>
      <c r="AH255" s="12">
        <f>+SUMIF(AGRIVETAM!F:F,'ALL 2019'!C255,AGRIVETAM!E:E)</f>
        <v>0</v>
      </c>
      <c r="AI255" s="12">
        <f>+SUMIF(EUROPAINTS!F:F,'ALL 2019'!C255,EUROPAINTS!E:E)</f>
        <v>0</v>
      </c>
      <c r="AJ255" s="12">
        <f>SUMIF('CSS SAKAY'!F:F,'ALL 2019'!C255,'CSS SAKAY'!E:E)</f>
        <v>0</v>
      </c>
      <c r="AK255" s="77">
        <f>+SUMIF(AGRIMA!F:F,'ALL 2019'!C255,AGRIMA!E:E)</f>
        <v>0</v>
      </c>
      <c r="AL255" s="12">
        <f>+SUMIF(FERRIS!H:H,'ALL 2019'!C255,FERRIS!G:G)</f>
        <v>0</v>
      </c>
      <c r="AM255" s="12">
        <f>SUMIF(SEM!F:F,'ALL 2019'!C255,SEM!E:E)</f>
        <v>0</v>
      </c>
      <c r="AN255" s="12">
        <f>+SUMIF(Madatrade!F:F,'ALL 2019'!C255,Madatrade!E:E)</f>
        <v>0</v>
      </c>
      <c r="AO255" s="12">
        <f>+SUMIF('FIRST INVESTISSEMENT'!G:G,'ALL 2019'!C255,'FIRST INVESTISSEMENT'!F:F)</f>
        <v>0</v>
      </c>
    </row>
    <row r="256" spans="1:41" x14ac:dyDescent="0.25">
      <c r="A256" t="str">
        <f t="shared" si="7"/>
        <v>6</v>
      </c>
      <c r="B256" t="str">
        <f t="shared" si="8"/>
        <v>603</v>
      </c>
      <c r="C256" s="60">
        <v>60307000</v>
      </c>
      <c r="D256" s="23" t="s">
        <v>3269</v>
      </c>
      <c r="E256" s="24" t="s">
        <v>726</v>
      </c>
      <c r="F256" s="77">
        <v>0</v>
      </c>
      <c r="G256" s="77">
        <f>+SUMIF(AGRICORP!I:I,C256,AGRICORP!F:F)</f>
        <v>0</v>
      </c>
      <c r="H256" s="77">
        <f>+SUMIF(SMTP!D:D,'ALL 2019'!C256,SMTP!H:H)</f>
        <v>-2026584576.02</v>
      </c>
      <c r="I256" s="77">
        <f>SUMIF(AGRIVET!G:G,C256,AGRIVET!F:F)</f>
        <v>-7761672165.4099998</v>
      </c>
      <c r="J256" s="77">
        <f>+SUMIF(AGRIVAL!G:G,'ALL 2019'!C256,AGRIVAL!F:F)</f>
        <v>0</v>
      </c>
      <c r="K256" s="77">
        <f>+SUMIF(AGRIKOBA!G:G,'ALL 2019'!C256,AGRIKOBA!F:F)</f>
        <v>0</v>
      </c>
      <c r="L256" s="77">
        <f>+SUMIF(LMOI!F:F,'ALL 2019'!C256,LMOI!E:E)</f>
        <v>0</v>
      </c>
      <c r="M256" s="12">
        <f>+SUMIF(TARTINE!G:G,'ALL 2019'!C256,TARTINE!F:F)</f>
        <v>0</v>
      </c>
      <c r="N256" s="12">
        <f>+SUMIF(IDF!F:F,'ALL 2019'!C256,IDF!E:E)</f>
        <v>0</v>
      </c>
      <c r="O256" s="12">
        <f>+SUMIF(RYA!G:G,C256,RYA!F:F)</f>
        <v>0</v>
      </c>
      <c r="P256" s="12">
        <f>+SUMIF('SCI NOAH'!G:G,'ALL 2019'!C256,'SCI NOAH'!F:F)</f>
        <v>0</v>
      </c>
      <c r="Q256" s="12">
        <f>+SUMIF(SIM!F:F,'ALL 2019'!C256,SIM!E:E)</f>
        <v>0</v>
      </c>
      <c r="R256" s="147">
        <f>SUMIF('First Energy'!F:F,C256,'First Energy'!I:I)</f>
        <v>0</v>
      </c>
      <c r="S256" s="147">
        <f>SUMIF('ID Motors'!G:G,C256,'ID Motors'!J:J)</f>
        <v>832500786.96000004</v>
      </c>
      <c r="T256" s="12">
        <f>+SUMIF('ID RENTAL'!G:G,'ALL 2019'!C256,'ID RENTAL'!F:F)</f>
        <v>0</v>
      </c>
      <c r="U256" s="124">
        <f>+SUMIF('MCM '!G:G,'ALL 2019'!C256,'MCM '!F:F)</f>
        <v>1497274139.52</v>
      </c>
      <c r="V256" s="77">
        <f>+SUMIF(AGRIMOTORS!G:G,C256,AGRIMOTORS!F:F)</f>
        <v>0</v>
      </c>
      <c r="W256" s="12">
        <f>+SUMIF(BOVIMA!F:F,'ALL 2019'!C256,BOVIMA!E:E)</f>
        <v>0</v>
      </c>
      <c r="X256" s="12">
        <f>+SUMIF(AGRIFEED!F:F,'ALL 2019'!C256,AGRIFEED!E:E)</f>
        <v>0</v>
      </c>
      <c r="Y256" s="12">
        <f>+SUMIF(AMIP!F:F,'ALL 2019'!C256,AMIP!E:E)</f>
        <v>0</v>
      </c>
      <c r="Z256" s="12">
        <f>+SUMIF(ISF!F:F,'ALL 2019'!C256,ISF!F:F)</f>
        <v>0</v>
      </c>
      <c r="AA256" s="12">
        <f>+SUMIF(MABEL!F:F,'ALL 2019'!C256,MABEL!E:E)</f>
        <v>0</v>
      </c>
      <c r="AB256" s="124">
        <f>+SUMIF(DISCOI!G:G,'ALL 2019'!C256,DISCOI!F:F)</f>
        <v>4809575388.2600002</v>
      </c>
      <c r="AC256" s="12">
        <f>+SUMIF(NMP!F:F,'ALL 2019'!C256,NMP!E:E)</f>
        <v>0</v>
      </c>
      <c r="AD256" s="12">
        <f>+SUMIF('AMCHO '!F:F,'ALL 2019'!C256,'AMCHO '!E:E)</f>
        <v>0</v>
      </c>
      <c r="AE256" s="12">
        <f>SUMIF(CONFORTIS!G:G,'ALL 2019'!C256,CONFORTIS!F:F)</f>
        <v>0</v>
      </c>
      <c r="AF256" s="12">
        <f>+SUMIF('IRS IMMO'!G:G,'ALL 2019'!C256,'IRS IMMO'!F:F)</f>
        <v>0</v>
      </c>
      <c r="AG256" s="12">
        <f>SUMIF('United Malagasy'!F:F,'ALL 2019'!C256,'United Malagasy'!E:E)</f>
        <v>0</v>
      </c>
      <c r="AH256" s="12">
        <f>+SUMIF(AGRIVETAM!F:F,'ALL 2019'!C256,AGRIVETAM!E:E)</f>
        <v>-297821603.22000003</v>
      </c>
      <c r="AI256" s="12">
        <f>+SUMIF(EUROPAINTS!F:F,'ALL 2019'!C256,EUROPAINTS!E:E)</f>
        <v>0</v>
      </c>
      <c r="AJ256" s="12">
        <f>SUMIF('CSS SAKAY'!F:F,'ALL 2019'!C256,'CSS SAKAY'!E:E)</f>
        <v>0</v>
      </c>
      <c r="AK256" s="77">
        <f>+SUMIF(AGRIMA!F:F,'ALL 2019'!C256,AGRIMA!E:E)</f>
        <v>0</v>
      </c>
      <c r="AL256" s="12">
        <f>+SUMIF(FERRIS!H:H,'ALL 2019'!C256,FERRIS!G:G)</f>
        <v>0</v>
      </c>
      <c r="AM256" s="12">
        <f>SUMIF(SEM!F:F,'ALL 2019'!C256,SEM!E:E)</f>
        <v>0</v>
      </c>
      <c r="AN256" s="12">
        <f>+SUMIF(Madatrade!F:F,'ALL 2019'!C256,Madatrade!E:E)</f>
        <v>-2634304432.98</v>
      </c>
      <c r="AO256" s="12">
        <f>+SUMIF('FIRST INVESTISSEMENT'!G:G,'ALL 2019'!C256,'FIRST INVESTISSEMENT'!F:F)</f>
        <v>0</v>
      </c>
    </row>
    <row r="257" spans="1:41" x14ac:dyDescent="0.25">
      <c r="A257" t="str">
        <f t="shared" si="7"/>
        <v>6</v>
      </c>
      <c r="B257" t="str">
        <f t="shared" si="8"/>
        <v>603</v>
      </c>
      <c r="C257" s="60">
        <v>60308000</v>
      </c>
      <c r="D257" s="23" t="s">
        <v>3269</v>
      </c>
      <c r="E257" s="24" t="s">
        <v>728</v>
      </c>
      <c r="F257" s="77">
        <v>0</v>
      </c>
      <c r="G257" s="77">
        <f>+SUMIF(AGRICORP!I:I,C257,AGRICORP!F:F)</f>
        <v>0</v>
      </c>
      <c r="H257" s="77">
        <f>+SUMIF(SMTP!D:D,'ALL 2019'!C257,SMTP!H:H)</f>
        <v>440879264.76999998</v>
      </c>
      <c r="I257" s="77">
        <f>SUMIF(AGRIVET!G:G,C257,AGRIVET!F:F)</f>
        <v>-2134833778.5599999</v>
      </c>
      <c r="J257" s="77">
        <f>+SUMIF(AGRIVAL!G:G,'ALL 2019'!C257,AGRIVAL!F:F)</f>
        <v>0</v>
      </c>
      <c r="K257" s="77">
        <f>+SUMIF(AGRIKOBA!G:G,'ALL 2019'!C257,AGRIKOBA!F:F)</f>
        <v>0</v>
      </c>
      <c r="L257" s="77">
        <f>+SUMIF(LMOI!F:F,'ALL 2019'!C257,LMOI!E:E)</f>
        <v>0</v>
      </c>
      <c r="M257" s="12">
        <f>+SUMIF(TARTINE!G:G,'ALL 2019'!C257,TARTINE!F:F)</f>
        <v>0</v>
      </c>
      <c r="N257" s="12">
        <f>+SUMIF(IDF!F:F,'ALL 2019'!C257,IDF!E:E)</f>
        <v>0</v>
      </c>
      <c r="O257" s="12">
        <f>+SUMIF(RYA!G:G,C257,RYA!F:F)</f>
        <v>0</v>
      </c>
      <c r="P257" s="12">
        <f>+SUMIF('SCI NOAH'!G:G,'ALL 2019'!C257,'SCI NOAH'!F:F)</f>
        <v>0</v>
      </c>
      <c r="Q257" s="12">
        <f>+SUMIF(SIM!F:F,'ALL 2019'!C257,SIM!E:E)</f>
        <v>0</v>
      </c>
      <c r="R257" s="147">
        <f>SUMIF('First Energy'!F:F,C257,'First Energy'!I:I)</f>
        <v>0</v>
      </c>
      <c r="S257" s="147">
        <f>SUMIF('ID Motors'!G:G,C257,'ID Motors'!J:J)</f>
        <v>467999206.13</v>
      </c>
      <c r="T257" s="12">
        <f>+SUMIF('ID RENTAL'!G:G,'ALL 2019'!C257,'ID RENTAL'!F:F)</f>
        <v>0</v>
      </c>
      <c r="U257" s="124">
        <f>+SUMIF('MCM '!G:G,'ALL 2019'!C257,'MCM '!F:F)</f>
        <v>0</v>
      </c>
      <c r="V257" s="77">
        <f>+SUMIF(AGRIMOTORS!G:G,C257,AGRIMOTORS!F:F)</f>
        <v>0</v>
      </c>
      <c r="W257" s="12">
        <f>+SUMIF(BOVIMA!F:F,'ALL 2019'!C257,BOVIMA!E:E)</f>
        <v>0</v>
      </c>
      <c r="X257" s="12">
        <f>+SUMIF(AGRIFEED!F:F,'ALL 2019'!C257,AGRIFEED!E:E)</f>
        <v>0</v>
      </c>
      <c r="Y257" s="12">
        <f>+SUMIF(AMIP!F:F,'ALL 2019'!C257,AMIP!E:E)</f>
        <v>0</v>
      </c>
      <c r="Z257" s="12">
        <f>+SUMIF(ISF!F:F,'ALL 2019'!C257,ISF!F:F)</f>
        <v>0</v>
      </c>
      <c r="AA257" s="12">
        <f>+SUMIF(MABEL!F:F,'ALL 2019'!C257,MABEL!E:E)</f>
        <v>0</v>
      </c>
      <c r="AB257" s="124">
        <f>+SUMIF(DISCOI!G:G,'ALL 2019'!C257,DISCOI!F:F)</f>
        <v>463560685.60000002</v>
      </c>
      <c r="AC257" s="12">
        <f>+SUMIF(NMP!F:F,'ALL 2019'!C257,NMP!E:E)</f>
        <v>0</v>
      </c>
      <c r="AD257" s="12">
        <f>+SUMIF('AMCHO '!F:F,'ALL 2019'!C257,'AMCHO '!E:E)</f>
        <v>0</v>
      </c>
      <c r="AE257" s="12">
        <f>SUMIF(CONFORTIS!G:G,'ALL 2019'!C257,CONFORTIS!F:F)</f>
        <v>0</v>
      </c>
      <c r="AF257" s="12">
        <f>+SUMIF('IRS IMMO'!G:G,'ALL 2019'!C257,'IRS IMMO'!F:F)</f>
        <v>0</v>
      </c>
      <c r="AG257" s="12">
        <f>SUMIF('United Malagasy'!F:F,'ALL 2019'!C257,'United Malagasy'!E:E)</f>
        <v>0</v>
      </c>
      <c r="AH257" s="12">
        <f>+SUMIF(AGRIVETAM!F:F,'ALL 2019'!C257,AGRIVETAM!E:E)</f>
        <v>0</v>
      </c>
      <c r="AI257" s="12">
        <f>+SUMIF(EUROPAINTS!F:F,'ALL 2019'!C257,EUROPAINTS!E:E)</f>
        <v>0</v>
      </c>
      <c r="AJ257" s="12">
        <f>SUMIF('CSS SAKAY'!F:F,'ALL 2019'!C257,'CSS SAKAY'!E:E)</f>
        <v>0</v>
      </c>
      <c r="AK257" s="77">
        <f>+SUMIF(AGRIMA!F:F,'ALL 2019'!C257,AGRIMA!E:E)</f>
        <v>0</v>
      </c>
      <c r="AL257" s="12">
        <f>+SUMIF(FERRIS!H:H,'ALL 2019'!C257,FERRIS!G:G)</f>
        <v>0</v>
      </c>
      <c r="AM257" s="12">
        <f>SUMIF(SEM!F:F,'ALL 2019'!C257,SEM!E:E)</f>
        <v>0</v>
      </c>
      <c r="AN257" s="12">
        <f>+SUMIF(Madatrade!F:F,'ALL 2019'!C257,Madatrade!E:E)</f>
        <v>0</v>
      </c>
      <c r="AO257" s="12">
        <f>+SUMIF('FIRST INVESTISSEMENT'!G:G,'ALL 2019'!C257,'FIRST INVESTISSEMENT'!F:F)</f>
        <v>0</v>
      </c>
    </row>
    <row r="258" spans="1:41" x14ac:dyDescent="0.25">
      <c r="A258" t="str">
        <f t="shared" si="7"/>
        <v>6</v>
      </c>
      <c r="B258" t="str">
        <f t="shared" si="8"/>
        <v>604</v>
      </c>
      <c r="C258" s="23">
        <v>60400000</v>
      </c>
      <c r="D258" s="23" t="s">
        <v>3269</v>
      </c>
      <c r="E258" s="24" t="s">
        <v>729</v>
      </c>
      <c r="F258" s="77">
        <v>0</v>
      </c>
      <c r="G258" s="77">
        <f>+SUMIF(AGRICORP!I:I,C258,AGRICORP!F:F)</f>
        <v>0</v>
      </c>
      <c r="H258" s="77">
        <f>+SUMIF(SMTP!D:D,'ALL 2019'!C258,SMTP!H:H)</f>
        <v>0</v>
      </c>
      <c r="I258" s="77">
        <f>SUMIF(AGRIVET!G:G,C258,AGRIVET!F:F)</f>
        <v>36047400</v>
      </c>
      <c r="J258" s="77">
        <f>+SUMIF(AGRIVAL!G:G,'ALL 2019'!C258,AGRIVAL!F:F)</f>
        <v>0</v>
      </c>
      <c r="K258" s="77">
        <f>+SUMIF(AGRIKOBA!G:G,'ALL 2019'!C258,AGRIKOBA!F:F)</f>
        <v>0</v>
      </c>
      <c r="L258" s="77">
        <f>+SUMIF(LMOI!F:F,'ALL 2019'!C258,LMOI!E:E)</f>
        <v>866333.33</v>
      </c>
      <c r="M258" s="12">
        <f>+SUMIF(TARTINE!G:G,'ALL 2019'!C258,TARTINE!F:F)</f>
        <v>0</v>
      </c>
      <c r="N258" s="12">
        <f>+SUMIF(IDF!F:F,'ALL 2019'!C258,IDF!E:E)</f>
        <v>0</v>
      </c>
      <c r="O258" s="12">
        <f>+SUMIF(RYA!G:G,C258,RYA!F:F)</f>
        <v>0</v>
      </c>
      <c r="P258" s="12">
        <f>+SUMIF('SCI NOAH'!G:G,'ALL 2019'!C258,'SCI NOAH'!F:F)</f>
        <v>0</v>
      </c>
      <c r="Q258" s="12">
        <f>+SUMIF(SIM!F:F,'ALL 2019'!C258,SIM!E:E)</f>
        <v>0</v>
      </c>
      <c r="R258" s="147">
        <f>SUMIF('First Energy'!F:F,C258,'First Energy'!I:I)</f>
        <v>0</v>
      </c>
      <c r="S258" s="147">
        <f>SUMIF('ID Motors'!G:G,C258,'ID Motors'!J:J)</f>
        <v>0</v>
      </c>
      <c r="T258" s="12">
        <f>+SUMIF('ID RENTAL'!G:G,'ALL 2019'!C258,'ID RENTAL'!F:F)</f>
        <v>0</v>
      </c>
      <c r="U258" s="124">
        <f>+SUMIF('MCM '!G:G,'ALL 2019'!C258,'MCM '!F:F)</f>
        <v>1114020</v>
      </c>
      <c r="V258" s="77">
        <f>+SUMIF(AGRIMOTORS!G:G,C258,AGRIMOTORS!F:F)</f>
        <v>0</v>
      </c>
      <c r="W258" s="12">
        <f>+SUMIF(BOVIMA!F:F,'ALL 2019'!C258,BOVIMA!E:E)</f>
        <v>0</v>
      </c>
      <c r="X258" s="12">
        <f>+SUMIF(AGRIFEED!F:F,'ALL 2019'!C258,AGRIFEED!E:E)</f>
        <v>0</v>
      </c>
      <c r="Y258" s="12">
        <f>+SUMIF(AMIP!F:F,'ALL 2019'!C258,AMIP!E:E)</f>
        <v>0</v>
      </c>
      <c r="Z258" s="12">
        <f>+SUMIF(ISF!F:F,'ALL 2019'!C258,ISF!F:F)</f>
        <v>0</v>
      </c>
      <c r="AA258" s="12">
        <f>+SUMIF(MABEL!F:F,'ALL 2019'!C258,MABEL!E:E)</f>
        <v>0</v>
      </c>
      <c r="AB258" s="124">
        <f>+SUMIF(DISCOI!G:G,'ALL 2019'!C258,DISCOI!F:F)</f>
        <v>0</v>
      </c>
      <c r="AC258" s="12">
        <f>+SUMIF(NMP!F:F,'ALL 2019'!C258,NMP!E:E)</f>
        <v>0</v>
      </c>
      <c r="AD258" s="12">
        <f>+SUMIF('AMCHO '!F:F,'ALL 2019'!C258,'AMCHO '!E:E)</f>
        <v>0</v>
      </c>
      <c r="AE258" s="12">
        <f>SUMIF(CONFORTIS!G:G,'ALL 2019'!C258,CONFORTIS!F:F)</f>
        <v>0</v>
      </c>
      <c r="AF258" s="12">
        <f>+SUMIF('IRS IMMO'!G:G,'ALL 2019'!C258,'IRS IMMO'!F:F)</f>
        <v>0</v>
      </c>
      <c r="AG258" s="12">
        <f>SUMIF('United Malagasy'!F:F,'ALL 2019'!C258,'United Malagasy'!E:E)</f>
        <v>174075003.30000001</v>
      </c>
      <c r="AH258" s="12">
        <f>+SUMIF(AGRIVETAM!F:F,'ALL 2019'!C258,AGRIVETAM!E:E)</f>
        <v>0</v>
      </c>
      <c r="AI258" s="12">
        <f>+SUMIF(EUROPAINTS!F:F,'ALL 2019'!C258,EUROPAINTS!E:E)</f>
        <v>0</v>
      </c>
      <c r="AJ258" s="12">
        <f>SUMIF('CSS SAKAY'!F:F,'ALL 2019'!C258,'CSS SAKAY'!E:E)</f>
        <v>0</v>
      </c>
      <c r="AK258" s="77">
        <f>+SUMIF(AGRIMA!F:F,'ALL 2019'!C258,AGRIMA!E:E)</f>
        <v>0</v>
      </c>
      <c r="AL258" s="12">
        <f>+SUMIF(FERRIS!H:H,'ALL 2019'!C258,FERRIS!G:G)</f>
        <v>15225000</v>
      </c>
      <c r="AM258" s="12">
        <f>SUMIF(SEM!F:F,'ALL 2019'!C258,SEM!E:E)</f>
        <v>79659547.480000004</v>
      </c>
      <c r="AN258" s="12">
        <f>+SUMIF(Madatrade!F:F,'ALL 2019'!C258,Madatrade!E:E)</f>
        <v>0</v>
      </c>
      <c r="AO258" s="12">
        <f>+SUMIF('FIRST INVESTISSEMENT'!G:G,'ALL 2019'!C258,'FIRST INVESTISSEMENT'!F:F)</f>
        <v>0</v>
      </c>
    </row>
    <row r="259" spans="1:41" x14ac:dyDescent="0.25">
      <c r="A259" t="str">
        <f t="shared" si="7"/>
        <v>6</v>
      </c>
      <c r="B259" t="str">
        <f t="shared" si="8"/>
        <v>605</v>
      </c>
      <c r="C259" s="61">
        <v>60500000</v>
      </c>
      <c r="D259" s="23" t="s">
        <v>3269</v>
      </c>
      <c r="E259" t="s">
        <v>1697</v>
      </c>
      <c r="F259" s="77"/>
      <c r="G259" s="77">
        <f>+SUMIF(AGRICORP!I:I,C259,AGRICORP!F:F)</f>
        <v>0</v>
      </c>
      <c r="H259" s="77">
        <f>+SUMIF(SMTP!D:D,'ALL 2019'!C259,SMTP!H:H)</f>
        <v>0</v>
      </c>
      <c r="I259" s="77">
        <f>SUMIF(AGRIVET!G:G,C259,AGRIVET!F:F)</f>
        <v>0</v>
      </c>
      <c r="J259" s="77">
        <f>+SUMIF(AGRIVAL!G:G,'ALL 2019'!C259,AGRIVAL!F:F)</f>
        <v>0</v>
      </c>
      <c r="M259" s="12">
        <f>+SUMIF(TARTINE!G:G,'ALL 2019'!C259,TARTINE!F:F)</f>
        <v>26021275.390000001</v>
      </c>
      <c r="N259" s="12">
        <f>+SUMIF(IDF!F:F,'ALL 2019'!C259,IDF!E:E)</f>
        <v>0</v>
      </c>
      <c r="O259" s="12">
        <f>+SUMIF(RYA!G:G,C259,RYA!F:F)</f>
        <v>0</v>
      </c>
      <c r="P259" s="12">
        <f>+SUMIF('SCI NOAH'!G:G,'ALL 2019'!C259,'SCI NOAH'!F:F)</f>
        <v>0</v>
      </c>
      <c r="Q259" s="12">
        <f>+SUMIF(SIM!F:F,'ALL 2019'!C259,SIM!E:E)</f>
        <v>0</v>
      </c>
      <c r="R259" s="147">
        <f>SUMIF('First Energy'!F:F,C259,'First Energy'!I:I)</f>
        <v>0</v>
      </c>
      <c r="S259" s="147">
        <f>SUMIF('ID Motors'!G:G,C259,'ID Motors'!J:J)</f>
        <v>0</v>
      </c>
      <c r="T259" s="12">
        <f>+SUMIF('ID RENTAL'!G:G,'ALL 2019'!C259,'ID RENTAL'!F:F)</f>
        <v>0</v>
      </c>
      <c r="U259" s="124">
        <f>+SUMIF('MCM '!G:G,'ALL 2019'!C259,'MCM '!F:F)</f>
        <v>0</v>
      </c>
      <c r="V259" s="77">
        <f>+SUMIF(AGRIMOTORS!G:G,C259,AGRIMOTORS!F:F)</f>
        <v>0</v>
      </c>
      <c r="W259" s="12">
        <f>+SUMIF(BOVIMA!F:F,'ALL 2019'!C259,BOVIMA!E:E)</f>
        <v>0</v>
      </c>
      <c r="X259" s="12">
        <f>+SUMIF(AGRIFEED!F:F,'ALL 2019'!C259,AGRIFEED!E:E)</f>
        <v>0</v>
      </c>
      <c r="Y259" s="12">
        <f>+SUMIF(AMIP!F:F,'ALL 2019'!C259,AMIP!E:E)</f>
        <v>0</v>
      </c>
      <c r="Z259" s="12">
        <f>+SUMIF(ISF!F:F,'ALL 2019'!C259,ISF!F:F)</f>
        <v>0</v>
      </c>
      <c r="AA259" s="12">
        <f>+SUMIF(MABEL!F:F,'ALL 2019'!C259,MABEL!E:E)</f>
        <v>0</v>
      </c>
      <c r="AB259" s="124">
        <f>+SUMIF(DISCOI!G:G,'ALL 2019'!C259,DISCOI!F:F)</f>
        <v>0</v>
      </c>
      <c r="AC259" s="12">
        <f>+SUMIF(NMP!F:F,'ALL 2019'!C259,NMP!E:E)</f>
        <v>0</v>
      </c>
      <c r="AD259" s="12">
        <f>+SUMIF('AMCHO '!F:F,'ALL 2019'!C259,'AMCHO '!E:E)</f>
        <v>0</v>
      </c>
      <c r="AE259" s="12">
        <f>SUMIF(CONFORTIS!G:G,'ALL 2019'!C259,CONFORTIS!F:F)</f>
        <v>0</v>
      </c>
      <c r="AF259" s="12">
        <f>+SUMIF('IRS IMMO'!G:G,'ALL 2019'!C259,'IRS IMMO'!F:F)</f>
        <v>0</v>
      </c>
      <c r="AG259" s="12">
        <f>SUMIF('United Malagasy'!F:F,'ALL 2019'!C259,'United Malagasy'!E:E)</f>
        <v>0</v>
      </c>
      <c r="AH259" s="12">
        <f>+SUMIF(AGRIVETAM!F:F,'ALL 2019'!C259,AGRIVETAM!E:E)</f>
        <v>0</v>
      </c>
      <c r="AI259" s="12">
        <f>+SUMIF(EUROPAINTS!F:F,'ALL 2019'!C259,EUROPAINTS!E:E)</f>
        <v>0</v>
      </c>
      <c r="AJ259" s="12">
        <f>SUMIF('CSS SAKAY'!F:F,'ALL 2019'!C259,'CSS SAKAY'!E:E)</f>
        <v>0</v>
      </c>
      <c r="AK259" s="77">
        <f>+SUMIF(AGRIMA!F:F,'ALL 2019'!C259,AGRIMA!E:E)</f>
        <v>0</v>
      </c>
      <c r="AL259" s="12">
        <f>+SUMIF(FERRIS!H:H,'ALL 2019'!C259,FERRIS!G:G)</f>
        <v>31973971.079999998</v>
      </c>
      <c r="AM259" s="12">
        <f>SUMIF(SEM!F:F,'ALL 2019'!C259,SEM!E:E)</f>
        <v>0</v>
      </c>
      <c r="AN259" s="12">
        <f>+SUMIF(Madatrade!F:F,'ALL 2019'!C259,Madatrade!E:E)</f>
        <v>61116958.170000002</v>
      </c>
      <c r="AO259" s="12">
        <f>+SUMIF('FIRST INVESTISSEMENT'!G:G,'ALL 2019'!C259,'FIRST INVESTISSEMENT'!F:F)</f>
        <v>1704101.24</v>
      </c>
    </row>
    <row r="260" spans="1:41" x14ac:dyDescent="0.25">
      <c r="A260" t="str">
        <f t="shared" ref="A260:A323" si="9">+LEFT(B260)</f>
        <v>6</v>
      </c>
      <c r="B260" t="str">
        <f t="shared" ref="B260:B323" si="10">+LEFT(C260,3)</f>
        <v>606</v>
      </c>
      <c r="C260" s="23">
        <v>60600000</v>
      </c>
      <c r="D260" s="23" t="s">
        <v>3269</v>
      </c>
      <c r="E260" s="24" t="s">
        <v>376</v>
      </c>
      <c r="F260" s="77">
        <v>785354914.54999995</v>
      </c>
      <c r="G260" s="77">
        <f>+SUMIF(AGRICORP!I:I,C260,AGRICORP!F:F)</f>
        <v>0</v>
      </c>
      <c r="H260" s="77">
        <f>+SUMIF(SMTP!D:D,'ALL 2019'!C260,SMTP!H:H)</f>
        <v>900352473.87969995</v>
      </c>
      <c r="I260" s="77">
        <f>SUMIF(AGRIVET!G:G,C260,AGRIVET!F:F)</f>
        <v>366372107.57999992</v>
      </c>
      <c r="J260" s="77">
        <f>+SUMIF(AGRIVAL!G:G,'ALL 2019'!C260,AGRIVAL!F:F)</f>
        <v>0</v>
      </c>
      <c r="K260" s="77">
        <f>+SUMIF(AGRIKOBA!G:G,'ALL 2019'!C260,AGRIKOBA!F:F)</f>
        <v>0</v>
      </c>
      <c r="L260" s="77">
        <f>+SUMIF(LMOI!F:F,'ALL 2019'!C260,LMOI!E:E)</f>
        <v>0</v>
      </c>
      <c r="M260" s="12">
        <f>+SUMIF(TARTINE!G:G,'ALL 2019'!C260,TARTINE!F:F)</f>
        <v>719522567.16999996</v>
      </c>
      <c r="N260" s="12">
        <f>+SUMIF(IDF!F:F,'ALL 2019'!C260,IDF!E:E)</f>
        <v>1381042473.75</v>
      </c>
      <c r="O260" s="12">
        <f>+SUMIF(RYA!G:G,C260,RYA!F:F)</f>
        <v>897079.2</v>
      </c>
      <c r="P260" s="12">
        <f>+SUMIF('SCI NOAH'!G:G,'ALL 2019'!C260,'SCI NOAH'!F:F)</f>
        <v>670650</v>
      </c>
      <c r="Q260" s="12">
        <f>+SUMIF(SIM!F:F,'ALL 2019'!C260,SIM!E:E)</f>
        <v>23057746.249999996</v>
      </c>
      <c r="R260" s="147">
        <f>SUMIF('First Energy'!F:F,C260,'First Energy'!I:I)</f>
        <v>0</v>
      </c>
      <c r="S260" s="147">
        <f>SUMIF('ID Motors'!G:G,C260,'ID Motors'!J:J)</f>
        <v>0</v>
      </c>
      <c r="T260" s="12">
        <f>+SUMIF('ID RENTAL'!G:G,'ALL 2019'!C260,'ID RENTAL'!F:F)</f>
        <v>0</v>
      </c>
      <c r="U260" s="124">
        <f>+SUMIF('MCM '!G:G,'ALL 2019'!C260,'MCM '!F:F)</f>
        <v>148313775.93000001</v>
      </c>
      <c r="V260" s="77">
        <f>+SUMIF(AGRIMOTORS!G:G,C260,AGRIMOTORS!F:F)</f>
        <v>0</v>
      </c>
      <c r="W260" s="12">
        <f>+SUMIF(BOVIMA!F:F,'ALL 2019'!C260,BOVIMA!E:E)</f>
        <v>505133612</v>
      </c>
      <c r="X260" s="12">
        <f>+SUMIF(AGRIFEED!F:F,'ALL 2019'!C260,AGRIFEED!E:E)</f>
        <v>0</v>
      </c>
      <c r="Y260" s="12">
        <f>+SUMIF(AMIP!F:F,'ALL 2019'!C260,AMIP!E:E)</f>
        <v>0</v>
      </c>
      <c r="Z260" s="12">
        <f>+SUMIF(ISF!F:F,'ALL 2019'!C260,ISF!F:F)</f>
        <v>0</v>
      </c>
      <c r="AA260" s="12">
        <f>+SUMIF(MABEL!F:F,'ALL 2019'!C260,MABEL!E:E)</f>
        <v>8091273.4100000001</v>
      </c>
      <c r="AB260" s="124">
        <f>+SUMIF(DISCOI!G:G,'ALL 2019'!C260,DISCOI!F:F)</f>
        <v>74786681.600000009</v>
      </c>
      <c r="AC260" s="12">
        <f>+SUMIF(NMP!F:F,'ALL 2019'!C260,NMP!E:E)</f>
        <v>0</v>
      </c>
      <c r="AD260" s="12">
        <f>+SUMIF('AMCHO '!F:F,'ALL 2019'!C260,'AMCHO '!E:E)</f>
        <v>247135978.06999999</v>
      </c>
      <c r="AE260" s="12">
        <f>SUMIF(CONFORTIS!G:G,'ALL 2019'!C260,CONFORTIS!F:F)</f>
        <v>0</v>
      </c>
      <c r="AF260" s="12">
        <f>+SUMIF('IRS IMMO'!G:G,'ALL 2019'!C260,'IRS IMMO'!F:F)</f>
        <v>0</v>
      </c>
      <c r="AG260" s="12">
        <f>SUMIF('United Malagasy'!F:F,'ALL 2019'!C260,'United Malagasy'!E:E)</f>
        <v>6967357.4299999997</v>
      </c>
      <c r="AH260" s="12">
        <f>+SUMIF(AGRIVETAM!F:F,'ALL 2019'!C260,AGRIVETAM!E:E)</f>
        <v>33059348.600000001</v>
      </c>
      <c r="AI260" s="12">
        <f>+SUMIF(EUROPAINTS!F:F,'ALL 2019'!C260,EUROPAINTS!E:E)</f>
        <v>0</v>
      </c>
      <c r="AJ260" s="12">
        <f>SUMIF('CSS SAKAY'!F:F,'ALL 2019'!C260,'CSS SAKAY'!E:E)</f>
        <v>14343622.51</v>
      </c>
      <c r="AK260" s="77">
        <f>+SUMIF(AGRIMA!F:F,'ALL 2019'!C260,AGRIMA!E:E)</f>
        <v>25427472.439999998</v>
      </c>
      <c r="AL260" s="12">
        <f>+SUMIF(FERRIS!H:H,'ALL 2019'!C260,FERRIS!G:G)</f>
        <v>0</v>
      </c>
      <c r="AM260" s="12">
        <f>SUMIF(SEM!F:F,'ALL 2019'!C260,SEM!E:E)</f>
        <v>0</v>
      </c>
      <c r="AN260" s="12">
        <f>+SUMIF(Madatrade!F:F,'ALL 2019'!C260,Madatrade!E:E)</f>
        <v>95861760.109999999</v>
      </c>
      <c r="AO260" s="12">
        <f>+SUMIF('FIRST INVESTISSEMENT'!G:G,'ALL 2019'!C260,'FIRST INVESTISSEMENT'!F:F)</f>
        <v>-31650</v>
      </c>
    </row>
    <row r="261" spans="1:41" x14ac:dyDescent="0.25">
      <c r="A261" t="str">
        <f t="shared" si="9"/>
        <v>6</v>
      </c>
      <c r="B261" t="str">
        <f t="shared" si="10"/>
        <v>607</v>
      </c>
      <c r="C261" s="60">
        <v>60700000</v>
      </c>
      <c r="D261" s="23" t="s">
        <v>3269</v>
      </c>
      <c r="E261" s="24" t="s">
        <v>389</v>
      </c>
      <c r="F261" s="77">
        <v>18863640</v>
      </c>
      <c r="G261" s="77">
        <f>+SUMIF(AGRICORP!I:I,C261,AGRICORP!F:F)</f>
        <v>0</v>
      </c>
      <c r="H261" s="77">
        <f>+SUMIF(SMTP!D:D,'ALL 2019'!C261,SMTP!H:H)</f>
        <v>1207891914.1106999</v>
      </c>
      <c r="I261" s="77">
        <f>SUMIF(AGRIVET!G:G,C261,AGRIVET!F:F)</f>
        <v>41404312034.600006</v>
      </c>
      <c r="J261" s="77">
        <f>+SUMIF(AGRIVAL!G:G,'ALL 2019'!C261,AGRIVAL!F:F)</f>
        <v>0</v>
      </c>
      <c r="K261" s="77">
        <f>+SUMIF(AGRIKOBA!G:G,'ALL 2019'!C261,AGRIKOBA!F:F)</f>
        <v>0</v>
      </c>
      <c r="L261" s="77">
        <f>+SUMIF(LMOI!F:F,'ALL 2019'!C261,LMOI!E:E)</f>
        <v>0</v>
      </c>
      <c r="M261" s="12">
        <f>+SUMIF(TARTINE!G:G,'ALL 2019'!C261,TARTINE!F:F)</f>
        <v>0</v>
      </c>
      <c r="N261" s="12">
        <f>+SUMIF(IDF!F:F,'ALL 2019'!C261,IDF!E:E)</f>
        <v>0</v>
      </c>
      <c r="O261" s="12">
        <f>+SUMIF(RYA!G:G,C261,RYA!F:F)</f>
        <v>0</v>
      </c>
      <c r="P261" s="12">
        <f>+SUMIF('SCI NOAH'!G:G,'ALL 2019'!C261,'SCI NOAH'!F:F)</f>
        <v>0</v>
      </c>
      <c r="Q261" s="12">
        <f>+SUMIF(SIM!F:F,'ALL 2019'!C261,SIM!E:E)</f>
        <v>0</v>
      </c>
      <c r="R261" s="147">
        <f>SUMIF('First Energy'!F:F,C261,'First Energy'!I:I)</f>
        <v>0</v>
      </c>
      <c r="S261" s="147">
        <f>SUMIF('ID Motors'!G:G,C261,'ID Motors'!J:J)</f>
        <v>0</v>
      </c>
      <c r="T261" s="12">
        <f>+SUMIF('ID RENTAL'!G:G,'ALL 2019'!C261,'ID RENTAL'!F:F)</f>
        <v>0</v>
      </c>
      <c r="U261" s="124">
        <f>+SUMIF('MCM '!G:G,'ALL 2019'!C261,'MCM '!F:F)</f>
        <v>3978746711.5643101</v>
      </c>
      <c r="V261" s="77">
        <f>+SUMIF(AGRIMOTORS!G:G,C261,AGRIMOTORS!F:F)</f>
        <v>0</v>
      </c>
      <c r="W261" s="12">
        <f>+SUMIF(BOVIMA!F:F,'ALL 2019'!C261,BOVIMA!E:E)</f>
        <v>0</v>
      </c>
      <c r="X261" s="12">
        <f>+SUMIF(AGRIFEED!F:F,'ALL 2019'!C261,AGRIFEED!E:E)</f>
        <v>0</v>
      </c>
      <c r="Y261" s="12">
        <f>+SUMIF(AMIP!F:F,'ALL 2019'!C261,AMIP!E:E)</f>
        <v>0</v>
      </c>
      <c r="Z261" s="12">
        <f>+SUMIF(ISF!F:F,'ALL 2019'!C261,ISF!F:F)</f>
        <v>0</v>
      </c>
      <c r="AA261" s="12">
        <f>+SUMIF(MABEL!F:F,'ALL 2019'!C261,MABEL!E:E)</f>
        <v>0</v>
      </c>
      <c r="AB261" s="124">
        <f>+SUMIF(DISCOI!G:G,'ALL 2019'!C261,DISCOI!F:F)</f>
        <v>3682395061.8899999</v>
      </c>
      <c r="AC261" s="12">
        <f>+SUMIF(NMP!F:F,'ALL 2019'!C261,NMP!E:E)</f>
        <v>0</v>
      </c>
      <c r="AD261" s="12">
        <f>+SUMIF('AMCHO '!F:F,'ALL 2019'!C261,'AMCHO '!E:E)</f>
        <v>0</v>
      </c>
      <c r="AE261" s="12">
        <f>SUMIF(CONFORTIS!G:G,'ALL 2019'!C261,CONFORTIS!F:F)</f>
        <v>0</v>
      </c>
      <c r="AF261" s="12">
        <f>+SUMIF('IRS IMMO'!G:G,'ALL 2019'!C261,'IRS IMMO'!F:F)</f>
        <v>0</v>
      </c>
      <c r="AG261" s="12">
        <f>SUMIF('United Malagasy'!F:F,'ALL 2019'!C261,'United Malagasy'!E:E)</f>
        <v>0</v>
      </c>
      <c r="AH261" s="12">
        <f>+SUMIF(AGRIVETAM!F:F,'ALL 2019'!C261,AGRIVETAM!E:E)</f>
        <v>10428140071.1</v>
      </c>
      <c r="AI261" s="12">
        <f>+SUMIF(EUROPAINTS!F:F,'ALL 2019'!C261,EUROPAINTS!E:E)</f>
        <v>0</v>
      </c>
      <c r="AJ261" s="12">
        <f>SUMIF('CSS SAKAY'!F:F,'ALL 2019'!C261,'CSS SAKAY'!E:E)</f>
        <v>0</v>
      </c>
      <c r="AK261" s="77">
        <f>+SUMIF(AGRIMA!F:F,'ALL 2019'!C261,AGRIMA!E:E)</f>
        <v>0</v>
      </c>
      <c r="AL261" s="12">
        <f>+SUMIF(FERRIS!H:H,'ALL 2019'!C261,FERRIS!G:G)</f>
        <v>0</v>
      </c>
      <c r="AM261" s="12">
        <f>SUMIF(SEM!F:F,'ALL 2019'!C261,SEM!E:E)</f>
        <v>0</v>
      </c>
      <c r="AN261" s="12">
        <f>+SUMIF(Madatrade!F:F,'ALL 2019'!C261,Madatrade!E:E)</f>
        <v>43652807869.400009</v>
      </c>
      <c r="AO261" s="12">
        <f>+SUMIF('FIRST INVESTISSEMENT'!G:G,'ALL 2019'!C261,'FIRST INVESTISSEMENT'!F:F)</f>
        <v>0</v>
      </c>
    </row>
    <row r="262" spans="1:41" x14ac:dyDescent="0.25">
      <c r="A262" t="str">
        <f t="shared" si="9"/>
        <v>6</v>
      </c>
      <c r="B262" t="str">
        <f t="shared" si="10"/>
        <v>608</v>
      </c>
      <c r="C262" s="23">
        <v>60800000</v>
      </c>
      <c r="D262" s="23" t="s">
        <v>3269</v>
      </c>
      <c r="E262" s="24" t="s">
        <v>390</v>
      </c>
      <c r="F262" s="77">
        <v>373721632.38999999</v>
      </c>
      <c r="G262" s="77">
        <f>+SUMIF(AGRICORP!I:I,C262,AGRICORP!F:F)</f>
        <v>0</v>
      </c>
      <c r="H262" s="77">
        <f>+SUMIF(SMTP!D:D,'ALL 2019'!C262,SMTP!H:H)</f>
        <v>920583384.37979996</v>
      </c>
      <c r="I262" s="77">
        <f>SUMIF(AGRIVET!G:G,C262,AGRIVET!F:F)</f>
        <v>2704277670.9999995</v>
      </c>
      <c r="J262" s="77">
        <f>+SUMIF(AGRIVAL!G:G,'ALL 2019'!C262,AGRIVAL!F:F)</f>
        <v>0</v>
      </c>
      <c r="K262" s="77">
        <f>+SUMIF(AGRIKOBA!G:G,'ALL 2019'!C262,AGRIKOBA!F:F)</f>
        <v>0</v>
      </c>
      <c r="L262" s="77">
        <f>+SUMIF(LMOI!F:F,'ALL 2019'!C262,LMOI!E:E)</f>
        <v>0</v>
      </c>
      <c r="M262" s="12">
        <f>+SUMIF(TARTINE!G:G,'ALL 2019'!C262,TARTINE!F:F)</f>
        <v>360794</v>
      </c>
      <c r="N262" s="12">
        <f>+SUMIF(IDF!F:F,'ALL 2019'!C262,IDF!E:E)</f>
        <v>2232544.88</v>
      </c>
      <c r="O262" s="12">
        <f>+SUMIF(RYA!G:G,C262,RYA!F:F)</f>
        <v>0</v>
      </c>
      <c r="P262" s="12">
        <f>+SUMIF('SCI NOAH'!G:G,'ALL 2019'!C262,'SCI NOAH'!F:F)</f>
        <v>0</v>
      </c>
      <c r="Q262" s="12">
        <f>+SUMIF(SIM!F:F,'ALL 2019'!C262,SIM!E:E)</f>
        <v>0</v>
      </c>
      <c r="R262" s="147">
        <f>SUMIF('First Energy'!F:F,C262,'First Energy'!I:I)</f>
        <v>0</v>
      </c>
      <c r="S262" s="147">
        <f>SUMIF('ID Motors'!G:G,C262,'ID Motors'!J:J)</f>
        <v>0</v>
      </c>
      <c r="T262" s="12">
        <f>+SUMIF('ID RENTAL'!G:G,'ALL 2019'!C262,'ID RENTAL'!F:F)</f>
        <v>0</v>
      </c>
      <c r="U262" s="124">
        <f>+SUMIF('MCM '!G:G,'ALL 2019'!C262,'MCM '!F:F)</f>
        <v>1414974631.9910245</v>
      </c>
      <c r="V262" s="77">
        <f>+SUMIF(AGRIMOTORS!G:G,C262,AGRIMOTORS!F:F)</f>
        <v>0</v>
      </c>
      <c r="W262" s="12">
        <f>+SUMIF(BOVIMA!F:F,'ALL 2019'!C262,BOVIMA!E:E)</f>
        <v>231688871</v>
      </c>
      <c r="X262" s="12">
        <f>+SUMIF(AGRIFEED!F:F,'ALL 2019'!C262,AGRIFEED!E:E)</f>
        <v>0</v>
      </c>
      <c r="Y262" s="12">
        <f>+SUMIF(AMIP!F:F,'ALL 2019'!C262,AMIP!E:E)</f>
        <v>0</v>
      </c>
      <c r="Z262" s="12">
        <f>+SUMIF(ISF!F:F,'ALL 2019'!C262,ISF!F:F)</f>
        <v>0</v>
      </c>
      <c r="AA262" s="12">
        <f>+SUMIF(MABEL!F:F,'ALL 2019'!C262,MABEL!E:E)</f>
        <v>0</v>
      </c>
      <c r="AB262" s="124">
        <f>+SUMIF(DISCOI!G:G,'ALL 2019'!C262,DISCOI!F:F)</f>
        <v>537306729.37</v>
      </c>
      <c r="AC262" s="12">
        <f>+SUMIF(NMP!F:F,'ALL 2019'!C262,NMP!E:E)</f>
        <v>0</v>
      </c>
      <c r="AD262" s="12">
        <f>+SUMIF('AMCHO '!F:F,'ALL 2019'!C262,'AMCHO '!E:E)</f>
        <v>103702210.56</v>
      </c>
      <c r="AE262" s="12">
        <f>SUMIF(CONFORTIS!G:G,'ALL 2019'!C262,CONFORTIS!F:F)</f>
        <v>0</v>
      </c>
      <c r="AF262" s="12">
        <f>+SUMIF('IRS IMMO'!G:G,'ALL 2019'!C262,'IRS IMMO'!F:F)</f>
        <v>0</v>
      </c>
      <c r="AG262" s="12">
        <f>SUMIF('United Malagasy'!F:F,'ALL 2019'!C262,'United Malagasy'!E:E)</f>
        <v>0</v>
      </c>
      <c r="AH262" s="12">
        <f>+SUMIF(AGRIVETAM!F:F,'ALL 2019'!C262,AGRIVETAM!E:E)</f>
        <v>293713578</v>
      </c>
      <c r="AI262" s="12">
        <f>+SUMIF(EUROPAINTS!F:F,'ALL 2019'!C262,EUROPAINTS!E:E)</f>
        <v>0</v>
      </c>
      <c r="AJ262" s="12">
        <f>SUMIF('CSS SAKAY'!F:F,'ALL 2019'!C262,'CSS SAKAY'!E:E)</f>
        <v>615300</v>
      </c>
      <c r="AK262" s="77">
        <f>+SUMIF(AGRIMA!F:F,'ALL 2019'!C262,AGRIMA!E:E)</f>
        <v>0</v>
      </c>
      <c r="AL262" s="12">
        <f>+SUMIF(FERRIS!H:H,'ALL 2019'!C262,FERRIS!G:G)</f>
        <v>0</v>
      </c>
      <c r="AM262" s="12">
        <f>SUMIF(SEM!F:F,'ALL 2019'!C262,SEM!E:E)</f>
        <v>0</v>
      </c>
      <c r="AN262" s="12">
        <f>+SUMIF(Madatrade!F:F,'ALL 2019'!C262,Madatrade!E:E)</f>
        <v>4194231656.73</v>
      </c>
      <c r="AO262" s="12">
        <f>+SUMIF('FIRST INVESTISSEMENT'!G:G,'ALL 2019'!C262,'FIRST INVESTISSEMENT'!F:F)</f>
        <v>0</v>
      </c>
    </row>
    <row r="263" spans="1:41" x14ac:dyDescent="0.25">
      <c r="A263" t="str">
        <f t="shared" si="9"/>
        <v>6</v>
      </c>
      <c r="B263" t="str">
        <f t="shared" si="10"/>
        <v>609</v>
      </c>
      <c r="C263" s="18">
        <v>60900000</v>
      </c>
      <c r="D263" s="23" t="s">
        <v>3269</v>
      </c>
      <c r="E263" s="24" t="s">
        <v>471</v>
      </c>
      <c r="F263" s="77">
        <v>-179554.32</v>
      </c>
      <c r="G263" s="77">
        <f>+SUMIF(AGRICORP!I:I,C263,AGRICORP!F:F)</f>
        <v>0</v>
      </c>
      <c r="H263" s="77">
        <f>+SUMIF(SMTP!D:D,'ALL 2019'!C263,SMTP!H:H)</f>
        <v>-7277691.398</v>
      </c>
      <c r="I263" s="77">
        <f>SUMIF(AGRIVET!G:G,C263,AGRIVET!F:F)</f>
        <v>-45000</v>
      </c>
      <c r="J263" s="77">
        <f>+SUMIF(AGRIVAL!G:G,'ALL 2019'!C263,AGRIVAL!F:F)</f>
        <v>0</v>
      </c>
      <c r="K263" s="77">
        <f>+SUMIF(AGRIKOBA!G:G,'ALL 2019'!C263,AGRIKOBA!F:F)</f>
        <v>0</v>
      </c>
      <c r="L263" s="77">
        <f>+SUMIF(LMOI!F:F,'ALL 2019'!C263,LMOI!E:E)</f>
        <v>0</v>
      </c>
      <c r="M263" s="12">
        <f>+SUMIF(TARTINE!G:G,'ALL 2019'!C263,TARTINE!F:F)</f>
        <v>0</v>
      </c>
      <c r="N263" s="12">
        <f>+SUMIF(IDF!F:F,'ALL 2019'!C263,IDF!E:E)</f>
        <v>0</v>
      </c>
      <c r="O263" s="12">
        <f>+SUMIF(RYA!G:G,C263,RYA!F:F)</f>
        <v>0</v>
      </c>
      <c r="P263" s="12">
        <f>+SUMIF('SCI NOAH'!G:G,'ALL 2019'!C263,'SCI NOAH'!F:F)</f>
        <v>0</v>
      </c>
      <c r="Q263" s="12">
        <f>+SUMIF(SIM!F:F,'ALL 2019'!C263,SIM!E:E)</f>
        <v>-122000</v>
      </c>
      <c r="R263" s="147">
        <f>SUMIF('First Energy'!F:F,C263,'First Energy'!I:I)</f>
        <v>0</v>
      </c>
      <c r="S263" s="147">
        <f>SUMIF('ID Motors'!G:G,C263,'ID Motors'!J:J)</f>
        <v>0</v>
      </c>
      <c r="T263" s="12">
        <f>+SUMIF('ID RENTAL'!G:G,'ALL 2019'!C263,'ID RENTAL'!F:F)</f>
        <v>0</v>
      </c>
      <c r="U263" s="124">
        <f>+SUMIF('MCM '!G:G,'ALL 2019'!C263,'MCM '!F:F)</f>
        <v>0</v>
      </c>
      <c r="V263" s="77">
        <f>+SUMIF(AGRIMOTORS!G:G,C263,AGRIMOTORS!F:F)</f>
        <v>0</v>
      </c>
      <c r="W263" s="12">
        <f>+SUMIF(BOVIMA!F:F,'ALL 2019'!C263,BOVIMA!E:E)</f>
        <v>0</v>
      </c>
      <c r="X263" s="12">
        <f>+SUMIF(AGRIFEED!F:F,'ALL 2019'!C263,AGRIFEED!E:E)</f>
        <v>0</v>
      </c>
      <c r="Y263" s="12">
        <f>+SUMIF(AMIP!F:F,'ALL 2019'!C263,AMIP!E:E)</f>
        <v>0</v>
      </c>
      <c r="Z263" s="12">
        <f>+SUMIF(ISF!F:F,'ALL 2019'!C263,ISF!F:F)</f>
        <v>0</v>
      </c>
      <c r="AA263" s="12">
        <f>+SUMIF(MABEL!F:F,'ALL 2019'!C263,MABEL!E:E)</f>
        <v>0</v>
      </c>
      <c r="AB263" s="124">
        <f>+SUMIF(DISCOI!G:G,'ALL 2019'!C263,DISCOI!F:F)</f>
        <v>-67708</v>
      </c>
      <c r="AC263" s="12">
        <f>+SUMIF(NMP!F:F,'ALL 2019'!C263,NMP!E:E)</f>
        <v>0</v>
      </c>
      <c r="AD263" s="12">
        <f>+SUMIF('AMCHO '!F:F,'ALL 2019'!C263,'AMCHO '!E:E)</f>
        <v>-997164</v>
      </c>
      <c r="AE263" s="12">
        <f>SUMIF(CONFORTIS!G:G,'ALL 2019'!C263,CONFORTIS!F:F)</f>
        <v>0</v>
      </c>
      <c r="AF263" s="12">
        <f>+SUMIF('IRS IMMO'!G:G,'ALL 2019'!C263,'IRS IMMO'!F:F)</f>
        <v>0</v>
      </c>
      <c r="AG263" s="12">
        <f>SUMIF('United Malagasy'!F:F,'ALL 2019'!C263,'United Malagasy'!E:E)</f>
        <v>0</v>
      </c>
      <c r="AH263" s="12">
        <f>+SUMIF(AGRIVETAM!F:F,'ALL 2019'!C263,AGRIVETAM!E:E)</f>
        <v>0</v>
      </c>
      <c r="AI263" s="12">
        <f>+SUMIF(EUROPAINTS!F:F,'ALL 2019'!C263,EUROPAINTS!E:E)</f>
        <v>0</v>
      </c>
      <c r="AJ263" s="12">
        <f>SUMIF('CSS SAKAY'!F:F,'ALL 2019'!C263,'CSS SAKAY'!E:E)</f>
        <v>0</v>
      </c>
      <c r="AK263" s="77">
        <f>+SUMIF(AGRIMA!F:F,'ALL 2019'!C263,AGRIMA!E:E)</f>
        <v>0</v>
      </c>
      <c r="AL263" s="12">
        <f>+SUMIF(FERRIS!H:H,'ALL 2019'!C263,FERRIS!G:G)</f>
        <v>0</v>
      </c>
      <c r="AM263" s="12">
        <f>SUMIF(SEM!F:F,'ALL 2019'!C263,SEM!E:E)</f>
        <v>0</v>
      </c>
      <c r="AN263" s="12">
        <f>+SUMIF(Madatrade!F:F,'ALL 2019'!C263,Madatrade!E:E)</f>
        <v>-95609874.709999993</v>
      </c>
      <c r="AO263" s="12">
        <f>+SUMIF('FIRST INVESTISSEMENT'!G:G,'ALL 2019'!C263,'FIRST INVESTISSEMENT'!F:F)</f>
        <v>0</v>
      </c>
    </row>
    <row r="264" spans="1:41" x14ac:dyDescent="0.25">
      <c r="A264" t="str">
        <f t="shared" si="9"/>
        <v>6</v>
      </c>
      <c r="B264" t="str">
        <f t="shared" si="10"/>
        <v>611</v>
      </c>
      <c r="C264" s="18">
        <v>61100000</v>
      </c>
      <c r="D264" s="23" t="s">
        <v>3273</v>
      </c>
      <c r="E264" s="24" t="s">
        <v>173</v>
      </c>
      <c r="F264" s="77">
        <v>198711983.86000001</v>
      </c>
      <c r="G264" s="77">
        <f>+SUMIF(AGRICORP!I:I,C264,AGRICORP!F:F)</f>
        <v>0</v>
      </c>
      <c r="H264" s="77">
        <f>+SUMIF(SMTP!D:D,'ALL 2019'!C264,SMTP!H:H)</f>
        <v>0</v>
      </c>
      <c r="I264" s="77">
        <f>SUMIF(AGRIVET!G:G,C264,AGRIVET!F:F)</f>
        <v>7710892.5999999996</v>
      </c>
      <c r="J264" s="77">
        <f>+SUMIF(AGRIVAL!G:G,'ALL 2019'!C264,AGRIVAL!F:F)</f>
        <v>319943131.16000003</v>
      </c>
      <c r="K264" s="77">
        <f>+SUMIF(AGRIKOBA!G:G,'ALL 2019'!C264,AGRIKOBA!F:F)</f>
        <v>0</v>
      </c>
      <c r="L264" s="77">
        <f>+SUMIF(LMOI!F:F,'ALL 2019'!C264,LMOI!E:E)</f>
        <v>0</v>
      </c>
      <c r="M264" s="12">
        <f>+SUMIF(TARTINE!G:G,'ALL 2019'!C264,TARTINE!F:F)</f>
        <v>23169247</v>
      </c>
      <c r="N264" s="12">
        <f>+SUMIF(IDF!F:F,'ALL 2019'!C264,IDF!E:E)</f>
        <v>156678132.74000001</v>
      </c>
      <c r="O264" s="12">
        <f>+SUMIF(RYA!G:G,C264,RYA!F:F)</f>
        <v>0</v>
      </c>
      <c r="P264" s="12">
        <f>+SUMIF('SCI NOAH'!G:G,'ALL 2019'!C264,'SCI NOAH'!F:F)</f>
        <v>0</v>
      </c>
      <c r="Q264" s="12">
        <f>+SUMIF(SIM!F:F,'ALL 2019'!C264,SIM!E:E)</f>
        <v>0</v>
      </c>
      <c r="R264" s="147">
        <f>SUMIF('First Energy'!F:F,C264,'First Energy'!I:I)</f>
        <v>77622957</v>
      </c>
      <c r="S264" s="147">
        <f>SUMIF('ID Motors'!G:G,C264,'ID Motors'!J:J)</f>
        <v>0</v>
      </c>
      <c r="T264" s="12">
        <f>+SUMIF('ID RENTAL'!G:G,'ALL 2019'!C264,'ID RENTAL'!F:F)</f>
        <v>0</v>
      </c>
      <c r="U264" s="124">
        <f>+SUMIF('MCM '!G:G,'ALL 2019'!C264,'MCM '!F:F)</f>
        <v>0</v>
      </c>
      <c r="V264" s="77">
        <f>+SUMIF(AGRIMOTORS!G:G,C264,AGRIMOTORS!F:F)</f>
        <v>0</v>
      </c>
      <c r="W264" s="12">
        <f>+SUMIF(BOVIMA!F:F,'ALL 2019'!C264,BOVIMA!E:E)</f>
        <v>0</v>
      </c>
      <c r="X264" s="12">
        <f>+SUMIF(AGRIFEED!F:F,'ALL 2019'!C264,AGRIFEED!E:E)</f>
        <v>0</v>
      </c>
      <c r="Y264" s="12">
        <f>+SUMIF(AMIP!F:F,'ALL 2019'!C264,AMIP!E:E)</f>
        <v>0</v>
      </c>
      <c r="Z264" s="12">
        <f>+SUMIF(ISF!F:F,'ALL 2019'!C264,ISF!F:F)</f>
        <v>0</v>
      </c>
      <c r="AA264" s="12">
        <f>+SUMIF(MABEL!F:F,'ALL 2019'!C264,MABEL!E:E)</f>
        <v>0</v>
      </c>
      <c r="AB264" s="124">
        <f>+SUMIF(DISCOI!G:G,'ALL 2019'!C264,DISCOI!F:F)</f>
        <v>66332842.210000001</v>
      </c>
      <c r="AC264" s="12">
        <f>+SUMIF(NMP!F:F,'ALL 2019'!C264,NMP!E:E)</f>
        <v>0</v>
      </c>
      <c r="AD264" s="12">
        <f>+SUMIF('AMCHO '!F:F,'ALL 2019'!C264,'AMCHO '!E:E)</f>
        <v>96669292.719999999</v>
      </c>
      <c r="AE264" s="12">
        <f>SUMIF(CONFORTIS!G:G,'ALL 2019'!C264,CONFORTIS!F:F)</f>
        <v>0</v>
      </c>
      <c r="AF264" s="12">
        <f>+SUMIF('IRS IMMO'!G:G,'ALL 2019'!C264,'IRS IMMO'!F:F)</f>
        <v>0</v>
      </c>
      <c r="AG264" s="12">
        <f>SUMIF('United Malagasy'!F:F,'ALL 2019'!C264,'United Malagasy'!E:E)</f>
        <v>0</v>
      </c>
      <c r="AH264" s="12">
        <f>+SUMIF(AGRIVETAM!F:F,'ALL 2019'!C264,AGRIVETAM!E:E)</f>
        <v>0</v>
      </c>
      <c r="AI264" s="12">
        <f>+SUMIF(EUROPAINTS!F:F,'ALL 2019'!C264,EUROPAINTS!E:E)</f>
        <v>3077752.26</v>
      </c>
      <c r="AJ264" s="12">
        <f>SUMIF('CSS SAKAY'!F:F,'ALL 2019'!C264,'CSS SAKAY'!E:E)</f>
        <v>0</v>
      </c>
      <c r="AK264" s="77">
        <f>+SUMIF(AGRIMA!F:F,'ALL 2019'!C264,AGRIMA!E:E)</f>
        <v>0</v>
      </c>
      <c r="AL264" s="12">
        <f>+SUMIF(FERRIS!H:H,'ALL 2019'!C264,FERRIS!G:G)</f>
        <v>0</v>
      </c>
      <c r="AM264" s="12">
        <f>SUMIF(SEM!F:F,'ALL 2019'!C264,SEM!E:E)</f>
        <v>0</v>
      </c>
      <c r="AN264" s="12">
        <f>+SUMIF(Madatrade!F:F,'ALL 2019'!C264,Madatrade!E:E)</f>
        <v>0</v>
      </c>
      <c r="AO264" s="12">
        <f>+SUMIF('FIRST INVESTISSEMENT'!G:G,'ALL 2019'!C264,'FIRST INVESTISSEMENT'!F:F)</f>
        <v>0</v>
      </c>
    </row>
    <row r="265" spans="1:41" x14ac:dyDescent="0.25">
      <c r="A265" t="str">
        <f t="shared" si="9"/>
        <v>6</v>
      </c>
      <c r="B265" t="str">
        <f t="shared" si="10"/>
        <v>612</v>
      </c>
      <c r="C265" s="18">
        <v>61200000</v>
      </c>
      <c r="D265" s="23" t="s">
        <v>3273</v>
      </c>
      <c r="E265" s="24" t="s">
        <v>1314</v>
      </c>
      <c r="F265" s="77">
        <v>0</v>
      </c>
      <c r="G265" s="77">
        <f>+SUMIF(AGRICORP!I:I,C265,AGRICORP!F:F)</f>
        <v>0</v>
      </c>
      <c r="H265" s="77">
        <f>+SUMIF(SMTP!D:D,'ALL 2019'!C265,SMTP!H:H)</f>
        <v>103801714.42</v>
      </c>
      <c r="I265" s="77">
        <f>SUMIF(AGRIVET!G:G,C265,AGRIVET!F:F)</f>
        <v>0</v>
      </c>
      <c r="J265" s="77">
        <f>+SUMIF(AGRIVAL!G:G,'ALL 2019'!C265,AGRIVAL!F:F)</f>
        <v>0</v>
      </c>
      <c r="K265" s="77">
        <f>+SUMIF(AGRIKOBA!G:G,'ALL 2019'!C265,AGRIKOBA!F:F)</f>
        <v>0</v>
      </c>
      <c r="L265" s="77">
        <f>+SUMIF(LMOI!F:F,'ALL 2019'!C265,LMOI!E:E)</f>
        <v>0</v>
      </c>
      <c r="M265" s="12">
        <f>+SUMIF(TARTINE!G:G,'ALL 2019'!C265,TARTINE!F:F)</f>
        <v>0</v>
      </c>
      <c r="N265" s="12">
        <f>+SUMIF(IDF!F:F,'ALL 2019'!C265,IDF!E:E)</f>
        <v>0</v>
      </c>
      <c r="O265" s="12">
        <f>+SUMIF(RYA!G:G,C265,RYA!F:F)</f>
        <v>0</v>
      </c>
      <c r="P265" s="12">
        <f>+SUMIF('SCI NOAH'!G:G,'ALL 2019'!C265,'SCI NOAH'!F:F)</f>
        <v>0</v>
      </c>
      <c r="Q265" s="12">
        <f>+SUMIF(SIM!F:F,'ALL 2019'!C265,SIM!E:E)</f>
        <v>0</v>
      </c>
      <c r="R265" s="147">
        <f>SUMIF('First Energy'!F:F,C265,'First Energy'!I:I)</f>
        <v>0</v>
      </c>
      <c r="S265" s="147">
        <f>SUMIF('ID Motors'!G:G,C265,'ID Motors'!J:J)</f>
        <v>0</v>
      </c>
      <c r="T265" s="12">
        <f>+SUMIF('ID RENTAL'!G:G,'ALL 2019'!C265,'ID RENTAL'!F:F)</f>
        <v>0</v>
      </c>
      <c r="U265" s="124">
        <f>+SUMIF('MCM '!G:G,'ALL 2019'!C265,'MCM '!F:F)</f>
        <v>0</v>
      </c>
      <c r="V265" s="77">
        <f>+SUMIF(AGRIMOTORS!G:G,C265,AGRIMOTORS!F:F)</f>
        <v>0</v>
      </c>
      <c r="W265" s="12">
        <f>+SUMIF(BOVIMA!F:F,'ALL 2019'!C265,BOVIMA!E:E)</f>
        <v>0</v>
      </c>
      <c r="X265" s="12">
        <f>+SUMIF(AGRIFEED!F:F,'ALL 2019'!C265,AGRIFEED!E:E)</f>
        <v>0</v>
      </c>
      <c r="Y265" s="12">
        <f>+SUMIF(AMIP!F:F,'ALL 2019'!C265,AMIP!E:E)</f>
        <v>0</v>
      </c>
      <c r="Z265" s="12">
        <f>+SUMIF(ISF!F:F,'ALL 2019'!C265,ISF!F:F)</f>
        <v>0</v>
      </c>
      <c r="AA265" s="12">
        <f>+SUMIF(MABEL!F:F,'ALL 2019'!C265,MABEL!E:E)</f>
        <v>0</v>
      </c>
      <c r="AB265" s="124">
        <f>+SUMIF(DISCOI!G:G,'ALL 2019'!C265,DISCOI!F:F)</f>
        <v>0</v>
      </c>
      <c r="AC265" s="12">
        <f>+SUMIF(NMP!F:F,'ALL 2019'!C265,NMP!E:E)</f>
        <v>0</v>
      </c>
      <c r="AD265" s="12">
        <f>+SUMIF('AMCHO '!F:F,'ALL 2019'!C265,'AMCHO '!E:E)</f>
        <v>0</v>
      </c>
      <c r="AE265" s="12">
        <f>SUMIF(CONFORTIS!G:G,'ALL 2019'!C265,CONFORTIS!F:F)</f>
        <v>0</v>
      </c>
      <c r="AF265" s="12">
        <f>+SUMIF('IRS IMMO'!G:G,'ALL 2019'!C265,'IRS IMMO'!F:F)</f>
        <v>0</v>
      </c>
      <c r="AG265" s="12">
        <f>SUMIF('United Malagasy'!F:F,'ALL 2019'!C265,'United Malagasy'!E:E)</f>
        <v>0</v>
      </c>
      <c r="AH265" s="12">
        <f>+SUMIF(AGRIVETAM!F:F,'ALL 2019'!C265,AGRIVETAM!E:E)</f>
        <v>0</v>
      </c>
      <c r="AI265" s="12">
        <f>+SUMIF(EUROPAINTS!F:F,'ALL 2019'!C265,EUROPAINTS!E:E)</f>
        <v>0</v>
      </c>
      <c r="AJ265" s="12">
        <f>SUMIF('CSS SAKAY'!F:F,'ALL 2019'!C265,'CSS SAKAY'!E:E)</f>
        <v>0</v>
      </c>
      <c r="AK265" s="77">
        <f>+SUMIF(AGRIMA!F:F,'ALL 2019'!C265,AGRIMA!E:E)</f>
        <v>0</v>
      </c>
      <c r="AL265" s="12">
        <f>+SUMIF(FERRIS!H:H,'ALL 2019'!C265,FERRIS!G:G)</f>
        <v>0</v>
      </c>
      <c r="AM265" s="12">
        <f>SUMIF(SEM!F:F,'ALL 2019'!C265,SEM!E:E)</f>
        <v>0</v>
      </c>
      <c r="AN265" s="12">
        <f>+SUMIF(Madatrade!F:F,'ALL 2019'!C265,Madatrade!E:E)</f>
        <v>0</v>
      </c>
      <c r="AO265" s="12">
        <f>+SUMIF('FIRST INVESTISSEMENT'!G:G,'ALL 2019'!C265,'FIRST INVESTISSEMENT'!F:F)</f>
        <v>0</v>
      </c>
    </row>
    <row r="266" spans="1:41" x14ac:dyDescent="0.25">
      <c r="A266" t="str">
        <f t="shared" si="9"/>
        <v>6</v>
      </c>
      <c r="B266" t="str">
        <f t="shared" si="10"/>
        <v>613</v>
      </c>
      <c r="C266" s="23">
        <v>61300000</v>
      </c>
      <c r="D266" s="23" t="s">
        <v>3273</v>
      </c>
      <c r="E266" s="24" t="s">
        <v>737</v>
      </c>
      <c r="F266" s="77">
        <v>16030703.23</v>
      </c>
      <c r="G266" s="77">
        <f>+SUMIF(AGRICORP!I:I,C266,AGRICORP!F:F)</f>
        <v>0</v>
      </c>
      <c r="H266" s="77">
        <f>+SUMIF(SMTP!D:D,'ALL 2019'!C266,SMTP!H:H)</f>
        <v>34230077.450000003</v>
      </c>
      <c r="I266" s="77">
        <f>SUMIF(AGRIVET!G:G,C266,AGRIVET!F:F)</f>
        <v>238354935.94</v>
      </c>
      <c r="J266" s="77">
        <f>+SUMIF(AGRIVAL!G:G,'ALL 2019'!C266,AGRIVAL!F:F)</f>
        <v>0</v>
      </c>
      <c r="K266" s="77">
        <f>+SUMIF(AGRIKOBA!G:G,'ALL 2019'!C266,AGRIKOBA!F:F)</f>
        <v>0</v>
      </c>
      <c r="L266" s="77">
        <f>+SUMIF(LMOI!F:F,'ALL 2019'!C266,LMOI!E:E)</f>
        <v>0</v>
      </c>
      <c r="M266" s="12">
        <f>+SUMIF(TARTINE!G:G,'ALL 2019'!C266,TARTINE!F:F)</f>
        <v>1800000</v>
      </c>
      <c r="N266" s="12">
        <f>+SUMIF(IDF!F:F,'ALL 2019'!C266,IDF!E:E)</f>
        <v>11241564.35</v>
      </c>
      <c r="O266" s="12">
        <f>+SUMIF(RYA!G:G,C266,RYA!F:F)</f>
        <v>180000</v>
      </c>
      <c r="P266" s="12">
        <f>+SUMIF('SCI NOAH'!G:G,'ALL 2019'!C266,'SCI NOAH'!F:F)</f>
        <v>0</v>
      </c>
      <c r="Q266" s="12">
        <f>+SUMIF(SIM!F:F,'ALL 2019'!C266,SIM!E:E)</f>
        <v>1320000</v>
      </c>
      <c r="R266" s="147">
        <f>SUMIF('First Energy'!F:F,C266,'First Energy'!I:I)</f>
        <v>0</v>
      </c>
      <c r="S266" s="147">
        <f>SUMIF('ID Motors'!G:G,C266,'ID Motors'!J:J)</f>
        <v>0</v>
      </c>
      <c r="T266" s="12">
        <f>+SUMIF('ID RENTAL'!G:G,'ALL 2019'!C266,'ID RENTAL'!F:F)</f>
        <v>0</v>
      </c>
      <c r="U266" s="124">
        <f>+SUMIF('MCM '!G:G,'ALL 2019'!C266,'MCM '!F:F)</f>
        <v>174801247</v>
      </c>
      <c r="V266" s="77">
        <f>+SUMIF(AGRIMOTORS!G:G,C266,AGRIMOTORS!F:F)</f>
        <v>0</v>
      </c>
      <c r="W266" s="12">
        <f>+SUMIF(BOVIMA!F:F,'ALL 2019'!C266,BOVIMA!E:E)</f>
        <v>441949960</v>
      </c>
      <c r="X266" s="12">
        <f>+SUMIF(AGRIFEED!F:F,'ALL 2019'!C266,AGRIFEED!E:E)</f>
        <v>0</v>
      </c>
      <c r="Y266" s="12">
        <f>+SUMIF(AMIP!F:F,'ALL 2019'!C266,AMIP!E:E)</f>
        <v>0</v>
      </c>
      <c r="Z266" s="12">
        <f>+SUMIF(ISF!F:F,'ALL 2019'!C266,ISF!F:F)</f>
        <v>0</v>
      </c>
      <c r="AA266" s="12">
        <f>+SUMIF(MABEL!F:F,'ALL 2019'!C266,MABEL!E:E)</f>
        <v>0</v>
      </c>
      <c r="AB266" s="124">
        <f>+SUMIF(DISCOI!G:G,'ALL 2019'!C266,DISCOI!F:F)</f>
        <v>31684503.100000001</v>
      </c>
      <c r="AC266" s="12">
        <f>+SUMIF(NMP!F:F,'ALL 2019'!C266,NMP!E:E)</f>
        <v>0</v>
      </c>
      <c r="AD266" s="12">
        <f>+SUMIF('AMCHO '!F:F,'ALL 2019'!C266,'AMCHO '!E:E)</f>
        <v>3351680</v>
      </c>
      <c r="AE266" s="12">
        <f>SUMIF(CONFORTIS!G:G,'ALL 2019'!C266,CONFORTIS!F:F)</f>
        <v>0</v>
      </c>
      <c r="AF266" s="12">
        <f>+SUMIF('IRS IMMO'!G:G,'ALL 2019'!C266,'IRS IMMO'!F:F)</f>
        <v>0</v>
      </c>
      <c r="AG266" s="12">
        <f>SUMIF('United Malagasy'!F:F,'ALL 2019'!C266,'United Malagasy'!E:E)</f>
        <v>22080333.800000001</v>
      </c>
      <c r="AH266" s="12">
        <f>+SUMIF(AGRIVETAM!F:F,'ALL 2019'!C266,AGRIVETAM!E:E)</f>
        <v>100833333.34</v>
      </c>
      <c r="AI266" s="12">
        <f>+SUMIF(EUROPAINTS!F:F,'ALL 2019'!C266,EUROPAINTS!E:E)</f>
        <v>0</v>
      </c>
      <c r="AJ266" s="12">
        <f>SUMIF('CSS SAKAY'!F:F,'ALL 2019'!C266,'CSS SAKAY'!E:E)</f>
        <v>109396337</v>
      </c>
      <c r="AK266" s="77">
        <f>+SUMIF(AGRIMA!F:F,'ALL 2019'!C266,AGRIMA!E:E)</f>
        <v>1400000</v>
      </c>
      <c r="AL266" s="12">
        <f>+SUMIF(FERRIS!H:H,'ALL 2019'!C266,FERRIS!G:G)</f>
        <v>0</v>
      </c>
      <c r="AM266" s="12">
        <f>SUMIF(SEM!F:F,'ALL 2019'!C266,SEM!E:E)</f>
        <v>0</v>
      </c>
      <c r="AN266" s="12">
        <f>+SUMIF(Madatrade!F:F,'ALL 2019'!C266,Madatrade!E:E)</f>
        <v>122400000</v>
      </c>
      <c r="AO266" s="12">
        <f>+SUMIF('FIRST INVESTISSEMENT'!G:G,'ALL 2019'!C266,'FIRST INVESTISSEMENT'!F:F)</f>
        <v>1200000</v>
      </c>
    </row>
    <row r="267" spans="1:41" x14ac:dyDescent="0.25">
      <c r="A267" t="str">
        <f t="shared" si="9"/>
        <v>6</v>
      </c>
      <c r="B267" t="str">
        <f t="shared" si="10"/>
        <v>615</v>
      </c>
      <c r="C267" s="23">
        <v>61500000</v>
      </c>
      <c r="D267" s="23" t="s">
        <v>3273</v>
      </c>
      <c r="E267" s="24" t="s">
        <v>409</v>
      </c>
      <c r="F267" s="77">
        <v>142772533.16999999</v>
      </c>
      <c r="G267" s="77">
        <f>+SUMIF(AGRICORP!I:I,C267,AGRICORP!F:F)</f>
        <v>0</v>
      </c>
      <c r="H267" s="77">
        <f>+SUMIF(SMTP!D:D,'ALL 2019'!C267,SMTP!H:H)</f>
        <v>257375686.64809999</v>
      </c>
      <c r="I267" s="77">
        <f>SUMIF(AGRIVET!G:G,C267,AGRIVET!F:F)</f>
        <v>100850325.59999999</v>
      </c>
      <c r="J267" s="77">
        <f>+SUMIF(AGRIVAL!G:G,'ALL 2019'!C267,AGRIVAL!F:F)</f>
        <v>1370700</v>
      </c>
      <c r="K267" s="77">
        <f>+SUMIF(AGRIKOBA!G:G,'ALL 2019'!C267,AGRIKOBA!F:F)</f>
        <v>0</v>
      </c>
      <c r="L267" s="77">
        <f>+SUMIF(LMOI!F:F,'ALL 2019'!C267,LMOI!E:E)</f>
        <v>9210000</v>
      </c>
      <c r="M267" s="12">
        <f>+SUMIF(TARTINE!G:G,'ALL 2019'!C267,TARTINE!F:F)</f>
        <v>13765261.93</v>
      </c>
      <c r="N267" s="12">
        <f>+SUMIF(IDF!F:F,'ALL 2019'!C267,IDF!E:E)</f>
        <v>202748338.26999998</v>
      </c>
      <c r="O267" s="12">
        <f>+SUMIF(RYA!G:G,C267,RYA!F:F)</f>
        <v>0</v>
      </c>
      <c r="P267" s="12">
        <f>+SUMIF('SCI NOAH'!G:G,'ALL 2019'!C267,'SCI NOAH'!F:F)</f>
        <v>0</v>
      </c>
      <c r="Q267" s="12">
        <f>+SUMIF(SIM!F:F,'ALL 2019'!C267,SIM!E:E)</f>
        <v>48616847.670000002</v>
      </c>
      <c r="R267" s="147">
        <f>SUMIF('First Energy'!F:F,C267,'First Energy'!I:I)</f>
        <v>0</v>
      </c>
      <c r="S267" s="147">
        <f>SUMIF('ID Motors'!G:G,C267,'ID Motors'!J:J)</f>
        <v>902747</v>
      </c>
      <c r="T267" s="12">
        <f>+SUMIF('ID RENTAL'!G:G,'ALL 2019'!C267,'ID RENTAL'!F:F)</f>
        <v>388400</v>
      </c>
      <c r="U267" s="124">
        <f>+SUMIF('MCM '!G:G,'ALL 2019'!C267,'MCM '!F:F)</f>
        <v>42644724.039999992</v>
      </c>
      <c r="V267" s="77">
        <f>+SUMIF(AGRIMOTORS!G:G,C267,AGRIMOTORS!F:F)</f>
        <v>0</v>
      </c>
      <c r="W267" s="12">
        <f>+SUMIF(BOVIMA!F:F,'ALL 2019'!C267,BOVIMA!E:E)</f>
        <v>166312298</v>
      </c>
      <c r="X267" s="12">
        <f>+SUMIF(AGRIFEED!F:F,'ALL 2019'!C267,AGRIFEED!E:E)</f>
        <v>206000</v>
      </c>
      <c r="Y267" s="12">
        <f>+SUMIF(AMIP!F:F,'ALL 2019'!C267,AMIP!E:E)</f>
        <v>0</v>
      </c>
      <c r="Z267" s="12">
        <f>+SUMIF(ISF!F:F,'ALL 2019'!C267,ISF!F:F)</f>
        <v>0</v>
      </c>
      <c r="AA267" s="12">
        <f>+SUMIF(MABEL!F:F,'ALL 2019'!C267,MABEL!E:E)</f>
        <v>0</v>
      </c>
      <c r="AB267" s="124">
        <f>+SUMIF(DISCOI!G:G,'ALL 2019'!C267,DISCOI!F:F)</f>
        <v>8018410.0800000001</v>
      </c>
      <c r="AC267" s="12">
        <f>+SUMIF(NMP!F:F,'ALL 2019'!C267,NMP!E:E)</f>
        <v>0</v>
      </c>
      <c r="AD267" s="12">
        <f>+SUMIF('AMCHO '!F:F,'ALL 2019'!C267,'AMCHO '!E:E)</f>
        <v>11853419.27</v>
      </c>
      <c r="AE267" s="12">
        <f>SUMIF(CONFORTIS!G:G,'ALL 2019'!C267,CONFORTIS!F:F)</f>
        <v>0</v>
      </c>
      <c r="AF267" s="12">
        <f>+SUMIF('IRS IMMO'!G:G,'ALL 2019'!C267,'IRS IMMO'!F:F)</f>
        <v>0</v>
      </c>
      <c r="AG267" s="12">
        <f>SUMIF('United Malagasy'!F:F,'ALL 2019'!C267,'United Malagasy'!E:E)</f>
        <v>139000</v>
      </c>
      <c r="AH267" s="12">
        <f>+SUMIF(AGRIVETAM!F:F,'ALL 2019'!C267,AGRIVETAM!E:E)</f>
        <v>8563550.0099999998</v>
      </c>
      <c r="AI267" s="12">
        <f>+SUMIF(EUROPAINTS!F:F,'ALL 2019'!C267,EUROPAINTS!E:E)</f>
        <v>45000</v>
      </c>
      <c r="AJ267" s="12">
        <f>SUMIF('CSS SAKAY'!F:F,'ALL 2019'!C267,'CSS SAKAY'!E:E)</f>
        <v>22176566.030000001</v>
      </c>
      <c r="AK267" s="77">
        <f>+SUMIF(AGRIMA!F:F,'ALL 2019'!C267,AGRIMA!E:E)</f>
        <v>7326126.6899999995</v>
      </c>
      <c r="AL267" s="12">
        <f>+SUMIF(FERRIS!H:H,'ALL 2019'!C267,FERRIS!G:G)</f>
        <v>0</v>
      </c>
      <c r="AM267" s="12">
        <f>SUMIF(SEM!F:F,'ALL 2019'!C267,SEM!E:E)</f>
        <v>0</v>
      </c>
      <c r="AN267" s="12">
        <f>+SUMIF(Madatrade!F:F,'ALL 2019'!C267,Madatrade!E:E)</f>
        <v>504570</v>
      </c>
      <c r="AO267" s="12">
        <f>+SUMIF('FIRST INVESTISSEMENT'!G:G,'ALL 2019'!C267,'FIRST INVESTISSEMENT'!F:F)</f>
        <v>0</v>
      </c>
    </row>
    <row r="268" spans="1:41" x14ac:dyDescent="0.25">
      <c r="A268" t="str">
        <f t="shared" si="9"/>
        <v>6</v>
      </c>
      <c r="B268" t="str">
        <f t="shared" si="10"/>
        <v>616</v>
      </c>
      <c r="C268" s="23">
        <v>61600000</v>
      </c>
      <c r="D268" s="23" t="s">
        <v>3273</v>
      </c>
      <c r="E268" s="24" t="s">
        <v>417</v>
      </c>
      <c r="F268" s="77">
        <v>13226956.49</v>
      </c>
      <c r="G268" s="77">
        <f>+SUMIF(AGRICORP!I:I,C268,AGRICORP!F:F)</f>
        <v>0</v>
      </c>
      <c r="H268" s="77">
        <f>+SUMIF(SMTP!D:D,'ALL 2019'!C268,SMTP!H:H)</f>
        <v>39067783.979999997</v>
      </c>
      <c r="I268" s="77">
        <f>SUMIF(AGRIVET!G:G,C268,AGRIVET!F:F)</f>
        <v>29303922.059999995</v>
      </c>
      <c r="J268" s="77">
        <f>+SUMIF(AGRIVAL!G:G,'ALL 2019'!C268,AGRIVAL!F:F)</f>
        <v>0</v>
      </c>
      <c r="K268" s="77">
        <f>+SUMIF(AGRIKOBA!G:G,'ALL 2019'!C268,AGRIKOBA!F:F)</f>
        <v>0</v>
      </c>
      <c r="L268" s="77">
        <f>+SUMIF(LMOI!F:F,'ALL 2019'!C268,LMOI!E:E)</f>
        <v>0</v>
      </c>
      <c r="M268" s="12">
        <f>+SUMIF(TARTINE!G:G,'ALL 2019'!C268,TARTINE!F:F)</f>
        <v>7596944</v>
      </c>
      <c r="N268" s="12">
        <f>+SUMIF(IDF!F:F,'ALL 2019'!C268,IDF!E:E)</f>
        <v>166318248.84999999</v>
      </c>
      <c r="O268" s="12">
        <f>+SUMIF(RYA!G:G,C268,RYA!F:F)</f>
        <v>0</v>
      </c>
      <c r="P268" s="12">
        <f>+SUMIF('SCI NOAH'!G:G,'ALL 2019'!C268,'SCI NOAH'!F:F)</f>
        <v>0</v>
      </c>
      <c r="Q268" s="12">
        <f>+SUMIF(SIM!F:F,'ALL 2019'!C268,SIM!E:E)</f>
        <v>17530102.68</v>
      </c>
      <c r="R268" s="147">
        <f>SUMIF('First Energy'!F:F,C268,'First Energy'!I:I)</f>
        <v>0</v>
      </c>
      <c r="S268" s="147">
        <f>SUMIF('ID Motors'!G:G,C268,'ID Motors'!J:J)</f>
        <v>0</v>
      </c>
      <c r="T268" s="12">
        <f>+SUMIF('ID RENTAL'!G:G,'ALL 2019'!C268,'ID RENTAL'!F:F)</f>
        <v>0</v>
      </c>
      <c r="U268" s="124">
        <f>+SUMIF('MCM '!G:G,'ALL 2019'!C268,'MCM '!F:F)</f>
        <v>9517335.1300000008</v>
      </c>
      <c r="V268" s="77">
        <f>+SUMIF(AGRIMOTORS!G:G,C268,AGRIMOTORS!F:F)</f>
        <v>0</v>
      </c>
      <c r="W268" s="12">
        <f>+SUMIF(BOVIMA!F:F,'ALL 2019'!C268,BOVIMA!E:E)</f>
        <v>48557829</v>
      </c>
      <c r="X268" s="12">
        <f>+SUMIF(AGRIFEED!F:F,'ALL 2019'!C268,AGRIFEED!E:E)</f>
        <v>0</v>
      </c>
      <c r="Y268" s="12">
        <f>+SUMIF(AMIP!F:F,'ALL 2019'!C268,AMIP!E:E)</f>
        <v>0</v>
      </c>
      <c r="Z268" s="12">
        <f>+SUMIF(ISF!F:F,'ALL 2019'!C268,ISF!F:F)</f>
        <v>0</v>
      </c>
      <c r="AA268" s="12">
        <f>+SUMIF(MABEL!F:F,'ALL 2019'!C268,MABEL!E:E)</f>
        <v>0</v>
      </c>
      <c r="AB268" s="124">
        <f>+SUMIF(DISCOI!G:G,'ALL 2019'!C268,DISCOI!F:F)</f>
        <v>5871474.75</v>
      </c>
      <c r="AC268" s="12">
        <f>+SUMIF(NMP!F:F,'ALL 2019'!C268,NMP!E:E)</f>
        <v>714807</v>
      </c>
      <c r="AD268" s="12">
        <f>+SUMIF('AMCHO '!F:F,'ALL 2019'!C268,'AMCHO '!E:E)</f>
        <v>8951649.0700000003</v>
      </c>
      <c r="AE268" s="12">
        <f>SUMIF(CONFORTIS!G:G,'ALL 2019'!C268,CONFORTIS!F:F)</f>
        <v>0</v>
      </c>
      <c r="AF268" s="12">
        <f>+SUMIF('IRS IMMO'!G:G,'ALL 2019'!C268,'IRS IMMO'!F:F)</f>
        <v>0</v>
      </c>
      <c r="AG268" s="12">
        <f>SUMIF('United Malagasy'!F:F,'ALL 2019'!C268,'United Malagasy'!E:E)</f>
        <v>0</v>
      </c>
      <c r="AH268" s="12">
        <f>+SUMIF(AGRIVETAM!F:F,'ALL 2019'!C268,AGRIVETAM!E:E)</f>
        <v>229779.84</v>
      </c>
      <c r="AI268" s="12">
        <f>+SUMIF(EUROPAINTS!F:F,'ALL 2019'!C268,EUROPAINTS!E:E)</f>
        <v>0</v>
      </c>
      <c r="AJ268" s="12">
        <f>SUMIF('CSS SAKAY'!F:F,'ALL 2019'!C268,'CSS SAKAY'!E:E)</f>
        <v>274160.78999999998</v>
      </c>
      <c r="AK268" s="77">
        <f>+SUMIF(AGRIMA!F:F,'ALL 2019'!C268,AGRIMA!E:E)</f>
        <v>0</v>
      </c>
      <c r="AL268" s="12">
        <f>+SUMIF(FERRIS!H:H,'ALL 2019'!C268,FERRIS!G:G)</f>
        <v>0</v>
      </c>
      <c r="AM268" s="12">
        <f>SUMIF(SEM!F:F,'ALL 2019'!C268,SEM!E:E)</f>
        <v>0</v>
      </c>
      <c r="AN268" s="12">
        <f>+SUMIF(Madatrade!F:F,'ALL 2019'!C268,Madatrade!E:E)</f>
        <v>416415.61</v>
      </c>
      <c r="AO268" s="12">
        <f>+SUMIF('FIRST INVESTISSEMENT'!G:G,'ALL 2019'!C268,'FIRST INVESTISSEMENT'!F:F)</f>
        <v>333365.87</v>
      </c>
    </row>
    <row r="269" spans="1:41" x14ac:dyDescent="0.25">
      <c r="A269" t="str">
        <f t="shared" si="9"/>
        <v>6</v>
      </c>
      <c r="B269" t="str">
        <f t="shared" si="10"/>
        <v>617</v>
      </c>
      <c r="C269" s="23">
        <v>61700000</v>
      </c>
      <c r="D269" s="23" t="s">
        <v>3273</v>
      </c>
      <c r="E269" s="24" t="s">
        <v>744</v>
      </c>
      <c r="F269" s="77">
        <v>0</v>
      </c>
      <c r="G269" s="77">
        <f>+SUMIF(AGRICORP!I:I,C269,AGRICORP!F:F)</f>
        <v>0</v>
      </c>
      <c r="H269" s="77">
        <f>+SUMIF(SMTP!D:D,'ALL 2019'!C269,SMTP!H:H)</f>
        <v>0</v>
      </c>
      <c r="I269" s="77">
        <f>SUMIF(AGRIVET!G:G,C269,AGRIVET!F:F)</f>
        <v>0</v>
      </c>
      <c r="J269" s="77">
        <f>+SUMIF(AGRIVAL!G:G,'ALL 2019'!C269,AGRIVAL!F:F)</f>
        <v>0</v>
      </c>
      <c r="K269" s="77">
        <f>+SUMIF(AGRIKOBA!G:G,'ALL 2019'!C269,AGRIKOBA!F:F)</f>
        <v>0</v>
      </c>
      <c r="L269" s="77">
        <f>+SUMIF(LMOI!F:F,'ALL 2019'!C269,LMOI!E:E)</f>
        <v>0</v>
      </c>
      <c r="M269" s="12">
        <f>+SUMIF(TARTINE!G:G,'ALL 2019'!C269,TARTINE!F:F)</f>
        <v>0</v>
      </c>
      <c r="N269" s="12">
        <f>+SUMIF(IDF!F:F,'ALL 2019'!C269,IDF!E:E)</f>
        <v>0</v>
      </c>
      <c r="O269" s="12">
        <f>+SUMIF(RYA!G:G,C269,RYA!F:F)</f>
        <v>0</v>
      </c>
      <c r="P269" s="12">
        <f>+SUMIF('SCI NOAH'!G:G,'ALL 2019'!C269,'SCI NOAH'!F:F)</f>
        <v>0</v>
      </c>
      <c r="Q269" s="12">
        <f>+SUMIF(SIM!F:F,'ALL 2019'!C269,SIM!E:E)</f>
        <v>0</v>
      </c>
      <c r="R269" s="147">
        <f>SUMIF('First Energy'!F:F,C269,'First Energy'!I:I)</f>
        <v>0</v>
      </c>
      <c r="S269" s="147">
        <f>SUMIF('ID Motors'!G:G,C269,'ID Motors'!J:J)</f>
        <v>0</v>
      </c>
      <c r="T269" s="12">
        <f>+SUMIF('ID RENTAL'!G:G,'ALL 2019'!C269,'ID RENTAL'!F:F)</f>
        <v>0</v>
      </c>
      <c r="U269" s="124">
        <f>+SUMIF('MCM '!G:G,'ALL 2019'!C269,'MCM '!F:F)</f>
        <v>0</v>
      </c>
      <c r="V269" s="77">
        <f>+SUMIF(AGRIMOTORS!G:G,C269,AGRIMOTORS!F:F)</f>
        <v>0</v>
      </c>
      <c r="W269" s="12">
        <f>+SUMIF(BOVIMA!F:F,'ALL 2019'!C269,BOVIMA!E:E)</f>
        <v>0</v>
      </c>
      <c r="X269" s="12">
        <f>+SUMIF(AGRIFEED!F:F,'ALL 2019'!C269,AGRIFEED!E:E)</f>
        <v>0</v>
      </c>
      <c r="Y269" s="12">
        <f>+SUMIF(AMIP!F:F,'ALL 2019'!C269,AMIP!E:E)</f>
        <v>0</v>
      </c>
      <c r="Z269" s="12">
        <f>+SUMIF(ISF!F:F,'ALL 2019'!C269,ISF!F:F)</f>
        <v>0</v>
      </c>
      <c r="AA269" s="12">
        <f>+SUMIF(MABEL!F:F,'ALL 2019'!C269,MABEL!E:E)</f>
        <v>0</v>
      </c>
      <c r="AB269" s="124">
        <f>+SUMIF(DISCOI!G:G,'ALL 2019'!C269,DISCOI!F:F)</f>
        <v>0</v>
      </c>
      <c r="AC269" s="12">
        <f>+SUMIF(NMP!F:F,'ALL 2019'!C269,NMP!E:E)</f>
        <v>0</v>
      </c>
      <c r="AD269" s="12">
        <f>+SUMIF('AMCHO '!F:F,'ALL 2019'!C269,'AMCHO '!E:E)</f>
        <v>0</v>
      </c>
      <c r="AE269" s="12">
        <f>SUMIF(CONFORTIS!G:G,'ALL 2019'!C269,CONFORTIS!F:F)</f>
        <v>0</v>
      </c>
      <c r="AF269" s="12">
        <f>+SUMIF('IRS IMMO'!G:G,'ALL 2019'!C269,'IRS IMMO'!F:F)</f>
        <v>0</v>
      </c>
      <c r="AG269" s="12">
        <f>SUMIF('United Malagasy'!F:F,'ALL 2019'!C269,'United Malagasy'!E:E)</f>
        <v>0</v>
      </c>
      <c r="AH269" s="12">
        <f>+SUMIF(AGRIVETAM!F:F,'ALL 2019'!C269,AGRIVETAM!E:E)</f>
        <v>0</v>
      </c>
      <c r="AI269" s="12">
        <f>+SUMIF(EUROPAINTS!F:F,'ALL 2019'!C269,EUROPAINTS!E:E)</f>
        <v>0</v>
      </c>
      <c r="AJ269" s="12">
        <f>SUMIF('CSS SAKAY'!F:F,'ALL 2019'!C269,'CSS SAKAY'!E:E)</f>
        <v>0</v>
      </c>
      <c r="AK269" s="77">
        <f>+SUMIF(AGRIMA!F:F,'ALL 2019'!C269,AGRIMA!E:E)</f>
        <v>0</v>
      </c>
      <c r="AL269" s="12">
        <f>+SUMIF(FERRIS!H:H,'ALL 2019'!C269,FERRIS!G:G)</f>
        <v>0</v>
      </c>
      <c r="AM269" s="12">
        <f>SUMIF(SEM!F:F,'ALL 2019'!C269,SEM!E:E)</f>
        <v>0</v>
      </c>
      <c r="AN269" s="12">
        <f>+SUMIF(Madatrade!F:F,'ALL 2019'!C269,Madatrade!E:E)</f>
        <v>0</v>
      </c>
      <c r="AO269" s="12">
        <f>+SUMIF('FIRST INVESTISSEMENT'!G:G,'ALL 2019'!C269,'FIRST INVESTISSEMENT'!F:F)</f>
        <v>0</v>
      </c>
    </row>
    <row r="270" spans="1:41" x14ac:dyDescent="0.25">
      <c r="A270" t="str">
        <f t="shared" si="9"/>
        <v>6</v>
      </c>
      <c r="B270" t="str">
        <f t="shared" si="10"/>
        <v>618</v>
      </c>
      <c r="C270" s="23">
        <v>61800000</v>
      </c>
      <c r="D270" s="23" t="s">
        <v>3273</v>
      </c>
      <c r="E270" s="24" t="s">
        <v>184</v>
      </c>
      <c r="F270" s="77">
        <v>1728445.77</v>
      </c>
      <c r="G270" s="77">
        <f>+SUMIF(AGRICORP!I:I,C270,AGRICORP!F:F)</f>
        <v>0</v>
      </c>
      <c r="H270" s="77">
        <f>+SUMIF(SMTP!D:D,'ALL 2019'!C270,SMTP!H:H)</f>
        <v>2047916.67</v>
      </c>
      <c r="I270" s="77">
        <f>SUMIF(AGRIVET!G:G,C270,AGRIVET!F:F)</f>
        <v>7686525</v>
      </c>
      <c r="J270" s="77">
        <f>+SUMIF(AGRIVAL!G:G,'ALL 2019'!C270,AGRIVAL!F:F)</f>
        <v>0</v>
      </c>
      <c r="K270" s="77">
        <f>+SUMIF(AGRIKOBA!G:G,'ALL 2019'!C270,AGRIKOBA!F:F)</f>
        <v>0</v>
      </c>
      <c r="L270" s="77">
        <f>+SUMIF(LMOI!F:F,'ALL 2019'!C270,LMOI!E:E)</f>
        <v>0</v>
      </c>
      <c r="M270" s="12">
        <f>+SUMIF(TARTINE!G:G,'ALL 2019'!C270,TARTINE!F:F)</f>
        <v>0</v>
      </c>
      <c r="N270" s="12">
        <f>+SUMIF(IDF!F:F,'ALL 2019'!C270,IDF!E:E)</f>
        <v>282912</v>
      </c>
      <c r="O270" s="12">
        <f>+SUMIF(RYA!G:G,C270,RYA!F:F)</f>
        <v>9500</v>
      </c>
      <c r="P270" s="12">
        <f>+SUMIF('SCI NOAH'!G:G,'ALL 2019'!C270,'SCI NOAH'!F:F)</f>
        <v>0</v>
      </c>
      <c r="Q270" s="12">
        <f>+SUMIF(SIM!F:F,'ALL 2019'!C270,SIM!E:E)</f>
        <v>45300</v>
      </c>
      <c r="R270" s="147">
        <f>SUMIF('First Energy'!F:F,C270,'First Energy'!I:I)</f>
        <v>0</v>
      </c>
      <c r="S270" s="147">
        <f>SUMIF('ID Motors'!G:G,C270,'ID Motors'!J:J)</f>
        <v>0</v>
      </c>
      <c r="T270" s="12">
        <f>+SUMIF('ID RENTAL'!G:G,'ALL 2019'!C270,'ID RENTAL'!F:F)</f>
        <v>0</v>
      </c>
      <c r="U270" s="124">
        <f>+SUMIF('MCM '!G:G,'ALL 2019'!C270,'MCM '!F:F)</f>
        <v>2896300</v>
      </c>
      <c r="V270" s="77">
        <f>+SUMIF(AGRIMOTORS!G:G,C270,AGRIMOTORS!F:F)</f>
        <v>0</v>
      </c>
      <c r="W270" s="12">
        <f>+SUMIF(BOVIMA!F:F,'ALL 2019'!C270,BOVIMA!E:E)</f>
        <v>562850</v>
      </c>
      <c r="X270" s="12">
        <f>+SUMIF(AGRIFEED!F:F,'ALL 2019'!C270,AGRIFEED!E:E)</f>
        <v>0</v>
      </c>
      <c r="Y270" s="12">
        <f>+SUMIF(AMIP!F:F,'ALL 2019'!C270,AMIP!E:E)</f>
        <v>0</v>
      </c>
      <c r="Z270" s="12">
        <f>+SUMIF(ISF!F:F,'ALL 2019'!C270,ISF!F:F)</f>
        <v>0</v>
      </c>
      <c r="AA270" s="12">
        <f>+SUMIF(MABEL!F:F,'ALL 2019'!C270,MABEL!E:E)</f>
        <v>0</v>
      </c>
      <c r="AB270" s="124">
        <f>+SUMIF(DISCOI!G:G,'ALL 2019'!C270,DISCOI!F:F)</f>
        <v>958200</v>
      </c>
      <c r="AC270" s="12">
        <f>+SUMIF(NMP!F:F,'ALL 2019'!C270,NMP!E:E)</f>
        <v>0</v>
      </c>
      <c r="AD270" s="12">
        <f>+SUMIF('AMCHO '!F:F,'ALL 2019'!C270,'AMCHO '!E:E)</f>
        <v>0</v>
      </c>
      <c r="AE270" s="12">
        <f>SUMIF(CONFORTIS!G:G,'ALL 2019'!C270,CONFORTIS!F:F)</f>
        <v>0</v>
      </c>
      <c r="AF270" s="12">
        <f>+SUMIF('IRS IMMO'!G:G,'ALL 2019'!C270,'IRS IMMO'!F:F)</f>
        <v>0</v>
      </c>
      <c r="AG270" s="12">
        <f>SUMIF('United Malagasy'!F:F,'ALL 2019'!C270,'United Malagasy'!E:E)</f>
        <v>31400</v>
      </c>
      <c r="AH270" s="12">
        <f>+SUMIF(AGRIVETAM!F:F,'ALL 2019'!C270,AGRIVETAM!E:E)</f>
        <v>108500</v>
      </c>
      <c r="AI270" s="12">
        <f>+SUMIF(EUROPAINTS!F:F,'ALL 2019'!C270,EUROPAINTS!E:E)</f>
        <v>0</v>
      </c>
      <c r="AJ270" s="12">
        <f>SUMIF('CSS SAKAY'!F:F,'ALL 2019'!C270,'CSS SAKAY'!E:E)</f>
        <v>0</v>
      </c>
      <c r="AK270" s="77">
        <f>+SUMIF(AGRIMA!F:F,'ALL 2019'!C270,AGRIMA!E:E)</f>
        <v>0</v>
      </c>
      <c r="AL270" s="12">
        <f>+SUMIF(FERRIS!H:H,'ALL 2019'!C270,FERRIS!G:G)</f>
        <v>0</v>
      </c>
      <c r="AM270" s="12">
        <f>SUMIF(SEM!F:F,'ALL 2019'!C270,SEM!E:E)</f>
        <v>0</v>
      </c>
      <c r="AN270" s="12">
        <f>+SUMIF(Madatrade!F:F,'ALL 2019'!C270,Madatrade!E:E)</f>
        <v>28761881.039999999</v>
      </c>
      <c r="AO270" s="12">
        <f>+SUMIF('FIRST INVESTISSEMENT'!G:G,'ALL 2019'!C270,'FIRST INVESTISSEMENT'!F:F)</f>
        <v>0</v>
      </c>
    </row>
    <row r="271" spans="1:41" x14ac:dyDescent="0.25">
      <c r="A271" t="str">
        <f t="shared" si="9"/>
        <v>6</v>
      </c>
      <c r="B271" t="str">
        <f t="shared" si="10"/>
        <v>619</v>
      </c>
      <c r="C271" s="18">
        <v>61900000</v>
      </c>
      <c r="D271" s="23" t="s">
        <v>3273</v>
      </c>
      <c r="E271" s="24" t="s">
        <v>419</v>
      </c>
      <c r="F271" s="77">
        <v>0</v>
      </c>
      <c r="G271" s="77">
        <f>+SUMIF(AGRICORP!I:I,C271,AGRICORP!F:F)</f>
        <v>0</v>
      </c>
      <c r="H271" s="77">
        <f>+SUMIF(SMTP!D:D,'ALL 2019'!C271,SMTP!H:H)</f>
        <v>0</v>
      </c>
      <c r="I271" s="77">
        <f>SUMIF(AGRIVET!G:G,C271,AGRIVET!F:F)</f>
        <v>0</v>
      </c>
      <c r="J271" s="77">
        <f>+SUMIF(AGRIVAL!G:G,'ALL 2019'!C271,AGRIVAL!F:F)</f>
        <v>0</v>
      </c>
      <c r="K271" s="77">
        <f>+SUMIF(AGRIKOBA!G:G,'ALL 2019'!C271,AGRIKOBA!F:F)</f>
        <v>0</v>
      </c>
      <c r="L271" s="77">
        <f>+SUMIF(LMOI!F:F,'ALL 2019'!C271,LMOI!E:E)</f>
        <v>0</v>
      </c>
      <c r="M271" s="12">
        <f>+SUMIF(TARTINE!G:G,'ALL 2019'!C271,TARTINE!F:F)</f>
        <v>0</v>
      </c>
      <c r="N271" s="12">
        <f>+SUMIF(IDF!F:F,'ALL 2019'!C271,IDF!E:E)</f>
        <v>0</v>
      </c>
      <c r="O271" s="12">
        <f>+SUMIF(RYA!G:G,C271,RYA!F:F)</f>
        <v>0</v>
      </c>
      <c r="P271" s="12">
        <f>+SUMIF('SCI NOAH'!G:G,'ALL 2019'!C271,'SCI NOAH'!F:F)</f>
        <v>0</v>
      </c>
      <c r="Q271" s="12">
        <f>+SUMIF(SIM!F:F,'ALL 2019'!C271,SIM!E:E)</f>
        <v>0</v>
      </c>
      <c r="R271" s="147">
        <f>SUMIF('First Energy'!F:F,C271,'First Energy'!I:I)</f>
        <v>0</v>
      </c>
      <c r="S271" s="147">
        <f>SUMIF('ID Motors'!G:G,C271,'ID Motors'!J:J)</f>
        <v>0</v>
      </c>
      <c r="T271" s="12">
        <f>+SUMIF('ID RENTAL'!G:G,'ALL 2019'!C271,'ID RENTAL'!F:F)</f>
        <v>0</v>
      </c>
      <c r="U271" s="124">
        <f>+SUMIF('MCM '!G:G,'ALL 2019'!C271,'MCM '!F:F)</f>
        <v>0</v>
      </c>
      <c r="V271" s="77">
        <f>+SUMIF(AGRIMOTORS!G:G,C271,AGRIMOTORS!F:F)</f>
        <v>0</v>
      </c>
      <c r="W271" s="12">
        <f>+SUMIF(BOVIMA!F:F,'ALL 2019'!C271,BOVIMA!E:E)</f>
        <v>0</v>
      </c>
      <c r="X271" s="12">
        <f>+SUMIF(AGRIFEED!F:F,'ALL 2019'!C271,AGRIFEED!E:E)</f>
        <v>0</v>
      </c>
      <c r="Y271" s="12">
        <f>+SUMIF(AMIP!F:F,'ALL 2019'!C271,AMIP!E:E)</f>
        <v>0</v>
      </c>
      <c r="Z271" s="12">
        <f>+SUMIF(ISF!F:F,'ALL 2019'!C271,ISF!F:F)</f>
        <v>0</v>
      </c>
      <c r="AA271" s="12">
        <f>+SUMIF(MABEL!F:F,'ALL 2019'!C271,MABEL!E:E)</f>
        <v>0</v>
      </c>
      <c r="AB271" s="124">
        <f>+SUMIF(DISCOI!G:G,'ALL 2019'!C271,DISCOI!F:F)</f>
        <v>0</v>
      </c>
      <c r="AC271" s="12">
        <f>+SUMIF(NMP!F:F,'ALL 2019'!C271,NMP!E:E)</f>
        <v>0</v>
      </c>
      <c r="AD271" s="12">
        <f>+SUMIF('AMCHO '!F:F,'ALL 2019'!C271,'AMCHO '!E:E)</f>
        <v>0</v>
      </c>
      <c r="AE271" s="12">
        <f>SUMIF(CONFORTIS!G:G,'ALL 2019'!C271,CONFORTIS!F:F)</f>
        <v>0</v>
      </c>
      <c r="AF271" s="12">
        <f>+SUMIF('IRS IMMO'!G:G,'ALL 2019'!C271,'IRS IMMO'!F:F)</f>
        <v>0</v>
      </c>
      <c r="AG271" s="12">
        <f>SUMIF('United Malagasy'!F:F,'ALL 2019'!C271,'United Malagasy'!E:E)</f>
        <v>0</v>
      </c>
      <c r="AH271" s="12">
        <f>+SUMIF(AGRIVETAM!F:F,'ALL 2019'!C271,AGRIVETAM!E:E)</f>
        <v>0</v>
      </c>
      <c r="AI271" s="12">
        <f>+SUMIF(EUROPAINTS!F:F,'ALL 2019'!C271,EUROPAINTS!E:E)</f>
        <v>0</v>
      </c>
      <c r="AJ271" s="12">
        <f>SUMIF('CSS SAKAY'!F:F,'ALL 2019'!C271,'CSS SAKAY'!E:E)</f>
        <v>0</v>
      </c>
      <c r="AK271" s="77">
        <f>+SUMIF(AGRIMA!F:F,'ALL 2019'!C271,AGRIMA!E:E)</f>
        <v>0</v>
      </c>
      <c r="AL271" s="12">
        <f>+SUMIF(FERRIS!H:H,'ALL 2019'!C271,FERRIS!G:G)</f>
        <v>0</v>
      </c>
      <c r="AM271" s="12">
        <f>SUMIF(SEM!F:F,'ALL 2019'!C271,SEM!E:E)</f>
        <v>0</v>
      </c>
      <c r="AN271" s="12">
        <f>+SUMIF(Madatrade!F:F,'ALL 2019'!C271,Madatrade!E:E)</f>
        <v>0</v>
      </c>
      <c r="AO271" s="12">
        <f>+SUMIF('FIRST INVESTISSEMENT'!G:G,'ALL 2019'!C271,'FIRST INVESTISSEMENT'!F:F)</f>
        <v>0</v>
      </c>
    </row>
    <row r="272" spans="1:41" x14ac:dyDescent="0.25">
      <c r="A272" t="str">
        <f t="shared" si="9"/>
        <v>6</v>
      </c>
      <c r="B272" t="str">
        <f t="shared" si="10"/>
        <v>621</v>
      </c>
      <c r="C272" s="23">
        <v>62100000</v>
      </c>
      <c r="D272" s="23" t="s">
        <v>3273</v>
      </c>
      <c r="E272" s="24" t="s">
        <v>422</v>
      </c>
      <c r="F272" s="77">
        <v>75187457.359999999</v>
      </c>
      <c r="G272" s="77">
        <f>+SUMIF(AGRICORP!I:I,C272,AGRICORP!F:F)</f>
        <v>0</v>
      </c>
      <c r="H272" s="77">
        <f>+SUMIF(SMTP!D:D,'ALL 2019'!C272,SMTP!H:H)</f>
        <v>109526784.543</v>
      </c>
      <c r="I272" s="77">
        <f>SUMIF(AGRIVET!G:G,C272,AGRIVET!F:F)</f>
        <v>238046761.25</v>
      </c>
      <c r="J272" s="77">
        <f>+SUMIF(AGRIVAL!G:G,'ALL 2019'!C272,AGRIVAL!F:F)</f>
        <v>46825256.359999999</v>
      </c>
      <c r="K272" s="77">
        <f>+SUMIF(AGRIKOBA!G:G,'ALL 2019'!C272,AGRIKOBA!F:F)</f>
        <v>10584294</v>
      </c>
      <c r="L272" s="77">
        <f>+SUMIF(LMOI!F:F,'ALL 2019'!C272,LMOI!E:E)</f>
        <v>98340551.010000005</v>
      </c>
      <c r="M272" s="12">
        <f>+SUMIF(TARTINE!G:G,'ALL 2019'!C272,TARTINE!F:F)</f>
        <v>22080000</v>
      </c>
      <c r="N272" s="12">
        <f>+SUMIF(IDF!F:F,'ALL 2019'!C272,IDF!E:E)</f>
        <v>358106766.66000003</v>
      </c>
      <c r="O272" s="12">
        <f>+SUMIF(RYA!G:G,C272,RYA!F:F)</f>
        <v>78000</v>
      </c>
      <c r="P272" s="12">
        <f>+SUMIF('SCI NOAH'!G:G,'ALL 2019'!C272,'SCI NOAH'!F:F)</f>
        <v>80000</v>
      </c>
      <c r="Q272" s="12">
        <f>+SUMIF(SIM!F:F,'ALL 2019'!C272,SIM!E:E)</f>
        <v>37141000</v>
      </c>
      <c r="R272" s="147">
        <f>SUMIF('First Energy'!F:F,C272,'First Energy'!I:I)</f>
        <v>0</v>
      </c>
      <c r="S272" s="147">
        <f>SUMIF('ID Motors'!G:G,C272,'ID Motors'!J:J)</f>
        <v>139515974.81</v>
      </c>
      <c r="T272" s="12">
        <f>+SUMIF('ID RENTAL'!G:G,'ALL 2019'!C272,'ID RENTAL'!F:F)</f>
        <v>2273926.64</v>
      </c>
      <c r="U272" s="124">
        <f>+SUMIF('MCM '!G:G,'ALL 2019'!C272,'MCM '!F:F)</f>
        <v>56925483.670000002</v>
      </c>
      <c r="V272" s="77">
        <f>+SUMIF(AGRIMOTORS!G:G,C272,AGRIMOTORS!F:F)</f>
        <v>0</v>
      </c>
      <c r="W272" s="12">
        <f>+SUMIF(BOVIMA!F:F,'ALL 2019'!C272,BOVIMA!E:E)</f>
        <v>87416563</v>
      </c>
      <c r="X272" s="12">
        <f>+SUMIF(AGRIFEED!F:F,'ALL 2019'!C272,AGRIFEED!E:E)</f>
        <v>9434683.6799999997</v>
      </c>
      <c r="Y272" s="12">
        <f>+SUMIF(AMIP!F:F,'ALL 2019'!C272,AMIP!E:E)</f>
        <v>0</v>
      </c>
      <c r="Z272" s="12">
        <f>+SUMIF(ISF!F:F,'ALL 2019'!C272,ISF!F:F)</f>
        <v>0</v>
      </c>
      <c r="AA272" s="12">
        <f>+SUMIF(MABEL!F:F,'ALL 2019'!C272,MABEL!E:E)</f>
        <v>195000</v>
      </c>
      <c r="AB272" s="124">
        <f>+SUMIF(DISCOI!G:G,'ALL 2019'!C272,DISCOI!F:F)</f>
        <v>60869564.789999999</v>
      </c>
      <c r="AC272" s="12">
        <f>+SUMIF(NMP!F:F,'ALL 2019'!C272,NMP!E:E)</f>
        <v>0</v>
      </c>
      <c r="AD272" s="12">
        <f>+SUMIF('AMCHO '!F:F,'ALL 2019'!C272,'AMCHO '!E:E)</f>
        <v>58489450.469999999</v>
      </c>
      <c r="AE272" s="12">
        <f>SUMIF(CONFORTIS!G:G,'ALL 2019'!C272,CONFORTIS!F:F)</f>
        <v>0</v>
      </c>
      <c r="AF272" s="12">
        <f>+SUMIF('IRS IMMO'!G:G,'ALL 2019'!C272,'IRS IMMO'!F:F)</f>
        <v>0</v>
      </c>
      <c r="AG272" s="12">
        <f>SUMIF('United Malagasy'!F:F,'ALL 2019'!C272,'United Malagasy'!E:E)</f>
        <v>110178498</v>
      </c>
      <c r="AH272" s="12">
        <f>+SUMIF(AGRIVETAM!F:F,'ALL 2019'!C272,AGRIVETAM!E:E)</f>
        <v>95209166.329999998</v>
      </c>
      <c r="AI272" s="12">
        <f>+SUMIF(EUROPAINTS!F:F,'ALL 2019'!C272,EUROPAINTS!E:E)</f>
        <v>78000</v>
      </c>
      <c r="AJ272" s="12">
        <f>SUMIF('CSS SAKAY'!F:F,'ALL 2019'!C272,'CSS SAKAY'!E:E)</f>
        <v>16971250</v>
      </c>
      <c r="AK272" s="77">
        <f>+SUMIF(AGRIMA!F:F,'ALL 2019'!C272,AGRIMA!E:E)</f>
        <v>0</v>
      </c>
      <c r="AL272" s="12">
        <f>+SUMIF(FERRIS!H:H,'ALL 2019'!C272,FERRIS!G:G)</f>
        <v>0</v>
      </c>
      <c r="AM272" s="12">
        <f>SUMIF(SEM!F:F,'ALL 2019'!C272,SEM!E:E)</f>
        <v>10078000</v>
      </c>
      <c r="AN272" s="12">
        <f>+SUMIF(Madatrade!F:F,'ALL 2019'!C272,Madatrade!E:E)</f>
        <v>0</v>
      </c>
      <c r="AO272" s="12">
        <f>+SUMIF('FIRST INVESTISSEMENT'!G:G,'ALL 2019'!C272,'FIRST INVESTISSEMENT'!F:F)</f>
        <v>0</v>
      </c>
    </row>
    <row r="273" spans="1:41" x14ac:dyDescent="0.25">
      <c r="A273" t="str">
        <f t="shared" si="9"/>
        <v>6</v>
      </c>
      <c r="B273" t="str">
        <f t="shared" si="10"/>
        <v>622</v>
      </c>
      <c r="C273" s="23">
        <v>62200000</v>
      </c>
      <c r="D273" s="23" t="s">
        <v>3273</v>
      </c>
      <c r="E273" s="24" t="s">
        <v>425</v>
      </c>
      <c r="F273" s="77">
        <v>410802556.37</v>
      </c>
      <c r="G273" s="77">
        <f>+SUMIF(AGRICORP!I:I,C273,AGRICORP!F:F)</f>
        <v>0</v>
      </c>
      <c r="H273" s="77">
        <f>+SUMIF(SMTP!D:D,'ALL 2019'!C273,SMTP!H:H)</f>
        <v>255567418.65000001</v>
      </c>
      <c r="I273" s="77">
        <f>SUMIF(AGRIVET!G:G,C273,AGRIVET!F:F)</f>
        <v>379543106.26999998</v>
      </c>
      <c r="J273" s="77">
        <f>+SUMIF(AGRIVAL!G:G,'ALL 2019'!C273,AGRIVAL!F:F)</f>
        <v>0</v>
      </c>
      <c r="K273" s="77">
        <f>+SUMIF(AGRIKOBA!G:G,'ALL 2019'!C273,AGRIKOBA!F:F)</f>
        <v>0</v>
      </c>
      <c r="L273" s="77">
        <f>+SUMIF(LMOI!F:F,'ALL 2019'!C273,LMOI!E:E)</f>
        <v>0</v>
      </c>
      <c r="M273" s="12">
        <f>+SUMIF(TARTINE!G:G,'ALL 2019'!C273,TARTINE!F:F)</f>
        <v>9465986</v>
      </c>
      <c r="N273" s="12">
        <f>+SUMIF(IDF!F:F,'ALL 2019'!C273,IDF!E:E)</f>
        <v>362961920.30000001</v>
      </c>
      <c r="O273" s="12">
        <f>+SUMIF(RYA!G:G,C273,RYA!F:F)</f>
        <v>7568000</v>
      </c>
      <c r="P273" s="12">
        <f>+SUMIF('SCI NOAH'!G:G,'ALL 2019'!C273,'SCI NOAH'!F:F)</f>
        <v>0</v>
      </c>
      <c r="Q273" s="12">
        <f>+SUMIF(SIM!F:F,'ALL 2019'!C273,SIM!E:E)</f>
        <v>0</v>
      </c>
      <c r="R273" s="147">
        <f>SUMIF('First Energy'!F:F,C273,'First Energy'!I:I)</f>
        <v>0</v>
      </c>
      <c r="S273" s="147">
        <f>SUMIF('ID Motors'!G:G,C273,'ID Motors'!J:J)</f>
        <v>0</v>
      </c>
      <c r="T273" s="12">
        <f>+SUMIF('ID RENTAL'!G:G,'ALL 2019'!C273,'ID RENTAL'!F:F)</f>
        <v>0</v>
      </c>
      <c r="U273" s="124">
        <f>+SUMIF('MCM '!G:G,'ALL 2019'!C273,'MCM '!F:F)</f>
        <v>176228714.75999999</v>
      </c>
      <c r="V273" s="77">
        <f>+SUMIF(AGRIMOTORS!G:G,C273,AGRIMOTORS!F:F)</f>
        <v>0</v>
      </c>
      <c r="W273" s="12">
        <f>+SUMIF(BOVIMA!F:F,'ALL 2019'!C273,BOVIMA!E:E)</f>
        <v>807375514</v>
      </c>
      <c r="X273" s="12">
        <f>+SUMIF(AGRIFEED!F:F,'ALL 2019'!C273,AGRIFEED!E:E)</f>
        <v>0</v>
      </c>
      <c r="Y273" s="12">
        <f>+SUMIF(AMIP!F:F,'ALL 2019'!C273,AMIP!E:E)</f>
        <v>0</v>
      </c>
      <c r="Z273" s="12">
        <f>+SUMIF(ISF!F:F,'ALL 2019'!C273,ISF!F:F)</f>
        <v>0</v>
      </c>
      <c r="AA273" s="12">
        <f>+SUMIF(MABEL!F:F,'ALL 2019'!C273,MABEL!E:E)</f>
        <v>8298000</v>
      </c>
      <c r="AB273" s="124">
        <f>+SUMIF(DISCOI!G:G,'ALL 2019'!C273,DISCOI!F:F)</f>
        <v>177477000</v>
      </c>
      <c r="AC273" s="12">
        <f>+SUMIF(NMP!F:F,'ALL 2019'!C273,NMP!E:E)</f>
        <v>2220000</v>
      </c>
      <c r="AD273" s="12">
        <f>+SUMIF('AMCHO '!F:F,'ALL 2019'!C273,'AMCHO '!E:E)</f>
        <v>41474393.130000003</v>
      </c>
      <c r="AE273" s="12">
        <f>SUMIF(CONFORTIS!G:G,'ALL 2019'!C273,CONFORTIS!F:F)</f>
        <v>0</v>
      </c>
      <c r="AF273" s="12">
        <f>+SUMIF('IRS IMMO'!G:G,'ALL 2019'!C273,'IRS IMMO'!F:F)</f>
        <v>0</v>
      </c>
      <c r="AG273" s="12">
        <f>SUMIF('United Malagasy'!F:F,'ALL 2019'!C273,'United Malagasy'!E:E)</f>
        <v>13953224.300000001</v>
      </c>
      <c r="AH273" s="12">
        <f>+SUMIF(AGRIVETAM!F:F,'ALL 2019'!C273,AGRIVETAM!E:E)</f>
        <v>35550000</v>
      </c>
      <c r="AI273" s="12">
        <f>+SUMIF(EUROPAINTS!F:F,'ALL 2019'!C273,EUROPAINTS!E:E)</f>
        <v>0</v>
      </c>
      <c r="AJ273" s="12">
        <f>SUMIF('CSS SAKAY'!F:F,'ALL 2019'!C273,'CSS SAKAY'!E:E)</f>
        <v>38036000</v>
      </c>
      <c r="AK273" s="77">
        <f>+SUMIF(AGRIMA!F:F,'ALL 2019'!C273,AGRIMA!E:E)</f>
        <v>3367000</v>
      </c>
      <c r="AL273" s="12">
        <f>+SUMIF(FERRIS!H:H,'ALL 2019'!C273,FERRIS!G:G)</f>
        <v>0</v>
      </c>
      <c r="AM273" s="12">
        <f>SUMIF(SEM!F:F,'ALL 2019'!C273,SEM!E:E)</f>
        <v>0</v>
      </c>
      <c r="AN273" s="12">
        <f>+SUMIF(Madatrade!F:F,'ALL 2019'!C273,Madatrade!E:E)</f>
        <v>6107400</v>
      </c>
      <c r="AO273" s="12">
        <f>+SUMIF('FIRST INVESTISSEMENT'!G:G,'ALL 2019'!C273,'FIRST INVESTISSEMENT'!F:F)</f>
        <v>57235589</v>
      </c>
    </row>
    <row r="274" spans="1:41" x14ac:dyDescent="0.25">
      <c r="A274" t="str">
        <f t="shared" si="9"/>
        <v>6</v>
      </c>
      <c r="B274" t="str">
        <f t="shared" si="10"/>
        <v>623</v>
      </c>
      <c r="C274" s="23">
        <v>62300000</v>
      </c>
      <c r="D274" s="23" t="s">
        <v>3273</v>
      </c>
      <c r="E274" s="24" t="s">
        <v>191</v>
      </c>
      <c r="F274" s="77">
        <v>15621098.960000001</v>
      </c>
      <c r="G274" s="77">
        <f>+SUMIF(AGRICORP!I:I,C274,AGRICORP!F:F)</f>
        <v>0</v>
      </c>
      <c r="H274" s="77">
        <f>+SUMIF(SMTP!D:D,'ALL 2019'!C274,SMTP!H:H)</f>
        <v>82032912.802300006</v>
      </c>
      <c r="I274" s="77">
        <f>SUMIF(AGRIVET!G:G,C274,AGRIVET!F:F)</f>
        <v>112682091.95</v>
      </c>
      <c r="J274" s="77">
        <f>+SUMIF(AGRIVAL!G:G,'ALL 2019'!C274,AGRIVAL!F:F)</f>
        <v>0</v>
      </c>
      <c r="K274" s="77">
        <f>+SUMIF(AGRIKOBA!G:G,'ALL 2019'!C274,AGRIKOBA!F:F)</f>
        <v>0</v>
      </c>
      <c r="L274" s="77">
        <f>+SUMIF(LMOI!F:F,'ALL 2019'!C274,LMOI!E:E)</f>
        <v>0</v>
      </c>
      <c r="M274" s="12">
        <f>+SUMIF(TARTINE!G:G,'ALL 2019'!C274,TARTINE!F:F)</f>
        <v>1750000</v>
      </c>
      <c r="N274" s="12">
        <f>+SUMIF(IDF!F:F,'ALL 2019'!C274,IDF!E:E)</f>
        <v>45297940.969999999</v>
      </c>
      <c r="O274" s="12">
        <f>+SUMIF(RYA!G:G,C274,RYA!F:F)</f>
        <v>0</v>
      </c>
      <c r="P274" s="12">
        <f>+SUMIF('SCI NOAH'!G:G,'ALL 2019'!C274,'SCI NOAH'!F:F)</f>
        <v>0</v>
      </c>
      <c r="Q274" s="12">
        <f>+SUMIF(SIM!F:F,'ALL 2019'!C274,SIM!E:E)</f>
        <v>5926000</v>
      </c>
      <c r="R274" s="147">
        <f>SUMIF('First Energy'!F:F,C274,'First Energy'!I:I)</f>
        <v>0</v>
      </c>
      <c r="S274" s="147">
        <f>SUMIF('ID Motors'!G:G,C274,'ID Motors'!J:J)</f>
        <v>0</v>
      </c>
      <c r="T274" s="12">
        <f>+SUMIF('ID RENTAL'!G:G,'ALL 2019'!C274,'ID RENTAL'!F:F)</f>
        <v>0</v>
      </c>
      <c r="U274" s="124">
        <f>+SUMIF('MCM '!G:G,'ALL 2019'!C274,'MCM '!F:F)</f>
        <v>91372055.200000003</v>
      </c>
      <c r="V274" s="77">
        <f>+SUMIF(AGRIMOTORS!G:G,C274,AGRIMOTORS!F:F)</f>
        <v>0</v>
      </c>
      <c r="W274" s="12">
        <f>+SUMIF(BOVIMA!F:F,'ALL 2019'!C274,BOVIMA!E:E)</f>
        <v>1216000</v>
      </c>
      <c r="X274" s="12">
        <f>+SUMIF(AGRIFEED!F:F,'ALL 2019'!C274,AGRIFEED!E:E)</f>
        <v>0</v>
      </c>
      <c r="Y274" s="12">
        <f>+SUMIF(AMIP!F:F,'ALL 2019'!C274,AMIP!E:E)</f>
        <v>0</v>
      </c>
      <c r="Z274" s="12">
        <f>+SUMIF(ISF!F:F,'ALL 2019'!C274,ISF!F:F)</f>
        <v>0</v>
      </c>
      <c r="AA274" s="12">
        <f>+SUMIF(MABEL!F:F,'ALL 2019'!C274,MABEL!E:E)</f>
        <v>38700</v>
      </c>
      <c r="AB274" s="124">
        <f>+SUMIF(DISCOI!G:G,'ALL 2019'!C274,DISCOI!F:F)</f>
        <v>0</v>
      </c>
      <c r="AC274" s="12">
        <f>+SUMIF(NMP!F:F,'ALL 2019'!C274,NMP!E:E)</f>
        <v>0</v>
      </c>
      <c r="AD274" s="12">
        <f>+SUMIF('AMCHO '!F:F,'ALL 2019'!C274,'AMCHO '!E:E)</f>
        <v>295000</v>
      </c>
      <c r="AE274" s="12">
        <f>SUMIF(CONFORTIS!G:G,'ALL 2019'!C274,CONFORTIS!F:F)</f>
        <v>0</v>
      </c>
      <c r="AF274" s="12">
        <f>+SUMIF('IRS IMMO'!G:G,'ALL 2019'!C274,'IRS IMMO'!F:F)</f>
        <v>0</v>
      </c>
      <c r="AG274" s="12">
        <f>SUMIF('United Malagasy'!F:F,'ALL 2019'!C274,'United Malagasy'!E:E)</f>
        <v>26165409.02</v>
      </c>
      <c r="AH274" s="12">
        <f>+SUMIF(AGRIVETAM!F:F,'ALL 2019'!C274,AGRIVETAM!E:E)</f>
        <v>729300</v>
      </c>
      <c r="AI274" s="12">
        <f>+SUMIF(EUROPAINTS!F:F,'ALL 2019'!C274,EUROPAINTS!E:E)</f>
        <v>0</v>
      </c>
      <c r="AJ274" s="12">
        <f>SUMIF('CSS SAKAY'!F:F,'ALL 2019'!C274,'CSS SAKAY'!E:E)</f>
        <v>0</v>
      </c>
      <c r="AK274" s="77">
        <f>+SUMIF(AGRIMA!F:F,'ALL 2019'!C274,AGRIMA!E:E)</f>
        <v>0</v>
      </c>
      <c r="AL274" s="12">
        <f>+SUMIF(FERRIS!H:H,'ALL 2019'!C274,FERRIS!G:G)</f>
        <v>0</v>
      </c>
      <c r="AM274" s="12">
        <f>SUMIF(SEM!F:F,'ALL 2019'!C274,SEM!E:E)</f>
        <v>0</v>
      </c>
      <c r="AN274" s="12">
        <f>+SUMIF(Madatrade!F:F,'ALL 2019'!C274,Madatrade!E:E)</f>
        <v>0</v>
      </c>
      <c r="AO274" s="12">
        <f>+SUMIF('FIRST INVESTISSEMENT'!G:G,'ALL 2019'!C274,'FIRST INVESTISSEMENT'!F:F)</f>
        <v>0</v>
      </c>
    </row>
    <row r="275" spans="1:41" x14ac:dyDescent="0.25">
      <c r="A275" t="str">
        <f t="shared" si="9"/>
        <v>6</v>
      </c>
      <c r="B275" t="str">
        <f t="shared" si="10"/>
        <v>624</v>
      </c>
      <c r="C275" s="23">
        <v>62401000</v>
      </c>
      <c r="D275" s="23" t="s">
        <v>3273</v>
      </c>
      <c r="E275" s="24" t="s">
        <v>433</v>
      </c>
      <c r="F275" s="77">
        <v>49268536.850000001</v>
      </c>
      <c r="G275" s="77">
        <f>+SUMIF(AGRICORP!I:I,C275,AGRICORP!F:F)</f>
        <v>0</v>
      </c>
      <c r="H275" s="77">
        <f>+SUMIF(SMTP!D:D,'ALL 2019'!C275,SMTP!H:H)</f>
        <v>94951350</v>
      </c>
      <c r="I275" s="77">
        <f>SUMIF(AGRIVET!G:G,C275,AGRIVET!F:F)</f>
        <v>280494708</v>
      </c>
      <c r="J275" s="77">
        <f>+SUMIF(AGRIVAL!G:G,'ALL 2019'!C275,AGRIVAL!F:F)</f>
        <v>165564328</v>
      </c>
      <c r="K275" s="77">
        <f>+SUMIF(AGRIKOBA!G:G,'ALL 2019'!C275,AGRIKOBA!F:F)</f>
        <v>4556600</v>
      </c>
      <c r="L275" s="77">
        <f>+SUMIF(LMOI!F:F,'ALL 2019'!C275,LMOI!E:E)</f>
        <v>207416667</v>
      </c>
      <c r="M275" s="12">
        <f>+SUMIF(TARTINE!G:G,'ALL 2019'!C275,TARTINE!F:F)</f>
        <v>2762000</v>
      </c>
      <c r="N275" s="12">
        <f>+SUMIF(IDF!F:F,'ALL 2019'!C275,IDF!E:E)</f>
        <v>4706000</v>
      </c>
      <c r="O275" s="12">
        <f>+SUMIF(RYA!G:G,C275,RYA!F:F)</f>
        <v>700000</v>
      </c>
      <c r="P275" s="12">
        <f>+SUMIF('SCI NOAH'!G:G,'ALL 2019'!C275,'SCI NOAH'!F:F)</f>
        <v>0</v>
      </c>
      <c r="Q275" s="12">
        <f>+SUMIF(SIM!F:F,'ALL 2019'!C275,SIM!E:E)</f>
        <v>1000000</v>
      </c>
      <c r="R275" s="147">
        <f>SUMIF('First Energy'!F:F,C275,'First Energy'!I:I)</f>
        <v>151333686.66999999</v>
      </c>
      <c r="S275" s="147">
        <f>SUMIF('ID Motors'!G:G,C275,'ID Motors'!J:J)</f>
        <v>156570000</v>
      </c>
      <c r="T275" s="12">
        <f>+SUMIF('ID RENTAL'!G:G,'ALL 2019'!C275,'ID RENTAL'!F:F)</f>
        <v>163365480</v>
      </c>
      <c r="U275" s="124">
        <f>+SUMIF('MCM '!G:G,'ALL 2019'!C275,'MCM '!F:F)</f>
        <v>18475000</v>
      </c>
      <c r="V275" s="77">
        <f>+SUMIF(AGRIMOTORS!G:G,C275,AGRIMOTORS!F:F)</f>
        <v>3600000</v>
      </c>
      <c r="W275" s="12">
        <f>+SUMIF(BOVIMA!F:F,'ALL 2019'!C275,BOVIMA!E:E)</f>
        <v>65423968</v>
      </c>
      <c r="X275" s="12">
        <f>+SUMIF(AGRIFEED!F:F,'ALL 2019'!C275,AGRIFEED!E:E)</f>
        <v>55237900</v>
      </c>
      <c r="Y275" s="12">
        <f>+SUMIF(AMIP!F:F,'ALL 2019'!C275,AMIP!E:E)</f>
        <v>0</v>
      </c>
      <c r="Z275" s="12">
        <f>+SUMIF(ISF!F:F,'ALL 2019'!C275,ISF!F:F)</f>
        <v>0</v>
      </c>
      <c r="AA275" s="12">
        <f>+SUMIF(MABEL!F:F,'ALL 2019'!C275,MABEL!E:E)</f>
        <v>0</v>
      </c>
      <c r="AB275" s="124">
        <f>+SUMIF(DISCOI!G:G,'ALL 2019'!C275,DISCOI!F:F)</f>
        <v>0</v>
      </c>
      <c r="AC275" s="12">
        <f>+SUMIF(NMP!F:F,'ALL 2019'!C275,NMP!E:E)</f>
        <v>0</v>
      </c>
      <c r="AD275" s="12">
        <f>+SUMIF('AMCHO '!F:F,'ALL 2019'!C275,'AMCHO '!E:E)</f>
        <v>24955000</v>
      </c>
      <c r="AE275" s="12">
        <f>SUMIF(CONFORTIS!G:G,'ALL 2019'!C275,CONFORTIS!F:F)</f>
        <v>0</v>
      </c>
      <c r="AF275" s="12">
        <f>+SUMIF('IRS IMMO'!G:G,'ALL 2019'!C275,'IRS IMMO'!F:F)</f>
        <v>0</v>
      </c>
      <c r="AG275" s="12">
        <f>SUMIF('United Malagasy'!F:F,'ALL 2019'!C275,'United Malagasy'!E:E)</f>
        <v>0</v>
      </c>
      <c r="AH275" s="12">
        <f>+SUMIF(AGRIVETAM!F:F,'ALL 2019'!C275,AGRIVETAM!E:E)</f>
        <v>-628500</v>
      </c>
      <c r="AI275" s="12">
        <f>+SUMIF(EUROPAINTS!F:F,'ALL 2019'!C275,EUROPAINTS!E:E)</f>
        <v>0</v>
      </c>
      <c r="AJ275" s="12">
        <f>SUMIF('CSS SAKAY'!F:F,'ALL 2019'!C275,'CSS SAKAY'!E:E)</f>
        <v>2800000</v>
      </c>
      <c r="AK275" s="77">
        <f>+SUMIF(AGRIMA!F:F,'ALL 2019'!C275,AGRIMA!E:E)</f>
        <v>15950000</v>
      </c>
      <c r="AL275" s="12">
        <f>+SUMIF(FERRIS!H:H,'ALL 2019'!C275,FERRIS!G:G)</f>
        <v>8468000</v>
      </c>
      <c r="AM275" s="12">
        <f>SUMIF(SEM!F:F,'ALL 2019'!C275,SEM!E:E)</f>
        <v>100000</v>
      </c>
      <c r="AN275" s="12">
        <f>+SUMIF(Madatrade!F:F,'ALL 2019'!C275,Madatrade!E:E)</f>
        <v>0</v>
      </c>
      <c r="AO275" s="12">
        <f>+SUMIF('FIRST INVESTISSEMENT'!G:G,'ALL 2019'!C275,'FIRST INVESTISSEMENT'!F:F)</f>
        <v>0</v>
      </c>
    </row>
    <row r="276" spans="1:41" x14ac:dyDescent="0.25">
      <c r="A276" t="str">
        <f t="shared" si="9"/>
        <v>6</v>
      </c>
      <c r="B276" t="str">
        <f t="shared" si="10"/>
        <v>625</v>
      </c>
      <c r="C276" s="23">
        <v>62501000</v>
      </c>
      <c r="D276" s="23" t="s">
        <v>3273</v>
      </c>
      <c r="E276" s="24" t="s">
        <v>195</v>
      </c>
      <c r="F276" s="77">
        <v>232805024.72</v>
      </c>
      <c r="G276" s="77">
        <f>+SUMIF(AGRICORP!I:I,C276,AGRICORP!F:F)</f>
        <v>0</v>
      </c>
      <c r="H276" s="77">
        <f>+SUMIF(SMTP!D:D,'ALL 2019'!C276,SMTP!H:H)</f>
        <v>447819485.75</v>
      </c>
      <c r="I276" s="77">
        <f>SUMIF(AGRIVET!G:G,C276,AGRIVET!F:F)</f>
        <v>279102680.75</v>
      </c>
      <c r="J276" s="77">
        <f>+SUMIF(AGRIVAL!G:G,'ALL 2019'!C276,AGRIVAL!F:F)</f>
        <v>64492419</v>
      </c>
      <c r="K276" s="77">
        <f>+SUMIF(AGRIKOBA!G:G,'ALL 2019'!C276,AGRIKOBA!F:F)</f>
        <v>44862500</v>
      </c>
      <c r="L276" s="77">
        <f>+SUMIF(LMOI!F:F,'ALL 2019'!C276,LMOI!E:E)</f>
        <v>145798516</v>
      </c>
      <c r="M276" s="12">
        <f>+SUMIF(TARTINE!G:G,'ALL 2019'!C276,TARTINE!F:F)</f>
        <v>128562614.68000001</v>
      </c>
      <c r="N276" s="12">
        <f>+SUMIF(IDF!F:F,'ALL 2019'!C276,IDF!E:E)</f>
        <v>57996281.790000007</v>
      </c>
      <c r="O276" s="12">
        <f>+SUMIF(RYA!G:G,C276,RYA!F:F)</f>
        <v>10106900</v>
      </c>
      <c r="P276" s="12">
        <f>+SUMIF('SCI NOAH'!G:G,'ALL 2019'!C276,'SCI NOAH'!F:F)</f>
        <v>300000</v>
      </c>
      <c r="Q276" s="12">
        <f>+SUMIF(SIM!F:F,'ALL 2019'!C276,SIM!E:E)</f>
        <v>384914</v>
      </c>
      <c r="R276" s="147">
        <f>SUMIF('First Energy'!F:F,C276,'First Energy'!I:I)</f>
        <v>49895512.829999998</v>
      </c>
      <c r="S276" s="147">
        <f>SUMIF('ID Motors'!G:G,C276,'ID Motors'!J:J)</f>
        <v>142427946.80000001</v>
      </c>
      <c r="T276" s="12">
        <f>+SUMIF('ID RENTAL'!G:G,'ALL 2019'!C276,'ID RENTAL'!F:F)</f>
        <v>4174200</v>
      </c>
      <c r="U276" s="124">
        <f>+SUMIF('MCM '!G:G,'ALL 2019'!C276,'MCM '!F:F)</f>
        <v>30140233.350000001</v>
      </c>
      <c r="V276" s="77">
        <f>+SUMIF(AGRIMOTORS!G:G,C276,AGRIMOTORS!F:F)</f>
        <v>0</v>
      </c>
      <c r="W276" s="12">
        <f>+SUMIF(BOVIMA!F:F,'ALL 2019'!C276,BOVIMA!E:E)</f>
        <v>389961046</v>
      </c>
      <c r="X276" s="12">
        <f>+SUMIF(AGRIFEED!F:F,'ALL 2019'!C276,AGRIFEED!E:E)</f>
        <v>25557756</v>
      </c>
      <c r="Y276" s="12">
        <f>+SUMIF(AMIP!F:F,'ALL 2019'!C276,AMIP!E:E)</f>
        <v>0</v>
      </c>
      <c r="Z276" s="12">
        <f>+SUMIF(ISF!F:F,'ALL 2019'!C276,ISF!F:F)</f>
        <v>0</v>
      </c>
      <c r="AA276" s="12">
        <f>+SUMIF(MABEL!F:F,'ALL 2019'!C276,MABEL!E:E)</f>
        <v>6312796.0700000003</v>
      </c>
      <c r="AB276" s="124">
        <f>+SUMIF(DISCOI!G:G,'ALL 2019'!C276,DISCOI!F:F)</f>
        <v>17394476.670000002</v>
      </c>
      <c r="AC276" s="12">
        <f>+SUMIF(NMP!F:F,'ALL 2019'!C276,NMP!E:E)</f>
        <v>2155380</v>
      </c>
      <c r="AD276" s="12">
        <f>+SUMIF('AMCHO '!F:F,'ALL 2019'!C276,'AMCHO '!E:E)</f>
        <v>-8969138.1999999993</v>
      </c>
      <c r="AE276" s="12">
        <f>SUMIF(CONFORTIS!G:G,'ALL 2019'!C276,CONFORTIS!F:F)</f>
        <v>0</v>
      </c>
      <c r="AF276" s="12">
        <f>+SUMIF('IRS IMMO'!G:G,'ALL 2019'!C276,'IRS IMMO'!F:F)</f>
        <v>0</v>
      </c>
      <c r="AG276" s="12">
        <f>SUMIF('United Malagasy'!F:F,'ALL 2019'!C276,'United Malagasy'!E:E)</f>
        <v>18205140</v>
      </c>
      <c r="AH276" s="12">
        <f>+SUMIF(AGRIVETAM!F:F,'ALL 2019'!C276,AGRIVETAM!E:E)</f>
        <v>11114600</v>
      </c>
      <c r="AI276" s="12">
        <f>+SUMIF(EUROPAINTS!F:F,'ALL 2019'!C276,EUROPAINTS!E:E)</f>
        <v>191455</v>
      </c>
      <c r="AJ276" s="12">
        <f>SUMIF('CSS SAKAY'!F:F,'ALL 2019'!C276,'CSS SAKAY'!E:E)</f>
        <v>6894985.0099999998</v>
      </c>
      <c r="AK276" s="77">
        <f>+SUMIF(AGRIMA!F:F,'ALL 2019'!C276,AGRIMA!E:E)</f>
        <v>1215500</v>
      </c>
      <c r="AL276" s="12">
        <f>+SUMIF(FERRIS!H:H,'ALL 2019'!C276,FERRIS!G:G)</f>
        <v>58917750.68</v>
      </c>
      <c r="AM276" s="12">
        <f>SUMIF(SEM!F:F,'ALL 2019'!C276,SEM!E:E)</f>
        <v>0</v>
      </c>
      <c r="AN276" s="12">
        <f>+SUMIF(Madatrade!F:F,'ALL 2019'!C276,Madatrade!E:E)</f>
        <v>2262133</v>
      </c>
      <c r="AO276" s="12">
        <f>+SUMIF('FIRST INVESTISSEMENT'!G:G,'ALL 2019'!C276,'FIRST INVESTISSEMENT'!F:F)</f>
        <v>0</v>
      </c>
    </row>
    <row r="277" spans="1:41" x14ac:dyDescent="0.25">
      <c r="A277" t="str">
        <f t="shared" si="9"/>
        <v>6</v>
      </c>
      <c r="B277" t="str">
        <f t="shared" si="10"/>
        <v>626</v>
      </c>
      <c r="C277" s="23">
        <v>62601000</v>
      </c>
      <c r="D277" s="23" t="s">
        <v>3273</v>
      </c>
      <c r="E277" s="24" t="s">
        <v>440</v>
      </c>
      <c r="F277" s="77">
        <v>45740248.390000001</v>
      </c>
      <c r="G277" s="77">
        <f>+SUMIF(AGRICORP!I:I,C277,AGRICORP!F:F)</f>
        <v>0</v>
      </c>
      <c r="H277" s="77">
        <f>+SUMIF(SMTP!D:D,'ALL 2019'!C277,SMTP!H:H)</f>
        <v>105523640.33</v>
      </c>
      <c r="I277" s="77">
        <f>SUMIF(AGRIVET!G:G,C277,AGRIVET!F:F)</f>
        <v>53968236.610000007</v>
      </c>
      <c r="J277" s="77">
        <f>+SUMIF(AGRIVAL!G:G,'ALL 2019'!C277,AGRIVAL!F:F)</f>
        <v>246639</v>
      </c>
      <c r="K277" s="77">
        <f>+SUMIF(AGRIKOBA!G:G,'ALL 2019'!C277,AGRIKOBA!F:F)</f>
        <v>31126.25</v>
      </c>
      <c r="L277" s="77">
        <f>+SUMIF(LMOI!F:F,'ALL 2019'!C277,LMOI!E:E)</f>
        <v>1442322</v>
      </c>
      <c r="M277" s="12">
        <f>+SUMIF(TARTINE!G:G,'ALL 2019'!C277,TARTINE!F:F)</f>
        <v>21293045.609999999</v>
      </c>
      <c r="N277" s="12">
        <f>+SUMIF(IDF!F:F,'ALL 2019'!C277,IDF!E:E)</f>
        <v>32050319.920000002</v>
      </c>
      <c r="O277" s="12">
        <f>+SUMIF(RYA!G:G,C277,RYA!F:F)</f>
        <v>75340</v>
      </c>
      <c r="P277" s="12">
        <f>+SUMIF('SCI NOAH'!G:G,'ALL 2019'!C277,'SCI NOAH'!F:F)</f>
        <v>0</v>
      </c>
      <c r="Q277" s="12">
        <f>+SUMIF(SIM!F:F,'ALL 2019'!C277,SIM!E:E)</f>
        <v>1626760.25</v>
      </c>
      <c r="R277" s="147">
        <f>SUMIF('First Energy'!F:F,C277,'First Energy'!I:I)</f>
        <v>191971.25</v>
      </c>
      <c r="S277" s="147">
        <f>SUMIF('ID Motors'!G:G,C277,'ID Motors'!J:J)</f>
        <v>51086.75</v>
      </c>
      <c r="T277" s="12">
        <f>+SUMIF('ID RENTAL'!G:G,'ALL 2019'!C277,'ID RENTAL'!F:F)</f>
        <v>0</v>
      </c>
      <c r="U277" s="124">
        <f>+SUMIF('MCM '!G:G,'ALL 2019'!C277,'MCM '!F:F)</f>
        <v>28545765.890000001</v>
      </c>
      <c r="V277" s="77">
        <f>+SUMIF(AGRIMOTORS!G:G,C277,AGRIMOTORS!F:F)</f>
        <v>0</v>
      </c>
      <c r="W277" s="12">
        <f>+SUMIF(BOVIMA!F:F,'ALL 2019'!C277,BOVIMA!E:E)</f>
        <v>27803131</v>
      </c>
      <c r="X277" s="12">
        <f>+SUMIF(AGRIFEED!F:F,'ALL 2019'!C277,AGRIFEED!E:E)</f>
        <v>0</v>
      </c>
      <c r="Y277" s="12">
        <f>+SUMIF(AMIP!F:F,'ALL 2019'!C277,AMIP!E:E)</f>
        <v>0</v>
      </c>
      <c r="Z277" s="12">
        <f>+SUMIF(ISF!F:F,'ALL 2019'!C277,ISF!F:F)</f>
        <v>0</v>
      </c>
      <c r="AA277" s="12">
        <f>+SUMIF(MABEL!F:F,'ALL 2019'!C277,MABEL!E:E)</f>
        <v>1551799.9</v>
      </c>
      <c r="AB277" s="124">
        <f>+SUMIF(DISCOI!G:G,'ALL 2019'!C277,DISCOI!F:F)</f>
        <v>54583484.149999999</v>
      </c>
      <c r="AC277" s="12">
        <f>+SUMIF(NMP!F:F,'ALL 2019'!C277,NMP!E:E)</f>
        <v>0</v>
      </c>
      <c r="AD277" s="12">
        <f>+SUMIF('AMCHO '!F:F,'ALL 2019'!C277,'AMCHO '!E:E)</f>
        <v>5989716.3300000001</v>
      </c>
      <c r="AE277" s="12">
        <f>SUMIF(CONFORTIS!G:G,'ALL 2019'!C277,CONFORTIS!F:F)</f>
        <v>0</v>
      </c>
      <c r="AF277" s="12">
        <f>+SUMIF('IRS IMMO'!G:G,'ALL 2019'!C277,'IRS IMMO'!F:F)</f>
        <v>0</v>
      </c>
      <c r="AG277" s="12">
        <f>SUMIF('United Malagasy'!F:F,'ALL 2019'!C277,'United Malagasy'!E:E)</f>
        <v>10352891.27</v>
      </c>
      <c r="AH277" s="12">
        <f>+SUMIF(AGRIVETAM!F:F,'ALL 2019'!C277,AGRIVETAM!E:E)</f>
        <v>8416931.4000000004</v>
      </c>
      <c r="AI277" s="12">
        <f>+SUMIF(EUROPAINTS!F:F,'ALL 2019'!C277,EUROPAINTS!E:E)</f>
        <v>82213</v>
      </c>
      <c r="AJ277" s="12">
        <f>SUMIF('CSS SAKAY'!F:F,'ALL 2019'!C277,'CSS SAKAY'!E:E)</f>
        <v>20799</v>
      </c>
      <c r="AK277" s="77">
        <f>+SUMIF(AGRIMA!F:F,'ALL 2019'!C277,AGRIMA!E:E)</f>
        <v>849072.14</v>
      </c>
      <c r="AL277" s="12">
        <f>+SUMIF(FERRIS!H:H,'ALL 2019'!C277,FERRIS!G:G)</f>
        <v>975344</v>
      </c>
      <c r="AM277" s="12">
        <f>SUMIF(SEM!F:F,'ALL 2019'!C277,SEM!E:E)</f>
        <v>0</v>
      </c>
      <c r="AN277" s="12">
        <f>+SUMIF(Madatrade!F:F,'ALL 2019'!C277,Madatrade!E:E)</f>
        <v>39247734.32</v>
      </c>
      <c r="AO277" s="12">
        <f>+SUMIF('FIRST INVESTISSEMENT'!G:G,'ALL 2019'!C277,'FIRST INVESTISSEMENT'!F:F)</f>
        <v>0</v>
      </c>
    </row>
    <row r="278" spans="1:41" x14ac:dyDescent="0.25">
      <c r="A278" t="str">
        <f t="shared" si="9"/>
        <v>6</v>
      </c>
      <c r="B278" t="str">
        <f t="shared" si="10"/>
        <v>627</v>
      </c>
      <c r="C278" s="23">
        <v>62701000</v>
      </c>
      <c r="D278" s="23" t="s">
        <v>3273</v>
      </c>
      <c r="E278" s="24" t="s">
        <v>207</v>
      </c>
      <c r="F278" s="77">
        <v>31728035.760000002</v>
      </c>
      <c r="G278" s="77">
        <f>+SUMIF(AGRICORP!I:I,C278,AGRICORP!F:F)</f>
        <v>0</v>
      </c>
      <c r="H278" s="77">
        <f>+SUMIF(SMTP!D:D,'ALL 2019'!C278,SMTP!H:H)</f>
        <v>97802548.892499998</v>
      </c>
      <c r="I278" s="77">
        <f>SUMIF(AGRIVET!G:G,C278,AGRIVET!F:F)</f>
        <v>269724068.15999997</v>
      </c>
      <c r="J278" s="77">
        <f>+SUMIF(AGRIVAL!G:G,'ALL 2019'!C278,AGRIVAL!F:F)</f>
        <v>34050</v>
      </c>
      <c r="K278" s="77">
        <f>+SUMIF(AGRIKOBA!G:G,'ALL 2019'!C278,AGRIKOBA!F:F)</f>
        <v>0</v>
      </c>
      <c r="L278" s="77">
        <f>+SUMIF(LMOI!F:F,'ALL 2019'!C278,LMOI!E:E)</f>
        <v>0</v>
      </c>
      <c r="M278" s="12">
        <f>+SUMIF(TARTINE!G:G,'ALL 2019'!C278,TARTINE!F:F)</f>
        <v>9553529.1199999992</v>
      </c>
      <c r="N278" s="12">
        <f>+SUMIF(IDF!F:F,'ALL 2019'!C278,IDF!E:E)</f>
        <v>8865515.9399999995</v>
      </c>
      <c r="O278" s="12">
        <f>+SUMIF(RYA!G:G,C278,RYA!F:F)</f>
        <v>446400</v>
      </c>
      <c r="P278" s="12">
        <f>+SUMIF('SCI NOAH'!G:G,'ALL 2019'!C278,'SCI NOAH'!F:F)</f>
        <v>174000.01</v>
      </c>
      <c r="Q278" s="12">
        <f>+SUMIF(SIM!F:F,'ALL 2019'!C278,SIM!E:E)</f>
        <v>2225766.5099999998</v>
      </c>
      <c r="R278" s="147">
        <f>SUMIF('First Energy'!F:F,C278,'First Energy'!I:I)</f>
        <v>0</v>
      </c>
      <c r="S278" s="147">
        <f>SUMIF('ID Motors'!G:G,C278,'ID Motors'!J:J)</f>
        <v>749030</v>
      </c>
      <c r="T278" s="12">
        <f>+SUMIF('ID RENTAL'!G:G,'ALL 2019'!C278,'ID RENTAL'!F:F)</f>
        <v>29700</v>
      </c>
      <c r="U278" s="124">
        <f>+SUMIF('MCM '!G:G,'ALL 2019'!C278,'MCM '!F:F)</f>
        <v>71169058.829999998</v>
      </c>
      <c r="V278" s="77">
        <f>+SUMIF(AGRIMOTORS!G:G,C278,AGRIMOTORS!F:F)</f>
        <v>0</v>
      </c>
      <c r="W278" s="12">
        <f>+SUMIF(BOVIMA!F:F,'ALL 2019'!C278,BOVIMA!E:E)</f>
        <v>20536122</v>
      </c>
      <c r="X278" s="12">
        <f>+SUMIF(AGRIFEED!F:F,'ALL 2019'!C278,AGRIFEED!E:E)</f>
        <v>0</v>
      </c>
      <c r="Y278" s="12">
        <f>+SUMIF(AMIP!F:F,'ALL 2019'!C278,AMIP!E:E)</f>
        <v>110000</v>
      </c>
      <c r="Z278" s="12">
        <f>+SUMIF(ISF!F:F,'ALL 2019'!C278,ISF!F:F)</f>
        <v>0</v>
      </c>
      <c r="AA278" s="12">
        <f>+SUMIF(MABEL!F:F,'ALL 2019'!C278,MABEL!E:E)</f>
        <v>402477.20000000007</v>
      </c>
      <c r="AB278" s="124">
        <f>+SUMIF(DISCOI!G:G,'ALL 2019'!C278,DISCOI!F:F)</f>
        <v>22919396.620000001</v>
      </c>
      <c r="AC278" s="12">
        <f>+SUMIF(NMP!F:F,'ALL 2019'!C278,NMP!E:E)</f>
        <v>1501692.9500000002</v>
      </c>
      <c r="AD278" s="12">
        <f>+SUMIF('AMCHO '!F:F,'ALL 2019'!C278,'AMCHO '!E:E)</f>
        <v>20284765.990000002</v>
      </c>
      <c r="AE278" s="12">
        <f>SUMIF(CONFORTIS!G:G,'ALL 2019'!C278,CONFORTIS!F:F)</f>
        <v>0</v>
      </c>
      <c r="AF278" s="12">
        <f>+SUMIF('IRS IMMO'!G:G,'ALL 2019'!C278,'IRS IMMO'!F:F)</f>
        <v>60000</v>
      </c>
      <c r="AG278" s="12">
        <f>SUMIF('United Malagasy'!F:F,'ALL 2019'!C278,'United Malagasy'!E:E)</f>
        <v>680656.6</v>
      </c>
      <c r="AH278" s="12">
        <f>+SUMIF(AGRIVETAM!F:F,'ALL 2019'!C278,AGRIVETAM!E:E)</f>
        <v>835300</v>
      </c>
      <c r="AI278" s="12">
        <f>+SUMIF(EUROPAINTS!F:F,'ALL 2019'!C278,EUROPAINTS!E:E)</f>
        <v>27400</v>
      </c>
      <c r="AJ278" s="12">
        <f>SUMIF('CSS SAKAY'!F:F,'ALL 2019'!C278,'CSS SAKAY'!E:E)</f>
        <v>1441613.5699999998</v>
      </c>
      <c r="AK278" s="77">
        <f>+SUMIF(AGRIMA!F:F,'ALL 2019'!C278,AGRIMA!E:E)</f>
        <v>447735.22</v>
      </c>
      <c r="AL278" s="12">
        <f>+SUMIF(FERRIS!H:H,'ALL 2019'!C278,FERRIS!G:G)</f>
        <v>0</v>
      </c>
      <c r="AM278" s="12">
        <f>SUMIF(SEM!F:F,'ALL 2019'!C278,SEM!E:E)</f>
        <v>0</v>
      </c>
      <c r="AN278" s="12">
        <f>+SUMIF(Madatrade!F:F,'ALL 2019'!C278,Madatrade!E:E)</f>
        <v>103775972.13000001</v>
      </c>
      <c r="AO278" s="12">
        <f>+SUMIF('FIRST INVESTISSEMENT'!G:G,'ALL 2019'!C278,'FIRST INVESTISSEMENT'!F:F)</f>
        <v>2797988.86</v>
      </c>
    </row>
    <row r="279" spans="1:41" x14ac:dyDescent="0.25">
      <c r="A279" t="str">
        <f t="shared" si="9"/>
        <v>6</v>
      </c>
      <c r="B279" t="str">
        <f t="shared" si="10"/>
        <v>628</v>
      </c>
      <c r="C279" s="23">
        <v>62800000</v>
      </c>
      <c r="D279" s="23" t="s">
        <v>3273</v>
      </c>
      <c r="E279" s="24" t="s">
        <v>463</v>
      </c>
      <c r="F279" s="77">
        <v>404800</v>
      </c>
      <c r="G279" s="77">
        <f>+SUMIF(AGRICORP!I:I,C279,AGRICORP!F:F)</f>
        <v>0</v>
      </c>
      <c r="H279" s="77">
        <f>+SUMIF(SMTP!D:D,'ALL 2019'!C279,SMTP!H:H)</f>
        <v>5402800</v>
      </c>
      <c r="I279" s="77">
        <f>SUMIF(AGRIVET!G:G,C279,AGRIVET!F:F)</f>
        <v>1163000</v>
      </c>
      <c r="J279" s="77">
        <f>+SUMIF(AGRIVAL!G:G,'ALL 2019'!C279,AGRIVAL!F:F)</f>
        <v>2601200</v>
      </c>
      <c r="K279" s="77">
        <f>+SUMIF(AGRIKOBA!G:G,'ALL 2019'!C279,AGRIKOBA!F:F)</f>
        <v>0</v>
      </c>
      <c r="L279" s="77">
        <f>+SUMIF(LMOI!F:F,'ALL 2019'!C279,LMOI!E:E)</f>
        <v>50000</v>
      </c>
      <c r="M279" s="12">
        <f>+SUMIF(TARTINE!G:G,'ALL 2019'!C279,TARTINE!F:F)</f>
        <v>5000000</v>
      </c>
      <c r="N279" s="12">
        <f>+SUMIF(IDF!F:F,'ALL 2019'!C279,IDF!E:E)</f>
        <v>5150600</v>
      </c>
      <c r="O279" s="12">
        <f>+SUMIF(RYA!G:G,C279,RYA!F:F)</f>
        <v>0</v>
      </c>
      <c r="P279" s="12">
        <f>+SUMIF('SCI NOAH'!G:G,'ALL 2019'!C279,'SCI NOAH'!F:F)</f>
        <v>0</v>
      </c>
      <c r="Q279" s="12">
        <f>+SUMIF(SIM!F:F,'ALL 2019'!C279,SIM!E:E)</f>
        <v>0</v>
      </c>
      <c r="R279" s="147">
        <f>SUMIF('First Energy'!F:F,C279,'First Energy'!I:I)</f>
        <v>101200</v>
      </c>
      <c r="S279" s="147">
        <f>SUMIF('ID Motors'!G:G,C279,'ID Motors'!J:J)</f>
        <v>129800</v>
      </c>
      <c r="T279" s="12">
        <f>+SUMIF('ID RENTAL'!G:G,'ALL 2019'!C279,'ID RENTAL'!F:F)</f>
        <v>0</v>
      </c>
      <c r="U279" s="124">
        <f>+SUMIF('MCM '!G:G,'ALL 2019'!C279,'MCM '!F:F)</f>
        <v>4398750</v>
      </c>
      <c r="V279" s="77">
        <f>+SUMIF(AGRIMOTORS!G:G,C279,AGRIMOTORS!F:F)</f>
        <v>0</v>
      </c>
      <c r="W279" s="12">
        <f>+SUMIF(BOVIMA!F:F,'ALL 2019'!C279,BOVIMA!E:E)</f>
        <v>0</v>
      </c>
      <c r="X279" s="12">
        <f>+SUMIF(AGRIFEED!F:F,'ALL 2019'!C279,AGRIFEED!E:E)</f>
        <v>0</v>
      </c>
      <c r="Y279" s="12">
        <f>+SUMIF(AMIP!F:F,'ALL 2019'!C279,AMIP!E:E)</f>
        <v>0</v>
      </c>
      <c r="Z279" s="12">
        <f>+SUMIF(ISF!F:F,'ALL 2019'!C279,ISF!F:F)</f>
        <v>0</v>
      </c>
      <c r="AA279" s="12">
        <f>+SUMIF(MABEL!F:F,'ALL 2019'!C279,MABEL!E:E)</f>
        <v>0</v>
      </c>
      <c r="AB279" s="124">
        <f>+SUMIF(DISCOI!G:G,'ALL 2019'!C279,DISCOI!F:F)</f>
        <v>0</v>
      </c>
      <c r="AC279" s="12">
        <f>+SUMIF(NMP!F:F,'ALL 2019'!C279,NMP!E:E)</f>
        <v>0</v>
      </c>
      <c r="AD279" s="12">
        <f>+SUMIF('AMCHO '!F:F,'ALL 2019'!C279,'AMCHO '!E:E)</f>
        <v>2331446.75</v>
      </c>
      <c r="AE279" s="12">
        <f>SUMIF(CONFORTIS!G:G,'ALL 2019'!C279,CONFORTIS!F:F)</f>
        <v>0</v>
      </c>
      <c r="AF279" s="12">
        <f>+SUMIF('IRS IMMO'!G:G,'ALL 2019'!C279,'IRS IMMO'!F:F)</f>
        <v>0</v>
      </c>
      <c r="AG279" s="12">
        <f>SUMIF('United Malagasy'!F:F,'ALL 2019'!C279,'United Malagasy'!E:E)</f>
        <v>0</v>
      </c>
      <c r="AH279" s="12">
        <f>+SUMIF(AGRIVETAM!F:F,'ALL 2019'!C279,AGRIVETAM!E:E)</f>
        <v>0</v>
      </c>
      <c r="AI279" s="12">
        <f>+SUMIF(EUROPAINTS!F:F,'ALL 2019'!C279,EUROPAINTS!E:E)</f>
        <v>50600</v>
      </c>
      <c r="AJ279" s="12">
        <f>SUMIF('CSS SAKAY'!F:F,'ALL 2019'!C279,'CSS SAKAY'!E:E)</f>
        <v>0</v>
      </c>
      <c r="AK279" s="77">
        <f>+SUMIF(AGRIMA!F:F,'ALL 2019'!C279,AGRIMA!E:E)</f>
        <v>0</v>
      </c>
      <c r="AL279" s="12">
        <f>+SUMIF(FERRIS!H:H,'ALL 2019'!C279,FERRIS!G:G)</f>
        <v>0</v>
      </c>
      <c r="AM279" s="12">
        <f>SUMIF(SEM!F:F,'ALL 2019'!C279,SEM!E:E)</f>
        <v>696000</v>
      </c>
      <c r="AN279" s="12">
        <f>+SUMIF(Madatrade!F:F,'ALL 2019'!C279,Madatrade!E:E)</f>
        <v>4050000</v>
      </c>
      <c r="AO279" s="12">
        <f>+SUMIF('FIRST INVESTISSEMENT'!G:G,'ALL 2019'!C279,'FIRST INVESTISSEMENT'!F:F)</f>
        <v>0</v>
      </c>
    </row>
    <row r="280" spans="1:41" x14ac:dyDescent="0.25">
      <c r="A280" t="str">
        <f t="shared" si="9"/>
        <v>6</v>
      </c>
      <c r="B280" t="str">
        <f t="shared" si="10"/>
        <v>631</v>
      </c>
      <c r="C280" s="61">
        <v>63100000</v>
      </c>
      <c r="D280" s="23" t="s">
        <v>3274</v>
      </c>
      <c r="E280" t="s">
        <v>1742</v>
      </c>
      <c r="F280" s="77"/>
      <c r="G280" s="77">
        <f>+SUMIF(AGRICORP!I:I,C280,AGRICORP!F:F)</f>
        <v>0</v>
      </c>
      <c r="H280" s="77">
        <f>+SUMIF(SMTP!D:D,'ALL 2019'!C280,SMTP!H:H)</f>
        <v>0</v>
      </c>
      <c r="I280" s="77">
        <f>SUMIF(AGRIVET!G:G,C280,AGRIVET!F:F)</f>
        <v>0</v>
      </c>
      <c r="J280" s="77">
        <f>+SUMIF(AGRIVAL!G:G,'ALL 2019'!C280,AGRIVAL!F:F)</f>
        <v>0</v>
      </c>
      <c r="M280" s="12">
        <f>+SUMIF(TARTINE!G:G,'ALL 2019'!C280,TARTINE!F:F)</f>
        <v>0</v>
      </c>
      <c r="N280" s="12">
        <f>+SUMIF(IDF!F:F,'ALL 2019'!C280,IDF!E:E)</f>
        <v>0</v>
      </c>
      <c r="O280" s="12">
        <f>+SUMIF(RYA!G:G,C280,RYA!F:F)</f>
        <v>0</v>
      </c>
      <c r="P280" s="12">
        <f>+SUMIF('SCI NOAH'!G:G,'ALL 2019'!C280,'SCI NOAH'!F:F)</f>
        <v>0</v>
      </c>
      <c r="Q280" s="12">
        <f>+SUMIF(SIM!F:F,'ALL 2019'!C280,SIM!E:E)</f>
        <v>0</v>
      </c>
      <c r="R280" s="147">
        <f>SUMIF('First Energy'!F:F,C280,'First Energy'!I:I)</f>
        <v>0</v>
      </c>
      <c r="S280" s="147">
        <f>SUMIF('ID Motors'!G:G,C280,'ID Motors'!J:J)</f>
        <v>0</v>
      </c>
      <c r="T280" s="12">
        <f>+SUMIF('ID RENTAL'!G:G,'ALL 2019'!C280,'ID RENTAL'!F:F)</f>
        <v>0</v>
      </c>
      <c r="U280" s="124">
        <f>+SUMIF('MCM '!G:G,'ALL 2019'!C280,'MCM '!F:F)</f>
        <v>0</v>
      </c>
      <c r="V280" s="77">
        <f>+SUMIF(AGRIMOTORS!G:G,C280,AGRIMOTORS!F:F)</f>
        <v>0</v>
      </c>
      <c r="W280" s="12">
        <f>+SUMIF(BOVIMA!F:F,'ALL 2019'!C280,BOVIMA!E:E)</f>
        <v>0</v>
      </c>
      <c r="X280" s="12">
        <f>+SUMIF(AGRIFEED!F:F,'ALL 2019'!C280,AGRIFEED!E:E)</f>
        <v>0</v>
      </c>
      <c r="Y280" s="12">
        <f>+SUMIF(AMIP!F:F,'ALL 2019'!C280,AMIP!E:E)</f>
        <v>0</v>
      </c>
      <c r="Z280" s="12">
        <f>+SUMIF(ISF!F:F,'ALL 2019'!C280,ISF!F:F)</f>
        <v>0</v>
      </c>
      <c r="AA280" s="12">
        <f>+SUMIF(MABEL!F:F,'ALL 2019'!C280,MABEL!E:E)</f>
        <v>0</v>
      </c>
      <c r="AB280" s="124">
        <f>+SUMIF(DISCOI!G:G,'ALL 2019'!C280,DISCOI!F:F)</f>
        <v>0</v>
      </c>
      <c r="AC280" s="12">
        <f>+SUMIF(NMP!F:F,'ALL 2019'!C280,NMP!E:E)</f>
        <v>0</v>
      </c>
      <c r="AD280" s="12">
        <f>+SUMIF('AMCHO '!F:F,'ALL 2019'!C280,'AMCHO '!E:E)</f>
        <v>0</v>
      </c>
      <c r="AE280" s="12">
        <f>SUMIF(CONFORTIS!G:G,'ALL 2019'!C280,CONFORTIS!F:F)</f>
        <v>0</v>
      </c>
      <c r="AF280" s="12">
        <f>+SUMIF('IRS IMMO'!G:G,'ALL 2019'!C280,'IRS IMMO'!F:F)</f>
        <v>0</v>
      </c>
      <c r="AG280" s="12">
        <f>SUMIF('United Malagasy'!F:F,'ALL 2019'!C280,'United Malagasy'!E:E)</f>
        <v>0</v>
      </c>
      <c r="AH280" s="12">
        <f>+SUMIF(AGRIVETAM!F:F,'ALL 2019'!C280,AGRIVETAM!E:E)</f>
        <v>0</v>
      </c>
      <c r="AI280" s="12">
        <f>+SUMIF(EUROPAINTS!F:F,'ALL 2019'!C280,EUROPAINTS!E:E)</f>
        <v>0</v>
      </c>
      <c r="AJ280" s="12">
        <f>SUMIF('CSS SAKAY'!F:F,'ALL 2019'!C280,'CSS SAKAY'!E:E)</f>
        <v>0</v>
      </c>
      <c r="AK280" s="77">
        <f>+SUMIF(AGRIMA!F:F,'ALL 2019'!C280,AGRIMA!E:E)</f>
        <v>0</v>
      </c>
      <c r="AL280" s="12">
        <f>+SUMIF(FERRIS!H:H,'ALL 2019'!C280,FERRIS!G:G)</f>
        <v>0</v>
      </c>
      <c r="AM280" s="12">
        <f>SUMIF(SEM!F:F,'ALL 2019'!C280,SEM!E:E)</f>
        <v>0</v>
      </c>
      <c r="AN280" s="12">
        <f>+SUMIF(Madatrade!F:F,'ALL 2019'!C280,Madatrade!E:E)</f>
        <v>0</v>
      </c>
      <c r="AO280" s="12">
        <f>+SUMIF('FIRST INVESTISSEMENT'!G:G,'ALL 2019'!C280,'FIRST INVESTISSEMENT'!F:F)</f>
        <v>0</v>
      </c>
    </row>
    <row r="281" spans="1:41" x14ac:dyDescent="0.25">
      <c r="A281" t="str">
        <f t="shared" si="9"/>
        <v>6</v>
      </c>
      <c r="B281" t="str">
        <f t="shared" si="10"/>
        <v>635</v>
      </c>
      <c r="C281" s="29">
        <v>63500000</v>
      </c>
      <c r="D281" s="23" t="s">
        <v>3274</v>
      </c>
      <c r="E281" s="24" t="s">
        <v>215</v>
      </c>
      <c r="F281" s="77">
        <v>0</v>
      </c>
      <c r="G281" s="77">
        <f>+SUMIF(AGRICORP!I:I,C281,AGRICORP!F:F)</f>
        <v>0</v>
      </c>
      <c r="H281" s="77">
        <f>+SUMIF(SMTP!D:D,'ALL 2019'!C281,SMTP!H:H)</f>
        <v>1782850.22</v>
      </c>
      <c r="I281" s="77">
        <f>SUMIF(AGRIVET!G:G,C281,AGRIVET!F:F)</f>
        <v>4242213.17</v>
      </c>
      <c r="J281" s="77">
        <f>+SUMIF(AGRIVAL!G:G,'ALL 2019'!C281,AGRIVAL!F:F)</f>
        <v>0</v>
      </c>
      <c r="K281" s="77">
        <f>+SUMIF(AGRIKOBA!G:G,'ALL 2019'!C281,AGRIKOBA!F:F)</f>
        <v>0</v>
      </c>
      <c r="L281" s="77">
        <f>+SUMIF(LMOI!F:F,'ALL 2019'!C281,LMOI!E:E)</f>
        <v>0</v>
      </c>
      <c r="M281" s="12">
        <f>+SUMIF(TARTINE!G:G,'ALL 2019'!C281,TARTINE!F:F)</f>
        <v>0</v>
      </c>
      <c r="N281" s="12">
        <f>+SUMIF(IDF!F:F,'ALL 2019'!C281,IDF!E:E)</f>
        <v>0</v>
      </c>
      <c r="O281" s="12">
        <f>+SUMIF(RYA!G:G,C281,RYA!F:F)</f>
        <v>2247000</v>
      </c>
      <c r="P281" s="12">
        <f>+SUMIF('SCI NOAH'!G:G,'ALL 2019'!C281,'SCI NOAH'!F:F)</f>
        <v>0</v>
      </c>
      <c r="Q281" s="12">
        <f>+SUMIF(SIM!F:F,'ALL 2019'!C281,SIM!E:E)</f>
        <v>0</v>
      </c>
      <c r="R281" s="147">
        <f>SUMIF('First Energy'!F:F,C281,'First Energy'!I:I)</f>
        <v>0</v>
      </c>
      <c r="S281" s="147">
        <f>SUMIF('ID Motors'!G:G,C281,'ID Motors'!J:J)</f>
        <v>0</v>
      </c>
      <c r="T281" s="12">
        <f>+SUMIF('ID RENTAL'!G:G,'ALL 2019'!C281,'ID RENTAL'!F:F)</f>
        <v>0</v>
      </c>
      <c r="U281" s="124">
        <f>+SUMIF('MCM '!G:G,'ALL 2019'!C281,'MCM '!F:F)</f>
        <v>129188</v>
      </c>
      <c r="V281" s="77">
        <f>+SUMIF(AGRIMOTORS!G:G,C281,AGRIMOTORS!F:F)</f>
        <v>0</v>
      </c>
      <c r="W281" s="12">
        <f>+SUMIF(BOVIMA!F:F,'ALL 2019'!C281,BOVIMA!E:E)</f>
        <v>0</v>
      </c>
      <c r="X281" s="12">
        <f>+SUMIF(AGRIFEED!F:F,'ALL 2019'!C281,AGRIFEED!E:E)</f>
        <v>0</v>
      </c>
      <c r="Y281" s="12">
        <f>+SUMIF(AMIP!F:F,'ALL 2019'!C281,AMIP!E:E)</f>
        <v>0</v>
      </c>
      <c r="Z281" s="12">
        <f>+SUMIF(ISF!F:F,'ALL 2019'!C281,ISF!F:F)</f>
        <v>0</v>
      </c>
      <c r="AA281" s="12">
        <f>+SUMIF(MABEL!F:F,'ALL 2019'!C281,MABEL!E:E)</f>
        <v>12400</v>
      </c>
      <c r="AB281" s="124">
        <f>+SUMIF(DISCOI!G:G,'ALL 2019'!C281,DISCOI!F:F)</f>
        <v>108900</v>
      </c>
      <c r="AC281" s="12">
        <f>+SUMIF(NMP!F:F,'ALL 2019'!C281,NMP!E:E)</f>
        <v>0</v>
      </c>
      <c r="AD281" s="12">
        <f>+SUMIF('AMCHO '!F:F,'ALL 2019'!C281,'AMCHO '!E:E)</f>
        <v>822000</v>
      </c>
      <c r="AE281" s="12">
        <f>SUMIF(CONFORTIS!G:G,'ALL 2019'!C281,CONFORTIS!F:F)</f>
        <v>0</v>
      </c>
      <c r="AF281" s="12">
        <f>+SUMIF('IRS IMMO'!G:G,'ALL 2019'!C281,'IRS IMMO'!F:F)</f>
        <v>0</v>
      </c>
      <c r="AG281" s="12">
        <f>SUMIF('United Malagasy'!F:F,'ALL 2019'!C281,'United Malagasy'!E:E)</f>
        <v>0</v>
      </c>
      <c r="AH281" s="12">
        <f>+SUMIF(AGRIVETAM!F:F,'ALL 2019'!C281,AGRIVETAM!E:E)</f>
        <v>15114000</v>
      </c>
      <c r="AI281" s="12">
        <f>+SUMIF(EUROPAINTS!F:F,'ALL 2019'!C281,EUROPAINTS!E:E)</f>
        <v>0</v>
      </c>
      <c r="AJ281" s="12">
        <f>SUMIF('CSS SAKAY'!F:F,'ALL 2019'!C281,'CSS SAKAY'!E:E)</f>
        <v>0</v>
      </c>
      <c r="AK281" s="77">
        <f>+SUMIF(AGRIMA!F:F,'ALL 2019'!C281,AGRIMA!E:E)</f>
        <v>0</v>
      </c>
      <c r="AL281" s="12">
        <f>+SUMIF(FERRIS!H:H,'ALL 2019'!C281,FERRIS!G:G)</f>
        <v>0</v>
      </c>
      <c r="AM281" s="12">
        <f>SUMIF(SEM!F:F,'ALL 2019'!C281,SEM!E:E)</f>
        <v>0</v>
      </c>
      <c r="AN281" s="12">
        <f>+SUMIF(Madatrade!F:F,'ALL 2019'!C281,Madatrade!E:E)</f>
        <v>0</v>
      </c>
      <c r="AO281" s="12">
        <f>+SUMIF('FIRST INVESTISSEMENT'!G:G,'ALL 2019'!C281,'FIRST INVESTISSEMENT'!F:F)</f>
        <v>261280</v>
      </c>
    </row>
    <row r="282" spans="1:41" x14ac:dyDescent="0.25">
      <c r="A282" t="str">
        <f t="shared" si="9"/>
        <v>6</v>
      </c>
      <c r="B282" t="str">
        <f t="shared" si="10"/>
        <v>635</v>
      </c>
      <c r="C282" s="60">
        <v>63501000</v>
      </c>
      <c r="D282" s="23" t="s">
        <v>3274</v>
      </c>
      <c r="E282" s="24" t="s">
        <v>465</v>
      </c>
      <c r="F282" s="77">
        <v>113600</v>
      </c>
      <c r="G282" s="77">
        <f>+SUMIF(AGRICORP!I:I,C282,AGRICORP!F:F)</f>
        <v>0</v>
      </c>
      <c r="H282" s="77">
        <f>+SUMIF(SMTP!D:D,'ALL 2019'!C282,SMTP!H:H)</f>
        <v>373300</v>
      </c>
      <c r="I282" s="77">
        <f>SUMIF(AGRIVET!G:G,C282,AGRIVET!F:F)</f>
        <v>537200</v>
      </c>
      <c r="J282" s="77">
        <f>+SUMIF(AGRIVAL!G:G,'ALL 2019'!C282,AGRIVAL!F:F)</f>
        <v>23954000</v>
      </c>
      <c r="K282" s="77">
        <f>+SUMIF(AGRIKOBA!G:G,'ALL 2019'!C282,AGRIKOBA!F:F)</f>
        <v>0</v>
      </c>
      <c r="L282" s="77">
        <f>+SUMIF(LMOI!F:F,'ALL 2019'!C282,LMOI!E:E)</f>
        <v>3010000</v>
      </c>
      <c r="M282" s="12">
        <f>+SUMIF(TARTINE!G:G,'ALL 2019'!C282,TARTINE!F:F)</f>
        <v>0</v>
      </c>
      <c r="N282" s="12">
        <f>+SUMIF(IDF!F:F,'ALL 2019'!C282,IDF!E:E)</f>
        <v>90500</v>
      </c>
      <c r="O282" s="12">
        <f>+SUMIF(RYA!G:G,C282,RYA!F:F)</f>
        <v>4400</v>
      </c>
      <c r="P282" s="12">
        <f>+SUMIF('SCI NOAH'!G:G,'ALL 2019'!C282,'SCI NOAH'!F:F)</f>
        <v>0</v>
      </c>
      <c r="Q282" s="12">
        <f>+SUMIF(SIM!F:F,'ALL 2019'!C282,SIM!E:E)</f>
        <v>51700</v>
      </c>
      <c r="R282" s="147">
        <f>SUMIF('First Energy'!F:F,C282,'First Energy'!I:I)</f>
        <v>71100</v>
      </c>
      <c r="S282" s="147">
        <f>SUMIF('ID Motors'!G:G,C282,'ID Motors'!J:J)</f>
        <v>9550900</v>
      </c>
      <c r="T282" s="12">
        <f>+SUMIF('ID RENTAL'!G:G,'ALL 2019'!C282,'ID RENTAL'!F:F)</f>
        <v>2296000</v>
      </c>
      <c r="U282" s="124">
        <f>+SUMIF('MCM '!G:G,'ALL 2019'!C282,'MCM '!F:F)</f>
        <v>0</v>
      </c>
      <c r="V282" s="77">
        <f>+SUMIF(AGRIMOTORS!G:G,C282,AGRIMOTORS!F:F)</f>
        <v>0</v>
      </c>
      <c r="W282" s="12">
        <f>+SUMIF(BOVIMA!F:F,'ALL 2019'!C282,BOVIMA!E:E)</f>
        <v>150200</v>
      </c>
      <c r="X282" s="12">
        <f>+SUMIF(AGRIFEED!F:F,'ALL 2019'!C282,AGRIFEED!E:E)</f>
        <v>0</v>
      </c>
      <c r="Y282" s="12">
        <f>+SUMIF(AMIP!F:F,'ALL 2019'!C282,AMIP!E:E)</f>
        <v>0</v>
      </c>
      <c r="Z282" s="12">
        <f>+SUMIF(ISF!F:F,'ALL 2019'!C282,ISF!F:F)</f>
        <v>0</v>
      </c>
      <c r="AA282" s="12">
        <f>+SUMIF(MABEL!F:F,'ALL 2019'!C282,MABEL!E:E)</f>
        <v>0</v>
      </c>
      <c r="AB282" s="124">
        <f>+SUMIF(DISCOI!G:G,'ALL 2019'!C282,DISCOI!F:F)</f>
        <v>0</v>
      </c>
      <c r="AC282" s="12">
        <f>+SUMIF(NMP!F:F,'ALL 2019'!C282,NMP!E:E)</f>
        <v>0</v>
      </c>
      <c r="AD282" s="12">
        <f>+SUMIF('AMCHO '!F:F,'ALL 2019'!C282,'AMCHO '!E:E)</f>
        <v>445100</v>
      </c>
      <c r="AE282" s="12">
        <f>SUMIF(CONFORTIS!G:G,'ALL 2019'!C282,CONFORTIS!F:F)</f>
        <v>0</v>
      </c>
      <c r="AF282" s="12">
        <f>+SUMIF('IRS IMMO'!G:G,'ALL 2019'!C282,'IRS IMMO'!F:F)</f>
        <v>0</v>
      </c>
      <c r="AG282" s="12">
        <f>SUMIF('United Malagasy'!F:F,'ALL 2019'!C282,'United Malagasy'!E:E)</f>
        <v>0</v>
      </c>
      <c r="AH282" s="12">
        <f>+SUMIF(AGRIVETAM!F:F,'ALL 2019'!C282,AGRIVETAM!E:E)</f>
        <v>0</v>
      </c>
      <c r="AI282" s="12">
        <f>+SUMIF(EUROPAINTS!F:F,'ALL 2019'!C282,EUROPAINTS!E:E)</f>
        <v>1000</v>
      </c>
      <c r="AJ282" s="12">
        <f>SUMIF('CSS SAKAY'!F:F,'ALL 2019'!C282,'CSS SAKAY'!E:E)</f>
        <v>0</v>
      </c>
      <c r="AK282" s="77">
        <f>+SUMIF(AGRIMA!F:F,'ALL 2019'!C282,AGRIMA!E:E)</f>
        <v>0</v>
      </c>
      <c r="AL282" s="12">
        <f>+SUMIF(FERRIS!H:H,'ALL 2019'!C282,FERRIS!G:G)</f>
        <v>69300</v>
      </c>
      <c r="AM282" s="12">
        <f>SUMIF(SEM!F:F,'ALL 2019'!C282,SEM!E:E)</f>
        <v>0</v>
      </c>
      <c r="AN282" s="12">
        <f>+SUMIF(Madatrade!F:F,'ALL 2019'!C282,Madatrade!E:E)</f>
        <v>0</v>
      </c>
      <c r="AO282" s="12">
        <f>+SUMIF('FIRST INVESTISSEMENT'!G:G,'ALL 2019'!C282,'FIRST INVESTISSEMENT'!F:F)</f>
        <v>0</v>
      </c>
    </row>
    <row r="283" spans="1:41" x14ac:dyDescent="0.25">
      <c r="A283" t="str">
        <f t="shared" si="9"/>
        <v>6</v>
      </c>
      <c r="B283" t="str">
        <f t="shared" si="10"/>
        <v>635</v>
      </c>
      <c r="C283" s="23">
        <v>63502000</v>
      </c>
      <c r="D283" s="23" t="s">
        <v>3274</v>
      </c>
      <c r="E283" s="24" t="s">
        <v>470</v>
      </c>
      <c r="F283" s="77">
        <v>0</v>
      </c>
      <c r="G283" s="77">
        <f>+SUMIF(AGRICORP!I:I,C283,AGRICORP!F:F)</f>
        <v>0</v>
      </c>
      <c r="H283" s="77">
        <f>+SUMIF(SMTP!D:D,'ALL 2019'!C283,SMTP!H:H)</f>
        <v>0</v>
      </c>
      <c r="I283" s="77">
        <f>SUMIF(AGRIVET!G:G,C283,AGRIVET!F:F)</f>
        <v>0</v>
      </c>
      <c r="J283" s="77">
        <f>+SUMIF(AGRIVAL!G:G,'ALL 2019'!C283,AGRIVAL!F:F)</f>
        <v>0</v>
      </c>
      <c r="K283" s="77">
        <f>+SUMIF(AGRIKOBA!G:G,'ALL 2019'!C283,AGRIKOBA!F:F)</f>
        <v>0</v>
      </c>
      <c r="L283" s="77">
        <f>+SUMIF(LMOI!F:F,'ALL 2019'!C283,LMOI!E:E)</f>
        <v>0</v>
      </c>
      <c r="M283" s="12">
        <f>+SUMIF(TARTINE!G:G,'ALL 2019'!C283,TARTINE!F:F)</f>
        <v>0</v>
      </c>
      <c r="N283" s="12">
        <f>+SUMIF(IDF!F:F,'ALL 2019'!C283,IDF!E:E)</f>
        <v>440056598</v>
      </c>
      <c r="O283" s="12">
        <f>+SUMIF(RYA!G:G,C283,RYA!F:F)</f>
        <v>0</v>
      </c>
      <c r="P283" s="12">
        <f>+SUMIF('SCI NOAH'!G:G,'ALL 2019'!C283,'SCI NOAH'!F:F)</f>
        <v>11500</v>
      </c>
      <c r="Q283" s="12">
        <f>+SUMIF(SIM!F:F,'ALL 2019'!C283,SIM!E:E)</f>
        <v>59736</v>
      </c>
      <c r="R283" s="147">
        <f>SUMIF('First Energy'!F:F,C283,'First Energy'!I:I)</f>
        <v>0</v>
      </c>
      <c r="S283" s="147">
        <f>SUMIF('ID Motors'!G:G,C283,'ID Motors'!J:J)</f>
        <v>0</v>
      </c>
      <c r="T283" s="12">
        <f>+SUMIF('ID RENTAL'!G:G,'ALL 2019'!C283,'ID RENTAL'!F:F)</f>
        <v>0</v>
      </c>
      <c r="U283" s="124">
        <f>+SUMIF('MCM '!G:G,'ALL 2019'!C283,'MCM '!F:F)</f>
        <v>0</v>
      </c>
      <c r="V283" s="77">
        <f>+SUMIF(AGRIMOTORS!G:G,C283,AGRIMOTORS!F:F)</f>
        <v>0</v>
      </c>
      <c r="W283" s="12">
        <f>+SUMIF(BOVIMA!F:F,'ALL 2019'!C283,BOVIMA!E:E)</f>
        <v>525000</v>
      </c>
      <c r="X283" s="12">
        <f>+SUMIF(AGRIFEED!F:F,'ALL 2019'!C283,AGRIFEED!E:E)</f>
        <v>0</v>
      </c>
      <c r="Y283" s="12">
        <f>+SUMIF(AMIP!F:F,'ALL 2019'!C283,AMIP!E:E)</f>
        <v>0</v>
      </c>
      <c r="Z283" s="12">
        <f>+SUMIF(ISF!F:F,'ALL 2019'!C283,ISF!F:F)</f>
        <v>0</v>
      </c>
      <c r="AA283" s="12">
        <f>+SUMIF(MABEL!F:F,'ALL 2019'!C283,MABEL!E:E)</f>
        <v>122000</v>
      </c>
      <c r="AB283" s="124">
        <f>+SUMIF(DISCOI!G:G,'ALL 2019'!C283,DISCOI!F:F)</f>
        <v>0</v>
      </c>
      <c r="AC283" s="12">
        <f>+SUMIF(NMP!F:F,'ALL 2019'!C283,NMP!E:E)</f>
        <v>0</v>
      </c>
      <c r="AD283" s="12">
        <f>+SUMIF('AMCHO '!F:F,'ALL 2019'!C283,'AMCHO '!E:E)</f>
        <v>0</v>
      </c>
      <c r="AE283" s="12">
        <f>SUMIF(CONFORTIS!G:G,'ALL 2019'!C283,CONFORTIS!F:F)</f>
        <v>0</v>
      </c>
      <c r="AF283" s="12">
        <f>+SUMIF('IRS IMMO'!G:G,'ALL 2019'!C283,'IRS IMMO'!F:F)</f>
        <v>0</v>
      </c>
      <c r="AG283" s="12">
        <f>SUMIF('United Malagasy'!F:F,'ALL 2019'!C283,'United Malagasy'!E:E)</f>
        <v>0</v>
      </c>
      <c r="AH283" s="12">
        <f>+SUMIF(AGRIVETAM!F:F,'ALL 2019'!C283,AGRIVETAM!E:E)</f>
        <v>0</v>
      </c>
      <c r="AI283" s="12">
        <f>+SUMIF(EUROPAINTS!F:F,'ALL 2019'!C283,EUROPAINTS!E:E)</f>
        <v>0</v>
      </c>
      <c r="AJ283" s="12">
        <f>SUMIF('CSS SAKAY'!F:F,'ALL 2019'!C283,'CSS SAKAY'!E:E)</f>
        <v>0</v>
      </c>
      <c r="AK283" s="77">
        <f>+SUMIF(AGRIMA!F:F,'ALL 2019'!C283,AGRIMA!E:E)</f>
        <v>0</v>
      </c>
      <c r="AL283" s="12">
        <f>+SUMIF(FERRIS!H:H,'ALL 2019'!C283,FERRIS!G:G)</f>
        <v>0</v>
      </c>
      <c r="AM283" s="12">
        <f>SUMIF(SEM!F:F,'ALL 2019'!C283,SEM!E:E)</f>
        <v>0</v>
      </c>
      <c r="AN283" s="12">
        <f>+SUMIF(Madatrade!F:F,'ALL 2019'!C283,Madatrade!E:E)</f>
        <v>0</v>
      </c>
      <c r="AO283" s="12">
        <f>+SUMIF('FIRST INVESTISSEMENT'!G:G,'ALL 2019'!C283,'FIRST INVESTISSEMENT'!F:F)</f>
        <v>0</v>
      </c>
    </row>
    <row r="284" spans="1:41" x14ac:dyDescent="0.25">
      <c r="A284" t="str">
        <f t="shared" si="9"/>
        <v>6</v>
      </c>
      <c r="B284" t="str">
        <f t="shared" si="10"/>
        <v>635</v>
      </c>
      <c r="C284" s="23">
        <v>63503000</v>
      </c>
      <c r="D284" s="23" t="s">
        <v>3274</v>
      </c>
      <c r="E284" s="24" t="s">
        <v>213</v>
      </c>
      <c r="F284" s="77">
        <v>185000</v>
      </c>
      <c r="G284" s="77">
        <f>+SUMIF(AGRICORP!I:I,C284,AGRICORP!F:F)</f>
        <v>0</v>
      </c>
      <c r="H284" s="77">
        <f>+SUMIF(SMTP!D:D,'ALL 2019'!C284,SMTP!H:H)</f>
        <v>687800</v>
      </c>
      <c r="I284" s="77">
        <f>SUMIF(AGRIVET!G:G,C284,AGRIVET!F:F)</f>
        <v>619000</v>
      </c>
      <c r="J284" s="77">
        <f>+SUMIF(AGRIVAL!G:G,'ALL 2019'!C284,AGRIVAL!F:F)</f>
        <v>0</v>
      </c>
      <c r="K284" s="77">
        <f>+SUMIF(AGRIKOBA!G:G,'ALL 2019'!C284,AGRIKOBA!F:F)</f>
        <v>57000</v>
      </c>
      <c r="L284" s="77">
        <f>+SUMIF(LMOI!F:F,'ALL 2019'!C284,LMOI!E:E)</f>
        <v>40000</v>
      </c>
      <c r="M284" s="12">
        <f>+SUMIF(TARTINE!G:G,'ALL 2019'!C284,TARTINE!F:F)</f>
        <v>0</v>
      </c>
      <c r="N284" s="12">
        <f>+SUMIF(IDF!F:F,'ALL 2019'!C284,IDF!E:E)</f>
        <v>40000</v>
      </c>
      <c r="O284" s="12">
        <f>+SUMIF(RYA!G:G,C284,RYA!F:F)</f>
        <v>0</v>
      </c>
      <c r="P284" s="12">
        <f>+SUMIF('SCI NOAH'!G:G,'ALL 2019'!C284,'SCI NOAH'!F:F)</f>
        <v>0</v>
      </c>
      <c r="Q284" s="12">
        <f>+SUMIF(SIM!F:F,'ALL 2019'!C284,SIM!E:E)</f>
        <v>0</v>
      </c>
      <c r="R284" s="147">
        <f>SUMIF('First Energy'!F:F,C284,'First Energy'!I:I)</f>
        <v>497000</v>
      </c>
      <c r="S284" s="147">
        <f>SUMIF('ID Motors'!G:G,C284,'ID Motors'!J:J)</f>
        <v>22550000</v>
      </c>
      <c r="T284" s="12">
        <f>+SUMIF('ID RENTAL'!G:G,'ALL 2019'!C284,'ID RENTAL'!F:F)</f>
        <v>0</v>
      </c>
      <c r="U284" s="124">
        <f>+SUMIF('MCM '!G:G,'ALL 2019'!C284,'MCM '!F:F)</f>
        <v>636800</v>
      </c>
      <c r="V284" s="77">
        <f>+SUMIF(AGRIMOTORS!G:G,C284,AGRIMOTORS!F:F)</f>
        <v>0</v>
      </c>
      <c r="W284" s="12">
        <f>+SUMIF(BOVIMA!F:F,'ALL 2019'!C284,BOVIMA!E:E)</f>
        <v>357600</v>
      </c>
      <c r="X284" s="12">
        <f>+SUMIF(AGRIFEED!F:F,'ALL 2019'!C284,AGRIFEED!E:E)</f>
        <v>30000</v>
      </c>
      <c r="Y284" s="12">
        <f>+SUMIF(AMIP!F:F,'ALL 2019'!C284,AMIP!E:E)</f>
        <v>0</v>
      </c>
      <c r="Z284" s="12">
        <f>+SUMIF(ISF!F:F,'ALL 2019'!C284,ISF!F:F)</f>
        <v>0</v>
      </c>
      <c r="AA284" s="12">
        <f>+SUMIF(MABEL!F:F,'ALL 2019'!C284,MABEL!E:E)</f>
        <v>0</v>
      </c>
      <c r="AB284" s="124">
        <f>+SUMIF(DISCOI!G:G,'ALL 2019'!C284,DISCOI!F:F)</f>
        <v>2000</v>
      </c>
      <c r="AC284" s="12">
        <f>+SUMIF(NMP!F:F,'ALL 2019'!C284,NMP!E:E)</f>
        <v>0</v>
      </c>
      <c r="AD284" s="12">
        <f>+SUMIF('AMCHO '!F:F,'ALL 2019'!C284,'AMCHO '!E:E)</f>
        <v>0</v>
      </c>
      <c r="AE284" s="12">
        <f>SUMIF(CONFORTIS!G:G,'ALL 2019'!C284,CONFORTIS!F:F)</f>
        <v>0</v>
      </c>
      <c r="AF284" s="12">
        <f>+SUMIF('IRS IMMO'!G:G,'ALL 2019'!C284,'IRS IMMO'!F:F)</f>
        <v>0</v>
      </c>
      <c r="AG284" s="12">
        <f>SUMIF('United Malagasy'!F:F,'ALL 2019'!C284,'United Malagasy'!E:E)</f>
        <v>0</v>
      </c>
      <c r="AH284" s="12">
        <f>+SUMIF(AGRIVETAM!F:F,'ALL 2019'!C284,AGRIVETAM!E:E)</f>
        <v>386000</v>
      </c>
      <c r="AI284" s="12">
        <f>+SUMIF(EUROPAINTS!F:F,'ALL 2019'!C284,EUROPAINTS!E:E)</f>
        <v>35000</v>
      </c>
      <c r="AJ284" s="12">
        <f>SUMIF('CSS SAKAY'!F:F,'ALL 2019'!C284,'CSS SAKAY'!E:E)</f>
        <v>0</v>
      </c>
      <c r="AK284" s="77">
        <f>+SUMIF(AGRIMA!F:F,'ALL 2019'!C284,AGRIMA!E:E)</f>
        <v>0</v>
      </c>
      <c r="AL284" s="12">
        <f>+SUMIF(FERRIS!H:H,'ALL 2019'!C284,FERRIS!G:G)</f>
        <v>3517300</v>
      </c>
      <c r="AM284" s="12">
        <f>SUMIF(SEM!F:F,'ALL 2019'!C284,SEM!E:E)</f>
        <v>0</v>
      </c>
      <c r="AN284" s="12">
        <f>+SUMIF(Madatrade!F:F,'ALL 2019'!C284,Madatrade!E:E)</f>
        <v>0</v>
      </c>
      <c r="AO284" s="12">
        <f>+SUMIF('FIRST INVESTISSEMENT'!G:G,'ALL 2019'!C284,'FIRST INVESTISSEMENT'!F:F)</f>
        <v>0</v>
      </c>
    </row>
    <row r="285" spans="1:41" x14ac:dyDescent="0.25">
      <c r="A285" t="str">
        <f t="shared" si="9"/>
        <v>6</v>
      </c>
      <c r="B285" t="str">
        <f t="shared" si="10"/>
        <v>635</v>
      </c>
      <c r="C285" s="23">
        <v>63504000</v>
      </c>
      <c r="D285" s="23" t="s">
        <v>3274</v>
      </c>
      <c r="E285" s="24" t="s">
        <v>472</v>
      </c>
      <c r="F285" s="77">
        <v>34342221.299999997</v>
      </c>
      <c r="G285" s="77">
        <f>+SUMIF(AGRICORP!I:I,C285,AGRICORP!F:F)</f>
        <v>0</v>
      </c>
      <c r="H285" s="77">
        <f>+SUMIF(SMTP!D:D,'ALL 2019'!C285,SMTP!H:H)</f>
        <v>15499457</v>
      </c>
      <c r="I285" s="77">
        <f>SUMIF(AGRIVET!G:G,C285,AGRIVET!F:F)</f>
        <v>54528639.649999999</v>
      </c>
      <c r="J285" s="77">
        <f>+SUMIF(AGRIVAL!G:G,'ALL 2019'!C285,AGRIVAL!F:F)</f>
        <v>2299368.42</v>
      </c>
      <c r="K285" s="77">
        <f>+SUMIF(AGRIKOBA!G:G,'ALL 2019'!C285,AGRIKOBA!F:F)</f>
        <v>2140033.33</v>
      </c>
      <c r="L285" s="77">
        <f>+SUMIF(LMOI!F:F,'ALL 2019'!C285,LMOI!E:E)</f>
        <v>11753697.85</v>
      </c>
      <c r="M285" s="12">
        <f>+SUMIF(TARTINE!G:G,'ALL 2019'!C285,TARTINE!F:F)</f>
        <v>0</v>
      </c>
      <c r="N285" s="12">
        <f>+SUMIF(IDF!F:F,'ALL 2019'!C285,IDF!E:E)</f>
        <v>4296700.01</v>
      </c>
      <c r="O285" s="12">
        <f>+SUMIF(RYA!G:G,C285,RYA!F:F)</f>
        <v>2328000</v>
      </c>
      <c r="P285" s="12">
        <f>+SUMIF('SCI NOAH'!G:G,'ALL 2019'!C285,'SCI NOAH'!F:F)</f>
        <v>300000</v>
      </c>
      <c r="Q285" s="12">
        <f>+SUMIF(SIM!F:F,'ALL 2019'!C285,SIM!E:E)</f>
        <v>12000</v>
      </c>
      <c r="R285" s="147">
        <f>SUMIF('First Energy'!F:F,C285,'First Energy'!I:I)</f>
        <v>17726925.800000001</v>
      </c>
      <c r="S285" s="147">
        <f>SUMIF('ID Motors'!G:G,C285,'ID Motors'!J:J)</f>
        <v>91489043.849999994</v>
      </c>
      <c r="T285" s="12">
        <f>+SUMIF('ID RENTAL'!G:G,'ALL 2019'!C285,'ID RENTAL'!F:F)</f>
        <v>0</v>
      </c>
      <c r="U285" s="124">
        <f>+SUMIF('MCM '!G:G,'ALL 2019'!C285,'MCM '!F:F)</f>
        <v>4256558.67</v>
      </c>
      <c r="V285" s="77">
        <f>+SUMIF(AGRIMOTORS!G:G,C285,AGRIMOTORS!F:F)</f>
        <v>0</v>
      </c>
      <c r="W285" s="12">
        <f>+SUMIF(BOVIMA!F:F,'ALL 2019'!C285,BOVIMA!E:E)</f>
        <v>9157177</v>
      </c>
      <c r="X285" s="12">
        <f>+SUMIF(AGRIFEED!F:F,'ALL 2019'!C285,AGRIFEED!E:E)</f>
        <v>1041900</v>
      </c>
      <c r="Y285" s="12">
        <f>+SUMIF(AMIP!F:F,'ALL 2019'!C285,AMIP!E:E)</f>
        <v>0</v>
      </c>
      <c r="Z285" s="12">
        <f>+SUMIF(ISF!F:F,'ALL 2019'!C285,ISF!F:F)</f>
        <v>0</v>
      </c>
      <c r="AA285" s="12">
        <f>+SUMIF(MABEL!F:F,'ALL 2019'!C285,MABEL!E:E)</f>
        <v>125000</v>
      </c>
      <c r="AB285" s="124">
        <f>+SUMIF(DISCOI!G:G,'ALL 2019'!C285,DISCOI!F:F)</f>
        <v>10576150</v>
      </c>
      <c r="AC285" s="12">
        <f>+SUMIF(NMP!F:F,'ALL 2019'!C285,NMP!E:E)</f>
        <v>94900</v>
      </c>
      <c r="AD285" s="12">
        <f>+SUMIF('AMCHO '!F:F,'ALL 2019'!C285,'AMCHO '!E:E)</f>
        <v>2568800</v>
      </c>
      <c r="AE285" s="12">
        <f>SUMIF(CONFORTIS!G:G,'ALL 2019'!C285,CONFORTIS!F:F)</f>
        <v>0</v>
      </c>
      <c r="AF285" s="12">
        <f>+SUMIF('IRS IMMO'!G:G,'ALL 2019'!C285,'IRS IMMO'!F:F)</f>
        <v>0</v>
      </c>
      <c r="AG285" s="12">
        <f>SUMIF('United Malagasy'!F:F,'ALL 2019'!C285,'United Malagasy'!E:E)</f>
        <v>1589522.43</v>
      </c>
      <c r="AH285" s="12">
        <f>+SUMIF(AGRIVETAM!F:F,'ALL 2019'!C285,AGRIVETAM!E:E)</f>
        <v>0</v>
      </c>
      <c r="AI285" s="12">
        <f>+SUMIF(EUROPAINTS!F:F,'ALL 2019'!C285,EUROPAINTS!E:E)</f>
        <v>371000</v>
      </c>
      <c r="AJ285" s="12">
        <f>SUMIF('CSS SAKAY'!F:F,'ALL 2019'!C285,'CSS SAKAY'!E:E)</f>
        <v>1647406</v>
      </c>
      <c r="AK285" s="77">
        <f>+SUMIF(AGRIMA!F:F,'ALL 2019'!C285,AGRIMA!E:E)</f>
        <v>3462000</v>
      </c>
      <c r="AL285" s="12">
        <f>+SUMIF(FERRIS!H:H,'ALL 2019'!C285,FERRIS!G:G)</f>
        <v>24044542.350000001</v>
      </c>
      <c r="AM285" s="12">
        <f>SUMIF(SEM!F:F,'ALL 2019'!C285,SEM!E:E)</f>
        <v>14296850</v>
      </c>
      <c r="AN285" s="12">
        <f>+SUMIF(Madatrade!F:F,'ALL 2019'!C285,Madatrade!E:E)</f>
        <v>385845000</v>
      </c>
      <c r="AO285" s="12">
        <f>+SUMIF('FIRST INVESTISSEMENT'!G:G,'ALL 2019'!C285,'FIRST INVESTISSEMENT'!F:F)</f>
        <v>0</v>
      </c>
    </row>
    <row r="286" spans="1:41" x14ac:dyDescent="0.25">
      <c r="A286" t="str">
        <f t="shared" si="9"/>
        <v>6</v>
      </c>
      <c r="B286" t="str">
        <f t="shared" si="10"/>
        <v>635</v>
      </c>
      <c r="C286" s="23">
        <v>63506000</v>
      </c>
      <c r="D286" s="23" t="s">
        <v>3274</v>
      </c>
      <c r="E286" s="24" t="s">
        <v>474</v>
      </c>
      <c r="F286" s="77">
        <v>329500.34999999998</v>
      </c>
      <c r="G286" s="77">
        <f>+SUMIF(AGRICORP!I:I,C286,AGRICORP!F:F)</f>
        <v>0</v>
      </c>
      <c r="H286" s="77">
        <f>+SUMIF(SMTP!D:D,'ALL 2019'!C286,SMTP!H:H)</f>
        <v>13632524.8616</v>
      </c>
      <c r="I286" s="77">
        <f>SUMIF(AGRIVET!G:G,C286,AGRIVET!F:F)</f>
        <v>0</v>
      </c>
      <c r="J286" s="77">
        <f>+SUMIF(AGRIVAL!G:G,'ALL 2019'!C286,AGRIVAL!F:F)</f>
        <v>43877204.670000002</v>
      </c>
      <c r="K286" s="77">
        <f>+SUMIF(AGRIKOBA!G:G,'ALL 2019'!C286,AGRIKOBA!F:F)</f>
        <v>0</v>
      </c>
      <c r="L286" s="77">
        <f>+SUMIF(LMOI!F:F,'ALL 2019'!C286,LMOI!E:E)</f>
        <v>0</v>
      </c>
      <c r="M286" s="12">
        <f>+SUMIF(TARTINE!G:G,'ALL 2019'!C286,TARTINE!F:F)</f>
        <v>0</v>
      </c>
      <c r="N286" s="12">
        <f>+SUMIF(IDF!F:F,'ALL 2019'!C286,IDF!E:E)</f>
        <v>76000</v>
      </c>
      <c r="O286" s="12">
        <f>+SUMIF(RYA!G:G,C286,RYA!F:F)</f>
        <v>0</v>
      </c>
      <c r="P286" s="12">
        <f>+SUMIF('SCI NOAH'!G:G,'ALL 2019'!C286,'SCI NOAH'!F:F)</f>
        <v>0</v>
      </c>
      <c r="Q286" s="12">
        <f>+SUMIF(SIM!F:F,'ALL 2019'!C286,SIM!E:E)</f>
        <v>10000</v>
      </c>
      <c r="R286" s="147">
        <f>SUMIF('First Energy'!F:F,C286,'First Energy'!I:I)</f>
        <v>432487</v>
      </c>
      <c r="S286" s="147">
        <f>SUMIF('ID Motors'!G:G,C286,'ID Motors'!J:J)</f>
        <v>0</v>
      </c>
      <c r="T286" s="12">
        <f>+SUMIF('ID RENTAL'!G:G,'ALL 2019'!C286,'ID RENTAL'!F:F)</f>
        <v>0</v>
      </c>
      <c r="U286" s="124">
        <f>+SUMIF('MCM '!G:G,'ALL 2019'!C286,'MCM '!F:F)</f>
        <v>0</v>
      </c>
      <c r="V286" s="77">
        <f>+SUMIF(AGRIMOTORS!G:G,C286,AGRIMOTORS!F:F)</f>
        <v>106400</v>
      </c>
      <c r="W286" s="12">
        <f>+SUMIF(BOVIMA!F:F,'ALL 2019'!C286,BOVIMA!E:E)</f>
        <v>0</v>
      </c>
      <c r="X286" s="12">
        <f>+SUMIF(AGRIFEED!F:F,'ALL 2019'!C286,AGRIFEED!E:E)</f>
        <v>0</v>
      </c>
      <c r="Y286" s="12">
        <f>+SUMIF(AMIP!F:F,'ALL 2019'!C286,AMIP!E:E)</f>
        <v>0</v>
      </c>
      <c r="Z286" s="12">
        <f>+SUMIF(ISF!F:F,'ALL 2019'!C286,ISF!F:F)</f>
        <v>0</v>
      </c>
      <c r="AA286" s="12">
        <f>+SUMIF(MABEL!F:F,'ALL 2019'!C286,MABEL!E:E)</f>
        <v>0</v>
      </c>
      <c r="AB286" s="124">
        <f>+SUMIF(DISCOI!G:G,'ALL 2019'!C286,DISCOI!F:F)</f>
        <v>0</v>
      </c>
      <c r="AC286" s="12">
        <f>+SUMIF(NMP!F:F,'ALL 2019'!C286,NMP!E:E)</f>
        <v>0</v>
      </c>
      <c r="AD286" s="12">
        <f>+SUMIF('AMCHO '!F:F,'ALL 2019'!C286,'AMCHO '!E:E)</f>
        <v>0</v>
      </c>
      <c r="AE286" s="12">
        <f>SUMIF(CONFORTIS!G:G,'ALL 2019'!C286,CONFORTIS!F:F)</f>
        <v>4000</v>
      </c>
      <c r="AF286" s="12">
        <f>+SUMIF('IRS IMMO'!G:G,'ALL 2019'!C286,'IRS IMMO'!F:F)</f>
        <v>0</v>
      </c>
      <c r="AG286" s="12">
        <f>SUMIF('United Malagasy'!F:F,'ALL 2019'!C286,'United Malagasy'!E:E)</f>
        <v>0</v>
      </c>
      <c r="AH286" s="12">
        <f>+SUMIF(AGRIVETAM!F:F,'ALL 2019'!C286,AGRIVETAM!E:E)</f>
        <v>1504968</v>
      </c>
      <c r="AI286" s="12">
        <f>+SUMIF(EUROPAINTS!F:F,'ALL 2019'!C286,EUROPAINTS!E:E)</f>
        <v>3273114</v>
      </c>
      <c r="AJ286" s="12">
        <f>SUMIF('CSS SAKAY'!F:F,'ALL 2019'!C286,'CSS SAKAY'!E:E)</f>
        <v>0</v>
      </c>
      <c r="AK286" s="77">
        <f>+SUMIF(AGRIMA!F:F,'ALL 2019'!C286,AGRIMA!E:E)</f>
        <v>72000</v>
      </c>
      <c r="AL286" s="12">
        <f>+SUMIF(FERRIS!H:H,'ALL 2019'!C286,FERRIS!G:G)</f>
        <v>5605980</v>
      </c>
      <c r="AM286" s="12">
        <f>SUMIF(SEM!F:F,'ALL 2019'!C286,SEM!E:E)</f>
        <v>0</v>
      </c>
      <c r="AN286" s="12">
        <f>+SUMIF(Madatrade!F:F,'ALL 2019'!C286,Madatrade!E:E)</f>
        <v>0</v>
      </c>
      <c r="AO286" s="12">
        <f>+SUMIF('FIRST INVESTISSEMENT'!G:G,'ALL 2019'!C286,'FIRST INVESTISSEMENT'!F:F)</f>
        <v>0</v>
      </c>
    </row>
    <row r="287" spans="1:41" x14ac:dyDescent="0.25">
      <c r="A287" t="str">
        <f t="shared" si="9"/>
        <v>6</v>
      </c>
      <c r="B287" t="str">
        <f t="shared" si="10"/>
        <v>635</v>
      </c>
      <c r="C287" s="18">
        <v>63507000</v>
      </c>
      <c r="D287" s="23" t="s">
        <v>3274</v>
      </c>
      <c r="E287" s="24" t="s">
        <v>475</v>
      </c>
      <c r="F287" s="77">
        <v>486216340.91000003</v>
      </c>
      <c r="G287" s="77">
        <f>+SUMIF(AGRICORP!I:I,C287,AGRICORP!F:F)</f>
        <v>0</v>
      </c>
      <c r="H287" s="77">
        <f>+SUMIF(SMTP!D:D,'ALL 2019'!C287,SMTP!H:H)</f>
        <v>0</v>
      </c>
      <c r="I287" s="77">
        <f>SUMIF(AGRIVET!G:G,C287,AGRIVET!F:F)</f>
        <v>814930170.88999999</v>
      </c>
      <c r="J287" s="77">
        <f>+SUMIF(AGRIVAL!G:G,'ALL 2019'!C287,AGRIVAL!F:F)</f>
        <v>1128843267.01</v>
      </c>
      <c r="K287" s="77">
        <f>+SUMIF(AGRIKOBA!G:G,'ALL 2019'!C287,AGRIKOBA!F:F)</f>
        <v>0</v>
      </c>
      <c r="L287" s="77">
        <f>+SUMIF(LMOI!F:F,'ALL 2019'!C287,LMOI!E:E)</f>
        <v>0</v>
      </c>
      <c r="M287" s="12">
        <f>+SUMIF(TARTINE!G:G,'ALL 2019'!C287,TARTINE!F:F)</f>
        <v>0</v>
      </c>
      <c r="N287" s="12">
        <f>+SUMIF(IDF!F:F,'ALL 2019'!C287,IDF!E:E)</f>
        <v>0</v>
      </c>
      <c r="O287" s="12">
        <f>+SUMIF(RYA!G:G,C287,RYA!F:F)</f>
        <v>965460</v>
      </c>
      <c r="P287" s="12">
        <f>+SUMIF('SCI NOAH'!G:G,'ALL 2019'!C287,'SCI NOAH'!F:F)</f>
        <v>0</v>
      </c>
      <c r="Q287" s="12">
        <f>+SUMIF(SIM!F:F,'ALL 2019'!C287,SIM!E:E)</f>
        <v>0</v>
      </c>
      <c r="R287" s="147">
        <f>SUMIF('First Energy'!F:F,C287,'First Energy'!I:I)</f>
        <v>0</v>
      </c>
      <c r="S287" s="147">
        <f>SUMIF('ID Motors'!G:G,C287,'ID Motors'!J:J)</f>
        <v>40000</v>
      </c>
      <c r="T287" s="12">
        <f>+SUMIF('ID RENTAL'!G:G,'ALL 2019'!C287,'ID RENTAL'!F:F)</f>
        <v>0</v>
      </c>
      <c r="U287" s="124">
        <f>+SUMIF('MCM '!G:G,'ALL 2019'!C287,'MCM '!F:F)</f>
        <v>0</v>
      </c>
      <c r="V287" s="77">
        <f>+SUMIF(AGRIMOTORS!G:G,C287,AGRIMOTORS!F:F)</f>
        <v>0</v>
      </c>
      <c r="W287" s="12">
        <f>+SUMIF(BOVIMA!F:F,'ALL 2019'!C287,BOVIMA!E:E)</f>
        <v>157822</v>
      </c>
      <c r="X287" s="12">
        <f>+SUMIF(AGRIFEED!F:F,'ALL 2019'!C287,AGRIFEED!E:E)</f>
        <v>0</v>
      </c>
      <c r="Y287" s="12">
        <f>+SUMIF(AMIP!F:F,'ALL 2019'!C287,AMIP!E:E)</f>
        <v>0</v>
      </c>
      <c r="Z287" s="12">
        <f>+SUMIF(ISF!F:F,'ALL 2019'!C287,ISF!F:F)</f>
        <v>0</v>
      </c>
      <c r="AA287" s="12">
        <f>+SUMIF(MABEL!F:F,'ALL 2019'!C287,MABEL!E:E)</f>
        <v>0</v>
      </c>
      <c r="AB287" s="124">
        <f>+SUMIF(DISCOI!G:G,'ALL 2019'!C287,DISCOI!F:F)</f>
        <v>0</v>
      </c>
      <c r="AC287" s="12">
        <f>+SUMIF(NMP!F:F,'ALL 2019'!C287,NMP!E:E)</f>
        <v>0</v>
      </c>
      <c r="AD287" s="12">
        <f>+SUMIF('AMCHO '!F:F,'ALL 2019'!C287,'AMCHO '!E:E)</f>
        <v>3480737.86</v>
      </c>
      <c r="AE287" s="12">
        <f>SUMIF(CONFORTIS!G:G,'ALL 2019'!C287,CONFORTIS!F:F)</f>
        <v>0</v>
      </c>
      <c r="AF287" s="12">
        <f>+SUMIF('IRS IMMO'!G:G,'ALL 2019'!C287,'IRS IMMO'!F:F)</f>
        <v>0</v>
      </c>
      <c r="AG287" s="12">
        <f>SUMIF('United Malagasy'!F:F,'ALL 2019'!C287,'United Malagasy'!E:E)</f>
        <v>0</v>
      </c>
      <c r="AH287" s="12">
        <f>+SUMIF(AGRIVETAM!F:F,'ALL 2019'!C287,AGRIVETAM!E:E)</f>
        <v>24271898.100000001</v>
      </c>
      <c r="AI287" s="12">
        <f>+SUMIF(EUROPAINTS!F:F,'ALL 2019'!C287,EUROPAINTS!E:E)</f>
        <v>0</v>
      </c>
      <c r="AJ287" s="12">
        <f>SUMIF('CSS SAKAY'!F:F,'ALL 2019'!C287,'CSS SAKAY'!E:E)</f>
        <v>0</v>
      </c>
      <c r="AK287" s="77">
        <f>+SUMIF(AGRIMA!F:F,'ALL 2019'!C287,AGRIMA!E:E)</f>
        <v>0</v>
      </c>
      <c r="AL287" s="12">
        <f>+SUMIF(FERRIS!H:H,'ALL 2019'!C287,FERRIS!G:G)</f>
        <v>0</v>
      </c>
      <c r="AM287" s="12">
        <f>SUMIF(SEM!F:F,'ALL 2019'!C287,SEM!E:E)</f>
        <v>0</v>
      </c>
      <c r="AN287" s="12">
        <f>+SUMIF(Madatrade!F:F,'ALL 2019'!C287,Madatrade!E:E)</f>
        <v>0</v>
      </c>
      <c r="AO287" s="12">
        <f>+SUMIF('FIRST INVESTISSEMENT'!G:G,'ALL 2019'!C287,'FIRST INVESTISSEMENT'!F:F)</f>
        <v>0</v>
      </c>
    </row>
    <row r="288" spans="1:41" x14ac:dyDescent="0.25">
      <c r="A288" t="str">
        <f t="shared" si="9"/>
        <v>6</v>
      </c>
      <c r="B288" t="str">
        <f t="shared" si="10"/>
        <v>635</v>
      </c>
      <c r="C288" s="23">
        <v>63508000</v>
      </c>
      <c r="D288" s="23" t="s">
        <v>3274</v>
      </c>
      <c r="E288" s="76" t="s">
        <v>1063</v>
      </c>
      <c r="F288" s="77">
        <v>0</v>
      </c>
      <c r="G288" s="77">
        <f>+SUMIF(AGRICORP!I:I,C288,AGRICORP!F:F)</f>
        <v>0</v>
      </c>
      <c r="H288" s="77">
        <f>+SUMIF(SMTP!D:D,'ALL 2019'!C288,SMTP!H:H)</f>
        <v>0</v>
      </c>
      <c r="I288" s="77">
        <f>SUMIF(AGRIVET!G:G,C288,AGRIVET!F:F)</f>
        <v>0</v>
      </c>
      <c r="J288" s="77">
        <f>+SUMIF(AGRIVAL!G:G,'ALL 2019'!C288,AGRIVAL!F:F)</f>
        <v>231200</v>
      </c>
      <c r="K288" s="77">
        <f>+SUMIF(AGRIKOBA!G:G,'ALL 2019'!C288,AGRIKOBA!F:F)</f>
        <v>0</v>
      </c>
      <c r="L288" s="77">
        <f>+SUMIF(LMOI!F:F,'ALL 2019'!C288,LMOI!E:E)</f>
        <v>41200</v>
      </c>
      <c r="M288" s="12">
        <f>+SUMIF(TARTINE!G:G,'ALL 2019'!C288,TARTINE!F:F)</f>
        <v>0</v>
      </c>
      <c r="N288" s="12">
        <f>+SUMIF(IDF!F:F,'ALL 2019'!C288,IDF!E:E)</f>
        <v>12871653.699999999</v>
      </c>
      <c r="O288" s="12">
        <f>+SUMIF(RYA!G:G,C288,RYA!F:F)</f>
        <v>0</v>
      </c>
      <c r="P288" s="12">
        <f>+SUMIF('SCI NOAH'!G:G,'ALL 2019'!C288,'SCI NOAH'!F:F)</f>
        <v>0</v>
      </c>
      <c r="Q288" s="12">
        <f>+SUMIF(SIM!F:F,'ALL 2019'!C288,SIM!E:E)</f>
        <v>0</v>
      </c>
      <c r="R288" s="147">
        <f>SUMIF('First Energy'!F:F,C288,'First Energy'!I:I)</f>
        <v>0</v>
      </c>
      <c r="S288" s="147">
        <f>SUMIF('ID Motors'!G:G,C288,'ID Motors'!J:J)</f>
        <v>0</v>
      </c>
      <c r="T288" s="12">
        <f>+SUMIF('ID RENTAL'!G:G,'ALL 2019'!C288,'ID RENTAL'!F:F)</f>
        <v>0</v>
      </c>
      <c r="U288" s="124">
        <f>+SUMIF('MCM '!G:G,'ALL 2019'!C288,'MCM '!F:F)</f>
        <v>0</v>
      </c>
      <c r="V288" s="77">
        <f>+SUMIF(AGRIMOTORS!G:G,C288,AGRIMOTORS!F:F)</f>
        <v>0</v>
      </c>
      <c r="W288" s="12">
        <f>+SUMIF(BOVIMA!F:F,'ALL 2019'!C288,BOVIMA!E:E)</f>
        <v>0</v>
      </c>
      <c r="X288" s="12">
        <f>+SUMIF(AGRIFEED!F:F,'ALL 2019'!C288,AGRIFEED!E:E)</f>
        <v>0</v>
      </c>
      <c r="Y288" s="12">
        <f>+SUMIF(AMIP!F:F,'ALL 2019'!C288,AMIP!E:E)</f>
        <v>0</v>
      </c>
      <c r="Z288" s="12">
        <f>+SUMIF(ISF!F:F,'ALL 2019'!C288,ISF!F:F)</f>
        <v>0</v>
      </c>
      <c r="AA288" s="12">
        <f>+SUMIF(MABEL!F:F,'ALL 2019'!C288,MABEL!E:E)</f>
        <v>0</v>
      </c>
      <c r="AB288" s="124">
        <f>+SUMIF(DISCOI!G:G,'ALL 2019'!C288,DISCOI!F:F)</f>
        <v>0</v>
      </c>
      <c r="AC288" s="12">
        <f>+SUMIF(NMP!F:F,'ALL 2019'!C288,NMP!E:E)</f>
        <v>0</v>
      </c>
      <c r="AD288" s="12">
        <f>+SUMIF('AMCHO '!F:F,'ALL 2019'!C288,'AMCHO '!E:E)</f>
        <v>0</v>
      </c>
      <c r="AE288" s="12">
        <f>SUMIF(CONFORTIS!G:G,'ALL 2019'!C288,CONFORTIS!F:F)</f>
        <v>0</v>
      </c>
      <c r="AF288" s="12">
        <f>+SUMIF('IRS IMMO'!G:G,'ALL 2019'!C288,'IRS IMMO'!F:F)</f>
        <v>0</v>
      </c>
      <c r="AG288" s="12">
        <f>SUMIF('United Malagasy'!F:F,'ALL 2019'!C288,'United Malagasy'!E:E)</f>
        <v>0</v>
      </c>
      <c r="AH288" s="12">
        <f>+SUMIF(AGRIVETAM!F:F,'ALL 2019'!C288,AGRIVETAM!E:E)</f>
        <v>0</v>
      </c>
      <c r="AI288" s="12">
        <f>+SUMIF(EUROPAINTS!F:F,'ALL 2019'!C288,EUROPAINTS!E:E)</f>
        <v>0</v>
      </c>
      <c r="AJ288" s="12">
        <f>SUMIF('CSS SAKAY'!F:F,'ALL 2019'!C288,'CSS SAKAY'!E:E)</f>
        <v>0</v>
      </c>
      <c r="AK288" s="77">
        <f>+SUMIF(AGRIMA!F:F,'ALL 2019'!C288,AGRIMA!E:E)</f>
        <v>0</v>
      </c>
      <c r="AL288" s="12">
        <f>+SUMIF(FERRIS!H:H,'ALL 2019'!C288,FERRIS!G:G)</f>
        <v>0</v>
      </c>
      <c r="AM288" s="12">
        <f>SUMIF(SEM!F:F,'ALL 2019'!C288,SEM!E:E)</f>
        <v>0</v>
      </c>
      <c r="AN288" s="12">
        <f>+SUMIF(Madatrade!F:F,'ALL 2019'!C288,Madatrade!E:E)</f>
        <v>0</v>
      </c>
      <c r="AO288" s="12">
        <f>+SUMIF('FIRST INVESTISSEMENT'!G:G,'ALL 2019'!C288,'FIRST INVESTISSEMENT'!F:F)</f>
        <v>0</v>
      </c>
    </row>
    <row r="289" spans="1:41" x14ac:dyDescent="0.25">
      <c r="A289" t="str">
        <f t="shared" si="9"/>
        <v>6</v>
      </c>
      <c r="B289" t="str">
        <f t="shared" si="10"/>
        <v>641</v>
      </c>
      <c r="C289" s="23">
        <v>64101000</v>
      </c>
      <c r="D289" s="23" t="s">
        <v>3275</v>
      </c>
      <c r="E289" s="24" t="s">
        <v>216</v>
      </c>
      <c r="F289" s="77">
        <v>1359868170.3299999</v>
      </c>
      <c r="G289" s="77">
        <f>+SUMIF(AGRICORP!I:I,C289,AGRICORP!F:F)</f>
        <v>0</v>
      </c>
      <c r="H289" s="77">
        <f>+SUMIF(SMTP!D:D,'ALL 2019'!C289,SMTP!H:H)</f>
        <v>2484363450.1199999</v>
      </c>
      <c r="I289" s="77">
        <f>SUMIF(AGRIVET!G:G,C289,AGRIVET!F:F)</f>
        <v>1969453046.1499999</v>
      </c>
      <c r="J289" s="77">
        <f>+SUMIF(AGRIVAL!G:G,'ALL 2019'!C289,AGRIVAL!F:F)</f>
        <v>1125284744.23</v>
      </c>
      <c r="K289" s="77">
        <f>+SUMIF(AGRIKOBA!G:G,'ALL 2019'!C289,AGRIKOBA!F:F)</f>
        <v>320267532.44999999</v>
      </c>
      <c r="L289" s="77">
        <f>+SUMIF(LMOI!F:F,'ALL 2019'!C289,LMOI!E:E)</f>
        <v>351983916.18000001</v>
      </c>
      <c r="M289" s="12">
        <f>+SUMIF(TARTINE!G:G,'ALL 2019'!C289,TARTINE!F:F)</f>
        <v>303805719.06999999</v>
      </c>
      <c r="N289" s="12">
        <f>+SUMIF(IDF!F:F,'ALL 2019'!C289,IDF!E:E)</f>
        <v>575670376.87</v>
      </c>
      <c r="O289" s="12">
        <f>+SUMIF(RYA!G:G,C289,RYA!F:F)</f>
        <v>15549960.699999999</v>
      </c>
      <c r="P289" s="12">
        <f>+SUMIF('SCI NOAH'!G:G,'ALL 2019'!C289,'SCI NOAH'!F:F)</f>
        <v>5139161.46</v>
      </c>
      <c r="Q289" s="12">
        <f>+SUMIF(SIM!F:F,'ALL 2019'!C289,SIM!E:E)</f>
        <v>38210430.559999995</v>
      </c>
      <c r="R289" s="147">
        <f>SUMIF('First Energy'!F:F,C289,'First Energy'!I:I)</f>
        <v>605748238.87</v>
      </c>
      <c r="S289" s="147">
        <f>SUMIF('ID Motors'!G:G,C289,'ID Motors'!J:J)</f>
        <v>1045357924.39</v>
      </c>
      <c r="T289" s="12">
        <f>+SUMIF('ID RENTAL'!G:G,'ALL 2019'!C289,'ID RENTAL'!F:F)</f>
        <v>62667145.57</v>
      </c>
      <c r="U289" s="124">
        <f>+SUMIF('MCM '!G:G,'ALL 2019'!C289,'MCM '!F:F)</f>
        <v>553067832.13</v>
      </c>
      <c r="V289" s="77">
        <f>+SUMIF(AGRIMOTORS!G:G,C289,AGRIMOTORS!F:F)</f>
        <v>0</v>
      </c>
      <c r="W289" s="12">
        <f>+SUMIF(BOVIMA!F:F,'ALL 2019'!C289,BOVIMA!E:E)</f>
        <v>807134033</v>
      </c>
      <c r="X289" s="12">
        <f>+SUMIF(AGRIFEED!F:F,'ALL 2019'!C289,AGRIFEED!E:E)</f>
        <v>405730533.13999999</v>
      </c>
      <c r="Y289" s="12">
        <f>+SUMIF(AMIP!F:F,'ALL 2019'!C289,AMIP!E:E)</f>
        <v>0</v>
      </c>
      <c r="Z289" s="12">
        <f>+SUMIF(ISF!F:F,'ALL 2019'!C289,ISF!F:F)</f>
        <v>0</v>
      </c>
      <c r="AA289" s="12">
        <f>+SUMIF(MABEL!F:F,'ALL 2019'!C289,MABEL!E:E)</f>
        <v>147096025.63000005</v>
      </c>
      <c r="AB289" s="124">
        <f>+SUMIF(DISCOI!G:G,'ALL 2019'!C289,DISCOI!F:F)</f>
        <v>421608098.51999998</v>
      </c>
      <c r="AC289" s="12">
        <f>+SUMIF(NMP!F:F,'ALL 2019'!C289,NMP!E:E)</f>
        <v>11898342.880000001</v>
      </c>
      <c r="AD289" s="12">
        <f>+SUMIF('AMCHO '!F:F,'ALL 2019'!C289,'AMCHO '!E:E)</f>
        <v>251003703.88999999</v>
      </c>
      <c r="AE289" s="12">
        <f>SUMIF(CONFORTIS!G:G,'ALL 2019'!C289,CONFORTIS!F:F)</f>
        <v>0</v>
      </c>
      <c r="AF289" s="12">
        <f>+SUMIF('IRS IMMO'!G:G,'ALL 2019'!C289,'IRS IMMO'!F:F)</f>
        <v>0</v>
      </c>
      <c r="AG289" s="12">
        <f>SUMIF('United Malagasy'!F:F,'ALL 2019'!C289,'United Malagasy'!E:E)</f>
        <v>175810111.59999999</v>
      </c>
      <c r="AH289" s="12">
        <f>+SUMIF(AGRIVETAM!F:F,'ALL 2019'!C289,AGRIVETAM!E:E)</f>
        <v>89961353.370000005</v>
      </c>
      <c r="AI289" s="12">
        <f>+SUMIF(EUROPAINTS!F:F,'ALL 2019'!C289,EUROPAINTS!E:E)</f>
        <v>91996379.359999999</v>
      </c>
      <c r="AJ289" s="12">
        <f>SUMIF('CSS SAKAY'!F:F,'ALL 2019'!C289,'CSS SAKAY'!E:E)</f>
        <v>35749341.170000002</v>
      </c>
      <c r="AK289" s="77">
        <f>+SUMIF(AGRIMA!F:F,'ALL 2019'!C289,AGRIMA!E:E)</f>
        <v>16598843</v>
      </c>
      <c r="AL289" s="12">
        <f>+SUMIF(FERRIS!H:H,'ALL 2019'!C289,FERRIS!G:G)</f>
        <v>401293375.57999998</v>
      </c>
      <c r="AM289" s="12">
        <f>SUMIF(SEM!F:F,'ALL 2019'!C289,SEM!E:E)</f>
        <v>999440910.49000001</v>
      </c>
      <c r="AN289" s="12">
        <f>+SUMIF(Madatrade!F:F,'ALL 2019'!C289,Madatrade!E:E)</f>
        <v>125920897.03</v>
      </c>
      <c r="AO289" s="12">
        <f>+SUMIF('FIRST INVESTISSEMENT'!G:G,'ALL 2019'!C289,'FIRST INVESTISSEMENT'!F:F)</f>
        <v>136650686</v>
      </c>
    </row>
    <row r="290" spans="1:41" x14ac:dyDescent="0.25">
      <c r="A290" t="str">
        <f t="shared" si="9"/>
        <v>6</v>
      </c>
      <c r="B290" t="str">
        <f t="shared" si="10"/>
        <v>645</v>
      </c>
      <c r="C290" s="23">
        <v>64501000</v>
      </c>
      <c r="D290" s="23" t="s">
        <v>3275</v>
      </c>
      <c r="E290" s="24" t="s">
        <v>483</v>
      </c>
      <c r="F290" s="77">
        <v>141294235.03</v>
      </c>
      <c r="G290" s="77">
        <f>+SUMIF(AGRICORP!I:I,C290,AGRICORP!F:F)</f>
        <v>0</v>
      </c>
      <c r="H290" s="77">
        <f>+SUMIF(SMTP!D:D,'ALL 2019'!C290,SMTP!H:H)</f>
        <v>380685920.02999997</v>
      </c>
      <c r="I290" s="77">
        <f>SUMIF(AGRIVET!G:G,C290,AGRIVET!F:F)</f>
        <v>237914661.71999997</v>
      </c>
      <c r="J290" s="77">
        <f>+SUMIF(AGRIVAL!G:G,'ALL 2019'!C290,AGRIVAL!F:F)</f>
        <v>131669068.05</v>
      </c>
      <c r="K290" s="77">
        <f>+SUMIF(AGRIKOBA!G:G,'ALL 2019'!C290,AGRIKOBA!F:F)</f>
        <v>34563881.560000002</v>
      </c>
      <c r="L290" s="77">
        <f>+SUMIF(LMOI!F:F,'ALL 2019'!C290,LMOI!E:E)</f>
        <v>24264647.66</v>
      </c>
      <c r="M290" s="12">
        <f>+SUMIF(TARTINE!G:G,'ALL 2019'!C290,TARTINE!F:F)</f>
        <v>25969312.220000003</v>
      </c>
      <c r="N290" s="12">
        <f>+SUMIF(IDF!F:F,'ALL 2019'!C290,IDF!E:E)</f>
        <v>58708832.569999993</v>
      </c>
      <c r="O290" s="12">
        <f>+SUMIF(RYA!G:G,C290,RYA!F:F)</f>
        <v>2954491.68</v>
      </c>
      <c r="P290" s="12">
        <f>+SUMIF('SCI NOAH'!G:G,'ALL 2019'!C290,'SCI NOAH'!F:F)</f>
        <v>976440.78</v>
      </c>
      <c r="Q290" s="12">
        <f>+SUMIF(SIM!F:F,'ALL 2019'!C290,SIM!E:E)</f>
        <v>6070260.0099999998</v>
      </c>
      <c r="R290" s="147">
        <f>SUMIF('First Energy'!F:F,C290,'First Energy'!I:I)</f>
        <v>58272099.600000001</v>
      </c>
      <c r="S290" s="147">
        <f>SUMIF('ID Motors'!G:G,C290,'ID Motors'!J:J)</f>
        <v>97632096.510000005</v>
      </c>
      <c r="T290" s="12">
        <f>+SUMIF('ID RENTAL'!G:G,'ALL 2019'!C290,'ID RENTAL'!F:F)</f>
        <v>7365406.75</v>
      </c>
      <c r="U290" s="124">
        <f>+SUMIF('MCM '!G:G,'ALL 2019'!C290,'MCM '!F:F)</f>
        <v>56568509.539999999</v>
      </c>
      <c r="V290" s="77">
        <f>+SUMIF(AGRIMOTORS!G:G,C290,AGRIMOTORS!F:F)</f>
        <v>0</v>
      </c>
      <c r="W290" s="12">
        <f>+SUMIF(BOVIMA!F:F,'ALL 2019'!C290,BOVIMA!E:E)</f>
        <v>105333129</v>
      </c>
      <c r="X290" s="12">
        <f>+SUMIF(AGRIFEED!F:F,'ALL 2019'!C290,AGRIFEED!E:E)</f>
        <v>45643397.149999999</v>
      </c>
      <c r="Y290" s="12">
        <f>+SUMIF(AMIP!F:F,'ALL 2019'!C290,AMIP!E:E)</f>
        <v>0</v>
      </c>
      <c r="Z290" s="12">
        <f>+SUMIF(ISF!F:F,'ALL 2019'!C290,ISF!F:F)</f>
        <v>0</v>
      </c>
      <c r="AA290" s="12">
        <f>+SUMIF(MABEL!F:F,'ALL 2019'!C290,MABEL!E:E)</f>
        <v>16707197.960000001</v>
      </c>
      <c r="AB290" s="124">
        <f>+SUMIF(DISCOI!G:G,'ALL 2019'!C290,DISCOI!F:F)</f>
        <v>52905733.5</v>
      </c>
      <c r="AC290" s="12">
        <f>+SUMIF(NMP!F:F,'ALL 2019'!C290,NMP!E:E)</f>
        <v>2038057.04</v>
      </c>
      <c r="AD290" s="12">
        <f>+SUMIF('AMCHO '!F:F,'ALL 2019'!C290,'AMCHO '!E:E)</f>
        <v>33001488.829999998</v>
      </c>
      <c r="AE290" s="12">
        <f>SUMIF(CONFORTIS!G:G,'ALL 2019'!C290,CONFORTIS!F:F)</f>
        <v>0</v>
      </c>
      <c r="AF290" s="12">
        <f>+SUMIF('IRS IMMO'!G:G,'ALL 2019'!C290,'IRS IMMO'!F:F)</f>
        <v>0</v>
      </c>
      <c r="AG290" s="12">
        <f>SUMIF('United Malagasy'!F:F,'ALL 2019'!C290,'United Malagasy'!E:E)</f>
        <v>23831098.930000003</v>
      </c>
      <c r="AH290" s="12">
        <f>+SUMIF(AGRIVETAM!F:F,'ALL 2019'!C290,AGRIVETAM!E:E)</f>
        <v>16602586.779999999</v>
      </c>
      <c r="AI290" s="12">
        <f>+SUMIF(EUROPAINTS!F:F,'ALL 2019'!C290,EUROPAINTS!E:E)</f>
        <v>11541750.220000001</v>
      </c>
      <c r="AJ290" s="12">
        <f>SUMIF('CSS SAKAY'!F:F,'ALL 2019'!C290,'CSS SAKAY'!E:E)</f>
        <v>3764095.37</v>
      </c>
      <c r="AK290" s="77">
        <f>+SUMIF(AGRIMA!F:F,'ALL 2019'!C290,AGRIMA!E:E)</f>
        <v>3066204.99</v>
      </c>
      <c r="AL290" s="12">
        <f>+SUMIF(FERRIS!H:H,'ALL 2019'!C290,FERRIS!G:G)</f>
        <v>30412824.920000002</v>
      </c>
      <c r="AM290" s="12">
        <f>SUMIF(SEM!F:F,'ALL 2019'!C290,SEM!E:E)</f>
        <v>143879142.61000001</v>
      </c>
      <c r="AN290" s="12">
        <f>+SUMIF(Madatrade!F:F,'ALL 2019'!C290,Madatrade!E:E)</f>
        <v>23301429.960000001</v>
      </c>
      <c r="AO290" s="12">
        <f>+SUMIF('FIRST INVESTISSEMENT'!G:G,'ALL 2019'!C290,'FIRST INVESTISSEMENT'!F:F)</f>
        <v>5846117.29</v>
      </c>
    </row>
    <row r="291" spans="1:41" x14ac:dyDescent="0.25">
      <c r="A291" t="str">
        <f t="shared" si="9"/>
        <v>6</v>
      </c>
      <c r="B291" t="str">
        <f t="shared" si="10"/>
        <v>647</v>
      </c>
      <c r="C291" s="60">
        <v>64700000</v>
      </c>
      <c r="D291" s="23" t="s">
        <v>3275</v>
      </c>
      <c r="E291" s="24" t="s">
        <v>223</v>
      </c>
      <c r="F291" s="77">
        <v>240000</v>
      </c>
      <c r="G291" s="77">
        <f>+SUMIF(AGRICORP!I:I,C291,AGRICORP!F:F)</f>
        <v>0</v>
      </c>
      <c r="H291" s="77">
        <f>+SUMIF(SMTP!D:D,'ALL 2019'!C291,SMTP!H:H)</f>
        <v>1061280</v>
      </c>
      <c r="I291" s="77">
        <f>SUMIF(AGRIVET!G:G,C291,AGRIVET!F:F)</f>
        <v>200000</v>
      </c>
      <c r="J291" s="77">
        <f>+SUMIF(AGRIVAL!G:G,'ALL 2019'!C291,AGRIVAL!F:F)</f>
        <v>120000</v>
      </c>
      <c r="K291" s="77">
        <f>+SUMIF(AGRIKOBA!G:G,'ALL 2019'!C291,AGRIKOBA!F:F)</f>
        <v>0</v>
      </c>
      <c r="L291" s="77">
        <f>+SUMIF(LMOI!F:F,'ALL 2019'!C291,LMOI!E:E)</f>
        <v>0</v>
      </c>
      <c r="M291" s="12">
        <f>+SUMIF(TARTINE!G:G,'ALL 2019'!C291,TARTINE!F:F)</f>
        <v>0</v>
      </c>
      <c r="N291" s="12">
        <f>+SUMIF(IDF!F:F,'ALL 2019'!C291,IDF!E:E)</f>
        <v>0</v>
      </c>
      <c r="O291" s="12">
        <f>+SUMIF(RYA!G:G,C291,RYA!F:F)</f>
        <v>0</v>
      </c>
      <c r="P291" s="12">
        <f>+SUMIF('SCI NOAH'!G:G,'ALL 2019'!C291,'SCI NOAH'!F:F)</f>
        <v>0</v>
      </c>
      <c r="Q291" s="12">
        <f>+SUMIF(SIM!F:F,'ALL 2019'!C291,SIM!E:E)</f>
        <v>0</v>
      </c>
      <c r="R291" s="147">
        <f>SUMIF('First Energy'!F:F,C291,'First Energy'!I:I)</f>
        <v>20000</v>
      </c>
      <c r="S291" s="147">
        <f>SUMIF('ID Motors'!G:G,C291,'ID Motors'!J:J)</f>
        <v>120000</v>
      </c>
      <c r="T291" s="12">
        <f>+SUMIF('ID RENTAL'!G:G,'ALL 2019'!C291,'ID RENTAL'!F:F)</f>
        <v>0</v>
      </c>
      <c r="U291" s="124">
        <f>+SUMIF('MCM '!G:G,'ALL 2019'!C291,'MCM '!F:F)</f>
        <v>0</v>
      </c>
      <c r="V291" s="77">
        <f>+SUMIF(AGRIMOTORS!G:G,C291,AGRIMOTORS!F:F)</f>
        <v>0</v>
      </c>
      <c r="W291" s="12">
        <f>+SUMIF(BOVIMA!F:F,'ALL 2019'!C291,BOVIMA!E:E)</f>
        <v>200000</v>
      </c>
      <c r="X291" s="12">
        <f>+SUMIF(AGRIFEED!F:F,'ALL 2019'!C291,AGRIFEED!E:E)</f>
        <v>0</v>
      </c>
      <c r="Y291" s="12">
        <f>+SUMIF(AMIP!F:F,'ALL 2019'!C291,AMIP!E:E)</f>
        <v>0</v>
      </c>
      <c r="Z291" s="12">
        <f>+SUMIF(ISF!F:F,'ALL 2019'!C291,ISF!F:F)</f>
        <v>0</v>
      </c>
      <c r="AA291" s="12">
        <f>+SUMIF(MABEL!F:F,'ALL 2019'!C291,MABEL!E:E)</f>
        <v>0</v>
      </c>
      <c r="AB291" s="124">
        <f>+SUMIF(DISCOI!G:G,'ALL 2019'!C291,DISCOI!F:F)</f>
        <v>0</v>
      </c>
      <c r="AC291" s="12">
        <f>+SUMIF(NMP!F:F,'ALL 2019'!C291,NMP!E:E)</f>
        <v>20000</v>
      </c>
      <c r="AD291" s="12">
        <f>+SUMIF('AMCHO '!F:F,'ALL 2019'!C291,'AMCHO '!E:E)</f>
        <v>0</v>
      </c>
      <c r="AE291" s="12">
        <f>SUMIF(CONFORTIS!G:G,'ALL 2019'!C291,CONFORTIS!F:F)</f>
        <v>0</v>
      </c>
      <c r="AF291" s="12">
        <f>+SUMIF('IRS IMMO'!G:G,'ALL 2019'!C291,'IRS IMMO'!F:F)</f>
        <v>0</v>
      </c>
      <c r="AG291" s="12">
        <f>SUMIF('United Malagasy'!F:F,'ALL 2019'!C291,'United Malagasy'!E:E)</f>
        <v>0</v>
      </c>
      <c r="AH291" s="12">
        <f>+SUMIF(AGRIVETAM!F:F,'ALL 2019'!C291,AGRIVETAM!E:E)</f>
        <v>0</v>
      </c>
      <c r="AI291" s="12">
        <f>+SUMIF(EUROPAINTS!F:F,'ALL 2019'!C291,EUROPAINTS!E:E)</f>
        <v>0</v>
      </c>
      <c r="AJ291" s="12">
        <f>SUMIF('CSS SAKAY'!F:F,'ALL 2019'!C291,'CSS SAKAY'!E:E)</f>
        <v>0</v>
      </c>
      <c r="AK291" s="77">
        <f>+SUMIF(AGRIMA!F:F,'ALL 2019'!C291,AGRIMA!E:E)</f>
        <v>0</v>
      </c>
      <c r="AL291" s="12">
        <f>+SUMIF(FERRIS!H:H,'ALL 2019'!C291,FERRIS!G:G)</f>
        <v>0</v>
      </c>
      <c r="AM291" s="12">
        <f>SUMIF(SEM!F:F,'ALL 2019'!C291,SEM!E:E)</f>
        <v>45422232.200000003</v>
      </c>
      <c r="AN291" s="12">
        <f>+SUMIF(Madatrade!F:F,'ALL 2019'!C291,Madatrade!E:E)</f>
        <v>0</v>
      </c>
      <c r="AO291" s="12">
        <f>+SUMIF('FIRST INVESTISSEMENT'!G:G,'ALL 2019'!C291,'FIRST INVESTISSEMENT'!F:F)</f>
        <v>0</v>
      </c>
    </row>
    <row r="292" spans="1:41" x14ac:dyDescent="0.25">
      <c r="A292" t="str">
        <f t="shared" si="9"/>
        <v>6</v>
      </c>
      <c r="B292" t="str">
        <f t="shared" si="10"/>
        <v>648</v>
      </c>
      <c r="C292" s="60">
        <v>64801000</v>
      </c>
      <c r="D292" s="23" t="s">
        <v>3275</v>
      </c>
      <c r="E292" s="24" t="s">
        <v>556</v>
      </c>
      <c r="F292" s="77">
        <v>27966277.43</v>
      </c>
      <c r="G292" s="77">
        <f>+SUMIF(AGRICORP!I:I,C292,AGRICORP!F:F)</f>
        <v>0</v>
      </c>
      <c r="H292" s="77">
        <f>+SUMIF(SMTP!D:D,'ALL 2019'!C292,SMTP!H:H)</f>
        <v>8906649.9820000008</v>
      </c>
      <c r="I292" s="77">
        <f>SUMIF(AGRIVET!G:G,C292,AGRIVET!F:F)</f>
        <v>19394385.170000002</v>
      </c>
      <c r="J292" s="77">
        <f>+SUMIF(AGRIVAL!G:G,'ALL 2019'!C292,AGRIVAL!F:F)</f>
        <v>21234870.600000001</v>
      </c>
      <c r="K292" s="77">
        <f>+SUMIF(AGRIKOBA!G:G,'ALL 2019'!C292,AGRIKOBA!F:F)</f>
        <v>6000500</v>
      </c>
      <c r="L292" s="77">
        <f>+SUMIF(LMOI!F:F,'ALL 2019'!C292,LMOI!E:E)</f>
        <v>0</v>
      </c>
      <c r="M292" s="12">
        <f>+SUMIF(TARTINE!G:G,'ALL 2019'!C292,TARTINE!F:F)</f>
        <v>29663057.59</v>
      </c>
      <c r="N292" s="12">
        <f>+SUMIF(IDF!F:F,'ALL 2019'!C292,IDF!E:E)</f>
        <v>585000</v>
      </c>
      <c r="O292" s="12">
        <f>+SUMIF(RYA!G:G,C292,RYA!F:F)</f>
        <v>0</v>
      </c>
      <c r="P292" s="12">
        <f>+SUMIF('SCI NOAH'!G:G,'ALL 2019'!C292,'SCI NOAH'!F:F)</f>
        <v>0</v>
      </c>
      <c r="Q292" s="12">
        <f>+SUMIF(SIM!F:F,'ALL 2019'!C292,SIM!E:E)</f>
        <v>996.02</v>
      </c>
      <c r="R292" s="147">
        <f>SUMIF('First Energy'!F:F,C292,'First Energy'!I:I)</f>
        <v>3254515</v>
      </c>
      <c r="S292" s="147">
        <f>SUMIF('ID Motors'!G:G,C292,'ID Motors'!J:J)</f>
        <v>0</v>
      </c>
      <c r="T292" s="12">
        <f>+SUMIF('ID RENTAL'!G:G,'ALL 2019'!C292,'ID RENTAL'!F:F)</f>
        <v>0</v>
      </c>
      <c r="U292" s="124">
        <f>+SUMIF('MCM '!G:G,'ALL 2019'!C292,'MCM '!F:F)</f>
        <v>3566648</v>
      </c>
      <c r="V292" s="77">
        <f>+SUMIF(AGRIMOTORS!G:G,C292,AGRIMOTORS!F:F)</f>
        <v>0</v>
      </c>
      <c r="W292" s="12">
        <f>+SUMIF(BOVIMA!F:F,'ALL 2019'!C292,BOVIMA!E:E)</f>
        <v>24182793</v>
      </c>
      <c r="X292" s="12">
        <f>+SUMIF(AGRIFEED!F:F,'ALL 2019'!C292,AGRIFEED!E:E)</f>
        <v>1302000</v>
      </c>
      <c r="Y292" s="12">
        <f>+SUMIF(AMIP!F:F,'ALL 2019'!C292,AMIP!E:E)</f>
        <v>0</v>
      </c>
      <c r="Z292" s="12">
        <f>+SUMIF(ISF!F:F,'ALL 2019'!C292,ISF!F:F)</f>
        <v>0</v>
      </c>
      <c r="AA292" s="12">
        <f>+SUMIF(MABEL!F:F,'ALL 2019'!C292,MABEL!E:E)</f>
        <v>1401109.87</v>
      </c>
      <c r="AB292" s="124">
        <f>+SUMIF(DISCOI!G:G,'ALL 2019'!C292,DISCOI!F:F)</f>
        <v>2269000</v>
      </c>
      <c r="AC292" s="12">
        <f>+SUMIF(NMP!F:F,'ALL 2019'!C292,NMP!E:E)</f>
        <v>0</v>
      </c>
      <c r="AD292" s="12">
        <f>+SUMIF('AMCHO '!F:F,'ALL 2019'!C292,'AMCHO '!E:E)</f>
        <v>4116976.66</v>
      </c>
      <c r="AE292" s="12">
        <f>SUMIF(CONFORTIS!G:G,'ALL 2019'!C292,CONFORTIS!F:F)</f>
        <v>0</v>
      </c>
      <c r="AF292" s="12">
        <f>+SUMIF('IRS IMMO'!G:G,'ALL 2019'!C292,'IRS IMMO'!F:F)</f>
        <v>0</v>
      </c>
      <c r="AG292" s="12">
        <f>SUMIF('United Malagasy'!F:F,'ALL 2019'!C292,'United Malagasy'!E:E)</f>
        <v>0</v>
      </c>
      <c r="AH292" s="12">
        <f>+SUMIF(AGRIVETAM!F:F,'ALL 2019'!C292,AGRIVETAM!E:E)</f>
        <v>1674950</v>
      </c>
      <c r="AI292" s="12">
        <f>+SUMIF(EUROPAINTS!F:F,'ALL 2019'!C292,EUROPAINTS!E:E)</f>
        <v>694000</v>
      </c>
      <c r="AJ292" s="12">
        <f>SUMIF('CSS SAKAY'!F:F,'ALL 2019'!C292,'CSS SAKAY'!E:E)</f>
        <v>0</v>
      </c>
      <c r="AK292" s="77">
        <f>+SUMIF(AGRIMA!F:F,'ALL 2019'!C292,AGRIMA!E:E)</f>
        <v>0</v>
      </c>
      <c r="AL292" s="12">
        <f>+SUMIF(FERRIS!H:H,'ALL 2019'!C292,FERRIS!G:G)</f>
        <v>29484531.5</v>
      </c>
      <c r="AM292" s="12">
        <f>SUMIF(SEM!F:F,'ALL 2019'!C292,SEM!E:E)</f>
        <v>0</v>
      </c>
      <c r="AN292" s="12">
        <f>+SUMIF(Madatrade!F:F,'ALL 2019'!C292,Madatrade!E:E)</f>
        <v>0</v>
      </c>
      <c r="AO292" s="12">
        <f>+SUMIF('FIRST INVESTISSEMENT'!G:G,'ALL 2019'!C292,'FIRST INVESTISSEMENT'!F:F)</f>
        <v>400000</v>
      </c>
    </row>
    <row r="293" spans="1:41" x14ac:dyDescent="0.25">
      <c r="A293" t="str">
        <f t="shared" si="9"/>
        <v>6</v>
      </c>
      <c r="B293" t="str">
        <f t="shared" si="10"/>
        <v>651</v>
      </c>
      <c r="C293" s="23">
        <v>65100000</v>
      </c>
      <c r="D293" s="23" t="s">
        <v>3276</v>
      </c>
      <c r="E293" s="24" t="s">
        <v>228</v>
      </c>
      <c r="F293" s="77">
        <v>4096267.83</v>
      </c>
      <c r="G293" s="77">
        <f>+SUMIF(AGRICORP!I:I,C293,AGRICORP!F:F)</f>
        <v>0</v>
      </c>
      <c r="H293" s="77">
        <f>+SUMIF(SMTP!D:D,'ALL 2019'!C293,SMTP!H:H)</f>
        <v>32776610.870000001</v>
      </c>
      <c r="I293" s="77">
        <f>SUMIF(AGRIVET!G:G,C293,AGRIVET!F:F)</f>
        <v>1266267.83</v>
      </c>
      <c r="J293" s="77">
        <f>+SUMIF(AGRIVAL!G:G,'ALL 2019'!C293,AGRIVAL!F:F)</f>
        <v>9562022.8300000001</v>
      </c>
      <c r="K293" s="77">
        <f>+SUMIF(AGRIKOBA!G:G,'ALL 2019'!C293,AGRIKOBA!F:F)</f>
        <v>1196267.83</v>
      </c>
      <c r="L293" s="77">
        <f>+SUMIF(LMOI!F:F,'ALL 2019'!C293,LMOI!E:E)</f>
        <v>1196267.83</v>
      </c>
      <c r="M293" s="12">
        <f>+SUMIF(TARTINE!G:G,'ALL 2019'!C293,TARTINE!F:F)</f>
        <v>0</v>
      </c>
      <c r="N293" s="12">
        <f>+SUMIF(IDF!F:F,'ALL 2019'!C293,IDF!E:E)</f>
        <v>1996267.83</v>
      </c>
      <c r="O293" s="12">
        <f>+SUMIF(RYA!G:G,C293,RYA!F:F)</f>
        <v>0</v>
      </c>
      <c r="P293" s="12">
        <f>+SUMIF('SCI NOAH'!G:G,'ALL 2019'!C293,'SCI NOAH'!F:F)</f>
        <v>0</v>
      </c>
      <c r="Q293" s="12">
        <f>+SUMIF(SIM!F:F,'ALL 2019'!C293,SIM!E:E)</f>
        <v>0</v>
      </c>
      <c r="R293" s="147">
        <f>SUMIF('First Energy'!F:F,C293,'First Energy'!I:I)</f>
        <v>0</v>
      </c>
      <c r="S293" s="147">
        <f>SUMIF('ID Motors'!G:G,C293,'ID Motors'!J:J)</f>
        <v>1250000</v>
      </c>
      <c r="T293" s="12">
        <f>+SUMIF('ID RENTAL'!G:G,'ALL 2019'!C293,'ID RENTAL'!F:F)</f>
        <v>0</v>
      </c>
      <c r="U293" s="124">
        <f>+SUMIF('MCM '!G:G,'ALL 2019'!C293,'MCM '!F:F)</f>
        <v>0</v>
      </c>
      <c r="V293" s="77">
        <f>+SUMIF(AGRIMOTORS!G:G,C293,AGRIMOTORS!F:F)</f>
        <v>0</v>
      </c>
      <c r="W293" s="12">
        <f>+SUMIF(BOVIMA!F:F,'ALL 2019'!C293,BOVIMA!E:E)</f>
        <v>1196268</v>
      </c>
      <c r="X293" s="12">
        <f>+SUMIF(AGRIFEED!F:F,'ALL 2019'!C293,AGRIFEED!E:E)</f>
        <v>0</v>
      </c>
      <c r="Y293" s="12">
        <f>+SUMIF(AMIP!F:F,'ALL 2019'!C293,AMIP!E:E)</f>
        <v>0</v>
      </c>
      <c r="Z293" s="12">
        <f>+SUMIF(ISF!F:F,'ALL 2019'!C293,ISF!F:F)</f>
        <v>0</v>
      </c>
      <c r="AA293" s="12">
        <f>+SUMIF(MABEL!F:F,'ALL 2019'!C293,MABEL!E:E)</f>
        <v>0</v>
      </c>
      <c r="AB293" s="124">
        <f>+SUMIF(DISCOI!G:G,'ALL 2019'!C293,DISCOI!F:F)</f>
        <v>1896267.83</v>
      </c>
      <c r="AC293" s="12">
        <f>+SUMIF(NMP!F:F,'ALL 2019'!C293,NMP!E:E)</f>
        <v>0</v>
      </c>
      <c r="AD293" s="12">
        <f>+SUMIF('AMCHO '!F:F,'ALL 2019'!C293,'AMCHO '!E:E)</f>
        <v>1196267.83</v>
      </c>
      <c r="AE293" s="12">
        <f>SUMIF(CONFORTIS!G:G,'ALL 2019'!C293,CONFORTIS!F:F)</f>
        <v>0</v>
      </c>
      <c r="AF293" s="12">
        <f>+SUMIF('IRS IMMO'!G:G,'ALL 2019'!C293,'IRS IMMO'!F:F)</f>
        <v>0</v>
      </c>
      <c r="AG293" s="12">
        <f>SUMIF('United Malagasy'!F:F,'ALL 2019'!C293,'United Malagasy'!E:E)</f>
        <v>0</v>
      </c>
      <c r="AH293" s="12">
        <f>+SUMIF(AGRIVETAM!F:F,'ALL 2019'!C293,AGRIVETAM!E:E)</f>
        <v>1541084.78</v>
      </c>
      <c r="AI293" s="12">
        <f>+SUMIF(EUROPAINTS!F:F,'ALL 2019'!C293,EUROPAINTS!E:E)</f>
        <v>1436267.83</v>
      </c>
      <c r="AJ293" s="12">
        <f>SUMIF('CSS SAKAY'!F:F,'ALL 2019'!C293,'CSS SAKAY'!E:E)</f>
        <v>0</v>
      </c>
      <c r="AK293" s="77">
        <f>+SUMIF(AGRIMA!F:F,'ALL 2019'!C293,AGRIMA!E:E)</f>
        <v>0</v>
      </c>
      <c r="AL293" s="12">
        <f>+SUMIF(FERRIS!H:H,'ALL 2019'!C293,FERRIS!G:G)</f>
        <v>0</v>
      </c>
      <c r="AM293" s="12">
        <f>SUMIF(SEM!F:F,'ALL 2019'!C293,SEM!E:E)</f>
        <v>0</v>
      </c>
      <c r="AN293" s="12">
        <f>+SUMIF(Madatrade!F:F,'ALL 2019'!C293,Madatrade!E:E)</f>
        <v>0</v>
      </c>
      <c r="AO293" s="12">
        <f>+SUMIF('FIRST INVESTISSEMENT'!G:G,'ALL 2019'!C293,'FIRST INVESTISSEMENT'!F:F)</f>
        <v>0</v>
      </c>
    </row>
    <row r="294" spans="1:41" x14ac:dyDescent="0.25">
      <c r="A294" t="str">
        <f t="shared" si="9"/>
        <v>6</v>
      </c>
      <c r="B294" t="str">
        <f t="shared" si="10"/>
        <v>652</v>
      </c>
      <c r="C294" s="23">
        <v>65200000</v>
      </c>
      <c r="D294" s="23" t="s">
        <v>3276</v>
      </c>
      <c r="E294" s="24" t="s">
        <v>495</v>
      </c>
      <c r="F294" s="77">
        <v>0</v>
      </c>
      <c r="G294" s="77">
        <f>+SUMIF(AGRICORP!I:I,C294,AGRICORP!F:F)</f>
        <v>0</v>
      </c>
      <c r="H294" s="77">
        <f>+SUMIF(SMTP!D:D,'ALL 2019'!C294,SMTP!H:H)</f>
        <v>784159021.28439999</v>
      </c>
      <c r="I294" s="77">
        <f>SUMIF(AGRIVET!G:G,C294,AGRIVET!F:F)</f>
        <v>0</v>
      </c>
      <c r="J294" s="77">
        <f>+SUMIF(AGRIVAL!G:G,'ALL 2019'!C294,AGRIVAL!F:F)</f>
        <v>0</v>
      </c>
      <c r="K294" s="77">
        <f>+SUMIF(AGRIKOBA!G:G,'ALL 2019'!C294,AGRIKOBA!F:F)</f>
        <v>0</v>
      </c>
      <c r="L294" s="77">
        <f>+SUMIF(LMOI!F:F,'ALL 2019'!C294,LMOI!E:E)</f>
        <v>0</v>
      </c>
      <c r="M294" s="12">
        <f>+SUMIF(TARTINE!G:G,'ALL 2019'!C294,TARTINE!F:F)</f>
        <v>0</v>
      </c>
      <c r="N294" s="12">
        <f>+SUMIF(IDF!F:F,'ALL 2019'!C294,IDF!E:E)</f>
        <v>0</v>
      </c>
      <c r="O294" s="12">
        <f>+SUMIF(RYA!G:G,C294,RYA!F:F)</f>
        <v>0</v>
      </c>
      <c r="P294" s="12">
        <f>+SUMIF('SCI NOAH'!G:G,'ALL 2019'!C294,'SCI NOAH'!F:F)</f>
        <v>0</v>
      </c>
      <c r="Q294" s="12">
        <f>+SUMIF(SIM!F:F,'ALL 2019'!C294,SIM!E:E)</f>
        <v>0</v>
      </c>
      <c r="R294" s="147">
        <f>SUMIF('First Energy'!F:F,C294,'First Energy'!I:I)</f>
        <v>0</v>
      </c>
      <c r="S294" s="147">
        <f>SUMIF('ID Motors'!G:G,C294,'ID Motors'!J:J)</f>
        <v>0</v>
      </c>
      <c r="T294" s="12">
        <f>+SUMIF('ID RENTAL'!G:G,'ALL 2019'!C294,'ID RENTAL'!F:F)</f>
        <v>0</v>
      </c>
      <c r="U294" s="124">
        <f>+SUMIF('MCM '!G:G,'ALL 2019'!C294,'MCM '!F:F)</f>
        <v>0</v>
      </c>
      <c r="V294" s="77">
        <f>+SUMIF(AGRIMOTORS!G:G,C294,AGRIMOTORS!F:F)</f>
        <v>0</v>
      </c>
      <c r="W294" s="12">
        <f>+SUMIF(BOVIMA!F:F,'ALL 2019'!C294,BOVIMA!E:E)</f>
        <v>11341600</v>
      </c>
      <c r="X294" s="12">
        <f>+SUMIF(AGRIFEED!F:F,'ALL 2019'!C294,AGRIFEED!E:E)</f>
        <v>0</v>
      </c>
      <c r="Y294" s="12">
        <f>+SUMIF(AMIP!F:F,'ALL 2019'!C294,AMIP!E:E)</f>
        <v>0</v>
      </c>
      <c r="Z294" s="12">
        <f>+SUMIF(ISF!F:F,'ALL 2019'!C294,ISF!F:F)</f>
        <v>0</v>
      </c>
      <c r="AA294" s="12">
        <f>+SUMIF(MABEL!F:F,'ALL 2019'!C294,MABEL!E:E)</f>
        <v>129466827.76000001</v>
      </c>
      <c r="AB294" s="124">
        <f>+SUMIF(DISCOI!G:G,'ALL 2019'!C294,DISCOI!F:F)</f>
        <v>84641203.700000003</v>
      </c>
      <c r="AC294" s="12">
        <f>+SUMIF(NMP!F:F,'ALL 2019'!C294,NMP!E:E)</f>
        <v>0</v>
      </c>
      <c r="AD294" s="12">
        <f>+SUMIF('AMCHO '!F:F,'ALL 2019'!C294,'AMCHO '!E:E)</f>
        <v>0</v>
      </c>
      <c r="AE294" s="12">
        <f>SUMIF(CONFORTIS!G:G,'ALL 2019'!C294,CONFORTIS!F:F)</f>
        <v>0</v>
      </c>
      <c r="AF294" s="12">
        <f>+SUMIF('IRS IMMO'!G:G,'ALL 2019'!C294,'IRS IMMO'!F:F)</f>
        <v>0</v>
      </c>
      <c r="AG294" s="12">
        <f>SUMIF('United Malagasy'!F:F,'ALL 2019'!C294,'United Malagasy'!E:E)</f>
        <v>0</v>
      </c>
      <c r="AH294" s="12">
        <f>+SUMIF(AGRIVETAM!F:F,'ALL 2019'!C294,AGRIVETAM!E:E)</f>
        <v>0</v>
      </c>
      <c r="AI294" s="12">
        <f>+SUMIF(EUROPAINTS!F:F,'ALL 2019'!C294,EUROPAINTS!E:E)</f>
        <v>26915258.440000001</v>
      </c>
      <c r="AJ294" s="12">
        <f>SUMIF('CSS SAKAY'!F:F,'ALL 2019'!C294,'CSS SAKAY'!E:E)</f>
        <v>0</v>
      </c>
      <c r="AK294" s="77">
        <f>+SUMIF(AGRIMA!F:F,'ALL 2019'!C294,AGRIMA!E:E)</f>
        <v>0</v>
      </c>
      <c r="AL294" s="12">
        <f>+SUMIF(FERRIS!H:H,'ALL 2019'!C294,FERRIS!G:G)</f>
        <v>0</v>
      </c>
      <c r="AM294" s="12">
        <f>SUMIF(SEM!F:F,'ALL 2019'!C294,SEM!E:E)</f>
        <v>0</v>
      </c>
      <c r="AN294" s="12">
        <f>+SUMIF(Madatrade!F:F,'ALL 2019'!C294,Madatrade!E:E)</f>
        <v>0</v>
      </c>
      <c r="AO294" s="12">
        <f>+SUMIF('FIRST INVESTISSEMENT'!G:G,'ALL 2019'!C294,'FIRST INVESTISSEMENT'!F:F)</f>
        <v>0</v>
      </c>
    </row>
    <row r="295" spans="1:41" x14ac:dyDescent="0.25">
      <c r="A295" t="str">
        <f t="shared" si="9"/>
        <v>6</v>
      </c>
      <c r="B295" t="str">
        <f t="shared" si="10"/>
        <v>654</v>
      </c>
      <c r="C295" s="23">
        <v>65410000</v>
      </c>
      <c r="D295" s="23" t="s">
        <v>3276</v>
      </c>
      <c r="E295" s="57" t="s">
        <v>1082</v>
      </c>
      <c r="F295" s="77"/>
      <c r="G295" s="77">
        <f>+SUMIF(AGRICORP!I:I,C295,AGRICORP!F:F)</f>
        <v>0</v>
      </c>
      <c r="H295" s="77">
        <f>+SUMIF(SMTP!D:D,'ALL 2019'!C295,SMTP!H:H)</f>
        <v>0</v>
      </c>
      <c r="I295" s="77">
        <f>SUMIF(AGRIVET!G:G,C295,AGRIVET!F:F)</f>
        <v>0</v>
      </c>
      <c r="J295" s="77">
        <f>+SUMIF(AGRIVAL!G:G,'ALL 2019'!C295,AGRIVAL!F:F)</f>
        <v>0</v>
      </c>
      <c r="K295" s="77">
        <f>+SUMIF(AGRIKOBA!G:G,'ALL 2019'!C295,AGRIKOBA!F:F)</f>
        <v>0</v>
      </c>
      <c r="L295" s="77">
        <f>+SUMIF(LMOI!F:F,'ALL 2019'!C295,LMOI!E:E)</f>
        <v>0</v>
      </c>
      <c r="M295" s="12">
        <f>+SUMIF(TARTINE!G:G,'ALL 2019'!C295,TARTINE!F:F)</f>
        <v>0</v>
      </c>
      <c r="N295" s="12">
        <f>+SUMIF(IDF!F:F,'ALL 2019'!C295,IDF!E:E)</f>
        <v>0</v>
      </c>
      <c r="O295" s="12">
        <f>+SUMIF(RYA!G:G,C295,RYA!F:F)</f>
        <v>0</v>
      </c>
      <c r="P295" s="12">
        <f>+SUMIF('SCI NOAH'!G:G,'ALL 2019'!C295,'SCI NOAH'!F:F)</f>
        <v>0</v>
      </c>
      <c r="Q295" s="12">
        <f>+SUMIF(SIM!F:F,'ALL 2019'!C295,SIM!E:E)</f>
        <v>0</v>
      </c>
      <c r="R295" s="147">
        <f>SUMIF('First Energy'!F:F,C295,'First Energy'!I:I)</f>
        <v>0</v>
      </c>
      <c r="S295" s="147">
        <f>SUMIF('ID Motors'!G:G,C295,'ID Motors'!J:J)</f>
        <v>0</v>
      </c>
      <c r="T295" s="12">
        <f>+SUMIF('ID RENTAL'!G:G,'ALL 2019'!C295,'ID RENTAL'!F:F)</f>
        <v>0</v>
      </c>
      <c r="U295" s="124">
        <f>+SUMIF('MCM '!G:G,'ALL 2019'!C295,'MCM '!F:F)</f>
        <v>0</v>
      </c>
      <c r="V295" s="77">
        <f>+SUMIF(AGRIMOTORS!G:G,C295,AGRIMOTORS!F:F)</f>
        <v>0</v>
      </c>
      <c r="W295" s="12">
        <f>+SUMIF(BOVIMA!F:F,'ALL 2019'!C295,BOVIMA!E:E)</f>
        <v>0</v>
      </c>
      <c r="X295" s="12">
        <f>+SUMIF(AGRIFEED!F:F,'ALL 2019'!C295,AGRIFEED!E:E)</f>
        <v>0</v>
      </c>
      <c r="Y295" s="12">
        <f>+SUMIF(AMIP!F:F,'ALL 2019'!C295,AMIP!E:E)</f>
        <v>0</v>
      </c>
      <c r="Z295" s="12">
        <f>+SUMIF(ISF!F:F,'ALL 2019'!C295,ISF!F:F)</f>
        <v>0</v>
      </c>
      <c r="AA295" s="12">
        <f>+SUMIF(MABEL!F:F,'ALL 2019'!C295,MABEL!E:E)</f>
        <v>0</v>
      </c>
      <c r="AB295" s="124">
        <f>+SUMIF(DISCOI!G:G,'ALL 2019'!C295,DISCOI!F:F)</f>
        <v>0</v>
      </c>
      <c r="AC295" s="12">
        <f>+SUMIF(NMP!F:F,'ALL 2019'!C295,NMP!E:E)</f>
        <v>0</v>
      </c>
      <c r="AD295" s="12">
        <f>+SUMIF('AMCHO '!F:F,'ALL 2019'!C295,'AMCHO '!E:E)</f>
        <v>0</v>
      </c>
      <c r="AE295" s="12">
        <f>SUMIF(CONFORTIS!G:G,'ALL 2019'!C295,CONFORTIS!F:F)</f>
        <v>0</v>
      </c>
      <c r="AF295" s="12">
        <f>+SUMIF('IRS IMMO'!G:G,'ALL 2019'!C295,'IRS IMMO'!F:F)</f>
        <v>0</v>
      </c>
      <c r="AG295" s="12">
        <f>SUMIF('United Malagasy'!F:F,'ALL 2019'!C295,'United Malagasy'!E:E)</f>
        <v>0</v>
      </c>
      <c r="AH295" s="12">
        <f>+SUMIF(AGRIVETAM!F:F,'ALL 2019'!C295,AGRIVETAM!E:E)</f>
        <v>0</v>
      </c>
      <c r="AI295" s="12">
        <f>+SUMIF(EUROPAINTS!F:F,'ALL 2019'!C295,EUROPAINTS!E:E)</f>
        <v>0</v>
      </c>
      <c r="AJ295" s="12">
        <f>SUMIF('CSS SAKAY'!F:F,'ALL 2019'!C295,'CSS SAKAY'!E:E)</f>
        <v>0</v>
      </c>
      <c r="AK295" s="77">
        <f>+SUMIF(AGRIMA!F:F,'ALL 2019'!C295,AGRIMA!E:E)</f>
        <v>0</v>
      </c>
      <c r="AL295" s="12">
        <f>+SUMIF(FERRIS!H:H,'ALL 2019'!C295,FERRIS!G:G)</f>
        <v>0</v>
      </c>
      <c r="AM295" s="12">
        <f>SUMIF(SEM!F:F,'ALL 2019'!C295,SEM!E:E)</f>
        <v>0</v>
      </c>
      <c r="AN295" s="12">
        <f>+SUMIF(Madatrade!F:F,'ALL 2019'!C295,Madatrade!E:E)</f>
        <v>0</v>
      </c>
      <c r="AO295" s="12">
        <f>+SUMIF('FIRST INVESTISSEMENT'!G:G,'ALL 2019'!C295,'FIRST INVESTISSEMENT'!F:F)</f>
        <v>0</v>
      </c>
    </row>
    <row r="296" spans="1:41" x14ac:dyDescent="0.25">
      <c r="A296" t="str">
        <f t="shared" si="9"/>
        <v>6</v>
      </c>
      <c r="B296" t="str">
        <f t="shared" si="10"/>
        <v>656</v>
      </c>
      <c r="C296" s="23">
        <v>65601000</v>
      </c>
      <c r="D296" s="23" t="s">
        <v>3276</v>
      </c>
      <c r="E296" s="24" t="s">
        <v>561</v>
      </c>
      <c r="F296" s="77">
        <v>59790385.469999999</v>
      </c>
      <c r="G296" s="77">
        <f>+SUMIF(AGRICORP!I:I,C296,AGRICORP!F:F)</f>
        <v>0</v>
      </c>
      <c r="H296" s="77">
        <f>+SUMIF(SMTP!D:D,'ALL 2019'!C296,SMTP!H:H)</f>
        <v>65083543.799999997</v>
      </c>
      <c r="I296" s="77">
        <f>SUMIF(AGRIVET!G:G,C296,AGRIVET!F:F)</f>
        <v>200722856.38999999</v>
      </c>
      <c r="J296" s="77">
        <f>+SUMIF(AGRIVAL!G:G,'ALL 2019'!C296,AGRIVAL!F:F)</f>
        <v>429880174</v>
      </c>
      <c r="K296" s="77">
        <f>+SUMIF(AGRIKOBA!G:G,'ALL 2019'!C296,AGRIKOBA!F:F)</f>
        <v>0</v>
      </c>
      <c r="L296" s="77">
        <f>+SUMIF(LMOI!F:F,'ALL 2019'!C296,LMOI!E:E)</f>
        <v>0</v>
      </c>
      <c r="M296" s="12">
        <f>+SUMIF(TARTINE!G:G,'ALL 2019'!C296,TARTINE!F:F)</f>
        <v>0</v>
      </c>
      <c r="N296" s="12">
        <f>+SUMIF(IDF!F:F,'ALL 2019'!C296,IDF!E:E)</f>
        <v>500000</v>
      </c>
      <c r="O296" s="12">
        <f>+SUMIF(RYA!G:G,C296,RYA!F:F)</f>
        <v>0</v>
      </c>
      <c r="P296" s="12">
        <f>+SUMIF('SCI NOAH'!G:G,'ALL 2019'!C296,'SCI NOAH'!F:F)</f>
        <v>0</v>
      </c>
      <c r="Q296" s="12">
        <f>+SUMIF(SIM!F:F,'ALL 2019'!C296,SIM!E:E)</f>
        <v>0</v>
      </c>
      <c r="R296" s="147">
        <f>SUMIF('First Energy'!F:F,C296,'First Energy'!I:I)</f>
        <v>11328070.84</v>
      </c>
      <c r="S296" s="147">
        <f>SUMIF('ID Motors'!G:G,C296,'ID Motors'!J:J)</f>
        <v>10377709</v>
      </c>
      <c r="T296" s="12">
        <f>+SUMIF('ID RENTAL'!G:G,'ALL 2019'!C296,'ID RENTAL'!F:F)</f>
        <v>0</v>
      </c>
      <c r="U296" s="124">
        <f>+SUMIF('MCM '!G:G,'ALL 2019'!C296,'MCM '!F:F)</f>
        <v>52853189.969999999</v>
      </c>
      <c r="V296" s="77">
        <f>+SUMIF(AGRIMOTORS!G:G,C296,AGRIMOTORS!F:F)</f>
        <v>0</v>
      </c>
      <c r="W296" s="12">
        <f>+SUMIF(BOVIMA!F:F,'ALL 2019'!C296,BOVIMA!E:E)</f>
        <v>100000</v>
      </c>
      <c r="X296" s="12">
        <f>+SUMIF(AGRIFEED!F:F,'ALL 2019'!C296,AGRIFEED!E:E)</f>
        <v>0</v>
      </c>
      <c r="Y296" s="12">
        <f>+SUMIF(AMIP!F:F,'ALL 2019'!C296,AMIP!E:E)</f>
        <v>0</v>
      </c>
      <c r="Z296" s="12">
        <f>+SUMIF(ISF!F:F,'ALL 2019'!C296,ISF!F:F)</f>
        <v>0</v>
      </c>
      <c r="AA296" s="12">
        <f>+SUMIF(MABEL!F:F,'ALL 2019'!C296,MABEL!E:E)</f>
        <v>0</v>
      </c>
      <c r="AB296" s="124">
        <f>+SUMIF(DISCOI!G:G,'ALL 2019'!C296,DISCOI!F:F)</f>
        <v>9236307</v>
      </c>
      <c r="AC296" s="12">
        <f>+SUMIF(NMP!F:F,'ALL 2019'!C296,NMP!E:E)</f>
        <v>0</v>
      </c>
      <c r="AD296" s="12">
        <f>+SUMIF('AMCHO '!F:F,'ALL 2019'!C296,'AMCHO '!E:E)</f>
        <v>0</v>
      </c>
      <c r="AE296" s="12">
        <f>SUMIF(CONFORTIS!G:G,'ALL 2019'!C296,CONFORTIS!F:F)</f>
        <v>0</v>
      </c>
      <c r="AF296" s="12">
        <f>+SUMIF('IRS IMMO'!G:G,'ALL 2019'!C296,'IRS IMMO'!F:F)</f>
        <v>0</v>
      </c>
      <c r="AG296" s="12">
        <f>SUMIF('United Malagasy'!F:F,'ALL 2019'!C296,'United Malagasy'!E:E)</f>
        <v>0</v>
      </c>
      <c r="AH296" s="12">
        <f>+SUMIF(AGRIVETAM!F:F,'ALL 2019'!C296,AGRIVETAM!E:E)</f>
        <v>0</v>
      </c>
      <c r="AI296" s="12">
        <f>+SUMIF(EUROPAINTS!F:F,'ALL 2019'!C296,EUROPAINTS!E:E)</f>
        <v>0</v>
      </c>
      <c r="AJ296" s="12">
        <f>SUMIF('CSS SAKAY'!F:F,'ALL 2019'!C296,'CSS SAKAY'!E:E)</f>
        <v>0</v>
      </c>
      <c r="AK296" s="77">
        <f>+SUMIF(AGRIMA!F:F,'ALL 2019'!C296,AGRIMA!E:E)</f>
        <v>0</v>
      </c>
      <c r="AL296" s="12">
        <f>+SUMIF(FERRIS!H:H,'ALL 2019'!C296,FERRIS!G:G)</f>
        <v>146988.16</v>
      </c>
      <c r="AM296" s="12">
        <f>SUMIF(SEM!F:F,'ALL 2019'!C296,SEM!E:E)</f>
        <v>0</v>
      </c>
      <c r="AN296" s="12">
        <f>+SUMIF(Madatrade!F:F,'ALL 2019'!C296,Madatrade!E:E)</f>
        <v>3617538</v>
      </c>
      <c r="AO296" s="12">
        <f>+SUMIF('FIRST INVESTISSEMENT'!G:G,'ALL 2019'!C296,'FIRST INVESTISSEMENT'!F:F)</f>
        <v>49942760</v>
      </c>
    </row>
    <row r="297" spans="1:41" x14ac:dyDescent="0.25">
      <c r="A297" t="str">
        <f t="shared" si="9"/>
        <v>6</v>
      </c>
      <c r="B297" t="str">
        <f t="shared" si="10"/>
        <v>656</v>
      </c>
      <c r="C297" s="23">
        <v>65602000</v>
      </c>
      <c r="D297" s="23" t="s">
        <v>3276</v>
      </c>
      <c r="E297" s="24" t="s">
        <v>229</v>
      </c>
      <c r="F297" s="77">
        <v>1647451.22</v>
      </c>
      <c r="G297" s="77">
        <f>+SUMIF(AGRICORP!I:I,C297,AGRICORP!F:F)</f>
        <v>0</v>
      </c>
      <c r="H297" s="77">
        <f>+SUMIF(SMTP!D:D,'ALL 2019'!C297,SMTP!H:H)</f>
        <v>11356300.433</v>
      </c>
      <c r="I297" s="77">
        <f>SUMIF(AGRIVET!G:G,C297,AGRIVET!F:F)</f>
        <v>21131001.140000001</v>
      </c>
      <c r="J297" s="77">
        <f>+SUMIF(AGRIVAL!G:G,'ALL 2019'!C297,AGRIVAL!F:F)</f>
        <v>1082709.32</v>
      </c>
      <c r="K297" s="77">
        <f>+SUMIF(AGRIKOBA!G:G,'ALL 2019'!C297,AGRIKOBA!F:F)</f>
        <v>616666.72</v>
      </c>
      <c r="L297" s="77">
        <f>+SUMIF(LMOI!F:F,'ALL 2019'!C297,LMOI!E:E)</f>
        <v>2050000</v>
      </c>
      <c r="M297" s="12">
        <f>+SUMIF(TARTINE!G:G,'ALL 2019'!C297,TARTINE!F:F)</f>
        <v>1900000</v>
      </c>
      <c r="N297" s="12">
        <f>+SUMIF(IDF!F:F,'ALL 2019'!C297,IDF!E:E)</f>
        <v>2175000</v>
      </c>
      <c r="O297" s="12">
        <f>+SUMIF(RYA!G:G,C297,RYA!F:F)</f>
        <v>4200000</v>
      </c>
      <c r="P297" s="12">
        <f>+SUMIF('SCI NOAH'!G:G,'ALL 2019'!C297,'SCI NOAH'!F:F)</f>
        <v>0</v>
      </c>
      <c r="Q297" s="12">
        <f>+SUMIF(SIM!F:F,'ALL 2019'!C297,SIM!E:E)</f>
        <v>0</v>
      </c>
      <c r="R297" s="147">
        <f>SUMIF('First Energy'!F:F,C297,'First Energy'!I:I)</f>
        <v>800000</v>
      </c>
      <c r="S297" s="147">
        <f>SUMIF('ID Motors'!G:G,C297,'ID Motors'!J:J)</f>
        <v>1890000</v>
      </c>
      <c r="T297" s="12">
        <f>+SUMIF('ID RENTAL'!G:G,'ALL 2019'!C297,'ID RENTAL'!F:F)</f>
        <v>600000</v>
      </c>
      <c r="U297" s="124">
        <f>+SUMIF('MCM '!G:G,'ALL 2019'!C297,'MCM '!F:F)</f>
        <v>0</v>
      </c>
      <c r="V297" s="77">
        <f>+SUMIF(AGRIMOTORS!G:G,C297,AGRIMOTORS!F:F)</f>
        <v>0</v>
      </c>
      <c r="W297" s="12">
        <f>+SUMIF(BOVIMA!F:F,'ALL 2019'!C297,BOVIMA!E:E)</f>
        <v>900000</v>
      </c>
      <c r="X297" s="12">
        <f>+SUMIF(AGRIFEED!F:F,'ALL 2019'!C297,AGRIFEED!E:E)</f>
        <v>40000</v>
      </c>
      <c r="Y297" s="12">
        <f>+SUMIF(AMIP!F:F,'ALL 2019'!C297,AMIP!E:E)</f>
        <v>0</v>
      </c>
      <c r="Z297" s="12">
        <f>+SUMIF(ISF!F:F,'ALL 2019'!C297,ISF!F:F)</f>
        <v>0</v>
      </c>
      <c r="AA297" s="12">
        <f>+SUMIF(MABEL!F:F,'ALL 2019'!C297,MABEL!E:E)</f>
        <v>0</v>
      </c>
      <c r="AB297" s="124">
        <f>+SUMIF(DISCOI!G:G,'ALL 2019'!C297,DISCOI!F:F)</f>
        <v>0</v>
      </c>
      <c r="AC297" s="12">
        <f>+SUMIF(NMP!F:F,'ALL 2019'!C297,NMP!E:E)</f>
        <v>0</v>
      </c>
      <c r="AD297" s="12">
        <f>+SUMIF('AMCHO '!F:F,'ALL 2019'!C297,'AMCHO '!E:E)</f>
        <v>0</v>
      </c>
      <c r="AE297" s="12">
        <f>SUMIF(CONFORTIS!G:G,'ALL 2019'!C297,CONFORTIS!F:F)</f>
        <v>0</v>
      </c>
      <c r="AF297" s="12">
        <f>+SUMIF('IRS IMMO'!G:G,'ALL 2019'!C297,'IRS IMMO'!F:F)</f>
        <v>0</v>
      </c>
      <c r="AG297" s="12">
        <f>SUMIF('United Malagasy'!F:F,'ALL 2019'!C297,'United Malagasy'!E:E)</f>
        <v>0</v>
      </c>
      <c r="AH297" s="12">
        <f>+SUMIF(AGRIVETAM!F:F,'ALL 2019'!C297,AGRIVETAM!E:E)</f>
        <v>0</v>
      </c>
      <c r="AI297" s="12">
        <f>+SUMIF(EUROPAINTS!F:F,'ALL 2019'!C297,EUROPAINTS!E:E)</f>
        <v>179541.49</v>
      </c>
      <c r="AJ297" s="12">
        <f>SUMIF('CSS SAKAY'!F:F,'ALL 2019'!C297,'CSS SAKAY'!E:E)</f>
        <v>0</v>
      </c>
      <c r="AK297" s="77">
        <f>+SUMIF(AGRIMA!F:F,'ALL 2019'!C297,AGRIMA!E:E)</f>
        <v>0</v>
      </c>
      <c r="AL297" s="12">
        <f>+SUMIF(FERRIS!H:H,'ALL 2019'!C297,FERRIS!G:G)</f>
        <v>29543467</v>
      </c>
      <c r="AM297" s="12">
        <f>SUMIF(SEM!F:F,'ALL 2019'!C297,SEM!E:E)</f>
        <v>3760500</v>
      </c>
      <c r="AN297" s="12">
        <f>+SUMIF(Madatrade!F:F,'ALL 2019'!C297,Madatrade!E:E)</f>
        <v>50000</v>
      </c>
      <c r="AO297" s="12">
        <f>+SUMIF('FIRST INVESTISSEMENT'!G:G,'ALL 2019'!C297,'FIRST INVESTISSEMENT'!F:F)</f>
        <v>0</v>
      </c>
    </row>
    <row r="298" spans="1:41" x14ac:dyDescent="0.25">
      <c r="A298" t="str">
        <f t="shared" si="9"/>
        <v>6</v>
      </c>
      <c r="B298" t="str">
        <f t="shared" si="10"/>
        <v>657</v>
      </c>
      <c r="C298" s="23">
        <v>65700000</v>
      </c>
      <c r="D298" s="23" t="s">
        <v>3276</v>
      </c>
      <c r="E298" s="24" t="s">
        <v>766</v>
      </c>
      <c r="F298" s="77">
        <v>43224494.240000002</v>
      </c>
      <c r="G298" s="77">
        <f>+SUMIF(AGRICORP!I:I,C298,AGRICORP!F:F)</f>
        <v>0</v>
      </c>
      <c r="H298" s="77">
        <f>+SUMIF(SMTP!D:D,'ALL 2019'!C298,SMTP!H:H)</f>
        <v>76700277.429299995</v>
      </c>
      <c r="I298" s="77">
        <f>SUMIF(AGRIVET!G:G,C298,AGRIVET!F:F)</f>
        <v>170856499.80000001</v>
      </c>
      <c r="J298" s="77">
        <f>+SUMIF(AGRIVAL!G:G,'ALL 2019'!C298,AGRIVAL!F:F)</f>
        <v>11859841.029999999</v>
      </c>
      <c r="K298" s="77">
        <f>+SUMIF(AGRIKOBA!G:G,'ALL 2019'!C298,AGRIKOBA!F:F)</f>
        <v>0</v>
      </c>
      <c r="L298" s="77">
        <f>+SUMIF(LMOI!F:F,'ALL 2019'!C298,LMOI!E:E)</f>
        <v>5614566.8600000003</v>
      </c>
      <c r="M298" s="12">
        <f>+SUMIF(TARTINE!G:G,'ALL 2019'!C298,TARTINE!F:F)</f>
        <v>1048024.45</v>
      </c>
      <c r="N298" s="12">
        <f>+SUMIF(IDF!F:F,'ALL 2019'!C298,IDF!E:E)</f>
        <v>78415243.790000007</v>
      </c>
      <c r="O298" s="12">
        <f>+SUMIF(RYA!G:G,C298,RYA!F:F)</f>
        <v>300028.2</v>
      </c>
      <c r="P298" s="12">
        <f>+SUMIF('SCI NOAH'!G:G,'ALL 2019'!C298,'SCI NOAH'!F:F)</f>
        <v>2032050</v>
      </c>
      <c r="Q298" s="12">
        <f>+SUMIF(SIM!F:F,'ALL 2019'!C298,SIM!E:E)</f>
        <v>0</v>
      </c>
      <c r="R298" s="147">
        <f>SUMIF('First Energy'!F:F,C298,'First Energy'!I:I)</f>
        <v>7366883.6699999999</v>
      </c>
      <c r="S298" s="147">
        <f>SUMIF('ID Motors'!G:G,C298,'ID Motors'!J:J)</f>
        <v>8050324.0499999998</v>
      </c>
      <c r="T298" s="12">
        <f>+SUMIF('ID RENTAL'!G:G,'ALL 2019'!C298,'ID RENTAL'!F:F)</f>
        <v>1733.28</v>
      </c>
      <c r="U298" s="124">
        <f>+SUMIF('MCM '!G:G,'ALL 2019'!C298,'MCM '!F:F)</f>
        <v>0</v>
      </c>
      <c r="V298" s="77">
        <f>+SUMIF(AGRIMOTORS!G:G,C298,AGRIMOTORS!F:F)</f>
        <v>0</v>
      </c>
      <c r="W298" s="12">
        <f>+SUMIF(BOVIMA!F:F,'ALL 2019'!C298,BOVIMA!E:E)</f>
        <v>1029107</v>
      </c>
      <c r="X298" s="12">
        <f>+SUMIF(AGRIFEED!F:F,'ALL 2019'!C298,AGRIFEED!E:E)</f>
        <v>41.24</v>
      </c>
      <c r="Y298" s="12">
        <f>+SUMIF(AMIP!F:F,'ALL 2019'!C298,AMIP!E:E)</f>
        <v>0</v>
      </c>
      <c r="Z298" s="12">
        <f>+SUMIF(ISF!F:F,'ALL 2019'!C298,ISF!F:F)</f>
        <v>0</v>
      </c>
      <c r="AA298" s="12">
        <f>+SUMIF(MABEL!F:F,'ALL 2019'!C298,MABEL!E:E)</f>
        <v>0</v>
      </c>
      <c r="AB298" s="124">
        <f>+SUMIF(DISCOI!G:G,'ALL 2019'!C298,DISCOI!F:F)</f>
        <v>890500</v>
      </c>
      <c r="AC298" s="12">
        <f>+SUMIF(NMP!F:F,'ALL 2019'!C298,NMP!E:E)</f>
        <v>0</v>
      </c>
      <c r="AD298" s="12">
        <f>+SUMIF('AMCHO '!F:F,'ALL 2019'!C298,'AMCHO '!E:E)</f>
        <v>350917.83</v>
      </c>
      <c r="AE298" s="12">
        <f>SUMIF(CONFORTIS!G:G,'ALL 2019'!C298,CONFORTIS!F:F)</f>
        <v>0</v>
      </c>
      <c r="AF298" s="12">
        <f>+SUMIF('IRS IMMO'!G:G,'ALL 2019'!C298,'IRS IMMO'!F:F)</f>
        <v>0</v>
      </c>
      <c r="AG298" s="12">
        <f>SUMIF('United Malagasy'!F:F,'ALL 2019'!C298,'United Malagasy'!E:E)</f>
        <v>0</v>
      </c>
      <c r="AH298" s="12">
        <f>+SUMIF(AGRIVETAM!F:F,'ALL 2019'!C298,AGRIVETAM!E:E)</f>
        <v>0</v>
      </c>
      <c r="AI298" s="12">
        <f>+SUMIF(EUROPAINTS!F:F,'ALL 2019'!C298,EUROPAINTS!E:E)</f>
        <v>176312.7</v>
      </c>
      <c r="AJ298" s="12">
        <f>SUMIF('CSS SAKAY'!F:F,'ALL 2019'!C298,'CSS SAKAY'!E:E)</f>
        <v>0</v>
      </c>
      <c r="AK298" s="77">
        <f>+SUMIF(AGRIMA!F:F,'ALL 2019'!C298,AGRIMA!E:E)</f>
        <v>0</v>
      </c>
      <c r="AL298" s="12">
        <f>+SUMIF(FERRIS!H:H,'ALL 2019'!C298,FERRIS!G:G)</f>
        <v>13222873.84</v>
      </c>
      <c r="AM298" s="12">
        <f>SUMIF(SEM!F:F,'ALL 2019'!C298,SEM!E:E)</f>
        <v>0</v>
      </c>
      <c r="AN298" s="12">
        <f>+SUMIF(Madatrade!F:F,'ALL 2019'!C298,Madatrade!E:E)</f>
        <v>1338.54</v>
      </c>
      <c r="AO298" s="12">
        <f>+SUMIF('FIRST INVESTISSEMENT'!G:G,'ALL 2019'!C298,'FIRST INVESTISSEMENT'!F:F)</f>
        <v>1208.1300000000001</v>
      </c>
    </row>
    <row r="299" spans="1:41" x14ac:dyDescent="0.25">
      <c r="A299" t="str">
        <f t="shared" si="9"/>
        <v>6</v>
      </c>
      <c r="B299" t="str">
        <f t="shared" si="10"/>
        <v>658</v>
      </c>
      <c r="C299" s="60">
        <v>65800000</v>
      </c>
      <c r="D299" s="23" t="s">
        <v>3276</v>
      </c>
      <c r="E299" s="130" t="s">
        <v>497</v>
      </c>
      <c r="F299" s="77">
        <v>0</v>
      </c>
      <c r="G299" s="77">
        <f>+SUMIF(AGRICORP!I:I,C299,AGRICORP!F:F)</f>
        <v>0</v>
      </c>
      <c r="H299" s="77">
        <f>+SUMIF(SMTP!D:D,'ALL 2019'!C299,SMTP!H:H)</f>
        <v>0</v>
      </c>
      <c r="I299" s="77">
        <f>SUMIF(AGRIVET!G:G,C299,AGRIVET!F:F)</f>
        <v>53877367.020000003</v>
      </c>
      <c r="J299" s="77">
        <f>+SUMIF(AGRIVAL!G:G,'ALL 2019'!C299,AGRIVAL!F:F)</f>
        <v>7392092.3799999999</v>
      </c>
      <c r="K299" s="77">
        <f>+SUMIF(AGRIKOBA!G:G,'ALL 2019'!C299,AGRIKOBA!F:F)</f>
        <v>3636028.7199999997</v>
      </c>
      <c r="L299" s="77">
        <f>+SUMIF(LMOI!F:F,'ALL 2019'!C299,LMOI!E:E)</f>
        <v>396990.53</v>
      </c>
      <c r="M299" s="12">
        <f>+SUMIF(TARTINE!G:G,'ALL 2019'!C299,TARTINE!F:F)</f>
        <v>0</v>
      </c>
      <c r="N299" s="12">
        <f>+SUMIF(IDF!F:F,'ALL 2019'!C299,IDF!E:E)</f>
        <v>0</v>
      </c>
      <c r="O299" s="12">
        <f>+SUMIF(RYA!G:G,C299,RYA!F:F)</f>
        <v>0</v>
      </c>
      <c r="P299" s="12">
        <f>+SUMIF('SCI NOAH'!G:G,'ALL 2019'!C299,'SCI NOAH'!F:F)</f>
        <v>0</v>
      </c>
      <c r="Q299" s="12">
        <f>+SUMIF(SIM!F:F,'ALL 2019'!C299,SIM!E:E)</f>
        <v>0</v>
      </c>
      <c r="R299" s="147">
        <f>SUMIF('First Energy'!F:F,C299,'First Energy'!I:I)</f>
        <v>0</v>
      </c>
      <c r="S299" s="147">
        <f>SUMIF('ID Motors'!G:G,C299,'ID Motors'!J:J)</f>
        <v>20024647.899999999</v>
      </c>
      <c r="T299" s="12">
        <f>+SUMIF('ID RENTAL'!G:G,'ALL 2019'!C299,'ID RENTAL'!F:F)</f>
        <v>0</v>
      </c>
      <c r="U299" s="124">
        <f>+SUMIF('MCM '!G:G,'ALL 2019'!C299,'MCM '!F:F)</f>
        <v>49686.14</v>
      </c>
      <c r="V299" s="77">
        <f>+SUMIF(AGRIMOTORS!G:G,C299,AGRIMOTORS!F:F)</f>
        <v>0</v>
      </c>
      <c r="W299" s="12">
        <f>+SUMIF(BOVIMA!F:F,'ALL 2019'!C299,BOVIMA!E:E)</f>
        <v>250809</v>
      </c>
      <c r="X299" s="12">
        <f>+SUMIF(AGRIFEED!F:F,'ALL 2019'!C299,AGRIFEED!E:E)</f>
        <v>0</v>
      </c>
      <c r="Y299" s="12">
        <f>+SUMIF(AMIP!F:F,'ALL 2019'!C299,AMIP!E:E)</f>
        <v>500</v>
      </c>
      <c r="Z299" s="12">
        <f>+SUMIF(ISF!F:F,'ALL 2019'!C299,ISF!F:F)</f>
        <v>0</v>
      </c>
      <c r="AA299" s="12">
        <f>+SUMIF(MABEL!F:F,'ALL 2019'!C299,MABEL!E:E)</f>
        <v>352324.05</v>
      </c>
      <c r="AB299" s="124">
        <f>+SUMIF(DISCOI!G:G,'ALL 2019'!C299,DISCOI!F:F)</f>
        <v>2677005.71</v>
      </c>
      <c r="AC299" s="12">
        <f>+SUMIF(NMP!F:F,'ALL 2019'!C299,NMP!E:E)</f>
        <v>0.36</v>
      </c>
      <c r="AD299" s="12">
        <f>+SUMIF('AMCHO '!F:F,'ALL 2019'!C299,'AMCHO '!E:E)</f>
        <v>1053.01</v>
      </c>
      <c r="AE299" s="12">
        <f>SUMIF(CONFORTIS!G:G,'ALL 2019'!C299,CONFORTIS!F:F)</f>
        <v>0</v>
      </c>
      <c r="AF299" s="12">
        <f>+SUMIF('IRS IMMO'!G:G,'ALL 2019'!C299,'IRS IMMO'!F:F)</f>
        <v>0</v>
      </c>
      <c r="AG299" s="12">
        <f>SUMIF('United Malagasy'!F:F,'ALL 2019'!C299,'United Malagasy'!E:E)</f>
        <v>6</v>
      </c>
      <c r="AH299" s="12">
        <f>+SUMIF(AGRIVETAM!F:F,'ALL 2019'!C299,AGRIVETAM!E:E)</f>
        <v>400509.56</v>
      </c>
      <c r="AI299" s="12">
        <f>+SUMIF(EUROPAINTS!F:F,'ALL 2019'!C299,EUROPAINTS!E:E)</f>
        <v>0</v>
      </c>
      <c r="AJ299" s="12">
        <f>SUMIF('CSS SAKAY'!F:F,'ALL 2019'!C299,'CSS SAKAY'!E:E)</f>
        <v>322331</v>
      </c>
      <c r="AK299" s="77">
        <f>+SUMIF(AGRIMA!F:F,'ALL 2019'!C299,AGRIMA!E:E)</f>
        <v>0</v>
      </c>
      <c r="AL299" s="12">
        <f>+SUMIF(FERRIS!H:H,'ALL 2019'!C299,FERRIS!G:G)</f>
        <v>10313500</v>
      </c>
      <c r="AM299" s="12">
        <f>SUMIF(SEM!F:F,'ALL 2019'!C299,SEM!E:E)</f>
        <v>0</v>
      </c>
      <c r="AN299" s="12">
        <f>+SUMIF(Madatrade!F:F,'ALL 2019'!C299,Madatrade!E:E)</f>
        <v>0</v>
      </c>
      <c r="AO299" s="12">
        <f>+SUMIF('FIRST INVESTISSEMENT'!G:G,'ALL 2019'!C299,'FIRST INVESTISSEMENT'!F:F)</f>
        <v>0</v>
      </c>
    </row>
    <row r="300" spans="1:41" x14ac:dyDescent="0.25">
      <c r="A300" t="str">
        <f t="shared" si="9"/>
        <v>6</v>
      </c>
      <c r="B300" t="str">
        <f t="shared" si="10"/>
        <v>661</v>
      </c>
      <c r="C300" s="23">
        <v>66100000</v>
      </c>
      <c r="D300" s="23" t="s">
        <v>3277</v>
      </c>
      <c r="E300" s="24" t="s">
        <v>500</v>
      </c>
      <c r="F300" s="77">
        <v>107709036.43000001</v>
      </c>
      <c r="G300" s="77">
        <f>+SUMIF(AGRICORP!I:I,C300,AGRICORP!F:F)</f>
        <v>0</v>
      </c>
      <c r="H300" s="77">
        <f>+SUMIF(SMTP!D:D,'ALL 2019'!C300,SMTP!H:H)</f>
        <v>324323321.41000003</v>
      </c>
      <c r="I300" s="77">
        <f>SUMIF(AGRIVET!G:G,C300,AGRIVET!F:F)</f>
        <v>817604915.97000003</v>
      </c>
      <c r="J300" s="77">
        <f>+SUMIF(AGRIVAL!G:G,'ALL 2019'!C300,AGRIVAL!F:F)</f>
        <v>0</v>
      </c>
      <c r="K300" s="77">
        <f>+SUMIF(AGRIKOBA!G:G,'ALL 2019'!C300,AGRIKOBA!F:F)</f>
        <v>0</v>
      </c>
      <c r="L300" s="77">
        <f>+SUMIF(LMOI!F:F,'ALL 2019'!C300,LMOI!E:E)</f>
        <v>0</v>
      </c>
      <c r="M300" s="12">
        <f>+SUMIF(TARTINE!G:G,'ALL 2019'!C300,TARTINE!F:F)</f>
        <v>1412976.49</v>
      </c>
      <c r="N300" s="12">
        <f>+SUMIF(IDF!F:F,'ALL 2019'!C300,IDF!E:E)</f>
        <v>503756350.06999999</v>
      </c>
      <c r="O300" s="12">
        <f>+SUMIF(RYA!G:G,C300,RYA!F:F)</f>
        <v>418014.99</v>
      </c>
      <c r="P300" s="12">
        <f>+SUMIF('SCI NOAH'!G:G,'ALL 2019'!C300,'SCI NOAH'!F:F)</f>
        <v>1833043.13</v>
      </c>
      <c r="Q300" s="12">
        <f>+SUMIF(SIM!F:F,'ALL 2019'!C300,SIM!E:E)</f>
        <v>153563791.81999999</v>
      </c>
      <c r="R300" s="147">
        <f>SUMIF('First Energy'!F:F,C300,'First Energy'!I:I)</f>
        <v>0</v>
      </c>
      <c r="S300" s="147">
        <f>SUMIF('ID Motors'!G:G,C300,'ID Motors'!J:J)</f>
        <v>0</v>
      </c>
      <c r="T300" s="12">
        <f>+SUMIF('ID RENTAL'!G:G,'ALL 2019'!C300,'ID RENTAL'!F:F)</f>
        <v>0</v>
      </c>
      <c r="U300" s="124">
        <f>+SUMIF('MCM '!G:G,'ALL 2019'!C300,'MCM '!F:F)</f>
        <v>252623412.26999998</v>
      </c>
      <c r="V300" s="77">
        <f>+SUMIF(AGRIMOTORS!G:G,C300,AGRIMOTORS!F:F)</f>
        <v>0</v>
      </c>
      <c r="W300" s="12">
        <f>+SUMIF(BOVIMA!F:F,'ALL 2019'!C300,BOVIMA!E:E)</f>
        <v>2261601695</v>
      </c>
      <c r="X300" s="12">
        <f>+SUMIF(AGRIFEED!F:F,'ALL 2019'!C300,AGRIFEED!E:E)</f>
        <v>0</v>
      </c>
      <c r="Y300" s="12">
        <f>+SUMIF(AMIP!F:F,'ALL 2019'!C300,AMIP!E:E)</f>
        <v>0</v>
      </c>
      <c r="Z300" s="12">
        <f>+SUMIF(ISF!F:F,'ALL 2019'!C300,ISF!F:F)</f>
        <v>0</v>
      </c>
      <c r="AA300" s="12">
        <f>+SUMIF(MABEL!F:F,'ALL 2019'!C300,MABEL!E:E)</f>
        <v>656533.76000000001</v>
      </c>
      <c r="AB300" s="124">
        <f>+SUMIF(DISCOI!G:G,'ALL 2019'!C300,DISCOI!F:F)</f>
        <v>19844727.66</v>
      </c>
      <c r="AC300" s="12">
        <f>+SUMIF(NMP!F:F,'ALL 2019'!C300,NMP!E:E)</f>
        <v>746175.35</v>
      </c>
      <c r="AD300" s="12">
        <f>+SUMIF('AMCHO '!F:F,'ALL 2019'!C300,'AMCHO '!E:E)</f>
        <v>361503628.18000007</v>
      </c>
      <c r="AE300" s="12">
        <f>SUMIF(CONFORTIS!G:G,'ALL 2019'!C300,CONFORTIS!F:F)</f>
        <v>0</v>
      </c>
      <c r="AF300" s="12">
        <f>+SUMIF('IRS IMMO'!G:G,'ALL 2019'!C300,'IRS IMMO'!F:F)</f>
        <v>0</v>
      </c>
      <c r="AG300" s="12">
        <f>SUMIF('United Malagasy'!F:F,'ALL 2019'!C300,'United Malagasy'!E:E)</f>
        <v>1296842.47</v>
      </c>
      <c r="AH300" s="12">
        <f>+SUMIF(AGRIVETAM!F:F,'ALL 2019'!C300,AGRIVETAM!E:E)</f>
        <v>0</v>
      </c>
      <c r="AI300" s="12">
        <f>+SUMIF(EUROPAINTS!F:F,'ALL 2019'!C300,EUROPAINTS!E:E)</f>
        <v>0</v>
      </c>
      <c r="AJ300" s="12">
        <f>SUMIF('CSS SAKAY'!F:F,'ALL 2019'!C300,'CSS SAKAY'!E:E)</f>
        <v>74484.17</v>
      </c>
      <c r="AK300" s="77">
        <f>+SUMIF(AGRIMA!F:F,'ALL 2019'!C300,AGRIMA!E:E)</f>
        <v>1260.26</v>
      </c>
      <c r="AL300" s="12">
        <f>+SUMIF(FERRIS!H:H,'ALL 2019'!C300,FERRIS!G:G)</f>
        <v>0</v>
      </c>
      <c r="AM300" s="12">
        <f>SUMIF(SEM!F:F,'ALL 2019'!C300,SEM!E:E)</f>
        <v>0</v>
      </c>
      <c r="AN300" s="12">
        <f>+SUMIF(Madatrade!F:F,'ALL 2019'!C300,Madatrade!E:E)</f>
        <v>59024337.740000002</v>
      </c>
      <c r="AO300" s="12">
        <f>+SUMIF('FIRST INVESTISSEMENT'!G:G,'ALL 2019'!C300,'FIRST INVESTISSEMENT'!F:F)</f>
        <v>61963645.059999995</v>
      </c>
    </row>
    <row r="301" spans="1:41" x14ac:dyDescent="0.25">
      <c r="A301" t="str">
        <f t="shared" si="9"/>
        <v>6</v>
      </c>
      <c r="B301" t="str">
        <f t="shared" si="10"/>
        <v>666</v>
      </c>
      <c r="C301" s="23">
        <v>66600000</v>
      </c>
      <c r="D301" s="23" t="s">
        <v>3277</v>
      </c>
      <c r="E301" s="24" t="s">
        <v>232</v>
      </c>
      <c r="F301" s="77">
        <v>24156663.43</v>
      </c>
      <c r="G301" s="77">
        <f>+SUMIF(AGRICORP!I:I,C301,AGRICORP!F:F)</f>
        <v>0</v>
      </c>
      <c r="H301" s="77">
        <f>+SUMIF(SMTP!D:D,'ALL 2019'!C301,SMTP!H:H)</f>
        <v>176332020.48269999</v>
      </c>
      <c r="I301" s="77">
        <f>SUMIF(AGRIVET!G:G,C301,AGRIVET!F:F)</f>
        <v>376290842.94</v>
      </c>
      <c r="J301" s="77">
        <f>+SUMIF(AGRIVAL!G:G,'ALL 2019'!C301,AGRIVAL!F:F)</f>
        <v>214628811.56999999</v>
      </c>
      <c r="K301" s="77">
        <f>+SUMIF(AGRIKOBA!G:G,'ALL 2019'!C301,AGRIKOBA!F:F)</f>
        <v>48767310.859999999</v>
      </c>
      <c r="L301" s="77">
        <f>+SUMIF(LMOI!F:F,'ALL 2019'!C301,LMOI!E:E)</f>
        <v>950369779.47000003</v>
      </c>
      <c r="M301" s="12">
        <f>+SUMIF(TARTINE!G:G,'ALL 2019'!C301,TARTINE!F:F)</f>
        <v>0</v>
      </c>
      <c r="N301" s="12">
        <f>+SUMIF(IDF!F:F,'ALL 2019'!C301,IDF!E:E)</f>
        <v>10774072.98</v>
      </c>
      <c r="O301" s="12">
        <f>+SUMIF(RYA!G:G,C301,RYA!F:F)</f>
        <v>0</v>
      </c>
      <c r="P301" s="12">
        <f>+SUMIF('SCI NOAH'!G:G,'ALL 2019'!C301,'SCI NOAH'!F:F)</f>
        <v>0</v>
      </c>
      <c r="Q301" s="12">
        <f>+SUMIF(SIM!F:F,'ALL 2019'!C301,SIM!E:E)</f>
        <v>0</v>
      </c>
      <c r="R301" s="147">
        <f>SUMIF('First Energy'!F:F,C301,'First Energy'!I:I)</f>
        <v>169076362.84</v>
      </c>
      <c r="S301" s="147">
        <f>SUMIF('ID Motors'!G:G,C301,'ID Motors'!J:J)</f>
        <v>248450890</v>
      </c>
      <c r="T301" s="12">
        <f>+SUMIF('ID RENTAL'!G:G,'ALL 2019'!C301,'ID RENTAL'!F:F)</f>
        <v>0</v>
      </c>
      <c r="U301" s="124">
        <f>+SUMIF('MCM '!G:G,'ALL 2019'!C301,'MCM '!F:F)</f>
        <v>22031915.350000001</v>
      </c>
      <c r="V301" s="77">
        <f>+SUMIF(AGRIMOTORS!G:G,C301,AGRIMOTORS!F:F)</f>
        <v>0</v>
      </c>
      <c r="W301" s="12">
        <f>+SUMIF(BOVIMA!F:F,'ALL 2019'!C301,BOVIMA!E:E)</f>
        <v>366419860</v>
      </c>
      <c r="X301" s="12">
        <f>+SUMIF(AGRIFEED!F:F,'ALL 2019'!C301,AGRIFEED!E:E)</f>
        <v>288636.65999999997</v>
      </c>
      <c r="Y301" s="12">
        <f>+SUMIF(AMIP!F:F,'ALL 2019'!C301,AMIP!E:E)</f>
        <v>0</v>
      </c>
      <c r="Z301" s="12">
        <f>+SUMIF(ISF!F:F,'ALL 2019'!C301,ISF!F:F)</f>
        <v>0</v>
      </c>
      <c r="AA301" s="12">
        <f>+SUMIF(MABEL!F:F,'ALL 2019'!C301,MABEL!E:E)</f>
        <v>0</v>
      </c>
      <c r="AB301" s="124">
        <f>+SUMIF(DISCOI!G:G,'ALL 2019'!C301,DISCOI!F:F)</f>
        <v>49541902.799999997</v>
      </c>
      <c r="AC301" s="12">
        <f>+SUMIF(NMP!F:F,'ALL 2019'!C301,NMP!E:E)</f>
        <v>1038056.23</v>
      </c>
      <c r="AD301" s="12">
        <f>+SUMIF('AMCHO '!F:F,'ALL 2019'!C301,'AMCHO '!E:E)</f>
        <v>131976513.43000001</v>
      </c>
      <c r="AE301" s="12">
        <f>SUMIF(CONFORTIS!G:G,'ALL 2019'!C301,CONFORTIS!F:F)</f>
        <v>0</v>
      </c>
      <c r="AF301" s="12">
        <f>+SUMIF('IRS IMMO'!G:G,'ALL 2019'!C301,'IRS IMMO'!F:F)</f>
        <v>0</v>
      </c>
      <c r="AG301" s="12">
        <f>SUMIF('United Malagasy'!F:F,'ALL 2019'!C301,'United Malagasy'!E:E)</f>
        <v>2765162.92</v>
      </c>
      <c r="AH301" s="12">
        <f>+SUMIF(AGRIVETAM!F:F,'ALL 2019'!C301,AGRIVETAM!E:E)</f>
        <v>0</v>
      </c>
      <c r="AI301" s="12">
        <f>+SUMIF(EUROPAINTS!F:F,'ALL 2019'!C301,EUROPAINTS!E:E)</f>
        <v>167113.51</v>
      </c>
      <c r="AJ301" s="12">
        <f>SUMIF('CSS SAKAY'!F:F,'ALL 2019'!C301,'CSS SAKAY'!E:E)</f>
        <v>0</v>
      </c>
      <c r="AK301" s="77">
        <f>+SUMIF(AGRIMA!F:F,'ALL 2019'!C301,AGRIMA!E:E)</f>
        <v>0</v>
      </c>
      <c r="AL301" s="12">
        <f>+SUMIF(FERRIS!H:H,'ALL 2019'!C301,FERRIS!G:G)</f>
        <v>0</v>
      </c>
      <c r="AM301" s="12">
        <f>SUMIF(SEM!F:F,'ALL 2019'!C301,SEM!E:E)</f>
        <v>89378863.5</v>
      </c>
      <c r="AN301" s="12">
        <f>+SUMIF(Madatrade!F:F,'ALL 2019'!C301,Madatrade!E:E)</f>
        <v>123946926.31</v>
      </c>
      <c r="AO301" s="12">
        <f>+SUMIF('FIRST INVESTISSEMENT'!G:G,'ALL 2019'!C301,'FIRST INVESTISSEMENT'!F:F)</f>
        <v>0</v>
      </c>
    </row>
    <row r="302" spans="1:41" x14ac:dyDescent="0.25">
      <c r="A302" t="str">
        <f t="shared" si="9"/>
        <v>6</v>
      </c>
      <c r="B302" t="str">
        <f t="shared" si="10"/>
        <v>681</v>
      </c>
      <c r="C302" s="23">
        <v>68111000</v>
      </c>
      <c r="D302" s="23" t="s">
        <v>3278</v>
      </c>
      <c r="E302" s="24" t="s">
        <v>509</v>
      </c>
      <c r="F302" s="77">
        <v>966464.07</v>
      </c>
      <c r="G302" s="77">
        <f>+SUMIF(AGRICORP!I:I,C302,AGRICORP!F:F)</f>
        <v>0</v>
      </c>
      <c r="H302" s="77">
        <f>+SUMIF(SMTP!D:D,'ALL 2019'!C302,SMTP!H:H)</f>
        <v>33329593.059999999</v>
      </c>
      <c r="I302" s="77">
        <f>SUMIF(AGRIVET!G:G,C302,AGRIVET!F:F)</f>
        <v>63223251.380000003</v>
      </c>
      <c r="J302" s="77">
        <f>+SUMIF(AGRIVAL!G:G,'ALL 2019'!C302,AGRIVAL!F:F)</f>
        <v>4244732.87</v>
      </c>
      <c r="K302" s="77">
        <f>+SUMIF(AGRIKOBA!G:G,'ALL 2019'!C302,AGRIKOBA!F:F)</f>
        <v>0</v>
      </c>
      <c r="L302" s="77">
        <f>+SUMIF(LMOI!F:F,'ALL 2019'!C302,LMOI!E:E)</f>
        <v>0</v>
      </c>
      <c r="M302" s="12">
        <f>+SUMIF(TARTINE!G:G,'ALL 2019'!C302,TARTINE!F:F)</f>
        <v>0</v>
      </c>
      <c r="N302" s="12">
        <f>+SUMIF(IDF!F:F,'ALL 2019'!C302,IDF!E:E)</f>
        <v>1208080.0900000001</v>
      </c>
      <c r="O302" s="12">
        <f>+SUMIF(RYA!G:G,C302,RYA!F:F)</f>
        <v>0</v>
      </c>
      <c r="P302" s="12">
        <f>+SUMIF('SCI NOAH'!G:G,'ALL 2019'!C302,'SCI NOAH'!F:F)</f>
        <v>0</v>
      </c>
      <c r="Q302" s="12">
        <f>+SUMIF(SIM!F:F,'ALL 2019'!C302,SIM!E:E)</f>
        <v>0</v>
      </c>
      <c r="R302" s="147">
        <f>SUMIF('First Energy'!F:F,C302,'First Energy'!I:I)</f>
        <v>423428832.83999997</v>
      </c>
      <c r="S302" s="147">
        <f>SUMIF('ID Motors'!G:G,C302,'ID Motors'!J:J)</f>
        <v>966464.07</v>
      </c>
      <c r="T302" s="12">
        <f>+SUMIF('ID RENTAL'!G:G,'ALL 2019'!C302,'ID RENTAL'!F:F)</f>
        <v>0</v>
      </c>
      <c r="U302" s="124">
        <f>+SUMIF('MCM '!G:G,'ALL 2019'!C302,'MCM '!F:F)</f>
        <v>0</v>
      </c>
      <c r="V302" s="77">
        <f>+SUMIF(AGRIMOTORS!G:G,C302,AGRIMOTORS!F:F)</f>
        <v>0</v>
      </c>
      <c r="W302" s="12">
        <f>+SUMIF(BOVIMA!F:F,'ALL 2019'!C302,BOVIMA!E:E)</f>
        <v>0</v>
      </c>
      <c r="X302" s="12">
        <f>+SUMIF(AGRIFEED!F:F,'ALL 2019'!C302,AGRIFEED!E:E)</f>
        <v>0</v>
      </c>
      <c r="Y302" s="12">
        <f>+SUMIF(AMIP!F:F,'ALL 2019'!C302,AMIP!E:E)</f>
        <v>0</v>
      </c>
      <c r="Z302" s="12">
        <f>+SUMIF(ISF!F:F,'ALL 2019'!C302,ISF!F:F)</f>
        <v>0</v>
      </c>
      <c r="AA302" s="12">
        <f>+SUMIF(MABEL!F:F,'ALL 2019'!C302,MABEL!E:E)</f>
        <v>0</v>
      </c>
      <c r="AB302" s="124">
        <f>+SUMIF(DISCOI!G:G,'ALL 2019'!C302,DISCOI!F:F)</f>
        <v>1594665.72</v>
      </c>
      <c r="AC302" s="12">
        <f>+SUMIF(NMP!F:F,'ALL 2019'!C302,NMP!E:E)</f>
        <v>0</v>
      </c>
      <c r="AD302" s="12">
        <f>+SUMIF('AMCHO '!F:F,'ALL 2019'!C302,'AMCHO '!E:E)</f>
        <v>0</v>
      </c>
      <c r="AE302" s="12">
        <f>SUMIF(CONFORTIS!G:G,'ALL 2019'!C302,CONFORTIS!F:F)</f>
        <v>0</v>
      </c>
      <c r="AF302" s="12">
        <f>+SUMIF('IRS IMMO'!G:G,'ALL 2019'!C302,'IRS IMMO'!F:F)</f>
        <v>0</v>
      </c>
      <c r="AG302" s="12">
        <f>SUMIF('United Malagasy'!F:F,'ALL 2019'!C302,'United Malagasy'!E:E)</f>
        <v>0</v>
      </c>
      <c r="AH302" s="12">
        <f>+SUMIF(AGRIVETAM!F:F,'ALL 2019'!C302,AGRIVETAM!E:E)</f>
        <v>0</v>
      </c>
      <c r="AI302" s="12">
        <f>+SUMIF(EUROPAINTS!F:F,'ALL 2019'!C302,EUROPAINTS!E:E)</f>
        <v>966464.07</v>
      </c>
      <c r="AJ302" s="12">
        <f>SUMIF('CSS SAKAY'!F:F,'ALL 2019'!C302,'CSS SAKAY'!E:E)</f>
        <v>0</v>
      </c>
      <c r="AK302" s="77">
        <f>+SUMIF(AGRIMA!F:F,'ALL 2019'!C302,AGRIMA!E:E)</f>
        <v>0</v>
      </c>
      <c r="AL302" s="12">
        <f>+SUMIF(FERRIS!H:H,'ALL 2019'!C302,FERRIS!G:G)</f>
        <v>0</v>
      </c>
      <c r="AM302" s="12">
        <f>SUMIF(SEM!F:F,'ALL 2019'!C302,SEM!E:E)</f>
        <v>805386.73</v>
      </c>
      <c r="AN302" s="12">
        <f>+SUMIF(Madatrade!F:F,'ALL 2019'!C302,Madatrade!E:E)</f>
        <v>0</v>
      </c>
      <c r="AO302" s="12">
        <f>+SUMIF('FIRST INVESTISSEMENT'!G:G,'ALL 2019'!C302,'FIRST INVESTISSEMENT'!F:F)</f>
        <v>0</v>
      </c>
    </row>
    <row r="303" spans="1:41" x14ac:dyDescent="0.25">
      <c r="A303" t="str">
        <f t="shared" si="9"/>
        <v>6</v>
      </c>
      <c r="B303" t="str">
        <f t="shared" si="10"/>
        <v>681</v>
      </c>
      <c r="C303" s="23">
        <v>68112000</v>
      </c>
      <c r="D303" s="23" t="s">
        <v>3278</v>
      </c>
      <c r="E303" s="24" t="s">
        <v>511</v>
      </c>
      <c r="F303" s="77">
        <v>950529170.65999997</v>
      </c>
      <c r="G303" s="77">
        <f>+SUMIF(AGRICORP!I:I,C303,AGRICORP!F:F)</f>
        <v>0</v>
      </c>
      <c r="H303" s="77">
        <f>+SUMIF(SMTP!D:D,'ALL 2019'!C303,SMTP!H:H)</f>
        <v>677632702.71403098</v>
      </c>
      <c r="I303" s="77">
        <f>SUMIF(AGRIVET!G:G,C303,AGRIVET!F:F)</f>
        <v>247923796.68000001</v>
      </c>
      <c r="J303" s="77">
        <f>+SUMIF(AGRIVAL!G:G,'ALL 2019'!C303,AGRIVAL!F:F)</f>
        <v>1341470717.4000001</v>
      </c>
      <c r="K303" s="77">
        <f>+SUMIF(AGRIKOBA!G:G,'ALL 2019'!C303,AGRIKOBA!F:F)</f>
        <v>643092367.38999999</v>
      </c>
      <c r="L303" s="77">
        <f>+SUMIF(LMOI!F:F,'ALL 2019'!C303,LMOI!E:E)</f>
        <v>629933351.29999995</v>
      </c>
      <c r="M303" s="12">
        <f>+SUMIF(TARTINE!G:G,'ALL 2019'!C303,TARTINE!F:F)</f>
        <v>538778662.99000001</v>
      </c>
      <c r="N303" s="12">
        <f>+SUMIF(IDF!F:F,'ALL 2019'!C303,IDF!E:E)</f>
        <v>1956198546.5699999</v>
      </c>
      <c r="O303" s="12">
        <f>+SUMIF(RYA!G:G,C303,RYA!F:F)</f>
        <v>67976897.670000002</v>
      </c>
      <c r="P303" s="12">
        <f>+SUMIF('SCI NOAH'!G:G,'ALL 2019'!C303,'SCI NOAH'!F:F)</f>
        <v>0</v>
      </c>
      <c r="Q303" s="12">
        <f>+SUMIF(SIM!F:F,'ALL 2019'!C303,SIM!E:E)</f>
        <v>325458591.31999999</v>
      </c>
      <c r="R303" s="147">
        <f>SUMIF('First Energy'!F:F,C303,'First Energy'!I:I)</f>
        <v>1101786743.99</v>
      </c>
      <c r="S303" s="147">
        <f>SUMIF('ID Motors'!G:G,C303,'ID Motors'!J:J)</f>
        <v>300164032.01999998</v>
      </c>
      <c r="T303" s="12">
        <f>+SUMIF('ID RENTAL'!G:G,'ALL 2019'!C303,'ID RENTAL'!F:F)</f>
        <v>93681</v>
      </c>
      <c r="U303" s="124">
        <f>+SUMIF('MCM '!G:G,'ALL 2019'!C303,'MCM '!F:F)</f>
        <v>75772845.510000005</v>
      </c>
      <c r="V303" s="77">
        <f>+SUMIF(AGRIMOTORS!G:G,C303,AGRIMOTORS!F:F)</f>
        <v>2811949</v>
      </c>
      <c r="W303" s="12">
        <f>+SUMIF(BOVIMA!F:F,'ALL 2019'!C303,BOVIMA!E:E)</f>
        <v>382455127</v>
      </c>
      <c r="X303" s="12">
        <f>+SUMIF(AGRIFEED!F:F,'ALL 2019'!C303,AGRIFEED!E:E)</f>
        <v>10118371.6</v>
      </c>
      <c r="Y303" s="12">
        <f>+SUMIF(AMIP!F:F,'ALL 2019'!C303,AMIP!E:E)</f>
        <v>0</v>
      </c>
      <c r="Z303" s="12">
        <f>+SUMIF(ISF!F:F,'ALL 2019'!C303,ISF!F:F)</f>
        <v>0</v>
      </c>
      <c r="AA303" s="12">
        <f>+SUMIF(MABEL!F:F,'ALL 2019'!C303,MABEL!E:E)</f>
        <v>51102165.609999999</v>
      </c>
      <c r="AB303" s="124">
        <f>+SUMIF(DISCOI!G:G,'ALL 2019'!C303,DISCOI!F:F)</f>
        <v>243833871.47</v>
      </c>
      <c r="AC303" s="12">
        <f>+SUMIF(NMP!F:F,'ALL 2019'!C303,NMP!E:E)</f>
        <v>64216168.740000002</v>
      </c>
      <c r="AD303" s="12">
        <f>+SUMIF('AMCHO '!F:F,'ALL 2019'!C303,'AMCHO '!E:E)</f>
        <v>544690207.40999997</v>
      </c>
      <c r="AE303" s="12">
        <f>SUMIF(CONFORTIS!G:G,'ALL 2019'!C303,CONFORTIS!F:F)</f>
        <v>0</v>
      </c>
      <c r="AF303" s="12">
        <f>+SUMIF('IRS IMMO'!G:G,'ALL 2019'!C303,'IRS IMMO'!F:F)</f>
        <v>0</v>
      </c>
      <c r="AG303" s="12">
        <f>SUMIF('United Malagasy'!F:F,'ALL 2019'!C303,'United Malagasy'!E:E)</f>
        <v>9376003.75</v>
      </c>
      <c r="AH303" s="12">
        <f>+SUMIF(AGRIVETAM!F:F,'ALL 2019'!C303,AGRIVETAM!E:E)</f>
        <v>43207586.869999997</v>
      </c>
      <c r="AI303" s="12">
        <f>+SUMIF(EUROPAINTS!F:F,'ALL 2019'!C303,EUROPAINTS!E:E)</f>
        <v>3634209.24</v>
      </c>
      <c r="AJ303" s="12">
        <f>SUMIF('CSS SAKAY'!F:F,'ALL 2019'!C303,'CSS SAKAY'!E:E)</f>
        <v>803634.58</v>
      </c>
      <c r="AK303" s="77">
        <f>+SUMIF(AGRIMA!F:F,'ALL 2019'!C303,AGRIMA!E:E)</f>
        <v>45969621.399999999</v>
      </c>
      <c r="AL303" s="12">
        <f>+SUMIF(FERRIS!H:H,'ALL 2019'!C303,FERRIS!G:G)</f>
        <v>392281293.10000002</v>
      </c>
      <c r="AM303" s="12">
        <f>SUMIF(SEM!F:F,'ALL 2019'!C303,SEM!E:E)</f>
        <v>576041125.94000006</v>
      </c>
      <c r="AN303" s="12">
        <f>+SUMIF(Madatrade!F:F,'ALL 2019'!C303,Madatrade!E:E)</f>
        <v>66698532.189999998</v>
      </c>
      <c r="AO303" s="12">
        <f>+SUMIF('FIRST INVESTISSEMENT'!G:G,'ALL 2019'!C303,'FIRST INVESTISSEMENT'!F:F)</f>
        <v>1023577802.96</v>
      </c>
    </row>
    <row r="304" spans="1:41" x14ac:dyDescent="0.25">
      <c r="A304" t="str">
        <f t="shared" si="9"/>
        <v>6</v>
      </c>
      <c r="B304" t="str">
        <f t="shared" si="10"/>
        <v>681</v>
      </c>
      <c r="C304" s="61">
        <v>68173000</v>
      </c>
      <c r="D304" s="23" t="s">
        <v>3278</v>
      </c>
      <c r="E304" t="s">
        <v>1618</v>
      </c>
      <c r="F304" s="77"/>
      <c r="G304" s="77">
        <f>+SUMIF(AGRICORP!I:I,C304,AGRICORP!F:F)</f>
        <v>0</v>
      </c>
      <c r="H304" s="77">
        <f>+SUMIF(SMTP!D:D,'ALL 2019'!C304,SMTP!H:H)</f>
        <v>0</v>
      </c>
      <c r="I304" s="77">
        <f>SUMIF(AGRIVET!G:G,C304,AGRIVET!F:F)</f>
        <v>0</v>
      </c>
      <c r="J304" s="77">
        <f>+SUMIF(AGRIVAL!G:G,'ALL 2019'!C304,AGRIVAL!F:F)</f>
        <v>0</v>
      </c>
      <c r="L304" s="77">
        <f>+SUMIF(LMOI!F:F,'ALL 2019'!C304,LMOI!E:E)</f>
        <v>0</v>
      </c>
      <c r="M304" s="12">
        <f>+SUMIF(TARTINE!G:G,'ALL 2019'!C304,TARTINE!F:F)</f>
        <v>0</v>
      </c>
      <c r="N304" s="12">
        <f>+SUMIF(IDF!F:F,'ALL 2019'!C304,IDF!E:E)</f>
        <v>0</v>
      </c>
      <c r="O304" s="12">
        <f>+SUMIF(RYA!G:G,C304,RYA!F:F)</f>
        <v>0</v>
      </c>
      <c r="P304" s="12">
        <f>+SUMIF('SCI NOAH'!G:G,'ALL 2019'!C304,'SCI NOAH'!F:F)</f>
        <v>0</v>
      </c>
      <c r="Q304" s="12">
        <f>+SUMIF(SIM!F:F,'ALL 2019'!C304,SIM!E:E)</f>
        <v>0</v>
      </c>
      <c r="R304" s="147">
        <f>SUMIF('First Energy'!F:F,C304,'First Energy'!I:I)</f>
        <v>0</v>
      </c>
      <c r="S304" s="147">
        <f>SUMIF('ID Motors'!G:G,C304,'ID Motors'!J:J)</f>
        <v>0</v>
      </c>
      <c r="T304" s="12">
        <f>+SUMIF('ID RENTAL'!G:G,'ALL 2019'!C304,'ID RENTAL'!F:F)</f>
        <v>0</v>
      </c>
      <c r="U304" s="124">
        <f>+SUMIF('MCM '!G:G,'ALL 2019'!C304,'MCM '!F:F)</f>
        <v>0</v>
      </c>
      <c r="V304" s="77">
        <f>+SUMIF(AGRIMOTORS!G:G,C304,AGRIMOTORS!F:F)</f>
        <v>0</v>
      </c>
      <c r="W304" s="12">
        <f>+SUMIF(BOVIMA!F:F,'ALL 2019'!C304,BOVIMA!E:E)</f>
        <v>0</v>
      </c>
      <c r="X304" s="12">
        <f>+SUMIF(AGRIFEED!F:F,'ALL 2019'!C304,AGRIFEED!E:E)</f>
        <v>0</v>
      </c>
      <c r="Y304" s="12">
        <f>+SUMIF(AMIP!F:F,'ALL 2019'!C304,AMIP!E:E)</f>
        <v>0</v>
      </c>
      <c r="Z304" s="12">
        <f>+SUMIF(ISF!F:F,'ALL 2019'!C304,ISF!F:F)</f>
        <v>0</v>
      </c>
      <c r="AA304" s="12">
        <f>+SUMIF(MABEL!F:F,'ALL 2019'!C304,MABEL!E:E)</f>
        <v>0</v>
      </c>
      <c r="AB304" s="124">
        <f>+SUMIF(DISCOI!G:G,'ALL 2019'!C304,DISCOI!F:F)</f>
        <v>0</v>
      </c>
      <c r="AC304" s="12">
        <f>+SUMIF(NMP!F:F,'ALL 2019'!C304,NMP!E:E)</f>
        <v>0</v>
      </c>
      <c r="AD304" s="12">
        <f>+SUMIF('AMCHO '!F:F,'ALL 2019'!C304,'AMCHO '!E:E)</f>
        <v>0</v>
      </c>
      <c r="AE304" s="12">
        <f>SUMIF(CONFORTIS!G:G,'ALL 2019'!C304,CONFORTIS!F:F)</f>
        <v>0</v>
      </c>
      <c r="AF304" s="12">
        <f>+SUMIF('IRS IMMO'!G:G,'ALL 2019'!C304,'IRS IMMO'!F:F)</f>
        <v>0</v>
      </c>
      <c r="AG304" s="12">
        <f>SUMIF('United Malagasy'!F:F,'ALL 2019'!C304,'United Malagasy'!E:E)</f>
        <v>0</v>
      </c>
      <c r="AH304" s="12">
        <f>+SUMIF(AGRIVETAM!F:F,'ALL 2019'!C304,AGRIVETAM!E:E)</f>
        <v>0</v>
      </c>
      <c r="AI304" s="12">
        <f>+SUMIF(EUROPAINTS!F:F,'ALL 2019'!C304,EUROPAINTS!E:E)</f>
        <v>0</v>
      </c>
      <c r="AJ304" s="12">
        <f>SUMIF('CSS SAKAY'!F:F,'ALL 2019'!C304,'CSS SAKAY'!E:E)</f>
        <v>0</v>
      </c>
      <c r="AK304" s="77">
        <f>+SUMIF(AGRIMA!F:F,'ALL 2019'!C304,AGRIMA!E:E)</f>
        <v>0</v>
      </c>
      <c r="AL304" s="12">
        <f>+SUMIF(FERRIS!H:H,'ALL 2019'!C304,FERRIS!G:G)</f>
        <v>0</v>
      </c>
      <c r="AM304" s="12">
        <f>SUMIF(SEM!F:F,'ALL 2019'!C304,SEM!E:E)</f>
        <v>0</v>
      </c>
      <c r="AN304" s="12">
        <f>+SUMIF(Madatrade!F:F,'ALL 2019'!C304,Madatrade!E:E)</f>
        <v>0</v>
      </c>
      <c r="AO304" s="12">
        <f>+SUMIF('FIRST INVESTISSEMENT'!G:G,'ALL 2019'!C304,'FIRST INVESTISSEMENT'!F:F)</f>
        <v>0</v>
      </c>
    </row>
    <row r="305" spans="1:41" x14ac:dyDescent="0.25">
      <c r="A305" t="str">
        <f t="shared" si="9"/>
        <v>6</v>
      </c>
      <c r="B305" t="str">
        <f t="shared" si="10"/>
        <v>685</v>
      </c>
      <c r="C305" s="23">
        <v>68500000</v>
      </c>
      <c r="D305" s="23" t="s">
        <v>3278</v>
      </c>
      <c r="E305" s="24" t="s">
        <v>512</v>
      </c>
      <c r="F305" s="77">
        <v>105922802.31999999</v>
      </c>
      <c r="G305" s="77">
        <f>+SUMIF(AGRICORP!I:I,C305,AGRICORP!F:F)</f>
        <v>0</v>
      </c>
      <c r="H305" s="77">
        <f>+SUMIF(SMTP!D:D,'ALL 2019'!C305,SMTP!H:H)</f>
        <v>304274391.72000003</v>
      </c>
      <c r="I305" s="77">
        <f>SUMIF(AGRIVET!G:G,C305,AGRIVET!F:F)</f>
        <v>0</v>
      </c>
      <c r="J305" s="77">
        <f>+SUMIF(AGRIVAL!G:G,'ALL 2019'!C305,AGRIVAL!F:F)</f>
        <v>17729500</v>
      </c>
      <c r="K305" s="77">
        <f>+SUMIF(AGRIKOBA!G:G,'ALL 2019'!C305,AGRIKOBA!F:F)</f>
        <v>0</v>
      </c>
      <c r="L305" s="77">
        <f>+SUMIF(LMOI!F:F,'ALL 2019'!C305,LMOI!E:E)</f>
        <v>0</v>
      </c>
      <c r="M305" s="12">
        <f>+SUMIF(TARTINE!G:G,'ALL 2019'!C305,TARTINE!F:F)</f>
        <v>0</v>
      </c>
      <c r="N305" s="12">
        <f>+SUMIF(IDF!F:F,'ALL 2019'!C305,IDF!E:E)</f>
        <v>629728328.94000006</v>
      </c>
      <c r="O305" s="12">
        <f>+SUMIF(RYA!G:G,C305,RYA!F:F)</f>
        <v>0</v>
      </c>
      <c r="P305" s="12">
        <f>+SUMIF('SCI NOAH'!G:G,'ALL 2019'!C305,'SCI NOAH'!F:F)</f>
        <v>0</v>
      </c>
      <c r="Q305" s="12">
        <f>+SUMIF(SIM!F:F,'ALL 2019'!C305,SIM!E:E)</f>
        <v>2500000.0099999998</v>
      </c>
      <c r="R305" s="147">
        <f>SUMIF('First Energy'!F:F,C305,'First Energy'!I:I)</f>
        <v>0</v>
      </c>
      <c r="S305" s="147">
        <f>SUMIF('ID Motors'!G:G,C305,'ID Motors'!J:J)</f>
        <v>0</v>
      </c>
      <c r="T305" s="12">
        <f>+SUMIF('ID RENTAL'!G:G,'ALL 2019'!C305,'ID RENTAL'!F:F)</f>
        <v>0</v>
      </c>
      <c r="U305" s="124">
        <f>+SUMIF('MCM '!G:G,'ALL 2019'!C305,'MCM '!F:F)</f>
        <v>0</v>
      </c>
      <c r="V305" s="77">
        <f>+SUMIF(AGRIMOTORS!G:G,C305,AGRIMOTORS!F:F)</f>
        <v>0</v>
      </c>
      <c r="W305" s="12">
        <f>+SUMIF(BOVIMA!F:F,'ALL 2019'!C305,BOVIMA!E:E)</f>
        <v>0</v>
      </c>
      <c r="X305" s="12">
        <f>+SUMIF(AGRIFEED!F:F,'ALL 2019'!C305,AGRIFEED!E:E)</f>
        <v>0</v>
      </c>
      <c r="Y305" s="12">
        <f>+SUMIF(AMIP!F:F,'ALL 2019'!C305,AMIP!E:E)</f>
        <v>0</v>
      </c>
      <c r="Z305" s="12">
        <f>+SUMIF(ISF!F:F,'ALL 2019'!C305,ISF!F:F)</f>
        <v>0</v>
      </c>
      <c r="AA305" s="12">
        <f>+SUMIF(MABEL!F:F,'ALL 2019'!C305,MABEL!E:E)</f>
        <v>0</v>
      </c>
      <c r="AB305" s="124">
        <f>+SUMIF(DISCOI!G:G,'ALL 2019'!C305,DISCOI!F:F)</f>
        <v>893188.42</v>
      </c>
      <c r="AC305" s="12">
        <f>+SUMIF(NMP!F:F,'ALL 2019'!C305,NMP!E:E)</f>
        <v>0</v>
      </c>
      <c r="AD305" s="12">
        <f>+SUMIF('AMCHO '!F:F,'ALL 2019'!C305,'AMCHO '!E:E)</f>
        <v>0</v>
      </c>
      <c r="AE305" s="12">
        <f>SUMIF(CONFORTIS!G:G,'ALL 2019'!C305,CONFORTIS!F:F)</f>
        <v>0</v>
      </c>
      <c r="AF305" s="12">
        <f>+SUMIF('IRS IMMO'!G:G,'ALL 2019'!C305,'IRS IMMO'!F:F)</f>
        <v>0</v>
      </c>
      <c r="AG305" s="12">
        <f>SUMIF('United Malagasy'!F:F,'ALL 2019'!C305,'United Malagasy'!E:E)</f>
        <v>0</v>
      </c>
      <c r="AH305" s="12">
        <f>+SUMIF(AGRIVETAM!F:F,'ALL 2019'!C305,AGRIVETAM!E:E)</f>
        <v>0</v>
      </c>
      <c r="AI305" s="12">
        <f>+SUMIF(EUROPAINTS!F:F,'ALL 2019'!C305,EUROPAINTS!E:E)</f>
        <v>1341394</v>
      </c>
      <c r="AJ305" s="12">
        <f>SUMIF('CSS SAKAY'!F:F,'ALL 2019'!C305,'CSS SAKAY'!E:E)</f>
        <v>0</v>
      </c>
      <c r="AK305" s="77">
        <f>+SUMIF(AGRIMA!F:F,'ALL 2019'!C305,AGRIMA!E:E)</f>
        <v>0</v>
      </c>
      <c r="AL305" s="12">
        <f>+SUMIF(FERRIS!H:H,'ALL 2019'!C305,FERRIS!G:G)</f>
        <v>0</v>
      </c>
      <c r="AM305" s="12">
        <f>SUMIF(SEM!F:F,'ALL 2019'!C305,SEM!E:E)</f>
        <v>0</v>
      </c>
      <c r="AN305" s="12">
        <f>+SUMIF(Madatrade!F:F,'ALL 2019'!C305,Madatrade!E:E)</f>
        <v>0</v>
      </c>
      <c r="AO305" s="12">
        <f>+SUMIF('FIRST INVESTISSEMENT'!G:G,'ALL 2019'!C305,'FIRST INVESTISSEMENT'!F:F)</f>
        <v>0</v>
      </c>
    </row>
    <row r="306" spans="1:41" x14ac:dyDescent="0.25">
      <c r="A306" t="str">
        <f t="shared" si="9"/>
        <v>6</v>
      </c>
      <c r="B306" t="str">
        <f t="shared" si="10"/>
        <v>698</v>
      </c>
      <c r="C306" s="23">
        <v>69800000</v>
      </c>
      <c r="D306" s="23" t="s">
        <v>3279</v>
      </c>
      <c r="E306" s="24" t="s">
        <v>513</v>
      </c>
      <c r="F306" s="77">
        <v>388690236.20599997</v>
      </c>
      <c r="G306" s="77">
        <f>+SUMIF(AGRICORP!I:I,C306,AGRICORP!F:F)</f>
        <v>150000</v>
      </c>
      <c r="H306" s="77">
        <f>+SUMIF(SMTP!D:D,'ALL 2019'!C306,SMTP!H:H)</f>
        <v>62694375.670217298</v>
      </c>
      <c r="I306" s="77">
        <f>SUMIF(AGRIVET!G:G,C306,AGRIVET!F:F)</f>
        <v>1810408175.5699999</v>
      </c>
      <c r="J306" s="77">
        <f>+SUMIF(AGRIVAL!G:G,'ALL 2019'!C306,AGRIVAL!F:F)</f>
        <v>691959094.59000003</v>
      </c>
      <c r="K306" s="77">
        <f>+SUMIF(AGRIKOBA!G:G,'ALL 2019'!C306,AGRIKOBA!F:F)</f>
        <v>29260454.890000001</v>
      </c>
      <c r="L306" s="77">
        <f>+SUMIF(LMOI!F:F,'ALL 2019'!C306,LMOI!E:E)</f>
        <v>0</v>
      </c>
      <c r="M306" s="12">
        <f>+SUMIF(TARTINE!G:G,'ALL 2019'!C306,TARTINE!F:F)</f>
        <v>0</v>
      </c>
      <c r="N306" s="12">
        <f>+SUMIF(IDF!F:F,'ALL 2019'!C306,IDF!E:E)</f>
        <v>358927453.04000002</v>
      </c>
      <c r="O306" s="12">
        <f>+SUMIF(RYA!G:G,C306,RYA!F:F)</f>
        <v>560000</v>
      </c>
      <c r="P306" s="12">
        <f>+SUMIF('SCI NOAH'!G:G,'ALL 2019'!C306,'SCI NOAH'!F:F)</f>
        <v>320000</v>
      </c>
      <c r="Q306" s="12">
        <f>+SUMIF(SIM!F:F,'ALL 2019'!C306,SIM!E:E)</f>
        <v>99867452.469999999</v>
      </c>
      <c r="R306" s="147">
        <f>SUMIF('First Energy'!F:F,C306,'First Energy'!I:I)</f>
        <v>493575619.25999999</v>
      </c>
      <c r="S306" s="147">
        <f>SUMIF('ID Motors'!G:G,C306,'ID Motors'!J:J)</f>
        <v>-217594163.88</v>
      </c>
      <c r="T306" s="12">
        <f>+SUMIF('ID RENTAL'!G:G,'ALL 2019'!C306,'ID RENTAL'!F:F)</f>
        <v>0</v>
      </c>
      <c r="U306" s="124">
        <f>+SUMIF('MCM '!G:G,'ALL 2019'!C306,'MCM '!F:F)</f>
        <v>45661249.796900302</v>
      </c>
      <c r="V306" s="77">
        <f>+SUMIF(AGRIMOTORS!G:G,C306,AGRIMOTORS!F:F)</f>
        <v>2140974.75</v>
      </c>
      <c r="W306" s="12">
        <f>+SUMIF(BOVIMA!F:F,'ALL 2019'!C306,BOVIMA!E:E)</f>
        <v>0</v>
      </c>
      <c r="X306" s="12">
        <f>+SUMIF(AGRIFEED!F:F,'ALL 2019'!C306,AGRIFEED!E:E)</f>
        <v>0</v>
      </c>
      <c r="Y306" s="12">
        <f>+SUMIF(AMIP!F:F,'ALL 2019'!C306,AMIP!E:E)</f>
        <v>0</v>
      </c>
      <c r="Z306" s="12">
        <f>+SUMIF(ISF!F:F,'ALL 2019'!C306,ISF!F:F)</f>
        <v>0</v>
      </c>
      <c r="AA306" s="12">
        <f>+SUMIF(MABEL!F:F,'ALL 2019'!C306,MABEL!E:E)</f>
        <v>100000</v>
      </c>
      <c r="AB306" s="124">
        <f>+SUMIF(DISCOI!G:G,'ALL 2019'!C306,DISCOI!F:F)</f>
        <v>157530944.16999999</v>
      </c>
      <c r="AC306" s="12">
        <f>+SUMIF(NMP!F:F,'ALL 2019'!C306,NMP!E:E)</f>
        <v>281396.96999999997</v>
      </c>
      <c r="AD306" s="12">
        <f>+SUMIF('AMCHO '!F:F,'ALL 2019'!C306,'AMCHO '!E:E)</f>
        <v>0</v>
      </c>
      <c r="AE306" s="12">
        <f>SUMIF(CONFORTIS!G:G,'ALL 2019'!C306,CONFORTIS!F:F)</f>
        <v>150000</v>
      </c>
      <c r="AF306" s="12">
        <f>+SUMIF('IRS IMMO'!G:G,'ALL 2019'!C306,'IRS IMMO'!F:F)</f>
        <v>320000</v>
      </c>
      <c r="AG306" s="12">
        <f>SUMIF('United Malagasy'!F:F,'ALL 2019'!C306,'United Malagasy'!E:E)</f>
        <v>2749727</v>
      </c>
      <c r="AH306" s="12">
        <f>+SUMIF(AGRIVETAM!F:F,'ALL 2019'!C306,AGRIVETAM!E:E)</f>
        <v>55993854.75</v>
      </c>
      <c r="AI306" s="12">
        <f>+SUMIF(EUROPAINTS!F:F,'ALL 2019'!C306,EUROPAINTS!E:E)</f>
        <v>1824015.05</v>
      </c>
      <c r="AJ306" s="12">
        <f>SUMIF('CSS SAKAY'!F:F,'ALL 2019'!C306,'CSS SAKAY'!E:E)</f>
        <v>1416807</v>
      </c>
      <c r="AK306" s="77">
        <f>+SUMIF(AGRIMA!F:F,'ALL 2019'!C306,AGRIMA!E:E)</f>
        <v>732156.65</v>
      </c>
      <c r="AL306" s="12">
        <f>+SUMIF(FERRIS!H:H,'ALL 2019'!C306,FERRIS!G:G)</f>
        <v>20477987.416000199</v>
      </c>
      <c r="AM306" s="12">
        <f>SUMIF(SEM!F:F,'ALL 2019'!C306,SEM!E:E)</f>
        <v>123904661.64</v>
      </c>
      <c r="AN306" s="12">
        <f>+SUMIF(Madatrade!F:F,'ALL 2019'!C306,Madatrade!E:E)</f>
        <v>259943815.61000001</v>
      </c>
      <c r="AO306" s="12">
        <f>+SUMIF('FIRST INVESTISSEMENT'!G:G,'ALL 2019'!C306,'FIRST INVESTISSEMENT'!F:F)</f>
        <v>3832753.71</v>
      </c>
    </row>
    <row r="307" spans="1:41" x14ac:dyDescent="0.25">
      <c r="A307" t="str">
        <f t="shared" si="9"/>
        <v>7</v>
      </c>
      <c r="B307" t="str">
        <f t="shared" si="10"/>
        <v>701</v>
      </c>
      <c r="C307" s="23">
        <v>70101000</v>
      </c>
      <c r="D307" s="23" t="s">
        <v>3280</v>
      </c>
      <c r="E307" s="57" t="s">
        <v>515</v>
      </c>
      <c r="F307" s="77"/>
      <c r="G307" s="77">
        <f>+SUMIF(AGRICORP!I:I,C307,AGRICORP!F:F)</f>
        <v>0</v>
      </c>
      <c r="H307" s="77">
        <f>+SUMIF(SMTP!D:D,'ALL 2019'!C307,SMTP!H:H)</f>
        <v>0</v>
      </c>
      <c r="I307" s="77">
        <f>SUMIF(AGRIVET!G:G,C307,AGRIVET!F:F)</f>
        <v>0</v>
      </c>
      <c r="J307" s="77">
        <f>+SUMIF(AGRIVAL!G:G,'ALL 2019'!C307,AGRIVAL!F:F)</f>
        <v>-6590325910</v>
      </c>
      <c r="K307" s="77">
        <f>+SUMIF(AGRIKOBA!G:G,'ALL 2019'!C307,AGRIKOBA!F:F)</f>
        <v>0</v>
      </c>
      <c r="L307" s="77">
        <f>+SUMIF(LMOI!F:F,'ALL 2019'!C307,LMOI!E:E)</f>
        <v>0</v>
      </c>
      <c r="M307" s="12">
        <f>+SUMIF(TARTINE!G:G,'ALL 2019'!C307,TARTINE!F:F)</f>
        <v>0</v>
      </c>
      <c r="N307" s="12">
        <f>+SUMIF(IDF!F:F,'ALL 2019'!C307,IDF!E:E)</f>
        <v>0</v>
      </c>
      <c r="O307" s="12">
        <f>+SUMIF(RYA!G:G,C307,RYA!F:F)</f>
        <v>0</v>
      </c>
      <c r="P307" s="12">
        <f>+SUMIF('SCI NOAH'!G:G,'ALL 2019'!C307,'SCI NOAH'!F:F)</f>
        <v>0</v>
      </c>
      <c r="Q307" s="12">
        <f>+SUMIF(SIM!F:F,'ALL 2019'!C307,SIM!E:E)</f>
        <v>0</v>
      </c>
      <c r="R307" s="147">
        <f>SUMIF('First Energy'!F:F,C307,'First Energy'!I:I)</f>
        <v>0</v>
      </c>
      <c r="S307" s="147">
        <f>SUMIF('ID Motors'!G:G,C307,'ID Motors'!J:J)</f>
        <v>0</v>
      </c>
      <c r="T307" s="12">
        <f>+SUMIF('ID RENTAL'!G:G,'ALL 2019'!C307,'ID RENTAL'!F:F)</f>
        <v>0</v>
      </c>
      <c r="U307" s="124">
        <f>+SUMIF('MCM '!G:G,'ALL 2019'!C307,'MCM '!F:F)</f>
        <v>0</v>
      </c>
      <c r="V307" s="77">
        <f>+SUMIF(AGRIMOTORS!G:G,C307,AGRIMOTORS!F:F)</f>
        <v>0</v>
      </c>
      <c r="W307" s="12">
        <f>+SUMIF(BOVIMA!F:F,'ALL 2019'!C307,BOVIMA!E:E)</f>
        <v>0</v>
      </c>
      <c r="X307" s="12">
        <f>+SUMIF(AGRIFEED!F:F,'ALL 2019'!C307,AGRIFEED!E:E)</f>
        <v>0</v>
      </c>
      <c r="Y307" s="12">
        <f>+SUMIF(AMIP!F:F,'ALL 2019'!C307,AMIP!E:E)</f>
        <v>0</v>
      </c>
      <c r="Z307" s="12">
        <f>+SUMIF(ISF!F:F,'ALL 2019'!C307,ISF!F:F)</f>
        <v>0</v>
      </c>
      <c r="AA307" s="12">
        <f>+SUMIF(MABEL!F:F,'ALL 2019'!C307,MABEL!E:E)</f>
        <v>0</v>
      </c>
      <c r="AB307" s="124">
        <f>+SUMIF(DISCOI!G:G,'ALL 2019'!C307,DISCOI!F:F)</f>
        <v>0</v>
      </c>
      <c r="AC307" s="12">
        <f>+SUMIF(NMP!F:F,'ALL 2019'!C307,NMP!E:E)</f>
        <v>0</v>
      </c>
      <c r="AD307" s="12">
        <f>+SUMIF('AMCHO '!F:F,'ALL 2019'!C307,'AMCHO '!E:E)</f>
        <v>0</v>
      </c>
      <c r="AE307" s="12">
        <f>SUMIF(CONFORTIS!G:G,'ALL 2019'!C307,CONFORTIS!F:F)</f>
        <v>0</v>
      </c>
      <c r="AF307" s="12">
        <f>+SUMIF('IRS IMMO'!G:G,'ALL 2019'!C307,'IRS IMMO'!F:F)</f>
        <v>0</v>
      </c>
      <c r="AG307" s="12">
        <f>SUMIF('United Malagasy'!F:F,'ALL 2019'!C307,'United Malagasy'!E:E)</f>
        <v>0</v>
      </c>
      <c r="AH307" s="12">
        <f>+SUMIF(AGRIVETAM!F:F,'ALL 2019'!C307,AGRIVETAM!E:E)</f>
        <v>0</v>
      </c>
      <c r="AI307" s="12">
        <f>+SUMIF(EUROPAINTS!F:F,'ALL 2019'!C307,EUROPAINTS!E:E)</f>
        <v>0</v>
      </c>
      <c r="AJ307" s="12">
        <f>SUMIF('CSS SAKAY'!F:F,'ALL 2019'!C307,'CSS SAKAY'!E:E)</f>
        <v>0</v>
      </c>
      <c r="AK307" s="77">
        <f>+SUMIF(AGRIMA!F:F,'ALL 2019'!C307,AGRIMA!E:E)</f>
        <v>0</v>
      </c>
      <c r="AL307" s="12">
        <f>+SUMIF(FERRIS!H:H,'ALL 2019'!C307,FERRIS!G:G)</f>
        <v>0</v>
      </c>
      <c r="AM307" s="12">
        <f>SUMIF(SEM!F:F,'ALL 2019'!C307,SEM!E:E)</f>
        <v>0</v>
      </c>
      <c r="AN307" s="12">
        <f>+SUMIF(Madatrade!F:F,'ALL 2019'!C307,Madatrade!E:E)</f>
        <v>0</v>
      </c>
      <c r="AO307" s="12">
        <f>+SUMIF('FIRST INVESTISSEMENT'!G:G,'ALL 2019'!C307,'FIRST INVESTISSEMENT'!F:F)</f>
        <v>0</v>
      </c>
    </row>
    <row r="308" spans="1:41" x14ac:dyDescent="0.25">
      <c r="A308" t="str">
        <f t="shared" si="9"/>
        <v>7</v>
      </c>
      <c r="B308" t="str">
        <f t="shared" si="10"/>
        <v>701</v>
      </c>
      <c r="C308" s="60">
        <v>70110000</v>
      </c>
      <c r="D308" s="23" t="s">
        <v>3280</v>
      </c>
      <c r="E308" s="24" t="s">
        <v>1619</v>
      </c>
      <c r="F308" s="77">
        <v>-14831187962.5</v>
      </c>
      <c r="G308" s="77">
        <f>+SUMIF(AGRICORP!I:I,C308,AGRICORP!F:F)</f>
        <v>0</v>
      </c>
      <c r="H308" s="77">
        <f>+SUMIF(SMTP!D:D,'ALL 2019'!C308,SMTP!H:H)</f>
        <v>-10102433593.466</v>
      </c>
      <c r="I308" s="77">
        <f>SUMIF(AGRIVET!G:G,C308,AGRIVET!F:F)</f>
        <v>0</v>
      </c>
      <c r="J308" s="77">
        <f>+SUMIF(AGRIVAL!G:G,'ALL 2019'!C308,AGRIVAL!F:F)</f>
        <v>-51595491098.019997</v>
      </c>
      <c r="K308" s="77">
        <f>+SUMIF(AGRIKOBA!G:G,'ALL 2019'!C308,AGRIKOBA!F:F)</f>
        <v>-3891016358.21</v>
      </c>
      <c r="L308" s="77">
        <f>+SUMIF(LMOI!F:F,'ALL 2019'!C308,LMOI!E:E)</f>
        <v>0</v>
      </c>
      <c r="M308" s="12">
        <f>+SUMIF(TARTINE!G:G,'ALL 2019'!C308,TARTINE!F:F)</f>
        <v>-6148641153.3299999</v>
      </c>
      <c r="N308" s="12">
        <f>+SUMIF(IDF!F:F,'ALL 2019'!C308,IDF!E:E)</f>
        <v>0</v>
      </c>
      <c r="O308" s="12">
        <f>+SUMIF(RYA!G:G,C308,RYA!F:F)</f>
        <v>0</v>
      </c>
      <c r="P308" s="12">
        <f>+SUMIF('SCI NOAH'!G:G,'ALL 2019'!C308,'SCI NOAH'!F:F)</f>
        <v>0</v>
      </c>
      <c r="Q308" s="12">
        <f>+SUMIF(SIM!F:F,'ALL 2019'!C308,SIM!E:E)</f>
        <v>0</v>
      </c>
      <c r="R308" s="147">
        <f>SUMIF('First Energy'!F:F,C308,'First Energy'!I:I)</f>
        <v>0</v>
      </c>
      <c r="S308" s="147">
        <f>SUMIF('ID Motors'!G:G,C308,'ID Motors'!J:J)</f>
        <v>0</v>
      </c>
      <c r="T308" s="12">
        <f>+SUMIF('ID RENTAL'!G:G,'ALL 2019'!C308,'ID RENTAL'!F:F)</f>
        <v>0</v>
      </c>
      <c r="U308" s="124">
        <f>+SUMIF('MCM '!G:G,'ALL 2019'!C308,'MCM '!F:F)</f>
        <v>0</v>
      </c>
      <c r="V308" s="77">
        <f>+SUMIF(AGRIMOTORS!G:G,C308,AGRIMOTORS!F:F)</f>
        <v>0</v>
      </c>
      <c r="W308" s="12">
        <f>+SUMIF(BOVIMA!F:F,'ALL 2019'!C308,BOVIMA!E:E)</f>
        <v>0</v>
      </c>
      <c r="X308" s="12">
        <f>+SUMIF(AGRIFEED!F:F,'ALL 2019'!C308,AGRIFEED!E:E)</f>
        <v>0</v>
      </c>
      <c r="Y308" s="12">
        <f>+SUMIF(AMIP!F:F,'ALL 2019'!C308,AMIP!E:E)</f>
        <v>0</v>
      </c>
      <c r="Z308" s="12">
        <f>+SUMIF(ISF!F:F,'ALL 2019'!C308,ISF!F:F)</f>
        <v>0</v>
      </c>
      <c r="AA308" s="12">
        <f>+SUMIF(MABEL!F:F,'ALL 2019'!C308,MABEL!E:E)</f>
        <v>0</v>
      </c>
      <c r="AB308" s="124">
        <f>+SUMIF(DISCOI!G:G,'ALL 2019'!C308,DISCOI!F:F)</f>
        <v>0</v>
      </c>
      <c r="AC308" s="12">
        <f>+SUMIF(NMP!F:F,'ALL 2019'!C308,NMP!E:E)</f>
        <v>-56279394.210000001</v>
      </c>
      <c r="AD308" s="12">
        <f>+SUMIF('AMCHO '!F:F,'ALL 2019'!C308,'AMCHO '!E:E)</f>
        <v>-2919948657.8299999</v>
      </c>
      <c r="AE308" s="12">
        <f>SUMIF(CONFORTIS!G:G,'ALL 2019'!C308,CONFORTIS!F:F)</f>
        <v>0</v>
      </c>
      <c r="AF308" s="12">
        <f>+SUMIF('IRS IMMO'!G:G,'ALL 2019'!C308,'IRS IMMO'!F:F)</f>
        <v>0</v>
      </c>
      <c r="AG308" s="12">
        <f>SUMIF('United Malagasy'!F:F,'ALL 2019'!C308,'United Malagasy'!E:E)</f>
        <v>0</v>
      </c>
      <c r="AH308" s="12">
        <f>+SUMIF(AGRIVETAM!F:F,'ALL 2019'!C308,AGRIVETAM!E:E)</f>
        <v>0</v>
      </c>
      <c r="AI308" s="12">
        <f>+SUMIF(EUROPAINTS!F:F,'ALL 2019'!C308,EUROPAINTS!E:E)</f>
        <v>0</v>
      </c>
      <c r="AJ308" s="12">
        <f>SUMIF('CSS SAKAY'!F:F,'ALL 2019'!C308,'CSS SAKAY'!E:E)</f>
        <v>-263361400</v>
      </c>
      <c r="AK308" s="77">
        <f>+SUMIF(AGRIMA!F:F,'ALL 2019'!C308,AGRIMA!E:E)</f>
        <v>-126431330</v>
      </c>
      <c r="AL308" s="12">
        <f>+SUMIF(FERRIS!H:H,'ALL 2019'!C308,FERRIS!G:G)</f>
        <v>0</v>
      </c>
      <c r="AM308" s="12">
        <f>SUMIF(SEM!F:F,'ALL 2019'!C308,SEM!E:E)</f>
        <v>-728915466</v>
      </c>
      <c r="AN308" s="12">
        <f>+SUMIF(Madatrade!F:F,'ALL 2019'!C308,Madatrade!E:E)</f>
        <v>0</v>
      </c>
      <c r="AO308" s="12">
        <f>+SUMIF('FIRST INVESTISSEMENT'!G:G,'ALL 2019'!C308,'FIRST INVESTISSEMENT'!F:F)</f>
        <v>0</v>
      </c>
    </row>
    <row r="309" spans="1:41" x14ac:dyDescent="0.25">
      <c r="A309" t="str">
        <f t="shared" si="9"/>
        <v>7</v>
      </c>
      <c r="B309" t="str">
        <f t="shared" si="10"/>
        <v>702</v>
      </c>
      <c r="C309" s="29">
        <v>70200000</v>
      </c>
      <c r="D309" s="23" t="s">
        <v>3280</v>
      </c>
      <c r="E309" s="76" t="s">
        <v>1367</v>
      </c>
      <c r="F309" s="77">
        <v>0</v>
      </c>
      <c r="G309" s="77">
        <f>+SUMIF(AGRICORP!I:I,C309,AGRICORP!F:F)</f>
        <v>0</v>
      </c>
      <c r="H309" s="77">
        <f>+SUMIF(SMTP!D:D,'ALL 2019'!C309,SMTP!H:H)</f>
        <v>0</v>
      </c>
      <c r="I309" s="77">
        <f>SUMIF(AGRIVET!G:G,C309,AGRIVET!F:F)</f>
        <v>0</v>
      </c>
      <c r="J309" s="77">
        <f>+SUMIF(AGRIVAL!G:G,'ALL 2019'!C309,AGRIVAL!F:F)</f>
        <v>0</v>
      </c>
      <c r="K309" s="77">
        <f>+SUMIF(AGRIKOBA!G:G,'ALL 2019'!C309,AGRIKOBA!F:F)</f>
        <v>0</v>
      </c>
      <c r="L309" s="77">
        <f>+SUMIF(LMOI!F:F,'ALL 2019'!C309,LMOI!E:E)</f>
        <v>0</v>
      </c>
      <c r="M309" s="12">
        <f>+SUMIF(TARTINE!G:G,'ALL 2019'!C309,TARTINE!F:F)</f>
        <v>0</v>
      </c>
      <c r="N309" s="12">
        <f>+SUMIF(IDF!F:F,'ALL 2019'!C309,IDF!E:E)</f>
        <v>0</v>
      </c>
      <c r="O309" s="12">
        <f>+SUMIF(RYA!G:G,C309,RYA!F:F)</f>
        <v>0</v>
      </c>
      <c r="P309" s="12">
        <f>+SUMIF('SCI NOAH'!G:G,'ALL 2019'!C309,'SCI NOAH'!F:F)</f>
        <v>0</v>
      </c>
      <c r="Q309" s="12">
        <f>+SUMIF(SIM!F:F,'ALL 2019'!C309,SIM!E:E)</f>
        <v>0</v>
      </c>
      <c r="R309" s="147">
        <f>SUMIF('First Energy'!F:F,C309,'First Energy'!I:I)</f>
        <v>0</v>
      </c>
      <c r="S309" s="147">
        <f>SUMIF('ID Motors'!G:G,C309,'ID Motors'!J:J)</f>
        <v>0</v>
      </c>
      <c r="T309" s="12">
        <f>+SUMIF('ID RENTAL'!G:G,'ALL 2019'!C309,'ID RENTAL'!F:F)</f>
        <v>0</v>
      </c>
      <c r="U309" s="124">
        <f>+SUMIF('MCM '!G:G,'ALL 2019'!C309,'MCM '!F:F)</f>
        <v>0</v>
      </c>
      <c r="V309" s="77">
        <f>+SUMIF(AGRIMOTORS!G:G,C309,AGRIMOTORS!F:F)</f>
        <v>0</v>
      </c>
      <c r="W309" s="12">
        <f>+SUMIF(BOVIMA!F:F,'ALL 2019'!C309,BOVIMA!E:E)</f>
        <v>0</v>
      </c>
      <c r="X309" s="12">
        <f>+SUMIF(AGRIFEED!F:F,'ALL 2019'!C309,AGRIFEED!E:E)</f>
        <v>0</v>
      </c>
      <c r="Y309" s="12">
        <f>+SUMIF(AMIP!F:F,'ALL 2019'!C309,AMIP!E:E)</f>
        <v>0</v>
      </c>
      <c r="Z309" s="12">
        <f>+SUMIF(ISF!F:F,'ALL 2019'!C309,ISF!F:F)</f>
        <v>0</v>
      </c>
      <c r="AA309" s="12">
        <f>+SUMIF(MABEL!F:F,'ALL 2019'!C309,MABEL!E:E)</f>
        <v>0</v>
      </c>
      <c r="AB309" s="124">
        <f>+SUMIF(DISCOI!G:G,'ALL 2019'!C309,DISCOI!F:F)</f>
        <v>0</v>
      </c>
      <c r="AC309" s="12">
        <f>+SUMIF(NMP!F:F,'ALL 2019'!C309,NMP!E:E)</f>
        <v>0</v>
      </c>
      <c r="AD309" s="12">
        <f>+SUMIF('AMCHO '!F:F,'ALL 2019'!C309,'AMCHO '!E:E)</f>
        <v>0</v>
      </c>
      <c r="AE309" s="12">
        <f>SUMIF(CONFORTIS!G:G,'ALL 2019'!C309,CONFORTIS!F:F)</f>
        <v>0</v>
      </c>
      <c r="AF309" s="12">
        <f>+SUMIF('IRS IMMO'!G:G,'ALL 2019'!C309,'IRS IMMO'!F:F)</f>
        <v>0</v>
      </c>
      <c r="AG309" s="12">
        <f>SUMIF('United Malagasy'!F:F,'ALL 2019'!C309,'United Malagasy'!E:E)</f>
        <v>0</v>
      </c>
      <c r="AH309" s="12">
        <f>+SUMIF(AGRIVETAM!F:F,'ALL 2019'!C309,AGRIVETAM!E:E)</f>
        <v>0</v>
      </c>
      <c r="AI309" s="12">
        <f>+SUMIF(EUROPAINTS!F:F,'ALL 2019'!C309,EUROPAINTS!E:E)</f>
        <v>0</v>
      </c>
      <c r="AJ309" s="12">
        <f>SUMIF('CSS SAKAY'!F:F,'ALL 2019'!C309,'CSS SAKAY'!E:E)</f>
        <v>0</v>
      </c>
      <c r="AK309" s="77">
        <f>+SUMIF(AGRIMA!F:F,'ALL 2019'!C309,AGRIMA!E:E)</f>
        <v>0</v>
      </c>
      <c r="AL309" s="12">
        <f>+SUMIF(FERRIS!H:H,'ALL 2019'!C309,FERRIS!G:G)</f>
        <v>0</v>
      </c>
      <c r="AM309" s="12">
        <f>SUMIF(SEM!F:F,'ALL 2019'!C309,SEM!E:E)</f>
        <v>0</v>
      </c>
      <c r="AN309" s="12">
        <f>+SUMIF(Madatrade!F:F,'ALL 2019'!C309,Madatrade!E:E)</f>
        <v>0</v>
      </c>
      <c r="AO309" s="12">
        <f>+SUMIF('FIRST INVESTISSEMENT'!G:G,'ALL 2019'!C309,'FIRST INVESTISSEMENT'!F:F)</f>
        <v>0</v>
      </c>
    </row>
    <row r="310" spans="1:41" x14ac:dyDescent="0.25">
      <c r="A310" t="str">
        <f t="shared" si="9"/>
        <v>7</v>
      </c>
      <c r="B310" t="str">
        <f t="shared" si="10"/>
        <v>703</v>
      </c>
      <c r="C310" s="18">
        <v>70300000</v>
      </c>
      <c r="D310" s="23" t="s">
        <v>3280</v>
      </c>
      <c r="E310" s="24" t="s">
        <v>519</v>
      </c>
      <c r="F310" s="77">
        <v>-11569.26</v>
      </c>
      <c r="G310" s="77">
        <f>+SUMIF(AGRICORP!I:I,C310,AGRICORP!F:F)</f>
        <v>0</v>
      </c>
      <c r="H310" s="77">
        <f>+SUMIF(SMTP!D:D,'ALL 2019'!C310,SMTP!H:H)</f>
        <v>0</v>
      </c>
      <c r="I310" s="77">
        <f>SUMIF(AGRIVET!G:G,C310,AGRIVET!F:F)</f>
        <v>0</v>
      </c>
      <c r="J310" s="77">
        <f>+SUMIF(AGRIVAL!G:G,'ALL 2019'!C310,AGRIVAL!F:F)</f>
        <v>0</v>
      </c>
      <c r="K310" s="77">
        <f>+SUMIF(AGRIKOBA!G:G,'ALL 2019'!C310,AGRIKOBA!F:F)</f>
        <v>0</v>
      </c>
      <c r="L310" s="77">
        <f>+SUMIF(LMOI!F:F,'ALL 2019'!C310,LMOI!E:E)</f>
        <v>0</v>
      </c>
      <c r="M310" s="12">
        <f>+SUMIF(TARTINE!G:G,'ALL 2019'!C310,TARTINE!F:F)</f>
        <v>0</v>
      </c>
      <c r="N310" s="12">
        <f>+SUMIF(IDF!F:F,'ALL 2019'!C310,IDF!E:E)</f>
        <v>0</v>
      </c>
      <c r="O310" s="12">
        <f>+SUMIF(RYA!G:G,C310,RYA!F:F)</f>
        <v>0</v>
      </c>
      <c r="P310" s="12">
        <f>+SUMIF('SCI NOAH'!G:G,'ALL 2019'!C310,'SCI NOAH'!F:F)</f>
        <v>0</v>
      </c>
      <c r="Q310" s="12">
        <f>+SUMIF(SIM!F:F,'ALL 2019'!C310,SIM!E:E)</f>
        <v>0</v>
      </c>
      <c r="R310" s="147">
        <f>SUMIF('First Energy'!F:F,C310,'First Energy'!I:I)</f>
        <v>0</v>
      </c>
      <c r="S310" s="147">
        <f>SUMIF('ID Motors'!G:G,C310,'ID Motors'!J:J)</f>
        <v>0</v>
      </c>
      <c r="T310" s="12">
        <f>+SUMIF('ID RENTAL'!G:G,'ALL 2019'!C310,'ID RENTAL'!F:F)</f>
        <v>0</v>
      </c>
      <c r="U310" s="124">
        <f>+SUMIF('MCM '!G:G,'ALL 2019'!C310,'MCM '!F:F)</f>
        <v>0</v>
      </c>
      <c r="V310" s="77">
        <f>+SUMIF(AGRIMOTORS!G:G,C310,AGRIMOTORS!F:F)</f>
        <v>0</v>
      </c>
      <c r="W310" s="12">
        <f>+SUMIF(BOVIMA!F:F,'ALL 2019'!C310,BOVIMA!E:E)</f>
        <v>0</v>
      </c>
      <c r="X310" s="12">
        <f>+SUMIF(AGRIFEED!F:F,'ALL 2019'!C310,AGRIFEED!E:E)</f>
        <v>0</v>
      </c>
      <c r="Y310" s="12">
        <f>+SUMIF(AMIP!F:F,'ALL 2019'!C310,AMIP!E:E)</f>
        <v>0</v>
      </c>
      <c r="Z310" s="12">
        <f>+SUMIF(ISF!F:F,'ALL 2019'!C310,ISF!F:F)</f>
        <v>0</v>
      </c>
      <c r="AA310" s="12">
        <f>+SUMIF(MABEL!F:F,'ALL 2019'!C310,MABEL!E:E)</f>
        <v>0</v>
      </c>
      <c r="AB310" s="124">
        <f>+SUMIF(DISCOI!G:G,'ALL 2019'!C310,DISCOI!F:F)</f>
        <v>0</v>
      </c>
      <c r="AC310" s="12">
        <f>+SUMIF(NMP!F:F,'ALL 2019'!C310,NMP!E:E)</f>
        <v>0</v>
      </c>
      <c r="AD310" s="12">
        <f>+SUMIF('AMCHO '!F:F,'ALL 2019'!C310,'AMCHO '!E:E)</f>
        <v>0</v>
      </c>
      <c r="AE310" s="12">
        <f>SUMIF(CONFORTIS!G:G,'ALL 2019'!C310,CONFORTIS!F:F)</f>
        <v>0</v>
      </c>
      <c r="AF310" s="12">
        <f>+SUMIF('IRS IMMO'!G:G,'ALL 2019'!C310,'IRS IMMO'!F:F)</f>
        <v>0</v>
      </c>
      <c r="AG310" s="12">
        <f>SUMIF('United Malagasy'!F:F,'ALL 2019'!C310,'United Malagasy'!E:E)</f>
        <v>0</v>
      </c>
      <c r="AH310" s="12">
        <f>+SUMIF(AGRIVETAM!F:F,'ALL 2019'!C310,AGRIVETAM!E:E)</f>
        <v>0</v>
      </c>
      <c r="AI310" s="12">
        <f>+SUMIF(EUROPAINTS!F:F,'ALL 2019'!C310,EUROPAINTS!E:E)</f>
        <v>0</v>
      </c>
      <c r="AJ310" s="12">
        <f>SUMIF('CSS SAKAY'!F:F,'ALL 2019'!C310,'CSS SAKAY'!E:E)</f>
        <v>0</v>
      </c>
      <c r="AK310" s="77">
        <f>+SUMIF(AGRIMA!F:F,'ALL 2019'!C310,AGRIMA!E:E)</f>
        <v>0</v>
      </c>
      <c r="AL310" s="12">
        <f>+SUMIF(FERRIS!H:H,'ALL 2019'!C310,FERRIS!G:G)</f>
        <v>0</v>
      </c>
      <c r="AM310" s="12">
        <f>SUMIF(SEM!F:F,'ALL 2019'!C310,SEM!E:E)</f>
        <v>0</v>
      </c>
      <c r="AN310" s="12">
        <f>+SUMIF(Madatrade!F:F,'ALL 2019'!C310,Madatrade!E:E)</f>
        <v>0</v>
      </c>
      <c r="AO310" s="12">
        <f>+SUMIF('FIRST INVESTISSEMENT'!G:G,'ALL 2019'!C310,'FIRST INVESTISSEMENT'!F:F)</f>
        <v>0</v>
      </c>
    </row>
    <row r="311" spans="1:41" x14ac:dyDescent="0.25">
      <c r="A311" t="str">
        <f t="shared" si="9"/>
        <v>7</v>
      </c>
      <c r="B311" t="str">
        <f t="shared" si="10"/>
        <v>706</v>
      </c>
      <c r="C311" s="23">
        <v>70600000</v>
      </c>
      <c r="D311" s="23" t="s">
        <v>3280</v>
      </c>
      <c r="E311" s="24" t="s">
        <v>521</v>
      </c>
      <c r="F311" s="77">
        <v>-41713677.640000001</v>
      </c>
      <c r="G311" s="77">
        <f>+SUMIF(AGRICORP!I:I,C311,AGRICORP!F:F)</f>
        <v>0</v>
      </c>
      <c r="H311" s="77">
        <f>+SUMIF(SMTP!D:D,'ALL 2019'!C311,SMTP!H:H)</f>
        <v>-875000</v>
      </c>
      <c r="I311" s="77">
        <f>SUMIF(AGRIVET!G:G,C311,AGRIVET!F:F)</f>
        <v>0</v>
      </c>
      <c r="J311" s="77">
        <f>+SUMIF(AGRIVAL!G:G,'ALL 2019'!C311,AGRIVAL!F:F)</f>
        <v>-108290280.14</v>
      </c>
      <c r="K311" s="77">
        <f>+SUMIF(AGRIKOBA!G:G,'ALL 2019'!C311,AGRIKOBA!F:F)</f>
        <v>0</v>
      </c>
      <c r="L311" s="77">
        <f>+SUMIF(LMOI!F:F,'ALL 2019'!C311,LMOI!E:E)</f>
        <v>0</v>
      </c>
      <c r="M311" s="12">
        <f>+SUMIF(TARTINE!G:G,'ALL 2019'!C311,TARTINE!F:F)</f>
        <v>0</v>
      </c>
      <c r="N311" s="12">
        <f>+SUMIF(IDF!F:F,'ALL 2019'!C311,IDF!E:E)</f>
        <v>-7782334650.5200005</v>
      </c>
      <c r="O311" s="12">
        <f>+SUMIF(RYA!G:G,C311,RYA!F:F)</f>
        <v>-48000000</v>
      </c>
      <c r="P311" s="12">
        <f>+SUMIF('SCI NOAH'!G:G,'ALL 2019'!C311,'SCI NOAH'!F:F)</f>
        <v>0</v>
      </c>
      <c r="Q311" s="12">
        <f>+SUMIF(SIM!F:F,'ALL 2019'!C311,SIM!E:E)</f>
        <v>-1073210818.02</v>
      </c>
      <c r="R311" s="147">
        <f>SUMIF('First Energy'!F:F,C311,'First Energy'!I:I)</f>
        <v>0</v>
      </c>
      <c r="S311" s="147">
        <f>SUMIF('ID Motors'!G:G,C311,'ID Motors'!J:J)</f>
        <v>-490127113.55000001</v>
      </c>
      <c r="T311" s="12">
        <f>+SUMIF('ID RENTAL'!G:G,'ALL 2019'!C311,'ID RENTAL'!F:F)</f>
        <v>0</v>
      </c>
      <c r="U311" s="124">
        <f>+SUMIF('MCM '!G:G,'ALL 2019'!C311,'MCM '!F:F)</f>
        <v>-153388471.81999999</v>
      </c>
      <c r="V311" s="77">
        <f>+SUMIF(AGRIMOTORS!G:G,C311,AGRIMOTORS!F:F)</f>
        <v>0</v>
      </c>
      <c r="W311" s="12">
        <f>+SUMIF(BOVIMA!F:F,'ALL 2019'!C311,BOVIMA!E:E)</f>
        <v>0</v>
      </c>
      <c r="X311" s="12">
        <f>+SUMIF(AGRIFEED!F:F,'ALL 2019'!C311,AGRIFEED!E:E)</f>
        <v>0</v>
      </c>
      <c r="Y311" s="12">
        <f>+SUMIF(AMIP!F:F,'ALL 2019'!C311,AMIP!E:E)</f>
        <v>0</v>
      </c>
      <c r="Z311" s="12">
        <f>+SUMIF(ISF!F:F,'ALL 2019'!C311,ISF!F:F)</f>
        <v>0</v>
      </c>
      <c r="AA311" s="12">
        <f>+SUMIF(MABEL!F:F,'ALL 2019'!C311,MABEL!E:E)</f>
        <v>0</v>
      </c>
      <c r="AB311" s="124">
        <f>+SUMIF(DISCOI!G:G,'ALL 2019'!C311,DISCOI!F:F)</f>
        <v>0</v>
      </c>
      <c r="AC311" s="12">
        <f>+SUMIF(NMP!F:F,'ALL 2019'!C311,NMP!E:E)</f>
        <v>0</v>
      </c>
      <c r="AD311" s="12">
        <f>+SUMIF('AMCHO '!F:F,'ALL 2019'!C311,'AMCHO '!E:E)</f>
        <v>0</v>
      </c>
      <c r="AE311" s="12">
        <f>SUMIF(CONFORTIS!G:G,'ALL 2019'!C311,CONFORTIS!F:F)</f>
        <v>0</v>
      </c>
      <c r="AF311" s="12">
        <f>+SUMIF('IRS IMMO'!G:G,'ALL 2019'!C311,'IRS IMMO'!F:F)</f>
        <v>0</v>
      </c>
      <c r="AG311" s="12">
        <f>SUMIF('United Malagasy'!F:F,'ALL 2019'!C311,'United Malagasy'!E:E)</f>
        <v>-485945407.41000003</v>
      </c>
      <c r="AH311" s="12">
        <f>+SUMIF(AGRIVETAM!F:F,'ALL 2019'!C311,AGRIVETAM!E:E)</f>
        <v>0</v>
      </c>
      <c r="AI311" s="12">
        <f>+SUMIF(EUROPAINTS!F:F,'ALL 2019'!C311,EUROPAINTS!E:E)</f>
        <v>0</v>
      </c>
      <c r="AJ311" s="12">
        <f>SUMIF('CSS SAKAY'!F:F,'ALL 2019'!C311,'CSS SAKAY'!E:E)</f>
        <v>0</v>
      </c>
      <c r="AK311" s="77">
        <f>+SUMIF(AGRIMA!F:F,'ALL 2019'!C311,AGRIMA!E:E)</f>
        <v>0</v>
      </c>
      <c r="AL311" s="12">
        <f>+SUMIF(FERRIS!H:H,'ALL 2019'!C311,FERRIS!G:G)</f>
        <v>0</v>
      </c>
      <c r="AM311" s="12">
        <f>SUMIF(SEM!F:F,'ALL 2019'!C311,SEM!E:E)</f>
        <v>0</v>
      </c>
      <c r="AN311" s="12">
        <f>+SUMIF(Madatrade!F:F,'ALL 2019'!C311,Madatrade!E:E)</f>
        <v>0</v>
      </c>
      <c r="AO311" s="12">
        <f>+SUMIF('FIRST INVESTISSEMENT'!G:G,'ALL 2019'!C311,'FIRST INVESTISSEMENT'!F:F)</f>
        <v>0</v>
      </c>
    </row>
    <row r="312" spans="1:41" x14ac:dyDescent="0.25">
      <c r="A312" t="str">
        <f t="shared" si="9"/>
        <v>7</v>
      </c>
      <c r="B312" t="str">
        <f t="shared" si="10"/>
        <v>707</v>
      </c>
      <c r="C312" s="23">
        <v>70710000</v>
      </c>
      <c r="D312" s="23" t="s">
        <v>3280</v>
      </c>
      <c r="E312" s="24" t="s">
        <v>572</v>
      </c>
      <c r="F312" s="77">
        <v>-30120000</v>
      </c>
      <c r="G312" s="77">
        <f>+SUMIF(AGRICORP!I:I,C312,AGRICORP!F:F)</f>
        <v>0</v>
      </c>
      <c r="H312" s="77">
        <f>+SUMIF(SMTP!D:D,'ALL 2019'!C312,SMTP!H:H)</f>
        <v>-2448555549.0780001</v>
      </c>
      <c r="I312" s="77">
        <f>SUMIF(AGRIVET!G:G,C312,AGRIVET!F:F)</f>
        <v>-52505211418.870003</v>
      </c>
      <c r="J312" s="77">
        <f>+SUMIF(AGRIVAL!G:G,'ALL 2019'!C312,AGRIVAL!F:F)</f>
        <v>0</v>
      </c>
      <c r="K312" s="77">
        <f>+SUMIF(AGRIKOBA!G:G,'ALL 2019'!C312,AGRIKOBA!F:F)</f>
        <v>0</v>
      </c>
      <c r="L312" s="77">
        <f>+SUMIF(LMOI!F:F,'ALL 2019'!C312,LMOI!E:E)</f>
        <v>0</v>
      </c>
      <c r="M312" s="12">
        <f>+SUMIF(TARTINE!G:G,'ALL 2019'!C312,TARTINE!F:F)</f>
        <v>0</v>
      </c>
      <c r="N312" s="12">
        <f>+SUMIF(IDF!F:F,'ALL 2019'!C312,IDF!E:E)</f>
        <v>0</v>
      </c>
      <c r="O312" s="12">
        <f>+SUMIF(RYA!G:G,C312,RYA!F:F)</f>
        <v>0</v>
      </c>
      <c r="P312" s="12">
        <f>+SUMIF('SCI NOAH'!G:G,'ALL 2019'!C312,'SCI NOAH'!F:F)</f>
        <v>0</v>
      </c>
      <c r="Q312" s="12">
        <f>+SUMIF(SIM!F:F,'ALL 2019'!C312,SIM!E:E)</f>
        <v>0</v>
      </c>
      <c r="R312" s="147">
        <f>SUMIF('First Energy'!F:F,C312,'First Energy'!I:I)</f>
        <v>-784605419.76999998</v>
      </c>
      <c r="S312" s="147">
        <f>SUMIF('ID Motors'!G:G,C312,'ID Motors'!J:J)</f>
        <v>-12122586878.209999</v>
      </c>
      <c r="T312" s="12">
        <f>+SUMIF('ID RENTAL'!G:G,'ALL 2019'!C312,'ID RENTAL'!F:F)</f>
        <v>0</v>
      </c>
      <c r="U312" s="124">
        <f>+SUMIF('MCM '!G:G,'ALL 2019'!C312,'MCM '!F:F)</f>
        <v>-8958462599.6500607</v>
      </c>
      <c r="V312" s="77">
        <f>+SUMIF(AGRIMOTORS!G:G,C312,AGRIMOTORS!F:F)</f>
        <v>-47500000</v>
      </c>
      <c r="W312" s="12">
        <f>+SUMIF(BOVIMA!F:F,'ALL 2019'!C312,BOVIMA!E:E)</f>
        <v>0</v>
      </c>
      <c r="X312" s="12">
        <f>+SUMIF(AGRIFEED!F:F,'ALL 2019'!C312,AGRIFEED!E:E)</f>
        <v>0</v>
      </c>
      <c r="Y312" s="12">
        <f>+SUMIF(AMIP!F:F,'ALL 2019'!C312,AMIP!E:E)</f>
        <v>0</v>
      </c>
      <c r="Z312" s="12">
        <f>+SUMIF(ISF!F:F,'ALL 2019'!C312,ISF!F:F)</f>
        <v>0</v>
      </c>
      <c r="AA312" s="12">
        <f>+SUMIF(MABEL!F:F,'ALL 2019'!C312,MABEL!E:E)</f>
        <v>0</v>
      </c>
      <c r="AB312" s="124">
        <f>+SUMIF(DISCOI!G:G,'ALL 2019'!C312,DISCOI!F:F)</f>
        <v>-11465713860.860001</v>
      </c>
      <c r="AC312" s="12">
        <f>+SUMIF(NMP!F:F,'ALL 2019'!C312,NMP!E:E)</f>
        <v>0</v>
      </c>
      <c r="AD312" s="12">
        <f>+SUMIF('AMCHO '!F:F,'ALL 2019'!C312,'AMCHO '!E:E)</f>
        <v>0</v>
      </c>
      <c r="AE312" s="12">
        <f>SUMIF(CONFORTIS!G:G,'ALL 2019'!C312,CONFORTIS!F:F)</f>
        <v>0</v>
      </c>
      <c r="AF312" s="12">
        <f>+SUMIF('IRS IMMO'!G:G,'ALL 2019'!C312,'IRS IMMO'!F:F)</f>
        <v>0</v>
      </c>
      <c r="AG312" s="12">
        <f>SUMIF('United Malagasy'!F:F,'ALL 2019'!C312,'United Malagasy'!E:E)</f>
        <v>0</v>
      </c>
      <c r="AH312" s="12">
        <f>+SUMIF(AGRIVETAM!F:F,'ALL 2019'!C312,AGRIVETAM!E:E)</f>
        <v>-11134770950.95997</v>
      </c>
      <c r="AI312" s="12">
        <f>+SUMIF(EUROPAINTS!F:F,'ALL 2019'!C312,EUROPAINTS!E:E)</f>
        <v>0</v>
      </c>
      <c r="AJ312" s="12">
        <f>SUMIF('CSS SAKAY'!F:F,'ALL 2019'!C312,'CSS SAKAY'!E:E)</f>
        <v>0</v>
      </c>
      <c r="AK312" s="77">
        <f>+SUMIF(AGRIMA!F:F,'ALL 2019'!C312,AGRIMA!E:E)</f>
        <v>0</v>
      </c>
      <c r="AL312" s="12">
        <f>+SUMIF(FERRIS!H:H,'ALL 2019'!C312,FERRIS!G:G)</f>
        <v>0</v>
      </c>
      <c r="AM312" s="12">
        <f>SUMIF(SEM!F:F,'ALL 2019'!C312,SEM!E:E)</f>
        <v>0</v>
      </c>
      <c r="AN312" s="12">
        <f>+SUMIF(Madatrade!F:F,'ALL 2019'!C312,Madatrade!E:E)</f>
        <v>-47487659449.619995</v>
      </c>
      <c r="AO312" s="12">
        <f>+SUMIF('FIRST INVESTISSEMENT'!G:G,'ALL 2019'!C312,'FIRST INVESTISSEMENT'!F:F)</f>
        <v>0</v>
      </c>
    </row>
    <row r="313" spans="1:41" x14ac:dyDescent="0.25">
      <c r="A313" t="str">
        <f t="shared" si="9"/>
        <v>7</v>
      </c>
      <c r="B313" t="str">
        <f t="shared" si="10"/>
        <v>708</v>
      </c>
      <c r="C313" s="23">
        <v>70800000</v>
      </c>
      <c r="D313" s="23" t="s">
        <v>3280</v>
      </c>
      <c r="E313" s="24" t="s">
        <v>522</v>
      </c>
      <c r="F313" s="77">
        <v>-339884999.95999998</v>
      </c>
      <c r="G313" s="77">
        <f>+SUMIF(AGRICORP!I:I,C313,AGRICORP!F:F)</f>
        <v>0</v>
      </c>
      <c r="H313" s="77">
        <f>+SUMIF(SMTP!D:D,'ALL 2019'!C313,SMTP!H:H)</f>
        <v>-67578706.621399999</v>
      </c>
      <c r="I313" s="77">
        <f>SUMIF(AGRIVET!G:G,C313,AGRIVET!F:F)</f>
        <v>0</v>
      </c>
      <c r="J313" s="77">
        <f>+SUMIF(AGRIVAL!G:G,'ALL 2019'!C313,AGRIVAL!F:F)</f>
        <v>0</v>
      </c>
      <c r="K313" s="77">
        <f>+SUMIF(AGRIKOBA!G:G,'ALL 2019'!C313,AGRIKOBA!F:F)</f>
        <v>0</v>
      </c>
      <c r="L313" s="77">
        <f>+SUMIF(LMOI!F:F,'ALL 2019'!C313,LMOI!E:E)</f>
        <v>0</v>
      </c>
      <c r="M313" s="12">
        <f>+SUMIF(TARTINE!G:G,'ALL 2019'!C313,TARTINE!F:F)</f>
        <v>0</v>
      </c>
      <c r="N313" s="12">
        <f>+SUMIF(IDF!F:F,'ALL 2019'!C313,IDF!E:E)</f>
        <v>-339171455.88</v>
      </c>
      <c r="O313" s="12">
        <f>+SUMIF(RYA!G:G,C313,RYA!F:F)</f>
        <v>0</v>
      </c>
      <c r="P313" s="12">
        <f>+SUMIF('SCI NOAH'!G:G,'ALL 2019'!C313,'SCI NOAH'!F:F)</f>
        <v>0</v>
      </c>
      <c r="Q313" s="12">
        <f>+SUMIF(SIM!F:F,'ALL 2019'!C313,SIM!E:E)</f>
        <v>0</v>
      </c>
      <c r="R313" s="147">
        <f>SUMIF('First Energy'!F:F,C313,'First Energy'!I:I)</f>
        <v>0</v>
      </c>
      <c r="S313" s="147">
        <f>SUMIF('ID Motors'!G:G,C313,'ID Motors'!J:J)</f>
        <v>0</v>
      </c>
      <c r="T313" s="12">
        <f>+SUMIF('ID RENTAL'!G:G,'ALL 2019'!C313,'ID RENTAL'!F:F)</f>
        <v>0</v>
      </c>
      <c r="U313" s="124">
        <f>+SUMIF('MCM '!G:G,'ALL 2019'!C313,'MCM '!F:F)</f>
        <v>-24050468.200000003</v>
      </c>
      <c r="V313" s="77">
        <f>+SUMIF(AGRIMOTORS!G:G,C313,AGRIMOTORS!F:F)</f>
        <v>0</v>
      </c>
      <c r="W313" s="12">
        <f>+SUMIF(BOVIMA!F:F,'ALL 2019'!C313,BOVIMA!E:E)</f>
        <v>0</v>
      </c>
      <c r="X313" s="12">
        <f>+SUMIF(AGRIFEED!F:F,'ALL 2019'!C313,AGRIFEED!E:E)</f>
        <v>0</v>
      </c>
      <c r="Y313" s="12">
        <f>+SUMIF(AMIP!F:F,'ALL 2019'!C313,AMIP!E:E)</f>
        <v>0</v>
      </c>
      <c r="Z313" s="12">
        <f>+SUMIF(ISF!F:F,'ALL 2019'!C313,ISF!F:F)</f>
        <v>0</v>
      </c>
      <c r="AA313" s="12">
        <f>+SUMIF(MABEL!F:F,'ALL 2019'!C313,MABEL!E:E)</f>
        <v>0</v>
      </c>
      <c r="AB313" s="124">
        <f>+SUMIF(DISCOI!G:G,'ALL 2019'!C313,DISCOI!F:F)</f>
        <v>0</v>
      </c>
      <c r="AC313" s="12">
        <f>+SUMIF(NMP!F:F,'ALL 2019'!C313,NMP!E:E)</f>
        <v>0</v>
      </c>
      <c r="AD313" s="12">
        <f>+SUMIF('AMCHO '!F:F,'ALL 2019'!C313,'AMCHO '!E:E)</f>
        <v>-12000</v>
      </c>
      <c r="AE313" s="12">
        <f>SUMIF(CONFORTIS!G:G,'ALL 2019'!C313,CONFORTIS!F:F)</f>
        <v>0</v>
      </c>
      <c r="AF313" s="12">
        <f>+SUMIF('IRS IMMO'!G:G,'ALL 2019'!C313,'IRS IMMO'!F:F)</f>
        <v>0</v>
      </c>
      <c r="AG313" s="12">
        <f>SUMIF('United Malagasy'!F:F,'ALL 2019'!C313,'United Malagasy'!E:E)</f>
        <v>0</v>
      </c>
      <c r="AH313" s="12">
        <f>+SUMIF(AGRIVETAM!F:F,'ALL 2019'!C313,AGRIVETAM!E:E)</f>
        <v>0</v>
      </c>
      <c r="AI313" s="12">
        <f>+SUMIF(EUROPAINTS!F:F,'ALL 2019'!C313,EUROPAINTS!E:E)</f>
        <v>0</v>
      </c>
      <c r="AJ313" s="12">
        <f>SUMIF('CSS SAKAY'!F:F,'ALL 2019'!C313,'CSS SAKAY'!E:E)</f>
        <v>0</v>
      </c>
      <c r="AK313" s="77">
        <f>+SUMIF(AGRIMA!F:F,'ALL 2019'!C313,AGRIMA!E:E)</f>
        <v>0</v>
      </c>
      <c r="AL313" s="12">
        <f>+SUMIF(FERRIS!H:H,'ALL 2019'!C313,FERRIS!G:G)</f>
        <v>0</v>
      </c>
      <c r="AM313" s="12">
        <f>SUMIF(SEM!F:F,'ALL 2019'!C313,SEM!E:E)</f>
        <v>-41953116</v>
      </c>
      <c r="AN313" s="12">
        <f>+SUMIF(Madatrade!F:F,'ALL 2019'!C313,Madatrade!E:E)</f>
        <v>-27011250</v>
      </c>
      <c r="AO313" s="12">
        <f>+SUMIF('FIRST INVESTISSEMENT'!G:G,'ALL 2019'!C313,'FIRST INVESTISSEMENT'!F:F)</f>
        <v>-702550741.12</v>
      </c>
    </row>
    <row r="314" spans="1:41" x14ac:dyDescent="0.25">
      <c r="A314" t="str">
        <f t="shared" si="9"/>
        <v>7</v>
      </c>
      <c r="B314" t="str">
        <f t="shared" si="10"/>
        <v>709</v>
      </c>
      <c r="C314" s="23">
        <v>70900000</v>
      </c>
      <c r="D314" s="23" t="s">
        <v>3280</v>
      </c>
      <c r="E314" s="24" t="s">
        <v>523</v>
      </c>
      <c r="F314" s="77">
        <v>1104733.47</v>
      </c>
      <c r="G314" s="77">
        <f>+SUMIF(AGRICORP!I:I,C314,AGRICORP!F:F)</f>
        <v>0</v>
      </c>
      <c r="H314" s="77">
        <f>+SUMIF(SMTP!D:D,'ALL 2019'!C314,SMTP!H:H)</f>
        <v>606570636.45000005</v>
      </c>
      <c r="I314" s="77">
        <f>SUMIF(AGRIVET!G:G,C314,AGRIVET!F:F)</f>
        <v>2307627677.73</v>
      </c>
      <c r="J314" s="77">
        <f>+SUMIF(AGRIVAL!G:G,'ALL 2019'!C314,AGRIVAL!F:F)</f>
        <v>0</v>
      </c>
      <c r="K314" s="77">
        <f>+SUMIF(AGRIKOBA!G:G,'ALL 2019'!C314,AGRIKOBA!F:F)</f>
        <v>7654639.0599999996</v>
      </c>
      <c r="L314" s="77">
        <f>+SUMIF(LMOI!F:F,'ALL 2019'!C314,LMOI!E:E)</f>
        <v>0</v>
      </c>
      <c r="M314" s="12">
        <f>+SUMIF(TARTINE!G:G,'ALL 2019'!C314,TARTINE!F:F)</f>
        <v>0</v>
      </c>
      <c r="N314" s="12">
        <f>+SUMIF(IDF!F:F,'ALL 2019'!C314,IDF!E:E)</f>
        <v>0</v>
      </c>
      <c r="O314" s="12">
        <f>+SUMIF(RYA!G:G,C314,RYA!F:F)</f>
        <v>0</v>
      </c>
      <c r="P314" s="12">
        <f>+SUMIF('SCI NOAH'!G:G,'ALL 2019'!C314,'SCI NOAH'!F:F)</f>
        <v>0</v>
      </c>
      <c r="Q314" s="12">
        <f>+SUMIF(SIM!F:F,'ALL 2019'!C314,SIM!E:E)</f>
        <v>0</v>
      </c>
      <c r="R314" s="147">
        <f>SUMIF('First Energy'!F:F,C314,'First Energy'!I:I)</f>
        <v>0</v>
      </c>
      <c r="S314" s="147">
        <f>SUMIF('ID Motors'!G:G,C314,'ID Motors'!J:J)</f>
        <v>150945544.97999999</v>
      </c>
      <c r="T314" s="12">
        <f>+SUMIF('ID RENTAL'!G:G,'ALL 2019'!C314,'ID RENTAL'!F:F)</f>
        <v>0</v>
      </c>
      <c r="U314" s="124">
        <f>+SUMIF('MCM '!G:G,'ALL 2019'!C314,'MCM '!F:F)</f>
        <v>23651580.289999999</v>
      </c>
      <c r="V314" s="77">
        <f>+SUMIF(AGRIMOTORS!G:G,C314,AGRIMOTORS!F:F)</f>
        <v>0</v>
      </c>
      <c r="W314" s="12">
        <f>+SUMIF(BOVIMA!F:F,'ALL 2019'!C314,BOVIMA!E:E)</f>
        <v>0</v>
      </c>
      <c r="X314" s="12">
        <f>+SUMIF(AGRIFEED!F:F,'ALL 2019'!C314,AGRIFEED!E:E)</f>
        <v>0</v>
      </c>
      <c r="Y314" s="12">
        <f>+SUMIF(AMIP!F:F,'ALL 2019'!C314,AMIP!E:E)</f>
        <v>0</v>
      </c>
      <c r="Z314" s="12">
        <f>+SUMIF(ISF!F:F,'ALL 2019'!C314,ISF!F:F)</f>
        <v>0</v>
      </c>
      <c r="AA314" s="12">
        <f>+SUMIF(MABEL!F:F,'ALL 2019'!C314,MABEL!E:E)</f>
        <v>0</v>
      </c>
      <c r="AB314" s="124">
        <f>+SUMIF(DISCOI!G:G,'ALL 2019'!C314,DISCOI!F:F)</f>
        <v>1999646</v>
      </c>
      <c r="AC314" s="12">
        <f>+SUMIF(NMP!F:F,'ALL 2019'!C314,NMP!E:E)</f>
        <v>0</v>
      </c>
      <c r="AD314" s="12">
        <f>+SUMIF('AMCHO '!F:F,'ALL 2019'!C314,'AMCHO '!E:E)</f>
        <v>0</v>
      </c>
      <c r="AE314" s="12">
        <f>SUMIF(CONFORTIS!G:G,'ALL 2019'!C314,CONFORTIS!F:F)</f>
        <v>0</v>
      </c>
      <c r="AF314" s="12">
        <f>+SUMIF('IRS IMMO'!G:G,'ALL 2019'!C314,'IRS IMMO'!F:F)</f>
        <v>0</v>
      </c>
      <c r="AG314" s="12">
        <f>SUMIF('United Malagasy'!F:F,'ALL 2019'!C314,'United Malagasy'!E:E)</f>
        <v>0</v>
      </c>
      <c r="AH314" s="12">
        <f>+SUMIF(AGRIVETAM!F:F,'ALL 2019'!C314,AGRIVETAM!E:E)</f>
        <v>0</v>
      </c>
      <c r="AI314" s="12">
        <f>+SUMIF(EUROPAINTS!F:F,'ALL 2019'!C314,EUROPAINTS!E:E)</f>
        <v>3576250</v>
      </c>
      <c r="AJ314" s="12">
        <f>SUMIF('CSS SAKAY'!F:F,'ALL 2019'!C314,'CSS SAKAY'!E:E)</f>
        <v>0</v>
      </c>
      <c r="AK314" s="77">
        <f>+SUMIF(AGRIMA!F:F,'ALL 2019'!C314,AGRIMA!E:E)</f>
        <v>0</v>
      </c>
      <c r="AL314" s="12">
        <f>+SUMIF(FERRIS!H:H,'ALL 2019'!C314,FERRIS!G:G)</f>
        <v>1624067.33</v>
      </c>
      <c r="AM314" s="12">
        <f>SUMIF(SEM!F:F,'ALL 2019'!C314,SEM!E:E)</f>
        <v>0</v>
      </c>
      <c r="AN314" s="12">
        <f>+SUMIF(Madatrade!F:F,'ALL 2019'!C314,Madatrade!E:E)</f>
        <v>0</v>
      </c>
      <c r="AO314" s="12">
        <f>+SUMIF('FIRST INVESTISSEMENT'!G:G,'ALL 2019'!C314,'FIRST INVESTISSEMENT'!F:F)</f>
        <v>0</v>
      </c>
    </row>
    <row r="315" spans="1:41" x14ac:dyDescent="0.25">
      <c r="A315" t="str">
        <f t="shared" si="9"/>
        <v>7</v>
      </c>
      <c r="B315" t="str">
        <f t="shared" si="10"/>
        <v>714</v>
      </c>
      <c r="C315" s="18">
        <v>71400000</v>
      </c>
      <c r="D315" s="23" t="s">
        <v>3281</v>
      </c>
      <c r="E315" s="24" t="s">
        <v>782</v>
      </c>
      <c r="F315" s="77">
        <v>0</v>
      </c>
      <c r="G315" s="77">
        <f>+SUMIF(AGRICORP!I:I,C315,AGRICORP!F:F)</f>
        <v>0</v>
      </c>
      <c r="H315" s="77">
        <f>+SUMIF(SMTP!D:D,'ALL 2019'!C315,SMTP!H:H)</f>
        <v>1241351610.8499999</v>
      </c>
      <c r="I315" s="77">
        <f>SUMIF(AGRIVET!G:G,C315,AGRIVET!F:F)</f>
        <v>-148959619.91999999</v>
      </c>
      <c r="J315" s="77">
        <f>+SUMIF(AGRIVAL!G:G,'ALL 2019'!C315,AGRIVAL!F:F)</f>
        <v>-414939383</v>
      </c>
      <c r="K315" s="77">
        <f>+SUMIF(AGRIKOBA!G:G,'ALL 2019'!C315,AGRIKOBA!F:F)</f>
        <v>-311899719</v>
      </c>
      <c r="L315" s="77">
        <f>+SUMIF(LMOI!F:F,'ALL 2019'!C315,LMOI!E:E)</f>
        <v>-2177738153.6100001</v>
      </c>
      <c r="M315" s="12">
        <f>+SUMIF(TARTINE!G:G,'ALL 2019'!C315,TARTINE!F:F)</f>
        <v>-63711112</v>
      </c>
      <c r="N315" s="12">
        <f>+SUMIF(IDF!F:F,'ALL 2019'!C315,IDF!E:E)</f>
        <v>0</v>
      </c>
      <c r="O315" s="12">
        <f>+SUMIF(RYA!G:G,C315,RYA!F:F)</f>
        <v>0</v>
      </c>
      <c r="P315" s="12">
        <f>+SUMIF('SCI NOAH'!G:G,'ALL 2019'!C315,'SCI NOAH'!F:F)</f>
        <v>0</v>
      </c>
      <c r="Q315" s="12">
        <f>+SUMIF(SIM!F:F,'ALL 2019'!C315,SIM!E:E)</f>
        <v>0</v>
      </c>
      <c r="R315" s="147">
        <f>SUMIF('First Energy'!F:F,C315,'First Energy'!I:I)</f>
        <v>0</v>
      </c>
      <c r="S315" s="147">
        <f>SUMIF('ID Motors'!G:G,C315,'ID Motors'!J:J)</f>
        <v>0</v>
      </c>
      <c r="T315" s="12">
        <f>+SUMIF('ID RENTAL'!G:G,'ALL 2019'!C315,'ID RENTAL'!F:F)</f>
        <v>0</v>
      </c>
      <c r="U315" s="124">
        <f>+SUMIF('MCM '!G:G,'ALL 2019'!C315,'MCM '!F:F)</f>
        <v>0</v>
      </c>
      <c r="V315" s="77">
        <f>+SUMIF(AGRIMOTORS!G:G,C315,AGRIMOTORS!F:F)</f>
        <v>0</v>
      </c>
      <c r="W315" s="12">
        <f>+SUMIF(BOVIMA!F:F,'ALL 2019'!C315,BOVIMA!E:E)</f>
        <v>0</v>
      </c>
      <c r="X315" s="12">
        <f>+SUMIF(AGRIFEED!F:F,'ALL 2019'!C315,AGRIFEED!E:E)</f>
        <v>0</v>
      </c>
      <c r="Y315" s="12">
        <f>+SUMIF(AMIP!F:F,'ALL 2019'!C315,AMIP!E:E)</f>
        <v>0</v>
      </c>
      <c r="Z315" s="12">
        <f>+SUMIF(ISF!F:F,'ALL 2019'!C315,ISF!F:F)</f>
        <v>0</v>
      </c>
      <c r="AA315" s="12">
        <f>+SUMIF(MABEL!F:F,'ALL 2019'!C315,MABEL!E:E)</f>
        <v>0</v>
      </c>
      <c r="AB315" s="124">
        <f>+SUMIF(DISCOI!G:G,'ALL 2019'!C315,DISCOI!F:F)</f>
        <v>0</v>
      </c>
      <c r="AC315" s="12">
        <f>+SUMIF(NMP!F:F,'ALL 2019'!C315,NMP!E:E)</f>
        <v>40069152.299999997</v>
      </c>
      <c r="AD315" s="12">
        <f>+SUMIF('AMCHO '!F:F,'ALL 2019'!C315,'AMCHO '!E:E)</f>
        <v>-257108926.06999999</v>
      </c>
      <c r="AE315" s="12">
        <f>SUMIF(CONFORTIS!G:G,'ALL 2019'!C315,CONFORTIS!F:F)</f>
        <v>0</v>
      </c>
      <c r="AF315" s="12">
        <f>+SUMIF('IRS IMMO'!G:G,'ALL 2019'!C315,'IRS IMMO'!F:F)</f>
        <v>0</v>
      </c>
      <c r="AG315" s="12">
        <f>SUMIF('United Malagasy'!F:F,'ALL 2019'!C315,'United Malagasy'!E:E)</f>
        <v>0</v>
      </c>
      <c r="AH315" s="12">
        <f>+SUMIF(AGRIVETAM!F:F,'ALL 2019'!C315,AGRIVETAM!E:E)</f>
        <v>0</v>
      </c>
      <c r="AI315" s="12">
        <f>+SUMIF(EUROPAINTS!F:F,'ALL 2019'!C315,EUROPAINTS!E:E)</f>
        <v>0</v>
      </c>
      <c r="AJ315" s="12">
        <f>SUMIF('CSS SAKAY'!F:F,'ALL 2019'!C315,'CSS SAKAY'!E:E)</f>
        <v>0</v>
      </c>
      <c r="AK315" s="77">
        <f>+SUMIF(AGRIMA!F:F,'ALL 2019'!C315,AGRIMA!E:E)</f>
        <v>-274989000</v>
      </c>
      <c r="AL315" s="12">
        <f>+SUMIF(FERRIS!H:H,'ALL 2019'!C315,FERRIS!G:G)</f>
        <v>0</v>
      </c>
      <c r="AM315" s="12">
        <f>SUMIF(SEM!F:F,'ALL 2019'!C315,SEM!E:E)</f>
        <v>1381480229.1199999</v>
      </c>
      <c r="AN315" s="12">
        <f>+SUMIF(Madatrade!F:F,'ALL 2019'!C315,Madatrade!E:E)</f>
        <v>0</v>
      </c>
      <c r="AO315" s="12">
        <f>+SUMIF('FIRST INVESTISSEMENT'!G:G,'ALL 2019'!C315,'FIRST INVESTISSEMENT'!F:F)</f>
        <v>0</v>
      </c>
    </row>
    <row r="316" spans="1:41" x14ac:dyDescent="0.25">
      <c r="A316" t="str">
        <f t="shared" si="9"/>
        <v>7</v>
      </c>
      <c r="B316" t="str">
        <f t="shared" si="10"/>
        <v>752</v>
      </c>
      <c r="C316" s="23">
        <v>75200000</v>
      </c>
      <c r="D316" s="23" t="s">
        <v>3282</v>
      </c>
      <c r="E316" s="24" t="s">
        <v>524</v>
      </c>
      <c r="F316" s="77">
        <v>-416666.67</v>
      </c>
      <c r="G316" s="77">
        <f>+SUMIF(AGRICORP!I:I,C316,AGRICORP!F:F)</f>
        <v>0</v>
      </c>
      <c r="H316" s="77">
        <f>+SUMIF(SMTP!D:D,'ALL 2019'!C316,SMTP!H:H)</f>
        <v>-954597413.62</v>
      </c>
      <c r="I316" s="77">
        <f>SUMIF(AGRIVET!G:G,C316,AGRIVET!F:F)</f>
        <v>-833333.34</v>
      </c>
      <c r="J316" s="77">
        <f>+SUMIF(AGRIVAL!G:G,'ALL 2019'!C316,AGRIVAL!F:F)</f>
        <v>0</v>
      </c>
      <c r="K316" s="77">
        <f>+SUMIF(AGRIKOBA!G:G,'ALL 2019'!C316,AGRIKOBA!F:F)</f>
        <v>0</v>
      </c>
      <c r="L316" s="77">
        <f>+SUMIF(LMOI!F:F,'ALL 2019'!C316,LMOI!E:E)</f>
        <v>0</v>
      </c>
      <c r="M316" s="12">
        <f>+SUMIF(TARTINE!G:G,'ALL 2019'!C316,TARTINE!F:F)</f>
        <v>0</v>
      </c>
      <c r="N316" s="12">
        <f>+SUMIF(IDF!F:F,'ALL 2019'!C316,IDF!E:E)</f>
        <v>0</v>
      </c>
      <c r="O316" s="12">
        <f>+SUMIF(RYA!G:G,C316,RYA!F:F)</f>
        <v>0</v>
      </c>
      <c r="P316" s="12">
        <f>+SUMIF('SCI NOAH'!G:G,'ALL 2019'!C316,'SCI NOAH'!F:F)</f>
        <v>0</v>
      </c>
      <c r="Q316" s="12">
        <f>+SUMIF(SIM!F:F,'ALL 2019'!C316,SIM!E:E)</f>
        <v>0</v>
      </c>
      <c r="R316" s="147">
        <f>SUMIF('First Energy'!F:F,C316,'First Energy'!I:I)</f>
        <v>-251750500</v>
      </c>
      <c r="S316" s="147">
        <f>SUMIF('ID Motors'!G:G,C316,'ID Motors'!J:J)</f>
        <v>0</v>
      </c>
      <c r="T316" s="12">
        <f>+SUMIF('ID RENTAL'!G:G,'ALL 2019'!C316,'ID RENTAL'!F:F)</f>
        <v>0</v>
      </c>
      <c r="U316" s="124">
        <f>+SUMIF('MCM '!G:G,'ALL 2019'!C316,'MCM '!F:F)</f>
        <v>0</v>
      </c>
      <c r="V316" s="77">
        <f>+SUMIF(AGRIMOTORS!G:G,C316,AGRIMOTORS!F:F)</f>
        <v>0</v>
      </c>
      <c r="W316" s="12">
        <f>+SUMIF(BOVIMA!F:F,'ALL 2019'!C316,BOVIMA!E:E)</f>
        <v>0</v>
      </c>
      <c r="X316" s="12">
        <f>+SUMIF(AGRIFEED!F:F,'ALL 2019'!C316,AGRIFEED!E:E)</f>
        <v>0</v>
      </c>
      <c r="Y316" s="12">
        <f>+SUMIF(AMIP!F:F,'ALL 2019'!C316,AMIP!E:E)</f>
        <v>0</v>
      </c>
      <c r="Z316" s="12">
        <f>+SUMIF(ISF!F:F,'ALL 2019'!C316,ISF!F:F)</f>
        <v>0</v>
      </c>
      <c r="AA316" s="12">
        <f>+SUMIF(MABEL!F:F,'ALL 2019'!C316,MABEL!E:E)</f>
        <v>-230000000</v>
      </c>
      <c r="AB316" s="124">
        <f>+SUMIF(DISCOI!G:G,'ALL 2019'!C316,DISCOI!F:F)</f>
        <v>-139138166.66</v>
      </c>
      <c r="AC316" s="12">
        <f>+SUMIF(NMP!F:F,'ALL 2019'!C316,NMP!E:E)</f>
        <v>0</v>
      </c>
      <c r="AD316" s="12">
        <f>+SUMIF('AMCHO '!F:F,'ALL 2019'!C316,'AMCHO '!E:E)</f>
        <v>0</v>
      </c>
      <c r="AE316" s="12">
        <f>SUMIF(CONFORTIS!G:G,'ALL 2019'!C316,CONFORTIS!F:F)</f>
        <v>0</v>
      </c>
      <c r="AF316" s="12">
        <f>+SUMIF('IRS IMMO'!G:G,'ALL 2019'!C316,'IRS IMMO'!F:F)</f>
        <v>0</v>
      </c>
      <c r="AG316" s="12">
        <f>SUMIF('United Malagasy'!F:F,'ALL 2019'!C316,'United Malagasy'!E:E)</f>
        <v>0</v>
      </c>
      <c r="AH316" s="12">
        <f>+SUMIF(AGRIVETAM!F:F,'ALL 2019'!C316,AGRIVETAM!E:E)</f>
        <v>0</v>
      </c>
      <c r="AI316" s="12">
        <f>+SUMIF(EUROPAINTS!F:F,'ALL 2019'!C316,EUROPAINTS!E:E)</f>
        <v>-131666666.68000001</v>
      </c>
      <c r="AJ316" s="12">
        <f>SUMIF('CSS SAKAY'!F:F,'ALL 2019'!C316,'CSS SAKAY'!E:E)</f>
        <v>0</v>
      </c>
      <c r="AK316" s="77">
        <f>+SUMIF(AGRIMA!F:F,'ALL 2019'!C316,AGRIMA!E:E)</f>
        <v>0</v>
      </c>
      <c r="AL316" s="12">
        <f>+SUMIF(FERRIS!H:H,'ALL 2019'!C316,FERRIS!G:G)</f>
        <v>0</v>
      </c>
      <c r="AM316" s="12">
        <f>SUMIF(SEM!F:F,'ALL 2019'!C316,SEM!E:E)</f>
        <v>0</v>
      </c>
      <c r="AN316" s="12">
        <f>+SUMIF(Madatrade!F:F,'ALL 2019'!C316,Madatrade!E:E)</f>
        <v>0</v>
      </c>
      <c r="AO316" s="12">
        <f>+SUMIF('FIRST INVESTISSEMENT'!G:G,'ALL 2019'!C316,'FIRST INVESTISSEMENT'!F:F)</f>
        <v>0</v>
      </c>
    </row>
    <row r="317" spans="1:41" x14ac:dyDescent="0.25">
      <c r="A317" t="str">
        <f t="shared" si="9"/>
        <v>7</v>
      </c>
      <c r="B317" t="str">
        <f t="shared" si="10"/>
        <v>758</v>
      </c>
      <c r="C317" s="23">
        <v>75800000</v>
      </c>
      <c r="D317" s="23" t="s">
        <v>3282</v>
      </c>
      <c r="E317" s="24" t="s">
        <v>237</v>
      </c>
      <c r="F317" s="77">
        <v>-64531661.82</v>
      </c>
      <c r="G317" s="77">
        <f>+SUMIF(AGRICORP!I:I,C317,AGRICORP!F:F)</f>
        <v>0</v>
      </c>
      <c r="H317" s="77">
        <f>+SUMIF(SMTP!D:D,'ALL 2019'!C317,SMTP!H:H)</f>
        <v>-1260627163.8571999</v>
      </c>
      <c r="I317" s="77">
        <f>SUMIF(AGRIVET!G:G,C317,AGRIVET!F:F)</f>
        <v>-43654269.25</v>
      </c>
      <c r="J317" s="77">
        <f>+SUMIF(AGRIVAL!G:G,'ALL 2019'!C317,AGRIVAL!F:F)</f>
        <v>-72732729.920000002</v>
      </c>
      <c r="K317" s="77">
        <f>+SUMIF(AGRIKOBA!G:G,'ALL 2019'!C317,AGRIKOBA!F:F)</f>
        <v>-73114591.260000005</v>
      </c>
      <c r="L317" s="77">
        <f>+SUMIF(LMOI!F:F,'ALL 2019'!C317,LMOI!E:E)</f>
        <v>-8150418.96</v>
      </c>
      <c r="M317" s="12">
        <f>+SUMIF(TARTINE!G:G,'ALL 2019'!C317,TARTINE!F:F)</f>
        <v>-39199.919999999998</v>
      </c>
      <c r="N317" s="12">
        <f>+SUMIF(IDF!F:F,'ALL 2019'!C317,IDF!E:E)</f>
        <v>-586706742.34000003</v>
      </c>
      <c r="O317" s="12">
        <f>+SUMIF(RYA!G:G,C317,RYA!F:F)</f>
        <v>-15001.01</v>
      </c>
      <c r="P317" s="12">
        <f>+SUMIF('SCI NOAH'!G:G,'ALL 2019'!C317,'SCI NOAH'!F:F)</f>
        <v>0</v>
      </c>
      <c r="Q317" s="12">
        <f>+SUMIF(SIM!F:F,'ALL 2019'!C317,SIM!E:E)</f>
        <v>-90816387.449999899</v>
      </c>
      <c r="R317" s="147">
        <f>SUMIF('First Energy'!F:F,C317,'First Energy'!I:I)</f>
        <v>-12518486.5</v>
      </c>
      <c r="S317" s="147">
        <f>SUMIF('ID Motors'!G:G,C317,'ID Motors'!J:J)</f>
        <v>-6545811.4800000004</v>
      </c>
      <c r="T317" s="12">
        <f>+SUMIF('ID RENTAL'!G:G,'ALL 2019'!C317,'ID RENTAL'!F:F)</f>
        <v>0</v>
      </c>
      <c r="U317" s="124">
        <f>+SUMIF('MCM '!G:G,'ALL 2019'!C317,'MCM '!F:F)</f>
        <v>-113757279.7</v>
      </c>
      <c r="V317" s="77">
        <f>+SUMIF(AGRIMOTORS!G:G,C317,AGRIMOTORS!F:F)</f>
        <v>0</v>
      </c>
      <c r="W317" s="12">
        <f>+SUMIF(BOVIMA!F:F,'ALL 2019'!C317,BOVIMA!E:E)</f>
        <v>-15184755</v>
      </c>
      <c r="X317" s="12">
        <f>+SUMIF(AGRIFEED!F:F,'ALL 2019'!C317,AGRIFEED!E:E)</f>
        <v>-982.65</v>
      </c>
      <c r="Y317" s="12">
        <f>+SUMIF(AMIP!F:F,'ALL 2019'!C317,AMIP!E:E)</f>
        <v>0</v>
      </c>
      <c r="Z317" s="12">
        <f>+SUMIF(ISF!F:F,'ALL 2019'!C317,ISF!F:F)</f>
        <v>0</v>
      </c>
      <c r="AA317" s="12">
        <f>+SUMIF(MABEL!F:F,'ALL 2019'!C317,MABEL!E:E)</f>
        <v>-92293443.949999988</v>
      </c>
      <c r="AB317" s="124">
        <f>+SUMIF(DISCOI!G:G,'ALL 2019'!C317,DISCOI!F:F)</f>
        <v>-72935210.609999999</v>
      </c>
      <c r="AC317" s="12">
        <f>+SUMIF(NMP!F:F,'ALL 2019'!C317,NMP!E:E)</f>
        <v>-289637.58</v>
      </c>
      <c r="AD317" s="12">
        <f>+SUMIF('AMCHO '!F:F,'ALL 2019'!C317,'AMCHO '!E:E)</f>
        <v>-64624560.539999999</v>
      </c>
      <c r="AE317" s="12">
        <f>SUMIF(CONFORTIS!G:G,'ALL 2019'!C317,CONFORTIS!F:F)</f>
        <v>0</v>
      </c>
      <c r="AF317" s="12">
        <f>+SUMIF('IRS IMMO'!G:G,'ALL 2019'!C317,'IRS IMMO'!F:F)</f>
        <v>0</v>
      </c>
      <c r="AG317" s="12">
        <f>SUMIF('United Malagasy'!F:F,'ALL 2019'!C317,'United Malagasy'!E:E)</f>
        <v>-206329.60000000001</v>
      </c>
      <c r="AH317" s="12">
        <f>+SUMIF(AGRIVETAM!F:F,'ALL 2019'!C317,AGRIVETAM!E:E)</f>
        <v>-17047.310000000001</v>
      </c>
      <c r="AI317" s="12">
        <f>+SUMIF(EUROPAINTS!F:F,'ALL 2019'!C317,EUROPAINTS!E:E)</f>
        <v>-3417539</v>
      </c>
      <c r="AJ317" s="12">
        <f>SUMIF('CSS SAKAY'!F:F,'ALL 2019'!C317,'CSS SAKAY'!E:E)</f>
        <v>-118400.34</v>
      </c>
      <c r="AK317" s="77">
        <f>+SUMIF(AGRIMA!F:F,'ALL 2019'!C317,AGRIMA!E:E)</f>
        <v>-16000</v>
      </c>
      <c r="AL317" s="12">
        <f>+SUMIF(FERRIS!H:H,'ALL 2019'!C317,FERRIS!G:G)</f>
        <v>-555972.07999999996</v>
      </c>
      <c r="AM317" s="12">
        <f>SUMIF(SEM!F:F,'ALL 2019'!C317,SEM!E:E)</f>
        <v>-355327.59</v>
      </c>
      <c r="AN317" s="12">
        <f>+SUMIF(Madatrade!F:F,'ALL 2019'!C317,Madatrade!E:E)</f>
        <v>-60452320.75</v>
      </c>
      <c r="AO317" s="12">
        <f>+SUMIF('FIRST INVESTISSEMENT'!G:G,'ALL 2019'!C317,'FIRST INVESTISSEMENT'!F:F)</f>
        <v>-74.44</v>
      </c>
    </row>
    <row r="318" spans="1:41" x14ac:dyDescent="0.25">
      <c r="A318" t="str">
        <f t="shared" si="9"/>
        <v>7</v>
      </c>
      <c r="B318" t="str">
        <f t="shared" si="10"/>
        <v>765</v>
      </c>
      <c r="C318" s="23">
        <v>76500000</v>
      </c>
      <c r="D318" s="23" t="s">
        <v>3283</v>
      </c>
      <c r="E318" s="24" t="s">
        <v>527</v>
      </c>
      <c r="F318" s="77">
        <v>-20974895.02</v>
      </c>
      <c r="G318" s="77">
        <f>+SUMIF(AGRICORP!I:I,C318,AGRICORP!F:F)</f>
        <v>0</v>
      </c>
      <c r="H318" s="77">
        <f>+SUMIF(SMTP!D:D,'ALL 2019'!C318,SMTP!H:H)</f>
        <v>-100022559.70999999</v>
      </c>
      <c r="I318" s="77">
        <f>SUMIF(AGRIVET!G:G,C318,AGRIVET!F:F)</f>
        <v>-4962223.74</v>
      </c>
      <c r="J318" s="77">
        <f>+SUMIF(AGRIVAL!G:G,'ALL 2019'!C318,AGRIVAL!F:F)</f>
        <v>-102598.54</v>
      </c>
      <c r="K318" s="77">
        <f>+SUMIF(AGRIKOBA!G:G,'ALL 2019'!C318,AGRIKOBA!F:F)</f>
        <v>-1390072.68</v>
      </c>
      <c r="L318" s="77">
        <f>+SUMIF(LMOI!F:F,'ALL 2019'!C318,LMOI!E:E)</f>
        <v>-4559808.1500000004</v>
      </c>
      <c r="M318" s="12">
        <f>+SUMIF(TARTINE!G:G,'ALL 2019'!C318,TARTINE!F:F)</f>
        <v>-2557610.81</v>
      </c>
      <c r="N318" s="12">
        <f>+SUMIF(IDF!F:F,'ALL 2019'!C318,IDF!E:E)</f>
        <v>-3187076.07</v>
      </c>
      <c r="O318" s="12">
        <f>+SUMIF(RYA!G:G,C318,RYA!F:F)</f>
        <v>-41045.949999999997</v>
      </c>
      <c r="P318" s="12">
        <f>+SUMIF('SCI NOAH'!G:G,'ALL 2019'!C318,'SCI NOAH'!F:F)</f>
        <v>0</v>
      </c>
      <c r="Q318" s="12">
        <f>+SUMIF(SIM!F:F,'ALL 2019'!C318,SIM!E:E)</f>
        <v>0</v>
      </c>
      <c r="R318" s="147">
        <f>SUMIF('First Energy'!F:F,C318,'First Energy'!I:I)</f>
        <v>0</v>
      </c>
      <c r="S318" s="147">
        <f>SUMIF('ID Motors'!G:G,C318,'ID Motors'!J:J)</f>
        <v>-457209.32</v>
      </c>
      <c r="T318" s="12">
        <f>+SUMIF('ID RENTAL'!G:G,'ALL 2019'!C318,'ID RENTAL'!F:F)</f>
        <v>0</v>
      </c>
      <c r="U318" s="124">
        <f>+SUMIF('MCM '!G:G,'ALL 2019'!C318,'MCM '!F:F)</f>
        <v>-384167.51</v>
      </c>
      <c r="V318" s="77">
        <f>+SUMIF(AGRIMOTORS!G:G,C318,AGRIMOTORS!F:F)</f>
        <v>0</v>
      </c>
      <c r="W318" s="12">
        <f>+SUMIF(BOVIMA!F:F,'ALL 2019'!C318,BOVIMA!E:E)</f>
        <v>0</v>
      </c>
      <c r="X318" s="12">
        <f>+SUMIF(AGRIFEED!F:F,'ALL 2019'!C318,AGRIFEED!E:E)</f>
        <v>-202430.33</v>
      </c>
      <c r="Y318" s="12">
        <f>+SUMIF(AMIP!F:F,'ALL 2019'!C318,AMIP!E:E)</f>
        <v>0</v>
      </c>
      <c r="Z318" s="12">
        <f>+SUMIF(ISF!F:F,'ALL 2019'!C318,ISF!F:F)</f>
        <v>0</v>
      </c>
      <c r="AA318" s="12">
        <f>+SUMIF(MABEL!F:F,'ALL 2019'!C318,MABEL!E:E)</f>
        <v>-146830.98000000001</v>
      </c>
      <c r="AB318" s="124">
        <f>+SUMIF(DISCOI!G:G,'ALL 2019'!C318,DISCOI!F:F)</f>
        <v>-89750.26</v>
      </c>
      <c r="AC318" s="12">
        <f>+SUMIF(NMP!F:F,'ALL 2019'!C318,NMP!E:E)</f>
        <v>0</v>
      </c>
      <c r="AD318" s="12">
        <f>+SUMIF('AMCHO '!F:F,'ALL 2019'!C318,'AMCHO '!E:E)</f>
        <v>-1031225.67</v>
      </c>
      <c r="AE318" s="12">
        <f>SUMIF(CONFORTIS!G:G,'ALL 2019'!C318,CONFORTIS!F:F)</f>
        <v>0</v>
      </c>
      <c r="AF318" s="12">
        <f>+SUMIF('IRS IMMO'!G:G,'ALL 2019'!C318,'IRS IMMO'!F:F)</f>
        <v>0</v>
      </c>
      <c r="AG318" s="12">
        <f>SUMIF('United Malagasy'!F:F,'ALL 2019'!C318,'United Malagasy'!E:E)</f>
        <v>0</v>
      </c>
      <c r="AH318" s="12">
        <f>+SUMIF(AGRIVETAM!F:F,'ALL 2019'!C318,AGRIVETAM!E:E)</f>
        <v>-9233737.8000000007</v>
      </c>
      <c r="AI318" s="12">
        <f>+SUMIF(EUROPAINTS!F:F,'ALL 2019'!C318,EUROPAINTS!E:E)</f>
        <v>-16815.150000000001</v>
      </c>
      <c r="AJ318" s="12">
        <f>SUMIF('CSS SAKAY'!F:F,'ALL 2019'!C318,'CSS SAKAY'!E:E)</f>
        <v>0</v>
      </c>
      <c r="AK318" s="77">
        <f>+SUMIF(AGRIMA!F:F,'ALL 2019'!C318,AGRIMA!E:E)</f>
        <v>0</v>
      </c>
      <c r="AL318" s="12">
        <f>+SUMIF(FERRIS!H:H,'ALL 2019'!C318,FERRIS!G:G)</f>
        <v>-5605.38</v>
      </c>
      <c r="AM318" s="12">
        <f>SUMIF(SEM!F:F,'ALL 2019'!C318,SEM!E:E)</f>
        <v>0</v>
      </c>
      <c r="AN318" s="12">
        <f>+SUMIF(Madatrade!F:F,'ALL 2019'!C318,Madatrade!E:E)</f>
        <v>-24540464.940000001</v>
      </c>
      <c r="AO318" s="12">
        <f>+SUMIF('FIRST INVESTISSEMENT'!G:G,'ALL 2019'!C318,'FIRST INVESTISSEMENT'!F:F)</f>
        <v>-184349.93</v>
      </c>
    </row>
    <row r="319" spans="1:41" x14ac:dyDescent="0.25">
      <c r="A319" t="str">
        <f t="shared" si="9"/>
        <v>7</v>
      </c>
      <c r="B319" t="str">
        <f t="shared" si="10"/>
        <v>766</v>
      </c>
      <c r="C319" s="23">
        <v>76600000</v>
      </c>
      <c r="D319" s="23" t="s">
        <v>3283</v>
      </c>
      <c r="E319" s="24" t="s">
        <v>239</v>
      </c>
      <c r="F319" s="77">
        <v>-10909472.98</v>
      </c>
      <c r="G319" s="77">
        <f>+SUMIF(AGRICORP!I:I,C319,AGRICORP!F:F)</f>
        <v>0</v>
      </c>
      <c r="H319" s="77">
        <f>+SUMIF(SMTP!D:D,'ALL 2019'!C319,SMTP!H:H)</f>
        <v>-52732998.523500003</v>
      </c>
      <c r="I319" s="77">
        <f>SUMIF(AGRIVET!G:G,C319,AGRIVET!F:F)</f>
        <v>-41579229.850000001</v>
      </c>
      <c r="J319" s="77">
        <f>+SUMIF(AGRIVAL!G:G,'ALL 2019'!C319,AGRIVAL!F:F)</f>
        <v>-53323665.810000002</v>
      </c>
      <c r="K319" s="77">
        <f>+SUMIF(AGRIKOBA!G:G,'ALL 2019'!C319,AGRIKOBA!F:F)</f>
        <v>-2342342.92</v>
      </c>
      <c r="L319" s="77">
        <f>+SUMIF(LMOI!F:F,'ALL 2019'!C319,LMOI!E:E)</f>
        <v>-625595833.92999995</v>
      </c>
      <c r="M319" s="12">
        <f>+SUMIF(TARTINE!G:G,'ALL 2019'!C319,TARTINE!F:F)</f>
        <v>0</v>
      </c>
      <c r="N319" s="12">
        <f>+SUMIF(IDF!F:F,'ALL 2019'!C319,IDF!E:E)</f>
        <v>-421005</v>
      </c>
      <c r="O319" s="12">
        <f>+SUMIF(RYA!G:G,C319,RYA!F:F)</f>
        <v>0</v>
      </c>
      <c r="P319" s="12">
        <f>+SUMIF('SCI NOAH'!G:G,'ALL 2019'!C319,'SCI NOAH'!F:F)</f>
        <v>0</v>
      </c>
      <c r="Q319" s="12">
        <f>+SUMIF(SIM!F:F,'ALL 2019'!C319,SIM!E:E)</f>
        <v>0</v>
      </c>
      <c r="R319" s="147">
        <f>SUMIF('First Energy'!F:F,C319,'First Energy'!I:I)</f>
        <v>-28245313.879999999</v>
      </c>
      <c r="S319" s="147">
        <f>SUMIF('ID Motors'!G:G,C319,'ID Motors'!J:J)</f>
        <v>-323118036.41000003</v>
      </c>
      <c r="T319" s="12">
        <f>+SUMIF('ID RENTAL'!G:G,'ALL 2019'!C319,'ID RENTAL'!F:F)</f>
        <v>0</v>
      </c>
      <c r="U319" s="124">
        <f>+SUMIF('MCM '!G:G,'ALL 2019'!C319,'MCM '!F:F)</f>
        <v>-3726627.4</v>
      </c>
      <c r="V319" s="77">
        <f>+SUMIF(AGRIMOTORS!G:G,C319,AGRIMOTORS!F:F)</f>
        <v>0</v>
      </c>
      <c r="W319" s="12">
        <f>+SUMIF(BOVIMA!F:F,'ALL 2019'!C319,BOVIMA!E:E)</f>
        <v>-110403332</v>
      </c>
      <c r="X319" s="12">
        <f>+SUMIF(AGRIFEED!F:F,'ALL 2019'!C319,AGRIFEED!E:E)</f>
        <v>0</v>
      </c>
      <c r="Y319" s="12">
        <f>+SUMIF(AMIP!F:F,'ALL 2019'!C319,AMIP!E:E)</f>
        <v>0</v>
      </c>
      <c r="Z319" s="12">
        <f>+SUMIF(ISF!F:F,'ALL 2019'!C319,ISF!F:F)</f>
        <v>0</v>
      </c>
      <c r="AA319" s="12">
        <f>+SUMIF(MABEL!F:F,'ALL 2019'!C319,MABEL!E:E)</f>
        <v>-52353766.780000001</v>
      </c>
      <c r="AB319" s="124">
        <f>+SUMIF(DISCOI!G:G,'ALL 2019'!C319,DISCOI!F:F)</f>
        <v>-6478906.3200000003</v>
      </c>
      <c r="AC319" s="12">
        <f>+SUMIF(NMP!F:F,'ALL 2019'!C319,NMP!E:E)</f>
        <v>-3278954.35</v>
      </c>
      <c r="AD319" s="12">
        <f>+SUMIF('AMCHO '!F:F,'ALL 2019'!C319,'AMCHO '!E:E)</f>
        <v>-24014072.809999999</v>
      </c>
      <c r="AE319" s="12">
        <f>SUMIF(CONFORTIS!G:G,'ALL 2019'!C319,CONFORTIS!F:F)</f>
        <v>0</v>
      </c>
      <c r="AF319" s="12">
        <f>+SUMIF('IRS IMMO'!G:G,'ALL 2019'!C319,'IRS IMMO'!F:F)</f>
        <v>0</v>
      </c>
      <c r="AG319" s="12">
        <f>SUMIF('United Malagasy'!F:F,'ALL 2019'!C319,'United Malagasy'!E:E)</f>
        <v>0</v>
      </c>
      <c r="AH319" s="12">
        <f>+SUMIF(AGRIVETAM!F:F,'ALL 2019'!C319,AGRIVETAM!E:E)</f>
        <v>0</v>
      </c>
      <c r="AI319" s="12">
        <f>+SUMIF(EUROPAINTS!F:F,'ALL 2019'!C319,EUROPAINTS!E:E)</f>
        <v>-426146.58</v>
      </c>
      <c r="AJ319" s="12">
        <f>SUMIF('CSS SAKAY'!F:F,'ALL 2019'!C319,'CSS SAKAY'!E:E)</f>
        <v>0</v>
      </c>
      <c r="AK319" s="77">
        <f>+SUMIF(AGRIMA!F:F,'ALL 2019'!C319,AGRIMA!E:E)</f>
        <v>0</v>
      </c>
      <c r="AL319" s="12">
        <f>+SUMIF(FERRIS!H:H,'ALL 2019'!C319,FERRIS!G:G)</f>
        <v>0</v>
      </c>
      <c r="AM319" s="12">
        <f>SUMIF(SEM!F:F,'ALL 2019'!C319,SEM!E:E)</f>
        <v>-23735143.149999999</v>
      </c>
      <c r="AN319" s="12">
        <f>+SUMIF(Madatrade!F:F,'ALL 2019'!C319,Madatrade!E:E)</f>
        <v>-66474097.340000004</v>
      </c>
      <c r="AO319" s="12">
        <f>+SUMIF('FIRST INVESTISSEMENT'!G:G,'ALL 2019'!C319,'FIRST INVESTISSEMENT'!F:F)</f>
        <v>0</v>
      </c>
    </row>
    <row r="320" spans="1:41" x14ac:dyDescent="0.25">
      <c r="A320" t="str">
        <f t="shared" si="9"/>
        <v>7</v>
      </c>
      <c r="B320" t="str">
        <f t="shared" si="10"/>
        <v>721</v>
      </c>
      <c r="C320" s="22">
        <v>72100000</v>
      </c>
      <c r="D320" s="23" t="s">
        <v>3284</v>
      </c>
      <c r="E320" s="81" t="s">
        <v>1630</v>
      </c>
      <c r="F320" s="77"/>
      <c r="G320" s="77">
        <f>+SUMIF(AGRICORP!I:I,C320,AGRICORP!F:F)</f>
        <v>0</v>
      </c>
      <c r="H320" s="77">
        <f>+SUMIF(SMTP!D:D,'ALL 2019'!C320,SMTP!H:H)</f>
        <v>0</v>
      </c>
      <c r="I320" s="77">
        <f>SUMIF(AGRIVET!G:G,C320,AGRIVET!F:F)</f>
        <v>0</v>
      </c>
      <c r="J320" s="77">
        <f>+SUMIF(AGRIVAL!G:G,'ALL 2019'!C320,AGRIVAL!F:F)</f>
        <v>0</v>
      </c>
      <c r="L320" s="77">
        <f>+SUMIF(LMOI!F:F,'ALL 2019'!C320,LMOI!E:E)</f>
        <v>0</v>
      </c>
      <c r="M320" s="12">
        <f>+SUMIF(TARTINE!G:G,'ALL 2019'!C320,TARTINE!F:F)</f>
        <v>0</v>
      </c>
      <c r="N320" s="12">
        <f>+SUMIF(IDF!F:F,'ALL 2019'!C320,IDF!E:E)</f>
        <v>0</v>
      </c>
      <c r="O320" s="12">
        <f>+SUMIF(RYA!G:G,C320,RYA!F:F)</f>
        <v>0</v>
      </c>
      <c r="P320" s="12">
        <f>+SUMIF('SCI NOAH'!G:G,'ALL 2019'!C320,'SCI NOAH'!F:F)</f>
        <v>-1480150</v>
      </c>
      <c r="Q320" s="12">
        <f>+SUMIF(SIM!F:F,'ALL 2019'!C320,SIM!E:E)</f>
        <v>0</v>
      </c>
      <c r="R320" s="147">
        <f>SUMIF('First Energy'!F:F,C320,'First Energy'!I:I)</f>
        <v>0</v>
      </c>
      <c r="S320" s="147">
        <f>SUMIF('ID Motors'!G:G,C320,'ID Motors'!J:J)</f>
        <v>0</v>
      </c>
      <c r="T320" s="12">
        <f>+SUMIF('ID RENTAL'!G:G,'ALL 2019'!C320,'ID RENTAL'!F:F)</f>
        <v>0</v>
      </c>
      <c r="U320" s="124">
        <f>+SUMIF('MCM '!G:G,'ALL 2019'!C320,'MCM '!F:F)</f>
        <v>0</v>
      </c>
      <c r="V320" s="77">
        <f>+SUMIF(AGRIMOTORS!G:G,C320,AGRIMOTORS!F:F)</f>
        <v>0</v>
      </c>
      <c r="W320" s="12">
        <f>+SUMIF(BOVIMA!F:F,'ALL 2019'!C320,BOVIMA!E:E)</f>
        <v>-6231419387</v>
      </c>
      <c r="X320" s="12">
        <f>+SUMIF(AGRIFEED!F:F,'ALL 2019'!C320,AGRIFEED!E:E)</f>
        <v>0</v>
      </c>
      <c r="Y320" s="12">
        <f>+SUMIF(AMIP!F:F,'ALL 2019'!C320,AMIP!E:E)</f>
        <v>0</v>
      </c>
      <c r="Z320" s="12">
        <f>+SUMIF(ISF!F:F,'ALL 2019'!C320,ISF!F:F)</f>
        <v>0</v>
      </c>
      <c r="AA320" s="12">
        <f>+SUMIF(MABEL!F:F,'ALL 2019'!C320,MABEL!E:E)</f>
        <v>-5505500.1699999999</v>
      </c>
      <c r="AB320" s="124">
        <f>+SUMIF(DISCOI!G:G,'ALL 2019'!C320,DISCOI!F:F)</f>
        <v>0</v>
      </c>
      <c r="AC320" s="12">
        <f>+SUMIF(NMP!F:F,'ALL 2019'!C320,NMP!E:E)</f>
        <v>0</v>
      </c>
      <c r="AD320" s="12">
        <f>+SUMIF('AMCHO '!F:F,'ALL 2019'!C320,'AMCHO '!E:E)</f>
        <v>0</v>
      </c>
      <c r="AE320" s="12">
        <f>SUMIF(CONFORTIS!G:G,'ALL 2019'!C320,CONFORTIS!F:F)</f>
        <v>0</v>
      </c>
      <c r="AF320" s="12">
        <f>+SUMIF('IRS IMMO'!G:G,'ALL 2019'!C320,'IRS IMMO'!F:F)</f>
        <v>0</v>
      </c>
      <c r="AG320" s="12">
        <f>SUMIF('United Malagasy'!F:F,'ALL 2019'!C320,'United Malagasy'!E:E)</f>
        <v>0</v>
      </c>
      <c r="AH320" s="12">
        <f>+SUMIF(AGRIVETAM!F:F,'ALL 2019'!C320,AGRIVETAM!E:E)</f>
        <v>0</v>
      </c>
      <c r="AI320" s="12">
        <f>+SUMIF(EUROPAINTS!F:F,'ALL 2019'!C320,EUROPAINTS!E:E)</f>
        <v>0</v>
      </c>
      <c r="AJ320" s="12">
        <f>SUMIF('CSS SAKAY'!F:F,'ALL 2019'!C320,'CSS SAKAY'!E:E)</f>
        <v>0</v>
      </c>
      <c r="AK320" s="77">
        <f>+SUMIF(AGRIMA!F:F,'ALL 2019'!C320,AGRIMA!E:E)</f>
        <v>0</v>
      </c>
      <c r="AL320" s="12">
        <f>+SUMIF(FERRIS!H:H,'ALL 2019'!C320,FERRIS!G:G)</f>
        <v>0</v>
      </c>
      <c r="AM320" s="12">
        <f>SUMIF(SEM!F:F,'ALL 2019'!C320,SEM!E:E)</f>
        <v>0</v>
      </c>
      <c r="AN320" s="12">
        <f>+SUMIF(Madatrade!F:F,'ALL 2019'!C320,Madatrade!E:E)</f>
        <v>0</v>
      </c>
      <c r="AO320" s="12">
        <f>+SUMIF('FIRST INVESTISSEMENT'!G:G,'ALL 2019'!C320,'FIRST INVESTISSEMENT'!F:F)</f>
        <v>0</v>
      </c>
    </row>
    <row r="321" spans="1:41" x14ac:dyDescent="0.25">
      <c r="A321" t="str">
        <f t="shared" si="9"/>
        <v>7</v>
      </c>
      <c r="B321" t="str">
        <f t="shared" si="10"/>
        <v>785</v>
      </c>
      <c r="C321" s="23">
        <v>78500000</v>
      </c>
      <c r="D321" s="23" t="s">
        <v>3285</v>
      </c>
      <c r="E321" s="24" t="s">
        <v>529</v>
      </c>
      <c r="F321" s="77">
        <v>-6295000</v>
      </c>
      <c r="G321" s="77">
        <f>+SUMIF(AGRICORP!I:I,C321,AGRICORP!F:F)</f>
        <v>0</v>
      </c>
      <c r="H321" s="77">
        <f>+SUMIF(SMTP!D:D,'ALL 2019'!C321,SMTP!H:H)</f>
        <v>-2478807.7999999998</v>
      </c>
      <c r="I321" s="77">
        <f>SUMIF(AGRIVET!G:G,C321,AGRIVET!F:F)</f>
        <v>-89521598.640000001</v>
      </c>
      <c r="J321" s="77">
        <f>+SUMIF(AGRIVAL!G:G,'ALL 2019'!C321,AGRIVAL!F:F)</f>
        <v>-26585750</v>
      </c>
      <c r="K321" s="77">
        <f>+SUMIF(AGRIKOBA!G:G,'ALL 2019'!C321,AGRIKOBA!F:F)</f>
        <v>0</v>
      </c>
      <c r="L321" s="77">
        <f>+SUMIF(LMOI!F:F,'ALL 2019'!C321,LMOI!E:E)</f>
        <v>0</v>
      </c>
      <c r="M321" s="12">
        <f>+SUMIF(TARTINE!G:G,'ALL 2019'!C321,TARTINE!F:F)</f>
        <v>0</v>
      </c>
      <c r="N321" s="12">
        <f>+SUMIF(IDF!F:F,'ALL 2019'!C321,IDF!E:E)</f>
        <v>-61681549.759999998</v>
      </c>
      <c r="O321" s="12">
        <f>+SUMIF(RYA!G:G,C321,RYA!F:F)</f>
        <v>0</v>
      </c>
      <c r="P321" s="12">
        <f>+SUMIF('SCI NOAH'!G:G,'ALL 2019'!C321,'SCI NOAH'!F:F)</f>
        <v>0</v>
      </c>
      <c r="Q321" s="12">
        <f>+SUMIF(SIM!F:F,'ALL 2019'!C321,SIM!E:E)</f>
        <v>0</v>
      </c>
      <c r="R321" s="147">
        <f>SUMIF('First Energy'!F:F,C321,'First Energy'!I:I)</f>
        <v>0</v>
      </c>
      <c r="S321" s="147">
        <f>SUMIF('ID Motors'!G:G,C321,'ID Motors'!J:J)</f>
        <v>0</v>
      </c>
      <c r="T321" s="12">
        <f>+SUMIF('ID RENTAL'!G:G,'ALL 2019'!C321,'ID RENTAL'!F:F)</f>
        <v>0</v>
      </c>
      <c r="U321" s="124">
        <f>+SUMIF('MCM '!G:G,'ALL 2019'!C321,'MCM '!F:F)</f>
        <v>0</v>
      </c>
      <c r="V321" s="77">
        <f>+SUMIF(AGRIMOTORS!G:G,C321,AGRIMOTORS!F:F)</f>
        <v>0</v>
      </c>
      <c r="W321" s="12">
        <f>+SUMIF(BOVIMA!F:F,'ALL 2019'!C321,BOVIMA!E:E)</f>
        <v>0</v>
      </c>
      <c r="X321" s="12">
        <f>+SUMIF(AGRIFEED!F:F,'ALL 2019'!C321,AGRIFEED!E:E)</f>
        <v>0</v>
      </c>
      <c r="Y321" s="12">
        <f>+SUMIF(AMIP!F:F,'ALL 2019'!C321,AMIP!E:E)</f>
        <v>0</v>
      </c>
      <c r="Z321" s="12">
        <f>+SUMIF(ISF!F:F,'ALL 2019'!C321,ISF!F:F)</f>
        <v>0</v>
      </c>
      <c r="AA321" s="12">
        <f>+SUMIF(MABEL!F:F,'ALL 2019'!C321,MABEL!E:E)</f>
        <v>0</v>
      </c>
      <c r="AB321" s="124">
        <f>+SUMIF(DISCOI!G:G,'ALL 2019'!C321,DISCOI!F:F)</f>
        <v>-12180372.85</v>
      </c>
      <c r="AC321" s="12">
        <f>+SUMIF(NMP!F:F,'ALL 2019'!C321,NMP!E:E)</f>
        <v>0</v>
      </c>
      <c r="AD321" s="12">
        <f>+SUMIF('AMCHO '!F:F,'ALL 2019'!C321,'AMCHO '!E:E)</f>
        <v>0</v>
      </c>
      <c r="AE321" s="12">
        <f>SUMIF(CONFORTIS!G:G,'ALL 2019'!C321,CONFORTIS!F:F)</f>
        <v>0</v>
      </c>
      <c r="AF321" s="12">
        <f>+SUMIF('IRS IMMO'!G:G,'ALL 2019'!C321,'IRS IMMO'!F:F)</f>
        <v>0</v>
      </c>
      <c r="AG321" s="12">
        <f>SUMIF('United Malagasy'!F:F,'ALL 2019'!C321,'United Malagasy'!E:E)</f>
        <v>0</v>
      </c>
      <c r="AH321" s="12">
        <f>+SUMIF(AGRIVETAM!F:F,'ALL 2019'!C321,AGRIVETAM!E:E)</f>
        <v>0</v>
      </c>
      <c r="AI321" s="12">
        <f>+SUMIF(EUROPAINTS!F:F,'ALL 2019'!C321,EUROPAINTS!E:E)</f>
        <v>-4683617</v>
      </c>
      <c r="AJ321" s="12">
        <f>SUMIF('CSS SAKAY'!F:F,'ALL 2019'!C321,'CSS SAKAY'!E:E)</f>
        <v>0</v>
      </c>
      <c r="AK321" s="77">
        <f>+SUMIF(AGRIMA!F:F,'ALL 2019'!C321,AGRIMA!E:E)</f>
        <v>0</v>
      </c>
      <c r="AL321" s="12">
        <f>+SUMIF(FERRIS!H:H,'ALL 2019'!C321,FERRIS!G:G)</f>
        <v>0</v>
      </c>
      <c r="AM321" s="12">
        <f>SUMIF(SEM!F:F,'ALL 2019'!C321,SEM!E:E)</f>
        <v>0</v>
      </c>
      <c r="AN321" s="12">
        <f>+SUMIF(Madatrade!F:F,'ALL 2019'!C321,Madatrade!E:E)</f>
        <v>0</v>
      </c>
      <c r="AO321" s="12">
        <f>+SUMIF('FIRST INVESTISSEMENT'!G:G,'ALL 2019'!C321,'FIRST INVESTISSEMENT'!F:F)</f>
        <v>0</v>
      </c>
    </row>
  </sheetData>
  <conditionalFormatting sqref="C7">
    <cfRule type="duplicateValues" dxfId="162" priority="40"/>
  </conditionalFormatting>
  <conditionalFormatting sqref="C11:C13">
    <cfRule type="duplicateValues" dxfId="161" priority="39"/>
  </conditionalFormatting>
  <conditionalFormatting sqref="C14:C15">
    <cfRule type="duplicateValues" dxfId="160" priority="8"/>
  </conditionalFormatting>
  <conditionalFormatting sqref="C17">
    <cfRule type="duplicateValues" dxfId="159" priority="37"/>
    <cfRule type="duplicateValues" dxfId="158" priority="38"/>
  </conditionalFormatting>
  <conditionalFormatting sqref="C48">
    <cfRule type="duplicateValues" dxfId="157" priority="6"/>
  </conditionalFormatting>
  <conditionalFormatting sqref="C56">
    <cfRule type="duplicateValues" dxfId="156" priority="4"/>
  </conditionalFormatting>
  <conditionalFormatting sqref="C78">
    <cfRule type="duplicateValues" dxfId="155" priority="36"/>
    <cfRule type="duplicateValues" dxfId="154" priority="35"/>
  </conditionalFormatting>
  <conditionalFormatting sqref="C82">
    <cfRule type="duplicateValues" dxfId="153" priority="34"/>
  </conditionalFormatting>
  <conditionalFormatting sqref="C112">
    <cfRule type="duplicateValues" dxfId="152" priority="3"/>
  </conditionalFormatting>
  <conditionalFormatting sqref="C117">
    <cfRule type="duplicateValues" dxfId="151" priority="9"/>
  </conditionalFormatting>
  <conditionalFormatting sqref="C119">
    <cfRule type="duplicateValues" dxfId="150" priority="10"/>
  </conditionalFormatting>
  <conditionalFormatting sqref="C179">
    <cfRule type="duplicateValues" dxfId="149" priority="20"/>
  </conditionalFormatting>
  <conditionalFormatting sqref="C187">
    <cfRule type="duplicateValues" dxfId="148" priority="21"/>
  </conditionalFormatting>
  <conditionalFormatting sqref="C193:C194">
    <cfRule type="duplicateValues" dxfId="147" priority="18"/>
    <cfRule type="duplicateValues" dxfId="146" priority="17"/>
  </conditionalFormatting>
  <conditionalFormatting sqref="C199">
    <cfRule type="duplicateValues" dxfId="145" priority="22"/>
  </conditionalFormatting>
  <conditionalFormatting sqref="C208">
    <cfRule type="duplicateValues" dxfId="144" priority="33"/>
  </conditionalFormatting>
  <conditionalFormatting sqref="C210">
    <cfRule type="duplicateValues" dxfId="143" priority="16"/>
    <cfRule type="duplicateValues" dxfId="142" priority="15"/>
  </conditionalFormatting>
  <conditionalFormatting sqref="C212">
    <cfRule type="duplicateValues" dxfId="141" priority="13"/>
    <cfRule type="duplicateValues" dxfId="140" priority="14"/>
  </conditionalFormatting>
  <conditionalFormatting sqref="C216">
    <cfRule type="duplicateValues" dxfId="139" priority="32"/>
  </conditionalFormatting>
  <conditionalFormatting sqref="C228">
    <cfRule type="duplicateValues" dxfId="138" priority="5"/>
  </conditionalFormatting>
  <conditionalFormatting sqref="C237">
    <cfRule type="duplicateValues" dxfId="137" priority="31"/>
  </conditionalFormatting>
  <conditionalFormatting sqref="C241">
    <cfRule type="duplicateValues" dxfId="136" priority="30"/>
  </conditionalFormatting>
  <conditionalFormatting sqref="C243">
    <cfRule type="duplicateValues" dxfId="135" priority="11"/>
    <cfRule type="duplicateValues" dxfId="134" priority="12"/>
  </conditionalFormatting>
  <conditionalFormatting sqref="C249">
    <cfRule type="duplicateValues" dxfId="133" priority="29"/>
  </conditionalFormatting>
  <conditionalFormatting sqref="C262">
    <cfRule type="duplicateValues" dxfId="132" priority="28"/>
  </conditionalFormatting>
  <conditionalFormatting sqref="C272:C274">
    <cfRule type="duplicateValues" dxfId="131" priority="27"/>
  </conditionalFormatting>
  <conditionalFormatting sqref="C287">
    <cfRule type="duplicateValues" dxfId="130" priority="26"/>
  </conditionalFormatting>
  <conditionalFormatting sqref="C288">
    <cfRule type="duplicateValues" dxfId="129" priority="25"/>
  </conditionalFormatting>
  <conditionalFormatting sqref="C302">
    <cfRule type="duplicateValues" dxfId="128" priority="24"/>
  </conditionalFormatting>
  <conditionalFormatting sqref="C303">
    <cfRule type="duplicateValues" dxfId="127" priority="23"/>
  </conditionalFormatting>
  <conditionalFormatting sqref="C3:D3">
    <cfRule type="duplicateValues" dxfId="126" priority="7"/>
  </conditionalFormatting>
  <conditionalFormatting sqref="C795:D1048576 C4:D4 C82:C105 C136:C137 C237 C240:C242 C296:C303 C308:C319 C197:C208 C211 C213:C226 C255:C258 C69:C80 C129 C26:C28 C11:C13 C139:C182 C107:C110 C118 C305:C306 C19:C20 C322:D322 C51 C260:C279 C281:C294 C113:C116 C184:C191 C244:C252 C17 C49 C229:C231 C53:C55 C31:C34 C41:C47 C62:C67 C321 C5:C8 D5:D34 C36:D36 C58:D59 C38:D38 D40:D55 D61:D132 D135:D321">
    <cfRule type="duplicateValues" dxfId="125" priority="19"/>
  </conditionalFormatting>
  <conditionalFormatting sqref="D133">
    <cfRule type="duplicateValues" dxfId="124" priority="2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L53"/>
  <sheetViews>
    <sheetView zoomScaleNormal="100" workbookViewId="0">
      <pane ySplit="2" topLeftCell="A3" activePane="bottomLeft" state="frozen"/>
      <selection pane="bottomLeft" activeCell="A37" sqref="A37"/>
    </sheetView>
  </sheetViews>
  <sheetFormatPr baseColWidth="10" defaultColWidth="10.7109375" defaultRowHeight="14.25" x14ac:dyDescent="0.25"/>
  <cols>
    <col min="1" max="1" width="18.5703125" customWidth="1"/>
    <col min="2" max="3" width="17.5703125" customWidth="1"/>
    <col min="4" max="4" width="34.5703125" customWidth="1"/>
    <col min="5" max="5" width="18.5703125" customWidth="1"/>
    <col min="6" max="6" width="28.5703125" customWidth="1"/>
    <col min="7" max="7" width="17.5703125" customWidth="1"/>
    <col min="8" max="8" width="17.5703125" style="12" customWidth="1"/>
    <col min="9" max="9" width="16.5703125" customWidth="1"/>
    <col min="10" max="10" width="21.7109375" customWidth="1"/>
    <col min="11" max="11" width="16.28515625" customWidth="1"/>
  </cols>
  <sheetData>
    <row r="1" spans="1:12" x14ac:dyDescent="0.25">
      <c r="A1" s="10" t="s">
        <v>3286</v>
      </c>
      <c r="B1" s="10" t="s">
        <v>3287</v>
      </c>
      <c r="C1" s="10"/>
      <c r="D1" s="71"/>
      <c r="E1" s="10" t="s">
        <v>3288</v>
      </c>
      <c r="F1" s="10" t="s">
        <v>3289</v>
      </c>
      <c r="G1" s="167"/>
      <c r="H1" t="s">
        <v>3290</v>
      </c>
      <c r="I1" t="s">
        <v>3291</v>
      </c>
    </row>
    <row r="2" spans="1:12" x14ac:dyDescent="0.25">
      <c r="A2" s="10"/>
      <c r="B2" s="71" t="s">
        <v>3292</v>
      </c>
      <c r="C2" s="101" t="s">
        <v>3293</v>
      </c>
      <c r="D2" s="101" t="s">
        <v>3294</v>
      </c>
      <c r="E2" s="10"/>
      <c r="F2" s="10"/>
      <c r="G2" s="72">
        <f>SUM(G3:G35)</f>
        <v>-884279.20637632231</v>
      </c>
      <c r="H2" s="168">
        <v>4541.59</v>
      </c>
      <c r="I2" s="169">
        <v>4041.9</v>
      </c>
      <c r="K2" s="12"/>
    </row>
    <row r="3" spans="1:12" x14ac:dyDescent="0.25">
      <c r="A3" t="s">
        <v>145</v>
      </c>
      <c r="B3" s="12">
        <f>'First Energy'!E5</f>
        <v>-7635978335.2449999</v>
      </c>
      <c r="C3" s="12">
        <f>SUM('First Energy'!I129:I250)</f>
        <v>2818442819.5900002</v>
      </c>
      <c r="D3" s="12">
        <f t="shared" ref="D3:D35" si="0">+B3+C3</f>
        <v>-4817535515.6549997</v>
      </c>
      <c r="E3" s="12">
        <f>'First Energy'!D5</f>
        <v>-8437873934.2453499</v>
      </c>
      <c r="F3" s="12">
        <f t="shared" ref="F3:F35" si="1">+E3-D3</f>
        <v>-3620338418.5903502</v>
      </c>
      <c r="G3" s="12">
        <f t="shared" ref="G3:G35" si="2">+F3/$H$2</f>
        <v>-797152.19088256534</v>
      </c>
      <c r="K3" s="12"/>
      <c r="L3" s="12"/>
    </row>
    <row r="4" spans="1:12" x14ac:dyDescent="0.25">
      <c r="A4" t="s">
        <v>148</v>
      </c>
      <c r="B4" s="170">
        <f>'ID Motors'!J5+'ID Motors'!J6</f>
        <v>-4814383258.8699999</v>
      </c>
      <c r="C4" s="170">
        <f>SUM('ID Motors'!J153:J283)</f>
        <v>-2435138346.190002</v>
      </c>
      <c r="D4" s="12">
        <f t="shared" si="0"/>
        <v>-7249521605.0600014</v>
      </c>
      <c r="E4" s="12">
        <v>-2020567208.84162</v>
      </c>
      <c r="F4" s="12">
        <f t="shared" si="1"/>
        <v>5228954396.2183819</v>
      </c>
      <c r="G4" s="12">
        <f t="shared" si="2"/>
        <v>1151348.8439551746</v>
      </c>
      <c r="K4" s="12"/>
    </row>
    <row r="5" spans="1:12" x14ac:dyDescent="0.25">
      <c r="A5" t="s">
        <v>5</v>
      </c>
      <c r="B5" s="12">
        <v>-6344644630.8400002</v>
      </c>
      <c r="C5" s="12">
        <v>-2297834346.224</v>
      </c>
      <c r="D5" s="12">
        <f t="shared" si="0"/>
        <v>-8642478977.0639992</v>
      </c>
      <c r="E5" s="12">
        <v>-8509870977.0600004</v>
      </c>
      <c r="F5" s="12">
        <f t="shared" si="1"/>
        <v>132608000.00399876</v>
      </c>
      <c r="G5" s="12">
        <f t="shared" si="2"/>
        <v>29198.584637538559</v>
      </c>
      <c r="I5" s="149"/>
      <c r="K5" s="12"/>
    </row>
    <row r="6" spans="1:12" x14ac:dyDescent="0.25">
      <c r="A6" t="s">
        <v>30</v>
      </c>
      <c r="B6" s="12">
        <v>-427770.08</v>
      </c>
      <c r="C6" s="12">
        <v>10157430.1899998</v>
      </c>
      <c r="D6" s="12">
        <f t="shared" si="0"/>
        <v>9729660.1099998001</v>
      </c>
      <c r="E6" s="12">
        <f>+B6+C6</f>
        <v>9729660.1099998001</v>
      </c>
      <c r="F6" s="12">
        <f t="shared" si="1"/>
        <v>0</v>
      </c>
      <c r="G6" s="12">
        <f t="shared" si="2"/>
        <v>0</v>
      </c>
      <c r="I6" s="149"/>
    </row>
    <row r="7" spans="1:12" x14ac:dyDescent="0.25">
      <c r="A7" t="s">
        <v>21</v>
      </c>
      <c r="B7" s="12">
        <v>574694116.85000002</v>
      </c>
      <c r="C7" s="12">
        <v>1080506222.7007501</v>
      </c>
      <c r="D7" s="12">
        <f t="shared" si="0"/>
        <v>1655200339.5507503</v>
      </c>
      <c r="E7" s="12">
        <f>AGRIKOBA!E4</f>
        <v>1655200339.55</v>
      </c>
      <c r="F7" s="12">
        <f t="shared" si="1"/>
        <v>-7.5030326843261719E-4</v>
      </c>
      <c r="G7" s="12">
        <f t="shared" si="2"/>
        <v>-1.6520717819807978E-7</v>
      </c>
      <c r="I7" s="149"/>
    </row>
    <row r="8" spans="1:12" x14ac:dyDescent="0.25">
      <c r="A8" t="s">
        <v>4</v>
      </c>
      <c r="C8" s="12">
        <v>-619039.51000004995</v>
      </c>
      <c r="D8" s="12">
        <f t="shared" si="0"/>
        <v>-619039.51000004995</v>
      </c>
      <c r="E8" s="12">
        <v>-619039.51000004995</v>
      </c>
      <c r="F8" s="12">
        <f t="shared" si="1"/>
        <v>0</v>
      </c>
      <c r="G8" s="12">
        <f t="shared" si="2"/>
        <v>0</v>
      </c>
    </row>
    <row r="9" spans="1:12" x14ac:dyDescent="0.25">
      <c r="A9" t="s">
        <v>12</v>
      </c>
      <c r="C9" s="20">
        <v>-8563898.9999999702</v>
      </c>
      <c r="D9" s="12">
        <f t="shared" si="0"/>
        <v>-8563898.9999999702</v>
      </c>
      <c r="E9" s="20">
        <v>-8563898.9999999702</v>
      </c>
      <c r="F9" s="12">
        <f t="shared" si="1"/>
        <v>0</v>
      </c>
      <c r="G9" s="12">
        <f t="shared" si="2"/>
        <v>0</v>
      </c>
      <c r="K9" s="104"/>
    </row>
    <row r="10" spans="1:12" x14ac:dyDescent="0.25">
      <c r="A10" t="s">
        <v>13</v>
      </c>
      <c r="B10" s="12">
        <v>-10271543191.34</v>
      </c>
      <c r="C10" s="12">
        <v>-5733539829.9190102</v>
      </c>
      <c r="D10" s="12">
        <f t="shared" si="0"/>
        <v>-16005083021.25901</v>
      </c>
      <c r="E10" s="12">
        <v>-16005083021.360001</v>
      </c>
      <c r="F10" s="12">
        <f t="shared" si="1"/>
        <v>-0.10099029541015625</v>
      </c>
      <c r="G10" s="12">
        <f t="shared" si="2"/>
        <v>-2.2236770692677288E-5</v>
      </c>
    </row>
    <row r="11" spans="1:12" x14ac:dyDescent="0.25">
      <c r="A11" t="s">
        <v>9</v>
      </c>
      <c r="B11" s="171">
        <v>-13415487053.440001</v>
      </c>
      <c r="C11" s="171">
        <v>-6848638202.4799995</v>
      </c>
      <c r="D11" s="12">
        <f t="shared" si="0"/>
        <v>-20264125255.919998</v>
      </c>
      <c r="E11" s="12">
        <f>AGRIVET!E6</f>
        <v>-20264125255.93</v>
      </c>
      <c r="F11" s="12">
        <f t="shared" si="1"/>
        <v>-1.000213623046875E-2</v>
      </c>
      <c r="G11" s="12">
        <f t="shared" si="2"/>
        <v>-2.202342402213487E-6</v>
      </c>
    </row>
    <row r="12" spans="1:12" x14ac:dyDescent="0.25">
      <c r="A12" t="s">
        <v>15</v>
      </c>
      <c r="B12" s="171">
        <v>-6449819.7599999998</v>
      </c>
      <c r="C12" s="171">
        <v>231738200.579999</v>
      </c>
      <c r="D12" s="12">
        <f t="shared" si="0"/>
        <v>225288380.81999901</v>
      </c>
      <c r="E12" s="12">
        <v>277827086.472</v>
      </c>
      <c r="F12" s="12">
        <f t="shared" si="1"/>
        <v>52538705.652000993</v>
      </c>
      <c r="G12" s="12">
        <f t="shared" si="2"/>
        <v>11568.350655167242</v>
      </c>
    </row>
    <row r="13" spans="1:12" x14ac:dyDescent="0.25">
      <c r="A13" t="s">
        <v>34</v>
      </c>
      <c r="B13" s="12">
        <v>1612750</v>
      </c>
      <c r="C13" s="12">
        <v>110500</v>
      </c>
      <c r="D13" s="12">
        <f t="shared" si="0"/>
        <v>1723250</v>
      </c>
      <c r="E13" s="12">
        <f>+AMIP!D3</f>
        <v>1723250</v>
      </c>
      <c r="F13" s="12">
        <f t="shared" si="1"/>
        <v>0</v>
      </c>
      <c r="G13" s="12">
        <f t="shared" si="2"/>
        <v>0</v>
      </c>
    </row>
    <row r="14" spans="1:12" x14ac:dyDescent="0.25">
      <c r="A14" t="s">
        <v>26</v>
      </c>
      <c r="B14" s="12">
        <v>-3117720.72000003</v>
      </c>
      <c r="C14" s="12">
        <v>394901235.58999902</v>
      </c>
      <c r="D14" s="12">
        <f t="shared" si="0"/>
        <v>391783514.86999899</v>
      </c>
      <c r="E14" s="12">
        <f>+BOVIMA!D3</f>
        <v>391783514.87</v>
      </c>
      <c r="F14" s="12">
        <f t="shared" si="1"/>
        <v>1.0132789611816406E-6</v>
      </c>
      <c r="G14" s="12">
        <f t="shared" si="2"/>
        <v>2.2311106048358406E-10</v>
      </c>
    </row>
    <row r="15" spans="1:12" x14ac:dyDescent="0.25">
      <c r="A15" t="s">
        <v>23</v>
      </c>
      <c r="B15" s="12">
        <v>2012451.23</v>
      </c>
      <c r="C15" s="12">
        <v>313136.73</v>
      </c>
      <c r="D15" s="12">
        <f t="shared" si="0"/>
        <v>2325587.96</v>
      </c>
      <c r="E15" s="12">
        <f>+B15+C15</f>
        <v>2325587.96</v>
      </c>
      <c r="F15" s="12">
        <f t="shared" si="1"/>
        <v>0</v>
      </c>
      <c r="G15" s="12">
        <f t="shared" si="2"/>
        <v>0</v>
      </c>
    </row>
    <row r="16" spans="1:12" x14ac:dyDescent="0.25">
      <c r="A16" t="s">
        <v>16</v>
      </c>
      <c r="C16" s="12">
        <v>19556682.899999999</v>
      </c>
      <c r="D16" s="12">
        <f t="shared" si="0"/>
        <v>19556682.899999999</v>
      </c>
      <c r="E16" s="12">
        <f>'CSS SAKAY'!D4</f>
        <v>19556682.899999999</v>
      </c>
      <c r="F16" s="12">
        <f t="shared" si="1"/>
        <v>0</v>
      </c>
      <c r="G16" s="12">
        <f t="shared" si="2"/>
        <v>0</v>
      </c>
    </row>
    <row r="17" spans="1:7" x14ac:dyDescent="0.25">
      <c r="A17" t="s">
        <v>3</v>
      </c>
      <c r="B17" s="12">
        <v>-2328849881.8800001</v>
      </c>
      <c r="C17" s="12">
        <v>-617319963.97000098</v>
      </c>
      <c r="D17" s="12">
        <f t="shared" si="0"/>
        <v>-2946169845.8500013</v>
      </c>
      <c r="E17" s="12">
        <f>+DISCOI!E4</f>
        <v>-2946169845.8499999</v>
      </c>
      <c r="F17" s="12">
        <f t="shared" si="1"/>
        <v>0</v>
      </c>
      <c r="G17" s="12">
        <f t="shared" si="2"/>
        <v>0</v>
      </c>
    </row>
    <row r="18" spans="1:7" x14ac:dyDescent="0.25">
      <c r="A18" t="s">
        <v>31</v>
      </c>
      <c r="B18" s="78">
        <v>-45822718.030000001</v>
      </c>
      <c r="C18" s="12">
        <v>53242540.693135902</v>
      </c>
      <c r="D18" s="12">
        <f t="shared" si="0"/>
        <v>7419822.6631359011</v>
      </c>
      <c r="E18" s="12">
        <f>EUROPAINTS!D5</f>
        <v>7419822.6600000001</v>
      </c>
      <c r="F18" s="12">
        <f t="shared" si="1"/>
        <v>-3.1359009444713593E-3</v>
      </c>
      <c r="G18" s="12">
        <f t="shared" si="2"/>
        <v>-6.9048525835034849E-7</v>
      </c>
    </row>
    <row r="19" spans="1:7" x14ac:dyDescent="0.25">
      <c r="A19" t="s">
        <v>3295</v>
      </c>
      <c r="B19" s="12">
        <f>FERRIS!G4+FERRIS!G7</f>
        <v>-251270361.42000002</v>
      </c>
      <c r="C19" s="12">
        <v>-244133734.294</v>
      </c>
      <c r="D19" s="12">
        <f t="shared" si="0"/>
        <v>-495404095.71399999</v>
      </c>
      <c r="E19" s="12">
        <f>(FERRIS!F5+FERRIS!F7)</f>
        <v>-49865104.910000004</v>
      </c>
      <c r="F19" s="12">
        <f t="shared" si="1"/>
        <v>445538990.80399996</v>
      </c>
      <c r="G19" s="12">
        <f t="shared" si="2"/>
        <v>98101.98428391818</v>
      </c>
    </row>
    <row r="20" spans="1:7" x14ac:dyDescent="0.25">
      <c r="A20" t="s">
        <v>149</v>
      </c>
      <c r="B20">
        <v>0</v>
      </c>
      <c r="C20" s="12">
        <v>-834336569.5</v>
      </c>
      <c r="D20" s="12">
        <f t="shared" si="0"/>
        <v>-834336569.5</v>
      </c>
      <c r="E20" s="12">
        <f>'ID RENTAL'!E3</f>
        <v>-499599172.73000002</v>
      </c>
      <c r="F20" s="12">
        <f t="shared" si="1"/>
        <v>334737396.76999998</v>
      </c>
      <c r="G20" s="12">
        <f t="shared" si="2"/>
        <v>73704.89118788793</v>
      </c>
    </row>
    <row r="21" spans="1:7" x14ac:dyDescent="0.25">
      <c r="A21" t="s">
        <v>7</v>
      </c>
      <c r="B21" s="12">
        <f>MABEL!E4</f>
        <v>126121909.8</v>
      </c>
      <c r="C21" s="12">
        <v>-8267910.6599999703</v>
      </c>
      <c r="D21" s="12">
        <f t="shared" si="0"/>
        <v>117853999.14000003</v>
      </c>
      <c r="E21" s="12">
        <f>MABEL!D4</f>
        <v>117853999.14</v>
      </c>
      <c r="F21" s="12">
        <f t="shared" si="1"/>
        <v>0</v>
      </c>
      <c r="G21" s="12">
        <f t="shared" si="2"/>
        <v>0</v>
      </c>
    </row>
    <row r="22" spans="1:7" x14ac:dyDescent="0.25">
      <c r="A22" t="s">
        <v>22</v>
      </c>
      <c r="B22" s="12">
        <f>+'MCM '!F4+'MCM '!F6</f>
        <v>-1375924552.1799998</v>
      </c>
      <c r="C22" s="12">
        <f>+SUM('MCM '!F125:F266)</f>
        <v>6128165279.6414633</v>
      </c>
      <c r="D22" s="12">
        <f t="shared" si="0"/>
        <v>4752240727.4614639</v>
      </c>
      <c r="E22" s="12">
        <f>+'MCM '!E4</f>
        <v>-1500000000</v>
      </c>
      <c r="F22" s="12">
        <f t="shared" si="1"/>
        <v>-6252240727.4614639</v>
      </c>
      <c r="G22" s="12">
        <f t="shared" si="2"/>
        <v>-1376663.3992635759</v>
      </c>
    </row>
    <row r="23" spans="1:7" x14ac:dyDescent="0.25">
      <c r="A23" t="s">
        <v>1</v>
      </c>
      <c r="B23" s="12">
        <v>2106451.23</v>
      </c>
      <c r="C23" s="12">
        <v>313132.98</v>
      </c>
      <c r="D23" s="12">
        <f t="shared" si="0"/>
        <v>2419584.21</v>
      </c>
      <c r="E23" s="12">
        <f>+'ALL 2020'!G11</f>
        <v>2419584.21</v>
      </c>
      <c r="F23" s="12">
        <f t="shared" si="1"/>
        <v>0</v>
      </c>
      <c r="G23" s="12">
        <f t="shared" si="2"/>
        <v>0</v>
      </c>
    </row>
    <row r="24" spans="1:7" x14ac:dyDescent="0.25">
      <c r="A24" t="s">
        <v>17</v>
      </c>
      <c r="B24" s="12">
        <v>-4581824033.9877005</v>
      </c>
      <c r="C24" s="12">
        <v>-396415454.508057</v>
      </c>
      <c r="D24" s="12">
        <f t="shared" si="0"/>
        <v>-4978239488.4957571</v>
      </c>
      <c r="E24" s="12">
        <f>SMTP!G5</f>
        <v>-4978239488.5</v>
      </c>
      <c r="F24" s="12">
        <f t="shared" si="1"/>
        <v>-4.2428970336914063E-3</v>
      </c>
      <c r="G24" s="12">
        <f t="shared" si="2"/>
        <v>-9.3423163114490876E-7</v>
      </c>
    </row>
    <row r="25" spans="1:7" x14ac:dyDescent="0.25">
      <c r="A25" t="s">
        <v>33</v>
      </c>
      <c r="B25" s="78">
        <v>-6638231627.3500004</v>
      </c>
      <c r="C25" s="12">
        <v>-1341747914.6860001</v>
      </c>
      <c r="D25" s="12">
        <f t="shared" si="0"/>
        <v>-7979979542.0360003</v>
      </c>
      <c r="E25" s="12">
        <f>+IDF!D4+IDF!D6</f>
        <v>-7979979542.04</v>
      </c>
      <c r="F25" s="12">
        <f t="shared" si="1"/>
        <v>-3.9997100830078125E-3</v>
      </c>
      <c r="G25" s="12">
        <f t="shared" si="2"/>
        <v>-8.8068497662884861E-7</v>
      </c>
    </row>
    <row r="26" spans="1:7" x14ac:dyDescent="0.25">
      <c r="A26" t="s">
        <v>25</v>
      </c>
      <c r="B26" s="12">
        <v>44761037.670000002</v>
      </c>
      <c r="C26" s="12">
        <v>-22734534.3499832</v>
      </c>
      <c r="D26" s="12">
        <f t="shared" si="0"/>
        <v>22026503.320016801</v>
      </c>
      <c r="E26" s="12">
        <f>+SUM(LMOI!D6:D8)</f>
        <v>22026503.319999997</v>
      </c>
      <c r="F26" s="12">
        <f t="shared" si="1"/>
        <v>-1.6804784536361694E-5</v>
      </c>
      <c r="G26" s="12">
        <f t="shared" si="2"/>
        <v>-3.7001985067700283E-9</v>
      </c>
    </row>
    <row r="27" spans="1:7" x14ac:dyDescent="0.25">
      <c r="A27" t="s">
        <v>3296</v>
      </c>
      <c r="B27" s="12">
        <v>6906485.1900000004</v>
      </c>
      <c r="C27" s="12">
        <v>10356695.380000001</v>
      </c>
      <c r="D27" s="12">
        <f t="shared" si="0"/>
        <v>17263180.57</v>
      </c>
      <c r="E27" s="12">
        <f>+'SCI NOAH'!E4</f>
        <v>17263180.57</v>
      </c>
      <c r="F27" s="12">
        <f t="shared" si="1"/>
        <v>0</v>
      </c>
      <c r="G27" s="12">
        <f t="shared" si="2"/>
        <v>0</v>
      </c>
    </row>
    <row r="28" spans="1:7" x14ac:dyDescent="0.25">
      <c r="A28" t="s">
        <v>11</v>
      </c>
      <c r="B28" s="12">
        <v>34693290.939999998</v>
      </c>
      <c r="C28" s="12">
        <v>68797183.261050001</v>
      </c>
      <c r="D28" s="12">
        <f t="shared" si="0"/>
        <v>103490474.20105</v>
      </c>
      <c r="E28" s="12">
        <f>+NMP!D5</f>
        <v>103490474.2</v>
      </c>
      <c r="F28" s="12">
        <f t="shared" si="1"/>
        <v>-1.0499954223632813E-3</v>
      </c>
      <c r="G28" s="12">
        <f t="shared" si="2"/>
        <v>-2.3119555538110689E-7</v>
      </c>
    </row>
    <row r="29" spans="1:7" x14ac:dyDescent="0.25">
      <c r="A29" t="s">
        <v>37</v>
      </c>
      <c r="B29" s="12">
        <v>111501552.84</v>
      </c>
      <c r="C29" s="12">
        <v>69509425.479000002</v>
      </c>
      <c r="D29" s="12">
        <f t="shared" si="0"/>
        <v>181010978.31900001</v>
      </c>
      <c r="E29" s="12">
        <f>+RYA!E4</f>
        <v>181010978.31999999</v>
      </c>
      <c r="F29" s="12">
        <f t="shared" si="1"/>
        <v>9.9998712539672852E-4</v>
      </c>
      <c r="G29" s="12">
        <f t="shared" si="2"/>
        <v>2.2018436833724058E-7</v>
      </c>
    </row>
    <row r="30" spans="1:7" x14ac:dyDescent="0.25">
      <c r="A30" t="s">
        <v>32</v>
      </c>
      <c r="B30" s="12">
        <v>208190338.62</v>
      </c>
      <c r="C30" s="12">
        <v>-265124960.09</v>
      </c>
      <c r="D30" s="12">
        <f t="shared" si="0"/>
        <v>-56934621.469999999</v>
      </c>
      <c r="E30" s="12">
        <f>+SUM(SEM!D7,SEM!D8,SEM!D9)</f>
        <v>-458341420.30999994</v>
      </c>
      <c r="F30" s="12">
        <f t="shared" si="1"/>
        <v>-401406798.83999991</v>
      </c>
      <c r="G30" s="12">
        <f t="shared" si="2"/>
        <v>-88384.640366039181</v>
      </c>
    </row>
    <row r="31" spans="1:7" x14ac:dyDescent="0.25">
      <c r="A31" t="s">
        <v>6</v>
      </c>
      <c r="B31" s="12">
        <v>-236206473.61000001</v>
      </c>
      <c r="C31" s="12">
        <v>-399469809.89999998</v>
      </c>
      <c r="D31" s="12">
        <f t="shared" si="0"/>
        <v>-635676283.50999999</v>
      </c>
      <c r="E31" s="12">
        <v>-635676283.50999999</v>
      </c>
      <c r="F31" s="12">
        <f t="shared" si="1"/>
        <v>0</v>
      </c>
      <c r="G31" s="12">
        <f t="shared" si="2"/>
        <v>0</v>
      </c>
    </row>
    <row r="32" spans="1:7" x14ac:dyDescent="0.25">
      <c r="A32" t="s">
        <v>3297</v>
      </c>
      <c r="B32" s="12">
        <v>0</v>
      </c>
      <c r="C32" s="78">
        <v>114095652</v>
      </c>
      <c r="D32" s="12">
        <f t="shared" si="0"/>
        <v>114095652</v>
      </c>
      <c r="E32" s="78">
        <f>+C32</f>
        <v>114095652</v>
      </c>
      <c r="F32" s="12">
        <f t="shared" si="1"/>
        <v>0</v>
      </c>
      <c r="G32" s="12">
        <f t="shared" si="2"/>
        <v>0</v>
      </c>
    </row>
    <row r="33" spans="1:10" x14ac:dyDescent="0.25">
      <c r="A33" t="s">
        <v>28</v>
      </c>
      <c r="B33" s="78">
        <v>-5272086000.4399996</v>
      </c>
      <c r="C33" s="12">
        <v>-1036157724.44998</v>
      </c>
      <c r="D33" s="12">
        <f t="shared" si="0"/>
        <v>-6308243724.8899794</v>
      </c>
      <c r="E33" s="12">
        <f>+Madatrade!D4+Madatrade!D3</f>
        <v>-6308243724.8900003</v>
      </c>
      <c r="F33" s="12">
        <f t="shared" si="1"/>
        <v>-2.09808349609375E-5</v>
      </c>
      <c r="G33" s="12">
        <f t="shared" si="2"/>
        <v>-4.6197113700130352E-9</v>
      </c>
    </row>
    <row r="34" spans="1:10" x14ac:dyDescent="0.25">
      <c r="A34" t="s">
        <v>36</v>
      </c>
      <c r="B34" s="12">
        <v>820064943.03999996</v>
      </c>
      <c r="C34" s="12">
        <v>642980482.63</v>
      </c>
      <c r="D34" s="12">
        <f t="shared" si="0"/>
        <v>1463045425.6700001</v>
      </c>
      <c r="E34" s="12">
        <f>+'FIRST INVESTISSEMENT'!E3</f>
        <v>1463045425.6700001</v>
      </c>
      <c r="F34" s="12">
        <f t="shared" si="1"/>
        <v>0</v>
      </c>
      <c r="G34" s="12">
        <f t="shared" si="2"/>
        <v>0</v>
      </c>
    </row>
    <row r="35" spans="1:10" x14ac:dyDescent="0.25">
      <c r="A35" t="s">
        <v>29</v>
      </c>
      <c r="B35" s="12">
        <v>-53744614.93</v>
      </c>
      <c r="C35" s="12">
        <v>-366077955.14999998</v>
      </c>
      <c r="D35" s="12">
        <f t="shared" si="0"/>
        <v>-419822570.07999998</v>
      </c>
      <c r="E35" s="12">
        <f>+TARTINE!E6+TARTINE!E5</f>
        <v>-356247715.39999998</v>
      </c>
      <c r="F35" s="12">
        <f t="shared" si="1"/>
        <v>63574854.680000007</v>
      </c>
      <c r="G35" s="12">
        <f t="shared" si="2"/>
        <v>13998.369443300695</v>
      </c>
    </row>
    <row r="36" spans="1:10" x14ac:dyDescent="0.25">
      <c r="A36" s="172"/>
      <c r="B36" s="173">
        <f t="shared" ref="B36:G36" si="3">SUM(B3:B35)</f>
        <v>-61343326716.712692</v>
      </c>
      <c r="C36" s="173">
        <f t="shared" si="3"/>
        <v>-11212933574.535641</v>
      </c>
      <c r="D36" s="173">
        <f t="shared" si="3"/>
        <v>-72556260291.248322</v>
      </c>
      <c r="E36" s="173">
        <f t="shared" si="3"/>
        <v>-76572293892.134933</v>
      </c>
      <c r="F36" s="173">
        <f t="shared" si="3"/>
        <v>-4016033600.886641</v>
      </c>
      <c r="G36" s="173">
        <f t="shared" si="3"/>
        <v>-884279.20637632231</v>
      </c>
      <c r="I36" s="104"/>
    </row>
    <row r="37" spans="1:10" x14ac:dyDescent="0.25">
      <c r="A37" s="172"/>
      <c r="B37" s="174">
        <f>B36/4041.9</f>
        <v>-15176854.132143965</v>
      </c>
      <c r="C37" s="174">
        <f>C36/4041.9</f>
        <v>-2774173.9218030237</v>
      </c>
      <c r="D37" s="174">
        <f>D36/4041.9</f>
        <v>-17951028.053946987</v>
      </c>
      <c r="E37" s="174">
        <f>E36/H2</f>
        <v>-16860239.231664445</v>
      </c>
      <c r="F37" s="174">
        <f>F36/H2</f>
        <v>-884279.2063763222</v>
      </c>
      <c r="G37" s="172"/>
    </row>
    <row r="38" spans="1:10" x14ac:dyDescent="0.25">
      <c r="A38" s="175" t="s">
        <v>3298</v>
      </c>
      <c r="B38" s="175"/>
      <c r="C38" s="175"/>
      <c r="D38" s="175"/>
      <c r="E38" s="176">
        <f>SUM(E39:E41)</f>
        <v>-246714249.63000003</v>
      </c>
      <c r="F38" s="177">
        <f>E38/H2</f>
        <v>-54323.320605779038</v>
      </c>
      <c r="G38" s="176">
        <f>-SUM(G39:G41)</f>
        <v>54323.32060577903</v>
      </c>
    </row>
    <row r="39" spans="1:10" x14ac:dyDescent="0.25">
      <c r="A39" t="s">
        <v>27</v>
      </c>
      <c r="B39" s="12"/>
      <c r="C39" s="12"/>
      <c r="D39" s="12"/>
      <c r="E39" s="12">
        <f>+AGRIVETAM!D4+AGRIVETAM!D5+AGRIVETAM!D3</f>
        <v>-249555289.08000001</v>
      </c>
      <c r="F39" s="12">
        <f>+E39-D39</f>
        <v>-249555289.08000001</v>
      </c>
      <c r="G39" s="12">
        <f>+F39/$H$2</f>
        <v>-54948.881136342119</v>
      </c>
    </row>
    <row r="40" spans="1:10" x14ac:dyDescent="0.25">
      <c r="A40" t="s">
        <v>19</v>
      </c>
      <c r="E40" s="12">
        <f>+'IRS IMMO'!E6</f>
        <v>2376000</v>
      </c>
      <c r="F40" s="12">
        <f>+E40-D40</f>
        <v>2376000</v>
      </c>
      <c r="G40" s="12">
        <f>+F40/$H$2</f>
        <v>523.16479470846116</v>
      </c>
    </row>
    <row r="41" spans="1:10" x14ac:dyDescent="0.25">
      <c r="A41" t="s">
        <v>38</v>
      </c>
      <c r="E41" s="12">
        <v>465039.45</v>
      </c>
      <c r="F41" s="12">
        <f>+E41-D41</f>
        <v>465039.45</v>
      </c>
      <c r="G41" s="12">
        <f>+F41/$H$2</f>
        <v>102.3957358546236</v>
      </c>
    </row>
    <row r="42" spans="1:10" x14ac:dyDescent="0.25">
      <c r="E42" s="104">
        <f>E36+E38</f>
        <v>-76819008141.764938</v>
      </c>
    </row>
    <row r="43" spans="1:10" x14ac:dyDescent="0.25">
      <c r="D43" s="101" t="s">
        <v>3299</v>
      </c>
      <c r="E43" s="101" t="s">
        <v>3300</v>
      </c>
    </row>
    <row r="44" spans="1:10" x14ac:dyDescent="0.25">
      <c r="B44" t="s">
        <v>3301</v>
      </c>
      <c r="D44" s="104">
        <f>+D36</f>
        <v>-72556260291.248322</v>
      </c>
      <c r="E44" s="104">
        <f>E36</f>
        <v>-76572293892.134933</v>
      </c>
      <c r="F44" s="104">
        <f>E44-D44</f>
        <v>-4016033600.8866119</v>
      </c>
    </row>
    <row r="45" spans="1:10" x14ac:dyDescent="0.25">
      <c r="B45" t="s">
        <v>3302</v>
      </c>
      <c r="D45" s="12">
        <f>D36/H2</f>
        <v>-15975960.025288131</v>
      </c>
      <c r="E45" s="104">
        <f>E37</f>
        <v>-16860239.231664445</v>
      </c>
      <c r="F45" s="176">
        <f>E45-D45</f>
        <v>-884279.20637631416</v>
      </c>
      <c r="G45" t="s">
        <v>3303</v>
      </c>
      <c r="I45" s="104"/>
      <c r="J45" s="104"/>
    </row>
    <row r="46" spans="1:10" x14ac:dyDescent="0.25">
      <c r="B46" t="s">
        <v>3304</v>
      </c>
      <c r="D46" s="104">
        <f>D37-D45</f>
        <v>-1975068.0286588557</v>
      </c>
      <c r="F46" s="104">
        <f>-D46</f>
        <v>1975068.0286588557</v>
      </c>
      <c r="G46" t="s">
        <v>3305</v>
      </c>
      <c r="I46" s="178" t="s">
        <v>3306</v>
      </c>
    </row>
    <row r="47" spans="1:10" x14ac:dyDescent="0.25">
      <c r="B47" t="s">
        <v>3307</v>
      </c>
      <c r="D47" s="104"/>
      <c r="F47" s="176">
        <f>-G38</f>
        <v>-54323.32060577903</v>
      </c>
      <c r="G47" t="s">
        <v>3303</v>
      </c>
    </row>
    <row r="48" spans="1:10" x14ac:dyDescent="0.25">
      <c r="D48" s="104"/>
      <c r="F48" s="104"/>
    </row>
    <row r="50" spans="5:7" x14ac:dyDescent="0.25">
      <c r="E50" s="179" t="s">
        <v>3308</v>
      </c>
      <c r="F50" s="12">
        <f>-(F45+F47)</f>
        <v>938602.52698209323</v>
      </c>
    </row>
    <row r="51" spans="5:7" x14ac:dyDescent="0.25">
      <c r="F51" s="12"/>
    </row>
    <row r="52" spans="5:7" x14ac:dyDescent="0.25">
      <c r="E52" s="104"/>
      <c r="F52" s="104"/>
      <c r="G52" s="12"/>
    </row>
    <row r="53" spans="5:7" x14ac:dyDescent="0.25">
      <c r="G53" s="12"/>
    </row>
  </sheetData>
  <mergeCells count="4">
    <mergeCell ref="A1:A2"/>
    <mergeCell ref="B1:C1"/>
    <mergeCell ref="E1:E2"/>
    <mergeCell ref="F1:F2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E253"/>
  <sheetViews>
    <sheetView topLeftCell="A194" zoomScaleNormal="100" workbookViewId="0">
      <selection activeCell="D253" sqref="D253"/>
    </sheetView>
  </sheetViews>
  <sheetFormatPr baseColWidth="10" defaultColWidth="10.7109375" defaultRowHeight="14.25" x14ac:dyDescent="0.25"/>
  <sheetData>
    <row r="1" spans="1:5" x14ac:dyDescent="0.25">
      <c r="A1" s="71" t="s">
        <v>3309</v>
      </c>
      <c r="B1" s="71" t="s">
        <v>3310</v>
      </c>
      <c r="C1" s="71" t="s">
        <v>3311</v>
      </c>
      <c r="D1" s="71" t="s">
        <v>3312</v>
      </c>
      <c r="E1" s="71" t="s">
        <v>3313</v>
      </c>
    </row>
    <row r="2" spans="1:5" x14ac:dyDescent="0.25">
      <c r="A2" s="56">
        <v>43832</v>
      </c>
      <c r="B2" t="s">
        <v>3314</v>
      </c>
      <c r="C2">
        <v>4059.25</v>
      </c>
      <c r="D2">
        <v>4015</v>
      </c>
      <c r="E2">
        <v>4105</v>
      </c>
    </row>
    <row r="3" spans="1:5" x14ac:dyDescent="0.25">
      <c r="A3" s="56">
        <v>43833</v>
      </c>
      <c r="B3" t="s">
        <v>3314</v>
      </c>
      <c r="C3">
        <v>4058.74</v>
      </c>
      <c r="D3">
        <v>4014</v>
      </c>
      <c r="E3">
        <v>4105</v>
      </c>
    </row>
    <row r="4" spans="1:5" x14ac:dyDescent="0.25">
      <c r="A4" s="56">
        <v>43836</v>
      </c>
      <c r="B4" t="s">
        <v>3314</v>
      </c>
      <c r="C4">
        <v>4061.11</v>
      </c>
      <c r="D4">
        <v>4015</v>
      </c>
      <c r="E4">
        <v>4110</v>
      </c>
    </row>
    <row r="5" spans="1:5" x14ac:dyDescent="0.25">
      <c r="A5" s="56">
        <v>43837</v>
      </c>
      <c r="B5" t="s">
        <v>3314</v>
      </c>
      <c r="C5">
        <v>4082.12</v>
      </c>
      <c r="D5">
        <v>4035</v>
      </c>
      <c r="E5">
        <v>4120</v>
      </c>
    </row>
    <row r="6" spans="1:5" x14ac:dyDescent="0.25">
      <c r="A6" s="56">
        <v>43838</v>
      </c>
      <c r="B6" t="s">
        <v>3314</v>
      </c>
      <c r="C6">
        <v>4091.18</v>
      </c>
      <c r="D6">
        <v>4040</v>
      </c>
      <c r="E6">
        <v>4125</v>
      </c>
    </row>
    <row r="7" spans="1:5" x14ac:dyDescent="0.25">
      <c r="A7" s="56">
        <v>43839</v>
      </c>
      <c r="B7" t="s">
        <v>3314</v>
      </c>
      <c r="C7">
        <v>4088.14</v>
      </c>
      <c r="D7">
        <v>4040</v>
      </c>
      <c r="E7">
        <v>4120</v>
      </c>
    </row>
    <row r="8" spans="1:5" x14ac:dyDescent="0.25">
      <c r="A8" s="56">
        <v>43840</v>
      </c>
      <c r="B8" t="s">
        <v>3314</v>
      </c>
      <c r="C8">
        <v>4090.42</v>
      </c>
      <c r="D8">
        <v>4045</v>
      </c>
      <c r="E8">
        <v>4125</v>
      </c>
    </row>
    <row r="9" spans="1:5" x14ac:dyDescent="0.25">
      <c r="A9" s="56">
        <v>43843</v>
      </c>
      <c r="B9" t="s">
        <v>3314</v>
      </c>
      <c r="C9">
        <v>4095.12</v>
      </c>
      <c r="D9">
        <v>4050</v>
      </c>
      <c r="E9">
        <v>4130</v>
      </c>
    </row>
    <row r="10" spans="1:5" x14ac:dyDescent="0.25">
      <c r="A10" s="56">
        <v>43844</v>
      </c>
      <c r="B10" t="s">
        <v>3314</v>
      </c>
      <c r="C10">
        <v>4094.92</v>
      </c>
      <c r="D10">
        <v>4050</v>
      </c>
      <c r="E10">
        <v>4130</v>
      </c>
    </row>
    <row r="11" spans="1:5" x14ac:dyDescent="0.25">
      <c r="A11" s="56">
        <v>43845</v>
      </c>
      <c r="B11" t="s">
        <v>3314</v>
      </c>
      <c r="C11">
        <v>4100.6499999999996</v>
      </c>
      <c r="D11">
        <v>4060</v>
      </c>
      <c r="E11">
        <v>4130</v>
      </c>
    </row>
    <row r="12" spans="1:5" x14ac:dyDescent="0.25">
      <c r="A12" s="56">
        <v>43846</v>
      </c>
      <c r="B12" t="s">
        <v>3314</v>
      </c>
      <c r="C12">
        <v>4115.87</v>
      </c>
      <c r="D12">
        <v>4075</v>
      </c>
      <c r="E12">
        <v>4145</v>
      </c>
    </row>
    <row r="13" spans="1:5" x14ac:dyDescent="0.25">
      <c r="A13" s="56">
        <v>43847</v>
      </c>
      <c r="B13" t="s">
        <v>3314</v>
      </c>
      <c r="C13">
        <v>4108.53</v>
      </c>
      <c r="D13">
        <v>4070</v>
      </c>
      <c r="E13">
        <v>4140</v>
      </c>
    </row>
    <row r="14" spans="1:5" x14ac:dyDescent="0.25">
      <c r="A14" s="56">
        <v>43850</v>
      </c>
      <c r="B14" t="s">
        <v>3314</v>
      </c>
      <c r="C14">
        <v>4074.23</v>
      </c>
      <c r="D14">
        <v>4020</v>
      </c>
      <c r="E14">
        <v>4115</v>
      </c>
    </row>
    <row r="15" spans="1:5" x14ac:dyDescent="0.25">
      <c r="A15" s="56">
        <v>43851</v>
      </c>
      <c r="B15" t="s">
        <v>3314</v>
      </c>
      <c r="C15">
        <v>4046.26</v>
      </c>
      <c r="D15">
        <v>3990</v>
      </c>
      <c r="E15">
        <v>4090</v>
      </c>
    </row>
    <row r="16" spans="1:5" x14ac:dyDescent="0.25">
      <c r="A16" s="56">
        <v>43852</v>
      </c>
      <c r="B16" t="s">
        <v>3314</v>
      </c>
      <c r="C16">
        <v>4047.19</v>
      </c>
      <c r="D16">
        <v>3990</v>
      </c>
      <c r="E16">
        <v>4090</v>
      </c>
    </row>
    <row r="17" spans="1:5" x14ac:dyDescent="0.25">
      <c r="A17" s="56">
        <v>43853</v>
      </c>
      <c r="B17" t="s">
        <v>3314</v>
      </c>
      <c r="C17">
        <v>4038.3</v>
      </c>
      <c r="D17">
        <v>3980</v>
      </c>
      <c r="E17">
        <v>4080</v>
      </c>
    </row>
    <row r="18" spans="1:5" x14ac:dyDescent="0.25">
      <c r="A18" s="56">
        <v>43854</v>
      </c>
      <c r="B18" t="s">
        <v>3314</v>
      </c>
      <c r="C18">
        <v>4035.57</v>
      </c>
      <c r="D18">
        <v>3975</v>
      </c>
      <c r="E18">
        <v>4075</v>
      </c>
    </row>
    <row r="19" spans="1:5" x14ac:dyDescent="0.25">
      <c r="A19" s="56">
        <v>43857</v>
      </c>
      <c r="B19" t="s">
        <v>3314</v>
      </c>
      <c r="C19">
        <v>4014.54</v>
      </c>
      <c r="D19">
        <v>3955</v>
      </c>
      <c r="E19">
        <v>4055</v>
      </c>
    </row>
    <row r="20" spans="1:5" x14ac:dyDescent="0.25">
      <c r="A20" s="56">
        <v>43858</v>
      </c>
      <c r="B20" t="s">
        <v>3314</v>
      </c>
      <c r="C20">
        <v>4015.34</v>
      </c>
      <c r="D20">
        <v>3955</v>
      </c>
      <c r="E20">
        <v>4055</v>
      </c>
    </row>
    <row r="21" spans="1:5" x14ac:dyDescent="0.25">
      <c r="A21" s="56">
        <v>43859</v>
      </c>
      <c r="B21" t="s">
        <v>3314</v>
      </c>
      <c r="C21">
        <v>3997.8</v>
      </c>
      <c r="D21">
        <v>3935</v>
      </c>
      <c r="E21">
        <v>4035</v>
      </c>
    </row>
    <row r="22" spans="1:5" x14ac:dyDescent="0.25">
      <c r="A22" s="56">
        <v>43860</v>
      </c>
      <c r="B22" t="s">
        <v>3314</v>
      </c>
      <c r="C22">
        <v>3993.59</v>
      </c>
      <c r="D22">
        <v>3930</v>
      </c>
      <c r="E22">
        <v>4035</v>
      </c>
    </row>
    <row r="23" spans="1:5" x14ac:dyDescent="0.25">
      <c r="A23" s="56">
        <v>43861</v>
      </c>
      <c r="B23" t="s">
        <v>3314</v>
      </c>
      <c r="C23">
        <v>4001.82</v>
      </c>
      <c r="D23">
        <v>3940</v>
      </c>
      <c r="E23">
        <v>4045</v>
      </c>
    </row>
    <row r="24" spans="1:5" x14ac:dyDescent="0.25">
      <c r="A24" s="56">
        <v>43864</v>
      </c>
      <c r="B24" t="s">
        <v>3314</v>
      </c>
      <c r="C24">
        <v>4018.42</v>
      </c>
      <c r="D24">
        <v>3950</v>
      </c>
      <c r="E24">
        <v>4055</v>
      </c>
    </row>
    <row r="25" spans="1:5" x14ac:dyDescent="0.25">
      <c r="A25" s="56">
        <v>43865</v>
      </c>
      <c r="B25" t="s">
        <v>3314</v>
      </c>
      <c r="C25">
        <v>4017.13</v>
      </c>
      <c r="D25">
        <v>3950</v>
      </c>
      <c r="E25">
        <v>4055</v>
      </c>
    </row>
    <row r="26" spans="1:5" x14ac:dyDescent="0.25">
      <c r="A26" s="56">
        <v>43866</v>
      </c>
      <c r="B26" t="s">
        <v>3314</v>
      </c>
      <c r="C26">
        <v>4017.62</v>
      </c>
      <c r="D26">
        <v>3950</v>
      </c>
      <c r="E26">
        <v>4055</v>
      </c>
    </row>
    <row r="27" spans="1:5" x14ac:dyDescent="0.25">
      <c r="A27" s="56">
        <v>43867</v>
      </c>
      <c r="B27" t="s">
        <v>3314</v>
      </c>
      <c r="C27">
        <v>4020.8</v>
      </c>
      <c r="D27">
        <v>3985</v>
      </c>
      <c r="E27">
        <v>4060</v>
      </c>
    </row>
    <row r="28" spans="1:5" x14ac:dyDescent="0.25">
      <c r="A28" s="56">
        <v>43868</v>
      </c>
      <c r="B28" t="s">
        <v>3314</v>
      </c>
      <c r="C28">
        <v>4029.17</v>
      </c>
      <c r="D28">
        <v>3995</v>
      </c>
      <c r="E28">
        <v>4065</v>
      </c>
    </row>
    <row r="29" spans="1:5" x14ac:dyDescent="0.25">
      <c r="A29" s="56">
        <v>43871</v>
      </c>
      <c r="B29" t="s">
        <v>3314</v>
      </c>
      <c r="C29">
        <v>4012.74</v>
      </c>
      <c r="D29">
        <v>3978</v>
      </c>
      <c r="E29">
        <v>4050</v>
      </c>
    </row>
    <row r="30" spans="1:5" x14ac:dyDescent="0.25">
      <c r="A30" s="56">
        <v>43872</v>
      </c>
      <c r="B30" t="s">
        <v>3314</v>
      </c>
      <c r="C30">
        <v>4003.64</v>
      </c>
      <c r="D30">
        <v>3965</v>
      </c>
      <c r="E30">
        <v>4040</v>
      </c>
    </row>
    <row r="31" spans="1:5" x14ac:dyDescent="0.25">
      <c r="A31" s="56">
        <v>43873</v>
      </c>
      <c r="B31" t="s">
        <v>3314</v>
      </c>
      <c r="C31">
        <v>4020.12</v>
      </c>
      <c r="D31">
        <v>3985</v>
      </c>
      <c r="E31">
        <v>4055</v>
      </c>
    </row>
    <row r="32" spans="1:5" x14ac:dyDescent="0.25">
      <c r="A32" s="56">
        <v>43874</v>
      </c>
      <c r="B32" t="s">
        <v>3314</v>
      </c>
      <c r="C32">
        <v>4014.23</v>
      </c>
      <c r="D32">
        <v>3975</v>
      </c>
      <c r="E32">
        <v>4050</v>
      </c>
    </row>
    <row r="33" spans="1:5" x14ac:dyDescent="0.25">
      <c r="A33" s="56">
        <v>43875</v>
      </c>
      <c r="B33" t="s">
        <v>3314</v>
      </c>
      <c r="C33">
        <v>4008.89</v>
      </c>
      <c r="D33">
        <v>3970</v>
      </c>
      <c r="E33">
        <v>4045</v>
      </c>
    </row>
    <row r="34" spans="1:5" x14ac:dyDescent="0.25">
      <c r="A34" s="56">
        <v>43878</v>
      </c>
      <c r="B34" t="s">
        <v>3314</v>
      </c>
      <c r="C34">
        <v>4011.63</v>
      </c>
      <c r="D34">
        <v>3975</v>
      </c>
      <c r="E34">
        <v>4050</v>
      </c>
    </row>
    <row r="35" spans="1:5" x14ac:dyDescent="0.25">
      <c r="A35" s="56">
        <v>43879</v>
      </c>
      <c r="B35" t="s">
        <v>3314</v>
      </c>
      <c r="C35">
        <v>4005.83</v>
      </c>
      <c r="D35">
        <v>3970</v>
      </c>
      <c r="E35">
        <v>4050</v>
      </c>
    </row>
    <row r="36" spans="1:5" x14ac:dyDescent="0.25">
      <c r="A36" s="56">
        <v>43880</v>
      </c>
      <c r="B36" t="s">
        <v>3314</v>
      </c>
      <c r="C36">
        <v>4005.24</v>
      </c>
      <c r="D36">
        <v>3970</v>
      </c>
      <c r="E36">
        <v>4045</v>
      </c>
    </row>
    <row r="37" spans="1:5" x14ac:dyDescent="0.25">
      <c r="A37" s="56">
        <v>43881</v>
      </c>
      <c r="B37" t="s">
        <v>3314</v>
      </c>
      <c r="C37">
        <v>4007.09</v>
      </c>
      <c r="D37">
        <v>3970</v>
      </c>
      <c r="E37">
        <v>4045</v>
      </c>
    </row>
    <row r="38" spans="1:5" x14ac:dyDescent="0.25">
      <c r="A38" s="56">
        <v>43882</v>
      </c>
      <c r="B38" t="s">
        <v>3314</v>
      </c>
      <c r="C38">
        <v>4017.17</v>
      </c>
      <c r="D38">
        <v>3980</v>
      </c>
      <c r="E38">
        <v>4055</v>
      </c>
    </row>
    <row r="39" spans="1:5" x14ac:dyDescent="0.25">
      <c r="A39" s="56">
        <v>43885</v>
      </c>
      <c r="B39" t="s">
        <v>3314</v>
      </c>
      <c r="C39">
        <v>4031.14</v>
      </c>
      <c r="D39">
        <v>3995</v>
      </c>
      <c r="E39">
        <v>4070</v>
      </c>
    </row>
    <row r="40" spans="1:5" x14ac:dyDescent="0.25">
      <c r="A40" s="56">
        <v>43886</v>
      </c>
      <c r="B40" t="s">
        <v>3314</v>
      </c>
      <c r="C40">
        <v>4030.3</v>
      </c>
      <c r="D40">
        <v>3990</v>
      </c>
      <c r="E40">
        <v>4070</v>
      </c>
    </row>
    <row r="41" spans="1:5" x14ac:dyDescent="0.25">
      <c r="A41" s="56">
        <v>43887</v>
      </c>
      <c r="B41" t="s">
        <v>3314</v>
      </c>
      <c r="C41">
        <v>4028.85</v>
      </c>
      <c r="D41">
        <v>3990</v>
      </c>
      <c r="E41">
        <v>4065</v>
      </c>
    </row>
    <row r="42" spans="1:5" x14ac:dyDescent="0.25">
      <c r="A42" s="56">
        <v>43888</v>
      </c>
      <c r="B42" t="s">
        <v>3314</v>
      </c>
      <c r="C42">
        <v>4041.18</v>
      </c>
      <c r="D42">
        <v>4005</v>
      </c>
      <c r="E42">
        <v>4075</v>
      </c>
    </row>
    <row r="43" spans="1:5" x14ac:dyDescent="0.25">
      <c r="A43" s="56">
        <v>43889</v>
      </c>
      <c r="B43" t="s">
        <v>3314</v>
      </c>
      <c r="C43">
        <v>4075.14</v>
      </c>
      <c r="D43">
        <v>4040</v>
      </c>
      <c r="E43">
        <v>4110</v>
      </c>
    </row>
    <row r="44" spans="1:5" x14ac:dyDescent="0.25">
      <c r="A44" s="56">
        <v>43892</v>
      </c>
      <c r="B44" t="s">
        <v>3314</v>
      </c>
      <c r="C44">
        <v>4081.4</v>
      </c>
      <c r="D44">
        <v>4045</v>
      </c>
      <c r="E44">
        <v>4118</v>
      </c>
    </row>
    <row r="45" spans="1:5" x14ac:dyDescent="0.25">
      <c r="A45" s="56">
        <v>43893</v>
      </c>
      <c r="B45" t="s">
        <v>3314</v>
      </c>
      <c r="C45">
        <v>4090.63</v>
      </c>
      <c r="D45">
        <v>4055</v>
      </c>
      <c r="E45">
        <v>4130</v>
      </c>
    </row>
    <row r="46" spans="1:5" x14ac:dyDescent="0.25">
      <c r="A46" s="56">
        <v>43894</v>
      </c>
      <c r="B46" t="s">
        <v>3314</v>
      </c>
      <c r="C46">
        <v>4088.5</v>
      </c>
      <c r="D46">
        <v>4050</v>
      </c>
      <c r="E46">
        <v>4125</v>
      </c>
    </row>
    <row r="47" spans="1:5" x14ac:dyDescent="0.25">
      <c r="A47" s="56">
        <v>43895</v>
      </c>
      <c r="B47" t="s">
        <v>3314</v>
      </c>
      <c r="C47">
        <v>4079.54</v>
      </c>
      <c r="D47">
        <v>4040</v>
      </c>
      <c r="E47">
        <v>4115</v>
      </c>
    </row>
    <row r="48" spans="1:5" x14ac:dyDescent="0.25">
      <c r="A48" s="56">
        <v>43896</v>
      </c>
      <c r="B48" t="s">
        <v>3314</v>
      </c>
      <c r="C48">
        <v>4106.51</v>
      </c>
      <c r="D48">
        <v>4070</v>
      </c>
      <c r="E48">
        <v>4145</v>
      </c>
    </row>
    <row r="49" spans="1:5" x14ac:dyDescent="0.25">
      <c r="A49" s="56">
        <v>43899</v>
      </c>
      <c r="B49" t="s">
        <v>3314</v>
      </c>
      <c r="C49">
        <v>4139.4799999999996</v>
      </c>
      <c r="D49">
        <v>4105</v>
      </c>
      <c r="E49">
        <v>4180</v>
      </c>
    </row>
    <row r="50" spans="1:5" x14ac:dyDescent="0.25">
      <c r="A50" s="56">
        <v>43900</v>
      </c>
      <c r="B50" t="s">
        <v>3314</v>
      </c>
      <c r="C50">
        <v>4117.88</v>
      </c>
      <c r="D50">
        <v>4080</v>
      </c>
      <c r="E50">
        <v>4160</v>
      </c>
    </row>
    <row r="51" spans="1:5" x14ac:dyDescent="0.25">
      <c r="A51" s="56">
        <v>43901</v>
      </c>
      <c r="B51" t="s">
        <v>3314</v>
      </c>
      <c r="C51">
        <v>4116.33</v>
      </c>
      <c r="D51">
        <v>4080</v>
      </c>
      <c r="E51">
        <v>4155</v>
      </c>
    </row>
    <row r="52" spans="1:5" x14ac:dyDescent="0.25">
      <c r="A52" s="56">
        <v>43902</v>
      </c>
      <c r="B52" t="s">
        <v>3314</v>
      </c>
      <c r="C52">
        <v>4109.2</v>
      </c>
      <c r="D52">
        <v>4075</v>
      </c>
      <c r="E52">
        <v>4145</v>
      </c>
    </row>
    <row r="53" spans="1:5" x14ac:dyDescent="0.25">
      <c r="A53" s="56">
        <v>43903</v>
      </c>
      <c r="B53" t="s">
        <v>3314</v>
      </c>
      <c r="C53">
        <v>4096.91</v>
      </c>
      <c r="D53">
        <v>4060</v>
      </c>
      <c r="E53">
        <v>4135</v>
      </c>
    </row>
    <row r="54" spans="1:5" x14ac:dyDescent="0.25">
      <c r="A54" s="56">
        <v>43906</v>
      </c>
      <c r="B54" t="s">
        <v>3314</v>
      </c>
      <c r="C54">
        <v>4110.97</v>
      </c>
      <c r="D54">
        <v>4075</v>
      </c>
      <c r="E54">
        <v>4150</v>
      </c>
    </row>
    <row r="55" spans="1:5" x14ac:dyDescent="0.25">
      <c r="A55" s="56">
        <v>43907</v>
      </c>
      <c r="B55" t="s">
        <v>3314</v>
      </c>
      <c r="C55">
        <v>4119.46</v>
      </c>
      <c r="D55">
        <v>4080</v>
      </c>
      <c r="E55">
        <v>4155</v>
      </c>
    </row>
    <row r="56" spans="1:5" x14ac:dyDescent="0.25">
      <c r="A56" s="56">
        <v>43908</v>
      </c>
      <c r="B56" t="s">
        <v>3314</v>
      </c>
      <c r="C56">
        <v>4090.53</v>
      </c>
      <c r="D56">
        <v>4055</v>
      </c>
      <c r="E56">
        <v>4130</v>
      </c>
    </row>
    <row r="57" spans="1:5" x14ac:dyDescent="0.25">
      <c r="A57" s="56">
        <v>43909</v>
      </c>
      <c r="B57" t="s">
        <v>3314</v>
      </c>
      <c r="C57">
        <v>4088.85</v>
      </c>
      <c r="D57">
        <v>4050</v>
      </c>
      <c r="E57">
        <v>4125</v>
      </c>
    </row>
    <row r="58" spans="1:5" x14ac:dyDescent="0.25">
      <c r="A58" s="56">
        <v>43910</v>
      </c>
      <c r="B58" t="s">
        <v>3314</v>
      </c>
      <c r="C58">
        <v>4026.97</v>
      </c>
      <c r="D58">
        <v>3990</v>
      </c>
      <c r="E58">
        <v>4065</v>
      </c>
    </row>
    <row r="59" spans="1:5" x14ac:dyDescent="0.25">
      <c r="A59" s="56">
        <v>43913</v>
      </c>
      <c r="B59" t="s">
        <v>3314</v>
      </c>
      <c r="C59">
        <v>4012.39</v>
      </c>
      <c r="D59">
        <v>3975</v>
      </c>
      <c r="E59">
        <v>4050</v>
      </c>
    </row>
    <row r="60" spans="1:5" x14ac:dyDescent="0.25">
      <c r="A60" s="56">
        <v>43914</v>
      </c>
      <c r="B60" t="s">
        <v>3314</v>
      </c>
      <c r="C60">
        <v>4017.7</v>
      </c>
      <c r="D60">
        <v>3985</v>
      </c>
      <c r="E60">
        <v>4050</v>
      </c>
    </row>
    <row r="61" spans="1:5" x14ac:dyDescent="0.25">
      <c r="A61" s="56">
        <v>43915</v>
      </c>
      <c r="B61" t="s">
        <v>3314</v>
      </c>
      <c r="C61">
        <v>4032.56</v>
      </c>
      <c r="D61">
        <v>3995</v>
      </c>
      <c r="E61">
        <v>4070</v>
      </c>
    </row>
    <row r="62" spans="1:5" x14ac:dyDescent="0.25">
      <c r="A62" s="56">
        <v>43916</v>
      </c>
      <c r="B62" t="s">
        <v>3314</v>
      </c>
      <c r="C62">
        <v>4065.71</v>
      </c>
      <c r="D62">
        <v>4030</v>
      </c>
      <c r="E62">
        <v>4100</v>
      </c>
    </row>
    <row r="63" spans="1:5" x14ac:dyDescent="0.25">
      <c r="A63" s="56">
        <v>43917</v>
      </c>
      <c r="B63" t="s">
        <v>3314</v>
      </c>
      <c r="C63">
        <v>4092.2</v>
      </c>
      <c r="D63">
        <v>4055</v>
      </c>
      <c r="E63">
        <v>4130</v>
      </c>
    </row>
    <row r="64" spans="1:5" x14ac:dyDescent="0.25">
      <c r="A64" s="56">
        <v>43920</v>
      </c>
      <c r="B64" t="s">
        <v>3314</v>
      </c>
      <c r="C64">
        <v>4121.1899999999996</v>
      </c>
      <c r="D64">
        <v>4085</v>
      </c>
      <c r="E64">
        <v>4155</v>
      </c>
    </row>
    <row r="65" spans="1:5" x14ac:dyDescent="0.25">
      <c r="A65" s="56">
        <v>43921</v>
      </c>
      <c r="B65" t="s">
        <v>3314</v>
      </c>
      <c r="C65">
        <v>4118.8999999999996</v>
      </c>
      <c r="D65">
        <v>4080</v>
      </c>
      <c r="E65">
        <v>4155</v>
      </c>
    </row>
    <row r="66" spans="1:5" x14ac:dyDescent="0.25">
      <c r="A66" s="56">
        <v>43922</v>
      </c>
      <c r="B66" t="s">
        <v>3314</v>
      </c>
      <c r="C66">
        <v>4112.8999999999996</v>
      </c>
      <c r="D66">
        <v>4075</v>
      </c>
      <c r="E66">
        <v>4150</v>
      </c>
    </row>
    <row r="67" spans="1:5" x14ac:dyDescent="0.25">
      <c r="A67" s="56">
        <v>43923</v>
      </c>
      <c r="B67" t="s">
        <v>3314</v>
      </c>
      <c r="C67">
        <v>4092.28</v>
      </c>
      <c r="D67">
        <v>4055</v>
      </c>
      <c r="E67">
        <v>4125</v>
      </c>
    </row>
    <row r="68" spans="1:5" x14ac:dyDescent="0.25">
      <c r="A68" s="56">
        <v>43924</v>
      </c>
      <c r="B68" t="s">
        <v>3314</v>
      </c>
      <c r="C68">
        <v>4083.36</v>
      </c>
      <c r="D68">
        <v>4045</v>
      </c>
      <c r="E68">
        <v>4120</v>
      </c>
    </row>
    <row r="69" spans="1:5" x14ac:dyDescent="0.25">
      <c r="A69" s="56">
        <v>43927</v>
      </c>
      <c r="B69" t="s">
        <v>3314</v>
      </c>
      <c r="C69">
        <v>4061.6</v>
      </c>
      <c r="D69">
        <v>4023</v>
      </c>
      <c r="E69">
        <v>4095</v>
      </c>
    </row>
    <row r="70" spans="1:5" x14ac:dyDescent="0.25">
      <c r="A70" s="56">
        <v>43928</v>
      </c>
      <c r="B70" t="s">
        <v>3314</v>
      </c>
      <c r="C70">
        <v>4071.59</v>
      </c>
      <c r="D70">
        <v>4030</v>
      </c>
      <c r="E70">
        <v>4105</v>
      </c>
    </row>
    <row r="71" spans="1:5" x14ac:dyDescent="0.25">
      <c r="A71" s="56">
        <v>43929</v>
      </c>
      <c r="B71" t="s">
        <v>3314</v>
      </c>
      <c r="C71">
        <v>4074.32</v>
      </c>
      <c r="D71">
        <v>4035</v>
      </c>
      <c r="E71">
        <v>4110</v>
      </c>
    </row>
    <row r="72" spans="1:5" x14ac:dyDescent="0.25">
      <c r="A72" s="56">
        <v>43930</v>
      </c>
      <c r="B72" t="s">
        <v>3314</v>
      </c>
      <c r="C72">
        <v>4092.57</v>
      </c>
      <c r="D72">
        <v>4055</v>
      </c>
      <c r="E72">
        <v>4125</v>
      </c>
    </row>
    <row r="73" spans="1:5" x14ac:dyDescent="0.25">
      <c r="A73" s="56">
        <v>43935</v>
      </c>
      <c r="B73" t="s">
        <v>3314</v>
      </c>
      <c r="C73">
        <v>4097.83</v>
      </c>
      <c r="D73">
        <v>4060</v>
      </c>
      <c r="E73">
        <v>4132</v>
      </c>
    </row>
    <row r="74" spans="1:5" x14ac:dyDescent="0.25">
      <c r="A74" s="56">
        <v>43936</v>
      </c>
      <c r="B74" t="s">
        <v>3314</v>
      </c>
      <c r="C74">
        <v>4102.63</v>
      </c>
      <c r="D74">
        <v>4065</v>
      </c>
      <c r="E74">
        <v>4135</v>
      </c>
    </row>
    <row r="75" spans="1:5" x14ac:dyDescent="0.25">
      <c r="A75" s="56">
        <v>43937</v>
      </c>
      <c r="B75" t="s">
        <v>3314</v>
      </c>
      <c r="C75">
        <v>4093.14</v>
      </c>
      <c r="D75">
        <v>4055</v>
      </c>
      <c r="E75">
        <v>4130</v>
      </c>
    </row>
    <row r="76" spans="1:5" x14ac:dyDescent="0.25">
      <c r="A76" s="56">
        <v>43938</v>
      </c>
      <c r="B76" t="s">
        <v>3314</v>
      </c>
      <c r="C76">
        <v>4083.26</v>
      </c>
      <c r="D76">
        <v>4045</v>
      </c>
      <c r="E76">
        <v>4120</v>
      </c>
    </row>
    <row r="77" spans="1:5" x14ac:dyDescent="0.25">
      <c r="A77" s="56">
        <v>43941</v>
      </c>
      <c r="B77" t="s">
        <v>3314</v>
      </c>
      <c r="C77">
        <v>4083.16</v>
      </c>
      <c r="D77">
        <v>4045</v>
      </c>
      <c r="E77">
        <v>4120</v>
      </c>
    </row>
    <row r="78" spans="1:5" x14ac:dyDescent="0.25">
      <c r="A78" s="56">
        <v>43942</v>
      </c>
      <c r="B78" t="s">
        <v>3314</v>
      </c>
      <c r="C78">
        <v>4097.58</v>
      </c>
      <c r="D78">
        <v>4060</v>
      </c>
      <c r="E78">
        <v>4135</v>
      </c>
    </row>
    <row r="79" spans="1:5" x14ac:dyDescent="0.25">
      <c r="A79" s="56">
        <v>43943</v>
      </c>
      <c r="B79" t="s">
        <v>3314</v>
      </c>
      <c r="C79">
        <v>4097.78</v>
      </c>
      <c r="D79">
        <v>4060</v>
      </c>
      <c r="E79">
        <v>4135</v>
      </c>
    </row>
    <row r="80" spans="1:5" x14ac:dyDescent="0.25">
      <c r="A80" s="56">
        <v>43944</v>
      </c>
      <c r="B80" t="s">
        <v>3314</v>
      </c>
      <c r="C80">
        <v>4100.79</v>
      </c>
      <c r="D80">
        <v>4060</v>
      </c>
      <c r="E80">
        <v>4135</v>
      </c>
    </row>
    <row r="81" spans="1:5" x14ac:dyDescent="0.25">
      <c r="A81" s="56">
        <v>43945</v>
      </c>
      <c r="B81" t="s">
        <v>3314</v>
      </c>
      <c r="C81">
        <v>4078.9</v>
      </c>
      <c r="D81">
        <v>4040</v>
      </c>
      <c r="E81">
        <v>4115</v>
      </c>
    </row>
    <row r="82" spans="1:5" x14ac:dyDescent="0.25">
      <c r="A82" s="56">
        <v>43948</v>
      </c>
      <c r="B82" t="s">
        <v>3314</v>
      </c>
      <c r="C82">
        <v>4098.2700000000004</v>
      </c>
      <c r="D82">
        <v>4055</v>
      </c>
      <c r="E82">
        <v>4135</v>
      </c>
    </row>
    <row r="83" spans="1:5" x14ac:dyDescent="0.25">
      <c r="A83" s="56">
        <v>43949</v>
      </c>
      <c r="B83" t="s">
        <v>3314</v>
      </c>
      <c r="C83">
        <v>4105.1499999999996</v>
      </c>
      <c r="D83">
        <v>4070</v>
      </c>
      <c r="E83">
        <v>4140</v>
      </c>
    </row>
    <row r="84" spans="1:5" x14ac:dyDescent="0.25">
      <c r="A84" s="56">
        <v>43950</v>
      </c>
      <c r="B84" t="s">
        <v>3314</v>
      </c>
      <c r="C84">
        <v>4118.09</v>
      </c>
      <c r="D84">
        <v>4080</v>
      </c>
      <c r="E84">
        <v>4155</v>
      </c>
    </row>
    <row r="85" spans="1:5" x14ac:dyDescent="0.25">
      <c r="A85" s="56">
        <v>43951</v>
      </c>
      <c r="B85" t="s">
        <v>3314</v>
      </c>
      <c r="C85">
        <v>4118.53</v>
      </c>
      <c r="D85">
        <v>4080</v>
      </c>
      <c r="E85">
        <v>4155</v>
      </c>
    </row>
    <row r="86" spans="1:5" x14ac:dyDescent="0.25">
      <c r="A86" s="56">
        <v>43955</v>
      </c>
      <c r="B86" t="s">
        <v>3314</v>
      </c>
      <c r="C86">
        <v>4135.29</v>
      </c>
      <c r="D86">
        <v>4100</v>
      </c>
      <c r="E86">
        <v>4175</v>
      </c>
    </row>
    <row r="87" spans="1:5" x14ac:dyDescent="0.25">
      <c r="A87" s="56">
        <v>43956</v>
      </c>
      <c r="B87" t="s">
        <v>3314</v>
      </c>
      <c r="C87">
        <v>4141.1400000000003</v>
      </c>
      <c r="D87">
        <v>4105</v>
      </c>
      <c r="E87">
        <v>4180</v>
      </c>
    </row>
    <row r="88" spans="1:5" x14ac:dyDescent="0.25">
      <c r="A88" s="56">
        <v>43957</v>
      </c>
      <c r="B88" t="s">
        <v>3314</v>
      </c>
      <c r="C88">
        <v>4107.71</v>
      </c>
      <c r="D88">
        <v>4070</v>
      </c>
      <c r="E88">
        <v>4145</v>
      </c>
    </row>
    <row r="89" spans="1:5" x14ac:dyDescent="0.25">
      <c r="A89" s="56">
        <v>43958</v>
      </c>
      <c r="B89" t="s">
        <v>3314</v>
      </c>
      <c r="C89">
        <v>4098.55</v>
      </c>
      <c r="D89">
        <v>4060</v>
      </c>
      <c r="E89">
        <v>4135</v>
      </c>
    </row>
    <row r="90" spans="1:5" x14ac:dyDescent="0.25">
      <c r="A90" s="56">
        <v>43959</v>
      </c>
      <c r="B90" t="s">
        <v>3314</v>
      </c>
      <c r="C90">
        <v>4113.5200000000004</v>
      </c>
      <c r="D90">
        <v>4075</v>
      </c>
      <c r="E90">
        <v>4150</v>
      </c>
    </row>
    <row r="91" spans="1:5" x14ac:dyDescent="0.25">
      <c r="A91" s="56">
        <v>43962</v>
      </c>
      <c r="B91" t="s">
        <v>3314</v>
      </c>
      <c r="C91">
        <v>4118.67</v>
      </c>
      <c r="D91">
        <v>4082</v>
      </c>
      <c r="E91">
        <v>4155</v>
      </c>
    </row>
    <row r="92" spans="1:5" x14ac:dyDescent="0.25">
      <c r="A92" s="56">
        <v>43963</v>
      </c>
      <c r="B92" t="s">
        <v>3314</v>
      </c>
      <c r="C92">
        <v>4119.78</v>
      </c>
      <c r="D92">
        <v>4080</v>
      </c>
      <c r="E92">
        <v>4155</v>
      </c>
    </row>
    <row r="93" spans="1:5" x14ac:dyDescent="0.25">
      <c r="A93" s="56">
        <v>43964</v>
      </c>
      <c r="B93" t="s">
        <v>3314</v>
      </c>
      <c r="C93">
        <v>4127.71</v>
      </c>
      <c r="D93">
        <v>4089</v>
      </c>
      <c r="E93">
        <v>4165</v>
      </c>
    </row>
    <row r="94" spans="1:5" x14ac:dyDescent="0.25">
      <c r="A94" s="56">
        <v>43965</v>
      </c>
      <c r="B94" t="s">
        <v>3314</v>
      </c>
      <c r="C94">
        <v>4129.8500000000004</v>
      </c>
      <c r="D94">
        <v>4090</v>
      </c>
      <c r="E94">
        <v>4165</v>
      </c>
    </row>
    <row r="95" spans="1:5" x14ac:dyDescent="0.25">
      <c r="A95" s="56">
        <v>43966</v>
      </c>
      <c r="B95" t="s">
        <v>3314</v>
      </c>
      <c r="C95">
        <v>4136.04</v>
      </c>
      <c r="D95">
        <v>4083</v>
      </c>
      <c r="E95">
        <v>4172</v>
      </c>
    </row>
    <row r="96" spans="1:5" x14ac:dyDescent="0.25">
      <c r="A96" s="56">
        <v>43969</v>
      </c>
      <c r="B96" t="s">
        <v>3314</v>
      </c>
      <c r="C96">
        <v>4126.24</v>
      </c>
      <c r="D96">
        <v>4090</v>
      </c>
      <c r="E96">
        <v>4165</v>
      </c>
    </row>
    <row r="97" spans="1:5" x14ac:dyDescent="0.25">
      <c r="A97" s="56">
        <v>43970</v>
      </c>
      <c r="B97" t="s">
        <v>3314</v>
      </c>
      <c r="C97">
        <v>4139.4799999999996</v>
      </c>
      <c r="D97">
        <v>4105</v>
      </c>
      <c r="E97">
        <v>4175</v>
      </c>
    </row>
    <row r="98" spans="1:5" x14ac:dyDescent="0.25">
      <c r="A98" s="56">
        <v>43971</v>
      </c>
      <c r="B98" t="s">
        <v>3314</v>
      </c>
      <c r="C98">
        <v>4150.54</v>
      </c>
      <c r="D98">
        <v>4115</v>
      </c>
      <c r="E98">
        <v>4185</v>
      </c>
    </row>
    <row r="99" spans="1:5" x14ac:dyDescent="0.25">
      <c r="A99" s="56">
        <v>43973</v>
      </c>
      <c r="B99" t="s">
        <v>3314</v>
      </c>
      <c r="C99">
        <v>4158.1099999999997</v>
      </c>
      <c r="D99">
        <v>4120</v>
      </c>
      <c r="E99">
        <v>4195</v>
      </c>
    </row>
    <row r="100" spans="1:5" x14ac:dyDescent="0.25">
      <c r="A100" s="56">
        <v>43976</v>
      </c>
      <c r="B100" t="s">
        <v>3314</v>
      </c>
      <c r="C100">
        <v>4136.12</v>
      </c>
      <c r="D100">
        <v>4098</v>
      </c>
      <c r="E100">
        <v>4175</v>
      </c>
    </row>
    <row r="101" spans="1:5" x14ac:dyDescent="0.25">
      <c r="A101" s="56">
        <v>43977</v>
      </c>
      <c r="B101" t="s">
        <v>3314</v>
      </c>
      <c r="C101">
        <v>4159.29</v>
      </c>
      <c r="D101">
        <v>4123</v>
      </c>
      <c r="E101">
        <v>4198</v>
      </c>
    </row>
    <row r="102" spans="1:5" x14ac:dyDescent="0.25">
      <c r="A102" s="56">
        <v>43978</v>
      </c>
      <c r="B102" t="s">
        <v>3314</v>
      </c>
      <c r="C102">
        <v>4154.22</v>
      </c>
      <c r="D102">
        <v>4115</v>
      </c>
      <c r="E102">
        <v>4190</v>
      </c>
    </row>
    <row r="103" spans="1:5" x14ac:dyDescent="0.25">
      <c r="A103" s="56">
        <v>43979</v>
      </c>
      <c r="B103" t="s">
        <v>3314</v>
      </c>
      <c r="C103">
        <v>4167.8500000000004</v>
      </c>
      <c r="D103">
        <v>4130</v>
      </c>
      <c r="E103">
        <v>4205</v>
      </c>
    </row>
    <row r="104" spans="1:5" x14ac:dyDescent="0.25">
      <c r="A104" s="56">
        <v>43980</v>
      </c>
      <c r="B104" t="s">
        <v>3314</v>
      </c>
      <c r="C104">
        <v>4177.07</v>
      </c>
      <c r="D104">
        <v>4140</v>
      </c>
      <c r="E104">
        <v>4215</v>
      </c>
    </row>
    <row r="105" spans="1:5" x14ac:dyDescent="0.25">
      <c r="A105" s="56">
        <v>43984</v>
      </c>
      <c r="B105" t="s">
        <v>3314</v>
      </c>
      <c r="C105">
        <v>4183.07</v>
      </c>
      <c r="D105">
        <v>4145</v>
      </c>
      <c r="E105">
        <v>4220</v>
      </c>
    </row>
    <row r="106" spans="1:5" x14ac:dyDescent="0.25">
      <c r="A106" s="56">
        <v>43985</v>
      </c>
      <c r="B106" t="s">
        <v>3314</v>
      </c>
      <c r="C106">
        <v>4201.76</v>
      </c>
      <c r="D106">
        <v>4165</v>
      </c>
      <c r="E106">
        <v>4240</v>
      </c>
    </row>
    <row r="107" spans="1:5" x14ac:dyDescent="0.25">
      <c r="A107" s="56">
        <v>43986</v>
      </c>
      <c r="B107" t="s">
        <v>3314</v>
      </c>
      <c r="C107">
        <v>4202.16</v>
      </c>
      <c r="D107">
        <v>4165</v>
      </c>
      <c r="E107">
        <v>4240</v>
      </c>
    </row>
    <row r="108" spans="1:5" x14ac:dyDescent="0.25">
      <c r="A108" s="56">
        <v>43987</v>
      </c>
      <c r="B108" t="s">
        <v>3314</v>
      </c>
      <c r="C108">
        <v>4248.8500000000004</v>
      </c>
      <c r="D108">
        <v>4210</v>
      </c>
      <c r="E108">
        <v>4285</v>
      </c>
    </row>
    <row r="109" spans="1:5" x14ac:dyDescent="0.25">
      <c r="A109" s="56">
        <v>43990</v>
      </c>
      <c r="B109" t="s">
        <v>3314</v>
      </c>
      <c r="C109">
        <v>4245.37</v>
      </c>
      <c r="D109">
        <v>4205</v>
      </c>
      <c r="E109">
        <v>4280</v>
      </c>
    </row>
    <row r="110" spans="1:5" x14ac:dyDescent="0.25">
      <c r="A110" s="56">
        <v>43991</v>
      </c>
      <c r="B110" t="s">
        <v>3314</v>
      </c>
      <c r="C110">
        <v>4255.6000000000004</v>
      </c>
      <c r="D110">
        <v>4220</v>
      </c>
      <c r="E110">
        <v>4290</v>
      </c>
    </row>
    <row r="111" spans="1:5" x14ac:dyDescent="0.25">
      <c r="A111" s="56">
        <v>43992</v>
      </c>
      <c r="B111" t="s">
        <v>3314</v>
      </c>
      <c r="C111">
        <v>4287.63</v>
      </c>
      <c r="D111">
        <v>4250</v>
      </c>
      <c r="E111">
        <v>4325</v>
      </c>
    </row>
    <row r="112" spans="1:5" x14ac:dyDescent="0.25">
      <c r="A112" s="56">
        <v>43993</v>
      </c>
      <c r="B112" t="s">
        <v>3314</v>
      </c>
      <c r="C112">
        <v>4304.3900000000003</v>
      </c>
      <c r="D112">
        <v>4265</v>
      </c>
      <c r="E112">
        <v>4340</v>
      </c>
    </row>
    <row r="113" spans="1:5" x14ac:dyDescent="0.25">
      <c r="A113" s="56">
        <v>43994</v>
      </c>
      <c r="B113" t="s">
        <v>3314</v>
      </c>
      <c r="C113">
        <v>4301.6499999999996</v>
      </c>
      <c r="D113">
        <v>4265</v>
      </c>
      <c r="E113">
        <v>4340</v>
      </c>
    </row>
    <row r="114" spans="1:5" x14ac:dyDescent="0.25">
      <c r="A114" s="56">
        <v>43997</v>
      </c>
      <c r="B114" t="s">
        <v>3314</v>
      </c>
      <c r="C114">
        <v>4300.3</v>
      </c>
      <c r="D114">
        <v>4265</v>
      </c>
      <c r="E114">
        <v>4335</v>
      </c>
    </row>
    <row r="115" spans="1:5" x14ac:dyDescent="0.25">
      <c r="A115" s="56">
        <v>43998</v>
      </c>
      <c r="B115" t="s">
        <v>3314</v>
      </c>
      <c r="C115">
        <v>4323.71</v>
      </c>
      <c r="D115">
        <v>4285</v>
      </c>
      <c r="E115">
        <v>4360</v>
      </c>
    </row>
    <row r="116" spans="1:5" x14ac:dyDescent="0.25">
      <c r="A116" s="56">
        <v>43999</v>
      </c>
      <c r="B116" t="s">
        <v>3314</v>
      </c>
      <c r="C116">
        <v>4315.2700000000004</v>
      </c>
      <c r="D116">
        <v>4105</v>
      </c>
      <c r="E116">
        <v>4350</v>
      </c>
    </row>
    <row r="117" spans="1:5" x14ac:dyDescent="0.25">
      <c r="A117" s="56">
        <v>44000</v>
      </c>
      <c r="B117" t="s">
        <v>3314</v>
      </c>
      <c r="C117">
        <v>4315.0200000000004</v>
      </c>
      <c r="D117">
        <v>4280</v>
      </c>
      <c r="E117">
        <v>4350</v>
      </c>
    </row>
    <row r="118" spans="1:5" x14ac:dyDescent="0.25">
      <c r="A118" s="56">
        <v>44001</v>
      </c>
      <c r="B118" t="s">
        <v>3314</v>
      </c>
      <c r="C118">
        <v>4313.34</v>
      </c>
      <c r="D118">
        <v>4278</v>
      </c>
      <c r="E118">
        <v>4350</v>
      </c>
    </row>
    <row r="119" spans="1:5" x14ac:dyDescent="0.25">
      <c r="A119" s="56">
        <v>44004</v>
      </c>
      <c r="B119" t="s">
        <v>3314</v>
      </c>
      <c r="C119">
        <v>4311.62</v>
      </c>
      <c r="D119">
        <v>4275</v>
      </c>
      <c r="E119">
        <v>4350</v>
      </c>
    </row>
    <row r="120" spans="1:5" x14ac:dyDescent="0.25">
      <c r="A120" s="56">
        <v>44005</v>
      </c>
      <c r="B120" t="s">
        <v>3314</v>
      </c>
      <c r="C120">
        <v>4322.0600000000004</v>
      </c>
      <c r="D120">
        <v>4285</v>
      </c>
      <c r="E120">
        <v>4360</v>
      </c>
    </row>
    <row r="121" spans="1:5" x14ac:dyDescent="0.25">
      <c r="A121" s="56">
        <v>44006</v>
      </c>
      <c r="B121" t="s">
        <v>3314</v>
      </c>
      <c r="C121">
        <v>4339.47</v>
      </c>
      <c r="D121">
        <v>4305</v>
      </c>
      <c r="E121">
        <v>4375</v>
      </c>
    </row>
    <row r="122" spans="1:5" x14ac:dyDescent="0.25">
      <c r="A122" s="56">
        <v>44007</v>
      </c>
      <c r="B122" t="s">
        <v>3314</v>
      </c>
      <c r="C122">
        <v>4316.5</v>
      </c>
      <c r="D122">
        <v>4280</v>
      </c>
      <c r="E122">
        <v>4355</v>
      </c>
    </row>
    <row r="123" spans="1:5" x14ac:dyDescent="0.25">
      <c r="A123" s="56">
        <v>44011</v>
      </c>
      <c r="B123" t="s">
        <v>3314</v>
      </c>
      <c r="C123">
        <v>4326.8599999999997</v>
      </c>
      <c r="D123">
        <v>4290</v>
      </c>
      <c r="E123">
        <v>4362</v>
      </c>
    </row>
    <row r="124" spans="1:5" x14ac:dyDescent="0.25">
      <c r="A124" s="56">
        <v>44012</v>
      </c>
      <c r="B124" t="s">
        <v>3314</v>
      </c>
      <c r="C124">
        <v>4328.1499999999996</v>
      </c>
      <c r="D124">
        <v>4290</v>
      </c>
      <c r="E124">
        <v>4365</v>
      </c>
    </row>
    <row r="125" spans="1:5" x14ac:dyDescent="0.25">
      <c r="A125" s="56">
        <v>44013</v>
      </c>
      <c r="B125" t="s">
        <v>3314</v>
      </c>
      <c r="C125">
        <v>4317.76</v>
      </c>
      <c r="D125">
        <v>4280</v>
      </c>
      <c r="E125">
        <v>4355</v>
      </c>
    </row>
    <row r="126" spans="1:5" x14ac:dyDescent="0.25">
      <c r="A126" s="56">
        <v>44014</v>
      </c>
      <c r="B126" t="s">
        <v>3314</v>
      </c>
      <c r="C126">
        <v>4330.38</v>
      </c>
      <c r="D126">
        <v>4292</v>
      </c>
      <c r="E126">
        <v>4366</v>
      </c>
    </row>
    <row r="127" spans="1:5" x14ac:dyDescent="0.25">
      <c r="A127" s="56">
        <v>44015</v>
      </c>
      <c r="B127" t="s">
        <v>3314</v>
      </c>
      <c r="C127">
        <v>4326.4399999999996</v>
      </c>
      <c r="D127">
        <v>4290</v>
      </c>
      <c r="E127">
        <v>4360</v>
      </c>
    </row>
    <row r="128" spans="1:5" x14ac:dyDescent="0.25">
      <c r="A128" s="56">
        <v>44018</v>
      </c>
      <c r="B128" t="s">
        <v>3314</v>
      </c>
      <c r="C128">
        <v>4332.34</v>
      </c>
      <c r="D128">
        <v>4295</v>
      </c>
      <c r="E128">
        <v>4368</v>
      </c>
    </row>
    <row r="129" spans="1:5" x14ac:dyDescent="0.25">
      <c r="A129" s="56">
        <v>44019</v>
      </c>
      <c r="B129" t="s">
        <v>3314</v>
      </c>
      <c r="C129">
        <v>4335.03</v>
      </c>
      <c r="D129">
        <v>4300</v>
      </c>
      <c r="E129">
        <v>4370</v>
      </c>
    </row>
    <row r="130" spans="1:5" x14ac:dyDescent="0.25">
      <c r="A130" s="56">
        <v>44020</v>
      </c>
      <c r="B130" t="s">
        <v>3314</v>
      </c>
      <c r="C130">
        <v>4330.21</v>
      </c>
      <c r="D130">
        <v>4295</v>
      </c>
      <c r="E130">
        <v>4365</v>
      </c>
    </row>
    <row r="131" spans="1:5" x14ac:dyDescent="0.25">
      <c r="A131" s="56">
        <v>44021</v>
      </c>
      <c r="B131" t="s">
        <v>3314</v>
      </c>
      <c r="C131">
        <v>4338.67</v>
      </c>
      <c r="D131">
        <v>4300</v>
      </c>
      <c r="E131">
        <v>4375</v>
      </c>
    </row>
    <row r="132" spans="1:5" x14ac:dyDescent="0.25">
      <c r="A132" s="56">
        <v>44022</v>
      </c>
      <c r="B132" t="s">
        <v>3314</v>
      </c>
      <c r="C132">
        <v>4317.97</v>
      </c>
      <c r="D132">
        <v>4280</v>
      </c>
      <c r="E132">
        <v>4355</v>
      </c>
    </row>
    <row r="133" spans="1:5" x14ac:dyDescent="0.25">
      <c r="A133" s="56">
        <v>44025</v>
      </c>
      <c r="B133" t="s">
        <v>3314</v>
      </c>
      <c r="C133">
        <v>4335.1899999999996</v>
      </c>
      <c r="D133">
        <v>4300</v>
      </c>
      <c r="E133">
        <v>4370</v>
      </c>
    </row>
    <row r="134" spans="1:5" x14ac:dyDescent="0.25">
      <c r="A134" s="56">
        <v>44026</v>
      </c>
      <c r="B134" t="s">
        <v>3314</v>
      </c>
      <c r="C134">
        <v>4342.96</v>
      </c>
      <c r="D134">
        <v>4300</v>
      </c>
      <c r="E134">
        <v>4380</v>
      </c>
    </row>
    <row r="135" spans="1:5" x14ac:dyDescent="0.25">
      <c r="A135" s="56">
        <v>44027</v>
      </c>
      <c r="B135" t="s">
        <v>3314</v>
      </c>
      <c r="C135">
        <v>4347.7</v>
      </c>
      <c r="D135">
        <v>4315</v>
      </c>
      <c r="E135">
        <v>4385</v>
      </c>
    </row>
    <row r="136" spans="1:5" x14ac:dyDescent="0.25">
      <c r="A136" s="56">
        <v>44028</v>
      </c>
      <c r="B136" t="s">
        <v>3314</v>
      </c>
      <c r="C136">
        <v>4352.93</v>
      </c>
      <c r="D136">
        <v>4315</v>
      </c>
      <c r="E136">
        <v>4390</v>
      </c>
    </row>
    <row r="137" spans="1:5" x14ac:dyDescent="0.25">
      <c r="A137" s="56">
        <v>44029</v>
      </c>
      <c r="B137" t="s">
        <v>3314</v>
      </c>
      <c r="C137">
        <v>4355.41</v>
      </c>
      <c r="D137">
        <v>4320</v>
      </c>
      <c r="E137">
        <v>4390</v>
      </c>
    </row>
    <row r="138" spans="1:5" x14ac:dyDescent="0.25">
      <c r="A138" s="56">
        <v>44032</v>
      </c>
      <c r="B138" t="s">
        <v>3314</v>
      </c>
      <c r="C138">
        <v>4360.3599999999997</v>
      </c>
      <c r="D138">
        <v>4325</v>
      </c>
      <c r="E138">
        <v>4397</v>
      </c>
    </row>
    <row r="139" spans="1:5" x14ac:dyDescent="0.25">
      <c r="A139" s="56">
        <v>44033</v>
      </c>
      <c r="B139" t="s">
        <v>3314</v>
      </c>
      <c r="C139">
        <v>4364.8500000000004</v>
      </c>
      <c r="D139">
        <v>4330</v>
      </c>
      <c r="E139">
        <v>4398</v>
      </c>
    </row>
    <row r="140" spans="1:5" x14ac:dyDescent="0.25">
      <c r="A140" s="56">
        <v>44034</v>
      </c>
      <c r="B140" t="s">
        <v>3314</v>
      </c>
      <c r="C140">
        <v>4375.1099999999997</v>
      </c>
      <c r="D140">
        <v>4340</v>
      </c>
      <c r="E140">
        <v>4410</v>
      </c>
    </row>
    <row r="141" spans="1:5" x14ac:dyDescent="0.25">
      <c r="A141" s="56">
        <v>44035</v>
      </c>
      <c r="B141" t="s">
        <v>3314</v>
      </c>
      <c r="C141">
        <v>4383.29</v>
      </c>
      <c r="D141">
        <v>4345</v>
      </c>
      <c r="E141">
        <v>4415</v>
      </c>
    </row>
    <row r="142" spans="1:5" x14ac:dyDescent="0.25">
      <c r="A142" s="56">
        <v>44036</v>
      </c>
      <c r="B142" t="s">
        <v>3314</v>
      </c>
      <c r="C142">
        <v>4397.34</v>
      </c>
      <c r="D142">
        <v>4360</v>
      </c>
      <c r="E142">
        <v>4435</v>
      </c>
    </row>
    <row r="143" spans="1:5" x14ac:dyDescent="0.25">
      <c r="A143" s="56">
        <v>44039</v>
      </c>
      <c r="B143" t="s">
        <v>3314</v>
      </c>
      <c r="C143">
        <v>4431.49</v>
      </c>
      <c r="D143">
        <v>4395</v>
      </c>
      <c r="E143">
        <v>4470</v>
      </c>
    </row>
    <row r="144" spans="1:5" x14ac:dyDescent="0.25">
      <c r="A144" s="56">
        <v>44040</v>
      </c>
      <c r="B144" t="s">
        <v>3314</v>
      </c>
      <c r="C144">
        <v>4441.08</v>
      </c>
      <c r="D144">
        <v>4405</v>
      </c>
      <c r="E144">
        <v>4475</v>
      </c>
    </row>
    <row r="145" spans="1:5" x14ac:dyDescent="0.25">
      <c r="A145" s="56">
        <v>44041</v>
      </c>
      <c r="B145" t="s">
        <v>3314</v>
      </c>
      <c r="C145">
        <v>4441.3500000000004</v>
      </c>
      <c r="D145">
        <v>4405</v>
      </c>
      <c r="E145">
        <v>4475</v>
      </c>
    </row>
    <row r="146" spans="1:5" x14ac:dyDescent="0.25">
      <c r="A146" s="56">
        <v>44042</v>
      </c>
      <c r="B146" t="s">
        <v>3314</v>
      </c>
      <c r="C146">
        <v>4450.7</v>
      </c>
      <c r="D146">
        <v>4415</v>
      </c>
      <c r="E146">
        <v>4485</v>
      </c>
    </row>
    <row r="147" spans="1:5" x14ac:dyDescent="0.25">
      <c r="A147" s="56">
        <v>44046</v>
      </c>
      <c r="B147" t="s">
        <v>3314</v>
      </c>
      <c r="C147">
        <v>4453.6899999999996</v>
      </c>
      <c r="D147">
        <v>4418</v>
      </c>
      <c r="E147">
        <v>4492</v>
      </c>
    </row>
    <row r="148" spans="1:5" x14ac:dyDescent="0.25">
      <c r="A148" s="56">
        <v>44047</v>
      </c>
      <c r="B148" t="s">
        <v>3314</v>
      </c>
      <c r="C148">
        <v>4454.54</v>
      </c>
      <c r="D148">
        <v>4418</v>
      </c>
      <c r="E148">
        <v>4492</v>
      </c>
    </row>
    <row r="149" spans="1:5" x14ac:dyDescent="0.25">
      <c r="A149" s="56">
        <v>44048</v>
      </c>
      <c r="B149" t="s">
        <v>3314</v>
      </c>
      <c r="C149">
        <v>4472.28</v>
      </c>
      <c r="D149">
        <v>4435</v>
      </c>
      <c r="E149">
        <v>4510</v>
      </c>
    </row>
    <row r="150" spans="1:5" x14ac:dyDescent="0.25">
      <c r="A150" s="56">
        <v>44049</v>
      </c>
      <c r="B150" t="s">
        <v>3314</v>
      </c>
      <c r="C150">
        <v>4482.66</v>
      </c>
      <c r="D150">
        <v>4445</v>
      </c>
      <c r="E150">
        <v>4520</v>
      </c>
    </row>
    <row r="151" spans="1:5" x14ac:dyDescent="0.25">
      <c r="A151" s="56">
        <v>44050</v>
      </c>
      <c r="B151" t="s">
        <v>3314</v>
      </c>
      <c r="C151">
        <v>4471.63</v>
      </c>
      <c r="D151">
        <v>4435</v>
      </c>
      <c r="E151">
        <v>4510</v>
      </c>
    </row>
    <row r="152" spans="1:5" x14ac:dyDescent="0.25">
      <c r="A152" s="56">
        <v>44053</v>
      </c>
      <c r="B152" t="s">
        <v>3314</v>
      </c>
      <c r="C152">
        <v>4457.6099999999997</v>
      </c>
      <c r="D152">
        <v>4420</v>
      </c>
      <c r="E152">
        <v>4495</v>
      </c>
    </row>
    <row r="153" spans="1:5" x14ac:dyDescent="0.25">
      <c r="A153" s="56">
        <v>44054</v>
      </c>
      <c r="B153" t="s">
        <v>3314</v>
      </c>
      <c r="C153">
        <v>4443.54</v>
      </c>
      <c r="D153">
        <v>4405</v>
      </c>
      <c r="E153">
        <v>4480</v>
      </c>
    </row>
    <row r="154" spans="1:5" x14ac:dyDescent="0.25">
      <c r="A154" s="56">
        <v>44055</v>
      </c>
      <c r="B154" t="s">
        <v>3314</v>
      </c>
      <c r="C154">
        <v>4440.41</v>
      </c>
      <c r="D154">
        <v>4402</v>
      </c>
      <c r="E154">
        <v>4478</v>
      </c>
    </row>
    <row r="155" spans="1:5" x14ac:dyDescent="0.25">
      <c r="A155" s="56">
        <v>44056</v>
      </c>
      <c r="B155" t="s">
        <v>3314</v>
      </c>
      <c r="C155">
        <v>4472.1499999999996</v>
      </c>
      <c r="D155">
        <v>4435</v>
      </c>
      <c r="E155">
        <v>4510</v>
      </c>
    </row>
    <row r="156" spans="1:5" x14ac:dyDescent="0.25">
      <c r="A156" s="56">
        <v>44057</v>
      </c>
      <c r="B156" t="s">
        <v>3314</v>
      </c>
      <c r="C156">
        <v>4465.2700000000004</v>
      </c>
      <c r="D156">
        <v>4428</v>
      </c>
      <c r="E156">
        <v>4502</v>
      </c>
    </row>
    <row r="157" spans="1:5" x14ac:dyDescent="0.25">
      <c r="A157" s="56">
        <v>44060</v>
      </c>
      <c r="B157" t="s">
        <v>3314</v>
      </c>
      <c r="C157">
        <v>4466.5200000000004</v>
      </c>
      <c r="D157">
        <v>4428</v>
      </c>
      <c r="E157">
        <v>4504</v>
      </c>
    </row>
    <row r="158" spans="1:5" x14ac:dyDescent="0.25">
      <c r="A158" s="56">
        <v>44061</v>
      </c>
      <c r="B158" t="s">
        <v>3314</v>
      </c>
      <c r="C158">
        <v>4482.09</v>
      </c>
      <c r="D158">
        <v>4445</v>
      </c>
      <c r="E158">
        <v>4520</v>
      </c>
    </row>
    <row r="159" spans="1:5" x14ac:dyDescent="0.25">
      <c r="A159" s="56">
        <v>44062</v>
      </c>
      <c r="B159" t="s">
        <v>3314</v>
      </c>
      <c r="C159">
        <v>4483.1000000000004</v>
      </c>
      <c r="D159">
        <v>4445</v>
      </c>
      <c r="E159">
        <v>4520</v>
      </c>
    </row>
    <row r="160" spans="1:5" x14ac:dyDescent="0.25">
      <c r="A160" s="56">
        <v>44063</v>
      </c>
      <c r="B160" t="s">
        <v>3314</v>
      </c>
      <c r="C160">
        <v>4465.1400000000003</v>
      </c>
      <c r="D160">
        <v>4428</v>
      </c>
      <c r="E160">
        <v>4503</v>
      </c>
    </row>
    <row r="161" spans="1:5" x14ac:dyDescent="0.25">
      <c r="A161" s="56">
        <v>44064</v>
      </c>
      <c r="B161" t="s">
        <v>3314</v>
      </c>
      <c r="C161">
        <v>4481.82</v>
      </c>
      <c r="D161">
        <v>4445</v>
      </c>
      <c r="E161">
        <v>4520</v>
      </c>
    </row>
    <row r="162" spans="1:5" x14ac:dyDescent="0.25">
      <c r="A162" s="56">
        <v>44067</v>
      </c>
      <c r="B162" t="s">
        <v>3314</v>
      </c>
      <c r="C162">
        <v>4475.07</v>
      </c>
      <c r="D162">
        <v>4440</v>
      </c>
      <c r="E162">
        <v>4510</v>
      </c>
    </row>
    <row r="163" spans="1:5" x14ac:dyDescent="0.25">
      <c r="A163" s="56">
        <v>44068</v>
      </c>
      <c r="B163" t="s">
        <v>3314</v>
      </c>
      <c r="C163">
        <v>4478.88</v>
      </c>
      <c r="D163">
        <v>4440</v>
      </c>
      <c r="E163">
        <v>4515</v>
      </c>
    </row>
    <row r="164" spans="1:5" x14ac:dyDescent="0.25">
      <c r="A164" s="56">
        <v>44069</v>
      </c>
      <c r="B164" t="s">
        <v>3314</v>
      </c>
      <c r="C164">
        <v>4486.16</v>
      </c>
      <c r="D164">
        <v>4450</v>
      </c>
      <c r="E164">
        <v>4520</v>
      </c>
    </row>
    <row r="165" spans="1:5" x14ac:dyDescent="0.25">
      <c r="A165" s="56">
        <v>44070</v>
      </c>
      <c r="B165" t="s">
        <v>3314</v>
      </c>
      <c r="C165">
        <v>4490.58</v>
      </c>
      <c r="D165">
        <v>4450</v>
      </c>
      <c r="E165">
        <v>4525</v>
      </c>
    </row>
    <row r="166" spans="1:5" x14ac:dyDescent="0.25">
      <c r="A166" s="56">
        <v>44071</v>
      </c>
      <c r="B166" t="s">
        <v>3314</v>
      </c>
      <c r="C166">
        <v>4504.17</v>
      </c>
      <c r="D166">
        <v>4470</v>
      </c>
      <c r="E166">
        <v>4540</v>
      </c>
    </row>
    <row r="167" spans="1:5" x14ac:dyDescent="0.25">
      <c r="A167" s="56">
        <v>44074</v>
      </c>
      <c r="B167" t="s">
        <v>3314</v>
      </c>
      <c r="C167">
        <v>4529.3999999999996</v>
      </c>
      <c r="D167">
        <v>4495</v>
      </c>
      <c r="E167">
        <v>4565</v>
      </c>
    </row>
    <row r="168" spans="1:5" x14ac:dyDescent="0.25">
      <c r="A168" s="56">
        <v>44075</v>
      </c>
      <c r="B168" t="s">
        <v>3314</v>
      </c>
      <c r="C168">
        <v>4520.12</v>
      </c>
      <c r="D168">
        <v>4485</v>
      </c>
      <c r="E168">
        <v>4555</v>
      </c>
    </row>
    <row r="169" spans="1:5" x14ac:dyDescent="0.25">
      <c r="A169" s="56">
        <v>44076</v>
      </c>
      <c r="B169" t="s">
        <v>3314</v>
      </c>
      <c r="C169">
        <v>4504.3500000000004</v>
      </c>
      <c r="D169">
        <v>4470</v>
      </c>
      <c r="E169">
        <v>4540</v>
      </c>
    </row>
    <row r="170" spans="1:5" x14ac:dyDescent="0.25">
      <c r="A170" s="56">
        <v>44077</v>
      </c>
      <c r="B170" t="s">
        <v>3314</v>
      </c>
      <c r="C170">
        <v>4481.38</v>
      </c>
      <c r="D170">
        <v>4445</v>
      </c>
      <c r="E170">
        <v>4515</v>
      </c>
    </row>
    <row r="171" spans="1:5" x14ac:dyDescent="0.25">
      <c r="A171" s="56">
        <v>44078</v>
      </c>
      <c r="B171" t="s">
        <v>3314</v>
      </c>
      <c r="C171">
        <v>4491.99</v>
      </c>
      <c r="D171">
        <v>4455</v>
      </c>
      <c r="E171">
        <v>4525</v>
      </c>
    </row>
    <row r="172" spans="1:5" x14ac:dyDescent="0.25">
      <c r="A172" s="56">
        <v>44081</v>
      </c>
      <c r="B172" t="s">
        <v>3314</v>
      </c>
      <c r="C172">
        <v>4500.37</v>
      </c>
      <c r="D172">
        <v>4465</v>
      </c>
      <c r="E172">
        <v>4540</v>
      </c>
    </row>
    <row r="173" spans="1:5" x14ac:dyDescent="0.25">
      <c r="A173" s="56">
        <v>44082</v>
      </c>
      <c r="B173" t="s">
        <v>3314</v>
      </c>
      <c r="C173">
        <v>4503.55</v>
      </c>
      <c r="D173">
        <v>4465</v>
      </c>
      <c r="E173">
        <v>4540</v>
      </c>
    </row>
    <row r="174" spans="1:5" x14ac:dyDescent="0.25">
      <c r="A174" s="56">
        <v>44083</v>
      </c>
      <c r="B174" t="s">
        <v>3314</v>
      </c>
      <c r="C174">
        <v>4503.08</v>
      </c>
      <c r="D174">
        <v>4465</v>
      </c>
      <c r="E174">
        <v>4540</v>
      </c>
    </row>
    <row r="175" spans="1:5" x14ac:dyDescent="0.25">
      <c r="A175" s="56">
        <v>44084</v>
      </c>
      <c r="B175" t="s">
        <v>3314</v>
      </c>
      <c r="C175">
        <v>4527.26</v>
      </c>
      <c r="D175">
        <v>4490</v>
      </c>
      <c r="E175">
        <v>4565</v>
      </c>
    </row>
    <row r="176" spans="1:5" x14ac:dyDescent="0.25">
      <c r="A176" s="56">
        <v>44085</v>
      </c>
      <c r="B176" t="s">
        <v>3314</v>
      </c>
      <c r="C176">
        <v>4529.34</v>
      </c>
      <c r="D176">
        <v>4490</v>
      </c>
      <c r="E176">
        <v>4565</v>
      </c>
    </row>
    <row r="177" spans="1:5" x14ac:dyDescent="0.25">
      <c r="A177" s="56">
        <v>44088</v>
      </c>
      <c r="B177" t="s">
        <v>3314</v>
      </c>
      <c r="C177">
        <v>4532.37</v>
      </c>
      <c r="D177">
        <v>4495</v>
      </c>
      <c r="E177">
        <v>4570</v>
      </c>
    </row>
    <row r="178" spans="1:5" x14ac:dyDescent="0.25">
      <c r="A178" s="56">
        <v>44089</v>
      </c>
      <c r="B178" t="s">
        <v>3314</v>
      </c>
      <c r="C178">
        <v>4538.6400000000003</v>
      </c>
      <c r="D178">
        <v>4500</v>
      </c>
      <c r="E178">
        <v>4575</v>
      </c>
    </row>
    <row r="179" spans="1:5" x14ac:dyDescent="0.25">
      <c r="A179" s="56">
        <v>44090</v>
      </c>
      <c r="B179" t="s">
        <v>3314</v>
      </c>
      <c r="C179">
        <v>4540.58</v>
      </c>
      <c r="D179">
        <v>4505</v>
      </c>
      <c r="E179">
        <v>4575</v>
      </c>
    </row>
    <row r="180" spans="1:5" x14ac:dyDescent="0.25">
      <c r="A180" s="56">
        <v>44091</v>
      </c>
      <c r="B180" t="s">
        <v>3314</v>
      </c>
      <c r="C180">
        <v>4532.3999999999996</v>
      </c>
      <c r="D180">
        <v>4495</v>
      </c>
      <c r="E180">
        <v>4570</v>
      </c>
    </row>
    <row r="181" spans="1:5" x14ac:dyDescent="0.25">
      <c r="A181" s="56">
        <v>44092</v>
      </c>
      <c r="B181" t="s">
        <v>3314</v>
      </c>
      <c r="C181">
        <v>4543.42</v>
      </c>
      <c r="D181">
        <v>4505</v>
      </c>
      <c r="E181">
        <v>4580</v>
      </c>
    </row>
    <row r="182" spans="1:5" x14ac:dyDescent="0.25">
      <c r="A182" s="56">
        <v>44095</v>
      </c>
      <c r="B182" t="s">
        <v>3314</v>
      </c>
      <c r="C182">
        <v>4557.71</v>
      </c>
      <c r="D182">
        <v>4520</v>
      </c>
      <c r="E182">
        <v>4595</v>
      </c>
    </row>
    <row r="183" spans="1:5" x14ac:dyDescent="0.25">
      <c r="A183" s="56">
        <v>44096</v>
      </c>
      <c r="B183" t="s">
        <v>3314</v>
      </c>
      <c r="C183">
        <v>4535.99</v>
      </c>
      <c r="D183">
        <v>4500</v>
      </c>
      <c r="E183">
        <v>4570</v>
      </c>
    </row>
    <row r="184" spans="1:5" x14ac:dyDescent="0.25">
      <c r="A184" s="56">
        <v>44097</v>
      </c>
      <c r="B184" t="s">
        <v>3314</v>
      </c>
      <c r="C184">
        <v>4512.43</v>
      </c>
      <c r="D184">
        <v>4475</v>
      </c>
      <c r="E184">
        <v>4550</v>
      </c>
    </row>
    <row r="185" spans="1:5" x14ac:dyDescent="0.25">
      <c r="A185" s="56">
        <v>44098</v>
      </c>
      <c r="B185" t="s">
        <v>3314</v>
      </c>
      <c r="C185">
        <v>4505.71</v>
      </c>
      <c r="D185">
        <v>4470</v>
      </c>
      <c r="E185">
        <v>4540</v>
      </c>
    </row>
    <row r="186" spans="1:5" x14ac:dyDescent="0.25">
      <c r="A186" s="56">
        <v>44099</v>
      </c>
      <c r="B186" t="s">
        <v>3314</v>
      </c>
      <c r="C186">
        <v>4512.46</v>
      </c>
      <c r="D186">
        <v>4475</v>
      </c>
      <c r="E186">
        <v>4548</v>
      </c>
    </row>
    <row r="187" spans="1:5" x14ac:dyDescent="0.25">
      <c r="A187" s="56">
        <v>44102</v>
      </c>
      <c r="B187" t="s">
        <v>3314</v>
      </c>
      <c r="C187">
        <v>4509.3599999999997</v>
      </c>
      <c r="D187">
        <v>4470</v>
      </c>
      <c r="E187">
        <v>4552</v>
      </c>
    </row>
    <row r="188" spans="1:5" x14ac:dyDescent="0.25">
      <c r="A188" s="56">
        <v>44103</v>
      </c>
      <c r="B188" t="s">
        <v>3314</v>
      </c>
      <c r="C188">
        <v>4525.13</v>
      </c>
      <c r="D188">
        <v>4490</v>
      </c>
      <c r="E188">
        <v>4565</v>
      </c>
    </row>
    <row r="189" spans="1:5" x14ac:dyDescent="0.25">
      <c r="A189" s="56">
        <v>44104</v>
      </c>
      <c r="B189" t="s">
        <v>3314</v>
      </c>
      <c r="C189">
        <v>4541.59</v>
      </c>
      <c r="D189">
        <v>4505</v>
      </c>
      <c r="E189">
        <v>4590</v>
      </c>
    </row>
    <row r="190" spans="1:5" x14ac:dyDescent="0.25">
      <c r="A190" s="56">
        <v>44105</v>
      </c>
      <c r="B190" t="s">
        <v>3314</v>
      </c>
      <c r="C190">
        <v>4557.03</v>
      </c>
      <c r="D190">
        <v>4520</v>
      </c>
      <c r="E190">
        <v>4590</v>
      </c>
    </row>
    <row r="191" spans="1:5" x14ac:dyDescent="0.25">
      <c r="A191" s="56">
        <v>44106</v>
      </c>
      <c r="B191" t="s">
        <v>3314</v>
      </c>
      <c r="C191">
        <v>4553.75</v>
      </c>
      <c r="D191">
        <v>4515</v>
      </c>
      <c r="E191">
        <v>4590</v>
      </c>
    </row>
    <row r="192" spans="1:5" x14ac:dyDescent="0.25">
      <c r="A192" s="56">
        <v>44109</v>
      </c>
      <c r="B192" t="s">
        <v>3314</v>
      </c>
      <c r="C192">
        <v>4556.04</v>
      </c>
      <c r="D192">
        <v>4520</v>
      </c>
      <c r="E192">
        <v>4590</v>
      </c>
    </row>
    <row r="193" spans="1:5" x14ac:dyDescent="0.25">
      <c r="A193" s="56">
        <v>44110</v>
      </c>
      <c r="B193" t="s">
        <v>3314</v>
      </c>
      <c r="C193">
        <v>4567.1400000000003</v>
      </c>
      <c r="D193">
        <v>4530</v>
      </c>
      <c r="E193">
        <v>4600</v>
      </c>
    </row>
    <row r="194" spans="1:5" x14ac:dyDescent="0.25">
      <c r="A194" s="56">
        <v>44111</v>
      </c>
      <c r="B194" t="s">
        <v>3314</v>
      </c>
      <c r="C194">
        <v>4560.51</v>
      </c>
      <c r="D194">
        <v>4525</v>
      </c>
      <c r="E194">
        <v>4595</v>
      </c>
    </row>
    <row r="195" spans="1:5" x14ac:dyDescent="0.25">
      <c r="A195" s="56">
        <v>44112</v>
      </c>
      <c r="B195" t="s">
        <v>3314</v>
      </c>
      <c r="C195">
        <v>4573.13</v>
      </c>
      <c r="D195">
        <v>4535</v>
      </c>
      <c r="E195">
        <v>4610</v>
      </c>
    </row>
    <row r="196" spans="1:5" x14ac:dyDescent="0.25">
      <c r="A196" s="56">
        <v>44113</v>
      </c>
      <c r="B196" t="s">
        <v>3314</v>
      </c>
      <c r="C196">
        <v>4577.97</v>
      </c>
      <c r="D196">
        <v>4540</v>
      </c>
      <c r="E196">
        <v>4615</v>
      </c>
    </row>
    <row r="197" spans="1:5" x14ac:dyDescent="0.25">
      <c r="A197" s="56">
        <v>44116</v>
      </c>
      <c r="B197" t="s">
        <v>3314</v>
      </c>
      <c r="C197">
        <v>4584.6000000000004</v>
      </c>
      <c r="D197">
        <v>4545</v>
      </c>
      <c r="E197">
        <v>4620</v>
      </c>
    </row>
    <row r="198" spans="1:5" x14ac:dyDescent="0.25">
      <c r="A198" s="56">
        <v>44117</v>
      </c>
      <c r="B198" t="s">
        <v>3314</v>
      </c>
      <c r="C198">
        <v>4591.33</v>
      </c>
      <c r="D198">
        <v>4555</v>
      </c>
      <c r="E198">
        <v>4625</v>
      </c>
    </row>
    <row r="199" spans="1:5" x14ac:dyDescent="0.25">
      <c r="A199" s="56">
        <v>44118</v>
      </c>
      <c r="B199" t="s">
        <v>3314</v>
      </c>
      <c r="C199">
        <v>4582.12</v>
      </c>
      <c r="D199">
        <v>4545</v>
      </c>
      <c r="E199">
        <v>4620</v>
      </c>
    </row>
    <row r="200" spans="1:5" x14ac:dyDescent="0.25">
      <c r="A200" s="56">
        <v>44119</v>
      </c>
      <c r="B200" t="s">
        <v>3314</v>
      </c>
      <c r="C200">
        <v>4581.96</v>
      </c>
      <c r="D200">
        <v>4545</v>
      </c>
      <c r="E200">
        <v>4615</v>
      </c>
    </row>
    <row r="201" spans="1:5" x14ac:dyDescent="0.25">
      <c r="A201" s="56">
        <v>44120</v>
      </c>
      <c r="B201" t="s">
        <v>3314</v>
      </c>
      <c r="C201">
        <v>4584.3100000000004</v>
      </c>
      <c r="D201">
        <v>4545</v>
      </c>
      <c r="E201">
        <v>4620</v>
      </c>
    </row>
    <row r="202" spans="1:5" x14ac:dyDescent="0.25">
      <c r="A202" s="56">
        <v>44123</v>
      </c>
      <c r="B202" t="s">
        <v>3314</v>
      </c>
      <c r="C202">
        <v>4589.42</v>
      </c>
      <c r="D202">
        <v>4550</v>
      </c>
      <c r="E202">
        <v>4625</v>
      </c>
    </row>
    <row r="203" spans="1:5" x14ac:dyDescent="0.25">
      <c r="A203" s="56">
        <v>44124</v>
      </c>
      <c r="B203" t="s">
        <v>3314</v>
      </c>
      <c r="C203">
        <v>4613.5</v>
      </c>
      <c r="D203">
        <v>4578</v>
      </c>
      <c r="E203">
        <v>4660</v>
      </c>
    </row>
    <row r="204" spans="1:5" x14ac:dyDescent="0.25">
      <c r="A204" s="56">
        <v>44125</v>
      </c>
      <c r="B204" t="s">
        <v>3314</v>
      </c>
      <c r="C204">
        <v>4635.45</v>
      </c>
      <c r="D204">
        <v>4619</v>
      </c>
      <c r="E204">
        <v>4645</v>
      </c>
    </row>
    <row r="205" spans="1:5" x14ac:dyDescent="0.25">
      <c r="A205" s="56">
        <v>44126</v>
      </c>
      <c r="B205" t="s">
        <v>3314</v>
      </c>
      <c r="C205">
        <v>4641.08</v>
      </c>
      <c r="D205">
        <v>4610</v>
      </c>
      <c r="E205">
        <v>4667</v>
      </c>
    </row>
    <row r="206" spans="1:5" x14ac:dyDescent="0.25">
      <c r="A206" s="56">
        <v>44127</v>
      </c>
      <c r="B206" t="s">
        <v>3314</v>
      </c>
      <c r="C206">
        <v>4631.07</v>
      </c>
      <c r="D206">
        <v>4605</v>
      </c>
      <c r="E206">
        <v>4662</v>
      </c>
    </row>
    <row r="207" spans="1:5" x14ac:dyDescent="0.25">
      <c r="A207" s="56">
        <v>44130</v>
      </c>
      <c r="B207" t="s">
        <v>3314</v>
      </c>
      <c r="C207">
        <v>4651.1000000000004</v>
      </c>
      <c r="D207">
        <v>4620</v>
      </c>
      <c r="E207">
        <v>4675</v>
      </c>
    </row>
    <row r="208" spans="1:5" x14ac:dyDescent="0.25">
      <c r="A208" s="56">
        <v>44131</v>
      </c>
      <c r="B208" t="s">
        <v>3314</v>
      </c>
      <c r="C208">
        <v>4661.05</v>
      </c>
      <c r="D208">
        <v>4630</v>
      </c>
      <c r="E208">
        <v>4685</v>
      </c>
    </row>
    <row r="209" spans="1:5" x14ac:dyDescent="0.25">
      <c r="A209" s="56">
        <v>44132</v>
      </c>
      <c r="B209" t="s">
        <v>3314</v>
      </c>
      <c r="C209">
        <v>4640.55</v>
      </c>
      <c r="D209">
        <v>4610</v>
      </c>
      <c r="E209">
        <v>4665</v>
      </c>
    </row>
    <row r="210" spans="1:5" x14ac:dyDescent="0.25">
      <c r="A210" s="56">
        <v>44133</v>
      </c>
      <c r="B210" t="s">
        <v>3314</v>
      </c>
      <c r="C210">
        <v>4609.6899999999996</v>
      </c>
      <c r="D210">
        <v>4585</v>
      </c>
      <c r="E210">
        <v>4635</v>
      </c>
    </row>
    <row r="211" spans="1:5" x14ac:dyDescent="0.25">
      <c r="A211" s="56">
        <v>44134</v>
      </c>
      <c r="B211" t="s">
        <v>3314</v>
      </c>
      <c r="C211">
        <v>4545.29</v>
      </c>
      <c r="D211">
        <v>4519</v>
      </c>
      <c r="E211">
        <v>4582</v>
      </c>
    </row>
    <row r="212" spans="1:5" x14ac:dyDescent="0.25">
      <c r="A212" s="56">
        <v>44137</v>
      </c>
      <c r="B212" t="s">
        <v>3314</v>
      </c>
      <c r="C212">
        <v>4542.32</v>
      </c>
      <c r="D212">
        <v>4515</v>
      </c>
      <c r="E212">
        <v>4575</v>
      </c>
    </row>
    <row r="213" spans="1:5" x14ac:dyDescent="0.25">
      <c r="A213" s="56">
        <v>44138</v>
      </c>
      <c r="B213" t="s">
        <v>3314</v>
      </c>
      <c r="C213">
        <v>4553.2299999999996</v>
      </c>
      <c r="D213">
        <v>4525</v>
      </c>
      <c r="E213">
        <v>4590</v>
      </c>
    </row>
    <row r="214" spans="1:5" x14ac:dyDescent="0.25">
      <c r="A214" s="56">
        <v>44139</v>
      </c>
      <c r="B214" t="s">
        <v>3314</v>
      </c>
      <c r="C214">
        <v>4558.78</v>
      </c>
      <c r="D214">
        <v>4520</v>
      </c>
      <c r="E214">
        <v>4580</v>
      </c>
    </row>
    <row r="215" spans="1:5" x14ac:dyDescent="0.25">
      <c r="A215" s="56">
        <v>44140</v>
      </c>
      <c r="B215" t="s">
        <v>3314</v>
      </c>
      <c r="C215">
        <v>4566.01</v>
      </c>
      <c r="D215">
        <v>4535</v>
      </c>
      <c r="E215">
        <v>4585</v>
      </c>
    </row>
    <row r="216" spans="1:5" x14ac:dyDescent="0.25">
      <c r="A216" s="56">
        <v>44141</v>
      </c>
      <c r="B216" t="s">
        <v>3314</v>
      </c>
      <c r="C216">
        <v>4585.68</v>
      </c>
      <c r="D216">
        <v>4560</v>
      </c>
      <c r="E216">
        <v>4610</v>
      </c>
    </row>
    <row r="217" spans="1:5" x14ac:dyDescent="0.25">
      <c r="A217" s="56">
        <v>44144</v>
      </c>
      <c r="B217" t="s">
        <v>3314</v>
      </c>
      <c r="C217">
        <v>4597.4799999999996</v>
      </c>
      <c r="D217">
        <v>4573</v>
      </c>
      <c r="E217">
        <v>4618</v>
      </c>
    </row>
    <row r="218" spans="1:5" x14ac:dyDescent="0.25">
      <c r="A218" s="56">
        <v>44145</v>
      </c>
      <c r="B218" t="s">
        <v>3314</v>
      </c>
      <c r="C218">
        <v>4591.97</v>
      </c>
      <c r="D218">
        <v>4583</v>
      </c>
      <c r="E218">
        <v>4610</v>
      </c>
    </row>
    <row r="219" spans="1:5" x14ac:dyDescent="0.25">
      <c r="A219" s="56">
        <v>44146</v>
      </c>
      <c r="B219" t="s">
        <v>3314</v>
      </c>
      <c r="C219">
        <v>4591.26</v>
      </c>
      <c r="D219">
        <v>4555</v>
      </c>
      <c r="E219">
        <v>4620</v>
      </c>
    </row>
    <row r="220" spans="1:5" x14ac:dyDescent="0.25">
      <c r="A220" s="56">
        <v>44147</v>
      </c>
      <c r="B220" t="s">
        <v>3314</v>
      </c>
      <c r="C220">
        <v>4582.43</v>
      </c>
      <c r="D220">
        <v>4550</v>
      </c>
      <c r="E220">
        <v>4610</v>
      </c>
    </row>
    <row r="221" spans="1:5" x14ac:dyDescent="0.25">
      <c r="A221" s="56">
        <v>44148</v>
      </c>
      <c r="B221" t="s">
        <v>3314</v>
      </c>
      <c r="C221">
        <v>4603.3900000000003</v>
      </c>
      <c r="D221">
        <v>4570</v>
      </c>
      <c r="E221">
        <v>4665</v>
      </c>
    </row>
    <row r="222" spans="1:5" x14ac:dyDescent="0.25">
      <c r="A222" s="56">
        <v>44151</v>
      </c>
      <c r="B222" t="s">
        <v>3314</v>
      </c>
      <c r="C222">
        <v>4623.2</v>
      </c>
      <c r="D222">
        <v>4590</v>
      </c>
      <c r="E222">
        <v>4655</v>
      </c>
    </row>
    <row r="223" spans="1:5" x14ac:dyDescent="0.25">
      <c r="A223" s="56">
        <v>44152</v>
      </c>
      <c r="B223" t="s">
        <v>3314</v>
      </c>
      <c r="C223">
        <v>4586.08</v>
      </c>
      <c r="D223">
        <v>4555</v>
      </c>
      <c r="E223">
        <v>4625</v>
      </c>
    </row>
    <row r="224" spans="1:5" x14ac:dyDescent="0.25">
      <c r="A224" s="56">
        <v>44153</v>
      </c>
      <c r="B224" t="s">
        <v>3314</v>
      </c>
      <c r="C224">
        <v>4551.04</v>
      </c>
      <c r="D224">
        <v>4520</v>
      </c>
      <c r="E224">
        <v>4580</v>
      </c>
    </row>
    <row r="225" spans="1:5" x14ac:dyDescent="0.25">
      <c r="A225" s="56">
        <v>44154</v>
      </c>
      <c r="B225" t="s">
        <v>3314</v>
      </c>
      <c r="C225">
        <v>4545.16</v>
      </c>
      <c r="D225">
        <v>4515</v>
      </c>
      <c r="E225">
        <v>4575</v>
      </c>
    </row>
    <row r="226" spans="1:5" x14ac:dyDescent="0.25">
      <c r="A226" s="56">
        <v>44155</v>
      </c>
      <c r="B226" t="s">
        <v>3314</v>
      </c>
      <c r="C226">
        <v>4554.84</v>
      </c>
      <c r="D226">
        <v>4520</v>
      </c>
      <c r="E226">
        <v>4588</v>
      </c>
    </row>
    <row r="227" spans="1:5" x14ac:dyDescent="0.25">
      <c r="A227" s="56">
        <v>44158</v>
      </c>
      <c r="B227" t="s">
        <v>3314</v>
      </c>
      <c r="C227">
        <v>4559.67</v>
      </c>
      <c r="D227">
        <v>4525</v>
      </c>
      <c r="E227">
        <v>4595</v>
      </c>
    </row>
    <row r="228" spans="1:5" x14ac:dyDescent="0.25">
      <c r="A228" s="56">
        <v>44159</v>
      </c>
      <c r="B228" t="s">
        <v>3314</v>
      </c>
      <c r="C228">
        <v>4563.05</v>
      </c>
      <c r="D228">
        <v>4525</v>
      </c>
      <c r="E228">
        <v>4595</v>
      </c>
    </row>
    <row r="229" spans="1:5" x14ac:dyDescent="0.25">
      <c r="A229" s="56">
        <v>44160</v>
      </c>
      <c r="B229" t="s">
        <v>3314</v>
      </c>
      <c r="C229">
        <v>4545.7700000000004</v>
      </c>
      <c r="D229">
        <v>4512</v>
      </c>
      <c r="E229">
        <v>4580</v>
      </c>
    </row>
    <row r="230" spans="1:5" x14ac:dyDescent="0.25">
      <c r="A230" s="56">
        <v>44161</v>
      </c>
      <c r="B230" t="s">
        <v>3314</v>
      </c>
      <c r="C230">
        <v>4551.43</v>
      </c>
      <c r="D230">
        <v>4515</v>
      </c>
      <c r="E230">
        <v>4585</v>
      </c>
    </row>
    <row r="231" spans="1:5" x14ac:dyDescent="0.25">
      <c r="A231" s="56">
        <v>44162</v>
      </c>
      <c r="B231" t="s">
        <v>3314</v>
      </c>
      <c r="C231">
        <v>4502.59</v>
      </c>
      <c r="D231">
        <v>4470</v>
      </c>
      <c r="E231">
        <v>4540</v>
      </c>
    </row>
    <row r="232" spans="1:5" x14ac:dyDescent="0.25">
      <c r="A232" s="56">
        <v>44165</v>
      </c>
      <c r="B232" t="s">
        <v>3314</v>
      </c>
      <c r="C232">
        <v>4511.92</v>
      </c>
      <c r="D232">
        <v>4480</v>
      </c>
      <c r="E232">
        <v>4545</v>
      </c>
    </row>
    <row r="233" spans="1:5" x14ac:dyDescent="0.25">
      <c r="A233" s="56">
        <v>44166</v>
      </c>
      <c r="B233" t="s">
        <v>3314</v>
      </c>
      <c r="C233">
        <v>4472.16</v>
      </c>
      <c r="D233">
        <v>4440</v>
      </c>
      <c r="E233">
        <v>4507</v>
      </c>
    </row>
    <row r="234" spans="1:5" x14ac:dyDescent="0.25">
      <c r="A234" s="56">
        <v>44167</v>
      </c>
      <c r="B234" t="s">
        <v>3314</v>
      </c>
      <c r="C234">
        <v>4486.66</v>
      </c>
      <c r="D234">
        <v>4453</v>
      </c>
      <c r="E234">
        <v>4522</v>
      </c>
    </row>
    <row r="235" spans="1:5" x14ac:dyDescent="0.25">
      <c r="A235" s="56">
        <v>44168</v>
      </c>
      <c r="B235" t="s">
        <v>3314</v>
      </c>
      <c r="C235">
        <v>4505.17</v>
      </c>
      <c r="D235">
        <v>4470</v>
      </c>
      <c r="E235">
        <v>4560</v>
      </c>
    </row>
    <row r="236" spans="1:5" x14ac:dyDescent="0.25">
      <c r="A236" s="56">
        <v>44169</v>
      </c>
      <c r="B236" t="s">
        <v>3314</v>
      </c>
      <c r="C236">
        <v>4516.37</v>
      </c>
      <c r="D236">
        <v>4476</v>
      </c>
      <c r="E236">
        <v>4556</v>
      </c>
    </row>
    <row r="237" spans="1:5" x14ac:dyDescent="0.25">
      <c r="A237" s="56">
        <v>44172</v>
      </c>
      <c r="B237" t="s">
        <v>3314</v>
      </c>
      <c r="C237">
        <v>4520.4799999999996</v>
      </c>
      <c r="D237">
        <v>4480</v>
      </c>
      <c r="E237">
        <v>4586</v>
      </c>
    </row>
    <row r="238" spans="1:5" x14ac:dyDescent="0.25">
      <c r="A238" s="56">
        <v>44173</v>
      </c>
      <c r="B238" t="s">
        <v>3314</v>
      </c>
      <c r="C238">
        <v>4528.67</v>
      </c>
      <c r="D238">
        <v>4490</v>
      </c>
      <c r="E238">
        <v>4585</v>
      </c>
    </row>
    <row r="239" spans="1:5" x14ac:dyDescent="0.25">
      <c r="A239" s="56">
        <v>44174</v>
      </c>
      <c r="B239" t="s">
        <v>3314</v>
      </c>
      <c r="C239">
        <v>4534.8500000000004</v>
      </c>
      <c r="D239">
        <v>4500</v>
      </c>
      <c r="E239">
        <v>4570</v>
      </c>
    </row>
    <row r="240" spans="1:5" x14ac:dyDescent="0.25">
      <c r="A240" s="56">
        <v>44175</v>
      </c>
      <c r="B240" t="s">
        <v>3314</v>
      </c>
      <c r="C240">
        <v>4481</v>
      </c>
      <c r="D240">
        <v>4442</v>
      </c>
      <c r="E240">
        <v>4520</v>
      </c>
    </row>
    <row r="241" spans="1:5" x14ac:dyDescent="0.25">
      <c r="A241" s="56">
        <v>44176</v>
      </c>
      <c r="B241" t="s">
        <v>3314</v>
      </c>
      <c r="C241">
        <v>4507.8</v>
      </c>
      <c r="D241">
        <v>4465</v>
      </c>
      <c r="E241">
        <v>4602</v>
      </c>
    </row>
    <row r="242" spans="1:5" x14ac:dyDescent="0.25">
      <c r="A242" s="56">
        <v>44179</v>
      </c>
      <c r="B242" t="s">
        <v>3314</v>
      </c>
      <c r="C242">
        <v>4519.55</v>
      </c>
      <c r="D242">
        <v>4483</v>
      </c>
      <c r="E242">
        <v>4560</v>
      </c>
    </row>
    <row r="243" spans="1:5" x14ac:dyDescent="0.25">
      <c r="A243" s="56">
        <v>44180</v>
      </c>
      <c r="B243" t="s">
        <v>3314</v>
      </c>
      <c r="C243">
        <v>4518.87</v>
      </c>
      <c r="D243">
        <v>4480</v>
      </c>
      <c r="E243">
        <v>4555</v>
      </c>
    </row>
    <row r="244" spans="1:5" x14ac:dyDescent="0.25">
      <c r="A244" s="56">
        <v>44181</v>
      </c>
      <c r="B244" t="s">
        <v>3314</v>
      </c>
      <c r="C244">
        <v>4522.16</v>
      </c>
      <c r="D244">
        <v>4485</v>
      </c>
      <c r="E244">
        <v>4560</v>
      </c>
    </row>
    <row r="245" spans="1:5" x14ac:dyDescent="0.25">
      <c r="A245" s="56">
        <v>44182</v>
      </c>
      <c r="B245" t="s">
        <v>3314</v>
      </c>
      <c r="C245">
        <v>4550.1400000000003</v>
      </c>
      <c r="D245">
        <v>4512</v>
      </c>
      <c r="E245">
        <v>4590</v>
      </c>
    </row>
    <row r="246" spans="1:5" x14ac:dyDescent="0.25">
      <c r="A246" s="56">
        <v>44183</v>
      </c>
      <c r="B246" t="s">
        <v>3314</v>
      </c>
      <c r="C246">
        <v>4582.67</v>
      </c>
      <c r="D246">
        <v>4545</v>
      </c>
      <c r="E246">
        <v>4653</v>
      </c>
    </row>
    <row r="247" spans="1:5" x14ac:dyDescent="0.25">
      <c r="A247" s="56">
        <v>44186</v>
      </c>
      <c r="B247" t="s">
        <v>3314</v>
      </c>
      <c r="C247">
        <v>4586.0200000000004</v>
      </c>
      <c r="D247">
        <v>4550</v>
      </c>
      <c r="E247">
        <v>4625</v>
      </c>
    </row>
    <row r="248" spans="1:5" x14ac:dyDescent="0.25">
      <c r="A248" s="56">
        <v>44187</v>
      </c>
      <c r="B248" t="s">
        <v>3314</v>
      </c>
      <c r="C248">
        <v>4602.96</v>
      </c>
      <c r="D248">
        <v>4565</v>
      </c>
      <c r="E248">
        <v>4643</v>
      </c>
    </row>
    <row r="249" spans="1:5" x14ac:dyDescent="0.25">
      <c r="A249" s="56">
        <v>44188</v>
      </c>
      <c r="B249" t="s">
        <v>3314</v>
      </c>
      <c r="C249">
        <v>4640.08</v>
      </c>
      <c r="D249">
        <v>4602</v>
      </c>
      <c r="E249">
        <v>4680</v>
      </c>
    </row>
    <row r="250" spans="1:5" x14ac:dyDescent="0.25">
      <c r="A250" s="56">
        <v>44193</v>
      </c>
      <c r="B250" t="s">
        <v>3314</v>
      </c>
      <c r="C250">
        <v>4656.59</v>
      </c>
      <c r="D250">
        <v>4620</v>
      </c>
      <c r="E250">
        <v>4690</v>
      </c>
    </row>
    <row r="251" spans="1:5" x14ac:dyDescent="0.25">
      <c r="A251" s="56">
        <v>44194</v>
      </c>
      <c r="B251" t="s">
        <v>3314</v>
      </c>
      <c r="C251">
        <v>4680.97</v>
      </c>
      <c r="D251">
        <v>4640</v>
      </c>
      <c r="E251">
        <v>4715</v>
      </c>
    </row>
    <row r="252" spans="1:5" x14ac:dyDescent="0.25">
      <c r="A252" s="56">
        <v>44195</v>
      </c>
      <c r="B252" t="s">
        <v>3314</v>
      </c>
      <c r="C252">
        <v>4686.9799999999996</v>
      </c>
      <c r="D252">
        <v>4650</v>
      </c>
      <c r="E252">
        <v>4722</v>
      </c>
    </row>
    <row r="253" spans="1:5" x14ac:dyDescent="0.25">
      <c r="C253">
        <f>AVERAGE(C2:C252)</f>
        <v>4316.0341035856582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2:AX324"/>
  <sheetViews>
    <sheetView zoomScale="85" zoomScaleNormal="85" workbookViewId="0">
      <pane ySplit="4" topLeftCell="A5" activePane="bottomLeft" state="frozen"/>
      <selection pane="bottomLeft" activeCell="AO5" sqref="AO5"/>
    </sheetView>
  </sheetViews>
  <sheetFormatPr baseColWidth="10" defaultColWidth="11.42578125" defaultRowHeight="14.25" outlineLevelCol="1" x14ac:dyDescent="0.25"/>
  <cols>
    <col min="1" max="1" width="2" customWidth="1"/>
    <col min="2" max="2" width="4" customWidth="1"/>
    <col min="3" max="3" width="10" customWidth="1"/>
    <col min="4" max="4" width="7.140625" style="61" customWidth="1"/>
    <col min="5" max="5" width="36" customWidth="1"/>
    <col min="6" max="7" width="17.5703125" hidden="1" customWidth="1" outlineLevel="1"/>
    <col min="8" max="8" width="17.42578125" hidden="1" customWidth="1" outlineLevel="1"/>
    <col min="9" max="9" width="17.5703125" hidden="1" customWidth="1" outlineLevel="1"/>
    <col min="10" max="10" width="18.42578125" hidden="1" customWidth="1" outlineLevel="1"/>
    <col min="11" max="11" width="16.5703125" hidden="1" customWidth="1" outlineLevel="1"/>
    <col min="12" max="12" width="18.5703125" style="12" hidden="1" customWidth="1" outlineLevel="1"/>
    <col min="13" max="13" width="16.5703125" hidden="1" customWidth="1" outlineLevel="1"/>
    <col min="14" max="14" width="17.5703125" hidden="1" customWidth="1" outlineLevel="1"/>
    <col min="15" max="15" width="16.5703125" hidden="1" customWidth="1" outlineLevel="1"/>
    <col min="16" max="16" width="14.85546875" hidden="1" customWidth="1" outlineLevel="1"/>
    <col min="17" max="17" width="16.5703125" hidden="1" customWidth="1" outlineLevel="1"/>
    <col min="18" max="18" width="17.85546875" style="179" hidden="1" customWidth="1" outlineLevel="1"/>
    <col min="19" max="19" width="17.5703125" style="179" hidden="1" customWidth="1" outlineLevel="1"/>
    <col min="20" max="22" width="16.5703125" hidden="1" customWidth="1" outlineLevel="1"/>
    <col min="23" max="23" width="17.5703125" hidden="1" customWidth="1" outlineLevel="1"/>
    <col min="24" max="26" width="16.5703125" hidden="1" customWidth="1" outlineLevel="1"/>
    <col min="27" max="27" width="17.42578125" hidden="1" customWidth="1" outlineLevel="1"/>
    <col min="28" max="28" width="16.5703125" style="12" hidden="1" customWidth="1" outlineLevel="1"/>
    <col min="29" max="29" width="14.85546875" hidden="1" customWidth="1" outlineLevel="1"/>
    <col min="30" max="30" width="16.5703125" hidden="1" customWidth="1" outlineLevel="1"/>
    <col min="31" max="31" width="12.85546875" hidden="1" customWidth="1" outlineLevel="1"/>
    <col min="32" max="32" width="16.5703125" hidden="1" customWidth="1" outlineLevel="1"/>
    <col min="33" max="33" width="16.85546875" hidden="1" customWidth="1" outlineLevel="1"/>
    <col min="34" max="42" width="16.5703125" hidden="1" customWidth="1" outlineLevel="1"/>
    <col min="43" max="44" width="18.5703125" hidden="1" customWidth="1" outlineLevel="1"/>
    <col min="45" max="45" width="20.7109375" hidden="1" customWidth="1" outlineLevel="1"/>
    <col min="46" max="46" width="18.5703125" customWidth="1"/>
    <col min="47" max="47" width="25.140625" customWidth="1"/>
    <col min="50" max="50" width="13.85546875" customWidth="1"/>
  </cols>
  <sheetData>
    <row r="2" spans="1:50" x14ac:dyDescent="0.25">
      <c r="B2" t="s">
        <v>3199</v>
      </c>
      <c r="E2" s="104">
        <f>SUM(F4:AS4)</f>
        <v>19572102974.974247</v>
      </c>
      <c r="F2" t="s">
        <v>5</v>
      </c>
      <c r="G2" t="s">
        <v>1</v>
      </c>
      <c r="H2" t="s">
        <v>17</v>
      </c>
      <c r="I2" t="s">
        <v>9</v>
      </c>
      <c r="J2" t="s">
        <v>13</v>
      </c>
      <c r="K2" t="s">
        <v>21</v>
      </c>
      <c r="L2" s="12" t="s">
        <v>25</v>
      </c>
      <c r="M2" s="12" t="s">
        <v>29</v>
      </c>
      <c r="N2" s="12" t="s">
        <v>33</v>
      </c>
      <c r="O2" s="12" t="s">
        <v>37</v>
      </c>
      <c r="P2" s="12" t="s">
        <v>2</v>
      </c>
      <c r="Q2" s="12" t="s">
        <v>6</v>
      </c>
      <c r="R2" s="163" t="s">
        <v>145</v>
      </c>
      <c r="S2" s="163" t="s">
        <v>148</v>
      </c>
      <c r="T2" s="12" t="s">
        <v>149</v>
      </c>
      <c r="U2" s="12" t="s">
        <v>22</v>
      </c>
      <c r="V2" s="12" t="s">
        <v>12</v>
      </c>
      <c r="W2" s="12" t="s">
        <v>26</v>
      </c>
      <c r="X2" s="12" t="s">
        <v>30</v>
      </c>
      <c r="Y2" s="12" t="s">
        <v>34</v>
      </c>
      <c r="Z2" s="12" t="s">
        <v>38</v>
      </c>
      <c r="AA2" s="12" t="s">
        <v>3</v>
      </c>
      <c r="AB2" s="12" t="s">
        <v>7</v>
      </c>
      <c r="AC2" s="12" t="s">
        <v>11</v>
      </c>
      <c r="AD2" s="12" t="s">
        <v>15</v>
      </c>
      <c r="AE2" s="12" t="s">
        <v>23</v>
      </c>
      <c r="AF2" s="12" t="s">
        <v>19</v>
      </c>
      <c r="AG2" s="12" t="s">
        <v>27</v>
      </c>
      <c r="AH2" s="12" t="s">
        <v>31</v>
      </c>
      <c r="AI2" s="12" t="s">
        <v>3315</v>
      </c>
      <c r="AJ2" s="12" t="s">
        <v>3316</v>
      </c>
      <c r="AK2" s="12" t="s">
        <v>16</v>
      </c>
      <c r="AL2" s="12" t="s">
        <v>4</v>
      </c>
      <c r="AM2" s="12" t="s">
        <v>20</v>
      </c>
      <c r="AN2" s="12" t="s">
        <v>8</v>
      </c>
      <c r="AO2" s="12" t="s">
        <v>24</v>
      </c>
      <c r="AP2" s="12" t="s">
        <v>32</v>
      </c>
      <c r="AQ2" s="12" t="s">
        <v>28</v>
      </c>
      <c r="AR2" s="12" t="s">
        <v>41</v>
      </c>
      <c r="AS2" s="12" t="s">
        <v>36</v>
      </c>
      <c r="AT2" s="180" t="s">
        <v>3317</v>
      </c>
      <c r="AU2" s="17" t="s">
        <v>3318</v>
      </c>
      <c r="AW2" s="181">
        <v>4541.59</v>
      </c>
      <c r="AX2" s="12"/>
    </row>
    <row r="3" spans="1:50" x14ac:dyDescent="0.25">
      <c r="F3">
        <v>2020</v>
      </c>
      <c r="G3">
        <v>2020</v>
      </c>
      <c r="H3">
        <v>2020</v>
      </c>
      <c r="I3">
        <v>2020</v>
      </c>
      <c r="J3">
        <v>2020</v>
      </c>
      <c r="K3">
        <v>2020</v>
      </c>
      <c r="L3" s="12">
        <v>2020</v>
      </c>
      <c r="M3" s="12">
        <v>2020</v>
      </c>
      <c r="N3" s="12">
        <v>2020</v>
      </c>
      <c r="O3" s="12">
        <v>2020</v>
      </c>
      <c r="P3" s="12">
        <v>2020</v>
      </c>
      <c r="Q3" s="12">
        <v>2020</v>
      </c>
      <c r="AU3" s="71" t="s">
        <v>3319</v>
      </c>
      <c r="AW3" s="72">
        <f>'Cours moyen 2020'!C253</f>
        <v>4316.0341035856582</v>
      </c>
      <c r="AX3" s="12">
        <f>E2/AW3</f>
        <v>4534742.4291004119</v>
      </c>
    </row>
    <row r="4" spans="1:50" x14ac:dyDescent="0.25">
      <c r="A4" s="17"/>
      <c r="B4" s="17"/>
      <c r="C4" s="17" t="s">
        <v>2065</v>
      </c>
      <c r="D4" s="182"/>
      <c r="E4" s="17"/>
      <c r="F4" s="101">
        <f t="shared" ref="F4:AU4" si="0">+SUBTOTAL(9,F5:F324)</f>
        <v>3.2205134630203247E-6</v>
      </c>
      <c r="G4" s="101">
        <f t="shared" si="0"/>
        <v>6351571.4500000002</v>
      </c>
      <c r="H4" s="101">
        <f t="shared" si="0"/>
        <v>2.1127425134181976E-3</v>
      </c>
      <c r="I4" s="101">
        <f t="shared" si="0"/>
        <v>-5.4836273193359375E-6</v>
      </c>
      <c r="J4" s="101">
        <f t="shared" si="0"/>
        <v>585186888.7000041</v>
      </c>
      <c r="K4" s="101">
        <f t="shared" si="0"/>
        <v>3421236409.079998</v>
      </c>
      <c r="L4" s="101">
        <f t="shared" si="0"/>
        <v>6378172053.109973</v>
      </c>
      <c r="M4" s="101">
        <f t="shared" si="0"/>
        <v>1.2970995157957077E-6</v>
      </c>
      <c r="N4" s="101">
        <f t="shared" si="0"/>
        <v>-1.301988959312439E-6</v>
      </c>
      <c r="O4" s="101">
        <f t="shared" si="0"/>
        <v>-1.0935582395177335E-7</v>
      </c>
      <c r="P4" s="101">
        <f t="shared" si="0"/>
        <v>-2.6077032089233398E-7</v>
      </c>
      <c r="Q4" s="101">
        <f t="shared" si="0"/>
        <v>1.2665987014770508E-7</v>
      </c>
      <c r="R4" s="101">
        <f t="shared" si="0"/>
        <v>5612568165.8470688</v>
      </c>
      <c r="S4" s="101">
        <f t="shared" si="0"/>
        <v>-8057592879.2148914</v>
      </c>
      <c r="T4" s="101">
        <f t="shared" si="0"/>
        <v>1692693954.0400028</v>
      </c>
      <c r="U4" s="101">
        <f t="shared" si="0"/>
        <v>2.3376196622848511E-7</v>
      </c>
      <c r="V4" s="101">
        <f t="shared" si="0"/>
        <v>-301124472.06000006</v>
      </c>
      <c r="W4" s="101">
        <f t="shared" si="0"/>
        <v>3.814697265625E-6</v>
      </c>
      <c r="X4" s="101">
        <f t="shared" si="0"/>
        <v>192108872.39999992</v>
      </c>
      <c r="Y4" s="101">
        <f t="shared" si="0"/>
        <v>6.7055225372314453E-8</v>
      </c>
      <c r="Z4" s="101">
        <f t="shared" si="0"/>
        <v>5.5879354476928711E-9</v>
      </c>
      <c r="AA4" s="101">
        <f t="shared" si="0"/>
        <v>8.4750354290008545E-7</v>
      </c>
      <c r="AB4" s="101">
        <f t="shared" si="0"/>
        <v>-2.9802322387695313E-8</v>
      </c>
      <c r="AC4" s="101">
        <f t="shared" si="0"/>
        <v>2.3562461137771606E-7</v>
      </c>
      <c r="AD4" s="101">
        <f t="shared" si="0"/>
        <v>3.5762786865234375E-7</v>
      </c>
      <c r="AE4" s="101">
        <f t="shared" si="0"/>
        <v>1361246.42</v>
      </c>
      <c r="AF4" s="101">
        <f t="shared" si="0"/>
        <v>6.6571374190971255E-8</v>
      </c>
      <c r="AG4" s="101">
        <f t="shared" si="0"/>
        <v>0</v>
      </c>
      <c r="AH4" s="101">
        <f t="shared" si="0"/>
        <v>988571974.73000014</v>
      </c>
      <c r="AI4" s="101">
        <f t="shared" si="0"/>
        <v>2.6705674827098846E-7</v>
      </c>
      <c r="AJ4" s="101">
        <f t="shared" si="0"/>
        <v>38460190.350000359</v>
      </c>
      <c r="AK4" s="101">
        <f t="shared" si="0"/>
        <v>3.9999995438847691E-2</v>
      </c>
      <c r="AL4" s="101">
        <f t="shared" si="0"/>
        <v>-8.9406967163085938E-8</v>
      </c>
      <c r="AM4" s="101">
        <f t="shared" si="0"/>
        <v>8.5681676864624023E-8</v>
      </c>
      <c r="AN4" s="101">
        <f t="shared" si="0"/>
        <v>-52833849.780000001</v>
      </c>
      <c r="AO4" s="101">
        <f t="shared" si="0"/>
        <v>3630600605.7099938</v>
      </c>
      <c r="AP4" s="101">
        <f t="shared" si="0"/>
        <v>5464568626.8399982</v>
      </c>
      <c r="AQ4" s="183">
        <f t="shared" si="0"/>
        <v>-1.2211501598358154E-5</v>
      </c>
      <c r="AR4" s="183">
        <f t="shared" si="0"/>
        <v>-28226382.690000571</v>
      </c>
      <c r="AS4" s="183">
        <f t="shared" si="0"/>
        <v>-5.0544622354209423E-7</v>
      </c>
      <c r="AT4" s="183">
        <f t="shared" si="0"/>
        <v>19572102974.974194</v>
      </c>
      <c r="AU4" s="183">
        <f t="shared" si="0"/>
        <v>4606087.8872572426</v>
      </c>
    </row>
    <row r="5" spans="1:50" x14ac:dyDescent="0.25">
      <c r="A5" s="11" t="str">
        <f t="shared" ref="A5:A68" si="1">+LEFT(B5)</f>
        <v>1</v>
      </c>
      <c r="B5" s="11" t="str">
        <f t="shared" ref="B5:B68" si="2">+LEFT(C5,3)</f>
        <v>101</v>
      </c>
      <c r="C5" s="23">
        <v>10100000</v>
      </c>
      <c r="D5" s="22" t="s">
        <v>3201</v>
      </c>
      <c r="E5" s="24" t="s">
        <v>43</v>
      </c>
      <c r="F5" s="12">
        <f>+SUMIF(AGRIFARM!H:H,C5,AGRIFARM!L:L)</f>
        <v>-3540000000</v>
      </c>
      <c r="G5" s="12">
        <f>+SUMIF(AGRICORP!I:I,C5,AGRICORP!E:E)</f>
        <v>-2000000</v>
      </c>
      <c r="H5" s="12">
        <f>+SUMIF(SMTP!D:D,'ALL 2020'!C5,SMTP!G:G)</f>
        <v>-7050000000</v>
      </c>
      <c r="I5" s="12">
        <f>+SUMIF(AGRIVET!G:G,C5,AGRIVET!E:E)</f>
        <v>-4000000000</v>
      </c>
      <c r="J5" s="12">
        <f>+SUMIF(AGRIVAL!G:G,'ALL 2020'!C5,AGRIVAL!E:E)</f>
        <v>-3980000000</v>
      </c>
      <c r="K5" s="12">
        <f>+SUMIF(AGRIKOBA!G:G,'ALL 2020'!C5,AGRIKOBA!E:E)</f>
        <v>-100000000</v>
      </c>
      <c r="L5" s="12">
        <f>+SUMIF(LMOI!F:F,'ALL 2020'!C5,LMOI!D:D)</f>
        <v>-2500000000</v>
      </c>
      <c r="M5" s="12">
        <f>+SUMIF(TARTINE!G:G,'ALL 2020'!C5,TARTINE!E:E)</f>
        <v>-10000000</v>
      </c>
      <c r="N5" s="12">
        <f>+SUMIF(IDF!F:F,'ALL 2020'!C5,IDF!D:D)</f>
        <v>-4520000000</v>
      </c>
      <c r="O5" s="12">
        <f>+SUMIF(RYA!G:G,C5,RYA!E:E)</f>
        <v>-1100000000</v>
      </c>
      <c r="P5" s="12">
        <f>+SUMIF('SCI NOAH'!G:G,'ALL 2020'!C5,'SCI NOAH'!E:E)</f>
        <v>-2000000</v>
      </c>
      <c r="Q5" s="12">
        <f>+SUMIF(SIM!F:F,'ALL 2020'!C5,SIM!D:D)</f>
        <v>-2000000</v>
      </c>
      <c r="R5" s="163">
        <f>+SUMIF('First Energy'!A:A,'ALL 2020'!C5,'First Energy'!D:D)</f>
        <v>-2000000</v>
      </c>
      <c r="S5" s="163">
        <f>+SUMIF('ID Motors'!G:G,C5,'ID Motors'!E:E)</f>
        <v>-2000000</v>
      </c>
      <c r="T5" s="12">
        <f>+SUMIF('ID RENTAL'!G:G,'ALL 2020'!C5,'ID RENTAL'!E:E)</f>
        <v>-2000000</v>
      </c>
      <c r="U5" s="12">
        <f>+SUMIF('MCM '!G:G,'ALL 2020'!C5,'MCM '!E:E)</f>
        <v>-1500000000</v>
      </c>
      <c r="V5" s="12">
        <f>SUMIF(AGRIMOTORS!G:G,C5,AGRIMOTORS!E:E)</f>
        <v>-2000000</v>
      </c>
      <c r="W5" s="12">
        <f>+SUMIF(BOVIMA!F:F,'ALL 2020'!C5,BOVIMA!D:D)</f>
        <v>-2440000000</v>
      </c>
      <c r="X5" s="12">
        <f>+SUMIF(AGRIFEED!F:F,'ALL 2020'!C5,AGRIFEED!D:D)</f>
        <v>-143000000</v>
      </c>
      <c r="Y5" s="12">
        <f>SUMIF(AMIP!F:F,'ALL 2020'!C5,AMIP!D:D)</f>
        <v>-2000000</v>
      </c>
      <c r="Z5" s="12">
        <f>+SUMIF(ISF!G:G,'ALL 2020'!C5,ISF!E:E)</f>
        <v>-1000000</v>
      </c>
      <c r="AA5" s="124">
        <f>+SUMIF(DISCOI!G:G,'ALL 2020'!C5,DISCOI!E:E)</f>
        <v>-1130000000</v>
      </c>
      <c r="AB5" s="12">
        <f>+SUMIF(MABEL!F:F,'ALL 2020'!C5,MABEL!D:D)</f>
        <v>-10000000</v>
      </c>
      <c r="AC5" s="12">
        <f>+SUMIF(NMP!F:F,'ALL 2020'!C5,NMP!D:D)</f>
        <v>-2000000</v>
      </c>
      <c r="AD5" s="12">
        <f>SUMIF('AMCHO '!F:F,'ALL 2020'!C5,'AMCHO '!D:D)</f>
        <v>-2000000</v>
      </c>
      <c r="AE5" s="12">
        <f>+SUMIF(CONFORTIS!G:G,'ALL 2020'!C5,CONFORTIS!E:E)</f>
        <v>-2000000</v>
      </c>
      <c r="AF5" s="12">
        <f>+SUMIF('IRS IMMO'!G:G,'ALL 2020'!C5,'IRS IMMO'!E:E)</f>
        <v>-2000000</v>
      </c>
      <c r="AG5" s="12">
        <f>+SUMIF(AGRIVETAM!F:F,'ALL 2020'!C5,AGRIVETAM!D:D)</f>
        <v>-2000000</v>
      </c>
      <c r="AH5" s="12">
        <f>+SUMIF(EUROPAINTS!F:F,'ALL 2020'!C5,EUROPAINTS!D:D)</f>
        <v>-550000000</v>
      </c>
      <c r="AI5" s="12">
        <f>+SUMIF('VET ABE'!F:F,'ALL 2020'!C5,'VET ABE'!E:E)</f>
        <v>-2000000</v>
      </c>
      <c r="AJ5" s="12">
        <f>SUMIF('VET FIA'!F:F,'ALL 2020'!C5,'VET FIA'!E:E)</f>
        <v>-2000000</v>
      </c>
      <c r="AK5" s="12">
        <f>+SUMIF('CSS SAKAY'!F:F,'ALL 2020'!C5,'CSS SAKAY'!D:D)</f>
        <v>-2000000</v>
      </c>
      <c r="AL5" s="12">
        <f>+SUMIF(AGRIMA!F:F,'ALL 2020'!C5,AGRIMA!D:D)</f>
        <v>-10000000</v>
      </c>
      <c r="AM5" s="12">
        <f>SUMIF('United Malagasy'!F:F,'ALL 2020'!C5,'United Malagasy'!D:D)</f>
        <v>-10000000</v>
      </c>
      <c r="AN5" s="12">
        <f>+SUMIF(NUTRIFOOD!E:E,'ALL 2020'!C5,NUTRIFOOD!D:D)</f>
        <v>-100000000</v>
      </c>
      <c r="AO5" s="12">
        <f>+SUMIF(FERRIS!H:H,'ALL 2020'!C5,FERRIS!F:F)</f>
        <v>-1500000000</v>
      </c>
      <c r="AP5" s="12">
        <f>+SUMIF(SEM!F:F,'ALL 2020'!C5,SEM!D:D)</f>
        <v>-600000000</v>
      </c>
      <c r="AQ5" s="12">
        <f>+SUMIF(Madatrade!F:F,'ALL 2020'!C5,Madatrade!D:D)</f>
        <v>-10000000</v>
      </c>
      <c r="AR5" s="12">
        <f>+SUMIF('FLY TECH'!F:F,'ALL 2020'!C5,'FLY TECH'!E:E)</f>
        <v>-2000000</v>
      </c>
      <c r="AS5" s="12">
        <f>+SUMIF('FIRST INVESTISSEMENT'!G:G,'ALL 2020'!C5,'FIRST INVESTISSEMENT'!E:E)</f>
        <v>-10000000</v>
      </c>
      <c r="AT5" s="164">
        <f t="shared" ref="AT5:AT68" si="3">+SUM(F5:AS5)</f>
        <v>-34848000000</v>
      </c>
      <c r="AU5" s="165">
        <f t="shared" ref="AU5:AU68" si="4">+AT5/$AW$2</f>
        <v>-7673083.6557240961</v>
      </c>
    </row>
    <row r="6" spans="1:50" x14ac:dyDescent="0.25">
      <c r="A6" s="11" t="str">
        <f t="shared" si="1"/>
        <v>1</v>
      </c>
      <c r="B6" s="11" t="str">
        <f t="shared" si="2"/>
        <v>105</v>
      </c>
      <c r="C6" s="22">
        <v>10500000</v>
      </c>
      <c r="D6" s="184" t="s">
        <v>3202</v>
      </c>
      <c r="E6" s="11" t="s">
        <v>1484</v>
      </c>
      <c r="F6" s="12">
        <f>+SUMIF(AGRIFARM!H:H,C6,AGRIFARM!L:L)</f>
        <v>0</v>
      </c>
      <c r="G6" s="12">
        <f>+SUMIF(AGRICORP!I:I,C6,AGRICORP!E:E)</f>
        <v>0</v>
      </c>
      <c r="H6" s="12">
        <f>+SUMIF(SMTP!D:D,'ALL 2020'!C6,SMTP!G:G)</f>
        <v>0</v>
      </c>
      <c r="I6" s="12">
        <f>+SUMIF(AGRIVET!G:G,C6,AGRIVET!E:E)</f>
        <v>0</v>
      </c>
      <c r="J6" s="12"/>
      <c r="K6" s="12"/>
      <c r="L6" s="12">
        <f>+SUMIF(LMOI!F:F,'ALL 2020'!C6,LMOI!D:D)</f>
        <v>-4868162581.5200005</v>
      </c>
      <c r="M6" s="12">
        <f>+SUMIF(TARTINE!G:G,'ALL 2020'!C6,TARTINE!E:E)</f>
        <v>0</v>
      </c>
      <c r="N6" s="12">
        <f>+SUMIF(IDF!F:F,'ALL 2020'!C6,IDF!D:D)</f>
        <v>0</v>
      </c>
      <c r="O6" s="12">
        <f>+SUMIF(RYA!G:G,C6,RYA!E:E)</f>
        <v>0</v>
      </c>
      <c r="P6" s="12">
        <f>+SUMIF('SCI NOAH'!G:G,'ALL 2020'!C6,'SCI NOAH'!E:E)</f>
        <v>0</v>
      </c>
      <c r="Q6" s="12">
        <f>+SUMIF(SIM!F:F,'ALL 2020'!C6,SIM!D:D)</f>
        <v>0</v>
      </c>
      <c r="R6" s="163">
        <f>+SUMIF('First Energy'!A:A,'ALL 2020'!C6,'First Energy'!D:D)</f>
        <v>0</v>
      </c>
      <c r="S6" s="163">
        <f>+SUMIF('ID Motors'!G:G,C6,'ID Motors'!E:E)</f>
        <v>0</v>
      </c>
      <c r="T6" s="12">
        <f>+SUMIF('ID RENTAL'!G:G,'ALL 2020'!C6,'ID RENTAL'!E:E)</f>
        <v>0</v>
      </c>
      <c r="U6" s="12">
        <f>+SUMIF('MCM '!G:G,'ALL 2020'!C6,'MCM '!E:E)</f>
        <v>0</v>
      </c>
      <c r="V6" s="12">
        <f>SUMIF(AGRIMOTORS!G:G,C6,AGRIMOTORS!E:E)</f>
        <v>0</v>
      </c>
      <c r="W6" s="12">
        <f>+SUMIF(BOVIMA!F:F,'ALL 2020'!C6,BOVIMA!D:D)</f>
        <v>0</v>
      </c>
      <c r="X6" s="12">
        <f>+SUMIF(AGRIFEED!F:F,'ALL 2020'!C6,AGRIFEED!D:D)</f>
        <v>0</v>
      </c>
      <c r="Y6" s="12">
        <f>SUMIF(AMIP!F:F,'ALL 2020'!C6,AMIP!D:D)</f>
        <v>0</v>
      </c>
      <c r="Z6" s="12">
        <f>+SUMIF(ISF!G:G,'ALL 2020'!C6,ISF!E:E)</f>
        <v>0</v>
      </c>
      <c r="AA6" s="124">
        <f>+SUMIF(DISCOI!G:G,'ALL 2020'!C6,DISCOI!E:E)</f>
        <v>0</v>
      </c>
      <c r="AB6" s="12">
        <f>+SUMIF(MABEL!F:F,'ALL 2020'!C6,MABEL!D:D)</f>
        <v>0</v>
      </c>
      <c r="AC6" s="12">
        <f>+SUMIF(NMP!F:F,'ALL 2020'!C6,NMP!D:D)</f>
        <v>0</v>
      </c>
      <c r="AD6" s="12">
        <f>SUMIF('AMCHO '!F:F,'ALL 2020'!C6,'AMCHO '!D:D)</f>
        <v>0</v>
      </c>
      <c r="AE6">
        <f>+SUMIF(CONFORTIS!G:G,'ALL 2020'!C6,CONFORTIS!E:E)</f>
        <v>0</v>
      </c>
      <c r="AF6" s="12">
        <f>+SUMIF('IRS IMMO'!G:G,'ALL 2020'!C6,'IRS IMMO'!E:E)</f>
        <v>0</v>
      </c>
      <c r="AG6" s="12">
        <f>+SUMIF(AGRIVETAM!F:F,'ALL 2020'!C6,AGRIVETAM!D:D)</f>
        <v>0</v>
      </c>
      <c r="AH6" s="12">
        <f>+SUMIF(EUROPAINTS!F:F,'ALL 2020'!C6,EUROPAINTS!D:D)</f>
        <v>0</v>
      </c>
      <c r="AI6" s="12">
        <f>+SUMIF('VET ABE'!F:F,'ALL 2020'!C6,'VET ABE'!E:E)</f>
        <v>0</v>
      </c>
      <c r="AJ6" s="12">
        <f>SUMIF('VET FIA'!F:F,'ALL 2020'!C6,'VET FIA'!E:E)</f>
        <v>0</v>
      </c>
      <c r="AK6" s="12">
        <f>+SUMIF('CSS SAKAY'!F:F,'ALL 2020'!C6,'CSS SAKAY'!D:D)</f>
        <v>0</v>
      </c>
      <c r="AL6" s="12">
        <f>+SUMIF(AGRIMA!F:F,'ALL 2020'!C6,AGRIMA!D:D)</f>
        <v>0</v>
      </c>
      <c r="AM6" s="12">
        <f>SUMIF('United Malagasy'!F:F,'ALL 2020'!C6,'United Malagasy'!D:D)</f>
        <v>0</v>
      </c>
      <c r="AN6" s="12">
        <f>+SUMIF(NUTRIFOOD!E:E,'ALL 2020'!C6,NUTRIFOOD!D:D)</f>
        <v>0</v>
      </c>
      <c r="AO6" s="12">
        <f>+SUMIF(FERRIS!H:H,'ALL 2020'!C6,FERRIS!F:F)</f>
        <v>0</v>
      </c>
      <c r="AP6" s="12">
        <f>+SUMIF(SEM!F:F,'ALL 2020'!C6,SEM!D:D)</f>
        <v>0</v>
      </c>
      <c r="AQ6" s="12">
        <f>+SUMIF(Madatrade!F:F,'ALL 2020'!C6,Madatrade!D:D)</f>
        <v>0</v>
      </c>
      <c r="AR6" s="12">
        <f>+SUMIF('FLY TECH'!F:F,'ALL 2020'!C6,'FLY TECH'!E:E)</f>
        <v>0</v>
      </c>
      <c r="AS6" s="12">
        <f>+SUMIF('FIRST INVESTISSEMENT'!G:G,'ALL 2020'!C6,'FIRST INVESTISSEMENT'!E:E)</f>
        <v>0</v>
      </c>
      <c r="AT6" s="164">
        <f t="shared" si="3"/>
        <v>-4868162581.5200005</v>
      </c>
      <c r="AU6" s="165">
        <f t="shared" si="4"/>
        <v>-1071907.1033536713</v>
      </c>
    </row>
    <row r="7" spans="1:50" x14ac:dyDescent="0.25">
      <c r="A7" s="11" t="str">
        <f t="shared" si="1"/>
        <v>1</v>
      </c>
      <c r="B7" s="11" t="str">
        <f t="shared" si="2"/>
        <v>106</v>
      </c>
      <c r="C7" s="23">
        <v>10610000</v>
      </c>
      <c r="D7" s="184" t="s">
        <v>3203</v>
      </c>
      <c r="E7" s="24" t="s">
        <v>240</v>
      </c>
      <c r="F7" s="12">
        <f>+SUMIF(AGRIFARM!H:H,C7,AGRIFARM!L:L)</f>
        <v>-354000000</v>
      </c>
      <c r="G7" s="12">
        <f>+SUMIF(AGRICORP!I:I,C7,AGRICORP!E:E)</f>
        <v>0</v>
      </c>
      <c r="H7" s="12">
        <f>+SUMIF(SMTP!D:D,'ALL 2020'!C7,SMTP!G:G)</f>
        <v>-705000000</v>
      </c>
      <c r="I7" s="12">
        <f>+SUMIF(AGRIVET!G:G,C7,AGRIVET!E:E)</f>
        <v>-400000000</v>
      </c>
      <c r="J7" s="12">
        <f>+SUMIF(AGRIVAL!G:G,'ALL 2020'!C7,AGRIVAL!E:E)</f>
        <v>-398000000</v>
      </c>
      <c r="K7" s="12">
        <f>+SUMIF(AGRIKOBA!G:G,'ALL 2020'!C7,AGRIKOBA!E:E)</f>
        <v>0</v>
      </c>
      <c r="L7" s="12">
        <f>+SUMIF(LMOI!F:F,'ALL 2020'!C7,LMOI!D:D)</f>
        <v>0</v>
      </c>
      <c r="M7" s="12">
        <f>+SUMIF(TARTINE!G:G,'ALL 2020'!C7,TARTINE!E:E)</f>
        <v>0</v>
      </c>
      <c r="N7" s="12">
        <f>+SUMIF(IDF!F:F,'ALL 2020'!C7,IDF!D:D)</f>
        <v>-452000000</v>
      </c>
      <c r="O7" s="12">
        <f>+SUMIF(RYA!G:G,C7,RYA!E:E)</f>
        <v>0</v>
      </c>
      <c r="P7" s="12">
        <f>+SUMIF('SCI NOAH'!G:G,'ALL 2020'!C7,'SCI NOAH'!E:E)</f>
        <v>0</v>
      </c>
      <c r="Q7" s="12">
        <f>+SUMIF(SIM!F:F,'ALL 2020'!C7,SIM!D:D)</f>
        <v>-200000</v>
      </c>
      <c r="R7" s="163">
        <f>+SUMIF('First Energy'!A:A,'ALL 2020'!C7,'First Energy'!D:D)</f>
        <v>-200000</v>
      </c>
      <c r="S7" s="163">
        <f>+SUMIF('ID Motors'!G:G,C7,'ID Motors'!E:E)</f>
        <v>-200000</v>
      </c>
      <c r="T7" s="12">
        <f>+SUMIF('ID RENTAL'!G:G,'ALL 2020'!C7,'ID RENTAL'!E:E)</f>
        <v>0</v>
      </c>
      <c r="U7" s="12">
        <f>+SUMIF('MCM '!G:G,'ALL 2020'!C7,'MCM '!E:E)</f>
        <v>0</v>
      </c>
      <c r="V7" s="12">
        <f>SUMIF(AGRIMOTORS!G:G,C7,AGRIMOTORS!E:E)</f>
        <v>0</v>
      </c>
      <c r="W7" s="12">
        <f>+SUMIF(BOVIMA!F:F,'ALL 2020'!C7,BOVIMA!D:D)</f>
        <v>0</v>
      </c>
      <c r="X7" s="12">
        <f>+SUMIF(AGRIFEED!F:F,'ALL 2020'!C7,AGRIFEED!D:D)</f>
        <v>0</v>
      </c>
      <c r="Y7" s="12">
        <f>SUMIF(AMIP!F:F,'ALL 2020'!C7,AMIP!D:D)</f>
        <v>0</v>
      </c>
      <c r="Z7" s="12">
        <f>+SUMIF(ISF!G:G,'ALL 2020'!C7,ISF!E:E)</f>
        <v>0</v>
      </c>
      <c r="AA7" s="124">
        <f>+SUMIF(DISCOI!G:G,'ALL 2020'!C7,DISCOI!E:E)</f>
        <v>-113000000</v>
      </c>
      <c r="AB7" s="12">
        <f>+SUMIF(MABEL!F:F,'ALL 2020'!C7,MABEL!D:D)</f>
        <v>0</v>
      </c>
      <c r="AC7" s="12">
        <f>+SUMIF(NMP!F:F,'ALL 2020'!C7,NMP!D:D)</f>
        <v>-200000</v>
      </c>
      <c r="AD7" s="12">
        <f>SUMIF('AMCHO '!F:F,'ALL 2020'!C7,'AMCHO '!D:D)</f>
        <v>-200000</v>
      </c>
      <c r="AE7">
        <f>+SUMIF(CONFORTIS!G:G,'ALL 2020'!C7,CONFORTIS!E:E)</f>
        <v>0</v>
      </c>
      <c r="AF7" s="12">
        <f>+SUMIF('IRS IMMO'!G:G,'ALL 2020'!C7,'IRS IMMO'!E:E)</f>
        <v>0</v>
      </c>
      <c r="AG7" s="12">
        <f>+SUMIF(AGRIVETAM!F:F,'ALL 2020'!C7,AGRIVETAM!D:D)</f>
        <v>0</v>
      </c>
      <c r="AH7" s="12">
        <f>+SUMIF(EUROPAINTS!F:F,'ALL 2020'!C7,EUROPAINTS!D:D)</f>
        <v>-55000000</v>
      </c>
      <c r="AI7" s="12">
        <f>+SUMIF('VET ABE'!F:F,'ALL 2020'!C7,'VET ABE'!E:E)</f>
        <v>0</v>
      </c>
      <c r="AJ7" s="12">
        <f>SUMIF('VET FIA'!F:F,'ALL 2020'!C7,'VET FIA'!E:E)</f>
        <v>0</v>
      </c>
      <c r="AK7" s="12">
        <f>+SUMIF('CSS SAKAY'!F:F,'ALL 2020'!C7,'CSS SAKAY'!D:D)</f>
        <v>0</v>
      </c>
      <c r="AL7" s="12">
        <f>+SUMIF(AGRIMA!F:F,'ALL 2020'!C7,AGRIMA!D:D)</f>
        <v>0</v>
      </c>
      <c r="AM7" s="12">
        <f>SUMIF('United Malagasy'!F:F,'ALL 2020'!C7,'United Malagasy'!D:D)</f>
        <v>0</v>
      </c>
      <c r="AN7" s="12">
        <f>+SUMIF(NUTRIFOOD!E:E,'ALL 2020'!C7,NUTRIFOOD!D:D)</f>
        <v>0</v>
      </c>
      <c r="AO7" s="12">
        <f>+SUMIF(FERRIS!H:H,'ALL 2020'!C7,FERRIS!F:F)</f>
        <v>-200000</v>
      </c>
      <c r="AP7" s="12">
        <f>+SUMIF(SEM!F:F,'ALL 2020'!C7,SEM!D:D)</f>
        <v>0</v>
      </c>
      <c r="AQ7" s="12">
        <f>+SUMIF(Madatrade!F:F,'ALL 2020'!C7,Madatrade!D:D)</f>
        <v>0</v>
      </c>
      <c r="AR7" s="12">
        <f>+SUMIF('FLY TECH'!F:F,'ALL 2020'!C7,'FLY TECH'!E:E)</f>
        <v>0</v>
      </c>
      <c r="AS7" s="12">
        <f>+SUMIF('FIRST INVESTISSEMENT'!G:G,'ALL 2020'!C7,'FIRST INVESTISSEMENT'!E:E)</f>
        <v>0</v>
      </c>
      <c r="AT7" s="164">
        <f t="shared" si="3"/>
        <v>-2478200000</v>
      </c>
      <c r="AU7" s="165">
        <f t="shared" si="4"/>
        <v>-545667.92687142605</v>
      </c>
    </row>
    <row r="8" spans="1:50" x14ac:dyDescent="0.25">
      <c r="A8" s="11" t="str">
        <f t="shared" si="1"/>
        <v>1</v>
      </c>
      <c r="B8" s="11" t="str">
        <f t="shared" si="2"/>
        <v>106</v>
      </c>
      <c r="C8" s="23">
        <v>10620000</v>
      </c>
      <c r="D8" s="184" t="s">
        <v>3203</v>
      </c>
      <c r="E8" s="24" t="s">
        <v>3011</v>
      </c>
      <c r="F8" s="12">
        <f>+SUMIF(AGRIFARM!H:H,C8,AGRIFARM!L:L)</f>
        <v>0</v>
      </c>
      <c r="G8" s="12">
        <f>+SUMIF(AGRICORP!I:I,C8,AGRICORP!E:E)</f>
        <v>0</v>
      </c>
      <c r="H8" s="12">
        <f>+SUMIF(SMTP!D:D,'ALL 2020'!C8,SMTP!G:G)</f>
        <v>0</v>
      </c>
      <c r="I8" s="12">
        <f>+SUMIF(AGRIVET!G:G,C8,AGRIVET!E:E)</f>
        <v>-453421850.63999999</v>
      </c>
      <c r="J8" s="12">
        <f>+SUMIF(AGRIVAL!G:G,'ALL 2020'!C8,AGRIVAL!E:E)</f>
        <v>0</v>
      </c>
      <c r="K8" s="12">
        <f>+SUMIF(AGRIKOBA!G:G,'ALL 2020'!C8,AGRIKOBA!E:E)</f>
        <v>0</v>
      </c>
      <c r="L8" s="12">
        <f>+SUMIF(LMOI!F:F,'ALL 2020'!C8,LMOI!D:D)</f>
        <v>0</v>
      </c>
      <c r="M8" s="12">
        <f>+SUMIF(TARTINE!G:G,'ALL 2020'!C8,TARTINE!E:E)</f>
        <v>0</v>
      </c>
      <c r="N8" s="12">
        <f>+SUMIF(IDF!F:F,'ALL 2020'!C8,IDF!D:D)</f>
        <v>0</v>
      </c>
      <c r="O8" s="12">
        <f>+SUMIF(RYA!G:G,C8,RYA!E:E)</f>
        <v>0</v>
      </c>
      <c r="P8" s="12">
        <f>+SUMIF('SCI NOAH'!G:G,'ALL 2020'!C8,'SCI NOAH'!E:E)</f>
        <v>0</v>
      </c>
      <c r="Q8" s="12">
        <f>+SUMIF(SIM!F:F,'ALL 2020'!C8,SIM!D:D)</f>
        <v>0</v>
      </c>
      <c r="R8" s="163">
        <f>+SUMIF('First Energy'!A:A,'ALL 2020'!C8,'First Energy'!D:D)</f>
        <v>0</v>
      </c>
      <c r="S8" s="163">
        <f>+SUMIF('ID Motors'!G:G,C8,'ID Motors'!E:E)</f>
        <v>0</v>
      </c>
      <c r="T8" s="12">
        <f>+SUMIF('ID RENTAL'!G:G,'ALL 2020'!C8,'ID RENTAL'!E:E)</f>
        <v>0</v>
      </c>
      <c r="U8" s="12">
        <f>+SUMIF('MCM '!G:G,'ALL 2020'!C8,'MCM '!E:E)</f>
        <v>-950746700.29999995</v>
      </c>
      <c r="V8" s="12">
        <f>SUMIF(AGRIMOTORS!G:G,C8,AGRIMOTORS!E:E)</f>
        <v>0</v>
      </c>
      <c r="W8" s="12">
        <f>+SUMIF(BOVIMA!F:F,'ALL 2020'!C8,BOVIMA!D:D)</f>
        <v>0</v>
      </c>
      <c r="X8" s="12">
        <f>+SUMIF(AGRIFEED!F:F,'ALL 2020'!C8,AGRIFEED!D:D)</f>
        <v>0</v>
      </c>
      <c r="Y8" s="12">
        <f>SUMIF(AMIP!F:F,'ALL 2020'!C8,AMIP!D:D)</f>
        <v>0</v>
      </c>
      <c r="Z8" s="12">
        <f>+SUMIF(ISF!G:G,'ALL 2020'!C8,ISF!E:E)</f>
        <v>0</v>
      </c>
      <c r="AA8" s="124">
        <f>+SUMIF(DISCOI!G:G,'ALL 2020'!C8,DISCOI!E:E)</f>
        <v>0</v>
      </c>
      <c r="AB8" s="12">
        <f>+SUMIF(MABEL!F:F,'ALL 2020'!C8,MABEL!D:D)</f>
        <v>0</v>
      </c>
      <c r="AC8" s="12">
        <f>+SUMIF(NMP!F:F,'ALL 2020'!C8,NMP!D:D)</f>
        <v>0</v>
      </c>
      <c r="AD8" s="12">
        <f>SUMIF('AMCHO '!F:F,'ALL 2020'!C8,'AMCHO '!D:D)</f>
        <v>0</v>
      </c>
      <c r="AE8">
        <f>+SUMIF(CONFORTIS!G:G,'ALL 2020'!C8,CONFORTIS!E:E)</f>
        <v>0</v>
      </c>
      <c r="AF8" s="12">
        <f>+SUMIF('IRS IMMO'!G:G,'ALL 2020'!C8,'IRS IMMO'!E:E)</f>
        <v>0</v>
      </c>
      <c r="AG8" s="12">
        <f>+SUMIF(AGRIVETAM!F:F,'ALL 2020'!C8,AGRIVETAM!D:D)</f>
        <v>0</v>
      </c>
      <c r="AH8" s="12">
        <f>+SUMIF(EUROPAINTS!F:F,'ALL 2020'!C8,EUROPAINTS!D:D)</f>
        <v>0</v>
      </c>
      <c r="AI8" s="12">
        <f>+SUMIF('VET ABE'!F:F,'ALL 2020'!C8,'VET ABE'!E:E)</f>
        <v>0</v>
      </c>
      <c r="AJ8" s="12">
        <f>SUMIF('VET FIA'!F:F,'ALL 2020'!C8,'VET FIA'!E:E)</f>
        <v>0</v>
      </c>
      <c r="AK8" s="12">
        <f>+SUMIF('CSS SAKAY'!F:F,'ALL 2020'!C8,'CSS SAKAY'!D:D)</f>
        <v>0</v>
      </c>
      <c r="AL8" s="12">
        <f>+SUMIF(AGRIMA!F:F,'ALL 2020'!C8,AGRIMA!D:D)</f>
        <v>0</v>
      </c>
      <c r="AM8" s="12">
        <f>SUMIF('United Malagasy'!F:F,'ALL 2020'!C8,'United Malagasy'!D:D)</f>
        <v>0</v>
      </c>
      <c r="AN8" s="12">
        <f>+SUMIF(NUTRIFOOD!E:E,'ALL 2020'!C8,NUTRIFOOD!D:D)</f>
        <v>0</v>
      </c>
      <c r="AO8" s="12">
        <f>+SUMIF(FERRIS!H:H,'ALL 2020'!C8,FERRIS!F:F)</f>
        <v>0</v>
      </c>
      <c r="AP8" s="12">
        <f>+SUMIF(SEM!F:F,'ALL 2020'!C8,SEM!D:D)</f>
        <v>220000</v>
      </c>
      <c r="AQ8" s="12">
        <f>+SUMIF(Madatrade!F:F,'ALL 2020'!C8,Madatrade!D:D)</f>
        <v>0</v>
      </c>
      <c r="AR8" s="12">
        <f>+SUMIF('FLY TECH'!F:F,'ALL 2020'!C8,'FLY TECH'!E:E)</f>
        <v>0</v>
      </c>
      <c r="AS8" s="12">
        <f>+SUMIF('FIRST INVESTISSEMENT'!G:G,'ALL 2020'!C8,'FIRST INVESTISSEMENT'!E:E)</f>
        <v>0</v>
      </c>
      <c r="AT8" s="164">
        <f t="shared" si="3"/>
        <v>-1403948550.9400001</v>
      </c>
      <c r="AU8" s="165">
        <f t="shared" si="4"/>
        <v>-309131.5048121913</v>
      </c>
    </row>
    <row r="9" spans="1:50" x14ac:dyDescent="0.25">
      <c r="A9" s="11" t="str">
        <f t="shared" si="1"/>
        <v>1</v>
      </c>
      <c r="B9" s="11" t="str">
        <f t="shared" si="2"/>
        <v>110</v>
      </c>
      <c r="C9" s="23">
        <v>11000000</v>
      </c>
      <c r="D9" s="184" t="s">
        <v>3204</v>
      </c>
      <c r="E9" s="24" t="s">
        <v>241</v>
      </c>
      <c r="F9" s="12">
        <f>+SUMIF(AGRIFARM!H:H,C9,AGRIFARM!L:L)</f>
        <v>-8509870977.0600004</v>
      </c>
      <c r="G9" s="12">
        <f>+SUMIF(AGRICORP!I:I,C9,AGRICORP!E:E)</f>
        <v>0</v>
      </c>
      <c r="H9" s="12">
        <f>+SUMIF(SMTP!D:D,'ALL 2020'!C9,SMTP!G:G)</f>
        <v>-4978239488.5</v>
      </c>
      <c r="I9" s="12">
        <f>+SUMIF(AGRIVET!G:G,C9,AGRIVET!E:E)</f>
        <v>-20264125255.93</v>
      </c>
      <c r="J9" s="12">
        <f>+SUMIF(AGRIVAL!G:G,'ALL 2020'!C9,AGRIVAL!E:E)</f>
        <v>-16005083021.360001</v>
      </c>
      <c r="K9" s="12">
        <f>+SUMIF(AGRIKOBA!G:G,'ALL 2020'!C9,AGRIKOBA!E:E)</f>
        <v>0</v>
      </c>
      <c r="L9" s="12">
        <f>+SUMIF(LMOI!F:F,'ALL 2020'!C9,LMOI!D:D)</f>
        <v>0</v>
      </c>
      <c r="M9" s="12">
        <f>+SUMIF(TARTINE!G:G,'ALL 2020'!C9,TARTINE!E:E)</f>
        <v>-166731221.84</v>
      </c>
      <c r="N9" s="12">
        <f>+SUMIF(IDF!F:F,'ALL 2020'!C9,IDF!D:D)</f>
        <v>-5345387183.75</v>
      </c>
      <c r="O9" s="12">
        <f>+SUMIF(RYA!G:G,C9,RYA!E:E)</f>
        <v>0</v>
      </c>
      <c r="P9" s="12">
        <f>+SUMIF('SCI NOAH'!G:G,'ALL 2020'!C9,'SCI NOAH'!E:E)</f>
        <v>0</v>
      </c>
      <c r="Q9" s="12">
        <f>+SUMIF(SIM!F:F,'ALL 2020'!C9,SIM!D:D)</f>
        <v>-635676283.50999999</v>
      </c>
      <c r="R9" s="163">
        <f>+SUMIF('First Energy'!F:F,'ALL 2020'!C9,'First Energy'!D:D)</f>
        <v>-8437873934.2453499</v>
      </c>
      <c r="S9" s="163">
        <f>+SUMIF('ID Motors'!G:G,C9,'ID Motors'!E:E)</f>
        <v>-2978489466.3800001</v>
      </c>
      <c r="T9" s="12">
        <f>+SUMIF('ID RENTAL'!G:G,'ALL 2020'!C9,'ID RENTAL'!E:E)</f>
        <v>0</v>
      </c>
      <c r="U9" s="12">
        <f>+SUMIF('MCM '!G:G,'ALL 2020'!C9,'MCM '!E:E)</f>
        <v>-675059298.28999996</v>
      </c>
      <c r="V9" s="12">
        <f>SUMIF(AGRIMOTORS!G:G,C9,AGRIMOTORS!E:E)</f>
        <v>0</v>
      </c>
      <c r="W9" s="12">
        <f>+SUMIF(BOVIMA!F:F,'ALL 2020'!C9,BOVIMA!D:D)</f>
        <v>391783514.87</v>
      </c>
      <c r="X9" s="12">
        <f>+SUMIF(AGRIFEED!F:F,'ALL 2020'!C9,AGRIFEED!D:D)</f>
        <v>-427770.08</v>
      </c>
      <c r="Y9" s="12">
        <f>SUMIF(AMIP!F:F,'ALL 2020'!C9,AMIP!D:D)</f>
        <v>0</v>
      </c>
      <c r="Z9" s="12">
        <f>+SUMIF(ISF!G:G,'ALL 2020'!C9,ISF!E:E)</f>
        <v>0</v>
      </c>
      <c r="AA9" s="124">
        <f>+SUMIF(DISCOI!G:G,'ALL 2020'!C9,DISCOI!E:E)</f>
        <v>-2946169845.8499999</v>
      </c>
      <c r="AB9" s="12">
        <f>+SUMIF(MABEL!F:F,'ALL 2020'!C9,MABEL!D:D)</f>
        <v>0</v>
      </c>
      <c r="AC9" s="12">
        <f>+SUMIF(NMP!F:F,'ALL 2020'!C9,NMP!D:D)</f>
        <v>0</v>
      </c>
      <c r="AD9" s="12">
        <f>SUMIF('AMCHO '!F:F,'ALL 2020'!C9,'AMCHO '!D:D)</f>
        <v>-10222484.689999999</v>
      </c>
      <c r="AE9">
        <f>+SUMIF(CONFORTIS!G:G,'ALL 2020'!C9,CONFORTIS!E:E)</f>
        <v>0</v>
      </c>
      <c r="AF9" s="12">
        <f>+SUMIF('IRS IMMO'!G:G,'ALL 2020'!C9,'IRS IMMO'!E:E)</f>
        <v>0</v>
      </c>
      <c r="AG9" s="12">
        <f>+SUMIF(AGRIVETAM!F:F,'ALL 2020'!C9,AGRIVETAM!D:D)</f>
        <v>21297281.899999999</v>
      </c>
      <c r="AH9" s="12">
        <f>+SUMIF(EUROPAINTS!F:F,'ALL 2020'!C9,EUROPAINTS!D:D)</f>
        <v>0</v>
      </c>
      <c r="AI9" s="12">
        <f>+SUMIF('VET ABE'!F:F,'ALL 2020'!C9,'VET ABE'!E:E)</f>
        <v>0</v>
      </c>
      <c r="AJ9" s="12">
        <f>SUMIF('VET FIA'!F:F,'ALL 2020'!C9,'VET FIA'!E:E)</f>
        <v>0</v>
      </c>
      <c r="AK9" s="12">
        <f>+SUMIF('CSS SAKAY'!F:F,'ALL 2020'!C9,'CSS SAKAY'!D:D)</f>
        <v>0</v>
      </c>
      <c r="AL9" s="12">
        <f>+SUMIF(AGRIMA!F:F,'ALL 2020'!C9,AGRIMA!D:D)</f>
        <v>0</v>
      </c>
      <c r="AM9" s="12">
        <f>SUMIF('United Malagasy'!F:F,'ALL 2020'!C9,'United Malagasy'!D:D)</f>
        <v>0</v>
      </c>
      <c r="AN9" s="12">
        <f>+SUMIF(NUTRIFOOD!E:E,'ALL 2020'!C9,NUTRIFOOD!D:D)</f>
        <v>0</v>
      </c>
      <c r="AO9" s="12">
        <f>+SUMIF(FERRIS!H:H,'ALL 2020'!C9,FERRIS!F:F)</f>
        <v>0</v>
      </c>
      <c r="AP9" s="12">
        <f>+SUMIF(SEM!F:F,'ALL 2020'!C9,SEM!D:D)</f>
        <v>0</v>
      </c>
      <c r="AQ9" s="12">
        <f>+SUMIF(Madatrade!F:F,'ALL 2020'!C9,Madatrade!D:D)</f>
        <v>-17194447.329999998</v>
      </c>
      <c r="AR9" s="12">
        <f>+SUMIF('FLY TECH'!F:F,'ALL 2020'!C9,'FLY TECH'!E:E)</f>
        <v>0</v>
      </c>
      <c r="AS9" s="12">
        <f>+SUMIF('FIRST INVESTISSEMENT'!G:G,'ALL 2020'!C9,'FIRST INVESTISSEMENT'!E:E)</f>
        <v>0</v>
      </c>
      <c r="AT9" s="164">
        <f t="shared" si="3"/>
        <v>-70557469882.045364</v>
      </c>
      <c r="AU9" s="165">
        <f t="shared" si="4"/>
        <v>-15535851.955382446</v>
      </c>
    </row>
    <row r="10" spans="1:50" x14ac:dyDescent="0.25">
      <c r="A10" s="11" t="str">
        <f t="shared" si="1"/>
        <v>1</v>
      </c>
      <c r="B10" s="11" t="str">
        <f t="shared" si="2"/>
        <v>111</v>
      </c>
      <c r="C10" s="22">
        <v>11100000</v>
      </c>
      <c r="D10" s="184" t="s">
        <v>3205</v>
      </c>
      <c r="E10" s="11" t="s">
        <v>3012</v>
      </c>
      <c r="F10" s="12">
        <f>+SUMIF(AGRIFARM!H:H,C10,AGRIFARM!L:L)</f>
        <v>0</v>
      </c>
      <c r="G10" s="12">
        <f>+SUMIF(AGRICORP!I:I,C10,AGRICORP!E:E)</f>
        <v>0</v>
      </c>
      <c r="H10" s="12">
        <f>+SUMIF(SMTP!D:D,'ALL 2020'!C10,SMTP!G:G)</f>
        <v>0</v>
      </c>
      <c r="I10" s="12">
        <f>+SUMIF(AGRIVET!G:G,C10,AGRIVET!E:E)</f>
        <v>0</v>
      </c>
      <c r="J10" s="12"/>
      <c r="K10" s="12"/>
      <c r="M10" s="12"/>
      <c r="N10" s="12"/>
      <c r="O10" s="12"/>
      <c r="P10" s="12"/>
      <c r="Q10" s="12"/>
      <c r="R10" s="163"/>
      <c r="S10" s="163"/>
      <c r="T10" s="12"/>
      <c r="U10" s="12"/>
      <c r="V10" s="12">
        <f>SUMIF(AGRIMOTORS!G:G,C10,AGRIMOTORS!E:E)</f>
        <v>0</v>
      </c>
      <c r="W10" s="12"/>
      <c r="X10" s="12"/>
      <c r="Y10" s="12"/>
      <c r="Z10" s="12"/>
      <c r="AA10" s="124"/>
      <c r="AC10" s="12"/>
      <c r="AD10" s="12"/>
      <c r="AF10" s="12"/>
      <c r="AG10" s="12"/>
      <c r="AH10" s="12"/>
      <c r="AI10" s="12"/>
      <c r="AJ10" s="12"/>
      <c r="AK10" s="12">
        <f>+SUMIF('CSS SAKAY'!F:F,'ALL 2020'!C10,'CSS SAKAY'!D:D)</f>
        <v>0</v>
      </c>
      <c r="AL10" s="12">
        <f>+SUMIF(AGRIMA!F:F,'ALL 2020'!C10,AGRIMA!D:D)</f>
        <v>0</v>
      </c>
      <c r="AM10" s="12">
        <f>SUMIF('United Malagasy'!F:F,'ALL 2020'!C10,'United Malagasy'!D:D)</f>
        <v>0</v>
      </c>
      <c r="AN10" s="12">
        <f>+SUMIF(NUTRIFOOD!E:E,'ALL 2020'!C10,NUTRIFOOD!D:D)</f>
        <v>0</v>
      </c>
      <c r="AO10" s="12"/>
      <c r="AP10" s="12">
        <f>+SUMIF(SEM!F:F,'ALL 2020'!C10,SEM!D:D)</f>
        <v>0</v>
      </c>
      <c r="AQ10" s="12">
        <f>+SUMIF(Madatrade!F:F,'ALL 2020'!C10,Madatrade!D:D)</f>
        <v>0</v>
      </c>
      <c r="AR10" s="12">
        <f>+SUMIF('FLY TECH'!F:F,'ALL 2020'!C10,'FLY TECH'!E:E)</f>
        <v>0</v>
      </c>
      <c r="AS10" s="12">
        <f>+SUMIF('FIRST INVESTISSEMENT'!G:G,'ALL 2020'!C10,'FIRST INVESTISSEMENT'!E:E)</f>
        <v>0</v>
      </c>
      <c r="AT10" s="164">
        <f t="shared" si="3"/>
        <v>0</v>
      </c>
      <c r="AU10" s="165">
        <f t="shared" si="4"/>
        <v>0</v>
      </c>
    </row>
    <row r="11" spans="1:50" x14ac:dyDescent="0.25">
      <c r="A11" s="11" t="str">
        <f t="shared" si="1"/>
        <v>1</v>
      </c>
      <c r="B11" s="11" t="str">
        <f t="shared" si="2"/>
        <v>119</v>
      </c>
      <c r="C11" s="23">
        <v>11900000</v>
      </c>
      <c r="D11" s="184" t="s">
        <v>3204</v>
      </c>
      <c r="E11" s="57" t="s">
        <v>1465</v>
      </c>
      <c r="F11" s="12">
        <f>+SUMIF(AGRIFARM!H:H,C11,AGRIFARM!L:L)</f>
        <v>0</v>
      </c>
      <c r="G11" s="12">
        <f>+SUMIF(AGRICORP!I:I,C11,AGRICORP!E:E)</f>
        <v>2419584.21</v>
      </c>
      <c r="H11" s="12">
        <f>+SUMIF(SMTP!D:D,'ALL 2020'!C11,SMTP!G:G)</f>
        <v>0</v>
      </c>
      <c r="I11" s="12">
        <f>+SUMIF(AGRIVET!G:G,C11,AGRIVET!E:E)</f>
        <v>0</v>
      </c>
      <c r="J11" s="12"/>
      <c r="K11" s="12">
        <f>+SUMIF(AGRIKOBA!G:G,'ALL 2020'!C11,AGRIKOBA!E:E)</f>
        <v>1655200339.55</v>
      </c>
      <c r="L11" s="12">
        <f>+SUMIF(LMOI!F:F,'ALL 2020'!C11,LMOI!D:D)</f>
        <v>26908968.539999999</v>
      </c>
      <c r="M11" s="12">
        <f>+SUMIF(TARTINE!G:G,'ALL 2020'!C11,TARTINE!E:E)</f>
        <v>0</v>
      </c>
      <c r="N11" s="12">
        <f>+SUMIF(IDF!F:F,'ALL 2020'!C11,IDF!D:D)</f>
        <v>0</v>
      </c>
      <c r="O11" s="12">
        <f>+SUMIF(RYA!G:G,C11,RYA!E:E)</f>
        <v>181010978.31999999</v>
      </c>
      <c r="P11" s="12">
        <f>+SUMIF('SCI NOAH'!G:G,'ALL 2020'!C11,'SCI NOAH'!E:E)</f>
        <v>17263180.57</v>
      </c>
      <c r="Q11" s="12">
        <f>+SUMIF(SIM!F:F,'ALL 2020'!C11,SIM!D:D)</f>
        <v>0</v>
      </c>
      <c r="R11" s="163">
        <f>+SUMIF('First Energy'!F:F,'ALL 2020'!C11,'First Energy'!D:D)</f>
        <v>0</v>
      </c>
      <c r="S11" s="163">
        <f>+SUMIF('ID Motors'!G:G,C11,'ID Motors'!E:E)</f>
        <v>0</v>
      </c>
      <c r="T11" s="12">
        <f>+SUMIF('ID RENTAL'!G:G,'ALL 2020'!C11,'ID RENTAL'!E:E)</f>
        <v>0</v>
      </c>
      <c r="U11" s="12">
        <f>+SUMIF('MCM '!G:G,'ALL 2020'!C11,'MCM '!E:E)</f>
        <v>-0.19</v>
      </c>
      <c r="V11" s="12">
        <f>SUMIF(AGRIMOTORS!G:G,C11,AGRIMOTORS!E:E)</f>
        <v>0</v>
      </c>
      <c r="W11" s="12">
        <f>+SUMIF(BOVIMA!F:F,'ALL 2020'!C11,BOVIMA!D:D)</f>
        <v>0</v>
      </c>
      <c r="X11" s="12">
        <f>+SUMIF(AGRIFEED!F:F,'ALL 2020'!C11,AGRIFEED!D:D)</f>
        <v>10157430.189999999</v>
      </c>
      <c r="Y11" s="12">
        <f>SUMIF(AMIP!F:F,'ALL 2020'!C11,AMIP!D:D)</f>
        <v>1723250</v>
      </c>
      <c r="Z11" s="12">
        <f>+SUMIF(ISF!G:G,'ALL 2020'!C11,ISF!E:E)</f>
        <v>465039.45</v>
      </c>
      <c r="AA11" s="124">
        <f>+SUMIF(DISCOI!G:G,'ALL 2020'!C11,DISCOI!E:E)</f>
        <v>0</v>
      </c>
      <c r="AB11" s="12">
        <f>+SUMIF(MABEL!F:F,'ALL 2020'!C11,MABEL!D:D)</f>
        <v>117853999.14</v>
      </c>
      <c r="AC11" s="12">
        <f>+SUMIF(NMP!F:F,'ALL 2020'!C11,NMP!D:D)</f>
        <v>103490474.2</v>
      </c>
      <c r="AD11" s="12">
        <f>SUMIF('AMCHO '!F:F,'ALL 2020'!C11,'AMCHO '!D:D)</f>
        <v>3772664.93</v>
      </c>
      <c r="AE11">
        <f>+SUMIF(CONFORTIS!G:G,'ALL 2020'!C11,CONFORTIS!E:E)</f>
        <v>2325587.96</v>
      </c>
      <c r="AF11" s="12">
        <f>+SUMIF('IRS IMMO'!G:G,'ALL 2020'!C11,'IRS IMMO'!E:E)</f>
        <v>0</v>
      </c>
      <c r="AG11" s="12">
        <f>+SUMIF(AGRIVETAM!F:F,'ALL 2020'!C11,AGRIVETAM!D:D)</f>
        <v>0</v>
      </c>
      <c r="AH11" s="12">
        <f>+SUMIF(EUROPAINTS!F:F,'ALL 2020'!C11,EUROPAINTS!D:D)</f>
        <v>7419822.6600000001</v>
      </c>
      <c r="AI11" s="12">
        <f>+SUMIF('VET ABE'!F:F,'ALL 2020'!C11,'VET ABE'!E:E)</f>
        <v>0</v>
      </c>
      <c r="AJ11" s="12">
        <f>SUMIF('VET FIA'!F:F,'ALL 2020'!C11,'VET FIA'!E:E)</f>
        <v>0</v>
      </c>
      <c r="AK11" s="12">
        <f>+SUMIF('CSS SAKAY'!F:F,'ALL 2020'!C11,'CSS SAKAY'!D:D)</f>
        <v>0</v>
      </c>
      <c r="AL11" s="12">
        <f>+SUMIF(AGRIMA!F:F,'ALL 2020'!C11,AGRIMA!D:D)</f>
        <v>0</v>
      </c>
      <c r="AM11" s="12">
        <f>SUMIF('United Malagasy'!F:F,'ALL 2020'!C11,'United Malagasy'!D:D)</f>
        <v>0</v>
      </c>
      <c r="AN11" s="12">
        <f>+SUMIF(NUTRIFOOD!E:E,'ALL 2020'!C11,NUTRIFOOD!D:D)</f>
        <v>0</v>
      </c>
      <c r="AO11" s="12">
        <f>+SUMIF(FERRIS!H:H,'ALL 2020'!C11,FERRIS!F:F)</f>
        <v>6403477.29</v>
      </c>
      <c r="AP11" s="12">
        <f>+SUMIF(SEM!F:F,'ALL 2020'!C11,SEM!D:D)</f>
        <v>0</v>
      </c>
      <c r="AQ11" s="12">
        <f>+SUMIF(Madatrade!F:F,'ALL 2020'!C11,Madatrade!D:D)</f>
        <v>0</v>
      </c>
      <c r="AR11" s="12">
        <f>+SUMIF('FLY TECH'!F:F,'ALL 2020'!C11,'FLY TECH'!E:E)</f>
        <v>0</v>
      </c>
      <c r="AS11" s="12">
        <f>+SUMIF('FIRST INVESTISSEMENT'!G:G,'ALL 2020'!C11,'FIRST INVESTISSEMENT'!E:E)</f>
        <v>0</v>
      </c>
      <c r="AT11" s="164">
        <f t="shared" si="3"/>
        <v>2136414796.8200002</v>
      </c>
      <c r="AU11" s="165">
        <f t="shared" si="4"/>
        <v>470411.19890170626</v>
      </c>
    </row>
    <row r="12" spans="1:50" x14ac:dyDescent="0.25">
      <c r="A12" s="11" t="str">
        <f t="shared" si="1"/>
        <v>1</v>
      </c>
      <c r="B12" s="11" t="str">
        <f t="shared" si="2"/>
        <v>120</v>
      </c>
      <c r="C12" s="23">
        <v>12000000</v>
      </c>
      <c r="D12" s="184" t="s">
        <v>3204</v>
      </c>
      <c r="E12" s="24" t="s">
        <v>3206</v>
      </c>
      <c r="F12" s="12">
        <f>+SUMIF(AGRIFARM!H:H,C12,AGRIFARM!L:L)</f>
        <v>0</v>
      </c>
      <c r="G12" s="12">
        <f>+SUMIF(AGRICORP!I:I,C12,AGRICORP!E:E)</f>
        <v>0</v>
      </c>
      <c r="H12" s="12">
        <f>+SUMIF(SMTP!D:D,'ALL 2020'!C12,SMTP!G:G)</f>
        <v>0</v>
      </c>
      <c r="I12" s="12">
        <f>+SUMIF(AGRIVET!G:G,C12,AGRIVET!E:E)</f>
        <v>0</v>
      </c>
      <c r="J12" s="12">
        <f>+SUMIF(AGRIVAL!G:G,'ALL 2020'!C12,AGRIVAL!E:E)</f>
        <v>0</v>
      </c>
      <c r="K12" s="12">
        <f>+SUMIF(AGRIKOBA!G:G,'ALL 2020'!C12,AGRIKOBA!E:E)</f>
        <v>0</v>
      </c>
      <c r="L12" s="12">
        <f>+SUMIF(LMOI!F:F,'ALL 2020'!C12,LMOI!D:D)</f>
        <v>0</v>
      </c>
      <c r="M12" s="12">
        <f>+SUMIF(TARTINE!G:G,'ALL 2020'!C12,TARTINE!E:E)</f>
        <v>-189516493.56</v>
      </c>
      <c r="N12" s="12">
        <f>+SUMIF(IDF!F:F,'ALL 2020'!C12,IDF!D:D)</f>
        <v>0</v>
      </c>
      <c r="O12" s="12">
        <f>+SUMIF(RYA!G:G,C12,RYA!E:E)</f>
        <v>0</v>
      </c>
      <c r="P12" s="12">
        <f>+SUMIF('SCI NOAH'!G:G,'ALL 2020'!C12,'SCI NOAH'!E:E)</f>
        <v>0</v>
      </c>
      <c r="Q12" s="12">
        <f>+SUMIF(SIM!F:F,'ALL 2020'!C12,SIM!D:D)</f>
        <v>0</v>
      </c>
      <c r="R12" s="163">
        <f>+SUMIF('First Energy'!F:F,'ALL 2020'!C12,'First Energy'!D:D)</f>
        <v>-4.3087005615234401E-3</v>
      </c>
      <c r="S12" s="163">
        <f>+SUMIF('ID Motors'!G:G,C12,'ID Motors'!E:E)</f>
        <v>957922257.53838003</v>
      </c>
      <c r="T12" s="12">
        <f>+SUMIF('ID RENTAL'!G:G,'ALL 2020'!C12,'ID RENTAL'!E:E)</f>
        <v>-499599172.73000002</v>
      </c>
      <c r="U12" s="12">
        <f>+SUMIF('MCM '!G:G,'ALL 2020'!C12,'MCM '!E:E)</f>
        <v>0</v>
      </c>
      <c r="V12" s="12">
        <f>SUMIF(AGRIMOTORS!G:G,C12,AGRIMOTORS!E:E)</f>
        <v>0</v>
      </c>
      <c r="W12" s="12">
        <f>+SUMIF(BOVIMA!F:F,'ALL 2020'!C12,BOVIMA!D:D)</f>
        <v>0</v>
      </c>
      <c r="X12" s="12">
        <f>+SUMIF(AGRIFEED!F:F,'ALL 2020'!C12,AGRIFEED!D:D)</f>
        <v>0</v>
      </c>
      <c r="Y12" s="12">
        <f>SUMIF(AMIP!F:F,'ALL 2020'!C12,AMIP!D:D)</f>
        <v>0</v>
      </c>
      <c r="Z12" s="12">
        <f>+SUMIF(ISF!G:G,'ALL 2020'!C12,ISF!E:E)</f>
        <v>0</v>
      </c>
      <c r="AA12" s="124">
        <f>+SUMIF(DISCOI!G:G,'ALL 2020'!C12,DISCOI!E:E)</f>
        <v>0</v>
      </c>
      <c r="AB12" s="12">
        <f>+SUMIF(MABEL!F:F,'ALL 2020'!C12,MABEL!D:D)</f>
        <v>0</v>
      </c>
      <c r="AC12" s="12">
        <f>+SUMIF(NMP!F:F,'ALL 2020'!C12,NMP!D:D)</f>
        <v>0</v>
      </c>
      <c r="AD12" s="12">
        <f>SUMIF('AMCHO '!F:F,'ALL 2020'!C12,'AMCHO '!D:D)</f>
        <v>0</v>
      </c>
      <c r="AE12">
        <f>+SUMIF(CONFORTIS!G:G,'ALL 2020'!C12,CONFORTIS!E:E)</f>
        <v>0</v>
      </c>
      <c r="AF12" s="12">
        <f>+SUMIF('IRS IMMO'!G:G,'ALL 2020'!C12,'IRS IMMO'!E:E)</f>
        <v>0</v>
      </c>
      <c r="AG12" s="12">
        <f>+SUMIF(AGRIVETAM!F:F,'ALL 2020'!C12,AGRIVETAM!D:D)</f>
        <v>-270852570.98000002</v>
      </c>
      <c r="AH12" s="12">
        <f>+SUMIF(EUROPAINTS!F:F,'ALL 2020'!C12,EUROPAINTS!D:D)</f>
        <v>0</v>
      </c>
      <c r="AI12" s="12">
        <f>+SUMIF('VET ABE'!F:F,'ALL 2020'!C12,'VET ABE'!E:E)</f>
        <v>0</v>
      </c>
      <c r="AJ12" s="12">
        <f>SUMIF('VET FIA'!F:F,'ALL 2020'!C12,'VET FIA'!E:E)</f>
        <v>0</v>
      </c>
      <c r="AK12" s="12">
        <f>+SUMIF('CSS SAKAY'!F:F,'ALL 2020'!C12,'CSS SAKAY'!D:D)</f>
        <v>0</v>
      </c>
      <c r="AL12" s="12">
        <f>+SUMIF(AGRIMA!F:F,'ALL 2020'!C12,AGRIMA!D:D)</f>
        <v>0</v>
      </c>
      <c r="AM12" s="12">
        <f>SUMIF('United Malagasy'!F:F,'ALL 2020'!C12,'United Malagasy'!D:D)</f>
        <v>0</v>
      </c>
      <c r="AN12" s="12">
        <f>+SUMIF(NUTRIFOOD!E:E,'ALL 2020'!C12,NUTRIFOOD!D:D)</f>
        <v>0</v>
      </c>
      <c r="AO12" s="12">
        <f>+SUMIF(FERRIS!H:H,'ALL 2020'!C12,FERRIS!F:F)</f>
        <v>0</v>
      </c>
      <c r="AP12" s="12">
        <f>+SUMIF(SEM!F:F,'ALL 2020'!C12,SEM!D:D)</f>
        <v>-623046241.27999997</v>
      </c>
      <c r="AQ12" s="12">
        <f>+SUMIF(Madatrade!F:F,'ALL 2020'!C12,Madatrade!D:D)</f>
        <v>0</v>
      </c>
      <c r="AR12" s="12">
        <f>+SUMIF('FLY TECH'!F:F,'ALL 2020'!C12,'FLY TECH'!E:E)</f>
        <v>0</v>
      </c>
      <c r="AS12" s="12">
        <f>+SUMIF('FIRST INVESTISSEMENT'!G:G,'ALL 2020'!C12,'FIRST INVESTISSEMENT'!E:E)</f>
        <v>0</v>
      </c>
      <c r="AT12" s="164">
        <f t="shared" si="3"/>
        <v>-625092221.01592875</v>
      </c>
      <c r="AU12" s="165">
        <f t="shared" si="4"/>
        <v>-137637.30786264915</v>
      </c>
    </row>
    <row r="13" spans="1:50" x14ac:dyDescent="0.25">
      <c r="A13" s="11" t="str">
        <f t="shared" si="1"/>
        <v>1</v>
      </c>
      <c r="B13" s="11" t="str">
        <f t="shared" si="2"/>
        <v>128</v>
      </c>
      <c r="C13" s="60">
        <v>12800000</v>
      </c>
      <c r="D13" s="184" t="s">
        <v>3204</v>
      </c>
      <c r="E13" s="24" t="s">
        <v>1648</v>
      </c>
      <c r="F13" s="12">
        <f>+SUMIF(AGRIFARM!H:H,C13,AGRIFARM!L:L)</f>
        <v>0</v>
      </c>
      <c r="G13" s="12">
        <f>+SUMIF(AGRICORP!I:I,C13,AGRICORP!E:E)</f>
        <v>0</v>
      </c>
      <c r="H13" s="12">
        <f>+SUMIF(SMTP!D:D,'ALL 2020'!C13,SMTP!G:G)</f>
        <v>0</v>
      </c>
      <c r="I13" s="12">
        <f>+SUMIF(AGRIVET!G:G,C13,AGRIVET!E:E)</f>
        <v>0</v>
      </c>
      <c r="J13" s="12">
        <f>+SUMIF(AGRIVAL!G:G,'ALL 2020'!C13,AGRIVAL!E:E)</f>
        <v>0</v>
      </c>
      <c r="K13" s="12">
        <f>+SUMIF(AGRIKOBA!G:G,'ALL 2020'!C13,AGRIKOBA!E:E)</f>
        <v>0</v>
      </c>
      <c r="L13" s="12">
        <f>+SUMIF(LMOI!F:F,'ALL 2020'!C13,LMOI!D:D)</f>
        <v>-22734534.350000001</v>
      </c>
      <c r="M13" s="12">
        <f>+SUMIF(TARTINE!G:G,'ALL 2020'!C13,TARTINE!E:E)</f>
        <v>0</v>
      </c>
      <c r="N13" s="12">
        <f>+SUMIF(IDF!F:F,'ALL 2020'!C13,IDF!D:D)</f>
        <v>-2634592358.29</v>
      </c>
      <c r="O13" s="12">
        <f>+SUMIF(RYA!G:G,C13,RYA!E:E)</f>
        <v>0</v>
      </c>
      <c r="P13" s="12">
        <f>+SUMIF('SCI NOAH'!G:G,'ALL 2020'!C13,'SCI NOAH'!E:E)</f>
        <v>0</v>
      </c>
      <c r="Q13" s="12">
        <f>+SUMIF(SIM!F:F,'ALL 2020'!C13,SIM!D:D)</f>
        <v>0</v>
      </c>
      <c r="R13" s="163">
        <f>+SUMIF('First Energy'!F:F,'ALL 2020'!C13,'First Energy'!D:D)</f>
        <v>0</v>
      </c>
      <c r="S13" s="163">
        <f>+SUMIF('ID Motors'!G:G,C13,'ID Motors'!E:E)</f>
        <v>0</v>
      </c>
      <c r="T13" s="12">
        <f>+SUMIF('ID RENTAL'!G:G,'ALL 2020'!C13,'ID RENTAL'!E:E)</f>
        <v>0</v>
      </c>
      <c r="U13" s="12">
        <f>+SUMIF('MCM '!G:G,'ALL 2020'!C13,'MCM '!E:E)</f>
        <v>0</v>
      </c>
      <c r="V13" s="12">
        <f>SUMIF(AGRIMOTORS!G:G,C13,AGRIMOTORS!E:E)</f>
        <v>-8563899</v>
      </c>
      <c r="W13" s="12">
        <f>+SUMIF(BOVIMA!F:F,'ALL 2020'!C13,BOVIMA!D:D)</f>
        <v>0</v>
      </c>
      <c r="X13" s="12">
        <f>+SUMIF(AGRIFEED!F:F,'ALL 2020'!C13,AGRIFEED!D:D)</f>
        <v>0</v>
      </c>
      <c r="Y13" s="12">
        <f>SUMIF(AMIP!F:F,'ALL 2020'!C13,AMIP!D:D)</f>
        <v>0</v>
      </c>
      <c r="Z13" s="12">
        <f>+SUMIF(ISF!G:G,'ALL 2020'!C13,ISF!E:E)</f>
        <v>0</v>
      </c>
      <c r="AA13" s="124">
        <f>+SUMIF(DISCOI!G:G,'ALL 2020'!C13,DISCOI!E:E)</f>
        <v>0</v>
      </c>
      <c r="AB13" s="12">
        <f>+SUMIF(MABEL!F:F,'ALL 2020'!C13,MABEL!D:D)</f>
        <v>0</v>
      </c>
      <c r="AC13" s="12">
        <f>+SUMIF(NMP!F:F,'ALL 2020'!C13,NMP!D:D)</f>
        <v>0</v>
      </c>
      <c r="AD13" s="12">
        <f>SUMIF('AMCHO '!F:F,'ALL 2020'!C13,'AMCHO '!D:D)</f>
        <v>0</v>
      </c>
      <c r="AE13">
        <f>+SUMIF(CONFORTIS!G:G,'ALL 2020'!C13,CONFORTIS!E:E)</f>
        <v>0</v>
      </c>
      <c r="AF13" s="12">
        <f>+SUMIF('IRS IMMO'!G:G,'ALL 2020'!C13,'IRS IMMO'!E:E)</f>
        <v>2376000</v>
      </c>
      <c r="AG13" s="12">
        <f>+SUMIF(AGRIVETAM!F:F,'ALL 2020'!C13,AGRIVETAM!D:D)</f>
        <v>0</v>
      </c>
      <c r="AH13" s="12">
        <f>+SUMIF(EUROPAINTS!F:F,'ALL 2020'!C13,EUROPAINTS!D:D)</f>
        <v>0</v>
      </c>
      <c r="AI13" s="12">
        <f>+SUMIF('VET ABE'!F:F,'ALL 2020'!C13,'VET ABE'!E:E)</f>
        <v>0</v>
      </c>
      <c r="AJ13" s="12">
        <f>SUMIF('VET FIA'!F:F,'ALL 2020'!C13,'VET FIA'!E:E)</f>
        <v>0</v>
      </c>
      <c r="AK13" s="12">
        <f>+SUMIF('CSS SAKAY'!F:F,'ALL 2020'!C13,'CSS SAKAY'!D:D)</f>
        <v>19556682.899999999</v>
      </c>
      <c r="AL13" s="12">
        <f>+SUMIF(AGRIMA!F:F,'ALL 2020'!C13,AGRIMA!D:D)</f>
        <v>-619039.51</v>
      </c>
      <c r="AM13" s="12">
        <f>SUMIF('United Malagasy'!F:F,'ALL 2020'!C13,'United Malagasy'!D:D)</f>
        <v>0</v>
      </c>
      <c r="AN13" s="12">
        <f>+SUMIF(NUTRIFOOD!E:E,'ALL 2020'!C13,NUTRIFOOD!D:D)</f>
        <v>0</v>
      </c>
      <c r="AO13" s="12">
        <f>+SUMIF(FERRIS!H:H,'ALL 2020'!C13,FERRIS!F:F)</f>
        <v>-56268582.200000003</v>
      </c>
      <c r="AP13" s="12">
        <f>+SUMIF(SEM!F:F,'ALL 2020'!C13,SEM!D:D)</f>
        <v>-43485517.649999999</v>
      </c>
      <c r="AQ13" s="12">
        <f>+SUMIF(Madatrade!F:F,'ALL 2020'!C13,Madatrade!D:D)</f>
        <v>-6291049277.5600004</v>
      </c>
      <c r="AR13" s="12">
        <f>+SUMIF('FLY TECH'!F:F,'ALL 2020'!C13,'FLY TECH'!E:E)</f>
        <v>0</v>
      </c>
      <c r="AS13" s="12">
        <f>+SUMIF('FIRST INVESTISSEMENT'!G:G,'ALL 2020'!C13,'FIRST INVESTISSEMENT'!E:E)</f>
        <v>1463045425.6700001</v>
      </c>
      <c r="AT13" s="164">
        <f t="shared" si="3"/>
        <v>-7572335099.9899998</v>
      </c>
      <c r="AU13" s="165">
        <f t="shared" si="4"/>
        <v>-1667331.2870580566</v>
      </c>
    </row>
    <row r="14" spans="1:50" x14ac:dyDescent="0.25">
      <c r="A14" s="11" t="str">
        <f t="shared" si="1"/>
        <v>1</v>
      </c>
      <c r="B14" s="11" t="str">
        <f t="shared" si="2"/>
        <v>129</v>
      </c>
      <c r="C14" s="22">
        <v>12900000</v>
      </c>
      <c r="D14" s="184" t="s">
        <v>3204</v>
      </c>
      <c r="E14" s="11" t="s">
        <v>46</v>
      </c>
      <c r="F14" s="12">
        <f>+SUMIF(AGRIFARM!H:H,C14,AGRIFARM!L:L)</f>
        <v>0</v>
      </c>
      <c r="G14" s="12">
        <f>+SUMIF(AGRICORP!I:I,C14,AGRICORP!E:E)</f>
        <v>0</v>
      </c>
      <c r="H14" s="12">
        <f>+SUMIF(SMTP!D:D,'ALL 2020'!C14,SMTP!G:G)</f>
        <v>0</v>
      </c>
      <c r="I14" s="12">
        <f>+SUMIF(AGRIVET!G:G,C14,AGRIVET!E:E)</f>
        <v>0</v>
      </c>
      <c r="J14" s="12"/>
      <c r="K14" s="12"/>
      <c r="L14" s="12">
        <f>+SUMIF(LMOI!F:F,'ALL 2020'!C14,LMOI!D:D)</f>
        <v>17852069.129999999</v>
      </c>
      <c r="M14" s="12">
        <f>+SUMIF(TARTINE!G:G,'ALL 2020'!C14,TARTINE!E:E)</f>
        <v>0</v>
      </c>
      <c r="N14" s="12">
        <f>+SUMIF(IDF!F:F,'ALL 2020'!C14,IDF!D:D)</f>
        <v>0</v>
      </c>
      <c r="O14" s="12">
        <f>+SUMIF(RYA!G:G,C14,RYA!E:E)</f>
        <v>0</v>
      </c>
      <c r="P14" s="12">
        <f>+SUMIF('SCI NOAH'!G:G,'ALL 2020'!C14,'SCI NOAH'!E:E)</f>
        <v>0</v>
      </c>
      <c r="Q14" s="12">
        <f>+SUMIF(SIM!F:F,'ALL 2020'!C14,SIM!D:D)</f>
        <v>0</v>
      </c>
      <c r="R14" s="163">
        <f>+SUMIF('First Energy'!F:F,'ALL 2020'!C14,'First Energy'!D:D)</f>
        <v>0</v>
      </c>
      <c r="S14" s="163">
        <f>+SUMIF('ID Motors'!G:G,C14,'ID Motors'!E:E)</f>
        <v>0</v>
      </c>
      <c r="T14" s="12">
        <f>+SUMIF('ID RENTAL'!G:G,'ALL 2020'!C14,'ID RENTAL'!E:E)</f>
        <v>0</v>
      </c>
      <c r="U14" s="12">
        <f>+SUMIF('MCM '!G:G,'ALL 2020'!C14,'MCM '!E:E)</f>
        <v>0</v>
      </c>
      <c r="V14" s="12">
        <f>SUMIF(AGRIMOTORS!G:G,C14,AGRIMOTORS!E:E)</f>
        <v>0</v>
      </c>
      <c r="W14" s="12">
        <f>+SUMIF(BOVIMA!F:F,'ALL 2020'!C14,BOVIMA!D:D)</f>
        <v>0</v>
      </c>
      <c r="X14" s="12">
        <f>+SUMIF(AGRIFEED!F:F,'ALL 2020'!C14,AGRIFEED!D:D)</f>
        <v>0</v>
      </c>
      <c r="Y14" s="12">
        <f>SUMIF(AMIP!F:F,'ALL 2020'!C14,AMIP!D:D)</f>
        <v>0</v>
      </c>
      <c r="Z14" s="12">
        <f>+SUMIF(ISF!G:G,'ALL 2020'!C14,ISF!E:E)</f>
        <v>0</v>
      </c>
      <c r="AA14" s="124">
        <f>+SUMIF(DISCOI!G:G,'ALL 2020'!C14,DISCOI!E:E)</f>
        <v>0</v>
      </c>
      <c r="AB14" s="12">
        <f>+SUMIF(MABEL!F:F,'ALL 2020'!C14,MABEL!D:D)</f>
        <v>0</v>
      </c>
      <c r="AC14" s="12">
        <f>+SUMIF(NMP!F:F,'ALL 2020'!C14,NMP!D:D)</f>
        <v>0</v>
      </c>
      <c r="AD14" s="12">
        <f>SUMIF('AMCHO '!F:F,'ALL 2020'!C14,'AMCHO '!D:D)</f>
        <v>284276906.23199999</v>
      </c>
      <c r="AE14">
        <f>+SUMIF(CONFORTIS!G:G,'ALL 2020'!C14,CONFORTIS!E:E)</f>
        <v>0</v>
      </c>
      <c r="AF14" s="12">
        <f>+SUMIF('IRS IMMO'!G:G,'ALL 2020'!C14,'IRS IMMO'!E:E)</f>
        <v>0</v>
      </c>
      <c r="AG14" s="12">
        <f>+SUMIF(AGRIVETAM!F:F,'ALL 2020'!C14,AGRIVETAM!D:D)</f>
        <v>-434873390.47000003</v>
      </c>
      <c r="AH14" s="12">
        <f>+SUMIF(EUROPAINTS!F:F,'ALL 2020'!C14,EUROPAINTS!D:D)</f>
        <v>0</v>
      </c>
      <c r="AI14" s="12">
        <f>+SUMIF('VET ABE'!F:F,'ALL 2020'!C14,'VET ABE'!E:E)</f>
        <v>0</v>
      </c>
      <c r="AJ14" s="12">
        <f>SUMIF('VET FIA'!F:F,'ALL 2020'!C14,'VET FIA'!E:E)</f>
        <v>0</v>
      </c>
      <c r="AK14" s="12">
        <f>+SUMIF('CSS SAKAY'!F:F,'ALL 2020'!C14,'CSS SAKAY'!D:D)</f>
        <v>0</v>
      </c>
      <c r="AL14" s="12">
        <f>+SUMIF(AGRIMA!F:F,'ALL 2020'!C14,AGRIMA!D:D)</f>
        <v>0</v>
      </c>
      <c r="AM14" s="12">
        <f>SUMIF('United Malagasy'!F:F,'ALL 2020'!C14,'United Malagasy'!D:D)</f>
        <v>114095651.81</v>
      </c>
      <c r="AN14" s="12">
        <f>+SUMIF(NUTRIFOOD!E:E,'ALL 2020'!C14,NUTRIFOOD!D:D)</f>
        <v>0</v>
      </c>
      <c r="AO14" s="12">
        <f>+SUMIF(FERRIS!H:H,'ALL 2020'!C14,FERRIS!F:F)</f>
        <v>0</v>
      </c>
      <c r="AP14" s="12">
        <f>+SUMIF(SEM!F:F,'ALL 2020'!C14,SEM!D:D)</f>
        <v>208190338.62</v>
      </c>
      <c r="AQ14" s="12">
        <f>+SUMIF(Madatrade!F:F,'ALL 2020'!C14,Madatrade!D:D)</f>
        <v>0</v>
      </c>
      <c r="AR14" s="12">
        <f>+SUMIF('FLY TECH'!F:F,'ALL 2020'!C14,'FLY TECH'!E:E)</f>
        <v>0</v>
      </c>
      <c r="AS14" s="12">
        <f>+SUMIF('FIRST INVESTISSEMENT'!G:G,'ALL 2020'!C14,'FIRST INVESTISSEMENT'!E:E)</f>
        <v>0</v>
      </c>
      <c r="AT14" s="164">
        <f t="shared" si="3"/>
        <v>189541575.32199997</v>
      </c>
      <c r="AU14" s="165">
        <f t="shared" si="4"/>
        <v>41734.629352715667</v>
      </c>
    </row>
    <row r="15" spans="1:50" x14ac:dyDescent="0.25">
      <c r="A15" s="11" t="str">
        <f t="shared" si="1"/>
        <v>1</v>
      </c>
      <c r="B15" s="11" t="str">
        <f t="shared" si="2"/>
        <v>131</v>
      </c>
      <c r="C15" s="185">
        <v>13100000</v>
      </c>
      <c r="D15" s="184" t="s">
        <v>3207</v>
      </c>
      <c r="E15" s="11" t="s">
        <v>2340</v>
      </c>
      <c r="F15" s="12">
        <f>+SUMIF(AGRIFARM!H:H,C15,AGRIFARM!L:L)</f>
        <v>0</v>
      </c>
      <c r="G15" s="12">
        <f>+SUMIF(AGRICORP!I:I,C15,AGRICORP!E:E)</f>
        <v>0</v>
      </c>
      <c r="H15" s="12">
        <f>+SUMIF(SMTP!D:D,'ALL 2020'!C15,SMTP!G:G)</f>
        <v>0</v>
      </c>
      <c r="I15" s="12">
        <f>+SUMIF(AGRIVET!G:G,C15,AGRIVET!E:E)</f>
        <v>0</v>
      </c>
      <c r="J15" s="12"/>
      <c r="K15" s="12"/>
      <c r="M15" s="12"/>
      <c r="N15" s="12"/>
      <c r="O15" s="12"/>
      <c r="P15" s="12"/>
      <c r="Q15" s="12"/>
      <c r="R15" s="163"/>
      <c r="S15" s="163"/>
      <c r="T15" s="12"/>
      <c r="U15" s="12"/>
      <c r="V15" s="12">
        <f>SUMIF(AGRIMOTORS!G:G,C15,AGRIMOTORS!E:E)</f>
        <v>0</v>
      </c>
      <c r="W15" s="12">
        <f>+SUMIF(BOVIMA!F:F,'ALL 2020'!C15,BOVIMA!D:D)</f>
        <v>-178194785</v>
      </c>
      <c r="X15" s="12">
        <f>+SUMIF(AGRIFEED!F:F,'ALL 2020'!C15,AGRIFEED!D:D)</f>
        <v>-92729577</v>
      </c>
      <c r="Y15" s="12">
        <f>SUMIF(AMIP!F:F,'ALL 2020'!C15,AMIP!D:D)</f>
        <v>0</v>
      </c>
      <c r="Z15" s="12">
        <f>+SUMIF(ISF!G:G,'ALL 2020'!C15,ISF!E:E)</f>
        <v>0</v>
      </c>
      <c r="AA15" s="124">
        <f>+SUMIF(DISCOI!G:G,'ALL 2020'!C15,DISCOI!E:E)</f>
        <v>0</v>
      </c>
      <c r="AB15" s="12">
        <f>+SUMIF(MABEL!F:F,'ALL 2020'!C15,MABEL!D:D)</f>
        <v>-2077781712.47</v>
      </c>
      <c r="AC15" s="12">
        <f>+SUMIF(NMP!F:F,'ALL 2020'!C15,NMP!D:D)</f>
        <v>0</v>
      </c>
      <c r="AD15" s="12">
        <f>SUMIF('AMCHO '!F:F,'ALL 2020'!C15,'AMCHO '!D:D)</f>
        <v>0</v>
      </c>
      <c r="AE15">
        <f>+SUMIF(CONFORTIS!G:G,'ALL 2020'!C15,CONFORTIS!E:E)</f>
        <v>0</v>
      </c>
      <c r="AF15" s="12">
        <f>+SUMIF('IRS IMMO'!G:G,'ALL 2020'!C15,'IRS IMMO'!E:E)</f>
        <v>0</v>
      </c>
      <c r="AG15" s="12">
        <f>+SUMIF(AGRIVETAM!F:F,'ALL 2020'!C15,AGRIVETAM!D:D)</f>
        <v>0</v>
      </c>
      <c r="AH15" s="12">
        <f>+SUMIF(EUROPAINTS!F:F,'ALL 2020'!C15,EUROPAINTS!D:D)</f>
        <v>0</v>
      </c>
      <c r="AI15" s="12">
        <f>+SUMIF('VET ABE'!F:F,'ALL 2020'!C15,'VET ABE'!E:E)</f>
        <v>0</v>
      </c>
      <c r="AJ15" s="12">
        <f>SUMIF('VET FIA'!F:F,'ALL 2020'!C15,'VET FIA'!E:E)</f>
        <v>0</v>
      </c>
      <c r="AK15" s="12">
        <f>+SUMIF('CSS SAKAY'!F:F,'ALL 2020'!C15,'CSS SAKAY'!D:D)</f>
        <v>0</v>
      </c>
      <c r="AL15" s="12">
        <f>+SUMIF(AGRIMA!F:F,'ALL 2020'!C15,AGRIMA!D:D)</f>
        <v>0</v>
      </c>
      <c r="AM15" s="12">
        <f>SUMIF('United Malagasy'!F:F,'ALL 2020'!C15,'United Malagasy'!D:D)</f>
        <v>0</v>
      </c>
      <c r="AN15" s="12">
        <f>+SUMIF(NUTRIFOOD!E:E,'ALL 2020'!C15,NUTRIFOOD!D:D)</f>
        <v>0</v>
      </c>
      <c r="AO15" s="12">
        <f>+SUMIF(FERRIS!H:H,'ALL 2020'!C15,FERRIS!F:F)</f>
        <v>0</v>
      </c>
      <c r="AP15" s="12">
        <f>+SUMIF(SEM!F:F,'ALL 2020'!C15,SEM!D:D)</f>
        <v>22790349.309999999</v>
      </c>
      <c r="AQ15" s="12">
        <f>+SUMIF(Madatrade!F:F,'ALL 2020'!C15,Madatrade!D:D)</f>
        <v>0</v>
      </c>
      <c r="AR15" s="12">
        <f>+SUMIF('FLY TECH'!F:F,'ALL 2020'!C15,'FLY TECH'!E:E)</f>
        <v>0</v>
      </c>
      <c r="AS15" s="12">
        <f>+SUMIF('FIRST INVESTISSEMENT'!G:G,'ALL 2020'!C15,'FIRST INVESTISSEMENT'!E:E)</f>
        <v>0</v>
      </c>
      <c r="AT15" s="164">
        <f t="shared" si="3"/>
        <v>-2325915725.1600003</v>
      </c>
      <c r="AU15" s="165">
        <f t="shared" si="4"/>
        <v>-512136.87830913847</v>
      </c>
    </row>
    <row r="16" spans="1:50" x14ac:dyDescent="0.25">
      <c r="A16" s="11" t="str">
        <f t="shared" si="1"/>
        <v>1</v>
      </c>
      <c r="B16" s="11" t="str">
        <f t="shared" si="2"/>
        <v>131</v>
      </c>
      <c r="C16" s="185">
        <v>13110000</v>
      </c>
      <c r="D16" s="184" t="s">
        <v>3207</v>
      </c>
      <c r="E16" s="11" t="s">
        <v>2341</v>
      </c>
      <c r="F16" s="12">
        <f>+SUMIF(AGRIFARM!H:H,C16,AGRIFARM!L:L)</f>
        <v>0</v>
      </c>
      <c r="G16" s="12">
        <f>+SUMIF(AGRICORP!I:I,C16,AGRICORP!E:E)</f>
        <v>0</v>
      </c>
      <c r="H16" s="12">
        <f>+SUMIF(SMTP!D:D,'ALL 2020'!C16,SMTP!G:G)</f>
        <v>0</v>
      </c>
      <c r="I16" s="12">
        <f>+SUMIF(AGRIVET!G:G,C16,AGRIVET!E:E)</f>
        <v>0</v>
      </c>
      <c r="J16" s="12"/>
      <c r="K16" s="12"/>
      <c r="M16" s="12"/>
      <c r="N16" s="12"/>
      <c r="O16" s="12"/>
      <c r="P16" s="12"/>
      <c r="Q16" s="12"/>
      <c r="R16" s="163"/>
      <c r="S16" s="163"/>
      <c r="T16" s="12"/>
      <c r="U16" s="12"/>
      <c r="V16" s="12">
        <f>SUMIF(AGRIMOTORS!G:G,C16,AGRIMOTORS!E:E)</f>
        <v>0</v>
      </c>
      <c r="W16" s="12">
        <f>+SUMIF(BOVIMA!F:F,'ALL 2020'!C16,BOVIMA!D:D)</f>
        <v>-2256507840.1100001</v>
      </c>
      <c r="X16" s="12">
        <f>+SUMIF(AGRIFEED!F:F,'ALL 2020'!C16,AGRIFEED!D:D)</f>
        <v>0</v>
      </c>
      <c r="Y16" s="12">
        <f>SUMIF(AMIP!F:F,'ALL 2020'!C16,AMIP!D:D)</f>
        <v>0</v>
      </c>
      <c r="Z16" s="12">
        <f>+SUMIF(ISF!G:G,'ALL 2020'!C16,ISF!E:E)</f>
        <v>0</v>
      </c>
      <c r="AA16" s="124">
        <f>+SUMIF(DISCOI!G:G,'ALL 2020'!C16,DISCOI!E:E)</f>
        <v>0</v>
      </c>
      <c r="AB16" s="12">
        <f>+SUMIF(MABEL!F:F,'ALL 2020'!C16,MABEL!D:D)</f>
        <v>0</v>
      </c>
      <c r="AC16" s="12">
        <f>+SUMIF(NMP!F:F,'ALL 2020'!C16,NMP!D:D)</f>
        <v>0</v>
      </c>
      <c r="AD16" s="12">
        <f>SUMIF('AMCHO '!F:F,'ALL 2020'!C16,'AMCHO '!D:D)</f>
        <v>0</v>
      </c>
      <c r="AE16">
        <f>+SUMIF(CONFORTIS!G:G,'ALL 2020'!C16,CONFORTIS!E:E)</f>
        <v>0</v>
      </c>
      <c r="AF16" s="12">
        <f>+SUMIF('IRS IMMO'!G:G,'ALL 2020'!C16,'IRS IMMO'!E:E)</f>
        <v>0</v>
      </c>
      <c r="AG16" s="12">
        <f>+SUMIF(AGRIVETAM!F:F,'ALL 2020'!C16,AGRIVETAM!D:D)</f>
        <v>0</v>
      </c>
      <c r="AH16" s="12">
        <f>+SUMIF(EUROPAINTS!F:F,'ALL 2020'!C16,EUROPAINTS!D:D)</f>
        <v>0</v>
      </c>
      <c r="AI16" s="12">
        <f>+SUMIF('VET ABE'!F:F,'ALL 2020'!C16,'VET ABE'!E:E)</f>
        <v>0</v>
      </c>
      <c r="AJ16" s="12">
        <f>SUMIF('VET FIA'!F:F,'ALL 2020'!C16,'VET FIA'!E:E)</f>
        <v>0</v>
      </c>
      <c r="AK16" s="12">
        <f>+SUMIF('CSS SAKAY'!F:F,'ALL 2020'!C16,'CSS SAKAY'!D:D)</f>
        <v>0</v>
      </c>
      <c r="AL16" s="12">
        <f>+SUMIF(AGRIMA!F:F,'ALL 2020'!C16,AGRIMA!D:D)</f>
        <v>0</v>
      </c>
      <c r="AM16" s="12">
        <f>SUMIF('United Malagasy'!F:F,'ALL 2020'!C16,'United Malagasy'!D:D)</f>
        <v>0</v>
      </c>
      <c r="AN16" s="12">
        <f>+SUMIF(NUTRIFOOD!E:E,'ALL 2020'!C16,NUTRIFOOD!D:D)</f>
        <v>0</v>
      </c>
      <c r="AO16" s="12">
        <f>+SUMIF(FERRIS!H:H,'ALL 2020'!C16,FERRIS!F:F)</f>
        <v>0</v>
      </c>
      <c r="AP16" s="12">
        <f>+SUMIF(SEM!F:F,'ALL 2020'!C16,SEM!D:D)</f>
        <v>0</v>
      </c>
      <c r="AQ16" s="12">
        <f>+SUMIF(Madatrade!F:F,'ALL 2020'!C16,Madatrade!D:D)</f>
        <v>0</v>
      </c>
      <c r="AR16" s="12">
        <f>+SUMIF('FLY TECH'!F:F,'ALL 2020'!C16,'FLY TECH'!E:E)</f>
        <v>0</v>
      </c>
      <c r="AS16" s="12">
        <f>+SUMIF('FIRST INVESTISSEMENT'!G:G,'ALL 2020'!C16,'FIRST INVESTISSEMENT'!E:E)</f>
        <v>0</v>
      </c>
      <c r="AT16" s="164">
        <f t="shared" si="3"/>
        <v>-2256507840.1100001</v>
      </c>
      <c r="AU16" s="165">
        <f t="shared" si="4"/>
        <v>-496854.15022271936</v>
      </c>
    </row>
    <row r="17" spans="1:47" x14ac:dyDescent="0.25">
      <c r="A17" s="11" t="str">
        <f t="shared" si="1"/>
        <v>1</v>
      </c>
      <c r="B17" s="11" t="str">
        <f t="shared" si="2"/>
        <v>133</v>
      </c>
      <c r="C17" s="22">
        <v>13300000</v>
      </c>
      <c r="D17" s="22" t="s">
        <v>3208</v>
      </c>
      <c r="E17" s="11" t="s">
        <v>3014</v>
      </c>
      <c r="F17" s="12">
        <f>+SUMIF(AGRIFARM!H:H,C17,AGRIFARM!L:L)</f>
        <v>0</v>
      </c>
      <c r="G17" s="12">
        <f>+SUMIF(AGRICORP!I:I,C17,AGRICORP!E:E)</f>
        <v>0</v>
      </c>
      <c r="H17" s="12">
        <f>+SUMIF(SMTP!D:D,'ALL 2020'!C17,SMTP!G:G)</f>
        <v>0</v>
      </c>
      <c r="I17" s="12">
        <f>+SUMIF(AGRIVET!G:G,C17,AGRIVET!E:E)</f>
        <v>0</v>
      </c>
      <c r="J17" s="12"/>
      <c r="K17" s="12"/>
      <c r="M17" s="12"/>
      <c r="N17" s="12"/>
      <c r="O17" s="12"/>
      <c r="P17" s="12"/>
      <c r="Q17" s="12"/>
      <c r="R17" s="163"/>
      <c r="S17" s="163"/>
      <c r="T17" s="12"/>
      <c r="U17" s="12"/>
      <c r="V17" s="12">
        <f>SUMIF(AGRIMOTORS!G:G,C17,AGRIMOTORS!E:E)</f>
        <v>0</v>
      </c>
      <c r="W17" s="12"/>
      <c r="X17" s="12"/>
      <c r="Y17" s="12"/>
      <c r="Z17" s="12"/>
      <c r="AA17" s="124"/>
      <c r="AC17" s="12">
        <f>+SUMIF(NMP!F:F,'ALL 2020'!C17,NMP!D:D)</f>
        <v>0</v>
      </c>
      <c r="AD17" s="12"/>
      <c r="AE17">
        <f>+SUMIF(CONFORTIS!G:G,'ALL 2020'!C17,CONFORTIS!E:E)</f>
        <v>0</v>
      </c>
      <c r="AF17" s="12">
        <f>+SUMIF('IRS IMMO'!G:G,'ALL 2020'!C17,'IRS IMMO'!E:E)</f>
        <v>0</v>
      </c>
      <c r="AG17" s="12">
        <f>+SUMIF(AGRIVETAM!F:F,'ALL 2020'!C17,AGRIVETAM!D:D)</f>
        <v>0</v>
      </c>
      <c r="AH17" s="12">
        <f>+SUMIF(EUROPAINTS!F:F,'ALL 2020'!C17,EUROPAINTS!D:D)</f>
        <v>0</v>
      </c>
      <c r="AI17" s="12">
        <f>+SUMIF('VET ABE'!F:F,'ALL 2020'!C17,'VET ABE'!E:E)</f>
        <v>0</v>
      </c>
      <c r="AJ17" s="12">
        <f>SUMIF('VET FIA'!F:F,'ALL 2020'!C17,'VET FIA'!E:E)</f>
        <v>0</v>
      </c>
      <c r="AK17" s="12">
        <f>+SUMIF('CSS SAKAY'!F:F,'ALL 2020'!C17,'CSS SAKAY'!D:D)</f>
        <v>0</v>
      </c>
      <c r="AL17" s="12">
        <f>+SUMIF(AGRIMA!F:F,'ALL 2020'!C17,AGRIMA!D:D)</f>
        <v>0</v>
      </c>
      <c r="AM17" s="12">
        <f>SUMIF('United Malagasy'!F:F,'ALL 2020'!C17,'United Malagasy'!D:D)</f>
        <v>0</v>
      </c>
      <c r="AN17" s="12">
        <f>+SUMIF(NUTRIFOOD!E:E,'ALL 2020'!C17,NUTRIFOOD!D:D)</f>
        <v>0</v>
      </c>
      <c r="AO17" s="12">
        <f>+SUMIF(FERRIS!H:H,'ALL 2020'!C17,FERRIS!F:F)</f>
        <v>0</v>
      </c>
      <c r="AP17" s="12">
        <f>+SUMIF(SEM!F:F,'ALL 2020'!C17,SEM!D:D)</f>
        <v>0</v>
      </c>
      <c r="AQ17" s="12">
        <f>+SUMIF(Madatrade!F:F,'ALL 2020'!C17,Madatrade!D:D)</f>
        <v>0</v>
      </c>
      <c r="AR17" s="12">
        <f>+SUMIF('FLY TECH'!F:F,'ALL 2020'!C17,'FLY TECH'!E:E)</f>
        <v>0</v>
      </c>
      <c r="AS17" s="12">
        <f>+SUMIF('FIRST INVESTISSEMENT'!G:G,'ALL 2020'!C17,'FIRST INVESTISSEMENT'!E:E)</f>
        <v>0</v>
      </c>
      <c r="AT17" s="164">
        <f t="shared" si="3"/>
        <v>0</v>
      </c>
      <c r="AU17" s="165">
        <f t="shared" si="4"/>
        <v>0</v>
      </c>
    </row>
    <row r="18" spans="1:47" x14ac:dyDescent="0.25">
      <c r="A18" s="11" t="str">
        <f t="shared" si="1"/>
        <v>1</v>
      </c>
      <c r="B18" s="11" t="str">
        <f t="shared" si="2"/>
        <v>161</v>
      </c>
      <c r="C18" s="60">
        <v>16100000</v>
      </c>
      <c r="D18" s="184" t="s">
        <v>3209</v>
      </c>
      <c r="E18" s="24" t="s">
        <v>242</v>
      </c>
      <c r="F18" s="12">
        <f>+SUMIF(AGRIFARM!H:H,C18,AGRIFARM!L:L)</f>
        <v>-2000000000</v>
      </c>
      <c r="G18" s="12">
        <f>+SUMIF(AGRICORP!I:I,C18,AGRICORP!E:E)</f>
        <v>0</v>
      </c>
      <c r="H18" s="12">
        <f>+SUMIF(SMTP!D:D,'ALL 2020'!C18,SMTP!G:G)</f>
        <v>-1000000000</v>
      </c>
      <c r="I18" s="12">
        <f>+SUMIF(AGRIVET!G:G,C18,AGRIVET!E:E)</f>
        <v>-2000000000</v>
      </c>
      <c r="J18" s="12">
        <f>+SUMIF(AGRIVAL!G:G,'ALL 2020'!C18,AGRIVAL!E:E)</f>
        <v>0</v>
      </c>
      <c r="K18" s="12">
        <f>+SUMIF(AGRIKOBA!G:G,'ALL 2020'!C18,AGRIKOBA!E:E)</f>
        <v>0</v>
      </c>
      <c r="L18" s="12">
        <f>+SUMIF(LMOI!F:F,'ALL 2020'!C18,LMOI!D:D)</f>
        <v>-8175614410.2399998</v>
      </c>
      <c r="M18" s="12">
        <f>+SUMIF(TARTINE!G:G,'ALL 2020'!C18,TARTINE!E:E)</f>
        <v>92.52</v>
      </c>
      <c r="N18" s="12">
        <f>+SUMIF(IDF!F:F,'ALL 2020'!C18,IDF!D:D)</f>
        <v>-2161565880.2600002</v>
      </c>
      <c r="O18" s="12">
        <f>+SUMIF(RYA!G:G,C18,RYA!E:E)</f>
        <v>0</v>
      </c>
      <c r="P18" s="12">
        <f>+SUMIF('SCI NOAH'!G:G,'ALL 2020'!C18,'SCI NOAH'!E:E)</f>
        <v>0</v>
      </c>
      <c r="Q18" s="12">
        <f>+SUMIF(SIM!F:F,'ALL 2020'!C18,SIM!D:D)</f>
        <v>0</v>
      </c>
      <c r="R18" s="163">
        <f>+SUMIF('First Energy'!F:F,'ALL 2020'!C18,'First Energy'!D:D)</f>
        <v>0</v>
      </c>
      <c r="S18" s="163">
        <f>+SUMIF('ID Motors'!G:G,C18,'ID Motors'!E:E)</f>
        <v>-257745890.59999999</v>
      </c>
      <c r="T18" s="12">
        <f>+SUMIF('ID RENTAL'!G:G,'ALL 2020'!C18,'ID RENTAL'!E:E)</f>
        <v>0</v>
      </c>
      <c r="U18" s="12">
        <f>+SUMIF('MCM '!G:G,'ALL 2020'!C18,'MCM '!E:E)</f>
        <v>0</v>
      </c>
      <c r="V18" s="12">
        <f>SUMIF(AGRIMOTORS!G:G,C18,AGRIMOTORS!E:E)</f>
        <v>0</v>
      </c>
      <c r="W18" s="12">
        <f>+SUMIF(BOVIMA!F:F,'ALL 2020'!C18,BOVIMA!D:D)</f>
        <v>-8321128557.0799999</v>
      </c>
      <c r="X18" s="12">
        <f>+SUMIF(AGRIFEED!F:F,'ALL 2020'!C18,AGRIFEED!D:D)</f>
        <v>0</v>
      </c>
      <c r="Y18" s="12">
        <f>SUMIF(AMIP!F:F,'ALL 2020'!C18,AMIP!D:D)</f>
        <v>0</v>
      </c>
      <c r="Z18" s="12">
        <f>+SUMIF(ISF!G:G,'ALL 2020'!C18,ISF!E:E)</f>
        <v>0</v>
      </c>
      <c r="AA18" s="124">
        <f>+SUMIF(DISCOI!G:G,'ALL 2020'!C18,DISCOI!E:E)</f>
        <v>0</v>
      </c>
      <c r="AB18" s="12">
        <f>+SUMIF(MABEL!F:F,'ALL 2020'!C18,MABEL!D:D)</f>
        <v>0</v>
      </c>
      <c r="AC18" s="12">
        <f>+SUMIF(NMP!F:F,'ALL 2020'!C18,NMP!D:D)</f>
        <v>0</v>
      </c>
      <c r="AD18" s="12">
        <f>SUMIF('AMCHO '!F:F,'ALL 2020'!C18,'AMCHO '!D:D)</f>
        <v>0</v>
      </c>
      <c r="AE18">
        <f>+SUMIF(CONFORTIS!G:G,'ALL 2020'!C18,CONFORTIS!E:E)</f>
        <v>0</v>
      </c>
      <c r="AF18" s="12">
        <f>+SUMIF('IRS IMMO'!G:G,'ALL 2020'!C18,'IRS IMMO'!E:E)</f>
        <v>0</v>
      </c>
      <c r="AG18" s="12">
        <f>+SUMIF(AGRIVETAM!F:F,'ALL 2020'!C18,AGRIVETAM!D:D)</f>
        <v>0</v>
      </c>
      <c r="AH18" s="12">
        <f>+SUMIF(EUROPAINTS!F:F,'ALL 2020'!C18,EUROPAINTS!D:D)</f>
        <v>0</v>
      </c>
      <c r="AI18" s="12">
        <f>+SUMIF('VET ABE'!F:F,'ALL 2020'!C18,'VET ABE'!E:E)</f>
        <v>0</v>
      </c>
      <c r="AJ18" s="12">
        <f>SUMIF('VET FIA'!F:F,'ALL 2020'!C18,'VET FIA'!E:E)</f>
        <v>0</v>
      </c>
      <c r="AK18" s="12">
        <f>+SUMIF('CSS SAKAY'!F:F,'ALL 2020'!C18,'CSS SAKAY'!D:D)</f>
        <v>0</v>
      </c>
      <c r="AL18" s="12">
        <f>+SUMIF(AGRIMA!F:F,'ALL 2020'!C18,AGRIMA!D:D)</f>
        <v>0</v>
      </c>
      <c r="AM18" s="12">
        <f>SUMIF('United Malagasy'!F:F,'ALL 2020'!C18,'United Malagasy'!D:D)</f>
        <v>0</v>
      </c>
      <c r="AN18" s="12">
        <f>+SUMIF(NUTRIFOOD!E:E,'ALL 2020'!C18,NUTRIFOOD!D:D)</f>
        <v>0</v>
      </c>
      <c r="AO18" s="12">
        <f>+SUMIF(FERRIS!H:H,'ALL 2020'!C18,FERRIS!F:F)</f>
        <v>0</v>
      </c>
      <c r="AP18" s="12">
        <f>+SUMIF(SEM!F:F,'ALL 2020'!C18,SEM!D:D)</f>
        <v>0</v>
      </c>
      <c r="AQ18" s="12">
        <f>+SUMIF(Madatrade!F:F,'ALL 2020'!C18,Madatrade!D:D)</f>
        <v>0</v>
      </c>
      <c r="AR18" s="12">
        <f>+SUMIF('FLY TECH'!F:F,'ALL 2020'!C18,'FLY TECH'!E:E)</f>
        <v>0</v>
      </c>
      <c r="AS18" s="12">
        <f>+SUMIF('FIRST INVESTISSEMENT'!G:G,'ALL 2020'!C18,'FIRST INVESTISSEMENT'!E:E)</f>
        <v>-178600308.90000001</v>
      </c>
      <c r="AT18" s="164">
        <f t="shared" si="3"/>
        <v>-24094654954.560001</v>
      </c>
      <c r="AU18" s="165">
        <f t="shared" si="4"/>
        <v>-5305334.6855528569</v>
      </c>
    </row>
    <row r="19" spans="1:47" x14ac:dyDescent="0.25">
      <c r="A19" s="11" t="str">
        <f t="shared" si="1"/>
        <v>1</v>
      </c>
      <c r="B19" s="11" t="str">
        <f t="shared" si="2"/>
        <v>161</v>
      </c>
      <c r="C19" s="60">
        <v>16110000</v>
      </c>
      <c r="D19" s="184" t="s">
        <v>3209</v>
      </c>
      <c r="E19" s="24" t="s">
        <v>1486</v>
      </c>
      <c r="F19" s="12">
        <f>+SUMIF(AGRIFARM!H:H,C19,AGRIFARM!L:L)</f>
        <v>0</v>
      </c>
      <c r="G19" s="12">
        <f>+SUMIF(AGRICORP!I:I,C19,AGRICORP!E:E)</f>
        <v>0</v>
      </c>
      <c r="H19" s="12">
        <f>+SUMIF(SMTP!D:D,'ALL 2020'!C19,SMTP!G:G)</f>
        <v>0</v>
      </c>
      <c r="I19" s="12">
        <f>+SUMIF(AGRIVET!G:G,C19,AGRIVET!E:E)</f>
        <v>0</v>
      </c>
      <c r="J19" s="12"/>
      <c r="K19" s="12"/>
      <c r="L19" s="12">
        <f>+SUMIF(LMOI!F:F,'ALL 2020'!C19,LMOI!D:D)</f>
        <v>-17941800081.439999</v>
      </c>
      <c r="M19" s="12">
        <f>+SUMIF(TARTINE!G:G,'ALL 2020'!C19,TARTINE!E:E)</f>
        <v>0</v>
      </c>
      <c r="N19" s="12">
        <f>+SUMIF(IDF!F:F,'ALL 2020'!C19,IDF!D:D)</f>
        <v>0</v>
      </c>
      <c r="O19" s="12">
        <f>+SUMIF(RYA!G:G,C19,RYA!E:E)</f>
        <v>0</v>
      </c>
      <c r="P19" s="12">
        <f>+SUMIF('SCI NOAH'!G:G,'ALL 2020'!C19,'SCI NOAH'!E:E)</f>
        <v>0</v>
      </c>
      <c r="Q19" s="12">
        <f>+SUMIF(SIM!F:F,'ALL 2020'!C19,SIM!D:D)</f>
        <v>0</v>
      </c>
      <c r="R19" s="163">
        <f>+SUMIF('First Energy'!F:F,'ALL 2020'!C19,'First Energy'!D:D)</f>
        <v>0</v>
      </c>
      <c r="S19" s="163">
        <f>+SUMIF('ID Motors'!G:G,C19,'ID Motors'!E:E)</f>
        <v>0</v>
      </c>
      <c r="T19" s="12">
        <f>+SUMIF('ID RENTAL'!G:G,'ALL 2020'!C19,'ID RENTAL'!E:E)</f>
        <v>0</v>
      </c>
      <c r="U19" s="12">
        <f>+SUMIF('MCM '!G:G,'ALL 2020'!C19,'MCM '!E:E)</f>
        <v>0</v>
      </c>
      <c r="V19" s="12">
        <f>SUMIF(AGRIMOTORS!G:G,C19,AGRIMOTORS!E:E)</f>
        <v>0</v>
      </c>
      <c r="W19" s="12">
        <f>+SUMIF(BOVIMA!F:F,'ALL 2020'!C19,BOVIMA!D:D)</f>
        <v>0</v>
      </c>
      <c r="X19" s="12">
        <f>+SUMIF(AGRIFEED!F:F,'ALL 2020'!C19,AGRIFEED!D:D)</f>
        <v>0</v>
      </c>
      <c r="Y19" s="12">
        <f>SUMIF(AMIP!F:F,'ALL 2020'!C19,AMIP!D:D)</f>
        <v>0</v>
      </c>
      <c r="Z19" s="12">
        <f>+SUMIF(ISF!G:G,'ALL 2020'!C19,ISF!E:E)</f>
        <v>0</v>
      </c>
      <c r="AA19" s="124">
        <f>+SUMIF(DISCOI!G:G,'ALL 2020'!C19,DISCOI!E:E)</f>
        <v>0</v>
      </c>
      <c r="AB19" s="12">
        <f>+SUMIF(MABEL!F:F,'ALL 2020'!C19,MABEL!D:D)</f>
        <v>0</v>
      </c>
      <c r="AC19" s="12">
        <f>+SUMIF(NMP!F:F,'ALL 2020'!C19,NMP!D:D)</f>
        <v>0</v>
      </c>
      <c r="AD19" s="12">
        <f>SUMIF('AMCHO '!F:F,'ALL 2020'!C19,'AMCHO '!D:D)</f>
        <v>0</v>
      </c>
      <c r="AE19">
        <f>+SUMIF(CONFORTIS!G:G,'ALL 2020'!C19,CONFORTIS!E:E)</f>
        <v>0</v>
      </c>
      <c r="AF19" s="12">
        <f>+SUMIF('IRS IMMO'!G:G,'ALL 2020'!C19,'IRS IMMO'!E:E)</f>
        <v>0</v>
      </c>
      <c r="AG19" s="12">
        <f>+SUMIF(AGRIVETAM!F:F,'ALL 2020'!C19,AGRIVETAM!D:D)</f>
        <v>0</v>
      </c>
      <c r="AH19" s="12">
        <f>+SUMIF(EUROPAINTS!F:F,'ALL 2020'!C19,EUROPAINTS!D:D)</f>
        <v>0</v>
      </c>
      <c r="AI19" s="12">
        <f>+SUMIF('VET ABE'!F:F,'ALL 2020'!C19,'VET ABE'!E:E)</f>
        <v>0</v>
      </c>
      <c r="AJ19" s="12">
        <f>SUMIF('VET FIA'!F:F,'ALL 2020'!C19,'VET FIA'!E:E)</f>
        <v>0</v>
      </c>
      <c r="AK19" s="12">
        <f>+SUMIF('CSS SAKAY'!F:F,'ALL 2020'!C19,'CSS SAKAY'!D:D)</f>
        <v>0</v>
      </c>
      <c r="AL19" s="12">
        <f>+SUMIF(AGRIMA!F:F,'ALL 2020'!C19,AGRIMA!D:D)</f>
        <v>0</v>
      </c>
      <c r="AM19" s="12">
        <f>SUMIF('United Malagasy'!F:F,'ALL 2020'!C19,'United Malagasy'!D:D)</f>
        <v>0</v>
      </c>
      <c r="AN19" s="12">
        <f>+SUMIF(NUTRIFOOD!E:E,'ALL 2020'!C19,NUTRIFOOD!D:D)</f>
        <v>0</v>
      </c>
      <c r="AO19" s="12">
        <f>+SUMIF(FERRIS!H:H,'ALL 2020'!C19,FERRIS!F:F)</f>
        <v>0</v>
      </c>
      <c r="AP19" s="12">
        <f>+SUMIF(SEM!F:F,'ALL 2020'!C19,SEM!D:D)</f>
        <v>0</v>
      </c>
      <c r="AQ19" s="12">
        <f>+SUMIF(Madatrade!F:F,'ALL 2020'!C19,Madatrade!D:D)</f>
        <v>0</v>
      </c>
      <c r="AR19" s="12">
        <f>+SUMIF('FLY TECH'!F:F,'ALL 2020'!C19,'FLY TECH'!E:E)</f>
        <v>0</v>
      </c>
      <c r="AS19" s="12">
        <f>+SUMIF('FIRST INVESTISSEMENT'!G:G,'ALL 2020'!C19,'FIRST INVESTISSEMENT'!E:E)</f>
        <v>0</v>
      </c>
      <c r="AT19" s="164">
        <f t="shared" si="3"/>
        <v>-17941800081.439999</v>
      </c>
      <c r="AU19" s="165">
        <f t="shared" si="4"/>
        <v>-3950554.7795904074</v>
      </c>
    </row>
    <row r="20" spans="1:47" x14ac:dyDescent="0.25">
      <c r="A20" s="11" t="str">
        <f t="shared" si="1"/>
        <v>1</v>
      </c>
      <c r="B20" s="11" t="str">
        <f t="shared" si="2"/>
        <v>161</v>
      </c>
      <c r="C20" s="60">
        <v>16120000</v>
      </c>
      <c r="D20" s="184" t="s">
        <v>3209</v>
      </c>
      <c r="E20" s="24" t="s">
        <v>243</v>
      </c>
      <c r="F20" s="12">
        <f>+SUMIF(AGRIFARM!H:H,C20,AGRIFARM!L:L)</f>
        <v>-1894675228.9000001</v>
      </c>
      <c r="G20" s="12">
        <f>+SUMIF(AGRICORP!I:I,C20,AGRICORP!E:E)</f>
        <v>0</v>
      </c>
      <c r="H20" s="12">
        <f>+SUMIF(SMTP!D:D,'ALL 2020'!C20,SMTP!G:G)</f>
        <v>0</v>
      </c>
      <c r="I20" s="12">
        <f>+SUMIF(AGRIVET!G:G,C20,AGRIVET!E:E)</f>
        <v>0</v>
      </c>
      <c r="J20" s="12">
        <f>+SUMIF(AGRIVAL!G:G,'ALL 2020'!C20,AGRIVAL!E:E)</f>
        <v>0</v>
      </c>
      <c r="K20" s="12">
        <f>+SUMIF(AGRIKOBA!G:G,'ALL 2020'!C20,AGRIKOBA!E:E)</f>
        <v>0</v>
      </c>
      <c r="L20" s="12">
        <f>+SUMIF(LMOI!F:F,'ALL 2020'!C20,LMOI!D:D)</f>
        <v>0</v>
      </c>
      <c r="M20" s="12">
        <f>+SUMIF(TARTINE!G:G,'ALL 2020'!C20,TARTINE!E:E)</f>
        <v>0</v>
      </c>
      <c r="N20" s="12">
        <f>+SUMIF(IDF!F:F,'ALL 2020'!C20,IDF!D:D)</f>
        <v>0</v>
      </c>
      <c r="O20" s="12">
        <f>+SUMIF(RYA!G:G,C20,RYA!E:E)</f>
        <v>0</v>
      </c>
      <c r="P20" s="12">
        <f>+SUMIF('SCI NOAH'!G:G,'ALL 2020'!C20,'SCI NOAH'!E:E)</f>
        <v>0</v>
      </c>
      <c r="Q20" s="12">
        <f>+SUMIF(SIM!F:F,'ALL 2020'!C20,SIM!D:D)</f>
        <v>-1422885269.6400001</v>
      </c>
      <c r="R20" s="163">
        <f>+SUMIF('First Energy'!F:F,'ALL 2020'!C20,'First Energy'!D:D)</f>
        <v>0</v>
      </c>
      <c r="S20" s="163">
        <f>+SUMIF('ID Motors'!G:G,C20,'ID Motors'!E:E)</f>
        <v>0</v>
      </c>
      <c r="T20" s="12">
        <f>+SUMIF('ID RENTAL'!G:G,'ALL 2020'!C20,'ID RENTAL'!E:E)</f>
        <v>0</v>
      </c>
      <c r="U20" s="12">
        <f>+SUMIF('MCM '!G:G,'ALL 2020'!C20,'MCM '!E:E)</f>
        <v>0</v>
      </c>
      <c r="V20" s="12">
        <f>SUMIF(AGRIMOTORS!G:G,C20,AGRIMOTORS!E:E)</f>
        <v>0</v>
      </c>
      <c r="W20" s="12">
        <f>+SUMIF(BOVIMA!F:F,'ALL 2020'!C20,BOVIMA!D:D)</f>
        <v>0</v>
      </c>
      <c r="X20" s="12">
        <f>+SUMIF(AGRIFEED!F:F,'ALL 2020'!C20,AGRIFEED!D:D)</f>
        <v>0</v>
      </c>
      <c r="Y20" s="12">
        <f>SUMIF(AMIP!F:F,'ALL 2020'!C20,AMIP!D:D)</f>
        <v>0</v>
      </c>
      <c r="Z20" s="12">
        <f>+SUMIF(ISF!G:G,'ALL 2020'!C20,ISF!E:E)</f>
        <v>0</v>
      </c>
      <c r="AA20" s="124">
        <f>+SUMIF(DISCOI!G:G,'ALL 2020'!C20,DISCOI!E:E)</f>
        <v>0</v>
      </c>
      <c r="AB20" s="12">
        <f>+SUMIF(MABEL!F:F,'ALL 2020'!C20,MABEL!D:D)</f>
        <v>0</v>
      </c>
      <c r="AC20" s="12">
        <f>+SUMIF(NMP!F:F,'ALL 2020'!C20,NMP!D:D)</f>
        <v>0</v>
      </c>
      <c r="AD20" s="12">
        <f>SUMIF('AMCHO '!F:F,'ALL 2020'!C20,'AMCHO '!D:D)</f>
        <v>0</v>
      </c>
      <c r="AE20">
        <f>+SUMIF(CONFORTIS!G:G,'ALL 2020'!C20,CONFORTIS!E:E)</f>
        <v>0</v>
      </c>
      <c r="AF20" s="12">
        <f>+SUMIF('IRS IMMO'!G:G,'ALL 2020'!C20,'IRS IMMO'!E:E)</f>
        <v>0</v>
      </c>
      <c r="AG20" s="12">
        <f>+SUMIF(AGRIVETAM!F:F,'ALL 2020'!C20,AGRIVETAM!D:D)</f>
        <v>0</v>
      </c>
      <c r="AH20" s="12">
        <f>+SUMIF(EUROPAINTS!F:F,'ALL 2020'!C20,EUROPAINTS!D:D)</f>
        <v>0</v>
      </c>
      <c r="AI20" s="12">
        <f>+SUMIF('VET ABE'!F:F,'ALL 2020'!C20,'VET ABE'!E:E)</f>
        <v>0</v>
      </c>
      <c r="AJ20" s="12">
        <f>SUMIF('VET FIA'!F:F,'ALL 2020'!C20,'VET FIA'!E:E)</f>
        <v>0</v>
      </c>
      <c r="AK20" s="12">
        <f>+SUMIF('CSS SAKAY'!F:F,'ALL 2020'!C20,'CSS SAKAY'!D:D)</f>
        <v>0</v>
      </c>
      <c r="AL20" s="12">
        <f>+SUMIF(AGRIMA!F:F,'ALL 2020'!C20,AGRIMA!D:D)</f>
        <v>0</v>
      </c>
      <c r="AM20" s="12">
        <f>SUMIF('United Malagasy'!F:F,'ALL 2020'!C20,'United Malagasy'!D:D)</f>
        <v>0</v>
      </c>
      <c r="AN20" s="12">
        <f>+SUMIF(NUTRIFOOD!E:E,'ALL 2020'!C20,NUTRIFOOD!D:D)</f>
        <v>0</v>
      </c>
      <c r="AO20" s="12">
        <f>+SUMIF(FERRIS!H:H,'ALL 2020'!C20,FERRIS!F:F)</f>
        <v>0</v>
      </c>
      <c r="AP20" s="12">
        <f>+SUMIF(SEM!F:F,'ALL 2020'!C20,SEM!D:D)</f>
        <v>0</v>
      </c>
      <c r="AQ20" s="12">
        <f>+SUMIF(Madatrade!F:F,'ALL 2020'!C20,Madatrade!D:D)</f>
        <v>0</v>
      </c>
      <c r="AR20" s="12">
        <f>+SUMIF('FLY TECH'!F:F,'ALL 2020'!C20,'FLY TECH'!E:E)</f>
        <v>0</v>
      </c>
      <c r="AS20" s="12">
        <f>+SUMIF('FIRST INVESTISSEMENT'!G:G,'ALL 2020'!C20,'FIRST INVESTISSEMENT'!E:E)</f>
        <v>-3044465431.25</v>
      </c>
      <c r="AT20" s="164">
        <f t="shared" si="3"/>
        <v>-6362025929.79</v>
      </c>
      <c r="AU20" s="165">
        <f t="shared" si="4"/>
        <v>-1400836.695912665</v>
      </c>
    </row>
    <row r="21" spans="1:47" x14ac:dyDescent="0.25">
      <c r="A21" s="11" t="str">
        <f t="shared" si="1"/>
        <v>1</v>
      </c>
      <c r="B21" s="11" t="str">
        <f t="shared" si="2"/>
        <v>161</v>
      </c>
      <c r="C21" s="60">
        <v>16130000</v>
      </c>
      <c r="D21" s="184" t="s">
        <v>3209</v>
      </c>
      <c r="E21" s="24" t="s">
        <v>244</v>
      </c>
      <c r="F21" s="12">
        <f>+SUMIF(AGRIFARM!H:H,C21,AGRIFARM!L:L)</f>
        <v>-4000000000</v>
      </c>
      <c r="G21" s="12">
        <f>+SUMIF(AGRICORP!I:I,C21,AGRICORP!E:E)</f>
        <v>0</v>
      </c>
      <c r="H21" s="12">
        <f>+SUMIF(SMTP!D:D,'ALL 2020'!C21,SMTP!G:G)</f>
        <v>0</v>
      </c>
      <c r="I21" s="12">
        <f>+SUMIF(AGRIVET!G:G,C21,AGRIVET!E:E)</f>
        <v>-6000000000</v>
      </c>
      <c r="J21" s="12">
        <f>+SUMIF(AGRIVAL!G:G,'ALL 2020'!C21,AGRIVAL!E:E)</f>
        <v>0</v>
      </c>
      <c r="K21" s="12">
        <f>+SUMIF(AGRIKOBA!G:G,'ALL 2020'!C21,AGRIKOBA!E:E)</f>
        <v>0</v>
      </c>
      <c r="L21" s="12">
        <f>+SUMIF(LMOI!F:F,'ALL 2020'!C21,LMOI!D:D)</f>
        <v>0</v>
      </c>
      <c r="M21" s="12">
        <f>+SUMIF(TARTINE!G:G,'ALL 2020'!C21,TARTINE!E:E)</f>
        <v>0</v>
      </c>
      <c r="N21" s="12">
        <f>+SUMIF(IDF!F:F,'ALL 2020'!C21,IDF!D:D)</f>
        <v>0</v>
      </c>
      <c r="O21" s="12">
        <f>+SUMIF(RYA!G:G,C21,RYA!E:E)</f>
        <v>0</v>
      </c>
      <c r="P21" s="12">
        <f>+SUMIF('SCI NOAH'!G:G,'ALL 2020'!C21,'SCI NOAH'!E:E)</f>
        <v>0</v>
      </c>
      <c r="Q21" s="12">
        <f>+SUMIF(SIM!F:F,'ALL 2020'!C21,SIM!D:D)</f>
        <v>0</v>
      </c>
      <c r="R21" s="163">
        <f>+SUMIF('First Energy'!F:F,'ALL 2020'!C21,'First Energy'!D:D)</f>
        <v>0</v>
      </c>
      <c r="S21" s="163">
        <f>+SUMIF('ID Motors'!G:G,C21,'ID Motors'!E:E)</f>
        <v>0</v>
      </c>
      <c r="T21" s="12">
        <f>+SUMIF('ID RENTAL'!G:G,'ALL 2020'!C21,'ID RENTAL'!E:E)</f>
        <v>0</v>
      </c>
      <c r="U21" s="12">
        <f>+SUMIF('MCM '!G:G,'ALL 2020'!C21,'MCM '!E:E)</f>
        <v>0</v>
      </c>
      <c r="V21" s="12">
        <f>SUMIF(AGRIMOTORS!G:G,C21,AGRIMOTORS!E:E)</f>
        <v>0</v>
      </c>
      <c r="W21" s="12">
        <f>+SUMIF(BOVIMA!F:F,'ALL 2020'!C21,BOVIMA!D:D)</f>
        <v>0</v>
      </c>
      <c r="X21" s="12">
        <f>+SUMIF(AGRIFEED!F:F,'ALL 2020'!C21,AGRIFEED!D:D)</f>
        <v>0</v>
      </c>
      <c r="Y21" s="12">
        <f>SUMIF(AMIP!F:F,'ALL 2020'!C21,AMIP!D:D)</f>
        <v>0</v>
      </c>
      <c r="Z21" s="12">
        <f>+SUMIF(ISF!G:G,'ALL 2020'!C21,ISF!E:E)</f>
        <v>0</v>
      </c>
      <c r="AA21" s="124">
        <f>+SUMIF(DISCOI!G:G,'ALL 2020'!C21,DISCOI!E:E)</f>
        <v>0</v>
      </c>
      <c r="AB21" s="12">
        <f>+SUMIF(MABEL!F:F,'ALL 2020'!C21,MABEL!D:D)</f>
        <v>0</v>
      </c>
      <c r="AC21" s="12">
        <f>+SUMIF(NMP!F:F,'ALL 2020'!C21,NMP!D:D)</f>
        <v>0</v>
      </c>
      <c r="AD21" s="12">
        <f>SUMIF('AMCHO '!F:F,'ALL 2020'!C21,'AMCHO '!D:D)</f>
        <v>0</v>
      </c>
      <c r="AE21">
        <f>+SUMIF(CONFORTIS!G:G,'ALL 2020'!C21,CONFORTIS!E:E)</f>
        <v>0</v>
      </c>
      <c r="AF21" s="12">
        <f>+SUMIF('IRS IMMO'!G:G,'ALL 2020'!C21,'IRS IMMO'!E:E)</f>
        <v>0</v>
      </c>
      <c r="AG21" s="12">
        <f>+SUMIF(AGRIVETAM!F:F,'ALL 2020'!C21,AGRIVETAM!D:D)</f>
        <v>0</v>
      </c>
      <c r="AH21" s="12">
        <f>+SUMIF(EUROPAINTS!F:F,'ALL 2020'!C21,EUROPAINTS!D:D)</f>
        <v>0</v>
      </c>
      <c r="AI21" s="12">
        <f>+SUMIF('VET ABE'!F:F,'ALL 2020'!C21,'VET ABE'!E:E)</f>
        <v>0</v>
      </c>
      <c r="AJ21" s="12">
        <f>SUMIF('VET FIA'!F:F,'ALL 2020'!C21,'VET FIA'!E:E)</f>
        <v>0</v>
      </c>
      <c r="AK21" s="12">
        <f>+SUMIF('CSS SAKAY'!F:F,'ALL 2020'!C21,'CSS SAKAY'!D:D)</f>
        <v>0</v>
      </c>
      <c r="AL21" s="12">
        <f>+SUMIF(AGRIMA!F:F,'ALL 2020'!C21,AGRIMA!D:D)</f>
        <v>0</v>
      </c>
      <c r="AM21" s="12">
        <f>SUMIF('United Malagasy'!F:F,'ALL 2020'!C21,'United Malagasy'!D:D)</f>
        <v>0</v>
      </c>
      <c r="AN21" s="12">
        <f>+SUMIF(NUTRIFOOD!E:E,'ALL 2020'!C21,NUTRIFOOD!D:D)</f>
        <v>0</v>
      </c>
      <c r="AO21" s="12">
        <f>+SUMIF(FERRIS!H:H,'ALL 2020'!C21,FERRIS!F:F)</f>
        <v>0</v>
      </c>
      <c r="AP21" s="12">
        <f>+SUMIF(SEM!F:F,'ALL 2020'!C21,SEM!D:D)</f>
        <v>0</v>
      </c>
      <c r="AQ21" s="12">
        <f>+SUMIF(Madatrade!F:F,'ALL 2020'!C21,Madatrade!D:D)</f>
        <v>0</v>
      </c>
      <c r="AR21" s="12">
        <f>+SUMIF('FLY TECH'!F:F,'ALL 2020'!C21,'FLY TECH'!E:E)</f>
        <v>0</v>
      </c>
      <c r="AS21" s="12">
        <f>+SUMIF('FIRST INVESTISSEMENT'!G:G,'ALL 2020'!C21,'FIRST INVESTISSEMENT'!E:E)</f>
        <v>-255116250.47</v>
      </c>
      <c r="AT21" s="164">
        <f t="shared" si="3"/>
        <v>-10255116250.469999</v>
      </c>
      <c r="AU21" s="165">
        <f t="shared" si="4"/>
        <v>-2258045.365272955</v>
      </c>
    </row>
    <row r="22" spans="1:47" x14ac:dyDescent="0.25">
      <c r="A22" s="11" t="str">
        <f t="shared" si="1"/>
        <v>1</v>
      </c>
      <c r="B22" s="11" t="str">
        <f t="shared" si="2"/>
        <v>161</v>
      </c>
      <c r="C22" s="60">
        <v>16150000</v>
      </c>
      <c r="D22" s="184" t="s">
        <v>3209</v>
      </c>
      <c r="E22" s="130" t="s">
        <v>3210</v>
      </c>
      <c r="F22" s="12">
        <f>+SUMIF(AGRIFARM!H:H,C22,AGRIFARM!L:L)</f>
        <v>0</v>
      </c>
      <c r="G22" s="12">
        <f>+SUMIF(AGRICORP!I:I,C22,AGRICORP!E:E)</f>
        <v>0</v>
      </c>
      <c r="H22" s="12">
        <f>+SUMIF(SMTP!D:D,'ALL 2020'!C22,SMTP!G:G)</f>
        <v>0</v>
      </c>
      <c r="I22" s="12">
        <f>+SUMIF(AGRIVET!G:G,C22,AGRIVET!E:E)</f>
        <v>0</v>
      </c>
      <c r="J22" s="12"/>
      <c r="K22" s="12">
        <f>+SUMIF(AGRIKOBA!G:G,'ALL 2020'!C22,AGRIKOBA!E:E)</f>
        <v>0</v>
      </c>
      <c r="L22" s="12">
        <f>+SUMIF(LMOI!F:F,'ALL 2020'!C22,LMOI!D:D)</f>
        <v>0</v>
      </c>
      <c r="M22" s="12">
        <f>+SUMIF(TARTINE!G:G,'ALL 2020'!C22,TARTINE!E:E)</f>
        <v>0</v>
      </c>
      <c r="N22" s="12">
        <f>+SUMIF(IDF!F:F,'ALL 2020'!C22,IDF!D:D)</f>
        <v>-1759685644.29</v>
      </c>
      <c r="O22" s="12">
        <f>+SUMIF(RYA!G:G,C22,RYA!E:E)</f>
        <v>0</v>
      </c>
      <c r="P22" s="12">
        <f>+SUMIF('SCI NOAH'!G:G,'ALL 2020'!C22,'SCI NOAH'!E:E)</f>
        <v>0</v>
      </c>
      <c r="Q22" s="12">
        <f>+SUMIF(SIM!F:F,'ALL 2020'!C22,SIM!D:D)</f>
        <v>0</v>
      </c>
      <c r="R22" s="163">
        <f>+SUMIF('First Energy'!F:F,'ALL 2020'!C22,'First Energy'!D:D)</f>
        <v>0</v>
      </c>
      <c r="S22" s="163">
        <f>+SUMIF('ID Motors'!G:G,C22,'ID Motors'!E:E)</f>
        <v>0</v>
      </c>
      <c r="T22" s="12">
        <f>+SUMIF('ID RENTAL'!G:G,'ALL 2020'!C22,'ID RENTAL'!E:E)</f>
        <v>0</v>
      </c>
      <c r="U22" s="12">
        <f>+SUMIF('MCM '!G:G,'ALL 2020'!C22,'MCM '!E:E)</f>
        <v>0</v>
      </c>
      <c r="V22" s="12">
        <f>SUMIF(AGRIMOTORS!G:G,C22,AGRIMOTORS!E:E)</f>
        <v>0</v>
      </c>
      <c r="W22" s="12">
        <f>+SUMIF(BOVIMA!F:F,'ALL 2020'!C22,BOVIMA!D:D)</f>
        <v>0</v>
      </c>
      <c r="X22" s="12">
        <f>+SUMIF(AGRIFEED!F:F,'ALL 2020'!C22,AGRIFEED!D:D)</f>
        <v>0</v>
      </c>
      <c r="Y22" s="12">
        <f>SUMIF(AMIP!F:F,'ALL 2020'!C22,AMIP!D:D)</f>
        <v>0</v>
      </c>
      <c r="Z22" s="12">
        <f>+SUMIF(ISF!G:G,'ALL 2020'!C22,ISF!E:E)</f>
        <v>0</v>
      </c>
      <c r="AA22" s="124">
        <f>+SUMIF(DISCOI!G:G,'ALL 2020'!C22,DISCOI!E:E)</f>
        <v>0</v>
      </c>
      <c r="AB22" s="12">
        <f>+SUMIF(MABEL!F:F,'ALL 2020'!C22,MABEL!D:D)</f>
        <v>0</v>
      </c>
      <c r="AC22" s="12">
        <f>+SUMIF(NMP!F:F,'ALL 2020'!C22,NMP!D:D)</f>
        <v>0</v>
      </c>
      <c r="AD22" s="12">
        <f>SUMIF('AMCHO '!F:F,'ALL 2020'!C22,'AMCHO '!D:D)</f>
        <v>0</v>
      </c>
      <c r="AE22">
        <f>+SUMIF(CONFORTIS!G:G,'ALL 2020'!C22,CONFORTIS!E:E)</f>
        <v>0</v>
      </c>
      <c r="AF22" s="12">
        <f>+SUMIF('IRS IMMO'!G:G,'ALL 2020'!C22,'IRS IMMO'!E:E)</f>
        <v>0</v>
      </c>
      <c r="AG22" s="12">
        <f>+SUMIF(AGRIVETAM!F:F,'ALL 2020'!C22,AGRIVETAM!D:D)</f>
        <v>0</v>
      </c>
      <c r="AH22" s="12">
        <f>+SUMIF(EUROPAINTS!F:F,'ALL 2020'!C22,EUROPAINTS!D:D)</f>
        <v>0</v>
      </c>
      <c r="AI22" s="12">
        <f>+SUMIF('VET ABE'!F:F,'ALL 2020'!C22,'VET ABE'!E:E)</f>
        <v>0</v>
      </c>
      <c r="AJ22" s="12">
        <f>SUMIF('VET FIA'!F:F,'ALL 2020'!C22,'VET FIA'!E:E)</f>
        <v>0</v>
      </c>
      <c r="AK22" s="12">
        <f>+SUMIF('CSS SAKAY'!F:F,'ALL 2020'!C22,'CSS SAKAY'!D:D)</f>
        <v>0</v>
      </c>
      <c r="AL22" s="12">
        <f>+SUMIF(AGRIMA!F:F,'ALL 2020'!C22,AGRIMA!D:D)</f>
        <v>0</v>
      </c>
      <c r="AM22" s="12">
        <f>SUMIF('United Malagasy'!F:F,'ALL 2020'!C22,'United Malagasy'!D:D)</f>
        <v>0</v>
      </c>
      <c r="AN22" s="12">
        <f>+SUMIF(NUTRIFOOD!E:E,'ALL 2020'!C22,NUTRIFOOD!D:D)</f>
        <v>0</v>
      </c>
      <c r="AO22" s="12">
        <f>+SUMIF(FERRIS!H:H,'ALL 2020'!C22,FERRIS!F:F)</f>
        <v>0</v>
      </c>
      <c r="AP22" s="12">
        <f>+SUMIF(SEM!F:F,'ALL 2020'!C22,SEM!D:D)</f>
        <v>0</v>
      </c>
      <c r="AQ22" s="12">
        <f>+SUMIF(Madatrade!F:F,'ALL 2020'!C22,Madatrade!D:D)</f>
        <v>0</v>
      </c>
      <c r="AR22" s="12">
        <f>+SUMIF('FLY TECH'!F:F,'ALL 2020'!C22,'FLY TECH'!E:E)</f>
        <v>0</v>
      </c>
      <c r="AS22" s="12">
        <f>+SUMIF('FIRST INVESTISSEMENT'!G:G,'ALL 2020'!C22,'FIRST INVESTISSEMENT'!E:E)</f>
        <v>0</v>
      </c>
      <c r="AT22" s="164">
        <f t="shared" si="3"/>
        <v>-1759685644.29</v>
      </c>
      <c r="AU22" s="165">
        <f t="shared" si="4"/>
        <v>-387460.26045724074</v>
      </c>
    </row>
    <row r="23" spans="1:47" x14ac:dyDescent="0.25">
      <c r="A23" s="11" t="str">
        <f t="shared" si="1"/>
        <v>1</v>
      </c>
      <c r="B23" s="11" t="str">
        <f t="shared" si="2"/>
        <v>164</v>
      </c>
      <c r="C23" s="60">
        <v>16410000</v>
      </c>
      <c r="D23" s="184" t="s">
        <v>3209</v>
      </c>
      <c r="E23" s="130" t="s">
        <v>2072</v>
      </c>
      <c r="F23" s="12">
        <f>+SUMIF(AGRIFARM!H:H,C23,AGRIFARM!L:L)</f>
        <v>0</v>
      </c>
      <c r="G23" s="12">
        <f>+SUMIF(AGRICORP!I:I,C23,AGRICORP!E:E)</f>
        <v>0</v>
      </c>
      <c r="H23" s="12">
        <f>+SUMIF(SMTP!D:D,'ALL 2020'!C23,SMTP!G:G)</f>
        <v>0</v>
      </c>
      <c r="I23" s="12">
        <f>+SUMIF(AGRIVET!G:G,C23,AGRIVET!E:E)</f>
        <v>0</v>
      </c>
      <c r="J23" s="12"/>
      <c r="K23" s="12"/>
      <c r="M23" s="12"/>
      <c r="N23" s="12"/>
      <c r="O23" s="12"/>
      <c r="P23" s="12">
        <f>+SUMIF('SCI NOAH'!G:G,'ALL 2020'!C23,'SCI NOAH'!E:E)</f>
        <v>0</v>
      </c>
      <c r="Q23" s="12">
        <f>+SUMIF(SIM!F:F,'ALL 2020'!C23,SIM!D:D)</f>
        <v>0</v>
      </c>
      <c r="R23" s="163">
        <f>+SUMIF('First Energy'!F:F,'ALL 2020'!C23,'First Energy'!D:D)</f>
        <v>0</v>
      </c>
      <c r="S23" s="163">
        <f>+SUMIF('ID Motors'!G:G,C23,'ID Motors'!E:E)</f>
        <v>-3064226526.5676098</v>
      </c>
      <c r="T23" s="12">
        <f>+SUMIF('ID RENTAL'!G:G,'ALL 2020'!C23,'ID RENTAL'!E:E)</f>
        <v>0</v>
      </c>
      <c r="U23" s="12">
        <f>+SUMIF('MCM '!G:G,'ALL 2020'!C23,'MCM '!E:E)</f>
        <v>0</v>
      </c>
      <c r="V23" s="12">
        <f>SUMIF(AGRIMOTORS!G:G,C23,AGRIMOTORS!E:E)</f>
        <v>0</v>
      </c>
      <c r="W23" s="12">
        <f>+SUMIF(BOVIMA!F:F,'ALL 2020'!C23,BOVIMA!D:D)</f>
        <v>0</v>
      </c>
      <c r="X23" s="12">
        <f>+SUMIF(AGRIFEED!F:F,'ALL 2020'!C23,AGRIFEED!D:D)</f>
        <v>0</v>
      </c>
      <c r="Y23" s="12">
        <f>SUMIF(AMIP!F:F,'ALL 2020'!C23,AMIP!D:D)</f>
        <v>0</v>
      </c>
      <c r="Z23" s="12">
        <f>+SUMIF(ISF!G:G,'ALL 2020'!C23,ISF!E:E)</f>
        <v>0</v>
      </c>
      <c r="AA23" s="124">
        <f>+SUMIF(DISCOI!G:G,'ALL 2020'!C23,DISCOI!E:E)</f>
        <v>0</v>
      </c>
      <c r="AB23" s="12">
        <f>+SUMIF(MABEL!F:F,'ALL 2020'!C23,MABEL!D:D)</f>
        <v>0</v>
      </c>
      <c r="AC23" s="12">
        <f>+SUMIF(NMP!F:F,'ALL 2020'!C23,NMP!D:D)</f>
        <v>0</v>
      </c>
      <c r="AD23" s="12">
        <f>SUMIF('AMCHO '!F:F,'ALL 2020'!C23,'AMCHO '!D:D)</f>
        <v>0</v>
      </c>
      <c r="AE23">
        <f>+SUMIF(CONFORTIS!G:G,'ALL 2020'!C23,CONFORTIS!E:E)</f>
        <v>0</v>
      </c>
      <c r="AF23" s="12">
        <f>+SUMIF('IRS IMMO'!G:G,'ALL 2020'!C23,'IRS IMMO'!E:E)</f>
        <v>0</v>
      </c>
      <c r="AG23" s="12">
        <f>+SUMIF(AGRIVETAM!F:F,'ALL 2020'!C23,AGRIVETAM!D:D)</f>
        <v>0</v>
      </c>
      <c r="AH23" s="12">
        <f>+SUMIF(EUROPAINTS!F:F,'ALL 2020'!C23,EUROPAINTS!D:D)</f>
        <v>0</v>
      </c>
      <c r="AI23" s="12">
        <f>+SUMIF('VET ABE'!F:F,'ALL 2020'!C23,'VET ABE'!E:E)</f>
        <v>0</v>
      </c>
      <c r="AJ23" s="12">
        <f>SUMIF('VET FIA'!F:F,'ALL 2020'!C23,'VET FIA'!E:E)</f>
        <v>0</v>
      </c>
      <c r="AK23" s="12">
        <f>+SUMIF('CSS SAKAY'!F:F,'ALL 2020'!C23,'CSS SAKAY'!D:D)</f>
        <v>0</v>
      </c>
      <c r="AL23" s="12">
        <f>+SUMIF(AGRIMA!F:F,'ALL 2020'!C23,AGRIMA!D:D)</f>
        <v>0</v>
      </c>
      <c r="AM23" s="12">
        <f>SUMIF('United Malagasy'!F:F,'ALL 2020'!C23,'United Malagasy'!D:D)</f>
        <v>0</v>
      </c>
      <c r="AN23" s="12">
        <f>+SUMIF(NUTRIFOOD!E:E,'ALL 2020'!C23,NUTRIFOOD!D:D)</f>
        <v>0</v>
      </c>
      <c r="AO23" s="12">
        <f>+SUMIF(FERRIS!H:H,'ALL 2020'!C23,FERRIS!F:F)</f>
        <v>0</v>
      </c>
      <c r="AP23" s="12">
        <f>+SUMIF(SEM!F:F,'ALL 2020'!C23,SEM!D:D)</f>
        <v>0</v>
      </c>
      <c r="AQ23" s="12">
        <f>+SUMIF(Madatrade!F:F,'ALL 2020'!C23,Madatrade!D:D)</f>
        <v>0</v>
      </c>
      <c r="AR23" s="12">
        <f>+SUMIF('FLY TECH'!F:F,'ALL 2020'!C23,'FLY TECH'!E:E)</f>
        <v>0</v>
      </c>
      <c r="AS23" s="12">
        <f>+SUMIF('FIRST INVESTISSEMENT'!G:G,'ALL 2020'!C23,'FIRST INVESTISSEMENT'!E:E)</f>
        <v>0</v>
      </c>
      <c r="AT23" s="164">
        <f t="shared" si="3"/>
        <v>-3064226526.5676098</v>
      </c>
      <c r="AU23" s="165">
        <f t="shared" si="4"/>
        <v>-674703.46873399173</v>
      </c>
    </row>
    <row r="24" spans="1:47" x14ac:dyDescent="0.25">
      <c r="A24" s="11" t="str">
        <f t="shared" si="1"/>
        <v>1</v>
      </c>
      <c r="B24" s="11" t="str">
        <f t="shared" si="2"/>
        <v>161</v>
      </c>
      <c r="C24" s="60">
        <v>16160000</v>
      </c>
      <c r="D24" s="184" t="s">
        <v>3209</v>
      </c>
      <c r="E24" s="130" t="s">
        <v>3320</v>
      </c>
      <c r="F24" s="12">
        <f>+SUMIF(AGRIFARM!H:H,C24,AGRIFARM!L:L)</f>
        <v>0</v>
      </c>
      <c r="G24" s="12">
        <f>+SUMIF(AGRICORP!I:I,C24,AGRICORP!E:E)</f>
        <v>0</v>
      </c>
      <c r="H24" s="12">
        <f>+SUMIF(SMTP!D:D,'ALL 2020'!C24,SMTP!G:G)</f>
        <v>0</v>
      </c>
      <c r="I24" s="12">
        <f>+SUMIF(AGRIVET!G:G,C24,AGRIVET!E:E)</f>
        <v>0</v>
      </c>
      <c r="J24" s="12"/>
      <c r="K24" s="12"/>
      <c r="M24" s="12"/>
      <c r="N24" s="12"/>
      <c r="O24" s="12"/>
      <c r="P24" s="12"/>
      <c r="Q24" s="12"/>
      <c r="R24" s="163"/>
      <c r="S24" s="163"/>
      <c r="T24" s="12"/>
      <c r="U24" s="12"/>
      <c r="V24" s="12">
        <f>SUMIF(AGRIMOTORS!G:G,C24,AGRIMOTORS!E:E)</f>
        <v>0</v>
      </c>
      <c r="W24" s="12">
        <f>+SUMIF(BOVIMA!F:F,'ALL 2020'!C24,BOVIMA!D:D)</f>
        <v>-17211780000</v>
      </c>
      <c r="X24" s="12">
        <f>+SUMIF(AGRIFEED!F:F,'ALL 2020'!C24,AGRIFEED!D:D)</f>
        <v>0</v>
      </c>
      <c r="Y24" s="12">
        <f>SUMIF(AMIP!F:F,'ALL 2020'!C24,AMIP!D:D)</f>
        <v>0</v>
      </c>
      <c r="Z24" s="12">
        <f>+SUMIF(ISF!G:G,'ALL 2020'!C24,ISF!E:E)</f>
        <v>0</v>
      </c>
      <c r="AA24" s="124">
        <f>+SUMIF(DISCOI!G:G,'ALL 2020'!C24,DISCOI!E:E)</f>
        <v>0</v>
      </c>
      <c r="AB24" s="12">
        <f>+SUMIF(MABEL!F:F,'ALL 2020'!C24,MABEL!D:D)</f>
        <v>-4228009058.5999999</v>
      </c>
      <c r="AC24" s="12">
        <f>+SUMIF(NMP!F:F,'ALL 2020'!C24,NMP!D:D)</f>
        <v>0</v>
      </c>
      <c r="AD24" s="12">
        <f>SUMIF('AMCHO '!F:F,'ALL 2020'!C24,'AMCHO '!D:D)</f>
        <v>-2807908610.1799998</v>
      </c>
      <c r="AE24">
        <f>+SUMIF(CONFORTIS!G:G,'ALL 2020'!C24,CONFORTIS!E:E)</f>
        <v>0</v>
      </c>
      <c r="AF24" s="12">
        <f>+SUMIF('IRS IMMO'!G:G,'ALL 2020'!C24,'IRS IMMO'!E:E)</f>
        <v>0</v>
      </c>
      <c r="AG24" s="12">
        <f>+SUMIF(AGRIVETAM!F:F,'ALL 2020'!C24,AGRIVETAM!D:D)</f>
        <v>0</v>
      </c>
      <c r="AH24" s="12">
        <f>+SUMIF(EUROPAINTS!F:F,'ALL 2020'!C24,EUROPAINTS!D:D)</f>
        <v>0</v>
      </c>
      <c r="AI24" s="12">
        <f>+SUMIF('VET ABE'!F:F,'ALL 2020'!C24,'VET ABE'!E:E)</f>
        <v>0</v>
      </c>
      <c r="AJ24" s="12">
        <f>SUMIF('VET FIA'!F:F,'ALL 2020'!C24,'VET FIA'!E:E)</f>
        <v>0</v>
      </c>
      <c r="AK24" s="12">
        <f>+SUMIF('CSS SAKAY'!F:F,'ALL 2020'!C24,'CSS SAKAY'!D:D)</f>
        <v>0</v>
      </c>
      <c r="AL24" s="12">
        <f>+SUMIF(AGRIMA!F:F,'ALL 2020'!C24,AGRIMA!D:D)</f>
        <v>0</v>
      </c>
      <c r="AM24" s="12">
        <f>SUMIF('United Malagasy'!F:F,'ALL 2020'!C24,'United Malagasy'!D:D)</f>
        <v>0</v>
      </c>
      <c r="AN24" s="12">
        <f>+SUMIF(NUTRIFOOD!E:E,'ALL 2020'!C24,NUTRIFOOD!D:D)</f>
        <v>0</v>
      </c>
      <c r="AO24" s="12">
        <f>+SUMIF(FERRIS!H:H,'ALL 2020'!C24,FERRIS!F:F)</f>
        <v>0</v>
      </c>
      <c r="AP24" s="12">
        <f>+SUMIF(SEM!F:F,'ALL 2020'!C24,SEM!D:D)</f>
        <v>0</v>
      </c>
      <c r="AQ24" s="12">
        <f>+SUMIF(Madatrade!F:F,'ALL 2020'!C24,Madatrade!D:D)</f>
        <v>0</v>
      </c>
      <c r="AR24" s="12">
        <f>+SUMIF('FLY TECH'!F:F,'ALL 2020'!C24,'FLY TECH'!E:E)</f>
        <v>0</v>
      </c>
      <c r="AS24" s="12">
        <f>+SUMIF('FIRST INVESTISSEMENT'!G:G,'ALL 2020'!C24,'FIRST INVESTISSEMENT'!E:E)</f>
        <v>0</v>
      </c>
      <c r="AT24" s="164">
        <f t="shared" si="3"/>
        <v>-24247697668.779999</v>
      </c>
      <c r="AU24" s="165">
        <f t="shared" si="4"/>
        <v>-5339032.7327609928</v>
      </c>
    </row>
    <row r="25" spans="1:47" x14ac:dyDescent="0.25">
      <c r="A25" s="11" t="str">
        <f t="shared" si="1"/>
        <v>1</v>
      </c>
      <c r="B25" s="11" t="str">
        <f t="shared" si="2"/>
        <v>161</v>
      </c>
      <c r="C25" s="60">
        <v>16170000</v>
      </c>
      <c r="D25" s="184" t="s">
        <v>3209</v>
      </c>
      <c r="E25" s="130" t="s">
        <v>3019</v>
      </c>
      <c r="F25" s="12">
        <f>+SUMIF(AGRIFARM!H:H,C25,AGRIFARM!L:L)</f>
        <v>0</v>
      </c>
      <c r="G25" s="12">
        <f>+SUMIF(AGRICORP!I:I,C25,AGRICORP!E:E)</f>
        <v>0</v>
      </c>
      <c r="H25" s="12">
        <f>+SUMIF(SMTP!D:D,'ALL 2020'!C25,SMTP!G:G)</f>
        <v>0</v>
      </c>
      <c r="I25" s="12">
        <f>+SUMIF(AGRIVET!G:G,C25,AGRIVET!E:E)</f>
        <v>0</v>
      </c>
      <c r="J25" s="12"/>
      <c r="K25" s="12"/>
      <c r="M25" s="12"/>
      <c r="N25" s="12"/>
      <c r="O25" s="12"/>
      <c r="P25" s="12"/>
      <c r="Q25" s="12"/>
      <c r="R25" s="163"/>
      <c r="S25" s="163"/>
      <c r="T25" s="12"/>
      <c r="U25" s="12"/>
      <c r="V25" s="12">
        <f>SUMIF(AGRIMOTORS!G:G,C25,AGRIMOTORS!E:E)</f>
        <v>0</v>
      </c>
      <c r="W25" s="12"/>
      <c r="X25" s="12"/>
      <c r="Y25" s="12"/>
      <c r="Z25" s="12"/>
      <c r="AA25" s="124"/>
      <c r="AC25" s="12"/>
      <c r="AD25" s="12"/>
      <c r="AF25" s="12"/>
      <c r="AG25" s="12"/>
      <c r="AH25" s="12"/>
      <c r="AI25" s="12"/>
      <c r="AJ25" s="12"/>
      <c r="AK25" s="12">
        <f>+SUMIF('CSS SAKAY'!F:F,'ALL 2020'!C25,'CSS SAKAY'!D:D)</f>
        <v>0</v>
      </c>
      <c r="AL25" s="12">
        <f>+SUMIF(AGRIMA!F:F,'ALL 2020'!C25,AGRIMA!D:D)</f>
        <v>0</v>
      </c>
      <c r="AM25" s="12">
        <f>SUMIF('United Malagasy'!F:F,'ALL 2020'!C25,'United Malagasy'!D:D)</f>
        <v>0</v>
      </c>
      <c r="AN25" s="12">
        <f>+SUMIF(NUTRIFOOD!E:E,'ALL 2020'!C25,NUTRIFOOD!D:D)</f>
        <v>0</v>
      </c>
      <c r="AO25" s="12"/>
      <c r="AP25" s="12">
        <f>+SUMIF(SEM!F:F,'ALL 2020'!C25,SEM!D:D)</f>
        <v>0</v>
      </c>
      <c r="AQ25" s="12">
        <f>+SUMIF(Madatrade!F:F,'ALL 2020'!C25,Madatrade!D:D)</f>
        <v>0</v>
      </c>
      <c r="AR25" s="12">
        <f>+SUMIF('FLY TECH'!F:F,'ALL 2020'!C25,'FLY TECH'!E:E)</f>
        <v>0</v>
      </c>
      <c r="AS25" s="12">
        <f>+SUMIF('FIRST INVESTISSEMENT'!G:G,'ALL 2020'!C25,'FIRST INVESTISSEMENT'!E:E)</f>
        <v>0</v>
      </c>
      <c r="AT25" s="164">
        <f t="shared" si="3"/>
        <v>0</v>
      </c>
      <c r="AU25" s="165">
        <f t="shared" si="4"/>
        <v>0</v>
      </c>
    </row>
    <row r="26" spans="1:47" x14ac:dyDescent="0.25">
      <c r="A26" s="11" t="str">
        <f t="shared" si="1"/>
        <v>1</v>
      </c>
      <c r="B26" s="11" t="str">
        <f t="shared" si="2"/>
        <v>165</v>
      </c>
      <c r="C26" s="22">
        <v>16500000</v>
      </c>
      <c r="D26" s="22" t="s">
        <v>3211</v>
      </c>
      <c r="E26" s="130" t="s">
        <v>3212</v>
      </c>
      <c r="F26" s="12">
        <f>+SUMIF(AGRIFARM!H:H,C26,AGRIFARM!L:L)</f>
        <v>0</v>
      </c>
      <c r="G26" s="12">
        <f>+SUMIF(AGRICORP!I:I,C26,AGRICORP!E:E)</f>
        <v>0</v>
      </c>
      <c r="H26" s="12">
        <f>+SUMIF(SMTP!D:D,'ALL 2020'!C26,SMTP!G:G)</f>
        <v>0</v>
      </c>
      <c r="I26" s="12">
        <f>+SUMIF(AGRIVET!G:G,C26,AGRIVET!E:E)</f>
        <v>0</v>
      </c>
      <c r="J26" s="12"/>
      <c r="K26" s="12"/>
      <c r="M26" s="12"/>
      <c r="N26" s="12">
        <f>+SUMIF(IDF!F:F,'ALL 2020'!C26,IDF!D:D)</f>
        <v>-776533795.19000006</v>
      </c>
      <c r="O26" s="12">
        <f>+SUMIF(RYA!G:G,C26,RYA!E:E)</f>
        <v>-44340784.350000001</v>
      </c>
      <c r="P26" s="12">
        <f>+SUMIF('SCI NOAH'!G:G,'ALL 2020'!C26,'SCI NOAH'!E:E)</f>
        <v>0</v>
      </c>
      <c r="Q26" s="12">
        <f>+SUMIF(SIM!F:F,'ALL 2020'!C26,SIM!D:D)</f>
        <v>-44488765.789999999</v>
      </c>
      <c r="R26" s="163">
        <f>+SUMIF('First Energy'!F:F,'ALL 2020'!C26,'First Energy'!D:D)</f>
        <v>0</v>
      </c>
      <c r="S26" s="163">
        <f>+SUMIF('ID Motors'!G:G,C26,'ID Motors'!E:E)</f>
        <v>0</v>
      </c>
      <c r="T26" s="12">
        <f>+SUMIF('ID RENTAL'!G:G,'ALL 2020'!C26,'ID RENTAL'!E:E)</f>
        <v>0</v>
      </c>
      <c r="U26" s="12">
        <f>+SUMIF('MCM '!G:G,'ALL 2020'!C26,'MCM '!E:E)</f>
        <v>0</v>
      </c>
      <c r="V26" s="12">
        <f>SUMIF(AGRIMOTORS!G:G,C26,AGRIMOTORS!E:E)</f>
        <v>0</v>
      </c>
      <c r="W26" s="12">
        <f>+SUMIF(BOVIMA!F:F,'ALL 2020'!C26,BOVIMA!D:D)</f>
        <v>0</v>
      </c>
      <c r="X26" s="12">
        <f>+SUMIF(AGRIFEED!F:F,'ALL 2020'!C26,AGRIFEED!D:D)</f>
        <v>0</v>
      </c>
      <c r="Y26" s="12">
        <f>SUMIF(AMIP!F:F,'ALL 2020'!C26,AMIP!D:D)</f>
        <v>0</v>
      </c>
      <c r="Z26" s="12">
        <f>+SUMIF(ISF!G:G,'ALL 2020'!C26,ISF!E:E)</f>
        <v>0</v>
      </c>
      <c r="AA26" s="124">
        <f>+SUMIF(DISCOI!G:G,'ALL 2020'!C26,DISCOI!E:E)</f>
        <v>0</v>
      </c>
      <c r="AB26" s="12">
        <f>+SUMIF(MABEL!F:F,'ALL 2020'!C26,MABEL!D:D)</f>
        <v>0</v>
      </c>
      <c r="AC26" s="12">
        <f>+SUMIF(NMP!F:F,'ALL 2020'!C26,NMP!D:D)</f>
        <v>0</v>
      </c>
      <c r="AD26" s="12">
        <f>SUMIF('AMCHO '!F:F,'ALL 2020'!C26,'AMCHO '!D:D)</f>
        <v>0</v>
      </c>
      <c r="AE26">
        <f>+SUMIF(CONFORTIS!G:G,'ALL 2020'!C26,CONFORTIS!E:E)</f>
        <v>0</v>
      </c>
      <c r="AF26" s="12">
        <f>+SUMIF('IRS IMMO'!G:G,'ALL 2020'!C26,'IRS IMMO'!E:E)</f>
        <v>-31986294.539999999</v>
      </c>
      <c r="AG26" s="12">
        <f>+SUMIF(AGRIVETAM!F:F,'ALL 2020'!C26,AGRIVETAM!D:D)</f>
        <v>0</v>
      </c>
      <c r="AH26" s="12">
        <f>+SUMIF(EUROPAINTS!F:F,'ALL 2020'!C26,EUROPAINTS!D:D)</f>
        <v>0</v>
      </c>
      <c r="AI26" s="12">
        <f>+SUMIF('VET ABE'!F:F,'ALL 2020'!C26,'VET ABE'!E:E)</f>
        <v>0</v>
      </c>
      <c r="AJ26" s="12">
        <f>SUMIF('VET FIA'!F:F,'ALL 2020'!C26,'VET FIA'!E:E)</f>
        <v>0</v>
      </c>
      <c r="AK26" s="12">
        <f>+SUMIF('CSS SAKAY'!F:F,'ALL 2020'!C26,'CSS SAKAY'!D:D)</f>
        <v>0</v>
      </c>
      <c r="AL26" s="12">
        <f>+SUMIF(AGRIMA!F:F,'ALL 2020'!C26,AGRIMA!D:D)</f>
        <v>0</v>
      </c>
      <c r="AM26" s="12">
        <f>SUMIF('United Malagasy'!F:F,'ALL 2020'!C26,'United Malagasy'!D:D)</f>
        <v>0</v>
      </c>
      <c r="AN26" s="12">
        <f>+SUMIF(NUTRIFOOD!E:E,'ALL 2020'!C26,NUTRIFOOD!D:D)</f>
        <v>0</v>
      </c>
      <c r="AO26" s="12">
        <f>+SUMIF(FERRIS!H:H,'ALL 2020'!C26,FERRIS!F:F)</f>
        <v>0</v>
      </c>
      <c r="AP26" s="12">
        <f>+SUMIF(SEM!F:F,'ALL 2020'!C26,SEM!D:D)</f>
        <v>0</v>
      </c>
      <c r="AQ26" s="12">
        <f>+SUMIF(Madatrade!F:F,'ALL 2020'!C26,Madatrade!D:D)</f>
        <v>0</v>
      </c>
      <c r="AR26" s="12">
        <f>+SUMIF('FLY TECH'!F:F,'ALL 2020'!C26,'FLY TECH'!E:E)</f>
        <v>0</v>
      </c>
      <c r="AS26" s="12">
        <f>+SUMIF('FIRST INVESTISSEMENT'!G:G,'ALL 2020'!C26,'FIRST INVESTISSEMENT'!E:E)</f>
        <v>0</v>
      </c>
      <c r="AT26" s="164">
        <f t="shared" si="3"/>
        <v>-897349639.87</v>
      </c>
      <c r="AU26" s="165">
        <f t="shared" si="4"/>
        <v>-197584.90745972225</v>
      </c>
    </row>
    <row r="27" spans="1:47" x14ac:dyDescent="0.25">
      <c r="A27" s="11" t="str">
        <f t="shared" si="1"/>
        <v>1</v>
      </c>
      <c r="B27" s="11" t="str">
        <f t="shared" si="2"/>
        <v>168</v>
      </c>
      <c r="C27" s="60">
        <v>16884000</v>
      </c>
      <c r="D27" s="184" t="s">
        <v>3209</v>
      </c>
      <c r="E27" s="24" t="s">
        <v>1763</v>
      </c>
      <c r="F27" s="12">
        <f>+SUMIF(AGRIFARM!H:H,C27,AGRIFARM!L:L)</f>
        <v>-30840096.920000002</v>
      </c>
      <c r="G27" s="12">
        <f>+SUMIF(AGRICORP!I:I,C27,AGRICORP!E:E)</f>
        <v>0</v>
      </c>
      <c r="H27" s="12">
        <f>+SUMIF(SMTP!D:D,'ALL 2020'!C27,SMTP!G:G)</f>
        <v>-19313948.219999999</v>
      </c>
      <c r="I27" s="12">
        <f>+SUMIF(AGRIVET!G:G,C27,AGRIVET!E:E)</f>
        <v>-66824742.380000003</v>
      </c>
      <c r="J27" s="12">
        <f>+SUMIF(AGRIVAL!G:G,'ALL 2020'!C27,AGRIVAL!E:E)</f>
        <v>0</v>
      </c>
      <c r="K27" s="12">
        <f>+SUMIF(AGRIKOBA!G:G,'ALL 2020'!C27,AGRIKOBA!E:E)</f>
        <v>0</v>
      </c>
      <c r="L27" s="12">
        <f>+SUMIF(LMOI!F:F,'ALL 2020'!C27,LMOI!D:D)</f>
        <v>0</v>
      </c>
      <c r="M27" s="12">
        <f>+SUMIF(TARTINE!G:G,'ALL 2020'!C27,TARTINE!E:E)</f>
        <v>0</v>
      </c>
      <c r="N27" s="12">
        <f>+SUMIF(IDF!F:F,'ALL 2020'!C27,IDF!D:D)</f>
        <v>-3020833.33</v>
      </c>
      <c r="O27" s="12">
        <f>+SUMIF(RYA!G:G,C27,RYA!E:E)</f>
        <v>0</v>
      </c>
      <c r="P27" s="12">
        <f>+SUMIF('SCI NOAH'!G:G,'ALL 2020'!C27,'SCI NOAH'!E:E)</f>
        <v>0</v>
      </c>
      <c r="Q27" s="12">
        <f>+SUMIF(SIM!F:F,'ALL 2020'!C27,SIM!D:D)</f>
        <v>0</v>
      </c>
      <c r="R27" s="163">
        <f>+SUMIF('First Energy'!F:F,'ALL 2020'!C27,'First Energy'!D:D)</f>
        <v>0</v>
      </c>
      <c r="S27" s="163">
        <f>+SUMIF('ID Motors'!G:G,C27,'ID Motors'!E:E)</f>
        <v>0</v>
      </c>
      <c r="T27" s="12">
        <f>+SUMIF('ID RENTAL'!G:G,'ALL 2020'!C27,'ID RENTAL'!E:E)</f>
        <v>0</v>
      </c>
      <c r="U27" s="12">
        <f>+SUMIF('MCM '!G:G,'ALL 2020'!C27,'MCM '!E:E)</f>
        <v>0</v>
      </c>
      <c r="V27" s="12">
        <f>SUMIF(AGRIMOTORS!G:G,C27,AGRIMOTORS!E:E)</f>
        <v>0</v>
      </c>
      <c r="W27" s="12">
        <f>+SUMIF(BOVIMA!F:F,'ALL 2020'!C27,BOVIMA!D:D)</f>
        <v>0</v>
      </c>
      <c r="X27" s="12">
        <f>+SUMIF(AGRIFEED!F:F,'ALL 2020'!C27,AGRIFEED!D:D)</f>
        <v>0</v>
      </c>
      <c r="Y27" s="12">
        <f>SUMIF(AMIP!F:F,'ALL 2020'!C27,AMIP!D:D)</f>
        <v>0</v>
      </c>
      <c r="Z27" s="12">
        <f>+SUMIF(ISF!G:G,'ALL 2020'!C27,ISF!E:E)</f>
        <v>0</v>
      </c>
      <c r="AA27" s="124">
        <f>+SUMIF(DISCOI!G:G,'ALL 2020'!C27,DISCOI!E:E)</f>
        <v>0</v>
      </c>
      <c r="AB27" s="12">
        <f>+SUMIF(MABEL!F:F,'ALL 2020'!C27,MABEL!D:D)</f>
        <v>0</v>
      </c>
      <c r="AC27" s="12">
        <f>+SUMIF(NMP!F:F,'ALL 2020'!C27,NMP!D:D)</f>
        <v>0</v>
      </c>
      <c r="AD27" s="12">
        <f>SUMIF('AMCHO '!F:F,'ALL 2020'!C27,'AMCHO '!D:D)</f>
        <v>-1860767.87</v>
      </c>
      <c r="AE27">
        <f>+SUMIF(CONFORTIS!G:G,'ALL 2020'!C27,CONFORTIS!E:E)</f>
        <v>0</v>
      </c>
      <c r="AF27" s="12">
        <f>+SUMIF('IRS IMMO'!G:G,'ALL 2020'!C27,'IRS IMMO'!E:E)</f>
        <v>0</v>
      </c>
      <c r="AG27" s="12">
        <f>+SUMIF(AGRIVETAM!F:F,'ALL 2020'!C27,AGRIVETAM!D:D)</f>
        <v>0</v>
      </c>
      <c r="AH27" s="12">
        <f>+SUMIF(EUROPAINTS!F:F,'ALL 2020'!C27,EUROPAINTS!D:D)</f>
        <v>0</v>
      </c>
      <c r="AI27" s="12">
        <f>+SUMIF('VET ABE'!F:F,'ALL 2020'!C27,'VET ABE'!E:E)</f>
        <v>0</v>
      </c>
      <c r="AJ27" s="12">
        <f>SUMIF('VET FIA'!F:F,'ALL 2020'!C27,'VET FIA'!E:E)</f>
        <v>0</v>
      </c>
      <c r="AK27" s="12">
        <f>+SUMIF('CSS SAKAY'!F:F,'ALL 2020'!C27,'CSS SAKAY'!D:D)</f>
        <v>0</v>
      </c>
      <c r="AL27" s="12">
        <f>+SUMIF(AGRIMA!F:F,'ALL 2020'!C27,AGRIMA!D:D)</f>
        <v>0</v>
      </c>
      <c r="AM27" s="12">
        <f>SUMIF('United Malagasy'!F:F,'ALL 2020'!C27,'United Malagasy'!D:D)</f>
        <v>0</v>
      </c>
      <c r="AN27" s="12">
        <f>+SUMIF(NUTRIFOOD!E:E,'ALL 2020'!C27,NUTRIFOOD!D:D)</f>
        <v>0</v>
      </c>
      <c r="AO27" s="12">
        <f>+SUMIF(FERRIS!H:H,'ALL 2020'!C27,FERRIS!F:F)</f>
        <v>0</v>
      </c>
      <c r="AP27" s="12">
        <f>+SUMIF(SEM!F:F,'ALL 2020'!C27,SEM!D:D)</f>
        <v>0</v>
      </c>
      <c r="AQ27" s="12">
        <f>+SUMIF(Madatrade!F:F,'ALL 2020'!C27,Madatrade!D:D)</f>
        <v>0</v>
      </c>
      <c r="AR27" s="12">
        <f>+SUMIF('FLY TECH'!F:F,'ALL 2020'!C27,'FLY TECH'!E:E)</f>
        <v>0</v>
      </c>
      <c r="AS27" s="12">
        <f>+SUMIF('FIRST INVESTISSEMENT'!G:G,'ALL 2020'!C27,'FIRST INVESTISSEMENT'!E:E)</f>
        <v>0</v>
      </c>
      <c r="AT27" s="164">
        <f t="shared" si="3"/>
        <v>-121860388.72000001</v>
      </c>
      <c r="AU27" s="165">
        <f t="shared" si="4"/>
        <v>-26832.098168262659</v>
      </c>
    </row>
    <row r="28" spans="1:47" x14ac:dyDescent="0.25">
      <c r="A28" s="11" t="str">
        <f t="shared" si="1"/>
        <v>2</v>
      </c>
      <c r="B28" s="11" t="str">
        <f t="shared" si="2"/>
        <v>203</v>
      </c>
      <c r="C28" s="60">
        <v>20300000</v>
      </c>
      <c r="D28" s="160" t="s">
        <v>3213</v>
      </c>
      <c r="E28" s="24" t="s">
        <v>1650</v>
      </c>
      <c r="F28" s="12">
        <f>+SUMIF(AGRIFARM!H:H,C28,AGRIFARM!L:L)</f>
        <v>0</v>
      </c>
      <c r="G28" s="12">
        <f>+SUMIF(AGRICORP!I:I,C28,AGRICORP!E:E)</f>
        <v>0</v>
      </c>
      <c r="H28" s="12">
        <f>+SUMIF(SMTP!D:D,'ALL 2020'!C28,SMTP!G:G)</f>
        <v>0</v>
      </c>
      <c r="I28" s="12">
        <f>+SUMIF(AGRIVET!G:G,C28,AGRIVET!E:E)</f>
        <v>0</v>
      </c>
      <c r="J28" s="12"/>
      <c r="K28" s="12"/>
      <c r="M28" s="12">
        <f>+SUMIF(TARTINE!G:G,'ALL 2020'!C28,TARTINE!E:E)</f>
        <v>395000</v>
      </c>
      <c r="N28" s="12">
        <f>+SUMIF(IDF!F:F,'ALL 2020'!C28,IDF!D:D)</f>
        <v>0</v>
      </c>
      <c r="O28" s="12">
        <f>+SUMIF(RYA!G:G,C28,RYA!E:E)</f>
        <v>0</v>
      </c>
      <c r="P28" s="12">
        <f>+SUMIF('SCI NOAH'!G:G,'ALL 2020'!C28,'SCI NOAH'!E:E)</f>
        <v>0</v>
      </c>
      <c r="Q28" s="12">
        <f>+SUMIF(SIM!F:F,'ALL 2020'!C28,SIM!D:D)</f>
        <v>0</v>
      </c>
      <c r="R28" s="163">
        <f>+SUMIF('First Energy'!F:F,'ALL 2020'!C28,'First Energy'!D:D)</f>
        <v>0</v>
      </c>
      <c r="S28" s="163">
        <f>+SUMIF('ID Motors'!G:G,C28,'ID Motors'!E:E)</f>
        <v>0</v>
      </c>
      <c r="T28" s="12">
        <f>+SUMIF('ID RENTAL'!G:G,'ALL 2020'!C28,'ID RENTAL'!E:E)</f>
        <v>0</v>
      </c>
      <c r="U28" s="12">
        <f>+SUMIF('MCM '!G:G,'ALL 2020'!C28,'MCM '!E:E)</f>
        <v>0</v>
      </c>
      <c r="V28" s="12">
        <f>SUMIF(AGRIMOTORS!G:G,C28,AGRIMOTORS!E:E)</f>
        <v>0</v>
      </c>
      <c r="W28" s="12">
        <f>+SUMIF(BOVIMA!F:F,'ALL 2020'!C28,BOVIMA!D:D)</f>
        <v>0</v>
      </c>
      <c r="X28" s="12">
        <f>+SUMIF(AGRIFEED!F:F,'ALL 2020'!C28,AGRIFEED!D:D)</f>
        <v>0</v>
      </c>
      <c r="Y28" s="12">
        <f>SUMIF(AMIP!F:F,'ALL 2020'!C28,AMIP!D:D)</f>
        <v>0</v>
      </c>
      <c r="Z28" s="12">
        <f>+SUMIF(ISF!G:G,'ALL 2020'!C28,ISF!E:E)</f>
        <v>0</v>
      </c>
      <c r="AA28" s="124">
        <f>+SUMIF(DISCOI!G:G,'ALL 2020'!C28,DISCOI!E:E)</f>
        <v>0</v>
      </c>
      <c r="AB28" s="12">
        <f>+SUMIF(MABEL!F:F,'ALL 2020'!C28,MABEL!D:D)</f>
        <v>0</v>
      </c>
      <c r="AC28" s="12">
        <f>+SUMIF(NMP!F:F,'ALL 2020'!C28,NMP!D:D)</f>
        <v>0</v>
      </c>
      <c r="AD28" s="12">
        <f>SUMIF('AMCHO '!F:F,'ALL 2020'!C28,'AMCHO '!D:D)</f>
        <v>0</v>
      </c>
      <c r="AE28">
        <f>+SUMIF(CONFORTIS!G:G,'ALL 2020'!C28,CONFORTIS!E:E)</f>
        <v>0</v>
      </c>
      <c r="AF28" s="12">
        <f>+SUMIF('IRS IMMO'!G:G,'ALL 2020'!C28,'IRS IMMO'!E:E)</f>
        <v>0</v>
      </c>
      <c r="AG28" s="12">
        <f>+SUMIF(AGRIVETAM!F:F,'ALL 2020'!C28,AGRIVETAM!D:D)</f>
        <v>0</v>
      </c>
      <c r="AH28" s="12">
        <f>+SUMIF(EUROPAINTS!F:F,'ALL 2020'!C28,EUROPAINTS!D:D)</f>
        <v>0</v>
      </c>
      <c r="AI28" s="12">
        <f>+SUMIF('VET ABE'!F:F,'ALL 2020'!C28,'VET ABE'!E:E)</f>
        <v>0</v>
      </c>
      <c r="AJ28" s="12">
        <f>SUMIF('VET FIA'!F:F,'ALL 2020'!C28,'VET FIA'!E:E)</f>
        <v>0</v>
      </c>
      <c r="AK28" s="12">
        <f>+SUMIF('CSS SAKAY'!F:F,'ALL 2020'!C28,'CSS SAKAY'!D:D)</f>
        <v>0</v>
      </c>
      <c r="AL28" s="12">
        <f>+SUMIF(AGRIMA!F:F,'ALL 2020'!C28,AGRIMA!D:D)</f>
        <v>0</v>
      </c>
      <c r="AM28" s="12">
        <f>SUMIF('United Malagasy'!F:F,'ALL 2020'!C28,'United Malagasy'!D:D)</f>
        <v>0</v>
      </c>
      <c r="AN28" s="12">
        <f>+SUMIF(NUTRIFOOD!E:E,'ALL 2020'!C28,NUTRIFOOD!D:D)</f>
        <v>0</v>
      </c>
      <c r="AO28" s="12">
        <f>+SUMIF(FERRIS!H:H,'ALL 2020'!C28,FERRIS!F:F)</f>
        <v>0</v>
      </c>
      <c r="AP28" s="12">
        <f>+SUMIF(SEM!F:F,'ALL 2020'!C28,SEM!D:D)</f>
        <v>0</v>
      </c>
      <c r="AQ28" s="12">
        <f>+SUMIF(Madatrade!F:F,'ALL 2020'!C28,Madatrade!D:D)</f>
        <v>0</v>
      </c>
      <c r="AR28" s="12">
        <f>+SUMIF('FLY TECH'!F:F,'ALL 2020'!C28,'FLY TECH'!E:E)</f>
        <v>0</v>
      </c>
      <c r="AS28" s="12">
        <f>+SUMIF('FIRST INVESTISSEMENT'!G:G,'ALL 2020'!C28,'FIRST INVESTISSEMENT'!E:E)</f>
        <v>0</v>
      </c>
      <c r="AT28" s="164">
        <f t="shared" si="3"/>
        <v>395000</v>
      </c>
      <c r="AU28" s="165">
        <f t="shared" si="4"/>
        <v>86.973945248250061</v>
      </c>
    </row>
    <row r="29" spans="1:47" x14ac:dyDescent="0.25">
      <c r="A29" s="11" t="str">
        <f t="shared" si="1"/>
        <v>2</v>
      </c>
      <c r="B29" s="11" t="str">
        <f t="shared" si="2"/>
        <v>204</v>
      </c>
      <c r="C29" s="23">
        <v>20400000</v>
      </c>
      <c r="D29" s="160" t="s">
        <v>3214</v>
      </c>
      <c r="E29" s="24" t="s">
        <v>47</v>
      </c>
      <c r="F29" s="12">
        <f>+SUMIF(AGRIFARM!H:H,C29,AGRIFARM!L:L)</f>
        <v>4832320.3600000003</v>
      </c>
      <c r="G29" s="12">
        <f>+SUMIF(AGRICORP!I:I,C29,AGRICORP!E:E)</f>
        <v>0</v>
      </c>
      <c r="H29" s="12">
        <f>+SUMIF(SMTP!D:D,'ALL 2020'!C29,SMTP!G:G)</f>
        <v>168079047.41999999</v>
      </c>
      <c r="I29" s="12">
        <f>+SUMIF(AGRIVET!G:G,C29,AGRIVET!E:E)</f>
        <v>89779560.359999999</v>
      </c>
      <c r="J29" s="12">
        <f>+SUMIF(AGRIVAL!G:G,'ALL 2020'!C29,AGRIVAL!E:E)</f>
        <v>21223664.359999999</v>
      </c>
      <c r="K29" s="12">
        <f>+SUMIF(AGRIKOBA!G:G,'ALL 2020'!C29,AGRIKOBA!E:E)</f>
        <v>0</v>
      </c>
      <c r="L29" s="12">
        <f>+SUMIF(LMOI!F:F,'ALL 2020'!C29,LMOI!D:D)</f>
        <v>245000</v>
      </c>
      <c r="M29" s="12">
        <f>+SUMIF(TARTINE!G:G,'ALL 2020'!C29,TARTINE!E:E)</f>
        <v>0</v>
      </c>
      <c r="N29" s="12">
        <f>+SUMIF(IDF!F:F,'ALL 2020'!C29,IDF!D:D)</f>
        <v>4832320.3600000003</v>
      </c>
      <c r="O29" s="12">
        <f>+SUMIF(RYA!G:G,C29,RYA!E:E)</f>
        <v>0</v>
      </c>
      <c r="P29" s="12">
        <f>+SUMIF('SCI NOAH'!G:G,'ALL 2020'!C29,'SCI NOAH'!E:E)</f>
        <v>0</v>
      </c>
      <c r="Q29" s="12">
        <f>+SUMIF(SIM!F:F,'ALL 2020'!C29,SIM!D:D)</f>
        <v>0</v>
      </c>
      <c r="R29" s="163">
        <f>+SUMIF('First Energy'!F:F,'ALL 2020'!C29,'First Energy'!D:D)</f>
        <v>4832320.3600000003</v>
      </c>
      <c r="S29" s="163">
        <f>+SUMIF('ID Motors'!G:G,C29,'ID Motors'!E:E)</f>
        <v>4832320.3600000003</v>
      </c>
      <c r="T29" s="12">
        <f>+SUMIF('ID RENTAL'!G:G,'ALL 2020'!C29,'ID RENTAL'!E:E)</f>
        <v>0</v>
      </c>
      <c r="U29" s="12">
        <f>+SUMIF('MCM '!G:G,'ALL 2020'!C29,'MCM '!E:E)</f>
        <v>3492900</v>
      </c>
      <c r="V29" s="12">
        <f>SUMIF(AGRIMOTORS!G:G,C29,AGRIMOTORS!E:E)</f>
        <v>0</v>
      </c>
      <c r="W29" s="12">
        <f>+SUMIF(BOVIMA!F:F,'ALL 2020'!C29,BOVIMA!D:D)</f>
        <v>0</v>
      </c>
      <c r="X29" s="12">
        <f>+SUMIF(AGRIFEED!F:F,'ALL 2020'!C29,AGRIFEED!D:D)</f>
        <v>0</v>
      </c>
      <c r="Y29" s="12">
        <f>SUMIF(AMIP!F:F,'ALL 2020'!C29,AMIP!D:D)</f>
        <v>0</v>
      </c>
      <c r="Z29" s="12">
        <f>+SUMIF(ISF!G:G,'ALL 2020'!C29,ISF!E:E)</f>
        <v>0</v>
      </c>
      <c r="AA29" s="124">
        <f>+SUMIF(DISCOI!G:G,'ALL 2020'!C29,DISCOI!E:E)</f>
        <v>4832320.3600000003</v>
      </c>
      <c r="AB29" s="12">
        <f>+SUMIF(MABEL!F:F,'ALL 2020'!C29,MABEL!D:D)</f>
        <v>0</v>
      </c>
      <c r="AC29" s="12">
        <f>+SUMIF(NMP!F:F,'ALL 2020'!C29,NMP!D:D)</f>
        <v>0</v>
      </c>
      <c r="AD29" s="12">
        <f>SUMIF('AMCHO '!F:F,'ALL 2020'!C29,'AMCHO '!D:D)</f>
        <v>0</v>
      </c>
      <c r="AE29">
        <f>+SUMIF(CONFORTIS!G:G,'ALL 2020'!C29,CONFORTIS!E:E)</f>
        <v>0</v>
      </c>
      <c r="AF29" s="12">
        <f>+SUMIF('IRS IMMO'!G:G,'ALL 2020'!C29,'IRS IMMO'!E:E)</f>
        <v>0</v>
      </c>
      <c r="AG29" s="12">
        <f>+SUMIF(AGRIVETAM!F:F,'ALL 2020'!C29,AGRIVETAM!D:D)</f>
        <v>11737260.289999999</v>
      </c>
      <c r="AH29" s="12">
        <f>+SUMIF(EUROPAINTS!F:F,'ALL 2020'!C29,EUROPAINTS!D:D)</f>
        <v>4832320.3600000003</v>
      </c>
      <c r="AI29" s="12">
        <f>+SUMIF('VET ABE'!F:F,'ALL 2020'!C29,'VET ABE'!E:E)</f>
        <v>0</v>
      </c>
      <c r="AJ29" s="12">
        <f>SUMIF('VET FIA'!F:F,'ALL 2020'!C29,'VET FIA'!E:E)</f>
        <v>0</v>
      </c>
      <c r="AK29" s="12">
        <f>+SUMIF('CSS SAKAY'!F:F,'ALL 2020'!C29,'CSS SAKAY'!D:D)</f>
        <v>0</v>
      </c>
      <c r="AL29" s="12">
        <f>+SUMIF(AGRIMA!F:F,'ALL 2020'!C29,AGRIMA!D:D)</f>
        <v>0</v>
      </c>
      <c r="AM29" s="12">
        <f>SUMIF('United Malagasy'!F:F,'ALL 2020'!C29,'United Malagasy'!D:D)</f>
        <v>0</v>
      </c>
      <c r="AN29" s="12">
        <f>+SUMIF(NUTRIFOOD!E:E,'ALL 2020'!C29,NUTRIFOOD!D:D)</f>
        <v>0</v>
      </c>
      <c r="AO29" s="12">
        <f>+SUMIF(FERRIS!H:H,'ALL 2020'!C29,FERRIS!F:F)</f>
        <v>0</v>
      </c>
      <c r="AP29" s="12">
        <f>+SUMIF(SEM!F:F,'ALL 2020'!C29,SEM!D:D)</f>
        <v>7970823.8499999996</v>
      </c>
      <c r="AQ29" s="12">
        <f>+SUMIF(Madatrade!F:F,'ALL 2020'!C29,Madatrade!D:D)</f>
        <v>0</v>
      </c>
      <c r="AR29" s="12">
        <f>+SUMIF('FLY TECH'!F:F,'ALL 2020'!C29,'FLY TECH'!E:E)</f>
        <v>0</v>
      </c>
      <c r="AS29" s="12">
        <f>+SUMIF('FIRST INVESTISSEMENT'!G:G,'ALL 2020'!C29,'FIRST INVESTISSEMENT'!E:E)</f>
        <v>0</v>
      </c>
      <c r="AT29" s="164">
        <f t="shared" si="3"/>
        <v>331522178.44000012</v>
      </c>
      <c r="AU29" s="165">
        <f t="shared" si="4"/>
        <v>72996.94125625609</v>
      </c>
    </row>
    <row r="30" spans="1:47" x14ac:dyDescent="0.25">
      <c r="A30" s="11" t="str">
        <f t="shared" si="1"/>
        <v>2</v>
      </c>
      <c r="B30" s="11" t="str">
        <f t="shared" si="2"/>
        <v>205</v>
      </c>
      <c r="C30" s="23">
        <v>20500000</v>
      </c>
      <c r="D30" s="160" t="s">
        <v>3213</v>
      </c>
      <c r="E30" s="57" t="s">
        <v>801</v>
      </c>
      <c r="F30" s="12">
        <f>+SUMIF(AGRIFARM!H:H,C30,AGRIFARM!L:L)</f>
        <v>0</v>
      </c>
      <c r="G30" s="12">
        <f>+SUMIF(AGRICORP!I:I,C30,AGRICORP!E:E)</f>
        <v>0</v>
      </c>
      <c r="H30" s="12">
        <f>+SUMIF(SMTP!D:D,'ALL 2020'!C30,SMTP!G:G)</f>
        <v>0</v>
      </c>
      <c r="I30" s="12">
        <f>+SUMIF(AGRIVET!G:G,C30,AGRIVET!E:E)</f>
        <v>0</v>
      </c>
      <c r="J30" s="12">
        <f>+SUMIF(AGRIVAL!G:G,'ALL 2020'!C30,AGRIVAL!E:E)</f>
        <v>6174624.8099999996</v>
      </c>
      <c r="K30" s="12">
        <f>+SUMIF(AGRIKOBA!G:G,'ALL 2020'!C30,AGRIKOBA!E:E)</f>
        <v>0</v>
      </c>
      <c r="L30" s="12">
        <f>+SUMIF(LMOI!F:F,'ALL 2020'!C30,LMOI!D:D)</f>
        <v>0</v>
      </c>
      <c r="M30" s="12">
        <f>+SUMIF(TARTINE!G:G,'ALL 2020'!C30,TARTINE!E:E)</f>
        <v>0</v>
      </c>
      <c r="N30" s="12">
        <f>+SUMIF(IDF!F:F,'ALL 2020'!C30,IDF!D:D)</f>
        <v>0</v>
      </c>
      <c r="O30" s="12">
        <f>+SUMIF(RYA!G:G,C30,RYA!E:E)</f>
        <v>0</v>
      </c>
      <c r="P30" s="12">
        <f>+SUMIF('SCI NOAH'!G:G,'ALL 2020'!C30,'SCI NOAH'!E:E)</f>
        <v>0</v>
      </c>
      <c r="Q30" s="12">
        <f>+SUMIF(SIM!F:F,'ALL 2020'!C30,SIM!D:D)</f>
        <v>0</v>
      </c>
      <c r="R30" s="163">
        <f>+SUMIF('First Energy'!F:F,'ALL 2020'!C30,'First Energy'!D:D)</f>
        <v>0</v>
      </c>
      <c r="S30" s="163">
        <f>+SUMIF('ID Motors'!G:G,C30,'ID Motors'!E:E)</f>
        <v>0</v>
      </c>
      <c r="T30" s="12">
        <f>+SUMIF('ID RENTAL'!G:G,'ALL 2020'!C30,'ID RENTAL'!E:E)</f>
        <v>0</v>
      </c>
      <c r="U30" s="12">
        <f>+SUMIF('MCM '!G:G,'ALL 2020'!C30,'MCM '!E:E)</f>
        <v>0</v>
      </c>
      <c r="V30" s="12">
        <f>SUMIF(AGRIMOTORS!G:G,C30,AGRIMOTORS!E:E)</f>
        <v>0</v>
      </c>
      <c r="W30" s="12">
        <f>+SUMIF(BOVIMA!F:F,'ALL 2020'!C30,BOVIMA!D:D)</f>
        <v>0</v>
      </c>
      <c r="X30" s="12">
        <f>+SUMIF(AGRIFEED!F:F,'ALL 2020'!C30,AGRIFEED!D:D)</f>
        <v>0</v>
      </c>
      <c r="Y30" s="12">
        <f>SUMIF(AMIP!F:F,'ALL 2020'!C30,AMIP!D:D)</f>
        <v>0</v>
      </c>
      <c r="Z30" s="12">
        <f>+SUMIF(ISF!G:G,'ALL 2020'!C30,ISF!E:E)</f>
        <v>0</v>
      </c>
      <c r="AA30" s="124">
        <f>+SUMIF(DISCOI!G:G,'ALL 2020'!C30,DISCOI!E:E)</f>
        <v>0</v>
      </c>
      <c r="AB30" s="12">
        <f>+SUMIF(MABEL!F:F,'ALL 2020'!C30,MABEL!D:D)</f>
        <v>0</v>
      </c>
      <c r="AC30" s="12">
        <f>+SUMIF(NMP!F:F,'ALL 2020'!C30,NMP!D:D)</f>
        <v>0</v>
      </c>
      <c r="AD30" s="12">
        <f>SUMIF('AMCHO '!F:F,'ALL 2020'!C30,'AMCHO '!D:D)</f>
        <v>0</v>
      </c>
      <c r="AE30">
        <f>+SUMIF(CONFORTIS!G:G,'ALL 2020'!C30,CONFORTIS!E:E)</f>
        <v>0</v>
      </c>
      <c r="AF30" s="12">
        <f>+SUMIF('IRS IMMO'!G:G,'ALL 2020'!C30,'IRS IMMO'!E:E)</f>
        <v>0</v>
      </c>
      <c r="AG30" s="12">
        <f>+SUMIF(AGRIVETAM!F:F,'ALL 2020'!C30,AGRIVETAM!D:D)</f>
        <v>0</v>
      </c>
      <c r="AH30" s="12">
        <f>+SUMIF(EUROPAINTS!F:F,'ALL 2020'!C30,EUROPAINTS!D:D)</f>
        <v>0</v>
      </c>
      <c r="AI30" s="12">
        <f>+SUMIF('VET ABE'!F:F,'ALL 2020'!C30,'VET ABE'!E:E)</f>
        <v>0</v>
      </c>
      <c r="AJ30" s="12">
        <f>SUMIF('VET FIA'!F:F,'ALL 2020'!C30,'VET FIA'!E:E)</f>
        <v>0</v>
      </c>
      <c r="AK30" s="12">
        <f>+SUMIF('CSS SAKAY'!F:F,'ALL 2020'!C30,'CSS SAKAY'!D:D)</f>
        <v>0</v>
      </c>
      <c r="AL30" s="12">
        <f>+SUMIF(AGRIMA!F:F,'ALL 2020'!C30,AGRIMA!D:D)</f>
        <v>0</v>
      </c>
      <c r="AM30" s="12">
        <f>SUMIF('United Malagasy'!F:F,'ALL 2020'!C30,'United Malagasy'!D:D)</f>
        <v>0</v>
      </c>
      <c r="AN30" s="12">
        <f>+SUMIF(NUTRIFOOD!E:E,'ALL 2020'!C30,NUTRIFOOD!D:D)</f>
        <v>0</v>
      </c>
      <c r="AO30" s="12">
        <f>+SUMIF(FERRIS!H:H,'ALL 2020'!C30,FERRIS!F:F)</f>
        <v>0</v>
      </c>
      <c r="AP30" s="12">
        <f>+SUMIF(SEM!F:F,'ALL 2020'!C30,SEM!D:D)</f>
        <v>0</v>
      </c>
      <c r="AQ30" s="12">
        <f>+SUMIF(Madatrade!F:F,'ALL 2020'!C30,Madatrade!D:D)</f>
        <v>0</v>
      </c>
      <c r="AR30" s="12">
        <f>+SUMIF('FLY TECH'!F:F,'ALL 2020'!C30,'FLY TECH'!E:E)</f>
        <v>0</v>
      </c>
      <c r="AS30" s="12">
        <f>+SUMIF('FIRST INVESTISSEMENT'!G:G,'ALL 2020'!C30,'FIRST INVESTISSEMENT'!E:E)</f>
        <v>0</v>
      </c>
      <c r="AT30" s="164">
        <f t="shared" si="3"/>
        <v>6174624.8099999996</v>
      </c>
      <c r="AU30" s="165">
        <f t="shared" si="4"/>
        <v>1359.5733674770288</v>
      </c>
    </row>
    <row r="31" spans="1:47" x14ac:dyDescent="0.25">
      <c r="A31" s="11" t="str">
        <f t="shared" si="1"/>
        <v>2</v>
      </c>
      <c r="B31" s="11" t="str">
        <f t="shared" si="2"/>
        <v>208</v>
      </c>
      <c r="C31" s="22">
        <v>20800000</v>
      </c>
      <c r="D31" s="160" t="s">
        <v>3213</v>
      </c>
      <c r="E31" s="81" t="s">
        <v>1764</v>
      </c>
      <c r="F31" s="12">
        <f>+SUMIF(AGRIFARM!H:H,C31,AGRIFARM!L:L)</f>
        <v>0</v>
      </c>
      <c r="G31" s="12">
        <f>+SUMIF(AGRICORP!I:I,C31,AGRICORP!E:E)</f>
        <v>0</v>
      </c>
      <c r="H31" s="12">
        <f>+SUMIF(SMTP!D:D,'ALL 2020'!C31,SMTP!G:G)</f>
        <v>0</v>
      </c>
      <c r="I31" s="12">
        <f>+SUMIF(AGRIVET!G:G,C31,AGRIVET!E:E)</f>
        <v>0</v>
      </c>
      <c r="J31" s="12"/>
      <c r="K31" s="12"/>
      <c r="M31" s="12"/>
      <c r="N31" s="12">
        <f>+SUMIF(IDF!F:F,'ALL 2020'!C31,IDF!D:D)</f>
        <v>2347216993</v>
      </c>
      <c r="O31" s="12">
        <f>+SUMIF(RYA!G:G,C31,RYA!E:E)</f>
        <v>0</v>
      </c>
      <c r="P31" s="12">
        <f>+SUMIF('SCI NOAH'!G:G,'ALL 2020'!C31,'SCI NOAH'!E:E)</f>
        <v>0</v>
      </c>
      <c r="Q31" s="12">
        <f>+SUMIF(SIM!F:F,'ALL 2020'!C31,SIM!D:D)</f>
        <v>0</v>
      </c>
      <c r="R31" s="163">
        <f>+SUMIF('First Energy'!F:F,'ALL 2020'!C31,'First Energy'!D:D)</f>
        <v>0</v>
      </c>
      <c r="S31" s="163">
        <f>+SUMIF('ID Motors'!G:G,C31,'ID Motors'!E:E)</f>
        <v>0</v>
      </c>
      <c r="T31" s="12">
        <f>+SUMIF('ID RENTAL'!G:G,'ALL 2020'!C31,'ID RENTAL'!E:E)</f>
        <v>0</v>
      </c>
      <c r="U31" s="12">
        <f>+SUMIF('MCM '!G:G,'ALL 2020'!C31,'MCM '!E:E)</f>
        <v>0</v>
      </c>
      <c r="V31" s="12">
        <f>SUMIF(AGRIMOTORS!G:G,C31,AGRIMOTORS!E:E)</f>
        <v>0</v>
      </c>
      <c r="W31" s="12">
        <f>+SUMIF(BOVIMA!F:F,'ALL 2020'!C31,BOVIMA!D:D)</f>
        <v>0</v>
      </c>
      <c r="X31" s="12">
        <f>+SUMIF(AGRIFEED!F:F,'ALL 2020'!C31,AGRIFEED!D:D)</f>
        <v>0</v>
      </c>
      <c r="Y31" s="12">
        <f>SUMIF(AMIP!F:F,'ALL 2020'!C31,AMIP!D:D)</f>
        <v>0</v>
      </c>
      <c r="Z31" s="12">
        <f>+SUMIF(ISF!G:G,'ALL 2020'!C31,ISF!E:E)</f>
        <v>0</v>
      </c>
      <c r="AA31" s="124">
        <f>+SUMIF(DISCOI!G:G,'ALL 2020'!C31,DISCOI!E:E)</f>
        <v>0</v>
      </c>
      <c r="AB31" s="12">
        <f>+SUMIF(MABEL!F:F,'ALL 2020'!C31,MABEL!D:D)</f>
        <v>0</v>
      </c>
      <c r="AC31" s="12">
        <f>+SUMIF(NMP!F:F,'ALL 2020'!C31,NMP!D:D)</f>
        <v>0</v>
      </c>
      <c r="AD31" s="12">
        <f>SUMIF('AMCHO '!F:F,'ALL 2020'!C31,'AMCHO '!D:D)</f>
        <v>0</v>
      </c>
      <c r="AE31">
        <f>+SUMIF(CONFORTIS!G:G,'ALL 2020'!C31,CONFORTIS!E:E)</f>
        <v>0</v>
      </c>
      <c r="AF31" s="12">
        <f>+SUMIF('IRS IMMO'!G:G,'ALL 2020'!C31,'IRS IMMO'!E:E)</f>
        <v>0</v>
      </c>
      <c r="AG31" s="12">
        <f>+SUMIF(AGRIVETAM!F:F,'ALL 2020'!C31,AGRIVETAM!D:D)</f>
        <v>0</v>
      </c>
      <c r="AH31" s="12">
        <f>+SUMIF(EUROPAINTS!F:F,'ALL 2020'!C31,EUROPAINTS!D:D)</f>
        <v>0</v>
      </c>
      <c r="AI31" s="12">
        <f>+SUMIF('VET ABE'!F:F,'ALL 2020'!C31,'VET ABE'!E:E)</f>
        <v>0</v>
      </c>
      <c r="AJ31" s="12">
        <f>SUMIF('VET FIA'!F:F,'ALL 2020'!C31,'VET FIA'!E:E)</f>
        <v>0</v>
      </c>
      <c r="AK31" s="12">
        <f>+SUMIF('CSS SAKAY'!F:F,'ALL 2020'!C31,'CSS SAKAY'!D:D)</f>
        <v>0</v>
      </c>
      <c r="AL31" s="12">
        <f>+SUMIF(AGRIMA!F:F,'ALL 2020'!C31,AGRIMA!D:D)</f>
        <v>0</v>
      </c>
      <c r="AM31" s="12">
        <f>SUMIF('United Malagasy'!F:F,'ALL 2020'!C31,'United Malagasy'!D:D)</f>
        <v>0</v>
      </c>
      <c r="AN31" s="12">
        <f>+SUMIF(NUTRIFOOD!E:E,'ALL 2020'!C31,NUTRIFOOD!D:D)</f>
        <v>0</v>
      </c>
      <c r="AO31" s="12">
        <f>+SUMIF(FERRIS!H:H,'ALL 2020'!C31,FERRIS!F:F)</f>
        <v>0</v>
      </c>
      <c r="AP31" s="12">
        <f>+SUMIF(SEM!F:F,'ALL 2020'!C31,SEM!D:D)</f>
        <v>0</v>
      </c>
      <c r="AQ31" s="12">
        <f>+SUMIF(Madatrade!F:F,'ALL 2020'!C31,Madatrade!D:D)</f>
        <v>0</v>
      </c>
      <c r="AR31" s="12">
        <f>+SUMIF('FLY TECH'!F:F,'ALL 2020'!C31,'FLY TECH'!E:E)</f>
        <v>0</v>
      </c>
      <c r="AS31" s="12">
        <f>+SUMIF('FIRST INVESTISSEMENT'!G:G,'ALL 2020'!C31,'FIRST INVESTISSEMENT'!E:E)</f>
        <v>0</v>
      </c>
      <c r="AT31" s="164">
        <f t="shared" si="3"/>
        <v>2347216993</v>
      </c>
      <c r="AU31" s="165">
        <f t="shared" si="4"/>
        <v>516827.14489859279</v>
      </c>
    </row>
    <row r="32" spans="1:47" x14ac:dyDescent="0.25">
      <c r="A32" s="11" t="str">
        <f t="shared" si="1"/>
        <v>2</v>
      </c>
      <c r="B32" s="11" t="str">
        <f t="shared" si="2"/>
        <v>211</v>
      </c>
      <c r="C32" s="60">
        <v>21100000</v>
      </c>
      <c r="D32" s="186" t="s">
        <v>3215</v>
      </c>
      <c r="E32" s="24" t="s">
        <v>250</v>
      </c>
      <c r="F32" s="12">
        <f>+SUMIF(AGRIFARM!H:H,C32,AGRIFARM!L:L)</f>
        <v>734848628.33000004</v>
      </c>
      <c r="G32" s="12">
        <f>+SUMIF(AGRICORP!I:I,C32,AGRICORP!E:E)</f>
        <v>0</v>
      </c>
      <c r="H32" s="12">
        <f>+SUMIF(SMTP!D:D,'ALL 2020'!C32,SMTP!G:G)</f>
        <v>397740841.99000001</v>
      </c>
      <c r="I32" s="12">
        <f>+SUMIF(AGRIVET!G:G,C32,AGRIVET!E:E)</f>
        <v>0</v>
      </c>
      <c r="J32" s="12">
        <f>+SUMIF(AGRIVAL!G:G,'ALL 2020'!C32,AGRIVAL!E:E)</f>
        <v>214200000</v>
      </c>
      <c r="K32" s="12">
        <f>+SUMIF(AGRIKOBA!G:G,'ALL 2020'!C32,AGRIKOBA!E:E)</f>
        <v>66666666.670000002</v>
      </c>
      <c r="L32" s="12">
        <f>+SUMIF(LMOI!F:F,'ALL 2020'!C32,LMOI!D:D)</f>
        <v>0</v>
      </c>
      <c r="M32" s="12">
        <f>+SUMIF(TARTINE!G:G,'ALL 2020'!C32,TARTINE!E:E)</f>
        <v>0</v>
      </c>
      <c r="N32" s="12">
        <f>+SUMIF(IDF!F:F,'ALL 2020'!C32,IDF!D:D)</f>
        <v>1602971140</v>
      </c>
      <c r="O32" s="12">
        <f>+SUMIF(RYA!G:G,C32,RYA!E:E)</f>
        <v>913189386.95000005</v>
      </c>
      <c r="P32" s="12">
        <f>+SUMIF('SCI NOAH'!G:G,'ALL 2020'!C32,'SCI NOAH'!E:E)</f>
        <v>145000000</v>
      </c>
      <c r="Q32" s="12">
        <f>+SUMIF(SIM!F:F,'ALL 2020'!C32,SIM!D:D)</f>
        <v>1206360000</v>
      </c>
      <c r="R32" s="163">
        <f>+SUMIF('First Energy'!F:F,'ALL 2020'!C32,'First Energy'!D:D)</f>
        <v>87050320</v>
      </c>
      <c r="S32" s="163">
        <f>+SUMIF('ID Motors'!G:G,C32,'ID Motors'!E:E)</f>
        <v>0</v>
      </c>
      <c r="T32" s="12">
        <f>+SUMIF('ID RENTAL'!G:G,'ALL 2020'!C32,'ID RENTAL'!E:E)</f>
        <v>0</v>
      </c>
      <c r="U32" s="12">
        <f>+SUMIF('MCM '!G:G,'ALL 2020'!C32,'MCM '!E:E)</f>
        <v>0</v>
      </c>
      <c r="V32" s="12">
        <f>SUMIF(AGRIMOTORS!G:G,C32,AGRIMOTORS!E:E)</f>
        <v>0</v>
      </c>
      <c r="W32" s="12">
        <f>+SUMIF(BOVIMA!F:F,'ALL 2020'!C32,BOVIMA!D:D)</f>
        <v>0</v>
      </c>
      <c r="X32" s="12">
        <f>+SUMIF(AGRIFEED!F:F,'ALL 2020'!C32,AGRIFEED!D:D)</f>
        <v>0</v>
      </c>
      <c r="Y32" s="12">
        <f>SUMIF(AMIP!F:F,'ALL 2020'!C32,AMIP!D:D)</f>
        <v>2060921450</v>
      </c>
      <c r="Z32" s="12">
        <f>+SUMIF(ISF!G:G,'ALL 2020'!C32,ISF!E:E)</f>
        <v>0</v>
      </c>
      <c r="AA32" s="124">
        <f>+SUMIF(DISCOI!G:G,'ALL 2020'!C32,DISCOI!E:E)</f>
        <v>0</v>
      </c>
      <c r="AB32" s="12">
        <f>+SUMIF(MABEL!F:F,'ALL 2020'!C32,MABEL!D:D)</f>
        <v>3849751156.8400002</v>
      </c>
      <c r="AC32" s="12">
        <f>+SUMIF(NMP!F:F,'ALL 2020'!C32,NMP!D:D)</f>
        <v>0</v>
      </c>
      <c r="AD32" s="12">
        <f>SUMIF('AMCHO '!F:F,'ALL 2020'!C32,'AMCHO '!D:D)</f>
        <v>40000000</v>
      </c>
      <c r="AE32">
        <f>+SUMIF(CONFORTIS!G:G,'ALL 2020'!C32,CONFORTIS!E:E)</f>
        <v>0</v>
      </c>
      <c r="AF32" s="12">
        <f>+SUMIF('IRS IMMO'!G:G,'ALL 2020'!C32,'IRS IMMO'!E:E)</f>
        <v>1400000000</v>
      </c>
      <c r="AG32" s="12">
        <f>+SUMIF(AGRIVETAM!F:F,'ALL 2020'!C32,AGRIVETAM!D:D)</f>
        <v>0</v>
      </c>
      <c r="AH32" s="12">
        <f>+SUMIF(EUROPAINTS!F:F,'ALL 2020'!C32,EUROPAINTS!D:D)</f>
        <v>0</v>
      </c>
      <c r="AI32" s="12">
        <f>+SUMIF('VET ABE'!F:F,'ALL 2020'!C32,'VET ABE'!E:E)</f>
        <v>0</v>
      </c>
      <c r="AJ32" s="12">
        <f>SUMIF('VET FIA'!F:F,'ALL 2020'!C32,'VET FIA'!E:E)</f>
        <v>0</v>
      </c>
      <c r="AK32" s="12">
        <f>+SUMIF('CSS SAKAY'!F:F,'ALL 2020'!C32,'CSS SAKAY'!D:D)</f>
        <v>0</v>
      </c>
      <c r="AL32" s="12">
        <f>+SUMIF(AGRIMA!F:F,'ALL 2020'!C32,AGRIMA!D:D)</f>
        <v>0</v>
      </c>
      <c r="AM32" s="12">
        <f>SUMIF('United Malagasy'!F:F,'ALL 2020'!C32,'United Malagasy'!D:D)</f>
        <v>0</v>
      </c>
      <c r="AN32" s="12">
        <f>+SUMIF(NUTRIFOOD!E:E,'ALL 2020'!C32,NUTRIFOOD!D:D)</f>
        <v>0</v>
      </c>
      <c r="AO32" s="12">
        <f>+SUMIF(FERRIS!H:H,'ALL 2020'!C32,FERRIS!F:F)</f>
        <v>12022200</v>
      </c>
      <c r="AP32" s="12">
        <f>+SUMIF(SEM!F:F,'ALL 2020'!C32,SEM!D:D)</f>
        <v>31200000</v>
      </c>
      <c r="AQ32" s="12">
        <f>+SUMIF(Madatrade!F:F,'ALL 2020'!C32,Madatrade!D:D)</f>
        <v>0</v>
      </c>
      <c r="AR32" s="12">
        <f>+SUMIF('FLY TECH'!F:F,'ALL 2020'!C32,'FLY TECH'!E:E)</f>
        <v>0</v>
      </c>
      <c r="AS32" s="12">
        <f>+SUMIF('FIRST INVESTISSEMENT'!G:G,'ALL 2020'!C32,'FIRST INVESTISSEMENT'!E:E)</f>
        <v>1680746000</v>
      </c>
      <c r="AT32" s="164">
        <f t="shared" si="3"/>
        <v>14442667790.780001</v>
      </c>
      <c r="AU32" s="165">
        <f t="shared" si="4"/>
        <v>3180090.6270226948</v>
      </c>
    </row>
    <row r="33" spans="1:47" x14ac:dyDescent="0.25">
      <c r="A33" s="11" t="str">
        <f t="shared" si="1"/>
        <v>2</v>
      </c>
      <c r="B33" s="11" t="str">
        <f t="shared" si="2"/>
        <v>212</v>
      </c>
      <c r="C33" s="23">
        <v>21200000</v>
      </c>
      <c r="D33" s="186" t="s">
        <v>3216</v>
      </c>
      <c r="E33" s="24" t="s">
        <v>251</v>
      </c>
      <c r="F33" s="12">
        <f>+SUMIF(AGRIFARM!H:H,C33,AGRIFARM!L:L)</f>
        <v>1103218676.6300001</v>
      </c>
      <c r="G33" s="12">
        <f>+SUMIF(AGRICORP!I:I,C33,AGRICORP!E:E)</f>
        <v>0</v>
      </c>
      <c r="H33" s="12">
        <f>+SUMIF(SMTP!D:D,'ALL 2020'!C33,SMTP!G:G)</f>
        <v>159821084.44</v>
      </c>
      <c r="I33" s="12">
        <f>+SUMIF(AGRIVET!G:G,C33,AGRIVET!E:E)</f>
        <v>4654500</v>
      </c>
      <c r="J33" s="12">
        <f>+SUMIF(AGRIVAL!G:G,'ALL 2020'!C33,AGRIVAL!E:E)</f>
        <v>335848587.44999999</v>
      </c>
      <c r="K33" s="12">
        <f>+SUMIF(AGRIKOBA!G:G,'ALL 2020'!C33,AGRIKOBA!E:E)</f>
        <v>110417775</v>
      </c>
      <c r="L33" s="12">
        <f>+SUMIF(LMOI!F:F,'ALL 2020'!C33,LMOI!D:D)</f>
        <v>3177732000</v>
      </c>
      <c r="M33" s="12">
        <f>+SUMIF(TARTINE!G:G,'ALL 2020'!C33,TARTINE!E:E)</f>
        <v>0</v>
      </c>
      <c r="N33" s="12">
        <f>+SUMIF(IDF!F:F,'ALL 2020'!C33,IDF!D:D)</f>
        <v>479602126.74000001</v>
      </c>
      <c r="O33" s="12">
        <f>+SUMIF(RYA!G:G,C33,RYA!E:E)</f>
        <v>176832711.71000001</v>
      </c>
      <c r="P33" s="12">
        <f>+SUMIF('SCI NOAH'!G:G,'ALL 2020'!C33,'SCI NOAH'!E:E)</f>
        <v>0</v>
      </c>
      <c r="Q33" s="12">
        <f>+SUMIF(SIM!F:F,'ALL 2020'!C33,SIM!D:D)</f>
        <v>0</v>
      </c>
      <c r="R33" s="163">
        <f>+SUMIF('First Energy'!F:F,'ALL 2020'!C33,'First Energy'!D:D)</f>
        <v>5757579</v>
      </c>
      <c r="S33" s="163">
        <f>+SUMIF('ID Motors'!G:G,C33,'ID Motors'!E:E)</f>
        <v>0</v>
      </c>
      <c r="T33" s="12">
        <f>+SUMIF('ID RENTAL'!G:G,'ALL 2020'!C33,'ID RENTAL'!E:E)</f>
        <v>0</v>
      </c>
      <c r="U33" s="12">
        <f>+SUMIF('MCM '!G:G,'ALL 2020'!C33,'MCM '!E:E)</f>
        <v>0</v>
      </c>
      <c r="V33" s="12">
        <f>SUMIF(AGRIMOTORS!G:G,C33,AGRIMOTORS!E:E)</f>
        <v>0</v>
      </c>
      <c r="W33" s="12">
        <f>+SUMIF(BOVIMA!F:F,'ALL 2020'!C33,BOVIMA!D:D)</f>
        <v>0</v>
      </c>
      <c r="X33" s="12">
        <f>+SUMIF(AGRIFEED!F:F,'ALL 2020'!C33,AGRIFEED!D:D)</f>
        <v>0</v>
      </c>
      <c r="Y33" s="12">
        <f>SUMIF(AMIP!F:F,'ALL 2020'!C33,AMIP!D:D)</f>
        <v>0</v>
      </c>
      <c r="Z33" s="12">
        <f>+SUMIF(ISF!G:G,'ALL 2020'!C33,ISF!E:E)</f>
        <v>0</v>
      </c>
      <c r="AA33" s="124">
        <f>+SUMIF(DISCOI!G:G,'ALL 2020'!C33,DISCOI!E:E)</f>
        <v>0</v>
      </c>
      <c r="AB33" s="12">
        <f>+SUMIF(MABEL!F:F,'ALL 2020'!C33,MABEL!D:D)</f>
        <v>516572264</v>
      </c>
      <c r="AC33" s="12">
        <f>+SUMIF(NMP!F:F,'ALL 2020'!C33,NMP!D:D)</f>
        <v>0</v>
      </c>
      <c r="AD33" s="12">
        <f>SUMIF('AMCHO '!F:F,'ALL 2020'!C33,'AMCHO '!D:D)</f>
        <v>44182023.310000002</v>
      </c>
      <c r="AE33">
        <f>+SUMIF(CONFORTIS!G:G,'ALL 2020'!C33,CONFORTIS!E:E)</f>
        <v>0</v>
      </c>
      <c r="AF33" s="12">
        <f>+SUMIF('IRS IMMO'!G:G,'ALL 2020'!C33,'IRS IMMO'!E:E)</f>
        <v>0</v>
      </c>
      <c r="AG33" s="12">
        <f>+SUMIF(AGRIVETAM!F:F,'ALL 2020'!C33,AGRIVETAM!D:D)</f>
        <v>0</v>
      </c>
      <c r="AH33" s="12">
        <f>+SUMIF(EUROPAINTS!F:F,'ALL 2020'!C33,EUROPAINTS!D:D)</f>
        <v>0</v>
      </c>
      <c r="AI33" s="12">
        <f>+SUMIF('VET ABE'!F:F,'ALL 2020'!C33,'VET ABE'!E:E)</f>
        <v>0</v>
      </c>
      <c r="AJ33" s="12">
        <f>SUMIF('VET FIA'!F:F,'ALL 2020'!C33,'VET FIA'!E:E)</f>
        <v>0</v>
      </c>
      <c r="AK33" s="12">
        <f>+SUMIF('CSS SAKAY'!F:F,'ALL 2020'!C33,'CSS SAKAY'!D:D)</f>
        <v>0</v>
      </c>
      <c r="AL33" s="12">
        <f>+SUMIF(AGRIMA!F:F,'ALL 2020'!C33,AGRIMA!D:D)</f>
        <v>0</v>
      </c>
      <c r="AM33" s="12">
        <f>SUMIF('United Malagasy'!F:F,'ALL 2020'!C33,'United Malagasy'!D:D)</f>
        <v>0</v>
      </c>
      <c r="AN33" s="12">
        <f>+SUMIF(NUTRIFOOD!E:E,'ALL 2020'!C33,NUTRIFOOD!D:D)</f>
        <v>0</v>
      </c>
      <c r="AO33" s="12">
        <f>+SUMIF(FERRIS!H:H,'ALL 2020'!C33,FERRIS!F:F)</f>
        <v>0</v>
      </c>
      <c r="AP33" s="12">
        <f>+SUMIF(SEM!F:F,'ALL 2020'!C33,SEM!D:D)</f>
        <v>0</v>
      </c>
      <c r="AQ33" s="12">
        <f>+SUMIF(Madatrade!F:F,'ALL 2020'!C33,Madatrade!D:D)</f>
        <v>0</v>
      </c>
      <c r="AR33" s="12">
        <f>+SUMIF('FLY TECH'!F:F,'ALL 2020'!C33,'FLY TECH'!E:E)</f>
        <v>0</v>
      </c>
      <c r="AS33" s="12">
        <f>+SUMIF('FIRST INVESTISSEMENT'!G:G,'ALL 2020'!C33,'FIRST INVESTISSEMENT'!E:E)</f>
        <v>9256000</v>
      </c>
      <c r="AT33" s="164">
        <f t="shared" si="3"/>
        <v>6123895328.2800007</v>
      </c>
      <c r="AU33" s="165">
        <f t="shared" si="4"/>
        <v>1348403.3847793394</v>
      </c>
    </row>
    <row r="34" spans="1:47" x14ac:dyDescent="0.25">
      <c r="A34" s="11" t="str">
        <f t="shared" si="1"/>
        <v>2</v>
      </c>
      <c r="B34" s="11" t="str">
        <f t="shared" si="2"/>
        <v>213</v>
      </c>
      <c r="C34" s="23">
        <v>21300000</v>
      </c>
      <c r="D34" s="186" t="s">
        <v>3217</v>
      </c>
      <c r="E34" s="24" t="s">
        <v>252</v>
      </c>
      <c r="F34" s="12">
        <f>+SUMIF(AGRIFARM!H:H,C34,AGRIFARM!L:L)</f>
        <v>8687289999.2700005</v>
      </c>
      <c r="G34" s="12">
        <f>+SUMIF(AGRICORP!I:I,C34,AGRICORP!E:E)</f>
        <v>0</v>
      </c>
      <c r="H34" s="12">
        <f>+SUMIF(SMTP!D:D,'ALL 2020'!C34,SMTP!G:G)</f>
        <v>2466359501.7600002</v>
      </c>
      <c r="I34" s="12">
        <f>+SUMIF(AGRIVET!G:G,C34,AGRIVET!E:E)</f>
        <v>59268358.740000002</v>
      </c>
      <c r="J34" s="12">
        <f>+SUMIF(AGRIVAL!G:G,'ALL 2020'!C34,AGRIVAL!E:E)</f>
        <v>9809021234.4400005</v>
      </c>
      <c r="K34" s="12">
        <f>+SUMIF(AGRIKOBA!G:G,'ALL 2020'!C34,AGRIKOBA!E:E)</f>
        <v>2768694482.29</v>
      </c>
      <c r="L34" s="12">
        <f>+SUMIF(LMOI!F:F,'ALL 2020'!C34,LMOI!D:D)</f>
        <v>0</v>
      </c>
      <c r="M34" s="12">
        <f>+SUMIF(TARTINE!G:G,'ALL 2020'!C34,TARTINE!E:E)</f>
        <v>0</v>
      </c>
      <c r="N34" s="12">
        <f>+SUMIF(IDF!F:F,'ALL 2020'!C34,IDF!D:D)</f>
        <v>31075860844.110001</v>
      </c>
      <c r="O34" s="12">
        <f>+SUMIF(RYA!G:G,C34,RYA!E:E)</f>
        <v>446979934.32999998</v>
      </c>
      <c r="P34" s="12">
        <f>+SUMIF('SCI NOAH'!G:G,'ALL 2020'!C34,'SCI NOAH'!E:E)</f>
        <v>0</v>
      </c>
      <c r="Q34" s="12">
        <f>+SUMIF(SIM!F:F,'ALL 2020'!C34,SIM!D:D)</f>
        <v>4840906373.6099997</v>
      </c>
      <c r="R34" s="163">
        <f>+SUMIF('First Energy'!F:F,'ALL 2020'!C34,'First Energy'!D:D)</f>
        <v>822334857.88</v>
      </c>
      <c r="S34" s="163">
        <f>+SUMIF('ID Motors'!G:G,C34,'ID Motors'!E:E)</f>
        <v>0</v>
      </c>
      <c r="T34" s="12">
        <f>+SUMIF('ID RENTAL'!G:G,'ALL 2020'!C34,'ID RENTAL'!E:E)</f>
        <v>0</v>
      </c>
      <c r="U34" s="12">
        <f>+SUMIF('MCM '!G:G,'ALL 2020'!C34,'MCM '!E:E)</f>
        <v>0</v>
      </c>
      <c r="V34" s="12">
        <f>SUMIF(AGRIMOTORS!G:G,C34,AGRIMOTORS!E:E)</f>
        <v>6873600</v>
      </c>
      <c r="W34" s="12">
        <f>+SUMIF(BOVIMA!F:F,'ALL 2020'!C34,BOVIMA!D:D)</f>
        <v>72015038.5</v>
      </c>
      <c r="X34" s="12">
        <f>+SUMIF(AGRIFEED!F:F,'ALL 2020'!C34,AGRIFEED!D:D)</f>
        <v>0</v>
      </c>
      <c r="Y34" s="12">
        <f>SUMIF(AMIP!F:F,'ALL 2020'!C34,AMIP!D:D)</f>
        <v>0</v>
      </c>
      <c r="Z34" s="12">
        <f>+SUMIF(ISF!G:G,'ALL 2020'!C34,ISF!E:E)</f>
        <v>294345000</v>
      </c>
      <c r="AA34" s="124">
        <f>+SUMIF(DISCOI!G:G,'ALL 2020'!C34,DISCOI!E:E)</f>
        <v>0</v>
      </c>
      <c r="AB34" s="12">
        <f>+SUMIF(MABEL!F:F,'ALL 2020'!C34,MABEL!D:D)</f>
        <v>0</v>
      </c>
      <c r="AC34" s="12">
        <f>+SUMIF(NMP!F:F,'ALL 2020'!C34,NMP!D:D)</f>
        <v>0</v>
      </c>
      <c r="AD34" s="12">
        <f>SUMIF('AMCHO '!F:F,'ALL 2020'!C34,'AMCHO '!D:D)</f>
        <v>3251379763.2600002</v>
      </c>
      <c r="AE34">
        <f>+SUMIF(CONFORTIS!G:G,'ALL 2020'!C34,CONFORTIS!E:E)</f>
        <v>0</v>
      </c>
      <c r="AF34" s="12">
        <f>+SUMIF('IRS IMMO'!G:G,'ALL 2020'!C34,'IRS IMMO'!E:E)</f>
        <v>0</v>
      </c>
      <c r="AG34" s="12">
        <f>+SUMIF(AGRIVETAM!F:F,'ALL 2020'!C34,AGRIVETAM!D:D)</f>
        <v>0</v>
      </c>
      <c r="AH34" s="12">
        <f>+SUMIF(EUROPAINTS!F:F,'ALL 2020'!C34,EUROPAINTS!D:D)</f>
        <v>0</v>
      </c>
      <c r="AI34" s="12">
        <f>+SUMIF('VET ABE'!F:F,'ALL 2020'!C34,'VET ABE'!E:E)</f>
        <v>0</v>
      </c>
      <c r="AJ34" s="12">
        <f>SUMIF('VET FIA'!F:F,'ALL 2020'!C34,'VET FIA'!E:E)</f>
        <v>0</v>
      </c>
      <c r="AK34" s="12">
        <f>+SUMIF('CSS SAKAY'!F:F,'ALL 2020'!C34,'CSS SAKAY'!D:D)</f>
        <v>0</v>
      </c>
      <c r="AL34" s="12">
        <f>+SUMIF(AGRIMA!F:F,'ALL 2020'!C34,AGRIMA!D:D)</f>
        <v>0</v>
      </c>
      <c r="AM34" s="12">
        <f>SUMIF('United Malagasy'!F:F,'ALL 2020'!C34,'United Malagasy'!D:D)</f>
        <v>0</v>
      </c>
      <c r="AN34" s="12">
        <f>+SUMIF(NUTRIFOOD!E:E,'ALL 2020'!C34,NUTRIFOOD!D:D)</f>
        <v>0</v>
      </c>
      <c r="AO34" s="12">
        <f>+SUMIF(FERRIS!H:H,'ALL 2020'!C34,FERRIS!F:F)</f>
        <v>0</v>
      </c>
      <c r="AP34" s="12">
        <f>+SUMIF(SEM!F:F,'ALL 2020'!C34,SEM!D:D)</f>
        <v>565485333.33000004</v>
      </c>
      <c r="AQ34" s="12">
        <f>+SUMIF(Madatrade!F:F,'ALL 2020'!C34,Madatrade!D:D)</f>
        <v>531201637.67000002</v>
      </c>
      <c r="AR34" s="12">
        <f>+SUMIF('FLY TECH'!F:F,'ALL 2020'!C34,'FLY TECH'!E:E)</f>
        <v>0</v>
      </c>
      <c r="AS34" s="12">
        <f>+SUMIF('FIRST INVESTISSEMENT'!G:G,'ALL 2020'!C34,'FIRST INVESTISSEMENT'!E:E)</f>
        <v>13837411130.349998</v>
      </c>
      <c r="AT34" s="164">
        <f t="shared" si="3"/>
        <v>79535427089.540009</v>
      </c>
      <c r="AU34" s="165">
        <f t="shared" si="4"/>
        <v>17512683.242991991</v>
      </c>
    </row>
    <row r="35" spans="1:47" x14ac:dyDescent="0.25">
      <c r="A35" s="11" t="str">
        <f t="shared" si="1"/>
        <v>2</v>
      </c>
      <c r="B35" s="11" t="str">
        <f t="shared" si="2"/>
        <v>215</v>
      </c>
      <c r="C35" s="23">
        <v>21500000</v>
      </c>
      <c r="D35" s="186" t="s">
        <v>3216</v>
      </c>
      <c r="E35" s="24" t="s">
        <v>253</v>
      </c>
      <c r="F35" s="12">
        <f>+SUMIF(AGRIFARM!H:H,C35,AGRIFARM!L:L)</f>
        <v>290037763.62</v>
      </c>
      <c r="G35" s="12">
        <f>+SUMIF(AGRICORP!I:I,C35,AGRICORP!E:E)</f>
        <v>0</v>
      </c>
      <c r="H35" s="12">
        <f>+SUMIF(SMTP!D:D,'ALL 2020'!C35,SMTP!G:G)</f>
        <v>407159419.72000003</v>
      </c>
      <c r="I35" s="12">
        <f>+SUMIF(AGRIVET!G:G,C35,AGRIVET!E:E)</f>
        <v>681804957.03999996</v>
      </c>
      <c r="J35" s="12">
        <f>+SUMIF(AGRIVAL!G:G,'ALL 2020'!C35,AGRIVAL!E:E)</f>
        <v>80159881.920000002</v>
      </c>
      <c r="K35" s="12">
        <f>+SUMIF(AGRIKOBA!G:G,'ALL 2020'!C35,AGRIKOBA!E:E)</f>
        <v>1259183452.8900001</v>
      </c>
      <c r="L35" s="12">
        <f>+SUMIF(LMOI!F:F,'ALL 2020'!C35,LMOI!D:D)</f>
        <v>0</v>
      </c>
      <c r="M35" s="12">
        <f>+SUMIF(TARTINE!G:G,'ALL 2020'!C35,TARTINE!E:E)</f>
        <v>33185707.399999999</v>
      </c>
      <c r="N35" s="12">
        <f>+SUMIF(IDF!F:F,'ALL 2020'!C35,IDF!D:D)</f>
        <v>3115338196.1599998</v>
      </c>
      <c r="O35" s="12">
        <f>+SUMIF(RYA!G:G,C35,RYA!E:E)</f>
        <v>63528990.649999999</v>
      </c>
      <c r="P35" s="12">
        <f>+SUMIF('SCI NOAH'!G:G,'ALL 2020'!C35,'SCI NOAH'!E:E)</f>
        <v>0</v>
      </c>
      <c r="Q35" s="12">
        <f>+SUMIF(SIM!F:F,'ALL 2020'!C35,SIM!D:D)</f>
        <v>635123699.38</v>
      </c>
      <c r="R35" s="163">
        <f>+SUMIF('First Energy'!F:F,'ALL 2020'!C35,'First Energy'!D:D)</f>
        <v>8121930</v>
      </c>
      <c r="S35" s="163">
        <f>+SUMIF('ID Motors'!G:G,C35,'ID Motors'!E:E)</f>
        <v>217431532.69999999</v>
      </c>
      <c r="T35" s="12">
        <f>+SUMIF('ID RENTAL'!G:G,'ALL 2020'!C35,'ID RENTAL'!E:E)</f>
        <v>0</v>
      </c>
      <c r="U35" s="12">
        <f>+SUMIF('MCM '!G:G,'ALL 2020'!C35,'MCM '!E:E)</f>
        <v>323924944.30000001</v>
      </c>
      <c r="V35" s="12">
        <f>SUMIF(AGRIMOTORS!G:G,C35,AGRIMOTORS!E:E)</f>
        <v>0</v>
      </c>
      <c r="W35" s="12">
        <f>+SUMIF(BOVIMA!F:F,'ALL 2020'!C35,BOVIMA!D:D)</f>
        <v>0</v>
      </c>
      <c r="X35" s="12">
        <f>+SUMIF(AGRIFEED!F:F,'ALL 2020'!C35,AGRIFEED!D:D)</f>
        <v>0</v>
      </c>
      <c r="Y35" s="12">
        <f>SUMIF(AMIP!F:F,'ALL 2020'!C35,AMIP!D:D)</f>
        <v>0</v>
      </c>
      <c r="Z35" s="12">
        <f>+SUMIF(ISF!G:G,'ALL 2020'!C35,ISF!E:E)</f>
        <v>0</v>
      </c>
      <c r="AA35" s="124">
        <f>+SUMIF(DISCOI!G:G,'ALL 2020'!C35,DISCOI!E:E)</f>
        <v>267779073.41999999</v>
      </c>
      <c r="AB35" s="12">
        <f>+SUMIF(MABEL!F:F,'ALL 2020'!C35,MABEL!D:D)</f>
        <v>0</v>
      </c>
      <c r="AC35" s="12">
        <f>+SUMIF(NMP!F:F,'ALL 2020'!C35,NMP!D:D)</f>
        <v>0</v>
      </c>
      <c r="AD35" s="12">
        <f>SUMIF('AMCHO '!F:F,'ALL 2020'!C35,'AMCHO '!D:D)</f>
        <v>0</v>
      </c>
      <c r="AE35">
        <f>+SUMIF(CONFORTIS!G:G,'ALL 2020'!C35,CONFORTIS!E:E)</f>
        <v>0</v>
      </c>
      <c r="AF35" s="12">
        <f>+SUMIF('IRS IMMO'!G:G,'ALL 2020'!C35,'IRS IMMO'!E:E)</f>
        <v>0</v>
      </c>
      <c r="AG35" s="12">
        <f>+SUMIF(AGRIVETAM!F:F,'ALL 2020'!C35,AGRIVETAM!D:D)</f>
        <v>0</v>
      </c>
      <c r="AH35" s="12">
        <f>+SUMIF(EUROPAINTS!F:F,'ALL 2020'!C35,EUROPAINTS!D:D)</f>
        <v>12127000</v>
      </c>
      <c r="AI35" s="12">
        <f>+SUMIF('VET ABE'!F:F,'ALL 2020'!C35,'VET ABE'!E:E)</f>
        <v>30603100</v>
      </c>
      <c r="AJ35" s="12">
        <f>SUMIF('VET FIA'!F:F,'ALL 2020'!C35,'VET FIA'!E:E)</f>
        <v>0</v>
      </c>
      <c r="AK35" s="12">
        <f>+SUMIF('CSS SAKAY'!F:F,'ALL 2020'!C35,'CSS SAKAY'!D:D)</f>
        <v>0</v>
      </c>
      <c r="AL35" s="12">
        <f>+SUMIF(AGRIMA!F:F,'ALL 2020'!C35,AGRIMA!D:D)</f>
        <v>3284614</v>
      </c>
      <c r="AM35" s="12">
        <f>SUMIF('United Malagasy'!F:F,'ALL 2020'!C35,'United Malagasy'!D:D)</f>
        <v>0</v>
      </c>
      <c r="AN35" s="12">
        <f>+SUMIF(NUTRIFOOD!E:E,'ALL 2020'!C35,NUTRIFOOD!D:D)</f>
        <v>0</v>
      </c>
      <c r="AO35" s="12">
        <f>+SUMIF(FERRIS!H:H,'ALL 2020'!C35,FERRIS!F:F)</f>
        <v>0</v>
      </c>
      <c r="AP35" s="12">
        <f>+SUMIF(SEM!F:F,'ALL 2020'!C35,SEM!D:D)</f>
        <v>62163602.039999999</v>
      </c>
      <c r="AQ35" s="12">
        <f>+SUMIF(Madatrade!F:F,'ALL 2020'!C35,Madatrade!D:D)</f>
        <v>0</v>
      </c>
      <c r="AR35" s="12">
        <f>+SUMIF('FLY TECH'!F:F,'ALL 2020'!C35,'FLY TECH'!E:E)</f>
        <v>178011504.62</v>
      </c>
      <c r="AS35" s="12">
        <f>+SUMIF('FIRST INVESTISSEMENT'!G:G,'ALL 2020'!C35,'FIRST INVESTISSEMENT'!E:E)</f>
        <v>40522342.090000004</v>
      </c>
      <c r="AT35" s="164">
        <f t="shared" si="3"/>
        <v>7709491711.9499998</v>
      </c>
      <c r="AU35" s="165">
        <f t="shared" si="4"/>
        <v>1697531.4178404477</v>
      </c>
    </row>
    <row r="36" spans="1:47" x14ac:dyDescent="0.25">
      <c r="A36" s="11" t="str">
        <f t="shared" si="1"/>
        <v>2</v>
      </c>
      <c r="B36" s="11" t="str">
        <f t="shared" si="2"/>
        <v>215</v>
      </c>
      <c r="C36" s="60">
        <v>21510000</v>
      </c>
      <c r="D36" s="186" t="s">
        <v>3218</v>
      </c>
      <c r="E36" s="81" t="s">
        <v>1978</v>
      </c>
      <c r="F36" s="12">
        <f>+SUMIF(AGRIFARM!H:H,C36,AGRIFARM!L:L)</f>
        <v>0</v>
      </c>
      <c r="G36" s="12">
        <f>+SUMIF(AGRICORP!I:I,C36,AGRICORP!E:E)</f>
        <v>0</v>
      </c>
      <c r="H36" s="12">
        <f>+SUMIF(SMTP!D:D,'ALL 2020'!C36,SMTP!G:G)</f>
        <v>0</v>
      </c>
      <c r="I36" s="12">
        <f>+SUMIF(AGRIVET!G:G,C36,AGRIVET!E:E)</f>
        <v>0</v>
      </c>
      <c r="J36" s="12"/>
      <c r="K36" s="12"/>
      <c r="M36" s="12"/>
      <c r="N36" s="12"/>
      <c r="O36" s="12"/>
      <c r="P36" s="12"/>
      <c r="Q36" s="12"/>
      <c r="R36" s="163">
        <f>+SUMIF('First Energy'!F:F,'ALL 2020'!C36,'First Energy'!D:D)</f>
        <v>4826137767.4099998</v>
      </c>
      <c r="S36" s="163"/>
      <c r="T36" s="12"/>
      <c r="U36" s="12"/>
      <c r="V36" s="12">
        <f>SUMIF(AGRIMOTORS!G:G,C36,AGRIMOTORS!E:E)</f>
        <v>0</v>
      </c>
      <c r="W36" s="12">
        <f>+SUMIF(BOVIMA!F:F,'ALL 2020'!C36,BOVIMA!D:D)</f>
        <v>0</v>
      </c>
      <c r="X36" s="12">
        <f>+SUMIF(AGRIFEED!F:F,'ALL 2020'!C36,AGRIFEED!D:D)</f>
        <v>0</v>
      </c>
      <c r="Y36" s="12">
        <f>SUMIF(AMIP!F:F,'ALL 2020'!C36,AMIP!D:D)</f>
        <v>0</v>
      </c>
      <c r="Z36" s="12">
        <f>+SUMIF(ISF!G:G,'ALL 2020'!C36,ISF!E:E)</f>
        <v>0</v>
      </c>
      <c r="AA36" s="124">
        <f>+SUMIF(DISCOI!G:G,'ALL 2020'!C36,DISCOI!E:E)</f>
        <v>0</v>
      </c>
      <c r="AB36" s="12">
        <f>+SUMIF(MABEL!F:F,'ALL 2020'!C36,MABEL!D:D)</f>
        <v>0</v>
      </c>
      <c r="AC36" s="12">
        <f>+SUMIF(NMP!F:F,'ALL 2020'!C36,NMP!D:D)</f>
        <v>0</v>
      </c>
      <c r="AD36" s="12">
        <f>SUMIF('AMCHO '!F:F,'ALL 2020'!C36,'AMCHO '!D:D)</f>
        <v>0</v>
      </c>
      <c r="AE36">
        <f>+SUMIF(CONFORTIS!G:G,'ALL 2020'!C36,CONFORTIS!E:E)</f>
        <v>0</v>
      </c>
      <c r="AF36" s="12">
        <f>+SUMIF('IRS IMMO'!G:G,'ALL 2020'!C36,'IRS IMMO'!E:E)</f>
        <v>0</v>
      </c>
      <c r="AG36" s="12">
        <f>+SUMIF(AGRIVETAM!F:F,'ALL 2020'!C36,AGRIVETAM!D:D)</f>
        <v>0</v>
      </c>
      <c r="AH36" s="12">
        <f>+SUMIF(EUROPAINTS!F:F,'ALL 2020'!C36,EUROPAINTS!D:D)</f>
        <v>0</v>
      </c>
      <c r="AI36" s="12">
        <f>+SUMIF('VET ABE'!F:F,'ALL 2020'!C36,'VET ABE'!E:E)</f>
        <v>0</v>
      </c>
      <c r="AJ36" s="12">
        <f>SUMIF('VET FIA'!F:F,'ALL 2020'!C36,'VET FIA'!E:E)</f>
        <v>0</v>
      </c>
      <c r="AK36" s="12">
        <f>+SUMIF('CSS SAKAY'!F:F,'ALL 2020'!C36,'CSS SAKAY'!D:D)</f>
        <v>0</v>
      </c>
      <c r="AL36" s="12">
        <f>+SUMIF(AGRIMA!F:F,'ALL 2020'!C36,AGRIMA!D:D)</f>
        <v>0</v>
      </c>
      <c r="AM36" s="12">
        <f>SUMIF('United Malagasy'!F:F,'ALL 2020'!C36,'United Malagasy'!D:D)</f>
        <v>0</v>
      </c>
      <c r="AN36" s="12">
        <f>+SUMIF(NUTRIFOOD!E:E,'ALL 2020'!C36,NUTRIFOOD!D:D)</f>
        <v>0</v>
      </c>
      <c r="AO36" s="12">
        <f>+SUMIF(FERRIS!H:H,'ALL 2020'!C36,FERRIS!F:F)</f>
        <v>0</v>
      </c>
      <c r="AP36" s="12">
        <f>+SUMIF(SEM!F:F,'ALL 2020'!C36,SEM!D:D)</f>
        <v>0</v>
      </c>
      <c r="AQ36" s="12">
        <f>+SUMIF(Madatrade!F:F,'ALL 2020'!C36,Madatrade!D:D)</f>
        <v>0</v>
      </c>
      <c r="AR36" s="12">
        <f>+SUMIF('FLY TECH'!F:F,'ALL 2020'!C36,'FLY TECH'!E:E)</f>
        <v>0</v>
      </c>
      <c r="AS36" s="12">
        <f>+SUMIF('FIRST INVESTISSEMENT'!G:G,'ALL 2020'!C36,'FIRST INVESTISSEMENT'!E:E)</f>
        <v>0</v>
      </c>
      <c r="AT36" s="164">
        <f t="shared" si="3"/>
        <v>4826137767.4099998</v>
      </c>
      <c r="AU36" s="165">
        <f t="shared" si="4"/>
        <v>1062653.7770714662</v>
      </c>
    </row>
    <row r="37" spans="1:47" x14ac:dyDescent="0.25">
      <c r="A37" s="11" t="str">
        <f t="shared" si="1"/>
        <v>2</v>
      </c>
      <c r="B37" s="11" t="str">
        <f t="shared" si="2"/>
        <v>215</v>
      </c>
      <c r="C37" s="60">
        <v>21520000</v>
      </c>
      <c r="D37" s="186" t="s">
        <v>3216</v>
      </c>
      <c r="E37" s="24" t="s">
        <v>256</v>
      </c>
      <c r="F37" s="12">
        <f>+SUMIF(AGRIFARM!H:H,C37,AGRIFARM!L:L)</f>
        <v>33571787.549999997</v>
      </c>
      <c r="G37" s="12">
        <f>+SUMIF(AGRICORP!I:I,C37,AGRICORP!E:E)</f>
        <v>0</v>
      </c>
      <c r="H37" s="12">
        <f>+SUMIF(SMTP!D:D,'ALL 2020'!C37,SMTP!G:G)</f>
        <v>41336399.32</v>
      </c>
      <c r="I37" s="12">
        <f>+SUMIF(AGRIVET!G:G,C37,AGRIVET!E:E)</f>
        <v>61223064.07</v>
      </c>
      <c r="J37" s="12">
        <f>+SUMIF(AGRIVAL!G:G,'ALL 2020'!C37,AGRIVAL!E:E)</f>
        <v>17308000</v>
      </c>
      <c r="K37" s="12">
        <f>+SUMIF(AGRIKOBA!G:G,'ALL 2020'!C37,AGRIKOBA!E:E)</f>
        <v>0</v>
      </c>
      <c r="L37" s="12">
        <f>+SUMIF(LMOI!F:F,'ALL 2020'!C37,LMOI!D:D)</f>
        <v>0</v>
      </c>
      <c r="M37" s="12">
        <f>+SUMIF(TARTINE!G:G,'ALL 2020'!C37,TARTINE!E:E)</f>
        <v>0</v>
      </c>
      <c r="N37" s="12">
        <f>+SUMIF(IDF!F:F,'ALL 2020'!C37,IDF!D:D)</f>
        <v>30999161</v>
      </c>
      <c r="O37" s="12">
        <f>+SUMIF(RYA!G:G,C37,RYA!E:E)</f>
        <v>0</v>
      </c>
      <c r="P37" s="12">
        <f>+SUMIF('SCI NOAH'!G:G,'ALL 2020'!C37,'SCI NOAH'!E:E)</f>
        <v>0</v>
      </c>
      <c r="Q37" s="12">
        <f>+SUMIF(SIM!F:F,'ALL 2020'!C37,SIM!D:D)</f>
        <v>0</v>
      </c>
      <c r="R37" s="163">
        <f>+SUMIF('First Energy'!F:F,'ALL 2020'!C37,'First Energy'!D:D)</f>
        <v>668553738.28999996</v>
      </c>
      <c r="S37" s="163">
        <f>+SUMIF('ID Motors'!G:G,C37,'ID Motors'!E:E)</f>
        <v>4631041.9000000004</v>
      </c>
      <c r="T37" s="12">
        <f>+SUMIF('ID RENTAL'!G:G,'ALL 2020'!C37,'ID RENTAL'!E:E)</f>
        <v>0</v>
      </c>
      <c r="U37" s="12">
        <f>+SUMIF('MCM '!G:G,'ALL 2020'!C37,'MCM '!E:E)</f>
        <v>3129764.67</v>
      </c>
      <c r="V37" s="12">
        <f>SUMIF(AGRIMOTORS!G:G,C37,AGRIMOTORS!E:E)</f>
        <v>0</v>
      </c>
      <c r="W37" s="12">
        <f>+SUMIF(BOVIMA!F:F,'ALL 2020'!C37,BOVIMA!D:D)</f>
        <v>0</v>
      </c>
      <c r="X37" s="12">
        <f>+SUMIF(AGRIFEED!F:F,'ALL 2020'!C37,AGRIFEED!D:D)</f>
        <v>0</v>
      </c>
      <c r="Y37" s="12">
        <f>SUMIF(AMIP!F:F,'ALL 2020'!C37,AMIP!D:D)</f>
        <v>0</v>
      </c>
      <c r="Z37" s="12">
        <f>+SUMIF(ISF!G:G,'ALL 2020'!C37,ISF!E:E)</f>
        <v>0</v>
      </c>
      <c r="AA37" s="124">
        <f>+SUMIF(DISCOI!G:G,'ALL 2020'!C37,DISCOI!E:E)</f>
        <v>0</v>
      </c>
      <c r="AB37" s="12">
        <f>+SUMIF(MABEL!F:F,'ALL 2020'!C37,MABEL!D:D)</f>
        <v>0</v>
      </c>
      <c r="AC37" s="12">
        <f>+SUMIF(NMP!F:F,'ALL 2020'!C37,NMP!D:D)</f>
        <v>0</v>
      </c>
      <c r="AD37" s="12">
        <f>SUMIF('AMCHO '!F:F,'ALL 2020'!C37,'AMCHO '!D:D)</f>
        <v>0</v>
      </c>
      <c r="AE37">
        <f>+SUMIF(CONFORTIS!G:G,'ALL 2020'!C37,CONFORTIS!E:E)</f>
        <v>0</v>
      </c>
      <c r="AF37" s="12">
        <f>+SUMIF('IRS IMMO'!G:G,'ALL 2020'!C37,'IRS IMMO'!E:E)</f>
        <v>0</v>
      </c>
      <c r="AG37" s="12">
        <f>+SUMIF(AGRIVETAM!F:F,'ALL 2020'!C37,AGRIVETAM!D:D)</f>
        <v>0</v>
      </c>
      <c r="AH37" s="12">
        <f>+SUMIF(EUROPAINTS!F:F,'ALL 2020'!C37,EUROPAINTS!D:D)</f>
        <v>0</v>
      </c>
      <c r="AI37" s="12">
        <f>+SUMIF('VET ABE'!F:F,'ALL 2020'!C37,'VET ABE'!E:E)</f>
        <v>0</v>
      </c>
      <c r="AJ37" s="12">
        <f>SUMIF('VET FIA'!F:F,'ALL 2020'!C37,'VET FIA'!E:E)</f>
        <v>0</v>
      </c>
      <c r="AK37" s="12">
        <f>+SUMIF('CSS SAKAY'!F:F,'ALL 2020'!C37,'CSS SAKAY'!D:D)</f>
        <v>0</v>
      </c>
      <c r="AL37" s="12">
        <f>+SUMIF(AGRIMA!F:F,'ALL 2020'!C37,AGRIMA!D:D)</f>
        <v>0</v>
      </c>
      <c r="AM37" s="12">
        <f>SUMIF('United Malagasy'!F:F,'ALL 2020'!C37,'United Malagasy'!D:D)</f>
        <v>0</v>
      </c>
      <c r="AN37" s="12">
        <f>+SUMIF(NUTRIFOOD!E:E,'ALL 2020'!C37,NUTRIFOOD!D:D)</f>
        <v>0</v>
      </c>
      <c r="AO37" s="12">
        <f>+SUMIF(FERRIS!H:H,'ALL 2020'!C37,FERRIS!F:F)</f>
        <v>0</v>
      </c>
      <c r="AP37" s="12">
        <f>+SUMIF(SEM!F:F,'ALL 2020'!C37,SEM!D:D)</f>
        <v>20620044.899999999</v>
      </c>
      <c r="AQ37" s="12">
        <f>+SUMIF(Madatrade!F:F,'ALL 2020'!C37,Madatrade!D:D)</f>
        <v>0</v>
      </c>
      <c r="AR37" s="12">
        <f>+SUMIF('FLY TECH'!F:F,'ALL 2020'!C37,'FLY TECH'!E:E)</f>
        <v>3526392</v>
      </c>
      <c r="AS37" s="12">
        <f>+SUMIF('FIRST INVESTISSEMENT'!G:G,'ALL 2020'!C37,'FIRST INVESTISSEMENT'!E:E)</f>
        <v>0</v>
      </c>
      <c r="AT37" s="164">
        <f t="shared" si="3"/>
        <v>884899393.69999993</v>
      </c>
      <c r="AU37" s="165">
        <f t="shared" si="4"/>
        <v>194843.52257689484</v>
      </c>
    </row>
    <row r="38" spans="1:47" x14ac:dyDescent="0.25">
      <c r="A38" s="11" t="str">
        <f t="shared" si="1"/>
        <v>2</v>
      </c>
      <c r="B38" s="11" t="str">
        <f t="shared" si="2"/>
        <v>215</v>
      </c>
      <c r="C38" s="60">
        <v>21530000</v>
      </c>
      <c r="D38" s="186" t="s">
        <v>3218</v>
      </c>
      <c r="E38" s="130" t="s">
        <v>1979</v>
      </c>
      <c r="F38" s="12">
        <f>+SUMIF(AGRIFARM!H:H,C38,AGRIFARM!L:L)</f>
        <v>0</v>
      </c>
      <c r="G38" s="12">
        <f>+SUMIF(AGRICORP!I:I,C38,AGRICORP!E:E)</f>
        <v>0</v>
      </c>
      <c r="H38" s="12">
        <f>+SUMIF(SMTP!D:D,'ALL 2020'!C38,SMTP!G:G)</f>
        <v>0</v>
      </c>
      <c r="I38" s="12">
        <f>+SUMIF(AGRIVET!G:G,C38,AGRIVET!E:E)</f>
        <v>0</v>
      </c>
      <c r="J38" s="12"/>
      <c r="K38" s="12"/>
      <c r="M38" s="12"/>
      <c r="N38" s="12"/>
      <c r="O38" s="12"/>
      <c r="P38" s="12"/>
      <c r="Q38" s="12"/>
      <c r="R38" s="163">
        <f>+SUMIF('First Energy'!F:F,'ALL 2020'!C38,'First Energy'!D:D)</f>
        <v>10611946616.67</v>
      </c>
      <c r="S38" s="163"/>
      <c r="T38" s="12"/>
      <c r="U38" s="12"/>
      <c r="V38" s="12">
        <f>SUMIF(AGRIMOTORS!G:G,C38,AGRIMOTORS!E:E)</f>
        <v>0</v>
      </c>
      <c r="W38" s="12">
        <f>+SUMIF(BOVIMA!F:F,'ALL 2020'!C38,BOVIMA!D:D)</f>
        <v>0</v>
      </c>
      <c r="X38" s="12">
        <f>+SUMIF(AGRIFEED!F:F,'ALL 2020'!C38,AGRIFEED!D:D)</f>
        <v>0</v>
      </c>
      <c r="Y38" s="12">
        <f>SUMIF(AMIP!F:F,'ALL 2020'!C38,AMIP!D:D)</f>
        <v>0</v>
      </c>
      <c r="Z38" s="12">
        <f>+SUMIF(ISF!G:G,'ALL 2020'!C38,ISF!E:E)</f>
        <v>0</v>
      </c>
      <c r="AA38" s="124">
        <f>+SUMIF(DISCOI!G:G,'ALL 2020'!C38,DISCOI!E:E)</f>
        <v>0</v>
      </c>
      <c r="AB38" s="12">
        <f>+SUMIF(MABEL!F:F,'ALL 2020'!C38,MABEL!D:D)</f>
        <v>0</v>
      </c>
      <c r="AC38" s="12">
        <f>+SUMIF(NMP!F:F,'ALL 2020'!C38,NMP!D:D)</f>
        <v>0</v>
      </c>
      <c r="AD38" s="12">
        <f>SUMIF('AMCHO '!F:F,'ALL 2020'!C38,'AMCHO '!D:D)</f>
        <v>0</v>
      </c>
      <c r="AE38">
        <f>+SUMIF(CONFORTIS!G:G,'ALL 2020'!C38,CONFORTIS!E:E)</f>
        <v>0</v>
      </c>
      <c r="AF38" s="12">
        <f>+SUMIF('IRS IMMO'!G:G,'ALL 2020'!C38,'IRS IMMO'!E:E)</f>
        <v>0</v>
      </c>
      <c r="AG38" s="12">
        <f>+SUMIF(AGRIVETAM!F:F,'ALL 2020'!C38,AGRIVETAM!D:D)</f>
        <v>0</v>
      </c>
      <c r="AH38" s="12">
        <f>+SUMIF(EUROPAINTS!F:F,'ALL 2020'!C38,EUROPAINTS!D:D)</f>
        <v>0</v>
      </c>
      <c r="AI38" s="12">
        <f>+SUMIF('VET ABE'!F:F,'ALL 2020'!C38,'VET ABE'!E:E)</f>
        <v>0</v>
      </c>
      <c r="AJ38" s="12">
        <f>SUMIF('VET FIA'!F:F,'ALL 2020'!C38,'VET FIA'!E:E)</f>
        <v>0</v>
      </c>
      <c r="AK38" s="12">
        <f>+SUMIF('CSS SAKAY'!F:F,'ALL 2020'!C38,'CSS SAKAY'!D:D)</f>
        <v>0</v>
      </c>
      <c r="AL38" s="12">
        <f>+SUMIF(AGRIMA!F:F,'ALL 2020'!C38,AGRIMA!D:D)</f>
        <v>0</v>
      </c>
      <c r="AM38" s="12">
        <f>SUMIF('United Malagasy'!F:F,'ALL 2020'!C38,'United Malagasy'!D:D)</f>
        <v>0</v>
      </c>
      <c r="AN38" s="12">
        <f>+SUMIF(NUTRIFOOD!E:E,'ALL 2020'!C38,NUTRIFOOD!D:D)</f>
        <v>0</v>
      </c>
      <c r="AO38" s="12">
        <f>+SUMIF(FERRIS!H:H,'ALL 2020'!C38,FERRIS!F:F)</f>
        <v>0</v>
      </c>
      <c r="AP38" s="12">
        <f>+SUMIF(SEM!F:F,'ALL 2020'!C38,SEM!D:D)</f>
        <v>237948184.59999999</v>
      </c>
      <c r="AQ38" s="12">
        <f>+SUMIF(Madatrade!F:F,'ALL 2020'!C38,Madatrade!D:D)</f>
        <v>0</v>
      </c>
      <c r="AR38" s="12">
        <f>+SUMIF('FLY TECH'!F:F,'ALL 2020'!C38,'FLY TECH'!E:E)</f>
        <v>0</v>
      </c>
      <c r="AS38" s="12">
        <f>+SUMIF('FIRST INVESTISSEMENT'!G:G,'ALL 2020'!C38,'FIRST INVESTISSEMENT'!E:E)</f>
        <v>0</v>
      </c>
      <c r="AT38" s="164">
        <f t="shared" si="3"/>
        <v>10849894801.27</v>
      </c>
      <c r="AU38" s="165">
        <f t="shared" si="4"/>
        <v>2389007.9908732404</v>
      </c>
    </row>
    <row r="39" spans="1:47" x14ac:dyDescent="0.25">
      <c r="A39" s="11" t="str">
        <f t="shared" si="1"/>
        <v>2</v>
      </c>
      <c r="B39" s="11" t="str">
        <f t="shared" si="2"/>
        <v>215</v>
      </c>
      <c r="C39" s="23">
        <v>21540000</v>
      </c>
      <c r="D39" s="186" t="s">
        <v>3218</v>
      </c>
      <c r="E39" s="24" t="s">
        <v>255</v>
      </c>
      <c r="F39" s="12">
        <f>+SUMIF(AGRIFARM!H:H,C39,AGRIFARM!L:L)</f>
        <v>4793102017.2200003</v>
      </c>
      <c r="G39" s="12">
        <f>+SUMIF(AGRICORP!I:I,C39,AGRICORP!E:E)</f>
        <v>0</v>
      </c>
      <c r="H39" s="12">
        <f>+SUMIF(SMTP!D:D,'ALL 2020'!C39,SMTP!G:G)</f>
        <v>6580381316.4624996</v>
      </c>
      <c r="I39" s="12">
        <f>+SUMIF(AGRIVET!G:G,C39,AGRIVET!E:E)</f>
        <v>1056191974.41</v>
      </c>
      <c r="J39" s="12">
        <f>+SUMIF(AGRIVAL!G:G,'ALL 2020'!C39,AGRIVAL!E:E)</f>
        <v>0</v>
      </c>
      <c r="K39" s="12">
        <f>+SUMIF(AGRIKOBA!G:G,'ALL 2020'!C39,AGRIKOBA!E:E)</f>
        <v>0</v>
      </c>
      <c r="L39" s="12">
        <f>+SUMIF(LMOI!F:F,'ALL 2020'!C39,LMOI!D:D)</f>
        <v>2836669515.79</v>
      </c>
      <c r="M39" s="12">
        <f>+SUMIF(TARTINE!G:G,'ALL 2020'!C39,TARTINE!E:E)</f>
        <v>4469372227.5</v>
      </c>
      <c r="N39" s="12">
        <f>+SUMIF(IDF!F:F,'ALL 2020'!C39,IDF!D:D)</f>
        <v>811532361.02999997</v>
      </c>
      <c r="O39" s="12">
        <f>+SUMIF(RYA!G:G,C39,RYA!E:E)</f>
        <v>3613750</v>
      </c>
      <c r="P39" s="12">
        <f>+SUMIF('SCI NOAH'!G:G,'ALL 2020'!C39,'SCI NOAH'!E:E)</f>
        <v>0</v>
      </c>
      <c r="Q39" s="12">
        <f>+SUMIF(SIM!F:F,'ALL 2020'!C39,SIM!D:D)</f>
        <v>127898372.47</v>
      </c>
      <c r="R39" s="163">
        <f>+SUMIF('First Energy'!F:F,'ALL 2020'!C39,'First Energy'!D:D)</f>
        <v>0</v>
      </c>
      <c r="S39" s="163">
        <f>+SUMIF('ID Motors'!G:G,C39,'ID Motors'!E:E)</f>
        <v>0</v>
      </c>
      <c r="T39" s="12">
        <f>+SUMIF('ID RENTAL'!G:G,'ALL 2020'!C39,'ID RENTAL'!E:E)</f>
        <v>0</v>
      </c>
      <c r="U39" s="12">
        <f>+SUMIF('MCM '!G:G,'ALL 2020'!C39,'MCM '!E:E)</f>
        <v>96095357.689999998</v>
      </c>
      <c r="V39" s="12">
        <f>SUMIF(AGRIMOTORS!G:G,C39,AGRIMOTORS!E:E)</f>
        <v>0</v>
      </c>
      <c r="W39" s="12">
        <f>+SUMIF(BOVIMA!F:F,'ALL 2020'!C39,BOVIMA!D:D)</f>
        <v>1157674308.3800001</v>
      </c>
      <c r="X39" s="12">
        <f>+SUMIF(AGRIFEED!F:F,'ALL 2020'!C39,AGRIFEED!D:D)</f>
        <v>0</v>
      </c>
      <c r="Y39" s="12">
        <f>SUMIF(AMIP!F:F,'ALL 2020'!C39,AMIP!D:D)</f>
        <v>0</v>
      </c>
      <c r="Z39" s="12">
        <f>+SUMIF(ISF!G:G,'ALL 2020'!C39,ISF!E:E)</f>
        <v>0</v>
      </c>
      <c r="AA39" s="124">
        <f>+SUMIF(DISCOI!G:G,'ALL 2020'!C39,DISCOI!E:E)</f>
        <v>315651130.91000003</v>
      </c>
      <c r="AB39" s="12">
        <f>+SUMIF(MABEL!F:F,'ALL 2020'!C39,MABEL!D:D)</f>
        <v>191824688.19</v>
      </c>
      <c r="AC39" s="12">
        <f>+SUMIF(NMP!F:F,'ALL 2020'!C39,NMP!D:D)</f>
        <v>642161687.32999992</v>
      </c>
      <c r="AD39" s="12">
        <f>SUMIF('AMCHO '!F:F,'ALL 2020'!C39,'AMCHO '!D:D)</f>
        <v>4451690866.5799999</v>
      </c>
      <c r="AE39">
        <f>+SUMIF(CONFORTIS!G:G,'ALL 2020'!C39,CONFORTIS!E:E)</f>
        <v>0</v>
      </c>
      <c r="AF39" s="12">
        <f>+SUMIF('IRS IMMO'!G:G,'ALL 2020'!C39,'IRS IMMO'!E:E)</f>
        <v>0</v>
      </c>
      <c r="AG39" s="12">
        <f>+SUMIF(AGRIVETAM!F:F,'ALL 2020'!C39,AGRIVETAM!D:D)</f>
        <v>7740208</v>
      </c>
      <c r="AH39" s="12">
        <f>+SUMIF(EUROPAINTS!F:F,'ALL 2020'!C39,EUROPAINTS!D:D)</f>
        <v>0</v>
      </c>
      <c r="AI39" s="12">
        <f>+SUMIF('VET ABE'!F:F,'ALL 2020'!C39,'VET ABE'!E:E)</f>
        <v>1169174</v>
      </c>
      <c r="AJ39" s="12">
        <f>SUMIF('VET FIA'!F:F,'ALL 2020'!C39,'VET FIA'!E:E)</f>
        <v>0</v>
      </c>
      <c r="AK39" s="12">
        <f>+SUMIF('CSS SAKAY'!F:F,'ALL 2020'!C39,'CSS SAKAY'!D:D)</f>
        <v>412500</v>
      </c>
      <c r="AL39" s="12">
        <f>+SUMIF(AGRIMA!F:F,'ALL 2020'!C39,AGRIMA!D:D)</f>
        <v>315546817.88999999</v>
      </c>
      <c r="AM39" s="12">
        <f>SUMIF('United Malagasy'!F:F,'ALL 2020'!C39,'United Malagasy'!D:D)</f>
        <v>157000000</v>
      </c>
      <c r="AN39" s="12">
        <f>+SUMIF(NUTRIFOOD!E:E,'ALL 2020'!C39,NUTRIFOOD!D:D)</f>
        <v>0</v>
      </c>
      <c r="AO39" s="12">
        <f>+SUMIF(FERRIS!H:H,'ALL 2020'!C39,FERRIS!F:F)</f>
        <v>0</v>
      </c>
      <c r="AP39" s="12">
        <f>+SUMIF(SEM!F:F,'ALL 2020'!C39,SEM!D:D)</f>
        <v>0</v>
      </c>
      <c r="AQ39" s="12">
        <f>+SUMIF(Madatrade!F:F,'ALL 2020'!C39,Madatrade!D:D)</f>
        <v>792209.45</v>
      </c>
      <c r="AR39" s="12">
        <f>+SUMIF('FLY TECH'!F:F,'ALL 2020'!C39,'FLY TECH'!E:E)</f>
        <v>0</v>
      </c>
      <c r="AS39" s="12">
        <f>+SUMIF('FIRST INVESTISSEMENT'!G:G,'ALL 2020'!C39,'FIRST INVESTISSEMENT'!E:E)</f>
        <v>4446299.97</v>
      </c>
      <c r="AT39" s="164">
        <f t="shared" si="3"/>
        <v>28020966783.272503</v>
      </c>
      <c r="AU39" s="165">
        <f t="shared" si="4"/>
        <v>6169858.3058515852</v>
      </c>
    </row>
    <row r="40" spans="1:47" x14ac:dyDescent="0.25">
      <c r="A40" s="11" t="str">
        <f t="shared" si="1"/>
        <v>2</v>
      </c>
      <c r="B40" s="11" t="str">
        <f t="shared" si="2"/>
        <v>215</v>
      </c>
      <c r="C40" s="60">
        <v>21550000</v>
      </c>
      <c r="D40" s="186" t="s">
        <v>3218</v>
      </c>
      <c r="E40" s="130" t="s">
        <v>3219</v>
      </c>
      <c r="F40" s="12">
        <f>+SUMIF(AGRIFARM!H:H,C40,AGRIFARM!L:L)</f>
        <v>0</v>
      </c>
      <c r="G40" s="12">
        <f>+SUMIF(AGRICORP!I:I,C40,AGRICORP!E:E)</f>
        <v>0</v>
      </c>
      <c r="H40" s="12">
        <f>+SUMIF(SMTP!D:D,'ALL 2020'!C40,SMTP!G:G)</f>
        <v>0</v>
      </c>
      <c r="I40" s="12">
        <f>+SUMIF(AGRIVET!G:G,C40,AGRIVET!E:E)</f>
        <v>0</v>
      </c>
      <c r="J40" s="12"/>
      <c r="K40" s="12"/>
      <c r="M40" s="12"/>
      <c r="N40" s="12"/>
      <c r="O40" s="12"/>
      <c r="P40" s="12"/>
      <c r="Q40" s="12"/>
      <c r="R40" s="163">
        <f>+SUMIF('First Energy'!F:F,'ALL 2020'!C40,'First Energy'!D:D)</f>
        <v>0</v>
      </c>
      <c r="S40" s="163"/>
      <c r="T40" s="12"/>
      <c r="U40" s="12"/>
      <c r="V40" s="12">
        <f>SUMIF(AGRIMOTORS!G:G,C40,AGRIMOTORS!E:E)</f>
        <v>0</v>
      </c>
      <c r="W40" s="12">
        <f>+SUMIF(BOVIMA!F:F,'ALL 2020'!C40,BOVIMA!D:D)</f>
        <v>0</v>
      </c>
      <c r="X40" s="12">
        <f>+SUMIF(AGRIFEED!F:F,'ALL 2020'!C40,AGRIFEED!D:D)</f>
        <v>0</v>
      </c>
      <c r="Y40" s="12">
        <f>SUMIF(AMIP!F:F,'ALL 2020'!C40,AMIP!D:D)</f>
        <v>0</v>
      </c>
      <c r="Z40" s="12">
        <f>+SUMIF(ISF!G:G,'ALL 2020'!C40,ISF!E:E)</f>
        <v>0</v>
      </c>
      <c r="AA40" s="124">
        <f>+SUMIF(DISCOI!G:G,'ALL 2020'!C40,DISCOI!E:E)</f>
        <v>0</v>
      </c>
      <c r="AB40" s="12">
        <f>+SUMIF(MABEL!F:F,'ALL 2020'!C40,MABEL!D:D)</f>
        <v>0</v>
      </c>
      <c r="AC40" s="12">
        <f>+SUMIF(NMP!F:F,'ALL 2020'!C40,NMP!D:D)</f>
        <v>0</v>
      </c>
      <c r="AD40" s="12">
        <f>SUMIF('AMCHO '!F:F,'ALL 2020'!C40,'AMCHO '!D:D)</f>
        <v>0</v>
      </c>
      <c r="AE40">
        <f>+SUMIF(CONFORTIS!G:G,'ALL 2020'!C40,CONFORTIS!E:E)</f>
        <v>0</v>
      </c>
      <c r="AF40" s="12">
        <f>+SUMIF('IRS IMMO'!G:G,'ALL 2020'!C40,'IRS IMMO'!E:E)</f>
        <v>0</v>
      </c>
      <c r="AG40" s="12">
        <f>+SUMIF(AGRIVETAM!F:F,'ALL 2020'!C40,AGRIVETAM!D:D)</f>
        <v>0</v>
      </c>
      <c r="AH40" s="12">
        <f>+SUMIF(EUROPAINTS!F:F,'ALL 2020'!C40,EUROPAINTS!D:D)</f>
        <v>0</v>
      </c>
      <c r="AI40" s="12">
        <f>+SUMIF('VET ABE'!F:F,'ALL 2020'!C40,'VET ABE'!E:E)</f>
        <v>0</v>
      </c>
      <c r="AJ40" s="12">
        <f>SUMIF('VET FIA'!F:F,'ALL 2020'!C40,'VET FIA'!E:E)</f>
        <v>0</v>
      </c>
      <c r="AK40" s="12">
        <f>+SUMIF('CSS SAKAY'!F:F,'ALL 2020'!C40,'CSS SAKAY'!D:D)</f>
        <v>0</v>
      </c>
      <c r="AL40" s="12">
        <f>+SUMIF(AGRIMA!F:F,'ALL 2020'!C40,AGRIMA!D:D)</f>
        <v>0</v>
      </c>
      <c r="AM40" s="12">
        <f>SUMIF('United Malagasy'!F:F,'ALL 2020'!C40,'United Malagasy'!D:D)</f>
        <v>0</v>
      </c>
      <c r="AN40" s="12">
        <f>+SUMIF(NUTRIFOOD!E:E,'ALL 2020'!C40,NUTRIFOOD!D:D)</f>
        <v>0</v>
      </c>
      <c r="AO40" s="12">
        <f>+SUMIF(FERRIS!H:H,'ALL 2020'!C40,FERRIS!F:F)</f>
        <v>0</v>
      </c>
      <c r="AP40" s="12">
        <f>+SUMIF(SEM!F:F,'ALL 2020'!C40,SEM!D:D)</f>
        <v>0</v>
      </c>
      <c r="AQ40" s="12">
        <f>+SUMIF(Madatrade!F:F,'ALL 2020'!C40,Madatrade!D:D)</f>
        <v>0</v>
      </c>
      <c r="AR40" s="12">
        <f>+SUMIF('FLY TECH'!F:F,'ALL 2020'!C40,'FLY TECH'!E:E)</f>
        <v>0</v>
      </c>
      <c r="AS40" s="12">
        <f>+SUMIF('FIRST INVESTISSEMENT'!G:G,'ALL 2020'!C40,'FIRST INVESTISSEMENT'!E:E)</f>
        <v>0</v>
      </c>
      <c r="AT40" s="164">
        <f t="shared" si="3"/>
        <v>0</v>
      </c>
      <c r="AU40" s="165">
        <f t="shared" si="4"/>
        <v>0</v>
      </c>
    </row>
    <row r="41" spans="1:47" x14ac:dyDescent="0.25">
      <c r="A41" s="11" t="str">
        <f t="shared" si="1"/>
        <v>2</v>
      </c>
      <c r="B41" s="11" t="str">
        <f t="shared" si="2"/>
        <v>218</v>
      </c>
      <c r="C41" s="60">
        <v>21810000</v>
      </c>
      <c r="D41" s="186" t="s">
        <v>3218</v>
      </c>
      <c r="E41" s="24" t="s">
        <v>1996</v>
      </c>
      <c r="F41" s="12">
        <f>+SUMIF(AGRIFARM!H:H,C41,AGRIFARM!L:L)</f>
        <v>0</v>
      </c>
      <c r="G41" s="12">
        <f>+SUMIF(AGRICORP!I:I,C41,AGRICORP!E:E)</f>
        <v>0</v>
      </c>
      <c r="H41" s="12">
        <f>+SUMIF(SMTP!D:D,'ALL 2020'!C41,SMTP!G:G)</f>
        <v>0</v>
      </c>
      <c r="I41" s="12">
        <f>+SUMIF(AGRIVET!G:G,C41,AGRIVET!E:E)</f>
        <v>0</v>
      </c>
      <c r="J41" s="12"/>
      <c r="K41" s="12"/>
      <c r="M41" s="12"/>
      <c r="N41" s="12"/>
      <c r="O41" s="12"/>
      <c r="P41" s="12"/>
      <c r="Q41" s="12"/>
      <c r="R41" s="163">
        <f>+SUMIF('First Energy'!F:F,'ALL 2020'!C41,'First Energy'!D:D)</f>
        <v>366798405.79000002</v>
      </c>
      <c r="S41" s="163"/>
      <c r="T41" s="12"/>
      <c r="U41" s="12"/>
      <c r="V41" s="12">
        <f>SUMIF(AGRIMOTORS!G:G,C41,AGRIMOTORS!E:E)</f>
        <v>0</v>
      </c>
      <c r="W41" s="12">
        <f>+SUMIF(BOVIMA!F:F,'ALL 2020'!C41,BOVIMA!D:D)</f>
        <v>0</v>
      </c>
      <c r="X41" s="12">
        <f>+SUMIF(AGRIFEED!F:F,'ALL 2020'!C41,AGRIFEED!D:D)</f>
        <v>11712916.67</v>
      </c>
      <c r="Y41" s="12">
        <f>SUMIF(AMIP!F:F,'ALL 2020'!C41,AMIP!D:D)</f>
        <v>0</v>
      </c>
      <c r="Z41" s="12">
        <f>+SUMIF(ISF!G:G,'ALL 2020'!C41,ISF!E:E)</f>
        <v>0</v>
      </c>
      <c r="AA41" s="124">
        <f>+SUMIF(DISCOI!G:G,'ALL 2020'!C41,DISCOI!E:E)</f>
        <v>0</v>
      </c>
      <c r="AB41" s="12">
        <f>+SUMIF(MABEL!F:F,'ALL 2020'!C41,MABEL!D:D)</f>
        <v>0</v>
      </c>
      <c r="AC41" s="12">
        <f>+SUMIF(NMP!F:F,'ALL 2020'!C41,NMP!D:D)</f>
        <v>0</v>
      </c>
      <c r="AD41" s="12">
        <f>SUMIF('AMCHO '!F:F,'ALL 2020'!C41,'AMCHO '!D:D)</f>
        <v>0</v>
      </c>
      <c r="AE41">
        <f>+SUMIF(CONFORTIS!G:G,'ALL 2020'!C41,CONFORTIS!E:E)</f>
        <v>0</v>
      </c>
      <c r="AF41" s="12">
        <f>+SUMIF('IRS IMMO'!G:G,'ALL 2020'!C41,'IRS IMMO'!E:E)</f>
        <v>0</v>
      </c>
      <c r="AG41" s="12">
        <f>+SUMIF(AGRIVETAM!F:F,'ALL 2020'!C41,AGRIVETAM!D:D)</f>
        <v>0</v>
      </c>
      <c r="AH41" s="12">
        <f>+SUMIF(EUROPAINTS!F:F,'ALL 2020'!C41,EUROPAINTS!D:D)</f>
        <v>105662004.77</v>
      </c>
      <c r="AI41" s="12">
        <f>+SUMIF('VET ABE'!F:F,'ALL 2020'!C41,'VET ABE'!E:E)</f>
        <v>0</v>
      </c>
      <c r="AJ41" s="12">
        <f>SUMIF('VET FIA'!F:F,'ALL 2020'!C41,'VET FIA'!E:E)</f>
        <v>1169175</v>
      </c>
      <c r="AK41" s="12">
        <f>+SUMIF('CSS SAKAY'!F:F,'ALL 2020'!C41,'CSS SAKAY'!D:D)</f>
        <v>0</v>
      </c>
      <c r="AL41" s="12">
        <f>+SUMIF(AGRIMA!F:F,'ALL 2020'!C41,AGRIMA!D:D)</f>
        <v>0</v>
      </c>
      <c r="AM41" s="12">
        <f>SUMIF('United Malagasy'!F:F,'ALL 2020'!C41,'United Malagasy'!D:D)</f>
        <v>0</v>
      </c>
      <c r="AN41" s="12">
        <f>+SUMIF(NUTRIFOOD!E:E,'ALL 2020'!C41,NUTRIFOOD!D:D)</f>
        <v>0</v>
      </c>
      <c r="AO41" s="12">
        <f>+SUMIF(FERRIS!H:H,'ALL 2020'!C41,FERRIS!F:F)</f>
        <v>534210169.23000002</v>
      </c>
      <c r="AP41" s="12">
        <f>+SUMIF(SEM!F:F,'ALL 2020'!C41,SEM!D:D)</f>
        <v>4901032247.9899998</v>
      </c>
      <c r="AQ41" s="12">
        <f>+SUMIF(Madatrade!F:F,'ALL 2020'!C41,Madatrade!D:D)</f>
        <v>0</v>
      </c>
      <c r="AR41" s="12">
        <f>+SUMIF('FLY TECH'!F:F,'ALL 2020'!C41,'FLY TECH'!E:E)</f>
        <v>10969365</v>
      </c>
      <c r="AS41" s="12">
        <f>+SUMIF('FIRST INVESTISSEMENT'!G:G,'ALL 2020'!C41,'FIRST INVESTISSEMENT'!E:E)</f>
        <v>0</v>
      </c>
      <c r="AT41" s="164">
        <f t="shared" si="3"/>
        <v>5931554284.4499998</v>
      </c>
      <c r="AU41" s="165">
        <f t="shared" si="4"/>
        <v>1306052.3482855123</v>
      </c>
    </row>
    <row r="42" spans="1:47" x14ac:dyDescent="0.25">
      <c r="A42" s="11" t="str">
        <f t="shared" si="1"/>
        <v>2</v>
      </c>
      <c r="B42" s="11" t="str">
        <f t="shared" si="2"/>
        <v>218</v>
      </c>
      <c r="C42" s="23">
        <v>21820000</v>
      </c>
      <c r="D42" s="186" t="s">
        <v>3220</v>
      </c>
      <c r="E42" s="24" t="s">
        <v>52</v>
      </c>
      <c r="F42" s="12">
        <f>+SUMIF(AGRIFARM!H:H,C42,AGRIFARM!L:L)</f>
        <v>56439391.450000003</v>
      </c>
      <c r="G42" s="12">
        <f>+SUMIF(AGRICORP!I:I,C42,AGRICORP!E:E)</f>
        <v>0</v>
      </c>
      <c r="H42" s="12">
        <f>+SUMIF(SMTP!D:D,'ALL 2020'!C42,SMTP!G:G)</f>
        <v>251822348.02149999</v>
      </c>
      <c r="I42" s="12">
        <f>+SUMIF(AGRIVET!G:G,C42,AGRIVET!E:E)</f>
        <v>105169599.78</v>
      </c>
      <c r="J42" s="12">
        <f>+SUMIF(AGRIVAL!G:G,'ALL 2020'!C42,AGRIVAL!E:E)</f>
        <v>84742606.859999999</v>
      </c>
      <c r="K42" s="12">
        <f>+SUMIF(AGRIKOBA!G:G,'ALL 2020'!C42,AGRIKOBA!E:E)</f>
        <v>14310573.24</v>
      </c>
      <c r="L42" s="12">
        <f>+SUMIF(LMOI!F:F,'ALL 2020'!C42,LMOI!D:D)</f>
        <v>19993000</v>
      </c>
      <c r="M42" s="12">
        <f>+SUMIF(TARTINE!G:G,'ALL 2020'!C42,TARTINE!E:E)</f>
        <v>329705181.32999998</v>
      </c>
      <c r="N42" s="12">
        <f>+SUMIF(IDF!F:F,'ALL 2020'!C42,IDF!D:D)</f>
        <v>760738166.4000001</v>
      </c>
      <c r="O42" s="12">
        <f>+SUMIF(RYA!G:G,C42,RYA!E:E)</f>
        <v>3976733.34</v>
      </c>
      <c r="P42" s="12">
        <f>+SUMIF('SCI NOAH'!G:G,'ALL 2020'!C42,'SCI NOAH'!E:E)</f>
        <v>0</v>
      </c>
      <c r="Q42" s="12">
        <f>+SUMIF(SIM!F:F,'ALL 2020'!C42,SIM!D:D)</f>
        <v>1793333.34</v>
      </c>
      <c r="R42" s="163">
        <f>+SUMIF('First Energy'!F:F,'ALL 2020'!C42,'First Energy'!D:D)</f>
        <v>8826515.9100000001</v>
      </c>
      <c r="S42" s="163">
        <f>+SUMIF('ID Motors'!G:G,C42,'ID Motors'!E:E)</f>
        <v>14993622.4</v>
      </c>
      <c r="T42" s="12">
        <f>+SUMIF('ID RENTAL'!G:G,'ALL 2020'!C42,'ID RENTAL'!E:E)</f>
        <v>0</v>
      </c>
      <c r="U42" s="12">
        <f>+SUMIF('MCM '!G:G,'ALL 2020'!C42,'MCM '!E:E)</f>
        <v>47660667.119999997</v>
      </c>
      <c r="V42" s="12">
        <f>SUMIF(AGRIMOTORS!G:G,C42,AGRIMOTORS!E:E)</f>
        <v>4411156.05</v>
      </c>
      <c r="W42" s="12">
        <f>+SUMIF(BOVIMA!F:F,'ALL 2020'!C42,BOVIMA!D:D)</f>
        <v>17222151.380000003</v>
      </c>
      <c r="X42" s="12">
        <f>+SUMIF(AGRIFEED!F:F,'ALL 2020'!C42,AGRIFEED!D:D)</f>
        <v>660000</v>
      </c>
      <c r="Y42" s="12">
        <f>SUMIF(AMIP!F:F,'ALL 2020'!C42,AMIP!D:D)</f>
        <v>0</v>
      </c>
      <c r="Z42" s="12">
        <f>+SUMIF(ISF!G:G,'ALL 2020'!C42,ISF!E:E)</f>
        <v>0</v>
      </c>
      <c r="AA42" s="124">
        <f>+SUMIF(DISCOI!G:G,'ALL 2020'!C42,DISCOI!E:E)</f>
        <v>39643812.159999996</v>
      </c>
      <c r="AB42" s="12">
        <f>+SUMIF(MABEL!F:F,'ALL 2020'!C42,MABEL!D:D)</f>
        <v>637342.80000000005</v>
      </c>
      <c r="AC42" s="12">
        <f>+SUMIF(NMP!F:F,'ALL 2020'!C42,NMP!D:D)</f>
        <v>0</v>
      </c>
      <c r="AD42" s="12">
        <f>SUMIF('AMCHO '!F:F,'ALL 2020'!C42,'AMCHO '!D:D)</f>
        <v>33741235.520000003</v>
      </c>
      <c r="AE42">
        <f>+SUMIF(CONFORTIS!G:G,'ALL 2020'!C42,CONFORTIS!E:E)</f>
        <v>0</v>
      </c>
      <c r="AF42" s="12">
        <f>+SUMIF('IRS IMMO'!G:G,'ALL 2020'!C42,'IRS IMMO'!E:E)</f>
        <v>0</v>
      </c>
      <c r="AG42" s="12">
        <f>+SUMIF(AGRIVETAM!F:F,'ALL 2020'!C42,AGRIVETAM!D:D)</f>
        <v>57263022.93</v>
      </c>
      <c r="AH42" s="12">
        <f>+SUMIF(EUROPAINTS!F:F,'ALL 2020'!C42,EUROPAINTS!D:D)</f>
        <v>0</v>
      </c>
      <c r="AI42" s="12">
        <f>+SUMIF('VET ABE'!F:F,'ALL 2020'!C42,'VET ABE'!E:E)</f>
        <v>4866642</v>
      </c>
      <c r="AJ42" s="12">
        <f>SUMIF('VET FIA'!F:F,'ALL 2020'!C42,'VET FIA'!E:E)</f>
        <v>0</v>
      </c>
      <c r="AK42" s="12">
        <f>+SUMIF('CSS SAKAY'!F:F,'ALL 2020'!C42,'CSS SAKAY'!D:D)</f>
        <v>0</v>
      </c>
      <c r="AL42" s="12">
        <f>+SUMIF(AGRIMA!F:F,'ALL 2020'!C42,AGRIMA!D:D)</f>
        <v>0</v>
      </c>
      <c r="AM42" s="12">
        <f>SUMIF('United Malagasy'!F:F,'ALL 2020'!C42,'United Malagasy'!D:D)</f>
        <v>2068000</v>
      </c>
      <c r="AN42" s="12">
        <f>+SUMIF(NUTRIFOOD!E:E,'ALL 2020'!C42,NUTRIFOOD!D:D)</f>
        <v>0</v>
      </c>
      <c r="AO42" s="12">
        <f>+SUMIF(FERRIS!H:H,'ALL 2020'!C42,FERRIS!F:F)</f>
        <v>14580863</v>
      </c>
      <c r="AP42" s="12">
        <f>+SUMIF(SEM!F:F,'ALL 2020'!C42,SEM!D:D)</f>
        <v>18737171.370000001</v>
      </c>
      <c r="AQ42" s="12">
        <f>+SUMIF(Madatrade!F:F,'ALL 2020'!C42,Madatrade!D:D)</f>
        <v>170025374.33000001</v>
      </c>
      <c r="AR42" s="12">
        <f>+SUMIF('FLY TECH'!F:F,'ALL 2020'!C42,'FLY TECH'!E:E)</f>
        <v>96611920.930000007</v>
      </c>
      <c r="AS42" s="12">
        <f>+SUMIF('FIRST INVESTISSEMENT'!G:G,'ALL 2020'!C42,'FIRST INVESTISSEMENT'!E:E)</f>
        <v>25200000</v>
      </c>
      <c r="AT42" s="164">
        <f t="shared" si="3"/>
        <v>2185840431.6615</v>
      </c>
      <c r="AU42" s="165">
        <f t="shared" si="4"/>
        <v>481294.09120186983</v>
      </c>
    </row>
    <row r="43" spans="1:47" x14ac:dyDescent="0.25">
      <c r="A43" s="11" t="str">
        <f t="shared" si="1"/>
        <v>2</v>
      </c>
      <c r="B43" s="11" t="str">
        <f t="shared" si="2"/>
        <v>218</v>
      </c>
      <c r="C43" s="23">
        <v>21830000</v>
      </c>
      <c r="D43" s="186" t="s">
        <v>3221</v>
      </c>
      <c r="E43" s="24" t="s">
        <v>53</v>
      </c>
      <c r="F43" s="12">
        <f>+SUMIF(AGRIFARM!H:H,C43,AGRIFARM!L:L)</f>
        <v>901078319.99000001</v>
      </c>
      <c r="G43" s="12">
        <f>+SUMIF(AGRICORP!I:I,C43,AGRICORP!E:E)</f>
        <v>0</v>
      </c>
      <c r="H43" s="12">
        <f>+SUMIF(SMTP!D:D,'ALL 2020'!C43,SMTP!G:G)</f>
        <v>964711988.58850002</v>
      </c>
      <c r="I43" s="12">
        <f>+SUMIF(AGRIVET!G:G,C43,AGRIVET!E:E)</f>
        <v>1059294231.88</v>
      </c>
      <c r="J43" s="12">
        <f>+SUMIF(AGRIVAL!G:G,'ALL 2020'!C43,AGRIVAL!E:E)</f>
        <v>409696738.98000002</v>
      </c>
      <c r="K43" s="12">
        <f>+SUMIF(AGRIKOBA!G:G,'ALL 2020'!C43,AGRIKOBA!E:E)</f>
        <v>0</v>
      </c>
      <c r="L43" s="12">
        <f>+SUMIF(LMOI!F:F,'ALL 2020'!C43,LMOI!D:D)</f>
        <v>1513606829.8800001</v>
      </c>
      <c r="M43" s="12">
        <f>+SUMIF(TARTINE!G:G,'ALL 2020'!C43,TARTINE!E:E)</f>
        <v>636315786.15999997</v>
      </c>
      <c r="N43" s="12">
        <f>+SUMIF(IDF!F:F,'ALL 2020'!C43,IDF!D:D)</f>
        <v>172415244.94999999</v>
      </c>
      <c r="O43" s="12">
        <f>+SUMIF(RYA!G:G,C43,RYA!E:E)</f>
        <v>0</v>
      </c>
      <c r="P43" s="12">
        <f>+SUMIF('SCI NOAH'!G:G,'ALL 2020'!C43,'SCI NOAH'!E:E)</f>
        <v>0</v>
      </c>
      <c r="Q43" s="12">
        <f>+SUMIF(SIM!F:F,'ALL 2020'!C43,SIM!D:D)</f>
        <v>70310075.329999998</v>
      </c>
      <c r="R43" s="163">
        <f>+SUMIF('First Energy'!F:F,'ALL 2020'!C43,'First Energy'!D:D)</f>
        <v>945406539.04999995</v>
      </c>
      <c r="S43" s="163">
        <f>+SUMIF('ID Motors'!G:G,C43,'ID Motors'!E:E)</f>
        <v>380109307.02999997</v>
      </c>
      <c r="T43" s="12">
        <f>+SUMIF('ID RENTAL'!G:G,'ALL 2020'!C43,'ID RENTAL'!E:E)</f>
        <v>5301481698.2580004</v>
      </c>
      <c r="U43" s="12">
        <f>+SUMIF('MCM '!G:G,'ALL 2020'!C43,'MCM '!E:E)</f>
        <v>192197103.03</v>
      </c>
      <c r="V43" s="12">
        <f>SUMIF(AGRIMOTORS!G:G,C43,AGRIMOTORS!E:E)</f>
        <v>0</v>
      </c>
      <c r="W43" s="12">
        <f>+SUMIF(BOVIMA!F:F,'ALL 2020'!C43,BOVIMA!D:D)</f>
        <v>1347147527.8699999</v>
      </c>
      <c r="X43" s="12">
        <f>+SUMIF(AGRIFEED!F:F,'ALL 2020'!C43,AGRIFEED!D:D)</f>
        <v>159461000.00999999</v>
      </c>
      <c r="Y43" s="12">
        <f>SUMIF(AMIP!F:F,'ALL 2020'!C43,AMIP!D:D)</f>
        <v>0</v>
      </c>
      <c r="Z43" s="12">
        <f>+SUMIF(ISF!G:G,'ALL 2020'!C43,ISF!E:E)</f>
        <v>0</v>
      </c>
      <c r="AA43" s="124">
        <f>+SUMIF(DISCOI!G:G,'ALL 2020'!C43,DISCOI!E:E)</f>
        <v>567907282.66999996</v>
      </c>
      <c r="AB43" s="12">
        <f>+SUMIF(MABEL!F:F,'ALL 2020'!C43,MABEL!D:D)</f>
        <v>4704166.68</v>
      </c>
      <c r="AC43" s="12">
        <f>+SUMIF(NMP!F:F,'ALL 2020'!C43,NMP!D:D)</f>
        <v>93458413.75</v>
      </c>
      <c r="AD43" s="12">
        <f>SUMIF('AMCHO '!F:F,'ALL 2020'!C43,'AMCHO '!D:D)</f>
        <v>0</v>
      </c>
      <c r="AE43">
        <f>+SUMIF(CONFORTIS!G:G,'ALL 2020'!C43,CONFORTIS!E:E)</f>
        <v>0</v>
      </c>
      <c r="AF43" s="12">
        <f>+SUMIF('IRS IMMO'!G:G,'ALL 2020'!C43,'IRS IMMO'!E:E)</f>
        <v>0</v>
      </c>
      <c r="AG43" s="12">
        <f>+SUMIF(AGRIVETAM!F:F,'ALL 2020'!C43,AGRIVETAM!D:D)</f>
        <v>186077403</v>
      </c>
      <c r="AH43" s="12">
        <f>+SUMIF(EUROPAINTS!F:F,'ALL 2020'!C43,EUROPAINTS!D:D)</f>
        <v>18410000</v>
      </c>
      <c r="AI43" s="12">
        <f>+SUMIF('VET ABE'!F:F,'ALL 2020'!C43,'VET ABE'!E:E)</f>
        <v>4547499.66</v>
      </c>
      <c r="AJ43" s="12">
        <f>SUMIF('VET FIA'!F:F,'ALL 2020'!C43,'VET FIA'!E:E)</f>
        <v>6502500</v>
      </c>
      <c r="AK43" s="12">
        <f>+SUMIF('CSS SAKAY'!F:F,'ALL 2020'!C43,'CSS SAKAY'!D:D)</f>
        <v>0</v>
      </c>
      <c r="AL43" s="12">
        <f>+SUMIF(AGRIMA!F:F,'ALL 2020'!C43,AGRIMA!D:D)</f>
        <v>448630872.39999998</v>
      </c>
      <c r="AM43" s="12">
        <f>SUMIF('United Malagasy'!F:F,'ALL 2020'!C43,'United Malagasy'!D:D)</f>
        <v>0</v>
      </c>
      <c r="AN43" s="12">
        <f>+SUMIF(NUTRIFOOD!E:E,'ALL 2020'!C43,NUTRIFOOD!D:D)</f>
        <v>0</v>
      </c>
      <c r="AO43" s="12">
        <f>+SUMIF(FERRIS!H:H,'ALL 2020'!C43,FERRIS!F:F)</f>
        <v>1465639566.3399999</v>
      </c>
      <c r="AP43" s="12">
        <f>+SUMIF(SEM!F:F,'ALL 2020'!C43,SEM!D:D)</f>
        <v>222558378</v>
      </c>
      <c r="AQ43" s="12">
        <f>+SUMIF(Madatrade!F:F,'ALL 2020'!C43,Madatrade!D:D)</f>
        <v>384058036.13999999</v>
      </c>
      <c r="AR43" s="12">
        <f>+SUMIF('FLY TECH'!F:F,'ALL 2020'!C43,'FLY TECH'!E:E)</f>
        <v>0</v>
      </c>
      <c r="AS43" s="12">
        <f>+SUMIF('FIRST INVESTISSEMENT'!G:G,'ALL 2020'!C43,'FIRST INVESTISSEMENT'!E:E)</f>
        <v>137991811.33000001</v>
      </c>
      <c r="AT43" s="164">
        <f t="shared" si="3"/>
        <v>17593718320.976505</v>
      </c>
      <c r="AU43" s="165">
        <f t="shared" si="4"/>
        <v>3873911.6302828975</v>
      </c>
    </row>
    <row r="44" spans="1:47" x14ac:dyDescent="0.25">
      <c r="A44" s="11" t="str">
        <f t="shared" si="1"/>
        <v>2</v>
      </c>
      <c r="B44" s="11" t="str">
        <f t="shared" si="2"/>
        <v>218</v>
      </c>
      <c r="C44" s="23">
        <v>21831000</v>
      </c>
      <c r="D44" s="186" t="s">
        <v>3221</v>
      </c>
      <c r="E44" s="24" t="s">
        <v>2078</v>
      </c>
      <c r="F44" s="12">
        <f>+SUMIF(AGRIFARM!H:H,C44,AGRIFARM!L:L)</f>
        <v>0</v>
      </c>
      <c r="G44" s="12">
        <f>+SUMIF(AGRICORP!I:I,C44,AGRICORP!E:E)</f>
        <v>0</v>
      </c>
      <c r="H44" s="12">
        <f>+SUMIF(SMTP!D:D,'ALL 2020'!C44,SMTP!G:G)</f>
        <v>0</v>
      </c>
      <c r="I44" s="12">
        <f>+SUMIF(AGRIVET!G:G,C44,AGRIVET!E:E)</f>
        <v>0</v>
      </c>
      <c r="J44" s="12"/>
      <c r="K44" s="12"/>
      <c r="M44" s="12"/>
      <c r="N44" s="12"/>
      <c r="O44" s="12"/>
      <c r="P44" s="12">
        <f>+SUMIF('SCI NOAH'!G:G,'ALL 2020'!C44,'SCI NOAH'!E:E)</f>
        <v>0</v>
      </c>
      <c r="Q44" s="12">
        <f>+SUMIF(SIM!F:F,'ALL 2020'!C44,SIM!D:D)</f>
        <v>0</v>
      </c>
      <c r="R44" s="163">
        <f>+SUMIF('First Energy'!F:F,'ALL 2020'!C44,'First Energy'!D:D)</f>
        <v>0</v>
      </c>
      <c r="S44" s="163">
        <f>+SUMIF('ID Motors'!G:G,C44,'ID Motors'!E:E)</f>
        <v>4396252345.21</v>
      </c>
      <c r="T44" s="12">
        <f>+SUMIF('ID RENTAL'!G:G,'ALL 2020'!C44,'ID RENTAL'!E:E)</f>
        <v>0</v>
      </c>
      <c r="U44" s="12">
        <f>+SUMIF('MCM '!G:G,'ALL 2020'!C44,'MCM '!E:E)</f>
        <v>0</v>
      </c>
      <c r="V44" s="12">
        <f>SUMIF(AGRIMOTORS!G:G,C44,AGRIMOTORS!E:E)</f>
        <v>0</v>
      </c>
      <c r="W44" s="12">
        <f>+SUMIF(BOVIMA!F:F,'ALL 2020'!C44,BOVIMA!D:D)</f>
        <v>0</v>
      </c>
      <c r="X44" s="12">
        <f>+SUMIF(AGRIFEED!F:F,'ALL 2020'!C44,AGRIFEED!D:D)</f>
        <v>0</v>
      </c>
      <c r="Y44" s="12">
        <f>SUMIF(AMIP!F:F,'ALL 2020'!C44,AMIP!D:D)</f>
        <v>0</v>
      </c>
      <c r="Z44" s="12">
        <f>+SUMIF(ISF!G:G,'ALL 2020'!C44,ISF!E:E)</f>
        <v>0</v>
      </c>
      <c r="AA44" s="124">
        <f>+SUMIF(DISCOI!G:G,'ALL 2020'!C44,DISCOI!E:E)</f>
        <v>0</v>
      </c>
      <c r="AB44" s="12">
        <f>+SUMIF(MABEL!F:F,'ALL 2020'!C44,MABEL!D:D)</f>
        <v>0</v>
      </c>
      <c r="AC44" s="12">
        <f>+SUMIF(NMP!F:F,'ALL 2020'!C44,NMP!D:D)</f>
        <v>0</v>
      </c>
      <c r="AD44" s="12">
        <f>SUMIF('AMCHO '!F:F,'ALL 2020'!C44,'AMCHO '!D:D)</f>
        <v>0</v>
      </c>
      <c r="AE44">
        <f>+SUMIF(CONFORTIS!G:G,'ALL 2020'!C44,CONFORTIS!E:E)</f>
        <v>0</v>
      </c>
      <c r="AF44" s="12">
        <f>+SUMIF('IRS IMMO'!G:G,'ALL 2020'!C44,'IRS IMMO'!E:E)</f>
        <v>0</v>
      </c>
      <c r="AG44" s="12">
        <f>+SUMIF(AGRIVETAM!F:F,'ALL 2020'!C44,AGRIVETAM!D:D)</f>
        <v>0</v>
      </c>
      <c r="AH44" s="12">
        <f>+SUMIF(EUROPAINTS!F:F,'ALL 2020'!C44,EUROPAINTS!D:D)</f>
        <v>0</v>
      </c>
      <c r="AI44" s="12">
        <f>+SUMIF('VET ABE'!F:F,'ALL 2020'!C44,'VET ABE'!E:E)</f>
        <v>0</v>
      </c>
      <c r="AJ44" s="12">
        <f>SUMIF('VET FIA'!F:F,'ALL 2020'!C44,'VET FIA'!E:E)</f>
        <v>0</v>
      </c>
      <c r="AK44" s="12">
        <f>+SUMIF('CSS SAKAY'!F:F,'ALL 2020'!C44,'CSS SAKAY'!D:D)</f>
        <v>0</v>
      </c>
      <c r="AL44" s="12">
        <f>+SUMIF(AGRIMA!F:F,'ALL 2020'!C44,AGRIMA!D:D)</f>
        <v>0</v>
      </c>
      <c r="AM44" s="12">
        <f>SUMIF('United Malagasy'!F:F,'ALL 2020'!C44,'United Malagasy'!D:D)</f>
        <v>0</v>
      </c>
      <c r="AN44" s="12">
        <f>+SUMIF(NUTRIFOOD!E:E,'ALL 2020'!C44,NUTRIFOOD!D:D)</f>
        <v>0</v>
      </c>
      <c r="AO44" s="12">
        <f>+SUMIF(FERRIS!H:H,'ALL 2020'!C44,FERRIS!F:F)</f>
        <v>4674877485.1099997</v>
      </c>
      <c r="AP44" s="12">
        <f>+SUMIF(SEM!F:F,'ALL 2020'!C44,SEM!D:D)</f>
        <v>0</v>
      </c>
      <c r="AQ44" s="12">
        <f>+SUMIF(Madatrade!F:F,'ALL 2020'!C44,Madatrade!D:D)</f>
        <v>0</v>
      </c>
      <c r="AR44" s="12">
        <f>+SUMIF('FLY TECH'!F:F,'ALL 2020'!C44,'FLY TECH'!E:E)</f>
        <v>0</v>
      </c>
      <c r="AS44" s="12">
        <f>+SUMIF('FIRST INVESTISSEMENT'!G:G,'ALL 2020'!C44,'FIRST INVESTISSEMENT'!E:E)</f>
        <v>0</v>
      </c>
      <c r="AT44" s="164">
        <f t="shared" si="3"/>
        <v>9071129830.3199997</v>
      </c>
      <c r="AU44" s="165">
        <f t="shared" si="4"/>
        <v>1997346.7068405556</v>
      </c>
    </row>
    <row r="45" spans="1:47" x14ac:dyDescent="0.25">
      <c r="A45" s="11" t="str">
        <f t="shared" si="1"/>
        <v>2</v>
      </c>
      <c r="B45" s="11" t="str">
        <f t="shared" si="2"/>
        <v>218</v>
      </c>
      <c r="C45" s="23">
        <v>21840000</v>
      </c>
      <c r="D45" s="186" t="s">
        <v>3222</v>
      </c>
      <c r="E45" s="24" t="s">
        <v>54</v>
      </c>
      <c r="F45" s="12">
        <f>+SUMIF(AGRIFARM!H:H,C45,AGRIFARM!L:L)</f>
        <v>95049060.349999994</v>
      </c>
      <c r="G45" s="12">
        <f>+SUMIF(AGRICORP!I:I,C45,AGRICORP!E:E)</f>
        <v>0</v>
      </c>
      <c r="H45" s="12">
        <f>+SUMIF(SMTP!D:D,'ALL 2020'!C45,SMTP!G:G)</f>
        <v>389285092.4393</v>
      </c>
      <c r="I45" s="12">
        <f>+SUMIF(AGRIVET!G:G,C45,AGRIVET!E:E)</f>
        <v>330068602.19</v>
      </c>
      <c r="J45" s="12">
        <f>+SUMIF(AGRIVAL!G:G,'ALL 2020'!C45,AGRIVAL!E:E)</f>
        <v>85681242.939999998</v>
      </c>
      <c r="K45" s="12">
        <f>+SUMIF(AGRIKOBA!G:G,'ALL 2020'!C45,AGRIKOBA!E:E)</f>
        <v>40168647.299999997</v>
      </c>
      <c r="L45" s="12">
        <f>+SUMIF(LMOI!F:F,'ALL 2020'!C45,LMOI!D:D)</f>
        <v>183928070.99000001</v>
      </c>
      <c r="M45" s="12">
        <f>+SUMIF(TARTINE!G:G,'ALL 2020'!C45,TARTINE!E:E)</f>
        <v>261732754.56</v>
      </c>
      <c r="N45" s="12">
        <f>+SUMIF(IDF!F:F,'ALL 2020'!C45,IDF!D:D)</f>
        <v>30275432.079999998</v>
      </c>
      <c r="O45" s="12">
        <f>+SUMIF(RYA!G:G,C45,RYA!E:E)</f>
        <v>0</v>
      </c>
      <c r="P45" s="12">
        <f>+SUMIF('SCI NOAH'!G:G,'ALL 2020'!C45,'SCI NOAH'!E:E)</f>
        <v>0</v>
      </c>
      <c r="Q45" s="12">
        <f>+SUMIF(SIM!F:F,'ALL 2020'!C45,SIM!D:D)</f>
        <v>0</v>
      </c>
      <c r="R45" s="163">
        <f>+SUMIF('First Energy'!F:F,'ALL 2020'!C45,'First Energy'!D:D)</f>
        <v>35645649.039999999</v>
      </c>
      <c r="S45" s="163">
        <f>+SUMIF('ID Motors'!G:G,C45,'ID Motors'!E:E)</f>
        <v>89166415.099999994</v>
      </c>
      <c r="T45" s="12">
        <f>+SUMIF('ID RENTAL'!G:G,'ALL 2020'!C45,'ID RENTAL'!E:E)</f>
        <v>5316500</v>
      </c>
      <c r="U45" s="12">
        <f>+SUMIF('MCM '!G:G,'ALL 2020'!C45,'MCM '!E:E)</f>
        <v>61246877.850000001</v>
      </c>
      <c r="V45" s="12">
        <f>SUMIF(AGRIMOTORS!G:G,C45,AGRIMOTORS!E:E)</f>
        <v>3825680</v>
      </c>
      <c r="W45" s="12">
        <f>+SUMIF(BOVIMA!F:F,'ALL 2020'!C45,BOVIMA!D:D)</f>
        <v>31640648</v>
      </c>
      <c r="X45" s="12">
        <f>+SUMIF(AGRIFEED!F:F,'ALL 2020'!C45,AGRIFEED!D:D)</f>
        <v>3953600</v>
      </c>
      <c r="Y45" s="12">
        <f>SUMIF(AMIP!F:F,'ALL 2020'!C45,AMIP!D:D)</f>
        <v>0</v>
      </c>
      <c r="Z45" s="12">
        <f>+SUMIF(ISF!G:G,'ALL 2020'!C45,ISF!E:E)</f>
        <v>0</v>
      </c>
      <c r="AA45" s="124">
        <f>+SUMIF(DISCOI!G:G,'ALL 2020'!C45,DISCOI!E:E)</f>
        <v>56959480</v>
      </c>
      <c r="AB45" s="12">
        <f>+SUMIF(MABEL!F:F,'ALL 2020'!C45,MABEL!D:D)</f>
        <v>6462000</v>
      </c>
      <c r="AC45" s="12">
        <f>+SUMIF(NMP!F:F,'ALL 2020'!C45,NMP!D:D)</f>
        <v>0</v>
      </c>
      <c r="AD45" s="12">
        <f>SUMIF('AMCHO '!F:F,'ALL 2020'!C45,'AMCHO '!D:D)</f>
        <v>18400121.75</v>
      </c>
      <c r="AE45">
        <f>+SUMIF(CONFORTIS!G:G,'ALL 2020'!C45,CONFORTIS!E:E)</f>
        <v>0</v>
      </c>
      <c r="AF45" s="12">
        <f>+SUMIF('IRS IMMO'!G:G,'ALL 2020'!C45,'IRS IMMO'!E:E)</f>
        <v>0</v>
      </c>
      <c r="AG45" s="12">
        <f>+SUMIF(AGRIVETAM!F:F,'ALL 2020'!C45,AGRIVETAM!D:D)</f>
        <v>15858497.539999999</v>
      </c>
      <c r="AH45" s="12">
        <f>+SUMIF(EUROPAINTS!F:F,'ALL 2020'!C45,EUROPAINTS!D:D)</f>
        <v>0</v>
      </c>
      <c r="AI45" s="12">
        <f>+SUMIF('VET ABE'!F:F,'ALL 2020'!C45,'VET ABE'!E:E)</f>
        <v>12676540</v>
      </c>
      <c r="AJ45" s="12">
        <f>SUMIF('VET FIA'!F:F,'ALL 2020'!C45,'VET FIA'!E:E)</f>
        <v>5091000</v>
      </c>
      <c r="AK45" s="12">
        <f>+SUMIF('CSS SAKAY'!F:F,'ALL 2020'!C45,'CSS SAKAY'!D:D)</f>
        <v>3019200</v>
      </c>
      <c r="AL45" s="12">
        <f>+SUMIF(AGRIMA!F:F,'ALL 2020'!C45,AGRIMA!D:D)</f>
        <v>3470000</v>
      </c>
      <c r="AM45" s="12">
        <f>SUMIF('United Malagasy'!F:F,'ALL 2020'!C45,'United Malagasy'!D:D)</f>
        <v>6208000</v>
      </c>
      <c r="AN45" s="12">
        <f>+SUMIF(NUTRIFOOD!E:E,'ALL 2020'!C45,NUTRIFOOD!D:D)</f>
        <v>0</v>
      </c>
      <c r="AO45" s="12">
        <f>+SUMIF(FERRIS!H:H,'ALL 2020'!C45,FERRIS!F:F)</f>
        <v>55442400.670000002</v>
      </c>
      <c r="AP45" s="12">
        <f>+SUMIF(SEM!F:F,'ALL 2020'!C45,SEM!D:D)</f>
        <v>14898527.220000001</v>
      </c>
      <c r="AQ45" s="12">
        <f>+SUMIF(Madatrade!F:F,'ALL 2020'!C45,Madatrade!D:D)</f>
        <v>9313167</v>
      </c>
      <c r="AR45" s="12">
        <f>+SUMIF('FLY TECH'!F:F,'ALL 2020'!C45,'FLY TECH'!E:E)</f>
        <v>23826267</v>
      </c>
      <c r="AS45" s="12">
        <f>+SUMIF('FIRST INVESTISSEMENT'!G:G,'ALL 2020'!C45,'FIRST INVESTISSEMENT'!E:E)</f>
        <v>0</v>
      </c>
      <c r="AT45" s="164">
        <f t="shared" si="3"/>
        <v>1878609474.0192997</v>
      </c>
      <c r="AU45" s="165">
        <f t="shared" si="4"/>
        <v>413645.76591442636</v>
      </c>
    </row>
    <row r="46" spans="1:47" x14ac:dyDescent="0.25">
      <c r="A46" s="11" t="str">
        <f t="shared" si="1"/>
        <v>2</v>
      </c>
      <c r="B46" s="11" t="str">
        <f t="shared" si="2"/>
        <v>218</v>
      </c>
      <c r="C46" s="60">
        <v>21850000</v>
      </c>
      <c r="D46" s="22" t="s">
        <v>3218</v>
      </c>
      <c r="E46" s="130" t="s">
        <v>3321</v>
      </c>
      <c r="F46" s="12">
        <f>+SUMIF(AGRIFARM!H:H,C46,AGRIFARM!L:L)</f>
        <v>0</v>
      </c>
      <c r="G46" s="12">
        <f>+SUMIF(AGRICORP!I:I,C46,AGRICORP!E:E)</f>
        <v>0</v>
      </c>
      <c r="H46" s="12">
        <f>+SUMIF(SMTP!D:D,'ALL 2020'!C46,SMTP!G:G)</f>
        <v>0</v>
      </c>
      <c r="I46" s="12">
        <f>+SUMIF(AGRIVET!G:G,C46,AGRIVET!E:E)</f>
        <v>0</v>
      </c>
      <c r="J46" s="12"/>
      <c r="K46" s="12"/>
      <c r="M46" s="12"/>
      <c r="N46" s="12"/>
      <c r="O46" s="12"/>
      <c r="P46" s="12"/>
      <c r="Q46" s="12"/>
      <c r="R46" s="163"/>
      <c r="S46" s="163"/>
      <c r="T46" s="12"/>
      <c r="U46" s="12"/>
      <c r="V46" s="12">
        <f>SUMIF(AGRIMOTORS!G:G,C46,AGRIMOTORS!E:E)</f>
        <v>0</v>
      </c>
      <c r="W46" s="12"/>
      <c r="X46" s="12"/>
      <c r="Y46" s="12"/>
      <c r="Z46" s="12"/>
      <c r="AA46" s="124"/>
      <c r="AC46" s="12"/>
      <c r="AD46" s="12"/>
      <c r="AF46" s="12"/>
      <c r="AG46" s="12"/>
      <c r="AH46" s="12"/>
      <c r="AI46" s="12"/>
      <c r="AJ46" s="12"/>
      <c r="AK46" s="12">
        <f>+SUMIF('CSS SAKAY'!F:F,'ALL 2020'!C46,'CSS SAKAY'!D:D)</f>
        <v>0</v>
      </c>
      <c r="AL46" s="12">
        <f>+SUMIF(AGRIMA!F:F,'ALL 2020'!C46,AGRIMA!D:D)</f>
        <v>0</v>
      </c>
      <c r="AM46" s="12">
        <f>SUMIF('United Malagasy'!F:F,'ALL 2020'!C46,'United Malagasy'!D:D)</f>
        <v>0</v>
      </c>
      <c r="AN46" s="12">
        <f>+SUMIF(NUTRIFOOD!E:E,'ALL 2020'!C46,NUTRIFOOD!D:D)</f>
        <v>0</v>
      </c>
      <c r="AO46" s="12">
        <f>+SUMIF(FERRIS!H:H,'ALL 2020'!C46,FERRIS!F:F)</f>
        <v>44344697</v>
      </c>
      <c r="AP46" s="12">
        <f>+SUMIF(SEM!F:F,'ALL 2020'!C46,SEM!D:D)</f>
        <v>16834450</v>
      </c>
      <c r="AQ46" s="12">
        <f>+SUMIF(Madatrade!F:F,'ALL 2020'!C46,Madatrade!D:D)</f>
        <v>0</v>
      </c>
      <c r="AR46" s="12">
        <f>+SUMIF('FLY TECH'!F:F,'ALL 2020'!C46,'FLY TECH'!E:E)</f>
        <v>573166.67000000004</v>
      </c>
      <c r="AS46" s="12">
        <f>+SUMIF('FIRST INVESTISSEMENT'!G:G,'ALL 2020'!C46,'FIRST INVESTISSEMENT'!E:E)</f>
        <v>0</v>
      </c>
      <c r="AT46" s="164">
        <f t="shared" si="3"/>
        <v>61752313.670000002</v>
      </c>
      <c r="AU46" s="165">
        <f t="shared" si="4"/>
        <v>13597.069235664161</v>
      </c>
    </row>
    <row r="47" spans="1:47" x14ac:dyDescent="0.25">
      <c r="A47" s="11" t="str">
        <f t="shared" si="1"/>
        <v>2</v>
      </c>
      <c r="B47" s="11" t="str">
        <f t="shared" si="2"/>
        <v>232</v>
      </c>
      <c r="C47" s="60">
        <v>23200000</v>
      </c>
      <c r="D47" s="186" t="s">
        <v>3223</v>
      </c>
      <c r="E47" s="24" t="s">
        <v>262</v>
      </c>
      <c r="F47" s="12">
        <f>+SUMIF(AGRIFARM!H:H,C47,AGRIFARM!L:L)</f>
        <v>1751661600.75</v>
      </c>
      <c r="G47" s="12">
        <f>+SUMIF(AGRICORP!I:I,C47,AGRICORP!E:E)</f>
        <v>0</v>
      </c>
      <c r="H47" s="12">
        <f>+SUMIF(SMTP!D:D,'ALL 2020'!C47,SMTP!G:G)</f>
        <v>27302720.93</v>
      </c>
      <c r="I47" s="12">
        <f>+SUMIF(AGRIVET!G:G,C47,AGRIVET!E:E)</f>
        <v>104395125</v>
      </c>
      <c r="J47" s="12">
        <f>+SUMIF(AGRIVAL!G:G,'ALL 2020'!C47,AGRIVAL!E:E)</f>
        <v>0</v>
      </c>
      <c r="K47" s="12">
        <f>+SUMIF(AGRIKOBA!G:G,'ALL 2020'!C47,AGRIKOBA!E:E)</f>
        <v>0</v>
      </c>
      <c r="L47" s="12">
        <f>+SUMIF(LMOI!F:F,'ALL 2020'!C47,LMOI!D:D)</f>
        <v>0</v>
      </c>
      <c r="M47" s="12">
        <f>+SUMIF(TARTINE!G:G,'ALL 2020'!C47,TARTINE!E:E)</f>
        <v>255977729.63</v>
      </c>
      <c r="N47" s="12">
        <f>+SUMIF(IDF!F:F,'ALL 2020'!C47,IDF!D:D)</f>
        <v>311420170.60000002</v>
      </c>
      <c r="O47" s="12">
        <f>+SUMIF(RYA!G:G,C47,RYA!E:E)</f>
        <v>6130502618.9399996</v>
      </c>
      <c r="P47" s="12">
        <f>+SUMIF('SCI NOAH'!G:G,'ALL 2020'!C47,'SCI NOAH'!E:E)</f>
        <v>892022632.53999996</v>
      </c>
      <c r="Q47" s="12">
        <f>+SUMIF(SIM!F:F,'ALL 2020'!C47,SIM!D:D)</f>
        <v>0</v>
      </c>
      <c r="R47" s="163">
        <f>+SUMIF('First Energy'!F:F,'ALL 2020'!C47,'First Energy'!D:D)</f>
        <v>0</v>
      </c>
      <c r="S47" s="163">
        <f>+SUMIF('ID Motors'!G:G,C47,'ID Motors'!E:E)</f>
        <v>0</v>
      </c>
      <c r="T47" s="12">
        <f>+SUMIF('ID RENTAL'!G:G,'ALL 2020'!C47,'ID RENTAL'!E:E)</f>
        <v>0</v>
      </c>
      <c r="U47" s="12">
        <f>+SUMIF('MCM '!G:G,'ALL 2020'!C47,'MCM '!E:E)</f>
        <v>21700500</v>
      </c>
      <c r="V47" s="12">
        <f>SUMIF(AGRIMOTORS!G:G,C47,AGRIMOTORS!E:E)</f>
        <v>0</v>
      </c>
      <c r="W47" s="12">
        <f>+SUMIF(BOVIMA!F:F,'ALL 2020'!C47,BOVIMA!D:D)</f>
        <v>38069564622.760002</v>
      </c>
      <c r="X47" s="12">
        <f>+SUMIF(AGRIFEED!F:F,'ALL 2020'!C47,AGRIFEED!D:D)</f>
        <v>0</v>
      </c>
      <c r="Y47" s="12">
        <f>SUMIF(AMIP!F:F,'ALL 2020'!C47,AMIP!D:D)</f>
        <v>0</v>
      </c>
      <c r="Z47" s="12">
        <f>+SUMIF(ISF!G:G,'ALL 2020'!C47,ISF!E:E)</f>
        <v>17263051</v>
      </c>
      <c r="AA47" s="124">
        <f>+SUMIF(DISCOI!G:G,'ALL 2020'!C47,DISCOI!E:E)</f>
        <v>0</v>
      </c>
      <c r="AB47" s="12">
        <f>+SUMIF(MABEL!F:F,'ALL 2020'!C47,MABEL!D:D)</f>
        <v>2540866687.23</v>
      </c>
      <c r="AC47" s="12">
        <f>+SUMIF(NMP!F:F,'ALL 2020'!C47,NMP!D:D)</f>
        <v>0</v>
      </c>
      <c r="AD47" s="12">
        <f>SUMIF('AMCHO '!F:F,'ALL 2020'!C47,'AMCHO '!D:D)</f>
        <v>89574088.870000005</v>
      </c>
      <c r="AE47">
        <f>+SUMIF(CONFORTIS!G:G,'ALL 2020'!C47,CONFORTIS!E:E)</f>
        <v>0</v>
      </c>
      <c r="AF47" s="12">
        <f>+SUMIF('IRS IMMO'!G:G,'ALL 2020'!C47,'IRS IMMO'!E:E)</f>
        <v>1096803000</v>
      </c>
      <c r="AG47" s="12">
        <f>+SUMIF(AGRIVETAM!F:F,'ALL 2020'!C47,AGRIVETAM!D:D)</f>
        <v>0</v>
      </c>
      <c r="AH47" s="12">
        <f>+SUMIF(EUROPAINTS!F:F,'ALL 2020'!C47,EUROPAINTS!D:D)</f>
        <v>0</v>
      </c>
      <c r="AI47" s="12">
        <f>+SUMIF('VET ABE'!F:F,'ALL 2020'!C47,'VET ABE'!E:E)</f>
        <v>0</v>
      </c>
      <c r="AJ47" s="12">
        <f>SUMIF('VET FIA'!F:F,'ALL 2020'!C47,'VET FIA'!E:E)</f>
        <v>0</v>
      </c>
      <c r="AK47" s="12">
        <f>+SUMIF('CSS SAKAY'!F:F,'ALL 2020'!C47,'CSS SAKAY'!D:D)</f>
        <v>0</v>
      </c>
      <c r="AL47" s="12">
        <f>+SUMIF(AGRIMA!F:F,'ALL 2020'!C47,AGRIMA!D:D)</f>
        <v>0</v>
      </c>
      <c r="AM47" s="12">
        <f>SUMIF('United Malagasy'!F:F,'ALL 2020'!C47,'United Malagasy'!D:D)</f>
        <v>0</v>
      </c>
      <c r="AN47" s="12">
        <f>+SUMIF(NUTRIFOOD!E:E,'ALL 2020'!C47,NUTRIFOOD!D:D)</f>
        <v>0</v>
      </c>
      <c r="AO47" s="12">
        <f>+SUMIF(FERRIS!H:H,'ALL 2020'!C47,FERRIS!F:F)</f>
        <v>0</v>
      </c>
      <c r="AP47" s="12">
        <f>+SUMIF(SEM!F:F,'ALL 2020'!C47,SEM!D:D)</f>
        <v>0</v>
      </c>
      <c r="AQ47" s="12">
        <f>+SUMIF(Madatrade!F:F,'ALL 2020'!C47,Madatrade!D:D)</f>
        <v>0</v>
      </c>
      <c r="AR47" s="12">
        <f>+SUMIF('FLY TECH'!F:F,'ALL 2020'!C47,'FLY TECH'!E:E)</f>
        <v>0</v>
      </c>
      <c r="AS47" s="12">
        <f>+SUMIF('FIRST INVESTISSEMENT'!G:G,'ALL 2020'!C47,'FIRST INVESTISSEMENT'!E:E)</f>
        <v>2079408306.1800001</v>
      </c>
      <c r="AT47" s="164">
        <f t="shared" si="3"/>
        <v>53388462854.430008</v>
      </c>
      <c r="AU47" s="165">
        <f t="shared" si="4"/>
        <v>11755456.31693526</v>
      </c>
    </row>
    <row r="48" spans="1:47" x14ac:dyDescent="0.25">
      <c r="A48" s="11" t="str">
        <f t="shared" si="1"/>
        <v>2</v>
      </c>
      <c r="B48" s="11" t="str">
        <f t="shared" si="2"/>
        <v>261</v>
      </c>
      <c r="C48" s="23">
        <v>26100000</v>
      </c>
      <c r="D48" s="186" t="s">
        <v>3224</v>
      </c>
      <c r="E48" s="24" t="s">
        <v>55</v>
      </c>
      <c r="F48" s="12">
        <f>+SUMIF(AGRIFARM!H:H,C48,AGRIFARM!L:L)</f>
        <v>0</v>
      </c>
      <c r="G48" s="12">
        <f>+SUMIF(AGRICORP!I:I,C48,AGRICORP!E:E)</f>
        <v>3980000</v>
      </c>
      <c r="H48" s="12">
        <f>+SUMIF(SMTP!D:D,'ALL 2020'!C48,SMTP!G:G)</f>
        <v>107020000</v>
      </c>
      <c r="I48" s="12">
        <f>+SUMIF(AGRIVET!G:G,C48,AGRIVET!E:E)</f>
        <v>693665330.26999998</v>
      </c>
      <c r="J48" s="12">
        <f>+SUMIF(AGRIVAL!G:G,'ALL 2020'!C48,AGRIVAL!E:E)</f>
        <v>19000000</v>
      </c>
      <c r="K48" s="12">
        <f>+SUMIF(AGRIKOBA!G:G,'ALL 2020'!C48,AGRIKOBA!E:E)</f>
        <v>0</v>
      </c>
      <c r="L48" s="12">
        <f>+SUMIF(LMOI!F:F,'ALL 2020'!C48,LMOI!D:D)</f>
        <v>0</v>
      </c>
      <c r="M48" s="12">
        <f>+SUMIF(TARTINE!G:G,'ALL 2020'!C48,TARTINE!E:E)</f>
        <v>0</v>
      </c>
      <c r="N48" s="12">
        <f>+SUMIF(IDF!F:F,'ALL 2020'!C48,IDF!D:D)</f>
        <v>0</v>
      </c>
      <c r="O48" s="12">
        <f>+SUMIF(RYA!G:G,C48,RYA!E:E)</f>
        <v>0</v>
      </c>
      <c r="P48" s="12">
        <f>+SUMIF('SCI NOAH'!G:G,'ALL 2020'!C48,'SCI NOAH'!E:E)</f>
        <v>0</v>
      </c>
      <c r="Q48" s="12">
        <f>+SUMIF(SIM!F:F,'ALL 2020'!C48,SIM!D:D)</f>
        <v>0</v>
      </c>
      <c r="R48" s="163">
        <f>+SUMIF('First Energy'!F:F,'ALL 2020'!C48,'First Energy'!D:D)</f>
        <v>0</v>
      </c>
      <c r="S48" s="163">
        <f>+SUMIF('ID Motors'!G:G,C48,'ID Motors'!E:E)</f>
        <v>1307000000</v>
      </c>
      <c r="T48" s="12">
        <f>+SUMIF('ID RENTAL'!G:G,'ALL 2020'!C48,'ID RENTAL'!E:E)</f>
        <v>0</v>
      </c>
      <c r="U48" s="12">
        <f>+SUMIF('MCM '!G:G,'ALL 2020'!C48,'MCM '!E:E)</f>
        <v>0</v>
      </c>
      <c r="V48" s="12">
        <f>SUMIF(AGRIMOTORS!G:G,C48,AGRIMOTORS!E:E)</f>
        <v>0</v>
      </c>
      <c r="W48" s="12">
        <f>+SUMIF(BOVIMA!F:F,'ALL 2020'!C48,BOVIMA!D:D)</f>
        <v>0</v>
      </c>
      <c r="X48" s="12">
        <f>+SUMIF(AGRIFEED!F:F,'ALL 2020'!C48,AGRIFEED!D:D)</f>
        <v>0</v>
      </c>
      <c r="Y48" s="12">
        <f>SUMIF(AMIP!F:F,'ALL 2020'!C48,AMIP!D:D)</f>
        <v>0</v>
      </c>
      <c r="Z48" s="12">
        <f>+SUMIF(ISF!G:G,'ALL 2020'!C48,ISF!E:E)</f>
        <v>0</v>
      </c>
      <c r="AA48" s="124">
        <f>+SUMIF(DISCOI!G:G,'ALL 2020'!C48,DISCOI!E:E)</f>
        <v>0</v>
      </c>
      <c r="AB48" s="12">
        <f>+SUMIF(MABEL!F:F,'ALL 2020'!C48,MABEL!D:D)</f>
        <v>0</v>
      </c>
      <c r="AC48" s="12">
        <f>+SUMIF(NMP!F:F,'ALL 2020'!C48,NMP!D:D)</f>
        <v>0</v>
      </c>
      <c r="AD48" s="12">
        <f>SUMIF('AMCHO '!F:F,'ALL 2020'!C48,'AMCHO '!D:D)</f>
        <v>0</v>
      </c>
      <c r="AE48">
        <f>+SUMIF(CONFORTIS!G:G,'ALL 2020'!C48,CONFORTIS!E:E)</f>
        <v>0</v>
      </c>
      <c r="AF48" s="12">
        <f>+SUMIF('IRS IMMO'!G:G,'ALL 2020'!C48,'IRS IMMO'!E:E)</f>
        <v>0</v>
      </c>
      <c r="AG48" s="12">
        <f>+SUMIF(AGRIVETAM!F:F,'ALL 2020'!C48,AGRIVETAM!D:D)</f>
        <v>0</v>
      </c>
      <c r="AH48" s="12">
        <f>+SUMIF(EUROPAINTS!F:F,'ALL 2020'!C48,EUROPAINTS!D:D)</f>
        <v>0</v>
      </c>
      <c r="AI48" s="12">
        <f>+SUMIF('VET ABE'!F:F,'ALL 2020'!C48,'VET ABE'!E:E)</f>
        <v>0</v>
      </c>
      <c r="AJ48" s="12">
        <f>SUMIF('VET FIA'!F:F,'ALL 2020'!C48,'VET FIA'!E:E)</f>
        <v>0</v>
      </c>
      <c r="AK48" s="12">
        <f>+SUMIF('CSS SAKAY'!F:F,'ALL 2020'!C48,'CSS SAKAY'!D:D)</f>
        <v>0</v>
      </c>
      <c r="AL48" s="12">
        <f>+SUMIF(AGRIMA!F:F,'ALL 2020'!C48,AGRIMA!D:D)</f>
        <v>0</v>
      </c>
      <c r="AM48" s="12">
        <f>SUMIF('United Malagasy'!F:F,'ALL 2020'!C48,'United Malagasy'!D:D)</f>
        <v>0</v>
      </c>
      <c r="AN48" s="12">
        <f>+SUMIF(NUTRIFOOD!E:E,'ALL 2020'!C48,NUTRIFOOD!D:D)</f>
        <v>0</v>
      </c>
      <c r="AO48" s="12">
        <f>+SUMIF(FERRIS!H:H,'ALL 2020'!C48,FERRIS!F:F)</f>
        <v>0</v>
      </c>
      <c r="AP48" s="12">
        <f>+SUMIF(SEM!F:F,'ALL 2020'!C48,SEM!D:D)</f>
        <v>0</v>
      </c>
      <c r="AQ48" s="12">
        <f>+SUMIF(Madatrade!F:F,'ALL 2020'!C48,Madatrade!D:D)</f>
        <v>0</v>
      </c>
      <c r="AR48" s="12">
        <f>+SUMIF('FLY TECH'!F:F,'ALL 2020'!C48,'FLY TECH'!E:E)</f>
        <v>0</v>
      </c>
      <c r="AS48" s="12">
        <f>+SUMIF('FIRST INVESTISSEMENT'!G:G,'ALL 2020'!C48,'FIRST INVESTISSEMENT'!E:E)</f>
        <v>0</v>
      </c>
      <c r="AT48" s="164">
        <f t="shared" si="3"/>
        <v>2130665330.27</v>
      </c>
      <c r="AU48" s="165">
        <f t="shared" si="4"/>
        <v>469145.23994239903</v>
      </c>
    </row>
    <row r="49" spans="1:47" x14ac:dyDescent="0.25">
      <c r="A49" s="11" t="str">
        <f t="shared" si="1"/>
        <v>2</v>
      </c>
      <c r="B49" s="11" t="str">
        <f t="shared" si="2"/>
        <v>274</v>
      </c>
      <c r="C49" s="22">
        <v>27400000</v>
      </c>
      <c r="D49" s="186" t="s">
        <v>3224</v>
      </c>
      <c r="E49" s="11" t="s">
        <v>2451</v>
      </c>
      <c r="F49" s="12">
        <f>+SUMIF(AGRIFARM!H:H,C49,AGRIFARM!L:L)</f>
        <v>0</v>
      </c>
      <c r="G49" s="12">
        <f>+SUMIF(AGRICORP!I:I,C49,AGRICORP!E:E)</f>
        <v>0</v>
      </c>
      <c r="H49" s="12">
        <f>+SUMIF(SMTP!D:D,'ALL 2020'!C49,SMTP!G:G)</f>
        <v>0</v>
      </c>
      <c r="I49" s="12">
        <f>+SUMIF(AGRIVET!G:G,C49,AGRIVET!E:E)</f>
        <v>0</v>
      </c>
      <c r="J49" s="12"/>
      <c r="K49" s="12"/>
      <c r="M49" s="12"/>
      <c r="N49" s="12"/>
      <c r="O49" s="12"/>
      <c r="P49" s="12"/>
      <c r="Q49" s="12"/>
      <c r="R49" s="163"/>
      <c r="S49" s="163"/>
      <c r="T49" s="12"/>
      <c r="U49" s="12"/>
      <c r="V49" s="12">
        <f>SUMIF(AGRIMOTORS!G:G,C49,AGRIMOTORS!E:E)</f>
        <v>0</v>
      </c>
      <c r="W49" s="12"/>
      <c r="X49" s="12"/>
      <c r="Y49" s="12"/>
      <c r="Z49" s="12"/>
      <c r="AA49" s="124"/>
      <c r="AB49" s="12">
        <f>+SUMIF(MABEL!F:F,'ALL 2020'!C49,MABEL!D:D)</f>
        <v>4228009058.5999999</v>
      </c>
      <c r="AC49" s="12">
        <f>+SUMIF(NMP!F:F,'ALL 2020'!C49,NMP!D:D)</f>
        <v>0</v>
      </c>
      <c r="AD49" s="12">
        <f>SUMIF('AMCHO '!F:F,'ALL 2020'!C49,'AMCHO '!D:D)</f>
        <v>0</v>
      </c>
      <c r="AE49">
        <f>+SUMIF(CONFORTIS!G:G,'ALL 2020'!C49,CONFORTIS!E:E)</f>
        <v>0</v>
      </c>
      <c r="AF49" s="12">
        <f>+SUMIF('IRS IMMO'!G:G,'ALL 2020'!C49,'IRS IMMO'!E:E)</f>
        <v>0</v>
      </c>
      <c r="AG49" s="12">
        <f>+SUMIF(AGRIVETAM!F:F,'ALL 2020'!C49,AGRIVETAM!D:D)</f>
        <v>0</v>
      </c>
      <c r="AH49" s="12">
        <f>+SUMIF(EUROPAINTS!F:F,'ALL 2020'!C49,EUROPAINTS!D:D)</f>
        <v>0</v>
      </c>
      <c r="AI49" s="12">
        <f>+SUMIF('VET ABE'!F:F,'ALL 2020'!C49,'VET ABE'!E:E)</f>
        <v>0</v>
      </c>
      <c r="AJ49" s="12">
        <f>SUMIF('VET FIA'!F:F,'ALL 2020'!C49,'VET FIA'!E:E)</f>
        <v>0</v>
      </c>
      <c r="AK49" s="12">
        <f>+SUMIF('CSS SAKAY'!F:F,'ALL 2020'!C49,'CSS SAKAY'!D:D)</f>
        <v>0</v>
      </c>
      <c r="AL49" s="12">
        <f>+SUMIF(AGRIMA!F:F,'ALL 2020'!C49,AGRIMA!D:D)</f>
        <v>0</v>
      </c>
      <c r="AM49" s="12">
        <f>SUMIF('United Malagasy'!F:F,'ALL 2020'!C49,'United Malagasy'!D:D)</f>
        <v>0</v>
      </c>
      <c r="AN49" s="12">
        <f>+SUMIF(NUTRIFOOD!E:E,'ALL 2020'!C49,NUTRIFOOD!D:D)</f>
        <v>0</v>
      </c>
      <c r="AO49" s="12">
        <f>+SUMIF(FERRIS!H:H,'ALL 2020'!C49,FERRIS!F:F)</f>
        <v>0</v>
      </c>
      <c r="AP49" s="12">
        <f>+SUMIF(SEM!F:F,'ALL 2020'!C49,SEM!D:D)</f>
        <v>0</v>
      </c>
      <c r="AQ49" s="12">
        <f>+SUMIF(Madatrade!F:F,'ALL 2020'!C49,Madatrade!D:D)</f>
        <v>0</v>
      </c>
      <c r="AR49" s="12">
        <f>+SUMIF('FLY TECH'!F:F,'ALL 2020'!C49,'FLY TECH'!E:E)</f>
        <v>0</v>
      </c>
      <c r="AS49" s="12">
        <f>+SUMIF('FIRST INVESTISSEMENT'!G:G,'ALL 2020'!C49,'FIRST INVESTISSEMENT'!E:E)</f>
        <v>0</v>
      </c>
      <c r="AT49" s="164">
        <f t="shared" si="3"/>
        <v>4228009058.5999999</v>
      </c>
      <c r="AU49" s="165">
        <f t="shared" si="4"/>
        <v>930953.48954881437</v>
      </c>
    </row>
    <row r="50" spans="1:47" x14ac:dyDescent="0.25">
      <c r="A50" s="11" t="str">
        <f t="shared" si="1"/>
        <v>2</v>
      </c>
      <c r="B50" s="11" t="str">
        <f t="shared" si="2"/>
        <v>275</v>
      </c>
      <c r="C50" s="23">
        <v>27500000</v>
      </c>
      <c r="D50" s="186" t="s">
        <v>3224</v>
      </c>
      <c r="E50" s="24" t="s">
        <v>56</v>
      </c>
      <c r="F50" s="12">
        <f>+SUMIF(AGRIFARM!H:H,C50,AGRIFARM!L:L)</f>
        <v>1200000</v>
      </c>
      <c r="G50" s="12">
        <f>+SUMIF(AGRICORP!I:I,C50,AGRICORP!E:E)</f>
        <v>0</v>
      </c>
      <c r="H50" s="12">
        <f>+SUMIF(SMTP!D:D,'ALL 2020'!C50,SMTP!G:G)</f>
        <v>167027045.88999999</v>
      </c>
      <c r="I50" s="12">
        <f>+SUMIF(AGRIVET!G:G,C50,AGRIVET!E:E)</f>
        <v>330864399.56</v>
      </c>
      <c r="J50" s="12">
        <f>+SUMIF(AGRIVAL!G:G,'ALL 2020'!C50,AGRIVAL!E:E)</f>
        <v>324368000</v>
      </c>
      <c r="K50" s="12">
        <f>+SUMIF(AGRIKOBA!G:G,'ALL 2020'!C50,AGRIKOBA!E:E)</f>
        <v>16380000</v>
      </c>
      <c r="L50" s="12">
        <f>+SUMIF(LMOI!F:F,'ALL 2020'!C50,LMOI!D:D)</f>
        <v>4877655.53</v>
      </c>
      <c r="M50" s="12">
        <f>+SUMIF(TARTINE!G:G,'ALL 2020'!C50,TARTINE!E:E)</f>
        <v>7776400</v>
      </c>
      <c r="N50" s="12">
        <f>+SUMIF(IDF!F:F,'ALL 2020'!C50,IDF!D:D)</f>
        <v>0</v>
      </c>
      <c r="O50" s="12">
        <f>+SUMIF(RYA!G:G,C50,RYA!E:E)</f>
        <v>0</v>
      </c>
      <c r="P50" s="12">
        <f>+SUMIF('SCI NOAH'!G:G,'ALL 2020'!C50,'SCI NOAH'!E:E)</f>
        <v>0</v>
      </c>
      <c r="Q50" s="12">
        <f>+SUMIF(SIM!F:F,'ALL 2020'!C50,SIM!D:D)</f>
        <v>0</v>
      </c>
      <c r="R50" s="163">
        <f>+SUMIF('First Energy'!F:F,'ALL 2020'!C50,'First Energy'!D:D)</f>
        <v>208631800</v>
      </c>
      <c r="S50" s="163">
        <f>+SUMIF('ID Motors'!G:G,C50,'ID Motors'!E:E)</f>
        <v>80776051</v>
      </c>
      <c r="T50" s="12">
        <f>+SUMIF('ID RENTAL'!G:G,'ALL 2020'!C50,'ID RENTAL'!E:E)</f>
        <v>2144000</v>
      </c>
      <c r="U50" s="12">
        <f>+SUMIF('MCM '!G:G,'ALL 2020'!C50,'MCM '!E:E)</f>
        <v>58501601.310000002</v>
      </c>
      <c r="V50" s="12">
        <f>SUMIF(AGRIMOTORS!G:G,C50,AGRIMOTORS!E:E)</f>
        <v>500000</v>
      </c>
      <c r="W50" s="12">
        <f>+SUMIF(BOVIMA!F:F,'ALL 2020'!C50,BOVIMA!D:D)</f>
        <v>1100000</v>
      </c>
      <c r="X50" s="12">
        <f>+SUMIF(AGRIFEED!F:F,'ALL 2020'!C50,AGRIFEED!D:D)</f>
        <v>0</v>
      </c>
      <c r="Y50" s="12">
        <f>SUMIF(AMIP!F:F,'ALL 2020'!C50,AMIP!D:D)</f>
        <v>0</v>
      </c>
      <c r="Z50" s="12">
        <f>+SUMIF(ISF!G:G,'ALL 2020'!C50,ISF!E:E)</f>
        <v>0</v>
      </c>
      <c r="AA50" s="124">
        <f>+SUMIF(DISCOI!G:G,'ALL 2020'!C50,DISCOI!E:E)</f>
        <v>17865468</v>
      </c>
      <c r="AB50" s="12">
        <f>+SUMIF(MABEL!F:F,'ALL 2020'!C50,MABEL!D:D)</f>
        <v>0</v>
      </c>
      <c r="AC50" s="12">
        <f>+SUMIF(NMP!F:F,'ALL 2020'!C50,NMP!D:D)</f>
        <v>0</v>
      </c>
      <c r="AD50" s="12">
        <f>SUMIF('AMCHO '!F:F,'ALL 2020'!C50,'AMCHO '!D:D)</f>
        <v>3360000</v>
      </c>
      <c r="AE50">
        <f>+SUMIF(CONFORTIS!G:G,'ALL 2020'!C50,CONFORTIS!E:E)</f>
        <v>0</v>
      </c>
      <c r="AF50" s="12">
        <f>+SUMIF('IRS IMMO'!G:G,'ALL 2020'!C50,'IRS IMMO'!E:E)</f>
        <v>0</v>
      </c>
      <c r="AG50" s="12">
        <f>+SUMIF(AGRIVETAM!F:F,'ALL 2020'!C50,AGRIVETAM!D:D)</f>
        <v>0</v>
      </c>
      <c r="AH50" s="12">
        <f>+SUMIF(EUROPAINTS!F:F,'ALL 2020'!C50,EUROPAINTS!D:D)</f>
        <v>0</v>
      </c>
      <c r="AI50" s="12">
        <f>+SUMIF('VET ABE'!F:F,'ALL 2020'!C50,'VET ABE'!E:E)</f>
        <v>0</v>
      </c>
      <c r="AJ50" s="12">
        <f>SUMIF('VET FIA'!F:F,'ALL 2020'!C50,'VET FIA'!E:E)</f>
        <v>0</v>
      </c>
      <c r="AK50" s="12">
        <f>+SUMIF('CSS SAKAY'!F:F,'ALL 2020'!C50,'CSS SAKAY'!D:D)</f>
        <v>0</v>
      </c>
      <c r="AL50" s="12">
        <f>+SUMIF(AGRIMA!F:F,'ALL 2020'!C50,AGRIMA!D:D)</f>
        <v>0</v>
      </c>
      <c r="AM50" s="12">
        <f>SUMIF('United Malagasy'!F:F,'ALL 2020'!C50,'United Malagasy'!D:D)</f>
        <v>0</v>
      </c>
      <c r="AN50" s="12">
        <f>+SUMIF(NUTRIFOOD!E:E,'ALL 2020'!C50,NUTRIFOOD!D:D)</f>
        <v>0</v>
      </c>
      <c r="AO50" s="12">
        <f>+SUMIF(FERRIS!H:H,'ALL 2020'!C50,FERRIS!F:F)</f>
        <v>3300000</v>
      </c>
      <c r="AP50" s="12">
        <f>+SUMIF(SEM!F:F,'ALL 2020'!C50,SEM!D:D)</f>
        <v>53728000</v>
      </c>
      <c r="AQ50" s="12">
        <f>+SUMIF(Madatrade!F:F,'ALL 2020'!C50,Madatrade!D:D)</f>
        <v>12849439</v>
      </c>
      <c r="AR50" s="12">
        <f>+SUMIF('FLY TECH'!F:F,'ALL 2020'!C50,'FLY TECH'!E:E)</f>
        <v>11052660</v>
      </c>
      <c r="AS50" s="12">
        <f>+SUMIF('FIRST INVESTISSEMENT'!G:G,'ALL 2020'!C50,'FIRST INVESTISSEMENT'!E:E)</f>
        <v>48695821.82</v>
      </c>
      <c r="AT50" s="164">
        <f t="shared" si="3"/>
        <v>1354998342.1099999</v>
      </c>
      <c r="AU50" s="165">
        <f t="shared" si="4"/>
        <v>298353.29523580946</v>
      </c>
    </row>
    <row r="51" spans="1:47" x14ac:dyDescent="0.25">
      <c r="A51" s="11" t="str">
        <f t="shared" si="1"/>
        <v>2</v>
      </c>
      <c r="B51" s="11" t="str">
        <f t="shared" si="2"/>
        <v>280</v>
      </c>
      <c r="C51" s="22">
        <v>28030000</v>
      </c>
      <c r="D51" s="22" t="s">
        <v>3225</v>
      </c>
      <c r="E51" s="11" t="s">
        <v>1658</v>
      </c>
      <c r="F51" s="12">
        <f>+SUMIF(AGRIFARM!H:H,C51,AGRIFARM!L:L)</f>
        <v>0</v>
      </c>
      <c r="G51" s="12">
        <f>+SUMIF(AGRICORP!I:I,C51,AGRICORP!E:E)</f>
        <v>0</v>
      </c>
      <c r="H51" s="12">
        <f>+SUMIF(SMTP!D:D,'ALL 2020'!C51,SMTP!G:G)</f>
        <v>0</v>
      </c>
      <c r="I51" s="12">
        <f>+SUMIF(AGRIVET!G:G,C51,AGRIVET!E:E)</f>
        <v>0</v>
      </c>
      <c r="J51" s="12"/>
      <c r="K51" s="12"/>
      <c r="M51" s="12">
        <f>+SUMIF(TARTINE!G:G,'ALL 2020'!C51,TARTINE!E:E)</f>
        <v>-395000</v>
      </c>
      <c r="N51" s="12">
        <f>+SUMIF(IDF!F:F,'ALL 2020'!C51,IDF!D:D)</f>
        <v>0</v>
      </c>
      <c r="O51" s="12">
        <f>+SUMIF(RYA!G:G,C51,RYA!E:E)</f>
        <v>0</v>
      </c>
      <c r="P51" s="12">
        <f>+SUMIF('SCI NOAH'!G:G,'ALL 2020'!C51,'SCI NOAH'!E:E)</f>
        <v>0</v>
      </c>
      <c r="Q51" s="12">
        <f>+SUMIF(SIM!F:F,'ALL 2020'!C51,SIM!D:D)</f>
        <v>0</v>
      </c>
      <c r="R51" s="163">
        <f>+SUMIF('First Energy'!F:F,'ALL 2020'!C51,'First Energy'!D:D)</f>
        <v>0</v>
      </c>
      <c r="S51" s="163">
        <f>+SUMIF('ID Motors'!G:G,C51,'ID Motors'!E:E)</f>
        <v>0</v>
      </c>
      <c r="T51" s="12">
        <f>+SUMIF('ID RENTAL'!G:G,'ALL 2020'!C51,'ID RENTAL'!E:E)</f>
        <v>0</v>
      </c>
      <c r="U51" s="12">
        <f>+SUMIF('MCM '!G:G,'ALL 2020'!C51,'MCM '!E:E)</f>
        <v>0</v>
      </c>
      <c r="V51" s="12">
        <f>SUMIF(AGRIMOTORS!G:G,C51,AGRIMOTORS!E:E)</f>
        <v>0</v>
      </c>
      <c r="W51" s="12">
        <f>+SUMIF(BOVIMA!F:F,'ALL 2020'!C51,BOVIMA!D:D)</f>
        <v>0</v>
      </c>
      <c r="X51" s="12">
        <f>+SUMIF(AGRIFEED!F:F,'ALL 2020'!C51,AGRIFEED!D:D)</f>
        <v>0</v>
      </c>
      <c r="Y51" s="12">
        <f>SUMIF(AMIP!F:F,'ALL 2020'!C51,AMIP!D:D)</f>
        <v>0</v>
      </c>
      <c r="Z51" s="12">
        <f>+SUMIF(ISF!G:G,'ALL 2020'!C51,ISF!E:E)</f>
        <v>0</v>
      </c>
      <c r="AA51" s="124">
        <f>+SUMIF(DISCOI!G:G,'ALL 2020'!C51,DISCOI!E:E)</f>
        <v>0</v>
      </c>
      <c r="AB51" s="12">
        <f>+SUMIF(MABEL!F:F,'ALL 2020'!C51,MABEL!D:D)</f>
        <v>0</v>
      </c>
      <c r="AC51" s="12">
        <f>+SUMIF(NMP!F:F,'ALL 2020'!C51,NMP!D:D)</f>
        <v>0</v>
      </c>
      <c r="AD51" s="12">
        <f>SUMIF('AMCHO '!F:F,'ALL 2020'!C51,'AMCHO '!D:D)</f>
        <v>0</v>
      </c>
      <c r="AE51">
        <f>+SUMIF(CONFORTIS!G:G,'ALL 2020'!C51,CONFORTIS!E:E)</f>
        <v>0</v>
      </c>
      <c r="AF51" s="12">
        <f>+SUMIF('IRS IMMO'!G:G,'ALL 2020'!C51,'IRS IMMO'!E:E)</f>
        <v>0</v>
      </c>
      <c r="AG51" s="12">
        <f>+SUMIF(AGRIVETAM!F:F,'ALL 2020'!C51,AGRIVETAM!D:D)</f>
        <v>0</v>
      </c>
      <c r="AH51" s="12">
        <f>+SUMIF(EUROPAINTS!F:F,'ALL 2020'!C51,EUROPAINTS!D:D)</f>
        <v>0</v>
      </c>
      <c r="AI51" s="12">
        <f>+SUMIF('VET ABE'!F:F,'ALL 2020'!C51,'VET ABE'!E:E)</f>
        <v>0</v>
      </c>
      <c r="AJ51" s="12">
        <f>SUMIF('VET FIA'!F:F,'ALL 2020'!C51,'VET FIA'!E:E)</f>
        <v>0</v>
      </c>
      <c r="AK51" s="12">
        <f>+SUMIF('CSS SAKAY'!F:F,'ALL 2020'!C51,'CSS SAKAY'!D:D)</f>
        <v>0</v>
      </c>
      <c r="AL51" s="12">
        <f>+SUMIF(AGRIMA!F:F,'ALL 2020'!C51,AGRIMA!D:D)</f>
        <v>0</v>
      </c>
      <c r="AM51" s="12">
        <f>SUMIF('United Malagasy'!F:F,'ALL 2020'!C51,'United Malagasy'!D:D)</f>
        <v>0</v>
      </c>
      <c r="AN51" s="12">
        <f>+SUMIF(NUTRIFOOD!E:E,'ALL 2020'!C51,NUTRIFOOD!D:D)</f>
        <v>0</v>
      </c>
      <c r="AO51" s="12">
        <f>+SUMIF(FERRIS!H:H,'ALL 2020'!C51,FERRIS!F:F)</f>
        <v>0</v>
      </c>
      <c r="AP51" s="12">
        <f>+SUMIF(SEM!F:F,'ALL 2020'!C51,SEM!D:D)</f>
        <v>-6998147.1100000003</v>
      </c>
      <c r="AQ51" s="12">
        <f>+SUMIF(Madatrade!F:F,'ALL 2020'!C51,Madatrade!D:D)</f>
        <v>0</v>
      </c>
      <c r="AR51" s="12">
        <f>+SUMIF('FLY TECH'!F:F,'ALL 2020'!C51,'FLY TECH'!E:E)</f>
        <v>0</v>
      </c>
      <c r="AS51" s="12">
        <f>+SUMIF('FIRST INVESTISSEMENT'!G:G,'ALL 2020'!C51,'FIRST INVESTISSEMENT'!E:E)</f>
        <v>0</v>
      </c>
      <c r="AT51" s="164">
        <f t="shared" si="3"/>
        <v>-7393147.1100000003</v>
      </c>
      <c r="AU51" s="165">
        <f t="shared" si="4"/>
        <v>-1627.876384702274</v>
      </c>
    </row>
    <row r="52" spans="1:47" x14ac:dyDescent="0.25">
      <c r="A52" s="11" t="str">
        <f t="shared" si="1"/>
        <v>2</v>
      </c>
      <c r="B52" s="11" t="str">
        <f t="shared" si="2"/>
        <v>280</v>
      </c>
      <c r="C52" s="23">
        <v>28040000</v>
      </c>
      <c r="D52" s="160" t="s">
        <v>3226</v>
      </c>
      <c r="E52" s="24" t="s">
        <v>265</v>
      </c>
      <c r="F52" s="12">
        <f>+SUMIF(AGRIFARM!H:H,C52,AGRIFARM!L:L)</f>
        <v>-3868540.9</v>
      </c>
      <c r="G52" s="12">
        <f>+SUMIF(AGRICORP!I:I,C52,AGRICORP!E:E)</f>
        <v>0</v>
      </c>
      <c r="H52" s="12">
        <f>+SUMIF(SMTP!D:D,'ALL 2020'!C52,SMTP!G:G)</f>
        <v>-127843558.83</v>
      </c>
      <c r="I52" s="12">
        <f>+SUMIF(AGRIVET!G:G,C52,AGRIVET!E:E)</f>
        <v>-45715393.479999997</v>
      </c>
      <c r="J52" s="12">
        <f>+SUMIF(AGRIVAL!G:G,'ALL 2020'!C52,AGRIVAL!E:E)</f>
        <v>-17008935.010000002</v>
      </c>
      <c r="K52" s="12">
        <f>+SUMIF(AGRIKOBA!G:G,'ALL 2020'!C52,AGRIKOBA!E:E)</f>
        <v>0</v>
      </c>
      <c r="L52" s="12">
        <f>+SUMIF(LMOI!F:F,'ALL 2020'!C52,LMOI!D:D)</f>
        <v>-19687.53</v>
      </c>
      <c r="M52" s="12">
        <f>+SUMIF(TARTINE!G:G,'ALL 2020'!C52,TARTINE!E:E)</f>
        <v>0</v>
      </c>
      <c r="N52" s="12">
        <f>+SUMIF(IDF!F:F,'ALL 2020'!C52,IDF!D:D)</f>
        <v>-4832320.3600000003</v>
      </c>
      <c r="O52" s="12">
        <f>+SUMIF(RYA!G:G,C52,RYA!E:E)</f>
        <v>0</v>
      </c>
      <c r="P52" s="12">
        <f>+SUMIF('SCI NOAH'!G:G,'ALL 2020'!C52,'SCI NOAH'!E:E)</f>
        <v>0</v>
      </c>
      <c r="Q52" s="12">
        <f>+SUMIF(SIM!F:F,'ALL 2020'!C52,SIM!D:D)</f>
        <v>0</v>
      </c>
      <c r="R52" s="163">
        <f>+SUMIF('First Energy'!F:F,'ALL 2020'!C52,'First Energy'!D:D)</f>
        <v>-3881964.01411111</v>
      </c>
      <c r="S52" s="163">
        <f>+SUMIF('ID Motors'!G:G,C52,'ID Motors'!E:E)</f>
        <v>-3881964.01</v>
      </c>
      <c r="T52" s="12">
        <f>+SUMIF('ID RENTAL'!G:G,'ALL 2020'!C52,'ID RENTAL'!E:E)</f>
        <v>0</v>
      </c>
      <c r="U52" s="12">
        <f>+SUMIF('MCM '!G:G,'ALL 2020'!C52,'MCM '!E:E)</f>
        <v>-2729384.63</v>
      </c>
      <c r="V52" s="12">
        <f>SUMIF(AGRIMOTORS!G:G,C52,AGRIMOTORS!E:E)</f>
        <v>0</v>
      </c>
      <c r="W52" s="12">
        <f>+SUMIF(BOVIMA!F:F,'ALL 2020'!C52,BOVIMA!D:D)</f>
        <v>0</v>
      </c>
      <c r="X52" s="12">
        <f>+SUMIF(AGRIFEED!F:F,'ALL 2020'!C52,AGRIFEED!D:D)</f>
        <v>0</v>
      </c>
      <c r="Y52" s="12">
        <f>SUMIF(AMIP!F:F,'ALL 2020'!C52,AMIP!D:D)</f>
        <v>0</v>
      </c>
      <c r="Z52" s="12">
        <f>+SUMIF(ISF!G:G,'ALL 2020'!C52,ISF!E:E)</f>
        <v>0</v>
      </c>
      <c r="AA52" s="124">
        <f>+SUMIF(DISCOI!G:G,'ALL 2020'!C52,DISCOI!E:E)</f>
        <v>-4832320.37</v>
      </c>
      <c r="AB52" s="12">
        <f>+SUMIF(MABEL!F:F,'ALL 2020'!C52,MABEL!D:D)</f>
        <v>0</v>
      </c>
      <c r="AC52" s="12">
        <f>+SUMIF(NMP!F:F,'ALL 2020'!C52,NMP!D:D)</f>
        <v>0</v>
      </c>
      <c r="AD52" s="12">
        <f>SUMIF('AMCHO '!F:F,'ALL 2020'!C52,'AMCHO '!D:D)</f>
        <v>0</v>
      </c>
      <c r="AE52">
        <f>+SUMIF(CONFORTIS!G:G,'ALL 2020'!C52,CONFORTIS!E:E)</f>
        <v>0</v>
      </c>
      <c r="AF52" s="12">
        <f>+SUMIF('IRS IMMO'!G:G,'ALL 2020'!C52,'IRS IMMO'!E:E)</f>
        <v>0</v>
      </c>
      <c r="AG52" s="12">
        <f>+SUMIF(AGRIVETAM!F:F,'ALL 2020'!C52,AGRIVETAM!D:D)</f>
        <v>0</v>
      </c>
      <c r="AH52" s="12">
        <f>+SUMIF(EUROPAINTS!F:F,'ALL 2020'!C52,EUROPAINTS!D:D)</f>
        <v>-3868540.9</v>
      </c>
      <c r="AI52" s="12">
        <f>+SUMIF('VET ABE'!F:F,'ALL 2020'!C52,'VET ABE'!E:E)</f>
        <v>0</v>
      </c>
      <c r="AJ52" s="12">
        <f>SUMIF('VET FIA'!F:F,'ALL 2020'!C52,'VET FIA'!E:E)</f>
        <v>0</v>
      </c>
      <c r="AK52" s="12">
        <f>+SUMIF('CSS SAKAY'!F:F,'ALL 2020'!C52,'CSS SAKAY'!D:D)</f>
        <v>0</v>
      </c>
      <c r="AL52" s="12">
        <f>+SUMIF(AGRIMA!F:F,'ALL 2020'!C52,AGRIMA!D:D)</f>
        <v>0</v>
      </c>
      <c r="AM52" s="12">
        <f>SUMIF('United Malagasy'!F:F,'ALL 2020'!C52,'United Malagasy'!D:D)</f>
        <v>0</v>
      </c>
      <c r="AN52" s="12">
        <f>+SUMIF(NUTRIFOOD!E:E,'ALL 2020'!C52,NUTRIFOOD!D:D)</f>
        <v>0</v>
      </c>
      <c r="AO52" s="12">
        <f>+SUMIF(FERRIS!H:H,'ALL 2020'!C52,FERRIS!F:F)</f>
        <v>0</v>
      </c>
      <c r="AP52" s="12">
        <f>+SUMIF(SEM!F:F,'ALL 2020'!C52,SEM!D:D)</f>
        <v>0</v>
      </c>
      <c r="AQ52" s="12">
        <f>+SUMIF(Madatrade!F:F,'ALL 2020'!C52,Madatrade!D:D)</f>
        <v>0</v>
      </c>
      <c r="AR52" s="12">
        <f>+SUMIF('FLY TECH'!F:F,'ALL 2020'!C52,'FLY TECH'!E:E)</f>
        <v>0</v>
      </c>
      <c r="AS52" s="12">
        <f>+SUMIF('FIRST INVESTISSEMENT'!G:G,'ALL 2020'!C52,'FIRST INVESTISSEMENT'!E:E)</f>
        <v>0</v>
      </c>
      <c r="AT52" s="164">
        <f t="shared" si="3"/>
        <v>-218482610.03411111</v>
      </c>
      <c r="AU52" s="165">
        <f t="shared" si="4"/>
        <v>-48107.07484253557</v>
      </c>
    </row>
    <row r="53" spans="1:47" x14ac:dyDescent="0.25">
      <c r="A53" s="11" t="str">
        <f t="shared" si="1"/>
        <v>2</v>
      </c>
      <c r="B53" s="11" t="str">
        <f t="shared" si="2"/>
        <v>280</v>
      </c>
      <c r="C53" s="23">
        <v>28050000</v>
      </c>
      <c r="D53" s="22" t="s">
        <v>3225</v>
      </c>
      <c r="E53" s="57" t="s">
        <v>819</v>
      </c>
      <c r="F53" s="12">
        <f>+SUMIF(AGRIFARM!H:H,C53,AGRIFARM!L:L)</f>
        <v>0</v>
      </c>
      <c r="G53" s="12">
        <f>+SUMIF(AGRICORP!I:I,C53,AGRICORP!E:E)</f>
        <v>0</v>
      </c>
      <c r="H53" s="12">
        <f>+SUMIF(SMTP!D:D,'ALL 2020'!C53,SMTP!G:G)</f>
        <v>0</v>
      </c>
      <c r="I53" s="12">
        <f>+SUMIF(AGRIVET!G:G,C53,AGRIVET!E:E)</f>
        <v>0</v>
      </c>
      <c r="J53" s="12">
        <f>+SUMIF(AGRIVAL!G:G,'ALL 2020'!C53,AGRIVAL!E:E)</f>
        <v>-6174624.7999999998</v>
      </c>
      <c r="K53" s="12">
        <f>+SUMIF(AGRIKOBA!G:G,'ALL 2020'!C53,AGRIKOBA!E:E)</f>
        <v>0</v>
      </c>
      <c r="L53" s="12">
        <f>+SUMIF(LMOI!F:F,'ALL 2020'!C53,LMOI!D:D)</f>
        <v>0</v>
      </c>
      <c r="M53" s="12">
        <f>+SUMIF(TARTINE!G:G,'ALL 2020'!C53,TARTINE!E:E)</f>
        <v>0</v>
      </c>
      <c r="N53" s="12">
        <f>+SUMIF(IDF!F:F,'ALL 2020'!C53,IDF!D:D)</f>
        <v>0</v>
      </c>
      <c r="O53" s="12">
        <f>+SUMIF(RYA!G:G,C53,RYA!E:E)</f>
        <v>0</v>
      </c>
      <c r="P53" s="12">
        <f>+SUMIF('SCI NOAH'!G:G,'ALL 2020'!C53,'SCI NOAH'!E:E)</f>
        <v>0</v>
      </c>
      <c r="Q53" s="12">
        <f>+SUMIF(SIM!F:F,'ALL 2020'!C53,SIM!D:D)</f>
        <v>0</v>
      </c>
      <c r="R53" s="163">
        <f>+SUMIF('First Energy'!F:F,'ALL 2020'!C53,'First Energy'!D:D)</f>
        <v>0</v>
      </c>
      <c r="S53" s="163">
        <f>+SUMIF('ID Motors'!G:G,C53,'ID Motors'!E:E)</f>
        <v>0</v>
      </c>
      <c r="T53" s="12">
        <f>+SUMIF('ID RENTAL'!G:G,'ALL 2020'!C53,'ID RENTAL'!E:E)</f>
        <v>0</v>
      </c>
      <c r="U53" s="12">
        <f>+SUMIF('MCM '!G:G,'ALL 2020'!C53,'MCM '!E:E)</f>
        <v>0</v>
      </c>
      <c r="V53" s="12">
        <f>SUMIF(AGRIMOTORS!G:G,C53,AGRIMOTORS!E:E)</f>
        <v>0</v>
      </c>
      <c r="W53" s="12">
        <f>+SUMIF(BOVIMA!F:F,'ALL 2020'!C53,BOVIMA!D:D)</f>
        <v>0</v>
      </c>
      <c r="X53" s="12">
        <f>+SUMIF(AGRIFEED!F:F,'ALL 2020'!C53,AGRIFEED!D:D)</f>
        <v>0</v>
      </c>
      <c r="Y53" s="12">
        <f>SUMIF(AMIP!F:F,'ALL 2020'!C53,AMIP!D:D)</f>
        <v>0</v>
      </c>
      <c r="Z53" s="12">
        <f>+SUMIF(ISF!G:G,'ALL 2020'!C53,ISF!E:E)</f>
        <v>0</v>
      </c>
      <c r="AA53" s="124">
        <f>+SUMIF(DISCOI!G:G,'ALL 2020'!C53,DISCOI!E:E)</f>
        <v>0</v>
      </c>
      <c r="AB53" s="12">
        <f>+SUMIF(MABEL!F:F,'ALL 2020'!C53,MABEL!D:D)</f>
        <v>0</v>
      </c>
      <c r="AC53" s="12">
        <f>+SUMIF(NMP!F:F,'ALL 2020'!C53,NMP!D:D)</f>
        <v>0</v>
      </c>
      <c r="AD53" s="12">
        <f>SUMIF('AMCHO '!F:F,'ALL 2020'!C53,'AMCHO '!D:D)</f>
        <v>0</v>
      </c>
      <c r="AE53">
        <f>+SUMIF(CONFORTIS!G:G,'ALL 2020'!C53,CONFORTIS!E:E)</f>
        <v>0</v>
      </c>
      <c r="AF53" s="12">
        <f>+SUMIF('IRS IMMO'!G:G,'ALL 2020'!C53,'IRS IMMO'!E:E)</f>
        <v>0</v>
      </c>
      <c r="AG53" s="12">
        <f>+SUMIF(AGRIVETAM!F:F,'ALL 2020'!C53,AGRIVETAM!D:D)</f>
        <v>0</v>
      </c>
      <c r="AH53" s="12">
        <f>+SUMIF(EUROPAINTS!F:F,'ALL 2020'!C53,EUROPAINTS!D:D)</f>
        <v>0</v>
      </c>
      <c r="AI53" s="12">
        <f>+SUMIF('VET ABE'!F:F,'ALL 2020'!C53,'VET ABE'!E:E)</f>
        <v>0</v>
      </c>
      <c r="AJ53" s="12">
        <f>SUMIF('VET FIA'!F:F,'ALL 2020'!C53,'VET FIA'!E:E)</f>
        <v>0</v>
      </c>
      <c r="AK53" s="12">
        <f>+SUMIF('CSS SAKAY'!F:F,'ALL 2020'!C53,'CSS SAKAY'!D:D)</f>
        <v>0</v>
      </c>
      <c r="AL53" s="12">
        <f>+SUMIF(AGRIMA!F:F,'ALL 2020'!C53,AGRIMA!D:D)</f>
        <v>0</v>
      </c>
      <c r="AM53" s="12">
        <f>SUMIF('United Malagasy'!F:F,'ALL 2020'!C53,'United Malagasy'!D:D)</f>
        <v>0</v>
      </c>
      <c r="AN53" s="12">
        <f>+SUMIF(NUTRIFOOD!E:E,'ALL 2020'!C53,NUTRIFOOD!D:D)</f>
        <v>0</v>
      </c>
      <c r="AO53" s="12">
        <f>+SUMIF(FERRIS!H:H,'ALL 2020'!C53,FERRIS!F:F)</f>
        <v>0</v>
      </c>
      <c r="AP53" s="12">
        <f>+SUMIF(SEM!F:F,'ALL 2020'!C53,SEM!D:D)</f>
        <v>0</v>
      </c>
      <c r="AQ53" s="12">
        <f>+SUMIF(Madatrade!F:F,'ALL 2020'!C53,Madatrade!D:D)</f>
        <v>0</v>
      </c>
      <c r="AR53" s="12">
        <f>+SUMIF('FLY TECH'!F:F,'ALL 2020'!C53,'FLY TECH'!E:E)</f>
        <v>0</v>
      </c>
      <c r="AS53" s="12">
        <f>+SUMIF('FIRST INVESTISSEMENT'!G:G,'ALL 2020'!C53,'FIRST INVESTISSEMENT'!E:E)</f>
        <v>0</v>
      </c>
      <c r="AT53" s="164">
        <f t="shared" si="3"/>
        <v>-6174624.7999999998</v>
      </c>
      <c r="AU53" s="165">
        <f t="shared" si="4"/>
        <v>-1359.5733652751569</v>
      </c>
    </row>
    <row r="54" spans="1:47" x14ac:dyDescent="0.25">
      <c r="A54" s="11" t="str">
        <f t="shared" si="1"/>
        <v>2</v>
      </c>
      <c r="B54" s="11" t="str">
        <f t="shared" si="2"/>
        <v>281</v>
      </c>
      <c r="C54" s="23">
        <v>28120000</v>
      </c>
      <c r="D54" s="160" t="s">
        <v>3227</v>
      </c>
      <c r="E54" s="24" t="s">
        <v>267</v>
      </c>
      <c r="F54" s="12">
        <f>+SUMIF(AGRIFARM!H:H,C54,AGRIFARM!L:L)</f>
        <v>-238397239.97999999</v>
      </c>
      <c r="G54" s="12">
        <f>+SUMIF(AGRICORP!I:I,C54,AGRICORP!E:E)</f>
        <v>0</v>
      </c>
      <c r="H54" s="12">
        <f>+SUMIF(SMTP!D:D,'ALL 2020'!C54,SMTP!G:G)</f>
        <v>-55213919.990000002</v>
      </c>
      <c r="I54" s="12">
        <f>+SUMIF(AGRIVET!G:G,C54,AGRIVET!E:E)</f>
        <v>-1917395.42</v>
      </c>
      <c r="J54" s="12">
        <f>+SUMIF(AGRIVAL!G:G,'ALL 2020'!C54,AGRIVAL!E:E)</f>
        <v>-61180804.460000001</v>
      </c>
      <c r="K54" s="12">
        <f>+SUMIF(AGRIKOBA!G:G,'ALL 2020'!C54,AGRIKOBA!E:E)</f>
        <v>-6807507.0099999998</v>
      </c>
      <c r="L54" s="12">
        <f>+SUMIF(LMOI!F:F,'ALL 2020'!C54,LMOI!D:D)</f>
        <v>-271630790.13999999</v>
      </c>
      <c r="M54" s="12">
        <f>+SUMIF(TARTINE!G:G,'ALL 2020'!C54,TARTINE!E:E)</f>
        <v>0</v>
      </c>
      <c r="N54" s="12">
        <f>+SUMIF(IDF!F:F,'ALL 2020'!C54,IDF!D:D)</f>
        <v>-355360789.45999998</v>
      </c>
      <c r="O54" s="12">
        <f>+SUMIF(RYA!G:G,C54,RYA!E:E)</f>
        <v>-35421744.630000003</v>
      </c>
      <c r="P54" s="12">
        <f>+SUMIF('SCI NOAH'!G:G,'ALL 2020'!C54,'SCI NOAH'!E:E)</f>
        <v>0</v>
      </c>
      <c r="Q54" s="12">
        <f>+SUMIF(SIM!F:F,'ALL 2020'!C54,SIM!D:D)</f>
        <v>0</v>
      </c>
      <c r="R54" s="163">
        <f>+SUMIF('First Energy'!F:F,'ALL 2020'!C54,'First Energy'!D:D)</f>
        <v>-2015152.6475</v>
      </c>
      <c r="S54" s="163">
        <f>+SUMIF('ID Motors'!G:G,C54,'ID Motors'!E:E)</f>
        <v>0</v>
      </c>
      <c r="T54" s="12">
        <f>+SUMIF('ID RENTAL'!G:G,'ALL 2020'!C54,'ID RENTAL'!E:E)</f>
        <v>0</v>
      </c>
      <c r="U54" s="12">
        <f>+SUMIF('MCM '!G:G,'ALL 2020'!C54,'MCM '!E:E)</f>
        <v>0</v>
      </c>
      <c r="V54" s="12">
        <f>SUMIF(AGRIMOTORS!G:G,C54,AGRIMOTORS!E:E)</f>
        <v>0</v>
      </c>
      <c r="W54" s="12">
        <f>+SUMIF(BOVIMA!F:F,'ALL 2020'!C54,BOVIMA!D:D)</f>
        <v>0</v>
      </c>
      <c r="X54" s="12">
        <f>+SUMIF(AGRIFEED!F:F,'ALL 2020'!C54,AGRIFEED!D:D)</f>
        <v>0</v>
      </c>
      <c r="Y54" s="12">
        <f>SUMIF(AMIP!F:F,'ALL 2020'!C54,AMIP!D:D)</f>
        <v>0</v>
      </c>
      <c r="Z54" s="12">
        <f>+SUMIF(ISF!G:G,'ALL 2020'!C54,ISF!E:E)</f>
        <v>0</v>
      </c>
      <c r="AA54" s="124">
        <f>+SUMIF(DISCOI!G:G,'ALL 2020'!C54,DISCOI!E:E)</f>
        <v>0</v>
      </c>
      <c r="AB54" s="12">
        <f>+SUMIF(MABEL!F:F,'ALL 2020'!C54,MABEL!D:D)</f>
        <v>-21425031</v>
      </c>
      <c r="AC54" s="12">
        <f>+SUMIF(NMP!F:F,'ALL 2020'!C54,NMP!D:D)</f>
        <v>0</v>
      </c>
      <c r="AD54" s="12">
        <f>SUMIF('AMCHO '!F:F,'ALL 2020'!C54,'AMCHO '!D:D)</f>
        <v>-6184032.4100000001</v>
      </c>
      <c r="AE54">
        <f>+SUMIF(CONFORTIS!G:G,'ALL 2020'!C54,CONFORTIS!E:E)</f>
        <v>0</v>
      </c>
      <c r="AF54" s="12">
        <f>+SUMIF('IRS IMMO'!G:G,'ALL 2020'!C54,'IRS IMMO'!E:E)</f>
        <v>0</v>
      </c>
      <c r="AG54" s="12">
        <f>+SUMIF(AGRIVETAM!F:F,'ALL 2020'!C54,AGRIVETAM!D:D)</f>
        <v>0</v>
      </c>
      <c r="AH54" s="12">
        <f>+SUMIF(EUROPAINTS!F:F,'ALL 2020'!C54,EUROPAINTS!D:D)</f>
        <v>0</v>
      </c>
      <c r="AI54" s="12">
        <f>+SUMIF('VET ABE'!F:F,'ALL 2020'!C54,'VET ABE'!E:E)</f>
        <v>0</v>
      </c>
      <c r="AJ54" s="12">
        <f>SUMIF('VET FIA'!F:F,'ALL 2020'!C54,'VET FIA'!E:E)</f>
        <v>0</v>
      </c>
      <c r="AK54" s="12">
        <f>+SUMIF('CSS SAKAY'!F:F,'ALL 2020'!C54,'CSS SAKAY'!D:D)</f>
        <v>0</v>
      </c>
      <c r="AL54" s="12">
        <f>+SUMIF(AGRIMA!F:F,'ALL 2020'!C54,AGRIMA!D:D)</f>
        <v>0</v>
      </c>
      <c r="AM54" s="12">
        <f>SUMIF('United Malagasy'!F:F,'ALL 2020'!C54,'United Malagasy'!D:D)</f>
        <v>0</v>
      </c>
      <c r="AN54" s="12">
        <f>+SUMIF(NUTRIFOOD!E:E,'ALL 2020'!C54,NUTRIFOOD!D:D)</f>
        <v>0</v>
      </c>
      <c r="AO54" s="12">
        <f>+SUMIF(FERRIS!H:H,'ALL 2020'!C54,FERRIS!F:F)</f>
        <v>0</v>
      </c>
      <c r="AP54" s="12">
        <f>+SUMIF(SEM!F:F,'ALL 2020'!C54,SEM!D:D)</f>
        <v>0</v>
      </c>
      <c r="AQ54" s="12">
        <f>+SUMIF(Madatrade!F:F,'ALL 2020'!C54,Madatrade!D:D)</f>
        <v>0</v>
      </c>
      <c r="AR54" s="12">
        <f>+SUMIF('FLY TECH'!F:F,'ALL 2020'!C54,'FLY TECH'!E:E)</f>
        <v>0</v>
      </c>
      <c r="AS54" s="12">
        <f>+SUMIF('FIRST INVESTISSEMENT'!G:G,'ALL 2020'!C54,'FIRST INVESTISSEMENT'!E:E)</f>
        <v>-75940059</v>
      </c>
      <c r="AT54" s="164">
        <f t="shared" si="3"/>
        <v>-1131494466.1475</v>
      </c>
      <c r="AU54" s="165">
        <f t="shared" si="4"/>
        <v>-249140.60189217873</v>
      </c>
    </row>
    <row r="55" spans="1:47" x14ac:dyDescent="0.25">
      <c r="A55" s="11" t="str">
        <f t="shared" si="1"/>
        <v>2</v>
      </c>
      <c r="B55" s="11" t="str">
        <f t="shared" si="2"/>
        <v>281</v>
      </c>
      <c r="C55" s="23">
        <v>28130000</v>
      </c>
      <c r="D55" s="160" t="s">
        <v>3228</v>
      </c>
      <c r="E55" s="24" t="s">
        <v>268</v>
      </c>
      <c r="F55" s="12">
        <f>+SUMIF(AGRIFARM!H:H,C55,AGRIFARM!L:L)</f>
        <v>-2104097875.4300001</v>
      </c>
      <c r="G55" s="12">
        <f>+SUMIF(AGRICORP!I:I,C55,AGRICORP!E:E)</f>
        <v>0</v>
      </c>
      <c r="H55" s="12">
        <f>+SUMIF(SMTP!D:D,'ALL 2020'!C55,SMTP!G:G)</f>
        <v>-1644337181.8499999</v>
      </c>
      <c r="I55" s="12">
        <f>+SUMIF(AGRIVET!G:G,C55,AGRIVET!E:E)</f>
        <v>-54774933.329999998</v>
      </c>
      <c r="J55" s="12">
        <f>+SUMIF(AGRIVAL!G:G,'ALL 2020'!C55,AGRIVAL!E:E)</f>
        <v>-1470399392.01</v>
      </c>
      <c r="K55" s="12">
        <f>+SUMIF(AGRIKOBA!G:G,'ALL 2020'!C55,AGRIKOBA!E:E)</f>
        <v>-150097873.06</v>
      </c>
      <c r="L55" s="12">
        <f>+SUMIF(LMOI!F:F,'ALL 2020'!C55,LMOI!D:D)</f>
        <v>0</v>
      </c>
      <c r="M55" s="12">
        <f>+SUMIF(TARTINE!G:G,'ALL 2020'!C55,TARTINE!E:E)</f>
        <v>0</v>
      </c>
      <c r="N55" s="12">
        <f>+SUMIF(IDF!F:F,'ALL 2020'!C55,IDF!D:D)</f>
        <v>-15516793382.93</v>
      </c>
      <c r="O55" s="12">
        <f>+SUMIF(RYA!G:G,C55,RYA!E:E)</f>
        <v>-89395986.859999999</v>
      </c>
      <c r="P55" s="12">
        <f>+SUMIF('SCI NOAH'!G:G,'ALL 2020'!C55,'SCI NOAH'!E:E)</f>
        <v>0</v>
      </c>
      <c r="Q55" s="12">
        <f>+SUMIF(SIM!F:F,'ALL 2020'!C55,SIM!D:D)</f>
        <v>-1093785632.1300001</v>
      </c>
      <c r="R55" s="163">
        <f>+SUMIF('First Energy'!F:F,'ALL 2020'!C55,'First Energy'!D:D)</f>
        <v>-95342543.096927807</v>
      </c>
      <c r="S55" s="163">
        <f>+SUMIF('ID Motors'!G:G,C55,'ID Motors'!E:E)</f>
        <v>0</v>
      </c>
      <c r="T55" s="12">
        <f>+SUMIF('ID RENTAL'!G:G,'ALL 2020'!C55,'ID RENTAL'!E:E)</f>
        <v>0</v>
      </c>
      <c r="U55" s="12">
        <f>+SUMIF('MCM '!G:G,'ALL 2020'!C55,'MCM '!E:E)</f>
        <v>0</v>
      </c>
      <c r="V55" s="12">
        <f>SUMIF(AGRIMOTORS!G:G,C55,AGRIMOTORS!E:E)</f>
        <v>-1914630.19</v>
      </c>
      <c r="W55" s="12">
        <f>+SUMIF(BOVIMA!F:F,'ALL 2020'!C55,BOVIMA!D:D)</f>
        <v>-20664315.210000001</v>
      </c>
      <c r="X55" s="12">
        <f>+SUMIF(AGRIFEED!F:F,'ALL 2020'!C55,AGRIFEED!D:D)</f>
        <v>0</v>
      </c>
      <c r="Y55" s="12">
        <f>SUMIF(AMIP!F:F,'ALL 2020'!C55,AMIP!D:D)</f>
        <v>0</v>
      </c>
      <c r="Z55" s="12">
        <f>+SUMIF(ISF!G:G,'ALL 2020'!C55,ISF!E:E)</f>
        <v>-14717250</v>
      </c>
      <c r="AA55" s="124">
        <f>+SUMIF(DISCOI!G:G,'ALL 2020'!C55,DISCOI!E:E)</f>
        <v>0</v>
      </c>
      <c r="AB55" s="12">
        <f>+SUMIF(MABEL!F:F,'ALL 2020'!C55,MABEL!D:D)</f>
        <v>0</v>
      </c>
      <c r="AC55" s="12">
        <f>+SUMIF(NMP!F:F,'ALL 2020'!C55,NMP!D:D)</f>
        <v>0</v>
      </c>
      <c r="AD55" s="12">
        <f>SUMIF('AMCHO '!F:F,'ALL 2020'!C55,'AMCHO '!D:D)</f>
        <v>-321073751.62</v>
      </c>
      <c r="AE55">
        <f>+SUMIF(CONFORTIS!G:G,'ALL 2020'!C55,CONFORTIS!E:E)</f>
        <v>0</v>
      </c>
      <c r="AF55" s="12">
        <f>+SUMIF('IRS IMMO'!G:G,'ALL 2020'!C55,'IRS IMMO'!E:E)</f>
        <v>0</v>
      </c>
      <c r="AG55" s="12">
        <f>+SUMIF(AGRIVETAM!F:F,'ALL 2020'!C55,AGRIVETAM!D:D)</f>
        <v>0</v>
      </c>
      <c r="AH55" s="12">
        <f>+SUMIF(EUROPAINTS!F:F,'ALL 2020'!C55,EUROPAINTS!D:D)</f>
        <v>0</v>
      </c>
      <c r="AI55" s="12">
        <f>+SUMIF('VET ABE'!F:F,'ALL 2020'!C55,'VET ABE'!E:E)</f>
        <v>0</v>
      </c>
      <c r="AJ55" s="12">
        <f>SUMIF('VET FIA'!F:F,'ALL 2020'!C55,'VET FIA'!E:E)</f>
        <v>0</v>
      </c>
      <c r="AK55" s="12">
        <f>+SUMIF('CSS SAKAY'!F:F,'ALL 2020'!C55,'CSS SAKAY'!D:D)</f>
        <v>0</v>
      </c>
      <c r="AL55" s="12">
        <f>+SUMIF(AGRIMA!F:F,'ALL 2020'!C55,AGRIMA!D:D)</f>
        <v>0</v>
      </c>
      <c r="AM55" s="12">
        <f>SUMIF('United Malagasy'!F:F,'ALL 2020'!C55,'United Malagasy'!D:D)</f>
        <v>0</v>
      </c>
      <c r="AN55" s="12">
        <f>+SUMIF(NUTRIFOOD!E:E,'ALL 2020'!C55,NUTRIFOOD!D:D)</f>
        <v>0</v>
      </c>
      <c r="AO55" s="12">
        <f>+SUMIF(FERRIS!H:H,'ALL 2020'!C55,FERRIS!F:F)</f>
        <v>0</v>
      </c>
      <c r="AP55" s="12">
        <f>+SUMIF(SEM!F:F,'ALL 2020'!C55,SEM!D:D)</f>
        <v>-174999109.72999999</v>
      </c>
      <c r="AQ55" s="12">
        <f>+SUMIF(Madatrade!F:F,'ALL 2020'!C55,Madatrade!D:D)</f>
        <v>-43746860.079999998</v>
      </c>
      <c r="AR55" s="12">
        <f>+SUMIF('FLY TECH'!F:F,'ALL 2020'!C55,'FLY TECH'!E:E)</f>
        <v>0</v>
      </c>
      <c r="AS55" s="12">
        <f>+SUMIF('FIRST INVESTISSEMENT'!G:G,'ALL 2020'!C55,'FIRST INVESTISSEMENT'!E:E)</f>
        <v>-5140581778.4199991</v>
      </c>
      <c r="AT55" s="164">
        <f t="shared" si="3"/>
        <v>-27936722495.946926</v>
      </c>
      <c r="AU55" s="165">
        <f t="shared" si="4"/>
        <v>-6151308.7918431489</v>
      </c>
    </row>
    <row r="56" spans="1:47" x14ac:dyDescent="0.25">
      <c r="A56" s="11" t="str">
        <f t="shared" si="1"/>
        <v>2</v>
      </c>
      <c r="B56" s="11" t="str">
        <f t="shared" si="2"/>
        <v>281</v>
      </c>
      <c r="C56" s="23">
        <v>28150000</v>
      </c>
      <c r="D56" s="160" t="s">
        <v>3227</v>
      </c>
      <c r="E56" s="24" t="s">
        <v>269</v>
      </c>
      <c r="F56" s="12">
        <f>+SUMIF(AGRIFARM!H:H,C56,AGRIFARM!L:L)</f>
        <v>-176347059.71000001</v>
      </c>
      <c r="G56" s="12">
        <f>+SUMIF(AGRICORP!I:I,C56,AGRICORP!E:E)</f>
        <v>0</v>
      </c>
      <c r="H56" s="12">
        <f>+SUMIF(SMTP!D:D,'ALL 2020'!C56,SMTP!G:G)</f>
        <v>-306578721.14999998</v>
      </c>
      <c r="I56" s="12">
        <f>+SUMIF(AGRIVET!G:G,C56,AGRIVET!E:E)</f>
        <v>-377323548.74000001</v>
      </c>
      <c r="J56" s="12">
        <f>+SUMIF(AGRIVAL!G:G,'ALL 2020'!C56,AGRIVAL!E:E)</f>
        <v>-54344278.399999999</v>
      </c>
      <c r="K56" s="12">
        <f>+SUMIF(AGRIKOBA!G:G,'ALL 2020'!C56,AGRIKOBA!E:E)</f>
        <v>-256513893.22</v>
      </c>
      <c r="L56" s="12">
        <f>+SUMIF(LMOI!F:F,'ALL 2020'!C56,LMOI!D:D)</f>
        <v>0</v>
      </c>
      <c r="M56" s="12">
        <f>+SUMIF(TARTINE!G:G,'ALL 2020'!C56,TARTINE!E:E)</f>
        <v>-22048761.440000001</v>
      </c>
      <c r="N56" s="12">
        <f>+SUMIF(IDF!F:F,'ALL 2020'!C56,IDF!D:D)</f>
        <v>-1094079148.55</v>
      </c>
      <c r="O56" s="12">
        <f>+SUMIF(RYA!G:G,C56,RYA!E:E)</f>
        <v>-12730220.65</v>
      </c>
      <c r="P56" s="12">
        <f>+SUMIF('SCI NOAH'!G:G,'ALL 2020'!C56,'SCI NOAH'!E:E)</f>
        <v>0</v>
      </c>
      <c r="Q56" s="12">
        <f>+SUMIF(SIM!F:F,'ALL 2020'!C56,SIM!D:D)</f>
        <v>-127673169.33</v>
      </c>
      <c r="R56" s="163">
        <f>+SUMIF('First Energy'!F:F,'ALL 2020'!C56,'First Energy'!D:D)</f>
        <v>0</v>
      </c>
      <c r="S56" s="163">
        <f>+SUMIF('ID Motors'!G:G,C56,'ID Motors'!E:E)</f>
        <v>-90795164.849999994</v>
      </c>
      <c r="T56" s="12">
        <f>+SUMIF('ID RENTAL'!G:G,'ALL 2020'!C56,'ID RENTAL'!E:E)</f>
        <v>0</v>
      </c>
      <c r="U56" s="12">
        <f>+SUMIF('MCM '!G:G,'ALL 2020'!C56,'MCM '!E:E)</f>
        <v>-150733432.05000001</v>
      </c>
      <c r="V56" s="12">
        <f>SUMIF(AGRIMOTORS!G:G,C56,AGRIMOTORS!E:E)</f>
        <v>0</v>
      </c>
      <c r="W56" s="12">
        <f>+SUMIF(BOVIMA!F:F,'ALL 2020'!C56,BOVIMA!D:D)</f>
        <v>0</v>
      </c>
      <c r="X56" s="12">
        <f>+SUMIF(AGRIFEED!F:F,'ALL 2020'!C56,AGRIFEED!D:D)</f>
        <v>0</v>
      </c>
      <c r="Y56" s="12">
        <f>SUMIF(AMIP!F:F,'ALL 2020'!C56,AMIP!D:D)</f>
        <v>0</v>
      </c>
      <c r="Z56" s="12">
        <f>+SUMIF(ISF!G:G,'ALL 2020'!C56,ISF!E:E)</f>
        <v>0</v>
      </c>
      <c r="AA56" s="124">
        <f>+SUMIF(DISCOI!G:G,'ALL 2020'!C56,DISCOI!E:E)</f>
        <v>-174979868.27000001</v>
      </c>
      <c r="AB56" s="12">
        <f>+SUMIF(MABEL!F:F,'ALL 2020'!C56,MABEL!D:D)</f>
        <v>0</v>
      </c>
      <c r="AC56" s="12">
        <f>+SUMIF(NMP!F:F,'ALL 2020'!C56,NMP!D:D)</f>
        <v>0</v>
      </c>
      <c r="AD56" s="12">
        <f>SUMIF('AMCHO '!F:F,'ALL 2020'!C56,'AMCHO '!D:D)</f>
        <v>0</v>
      </c>
      <c r="AE56">
        <f>+SUMIF(CONFORTIS!G:G,'ALL 2020'!C56,CONFORTIS!E:E)</f>
        <v>0</v>
      </c>
      <c r="AF56" s="12">
        <f>+SUMIF('IRS IMMO'!G:G,'ALL 2020'!C56,'IRS IMMO'!E:E)</f>
        <v>0</v>
      </c>
      <c r="AG56" s="12">
        <f>+SUMIF(AGRIVETAM!F:F,'ALL 2020'!C56,AGRIVETAM!D:D)</f>
        <v>0</v>
      </c>
      <c r="AH56" s="12">
        <f>+SUMIF(EUROPAINTS!F:F,'ALL 2020'!C56,EUROPAINTS!D:D)</f>
        <v>-12127000</v>
      </c>
      <c r="AI56" s="12">
        <f>+SUMIF('VET ABE'!F:F,'ALL 2020'!C56,'VET ABE'!E:E)</f>
        <v>-3825387.5</v>
      </c>
      <c r="AJ56" s="12">
        <f>SUMIF('VET FIA'!F:F,'ALL 2020'!C56,'VET FIA'!E:E)</f>
        <v>0</v>
      </c>
      <c r="AK56" s="12">
        <f>+SUMIF('CSS SAKAY'!F:F,'ALL 2020'!C56,'CSS SAKAY'!D:D)</f>
        <v>0</v>
      </c>
      <c r="AL56" s="12">
        <f>+SUMIF(AGRIMA!F:F,'ALL 2020'!C56,AGRIMA!D:D)</f>
        <v>-295615.26</v>
      </c>
      <c r="AM56" s="12">
        <f>SUMIF('United Malagasy'!F:F,'ALL 2020'!C56,'United Malagasy'!D:D)</f>
        <v>0</v>
      </c>
      <c r="AN56" s="12">
        <f>+SUMIF(NUTRIFOOD!E:E,'ALL 2020'!C56,NUTRIFOOD!D:D)</f>
        <v>0</v>
      </c>
      <c r="AO56" s="12">
        <f>+SUMIF(FERRIS!H:H,'ALL 2020'!C56,FERRIS!F:F)</f>
        <v>0</v>
      </c>
      <c r="AP56" s="12">
        <f>+SUMIF(SEM!F:F,'ALL 2020'!C56,SEM!D:D)</f>
        <v>-44271477.780000001</v>
      </c>
      <c r="AQ56" s="12">
        <f>+SUMIF(Madatrade!F:F,'ALL 2020'!C56,Madatrade!D:D)</f>
        <v>0</v>
      </c>
      <c r="AR56" s="12">
        <f>+SUMIF('FLY TECH'!F:F,'ALL 2020'!C56,'FLY TECH'!E:E)</f>
        <v>-4814643.63</v>
      </c>
      <c r="AS56" s="12">
        <f>+SUMIF('FIRST INVESTISSEMENT'!G:G,'ALL 2020'!C56,'FIRST INVESTISSEMENT'!E:E)</f>
        <v>-24988777.210000001</v>
      </c>
      <c r="AT56" s="164">
        <f t="shared" si="3"/>
        <v>-2934470167.7400007</v>
      </c>
      <c r="AU56" s="165">
        <f t="shared" si="4"/>
        <v>-646132.77899149875</v>
      </c>
    </row>
    <row r="57" spans="1:47" x14ac:dyDescent="0.25">
      <c r="A57" s="11" t="str">
        <f t="shared" si="1"/>
        <v>2</v>
      </c>
      <c r="B57" s="11" t="str">
        <f t="shared" si="2"/>
        <v>281</v>
      </c>
      <c r="C57" s="23">
        <v>28151000</v>
      </c>
      <c r="D57" s="160" t="s">
        <v>3229</v>
      </c>
      <c r="E57" s="81" t="s">
        <v>1992</v>
      </c>
      <c r="F57" s="12">
        <f>+SUMIF(AGRIFARM!H:H,C57,AGRIFARM!L:L)</f>
        <v>0</v>
      </c>
      <c r="G57" s="12">
        <f>+SUMIF(AGRICORP!I:I,C57,AGRICORP!E:E)</f>
        <v>0</v>
      </c>
      <c r="H57" s="12">
        <f>+SUMIF(SMTP!D:D,'ALL 2020'!C57,SMTP!G:G)</f>
        <v>0</v>
      </c>
      <c r="I57" s="12">
        <f>+SUMIF(AGRIVET!G:G,C57,AGRIVET!E:E)</f>
        <v>0</v>
      </c>
      <c r="J57" s="12"/>
      <c r="K57" s="12"/>
      <c r="M57" s="12"/>
      <c r="N57" s="12"/>
      <c r="O57" s="12"/>
      <c r="P57" s="12"/>
      <c r="Q57" s="12"/>
      <c r="R57" s="163">
        <f>+SUMIF('First Energy'!F:F,'ALL 2020'!C57,'First Energy'!D:D)</f>
        <v>-2042200139.95839</v>
      </c>
      <c r="S57" s="163"/>
      <c r="T57" s="12"/>
      <c r="U57" s="12"/>
      <c r="V57" s="12">
        <f>SUMIF(AGRIMOTORS!G:G,C57,AGRIMOTORS!E:E)</f>
        <v>0</v>
      </c>
      <c r="W57" s="12">
        <f>+SUMIF(BOVIMA!F:F,'ALL 2020'!C57,BOVIMA!D:D)</f>
        <v>0</v>
      </c>
      <c r="X57" s="12">
        <f>+SUMIF(AGRIFEED!F:F,'ALL 2020'!C57,AGRIFEED!D:D)</f>
        <v>0</v>
      </c>
      <c r="Y57" s="12">
        <f>SUMIF(AMIP!F:F,'ALL 2020'!C57,AMIP!D:D)</f>
        <v>0</v>
      </c>
      <c r="Z57" s="12">
        <f>+SUMIF(ISF!G:G,'ALL 2020'!C57,ISF!E:E)</f>
        <v>0</v>
      </c>
      <c r="AA57" s="124">
        <f>+SUMIF(DISCOI!G:G,'ALL 2020'!C57,DISCOI!E:E)</f>
        <v>0</v>
      </c>
      <c r="AB57" s="12">
        <f>+SUMIF(MABEL!F:F,'ALL 2020'!C57,MABEL!D:D)</f>
        <v>0</v>
      </c>
      <c r="AC57" s="12">
        <f>+SUMIF(NMP!F:F,'ALL 2020'!C57,NMP!D:D)</f>
        <v>0</v>
      </c>
      <c r="AD57" s="12">
        <f>SUMIF('AMCHO '!F:F,'ALL 2020'!C57,'AMCHO '!D:D)</f>
        <v>0</v>
      </c>
      <c r="AE57">
        <f>+SUMIF(CONFORTIS!G:G,'ALL 2020'!C57,CONFORTIS!E:E)</f>
        <v>0</v>
      </c>
      <c r="AF57" s="12">
        <f>+SUMIF('IRS IMMO'!G:G,'ALL 2020'!C57,'IRS IMMO'!E:E)</f>
        <v>0</v>
      </c>
      <c r="AG57" s="12">
        <f>+SUMIF(AGRIVETAM!F:F,'ALL 2020'!C57,AGRIVETAM!D:D)</f>
        <v>0</v>
      </c>
      <c r="AH57" s="12">
        <f>+SUMIF(EUROPAINTS!F:F,'ALL 2020'!C57,EUROPAINTS!D:D)</f>
        <v>0</v>
      </c>
      <c r="AI57" s="12">
        <f>+SUMIF('VET ABE'!F:F,'ALL 2020'!C57,'VET ABE'!E:E)</f>
        <v>0</v>
      </c>
      <c r="AJ57" s="12">
        <f>SUMIF('VET FIA'!F:F,'ALL 2020'!C57,'VET FIA'!E:E)</f>
        <v>0</v>
      </c>
      <c r="AK57" s="12">
        <f>+SUMIF('CSS SAKAY'!F:F,'ALL 2020'!C57,'CSS SAKAY'!D:D)</f>
        <v>0</v>
      </c>
      <c r="AL57" s="12">
        <f>+SUMIF(AGRIMA!F:F,'ALL 2020'!C57,AGRIMA!D:D)</f>
        <v>0</v>
      </c>
      <c r="AM57" s="12">
        <f>SUMIF('United Malagasy'!F:F,'ALL 2020'!C57,'United Malagasy'!D:D)</f>
        <v>0</v>
      </c>
      <c r="AN57" s="12">
        <f>+SUMIF(NUTRIFOOD!E:E,'ALL 2020'!C57,NUTRIFOOD!D:D)</f>
        <v>0</v>
      </c>
      <c r="AO57" s="12">
        <f>+SUMIF(FERRIS!H:H,'ALL 2020'!C57,FERRIS!F:F)</f>
        <v>0</v>
      </c>
      <c r="AP57" s="12">
        <f>+SUMIF(SEM!F:F,'ALL 2020'!C57,SEM!D:D)</f>
        <v>0</v>
      </c>
      <c r="AQ57" s="12">
        <f>+SUMIF(Madatrade!F:F,'ALL 2020'!C57,Madatrade!D:D)</f>
        <v>0</v>
      </c>
      <c r="AR57" s="12">
        <f>+SUMIF('FLY TECH'!F:F,'ALL 2020'!C57,'FLY TECH'!E:E)</f>
        <v>0</v>
      </c>
      <c r="AS57" s="12">
        <f>+SUMIF('FIRST INVESTISSEMENT'!G:G,'ALL 2020'!C57,'FIRST INVESTISSEMENT'!E:E)</f>
        <v>0</v>
      </c>
      <c r="AT57" s="164">
        <f t="shared" si="3"/>
        <v>-2042200139.95839</v>
      </c>
      <c r="AU57" s="165">
        <f t="shared" si="4"/>
        <v>-449666.33711065724</v>
      </c>
    </row>
    <row r="58" spans="1:47" x14ac:dyDescent="0.25">
      <c r="A58" s="11" t="str">
        <f t="shared" si="1"/>
        <v>2</v>
      </c>
      <c r="B58" s="11" t="str">
        <f t="shared" si="2"/>
        <v>281</v>
      </c>
      <c r="C58" s="60">
        <v>28152000</v>
      </c>
      <c r="D58" s="160" t="s">
        <v>3227</v>
      </c>
      <c r="E58" s="24" t="s">
        <v>606</v>
      </c>
      <c r="F58" s="12">
        <f>+SUMIF(AGRIFARM!H:H,C58,AGRIFARM!L:L)</f>
        <v>-4126812.04</v>
      </c>
      <c r="G58" s="12">
        <f>+SUMIF(AGRICORP!I:I,C58,AGRICORP!E:E)</f>
        <v>0</v>
      </c>
      <c r="H58" s="12">
        <f>+SUMIF(SMTP!D:D,'ALL 2020'!C58,SMTP!G:G)</f>
        <v>-36504190.270000003</v>
      </c>
      <c r="I58" s="12">
        <f>+SUMIF(AGRIVET!G:G,C58,AGRIVET!E:E)</f>
        <v>-59626418.189999998</v>
      </c>
      <c r="J58" s="12">
        <f>+SUMIF(AGRIVAL!G:G,'ALL 2020'!C58,AGRIVAL!E:E)</f>
        <v>-2162386.11</v>
      </c>
      <c r="K58" s="12">
        <f>+SUMIF(AGRIKOBA!G:G,'ALL 2020'!C58,AGRIKOBA!E:E)</f>
        <v>0</v>
      </c>
      <c r="L58" s="12">
        <f>+SUMIF(LMOI!F:F,'ALL 2020'!C58,LMOI!D:D)</f>
        <v>0</v>
      </c>
      <c r="M58" s="12">
        <f>+SUMIF(TARTINE!G:G,'ALL 2020'!C58,TARTINE!E:E)</f>
        <v>0</v>
      </c>
      <c r="N58" s="12">
        <f>+SUMIF(IDF!F:F,'ALL 2020'!C58,IDF!D:D)</f>
        <v>-4012755.1</v>
      </c>
      <c r="O58" s="12">
        <f>+SUMIF(RYA!G:G,C58,RYA!E:E)</f>
        <v>0</v>
      </c>
      <c r="P58" s="12">
        <f>+SUMIF('SCI NOAH'!G:G,'ALL 2020'!C58,'SCI NOAH'!E:E)</f>
        <v>0</v>
      </c>
      <c r="Q58" s="12">
        <f>+SUMIF(SIM!F:F,'ALL 2020'!C58,SIM!D:D)</f>
        <v>0</v>
      </c>
      <c r="R58" s="163">
        <f>+SUMIF('First Energy'!F:F,'ALL 2020'!C58,'First Energy'!D:D)</f>
        <v>-291317868.97072202</v>
      </c>
      <c r="S58" s="163">
        <f>+SUMIF('ID Motors'!G:G,C58,'ID Motors'!E:E)</f>
        <v>-1974624.81</v>
      </c>
      <c r="T58" s="12">
        <f>+SUMIF('ID RENTAL'!G:G,'ALL 2020'!C58,'ID RENTAL'!E:E)</f>
        <v>0</v>
      </c>
      <c r="U58" s="12">
        <f>+SUMIF('MCM '!G:G,'ALL 2020'!C58,'MCM '!E:E)</f>
        <v>0</v>
      </c>
      <c r="V58" s="12">
        <f>SUMIF(AGRIMOTORS!G:G,C58,AGRIMOTORS!E:E)</f>
        <v>0</v>
      </c>
      <c r="W58" s="12">
        <f>+SUMIF(BOVIMA!F:F,'ALL 2020'!C58,BOVIMA!D:D)</f>
        <v>0</v>
      </c>
      <c r="X58" s="12">
        <f>+SUMIF(AGRIFEED!F:F,'ALL 2020'!C58,AGRIFEED!D:D)</f>
        <v>0</v>
      </c>
      <c r="Y58" s="12">
        <f>SUMIF(AMIP!F:F,'ALL 2020'!C58,AMIP!D:D)</f>
        <v>0</v>
      </c>
      <c r="Z58" s="12">
        <f>+SUMIF(ISF!G:G,'ALL 2020'!C58,ISF!E:E)</f>
        <v>0</v>
      </c>
      <c r="AA58" s="124">
        <f>+SUMIF(DISCOI!G:G,'ALL 2020'!C58,DISCOI!E:E)</f>
        <v>0</v>
      </c>
      <c r="AB58" s="12">
        <f>+SUMIF(MABEL!F:F,'ALL 2020'!C58,MABEL!D:D)</f>
        <v>0</v>
      </c>
      <c r="AC58" s="12">
        <f>+SUMIF(NMP!F:F,'ALL 2020'!C58,NMP!D:D)</f>
        <v>0</v>
      </c>
      <c r="AD58" s="12">
        <f>SUMIF('AMCHO '!F:F,'ALL 2020'!C58,'AMCHO '!D:D)</f>
        <v>0</v>
      </c>
      <c r="AE58">
        <f>+SUMIF(CONFORTIS!G:G,'ALL 2020'!C58,CONFORTIS!E:E)</f>
        <v>0</v>
      </c>
      <c r="AF58" s="12">
        <f>+SUMIF('IRS IMMO'!G:G,'ALL 2020'!C58,'IRS IMMO'!E:E)</f>
        <v>0</v>
      </c>
      <c r="AG58" s="12">
        <f>+SUMIF(AGRIVETAM!F:F,'ALL 2020'!C58,AGRIVETAM!D:D)</f>
        <v>0</v>
      </c>
      <c r="AH58" s="12">
        <f>+SUMIF(EUROPAINTS!F:F,'ALL 2020'!C58,EUROPAINTS!D:D)</f>
        <v>0</v>
      </c>
      <c r="AI58" s="12">
        <f>+SUMIF('VET ABE'!F:F,'ALL 2020'!C58,'VET ABE'!E:E)</f>
        <v>0</v>
      </c>
      <c r="AJ58" s="12">
        <f>SUMIF('VET FIA'!F:F,'ALL 2020'!C58,'VET FIA'!E:E)</f>
        <v>0</v>
      </c>
      <c r="AK58" s="12">
        <f>+SUMIF('CSS SAKAY'!F:F,'ALL 2020'!C58,'CSS SAKAY'!D:D)</f>
        <v>0</v>
      </c>
      <c r="AL58" s="12">
        <f>+SUMIF(AGRIMA!F:F,'ALL 2020'!C58,AGRIMA!D:D)</f>
        <v>0</v>
      </c>
      <c r="AM58" s="12">
        <f>SUMIF('United Malagasy'!F:F,'ALL 2020'!C58,'United Malagasy'!D:D)</f>
        <v>0</v>
      </c>
      <c r="AN58" s="12">
        <f>+SUMIF(NUTRIFOOD!E:E,'ALL 2020'!C58,NUTRIFOOD!D:D)</f>
        <v>0</v>
      </c>
      <c r="AO58" s="12">
        <f>+SUMIF(FERRIS!H:H,'ALL 2020'!C58,FERRIS!F:F)</f>
        <v>0</v>
      </c>
      <c r="AP58" s="12">
        <f>+SUMIF(SEM!F:F,'ALL 2020'!C58,SEM!D:D)</f>
        <v>-9873330.9299999997</v>
      </c>
      <c r="AQ58" s="12">
        <f>+SUMIF(Madatrade!F:F,'ALL 2020'!C58,Madatrade!D:D)</f>
        <v>0</v>
      </c>
      <c r="AR58" s="12">
        <f>+SUMIF('FLY TECH'!F:F,'ALL 2020'!C58,'FLY TECH'!E:E)</f>
        <v>-210603.97</v>
      </c>
      <c r="AS58" s="12">
        <f>+SUMIF('FIRST INVESTISSEMENT'!G:G,'ALL 2020'!C58,'FIRST INVESTISSEMENT'!E:E)</f>
        <v>0</v>
      </c>
      <c r="AT58" s="164">
        <f t="shared" si="3"/>
        <v>-409808990.39072204</v>
      </c>
      <c r="AU58" s="165">
        <f t="shared" si="4"/>
        <v>-90234.695424008343</v>
      </c>
    </row>
    <row r="59" spans="1:47" x14ac:dyDescent="0.25">
      <c r="A59" s="11" t="str">
        <f t="shared" si="1"/>
        <v>2</v>
      </c>
      <c r="B59" s="11" t="str">
        <f t="shared" si="2"/>
        <v>281</v>
      </c>
      <c r="C59" s="22">
        <v>28153000</v>
      </c>
      <c r="D59" s="160" t="s">
        <v>3229</v>
      </c>
      <c r="E59" s="81" t="s">
        <v>1993</v>
      </c>
      <c r="F59" s="12">
        <f>+SUMIF(AGRIFARM!H:H,C59,AGRIFARM!L:L)</f>
        <v>0</v>
      </c>
      <c r="G59" s="12">
        <f>+SUMIF(AGRICORP!I:I,C59,AGRICORP!E:E)</f>
        <v>0</v>
      </c>
      <c r="H59" s="12">
        <f>+SUMIF(SMTP!D:D,'ALL 2020'!C59,SMTP!G:G)</f>
        <v>0</v>
      </c>
      <c r="I59" s="12">
        <f>+SUMIF(AGRIVET!G:G,C59,AGRIVET!E:E)</f>
        <v>0</v>
      </c>
      <c r="J59" s="12"/>
      <c r="K59" s="12"/>
      <c r="M59" s="12"/>
      <c r="N59" s="12"/>
      <c r="O59" s="12"/>
      <c r="P59" s="12"/>
      <c r="Q59" s="12"/>
      <c r="R59" s="163">
        <f>+SUMIF('First Energy'!F:F,'ALL 2020'!C59,'First Energy'!D:D)</f>
        <v>-1879713476.5677099</v>
      </c>
      <c r="S59" s="163"/>
      <c r="T59" s="12"/>
      <c r="U59" s="12"/>
      <c r="V59" s="12">
        <f>SUMIF(AGRIMOTORS!G:G,C59,AGRIMOTORS!E:E)</f>
        <v>0</v>
      </c>
      <c r="W59" s="12">
        <f>+SUMIF(BOVIMA!F:F,'ALL 2020'!C59,BOVIMA!D:D)</f>
        <v>0</v>
      </c>
      <c r="X59" s="12">
        <f>+SUMIF(AGRIFEED!F:F,'ALL 2020'!C59,AGRIFEED!D:D)</f>
        <v>0</v>
      </c>
      <c r="Y59" s="12">
        <f>SUMIF(AMIP!F:F,'ALL 2020'!C59,AMIP!D:D)</f>
        <v>0</v>
      </c>
      <c r="Z59" s="12">
        <f>+SUMIF(ISF!G:G,'ALL 2020'!C59,ISF!E:E)</f>
        <v>0</v>
      </c>
      <c r="AA59" s="124">
        <f>+SUMIF(DISCOI!G:G,'ALL 2020'!C59,DISCOI!E:E)</f>
        <v>0</v>
      </c>
      <c r="AB59" s="12">
        <f>+SUMIF(MABEL!F:F,'ALL 2020'!C59,MABEL!D:D)</f>
        <v>0</v>
      </c>
      <c r="AC59" s="12">
        <f>+SUMIF(NMP!F:F,'ALL 2020'!C59,NMP!D:D)</f>
        <v>0</v>
      </c>
      <c r="AD59" s="12">
        <f>SUMIF('AMCHO '!F:F,'ALL 2020'!C59,'AMCHO '!D:D)</f>
        <v>0</v>
      </c>
      <c r="AE59">
        <f>+SUMIF(CONFORTIS!G:G,'ALL 2020'!C59,CONFORTIS!E:E)</f>
        <v>0</v>
      </c>
      <c r="AF59" s="12">
        <f>+SUMIF('IRS IMMO'!G:G,'ALL 2020'!C59,'IRS IMMO'!E:E)</f>
        <v>0</v>
      </c>
      <c r="AG59" s="12">
        <f>+SUMIF(AGRIVETAM!F:F,'ALL 2020'!C59,AGRIVETAM!D:D)</f>
        <v>0</v>
      </c>
      <c r="AH59" s="12">
        <f>+SUMIF(EUROPAINTS!F:F,'ALL 2020'!C59,EUROPAINTS!D:D)</f>
        <v>0</v>
      </c>
      <c r="AI59" s="12">
        <f>+SUMIF('VET ABE'!F:F,'ALL 2020'!C59,'VET ABE'!E:E)</f>
        <v>0</v>
      </c>
      <c r="AJ59" s="12">
        <f>SUMIF('VET FIA'!F:F,'ALL 2020'!C59,'VET FIA'!E:E)</f>
        <v>0</v>
      </c>
      <c r="AK59" s="12">
        <f>+SUMIF('CSS SAKAY'!F:F,'ALL 2020'!C59,'CSS SAKAY'!D:D)</f>
        <v>0</v>
      </c>
      <c r="AL59" s="12">
        <f>+SUMIF(AGRIMA!F:F,'ALL 2020'!C59,AGRIMA!D:D)</f>
        <v>0</v>
      </c>
      <c r="AM59" s="12">
        <f>SUMIF('United Malagasy'!F:F,'ALL 2020'!C59,'United Malagasy'!D:D)</f>
        <v>0</v>
      </c>
      <c r="AN59" s="12">
        <f>+SUMIF(NUTRIFOOD!E:E,'ALL 2020'!C59,NUTRIFOOD!D:D)</f>
        <v>0</v>
      </c>
      <c r="AO59" s="12">
        <f>+SUMIF(FERRIS!H:H,'ALL 2020'!C59,FERRIS!F:F)</f>
        <v>0</v>
      </c>
      <c r="AP59" s="12">
        <f>+SUMIF(SEM!F:F,'ALL 2020'!C59,SEM!D:D)</f>
        <v>-86302596.370000005</v>
      </c>
      <c r="AQ59" s="12">
        <f>+SUMIF(Madatrade!F:F,'ALL 2020'!C59,Madatrade!D:D)</f>
        <v>0</v>
      </c>
      <c r="AR59" s="12">
        <f>+SUMIF('FLY TECH'!F:F,'ALL 2020'!C59,'FLY TECH'!E:E)</f>
        <v>0</v>
      </c>
      <c r="AS59" s="12">
        <f>+SUMIF('FIRST INVESTISSEMENT'!G:G,'ALL 2020'!C59,'FIRST INVESTISSEMENT'!E:E)</f>
        <v>0</v>
      </c>
      <c r="AT59" s="164">
        <f t="shared" si="3"/>
        <v>-1966016072.9377098</v>
      </c>
      <c r="AU59" s="165">
        <f t="shared" si="4"/>
        <v>-432891.58046801004</v>
      </c>
    </row>
    <row r="60" spans="1:47" x14ac:dyDescent="0.25">
      <c r="A60" s="11" t="str">
        <f t="shared" si="1"/>
        <v>2</v>
      </c>
      <c r="B60" s="11" t="str">
        <f t="shared" si="2"/>
        <v>281</v>
      </c>
      <c r="C60" s="23">
        <v>28154000</v>
      </c>
      <c r="D60" s="160" t="s">
        <v>3229</v>
      </c>
      <c r="E60" s="24" t="s">
        <v>274</v>
      </c>
      <c r="F60" s="12">
        <f>+SUMIF(AGRIFARM!H:H,C60,AGRIFARM!L:L)</f>
        <v>-2450054193.3600001</v>
      </c>
      <c r="G60" s="12">
        <f>+SUMIF(AGRICORP!I:I,C60,AGRICORP!E:E)</f>
        <v>0</v>
      </c>
      <c r="H60" s="12">
        <f>+SUMIF(SMTP!D:D,'ALL 2020'!C60,SMTP!G:G)</f>
        <v>-5199519198.5100002</v>
      </c>
      <c r="I60" s="12">
        <f>+SUMIF(AGRIVET!G:G,C60,AGRIVET!E:E)</f>
        <v>-485272359.82999998</v>
      </c>
      <c r="J60" s="12">
        <f>+SUMIF(AGRIVAL!G:G,'ALL 2020'!C60,AGRIVAL!E:E)</f>
        <v>0</v>
      </c>
      <c r="K60" s="12">
        <f>+SUMIF(AGRIKOBA!G:G,'ALL 2020'!C60,AGRIKOBA!E:E)</f>
        <v>0</v>
      </c>
      <c r="L60" s="12">
        <f>+SUMIF(LMOI!F:F,'ALL 2020'!C60,LMOI!D:D)</f>
        <v>-116472338.99000001</v>
      </c>
      <c r="M60" s="12">
        <f>+SUMIF(TARTINE!G:G,'ALL 2020'!C60,TARTINE!E:E)</f>
        <v>-3404027916.9300003</v>
      </c>
      <c r="N60" s="12">
        <f>+SUMIF(IDF!F:F,'ALL 2020'!C60,IDF!D:D)</f>
        <v>-380354807.23000002</v>
      </c>
      <c r="O60" s="12">
        <f>+SUMIF(RYA!G:G,C60,RYA!E:E)</f>
        <v>-1139335.07</v>
      </c>
      <c r="P60" s="12">
        <f>+SUMIF('SCI NOAH'!G:G,'ALL 2020'!C60,'SCI NOAH'!E:E)</f>
        <v>0</v>
      </c>
      <c r="Q60" s="12">
        <f>+SUMIF(SIM!F:F,'ALL 2020'!C60,SIM!D:D)</f>
        <v>-48799464.880000003</v>
      </c>
      <c r="R60" s="163">
        <f>+SUMIF('First Energy'!F:F,'ALL 2020'!C60,'First Energy'!D:D)</f>
        <v>0</v>
      </c>
      <c r="S60" s="163">
        <f>+SUMIF('ID Motors'!G:G,C60,'ID Motors'!E:E)</f>
        <v>0</v>
      </c>
      <c r="T60" s="12">
        <f>+SUMIF('ID RENTAL'!G:G,'ALL 2020'!C60,'ID RENTAL'!E:E)</f>
        <v>0</v>
      </c>
      <c r="U60" s="12">
        <f>+SUMIF('MCM '!G:G,'ALL 2020'!C60,'MCM '!E:E)</f>
        <v>-81091415.540000007</v>
      </c>
      <c r="V60" s="12">
        <f>SUMIF(AGRIMOTORS!G:G,C60,AGRIMOTORS!E:E)</f>
        <v>0</v>
      </c>
      <c r="W60" s="12">
        <f>+SUMIF(BOVIMA!F:F,'ALL 2020'!C60,BOVIMA!D:D)</f>
        <v>-275033517.08999997</v>
      </c>
      <c r="X60" s="12">
        <f>+SUMIF(AGRIFEED!F:F,'ALL 2020'!C60,AGRIFEED!D:D)</f>
        <v>0</v>
      </c>
      <c r="Y60" s="12">
        <f>SUMIF(AMIP!F:F,'ALL 2020'!C60,AMIP!D:D)</f>
        <v>0</v>
      </c>
      <c r="Z60" s="12">
        <f>+SUMIF(ISF!G:G,'ALL 2020'!C60,ISF!E:E)</f>
        <v>0</v>
      </c>
      <c r="AA60" s="124">
        <f>+SUMIF(DISCOI!G:G,'ALL 2020'!C60,DISCOI!E:E)</f>
        <v>-84728374.299999997</v>
      </c>
      <c r="AB60" s="12">
        <f>+SUMIF(MABEL!F:F,'ALL 2020'!C60,MABEL!D:D)</f>
        <v>-74135616.329999998</v>
      </c>
      <c r="AC60" s="12">
        <f>+SUMIF(NMP!F:F,'ALL 2020'!C60,NMP!D:D)</f>
        <v>-383162377.89999998</v>
      </c>
      <c r="AD60" s="12">
        <f>SUMIF('AMCHO '!F:F,'ALL 2020'!C60,'AMCHO '!D:D)</f>
        <v>-779207566.60000002</v>
      </c>
      <c r="AE60">
        <f>+SUMIF(CONFORTIS!G:G,'ALL 2020'!C60,CONFORTIS!E:E)</f>
        <v>0</v>
      </c>
      <c r="AF60" s="12">
        <f>+SUMIF('IRS IMMO'!G:G,'ALL 2020'!C60,'IRS IMMO'!E:E)</f>
        <v>0</v>
      </c>
      <c r="AG60" s="12">
        <f>+SUMIF(AGRIVETAM!F:F,'ALL 2020'!C60,AGRIVETAM!D:D)</f>
        <v>-4368495.3499999996</v>
      </c>
      <c r="AH60" s="12">
        <f>+SUMIF(EUROPAINTS!F:F,'ALL 2020'!C60,EUROPAINTS!D:D)</f>
        <v>0</v>
      </c>
      <c r="AI60" s="12">
        <f>+SUMIF('VET ABE'!F:F,'ALL 2020'!C60,'VET ABE'!E:E)</f>
        <v>-136403.75</v>
      </c>
      <c r="AJ60" s="12">
        <f>SUMIF('VET FIA'!F:F,'ALL 2020'!C60,'VET FIA'!E:E)</f>
        <v>0</v>
      </c>
      <c r="AK60" s="12">
        <f>+SUMIF('CSS SAKAY'!F:F,'ALL 2020'!C60,'CSS SAKAY'!D:D)</f>
        <v>-81697.919999999998</v>
      </c>
      <c r="AL60" s="12">
        <f>+SUMIF(AGRIMA!F:F,'ALL 2020'!C60,AGRIMA!D:D)</f>
        <v>-30327686.960000001</v>
      </c>
      <c r="AM60" s="12">
        <f>SUMIF('United Malagasy'!F:F,'ALL 2020'!C60,'United Malagasy'!D:D)</f>
        <v>-23563194.440000001</v>
      </c>
      <c r="AN60" s="12">
        <f>+SUMIF(NUTRIFOOD!E:E,'ALL 2020'!C60,NUTRIFOOD!D:D)</f>
        <v>0</v>
      </c>
      <c r="AO60" s="12">
        <f>+SUMIF(FERRIS!H:H,'ALL 2020'!C60,FERRIS!F:F)</f>
        <v>0</v>
      </c>
      <c r="AP60" s="12">
        <f>+SUMIF(SEM!F:F,'ALL 2020'!C60,SEM!D:D)</f>
        <v>0</v>
      </c>
      <c r="AQ60" s="12">
        <f>+SUMIF(Madatrade!F:F,'ALL 2020'!C60,Madatrade!D:D)</f>
        <v>-792209.4</v>
      </c>
      <c r="AR60" s="12">
        <f>+SUMIF('FLY TECH'!F:F,'ALL 2020'!C60,'FLY TECH'!E:E)</f>
        <v>0</v>
      </c>
      <c r="AS60" s="12">
        <f>+SUMIF('FIRST INVESTISSEMENT'!G:G,'ALL 2020'!C60,'FIRST INVESTISSEMENT'!E:E)</f>
        <v>-3112410</v>
      </c>
      <c r="AT60" s="164">
        <f t="shared" si="3"/>
        <v>-13825380580.379999</v>
      </c>
      <c r="AU60" s="165">
        <f t="shared" si="4"/>
        <v>-3044171.8826182019</v>
      </c>
    </row>
    <row r="61" spans="1:47" x14ac:dyDescent="0.25">
      <c r="A61" s="11" t="str">
        <f t="shared" si="1"/>
        <v>2</v>
      </c>
      <c r="B61" s="11" t="str">
        <f t="shared" si="2"/>
        <v>281</v>
      </c>
      <c r="C61" s="22">
        <v>28155000</v>
      </c>
      <c r="D61" s="160" t="s">
        <v>3229</v>
      </c>
      <c r="E61" s="81" t="s">
        <v>1994</v>
      </c>
      <c r="F61" s="12">
        <f>+SUMIF(AGRIFARM!H:H,C61,AGRIFARM!L:L)</f>
        <v>0</v>
      </c>
      <c r="G61" s="12">
        <f>+SUMIF(AGRICORP!I:I,C61,AGRICORP!E:E)</f>
        <v>0</v>
      </c>
      <c r="H61" s="12">
        <f>+SUMIF(SMTP!D:D,'ALL 2020'!C61,SMTP!G:G)</f>
        <v>0</v>
      </c>
      <c r="I61" s="12">
        <f>+SUMIF(AGRIVET!G:G,C61,AGRIVET!E:E)</f>
        <v>0</v>
      </c>
      <c r="J61" s="12"/>
      <c r="K61" s="12"/>
      <c r="M61" s="12"/>
      <c r="N61" s="12"/>
      <c r="O61" s="12"/>
      <c r="P61" s="12"/>
      <c r="Q61" s="12"/>
      <c r="R61" s="163">
        <f>+SUMIF('First Energy'!F:F,'ALL 2020'!C61,'First Energy'!D:D)</f>
        <v>0</v>
      </c>
      <c r="S61" s="163"/>
      <c r="T61" s="12"/>
      <c r="U61" s="12"/>
      <c r="V61" s="12">
        <f>SUMIF(AGRIMOTORS!G:G,C61,AGRIMOTORS!E:E)</f>
        <v>0</v>
      </c>
      <c r="W61" s="12">
        <f>+SUMIF(BOVIMA!F:F,'ALL 2020'!C61,BOVIMA!D:D)</f>
        <v>0</v>
      </c>
      <c r="X61" s="12">
        <f>+SUMIF(AGRIFEED!F:F,'ALL 2020'!C61,AGRIFEED!D:D)</f>
        <v>0</v>
      </c>
      <c r="Y61" s="12">
        <f>SUMIF(AMIP!F:F,'ALL 2020'!C61,AMIP!D:D)</f>
        <v>0</v>
      </c>
      <c r="Z61" s="12">
        <f>+SUMIF(ISF!G:G,'ALL 2020'!C61,ISF!E:E)</f>
        <v>0</v>
      </c>
      <c r="AA61" s="124">
        <f>+SUMIF(DISCOI!G:G,'ALL 2020'!C61,DISCOI!E:E)</f>
        <v>0</v>
      </c>
      <c r="AB61" s="12">
        <f>+SUMIF(MABEL!F:F,'ALL 2020'!C61,MABEL!D:D)</f>
        <v>0</v>
      </c>
      <c r="AC61" s="12">
        <f>+SUMIF(NMP!F:F,'ALL 2020'!C61,NMP!D:D)</f>
        <v>0</v>
      </c>
      <c r="AD61" s="12">
        <f>SUMIF('AMCHO '!F:F,'ALL 2020'!C61,'AMCHO '!D:D)</f>
        <v>0</v>
      </c>
      <c r="AE61">
        <f>+SUMIF(CONFORTIS!G:G,'ALL 2020'!C61,CONFORTIS!E:E)</f>
        <v>0</v>
      </c>
      <c r="AF61" s="12">
        <f>+SUMIF('IRS IMMO'!G:G,'ALL 2020'!C61,'IRS IMMO'!E:E)</f>
        <v>0</v>
      </c>
      <c r="AG61" s="12">
        <f>+SUMIF(AGRIVETAM!F:F,'ALL 2020'!C61,AGRIVETAM!D:D)</f>
        <v>0</v>
      </c>
      <c r="AH61" s="12">
        <f>+SUMIF(EUROPAINTS!F:F,'ALL 2020'!C61,EUROPAINTS!D:D)</f>
        <v>0</v>
      </c>
      <c r="AI61" s="12">
        <f>+SUMIF('VET ABE'!F:F,'ALL 2020'!C61,'VET ABE'!E:E)</f>
        <v>0</v>
      </c>
      <c r="AJ61" s="12">
        <f>SUMIF('VET FIA'!F:F,'ALL 2020'!C61,'VET FIA'!E:E)</f>
        <v>0</v>
      </c>
      <c r="AK61" s="12">
        <f>+SUMIF('CSS SAKAY'!F:F,'ALL 2020'!C61,'CSS SAKAY'!D:D)</f>
        <v>0</v>
      </c>
      <c r="AL61" s="12">
        <f>+SUMIF(AGRIMA!F:F,'ALL 2020'!C61,AGRIMA!D:D)</f>
        <v>0</v>
      </c>
      <c r="AM61" s="12">
        <f>SUMIF('United Malagasy'!F:F,'ALL 2020'!C61,'United Malagasy'!D:D)</f>
        <v>0</v>
      </c>
      <c r="AN61" s="12">
        <f>+SUMIF(NUTRIFOOD!E:E,'ALL 2020'!C61,NUTRIFOOD!D:D)</f>
        <v>0</v>
      </c>
      <c r="AO61" s="12">
        <f>+SUMIF(FERRIS!H:H,'ALL 2020'!C61,FERRIS!F:F)</f>
        <v>0</v>
      </c>
      <c r="AP61" s="12">
        <f>+SUMIF(SEM!F:F,'ALL 2020'!C61,SEM!D:D)</f>
        <v>0</v>
      </c>
      <c r="AQ61" s="12">
        <f>+SUMIF(Madatrade!F:F,'ALL 2020'!C61,Madatrade!D:D)</f>
        <v>0</v>
      </c>
      <c r="AR61" s="12">
        <f>+SUMIF('FLY TECH'!F:F,'ALL 2020'!C61,'FLY TECH'!E:E)</f>
        <v>0</v>
      </c>
      <c r="AS61" s="12">
        <f>+SUMIF('FIRST INVESTISSEMENT'!G:G,'ALL 2020'!C61,'FIRST INVESTISSEMENT'!E:E)</f>
        <v>0</v>
      </c>
      <c r="AT61" s="164">
        <f t="shared" si="3"/>
        <v>0</v>
      </c>
      <c r="AU61" s="165">
        <f t="shared" si="4"/>
        <v>0</v>
      </c>
    </row>
    <row r="62" spans="1:47" x14ac:dyDescent="0.25">
      <c r="A62" s="11" t="str">
        <f t="shared" si="1"/>
        <v>2</v>
      </c>
      <c r="B62" s="11" t="str">
        <f t="shared" si="2"/>
        <v>281</v>
      </c>
      <c r="C62" s="60">
        <v>28181000</v>
      </c>
      <c r="D62" s="160" t="s">
        <v>3229</v>
      </c>
      <c r="E62" s="81" t="s">
        <v>3322</v>
      </c>
      <c r="F62" s="12">
        <f>+SUMIF(AGRIFARM!H:H,C62,AGRIFARM!L:L)</f>
        <v>0</v>
      </c>
      <c r="G62" s="12">
        <f>+SUMIF(AGRICORP!I:I,C62,AGRICORP!E:E)</f>
        <v>0</v>
      </c>
      <c r="H62" s="12">
        <f>+SUMIF(SMTP!D:D,'ALL 2020'!C62,SMTP!G:G)</f>
        <v>0</v>
      </c>
      <c r="I62" s="12">
        <f>+SUMIF(AGRIVET!G:G,C62,AGRIVET!E:E)</f>
        <v>0</v>
      </c>
      <c r="J62" s="12"/>
      <c r="K62" s="12"/>
      <c r="M62" s="12"/>
      <c r="N62" s="12"/>
      <c r="O62" s="12"/>
      <c r="P62" s="12"/>
      <c r="Q62" s="12"/>
      <c r="R62" s="163">
        <f>+SUMIF('First Energy'!F:F,'ALL 2020'!C62,'First Energy'!D:D)</f>
        <v>-156808436.44926399</v>
      </c>
      <c r="S62" s="163"/>
      <c r="T62" s="12"/>
      <c r="U62" s="12"/>
      <c r="V62" s="12">
        <f>SUMIF(AGRIMOTORS!G:G,C62,AGRIMOTORS!E:E)</f>
        <v>0</v>
      </c>
      <c r="W62" s="12">
        <f>+SUMIF(BOVIMA!F:F,'ALL 2020'!C62,BOVIMA!D:D)</f>
        <v>0</v>
      </c>
      <c r="X62" s="12">
        <f>+SUMIF(AGRIFEED!F:F,'ALL 2020'!C62,AGRIFEED!D:D)</f>
        <v>-2533960.77</v>
      </c>
      <c r="Y62" s="12">
        <f>SUMIF(AMIP!F:F,'ALL 2020'!C62,AMIP!D:D)</f>
        <v>0</v>
      </c>
      <c r="Z62" s="12">
        <f>+SUMIF(ISF!G:G,'ALL 2020'!C62,ISF!E:E)</f>
        <v>0</v>
      </c>
      <c r="AA62" s="124">
        <f>+SUMIF(DISCOI!G:G,'ALL 2020'!C62,DISCOI!E:E)</f>
        <v>0</v>
      </c>
      <c r="AB62" s="12">
        <f>+SUMIF(MABEL!F:F,'ALL 2020'!C62,MABEL!D:D)</f>
        <v>0</v>
      </c>
      <c r="AC62" s="12">
        <f>+SUMIF(NMP!F:F,'ALL 2020'!C62,NMP!D:D)</f>
        <v>0</v>
      </c>
      <c r="AD62" s="12">
        <f>SUMIF('AMCHO '!F:F,'ALL 2020'!C62,'AMCHO '!D:D)</f>
        <v>0</v>
      </c>
      <c r="AE62">
        <f>+SUMIF(CONFORTIS!G:G,'ALL 2020'!C62,CONFORTIS!E:E)</f>
        <v>0</v>
      </c>
      <c r="AF62" s="12">
        <f>+SUMIF('IRS IMMO'!G:G,'ALL 2020'!C62,'IRS IMMO'!E:E)</f>
        <v>0</v>
      </c>
      <c r="AG62" s="12">
        <f>+SUMIF(AGRIVETAM!F:F,'ALL 2020'!C62,AGRIVETAM!D:D)</f>
        <v>0</v>
      </c>
      <c r="AH62" s="12">
        <f>+SUMIF(EUROPAINTS!F:F,'ALL 2020'!C62,EUROPAINTS!D:D)</f>
        <v>-99049368.25</v>
      </c>
      <c r="AI62" s="12">
        <f>+SUMIF('VET ABE'!F:F,'ALL 2020'!C62,'VET ABE'!E:E)</f>
        <v>0</v>
      </c>
      <c r="AJ62" s="12">
        <f>SUMIF('VET FIA'!F:F,'ALL 2020'!C62,'VET FIA'!E:E)</f>
        <v>-146146.88</v>
      </c>
      <c r="AK62" s="12">
        <f>+SUMIF('CSS SAKAY'!F:F,'ALL 2020'!C62,'CSS SAKAY'!D:D)</f>
        <v>0</v>
      </c>
      <c r="AL62" s="12">
        <f>+SUMIF(AGRIMA!F:F,'ALL 2020'!C62,AGRIMA!D:D)</f>
        <v>0</v>
      </c>
      <c r="AM62" s="12">
        <f>SUMIF('United Malagasy'!F:F,'ALL 2020'!C62,'United Malagasy'!D:D)</f>
        <v>0</v>
      </c>
      <c r="AN62" s="12">
        <f>+SUMIF(NUTRIFOOD!E:E,'ALL 2020'!C62,NUTRIFOOD!D:D)</f>
        <v>0</v>
      </c>
      <c r="AO62" s="12">
        <f>+SUMIF(FERRIS!H:H,'ALL 2020'!C62,FERRIS!F:F)</f>
        <v>-259758801.34</v>
      </c>
      <c r="AP62" s="12">
        <f>+SUMIF(SEM!F:F,'ALL 2020'!C62,SEM!D:D)</f>
        <v>-2851696605.3800001</v>
      </c>
      <c r="AQ62" s="12">
        <f>+SUMIF(Madatrade!F:F,'ALL 2020'!C62,Madatrade!D:D)</f>
        <v>0</v>
      </c>
      <c r="AR62" s="12">
        <f>+SUMIF('FLY TECH'!F:F,'ALL 2020'!C62,'FLY TECH'!E:E)</f>
        <v>-355138.74</v>
      </c>
      <c r="AS62" s="12">
        <f>+SUMIF('FIRST INVESTISSEMENT'!G:G,'ALL 2020'!C62,'FIRST INVESTISSEMENT'!E:E)</f>
        <v>0</v>
      </c>
      <c r="AT62" s="164">
        <f t="shared" si="3"/>
        <v>-3370348457.8092637</v>
      </c>
      <c r="AU62" s="165">
        <f t="shared" si="4"/>
        <v>-742107.60060006822</v>
      </c>
    </row>
    <row r="63" spans="1:47" x14ac:dyDescent="0.25">
      <c r="A63" s="11" t="str">
        <f t="shared" si="1"/>
        <v>2</v>
      </c>
      <c r="B63" s="11" t="str">
        <f t="shared" si="2"/>
        <v>281</v>
      </c>
      <c r="C63" s="23">
        <v>28182000</v>
      </c>
      <c r="D63" s="160" t="s">
        <v>3230</v>
      </c>
      <c r="E63" s="24" t="s">
        <v>59</v>
      </c>
      <c r="F63" s="12">
        <f>+SUMIF(AGRIFARM!H:H,C63,AGRIFARM!L:L)</f>
        <v>-32673032.260000002</v>
      </c>
      <c r="G63" s="12">
        <f>+SUMIF(AGRICORP!I:I,C63,AGRICORP!E:E)</f>
        <v>0</v>
      </c>
      <c r="H63" s="12">
        <f>+SUMIF(SMTP!D:D,'ALL 2020'!C63,SMTP!G:G)</f>
        <v>-170956271.03</v>
      </c>
      <c r="I63" s="12">
        <f>+SUMIF(AGRIVET!G:G,C63,AGRIVET!E:E)</f>
        <v>-196505707.19999999</v>
      </c>
      <c r="J63" s="12">
        <f>+SUMIF(AGRIVAL!G:G,'ALL 2020'!C63,AGRIVAL!E:E)</f>
        <v>-26947420.460000001</v>
      </c>
      <c r="K63" s="12">
        <f>+SUMIF(AGRIKOBA!G:G,'ALL 2020'!C63,AGRIKOBA!E:E)</f>
        <v>-2185819.54</v>
      </c>
      <c r="L63" s="12">
        <f>+SUMIF(LMOI!F:F,'ALL 2020'!C63,LMOI!D:D)</f>
        <v>-2704759.9</v>
      </c>
      <c r="M63" s="12">
        <f>+SUMIF(TARTINE!G:G,'ALL 2020'!C63,TARTINE!E:E)</f>
        <v>-324304484.77999997</v>
      </c>
      <c r="N63" s="12">
        <f>+SUMIF(IDF!F:F,'ALL 2020'!C63,IDF!D:D)</f>
        <v>-531675457.5</v>
      </c>
      <c r="O63" s="12">
        <f>+SUMIF(RYA!G:G,C63,RYA!E:E)</f>
        <v>-20337.96</v>
      </c>
      <c r="P63" s="12">
        <f>+SUMIF('SCI NOAH'!G:G,'ALL 2020'!C63,'SCI NOAH'!E:E)</f>
        <v>0</v>
      </c>
      <c r="Q63" s="12">
        <f>+SUMIF(SIM!F:F,'ALL 2020'!C63,SIM!D:D)</f>
        <v>-67748.149999999994</v>
      </c>
      <c r="R63" s="163">
        <f>+SUMIF('First Energy'!F:F,'ALL 2020'!C63,'First Energy'!D:D)</f>
        <v>-2798440.2508749999</v>
      </c>
      <c r="S63" s="163">
        <f>+SUMIF('ID Motors'!G:G,C63,'ID Motors'!E:E)</f>
        <v>-3047722.92</v>
      </c>
      <c r="T63" s="12">
        <f>+SUMIF('ID RENTAL'!G:G,'ALL 2020'!C63,'ID RENTAL'!E:E)</f>
        <v>0</v>
      </c>
      <c r="U63" s="12">
        <f>+SUMIF('MCM '!G:G,'ALL 2020'!C63,'MCM '!E:E)</f>
        <v>-36802970.649999999</v>
      </c>
      <c r="V63" s="12">
        <f>SUMIF(AGRIMOTORS!G:G,C63,AGRIMOTORS!E:E)</f>
        <v>-1161604.6100000001</v>
      </c>
      <c r="W63" s="12">
        <f>+SUMIF(BOVIMA!F:F,'ALL 2020'!C63,BOVIMA!D:D)</f>
        <v>-20735683.18</v>
      </c>
      <c r="X63" s="12">
        <f>+SUMIF(AGRIFEED!F:F,'ALL 2020'!C63,AGRIFEED!D:D)</f>
        <v>-120633.33</v>
      </c>
      <c r="Y63" s="12">
        <f>SUMIF(AMIP!F:F,'ALL 2020'!C63,AMIP!D:D)</f>
        <v>0</v>
      </c>
      <c r="Z63" s="12">
        <f>+SUMIF(ISF!G:G,'ALL 2020'!C63,ISF!E:E)</f>
        <v>0</v>
      </c>
      <c r="AA63" s="124">
        <f>+SUMIF(DISCOI!G:G,'ALL 2020'!C63,DISCOI!E:E)</f>
        <v>-12890778</v>
      </c>
      <c r="AB63" s="12">
        <f>+SUMIF(MABEL!F:F,'ALL 2020'!C63,MABEL!D:D)</f>
        <v>-6040578.3600000003</v>
      </c>
      <c r="AC63" s="12">
        <f>+SUMIF(NMP!F:F,'ALL 2020'!C63,NMP!D:D)</f>
        <v>0</v>
      </c>
      <c r="AD63" s="12">
        <f>SUMIF('AMCHO '!F:F,'ALL 2020'!C63,'AMCHO '!D:D)</f>
        <v>-3606107.35</v>
      </c>
      <c r="AE63">
        <f>+SUMIF(CONFORTIS!G:G,'ALL 2020'!C63,CONFORTIS!E:E)</f>
        <v>0</v>
      </c>
      <c r="AF63" s="12">
        <f>+SUMIF('IRS IMMO'!G:G,'ALL 2020'!C63,'IRS IMMO'!E:E)</f>
        <v>0</v>
      </c>
      <c r="AG63" s="12">
        <f>+SUMIF(AGRIVETAM!F:F,'ALL 2020'!C63,AGRIVETAM!D:D)</f>
        <v>-27935815.140000001</v>
      </c>
      <c r="AH63" s="12">
        <f>+SUMIF(EUROPAINTS!F:F,'ALL 2020'!C63,EUROPAINTS!D:D)</f>
        <v>0</v>
      </c>
      <c r="AI63" s="12">
        <f>+SUMIF('VET ABE'!F:F,'ALL 2020'!C63,'VET ABE'!E:E)</f>
        <v>-567774.9</v>
      </c>
      <c r="AJ63" s="12">
        <f>SUMIF('VET FIA'!F:F,'ALL 2020'!C63,'VET FIA'!E:E)</f>
        <v>0</v>
      </c>
      <c r="AK63" s="12">
        <f>+SUMIF('CSS SAKAY'!F:F,'ALL 2020'!C63,'CSS SAKAY'!D:D)</f>
        <v>-1517986.66</v>
      </c>
      <c r="AL63" s="12">
        <f>+SUMIF(AGRIMA!F:F,'ALL 2020'!C63,AGRIMA!D:D)</f>
        <v>-948187.5</v>
      </c>
      <c r="AM63" s="12">
        <f>SUMIF('United Malagasy'!F:F,'ALL 2020'!C63,'United Malagasy'!D:D)</f>
        <v>-262521.12</v>
      </c>
      <c r="AN63" s="12">
        <f>+SUMIF(NUTRIFOOD!E:E,'ALL 2020'!C63,NUTRIFOOD!D:D)</f>
        <v>0</v>
      </c>
      <c r="AO63" s="12">
        <f>+SUMIF(FERRIS!H:H,'ALL 2020'!C63,FERRIS!F:F)</f>
        <v>-9255650.9000000004</v>
      </c>
      <c r="AP63" s="12">
        <f>+SUMIF(SEM!F:F,'ALL 2020'!C63,SEM!D:D)</f>
        <v>-6124577.2000000002</v>
      </c>
      <c r="AQ63" s="12">
        <f>+SUMIF(Madatrade!F:F,'ALL 2020'!C63,Madatrade!D:D)</f>
        <v>-26180816.559999999</v>
      </c>
      <c r="AR63" s="12">
        <f>+SUMIF('FLY TECH'!F:F,'ALL 2020'!C63,'FLY TECH'!E:E)</f>
        <v>-4580731.84</v>
      </c>
      <c r="AS63" s="12">
        <f>+SUMIF('FIRST INVESTISSEMENT'!G:G,'ALL 2020'!C63,'FIRST INVESTISSEMENT'!E:E)</f>
        <v>-5250000</v>
      </c>
      <c r="AT63" s="164">
        <f t="shared" si="3"/>
        <v>-1457869619.2508752</v>
      </c>
      <c r="AU63" s="165">
        <f t="shared" si="4"/>
        <v>-321004.23403496906</v>
      </c>
    </row>
    <row r="64" spans="1:47" x14ac:dyDescent="0.25">
      <c r="A64" s="11" t="str">
        <f t="shared" si="1"/>
        <v>2</v>
      </c>
      <c r="B64" s="11" t="str">
        <f t="shared" si="2"/>
        <v>281</v>
      </c>
      <c r="C64" s="23">
        <v>28183000</v>
      </c>
      <c r="D64" s="160" t="s">
        <v>3231</v>
      </c>
      <c r="E64" s="24" t="s">
        <v>60</v>
      </c>
      <c r="F64" s="12">
        <f>+SUMIF(AGRIFARM!H:H,C64,AGRIFARM!L:L)</f>
        <v>-754237694.58000004</v>
      </c>
      <c r="G64" s="12">
        <f>+SUMIF(AGRICORP!I:I,C64,AGRICORP!E:E)</f>
        <v>0</v>
      </c>
      <c r="H64" s="12">
        <f>+SUMIF(SMTP!D:D,'ALL 2020'!C64,SMTP!G:G)</f>
        <v>-710364667.45000005</v>
      </c>
      <c r="I64" s="12">
        <f>+SUMIF(AGRIVET!G:G,C64,AGRIVET!E:E)</f>
        <v>-797644430.99000001</v>
      </c>
      <c r="J64" s="12">
        <f>+SUMIF(AGRIVAL!G:G,'ALL 2020'!C64,AGRIVAL!E:E)</f>
        <v>-177948927.58000001</v>
      </c>
      <c r="K64" s="12">
        <f>+SUMIF(AGRIKOBA!G:G,'ALL 2020'!C64,AGRIKOBA!E:E)</f>
        <v>0</v>
      </c>
      <c r="L64" s="12">
        <f>+SUMIF(LMOI!F:F,'ALL 2020'!C64,LMOI!D:D)</f>
        <v>-378376317.76999998</v>
      </c>
      <c r="M64" s="12">
        <f>+SUMIF(TARTINE!G:G,'ALL 2020'!C64,TARTINE!E:E)</f>
        <v>-479741151.51999998</v>
      </c>
      <c r="N64" s="12">
        <f>+SUMIF(IDF!F:F,'ALL 2020'!C64,IDF!D:D)</f>
        <v>-167895198.65000001</v>
      </c>
      <c r="O64" s="12">
        <f>+SUMIF(RYA!G:G,C64,RYA!E:E)</f>
        <v>0</v>
      </c>
      <c r="P64" s="12">
        <f>+SUMIF('SCI NOAH'!G:G,'ALL 2020'!C64,'SCI NOAH'!E:E)</f>
        <v>0</v>
      </c>
      <c r="Q64" s="12">
        <f>+SUMIF(SIM!F:F,'ALL 2020'!C64,SIM!D:D)</f>
        <v>-69698276.019999996</v>
      </c>
      <c r="R64" s="163">
        <f>+SUMIF('First Energy'!F:F,'ALL 2020'!C64,'First Energy'!D:D)</f>
        <v>-829028601.23832595</v>
      </c>
      <c r="S64" s="163">
        <f>+SUMIF('ID Motors'!G:G,C64,'ID Motors'!E:E)</f>
        <v>-302011611.42000002</v>
      </c>
      <c r="T64" s="12">
        <f>+SUMIF('ID RENTAL'!G:G,'ALL 2020'!C64,'ID RENTAL'!E:E)</f>
        <v>-1380592550.3317201</v>
      </c>
      <c r="U64" s="12">
        <f>+SUMIF('MCM '!G:G,'ALL 2020'!C64,'MCM '!E:E)</f>
        <v>-159610297.44999999</v>
      </c>
      <c r="V64" s="12">
        <f>SUMIF(AGRIMOTORS!G:G,C64,AGRIMOTORS!E:E)</f>
        <v>0</v>
      </c>
      <c r="W64" s="12">
        <f>+SUMIF(BOVIMA!F:F,'ALL 2020'!C64,BOVIMA!D:D)</f>
        <v>-730133594.5</v>
      </c>
      <c r="X64" s="12">
        <f>+SUMIF(AGRIFEED!F:F,'ALL 2020'!C64,AGRIFEED!D:D)</f>
        <v>-38474208.340000004</v>
      </c>
      <c r="Y64" s="12">
        <f>SUMIF(AMIP!F:F,'ALL 2020'!C64,AMIP!D:D)</f>
        <v>0</v>
      </c>
      <c r="Z64" s="12">
        <f>+SUMIF(ISF!G:G,'ALL 2020'!C64,ISF!E:E)</f>
        <v>0</v>
      </c>
      <c r="AA64" s="124">
        <f>+SUMIF(DISCOI!G:G,'ALL 2020'!C64,DISCOI!E:E)</f>
        <v>-476899232.81999999</v>
      </c>
      <c r="AB64" s="12">
        <f>+SUMIF(MABEL!F:F,'ALL 2020'!C64,MABEL!D:D)</f>
        <v>-45734.95</v>
      </c>
      <c r="AC64" s="12">
        <f>+SUMIF(NMP!F:F,'ALL 2020'!C64,NMP!D:D)</f>
        <v>-93458413.760000005</v>
      </c>
      <c r="AD64" s="12">
        <f>SUMIF('AMCHO '!F:F,'ALL 2020'!C64,'AMCHO '!D:D)</f>
        <v>0</v>
      </c>
      <c r="AE64">
        <f>+SUMIF(CONFORTIS!G:G,'ALL 2020'!C64,CONFORTIS!E:E)</f>
        <v>0</v>
      </c>
      <c r="AF64" s="12">
        <f>+SUMIF('IRS IMMO'!G:G,'ALL 2020'!C64,'IRS IMMO'!E:E)</f>
        <v>0</v>
      </c>
      <c r="AG64" s="12">
        <f>+SUMIF(AGRIVETAM!F:F,'ALL 2020'!C64,AGRIVETAM!D:D)</f>
        <v>-155161706.65000001</v>
      </c>
      <c r="AH64" s="12">
        <f>+SUMIF(EUROPAINTS!F:F,'ALL 2020'!C64,EUROPAINTS!D:D)</f>
        <v>-18410000</v>
      </c>
      <c r="AI64" s="12">
        <f>+SUMIF('VET ABE'!F:F,'ALL 2020'!C64,'VET ABE'!E:E)</f>
        <v>-1421093.64</v>
      </c>
      <c r="AJ64" s="12">
        <f>SUMIF('VET FIA'!F:F,'ALL 2020'!C64,'VET FIA'!E:E)</f>
        <v>-270937.5</v>
      </c>
      <c r="AK64" s="12">
        <f>+SUMIF('CSS SAKAY'!F:F,'ALL 2020'!C64,'CSS SAKAY'!D:D)</f>
        <v>0</v>
      </c>
      <c r="AL64" s="12">
        <f>+SUMIF(AGRIMA!F:F,'ALL 2020'!C64,AGRIMA!D:D)</f>
        <v>-104430831.84</v>
      </c>
      <c r="AM64" s="12">
        <f>SUMIF('United Malagasy'!F:F,'ALL 2020'!C64,'United Malagasy'!D:D)</f>
        <v>0</v>
      </c>
      <c r="AN64" s="12">
        <f>+SUMIF(NUTRIFOOD!E:E,'ALL 2020'!C64,NUTRIFOOD!D:D)</f>
        <v>0</v>
      </c>
      <c r="AO64" s="12">
        <f>+SUMIF(FERRIS!H:H,'ALL 2020'!C64,FERRIS!F:F)</f>
        <v>-1345002367.8399999</v>
      </c>
      <c r="AP64" s="12">
        <f>+SUMIF(SEM!F:F,'ALL 2020'!C64,SEM!D:D)</f>
        <v>-122522870.67</v>
      </c>
      <c r="AQ64" s="12">
        <f>+SUMIF(Madatrade!F:F,'ALL 2020'!C64,Madatrade!D:D)</f>
        <v>-313234535.77999997</v>
      </c>
      <c r="AR64" s="12">
        <f>+SUMIF('FLY TECH'!F:F,'ALL 2020'!C64,'FLY TECH'!E:E)</f>
        <v>0</v>
      </c>
      <c r="AS64" s="12">
        <f>+SUMIF('FIRST INVESTISSEMENT'!G:G,'ALL 2020'!C64,'FIRST INVESTISSEMENT'!E:E)</f>
        <v>-137991810.33000001</v>
      </c>
      <c r="AT64" s="164">
        <f t="shared" si="3"/>
        <v>-9744607063.6200466</v>
      </c>
      <c r="AU64" s="165">
        <f t="shared" si="4"/>
        <v>-2145637.7752329134</v>
      </c>
    </row>
    <row r="65" spans="1:47" x14ac:dyDescent="0.25">
      <c r="A65" s="11" t="str">
        <f t="shared" si="1"/>
        <v>2</v>
      </c>
      <c r="B65" s="11" t="str">
        <f t="shared" si="2"/>
        <v>281</v>
      </c>
      <c r="C65" s="23">
        <v>28183100</v>
      </c>
      <c r="D65" s="160" t="s">
        <v>3231</v>
      </c>
      <c r="E65" s="24" t="s">
        <v>2082</v>
      </c>
      <c r="F65" s="12">
        <f>+SUMIF(AGRIFARM!H:H,C65,AGRIFARM!L:L)</f>
        <v>0</v>
      </c>
      <c r="G65" s="12">
        <f>+SUMIF(AGRICORP!I:I,C65,AGRICORP!E:E)</f>
        <v>0</v>
      </c>
      <c r="H65" s="12">
        <f>+SUMIF(SMTP!D:D,'ALL 2020'!C65,SMTP!G:G)</f>
        <v>0</v>
      </c>
      <c r="I65" s="12">
        <f>+SUMIF(AGRIVET!G:G,C65,AGRIVET!E:E)</f>
        <v>0</v>
      </c>
      <c r="J65" s="12"/>
      <c r="K65" s="12"/>
      <c r="M65" s="12"/>
      <c r="N65" s="12"/>
      <c r="O65" s="12"/>
      <c r="P65" s="12">
        <f>+SUMIF('SCI NOAH'!G:G,'ALL 2020'!C65,'SCI NOAH'!E:E)</f>
        <v>0</v>
      </c>
      <c r="Q65" s="12">
        <f>+SUMIF(SIM!F:F,'ALL 2020'!C65,SIM!D:D)</f>
        <v>0</v>
      </c>
      <c r="R65" s="163">
        <f>+SUMIF('First Energy'!F:F,'ALL 2020'!C65,'First Energy'!D:D)</f>
        <v>0</v>
      </c>
      <c r="S65" s="163">
        <f>+SUMIF('ID Motors'!G:G,C65,'ID Motors'!E:E)</f>
        <v>-1521890414.6005299</v>
      </c>
      <c r="T65" s="12">
        <f>+SUMIF('ID RENTAL'!G:G,'ALL 2020'!C65,'ID RENTAL'!E:E)</f>
        <v>0</v>
      </c>
      <c r="U65" s="12">
        <f>+SUMIF('MCM '!G:G,'ALL 2020'!C65,'MCM '!E:E)</f>
        <v>0</v>
      </c>
      <c r="V65" s="12">
        <f>SUMIF(AGRIMOTORS!G:G,C65,AGRIMOTORS!E:E)</f>
        <v>0</v>
      </c>
      <c r="W65" s="12">
        <f>+SUMIF(BOVIMA!F:F,'ALL 2020'!C65,BOVIMA!D:D)</f>
        <v>0</v>
      </c>
      <c r="X65" s="12">
        <f>+SUMIF(AGRIFEED!F:F,'ALL 2020'!C65,AGRIFEED!D:D)</f>
        <v>0</v>
      </c>
      <c r="Y65" s="12">
        <f>SUMIF(AMIP!F:F,'ALL 2020'!C65,AMIP!D:D)</f>
        <v>0</v>
      </c>
      <c r="Z65" s="12">
        <f>+SUMIF(ISF!G:G,'ALL 2020'!C65,ISF!E:E)</f>
        <v>0</v>
      </c>
      <c r="AA65" s="124">
        <f>+SUMIF(DISCOI!G:G,'ALL 2020'!C65,DISCOI!E:E)</f>
        <v>0</v>
      </c>
      <c r="AB65" s="12">
        <f>+SUMIF(MABEL!F:F,'ALL 2020'!C65,MABEL!D:D)</f>
        <v>0</v>
      </c>
      <c r="AC65" s="12">
        <f>+SUMIF(NMP!F:F,'ALL 2020'!C65,NMP!D:D)</f>
        <v>0</v>
      </c>
      <c r="AD65" s="12">
        <f>SUMIF('AMCHO '!F:F,'ALL 2020'!C65,'AMCHO '!D:D)</f>
        <v>0</v>
      </c>
      <c r="AE65">
        <f>+SUMIF(CONFORTIS!G:G,'ALL 2020'!C65,CONFORTIS!E:E)</f>
        <v>0</v>
      </c>
      <c r="AF65" s="12">
        <f>+SUMIF('IRS IMMO'!G:G,'ALL 2020'!C65,'IRS IMMO'!E:E)</f>
        <v>0</v>
      </c>
      <c r="AG65" s="12">
        <f>+SUMIF(AGRIVETAM!F:F,'ALL 2020'!C65,AGRIVETAM!D:D)</f>
        <v>0</v>
      </c>
      <c r="AH65" s="12">
        <f>+SUMIF(EUROPAINTS!F:F,'ALL 2020'!C65,EUROPAINTS!D:D)</f>
        <v>0</v>
      </c>
      <c r="AI65" s="12">
        <f>+SUMIF('VET ABE'!F:F,'ALL 2020'!C65,'VET ABE'!E:E)</f>
        <v>0</v>
      </c>
      <c r="AJ65" s="12">
        <f>SUMIF('VET FIA'!F:F,'ALL 2020'!C65,'VET FIA'!E:E)</f>
        <v>0</v>
      </c>
      <c r="AK65" s="12">
        <f>+SUMIF('CSS SAKAY'!F:F,'ALL 2020'!C65,'CSS SAKAY'!D:D)</f>
        <v>0</v>
      </c>
      <c r="AL65" s="12">
        <f>+SUMIF(AGRIMA!F:F,'ALL 2020'!C65,AGRIMA!D:D)</f>
        <v>0</v>
      </c>
      <c r="AM65" s="12">
        <f>SUMIF('United Malagasy'!F:F,'ALL 2020'!C65,'United Malagasy'!D:D)</f>
        <v>0</v>
      </c>
      <c r="AN65" s="12">
        <f>+SUMIF(NUTRIFOOD!E:E,'ALL 2020'!C65,NUTRIFOOD!D:D)</f>
        <v>0</v>
      </c>
      <c r="AO65" s="12">
        <f>+SUMIF(FERRIS!H:H,'ALL 2020'!C65,FERRIS!F:F)</f>
        <v>-2952833338.7199998</v>
      </c>
      <c r="AP65" s="12">
        <f>+SUMIF(SEM!F:F,'ALL 2020'!C65,SEM!D:D)</f>
        <v>0</v>
      </c>
      <c r="AQ65" s="12">
        <f>+SUMIF(Madatrade!F:F,'ALL 2020'!C65,Madatrade!D:D)</f>
        <v>0</v>
      </c>
      <c r="AR65" s="12">
        <f>+SUMIF('FLY TECH'!F:F,'ALL 2020'!C65,'FLY TECH'!E:E)</f>
        <v>0</v>
      </c>
      <c r="AS65" s="12">
        <f>+SUMIF('FIRST INVESTISSEMENT'!G:G,'ALL 2020'!C65,'FIRST INVESTISSEMENT'!E:E)</f>
        <v>0</v>
      </c>
      <c r="AT65" s="164">
        <f t="shared" si="3"/>
        <v>-4474723753.3205299</v>
      </c>
      <c r="AU65" s="165">
        <f t="shared" si="4"/>
        <v>-985276.90815783234</v>
      </c>
    </row>
    <row r="66" spans="1:47" x14ac:dyDescent="0.25">
      <c r="A66" s="11" t="str">
        <f t="shared" si="1"/>
        <v>2</v>
      </c>
      <c r="B66" s="11" t="str">
        <f t="shared" si="2"/>
        <v>281</v>
      </c>
      <c r="C66" s="23">
        <v>28184000</v>
      </c>
      <c r="D66" s="160" t="s">
        <v>3232</v>
      </c>
      <c r="E66" s="24" t="s">
        <v>61</v>
      </c>
      <c r="F66" s="12">
        <f>+SUMIF(AGRIFARM!H:H,C66,AGRIFARM!L:L)</f>
        <v>-80279547.969999999</v>
      </c>
      <c r="G66" s="12">
        <f>+SUMIF(AGRICORP!I:I,C66,AGRICORP!E:E)</f>
        <v>0</v>
      </c>
      <c r="H66" s="12">
        <f>+SUMIF(SMTP!D:D,'ALL 2020'!C66,SMTP!G:G)</f>
        <v>-285605586.13</v>
      </c>
      <c r="I66" s="12">
        <f>+SUMIF(AGRIVET!G:G,C66,AGRIVET!E:E)</f>
        <v>-2599532.14</v>
      </c>
      <c r="J66" s="12">
        <f>+SUMIF(AGRIVAL!G:G,'ALL 2020'!C66,AGRIVAL!E:E)</f>
        <v>-54419289.18</v>
      </c>
      <c r="K66" s="12">
        <f>+SUMIF(AGRIKOBA!G:G,'ALL 2020'!C66,AGRIKOBA!E:E)</f>
        <v>-18859028.02</v>
      </c>
      <c r="L66" s="12">
        <f>+SUMIF(LMOI!F:F,'ALL 2020'!C66,LMOI!D:D)</f>
        <v>-56976320.189999998</v>
      </c>
      <c r="M66" s="12">
        <f>+SUMIF(TARTINE!G:G,'ALL 2020'!C66,TARTINE!E:E)</f>
        <v>-247852024.97</v>
      </c>
      <c r="N66" s="12">
        <f>+SUMIF(IDF!F:F,'ALL 2020'!C66,IDF!D:D)</f>
        <v>-15839755.59</v>
      </c>
      <c r="O66" s="12">
        <f>+SUMIF(RYA!G:G,C66,RYA!E:E)</f>
        <v>0</v>
      </c>
      <c r="P66" s="12">
        <f>+SUMIF('SCI NOAH'!G:G,'ALL 2020'!C66,'SCI NOAH'!E:E)</f>
        <v>0</v>
      </c>
      <c r="Q66" s="12">
        <f>+SUMIF(SIM!F:F,'ALL 2020'!C66,SIM!D:D)</f>
        <v>0</v>
      </c>
      <c r="R66" s="163">
        <f>+SUMIF('First Energy'!F:F,'ALL 2020'!C66,'First Energy'!D:D)</f>
        <v>-25372133.475111101</v>
      </c>
      <c r="S66" s="163">
        <f>+SUMIF('ID Motors'!G:G,C66,'ID Motors'!E:E)</f>
        <v>-43776516.479999997</v>
      </c>
      <c r="T66" s="12">
        <f>+SUMIF('ID RENTAL'!G:G,'ALL 2020'!C66,'ID RENTAL'!E:E)</f>
        <v>-607837.93999999994</v>
      </c>
      <c r="U66" s="12">
        <f>+SUMIF('MCM '!G:G,'ALL 2020'!C66,'MCM '!E:E)</f>
        <v>-45430769.43</v>
      </c>
      <c r="V66" s="12">
        <f>SUMIF(AGRIMOTORS!G:G,C66,AGRIMOTORS!E:E)</f>
        <v>-1721556</v>
      </c>
      <c r="W66" s="12">
        <f>+SUMIF(BOVIMA!F:F,'ALL 2020'!C66,BOVIMA!D:D)</f>
        <v>0</v>
      </c>
      <c r="X66" s="12">
        <f>+SUMIF(AGRIFEED!F:F,'ALL 2020'!C66,AGRIFEED!D:D)</f>
        <v>-1828540</v>
      </c>
      <c r="Y66" s="12">
        <f>SUMIF(AMIP!F:F,'ALL 2020'!C66,AMIP!D:D)</f>
        <v>0</v>
      </c>
      <c r="Z66" s="12">
        <f>+SUMIF(ISF!G:G,'ALL 2020'!C66,ISF!E:E)</f>
        <v>0</v>
      </c>
      <c r="AA66" s="124">
        <f>+SUMIF(DISCOI!G:G,'ALL 2020'!C66,DISCOI!E:E)</f>
        <v>-46407605.240000002</v>
      </c>
      <c r="AB66" s="12">
        <f>+SUMIF(MABEL!F:F,'ALL 2020'!C66,MABEL!D:D)</f>
        <v>0</v>
      </c>
      <c r="AC66" s="12">
        <f>+SUMIF(NMP!F:F,'ALL 2020'!C66,NMP!D:D)</f>
        <v>0</v>
      </c>
      <c r="AD66" s="12">
        <f>SUMIF('AMCHO '!F:F,'ALL 2020'!C66,'AMCHO '!D:D)</f>
        <v>-4678951.2300000004</v>
      </c>
      <c r="AE66">
        <f>+SUMIF(CONFORTIS!G:G,'ALL 2020'!C66,CONFORTIS!E:E)</f>
        <v>0</v>
      </c>
      <c r="AF66" s="12">
        <f>+SUMIF('IRS IMMO'!G:G,'ALL 2020'!C66,'IRS IMMO'!E:E)</f>
        <v>0</v>
      </c>
      <c r="AG66" s="12">
        <f>+SUMIF(AGRIVETAM!F:F,'ALL 2020'!C66,AGRIVETAM!D:D)</f>
        <v>-8176157.9000000004</v>
      </c>
      <c r="AH66" s="12">
        <f>+SUMIF(EUROPAINTS!F:F,'ALL 2020'!C66,EUROPAINTS!D:D)</f>
        <v>-1778192.21</v>
      </c>
      <c r="AI66" s="12">
        <f>+SUMIF('VET ABE'!F:F,'ALL 2020'!C66,'VET ABE'!E:E)</f>
        <v>-3610572.5</v>
      </c>
      <c r="AJ66" s="12">
        <f>SUMIF('VET FIA'!F:F,'ALL 2020'!C66,'VET FIA'!E:E)</f>
        <v>-636375</v>
      </c>
      <c r="AK66" s="12">
        <f>+SUMIF('CSS SAKAY'!F:F,'ALL 2020'!C66,'CSS SAKAY'!D:D)</f>
        <v>0</v>
      </c>
      <c r="AL66" s="12">
        <f>+SUMIF(AGRIMA!F:F,'ALL 2020'!C66,AGRIMA!D:D)</f>
        <v>0</v>
      </c>
      <c r="AM66" s="12">
        <f>SUMIF('United Malagasy'!F:F,'ALL 2020'!C66,'United Malagasy'!D:D)</f>
        <v>-1038976.77</v>
      </c>
      <c r="AN66" s="12">
        <f>+SUMIF(NUTRIFOOD!E:E,'ALL 2020'!C66,NUTRIFOOD!D:D)</f>
        <v>0</v>
      </c>
      <c r="AO66" s="12">
        <f>+SUMIF(FERRIS!H:H,'ALL 2020'!C66,FERRIS!F:F)</f>
        <v>-50620424.359999999</v>
      </c>
      <c r="AP66" s="12">
        <f>+SUMIF(SEM!F:F,'ALL 2020'!C66,SEM!D:D)</f>
        <v>-9579941.3200000003</v>
      </c>
      <c r="AQ66" s="12">
        <f>+SUMIF(Madatrade!F:F,'ALL 2020'!C66,Madatrade!D:D)</f>
        <v>-2785317</v>
      </c>
      <c r="AR66" s="12">
        <f>+SUMIF('FLY TECH'!F:F,'ALL 2020'!C66,'FLY TECH'!E:E)</f>
        <v>-2573289.4300000002</v>
      </c>
      <c r="AS66" s="12">
        <f>+SUMIF('FIRST INVESTISSEMENT'!G:G,'ALL 2020'!C66,'FIRST INVESTISSEMENT'!E:E)</f>
        <v>0</v>
      </c>
      <c r="AT66" s="164">
        <f t="shared" si="3"/>
        <v>-1013054240.4751112</v>
      </c>
      <c r="AU66" s="165">
        <f t="shared" si="4"/>
        <v>-223061.57985972121</v>
      </c>
    </row>
    <row r="67" spans="1:47" x14ac:dyDescent="0.25">
      <c r="A67" s="11" t="str">
        <f t="shared" si="1"/>
        <v>2</v>
      </c>
      <c r="B67" s="11" t="str">
        <f t="shared" si="2"/>
        <v>281</v>
      </c>
      <c r="C67" s="23">
        <v>28185000</v>
      </c>
      <c r="D67" s="160" t="s">
        <v>3229</v>
      </c>
      <c r="E67" s="11" t="s">
        <v>2792</v>
      </c>
      <c r="F67" s="12">
        <f>+SUMIF(AGRIFARM!H:H,C67,AGRIFARM!L:L)</f>
        <v>0</v>
      </c>
      <c r="G67" s="12">
        <f>+SUMIF(AGRICORP!I:I,C67,AGRICORP!E:E)</f>
        <v>0</v>
      </c>
      <c r="H67" s="12">
        <f>+SUMIF(SMTP!D:D,'ALL 2020'!C67,SMTP!G:G)</f>
        <v>0</v>
      </c>
      <c r="I67" s="12">
        <f>+SUMIF(AGRIVET!G:G,C67,AGRIVET!E:E)</f>
        <v>0</v>
      </c>
      <c r="J67" s="12"/>
      <c r="K67" s="12"/>
      <c r="M67" s="12"/>
      <c r="N67" s="12"/>
      <c r="O67" s="12"/>
      <c r="P67" s="12"/>
      <c r="Q67" s="12"/>
      <c r="R67" s="163"/>
      <c r="S67" s="163"/>
      <c r="T67" s="12"/>
      <c r="U67" s="12"/>
      <c r="V67" s="12">
        <f>SUMIF(AGRIMOTORS!G:G,C67,AGRIMOTORS!E:E)</f>
        <v>0</v>
      </c>
      <c r="W67" s="12"/>
      <c r="X67" s="12"/>
      <c r="Y67" s="12"/>
      <c r="Z67" s="12"/>
      <c r="AA67" s="124"/>
      <c r="AC67" s="12"/>
      <c r="AD67" s="12"/>
      <c r="AF67" s="12"/>
      <c r="AG67" s="12"/>
      <c r="AH67" s="12"/>
      <c r="AI67" s="12"/>
      <c r="AJ67" s="12"/>
      <c r="AK67" s="12">
        <f>+SUMIF('CSS SAKAY'!F:F,'ALL 2020'!C67,'CSS SAKAY'!D:D)</f>
        <v>0</v>
      </c>
      <c r="AL67" s="12">
        <f>+SUMIF(AGRIMA!F:F,'ALL 2020'!C67,AGRIMA!D:D)</f>
        <v>0</v>
      </c>
      <c r="AM67" s="12">
        <f>SUMIF('United Malagasy'!F:F,'ALL 2020'!C67,'United Malagasy'!D:D)</f>
        <v>0</v>
      </c>
      <c r="AN67" s="12">
        <f>+SUMIF(NUTRIFOOD!E:E,'ALL 2020'!C67,NUTRIFOOD!D:D)</f>
        <v>0</v>
      </c>
      <c r="AO67" s="12">
        <f>+SUMIF(FERRIS!H:H,'ALL 2020'!C67,FERRIS!F:F)</f>
        <v>-24402651.370000001</v>
      </c>
      <c r="AP67" s="12">
        <f>+SUMIF(SEM!F:F,'ALL 2020'!C67,SEM!D:D)</f>
        <v>-15562555.890000001</v>
      </c>
      <c r="AQ67" s="12">
        <f>+SUMIF(Madatrade!F:F,'ALL 2020'!C67,Madatrade!D:D)</f>
        <v>0</v>
      </c>
      <c r="AR67" s="12">
        <f>+SUMIF('FLY TECH'!F:F,'ALL 2020'!C67,'FLY TECH'!E:E)</f>
        <v>-18627.91</v>
      </c>
      <c r="AS67" s="12">
        <f>+SUMIF('FIRST INVESTISSEMENT'!G:G,'ALL 2020'!C67,'FIRST INVESTISSEMENT'!E:E)</f>
        <v>0</v>
      </c>
      <c r="AT67" s="164">
        <f t="shared" si="3"/>
        <v>-39983835.170000002</v>
      </c>
      <c r="AU67" s="165">
        <f t="shared" si="4"/>
        <v>-8803.9288376978111</v>
      </c>
    </row>
    <row r="68" spans="1:47" x14ac:dyDescent="0.25">
      <c r="A68" s="11" t="str">
        <f t="shared" si="1"/>
        <v>3</v>
      </c>
      <c r="B68" s="11" t="str">
        <f t="shared" si="2"/>
        <v>310</v>
      </c>
      <c r="C68" s="23">
        <v>31000000</v>
      </c>
      <c r="D68" s="186" t="s">
        <v>3234</v>
      </c>
      <c r="E68" s="24" t="s">
        <v>277</v>
      </c>
      <c r="F68" s="12">
        <f>+SUMIF(AGRIFARM!H:H,C68,AGRIFARM!L:L)</f>
        <v>1357888674.1600001</v>
      </c>
      <c r="G68" s="12">
        <f>+SUMIF(AGRICORP!I:I,C68,AGRICORP!E:E)</f>
        <v>0</v>
      </c>
      <c r="H68" s="12">
        <f>+SUMIF(SMTP!D:D,'ALL 2020'!C68,SMTP!G:G)</f>
        <v>3171424675.73</v>
      </c>
      <c r="I68" s="12">
        <f>+SUMIF(AGRIVET!G:G,C68,AGRIVET!E:E)</f>
        <v>139994797</v>
      </c>
      <c r="J68" s="12">
        <f>+SUMIF(AGRIVAL!G:G,'ALL 2020'!C68,AGRIVAL!E:E)</f>
        <v>7376878860.5900002</v>
      </c>
      <c r="K68" s="12">
        <f>+SUMIF(AGRIKOBA!G:G,'ALL 2020'!C68,AGRIKOBA!E:E)</f>
        <v>1599582212.79</v>
      </c>
      <c r="L68" s="12">
        <f>+SUMIF(LMOI!F:F,'ALL 2020'!C68,LMOI!D:D)</f>
        <v>28472678376.219997</v>
      </c>
      <c r="M68" s="12">
        <f>+SUMIF(TARTINE!G:G,'ALL 2020'!C68,TARTINE!E:E)</f>
        <v>2913947581</v>
      </c>
      <c r="N68" s="12">
        <f>+SUMIF(IDF!F:F,'ALL 2020'!C68,IDF!D:D)</f>
        <v>0</v>
      </c>
      <c r="O68" s="12">
        <f>+SUMIF(RYA!G:G,C68,RYA!E:E)</f>
        <v>0</v>
      </c>
      <c r="P68" s="12">
        <f>+SUMIF('SCI NOAH'!G:G,'ALL 2020'!C68,'SCI NOAH'!E:E)</f>
        <v>0</v>
      </c>
      <c r="Q68" s="12">
        <f>+SUMIF(SIM!F:F,'ALL 2020'!C68,SIM!D:D)</f>
        <v>0</v>
      </c>
      <c r="R68" s="163">
        <f>+SUMIF('First Energy'!F:F,'ALL 2020'!C68,'First Energy'!D:D)</f>
        <v>0</v>
      </c>
      <c r="S68" s="163">
        <f>+SUMIF('ID Motors'!G:G,C68,'ID Motors'!E:E)</f>
        <v>0</v>
      </c>
      <c r="T68" s="12">
        <f>+SUMIF('ID RENTAL'!G:G,'ALL 2020'!C68,'ID RENTAL'!E:E)</f>
        <v>0</v>
      </c>
      <c r="U68" s="12">
        <f>+SUMIF('MCM '!G:G,'ALL 2020'!C68,'MCM '!E:E)</f>
        <v>0</v>
      </c>
      <c r="V68" s="12">
        <f>SUMIF(AGRIMOTORS!G:G,C68,AGRIMOTORS!E:E)</f>
        <v>0</v>
      </c>
      <c r="W68" s="12">
        <f>+SUMIF(BOVIMA!F:F,'ALL 2020'!C68,BOVIMA!D:D)</f>
        <v>772037536.39999998</v>
      </c>
      <c r="X68" s="12">
        <f>+SUMIF(AGRIFEED!F:F,'ALL 2020'!C68,AGRIFEED!D:D)</f>
        <v>185156025.91</v>
      </c>
      <c r="Y68" s="12">
        <f>SUMIF(AMIP!F:F,'ALL 2020'!C68,AMIP!D:D)</f>
        <v>0</v>
      </c>
      <c r="Z68" s="12">
        <f>+SUMIF(ISF!G:G,'ALL 2020'!C68,ISF!E:E)</f>
        <v>0</v>
      </c>
      <c r="AA68" s="124">
        <f>+SUMIF(DISCOI!G:G,'ALL 2020'!C68,DISCOI!E:E)</f>
        <v>0</v>
      </c>
      <c r="AB68" s="12">
        <f>+SUMIF(MABEL!F:F,'ALL 2020'!C68,MABEL!D:D)</f>
        <v>0</v>
      </c>
      <c r="AC68" s="12">
        <f>+SUMIF(NMP!F:F,'ALL 2020'!C68,NMP!D:D)</f>
        <v>0</v>
      </c>
      <c r="AD68" s="12">
        <f>SUMIF('AMCHO '!F:F,'ALL 2020'!C68,'AMCHO '!D:D)</f>
        <v>0</v>
      </c>
      <c r="AE68">
        <f>+SUMIF(CONFORTIS!G:G,'ALL 2020'!C68,CONFORTIS!E:E)</f>
        <v>0</v>
      </c>
      <c r="AF68" s="12">
        <f>+SUMIF('IRS IMMO'!G:G,'ALL 2020'!C68,'IRS IMMO'!E:E)</f>
        <v>0</v>
      </c>
      <c r="AG68" s="12">
        <f>+SUMIF(AGRIVETAM!F:F,'ALL 2020'!C68,AGRIVETAM!D:D)</f>
        <v>0</v>
      </c>
      <c r="AH68" s="12">
        <f>+SUMIF(EUROPAINTS!F:F,'ALL 2020'!C68,EUROPAINTS!D:D)</f>
        <v>960466203.82000005</v>
      </c>
      <c r="AI68" s="12">
        <f>+SUMIF('VET ABE'!F:F,'ALL 2020'!C68,'VET ABE'!E:E)</f>
        <v>0</v>
      </c>
      <c r="AJ68" s="12">
        <f>SUMIF('VET FIA'!F:F,'ALL 2020'!C68,'VET FIA'!E:E)</f>
        <v>0</v>
      </c>
      <c r="AK68" s="12">
        <f>+SUMIF('CSS SAKAY'!F:F,'ALL 2020'!C68,'CSS SAKAY'!D:D)</f>
        <v>0</v>
      </c>
      <c r="AL68" s="12">
        <f>+SUMIF(AGRIMA!F:F,'ALL 2020'!C68,AGRIMA!D:D)</f>
        <v>28770782.800000001</v>
      </c>
      <c r="AM68" s="12">
        <f>SUMIF('United Malagasy'!F:F,'ALL 2020'!C68,'United Malagasy'!D:D)</f>
        <v>0</v>
      </c>
      <c r="AN68" s="12">
        <f>+SUMIF(NUTRIFOOD!E:E,'ALL 2020'!C68,NUTRIFOOD!D:D)</f>
        <v>0</v>
      </c>
      <c r="AO68" s="12">
        <f>+SUMIF(FERRIS!H:H,'ALL 2020'!C68,FERRIS!F:F)</f>
        <v>0</v>
      </c>
      <c r="AP68" s="12">
        <f>+SUMIF(SEM!F:F,'ALL 2020'!C68,SEM!D:D)</f>
        <v>1325773974.3599999</v>
      </c>
      <c r="AQ68" s="12">
        <f>+SUMIF(Madatrade!F:F,'ALL 2020'!C68,Madatrade!D:D)</f>
        <v>0</v>
      </c>
      <c r="AR68" s="12">
        <f>+SUMIF('FLY TECH'!F:F,'ALL 2020'!C68,'FLY TECH'!E:E)</f>
        <v>0</v>
      </c>
      <c r="AS68" s="12">
        <f>+SUMIF('FIRST INVESTISSEMENT'!G:G,'ALL 2020'!C68,'FIRST INVESTISSEMENT'!E:E)</f>
        <v>0</v>
      </c>
      <c r="AT68" s="164">
        <f t="shared" si="3"/>
        <v>48304599700.780006</v>
      </c>
      <c r="AU68" s="165">
        <f t="shared" si="4"/>
        <v>10636054.707884245</v>
      </c>
    </row>
    <row r="69" spans="1:47" x14ac:dyDescent="0.25">
      <c r="A69" s="11" t="str">
        <f t="shared" ref="A69:A132" si="5">+LEFT(B69)</f>
        <v>3</v>
      </c>
      <c r="B69" s="11" t="str">
        <f t="shared" ref="B69:B132" si="6">+LEFT(C69,3)</f>
        <v>311</v>
      </c>
      <c r="C69" s="23">
        <v>31100000</v>
      </c>
      <c r="D69" s="186" t="s">
        <v>3234</v>
      </c>
      <c r="E69" s="57" t="s">
        <v>1471</v>
      </c>
      <c r="F69" s="12">
        <f>+SUMIF(AGRIFARM!H:H,C69,AGRIFARM!L:L)</f>
        <v>0</v>
      </c>
      <c r="G69" s="12">
        <f>+SUMIF(AGRICORP!I:I,C69,AGRICORP!E:E)</f>
        <v>0</v>
      </c>
      <c r="H69" s="12">
        <f>+SUMIF(SMTP!D:D,'ALL 2020'!C69,SMTP!G:G)</f>
        <v>0</v>
      </c>
      <c r="I69" s="12">
        <f>+SUMIF(AGRIVET!G:G,C69,AGRIVET!E:E)</f>
        <v>0</v>
      </c>
      <c r="J69" s="12"/>
      <c r="K69" s="12">
        <f>+SUMIF(AGRIKOBA!G:G,'ALL 2020'!C69,AGRIKOBA!E:E)</f>
        <v>24830517</v>
      </c>
      <c r="L69" s="12">
        <f>+SUMIF(LMOI!F:F,'ALL 2020'!C69,LMOI!D:D)</f>
        <v>0</v>
      </c>
      <c r="M69" s="12">
        <f>+SUMIF(TARTINE!G:G,'ALL 2020'!C69,TARTINE!E:E)</f>
        <v>0</v>
      </c>
      <c r="N69" s="12">
        <f>+SUMIF(IDF!F:F,'ALL 2020'!C69,IDF!D:D)</f>
        <v>0</v>
      </c>
      <c r="O69" s="12">
        <f>+SUMIF(RYA!G:G,C69,RYA!E:E)</f>
        <v>0</v>
      </c>
      <c r="P69" s="12">
        <f>+SUMIF('SCI NOAH'!G:G,'ALL 2020'!C69,'SCI NOAH'!E:E)</f>
        <v>0</v>
      </c>
      <c r="Q69" s="12">
        <f>+SUMIF(SIM!F:F,'ALL 2020'!C69,SIM!D:D)</f>
        <v>0</v>
      </c>
      <c r="R69" s="163">
        <f>+SUMIF('First Energy'!F:F,'ALL 2020'!C69,'First Energy'!D:D)</f>
        <v>0</v>
      </c>
      <c r="S69" s="163">
        <f>+SUMIF('ID Motors'!G:G,C69,'ID Motors'!E:E)</f>
        <v>0</v>
      </c>
      <c r="T69" s="12">
        <f>+SUMIF('ID RENTAL'!G:G,'ALL 2020'!C69,'ID RENTAL'!E:E)</f>
        <v>0</v>
      </c>
      <c r="U69" s="12">
        <f>+SUMIF('MCM '!G:G,'ALL 2020'!C69,'MCM '!E:E)</f>
        <v>0</v>
      </c>
      <c r="V69" s="12">
        <f>SUMIF(AGRIMOTORS!G:G,C69,AGRIMOTORS!E:E)</f>
        <v>0</v>
      </c>
      <c r="W69" s="12">
        <f>+SUMIF(BOVIMA!F:F,'ALL 2020'!C69,BOVIMA!D:D)</f>
        <v>0</v>
      </c>
      <c r="X69" s="12">
        <f>+SUMIF(AGRIFEED!F:F,'ALL 2020'!C69,AGRIFEED!D:D)</f>
        <v>0</v>
      </c>
      <c r="Y69" s="12">
        <f>SUMIF(AMIP!F:F,'ALL 2020'!C69,AMIP!D:D)</f>
        <v>0</v>
      </c>
      <c r="Z69" s="12">
        <f>+SUMIF(ISF!G:G,'ALL 2020'!C69,ISF!E:E)</f>
        <v>0</v>
      </c>
      <c r="AA69" s="124">
        <f>+SUMIF(DISCOI!G:G,'ALL 2020'!C69,DISCOI!E:E)</f>
        <v>0</v>
      </c>
      <c r="AB69" s="12">
        <f>+SUMIF(MABEL!F:F,'ALL 2020'!C69,MABEL!D:D)</f>
        <v>0</v>
      </c>
      <c r="AC69" s="12">
        <f>+SUMIF(NMP!F:F,'ALL 2020'!C69,NMP!D:D)</f>
        <v>83060438.159999996</v>
      </c>
      <c r="AD69" s="12">
        <f>SUMIF('AMCHO '!F:F,'ALL 2020'!C69,'AMCHO '!D:D)</f>
        <v>616849839.52999997</v>
      </c>
      <c r="AE69">
        <f>+SUMIF(CONFORTIS!G:G,'ALL 2020'!C69,CONFORTIS!E:E)</f>
        <v>0</v>
      </c>
      <c r="AF69" s="12">
        <f>+SUMIF('IRS IMMO'!G:G,'ALL 2020'!C69,'IRS IMMO'!E:E)</f>
        <v>0</v>
      </c>
      <c r="AG69" s="12">
        <f>+SUMIF(AGRIVETAM!F:F,'ALL 2020'!C69,AGRIVETAM!D:D)</f>
        <v>0</v>
      </c>
      <c r="AH69" s="12">
        <f>+SUMIF(EUROPAINTS!F:F,'ALL 2020'!C69,EUROPAINTS!D:D)</f>
        <v>0</v>
      </c>
      <c r="AI69" s="12">
        <f>+SUMIF('VET ABE'!F:F,'ALL 2020'!C69,'VET ABE'!E:E)</f>
        <v>0</v>
      </c>
      <c r="AJ69" s="12">
        <f>SUMIF('VET FIA'!F:F,'ALL 2020'!C69,'VET FIA'!E:E)</f>
        <v>0</v>
      </c>
      <c r="AK69" s="12">
        <f>+SUMIF('CSS SAKAY'!F:F,'ALL 2020'!C69,'CSS SAKAY'!D:D)</f>
        <v>0</v>
      </c>
      <c r="AL69" s="12">
        <f>+SUMIF(AGRIMA!F:F,'ALL 2020'!C69,AGRIMA!D:D)</f>
        <v>0</v>
      </c>
      <c r="AM69" s="12">
        <f>SUMIF('United Malagasy'!F:F,'ALL 2020'!C69,'United Malagasy'!D:D)</f>
        <v>0</v>
      </c>
      <c r="AN69" s="12">
        <f>+SUMIF(NUTRIFOOD!E:E,'ALL 2020'!C69,NUTRIFOOD!D:D)</f>
        <v>0</v>
      </c>
      <c r="AO69" s="12">
        <f>+SUMIF(FERRIS!H:H,'ALL 2020'!C69,FERRIS!F:F)</f>
        <v>0</v>
      </c>
      <c r="AP69" s="12">
        <f>+SUMIF(SEM!F:F,'ALL 2020'!C69,SEM!D:D)</f>
        <v>0</v>
      </c>
      <c r="AQ69" s="12">
        <f>+SUMIF(Madatrade!F:F,'ALL 2020'!C69,Madatrade!D:D)</f>
        <v>0</v>
      </c>
      <c r="AR69" s="12">
        <f>+SUMIF('FLY TECH'!F:F,'ALL 2020'!C69,'FLY TECH'!E:E)</f>
        <v>0</v>
      </c>
      <c r="AS69" s="12">
        <f>+SUMIF('FIRST INVESTISSEMENT'!G:G,'ALL 2020'!C69,'FIRST INVESTISSEMENT'!E:E)</f>
        <v>0</v>
      </c>
      <c r="AT69" s="164">
        <f t="shared" ref="AT69:AT132" si="7">+SUM(F69:AS69)</f>
        <v>724740794.68999994</v>
      </c>
      <c r="AU69" s="165">
        <f t="shared" ref="AU69:AU132" si="8">+AT69/$AW$2</f>
        <v>159578.64859883871</v>
      </c>
    </row>
    <row r="70" spans="1:47" x14ac:dyDescent="0.25">
      <c r="A70" s="11" t="str">
        <f t="shared" si="5"/>
        <v>3</v>
      </c>
      <c r="B70" s="11" t="str">
        <f t="shared" si="6"/>
        <v>331</v>
      </c>
      <c r="C70" s="22">
        <v>33100000</v>
      </c>
      <c r="D70" s="186" t="s">
        <v>3234</v>
      </c>
      <c r="E70" s="12" t="s">
        <v>2494</v>
      </c>
      <c r="F70" s="12">
        <f>+SUMIF(AGRIFARM!H:H,C70,AGRIFARM!L:L)</f>
        <v>0</v>
      </c>
      <c r="G70" s="12">
        <f>+SUMIF(AGRICORP!I:I,C70,AGRICORP!E:E)</f>
        <v>0</v>
      </c>
      <c r="H70" s="12">
        <f>+SUMIF(SMTP!D:D,'ALL 2020'!C70,SMTP!G:G)</f>
        <v>0</v>
      </c>
      <c r="I70" s="12">
        <f>+SUMIF(AGRIVET!G:G,C70,AGRIVET!E:E)</f>
        <v>0</v>
      </c>
      <c r="J70" s="12"/>
      <c r="K70" s="12"/>
      <c r="M70" s="12"/>
      <c r="N70" s="12"/>
      <c r="O70" s="12"/>
      <c r="P70" s="12"/>
      <c r="Q70" s="12"/>
      <c r="R70" s="163"/>
      <c r="S70" s="163"/>
      <c r="T70" s="12"/>
      <c r="U70" s="12"/>
      <c r="V70" s="12">
        <f>SUMIF(AGRIMOTORS!G:G,C70,AGRIMOTORS!E:E)</f>
        <v>0</v>
      </c>
      <c r="W70" s="12"/>
      <c r="X70" s="12"/>
      <c r="Y70" s="12"/>
      <c r="Z70" s="12"/>
      <c r="AA70" s="124"/>
      <c r="AC70" s="12"/>
      <c r="AD70" s="12">
        <f>SUMIF('AMCHO '!F:F,'ALL 2020'!C70,'AMCHO '!D:D)</f>
        <v>0</v>
      </c>
      <c r="AE70">
        <f>+SUMIF(CONFORTIS!G:G,'ALL 2020'!C70,CONFORTIS!E:E)</f>
        <v>0</v>
      </c>
      <c r="AF70" s="12">
        <f>+SUMIF('IRS IMMO'!G:G,'ALL 2020'!C70,'IRS IMMO'!E:E)</f>
        <v>0</v>
      </c>
      <c r="AG70" s="12">
        <f>+SUMIF(AGRIVETAM!F:F,'ALL 2020'!C70,AGRIVETAM!D:D)</f>
        <v>0</v>
      </c>
      <c r="AH70" s="12">
        <f>+SUMIF(EUROPAINTS!F:F,'ALL 2020'!C70,EUROPAINTS!D:D)</f>
        <v>0</v>
      </c>
      <c r="AI70" s="12">
        <f>+SUMIF('VET ABE'!F:F,'ALL 2020'!C70,'VET ABE'!E:E)</f>
        <v>0</v>
      </c>
      <c r="AJ70" s="12">
        <f>SUMIF('VET FIA'!F:F,'ALL 2020'!C70,'VET FIA'!E:E)</f>
        <v>0</v>
      </c>
      <c r="AK70" s="12">
        <f>+SUMIF('CSS SAKAY'!F:F,'ALL 2020'!C70,'CSS SAKAY'!D:D)</f>
        <v>0</v>
      </c>
      <c r="AL70" s="12">
        <f>+SUMIF(AGRIMA!F:F,'ALL 2020'!C70,AGRIMA!D:D)</f>
        <v>0</v>
      </c>
      <c r="AM70" s="12">
        <f>SUMIF('United Malagasy'!F:F,'ALL 2020'!C70,'United Malagasy'!D:D)</f>
        <v>0</v>
      </c>
      <c r="AN70" s="12">
        <f>+SUMIF(NUTRIFOOD!E:E,'ALL 2020'!C70,NUTRIFOOD!D:D)</f>
        <v>0</v>
      </c>
      <c r="AO70" s="12">
        <f>+SUMIF(FERRIS!H:H,'ALL 2020'!C70,FERRIS!F:F)</f>
        <v>0</v>
      </c>
      <c r="AP70" s="12">
        <f>+SUMIF(SEM!F:F,'ALL 2020'!C70,SEM!D:D)</f>
        <v>0</v>
      </c>
      <c r="AQ70" s="12">
        <f>+SUMIF(Madatrade!F:F,'ALL 2020'!C70,Madatrade!D:D)</f>
        <v>0</v>
      </c>
      <c r="AR70" s="12">
        <f>+SUMIF('FLY TECH'!F:F,'ALL 2020'!C70,'FLY TECH'!E:E)</f>
        <v>0</v>
      </c>
      <c r="AS70" s="12">
        <f>+SUMIF('FIRST INVESTISSEMENT'!G:G,'ALL 2020'!C70,'FIRST INVESTISSEMENT'!E:E)</f>
        <v>0</v>
      </c>
      <c r="AT70" s="164">
        <f t="shared" si="7"/>
        <v>0</v>
      </c>
      <c r="AU70" s="165">
        <f t="shared" si="8"/>
        <v>0</v>
      </c>
    </row>
    <row r="71" spans="1:47" x14ac:dyDescent="0.25">
      <c r="A71" s="11" t="str">
        <f t="shared" si="5"/>
        <v>3</v>
      </c>
      <c r="B71" s="11" t="str">
        <f t="shared" si="6"/>
        <v>351</v>
      </c>
      <c r="C71" s="60">
        <v>35100000</v>
      </c>
      <c r="D71" s="186" t="s">
        <v>3234</v>
      </c>
      <c r="E71" s="24" t="s">
        <v>278</v>
      </c>
      <c r="F71" s="12">
        <f>+SUMIF(AGRIFARM!H:H,C71,AGRIFARM!L:L)</f>
        <v>2170427858.5</v>
      </c>
      <c r="G71" s="12">
        <f>+SUMIF(AGRICORP!I:I,C71,AGRICORP!E:E)</f>
        <v>0</v>
      </c>
      <c r="H71" s="12">
        <f>+SUMIF(SMTP!D:D,'ALL 2020'!C71,SMTP!G:G)</f>
        <v>0</v>
      </c>
      <c r="I71" s="12">
        <f>+SUMIF(AGRIVET!G:G,C71,AGRIVET!E:E)</f>
        <v>0</v>
      </c>
      <c r="J71" s="12">
        <f>+SUMIF(AGRIVAL!G:G,'ALL 2020'!C71,AGRIVAL!E:E)</f>
        <v>0</v>
      </c>
      <c r="K71" s="12">
        <f>+SUMIF(AGRIKOBA!G:G,'ALL 2020'!C71,AGRIKOBA!E:E)</f>
        <v>0</v>
      </c>
      <c r="L71" s="12">
        <f>+SUMIF(LMOI!F:F,'ALL 2020'!C71,LMOI!D:D)</f>
        <v>0</v>
      </c>
      <c r="M71" s="12">
        <f>+SUMIF(TARTINE!G:G,'ALL 2020'!C71,TARTINE!E:E)</f>
        <v>0</v>
      </c>
      <c r="N71" s="12">
        <f>+SUMIF(IDF!F:F,'ALL 2020'!C71,IDF!D:D)</f>
        <v>0</v>
      </c>
      <c r="O71" s="12">
        <f>+SUMIF(RYA!G:G,C71,RYA!E:E)</f>
        <v>0</v>
      </c>
      <c r="P71" s="12">
        <f>+SUMIF('SCI NOAH'!G:G,'ALL 2020'!C71,'SCI NOAH'!E:E)</f>
        <v>0</v>
      </c>
      <c r="Q71" s="12">
        <f>+SUMIF(SIM!F:F,'ALL 2020'!C71,SIM!D:D)</f>
        <v>0</v>
      </c>
      <c r="R71" s="163">
        <f>+SUMIF('First Energy'!F:F,'ALL 2020'!C71,'First Energy'!D:D)</f>
        <v>0</v>
      </c>
      <c r="S71" s="163">
        <f>+SUMIF('ID Motors'!G:G,C71,'ID Motors'!E:E)</f>
        <v>0</v>
      </c>
      <c r="T71" s="12">
        <f>+SUMIF('ID RENTAL'!G:G,'ALL 2020'!C71,'ID RENTAL'!E:E)</f>
        <v>0</v>
      </c>
      <c r="U71" s="12">
        <f>+SUMIF('MCM '!G:G,'ALL 2020'!C71,'MCM '!E:E)</f>
        <v>0</v>
      </c>
      <c r="V71" s="12">
        <f>SUMIF(AGRIMOTORS!G:G,C71,AGRIMOTORS!E:E)</f>
        <v>0</v>
      </c>
      <c r="W71" s="12">
        <f>+SUMIF(BOVIMA!F:F,'ALL 2020'!C71,BOVIMA!D:D)</f>
        <v>0</v>
      </c>
      <c r="X71" s="12">
        <f>+SUMIF(AGRIFEED!F:F,'ALL 2020'!C71,AGRIFEED!D:D)</f>
        <v>0</v>
      </c>
      <c r="Y71" s="12">
        <f>SUMIF(AMIP!F:F,'ALL 2020'!C71,AMIP!D:D)</f>
        <v>0</v>
      </c>
      <c r="Z71" s="12">
        <f>+SUMIF(ISF!G:G,'ALL 2020'!C71,ISF!E:E)</f>
        <v>0</v>
      </c>
      <c r="AA71" s="124">
        <f>+SUMIF(DISCOI!G:G,'ALL 2020'!C71,DISCOI!E:E)</f>
        <v>0</v>
      </c>
      <c r="AB71" s="12">
        <f>+SUMIF(MABEL!F:F,'ALL 2020'!C71,MABEL!D:D)</f>
        <v>0</v>
      </c>
      <c r="AC71" s="12">
        <f>+SUMIF(NMP!F:F,'ALL 2020'!C71,NMP!D:D)</f>
        <v>0</v>
      </c>
      <c r="AD71" s="12">
        <f>SUMIF('AMCHO '!F:F,'ALL 2020'!C71,'AMCHO '!D:D)</f>
        <v>0</v>
      </c>
      <c r="AE71">
        <f>+SUMIF(CONFORTIS!G:G,'ALL 2020'!C71,CONFORTIS!E:E)</f>
        <v>0</v>
      </c>
      <c r="AF71" s="12">
        <f>+SUMIF('IRS IMMO'!G:G,'ALL 2020'!C71,'IRS IMMO'!E:E)</f>
        <v>0</v>
      </c>
      <c r="AG71" s="12">
        <f>+SUMIF(AGRIVETAM!F:F,'ALL 2020'!C71,AGRIVETAM!D:D)</f>
        <v>0</v>
      </c>
      <c r="AH71" s="12">
        <f>+SUMIF(EUROPAINTS!F:F,'ALL 2020'!C71,EUROPAINTS!D:D)</f>
        <v>0</v>
      </c>
      <c r="AI71" s="12">
        <f>+SUMIF('VET ABE'!F:F,'ALL 2020'!C71,'VET ABE'!E:E)</f>
        <v>0</v>
      </c>
      <c r="AJ71" s="12">
        <f>SUMIF('VET FIA'!F:F,'ALL 2020'!C71,'VET FIA'!E:E)</f>
        <v>0</v>
      </c>
      <c r="AK71" s="12">
        <f>+SUMIF('CSS SAKAY'!F:F,'ALL 2020'!C71,'CSS SAKAY'!D:D)</f>
        <v>0</v>
      </c>
      <c r="AL71" s="12">
        <f>+SUMIF(AGRIMA!F:F,'ALL 2020'!C71,AGRIMA!D:D)</f>
        <v>0</v>
      </c>
      <c r="AM71" s="12">
        <f>SUMIF('United Malagasy'!F:F,'ALL 2020'!C71,'United Malagasy'!D:D)</f>
        <v>0</v>
      </c>
      <c r="AN71" s="12">
        <f>+SUMIF(NUTRIFOOD!E:E,'ALL 2020'!C71,NUTRIFOOD!D:D)</f>
        <v>0</v>
      </c>
      <c r="AO71" s="12">
        <f>+SUMIF(FERRIS!H:H,'ALL 2020'!C71,FERRIS!F:F)</f>
        <v>0</v>
      </c>
      <c r="AP71" s="12">
        <f>+SUMIF(SEM!F:F,'ALL 2020'!C71,SEM!D:D)</f>
        <v>0</v>
      </c>
      <c r="AQ71" s="12">
        <f>+SUMIF(Madatrade!F:F,'ALL 2020'!C71,Madatrade!D:D)</f>
        <v>0</v>
      </c>
      <c r="AR71" s="12">
        <f>+SUMIF('FLY TECH'!F:F,'ALL 2020'!C71,'FLY TECH'!E:E)</f>
        <v>0</v>
      </c>
      <c r="AS71" s="12">
        <f>+SUMIF('FIRST INVESTISSEMENT'!G:G,'ALL 2020'!C71,'FIRST INVESTISSEMENT'!E:E)</f>
        <v>0</v>
      </c>
      <c r="AT71" s="164">
        <f t="shared" si="7"/>
        <v>2170427858.5</v>
      </c>
      <c r="AU71" s="165">
        <f t="shared" si="8"/>
        <v>477900.4398239383</v>
      </c>
    </row>
    <row r="72" spans="1:47" x14ac:dyDescent="0.25">
      <c r="A72" s="11" t="str">
        <f t="shared" si="5"/>
        <v>3</v>
      </c>
      <c r="B72" s="11" t="str">
        <f t="shared" si="6"/>
        <v>350</v>
      </c>
      <c r="C72" s="60">
        <v>35000000</v>
      </c>
      <c r="D72" s="186" t="s">
        <v>3234</v>
      </c>
      <c r="E72" s="24" t="s">
        <v>2083</v>
      </c>
      <c r="F72" s="12">
        <f>+SUMIF(AGRIFARM!H:H,C72,AGRIFARM!L:L)</f>
        <v>0</v>
      </c>
      <c r="G72" s="12">
        <f>+SUMIF(AGRICORP!I:I,C72,AGRICORP!E:E)</f>
        <v>0</v>
      </c>
      <c r="H72" s="12">
        <f>+SUMIF(SMTP!D:D,'ALL 2020'!C72,SMTP!G:G)</f>
        <v>0</v>
      </c>
      <c r="I72" s="12">
        <f>+SUMIF(AGRIVET!G:G,C72,AGRIVET!E:E)</f>
        <v>0</v>
      </c>
      <c r="J72" s="12"/>
      <c r="K72" s="12"/>
      <c r="M72" s="12"/>
      <c r="N72" s="12"/>
      <c r="O72" s="12"/>
      <c r="P72" s="12">
        <f>+SUMIF('SCI NOAH'!G:G,'ALL 2020'!C72,'SCI NOAH'!E:E)</f>
        <v>0</v>
      </c>
      <c r="Q72" s="12">
        <f>+SUMIF(SIM!F:F,'ALL 2020'!C72,SIM!D:D)</f>
        <v>0</v>
      </c>
      <c r="R72" s="163">
        <f>+SUMIF('First Energy'!F:F,'ALL 2020'!C72,'First Energy'!D:D)</f>
        <v>0</v>
      </c>
      <c r="S72" s="163">
        <f>+SUMIF('ID Motors'!G:G,C72,'ID Motors'!E:E)</f>
        <v>2292412988.7533698</v>
      </c>
      <c r="T72" s="12">
        <f>+SUMIF('ID RENTAL'!G:G,'ALL 2020'!C72,'ID RENTAL'!E:E)</f>
        <v>0</v>
      </c>
      <c r="U72" s="12">
        <f>+SUMIF('MCM '!G:G,'ALL 2020'!C72,'MCM '!E:E)</f>
        <v>1306024647.6900001</v>
      </c>
      <c r="V72" s="12">
        <f>SUMIF(AGRIMOTORS!G:G,C72,AGRIMOTORS!E:E)</f>
        <v>0</v>
      </c>
      <c r="W72" s="12">
        <f>+SUMIF(BOVIMA!F:F,'ALL 2020'!C72,BOVIMA!D:D)</f>
        <v>0</v>
      </c>
      <c r="X72" s="12">
        <f>+SUMIF(AGRIFEED!F:F,'ALL 2020'!C72,AGRIFEED!D:D)</f>
        <v>0</v>
      </c>
      <c r="Y72" s="12">
        <f>SUMIF(AMIP!F:F,'ALL 2020'!C72,AMIP!D:D)</f>
        <v>0</v>
      </c>
      <c r="Z72" s="12">
        <f>+SUMIF(ISF!G:G,'ALL 2020'!C72,ISF!E:E)</f>
        <v>0</v>
      </c>
      <c r="AA72" s="124">
        <f>+SUMIF(DISCOI!G:G,'ALL 2020'!C72,DISCOI!E:E)</f>
        <v>0</v>
      </c>
      <c r="AB72" s="12">
        <f>+SUMIF(MABEL!F:F,'ALL 2020'!C72,MABEL!D:D)</f>
        <v>0</v>
      </c>
      <c r="AC72" s="12">
        <f>+SUMIF(NMP!F:F,'ALL 2020'!C72,NMP!D:D)</f>
        <v>0</v>
      </c>
      <c r="AD72" s="12">
        <f>SUMIF('AMCHO '!F:F,'ALL 2020'!C72,'AMCHO '!D:D)</f>
        <v>0</v>
      </c>
      <c r="AE72">
        <f>+SUMIF(CONFORTIS!G:G,'ALL 2020'!C72,CONFORTIS!E:E)</f>
        <v>0</v>
      </c>
      <c r="AF72" s="12">
        <f>+SUMIF('IRS IMMO'!G:G,'ALL 2020'!C72,'IRS IMMO'!E:E)</f>
        <v>0</v>
      </c>
      <c r="AG72" s="12">
        <f>+SUMIF(AGRIVETAM!F:F,'ALL 2020'!C72,AGRIVETAM!D:D)</f>
        <v>0</v>
      </c>
      <c r="AH72" s="12">
        <f>+SUMIF(EUROPAINTS!F:F,'ALL 2020'!C72,EUROPAINTS!D:D)</f>
        <v>0</v>
      </c>
      <c r="AI72" s="12">
        <f>+SUMIF('VET ABE'!F:F,'ALL 2020'!C72,'VET ABE'!E:E)</f>
        <v>0</v>
      </c>
      <c r="AJ72" s="12">
        <f>SUMIF('VET FIA'!F:F,'ALL 2020'!C72,'VET FIA'!E:E)</f>
        <v>0</v>
      </c>
      <c r="AK72" s="12">
        <f>+SUMIF('CSS SAKAY'!F:F,'ALL 2020'!C72,'CSS SAKAY'!D:D)</f>
        <v>0</v>
      </c>
      <c r="AL72" s="12">
        <f>+SUMIF(AGRIMA!F:F,'ALL 2020'!C72,AGRIMA!D:D)</f>
        <v>0</v>
      </c>
      <c r="AM72" s="12">
        <f>SUMIF('United Malagasy'!F:F,'ALL 2020'!C72,'United Malagasy'!D:D)</f>
        <v>0</v>
      </c>
      <c r="AN72" s="12">
        <f>+SUMIF(NUTRIFOOD!E:E,'ALL 2020'!C72,NUTRIFOOD!D:D)</f>
        <v>0</v>
      </c>
      <c r="AO72" s="12">
        <f>+SUMIF(FERRIS!H:H,'ALL 2020'!C72,FERRIS!F:F)</f>
        <v>0</v>
      </c>
      <c r="AP72" s="12">
        <f>+SUMIF(SEM!F:F,'ALL 2020'!C72,SEM!D:D)</f>
        <v>0</v>
      </c>
      <c r="AQ72" s="12">
        <f>+SUMIF(Madatrade!F:F,'ALL 2020'!C72,Madatrade!D:D)</f>
        <v>0</v>
      </c>
      <c r="AR72" s="12">
        <f>+SUMIF('FLY TECH'!F:F,'ALL 2020'!C72,'FLY TECH'!E:E)</f>
        <v>0</v>
      </c>
      <c r="AS72" s="12">
        <f>+SUMIF('FIRST INVESTISSEMENT'!G:G,'ALL 2020'!C72,'FIRST INVESTISSEMENT'!E:E)</f>
        <v>0</v>
      </c>
      <c r="AT72" s="164">
        <f t="shared" si="7"/>
        <v>3598437636.4433699</v>
      </c>
      <c r="AU72" s="165">
        <f t="shared" si="8"/>
        <v>792329.91891460249</v>
      </c>
    </row>
    <row r="73" spans="1:47" x14ac:dyDescent="0.25">
      <c r="A73" s="11" t="str">
        <f t="shared" si="5"/>
        <v>3</v>
      </c>
      <c r="B73" s="11" t="str">
        <f t="shared" si="6"/>
        <v>355</v>
      </c>
      <c r="C73" s="60">
        <v>35500000</v>
      </c>
      <c r="D73" s="186" t="s">
        <v>3235</v>
      </c>
      <c r="E73" s="24" t="s">
        <v>613</v>
      </c>
      <c r="F73" s="12">
        <f>+SUMIF(AGRIFARM!H:H,C73,AGRIFARM!L:L)</f>
        <v>0</v>
      </c>
      <c r="G73" s="12">
        <f>+SUMIF(AGRICORP!I:I,C73,AGRICORP!E:E)</f>
        <v>0</v>
      </c>
      <c r="H73" s="12">
        <f>+SUMIF(SMTP!D:D,'ALL 2020'!C73,SMTP!G:G)</f>
        <v>2100805481.96</v>
      </c>
      <c r="I73" s="12">
        <f>+SUMIF(AGRIVET!G:G,C73,AGRIVET!E:E)</f>
        <v>178787438</v>
      </c>
      <c r="J73" s="12">
        <f>+SUMIF(AGRIVAL!G:G,'ALL 2020'!C73,AGRIVAL!E:E)</f>
        <v>1350069585</v>
      </c>
      <c r="K73" s="12">
        <f>+SUMIF(AGRIKOBA!G:G,'ALL 2020'!C73,AGRIKOBA!E:E)</f>
        <v>79263117.909999996</v>
      </c>
      <c r="L73" s="12">
        <f>+SUMIF(LMOI!F:F,'ALL 2020'!C73,LMOI!D:D)</f>
        <v>0</v>
      </c>
      <c r="M73" s="12">
        <f>+SUMIF(TARTINE!G:G,'ALL 2020'!C73,TARTINE!E:E)</f>
        <v>-1292000</v>
      </c>
      <c r="N73" s="12">
        <f>+SUMIF(IDF!F:F,'ALL 2020'!C73,IDF!D:D)</f>
        <v>0</v>
      </c>
      <c r="O73" s="12">
        <f>+SUMIF(RYA!G:G,C73,RYA!E:E)</f>
        <v>0</v>
      </c>
      <c r="P73" s="12">
        <f>+SUMIF('SCI NOAH'!G:G,'ALL 2020'!C73,'SCI NOAH'!E:E)</f>
        <v>0</v>
      </c>
      <c r="Q73" s="12">
        <f>+SUMIF(SIM!F:F,'ALL 2020'!C73,SIM!D:D)</f>
        <v>0</v>
      </c>
      <c r="R73" s="163">
        <f>+SUMIF('First Energy'!F:F,'ALL 2020'!C73,'First Energy'!D:D)</f>
        <v>0</v>
      </c>
      <c r="S73" s="163">
        <f>+SUMIF('ID Motors'!G:G,C73,'ID Motors'!E:E)</f>
        <v>0</v>
      </c>
      <c r="T73" s="12">
        <f>+SUMIF('ID RENTAL'!G:G,'ALL 2020'!C73,'ID RENTAL'!E:E)</f>
        <v>0</v>
      </c>
      <c r="U73" s="12">
        <f>+SUMIF('MCM '!G:G,'ALL 2020'!C73,'MCM '!E:E)</f>
        <v>0</v>
      </c>
      <c r="V73" s="12">
        <f>SUMIF(AGRIMOTORS!G:G,C73,AGRIMOTORS!E:E)</f>
        <v>0</v>
      </c>
      <c r="W73" s="12">
        <f>+SUMIF(BOVIMA!F:F,'ALL 2020'!C73,BOVIMA!D:D)</f>
        <v>0</v>
      </c>
      <c r="X73" s="12">
        <f>+SUMIF(AGRIFEED!F:F,'ALL 2020'!C73,AGRIFEED!D:D)</f>
        <v>0</v>
      </c>
      <c r="Y73" s="12">
        <f>SUMIF(AMIP!F:F,'ALL 2020'!C73,AMIP!D:D)</f>
        <v>0</v>
      </c>
      <c r="Z73" s="12">
        <f>+SUMIF(ISF!G:G,'ALL 2020'!C73,ISF!E:E)</f>
        <v>0</v>
      </c>
      <c r="AA73" s="124">
        <f>+SUMIF(DISCOI!G:G,'ALL 2020'!C73,DISCOI!E:E)</f>
        <v>0</v>
      </c>
      <c r="AB73" s="12">
        <f>+SUMIF(MABEL!F:F,'ALL 2020'!C73,MABEL!D:D)</f>
        <v>0</v>
      </c>
      <c r="AC73" s="12">
        <f>+SUMIF(NMP!F:F,'ALL 2020'!C73,NMP!D:D)</f>
        <v>672555622.83000004</v>
      </c>
      <c r="AD73" s="12">
        <f>SUMIF('AMCHO '!F:F,'ALL 2020'!C73,'AMCHO '!D:D)</f>
        <v>897930721.09200001</v>
      </c>
      <c r="AE73">
        <f>+SUMIF(CONFORTIS!G:G,'ALL 2020'!C73,CONFORTIS!E:E)</f>
        <v>0</v>
      </c>
      <c r="AF73" s="12">
        <f>+SUMIF('IRS IMMO'!G:G,'ALL 2020'!C73,'IRS IMMO'!E:E)</f>
        <v>0</v>
      </c>
      <c r="AG73" s="12">
        <f>+SUMIF(AGRIVETAM!F:F,'ALL 2020'!C73,AGRIVETAM!D:D)</f>
        <v>0</v>
      </c>
      <c r="AH73" s="12">
        <f>+SUMIF(EUROPAINTS!F:F,'ALL 2020'!C73,EUROPAINTS!D:D)</f>
        <v>74061346.829999998</v>
      </c>
      <c r="AI73" s="12">
        <f>+SUMIF('VET ABE'!F:F,'ALL 2020'!C73,'VET ABE'!E:E)</f>
        <v>0</v>
      </c>
      <c r="AJ73" s="12">
        <f>SUMIF('VET FIA'!F:F,'ALL 2020'!C73,'VET FIA'!E:E)</f>
        <v>0</v>
      </c>
      <c r="AK73" s="12">
        <f>+SUMIF('CSS SAKAY'!F:F,'ALL 2020'!C73,'CSS SAKAY'!D:D)</f>
        <v>0</v>
      </c>
      <c r="AL73" s="12">
        <f>+SUMIF(AGRIMA!F:F,'ALL 2020'!C73,AGRIMA!D:D)</f>
        <v>722050000</v>
      </c>
      <c r="AM73" s="12">
        <f>SUMIF('United Malagasy'!F:F,'ALL 2020'!C73,'United Malagasy'!D:D)</f>
        <v>0</v>
      </c>
      <c r="AN73" s="12">
        <f>+SUMIF(NUTRIFOOD!E:E,'ALL 2020'!C73,NUTRIFOOD!D:D)</f>
        <v>0</v>
      </c>
      <c r="AO73" s="12">
        <f>+SUMIF(FERRIS!H:H,'ALL 2020'!C73,FERRIS!F:F)</f>
        <v>0</v>
      </c>
      <c r="AP73" s="12">
        <f>+SUMIF(SEM!F:F,'ALL 2020'!C73,SEM!D:D)</f>
        <v>1826545300.0599999</v>
      </c>
      <c r="AQ73" s="12">
        <f>+SUMIF(Madatrade!F:F,'ALL 2020'!C73,Madatrade!D:D)</f>
        <v>0</v>
      </c>
      <c r="AR73" s="12">
        <f>+SUMIF('FLY TECH'!F:F,'ALL 2020'!C73,'FLY TECH'!E:E)</f>
        <v>0</v>
      </c>
      <c r="AS73" s="12">
        <f>+SUMIF('FIRST INVESTISSEMENT'!G:G,'ALL 2020'!C73,'FIRST INVESTISSEMENT'!E:E)</f>
        <v>0</v>
      </c>
      <c r="AT73" s="164">
        <f t="shared" si="7"/>
        <v>7900776613.6819992</v>
      </c>
      <c r="AU73" s="165">
        <f t="shared" si="8"/>
        <v>1739649.9053595765</v>
      </c>
    </row>
    <row r="74" spans="1:47" x14ac:dyDescent="0.25">
      <c r="A74" s="11" t="str">
        <f t="shared" si="5"/>
        <v>3</v>
      </c>
      <c r="B74" s="11" t="str">
        <f t="shared" si="6"/>
        <v>371</v>
      </c>
      <c r="C74" s="60">
        <v>37100000</v>
      </c>
      <c r="D74" s="186" t="s">
        <v>3236</v>
      </c>
      <c r="E74" s="24" t="s">
        <v>615</v>
      </c>
      <c r="F74" s="12">
        <f>+SUMIF(AGRIFARM!H:H,C74,AGRIFARM!L:L)</f>
        <v>0</v>
      </c>
      <c r="G74" s="12">
        <f>+SUMIF(AGRICORP!I:I,C74,AGRICORP!E:E)</f>
        <v>0</v>
      </c>
      <c r="H74" s="12">
        <f>+SUMIF(SMTP!D:D,'ALL 2020'!C74,SMTP!G:G)</f>
        <v>4271446634.8400002</v>
      </c>
      <c r="I74" s="12">
        <f>+SUMIF(AGRIVET!G:G,C74,AGRIVET!E:E)</f>
        <v>13207592395</v>
      </c>
      <c r="J74" s="12">
        <f>+SUMIF(AGRIVAL!G:G,'ALL 2020'!C74,AGRIVAL!E:E)</f>
        <v>0</v>
      </c>
      <c r="K74" s="12">
        <f>+SUMIF(AGRIKOBA!G:G,'ALL 2020'!C74,AGRIKOBA!E:E)</f>
        <v>0</v>
      </c>
      <c r="L74" s="12">
        <f>+SUMIF(LMOI!F:F,'ALL 2020'!C74,LMOI!D:D)</f>
        <v>0</v>
      </c>
      <c r="M74" s="12">
        <f>+SUMIF(TARTINE!G:G,'ALL 2020'!C74,TARTINE!E:E)</f>
        <v>0</v>
      </c>
      <c r="N74" s="12">
        <f>+SUMIF(IDF!F:F,'ALL 2020'!C74,IDF!D:D)</f>
        <v>0</v>
      </c>
      <c r="O74" s="12">
        <f>+SUMIF(RYA!G:G,C74,RYA!E:E)</f>
        <v>0</v>
      </c>
      <c r="P74" s="12">
        <f>+SUMIF('SCI NOAH'!G:G,'ALL 2020'!C74,'SCI NOAH'!E:E)</f>
        <v>0</v>
      </c>
      <c r="Q74" s="12">
        <f>+SUMIF(SIM!F:F,'ALL 2020'!C74,SIM!D:D)</f>
        <v>0</v>
      </c>
      <c r="R74" s="163">
        <f>+SUMIF('First Energy'!F:F,'ALL 2020'!C74,'First Energy'!D:D)</f>
        <v>1236703396.49</v>
      </c>
      <c r="S74" s="163">
        <f>+SUMIF('ID Motors'!G:G,C74,'ID Motors'!E:E)</f>
        <v>3825662538.6483898</v>
      </c>
      <c r="T74" s="12">
        <f>+SUMIF('ID RENTAL'!G:G,'ALL 2020'!C74,'ID RENTAL'!E:E)</f>
        <v>0</v>
      </c>
      <c r="U74" s="12">
        <f>+SUMIF('MCM '!G:G,'ALL 2020'!C74,'MCM '!E:E)</f>
        <v>2463929448.6300001</v>
      </c>
      <c r="V74" s="12">
        <f>SUMIF(AGRIMOTORS!G:G,C74,AGRIMOTORS!E:E)</f>
        <v>1683160813</v>
      </c>
      <c r="W74" s="12">
        <f>+SUMIF(BOVIMA!F:F,'ALL 2020'!C74,BOVIMA!D:D)</f>
        <v>0</v>
      </c>
      <c r="X74" s="12">
        <f>+SUMIF(AGRIFEED!F:F,'ALL 2020'!C74,AGRIFEED!D:D)</f>
        <v>0</v>
      </c>
      <c r="Y74" s="12">
        <f>SUMIF(AMIP!F:F,'ALL 2020'!C74,AMIP!D:D)</f>
        <v>0</v>
      </c>
      <c r="Z74" s="12">
        <f>+SUMIF(ISF!G:G,'ALL 2020'!C74,ISF!E:E)</f>
        <v>0</v>
      </c>
      <c r="AA74" s="124">
        <f>+SUMIF(DISCOI!G:G,'ALL 2020'!C74,DISCOI!E:E)</f>
        <v>0</v>
      </c>
      <c r="AB74" s="12">
        <f>+SUMIF(MABEL!F:F,'ALL 2020'!C74,MABEL!D:D)</f>
        <v>0</v>
      </c>
      <c r="AC74" s="12">
        <f>+SUMIF(NMP!F:F,'ALL 2020'!C74,NMP!D:D)</f>
        <v>0</v>
      </c>
      <c r="AD74" s="12">
        <f>SUMIF('AMCHO '!F:F,'ALL 2020'!C74,'AMCHO '!D:D)</f>
        <v>0</v>
      </c>
      <c r="AE74">
        <f>+SUMIF(CONFORTIS!G:G,'ALL 2020'!C74,CONFORTIS!E:E)</f>
        <v>0</v>
      </c>
      <c r="AF74" s="12">
        <f>+SUMIF('IRS IMMO'!G:G,'ALL 2020'!C74,'IRS IMMO'!E:E)</f>
        <v>0</v>
      </c>
      <c r="AG74" s="12">
        <f>+SUMIF(AGRIVETAM!F:F,'ALL 2020'!C74,AGRIVETAM!D:D)</f>
        <v>279335749</v>
      </c>
      <c r="AH74" s="12">
        <f>+SUMIF(EUROPAINTS!F:F,'ALL 2020'!C74,EUROPAINTS!D:D)</f>
        <v>0</v>
      </c>
      <c r="AI74" s="12">
        <f>+SUMIF('VET ABE'!F:F,'ALL 2020'!C74,'VET ABE'!E:E)</f>
        <v>313301897.00999999</v>
      </c>
      <c r="AJ74" s="12">
        <f>SUMIF('VET FIA'!F:F,'ALL 2020'!C74,'VET FIA'!E:E)</f>
        <v>0</v>
      </c>
      <c r="AK74" s="12">
        <f>+SUMIF('CSS SAKAY'!F:F,'ALL 2020'!C74,'CSS SAKAY'!D:D)</f>
        <v>0</v>
      </c>
      <c r="AL74" s="12">
        <f>+SUMIF(AGRIMA!F:F,'ALL 2020'!C74,AGRIMA!D:D)</f>
        <v>0</v>
      </c>
      <c r="AM74" s="12">
        <f>SUMIF('United Malagasy'!F:F,'ALL 2020'!C74,'United Malagasy'!D:D)</f>
        <v>0</v>
      </c>
      <c r="AN74" s="12">
        <f>+SUMIF(NUTRIFOOD!E:E,'ALL 2020'!C74,NUTRIFOOD!D:D)</f>
        <v>0</v>
      </c>
      <c r="AO74" s="12">
        <f>+SUMIF(FERRIS!H:H,'ALL 2020'!C74,FERRIS!F:F)</f>
        <v>0</v>
      </c>
      <c r="AP74" s="12">
        <f>+SUMIF(SEM!F:F,'ALL 2020'!C74,SEM!D:D)</f>
        <v>0</v>
      </c>
      <c r="AQ74" s="12">
        <f>+SUMIF(Madatrade!F:F,'ALL 2020'!C74,Madatrade!D:D)</f>
        <v>25461783259.919998</v>
      </c>
      <c r="AR74" s="12">
        <f>+SUMIF('FLY TECH'!F:F,'ALL 2020'!C74,'FLY TECH'!E:E)</f>
        <v>1957240772.0999999</v>
      </c>
      <c r="AS74" s="12">
        <f>+SUMIF('FIRST INVESTISSEMENT'!G:G,'ALL 2020'!C74,'FIRST INVESTISSEMENT'!E:E)</f>
        <v>0</v>
      </c>
      <c r="AT74" s="164">
        <f t="shared" si="7"/>
        <v>54700156904.63839</v>
      </c>
      <c r="AU74" s="165">
        <f t="shared" si="8"/>
        <v>12044274.561252423</v>
      </c>
    </row>
    <row r="75" spans="1:47" x14ac:dyDescent="0.25">
      <c r="A75" s="11" t="str">
        <f t="shared" si="5"/>
        <v>3</v>
      </c>
      <c r="B75" s="11" t="str">
        <f t="shared" si="6"/>
        <v>380</v>
      </c>
      <c r="C75" s="23">
        <v>38000000</v>
      </c>
      <c r="D75" s="186" t="s">
        <v>3237</v>
      </c>
      <c r="E75" s="24" t="s">
        <v>617</v>
      </c>
      <c r="F75" s="12">
        <f>+SUMIF(AGRIFARM!H:H,C75,AGRIFARM!L:L)</f>
        <v>0</v>
      </c>
      <c r="G75" s="12">
        <f>+SUMIF(AGRICORP!I:I,C75,AGRICORP!E:E)</f>
        <v>0</v>
      </c>
      <c r="H75" s="12">
        <f>+SUMIF(SMTP!D:D,'ALL 2020'!C75,SMTP!G:G)</f>
        <v>3089878664.9099998</v>
      </c>
      <c r="I75" s="12">
        <f>+SUMIF(AGRIVET!G:G,C75,AGRIVET!E:E)</f>
        <v>2028972632.99</v>
      </c>
      <c r="J75" s="12">
        <f>+SUMIF(AGRIVAL!G:G,'ALL 2020'!C75,AGRIVAL!E:E)</f>
        <v>915741643.17999995</v>
      </c>
      <c r="K75" s="12">
        <f>+SUMIF(AGRIKOBA!G:G,'ALL 2020'!C75,AGRIKOBA!E:E)</f>
        <v>0</v>
      </c>
      <c r="L75" s="12">
        <f>+SUMIF(LMOI!F:F,'ALL 2020'!C75,LMOI!D:D)</f>
        <v>0</v>
      </c>
      <c r="M75" s="12">
        <f>+SUMIF(TARTINE!G:G,'ALL 2020'!C75,TARTINE!E:E)</f>
        <v>0</v>
      </c>
      <c r="N75" s="12">
        <f>+SUMIF(IDF!F:F,'ALL 2020'!C75,IDF!D:D)</f>
        <v>0</v>
      </c>
      <c r="O75" s="12">
        <f>+SUMIF(RYA!G:G,C75,RYA!E:E)</f>
        <v>0</v>
      </c>
      <c r="P75" s="12">
        <f>+SUMIF('SCI NOAH'!G:G,'ALL 2020'!C75,'SCI NOAH'!E:E)</f>
        <v>0</v>
      </c>
      <c r="Q75" s="12">
        <f>+SUMIF(SIM!F:F,'ALL 2020'!C75,SIM!D:D)</f>
        <v>0</v>
      </c>
      <c r="R75" s="163">
        <f>+SUMIF('First Energy'!F:F,'ALL 2020'!C75,'First Energy'!D:D)</f>
        <v>0</v>
      </c>
      <c r="S75" s="163">
        <f>+SUMIF('ID Motors'!G:G,C75,'ID Motors'!E:E)</f>
        <v>1131603500.04</v>
      </c>
      <c r="T75" s="12">
        <f>+SUMIF('ID RENTAL'!G:G,'ALL 2020'!C75,'ID RENTAL'!E:E)</f>
        <v>0</v>
      </c>
      <c r="U75" s="12">
        <f>+SUMIF('MCM '!G:G,'ALL 2020'!C75,'MCM '!E:E)</f>
        <v>0</v>
      </c>
      <c r="V75" s="12">
        <f>SUMIF(AGRIMOTORS!G:G,C75,AGRIMOTORS!E:E)</f>
        <v>0</v>
      </c>
      <c r="W75" s="12">
        <f>+SUMIF(BOVIMA!F:F,'ALL 2020'!C75,BOVIMA!D:D)</f>
        <v>0</v>
      </c>
      <c r="X75" s="12">
        <f>+SUMIF(AGRIFEED!F:F,'ALL 2020'!C75,AGRIFEED!D:D)</f>
        <v>0</v>
      </c>
      <c r="Y75" s="12">
        <f>SUMIF(AMIP!F:F,'ALL 2020'!C75,AMIP!D:D)</f>
        <v>0</v>
      </c>
      <c r="Z75" s="12">
        <f>+SUMIF(ISF!G:G,'ALL 2020'!C75,ISF!E:E)</f>
        <v>0</v>
      </c>
      <c r="AA75" s="124">
        <f>+SUMIF(DISCOI!G:G,'ALL 2020'!C75,DISCOI!E:E)</f>
        <v>106789324.06999999</v>
      </c>
      <c r="AB75" s="12">
        <f>+SUMIF(MABEL!F:F,'ALL 2020'!C75,MABEL!D:D)</f>
        <v>0</v>
      </c>
      <c r="AC75" s="12">
        <f>+SUMIF(NMP!F:F,'ALL 2020'!C75,NMP!D:D)</f>
        <v>0</v>
      </c>
      <c r="AD75" s="12">
        <f>SUMIF('AMCHO '!F:F,'ALL 2020'!C75,'AMCHO '!D:D)</f>
        <v>0</v>
      </c>
      <c r="AE75">
        <f>+SUMIF(CONFORTIS!G:G,'ALL 2020'!C75,CONFORTIS!E:E)</f>
        <v>0</v>
      </c>
      <c r="AF75" s="12">
        <f>+SUMIF('IRS IMMO'!G:G,'ALL 2020'!C75,'IRS IMMO'!E:E)</f>
        <v>0</v>
      </c>
      <c r="AG75" s="12">
        <f>+SUMIF(AGRIVETAM!F:F,'ALL 2020'!C75,AGRIVETAM!D:D)</f>
        <v>473036583</v>
      </c>
      <c r="AH75" s="12">
        <f>+SUMIF(EUROPAINTS!F:F,'ALL 2020'!C75,EUROPAINTS!D:D)</f>
        <v>0</v>
      </c>
      <c r="AI75" s="12">
        <f>+SUMIF('VET ABE'!F:F,'ALL 2020'!C75,'VET ABE'!E:E)</f>
        <v>0</v>
      </c>
      <c r="AJ75" s="12">
        <f>SUMIF('VET FIA'!F:F,'ALL 2020'!C75,'VET FIA'!E:E)</f>
        <v>0</v>
      </c>
      <c r="AK75" s="12">
        <f>+SUMIF('CSS SAKAY'!F:F,'ALL 2020'!C75,'CSS SAKAY'!D:D)</f>
        <v>0</v>
      </c>
      <c r="AL75" s="12">
        <f>+SUMIF(AGRIMA!F:F,'ALL 2020'!C75,AGRIMA!D:D)</f>
        <v>0</v>
      </c>
      <c r="AM75" s="12">
        <f>SUMIF('United Malagasy'!F:F,'ALL 2020'!C75,'United Malagasy'!D:D)</f>
        <v>0</v>
      </c>
      <c r="AN75" s="12">
        <f>+SUMIF(NUTRIFOOD!E:E,'ALL 2020'!C75,NUTRIFOOD!D:D)</f>
        <v>0</v>
      </c>
      <c r="AO75" s="12">
        <f>+SUMIF(FERRIS!H:H,'ALL 2020'!C75,FERRIS!F:F)</f>
        <v>0</v>
      </c>
      <c r="AP75" s="12">
        <f>+SUMIF(SEM!F:F,'ALL 2020'!C75,SEM!D:D)</f>
        <v>0</v>
      </c>
      <c r="AQ75" s="12">
        <f>+SUMIF(Madatrade!F:F,'ALL 2020'!C75,Madatrade!D:D)</f>
        <v>0</v>
      </c>
      <c r="AR75" s="12">
        <f>+SUMIF('FLY TECH'!F:F,'ALL 2020'!C75,'FLY TECH'!E:E)</f>
        <v>220411799.31999999</v>
      </c>
      <c r="AS75" s="12">
        <f>+SUMIF('FIRST INVESTISSEMENT'!G:G,'ALL 2020'!C75,'FIRST INVESTISSEMENT'!E:E)</f>
        <v>0</v>
      </c>
      <c r="AT75" s="164">
        <f t="shared" si="7"/>
        <v>7966434147.5099993</v>
      </c>
      <c r="AU75" s="165">
        <f t="shared" si="8"/>
        <v>1754106.8540995552</v>
      </c>
    </row>
    <row r="76" spans="1:47" x14ac:dyDescent="0.25">
      <c r="A76" s="11" t="str">
        <f t="shared" si="5"/>
        <v>3</v>
      </c>
      <c r="B76" s="11" t="str">
        <f t="shared" si="6"/>
        <v>390</v>
      </c>
      <c r="C76" s="23">
        <v>39000000</v>
      </c>
      <c r="D76" s="186" t="s">
        <v>3238</v>
      </c>
      <c r="E76" s="24" t="s">
        <v>3239</v>
      </c>
      <c r="F76" s="12">
        <f>+SUMIF(AGRIFARM!H:H,C76,AGRIFARM!L:L)</f>
        <v>0</v>
      </c>
      <c r="G76" s="12">
        <f>+SUMIF(AGRICORP!I:I,C76,AGRICORP!E:E)</f>
        <v>0</v>
      </c>
      <c r="H76" s="12">
        <f>+SUMIF(SMTP!D:D,'ALL 2020'!C76,SMTP!G:G)</f>
        <v>0</v>
      </c>
      <c r="I76" s="12">
        <f>+SUMIF(AGRIVET!G:G,C76,AGRIVET!E:E)</f>
        <v>0</v>
      </c>
      <c r="J76" s="12">
        <f>+SUMIF(AGRIVAL!G:G,'ALL 2020'!C76,AGRIVAL!E:E)</f>
        <v>0</v>
      </c>
      <c r="K76" s="12">
        <f>+SUMIF(AGRIKOBA!G:G,'ALL 2020'!C76,AGRIKOBA!E:E)</f>
        <v>0</v>
      </c>
      <c r="L76" s="12">
        <f>+SUMIF(LMOI!F:F,'ALL 2020'!C76,LMOI!D:D)</f>
        <v>0</v>
      </c>
      <c r="M76" s="12">
        <f>+SUMIF(TARTINE!G:G,'ALL 2020'!C76,TARTINE!E:E)</f>
        <v>0</v>
      </c>
      <c r="N76" s="12">
        <f>+SUMIF(IDF!F:F,'ALL 2020'!C76,IDF!D:D)</f>
        <v>0</v>
      </c>
      <c r="O76" s="12">
        <f>+SUMIF(RYA!G:G,C76,RYA!E:E)</f>
        <v>0</v>
      </c>
      <c r="P76" s="12">
        <f>+SUMIF('SCI NOAH'!G:G,'ALL 2020'!C76,'SCI NOAH'!E:E)</f>
        <v>0</v>
      </c>
      <c r="Q76" s="12">
        <f>+SUMIF(SIM!F:F,'ALL 2020'!C76,SIM!D:D)</f>
        <v>0</v>
      </c>
      <c r="R76" s="163">
        <f>+SUMIF('First Energy'!F:F,'ALL 2020'!C76,'First Energy'!D:D)</f>
        <v>0</v>
      </c>
      <c r="S76" s="163">
        <f>+SUMIF('ID Motors'!G:G,C76,'ID Motors'!E:E)</f>
        <v>0</v>
      </c>
      <c r="T76" s="12">
        <f>+SUMIF('ID RENTAL'!G:G,'ALL 2020'!C76,'ID RENTAL'!E:E)</f>
        <v>0</v>
      </c>
      <c r="U76" s="12">
        <f>+SUMIF('MCM '!G:G,'ALL 2020'!C76,'MCM '!E:E)</f>
        <v>0</v>
      </c>
      <c r="V76" s="12">
        <f>SUMIF(AGRIMOTORS!G:G,C76,AGRIMOTORS!E:E)</f>
        <v>0</v>
      </c>
      <c r="W76" s="12">
        <f>+SUMIF(BOVIMA!F:F,'ALL 2020'!C76,BOVIMA!D:D)</f>
        <v>0</v>
      </c>
      <c r="X76" s="12">
        <f>+SUMIF(AGRIFEED!F:F,'ALL 2020'!C76,AGRIFEED!D:D)</f>
        <v>0</v>
      </c>
      <c r="Y76" s="12">
        <f>SUMIF(AMIP!F:F,'ALL 2020'!C76,AMIP!D:D)</f>
        <v>0</v>
      </c>
      <c r="Z76" s="12">
        <f>+SUMIF(ISF!G:G,'ALL 2020'!C76,ISF!E:E)</f>
        <v>0</v>
      </c>
      <c r="AA76" s="124">
        <f>+SUMIF(DISCOI!G:G,'ALL 2020'!C76,DISCOI!E:E)</f>
        <v>0</v>
      </c>
      <c r="AB76" s="12">
        <f>+SUMIF(MABEL!F:F,'ALL 2020'!C76,MABEL!D:D)</f>
        <v>0</v>
      </c>
      <c r="AC76" s="12">
        <f>+SUMIF(NMP!F:F,'ALL 2020'!C76,NMP!D:D)</f>
        <v>0</v>
      </c>
      <c r="AD76" s="12">
        <f>SUMIF('AMCHO '!F:F,'ALL 2020'!C76,'AMCHO '!D:D)</f>
        <v>0</v>
      </c>
      <c r="AE76">
        <f>+SUMIF(CONFORTIS!G:G,'ALL 2020'!C76,CONFORTIS!E:E)</f>
        <v>0</v>
      </c>
      <c r="AF76" s="12">
        <f>+SUMIF('IRS IMMO'!G:G,'ALL 2020'!C76,'IRS IMMO'!E:E)</f>
        <v>0</v>
      </c>
      <c r="AG76" s="12">
        <f>+SUMIF(AGRIVETAM!F:F,'ALL 2020'!C76,AGRIVETAM!D:D)</f>
        <v>0</v>
      </c>
      <c r="AH76" s="12">
        <f>+SUMIF(EUROPAINTS!F:F,'ALL 2020'!C76,EUROPAINTS!D:D)</f>
        <v>0</v>
      </c>
      <c r="AI76" s="12">
        <f>+SUMIF('VET ABE'!F:F,'ALL 2020'!C76,'VET ABE'!E:E)</f>
        <v>0</v>
      </c>
      <c r="AJ76" s="12">
        <f>SUMIF('VET FIA'!F:F,'ALL 2020'!C76,'VET FIA'!E:E)</f>
        <v>0</v>
      </c>
      <c r="AK76" s="12">
        <f>+SUMIF('CSS SAKAY'!F:F,'ALL 2020'!C76,'CSS SAKAY'!D:D)</f>
        <v>0</v>
      </c>
      <c r="AL76" s="12">
        <f>+SUMIF(AGRIMA!F:F,'ALL 2020'!C76,AGRIMA!D:D)</f>
        <v>0</v>
      </c>
      <c r="AM76" s="12">
        <f>SUMIF('United Malagasy'!F:F,'ALL 2020'!C76,'United Malagasy'!D:D)</f>
        <v>0</v>
      </c>
      <c r="AN76" s="12">
        <f>+SUMIF(NUTRIFOOD!E:E,'ALL 2020'!C76,NUTRIFOOD!D:D)</f>
        <v>0</v>
      </c>
      <c r="AO76" s="12">
        <f>+SUMIF(FERRIS!H:H,'ALL 2020'!C76,FERRIS!F:F)</f>
        <v>0</v>
      </c>
      <c r="AP76" s="12">
        <f>+SUMIF(SEM!F:F,'ALL 2020'!C76,SEM!D:D)</f>
        <v>0</v>
      </c>
      <c r="AQ76" s="12">
        <f>+SUMIF(Madatrade!F:F,'ALL 2020'!C76,Madatrade!D:D)</f>
        <v>0</v>
      </c>
      <c r="AR76" s="12">
        <f>+SUMIF('FLY TECH'!F:F,'ALL 2020'!C76,'FLY TECH'!E:E)</f>
        <v>0</v>
      </c>
      <c r="AS76" s="12">
        <f>+SUMIF('FIRST INVESTISSEMENT'!G:G,'ALL 2020'!C76,'FIRST INVESTISSEMENT'!E:E)</f>
        <v>0</v>
      </c>
      <c r="AT76" s="164">
        <f t="shared" si="7"/>
        <v>0</v>
      </c>
      <c r="AU76" s="165">
        <f t="shared" si="8"/>
        <v>0</v>
      </c>
    </row>
    <row r="77" spans="1:47" x14ac:dyDescent="0.25">
      <c r="A77" s="11" t="str">
        <f t="shared" si="5"/>
        <v>4</v>
      </c>
      <c r="B77" s="11" t="str">
        <f t="shared" si="6"/>
        <v>401</v>
      </c>
      <c r="C77" s="23">
        <v>40110000</v>
      </c>
      <c r="D77" s="186" t="s">
        <v>3240</v>
      </c>
      <c r="E77" s="24" t="s">
        <v>63</v>
      </c>
      <c r="F77" s="12">
        <f>+SUMIF(AGRIFARM!H:H,C77,AGRIFARM!L:L)</f>
        <v>-1633879089.4000001</v>
      </c>
      <c r="G77" s="12">
        <f>+SUMIF(AGRICORP!I:I,C77,AGRICORP!E:E)</f>
        <v>0</v>
      </c>
      <c r="H77" s="12">
        <f>+SUMIF(SMTP!D:D,'ALL 2020'!C77,SMTP!G:G)</f>
        <v>-1106654826.3866999</v>
      </c>
      <c r="I77" s="12">
        <f>+SUMIF(AGRIVET!G:G,C77,AGRIVET!E:E)</f>
        <v>-1054706826.62</v>
      </c>
      <c r="J77" s="12">
        <f>+SUMIF(AGRIVAL!G:G,'ALL 2020'!C77,AGRIVAL!E:E)</f>
        <v>-983460396.74000001</v>
      </c>
      <c r="K77" s="12">
        <f>+SUMIF(AGRIKOBA!G:G,'ALL 2020'!C77,AGRIKOBA!E:E)</f>
        <v>-3691424320.0100002</v>
      </c>
      <c r="L77" s="12">
        <f>+SUMIF(LMOI!F:F,'ALL 2020'!C77,LMOI!D:D)</f>
        <v>-3068721319.2199898</v>
      </c>
      <c r="M77" s="12">
        <f>+SUMIF(TARTINE!G:G,'ALL 2020'!C77,TARTINE!E:E)</f>
        <v>-398716055.75</v>
      </c>
      <c r="N77" s="12">
        <f>+SUMIF(IDF!F:F,'ALL 2020'!C77,IDF!D:D)</f>
        <v>-621740212.49000001</v>
      </c>
      <c r="O77" s="12">
        <f>+SUMIF(RYA!G:G,C77,RYA!E:E)</f>
        <v>-388341766.93000001</v>
      </c>
      <c r="P77" s="12">
        <f>+SUMIF('SCI NOAH'!G:G,'ALL 2020'!C77,'SCI NOAH'!E:E)</f>
        <v>0</v>
      </c>
      <c r="Q77" s="12">
        <f>+SUMIF(SIM!F:F,'ALL 2020'!C77,SIM!D:D)</f>
        <v>-11781771.27</v>
      </c>
      <c r="R77" s="163">
        <f>+SUMIF('First Energy'!F:F,'ALL 2020'!C77,'First Energy'!D:D)</f>
        <v>-1381274553.4300001</v>
      </c>
      <c r="S77" s="163">
        <f>+SUMIF('ID Motors'!G:G,C77,'ID Motors'!E:E)</f>
        <v>0</v>
      </c>
      <c r="T77" s="12">
        <f>+SUMIF('ID RENTAL'!G:G,'ALL 2020'!C77,'ID RENTAL'!E:E)</f>
        <v>5040921.2199997902</v>
      </c>
      <c r="U77" s="12">
        <f>+SUMIF('MCM '!G:G,'ALL 2020'!C77,'MCM '!E:E)</f>
        <v>-676076121.65999997</v>
      </c>
      <c r="V77" s="12">
        <f>SUMIF(AGRIMOTORS!G:G,C77,AGRIMOTORS!E:E)</f>
        <v>-1099426043</v>
      </c>
      <c r="W77" s="12">
        <f>+SUMIF(BOVIMA!F:F,'ALL 2020'!C77,BOVIMA!D:D)</f>
        <v>-663719085.03999996</v>
      </c>
      <c r="X77" s="12">
        <f>+SUMIF(AGRIFEED!F:F,'ALL 2020'!C77,AGRIFEED!D:D)</f>
        <v>0</v>
      </c>
      <c r="Y77" s="12">
        <f>SUMIF(AMIP!F:F,'ALL 2020'!C77,AMIP!D:D)</f>
        <v>-5400000</v>
      </c>
      <c r="Z77" s="12">
        <f>+SUMIF(ISF!G:G,'ALL 2020'!C77,ISF!E:E)</f>
        <v>-1500000</v>
      </c>
      <c r="AA77" s="124">
        <f>+SUMIF(DISCOI!G:G,'ALL 2020'!C77,DISCOI!E:E)</f>
        <v>-7939801.1199999498</v>
      </c>
      <c r="AB77" s="12">
        <f>+SUMIF(MABEL!F:F,'ALL 2020'!C77,MABEL!D:D)</f>
        <v>-179560771.44</v>
      </c>
      <c r="AC77" s="12">
        <f>+SUMIF(NMP!F:F,'ALL 2020'!C77,NMP!D:D)</f>
        <v>-1989.6000000000899</v>
      </c>
      <c r="AD77" s="12">
        <f>SUMIF('AMCHO '!F:F,'ALL 2020'!C77,'AMCHO '!D:D)</f>
        <v>-206825772.84</v>
      </c>
      <c r="AE77">
        <f>+SUMIF(CONFORTIS!G:G,'ALL 2020'!C77,CONFORTIS!E:E)</f>
        <v>0</v>
      </c>
      <c r="AF77" s="12">
        <f>+SUMIF('IRS IMMO'!G:G,'ALL 2020'!C77,'IRS IMMO'!E:E)</f>
        <v>0</v>
      </c>
      <c r="AG77" s="12">
        <f>+SUMIF(AGRIVETAM!F:F,'ALL 2020'!C77,AGRIVETAM!D:D)</f>
        <v>-1206212550.4300001</v>
      </c>
      <c r="AH77" s="12">
        <f>+SUMIF(EUROPAINTS!F:F,'ALL 2020'!C77,EUROPAINTS!D:D)</f>
        <v>0</v>
      </c>
      <c r="AI77" s="12">
        <f>+SUMIF('VET ABE'!F:F,'ALL 2020'!C77,'VET ABE'!E:E)</f>
        <v>-1001653048.85</v>
      </c>
      <c r="AJ77" s="12">
        <f>SUMIF('VET FIA'!F:F,'ALL 2020'!C77,'VET FIA'!E:E)</f>
        <v>-294847566.10000002</v>
      </c>
      <c r="AK77" s="12">
        <f>+SUMIF('CSS SAKAY'!F:F,'ALL 2020'!C77,'CSS SAKAY'!D:D)</f>
        <v>0</v>
      </c>
      <c r="AL77" s="12">
        <f>+SUMIF(AGRIMA!F:F,'ALL 2020'!C77,AGRIMA!D:D)</f>
        <v>-789937104.70000005</v>
      </c>
      <c r="AM77" s="12">
        <f>SUMIF('United Malagasy'!F:F,'ALL 2020'!C77,'United Malagasy'!D:D)</f>
        <v>-75907132.950000003</v>
      </c>
      <c r="AN77" s="12">
        <f>+SUMIF(NUTRIFOOD!E:E,'ALL 2020'!C77,NUTRIFOOD!D:D)</f>
        <v>0</v>
      </c>
      <c r="AO77" s="12">
        <f>+SUMIF(FERRIS!H:H,'ALL 2020'!C77,FERRIS!F:F)</f>
        <v>0</v>
      </c>
      <c r="AP77" s="12">
        <f>+SUMIF(SEM!F:F,'ALL 2020'!C77,SEM!D:D)</f>
        <v>-204743058.19</v>
      </c>
      <c r="AQ77" s="12">
        <f>+SUMIF(Madatrade!F:F,'ALL 2020'!C77,Madatrade!D:D)</f>
        <v>1091069990.5899999</v>
      </c>
      <c r="AR77" s="12">
        <f>+SUMIF('FLY TECH'!F:F,'ALL 2020'!C77,'FLY TECH'!E:E)</f>
        <v>-175538498.72999999</v>
      </c>
      <c r="AS77" s="12">
        <f>+SUMIF('FIRST INVESTISSEMENT'!G:G,'ALL 2020'!C77,'FIRST INVESTISSEMENT'!E:E)</f>
        <v>559094827.41000009</v>
      </c>
      <c r="AT77" s="164">
        <f t="shared" si="7"/>
        <v>-19274783943.676689</v>
      </c>
      <c r="AU77" s="165">
        <f t="shared" si="8"/>
        <v>-4244060.7680738876</v>
      </c>
    </row>
    <row r="78" spans="1:47" x14ac:dyDescent="0.25">
      <c r="A78" s="11" t="str">
        <f t="shared" si="5"/>
        <v>4</v>
      </c>
      <c r="B78" s="11" t="str">
        <f t="shared" si="6"/>
        <v>401</v>
      </c>
      <c r="C78" s="23">
        <v>40120000</v>
      </c>
      <c r="D78" s="186" t="s">
        <v>3240</v>
      </c>
      <c r="E78" s="24" t="s">
        <v>65</v>
      </c>
      <c r="F78" s="12">
        <f>+SUMIF(AGRIFARM!H:H,C78,AGRIFARM!L:L)</f>
        <v>-1187360119.46</v>
      </c>
      <c r="G78" s="12">
        <f>+SUMIF(AGRICORP!I:I,C78,AGRICORP!E:E)</f>
        <v>0</v>
      </c>
      <c r="H78" s="12">
        <f>+SUMIF(SMTP!D:D,'ALL 2020'!C78,SMTP!G:G)</f>
        <v>-1870526285.9797001</v>
      </c>
      <c r="I78" s="12">
        <f>+SUMIF(AGRIVET!G:G,C78,AGRIVET!E:E)</f>
        <v>-2765464834.3600001</v>
      </c>
      <c r="J78" s="12">
        <f>+SUMIF(AGRIVAL!G:G,'ALL 2020'!C78,AGRIVAL!E:E)</f>
        <v>-681251977.03999996</v>
      </c>
      <c r="K78" s="12">
        <f>+SUMIF(AGRIKOBA!G:G,'ALL 2020'!C78,AGRIKOBA!E:E)</f>
        <v>0</v>
      </c>
      <c r="L78" s="12">
        <f>+SUMIF(LMOI!F:F,'ALL 2020'!C78,LMOI!D:D)</f>
        <v>-30940729878.060001</v>
      </c>
      <c r="M78" s="12">
        <f>+SUMIF(TARTINE!G:G,'ALL 2020'!C78,TARTINE!E:E)</f>
        <v>0</v>
      </c>
      <c r="N78" s="12">
        <f>+SUMIF(IDF!F:F,'ALL 2020'!C78,IDF!D:D)</f>
        <v>0</v>
      </c>
      <c r="O78" s="12">
        <f>+SUMIF(RYA!G:G,C78,RYA!E:E)</f>
        <v>0</v>
      </c>
      <c r="P78" s="12">
        <f>+SUMIF('SCI NOAH'!G:G,'ALL 2020'!C78,'SCI NOAH'!E:E)</f>
        <v>0</v>
      </c>
      <c r="Q78" s="12">
        <f>+SUMIF(SIM!F:F,'ALL 2020'!C78,SIM!D:D)</f>
        <v>0</v>
      </c>
      <c r="R78" s="163">
        <f>+SUMIF('First Energy'!F:F,'ALL 2020'!C78,'First Energy'!D:D)</f>
        <v>-1755185677.6803</v>
      </c>
      <c r="S78" s="163">
        <f>+SUMIF('ID Motors'!G:G,C78,'ID Motors'!E:E)</f>
        <v>-3766804976.3099999</v>
      </c>
      <c r="T78" s="12">
        <f>+SUMIF('ID RENTAL'!G:G,'ALL 2020'!C78,'ID RENTAL'!E:E)</f>
        <v>0</v>
      </c>
      <c r="U78" s="12">
        <f>+SUMIF('MCM '!G:G,'ALL 2020'!C78,'MCM '!E:E)</f>
        <v>-2365722710.25</v>
      </c>
      <c r="V78" s="12">
        <f>SUMIF(AGRIMOTORS!G:G,C78,AGRIMOTORS!E:E)</f>
        <v>-1003105006</v>
      </c>
      <c r="W78" s="12">
        <f>+SUMIF(BOVIMA!F:F,'ALL 2020'!C78,BOVIMA!D:D)</f>
        <v>-424950586.55000001</v>
      </c>
      <c r="X78" s="12">
        <f>+SUMIF(AGRIFEED!F:F,'ALL 2020'!C78,AGRIFEED!D:D)</f>
        <v>0</v>
      </c>
      <c r="Y78" s="12">
        <f>SUMIF(AMIP!F:F,'ALL 2020'!C78,AMIP!D:D)</f>
        <v>0</v>
      </c>
      <c r="Z78" s="12">
        <f>+SUMIF(ISF!G:G,'ALL 2020'!C78,ISF!E:E)</f>
        <v>0</v>
      </c>
      <c r="AA78" s="124">
        <f>+SUMIF(DISCOI!G:G,'ALL 2020'!C78,DISCOI!E:E)</f>
        <v>-341826781.10000002</v>
      </c>
      <c r="AB78" s="12">
        <f>+SUMIF(MABEL!F:F,'ALL 2020'!C78,MABEL!D:D)</f>
        <v>-722124802.29999995</v>
      </c>
      <c r="AC78" s="12">
        <f>+SUMIF(NMP!F:F,'ALL 2020'!C78,NMP!D:D)</f>
        <v>0</v>
      </c>
      <c r="AD78" s="12">
        <f>SUMIF('AMCHO '!F:F,'ALL 2020'!C78,'AMCHO '!D:D)</f>
        <v>-627010503.83000004</v>
      </c>
      <c r="AE78">
        <f>+SUMIF(CONFORTIS!G:G,'ALL 2020'!C78,CONFORTIS!E:E)</f>
        <v>0</v>
      </c>
      <c r="AF78" s="12">
        <f>+SUMIF('IRS IMMO'!G:G,'ALL 2020'!C78,'IRS IMMO'!E:E)</f>
        <v>0</v>
      </c>
      <c r="AG78" s="12">
        <f>+SUMIF(AGRIVETAM!F:F,'ALL 2020'!C78,AGRIVETAM!D:D)</f>
        <v>0</v>
      </c>
      <c r="AH78" s="12">
        <f>+SUMIF(EUROPAINTS!F:F,'ALL 2020'!C78,EUROPAINTS!D:D)</f>
        <v>0</v>
      </c>
      <c r="AI78" s="12">
        <f>+SUMIF('VET ABE'!F:F,'ALL 2020'!C78,'VET ABE'!E:E)</f>
        <v>0</v>
      </c>
      <c r="AJ78" s="12">
        <f>SUMIF('VET FIA'!F:F,'ALL 2020'!C78,'VET FIA'!E:E)</f>
        <v>0</v>
      </c>
      <c r="AK78" s="12">
        <f>+SUMIF('CSS SAKAY'!F:F,'ALL 2020'!C78,'CSS SAKAY'!D:D)</f>
        <v>0</v>
      </c>
      <c r="AL78" s="12">
        <f>+SUMIF(AGRIMA!F:F,'ALL 2020'!C78,AGRIMA!D:D)</f>
        <v>-352532763.70999998</v>
      </c>
      <c r="AM78" s="12">
        <f>SUMIF('United Malagasy'!F:F,'ALL 2020'!C78,'United Malagasy'!D:D)</f>
        <v>-9705876.3699999992</v>
      </c>
      <c r="AN78" s="12">
        <f>+SUMIF(NUTRIFOOD!E:E,'ALL 2020'!C78,NUTRIFOOD!D:D)</f>
        <v>0</v>
      </c>
      <c r="AO78" s="12">
        <f>+SUMIF(FERRIS!H:H,'ALL 2020'!C78,FERRIS!F:F)</f>
        <v>0</v>
      </c>
      <c r="AP78" s="12">
        <f>+SUMIF(SEM!F:F,'ALL 2020'!C78,SEM!D:D)</f>
        <v>632277509.26999998</v>
      </c>
      <c r="AQ78" s="12">
        <f>+SUMIF(Madatrade!F:F,'ALL 2020'!C78,Madatrade!D:D)</f>
        <v>0</v>
      </c>
      <c r="AR78" s="12">
        <f>+SUMIF('FLY TECH'!F:F,'ALL 2020'!C78,'FLY TECH'!E:E)</f>
        <v>-2658002535.9000001</v>
      </c>
      <c r="AS78" s="12">
        <f>+SUMIF('FIRST INVESTISSEMENT'!G:G,'ALL 2020'!C78,'FIRST INVESTISSEMENT'!E:E)</f>
        <v>0</v>
      </c>
      <c r="AT78" s="164">
        <f t="shared" si="7"/>
        <v>-50840027805.630013</v>
      </c>
      <c r="AU78" s="165">
        <f t="shared" si="8"/>
        <v>-11194323.531104747</v>
      </c>
    </row>
    <row r="79" spans="1:47" x14ac:dyDescent="0.25">
      <c r="A79" s="11" t="str">
        <f t="shared" si="5"/>
        <v>4</v>
      </c>
      <c r="B79" s="11" t="str">
        <f t="shared" si="6"/>
        <v>403</v>
      </c>
      <c r="C79" s="23">
        <v>40310000</v>
      </c>
      <c r="D79" s="186" t="s">
        <v>3240</v>
      </c>
      <c r="E79" s="24" t="s">
        <v>280</v>
      </c>
      <c r="F79" s="12">
        <f>+SUMIF(AGRIFARM!H:H,C79,AGRIFARM!L:L)</f>
        <v>-38404703.729999997</v>
      </c>
      <c r="G79" s="12">
        <f>+SUMIF(AGRICORP!I:I,C79,AGRICORP!E:E)</f>
        <v>0</v>
      </c>
      <c r="H79" s="12">
        <f>+SUMIF(SMTP!D:D,'ALL 2020'!C79,SMTP!G:G)</f>
        <v>-391346292.86000001</v>
      </c>
      <c r="I79" s="12">
        <f>+SUMIF(AGRIVET!G:G,C79,AGRIVET!E:E)</f>
        <v>-1318540125.1399999</v>
      </c>
      <c r="J79" s="12">
        <f>+SUMIF(AGRIVAL!G:G,'ALL 2020'!C79,AGRIVAL!E:E)</f>
        <v>-4341125.2300000004</v>
      </c>
      <c r="K79" s="12">
        <f>+SUMIF(AGRIKOBA!G:G,'ALL 2020'!C79,AGRIKOBA!E:E)</f>
        <v>0</v>
      </c>
      <c r="L79" s="12">
        <f>+SUMIF(LMOI!F:F,'ALL 2020'!C79,LMOI!D:D)</f>
        <v>-331006906.98000097</v>
      </c>
      <c r="M79" s="12">
        <f>+SUMIF(TARTINE!G:G,'ALL 2020'!C79,TARTINE!E:E)</f>
        <v>0</v>
      </c>
      <c r="N79" s="12">
        <f>+SUMIF(IDF!F:F,'ALL 2020'!C79,IDF!D:D)</f>
        <v>-13527351.57</v>
      </c>
      <c r="O79" s="12">
        <f>+SUMIF(RYA!G:G,C79,RYA!E:E)</f>
        <v>0</v>
      </c>
      <c r="P79" s="12">
        <f>+SUMIF('SCI NOAH'!G:G,'ALL 2020'!C79,'SCI NOAH'!E:E)</f>
        <v>0</v>
      </c>
      <c r="Q79" s="12">
        <f>+SUMIF(SIM!F:F,'ALL 2020'!C79,SIM!D:D)</f>
        <v>-1153544.29</v>
      </c>
      <c r="R79" s="163">
        <f>+SUMIF('First Energy'!F:F,'ALL 2020'!C79,'First Energy'!D:D)</f>
        <v>0</v>
      </c>
      <c r="S79" s="163">
        <f>+SUMIF('ID Motors'!G:G,C79,'ID Motors'!E:E)</f>
        <v>0</v>
      </c>
      <c r="T79" s="12">
        <f>+SUMIF('ID RENTAL'!G:G,'ALL 2020'!C79,'ID RENTAL'!E:E)</f>
        <v>0</v>
      </c>
      <c r="U79" s="12">
        <f>+SUMIF('MCM '!G:G,'ALL 2020'!C79,'MCM '!E:E)</f>
        <v>-263386949.78999996</v>
      </c>
      <c r="V79" s="12">
        <f>SUMIF(AGRIMOTORS!G:G,C79,AGRIMOTORS!E:E)</f>
        <v>0</v>
      </c>
      <c r="W79" s="12">
        <f>+SUMIF(BOVIMA!F:F,'ALL 2020'!C79,BOVIMA!D:D)</f>
        <v>-57410381.640000001</v>
      </c>
      <c r="X79" s="12">
        <f>+SUMIF(AGRIFEED!F:F,'ALL 2020'!C79,AGRIFEED!D:D)</f>
        <v>0</v>
      </c>
      <c r="Y79" s="12">
        <f>SUMIF(AMIP!F:F,'ALL 2020'!C79,AMIP!D:D)</f>
        <v>0</v>
      </c>
      <c r="Z79" s="12">
        <f>+SUMIF(ISF!G:G,'ALL 2020'!C79,ISF!E:E)</f>
        <v>0</v>
      </c>
      <c r="AA79" s="124">
        <f>+SUMIF(DISCOI!G:G,'ALL 2020'!C79,DISCOI!E:E)</f>
        <v>0</v>
      </c>
      <c r="AB79" s="12">
        <f>+SUMIF(MABEL!F:F,'ALL 2020'!C79,MABEL!D:D)</f>
        <v>-54623888.060000002</v>
      </c>
      <c r="AC79" s="12">
        <f>+SUMIF(NMP!F:F,'ALL 2020'!C79,NMP!D:D)</f>
        <v>0</v>
      </c>
      <c r="AD79" s="12">
        <f>SUMIF('AMCHO '!F:F,'ALL 2020'!C79,'AMCHO '!D:D)</f>
        <v>-20345892</v>
      </c>
      <c r="AE79">
        <f>+SUMIF(CONFORTIS!G:G,'ALL 2020'!C79,CONFORTIS!E:E)</f>
        <v>0</v>
      </c>
      <c r="AF79" s="12">
        <f>+SUMIF('IRS IMMO'!G:G,'ALL 2020'!C79,'IRS IMMO'!E:E)</f>
        <v>0</v>
      </c>
      <c r="AG79" s="12">
        <f>+SUMIF(AGRIVETAM!F:F,'ALL 2020'!C79,AGRIVETAM!D:D)</f>
        <v>0</v>
      </c>
      <c r="AH79" s="12">
        <f>+SUMIF(EUROPAINTS!F:F,'ALL 2020'!C79,EUROPAINTS!D:D)</f>
        <v>0</v>
      </c>
      <c r="AI79" s="12">
        <f>+SUMIF('VET ABE'!F:F,'ALL 2020'!C79,'VET ABE'!E:E)</f>
        <v>0</v>
      </c>
      <c r="AJ79" s="12">
        <f>SUMIF('VET FIA'!F:F,'ALL 2020'!C79,'VET FIA'!E:E)</f>
        <v>0</v>
      </c>
      <c r="AK79" s="12">
        <f>+SUMIF('CSS SAKAY'!F:F,'ALL 2020'!C79,'CSS SAKAY'!D:D)</f>
        <v>0</v>
      </c>
      <c r="AL79" s="12">
        <f>+SUMIF(AGRIMA!F:F,'ALL 2020'!C79,AGRIMA!D:D)</f>
        <v>-13287669.220000001</v>
      </c>
      <c r="AM79" s="12">
        <f>SUMIF('United Malagasy'!F:F,'ALL 2020'!C79,'United Malagasy'!D:D)</f>
        <v>0</v>
      </c>
      <c r="AN79" s="12">
        <f>+SUMIF(NUTRIFOOD!E:E,'ALL 2020'!C79,NUTRIFOOD!D:D)</f>
        <v>0</v>
      </c>
      <c r="AO79" s="12">
        <f>+SUMIF(FERRIS!H:H,'ALL 2020'!C79,FERRIS!F:F)</f>
        <v>-1269893266.6800001</v>
      </c>
      <c r="AP79" s="12">
        <f>+SUMIF(SEM!F:F,'ALL 2020'!C79,SEM!D:D)</f>
        <v>0</v>
      </c>
      <c r="AQ79" s="12">
        <f>+SUMIF(Madatrade!F:F,'ALL 2020'!C79,Madatrade!D:D)</f>
        <v>0</v>
      </c>
      <c r="AR79" s="12">
        <f>+SUMIF('FLY TECH'!F:F,'ALL 2020'!C79,'FLY TECH'!E:E)</f>
        <v>0</v>
      </c>
      <c r="AS79" s="12">
        <f>+SUMIF('FIRST INVESTISSEMENT'!G:G,'ALL 2020'!C79,'FIRST INVESTISSEMENT'!E:E)</f>
        <v>0</v>
      </c>
      <c r="AT79" s="164">
        <f t="shared" si="7"/>
        <v>-3777268097.1900005</v>
      </c>
      <c r="AU79" s="165">
        <f t="shared" si="8"/>
        <v>-831706.09790624003</v>
      </c>
    </row>
    <row r="80" spans="1:47" x14ac:dyDescent="0.25">
      <c r="A80" s="11" t="str">
        <f t="shared" si="5"/>
        <v>4</v>
      </c>
      <c r="B80" s="11" t="str">
        <f t="shared" si="6"/>
        <v>404</v>
      </c>
      <c r="C80" s="60">
        <v>40400000</v>
      </c>
      <c r="D80" s="186" t="s">
        <v>3240</v>
      </c>
      <c r="E80" s="24" t="s">
        <v>283</v>
      </c>
      <c r="F80" s="12">
        <f>+SUMIF(AGRIFARM!H:H,C80,AGRIFARM!L:L)</f>
        <v>-1616760</v>
      </c>
      <c r="G80" s="12">
        <f>+SUMIF(AGRICORP!I:I,C80,AGRICORP!E:E)</f>
        <v>0</v>
      </c>
      <c r="H80" s="12">
        <f>+SUMIF(SMTP!D:D,'ALL 2020'!C80,SMTP!G:G)</f>
        <v>0</v>
      </c>
      <c r="I80" s="12">
        <f>+SUMIF(AGRIVET!G:G,C80,AGRIVET!E:E)</f>
        <v>0</v>
      </c>
      <c r="J80" s="12">
        <f>+SUMIF(AGRIVAL!G:G,'ALL 2020'!C80,AGRIVAL!E:E)</f>
        <v>0</v>
      </c>
      <c r="K80" s="12">
        <f>+SUMIF(AGRIKOBA!G:G,'ALL 2020'!C80,AGRIKOBA!E:E)</f>
        <v>0</v>
      </c>
      <c r="L80" s="12">
        <f>+SUMIF(LMOI!F:F,'ALL 2020'!C80,LMOI!D:D)</f>
        <v>-10157798770.440001</v>
      </c>
      <c r="M80" s="12">
        <f>+SUMIF(TARTINE!G:G,'ALL 2020'!C80,TARTINE!E:E)</f>
        <v>-7849257.5999999996</v>
      </c>
      <c r="N80" s="12">
        <f>+SUMIF(IDF!F:F,'ALL 2020'!C80,IDF!D:D)</f>
        <v>-15412600.01</v>
      </c>
      <c r="O80" s="12">
        <f>+SUMIF(RYA!G:G,C80,RYA!E:E)</f>
        <v>-554000000</v>
      </c>
      <c r="P80" s="12">
        <f>+SUMIF('SCI NOAH'!G:G,'ALL 2020'!C80,'SCI NOAH'!E:E)</f>
        <v>-195372469.59999999</v>
      </c>
      <c r="Q80" s="12">
        <f>+SUMIF(SIM!F:F,'ALL 2020'!C80,SIM!D:D)</f>
        <v>0</v>
      </c>
      <c r="R80" s="163">
        <f>+SUMIF('First Energy'!F:F,'ALL 2020'!C80,'First Energy'!D:D)</f>
        <v>-3793230636.5900002</v>
      </c>
      <c r="S80" s="163">
        <f>+SUMIF('ID Motors'!G:G,C80,'ID Motors'!E:E)</f>
        <v>-219000660.27000001</v>
      </c>
      <c r="T80" s="12">
        <f>+SUMIF('ID RENTAL'!G:G,'ALL 2020'!C80,'ID RENTAL'!E:E)</f>
        <v>-242840865.25</v>
      </c>
      <c r="U80" s="12">
        <f>+SUMIF('MCM '!G:G,'ALL 2020'!C80,'MCM '!E:E)</f>
        <v>-9641150</v>
      </c>
      <c r="V80" s="12">
        <f>SUMIF(AGRIMOTORS!G:G,C80,AGRIMOTORS!E:E)</f>
        <v>0</v>
      </c>
      <c r="W80" s="12">
        <f>+SUMIF(BOVIMA!F:F,'ALL 2020'!C80,BOVIMA!D:D)</f>
        <v>-5495566097.2799997</v>
      </c>
      <c r="X80" s="12">
        <f>+SUMIF(AGRIFEED!F:F,'ALL 2020'!C80,AGRIFEED!D:D)</f>
        <v>-212168145.11000001</v>
      </c>
      <c r="Y80" s="12">
        <f>SUMIF(AMIP!F:F,'ALL 2020'!C80,AMIP!D:D)</f>
        <v>0</v>
      </c>
      <c r="Z80" s="12">
        <f>+SUMIF(ISF!G:G,'ALL 2020'!C80,ISF!E:E)</f>
        <v>0</v>
      </c>
      <c r="AA80" s="124">
        <f>+SUMIF(DISCOI!G:G,'ALL 2020'!C80,DISCOI!E:E)</f>
        <v>0</v>
      </c>
      <c r="AB80" s="12">
        <f>+SUMIF(MABEL!F:F,'ALL 2020'!C80,MABEL!D:D)</f>
        <v>-20351664</v>
      </c>
      <c r="AC80" s="12">
        <f>+SUMIF(NMP!F:F,'ALL 2020'!C80,NMP!D:D)</f>
        <v>0</v>
      </c>
      <c r="AD80" s="12">
        <f>SUMIF('AMCHO '!F:F,'ALL 2020'!C80,'AMCHO '!D:D)</f>
        <v>-601968221.92999995</v>
      </c>
      <c r="AE80">
        <f>+SUMIF(CONFORTIS!G:G,'ALL 2020'!C80,CONFORTIS!E:E)</f>
        <v>0</v>
      </c>
      <c r="AF80" s="12">
        <f>+SUMIF('IRS IMMO'!G:G,'ALL 2020'!C80,'IRS IMMO'!E:E)</f>
        <v>0</v>
      </c>
      <c r="AG80" s="12">
        <f>+SUMIF(AGRIVETAM!F:F,'ALL 2020'!C80,AGRIVETAM!D:D)</f>
        <v>0</v>
      </c>
      <c r="AH80" s="12">
        <f>+SUMIF(EUROPAINTS!F:F,'ALL 2020'!C80,EUROPAINTS!D:D)</f>
        <v>0</v>
      </c>
      <c r="AI80" s="12">
        <f>+SUMIF('VET ABE'!F:F,'ALL 2020'!C80,'VET ABE'!E:E)</f>
        <v>0</v>
      </c>
      <c r="AJ80" s="12">
        <f>SUMIF('VET FIA'!F:F,'ALL 2020'!C80,'VET FIA'!E:E)</f>
        <v>0</v>
      </c>
      <c r="AK80" s="12">
        <f>+SUMIF('CSS SAKAY'!F:F,'ALL 2020'!C80,'CSS SAKAY'!D:D)</f>
        <v>0</v>
      </c>
      <c r="AL80" s="12">
        <f>+SUMIF(AGRIMA!F:F,'ALL 2020'!C80,AGRIMA!D:D)</f>
        <v>0</v>
      </c>
      <c r="AM80" s="12">
        <f>SUMIF('United Malagasy'!F:F,'ALL 2020'!C80,'United Malagasy'!D:D)</f>
        <v>0</v>
      </c>
      <c r="AN80" s="12">
        <f>+SUMIF(NUTRIFOOD!E:E,'ALL 2020'!C80,NUTRIFOOD!D:D)</f>
        <v>0</v>
      </c>
      <c r="AO80" s="12">
        <f>+SUMIF(FERRIS!H:H,'ALL 2020'!C80,FERRIS!F:F)</f>
        <v>0</v>
      </c>
      <c r="AP80" s="12">
        <f>+SUMIF(SEM!F:F,'ALL 2020'!C80,SEM!D:D)</f>
        <v>0</v>
      </c>
      <c r="AQ80" s="12">
        <f>+SUMIF(Madatrade!F:F,'ALL 2020'!C80,Madatrade!D:D)</f>
        <v>-75000000</v>
      </c>
      <c r="AR80" s="12">
        <f>+SUMIF('FLY TECH'!F:F,'ALL 2020'!C80,'FLY TECH'!E:E)</f>
        <v>-2048720.00999999</v>
      </c>
      <c r="AS80" s="12">
        <f>+SUMIF('FIRST INVESTISSEMENT'!G:G,'ALL 2020'!C80,'FIRST INVESTISSEMENT'!E:E)</f>
        <v>-5668539985.1800003</v>
      </c>
      <c r="AT80" s="164">
        <f t="shared" si="7"/>
        <v>-27272406003.27</v>
      </c>
      <c r="AU80" s="165">
        <f t="shared" si="8"/>
        <v>-6005034.8013074715</v>
      </c>
    </row>
    <row r="81" spans="1:47" x14ac:dyDescent="0.25">
      <c r="A81" s="11" t="str">
        <f t="shared" si="5"/>
        <v>4</v>
      </c>
      <c r="B81" s="11" t="str">
        <f t="shared" si="6"/>
        <v>408</v>
      </c>
      <c r="C81" s="60">
        <v>40810000</v>
      </c>
      <c r="D81" s="186" t="s">
        <v>3240</v>
      </c>
      <c r="E81" s="24" t="s">
        <v>68</v>
      </c>
      <c r="F81" s="12">
        <f>+SUMIF(AGRIFARM!H:H,C81,AGRIFARM!L:L)</f>
        <v>-344354496.20999998</v>
      </c>
      <c r="G81" s="12">
        <f>+SUMIF(AGRICORP!I:I,C81,AGRICORP!E:E)</f>
        <v>0</v>
      </c>
      <c r="H81" s="12">
        <f>+SUMIF(SMTP!D:D,'ALL 2020'!C81,SMTP!G:G)</f>
        <v>-147358018</v>
      </c>
      <c r="I81" s="12">
        <f>+SUMIF(AGRIVET!G:G,C81,AGRIVET!E:E)</f>
        <v>-501942054.52999997</v>
      </c>
      <c r="J81" s="12">
        <f>+SUMIF(AGRIVAL!G:G,'ALL 2020'!C81,AGRIVAL!E:E)</f>
        <v>-272582088</v>
      </c>
      <c r="K81" s="12">
        <f>+SUMIF(AGRIKOBA!G:G,'ALL 2020'!C81,AGRIKOBA!E:E)</f>
        <v>-64753104.450000003</v>
      </c>
      <c r="L81" s="12">
        <f>+SUMIF(LMOI!F:F,'ALL 2020'!C81,LMOI!D:D)</f>
        <v>0</v>
      </c>
      <c r="M81" s="12">
        <f>+SUMIF(TARTINE!G:G,'ALL 2020'!C81,TARTINE!E:E)</f>
        <v>0</v>
      </c>
      <c r="N81" s="12">
        <f>+SUMIF(IDF!F:F,'ALL 2020'!C81,IDF!D:D)</f>
        <v>-46470561.629999898</v>
      </c>
      <c r="O81" s="12">
        <f>+SUMIF(RYA!G:G,C81,RYA!E:E)</f>
        <v>-5019014000</v>
      </c>
      <c r="P81" s="12">
        <f>+SUMIF('SCI NOAH'!G:G,'ALL 2020'!C81,'SCI NOAH'!E:E)</f>
        <v>0</v>
      </c>
      <c r="Q81" s="12">
        <f>+SUMIF(SIM!F:F,'ALL 2020'!C81,SIM!D:D)</f>
        <v>-5182489.2</v>
      </c>
      <c r="R81" s="163">
        <f>+SUMIF('First Energy'!F:F,'ALL 2020'!C81,'First Energy'!D:D)</f>
        <v>0</v>
      </c>
      <c r="S81" s="163">
        <f>+SUMIF('ID Motors'!G:G,C81,'ID Motors'!E:E)</f>
        <v>0</v>
      </c>
      <c r="T81" s="12">
        <f>+SUMIF('ID RENTAL'!G:G,'ALL 2020'!C81,'ID RENTAL'!E:E)</f>
        <v>0</v>
      </c>
      <c r="U81" s="12">
        <f>+SUMIF('MCM '!G:G,'ALL 2020'!C81,'MCM '!E:E)</f>
        <v>0</v>
      </c>
      <c r="V81" s="12">
        <f>SUMIF(AGRIMOTORS!G:G,C81,AGRIMOTORS!E:E)</f>
        <v>-4294918.8</v>
      </c>
      <c r="W81" s="12">
        <f>+SUMIF(BOVIMA!F:F,'ALL 2020'!C81,BOVIMA!D:D)</f>
        <v>-421849321.88</v>
      </c>
      <c r="X81" s="12">
        <f>+SUMIF(AGRIFEED!F:F,'ALL 2020'!C81,AGRIFEED!D:D)</f>
        <v>0</v>
      </c>
      <c r="Y81" s="12">
        <f>SUMIF(AMIP!F:F,'ALL 2020'!C81,AMIP!D:D)</f>
        <v>0</v>
      </c>
      <c r="Z81" s="12">
        <f>+SUMIF(ISF!G:G,'ALL 2020'!C81,ISF!E:E)</f>
        <v>0</v>
      </c>
      <c r="AA81" s="124">
        <f>+SUMIF(DISCOI!G:G,'ALL 2020'!C81,DISCOI!E:E)</f>
        <v>0</v>
      </c>
      <c r="AB81" s="12">
        <f>+SUMIF(MABEL!F:F,'ALL 2020'!C81,MABEL!D:D)</f>
        <v>-23061940.640000001</v>
      </c>
      <c r="AC81" s="12">
        <f>+SUMIF(NMP!F:F,'ALL 2020'!C81,NMP!D:D)</f>
        <v>0</v>
      </c>
      <c r="AD81" s="12">
        <f>SUMIF('AMCHO '!F:F,'ALL 2020'!C81,'AMCHO '!D:D)</f>
        <v>-117687654.56999999</v>
      </c>
      <c r="AE81">
        <f>+SUMIF(CONFORTIS!G:G,'ALL 2020'!C81,CONFORTIS!E:E)</f>
        <v>0</v>
      </c>
      <c r="AF81" s="12">
        <f>+SUMIF('IRS IMMO'!G:G,'ALL 2020'!C81,'IRS IMMO'!E:E)</f>
        <v>-1096803000</v>
      </c>
      <c r="AG81" s="12">
        <f>+SUMIF(AGRIVETAM!F:F,'ALL 2020'!C81,AGRIVETAM!D:D)</f>
        <v>0</v>
      </c>
      <c r="AH81" s="12">
        <f>+SUMIF(EUROPAINTS!F:F,'ALL 2020'!C81,EUROPAINTS!D:D)</f>
        <v>0</v>
      </c>
      <c r="AI81" s="12">
        <f>+SUMIF('VET ABE'!F:F,'ALL 2020'!C81,'VET ABE'!E:E)</f>
        <v>-27266900</v>
      </c>
      <c r="AJ81" s="12">
        <f>SUMIF('VET FIA'!F:F,'ALL 2020'!C81,'VET FIA'!E:E)</f>
        <v>0</v>
      </c>
      <c r="AK81" s="12">
        <f>+SUMIF('CSS SAKAY'!F:F,'ALL 2020'!C81,'CSS SAKAY'!D:D)</f>
        <v>0</v>
      </c>
      <c r="AL81" s="12">
        <f>+SUMIF(AGRIMA!F:F,'ALL 2020'!C81,AGRIMA!D:D)</f>
        <v>0</v>
      </c>
      <c r="AM81" s="12">
        <f>SUMIF('United Malagasy'!F:F,'ALL 2020'!C81,'United Malagasy'!D:D)</f>
        <v>-60435751.219999999</v>
      </c>
      <c r="AN81" s="12">
        <f>+SUMIF(NUTRIFOOD!E:E,'ALL 2020'!C81,NUTRIFOOD!D:D)</f>
        <v>0</v>
      </c>
      <c r="AO81" s="12">
        <f>+SUMIF(FERRIS!H:H,'ALL 2020'!C81,FERRIS!F:F)</f>
        <v>0</v>
      </c>
      <c r="AP81" s="12">
        <f>+SUMIF(SEM!F:F,'ALL 2020'!C81,SEM!D:D)</f>
        <v>0</v>
      </c>
      <c r="AQ81" s="12">
        <f>+SUMIF(Madatrade!F:F,'ALL 2020'!C81,Madatrade!D:D)</f>
        <v>0</v>
      </c>
      <c r="AR81" s="12">
        <f>+SUMIF('FLY TECH'!F:F,'ALL 2020'!C81,'FLY TECH'!E:E)</f>
        <v>-8414090.7200000007</v>
      </c>
      <c r="AS81" s="12">
        <f>+SUMIF('FIRST INVESTISSEMENT'!G:G,'ALL 2020'!C81,'FIRST INVESTISSEMENT'!E:E)</f>
        <v>0</v>
      </c>
      <c r="AT81" s="164">
        <f t="shared" si="7"/>
        <v>-8161470389.8500004</v>
      </c>
      <c r="AU81" s="165">
        <f t="shared" si="8"/>
        <v>-1797051.3388152607</v>
      </c>
    </row>
    <row r="82" spans="1:47" x14ac:dyDescent="0.25">
      <c r="A82" s="11" t="str">
        <f t="shared" si="5"/>
        <v>4</v>
      </c>
      <c r="B82" s="11" t="str">
        <f t="shared" si="6"/>
        <v>409</v>
      </c>
      <c r="C82" s="23">
        <v>40910000</v>
      </c>
      <c r="D82" s="160" t="s">
        <v>3241</v>
      </c>
      <c r="E82" s="24" t="s">
        <v>3242</v>
      </c>
      <c r="F82" s="12">
        <f>+SUMIF(AGRIFARM!H:H,C82,AGRIFARM!L:L)</f>
        <v>436170996.38</v>
      </c>
      <c r="G82" s="12">
        <f>+SUMIF(AGRICORP!I:I,C82,AGRICORP!E:E)</f>
        <v>0</v>
      </c>
      <c r="H82" s="12">
        <f>+SUMIF(SMTP!D:D,'ALL 2020'!C82,SMTP!G:G)</f>
        <v>250144256.16999999</v>
      </c>
      <c r="I82" s="12">
        <f>+SUMIF(AGRIVET!G:G,C82,AGRIVET!E:E)</f>
        <v>1081243918.71</v>
      </c>
      <c r="J82" s="12">
        <f>+SUMIF(AGRIVAL!G:G,'ALL 2020'!C82,AGRIVAL!E:E)</f>
        <v>1496579335.5</v>
      </c>
      <c r="K82" s="12">
        <f>+SUMIF(AGRIKOBA!G:G,'ALL 2020'!C82,AGRIKOBA!E:E)</f>
        <v>83376330</v>
      </c>
      <c r="L82" s="12">
        <f>+SUMIF(LMOI!F:F,'ALL 2020'!C82,LMOI!D:D)</f>
        <v>20113481334.360001</v>
      </c>
      <c r="M82" s="12">
        <f>+SUMIF(TARTINE!G:G,'ALL 2020'!C82,TARTINE!E:E)</f>
        <v>0</v>
      </c>
      <c r="N82" s="12">
        <f>+SUMIF(IDF!F:F,'ALL 2020'!C82,IDF!D:D)</f>
        <v>325054783.33999997</v>
      </c>
      <c r="O82" s="12">
        <f>+SUMIF(RYA!G:G,C82,RYA!E:E)</f>
        <v>448972990.39999998</v>
      </c>
      <c r="P82" s="12">
        <f>+SUMIF('SCI NOAH'!G:G,'ALL 2020'!C82,'SCI NOAH'!E:E)</f>
        <v>0</v>
      </c>
      <c r="Q82" s="12">
        <f>+SUMIF(SIM!F:F,'ALL 2020'!C82,SIM!D:D)</f>
        <v>4880000</v>
      </c>
      <c r="R82" s="163">
        <f>+SUMIF('First Energy'!F:F,'ALL 2020'!C82,'First Energy'!D:D)</f>
        <v>0</v>
      </c>
      <c r="S82" s="163">
        <f>+SUMIF('ID Motors'!G:G,C82,'ID Motors'!E:E)</f>
        <v>115985359.33</v>
      </c>
      <c r="T82" s="12">
        <f>+SUMIF('ID RENTAL'!G:G,'ALL 2020'!C82,'ID RENTAL'!E:E)</f>
        <v>0</v>
      </c>
      <c r="U82" s="12">
        <f>+SUMIF('MCM '!G:G,'ALL 2020'!C82,'MCM '!E:E)</f>
        <v>0</v>
      </c>
      <c r="V82" s="12">
        <f>SUMIF(AGRIMOTORS!G:G,C82,AGRIMOTORS!E:E)</f>
        <v>518016</v>
      </c>
      <c r="W82" s="12">
        <f>+SUMIF(BOVIMA!F:F,'ALL 2020'!C82,BOVIMA!D:D)</f>
        <v>4800000</v>
      </c>
      <c r="X82" s="12">
        <f>+SUMIF(AGRIFEED!F:F,'ALL 2020'!C82,AGRIFEED!D:D)</f>
        <v>0</v>
      </c>
      <c r="Y82" s="12">
        <f>SUMIF(AMIP!F:F,'ALL 2020'!C82,AMIP!D:D)</f>
        <v>0</v>
      </c>
      <c r="Z82" s="12">
        <f>+SUMIF(ISF!G:G,'ALL 2020'!C82,ISF!E:E)</f>
        <v>0</v>
      </c>
      <c r="AA82" s="124">
        <f>+SUMIF(DISCOI!G:G,'ALL 2020'!C82,DISCOI!E:E)</f>
        <v>709070.86</v>
      </c>
      <c r="AB82" s="12">
        <f>+SUMIF(MABEL!F:F,'ALL 2020'!C82,MABEL!D:D)</f>
        <v>4695081.3999999799</v>
      </c>
      <c r="AC82" s="12">
        <f>+SUMIF(NMP!F:F,'ALL 2020'!C82,NMP!D:D)</f>
        <v>0</v>
      </c>
      <c r="AD82" s="12">
        <f>SUMIF('AMCHO '!F:F,'ALL 2020'!C82,'AMCHO '!D:D)</f>
        <v>44787829.789999999</v>
      </c>
      <c r="AE82">
        <f>+SUMIF(CONFORTIS!G:G,'ALL 2020'!C82,CONFORTIS!E:E)</f>
        <v>0</v>
      </c>
      <c r="AF82" s="12">
        <f>+SUMIF('IRS IMMO'!G:G,'ALL 2020'!C82,'IRS IMMO'!E:E)</f>
        <v>0</v>
      </c>
      <c r="AG82" s="12">
        <f>+SUMIF(AGRIVETAM!F:F,'ALL 2020'!C82,AGRIVETAM!D:D)</f>
        <v>0</v>
      </c>
      <c r="AH82" s="12">
        <f>+SUMIF(EUROPAINTS!F:F,'ALL 2020'!C82,EUROPAINTS!D:D)</f>
        <v>370366.42</v>
      </c>
      <c r="AI82" s="12">
        <f>+SUMIF('VET ABE'!F:F,'ALL 2020'!C82,'VET ABE'!E:E)</f>
        <v>0</v>
      </c>
      <c r="AJ82" s="12">
        <f>SUMIF('VET FIA'!F:F,'ALL 2020'!C82,'VET FIA'!E:E)</f>
        <v>0</v>
      </c>
      <c r="AK82" s="12">
        <f>+SUMIF('CSS SAKAY'!F:F,'ALL 2020'!C82,'CSS SAKAY'!D:D)</f>
        <v>0</v>
      </c>
      <c r="AL82" s="12">
        <f>+SUMIF(AGRIMA!F:F,'ALL 2020'!C82,AGRIMA!D:D)</f>
        <v>0</v>
      </c>
      <c r="AM82" s="12">
        <f>SUMIF('United Malagasy'!F:F,'ALL 2020'!C82,'United Malagasy'!D:D)</f>
        <v>27313027.699999999</v>
      </c>
      <c r="AN82" s="12">
        <f>+SUMIF(NUTRIFOOD!E:E,'ALL 2020'!C82,NUTRIFOOD!D:D)</f>
        <v>0</v>
      </c>
      <c r="AO82" s="12">
        <f>+SUMIF(FERRIS!H:H,'ALL 2020'!C82,FERRIS!F:F)</f>
        <v>0</v>
      </c>
      <c r="AP82" s="12">
        <f>+SUMIF(SEM!F:F,'ALL 2020'!C82,SEM!D:D)</f>
        <v>0</v>
      </c>
      <c r="AQ82" s="12">
        <f>+SUMIF(Madatrade!F:F,'ALL 2020'!C82,Madatrade!D:D)</f>
        <v>0</v>
      </c>
      <c r="AR82" s="12">
        <f>+SUMIF('FLY TECH'!F:F,'ALL 2020'!C82,'FLY TECH'!E:E)</f>
        <v>36493998.759999998</v>
      </c>
      <c r="AS82" s="12">
        <f>+SUMIF('FIRST INVESTISSEMENT'!G:G,'ALL 2020'!C82,'FIRST INVESTISSEMENT'!E:E)</f>
        <v>0</v>
      </c>
      <c r="AT82" s="164">
        <f t="shared" si="7"/>
        <v>24475576695.120007</v>
      </c>
      <c r="AU82" s="165">
        <f t="shared" si="8"/>
        <v>5389208.778229652</v>
      </c>
    </row>
    <row r="83" spans="1:47" x14ac:dyDescent="0.25">
      <c r="A83" s="11" t="str">
        <f t="shared" si="5"/>
        <v>4</v>
      </c>
      <c r="B83" s="11" t="str">
        <f t="shared" si="6"/>
        <v>409</v>
      </c>
      <c r="C83" s="23">
        <v>40980000</v>
      </c>
      <c r="D83" s="160" t="s">
        <v>3241</v>
      </c>
      <c r="E83" s="57" t="s">
        <v>846</v>
      </c>
      <c r="F83" s="12">
        <f>+SUMIF(AGRIFARM!H:H,C83,AGRIFARM!L:L)</f>
        <v>0</v>
      </c>
      <c r="G83" s="12">
        <f>+SUMIF(AGRICORP!I:I,C83,AGRICORP!E:E)</f>
        <v>0</v>
      </c>
      <c r="H83" s="12">
        <f>+SUMIF(SMTP!D:D,'ALL 2020'!C83,SMTP!G:G)</f>
        <v>0</v>
      </c>
      <c r="I83" s="12">
        <f>+SUMIF(AGRIVET!G:G,C83,AGRIVET!E:E)</f>
        <v>0</v>
      </c>
      <c r="J83" s="12">
        <f>+SUMIF(AGRIVAL!G:G,'ALL 2020'!C83,AGRIVAL!E:E)</f>
        <v>0</v>
      </c>
      <c r="K83" s="12">
        <f>+SUMIF(AGRIKOBA!G:G,'ALL 2020'!C83,AGRIKOBA!E:E)</f>
        <v>0</v>
      </c>
      <c r="L83" s="12">
        <f>+SUMIF(LMOI!F:F,'ALL 2020'!C83,LMOI!D:D)</f>
        <v>0</v>
      </c>
      <c r="M83" s="12">
        <f>+SUMIF(TARTINE!G:G,'ALL 2020'!C83,TARTINE!E:E)</f>
        <v>0</v>
      </c>
      <c r="N83" s="12">
        <f>+SUMIF(IDF!F:F,'ALL 2020'!C83,IDF!D:D)</f>
        <v>0</v>
      </c>
      <c r="O83" s="12">
        <f>+SUMIF(RYA!G:G,C83,RYA!E:E)</f>
        <v>0</v>
      </c>
      <c r="P83" s="12">
        <f>+SUMIF('SCI NOAH'!G:G,'ALL 2020'!C83,'SCI NOAH'!E:E)</f>
        <v>0</v>
      </c>
      <c r="Q83" s="12">
        <f>+SUMIF(SIM!F:F,'ALL 2020'!C83,SIM!D:D)</f>
        <v>0</v>
      </c>
      <c r="R83" s="163">
        <f>+SUMIF('First Energy'!F:F,'ALL 2020'!C83,'First Energy'!D:D)</f>
        <v>0</v>
      </c>
      <c r="S83" s="163">
        <f>+SUMIF('ID Motors'!G:G,C83,'ID Motors'!E:E)</f>
        <v>0</v>
      </c>
      <c r="T83" s="12">
        <f>+SUMIF('ID RENTAL'!G:G,'ALL 2020'!C83,'ID RENTAL'!E:E)</f>
        <v>0</v>
      </c>
      <c r="U83" s="12">
        <f>+SUMIF('MCM '!G:G,'ALL 2020'!C83,'MCM '!E:E)</f>
        <v>0</v>
      </c>
      <c r="V83" s="12">
        <f>SUMIF(AGRIMOTORS!G:G,C83,AGRIMOTORS!E:E)</f>
        <v>0</v>
      </c>
      <c r="W83" s="12">
        <f>+SUMIF(BOVIMA!F:F,'ALL 2020'!C83,BOVIMA!D:D)</f>
        <v>0</v>
      </c>
      <c r="X83" s="12">
        <f>+SUMIF(AGRIFEED!F:F,'ALL 2020'!C83,AGRIFEED!D:D)</f>
        <v>0</v>
      </c>
      <c r="Y83" s="12">
        <f>SUMIF(AMIP!F:F,'ALL 2020'!C83,AMIP!D:D)</f>
        <v>0</v>
      </c>
      <c r="Z83" s="12">
        <f>+SUMIF(ISF!G:G,'ALL 2020'!C83,ISF!E:E)</f>
        <v>0</v>
      </c>
      <c r="AA83" s="124">
        <f>+SUMIF(DISCOI!G:G,'ALL 2020'!C83,DISCOI!E:E)</f>
        <v>0</v>
      </c>
      <c r="AB83" s="12">
        <f>+SUMIF(MABEL!F:F,'ALL 2020'!C83,MABEL!D:D)</f>
        <v>0</v>
      </c>
      <c r="AC83" s="12">
        <f>+SUMIF(NMP!F:F,'ALL 2020'!C83,NMP!D:D)</f>
        <v>0</v>
      </c>
      <c r="AD83" s="12">
        <f>SUMIF('AMCHO '!F:F,'ALL 2020'!C83,'AMCHO '!D:D)</f>
        <v>0</v>
      </c>
      <c r="AE83">
        <f>+SUMIF(CONFORTIS!G:G,'ALL 2020'!C83,CONFORTIS!E:E)</f>
        <v>0</v>
      </c>
      <c r="AF83" s="12">
        <f>+SUMIF('IRS IMMO'!G:G,'ALL 2020'!C83,'IRS IMMO'!E:E)</f>
        <v>0</v>
      </c>
      <c r="AG83" s="12">
        <f>+SUMIF(AGRIVETAM!F:F,'ALL 2020'!C83,AGRIVETAM!D:D)</f>
        <v>0</v>
      </c>
      <c r="AH83" s="12">
        <f>+SUMIF(EUROPAINTS!F:F,'ALL 2020'!C83,EUROPAINTS!D:D)</f>
        <v>0</v>
      </c>
      <c r="AI83" s="12">
        <f>+SUMIF('VET ABE'!F:F,'ALL 2020'!C83,'VET ABE'!E:E)</f>
        <v>0</v>
      </c>
      <c r="AJ83" s="12">
        <f>SUMIF('VET FIA'!F:F,'ALL 2020'!C83,'VET FIA'!E:E)</f>
        <v>0</v>
      </c>
      <c r="AK83" s="12">
        <f>+SUMIF('CSS SAKAY'!F:F,'ALL 2020'!C83,'CSS SAKAY'!D:D)</f>
        <v>0</v>
      </c>
      <c r="AL83" s="12">
        <f>+SUMIF(AGRIMA!F:F,'ALL 2020'!C83,AGRIMA!D:D)</f>
        <v>0</v>
      </c>
      <c r="AM83" s="12">
        <f>SUMIF('United Malagasy'!F:F,'ALL 2020'!C83,'United Malagasy'!D:D)</f>
        <v>0</v>
      </c>
      <c r="AN83" s="12">
        <f>+SUMIF(NUTRIFOOD!E:E,'ALL 2020'!C83,NUTRIFOOD!D:D)</f>
        <v>0</v>
      </c>
      <c r="AO83" s="12">
        <f>+SUMIF(FERRIS!H:H,'ALL 2020'!C83,FERRIS!F:F)</f>
        <v>0</v>
      </c>
      <c r="AP83" s="12">
        <f>+SUMIF(SEM!F:F,'ALL 2020'!C83,SEM!D:D)</f>
        <v>0</v>
      </c>
      <c r="AQ83" s="12">
        <f>+SUMIF(Madatrade!F:F,'ALL 2020'!C83,Madatrade!D:D)</f>
        <v>0</v>
      </c>
      <c r="AR83" s="12">
        <f>+SUMIF('FLY TECH'!F:F,'ALL 2020'!C83,'FLY TECH'!E:E)</f>
        <v>0</v>
      </c>
      <c r="AS83" s="12">
        <f>+SUMIF('FIRST INVESTISSEMENT'!G:G,'ALL 2020'!C83,'FIRST INVESTISSEMENT'!E:E)</f>
        <v>0</v>
      </c>
      <c r="AT83" s="164">
        <f t="shared" si="7"/>
        <v>0</v>
      </c>
      <c r="AU83" s="165">
        <f t="shared" si="8"/>
        <v>0</v>
      </c>
    </row>
    <row r="84" spans="1:47" x14ac:dyDescent="0.25">
      <c r="A84" s="11" t="str">
        <f t="shared" si="5"/>
        <v>4</v>
      </c>
      <c r="B84" s="11" t="str">
        <f t="shared" si="6"/>
        <v>411</v>
      </c>
      <c r="C84" s="23">
        <v>41100000</v>
      </c>
      <c r="D84" s="22" t="s">
        <v>3243</v>
      </c>
      <c r="E84" s="24" t="s">
        <v>70</v>
      </c>
      <c r="F84" s="12">
        <f>+SUMIF(AGRIFARM!H:H,C84,AGRIFARM!L:L)</f>
        <v>1485470517.6099999</v>
      </c>
      <c r="G84" s="12">
        <f>+SUMIF(AGRICORP!I:I,C84,AGRICORP!E:E)</f>
        <v>0</v>
      </c>
      <c r="H84" s="12">
        <f>+SUMIF(SMTP!D:D,'ALL 2020'!C84,SMTP!G:G)</f>
        <v>3646774895.4558101</v>
      </c>
      <c r="I84" s="12">
        <f>+SUMIF(AGRIVET!G:G,C84,AGRIVET!E:E)</f>
        <v>13900432415.290001</v>
      </c>
      <c r="J84" s="12">
        <f>+SUMIF(AGRIVAL!G:G,'ALL 2020'!C84,AGRIVAL!E:E)</f>
        <v>0</v>
      </c>
      <c r="K84" s="12">
        <f>+SUMIF(AGRIKOBA!G:G,'ALL 2020'!C84,AGRIKOBA!E:E)</f>
        <v>0</v>
      </c>
      <c r="L84" s="12">
        <f>+SUMIF(LMOI!F:F,'ALL 2020'!C84,LMOI!D:D)</f>
        <v>3336901536.9699602</v>
      </c>
      <c r="M84" s="12">
        <f>+SUMIF(TARTINE!G:G,'ALL 2020'!C84,TARTINE!E:E)</f>
        <v>423395616.88999999</v>
      </c>
      <c r="N84" s="12">
        <f>+SUMIF(IDF!F:F,'ALL 2020'!C84,IDF!D:D)</f>
        <v>1005506885.34</v>
      </c>
      <c r="O84" s="12">
        <f>+SUMIF(RYA!G:G,C84,RYA!E:E)</f>
        <v>37147316.229999997</v>
      </c>
      <c r="P84" s="12">
        <f>+SUMIF('SCI NOAH'!G:G,'ALL 2020'!C84,'SCI NOAH'!E:E)</f>
        <v>0</v>
      </c>
      <c r="Q84" s="12">
        <f>+SUMIF(SIM!F:F,'ALL 2020'!C84,SIM!D:D)</f>
        <v>73550610.079999894</v>
      </c>
      <c r="R84" s="163">
        <f>+SUMIF('First Energy'!F:F,'ALL 2020'!C84,'First Energy'!D:D)</f>
        <v>4968601150.5200005</v>
      </c>
      <c r="S84" s="163">
        <f>+SUMIF('ID Motors'!G:G,C84,'ID Motors'!E:E)</f>
        <v>6052117948.5200005</v>
      </c>
      <c r="T84" s="12">
        <f>+SUMIF('ID RENTAL'!G:G,'ALL 2020'!C84,'ID RENTAL'!E:E)</f>
        <v>0</v>
      </c>
      <c r="U84" s="12">
        <f>+SUMIF('MCM '!G:G,'ALL 2020'!C84,'MCM '!E:E)</f>
        <v>2520782773.4899998</v>
      </c>
      <c r="V84" s="12">
        <f>SUMIF(AGRIMOTORS!G:G,C84,AGRIMOTORS!E:E)</f>
        <v>0</v>
      </c>
      <c r="W84" s="12">
        <f>+SUMIF(BOVIMA!F:F,'ALL 2020'!C84,BOVIMA!D:D)</f>
        <v>0</v>
      </c>
      <c r="X84" s="12">
        <f>+SUMIF(AGRIFEED!F:F,'ALL 2020'!C84,AGRIFEED!D:D)</f>
        <v>0</v>
      </c>
      <c r="Y84" s="12">
        <f>SUMIF(AMIP!F:F,'ALL 2020'!C84,AMIP!D:D)</f>
        <v>0</v>
      </c>
      <c r="Z84" s="12">
        <f>+SUMIF(ISF!G:G,'ALL 2020'!C84,ISF!E:E)</f>
        <v>0</v>
      </c>
      <c r="AA84" s="124">
        <f>+SUMIF(DISCOI!G:G,'ALL 2020'!C84,DISCOI!E:E)</f>
        <v>5429935137.8400002</v>
      </c>
      <c r="AB84" s="12">
        <f>+SUMIF(MABEL!F:F,'ALL 2020'!C84,MABEL!D:D)</f>
        <v>0</v>
      </c>
      <c r="AC84" s="12">
        <f>+SUMIF(NMP!F:F,'ALL 2020'!C84,NMP!D:D)</f>
        <v>15416223.75</v>
      </c>
      <c r="AD84" s="12">
        <f>SUMIF('AMCHO '!F:F,'ALL 2020'!C84,'AMCHO '!D:D)</f>
        <v>674926257.02999997</v>
      </c>
      <c r="AE84">
        <f>+SUMIF(CONFORTIS!G:G,'ALL 2020'!C84,CONFORTIS!E:E)</f>
        <v>0</v>
      </c>
      <c r="AF84" s="12">
        <f>+SUMIF('IRS IMMO'!G:G,'ALL 2020'!C84,'IRS IMMO'!E:E)</f>
        <v>89166692.030000001</v>
      </c>
      <c r="AG84" s="12">
        <f>+SUMIF(AGRIVETAM!F:F,'ALL 2020'!C84,AGRIVETAM!D:D)</f>
        <v>894852915.70000005</v>
      </c>
      <c r="AH84" s="12">
        <f>+SUMIF(EUROPAINTS!F:F,'ALL 2020'!C84,EUROPAINTS!D:D)</f>
        <v>97150520.319999903</v>
      </c>
      <c r="AI84" s="12">
        <f>+SUMIF('VET ABE'!F:F,'ALL 2020'!C84,'VET ABE'!E:E)</f>
        <v>545700278.38</v>
      </c>
      <c r="AJ84" s="12">
        <f>SUMIF('VET FIA'!F:F,'ALL 2020'!C84,'VET FIA'!E:E)</f>
        <v>78573222.530000195</v>
      </c>
      <c r="AK84" s="12">
        <f>+SUMIF('CSS SAKAY'!F:F,'ALL 2020'!C84,'CSS SAKAY'!D:D)</f>
        <v>0</v>
      </c>
      <c r="AL84" s="12">
        <f>+SUMIF(AGRIMA!F:F,'ALL 2020'!C84,AGRIMA!D:D)</f>
        <v>54061000</v>
      </c>
      <c r="AM84" s="12">
        <f>SUMIF('United Malagasy'!F:F,'ALL 2020'!C84,'United Malagasy'!D:D)</f>
        <v>206177463.68000001</v>
      </c>
      <c r="AN84" s="12">
        <f>+SUMIF(NUTRIFOOD!E:E,'ALL 2020'!C84,NUTRIFOOD!D:D)</f>
        <v>0</v>
      </c>
      <c r="AO84" s="12">
        <f>+SUMIF(FERRIS!H:H,'ALL 2020'!C84,FERRIS!F:F)</f>
        <v>2165961534.46</v>
      </c>
      <c r="AP84" s="12">
        <f>+SUMIF(SEM!F:F,'ALL 2020'!C84,SEM!D:D)</f>
        <v>2251607229.9699998</v>
      </c>
      <c r="AQ84" s="12">
        <f>+SUMIF(Madatrade!F:F,'ALL 2020'!C84,Madatrade!D:D)</f>
        <v>1499225931.3099999</v>
      </c>
      <c r="AR84" s="12">
        <f>+SUMIF('FLY TECH'!F:F,'ALL 2020'!C84,'FLY TECH'!E:E)</f>
        <v>0</v>
      </c>
      <c r="AS84" s="12">
        <f>+SUMIF('FIRST INVESTISSEMENT'!G:G,'ALL 2020'!C84,'FIRST INVESTISSEMENT'!E:E)</f>
        <v>343681145.97000003</v>
      </c>
      <c r="AT84" s="164">
        <f t="shared" si="7"/>
        <v>51797117219.365753</v>
      </c>
      <c r="AU84" s="165">
        <f t="shared" si="8"/>
        <v>11405062.372289386</v>
      </c>
    </row>
    <row r="85" spans="1:47" x14ac:dyDescent="0.25">
      <c r="A85" s="11" t="str">
        <f t="shared" si="5"/>
        <v>4</v>
      </c>
      <c r="B85" s="11" t="str">
        <f t="shared" si="6"/>
        <v>413</v>
      </c>
      <c r="C85" s="23">
        <v>41310000</v>
      </c>
      <c r="D85" s="22" t="s">
        <v>3243</v>
      </c>
      <c r="E85" s="24" t="s">
        <v>290</v>
      </c>
      <c r="F85" s="12">
        <f>+SUMIF(AGRIFARM!H:H,C85,AGRIFARM!L:L)</f>
        <v>71450000</v>
      </c>
      <c r="G85" s="12">
        <f>+SUMIF(AGRICORP!I:I,C85,AGRICORP!E:E)</f>
        <v>0</v>
      </c>
      <c r="H85" s="12">
        <f>+SUMIF(SMTP!D:D,'ALL 2020'!C85,SMTP!G:G)</f>
        <v>158226730.53040001</v>
      </c>
      <c r="I85" s="12">
        <f>+SUMIF(AGRIVET!G:G,C85,AGRIVET!E:E)</f>
        <v>488020610.14999998</v>
      </c>
      <c r="J85" s="12">
        <f>+SUMIF(AGRIVAL!G:G,'ALL 2020'!C85,AGRIVAL!E:E)</f>
        <v>0</v>
      </c>
      <c r="K85" s="12">
        <f>+SUMIF(AGRIKOBA!G:G,'ALL 2020'!C85,AGRIKOBA!E:E)</f>
        <v>0</v>
      </c>
      <c r="L85" s="12">
        <f>+SUMIF(LMOI!F:F,'ALL 2020'!C85,LMOI!D:D)</f>
        <v>0</v>
      </c>
      <c r="M85" s="12">
        <f>+SUMIF(TARTINE!G:G,'ALL 2020'!C85,TARTINE!E:E)</f>
        <v>0</v>
      </c>
      <c r="N85" s="12">
        <f>+SUMIF(IDF!F:F,'ALL 2020'!C85,IDF!D:D)</f>
        <v>0</v>
      </c>
      <c r="O85" s="12">
        <f>+SUMIF(RYA!G:G,C85,RYA!E:E)</f>
        <v>0</v>
      </c>
      <c r="P85" s="12">
        <f>+SUMIF('SCI NOAH'!G:G,'ALL 2020'!C85,'SCI NOAH'!E:E)</f>
        <v>0</v>
      </c>
      <c r="Q85" s="12">
        <f>+SUMIF(SIM!F:F,'ALL 2020'!C85,SIM!D:D)</f>
        <v>0</v>
      </c>
      <c r="R85" s="163">
        <f>+SUMIF('First Energy'!F:F,'ALL 2020'!C85,'First Energy'!D:D)</f>
        <v>0</v>
      </c>
      <c r="S85" s="163">
        <f>+SUMIF('ID Motors'!G:G,C85,'ID Motors'!E:E)</f>
        <v>0</v>
      </c>
      <c r="T85" s="12">
        <f>+SUMIF('ID RENTAL'!G:G,'ALL 2020'!C85,'ID RENTAL'!E:E)</f>
        <v>0</v>
      </c>
      <c r="U85" s="12">
        <f>+SUMIF('MCM '!G:G,'ALL 2020'!C85,'MCM '!E:E)</f>
        <v>430462106.32000005</v>
      </c>
      <c r="V85" s="12">
        <f>SUMIF(AGRIMOTORS!G:G,C85,AGRIMOTORS!E:E)</f>
        <v>0</v>
      </c>
      <c r="W85" s="12">
        <f>+SUMIF(BOVIMA!F:F,'ALL 2020'!C85,BOVIMA!D:D)</f>
        <v>0</v>
      </c>
      <c r="X85" s="12">
        <f>+SUMIF(AGRIFEED!F:F,'ALL 2020'!C85,AGRIFEED!D:D)</f>
        <v>0</v>
      </c>
      <c r="Y85" s="12">
        <f>SUMIF(AMIP!F:F,'ALL 2020'!C85,AMIP!D:D)</f>
        <v>0</v>
      </c>
      <c r="Z85" s="12">
        <f>+SUMIF(ISF!G:G,'ALL 2020'!C85,ISF!E:E)</f>
        <v>0</v>
      </c>
      <c r="AA85" s="124">
        <f>+SUMIF(DISCOI!G:G,'ALL 2020'!C85,DISCOI!E:E)</f>
        <v>0</v>
      </c>
      <c r="AB85" s="12">
        <f>+SUMIF(MABEL!F:F,'ALL 2020'!C85,MABEL!D:D)</f>
        <v>0</v>
      </c>
      <c r="AC85" s="12">
        <f>+SUMIF(NMP!F:F,'ALL 2020'!C85,NMP!D:D)</f>
        <v>0</v>
      </c>
      <c r="AD85" s="12">
        <f>SUMIF('AMCHO '!F:F,'ALL 2020'!C85,'AMCHO '!D:D)</f>
        <v>0</v>
      </c>
      <c r="AE85">
        <f>+SUMIF(CONFORTIS!G:G,'ALL 2020'!C85,CONFORTIS!E:E)</f>
        <v>0</v>
      </c>
      <c r="AF85" s="12">
        <f>+SUMIF('IRS IMMO'!G:G,'ALL 2020'!C85,'IRS IMMO'!E:E)</f>
        <v>0</v>
      </c>
      <c r="AG85" s="12">
        <f>+SUMIF(AGRIVETAM!F:F,'ALL 2020'!C85,AGRIVETAM!D:D)</f>
        <v>0</v>
      </c>
      <c r="AH85" s="12">
        <f>+SUMIF(EUROPAINTS!F:F,'ALL 2020'!C85,EUROPAINTS!D:D)</f>
        <v>0</v>
      </c>
      <c r="AI85" s="12">
        <f>+SUMIF('VET ABE'!F:F,'ALL 2020'!C85,'VET ABE'!E:E)</f>
        <v>0</v>
      </c>
      <c r="AJ85" s="12">
        <f>SUMIF('VET FIA'!F:F,'ALL 2020'!C85,'VET FIA'!E:E)</f>
        <v>0</v>
      </c>
      <c r="AK85" s="12">
        <f>+SUMIF('CSS SAKAY'!F:F,'ALL 2020'!C85,'CSS SAKAY'!D:D)</f>
        <v>0</v>
      </c>
      <c r="AL85" s="12">
        <f>+SUMIF(AGRIMA!F:F,'ALL 2020'!C85,AGRIMA!D:D)</f>
        <v>0</v>
      </c>
      <c r="AM85" s="12">
        <f>SUMIF('United Malagasy'!F:F,'ALL 2020'!C85,'United Malagasy'!D:D)</f>
        <v>0</v>
      </c>
      <c r="AN85" s="12">
        <f>+SUMIF(NUTRIFOOD!E:E,'ALL 2020'!C85,NUTRIFOOD!D:D)</f>
        <v>0</v>
      </c>
      <c r="AO85" s="12">
        <f>+SUMIF(FERRIS!H:H,'ALL 2020'!C85,FERRIS!F:F)</f>
        <v>0</v>
      </c>
      <c r="AP85" s="12">
        <f>+SUMIF(SEM!F:F,'ALL 2020'!C85,SEM!D:D)</f>
        <v>0</v>
      </c>
      <c r="AQ85" s="12">
        <f>+SUMIF(Madatrade!F:F,'ALL 2020'!C85,Madatrade!D:D)</f>
        <v>0</v>
      </c>
      <c r="AR85" s="12">
        <f>+SUMIF('FLY TECH'!F:F,'ALL 2020'!C85,'FLY TECH'!E:E)</f>
        <v>0</v>
      </c>
      <c r="AS85" s="12">
        <f>+SUMIF('FIRST INVESTISSEMENT'!G:G,'ALL 2020'!C85,'FIRST INVESTISSEMENT'!E:E)</f>
        <v>0</v>
      </c>
      <c r="AT85" s="164">
        <f t="shared" si="7"/>
        <v>1148159447.0004001</v>
      </c>
      <c r="AU85" s="165">
        <f t="shared" si="8"/>
        <v>252810.01741689586</v>
      </c>
    </row>
    <row r="86" spans="1:47" x14ac:dyDescent="0.25">
      <c r="A86" s="11" t="str">
        <f t="shared" si="5"/>
        <v>4</v>
      </c>
      <c r="B86" s="11" t="str">
        <f t="shared" si="6"/>
        <v>416</v>
      </c>
      <c r="C86" s="23">
        <v>41600000</v>
      </c>
      <c r="D86" s="22" t="s">
        <v>3243</v>
      </c>
      <c r="E86" s="24" t="s">
        <v>291</v>
      </c>
      <c r="F86" s="12">
        <f>+SUMIF(AGRIFARM!H:H,C86,AGRIFARM!L:L)</f>
        <v>794964477.35000002</v>
      </c>
      <c r="G86" s="12">
        <f>+SUMIF(AGRICORP!I:I,C86,AGRICORP!E:E)</f>
        <v>0</v>
      </c>
      <c r="H86" s="12">
        <f>+SUMIF(SMTP!D:D,'ALL 2020'!C86,SMTP!G:G)</f>
        <v>552578746.62</v>
      </c>
      <c r="I86" s="12">
        <f>+SUMIF(AGRIVET!G:G,C86,AGRIVET!E:E)</f>
        <v>1515631022.26</v>
      </c>
      <c r="J86" s="12">
        <f>+SUMIF(AGRIVAL!G:G,'ALL 2020'!C86,AGRIVAL!E:E)</f>
        <v>3023642094.3899999</v>
      </c>
      <c r="K86" s="12">
        <f>+SUMIF(AGRIKOBA!G:G,'ALL 2020'!C86,AGRIKOBA!E:E)</f>
        <v>0</v>
      </c>
      <c r="L86" s="12">
        <f>+SUMIF(LMOI!F:F,'ALL 2020'!C86,LMOI!D:D)</f>
        <v>42500004</v>
      </c>
      <c r="M86" s="12">
        <f>+SUMIF(TARTINE!G:G,'ALL 2020'!C86,TARTINE!E:E)</f>
        <v>0</v>
      </c>
      <c r="N86" s="12">
        <f>+SUMIF(IDF!F:F,'ALL 2020'!C86,IDF!D:D)</f>
        <v>1195441936.8599999</v>
      </c>
      <c r="O86" s="12">
        <f>+SUMIF(RYA!G:G,C86,RYA!E:E)</f>
        <v>0</v>
      </c>
      <c r="P86" s="12">
        <f>+SUMIF('SCI NOAH'!G:G,'ALL 2020'!C86,'SCI NOAH'!E:E)</f>
        <v>0</v>
      </c>
      <c r="Q86" s="12">
        <f>+SUMIF(SIM!F:F,'ALL 2020'!C86,SIM!D:D)</f>
        <v>2500000.0099999998</v>
      </c>
      <c r="R86" s="163">
        <f>+SUMIF('First Energy'!F:F,'ALL 2020'!C86,'First Energy'!D:D)</f>
        <v>675189415.29199803</v>
      </c>
      <c r="S86" s="163">
        <f>+SUMIF('ID Motors'!G:G,C86,'ID Motors'!E:E)</f>
        <v>767239864.32000005</v>
      </c>
      <c r="T86" s="12">
        <f>+SUMIF('ID RENTAL'!G:G,'ALL 2020'!C86,'ID RENTAL'!E:E)</f>
        <v>0</v>
      </c>
      <c r="U86" s="12">
        <f>+SUMIF('MCM '!G:G,'ALL 2020'!C86,'MCM '!E:E)</f>
        <v>191319958.19999999</v>
      </c>
      <c r="V86" s="12">
        <f>SUMIF(AGRIMOTORS!G:G,C86,AGRIMOTORS!E:E)</f>
        <v>0</v>
      </c>
      <c r="W86" s="12">
        <f>+SUMIF(BOVIMA!F:F,'ALL 2020'!C86,BOVIMA!D:D)</f>
        <v>0</v>
      </c>
      <c r="X86" s="12">
        <f>+SUMIF(AGRIFEED!F:F,'ALL 2020'!C86,AGRIFEED!D:D)</f>
        <v>0</v>
      </c>
      <c r="Y86" s="12">
        <f>SUMIF(AMIP!F:F,'ALL 2020'!C86,AMIP!D:D)</f>
        <v>0</v>
      </c>
      <c r="Z86" s="12">
        <f>+SUMIF(ISF!G:G,'ALL 2020'!C86,ISF!E:E)</f>
        <v>0</v>
      </c>
      <c r="AA86" s="124">
        <f>+SUMIF(DISCOI!G:G,'ALL 2020'!C86,DISCOI!E:E)</f>
        <v>0</v>
      </c>
      <c r="AB86" s="12">
        <f>+SUMIF(MABEL!F:F,'ALL 2020'!C86,MABEL!D:D)</f>
        <v>0</v>
      </c>
      <c r="AC86" s="12">
        <f>+SUMIF(NMP!F:F,'ALL 2020'!C86,NMP!D:D)</f>
        <v>0</v>
      </c>
      <c r="AD86" s="12">
        <f>SUMIF('AMCHO '!F:F,'ALL 2020'!C86,'AMCHO '!D:D)</f>
        <v>0</v>
      </c>
      <c r="AE86">
        <f>+SUMIF(CONFORTIS!G:G,'ALL 2020'!C86,CONFORTIS!E:E)</f>
        <v>0</v>
      </c>
      <c r="AF86" s="12">
        <f>+SUMIF('IRS IMMO'!G:G,'ALL 2020'!C86,'IRS IMMO'!E:E)</f>
        <v>0</v>
      </c>
      <c r="AG86" s="12">
        <f>+SUMIF(AGRIVETAM!F:F,'ALL 2020'!C86,AGRIVETAM!D:D)</f>
        <v>0</v>
      </c>
      <c r="AH86" s="12">
        <f>+SUMIF(EUROPAINTS!F:F,'ALL 2020'!C86,EUROPAINTS!D:D)</f>
        <v>14483941</v>
      </c>
      <c r="AI86" s="12">
        <f>+SUMIF('VET ABE'!F:F,'ALL 2020'!C86,'VET ABE'!E:E)</f>
        <v>0</v>
      </c>
      <c r="AJ86" s="12">
        <f>SUMIF('VET FIA'!F:F,'ALL 2020'!C86,'VET FIA'!E:E)</f>
        <v>0</v>
      </c>
      <c r="AK86" s="12">
        <f>+SUMIF('CSS SAKAY'!F:F,'ALL 2020'!C86,'CSS SAKAY'!D:D)</f>
        <v>0</v>
      </c>
      <c r="AL86" s="12">
        <f>+SUMIF(AGRIMA!F:F,'ALL 2020'!C86,AGRIMA!D:D)</f>
        <v>0</v>
      </c>
      <c r="AM86" s="12">
        <f>SUMIF('United Malagasy'!F:F,'ALL 2020'!C86,'United Malagasy'!D:D)</f>
        <v>0</v>
      </c>
      <c r="AN86" s="12">
        <f>+SUMIF(NUTRIFOOD!E:E,'ALL 2020'!C86,NUTRIFOOD!D:D)</f>
        <v>0</v>
      </c>
      <c r="AO86" s="12">
        <f>+SUMIF(FERRIS!H:H,'ALL 2020'!C86,FERRIS!F:F)</f>
        <v>0</v>
      </c>
      <c r="AP86" s="12">
        <f>+SUMIF(SEM!F:F,'ALL 2020'!C86,SEM!D:D)</f>
        <v>20479998</v>
      </c>
      <c r="AQ86" s="12">
        <f>+SUMIF(Madatrade!F:F,'ALL 2020'!C86,Madatrade!D:D)</f>
        <v>0</v>
      </c>
      <c r="AR86" s="12">
        <f>+SUMIF('FLY TECH'!F:F,'ALL 2020'!C86,'FLY TECH'!E:E)</f>
        <v>0</v>
      </c>
      <c r="AS86" s="12">
        <f>+SUMIF('FIRST INVESTISSEMENT'!G:G,'ALL 2020'!C86,'FIRST INVESTISSEMENT'!E:E)</f>
        <v>0</v>
      </c>
      <c r="AT86" s="164">
        <f t="shared" si="7"/>
        <v>8795971458.3019981</v>
      </c>
      <c r="AU86" s="165">
        <f t="shared" si="8"/>
        <v>1936760.3544798184</v>
      </c>
    </row>
    <row r="87" spans="1:47" x14ac:dyDescent="0.25">
      <c r="A87" s="11" t="str">
        <f t="shared" si="5"/>
        <v>4</v>
      </c>
      <c r="B87" s="11" t="str">
        <f t="shared" si="6"/>
        <v>418</v>
      </c>
      <c r="C87" s="60">
        <v>41810000</v>
      </c>
      <c r="D87" s="22" t="s">
        <v>3243</v>
      </c>
      <c r="E87" s="24" t="s">
        <v>1860</v>
      </c>
      <c r="F87" s="12">
        <f>+SUMIF(AGRIFARM!H:H,C87,AGRIFARM!L:L)</f>
        <v>1500000</v>
      </c>
      <c r="G87" s="12">
        <f>+SUMIF(AGRICORP!I:I,C87,AGRICORP!E:E)</f>
        <v>0</v>
      </c>
      <c r="H87" s="12">
        <f>+SUMIF(SMTP!D:D,'ALL 2020'!C87,SMTP!G:G)</f>
        <v>0</v>
      </c>
      <c r="I87" s="12">
        <f>+SUMIF(AGRIVET!G:G,C87,AGRIVET!E:E)</f>
        <v>3.0517578125000001E-7</v>
      </c>
      <c r="J87" s="12">
        <f>+SUMIF(AGRIVAL!G:G,'ALL 2020'!C87,AGRIVAL!E:E)</f>
        <v>38040882</v>
      </c>
      <c r="K87" s="12">
        <f>+SUMIF(AGRIKOBA!G:G,'ALL 2020'!C87,AGRIKOBA!E:E)</f>
        <v>0</v>
      </c>
      <c r="L87" s="12">
        <f>+SUMIF(LMOI!F:F,'ALL 2020'!C87,LMOI!D:D)</f>
        <v>0</v>
      </c>
      <c r="M87" s="12">
        <f>+SUMIF(TARTINE!G:G,'ALL 2020'!C87,TARTINE!E:E)</f>
        <v>0</v>
      </c>
      <c r="N87" s="12">
        <f>+SUMIF(IDF!F:F,'ALL 2020'!C87,IDF!D:D)</f>
        <v>3559900.78</v>
      </c>
      <c r="O87" s="12">
        <f>+SUMIF(RYA!G:G,C87,RYA!E:E)</f>
        <v>63146435.200000003</v>
      </c>
      <c r="P87" s="12">
        <f>+SUMIF('SCI NOAH'!G:G,'ALL 2020'!C87,'SCI NOAH'!E:E)</f>
        <v>0</v>
      </c>
      <c r="Q87" s="12">
        <f>+SUMIF(SIM!F:F,'ALL 2020'!C87,SIM!D:D)</f>
        <v>700000</v>
      </c>
      <c r="R87" s="163">
        <f>+SUMIF('First Energy'!F:F,'ALL 2020'!C87,'First Energy'!D:D)</f>
        <v>-406148692.56</v>
      </c>
      <c r="S87" s="163">
        <f>+SUMIF('ID Motors'!G:G,C87,'ID Motors'!E:E)</f>
        <v>0</v>
      </c>
      <c r="T87" s="12">
        <f>+SUMIF('ID RENTAL'!G:G,'ALL 2020'!C87,'ID RENTAL'!E:E)</f>
        <v>0</v>
      </c>
      <c r="U87" s="12">
        <f>+SUMIF('MCM '!G:G,'ALL 2020'!C87,'MCM '!E:E)</f>
        <v>0</v>
      </c>
      <c r="V87" s="12">
        <f>SUMIF(AGRIMOTORS!G:G,C87,AGRIMOTORS!E:E)</f>
        <v>169627500</v>
      </c>
      <c r="W87" s="12">
        <f>+SUMIF(BOVIMA!F:F,'ALL 2020'!C87,BOVIMA!D:D)</f>
        <v>0</v>
      </c>
      <c r="X87" s="12">
        <f>+SUMIF(AGRIFEED!F:F,'ALL 2020'!C87,AGRIFEED!D:D)</f>
        <v>0</v>
      </c>
      <c r="Y87" s="12">
        <f>SUMIF(AMIP!F:F,'ALL 2020'!C87,AMIP!D:D)</f>
        <v>0</v>
      </c>
      <c r="Z87" s="12">
        <f>+SUMIF(ISF!G:G,'ALL 2020'!C87,ISF!E:E)</f>
        <v>0</v>
      </c>
      <c r="AA87" s="124">
        <f>+SUMIF(DISCOI!G:G,'ALL 2020'!C87,DISCOI!E:E)</f>
        <v>0</v>
      </c>
      <c r="AB87" s="12">
        <f>+SUMIF(MABEL!F:F,'ALL 2020'!C87,MABEL!D:D)</f>
        <v>0</v>
      </c>
      <c r="AC87" s="12">
        <f>+SUMIF(NMP!F:F,'ALL 2020'!C87,NMP!D:D)</f>
        <v>0</v>
      </c>
      <c r="AD87" s="12">
        <f>SUMIF('AMCHO '!F:F,'ALL 2020'!C87,'AMCHO '!D:D)</f>
        <v>760000</v>
      </c>
      <c r="AE87">
        <f>+SUMIF(CONFORTIS!G:G,'ALL 2020'!C87,CONFORTIS!E:E)</f>
        <v>0</v>
      </c>
      <c r="AF87" s="12">
        <f>+SUMIF('IRS IMMO'!G:G,'ALL 2020'!C87,'IRS IMMO'!E:E)</f>
        <v>0</v>
      </c>
      <c r="AG87" s="12">
        <f>+SUMIF(AGRIVETAM!F:F,'ALL 2020'!C87,AGRIVETAM!D:D)</f>
        <v>143635627.53</v>
      </c>
      <c r="AH87" s="12">
        <f>+SUMIF(EUROPAINTS!F:F,'ALL 2020'!C87,EUROPAINTS!D:D)</f>
        <v>0</v>
      </c>
      <c r="AI87" s="12">
        <f>+SUMIF('VET ABE'!F:F,'ALL 2020'!C87,'VET ABE'!E:E)</f>
        <v>0</v>
      </c>
      <c r="AJ87" s="12">
        <f>SUMIF('VET FIA'!F:F,'ALL 2020'!C87,'VET FIA'!E:E)</f>
        <v>0</v>
      </c>
      <c r="AK87" s="12">
        <f>+SUMIF('CSS SAKAY'!F:F,'ALL 2020'!C87,'CSS SAKAY'!D:D)</f>
        <v>0</v>
      </c>
      <c r="AL87" s="12">
        <f>+SUMIF(AGRIMA!F:F,'ALL 2020'!C87,AGRIMA!D:D)</f>
        <v>0</v>
      </c>
      <c r="AM87" s="12">
        <f>SUMIF('United Malagasy'!F:F,'ALL 2020'!C87,'United Malagasy'!D:D)</f>
        <v>0</v>
      </c>
      <c r="AN87" s="12">
        <f>+SUMIF(NUTRIFOOD!E:E,'ALL 2020'!C87,NUTRIFOOD!D:D)</f>
        <v>0</v>
      </c>
      <c r="AO87" s="12">
        <f>+SUMIF(FERRIS!H:H,'ALL 2020'!C87,FERRIS!F:F)</f>
        <v>820909349</v>
      </c>
      <c r="AP87" s="12">
        <f>+SUMIF(SEM!F:F,'ALL 2020'!C87,SEM!D:D)</f>
        <v>0</v>
      </c>
      <c r="AQ87" s="12">
        <f>+SUMIF(Madatrade!F:F,'ALL 2020'!C87,Madatrade!D:D)</f>
        <v>0</v>
      </c>
      <c r="AR87" s="12">
        <f>+SUMIF('FLY TECH'!F:F,'ALL 2020'!C87,'FLY TECH'!E:E)</f>
        <v>612281871.52999997</v>
      </c>
      <c r="AS87" s="12">
        <f>+SUMIF('FIRST INVESTISSEMENT'!G:G,'ALL 2020'!C87,'FIRST INVESTISSEMENT'!E:E)</f>
        <v>0</v>
      </c>
      <c r="AT87" s="164">
        <f t="shared" si="7"/>
        <v>1448012873.4800003</v>
      </c>
      <c r="AU87" s="165">
        <f t="shared" si="8"/>
        <v>318833.90475141973</v>
      </c>
    </row>
    <row r="88" spans="1:47" x14ac:dyDescent="0.25">
      <c r="A88" s="11" t="str">
        <f t="shared" si="5"/>
        <v>4</v>
      </c>
      <c r="B88" s="11" t="str">
        <f t="shared" si="6"/>
        <v>419</v>
      </c>
      <c r="C88" s="60">
        <v>41910000</v>
      </c>
      <c r="D88" s="184" t="s">
        <v>3244</v>
      </c>
      <c r="E88" s="24" t="s">
        <v>293</v>
      </c>
      <c r="F88" s="12">
        <f>+SUMIF(AGRIFARM!H:H,C88,AGRIFARM!L:L)</f>
        <v>1239999.98</v>
      </c>
      <c r="G88" s="12">
        <f>+SUMIF(AGRICORP!I:I,C88,AGRICORP!E:E)</f>
        <v>0</v>
      </c>
      <c r="H88" s="12">
        <f>+SUMIF(SMTP!D:D,'ALL 2020'!C88,SMTP!G:G)</f>
        <v>-103893382.495</v>
      </c>
      <c r="I88" s="12">
        <f>+SUMIF(AGRIVET!G:G,C88,AGRIVET!E:E)</f>
        <v>-876103685.75999999</v>
      </c>
      <c r="J88" s="12">
        <f>+SUMIF(AGRIVAL!G:G,'ALL 2020'!C88,AGRIVAL!E:E)</f>
        <v>0</v>
      </c>
      <c r="K88" s="12">
        <f>+SUMIF(AGRIKOBA!G:G,'ALL 2020'!C88,AGRIKOBA!E:E)</f>
        <v>0</v>
      </c>
      <c r="L88" s="12">
        <f>+SUMIF(LMOI!F:F,'ALL 2020'!C88,LMOI!D:D)</f>
        <v>-10000000</v>
      </c>
      <c r="M88" s="12">
        <f>+SUMIF(TARTINE!G:G,'ALL 2020'!C88,TARTINE!E:E)</f>
        <v>0</v>
      </c>
      <c r="N88" s="12">
        <f>+SUMIF(IDF!F:F,'ALL 2020'!C88,IDF!D:D)</f>
        <v>-67001176.219999999</v>
      </c>
      <c r="O88" s="12">
        <f>+SUMIF(RYA!G:G,C88,RYA!E:E)</f>
        <v>-2000000</v>
      </c>
      <c r="P88" s="12">
        <f>+SUMIF('SCI NOAH'!G:G,'ALL 2020'!C88,'SCI NOAH'!E:E)</f>
        <v>0</v>
      </c>
      <c r="Q88" s="12">
        <f>+SUMIF(SIM!F:F,'ALL 2020'!C88,SIM!D:D)</f>
        <v>0</v>
      </c>
      <c r="R88" s="163">
        <f>+SUMIF('First Energy'!F:F,'ALL 2020'!C88,'First Energy'!D:D)</f>
        <v>-100000000</v>
      </c>
      <c r="S88" s="163">
        <f>+SUMIF('ID Motors'!G:G,C88,'ID Motors'!E:E)</f>
        <v>0</v>
      </c>
      <c r="T88" s="12">
        <f>+SUMIF('ID RENTAL'!G:G,'ALL 2020'!C88,'ID RENTAL'!E:E)</f>
        <v>0</v>
      </c>
      <c r="U88" s="12">
        <f>+SUMIF('MCM '!G:G,'ALL 2020'!C88,'MCM '!E:E)</f>
        <v>0</v>
      </c>
      <c r="V88" s="12">
        <f>SUMIF(AGRIMOTORS!G:G,C88,AGRIMOTORS!E:E)</f>
        <v>0</v>
      </c>
      <c r="W88" s="12">
        <f>+SUMIF(BOVIMA!F:F,'ALL 2020'!C88,BOVIMA!D:D)</f>
        <v>0</v>
      </c>
      <c r="X88" s="12">
        <f>+SUMIF(AGRIFEED!F:F,'ALL 2020'!C88,AGRIFEED!D:D)</f>
        <v>0</v>
      </c>
      <c r="Y88" s="12">
        <f>SUMIF(AMIP!F:F,'ALL 2020'!C88,AMIP!D:D)</f>
        <v>0</v>
      </c>
      <c r="Z88" s="12">
        <f>+SUMIF(ISF!G:G,'ALL 2020'!C88,ISF!E:E)</f>
        <v>0</v>
      </c>
      <c r="AA88" s="124">
        <f>+SUMIF(DISCOI!G:G,'ALL 2020'!C88,DISCOI!E:E)</f>
        <v>-151213.35999999999</v>
      </c>
      <c r="AB88" s="12">
        <f>+SUMIF(MABEL!F:F,'ALL 2020'!C88,MABEL!D:D)</f>
        <v>0</v>
      </c>
      <c r="AC88" s="12">
        <f>+SUMIF(NMP!F:F,'ALL 2020'!C88,NMP!D:D)</f>
        <v>0</v>
      </c>
      <c r="AD88" s="12">
        <f>SUMIF('AMCHO '!F:F,'ALL 2020'!C88,'AMCHO '!D:D)</f>
        <v>-692199883.51999998</v>
      </c>
      <c r="AE88">
        <f>+SUMIF(CONFORTIS!G:G,'ALL 2020'!C88,CONFORTIS!E:E)</f>
        <v>0</v>
      </c>
      <c r="AF88" s="12">
        <f>+SUMIF('IRS IMMO'!G:G,'ALL 2020'!C88,'IRS IMMO'!E:E)</f>
        <v>0</v>
      </c>
      <c r="AG88" s="12">
        <f>+SUMIF(AGRIVETAM!F:F,'ALL 2020'!C88,AGRIVETAM!D:D)</f>
        <v>0</v>
      </c>
      <c r="AH88" s="12">
        <f>+SUMIF(EUROPAINTS!F:F,'ALL 2020'!C88,EUROPAINTS!D:D)</f>
        <v>-3705669.3</v>
      </c>
      <c r="AI88" s="12">
        <f>+SUMIF('VET ABE'!F:F,'ALL 2020'!C88,'VET ABE'!E:E)</f>
        <v>0</v>
      </c>
      <c r="AJ88" s="12">
        <f>SUMIF('VET FIA'!F:F,'ALL 2020'!C88,'VET FIA'!E:E)</f>
        <v>0</v>
      </c>
      <c r="AK88" s="12">
        <f>+SUMIF('CSS SAKAY'!F:F,'ALL 2020'!C88,'CSS SAKAY'!D:D)</f>
        <v>0</v>
      </c>
      <c r="AL88" s="12">
        <f>+SUMIF(AGRIMA!F:F,'ALL 2020'!C88,AGRIMA!D:D)</f>
        <v>-60000000</v>
      </c>
      <c r="AM88" s="12">
        <f>SUMIF('United Malagasy'!F:F,'ALL 2020'!C88,'United Malagasy'!D:D)</f>
        <v>-75000000</v>
      </c>
      <c r="AN88" s="12">
        <f>+SUMIF(NUTRIFOOD!E:E,'ALL 2020'!C88,NUTRIFOOD!D:D)</f>
        <v>0</v>
      </c>
      <c r="AO88" s="12">
        <f>+SUMIF(FERRIS!H:H,'ALL 2020'!C88,FERRIS!F:F)</f>
        <v>0</v>
      </c>
      <c r="AP88" s="12">
        <f>+SUMIF(SEM!F:F,'ALL 2020'!C88,SEM!D:D)</f>
        <v>0</v>
      </c>
      <c r="AQ88" s="12">
        <f>+SUMIF(Madatrade!F:F,'ALL 2020'!C88,Madatrade!D:D)</f>
        <v>-9281200749.2900009</v>
      </c>
      <c r="AR88" s="12">
        <f>+SUMIF('FLY TECH'!F:F,'ALL 2020'!C88,'FLY TECH'!E:E)</f>
        <v>0</v>
      </c>
      <c r="AS88" s="12">
        <f>+SUMIF('FIRST INVESTISSEMENT'!G:G,'ALL 2020'!C88,'FIRST INVESTISSEMENT'!E:E)</f>
        <v>0</v>
      </c>
      <c r="AT88" s="164">
        <f t="shared" si="7"/>
        <v>-11270015759.965</v>
      </c>
      <c r="AU88" s="165">
        <f t="shared" si="8"/>
        <v>-2481513.2497572438</v>
      </c>
    </row>
    <row r="89" spans="1:47" x14ac:dyDescent="0.25">
      <c r="A89" s="11" t="str">
        <f t="shared" si="5"/>
        <v>4</v>
      </c>
      <c r="B89" s="11" t="str">
        <f t="shared" si="6"/>
        <v>419</v>
      </c>
      <c r="C89" s="23">
        <v>41980000</v>
      </c>
      <c r="D89" s="184" t="s">
        <v>3244</v>
      </c>
      <c r="E89" s="24" t="s">
        <v>295</v>
      </c>
      <c r="F89" s="12">
        <f>+SUMIF(AGRIFARM!H:H,C89,AGRIFARM!L:L)</f>
        <v>-30000</v>
      </c>
      <c r="G89" s="12">
        <f>+SUMIF(AGRICORP!I:I,C89,AGRICORP!E:E)</f>
        <v>0</v>
      </c>
      <c r="H89" s="12">
        <f>+SUMIF(SMTP!D:D,'ALL 2020'!C89,SMTP!G:G)</f>
        <v>-16061923.65</v>
      </c>
      <c r="I89" s="12">
        <f>+SUMIF(AGRIVET!G:G,C89,AGRIVET!E:E)</f>
        <v>-283357556.27999997</v>
      </c>
      <c r="J89" s="12">
        <f>+SUMIF(AGRIVAL!G:G,'ALL 2020'!C89,AGRIVAL!E:E)</f>
        <v>-5462650</v>
      </c>
      <c r="K89" s="12">
        <f>+SUMIF(AGRIKOBA!G:G,'ALL 2020'!C89,AGRIKOBA!E:E)</f>
        <v>-216000</v>
      </c>
      <c r="L89" s="12">
        <f>+SUMIF(LMOI!F:F,'ALL 2020'!C89,LMOI!D:D)</f>
        <v>0</v>
      </c>
      <c r="M89" s="12">
        <f>+SUMIF(TARTINE!G:G,'ALL 2020'!C89,TARTINE!E:E)</f>
        <v>0</v>
      </c>
      <c r="N89" s="12">
        <f>+SUMIF(IDF!F:F,'ALL 2020'!C89,IDF!D:D)</f>
        <v>-52274713.810000002</v>
      </c>
      <c r="O89" s="12">
        <f>+SUMIF(RYA!G:G,C89,RYA!E:E)</f>
        <v>0</v>
      </c>
      <c r="P89" s="12">
        <f>+SUMIF('SCI NOAH'!G:G,'ALL 2020'!C89,'SCI NOAH'!E:E)</f>
        <v>0</v>
      </c>
      <c r="Q89" s="12">
        <f>+SUMIF(SIM!F:F,'ALL 2020'!C89,SIM!D:D)</f>
        <v>0</v>
      </c>
      <c r="R89" s="163">
        <f>+SUMIF('First Energy'!F:F,'ALL 2020'!C89,'First Energy'!D:D)</f>
        <v>0</v>
      </c>
      <c r="S89" s="163">
        <f>+SUMIF('ID Motors'!G:G,C89,'ID Motors'!E:E)</f>
        <v>0</v>
      </c>
      <c r="T89" s="12">
        <f>+SUMIF('ID RENTAL'!G:G,'ALL 2020'!C89,'ID RENTAL'!E:E)</f>
        <v>0</v>
      </c>
      <c r="U89" s="12">
        <f>+SUMIF('MCM '!G:G,'ALL 2020'!C89,'MCM '!E:E)</f>
        <v>0</v>
      </c>
      <c r="V89" s="12">
        <f>SUMIF(AGRIMOTORS!G:G,C89,AGRIMOTORS!E:E)</f>
        <v>0</v>
      </c>
      <c r="W89" s="12">
        <f>+SUMIF(BOVIMA!F:F,'ALL 2020'!C89,BOVIMA!D:D)</f>
        <v>0</v>
      </c>
      <c r="X89" s="12">
        <f>+SUMIF(AGRIFEED!F:F,'ALL 2020'!C89,AGRIFEED!D:D)</f>
        <v>0</v>
      </c>
      <c r="Y89" s="12">
        <f>SUMIF(AMIP!F:F,'ALL 2020'!C89,AMIP!D:D)</f>
        <v>0</v>
      </c>
      <c r="Z89" s="12">
        <f>+SUMIF(ISF!G:G,'ALL 2020'!C89,ISF!E:E)</f>
        <v>0</v>
      </c>
      <c r="AA89" s="124">
        <f>+SUMIF(DISCOI!G:G,'ALL 2020'!C89,DISCOI!E:E)</f>
        <v>0</v>
      </c>
      <c r="AB89" s="12">
        <f>+SUMIF(MABEL!F:F,'ALL 2020'!C89,MABEL!D:D)</f>
        <v>0</v>
      </c>
      <c r="AC89" s="12">
        <f>+SUMIF(NMP!F:F,'ALL 2020'!C89,NMP!D:D)</f>
        <v>0</v>
      </c>
      <c r="AD89" s="12">
        <f>SUMIF('AMCHO '!F:F,'ALL 2020'!C89,'AMCHO '!D:D)</f>
        <v>0</v>
      </c>
      <c r="AE89">
        <f>+SUMIF(CONFORTIS!G:G,'ALL 2020'!C89,CONFORTIS!E:E)</f>
        <v>0</v>
      </c>
      <c r="AF89" s="12">
        <f>+SUMIF('IRS IMMO'!G:G,'ALL 2020'!C89,'IRS IMMO'!E:E)</f>
        <v>0</v>
      </c>
      <c r="AG89" s="12">
        <f>+SUMIF(AGRIVETAM!F:F,'ALL 2020'!C89,AGRIVETAM!D:D)</f>
        <v>0</v>
      </c>
      <c r="AH89" s="12">
        <f>+SUMIF(EUROPAINTS!F:F,'ALL 2020'!C89,EUROPAINTS!D:D)</f>
        <v>0</v>
      </c>
      <c r="AI89" s="12">
        <f>+SUMIF('VET ABE'!F:F,'ALL 2020'!C89,'VET ABE'!E:E)</f>
        <v>0</v>
      </c>
      <c r="AJ89" s="12">
        <f>SUMIF('VET FIA'!F:F,'ALL 2020'!C89,'VET FIA'!E:E)</f>
        <v>0</v>
      </c>
      <c r="AK89" s="12">
        <f>+SUMIF('CSS SAKAY'!F:F,'ALL 2020'!C89,'CSS SAKAY'!D:D)</f>
        <v>0</v>
      </c>
      <c r="AL89" s="12">
        <f>+SUMIF(AGRIMA!F:F,'ALL 2020'!C89,AGRIMA!D:D)</f>
        <v>0</v>
      </c>
      <c r="AM89" s="12">
        <f>SUMIF('United Malagasy'!F:F,'ALL 2020'!C89,'United Malagasy'!D:D)</f>
        <v>0</v>
      </c>
      <c r="AN89" s="12">
        <f>+SUMIF(NUTRIFOOD!E:E,'ALL 2020'!C89,NUTRIFOOD!D:D)</f>
        <v>0</v>
      </c>
      <c r="AO89" s="12">
        <f>+SUMIF(FERRIS!H:H,'ALL 2020'!C89,FERRIS!F:F)</f>
        <v>0</v>
      </c>
      <c r="AP89" s="12">
        <f>+SUMIF(SEM!F:F,'ALL 2020'!C89,SEM!D:D)</f>
        <v>0</v>
      </c>
      <c r="AQ89" s="12">
        <f>+SUMIF(Madatrade!F:F,'ALL 2020'!C89,Madatrade!D:D)</f>
        <v>0</v>
      </c>
      <c r="AR89" s="12">
        <f>+SUMIF('FLY TECH'!F:F,'ALL 2020'!C89,'FLY TECH'!E:E)</f>
        <v>0</v>
      </c>
      <c r="AS89" s="12">
        <f>+SUMIF('FIRST INVESTISSEMENT'!G:G,'ALL 2020'!C89,'FIRST INVESTISSEMENT'!E:E)</f>
        <v>0</v>
      </c>
      <c r="AT89" s="164">
        <f t="shared" si="7"/>
        <v>-357402843.73999995</v>
      </c>
      <c r="AU89" s="165">
        <f t="shared" si="8"/>
        <v>-78695.532564586392</v>
      </c>
    </row>
    <row r="90" spans="1:47" x14ac:dyDescent="0.25">
      <c r="A90" s="11" t="str">
        <f t="shared" si="5"/>
        <v>4</v>
      </c>
      <c r="B90" s="11" t="str">
        <f t="shared" si="6"/>
        <v>421</v>
      </c>
      <c r="C90" s="23">
        <v>42110000</v>
      </c>
      <c r="D90" s="184" t="s">
        <v>3245</v>
      </c>
      <c r="E90" s="24" t="s">
        <v>72</v>
      </c>
      <c r="F90" s="12">
        <f>+SUMIF(AGRIFARM!H:H,C90,AGRIFARM!L:L)</f>
        <v>2619694.09</v>
      </c>
      <c r="G90" s="12">
        <f>+SUMIF(AGRICORP!I:I,C90,AGRICORP!E:E)</f>
        <v>0</v>
      </c>
      <c r="H90" s="12">
        <f>+SUMIF(SMTP!D:D,'ALL 2020'!C90,SMTP!G:G)</f>
        <v>1032804.99</v>
      </c>
      <c r="I90" s="12">
        <f>+SUMIF(AGRIVET!G:G,C90,AGRIVET!E:E)</f>
        <v>1151669.99</v>
      </c>
      <c r="J90" s="12">
        <f>+SUMIF(AGRIVAL!G:G,'ALL 2020'!C90,AGRIVAL!E:E)</f>
        <v>7086000</v>
      </c>
      <c r="K90" s="12">
        <f>+SUMIF(AGRIKOBA!G:G,'ALL 2020'!C90,AGRIKOBA!E:E)</f>
        <v>0</v>
      </c>
      <c r="L90" s="12">
        <f>+SUMIF(LMOI!F:F,'ALL 2020'!C90,LMOI!D:D)</f>
        <v>0</v>
      </c>
      <c r="M90" s="12">
        <f>+SUMIF(TARTINE!G:G,'ALL 2020'!C90,TARTINE!E:E)</f>
        <v>0</v>
      </c>
      <c r="N90" s="12">
        <f>+SUMIF(IDF!F:F,'ALL 2020'!C90,IDF!D:D)</f>
        <v>-1976146.9000001</v>
      </c>
      <c r="O90" s="12">
        <f>+SUMIF(RYA!G:G,C90,RYA!E:E)</f>
        <v>-611400.49000000197</v>
      </c>
      <c r="P90" s="12">
        <f>+SUMIF('SCI NOAH'!G:G,'ALL 2020'!C90,'SCI NOAH'!E:E)</f>
        <v>0</v>
      </c>
      <c r="Q90" s="12">
        <f>+SUMIF(SIM!F:F,'ALL 2020'!C90,SIM!D:D)</f>
        <v>0</v>
      </c>
      <c r="R90" s="163">
        <f>+SUMIF('First Energy'!F:F,'ALL 2020'!C90,'First Energy'!D:D)</f>
        <v>801000</v>
      </c>
      <c r="S90" s="163">
        <f>+SUMIF('ID Motors'!G:G,C90,'ID Motors'!E:E)</f>
        <v>0</v>
      </c>
      <c r="T90" s="12">
        <f>+SUMIF('ID RENTAL'!G:G,'ALL 2020'!C90,'ID RENTAL'!E:E)</f>
        <v>0</v>
      </c>
      <c r="U90" s="12">
        <f>+SUMIF('MCM '!G:G,'ALL 2020'!C90,'MCM '!E:E)</f>
        <v>-10137867.660000011</v>
      </c>
      <c r="V90" s="12">
        <f>SUMIF(AGRIMOTORS!G:G,C90,AGRIMOTORS!E:E)</f>
        <v>0</v>
      </c>
      <c r="W90" s="12">
        <f>+SUMIF(BOVIMA!F:F,'ALL 2020'!C90,BOVIMA!D:D)</f>
        <v>2999100</v>
      </c>
      <c r="X90" s="12">
        <f>+SUMIF(AGRIFEED!F:F,'ALL 2020'!C90,AGRIFEED!D:D)</f>
        <v>1725000</v>
      </c>
      <c r="Y90" s="12">
        <f>SUMIF(AMIP!F:F,'ALL 2020'!C90,AMIP!D:D)</f>
        <v>0</v>
      </c>
      <c r="Z90" s="12">
        <f>+SUMIF(ISF!G:G,'ALL 2020'!C90,ISF!E:E)</f>
        <v>0</v>
      </c>
      <c r="AA90" s="124">
        <f>+SUMIF(DISCOI!G:G,'ALL 2020'!C90,DISCOI!E:E)</f>
        <v>0</v>
      </c>
      <c r="AB90" s="12">
        <f>+SUMIF(MABEL!F:F,'ALL 2020'!C90,MABEL!D:D)</f>
        <v>0</v>
      </c>
      <c r="AC90" s="12">
        <f>+SUMIF(NMP!F:F,'ALL 2020'!C90,NMP!D:D)</f>
        <v>-45558.740000000202</v>
      </c>
      <c r="AD90" s="12">
        <f>SUMIF('AMCHO '!F:F,'ALL 2020'!C90,'AMCHO '!D:D)</f>
        <v>0</v>
      </c>
      <c r="AE90">
        <f>+SUMIF(CONFORTIS!G:G,'ALL 2020'!C90,CONFORTIS!E:E)</f>
        <v>0</v>
      </c>
      <c r="AF90" s="12">
        <f>+SUMIF('IRS IMMO'!G:G,'ALL 2020'!C90,'IRS IMMO'!E:E)</f>
        <v>0</v>
      </c>
      <c r="AG90" s="12">
        <f>+SUMIF(AGRIVETAM!F:F,'ALL 2020'!C90,AGRIVETAM!D:D)</f>
        <v>0</v>
      </c>
      <c r="AH90" s="12">
        <f>+SUMIF(EUROPAINTS!F:F,'ALL 2020'!C90,EUROPAINTS!D:D)</f>
        <v>184800</v>
      </c>
      <c r="AI90" s="12">
        <f>+SUMIF('VET ABE'!F:F,'ALL 2020'!C90,'VET ABE'!E:E)</f>
        <v>1129590</v>
      </c>
      <c r="AJ90" s="12">
        <f>SUMIF('VET FIA'!F:F,'ALL 2020'!C90,'VET FIA'!E:E)</f>
        <v>0</v>
      </c>
      <c r="AK90" s="12">
        <f>+SUMIF('CSS SAKAY'!F:F,'ALL 2020'!C90,'CSS SAKAY'!D:D)</f>
        <v>0</v>
      </c>
      <c r="AL90" s="12">
        <f>+SUMIF(AGRIMA!F:F,'ALL 2020'!C90,AGRIMA!D:D)</f>
        <v>0</v>
      </c>
      <c r="AM90" s="12">
        <f>SUMIF('United Malagasy'!F:F,'ALL 2020'!C90,'United Malagasy'!D:D)</f>
        <v>0</v>
      </c>
      <c r="AN90" s="12">
        <f>+SUMIF(NUTRIFOOD!E:E,'ALL 2020'!C90,NUTRIFOOD!D:D)</f>
        <v>0</v>
      </c>
      <c r="AO90" s="12">
        <f>+SUMIF(FERRIS!H:H,'ALL 2020'!C90,FERRIS!F:F)</f>
        <v>0</v>
      </c>
      <c r="AP90" s="12">
        <f>+SUMIF(SEM!F:F,'ALL 2020'!C90,SEM!D:D)</f>
        <v>0</v>
      </c>
      <c r="AQ90" s="12">
        <f>+SUMIF(Madatrade!F:F,'ALL 2020'!C90,Madatrade!D:D)</f>
        <v>0</v>
      </c>
      <c r="AR90" s="12">
        <f>+SUMIF('FLY TECH'!F:F,'ALL 2020'!C90,'FLY TECH'!E:E)</f>
        <v>0</v>
      </c>
      <c r="AS90" s="12">
        <f>+SUMIF('FIRST INVESTISSEMENT'!G:G,'ALL 2020'!C90,'FIRST INVESTISSEMENT'!E:E)</f>
        <v>0</v>
      </c>
      <c r="AT90" s="164">
        <f t="shared" si="7"/>
        <v>5958685.2799998876</v>
      </c>
      <c r="AU90" s="165">
        <f t="shared" si="8"/>
        <v>1312.0262463145918</v>
      </c>
    </row>
    <row r="91" spans="1:47" x14ac:dyDescent="0.25">
      <c r="A91" s="11" t="str">
        <f t="shared" si="5"/>
        <v>4</v>
      </c>
      <c r="B91" s="11" t="str">
        <f t="shared" si="6"/>
        <v>425</v>
      </c>
      <c r="C91" s="60">
        <v>42510000</v>
      </c>
      <c r="D91" s="22" t="s">
        <v>3246</v>
      </c>
      <c r="E91" s="24" t="s">
        <v>73</v>
      </c>
      <c r="F91" s="12">
        <f>+SUMIF(AGRIFARM!H:H,C91,AGRIFARM!L:L)</f>
        <v>0</v>
      </c>
      <c r="G91" s="12">
        <f>+SUMIF(AGRICORP!I:I,C91,AGRICORP!E:E)</f>
        <v>0</v>
      </c>
      <c r="H91" s="12">
        <f>+SUMIF(SMTP!D:D,'ALL 2020'!C91,SMTP!G:G)</f>
        <v>1070000</v>
      </c>
      <c r="I91" s="12">
        <f>+SUMIF(AGRIVET!G:G,C91,AGRIVET!E:E)</f>
        <v>197110.65</v>
      </c>
      <c r="J91" s="12">
        <f>+SUMIF(AGRIVAL!G:G,'ALL 2020'!C91,AGRIVAL!E:E)</f>
        <v>0</v>
      </c>
      <c r="K91" s="12">
        <f>+SUMIF(AGRIKOBA!G:G,'ALL 2020'!C91,AGRIKOBA!E:E)</f>
        <v>0</v>
      </c>
      <c r="L91" s="12">
        <f>+SUMIF(LMOI!F:F,'ALL 2020'!C91,LMOI!D:D)</f>
        <v>0</v>
      </c>
      <c r="M91" s="12">
        <f>+SUMIF(TARTINE!G:G,'ALL 2020'!C91,TARTINE!E:E)</f>
        <v>0</v>
      </c>
      <c r="N91" s="12">
        <f>+SUMIF(IDF!F:F,'ALL 2020'!C91,IDF!D:D)</f>
        <v>0</v>
      </c>
      <c r="O91" s="12">
        <f>+SUMIF(RYA!G:G,C91,RYA!E:E)</f>
        <v>0</v>
      </c>
      <c r="P91" s="12">
        <f>+SUMIF('SCI NOAH'!G:G,'ALL 2020'!C91,'SCI NOAH'!E:E)</f>
        <v>0</v>
      </c>
      <c r="Q91" s="12">
        <f>+SUMIF(SIM!F:F,'ALL 2020'!C91,SIM!D:D)</f>
        <v>0</v>
      </c>
      <c r="R91" s="163">
        <f>+SUMIF('First Energy'!F:F,'ALL 2020'!C91,'First Energy'!D:D)</f>
        <v>-100000</v>
      </c>
      <c r="S91" s="163">
        <f>+SUMIF('ID Motors'!G:G,C91,'ID Motors'!E:E)</f>
        <v>-1320000</v>
      </c>
      <c r="T91" s="12">
        <f>+SUMIF('ID RENTAL'!G:G,'ALL 2020'!C91,'ID RENTAL'!E:E)</f>
        <v>17726333.329999998</v>
      </c>
      <c r="U91" s="12">
        <f>+SUMIF('MCM '!G:G,'ALL 2020'!C91,'MCM '!E:E)</f>
        <v>-1005333.3300000001</v>
      </c>
      <c r="V91" s="12">
        <f>SUMIF(AGRIMOTORS!G:G,C91,AGRIMOTORS!E:E)</f>
        <v>0</v>
      </c>
      <c r="W91" s="12">
        <f>+SUMIF(BOVIMA!F:F,'ALL 2020'!C91,BOVIMA!D:D)</f>
        <v>0</v>
      </c>
      <c r="X91" s="12">
        <f>+SUMIF(AGRIFEED!F:F,'ALL 2020'!C91,AGRIFEED!D:D)</f>
        <v>1200000</v>
      </c>
      <c r="Y91" s="12">
        <f>SUMIF(AMIP!F:F,'ALL 2020'!C91,AMIP!D:D)</f>
        <v>0</v>
      </c>
      <c r="Z91" s="12">
        <f>+SUMIF(ISF!G:G,'ALL 2020'!C91,ISF!E:E)</f>
        <v>0</v>
      </c>
      <c r="AA91" s="124">
        <f>+SUMIF(DISCOI!G:G,'ALL 2020'!C91,DISCOI!E:E)</f>
        <v>0</v>
      </c>
      <c r="AB91" s="12">
        <f>+SUMIF(MABEL!F:F,'ALL 2020'!C91,MABEL!D:D)</f>
        <v>0</v>
      </c>
      <c r="AC91" s="12">
        <f>+SUMIF(NMP!F:F,'ALL 2020'!C91,NMP!D:D)</f>
        <v>0</v>
      </c>
      <c r="AD91" s="12">
        <f>SUMIF('AMCHO '!F:F,'ALL 2020'!C91,'AMCHO '!D:D)</f>
        <v>0</v>
      </c>
      <c r="AE91">
        <f>+SUMIF(CONFORTIS!G:G,'ALL 2020'!C91,CONFORTIS!E:E)</f>
        <v>0</v>
      </c>
      <c r="AF91" s="12">
        <f>+SUMIF('IRS IMMO'!G:G,'ALL 2020'!C91,'IRS IMMO'!E:E)</f>
        <v>0</v>
      </c>
      <c r="AG91" s="12">
        <f>+SUMIF(AGRIVETAM!F:F,'ALL 2020'!C91,AGRIVETAM!D:D)</f>
        <v>1290000</v>
      </c>
      <c r="AH91" s="12">
        <f>+SUMIF(EUROPAINTS!F:F,'ALL 2020'!C91,EUROPAINTS!D:D)</f>
        <v>0</v>
      </c>
      <c r="AI91" s="12">
        <f>+SUMIF('VET ABE'!F:F,'ALL 2020'!C91,'VET ABE'!E:E)</f>
        <v>0</v>
      </c>
      <c r="AJ91" s="12">
        <f>SUMIF('VET FIA'!F:F,'ALL 2020'!C91,'VET FIA'!E:E)</f>
        <v>0</v>
      </c>
      <c r="AK91" s="12">
        <f>+SUMIF('CSS SAKAY'!F:F,'ALL 2020'!C91,'CSS SAKAY'!D:D)</f>
        <v>0</v>
      </c>
      <c r="AL91" s="12">
        <f>+SUMIF(AGRIMA!F:F,'ALL 2020'!C91,AGRIMA!D:D)</f>
        <v>0</v>
      </c>
      <c r="AM91" s="12">
        <f>SUMIF('United Malagasy'!F:F,'ALL 2020'!C91,'United Malagasy'!D:D)</f>
        <v>0</v>
      </c>
      <c r="AN91" s="12">
        <f>+SUMIF(NUTRIFOOD!E:E,'ALL 2020'!C91,NUTRIFOOD!D:D)</f>
        <v>0</v>
      </c>
      <c r="AO91" s="12">
        <f>+SUMIF(FERRIS!H:H,'ALL 2020'!C91,FERRIS!F:F)</f>
        <v>1656000</v>
      </c>
      <c r="AP91" s="12">
        <f>+SUMIF(SEM!F:F,'ALL 2020'!C91,SEM!D:D)</f>
        <v>0</v>
      </c>
      <c r="AQ91" s="12">
        <f>+SUMIF(Madatrade!F:F,'ALL 2020'!C91,Madatrade!D:D)</f>
        <v>0</v>
      </c>
      <c r="AR91" s="12">
        <f>+SUMIF('FLY TECH'!F:F,'ALL 2020'!C91,'FLY TECH'!E:E)</f>
        <v>0</v>
      </c>
      <c r="AS91" s="12">
        <f>+SUMIF('FIRST INVESTISSEMENT'!G:G,'ALL 2020'!C91,'FIRST INVESTISSEMENT'!E:E)</f>
        <v>0</v>
      </c>
      <c r="AT91" s="164">
        <f t="shared" si="7"/>
        <v>20714110.649999999</v>
      </c>
      <c r="AU91" s="165">
        <f t="shared" si="8"/>
        <v>4560.9820899728948</v>
      </c>
    </row>
    <row r="92" spans="1:47" x14ac:dyDescent="0.25">
      <c r="A92" s="11" t="str">
        <f t="shared" si="5"/>
        <v>4</v>
      </c>
      <c r="B92" s="11" t="str">
        <f t="shared" si="6"/>
        <v>425</v>
      </c>
      <c r="C92" s="23">
        <v>42520000</v>
      </c>
      <c r="D92" s="22" t="s">
        <v>3246</v>
      </c>
      <c r="E92" s="24" t="s">
        <v>298</v>
      </c>
      <c r="F92" s="12">
        <f>+SUMIF(AGRIFARM!H:H,C92,AGRIFARM!L:L)</f>
        <v>-2119998.0299999998</v>
      </c>
      <c r="G92" s="12">
        <f>+SUMIF(AGRICORP!I:I,C92,AGRICORP!E:E)</f>
        <v>0</v>
      </c>
      <c r="H92" s="12">
        <f>+SUMIF(SMTP!D:D,'ALL 2020'!C92,SMTP!G:G)</f>
        <v>32012242.93</v>
      </c>
      <c r="I92" s="12">
        <f>+SUMIF(AGRIVET!G:G,C92,AGRIVET!E:E)</f>
        <v>11339833.4</v>
      </c>
      <c r="J92" s="12">
        <f>+SUMIF(AGRIVAL!G:G,'ALL 2020'!C92,AGRIVAL!E:E)</f>
        <v>-739999.95</v>
      </c>
      <c r="K92" s="12">
        <f>+SUMIF(AGRIKOBA!G:G,'ALL 2020'!C92,AGRIKOBA!E:E)</f>
        <v>7055000</v>
      </c>
      <c r="L92" s="12">
        <f>+SUMIF(LMOI!F:F,'ALL 2020'!C92,LMOI!D:D)</f>
        <v>5996000</v>
      </c>
      <c r="M92" s="12">
        <f>+SUMIF(TARTINE!G:G,'ALL 2020'!C92,TARTINE!E:E)</f>
        <v>0</v>
      </c>
      <c r="N92" s="12">
        <f>+SUMIF(IDF!F:F,'ALL 2020'!C92,IDF!D:D)</f>
        <v>1325000</v>
      </c>
      <c r="O92" s="12">
        <f>+SUMIF(RYA!G:G,C92,RYA!E:E)</f>
        <v>0</v>
      </c>
      <c r="P92" s="12">
        <f>+SUMIF('SCI NOAH'!G:G,'ALL 2020'!C92,'SCI NOAH'!E:E)</f>
        <v>0</v>
      </c>
      <c r="Q92" s="12">
        <f>+SUMIF(SIM!F:F,'ALL 2020'!C92,SIM!D:D)</f>
        <v>0</v>
      </c>
      <c r="R92" s="163">
        <f>+SUMIF('First Energy'!F:F,'ALL 2020'!C92,'First Energy'!D:D)</f>
        <v>102800</v>
      </c>
      <c r="S92" s="163">
        <f>+SUMIF('ID Motors'!G:G,C92,'ID Motors'!E:E)</f>
        <v>0</v>
      </c>
      <c r="T92" s="12">
        <f>+SUMIF('ID RENTAL'!G:G,'ALL 2020'!C92,'ID RENTAL'!E:E)</f>
        <v>0</v>
      </c>
      <c r="U92" s="12">
        <f>+SUMIF('MCM '!G:G,'ALL 2020'!C92,'MCM '!E:E)</f>
        <v>675500</v>
      </c>
      <c r="V92" s="12">
        <f>SUMIF(AGRIMOTORS!G:G,C92,AGRIMOTORS!E:E)</f>
        <v>-300000</v>
      </c>
      <c r="W92" s="12">
        <f>+SUMIF(BOVIMA!F:F,'ALL 2020'!C92,BOVIMA!D:D)</f>
        <v>160000</v>
      </c>
      <c r="X92" s="12">
        <f>+SUMIF(AGRIFEED!F:F,'ALL 2020'!C92,AGRIFEED!D:D)</f>
        <v>0</v>
      </c>
      <c r="Y92" s="12">
        <f>SUMIF(AMIP!F:F,'ALL 2020'!C92,AMIP!D:D)</f>
        <v>0</v>
      </c>
      <c r="Z92" s="12">
        <f>+SUMIF(ISF!G:G,'ALL 2020'!C92,ISF!E:E)</f>
        <v>0</v>
      </c>
      <c r="AA92" s="124">
        <f>+SUMIF(DISCOI!G:G,'ALL 2020'!C92,DISCOI!E:E)</f>
        <v>0</v>
      </c>
      <c r="AB92" s="12">
        <f>+SUMIF(MABEL!F:F,'ALL 2020'!C92,MABEL!D:D)</f>
        <v>0</v>
      </c>
      <c r="AC92" s="12">
        <f>+SUMIF(NMP!F:F,'ALL 2020'!C92,NMP!D:D)</f>
        <v>0</v>
      </c>
      <c r="AD92" s="12">
        <f>SUMIF('AMCHO '!F:F,'ALL 2020'!C92,'AMCHO '!D:D)</f>
        <v>100000</v>
      </c>
      <c r="AE92">
        <f>+SUMIF(CONFORTIS!G:G,'ALL 2020'!C92,CONFORTIS!E:E)</f>
        <v>0</v>
      </c>
      <c r="AF92" s="12">
        <f>+SUMIF('IRS IMMO'!G:G,'ALL 2020'!C92,'IRS IMMO'!E:E)</f>
        <v>0</v>
      </c>
      <c r="AG92" s="12">
        <f>+SUMIF(AGRIVETAM!F:F,'ALL 2020'!C92,AGRIVETAM!D:D)</f>
        <v>0</v>
      </c>
      <c r="AH92" s="12">
        <f>+SUMIF(EUROPAINTS!F:F,'ALL 2020'!C92,EUROPAINTS!D:D)</f>
        <v>0</v>
      </c>
      <c r="AI92" s="12">
        <f>+SUMIF('VET ABE'!F:F,'ALL 2020'!C92,'VET ABE'!E:E)</f>
        <v>0</v>
      </c>
      <c r="AJ92" s="12">
        <f>SUMIF('VET FIA'!F:F,'ALL 2020'!C92,'VET FIA'!E:E)</f>
        <v>0</v>
      </c>
      <c r="AK92" s="12">
        <f>+SUMIF('CSS SAKAY'!F:F,'ALL 2020'!C92,'CSS SAKAY'!D:D)</f>
        <v>0</v>
      </c>
      <c r="AL92" s="12">
        <f>+SUMIF(AGRIMA!F:F,'ALL 2020'!C92,AGRIMA!D:D)</f>
        <v>0</v>
      </c>
      <c r="AM92" s="12">
        <f>SUMIF('United Malagasy'!F:F,'ALL 2020'!C92,'United Malagasy'!D:D)</f>
        <v>0</v>
      </c>
      <c r="AN92" s="12">
        <f>+SUMIF(NUTRIFOOD!E:E,'ALL 2020'!C92,NUTRIFOOD!D:D)</f>
        <v>0</v>
      </c>
      <c r="AO92" s="12">
        <f>+SUMIF(FERRIS!H:H,'ALL 2020'!C92,FERRIS!F:F)</f>
        <v>0</v>
      </c>
      <c r="AP92" s="12">
        <f>+SUMIF(SEM!F:F,'ALL 2020'!C92,SEM!D:D)</f>
        <v>0</v>
      </c>
      <c r="AQ92" s="12">
        <f>+SUMIF(Madatrade!F:F,'ALL 2020'!C92,Madatrade!D:D)</f>
        <v>225300</v>
      </c>
      <c r="AR92" s="12">
        <f>+SUMIF('FLY TECH'!F:F,'ALL 2020'!C92,'FLY TECH'!E:E)</f>
        <v>0</v>
      </c>
      <c r="AS92" s="12">
        <f>+SUMIF('FIRST INVESTISSEMENT'!G:G,'ALL 2020'!C92,'FIRST INVESTISSEMENT'!E:E)</f>
        <v>60000</v>
      </c>
      <c r="AT92" s="164">
        <f t="shared" si="7"/>
        <v>55891678.349999994</v>
      </c>
      <c r="AU92" s="165">
        <f t="shared" si="8"/>
        <v>12306.632335811906</v>
      </c>
    </row>
    <row r="93" spans="1:47" x14ac:dyDescent="0.25">
      <c r="A93" s="11" t="str">
        <f t="shared" si="5"/>
        <v>4</v>
      </c>
      <c r="B93" s="11" t="str">
        <f t="shared" si="6"/>
        <v>428</v>
      </c>
      <c r="C93" s="23">
        <v>42800000</v>
      </c>
      <c r="D93" s="184" t="s">
        <v>3245</v>
      </c>
      <c r="E93" s="24" t="s">
        <v>300</v>
      </c>
      <c r="F93" s="12">
        <f>+SUMIF(AGRIFARM!H:H,C93,AGRIFARM!L:L)</f>
        <v>-120362519.78</v>
      </c>
      <c r="G93" s="12">
        <f>+SUMIF(AGRICORP!I:I,C93,AGRICORP!E:E)</f>
        <v>0</v>
      </c>
      <c r="H93" s="12">
        <f>+SUMIF(SMTP!D:D,'ALL 2020'!C93,SMTP!G:G)</f>
        <v>-171500586.93000001</v>
      </c>
      <c r="I93" s="12">
        <f>+SUMIF(AGRIVET!G:G,C93,AGRIVET!E:E)</f>
        <v>-128326493.78</v>
      </c>
      <c r="J93" s="12">
        <f>+SUMIF(AGRIVAL!G:G,'ALL 2020'!C93,AGRIVAL!E:E)</f>
        <v>-124016738.12</v>
      </c>
      <c r="K93" s="12">
        <f>+SUMIF(AGRIKOBA!G:G,'ALL 2020'!C93,AGRIKOBA!E:E)</f>
        <v>-16283331.48</v>
      </c>
      <c r="L93" s="12">
        <f>+SUMIF(LMOI!F:F,'ALL 2020'!C93,LMOI!D:D)</f>
        <v>-8520715.1199999992</v>
      </c>
      <c r="M93" s="12">
        <f>+SUMIF(TARTINE!G:G,'ALL 2020'!C93,TARTINE!E:E)</f>
        <v>0</v>
      </c>
      <c r="N93" s="12">
        <f>+SUMIF(IDF!F:F,'ALL 2020'!C93,IDF!D:D)</f>
        <v>-42239581.969999999</v>
      </c>
      <c r="O93" s="12">
        <f>+SUMIF(RYA!G:G,C93,RYA!E:E)</f>
        <v>0</v>
      </c>
      <c r="P93" s="12">
        <f>+SUMIF('SCI NOAH'!G:G,'ALL 2020'!C93,'SCI NOAH'!E:E)</f>
        <v>0</v>
      </c>
      <c r="Q93" s="12">
        <f>+SUMIF(SIM!F:F,'ALL 2020'!C93,SIM!D:D)</f>
        <v>-7837487.21</v>
      </c>
      <c r="R93" s="163">
        <f>+SUMIF('First Energy'!F:F,'ALL 2020'!C93,'First Energy'!D:D)</f>
        <v>0</v>
      </c>
      <c r="S93" s="163">
        <f>+SUMIF('ID Motors'!G:G,C93,'ID Motors'!E:E)</f>
        <v>0</v>
      </c>
      <c r="T93" s="12">
        <f>+SUMIF('ID RENTAL'!G:G,'ALL 2020'!C93,'ID RENTAL'!E:E)</f>
        <v>0</v>
      </c>
      <c r="U93" s="12">
        <f>+SUMIF('MCM '!G:G,'ALL 2020'!C93,'MCM '!E:E)</f>
        <v>168000</v>
      </c>
      <c r="V93" s="12">
        <f>SUMIF(AGRIMOTORS!G:G,C93,AGRIMOTORS!E:E)</f>
        <v>0</v>
      </c>
      <c r="W93" s="12">
        <f>+SUMIF(BOVIMA!F:F,'ALL 2020'!C93,BOVIMA!D:D)</f>
        <v>-51004487.189999998</v>
      </c>
      <c r="X93" s="12">
        <f>+SUMIF(AGRIFEED!F:F,'ALL 2020'!C93,AGRIFEED!D:D)</f>
        <v>0</v>
      </c>
      <c r="Y93" s="12">
        <f>SUMIF(AMIP!F:F,'ALL 2020'!C93,AMIP!D:D)</f>
        <v>0</v>
      </c>
      <c r="Z93" s="12">
        <f>+SUMIF(ISF!G:G,'ALL 2020'!C93,ISF!E:E)</f>
        <v>0</v>
      </c>
      <c r="AA93" s="124">
        <f>+SUMIF(DISCOI!G:G,'ALL 2020'!C93,DISCOI!E:E)</f>
        <v>0</v>
      </c>
      <c r="AB93" s="12">
        <f>+SUMIF(MABEL!F:F,'ALL 2020'!C93,MABEL!D:D)</f>
        <v>-14480108.75</v>
      </c>
      <c r="AC93" s="12">
        <f>+SUMIF(NMP!F:F,'ALL 2020'!C93,NMP!D:D)</f>
        <v>-725742.32</v>
      </c>
      <c r="AD93" s="12">
        <f>SUMIF('AMCHO '!F:F,'ALL 2020'!C93,'AMCHO '!D:D)</f>
        <v>-14522058.49</v>
      </c>
      <c r="AE93">
        <f>+SUMIF(CONFORTIS!G:G,'ALL 2020'!C93,CONFORTIS!E:E)</f>
        <v>0</v>
      </c>
      <c r="AF93" s="12">
        <f>+SUMIF('IRS IMMO'!G:G,'ALL 2020'!C93,'IRS IMMO'!E:E)</f>
        <v>0</v>
      </c>
      <c r="AG93" s="12">
        <f>+SUMIF(AGRIVETAM!F:F,'ALL 2020'!C93,AGRIVETAM!D:D)</f>
        <v>0</v>
      </c>
      <c r="AH93" s="12">
        <f>+SUMIF(EUROPAINTS!F:F,'ALL 2020'!C93,EUROPAINTS!D:D)</f>
        <v>0</v>
      </c>
      <c r="AI93" s="12">
        <f>+SUMIF('VET ABE'!F:F,'ALL 2020'!C93,'VET ABE'!E:E)</f>
        <v>0</v>
      </c>
      <c r="AJ93" s="12">
        <f>SUMIF('VET FIA'!F:F,'ALL 2020'!C93,'VET FIA'!E:E)</f>
        <v>0</v>
      </c>
      <c r="AK93" s="12">
        <f>+SUMIF('CSS SAKAY'!F:F,'ALL 2020'!C93,'CSS SAKAY'!D:D)</f>
        <v>0</v>
      </c>
      <c r="AL93" s="12">
        <f>+SUMIF(AGRIMA!F:F,'ALL 2020'!C93,AGRIMA!D:D)</f>
        <v>0</v>
      </c>
      <c r="AM93" s="12">
        <f>SUMIF('United Malagasy'!F:F,'ALL 2020'!C93,'United Malagasy'!D:D)</f>
        <v>0</v>
      </c>
      <c r="AN93" s="12">
        <f>+SUMIF(NUTRIFOOD!E:E,'ALL 2020'!C93,NUTRIFOOD!D:D)</f>
        <v>0</v>
      </c>
      <c r="AO93" s="12">
        <f>+SUMIF(FERRIS!H:H,'ALL 2020'!C93,FERRIS!F:F)</f>
        <v>-43033125.299999997</v>
      </c>
      <c r="AP93" s="12">
        <f>+SUMIF(SEM!F:F,'ALL 2020'!C93,SEM!D:D)</f>
        <v>0</v>
      </c>
      <c r="AQ93" s="12">
        <f>+SUMIF(Madatrade!F:F,'ALL 2020'!C93,Madatrade!D:D)</f>
        <v>0</v>
      </c>
      <c r="AR93" s="12">
        <f>+SUMIF('FLY TECH'!F:F,'ALL 2020'!C93,'FLY TECH'!E:E)</f>
        <v>0</v>
      </c>
      <c r="AS93" s="12">
        <f>+SUMIF('FIRST INVESTISSEMENT'!G:G,'ALL 2020'!C93,'FIRST INVESTISSEMENT'!E:E)</f>
        <v>0</v>
      </c>
      <c r="AT93" s="164">
        <f t="shared" si="7"/>
        <v>-742684976.44000018</v>
      </c>
      <c r="AU93" s="165">
        <f t="shared" si="8"/>
        <v>-163529.72779136826</v>
      </c>
    </row>
    <row r="94" spans="1:47" x14ac:dyDescent="0.25">
      <c r="A94" s="11" t="str">
        <f t="shared" si="5"/>
        <v>4</v>
      </c>
      <c r="B94" s="11" t="str">
        <f t="shared" si="6"/>
        <v>431</v>
      </c>
      <c r="C94" s="23">
        <v>43100000</v>
      </c>
      <c r="D94" s="184" t="s">
        <v>3245</v>
      </c>
      <c r="E94" s="24" t="s">
        <v>77</v>
      </c>
      <c r="F94" s="12">
        <f>+SUMIF(AGRIFARM!H:H,C94,AGRIFARM!L:L)</f>
        <v>-27917350.289999999</v>
      </c>
      <c r="G94" s="12">
        <f>+SUMIF(AGRICORP!I:I,C94,AGRICORP!E:E)</f>
        <v>0</v>
      </c>
      <c r="H94" s="12">
        <f>+SUMIF(SMTP!D:D,'ALL 2020'!C94,SMTP!G:G)</f>
        <v>-87785721.379999995</v>
      </c>
      <c r="I94" s="12">
        <f>+SUMIF(AGRIVET!G:G,C94,AGRIVET!E:E)</f>
        <v>-61652233.600000001</v>
      </c>
      <c r="J94" s="12">
        <f>+SUMIF(AGRIVAL!G:G,'ALL 2020'!C94,AGRIVAL!E:E)</f>
        <v>-47515147.119999997</v>
      </c>
      <c r="K94" s="12">
        <f>+SUMIF(AGRIKOBA!G:G,'ALL 2020'!C94,AGRIKOBA!E:E)</f>
        <v>-11830650.720000001</v>
      </c>
      <c r="L94" s="12">
        <f>+SUMIF(LMOI!F:F,'ALL 2020'!C94,LMOI!D:D)</f>
        <v>-17523191.140000001</v>
      </c>
      <c r="M94" s="12">
        <f>+SUMIF(TARTINE!G:G,'ALL 2020'!C94,TARTINE!E:E)</f>
        <v>-104473.59</v>
      </c>
      <c r="N94" s="12">
        <f>+SUMIF(IDF!F:F,'ALL 2020'!C94,IDF!D:D)</f>
        <v>-18007253.359999999</v>
      </c>
      <c r="O94" s="12">
        <f>+SUMIF(RYA!G:G,C94,RYA!E:E)</f>
        <v>-1321687.2</v>
      </c>
      <c r="P94" s="12">
        <f>+SUMIF('SCI NOAH'!G:G,'ALL 2020'!C94,'SCI NOAH'!E:E)</f>
        <v>-1403457.44</v>
      </c>
      <c r="Q94" s="12">
        <f>+SUMIF(SIM!F:F,'ALL 2020'!C94,SIM!D:D)</f>
        <v>-2559592</v>
      </c>
      <c r="R94" s="163">
        <f>+SUMIF('First Energy'!F:F,'ALL 2020'!C94,'First Energy'!D:D)</f>
        <v>-104852676.14</v>
      </c>
      <c r="S94" s="163">
        <f>+SUMIF('ID Motors'!G:G,C94,'ID Motors'!E:E)</f>
        <v>-100477225.38</v>
      </c>
      <c r="T94" s="12">
        <f>+SUMIF('ID RENTAL'!G:G,'ALL 2020'!C94,'ID RENTAL'!E:E)</f>
        <v>-42333017.090000004</v>
      </c>
      <c r="U94" s="12">
        <f>+SUMIF('MCM '!G:G,'ALL 2020'!C94,'MCM '!E:E)</f>
        <v>-21551383.75</v>
      </c>
      <c r="V94" s="12">
        <f>SUMIF(AGRIMOTORS!G:G,C94,AGRIMOTORS!E:E)</f>
        <v>-8500951.8000000007</v>
      </c>
      <c r="W94" s="12">
        <f>+SUMIF(BOVIMA!F:F,'ALL 2020'!C94,BOVIMA!D:D)</f>
        <v>-18968687.719999999</v>
      </c>
      <c r="X94" s="12">
        <f>+SUMIF(AGRIFEED!F:F,'ALL 2020'!C94,AGRIFEED!D:D)</f>
        <v>-10632250.6</v>
      </c>
      <c r="Y94" s="12">
        <f>SUMIF(AMIP!F:F,'ALL 2020'!C94,AMIP!D:D)</f>
        <v>0</v>
      </c>
      <c r="Z94" s="12">
        <f>+SUMIF(ISF!G:G,'ALL 2020'!C94,ISF!E:E)</f>
        <v>0</v>
      </c>
      <c r="AA94" s="124">
        <f>+SUMIF(DISCOI!G:G,'ALL 2020'!C94,DISCOI!E:E)</f>
        <v>0</v>
      </c>
      <c r="AB94" s="12">
        <f>+SUMIF(MABEL!F:F,'ALL 2020'!C94,MABEL!D:D)</f>
        <v>-3141320</v>
      </c>
      <c r="AC94" s="12">
        <f>+SUMIF(NMP!F:F,'ALL 2020'!C94,NMP!D:D)</f>
        <v>-154830.20000000001</v>
      </c>
      <c r="AD94" s="12">
        <f>SUMIF('AMCHO '!F:F,'ALL 2020'!C94,'AMCHO '!D:D)</f>
        <v>-11051397.9</v>
      </c>
      <c r="AE94">
        <f>+SUMIF(CONFORTIS!G:G,'ALL 2020'!C94,CONFORTIS!E:E)</f>
        <v>0</v>
      </c>
      <c r="AF94" s="12">
        <f>+SUMIF('IRS IMMO'!G:G,'ALL 2020'!C94,'IRS IMMO'!E:E)</f>
        <v>0</v>
      </c>
      <c r="AG94" s="12">
        <f>+SUMIF(AGRIVETAM!F:F,'ALL 2020'!C94,AGRIVETAM!D:D)</f>
        <v>-4703486.55</v>
      </c>
      <c r="AH94" s="12">
        <f>+SUMIF(EUROPAINTS!F:F,'ALL 2020'!C94,EUROPAINTS!D:D)</f>
        <v>-1434192.76</v>
      </c>
      <c r="AI94" s="12">
        <f>+SUMIF('VET ABE'!F:F,'ALL 2020'!C94,'VET ABE'!E:E)</f>
        <v>-2856521.08</v>
      </c>
      <c r="AJ94" s="12">
        <f>SUMIF('VET FIA'!F:F,'ALL 2020'!C94,'VET FIA'!E:E)</f>
        <v>-1706972.46</v>
      </c>
      <c r="AK94" s="12">
        <f>+SUMIF('CSS SAKAY'!F:F,'ALL 2020'!C94,'CSS SAKAY'!D:D)</f>
        <v>0</v>
      </c>
      <c r="AL94" s="12">
        <f>+SUMIF(AGRIMA!F:F,'ALL 2020'!C94,AGRIMA!D:D)</f>
        <v>-3843494.0999999996</v>
      </c>
      <c r="AM94" s="12">
        <f>SUMIF('United Malagasy'!F:F,'ALL 2020'!C94,'United Malagasy'!D:D)</f>
        <v>-16488459.4</v>
      </c>
      <c r="AN94" s="12">
        <f>+SUMIF(NUTRIFOOD!E:E,'ALL 2020'!C94,NUTRIFOOD!D:D)</f>
        <v>0</v>
      </c>
      <c r="AO94" s="12">
        <f>+SUMIF(FERRIS!H:H,'ALL 2020'!C94,FERRIS!F:F)</f>
        <v>-11178433.960000001</v>
      </c>
      <c r="AP94" s="12">
        <f>+SUMIF(SEM!F:F,'ALL 2020'!C94,SEM!D:D)</f>
        <v>-41001181.119999997</v>
      </c>
      <c r="AQ94" s="12">
        <f>+SUMIF(Madatrade!F:F,'ALL 2020'!C94,Madatrade!D:D)</f>
        <v>-3623200</v>
      </c>
      <c r="AR94" s="12">
        <f>+SUMIF('FLY TECH'!F:F,'ALL 2020'!C94,'FLY TECH'!E:E)</f>
        <v>-16574131</v>
      </c>
      <c r="AS94" s="12">
        <f>+SUMIF('FIRST INVESTISSEMENT'!G:G,'ALL 2020'!C94,'FIRST INVESTISSEMENT'!E:E)</f>
        <v>-1331400</v>
      </c>
      <c r="AT94" s="164">
        <f t="shared" si="7"/>
        <v>-704025970.85000002</v>
      </c>
      <c r="AU94" s="165">
        <f t="shared" si="8"/>
        <v>-155017.50947355441</v>
      </c>
    </row>
    <row r="95" spans="1:47" x14ac:dyDescent="0.25">
      <c r="A95" s="11" t="str">
        <f t="shared" si="5"/>
        <v>4</v>
      </c>
      <c r="B95" s="11" t="str">
        <f t="shared" si="6"/>
        <v>431</v>
      </c>
      <c r="C95" s="23">
        <v>43110000</v>
      </c>
      <c r="D95" s="184" t="s">
        <v>3245</v>
      </c>
      <c r="E95" s="24" t="s">
        <v>301</v>
      </c>
      <c r="F95" s="12">
        <f>+SUMIF(AGRIFARM!H:H,C95,AGRIFARM!L:L)</f>
        <v>-1904100</v>
      </c>
      <c r="G95" s="12">
        <f>+SUMIF(AGRICORP!I:I,C95,AGRICORP!E:E)</f>
        <v>0</v>
      </c>
      <c r="H95" s="12">
        <f>+SUMIF(SMTP!D:D,'ALL 2020'!C95,SMTP!G:G)</f>
        <v>-2641600</v>
      </c>
      <c r="I95" s="12">
        <f>+SUMIF(AGRIVET!G:G,C95,AGRIVET!E:E)</f>
        <v>-1132600</v>
      </c>
      <c r="J95" s="12">
        <f>+SUMIF(AGRIVAL!G:G,'ALL 2020'!C95,AGRIVAL!E:E)</f>
        <v>-1210600</v>
      </c>
      <c r="K95" s="12">
        <f>+SUMIF(AGRIKOBA!G:G,'ALL 2020'!C95,AGRIKOBA!E:E)</f>
        <v>-168000</v>
      </c>
      <c r="L95" s="12">
        <f>+SUMIF(LMOI!F:F,'ALL 2020'!C95,LMOI!D:D)</f>
        <v>-96000</v>
      </c>
      <c r="M95" s="12">
        <f>+SUMIF(TARTINE!G:G,'ALL 2020'!C95,TARTINE!E:E)</f>
        <v>0</v>
      </c>
      <c r="N95" s="12">
        <f>+SUMIF(IDF!F:F,'ALL 2020'!C95,IDF!D:D)</f>
        <v>-396000</v>
      </c>
      <c r="O95" s="12">
        <f>+SUMIF(RYA!G:G,C95,RYA!E:E)</f>
        <v>0</v>
      </c>
      <c r="P95" s="12">
        <f>+SUMIF('SCI NOAH'!G:G,'ALL 2020'!C95,'SCI NOAH'!E:E)</f>
        <v>0</v>
      </c>
      <c r="Q95" s="12">
        <f>+SUMIF(SIM!F:F,'ALL 2020'!C95,SIM!D:D)</f>
        <v>0</v>
      </c>
      <c r="R95" s="163">
        <f>+SUMIF('First Energy'!F:F,'ALL 2020'!C95,'First Energy'!D:D)</f>
        <v>-790000</v>
      </c>
      <c r="S95" s="163">
        <f>+SUMIF('ID Motors'!G:G,C95,'ID Motors'!E:E)</f>
        <v>-604000</v>
      </c>
      <c r="T95" s="12">
        <f>+SUMIF('ID RENTAL'!G:G,'ALL 2020'!C95,'ID RENTAL'!E:E)</f>
        <v>74000</v>
      </c>
      <c r="U95" s="12">
        <f>+SUMIF('MCM '!G:G,'ALL 2020'!C95,'MCM '!E:E)</f>
        <v>-2061000</v>
      </c>
      <c r="V95" s="12">
        <f>SUMIF(AGRIMOTORS!G:G,C95,AGRIMOTORS!E:E)</f>
        <v>39000</v>
      </c>
      <c r="W95" s="12">
        <f>+SUMIF(BOVIMA!F:F,'ALL 2020'!C95,BOVIMA!D:D)</f>
        <v>-503800</v>
      </c>
      <c r="X95" s="12">
        <f>+SUMIF(AGRIFEED!F:F,'ALL 2020'!C95,AGRIFEED!D:D)</f>
        <v>323800</v>
      </c>
      <c r="Y95" s="12">
        <f>SUMIF(AMIP!F:F,'ALL 2020'!C95,AMIP!D:D)</f>
        <v>0</v>
      </c>
      <c r="Z95" s="12">
        <f>+SUMIF(ISF!G:G,'ALL 2020'!C95,ISF!E:E)</f>
        <v>0</v>
      </c>
      <c r="AA95" s="124">
        <f>+SUMIF(DISCOI!G:G,'ALL 2020'!C95,DISCOI!E:E)</f>
        <v>0</v>
      </c>
      <c r="AB95" s="12">
        <f>+SUMIF(MABEL!F:F,'ALL 2020'!C95,MABEL!D:D)</f>
        <v>-108000</v>
      </c>
      <c r="AC95" s="12">
        <f>+SUMIF(NMP!F:F,'ALL 2020'!C95,NMP!D:D)</f>
        <v>-243900</v>
      </c>
      <c r="AD95" s="12">
        <f>SUMIF('AMCHO '!F:F,'ALL 2020'!C95,'AMCHO '!D:D)</f>
        <v>-257000</v>
      </c>
      <c r="AE95">
        <f>+SUMIF(CONFORTIS!G:G,'ALL 2020'!C95,CONFORTIS!E:E)</f>
        <v>0</v>
      </c>
      <c r="AF95" s="12">
        <f>+SUMIF('IRS IMMO'!G:G,'ALL 2020'!C95,'IRS IMMO'!E:E)</f>
        <v>0</v>
      </c>
      <c r="AG95" s="12">
        <f>+SUMIF(AGRIVETAM!F:F,'ALL 2020'!C95,AGRIVETAM!D:D)</f>
        <v>0</v>
      </c>
      <c r="AH95" s="12">
        <f>+SUMIF(EUROPAINTS!F:F,'ALL 2020'!C95,EUROPAINTS!D:D)</f>
        <v>-343000</v>
      </c>
      <c r="AI95" s="12">
        <f>+SUMIF('VET ABE'!F:F,'ALL 2020'!C95,'VET ABE'!E:E)</f>
        <v>-12000</v>
      </c>
      <c r="AJ95" s="12">
        <f>SUMIF('VET FIA'!F:F,'ALL 2020'!C95,'VET FIA'!E:E)</f>
        <v>-6000</v>
      </c>
      <c r="AK95" s="12">
        <f>+SUMIF('CSS SAKAY'!F:F,'ALL 2020'!C95,'CSS SAKAY'!D:D)</f>
        <v>0</v>
      </c>
      <c r="AL95" s="12">
        <f>+SUMIF(AGRIMA!F:F,'ALL 2020'!C95,AGRIMA!D:D)</f>
        <v>0</v>
      </c>
      <c r="AM95" s="12">
        <f>SUMIF('United Malagasy'!F:F,'ALL 2020'!C95,'United Malagasy'!D:D)</f>
        <v>-42000</v>
      </c>
      <c r="AN95" s="12">
        <f>+SUMIF(NUTRIFOOD!E:E,'ALL 2020'!C95,NUTRIFOOD!D:D)</f>
        <v>0</v>
      </c>
      <c r="AO95" s="12">
        <f>+SUMIF(FERRIS!H:H,'ALL 2020'!C95,FERRIS!F:F)</f>
        <v>-246000</v>
      </c>
      <c r="AP95" s="12">
        <f>+SUMIF(SEM!F:F,'ALL 2020'!C95,SEM!D:D)</f>
        <v>-696099</v>
      </c>
      <c r="AQ95" s="12">
        <f>+SUMIF(Madatrade!F:F,'ALL 2020'!C95,Madatrade!D:D)</f>
        <v>0</v>
      </c>
      <c r="AR95" s="12">
        <f>+SUMIF('FLY TECH'!F:F,'ALL 2020'!C95,'FLY TECH'!E:E)</f>
        <v>0</v>
      </c>
      <c r="AS95" s="12">
        <f>+SUMIF('FIRST INVESTISSEMENT'!G:G,'ALL 2020'!C95,'FIRST INVESTISSEMENT'!E:E)</f>
        <v>0</v>
      </c>
      <c r="AT95" s="164">
        <f t="shared" si="7"/>
        <v>-13024899</v>
      </c>
      <c r="AU95" s="165">
        <f t="shared" si="8"/>
        <v>-2867.9160822531317</v>
      </c>
    </row>
    <row r="96" spans="1:47" x14ac:dyDescent="0.25">
      <c r="A96" s="11" t="str">
        <f t="shared" si="5"/>
        <v>4</v>
      </c>
      <c r="B96" s="11" t="str">
        <f t="shared" si="6"/>
        <v>432</v>
      </c>
      <c r="C96" s="23">
        <v>43200000</v>
      </c>
      <c r="D96" s="184" t="s">
        <v>3245</v>
      </c>
      <c r="E96" s="24" t="s">
        <v>79</v>
      </c>
      <c r="F96" s="12">
        <f>+SUMIF(AGRIFARM!H:H,C96,AGRIFARM!L:L)</f>
        <v>-18611566.859999999</v>
      </c>
      <c r="G96" s="12">
        <f>+SUMIF(AGRICORP!I:I,C96,AGRICORP!E:E)</f>
        <v>0</v>
      </c>
      <c r="H96" s="12">
        <f>+SUMIF(SMTP!D:D,'ALL 2020'!C96,SMTP!G:G)</f>
        <v>-37622452.020000003</v>
      </c>
      <c r="I96" s="12">
        <f>+SUMIF(AGRIVET!G:G,C96,AGRIVET!E:E)</f>
        <v>-27820220.82</v>
      </c>
      <c r="J96" s="12">
        <f>+SUMIF(AGRIVAL!G:G,'ALL 2020'!C96,AGRIVAL!E:E)</f>
        <v>-20363634.48</v>
      </c>
      <c r="K96" s="12">
        <f>+SUMIF(AGRIKOBA!G:G,'ALL 2020'!C96,AGRIKOBA!E:E)</f>
        <v>-5070278.88</v>
      </c>
      <c r="L96" s="12">
        <f>+SUMIF(LMOI!F:F,'ALL 2020'!C96,LMOI!D:D)</f>
        <v>-1318344.44</v>
      </c>
      <c r="M96" s="12">
        <f>+SUMIF(TARTINE!G:G,'ALL 2020'!C96,TARTINE!E:E)</f>
        <v>-600702.71</v>
      </c>
      <c r="N96" s="12">
        <f>+SUMIF(IDF!F:F,'ALL 2020'!C96,IDF!D:D)</f>
        <v>-7652251.4400000004</v>
      </c>
      <c r="O96" s="12">
        <f>+SUMIF(RYA!G:G,C96,RYA!E:E)</f>
        <v>0</v>
      </c>
      <c r="P96" s="12">
        <f>+SUMIF('SCI NOAH'!G:G,'ALL 2020'!C96,'SCI NOAH'!E:E)</f>
        <v>-601481.76</v>
      </c>
      <c r="Q96" s="12">
        <f>+SUMIF(SIM!F:F,'ALL 2020'!C96,SIM!D:D)</f>
        <v>0</v>
      </c>
      <c r="R96" s="163">
        <f>+SUMIF('First Energy'!F:F,'ALL 2020'!C96,'First Energy'!D:D)</f>
        <v>-44996004.060000002</v>
      </c>
      <c r="S96" s="163">
        <f>+SUMIF('ID Motors'!G:G,C96,'ID Motors'!E:E)</f>
        <v>-42370438.259999998</v>
      </c>
      <c r="T96" s="12">
        <f>+SUMIF('ID RENTAL'!G:G,'ALL 2020'!C96,'ID RENTAL'!E:E)</f>
        <v>-15935415.449999999</v>
      </c>
      <c r="U96" s="12">
        <f>+SUMIF('MCM '!G:G,'ALL 2020'!C96,'MCM '!E:E)</f>
        <v>-6284985.5999999996</v>
      </c>
      <c r="V96" s="12">
        <f>SUMIF(AGRIMOTORS!G:G,C96,AGRIMOTORS!E:E)</f>
        <v>-3643265.08</v>
      </c>
      <c r="W96" s="12">
        <f>+SUMIF(BOVIMA!F:F,'ALL 2020'!C96,BOVIMA!D:D)</f>
        <v>-1073296.08</v>
      </c>
      <c r="X96" s="12">
        <f>+SUMIF(AGRIFEED!F:F,'ALL 2020'!C96,AGRIFEED!D:D)</f>
        <v>-4556611.4000000004</v>
      </c>
      <c r="Y96" s="12">
        <f>SUMIF(AMIP!F:F,'ALL 2020'!C96,AMIP!D:D)</f>
        <v>0</v>
      </c>
      <c r="Z96" s="12">
        <f>+SUMIF(ISF!G:G,'ALL 2020'!C96,ISF!E:E)</f>
        <v>0</v>
      </c>
      <c r="AA96" s="124">
        <f>+SUMIF(DISCOI!G:G,'ALL 2020'!C96,DISCOI!E:E)</f>
        <v>0</v>
      </c>
      <c r="AB96" s="12">
        <f>+SUMIF(MABEL!F:F,'ALL 2020'!C96,MABEL!D:D)</f>
        <v>-1346280</v>
      </c>
      <c r="AC96" s="12">
        <f>+SUMIF(NMP!F:F,'ALL 2020'!C96,NMP!D:D)</f>
        <v>-66355.799999999901</v>
      </c>
      <c r="AD96" s="12">
        <f>SUMIF('AMCHO '!F:F,'ALL 2020'!C96,'AMCHO '!D:D)</f>
        <v>-4736313.3899999997</v>
      </c>
      <c r="AE96">
        <f>+SUMIF(CONFORTIS!G:G,'ALL 2020'!C96,CONFORTIS!E:E)</f>
        <v>0</v>
      </c>
      <c r="AF96" s="12">
        <f>+SUMIF('IRS IMMO'!G:G,'ALL 2020'!C96,'IRS IMMO'!E:E)</f>
        <v>0</v>
      </c>
      <c r="AG96" s="12">
        <f>+SUMIF(AGRIVETAM!F:F,'ALL 2020'!C96,AGRIVETAM!D:D)</f>
        <v>-3125539.36</v>
      </c>
      <c r="AH96" s="12">
        <f>+SUMIF(EUROPAINTS!F:F,'ALL 2020'!C96,EUROPAINTS!D:D)</f>
        <v>-614654.04</v>
      </c>
      <c r="AI96" s="12">
        <f>+SUMIF('VET ABE'!F:F,'ALL 2020'!C96,'VET ABE'!E:E)</f>
        <v>-1224223.32</v>
      </c>
      <c r="AJ96" s="12">
        <f>SUMIF('VET FIA'!F:F,'ALL 2020'!C96,'VET FIA'!E:E)</f>
        <v>-758830.84</v>
      </c>
      <c r="AK96" s="12">
        <f>+SUMIF('CSS SAKAY'!F:F,'ALL 2020'!C96,'CSS SAKAY'!D:D)</f>
        <v>0</v>
      </c>
      <c r="AL96" s="12">
        <f>+SUMIF(AGRIMA!F:F,'ALL 2020'!C96,AGRIMA!D:D)</f>
        <v>0</v>
      </c>
      <c r="AM96" s="12">
        <f>SUMIF('United Malagasy'!F:F,'ALL 2020'!C96,'United Malagasy'!D:D)</f>
        <v>-7066482.5999999996</v>
      </c>
      <c r="AN96" s="12">
        <f>+SUMIF(NUTRIFOOD!E:E,'ALL 2020'!C96,NUTRIFOOD!D:D)</f>
        <v>0</v>
      </c>
      <c r="AO96" s="12">
        <f>+SUMIF(FERRIS!H:H,'ALL 2020'!C96,FERRIS!F:F)</f>
        <v>0</v>
      </c>
      <c r="AP96" s="12">
        <f>+SUMIF(SEM!F:F,'ALL 2020'!C96,SEM!D:D)</f>
        <v>-16334146.02</v>
      </c>
      <c r="AQ96" s="12">
        <f>+SUMIF(Madatrade!F:F,'ALL 2020'!C96,Madatrade!D:D)</f>
        <v>-1552800</v>
      </c>
      <c r="AR96" s="12">
        <f>+SUMIF('FLY TECH'!F:F,'ALL 2020'!C96,'FLY TECH'!E:E)</f>
        <v>-7103198.5999999996</v>
      </c>
      <c r="AS96" s="12">
        <f>+SUMIF('FIRST INVESTISSEMENT'!G:G,'ALL 2020'!C96,'FIRST INVESTISSEMENT'!E:E)</f>
        <v>-294600</v>
      </c>
      <c r="AT96" s="164">
        <f t="shared" si="7"/>
        <v>-282744373.31</v>
      </c>
      <c r="AU96" s="165">
        <f t="shared" si="8"/>
        <v>-62256.692768391687</v>
      </c>
    </row>
    <row r="97" spans="1:47" x14ac:dyDescent="0.25">
      <c r="A97" s="11" t="str">
        <f t="shared" si="5"/>
        <v>4</v>
      </c>
      <c r="B97" s="11" t="str">
        <f t="shared" si="6"/>
        <v>433</v>
      </c>
      <c r="C97" s="23">
        <v>43300000</v>
      </c>
      <c r="D97" s="184" t="s">
        <v>3245</v>
      </c>
      <c r="E97" s="24" t="s">
        <v>80</v>
      </c>
      <c r="F97" s="12">
        <f>+SUMIF(AGRIFARM!H:H,C97,AGRIFARM!L:L)</f>
        <v>-3101927.81</v>
      </c>
      <c r="G97" s="12">
        <f>+SUMIF(AGRICORP!I:I,C97,AGRICORP!E:E)</f>
        <v>0</v>
      </c>
      <c r="H97" s="12">
        <f>+SUMIF(SMTP!D:D,'ALL 2020'!C97,SMTP!G:G)</f>
        <v>-7829984.7999999998</v>
      </c>
      <c r="I97" s="12">
        <f>+SUMIF(AGRIVET!G:G,C97,AGRIVET!E:E)</f>
        <v>-4982302.4000000004</v>
      </c>
      <c r="J97" s="12">
        <f>+SUMIF(AGRIVAL!G:G,'ALL 2020'!C97,AGRIVAL!E:E)</f>
        <v>-3393939.08</v>
      </c>
      <c r="K97" s="12">
        <f>+SUMIF(AGRIKOBA!G:G,'ALL 2020'!C97,AGRIKOBA!E:E)</f>
        <v>-845046.48</v>
      </c>
      <c r="L97" s="12">
        <f>+SUMIF(LMOI!F:F,'ALL 2020'!C97,LMOI!D:D)</f>
        <v>-1251656.3799999999</v>
      </c>
      <c r="M97" s="12">
        <f>+SUMIF(TARTINE!G:G,'ALL 2020'!C97,TARTINE!E:E)</f>
        <v>0</v>
      </c>
      <c r="N97" s="12">
        <f>+SUMIF(IDF!F:F,'ALL 2020'!C97,IDF!D:D)</f>
        <v>-1283375.24</v>
      </c>
      <c r="O97" s="12">
        <f>+SUMIF(RYA!G:G,C97,RYA!E:E)</f>
        <v>-66084.36</v>
      </c>
      <c r="P97" s="12">
        <f>+SUMIF('SCI NOAH'!G:G,'ALL 2020'!C97,'SCI NOAH'!E:E)</f>
        <v>-100246.96</v>
      </c>
      <c r="Q97" s="12">
        <f>+SUMIF(SIM!F:F,'ALL 2020'!C97,SIM!D:D)</f>
        <v>-127979.6</v>
      </c>
      <c r="R97" s="163">
        <f>+SUMIF('First Energy'!F:F,'ALL 2020'!C97,'First Energy'!D:D)</f>
        <v>-7499334.0099999998</v>
      </c>
      <c r="S97" s="163">
        <f>+SUMIF('ID Motors'!G:G,C97,'ID Motors'!E:E)</f>
        <v>-7176944.6699999999</v>
      </c>
      <c r="T97" s="12">
        <f>+SUMIF('ID RENTAL'!G:G,'ALL 2020'!C97,'ID RENTAL'!E:E)</f>
        <v>0</v>
      </c>
      <c r="U97" s="12">
        <f>+SUMIF('MCM '!G:G,'ALL 2020'!C97,'MCM '!E:E)</f>
        <v>-3400374.81</v>
      </c>
      <c r="V97" s="12">
        <f>SUMIF(AGRIMOTORS!G:G,C97,AGRIMOTORS!E:E)</f>
        <v>-607210.84</v>
      </c>
      <c r="W97" s="12">
        <f>+SUMIF(BOVIMA!F:F,'ALL 2020'!C97,BOVIMA!D:D)</f>
        <v>-1002099.19</v>
      </c>
      <c r="X97" s="12">
        <f>+SUMIF(AGRIFEED!F:F,'ALL 2020'!C97,AGRIFEED!D:D)</f>
        <v>-759443.10000000102</v>
      </c>
      <c r="Y97" s="12">
        <f>SUMIF(AMIP!F:F,'ALL 2020'!C97,AMIP!D:D)</f>
        <v>0</v>
      </c>
      <c r="Z97" s="12">
        <f>+SUMIF(ISF!G:G,'ALL 2020'!C97,ISF!E:E)</f>
        <v>0</v>
      </c>
      <c r="AA97" s="124">
        <f>+SUMIF(DISCOI!G:G,'ALL 2020'!C97,DISCOI!E:E)</f>
        <v>0</v>
      </c>
      <c r="AB97" s="12">
        <f>+SUMIF(MABEL!F:F,'ALL 2020'!C97,MABEL!D:D)</f>
        <v>-224380</v>
      </c>
      <c r="AC97" s="12">
        <f>+SUMIF(NMP!F:F,'ALL 2020'!C97,NMP!D:D)</f>
        <v>-11059.3</v>
      </c>
      <c r="AD97" s="12">
        <f>SUMIF('AMCHO '!F:F,'ALL 2020'!C97,'AMCHO '!D:D)</f>
        <v>-789385.57</v>
      </c>
      <c r="AE97">
        <f>+SUMIF(CONFORTIS!G:G,'ALL 2020'!C97,CONFORTIS!E:E)</f>
        <v>0</v>
      </c>
      <c r="AF97" s="12">
        <f>+SUMIF('IRS IMMO'!G:G,'ALL 2020'!C97,'IRS IMMO'!E:E)</f>
        <v>0</v>
      </c>
      <c r="AG97" s="12">
        <f>+SUMIF(AGRIVETAM!F:F,'ALL 2020'!C97,AGRIVETAM!D:D)</f>
        <v>0</v>
      </c>
      <c r="AH97" s="12">
        <f>+SUMIF(EUROPAINTS!F:F,'ALL 2020'!C97,EUROPAINTS!D:D)</f>
        <v>-102442.34</v>
      </c>
      <c r="AI97" s="12">
        <f>+SUMIF('VET ABE'!F:F,'ALL 2020'!C97,'VET ABE'!E:E)</f>
        <v>-204037.22</v>
      </c>
      <c r="AJ97" s="12">
        <f>SUMIF('VET FIA'!F:F,'ALL 2020'!C97,'VET FIA'!E:E)</f>
        <v>-121926.62</v>
      </c>
      <c r="AK97" s="12">
        <f>+SUMIF('CSS SAKAY'!F:F,'ALL 2020'!C97,'CSS SAKAY'!D:D)</f>
        <v>0</v>
      </c>
      <c r="AL97" s="12">
        <f>+SUMIF(AGRIMA!F:F,'ALL 2020'!C97,AGRIMA!D:D)</f>
        <v>-256232.94</v>
      </c>
      <c r="AM97" s="12">
        <f>SUMIF('United Malagasy'!F:F,'ALL 2020'!C97,'United Malagasy'!D:D)</f>
        <v>-1177747.1000000001</v>
      </c>
      <c r="AN97" s="12">
        <f>+SUMIF(NUTRIFOOD!E:E,'ALL 2020'!C97,NUTRIFOOD!D:D)</f>
        <v>0</v>
      </c>
      <c r="AO97" s="12">
        <f>+SUMIF(FERRIS!H:H,'ALL 2020'!C97,FERRIS!F:F)</f>
        <v>0</v>
      </c>
      <c r="AP97" s="12">
        <f>+SUMIF(SEM!F:F,'ALL 2020'!C97,SEM!D:D)</f>
        <v>-2766557.01</v>
      </c>
      <c r="AQ97" s="12">
        <f>+SUMIF(Madatrade!F:F,'ALL 2020'!C97,Madatrade!D:D)</f>
        <v>-258800</v>
      </c>
      <c r="AR97" s="12">
        <f>+SUMIF('FLY TECH'!F:F,'ALL 2020'!C97,'FLY TECH'!E:E)</f>
        <v>-1183866.5</v>
      </c>
      <c r="AS97" s="12">
        <f>+SUMIF('FIRST INVESTISSEMENT'!G:G,'ALL 2020'!C97,'FIRST INVESTISSEMENT'!E:E)</f>
        <v>-95100</v>
      </c>
      <c r="AT97" s="164">
        <f t="shared" si="7"/>
        <v>-50619484.329999998</v>
      </c>
      <c r="AU97" s="165">
        <f t="shared" si="8"/>
        <v>-11145.762680030561</v>
      </c>
    </row>
    <row r="98" spans="1:47" x14ac:dyDescent="0.25">
      <c r="A98" s="11" t="str">
        <f t="shared" si="5"/>
        <v>4</v>
      </c>
      <c r="B98" s="11" t="str">
        <f t="shared" si="6"/>
        <v>438</v>
      </c>
      <c r="C98" s="23">
        <v>43860000</v>
      </c>
      <c r="D98" s="184" t="s">
        <v>3245</v>
      </c>
      <c r="E98" s="24" t="s">
        <v>302</v>
      </c>
      <c r="F98" s="12">
        <f>+SUMIF(AGRIFARM!H:H,C98,AGRIFARM!L:L)</f>
        <v>-34629801.229999997</v>
      </c>
      <c r="G98" s="12">
        <f>+SUMIF(AGRICORP!I:I,C98,AGRICORP!E:E)</f>
        <v>0</v>
      </c>
      <c r="H98" s="12">
        <f>+SUMIF(SMTP!D:D,'ALL 2020'!C98,SMTP!G:G)</f>
        <v>-40664258.149999999</v>
      </c>
      <c r="I98" s="12">
        <f>+SUMIF(AGRIVET!G:G,C98,AGRIVET!E:E)</f>
        <v>-51646849.450000003</v>
      </c>
      <c r="J98" s="12">
        <f>+SUMIF(AGRIVAL!G:G,'ALL 2020'!C98,AGRIVAL!E:E)</f>
        <v>-33175329.710000001</v>
      </c>
      <c r="K98" s="12">
        <f>+SUMIF(AGRIKOBA!G:G,'ALL 2020'!C98,AGRIKOBA!E:E)</f>
        <v>-4777943.28</v>
      </c>
      <c r="L98" s="12">
        <f>+SUMIF(LMOI!F:F,'ALL 2020'!C98,LMOI!D:D)</f>
        <v>0</v>
      </c>
      <c r="M98" s="12">
        <f>+SUMIF(TARTINE!G:G,'ALL 2020'!C98,TARTINE!E:E)</f>
        <v>0</v>
      </c>
      <c r="N98" s="12">
        <f>+SUMIF(IDF!F:F,'ALL 2020'!C98,IDF!D:D)</f>
        <v>-4531293.03</v>
      </c>
      <c r="O98" s="12">
        <f>+SUMIF(RYA!G:G,C98,RYA!E:E)</f>
        <v>0</v>
      </c>
      <c r="P98" s="12">
        <f>+SUMIF('SCI NOAH'!G:G,'ALL 2020'!C98,'SCI NOAH'!E:E)</f>
        <v>0</v>
      </c>
      <c r="Q98" s="12">
        <f>+SUMIF(SIM!F:F,'ALL 2020'!C98,SIM!D:D)</f>
        <v>-2359170.91</v>
      </c>
      <c r="R98" s="163">
        <f>+SUMIF('First Energy'!F:F,'ALL 2020'!C98,'First Energy'!D:D)</f>
        <v>-8641897.5800000001</v>
      </c>
      <c r="S98" s="163">
        <f>+SUMIF('ID Motors'!G:G,C98,'ID Motors'!E:E)</f>
        <v>0</v>
      </c>
      <c r="T98" s="12">
        <f>+SUMIF('ID RENTAL'!G:G,'ALL 2020'!C98,'ID RENTAL'!E:E)</f>
        <v>0</v>
      </c>
      <c r="U98" s="12">
        <f>+SUMIF('MCM '!G:G,'ALL 2020'!C98,'MCM '!E:E)</f>
        <v>5992500</v>
      </c>
      <c r="V98" s="12">
        <f>SUMIF(AGRIMOTORS!G:G,C98,AGRIMOTORS!E:E)</f>
        <v>0</v>
      </c>
      <c r="W98" s="12">
        <f>+SUMIF(BOVIMA!F:F,'ALL 2020'!C98,BOVIMA!D:D)</f>
        <v>-13511402.09</v>
      </c>
      <c r="X98" s="12">
        <f>+SUMIF(AGRIFEED!F:F,'ALL 2020'!C98,AGRIFEED!D:D)</f>
        <v>-7952220.9000000004</v>
      </c>
      <c r="Y98" s="12">
        <f>SUMIF(AMIP!F:F,'ALL 2020'!C98,AMIP!D:D)</f>
        <v>0</v>
      </c>
      <c r="Z98" s="12">
        <f>+SUMIF(ISF!G:G,'ALL 2020'!C98,ISF!E:E)</f>
        <v>0</v>
      </c>
      <c r="AA98" s="124">
        <f>+SUMIF(DISCOI!G:G,'ALL 2020'!C98,DISCOI!E:E)</f>
        <v>0</v>
      </c>
      <c r="AB98" s="12">
        <f>+SUMIF(MABEL!F:F,'ALL 2020'!C98,MABEL!D:D)</f>
        <v>-3971988.46</v>
      </c>
      <c r="AC98" s="12">
        <f>+SUMIF(NMP!F:F,'ALL 2020'!C98,NMP!D:D)</f>
        <v>-166683.63</v>
      </c>
      <c r="AD98" s="12">
        <f>SUMIF('AMCHO '!F:F,'ALL 2020'!C98,'AMCHO '!D:D)</f>
        <v>-2101607.81</v>
      </c>
      <c r="AE98">
        <f>+SUMIF(CONFORTIS!G:G,'ALL 2020'!C98,CONFORTIS!E:E)</f>
        <v>0</v>
      </c>
      <c r="AF98" s="12">
        <f>+SUMIF('IRS IMMO'!G:G,'ALL 2020'!C98,'IRS IMMO'!E:E)</f>
        <v>0</v>
      </c>
      <c r="AG98" s="12">
        <f>+SUMIF(AGRIVETAM!F:F,'ALL 2020'!C98,AGRIVETAM!D:D)</f>
        <v>0</v>
      </c>
      <c r="AH98" s="12">
        <f>+SUMIF(EUROPAINTS!F:F,'ALL 2020'!C98,EUROPAINTS!D:D)</f>
        <v>-835712.24</v>
      </c>
      <c r="AI98" s="12">
        <f>+SUMIF('VET ABE'!F:F,'ALL 2020'!C98,'VET ABE'!E:E)</f>
        <v>0</v>
      </c>
      <c r="AJ98" s="12">
        <f>SUMIF('VET FIA'!F:F,'ALL 2020'!C98,'VET FIA'!E:E)</f>
        <v>0</v>
      </c>
      <c r="AK98" s="12">
        <f>+SUMIF('CSS SAKAY'!F:F,'ALL 2020'!C98,'CSS SAKAY'!D:D)</f>
        <v>0</v>
      </c>
      <c r="AL98" s="12">
        <f>+SUMIF(AGRIMA!F:F,'ALL 2020'!C98,AGRIMA!D:D)</f>
        <v>0</v>
      </c>
      <c r="AM98" s="12">
        <f>SUMIF('United Malagasy'!F:F,'ALL 2020'!C98,'United Malagasy'!D:D)</f>
        <v>0</v>
      </c>
      <c r="AN98" s="12">
        <f>+SUMIF(NUTRIFOOD!E:E,'ALL 2020'!C98,NUTRIFOOD!D:D)</f>
        <v>0</v>
      </c>
      <c r="AO98" s="12">
        <f>+SUMIF(FERRIS!H:H,'ALL 2020'!C98,FERRIS!F:F)</f>
        <v>-3259079.9</v>
      </c>
      <c r="AP98" s="12">
        <f>+SUMIF(SEM!F:F,'ALL 2020'!C98,SEM!D:D)</f>
        <v>-1595974</v>
      </c>
      <c r="AQ98" s="12">
        <f>+SUMIF(Madatrade!F:F,'ALL 2020'!C98,Madatrade!D:D)</f>
        <v>0</v>
      </c>
      <c r="AR98" s="12">
        <f>+SUMIF('FLY TECH'!F:F,'ALL 2020'!C98,'FLY TECH'!E:E)</f>
        <v>0</v>
      </c>
      <c r="AS98" s="12">
        <f>+SUMIF('FIRST INVESTISSEMENT'!G:G,'ALL 2020'!C98,'FIRST INVESTISSEMENT'!E:E)</f>
        <v>0</v>
      </c>
      <c r="AT98" s="164">
        <f t="shared" si="7"/>
        <v>-207828712.37000003</v>
      </c>
      <c r="AU98" s="165">
        <f t="shared" si="8"/>
        <v>-45761.222913120742</v>
      </c>
    </row>
    <row r="99" spans="1:47" x14ac:dyDescent="0.25">
      <c r="A99" s="11" t="str">
        <f t="shared" si="5"/>
        <v>4</v>
      </c>
      <c r="B99" s="11" t="str">
        <f t="shared" si="6"/>
        <v>441</v>
      </c>
      <c r="C99" s="23">
        <v>44100000</v>
      </c>
      <c r="D99" s="184" t="s">
        <v>3247</v>
      </c>
      <c r="E99" s="24" t="s">
        <v>82</v>
      </c>
      <c r="F99" s="12">
        <f>+SUMIF(AGRIFARM!H:H,C99,AGRIFARM!L:L)</f>
        <v>-15129483.359999999</v>
      </c>
      <c r="G99" s="12">
        <f>+SUMIF(AGRICORP!I:I,C99,AGRICORP!E:E)</f>
        <v>0</v>
      </c>
      <c r="H99" s="12">
        <f>+SUMIF(SMTP!D:D,'ALL 2020'!C99,SMTP!G:G)</f>
        <v>-42455704.600000001</v>
      </c>
      <c r="I99" s="12">
        <f>+SUMIF(AGRIVET!G:G,C99,AGRIVET!E:E)</f>
        <v>-56910914.200000003</v>
      </c>
      <c r="J99" s="12">
        <f>+SUMIF(AGRIVAL!G:G,'ALL 2020'!C99,AGRIVAL!E:E)</f>
        <v>-28143960.219999999</v>
      </c>
      <c r="K99" s="12">
        <f>+SUMIF(AGRIKOBA!G:G,'ALL 2020'!C99,AGRIKOBA!E:E)</f>
        <v>-7187410.3899999997</v>
      </c>
      <c r="L99" s="12">
        <f>+SUMIF(LMOI!F:F,'ALL 2020'!C99,LMOI!D:D)</f>
        <v>-19880750</v>
      </c>
      <c r="M99" s="12">
        <f>+SUMIF(TARTINE!G:G,'ALL 2020'!C99,TARTINE!E:E)</f>
        <v>-3827940</v>
      </c>
      <c r="N99" s="12">
        <f>+SUMIF(IDF!F:F,'ALL 2020'!C99,IDF!D:D)</f>
        <v>-18295478.41</v>
      </c>
      <c r="O99" s="12">
        <f>+SUMIF(RYA!G:G,C99,RYA!E:E)</f>
        <v>-32000</v>
      </c>
      <c r="P99" s="12">
        <f>+SUMIF('SCI NOAH'!G:G,'ALL 2020'!C99,'SCI NOAH'!E:E)</f>
        <v>-299080</v>
      </c>
      <c r="Q99" s="12">
        <f>+SUMIF(SIM!F:F,'ALL 2020'!C99,SIM!D:D)</f>
        <v>-683953.36</v>
      </c>
      <c r="R99" s="163">
        <f>+SUMIF('First Energy'!F:F,'ALL 2020'!C99,'First Energy'!D:D)</f>
        <v>-9573521.9600000009</v>
      </c>
      <c r="S99" s="163">
        <f>+SUMIF('ID Motors'!G:G,C99,'ID Motors'!E:E)</f>
        <v>-32988973.350000001</v>
      </c>
      <c r="T99" s="12">
        <f>+SUMIF('ID RENTAL'!G:G,'ALL 2020'!C99,'ID RENTAL'!E:E)</f>
        <v>-10153247.4</v>
      </c>
      <c r="U99" s="12">
        <f>+SUMIF('MCM '!G:G,'ALL 2020'!C99,'MCM '!E:E)</f>
        <v>-16132682.09</v>
      </c>
      <c r="V99" s="12">
        <f>SUMIF(AGRIMOTORS!G:G,C99,AGRIMOTORS!E:E)</f>
        <v>-2736176.73</v>
      </c>
      <c r="W99" s="12">
        <f>+SUMIF(BOVIMA!F:F,'ALL 2020'!C99,BOVIMA!D:D)</f>
        <v>-6470591.3499999903</v>
      </c>
      <c r="X99" s="12">
        <f>+SUMIF(AGRIFEED!F:F,'ALL 2020'!C99,AGRIFEED!D:D)</f>
        <v>-2971101.86</v>
      </c>
      <c r="Y99" s="12">
        <f>SUMIF(AMIP!F:F,'ALL 2020'!C99,AMIP!D:D)</f>
        <v>0</v>
      </c>
      <c r="Z99" s="12">
        <f>+SUMIF(ISF!G:G,'ALL 2020'!C99,ISF!E:E)</f>
        <v>0</v>
      </c>
      <c r="AA99" s="124">
        <f>+SUMIF(DISCOI!G:G,'ALL 2020'!C99,DISCOI!E:E)</f>
        <v>0</v>
      </c>
      <c r="AB99" s="12">
        <f>+SUMIF(MABEL!F:F,'ALL 2020'!C99,MABEL!D:D)</f>
        <v>-4423953.4000000004</v>
      </c>
      <c r="AC99" s="12">
        <f>+SUMIF(NMP!F:F,'ALL 2020'!C99,NMP!D:D)</f>
        <v>-6000</v>
      </c>
      <c r="AD99" s="12">
        <f>SUMIF('AMCHO '!F:F,'ALL 2020'!C99,'AMCHO '!D:D)</f>
        <v>-4583800</v>
      </c>
      <c r="AE99">
        <f>+SUMIF(CONFORTIS!G:G,'ALL 2020'!C99,CONFORTIS!E:E)</f>
        <v>0</v>
      </c>
      <c r="AF99" s="12">
        <f>+SUMIF('IRS IMMO'!G:G,'ALL 2020'!C99,'IRS IMMO'!E:E)</f>
        <v>0</v>
      </c>
      <c r="AG99" s="12">
        <f>+SUMIF(AGRIVETAM!F:F,'ALL 2020'!C99,AGRIVETAM!D:D)</f>
        <v>-2246048.96</v>
      </c>
      <c r="AH99" s="12">
        <f>+SUMIF(EUROPAINTS!F:F,'ALL 2020'!C99,EUROPAINTS!D:D)</f>
        <v>-577833.24</v>
      </c>
      <c r="AI99" s="12">
        <f>+SUMIF('VET ABE'!F:F,'ALL 2020'!C99,'VET ABE'!E:E)</f>
        <v>-2088750.09</v>
      </c>
      <c r="AJ99" s="12">
        <f>SUMIF('VET FIA'!F:F,'ALL 2020'!C99,'VET FIA'!E:E)</f>
        <v>-397515.02</v>
      </c>
      <c r="AK99" s="12">
        <f>+SUMIF('CSS SAKAY'!F:F,'ALL 2020'!C99,'CSS SAKAY'!D:D)</f>
        <v>0</v>
      </c>
      <c r="AL99" s="12">
        <f>+SUMIF(AGRIMA!F:F,'ALL 2020'!C99,AGRIMA!D:D)</f>
        <v>-383539.31</v>
      </c>
      <c r="AM99" s="12">
        <f>SUMIF('United Malagasy'!F:F,'ALL 2020'!C99,'United Malagasy'!D:D)</f>
        <v>-4482515.8099999996</v>
      </c>
      <c r="AN99" s="12">
        <f>+SUMIF(NUTRIFOOD!E:E,'ALL 2020'!C99,NUTRIFOOD!D:D)</f>
        <v>0</v>
      </c>
      <c r="AO99" s="12">
        <f>+SUMIF(FERRIS!H:H,'ALL 2020'!C99,FERRIS!F:F)</f>
        <v>-7937927.4400000004</v>
      </c>
      <c r="AP99" s="12">
        <f>+SUMIF(SEM!F:F,'ALL 2020'!C99,SEM!D:D)</f>
        <v>-7816775.6299999999</v>
      </c>
      <c r="AQ99" s="12">
        <f>+SUMIF(Madatrade!F:F,'ALL 2020'!C99,Madatrade!D:D)</f>
        <v>-347500</v>
      </c>
      <c r="AR99" s="12">
        <f>+SUMIF('FLY TECH'!F:F,'ALL 2020'!C99,'FLY TECH'!E:E)</f>
        <v>-4520845.2</v>
      </c>
      <c r="AS99" s="12">
        <f>+SUMIF('FIRST INVESTISSEMENT'!G:G,'ALL 2020'!C99,'FIRST INVESTISSEMENT'!E:E)</f>
        <v>-1929508.4</v>
      </c>
      <c r="AT99" s="164">
        <f t="shared" si="7"/>
        <v>-315615481.77999985</v>
      </c>
      <c r="AU99" s="165">
        <f t="shared" si="8"/>
        <v>-69494.490207174109</v>
      </c>
    </row>
    <row r="100" spans="1:47" x14ac:dyDescent="0.25">
      <c r="A100" s="11" t="str">
        <f t="shared" si="5"/>
        <v>4</v>
      </c>
      <c r="B100" s="11" t="str">
        <f t="shared" si="6"/>
        <v>442</v>
      </c>
      <c r="C100" s="60">
        <v>44200000</v>
      </c>
      <c r="D100" s="184" t="s">
        <v>3247</v>
      </c>
      <c r="E100" s="24" t="s">
        <v>304</v>
      </c>
      <c r="F100" s="12">
        <f>+SUMIF(AGRIFARM!H:H,C100,AGRIFARM!L:L)</f>
        <v>-4488218</v>
      </c>
      <c r="G100" s="12">
        <f>+SUMIF(AGRICORP!I:I,C100,AGRICORP!E:E)</f>
        <v>0</v>
      </c>
      <c r="H100" s="12">
        <f>+SUMIF(SMTP!D:D,'ALL 2020'!C100,SMTP!G:G)</f>
        <v>0</v>
      </c>
      <c r="I100" s="12">
        <f>+SUMIF(AGRIVET!G:G,C100,AGRIVET!E:E)</f>
        <v>0</v>
      </c>
      <c r="J100" s="12">
        <f>+SUMIF(AGRIVAL!G:G,'ALL 2020'!C100,AGRIVAL!E:E)</f>
        <v>0</v>
      </c>
      <c r="K100" s="12">
        <f>+SUMIF(AGRIKOBA!G:G,'ALL 2020'!C100,AGRIKOBA!E:E)</f>
        <v>0</v>
      </c>
      <c r="L100" s="12">
        <f>+SUMIF(LMOI!F:F,'ALL 2020'!C100,LMOI!D:D)</f>
        <v>0</v>
      </c>
      <c r="M100" s="12">
        <f>+SUMIF(TARTINE!G:G,'ALL 2020'!C100,TARTINE!E:E)</f>
        <v>0</v>
      </c>
      <c r="N100" s="12">
        <f>+SUMIF(IDF!F:F,'ALL 2020'!C100,IDF!D:D)</f>
        <v>-452291346</v>
      </c>
      <c r="O100" s="12">
        <f>+SUMIF(RYA!G:G,C100,RYA!E:E)</f>
        <v>0</v>
      </c>
      <c r="P100" s="12">
        <f>+SUMIF('SCI NOAH'!G:G,'ALL 2020'!C100,'SCI NOAH'!E:E)</f>
        <v>0</v>
      </c>
      <c r="Q100" s="12">
        <f>+SUMIF(SIM!F:F,'ALL 2020'!C100,SIM!D:D)</f>
        <v>0</v>
      </c>
      <c r="R100" s="163">
        <f>+SUMIF('First Energy'!F:F,'ALL 2020'!C100,'First Energy'!D:D)</f>
        <v>0</v>
      </c>
      <c r="S100" s="163">
        <f>+SUMIF('ID Motors'!G:G,C100,'ID Motors'!E:E)</f>
        <v>0</v>
      </c>
      <c r="T100" s="12">
        <f>+SUMIF('ID RENTAL'!G:G,'ALL 2020'!C100,'ID RENTAL'!E:E)</f>
        <v>0</v>
      </c>
      <c r="U100" s="12">
        <f>+SUMIF('MCM '!G:G,'ALL 2020'!C100,'MCM '!E:E)</f>
        <v>0</v>
      </c>
      <c r="V100" s="12">
        <f>SUMIF(AGRIMOTORS!G:G,C100,AGRIMOTORS!E:E)</f>
        <v>0</v>
      </c>
      <c r="W100" s="12">
        <f>+SUMIF(BOVIMA!F:F,'ALL 2020'!C100,BOVIMA!D:D)</f>
        <v>0</v>
      </c>
      <c r="X100" s="12">
        <f>+SUMIF(AGRIFEED!F:F,'ALL 2020'!C100,AGRIFEED!D:D)</f>
        <v>0</v>
      </c>
      <c r="Y100" s="12">
        <f>SUMIF(AMIP!F:F,'ALL 2020'!C100,AMIP!D:D)</f>
        <v>0</v>
      </c>
      <c r="Z100" s="12">
        <f>+SUMIF(ISF!G:G,'ALL 2020'!C100,ISF!E:E)</f>
        <v>0</v>
      </c>
      <c r="AA100" s="124">
        <f>+SUMIF(DISCOI!G:G,'ALL 2020'!C100,DISCOI!E:E)</f>
        <v>0</v>
      </c>
      <c r="AB100" s="12">
        <f>+SUMIF(MABEL!F:F,'ALL 2020'!C100,MABEL!D:D)</f>
        <v>0</v>
      </c>
      <c r="AC100" s="12">
        <f>+SUMIF(NMP!F:F,'ALL 2020'!C100,NMP!D:D)</f>
        <v>0</v>
      </c>
      <c r="AD100" s="12">
        <f>SUMIF('AMCHO '!F:F,'ALL 2020'!C100,'AMCHO '!D:D)</f>
        <v>0</v>
      </c>
      <c r="AE100">
        <f>+SUMIF(CONFORTIS!G:G,'ALL 2020'!C100,CONFORTIS!E:E)</f>
        <v>0</v>
      </c>
      <c r="AF100" s="12">
        <f>+SUMIF('IRS IMMO'!G:G,'ALL 2020'!C100,'IRS IMMO'!E:E)</f>
        <v>0</v>
      </c>
      <c r="AG100" s="12">
        <f>+SUMIF(AGRIVETAM!F:F,'ALL 2020'!C100,AGRIVETAM!D:D)</f>
        <v>0</v>
      </c>
      <c r="AH100" s="12">
        <f>+SUMIF(EUROPAINTS!F:F,'ALL 2020'!C100,EUROPAINTS!D:D)</f>
        <v>0</v>
      </c>
      <c r="AI100" s="12">
        <f>+SUMIF('VET ABE'!F:F,'ALL 2020'!C100,'VET ABE'!E:E)</f>
        <v>0</v>
      </c>
      <c r="AJ100" s="12">
        <f>SUMIF('VET FIA'!F:F,'ALL 2020'!C100,'VET FIA'!E:E)</f>
        <v>0</v>
      </c>
      <c r="AK100" s="12">
        <f>+SUMIF('CSS SAKAY'!F:F,'ALL 2020'!C100,'CSS SAKAY'!D:D)</f>
        <v>0</v>
      </c>
      <c r="AL100" s="12">
        <f>+SUMIF(AGRIMA!F:F,'ALL 2020'!C100,AGRIMA!D:D)</f>
        <v>0</v>
      </c>
      <c r="AM100" s="12">
        <f>SUMIF('United Malagasy'!F:F,'ALL 2020'!C100,'United Malagasy'!D:D)</f>
        <v>0</v>
      </c>
      <c r="AN100" s="12">
        <f>+SUMIF(NUTRIFOOD!E:E,'ALL 2020'!C100,NUTRIFOOD!D:D)</f>
        <v>0</v>
      </c>
      <c r="AO100" s="12">
        <f>+SUMIF(FERRIS!H:H,'ALL 2020'!C100,FERRIS!F:F)</f>
        <v>0</v>
      </c>
      <c r="AP100" s="12">
        <f>+SUMIF(SEM!F:F,'ALL 2020'!C100,SEM!D:D)</f>
        <v>0</v>
      </c>
      <c r="AQ100" s="12">
        <f>+SUMIF(Madatrade!F:F,'ALL 2020'!C100,Madatrade!D:D)</f>
        <v>0</v>
      </c>
      <c r="AR100" s="12">
        <f>+SUMIF('FLY TECH'!F:F,'ALL 2020'!C100,'FLY TECH'!E:E)</f>
        <v>0</v>
      </c>
      <c r="AS100" s="12">
        <f>+SUMIF('FIRST INVESTISSEMENT'!G:G,'ALL 2020'!C100,'FIRST INVESTISSEMENT'!E:E)</f>
        <v>0</v>
      </c>
      <c r="AT100" s="164">
        <f t="shared" si="7"/>
        <v>-456779564</v>
      </c>
      <c r="AU100" s="165">
        <f t="shared" si="8"/>
        <v>-100577.01465786211</v>
      </c>
    </row>
    <row r="101" spans="1:47" x14ac:dyDescent="0.25">
      <c r="A101" s="11" t="str">
        <f t="shared" si="5"/>
        <v>4</v>
      </c>
      <c r="B101" s="11" t="str">
        <f t="shared" si="6"/>
        <v>443</v>
      </c>
      <c r="C101" s="23">
        <v>44300000</v>
      </c>
      <c r="D101" s="22" t="s">
        <v>3248</v>
      </c>
      <c r="E101" s="24" t="s">
        <v>305</v>
      </c>
      <c r="F101" s="12">
        <f>+SUMIF(AGRIFARM!H:H,C101,AGRIFARM!L:L)</f>
        <v>288797560.88999999</v>
      </c>
      <c r="G101" s="12">
        <f>+SUMIF(AGRICORP!I:I,C101,AGRICORP!E:E)</f>
        <v>150000</v>
      </c>
      <c r="H101" s="12">
        <f>+SUMIF(SMTP!D:D,'ALL 2020'!C101,SMTP!G:G)</f>
        <v>77134943.840000004</v>
      </c>
      <c r="I101" s="12">
        <f>+SUMIF(AGRIVET!G:G,C101,AGRIVET!E:E)</f>
        <v>1561208243.72</v>
      </c>
      <c r="J101" s="12">
        <f>+SUMIF(AGRIVAL!G:G,'ALL 2020'!C101,AGRIVAL!E:E)</f>
        <v>616142622.65999997</v>
      </c>
      <c r="K101" s="12">
        <f>+SUMIF(AGRIKOBA!G:G,'ALL 2020'!C101,AGRIKOBA!E:E)</f>
        <v>14510227.439999999</v>
      </c>
      <c r="L101" s="12">
        <f>+SUMIF(LMOI!F:F,'ALL 2020'!C101,LMOI!D:D)</f>
        <v>53628780.420000002</v>
      </c>
      <c r="M101" s="12">
        <f>+SUMIF(TARTINE!G:G,'ALL 2020'!C101,TARTINE!E:E)</f>
        <v>0</v>
      </c>
      <c r="N101" s="12">
        <f>+SUMIF(IDF!F:F,'ALL 2020'!C101,IDF!D:D)</f>
        <v>343148633.88</v>
      </c>
      <c r="O101" s="12">
        <f>+SUMIF(RYA!G:G,C101,RYA!E:E)</f>
        <v>599999.99</v>
      </c>
      <c r="P101" s="12">
        <f>+SUMIF('SCI NOAH'!G:G,'ALL 2020'!C101,'SCI NOAH'!E:E)</f>
        <v>320000</v>
      </c>
      <c r="Q101" s="12">
        <f>+SUMIF(SIM!F:F,'ALL 2020'!C101,SIM!D:D)</f>
        <v>62844601.210000001</v>
      </c>
      <c r="R101" s="163">
        <f>+SUMIF('First Energy'!F:F,'ALL 2020'!C101,'First Energy'!D:D)</f>
        <v>303366787.29000002</v>
      </c>
      <c r="S101" s="163">
        <f>+SUMIF('ID Motors'!G:G,C101,'ID Motors'!E:E)</f>
        <v>302706766.14999998</v>
      </c>
      <c r="T101" s="12">
        <f>+SUMIF('ID RENTAL'!G:G,'ALL 2020'!C101,'ID RENTAL'!E:E)</f>
        <v>129628167.64</v>
      </c>
      <c r="U101" s="12">
        <f>+SUMIF('MCM '!G:G,'ALL 2020'!C101,'MCM '!E:E)</f>
        <v>30826430.34</v>
      </c>
      <c r="V101" s="12">
        <f>SUMIF(AGRIMOTORS!G:G,C101,AGRIMOTORS!E:E)</f>
        <v>20558360.52</v>
      </c>
      <c r="W101" s="12">
        <f>+SUMIF(BOVIMA!F:F,'ALL 2020'!C101,BOVIMA!D:D)</f>
        <v>0</v>
      </c>
      <c r="X101" s="12">
        <f>+SUMIF(AGRIFEED!F:F,'ALL 2020'!C101,AGRIFEED!D:D)</f>
        <v>0</v>
      </c>
      <c r="Y101" s="12">
        <f>SUMIF(AMIP!F:F,'ALL 2020'!C101,AMIP!D:D)</f>
        <v>320000</v>
      </c>
      <c r="Z101" s="12">
        <f>+SUMIF(ISF!G:G,'ALL 2020'!C101,ISF!E:E)</f>
        <v>320000</v>
      </c>
      <c r="AA101" s="124">
        <f>+SUMIF(DISCOI!G:G,'ALL 2020'!C101,DISCOI!E:E)</f>
        <v>108690847.95999999</v>
      </c>
      <c r="AB101" s="12">
        <f>+SUMIF(MABEL!F:F,'ALL 2020'!C101,MABEL!D:D)</f>
        <v>100000</v>
      </c>
      <c r="AC101" s="12">
        <f>+SUMIF(NMP!F:F,'ALL 2020'!C101,NMP!D:D)</f>
        <v>4036170.96</v>
      </c>
      <c r="AD101" s="12">
        <f>SUMIF('AMCHO '!F:F,'ALL 2020'!C101,'AMCHO '!D:D)</f>
        <v>320000</v>
      </c>
      <c r="AE101">
        <f>+SUMIF(CONFORTIS!G:G,'ALL 2020'!C101,CONFORTIS!E:E)</f>
        <v>150000</v>
      </c>
      <c r="AF101" s="12">
        <f>+SUMIF('IRS IMMO'!G:G,'ALL 2020'!C101,'IRS IMMO'!E:E)</f>
        <v>320000</v>
      </c>
      <c r="AG101" s="12">
        <f>+SUMIF(AGRIVETAM!F:F,'ALL 2020'!C101,AGRIVETAM!D:D)</f>
        <v>51331701.899999999</v>
      </c>
      <c r="AH101" s="12">
        <f>+SUMIF(EUROPAINTS!F:F,'ALL 2020'!C101,EUROPAINTS!D:D)</f>
        <v>3135207.48</v>
      </c>
      <c r="AI101" s="12">
        <f>+SUMIF('VET ABE'!F:F,'ALL 2020'!C101,'VET ABE'!E:E)</f>
        <v>320000</v>
      </c>
      <c r="AJ101" s="12">
        <f>SUMIF('VET FIA'!F:F,'ALL 2020'!C101,'VET FIA'!E:E)</f>
        <v>53400</v>
      </c>
      <c r="AK101" s="12">
        <f>+SUMIF('CSS SAKAY'!F:F,'ALL 2020'!C101,'CSS SAKAY'!D:D)</f>
        <v>944538</v>
      </c>
      <c r="AL101" s="12">
        <f>+SUMIF(AGRIMA!F:F,'ALL 2020'!C101,AGRIMA!D:D)</f>
        <v>488104.44</v>
      </c>
      <c r="AM101" s="12">
        <f>SUMIF('United Malagasy'!F:F,'ALL 2020'!C101,'United Malagasy'!D:D)</f>
        <v>4765277.32</v>
      </c>
      <c r="AN101" s="12">
        <f>+SUMIF(NUTRIFOOD!E:E,'ALL 2020'!C101,NUTRIFOOD!D:D)</f>
        <v>320000</v>
      </c>
      <c r="AO101" s="12">
        <f>+SUMIF(FERRIS!H:H,'ALL 2020'!C101,FERRIS!F:F)</f>
        <v>34240775.824550003</v>
      </c>
      <c r="AP101" s="12">
        <f>+SUMIF(SEM!F:F,'ALL 2020'!C101,SEM!D:D)</f>
        <v>82245958.700000003</v>
      </c>
      <c r="AQ101" s="12">
        <f>+SUMIF(Madatrade!F:F,'ALL 2020'!C101,Madatrade!D:D)</f>
        <v>374568697.34000003</v>
      </c>
      <c r="AR101" s="12">
        <f>+SUMIF('FLY TECH'!F:F,'ALL 2020'!C101,'FLY TECH'!E:E)</f>
        <v>49115021</v>
      </c>
      <c r="AS101" s="12">
        <f>+SUMIF('FIRST INVESTISSEMENT'!G:G,'ALL 2020'!C101,'FIRST INVESTISSEMENT'!E:E)</f>
        <v>3608149.74</v>
      </c>
      <c r="AT101" s="164">
        <f t="shared" si="7"/>
        <v>4524965976.6545506</v>
      </c>
      <c r="AU101" s="165">
        <f t="shared" si="8"/>
        <v>996339.60279429681</v>
      </c>
    </row>
    <row r="102" spans="1:47" x14ac:dyDescent="0.25">
      <c r="A102" s="11" t="str">
        <f t="shared" si="5"/>
        <v>4</v>
      </c>
      <c r="B102" s="11" t="str">
        <f t="shared" si="6"/>
        <v>444</v>
      </c>
      <c r="C102" s="23">
        <v>44400000</v>
      </c>
      <c r="D102" s="184" t="s">
        <v>3247</v>
      </c>
      <c r="E102" s="24" t="s">
        <v>307</v>
      </c>
      <c r="F102" s="12">
        <f>+SUMIF(AGRIFARM!H:H,C102,AGRIFARM!L:L)</f>
        <v>-101410280.006</v>
      </c>
      <c r="G102" s="12">
        <f>+SUMIF(AGRICORP!I:I,C102,AGRICORP!E:E)</f>
        <v>0</v>
      </c>
      <c r="H102" s="12">
        <f>+SUMIF(SMTP!D:D,'ALL 2020'!C102,SMTP!G:G)</f>
        <v>-268967049.50237101</v>
      </c>
      <c r="I102" s="12">
        <f>+SUMIF(AGRIVET!G:G,C102,AGRIVET!E:E)</f>
        <v>0</v>
      </c>
      <c r="J102" s="12">
        <f>+SUMIF(AGRIVAL!G:G,'ALL 2020'!C102,AGRIVAL!E:E)</f>
        <v>9756010.75</v>
      </c>
      <c r="K102" s="12">
        <f>+SUMIF(AGRIKOBA!G:G,'ALL 2020'!C102,AGRIKOBA!E:E)</f>
        <v>-302232.15000000002</v>
      </c>
      <c r="L102" s="12">
        <f>+SUMIF(LMOI!F:F,'ALL 2020'!C102,LMOI!D:D)</f>
        <v>-315503.75</v>
      </c>
      <c r="M102" s="12">
        <f>+SUMIF(TARTINE!G:G,'ALL 2020'!C102,TARTINE!E:E)</f>
        <v>76617300.730000004</v>
      </c>
      <c r="N102" s="12">
        <f>+SUMIF(IDF!F:F,'ALL 2020'!C102,IDF!D:D)</f>
        <v>-294306911.96600002</v>
      </c>
      <c r="O102" s="12">
        <f>+SUMIF(RYA!G:G,C102,RYA!E:E)</f>
        <v>0</v>
      </c>
      <c r="P102" s="12">
        <f>+SUMIF('SCI NOAH'!G:G,'ALL 2020'!C102,'SCI NOAH'!E:E)</f>
        <v>-320000</v>
      </c>
      <c r="Q102" s="12">
        <f>+SUMIF(SIM!F:F,'ALL 2020'!C102,SIM!D:D)</f>
        <v>0</v>
      </c>
      <c r="R102" s="163">
        <f>+SUMIF('First Energy'!F:F,'ALL 2020'!C102,'First Energy'!D:D)</f>
        <v>-272581140.11719501</v>
      </c>
      <c r="S102" s="163">
        <f>+SUMIF('ID Motors'!G:G,C102,'ID Motors'!E:E)</f>
        <v>0</v>
      </c>
      <c r="T102" s="12">
        <f>+SUMIF('ID RENTAL'!G:G,'ALL 2020'!C102,'ID RENTAL'!E:E)</f>
        <v>0</v>
      </c>
      <c r="U102" s="12">
        <f>+SUMIF('MCM '!G:G,'ALL 2020'!C102,'MCM '!E:E)</f>
        <v>-60553234.805999994</v>
      </c>
      <c r="V102" s="12">
        <f>SUMIF(AGRIMOTORS!G:G,C102,AGRIMOTORS!E:E)</f>
        <v>0</v>
      </c>
      <c r="W102" s="12">
        <f>+SUMIF(BOVIMA!F:F,'ALL 2020'!C102,BOVIMA!D:D)</f>
        <v>326666.65999999997</v>
      </c>
      <c r="X102" s="12">
        <f>+SUMIF(AGRIFEED!F:F,'ALL 2020'!C102,AGRIFEED!D:D)</f>
        <v>0</v>
      </c>
      <c r="Y102" s="12">
        <f>SUMIF(AMIP!F:F,'ALL 2020'!C102,AMIP!D:D)</f>
        <v>0</v>
      </c>
      <c r="Z102" s="12">
        <f>+SUMIF(ISF!G:G,'ALL 2020'!C102,ISF!E:E)</f>
        <v>-320000</v>
      </c>
      <c r="AA102" s="124">
        <f>+SUMIF(DISCOI!G:G,'ALL 2020'!C102,DISCOI!E:E)</f>
        <v>-2408124.31</v>
      </c>
      <c r="AB102" s="12">
        <f>+SUMIF(MABEL!F:F,'ALL 2020'!C102,MABEL!D:D)</f>
        <v>-100000</v>
      </c>
      <c r="AC102" s="12">
        <f>+SUMIF(NMP!F:F,'ALL 2020'!C102,NMP!D:D)</f>
        <v>-158727.81</v>
      </c>
      <c r="AD102" s="12">
        <f>SUMIF('AMCHO '!F:F,'ALL 2020'!C102,'AMCHO '!D:D)</f>
        <v>0</v>
      </c>
      <c r="AE102">
        <f>+SUMIF(CONFORTIS!G:G,'ALL 2020'!C102,CONFORTIS!E:E)</f>
        <v>0</v>
      </c>
      <c r="AF102" s="12">
        <f>+SUMIF('IRS IMMO'!G:G,'ALL 2020'!C102,'IRS IMMO'!E:E)</f>
        <v>-32341041.199999999</v>
      </c>
      <c r="AG102" s="12">
        <f>+SUMIF(AGRIVETAM!F:F,'ALL 2020'!C102,AGRIVETAM!D:D)</f>
        <v>-67690738.189999998</v>
      </c>
      <c r="AH102" s="12">
        <f>+SUMIF(EUROPAINTS!F:F,'ALL 2020'!C102,EUROPAINTS!D:D)</f>
        <v>-1078216.57</v>
      </c>
      <c r="AI102" s="12">
        <f>+SUMIF('VET ABE'!F:F,'ALL 2020'!C102,'VET ABE'!E:E)</f>
        <v>0</v>
      </c>
      <c r="AJ102" s="12">
        <f>SUMIF('VET FIA'!F:F,'ALL 2020'!C102,'VET FIA'!E:E)</f>
        <v>-15056536.1205</v>
      </c>
      <c r="AK102" s="12">
        <f>+SUMIF('CSS SAKAY'!F:F,'ALL 2020'!C102,'CSS SAKAY'!D:D)</f>
        <v>-100000</v>
      </c>
      <c r="AL102" s="12">
        <f>+SUMIF(AGRIMA!F:F,'ALL 2020'!C102,AGRIMA!D:D)</f>
        <v>-11284651.93</v>
      </c>
      <c r="AM102" s="12">
        <f>SUMIF('United Malagasy'!F:F,'ALL 2020'!C102,'United Malagasy'!D:D)</f>
        <v>-3053584.4</v>
      </c>
      <c r="AN102" s="12">
        <f>+SUMIF(NUTRIFOOD!E:E,'ALL 2020'!C102,NUTRIFOOD!D:D)</f>
        <v>0</v>
      </c>
      <c r="AO102" s="12">
        <f>+SUMIF(FERRIS!H:H,'ALL 2020'!C102,FERRIS!F:F)</f>
        <v>0</v>
      </c>
      <c r="AP102" s="12">
        <f>+SUMIF(SEM!F:F,'ALL 2020'!C102,SEM!D:D)</f>
        <v>0</v>
      </c>
      <c r="AQ102" s="12">
        <f>+SUMIF(Madatrade!F:F,'ALL 2020'!C102,Madatrade!D:D)</f>
        <v>-364776855.95999998</v>
      </c>
      <c r="AR102" s="12">
        <f>+SUMIF('FLY TECH'!F:F,'ALL 2020'!C102,'FLY TECH'!E:E)</f>
        <v>-2643554.38</v>
      </c>
      <c r="AS102" s="12">
        <f>+SUMIF('FIRST INVESTISSEMENT'!G:G,'ALL 2020'!C102,'FIRST INVESTISSEMENT'!E:E)</f>
        <v>81856572.390000001</v>
      </c>
      <c r="AT102" s="164">
        <f t="shared" si="7"/>
        <v>-1331211832.6380661</v>
      </c>
      <c r="AU102" s="165">
        <f t="shared" si="8"/>
        <v>-293115.81024224247</v>
      </c>
    </row>
    <row r="103" spans="1:47" x14ac:dyDescent="0.25">
      <c r="A103" s="11" t="str">
        <f t="shared" si="5"/>
        <v>4</v>
      </c>
      <c r="B103" s="11" t="str">
        <f t="shared" si="6"/>
        <v>444</v>
      </c>
      <c r="C103" s="60">
        <v>44410000</v>
      </c>
      <c r="D103" s="22" t="s">
        <v>3248</v>
      </c>
      <c r="E103" s="24" t="s">
        <v>308</v>
      </c>
      <c r="F103" s="12">
        <f>+SUMIF(AGRIFARM!H:H,C103,AGRIFARM!L:L)</f>
        <v>234047480.56999999</v>
      </c>
      <c r="G103" s="12">
        <f>+SUMIF(AGRICORP!I:I,C103,AGRICORP!E:E)</f>
        <v>0</v>
      </c>
      <c r="H103" s="12">
        <f>+SUMIF(SMTP!D:D,'ALL 2020'!C103,SMTP!G:G)</f>
        <v>106538448.66</v>
      </c>
      <c r="I103" s="12">
        <f>+SUMIF(AGRIVET!G:G,C103,AGRIVET!E:E)</f>
        <v>0</v>
      </c>
      <c r="J103" s="12">
        <f>+SUMIF(AGRIVAL!G:G,'ALL 2020'!C103,AGRIVAL!E:E)</f>
        <v>-1.9073486328125E-8</v>
      </c>
      <c r="K103" s="12">
        <f>+SUMIF(AGRIKOBA!G:G,'ALL 2020'!C103,AGRIKOBA!E:E)</f>
        <v>220000</v>
      </c>
      <c r="L103" s="12">
        <f>+SUMIF(LMOI!F:F,'ALL 2020'!C103,LMOI!D:D)</f>
        <v>-1589557097.0899999</v>
      </c>
      <c r="M103" s="12">
        <f>+SUMIF(TARTINE!G:G,'ALL 2020'!C103,TARTINE!E:E)</f>
        <v>0</v>
      </c>
      <c r="N103" s="12">
        <f>+SUMIF(IDF!F:F,'ALL 2020'!C103,IDF!D:D)</f>
        <v>70987821.920000002</v>
      </c>
      <c r="O103" s="12">
        <f>+SUMIF(RYA!G:G,C103,RYA!E:E)</f>
        <v>0</v>
      </c>
      <c r="P103" s="12">
        <f>+SUMIF('SCI NOAH'!G:G,'ALL 2020'!C103,'SCI NOAH'!E:E)</f>
        <v>0</v>
      </c>
      <c r="Q103" s="12">
        <f>+SUMIF(SIM!F:F,'ALL 2020'!C103,SIM!D:D)</f>
        <v>0</v>
      </c>
      <c r="R103" s="163">
        <f>+SUMIF('First Energy'!F:F,'ALL 2020'!C103,'First Energy'!D:D)</f>
        <v>0</v>
      </c>
      <c r="S103" s="163">
        <f>+SUMIF('ID Motors'!G:G,C103,'ID Motors'!E:E)</f>
        <v>383345540.51024997</v>
      </c>
      <c r="T103" s="12">
        <f>+SUMIF('ID RENTAL'!G:G,'ALL 2020'!C103,'ID RENTAL'!E:E)</f>
        <v>-80842586.651899993</v>
      </c>
      <c r="U103" s="12">
        <f>+SUMIF('MCM '!G:G,'ALL 2020'!C103,'MCM '!E:E)</f>
        <v>0</v>
      </c>
      <c r="V103" s="12">
        <f>SUMIF(AGRIMOTORS!G:G,C103,AGRIMOTORS!E:E)</f>
        <v>-9278693.3900000006</v>
      </c>
      <c r="W103" s="12">
        <f>+SUMIF(BOVIMA!F:F,'ALL 2020'!C103,BOVIMA!D:D)</f>
        <v>0</v>
      </c>
      <c r="X103" s="12">
        <f>+SUMIF(AGRIFEED!F:F,'ALL 2020'!C103,AGRIFEED!D:D)</f>
        <v>433333.32</v>
      </c>
      <c r="Y103" s="12">
        <f>SUMIF(AMIP!F:F,'ALL 2020'!C103,AMIP!D:D)</f>
        <v>0</v>
      </c>
      <c r="Z103" s="12">
        <f>+SUMIF(ISF!G:G,'ALL 2020'!C103,ISF!E:E)</f>
        <v>0</v>
      </c>
      <c r="AA103" s="124">
        <f>+SUMIF(DISCOI!G:G,'ALL 2020'!C103,DISCOI!E:E)</f>
        <v>810505.39999999898</v>
      </c>
      <c r="AB103" s="12">
        <f>+SUMIF(MABEL!F:F,'ALL 2020'!C103,MABEL!D:D)</f>
        <v>3660094.32</v>
      </c>
      <c r="AC103" s="12">
        <f>+SUMIF(NMP!F:F,'ALL 2020'!C103,NMP!D:D)</f>
        <v>3660974.79</v>
      </c>
      <c r="AD103" s="12">
        <f>SUMIF('AMCHO '!F:F,'ALL 2020'!C103,'AMCHO '!D:D)</f>
        <v>0</v>
      </c>
      <c r="AE103">
        <f>+SUMIF(CONFORTIS!G:G,'ALL 2020'!C103,CONFORTIS!E:E)</f>
        <v>-150000</v>
      </c>
      <c r="AF103" s="12">
        <f>+SUMIF('IRS IMMO'!G:G,'ALL 2020'!C103,'IRS IMMO'!E:E)</f>
        <v>0</v>
      </c>
      <c r="AG103" s="12">
        <f>+SUMIF(AGRIVETAM!F:F,'ALL 2020'!C103,AGRIVETAM!D:D)</f>
        <v>0</v>
      </c>
      <c r="AH103" s="12">
        <f>+SUMIF(EUROPAINTS!F:F,'ALL 2020'!C103,EUROPAINTS!D:D)</f>
        <v>-10606.8</v>
      </c>
      <c r="AI103" s="12">
        <f>+SUMIF('VET ABE'!F:F,'ALL 2020'!C103,'VET ABE'!E:E)</f>
        <v>0</v>
      </c>
      <c r="AJ103" s="12">
        <f>SUMIF('VET FIA'!F:F,'ALL 2020'!C103,'VET FIA'!E:E)</f>
        <v>-131578.98000000001</v>
      </c>
      <c r="AK103" s="12">
        <f>+SUMIF('CSS SAKAY'!F:F,'ALL 2020'!C103,'CSS SAKAY'!D:D)</f>
        <v>0</v>
      </c>
      <c r="AL103" s="12">
        <f>+SUMIF(AGRIMA!F:F,'ALL 2020'!C103,AGRIMA!D:D)</f>
        <v>0</v>
      </c>
      <c r="AM103" s="12">
        <f>SUMIF('United Malagasy'!F:F,'ALL 2020'!C103,'United Malagasy'!D:D)</f>
        <v>0</v>
      </c>
      <c r="AN103" s="12">
        <f>+SUMIF(NUTRIFOOD!E:E,'ALL 2020'!C103,NUTRIFOOD!D:D)</f>
        <v>-100000</v>
      </c>
      <c r="AO103" s="12">
        <f>+SUMIF(FERRIS!H:H,'ALL 2020'!C103,FERRIS!F:F)</f>
        <v>-19512365</v>
      </c>
      <c r="AP103" s="12">
        <f>+SUMIF(SEM!F:F,'ALL 2020'!C103,SEM!D:D)</f>
        <v>-75872062.480000004</v>
      </c>
      <c r="AQ103" s="12">
        <f>+SUMIF(Madatrade!F:F,'ALL 2020'!C103,Madatrade!D:D)</f>
        <v>0</v>
      </c>
      <c r="AR103" s="12">
        <f>+SUMIF('FLY TECH'!F:F,'ALL 2020'!C103,'FLY TECH'!E:E)</f>
        <v>-7067774.5300000003</v>
      </c>
      <c r="AS103" s="12">
        <f>+SUMIF('FIRST INVESTISSEMENT'!G:G,'ALL 2020'!C103,'FIRST INVESTISSEMENT'!E:E)</f>
        <v>0</v>
      </c>
      <c r="AT103" s="164">
        <f t="shared" si="7"/>
        <v>-978818565.43164968</v>
      </c>
      <c r="AU103" s="165">
        <f t="shared" si="8"/>
        <v>-215523.32232360245</v>
      </c>
    </row>
    <row r="104" spans="1:47" x14ac:dyDescent="0.25">
      <c r="A104" s="11" t="str">
        <f t="shared" si="5"/>
        <v>4</v>
      </c>
      <c r="B104" s="11" t="str">
        <f t="shared" si="6"/>
        <v>444</v>
      </c>
      <c r="C104" s="60">
        <v>44411000</v>
      </c>
      <c r="D104" s="184" t="s">
        <v>3247</v>
      </c>
      <c r="E104" s="24" t="s">
        <v>84</v>
      </c>
      <c r="F104" s="12">
        <f>+SUMIF(AGRIFARM!H:H,C104,AGRIFARM!L:L)</f>
        <v>-1049017.6100000001</v>
      </c>
      <c r="G104" s="12">
        <f>+SUMIF(AGRICORP!I:I,C104,AGRICORP!E:E)</f>
        <v>0</v>
      </c>
      <c r="H104" s="12">
        <f>+SUMIF(SMTP!D:D,'ALL 2020'!C104,SMTP!G:G)</f>
        <v>195563.04000000501</v>
      </c>
      <c r="I104" s="12">
        <f>+SUMIF(AGRIVET!G:G,C104,AGRIVET!E:E)</f>
        <v>-476905.59</v>
      </c>
      <c r="J104" s="12">
        <f>+SUMIF(AGRIVAL!G:G,'ALL 2020'!C104,AGRIVAL!E:E)</f>
        <v>0</v>
      </c>
      <c r="K104" s="12">
        <f>+SUMIF(AGRIKOBA!G:G,'ALL 2020'!C104,AGRIKOBA!E:E)</f>
        <v>0</v>
      </c>
      <c r="L104" s="12">
        <f>+SUMIF(LMOI!F:F,'ALL 2020'!C104,LMOI!D:D)</f>
        <v>0</v>
      </c>
      <c r="M104" s="12">
        <f>+SUMIF(TARTINE!G:G,'ALL 2020'!C104,TARTINE!E:E)</f>
        <v>0</v>
      </c>
      <c r="N104" s="12">
        <f>+SUMIF(IDF!F:F,'ALL 2020'!C104,IDF!D:D)</f>
        <v>-2168421.06</v>
      </c>
      <c r="O104" s="12">
        <f>+SUMIF(RYA!G:G,C104,RYA!E:E)</f>
        <v>-684864.94</v>
      </c>
      <c r="P104" s="12">
        <f>+SUMIF('SCI NOAH'!G:G,'ALL 2020'!C104,'SCI NOAH'!E:E)</f>
        <v>0</v>
      </c>
      <c r="Q104" s="12">
        <f>+SUMIF(SIM!F:F,'ALL 2020'!C104,SIM!D:D)</f>
        <v>0</v>
      </c>
      <c r="R104" s="163">
        <f>+SUMIF('First Energy'!F:F,'ALL 2020'!C104,'First Energy'!D:D)</f>
        <v>0</v>
      </c>
      <c r="S104" s="163">
        <f>+SUMIF('ID Motors'!G:G,C104,'ID Motors'!E:E)</f>
        <v>0</v>
      </c>
      <c r="T104" s="12">
        <f>+SUMIF('ID RENTAL'!G:G,'ALL 2020'!C104,'ID RENTAL'!E:E)</f>
        <v>0</v>
      </c>
      <c r="U104" s="12">
        <f>+SUMIF('MCM '!G:G,'ALL 2020'!C104,'MCM '!E:E)</f>
        <v>20732073.5</v>
      </c>
      <c r="V104" s="12">
        <f>SUMIF(AGRIMOTORS!G:G,C104,AGRIMOTORS!E:E)</f>
        <v>0</v>
      </c>
      <c r="W104" s="12">
        <f>+SUMIF(BOVIMA!F:F,'ALL 2020'!C104,BOVIMA!D:D)</f>
        <v>-11138870.119999999</v>
      </c>
      <c r="X104" s="12">
        <f>+SUMIF(AGRIFEED!F:F,'ALL 2020'!C104,AGRIFEED!D:D)</f>
        <v>0</v>
      </c>
      <c r="Y104" s="12">
        <f>SUMIF(AMIP!F:F,'ALL 2020'!C104,AMIP!D:D)</f>
        <v>0</v>
      </c>
      <c r="Z104" s="12">
        <f>+SUMIF(ISF!G:G,'ALL 2020'!C104,ISF!E:E)</f>
        <v>0</v>
      </c>
      <c r="AA104" s="124">
        <f>+SUMIF(DISCOI!G:G,'ALL 2020'!C104,DISCOI!E:E)</f>
        <v>0</v>
      </c>
      <c r="AB104" s="12">
        <f>+SUMIF(MABEL!F:F,'ALL 2020'!C104,MABEL!D:D)</f>
        <v>0</v>
      </c>
      <c r="AC104" s="12">
        <f>+SUMIF(NMP!F:F,'ALL 2020'!C104,NMP!D:D)</f>
        <v>0</v>
      </c>
      <c r="AD104" s="12">
        <f>SUMIF('AMCHO '!F:F,'ALL 2020'!C104,'AMCHO '!D:D)</f>
        <v>0</v>
      </c>
      <c r="AE104">
        <f>+SUMIF(CONFORTIS!G:G,'ALL 2020'!C104,CONFORTIS!E:E)</f>
        <v>0</v>
      </c>
      <c r="AF104" s="12">
        <f>+SUMIF('IRS IMMO'!G:G,'ALL 2020'!C104,'IRS IMMO'!E:E)</f>
        <v>0</v>
      </c>
      <c r="AG104" s="12">
        <f>+SUMIF(AGRIVETAM!F:F,'ALL 2020'!C104,AGRIVETAM!D:D)</f>
        <v>-17124076</v>
      </c>
      <c r="AH104" s="12">
        <f>+SUMIF(EUROPAINTS!F:F,'ALL 2020'!C104,EUROPAINTS!D:D)</f>
        <v>0</v>
      </c>
      <c r="AI104" s="12">
        <f>+SUMIF('VET ABE'!F:F,'ALL 2020'!C104,'VET ABE'!E:E)</f>
        <v>0</v>
      </c>
      <c r="AJ104" s="12">
        <f>SUMIF('VET FIA'!F:F,'ALL 2020'!C104,'VET FIA'!E:E)</f>
        <v>0</v>
      </c>
      <c r="AK104" s="12">
        <f>+SUMIF('CSS SAKAY'!F:F,'ALL 2020'!C104,'CSS SAKAY'!D:D)</f>
        <v>0</v>
      </c>
      <c r="AL104" s="12">
        <f>+SUMIF(AGRIMA!F:F,'ALL 2020'!C104,AGRIMA!D:D)</f>
        <v>0</v>
      </c>
      <c r="AM104" s="12">
        <f>SUMIF('United Malagasy'!F:F,'ALL 2020'!C104,'United Malagasy'!D:D)</f>
        <v>-1252630.6399999999</v>
      </c>
      <c r="AN104" s="12">
        <f>+SUMIF(NUTRIFOOD!E:E,'ALL 2020'!C104,NUTRIFOOD!D:D)</f>
        <v>0</v>
      </c>
      <c r="AO104" s="12">
        <f>+SUMIF(FERRIS!H:H,'ALL 2020'!C104,FERRIS!F:F)</f>
        <v>0</v>
      </c>
      <c r="AP104" s="12">
        <f>+SUMIF(SEM!F:F,'ALL 2020'!C104,SEM!D:D)</f>
        <v>0</v>
      </c>
      <c r="AQ104" s="12">
        <f>+SUMIF(Madatrade!F:F,'ALL 2020'!C104,Madatrade!D:D)</f>
        <v>0</v>
      </c>
      <c r="AR104" s="12">
        <f>+SUMIF('FLY TECH'!F:F,'ALL 2020'!C104,'FLY TECH'!E:E)</f>
        <v>0</v>
      </c>
      <c r="AS104" s="12">
        <f>+SUMIF('FIRST INVESTISSEMENT'!G:G,'ALL 2020'!C104,'FIRST INVESTISSEMENT'!E:E)</f>
        <v>0</v>
      </c>
      <c r="AT104" s="164">
        <f t="shared" si="7"/>
        <v>-12967149.419999994</v>
      </c>
      <c r="AU104" s="165">
        <f t="shared" si="8"/>
        <v>-2855.2003637492585</v>
      </c>
    </row>
    <row r="105" spans="1:47" x14ac:dyDescent="0.25">
      <c r="A105" s="11" t="str">
        <f t="shared" si="5"/>
        <v>4</v>
      </c>
      <c r="B105" s="11" t="str">
        <f t="shared" si="6"/>
        <v>444</v>
      </c>
      <c r="C105" s="23">
        <v>44412000</v>
      </c>
      <c r="D105" s="184" t="s">
        <v>3247</v>
      </c>
      <c r="E105" s="24" t="s">
        <v>2351</v>
      </c>
      <c r="F105" s="12">
        <f>+SUMIF(AGRIFARM!H:H,C105,AGRIFARM!L:L)</f>
        <v>5301932.0999999996</v>
      </c>
      <c r="G105" s="12">
        <f>+SUMIF(AGRICORP!I:I,C105,AGRICORP!E:E)</f>
        <v>0</v>
      </c>
      <c r="H105" s="12">
        <f>+SUMIF(SMTP!D:D,'ALL 2020'!C105,SMTP!G:G)</f>
        <v>5215228.3</v>
      </c>
      <c r="I105" s="12">
        <f>+SUMIF(AGRIVET!G:G,C105,AGRIVET!E:E)</f>
        <v>4790031.12</v>
      </c>
      <c r="J105" s="12">
        <f>+SUMIF(AGRIVAL!G:G,'ALL 2020'!C105,AGRIVAL!E:E)</f>
        <v>0</v>
      </c>
      <c r="K105" s="12">
        <f>+SUMIF(AGRIKOBA!G:G,'ALL 2020'!C105,AGRIKOBA!E:E)</f>
        <v>0</v>
      </c>
      <c r="L105" s="12">
        <f>+SUMIF(LMOI!F:F,'ALL 2020'!C105,LMOI!D:D)</f>
        <v>0</v>
      </c>
      <c r="M105" s="12">
        <f>+SUMIF(TARTINE!G:G,'ALL 2020'!C105,TARTINE!E:E)</f>
        <v>0</v>
      </c>
      <c r="N105" s="12">
        <f>+SUMIF(IDF!F:F,'ALL 2020'!C105,IDF!D:D)</f>
        <v>1531605.24</v>
      </c>
      <c r="O105" s="12">
        <f>+SUMIF(RYA!G:G,C105,RYA!E:E)</f>
        <v>0</v>
      </c>
      <c r="P105" s="12">
        <f>+SUMIF('SCI NOAH'!G:G,'ALL 2020'!C105,'SCI NOAH'!E:E)</f>
        <v>0</v>
      </c>
      <c r="Q105" s="12">
        <f>+SUMIF(SIM!F:F,'ALL 2020'!C105,SIM!D:D)</f>
        <v>0</v>
      </c>
      <c r="R105" s="163">
        <f>+SUMIF('First Energy'!F:F,'ALL 2020'!C105,'First Energy'!D:D)</f>
        <v>0</v>
      </c>
      <c r="S105" s="163">
        <f>+SUMIF('ID Motors'!G:G,C105,'ID Motors'!E:E)</f>
        <v>0</v>
      </c>
      <c r="T105" s="12">
        <f>+SUMIF('ID RENTAL'!G:G,'ALL 2020'!C105,'ID RENTAL'!E:E)</f>
        <v>0</v>
      </c>
      <c r="U105" s="12">
        <f>+SUMIF('MCM '!G:G,'ALL 2020'!C105,'MCM '!E:E)</f>
        <v>-15758311.4</v>
      </c>
      <c r="V105" s="12">
        <f>SUMIF(AGRIMOTORS!G:G,C105,AGRIMOTORS!E:E)</f>
        <v>0</v>
      </c>
      <c r="W105" s="12">
        <f>+SUMIF(BOVIMA!F:F,'ALL 2020'!C105,BOVIMA!D:D)</f>
        <v>0</v>
      </c>
      <c r="X105" s="12">
        <f>+SUMIF(AGRIFEED!F:F,'ALL 2020'!C105,AGRIFEED!D:D)</f>
        <v>0</v>
      </c>
      <c r="Y105" s="12">
        <f>SUMIF(AMIP!F:F,'ALL 2020'!C105,AMIP!D:D)</f>
        <v>0</v>
      </c>
      <c r="Z105" s="12">
        <f>+SUMIF(ISF!G:G,'ALL 2020'!C105,ISF!E:E)</f>
        <v>0</v>
      </c>
      <c r="AA105" s="124">
        <f>+SUMIF(DISCOI!G:G,'ALL 2020'!C105,DISCOI!E:E)</f>
        <v>8585850</v>
      </c>
      <c r="AB105" s="12">
        <f>+SUMIF(MABEL!F:F,'ALL 2020'!C105,MABEL!D:D)</f>
        <v>0</v>
      </c>
      <c r="AC105" s="12">
        <f>+SUMIF(NMP!F:F,'ALL 2020'!C105,NMP!D:D)</f>
        <v>0</v>
      </c>
      <c r="AD105" s="12">
        <f>SUMIF('AMCHO '!F:F,'ALL 2020'!C105,'AMCHO '!D:D)</f>
        <v>0</v>
      </c>
      <c r="AE105">
        <f>+SUMIF(CONFORTIS!G:G,'ALL 2020'!C105,CONFORTIS!E:E)</f>
        <v>0</v>
      </c>
      <c r="AF105" s="12">
        <f>+SUMIF('IRS IMMO'!G:G,'ALL 2020'!C105,'IRS IMMO'!E:E)</f>
        <v>0</v>
      </c>
      <c r="AG105" s="12">
        <f>+SUMIF(AGRIVETAM!F:F,'ALL 2020'!C105,AGRIVETAM!D:D)</f>
        <v>0</v>
      </c>
      <c r="AH105" s="12">
        <f>+SUMIF(EUROPAINTS!F:F,'ALL 2020'!C105,EUROPAINTS!D:D)</f>
        <v>0</v>
      </c>
      <c r="AI105" s="12">
        <f>+SUMIF('VET ABE'!F:F,'ALL 2020'!C105,'VET ABE'!E:E)</f>
        <v>0</v>
      </c>
      <c r="AJ105" s="12">
        <f>SUMIF('VET FIA'!F:F,'ALL 2020'!C105,'VET FIA'!E:E)</f>
        <v>0</v>
      </c>
      <c r="AK105" s="12">
        <f>+SUMIF('CSS SAKAY'!F:F,'ALL 2020'!C105,'CSS SAKAY'!D:D)</f>
        <v>0</v>
      </c>
      <c r="AL105" s="12">
        <f>+SUMIF(AGRIMA!F:F,'ALL 2020'!C105,AGRIMA!D:D)</f>
        <v>0</v>
      </c>
      <c r="AM105" s="12">
        <f>SUMIF('United Malagasy'!F:F,'ALL 2020'!C105,'United Malagasy'!D:D)</f>
        <v>0</v>
      </c>
      <c r="AN105" s="12">
        <f>+SUMIF(NUTRIFOOD!E:E,'ALL 2020'!C105,NUTRIFOOD!D:D)</f>
        <v>0</v>
      </c>
      <c r="AO105" s="12">
        <f>+SUMIF(FERRIS!H:H,'ALL 2020'!C105,FERRIS!F:F)</f>
        <v>0</v>
      </c>
      <c r="AP105" s="12">
        <f>+SUMIF(SEM!F:F,'ALL 2020'!C105,SEM!D:D)</f>
        <v>0</v>
      </c>
      <c r="AQ105" s="12">
        <f>+SUMIF(Madatrade!F:F,'ALL 2020'!C105,Madatrade!D:D)</f>
        <v>0</v>
      </c>
      <c r="AR105" s="12">
        <f>+SUMIF('FLY TECH'!F:F,'ALL 2020'!C105,'FLY TECH'!E:E)</f>
        <v>0</v>
      </c>
      <c r="AS105" s="12">
        <f>+SUMIF('FIRST INVESTISSEMENT'!G:G,'ALL 2020'!C105,'FIRST INVESTISSEMENT'!E:E)</f>
        <v>0</v>
      </c>
      <c r="AT105" s="164">
        <f t="shared" si="7"/>
        <v>9666335.3599999975</v>
      </c>
      <c r="AU105" s="165">
        <f t="shared" si="8"/>
        <v>2128.4033477262365</v>
      </c>
    </row>
    <row r="106" spans="1:47" x14ac:dyDescent="0.25">
      <c r="A106" s="11" t="str">
        <f t="shared" si="5"/>
        <v>4</v>
      </c>
      <c r="B106" s="11" t="str">
        <f t="shared" si="6"/>
        <v>445</v>
      </c>
      <c r="C106" s="23">
        <v>44540000</v>
      </c>
      <c r="D106" s="184" t="s">
        <v>3247</v>
      </c>
      <c r="E106" s="24" t="s">
        <v>638</v>
      </c>
      <c r="F106" s="12">
        <f>+SUMIF(AGRIFARM!H:H,C106,AGRIFARM!L:L)</f>
        <v>0</v>
      </c>
      <c r="G106" s="12">
        <f>+SUMIF(AGRICORP!I:I,C106,AGRICORP!E:E)</f>
        <v>0</v>
      </c>
      <c r="H106" s="12">
        <f>+SUMIF(SMTP!D:D,'ALL 2020'!C106,SMTP!G:G)</f>
        <v>7.6293945312500002E-8</v>
      </c>
      <c r="I106" s="12">
        <f>+SUMIF(AGRIVET!G:G,C106,AGRIVET!E:E)</f>
        <v>0</v>
      </c>
      <c r="J106" s="12">
        <f>+SUMIF(AGRIVAL!G:G,'ALL 2020'!C106,AGRIVAL!E:E)</f>
        <v>0</v>
      </c>
      <c r="K106" s="12">
        <f>+SUMIF(AGRIKOBA!G:G,'ALL 2020'!C106,AGRIKOBA!E:E)</f>
        <v>0</v>
      </c>
      <c r="L106" s="12">
        <f>+SUMIF(LMOI!F:F,'ALL 2020'!C106,LMOI!D:D)</f>
        <v>0</v>
      </c>
      <c r="M106" s="12">
        <f>+SUMIF(TARTINE!G:G,'ALL 2020'!C106,TARTINE!E:E)</f>
        <v>0</v>
      </c>
      <c r="N106" s="12">
        <f>+SUMIF(IDF!F:F,'ALL 2020'!C106,IDF!D:D)</f>
        <v>0</v>
      </c>
      <c r="O106" s="12">
        <f>+SUMIF(RYA!G:G,C106,RYA!E:E)</f>
        <v>0</v>
      </c>
      <c r="P106" s="12">
        <f>+SUMIF('SCI NOAH'!G:G,'ALL 2020'!C106,'SCI NOAH'!E:E)</f>
        <v>0</v>
      </c>
      <c r="Q106" s="12">
        <f>+SUMIF(SIM!F:F,'ALL 2020'!C106,SIM!D:D)</f>
        <v>0</v>
      </c>
      <c r="R106" s="163">
        <f>+SUMIF('First Energy'!F:F,'ALL 2020'!C106,'First Energy'!D:D)</f>
        <v>0</v>
      </c>
      <c r="S106" s="163">
        <f>+SUMIF('ID Motors'!G:G,C106,'ID Motors'!E:E)</f>
        <v>-24177279.620000001</v>
      </c>
      <c r="T106" s="12">
        <f>+SUMIF('ID RENTAL'!G:G,'ALL 2020'!C106,'ID RENTAL'!E:E)</f>
        <v>0</v>
      </c>
      <c r="U106" s="12">
        <f>+SUMIF('MCM '!G:G,'ALL 2020'!C106,'MCM '!E:E)</f>
        <v>54094823.090000004</v>
      </c>
      <c r="V106" s="12">
        <f>SUMIF(AGRIMOTORS!G:G,C106,AGRIMOTORS!E:E)</f>
        <v>0</v>
      </c>
      <c r="W106" s="12">
        <f>+SUMIF(BOVIMA!F:F,'ALL 2020'!C106,BOVIMA!D:D)</f>
        <v>0</v>
      </c>
      <c r="X106" s="12">
        <f>+SUMIF(AGRIFEED!F:F,'ALL 2020'!C106,AGRIFEED!D:D)</f>
        <v>0</v>
      </c>
      <c r="Y106" s="12">
        <f>SUMIF(AMIP!F:F,'ALL 2020'!C106,AMIP!D:D)</f>
        <v>0</v>
      </c>
      <c r="Z106" s="12">
        <f>+SUMIF(ISF!G:G,'ALL 2020'!C106,ISF!E:E)</f>
        <v>0</v>
      </c>
      <c r="AA106" s="124">
        <f>+SUMIF(DISCOI!G:G,'ALL 2020'!C106,DISCOI!E:E)</f>
        <v>0</v>
      </c>
      <c r="AB106" s="12">
        <f>+SUMIF(MABEL!F:F,'ALL 2020'!C106,MABEL!D:D)</f>
        <v>0</v>
      </c>
      <c r="AC106" s="12">
        <f>+SUMIF(NMP!F:F,'ALL 2020'!C106,NMP!D:D)</f>
        <v>0</v>
      </c>
      <c r="AD106" s="12">
        <f>SUMIF('AMCHO '!F:F,'ALL 2020'!C106,'AMCHO '!D:D)</f>
        <v>0</v>
      </c>
      <c r="AE106">
        <f>+SUMIF(CONFORTIS!G:G,'ALL 2020'!C106,CONFORTIS!E:E)</f>
        <v>0</v>
      </c>
      <c r="AF106" s="12">
        <f>+SUMIF('IRS IMMO'!G:G,'ALL 2020'!C106,'IRS IMMO'!E:E)</f>
        <v>0</v>
      </c>
      <c r="AG106" s="12">
        <f>+SUMIF(AGRIVETAM!F:F,'ALL 2020'!C106,AGRIVETAM!D:D)</f>
        <v>0</v>
      </c>
      <c r="AH106" s="12">
        <f>+SUMIF(EUROPAINTS!F:F,'ALL 2020'!C106,EUROPAINTS!D:D)</f>
        <v>-1352346.78</v>
      </c>
      <c r="AI106" s="12">
        <f>+SUMIF('VET ABE'!F:F,'ALL 2020'!C106,'VET ABE'!E:E)</f>
        <v>0</v>
      </c>
      <c r="AJ106" s="12">
        <f>SUMIF('VET FIA'!F:F,'ALL 2020'!C106,'VET FIA'!E:E)</f>
        <v>0</v>
      </c>
      <c r="AK106" s="12">
        <f>+SUMIF('CSS SAKAY'!F:F,'ALL 2020'!C106,'CSS SAKAY'!D:D)</f>
        <v>0</v>
      </c>
      <c r="AL106" s="12">
        <f>+SUMIF(AGRIMA!F:F,'ALL 2020'!C106,AGRIMA!D:D)</f>
        <v>0</v>
      </c>
      <c r="AM106" s="12">
        <f>SUMIF('United Malagasy'!F:F,'ALL 2020'!C106,'United Malagasy'!D:D)</f>
        <v>-980706.49000000197</v>
      </c>
      <c r="AN106" s="12">
        <f>+SUMIF(NUTRIFOOD!E:E,'ALL 2020'!C106,NUTRIFOOD!D:D)</f>
        <v>0</v>
      </c>
      <c r="AO106" s="12">
        <f>+SUMIF(FERRIS!H:H,'ALL 2020'!C106,FERRIS!F:F)</f>
        <v>0</v>
      </c>
      <c r="AP106" s="12">
        <f>+SUMIF(SEM!F:F,'ALL 2020'!C106,SEM!D:D)</f>
        <v>-190349464.62</v>
      </c>
      <c r="AQ106" s="12">
        <f>+SUMIF(Madatrade!F:F,'ALL 2020'!C106,Madatrade!D:D)</f>
        <v>0</v>
      </c>
      <c r="AR106" s="12">
        <f>+SUMIF('FLY TECH'!F:F,'ALL 2020'!C106,'FLY TECH'!E:E)</f>
        <v>0</v>
      </c>
      <c r="AS106" s="12">
        <f>+SUMIF('FIRST INVESTISSEMENT'!G:G,'ALL 2020'!C106,'FIRST INVESTISSEMENT'!E:E)</f>
        <v>0</v>
      </c>
      <c r="AT106" s="164">
        <f t="shared" si="7"/>
        <v>-162764974.41999993</v>
      </c>
      <c r="AU106" s="165">
        <f t="shared" si="8"/>
        <v>-35838.764489969355</v>
      </c>
    </row>
    <row r="107" spans="1:47" x14ac:dyDescent="0.25">
      <c r="A107" s="11" t="str">
        <f t="shared" si="5"/>
        <v>4</v>
      </c>
      <c r="B107" s="11" t="str">
        <f t="shared" si="6"/>
        <v>445</v>
      </c>
      <c r="C107" s="23">
        <v>44550000</v>
      </c>
      <c r="D107" s="22" t="s">
        <v>3248</v>
      </c>
      <c r="E107" s="24" t="s">
        <v>88</v>
      </c>
      <c r="F107" s="12">
        <f>+SUMIF(AGRIFARM!H:H,C107,AGRIFARM!L:L)</f>
        <v>126452591.81999999</v>
      </c>
      <c r="G107" s="12">
        <f>+SUMIF(AGRICORP!I:I,C107,AGRICORP!E:E)</f>
        <v>0</v>
      </c>
      <c r="H107" s="12">
        <f>+SUMIF(SMTP!D:D,'ALL 2020'!C107,SMTP!G:G)</f>
        <v>368781793.75700003</v>
      </c>
      <c r="I107" s="12">
        <f>+SUMIF(AGRIVET!G:G,C107,AGRIVET!E:E)</f>
        <v>304518703.81</v>
      </c>
      <c r="J107" s="12">
        <f>+SUMIF(AGRIVAL!G:G,'ALL 2020'!C107,AGRIVAL!E:E)</f>
        <v>377360597.18000001</v>
      </c>
      <c r="K107" s="12">
        <f>+SUMIF(AGRIKOBA!G:G,'ALL 2020'!C107,AGRIKOBA!E:E)</f>
        <v>227333864.72</v>
      </c>
      <c r="L107" s="12">
        <f>+SUMIF(LMOI!F:F,'ALL 2020'!C107,LMOI!D:D)</f>
        <v>287523142.55999798</v>
      </c>
      <c r="M107" s="12">
        <f>+SUMIF(TARTINE!G:G,'ALL 2020'!C107,TARTINE!E:E)</f>
        <v>-15130016.57</v>
      </c>
      <c r="N107" s="12">
        <f>+SUMIF(IDF!F:F,'ALL 2020'!C107,IDF!D:D)</f>
        <v>13647300.029999999</v>
      </c>
      <c r="O107" s="12">
        <f>+SUMIF(RYA!G:G,C107,RYA!E:E)</f>
        <v>2026736.2800000301</v>
      </c>
      <c r="P107" s="12">
        <f>+SUMIF('SCI NOAH'!G:G,'ALL 2020'!C107,'SCI NOAH'!E:E)</f>
        <v>20426266.550000001</v>
      </c>
      <c r="Q107" s="12">
        <f>+SUMIF(SIM!F:F,'ALL 2020'!C107,SIM!D:D)</f>
        <v>120235060.81999999</v>
      </c>
      <c r="R107" s="163">
        <f>+SUMIF('First Energy'!F:F,'ALL 2020'!C107,'First Energy'!D:D)</f>
        <v>-41283089.829999998</v>
      </c>
      <c r="S107" s="163">
        <f>+SUMIF('ID Motors'!G:G,C107,'ID Motors'!E:E)</f>
        <v>11387.01</v>
      </c>
      <c r="T107" s="12">
        <f>+SUMIF('ID RENTAL'!G:G,'ALL 2020'!C107,'ID RENTAL'!E:E)</f>
        <v>166226450.41</v>
      </c>
      <c r="U107" s="12">
        <f>+SUMIF('MCM '!G:G,'ALL 2020'!C107,'MCM '!E:E)</f>
        <v>11279720.48</v>
      </c>
      <c r="V107" s="12">
        <f>SUMIF(AGRIMOTORS!G:G,C107,AGRIMOTORS!E:E)</f>
        <v>58051697.890000001</v>
      </c>
      <c r="W107" s="12">
        <f>+SUMIF(BOVIMA!F:F,'ALL 2020'!C107,BOVIMA!D:D)</f>
        <v>1309525640.6600001</v>
      </c>
      <c r="X107" s="12">
        <f>+SUMIF(AGRIFEED!F:F,'ALL 2020'!C107,AGRIFEED!D:D)</f>
        <v>45334701.109999999</v>
      </c>
      <c r="Y107" s="12">
        <f>SUMIF(AMIP!F:F,'ALL 2020'!C107,AMIP!D:D)</f>
        <v>93800</v>
      </c>
      <c r="Z107" s="12">
        <f>+SUMIF(ISF!G:G,'ALL 2020'!C107,ISF!E:E)</f>
        <v>4128740.67</v>
      </c>
      <c r="AA107" s="124">
        <f>+SUMIF(DISCOI!G:G,'ALL 2020'!C107,DISCOI!E:E)</f>
        <v>802579.60000000196</v>
      </c>
      <c r="AB107" s="12">
        <f>+SUMIF(MABEL!F:F,'ALL 2020'!C107,MABEL!D:D)</f>
        <v>299919466.81999999</v>
      </c>
      <c r="AC107" s="12">
        <f>+SUMIF(NMP!F:F,'ALL 2020'!C107,NMP!D:D)</f>
        <v>74513454.569999903</v>
      </c>
      <c r="AD107" s="12">
        <f>SUMIF('AMCHO '!F:F,'ALL 2020'!C107,'AMCHO '!D:D)</f>
        <v>839307448.05999994</v>
      </c>
      <c r="AE107">
        <f>+SUMIF(CONFORTIS!G:G,'ALL 2020'!C107,CONFORTIS!E:E)</f>
        <v>0</v>
      </c>
      <c r="AF107" s="12">
        <f>+SUMIF('IRS IMMO'!G:G,'ALL 2020'!C107,'IRS IMMO'!E:E)</f>
        <v>2080709.68</v>
      </c>
      <c r="AG107" s="12">
        <f>+SUMIF(AGRIVETAM!F:F,'ALL 2020'!C107,AGRIVETAM!D:D)</f>
        <v>2698534.53</v>
      </c>
      <c r="AH107" s="12">
        <f>+SUMIF(EUROPAINTS!F:F,'ALL 2020'!C107,EUROPAINTS!D:D)</f>
        <v>0</v>
      </c>
      <c r="AI107" s="12">
        <f>+SUMIF('VET ABE'!F:F,'ALL 2020'!C107,'VET ABE'!E:E)</f>
        <v>0</v>
      </c>
      <c r="AJ107" s="12">
        <f>SUMIF('VET FIA'!F:F,'ALL 2020'!C107,'VET FIA'!E:E)</f>
        <v>0</v>
      </c>
      <c r="AK107" s="12">
        <f>+SUMIF('CSS SAKAY'!F:F,'ALL 2020'!C107,'CSS SAKAY'!D:D)</f>
        <v>2102876.77</v>
      </c>
      <c r="AL107" s="12">
        <f>+SUMIF(AGRIMA!F:F,'ALL 2020'!C107,AGRIMA!D:D)</f>
        <v>27954911.120000001</v>
      </c>
      <c r="AM107" s="12">
        <f>SUMIF('United Malagasy'!F:F,'ALL 2020'!C107,'United Malagasy'!D:D)</f>
        <v>0</v>
      </c>
      <c r="AN107" s="12">
        <f>+SUMIF(NUTRIFOOD!E:E,'ALL 2020'!C107,NUTRIFOOD!D:D)</f>
        <v>0</v>
      </c>
      <c r="AO107" s="12">
        <f>+SUMIF(FERRIS!H:H,'ALL 2020'!C107,FERRIS!F:F)</f>
        <v>5277150.7800002098</v>
      </c>
      <c r="AP107" s="12">
        <f>+SUMIF(SEM!F:F,'ALL 2020'!C107,SEM!D:D)</f>
        <v>0</v>
      </c>
      <c r="AQ107" s="12">
        <f>+SUMIF(Madatrade!F:F,'ALL 2020'!C107,Madatrade!D:D)</f>
        <v>172012998.88</v>
      </c>
      <c r="AR107" s="12">
        <f>+SUMIF('FLY TECH'!F:F,'ALL 2020'!C107,'FLY TECH'!E:E)</f>
        <v>571788335.50999999</v>
      </c>
      <c r="AS107" s="12">
        <f>+SUMIF('FIRST INVESTISSEMENT'!G:G,'ALL 2020'!C107,'FIRST INVESTISSEMENT'!E:E)</f>
        <v>607912343.55999994</v>
      </c>
      <c r="AT107" s="164">
        <f t="shared" si="7"/>
        <v>5992915899.2369995</v>
      </c>
      <c r="AU107" s="165">
        <f t="shared" si="8"/>
        <v>1319563.3906268508</v>
      </c>
    </row>
    <row r="108" spans="1:47" x14ac:dyDescent="0.25">
      <c r="A108" s="11" t="str">
        <f t="shared" si="5"/>
        <v>4</v>
      </c>
      <c r="B108" s="11" t="str">
        <f t="shared" si="6"/>
        <v>445</v>
      </c>
      <c r="C108" s="22">
        <v>44551000</v>
      </c>
      <c r="D108" s="22" t="s">
        <v>3248</v>
      </c>
      <c r="E108" s="11" t="s">
        <v>1575</v>
      </c>
      <c r="F108" s="12">
        <f>+SUMIF(AGRIFARM!H:H,C108,AGRIFARM!L:L)</f>
        <v>0</v>
      </c>
      <c r="G108" s="12">
        <f>+SUMIF(AGRICORP!I:I,C108,AGRICORP!E:E)</f>
        <v>0</v>
      </c>
      <c r="H108" s="12">
        <f>+SUMIF(SMTP!D:D,'ALL 2020'!C108,SMTP!G:G)</f>
        <v>0</v>
      </c>
      <c r="I108" s="12">
        <f>+SUMIF(AGRIVET!G:G,C108,AGRIVET!E:E)</f>
        <v>0</v>
      </c>
      <c r="J108" s="12"/>
      <c r="K108" s="12"/>
      <c r="L108" s="12">
        <f>+SUMIF(LMOI!F:F,'ALL 2020'!C108,LMOI!D:D)</f>
        <v>0</v>
      </c>
      <c r="M108" s="12">
        <f>+SUMIF(TARTINE!G:G,'ALL 2020'!C108,TARTINE!E:E)</f>
        <v>0</v>
      </c>
      <c r="N108" s="12">
        <f>+SUMIF(IDF!F:F,'ALL 2020'!C108,IDF!D:D)</f>
        <v>0</v>
      </c>
      <c r="O108" s="12">
        <f>+SUMIF(RYA!G:G,C108,RYA!E:E)</f>
        <v>0</v>
      </c>
      <c r="P108" s="12">
        <f>+SUMIF('SCI NOAH'!G:G,'ALL 2020'!C108,'SCI NOAH'!E:E)</f>
        <v>0</v>
      </c>
      <c r="Q108" s="12">
        <f>+SUMIF(SIM!F:F,'ALL 2020'!C108,SIM!D:D)</f>
        <v>0</v>
      </c>
      <c r="R108" s="163">
        <f>+SUMIF('First Energy'!F:F,'ALL 2020'!C108,'First Energy'!D:D)</f>
        <v>0</v>
      </c>
      <c r="S108" s="163">
        <f>+SUMIF('ID Motors'!G:G,C108,'ID Motors'!E:E)</f>
        <v>0</v>
      </c>
      <c r="T108" s="12">
        <f>+SUMIF('ID RENTAL'!G:G,'ALL 2020'!C108,'ID RENTAL'!E:E)</f>
        <v>0</v>
      </c>
      <c r="U108" s="12">
        <f>+SUMIF('MCM '!G:G,'ALL 2020'!C108,'MCM '!E:E)</f>
        <v>0</v>
      </c>
      <c r="V108" s="12">
        <f>SUMIF(AGRIMOTORS!G:G,C108,AGRIMOTORS!E:E)</f>
        <v>0</v>
      </c>
      <c r="W108" s="12">
        <f>+SUMIF(BOVIMA!F:F,'ALL 2020'!C108,BOVIMA!D:D)</f>
        <v>0</v>
      </c>
      <c r="X108" s="12">
        <f>+SUMIF(AGRIFEED!F:F,'ALL 2020'!C108,AGRIFEED!D:D)</f>
        <v>0</v>
      </c>
      <c r="Y108" s="12">
        <f>SUMIF(AMIP!F:F,'ALL 2020'!C108,AMIP!D:D)</f>
        <v>0</v>
      </c>
      <c r="Z108" s="12">
        <f>+SUMIF(ISF!G:G,'ALL 2020'!C108,ISF!E:E)</f>
        <v>0</v>
      </c>
      <c r="AA108" s="124">
        <f>+SUMIF(DISCOI!G:G,'ALL 2020'!C108,DISCOI!E:E)</f>
        <v>0</v>
      </c>
      <c r="AB108" s="12">
        <f>+SUMIF(MABEL!F:F,'ALL 2020'!C108,MABEL!D:D)</f>
        <v>0</v>
      </c>
      <c r="AC108" s="12">
        <f>+SUMIF(NMP!F:F,'ALL 2020'!C108,NMP!D:D)</f>
        <v>0</v>
      </c>
      <c r="AD108" s="12">
        <f>SUMIF('AMCHO '!F:F,'ALL 2020'!C108,'AMCHO '!D:D)</f>
        <v>0</v>
      </c>
      <c r="AE108">
        <f>+SUMIF(CONFORTIS!G:G,'ALL 2020'!C108,CONFORTIS!E:E)</f>
        <v>0</v>
      </c>
      <c r="AF108" s="12">
        <f>+SUMIF('IRS IMMO'!G:G,'ALL 2020'!C108,'IRS IMMO'!E:E)</f>
        <v>0</v>
      </c>
      <c r="AG108" s="12">
        <f>+SUMIF(AGRIVETAM!F:F,'ALL 2020'!C108,AGRIVETAM!D:D)</f>
        <v>0</v>
      </c>
      <c r="AH108" s="12">
        <f>+SUMIF(EUROPAINTS!F:F,'ALL 2020'!C108,EUROPAINTS!D:D)</f>
        <v>0</v>
      </c>
      <c r="AI108" s="12">
        <f>+SUMIF('VET ABE'!F:F,'ALL 2020'!C108,'VET ABE'!E:E)</f>
        <v>0</v>
      </c>
      <c r="AJ108" s="12">
        <f>SUMIF('VET FIA'!F:F,'ALL 2020'!C108,'VET FIA'!E:E)</f>
        <v>0</v>
      </c>
      <c r="AK108" s="12">
        <f>+SUMIF('CSS SAKAY'!F:F,'ALL 2020'!C108,'CSS SAKAY'!D:D)</f>
        <v>0</v>
      </c>
      <c r="AL108" s="12">
        <f>+SUMIF(AGRIMA!F:F,'ALL 2020'!C108,AGRIMA!D:D)</f>
        <v>0</v>
      </c>
      <c r="AM108" s="12">
        <f>SUMIF('United Malagasy'!F:F,'ALL 2020'!C108,'United Malagasy'!D:D)</f>
        <v>0</v>
      </c>
      <c r="AN108" s="12">
        <f>+SUMIF(NUTRIFOOD!E:E,'ALL 2020'!C108,NUTRIFOOD!D:D)</f>
        <v>0</v>
      </c>
      <c r="AO108" s="12">
        <f>+SUMIF(FERRIS!H:H,'ALL 2020'!C108,FERRIS!F:F)</f>
        <v>0</v>
      </c>
      <c r="AP108" s="12">
        <f>+SUMIF(SEM!F:F,'ALL 2020'!C108,SEM!D:D)</f>
        <v>0</v>
      </c>
      <c r="AQ108" s="12">
        <f>+SUMIF(Madatrade!F:F,'ALL 2020'!C108,Madatrade!D:D)</f>
        <v>0</v>
      </c>
      <c r="AR108" s="12">
        <f>+SUMIF('FLY TECH'!F:F,'ALL 2020'!C108,'FLY TECH'!E:E)</f>
        <v>0</v>
      </c>
      <c r="AS108" s="12">
        <f>+SUMIF('FIRST INVESTISSEMENT'!G:G,'ALL 2020'!C108,'FIRST INVESTISSEMENT'!E:E)</f>
        <v>0</v>
      </c>
      <c r="AT108" s="164">
        <f t="shared" si="7"/>
        <v>0</v>
      </c>
      <c r="AU108" s="165">
        <f t="shared" si="8"/>
        <v>0</v>
      </c>
    </row>
    <row r="109" spans="1:47" x14ac:dyDescent="0.25">
      <c r="A109" s="11" t="str">
        <f t="shared" si="5"/>
        <v>4</v>
      </c>
      <c r="B109" s="11" t="str">
        <f t="shared" si="6"/>
        <v>445</v>
      </c>
      <c r="C109" s="23">
        <v>44561000</v>
      </c>
      <c r="D109" s="22" t="s">
        <v>3248</v>
      </c>
      <c r="E109" s="24" t="s">
        <v>2760</v>
      </c>
      <c r="F109" s="12">
        <f>+SUMIF(AGRIFARM!H:H,C109,AGRIFARM!L:L)</f>
        <v>57568202.159999996</v>
      </c>
      <c r="G109" s="12">
        <f>+SUMIF(AGRICORP!I:I,C109,AGRICORP!E:E)</f>
        <v>0</v>
      </c>
      <c r="H109" s="12">
        <f>+SUMIF(SMTP!D:D,'ALL 2020'!C109,SMTP!G:G)</f>
        <v>42039174.402599797</v>
      </c>
      <c r="I109" s="12">
        <f>+SUMIF(AGRIVET!G:G,C109,AGRIVET!E:E)</f>
        <v>136724298.99000001</v>
      </c>
      <c r="J109" s="12">
        <f>+SUMIF(AGRIVAL!G:G,'ALL 2020'!C109,AGRIVAL!E:E)</f>
        <v>49353</v>
      </c>
      <c r="K109" s="12">
        <f>+SUMIF(AGRIKOBA!G:G,'ALL 2020'!C109,AGRIKOBA!E:E)</f>
        <v>0</v>
      </c>
      <c r="L109" s="12">
        <f>+SUMIF(LMOI!F:F,'ALL 2020'!C109,LMOI!D:D)</f>
        <v>0</v>
      </c>
      <c r="M109" s="12">
        <f>+SUMIF(TARTINE!G:G,'ALL 2020'!C109,TARTINE!E:E)</f>
        <v>950330.51</v>
      </c>
      <c r="N109" s="12">
        <f>+SUMIF(IDF!F:F,'ALL 2020'!C109,IDF!D:D)</f>
        <v>14156275.009999964</v>
      </c>
      <c r="O109" s="12">
        <f>+SUMIF(RYA!G:G,C109,RYA!E:E)</f>
        <v>1801445.2799999991</v>
      </c>
      <c r="P109" s="12">
        <f>+SUMIF('SCI NOAH'!G:G,'ALL 2020'!C109,'SCI NOAH'!E:E)</f>
        <v>2700000</v>
      </c>
      <c r="Q109" s="12">
        <f>+SUMIF(SIM!F:F,'ALL 2020'!C109,SIM!D:D)</f>
        <v>-6581424.4399999958</v>
      </c>
      <c r="R109" s="163">
        <f>+SUMIF('First Energy'!F:F,'ALL 2020'!C109,'First Energy'!D:D)</f>
        <v>7894276</v>
      </c>
      <c r="S109" s="163">
        <f>+SUMIF('ID Motors'!G:G,C109,'ID Motors'!E:E)</f>
        <v>-2186337</v>
      </c>
      <c r="T109" s="12">
        <f>+SUMIF('ID RENTAL'!G:G,'ALL 2020'!C109,'ID RENTAL'!E:E)</f>
        <v>0</v>
      </c>
      <c r="U109" s="12">
        <f>+SUMIF('MCM '!G:G,'ALL 2020'!C109,'MCM '!E:E)</f>
        <v>499706394.85000002</v>
      </c>
      <c r="V109" s="12">
        <f>SUMIF(AGRIMOTORS!G:G,C109,AGRIMOTORS!E:E)</f>
        <v>0</v>
      </c>
      <c r="W109" s="12">
        <f>+SUMIF(BOVIMA!F:F,'ALL 2020'!C109,BOVIMA!D:D)</f>
        <v>-11052579.500000011</v>
      </c>
      <c r="X109" s="12">
        <f>+SUMIF(AGRIFEED!F:F,'ALL 2020'!C109,AGRIFEED!D:D)</f>
        <v>0</v>
      </c>
      <c r="Y109" s="12">
        <f>SUMIF(AMIP!F:F,'ALL 2020'!C109,AMIP!D:D)</f>
        <v>10000</v>
      </c>
      <c r="Z109" s="12">
        <f>+SUMIF(ISF!G:G,'ALL 2020'!C109,ISF!E:E)</f>
        <v>0</v>
      </c>
      <c r="AA109" s="124">
        <f>+SUMIF(DISCOI!G:G,'ALL 2020'!C109,DISCOI!E:E)</f>
        <v>-1196679.540000004</v>
      </c>
      <c r="AB109" s="12">
        <f>+SUMIF(MABEL!F:F,'ALL 2020'!C109,MABEL!D:D)</f>
        <v>4102290.529999983</v>
      </c>
      <c r="AC109" s="12">
        <f>+SUMIF(NMP!F:F,'ALL 2020'!C109,NMP!D:D)</f>
        <v>24357.71</v>
      </c>
      <c r="AD109" s="12">
        <f>SUMIF('AMCHO '!F:F,'ALL 2020'!C109,'AMCHO '!D:D)</f>
        <v>77364069.950000003</v>
      </c>
      <c r="AE109">
        <f>+SUMIF(CONFORTIS!G:G,'ALL 2020'!C109,CONFORTIS!E:E)</f>
        <v>0</v>
      </c>
      <c r="AF109" s="12">
        <f>+SUMIF('IRS IMMO'!G:G,'ALL 2020'!C109,'IRS IMMO'!E:E)</f>
        <v>-2651.84</v>
      </c>
      <c r="AG109" s="12">
        <f>+SUMIF(AGRIVETAM!F:F,'ALL 2020'!C109,AGRIVETAM!D:D)</f>
        <v>2343035.6</v>
      </c>
      <c r="AH109" s="12">
        <f>+SUMIF(EUROPAINTS!F:F,'ALL 2020'!C109,EUROPAINTS!D:D)</f>
        <v>0</v>
      </c>
      <c r="AI109" s="12">
        <f>+SUMIF('VET ABE'!F:F,'ALL 2020'!C109,'VET ABE'!E:E)</f>
        <v>37591605.060000002</v>
      </c>
      <c r="AJ109" s="12">
        <f>SUMIF('VET FIA'!F:F,'ALL 2020'!C109,'VET FIA'!E:E)</f>
        <v>0</v>
      </c>
      <c r="AK109" s="12">
        <f>+SUMIF('CSS SAKAY'!F:F,'ALL 2020'!C109,'CSS SAKAY'!D:D)</f>
        <v>-82639.8</v>
      </c>
      <c r="AL109" s="12">
        <f>+SUMIF(AGRIMA!F:F,'ALL 2020'!C109,AGRIMA!D:D)</f>
        <v>3255378.12</v>
      </c>
      <c r="AM109" s="12">
        <f>SUMIF('United Malagasy'!F:F,'ALL 2020'!C109,'United Malagasy'!D:D)</f>
        <v>665408.370000005</v>
      </c>
      <c r="AN109" s="12">
        <f>+SUMIF(NUTRIFOOD!E:E,'ALL 2020'!C109,NUTRIFOOD!D:D)</f>
        <v>0</v>
      </c>
      <c r="AO109" s="12">
        <f>+SUMIF(FERRIS!H:H,'ALL 2020'!C109,FERRIS!F:F)</f>
        <v>14857821.4399998</v>
      </c>
      <c r="AP109" s="12">
        <f>+SUMIF(SEM!F:F,'ALL 2020'!C109,SEM!D:D)</f>
        <v>0</v>
      </c>
      <c r="AQ109" s="12">
        <f>+SUMIF(Madatrade!F:F,'ALL 2020'!C109,Madatrade!D:D)</f>
        <v>1114740647.4400001</v>
      </c>
      <c r="AR109" s="12">
        <f>+SUMIF('FLY TECH'!F:F,'ALL 2020'!C109,'FLY TECH'!E:E)</f>
        <v>0</v>
      </c>
      <c r="AS109" s="12">
        <f>+SUMIF('FIRST INVESTISSEMENT'!G:G,'ALL 2020'!C109,'FIRST INVESTISSEMENT'!E:E)</f>
        <v>31171119.460000001</v>
      </c>
      <c r="AT109" s="164">
        <f t="shared" si="7"/>
        <v>2028613171.7625997</v>
      </c>
      <c r="AU109" s="165">
        <f t="shared" si="8"/>
        <v>446674.66058420058</v>
      </c>
    </row>
    <row r="110" spans="1:47" x14ac:dyDescent="0.25">
      <c r="A110" s="11" t="str">
        <f t="shared" si="5"/>
        <v>4</v>
      </c>
      <c r="B110" s="11" t="str">
        <f t="shared" si="6"/>
        <v>445</v>
      </c>
      <c r="C110" s="23">
        <v>44571000</v>
      </c>
      <c r="D110" s="184" t="s">
        <v>3247</v>
      </c>
      <c r="E110" s="24" t="s">
        <v>94</v>
      </c>
      <c r="F110" s="12">
        <f>+SUMIF(AGRIFARM!H:H,C110,AGRIFARM!L:L)</f>
        <v>-21086970.079999998</v>
      </c>
      <c r="G110" s="12">
        <f>+SUMIF(AGRICORP!I:I,C110,AGRICORP!E:E)</f>
        <v>0</v>
      </c>
      <c r="H110" s="12">
        <f>+SUMIF(SMTP!D:D,'ALL 2020'!C110,SMTP!G:G)</f>
        <v>-647971047.53919995</v>
      </c>
      <c r="I110" s="12">
        <f>+SUMIF(AGRIVET!G:G,C110,AGRIVET!E:E)</f>
        <v>-249942549.97999999</v>
      </c>
      <c r="J110" s="12">
        <f>+SUMIF(AGRIVAL!G:G,'ALL 2020'!C110,AGRIVAL!E:E)</f>
        <v>-6461602</v>
      </c>
      <c r="K110" s="12">
        <f>+SUMIF(AGRIKOBA!G:G,'ALL 2020'!C110,AGRIKOBA!E:E)</f>
        <v>-604464.30000000005</v>
      </c>
      <c r="L110" s="12">
        <f>+SUMIF(LMOI!F:F,'ALL 2020'!C110,LMOI!D:D)</f>
        <v>0</v>
      </c>
      <c r="M110" s="12">
        <f>+SUMIF(TARTINE!G:G,'ALL 2020'!C110,TARTINE!E:E)</f>
        <v>-1375153.9</v>
      </c>
      <c r="N110" s="12">
        <f>+SUMIF(IDF!F:F,'ALL 2020'!C110,IDF!D:D)</f>
        <v>-868036854.16999996</v>
      </c>
      <c r="O110" s="12">
        <f>+SUMIF(RYA!G:G,C110,RYA!E:E)</f>
        <v>-23523833.219999999</v>
      </c>
      <c r="P110" s="12">
        <f>+SUMIF('SCI NOAH'!G:G,'ALL 2020'!C110,'SCI NOAH'!E:E)</f>
        <v>0</v>
      </c>
      <c r="Q110" s="12">
        <f>+SUMIF(SIM!F:F,'ALL 2020'!C110,SIM!D:D)</f>
        <v>-20115429.210000001</v>
      </c>
      <c r="R110" s="163">
        <f>+SUMIF('First Energy'!F:F,'ALL 2020'!C110,'First Energy'!D:D)</f>
        <v>-17949255.449999999</v>
      </c>
      <c r="S110" s="163">
        <f>+SUMIF('ID Motors'!G:G,C110,'ID Motors'!E:E)</f>
        <v>-38874035.32</v>
      </c>
      <c r="T110" s="12">
        <f>+SUMIF('ID RENTAL'!G:G,'ALL 2020'!C110,'ID RENTAL'!E:E)</f>
        <v>0</v>
      </c>
      <c r="U110" s="12">
        <f>+SUMIF('MCM '!G:G,'ALL 2020'!C110,'MCM '!E:E)</f>
        <v>-1259318025.3699999</v>
      </c>
      <c r="V110" s="12">
        <f>SUMIF(AGRIMOTORS!G:G,C110,AGRIMOTORS!E:E)</f>
        <v>0</v>
      </c>
      <c r="W110" s="12">
        <f>+SUMIF(BOVIMA!F:F,'ALL 2020'!C110,BOVIMA!D:D)</f>
        <v>-2160000</v>
      </c>
      <c r="X110" s="12">
        <f>+SUMIF(AGRIFEED!F:F,'ALL 2020'!C110,AGRIFEED!D:D)</f>
        <v>0</v>
      </c>
      <c r="Y110" s="12">
        <f>SUMIF(AMIP!F:F,'ALL 2020'!C110,AMIP!D:D)</f>
        <v>0</v>
      </c>
      <c r="Z110" s="12">
        <f>+SUMIF(ISF!G:G,'ALL 2020'!C110,ISF!E:E)</f>
        <v>0</v>
      </c>
      <c r="AA110" s="124">
        <f>+SUMIF(DISCOI!G:G,'ALL 2020'!C110,DISCOI!E:E)</f>
        <v>0</v>
      </c>
      <c r="AB110" s="12">
        <f>+SUMIF(MABEL!F:F,'ALL 2020'!C110,MABEL!D:D)</f>
        <v>0</v>
      </c>
      <c r="AC110" s="12">
        <f>+SUMIF(NMP!F:F,'ALL 2020'!C110,NMP!D:D)</f>
        <v>0</v>
      </c>
      <c r="AD110" s="12">
        <f>SUMIF('AMCHO '!F:F,'ALL 2020'!C110,'AMCHO '!D:D)</f>
        <v>0</v>
      </c>
      <c r="AE110">
        <f>+SUMIF(CONFORTIS!G:G,'ALL 2020'!C110,CONFORTIS!E:E)</f>
        <v>0</v>
      </c>
      <c r="AF110" s="12">
        <f>+SUMIF('IRS IMMO'!G:G,'ALL 2020'!C110,'IRS IMMO'!E:E)</f>
        <v>-15479816.98</v>
      </c>
      <c r="AG110" s="12">
        <f>+SUMIF(AGRIVETAM!F:F,'ALL 2020'!C110,AGRIVETAM!D:D)</f>
        <v>188533.77</v>
      </c>
      <c r="AH110" s="12">
        <f>+SUMIF(EUROPAINTS!F:F,'ALL 2020'!C110,EUROPAINTS!D:D)</f>
        <v>0</v>
      </c>
      <c r="AI110" s="12">
        <f>+SUMIF('VET ABE'!F:F,'ALL 2020'!C110,'VET ABE'!E:E)</f>
        <v>-424180.67</v>
      </c>
      <c r="AJ110" s="12">
        <f>SUMIF('VET FIA'!F:F,'ALL 2020'!C110,'VET FIA'!E:E)</f>
        <v>0</v>
      </c>
      <c r="AK110" s="12">
        <f>+SUMIF('CSS SAKAY'!F:F,'ALL 2020'!C110,'CSS SAKAY'!D:D)</f>
        <v>0</v>
      </c>
      <c r="AL110" s="12">
        <f>+SUMIF(AGRIMA!F:F,'ALL 2020'!C110,AGRIMA!D:D)</f>
        <v>0</v>
      </c>
      <c r="AM110" s="12">
        <f>SUMIF('United Malagasy'!F:F,'ALL 2020'!C110,'United Malagasy'!D:D)</f>
        <v>-115421933.11</v>
      </c>
      <c r="AN110" s="12">
        <f>+SUMIF(NUTRIFOOD!E:E,'ALL 2020'!C110,NUTRIFOOD!D:D)</f>
        <v>0</v>
      </c>
      <c r="AO110" s="12">
        <f>+SUMIF(FERRIS!H:H,'ALL 2020'!C110,FERRIS!F:F)</f>
        <v>0</v>
      </c>
      <c r="AP110" s="12">
        <f>+SUMIF(SEM!F:F,'ALL 2020'!C110,SEM!D:D)</f>
        <v>0</v>
      </c>
      <c r="AQ110" s="12">
        <f>+SUMIF(Madatrade!F:F,'ALL 2020'!C110,Madatrade!D:D)</f>
        <v>-287713388</v>
      </c>
      <c r="AR110" s="12">
        <f>+SUMIF('FLY TECH'!F:F,'ALL 2020'!C110,'FLY TECH'!E:E)</f>
        <v>-10436622.880000001</v>
      </c>
      <c r="AS110" s="12">
        <f>+SUMIF('FIRST INVESTISSEMENT'!G:G,'ALL 2020'!C110,'FIRST INVESTISSEMENT'!E:E)</f>
        <v>-292456.31</v>
      </c>
      <c r="AT110" s="164">
        <f t="shared" si="7"/>
        <v>-3586999084.7192001</v>
      </c>
      <c r="AU110" s="165">
        <f t="shared" si="8"/>
        <v>-789811.29620225518</v>
      </c>
    </row>
    <row r="111" spans="1:47" x14ac:dyDescent="0.25">
      <c r="A111" s="11" t="str">
        <f t="shared" si="5"/>
        <v>4</v>
      </c>
      <c r="B111" s="11" t="str">
        <f t="shared" si="6"/>
        <v>445</v>
      </c>
      <c r="C111" s="23">
        <v>44581000</v>
      </c>
      <c r="D111" s="22" t="s">
        <v>3248</v>
      </c>
      <c r="E111" s="24" t="s">
        <v>3249</v>
      </c>
      <c r="F111" s="12">
        <f>+SUMIF(AGRIFARM!H:H,C111,AGRIFARM!L:L)</f>
        <v>1761134.13</v>
      </c>
      <c r="G111" s="12">
        <f>+SUMIF(AGRICORP!I:I,C111,AGRICORP!E:E)</f>
        <v>0</v>
      </c>
      <c r="H111" s="12">
        <f>+SUMIF(SMTP!D:D,'ALL 2020'!C111,SMTP!G:G)</f>
        <v>375125587.70999998</v>
      </c>
      <c r="I111" s="12">
        <f>+SUMIF(AGRIVET!G:G,C111,AGRIVET!E:E)</f>
        <v>58478650.400000006</v>
      </c>
      <c r="J111" s="12">
        <f>+SUMIF(AGRIVAL!G:G,'ALL 2020'!C111,AGRIVAL!E:E)</f>
        <v>0</v>
      </c>
      <c r="K111" s="12">
        <f>+SUMIF(AGRIKOBA!G:G,'ALL 2020'!C111,AGRIKOBA!E:E)</f>
        <v>0</v>
      </c>
      <c r="L111" s="12">
        <f>+SUMIF(LMOI!F:F,'ALL 2020'!C111,LMOI!D:D)</f>
        <v>0</v>
      </c>
      <c r="M111" s="12">
        <f>+SUMIF(TARTINE!G:G,'ALL 2020'!C111,TARTINE!E:E)</f>
        <v>0</v>
      </c>
      <c r="N111" s="12">
        <f>+SUMIF(IDF!F:F,'ALL 2020'!C111,IDF!D:D)</f>
        <v>12336778.610000001</v>
      </c>
      <c r="O111" s="12">
        <f>+SUMIF(RYA!G:G,C111,RYA!E:E)</f>
        <v>-7475405.8699999992</v>
      </c>
      <c r="P111" s="12">
        <f>+SUMIF('SCI NOAH'!G:G,'ALL 2020'!C111,'SCI NOAH'!E:E)</f>
        <v>0</v>
      </c>
      <c r="Q111" s="12">
        <f>+SUMIF(SIM!F:F,'ALL 2020'!C111,SIM!D:D)</f>
        <v>344704.28</v>
      </c>
      <c r="R111" s="163">
        <f>+SUMIF('First Energy'!F:F,'ALL 2020'!C111,'First Energy'!D:D)</f>
        <v>0</v>
      </c>
      <c r="S111" s="163">
        <f>+SUMIF('ID Motors'!G:G,C111,'ID Motors'!E:E)</f>
        <v>0</v>
      </c>
      <c r="T111" s="12">
        <f>+SUMIF('ID RENTAL'!G:G,'ALL 2020'!C111,'ID RENTAL'!E:E)</f>
        <v>0</v>
      </c>
      <c r="U111" s="12">
        <f>+SUMIF('MCM '!G:G,'ALL 2020'!C111,'MCM '!E:E)</f>
        <v>-144414982.07000017</v>
      </c>
      <c r="V111" s="12">
        <f>SUMIF(AGRIMOTORS!G:G,C111,AGRIMOTORS!E:E)</f>
        <v>0</v>
      </c>
      <c r="W111" s="12">
        <f>+SUMIF(BOVIMA!F:F,'ALL 2020'!C111,BOVIMA!D:D)</f>
        <v>2729082.28</v>
      </c>
      <c r="X111" s="12">
        <f>+SUMIF(AGRIFEED!F:F,'ALL 2020'!C111,AGRIFEED!D:D)</f>
        <v>0</v>
      </c>
      <c r="Y111" s="12">
        <f>SUMIF(AMIP!F:F,'ALL 2020'!C111,AMIP!D:D)</f>
        <v>0</v>
      </c>
      <c r="Z111" s="12">
        <f>+SUMIF(ISF!G:G,'ALL 2020'!C111,ISF!E:E)</f>
        <v>0</v>
      </c>
      <c r="AA111" s="124">
        <f>+SUMIF(DISCOI!G:G,'ALL 2020'!C111,DISCOI!E:E)</f>
        <v>0</v>
      </c>
      <c r="AB111" s="12">
        <f>+SUMIF(MABEL!F:F,'ALL 2020'!C111,MABEL!D:D)</f>
        <v>3783790.11</v>
      </c>
      <c r="AC111" s="12">
        <f>+SUMIF(NMP!F:F,'ALL 2020'!C111,NMP!D:D)</f>
        <v>0</v>
      </c>
      <c r="AD111" s="12">
        <f>SUMIF('AMCHO '!F:F,'ALL 2020'!C111,'AMCHO '!D:D)</f>
        <v>10615172.609999999</v>
      </c>
      <c r="AE111">
        <f>+SUMIF(CONFORTIS!G:G,'ALL 2020'!C111,CONFORTIS!E:E)</f>
        <v>0</v>
      </c>
      <c r="AF111" s="12">
        <f>+SUMIF('IRS IMMO'!G:G,'ALL 2020'!C111,'IRS IMMO'!E:E)</f>
        <v>0</v>
      </c>
      <c r="AG111" s="12">
        <f>+SUMIF(AGRIVETAM!F:F,'ALL 2020'!C111,AGRIVETAM!D:D)</f>
        <v>-3834903.79</v>
      </c>
      <c r="AH111" s="12">
        <f>+SUMIF(EUROPAINTS!F:F,'ALL 2020'!C111,EUROPAINTS!D:D)</f>
        <v>0</v>
      </c>
      <c r="AI111" s="12">
        <f>+SUMIF('VET ABE'!F:F,'ALL 2020'!C111,'VET ABE'!E:E)</f>
        <v>2685150</v>
      </c>
      <c r="AJ111" s="12">
        <f>SUMIF('VET FIA'!F:F,'ALL 2020'!C111,'VET FIA'!E:E)</f>
        <v>0</v>
      </c>
      <c r="AK111" s="12">
        <f>+SUMIF('CSS SAKAY'!F:F,'ALL 2020'!C111,'CSS SAKAY'!D:D)</f>
        <v>0</v>
      </c>
      <c r="AL111" s="12">
        <f>+SUMIF(AGRIMA!F:F,'ALL 2020'!C111,AGRIMA!D:D)</f>
        <v>0</v>
      </c>
      <c r="AM111" s="12">
        <f>SUMIF('United Malagasy'!F:F,'ALL 2020'!C111,'United Malagasy'!D:D)</f>
        <v>3815971.2</v>
      </c>
      <c r="AN111" s="12">
        <f>+SUMIF(NUTRIFOOD!E:E,'ALL 2020'!C111,NUTRIFOOD!D:D)</f>
        <v>0</v>
      </c>
      <c r="AO111" s="12">
        <f>+SUMIF(FERRIS!H:H,'ALL 2020'!C111,FERRIS!F:F)</f>
        <v>0</v>
      </c>
      <c r="AP111" s="12">
        <f>+SUMIF(SEM!F:F,'ALL 2020'!C111,SEM!D:D)</f>
        <v>0</v>
      </c>
      <c r="AQ111" s="12">
        <f>+SUMIF(Madatrade!F:F,'ALL 2020'!C111,Madatrade!D:D)</f>
        <v>0</v>
      </c>
      <c r="AR111" s="12">
        <f>+SUMIF('FLY TECH'!F:F,'ALL 2020'!C111,'FLY TECH'!E:E)</f>
        <v>0</v>
      </c>
      <c r="AS111" s="12">
        <f>+SUMIF('FIRST INVESTISSEMENT'!G:G,'ALL 2020'!C111,'FIRST INVESTISSEMENT'!E:E)</f>
        <v>0</v>
      </c>
      <c r="AT111" s="164">
        <f t="shared" si="7"/>
        <v>315950729.59999979</v>
      </c>
      <c r="AU111" s="165">
        <f t="shared" si="8"/>
        <v>69568.30748702542</v>
      </c>
    </row>
    <row r="112" spans="1:47" x14ac:dyDescent="0.25">
      <c r="A112" s="11" t="str">
        <f t="shared" si="5"/>
        <v>4</v>
      </c>
      <c r="B112" s="11" t="str">
        <f t="shared" si="6"/>
        <v>446</v>
      </c>
      <c r="C112" s="23">
        <v>44600000</v>
      </c>
      <c r="D112" s="22" t="s">
        <v>3248</v>
      </c>
      <c r="E112" s="24" t="s">
        <v>2107</v>
      </c>
      <c r="F112" s="12">
        <f>+SUMIF(AGRIFARM!H:H,C112,AGRIFARM!L:L)</f>
        <v>0</v>
      </c>
      <c r="G112" s="12">
        <f>+SUMIF(AGRICORP!I:I,C112,AGRICORP!E:E)</f>
        <v>0</v>
      </c>
      <c r="H112" s="12">
        <f>+SUMIF(SMTP!D:D,'ALL 2020'!C112,SMTP!G:G)</f>
        <v>0</v>
      </c>
      <c r="I112" s="12">
        <f>+SUMIF(AGRIVET!G:G,C112,AGRIVET!E:E)</f>
        <v>0</v>
      </c>
      <c r="J112" s="12">
        <f>+SUMIF(AGRIVAL!G:G,'ALL 2020'!C112,AGRIVAL!E:E)</f>
        <v>0</v>
      </c>
      <c r="K112" s="12">
        <f>+SUMIF(AGRIKOBA!G:G,'ALL 2020'!C112,AGRIKOBA!E:E)</f>
        <v>0</v>
      </c>
      <c r="L112" s="12">
        <f>+SUMIF(LMOI!F:F,'ALL 2020'!C112,LMOI!D:D)</f>
        <v>0</v>
      </c>
      <c r="M112" s="12">
        <f>+SUMIF(TARTINE!G:G,'ALL 2020'!C112,TARTINE!E:E)</f>
        <v>0</v>
      </c>
      <c r="N112" s="12">
        <f>+SUMIF(IDF!F:F,'ALL 2020'!C112,IDF!D:D)</f>
        <v>0</v>
      </c>
      <c r="O112" s="12">
        <f>+SUMIF(RYA!G:G,C112,RYA!E:E)</f>
        <v>0</v>
      </c>
      <c r="P112" s="12">
        <f>+SUMIF('SCI NOAH'!G:G,'ALL 2020'!C112,'SCI NOAH'!E:E)</f>
        <v>0</v>
      </c>
      <c r="Q112" s="12">
        <f>+SUMIF(SIM!F:F,'ALL 2020'!C112,SIM!D:D)</f>
        <v>0</v>
      </c>
      <c r="R112" s="163">
        <f>+SUMIF('First Energy'!F:F,'ALL 2020'!C112,'First Energy'!D:D)</f>
        <v>0</v>
      </c>
      <c r="S112" s="163">
        <f>+SUMIF('ID Motors'!G:G,C112,'ID Motors'!E:E)</f>
        <v>28759999.960000001</v>
      </c>
      <c r="T112" s="12">
        <f>+SUMIF('ID RENTAL'!G:G,'ALL 2020'!C112,'ID RENTAL'!E:E)</f>
        <v>0</v>
      </c>
      <c r="U112" s="12">
        <f>+SUMIF('MCM '!G:G,'ALL 2020'!C112,'MCM '!E:E)</f>
        <v>0</v>
      </c>
      <c r="V112" s="12">
        <f>SUMIF(AGRIMOTORS!G:G,C112,AGRIMOTORS!E:E)</f>
        <v>0</v>
      </c>
      <c r="W112" s="12">
        <f>+SUMIF(BOVIMA!F:F,'ALL 2020'!C112,BOVIMA!D:D)</f>
        <v>0</v>
      </c>
      <c r="X112" s="12">
        <f>+SUMIF(AGRIFEED!F:F,'ALL 2020'!C112,AGRIFEED!D:D)</f>
        <v>0</v>
      </c>
      <c r="Y112" s="12">
        <f>SUMIF(AMIP!F:F,'ALL 2020'!C112,AMIP!D:D)</f>
        <v>0</v>
      </c>
      <c r="Z112" s="12">
        <f>+SUMIF(ISF!G:G,'ALL 2020'!C112,ISF!E:E)</f>
        <v>0</v>
      </c>
      <c r="AA112" s="124">
        <f>+SUMIF(DISCOI!G:G,'ALL 2020'!C112,DISCOI!E:E)</f>
        <v>0</v>
      </c>
      <c r="AB112" s="12">
        <f>+SUMIF(MABEL!F:F,'ALL 2020'!C112,MABEL!D:D)</f>
        <v>0</v>
      </c>
      <c r="AC112" s="12">
        <f>+SUMIF(NMP!F:F,'ALL 2020'!C112,NMP!D:D)</f>
        <v>0</v>
      </c>
      <c r="AD112" s="12">
        <f>SUMIF('AMCHO '!F:F,'ALL 2020'!C112,'AMCHO '!D:D)</f>
        <v>0</v>
      </c>
      <c r="AE112">
        <f>+SUMIF(CONFORTIS!G:G,'ALL 2020'!C112,CONFORTIS!E:E)</f>
        <v>0</v>
      </c>
      <c r="AF112" s="12">
        <f>+SUMIF('IRS IMMO'!G:G,'ALL 2020'!C112,'IRS IMMO'!E:E)</f>
        <v>0</v>
      </c>
      <c r="AG112" s="12">
        <f>+SUMIF(AGRIVETAM!F:F,'ALL 2020'!C112,AGRIVETAM!D:D)</f>
        <v>0</v>
      </c>
      <c r="AH112" s="12">
        <f>+SUMIF(EUROPAINTS!F:F,'ALL 2020'!C112,EUROPAINTS!D:D)</f>
        <v>0</v>
      </c>
      <c r="AI112" s="12">
        <f>+SUMIF('VET ABE'!F:F,'ALL 2020'!C112,'VET ABE'!E:E)</f>
        <v>0</v>
      </c>
      <c r="AJ112" s="12">
        <f>SUMIF('VET FIA'!F:F,'ALL 2020'!C112,'VET FIA'!E:E)</f>
        <v>0</v>
      </c>
      <c r="AK112" s="12">
        <f>+SUMIF('CSS SAKAY'!F:F,'ALL 2020'!C112,'CSS SAKAY'!D:D)</f>
        <v>0</v>
      </c>
      <c r="AL112" s="12">
        <f>+SUMIF(AGRIMA!F:F,'ALL 2020'!C112,AGRIMA!D:D)</f>
        <v>0</v>
      </c>
      <c r="AM112" s="12">
        <f>SUMIF('United Malagasy'!F:F,'ALL 2020'!C112,'United Malagasy'!D:D)</f>
        <v>0</v>
      </c>
      <c r="AN112" s="12">
        <f>+SUMIF(NUTRIFOOD!E:E,'ALL 2020'!C112,NUTRIFOOD!D:D)</f>
        <v>0</v>
      </c>
      <c r="AO112" s="12">
        <f>+SUMIF(FERRIS!H:H,'ALL 2020'!C112,FERRIS!F:F)</f>
        <v>0</v>
      </c>
      <c r="AP112" s="12">
        <f>+SUMIF(SEM!F:F,'ALL 2020'!C112,SEM!D:D)</f>
        <v>0</v>
      </c>
      <c r="AQ112" s="12">
        <f>+SUMIF(Madatrade!F:F,'ALL 2020'!C112,Madatrade!D:D)</f>
        <v>0</v>
      </c>
      <c r="AR112" s="12">
        <f>+SUMIF('FLY TECH'!F:F,'ALL 2020'!C112,'FLY TECH'!E:E)</f>
        <v>0</v>
      </c>
      <c r="AS112" s="12">
        <f>+SUMIF('FIRST INVESTISSEMENT'!G:G,'ALL 2020'!C112,'FIRST INVESTISSEMENT'!E:E)</f>
        <v>0</v>
      </c>
      <c r="AT112" s="164">
        <f t="shared" si="7"/>
        <v>28759999.960000001</v>
      </c>
      <c r="AU112" s="165">
        <f t="shared" si="8"/>
        <v>6332.583954077757</v>
      </c>
    </row>
    <row r="113" spans="1:47" x14ac:dyDescent="0.25">
      <c r="A113" s="11" t="str">
        <f t="shared" si="5"/>
        <v>4</v>
      </c>
      <c r="B113" s="11" t="str">
        <f t="shared" si="6"/>
        <v>448</v>
      </c>
      <c r="C113" s="22">
        <v>44860000</v>
      </c>
      <c r="D113" s="184" t="s">
        <v>3247</v>
      </c>
      <c r="E113" s="81" t="s">
        <v>1781</v>
      </c>
      <c r="F113" s="12">
        <f>+SUMIF(AGRIFARM!H:H,C113,AGRIFARM!L:L)</f>
        <v>0</v>
      </c>
      <c r="G113" s="12">
        <f>+SUMIF(AGRICORP!I:I,C113,AGRICORP!E:E)</f>
        <v>0</v>
      </c>
      <c r="H113" s="12">
        <f>+SUMIF(SMTP!D:D,'ALL 2020'!C113,SMTP!G:G)</f>
        <v>0</v>
      </c>
      <c r="I113" s="12">
        <f>+SUMIF(AGRIVET!G:G,C113,AGRIVET!E:E)</f>
        <v>0</v>
      </c>
      <c r="J113" s="12">
        <f>+SUMIF(AGRIVAL!G:G,'ALL 2020'!C113,AGRIVAL!E:E)</f>
        <v>0</v>
      </c>
      <c r="K113" s="12">
        <f>+SUMIF(AGRIKOBA!G:G,'ALL 2020'!C113,AGRIKOBA!E:E)</f>
        <v>0</v>
      </c>
      <c r="L113" s="12">
        <f>+SUMIF(LMOI!F:F,'ALL 2020'!C113,LMOI!D:D)</f>
        <v>0</v>
      </c>
      <c r="M113" s="12">
        <f>+SUMIF(TARTINE!G:G,'ALL 2020'!C113,TARTINE!E:E)</f>
        <v>0</v>
      </c>
      <c r="N113" s="12">
        <f>+SUMIF(IDF!F:F,'ALL 2020'!C113,IDF!D:D)</f>
        <v>-6900088</v>
      </c>
      <c r="O113" s="12">
        <f>+SUMIF(RYA!G:G,C113,RYA!E:E)</f>
        <v>0</v>
      </c>
      <c r="P113" s="12">
        <f>+SUMIF('SCI NOAH'!G:G,'ALL 2020'!C113,'SCI NOAH'!E:E)</f>
        <v>0</v>
      </c>
      <c r="Q113" s="12">
        <f>+SUMIF(SIM!F:F,'ALL 2020'!C113,SIM!D:D)</f>
        <v>0</v>
      </c>
      <c r="R113" s="163">
        <f>+SUMIF('First Energy'!F:F,'ALL 2020'!C113,'First Energy'!D:D)</f>
        <v>0</v>
      </c>
      <c r="S113" s="163">
        <f>+SUMIF('ID Motors'!G:G,C113,'ID Motors'!E:E)</f>
        <v>0</v>
      </c>
      <c r="T113" s="12">
        <f>+SUMIF('ID RENTAL'!G:G,'ALL 2020'!C113,'ID RENTAL'!E:E)</f>
        <v>0</v>
      </c>
      <c r="U113" s="12">
        <f>+SUMIF('MCM '!G:G,'ALL 2020'!C113,'MCM '!E:E)</f>
        <v>0</v>
      </c>
      <c r="V113" s="12">
        <f>SUMIF(AGRIMOTORS!G:G,C113,AGRIMOTORS!E:E)</f>
        <v>0</v>
      </c>
      <c r="W113" s="12">
        <f>+SUMIF(BOVIMA!F:F,'ALL 2020'!C113,BOVIMA!D:D)</f>
        <v>0</v>
      </c>
      <c r="X113" s="12">
        <f>+SUMIF(AGRIFEED!F:F,'ALL 2020'!C113,AGRIFEED!D:D)</f>
        <v>0</v>
      </c>
      <c r="Y113" s="12">
        <f>SUMIF(AMIP!F:F,'ALL 2020'!C113,AMIP!D:D)</f>
        <v>0</v>
      </c>
      <c r="Z113" s="12">
        <f>+SUMIF(ISF!G:G,'ALL 2020'!C113,ISF!E:E)</f>
        <v>0</v>
      </c>
      <c r="AA113" s="124">
        <f>+SUMIF(DISCOI!G:G,'ALL 2020'!C113,DISCOI!E:E)</f>
        <v>0</v>
      </c>
      <c r="AB113" s="12">
        <f>+SUMIF(MABEL!F:F,'ALL 2020'!C113,MABEL!D:D)</f>
        <v>0</v>
      </c>
      <c r="AC113" s="12">
        <f>+SUMIF(NMP!F:F,'ALL 2020'!C113,NMP!D:D)</f>
        <v>0</v>
      </c>
      <c r="AD113" s="12">
        <f>SUMIF('AMCHO '!F:F,'ALL 2020'!C113,'AMCHO '!D:D)</f>
        <v>-830779.9</v>
      </c>
      <c r="AE113">
        <f>+SUMIF(CONFORTIS!G:G,'ALL 2020'!C113,CONFORTIS!E:E)</f>
        <v>0</v>
      </c>
      <c r="AF113" s="12">
        <f>+SUMIF('IRS IMMO'!G:G,'ALL 2020'!C113,'IRS IMMO'!E:E)</f>
        <v>0</v>
      </c>
      <c r="AG113" s="12">
        <f>+SUMIF(AGRIVETAM!F:F,'ALL 2020'!C113,AGRIVETAM!D:D)</f>
        <v>0</v>
      </c>
      <c r="AH113" s="12">
        <f>+SUMIF(EUROPAINTS!F:F,'ALL 2020'!C113,EUROPAINTS!D:D)</f>
        <v>0</v>
      </c>
      <c r="AI113" s="12">
        <f>+SUMIF('VET ABE'!F:F,'ALL 2020'!C113,'VET ABE'!E:E)</f>
        <v>0</v>
      </c>
      <c r="AJ113" s="12">
        <f>SUMIF('VET FIA'!F:F,'ALL 2020'!C113,'VET FIA'!E:E)</f>
        <v>0</v>
      </c>
      <c r="AK113" s="12">
        <f>+SUMIF('CSS SAKAY'!F:F,'ALL 2020'!C113,'CSS SAKAY'!D:D)</f>
        <v>0</v>
      </c>
      <c r="AL113" s="12">
        <f>+SUMIF(AGRIMA!F:F,'ALL 2020'!C113,AGRIMA!D:D)</f>
        <v>0</v>
      </c>
      <c r="AM113" s="12">
        <f>SUMIF('United Malagasy'!F:F,'ALL 2020'!C113,'United Malagasy'!D:D)</f>
        <v>0</v>
      </c>
      <c r="AN113" s="12">
        <f>+SUMIF(NUTRIFOOD!E:E,'ALL 2020'!C113,NUTRIFOOD!D:D)</f>
        <v>0</v>
      </c>
      <c r="AO113" s="12">
        <f>+SUMIF(FERRIS!H:H,'ALL 2020'!C113,FERRIS!F:F)</f>
        <v>-1181043.8</v>
      </c>
      <c r="AP113" s="12">
        <f>+SUMIF(SEM!F:F,'ALL 2020'!C113,SEM!D:D)</f>
        <v>0</v>
      </c>
      <c r="AQ113" s="12">
        <f>+SUMIF(Madatrade!F:F,'ALL 2020'!C113,Madatrade!D:D)</f>
        <v>0</v>
      </c>
      <c r="AR113" s="12">
        <f>+SUMIF('FLY TECH'!F:F,'ALL 2020'!C113,'FLY TECH'!E:E)</f>
        <v>0</v>
      </c>
      <c r="AS113" s="12">
        <f>+SUMIF('FIRST INVESTISSEMENT'!G:G,'ALL 2020'!C113,'FIRST INVESTISSEMENT'!E:E)</f>
        <v>0</v>
      </c>
      <c r="AT113" s="164">
        <f t="shared" si="7"/>
        <v>-8911911.7000000011</v>
      </c>
      <c r="AU113" s="165">
        <f t="shared" si="8"/>
        <v>-1962.2889120330105</v>
      </c>
    </row>
    <row r="114" spans="1:47" x14ac:dyDescent="0.25">
      <c r="A114" s="11" t="str">
        <f t="shared" si="5"/>
        <v>4</v>
      </c>
      <c r="B114" s="11" t="str">
        <f t="shared" si="6"/>
        <v>451</v>
      </c>
      <c r="C114" s="23">
        <v>45110000</v>
      </c>
      <c r="D114" s="22" t="str">
        <f t="shared" ref="D114:D137" si="9">+IF(AT114&gt;0,"BIL22","BIL28")</f>
        <v>BIL28</v>
      </c>
      <c r="E114" s="81" t="s">
        <v>21</v>
      </c>
      <c r="F114" s="12">
        <f>+SUMIF(AGRIFARM!H:H,C114,AGRIFARM!L:L)</f>
        <v>0</v>
      </c>
      <c r="G114" s="12">
        <f>+SUMIF(AGRICORP!I:I,C114,AGRICORP!E:E)</f>
        <v>0</v>
      </c>
      <c r="H114" s="12">
        <f>+SUMIF(SMTP!D:D,'ALL 2020'!C114,SMTP!G:G)</f>
        <v>0</v>
      </c>
      <c r="I114" s="12">
        <f>+SUMIF(AGRIVET!G:G,C114,AGRIVET!E:E)</f>
        <v>0</v>
      </c>
      <c r="J114" s="12">
        <f>+SUMIF(AGRIVAL!G:G,'ALL 2020'!C114,AGRIVAL!E:E)</f>
        <v>0</v>
      </c>
      <c r="K114" s="12">
        <f>+SUMIF(AGRIKOBA!G:G,'ALL 2020'!C114,AGRIKOBA!E:E)</f>
        <v>0</v>
      </c>
      <c r="L114" s="12">
        <f>+SUMIF(LMOI!F:F,'ALL 2020'!C114,LMOI!D:D)</f>
        <v>0</v>
      </c>
      <c r="M114" s="12">
        <f>+SUMIF(TARTINE!G:G,'ALL 2020'!C114,TARTINE!E:E)</f>
        <v>0</v>
      </c>
      <c r="N114" s="12">
        <f>+SUMIF(IDF!F:F,'ALL 2020'!C114,IDF!D:D)</f>
        <v>0</v>
      </c>
      <c r="O114" s="12">
        <f>+SUMIF(RYA!G:G,C114,RYA!E:E)</f>
        <v>0</v>
      </c>
      <c r="P114" s="12">
        <f>+SUMIF('SCI NOAH'!G:G,'ALL 2020'!C114,'SCI NOAH'!E:E)</f>
        <v>0</v>
      </c>
      <c r="Q114" s="12">
        <f>+SUMIF(SIM!F:F,'ALL 2020'!C114,SIM!D:D)</f>
        <v>0</v>
      </c>
      <c r="R114" s="163">
        <f>+SUMIF('First Energy'!F:F,'ALL 2020'!C114,'First Energy'!D:D)</f>
        <v>0</v>
      </c>
      <c r="S114" s="163">
        <f>+SUMIF('ID Motors'!G:G,C114,'ID Motors'!E:E)</f>
        <v>0</v>
      </c>
      <c r="T114" s="12">
        <f>+SUMIF('ID RENTAL'!G:G,'ALL 2020'!C114,'ID RENTAL'!E:E)</f>
        <v>0</v>
      </c>
      <c r="U114" s="12">
        <f>+SUMIF('MCM '!G:G,'ALL 2020'!C114,'MCM '!E:E)</f>
        <v>0</v>
      </c>
      <c r="V114" s="12">
        <f>SUMIF(AGRIMOTORS!G:G,C114,AGRIMOTORS!E:E)</f>
        <v>0</v>
      </c>
      <c r="W114" s="12">
        <f>+SUMIF(BOVIMA!F:F,'ALL 2020'!C114,BOVIMA!D:D)</f>
        <v>0</v>
      </c>
      <c r="X114" s="12">
        <f>+SUMIF(AGRIFEED!F:F,'ALL 2020'!C114,AGRIFEED!D:D)</f>
        <v>0</v>
      </c>
      <c r="Y114" s="12">
        <f>SUMIF(AMIP!F:F,'ALL 2020'!C114,AMIP!D:D)</f>
        <v>0</v>
      </c>
      <c r="Z114" s="12">
        <f>+SUMIF(ISF!G:G,'ALL 2020'!C114,ISF!E:E)</f>
        <v>0</v>
      </c>
      <c r="AA114" s="124">
        <f>+SUMIF(DISCOI!G:G,'ALL 2020'!C114,DISCOI!E:E)</f>
        <v>0</v>
      </c>
      <c r="AB114" s="12">
        <f>+SUMIF(MABEL!F:F,'ALL 2020'!C114,MABEL!D:D)</f>
        <v>0</v>
      </c>
      <c r="AC114" s="12">
        <f>+SUMIF(NMP!F:F,'ALL 2020'!C114,NMP!D:D)</f>
        <v>0</v>
      </c>
      <c r="AD114" s="12">
        <f>SUMIF('AMCHO '!F:F,'ALL 2020'!C114,'AMCHO '!D:D)</f>
        <v>0</v>
      </c>
      <c r="AE114">
        <f>+SUMIF(CONFORTIS!G:G,'ALL 2020'!C114,CONFORTIS!E:E)</f>
        <v>0</v>
      </c>
      <c r="AF114" s="12">
        <f>+SUMIF('IRS IMMO'!G:G,'ALL 2020'!C114,'IRS IMMO'!E:E)</f>
        <v>0</v>
      </c>
      <c r="AG114" s="12">
        <f>+SUMIF(AGRIVETAM!F:F,'ALL 2020'!C114,AGRIVETAM!D:D)</f>
        <v>0</v>
      </c>
      <c r="AH114" s="12">
        <f>+SUMIF(EUROPAINTS!F:F,'ALL 2020'!C114,EUROPAINTS!D:D)</f>
        <v>0</v>
      </c>
      <c r="AI114" s="12">
        <f>+SUMIF('VET ABE'!F:F,'ALL 2020'!C114,'VET ABE'!E:E)</f>
        <v>0</v>
      </c>
      <c r="AJ114" s="12">
        <f>SUMIF('VET FIA'!F:F,'ALL 2020'!C114,'VET FIA'!E:E)</f>
        <v>0</v>
      </c>
      <c r="AK114" s="12">
        <f>+SUMIF('CSS SAKAY'!F:F,'ALL 2020'!C114,'CSS SAKAY'!D:D)</f>
        <v>0</v>
      </c>
      <c r="AL114" s="12">
        <f>+SUMIF(AGRIMA!F:F,'ALL 2020'!C114,AGRIMA!D:D)</f>
        <v>0</v>
      </c>
      <c r="AM114" s="12">
        <f>SUMIF('United Malagasy'!F:F,'ALL 2020'!C114,'United Malagasy'!D:D)</f>
        <v>0</v>
      </c>
      <c r="AN114" s="12">
        <f>+SUMIF(NUTRIFOOD!E:E,'ALL 2020'!C114,NUTRIFOOD!D:D)</f>
        <v>0</v>
      </c>
      <c r="AO114" s="12">
        <f>+SUMIF(FERRIS!H:H,'ALL 2020'!C114,FERRIS!F:F)</f>
        <v>0</v>
      </c>
      <c r="AP114" s="12">
        <f>+SUMIF(SEM!F:F,'ALL 2020'!C114,SEM!D:D)</f>
        <v>0</v>
      </c>
      <c r="AQ114" s="12">
        <f>+SUMIF(Madatrade!F:F,'ALL 2020'!C114,Madatrade!D:D)</f>
        <v>0</v>
      </c>
      <c r="AR114" s="12">
        <f>+SUMIF('FLY TECH'!F:F,'ALL 2020'!C114,'FLY TECH'!E:E)</f>
        <v>0</v>
      </c>
      <c r="AS114" s="12">
        <f>+SUMIF('FIRST INVESTISSEMENT'!G:G,'ALL 2020'!C114,'FIRST INVESTISSEMENT'!E:E)</f>
        <v>0</v>
      </c>
      <c r="AT114" s="164">
        <f t="shared" si="7"/>
        <v>0</v>
      </c>
      <c r="AU114" s="165">
        <f t="shared" si="8"/>
        <v>0</v>
      </c>
    </row>
    <row r="115" spans="1:47" x14ac:dyDescent="0.25">
      <c r="A115" s="11" t="str">
        <f t="shared" si="5"/>
        <v>4</v>
      </c>
      <c r="B115" s="11" t="str">
        <f t="shared" si="6"/>
        <v>451</v>
      </c>
      <c r="C115" s="23">
        <v>45120000</v>
      </c>
      <c r="D115" s="22" t="str">
        <f t="shared" si="9"/>
        <v>BIL22</v>
      </c>
      <c r="E115" s="24" t="s">
        <v>13</v>
      </c>
      <c r="F115" s="12">
        <f>+SUMIF(AGRIFARM!H:H,C115,AGRIFARM!L:L)</f>
        <v>0</v>
      </c>
      <c r="G115" s="12">
        <f>+SUMIF(AGRICORP!I:I,C115,AGRICORP!E:E)</f>
        <v>0</v>
      </c>
      <c r="H115" s="12">
        <f>+SUMIF(SMTP!D:D,'ALL 2020'!C115,SMTP!G:G)</f>
        <v>2500000</v>
      </c>
      <c r="I115" s="12">
        <f>+SUMIF(AGRIVET!G:G,C115,AGRIVET!E:E)</f>
        <v>227800000</v>
      </c>
      <c r="J115" s="12">
        <f>+SUMIF(AGRIVAL!G:G,'ALL 2020'!C115,AGRIVAL!E:E)</f>
        <v>0</v>
      </c>
      <c r="K115" s="12">
        <f>+SUMIF(AGRIKOBA!G:G,'ALL 2020'!C115,AGRIKOBA!E:E)</f>
        <v>0</v>
      </c>
      <c r="L115" s="12">
        <f>+SUMIF(LMOI!F:F,'ALL 2020'!C115,LMOI!D:D)</f>
        <v>0</v>
      </c>
      <c r="M115" s="12">
        <f>+SUMIF(TARTINE!G:G,'ALL 2020'!C115,TARTINE!E:E)</f>
        <v>0</v>
      </c>
      <c r="N115" s="12">
        <f>+SUMIF(IDF!F:F,'ALL 2020'!C115,IDF!D:D)</f>
        <v>0</v>
      </c>
      <c r="O115" s="12">
        <f>+SUMIF(RYA!G:G,C115,RYA!E:E)</f>
        <v>0</v>
      </c>
      <c r="P115" s="12">
        <f>+SUMIF('SCI NOAH'!G:G,'ALL 2020'!C115,'SCI NOAH'!E:E)</f>
        <v>0</v>
      </c>
      <c r="Q115" s="12">
        <f>+SUMIF(SIM!F:F,'ALL 2020'!C115,SIM!D:D)</f>
        <v>0</v>
      </c>
      <c r="R115" s="163">
        <f>+SUMIF('First Energy'!F:F,'ALL 2020'!C115,'First Energy'!D:D)</f>
        <v>0</v>
      </c>
      <c r="S115" s="163">
        <f>+SUMIF('ID Motors'!G:G,C115,'ID Motors'!E:E)</f>
        <v>0</v>
      </c>
      <c r="T115" s="12">
        <f>+SUMIF('ID RENTAL'!G:G,'ALL 2020'!C115,'ID RENTAL'!E:E)</f>
        <v>0</v>
      </c>
      <c r="U115" s="12">
        <f>+SUMIF('MCM '!G:G,'ALL 2020'!C115,'MCM '!E:E)</f>
        <v>0</v>
      </c>
      <c r="V115" s="12">
        <f>SUMIF(AGRIMOTORS!G:G,C115,AGRIMOTORS!E:E)</f>
        <v>0</v>
      </c>
      <c r="W115" s="12">
        <f>+SUMIF(BOVIMA!F:F,'ALL 2020'!C115,BOVIMA!D:D)</f>
        <v>0</v>
      </c>
      <c r="X115" s="12">
        <f>+SUMIF(AGRIFEED!F:F,'ALL 2020'!C115,AGRIFEED!D:D)</f>
        <v>0</v>
      </c>
      <c r="Y115" s="12">
        <f>SUMIF(AMIP!F:F,'ALL 2020'!C115,AMIP!D:D)</f>
        <v>0</v>
      </c>
      <c r="Z115" s="12">
        <f>+SUMIF(ISF!G:G,'ALL 2020'!C115,ISF!E:E)</f>
        <v>0</v>
      </c>
      <c r="AA115" s="124">
        <f>+SUMIF(DISCOI!G:G,'ALL 2020'!C115,DISCOI!E:E)</f>
        <v>0</v>
      </c>
      <c r="AB115" s="12">
        <f>+SUMIF(MABEL!F:F,'ALL 2020'!C115,MABEL!D:D)</f>
        <v>0</v>
      </c>
      <c r="AC115" s="12">
        <f>+SUMIF(NMP!F:F,'ALL 2020'!C115,NMP!D:D)</f>
        <v>0</v>
      </c>
      <c r="AD115" s="12">
        <f>SUMIF('AMCHO '!F:F,'ALL 2020'!C115,'AMCHO '!D:D)</f>
        <v>0</v>
      </c>
      <c r="AE115">
        <f>+SUMIF(CONFORTIS!G:G,'ALL 2020'!C115,CONFORTIS!E:E)</f>
        <v>0</v>
      </c>
      <c r="AF115" s="12">
        <f>+SUMIF('IRS IMMO'!G:G,'ALL 2020'!C115,'IRS IMMO'!E:E)</f>
        <v>0</v>
      </c>
      <c r="AG115" s="12">
        <f>+SUMIF(AGRIVETAM!F:F,'ALL 2020'!C115,AGRIVETAM!D:D)</f>
        <v>0</v>
      </c>
      <c r="AH115" s="12">
        <f>+SUMIF(EUROPAINTS!F:F,'ALL 2020'!C115,EUROPAINTS!D:D)</f>
        <v>0</v>
      </c>
      <c r="AI115" s="12">
        <f>+SUMIF('VET ABE'!F:F,'ALL 2020'!C115,'VET ABE'!E:E)</f>
        <v>0</v>
      </c>
      <c r="AJ115" s="12">
        <f>SUMIF('VET FIA'!F:F,'ALL 2020'!C115,'VET FIA'!E:E)</f>
        <v>0</v>
      </c>
      <c r="AK115" s="12">
        <f>+SUMIF('CSS SAKAY'!F:F,'ALL 2020'!C115,'CSS SAKAY'!D:D)</f>
        <v>0</v>
      </c>
      <c r="AL115" s="12">
        <f>+SUMIF(AGRIMA!F:F,'ALL 2020'!C115,AGRIMA!D:D)</f>
        <v>0</v>
      </c>
      <c r="AM115" s="12">
        <f>SUMIF('United Malagasy'!F:F,'ALL 2020'!C115,'United Malagasy'!D:D)</f>
        <v>0</v>
      </c>
      <c r="AN115" s="12">
        <f>+SUMIF(NUTRIFOOD!E:E,'ALL 2020'!C115,NUTRIFOOD!D:D)</f>
        <v>0</v>
      </c>
      <c r="AO115" s="12">
        <f>+SUMIF(FERRIS!H:H,'ALL 2020'!C115,FERRIS!F:F)</f>
        <v>0</v>
      </c>
      <c r="AP115" s="12">
        <f>+SUMIF(SEM!F:F,'ALL 2020'!C115,SEM!D:D)</f>
        <v>0</v>
      </c>
      <c r="AQ115" s="12">
        <f>+SUMIF(Madatrade!F:F,'ALL 2020'!C115,Madatrade!D:D)</f>
        <v>0</v>
      </c>
      <c r="AR115" s="12">
        <f>+SUMIF('FLY TECH'!F:F,'ALL 2020'!C115,'FLY TECH'!E:E)</f>
        <v>0</v>
      </c>
      <c r="AS115" s="12">
        <f>+SUMIF('FIRST INVESTISSEMENT'!G:G,'ALL 2020'!C115,'FIRST INVESTISSEMENT'!E:E)</f>
        <v>0</v>
      </c>
      <c r="AT115" s="164">
        <f t="shared" si="7"/>
        <v>230300000</v>
      </c>
      <c r="AU115" s="165">
        <f t="shared" si="8"/>
        <v>50709.112887777184</v>
      </c>
    </row>
    <row r="116" spans="1:47" x14ac:dyDescent="0.25">
      <c r="A116" s="11" t="str">
        <f t="shared" si="5"/>
        <v>4</v>
      </c>
      <c r="B116" s="11" t="str">
        <f t="shared" si="6"/>
        <v>455</v>
      </c>
      <c r="C116" s="23">
        <v>45500000</v>
      </c>
      <c r="D116" s="22" t="str">
        <f t="shared" si="9"/>
        <v>BIL28</v>
      </c>
      <c r="E116" s="24" t="s">
        <v>647</v>
      </c>
      <c r="F116" s="12">
        <f>+SUMIF(AGRIFARM!H:H,C116,AGRIFARM!L:L)</f>
        <v>0</v>
      </c>
      <c r="G116" s="12">
        <f>+SUMIF(AGRICORP!I:I,C116,AGRICORP!E:E)</f>
        <v>0</v>
      </c>
      <c r="H116" s="12">
        <f>+SUMIF(SMTP!D:D,'ALL 2020'!C116,SMTP!G:G)</f>
        <v>-464200279.31</v>
      </c>
      <c r="I116" s="12">
        <f>+SUMIF(AGRIVET!G:G,C116,AGRIVET!E:E)</f>
        <v>109200000</v>
      </c>
      <c r="J116" s="12">
        <f>+SUMIF(AGRIVAL!G:G,'ALL 2020'!C116,AGRIVAL!E:E)</f>
        <v>0</v>
      </c>
      <c r="K116" s="12">
        <f>+SUMIF(AGRIKOBA!G:G,'ALL 2020'!C116,AGRIKOBA!E:E)</f>
        <v>0</v>
      </c>
      <c r="L116" s="12">
        <f>+SUMIF(LMOI!F:F,'ALL 2020'!C116,LMOI!D:D)</f>
        <v>0</v>
      </c>
      <c r="M116" s="12">
        <f>+SUMIF(TARTINE!G:G,'ALL 2020'!C116,TARTINE!E:E)</f>
        <v>-4843397716.4800005</v>
      </c>
      <c r="N116" s="12">
        <f>+SUMIF(IDF!F:F,'ALL 2020'!C116,IDF!D:D)</f>
        <v>0</v>
      </c>
      <c r="O116" s="12">
        <f>+SUMIF(RYA!G:G,C116,RYA!E:E)</f>
        <v>-301455758.35000002</v>
      </c>
      <c r="P116" s="12">
        <f>+SUMIF('SCI NOAH'!G:G,'ALL 2020'!C116,'SCI NOAH'!E:E)</f>
        <v>0</v>
      </c>
      <c r="Q116" s="12">
        <f>+SUMIF(SIM!F:F,'ALL 2020'!C116,SIM!D:D)</f>
        <v>0</v>
      </c>
      <c r="R116" s="163">
        <f>+SUMIF('First Energy'!F:F,'ALL 2020'!C116,'First Energy'!D:D)</f>
        <v>0</v>
      </c>
      <c r="S116" s="163">
        <f>+SUMIF('ID Motors'!G:G,C116,'ID Motors'!E:E)</f>
        <v>1832872833.8800001</v>
      </c>
      <c r="T116" s="12">
        <f>+SUMIF('ID RENTAL'!G:G,'ALL 2020'!C116,'ID RENTAL'!E:E)</f>
        <v>-2880938214.71</v>
      </c>
      <c r="U116" s="12">
        <f>+SUMIF('MCM '!G:G,'ALL 2020'!C116,'MCM '!E:E)</f>
        <v>-431352</v>
      </c>
      <c r="V116" s="12">
        <f>SUMIF(AGRIMOTORS!G:G,C116,AGRIMOTORS!E:E)</f>
        <v>0</v>
      </c>
      <c r="W116" s="12">
        <f>+SUMIF(BOVIMA!F:F,'ALL 2020'!C116,BOVIMA!D:D)</f>
        <v>0</v>
      </c>
      <c r="X116" s="12">
        <f>+SUMIF(AGRIFEED!F:F,'ALL 2020'!C116,AGRIFEED!D:D)</f>
        <v>0</v>
      </c>
      <c r="Y116" s="12">
        <f>SUMIF(AMIP!F:F,'ALL 2020'!C116,AMIP!D:D)</f>
        <v>0</v>
      </c>
      <c r="Z116" s="12">
        <f>+SUMIF(ISF!G:G,'ALL 2020'!C116,ISF!E:E)</f>
        <v>0</v>
      </c>
      <c r="AA116" s="124">
        <f>+SUMIF(DISCOI!G:G,'ALL 2020'!C116,DISCOI!E:E)</f>
        <v>0</v>
      </c>
      <c r="AB116" s="12">
        <f>+SUMIF(MABEL!F:F,'ALL 2020'!C116,MABEL!D:D)</f>
        <v>0</v>
      </c>
      <c r="AC116" s="12">
        <f>+SUMIF(NMP!F:F,'ALL 2020'!C116,NMP!D:D)</f>
        <v>0</v>
      </c>
      <c r="AD116" s="12">
        <f>SUMIF('AMCHO '!F:F,'ALL 2020'!C116,'AMCHO '!D:D)</f>
        <v>0</v>
      </c>
      <c r="AE116">
        <f>+SUMIF(CONFORTIS!G:G,'ALL 2020'!C116,CONFORTIS!E:E)</f>
        <v>0</v>
      </c>
      <c r="AF116" s="12">
        <f>+SUMIF('IRS IMMO'!G:G,'ALL 2020'!C116,'IRS IMMO'!E:E)</f>
        <v>0</v>
      </c>
      <c r="AG116" s="12">
        <f>+SUMIF(AGRIVETAM!F:F,'ALL 2020'!C116,AGRIVETAM!D:D)</f>
        <v>0</v>
      </c>
      <c r="AH116" s="12">
        <f>+SUMIF(EUROPAINTS!F:F,'ALL 2020'!C116,EUROPAINTS!D:D)</f>
        <v>0</v>
      </c>
      <c r="AI116" s="12">
        <f>+SUMIF('VET ABE'!F:F,'ALL 2020'!C116,'VET ABE'!E:E)</f>
        <v>0</v>
      </c>
      <c r="AJ116" s="12">
        <f>SUMIF('VET FIA'!F:F,'ALL 2020'!C116,'VET FIA'!E:E)</f>
        <v>0</v>
      </c>
      <c r="AK116" s="12">
        <f>+SUMIF('CSS SAKAY'!F:F,'ALL 2020'!C116,'CSS SAKAY'!D:D)</f>
        <v>0</v>
      </c>
      <c r="AL116" s="12">
        <f>+SUMIF(AGRIMA!F:F,'ALL 2020'!C116,AGRIMA!D:D)</f>
        <v>0</v>
      </c>
      <c r="AM116" s="12">
        <f>SUMIF('United Malagasy'!F:F,'ALL 2020'!C116,'United Malagasy'!D:D)</f>
        <v>0</v>
      </c>
      <c r="AN116" s="12">
        <f>+SUMIF(NUTRIFOOD!E:E,'ALL 2020'!C116,NUTRIFOOD!D:D)</f>
        <v>0</v>
      </c>
      <c r="AO116" s="12">
        <f>+SUMIF(FERRIS!H:H,'ALL 2020'!C116,FERRIS!F:F)</f>
        <v>0</v>
      </c>
      <c r="AP116" s="12">
        <f>+SUMIF(SEM!F:F,'ALL 2020'!C116,SEM!D:D)</f>
        <v>0</v>
      </c>
      <c r="AQ116" s="12">
        <f>+SUMIF(Madatrade!F:F,'ALL 2020'!C116,Madatrade!D:D)</f>
        <v>-15775999683.73</v>
      </c>
      <c r="AR116" s="12">
        <f>+SUMIF('FLY TECH'!F:F,'ALL 2020'!C116,'FLY TECH'!E:E)</f>
        <v>0</v>
      </c>
      <c r="AS116" s="12">
        <f>+SUMIF('FIRST INVESTISSEMENT'!G:G,'ALL 2020'!C116,'FIRST INVESTISSEMENT'!E:E)</f>
        <v>-7026497421.2799997</v>
      </c>
      <c r="AT116" s="164">
        <f t="shared" si="7"/>
        <v>-29350847591.98</v>
      </c>
      <c r="AU116" s="165">
        <f t="shared" si="8"/>
        <v>-6462681.0416572168</v>
      </c>
    </row>
    <row r="117" spans="1:47" x14ac:dyDescent="0.25">
      <c r="A117" s="11" t="str">
        <f t="shared" si="5"/>
        <v>4</v>
      </c>
      <c r="B117" s="11" t="str">
        <f t="shared" si="6"/>
        <v>455</v>
      </c>
      <c r="C117" s="82">
        <v>45500001</v>
      </c>
      <c r="D117" s="22" t="str">
        <f t="shared" si="9"/>
        <v>BIL28</v>
      </c>
      <c r="E117" s="24" t="s">
        <v>95</v>
      </c>
      <c r="F117" s="12">
        <f>+SUMIF(AGRIFARM!H:H,C117,AGRIFARM!L:L)</f>
        <v>-472728725.94999999</v>
      </c>
      <c r="G117" s="12">
        <f>+SUMIF(AGRICORP!I:I,C117,AGRICORP!E:E)</f>
        <v>0</v>
      </c>
      <c r="H117" s="12">
        <f>+SUMIF(SMTP!D:D,'ALL 2020'!C117,SMTP!G:G)</f>
        <v>0</v>
      </c>
      <c r="I117" s="12">
        <f>+SUMIF(AGRIVET!G:G,C117,AGRIVET!E:E)</f>
        <v>-92735908</v>
      </c>
      <c r="J117" s="12">
        <f>+SUMIF(AGRIVAL!G:G,'ALL 2020'!C117,AGRIVAL!E:E)</f>
        <v>0</v>
      </c>
      <c r="K117" s="12">
        <f>+SUMIF(AGRIKOBA!G:G,'ALL 2020'!C117,AGRIKOBA!E:E)</f>
        <v>0</v>
      </c>
      <c r="L117" s="12">
        <f>+SUMIF(LMOI!F:F,'ALL 2020'!C117,LMOI!D:D)</f>
        <v>0</v>
      </c>
      <c r="M117" s="12">
        <f>+SUMIF(TARTINE!G:G,'ALL 2020'!C117,TARTINE!E:E)</f>
        <v>0</v>
      </c>
      <c r="N117" s="12">
        <f>+SUMIF(IDF!F:F,'ALL 2020'!C117,IDF!D:D)</f>
        <v>-4665374415.3800001</v>
      </c>
      <c r="O117" s="12">
        <f>+SUMIF(RYA!G:G,C117,RYA!E:E)</f>
        <v>0</v>
      </c>
      <c r="P117" s="12">
        <f>+SUMIF('SCI NOAH'!G:G,'ALL 2020'!C117,'SCI NOAH'!E:E)</f>
        <v>-787905600</v>
      </c>
      <c r="Q117" s="12">
        <f>+SUMIF(SIM!F:F,'ALL 2020'!C117,SIM!D:D)</f>
        <v>-1859281030.8699999</v>
      </c>
      <c r="R117" s="163">
        <f>+SUMIF('First Energy'!F:F,'ALL 2020'!C117,'First Energy'!D:D)</f>
        <v>0</v>
      </c>
      <c r="S117" s="163">
        <f>+SUMIF('ID Motors'!G:G,C117,'ID Motors'!E:E)</f>
        <v>0</v>
      </c>
      <c r="T117" s="12">
        <f>+SUMIF('ID RENTAL'!G:G,'ALL 2020'!C117,'ID RENTAL'!E:E)</f>
        <v>0</v>
      </c>
      <c r="U117" s="12">
        <f>+SUMIF('MCM '!G:G,'ALL 2020'!C117,'MCM '!E:E)</f>
        <v>8060000</v>
      </c>
      <c r="V117" s="12">
        <f>SUMIF(AGRIMOTORS!G:G,C117,AGRIMOTORS!E:E)</f>
        <v>0</v>
      </c>
      <c r="W117" s="12">
        <f>+SUMIF(BOVIMA!F:F,'ALL 2020'!C117,BOVIMA!D:D)</f>
        <v>-735959899.70000005</v>
      </c>
      <c r="X117" s="12">
        <f>+SUMIF(AGRIFEED!F:F,'ALL 2020'!C117,AGRIFEED!D:D)</f>
        <v>0</v>
      </c>
      <c r="Y117" s="12">
        <f>SUMIF(AMIP!F:F,'ALL 2020'!C117,AMIP!D:D)</f>
        <v>-2063980989.0699999</v>
      </c>
      <c r="Z117" s="12">
        <f>+SUMIF(ISF!G:G,'ALL 2020'!C117,ISF!E:E)</f>
        <v>0</v>
      </c>
      <c r="AA117" s="124">
        <f>+SUMIF(DISCOI!G:G,'ALL 2020'!C117,DISCOI!E:E)</f>
        <v>0</v>
      </c>
      <c r="AB117" s="12">
        <f>+SUMIF(MABEL!F:F,'ALL 2020'!C117,MABEL!D:D)</f>
        <v>0</v>
      </c>
      <c r="AC117" s="12">
        <f>+SUMIF(NMP!F:F,'ALL 2020'!C117,NMP!D:D)</f>
        <v>-95669500</v>
      </c>
      <c r="AD117" s="12">
        <f>SUMIF('AMCHO '!F:F,'ALL 2020'!C117,'AMCHO '!D:D)</f>
        <v>-1856040681.5899999</v>
      </c>
      <c r="AE117">
        <f>+SUMIF(CONFORTIS!G:G,'ALL 2020'!C117,CONFORTIS!E:E)</f>
        <v>0</v>
      </c>
      <c r="AF117" s="12">
        <f>+SUMIF('IRS IMMO'!G:G,'ALL 2020'!C117,'IRS IMMO'!E:E)</f>
        <v>0</v>
      </c>
      <c r="AG117" s="12">
        <f>+SUMIF(AGRIVETAM!F:F,'ALL 2020'!C117,AGRIVETAM!D:D)</f>
        <v>0</v>
      </c>
      <c r="AH117" s="12">
        <f>+SUMIF(EUROPAINTS!F:F,'ALL 2020'!C117,EUROPAINTS!D:D)</f>
        <v>0</v>
      </c>
      <c r="AI117" s="12">
        <f>+SUMIF('VET ABE'!F:F,'ALL 2020'!C117,'VET ABE'!E:E)</f>
        <v>0</v>
      </c>
      <c r="AJ117" s="12">
        <f>SUMIF('VET FIA'!F:F,'ALL 2020'!C117,'VET FIA'!E:E)</f>
        <v>0</v>
      </c>
      <c r="AK117" s="12">
        <f>+SUMIF('CSS SAKAY'!F:F,'ALL 2020'!C117,'CSS SAKAY'!D:D)</f>
        <v>0</v>
      </c>
      <c r="AL117" s="12">
        <f>+SUMIF(AGRIMA!F:F,'ALL 2020'!C117,AGRIMA!D:D)</f>
        <v>-7054000</v>
      </c>
      <c r="AM117" s="12">
        <f>SUMIF('United Malagasy'!F:F,'ALL 2020'!C117,'United Malagasy'!D:D)</f>
        <v>0</v>
      </c>
      <c r="AN117" s="12">
        <f>+SUMIF(NUTRIFOOD!E:E,'ALL 2020'!C117,NUTRIFOOD!D:D)</f>
        <v>0</v>
      </c>
      <c r="AO117" s="12">
        <f>+SUMIF(FERRIS!H:H,'ALL 2020'!C117,FERRIS!F:F)</f>
        <v>0</v>
      </c>
      <c r="AP117" s="12">
        <f>+SUMIF(SEM!F:F,'ALL 2020'!C117,SEM!D:D)</f>
        <v>0</v>
      </c>
      <c r="AQ117" s="12">
        <f>+SUMIF(Madatrade!F:F,'ALL 2020'!C117,Madatrade!D:D)</f>
        <v>0</v>
      </c>
      <c r="AR117" s="12">
        <f>+SUMIF('FLY TECH'!F:F,'ALL 2020'!C117,'FLY TECH'!E:E)</f>
        <v>0</v>
      </c>
      <c r="AS117" s="12">
        <f>+SUMIF('FIRST INVESTISSEMENT'!G:G,'ALL 2020'!C117,'FIRST INVESTISSEMENT'!E:E)</f>
        <v>0</v>
      </c>
      <c r="AT117" s="164">
        <f t="shared" si="7"/>
        <v>-12628670750.559999</v>
      </c>
      <c r="AU117" s="165">
        <f t="shared" si="8"/>
        <v>-2780671.6921959049</v>
      </c>
    </row>
    <row r="118" spans="1:47" x14ac:dyDescent="0.25">
      <c r="A118" s="11" t="str">
        <f t="shared" si="5"/>
        <v>4</v>
      </c>
      <c r="B118" s="11" t="str">
        <f t="shared" si="6"/>
        <v>455</v>
      </c>
      <c r="C118" s="82">
        <v>45500002</v>
      </c>
      <c r="D118" s="22" t="str">
        <f t="shared" si="9"/>
        <v>BIL28</v>
      </c>
      <c r="E118" s="24" t="s">
        <v>314</v>
      </c>
      <c r="F118" s="12">
        <f>+SUMIF(AGRIFARM!H:H,C118,AGRIFARM!L:L)</f>
        <v>-13346443.07</v>
      </c>
      <c r="G118" s="12">
        <f>+SUMIF(AGRICORP!I:I,C118,AGRICORP!E:E)</f>
        <v>0</v>
      </c>
      <c r="H118" s="12">
        <f>+SUMIF(SMTP!D:D,'ALL 2020'!C118,SMTP!G:G)</f>
        <v>0</v>
      </c>
      <c r="I118" s="12">
        <f>+SUMIF(AGRIVET!G:G,C118,AGRIVET!E:E)</f>
        <v>0</v>
      </c>
      <c r="J118" s="12">
        <f>+SUMIF(AGRIVAL!G:G,'ALL 2020'!C118,AGRIVAL!E:E)</f>
        <v>0</v>
      </c>
      <c r="K118" s="12">
        <f>+SUMIF(AGRIKOBA!G:G,'ALL 2020'!C118,AGRIKOBA!E:E)</f>
        <v>0</v>
      </c>
      <c r="L118" s="12">
        <f>+SUMIF(LMOI!F:F,'ALL 2020'!C118,LMOI!D:D)</f>
        <v>0</v>
      </c>
      <c r="M118" s="12">
        <f>+SUMIF(TARTINE!G:G,'ALL 2020'!C118,TARTINE!E:E)</f>
        <v>0</v>
      </c>
      <c r="N118" s="12">
        <f>+SUMIF(IDF!F:F,'ALL 2020'!C118,IDF!D:D)</f>
        <v>0</v>
      </c>
      <c r="O118" s="12">
        <f>+SUMIF(RYA!G:G,C118,RYA!E:E)</f>
        <v>0</v>
      </c>
      <c r="P118" s="12">
        <f>+SUMIF('SCI NOAH'!G:G,'ALL 2020'!C118,'SCI NOAH'!E:E)</f>
        <v>-56800000</v>
      </c>
      <c r="Q118" s="12">
        <f>+SUMIF(SIM!F:F,'ALL 2020'!C118,SIM!D:D)</f>
        <v>-237859478.18000001</v>
      </c>
      <c r="R118" s="163">
        <f>+SUMIF('First Energy'!F:F,'ALL 2020'!C118,'First Energy'!D:D)</f>
        <v>0</v>
      </c>
      <c r="S118" s="163">
        <f>+SUMIF('ID Motors'!G:G,C118,'ID Motors'!E:E)</f>
        <v>0</v>
      </c>
      <c r="T118" s="12">
        <f>+SUMIF('ID RENTAL'!G:G,'ALL 2020'!C118,'ID RENTAL'!E:E)</f>
        <v>0</v>
      </c>
      <c r="U118" s="12">
        <f>+SUMIF('MCM '!G:G,'ALL 2020'!C118,'MCM '!E:E)</f>
        <v>0</v>
      </c>
      <c r="V118" s="12">
        <f>SUMIF(AGRIMOTORS!G:G,C118,AGRIMOTORS!E:E)</f>
        <v>0</v>
      </c>
      <c r="W118" s="12">
        <f>+SUMIF(BOVIMA!F:F,'ALL 2020'!C118,BOVIMA!D:D)</f>
        <v>-161105134.27000001</v>
      </c>
      <c r="X118" s="12">
        <f>+SUMIF(AGRIFEED!F:F,'ALL 2020'!C118,AGRIFEED!D:D)</f>
        <v>0</v>
      </c>
      <c r="Y118" s="12">
        <f>SUMIF(AMIP!F:F,'ALL 2020'!C118,AMIP!D:D)</f>
        <v>0</v>
      </c>
      <c r="Z118" s="12">
        <f>+SUMIF(ISF!G:G,'ALL 2020'!C118,ISF!E:E)</f>
        <v>-324899400</v>
      </c>
      <c r="AA118" s="124">
        <f>+SUMIF(DISCOI!G:G,'ALL 2020'!C118,DISCOI!E:E)</f>
        <v>0</v>
      </c>
      <c r="AB118" s="12">
        <f>+SUMIF(MABEL!F:F,'ALL 2020'!C118,MABEL!D:D)</f>
        <v>0</v>
      </c>
      <c r="AC118" s="12">
        <f>+SUMIF(NMP!F:F,'ALL 2020'!C118,NMP!D:D)</f>
        <v>0</v>
      </c>
      <c r="AD118" s="12">
        <f>SUMIF('AMCHO '!F:F,'ALL 2020'!C118,'AMCHO '!D:D)</f>
        <v>-298478556.69999999</v>
      </c>
      <c r="AE118">
        <f>+SUMIF(CONFORTIS!G:G,'ALL 2020'!C118,CONFORTIS!E:E)</f>
        <v>0</v>
      </c>
      <c r="AF118" s="12">
        <f>+SUMIF('IRS IMMO'!G:G,'ALL 2020'!C118,'IRS IMMO'!E:E)</f>
        <v>0</v>
      </c>
      <c r="AG118" s="12">
        <f>+SUMIF(AGRIVETAM!F:F,'ALL 2020'!C118,AGRIVETAM!D:D)</f>
        <v>0</v>
      </c>
      <c r="AH118" s="12">
        <f>+SUMIF(EUROPAINTS!F:F,'ALL 2020'!C118,EUROPAINTS!D:D)</f>
        <v>0</v>
      </c>
      <c r="AI118" s="12">
        <f>+SUMIF('VET ABE'!F:F,'ALL 2020'!C118,'VET ABE'!E:E)</f>
        <v>0</v>
      </c>
      <c r="AJ118" s="12">
        <f>SUMIF('VET FIA'!F:F,'ALL 2020'!C118,'VET FIA'!E:E)</f>
        <v>0</v>
      </c>
      <c r="AK118" s="12">
        <f>+SUMIF('CSS SAKAY'!F:F,'ALL 2020'!C118,'CSS SAKAY'!D:D)</f>
        <v>0</v>
      </c>
      <c r="AL118" s="12">
        <f>+SUMIF(AGRIMA!F:F,'ALL 2020'!C118,AGRIMA!D:D)</f>
        <v>0</v>
      </c>
      <c r="AM118" s="12">
        <f>SUMIF('United Malagasy'!F:F,'ALL 2020'!C118,'United Malagasy'!D:D)</f>
        <v>-172548500.86000001</v>
      </c>
      <c r="AN118" s="12">
        <f>+SUMIF(NUTRIFOOD!E:E,'ALL 2020'!C118,NUTRIFOOD!D:D)</f>
        <v>0</v>
      </c>
      <c r="AO118" s="12">
        <f>+SUMIF(FERRIS!H:H,'ALL 2020'!C118,FERRIS!F:F)</f>
        <v>0</v>
      </c>
      <c r="AP118" s="12">
        <f>+SUMIF(SEM!F:F,'ALL 2020'!C118,SEM!D:D)</f>
        <v>0</v>
      </c>
      <c r="AQ118" s="12">
        <f>+SUMIF(Madatrade!F:F,'ALL 2020'!C118,Madatrade!D:D)</f>
        <v>0</v>
      </c>
      <c r="AR118" s="12">
        <f>+SUMIF('FLY TECH'!F:F,'ALL 2020'!C118,'FLY TECH'!E:E)</f>
        <v>0</v>
      </c>
      <c r="AS118" s="12">
        <f>+SUMIF('FIRST INVESTISSEMENT'!G:G,'ALL 2020'!C118,'FIRST INVESTISSEMENT'!E:E)</f>
        <v>0</v>
      </c>
      <c r="AT118" s="164">
        <f t="shared" si="7"/>
        <v>-1265037513.0799999</v>
      </c>
      <c r="AU118" s="165">
        <f t="shared" si="8"/>
        <v>-278545.07189772744</v>
      </c>
    </row>
    <row r="119" spans="1:47" x14ac:dyDescent="0.25">
      <c r="A119" s="11" t="str">
        <f t="shared" si="5"/>
        <v>4</v>
      </c>
      <c r="B119" s="11" t="str">
        <f t="shared" si="6"/>
        <v>455</v>
      </c>
      <c r="C119" s="82">
        <v>45500003</v>
      </c>
      <c r="D119" s="22" t="str">
        <f t="shared" si="9"/>
        <v>BIL28</v>
      </c>
      <c r="E119" s="11" t="s">
        <v>1581</v>
      </c>
      <c r="F119" s="12">
        <f>+SUMIF(AGRIFARM!H:H,C119,AGRIFARM!L:L)</f>
        <v>0</v>
      </c>
      <c r="G119" s="12">
        <f>+SUMIF(AGRICORP!I:I,C119,AGRICORP!E:E)</f>
        <v>0</v>
      </c>
      <c r="H119" s="12">
        <f>+SUMIF(SMTP!D:D,'ALL 2020'!C119,SMTP!G:G)</f>
        <v>0</v>
      </c>
      <c r="I119" s="12">
        <f>+SUMIF(AGRIVET!G:G,C119,AGRIVET!E:E)</f>
        <v>0</v>
      </c>
      <c r="J119" s="12">
        <f>+SUMIF(AGRIVAL!G:G,'ALL 2020'!C119,AGRIVAL!E:E)</f>
        <v>0</v>
      </c>
      <c r="K119" s="12">
        <f>+SUMIF(AGRIKOBA!G:G,'ALL 2020'!C119,AGRIKOBA!E:E)</f>
        <v>0</v>
      </c>
      <c r="L119" s="12">
        <f>+SUMIF(LMOI!F:F,'ALL 2020'!C119,LMOI!D:D)</f>
        <v>0</v>
      </c>
      <c r="M119" s="12">
        <f>+SUMIF(TARTINE!G:G,'ALL 2020'!C119,TARTINE!E:E)</f>
        <v>0</v>
      </c>
      <c r="N119" s="12">
        <f>+SUMIF(IDF!F:F,'ALL 2020'!C119,IDF!D:D)</f>
        <v>0</v>
      </c>
      <c r="O119" s="12">
        <f>+SUMIF(RYA!G:G,C119,RYA!E:E)</f>
        <v>0</v>
      </c>
      <c r="P119" s="12">
        <f>+SUMIF('SCI NOAH'!G:G,'ALL 2020'!C119,'SCI NOAH'!E:E)</f>
        <v>-53300000</v>
      </c>
      <c r="Q119" s="12">
        <f>+SUMIF(SIM!F:F,'ALL 2020'!C119,SIM!D:D)</f>
        <v>0</v>
      </c>
      <c r="R119" s="163">
        <f>+SUMIF('First Energy'!F:F,'ALL 2020'!C119,'First Energy'!D:D)</f>
        <v>0</v>
      </c>
      <c r="S119" s="163">
        <f>+SUMIF('ID Motors'!G:G,C119,'ID Motors'!E:E)</f>
        <v>0</v>
      </c>
      <c r="T119" s="12">
        <f>+SUMIF('ID RENTAL'!G:G,'ALL 2020'!C119,'ID RENTAL'!E:E)</f>
        <v>0</v>
      </c>
      <c r="U119" s="12">
        <f>+SUMIF('MCM '!G:G,'ALL 2020'!C119,'MCM '!E:E)</f>
        <v>0</v>
      </c>
      <c r="V119" s="12">
        <f>SUMIF(AGRIMOTORS!G:G,C119,AGRIMOTORS!E:E)</f>
        <v>0</v>
      </c>
      <c r="W119" s="12">
        <f>+SUMIF(BOVIMA!F:F,'ALL 2020'!C119,BOVIMA!D:D)</f>
        <v>-496000</v>
      </c>
      <c r="X119" s="12">
        <f>+SUMIF(AGRIFEED!F:F,'ALL 2020'!C119,AGRIFEED!D:D)</f>
        <v>0</v>
      </c>
      <c r="Y119" s="12">
        <f>SUMIF(AMIP!F:F,'ALL 2020'!C119,AMIP!D:D)</f>
        <v>0</v>
      </c>
      <c r="Z119" s="12">
        <f>+SUMIF(ISF!G:G,'ALL 2020'!C119,ISF!E:E)</f>
        <v>0</v>
      </c>
      <c r="AA119" s="124">
        <f>+SUMIF(DISCOI!G:G,'ALL 2020'!C119,DISCOI!E:E)</f>
        <v>0</v>
      </c>
      <c r="AB119" s="12">
        <f>+SUMIF(MABEL!F:F,'ALL 2020'!C119,MABEL!D:D)</f>
        <v>0</v>
      </c>
      <c r="AC119" s="12">
        <f>+SUMIF(NMP!F:F,'ALL 2020'!C119,NMP!D:D)</f>
        <v>0</v>
      </c>
      <c r="AD119" s="12">
        <f>SUMIF('AMCHO '!F:F,'ALL 2020'!C119,'AMCHO '!D:D)</f>
        <v>-212787519.66999999</v>
      </c>
      <c r="AE119">
        <f>+SUMIF(CONFORTIS!G:G,'ALL 2020'!C119,CONFORTIS!E:E)</f>
        <v>0</v>
      </c>
      <c r="AF119" s="12">
        <f>+SUMIF('IRS IMMO'!G:G,'ALL 2020'!C119,'IRS IMMO'!E:E)</f>
        <v>0</v>
      </c>
      <c r="AG119" s="12">
        <f>+SUMIF(AGRIVETAM!F:F,'ALL 2020'!C119,AGRIVETAM!D:D)</f>
        <v>0</v>
      </c>
      <c r="AH119" s="12">
        <f>+SUMIF(EUROPAINTS!F:F,'ALL 2020'!C119,EUROPAINTS!D:D)</f>
        <v>0</v>
      </c>
      <c r="AI119" s="12">
        <f>+SUMIF('VET ABE'!F:F,'ALL 2020'!C119,'VET ABE'!E:E)</f>
        <v>0</v>
      </c>
      <c r="AJ119" s="12">
        <f>SUMIF('VET FIA'!F:F,'ALL 2020'!C119,'VET FIA'!E:E)</f>
        <v>0</v>
      </c>
      <c r="AK119" s="12">
        <f>+SUMIF('CSS SAKAY'!F:F,'ALL 2020'!C119,'CSS SAKAY'!D:D)</f>
        <v>0</v>
      </c>
      <c r="AL119" s="12">
        <f>+SUMIF(AGRIMA!F:F,'ALL 2020'!C119,AGRIMA!D:D)</f>
        <v>0</v>
      </c>
      <c r="AM119" s="12">
        <f>SUMIF('United Malagasy'!F:F,'ALL 2020'!C119,'United Malagasy'!D:D)</f>
        <v>0</v>
      </c>
      <c r="AN119" s="12">
        <f>+SUMIF(NUTRIFOOD!E:E,'ALL 2020'!C119,NUTRIFOOD!D:D)</f>
        <v>0</v>
      </c>
      <c r="AO119" s="12">
        <f>+SUMIF(FERRIS!H:H,'ALL 2020'!C119,FERRIS!F:F)</f>
        <v>0</v>
      </c>
      <c r="AP119" s="12">
        <f>+SUMIF(SEM!F:F,'ALL 2020'!C119,SEM!D:D)</f>
        <v>0</v>
      </c>
      <c r="AQ119" s="12">
        <f>+SUMIF(Madatrade!F:F,'ALL 2020'!C119,Madatrade!D:D)</f>
        <v>0</v>
      </c>
      <c r="AR119" s="12">
        <f>+SUMIF('FLY TECH'!F:F,'ALL 2020'!C119,'FLY TECH'!E:E)</f>
        <v>0</v>
      </c>
      <c r="AS119" s="12">
        <f>+SUMIF('FIRST INVESTISSEMENT'!G:G,'ALL 2020'!C119,'FIRST INVESTISSEMENT'!E:E)</f>
        <v>0</v>
      </c>
      <c r="AT119" s="164">
        <f t="shared" si="7"/>
        <v>-266583519.66999999</v>
      </c>
      <c r="AU119" s="165">
        <f t="shared" si="8"/>
        <v>-58698.27960471993</v>
      </c>
    </row>
    <row r="120" spans="1:47" x14ac:dyDescent="0.25">
      <c r="A120" s="11" t="str">
        <f t="shared" si="5"/>
        <v>4</v>
      </c>
      <c r="B120" s="11" t="str">
        <f t="shared" si="6"/>
        <v>455</v>
      </c>
      <c r="C120" s="60">
        <v>45500004</v>
      </c>
      <c r="D120" s="22" t="str">
        <f t="shared" si="9"/>
        <v>BIL28</v>
      </c>
      <c r="E120" s="24" t="s">
        <v>3251</v>
      </c>
      <c r="F120" s="12">
        <f>+SUMIF(AGRIFARM!H:H,C120,AGRIFARM!L:L)</f>
        <v>0</v>
      </c>
      <c r="G120" s="12">
        <f>+SUMIF(AGRICORP!I:I,C120,AGRICORP!E:E)</f>
        <v>0</v>
      </c>
      <c r="H120" s="12">
        <f>+SUMIF(SMTP!D:D,'ALL 2020'!C120,SMTP!G:G)</f>
        <v>0</v>
      </c>
      <c r="I120" s="12">
        <f>+SUMIF(AGRIVET!G:G,C120,AGRIVET!E:E)</f>
        <v>0</v>
      </c>
      <c r="J120" s="12">
        <f>+SUMIF(AGRIVAL!G:G,'ALL 2020'!C120,AGRIVAL!E:E)</f>
        <v>0</v>
      </c>
      <c r="K120" s="12">
        <f>+SUMIF(AGRIKOBA!G:G,'ALL 2020'!C120,AGRIKOBA!E:E)</f>
        <v>0</v>
      </c>
      <c r="L120" s="12">
        <f>+SUMIF(LMOI!F:F,'ALL 2020'!C120,LMOI!D:D)</f>
        <v>0</v>
      </c>
      <c r="M120" s="12">
        <f>+SUMIF(TARTINE!G:G,'ALL 2020'!C120,TARTINE!E:E)</f>
        <v>0</v>
      </c>
      <c r="N120" s="12">
        <f>+SUMIF(IDF!F:F,'ALL 2020'!C120,IDF!D:D)</f>
        <v>-1324276743.8599999</v>
      </c>
      <c r="O120" s="12">
        <f>+SUMIF(RYA!G:G,C120,RYA!E:E)</f>
        <v>0</v>
      </c>
      <c r="P120" s="12">
        <f>+SUMIF('SCI NOAH'!G:G,'ALL 2020'!C120,'SCI NOAH'!E:E)</f>
        <v>0</v>
      </c>
      <c r="Q120" s="12">
        <f>+SUMIF(SIM!F:F,'ALL 2020'!C120,SIM!D:D)</f>
        <v>-806093700.79999995</v>
      </c>
      <c r="R120" s="163">
        <f>+SUMIF('First Energy'!F:F,'ALL 2020'!C120,'First Energy'!D:D)</f>
        <v>0</v>
      </c>
      <c r="S120" s="163">
        <f>+SUMIF('ID Motors'!G:G,C120,'ID Motors'!E:E)</f>
        <v>0</v>
      </c>
      <c r="T120" s="12">
        <f>+SUMIF('ID RENTAL'!G:G,'ALL 2020'!C120,'ID RENTAL'!E:E)</f>
        <v>0</v>
      </c>
      <c r="U120" s="12">
        <f>+SUMIF('MCM '!G:G,'ALL 2020'!C120,'MCM '!E:E)</f>
        <v>0</v>
      </c>
      <c r="V120" s="12">
        <f>SUMIF(AGRIMOTORS!G:G,C120,AGRIMOTORS!E:E)</f>
        <v>0</v>
      </c>
      <c r="W120" s="12">
        <f>+SUMIF(BOVIMA!F:F,'ALL 2020'!C120,BOVIMA!D:D)</f>
        <v>0</v>
      </c>
      <c r="X120" s="12">
        <f>+SUMIF(AGRIFEED!F:F,'ALL 2020'!C120,AGRIFEED!D:D)</f>
        <v>0</v>
      </c>
      <c r="Y120" s="12">
        <f>SUMIF(AMIP!F:F,'ALL 2020'!C120,AMIP!D:D)</f>
        <v>0</v>
      </c>
      <c r="Z120" s="12">
        <f>+SUMIF(ISF!G:G,'ALL 2020'!C120,ISF!E:E)</f>
        <v>0</v>
      </c>
      <c r="AA120" s="124">
        <f>+SUMIF(DISCOI!G:G,'ALL 2020'!C120,DISCOI!E:E)</f>
        <v>-1759063389.25</v>
      </c>
      <c r="AB120" s="12">
        <f>+SUMIF(MABEL!F:F,'ALL 2020'!C120,MABEL!D:D)</f>
        <v>0</v>
      </c>
      <c r="AC120" s="12">
        <f>+SUMIF(NMP!F:F,'ALL 2020'!C120,NMP!D:D)</f>
        <v>0</v>
      </c>
      <c r="AD120" s="12">
        <f>SUMIF('AMCHO '!F:F,'ALL 2020'!C120,'AMCHO '!D:D)</f>
        <v>0</v>
      </c>
      <c r="AE120">
        <f>+SUMIF(CONFORTIS!G:G,'ALL 2020'!C120,CONFORTIS!E:E)</f>
        <v>0</v>
      </c>
      <c r="AF120" s="12">
        <f>+SUMIF('IRS IMMO'!G:G,'ALL 2020'!C120,'IRS IMMO'!E:E)</f>
        <v>-1445640000</v>
      </c>
      <c r="AG120" s="12">
        <f>+SUMIF(AGRIVETAM!F:F,'ALL 2020'!C120,AGRIVETAM!D:D)</f>
        <v>0</v>
      </c>
      <c r="AH120" s="12">
        <f>+SUMIF(EUROPAINTS!F:F,'ALL 2020'!C120,EUROPAINTS!D:D)</f>
        <v>0</v>
      </c>
      <c r="AI120" s="12">
        <f>+SUMIF('VET ABE'!F:F,'ALL 2020'!C120,'VET ABE'!E:E)</f>
        <v>0</v>
      </c>
      <c r="AJ120" s="12">
        <f>SUMIF('VET FIA'!F:F,'ALL 2020'!C120,'VET FIA'!E:E)</f>
        <v>0</v>
      </c>
      <c r="AK120" s="12">
        <f>+SUMIF('CSS SAKAY'!F:F,'ALL 2020'!C120,'CSS SAKAY'!D:D)</f>
        <v>0</v>
      </c>
      <c r="AL120" s="12">
        <f>+SUMIF(AGRIMA!F:F,'ALL 2020'!C120,AGRIMA!D:D)</f>
        <v>0</v>
      </c>
      <c r="AM120" s="12">
        <f>SUMIF('United Malagasy'!F:F,'ALL 2020'!C120,'United Malagasy'!D:D)</f>
        <v>0</v>
      </c>
      <c r="AN120" s="12">
        <f>+SUMIF(NUTRIFOOD!E:E,'ALL 2020'!C120,NUTRIFOOD!D:D)</f>
        <v>0</v>
      </c>
      <c r="AO120" s="12">
        <f>+SUMIF(FERRIS!H:H,'ALL 2020'!C120,FERRIS!F:F)</f>
        <v>0</v>
      </c>
      <c r="AP120" s="12">
        <f>+SUMIF(SEM!F:F,'ALL 2020'!C120,SEM!D:D)</f>
        <v>0</v>
      </c>
      <c r="AQ120" s="12">
        <f>+SUMIF(Madatrade!F:F,'ALL 2020'!C120,Madatrade!D:D)</f>
        <v>0</v>
      </c>
      <c r="AR120" s="12">
        <f>+SUMIF('FLY TECH'!F:F,'ALL 2020'!C120,'FLY TECH'!E:E)</f>
        <v>0</v>
      </c>
      <c r="AS120" s="12">
        <f>+SUMIF('FIRST INVESTISSEMENT'!G:G,'ALL 2020'!C120,'FIRST INVESTISSEMENT'!E:E)</f>
        <v>0</v>
      </c>
      <c r="AT120" s="164">
        <f t="shared" si="7"/>
        <v>-5335073833.9099998</v>
      </c>
      <c r="AU120" s="165">
        <f t="shared" si="8"/>
        <v>-1174714.9861414174</v>
      </c>
    </row>
    <row r="121" spans="1:47" x14ac:dyDescent="0.25">
      <c r="A121" s="11" t="str">
        <f t="shared" si="5"/>
        <v>4</v>
      </c>
      <c r="B121" s="11" t="str">
        <f t="shared" si="6"/>
        <v>455</v>
      </c>
      <c r="C121" s="60">
        <v>45500005</v>
      </c>
      <c r="D121" s="22" t="str">
        <f t="shared" si="9"/>
        <v>BIL22</v>
      </c>
      <c r="E121" s="57" t="s">
        <v>1476</v>
      </c>
      <c r="F121" s="12">
        <f>+SUMIF(AGRIFARM!H:H,C121,AGRIFARM!L:L)</f>
        <v>0</v>
      </c>
      <c r="G121" s="12">
        <f>+SUMIF(AGRICORP!I:I,C121,AGRICORP!E:E)</f>
        <v>0</v>
      </c>
      <c r="H121" s="12">
        <f>+SUMIF(SMTP!D:D,'ALL 2020'!C121,SMTP!G:G)</f>
        <v>0</v>
      </c>
      <c r="I121" s="12">
        <f>+SUMIF(AGRIVET!G:G,C121,AGRIVET!E:E)</f>
        <v>0</v>
      </c>
      <c r="J121" s="12">
        <f>+SUMIF(AGRIVAL!G:G,'ALL 2020'!C121,AGRIVAL!E:E)</f>
        <v>0</v>
      </c>
      <c r="K121" s="12">
        <f>+SUMIF(AGRIKOBA!G:G,'ALL 2020'!C121,AGRIKOBA!E:E)</f>
        <v>0</v>
      </c>
      <c r="L121" s="12">
        <f>+SUMIF(LMOI!F:F,'ALL 2020'!C121,LMOI!D:D)</f>
        <v>0</v>
      </c>
      <c r="M121" s="12">
        <f>+SUMIF(TARTINE!G:G,'ALL 2020'!C121,TARTINE!E:E)</f>
        <v>0</v>
      </c>
      <c r="N121" s="12">
        <f>+SUMIF(IDF!F:F,'ALL 2020'!C121,IDF!D:D)</f>
        <v>0</v>
      </c>
      <c r="O121" s="12">
        <f>+SUMIF(RYA!G:G,C121,RYA!E:E)</f>
        <v>0</v>
      </c>
      <c r="P121" s="12">
        <f>+SUMIF('SCI NOAH'!G:G,'ALL 2020'!C121,'SCI NOAH'!E:E)</f>
        <v>0</v>
      </c>
      <c r="Q121" s="12">
        <f>+SUMIF(SIM!F:F,'ALL 2020'!C121,SIM!D:D)</f>
        <v>0</v>
      </c>
      <c r="R121" s="163">
        <f>+SUMIF('First Energy'!F:F,'ALL 2020'!C121,'First Energy'!D:D)</f>
        <v>0</v>
      </c>
      <c r="S121" s="163">
        <f>+SUMIF('ID Motors'!G:G,C121,'ID Motors'!E:E)</f>
        <v>0</v>
      </c>
      <c r="T121" s="12">
        <f>+SUMIF('ID RENTAL'!G:G,'ALL 2020'!C121,'ID RENTAL'!E:E)</f>
        <v>0</v>
      </c>
      <c r="U121" s="12">
        <f>+SUMIF('MCM '!G:G,'ALL 2020'!C121,'MCM '!E:E)</f>
        <v>0</v>
      </c>
      <c r="V121" s="12">
        <f>SUMIF(AGRIMOTORS!G:G,C121,AGRIMOTORS!E:E)</f>
        <v>0</v>
      </c>
      <c r="W121" s="12">
        <f>+SUMIF(BOVIMA!F:F,'ALL 2020'!C121,BOVIMA!D:D)</f>
        <v>0</v>
      </c>
      <c r="X121" s="12">
        <f>+SUMIF(AGRIFEED!F:F,'ALL 2020'!C121,AGRIFEED!D:D)</f>
        <v>0</v>
      </c>
      <c r="Y121" s="12">
        <f>SUMIF(AMIP!F:F,'ALL 2020'!C121,AMIP!D:D)</f>
        <v>0</v>
      </c>
      <c r="Z121" s="12">
        <f>+SUMIF(ISF!G:G,'ALL 2020'!C121,ISF!E:E)</f>
        <v>0</v>
      </c>
      <c r="AA121" s="124">
        <f>+SUMIF(DISCOI!G:G,'ALL 2020'!C121,DISCOI!E:E)</f>
        <v>0</v>
      </c>
      <c r="AB121" s="12">
        <f>+SUMIF(MABEL!F:F,'ALL 2020'!C121,MABEL!D:D)</f>
        <v>0</v>
      </c>
      <c r="AC121" s="12">
        <f>+SUMIF(NMP!F:F,'ALL 2020'!C121,NMP!D:D)</f>
        <v>0</v>
      </c>
      <c r="AD121" s="12">
        <f>SUMIF('AMCHO '!F:F,'ALL 2020'!C121,'AMCHO '!D:D)</f>
        <v>0</v>
      </c>
      <c r="AE121">
        <f>+SUMIF(CONFORTIS!G:G,'ALL 2020'!C121,CONFORTIS!E:E)</f>
        <v>0</v>
      </c>
      <c r="AF121" s="12">
        <f>+SUMIF('IRS IMMO'!G:G,'ALL 2020'!C121,'IRS IMMO'!E:E)</f>
        <v>0</v>
      </c>
      <c r="AG121" s="12">
        <f>+SUMIF(AGRIVETAM!F:F,'ALL 2020'!C121,AGRIVETAM!D:D)</f>
        <v>0</v>
      </c>
      <c r="AH121" s="12">
        <f>+SUMIF(EUROPAINTS!F:F,'ALL 2020'!C121,EUROPAINTS!D:D)</f>
        <v>0</v>
      </c>
      <c r="AI121" s="12">
        <f>+SUMIF('VET ABE'!F:F,'ALL 2020'!C121,'VET ABE'!E:E)</f>
        <v>0</v>
      </c>
      <c r="AJ121" s="12">
        <f>SUMIF('VET FIA'!F:F,'ALL 2020'!C121,'VET FIA'!E:E)</f>
        <v>0</v>
      </c>
      <c r="AK121" s="12">
        <f>+SUMIF('CSS SAKAY'!F:F,'ALL 2020'!C121,'CSS SAKAY'!D:D)</f>
        <v>0</v>
      </c>
      <c r="AL121" s="12">
        <f>+SUMIF(AGRIMA!F:F,'ALL 2020'!C121,AGRIMA!D:D)</f>
        <v>0</v>
      </c>
      <c r="AM121" s="12">
        <f>SUMIF('United Malagasy'!F:F,'ALL 2020'!C121,'United Malagasy'!D:D)</f>
        <v>5600000</v>
      </c>
      <c r="AN121" s="12">
        <f>+SUMIF(NUTRIFOOD!E:E,'ALL 2020'!C121,NUTRIFOOD!D:D)</f>
        <v>0</v>
      </c>
      <c r="AO121" s="12">
        <f>+SUMIF(FERRIS!H:H,'ALL 2020'!C121,FERRIS!F:F)</f>
        <v>0</v>
      </c>
      <c r="AP121" s="12">
        <f>+SUMIF(SEM!F:F,'ALL 2020'!C121,SEM!D:D)</f>
        <v>0</v>
      </c>
      <c r="AQ121" s="12">
        <f>+SUMIF(Madatrade!F:F,'ALL 2020'!C121,Madatrade!D:D)</f>
        <v>0</v>
      </c>
      <c r="AR121" s="12">
        <f>+SUMIF('FLY TECH'!F:F,'ALL 2020'!C121,'FLY TECH'!E:E)</f>
        <v>0</v>
      </c>
      <c r="AS121" s="12">
        <f>+SUMIF('FIRST INVESTISSEMENT'!G:G,'ALL 2020'!C121,'FIRST INVESTISSEMENT'!E:E)</f>
        <v>0</v>
      </c>
      <c r="AT121" s="164">
        <f t="shared" si="7"/>
        <v>5600000</v>
      </c>
      <c r="AU121" s="165">
        <f t="shared" si="8"/>
        <v>1233.0483376967097</v>
      </c>
    </row>
    <row r="122" spans="1:47" x14ac:dyDescent="0.25">
      <c r="A122" s="11" t="str">
        <f t="shared" si="5"/>
        <v>4</v>
      </c>
      <c r="B122" s="11" t="str">
        <f t="shared" si="6"/>
        <v>455</v>
      </c>
      <c r="C122" s="60">
        <v>45500006</v>
      </c>
      <c r="D122" s="22" t="str">
        <f t="shared" si="9"/>
        <v>BIL28</v>
      </c>
      <c r="E122" s="11" t="s">
        <v>1577</v>
      </c>
      <c r="F122" s="12">
        <f>+SUMIF(AGRIFARM!H:H,C122,AGRIFARM!L:L)</f>
        <v>0</v>
      </c>
      <c r="G122" s="12">
        <f>+SUMIF(AGRICORP!I:I,C122,AGRICORP!E:E)</f>
        <v>0</v>
      </c>
      <c r="H122" s="12">
        <f>+SUMIF(SMTP!D:D,'ALL 2020'!C122,SMTP!G:G)</f>
        <v>0</v>
      </c>
      <c r="I122" s="12">
        <f>+SUMIF(AGRIVET!G:G,C122,AGRIVET!E:E)</f>
        <v>0</v>
      </c>
      <c r="J122" s="12">
        <f>+SUMIF(AGRIVAL!G:G,'ALL 2020'!C122,AGRIVAL!E:E)</f>
        <v>0</v>
      </c>
      <c r="K122" s="12">
        <f>+SUMIF(AGRIKOBA!G:G,'ALL 2020'!C122,AGRIKOBA!E:E)</f>
        <v>0</v>
      </c>
      <c r="L122" s="12">
        <f>+SUMIF(LMOI!F:F,'ALL 2020'!C122,LMOI!D:D)</f>
        <v>0</v>
      </c>
      <c r="M122" s="12">
        <f>+SUMIF(TARTINE!G:G,'ALL 2020'!C122,TARTINE!E:E)</f>
        <v>0</v>
      </c>
      <c r="N122" s="12">
        <f>+SUMIF(IDF!F:F,'ALL 2020'!C122,IDF!D:D)</f>
        <v>0</v>
      </c>
      <c r="O122" s="12">
        <f>+SUMIF(RYA!G:G,C122,RYA!E:E)</f>
        <v>0</v>
      </c>
      <c r="P122" s="12">
        <f>+SUMIF('SCI NOAH'!G:G,'ALL 2020'!C122,'SCI NOAH'!E:E)</f>
        <v>0</v>
      </c>
      <c r="Q122" s="12">
        <f>+SUMIF(SIM!F:F,'ALL 2020'!C122,SIM!D:D)</f>
        <v>0</v>
      </c>
      <c r="R122" s="163">
        <f>+SUMIF('First Energy'!F:F,'ALL 2020'!C122,'First Energy'!D:D)</f>
        <v>0</v>
      </c>
      <c r="S122" s="163">
        <f>+SUMIF('ID Motors'!G:G,C122,'ID Motors'!E:E)</f>
        <v>0</v>
      </c>
      <c r="T122" s="12">
        <f>+SUMIF('ID RENTAL'!G:G,'ALL 2020'!C122,'ID RENTAL'!E:E)</f>
        <v>0</v>
      </c>
      <c r="U122" s="12">
        <f>+SUMIF('MCM '!G:G,'ALL 2020'!C122,'MCM '!E:E)</f>
        <v>0</v>
      </c>
      <c r="V122" s="12">
        <f>SUMIF(AGRIMOTORS!G:G,C122,AGRIMOTORS!E:E)</f>
        <v>0</v>
      </c>
      <c r="W122" s="12">
        <f>+SUMIF(BOVIMA!F:F,'ALL 2020'!C122,BOVIMA!D:D)</f>
        <v>0</v>
      </c>
      <c r="X122" s="12">
        <f>+SUMIF(AGRIFEED!F:F,'ALL 2020'!C122,AGRIFEED!D:D)</f>
        <v>0</v>
      </c>
      <c r="Y122" s="12">
        <f>SUMIF(AMIP!F:F,'ALL 2020'!C122,AMIP!D:D)</f>
        <v>0</v>
      </c>
      <c r="Z122" s="12">
        <f>+SUMIF(ISF!G:G,'ALL 2020'!C122,ISF!E:E)</f>
        <v>0</v>
      </c>
      <c r="AA122" s="124">
        <f>+SUMIF(DISCOI!G:G,'ALL 2020'!C122,DISCOI!E:E)</f>
        <v>0</v>
      </c>
      <c r="AB122" s="12">
        <f>+SUMIF(MABEL!F:F,'ALL 2020'!C122,MABEL!D:D)</f>
        <v>0</v>
      </c>
      <c r="AC122" s="12">
        <f>+SUMIF(NMP!F:F,'ALL 2020'!C122,NMP!D:D)</f>
        <v>0</v>
      </c>
      <c r="AD122" s="12">
        <f>SUMIF('AMCHO '!F:F,'ALL 2020'!C122,'AMCHO '!D:D)</f>
        <v>0</v>
      </c>
      <c r="AE122">
        <f>+SUMIF(CONFORTIS!G:G,'ALL 2020'!C122,CONFORTIS!E:E)</f>
        <v>0</v>
      </c>
      <c r="AF122" s="12">
        <f>+SUMIF('IRS IMMO'!G:G,'ALL 2020'!C122,'IRS IMMO'!E:E)</f>
        <v>0</v>
      </c>
      <c r="AG122" s="12">
        <f>+SUMIF(AGRIVETAM!F:F,'ALL 2020'!C122,AGRIVETAM!D:D)</f>
        <v>0</v>
      </c>
      <c r="AH122" s="12">
        <f>+SUMIF(EUROPAINTS!F:F,'ALL 2020'!C122,EUROPAINTS!D:D)</f>
        <v>0</v>
      </c>
      <c r="AI122" s="12">
        <f>+SUMIF('VET ABE'!F:F,'ALL 2020'!C122,'VET ABE'!E:E)</f>
        <v>0</v>
      </c>
      <c r="AJ122" s="12">
        <f>SUMIF('VET FIA'!F:F,'ALL 2020'!C122,'VET FIA'!E:E)</f>
        <v>0</v>
      </c>
      <c r="AK122" s="12">
        <f>+SUMIF('CSS SAKAY'!F:F,'ALL 2020'!C122,'CSS SAKAY'!D:D)</f>
        <v>0</v>
      </c>
      <c r="AL122" s="12">
        <f>+SUMIF(AGRIMA!F:F,'ALL 2020'!C122,AGRIMA!D:D)</f>
        <v>0</v>
      </c>
      <c r="AM122" s="12">
        <f>SUMIF('United Malagasy'!F:F,'ALL 2020'!C122,'United Malagasy'!D:D)</f>
        <v>0</v>
      </c>
      <c r="AN122" s="12">
        <f>+SUMIF(NUTRIFOOD!E:E,'ALL 2020'!C122,NUTRIFOOD!D:D)</f>
        <v>0</v>
      </c>
      <c r="AO122" s="12">
        <f>+SUMIF(FERRIS!H:H,'ALL 2020'!C122,FERRIS!F:F)</f>
        <v>0</v>
      </c>
      <c r="AP122" s="12">
        <f>+SUMIF(SEM!F:F,'ALL 2020'!C122,SEM!D:D)</f>
        <v>0</v>
      </c>
      <c r="AQ122" s="12">
        <f>+SUMIF(Madatrade!F:F,'ALL 2020'!C122,Madatrade!D:D)</f>
        <v>0</v>
      </c>
      <c r="AR122" s="12">
        <f>+SUMIF('FLY TECH'!F:F,'ALL 2020'!C122,'FLY TECH'!E:E)</f>
        <v>0</v>
      </c>
      <c r="AS122" s="12">
        <f>+SUMIF('FIRST INVESTISSEMENT'!G:G,'ALL 2020'!C122,'FIRST INVESTISSEMENT'!E:E)</f>
        <v>0</v>
      </c>
      <c r="AT122" s="164">
        <f t="shared" si="7"/>
        <v>0</v>
      </c>
      <c r="AU122" s="165">
        <f t="shared" si="8"/>
        <v>0</v>
      </c>
    </row>
    <row r="123" spans="1:47" x14ac:dyDescent="0.25">
      <c r="A123" s="11" t="str">
        <f t="shared" si="5"/>
        <v>4</v>
      </c>
      <c r="B123" s="11" t="str">
        <f t="shared" si="6"/>
        <v>455</v>
      </c>
      <c r="C123" s="60">
        <v>45500007</v>
      </c>
      <c r="D123" s="22" t="str">
        <f t="shared" si="9"/>
        <v>BIL28</v>
      </c>
      <c r="E123" s="11" t="s">
        <v>1578</v>
      </c>
      <c r="F123" s="12">
        <f>+SUMIF(AGRIFARM!H:H,C123,AGRIFARM!L:L)</f>
        <v>0</v>
      </c>
      <c r="G123" s="12">
        <f>+SUMIF(AGRICORP!I:I,C123,AGRICORP!E:E)</f>
        <v>0</v>
      </c>
      <c r="H123" s="12">
        <f>+SUMIF(SMTP!D:D,'ALL 2020'!C123,SMTP!G:G)</f>
        <v>0</v>
      </c>
      <c r="I123" s="12">
        <f>+SUMIF(AGRIVET!G:G,C123,AGRIVET!E:E)</f>
        <v>0</v>
      </c>
      <c r="J123" s="12">
        <f>+SUMIF(AGRIVAL!G:G,'ALL 2020'!C123,AGRIVAL!E:E)</f>
        <v>0</v>
      </c>
      <c r="K123" s="12">
        <f>+SUMIF(AGRIKOBA!G:G,'ALL 2020'!C123,AGRIKOBA!E:E)</f>
        <v>0</v>
      </c>
      <c r="L123" s="12">
        <f>+SUMIF(LMOI!F:F,'ALL 2020'!C123,LMOI!D:D)</f>
        <v>0</v>
      </c>
      <c r="M123" s="12">
        <f>+SUMIF(TARTINE!G:G,'ALL 2020'!C123,TARTINE!E:E)</f>
        <v>0</v>
      </c>
      <c r="N123" s="12">
        <f>+SUMIF(IDF!F:F,'ALL 2020'!C123,IDF!D:D)</f>
        <v>0</v>
      </c>
      <c r="O123" s="12">
        <f>+SUMIF(RYA!G:G,C123,RYA!E:E)</f>
        <v>0</v>
      </c>
      <c r="P123" s="12">
        <f>+SUMIF('SCI NOAH'!G:G,'ALL 2020'!C123,'SCI NOAH'!E:E)</f>
        <v>0</v>
      </c>
      <c r="Q123" s="12">
        <f>+SUMIF(SIM!F:F,'ALL 2020'!C123,SIM!D:D)</f>
        <v>0</v>
      </c>
      <c r="R123" s="163">
        <f>+SUMIF('First Energy'!F:F,'ALL 2020'!C123,'First Energy'!D:D)</f>
        <v>0</v>
      </c>
      <c r="S123" s="163">
        <f>+SUMIF('ID Motors'!G:G,C123,'ID Motors'!E:E)</f>
        <v>0</v>
      </c>
      <c r="T123" s="12">
        <f>+SUMIF('ID RENTAL'!G:G,'ALL 2020'!C123,'ID RENTAL'!E:E)</f>
        <v>0</v>
      </c>
      <c r="U123" s="12">
        <f>+SUMIF('MCM '!G:G,'ALL 2020'!C123,'MCM '!E:E)</f>
        <v>0</v>
      </c>
      <c r="V123" s="12">
        <f>SUMIF(AGRIMOTORS!G:G,C123,AGRIMOTORS!E:E)</f>
        <v>0</v>
      </c>
      <c r="W123" s="12">
        <f>+SUMIF(BOVIMA!F:F,'ALL 2020'!C123,BOVIMA!D:D)</f>
        <v>0</v>
      </c>
      <c r="X123" s="12">
        <f>+SUMIF(AGRIFEED!F:F,'ALL 2020'!C123,AGRIFEED!D:D)</f>
        <v>0</v>
      </c>
      <c r="Y123" s="12">
        <f>SUMIF(AMIP!F:F,'ALL 2020'!C123,AMIP!D:D)</f>
        <v>0</v>
      </c>
      <c r="Z123" s="12">
        <f>+SUMIF(ISF!G:G,'ALL 2020'!C123,ISF!E:E)</f>
        <v>0</v>
      </c>
      <c r="AA123" s="124">
        <f>+SUMIF(DISCOI!G:G,'ALL 2020'!C123,DISCOI!E:E)</f>
        <v>0</v>
      </c>
      <c r="AB123" s="12">
        <f>+SUMIF(MABEL!F:F,'ALL 2020'!C123,MABEL!D:D)</f>
        <v>0</v>
      </c>
      <c r="AC123" s="12">
        <f>+SUMIF(NMP!F:F,'ALL 2020'!C123,NMP!D:D)</f>
        <v>0</v>
      </c>
      <c r="AD123" s="12">
        <f>SUMIF('AMCHO '!F:F,'ALL 2020'!C123,'AMCHO '!D:D)</f>
        <v>0</v>
      </c>
      <c r="AE123">
        <f>+SUMIF(CONFORTIS!G:G,'ALL 2020'!C123,CONFORTIS!E:E)</f>
        <v>0</v>
      </c>
      <c r="AF123" s="12">
        <f>+SUMIF('IRS IMMO'!G:G,'ALL 2020'!C123,'IRS IMMO'!E:E)</f>
        <v>0</v>
      </c>
      <c r="AG123" s="12">
        <f>+SUMIF(AGRIVETAM!F:F,'ALL 2020'!C123,AGRIVETAM!D:D)</f>
        <v>0</v>
      </c>
      <c r="AH123" s="12">
        <f>+SUMIF(EUROPAINTS!F:F,'ALL 2020'!C123,EUROPAINTS!D:D)</f>
        <v>0</v>
      </c>
      <c r="AI123" s="12">
        <f>+SUMIF('VET ABE'!F:F,'ALL 2020'!C123,'VET ABE'!E:E)</f>
        <v>0</v>
      </c>
      <c r="AJ123" s="12">
        <f>SUMIF('VET FIA'!F:F,'ALL 2020'!C123,'VET FIA'!E:E)</f>
        <v>0</v>
      </c>
      <c r="AK123" s="12">
        <f>+SUMIF('CSS SAKAY'!F:F,'ALL 2020'!C123,'CSS SAKAY'!D:D)</f>
        <v>0</v>
      </c>
      <c r="AL123" s="12">
        <f>+SUMIF(AGRIMA!F:F,'ALL 2020'!C123,AGRIMA!D:D)</f>
        <v>0</v>
      </c>
      <c r="AM123" s="12">
        <f>SUMIF('United Malagasy'!F:F,'ALL 2020'!C123,'United Malagasy'!D:D)</f>
        <v>0</v>
      </c>
      <c r="AN123" s="12">
        <f>+SUMIF(NUTRIFOOD!E:E,'ALL 2020'!C123,NUTRIFOOD!D:D)</f>
        <v>0</v>
      </c>
      <c r="AO123" s="12">
        <f>+SUMIF(FERRIS!H:H,'ALL 2020'!C123,FERRIS!F:F)</f>
        <v>0</v>
      </c>
      <c r="AP123" s="12">
        <f>+SUMIF(SEM!F:F,'ALL 2020'!C123,SEM!D:D)</f>
        <v>0</v>
      </c>
      <c r="AQ123" s="12">
        <f>+SUMIF(Madatrade!F:F,'ALL 2020'!C123,Madatrade!D:D)</f>
        <v>0</v>
      </c>
      <c r="AR123" s="12">
        <f>+SUMIF('FLY TECH'!F:F,'ALL 2020'!C123,'FLY TECH'!E:E)</f>
        <v>0</v>
      </c>
      <c r="AS123" s="12">
        <f>+SUMIF('FIRST INVESTISSEMENT'!G:G,'ALL 2020'!C123,'FIRST INVESTISSEMENT'!E:E)</f>
        <v>0</v>
      </c>
      <c r="AT123" s="164">
        <f t="shared" si="7"/>
        <v>0</v>
      </c>
      <c r="AU123" s="165">
        <f t="shared" si="8"/>
        <v>0</v>
      </c>
    </row>
    <row r="124" spans="1:47" x14ac:dyDescent="0.25">
      <c r="A124" s="11" t="str">
        <f t="shared" si="5"/>
        <v>4</v>
      </c>
      <c r="B124" s="11" t="str">
        <f t="shared" si="6"/>
        <v>455</v>
      </c>
      <c r="C124" s="60">
        <v>45500008</v>
      </c>
      <c r="D124" s="22" t="str">
        <f t="shared" si="9"/>
        <v>BIL28</v>
      </c>
      <c r="E124" s="187" t="s">
        <v>2235</v>
      </c>
      <c r="F124" s="12">
        <f>+SUMIF(AGRIFARM!H:H,C124,AGRIFARM!L:L)</f>
        <v>0</v>
      </c>
      <c r="G124" s="12">
        <f>+SUMIF(AGRICORP!I:I,C124,AGRICORP!E:E)</f>
        <v>0</v>
      </c>
      <c r="H124" s="12">
        <f>+SUMIF(SMTP!D:D,'ALL 2020'!C124,SMTP!G:G)</f>
        <v>0</v>
      </c>
      <c r="I124" s="12">
        <f>+SUMIF(AGRIVET!G:G,C124,AGRIVET!E:E)</f>
        <v>0</v>
      </c>
      <c r="J124" s="12">
        <f>+SUMIF(AGRIVAL!G:G,'ALL 2020'!C124,AGRIVAL!E:E)</f>
        <v>0</v>
      </c>
      <c r="K124" s="12">
        <f>+SUMIF(AGRIKOBA!G:G,'ALL 2020'!C124,AGRIKOBA!E:E)</f>
        <v>0</v>
      </c>
      <c r="L124" s="12">
        <f>+SUMIF(LMOI!F:F,'ALL 2020'!C124,LMOI!D:D)</f>
        <v>0</v>
      </c>
      <c r="M124" s="12">
        <f>+SUMIF(TARTINE!G:G,'ALL 2020'!C124,TARTINE!E:E)</f>
        <v>0</v>
      </c>
      <c r="N124" s="12">
        <f>+SUMIF(IDF!F:F,'ALL 2020'!C124,IDF!D:D)</f>
        <v>0</v>
      </c>
      <c r="O124" s="12">
        <f>+SUMIF(RYA!G:G,C124,RYA!E:E)</f>
        <v>0</v>
      </c>
      <c r="P124" s="12">
        <f>+SUMIF('SCI NOAH'!G:G,'ALL 2020'!C124,'SCI NOAH'!E:E)</f>
        <v>0</v>
      </c>
      <c r="Q124" s="12">
        <f>+SUMIF(SIM!F:F,'ALL 2020'!C124,SIM!D:D)</f>
        <v>0</v>
      </c>
      <c r="R124" s="163">
        <f>+SUMIF('First Energy'!F:F,'ALL 2020'!C124,'First Energy'!D:D)</f>
        <v>0</v>
      </c>
      <c r="S124" s="163">
        <f>+SUMIF('ID Motors'!G:G,C124,'ID Motors'!E:E)</f>
        <v>0</v>
      </c>
      <c r="T124" s="12">
        <f>+SUMIF('ID RENTAL'!G:G,'ALL 2020'!C124,'ID RENTAL'!E:E)</f>
        <v>0</v>
      </c>
      <c r="U124" s="12">
        <f>+SUMIF('MCM '!G:G,'ALL 2020'!C124,'MCM '!E:E)</f>
        <v>-278523279.89999998</v>
      </c>
      <c r="V124" s="12">
        <f>SUMIF(AGRIMOTORS!G:G,C124,AGRIMOTORS!E:E)</f>
        <v>0</v>
      </c>
      <c r="W124" s="12">
        <f>+SUMIF(BOVIMA!F:F,'ALL 2020'!C124,BOVIMA!D:D)</f>
        <v>0</v>
      </c>
      <c r="X124" s="12">
        <f>+SUMIF(AGRIFEED!F:F,'ALL 2020'!C124,AGRIFEED!D:D)</f>
        <v>0</v>
      </c>
      <c r="Y124" s="12">
        <f>SUMIF(AMIP!F:F,'ALL 2020'!C124,AMIP!D:D)</f>
        <v>0</v>
      </c>
      <c r="Z124" s="12">
        <f>+SUMIF(ISF!G:G,'ALL 2020'!C124,ISF!E:E)</f>
        <v>0</v>
      </c>
      <c r="AA124" s="124">
        <f>+SUMIF(DISCOI!G:G,'ALL 2020'!C124,DISCOI!E:E)</f>
        <v>0</v>
      </c>
      <c r="AB124" s="12">
        <f>+SUMIF(MABEL!F:F,'ALL 2020'!C124,MABEL!D:D)</f>
        <v>0</v>
      </c>
      <c r="AC124" s="12">
        <f>+SUMIF(NMP!F:F,'ALL 2020'!C124,NMP!D:D)</f>
        <v>0</v>
      </c>
      <c r="AD124" s="12">
        <f>SUMIF('AMCHO '!F:F,'ALL 2020'!C124,'AMCHO '!D:D)</f>
        <v>0</v>
      </c>
      <c r="AE124">
        <f>+SUMIF(CONFORTIS!G:G,'ALL 2020'!C124,CONFORTIS!E:E)</f>
        <v>0</v>
      </c>
      <c r="AF124" s="12">
        <f>+SUMIF('IRS IMMO'!G:G,'ALL 2020'!C124,'IRS IMMO'!E:E)</f>
        <v>0</v>
      </c>
      <c r="AG124" s="12">
        <f>+SUMIF(AGRIVETAM!F:F,'ALL 2020'!C124,AGRIVETAM!D:D)</f>
        <v>0</v>
      </c>
      <c r="AH124" s="12">
        <f>+SUMIF(EUROPAINTS!F:F,'ALL 2020'!C124,EUROPAINTS!D:D)</f>
        <v>0</v>
      </c>
      <c r="AI124" s="12">
        <f>+SUMIF('VET ABE'!F:F,'ALL 2020'!C124,'VET ABE'!E:E)</f>
        <v>0</v>
      </c>
      <c r="AJ124" s="12">
        <f>SUMIF('VET FIA'!F:F,'ALL 2020'!C124,'VET FIA'!E:E)</f>
        <v>0</v>
      </c>
      <c r="AK124" s="12">
        <f>+SUMIF('CSS SAKAY'!F:F,'ALL 2020'!C124,'CSS SAKAY'!D:D)</f>
        <v>0</v>
      </c>
      <c r="AL124" s="12">
        <f>+SUMIF(AGRIMA!F:F,'ALL 2020'!C124,AGRIMA!D:D)</f>
        <v>0</v>
      </c>
      <c r="AM124" s="12">
        <f>SUMIF('United Malagasy'!F:F,'ALL 2020'!C124,'United Malagasy'!D:D)</f>
        <v>0</v>
      </c>
      <c r="AN124" s="12">
        <f>+SUMIF(NUTRIFOOD!E:E,'ALL 2020'!C124,NUTRIFOOD!D:D)</f>
        <v>0</v>
      </c>
      <c r="AO124" s="12">
        <f>+SUMIF(FERRIS!H:H,'ALL 2020'!C124,FERRIS!F:F)</f>
        <v>0</v>
      </c>
      <c r="AP124" s="12">
        <f>+SUMIF(SEM!F:F,'ALL 2020'!C124,SEM!D:D)</f>
        <v>0</v>
      </c>
      <c r="AQ124" s="12">
        <f>+SUMIF(Madatrade!F:F,'ALL 2020'!C124,Madatrade!D:D)</f>
        <v>0</v>
      </c>
      <c r="AR124" s="12">
        <f>+SUMIF('FLY TECH'!F:F,'ALL 2020'!C124,'FLY TECH'!E:E)</f>
        <v>0</v>
      </c>
      <c r="AS124" s="12">
        <f>+SUMIF('FIRST INVESTISSEMENT'!G:G,'ALL 2020'!C124,'FIRST INVESTISSEMENT'!E:E)</f>
        <v>0</v>
      </c>
      <c r="AT124" s="164">
        <f t="shared" si="7"/>
        <v>-278523279.89999998</v>
      </c>
      <c r="AU124" s="165">
        <f t="shared" si="8"/>
        <v>-61327.26201616614</v>
      </c>
    </row>
    <row r="125" spans="1:47" x14ac:dyDescent="0.25">
      <c r="A125" s="11" t="str">
        <f t="shared" si="5"/>
        <v>4</v>
      </c>
      <c r="B125" s="11" t="str">
        <f t="shared" si="6"/>
        <v>455</v>
      </c>
      <c r="C125" s="60">
        <v>45500009</v>
      </c>
      <c r="D125" s="22" t="str">
        <f t="shared" si="9"/>
        <v>BIL22</v>
      </c>
      <c r="E125" s="11" t="s">
        <v>3252</v>
      </c>
      <c r="F125" s="12">
        <f>+SUMIF(AGRIFARM!H:H,C125,AGRIFARM!L:L)</f>
        <v>0</v>
      </c>
      <c r="G125" s="12">
        <f>+SUMIF(AGRICORP!I:I,C125,AGRICORP!E:E)</f>
        <v>0</v>
      </c>
      <c r="H125" s="12">
        <f>+SUMIF(SMTP!D:D,'ALL 2020'!C125,SMTP!G:G)</f>
        <v>0</v>
      </c>
      <c r="I125" s="12">
        <f>+SUMIF(AGRIVET!G:G,C125,AGRIVET!E:E)</f>
        <v>0</v>
      </c>
      <c r="J125" s="12">
        <f>+SUMIF(AGRIVAL!G:G,'ALL 2020'!C125,AGRIVAL!E:E)</f>
        <v>0</v>
      </c>
      <c r="K125" s="12">
        <f>+SUMIF(AGRIKOBA!G:G,'ALL 2020'!C125,AGRIKOBA!E:E)</f>
        <v>0</v>
      </c>
      <c r="L125" s="12">
        <f>+SUMIF(LMOI!F:F,'ALL 2020'!C125,LMOI!D:D)</f>
        <v>0</v>
      </c>
      <c r="M125" s="12">
        <f>+SUMIF(TARTINE!G:G,'ALL 2020'!C125,TARTINE!E:E)</f>
        <v>0</v>
      </c>
      <c r="N125" s="12">
        <f>+SUMIF(IDF!F:F,'ALL 2020'!C125,IDF!D:D)</f>
        <v>0</v>
      </c>
      <c r="O125" s="12">
        <f>+SUMIF(RYA!G:G,C125,RYA!E:E)</f>
        <v>0</v>
      </c>
      <c r="P125" s="12">
        <f>+SUMIF('SCI NOAH'!G:G,'ALL 2020'!C125,'SCI NOAH'!E:E)</f>
        <v>0</v>
      </c>
      <c r="Q125" s="12">
        <f>+SUMIF(SIM!F:F,'ALL 2020'!C125,SIM!D:D)</f>
        <v>0</v>
      </c>
      <c r="R125" s="163">
        <f>+SUMIF('First Energy'!F:F,'ALL 2020'!C125,'First Energy'!D:D)</f>
        <v>0</v>
      </c>
      <c r="S125" s="163">
        <f>+SUMIF('ID Motors'!G:G,C125,'ID Motors'!E:E)</f>
        <v>0</v>
      </c>
      <c r="T125" s="12">
        <f>+SUMIF('ID RENTAL'!G:G,'ALL 2020'!C125,'ID RENTAL'!E:E)</f>
        <v>0</v>
      </c>
      <c r="U125" s="12">
        <f>+SUMIF('MCM '!G:G,'ALL 2020'!C125,'MCM '!E:E)</f>
        <v>187220000</v>
      </c>
      <c r="V125" s="12">
        <f>SUMIF(AGRIMOTORS!G:G,C125,AGRIMOTORS!E:E)</f>
        <v>0</v>
      </c>
      <c r="W125" s="12">
        <f>+SUMIF(BOVIMA!F:F,'ALL 2020'!C125,BOVIMA!D:D)</f>
        <v>0</v>
      </c>
      <c r="X125" s="12">
        <f>+SUMIF(AGRIFEED!F:F,'ALL 2020'!C125,AGRIFEED!D:D)</f>
        <v>0</v>
      </c>
      <c r="Y125" s="12">
        <f>SUMIF(AMIP!F:F,'ALL 2020'!C125,AMIP!D:D)</f>
        <v>0</v>
      </c>
      <c r="Z125" s="12">
        <f>+SUMIF(ISF!G:G,'ALL 2020'!C125,ISF!E:E)</f>
        <v>0</v>
      </c>
      <c r="AA125" s="124">
        <f>+SUMIF(DISCOI!G:G,'ALL 2020'!C125,DISCOI!E:E)</f>
        <v>0</v>
      </c>
      <c r="AB125" s="12">
        <f>+SUMIF(MABEL!F:F,'ALL 2020'!C125,MABEL!D:D)</f>
        <v>0</v>
      </c>
      <c r="AC125" s="12">
        <f>+SUMIF(NMP!F:F,'ALL 2020'!C125,NMP!D:D)</f>
        <v>0</v>
      </c>
      <c r="AD125" s="12">
        <f>SUMIF('AMCHO '!F:F,'ALL 2020'!C125,'AMCHO '!D:D)</f>
        <v>0</v>
      </c>
      <c r="AE125">
        <f>+SUMIF(CONFORTIS!G:G,'ALL 2020'!C125,CONFORTIS!E:E)</f>
        <v>0</v>
      </c>
      <c r="AF125" s="12">
        <f>+SUMIF('IRS IMMO'!G:G,'ALL 2020'!C125,'IRS IMMO'!E:E)</f>
        <v>0</v>
      </c>
      <c r="AG125" s="12">
        <f>+SUMIF(AGRIVETAM!F:F,'ALL 2020'!C125,AGRIVETAM!D:D)</f>
        <v>0</v>
      </c>
      <c r="AH125" s="12">
        <f>+SUMIF(EUROPAINTS!F:F,'ALL 2020'!C125,EUROPAINTS!D:D)</f>
        <v>0</v>
      </c>
      <c r="AI125" s="12">
        <f>+SUMIF('VET ABE'!F:F,'ALL 2020'!C125,'VET ABE'!E:E)</f>
        <v>0</v>
      </c>
      <c r="AJ125" s="12">
        <f>SUMIF('VET FIA'!F:F,'ALL 2020'!C125,'VET FIA'!E:E)</f>
        <v>0</v>
      </c>
      <c r="AK125" s="12">
        <f>+SUMIF('CSS SAKAY'!F:F,'ALL 2020'!C125,'CSS SAKAY'!D:D)</f>
        <v>0</v>
      </c>
      <c r="AL125" s="12">
        <f>+SUMIF(AGRIMA!F:F,'ALL 2020'!C125,AGRIMA!D:D)</f>
        <v>0</v>
      </c>
      <c r="AM125" s="12">
        <f>SUMIF('United Malagasy'!F:F,'ALL 2020'!C125,'United Malagasy'!D:D)</f>
        <v>0</v>
      </c>
      <c r="AN125" s="12">
        <f>+SUMIF(NUTRIFOOD!E:E,'ALL 2020'!C125,NUTRIFOOD!D:D)</f>
        <v>0</v>
      </c>
      <c r="AO125" s="12">
        <f>+SUMIF(FERRIS!H:H,'ALL 2020'!C125,FERRIS!F:F)</f>
        <v>0</v>
      </c>
      <c r="AP125" s="12">
        <f>+SUMIF(SEM!F:F,'ALL 2020'!C125,SEM!D:D)</f>
        <v>0</v>
      </c>
      <c r="AQ125" s="12">
        <f>+SUMIF(Madatrade!F:F,'ALL 2020'!C125,Madatrade!D:D)</f>
        <v>0</v>
      </c>
      <c r="AR125" s="12">
        <f>+SUMIF('FLY TECH'!F:F,'ALL 2020'!C125,'FLY TECH'!E:E)</f>
        <v>0</v>
      </c>
      <c r="AS125" s="12">
        <f>+SUMIF('FIRST INVESTISSEMENT'!G:G,'ALL 2020'!C125,'FIRST INVESTISSEMENT'!E:E)</f>
        <v>0</v>
      </c>
      <c r="AT125" s="164">
        <f t="shared" si="7"/>
        <v>187220000</v>
      </c>
      <c r="AU125" s="165">
        <f t="shared" si="8"/>
        <v>41223.448175638929</v>
      </c>
    </row>
    <row r="126" spans="1:47" x14ac:dyDescent="0.25">
      <c r="A126" s="11" t="str">
        <f t="shared" si="5"/>
        <v>4</v>
      </c>
      <c r="B126" s="11" t="str">
        <f t="shared" si="6"/>
        <v>455</v>
      </c>
      <c r="C126" s="60">
        <v>45500010</v>
      </c>
      <c r="D126" s="22" t="str">
        <f t="shared" si="9"/>
        <v>BIL28</v>
      </c>
      <c r="E126" s="11" t="s">
        <v>2798</v>
      </c>
      <c r="F126" s="12">
        <f>+SUMIF(AGRIFARM!H:H,C126,AGRIFARM!L:L)</f>
        <v>0</v>
      </c>
      <c r="G126" s="12">
        <f>+SUMIF(AGRICORP!I:I,C126,AGRICORP!E:E)</f>
        <v>0</v>
      </c>
      <c r="H126" s="12">
        <f>+SUMIF(SMTP!D:D,'ALL 2020'!C126,SMTP!G:G)</f>
        <v>0</v>
      </c>
      <c r="I126" s="12">
        <f>+SUMIF(AGRIVET!G:G,C126,AGRIVET!E:E)</f>
        <v>0</v>
      </c>
      <c r="J126" s="12">
        <f>+SUMIF(AGRIVAL!G:G,'ALL 2020'!C126,AGRIVAL!E:E)</f>
        <v>0</v>
      </c>
      <c r="K126" s="12">
        <f>+SUMIF(AGRIKOBA!G:G,'ALL 2020'!C126,AGRIKOBA!E:E)</f>
        <v>0</v>
      </c>
      <c r="L126" s="12">
        <f>+SUMIF(LMOI!F:F,'ALL 2020'!C126,LMOI!D:D)</f>
        <v>0</v>
      </c>
      <c r="M126" s="12">
        <f>+SUMIF(TARTINE!G:G,'ALL 2020'!C126,TARTINE!E:E)</f>
        <v>0</v>
      </c>
      <c r="N126" s="12">
        <f>+SUMIF(IDF!F:F,'ALL 2020'!C126,IDF!D:D)</f>
        <v>0</v>
      </c>
      <c r="O126" s="12">
        <f>+SUMIF(RYA!G:G,C126,RYA!E:E)</f>
        <v>0</v>
      </c>
      <c r="P126" s="12">
        <f>+SUMIF('SCI NOAH'!G:G,'ALL 2020'!C126,'SCI NOAH'!E:E)</f>
        <v>0</v>
      </c>
      <c r="Q126" s="12">
        <f>+SUMIF(SIM!F:F,'ALL 2020'!C126,SIM!D:D)</f>
        <v>0</v>
      </c>
      <c r="R126" s="163">
        <f>+SUMIF('First Energy'!F:F,'ALL 2020'!C126,'First Energy'!D:D)</f>
        <v>0</v>
      </c>
      <c r="S126" s="163">
        <f>+SUMIF('ID Motors'!G:G,C126,'ID Motors'!E:E)</f>
        <v>0</v>
      </c>
      <c r="T126" s="12">
        <f>+SUMIF('ID RENTAL'!G:G,'ALL 2020'!C126,'ID RENTAL'!E:E)</f>
        <v>0</v>
      </c>
      <c r="U126" s="12">
        <f>+SUMIF('MCM '!G:G,'ALL 2020'!C126,'MCM '!E:E)</f>
        <v>0</v>
      </c>
      <c r="V126" s="12">
        <f>SUMIF(AGRIMOTORS!G:G,C126,AGRIMOTORS!E:E)</f>
        <v>0</v>
      </c>
      <c r="W126" s="12">
        <f>+SUMIF(BOVIMA!F:F,'ALL 2020'!C126,BOVIMA!D:D)</f>
        <v>0</v>
      </c>
      <c r="X126" s="12">
        <f>+SUMIF(AGRIFEED!F:F,'ALL 2020'!C126,AGRIFEED!D:D)</f>
        <v>0</v>
      </c>
      <c r="Y126" s="12">
        <f>SUMIF(AMIP!F:F,'ALL 2020'!C126,AMIP!D:D)</f>
        <v>0</v>
      </c>
      <c r="Z126" s="12">
        <f>+SUMIF(ISF!G:G,'ALL 2020'!C126,ISF!E:E)</f>
        <v>0</v>
      </c>
      <c r="AA126" s="124">
        <f>+SUMIF(DISCOI!G:G,'ALL 2020'!C126,DISCOI!E:E)</f>
        <v>0</v>
      </c>
      <c r="AB126" s="12">
        <f>+SUMIF(MABEL!F:F,'ALL 2020'!C126,MABEL!D:D)</f>
        <v>0</v>
      </c>
      <c r="AC126" s="12">
        <f>+SUMIF(NMP!F:F,'ALL 2020'!C126,NMP!D:D)</f>
        <v>0</v>
      </c>
      <c r="AD126" s="12">
        <f>SUMIF('AMCHO '!F:F,'ALL 2020'!C126,'AMCHO '!D:D)</f>
        <v>0</v>
      </c>
      <c r="AE126">
        <f>+SUMIF(CONFORTIS!G:G,'ALL 2020'!C126,CONFORTIS!E:E)</f>
        <v>0</v>
      </c>
      <c r="AF126" s="12">
        <f>+SUMIF('IRS IMMO'!G:G,'ALL 2020'!C126,'IRS IMMO'!E:E)</f>
        <v>0</v>
      </c>
      <c r="AG126" s="12">
        <f>+SUMIF(AGRIVETAM!F:F,'ALL 2020'!C126,AGRIVETAM!D:D)</f>
        <v>0</v>
      </c>
      <c r="AH126" s="12">
        <f>+SUMIF(EUROPAINTS!F:F,'ALL 2020'!C126,EUROPAINTS!D:D)</f>
        <v>0</v>
      </c>
      <c r="AI126" s="12">
        <f>+SUMIF('VET ABE'!F:F,'ALL 2020'!C126,'VET ABE'!E:E)</f>
        <v>0</v>
      </c>
      <c r="AJ126" s="12">
        <f>SUMIF('VET FIA'!F:F,'ALL 2020'!C126,'VET FIA'!E:E)</f>
        <v>0</v>
      </c>
      <c r="AK126" s="12">
        <f>+SUMIF('CSS SAKAY'!F:F,'ALL 2020'!C126,'CSS SAKAY'!D:D)</f>
        <v>0</v>
      </c>
      <c r="AL126" s="12">
        <f>+SUMIF(AGRIMA!F:F,'ALL 2020'!C126,AGRIMA!D:D)</f>
        <v>0</v>
      </c>
      <c r="AM126" s="12">
        <f>SUMIF('United Malagasy'!F:F,'ALL 2020'!C126,'United Malagasy'!D:D)</f>
        <v>0</v>
      </c>
      <c r="AN126" s="12">
        <f>+SUMIF(NUTRIFOOD!E:E,'ALL 2020'!C126,NUTRIFOOD!D:D)</f>
        <v>0</v>
      </c>
      <c r="AO126" s="12">
        <f>+SUMIF(FERRIS!H:H,'ALL 2020'!C126,FERRIS!F:F)</f>
        <v>0</v>
      </c>
      <c r="AP126" s="12">
        <f>+SUMIF(SEM!F:F,'ALL 2020'!C126,SEM!D:D)</f>
        <v>0</v>
      </c>
      <c r="AQ126" s="12">
        <f>+SUMIF(Madatrade!F:F,'ALL 2020'!C126,Madatrade!D:D)</f>
        <v>0</v>
      </c>
      <c r="AR126" s="12">
        <f>+SUMIF('FLY TECH'!F:F,'ALL 2020'!C126,'FLY TECH'!E:E)</f>
        <v>0</v>
      </c>
      <c r="AS126" s="12">
        <f>+SUMIF('FIRST INVESTISSEMENT'!G:G,'ALL 2020'!C126,'FIRST INVESTISSEMENT'!E:E)</f>
        <v>0</v>
      </c>
      <c r="AT126" s="164">
        <f t="shared" si="7"/>
        <v>0</v>
      </c>
      <c r="AU126" s="165">
        <f t="shared" si="8"/>
        <v>0</v>
      </c>
    </row>
    <row r="127" spans="1:47" x14ac:dyDescent="0.25">
      <c r="A127" s="11" t="str">
        <f t="shared" si="5"/>
        <v>4</v>
      </c>
      <c r="B127" s="11" t="str">
        <f t="shared" si="6"/>
        <v>455</v>
      </c>
      <c r="C127" s="22">
        <v>45514000</v>
      </c>
      <c r="D127" s="22" t="str">
        <f t="shared" si="9"/>
        <v>BIL28</v>
      </c>
      <c r="E127" s="11" t="s">
        <v>3033</v>
      </c>
      <c r="F127" s="12">
        <f>+SUMIF(AGRIFARM!H:H,C127,AGRIFARM!L:L)</f>
        <v>0</v>
      </c>
      <c r="G127" s="12">
        <f>+SUMIF(AGRICORP!I:I,C127,AGRICORP!E:E)</f>
        <v>0</v>
      </c>
      <c r="H127" s="12">
        <f>+SUMIF(SMTP!D:D,'ALL 2020'!C127,SMTP!G:G)</f>
        <v>0</v>
      </c>
      <c r="I127" s="12">
        <f>+SUMIF(AGRIVET!G:G,C127,AGRIVET!E:E)</f>
        <v>0</v>
      </c>
      <c r="J127" s="12">
        <f>+SUMIF(AGRIVAL!G:G,'ALL 2020'!C127,AGRIVAL!E:E)</f>
        <v>0</v>
      </c>
      <c r="K127" s="12">
        <f>+SUMIF(AGRIKOBA!G:G,'ALL 2020'!C127,AGRIKOBA!E:E)</f>
        <v>-39000000</v>
      </c>
      <c r="L127" s="12">
        <f>+SUMIF(LMOI!F:F,'ALL 2020'!C127,LMOI!D:D)</f>
        <v>0</v>
      </c>
      <c r="M127" s="12">
        <f>+SUMIF(TARTINE!G:G,'ALL 2020'!C127,TARTINE!E:E)</f>
        <v>0</v>
      </c>
      <c r="N127" s="12">
        <f>+SUMIF(IDF!F:F,'ALL 2020'!C127,IDF!D:D)</f>
        <v>0</v>
      </c>
      <c r="O127" s="12">
        <f>+SUMIF(RYA!G:G,C127,RYA!E:E)</f>
        <v>0</v>
      </c>
      <c r="P127" s="12">
        <f>+SUMIF('SCI NOAH'!G:G,'ALL 2020'!C127,'SCI NOAH'!E:E)</f>
        <v>0</v>
      </c>
      <c r="Q127" s="12">
        <f>+SUMIF(SIM!F:F,'ALL 2020'!C127,SIM!D:D)</f>
        <v>0</v>
      </c>
      <c r="R127" s="163">
        <f>+SUMIF('First Energy'!F:F,'ALL 2020'!C127,'First Energy'!D:D)</f>
        <v>0</v>
      </c>
      <c r="S127" s="163">
        <f>+SUMIF('ID Motors'!G:G,C127,'ID Motors'!E:E)</f>
        <v>0</v>
      </c>
      <c r="T127" s="12">
        <f>+SUMIF('ID RENTAL'!G:G,'ALL 2020'!C127,'ID RENTAL'!E:E)</f>
        <v>0</v>
      </c>
      <c r="U127" s="12">
        <f>+SUMIF('MCM '!G:G,'ALL 2020'!C127,'MCM '!E:E)</f>
        <v>0</v>
      </c>
      <c r="V127" s="12">
        <f>SUMIF(AGRIMOTORS!G:G,C127,AGRIMOTORS!E:E)</f>
        <v>0</v>
      </c>
      <c r="W127" s="12">
        <f>+SUMIF(BOVIMA!F:F,'ALL 2020'!C127,BOVIMA!D:D)</f>
        <v>0</v>
      </c>
      <c r="X127" s="12">
        <f>+SUMIF(AGRIFEED!F:F,'ALL 2020'!C127,AGRIFEED!D:D)</f>
        <v>0</v>
      </c>
      <c r="Y127" s="12">
        <f>SUMIF(AMIP!F:F,'ALL 2020'!C127,AMIP!D:D)</f>
        <v>0</v>
      </c>
      <c r="Z127" s="12">
        <f>+SUMIF(ISF!G:G,'ALL 2020'!C127,ISF!E:E)</f>
        <v>0</v>
      </c>
      <c r="AA127" s="124">
        <f>+SUMIF(DISCOI!G:G,'ALL 2020'!C127,DISCOI!E:E)</f>
        <v>0</v>
      </c>
      <c r="AB127" s="12">
        <f>+SUMIF(MABEL!F:F,'ALL 2020'!C127,MABEL!D:D)</f>
        <v>0</v>
      </c>
      <c r="AC127" s="12">
        <f>+SUMIF(NMP!F:F,'ALL 2020'!C127,NMP!D:D)</f>
        <v>0</v>
      </c>
      <c r="AD127" s="12">
        <f>SUMIF('AMCHO '!F:F,'ALL 2020'!C127,'AMCHO '!D:D)</f>
        <v>0</v>
      </c>
      <c r="AE127">
        <f>+SUMIF(CONFORTIS!G:G,'ALL 2020'!C127,CONFORTIS!E:E)</f>
        <v>0</v>
      </c>
      <c r="AF127" s="12">
        <f>+SUMIF('IRS IMMO'!G:G,'ALL 2020'!C127,'IRS IMMO'!E:E)</f>
        <v>0</v>
      </c>
      <c r="AG127" s="12">
        <f>+SUMIF(AGRIVETAM!F:F,'ALL 2020'!C127,AGRIVETAM!D:D)</f>
        <v>0</v>
      </c>
      <c r="AH127" s="12">
        <f>+SUMIF(EUROPAINTS!F:F,'ALL 2020'!C127,EUROPAINTS!D:D)</f>
        <v>0</v>
      </c>
      <c r="AI127" s="12">
        <f>+SUMIF('VET ABE'!F:F,'ALL 2020'!C127,'VET ABE'!E:E)</f>
        <v>0</v>
      </c>
      <c r="AJ127" s="12">
        <f>SUMIF('VET FIA'!F:F,'ALL 2020'!C127,'VET FIA'!E:E)</f>
        <v>0</v>
      </c>
      <c r="AK127" s="12">
        <f>+SUMIF('CSS SAKAY'!F:F,'ALL 2020'!C127,'CSS SAKAY'!D:D)</f>
        <v>0</v>
      </c>
      <c r="AL127" s="12">
        <f>+SUMIF(AGRIMA!F:F,'ALL 2020'!C127,AGRIMA!D:D)</f>
        <v>0</v>
      </c>
      <c r="AM127" s="12">
        <f>SUMIF('United Malagasy'!F:F,'ALL 2020'!C127,'United Malagasy'!D:D)</f>
        <v>0</v>
      </c>
      <c r="AN127" s="12">
        <f>+SUMIF(NUTRIFOOD!E:E,'ALL 2020'!C127,NUTRIFOOD!D:D)</f>
        <v>18750000</v>
      </c>
      <c r="AO127" s="12">
        <f>+SUMIF(FERRIS!H:H,'ALL 2020'!C127,FERRIS!F:F)</f>
        <v>0</v>
      </c>
      <c r="AP127" s="12">
        <f>+SUMIF(SEM!F:F,'ALL 2020'!C127,SEM!D:D)</f>
        <v>-3377616744.5700002</v>
      </c>
      <c r="AQ127" s="12">
        <f>+SUMIF(Madatrade!F:F,'ALL 2020'!C127,Madatrade!D:D)</f>
        <v>0</v>
      </c>
      <c r="AR127" s="12">
        <f>+SUMIF('FLY TECH'!F:F,'ALL 2020'!C127,'FLY TECH'!E:E)</f>
        <v>0</v>
      </c>
      <c r="AS127" s="12">
        <f>+SUMIF('FIRST INVESTISSEMENT'!G:G,'ALL 2020'!C127,'FIRST INVESTISSEMENT'!E:E)</f>
        <v>0</v>
      </c>
      <c r="AT127" s="164">
        <f t="shared" si="7"/>
        <v>-3397866744.5700002</v>
      </c>
      <c r="AU127" s="165">
        <f t="shared" si="8"/>
        <v>-748166.77519767312</v>
      </c>
    </row>
    <row r="128" spans="1:47" x14ac:dyDescent="0.25">
      <c r="A128" s="11" t="str">
        <f t="shared" si="5"/>
        <v>4</v>
      </c>
      <c r="B128" s="11" t="str">
        <f t="shared" si="6"/>
        <v>455</v>
      </c>
      <c r="C128" s="22">
        <v>45516000</v>
      </c>
      <c r="D128" s="22" t="str">
        <f t="shared" si="9"/>
        <v>BIL28</v>
      </c>
      <c r="E128" s="11" t="s">
        <v>3035</v>
      </c>
      <c r="F128" s="12">
        <f>+SUMIF(AGRIFARM!H:H,C128,AGRIFARM!L:L)</f>
        <v>0</v>
      </c>
      <c r="G128" s="12">
        <f>+SUMIF(AGRICORP!I:I,C128,AGRICORP!E:E)</f>
        <v>0</v>
      </c>
      <c r="H128" s="12">
        <f>+SUMIF(SMTP!D:D,'ALL 2020'!C128,SMTP!G:G)</f>
        <v>0</v>
      </c>
      <c r="I128" s="12">
        <f>+SUMIF(AGRIVET!G:G,C128,AGRIVET!E:E)</f>
        <v>0</v>
      </c>
      <c r="J128" s="12">
        <f>+SUMIF(AGRIVAL!G:G,'ALL 2020'!C128,AGRIVAL!E:E)</f>
        <v>0</v>
      </c>
      <c r="K128" s="12">
        <f>+SUMIF(AGRIKOBA!G:G,'ALL 2020'!C128,AGRIKOBA!E:E)</f>
        <v>0</v>
      </c>
      <c r="L128" s="12">
        <f>+SUMIF(LMOI!F:F,'ALL 2020'!C128,LMOI!D:D)</f>
        <v>0</v>
      </c>
      <c r="M128" s="12">
        <f>+SUMIF(TARTINE!G:G,'ALL 2020'!C128,TARTINE!E:E)</f>
        <v>0</v>
      </c>
      <c r="N128" s="12">
        <f>+SUMIF(IDF!F:F,'ALL 2020'!C128,IDF!D:D)</f>
        <v>0</v>
      </c>
      <c r="O128" s="12">
        <f>+SUMIF(RYA!G:G,C128,RYA!E:E)</f>
        <v>0</v>
      </c>
      <c r="P128" s="12">
        <f>+SUMIF('SCI NOAH'!G:G,'ALL 2020'!C128,'SCI NOAH'!E:E)</f>
        <v>0</v>
      </c>
      <c r="Q128" s="12">
        <f>+SUMIF(SIM!F:F,'ALL 2020'!C128,SIM!D:D)</f>
        <v>0</v>
      </c>
      <c r="R128" s="163">
        <f>+SUMIF('First Energy'!F:F,'ALL 2020'!C128,'First Energy'!D:D)</f>
        <v>0</v>
      </c>
      <c r="S128" s="163">
        <f>+SUMIF('ID Motors'!G:G,C128,'ID Motors'!E:E)</f>
        <v>0</v>
      </c>
      <c r="T128" s="12">
        <f>+SUMIF('ID RENTAL'!G:G,'ALL 2020'!C128,'ID RENTAL'!E:E)</f>
        <v>0</v>
      </c>
      <c r="U128" s="12">
        <f>+SUMIF('MCM '!G:G,'ALL 2020'!C128,'MCM '!E:E)</f>
        <v>0</v>
      </c>
      <c r="V128" s="12">
        <f>SUMIF(AGRIMOTORS!G:G,C128,AGRIMOTORS!E:E)</f>
        <v>0</v>
      </c>
      <c r="W128" s="12">
        <f>+SUMIF(BOVIMA!F:F,'ALL 2020'!C128,BOVIMA!D:D)</f>
        <v>0</v>
      </c>
      <c r="X128" s="12">
        <f>+SUMIF(AGRIFEED!F:F,'ALL 2020'!C128,AGRIFEED!D:D)</f>
        <v>0</v>
      </c>
      <c r="Y128" s="12">
        <f>SUMIF(AMIP!F:F,'ALL 2020'!C128,AMIP!D:D)</f>
        <v>0</v>
      </c>
      <c r="Z128" s="12">
        <f>+SUMIF(ISF!G:G,'ALL 2020'!C128,ISF!E:E)</f>
        <v>0</v>
      </c>
      <c r="AA128" s="124">
        <f>+SUMIF(DISCOI!G:G,'ALL 2020'!C128,DISCOI!E:E)</f>
        <v>0</v>
      </c>
      <c r="AB128" s="12">
        <f>+SUMIF(MABEL!F:F,'ALL 2020'!C128,MABEL!D:D)</f>
        <v>0</v>
      </c>
      <c r="AC128" s="12">
        <f>+SUMIF(NMP!F:F,'ALL 2020'!C128,NMP!D:D)</f>
        <v>0</v>
      </c>
      <c r="AD128" s="12">
        <f>SUMIF('AMCHO '!F:F,'ALL 2020'!C128,'AMCHO '!D:D)</f>
        <v>0</v>
      </c>
      <c r="AE128">
        <f>+SUMIF(CONFORTIS!G:G,'ALL 2020'!C128,CONFORTIS!E:E)</f>
        <v>0</v>
      </c>
      <c r="AF128" s="12">
        <f>+SUMIF('IRS IMMO'!G:G,'ALL 2020'!C128,'IRS IMMO'!E:E)</f>
        <v>0</v>
      </c>
      <c r="AG128" s="12">
        <f>+SUMIF(AGRIVETAM!F:F,'ALL 2020'!C128,AGRIVETAM!D:D)</f>
        <v>0</v>
      </c>
      <c r="AH128" s="12">
        <f>+SUMIF(EUROPAINTS!F:F,'ALL 2020'!C128,EUROPAINTS!D:D)</f>
        <v>0</v>
      </c>
      <c r="AI128" s="12">
        <f>+SUMIF('VET ABE'!F:F,'ALL 2020'!C128,'VET ABE'!E:E)</f>
        <v>0</v>
      </c>
      <c r="AJ128" s="12">
        <f>SUMIF('VET FIA'!F:F,'ALL 2020'!C128,'VET FIA'!E:E)</f>
        <v>0</v>
      </c>
      <c r="AK128" s="12">
        <f>+SUMIF('CSS SAKAY'!F:F,'ALL 2020'!C128,'CSS SAKAY'!D:D)</f>
        <v>0</v>
      </c>
      <c r="AL128" s="12">
        <f>+SUMIF(AGRIMA!F:F,'ALL 2020'!C128,AGRIMA!D:D)</f>
        <v>0</v>
      </c>
      <c r="AM128" s="12">
        <f>SUMIF('United Malagasy'!F:F,'ALL 2020'!C128,'United Malagasy'!D:D)</f>
        <v>0</v>
      </c>
      <c r="AN128" s="12">
        <f>+SUMIF(NUTRIFOOD!E:E,'ALL 2020'!C128,NUTRIFOOD!D:D)</f>
        <v>0</v>
      </c>
      <c r="AO128" s="12">
        <f>+SUMIF(FERRIS!H:H,'ALL 2020'!C128,FERRIS!F:F)</f>
        <v>0</v>
      </c>
      <c r="AP128" s="12">
        <f>+SUMIF(SEM!F:F,'ALL 2020'!C128,SEM!D:D)</f>
        <v>0</v>
      </c>
      <c r="AQ128" s="12">
        <f>+SUMIF(Madatrade!F:F,'ALL 2020'!C128,Madatrade!D:D)</f>
        <v>0</v>
      </c>
      <c r="AR128" s="12">
        <f>+SUMIF('FLY TECH'!F:F,'ALL 2020'!C128,'FLY TECH'!E:E)</f>
        <v>0</v>
      </c>
      <c r="AS128" s="12">
        <f>+SUMIF('FIRST INVESTISSEMENT'!G:G,'ALL 2020'!C128,'FIRST INVESTISSEMENT'!E:E)</f>
        <v>0</v>
      </c>
      <c r="AT128" s="164">
        <f t="shared" si="7"/>
        <v>0</v>
      </c>
      <c r="AU128" s="165">
        <f t="shared" si="8"/>
        <v>0</v>
      </c>
    </row>
    <row r="129" spans="1:47" x14ac:dyDescent="0.25">
      <c r="A129" s="11" t="str">
        <f t="shared" si="5"/>
        <v>4</v>
      </c>
      <c r="B129" s="11" t="str">
        <f t="shared" si="6"/>
        <v>455</v>
      </c>
      <c r="C129" s="22">
        <v>45512000</v>
      </c>
      <c r="D129" s="22" t="str">
        <f t="shared" si="9"/>
        <v>BIL28</v>
      </c>
      <c r="E129" s="81" t="s">
        <v>2739</v>
      </c>
      <c r="F129" s="12">
        <f>+SUMIF(AGRIFARM!H:H,C129,AGRIFARM!L:L)</f>
        <v>0</v>
      </c>
      <c r="G129" s="12">
        <f>+SUMIF(AGRICORP!I:I,C129,AGRICORP!E:E)</f>
        <v>0</v>
      </c>
      <c r="H129" s="12">
        <f>+SUMIF(SMTP!D:D,'ALL 2020'!C129,SMTP!G:G)</f>
        <v>0</v>
      </c>
      <c r="I129" s="12">
        <f>+SUMIF(AGRIVET!G:G,C129,AGRIVET!E:E)</f>
        <v>0</v>
      </c>
      <c r="J129" s="12">
        <f>+SUMIF(AGRIVAL!G:G,'ALL 2020'!C129,AGRIVAL!E:E)</f>
        <v>0</v>
      </c>
      <c r="K129" s="12">
        <f>+SUMIF(AGRIKOBA!G:G,'ALL 2020'!C129,AGRIKOBA!E:E)</f>
        <v>0</v>
      </c>
      <c r="L129" s="12">
        <f>+SUMIF(LMOI!F:F,'ALL 2020'!C129,LMOI!D:D)</f>
        <v>0</v>
      </c>
      <c r="M129" s="12">
        <f>+SUMIF(TARTINE!G:G,'ALL 2020'!C129,TARTINE!E:E)</f>
        <v>0</v>
      </c>
      <c r="N129" s="12">
        <f>+SUMIF(IDF!F:F,'ALL 2020'!C129,IDF!D:D)</f>
        <v>0</v>
      </c>
      <c r="O129" s="12">
        <f>+SUMIF(RYA!G:G,C129,RYA!E:E)</f>
        <v>0</v>
      </c>
      <c r="P129" s="12">
        <f>+SUMIF('SCI NOAH'!G:G,'ALL 2020'!C129,'SCI NOAH'!E:E)</f>
        <v>0</v>
      </c>
      <c r="Q129" s="12">
        <f>+SUMIF(SIM!F:F,'ALL 2020'!C129,SIM!D:D)</f>
        <v>0</v>
      </c>
      <c r="R129" s="163">
        <f>+SUMIF('First Energy'!F:F,'ALL 2020'!C129,'First Energy'!D:D)</f>
        <v>0</v>
      </c>
      <c r="S129" s="163">
        <f>+SUMIF('ID Motors'!G:G,C129,'ID Motors'!E:E)</f>
        <v>0</v>
      </c>
      <c r="T129" s="12">
        <f>+SUMIF('ID RENTAL'!G:G,'ALL 2020'!C129,'ID RENTAL'!E:E)</f>
        <v>0</v>
      </c>
      <c r="U129" s="12">
        <f>+SUMIF('MCM '!G:G,'ALL 2020'!C129,'MCM '!E:E)</f>
        <v>0</v>
      </c>
      <c r="V129" s="12">
        <f>SUMIF(AGRIMOTORS!G:G,C129,AGRIMOTORS!E:E)</f>
        <v>0</v>
      </c>
      <c r="W129" s="12">
        <f>+SUMIF(BOVIMA!F:F,'ALL 2020'!C129,BOVIMA!D:D)</f>
        <v>0</v>
      </c>
      <c r="X129" s="12">
        <f>+SUMIF(AGRIFEED!F:F,'ALL 2020'!C129,AGRIFEED!D:D)</f>
        <v>0</v>
      </c>
      <c r="Y129" s="12">
        <f>SUMIF(AMIP!F:F,'ALL 2020'!C129,AMIP!D:D)</f>
        <v>0</v>
      </c>
      <c r="Z129" s="12">
        <f>+SUMIF(ISF!G:G,'ALL 2020'!C129,ISF!E:E)</f>
        <v>0</v>
      </c>
      <c r="AA129" s="124">
        <f>+SUMIF(DISCOI!G:G,'ALL 2020'!C129,DISCOI!E:E)</f>
        <v>0</v>
      </c>
      <c r="AB129" s="12">
        <f>+SUMIF(MABEL!F:F,'ALL 2020'!C129,MABEL!D:D)</f>
        <v>0</v>
      </c>
      <c r="AC129" s="12">
        <f>+SUMIF(NMP!F:F,'ALL 2020'!C129,NMP!D:D)</f>
        <v>0</v>
      </c>
      <c r="AD129" s="12">
        <f>SUMIF('AMCHO '!F:F,'ALL 2020'!C129,'AMCHO '!D:D)</f>
        <v>0</v>
      </c>
      <c r="AE129">
        <f>+SUMIF(CONFORTIS!G:G,'ALL 2020'!C129,CONFORTIS!E:E)</f>
        <v>0</v>
      </c>
      <c r="AF129" s="12">
        <f>+SUMIF('IRS IMMO'!G:G,'ALL 2020'!C129,'IRS IMMO'!E:E)</f>
        <v>0</v>
      </c>
      <c r="AG129" s="12">
        <f>+SUMIF(AGRIVETAM!F:F,'ALL 2020'!C129,AGRIVETAM!D:D)</f>
        <v>0</v>
      </c>
      <c r="AH129" s="12">
        <f>+SUMIF(EUROPAINTS!F:F,'ALL 2020'!C129,EUROPAINTS!D:D)</f>
        <v>0</v>
      </c>
      <c r="AI129" s="12">
        <f>+SUMIF('VET ABE'!F:F,'ALL 2020'!C129,'VET ABE'!E:E)</f>
        <v>0</v>
      </c>
      <c r="AJ129" s="12">
        <f>SUMIF('VET FIA'!F:F,'ALL 2020'!C129,'VET FIA'!E:E)</f>
        <v>0</v>
      </c>
      <c r="AK129" s="12">
        <f>+SUMIF('CSS SAKAY'!F:F,'ALL 2020'!C129,'CSS SAKAY'!D:D)</f>
        <v>0</v>
      </c>
      <c r="AL129" s="12">
        <f>+SUMIF(AGRIMA!F:F,'ALL 2020'!C129,AGRIMA!D:D)</f>
        <v>-207403533</v>
      </c>
      <c r="AM129" s="12">
        <f>SUMIF('United Malagasy'!F:F,'ALL 2020'!C129,'United Malagasy'!D:D)</f>
        <v>0</v>
      </c>
      <c r="AN129" s="12">
        <f>+SUMIF(NUTRIFOOD!E:E,'ALL 2020'!C129,NUTRIFOOD!D:D)</f>
        <v>0</v>
      </c>
      <c r="AO129" s="12">
        <f>+SUMIF(FERRIS!H:H,'ALL 2020'!C129,FERRIS!F:F)</f>
        <v>0</v>
      </c>
      <c r="AP129" s="12">
        <f>+SUMIF(SEM!F:F,'ALL 2020'!C129,SEM!D:D)</f>
        <v>-190230840</v>
      </c>
      <c r="AQ129" s="12">
        <f>+SUMIF(Madatrade!F:F,'ALL 2020'!C129,Madatrade!D:D)</f>
        <v>0</v>
      </c>
      <c r="AR129" s="12">
        <f>+SUMIF('FLY TECH'!F:F,'ALL 2020'!C129,'FLY TECH'!E:E)</f>
        <v>-24040000</v>
      </c>
      <c r="AS129" s="12">
        <f>+SUMIF('FIRST INVESTISSEMENT'!G:G,'ALL 2020'!C129,'FIRST INVESTISSEMENT'!E:E)</f>
        <v>0</v>
      </c>
      <c r="AT129" s="164">
        <f t="shared" si="7"/>
        <v>-421674373</v>
      </c>
      <c r="AU129" s="165">
        <f t="shared" si="8"/>
        <v>-92847.300835170056</v>
      </c>
    </row>
    <row r="130" spans="1:47" x14ac:dyDescent="0.25">
      <c r="A130" s="11" t="str">
        <f t="shared" si="5"/>
        <v>4</v>
      </c>
      <c r="B130" s="11" t="str">
        <f t="shared" si="6"/>
        <v>455</v>
      </c>
      <c r="C130" s="22">
        <v>45513000</v>
      </c>
      <c r="D130" s="22" t="str">
        <f t="shared" si="9"/>
        <v>BIL28</v>
      </c>
      <c r="E130" s="81" t="s">
        <v>2740</v>
      </c>
      <c r="F130" s="12">
        <f>+SUMIF(AGRIFARM!H:H,C130,AGRIFARM!L:L)</f>
        <v>0</v>
      </c>
      <c r="G130" s="12">
        <f>+SUMIF(AGRICORP!I:I,C130,AGRICORP!E:E)</f>
        <v>0</v>
      </c>
      <c r="H130" s="12">
        <f>+SUMIF(SMTP!D:D,'ALL 2020'!C130,SMTP!G:G)</f>
        <v>0</v>
      </c>
      <c r="I130" s="12">
        <f>+SUMIF(AGRIVET!G:G,C130,AGRIVET!E:E)</f>
        <v>0</v>
      </c>
      <c r="J130" s="12">
        <f>+SUMIF(AGRIVAL!G:G,'ALL 2020'!C130,AGRIVAL!E:E)</f>
        <v>0</v>
      </c>
      <c r="K130" s="12">
        <f>+SUMIF(AGRIKOBA!G:G,'ALL 2020'!C130,AGRIKOBA!E:E)</f>
        <v>0</v>
      </c>
      <c r="L130" s="12">
        <f>+SUMIF(LMOI!F:F,'ALL 2020'!C130,LMOI!D:D)</f>
        <v>0</v>
      </c>
      <c r="M130" s="12">
        <f>+SUMIF(TARTINE!G:G,'ALL 2020'!C130,TARTINE!E:E)</f>
        <v>0</v>
      </c>
      <c r="N130" s="12">
        <f>+SUMIF(IDF!F:F,'ALL 2020'!C130,IDF!D:D)</f>
        <v>0</v>
      </c>
      <c r="O130" s="12">
        <f>+SUMIF(RYA!G:G,C130,RYA!E:E)</f>
        <v>0</v>
      </c>
      <c r="P130" s="12">
        <f>+SUMIF('SCI NOAH'!G:G,'ALL 2020'!C130,'SCI NOAH'!E:E)</f>
        <v>0</v>
      </c>
      <c r="Q130" s="12">
        <f>+SUMIF(SIM!F:F,'ALL 2020'!C130,SIM!D:D)</f>
        <v>0</v>
      </c>
      <c r="R130" s="163">
        <f>+SUMIF('First Energy'!F:F,'ALL 2020'!C130,'First Energy'!D:D)</f>
        <v>0</v>
      </c>
      <c r="S130" s="163">
        <f>+SUMIF('ID Motors'!G:G,C130,'ID Motors'!E:E)</f>
        <v>0</v>
      </c>
      <c r="T130" s="12">
        <f>+SUMIF('ID RENTAL'!G:G,'ALL 2020'!C130,'ID RENTAL'!E:E)</f>
        <v>0</v>
      </c>
      <c r="U130" s="12">
        <f>+SUMIF('MCM '!G:G,'ALL 2020'!C130,'MCM '!E:E)</f>
        <v>0</v>
      </c>
      <c r="V130" s="12">
        <f>SUMIF(AGRIMOTORS!G:G,C130,AGRIMOTORS!E:E)</f>
        <v>0</v>
      </c>
      <c r="W130" s="12">
        <f>+SUMIF(BOVIMA!F:F,'ALL 2020'!C130,BOVIMA!D:D)</f>
        <v>0</v>
      </c>
      <c r="X130" s="12">
        <f>+SUMIF(AGRIFEED!F:F,'ALL 2020'!C130,AGRIFEED!D:D)</f>
        <v>0</v>
      </c>
      <c r="Y130" s="12">
        <f>SUMIF(AMIP!F:F,'ALL 2020'!C130,AMIP!D:D)</f>
        <v>0</v>
      </c>
      <c r="Z130" s="12">
        <f>+SUMIF(ISF!G:G,'ALL 2020'!C130,ISF!E:E)</f>
        <v>0</v>
      </c>
      <c r="AA130" s="124">
        <f>+SUMIF(DISCOI!G:G,'ALL 2020'!C130,DISCOI!E:E)</f>
        <v>0</v>
      </c>
      <c r="AB130" s="12">
        <f>+SUMIF(MABEL!F:F,'ALL 2020'!C130,MABEL!D:D)</f>
        <v>0</v>
      </c>
      <c r="AC130" s="12">
        <f>+SUMIF(NMP!F:F,'ALL 2020'!C130,NMP!D:D)</f>
        <v>0</v>
      </c>
      <c r="AD130" s="12">
        <f>SUMIF('AMCHO '!F:F,'ALL 2020'!C130,'AMCHO '!D:D)</f>
        <v>0</v>
      </c>
      <c r="AE130">
        <f>+SUMIF(CONFORTIS!G:G,'ALL 2020'!C130,CONFORTIS!E:E)</f>
        <v>0</v>
      </c>
      <c r="AF130" s="12">
        <f>+SUMIF('IRS IMMO'!G:G,'ALL 2020'!C130,'IRS IMMO'!E:E)</f>
        <v>0</v>
      </c>
      <c r="AG130" s="12">
        <f>+SUMIF(AGRIVETAM!F:F,'ALL 2020'!C130,AGRIVETAM!D:D)</f>
        <v>0</v>
      </c>
      <c r="AH130" s="12">
        <f>+SUMIF(EUROPAINTS!F:F,'ALL 2020'!C130,EUROPAINTS!D:D)</f>
        <v>0</v>
      </c>
      <c r="AI130" s="12">
        <f>+SUMIF('VET ABE'!F:F,'ALL 2020'!C130,'VET ABE'!E:E)</f>
        <v>0</v>
      </c>
      <c r="AJ130" s="12">
        <f>SUMIF('VET FIA'!F:F,'ALL 2020'!C130,'VET FIA'!E:E)</f>
        <v>0</v>
      </c>
      <c r="AK130" s="12">
        <f>+SUMIF('CSS SAKAY'!F:F,'ALL 2020'!C130,'CSS SAKAY'!D:D)</f>
        <v>0</v>
      </c>
      <c r="AL130" s="12">
        <f>+SUMIF(AGRIMA!F:F,'ALL 2020'!C130,AGRIMA!D:D)</f>
        <v>-33103200</v>
      </c>
      <c r="AM130" s="12">
        <f>SUMIF('United Malagasy'!F:F,'ALL 2020'!C130,'United Malagasy'!D:D)</f>
        <v>0</v>
      </c>
      <c r="AN130" s="12">
        <f>+SUMIF(NUTRIFOOD!E:E,'ALL 2020'!C130,NUTRIFOOD!D:D)</f>
        <v>0</v>
      </c>
      <c r="AO130" s="12">
        <f>+SUMIF(FERRIS!H:H,'ALL 2020'!C130,FERRIS!F:F)</f>
        <v>0</v>
      </c>
      <c r="AP130" s="12">
        <f>+SUMIF(SEM!F:F,'ALL 2020'!C130,SEM!D:D)</f>
        <v>-277000000</v>
      </c>
      <c r="AQ130" s="12">
        <f>+SUMIF(Madatrade!F:F,'ALL 2020'!C130,Madatrade!D:D)</f>
        <v>0</v>
      </c>
      <c r="AR130" s="12">
        <f>+SUMIF('FLY TECH'!F:F,'ALL 2020'!C130,'FLY TECH'!E:E)</f>
        <v>-7940000</v>
      </c>
      <c r="AS130" s="12">
        <f>+SUMIF('FIRST INVESTISSEMENT'!G:G,'ALL 2020'!C130,'FIRST INVESTISSEMENT'!E:E)</f>
        <v>0</v>
      </c>
      <c r="AT130" s="164">
        <f t="shared" si="7"/>
        <v>-318043200</v>
      </c>
      <c r="AU130" s="165">
        <f t="shared" si="8"/>
        <v>-70029.042692096817</v>
      </c>
    </row>
    <row r="131" spans="1:47" x14ac:dyDescent="0.25">
      <c r="A131" s="11" t="str">
        <f t="shared" si="5"/>
        <v>4</v>
      </c>
      <c r="B131" s="11" t="str">
        <f t="shared" si="6"/>
        <v>455</v>
      </c>
      <c r="C131" s="60">
        <v>45520000</v>
      </c>
      <c r="D131" s="22" t="str">
        <f t="shared" si="9"/>
        <v>BIL28</v>
      </c>
      <c r="E131" s="24" t="s">
        <v>7</v>
      </c>
      <c r="F131" s="12">
        <f>+SUMIF(AGRIFARM!H:H,C131,AGRIFARM!L:L)</f>
        <v>0</v>
      </c>
      <c r="G131" s="12">
        <f>+SUMIF(AGRICORP!I:I,C131,AGRICORP!E:E)</f>
        <v>0</v>
      </c>
      <c r="H131" s="12">
        <f>+SUMIF(SMTP!D:D,'ALL 2020'!C131,SMTP!G:G)</f>
        <v>0</v>
      </c>
      <c r="I131" s="12">
        <f>+SUMIF(AGRIVET!G:G,C131,AGRIVET!E:E)</f>
        <v>0</v>
      </c>
      <c r="J131" s="12">
        <f>+SUMIF(AGRIVAL!G:G,'ALL 2020'!C131,AGRIVAL!E:E)</f>
        <v>0</v>
      </c>
      <c r="K131" s="12">
        <f>+SUMIF(AGRIKOBA!G:G,'ALL 2020'!C131,AGRIKOBA!E:E)</f>
        <v>0</v>
      </c>
      <c r="L131" s="12">
        <f>+SUMIF(LMOI!F:F,'ALL 2020'!C131,LMOI!D:D)</f>
        <v>-363219110.75</v>
      </c>
      <c r="M131" s="12">
        <f>+SUMIF(TARTINE!G:G,'ALL 2020'!C131,TARTINE!E:E)</f>
        <v>0</v>
      </c>
      <c r="N131" s="12">
        <f>+SUMIF(IDF!F:F,'ALL 2020'!C131,IDF!D:D)</f>
        <v>0</v>
      </c>
      <c r="O131" s="12">
        <f>+SUMIF(RYA!G:G,C131,RYA!E:E)</f>
        <v>0</v>
      </c>
      <c r="P131" s="12">
        <f>+SUMIF('SCI NOAH'!G:G,'ALL 2020'!C131,'SCI NOAH'!E:E)</f>
        <v>0</v>
      </c>
      <c r="Q131" s="12">
        <f>+SUMIF(SIM!F:F,'ALL 2020'!C131,SIM!D:D)</f>
        <v>0</v>
      </c>
      <c r="R131" s="163">
        <f>+SUMIF('First Energy'!F:F,'ALL 2020'!C131,'First Energy'!D:D)</f>
        <v>-179725000</v>
      </c>
      <c r="S131" s="163">
        <f>+SUMIF('ID Motors'!G:G,C131,'ID Motors'!E:E)</f>
        <v>-385000906.89999998</v>
      </c>
      <c r="T131" s="12">
        <f>+SUMIF('ID RENTAL'!G:G,'ALL 2020'!C131,'ID RENTAL'!E:E)</f>
        <v>0</v>
      </c>
      <c r="U131" s="12">
        <f>+SUMIF('MCM '!G:G,'ALL 2020'!C131,'MCM '!E:E)</f>
        <v>0</v>
      </c>
      <c r="V131" s="12">
        <f>SUMIF(AGRIMOTORS!G:G,C131,AGRIMOTORS!E:E)</f>
        <v>0</v>
      </c>
      <c r="W131" s="12">
        <f>+SUMIF(BOVIMA!F:F,'ALL 2020'!C131,BOVIMA!D:D)</f>
        <v>0</v>
      </c>
      <c r="X131" s="12">
        <f>+SUMIF(AGRIFEED!F:F,'ALL 2020'!C131,AGRIFEED!D:D)</f>
        <v>0</v>
      </c>
      <c r="Y131" s="12">
        <f>SUMIF(AMIP!F:F,'ALL 2020'!C131,AMIP!D:D)</f>
        <v>0</v>
      </c>
      <c r="Z131" s="12">
        <f>+SUMIF(ISF!G:G,'ALL 2020'!C131,ISF!E:E)</f>
        <v>0</v>
      </c>
      <c r="AA131" s="124">
        <f>+SUMIF(DISCOI!G:G,'ALL 2020'!C131,DISCOI!E:E)</f>
        <v>0</v>
      </c>
      <c r="AB131" s="12">
        <f>+SUMIF(MABEL!F:F,'ALL 2020'!C131,MABEL!D:D)</f>
        <v>0</v>
      </c>
      <c r="AC131" s="12">
        <f>+SUMIF(NMP!F:F,'ALL 2020'!C131,NMP!D:D)</f>
        <v>0</v>
      </c>
      <c r="AD131" s="12">
        <f>SUMIF('AMCHO '!F:F,'ALL 2020'!C131,'AMCHO '!D:D)</f>
        <v>0</v>
      </c>
      <c r="AE131">
        <f>+SUMIF(CONFORTIS!G:G,'ALL 2020'!C131,CONFORTIS!E:E)</f>
        <v>0</v>
      </c>
      <c r="AF131" s="12">
        <f>+SUMIF('IRS IMMO'!G:G,'ALL 2020'!C131,'IRS IMMO'!E:E)</f>
        <v>0</v>
      </c>
      <c r="AG131" s="12">
        <f>+SUMIF(AGRIVETAM!F:F,'ALL 2020'!C131,AGRIVETAM!D:D)</f>
        <v>0</v>
      </c>
      <c r="AH131" s="12">
        <f>+SUMIF(EUROPAINTS!F:F,'ALL 2020'!C131,EUROPAINTS!D:D)</f>
        <v>0</v>
      </c>
      <c r="AI131" s="12">
        <f>+SUMIF('VET ABE'!F:F,'ALL 2020'!C131,'VET ABE'!E:E)</f>
        <v>0</v>
      </c>
      <c r="AJ131" s="12">
        <f>SUMIF('VET FIA'!F:F,'ALL 2020'!C131,'VET FIA'!E:E)</f>
        <v>0</v>
      </c>
      <c r="AK131" s="12">
        <f>+SUMIF('CSS SAKAY'!F:F,'ALL 2020'!C131,'CSS SAKAY'!D:D)</f>
        <v>0</v>
      </c>
      <c r="AL131" s="12">
        <f>+SUMIF(AGRIMA!F:F,'ALL 2020'!C131,AGRIMA!D:D)</f>
        <v>0</v>
      </c>
      <c r="AM131" s="12">
        <f>SUMIF('United Malagasy'!F:F,'ALL 2020'!C131,'United Malagasy'!D:D)</f>
        <v>0</v>
      </c>
      <c r="AN131" s="12">
        <f>+SUMIF(NUTRIFOOD!E:E,'ALL 2020'!C131,NUTRIFOOD!D:D)</f>
        <v>0</v>
      </c>
      <c r="AO131" s="12">
        <f>+SUMIF(FERRIS!H:H,'ALL 2020'!C131,FERRIS!F:F)</f>
        <v>0</v>
      </c>
      <c r="AP131" s="12">
        <f>+SUMIF(SEM!F:F,'ALL 2020'!C131,SEM!D:D)</f>
        <v>0</v>
      </c>
      <c r="AQ131" s="12">
        <f>+SUMIF(Madatrade!F:F,'ALL 2020'!C131,Madatrade!D:D)</f>
        <v>0</v>
      </c>
      <c r="AR131" s="12">
        <f>+SUMIF('FLY TECH'!F:F,'ALL 2020'!C131,'FLY TECH'!E:E)</f>
        <v>0</v>
      </c>
      <c r="AS131" s="12">
        <f>+SUMIF('FIRST INVESTISSEMENT'!G:G,'ALL 2020'!C131,'FIRST INVESTISSEMENT'!E:E)</f>
        <v>0</v>
      </c>
      <c r="AT131" s="164">
        <f t="shared" si="7"/>
        <v>-927945017.64999998</v>
      </c>
      <c r="AU131" s="165">
        <f t="shared" si="8"/>
        <v>-204321.61812272793</v>
      </c>
    </row>
    <row r="132" spans="1:47" s="11" customFormat="1" x14ac:dyDescent="0.25">
      <c r="A132" s="11" t="str">
        <f t="shared" si="5"/>
        <v>4</v>
      </c>
      <c r="B132" s="11" t="str">
        <f t="shared" si="6"/>
        <v>455</v>
      </c>
      <c r="C132" s="23">
        <v>45530000</v>
      </c>
      <c r="D132" s="22" t="str">
        <f t="shared" si="9"/>
        <v>BIL22</v>
      </c>
      <c r="E132" s="57" t="s">
        <v>21</v>
      </c>
      <c r="F132" s="12">
        <f>+SUMIF(AGRIFARM!H:H,C132,AGRIFARM!L:L)</f>
        <v>0</v>
      </c>
      <c r="G132" s="12">
        <f>+SUMIF(AGRICORP!I:I,C132,AGRICORP!E:E)</f>
        <v>0</v>
      </c>
      <c r="H132" s="12">
        <f>+SUMIF(SMTP!D:D,'ALL 2020'!C132,SMTP!G:G)</f>
        <v>0</v>
      </c>
      <c r="I132" s="12">
        <f>+SUMIF(AGRIVET!G:G,C132,AGRIVET!E:E)</f>
        <v>0</v>
      </c>
      <c r="J132" s="12">
        <f>+SUMIF(AGRIVAL!G:G,'ALL 2020'!C132,AGRIVAL!E:E)</f>
        <v>2594000000</v>
      </c>
      <c r="K132" s="12">
        <f>+SUMIF(AGRIKOBA!G:G,'ALL 2020'!C132,AGRIKOBA!E:E)</f>
        <v>0</v>
      </c>
      <c r="L132" s="12">
        <f>+SUMIF(LMOI!F:F,'ALL 2020'!C132,LMOI!D:D)</f>
        <v>-32148043.77</v>
      </c>
      <c r="M132" s="12">
        <f>+SUMIF(TARTINE!G:G,'ALL 2020'!C132,TARTINE!E:E)</f>
        <v>0</v>
      </c>
      <c r="N132" s="12">
        <f>+SUMIF(IDF!F:F,'ALL 2020'!C132,IDF!D:D)</f>
        <v>0</v>
      </c>
      <c r="O132" s="12">
        <f>+SUMIF(RYA!G:G,C132,RYA!E:E)</f>
        <v>0</v>
      </c>
      <c r="P132" s="12">
        <f>+SUMIF('SCI NOAH'!G:G,'ALL 2020'!C132,'SCI NOAH'!E:E)</f>
        <v>0</v>
      </c>
      <c r="Q132" s="12">
        <f>+SUMIF(SIM!F:F,'ALL 2020'!C132,SIM!D:D)</f>
        <v>0</v>
      </c>
      <c r="R132" s="163">
        <f>+SUMIF('First Energy'!F:F,'ALL 2020'!C132,'First Energy'!D:D)</f>
        <v>-165225000</v>
      </c>
      <c r="S132" s="163">
        <f>+SUMIF('ID Motors'!G:G,C132,'ID Motors'!E:E)</f>
        <v>-564437800</v>
      </c>
      <c r="T132" s="12">
        <f>+SUMIF('ID RENTAL'!G:G,'ALL 2020'!C132,'ID RENTAL'!E:E)</f>
        <v>-556000</v>
      </c>
      <c r="U132" s="12">
        <f>+SUMIF('MCM '!G:G,'ALL 2020'!C132,'MCM '!E:E)</f>
        <v>0</v>
      </c>
      <c r="V132" s="12">
        <f>SUMIF(AGRIMOTORS!G:G,C132,AGRIMOTORS!E:E)</f>
        <v>0</v>
      </c>
      <c r="W132" s="12">
        <f>+SUMIF(BOVIMA!F:F,'ALL 2020'!C132,BOVIMA!D:D)</f>
        <v>0</v>
      </c>
      <c r="X132" s="12">
        <f>+SUMIF(AGRIFEED!F:F,'ALL 2020'!C132,AGRIFEED!D:D)</f>
        <v>0</v>
      </c>
      <c r="Y132" s="12">
        <f>SUMIF(AMIP!F:F,'ALL 2020'!C132,AMIP!D:D)</f>
        <v>0</v>
      </c>
      <c r="Z132" s="12">
        <f>+SUMIF(ISF!G:G,'ALL 2020'!C132,ISF!E:E)</f>
        <v>0</v>
      </c>
      <c r="AA132" s="124">
        <f>+SUMIF(DISCOI!G:G,'ALL 2020'!C132,DISCOI!E:E)</f>
        <v>0</v>
      </c>
      <c r="AB132" s="12">
        <f>+SUMIF(MABEL!F:F,'ALL 2020'!C132,MABEL!D:D)</f>
        <v>0</v>
      </c>
      <c r="AC132" s="12">
        <f>+SUMIF(NMP!F:F,'ALL 2020'!C132,NMP!D:D)</f>
        <v>0</v>
      </c>
      <c r="AD132" s="12">
        <f>SUMIF('AMCHO '!F:F,'ALL 2020'!C132,'AMCHO '!D:D)</f>
        <v>0</v>
      </c>
      <c r="AE132">
        <f>+SUMIF(CONFORTIS!G:G,'ALL 2020'!C132,CONFORTIS!E:E)</f>
        <v>0</v>
      </c>
      <c r="AF132" s="12">
        <f>+SUMIF('IRS IMMO'!G:G,'ALL 2020'!C132,'IRS IMMO'!E:E)</f>
        <v>0</v>
      </c>
      <c r="AG132" s="12">
        <f>+SUMIF(AGRIVETAM!F:F,'ALL 2020'!C132,AGRIVETAM!D:D)</f>
        <v>0</v>
      </c>
      <c r="AH132" s="12">
        <f>+SUMIF(EUROPAINTS!F:F,'ALL 2020'!C132,EUROPAINTS!D:D)</f>
        <v>-73500000</v>
      </c>
      <c r="AI132" s="12">
        <f>+SUMIF('VET ABE'!F:F,'ALL 2020'!C132,'VET ABE'!E:E)</f>
        <v>0</v>
      </c>
      <c r="AJ132" s="12">
        <f>SUMIF('VET FIA'!F:F,'ALL 2020'!C132,'VET FIA'!E:E)</f>
        <v>0</v>
      </c>
      <c r="AK132" s="12">
        <f>+SUMIF('CSS SAKAY'!F:F,'ALL 2020'!C132,'CSS SAKAY'!D:D)</f>
        <v>0</v>
      </c>
      <c r="AL132" s="12">
        <f>+SUMIF(AGRIMA!F:F,'ALL 2020'!C132,AGRIMA!D:D)</f>
        <v>0</v>
      </c>
      <c r="AM132" s="12">
        <f>SUMIF('United Malagasy'!F:F,'ALL 2020'!C132,'United Malagasy'!D:D)</f>
        <v>0</v>
      </c>
      <c r="AN132" s="12">
        <f>+SUMIF(NUTRIFOOD!E:E,'ALL 2020'!C132,NUTRIFOOD!D:D)</f>
        <v>0</v>
      </c>
      <c r="AO132" s="12">
        <f>+SUMIF(FERRIS!H:H,'ALL 2020'!C132,FERRIS!F:F)</f>
        <v>-98200082.850000098</v>
      </c>
      <c r="AP132" s="12">
        <f>+SUMIF(SEM!F:F,'ALL 2020'!C132,SEM!D:D)</f>
        <v>0</v>
      </c>
      <c r="AQ132" s="12">
        <f>+SUMIF(Madatrade!F:F,'ALL 2020'!C132,Madatrade!D:D)</f>
        <v>0</v>
      </c>
      <c r="AR132" s="12">
        <f>+SUMIF('FLY TECH'!F:F,'ALL 2020'!C132,'FLY TECH'!E:E)</f>
        <v>0</v>
      </c>
      <c r="AS132" s="12">
        <f>+SUMIF('FIRST INVESTISSEMENT'!G:G,'ALL 2020'!C132,'FIRST INVESTISSEMENT'!E:E)</f>
        <v>0</v>
      </c>
      <c r="AT132" s="164">
        <f t="shared" si="7"/>
        <v>1659933073.3799999</v>
      </c>
      <c r="AU132" s="165">
        <f t="shared" si="8"/>
        <v>365496.02086053562</v>
      </c>
    </row>
    <row r="133" spans="1:47" s="11" customFormat="1" x14ac:dyDescent="0.25">
      <c r="A133" s="11" t="str">
        <f t="shared" ref="A133:A196" si="10">+LEFT(B133)</f>
        <v>4</v>
      </c>
      <c r="B133" s="11" t="str">
        <f t="shared" ref="B133:B196" si="11">+LEFT(C133,3)</f>
        <v>455</v>
      </c>
      <c r="C133" s="23">
        <v>45540000</v>
      </c>
      <c r="D133" s="22" t="str">
        <f t="shared" si="9"/>
        <v>BIL28</v>
      </c>
      <c r="E133" s="57" t="s">
        <v>884</v>
      </c>
      <c r="F133" s="12">
        <f>+SUMIF(AGRIFARM!H:H,C133,AGRIFARM!L:L)</f>
        <v>0</v>
      </c>
      <c r="G133" s="12">
        <f>+SUMIF(AGRICORP!I:I,C133,AGRICORP!E:E)</f>
        <v>0</v>
      </c>
      <c r="H133" s="12">
        <f>+SUMIF(SMTP!D:D,'ALL 2020'!C133,SMTP!G:G)</f>
        <v>0</v>
      </c>
      <c r="I133" s="12">
        <f>+SUMIF(AGRIVET!G:G,C133,AGRIVET!E:E)</f>
        <v>0</v>
      </c>
      <c r="J133" s="12">
        <f>+SUMIF(AGRIVAL!G:G,'ALL 2020'!C133,AGRIVAL!E:E)</f>
        <v>-227800000</v>
      </c>
      <c r="K133" s="12">
        <f>+SUMIF(AGRIKOBA!G:G,'ALL 2020'!C133,AGRIKOBA!E:E)</f>
        <v>0</v>
      </c>
      <c r="L133" s="12">
        <f>+SUMIF(LMOI!F:F,'ALL 2020'!C133,LMOI!D:D)</f>
        <v>-18670943.670000002</v>
      </c>
      <c r="M133" s="12">
        <f>+SUMIF(TARTINE!G:G,'ALL 2020'!C133,TARTINE!E:E)</f>
        <v>0</v>
      </c>
      <c r="N133" s="12">
        <f>+SUMIF(IDF!F:F,'ALL 2020'!C133,IDF!D:D)</f>
        <v>0</v>
      </c>
      <c r="O133" s="12">
        <f>+SUMIF(RYA!G:G,C133,RYA!E:E)</f>
        <v>0</v>
      </c>
      <c r="P133" s="12">
        <f>+SUMIF('SCI NOAH'!G:G,'ALL 2020'!C133,'SCI NOAH'!E:E)</f>
        <v>0</v>
      </c>
      <c r="Q133" s="12">
        <f>+SUMIF(SIM!F:F,'ALL 2020'!C133,SIM!D:D)</f>
        <v>0</v>
      </c>
      <c r="R133" s="163">
        <f>+SUMIF('First Energy'!F:F,'ALL 2020'!C133,'First Energy'!D:D)</f>
        <v>-166135000</v>
      </c>
      <c r="S133" s="163">
        <f>+SUMIF('ID Motors'!G:G,C133,'ID Motors'!E:E)</f>
        <v>-485000000</v>
      </c>
      <c r="T133" s="12">
        <f>+SUMIF('ID RENTAL'!G:G,'ALL 2020'!C133,'ID RENTAL'!E:E)</f>
        <v>0</v>
      </c>
      <c r="U133" s="12">
        <f>+SUMIF('MCM '!G:G,'ALL 2020'!C133,'MCM '!E:E)</f>
        <v>0</v>
      </c>
      <c r="V133" s="12">
        <f>SUMIF(AGRIMOTORS!G:G,C133,AGRIMOTORS!E:E)</f>
        <v>0</v>
      </c>
      <c r="W133" s="12">
        <f>+SUMIF(BOVIMA!F:F,'ALL 2020'!C133,BOVIMA!D:D)</f>
        <v>0</v>
      </c>
      <c r="X133" s="12">
        <f>+SUMIF(AGRIFEED!F:F,'ALL 2020'!C133,AGRIFEED!D:D)</f>
        <v>0</v>
      </c>
      <c r="Y133" s="12">
        <f>SUMIF(AMIP!F:F,'ALL 2020'!C133,AMIP!D:D)</f>
        <v>0</v>
      </c>
      <c r="Z133" s="12">
        <f>+SUMIF(ISF!G:G,'ALL 2020'!C133,ISF!E:E)</f>
        <v>0</v>
      </c>
      <c r="AA133" s="124">
        <f>+SUMIF(DISCOI!G:G,'ALL 2020'!C133,DISCOI!E:E)</f>
        <v>0</v>
      </c>
      <c r="AB133" s="12">
        <f>+SUMIF(MABEL!F:F,'ALL 2020'!C133,MABEL!D:D)</f>
        <v>-827021600</v>
      </c>
      <c r="AC133" s="12">
        <f>+SUMIF(NMP!F:F,'ALL 2020'!C133,NMP!D:D)</f>
        <v>0</v>
      </c>
      <c r="AD133" s="12">
        <f>SUMIF('AMCHO '!F:F,'ALL 2020'!C133,'AMCHO '!D:D)</f>
        <v>0</v>
      </c>
      <c r="AE133">
        <f>+SUMIF(CONFORTIS!G:G,'ALL 2020'!C133,CONFORTIS!E:E)</f>
        <v>0</v>
      </c>
      <c r="AF133" s="12">
        <f>+SUMIF('IRS IMMO'!G:G,'ALL 2020'!C133,'IRS IMMO'!E:E)</f>
        <v>0</v>
      </c>
      <c r="AG133" s="12">
        <f>+SUMIF(AGRIVETAM!F:F,'ALL 2020'!C133,AGRIVETAM!D:D)</f>
        <v>0</v>
      </c>
      <c r="AH133" s="12">
        <f>+SUMIF(EUROPAINTS!F:F,'ALL 2020'!C133,EUROPAINTS!D:D)</f>
        <v>0</v>
      </c>
      <c r="AI133" s="12">
        <f>+SUMIF('VET ABE'!F:F,'ALL 2020'!C133,'VET ABE'!E:E)</f>
        <v>0</v>
      </c>
      <c r="AJ133" s="12">
        <f>SUMIF('VET FIA'!F:F,'ALL 2020'!C133,'VET FIA'!E:E)</f>
        <v>0</v>
      </c>
      <c r="AK133" s="12">
        <f>+SUMIF('CSS SAKAY'!F:F,'ALL 2020'!C133,'CSS SAKAY'!D:D)</f>
        <v>0</v>
      </c>
      <c r="AL133" s="12">
        <f>+SUMIF(AGRIMA!F:F,'ALL 2020'!C133,AGRIMA!D:D)</f>
        <v>0</v>
      </c>
      <c r="AM133" s="12">
        <f>SUMIF('United Malagasy'!F:F,'ALL 2020'!C133,'United Malagasy'!D:D)</f>
        <v>0</v>
      </c>
      <c r="AN133" s="12">
        <f>+SUMIF(NUTRIFOOD!E:E,'ALL 2020'!C133,NUTRIFOOD!D:D)</f>
        <v>0</v>
      </c>
      <c r="AO133" s="12">
        <f>+SUMIF(FERRIS!H:H,'ALL 2020'!C133,FERRIS!F:F)</f>
        <v>0</v>
      </c>
      <c r="AP133" s="12">
        <f>+SUMIF(SEM!F:F,'ALL 2020'!C133,SEM!D:D)</f>
        <v>0</v>
      </c>
      <c r="AQ133" s="12">
        <f>+SUMIF(Madatrade!F:F,'ALL 2020'!C133,Madatrade!D:D)</f>
        <v>0</v>
      </c>
      <c r="AR133" s="12">
        <f>+SUMIF('FLY TECH'!F:F,'ALL 2020'!C133,'FLY TECH'!E:E)</f>
        <v>0</v>
      </c>
      <c r="AS133" s="12">
        <f>+SUMIF('FIRST INVESTISSEMENT'!G:G,'ALL 2020'!C133,'FIRST INVESTISSEMENT'!E:E)</f>
        <v>0</v>
      </c>
      <c r="AT133" s="164">
        <f t="shared" ref="AT133:AT196" si="12">+SUM(F133:AS133)</f>
        <v>-1724627543.6700001</v>
      </c>
      <c r="AU133" s="165">
        <f t="shared" ref="AU133:AU196" si="13">+AT133/$AW$2</f>
        <v>-379740.91533361666</v>
      </c>
    </row>
    <row r="134" spans="1:47" s="11" customFormat="1" x14ac:dyDescent="0.25">
      <c r="A134" s="11" t="str">
        <f t="shared" si="10"/>
        <v>4</v>
      </c>
      <c r="B134" s="11" t="str">
        <f t="shared" si="11"/>
        <v>455</v>
      </c>
      <c r="C134" s="23">
        <v>45550000</v>
      </c>
      <c r="D134" s="22" t="str">
        <f t="shared" si="9"/>
        <v>BIL28</v>
      </c>
      <c r="E134" s="57" t="s">
        <v>886</v>
      </c>
      <c r="F134" s="12">
        <f>+SUMIF(AGRIFARM!H:H,C134,AGRIFARM!L:L)</f>
        <v>0</v>
      </c>
      <c r="G134" s="12">
        <f>+SUMIF(AGRICORP!I:I,C134,AGRICORP!E:E)</f>
        <v>0</v>
      </c>
      <c r="H134" s="12">
        <f>+SUMIF(SMTP!D:D,'ALL 2020'!C134,SMTP!G:G)</f>
        <v>0</v>
      </c>
      <c r="I134" s="12">
        <f>+SUMIF(AGRIVET!G:G,C134,AGRIVET!E:E)</f>
        <v>0</v>
      </c>
      <c r="J134" s="12">
        <f>+SUMIF(AGRIVAL!G:G,'ALL 2020'!C134,AGRIVAL!E:E)</f>
        <v>-2500000</v>
      </c>
      <c r="K134" s="12">
        <f>+SUMIF(AGRIKOBA!G:G,'ALL 2020'!C134,AGRIKOBA!E:E)</f>
        <v>0</v>
      </c>
      <c r="L134" s="12">
        <f>+SUMIF(LMOI!F:F,'ALL 2020'!C134,LMOI!D:D)</f>
        <v>-167588766.53999999</v>
      </c>
      <c r="M134" s="12">
        <f>+SUMIF(TARTINE!G:G,'ALL 2020'!C134,TARTINE!E:E)</f>
        <v>0</v>
      </c>
      <c r="N134" s="12">
        <f>+SUMIF(IDF!F:F,'ALL 2020'!C134,IDF!D:D)</f>
        <v>0</v>
      </c>
      <c r="O134" s="12">
        <f>+SUMIF(RYA!G:G,C134,RYA!E:E)</f>
        <v>0</v>
      </c>
      <c r="P134" s="12">
        <f>+SUMIF('SCI NOAH'!G:G,'ALL 2020'!C134,'SCI NOAH'!E:E)</f>
        <v>0</v>
      </c>
      <c r="Q134" s="12">
        <f>+SUMIF(SIM!F:F,'ALL 2020'!C134,SIM!D:D)</f>
        <v>0</v>
      </c>
      <c r="R134" s="163">
        <f>+SUMIF('First Energy'!F:F,'ALL 2020'!C134,'First Energy'!D:D)</f>
        <v>0</v>
      </c>
      <c r="S134" s="163">
        <f>+SUMIF('ID Motors'!G:G,C134,'ID Motors'!E:E)</f>
        <v>-505000000</v>
      </c>
      <c r="T134" s="12">
        <f>+SUMIF('ID RENTAL'!G:G,'ALL 2020'!C134,'ID RENTAL'!E:E)</f>
        <v>0</v>
      </c>
      <c r="U134" s="12">
        <f>+SUMIF('MCM '!G:G,'ALL 2020'!C134,'MCM '!E:E)</f>
        <v>0</v>
      </c>
      <c r="V134" s="12">
        <f>SUMIF(AGRIMOTORS!G:G,C134,AGRIMOTORS!E:E)</f>
        <v>0</v>
      </c>
      <c r="W134" s="12">
        <f>+SUMIF(BOVIMA!F:F,'ALL 2020'!C134,BOVIMA!D:D)</f>
        <v>0</v>
      </c>
      <c r="X134" s="12">
        <f>+SUMIF(AGRIFEED!F:F,'ALL 2020'!C134,AGRIFEED!D:D)</f>
        <v>0</v>
      </c>
      <c r="Y134" s="12">
        <f>SUMIF(AMIP!F:F,'ALL 2020'!C134,AMIP!D:D)</f>
        <v>0</v>
      </c>
      <c r="Z134" s="12">
        <f>+SUMIF(ISF!G:G,'ALL 2020'!C134,ISF!E:E)</f>
        <v>0</v>
      </c>
      <c r="AA134" s="124">
        <f>+SUMIF(DISCOI!G:G,'ALL 2020'!C134,DISCOI!E:E)</f>
        <v>0</v>
      </c>
      <c r="AB134" s="12">
        <f>+SUMIF(MABEL!F:F,'ALL 2020'!C134,MABEL!D:D)</f>
        <v>0</v>
      </c>
      <c r="AC134" s="12">
        <f>+SUMIF(NMP!F:F,'ALL 2020'!C134,NMP!D:D)</f>
        <v>0</v>
      </c>
      <c r="AD134" s="12">
        <f>SUMIF('AMCHO '!F:F,'ALL 2020'!C134,'AMCHO '!D:D)</f>
        <v>0</v>
      </c>
      <c r="AE134">
        <f>+SUMIF(CONFORTIS!G:G,'ALL 2020'!C134,CONFORTIS!E:E)</f>
        <v>0</v>
      </c>
      <c r="AF134" s="12">
        <f>+SUMIF('IRS IMMO'!G:G,'ALL 2020'!C134,'IRS IMMO'!E:E)</f>
        <v>0</v>
      </c>
      <c r="AG134" s="12">
        <f>+SUMIF(AGRIVETAM!F:F,'ALL 2020'!C134,AGRIVETAM!D:D)</f>
        <v>0</v>
      </c>
      <c r="AH134" s="12">
        <f>+SUMIF(EUROPAINTS!F:F,'ALL 2020'!C134,EUROPAINTS!D:D)</f>
        <v>0</v>
      </c>
      <c r="AI134" s="12">
        <f>+SUMIF('VET ABE'!F:F,'ALL 2020'!C134,'VET ABE'!E:E)</f>
        <v>0</v>
      </c>
      <c r="AJ134" s="12">
        <f>SUMIF('VET FIA'!F:F,'ALL 2020'!C134,'VET FIA'!E:E)</f>
        <v>0</v>
      </c>
      <c r="AK134" s="12">
        <f>+SUMIF('CSS SAKAY'!F:F,'ALL 2020'!C134,'CSS SAKAY'!D:D)</f>
        <v>0</v>
      </c>
      <c r="AL134" s="12">
        <f>+SUMIF(AGRIMA!F:F,'ALL 2020'!C134,AGRIMA!D:D)</f>
        <v>0</v>
      </c>
      <c r="AM134" s="12">
        <f>SUMIF('United Malagasy'!F:F,'ALL 2020'!C134,'United Malagasy'!D:D)</f>
        <v>0</v>
      </c>
      <c r="AN134" s="12">
        <f>+SUMIF(NUTRIFOOD!E:E,'ALL 2020'!C134,NUTRIFOOD!D:D)</f>
        <v>0</v>
      </c>
      <c r="AO134" s="12">
        <f>+SUMIF(FERRIS!H:H,'ALL 2020'!C134,FERRIS!F:F)</f>
        <v>-267819088.36000001</v>
      </c>
      <c r="AP134" s="12">
        <f>+SUMIF(SEM!F:F,'ALL 2020'!C134,SEM!D:D)</f>
        <v>0</v>
      </c>
      <c r="AQ134" s="12">
        <f>+SUMIF(Madatrade!F:F,'ALL 2020'!C134,Madatrade!D:D)</f>
        <v>0</v>
      </c>
      <c r="AR134" s="12">
        <f>+SUMIF('FLY TECH'!F:F,'ALL 2020'!C134,'FLY TECH'!E:E)</f>
        <v>0</v>
      </c>
      <c r="AS134" s="12">
        <f>+SUMIF('FIRST INVESTISSEMENT'!G:G,'ALL 2020'!C134,'FIRST INVESTISSEMENT'!E:E)</f>
        <v>0</v>
      </c>
      <c r="AT134" s="164">
        <f t="shared" si="12"/>
        <v>-942907854.89999998</v>
      </c>
      <c r="AU134" s="165">
        <f t="shared" si="13"/>
        <v>-207616.24340814559</v>
      </c>
    </row>
    <row r="135" spans="1:47" s="11" customFormat="1" x14ac:dyDescent="0.25">
      <c r="A135" s="11" t="str">
        <f t="shared" si="10"/>
        <v>4</v>
      </c>
      <c r="B135" s="11" t="str">
        <f t="shared" si="11"/>
        <v>455</v>
      </c>
      <c r="C135" s="11">
        <v>45518000</v>
      </c>
      <c r="D135" s="22" t="str">
        <f t="shared" si="9"/>
        <v>BIL22</v>
      </c>
      <c r="E135" s="11" t="s">
        <v>2780</v>
      </c>
      <c r="F135" s="12">
        <f>+SUMIF(AGRIFARM!H:H,C135,AGRIFARM!L:L)</f>
        <v>0</v>
      </c>
      <c r="G135" s="12"/>
      <c r="H135" s="12"/>
      <c r="I135" s="12">
        <f>+SUMIF(AGRIVET!G:G,C135,AGRIVET!E:E)</f>
        <v>0</v>
      </c>
      <c r="J135" s="12"/>
      <c r="K135" s="12"/>
      <c r="L135" s="12"/>
      <c r="M135" s="12"/>
      <c r="N135" s="12"/>
      <c r="O135" s="12"/>
      <c r="P135" s="12"/>
      <c r="Q135" s="12"/>
      <c r="R135" s="163"/>
      <c r="S135" s="163"/>
      <c r="T135" s="12"/>
      <c r="U135" s="12"/>
      <c r="V135" s="12"/>
      <c r="W135" s="12"/>
      <c r="X135" s="12"/>
      <c r="Y135" s="12"/>
      <c r="Z135" s="12"/>
      <c r="AA135" s="124"/>
      <c r="AB135" s="12"/>
      <c r="AC135" s="12"/>
      <c r="AD135" s="12"/>
      <c r="AE135"/>
      <c r="AF135" s="12"/>
      <c r="AG135" s="12"/>
      <c r="AH135" s="12"/>
      <c r="AI135" s="12"/>
      <c r="AJ135" s="12"/>
      <c r="AK135" s="12"/>
      <c r="AL135" s="12"/>
      <c r="AM135" s="12">
        <f>SUMIF('United Malagasy'!F:F,'ALL 2020'!C135,'United Malagasy'!D:D)</f>
        <v>1000000</v>
      </c>
      <c r="AN135" s="12"/>
      <c r="AO135" s="12"/>
      <c r="AP135" s="12"/>
      <c r="AQ135" s="12">
        <f>+SUMIF(Madatrade!F:F,'ALL 2020'!C135,Madatrade!D:D)</f>
        <v>0</v>
      </c>
      <c r="AR135" s="12">
        <f>+SUMIF('FLY TECH'!F:F,'ALL 2020'!C135,'FLY TECH'!E:E)</f>
        <v>0</v>
      </c>
      <c r="AS135" s="12">
        <f>+SUMIF('FIRST INVESTISSEMENT'!G:G,'ALL 2020'!C135,'FIRST INVESTISSEMENT'!E:E)</f>
        <v>0</v>
      </c>
      <c r="AT135" s="164">
        <f t="shared" si="12"/>
        <v>1000000</v>
      </c>
      <c r="AU135" s="165">
        <f t="shared" si="13"/>
        <v>220.18720316012673</v>
      </c>
    </row>
    <row r="136" spans="1:47" s="11" customFormat="1" ht="15" x14ac:dyDescent="0.25">
      <c r="A136" s="11" t="str">
        <f t="shared" si="10"/>
        <v>4</v>
      </c>
      <c r="B136" s="11" t="str">
        <f t="shared" si="11"/>
        <v>456</v>
      </c>
      <c r="C136" s="188">
        <v>45600000</v>
      </c>
      <c r="D136" s="22" t="str">
        <f t="shared" si="9"/>
        <v>BIL28</v>
      </c>
      <c r="E136" s="188" t="s">
        <v>3142</v>
      </c>
      <c r="F136" s="12">
        <f>+SUMIF(AGRIFARM!H:H,C136,AGRIFARM!L:L)</f>
        <v>0</v>
      </c>
      <c r="G136" s="12"/>
      <c r="H136" s="12"/>
      <c r="I136" s="12">
        <f>+SUMIF(AGRIVET!G:G,C136,AGRIVET!E:E)</f>
        <v>0</v>
      </c>
      <c r="J136" s="12"/>
      <c r="K136" s="12"/>
      <c r="L136" s="12"/>
      <c r="M136" s="12"/>
      <c r="N136" s="12"/>
      <c r="O136" s="12"/>
      <c r="P136" s="12"/>
      <c r="Q136" s="12"/>
      <c r="R136" s="163"/>
      <c r="S136" s="163"/>
      <c r="T136" s="12"/>
      <c r="U136" s="12"/>
      <c r="V136" s="12"/>
      <c r="W136" s="12"/>
      <c r="X136" s="12"/>
      <c r="Y136" s="12"/>
      <c r="Z136" s="12"/>
      <c r="AA136" s="124"/>
      <c r="AB136" s="12"/>
      <c r="AC136" s="12"/>
      <c r="AD136" s="12"/>
      <c r="AE136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  <c r="AQ136" s="12">
        <f>+SUMIF(Madatrade!F:F,'ALL 2020'!C136,Madatrade!D:D)</f>
        <v>0</v>
      </c>
      <c r="AR136" s="12">
        <f>+SUMIF('FLY TECH'!F:F,'ALL 2020'!C136,'FLY TECH'!E:E)</f>
        <v>0</v>
      </c>
      <c r="AS136" s="12">
        <f>+SUMIF('FIRST INVESTISSEMENT'!G:G,'ALL 2020'!C136,'FIRST INVESTISSEMENT'!E:E)</f>
        <v>0</v>
      </c>
      <c r="AT136" s="164">
        <f t="shared" si="12"/>
        <v>0</v>
      </c>
      <c r="AU136" s="165">
        <f t="shared" si="13"/>
        <v>0</v>
      </c>
    </row>
    <row r="137" spans="1:47" s="11" customFormat="1" x14ac:dyDescent="0.25">
      <c r="A137" s="11" t="str">
        <f t="shared" si="10"/>
        <v>4</v>
      </c>
      <c r="B137" s="11" t="str">
        <f t="shared" si="11"/>
        <v>457</v>
      </c>
      <c r="C137" s="22">
        <v>45700000</v>
      </c>
      <c r="D137" s="22" t="str">
        <f t="shared" si="9"/>
        <v>BIL28</v>
      </c>
      <c r="E137" s="11" t="s">
        <v>1685</v>
      </c>
      <c r="F137" s="12">
        <f>+SUMIF(AGRIFARM!H:H,C137,AGRIFARM!L:L)</f>
        <v>0</v>
      </c>
      <c r="G137" s="12">
        <f>+SUMIF(AGRICORP!I:I,C137,AGRICORP!E:E)</f>
        <v>0</v>
      </c>
      <c r="H137" s="12">
        <f>+SUMIF(SMTP!D:D,'ALL 2020'!C137,SMTP!G:G)</f>
        <v>0</v>
      </c>
      <c r="I137" s="12">
        <f>+SUMIF(AGRIVET!G:G,C137,AGRIVET!E:E)</f>
        <v>0</v>
      </c>
      <c r="J137" s="12"/>
      <c r="K137" s="12"/>
      <c r="L137" s="12"/>
      <c r="M137" s="12">
        <f>+SUMIF(TARTINE!G:G,'ALL 2020'!C137,TARTINE!E:E)</f>
        <v>0</v>
      </c>
      <c r="N137" s="12">
        <f>+SUMIF(IDF!F:F,'ALL 2020'!C137,IDF!D:D)</f>
        <v>0</v>
      </c>
      <c r="O137" s="12">
        <f>+SUMIF(RYA!G:G,C137,RYA!E:E)</f>
        <v>0</v>
      </c>
      <c r="P137" s="12">
        <f>+SUMIF('SCI NOAH'!G:G,'ALL 2020'!C137,'SCI NOAH'!E:E)</f>
        <v>0</v>
      </c>
      <c r="Q137" s="12">
        <f>+SUMIF(SIM!F:F,'ALL 2020'!C137,SIM!D:D)</f>
        <v>0</v>
      </c>
      <c r="R137" s="163">
        <f>+SUMIF('First Energy'!F:F,'ALL 2020'!C137,'First Energy'!D:D)</f>
        <v>0</v>
      </c>
      <c r="S137" s="163">
        <f>+SUMIF('ID Motors'!G:G,C137,'ID Motors'!E:E)</f>
        <v>0</v>
      </c>
      <c r="T137" s="12">
        <f>+SUMIF('ID RENTAL'!G:G,'ALL 2020'!C137,'ID RENTAL'!E:E)</f>
        <v>0</v>
      </c>
      <c r="U137" s="12">
        <f>+SUMIF('MCM '!G:G,'ALL 2020'!C137,'MCM '!E:E)</f>
        <v>0</v>
      </c>
      <c r="V137" s="12">
        <f>SUMIF(AGRIMOTORS!G:G,C137,AGRIMOTORS!E:E)</f>
        <v>0</v>
      </c>
      <c r="W137" s="12">
        <f>+SUMIF(BOVIMA!F:F,'ALL 2020'!C137,BOVIMA!D:D)</f>
        <v>0</v>
      </c>
      <c r="X137" s="12">
        <f>+SUMIF(AGRIFEED!F:F,'ALL 2020'!C137,AGRIFEED!D:D)</f>
        <v>0</v>
      </c>
      <c r="Y137" s="12">
        <f>SUMIF(AMIP!F:F,'ALL 2020'!C137,AMIP!D:D)</f>
        <v>0</v>
      </c>
      <c r="Z137" s="12">
        <f>+SUMIF(ISF!G:G,'ALL 2020'!C137,ISF!E:E)</f>
        <v>0</v>
      </c>
      <c r="AA137" s="124">
        <f>+SUMIF(DISCOI!G:G,'ALL 2020'!C137,DISCOI!E:E)</f>
        <v>0</v>
      </c>
      <c r="AB137" s="12">
        <f>+SUMIF(MABEL!F:F,'ALL 2020'!C137,MABEL!D:D)</f>
        <v>0</v>
      </c>
      <c r="AC137" s="12">
        <f>+SUMIF(NMP!F:F,'ALL 2020'!C137,NMP!D:D)</f>
        <v>0</v>
      </c>
      <c r="AD137" s="12">
        <f>SUMIF('AMCHO '!F:F,'ALL 2020'!C137,'AMCHO '!D:D)</f>
        <v>0</v>
      </c>
      <c r="AE137">
        <f>+SUMIF(CONFORTIS!G:G,'ALL 2020'!C137,CONFORTIS!E:E)</f>
        <v>0</v>
      </c>
      <c r="AF137" s="12">
        <f>+SUMIF('IRS IMMO'!G:G,'ALL 2020'!C137,'IRS IMMO'!E:E)</f>
        <v>0</v>
      </c>
      <c r="AG137" s="12">
        <f>+SUMIF(AGRIVETAM!F:F,'ALL 2020'!C137,AGRIVETAM!D:D)</f>
        <v>0</v>
      </c>
      <c r="AH137" s="12">
        <f>+SUMIF(EUROPAINTS!F:F,'ALL 2020'!C137,EUROPAINTS!D:D)</f>
        <v>0</v>
      </c>
      <c r="AI137" s="12">
        <f>+SUMIF('VET ABE'!F:F,'ALL 2020'!C137,'VET ABE'!E:E)</f>
        <v>0</v>
      </c>
      <c r="AJ137" s="12">
        <f>SUMIF('VET FIA'!F:F,'ALL 2020'!C137,'VET FIA'!E:E)</f>
        <v>0</v>
      </c>
      <c r="AK137" s="12">
        <f>+SUMIF('CSS SAKAY'!F:F,'ALL 2020'!C137,'CSS SAKAY'!D:D)</f>
        <v>0</v>
      </c>
      <c r="AL137" s="12">
        <f>+SUMIF(AGRIMA!F:F,'ALL 2020'!C137,AGRIMA!D:D)</f>
        <v>0</v>
      </c>
      <c r="AM137" s="12">
        <f>SUMIF('United Malagasy'!F:F,'ALL 2020'!C137,'United Malagasy'!D:D)</f>
        <v>0</v>
      </c>
      <c r="AN137" s="12">
        <f>+SUMIF(NUTRIFOOD!E:E,'ALL 2020'!C137,NUTRIFOOD!D:D)</f>
        <v>0</v>
      </c>
      <c r="AO137" s="12">
        <f>+SUMIF(FERRIS!H:H,'ALL 2020'!C137,FERRIS!F:F)</f>
        <v>0</v>
      </c>
      <c r="AP137" s="12">
        <f>+SUMIF(SEM!F:F,'ALL 2020'!C137,SEM!D:D)</f>
        <v>0</v>
      </c>
      <c r="AQ137" s="12">
        <f>+SUMIF(Madatrade!F:F,'ALL 2020'!C137,Madatrade!D:D)</f>
        <v>0</v>
      </c>
      <c r="AR137" s="12">
        <f>+SUMIF('FLY TECH'!F:F,'ALL 2020'!C137,'FLY TECH'!E:E)</f>
        <v>0</v>
      </c>
      <c r="AS137" s="12">
        <f>+SUMIF('FIRST INVESTISSEMENT'!G:G,'ALL 2020'!C137,'FIRST INVESTISSEMENT'!E:E)</f>
        <v>0</v>
      </c>
      <c r="AT137" s="164">
        <f t="shared" si="12"/>
        <v>0</v>
      </c>
      <c r="AU137" s="165">
        <f t="shared" si="13"/>
        <v>0</v>
      </c>
    </row>
    <row r="138" spans="1:47" x14ac:dyDescent="0.25">
      <c r="A138" s="11" t="str">
        <f t="shared" si="10"/>
        <v>4</v>
      </c>
      <c r="B138" s="11" t="str">
        <f t="shared" si="11"/>
        <v>462</v>
      </c>
      <c r="C138" s="23">
        <v>46200000</v>
      </c>
      <c r="D138" s="22" t="s">
        <v>3253</v>
      </c>
      <c r="E138" s="24" t="s">
        <v>315</v>
      </c>
      <c r="F138" s="12">
        <f>+SUMIF(AGRIFARM!H:H,C138,AGRIFARM!L:L)</f>
        <v>51183810.950000003</v>
      </c>
      <c r="G138" s="12">
        <f>+SUMIF(AGRICORP!I:I,C138,AGRICORP!E:E)</f>
        <v>0</v>
      </c>
      <c r="H138" s="12">
        <f>+SUMIF(SMTP!D:D,'ALL 2020'!C138,SMTP!G:G)</f>
        <v>11355760.91</v>
      </c>
      <c r="I138" s="12">
        <f>+SUMIF(AGRIVET!G:G,C138,AGRIVET!E:E)</f>
        <v>13400000</v>
      </c>
      <c r="J138" s="12">
        <f>+SUMIF(AGRIVAL!G:G,'ALL 2020'!C138,AGRIVAL!E:E)</f>
        <v>-3.0517578125000001E-7</v>
      </c>
      <c r="K138" s="12">
        <f>+SUMIF(AGRIKOBA!G:G,'ALL 2020'!C138,AGRIKOBA!E:E)</f>
        <v>0</v>
      </c>
      <c r="L138" s="12">
        <f>+SUMIF(LMOI!F:F,'ALL 2020'!C138,LMOI!D:D)</f>
        <v>0</v>
      </c>
      <c r="M138" s="12">
        <f>+SUMIF(TARTINE!G:G,'ALL 2020'!C138,TARTINE!E:E)</f>
        <v>0</v>
      </c>
      <c r="N138" s="12">
        <f>+SUMIF(IDF!F:F,'ALL 2020'!C138,IDF!D:D)</f>
        <v>-65377200</v>
      </c>
      <c r="O138" s="12">
        <f>+SUMIF(RYA!G:G,C138,RYA!E:E)</f>
        <v>0</v>
      </c>
      <c r="P138" s="12">
        <f>+SUMIF('SCI NOAH'!G:G,'ALL 2020'!C138,'SCI NOAH'!E:E)</f>
        <v>0</v>
      </c>
      <c r="Q138" s="12">
        <f>+SUMIF(SIM!F:F,'ALL 2020'!C138,SIM!D:D)</f>
        <v>0</v>
      </c>
      <c r="R138" s="163">
        <f>+SUMIF('First Energy'!F:F,'ALL 2020'!C138,'First Energy'!D:D)</f>
        <v>0</v>
      </c>
      <c r="S138" s="163">
        <f>+SUMIF('ID Motors'!G:G,C138,'ID Motors'!E:E)</f>
        <v>0</v>
      </c>
      <c r="T138" s="12">
        <f>+SUMIF('ID RENTAL'!G:G,'ALL 2020'!C138,'ID RENTAL'!E:E)</f>
        <v>0</v>
      </c>
      <c r="U138" s="12">
        <f>+SUMIF('MCM '!G:G,'ALL 2020'!C138,'MCM '!E:E)</f>
        <v>0</v>
      </c>
      <c r="V138" s="12">
        <f>SUMIF(AGRIMOTORS!G:G,C138,AGRIMOTORS!E:E)</f>
        <v>0</v>
      </c>
      <c r="W138" s="12">
        <f>+SUMIF(BOVIMA!F:F,'ALL 2020'!C138,BOVIMA!D:D)</f>
        <v>0</v>
      </c>
      <c r="X138" s="12">
        <f>+SUMIF(AGRIFEED!F:F,'ALL 2020'!C138,AGRIFEED!D:D)</f>
        <v>0</v>
      </c>
      <c r="Y138" s="12">
        <f>SUMIF(AMIP!F:F,'ALL 2020'!C138,AMIP!D:D)</f>
        <v>0</v>
      </c>
      <c r="Z138" s="12">
        <f>+SUMIF(ISF!G:G,'ALL 2020'!C138,ISF!E:E)</f>
        <v>0</v>
      </c>
      <c r="AA138" s="124">
        <f>+SUMIF(DISCOI!G:G,'ALL 2020'!C138,DISCOI!E:E)</f>
        <v>0</v>
      </c>
      <c r="AB138" s="12">
        <f>+SUMIF(MABEL!F:F,'ALL 2020'!C138,MABEL!D:D)</f>
        <v>0</v>
      </c>
      <c r="AC138" s="12">
        <f>+SUMIF(NMP!F:F,'ALL 2020'!C138,NMP!D:D)</f>
        <v>0</v>
      </c>
      <c r="AD138" s="12">
        <f>SUMIF('AMCHO '!F:F,'ALL 2020'!C138,'AMCHO '!D:D)</f>
        <v>0</v>
      </c>
      <c r="AE138">
        <f>+SUMIF(CONFORTIS!G:G,'ALL 2020'!C138,CONFORTIS!E:E)</f>
        <v>0</v>
      </c>
      <c r="AF138" s="12">
        <f>+SUMIF('IRS IMMO'!G:G,'ALL 2020'!C138,'IRS IMMO'!E:E)</f>
        <v>0</v>
      </c>
      <c r="AG138" s="12">
        <f>+SUMIF(AGRIVETAM!F:F,'ALL 2020'!C138,AGRIVETAM!D:D)</f>
        <v>0</v>
      </c>
      <c r="AH138" s="12">
        <f>+SUMIF(EUROPAINTS!F:F,'ALL 2020'!C138,EUROPAINTS!D:D)</f>
        <v>0</v>
      </c>
      <c r="AI138" s="12">
        <f>+SUMIF('VET ABE'!F:F,'ALL 2020'!C138,'VET ABE'!E:E)</f>
        <v>0</v>
      </c>
      <c r="AJ138" s="12">
        <f>SUMIF('VET FIA'!F:F,'ALL 2020'!C138,'VET FIA'!E:E)</f>
        <v>0</v>
      </c>
      <c r="AK138" s="12">
        <f>+SUMIF('CSS SAKAY'!F:F,'ALL 2020'!C138,'CSS SAKAY'!D:D)</f>
        <v>0</v>
      </c>
      <c r="AL138" s="12">
        <f>+SUMIF(AGRIMA!F:F,'ALL 2020'!C138,AGRIMA!D:D)</f>
        <v>0</v>
      </c>
      <c r="AM138" s="12">
        <f>SUMIF('United Malagasy'!F:F,'ALL 2020'!C138,'United Malagasy'!D:D)</f>
        <v>0</v>
      </c>
      <c r="AN138" s="12">
        <f>+SUMIF(NUTRIFOOD!E:E,'ALL 2020'!C138,NUTRIFOOD!D:D)</f>
        <v>0</v>
      </c>
      <c r="AO138" s="12">
        <f>+SUMIF(FERRIS!H:H,'ALL 2020'!C138,FERRIS!F:F)</f>
        <v>0</v>
      </c>
      <c r="AP138" s="12">
        <f>+SUMIF(SEM!F:F,'ALL 2020'!C138,SEM!D:D)</f>
        <v>0</v>
      </c>
      <c r="AQ138" s="12">
        <f>+SUMIF(Madatrade!F:F,'ALL 2020'!C138,Madatrade!D:D)</f>
        <v>80000000</v>
      </c>
      <c r="AR138" s="12">
        <f>+SUMIF('FLY TECH'!F:F,'ALL 2020'!C138,'FLY TECH'!E:E)</f>
        <v>0</v>
      </c>
      <c r="AS138" s="12">
        <f>+SUMIF('FIRST INVESTISSEMENT'!G:G,'ALL 2020'!C138,'FIRST INVESTISSEMENT'!E:E)</f>
        <v>0</v>
      </c>
      <c r="AT138" s="164">
        <f t="shared" si="12"/>
        <v>90562371.859999701</v>
      </c>
      <c r="AU138" s="165">
        <f t="shared" si="13"/>
        <v>19940.675371400699</v>
      </c>
    </row>
    <row r="139" spans="1:47" x14ac:dyDescent="0.25">
      <c r="A139" s="11" t="str">
        <f t="shared" si="10"/>
        <v>4</v>
      </c>
      <c r="B139" s="11" t="str">
        <f t="shared" si="11"/>
        <v>466</v>
      </c>
      <c r="C139" s="23">
        <v>46600000</v>
      </c>
      <c r="D139" s="22" t="s">
        <v>3253</v>
      </c>
      <c r="E139" s="24" t="s">
        <v>316</v>
      </c>
      <c r="F139" s="12">
        <f>+SUMIF(AGRIFARM!H:H,C139,AGRIFARM!L:L)</f>
        <v>15602868.99</v>
      </c>
      <c r="G139" s="12">
        <f>+SUMIF(AGRICORP!I:I,C139,AGRICORP!E:E)</f>
        <v>0</v>
      </c>
      <c r="H139" s="12">
        <f>+SUMIF(SMTP!D:D,'ALL 2020'!C139,SMTP!G:G)</f>
        <v>179119328.27000001</v>
      </c>
      <c r="I139" s="12">
        <f>+SUMIF(AGRIVET!G:G,C139,AGRIVET!E:E)</f>
        <v>125590843.69</v>
      </c>
      <c r="J139" s="12">
        <f>+SUMIF(AGRIVAL!G:G,'ALL 2020'!C139,AGRIVAL!E:E)</f>
        <v>42174638.619999997</v>
      </c>
      <c r="K139" s="12">
        <f>+SUMIF(AGRIKOBA!G:G,'ALL 2020'!C139,AGRIKOBA!E:E)</f>
        <v>1350000</v>
      </c>
      <c r="L139" s="12">
        <f>+SUMIF(LMOI!F:F,'ALL 2020'!C139,LMOI!D:D)</f>
        <v>63824895.859999999</v>
      </c>
      <c r="M139" s="12">
        <f>+SUMIF(TARTINE!G:G,'ALL 2020'!C139,TARTINE!E:E)</f>
        <v>0</v>
      </c>
      <c r="N139" s="12">
        <f>+SUMIF(IDF!F:F,'ALL 2020'!C139,IDF!D:D)</f>
        <v>3897175</v>
      </c>
      <c r="O139" s="12">
        <f>+SUMIF(RYA!G:G,C139,RYA!E:E)</f>
        <v>9175000</v>
      </c>
      <c r="P139" s="12">
        <f>+SUMIF('SCI NOAH'!G:G,'ALL 2020'!C139,'SCI NOAH'!E:E)</f>
        <v>0</v>
      </c>
      <c r="Q139" s="12">
        <f>+SUMIF(SIM!F:F,'ALL 2020'!C139,SIM!D:D)</f>
        <v>0</v>
      </c>
      <c r="R139" s="163">
        <f>+SUMIF('First Energy'!F:F,'ALL 2020'!C139,'First Energy'!D:D)</f>
        <v>21901833</v>
      </c>
      <c r="S139" s="163">
        <f>+SUMIF('ID Motors'!G:G,C139,'ID Motors'!E:E)</f>
        <v>155084712.38</v>
      </c>
      <c r="T139" s="12">
        <f>+SUMIF('ID RENTAL'!G:G,'ALL 2020'!C139,'ID RENTAL'!E:E)</f>
        <v>51139052</v>
      </c>
      <c r="U139" s="12">
        <f>+SUMIF('MCM '!G:G,'ALL 2020'!C139,'MCM '!E:E)</f>
        <v>12423500</v>
      </c>
      <c r="V139" s="12">
        <f>SUMIF(AGRIMOTORS!G:G,C139,AGRIMOTORS!E:E)</f>
        <v>0</v>
      </c>
      <c r="W139" s="12">
        <f>+SUMIF(BOVIMA!F:F,'ALL 2020'!C139,BOVIMA!D:D)</f>
        <v>138046818.84999999</v>
      </c>
      <c r="X139" s="12">
        <f>+SUMIF(AGRIFEED!F:F,'ALL 2020'!C139,AGRIFEED!D:D)</f>
        <v>0</v>
      </c>
      <c r="Y139" s="12">
        <f>SUMIF(AMIP!F:F,'ALL 2020'!C139,AMIP!D:D)</f>
        <v>0</v>
      </c>
      <c r="Z139" s="12">
        <f>+SUMIF(ISF!G:G,'ALL 2020'!C139,ISF!E:E)</f>
        <v>0</v>
      </c>
      <c r="AA139" s="124">
        <f>+SUMIF(DISCOI!G:G,'ALL 2020'!C139,DISCOI!E:E)</f>
        <v>3700583.53</v>
      </c>
      <c r="AB139" s="12">
        <f>+SUMIF(MABEL!F:F,'ALL 2020'!C139,MABEL!D:D)</f>
        <v>183956909.58000001</v>
      </c>
      <c r="AC139" s="12">
        <f>+SUMIF(NMP!F:F,'ALL 2020'!C139,NMP!D:D)</f>
        <v>0</v>
      </c>
      <c r="AD139" s="12">
        <f>SUMIF('AMCHO '!F:F,'ALL 2020'!C139,'AMCHO '!D:D)</f>
        <v>-451389561.72000003</v>
      </c>
      <c r="AE139">
        <f>+SUMIF(CONFORTIS!G:G,'ALL 2020'!C139,CONFORTIS!E:E)</f>
        <v>0</v>
      </c>
      <c r="AF139" s="12">
        <f>+SUMIF('IRS IMMO'!G:G,'ALL 2020'!C139,'IRS IMMO'!E:E)</f>
        <v>-48330306.359999999</v>
      </c>
      <c r="AG139" s="12">
        <f>+SUMIF(AGRIVETAM!F:F,'ALL 2020'!C139,AGRIVETAM!D:D)</f>
        <v>0</v>
      </c>
      <c r="AH139" s="12">
        <f>+SUMIF(EUROPAINTS!F:F,'ALL 2020'!C139,EUROPAINTS!D:D)</f>
        <v>0</v>
      </c>
      <c r="AI139" s="12">
        <f>+SUMIF('VET ABE'!F:F,'ALL 2020'!C139,'VET ABE'!E:E)</f>
        <v>40000</v>
      </c>
      <c r="AJ139" s="12">
        <f>SUMIF('VET FIA'!F:F,'ALL 2020'!C139,'VET FIA'!E:E)</f>
        <v>-63478923</v>
      </c>
      <c r="AK139" s="12">
        <f>+SUMIF('CSS SAKAY'!F:F,'ALL 2020'!C139,'CSS SAKAY'!D:D)</f>
        <v>0</v>
      </c>
      <c r="AL139" s="12">
        <f>+SUMIF(AGRIMA!F:F,'ALL 2020'!C139,AGRIMA!D:D)</f>
        <v>0</v>
      </c>
      <c r="AM139" s="12">
        <f>SUMIF('United Malagasy'!F:F,'ALL 2020'!C139,'United Malagasy'!D:D)</f>
        <v>1779741.04</v>
      </c>
      <c r="AN139" s="12">
        <f>+SUMIF(NUTRIFOOD!E:E,'ALL 2020'!C139,NUTRIFOOD!D:D)</f>
        <v>0</v>
      </c>
      <c r="AO139" s="12">
        <f>+SUMIF(FERRIS!H:H,'ALL 2020'!C139,FERRIS!F:F)</f>
        <v>-1070586</v>
      </c>
      <c r="AP139" s="12">
        <f>+SUMIF(SEM!F:F,'ALL 2020'!C139,SEM!D:D)</f>
        <v>0</v>
      </c>
      <c r="AQ139" s="12">
        <f>+SUMIF(Madatrade!F:F,'ALL 2020'!C139,Madatrade!D:D)</f>
        <v>0</v>
      </c>
      <c r="AR139" s="12">
        <f>+SUMIF('FLY TECH'!F:F,'ALL 2020'!C139,'FLY TECH'!E:E)</f>
        <v>-29000</v>
      </c>
      <c r="AS139" s="12">
        <f>+SUMIF('FIRST INVESTISSEMENT'!G:G,'ALL 2020'!C139,'FIRST INVESTISSEMENT'!E:E)</f>
        <v>0</v>
      </c>
      <c r="AT139" s="164">
        <f t="shared" si="12"/>
        <v>444509523.73000008</v>
      </c>
      <c r="AU139" s="165">
        <f t="shared" si="13"/>
        <v>97875.308808148708</v>
      </c>
    </row>
    <row r="140" spans="1:47" x14ac:dyDescent="0.25">
      <c r="A140" s="11" t="str">
        <f t="shared" si="10"/>
        <v>4</v>
      </c>
      <c r="B140" s="11" t="str">
        <f t="shared" si="11"/>
        <v>466</v>
      </c>
      <c r="C140" s="22">
        <v>46600001</v>
      </c>
      <c r="D140" s="22" t="str">
        <f t="shared" ref="D140:D171" si="14">+IF(AT140&gt;0,"BIL22","BIL28")</f>
        <v>BIL22</v>
      </c>
      <c r="E140" s="57" t="s">
        <v>651</v>
      </c>
      <c r="F140" s="12">
        <f>+SUMIF(AGRIFARM!H:H,C140,AGRIFARM!L:L)</f>
        <v>0</v>
      </c>
      <c r="G140" s="12">
        <f>+SUMIF(AGRICORP!I:I,C140,AGRICORP!E:E)</f>
        <v>0</v>
      </c>
      <c r="H140" s="12">
        <f>+SUMIF(SMTP!D:D,'ALL 2020'!C140,SMTP!G:G)</f>
        <v>0</v>
      </c>
      <c r="I140" s="12">
        <f>+SUMIF(AGRIVET!G:G,C140,AGRIVET!E:E)</f>
        <v>0</v>
      </c>
      <c r="J140" s="12"/>
      <c r="K140" s="12">
        <f>+SUMIF(AGRIKOBA!G:G,'ALL 2020'!C140,AGRIKOBA!E:E)</f>
        <v>0</v>
      </c>
      <c r="L140" s="12">
        <f>+SUMIF(LMOI!F:F,'ALL 2020'!C140,LMOI!D:D)</f>
        <v>0</v>
      </c>
      <c r="M140" s="12">
        <f>+SUMIF(TARTINE!G:G,'ALL 2020'!C140,TARTINE!E:E)</f>
        <v>0</v>
      </c>
      <c r="N140" s="12">
        <f>+SUMIF(IDF!F:F,'ALL 2020'!C140,IDF!D:D)</f>
        <v>0</v>
      </c>
      <c r="O140" s="12">
        <f>+SUMIF(RYA!G:G,C140,RYA!E:E)</f>
        <v>0</v>
      </c>
      <c r="P140" s="12">
        <f>+SUMIF('SCI NOAH'!G:G,'ALL 2020'!C140,'SCI NOAH'!E:E)</f>
        <v>0</v>
      </c>
      <c r="Q140" s="12">
        <f>+SUMIF(SIM!F:F,'ALL 2020'!C140,SIM!D:D)</f>
        <v>0</v>
      </c>
      <c r="R140" s="163">
        <f>+SUMIF('First Energy'!F:F,'ALL 2020'!C140,'First Energy'!D:D)</f>
        <v>0</v>
      </c>
      <c r="S140" s="163">
        <f>+SUMIF('ID Motors'!G:G,C140,'ID Motors'!E:E)</f>
        <v>0</v>
      </c>
      <c r="T140" s="12">
        <f>+SUMIF('ID RENTAL'!G:G,'ALL 2020'!C140,'ID RENTAL'!E:E)</f>
        <v>0</v>
      </c>
      <c r="U140" s="12">
        <f>+SUMIF('MCM '!G:G,'ALL 2020'!C140,'MCM '!E:E)</f>
        <v>0</v>
      </c>
      <c r="V140" s="12">
        <f>SUMIF(AGRIMOTORS!G:G,C140,AGRIMOTORS!E:E)</f>
        <v>0</v>
      </c>
      <c r="W140" s="12">
        <f>+SUMIF(BOVIMA!F:F,'ALL 2020'!C140,BOVIMA!D:D)</f>
        <v>185849924.84999999</v>
      </c>
      <c r="X140" s="12">
        <f>+SUMIF(AGRIFEED!F:F,'ALL 2020'!C140,AGRIFEED!D:D)</f>
        <v>0</v>
      </c>
      <c r="Y140" s="12">
        <f>SUMIF(AMIP!F:F,'ALL 2020'!C140,AMIP!D:D)</f>
        <v>0</v>
      </c>
      <c r="Z140" s="12">
        <f>+SUMIF(ISF!G:G,'ALL 2020'!C140,ISF!E:E)</f>
        <v>0</v>
      </c>
      <c r="AA140" s="124">
        <f>+SUMIF(DISCOI!G:G,'ALL 2020'!C140,DISCOI!E:E)</f>
        <v>55770739.5</v>
      </c>
      <c r="AB140" s="12">
        <f>+SUMIF(MABEL!F:F,'ALL 2020'!C140,MABEL!D:D)</f>
        <v>188716240</v>
      </c>
      <c r="AC140" s="12">
        <f>+SUMIF(NMP!F:F,'ALL 2020'!C140,NMP!D:D)</f>
        <v>0</v>
      </c>
      <c r="AD140" s="12">
        <f>SUMIF('AMCHO '!F:F,'ALL 2020'!C140,'AMCHO '!D:D)</f>
        <v>0</v>
      </c>
      <c r="AE140">
        <f>+SUMIF(CONFORTIS!G:G,'ALL 2020'!C140,CONFORTIS!E:E)</f>
        <v>0</v>
      </c>
      <c r="AF140" s="12">
        <f>+SUMIF('IRS IMMO'!G:G,'ALL 2020'!C140,'IRS IMMO'!E:E)</f>
        <v>0</v>
      </c>
      <c r="AG140" s="12">
        <f>+SUMIF(AGRIVETAM!F:F,'ALL 2020'!C140,AGRIVETAM!D:D)</f>
        <v>0</v>
      </c>
      <c r="AH140" s="12">
        <f>+SUMIF(EUROPAINTS!F:F,'ALL 2020'!C140,EUROPAINTS!D:D)</f>
        <v>0</v>
      </c>
      <c r="AI140" s="12">
        <f>+SUMIF('VET ABE'!F:F,'ALL 2020'!C140,'VET ABE'!E:E)</f>
        <v>45122333.720000006</v>
      </c>
      <c r="AJ140" s="12">
        <f>SUMIF('VET FIA'!F:F,'ALL 2020'!C140,'VET FIA'!E:E)</f>
        <v>0</v>
      </c>
      <c r="AK140" s="12">
        <f>+SUMIF('CSS SAKAY'!F:F,'ALL 2020'!C140,'CSS SAKAY'!D:D)</f>
        <v>0</v>
      </c>
      <c r="AL140" s="12">
        <f>+SUMIF(AGRIMA!F:F,'ALL 2020'!C140,AGRIMA!D:D)</f>
        <v>0</v>
      </c>
      <c r="AM140" s="12">
        <f>SUMIF('United Malagasy'!F:F,'ALL 2020'!C140,'United Malagasy'!D:D)</f>
        <v>0</v>
      </c>
      <c r="AN140" s="12">
        <f>+SUMIF(NUTRIFOOD!E:E,'ALL 2020'!C140,NUTRIFOOD!D:D)</f>
        <v>0</v>
      </c>
      <c r="AO140" s="12">
        <f>+SUMIF(FERRIS!H:H,'ALL 2020'!C140,FERRIS!F:F)</f>
        <v>0</v>
      </c>
      <c r="AP140" s="12">
        <f>+SUMIF(SEM!F:F,'ALL 2020'!C140,SEM!D:D)</f>
        <v>0</v>
      </c>
      <c r="AQ140" s="12">
        <f>+SUMIF(Madatrade!F:F,'ALL 2020'!C140,Madatrade!D:D)</f>
        <v>0</v>
      </c>
      <c r="AR140" s="12">
        <f>+SUMIF('FLY TECH'!F:F,'ALL 2020'!C140,'FLY TECH'!E:E)</f>
        <v>0</v>
      </c>
      <c r="AS140" s="12">
        <f>+SUMIF('FIRST INVESTISSEMENT'!G:G,'ALL 2020'!C140,'FIRST INVESTISSEMENT'!E:E)</f>
        <v>0</v>
      </c>
      <c r="AT140" s="164">
        <f t="shared" si="12"/>
        <v>475459238.07000005</v>
      </c>
      <c r="AU140" s="165">
        <f t="shared" si="13"/>
        <v>104690.03984727817</v>
      </c>
    </row>
    <row r="141" spans="1:47" x14ac:dyDescent="0.25">
      <c r="A141" s="11" t="str">
        <f t="shared" si="10"/>
        <v>4</v>
      </c>
      <c r="B141" s="11" t="str">
        <f t="shared" si="11"/>
        <v>466</v>
      </c>
      <c r="C141" s="22">
        <v>46610000</v>
      </c>
      <c r="D141" s="22" t="str">
        <f t="shared" si="14"/>
        <v>BIL22</v>
      </c>
      <c r="E141" s="24" t="s">
        <v>123</v>
      </c>
      <c r="F141" s="12">
        <f>+SUMIF(AGRIFARM!H:H,C141,AGRIFARM!L:L)</f>
        <v>0</v>
      </c>
      <c r="G141" s="12">
        <f>+SUMIF(AGRICORP!I:I,C141,AGRICORP!E:E)</f>
        <v>0</v>
      </c>
      <c r="H141" s="12">
        <f>+SUMIF(SMTP!D:D,'ALL 2020'!C141,SMTP!G:G)</f>
        <v>87852672.590000004</v>
      </c>
      <c r="I141" s="12">
        <f>+SUMIF(AGRIVET!G:G,C141,AGRIVET!E:E)</f>
        <v>61258</v>
      </c>
      <c r="J141" s="12">
        <f>+SUMIF(AGRIVAL!G:G,'ALL 2020'!C141,AGRIVAL!E:E)</f>
        <v>537114528.09000003</v>
      </c>
      <c r="K141" s="12">
        <f>+SUMIF(AGRIKOBA!G:G,'ALL 2020'!C141,AGRIKOBA!E:E)</f>
        <v>-142008287.20000002</v>
      </c>
      <c r="L141" s="12">
        <f>+SUMIF(LMOI!F:F,'ALL 2020'!C141,LMOI!D:D)</f>
        <v>0</v>
      </c>
      <c r="M141" s="12">
        <f>+SUMIF(TARTINE!G:G,'ALL 2020'!C141,TARTINE!E:E)</f>
        <v>0</v>
      </c>
      <c r="N141" s="12">
        <f>+SUMIF(IDF!F:F,'ALL 2020'!C141,IDF!D:D)</f>
        <v>-187680</v>
      </c>
      <c r="O141" s="12">
        <f>+SUMIF(RYA!G:G,C141,RYA!E:E)</f>
        <v>-32640</v>
      </c>
      <c r="P141" s="12">
        <f>+SUMIF('SCI NOAH'!G:G,'ALL 2020'!C141,'SCI NOAH'!E:E)</f>
        <v>0</v>
      </c>
      <c r="Q141" s="12">
        <f>+SUMIF(SIM!F:F,'ALL 2020'!C141,SIM!D:D)</f>
        <v>-20400</v>
      </c>
      <c r="R141" s="163">
        <f>+SUMIF('First Energy'!F:F,'ALL 2020'!C141,'First Energy'!D:D)</f>
        <v>0</v>
      </c>
      <c r="S141" s="163">
        <f>+SUMIF('ID Motors'!G:G,C141,'ID Motors'!E:E)</f>
        <v>0</v>
      </c>
      <c r="T141" s="12">
        <f>+SUMIF('ID RENTAL'!G:G,'ALL 2020'!C141,'ID RENTAL'!E:E)</f>
        <v>0</v>
      </c>
      <c r="U141" s="12">
        <f>+SUMIF('MCM '!G:G,'ALL 2020'!C141,'MCM '!E:E)</f>
        <v>-415620</v>
      </c>
      <c r="V141" s="12">
        <f>SUMIF(AGRIMOTORS!G:G,C141,AGRIMOTORS!E:E)</f>
        <v>738213.23</v>
      </c>
      <c r="W141" s="12">
        <f>+SUMIF(BOVIMA!F:F,'ALL 2020'!C141,BOVIMA!D:D)</f>
        <v>0</v>
      </c>
      <c r="X141" s="12">
        <f>+SUMIF(AGRIFEED!F:F,'ALL 2020'!C141,AGRIFEED!D:D)</f>
        <v>-394299642.49000001</v>
      </c>
      <c r="Y141" s="12">
        <f>SUMIF(AMIP!F:F,'ALL 2020'!C141,AMIP!D:D)</f>
        <v>0</v>
      </c>
      <c r="Z141" s="12">
        <f>+SUMIF(ISF!G:G,'ALL 2020'!C141,ISF!E:E)</f>
        <v>0</v>
      </c>
      <c r="AA141" s="124">
        <f>+SUMIF(DISCOI!G:G,'ALL 2020'!C141,DISCOI!E:E)</f>
        <v>0</v>
      </c>
      <c r="AB141" s="12">
        <f>+SUMIF(MABEL!F:F,'ALL 2020'!C141,MABEL!D:D)</f>
        <v>0</v>
      </c>
      <c r="AC141" s="12">
        <f>+SUMIF(NMP!F:F,'ALL 2020'!C141,NMP!D:D)</f>
        <v>0</v>
      </c>
      <c r="AD141" s="12">
        <f>SUMIF('AMCHO '!F:F,'ALL 2020'!C141,'AMCHO '!D:D)</f>
        <v>0</v>
      </c>
      <c r="AE141">
        <f>+SUMIF(CONFORTIS!G:G,'ALL 2020'!C141,CONFORTIS!E:E)</f>
        <v>0</v>
      </c>
      <c r="AF141" s="12">
        <f>+SUMIF('IRS IMMO'!G:G,'ALL 2020'!C141,'IRS IMMO'!E:E)</f>
        <v>0</v>
      </c>
      <c r="AG141" s="12">
        <f>+SUMIF(AGRIVETAM!F:F,'ALL 2020'!C141,AGRIVETAM!D:D)</f>
        <v>0</v>
      </c>
      <c r="AH141" s="12">
        <f>+SUMIF(EUROPAINTS!F:F,'ALL 2020'!C141,EUROPAINTS!D:D)</f>
        <v>0</v>
      </c>
      <c r="AI141" s="12">
        <f>+SUMIF('VET ABE'!F:F,'ALL 2020'!C141,'VET ABE'!E:E)</f>
        <v>-16320</v>
      </c>
      <c r="AJ141" s="12">
        <f>SUMIF('VET FIA'!F:F,'ALL 2020'!C141,'VET FIA'!E:E)</f>
        <v>11399250.199999999</v>
      </c>
      <c r="AK141" s="12">
        <f>+SUMIF('CSS SAKAY'!F:F,'ALL 2020'!C141,'CSS SAKAY'!D:D)</f>
        <v>0</v>
      </c>
      <c r="AL141" s="12">
        <f>+SUMIF(AGRIMA!F:F,'ALL 2020'!C141,AGRIMA!D:D)</f>
        <v>0</v>
      </c>
      <c r="AM141" s="12">
        <f>SUMIF('United Malagasy'!F:F,'ALL 2020'!C141,'United Malagasy'!D:D)</f>
        <v>-144000</v>
      </c>
      <c r="AN141" s="12">
        <f>+SUMIF(NUTRIFOOD!E:E,'ALL 2020'!C141,NUTRIFOOD!D:D)</f>
        <v>0</v>
      </c>
      <c r="AO141" s="12">
        <f>+SUMIF(FERRIS!H:H,'ALL 2020'!C141,FERRIS!F:F)</f>
        <v>0</v>
      </c>
      <c r="AP141" s="12">
        <f>+SUMIF(SEM!F:F,'ALL 2020'!C141,SEM!D:D)</f>
        <v>0</v>
      </c>
      <c r="AQ141" s="12">
        <f>+SUMIF(Madatrade!F:F,'ALL 2020'!C141,Madatrade!D:D)</f>
        <v>0</v>
      </c>
      <c r="AR141" s="12">
        <f>+SUMIF('FLY TECH'!F:F,'ALL 2020'!C141,'FLY TECH'!E:E)</f>
        <v>-50348411.960000001</v>
      </c>
      <c r="AS141" s="12">
        <f>+SUMIF('FIRST INVESTISSEMENT'!G:G,'ALL 2020'!C141,'FIRST INVESTISSEMENT'!E:E)</f>
        <v>0</v>
      </c>
      <c r="AT141" s="164">
        <f t="shared" si="12"/>
        <v>49692920.460000031</v>
      </c>
      <c r="AU141" s="165">
        <f t="shared" si="13"/>
        <v>10941.745172946044</v>
      </c>
    </row>
    <row r="142" spans="1:47" x14ac:dyDescent="0.25">
      <c r="A142" s="11" t="str">
        <f t="shared" si="10"/>
        <v>4</v>
      </c>
      <c r="B142" s="11" t="str">
        <f t="shared" si="11"/>
        <v>466</v>
      </c>
      <c r="C142" s="22">
        <v>46611000</v>
      </c>
      <c r="D142" s="22" t="str">
        <f t="shared" si="14"/>
        <v>BIL22</v>
      </c>
      <c r="E142" s="24" t="s">
        <v>652</v>
      </c>
      <c r="F142" s="12">
        <f>+SUMIF(AGRIFARM!H:H,C142,AGRIFARM!L:L)</f>
        <v>0</v>
      </c>
      <c r="G142" s="12">
        <f>+SUMIF(AGRICORP!I:I,C142,AGRICORP!E:E)</f>
        <v>0</v>
      </c>
      <c r="H142" s="12">
        <f>+SUMIF(SMTP!D:D,'ALL 2020'!C142,SMTP!G:G)</f>
        <v>157144992.83000001</v>
      </c>
      <c r="I142" s="12">
        <f>+SUMIF(AGRIVET!G:G,C142,AGRIVET!E:E)</f>
        <v>39675300</v>
      </c>
      <c r="J142" s="12">
        <f>+SUMIF(AGRIVAL!G:G,'ALL 2020'!C142,AGRIVAL!E:E)</f>
        <v>0</v>
      </c>
      <c r="K142" s="12">
        <f>+SUMIF(AGRIKOBA!G:G,'ALL 2020'!C142,AGRIKOBA!E:E)</f>
        <v>0</v>
      </c>
      <c r="L142" s="12">
        <f>+SUMIF(LMOI!F:F,'ALL 2020'!C142,LMOI!D:D)</f>
        <v>0</v>
      </c>
      <c r="M142" s="12">
        <f>+SUMIF(TARTINE!G:G,'ALL 2020'!C142,TARTINE!E:E)</f>
        <v>0</v>
      </c>
      <c r="N142" s="12">
        <f>+SUMIF(IDF!F:F,'ALL 2020'!C142,IDF!D:D)</f>
        <v>0</v>
      </c>
      <c r="O142" s="12">
        <f>+SUMIF(RYA!G:G,C142,RYA!E:E)</f>
        <v>0</v>
      </c>
      <c r="P142" s="12">
        <f>+SUMIF('SCI NOAH'!G:G,'ALL 2020'!C142,'SCI NOAH'!E:E)</f>
        <v>0</v>
      </c>
      <c r="Q142" s="12">
        <f>+SUMIF(SIM!F:F,'ALL 2020'!C142,SIM!D:D)</f>
        <v>0</v>
      </c>
      <c r="R142" s="163">
        <f>+SUMIF('First Energy'!F:F,'ALL 2020'!C142,'First Energy'!D:D)</f>
        <v>0</v>
      </c>
      <c r="S142" s="163">
        <f>+SUMIF('ID Motors'!G:G,C142,'ID Motors'!E:E)</f>
        <v>0</v>
      </c>
      <c r="T142" s="12">
        <f>+SUMIF('ID RENTAL'!G:G,'ALL 2020'!C142,'ID RENTAL'!E:E)</f>
        <v>0</v>
      </c>
      <c r="U142" s="12">
        <f>+SUMIF('MCM '!G:G,'ALL 2020'!C142,'MCM '!E:E)</f>
        <v>0</v>
      </c>
      <c r="V142" s="12">
        <f>SUMIF(AGRIMOTORS!G:G,C142,AGRIMOTORS!E:E)</f>
        <v>0</v>
      </c>
      <c r="W142" s="12">
        <f>+SUMIF(BOVIMA!F:F,'ALL 2020'!C142,BOVIMA!D:D)</f>
        <v>0</v>
      </c>
      <c r="X142" s="12">
        <f>+SUMIF(AGRIFEED!F:F,'ALL 2020'!C142,AGRIFEED!D:D)</f>
        <v>0</v>
      </c>
      <c r="Y142" s="12">
        <f>SUMIF(AMIP!F:F,'ALL 2020'!C142,AMIP!D:D)</f>
        <v>0</v>
      </c>
      <c r="Z142" s="12">
        <f>+SUMIF(ISF!G:G,'ALL 2020'!C142,ISF!E:E)</f>
        <v>0</v>
      </c>
      <c r="AA142" s="124">
        <f>+SUMIF(DISCOI!G:G,'ALL 2020'!C142,DISCOI!E:E)</f>
        <v>0</v>
      </c>
      <c r="AB142" s="12">
        <f>+SUMIF(MABEL!F:F,'ALL 2020'!C142,MABEL!D:D)</f>
        <v>0</v>
      </c>
      <c r="AC142" s="12">
        <f>+SUMIF(NMP!F:F,'ALL 2020'!C142,NMP!D:D)</f>
        <v>0</v>
      </c>
      <c r="AD142" s="12">
        <f>SUMIF('AMCHO '!F:F,'ALL 2020'!C142,'AMCHO '!D:D)</f>
        <v>0</v>
      </c>
      <c r="AE142">
        <f>+SUMIF(CONFORTIS!G:G,'ALL 2020'!C142,CONFORTIS!E:E)</f>
        <v>0</v>
      </c>
      <c r="AF142" s="12">
        <f>+SUMIF('IRS IMMO'!G:G,'ALL 2020'!C142,'IRS IMMO'!E:E)</f>
        <v>0</v>
      </c>
      <c r="AG142" s="12">
        <f>+SUMIF(AGRIVETAM!F:F,'ALL 2020'!C142,AGRIVETAM!D:D)</f>
        <v>0</v>
      </c>
      <c r="AH142" s="12">
        <f>+SUMIF(EUROPAINTS!F:F,'ALL 2020'!C142,EUROPAINTS!D:D)</f>
        <v>0</v>
      </c>
      <c r="AI142" s="12">
        <f>+SUMIF('VET ABE'!F:F,'ALL 2020'!C142,'VET ABE'!E:E)</f>
        <v>0</v>
      </c>
      <c r="AJ142" s="12">
        <f>SUMIF('VET FIA'!F:F,'ALL 2020'!C142,'VET FIA'!E:E)</f>
        <v>0</v>
      </c>
      <c r="AK142" s="12">
        <f>+SUMIF('CSS SAKAY'!F:F,'ALL 2020'!C142,'CSS SAKAY'!D:D)</f>
        <v>0</v>
      </c>
      <c r="AL142" s="12">
        <f>+SUMIF(AGRIMA!F:F,'ALL 2020'!C142,AGRIMA!D:D)</f>
        <v>0</v>
      </c>
      <c r="AM142" s="12">
        <f>SUMIF('United Malagasy'!F:F,'ALL 2020'!C142,'United Malagasy'!D:D)</f>
        <v>240000</v>
      </c>
      <c r="AN142" s="12">
        <f>+SUMIF(NUTRIFOOD!E:E,'ALL 2020'!C142,NUTRIFOOD!D:D)</f>
        <v>0</v>
      </c>
      <c r="AO142" s="12">
        <f>+SUMIF(FERRIS!H:H,'ALL 2020'!C142,FERRIS!F:F)</f>
        <v>0</v>
      </c>
      <c r="AP142" s="12">
        <f>+SUMIF(SEM!F:F,'ALL 2020'!C142,SEM!D:D)</f>
        <v>0</v>
      </c>
      <c r="AQ142" s="12">
        <f>+SUMIF(Madatrade!F:F,'ALL 2020'!C142,Madatrade!D:D)</f>
        <v>0</v>
      </c>
      <c r="AR142" s="12">
        <f>+SUMIF('FLY TECH'!F:F,'ALL 2020'!C142,'FLY TECH'!E:E)</f>
        <v>0</v>
      </c>
      <c r="AS142" s="12">
        <f>+SUMIF('FIRST INVESTISSEMENT'!G:G,'ALL 2020'!C142,'FIRST INVESTISSEMENT'!E:E)</f>
        <v>0</v>
      </c>
      <c r="AT142" s="164">
        <f t="shared" si="12"/>
        <v>197060292.83000001</v>
      </c>
      <c r="AU142" s="165">
        <f t="shared" si="13"/>
        <v>43390.154732153278</v>
      </c>
    </row>
    <row r="143" spans="1:47" x14ac:dyDescent="0.25">
      <c r="A143" s="11" t="str">
        <f t="shared" si="10"/>
        <v>4</v>
      </c>
      <c r="B143" s="11" t="str">
        <f t="shared" si="11"/>
        <v>466</v>
      </c>
      <c r="C143" s="60">
        <v>46612000</v>
      </c>
      <c r="D143" s="22" t="str">
        <f t="shared" si="14"/>
        <v>BIL28</v>
      </c>
      <c r="E143" s="24" t="s">
        <v>1234</v>
      </c>
      <c r="F143" s="12">
        <f>+SUMIF(AGRIFARM!H:H,C143,AGRIFARM!L:L)</f>
        <v>0</v>
      </c>
      <c r="G143" s="12">
        <f>+SUMIF(AGRICORP!I:I,C143,AGRICORP!E:E)</f>
        <v>0</v>
      </c>
      <c r="H143" s="12">
        <f>+SUMIF(SMTP!D:D,'ALL 2020'!C143,SMTP!G:G)</f>
        <v>0</v>
      </c>
      <c r="I143" s="12">
        <f>+SUMIF(AGRIVET!G:G,C143,AGRIVET!E:E)</f>
        <v>0</v>
      </c>
      <c r="J143" s="12">
        <f>+SUMIF(AGRIVAL!G:G,'ALL 2020'!C143,AGRIVAL!E:E)</f>
        <v>0</v>
      </c>
      <c r="K143" s="12">
        <f>+SUMIF(AGRIKOBA!G:G,'ALL 2020'!C143,AGRIKOBA!E:E)</f>
        <v>0</v>
      </c>
      <c r="L143" s="12">
        <f>+SUMIF(LMOI!F:F,'ALL 2020'!C143,LMOI!D:D)</f>
        <v>0</v>
      </c>
      <c r="M143" s="12">
        <f>+SUMIF(TARTINE!G:G,'ALL 2020'!C143,TARTINE!E:E)</f>
        <v>0</v>
      </c>
      <c r="N143" s="12">
        <f>+SUMIF(IDF!F:F,'ALL 2020'!C143,IDF!D:D)</f>
        <v>-66743.360000000001</v>
      </c>
      <c r="O143" s="12">
        <f>+SUMIF(RYA!G:G,C143,RYA!E:E)</f>
        <v>0</v>
      </c>
      <c r="P143" s="12">
        <f>+SUMIF('SCI NOAH'!G:G,'ALL 2020'!C143,'SCI NOAH'!E:E)</f>
        <v>0</v>
      </c>
      <c r="Q143" s="12">
        <f>+SUMIF(SIM!F:F,'ALL 2020'!C143,SIM!D:D)</f>
        <v>0</v>
      </c>
      <c r="R143" s="163">
        <f>+SUMIF('First Energy'!F:F,'ALL 2020'!C143,'First Energy'!D:D)</f>
        <v>0</v>
      </c>
      <c r="S143" s="163">
        <f>+SUMIF('ID Motors'!G:G,C143,'ID Motors'!E:E)</f>
        <v>0</v>
      </c>
      <c r="T143" s="12">
        <f>+SUMIF('ID RENTAL'!G:G,'ALL 2020'!C143,'ID RENTAL'!E:E)</f>
        <v>0</v>
      </c>
      <c r="U143" s="12">
        <f>+SUMIF('MCM '!G:G,'ALL 2020'!C143,'MCM '!E:E)</f>
        <v>0</v>
      </c>
      <c r="V143" s="12">
        <f>SUMIF(AGRIMOTORS!G:G,C143,AGRIMOTORS!E:E)</f>
        <v>0</v>
      </c>
      <c r="W143" s="12">
        <f>+SUMIF(BOVIMA!F:F,'ALL 2020'!C143,BOVIMA!D:D)</f>
        <v>0</v>
      </c>
      <c r="X143" s="12">
        <f>+SUMIF(AGRIFEED!F:F,'ALL 2020'!C143,AGRIFEED!D:D)</f>
        <v>0</v>
      </c>
      <c r="Y143" s="12">
        <f>SUMIF(AMIP!F:F,'ALL 2020'!C143,AMIP!D:D)</f>
        <v>0</v>
      </c>
      <c r="Z143" s="12">
        <f>+SUMIF(ISF!G:G,'ALL 2020'!C143,ISF!E:E)</f>
        <v>0</v>
      </c>
      <c r="AA143" s="124">
        <f>+SUMIF(DISCOI!G:G,'ALL 2020'!C143,DISCOI!E:E)</f>
        <v>0</v>
      </c>
      <c r="AB143" s="12">
        <f>+SUMIF(MABEL!F:F,'ALL 2020'!C143,MABEL!D:D)</f>
        <v>0</v>
      </c>
      <c r="AC143" s="12">
        <f>+SUMIF(NMP!F:F,'ALL 2020'!C143,NMP!D:D)</f>
        <v>0</v>
      </c>
      <c r="AD143" s="12">
        <f>SUMIF('AMCHO '!F:F,'ALL 2020'!C143,'AMCHO '!D:D)</f>
        <v>0</v>
      </c>
      <c r="AE143">
        <f>+SUMIF(CONFORTIS!G:G,'ALL 2020'!C143,CONFORTIS!E:E)</f>
        <v>0</v>
      </c>
      <c r="AF143" s="12">
        <f>+SUMIF('IRS IMMO'!G:G,'ALL 2020'!C143,'IRS IMMO'!E:E)</f>
        <v>0</v>
      </c>
      <c r="AG143" s="12">
        <f>+SUMIF(AGRIVETAM!F:F,'ALL 2020'!C143,AGRIVETAM!D:D)</f>
        <v>0</v>
      </c>
      <c r="AH143" s="12">
        <f>+SUMIF(EUROPAINTS!F:F,'ALL 2020'!C143,EUROPAINTS!D:D)</f>
        <v>0</v>
      </c>
      <c r="AI143" s="12">
        <f>+SUMIF('VET ABE'!F:F,'ALL 2020'!C143,'VET ABE'!E:E)</f>
        <v>0</v>
      </c>
      <c r="AJ143" s="12">
        <f>SUMIF('VET FIA'!F:F,'ALL 2020'!C143,'VET FIA'!E:E)</f>
        <v>0</v>
      </c>
      <c r="AK143" s="12">
        <f>+SUMIF('CSS SAKAY'!F:F,'ALL 2020'!C143,'CSS SAKAY'!D:D)</f>
        <v>0</v>
      </c>
      <c r="AL143" s="12">
        <f>+SUMIF(AGRIMA!F:F,'ALL 2020'!C143,AGRIMA!D:D)</f>
        <v>0</v>
      </c>
      <c r="AM143" s="12">
        <f>SUMIF('United Malagasy'!F:F,'ALL 2020'!C143,'United Malagasy'!D:D)</f>
        <v>0</v>
      </c>
      <c r="AN143" s="12">
        <f>+SUMIF(NUTRIFOOD!E:E,'ALL 2020'!C143,NUTRIFOOD!D:D)</f>
        <v>0</v>
      </c>
      <c r="AO143" s="12">
        <f>+SUMIF(FERRIS!H:H,'ALL 2020'!C143,FERRIS!F:F)</f>
        <v>0</v>
      </c>
      <c r="AP143" s="12">
        <f>+SUMIF(SEM!F:F,'ALL 2020'!C143,SEM!D:D)</f>
        <v>0</v>
      </c>
      <c r="AQ143" s="12">
        <f>+SUMIF(Madatrade!F:F,'ALL 2020'!C143,Madatrade!D:D)</f>
        <v>0</v>
      </c>
      <c r="AR143" s="12">
        <f>+SUMIF('FLY TECH'!F:F,'ALL 2020'!C143,'FLY TECH'!E:E)</f>
        <v>0</v>
      </c>
      <c r="AS143" s="12">
        <f>+SUMIF('FIRST INVESTISSEMENT'!G:G,'ALL 2020'!C143,'FIRST INVESTISSEMENT'!E:E)</f>
        <v>0</v>
      </c>
      <c r="AT143" s="164">
        <f t="shared" si="12"/>
        <v>-66743.360000000001</v>
      </c>
      <c r="AU143" s="165">
        <f t="shared" si="13"/>
        <v>-14.696033767909476</v>
      </c>
    </row>
    <row r="144" spans="1:47" x14ac:dyDescent="0.25">
      <c r="A144" s="11" t="str">
        <f t="shared" si="10"/>
        <v>4</v>
      </c>
      <c r="B144" s="11" t="str">
        <f t="shared" si="11"/>
        <v>466</v>
      </c>
      <c r="C144" s="60">
        <v>46613000</v>
      </c>
      <c r="D144" s="22" t="str">
        <f t="shared" si="14"/>
        <v>BIL22</v>
      </c>
      <c r="E144" s="24" t="s">
        <v>1235</v>
      </c>
      <c r="F144" s="12">
        <f>+SUMIF(AGRIFARM!H:H,C144,AGRIFARM!L:L)</f>
        <v>0</v>
      </c>
      <c r="G144" s="12">
        <f>+SUMIF(AGRICORP!I:I,C144,AGRICORP!E:E)</f>
        <v>0</v>
      </c>
      <c r="H144" s="12">
        <f>+SUMIF(SMTP!D:D,'ALL 2020'!C144,SMTP!G:G)</f>
        <v>2031605</v>
      </c>
      <c r="I144" s="12">
        <f>+SUMIF(AGRIVET!G:G,C144,AGRIVET!E:E)</f>
        <v>0</v>
      </c>
      <c r="J144" s="12">
        <f>+SUMIF(AGRIVAL!G:G,'ALL 2020'!C144,AGRIVAL!E:E)</f>
        <v>0</v>
      </c>
      <c r="K144" s="12">
        <f>+SUMIF(AGRIKOBA!G:G,'ALL 2020'!C144,AGRIKOBA!E:E)</f>
        <v>0</v>
      </c>
      <c r="L144" s="12">
        <f>+SUMIF(LMOI!F:F,'ALL 2020'!C144,LMOI!D:D)</f>
        <v>0</v>
      </c>
      <c r="M144" s="12">
        <f>+SUMIF(TARTINE!G:G,'ALL 2020'!C144,TARTINE!E:E)</f>
        <v>0</v>
      </c>
      <c r="N144" s="12">
        <f>+SUMIF(IDF!F:F,'ALL 2020'!C144,IDF!D:D)</f>
        <v>0</v>
      </c>
      <c r="O144" s="12">
        <f>+SUMIF(RYA!G:G,C144,RYA!E:E)</f>
        <v>0</v>
      </c>
      <c r="P144" s="12">
        <f>+SUMIF('SCI NOAH'!G:G,'ALL 2020'!C144,'SCI NOAH'!E:E)</f>
        <v>0</v>
      </c>
      <c r="Q144" s="12">
        <f>+SUMIF(SIM!F:F,'ALL 2020'!C144,SIM!D:D)</f>
        <v>0</v>
      </c>
      <c r="R144" s="163">
        <f>+SUMIF('First Energy'!F:F,'ALL 2020'!C144,'First Energy'!D:D)</f>
        <v>0</v>
      </c>
      <c r="S144" s="163">
        <f>+SUMIF('ID Motors'!G:G,C144,'ID Motors'!E:E)</f>
        <v>0</v>
      </c>
      <c r="T144" s="12">
        <f>+SUMIF('ID RENTAL'!G:G,'ALL 2020'!C144,'ID RENTAL'!E:E)</f>
        <v>0</v>
      </c>
      <c r="U144" s="12">
        <f>+SUMIF('MCM '!G:G,'ALL 2020'!C144,'MCM '!E:E)</f>
        <v>0</v>
      </c>
      <c r="V144" s="12">
        <f>SUMIF(AGRIMOTORS!G:G,C144,AGRIMOTORS!E:E)</f>
        <v>0</v>
      </c>
      <c r="W144" s="12">
        <f>+SUMIF(BOVIMA!F:F,'ALL 2020'!C144,BOVIMA!D:D)</f>
        <v>0</v>
      </c>
      <c r="X144" s="12">
        <f>+SUMIF(AGRIFEED!F:F,'ALL 2020'!C144,AGRIFEED!D:D)</f>
        <v>0</v>
      </c>
      <c r="Y144" s="12">
        <f>SUMIF(AMIP!F:F,'ALL 2020'!C144,AMIP!D:D)</f>
        <v>0</v>
      </c>
      <c r="Z144" s="12">
        <f>+SUMIF(ISF!G:G,'ALL 2020'!C144,ISF!E:E)</f>
        <v>0</v>
      </c>
      <c r="AA144" s="124">
        <f>+SUMIF(DISCOI!G:G,'ALL 2020'!C144,DISCOI!E:E)</f>
        <v>0</v>
      </c>
      <c r="AB144" s="12">
        <f>+SUMIF(MABEL!F:F,'ALL 2020'!C144,MABEL!D:D)</f>
        <v>0</v>
      </c>
      <c r="AC144" s="12">
        <f>+SUMIF(NMP!F:F,'ALL 2020'!C144,NMP!D:D)</f>
        <v>0</v>
      </c>
      <c r="AD144" s="12">
        <f>SUMIF('AMCHO '!F:F,'ALL 2020'!C144,'AMCHO '!D:D)</f>
        <v>0</v>
      </c>
      <c r="AE144">
        <f>+SUMIF(CONFORTIS!G:G,'ALL 2020'!C144,CONFORTIS!E:E)</f>
        <v>0</v>
      </c>
      <c r="AF144" s="12">
        <f>+SUMIF('IRS IMMO'!G:G,'ALL 2020'!C144,'IRS IMMO'!E:E)</f>
        <v>0</v>
      </c>
      <c r="AG144" s="12">
        <f>+SUMIF(AGRIVETAM!F:F,'ALL 2020'!C144,AGRIVETAM!D:D)</f>
        <v>0</v>
      </c>
      <c r="AH144" s="12">
        <f>+SUMIF(EUROPAINTS!F:F,'ALL 2020'!C144,EUROPAINTS!D:D)</f>
        <v>0</v>
      </c>
      <c r="AI144" s="12">
        <f>+SUMIF('VET ABE'!F:F,'ALL 2020'!C144,'VET ABE'!E:E)</f>
        <v>0</v>
      </c>
      <c r="AJ144" s="12">
        <f>SUMIF('VET FIA'!F:F,'ALL 2020'!C144,'VET FIA'!E:E)</f>
        <v>0</v>
      </c>
      <c r="AK144" s="12">
        <f>+SUMIF('CSS SAKAY'!F:F,'ALL 2020'!C144,'CSS SAKAY'!D:D)</f>
        <v>0</v>
      </c>
      <c r="AL144" s="12">
        <f>+SUMIF(AGRIMA!F:F,'ALL 2020'!C144,AGRIMA!D:D)</f>
        <v>0</v>
      </c>
      <c r="AM144" s="12">
        <f>SUMIF('United Malagasy'!F:F,'ALL 2020'!C144,'United Malagasy'!D:D)</f>
        <v>0</v>
      </c>
      <c r="AN144" s="12">
        <f>+SUMIF(NUTRIFOOD!E:E,'ALL 2020'!C144,NUTRIFOOD!D:D)</f>
        <v>0</v>
      </c>
      <c r="AO144" s="12">
        <f>+SUMIF(FERRIS!H:H,'ALL 2020'!C144,FERRIS!F:F)</f>
        <v>0</v>
      </c>
      <c r="AP144" s="12">
        <f>+SUMIF(SEM!F:F,'ALL 2020'!C144,SEM!D:D)</f>
        <v>0</v>
      </c>
      <c r="AQ144" s="12">
        <f>+SUMIF(Madatrade!F:F,'ALL 2020'!C144,Madatrade!D:D)</f>
        <v>0</v>
      </c>
      <c r="AR144" s="12">
        <f>+SUMIF('FLY TECH'!F:F,'ALL 2020'!C144,'FLY TECH'!E:E)</f>
        <v>0</v>
      </c>
      <c r="AS144" s="12">
        <f>+SUMIF('FIRST INVESTISSEMENT'!G:G,'ALL 2020'!C144,'FIRST INVESTISSEMENT'!E:E)</f>
        <v>0</v>
      </c>
      <c r="AT144" s="164">
        <f t="shared" si="12"/>
        <v>2031605</v>
      </c>
      <c r="AU144" s="165">
        <f t="shared" si="13"/>
        <v>447.33342287612925</v>
      </c>
    </row>
    <row r="145" spans="1:47" x14ac:dyDescent="0.25">
      <c r="A145" s="11" t="str">
        <f t="shared" si="10"/>
        <v>4</v>
      </c>
      <c r="B145" s="11" t="str">
        <f t="shared" si="11"/>
        <v>466</v>
      </c>
      <c r="C145" s="60">
        <v>46614000</v>
      </c>
      <c r="D145" s="22" t="str">
        <f t="shared" si="14"/>
        <v>BIL28</v>
      </c>
      <c r="E145" s="24" t="s">
        <v>1237</v>
      </c>
      <c r="F145" s="12">
        <f>+SUMIF(AGRIFARM!H:H,C145,AGRIFARM!L:L)</f>
        <v>0</v>
      </c>
      <c r="G145" s="12">
        <f>+SUMIF(AGRICORP!I:I,C145,AGRICORP!E:E)</f>
        <v>0</v>
      </c>
      <c r="H145" s="12">
        <f>+SUMIF(SMTP!D:D,'ALL 2020'!C145,SMTP!G:G)</f>
        <v>0</v>
      </c>
      <c r="I145" s="12">
        <f>+SUMIF(AGRIVET!G:G,C145,AGRIVET!E:E)</f>
        <v>0</v>
      </c>
      <c r="J145" s="12">
        <f>+SUMIF(AGRIVAL!G:G,'ALL 2020'!C145,AGRIVAL!E:E)</f>
        <v>0</v>
      </c>
      <c r="K145" s="12">
        <f>+SUMIF(AGRIKOBA!G:G,'ALL 2020'!C145,AGRIKOBA!E:E)</f>
        <v>0</v>
      </c>
      <c r="L145" s="12">
        <f>+SUMIF(LMOI!F:F,'ALL 2020'!C145,LMOI!D:D)</f>
        <v>0</v>
      </c>
      <c r="M145" s="12">
        <f>+SUMIF(TARTINE!G:G,'ALL 2020'!C145,TARTINE!E:E)</f>
        <v>0</v>
      </c>
      <c r="N145" s="12">
        <f>+SUMIF(IDF!F:F,'ALL 2020'!C145,IDF!D:D)</f>
        <v>0</v>
      </c>
      <c r="O145" s="12">
        <f>+SUMIF(RYA!G:G,C145,RYA!E:E)</f>
        <v>0</v>
      </c>
      <c r="P145" s="12">
        <f>+SUMIF('SCI NOAH'!G:G,'ALL 2020'!C145,'SCI NOAH'!E:E)</f>
        <v>0</v>
      </c>
      <c r="Q145" s="12">
        <f>+SUMIF(SIM!F:F,'ALL 2020'!C145,SIM!D:D)</f>
        <v>0</v>
      </c>
      <c r="R145" s="163">
        <f>+SUMIF('First Energy'!F:F,'ALL 2020'!C145,'First Energy'!D:D)</f>
        <v>0</v>
      </c>
      <c r="S145" s="163">
        <f>+SUMIF('ID Motors'!G:G,C145,'ID Motors'!E:E)</f>
        <v>0</v>
      </c>
      <c r="T145" s="12">
        <f>+SUMIF('ID RENTAL'!G:G,'ALL 2020'!C145,'ID RENTAL'!E:E)</f>
        <v>0</v>
      </c>
      <c r="U145" s="12">
        <f>+SUMIF('MCM '!G:G,'ALL 2020'!C145,'MCM '!E:E)</f>
        <v>0</v>
      </c>
      <c r="V145" s="12">
        <f>SUMIF(AGRIMOTORS!G:G,C145,AGRIMOTORS!E:E)</f>
        <v>0</v>
      </c>
      <c r="W145" s="12">
        <f>+SUMIF(BOVIMA!F:F,'ALL 2020'!C145,BOVIMA!D:D)</f>
        <v>0</v>
      </c>
      <c r="X145" s="12">
        <f>+SUMIF(AGRIFEED!F:F,'ALL 2020'!C145,AGRIFEED!D:D)</f>
        <v>0</v>
      </c>
      <c r="Y145" s="12">
        <f>SUMIF(AMIP!F:F,'ALL 2020'!C145,AMIP!D:D)</f>
        <v>0</v>
      </c>
      <c r="Z145" s="12">
        <f>+SUMIF(ISF!G:G,'ALL 2020'!C145,ISF!E:E)</f>
        <v>0</v>
      </c>
      <c r="AA145" s="124">
        <f>+SUMIF(DISCOI!G:G,'ALL 2020'!C145,DISCOI!E:E)</f>
        <v>0</v>
      </c>
      <c r="AB145" s="12">
        <f>+SUMIF(MABEL!F:F,'ALL 2020'!C145,MABEL!D:D)</f>
        <v>0</v>
      </c>
      <c r="AC145" s="12">
        <f>+SUMIF(NMP!F:F,'ALL 2020'!C145,NMP!D:D)</f>
        <v>0</v>
      </c>
      <c r="AD145" s="12">
        <f>SUMIF('AMCHO '!F:F,'ALL 2020'!C145,'AMCHO '!D:D)</f>
        <v>0</v>
      </c>
      <c r="AE145">
        <f>+SUMIF(CONFORTIS!G:G,'ALL 2020'!C145,CONFORTIS!E:E)</f>
        <v>0</v>
      </c>
      <c r="AF145" s="12">
        <f>+SUMIF('IRS IMMO'!G:G,'ALL 2020'!C145,'IRS IMMO'!E:E)</f>
        <v>0</v>
      </c>
      <c r="AG145" s="12">
        <f>+SUMIF(AGRIVETAM!F:F,'ALL 2020'!C145,AGRIVETAM!D:D)</f>
        <v>0</v>
      </c>
      <c r="AH145" s="12">
        <f>+SUMIF(EUROPAINTS!F:F,'ALL 2020'!C145,EUROPAINTS!D:D)</f>
        <v>0</v>
      </c>
      <c r="AI145" s="12">
        <f>+SUMIF('VET ABE'!F:F,'ALL 2020'!C145,'VET ABE'!E:E)</f>
        <v>0</v>
      </c>
      <c r="AJ145" s="12">
        <f>SUMIF('VET FIA'!F:F,'ALL 2020'!C145,'VET FIA'!E:E)</f>
        <v>0</v>
      </c>
      <c r="AK145" s="12">
        <f>+SUMIF('CSS SAKAY'!F:F,'ALL 2020'!C145,'CSS SAKAY'!D:D)</f>
        <v>0</v>
      </c>
      <c r="AL145" s="12">
        <f>+SUMIF(AGRIMA!F:F,'ALL 2020'!C145,AGRIMA!D:D)</f>
        <v>0</v>
      </c>
      <c r="AM145" s="12">
        <f>SUMIF('United Malagasy'!F:F,'ALL 2020'!C145,'United Malagasy'!D:D)</f>
        <v>0</v>
      </c>
      <c r="AN145" s="12">
        <f>+SUMIF(NUTRIFOOD!E:E,'ALL 2020'!C145,NUTRIFOOD!D:D)</f>
        <v>0</v>
      </c>
      <c r="AO145" s="12">
        <f>+SUMIF(FERRIS!H:H,'ALL 2020'!C145,FERRIS!F:F)</f>
        <v>0</v>
      </c>
      <c r="AP145" s="12">
        <f>+SUMIF(SEM!F:F,'ALL 2020'!C145,SEM!D:D)</f>
        <v>0</v>
      </c>
      <c r="AQ145" s="12">
        <f>+SUMIF(Madatrade!F:F,'ALL 2020'!C145,Madatrade!D:D)</f>
        <v>0</v>
      </c>
      <c r="AR145" s="12">
        <f>+SUMIF('FLY TECH'!F:F,'ALL 2020'!C145,'FLY TECH'!E:E)</f>
        <v>0</v>
      </c>
      <c r="AS145" s="12">
        <f>+SUMIF('FIRST INVESTISSEMENT'!G:G,'ALL 2020'!C145,'FIRST INVESTISSEMENT'!E:E)</f>
        <v>0</v>
      </c>
      <c r="AT145" s="164">
        <f t="shared" si="12"/>
        <v>0</v>
      </c>
      <c r="AU145" s="165">
        <f t="shared" si="13"/>
        <v>0</v>
      </c>
    </row>
    <row r="146" spans="1:47" x14ac:dyDescent="0.25">
      <c r="A146" s="11" t="str">
        <f t="shared" si="10"/>
        <v>4</v>
      </c>
      <c r="B146" s="11" t="str">
        <f t="shared" si="11"/>
        <v>466</v>
      </c>
      <c r="C146" s="60">
        <v>46615000</v>
      </c>
      <c r="D146" s="22" t="str">
        <f t="shared" si="14"/>
        <v>BIL22</v>
      </c>
      <c r="E146" s="24" t="s">
        <v>318</v>
      </c>
      <c r="F146" s="12">
        <f>+SUMIF(AGRIFARM!H:H,C146,AGRIFARM!L:L)</f>
        <v>16320</v>
      </c>
      <c r="G146" s="12">
        <f>+SUMIF(AGRICORP!I:I,C146,AGRICORP!E:E)</f>
        <v>0</v>
      </c>
      <c r="H146" s="12">
        <f>+SUMIF(SMTP!D:D,'ALL 2020'!C146,SMTP!G:G)</f>
        <v>2345200</v>
      </c>
      <c r="I146" s="12">
        <f>+SUMIF(AGRIVET!G:G,C146,AGRIVET!E:E)</f>
        <v>0</v>
      </c>
      <c r="J146" s="12">
        <f>+SUMIF(AGRIVAL!G:G,'ALL 2020'!C146,AGRIVAL!E:E)</f>
        <v>0</v>
      </c>
      <c r="K146" s="12">
        <f>+SUMIF(AGRIKOBA!G:G,'ALL 2020'!C146,AGRIKOBA!E:E)</f>
        <v>0</v>
      </c>
      <c r="L146" s="12">
        <f>+SUMIF(LMOI!F:F,'ALL 2020'!C146,LMOI!D:D)</f>
        <v>0</v>
      </c>
      <c r="M146" s="12">
        <f>+SUMIF(TARTINE!G:G,'ALL 2020'!C146,TARTINE!E:E)</f>
        <v>0</v>
      </c>
      <c r="N146" s="12">
        <f>+SUMIF(IDF!F:F,'ALL 2020'!C146,IDF!D:D)</f>
        <v>0</v>
      </c>
      <c r="O146" s="12">
        <f>+SUMIF(RYA!G:G,C146,RYA!E:E)</f>
        <v>0</v>
      </c>
      <c r="P146" s="12">
        <f>+SUMIF('SCI NOAH'!G:G,'ALL 2020'!C146,'SCI NOAH'!E:E)</f>
        <v>0</v>
      </c>
      <c r="Q146" s="12">
        <f>+SUMIF(SIM!F:F,'ALL 2020'!C146,SIM!D:D)</f>
        <v>0</v>
      </c>
      <c r="R146" s="163">
        <f>+SUMIF('First Energy'!F:F,'ALL 2020'!C146,'First Energy'!D:D)</f>
        <v>0</v>
      </c>
      <c r="S146" s="163">
        <f>+SUMIF('ID Motors'!G:G,C146,'ID Motors'!E:E)</f>
        <v>0</v>
      </c>
      <c r="T146" s="12">
        <f>+SUMIF('ID RENTAL'!G:G,'ALL 2020'!C146,'ID RENTAL'!E:E)</f>
        <v>0</v>
      </c>
      <c r="U146" s="12">
        <f>+SUMIF('MCM '!G:G,'ALL 2020'!C146,'MCM '!E:E)</f>
        <v>0</v>
      </c>
      <c r="V146" s="12">
        <f>SUMIF(AGRIMOTORS!G:G,C146,AGRIMOTORS!E:E)</f>
        <v>0</v>
      </c>
      <c r="W146" s="12">
        <f>+SUMIF(BOVIMA!F:F,'ALL 2020'!C146,BOVIMA!D:D)</f>
        <v>0</v>
      </c>
      <c r="X146" s="12">
        <f>+SUMIF(AGRIFEED!F:F,'ALL 2020'!C146,AGRIFEED!D:D)</f>
        <v>0</v>
      </c>
      <c r="Y146" s="12">
        <f>SUMIF(AMIP!F:F,'ALL 2020'!C146,AMIP!D:D)</f>
        <v>0</v>
      </c>
      <c r="Z146" s="12">
        <f>+SUMIF(ISF!G:G,'ALL 2020'!C146,ISF!E:E)</f>
        <v>0</v>
      </c>
      <c r="AA146" s="124">
        <f>+SUMIF(DISCOI!G:G,'ALL 2020'!C146,DISCOI!E:E)</f>
        <v>0</v>
      </c>
      <c r="AB146" s="12">
        <f>+SUMIF(MABEL!F:F,'ALL 2020'!C146,MABEL!D:D)</f>
        <v>0</v>
      </c>
      <c r="AC146" s="12">
        <f>+SUMIF(NMP!F:F,'ALL 2020'!C146,NMP!D:D)</f>
        <v>0</v>
      </c>
      <c r="AD146" s="12">
        <f>SUMIF('AMCHO '!F:F,'ALL 2020'!C146,'AMCHO '!D:D)</f>
        <v>0</v>
      </c>
      <c r="AE146">
        <f>+SUMIF(CONFORTIS!G:G,'ALL 2020'!C146,CONFORTIS!E:E)</f>
        <v>0</v>
      </c>
      <c r="AF146" s="12">
        <f>+SUMIF('IRS IMMO'!G:G,'ALL 2020'!C146,'IRS IMMO'!E:E)</f>
        <v>0</v>
      </c>
      <c r="AG146" s="12">
        <f>+SUMIF(AGRIVETAM!F:F,'ALL 2020'!C146,AGRIVETAM!D:D)</f>
        <v>0</v>
      </c>
      <c r="AH146" s="12">
        <f>+SUMIF(EUROPAINTS!F:F,'ALL 2020'!C146,EUROPAINTS!D:D)</f>
        <v>0</v>
      </c>
      <c r="AI146" s="12">
        <f>+SUMIF('VET ABE'!F:F,'ALL 2020'!C146,'VET ABE'!E:E)</f>
        <v>0</v>
      </c>
      <c r="AJ146" s="12">
        <f>SUMIF('VET FIA'!F:F,'ALL 2020'!C146,'VET FIA'!E:E)</f>
        <v>0</v>
      </c>
      <c r="AK146" s="12">
        <f>+SUMIF('CSS SAKAY'!F:F,'ALL 2020'!C146,'CSS SAKAY'!D:D)</f>
        <v>0</v>
      </c>
      <c r="AL146" s="12">
        <f>+SUMIF(AGRIMA!F:F,'ALL 2020'!C146,AGRIMA!D:D)</f>
        <v>0</v>
      </c>
      <c r="AM146" s="12">
        <f>SUMIF('United Malagasy'!F:F,'ALL 2020'!C146,'United Malagasy'!D:D)</f>
        <v>0</v>
      </c>
      <c r="AN146" s="12">
        <f>+SUMIF(NUTRIFOOD!E:E,'ALL 2020'!C146,NUTRIFOOD!D:D)</f>
        <v>0</v>
      </c>
      <c r="AO146" s="12">
        <f>+SUMIF(FERRIS!H:H,'ALL 2020'!C146,FERRIS!F:F)</f>
        <v>0</v>
      </c>
      <c r="AP146" s="12">
        <f>+SUMIF(SEM!F:F,'ALL 2020'!C146,SEM!D:D)</f>
        <v>0</v>
      </c>
      <c r="AQ146" s="12">
        <f>+SUMIF(Madatrade!F:F,'ALL 2020'!C146,Madatrade!D:D)</f>
        <v>0</v>
      </c>
      <c r="AR146" s="12">
        <f>+SUMIF('FLY TECH'!F:F,'ALL 2020'!C146,'FLY TECH'!E:E)</f>
        <v>0</v>
      </c>
      <c r="AS146" s="12">
        <f>+SUMIF('FIRST INVESTISSEMENT'!G:G,'ALL 2020'!C146,'FIRST INVESTISSEMENT'!E:E)</f>
        <v>0</v>
      </c>
      <c r="AT146" s="164">
        <f t="shared" si="12"/>
        <v>2361520</v>
      </c>
      <c r="AU146" s="165">
        <f t="shared" si="13"/>
        <v>519.97648400670244</v>
      </c>
    </row>
    <row r="147" spans="1:47" x14ac:dyDescent="0.25">
      <c r="A147" s="11" t="str">
        <f t="shared" si="10"/>
        <v>4</v>
      </c>
      <c r="B147" s="11" t="str">
        <f t="shared" si="11"/>
        <v>466</v>
      </c>
      <c r="C147" s="60">
        <v>46616000</v>
      </c>
      <c r="D147" s="22" t="str">
        <f t="shared" si="14"/>
        <v>BIL22</v>
      </c>
      <c r="E147" s="24" t="s">
        <v>24</v>
      </c>
      <c r="F147" s="12">
        <f>+SUMIF(AGRIFARM!H:H,C147,AGRIFARM!L:L)</f>
        <v>0</v>
      </c>
      <c r="G147" s="12">
        <f>+SUMIF(AGRICORP!I:I,C147,AGRICORP!E:E)</f>
        <v>0</v>
      </c>
      <c r="H147" s="12">
        <f>+SUMIF(SMTP!D:D,'ALL 2020'!C147,SMTP!G:G)</f>
        <v>30667378.050000001</v>
      </c>
      <c r="I147" s="12">
        <f>+SUMIF(AGRIVET!G:G,C147,AGRIVET!E:E)</f>
        <v>0</v>
      </c>
      <c r="J147" s="12">
        <f>+SUMIF(AGRIVAL!G:G,'ALL 2020'!C147,AGRIVAL!E:E)</f>
        <v>0</v>
      </c>
      <c r="K147" s="12">
        <f>+SUMIF(AGRIKOBA!G:G,'ALL 2020'!C147,AGRIKOBA!E:E)</f>
        <v>0</v>
      </c>
      <c r="L147" s="12">
        <f>+SUMIF(LMOI!F:F,'ALL 2020'!C147,LMOI!D:D)</f>
        <v>0</v>
      </c>
      <c r="M147" s="12">
        <f>+SUMIF(TARTINE!G:G,'ALL 2020'!C147,TARTINE!E:E)</f>
        <v>0</v>
      </c>
      <c r="N147" s="12">
        <f>+SUMIF(IDF!F:F,'ALL 2020'!C147,IDF!D:D)</f>
        <v>0</v>
      </c>
      <c r="O147" s="12">
        <f>+SUMIF(RYA!G:G,C147,RYA!E:E)</f>
        <v>0</v>
      </c>
      <c r="P147" s="12">
        <f>+SUMIF('SCI NOAH'!G:G,'ALL 2020'!C147,'SCI NOAH'!E:E)</f>
        <v>0</v>
      </c>
      <c r="Q147" s="12">
        <f>+SUMIF(SIM!F:F,'ALL 2020'!C147,SIM!D:D)</f>
        <v>0</v>
      </c>
      <c r="R147" s="163">
        <f>+SUMIF('First Energy'!F:F,'ALL 2020'!C147,'First Energy'!D:D)</f>
        <v>0</v>
      </c>
      <c r="S147" s="163">
        <f>+SUMIF('ID Motors'!G:G,C147,'ID Motors'!E:E)</f>
        <v>0</v>
      </c>
      <c r="T147" s="12">
        <f>+SUMIF('ID RENTAL'!G:G,'ALL 2020'!C147,'ID RENTAL'!E:E)</f>
        <v>0</v>
      </c>
      <c r="U147" s="12">
        <f>+SUMIF('MCM '!G:G,'ALL 2020'!C147,'MCM '!E:E)</f>
        <v>0</v>
      </c>
      <c r="V147" s="12">
        <f>SUMIF(AGRIMOTORS!G:G,C147,AGRIMOTORS!E:E)</f>
        <v>0</v>
      </c>
      <c r="W147" s="12">
        <f>+SUMIF(BOVIMA!F:F,'ALL 2020'!C147,BOVIMA!D:D)</f>
        <v>0</v>
      </c>
      <c r="X147" s="12">
        <f>+SUMIF(AGRIFEED!F:F,'ALL 2020'!C147,AGRIFEED!D:D)</f>
        <v>0</v>
      </c>
      <c r="Y147" s="12">
        <f>SUMIF(AMIP!F:F,'ALL 2020'!C147,AMIP!D:D)</f>
        <v>0</v>
      </c>
      <c r="Z147" s="12">
        <f>+SUMIF(ISF!G:G,'ALL 2020'!C147,ISF!E:E)</f>
        <v>0</v>
      </c>
      <c r="AA147" s="124">
        <f>+SUMIF(DISCOI!G:G,'ALL 2020'!C147,DISCOI!E:E)</f>
        <v>0</v>
      </c>
      <c r="AB147" s="12">
        <f>+SUMIF(MABEL!F:F,'ALL 2020'!C147,MABEL!D:D)</f>
        <v>0</v>
      </c>
      <c r="AC147" s="12">
        <f>+SUMIF(NMP!F:F,'ALL 2020'!C147,NMP!D:D)</f>
        <v>0</v>
      </c>
      <c r="AD147" s="12">
        <f>SUMIF('AMCHO '!F:F,'ALL 2020'!C147,'AMCHO '!D:D)</f>
        <v>0</v>
      </c>
      <c r="AE147">
        <f>+SUMIF(CONFORTIS!G:G,'ALL 2020'!C147,CONFORTIS!E:E)</f>
        <v>0</v>
      </c>
      <c r="AF147" s="12">
        <f>+SUMIF('IRS IMMO'!G:G,'ALL 2020'!C147,'IRS IMMO'!E:E)</f>
        <v>0</v>
      </c>
      <c r="AG147" s="12">
        <f>+SUMIF(AGRIVETAM!F:F,'ALL 2020'!C147,AGRIVETAM!D:D)</f>
        <v>0</v>
      </c>
      <c r="AH147" s="12">
        <f>+SUMIF(EUROPAINTS!F:F,'ALL 2020'!C147,EUROPAINTS!D:D)</f>
        <v>0</v>
      </c>
      <c r="AI147" s="12">
        <f>+SUMIF('VET ABE'!F:F,'ALL 2020'!C147,'VET ABE'!E:E)</f>
        <v>0</v>
      </c>
      <c r="AJ147" s="12">
        <f>SUMIF('VET FIA'!F:F,'ALL 2020'!C147,'VET FIA'!E:E)</f>
        <v>0</v>
      </c>
      <c r="AK147" s="12">
        <f>+SUMIF('CSS SAKAY'!F:F,'ALL 2020'!C147,'CSS SAKAY'!D:D)</f>
        <v>0</v>
      </c>
      <c r="AL147" s="12">
        <f>+SUMIF(AGRIMA!F:F,'ALL 2020'!C147,AGRIMA!D:D)</f>
        <v>0</v>
      </c>
      <c r="AM147" s="12">
        <f>SUMIF('United Malagasy'!F:F,'ALL 2020'!C147,'United Malagasy'!D:D)</f>
        <v>0</v>
      </c>
      <c r="AN147" s="12">
        <f>+SUMIF(NUTRIFOOD!E:E,'ALL 2020'!C147,NUTRIFOOD!D:D)</f>
        <v>0</v>
      </c>
      <c r="AO147" s="12">
        <f>+SUMIF(FERRIS!H:H,'ALL 2020'!C147,FERRIS!F:F)</f>
        <v>0</v>
      </c>
      <c r="AP147" s="12">
        <f>+SUMIF(SEM!F:F,'ALL 2020'!C147,SEM!D:D)</f>
        <v>0</v>
      </c>
      <c r="AQ147" s="12">
        <f>+SUMIF(Madatrade!F:F,'ALL 2020'!C147,Madatrade!D:D)</f>
        <v>0</v>
      </c>
      <c r="AR147" s="12">
        <f>+SUMIF('FLY TECH'!F:F,'ALL 2020'!C147,'FLY TECH'!E:E)</f>
        <v>0</v>
      </c>
      <c r="AS147" s="12">
        <f>+SUMIF('FIRST INVESTISSEMENT'!G:G,'ALL 2020'!C147,'FIRST INVESTISSEMENT'!E:E)</f>
        <v>0</v>
      </c>
      <c r="AT147" s="164">
        <f t="shared" si="12"/>
        <v>30667378.050000001</v>
      </c>
      <c r="AU147" s="165">
        <f t="shared" si="13"/>
        <v>6752.564201083761</v>
      </c>
    </row>
    <row r="148" spans="1:47" x14ac:dyDescent="0.25">
      <c r="A148" s="11" t="str">
        <f t="shared" si="10"/>
        <v>4</v>
      </c>
      <c r="B148" s="11" t="str">
        <f t="shared" si="11"/>
        <v>466</v>
      </c>
      <c r="C148" s="22">
        <v>46617000</v>
      </c>
      <c r="D148" s="22" t="str">
        <f t="shared" si="14"/>
        <v>BIL22</v>
      </c>
      <c r="E148" s="24" t="s">
        <v>319</v>
      </c>
      <c r="F148" s="12">
        <f>+SUMIF(AGRIFARM!H:H,C148,AGRIFARM!L:L)</f>
        <v>27280265</v>
      </c>
      <c r="G148" s="12">
        <f>+SUMIF(AGRICORP!I:I,C148,AGRICORP!E:E)</f>
        <v>0</v>
      </c>
      <c r="H148" s="12">
        <f>+SUMIF(SMTP!D:D,'ALL 2020'!C148,SMTP!G:G)</f>
        <v>187338684.97</v>
      </c>
      <c r="I148" s="12">
        <f>+SUMIF(AGRIVET!G:G,C148,AGRIVET!E:E)</f>
        <v>483154</v>
      </c>
      <c r="J148" s="12">
        <f>+SUMIF(AGRIVAL!G:G,'ALL 2020'!C148,AGRIVAL!E:E)</f>
        <v>0</v>
      </c>
      <c r="K148" s="12">
        <f>+SUMIF(AGRIKOBA!G:G,'ALL 2020'!C148,AGRIKOBA!E:E)</f>
        <v>0</v>
      </c>
      <c r="L148" s="12">
        <f>+SUMIF(LMOI!F:F,'ALL 2020'!C148,LMOI!D:D)</f>
        <v>0</v>
      </c>
      <c r="M148" s="12">
        <f>+SUMIF(TARTINE!G:G,'ALL 2020'!C148,TARTINE!E:E)</f>
        <v>0</v>
      </c>
      <c r="N148" s="12">
        <f>+SUMIF(IDF!F:F,'ALL 2020'!C148,IDF!D:D)</f>
        <v>0</v>
      </c>
      <c r="O148" s="12">
        <f>+SUMIF(RYA!G:G,C148,RYA!E:E)</f>
        <v>0</v>
      </c>
      <c r="P148" s="12">
        <f>+SUMIF('SCI NOAH'!G:G,'ALL 2020'!C148,'SCI NOAH'!E:E)</f>
        <v>0</v>
      </c>
      <c r="Q148" s="12">
        <f>+SUMIF(SIM!F:F,'ALL 2020'!C148,SIM!D:D)</f>
        <v>0</v>
      </c>
      <c r="R148" s="163">
        <f>+SUMIF('First Energy'!F:F,'ALL 2020'!C148,'First Energy'!D:D)</f>
        <v>0</v>
      </c>
      <c r="S148" s="163">
        <f>+SUMIF('ID Motors'!G:G,C148,'ID Motors'!E:E)</f>
        <v>0</v>
      </c>
      <c r="T148" s="12">
        <f>+SUMIF('ID RENTAL'!G:G,'ALL 2020'!C148,'ID RENTAL'!E:E)</f>
        <v>0</v>
      </c>
      <c r="U148" s="12">
        <f>+SUMIF('MCM '!G:G,'ALL 2020'!C148,'MCM '!E:E)</f>
        <v>0</v>
      </c>
      <c r="V148" s="12">
        <f>SUMIF(AGRIMOTORS!G:G,C148,AGRIMOTORS!E:E)</f>
        <v>0</v>
      </c>
      <c r="W148" s="12">
        <f>+SUMIF(BOVIMA!F:F,'ALL 2020'!C148,BOVIMA!D:D)</f>
        <v>0</v>
      </c>
      <c r="X148" s="12">
        <f>+SUMIF(AGRIFEED!F:F,'ALL 2020'!C148,AGRIFEED!D:D)</f>
        <v>0</v>
      </c>
      <c r="Y148" s="12">
        <f>SUMIF(AMIP!F:F,'ALL 2020'!C148,AMIP!D:D)</f>
        <v>0</v>
      </c>
      <c r="Z148" s="12">
        <f>+SUMIF(ISF!G:G,'ALL 2020'!C148,ISF!E:E)</f>
        <v>0</v>
      </c>
      <c r="AA148" s="124">
        <f>+SUMIF(DISCOI!G:G,'ALL 2020'!C148,DISCOI!E:E)</f>
        <v>0</v>
      </c>
      <c r="AB148" s="12">
        <f>+SUMIF(MABEL!F:F,'ALL 2020'!C148,MABEL!D:D)</f>
        <v>0</v>
      </c>
      <c r="AC148" s="12">
        <f>+SUMIF(NMP!F:F,'ALL 2020'!C148,NMP!D:D)</f>
        <v>0</v>
      </c>
      <c r="AD148" s="12">
        <f>SUMIF('AMCHO '!F:F,'ALL 2020'!C148,'AMCHO '!D:D)</f>
        <v>0</v>
      </c>
      <c r="AE148">
        <f>+SUMIF(CONFORTIS!G:G,'ALL 2020'!C148,CONFORTIS!E:E)</f>
        <v>0</v>
      </c>
      <c r="AF148" s="12">
        <f>+SUMIF('IRS IMMO'!G:G,'ALL 2020'!C148,'IRS IMMO'!E:E)</f>
        <v>0</v>
      </c>
      <c r="AG148" s="12">
        <f>+SUMIF(AGRIVETAM!F:F,'ALL 2020'!C148,AGRIVETAM!D:D)</f>
        <v>0</v>
      </c>
      <c r="AH148" s="12">
        <f>+SUMIF(EUROPAINTS!F:F,'ALL 2020'!C148,EUROPAINTS!D:D)</f>
        <v>0</v>
      </c>
      <c r="AI148" s="12">
        <f>+SUMIF('VET ABE'!F:F,'ALL 2020'!C148,'VET ABE'!E:E)</f>
        <v>0</v>
      </c>
      <c r="AJ148" s="12">
        <f>SUMIF('VET FIA'!F:F,'ALL 2020'!C148,'VET FIA'!E:E)</f>
        <v>0</v>
      </c>
      <c r="AK148" s="12">
        <f>+SUMIF('CSS SAKAY'!F:F,'ALL 2020'!C148,'CSS SAKAY'!D:D)</f>
        <v>0</v>
      </c>
      <c r="AL148" s="12">
        <f>+SUMIF(AGRIMA!F:F,'ALL 2020'!C148,AGRIMA!D:D)</f>
        <v>0</v>
      </c>
      <c r="AM148" s="12">
        <f>SUMIF('United Malagasy'!F:F,'ALL 2020'!C148,'United Malagasy'!D:D)</f>
        <v>0</v>
      </c>
      <c r="AN148" s="12">
        <f>+SUMIF(NUTRIFOOD!E:E,'ALL 2020'!C148,NUTRIFOOD!D:D)</f>
        <v>0</v>
      </c>
      <c r="AO148" s="12">
        <f>+SUMIF(FERRIS!H:H,'ALL 2020'!C148,FERRIS!F:F)</f>
        <v>0</v>
      </c>
      <c r="AP148" s="12">
        <f>+SUMIF(SEM!F:F,'ALL 2020'!C148,SEM!D:D)</f>
        <v>0</v>
      </c>
      <c r="AQ148" s="12">
        <f>+SUMIF(Madatrade!F:F,'ALL 2020'!C148,Madatrade!D:D)</f>
        <v>0</v>
      </c>
      <c r="AR148" s="12">
        <f>+SUMIF('FLY TECH'!F:F,'ALL 2020'!C148,'FLY TECH'!E:E)</f>
        <v>0</v>
      </c>
      <c r="AS148" s="12">
        <f>+SUMIF('FIRST INVESTISSEMENT'!G:G,'ALL 2020'!C148,'FIRST INVESTISSEMENT'!E:E)</f>
        <v>0</v>
      </c>
      <c r="AT148" s="164">
        <f t="shared" si="12"/>
        <v>215102103.97</v>
      </c>
      <c r="AU148" s="165">
        <f t="shared" si="13"/>
        <v>47362.730667013093</v>
      </c>
    </row>
    <row r="149" spans="1:47" x14ac:dyDescent="0.25">
      <c r="A149" s="11" t="str">
        <f t="shared" si="10"/>
        <v>4</v>
      </c>
      <c r="B149" s="11" t="str">
        <f t="shared" si="11"/>
        <v>466</v>
      </c>
      <c r="C149" s="22">
        <v>46618000</v>
      </c>
      <c r="D149" s="22" t="str">
        <f t="shared" si="14"/>
        <v>BIL22</v>
      </c>
      <c r="E149" s="24" t="s">
        <v>36</v>
      </c>
      <c r="F149" s="12">
        <f>+SUMIF(AGRIFARM!H:H,C149,AGRIFARM!L:L)</f>
        <v>0</v>
      </c>
      <c r="G149" s="12">
        <f>+SUMIF(AGRICORP!I:I,C149,AGRICORP!E:E)</f>
        <v>0</v>
      </c>
      <c r="H149" s="12">
        <f>+SUMIF(SMTP!D:D,'ALL 2020'!C149,SMTP!G:G)</f>
        <v>1244000</v>
      </c>
      <c r="I149" s="12">
        <f>+SUMIF(AGRIVET!G:G,C149,AGRIVET!E:E)</f>
        <v>5981795.9000000004</v>
      </c>
      <c r="J149" s="12">
        <f>+SUMIF(AGRIVAL!G:G,'ALL 2020'!C149,AGRIVAL!E:E)</f>
        <v>0</v>
      </c>
      <c r="K149" s="12">
        <f>+SUMIF(AGRIKOBA!G:G,'ALL 2020'!C149,AGRIKOBA!E:E)</f>
        <v>0</v>
      </c>
      <c r="L149" s="12">
        <f>+SUMIF(LMOI!F:F,'ALL 2020'!C149,LMOI!D:D)</f>
        <v>0</v>
      </c>
      <c r="M149" s="12">
        <f>+SUMIF(TARTINE!G:G,'ALL 2020'!C149,TARTINE!E:E)</f>
        <v>0</v>
      </c>
      <c r="N149" s="12">
        <f>+SUMIF(IDF!F:F,'ALL 2020'!C149,IDF!D:D)</f>
        <v>0</v>
      </c>
      <c r="O149" s="12">
        <f>+SUMIF(RYA!G:G,C149,RYA!E:E)</f>
        <v>0</v>
      </c>
      <c r="P149" s="12">
        <f>+SUMIF('SCI NOAH'!G:G,'ALL 2020'!C149,'SCI NOAH'!E:E)</f>
        <v>0</v>
      </c>
      <c r="Q149" s="12">
        <f>+SUMIF(SIM!F:F,'ALL 2020'!C149,SIM!D:D)</f>
        <v>0</v>
      </c>
      <c r="R149" s="163">
        <f>+SUMIF('First Energy'!F:F,'ALL 2020'!C149,'First Energy'!D:D)</f>
        <v>0</v>
      </c>
      <c r="S149" s="163">
        <f>+SUMIF('ID Motors'!G:G,C149,'ID Motors'!E:E)</f>
        <v>0</v>
      </c>
      <c r="T149" s="12">
        <f>+SUMIF('ID RENTAL'!G:G,'ALL 2020'!C149,'ID RENTAL'!E:E)</f>
        <v>0</v>
      </c>
      <c r="U149" s="12">
        <f>+SUMIF('MCM '!G:G,'ALL 2020'!C149,'MCM '!E:E)</f>
        <v>0</v>
      </c>
      <c r="V149" s="12">
        <f>SUMIF(AGRIMOTORS!G:G,C149,AGRIMOTORS!E:E)</f>
        <v>0</v>
      </c>
      <c r="W149" s="12">
        <f>+SUMIF(BOVIMA!F:F,'ALL 2020'!C149,BOVIMA!D:D)</f>
        <v>0</v>
      </c>
      <c r="X149" s="12">
        <f>+SUMIF(AGRIFEED!F:F,'ALL 2020'!C149,AGRIFEED!D:D)</f>
        <v>0</v>
      </c>
      <c r="Y149" s="12">
        <f>SUMIF(AMIP!F:F,'ALL 2020'!C149,AMIP!D:D)</f>
        <v>0</v>
      </c>
      <c r="Z149" s="12">
        <f>+SUMIF(ISF!G:G,'ALL 2020'!C149,ISF!E:E)</f>
        <v>0</v>
      </c>
      <c r="AA149" s="124">
        <f>+SUMIF(DISCOI!G:G,'ALL 2020'!C149,DISCOI!E:E)</f>
        <v>0</v>
      </c>
      <c r="AB149" s="12">
        <f>+SUMIF(MABEL!F:F,'ALL 2020'!C149,MABEL!D:D)</f>
        <v>0</v>
      </c>
      <c r="AC149" s="12">
        <f>+SUMIF(NMP!F:F,'ALL 2020'!C149,NMP!D:D)</f>
        <v>0</v>
      </c>
      <c r="AD149" s="12">
        <f>SUMIF('AMCHO '!F:F,'ALL 2020'!C149,'AMCHO '!D:D)</f>
        <v>0</v>
      </c>
      <c r="AE149">
        <f>+SUMIF(CONFORTIS!G:G,'ALL 2020'!C149,CONFORTIS!E:E)</f>
        <v>0</v>
      </c>
      <c r="AF149" s="12">
        <f>+SUMIF('IRS IMMO'!G:G,'ALL 2020'!C149,'IRS IMMO'!E:E)</f>
        <v>0</v>
      </c>
      <c r="AG149" s="12">
        <f>+SUMIF(AGRIVETAM!F:F,'ALL 2020'!C149,AGRIVETAM!D:D)</f>
        <v>0</v>
      </c>
      <c r="AH149" s="12">
        <f>+SUMIF(EUROPAINTS!F:F,'ALL 2020'!C149,EUROPAINTS!D:D)</f>
        <v>0</v>
      </c>
      <c r="AI149" s="12">
        <f>+SUMIF('VET ABE'!F:F,'ALL 2020'!C149,'VET ABE'!E:E)</f>
        <v>0</v>
      </c>
      <c r="AJ149" s="12">
        <f>SUMIF('VET FIA'!F:F,'ALL 2020'!C149,'VET FIA'!E:E)</f>
        <v>0</v>
      </c>
      <c r="AK149" s="12">
        <f>+SUMIF('CSS SAKAY'!F:F,'ALL 2020'!C149,'CSS SAKAY'!D:D)</f>
        <v>0</v>
      </c>
      <c r="AL149" s="12">
        <f>+SUMIF(AGRIMA!F:F,'ALL 2020'!C149,AGRIMA!D:D)</f>
        <v>0</v>
      </c>
      <c r="AM149" s="12">
        <f>SUMIF('United Malagasy'!F:F,'ALL 2020'!C149,'United Malagasy'!D:D)</f>
        <v>0</v>
      </c>
      <c r="AN149" s="12">
        <f>+SUMIF(NUTRIFOOD!E:E,'ALL 2020'!C149,NUTRIFOOD!D:D)</f>
        <v>0</v>
      </c>
      <c r="AO149" s="12">
        <f>+SUMIF(FERRIS!H:H,'ALL 2020'!C149,FERRIS!F:F)</f>
        <v>0</v>
      </c>
      <c r="AP149" s="12">
        <f>+SUMIF(SEM!F:F,'ALL 2020'!C149,SEM!D:D)</f>
        <v>0</v>
      </c>
      <c r="AQ149" s="12">
        <f>+SUMIF(Madatrade!F:F,'ALL 2020'!C149,Madatrade!D:D)</f>
        <v>0</v>
      </c>
      <c r="AR149" s="12">
        <f>+SUMIF('FLY TECH'!F:F,'ALL 2020'!C149,'FLY TECH'!E:E)</f>
        <v>0</v>
      </c>
      <c r="AS149" s="12">
        <f>+SUMIF('FIRST INVESTISSEMENT'!G:G,'ALL 2020'!C149,'FIRST INVESTISSEMENT'!E:E)</f>
        <v>0</v>
      </c>
      <c r="AT149" s="164">
        <f t="shared" si="12"/>
        <v>7225795.9000000004</v>
      </c>
      <c r="AU149" s="165">
        <f t="shared" si="13"/>
        <v>1591.027789826911</v>
      </c>
    </row>
    <row r="150" spans="1:47" x14ac:dyDescent="0.25">
      <c r="A150" s="11" t="str">
        <f t="shared" si="10"/>
        <v>4</v>
      </c>
      <c r="B150" s="11" t="str">
        <f t="shared" si="11"/>
        <v>466</v>
      </c>
      <c r="C150" s="60">
        <v>46619000</v>
      </c>
      <c r="D150" s="22" t="str">
        <f t="shared" si="14"/>
        <v>BIL28</v>
      </c>
      <c r="E150" s="24" t="s">
        <v>1241</v>
      </c>
      <c r="F150" s="12">
        <f>+SUMIF(AGRIFARM!H:H,C150,AGRIFARM!L:L)</f>
        <v>0</v>
      </c>
      <c r="G150" s="12">
        <f>+SUMIF(AGRICORP!I:I,C150,AGRICORP!E:E)</f>
        <v>0</v>
      </c>
      <c r="H150" s="12">
        <f>+SUMIF(SMTP!D:D,'ALL 2020'!C150,SMTP!G:G)</f>
        <v>105252474.25</v>
      </c>
      <c r="I150" s="12">
        <f>+SUMIF(AGRIVET!G:G,C150,AGRIVET!E:E)</f>
        <v>0</v>
      </c>
      <c r="J150" s="12">
        <f>+SUMIF(AGRIVAL!G:G,'ALL 2020'!C150,AGRIVAL!E:E)</f>
        <v>0</v>
      </c>
      <c r="K150" s="12">
        <f>+SUMIF(AGRIKOBA!G:G,'ALL 2020'!C150,AGRIKOBA!E:E)</f>
        <v>0</v>
      </c>
      <c r="L150" s="12">
        <f>+SUMIF(LMOI!F:F,'ALL 2020'!C150,LMOI!D:D)</f>
        <v>0</v>
      </c>
      <c r="M150" s="12">
        <f>+SUMIF(TARTINE!G:G,'ALL 2020'!C150,TARTINE!E:E)</f>
        <v>0</v>
      </c>
      <c r="N150" s="12">
        <f>+SUMIF(IDF!F:F,'ALL 2020'!C150,IDF!D:D)</f>
        <v>0</v>
      </c>
      <c r="O150" s="12">
        <f>+SUMIF(RYA!G:G,C150,RYA!E:E)</f>
        <v>-167419936.90000001</v>
      </c>
      <c r="P150" s="12">
        <f>+SUMIF('SCI NOAH'!G:G,'ALL 2020'!C150,'SCI NOAH'!E:E)</f>
        <v>0</v>
      </c>
      <c r="Q150" s="12">
        <f>+SUMIF(SIM!F:F,'ALL 2020'!C150,SIM!D:D)</f>
        <v>0</v>
      </c>
      <c r="R150" s="163">
        <f>+SUMIF('First Energy'!F:F,'ALL 2020'!C150,'First Energy'!D:D)</f>
        <v>0</v>
      </c>
      <c r="S150" s="163">
        <f>+SUMIF('ID Motors'!G:G,C150,'ID Motors'!E:E)</f>
        <v>0</v>
      </c>
      <c r="T150" s="12">
        <f>+SUMIF('ID RENTAL'!G:G,'ALL 2020'!C150,'ID RENTAL'!E:E)</f>
        <v>0</v>
      </c>
      <c r="U150" s="12">
        <f>+SUMIF('MCM '!G:G,'ALL 2020'!C150,'MCM '!E:E)</f>
        <v>0</v>
      </c>
      <c r="V150" s="12">
        <f>SUMIF(AGRIMOTORS!G:G,C150,AGRIMOTORS!E:E)</f>
        <v>0</v>
      </c>
      <c r="W150" s="12">
        <f>+SUMIF(BOVIMA!F:F,'ALL 2020'!C150,BOVIMA!D:D)</f>
        <v>0</v>
      </c>
      <c r="X150" s="12">
        <f>+SUMIF(AGRIFEED!F:F,'ALL 2020'!C150,AGRIFEED!D:D)</f>
        <v>0</v>
      </c>
      <c r="Y150" s="12">
        <f>SUMIF(AMIP!F:F,'ALL 2020'!C150,AMIP!D:D)</f>
        <v>0</v>
      </c>
      <c r="Z150" s="12">
        <f>+SUMIF(ISF!G:G,'ALL 2020'!C150,ISF!E:E)</f>
        <v>0</v>
      </c>
      <c r="AA150" s="124">
        <f>+SUMIF(DISCOI!G:G,'ALL 2020'!C150,DISCOI!E:E)</f>
        <v>0</v>
      </c>
      <c r="AB150" s="12">
        <f>+SUMIF(MABEL!F:F,'ALL 2020'!C150,MABEL!D:D)</f>
        <v>0</v>
      </c>
      <c r="AC150" s="12">
        <f>+SUMIF(NMP!F:F,'ALL 2020'!C150,NMP!D:D)</f>
        <v>0</v>
      </c>
      <c r="AD150" s="12">
        <f>SUMIF('AMCHO '!F:F,'ALL 2020'!C150,'AMCHO '!D:D)</f>
        <v>0</v>
      </c>
      <c r="AE150">
        <f>+SUMIF(CONFORTIS!G:G,'ALL 2020'!C150,CONFORTIS!E:E)</f>
        <v>0</v>
      </c>
      <c r="AF150" s="12">
        <f>+SUMIF('IRS IMMO'!G:G,'ALL 2020'!C150,'IRS IMMO'!E:E)</f>
        <v>0</v>
      </c>
      <c r="AG150" s="12">
        <f>+SUMIF(AGRIVETAM!F:F,'ALL 2020'!C150,AGRIVETAM!D:D)</f>
        <v>0</v>
      </c>
      <c r="AH150" s="12">
        <f>+SUMIF(EUROPAINTS!F:F,'ALL 2020'!C150,EUROPAINTS!D:D)</f>
        <v>0</v>
      </c>
      <c r="AI150" s="12">
        <f>+SUMIF('VET ABE'!F:F,'ALL 2020'!C150,'VET ABE'!E:E)</f>
        <v>0</v>
      </c>
      <c r="AJ150" s="12">
        <f>SUMIF('VET FIA'!F:F,'ALL 2020'!C150,'VET FIA'!E:E)</f>
        <v>0</v>
      </c>
      <c r="AK150" s="12">
        <f>+SUMIF('CSS SAKAY'!F:F,'ALL 2020'!C150,'CSS SAKAY'!D:D)</f>
        <v>0</v>
      </c>
      <c r="AL150" s="12">
        <f>+SUMIF(AGRIMA!F:F,'ALL 2020'!C150,AGRIMA!D:D)</f>
        <v>0</v>
      </c>
      <c r="AM150" s="12">
        <f>SUMIF('United Malagasy'!F:F,'ALL 2020'!C150,'United Malagasy'!D:D)</f>
        <v>0</v>
      </c>
      <c r="AN150" s="12">
        <f>+SUMIF(NUTRIFOOD!E:E,'ALL 2020'!C150,NUTRIFOOD!D:D)</f>
        <v>0</v>
      </c>
      <c r="AO150" s="12">
        <f>+SUMIF(FERRIS!H:H,'ALL 2020'!C150,FERRIS!F:F)</f>
        <v>0</v>
      </c>
      <c r="AP150" s="12">
        <f>+SUMIF(SEM!F:F,'ALL 2020'!C150,SEM!D:D)</f>
        <v>0</v>
      </c>
      <c r="AQ150" s="12">
        <f>+SUMIF(Madatrade!F:F,'ALL 2020'!C150,Madatrade!D:D)</f>
        <v>0</v>
      </c>
      <c r="AR150" s="12">
        <f>+SUMIF('FLY TECH'!F:F,'ALL 2020'!C150,'FLY TECH'!E:E)</f>
        <v>0</v>
      </c>
      <c r="AS150" s="12">
        <f>+SUMIF('FIRST INVESTISSEMENT'!G:G,'ALL 2020'!C150,'FIRST INVESTISSEMENT'!E:E)</f>
        <v>0</v>
      </c>
      <c r="AT150" s="164">
        <f t="shared" si="12"/>
        <v>-62167462.650000006</v>
      </c>
      <c r="AU150" s="165">
        <f t="shared" si="13"/>
        <v>-13688.479728465141</v>
      </c>
    </row>
    <row r="151" spans="1:47" x14ac:dyDescent="0.25">
      <c r="A151" s="11" t="str">
        <f t="shared" si="10"/>
        <v>4</v>
      </c>
      <c r="B151" s="11" t="str">
        <f t="shared" si="11"/>
        <v>466</v>
      </c>
      <c r="C151" s="60">
        <v>46620000</v>
      </c>
      <c r="D151" s="22" t="str">
        <f t="shared" si="14"/>
        <v>BIL22</v>
      </c>
      <c r="E151" s="24" t="s">
        <v>1242</v>
      </c>
      <c r="F151" s="12">
        <f>+SUMIF(AGRIFARM!H:H,C151,AGRIFARM!L:L)</f>
        <v>0</v>
      </c>
      <c r="G151" s="12">
        <f>+SUMIF(AGRICORP!I:I,C151,AGRICORP!E:E)</f>
        <v>0</v>
      </c>
      <c r="H151" s="12">
        <f>+SUMIF(SMTP!D:D,'ALL 2020'!C151,SMTP!G:G)</f>
        <v>1220031.31</v>
      </c>
      <c r="I151" s="12">
        <f>+SUMIF(AGRIVET!G:G,C151,AGRIVET!E:E)</f>
        <v>0</v>
      </c>
      <c r="J151" s="12">
        <f>+SUMIF(AGRIVAL!G:G,'ALL 2020'!C151,AGRIVAL!E:E)</f>
        <v>0</v>
      </c>
      <c r="K151" s="12">
        <f>+SUMIF(AGRIKOBA!G:G,'ALL 2020'!C151,AGRIKOBA!E:E)</f>
        <v>0</v>
      </c>
      <c r="L151" s="12">
        <f>+SUMIF(LMOI!F:F,'ALL 2020'!C151,LMOI!D:D)</f>
        <v>0</v>
      </c>
      <c r="M151" s="12">
        <f>+SUMIF(TARTINE!G:G,'ALL 2020'!C151,TARTINE!E:E)</f>
        <v>0</v>
      </c>
      <c r="N151" s="12">
        <f>+SUMIF(IDF!F:F,'ALL 2020'!C151,IDF!D:D)</f>
        <v>0</v>
      </c>
      <c r="O151" s="12">
        <f>+SUMIF(RYA!G:G,C151,RYA!E:E)</f>
        <v>0</v>
      </c>
      <c r="P151" s="12">
        <f>+SUMIF('SCI NOAH'!G:G,'ALL 2020'!C151,'SCI NOAH'!E:E)</f>
        <v>0</v>
      </c>
      <c r="Q151" s="12">
        <f>+SUMIF(SIM!F:F,'ALL 2020'!C151,SIM!D:D)</f>
        <v>0</v>
      </c>
      <c r="R151" s="163">
        <f>+SUMIF('First Energy'!F:F,'ALL 2020'!C151,'First Energy'!D:D)</f>
        <v>0</v>
      </c>
      <c r="S151" s="163">
        <f>+SUMIF('ID Motors'!G:G,C151,'ID Motors'!E:E)</f>
        <v>0</v>
      </c>
      <c r="T151" s="12">
        <f>+SUMIF('ID RENTAL'!G:G,'ALL 2020'!C151,'ID RENTAL'!E:E)</f>
        <v>0</v>
      </c>
      <c r="U151" s="12">
        <f>+SUMIF('MCM '!G:G,'ALL 2020'!C151,'MCM '!E:E)</f>
        <v>0</v>
      </c>
      <c r="V151" s="12">
        <f>SUMIF(AGRIMOTORS!G:G,C151,AGRIMOTORS!E:E)</f>
        <v>0</v>
      </c>
      <c r="W151" s="12">
        <f>+SUMIF(BOVIMA!F:F,'ALL 2020'!C151,BOVIMA!D:D)</f>
        <v>0</v>
      </c>
      <c r="X151" s="12">
        <f>+SUMIF(AGRIFEED!F:F,'ALL 2020'!C151,AGRIFEED!D:D)</f>
        <v>0</v>
      </c>
      <c r="Y151" s="12">
        <f>SUMIF(AMIP!F:F,'ALL 2020'!C151,AMIP!D:D)</f>
        <v>0</v>
      </c>
      <c r="Z151" s="12">
        <f>+SUMIF(ISF!G:G,'ALL 2020'!C151,ISF!E:E)</f>
        <v>0</v>
      </c>
      <c r="AA151" s="124">
        <f>+SUMIF(DISCOI!G:G,'ALL 2020'!C151,DISCOI!E:E)</f>
        <v>0</v>
      </c>
      <c r="AB151" s="12">
        <f>+SUMIF(MABEL!F:F,'ALL 2020'!C151,MABEL!D:D)</f>
        <v>0</v>
      </c>
      <c r="AC151" s="12">
        <f>+SUMIF(NMP!F:F,'ALL 2020'!C151,NMP!D:D)</f>
        <v>0</v>
      </c>
      <c r="AD151" s="12">
        <f>SUMIF('AMCHO '!F:F,'ALL 2020'!C151,'AMCHO '!D:D)</f>
        <v>0</v>
      </c>
      <c r="AE151">
        <f>+SUMIF(CONFORTIS!G:G,'ALL 2020'!C151,CONFORTIS!E:E)</f>
        <v>0</v>
      </c>
      <c r="AF151" s="12">
        <f>+SUMIF('IRS IMMO'!G:G,'ALL 2020'!C151,'IRS IMMO'!E:E)</f>
        <v>0</v>
      </c>
      <c r="AG151" s="12">
        <f>+SUMIF(AGRIVETAM!F:F,'ALL 2020'!C151,AGRIVETAM!D:D)</f>
        <v>0</v>
      </c>
      <c r="AH151" s="12">
        <f>+SUMIF(EUROPAINTS!F:F,'ALL 2020'!C151,EUROPAINTS!D:D)</f>
        <v>0</v>
      </c>
      <c r="AI151" s="12">
        <f>+SUMIF('VET ABE'!F:F,'ALL 2020'!C151,'VET ABE'!E:E)</f>
        <v>0</v>
      </c>
      <c r="AJ151" s="12">
        <f>SUMIF('VET FIA'!F:F,'ALL 2020'!C151,'VET FIA'!E:E)</f>
        <v>-16320</v>
      </c>
      <c r="AK151" s="12">
        <f>+SUMIF('CSS SAKAY'!F:F,'ALL 2020'!C151,'CSS SAKAY'!D:D)</f>
        <v>0</v>
      </c>
      <c r="AL151" s="12">
        <f>+SUMIF(AGRIMA!F:F,'ALL 2020'!C151,AGRIMA!D:D)</f>
        <v>0</v>
      </c>
      <c r="AM151" s="12">
        <f>SUMIF('United Malagasy'!F:F,'ALL 2020'!C151,'United Malagasy'!D:D)</f>
        <v>0</v>
      </c>
      <c r="AN151" s="12">
        <f>+SUMIF(NUTRIFOOD!E:E,'ALL 2020'!C151,NUTRIFOOD!D:D)</f>
        <v>0</v>
      </c>
      <c r="AO151" s="12">
        <f>+SUMIF(FERRIS!H:H,'ALL 2020'!C151,FERRIS!F:F)</f>
        <v>0</v>
      </c>
      <c r="AP151" s="12">
        <f>+SUMIF(SEM!F:F,'ALL 2020'!C151,SEM!D:D)</f>
        <v>0</v>
      </c>
      <c r="AQ151" s="12">
        <f>+SUMIF(Madatrade!F:F,'ALL 2020'!C151,Madatrade!D:D)</f>
        <v>0</v>
      </c>
      <c r="AR151" s="12">
        <f>+SUMIF('FLY TECH'!F:F,'ALL 2020'!C151,'FLY TECH'!E:E)</f>
        <v>0</v>
      </c>
      <c r="AS151" s="12">
        <f>+SUMIF('FIRST INVESTISSEMENT'!G:G,'ALL 2020'!C151,'FIRST INVESTISSEMENT'!E:E)</f>
        <v>0</v>
      </c>
      <c r="AT151" s="164">
        <f t="shared" si="12"/>
        <v>1203711.31</v>
      </c>
      <c r="AU151" s="165">
        <f t="shared" si="13"/>
        <v>265.0418267611123</v>
      </c>
    </row>
    <row r="152" spans="1:47" x14ac:dyDescent="0.25">
      <c r="A152" s="11" t="str">
        <f t="shared" si="10"/>
        <v>4</v>
      </c>
      <c r="B152" s="11" t="str">
        <f t="shared" si="11"/>
        <v>466</v>
      </c>
      <c r="C152" s="60">
        <v>46621000</v>
      </c>
      <c r="D152" s="22" t="str">
        <f t="shared" si="14"/>
        <v>BIL28</v>
      </c>
      <c r="E152" s="24" t="s">
        <v>122</v>
      </c>
      <c r="F152" s="12">
        <f>+SUMIF(AGRIFARM!H:H,C152,AGRIFARM!L:L)</f>
        <v>187680</v>
      </c>
      <c r="G152" s="12">
        <f>+SUMIF(AGRICORP!I:I,C152,AGRICORP!E:E)</f>
        <v>0</v>
      </c>
      <c r="H152" s="12">
        <f>+SUMIF(SMTP!D:D,'ALL 2020'!C152,SMTP!G:G)</f>
        <v>96224546.450000003</v>
      </c>
      <c r="I152" s="12">
        <f>+SUMIF(AGRIVET!G:G,C152,AGRIVET!E:E)</f>
        <v>0</v>
      </c>
      <c r="J152" s="12">
        <f>+SUMIF(AGRIVAL!G:G,'ALL 2020'!C152,AGRIVAL!E:E)</f>
        <v>0</v>
      </c>
      <c r="K152" s="12">
        <f>+SUMIF(AGRIKOBA!G:G,'ALL 2020'!C152,AGRIKOBA!E:E)</f>
        <v>0</v>
      </c>
      <c r="L152" s="12">
        <f>+SUMIF(LMOI!F:F,'ALL 2020'!C152,LMOI!D:D)</f>
        <v>0</v>
      </c>
      <c r="M152" s="12">
        <f>+SUMIF(TARTINE!G:G,'ALL 2020'!C152,TARTINE!E:E)</f>
        <v>0</v>
      </c>
      <c r="N152" s="12">
        <f>+SUMIF(IDF!F:F,'ALL 2020'!C152,IDF!D:D)</f>
        <v>0</v>
      </c>
      <c r="O152" s="12">
        <f>+SUMIF(RYA!G:G,C152,RYA!E:E)</f>
        <v>-146412160.69999999</v>
      </c>
      <c r="P152" s="12">
        <f>+SUMIF('SCI NOAH'!G:G,'ALL 2020'!C152,'SCI NOAH'!E:E)</f>
        <v>0</v>
      </c>
      <c r="Q152" s="12">
        <f>+SUMIF(SIM!F:F,'ALL 2020'!C152,SIM!D:D)</f>
        <v>0</v>
      </c>
      <c r="R152" s="163">
        <f>+SUMIF('First Energy'!F:F,'ALL 2020'!C152,'First Energy'!D:D)</f>
        <v>0</v>
      </c>
      <c r="S152" s="163">
        <f>+SUMIF('ID Motors'!G:G,C152,'ID Motors'!E:E)</f>
        <v>0</v>
      </c>
      <c r="T152" s="12">
        <f>+SUMIF('ID RENTAL'!G:G,'ALL 2020'!C152,'ID RENTAL'!E:E)</f>
        <v>0</v>
      </c>
      <c r="U152" s="12">
        <f>+SUMIF('MCM '!G:G,'ALL 2020'!C152,'MCM '!E:E)</f>
        <v>0</v>
      </c>
      <c r="V152" s="12">
        <f>SUMIF(AGRIMOTORS!G:G,C152,AGRIMOTORS!E:E)</f>
        <v>0</v>
      </c>
      <c r="W152" s="12">
        <f>+SUMIF(BOVIMA!F:F,'ALL 2020'!C152,BOVIMA!D:D)</f>
        <v>0</v>
      </c>
      <c r="X152" s="12">
        <f>+SUMIF(AGRIFEED!F:F,'ALL 2020'!C152,AGRIFEED!D:D)</f>
        <v>0</v>
      </c>
      <c r="Y152" s="12">
        <f>SUMIF(AMIP!F:F,'ALL 2020'!C152,AMIP!D:D)</f>
        <v>0</v>
      </c>
      <c r="Z152" s="12">
        <f>+SUMIF(ISF!G:G,'ALL 2020'!C152,ISF!E:E)</f>
        <v>0</v>
      </c>
      <c r="AA152" s="124">
        <f>+SUMIF(DISCOI!G:G,'ALL 2020'!C152,DISCOI!E:E)</f>
        <v>0</v>
      </c>
      <c r="AB152" s="12">
        <f>+SUMIF(MABEL!F:F,'ALL 2020'!C152,MABEL!D:D)</f>
        <v>0</v>
      </c>
      <c r="AC152" s="12">
        <f>+SUMIF(NMP!F:F,'ALL 2020'!C152,NMP!D:D)</f>
        <v>0</v>
      </c>
      <c r="AD152" s="12">
        <f>SUMIF('AMCHO '!F:F,'ALL 2020'!C152,'AMCHO '!D:D)</f>
        <v>0</v>
      </c>
      <c r="AE152">
        <f>+SUMIF(CONFORTIS!G:G,'ALL 2020'!C152,CONFORTIS!E:E)</f>
        <v>0</v>
      </c>
      <c r="AF152" s="12">
        <f>+SUMIF('IRS IMMO'!G:G,'ALL 2020'!C152,'IRS IMMO'!E:E)</f>
        <v>0</v>
      </c>
      <c r="AG152" s="12">
        <f>+SUMIF(AGRIVETAM!F:F,'ALL 2020'!C152,AGRIVETAM!D:D)</f>
        <v>0</v>
      </c>
      <c r="AH152" s="12">
        <f>+SUMIF(EUROPAINTS!F:F,'ALL 2020'!C152,EUROPAINTS!D:D)</f>
        <v>0</v>
      </c>
      <c r="AI152" s="12">
        <f>+SUMIF('VET ABE'!F:F,'ALL 2020'!C152,'VET ABE'!E:E)</f>
        <v>0</v>
      </c>
      <c r="AJ152" s="12">
        <f>SUMIF('VET FIA'!F:F,'ALL 2020'!C152,'VET FIA'!E:E)</f>
        <v>0</v>
      </c>
      <c r="AK152" s="12">
        <f>+SUMIF('CSS SAKAY'!F:F,'ALL 2020'!C152,'CSS SAKAY'!D:D)</f>
        <v>0</v>
      </c>
      <c r="AL152" s="12">
        <f>+SUMIF(AGRIMA!F:F,'ALL 2020'!C152,AGRIMA!D:D)</f>
        <v>0</v>
      </c>
      <c r="AM152" s="12">
        <f>SUMIF('United Malagasy'!F:F,'ALL 2020'!C152,'United Malagasy'!D:D)</f>
        <v>0</v>
      </c>
      <c r="AN152" s="12">
        <f>+SUMIF(NUTRIFOOD!E:E,'ALL 2020'!C152,NUTRIFOOD!D:D)</f>
        <v>0</v>
      </c>
      <c r="AO152" s="12">
        <f>+SUMIF(FERRIS!H:H,'ALL 2020'!C152,FERRIS!F:F)</f>
        <v>0</v>
      </c>
      <c r="AP152" s="12">
        <f>+SUMIF(SEM!F:F,'ALL 2020'!C152,SEM!D:D)</f>
        <v>0</v>
      </c>
      <c r="AQ152" s="12">
        <f>+SUMIF(Madatrade!F:F,'ALL 2020'!C152,Madatrade!D:D)</f>
        <v>0</v>
      </c>
      <c r="AR152" s="12">
        <f>+SUMIF('FLY TECH'!F:F,'ALL 2020'!C152,'FLY TECH'!E:E)</f>
        <v>0</v>
      </c>
      <c r="AS152" s="12">
        <f>+SUMIF('FIRST INVESTISSEMENT'!G:G,'ALL 2020'!C152,'FIRST INVESTISSEMENT'!E:E)</f>
        <v>0</v>
      </c>
      <c r="AT152" s="164">
        <f t="shared" si="12"/>
        <v>-49999934.249999985</v>
      </c>
      <c r="AU152" s="165">
        <f t="shared" si="13"/>
        <v>-11009.345680697725</v>
      </c>
    </row>
    <row r="153" spans="1:47" x14ac:dyDescent="0.25">
      <c r="A153" s="11" t="str">
        <f t="shared" si="10"/>
        <v>4</v>
      </c>
      <c r="B153" s="11" t="str">
        <f t="shared" si="11"/>
        <v>466</v>
      </c>
      <c r="C153" s="22">
        <v>46622000</v>
      </c>
      <c r="D153" s="22" t="str">
        <f t="shared" si="14"/>
        <v>BIL22</v>
      </c>
      <c r="E153" s="24" t="s">
        <v>121</v>
      </c>
      <c r="F153" s="12">
        <f>+SUMIF(AGRIFARM!H:H,C153,AGRIFARM!L:L)</f>
        <v>509520</v>
      </c>
      <c r="G153" s="12">
        <f>+SUMIF(AGRICORP!I:I,C153,AGRICORP!E:E)</f>
        <v>0</v>
      </c>
      <c r="H153" s="12">
        <f>+SUMIF(SMTP!D:D,'ALL 2020'!C153,SMTP!G:G)</f>
        <v>262392735.53999999</v>
      </c>
      <c r="I153" s="12">
        <f>+SUMIF(AGRIVET!G:G,C153,AGRIVET!E:E)</f>
        <v>38424715.329999998</v>
      </c>
      <c r="J153" s="12">
        <f>+SUMIF(AGRIVAL!G:G,'ALL 2020'!C153,AGRIVAL!E:E)</f>
        <v>0</v>
      </c>
      <c r="K153" s="12">
        <f>+SUMIF(AGRIKOBA!G:G,'ALL 2020'!C153,AGRIKOBA!E:E)</f>
        <v>0</v>
      </c>
      <c r="L153" s="12">
        <f>+SUMIF(LMOI!F:F,'ALL 2020'!C153,LMOI!D:D)</f>
        <v>0</v>
      </c>
      <c r="M153" s="12">
        <f>+SUMIF(TARTINE!G:G,'ALL 2020'!C153,TARTINE!E:E)</f>
        <v>0</v>
      </c>
      <c r="N153" s="12">
        <f>+SUMIF(IDF!F:F,'ALL 2020'!C153,IDF!D:D)</f>
        <v>0</v>
      </c>
      <c r="O153" s="12">
        <f>+SUMIF(RYA!G:G,C153,RYA!E:E)</f>
        <v>0</v>
      </c>
      <c r="P153" s="12">
        <f>+SUMIF('SCI NOAH'!G:G,'ALL 2020'!C153,'SCI NOAH'!E:E)</f>
        <v>0</v>
      </c>
      <c r="Q153" s="12">
        <f>+SUMIF(SIM!F:F,'ALL 2020'!C153,SIM!D:D)</f>
        <v>0</v>
      </c>
      <c r="R153" s="163">
        <f>+SUMIF('First Energy'!F:F,'ALL 2020'!C153,'First Energy'!D:D)</f>
        <v>0</v>
      </c>
      <c r="S153" s="163">
        <f>+SUMIF('ID Motors'!G:G,C153,'ID Motors'!E:E)</f>
        <v>0</v>
      </c>
      <c r="T153" s="12">
        <f>+SUMIF('ID RENTAL'!G:G,'ALL 2020'!C153,'ID RENTAL'!E:E)</f>
        <v>0</v>
      </c>
      <c r="U153" s="12">
        <f>+SUMIF('MCM '!G:G,'ALL 2020'!C153,'MCM '!E:E)</f>
        <v>-99483116</v>
      </c>
      <c r="V153" s="12">
        <f>SUMIF(AGRIMOTORS!G:G,C153,AGRIMOTORS!E:E)</f>
        <v>0</v>
      </c>
      <c r="W153" s="12">
        <f>+SUMIF(BOVIMA!F:F,'ALL 2020'!C153,BOVIMA!D:D)</f>
        <v>0</v>
      </c>
      <c r="X153" s="12">
        <f>+SUMIF(AGRIFEED!F:F,'ALL 2020'!C153,AGRIFEED!D:D)</f>
        <v>0</v>
      </c>
      <c r="Y153" s="12">
        <f>SUMIF(AMIP!F:F,'ALL 2020'!C153,AMIP!D:D)</f>
        <v>0</v>
      </c>
      <c r="Z153" s="12">
        <f>+SUMIF(ISF!G:G,'ALL 2020'!C153,ISF!E:E)</f>
        <v>0</v>
      </c>
      <c r="AA153" s="124">
        <f>+SUMIF(DISCOI!G:G,'ALL 2020'!C153,DISCOI!E:E)</f>
        <v>0</v>
      </c>
      <c r="AB153" s="12">
        <f>+SUMIF(MABEL!F:F,'ALL 2020'!C153,MABEL!D:D)</f>
        <v>0</v>
      </c>
      <c r="AC153" s="12">
        <f>+SUMIF(NMP!F:F,'ALL 2020'!C153,NMP!D:D)</f>
        <v>0</v>
      </c>
      <c r="AD153" s="12">
        <f>SUMIF('AMCHO '!F:F,'ALL 2020'!C153,'AMCHO '!D:D)</f>
        <v>0</v>
      </c>
      <c r="AE153">
        <f>+SUMIF(CONFORTIS!G:G,'ALL 2020'!C153,CONFORTIS!E:E)</f>
        <v>0</v>
      </c>
      <c r="AF153" s="12">
        <f>+SUMIF('IRS IMMO'!G:G,'ALL 2020'!C153,'IRS IMMO'!E:E)</f>
        <v>0</v>
      </c>
      <c r="AG153" s="12">
        <f>+SUMIF(AGRIVETAM!F:F,'ALL 2020'!C153,AGRIVETAM!D:D)</f>
        <v>0</v>
      </c>
      <c r="AH153" s="12">
        <f>+SUMIF(EUROPAINTS!F:F,'ALL 2020'!C153,EUROPAINTS!D:D)</f>
        <v>0</v>
      </c>
      <c r="AI153" s="12">
        <f>+SUMIF('VET ABE'!F:F,'ALL 2020'!C153,'VET ABE'!E:E)</f>
        <v>0</v>
      </c>
      <c r="AJ153" s="12">
        <f>SUMIF('VET FIA'!F:F,'ALL 2020'!C153,'VET FIA'!E:E)</f>
        <v>0</v>
      </c>
      <c r="AK153" s="12">
        <f>+SUMIF('CSS SAKAY'!F:F,'ALL 2020'!C153,'CSS SAKAY'!D:D)</f>
        <v>0</v>
      </c>
      <c r="AL153" s="12">
        <f>+SUMIF(AGRIMA!F:F,'ALL 2020'!C153,AGRIMA!D:D)</f>
        <v>0</v>
      </c>
      <c r="AM153" s="12">
        <f>SUMIF('United Malagasy'!F:F,'ALL 2020'!C153,'United Malagasy'!D:D)</f>
        <v>0</v>
      </c>
      <c r="AN153" s="12">
        <f>+SUMIF(NUTRIFOOD!E:E,'ALL 2020'!C153,NUTRIFOOD!D:D)</f>
        <v>0</v>
      </c>
      <c r="AO153" s="12">
        <f>+SUMIF(FERRIS!H:H,'ALL 2020'!C153,FERRIS!F:F)</f>
        <v>0</v>
      </c>
      <c r="AP153" s="12">
        <f>+SUMIF(SEM!F:F,'ALL 2020'!C153,SEM!D:D)</f>
        <v>0</v>
      </c>
      <c r="AQ153" s="12">
        <f>+SUMIF(Madatrade!F:F,'ALL 2020'!C153,Madatrade!D:D)</f>
        <v>0</v>
      </c>
      <c r="AR153" s="12">
        <f>+SUMIF('FLY TECH'!F:F,'ALL 2020'!C153,'FLY TECH'!E:E)</f>
        <v>0</v>
      </c>
      <c r="AS153" s="12">
        <f>+SUMIF('FIRST INVESTISSEMENT'!G:G,'ALL 2020'!C153,'FIRST INVESTISSEMENT'!E:E)</f>
        <v>0</v>
      </c>
      <c r="AT153" s="164">
        <f t="shared" si="12"/>
        <v>201843854.87</v>
      </c>
      <c r="AU153" s="165">
        <f t="shared" si="13"/>
        <v>44443.433878883829</v>
      </c>
    </row>
    <row r="154" spans="1:47" x14ac:dyDescent="0.25">
      <c r="A154" s="11" t="str">
        <f t="shared" si="10"/>
        <v>4</v>
      </c>
      <c r="B154" s="11" t="str">
        <f t="shared" si="11"/>
        <v>466</v>
      </c>
      <c r="C154" s="22">
        <v>46623000</v>
      </c>
      <c r="D154" s="22" t="str">
        <f t="shared" si="14"/>
        <v>BIL22</v>
      </c>
      <c r="E154" s="24" t="s">
        <v>120</v>
      </c>
      <c r="F154" s="12">
        <f>+SUMIF(AGRIFARM!H:H,C154,AGRIFARM!L:L)</f>
        <v>550320</v>
      </c>
      <c r="G154" s="12">
        <f>+SUMIF(AGRICORP!I:I,C154,AGRICORP!E:E)</f>
        <v>0</v>
      </c>
      <c r="H154" s="12">
        <f>+SUMIF(SMTP!D:D,'ALL 2020'!C154,SMTP!G:G)</f>
        <v>20625565.699999999</v>
      </c>
      <c r="I154" s="12">
        <f>+SUMIF(AGRIVET!G:G,C154,AGRIVET!E:E)</f>
        <v>123500</v>
      </c>
      <c r="J154" s="12">
        <f>+SUMIF(AGRIVAL!G:G,'ALL 2020'!C154,AGRIVAL!E:E)</f>
        <v>0</v>
      </c>
      <c r="K154" s="12">
        <f>+SUMIF(AGRIKOBA!G:G,'ALL 2020'!C154,AGRIKOBA!E:E)</f>
        <v>0</v>
      </c>
      <c r="L154" s="12">
        <f>+SUMIF(LMOI!F:F,'ALL 2020'!C154,LMOI!D:D)</f>
        <v>0</v>
      </c>
      <c r="M154" s="12">
        <f>+SUMIF(TARTINE!G:G,'ALL 2020'!C154,TARTINE!E:E)</f>
        <v>0</v>
      </c>
      <c r="N154" s="12">
        <f>+SUMIF(IDF!F:F,'ALL 2020'!C154,IDF!D:D)</f>
        <v>0</v>
      </c>
      <c r="O154" s="12">
        <f>+SUMIF(RYA!G:G,C154,RYA!E:E)</f>
        <v>0</v>
      </c>
      <c r="P154" s="12">
        <f>+SUMIF('SCI NOAH'!G:G,'ALL 2020'!C154,'SCI NOAH'!E:E)</f>
        <v>0</v>
      </c>
      <c r="Q154" s="12">
        <f>+SUMIF(SIM!F:F,'ALL 2020'!C154,SIM!D:D)</f>
        <v>0</v>
      </c>
      <c r="R154" s="163">
        <f>+SUMIF('First Energy'!F:F,'ALL 2020'!C154,'First Energy'!D:D)</f>
        <v>0</v>
      </c>
      <c r="S154" s="163">
        <f>+SUMIF('ID Motors'!G:G,C154,'ID Motors'!E:E)</f>
        <v>0</v>
      </c>
      <c r="T154" s="12">
        <f>+SUMIF('ID RENTAL'!G:G,'ALL 2020'!C154,'ID RENTAL'!E:E)</f>
        <v>0</v>
      </c>
      <c r="U154" s="12">
        <f>+SUMIF('MCM '!G:G,'ALL 2020'!C154,'MCM '!E:E)</f>
        <v>0</v>
      </c>
      <c r="V154" s="12">
        <f>SUMIF(AGRIMOTORS!G:G,C154,AGRIMOTORS!E:E)</f>
        <v>0</v>
      </c>
      <c r="W154" s="12">
        <f>+SUMIF(BOVIMA!F:F,'ALL 2020'!C154,BOVIMA!D:D)</f>
        <v>0</v>
      </c>
      <c r="X154" s="12">
        <f>+SUMIF(AGRIFEED!F:F,'ALL 2020'!C154,AGRIFEED!D:D)</f>
        <v>0</v>
      </c>
      <c r="Y154" s="12">
        <f>SUMIF(AMIP!F:F,'ALL 2020'!C154,AMIP!D:D)</f>
        <v>0</v>
      </c>
      <c r="Z154" s="12">
        <f>+SUMIF(ISF!G:G,'ALL 2020'!C154,ISF!E:E)</f>
        <v>0</v>
      </c>
      <c r="AA154" s="124">
        <f>+SUMIF(DISCOI!G:G,'ALL 2020'!C154,DISCOI!E:E)</f>
        <v>0</v>
      </c>
      <c r="AB154" s="12">
        <f>+SUMIF(MABEL!F:F,'ALL 2020'!C154,MABEL!D:D)</f>
        <v>0</v>
      </c>
      <c r="AC154" s="12">
        <f>+SUMIF(NMP!F:F,'ALL 2020'!C154,NMP!D:D)</f>
        <v>0</v>
      </c>
      <c r="AD154" s="12">
        <f>SUMIF('AMCHO '!F:F,'ALL 2020'!C154,'AMCHO '!D:D)</f>
        <v>0</v>
      </c>
      <c r="AE154">
        <f>+SUMIF(CONFORTIS!G:G,'ALL 2020'!C154,CONFORTIS!E:E)</f>
        <v>0</v>
      </c>
      <c r="AF154" s="12">
        <f>+SUMIF('IRS IMMO'!G:G,'ALL 2020'!C154,'IRS IMMO'!E:E)</f>
        <v>0</v>
      </c>
      <c r="AG154" s="12">
        <f>+SUMIF(AGRIVETAM!F:F,'ALL 2020'!C154,AGRIVETAM!D:D)</f>
        <v>0</v>
      </c>
      <c r="AH154" s="12">
        <f>+SUMIF(EUROPAINTS!F:F,'ALL 2020'!C154,EUROPAINTS!D:D)</f>
        <v>0</v>
      </c>
      <c r="AI154" s="12">
        <f>+SUMIF('VET ABE'!F:F,'ALL 2020'!C154,'VET ABE'!E:E)</f>
        <v>0</v>
      </c>
      <c r="AJ154" s="12">
        <f>SUMIF('VET FIA'!F:F,'ALL 2020'!C154,'VET FIA'!E:E)</f>
        <v>0</v>
      </c>
      <c r="AK154" s="12">
        <f>+SUMIF('CSS SAKAY'!F:F,'ALL 2020'!C154,'CSS SAKAY'!D:D)</f>
        <v>0</v>
      </c>
      <c r="AL154" s="12">
        <f>+SUMIF(AGRIMA!F:F,'ALL 2020'!C154,AGRIMA!D:D)</f>
        <v>0</v>
      </c>
      <c r="AM154" s="12">
        <f>SUMIF('United Malagasy'!F:F,'ALL 2020'!C154,'United Malagasy'!D:D)</f>
        <v>0</v>
      </c>
      <c r="AN154" s="12">
        <f>+SUMIF(NUTRIFOOD!E:E,'ALL 2020'!C154,NUTRIFOOD!D:D)</f>
        <v>0</v>
      </c>
      <c r="AO154" s="12">
        <f>+SUMIF(FERRIS!H:H,'ALL 2020'!C154,FERRIS!F:F)</f>
        <v>0</v>
      </c>
      <c r="AP154" s="12">
        <f>+SUMIF(SEM!F:F,'ALL 2020'!C154,SEM!D:D)</f>
        <v>0</v>
      </c>
      <c r="AQ154" s="12">
        <f>+SUMIF(Madatrade!F:F,'ALL 2020'!C154,Madatrade!D:D)</f>
        <v>0</v>
      </c>
      <c r="AR154" s="12">
        <f>+SUMIF('FLY TECH'!F:F,'ALL 2020'!C154,'FLY TECH'!E:E)</f>
        <v>0</v>
      </c>
      <c r="AS154" s="12">
        <f>+SUMIF('FIRST INVESTISSEMENT'!G:G,'ALL 2020'!C154,'FIRST INVESTISSEMENT'!E:E)</f>
        <v>0</v>
      </c>
      <c r="AT154" s="164">
        <f t="shared" si="12"/>
        <v>21299385.699999999</v>
      </c>
      <c r="AU154" s="165">
        <f t="shared" si="13"/>
        <v>4689.8521663117981</v>
      </c>
    </row>
    <row r="155" spans="1:47" x14ac:dyDescent="0.25">
      <c r="A155" s="11" t="str">
        <f t="shared" si="10"/>
        <v>4</v>
      </c>
      <c r="B155" s="11" t="str">
        <f t="shared" si="11"/>
        <v>466</v>
      </c>
      <c r="C155" s="60">
        <v>46624000</v>
      </c>
      <c r="D155" s="22" t="str">
        <f t="shared" si="14"/>
        <v>BIL22</v>
      </c>
      <c r="E155" s="24" t="s">
        <v>323</v>
      </c>
      <c r="F155" s="12">
        <f>+SUMIF(AGRIFARM!H:H,C155,AGRIFARM!L:L)</f>
        <v>48960</v>
      </c>
      <c r="G155" s="12">
        <f>+SUMIF(AGRICORP!I:I,C155,AGRICORP!E:E)</f>
        <v>0</v>
      </c>
      <c r="H155" s="12">
        <f>+SUMIF(SMTP!D:D,'ALL 2020'!C155,SMTP!G:G)</f>
        <v>84800</v>
      </c>
      <c r="I155" s="12">
        <f>+SUMIF(AGRIVET!G:G,C155,AGRIVET!E:E)</f>
        <v>0</v>
      </c>
      <c r="J155" s="12">
        <f>+SUMIF(AGRIVAL!G:G,'ALL 2020'!C155,AGRIVAL!E:E)</f>
        <v>0</v>
      </c>
      <c r="K155" s="12">
        <f>+SUMIF(AGRIKOBA!G:G,'ALL 2020'!C155,AGRIKOBA!E:E)</f>
        <v>0</v>
      </c>
      <c r="L155" s="12">
        <f>+SUMIF(LMOI!F:F,'ALL 2020'!C155,LMOI!D:D)</f>
        <v>0</v>
      </c>
      <c r="M155" s="12">
        <f>+SUMIF(TARTINE!G:G,'ALL 2020'!C155,TARTINE!E:E)</f>
        <v>0</v>
      </c>
      <c r="N155" s="12">
        <f>+SUMIF(IDF!F:F,'ALL 2020'!C155,IDF!D:D)</f>
        <v>0</v>
      </c>
      <c r="O155" s="12">
        <f>+SUMIF(RYA!G:G,C155,RYA!E:E)</f>
        <v>0</v>
      </c>
      <c r="P155" s="12">
        <f>+SUMIF('SCI NOAH'!G:G,'ALL 2020'!C155,'SCI NOAH'!E:E)</f>
        <v>0</v>
      </c>
      <c r="Q155" s="12">
        <f>+SUMIF(SIM!F:F,'ALL 2020'!C155,SIM!D:D)</f>
        <v>0</v>
      </c>
      <c r="R155" s="163">
        <f>+SUMIF('First Energy'!F:F,'ALL 2020'!C155,'First Energy'!D:D)</f>
        <v>0</v>
      </c>
      <c r="S155" s="163">
        <f>+SUMIF('ID Motors'!G:G,C155,'ID Motors'!E:E)</f>
        <v>0</v>
      </c>
      <c r="T155" s="12">
        <f>+SUMIF('ID RENTAL'!G:G,'ALL 2020'!C155,'ID RENTAL'!E:E)</f>
        <v>0</v>
      </c>
      <c r="U155" s="12">
        <f>+SUMIF('MCM '!G:G,'ALL 2020'!C155,'MCM '!E:E)</f>
        <v>0</v>
      </c>
      <c r="V155" s="12">
        <f>SUMIF(AGRIMOTORS!G:G,C155,AGRIMOTORS!E:E)</f>
        <v>0</v>
      </c>
      <c r="W155" s="12">
        <f>+SUMIF(BOVIMA!F:F,'ALL 2020'!C155,BOVIMA!D:D)</f>
        <v>0</v>
      </c>
      <c r="X155" s="12">
        <f>+SUMIF(AGRIFEED!F:F,'ALL 2020'!C155,AGRIFEED!D:D)</f>
        <v>0</v>
      </c>
      <c r="Y155" s="12">
        <f>SUMIF(AMIP!F:F,'ALL 2020'!C155,AMIP!D:D)</f>
        <v>0</v>
      </c>
      <c r="Z155" s="12">
        <f>+SUMIF(ISF!G:G,'ALL 2020'!C155,ISF!E:E)</f>
        <v>0</v>
      </c>
      <c r="AA155" s="124">
        <f>+SUMIF(DISCOI!G:G,'ALL 2020'!C155,DISCOI!E:E)</f>
        <v>0</v>
      </c>
      <c r="AB155" s="12">
        <f>+SUMIF(MABEL!F:F,'ALL 2020'!C155,MABEL!D:D)</f>
        <v>0</v>
      </c>
      <c r="AC155" s="12">
        <f>+SUMIF(NMP!F:F,'ALL 2020'!C155,NMP!D:D)</f>
        <v>0</v>
      </c>
      <c r="AD155" s="12">
        <f>SUMIF('AMCHO '!F:F,'ALL 2020'!C155,'AMCHO '!D:D)</f>
        <v>0</v>
      </c>
      <c r="AE155">
        <f>+SUMIF(CONFORTIS!G:G,'ALL 2020'!C155,CONFORTIS!E:E)</f>
        <v>0</v>
      </c>
      <c r="AF155" s="12">
        <f>+SUMIF('IRS IMMO'!G:G,'ALL 2020'!C155,'IRS IMMO'!E:E)</f>
        <v>0</v>
      </c>
      <c r="AG155" s="12">
        <f>+SUMIF(AGRIVETAM!F:F,'ALL 2020'!C155,AGRIVETAM!D:D)</f>
        <v>0</v>
      </c>
      <c r="AH155" s="12">
        <f>+SUMIF(EUROPAINTS!F:F,'ALL 2020'!C155,EUROPAINTS!D:D)</f>
        <v>0</v>
      </c>
      <c r="AI155" s="12">
        <f>+SUMIF('VET ABE'!F:F,'ALL 2020'!C155,'VET ABE'!E:E)</f>
        <v>0</v>
      </c>
      <c r="AJ155" s="12">
        <f>SUMIF('VET FIA'!F:F,'ALL 2020'!C155,'VET FIA'!E:E)</f>
        <v>0</v>
      </c>
      <c r="AK155" s="12">
        <f>+SUMIF('CSS SAKAY'!F:F,'ALL 2020'!C155,'CSS SAKAY'!D:D)</f>
        <v>0</v>
      </c>
      <c r="AL155" s="12">
        <f>+SUMIF(AGRIMA!F:F,'ALL 2020'!C155,AGRIMA!D:D)</f>
        <v>0</v>
      </c>
      <c r="AM155" s="12">
        <f>SUMIF('United Malagasy'!F:F,'ALL 2020'!C155,'United Malagasy'!D:D)</f>
        <v>0</v>
      </c>
      <c r="AN155" s="12">
        <f>+SUMIF(NUTRIFOOD!E:E,'ALL 2020'!C155,NUTRIFOOD!D:D)</f>
        <v>0</v>
      </c>
      <c r="AO155" s="12">
        <f>+SUMIF(FERRIS!H:H,'ALL 2020'!C155,FERRIS!F:F)</f>
        <v>0</v>
      </c>
      <c r="AP155" s="12">
        <f>+SUMIF(SEM!F:F,'ALL 2020'!C155,SEM!D:D)</f>
        <v>0</v>
      </c>
      <c r="AQ155" s="12">
        <f>+SUMIF(Madatrade!F:F,'ALL 2020'!C155,Madatrade!D:D)</f>
        <v>0</v>
      </c>
      <c r="AR155" s="12">
        <f>+SUMIF('FLY TECH'!F:F,'ALL 2020'!C155,'FLY TECH'!E:E)</f>
        <v>0</v>
      </c>
      <c r="AS155" s="12">
        <f>+SUMIF('FIRST INVESTISSEMENT'!G:G,'ALL 2020'!C155,'FIRST INVESTISSEMENT'!E:E)</f>
        <v>0</v>
      </c>
      <c r="AT155" s="164">
        <f t="shared" si="12"/>
        <v>133760</v>
      </c>
      <c r="AU155" s="165">
        <f t="shared" si="13"/>
        <v>29.452240294698552</v>
      </c>
    </row>
    <row r="156" spans="1:47" x14ac:dyDescent="0.25">
      <c r="A156" s="11" t="str">
        <f t="shared" si="10"/>
        <v>4</v>
      </c>
      <c r="B156" s="11" t="str">
        <f t="shared" si="11"/>
        <v>466</v>
      </c>
      <c r="C156" s="60">
        <v>46625000</v>
      </c>
      <c r="D156" s="22" t="str">
        <f t="shared" si="14"/>
        <v>BIL22</v>
      </c>
      <c r="E156" s="24" t="s">
        <v>118</v>
      </c>
      <c r="F156" s="12">
        <f>+SUMIF(AGRIFARM!H:H,C156,AGRIFARM!L:L)</f>
        <v>223620</v>
      </c>
      <c r="G156" s="12">
        <f>+SUMIF(AGRICORP!I:I,C156,AGRICORP!E:E)</f>
        <v>0</v>
      </c>
      <c r="H156" s="12">
        <f>+SUMIF(SMTP!D:D,'ALL 2020'!C156,SMTP!G:G)</f>
        <v>46486823.310000002</v>
      </c>
      <c r="I156" s="12">
        <f>+SUMIF(AGRIVET!G:G,C156,AGRIVET!E:E)</f>
        <v>0</v>
      </c>
      <c r="J156" s="12">
        <f>+SUMIF(AGRIVAL!G:G,'ALL 2020'!C156,AGRIVAL!E:E)</f>
        <v>0</v>
      </c>
      <c r="K156" s="12">
        <f>+SUMIF(AGRIKOBA!G:G,'ALL 2020'!C156,AGRIKOBA!E:E)</f>
        <v>0</v>
      </c>
      <c r="L156" s="12">
        <f>+SUMIF(LMOI!F:F,'ALL 2020'!C156,LMOI!D:D)</f>
        <v>0</v>
      </c>
      <c r="M156" s="12">
        <f>+SUMIF(TARTINE!G:G,'ALL 2020'!C156,TARTINE!E:E)</f>
        <v>0</v>
      </c>
      <c r="N156" s="12">
        <f>+SUMIF(IDF!F:F,'ALL 2020'!C156,IDF!D:D)</f>
        <v>0</v>
      </c>
      <c r="O156" s="12">
        <f>+SUMIF(RYA!G:G,C156,RYA!E:E)</f>
        <v>0</v>
      </c>
      <c r="P156" s="12">
        <f>+SUMIF('SCI NOAH'!G:G,'ALL 2020'!C156,'SCI NOAH'!E:E)</f>
        <v>0</v>
      </c>
      <c r="Q156" s="12">
        <f>+SUMIF(SIM!F:F,'ALL 2020'!C156,SIM!D:D)</f>
        <v>0</v>
      </c>
      <c r="R156" s="163">
        <f>+SUMIF('First Energy'!F:F,'ALL 2020'!C156,'First Energy'!D:D)</f>
        <v>0</v>
      </c>
      <c r="S156" s="163">
        <f>+SUMIF('ID Motors'!G:G,C156,'ID Motors'!E:E)</f>
        <v>0</v>
      </c>
      <c r="T156" s="12">
        <f>+SUMIF('ID RENTAL'!G:G,'ALL 2020'!C156,'ID RENTAL'!E:E)</f>
        <v>0</v>
      </c>
      <c r="U156" s="12">
        <f>+SUMIF('MCM '!G:G,'ALL 2020'!C156,'MCM '!E:E)</f>
        <v>0</v>
      </c>
      <c r="V156" s="12">
        <f>SUMIF(AGRIMOTORS!G:G,C156,AGRIMOTORS!E:E)</f>
        <v>0</v>
      </c>
      <c r="W156" s="12">
        <f>+SUMIF(BOVIMA!F:F,'ALL 2020'!C156,BOVIMA!D:D)</f>
        <v>0</v>
      </c>
      <c r="X156" s="12">
        <f>+SUMIF(AGRIFEED!F:F,'ALL 2020'!C156,AGRIFEED!D:D)</f>
        <v>0</v>
      </c>
      <c r="Y156" s="12">
        <f>SUMIF(AMIP!F:F,'ALL 2020'!C156,AMIP!D:D)</f>
        <v>0</v>
      </c>
      <c r="Z156" s="12">
        <f>+SUMIF(ISF!G:G,'ALL 2020'!C156,ISF!E:E)</f>
        <v>0</v>
      </c>
      <c r="AA156" s="124">
        <f>+SUMIF(DISCOI!G:G,'ALL 2020'!C156,DISCOI!E:E)</f>
        <v>0</v>
      </c>
      <c r="AB156" s="12">
        <f>+SUMIF(MABEL!F:F,'ALL 2020'!C156,MABEL!D:D)</f>
        <v>0</v>
      </c>
      <c r="AC156" s="12">
        <f>+SUMIF(NMP!F:F,'ALL 2020'!C156,NMP!D:D)</f>
        <v>0</v>
      </c>
      <c r="AD156" s="12">
        <f>SUMIF('AMCHO '!F:F,'ALL 2020'!C156,'AMCHO '!D:D)</f>
        <v>0</v>
      </c>
      <c r="AE156">
        <f>+SUMIF(CONFORTIS!G:G,'ALL 2020'!C156,CONFORTIS!E:E)</f>
        <v>0</v>
      </c>
      <c r="AF156" s="12">
        <f>+SUMIF('IRS IMMO'!G:G,'ALL 2020'!C156,'IRS IMMO'!E:E)</f>
        <v>0</v>
      </c>
      <c r="AG156" s="12">
        <f>+SUMIF(AGRIVETAM!F:F,'ALL 2020'!C156,AGRIVETAM!D:D)</f>
        <v>0</v>
      </c>
      <c r="AH156" s="12">
        <f>+SUMIF(EUROPAINTS!F:F,'ALL 2020'!C156,EUROPAINTS!D:D)</f>
        <v>0</v>
      </c>
      <c r="AI156" s="12">
        <f>+SUMIF('VET ABE'!F:F,'ALL 2020'!C156,'VET ABE'!E:E)</f>
        <v>0</v>
      </c>
      <c r="AJ156" s="12">
        <f>SUMIF('VET FIA'!F:F,'ALL 2020'!C156,'VET FIA'!E:E)</f>
        <v>0</v>
      </c>
      <c r="AK156" s="12">
        <f>+SUMIF('CSS SAKAY'!F:F,'ALL 2020'!C156,'CSS SAKAY'!D:D)</f>
        <v>0</v>
      </c>
      <c r="AL156" s="12">
        <f>+SUMIF(AGRIMA!F:F,'ALL 2020'!C156,AGRIMA!D:D)</f>
        <v>0</v>
      </c>
      <c r="AM156" s="12">
        <f>SUMIF('United Malagasy'!F:F,'ALL 2020'!C156,'United Malagasy'!D:D)</f>
        <v>1195000</v>
      </c>
      <c r="AN156" s="12">
        <f>+SUMIF(NUTRIFOOD!E:E,'ALL 2020'!C156,NUTRIFOOD!D:D)</f>
        <v>0</v>
      </c>
      <c r="AO156" s="12">
        <f>+SUMIF(FERRIS!H:H,'ALL 2020'!C156,FERRIS!F:F)</f>
        <v>0</v>
      </c>
      <c r="AP156" s="12">
        <f>+SUMIF(SEM!F:F,'ALL 2020'!C156,SEM!D:D)</f>
        <v>0</v>
      </c>
      <c r="AQ156" s="12">
        <f>+SUMIF(Madatrade!F:F,'ALL 2020'!C156,Madatrade!D:D)</f>
        <v>0</v>
      </c>
      <c r="AR156" s="12">
        <f>+SUMIF('FLY TECH'!F:F,'ALL 2020'!C156,'FLY TECH'!E:E)</f>
        <v>0</v>
      </c>
      <c r="AS156" s="12">
        <f>+SUMIF('FIRST INVESTISSEMENT'!G:G,'ALL 2020'!C156,'FIRST INVESTISSEMENT'!E:E)</f>
        <v>0</v>
      </c>
      <c r="AT156" s="164">
        <f t="shared" si="12"/>
        <v>47905443.310000002</v>
      </c>
      <c r="AU156" s="165">
        <f t="shared" si="13"/>
        <v>10548.165578574904</v>
      </c>
    </row>
    <row r="157" spans="1:47" x14ac:dyDescent="0.25">
      <c r="A157" s="11" t="str">
        <f t="shared" si="10"/>
        <v>4</v>
      </c>
      <c r="B157" s="11" t="str">
        <f t="shared" si="11"/>
        <v>466</v>
      </c>
      <c r="C157" s="60">
        <v>46626000</v>
      </c>
      <c r="D157" s="22" t="str">
        <f t="shared" si="14"/>
        <v>BIL22</v>
      </c>
      <c r="E157" s="24" t="s">
        <v>324</v>
      </c>
      <c r="F157" s="12">
        <f>+SUMIF(AGRIFARM!H:H,C157,AGRIFARM!L:L)</f>
        <v>126480</v>
      </c>
      <c r="G157" s="12">
        <f>+SUMIF(AGRICORP!I:I,C157,AGRICORP!E:E)</f>
        <v>0</v>
      </c>
      <c r="H157" s="12">
        <f>+SUMIF(SMTP!D:D,'ALL 2020'!C157,SMTP!G:G)</f>
        <v>38766247.740000002</v>
      </c>
      <c r="I157" s="12">
        <f>+SUMIF(AGRIVET!G:G,C157,AGRIVET!E:E)</f>
        <v>0</v>
      </c>
      <c r="J157" s="12">
        <f>+SUMIF(AGRIVAL!G:G,'ALL 2020'!C157,AGRIVAL!E:E)</f>
        <v>0</v>
      </c>
      <c r="K157" s="12">
        <f>+SUMIF(AGRIKOBA!G:G,'ALL 2020'!C157,AGRIKOBA!E:E)</f>
        <v>0</v>
      </c>
      <c r="L157" s="12">
        <f>+SUMIF(LMOI!F:F,'ALL 2020'!C157,LMOI!D:D)</f>
        <v>0</v>
      </c>
      <c r="M157" s="12">
        <f>+SUMIF(TARTINE!G:G,'ALL 2020'!C157,TARTINE!E:E)</f>
        <v>0</v>
      </c>
      <c r="N157" s="12">
        <f>+SUMIF(IDF!F:F,'ALL 2020'!C157,IDF!D:D)</f>
        <v>0</v>
      </c>
      <c r="O157" s="12">
        <f>+SUMIF(RYA!G:G,C157,RYA!E:E)</f>
        <v>0</v>
      </c>
      <c r="P157" s="12">
        <f>+SUMIF('SCI NOAH'!G:G,'ALL 2020'!C157,'SCI NOAH'!E:E)</f>
        <v>0</v>
      </c>
      <c r="Q157" s="12">
        <f>+SUMIF(SIM!F:F,'ALL 2020'!C157,SIM!D:D)</f>
        <v>0</v>
      </c>
      <c r="R157" s="163">
        <f>+SUMIF('First Energy'!F:F,'ALL 2020'!C157,'First Energy'!D:D)</f>
        <v>0</v>
      </c>
      <c r="S157" s="163">
        <f>+SUMIF('ID Motors'!G:G,C157,'ID Motors'!E:E)</f>
        <v>0</v>
      </c>
      <c r="T157" s="12">
        <f>+SUMIF('ID RENTAL'!G:G,'ALL 2020'!C157,'ID RENTAL'!E:E)</f>
        <v>0</v>
      </c>
      <c r="U157" s="12">
        <f>+SUMIF('MCM '!G:G,'ALL 2020'!C157,'MCM '!E:E)</f>
        <v>0</v>
      </c>
      <c r="V157" s="12">
        <f>SUMIF(AGRIMOTORS!G:G,C157,AGRIMOTORS!E:E)</f>
        <v>0</v>
      </c>
      <c r="W157" s="12">
        <f>+SUMIF(BOVIMA!F:F,'ALL 2020'!C157,BOVIMA!D:D)</f>
        <v>0</v>
      </c>
      <c r="X157" s="12">
        <f>+SUMIF(AGRIFEED!F:F,'ALL 2020'!C157,AGRIFEED!D:D)</f>
        <v>0</v>
      </c>
      <c r="Y157" s="12">
        <f>SUMIF(AMIP!F:F,'ALL 2020'!C157,AMIP!D:D)</f>
        <v>0</v>
      </c>
      <c r="Z157" s="12">
        <f>+SUMIF(ISF!G:G,'ALL 2020'!C157,ISF!E:E)</f>
        <v>0</v>
      </c>
      <c r="AA157" s="124">
        <f>+SUMIF(DISCOI!G:G,'ALL 2020'!C157,DISCOI!E:E)</f>
        <v>0</v>
      </c>
      <c r="AB157" s="12">
        <f>+SUMIF(MABEL!F:F,'ALL 2020'!C157,MABEL!D:D)</f>
        <v>0</v>
      </c>
      <c r="AC157" s="12">
        <f>+SUMIF(NMP!F:F,'ALL 2020'!C157,NMP!D:D)</f>
        <v>0</v>
      </c>
      <c r="AD157" s="12">
        <f>SUMIF('AMCHO '!F:F,'ALL 2020'!C157,'AMCHO '!D:D)</f>
        <v>0</v>
      </c>
      <c r="AE157">
        <f>+SUMIF(CONFORTIS!G:G,'ALL 2020'!C157,CONFORTIS!E:E)</f>
        <v>0</v>
      </c>
      <c r="AF157" s="12">
        <f>+SUMIF('IRS IMMO'!G:G,'ALL 2020'!C157,'IRS IMMO'!E:E)</f>
        <v>0</v>
      </c>
      <c r="AG157" s="12">
        <f>+SUMIF(AGRIVETAM!F:F,'ALL 2020'!C157,AGRIVETAM!D:D)</f>
        <v>0</v>
      </c>
      <c r="AH157" s="12">
        <f>+SUMIF(EUROPAINTS!F:F,'ALL 2020'!C157,EUROPAINTS!D:D)</f>
        <v>0</v>
      </c>
      <c r="AI157" s="12">
        <f>+SUMIF('VET ABE'!F:F,'ALL 2020'!C157,'VET ABE'!E:E)</f>
        <v>0</v>
      </c>
      <c r="AJ157" s="12">
        <f>SUMIF('VET FIA'!F:F,'ALL 2020'!C157,'VET FIA'!E:E)</f>
        <v>0</v>
      </c>
      <c r="AK157" s="12">
        <f>+SUMIF('CSS SAKAY'!F:F,'ALL 2020'!C157,'CSS SAKAY'!D:D)</f>
        <v>0</v>
      </c>
      <c r="AL157" s="12">
        <f>+SUMIF(AGRIMA!F:F,'ALL 2020'!C157,AGRIMA!D:D)</f>
        <v>0</v>
      </c>
      <c r="AM157" s="12">
        <f>SUMIF('United Malagasy'!F:F,'ALL 2020'!C157,'United Malagasy'!D:D)</f>
        <v>0</v>
      </c>
      <c r="AN157" s="12">
        <f>+SUMIF(NUTRIFOOD!E:E,'ALL 2020'!C157,NUTRIFOOD!D:D)</f>
        <v>0</v>
      </c>
      <c r="AO157" s="12">
        <f>+SUMIF(FERRIS!H:H,'ALL 2020'!C157,FERRIS!F:F)</f>
        <v>0</v>
      </c>
      <c r="AP157" s="12">
        <f>+SUMIF(SEM!F:F,'ALL 2020'!C157,SEM!D:D)</f>
        <v>0</v>
      </c>
      <c r="AQ157" s="12">
        <f>+SUMIF(Madatrade!F:F,'ALL 2020'!C157,Madatrade!D:D)</f>
        <v>0</v>
      </c>
      <c r="AR157" s="12">
        <f>+SUMIF('FLY TECH'!F:F,'ALL 2020'!C157,'FLY TECH'!E:E)</f>
        <v>0</v>
      </c>
      <c r="AS157" s="12">
        <f>+SUMIF('FIRST INVESTISSEMENT'!G:G,'ALL 2020'!C157,'FIRST INVESTISSEMENT'!E:E)</f>
        <v>0</v>
      </c>
      <c r="AT157" s="164">
        <f t="shared" si="12"/>
        <v>38892727.740000002</v>
      </c>
      <c r="AU157" s="165">
        <f t="shared" si="13"/>
        <v>8563.6809443388775</v>
      </c>
    </row>
    <row r="158" spans="1:47" x14ac:dyDescent="0.25">
      <c r="A158" s="11" t="str">
        <f t="shared" si="10"/>
        <v>4</v>
      </c>
      <c r="B158" s="11" t="str">
        <f t="shared" si="11"/>
        <v>466</v>
      </c>
      <c r="C158" s="60">
        <v>46627000</v>
      </c>
      <c r="D158" s="22" t="str">
        <f t="shared" si="14"/>
        <v>BIL22</v>
      </c>
      <c r="E158" s="24" t="s">
        <v>325</v>
      </c>
      <c r="F158" s="12">
        <f>+SUMIF(AGRIFARM!H:H,C158,AGRIFARM!L:L)</f>
        <v>4080</v>
      </c>
      <c r="G158" s="12">
        <f>+SUMIF(AGRICORP!I:I,C158,AGRICORP!E:E)</f>
        <v>0</v>
      </c>
      <c r="H158" s="12">
        <f>+SUMIF(SMTP!D:D,'ALL 2020'!C158,SMTP!G:G)</f>
        <v>114516000</v>
      </c>
      <c r="I158" s="12">
        <f>+SUMIF(AGRIVET!G:G,C158,AGRIVET!E:E)</f>
        <v>0</v>
      </c>
      <c r="J158" s="12">
        <f>+SUMIF(AGRIVAL!G:G,'ALL 2020'!C158,AGRIVAL!E:E)</f>
        <v>0</v>
      </c>
      <c r="K158" s="12">
        <f>+SUMIF(AGRIKOBA!G:G,'ALL 2020'!C158,AGRIKOBA!E:E)</f>
        <v>0</v>
      </c>
      <c r="L158" s="12">
        <f>+SUMIF(LMOI!F:F,'ALL 2020'!C158,LMOI!D:D)</f>
        <v>0</v>
      </c>
      <c r="M158" s="12">
        <f>+SUMIF(TARTINE!G:G,'ALL 2020'!C158,TARTINE!E:E)</f>
        <v>0</v>
      </c>
      <c r="N158" s="12">
        <f>+SUMIF(IDF!F:F,'ALL 2020'!C158,IDF!D:D)</f>
        <v>0</v>
      </c>
      <c r="O158" s="12">
        <f>+SUMIF(RYA!G:G,C158,RYA!E:E)</f>
        <v>0</v>
      </c>
      <c r="P158" s="12">
        <f>+SUMIF('SCI NOAH'!G:G,'ALL 2020'!C158,'SCI NOAH'!E:E)</f>
        <v>0</v>
      </c>
      <c r="Q158" s="12">
        <f>+SUMIF(SIM!F:F,'ALL 2020'!C158,SIM!D:D)</f>
        <v>0</v>
      </c>
      <c r="R158" s="163">
        <f>+SUMIF('First Energy'!F:F,'ALL 2020'!C158,'First Energy'!D:D)</f>
        <v>0</v>
      </c>
      <c r="S158" s="163">
        <f>+SUMIF('ID Motors'!G:G,C158,'ID Motors'!E:E)</f>
        <v>0</v>
      </c>
      <c r="T158" s="12">
        <f>+SUMIF('ID RENTAL'!G:G,'ALL 2020'!C158,'ID RENTAL'!E:E)</f>
        <v>0</v>
      </c>
      <c r="U158" s="12">
        <f>+SUMIF('MCM '!G:G,'ALL 2020'!C158,'MCM '!E:E)</f>
        <v>0</v>
      </c>
      <c r="V158" s="12">
        <f>SUMIF(AGRIMOTORS!G:G,C158,AGRIMOTORS!E:E)</f>
        <v>0</v>
      </c>
      <c r="W158" s="12">
        <f>+SUMIF(BOVIMA!F:F,'ALL 2020'!C158,BOVIMA!D:D)</f>
        <v>0</v>
      </c>
      <c r="X158" s="12">
        <f>+SUMIF(AGRIFEED!F:F,'ALL 2020'!C158,AGRIFEED!D:D)</f>
        <v>0</v>
      </c>
      <c r="Y158" s="12">
        <f>SUMIF(AMIP!F:F,'ALL 2020'!C158,AMIP!D:D)</f>
        <v>0</v>
      </c>
      <c r="Z158" s="12">
        <f>+SUMIF(ISF!G:G,'ALL 2020'!C158,ISF!E:E)</f>
        <v>0</v>
      </c>
      <c r="AA158" s="124">
        <f>+SUMIF(DISCOI!G:G,'ALL 2020'!C158,DISCOI!E:E)</f>
        <v>0</v>
      </c>
      <c r="AB158" s="12">
        <f>+SUMIF(MABEL!F:F,'ALL 2020'!C158,MABEL!D:D)</f>
        <v>0</v>
      </c>
      <c r="AC158" s="12">
        <f>+SUMIF(NMP!F:F,'ALL 2020'!C158,NMP!D:D)</f>
        <v>0</v>
      </c>
      <c r="AD158" s="12">
        <f>SUMIF('AMCHO '!F:F,'ALL 2020'!C158,'AMCHO '!D:D)</f>
        <v>0</v>
      </c>
      <c r="AE158">
        <f>+SUMIF(CONFORTIS!G:G,'ALL 2020'!C158,CONFORTIS!E:E)</f>
        <v>0</v>
      </c>
      <c r="AF158" s="12">
        <f>+SUMIF('IRS IMMO'!G:G,'ALL 2020'!C158,'IRS IMMO'!E:E)</f>
        <v>0</v>
      </c>
      <c r="AG158" s="12">
        <f>+SUMIF(AGRIVETAM!F:F,'ALL 2020'!C158,AGRIVETAM!D:D)</f>
        <v>0</v>
      </c>
      <c r="AH158" s="12">
        <f>+SUMIF(EUROPAINTS!F:F,'ALL 2020'!C158,EUROPAINTS!D:D)</f>
        <v>0</v>
      </c>
      <c r="AI158" s="12">
        <f>+SUMIF('VET ABE'!F:F,'ALL 2020'!C158,'VET ABE'!E:E)</f>
        <v>0</v>
      </c>
      <c r="AJ158" s="12">
        <f>SUMIF('VET FIA'!F:F,'ALL 2020'!C158,'VET FIA'!E:E)</f>
        <v>0</v>
      </c>
      <c r="AK158" s="12">
        <f>+SUMIF('CSS SAKAY'!F:F,'ALL 2020'!C158,'CSS SAKAY'!D:D)</f>
        <v>0</v>
      </c>
      <c r="AL158" s="12">
        <f>+SUMIF(AGRIMA!F:F,'ALL 2020'!C158,AGRIMA!D:D)</f>
        <v>0</v>
      </c>
      <c r="AM158" s="12">
        <f>SUMIF('United Malagasy'!F:F,'ALL 2020'!C158,'United Malagasy'!D:D)</f>
        <v>0</v>
      </c>
      <c r="AN158" s="12">
        <f>+SUMIF(NUTRIFOOD!E:E,'ALL 2020'!C158,NUTRIFOOD!D:D)</f>
        <v>0</v>
      </c>
      <c r="AO158" s="12">
        <f>+SUMIF(FERRIS!H:H,'ALL 2020'!C158,FERRIS!F:F)</f>
        <v>0</v>
      </c>
      <c r="AP158" s="12">
        <f>+SUMIF(SEM!F:F,'ALL 2020'!C158,SEM!D:D)</f>
        <v>0</v>
      </c>
      <c r="AQ158" s="12">
        <f>+SUMIF(Madatrade!F:F,'ALL 2020'!C158,Madatrade!D:D)</f>
        <v>0</v>
      </c>
      <c r="AR158" s="12">
        <f>+SUMIF('FLY TECH'!F:F,'ALL 2020'!C158,'FLY TECH'!E:E)</f>
        <v>0</v>
      </c>
      <c r="AS158" s="12">
        <f>+SUMIF('FIRST INVESTISSEMENT'!G:G,'ALL 2020'!C158,'FIRST INVESTISSEMENT'!E:E)</f>
        <v>0</v>
      </c>
      <c r="AT158" s="164">
        <f t="shared" si="12"/>
        <v>114520080</v>
      </c>
      <c r="AU158" s="165">
        <f t="shared" si="13"/>
        <v>25215.856120873967</v>
      </c>
    </row>
    <row r="159" spans="1:47" x14ac:dyDescent="0.25">
      <c r="A159" s="11" t="str">
        <f t="shared" si="10"/>
        <v>4</v>
      </c>
      <c r="B159" s="11" t="str">
        <f t="shared" si="11"/>
        <v>466</v>
      </c>
      <c r="C159" s="60">
        <v>46628000</v>
      </c>
      <c r="D159" s="22" t="str">
        <f t="shared" si="14"/>
        <v>BIL22</v>
      </c>
      <c r="E159" s="24" t="s">
        <v>2</v>
      </c>
      <c r="F159" s="12">
        <f>+SUMIF(AGRIFARM!H:H,C159,AGRIFARM!L:L)</f>
        <v>28560</v>
      </c>
      <c r="G159" s="12">
        <f>+SUMIF(AGRICORP!I:I,C159,AGRICORP!E:E)</f>
        <v>0</v>
      </c>
      <c r="H159" s="12">
        <f>+SUMIF(SMTP!D:D,'ALL 2020'!C159,SMTP!G:G)</f>
        <v>3490600</v>
      </c>
      <c r="I159" s="12">
        <f>+SUMIF(AGRIVET!G:G,C159,AGRIVET!E:E)</f>
        <v>0</v>
      </c>
      <c r="J159" s="12">
        <f>+SUMIF(AGRIVAL!G:G,'ALL 2020'!C159,AGRIVAL!E:E)</f>
        <v>0</v>
      </c>
      <c r="K159" s="12">
        <f>+SUMIF(AGRIKOBA!G:G,'ALL 2020'!C159,AGRIKOBA!E:E)</f>
        <v>0</v>
      </c>
      <c r="L159" s="12">
        <f>+SUMIF(LMOI!F:F,'ALL 2020'!C159,LMOI!D:D)</f>
        <v>0</v>
      </c>
      <c r="M159" s="12">
        <f>+SUMIF(TARTINE!G:G,'ALL 2020'!C159,TARTINE!E:E)</f>
        <v>0</v>
      </c>
      <c r="N159" s="12">
        <f>+SUMIF(IDF!F:F,'ALL 2020'!C159,IDF!D:D)</f>
        <v>0</v>
      </c>
      <c r="O159" s="12">
        <f>+SUMIF(RYA!G:G,C159,RYA!E:E)</f>
        <v>0</v>
      </c>
      <c r="P159" s="12">
        <f>+SUMIF('SCI NOAH'!G:G,'ALL 2020'!C159,'SCI NOAH'!E:E)</f>
        <v>0</v>
      </c>
      <c r="Q159" s="12">
        <f>+SUMIF(SIM!F:F,'ALL 2020'!C159,SIM!D:D)</f>
        <v>0</v>
      </c>
      <c r="R159" s="163">
        <f>+SUMIF('First Energy'!F:F,'ALL 2020'!C159,'First Energy'!D:D)</f>
        <v>0</v>
      </c>
      <c r="S159" s="163">
        <f>+SUMIF('ID Motors'!G:G,C159,'ID Motors'!E:E)</f>
        <v>0</v>
      </c>
      <c r="T159" s="12">
        <f>+SUMIF('ID RENTAL'!G:G,'ALL 2020'!C159,'ID RENTAL'!E:E)</f>
        <v>0</v>
      </c>
      <c r="U159" s="12">
        <f>+SUMIF('MCM '!G:G,'ALL 2020'!C159,'MCM '!E:E)</f>
        <v>0</v>
      </c>
      <c r="V159" s="12">
        <f>SUMIF(AGRIMOTORS!G:G,C159,AGRIMOTORS!E:E)</f>
        <v>0</v>
      </c>
      <c r="W159" s="12">
        <f>+SUMIF(BOVIMA!F:F,'ALL 2020'!C159,BOVIMA!D:D)</f>
        <v>0</v>
      </c>
      <c r="X159" s="12">
        <f>+SUMIF(AGRIFEED!F:F,'ALL 2020'!C159,AGRIFEED!D:D)</f>
        <v>0</v>
      </c>
      <c r="Y159" s="12">
        <f>SUMIF(AMIP!F:F,'ALL 2020'!C159,AMIP!D:D)</f>
        <v>0</v>
      </c>
      <c r="Z159" s="12">
        <f>+SUMIF(ISF!G:G,'ALL 2020'!C159,ISF!E:E)</f>
        <v>0</v>
      </c>
      <c r="AA159" s="124">
        <f>+SUMIF(DISCOI!G:G,'ALL 2020'!C159,DISCOI!E:E)</f>
        <v>0</v>
      </c>
      <c r="AB159" s="12">
        <f>+SUMIF(MABEL!F:F,'ALL 2020'!C159,MABEL!D:D)</f>
        <v>0</v>
      </c>
      <c r="AC159" s="12">
        <f>+SUMIF(NMP!F:F,'ALL 2020'!C159,NMP!D:D)</f>
        <v>0</v>
      </c>
      <c r="AD159" s="12">
        <f>SUMIF('AMCHO '!F:F,'ALL 2020'!C159,'AMCHO '!D:D)</f>
        <v>0</v>
      </c>
      <c r="AE159">
        <f>+SUMIF(CONFORTIS!G:G,'ALL 2020'!C159,CONFORTIS!E:E)</f>
        <v>0</v>
      </c>
      <c r="AF159" s="12">
        <f>+SUMIF('IRS IMMO'!G:G,'ALL 2020'!C159,'IRS IMMO'!E:E)</f>
        <v>0</v>
      </c>
      <c r="AG159" s="12">
        <f>+SUMIF(AGRIVETAM!F:F,'ALL 2020'!C159,AGRIVETAM!D:D)</f>
        <v>0</v>
      </c>
      <c r="AH159" s="12">
        <f>+SUMIF(EUROPAINTS!F:F,'ALL 2020'!C159,EUROPAINTS!D:D)</f>
        <v>0</v>
      </c>
      <c r="AI159" s="12">
        <f>+SUMIF('VET ABE'!F:F,'ALL 2020'!C159,'VET ABE'!E:E)</f>
        <v>0</v>
      </c>
      <c r="AJ159" s="12">
        <f>SUMIF('VET FIA'!F:F,'ALL 2020'!C159,'VET FIA'!E:E)</f>
        <v>0</v>
      </c>
      <c r="AK159" s="12">
        <f>+SUMIF('CSS SAKAY'!F:F,'ALL 2020'!C159,'CSS SAKAY'!D:D)</f>
        <v>0</v>
      </c>
      <c r="AL159" s="12">
        <f>+SUMIF(AGRIMA!F:F,'ALL 2020'!C159,AGRIMA!D:D)</f>
        <v>0</v>
      </c>
      <c r="AM159" s="12">
        <f>SUMIF('United Malagasy'!F:F,'ALL 2020'!C159,'United Malagasy'!D:D)</f>
        <v>0</v>
      </c>
      <c r="AN159" s="12">
        <f>+SUMIF(NUTRIFOOD!E:E,'ALL 2020'!C159,NUTRIFOOD!D:D)</f>
        <v>0</v>
      </c>
      <c r="AO159" s="12">
        <f>+SUMIF(FERRIS!H:H,'ALL 2020'!C159,FERRIS!F:F)</f>
        <v>0</v>
      </c>
      <c r="AP159" s="12">
        <f>+SUMIF(SEM!F:F,'ALL 2020'!C159,SEM!D:D)</f>
        <v>0</v>
      </c>
      <c r="AQ159" s="12">
        <f>+SUMIF(Madatrade!F:F,'ALL 2020'!C159,Madatrade!D:D)</f>
        <v>0</v>
      </c>
      <c r="AR159" s="12">
        <f>+SUMIF('FLY TECH'!F:F,'ALL 2020'!C159,'FLY TECH'!E:E)</f>
        <v>0</v>
      </c>
      <c r="AS159" s="12">
        <f>+SUMIF('FIRST INVESTISSEMENT'!G:G,'ALL 2020'!C159,'FIRST INVESTISSEMENT'!E:E)</f>
        <v>0</v>
      </c>
      <c r="AT159" s="164">
        <f t="shared" si="12"/>
        <v>3519160</v>
      </c>
      <c r="AU159" s="165">
        <f t="shared" si="13"/>
        <v>774.87399787299159</v>
      </c>
    </row>
    <row r="160" spans="1:47" x14ac:dyDescent="0.25">
      <c r="A160" s="11" t="str">
        <f t="shared" si="10"/>
        <v>4</v>
      </c>
      <c r="B160" s="11" t="str">
        <f t="shared" si="11"/>
        <v>466</v>
      </c>
      <c r="C160" s="60">
        <v>46629000</v>
      </c>
      <c r="D160" s="22" t="str">
        <f t="shared" si="14"/>
        <v>BIL22</v>
      </c>
      <c r="E160" s="24" t="s">
        <v>117</v>
      </c>
      <c r="F160" s="12">
        <f>+SUMIF(AGRIFARM!H:H,C160,AGRIFARM!L:L)</f>
        <v>32640</v>
      </c>
      <c r="G160" s="12">
        <f>+SUMIF(AGRICORP!I:I,C160,AGRICORP!E:E)</f>
        <v>0</v>
      </c>
      <c r="H160" s="12">
        <f>+SUMIF(SMTP!D:D,'ALL 2020'!C160,SMTP!G:G)</f>
        <v>7971037.21</v>
      </c>
      <c r="I160" s="12">
        <f>+SUMIF(AGRIVET!G:G,C160,AGRIVET!E:E)</f>
        <v>0</v>
      </c>
      <c r="J160" s="12">
        <f>+SUMIF(AGRIVAL!G:G,'ALL 2020'!C160,AGRIVAL!E:E)</f>
        <v>0</v>
      </c>
      <c r="K160" s="12">
        <f>+SUMIF(AGRIKOBA!G:G,'ALL 2020'!C160,AGRIKOBA!E:E)</f>
        <v>0</v>
      </c>
      <c r="L160" s="12">
        <f>+SUMIF(LMOI!F:F,'ALL 2020'!C160,LMOI!D:D)</f>
        <v>0</v>
      </c>
      <c r="M160" s="12">
        <f>+SUMIF(TARTINE!G:G,'ALL 2020'!C160,TARTINE!E:E)</f>
        <v>0</v>
      </c>
      <c r="N160" s="12">
        <f>+SUMIF(IDF!F:F,'ALL 2020'!C160,IDF!D:D)</f>
        <v>0</v>
      </c>
      <c r="O160" s="12">
        <f>+SUMIF(RYA!G:G,C160,RYA!E:E)</f>
        <v>0</v>
      </c>
      <c r="P160" s="12">
        <f>+SUMIF('SCI NOAH'!G:G,'ALL 2020'!C160,'SCI NOAH'!E:E)</f>
        <v>0</v>
      </c>
      <c r="Q160" s="12">
        <f>+SUMIF(SIM!F:F,'ALL 2020'!C160,SIM!D:D)</f>
        <v>0</v>
      </c>
      <c r="R160" s="163">
        <f>+SUMIF('First Energy'!F:F,'ALL 2020'!C160,'First Energy'!D:D)</f>
        <v>0</v>
      </c>
      <c r="S160" s="163">
        <f>+SUMIF('ID Motors'!G:G,C160,'ID Motors'!E:E)</f>
        <v>0</v>
      </c>
      <c r="T160" s="12">
        <f>+SUMIF('ID RENTAL'!G:G,'ALL 2020'!C160,'ID RENTAL'!E:E)</f>
        <v>0</v>
      </c>
      <c r="U160" s="12">
        <f>+SUMIF('MCM '!G:G,'ALL 2020'!C160,'MCM '!E:E)</f>
        <v>0</v>
      </c>
      <c r="V160" s="12">
        <f>SUMIF(AGRIMOTORS!G:G,C160,AGRIMOTORS!E:E)</f>
        <v>0</v>
      </c>
      <c r="W160" s="12">
        <f>+SUMIF(BOVIMA!F:F,'ALL 2020'!C160,BOVIMA!D:D)</f>
        <v>0</v>
      </c>
      <c r="X160" s="12">
        <f>+SUMIF(AGRIFEED!F:F,'ALL 2020'!C160,AGRIFEED!D:D)</f>
        <v>0</v>
      </c>
      <c r="Y160" s="12">
        <f>SUMIF(AMIP!F:F,'ALL 2020'!C160,AMIP!D:D)</f>
        <v>0</v>
      </c>
      <c r="Z160" s="12">
        <f>+SUMIF(ISF!G:G,'ALL 2020'!C160,ISF!E:E)</f>
        <v>0</v>
      </c>
      <c r="AA160" s="124">
        <f>+SUMIF(DISCOI!G:G,'ALL 2020'!C160,DISCOI!E:E)</f>
        <v>0</v>
      </c>
      <c r="AB160" s="12">
        <f>+SUMIF(MABEL!F:F,'ALL 2020'!C160,MABEL!D:D)</f>
        <v>0</v>
      </c>
      <c r="AC160" s="12">
        <f>+SUMIF(NMP!F:F,'ALL 2020'!C160,NMP!D:D)</f>
        <v>0</v>
      </c>
      <c r="AD160" s="12">
        <f>SUMIF('AMCHO '!F:F,'ALL 2020'!C160,'AMCHO '!D:D)</f>
        <v>0</v>
      </c>
      <c r="AE160">
        <f>+SUMIF(CONFORTIS!G:G,'ALL 2020'!C160,CONFORTIS!E:E)</f>
        <v>0</v>
      </c>
      <c r="AF160" s="12">
        <f>+SUMIF('IRS IMMO'!G:G,'ALL 2020'!C160,'IRS IMMO'!E:E)</f>
        <v>0</v>
      </c>
      <c r="AG160" s="12">
        <f>+SUMIF(AGRIVETAM!F:F,'ALL 2020'!C160,AGRIVETAM!D:D)</f>
        <v>0</v>
      </c>
      <c r="AH160" s="12">
        <f>+SUMIF(EUROPAINTS!F:F,'ALL 2020'!C160,EUROPAINTS!D:D)</f>
        <v>0</v>
      </c>
      <c r="AI160" s="12">
        <f>+SUMIF('VET ABE'!F:F,'ALL 2020'!C160,'VET ABE'!E:E)</f>
        <v>0</v>
      </c>
      <c r="AJ160" s="12">
        <f>SUMIF('VET FIA'!F:F,'ALL 2020'!C160,'VET FIA'!E:E)</f>
        <v>0</v>
      </c>
      <c r="AK160" s="12">
        <f>+SUMIF('CSS SAKAY'!F:F,'ALL 2020'!C160,'CSS SAKAY'!D:D)</f>
        <v>0</v>
      </c>
      <c r="AL160" s="12">
        <f>+SUMIF(AGRIMA!F:F,'ALL 2020'!C160,AGRIMA!D:D)</f>
        <v>0</v>
      </c>
      <c r="AM160" s="12">
        <f>SUMIF('United Malagasy'!F:F,'ALL 2020'!C160,'United Malagasy'!D:D)</f>
        <v>0</v>
      </c>
      <c r="AN160" s="12">
        <f>+SUMIF(NUTRIFOOD!E:E,'ALL 2020'!C160,NUTRIFOOD!D:D)</f>
        <v>0</v>
      </c>
      <c r="AO160" s="12">
        <f>+SUMIF(FERRIS!H:H,'ALL 2020'!C160,FERRIS!F:F)</f>
        <v>0</v>
      </c>
      <c r="AP160" s="12">
        <f>+SUMIF(SEM!F:F,'ALL 2020'!C160,SEM!D:D)</f>
        <v>0</v>
      </c>
      <c r="AQ160" s="12">
        <f>+SUMIF(Madatrade!F:F,'ALL 2020'!C160,Madatrade!D:D)</f>
        <v>0</v>
      </c>
      <c r="AR160" s="12">
        <f>+SUMIF('FLY TECH'!F:F,'ALL 2020'!C160,'FLY TECH'!E:E)</f>
        <v>0</v>
      </c>
      <c r="AS160" s="12">
        <f>+SUMIF('FIRST INVESTISSEMENT'!G:G,'ALL 2020'!C160,'FIRST INVESTISSEMENT'!E:E)</f>
        <v>0</v>
      </c>
      <c r="AT160" s="164">
        <f t="shared" si="12"/>
        <v>8003677.21</v>
      </c>
      <c r="AU160" s="165">
        <f t="shared" si="13"/>
        <v>1762.3072998663463</v>
      </c>
    </row>
    <row r="161" spans="1:47" x14ac:dyDescent="0.25">
      <c r="A161" s="11" t="str">
        <f t="shared" si="10"/>
        <v>4</v>
      </c>
      <c r="B161" s="11" t="str">
        <f t="shared" si="11"/>
        <v>466</v>
      </c>
      <c r="C161" s="60">
        <v>46630000</v>
      </c>
      <c r="D161" s="22" t="str">
        <f t="shared" si="14"/>
        <v>BIL22</v>
      </c>
      <c r="E161" s="24" t="s">
        <v>116</v>
      </c>
      <c r="F161" s="12">
        <f>+SUMIF(AGRIFARM!H:H,C161,AGRIFARM!L:L)</f>
        <v>138720</v>
      </c>
      <c r="G161" s="12">
        <f>+SUMIF(AGRICORP!I:I,C161,AGRICORP!E:E)</f>
        <v>0</v>
      </c>
      <c r="H161" s="12">
        <f>+SUMIF(SMTP!D:D,'ALL 2020'!C161,SMTP!G:G)</f>
        <v>133236338.98</v>
      </c>
      <c r="I161" s="12">
        <f>+SUMIF(AGRIVET!G:G,C161,AGRIVET!E:E)</f>
        <v>0</v>
      </c>
      <c r="J161" s="12">
        <f>+SUMIF(AGRIVAL!G:G,'ALL 2020'!C161,AGRIVAL!E:E)</f>
        <v>0</v>
      </c>
      <c r="K161" s="12">
        <f>+SUMIF(AGRIKOBA!G:G,'ALL 2020'!C161,AGRIKOBA!E:E)</f>
        <v>0</v>
      </c>
      <c r="L161" s="12">
        <f>+SUMIF(LMOI!F:F,'ALL 2020'!C161,LMOI!D:D)</f>
        <v>0</v>
      </c>
      <c r="M161" s="12">
        <f>+SUMIF(TARTINE!G:G,'ALL 2020'!C161,TARTINE!E:E)</f>
        <v>0</v>
      </c>
      <c r="N161" s="12">
        <f>+SUMIF(IDF!F:F,'ALL 2020'!C161,IDF!D:D)</f>
        <v>0</v>
      </c>
      <c r="O161" s="12">
        <f>+SUMIF(RYA!G:G,C161,RYA!E:E)</f>
        <v>0</v>
      </c>
      <c r="P161" s="12">
        <f>+SUMIF('SCI NOAH'!G:G,'ALL 2020'!C161,'SCI NOAH'!E:E)</f>
        <v>0</v>
      </c>
      <c r="Q161" s="12">
        <f>+SUMIF(SIM!F:F,'ALL 2020'!C161,SIM!D:D)</f>
        <v>0</v>
      </c>
      <c r="R161" s="163">
        <f>+SUMIF('First Energy'!F:F,'ALL 2020'!C161,'First Energy'!D:D)</f>
        <v>0</v>
      </c>
      <c r="S161" s="163">
        <f>+SUMIF('ID Motors'!G:G,C161,'ID Motors'!E:E)</f>
        <v>0</v>
      </c>
      <c r="T161" s="12">
        <f>+SUMIF('ID RENTAL'!G:G,'ALL 2020'!C161,'ID RENTAL'!E:E)</f>
        <v>0</v>
      </c>
      <c r="U161" s="12">
        <f>+SUMIF('MCM '!G:G,'ALL 2020'!C161,'MCM '!E:E)</f>
        <v>0</v>
      </c>
      <c r="V161" s="12">
        <f>SUMIF(AGRIMOTORS!G:G,C161,AGRIMOTORS!E:E)</f>
        <v>0</v>
      </c>
      <c r="W161" s="12">
        <f>+SUMIF(BOVIMA!F:F,'ALL 2020'!C161,BOVIMA!D:D)</f>
        <v>0</v>
      </c>
      <c r="X161" s="12">
        <f>+SUMIF(AGRIFEED!F:F,'ALL 2020'!C161,AGRIFEED!D:D)</f>
        <v>0</v>
      </c>
      <c r="Y161" s="12">
        <f>SUMIF(AMIP!F:F,'ALL 2020'!C161,AMIP!D:D)</f>
        <v>0</v>
      </c>
      <c r="Z161" s="12">
        <f>+SUMIF(ISF!G:G,'ALL 2020'!C161,ISF!E:E)</f>
        <v>0</v>
      </c>
      <c r="AA161" s="124">
        <f>+SUMIF(DISCOI!G:G,'ALL 2020'!C161,DISCOI!E:E)</f>
        <v>0</v>
      </c>
      <c r="AB161" s="12">
        <f>+SUMIF(MABEL!F:F,'ALL 2020'!C161,MABEL!D:D)</f>
        <v>0</v>
      </c>
      <c r="AC161" s="12">
        <f>+SUMIF(NMP!F:F,'ALL 2020'!C161,NMP!D:D)</f>
        <v>0</v>
      </c>
      <c r="AD161" s="12">
        <f>SUMIF('AMCHO '!F:F,'ALL 2020'!C161,'AMCHO '!D:D)</f>
        <v>0</v>
      </c>
      <c r="AE161">
        <f>+SUMIF(CONFORTIS!G:G,'ALL 2020'!C161,CONFORTIS!E:E)</f>
        <v>0</v>
      </c>
      <c r="AF161" s="12">
        <f>+SUMIF('IRS IMMO'!G:G,'ALL 2020'!C161,'IRS IMMO'!E:E)</f>
        <v>0</v>
      </c>
      <c r="AG161" s="12">
        <f>+SUMIF(AGRIVETAM!F:F,'ALL 2020'!C161,AGRIVETAM!D:D)</f>
        <v>0</v>
      </c>
      <c r="AH161" s="12">
        <f>+SUMIF(EUROPAINTS!F:F,'ALL 2020'!C161,EUROPAINTS!D:D)</f>
        <v>0</v>
      </c>
      <c r="AI161" s="12">
        <f>+SUMIF('VET ABE'!F:F,'ALL 2020'!C161,'VET ABE'!E:E)</f>
        <v>0</v>
      </c>
      <c r="AJ161" s="12">
        <f>SUMIF('VET FIA'!F:F,'ALL 2020'!C161,'VET FIA'!E:E)</f>
        <v>-808195.94</v>
      </c>
      <c r="AK161" s="12">
        <f>+SUMIF('CSS SAKAY'!F:F,'ALL 2020'!C161,'CSS SAKAY'!D:D)</f>
        <v>0</v>
      </c>
      <c r="AL161" s="12">
        <f>+SUMIF(AGRIMA!F:F,'ALL 2020'!C161,AGRIMA!D:D)</f>
        <v>0</v>
      </c>
      <c r="AM161" s="12">
        <f>SUMIF('United Malagasy'!F:F,'ALL 2020'!C161,'United Malagasy'!D:D)</f>
        <v>-4649527.6399999997</v>
      </c>
      <c r="AN161" s="12">
        <f>+SUMIF(NUTRIFOOD!E:E,'ALL 2020'!C161,NUTRIFOOD!D:D)</f>
        <v>0</v>
      </c>
      <c r="AO161" s="12">
        <f>+SUMIF(FERRIS!H:H,'ALL 2020'!C161,FERRIS!F:F)</f>
        <v>0</v>
      </c>
      <c r="AP161" s="12">
        <f>+SUMIF(SEM!F:F,'ALL 2020'!C161,SEM!D:D)</f>
        <v>0</v>
      </c>
      <c r="AQ161" s="12">
        <f>+SUMIF(Madatrade!F:F,'ALL 2020'!C161,Madatrade!D:D)</f>
        <v>0</v>
      </c>
      <c r="AR161" s="12">
        <f>+SUMIF('FLY TECH'!F:F,'ALL 2020'!C161,'FLY TECH'!E:E)</f>
        <v>0</v>
      </c>
      <c r="AS161" s="12">
        <f>+SUMIF('FIRST INVESTISSEMENT'!G:G,'ALL 2020'!C161,'FIRST INVESTISSEMENT'!E:E)</f>
        <v>0</v>
      </c>
      <c r="AT161" s="164">
        <f t="shared" si="12"/>
        <v>127917335.40000001</v>
      </c>
      <c r="AU161" s="165">
        <f t="shared" si="13"/>
        <v>28165.760317421871</v>
      </c>
    </row>
    <row r="162" spans="1:47" x14ac:dyDescent="0.25">
      <c r="A162" s="11" t="str">
        <f t="shared" si="10"/>
        <v>4</v>
      </c>
      <c r="B162" s="11" t="str">
        <f t="shared" si="11"/>
        <v>466</v>
      </c>
      <c r="C162" s="22">
        <v>46631000</v>
      </c>
      <c r="D162" s="22" t="str">
        <f t="shared" si="14"/>
        <v>BIL22</v>
      </c>
      <c r="E162" s="24" t="s">
        <v>656</v>
      </c>
      <c r="F162" s="12">
        <f>+SUMIF(AGRIFARM!H:H,C162,AGRIFARM!L:L)</f>
        <v>0</v>
      </c>
      <c r="G162" s="12">
        <f>+SUMIF(AGRICORP!I:I,C162,AGRICORP!E:E)</f>
        <v>0</v>
      </c>
      <c r="H162" s="12">
        <f>+SUMIF(SMTP!D:D,'ALL 2020'!C162,SMTP!G:G)</f>
        <v>4579886.01</v>
      </c>
      <c r="I162" s="12">
        <f>+SUMIF(AGRIVET!G:G,C162,AGRIVET!E:E)</f>
        <v>35482887.670000002</v>
      </c>
      <c r="J162" s="12">
        <f>+SUMIF(AGRIVAL!G:G,'ALL 2020'!C162,AGRIVAL!E:E)</f>
        <v>0</v>
      </c>
      <c r="K162" s="12">
        <f>+SUMIF(AGRIKOBA!G:G,'ALL 2020'!C162,AGRIKOBA!E:E)</f>
        <v>0</v>
      </c>
      <c r="L162" s="12">
        <f>+SUMIF(LMOI!F:F,'ALL 2020'!C162,LMOI!D:D)</f>
        <v>0</v>
      </c>
      <c r="M162" s="12">
        <f>+SUMIF(TARTINE!G:G,'ALL 2020'!C162,TARTINE!E:E)</f>
        <v>0</v>
      </c>
      <c r="N162" s="12">
        <f>+SUMIF(IDF!F:F,'ALL 2020'!C162,IDF!D:D)</f>
        <v>0</v>
      </c>
      <c r="O162" s="12">
        <f>+SUMIF(RYA!G:G,C162,RYA!E:E)</f>
        <v>0</v>
      </c>
      <c r="P162" s="12">
        <f>+SUMIF('SCI NOAH'!G:G,'ALL 2020'!C162,'SCI NOAH'!E:E)</f>
        <v>0</v>
      </c>
      <c r="Q162" s="12">
        <f>+SUMIF(SIM!F:F,'ALL 2020'!C162,SIM!D:D)</f>
        <v>0</v>
      </c>
      <c r="R162" s="163">
        <f>+SUMIF('First Energy'!F:F,'ALL 2020'!C162,'First Energy'!D:D)</f>
        <v>0</v>
      </c>
      <c r="S162" s="163">
        <f>+SUMIF('ID Motors'!G:G,C162,'ID Motors'!E:E)</f>
        <v>0</v>
      </c>
      <c r="T162" s="12">
        <f>+SUMIF('ID RENTAL'!G:G,'ALL 2020'!C162,'ID RENTAL'!E:E)</f>
        <v>0</v>
      </c>
      <c r="U162" s="12">
        <f>+SUMIF('MCM '!G:G,'ALL 2020'!C162,'MCM '!E:E)</f>
        <v>0</v>
      </c>
      <c r="V162" s="12">
        <f>SUMIF(AGRIMOTORS!G:G,C162,AGRIMOTORS!E:E)</f>
        <v>0</v>
      </c>
      <c r="W162" s="12">
        <f>+SUMIF(BOVIMA!F:F,'ALL 2020'!C162,BOVIMA!D:D)</f>
        <v>0</v>
      </c>
      <c r="X162" s="12">
        <f>+SUMIF(AGRIFEED!F:F,'ALL 2020'!C162,AGRIFEED!D:D)</f>
        <v>0</v>
      </c>
      <c r="Y162" s="12">
        <f>SUMIF(AMIP!F:F,'ALL 2020'!C162,AMIP!D:D)</f>
        <v>0</v>
      </c>
      <c r="Z162" s="12">
        <f>+SUMIF(ISF!G:G,'ALL 2020'!C162,ISF!E:E)</f>
        <v>0</v>
      </c>
      <c r="AA162" s="124">
        <f>+SUMIF(DISCOI!G:G,'ALL 2020'!C162,DISCOI!E:E)</f>
        <v>0</v>
      </c>
      <c r="AB162" s="12">
        <f>+SUMIF(MABEL!F:F,'ALL 2020'!C162,MABEL!D:D)</f>
        <v>0</v>
      </c>
      <c r="AC162" s="12">
        <f>+SUMIF(NMP!F:F,'ALL 2020'!C162,NMP!D:D)</f>
        <v>0</v>
      </c>
      <c r="AD162" s="12">
        <f>SUMIF('AMCHO '!F:F,'ALL 2020'!C162,'AMCHO '!D:D)</f>
        <v>0</v>
      </c>
      <c r="AE162">
        <f>+SUMIF(CONFORTIS!G:G,'ALL 2020'!C162,CONFORTIS!E:E)</f>
        <v>0</v>
      </c>
      <c r="AF162" s="12">
        <f>+SUMIF('IRS IMMO'!G:G,'ALL 2020'!C162,'IRS IMMO'!E:E)</f>
        <v>0</v>
      </c>
      <c r="AG162" s="12">
        <f>+SUMIF(AGRIVETAM!F:F,'ALL 2020'!C162,AGRIVETAM!D:D)</f>
        <v>0</v>
      </c>
      <c r="AH162" s="12">
        <f>+SUMIF(EUROPAINTS!F:F,'ALL 2020'!C162,EUROPAINTS!D:D)</f>
        <v>0</v>
      </c>
      <c r="AI162" s="12">
        <f>+SUMIF('VET ABE'!F:F,'ALL 2020'!C162,'VET ABE'!E:E)</f>
        <v>0</v>
      </c>
      <c r="AJ162" s="12">
        <f>SUMIF('VET FIA'!F:F,'ALL 2020'!C162,'VET FIA'!E:E)</f>
        <v>0</v>
      </c>
      <c r="AK162" s="12">
        <f>+SUMIF('CSS SAKAY'!F:F,'ALL 2020'!C162,'CSS SAKAY'!D:D)</f>
        <v>0</v>
      </c>
      <c r="AL162" s="12">
        <f>+SUMIF(AGRIMA!F:F,'ALL 2020'!C162,AGRIMA!D:D)</f>
        <v>0</v>
      </c>
      <c r="AM162" s="12">
        <f>SUMIF('United Malagasy'!F:F,'ALL 2020'!C162,'United Malagasy'!D:D)</f>
        <v>0</v>
      </c>
      <c r="AN162" s="12">
        <f>+SUMIF(NUTRIFOOD!E:E,'ALL 2020'!C162,NUTRIFOOD!D:D)</f>
        <v>0</v>
      </c>
      <c r="AO162" s="12">
        <f>+SUMIF(FERRIS!H:H,'ALL 2020'!C162,FERRIS!F:F)</f>
        <v>0</v>
      </c>
      <c r="AP162" s="12">
        <f>+SUMIF(SEM!F:F,'ALL 2020'!C162,SEM!D:D)</f>
        <v>0</v>
      </c>
      <c r="AQ162" s="12">
        <f>+SUMIF(Madatrade!F:F,'ALL 2020'!C162,Madatrade!D:D)</f>
        <v>0</v>
      </c>
      <c r="AR162" s="12">
        <f>+SUMIF('FLY TECH'!F:F,'ALL 2020'!C162,'FLY TECH'!E:E)</f>
        <v>0</v>
      </c>
      <c r="AS162" s="12">
        <f>+SUMIF('FIRST INVESTISSEMENT'!G:G,'ALL 2020'!C162,'FIRST INVESTISSEMENT'!E:E)</f>
        <v>0</v>
      </c>
      <c r="AT162" s="164">
        <f t="shared" si="12"/>
        <v>40062773.68</v>
      </c>
      <c r="AU162" s="165">
        <f t="shared" si="13"/>
        <v>8821.3100874363372</v>
      </c>
    </row>
    <row r="163" spans="1:47" x14ac:dyDescent="0.25">
      <c r="A163" s="11" t="str">
        <f t="shared" si="10"/>
        <v>4</v>
      </c>
      <c r="B163" s="11" t="str">
        <f t="shared" si="11"/>
        <v>466</v>
      </c>
      <c r="C163" s="60">
        <v>46632000</v>
      </c>
      <c r="D163" s="22" t="str">
        <f t="shared" si="14"/>
        <v>BIL22</v>
      </c>
      <c r="E163" s="24" t="s">
        <v>114</v>
      </c>
      <c r="F163" s="12">
        <f>+SUMIF(AGRIFARM!H:H,C163,AGRIFARM!L:L)</f>
        <v>20400</v>
      </c>
      <c r="G163" s="12">
        <f>+SUMIF(AGRICORP!I:I,C163,AGRICORP!E:E)</f>
        <v>0</v>
      </c>
      <c r="H163" s="12">
        <f>+SUMIF(SMTP!D:D,'ALL 2020'!C163,SMTP!G:G)</f>
        <v>10644773.710000001</v>
      </c>
      <c r="I163" s="12">
        <f>+SUMIF(AGRIVET!G:G,C163,AGRIVET!E:E)</f>
        <v>0</v>
      </c>
      <c r="J163" s="12">
        <f>+SUMIF(AGRIVAL!G:G,'ALL 2020'!C163,AGRIVAL!E:E)</f>
        <v>0</v>
      </c>
      <c r="K163" s="12">
        <f>+SUMIF(AGRIKOBA!G:G,'ALL 2020'!C163,AGRIKOBA!E:E)</f>
        <v>0</v>
      </c>
      <c r="L163" s="12">
        <f>+SUMIF(LMOI!F:F,'ALL 2020'!C163,LMOI!D:D)</f>
        <v>0</v>
      </c>
      <c r="M163" s="12">
        <f>+SUMIF(TARTINE!G:G,'ALL 2020'!C163,TARTINE!E:E)</f>
        <v>0</v>
      </c>
      <c r="N163" s="12">
        <f>+SUMIF(IDF!F:F,'ALL 2020'!C163,IDF!D:D)</f>
        <v>0</v>
      </c>
      <c r="O163" s="12">
        <f>+SUMIF(RYA!G:G,C163,RYA!E:E)</f>
        <v>0</v>
      </c>
      <c r="P163" s="12">
        <f>+SUMIF('SCI NOAH'!G:G,'ALL 2020'!C163,'SCI NOAH'!E:E)</f>
        <v>0</v>
      </c>
      <c r="Q163" s="12">
        <f>+SUMIF(SIM!F:F,'ALL 2020'!C163,SIM!D:D)</f>
        <v>0</v>
      </c>
      <c r="R163" s="163">
        <f>+SUMIF('First Energy'!F:F,'ALL 2020'!C163,'First Energy'!D:D)</f>
        <v>0</v>
      </c>
      <c r="S163" s="163">
        <f>+SUMIF('ID Motors'!G:G,C163,'ID Motors'!E:E)</f>
        <v>0</v>
      </c>
      <c r="T163" s="12">
        <f>+SUMIF('ID RENTAL'!G:G,'ALL 2020'!C163,'ID RENTAL'!E:E)</f>
        <v>0</v>
      </c>
      <c r="U163" s="12">
        <f>+SUMIF('MCM '!G:G,'ALL 2020'!C163,'MCM '!E:E)</f>
        <v>0</v>
      </c>
      <c r="V163" s="12">
        <f>SUMIF(AGRIMOTORS!G:G,C163,AGRIMOTORS!E:E)</f>
        <v>0</v>
      </c>
      <c r="W163" s="12">
        <f>+SUMIF(BOVIMA!F:F,'ALL 2020'!C163,BOVIMA!D:D)</f>
        <v>0</v>
      </c>
      <c r="X163" s="12">
        <f>+SUMIF(AGRIFEED!F:F,'ALL 2020'!C163,AGRIFEED!D:D)</f>
        <v>0</v>
      </c>
      <c r="Y163" s="12">
        <f>SUMIF(AMIP!F:F,'ALL 2020'!C163,AMIP!D:D)</f>
        <v>0</v>
      </c>
      <c r="Z163" s="12">
        <f>+SUMIF(ISF!G:G,'ALL 2020'!C163,ISF!E:E)</f>
        <v>0</v>
      </c>
      <c r="AA163" s="124">
        <f>+SUMIF(DISCOI!G:G,'ALL 2020'!C163,DISCOI!E:E)</f>
        <v>0</v>
      </c>
      <c r="AB163" s="12">
        <f>+SUMIF(MABEL!F:F,'ALL 2020'!C163,MABEL!D:D)</f>
        <v>0</v>
      </c>
      <c r="AC163" s="12">
        <f>+SUMIF(NMP!F:F,'ALL 2020'!C163,NMP!D:D)</f>
        <v>0</v>
      </c>
      <c r="AD163" s="12">
        <f>SUMIF('AMCHO '!F:F,'ALL 2020'!C163,'AMCHO '!D:D)</f>
        <v>0</v>
      </c>
      <c r="AE163">
        <f>+SUMIF(CONFORTIS!G:G,'ALL 2020'!C163,CONFORTIS!E:E)</f>
        <v>0</v>
      </c>
      <c r="AF163" s="12">
        <f>+SUMIF('IRS IMMO'!G:G,'ALL 2020'!C163,'IRS IMMO'!E:E)</f>
        <v>0</v>
      </c>
      <c r="AG163" s="12">
        <f>+SUMIF(AGRIVETAM!F:F,'ALL 2020'!C163,AGRIVETAM!D:D)</f>
        <v>0</v>
      </c>
      <c r="AH163" s="12">
        <f>+SUMIF(EUROPAINTS!F:F,'ALL 2020'!C163,EUROPAINTS!D:D)</f>
        <v>0</v>
      </c>
      <c r="AI163" s="12">
        <f>+SUMIF('VET ABE'!F:F,'ALL 2020'!C163,'VET ABE'!E:E)</f>
        <v>0</v>
      </c>
      <c r="AJ163" s="12">
        <f>SUMIF('VET FIA'!F:F,'ALL 2020'!C163,'VET FIA'!E:E)</f>
        <v>0</v>
      </c>
      <c r="AK163" s="12">
        <f>+SUMIF('CSS SAKAY'!F:F,'ALL 2020'!C163,'CSS SAKAY'!D:D)</f>
        <v>0</v>
      </c>
      <c r="AL163" s="12">
        <f>+SUMIF(AGRIMA!F:F,'ALL 2020'!C163,AGRIMA!D:D)</f>
        <v>0</v>
      </c>
      <c r="AM163" s="12">
        <f>SUMIF('United Malagasy'!F:F,'ALL 2020'!C163,'United Malagasy'!D:D)</f>
        <v>0</v>
      </c>
      <c r="AN163" s="12">
        <f>+SUMIF(NUTRIFOOD!E:E,'ALL 2020'!C163,NUTRIFOOD!D:D)</f>
        <v>0</v>
      </c>
      <c r="AO163" s="12">
        <f>+SUMIF(FERRIS!H:H,'ALL 2020'!C163,FERRIS!F:F)</f>
        <v>0</v>
      </c>
      <c r="AP163" s="12">
        <f>+SUMIF(SEM!F:F,'ALL 2020'!C163,SEM!D:D)</f>
        <v>0</v>
      </c>
      <c r="AQ163" s="12">
        <f>+SUMIF(Madatrade!F:F,'ALL 2020'!C163,Madatrade!D:D)</f>
        <v>0</v>
      </c>
      <c r="AR163" s="12">
        <f>+SUMIF('FLY TECH'!F:F,'ALL 2020'!C163,'FLY TECH'!E:E)</f>
        <v>0</v>
      </c>
      <c r="AS163" s="12">
        <f>+SUMIF('FIRST INVESTISSEMENT'!G:G,'ALL 2020'!C163,'FIRST INVESTISSEMENT'!E:E)</f>
        <v>0</v>
      </c>
      <c r="AT163" s="164">
        <f t="shared" si="12"/>
        <v>10665173.710000001</v>
      </c>
      <c r="AU163" s="165">
        <f t="shared" si="13"/>
        <v>2348.3347704218127</v>
      </c>
    </row>
    <row r="164" spans="1:47" x14ac:dyDescent="0.25">
      <c r="A164" s="11" t="str">
        <f t="shared" si="10"/>
        <v>4</v>
      </c>
      <c r="B164" s="11" t="str">
        <f t="shared" si="11"/>
        <v>466</v>
      </c>
      <c r="C164" s="60">
        <v>46633000</v>
      </c>
      <c r="D164" s="22" t="str">
        <f t="shared" si="14"/>
        <v>BIL22</v>
      </c>
      <c r="E164" s="24" t="s">
        <v>119</v>
      </c>
      <c r="F164" s="12">
        <f>+SUMIF(AGRIFARM!H:H,C164,AGRIFARM!L:L)</f>
        <v>0</v>
      </c>
      <c r="G164" s="12">
        <f>+SUMIF(AGRICORP!I:I,C164,AGRICORP!E:E)</f>
        <v>0</v>
      </c>
      <c r="H164" s="12">
        <f>+SUMIF(SMTP!D:D,'ALL 2020'!C164,SMTP!G:G)</f>
        <v>19569276.43</v>
      </c>
      <c r="I164" s="12">
        <f>+SUMIF(AGRIVET!G:G,C164,AGRIVET!E:E)</f>
        <v>0</v>
      </c>
      <c r="J164" s="12">
        <f>+SUMIF(AGRIVAL!G:G,'ALL 2020'!C164,AGRIVAL!E:E)</f>
        <v>0</v>
      </c>
      <c r="K164" s="12">
        <f>+SUMIF(AGRIKOBA!G:G,'ALL 2020'!C164,AGRIKOBA!E:E)</f>
        <v>0</v>
      </c>
      <c r="L164" s="12">
        <f>+SUMIF(LMOI!F:F,'ALL 2020'!C164,LMOI!D:D)</f>
        <v>0</v>
      </c>
      <c r="M164" s="12">
        <f>+SUMIF(TARTINE!G:G,'ALL 2020'!C164,TARTINE!E:E)</f>
        <v>0</v>
      </c>
      <c r="N164" s="12">
        <f>+SUMIF(IDF!F:F,'ALL 2020'!C164,IDF!D:D)</f>
        <v>0</v>
      </c>
      <c r="O164" s="12">
        <f>+SUMIF(RYA!G:G,C164,RYA!E:E)</f>
        <v>0</v>
      </c>
      <c r="P164" s="12">
        <f>+SUMIF('SCI NOAH'!G:G,'ALL 2020'!C164,'SCI NOAH'!E:E)</f>
        <v>0</v>
      </c>
      <c r="Q164" s="12">
        <f>+SUMIF(SIM!F:F,'ALL 2020'!C164,SIM!D:D)</f>
        <v>0</v>
      </c>
      <c r="R164" s="163">
        <f>+SUMIF('First Energy'!F:F,'ALL 2020'!C164,'First Energy'!D:D)</f>
        <v>0</v>
      </c>
      <c r="S164" s="163">
        <f>+SUMIF('ID Motors'!G:G,C164,'ID Motors'!E:E)</f>
        <v>0</v>
      </c>
      <c r="T164" s="12">
        <f>+SUMIF('ID RENTAL'!G:G,'ALL 2020'!C164,'ID RENTAL'!E:E)</f>
        <v>0</v>
      </c>
      <c r="U164" s="12">
        <f>+SUMIF('MCM '!G:G,'ALL 2020'!C164,'MCM '!E:E)</f>
        <v>0</v>
      </c>
      <c r="V164" s="12">
        <f>SUMIF(AGRIMOTORS!G:G,C164,AGRIMOTORS!E:E)</f>
        <v>0</v>
      </c>
      <c r="W164" s="12">
        <f>+SUMIF(BOVIMA!F:F,'ALL 2020'!C164,BOVIMA!D:D)</f>
        <v>0</v>
      </c>
      <c r="X164" s="12">
        <f>+SUMIF(AGRIFEED!F:F,'ALL 2020'!C164,AGRIFEED!D:D)</f>
        <v>0</v>
      </c>
      <c r="Y164" s="12">
        <f>SUMIF(AMIP!F:F,'ALL 2020'!C164,AMIP!D:D)</f>
        <v>0</v>
      </c>
      <c r="Z164" s="12">
        <f>+SUMIF(ISF!G:G,'ALL 2020'!C164,ISF!E:E)</f>
        <v>0</v>
      </c>
      <c r="AA164" s="124">
        <f>+SUMIF(DISCOI!G:G,'ALL 2020'!C164,DISCOI!E:E)</f>
        <v>0</v>
      </c>
      <c r="AB164" s="12">
        <f>+SUMIF(MABEL!F:F,'ALL 2020'!C164,MABEL!D:D)</f>
        <v>0</v>
      </c>
      <c r="AC164" s="12">
        <f>+SUMIF(NMP!F:F,'ALL 2020'!C164,NMP!D:D)</f>
        <v>0</v>
      </c>
      <c r="AD164" s="12">
        <f>SUMIF('AMCHO '!F:F,'ALL 2020'!C164,'AMCHO '!D:D)</f>
        <v>0</v>
      </c>
      <c r="AE164">
        <f>+SUMIF(CONFORTIS!G:G,'ALL 2020'!C164,CONFORTIS!E:E)</f>
        <v>0</v>
      </c>
      <c r="AF164" s="12">
        <f>+SUMIF('IRS IMMO'!G:G,'ALL 2020'!C164,'IRS IMMO'!E:E)</f>
        <v>0</v>
      </c>
      <c r="AG164" s="12">
        <f>+SUMIF(AGRIVETAM!F:F,'ALL 2020'!C164,AGRIVETAM!D:D)</f>
        <v>0</v>
      </c>
      <c r="AH164" s="12">
        <f>+SUMIF(EUROPAINTS!F:F,'ALL 2020'!C164,EUROPAINTS!D:D)</f>
        <v>0</v>
      </c>
      <c r="AI164" s="12">
        <f>+SUMIF('VET ABE'!F:F,'ALL 2020'!C164,'VET ABE'!E:E)</f>
        <v>0</v>
      </c>
      <c r="AJ164" s="12">
        <f>SUMIF('VET FIA'!F:F,'ALL 2020'!C164,'VET FIA'!E:E)</f>
        <v>0</v>
      </c>
      <c r="AK164" s="12">
        <f>+SUMIF('CSS SAKAY'!F:F,'ALL 2020'!C164,'CSS SAKAY'!D:D)</f>
        <v>0</v>
      </c>
      <c r="AL164" s="12">
        <f>+SUMIF(AGRIMA!F:F,'ALL 2020'!C164,AGRIMA!D:D)</f>
        <v>0</v>
      </c>
      <c r="AM164" s="12">
        <f>SUMIF('United Malagasy'!F:F,'ALL 2020'!C164,'United Malagasy'!D:D)</f>
        <v>0</v>
      </c>
      <c r="AN164" s="12">
        <f>+SUMIF(NUTRIFOOD!E:E,'ALL 2020'!C164,NUTRIFOOD!D:D)</f>
        <v>0</v>
      </c>
      <c r="AO164" s="12">
        <f>+SUMIF(FERRIS!H:H,'ALL 2020'!C164,FERRIS!F:F)</f>
        <v>0</v>
      </c>
      <c r="AP164" s="12">
        <f>+SUMIF(SEM!F:F,'ALL 2020'!C164,SEM!D:D)</f>
        <v>0</v>
      </c>
      <c r="AQ164" s="12">
        <f>+SUMIF(Madatrade!F:F,'ALL 2020'!C164,Madatrade!D:D)</f>
        <v>0</v>
      </c>
      <c r="AR164" s="12">
        <f>+SUMIF('FLY TECH'!F:F,'ALL 2020'!C164,'FLY TECH'!E:E)</f>
        <v>0</v>
      </c>
      <c r="AS164" s="12">
        <f>+SUMIF('FIRST INVESTISSEMENT'!G:G,'ALL 2020'!C164,'FIRST INVESTISSEMENT'!E:E)</f>
        <v>0</v>
      </c>
      <c r="AT164" s="164">
        <f t="shared" si="12"/>
        <v>19569276.43</v>
      </c>
      <c r="AU164" s="165">
        <f t="shared" si="13"/>
        <v>4308.9042449890894</v>
      </c>
    </row>
    <row r="165" spans="1:47" x14ac:dyDescent="0.25">
      <c r="A165" s="11" t="str">
        <f t="shared" si="10"/>
        <v>4</v>
      </c>
      <c r="B165" s="11" t="str">
        <f t="shared" si="11"/>
        <v>466</v>
      </c>
      <c r="C165" s="22">
        <v>46634000</v>
      </c>
      <c r="D165" s="22" t="str">
        <f t="shared" si="14"/>
        <v>BIL28</v>
      </c>
      <c r="E165" s="24" t="s">
        <v>126</v>
      </c>
      <c r="F165" s="12">
        <f>+SUMIF(AGRIFARM!H:H,C165,AGRIFARM!L:L)</f>
        <v>-87205765.400000006</v>
      </c>
      <c r="G165" s="12">
        <f>+SUMIF(AGRICORP!I:I,C165,AGRICORP!E:E)</f>
        <v>0</v>
      </c>
      <c r="H165" s="12">
        <f>+SUMIF(SMTP!D:D,'ALL 2020'!C165,SMTP!G:G)</f>
        <v>0</v>
      </c>
      <c r="I165" s="12">
        <f>+SUMIF(AGRIVET!G:G,C165,AGRIVET!E:E)</f>
        <v>57808001.93</v>
      </c>
      <c r="J165" s="12">
        <f>+SUMIF(AGRIVAL!G:G,'ALL 2020'!C165,AGRIVAL!E:E)</f>
        <v>0</v>
      </c>
      <c r="K165" s="12">
        <f>+SUMIF(AGRIKOBA!G:G,'ALL 2020'!C165,AGRIKOBA!E:E)</f>
        <v>0</v>
      </c>
      <c r="L165" s="12">
        <f>+SUMIF(LMOI!F:F,'ALL 2020'!C165,LMOI!D:D)</f>
        <v>0</v>
      </c>
      <c r="M165" s="12">
        <f>+SUMIF(TARTINE!G:G,'ALL 2020'!C165,TARTINE!E:E)</f>
        <v>0</v>
      </c>
      <c r="N165" s="12">
        <f>+SUMIF(IDF!F:F,'ALL 2020'!C165,IDF!D:D)</f>
        <v>0</v>
      </c>
      <c r="O165" s="12">
        <f>+SUMIF(RYA!G:G,C165,RYA!E:E)</f>
        <v>-7971037.21</v>
      </c>
      <c r="P165" s="12">
        <f>+SUMIF('SCI NOAH'!G:G,'ALL 2020'!C165,'SCI NOAH'!E:E)</f>
        <v>0</v>
      </c>
      <c r="Q165" s="12">
        <f>+SUMIF(SIM!F:F,'ALL 2020'!C165,SIM!D:D)</f>
        <v>0</v>
      </c>
      <c r="R165" s="163">
        <f>+SUMIF('First Energy'!F:F,'ALL 2020'!C165,'First Energy'!D:D)</f>
        <v>0</v>
      </c>
      <c r="S165" s="163">
        <f>+SUMIF('ID Motors'!G:G,C165,'ID Motors'!E:E)</f>
        <v>0</v>
      </c>
      <c r="T165" s="12">
        <f>+SUMIF('ID RENTAL'!G:G,'ALL 2020'!C165,'ID RENTAL'!E:E)</f>
        <v>0</v>
      </c>
      <c r="U165" s="12">
        <f>+SUMIF('MCM '!G:G,'ALL 2020'!C165,'MCM '!E:E)</f>
        <v>-29621146.93</v>
      </c>
      <c r="V165" s="12">
        <f>SUMIF(AGRIMOTORS!G:G,C165,AGRIMOTORS!E:E)</f>
        <v>0</v>
      </c>
      <c r="W165" s="12">
        <f>+SUMIF(BOVIMA!F:F,'ALL 2020'!C165,BOVIMA!D:D)</f>
        <v>0</v>
      </c>
      <c r="X165" s="12">
        <f>+SUMIF(AGRIFEED!F:F,'ALL 2020'!C165,AGRIFEED!D:D)</f>
        <v>0</v>
      </c>
      <c r="Y165" s="12">
        <f>SUMIF(AMIP!F:F,'ALL 2020'!C165,AMIP!D:D)</f>
        <v>0</v>
      </c>
      <c r="Z165" s="12">
        <f>+SUMIF(ISF!G:G,'ALL 2020'!C165,ISF!E:E)</f>
        <v>0</v>
      </c>
      <c r="AA165" s="124">
        <f>+SUMIF(DISCOI!G:G,'ALL 2020'!C165,DISCOI!E:E)</f>
        <v>0</v>
      </c>
      <c r="AB165" s="12">
        <f>+SUMIF(MABEL!F:F,'ALL 2020'!C165,MABEL!D:D)</f>
        <v>0</v>
      </c>
      <c r="AC165" s="12">
        <f>+SUMIF(NMP!F:F,'ALL 2020'!C165,NMP!D:D)</f>
        <v>0</v>
      </c>
      <c r="AD165" s="12">
        <f>SUMIF('AMCHO '!F:F,'ALL 2020'!C165,'AMCHO '!D:D)</f>
        <v>-96660041.519999996</v>
      </c>
      <c r="AE165">
        <f>+SUMIF(CONFORTIS!G:G,'ALL 2020'!C165,CONFORTIS!E:E)</f>
        <v>0</v>
      </c>
      <c r="AF165" s="12">
        <f>+SUMIF('IRS IMMO'!G:G,'ALL 2020'!C165,'IRS IMMO'!E:E)</f>
        <v>0</v>
      </c>
      <c r="AG165" s="12">
        <f>+SUMIF(AGRIVETAM!F:F,'ALL 2020'!C165,AGRIVETAM!D:D)</f>
        <v>0</v>
      </c>
      <c r="AH165" s="12">
        <f>+SUMIF(EUROPAINTS!F:F,'ALL 2020'!C165,EUROPAINTS!D:D)</f>
        <v>0</v>
      </c>
      <c r="AI165" s="12">
        <f>+SUMIF('VET ABE'!F:F,'ALL 2020'!C165,'VET ABE'!E:E)</f>
        <v>-804995.94</v>
      </c>
      <c r="AJ165" s="12">
        <f>SUMIF('VET FIA'!F:F,'ALL 2020'!C165,'VET FIA'!E:E)</f>
        <v>0</v>
      </c>
      <c r="AK165" s="12">
        <f>+SUMIF('CSS SAKAY'!F:F,'ALL 2020'!C165,'CSS SAKAY'!D:D)</f>
        <v>0</v>
      </c>
      <c r="AL165" s="12">
        <f>+SUMIF(AGRIMA!F:F,'ALL 2020'!C165,AGRIMA!D:D)</f>
        <v>0</v>
      </c>
      <c r="AM165" s="12">
        <f>SUMIF('United Malagasy'!F:F,'ALL 2020'!C165,'United Malagasy'!D:D)</f>
        <v>-1121306.47</v>
      </c>
      <c r="AN165" s="12">
        <f>+SUMIF(NUTRIFOOD!E:E,'ALL 2020'!C165,NUTRIFOOD!D:D)</f>
        <v>0</v>
      </c>
      <c r="AO165" s="12">
        <f>+SUMIF(FERRIS!H:H,'ALL 2020'!C165,FERRIS!F:F)</f>
        <v>0</v>
      </c>
      <c r="AP165" s="12">
        <f>+SUMIF(SEM!F:F,'ALL 2020'!C165,SEM!D:D)</f>
        <v>0</v>
      </c>
      <c r="AQ165" s="12">
        <f>+SUMIF(Madatrade!F:F,'ALL 2020'!C165,Madatrade!D:D)</f>
        <v>0</v>
      </c>
      <c r="AR165" s="12">
        <f>+SUMIF('FLY TECH'!F:F,'ALL 2020'!C165,'FLY TECH'!E:E)</f>
        <v>0</v>
      </c>
      <c r="AS165" s="12">
        <f>+SUMIF('FIRST INVESTISSEMENT'!G:G,'ALL 2020'!C165,'FIRST INVESTISSEMENT'!E:E)</f>
        <v>0</v>
      </c>
      <c r="AT165" s="164">
        <f t="shared" si="12"/>
        <v>-165576291.53999999</v>
      </c>
      <c r="AU165" s="165">
        <f t="shared" si="13"/>
        <v>-36457.78054381835</v>
      </c>
    </row>
    <row r="166" spans="1:47" x14ac:dyDescent="0.25">
      <c r="A166" s="11" t="str">
        <f t="shared" si="10"/>
        <v>4</v>
      </c>
      <c r="B166" s="11" t="str">
        <f t="shared" si="11"/>
        <v>466</v>
      </c>
      <c r="C166" s="22">
        <v>46635000</v>
      </c>
      <c r="D166" s="22" t="str">
        <f t="shared" si="14"/>
        <v>BIL22</v>
      </c>
      <c r="E166" s="24" t="s">
        <v>657</v>
      </c>
      <c r="F166" s="12">
        <f>+SUMIF(AGRIFARM!H:H,C166,AGRIFARM!L:L)</f>
        <v>0</v>
      </c>
      <c r="G166" s="12">
        <f>+SUMIF(AGRICORP!I:I,C166,AGRICORP!E:E)</f>
        <v>0</v>
      </c>
      <c r="H166" s="12">
        <f>+SUMIF(SMTP!D:D,'ALL 2020'!C166,SMTP!G:G)</f>
        <v>1904094</v>
      </c>
      <c r="I166" s="12">
        <f>+SUMIF(AGRIVET!G:G,C166,AGRIVET!E:E)</f>
        <v>6442990</v>
      </c>
      <c r="J166" s="12">
        <f>+SUMIF(AGRIVAL!G:G,'ALL 2020'!C166,AGRIVAL!E:E)</f>
        <v>0</v>
      </c>
      <c r="K166" s="12">
        <f>+SUMIF(AGRIKOBA!G:G,'ALL 2020'!C166,AGRIKOBA!E:E)</f>
        <v>0</v>
      </c>
      <c r="L166" s="12">
        <f>+SUMIF(LMOI!F:F,'ALL 2020'!C166,LMOI!D:D)</f>
        <v>0</v>
      </c>
      <c r="M166" s="12">
        <f>+SUMIF(TARTINE!G:G,'ALL 2020'!C166,TARTINE!E:E)</f>
        <v>0</v>
      </c>
      <c r="N166" s="12">
        <f>+SUMIF(IDF!F:F,'ALL 2020'!C166,IDF!D:D)</f>
        <v>0</v>
      </c>
      <c r="O166" s="12">
        <f>+SUMIF(RYA!G:G,C166,RYA!E:E)</f>
        <v>0</v>
      </c>
      <c r="P166" s="12">
        <f>+SUMIF('SCI NOAH'!G:G,'ALL 2020'!C166,'SCI NOAH'!E:E)</f>
        <v>0</v>
      </c>
      <c r="Q166" s="12">
        <f>+SUMIF(SIM!F:F,'ALL 2020'!C166,SIM!D:D)</f>
        <v>0</v>
      </c>
      <c r="R166" s="163">
        <f>+SUMIF('First Energy'!F:F,'ALL 2020'!C166,'First Energy'!D:D)</f>
        <v>0</v>
      </c>
      <c r="S166" s="163">
        <f>+SUMIF('ID Motors'!G:G,C166,'ID Motors'!E:E)</f>
        <v>0</v>
      </c>
      <c r="T166" s="12">
        <f>+SUMIF('ID RENTAL'!G:G,'ALL 2020'!C166,'ID RENTAL'!E:E)</f>
        <v>0</v>
      </c>
      <c r="U166" s="12">
        <f>+SUMIF('MCM '!G:G,'ALL 2020'!C166,'MCM '!E:E)</f>
        <v>0</v>
      </c>
      <c r="V166" s="12">
        <f>SUMIF(AGRIMOTORS!G:G,C166,AGRIMOTORS!E:E)</f>
        <v>0</v>
      </c>
      <c r="W166" s="12">
        <f>+SUMIF(BOVIMA!F:F,'ALL 2020'!C166,BOVIMA!D:D)</f>
        <v>0</v>
      </c>
      <c r="X166" s="12">
        <f>+SUMIF(AGRIFEED!F:F,'ALL 2020'!C166,AGRIFEED!D:D)</f>
        <v>0</v>
      </c>
      <c r="Y166" s="12">
        <f>SUMIF(AMIP!F:F,'ALL 2020'!C166,AMIP!D:D)</f>
        <v>0</v>
      </c>
      <c r="Z166" s="12">
        <f>+SUMIF(ISF!G:G,'ALL 2020'!C166,ISF!E:E)</f>
        <v>0</v>
      </c>
      <c r="AA166" s="124">
        <f>+SUMIF(DISCOI!G:G,'ALL 2020'!C166,DISCOI!E:E)</f>
        <v>0</v>
      </c>
      <c r="AB166" s="12">
        <f>+SUMIF(MABEL!F:F,'ALL 2020'!C166,MABEL!D:D)</f>
        <v>0</v>
      </c>
      <c r="AC166" s="12">
        <f>+SUMIF(NMP!F:F,'ALL 2020'!C166,NMP!D:D)</f>
        <v>0</v>
      </c>
      <c r="AD166" s="12">
        <f>SUMIF('AMCHO '!F:F,'ALL 2020'!C166,'AMCHO '!D:D)</f>
        <v>0</v>
      </c>
      <c r="AE166">
        <f>+SUMIF(CONFORTIS!G:G,'ALL 2020'!C166,CONFORTIS!E:E)</f>
        <v>0</v>
      </c>
      <c r="AF166" s="12">
        <f>+SUMIF('IRS IMMO'!G:G,'ALL 2020'!C166,'IRS IMMO'!E:E)</f>
        <v>0</v>
      </c>
      <c r="AG166" s="12">
        <f>+SUMIF(AGRIVETAM!F:F,'ALL 2020'!C166,AGRIVETAM!D:D)</f>
        <v>0</v>
      </c>
      <c r="AH166" s="12">
        <f>+SUMIF(EUROPAINTS!F:F,'ALL 2020'!C166,EUROPAINTS!D:D)</f>
        <v>0</v>
      </c>
      <c r="AI166" s="12">
        <f>+SUMIF('VET ABE'!F:F,'ALL 2020'!C166,'VET ABE'!E:E)</f>
        <v>0</v>
      </c>
      <c r="AJ166" s="12">
        <f>SUMIF('VET FIA'!F:F,'ALL 2020'!C166,'VET FIA'!E:E)</f>
        <v>0</v>
      </c>
      <c r="AK166" s="12">
        <f>+SUMIF('CSS SAKAY'!F:F,'ALL 2020'!C166,'CSS SAKAY'!D:D)</f>
        <v>0</v>
      </c>
      <c r="AL166" s="12">
        <f>+SUMIF(AGRIMA!F:F,'ALL 2020'!C166,AGRIMA!D:D)</f>
        <v>0</v>
      </c>
      <c r="AM166" s="12">
        <f>SUMIF('United Malagasy'!F:F,'ALL 2020'!C166,'United Malagasy'!D:D)</f>
        <v>0</v>
      </c>
      <c r="AN166" s="12">
        <f>+SUMIF(NUTRIFOOD!E:E,'ALL 2020'!C166,NUTRIFOOD!D:D)</f>
        <v>0</v>
      </c>
      <c r="AO166" s="12">
        <f>+SUMIF(FERRIS!H:H,'ALL 2020'!C166,FERRIS!F:F)</f>
        <v>0</v>
      </c>
      <c r="AP166" s="12">
        <f>+SUMIF(SEM!F:F,'ALL 2020'!C166,SEM!D:D)</f>
        <v>0</v>
      </c>
      <c r="AQ166" s="12">
        <f>+SUMIF(Madatrade!F:F,'ALL 2020'!C166,Madatrade!D:D)</f>
        <v>0</v>
      </c>
      <c r="AR166" s="12">
        <f>+SUMIF('FLY TECH'!F:F,'ALL 2020'!C166,'FLY TECH'!E:E)</f>
        <v>0</v>
      </c>
      <c r="AS166" s="12">
        <f>+SUMIF('FIRST INVESTISSEMENT'!G:G,'ALL 2020'!C166,'FIRST INVESTISSEMENT'!E:E)</f>
        <v>0</v>
      </c>
      <c r="AT166" s="164">
        <f t="shared" si="12"/>
        <v>8347084</v>
      </c>
      <c r="AU166" s="165">
        <f t="shared" si="13"/>
        <v>1837.9210805026432</v>
      </c>
    </row>
    <row r="167" spans="1:47" x14ac:dyDescent="0.25">
      <c r="A167" s="11" t="str">
        <f t="shared" si="10"/>
        <v>4</v>
      </c>
      <c r="B167" s="11" t="str">
        <f t="shared" si="11"/>
        <v>466</v>
      </c>
      <c r="C167" s="60">
        <v>46636000</v>
      </c>
      <c r="D167" s="22" t="str">
        <f t="shared" si="14"/>
        <v>BIL22</v>
      </c>
      <c r="E167" s="24" t="s">
        <v>32</v>
      </c>
      <c r="F167" s="12">
        <f>+SUMIF(AGRIFARM!H:H,C167,AGRIFARM!L:L)</f>
        <v>0</v>
      </c>
      <c r="G167" s="12">
        <f>+SUMIF(AGRICORP!I:I,C167,AGRICORP!E:E)</f>
        <v>0</v>
      </c>
      <c r="H167" s="12">
        <f>+SUMIF(SMTP!D:D,'ALL 2020'!C167,SMTP!G:G)</f>
        <v>6857818.9000000004</v>
      </c>
      <c r="I167" s="12">
        <f>+SUMIF(AGRIVET!G:G,C167,AGRIVET!E:E)</f>
        <v>0</v>
      </c>
      <c r="J167" s="12">
        <f>+SUMIF(AGRIVAL!G:G,'ALL 2020'!C167,AGRIVAL!E:E)</f>
        <v>0</v>
      </c>
      <c r="K167" s="12">
        <f>+SUMIF(AGRIKOBA!G:G,'ALL 2020'!C167,AGRIKOBA!E:E)</f>
        <v>0</v>
      </c>
      <c r="L167" s="12">
        <f>+SUMIF(LMOI!F:F,'ALL 2020'!C167,LMOI!D:D)</f>
        <v>0</v>
      </c>
      <c r="M167" s="12">
        <f>+SUMIF(TARTINE!G:G,'ALL 2020'!C167,TARTINE!E:E)</f>
        <v>0</v>
      </c>
      <c r="N167" s="12">
        <f>+SUMIF(IDF!F:F,'ALL 2020'!C167,IDF!D:D)</f>
        <v>0</v>
      </c>
      <c r="O167" s="12">
        <f>+SUMIF(RYA!G:G,C167,RYA!E:E)</f>
        <v>0</v>
      </c>
      <c r="P167" s="12">
        <f>+SUMIF('SCI NOAH'!G:G,'ALL 2020'!C167,'SCI NOAH'!E:E)</f>
        <v>0</v>
      </c>
      <c r="Q167" s="12">
        <f>+SUMIF(SIM!F:F,'ALL 2020'!C167,SIM!D:D)</f>
        <v>0</v>
      </c>
      <c r="R167" s="163">
        <f>+SUMIF('First Energy'!F:F,'ALL 2020'!C167,'First Energy'!D:D)</f>
        <v>0</v>
      </c>
      <c r="S167" s="163">
        <f>+SUMIF('ID Motors'!G:G,C167,'ID Motors'!E:E)</f>
        <v>0</v>
      </c>
      <c r="T167" s="12">
        <f>+SUMIF('ID RENTAL'!G:G,'ALL 2020'!C167,'ID RENTAL'!E:E)</f>
        <v>0</v>
      </c>
      <c r="U167" s="12">
        <f>+SUMIF('MCM '!G:G,'ALL 2020'!C167,'MCM '!E:E)</f>
        <v>0</v>
      </c>
      <c r="V167" s="12">
        <f>SUMIF(AGRIMOTORS!G:G,C167,AGRIMOTORS!E:E)</f>
        <v>0</v>
      </c>
      <c r="W167" s="12">
        <f>+SUMIF(BOVIMA!F:F,'ALL 2020'!C167,BOVIMA!D:D)</f>
        <v>0</v>
      </c>
      <c r="X167" s="12">
        <f>+SUMIF(AGRIFEED!F:F,'ALL 2020'!C167,AGRIFEED!D:D)</f>
        <v>0</v>
      </c>
      <c r="Y167" s="12">
        <f>SUMIF(AMIP!F:F,'ALL 2020'!C167,AMIP!D:D)</f>
        <v>0</v>
      </c>
      <c r="Z167" s="12">
        <f>+SUMIF(ISF!G:G,'ALL 2020'!C167,ISF!E:E)</f>
        <v>0</v>
      </c>
      <c r="AA167" s="124">
        <f>+SUMIF(DISCOI!G:G,'ALL 2020'!C167,DISCOI!E:E)</f>
        <v>0</v>
      </c>
      <c r="AB167" s="12">
        <f>+SUMIF(MABEL!F:F,'ALL 2020'!C167,MABEL!D:D)</f>
        <v>0</v>
      </c>
      <c r="AC167" s="12">
        <f>+SUMIF(NMP!F:F,'ALL 2020'!C167,NMP!D:D)</f>
        <v>0</v>
      </c>
      <c r="AD167" s="12">
        <f>SUMIF('AMCHO '!F:F,'ALL 2020'!C167,'AMCHO '!D:D)</f>
        <v>0</v>
      </c>
      <c r="AE167">
        <f>+SUMIF(CONFORTIS!G:G,'ALL 2020'!C167,CONFORTIS!E:E)</f>
        <v>0</v>
      </c>
      <c r="AF167" s="12">
        <f>+SUMIF('IRS IMMO'!G:G,'ALL 2020'!C167,'IRS IMMO'!E:E)</f>
        <v>0</v>
      </c>
      <c r="AG167" s="12">
        <f>+SUMIF(AGRIVETAM!F:F,'ALL 2020'!C167,AGRIVETAM!D:D)</f>
        <v>0</v>
      </c>
      <c r="AH167" s="12">
        <f>+SUMIF(EUROPAINTS!F:F,'ALL 2020'!C167,EUROPAINTS!D:D)</f>
        <v>0</v>
      </c>
      <c r="AI167" s="12">
        <f>+SUMIF('VET ABE'!F:F,'ALL 2020'!C167,'VET ABE'!E:E)</f>
        <v>0</v>
      </c>
      <c r="AJ167" s="12">
        <f>SUMIF('VET FIA'!F:F,'ALL 2020'!C167,'VET FIA'!E:E)</f>
        <v>0</v>
      </c>
      <c r="AK167" s="12">
        <f>+SUMIF('CSS SAKAY'!F:F,'ALL 2020'!C167,'CSS SAKAY'!D:D)</f>
        <v>0</v>
      </c>
      <c r="AL167" s="12">
        <f>+SUMIF(AGRIMA!F:F,'ALL 2020'!C167,AGRIMA!D:D)</f>
        <v>0</v>
      </c>
      <c r="AM167" s="12">
        <f>SUMIF('United Malagasy'!F:F,'ALL 2020'!C167,'United Malagasy'!D:D)</f>
        <v>0</v>
      </c>
      <c r="AN167" s="12">
        <f>+SUMIF(NUTRIFOOD!E:E,'ALL 2020'!C167,NUTRIFOOD!D:D)</f>
        <v>0</v>
      </c>
      <c r="AO167" s="12">
        <f>+SUMIF(FERRIS!H:H,'ALL 2020'!C167,FERRIS!F:F)</f>
        <v>0</v>
      </c>
      <c r="AP167" s="12">
        <f>+SUMIF(SEM!F:F,'ALL 2020'!C167,SEM!D:D)</f>
        <v>0</v>
      </c>
      <c r="AQ167" s="12">
        <f>+SUMIF(Madatrade!F:F,'ALL 2020'!C167,Madatrade!D:D)</f>
        <v>0</v>
      </c>
      <c r="AR167" s="12">
        <f>+SUMIF('FLY TECH'!F:F,'ALL 2020'!C167,'FLY TECH'!E:E)</f>
        <v>0</v>
      </c>
      <c r="AS167" s="12">
        <f>+SUMIF('FIRST INVESTISSEMENT'!G:G,'ALL 2020'!C167,'FIRST INVESTISSEMENT'!E:E)</f>
        <v>0</v>
      </c>
      <c r="AT167" s="164">
        <f t="shared" si="12"/>
        <v>6857818.9000000004</v>
      </c>
      <c r="AU167" s="165">
        <f t="shared" si="13"/>
        <v>1510.003963369657</v>
      </c>
    </row>
    <row r="168" spans="1:47" x14ac:dyDescent="0.25">
      <c r="A168" s="11" t="str">
        <f t="shared" si="10"/>
        <v>4</v>
      </c>
      <c r="B168" s="11" t="str">
        <f t="shared" si="11"/>
        <v>466</v>
      </c>
      <c r="C168" s="60">
        <v>46637000</v>
      </c>
      <c r="D168" s="22" t="str">
        <f t="shared" si="14"/>
        <v>BIL28</v>
      </c>
      <c r="E168" s="24" t="s">
        <v>1252</v>
      </c>
      <c r="F168" s="12">
        <f>+SUMIF(AGRIFARM!H:H,C168,AGRIFARM!L:L)</f>
        <v>0</v>
      </c>
      <c r="G168" s="12">
        <f>+SUMIF(AGRICORP!I:I,C168,AGRICORP!E:E)</f>
        <v>0</v>
      </c>
      <c r="H168" s="12">
        <f>+SUMIF(SMTP!D:D,'ALL 2020'!C168,SMTP!G:G)</f>
        <v>-3214091</v>
      </c>
      <c r="I168" s="12">
        <f>+SUMIF(AGRIVET!G:G,C168,AGRIVET!E:E)</f>
        <v>0</v>
      </c>
      <c r="J168" s="12">
        <f>+SUMIF(AGRIVAL!G:G,'ALL 2020'!C168,AGRIVAL!E:E)</f>
        <v>0</v>
      </c>
      <c r="K168" s="12">
        <f>+SUMIF(AGRIKOBA!G:G,'ALL 2020'!C168,AGRIKOBA!E:E)</f>
        <v>0</v>
      </c>
      <c r="L168" s="12">
        <f>+SUMIF(LMOI!F:F,'ALL 2020'!C168,LMOI!D:D)</f>
        <v>0</v>
      </c>
      <c r="M168" s="12">
        <f>+SUMIF(TARTINE!G:G,'ALL 2020'!C168,TARTINE!E:E)</f>
        <v>0</v>
      </c>
      <c r="N168" s="12">
        <f>+SUMIF(IDF!F:F,'ALL 2020'!C168,IDF!D:D)</f>
        <v>0</v>
      </c>
      <c r="O168" s="12">
        <f>+SUMIF(RYA!G:G,C168,RYA!E:E)</f>
        <v>0</v>
      </c>
      <c r="P168" s="12">
        <f>+SUMIF('SCI NOAH'!G:G,'ALL 2020'!C168,'SCI NOAH'!E:E)</f>
        <v>0</v>
      </c>
      <c r="Q168" s="12">
        <f>+SUMIF(SIM!F:F,'ALL 2020'!C168,SIM!D:D)</f>
        <v>0</v>
      </c>
      <c r="R168" s="163">
        <f>+SUMIF('First Energy'!F:F,'ALL 2020'!C168,'First Energy'!D:D)</f>
        <v>0</v>
      </c>
      <c r="S168" s="163">
        <f>+SUMIF('ID Motors'!G:G,C168,'ID Motors'!E:E)</f>
        <v>0</v>
      </c>
      <c r="T168" s="12">
        <f>+SUMIF('ID RENTAL'!G:G,'ALL 2020'!C168,'ID RENTAL'!E:E)</f>
        <v>0</v>
      </c>
      <c r="U168" s="12">
        <f>+SUMIF('MCM '!G:G,'ALL 2020'!C168,'MCM '!E:E)</f>
        <v>0</v>
      </c>
      <c r="V168" s="12">
        <f>SUMIF(AGRIMOTORS!G:G,C168,AGRIMOTORS!E:E)</f>
        <v>0</v>
      </c>
      <c r="W168" s="12">
        <f>+SUMIF(BOVIMA!F:F,'ALL 2020'!C168,BOVIMA!D:D)</f>
        <v>0</v>
      </c>
      <c r="X168" s="12">
        <f>+SUMIF(AGRIFEED!F:F,'ALL 2020'!C168,AGRIFEED!D:D)</f>
        <v>0</v>
      </c>
      <c r="Y168" s="12">
        <f>SUMIF(AMIP!F:F,'ALL 2020'!C168,AMIP!D:D)</f>
        <v>0</v>
      </c>
      <c r="Z168" s="12">
        <f>+SUMIF(ISF!G:G,'ALL 2020'!C168,ISF!E:E)</f>
        <v>0</v>
      </c>
      <c r="AA168" s="124">
        <f>+SUMIF(DISCOI!G:G,'ALL 2020'!C168,DISCOI!E:E)</f>
        <v>0</v>
      </c>
      <c r="AB168" s="12">
        <f>+SUMIF(MABEL!F:F,'ALL 2020'!C168,MABEL!D:D)</f>
        <v>0</v>
      </c>
      <c r="AC168" s="12">
        <f>+SUMIF(NMP!F:F,'ALL 2020'!C168,NMP!D:D)</f>
        <v>0</v>
      </c>
      <c r="AD168" s="12">
        <f>SUMIF('AMCHO '!F:F,'ALL 2020'!C168,'AMCHO '!D:D)</f>
        <v>0</v>
      </c>
      <c r="AE168">
        <f>+SUMIF(CONFORTIS!G:G,'ALL 2020'!C168,CONFORTIS!E:E)</f>
        <v>0</v>
      </c>
      <c r="AF168" s="12">
        <f>+SUMIF('IRS IMMO'!G:G,'ALL 2020'!C168,'IRS IMMO'!E:E)</f>
        <v>0</v>
      </c>
      <c r="AG168" s="12">
        <f>+SUMIF(AGRIVETAM!F:F,'ALL 2020'!C168,AGRIVETAM!D:D)</f>
        <v>0</v>
      </c>
      <c r="AH168" s="12">
        <f>+SUMIF(EUROPAINTS!F:F,'ALL 2020'!C168,EUROPAINTS!D:D)</f>
        <v>0</v>
      </c>
      <c r="AI168" s="12">
        <f>+SUMIF('VET ABE'!F:F,'ALL 2020'!C168,'VET ABE'!E:E)</f>
        <v>0</v>
      </c>
      <c r="AJ168" s="12">
        <f>SUMIF('VET FIA'!F:F,'ALL 2020'!C168,'VET FIA'!E:E)</f>
        <v>0</v>
      </c>
      <c r="AK168" s="12">
        <f>+SUMIF('CSS SAKAY'!F:F,'ALL 2020'!C168,'CSS SAKAY'!D:D)</f>
        <v>0</v>
      </c>
      <c r="AL168" s="12">
        <f>+SUMIF(AGRIMA!F:F,'ALL 2020'!C168,AGRIMA!D:D)</f>
        <v>0</v>
      </c>
      <c r="AM168" s="12">
        <f>SUMIF('United Malagasy'!F:F,'ALL 2020'!C168,'United Malagasy'!D:D)</f>
        <v>0</v>
      </c>
      <c r="AN168" s="12">
        <f>+SUMIF(NUTRIFOOD!E:E,'ALL 2020'!C168,NUTRIFOOD!D:D)</f>
        <v>0</v>
      </c>
      <c r="AO168" s="12">
        <f>+SUMIF(FERRIS!H:H,'ALL 2020'!C168,FERRIS!F:F)</f>
        <v>0</v>
      </c>
      <c r="AP168" s="12">
        <f>+SUMIF(SEM!F:F,'ALL 2020'!C168,SEM!D:D)</f>
        <v>0</v>
      </c>
      <c r="AQ168" s="12">
        <f>+SUMIF(Madatrade!F:F,'ALL 2020'!C168,Madatrade!D:D)</f>
        <v>0</v>
      </c>
      <c r="AR168" s="12">
        <f>+SUMIF('FLY TECH'!F:F,'ALL 2020'!C168,'FLY TECH'!E:E)</f>
        <v>0</v>
      </c>
      <c r="AS168" s="12">
        <f>+SUMIF('FIRST INVESTISSEMENT'!G:G,'ALL 2020'!C168,'FIRST INVESTISSEMENT'!E:E)</f>
        <v>0</v>
      </c>
      <c r="AT168" s="164">
        <f t="shared" si="12"/>
        <v>-3214091</v>
      </c>
      <c r="AU168" s="165">
        <f t="shared" si="13"/>
        <v>-707.70170799213486</v>
      </c>
    </row>
    <row r="169" spans="1:47" x14ac:dyDescent="0.25">
      <c r="A169" s="11" t="str">
        <f t="shared" si="10"/>
        <v>4</v>
      </c>
      <c r="B169" s="11" t="str">
        <f t="shared" si="11"/>
        <v>466</v>
      </c>
      <c r="C169" s="60">
        <v>46638000</v>
      </c>
      <c r="D169" s="22" t="str">
        <f t="shared" si="14"/>
        <v>BIL28</v>
      </c>
      <c r="E169" s="24" t="s">
        <v>1253</v>
      </c>
      <c r="F169" s="12">
        <f>+SUMIF(AGRIFARM!H:H,C169,AGRIFARM!L:L)</f>
        <v>0</v>
      </c>
      <c r="G169" s="12">
        <f>+SUMIF(AGRICORP!I:I,C169,AGRICORP!E:E)</f>
        <v>0</v>
      </c>
      <c r="H169" s="12">
        <f>+SUMIF(SMTP!D:D,'ALL 2020'!C169,SMTP!G:G)</f>
        <v>-10587000</v>
      </c>
      <c r="I169" s="12">
        <f>+SUMIF(AGRIVET!G:G,C169,AGRIVET!E:E)</f>
        <v>0</v>
      </c>
      <c r="J169" s="12">
        <f>+SUMIF(AGRIVAL!G:G,'ALL 2020'!C169,AGRIVAL!E:E)</f>
        <v>0</v>
      </c>
      <c r="K169" s="12">
        <f>+SUMIF(AGRIKOBA!G:G,'ALL 2020'!C169,AGRIKOBA!E:E)</f>
        <v>0</v>
      </c>
      <c r="L169" s="12">
        <f>+SUMIF(LMOI!F:F,'ALL 2020'!C169,LMOI!D:D)</f>
        <v>0</v>
      </c>
      <c r="M169" s="12">
        <f>+SUMIF(TARTINE!G:G,'ALL 2020'!C169,TARTINE!E:E)</f>
        <v>0</v>
      </c>
      <c r="N169" s="12">
        <f>+SUMIF(IDF!F:F,'ALL 2020'!C169,IDF!D:D)</f>
        <v>0</v>
      </c>
      <c r="O169" s="12">
        <f>+SUMIF(RYA!G:G,C169,RYA!E:E)</f>
        <v>0</v>
      </c>
      <c r="P169" s="12">
        <f>+SUMIF('SCI NOAH'!G:G,'ALL 2020'!C169,'SCI NOAH'!E:E)</f>
        <v>0</v>
      </c>
      <c r="Q169" s="12">
        <f>+SUMIF(SIM!F:F,'ALL 2020'!C169,SIM!D:D)</f>
        <v>0</v>
      </c>
      <c r="R169" s="163">
        <f>+SUMIF('First Energy'!F:F,'ALL 2020'!C169,'First Energy'!D:D)</f>
        <v>0</v>
      </c>
      <c r="S169" s="163">
        <f>+SUMIF('ID Motors'!G:G,C169,'ID Motors'!E:E)</f>
        <v>0</v>
      </c>
      <c r="T169" s="12">
        <f>+SUMIF('ID RENTAL'!G:G,'ALL 2020'!C169,'ID RENTAL'!E:E)</f>
        <v>0</v>
      </c>
      <c r="U169" s="12">
        <f>+SUMIF('MCM '!G:G,'ALL 2020'!C169,'MCM '!E:E)</f>
        <v>0</v>
      </c>
      <c r="V169" s="12">
        <f>SUMIF(AGRIMOTORS!G:G,C169,AGRIMOTORS!E:E)</f>
        <v>0</v>
      </c>
      <c r="W169" s="12">
        <f>+SUMIF(BOVIMA!F:F,'ALL 2020'!C169,BOVIMA!D:D)</f>
        <v>0</v>
      </c>
      <c r="X169" s="12">
        <f>+SUMIF(AGRIFEED!F:F,'ALL 2020'!C169,AGRIFEED!D:D)</f>
        <v>0</v>
      </c>
      <c r="Y169" s="12">
        <f>SUMIF(AMIP!F:F,'ALL 2020'!C169,AMIP!D:D)</f>
        <v>0</v>
      </c>
      <c r="Z169" s="12">
        <f>+SUMIF(ISF!G:G,'ALL 2020'!C169,ISF!E:E)</f>
        <v>0</v>
      </c>
      <c r="AA169" s="124">
        <f>+SUMIF(DISCOI!G:G,'ALL 2020'!C169,DISCOI!E:E)</f>
        <v>0</v>
      </c>
      <c r="AB169" s="12">
        <f>+SUMIF(MABEL!F:F,'ALL 2020'!C169,MABEL!D:D)</f>
        <v>0</v>
      </c>
      <c r="AC169" s="12">
        <f>+SUMIF(NMP!F:F,'ALL 2020'!C169,NMP!D:D)</f>
        <v>0</v>
      </c>
      <c r="AD169" s="12">
        <f>SUMIF('AMCHO '!F:F,'ALL 2020'!C169,'AMCHO '!D:D)</f>
        <v>0</v>
      </c>
      <c r="AE169">
        <f>+SUMIF(CONFORTIS!G:G,'ALL 2020'!C169,CONFORTIS!E:E)</f>
        <v>0</v>
      </c>
      <c r="AF169" s="12">
        <f>+SUMIF('IRS IMMO'!G:G,'ALL 2020'!C169,'IRS IMMO'!E:E)</f>
        <v>0</v>
      </c>
      <c r="AG169" s="12">
        <f>+SUMIF(AGRIVETAM!F:F,'ALL 2020'!C169,AGRIVETAM!D:D)</f>
        <v>0</v>
      </c>
      <c r="AH169" s="12">
        <f>+SUMIF(EUROPAINTS!F:F,'ALL 2020'!C169,EUROPAINTS!D:D)</f>
        <v>0</v>
      </c>
      <c r="AI169" s="12">
        <f>+SUMIF('VET ABE'!F:F,'ALL 2020'!C169,'VET ABE'!E:E)</f>
        <v>0</v>
      </c>
      <c r="AJ169" s="12">
        <f>SUMIF('VET FIA'!F:F,'ALL 2020'!C169,'VET FIA'!E:E)</f>
        <v>0</v>
      </c>
      <c r="AK169" s="12">
        <f>+SUMIF('CSS SAKAY'!F:F,'ALL 2020'!C169,'CSS SAKAY'!D:D)</f>
        <v>0</v>
      </c>
      <c r="AL169" s="12">
        <f>+SUMIF(AGRIMA!F:F,'ALL 2020'!C169,AGRIMA!D:D)</f>
        <v>0</v>
      </c>
      <c r="AM169" s="12">
        <f>SUMIF('United Malagasy'!F:F,'ALL 2020'!C169,'United Malagasy'!D:D)</f>
        <v>0</v>
      </c>
      <c r="AN169" s="12">
        <f>+SUMIF(NUTRIFOOD!E:E,'ALL 2020'!C169,NUTRIFOOD!D:D)</f>
        <v>0</v>
      </c>
      <c r="AO169" s="12">
        <f>+SUMIF(FERRIS!H:H,'ALL 2020'!C169,FERRIS!F:F)</f>
        <v>0</v>
      </c>
      <c r="AP169" s="12">
        <f>+SUMIF(SEM!F:F,'ALL 2020'!C169,SEM!D:D)</f>
        <v>0</v>
      </c>
      <c r="AQ169" s="12">
        <f>+SUMIF(Madatrade!F:F,'ALL 2020'!C169,Madatrade!D:D)</f>
        <v>0</v>
      </c>
      <c r="AR169" s="12">
        <f>+SUMIF('FLY TECH'!F:F,'ALL 2020'!C169,'FLY TECH'!E:E)</f>
        <v>0</v>
      </c>
      <c r="AS169" s="12">
        <f>+SUMIF('FIRST INVESTISSEMENT'!G:G,'ALL 2020'!C169,'FIRST INVESTISSEMENT'!E:E)</f>
        <v>0</v>
      </c>
      <c r="AT169" s="164">
        <f t="shared" si="12"/>
        <v>-10587000</v>
      </c>
      <c r="AU169" s="165">
        <f t="shared" si="13"/>
        <v>-2331.1219198562617</v>
      </c>
    </row>
    <row r="170" spans="1:47" x14ac:dyDescent="0.25">
      <c r="A170" s="11" t="str">
        <f t="shared" si="10"/>
        <v>4</v>
      </c>
      <c r="B170" s="11" t="str">
        <f t="shared" si="11"/>
        <v>466</v>
      </c>
      <c r="C170" s="22">
        <v>46639000</v>
      </c>
      <c r="D170" s="22" t="str">
        <f t="shared" si="14"/>
        <v>BIL22</v>
      </c>
      <c r="E170" s="24" t="s">
        <v>107</v>
      </c>
      <c r="F170" s="12">
        <f>+SUMIF(AGRIFARM!H:H,C170,AGRIFARM!L:L)</f>
        <v>144000</v>
      </c>
      <c r="G170" s="12">
        <f>+SUMIF(AGRICORP!I:I,C170,AGRICORP!E:E)</f>
        <v>0</v>
      </c>
      <c r="H170" s="12">
        <f>+SUMIF(SMTP!D:D,'ALL 2020'!C170,SMTP!G:G)</f>
        <v>358849.76</v>
      </c>
      <c r="I170" s="12">
        <f>+SUMIF(AGRIVET!G:G,C170,AGRIVET!E:E)</f>
        <v>1628300</v>
      </c>
      <c r="J170" s="12">
        <f>+SUMIF(AGRIVAL!G:G,'ALL 2020'!C170,AGRIVAL!E:E)</f>
        <v>0</v>
      </c>
      <c r="K170" s="12">
        <f>+SUMIF(AGRIKOBA!G:G,'ALL 2020'!C170,AGRIKOBA!E:E)</f>
        <v>0</v>
      </c>
      <c r="L170" s="12">
        <f>+SUMIF(LMOI!F:F,'ALL 2020'!C170,LMOI!D:D)</f>
        <v>0</v>
      </c>
      <c r="M170" s="12">
        <f>+SUMIF(TARTINE!G:G,'ALL 2020'!C170,TARTINE!E:E)</f>
        <v>0</v>
      </c>
      <c r="N170" s="12">
        <f>+SUMIF(IDF!F:F,'ALL 2020'!C170,IDF!D:D)</f>
        <v>0</v>
      </c>
      <c r="O170" s="12">
        <f>+SUMIF(RYA!G:G,C170,RYA!E:E)</f>
        <v>0</v>
      </c>
      <c r="P170" s="12">
        <f>+SUMIF('SCI NOAH'!G:G,'ALL 2020'!C170,'SCI NOAH'!E:E)</f>
        <v>0</v>
      </c>
      <c r="Q170" s="12">
        <f>+SUMIF(SIM!F:F,'ALL 2020'!C170,SIM!D:D)</f>
        <v>0</v>
      </c>
      <c r="R170" s="163">
        <f>+SUMIF('First Energy'!F:F,'ALL 2020'!C170,'First Energy'!D:D)</f>
        <v>0</v>
      </c>
      <c r="S170" s="163">
        <f>+SUMIF('ID Motors'!G:G,C170,'ID Motors'!E:E)</f>
        <v>0</v>
      </c>
      <c r="T170" s="12">
        <f>+SUMIF('ID RENTAL'!G:G,'ALL 2020'!C170,'ID RENTAL'!E:E)</f>
        <v>0</v>
      </c>
      <c r="U170" s="12">
        <f>+SUMIF('MCM '!G:G,'ALL 2020'!C170,'MCM '!E:E)</f>
        <v>-1465000</v>
      </c>
      <c r="V170" s="12">
        <f>SUMIF(AGRIMOTORS!G:G,C170,AGRIMOTORS!E:E)</f>
        <v>0</v>
      </c>
      <c r="W170" s="12">
        <f>+SUMIF(BOVIMA!F:F,'ALL 2020'!C170,BOVIMA!D:D)</f>
        <v>0</v>
      </c>
      <c r="X170" s="12">
        <f>+SUMIF(AGRIFEED!F:F,'ALL 2020'!C170,AGRIFEED!D:D)</f>
        <v>0</v>
      </c>
      <c r="Y170" s="12">
        <f>SUMIF(AMIP!F:F,'ALL 2020'!C170,AMIP!D:D)</f>
        <v>0</v>
      </c>
      <c r="Z170" s="12">
        <f>+SUMIF(ISF!G:G,'ALL 2020'!C170,ISF!E:E)</f>
        <v>0</v>
      </c>
      <c r="AA170" s="124">
        <f>+SUMIF(DISCOI!G:G,'ALL 2020'!C170,DISCOI!E:E)</f>
        <v>0</v>
      </c>
      <c r="AB170" s="12">
        <f>+SUMIF(MABEL!F:F,'ALL 2020'!C170,MABEL!D:D)</f>
        <v>0</v>
      </c>
      <c r="AC170" s="12">
        <f>+SUMIF(NMP!F:F,'ALL 2020'!C170,NMP!D:D)</f>
        <v>0</v>
      </c>
      <c r="AD170" s="12">
        <f>SUMIF('AMCHO '!F:F,'ALL 2020'!C170,'AMCHO '!D:D)</f>
        <v>0</v>
      </c>
      <c r="AE170">
        <f>+SUMIF(CONFORTIS!G:G,'ALL 2020'!C170,CONFORTIS!E:E)</f>
        <v>0</v>
      </c>
      <c r="AF170" s="12">
        <f>+SUMIF('IRS IMMO'!G:G,'ALL 2020'!C170,'IRS IMMO'!E:E)</f>
        <v>0</v>
      </c>
      <c r="AG170" s="12">
        <f>+SUMIF(AGRIVETAM!F:F,'ALL 2020'!C170,AGRIVETAM!D:D)</f>
        <v>0</v>
      </c>
      <c r="AH170" s="12">
        <f>+SUMIF(EUROPAINTS!F:F,'ALL 2020'!C170,EUROPAINTS!D:D)</f>
        <v>0</v>
      </c>
      <c r="AI170" s="12">
        <f>+SUMIF('VET ABE'!F:F,'ALL 2020'!C170,'VET ABE'!E:E)</f>
        <v>0</v>
      </c>
      <c r="AJ170" s="12">
        <f>SUMIF('VET FIA'!F:F,'ALL 2020'!C170,'VET FIA'!E:E)</f>
        <v>0</v>
      </c>
      <c r="AK170" s="12">
        <f>+SUMIF('CSS SAKAY'!F:F,'ALL 2020'!C170,'CSS SAKAY'!D:D)</f>
        <v>0</v>
      </c>
      <c r="AL170" s="12">
        <f>+SUMIF(AGRIMA!F:F,'ALL 2020'!C170,AGRIMA!D:D)</f>
        <v>0</v>
      </c>
      <c r="AM170" s="12">
        <f>SUMIF('United Malagasy'!F:F,'ALL 2020'!C170,'United Malagasy'!D:D)</f>
        <v>0</v>
      </c>
      <c r="AN170" s="12">
        <f>+SUMIF(NUTRIFOOD!E:E,'ALL 2020'!C170,NUTRIFOOD!D:D)</f>
        <v>0</v>
      </c>
      <c r="AO170" s="12">
        <f>+SUMIF(FERRIS!H:H,'ALL 2020'!C170,FERRIS!F:F)</f>
        <v>0</v>
      </c>
      <c r="AP170" s="12">
        <f>+SUMIF(SEM!F:F,'ALL 2020'!C170,SEM!D:D)</f>
        <v>0</v>
      </c>
      <c r="AQ170" s="12">
        <f>+SUMIF(Madatrade!F:F,'ALL 2020'!C170,Madatrade!D:D)</f>
        <v>0</v>
      </c>
      <c r="AR170" s="12">
        <f>+SUMIF('FLY TECH'!F:F,'ALL 2020'!C170,'FLY TECH'!E:E)</f>
        <v>0</v>
      </c>
      <c r="AS170" s="12">
        <f>+SUMIF('FIRST INVESTISSEMENT'!G:G,'ALL 2020'!C170,'FIRST INVESTISSEMENT'!E:E)</f>
        <v>0</v>
      </c>
      <c r="AT170" s="164">
        <f t="shared" si="12"/>
        <v>666149.75999999978</v>
      </c>
      <c r="AU170" s="165">
        <f t="shared" si="13"/>
        <v>146.67765254018963</v>
      </c>
    </row>
    <row r="171" spans="1:47" x14ac:dyDescent="0.25">
      <c r="A171" s="11" t="str">
        <f t="shared" si="10"/>
        <v>4</v>
      </c>
      <c r="B171" s="11" t="str">
        <f t="shared" si="11"/>
        <v>466</v>
      </c>
      <c r="C171" s="22">
        <v>46640000</v>
      </c>
      <c r="D171" s="22" t="str">
        <f t="shared" si="14"/>
        <v>BIL22</v>
      </c>
      <c r="E171" s="24" t="s">
        <v>127</v>
      </c>
      <c r="F171" s="12">
        <f>+SUMIF(AGRIFARM!H:H,C171,AGRIFARM!L:L)</f>
        <v>20400</v>
      </c>
      <c r="G171" s="12">
        <f>+SUMIF(AGRICORP!I:I,C171,AGRICORP!E:E)</f>
        <v>0</v>
      </c>
      <c r="H171" s="12">
        <f>+SUMIF(SMTP!D:D,'ALL 2020'!C171,SMTP!G:G)</f>
        <v>49388618.590000004</v>
      </c>
      <c r="I171" s="12">
        <f>+SUMIF(AGRIVET!G:G,C171,AGRIVET!E:E)</f>
        <v>24116183.559999999</v>
      </c>
      <c r="J171" s="12">
        <f>+SUMIF(AGRIVAL!G:G,'ALL 2020'!C171,AGRIVAL!E:E)</f>
        <v>0</v>
      </c>
      <c r="K171" s="12">
        <f>+SUMIF(AGRIKOBA!G:G,'ALL 2020'!C171,AGRIKOBA!E:E)</f>
        <v>0</v>
      </c>
      <c r="L171" s="12">
        <f>+SUMIF(LMOI!F:F,'ALL 2020'!C171,LMOI!D:D)</f>
        <v>0</v>
      </c>
      <c r="M171" s="12">
        <f>+SUMIF(TARTINE!G:G,'ALL 2020'!C171,TARTINE!E:E)</f>
        <v>0</v>
      </c>
      <c r="N171" s="12">
        <f>+SUMIF(IDF!F:F,'ALL 2020'!C171,IDF!D:D)</f>
        <v>0</v>
      </c>
      <c r="O171" s="12">
        <f>+SUMIF(RYA!G:G,C171,RYA!E:E)</f>
        <v>0</v>
      </c>
      <c r="P171" s="12">
        <f>+SUMIF('SCI NOAH'!G:G,'ALL 2020'!C171,'SCI NOAH'!E:E)</f>
        <v>0</v>
      </c>
      <c r="Q171" s="12">
        <f>+SUMIF(SIM!F:F,'ALL 2020'!C171,SIM!D:D)</f>
        <v>0</v>
      </c>
      <c r="R171" s="163">
        <f>+SUMIF('First Energy'!F:F,'ALL 2020'!C171,'First Energy'!D:D)</f>
        <v>0</v>
      </c>
      <c r="S171" s="163">
        <f>+SUMIF('ID Motors'!G:G,C171,'ID Motors'!E:E)</f>
        <v>0</v>
      </c>
      <c r="T171" s="12">
        <f>+SUMIF('ID RENTAL'!G:G,'ALL 2020'!C171,'ID RENTAL'!E:E)</f>
        <v>0</v>
      </c>
      <c r="U171" s="12">
        <f>+SUMIF('MCM '!G:G,'ALL 2020'!C171,'MCM '!E:E)</f>
        <v>0</v>
      </c>
      <c r="V171" s="12">
        <f>SUMIF(AGRIMOTORS!G:G,C171,AGRIMOTORS!E:E)</f>
        <v>0</v>
      </c>
      <c r="W171" s="12">
        <f>+SUMIF(BOVIMA!F:F,'ALL 2020'!C171,BOVIMA!D:D)</f>
        <v>0</v>
      </c>
      <c r="X171" s="12">
        <f>+SUMIF(AGRIFEED!F:F,'ALL 2020'!C171,AGRIFEED!D:D)</f>
        <v>0</v>
      </c>
      <c r="Y171" s="12">
        <f>SUMIF(AMIP!F:F,'ALL 2020'!C171,AMIP!D:D)</f>
        <v>0</v>
      </c>
      <c r="Z171" s="12">
        <f>+SUMIF(ISF!G:G,'ALL 2020'!C171,ISF!E:E)</f>
        <v>0</v>
      </c>
      <c r="AA171" s="124">
        <f>+SUMIF(DISCOI!G:G,'ALL 2020'!C171,DISCOI!E:E)</f>
        <v>0</v>
      </c>
      <c r="AB171" s="12">
        <f>+SUMIF(MABEL!F:F,'ALL 2020'!C171,MABEL!D:D)</f>
        <v>0</v>
      </c>
      <c r="AC171" s="12">
        <f>+SUMIF(NMP!F:F,'ALL 2020'!C171,NMP!D:D)</f>
        <v>0</v>
      </c>
      <c r="AD171" s="12">
        <f>SUMIF('AMCHO '!F:F,'ALL 2020'!C171,'AMCHO '!D:D)</f>
        <v>0</v>
      </c>
      <c r="AE171">
        <f>+SUMIF(CONFORTIS!G:G,'ALL 2020'!C171,CONFORTIS!E:E)</f>
        <v>0</v>
      </c>
      <c r="AF171" s="12">
        <f>+SUMIF('IRS IMMO'!G:G,'ALL 2020'!C171,'IRS IMMO'!E:E)</f>
        <v>0</v>
      </c>
      <c r="AG171" s="12">
        <f>+SUMIF(AGRIVETAM!F:F,'ALL 2020'!C171,AGRIVETAM!D:D)</f>
        <v>0</v>
      </c>
      <c r="AH171" s="12">
        <f>+SUMIF(EUROPAINTS!F:F,'ALL 2020'!C171,EUROPAINTS!D:D)</f>
        <v>0</v>
      </c>
      <c r="AI171" s="12">
        <f>+SUMIF('VET ABE'!F:F,'ALL 2020'!C171,'VET ABE'!E:E)</f>
        <v>0</v>
      </c>
      <c r="AJ171" s="12">
        <f>SUMIF('VET FIA'!F:F,'ALL 2020'!C171,'VET FIA'!E:E)</f>
        <v>0</v>
      </c>
      <c r="AK171" s="12">
        <f>+SUMIF('CSS SAKAY'!F:F,'ALL 2020'!C171,'CSS SAKAY'!D:D)</f>
        <v>0</v>
      </c>
      <c r="AL171" s="12">
        <f>+SUMIF(AGRIMA!F:F,'ALL 2020'!C171,AGRIMA!D:D)</f>
        <v>0</v>
      </c>
      <c r="AM171" s="12">
        <f>SUMIF('United Malagasy'!F:F,'ALL 2020'!C171,'United Malagasy'!D:D)</f>
        <v>44508</v>
      </c>
      <c r="AN171" s="12">
        <f>+SUMIF(NUTRIFOOD!E:E,'ALL 2020'!C171,NUTRIFOOD!D:D)</f>
        <v>0</v>
      </c>
      <c r="AO171" s="12">
        <f>+SUMIF(FERRIS!H:H,'ALL 2020'!C171,FERRIS!F:F)</f>
        <v>0</v>
      </c>
      <c r="AP171" s="12">
        <f>+SUMIF(SEM!F:F,'ALL 2020'!C171,SEM!D:D)</f>
        <v>0</v>
      </c>
      <c r="AQ171" s="12">
        <f>+SUMIF(Madatrade!F:F,'ALL 2020'!C171,Madatrade!D:D)</f>
        <v>0</v>
      </c>
      <c r="AR171" s="12">
        <f>+SUMIF('FLY TECH'!F:F,'ALL 2020'!C171,'FLY TECH'!E:E)</f>
        <v>0</v>
      </c>
      <c r="AS171" s="12">
        <f>+SUMIF('FIRST INVESTISSEMENT'!G:G,'ALL 2020'!C171,'FIRST INVESTISSEMENT'!E:E)</f>
        <v>0</v>
      </c>
      <c r="AT171" s="164">
        <f t="shared" si="12"/>
        <v>73569710.150000006</v>
      </c>
      <c r="AU171" s="165">
        <f t="shared" si="13"/>
        <v>16199.10871522969</v>
      </c>
    </row>
    <row r="172" spans="1:47" x14ac:dyDescent="0.25">
      <c r="A172" s="11" t="str">
        <f t="shared" si="10"/>
        <v>4</v>
      </c>
      <c r="B172" s="11" t="str">
        <f t="shared" si="11"/>
        <v>466</v>
      </c>
      <c r="C172" s="60">
        <v>46641000</v>
      </c>
      <c r="D172" s="22" t="str">
        <f t="shared" ref="D172:D203" si="15">+IF(AT172&gt;0,"BIL22","BIL28")</f>
        <v>BIL22</v>
      </c>
      <c r="E172" s="24" t="s">
        <v>659</v>
      </c>
      <c r="F172" s="12">
        <f>+SUMIF(AGRIFARM!H:H,C172,AGRIFARM!L:L)</f>
        <v>0</v>
      </c>
      <c r="G172" s="12">
        <f>+SUMIF(AGRICORP!I:I,C172,AGRICORP!E:E)</f>
        <v>0</v>
      </c>
      <c r="H172" s="12">
        <f>+SUMIF(SMTP!D:D,'ALL 2020'!C172,SMTP!G:G)</f>
        <v>10573416.92</v>
      </c>
      <c r="I172" s="12">
        <f>+SUMIF(AGRIVET!G:G,C172,AGRIVET!E:E)</f>
        <v>12573440</v>
      </c>
      <c r="J172" s="12">
        <f>+SUMIF(AGRIVAL!G:G,'ALL 2020'!C172,AGRIVAL!E:E)</f>
        <v>0</v>
      </c>
      <c r="K172" s="12">
        <f>+SUMIF(AGRIKOBA!G:G,'ALL 2020'!C172,AGRIKOBA!E:E)</f>
        <v>0</v>
      </c>
      <c r="L172" s="12">
        <f>+SUMIF(LMOI!F:F,'ALL 2020'!C172,LMOI!D:D)</f>
        <v>0</v>
      </c>
      <c r="M172" s="12">
        <f>+SUMIF(TARTINE!G:G,'ALL 2020'!C172,TARTINE!E:E)</f>
        <v>0</v>
      </c>
      <c r="N172" s="12">
        <f>+SUMIF(IDF!F:F,'ALL 2020'!C172,IDF!D:D)</f>
        <v>0</v>
      </c>
      <c r="O172" s="12">
        <f>+SUMIF(RYA!G:G,C172,RYA!E:E)</f>
        <v>0</v>
      </c>
      <c r="P172" s="12">
        <f>+SUMIF('SCI NOAH'!G:G,'ALL 2020'!C172,'SCI NOAH'!E:E)</f>
        <v>0</v>
      </c>
      <c r="Q172" s="12">
        <f>+SUMIF(SIM!F:F,'ALL 2020'!C172,SIM!D:D)</f>
        <v>0</v>
      </c>
      <c r="R172" s="163">
        <f>+SUMIF('First Energy'!F:F,'ALL 2020'!C172,'First Energy'!D:D)</f>
        <v>0</v>
      </c>
      <c r="S172" s="163">
        <f>+SUMIF('ID Motors'!G:G,C172,'ID Motors'!E:E)</f>
        <v>0</v>
      </c>
      <c r="T172" s="12">
        <f>+SUMIF('ID RENTAL'!G:G,'ALL 2020'!C172,'ID RENTAL'!E:E)</f>
        <v>0</v>
      </c>
      <c r="U172" s="12">
        <f>+SUMIF('MCM '!G:G,'ALL 2020'!C172,'MCM '!E:E)</f>
        <v>0</v>
      </c>
      <c r="V172" s="12">
        <f>SUMIF(AGRIMOTORS!G:G,C172,AGRIMOTORS!E:E)</f>
        <v>0</v>
      </c>
      <c r="W172" s="12">
        <f>+SUMIF(BOVIMA!F:F,'ALL 2020'!C172,BOVIMA!D:D)</f>
        <v>0</v>
      </c>
      <c r="X172" s="12">
        <f>+SUMIF(AGRIFEED!F:F,'ALL 2020'!C172,AGRIFEED!D:D)</f>
        <v>0</v>
      </c>
      <c r="Y172" s="12">
        <f>SUMIF(AMIP!F:F,'ALL 2020'!C172,AMIP!D:D)</f>
        <v>0</v>
      </c>
      <c r="Z172" s="12">
        <f>+SUMIF(ISF!G:G,'ALL 2020'!C172,ISF!E:E)</f>
        <v>0</v>
      </c>
      <c r="AA172" s="124">
        <f>+SUMIF(DISCOI!G:G,'ALL 2020'!C172,DISCOI!E:E)</f>
        <v>0</v>
      </c>
      <c r="AB172" s="12">
        <f>+SUMIF(MABEL!F:F,'ALL 2020'!C172,MABEL!D:D)</f>
        <v>0</v>
      </c>
      <c r="AC172" s="12">
        <f>+SUMIF(NMP!F:F,'ALL 2020'!C172,NMP!D:D)</f>
        <v>0</v>
      </c>
      <c r="AD172" s="12">
        <f>SUMIF('AMCHO '!F:F,'ALL 2020'!C172,'AMCHO '!D:D)</f>
        <v>0</v>
      </c>
      <c r="AE172">
        <f>+SUMIF(CONFORTIS!G:G,'ALL 2020'!C172,CONFORTIS!E:E)</f>
        <v>0</v>
      </c>
      <c r="AF172" s="12">
        <f>+SUMIF('IRS IMMO'!G:G,'ALL 2020'!C172,'IRS IMMO'!E:E)</f>
        <v>0</v>
      </c>
      <c r="AG172" s="12">
        <f>+SUMIF(AGRIVETAM!F:F,'ALL 2020'!C172,AGRIVETAM!D:D)</f>
        <v>0</v>
      </c>
      <c r="AH172" s="12">
        <f>+SUMIF(EUROPAINTS!F:F,'ALL 2020'!C172,EUROPAINTS!D:D)</f>
        <v>0</v>
      </c>
      <c r="AI172" s="12">
        <f>+SUMIF('VET ABE'!F:F,'ALL 2020'!C172,'VET ABE'!E:E)</f>
        <v>0</v>
      </c>
      <c r="AJ172" s="12">
        <f>SUMIF('VET FIA'!F:F,'ALL 2020'!C172,'VET FIA'!E:E)</f>
        <v>0</v>
      </c>
      <c r="AK172" s="12">
        <f>+SUMIF('CSS SAKAY'!F:F,'ALL 2020'!C172,'CSS SAKAY'!D:D)</f>
        <v>0</v>
      </c>
      <c r="AL172" s="12">
        <f>+SUMIF(AGRIMA!F:F,'ALL 2020'!C172,AGRIMA!D:D)</f>
        <v>0</v>
      </c>
      <c r="AM172" s="12">
        <f>SUMIF('United Malagasy'!F:F,'ALL 2020'!C172,'United Malagasy'!D:D)</f>
        <v>0</v>
      </c>
      <c r="AN172" s="12">
        <f>+SUMIF(NUTRIFOOD!E:E,'ALL 2020'!C172,NUTRIFOOD!D:D)</f>
        <v>0</v>
      </c>
      <c r="AO172" s="12">
        <f>+SUMIF(FERRIS!H:H,'ALL 2020'!C172,FERRIS!F:F)</f>
        <v>0</v>
      </c>
      <c r="AP172" s="12">
        <f>+SUMIF(SEM!F:F,'ALL 2020'!C172,SEM!D:D)</f>
        <v>0</v>
      </c>
      <c r="AQ172" s="12">
        <f>+SUMIF(Madatrade!F:F,'ALL 2020'!C172,Madatrade!D:D)</f>
        <v>0</v>
      </c>
      <c r="AR172" s="12">
        <f>+SUMIF('FLY TECH'!F:F,'ALL 2020'!C172,'FLY TECH'!E:E)</f>
        <v>0</v>
      </c>
      <c r="AS172" s="12">
        <f>+SUMIF('FIRST INVESTISSEMENT'!G:G,'ALL 2020'!C172,'FIRST INVESTISSEMENT'!E:E)</f>
        <v>0</v>
      </c>
      <c r="AT172" s="164">
        <f t="shared" si="12"/>
        <v>23146856.920000002</v>
      </c>
      <c r="AU172" s="165">
        <f t="shared" si="13"/>
        <v>5096.641687162426</v>
      </c>
    </row>
    <row r="173" spans="1:47" x14ac:dyDescent="0.25">
      <c r="A173" s="11" t="str">
        <f t="shared" si="10"/>
        <v>4</v>
      </c>
      <c r="B173" s="11" t="str">
        <f t="shared" si="11"/>
        <v>466</v>
      </c>
      <c r="C173" s="60">
        <v>46642000</v>
      </c>
      <c r="D173" s="22" t="str">
        <f t="shared" si="15"/>
        <v>BIL22</v>
      </c>
      <c r="E173" s="24" t="s">
        <v>141</v>
      </c>
      <c r="F173" s="12">
        <f>+SUMIF(AGRIFARM!H:H,C173,AGRIFARM!L:L)</f>
        <v>16320</v>
      </c>
      <c r="G173" s="12">
        <f>+SUMIF(AGRICORP!I:I,C173,AGRICORP!E:E)</f>
        <v>0</v>
      </c>
      <c r="H173" s="12">
        <f>+SUMIF(SMTP!D:D,'ALL 2020'!C173,SMTP!G:G)</f>
        <v>1600</v>
      </c>
      <c r="I173" s="12">
        <f>+SUMIF(AGRIVET!G:G,C173,AGRIVET!E:E)</f>
        <v>186201900</v>
      </c>
      <c r="J173" s="12">
        <f>+SUMIF(AGRIVAL!G:G,'ALL 2020'!C173,AGRIVAL!E:E)</f>
        <v>0</v>
      </c>
      <c r="K173" s="12">
        <f>+SUMIF(AGRIKOBA!G:G,'ALL 2020'!C173,AGRIKOBA!E:E)</f>
        <v>0</v>
      </c>
      <c r="L173" s="12">
        <f>+SUMIF(LMOI!F:F,'ALL 2020'!C173,LMOI!D:D)</f>
        <v>0</v>
      </c>
      <c r="M173" s="12">
        <f>+SUMIF(TARTINE!G:G,'ALL 2020'!C173,TARTINE!E:E)</f>
        <v>0</v>
      </c>
      <c r="N173" s="12">
        <f>+SUMIF(IDF!F:F,'ALL 2020'!C173,IDF!D:D)</f>
        <v>0</v>
      </c>
      <c r="O173" s="12">
        <f>+SUMIF(RYA!G:G,C173,RYA!E:E)</f>
        <v>0</v>
      </c>
      <c r="P173" s="12">
        <f>+SUMIF('SCI NOAH'!G:G,'ALL 2020'!C173,'SCI NOAH'!E:E)</f>
        <v>0</v>
      </c>
      <c r="Q173" s="12">
        <f>+SUMIF(SIM!F:F,'ALL 2020'!C173,SIM!D:D)</f>
        <v>0</v>
      </c>
      <c r="R173" s="163">
        <f>+SUMIF('First Energy'!F:F,'ALL 2020'!C173,'First Energy'!D:D)</f>
        <v>0</v>
      </c>
      <c r="S173" s="163">
        <f>+SUMIF('ID Motors'!G:G,C173,'ID Motors'!E:E)</f>
        <v>0</v>
      </c>
      <c r="T173" s="12">
        <f>+SUMIF('ID RENTAL'!G:G,'ALL 2020'!C173,'ID RENTAL'!E:E)</f>
        <v>0</v>
      </c>
      <c r="U173" s="12">
        <f>+SUMIF('MCM '!G:G,'ALL 2020'!C173,'MCM '!E:E)</f>
        <v>0</v>
      </c>
      <c r="V173" s="12">
        <f>SUMIF(AGRIMOTORS!G:G,C173,AGRIMOTORS!E:E)</f>
        <v>0</v>
      </c>
      <c r="W173" s="12">
        <f>+SUMIF(BOVIMA!F:F,'ALL 2020'!C173,BOVIMA!D:D)</f>
        <v>0</v>
      </c>
      <c r="X173" s="12">
        <f>+SUMIF(AGRIFEED!F:F,'ALL 2020'!C173,AGRIFEED!D:D)</f>
        <v>0</v>
      </c>
      <c r="Y173" s="12">
        <f>SUMIF(AMIP!F:F,'ALL 2020'!C173,AMIP!D:D)</f>
        <v>0</v>
      </c>
      <c r="Z173" s="12">
        <f>+SUMIF(ISF!G:G,'ALL 2020'!C173,ISF!E:E)</f>
        <v>0</v>
      </c>
      <c r="AA173" s="124">
        <f>+SUMIF(DISCOI!G:G,'ALL 2020'!C173,DISCOI!E:E)</f>
        <v>0</v>
      </c>
      <c r="AB173" s="12">
        <f>+SUMIF(MABEL!F:F,'ALL 2020'!C173,MABEL!D:D)</f>
        <v>0</v>
      </c>
      <c r="AC173" s="12">
        <f>+SUMIF(NMP!F:F,'ALL 2020'!C173,NMP!D:D)</f>
        <v>0</v>
      </c>
      <c r="AD173" s="12">
        <f>SUMIF('AMCHO '!F:F,'ALL 2020'!C173,'AMCHO '!D:D)</f>
        <v>0</v>
      </c>
      <c r="AE173">
        <f>+SUMIF(CONFORTIS!G:G,'ALL 2020'!C173,CONFORTIS!E:E)</f>
        <v>0</v>
      </c>
      <c r="AF173" s="12">
        <f>+SUMIF('IRS IMMO'!G:G,'ALL 2020'!C173,'IRS IMMO'!E:E)</f>
        <v>0</v>
      </c>
      <c r="AG173" s="12">
        <f>+SUMIF(AGRIVETAM!F:F,'ALL 2020'!C173,AGRIVETAM!D:D)</f>
        <v>0</v>
      </c>
      <c r="AH173" s="12">
        <f>+SUMIF(EUROPAINTS!F:F,'ALL 2020'!C173,EUROPAINTS!D:D)</f>
        <v>0</v>
      </c>
      <c r="AI173" s="12">
        <f>+SUMIF('VET ABE'!F:F,'ALL 2020'!C173,'VET ABE'!E:E)</f>
        <v>0</v>
      </c>
      <c r="AJ173" s="12">
        <f>SUMIF('VET FIA'!F:F,'ALL 2020'!C173,'VET FIA'!E:E)</f>
        <v>0</v>
      </c>
      <c r="AK173" s="12">
        <f>+SUMIF('CSS SAKAY'!F:F,'ALL 2020'!C173,'CSS SAKAY'!D:D)</f>
        <v>0</v>
      </c>
      <c r="AL173" s="12">
        <f>+SUMIF(AGRIMA!F:F,'ALL 2020'!C173,AGRIMA!D:D)</f>
        <v>0</v>
      </c>
      <c r="AM173" s="12">
        <f>SUMIF('United Malagasy'!F:F,'ALL 2020'!C173,'United Malagasy'!D:D)</f>
        <v>0</v>
      </c>
      <c r="AN173" s="12">
        <f>+SUMIF(NUTRIFOOD!E:E,'ALL 2020'!C173,NUTRIFOOD!D:D)</f>
        <v>0</v>
      </c>
      <c r="AO173" s="12">
        <f>+SUMIF(FERRIS!H:H,'ALL 2020'!C173,FERRIS!F:F)</f>
        <v>0</v>
      </c>
      <c r="AP173" s="12">
        <f>+SUMIF(SEM!F:F,'ALL 2020'!C173,SEM!D:D)</f>
        <v>0</v>
      </c>
      <c r="AQ173" s="12">
        <f>+SUMIF(Madatrade!F:F,'ALL 2020'!C173,Madatrade!D:D)</f>
        <v>0</v>
      </c>
      <c r="AR173" s="12">
        <f>+SUMIF('FLY TECH'!F:F,'ALL 2020'!C173,'FLY TECH'!E:E)</f>
        <v>0</v>
      </c>
      <c r="AS173" s="12">
        <f>+SUMIF('FIRST INVESTISSEMENT'!G:G,'ALL 2020'!C173,'FIRST INVESTISSEMENT'!E:E)</f>
        <v>0</v>
      </c>
      <c r="AT173" s="164">
        <f t="shared" si="12"/>
        <v>186219820</v>
      </c>
      <c r="AU173" s="165">
        <f t="shared" si="13"/>
        <v>41003.221338782234</v>
      </c>
    </row>
    <row r="174" spans="1:47" x14ac:dyDescent="0.25">
      <c r="A174" s="11" t="str">
        <f t="shared" si="10"/>
        <v>4</v>
      </c>
      <c r="B174" s="11" t="str">
        <f t="shared" si="11"/>
        <v>466</v>
      </c>
      <c r="C174" s="60">
        <v>46643000</v>
      </c>
      <c r="D174" s="22" t="str">
        <f t="shared" si="15"/>
        <v>BIL22</v>
      </c>
      <c r="E174" s="24" t="s">
        <v>142</v>
      </c>
      <c r="F174" s="12">
        <f>+SUMIF(AGRIFARM!H:H,C174,AGRIFARM!L:L)</f>
        <v>16320</v>
      </c>
      <c r="G174" s="12">
        <f>+SUMIF(AGRICORP!I:I,C174,AGRICORP!E:E)</f>
        <v>0</v>
      </c>
      <c r="H174" s="12">
        <f>+SUMIF(SMTP!D:D,'ALL 2020'!C174,SMTP!G:G)</f>
        <v>0</v>
      </c>
      <c r="I174" s="12">
        <f>+SUMIF(AGRIVET!G:G,C174,AGRIVET!E:E)</f>
        <v>63478923</v>
      </c>
      <c r="J174" s="12">
        <f>+SUMIF(AGRIVAL!G:G,'ALL 2020'!C174,AGRIVAL!E:E)</f>
        <v>0</v>
      </c>
      <c r="K174" s="12">
        <f>+SUMIF(AGRIKOBA!G:G,'ALL 2020'!C174,AGRIKOBA!E:E)</f>
        <v>0</v>
      </c>
      <c r="L174" s="12">
        <f>+SUMIF(LMOI!F:F,'ALL 2020'!C174,LMOI!D:D)</f>
        <v>0</v>
      </c>
      <c r="M174" s="12">
        <f>+SUMIF(TARTINE!G:G,'ALL 2020'!C174,TARTINE!E:E)</f>
        <v>0</v>
      </c>
      <c r="N174" s="12">
        <f>+SUMIF(IDF!F:F,'ALL 2020'!C174,IDF!D:D)</f>
        <v>0</v>
      </c>
      <c r="O174" s="12">
        <f>+SUMIF(RYA!G:G,C174,RYA!E:E)</f>
        <v>0</v>
      </c>
      <c r="P174" s="12">
        <f>+SUMIF('SCI NOAH'!G:G,'ALL 2020'!C174,'SCI NOAH'!E:E)</f>
        <v>0</v>
      </c>
      <c r="Q174" s="12">
        <f>+SUMIF(SIM!F:F,'ALL 2020'!C174,SIM!D:D)</f>
        <v>0</v>
      </c>
      <c r="R174" s="163">
        <f>+SUMIF('First Energy'!F:F,'ALL 2020'!C174,'First Energy'!D:D)</f>
        <v>0</v>
      </c>
      <c r="S174" s="163">
        <f>+SUMIF('ID Motors'!G:G,C174,'ID Motors'!E:E)</f>
        <v>0</v>
      </c>
      <c r="T174" s="12">
        <f>+SUMIF('ID RENTAL'!G:G,'ALL 2020'!C174,'ID RENTAL'!E:E)</f>
        <v>0</v>
      </c>
      <c r="U174" s="12">
        <f>+SUMIF('MCM '!G:G,'ALL 2020'!C174,'MCM '!E:E)</f>
        <v>0</v>
      </c>
      <c r="V174" s="12">
        <f>SUMIF(AGRIMOTORS!G:G,C174,AGRIMOTORS!E:E)</f>
        <v>0</v>
      </c>
      <c r="W174" s="12">
        <f>+SUMIF(BOVIMA!F:F,'ALL 2020'!C174,BOVIMA!D:D)</f>
        <v>0</v>
      </c>
      <c r="X174" s="12">
        <f>+SUMIF(AGRIFEED!F:F,'ALL 2020'!C174,AGRIFEED!D:D)</f>
        <v>0</v>
      </c>
      <c r="Y174" s="12">
        <f>SUMIF(AMIP!F:F,'ALL 2020'!C174,AMIP!D:D)</f>
        <v>0</v>
      </c>
      <c r="Z174" s="12">
        <f>+SUMIF(ISF!G:G,'ALL 2020'!C174,ISF!E:E)</f>
        <v>0</v>
      </c>
      <c r="AA174" s="124">
        <f>+SUMIF(DISCOI!G:G,'ALL 2020'!C174,DISCOI!E:E)</f>
        <v>0</v>
      </c>
      <c r="AB174" s="12">
        <f>+SUMIF(MABEL!F:F,'ALL 2020'!C174,MABEL!D:D)</f>
        <v>0</v>
      </c>
      <c r="AC174" s="12">
        <f>+SUMIF(NMP!F:F,'ALL 2020'!C174,NMP!D:D)</f>
        <v>0</v>
      </c>
      <c r="AD174" s="12">
        <f>SUMIF('AMCHO '!F:F,'ALL 2020'!C174,'AMCHO '!D:D)</f>
        <v>0</v>
      </c>
      <c r="AE174">
        <f>+SUMIF(CONFORTIS!G:G,'ALL 2020'!C174,CONFORTIS!E:E)</f>
        <v>0</v>
      </c>
      <c r="AF174" s="12">
        <f>+SUMIF('IRS IMMO'!G:G,'ALL 2020'!C174,'IRS IMMO'!E:E)</f>
        <v>0</v>
      </c>
      <c r="AG174" s="12">
        <f>+SUMIF(AGRIVETAM!F:F,'ALL 2020'!C174,AGRIVETAM!D:D)</f>
        <v>0</v>
      </c>
      <c r="AH174" s="12">
        <f>+SUMIF(EUROPAINTS!F:F,'ALL 2020'!C174,EUROPAINTS!D:D)</f>
        <v>0</v>
      </c>
      <c r="AI174" s="12">
        <f>+SUMIF('VET ABE'!F:F,'ALL 2020'!C174,'VET ABE'!E:E)</f>
        <v>0</v>
      </c>
      <c r="AJ174" s="12">
        <f>SUMIF('VET FIA'!F:F,'ALL 2020'!C174,'VET FIA'!E:E)</f>
        <v>0</v>
      </c>
      <c r="AK174" s="12">
        <f>+SUMIF('CSS SAKAY'!F:F,'ALL 2020'!C174,'CSS SAKAY'!D:D)</f>
        <v>0</v>
      </c>
      <c r="AL174" s="12">
        <f>+SUMIF(AGRIMA!F:F,'ALL 2020'!C174,AGRIMA!D:D)</f>
        <v>0</v>
      </c>
      <c r="AM174" s="12">
        <f>SUMIF('United Malagasy'!F:F,'ALL 2020'!C174,'United Malagasy'!D:D)</f>
        <v>0</v>
      </c>
      <c r="AN174" s="12">
        <f>+SUMIF(NUTRIFOOD!E:E,'ALL 2020'!C174,NUTRIFOOD!D:D)</f>
        <v>0</v>
      </c>
      <c r="AO174" s="12">
        <f>+SUMIF(FERRIS!H:H,'ALL 2020'!C174,FERRIS!F:F)</f>
        <v>0</v>
      </c>
      <c r="AP174" s="12">
        <f>+SUMIF(SEM!F:F,'ALL 2020'!C174,SEM!D:D)</f>
        <v>0</v>
      </c>
      <c r="AQ174" s="12">
        <f>+SUMIF(Madatrade!F:F,'ALL 2020'!C174,Madatrade!D:D)</f>
        <v>0</v>
      </c>
      <c r="AR174" s="12">
        <f>+SUMIF('FLY TECH'!F:F,'ALL 2020'!C174,'FLY TECH'!E:E)</f>
        <v>0</v>
      </c>
      <c r="AS174" s="12">
        <f>+SUMIF('FIRST INVESTISSEMENT'!G:G,'ALL 2020'!C174,'FIRST INVESTISSEMENT'!E:E)</f>
        <v>0</v>
      </c>
      <c r="AT174" s="164">
        <f t="shared" si="12"/>
        <v>63495243</v>
      </c>
      <c r="AU174" s="165">
        <f t="shared" si="13"/>
        <v>13980.839970142615</v>
      </c>
    </row>
    <row r="175" spans="1:47" x14ac:dyDescent="0.25">
      <c r="A175" s="11" t="str">
        <f t="shared" si="10"/>
        <v>4</v>
      </c>
      <c r="B175" s="11" t="str">
        <f t="shared" si="11"/>
        <v>466</v>
      </c>
      <c r="C175" s="60">
        <v>46644000</v>
      </c>
      <c r="D175" s="22" t="str">
        <f t="shared" si="15"/>
        <v>BIL28</v>
      </c>
      <c r="E175" s="24" t="s">
        <v>4</v>
      </c>
      <c r="F175" s="12">
        <f>+SUMIF(AGRIFARM!H:H,C175,AGRIFARM!L:L)</f>
        <v>0</v>
      </c>
      <c r="G175" s="12">
        <f>+SUMIF(AGRICORP!I:I,C175,AGRICORP!E:E)</f>
        <v>0</v>
      </c>
      <c r="H175" s="12">
        <f>+SUMIF(SMTP!D:D,'ALL 2020'!C175,SMTP!G:G)</f>
        <v>0</v>
      </c>
      <c r="I175" s="12">
        <f>+SUMIF(AGRIVET!G:G,C175,AGRIVET!E:E)</f>
        <v>-13200000</v>
      </c>
      <c r="J175" s="12">
        <f>+SUMIF(AGRIVAL!G:G,'ALL 2020'!C175,AGRIVAL!E:E)</f>
        <v>0</v>
      </c>
      <c r="K175" s="12">
        <f>+SUMIF(AGRIKOBA!G:G,'ALL 2020'!C175,AGRIKOBA!E:E)</f>
        <v>0</v>
      </c>
      <c r="L175" s="12">
        <f>+SUMIF(LMOI!F:F,'ALL 2020'!C175,LMOI!D:D)</f>
        <v>0</v>
      </c>
      <c r="M175" s="12">
        <f>+SUMIF(TARTINE!G:G,'ALL 2020'!C175,TARTINE!E:E)</f>
        <v>0</v>
      </c>
      <c r="N175" s="12">
        <f>+SUMIF(IDF!F:F,'ALL 2020'!C175,IDF!D:D)</f>
        <v>0</v>
      </c>
      <c r="O175" s="12">
        <f>+SUMIF(RYA!G:G,C175,RYA!E:E)</f>
        <v>0</v>
      </c>
      <c r="P175" s="12">
        <f>+SUMIF('SCI NOAH'!G:G,'ALL 2020'!C175,'SCI NOAH'!E:E)</f>
        <v>0</v>
      </c>
      <c r="Q175" s="12">
        <f>+SUMIF(SIM!F:F,'ALL 2020'!C175,SIM!D:D)</f>
        <v>0</v>
      </c>
      <c r="R175" s="163">
        <f>+SUMIF('First Energy'!F:F,'ALL 2020'!C175,'First Energy'!D:D)</f>
        <v>0</v>
      </c>
      <c r="S175" s="163">
        <f>+SUMIF('ID Motors'!G:G,C175,'ID Motors'!E:E)</f>
        <v>0</v>
      </c>
      <c r="T175" s="12">
        <f>+SUMIF('ID RENTAL'!G:G,'ALL 2020'!C175,'ID RENTAL'!E:E)</f>
        <v>0</v>
      </c>
      <c r="U175" s="12">
        <f>+SUMIF('MCM '!G:G,'ALL 2020'!C175,'MCM '!E:E)</f>
        <v>0</v>
      </c>
      <c r="V175" s="12">
        <f>SUMIF(AGRIMOTORS!G:G,C175,AGRIMOTORS!E:E)</f>
        <v>0</v>
      </c>
      <c r="W175" s="12">
        <f>+SUMIF(BOVIMA!F:F,'ALL 2020'!C175,BOVIMA!D:D)</f>
        <v>0</v>
      </c>
      <c r="X175" s="12">
        <f>+SUMIF(AGRIFEED!F:F,'ALL 2020'!C175,AGRIFEED!D:D)</f>
        <v>0</v>
      </c>
      <c r="Y175" s="12">
        <f>SUMIF(AMIP!F:F,'ALL 2020'!C175,AMIP!D:D)</f>
        <v>0</v>
      </c>
      <c r="Z175" s="12">
        <f>+SUMIF(ISF!G:G,'ALL 2020'!C175,ISF!E:E)</f>
        <v>0</v>
      </c>
      <c r="AA175" s="124">
        <f>+SUMIF(DISCOI!G:G,'ALL 2020'!C175,DISCOI!E:E)</f>
        <v>0</v>
      </c>
      <c r="AB175" s="12">
        <f>+SUMIF(MABEL!F:F,'ALL 2020'!C175,MABEL!D:D)</f>
        <v>0</v>
      </c>
      <c r="AC175" s="12">
        <f>+SUMIF(NMP!F:F,'ALL 2020'!C175,NMP!D:D)</f>
        <v>0</v>
      </c>
      <c r="AD175" s="12">
        <f>SUMIF('AMCHO '!F:F,'ALL 2020'!C175,'AMCHO '!D:D)</f>
        <v>0</v>
      </c>
      <c r="AE175">
        <f>+SUMIF(CONFORTIS!G:G,'ALL 2020'!C175,CONFORTIS!E:E)</f>
        <v>0</v>
      </c>
      <c r="AF175" s="12">
        <f>+SUMIF('IRS IMMO'!G:G,'ALL 2020'!C175,'IRS IMMO'!E:E)</f>
        <v>0</v>
      </c>
      <c r="AG175" s="12">
        <f>+SUMIF(AGRIVETAM!F:F,'ALL 2020'!C175,AGRIVETAM!D:D)</f>
        <v>0</v>
      </c>
      <c r="AH175" s="12">
        <f>+SUMIF(EUROPAINTS!F:F,'ALL 2020'!C175,EUROPAINTS!D:D)</f>
        <v>0</v>
      </c>
      <c r="AI175" s="12">
        <f>+SUMIF('VET ABE'!F:F,'ALL 2020'!C175,'VET ABE'!E:E)</f>
        <v>0</v>
      </c>
      <c r="AJ175" s="12">
        <f>SUMIF('VET FIA'!F:F,'ALL 2020'!C175,'VET FIA'!E:E)</f>
        <v>0</v>
      </c>
      <c r="AK175" s="12">
        <f>+SUMIF('CSS SAKAY'!F:F,'ALL 2020'!C175,'CSS SAKAY'!D:D)</f>
        <v>0</v>
      </c>
      <c r="AL175" s="12">
        <f>+SUMIF(AGRIMA!F:F,'ALL 2020'!C175,AGRIMA!D:D)</f>
        <v>0</v>
      </c>
      <c r="AM175" s="12">
        <f>SUMIF('United Malagasy'!F:F,'ALL 2020'!C175,'United Malagasy'!D:D)</f>
        <v>0</v>
      </c>
      <c r="AN175" s="12">
        <f>+SUMIF(NUTRIFOOD!E:E,'ALL 2020'!C175,NUTRIFOOD!D:D)</f>
        <v>0</v>
      </c>
      <c r="AO175" s="12">
        <f>+SUMIF(FERRIS!H:H,'ALL 2020'!C175,FERRIS!F:F)</f>
        <v>0</v>
      </c>
      <c r="AP175" s="12">
        <f>+SUMIF(SEM!F:F,'ALL 2020'!C175,SEM!D:D)</f>
        <v>0</v>
      </c>
      <c r="AQ175" s="12">
        <f>+SUMIF(Madatrade!F:F,'ALL 2020'!C175,Madatrade!D:D)</f>
        <v>0</v>
      </c>
      <c r="AR175" s="12">
        <f>+SUMIF('FLY TECH'!F:F,'ALL 2020'!C175,'FLY TECH'!E:E)</f>
        <v>0</v>
      </c>
      <c r="AS175" s="12">
        <f>+SUMIF('FIRST INVESTISSEMENT'!G:G,'ALL 2020'!C175,'FIRST INVESTISSEMENT'!E:E)</f>
        <v>0</v>
      </c>
      <c r="AT175" s="164">
        <f t="shared" si="12"/>
        <v>-13200000</v>
      </c>
      <c r="AU175" s="165">
        <f t="shared" si="13"/>
        <v>-2906.4710817136729</v>
      </c>
    </row>
    <row r="176" spans="1:47" x14ac:dyDescent="0.25">
      <c r="A176" s="11" t="str">
        <f t="shared" si="10"/>
        <v>4</v>
      </c>
      <c r="B176" s="11" t="str">
        <f t="shared" si="11"/>
        <v>466</v>
      </c>
      <c r="C176" s="22">
        <v>46650000</v>
      </c>
      <c r="D176" s="22" t="str">
        <f t="shared" si="15"/>
        <v>BIL28</v>
      </c>
      <c r="E176" s="24" t="s">
        <v>125</v>
      </c>
      <c r="F176" s="12">
        <f>+SUMIF(AGRIFARM!H:H,C176,AGRIFARM!L:L)</f>
        <v>-109624454.52</v>
      </c>
      <c r="G176" s="12">
        <f>+SUMIF(AGRICORP!I:I,C176,AGRICORP!E:E)</f>
        <v>0</v>
      </c>
      <c r="H176" s="12">
        <f>+SUMIF(SMTP!D:D,'ALL 2020'!C176,SMTP!G:G)</f>
        <v>245457520.03</v>
      </c>
      <c r="I176" s="12">
        <f>+SUMIF(AGRIVET!G:G,C176,AGRIVET!E:E)</f>
        <v>159339.270000005</v>
      </c>
      <c r="J176" s="12">
        <f>+SUMIF(AGRIVAL!G:G,'ALL 2020'!C176,AGRIVAL!E:E)</f>
        <v>0</v>
      </c>
      <c r="K176" s="12">
        <f>+SUMIF(AGRIKOBA!G:G,'ALL 2020'!C176,AGRIKOBA!E:E)</f>
        <v>0</v>
      </c>
      <c r="L176" s="12">
        <f>+SUMIF(LMOI!F:F,'ALL 2020'!C176,LMOI!D:D)</f>
        <v>0</v>
      </c>
      <c r="M176" s="12">
        <f>+SUMIF(TARTINE!G:G,'ALL 2020'!C176,TARTINE!E:E)</f>
        <v>0</v>
      </c>
      <c r="N176" s="12">
        <f>+SUMIF(IDF!F:F,'ALL 2020'!C176,IDF!D:D)</f>
        <v>0</v>
      </c>
      <c r="O176" s="12">
        <f>+SUMIF(RYA!G:G,C176,RYA!E:E)</f>
        <v>0</v>
      </c>
      <c r="P176" s="12">
        <f>+SUMIF('SCI NOAH'!G:G,'ALL 2020'!C176,'SCI NOAH'!E:E)</f>
        <v>0</v>
      </c>
      <c r="Q176" s="12">
        <f>+SUMIF(SIM!F:F,'ALL 2020'!C176,SIM!D:D)</f>
        <v>0</v>
      </c>
      <c r="R176" s="163">
        <f>+SUMIF('First Energy'!F:F,'ALL 2020'!C176,'First Energy'!D:D)</f>
        <v>0</v>
      </c>
      <c r="S176" s="163">
        <f>+SUMIF('ID Motors'!G:G,C176,'ID Motors'!E:E)</f>
        <v>0</v>
      </c>
      <c r="T176" s="12">
        <f>+SUMIF('ID RENTAL'!G:G,'ALL 2020'!C176,'ID RENTAL'!E:E)</f>
        <v>0</v>
      </c>
      <c r="U176" s="12">
        <f>+SUMIF('MCM '!G:G,'ALL 2020'!C176,'MCM '!E:E)</f>
        <v>0</v>
      </c>
      <c r="V176" s="12">
        <f>SUMIF(AGRIMOTORS!G:G,C176,AGRIMOTORS!E:E)</f>
        <v>0</v>
      </c>
      <c r="W176" s="12">
        <f>+SUMIF(BOVIMA!F:F,'ALL 2020'!C176,BOVIMA!D:D)</f>
        <v>0</v>
      </c>
      <c r="X176" s="12">
        <f>+SUMIF(AGRIFEED!F:F,'ALL 2020'!C176,AGRIFEED!D:D)</f>
        <v>0</v>
      </c>
      <c r="Y176" s="12">
        <f>SUMIF(AMIP!F:F,'ALL 2020'!C176,AMIP!D:D)</f>
        <v>0</v>
      </c>
      <c r="Z176" s="12">
        <f>+SUMIF(ISF!G:G,'ALL 2020'!C176,ISF!E:E)</f>
        <v>0</v>
      </c>
      <c r="AA176" s="124">
        <f>+SUMIF(DISCOI!G:G,'ALL 2020'!C176,DISCOI!E:E)</f>
        <v>0</v>
      </c>
      <c r="AB176" s="12">
        <f>+SUMIF(MABEL!F:F,'ALL 2020'!C176,MABEL!D:D)</f>
        <v>0</v>
      </c>
      <c r="AC176" s="12">
        <f>+SUMIF(NMP!F:F,'ALL 2020'!C176,NMP!D:D)</f>
        <v>0</v>
      </c>
      <c r="AD176" s="12">
        <f>SUMIF('AMCHO '!F:F,'ALL 2020'!C176,'AMCHO '!D:D)</f>
        <v>-361022106.33999997</v>
      </c>
      <c r="AE176">
        <f>+SUMIF(CONFORTIS!G:G,'ALL 2020'!C176,CONFORTIS!E:E)</f>
        <v>0</v>
      </c>
      <c r="AF176" s="12">
        <f>+SUMIF('IRS IMMO'!G:G,'ALL 2020'!C176,'IRS IMMO'!E:E)</f>
        <v>0</v>
      </c>
      <c r="AG176" s="12">
        <f>+SUMIF(AGRIVETAM!F:F,'ALL 2020'!C176,AGRIVETAM!D:D)</f>
        <v>0</v>
      </c>
      <c r="AH176" s="12">
        <f>+SUMIF(EUROPAINTS!F:F,'ALL 2020'!C176,EUROPAINTS!D:D)</f>
        <v>0</v>
      </c>
      <c r="AI176" s="12">
        <f>+SUMIF('VET ABE'!F:F,'ALL 2020'!C176,'VET ABE'!E:E)</f>
        <v>-102466.5</v>
      </c>
      <c r="AJ176" s="12">
        <f>SUMIF('VET FIA'!F:F,'ALL 2020'!C176,'VET FIA'!E:E)</f>
        <v>0</v>
      </c>
      <c r="AK176" s="12">
        <f>+SUMIF('CSS SAKAY'!F:F,'ALL 2020'!C176,'CSS SAKAY'!D:D)</f>
        <v>0</v>
      </c>
      <c r="AL176" s="12">
        <f>+SUMIF(AGRIMA!F:F,'ALL 2020'!C176,AGRIMA!D:D)</f>
        <v>0</v>
      </c>
      <c r="AM176" s="12">
        <f>SUMIF('United Malagasy'!F:F,'ALL 2020'!C176,'United Malagasy'!D:D)</f>
        <v>0</v>
      </c>
      <c r="AN176" s="12">
        <f>+SUMIF(NUTRIFOOD!E:E,'ALL 2020'!C176,NUTRIFOOD!D:D)</f>
        <v>0</v>
      </c>
      <c r="AO176" s="12">
        <f>+SUMIF(FERRIS!H:H,'ALL 2020'!C176,FERRIS!F:F)</f>
        <v>0</v>
      </c>
      <c r="AP176" s="12">
        <f>+SUMIF(SEM!F:F,'ALL 2020'!C176,SEM!D:D)</f>
        <v>0</v>
      </c>
      <c r="AQ176" s="12">
        <f>+SUMIF(Madatrade!F:F,'ALL 2020'!C176,Madatrade!D:D)</f>
        <v>0</v>
      </c>
      <c r="AR176" s="12">
        <f>+SUMIF('FLY TECH'!F:F,'ALL 2020'!C176,'FLY TECH'!E:E)</f>
        <v>0</v>
      </c>
      <c r="AS176" s="12">
        <f>+SUMIF('FIRST INVESTISSEMENT'!G:G,'ALL 2020'!C176,'FIRST INVESTISSEMENT'!E:E)</f>
        <v>0</v>
      </c>
      <c r="AT176" s="164">
        <f t="shared" si="12"/>
        <v>-225132168.05999997</v>
      </c>
      <c r="AU176" s="165">
        <f t="shared" si="13"/>
        <v>-49571.222426507011</v>
      </c>
    </row>
    <row r="177" spans="1:47" x14ac:dyDescent="0.25">
      <c r="A177" s="11" t="str">
        <f t="shared" si="10"/>
        <v>4</v>
      </c>
      <c r="B177" s="11" t="str">
        <f t="shared" si="11"/>
        <v>466</v>
      </c>
      <c r="C177" s="22">
        <v>46660000</v>
      </c>
      <c r="D177" s="22" t="str">
        <f t="shared" si="15"/>
        <v>BIL22</v>
      </c>
      <c r="E177" s="24" t="s">
        <v>1262</v>
      </c>
      <c r="F177" s="12">
        <f>+SUMIF(AGRIFARM!H:H,C177,AGRIFARM!L:L)</f>
        <v>146280</v>
      </c>
      <c r="G177" s="12">
        <f>+SUMIF(AGRICORP!I:I,C177,AGRICORP!E:E)</f>
        <v>0</v>
      </c>
      <c r="H177" s="12">
        <f>+SUMIF(SMTP!D:D,'ALL 2020'!C177,SMTP!G:G)</f>
        <v>5460093.9000000004</v>
      </c>
      <c r="I177" s="12">
        <f>+SUMIF(AGRIVET!G:G,C177,AGRIVET!E:E)</f>
        <v>17367125.600000001</v>
      </c>
      <c r="J177" s="12">
        <f>+SUMIF(AGRIVAL!G:G,'ALL 2020'!C177,AGRIVAL!E:E)</f>
        <v>0</v>
      </c>
      <c r="K177" s="12">
        <f>+SUMIF(AGRIKOBA!G:G,'ALL 2020'!C177,AGRIKOBA!E:E)</f>
        <v>0</v>
      </c>
      <c r="L177" s="12">
        <f>+SUMIF(LMOI!F:F,'ALL 2020'!C177,LMOI!D:D)</f>
        <v>0</v>
      </c>
      <c r="M177" s="12">
        <f>+SUMIF(TARTINE!G:G,'ALL 2020'!C177,TARTINE!E:E)</f>
        <v>0</v>
      </c>
      <c r="N177" s="12">
        <f>+SUMIF(IDF!F:F,'ALL 2020'!C177,IDF!D:D)</f>
        <v>0</v>
      </c>
      <c r="O177" s="12">
        <f>+SUMIF(RYA!G:G,C177,RYA!E:E)</f>
        <v>0</v>
      </c>
      <c r="P177" s="12">
        <f>+SUMIF('SCI NOAH'!G:G,'ALL 2020'!C177,'SCI NOAH'!E:E)</f>
        <v>0</v>
      </c>
      <c r="Q177" s="12">
        <f>+SUMIF(SIM!F:F,'ALL 2020'!C177,SIM!D:D)</f>
        <v>0</v>
      </c>
      <c r="R177" s="163">
        <f>+SUMIF('First Energy'!F:F,'ALL 2020'!C177,'First Energy'!D:D)</f>
        <v>0</v>
      </c>
      <c r="S177" s="163">
        <f>+SUMIF('ID Motors'!G:G,C177,'ID Motors'!E:E)</f>
        <v>0</v>
      </c>
      <c r="T177" s="12">
        <f>+SUMIF('ID RENTAL'!G:G,'ALL 2020'!C177,'ID RENTAL'!E:E)</f>
        <v>0</v>
      </c>
      <c r="U177" s="12">
        <f>+SUMIF('MCM '!G:G,'ALL 2020'!C177,'MCM '!E:E)</f>
        <v>0</v>
      </c>
      <c r="V177" s="12">
        <f>SUMIF(AGRIMOTORS!G:G,C177,AGRIMOTORS!E:E)</f>
        <v>0</v>
      </c>
      <c r="W177" s="12">
        <f>+SUMIF(BOVIMA!F:F,'ALL 2020'!C177,BOVIMA!D:D)</f>
        <v>0</v>
      </c>
      <c r="X177" s="12">
        <f>+SUMIF(AGRIFEED!F:F,'ALL 2020'!C177,AGRIFEED!D:D)</f>
        <v>0</v>
      </c>
      <c r="Y177" s="12">
        <f>SUMIF(AMIP!F:F,'ALL 2020'!C177,AMIP!D:D)</f>
        <v>0</v>
      </c>
      <c r="Z177" s="12">
        <f>+SUMIF(ISF!G:G,'ALL 2020'!C177,ISF!E:E)</f>
        <v>0</v>
      </c>
      <c r="AA177" s="124">
        <f>+SUMIF(DISCOI!G:G,'ALL 2020'!C177,DISCOI!E:E)</f>
        <v>0</v>
      </c>
      <c r="AB177" s="12">
        <f>+SUMIF(MABEL!F:F,'ALL 2020'!C177,MABEL!D:D)</f>
        <v>0</v>
      </c>
      <c r="AC177" s="12">
        <f>+SUMIF(NMP!F:F,'ALL 2020'!C177,NMP!D:D)</f>
        <v>0</v>
      </c>
      <c r="AD177" s="12">
        <f>SUMIF('AMCHO '!F:F,'ALL 2020'!C177,'AMCHO '!D:D)</f>
        <v>0</v>
      </c>
      <c r="AE177">
        <f>+SUMIF(CONFORTIS!G:G,'ALL 2020'!C177,CONFORTIS!E:E)</f>
        <v>0</v>
      </c>
      <c r="AF177" s="12">
        <f>+SUMIF('IRS IMMO'!G:G,'ALL 2020'!C177,'IRS IMMO'!E:E)</f>
        <v>0</v>
      </c>
      <c r="AG177" s="12">
        <f>+SUMIF(AGRIVETAM!F:F,'ALL 2020'!C177,AGRIVETAM!D:D)</f>
        <v>0</v>
      </c>
      <c r="AH177" s="12">
        <f>+SUMIF(EUROPAINTS!F:F,'ALL 2020'!C177,EUROPAINTS!D:D)</f>
        <v>0</v>
      </c>
      <c r="AI177" s="12">
        <f>+SUMIF('VET ABE'!F:F,'ALL 2020'!C177,'VET ABE'!E:E)</f>
        <v>0</v>
      </c>
      <c r="AJ177" s="12">
        <f>SUMIF('VET FIA'!F:F,'ALL 2020'!C177,'VET FIA'!E:E)</f>
        <v>0</v>
      </c>
      <c r="AK177" s="12">
        <f>+SUMIF('CSS SAKAY'!F:F,'ALL 2020'!C177,'CSS SAKAY'!D:D)</f>
        <v>0</v>
      </c>
      <c r="AL177" s="12">
        <f>+SUMIF(AGRIMA!F:F,'ALL 2020'!C177,AGRIMA!D:D)</f>
        <v>0</v>
      </c>
      <c r="AM177" s="12">
        <f>SUMIF('United Malagasy'!F:F,'ALL 2020'!C177,'United Malagasy'!D:D)</f>
        <v>0</v>
      </c>
      <c r="AN177" s="12">
        <f>+SUMIF(NUTRIFOOD!E:E,'ALL 2020'!C177,NUTRIFOOD!D:D)</f>
        <v>0</v>
      </c>
      <c r="AO177" s="12">
        <f>+SUMIF(FERRIS!H:H,'ALL 2020'!C177,FERRIS!F:F)</f>
        <v>0</v>
      </c>
      <c r="AP177" s="12">
        <f>+SUMIF(SEM!F:F,'ALL 2020'!C177,SEM!D:D)</f>
        <v>0</v>
      </c>
      <c r="AQ177" s="12">
        <f>+SUMIF(Madatrade!F:F,'ALL 2020'!C177,Madatrade!D:D)</f>
        <v>0</v>
      </c>
      <c r="AR177" s="12">
        <f>+SUMIF('FLY TECH'!F:F,'ALL 2020'!C177,'FLY TECH'!E:E)</f>
        <v>0</v>
      </c>
      <c r="AS177" s="12">
        <f>+SUMIF('FIRST INVESTISSEMENT'!G:G,'ALL 2020'!C177,'FIRST INVESTISSEMENT'!E:E)</f>
        <v>0</v>
      </c>
      <c r="AT177" s="164">
        <f t="shared" si="12"/>
        <v>22973499.5</v>
      </c>
      <c r="AU177" s="165">
        <f t="shared" si="13"/>
        <v>5058.4706017055696</v>
      </c>
    </row>
    <row r="178" spans="1:47" x14ac:dyDescent="0.25">
      <c r="A178" s="11" t="str">
        <f t="shared" si="10"/>
        <v>4</v>
      </c>
      <c r="B178" s="11" t="str">
        <f t="shared" si="11"/>
        <v>466</v>
      </c>
      <c r="C178" s="60">
        <v>46670000</v>
      </c>
      <c r="D178" s="22" t="str">
        <f t="shared" si="15"/>
        <v>BIL28</v>
      </c>
      <c r="E178" s="24" t="s">
        <v>124</v>
      </c>
      <c r="F178" s="12">
        <f>+SUMIF(AGRIFARM!H:H,C178,AGRIFARM!L:L)</f>
        <v>564242</v>
      </c>
      <c r="G178" s="12">
        <f>+SUMIF(AGRICORP!I:I,C178,AGRICORP!E:E)</f>
        <v>0</v>
      </c>
      <c r="H178" s="12">
        <f>+SUMIF(SMTP!D:D,'ALL 2020'!C178,SMTP!G:G)</f>
        <v>133529833.13</v>
      </c>
      <c r="I178" s="12">
        <f>+SUMIF(AGRIVET!G:G,C178,AGRIVET!E:E)</f>
        <v>0</v>
      </c>
      <c r="J178" s="12">
        <f>+SUMIF(AGRIVAL!G:G,'ALL 2020'!C178,AGRIVAL!E:E)</f>
        <v>0</v>
      </c>
      <c r="K178" s="12">
        <f>+SUMIF(AGRIKOBA!G:G,'ALL 2020'!C178,AGRIKOBA!E:E)</f>
        <v>0</v>
      </c>
      <c r="L178" s="12">
        <f>+SUMIF(LMOI!F:F,'ALL 2020'!C178,LMOI!D:D)</f>
        <v>0</v>
      </c>
      <c r="M178" s="12">
        <f>+SUMIF(TARTINE!G:G,'ALL 2020'!C178,TARTINE!E:E)</f>
        <v>0</v>
      </c>
      <c r="N178" s="12">
        <f>+SUMIF(IDF!F:F,'ALL 2020'!C178,IDF!D:D)</f>
        <v>0</v>
      </c>
      <c r="O178" s="12">
        <f>+SUMIF(RYA!G:G,C178,RYA!E:E)</f>
        <v>0</v>
      </c>
      <c r="P178" s="12">
        <f>+SUMIF('SCI NOAH'!G:G,'ALL 2020'!C178,'SCI NOAH'!E:E)</f>
        <v>0</v>
      </c>
      <c r="Q178" s="12">
        <f>+SUMIF(SIM!F:F,'ALL 2020'!C178,SIM!D:D)</f>
        <v>0</v>
      </c>
      <c r="R178" s="163">
        <f>+SUMIF('First Energy'!F:F,'ALL 2020'!C178,'First Energy'!D:D)</f>
        <v>0</v>
      </c>
      <c r="S178" s="163">
        <f>+SUMIF('ID Motors'!G:G,C178,'ID Motors'!E:E)</f>
        <v>0</v>
      </c>
      <c r="T178" s="12">
        <f>+SUMIF('ID RENTAL'!G:G,'ALL 2020'!C178,'ID RENTAL'!E:E)</f>
        <v>0</v>
      </c>
      <c r="U178" s="12">
        <f>+SUMIF('MCM '!G:G,'ALL 2020'!C178,'MCM '!E:E)</f>
        <v>0</v>
      </c>
      <c r="V178" s="12">
        <f>SUMIF(AGRIMOTORS!G:G,C178,AGRIMOTORS!E:E)</f>
        <v>0</v>
      </c>
      <c r="W178" s="12">
        <f>+SUMIF(BOVIMA!F:F,'ALL 2020'!C178,BOVIMA!D:D)</f>
        <v>0</v>
      </c>
      <c r="X178" s="12">
        <f>+SUMIF(AGRIFEED!F:F,'ALL 2020'!C178,AGRIFEED!D:D)</f>
        <v>0</v>
      </c>
      <c r="Y178" s="12">
        <f>SUMIF(AMIP!F:F,'ALL 2020'!C178,AMIP!D:D)</f>
        <v>0</v>
      </c>
      <c r="Z178" s="12">
        <f>+SUMIF(ISF!G:G,'ALL 2020'!C178,ISF!E:E)</f>
        <v>0</v>
      </c>
      <c r="AA178" s="124">
        <f>+SUMIF(DISCOI!G:G,'ALL 2020'!C178,DISCOI!E:E)</f>
        <v>0</v>
      </c>
      <c r="AB178" s="12">
        <f>+SUMIF(MABEL!F:F,'ALL 2020'!C178,MABEL!D:D)</f>
        <v>0</v>
      </c>
      <c r="AC178" s="12">
        <f>+SUMIF(NMP!F:F,'ALL 2020'!C178,NMP!D:D)</f>
        <v>0</v>
      </c>
      <c r="AD178" s="12">
        <f>SUMIF('AMCHO '!F:F,'ALL 2020'!C178,'AMCHO '!D:D)</f>
        <v>0</v>
      </c>
      <c r="AE178">
        <f>+SUMIF(CONFORTIS!G:G,'ALL 2020'!C178,CONFORTIS!E:E)</f>
        <v>0</v>
      </c>
      <c r="AF178" s="12">
        <f>+SUMIF('IRS IMMO'!G:G,'ALL 2020'!C178,'IRS IMMO'!E:E)</f>
        <v>0</v>
      </c>
      <c r="AG178" s="12">
        <f>+SUMIF(AGRIVETAM!F:F,'ALL 2020'!C178,AGRIVETAM!D:D)</f>
        <v>0</v>
      </c>
      <c r="AH178" s="12">
        <f>+SUMIF(EUROPAINTS!F:F,'ALL 2020'!C178,EUROPAINTS!D:D)</f>
        <v>0</v>
      </c>
      <c r="AI178" s="12">
        <f>+SUMIF('VET ABE'!F:F,'ALL 2020'!C178,'VET ABE'!E:E)</f>
        <v>-186201900</v>
      </c>
      <c r="AJ178" s="12">
        <f>SUMIF('VET FIA'!F:F,'ALL 2020'!C178,'VET FIA'!E:E)</f>
        <v>0</v>
      </c>
      <c r="AK178" s="12">
        <f>+SUMIF('CSS SAKAY'!F:F,'ALL 2020'!C178,'CSS SAKAY'!D:D)</f>
        <v>0</v>
      </c>
      <c r="AL178" s="12">
        <f>+SUMIF(AGRIMA!F:F,'ALL 2020'!C178,AGRIMA!D:D)</f>
        <v>0</v>
      </c>
      <c r="AM178" s="12">
        <f>SUMIF('United Malagasy'!F:F,'ALL 2020'!C178,'United Malagasy'!D:D)</f>
        <v>4354199.5999999996</v>
      </c>
      <c r="AN178" s="12">
        <f>+SUMIF(NUTRIFOOD!E:E,'ALL 2020'!C178,NUTRIFOOD!D:D)</f>
        <v>0</v>
      </c>
      <c r="AO178" s="12">
        <f>+SUMIF(FERRIS!H:H,'ALL 2020'!C178,FERRIS!F:F)</f>
        <v>0</v>
      </c>
      <c r="AP178" s="12">
        <f>+SUMIF(SEM!F:F,'ALL 2020'!C178,SEM!D:D)</f>
        <v>0</v>
      </c>
      <c r="AQ178" s="12">
        <f>+SUMIF(Madatrade!F:F,'ALL 2020'!C178,Madatrade!D:D)</f>
        <v>0</v>
      </c>
      <c r="AR178" s="12">
        <f>+SUMIF('FLY TECH'!F:F,'ALL 2020'!C178,'FLY TECH'!E:E)</f>
        <v>0</v>
      </c>
      <c r="AS178" s="12">
        <f>+SUMIF('FIRST INVESTISSEMENT'!G:G,'ALL 2020'!C178,'FIRST INVESTISSEMENT'!E:E)</f>
        <v>0</v>
      </c>
      <c r="AT178" s="164">
        <f t="shared" si="12"/>
        <v>-47753625.270000003</v>
      </c>
      <c r="AU178" s="165">
        <f t="shared" si="13"/>
        <v>-10514.737188958052</v>
      </c>
    </row>
    <row r="179" spans="1:47" x14ac:dyDescent="0.25">
      <c r="A179" s="11" t="str">
        <f t="shared" si="10"/>
        <v>4</v>
      </c>
      <c r="B179" s="11" t="str">
        <f t="shared" si="11"/>
        <v>466</v>
      </c>
      <c r="C179" s="60">
        <v>46680000</v>
      </c>
      <c r="D179" s="22" t="str">
        <f t="shared" si="15"/>
        <v>BIL22</v>
      </c>
      <c r="E179" s="24" t="s">
        <v>109</v>
      </c>
      <c r="F179" s="12">
        <f>+SUMIF(AGRIFARM!H:H,C179,AGRIFARM!L:L)</f>
        <v>0</v>
      </c>
      <c r="G179" s="12">
        <f>+SUMIF(AGRICORP!I:I,C179,AGRICORP!E:E)</f>
        <v>0</v>
      </c>
      <c r="H179" s="12">
        <f>+SUMIF(SMTP!D:D,'ALL 2020'!C179,SMTP!G:G)</f>
        <v>93986305.019999996</v>
      </c>
      <c r="I179" s="12">
        <f>+SUMIF(AGRIVET!G:G,C179,AGRIVET!E:E)</f>
        <v>0</v>
      </c>
      <c r="J179" s="12">
        <f>+SUMIF(AGRIVAL!G:G,'ALL 2020'!C179,AGRIVAL!E:E)</f>
        <v>0</v>
      </c>
      <c r="K179" s="12">
        <f>+SUMIF(AGRIKOBA!G:G,'ALL 2020'!C179,AGRIKOBA!E:E)</f>
        <v>0</v>
      </c>
      <c r="L179" s="12">
        <f>+SUMIF(LMOI!F:F,'ALL 2020'!C179,LMOI!D:D)</f>
        <v>0</v>
      </c>
      <c r="M179" s="12">
        <f>+SUMIF(TARTINE!G:G,'ALL 2020'!C179,TARTINE!E:E)</f>
        <v>0</v>
      </c>
      <c r="N179" s="12">
        <f>+SUMIF(IDF!F:F,'ALL 2020'!C179,IDF!D:D)</f>
        <v>0</v>
      </c>
      <c r="O179" s="12">
        <f>+SUMIF(RYA!G:G,C179,RYA!E:E)</f>
        <v>0</v>
      </c>
      <c r="P179" s="12">
        <f>+SUMIF('SCI NOAH'!G:G,'ALL 2020'!C179,'SCI NOAH'!E:E)</f>
        <v>0</v>
      </c>
      <c r="Q179" s="12">
        <f>+SUMIF(SIM!F:F,'ALL 2020'!C179,SIM!D:D)</f>
        <v>0</v>
      </c>
      <c r="R179" s="163">
        <f>+SUMIF('First Energy'!F:F,'ALL 2020'!C179,'First Energy'!D:D)</f>
        <v>0</v>
      </c>
      <c r="S179" s="163">
        <f>+SUMIF('ID Motors'!G:G,C179,'ID Motors'!E:E)</f>
        <v>0</v>
      </c>
      <c r="T179" s="12">
        <f>+SUMIF('ID RENTAL'!G:G,'ALL 2020'!C179,'ID RENTAL'!E:E)</f>
        <v>0</v>
      </c>
      <c r="U179" s="12">
        <f>+SUMIF('MCM '!G:G,'ALL 2020'!C179,'MCM '!E:E)</f>
        <v>0</v>
      </c>
      <c r="V179" s="12">
        <f>SUMIF(AGRIMOTORS!G:G,C179,AGRIMOTORS!E:E)</f>
        <v>0</v>
      </c>
      <c r="W179" s="12">
        <f>+SUMIF(BOVIMA!F:F,'ALL 2020'!C179,BOVIMA!D:D)</f>
        <v>0</v>
      </c>
      <c r="X179" s="12">
        <f>+SUMIF(AGRIFEED!F:F,'ALL 2020'!C179,AGRIFEED!D:D)</f>
        <v>0</v>
      </c>
      <c r="Y179" s="12">
        <f>SUMIF(AMIP!F:F,'ALL 2020'!C179,AMIP!D:D)</f>
        <v>0</v>
      </c>
      <c r="Z179" s="12">
        <f>+SUMIF(ISF!G:G,'ALL 2020'!C179,ISF!E:E)</f>
        <v>0</v>
      </c>
      <c r="AA179" s="124">
        <f>+SUMIF(DISCOI!G:G,'ALL 2020'!C179,DISCOI!E:E)</f>
        <v>0</v>
      </c>
      <c r="AB179" s="12">
        <f>+SUMIF(MABEL!F:F,'ALL 2020'!C179,MABEL!D:D)</f>
        <v>0</v>
      </c>
      <c r="AC179" s="12">
        <f>+SUMIF(NMP!F:F,'ALL 2020'!C179,NMP!D:D)</f>
        <v>0</v>
      </c>
      <c r="AD179" s="12">
        <f>SUMIF('AMCHO '!F:F,'ALL 2020'!C179,'AMCHO '!D:D)</f>
        <v>0</v>
      </c>
      <c r="AE179">
        <f>+SUMIF(CONFORTIS!G:G,'ALL 2020'!C179,CONFORTIS!E:E)</f>
        <v>0</v>
      </c>
      <c r="AF179" s="12">
        <f>+SUMIF('IRS IMMO'!G:G,'ALL 2020'!C179,'IRS IMMO'!E:E)</f>
        <v>0</v>
      </c>
      <c r="AG179" s="12">
        <f>+SUMIF(AGRIVETAM!F:F,'ALL 2020'!C179,AGRIVETAM!D:D)</f>
        <v>0</v>
      </c>
      <c r="AH179" s="12">
        <f>+SUMIF(EUROPAINTS!F:F,'ALL 2020'!C179,EUROPAINTS!D:D)</f>
        <v>0</v>
      </c>
      <c r="AI179" s="12">
        <f>+SUMIF('VET ABE'!F:F,'ALL 2020'!C179,'VET ABE'!E:E)</f>
        <v>0</v>
      </c>
      <c r="AJ179" s="12">
        <f>SUMIF('VET FIA'!F:F,'ALL 2020'!C179,'VET FIA'!E:E)</f>
        <v>0</v>
      </c>
      <c r="AK179" s="12">
        <f>+SUMIF('CSS SAKAY'!F:F,'ALL 2020'!C179,'CSS SAKAY'!D:D)</f>
        <v>0</v>
      </c>
      <c r="AL179" s="12">
        <f>+SUMIF(AGRIMA!F:F,'ALL 2020'!C179,AGRIMA!D:D)</f>
        <v>0</v>
      </c>
      <c r="AM179" s="12">
        <f>SUMIF('United Malagasy'!F:F,'ALL 2020'!C179,'United Malagasy'!D:D)</f>
        <v>0</v>
      </c>
      <c r="AN179" s="12">
        <f>+SUMIF(NUTRIFOOD!E:E,'ALL 2020'!C179,NUTRIFOOD!D:D)</f>
        <v>0</v>
      </c>
      <c r="AO179" s="12">
        <f>+SUMIF(FERRIS!H:H,'ALL 2020'!C179,FERRIS!F:F)</f>
        <v>0</v>
      </c>
      <c r="AP179" s="12">
        <f>+SUMIF(SEM!F:F,'ALL 2020'!C179,SEM!D:D)</f>
        <v>0</v>
      </c>
      <c r="AQ179" s="12">
        <f>+SUMIF(Madatrade!F:F,'ALL 2020'!C179,Madatrade!D:D)</f>
        <v>0</v>
      </c>
      <c r="AR179" s="12">
        <f>+SUMIF('FLY TECH'!F:F,'ALL 2020'!C179,'FLY TECH'!E:E)</f>
        <v>0</v>
      </c>
      <c r="AS179" s="12">
        <f>+SUMIF('FIRST INVESTISSEMENT'!G:G,'ALL 2020'!C179,'FIRST INVESTISSEMENT'!E:E)</f>
        <v>0</v>
      </c>
      <c r="AT179" s="164">
        <f t="shared" si="12"/>
        <v>93986305.019999996</v>
      </c>
      <c r="AU179" s="165">
        <f t="shared" si="13"/>
        <v>20694.581637708379</v>
      </c>
    </row>
    <row r="180" spans="1:47" x14ac:dyDescent="0.25">
      <c r="A180" s="11" t="str">
        <f t="shared" si="10"/>
        <v>4</v>
      </c>
      <c r="B180" s="11" t="str">
        <f t="shared" si="11"/>
        <v>466</v>
      </c>
      <c r="C180" s="60">
        <v>46690000</v>
      </c>
      <c r="D180" s="22" t="str">
        <f t="shared" si="15"/>
        <v>BIL22</v>
      </c>
      <c r="E180" s="24" t="s">
        <v>1258</v>
      </c>
      <c r="F180" s="12">
        <f>+SUMIF(AGRIFARM!H:H,C180,AGRIFARM!L:L)</f>
        <v>0</v>
      </c>
      <c r="G180" s="12">
        <f>+SUMIF(AGRICORP!I:I,C180,AGRICORP!E:E)</f>
        <v>0</v>
      </c>
      <c r="H180" s="12">
        <f>+SUMIF(SMTP!D:D,'ALL 2020'!C180,SMTP!G:G)</f>
        <v>664150</v>
      </c>
      <c r="I180" s="12">
        <f>+SUMIF(AGRIVET!G:G,C180,AGRIVET!E:E)</f>
        <v>0</v>
      </c>
      <c r="J180" s="12">
        <f>+SUMIF(AGRIVAL!G:G,'ALL 2020'!C180,AGRIVAL!E:E)</f>
        <v>0</v>
      </c>
      <c r="K180" s="12">
        <f>+SUMIF(AGRIKOBA!G:G,'ALL 2020'!C180,AGRIKOBA!E:E)</f>
        <v>0</v>
      </c>
      <c r="L180" s="12">
        <f>+SUMIF(LMOI!F:F,'ALL 2020'!C180,LMOI!D:D)</f>
        <v>0</v>
      </c>
      <c r="M180" s="12">
        <f>+SUMIF(TARTINE!G:G,'ALL 2020'!C180,TARTINE!E:E)</f>
        <v>0</v>
      </c>
      <c r="N180" s="12">
        <f>+SUMIF(IDF!F:F,'ALL 2020'!C180,IDF!D:D)</f>
        <v>0</v>
      </c>
      <c r="O180" s="12">
        <f>+SUMIF(RYA!G:G,C180,RYA!E:E)</f>
        <v>0</v>
      </c>
      <c r="P180" s="12">
        <f>+SUMIF('SCI NOAH'!G:G,'ALL 2020'!C180,'SCI NOAH'!E:E)</f>
        <v>0</v>
      </c>
      <c r="Q180" s="12">
        <f>+SUMIF(SIM!F:F,'ALL 2020'!C180,SIM!D:D)</f>
        <v>0</v>
      </c>
      <c r="R180" s="163">
        <f>+SUMIF('First Energy'!F:F,'ALL 2020'!C180,'First Energy'!D:D)</f>
        <v>0</v>
      </c>
      <c r="S180" s="163">
        <f>+SUMIF('ID Motors'!G:G,C180,'ID Motors'!E:E)</f>
        <v>0</v>
      </c>
      <c r="T180" s="12">
        <f>+SUMIF('ID RENTAL'!G:G,'ALL 2020'!C180,'ID RENTAL'!E:E)</f>
        <v>0</v>
      </c>
      <c r="U180" s="12">
        <f>+SUMIF('MCM '!G:G,'ALL 2020'!C180,'MCM '!E:E)</f>
        <v>0</v>
      </c>
      <c r="V180" s="12">
        <f>SUMIF(AGRIMOTORS!G:G,C180,AGRIMOTORS!E:E)</f>
        <v>0</v>
      </c>
      <c r="W180" s="12">
        <f>+SUMIF(BOVIMA!F:F,'ALL 2020'!C180,BOVIMA!D:D)</f>
        <v>0</v>
      </c>
      <c r="X180" s="12">
        <f>+SUMIF(AGRIFEED!F:F,'ALL 2020'!C180,AGRIFEED!D:D)</f>
        <v>0</v>
      </c>
      <c r="Y180" s="12">
        <f>SUMIF(AMIP!F:F,'ALL 2020'!C180,AMIP!D:D)</f>
        <v>0</v>
      </c>
      <c r="Z180" s="12">
        <f>+SUMIF(ISF!G:G,'ALL 2020'!C180,ISF!E:E)</f>
        <v>0</v>
      </c>
      <c r="AA180" s="124">
        <f>+SUMIF(DISCOI!G:G,'ALL 2020'!C180,DISCOI!E:E)</f>
        <v>0</v>
      </c>
      <c r="AB180" s="12">
        <f>+SUMIF(MABEL!F:F,'ALL 2020'!C180,MABEL!D:D)</f>
        <v>0</v>
      </c>
      <c r="AC180" s="12">
        <f>+SUMIF(NMP!F:F,'ALL 2020'!C180,NMP!D:D)</f>
        <v>0</v>
      </c>
      <c r="AD180" s="12">
        <f>SUMIF('AMCHO '!F:F,'ALL 2020'!C180,'AMCHO '!D:D)</f>
        <v>0</v>
      </c>
      <c r="AE180">
        <f>+SUMIF(CONFORTIS!G:G,'ALL 2020'!C180,CONFORTIS!E:E)</f>
        <v>0</v>
      </c>
      <c r="AF180" s="12">
        <f>+SUMIF('IRS IMMO'!G:G,'ALL 2020'!C180,'IRS IMMO'!E:E)</f>
        <v>0</v>
      </c>
      <c r="AG180" s="12">
        <f>+SUMIF(AGRIVETAM!F:F,'ALL 2020'!C180,AGRIVETAM!D:D)</f>
        <v>0</v>
      </c>
      <c r="AH180" s="12">
        <f>+SUMIF(EUROPAINTS!F:F,'ALL 2020'!C180,EUROPAINTS!D:D)</f>
        <v>0</v>
      </c>
      <c r="AI180" s="12">
        <f>+SUMIF('VET ABE'!F:F,'ALL 2020'!C180,'VET ABE'!E:E)</f>
        <v>0</v>
      </c>
      <c r="AJ180" s="12">
        <f>SUMIF('VET FIA'!F:F,'ALL 2020'!C180,'VET FIA'!E:E)</f>
        <v>0</v>
      </c>
      <c r="AK180" s="12">
        <f>+SUMIF('CSS SAKAY'!F:F,'ALL 2020'!C180,'CSS SAKAY'!D:D)</f>
        <v>0</v>
      </c>
      <c r="AL180" s="12">
        <f>+SUMIF(AGRIMA!F:F,'ALL 2020'!C180,AGRIMA!D:D)</f>
        <v>0</v>
      </c>
      <c r="AM180" s="12">
        <f>SUMIF('United Malagasy'!F:F,'ALL 2020'!C180,'United Malagasy'!D:D)</f>
        <v>0</v>
      </c>
      <c r="AN180" s="12">
        <f>+SUMIF(NUTRIFOOD!E:E,'ALL 2020'!C180,NUTRIFOOD!D:D)</f>
        <v>0</v>
      </c>
      <c r="AO180" s="12">
        <f>+SUMIF(FERRIS!H:H,'ALL 2020'!C180,FERRIS!F:F)</f>
        <v>0</v>
      </c>
      <c r="AP180" s="12">
        <f>+SUMIF(SEM!F:F,'ALL 2020'!C180,SEM!D:D)</f>
        <v>0</v>
      </c>
      <c r="AQ180" s="12">
        <f>+SUMIF(Madatrade!F:F,'ALL 2020'!C180,Madatrade!D:D)</f>
        <v>0</v>
      </c>
      <c r="AR180" s="12">
        <f>+SUMIF('FLY TECH'!F:F,'ALL 2020'!C180,'FLY TECH'!E:E)</f>
        <v>0</v>
      </c>
      <c r="AS180" s="12">
        <f>+SUMIF('FIRST INVESTISSEMENT'!G:G,'ALL 2020'!C180,'FIRST INVESTISSEMENT'!E:E)</f>
        <v>0</v>
      </c>
      <c r="AT180" s="164">
        <f t="shared" si="12"/>
        <v>664150</v>
      </c>
      <c r="AU180" s="165">
        <f t="shared" si="13"/>
        <v>146.23733097879816</v>
      </c>
    </row>
    <row r="181" spans="1:47" x14ac:dyDescent="0.25">
      <c r="A181" s="11" t="str">
        <f t="shared" si="10"/>
        <v>4</v>
      </c>
      <c r="B181" s="11" t="str">
        <f t="shared" si="11"/>
        <v>467</v>
      </c>
      <c r="C181" s="23">
        <v>46700001</v>
      </c>
      <c r="D181" s="22" t="str">
        <f t="shared" si="15"/>
        <v>BIL28</v>
      </c>
      <c r="E181" s="76" t="s">
        <v>663</v>
      </c>
      <c r="F181" s="12">
        <f>+SUMIF(AGRIFARM!H:H,C181,AGRIFARM!L:L)</f>
        <v>0</v>
      </c>
      <c r="G181" s="12">
        <f>+SUMIF(AGRICORP!I:I,C181,AGRICORP!E:E)</f>
        <v>0</v>
      </c>
      <c r="H181" s="12">
        <f>+SUMIF(SMTP!D:D,'ALL 2020'!C181,SMTP!G:G)</f>
        <v>200000000</v>
      </c>
      <c r="I181" s="12">
        <f>+SUMIF(AGRIVET!G:G,C181,AGRIVET!E:E)</f>
        <v>12890131.1</v>
      </c>
      <c r="J181" s="12">
        <f>+SUMIF(AGRIVAL!G:G,'ALL 2020'!C181,AGRIVAL!E:E)</f>
        <v>0</v>
      </c>
      <c r="K181" s="12">
        <f>+SUMIF(AGRIKOBA!G:G,'ALL 2020'!C181,AGRIKOBA!E:E)</f>
        <v>0</v>
      </c>
      <c r="L181" s="12">
        <f>+SUMIF(LMOI!F:F,'ALL 2020'!C181,LMOI!D:D)</f>
        <v>0</v>
      </c>
      <c r="M181" s="12">
        <f>+SUMIF(TARTINE!G:G,'ALL 2020'!C181,TARTINE!E:E)</f>
        <v>0</v>
      </c>
      <c r="N181" s="12">
        <f>+SUMIF(IDF!F:F,'ALL 2020'!C181,IDF!D:D)</f>
        <v>0</v>
      </c>
      <c r="O181" s="12">
        <f>+SUMIF(RYA!G:G,C181,RYA!E:E)</f>
        <v>0</v>
      </c>
      <c r="P181" s="12">
        <f>+SUMIF('SCI NOAH'!G:G,'ALL 2020'!C181,'SCI NOAH'!E:E)</f>
        <v>0</v>
      </c>
      <c r="Q181" s="12">
        <f>+SUMIF(SIM!F:F,'ALL 2020'!C181,SIM!D:D)</f>
        <v>0</v>
      </c>
      <c r="R181" s="163">
        <f>+SUMIF('First Energy'!F:F,'ALL 2020'!C181,'First Energy'!D:D)</f>
        <v>0</v>
      </c>
      <c r="S181" s="163">
        <f>+SUMIF('ID Motors'!G:G,C181,'ID Motors'!E:E)</f>
        <v>-5209698.1899998197</v>
      </c>
      <c r="T181" s="12">
        <f>+SUMIF('ID RENTAL'!G:G,'ALL 2020'!C181,'ID RENTAL'!E:E)</f>
        <v>0</v>
      </c>
      <c r="U181" s="12">
        <f>+SUMIF('MCM '!G:G,'ALL 2020'!C181,'MCM '!E:E)</f>
        <v>0</v>
      </c>
      <c r="V181" s="12">
        <f>SUMIF(AGRIMOTORS!G:G,C181,AGRIMOTORS!E:E)</f>
        <v>0</v>
      </c>
      <c r="W181" s="12">
        <f>+SUMIF(BOVIMA!F:F,'ALL 2020'!C181,BOVIMA!D:D)</f>
        <v>-5670000000</v>
      </c>
      <c r="X181" s="12">
        <f>+SUMIF(AGRIFEED!F:F,'ALL 2020'!C181,AGRIFEED!D:D)</f>
        <v>0</v>
      </c>
      <c r="Y181" s="12">
        <f>SUMIF(AMIP!F:F,'ALL 2020'!C181,AMIP!D:D)</f>
        <v>0</v>
      </c>
      <c r="Z181" s="12">
        <f>+SUMIF(ISF!G:G,'ALL 2020'!C181,ISF!E:E)</f>
        <v>0</v>
      </c>
      <c r="AA181" s="124">
        <f>+SUMIF(DISCOI!G:G,'ALL 2020'!C181,DISCOI!E:E)</f>
        <v>596329.93999999797</v>
      </c>
      <c r="AB181" s="12">
        <f>+SUMIF(MABEL!F:F,'ALL 2020'!C181,MABEL!D:D)</f>
        <v>-4926066819.8500004</v>
      </c>
      <c r="AC181" s="12">
        <f>+SUMIF(NMP!F:F,'ALL 2020'!C181,NMP!D:D)</f>
        <v>0</v>
      </c>
      <c r="AD181" s="12">
        <f>SUMIF('AMCHO '!F:F,'ALL 2020'!C181,'AMCHO '!D:D)</f>
        <v>0</v>
      </c>
      <c r="AE181">
        <f>+SUMIF(CONFORTIS!G:G,'ALL 2020'!C181,CONFORTIS!E:E)</f>
        <v>0</v>
      </c>
      <c r="AF181" s="12">
        <f>+SUMIF('IRS IMMO'!G:G,'ALL 2020'!C181,'IRS IMMO'!E:E)</f>
        <v>0</v>
      </c>
      <c r="AG181" s="12">
        <f>+SUMIF(AGRIVETAM!F:F,'ALL 2020'!C181,AGRIVETAM!D:D)</f>
        <v>0</v>
      </c>
      <c r="AH181" s="12">
        <f>+SUMIF(EUROPAINTS!F:F,'ALL 2020'!C181,EUROPAINTS!D:D)</f>
        <v>0</v>
      </c>
      <c r="AI181" s="12">
        <f>+SUMIF('VET ABE'!F:F,'ALL 2020'!C181,'VET ABE'!E:E)</f>
        <v>0</v>
      </c>
      <c r="AJ181" s="12">
        <f>SUMIF('VET FIA'!F:F,'ALL 2020'!C181,'VET FIA'!E:E)</f>
        <v>0</v>
      </c>
      <c r="AK181" s="12">
        <f>+SUMIF('CSS SAKAY'!F:F,'ALL 2020'!C181,'CSS SAKAY'!D:D)</f>
        <v>0</v>
      </c>
      <c r="AL181" s="12">
        <f>+SUMIF(AGRIMA!F:F,'ALL 2020'!C181,AGRIMA!D:D)</f>
        <v>0</v>
      </c>
      <c r="AM181" s="12">
        <f>SUMIF('United Malagasy'!F:F,'ALL 2020'!C181,'United Malagasy'!D:D)</f>
        <v>0</v>
      </c>
      <c r="AN181" s="12">
        <f>+SUMIF(NUTRIFOOD!E:E,'ALL 2020'!C181,NUTRIFOOD!D:D)</f>
        <v>0</v>
      </c>
      <c r="AO181" s="12">
        <f>+SUMIF(FERRIS!H:H,'ALL 2020'!C181,FERRIS!F:F)</f>
        <v>0</v>
      </c>
      <c r="AP181" s="12">
        <f>+SUMIF(SEM!F:F,'ALL 2020'!C181,SEM!D:D)</f>
        <v>0</v>
      </c>
      <c r="AQ181" s="12">
        <f>+SUMIF(Madatrade!F:F,'ALL 2020'!C181,Madatrade!D:D)</f>
        <v>909157280</v>
      </c>
      <c r="AR181" s="12">
        <f>+SUMIF('FLY TECH'!F:F,'ALL 2020'!C181,'FLY TECH'!E:E)</f>
        <v>0</v>
      </c>
      <c r="AS181" s="12">
        <f>+SUMIF('FIRST INVESTISSEMENT'!G:G,'ALL 2020'!C181,'FIRST INVESTISSEMENT'!E:E)</f>
        <v>-8978200</v>
      </c>
      <c r="AT181" s="164">
        <f t="shared" si="12"/>
        <v>-9487610977</v>
      </c>
      <c r="AU181" s="165">
        <f t="shared" si="13"/>
        <v>-2089050.5256969475</v>
      </c>
    </row>
    <row r="182" spans="1:47" x14ac:dyDescent="0.25">
      <c r="A182" s="11" t="str">
        <f t="shared" si="10"/>
        <v>4</v>
      </c>
      <c r="B182" s="11" t="str">
        <f t="shared" si="11"/>
        <v>467</v>
      </c>
      <c r="C182" s="60">
        <v>46710000</v>
      </c>
      <c r="D182" s="22" t="str">
        <f t="shared" si="15"/>
        <v>BIL28</v>
      </c>
      <c r="E182" s="24" t="s">
        <v>4</v>
      </c>
      <c r="F182" s="12">
        <f>+SUMIF(AGRIFARM!H:H,C182,AGRIFARM!L:L)</f>
        <v>0</v>
      </c>
      <c r="G182" s="12">
        <f>+SUMIF(AGRICORP!I:I,C182,AGRICORP!E:E)</f>
        <v>0</v>
      </c>
      <c r="H182" s="12">
        <f>+SUMIF(SMTP!D:D,'ALL 2020'!C182,SMTP!G:G)</f>
        <v>0</v>
      </c>
      <c r="I182" s="12">
        <f>+SUMIF(AGRIVET!G:G,C182,AGRIVET!E:E)</f>
        <v>0</v>
      </c>
      <c r="J182" s="12">
        <f>+SUMIF(AGRIVAL!G:G,'ALL 2020'!C182,AGRIVAL!E:E)</f>
        <v>0</v>
      </c>
      <c r="K182" s="12">
        <f>+SUMIF(AGRIKOBA!G:G,'ALL 2020'!C182,AGRIKOBA!E:E)</f>
        <v>0</v>
      </c>
      <c r="L182" s="12">
        <f>+SUMIF(LMOI!F:F,'ALL 2020'!C182,LMOI!D:D)</f>
        <v>0</v>
      </c>
      <c r="M182" s="12">
        <f>+SUMIF(TARTINE!G:G,'ALL 2020'!C182,TARTINE!E:E)</f>
        <v>0</v>
      </c>
      <c r="N182" s="12">
        <f>+SUMIF(IDF!F:F,'ALL 2020'!C182,IDF!D:D)</f>
        <v>0</v>
      </c>
      <c r="O182" s="12">
        <f>+SUMIF(RYA!G:G,C182,RYA!E:E)</f>
        <v>0</v>
      </c>
      <c r="P182" s="12">
        <f>+SUMIF('SCI NOAH'!G:G,'ALL 2020'!C182,'SCI NOAH'!E:E)</f>
        <v>0</v>
      </c>
      <c r="Q182" s="12">
        <f>+SUMIF(SIM!F:F,'ALL 2020'!C182,SIM!D:D)</f>
        <v>0</v>
      </c>
      <c r="R182" s="163">
        <f>+SUMIF('First Energy'!F:F,'ALL 2020'!C182,'First Energy'!D:D)</f>
        <v>0</v>
      </c>
      <c r="S182" s="163">
        <f>+SUMIF('ID Motors'!G:G,C182,'ID Motors'!E:E)</f>
        <v>0</v>
      </c>
      <c r="T182" s="12">
        <f>+SUMIF('ID RENTAL'!G:G,'ALL 2020'!C182,'ID RENTAL'!E:E)</f>
        <v>0</v>
      </c>
      <c r="U182" s="12">
        <f>+SUMIF('MCM '!G:G,'ALL 2020'!C182,'MCM '!E:E)</f>
        <v>0</v>
      </c>
      <c r="V182" s="12">
        <f>SUMIF(AGRIMOTORS!G:G,C182,AGRIMOTORS!E:E)</f>
        <v>0</v>
      </c>
      <c r="W182" s="12">
        <f>+SUMIF(BOVIMA!F:F,'ALL 2020'!C182,BOVIMA!D:D)</f>
        <v>0</v>
      </c>
      <c r="X182" s="12">
        <f>+SUMIF(AGRIFEED!F:F,'ALL 2020'!C182,AGRIFEED!D:D)</f>
        <v>0</v>
      </c>
      <c r="Y182" s="12">
        <f>SUMIF(AMIP!F:F,'ALL 2020'!C182,AMIP!D:D)</f>
        <v>0</v>
      </c>
      <c r="Z182" s="12">
        <f>+SUMIF(ISF!G:G,'ALL 2020'!C182,ISF!E:E)</f>
        <v>0</v>
      </c>
      <c r="AA182" s="124">
        <f>+SUMIF(DISCOI!G:G,'ALL 2020'!C182,DISCOI!E:E)</f>
        <v>0</v>
      </c>
      <c r="AB182" s="12">
        <f>+SUMIF(MABEL!F:F,'ALL 2020'!C182,MABEL!D:D)</f>
        <v>0</v>
      </c>
      <c r="AC182" s="12">
        <f>+SUMIF(NMP!F:F,'ALL 2020'!C182,NMP!D:D)</f>
        <v>0</v>
      </c>
      <c r="AD182" s="12">
        <f>SUMIF('AMCHO '!F:F,'ALL 2020'!C182,'AMCHO '!D:D)</f>
        <v>0</v>
      </c>
      <c r="AE182">
        <f>+SUMIF(CONFORTIS!G:G,'ALL 2020'!C182,CONFORTIS!E:E)</f>
        <v>0</v>
      </c>
      <c r="AF182" s="12">
        <f>+SUMIF('IRS IMMO'!G:G,'ALL 2020'!C182,'IRS IMMO'!E:E)</f>
        <v>0</v>
      </c>
      <c r="AG182" s="12">
        <f>+SUMIF(AGRIVETAM!F:F,'ALL 2020'!C182,AGRIVETAM!D:D)</f>
        <v>0</v>
      </c>
      <c r="AH182" s="12">
        <f>+SUMIF(EUROPAINTS!F:F,'ALL 2020'!C182,EUROPAINTS!D:D)</f>
        <v>0</v>
      </c>
      <c r="AI182" s="12">
        <f>+SUMIF('VET ABE'!F:F,'ALL 2020'!C182,'VET ABE'!E:E)</f>
        <v>0</v>
      </c>
      <c r="AJ182" s="12">
        <f>SUMIF('VET FIA'!F:F,'ALL 2020'!C182,'VET FIA'!E:E)</f>
        <v>0</v>
      </c>
      <c r="AK182" s="12">
        <f>+SUMIF('CSS SAKAY'!F:F,'ALL 2020'!C182,'CSS SAKAY'!D:D)</f>
        <v>0</v>
      </c>
      <c r="AL182" s="12">
        <f>+SUMIF(AGRIMA!F:F,'ALL 2020'!C182,AGRIMA!D:D)</f>
        <v>0</v>
      </c>
      <c r="AM182" s="12">
        <f>SUMIF('United Malagasy'!F:F,'ALL 2020'!C182,'United Malagasy'!D:D)</f>
        <v>0</v>
      </c>
      <c r="AN182" s="12">
        <f>+SUMIF(NUTRIFOOD!E:E,'ALL 2020'!C182,NUTRIFOOD!D:D)</f>
        <v>0</v>
      </c>
      <c r="AO182" s="12">
        <f>+SUMIF(FERRIS!H:H,'ALL 2020'!C182,FERRIS!F:F)</f>
        <v>0</v>
      </c>
      <c r="AP182" s="12">
        <f>+SUMIF(SEM!F:F,'ALL 2020'!C182,SEM!D:D)</f>
        <v>-300000000</v>
      </c>
      <c r="AQ182" s="12">
        <f>+SUMIF(Madatrade!F:F,'ALL 2020'!C182,Madatrade!D:D)</f>
        <v>0</v>
      </c>
      <c r="AR182" s="12">
        <f>+SUMIF('FLY TECH'!F:F,'ALL 2020'!C182,'FLY TECH'!E:E)</f>
        <v>0</v>
      </c>
      <c r="AS182" s="12">
        <f>+SUMIF('FIRST INVESTISSEMENT'!G:G,'ALL 2020'!C182,'FIRST INVESTISSEMENT'!E:E)</f>
        <v>0</v>
      </c>
      <c r="AT182" s="164">
        <f t="shared" si="12"/>
        <v>-300000000</v>
      </c>
      <c r="AU182" s="165">
        <f t="shared" si="13"/>
        <v>-66056.160948038014</v>
      </c>
    </row>
    <row r="183" spans="1:47" x14ac:dyDescent="0.25">
      <c r="A183" s="11" t="str">
        <f t="shared" si="10"/>
        <v>4</v>
      </c>
      <c r="B183" s="11" t="str">
        <f t="shared" si="11"/>
        <v>467</v>
      </c>
      <c r="C183" s="60">
        <v>46711000</v>
      </c>
      <c r="D183" s="22" t="str">
        <f t="shared" si="15"/>
        <v>BIL28</v>
      </c>
      <c r="E183" s="24" t="s">
        <v>9</v>
      </c>
      <c r="F183" s="12">
        <f>+SUMIF(AGRIFARM!H:H,C183,AGRIFARM!L:L)</f>
        <v>310000000</v>
      </c>
      <c r="G183" s="12">
        <f>+SUMIF(AGRICORP!I:I,C183,AGRICORP!E:E)</f>
        <v>0</v>
      </c>
      <c r="H183" s="12">
        <f>+SUMIF(SMTP!D:D,'ALL 2020'!C183,SMTP!G:G)</f>
        <v>-161261374.30000001</v>
      </c>
      <c r="I183" s="12">
        <f>+SUMIF(AGRIVET!G:G,C183,AGRIVET!E:E)</f>
        <v>0</v>
      </c>
      <c r="J183" s="12">
        <f>+SUMIF(AGRIVAL!G:G,'ALL 2020'!C183,AGRIVAL!E:E)</f>
        <v>0</v>
      </c>
      <c r="K183" s="12">
        <f>+SUMIF(AGRIKOBA!G:G,'ALL 2020'!C183,AGRIKOBA!E:E)</f>
        <v>0</v>
      </c>
      <c r="L183" s="12">
        <f>+SUMIF(LMOI!F:F,'ALL 2020'!C183,LMOI!D:D)</f>
        <v>0</v>
      </c>
      <c r="M183" s="12">
        <f>+SUMIF(TARTINE!G:G,'ALL 2020'!C183,TARTINE!E:E)</f>
        <v>0</v>
      </c>
      <c r="N183" s="12">
        <f>+SUMIF(IDF!F:F,'ALL 2020'!C183,IDF!D:D)</f>
        <v>0</v>
      </c>
      <c r="O183" s="12">
        <f>+SUMIF(RYA!G:G,C183,RYA!E:E)</f>
        <v>0</v>
      </c>
      <c r="P183" s="12">
        <f>+SUMIF('SCI NOAH'!G:G,'ALL 2020'!C183,'SCI NOAH'!E:E)</f>
        <v>-1000000</v>
      </c>
      <c r="Q183" s="12">
        <f>+SUMIF(SIM!F:F,'ALL 2020'!C183,SIM!D:D)</f>
        <v>0</v>
      </c>
      <c r="R183" s="163">
        <f>+SUMIF('First Energy'!F:F,'ALL 2020'!C183,'First Energy'!D:D)</f>
        <v>0</v>
      </c>
      <c r="S183" s="163">
        <f>+SUMIF('ID Motors'!G:G,C183,'ID Motors'!E:E)</f>
        <v>0</v>
      </c>
      <c r="T183" s="12">
        <f>+SUMIF('ID RENTAL'!G:G,'ALL 2020'!C183,'ID RENTAL'!E:E)</f>
        <v>0</v>
      </c>
      <c r="U183" s="12">
        <f>+SUMIF('MCM '!G:G,'ALL 2020'!C183,'MCM '!E:E)</f>
        <v>-1000000</v>
      </c>
      <c r="V183" s="12">
        <f>SUMIF(AGRIMOTORS!G:G,C183,AGRIMOTORS!E:E)</f>
        <v>0</v>
      </c>
      <c r="W183" s="12">
        <f>+SUMIF(BOVIMA!F:F,'ALL 2020'!C183,BOVIMA!D:D)</f>
        <v>0</v>
      </c>
      <c r="X183" s="12">
        <f>+SUMIF(AGRIFEED!F:F,'ALL 2020'!C183,AGRIFEED!D:D)</f>
        <v>0</v>
      </c>
      <c r="Y183" s="12">
        <f>SUMIF(AMIP!F:F,'ALL 2020'!C183,AMIP!D:D)</f>
        <v>0</v>
      </c>
      <c r="Z183" s="12">
        <f>+SUMIF(ISF!G:G,'ALL 2020'!C183,ISF!E:E)</f>
        <v>0</v>
      </c>
      <c r="AA183" s="124">
        <f>+SUMIF(DISCOI!G:G,'ALL 2020'!C183,DISCOI!E:E)</f>
        <v>0</v>
      </c>
      <c r="AB183" s="12">
        <f>+SUMIF(MABEL!F:F,'ALL 2020'!C183,MABEL!D:D)</f>
        <v>0</v>
      </c>
      <c r="AC183" s="12">
        <f>+SUMIF(NMP!F:F,'ALL 2020'!C183,NMP!D:D)</f>
        <v>-320000000</v>
      </c>
      <c r="AD183" s="12">
        <f>SUMIF('AMCHO '!F:F,'ALL 2020'!C183,'AMCHO '!D:D)</f>
        <v>0</v>
      </c>
      <c r="AE183">
        <f>+SUMIF(CONFORTIS!G:G,'ALL 2020'!C183,CONFORTIS!E:E)</f>
        <v>0</v>
      </c>
      <c r="AF183" s="12">
        <f>+SUMIF('IRS IMMO'!G:G,'ALL 2020'!C183,'IRS IMMO'!E:E)</f>
        <v>0</v>
      </c>
      <c r="AG183" s="12">
        <f>+SUMIF(AGRIVETAM!F:F,'ALL 2020'!C183,AGRIVETAM!D:D)</f>
        <v>0</v>
      </c>
      <c r="AH183" s="12">
        <f>+SUMIF(EUROPAINTS!F:F,'ALL 2020'!C183,EUROPAINTS!D:D)</f>
        <v>0</v>
      </c>
      <c r="AI183" s="12">
        <f>+SUMIF('VET ABE'!F:F,'ALL 2020'!C183,'VET ABE'!E:E)</f>
        <v>0</v>
      </c>
      <c r="AJ183" s="12">
        <f>SUMIF('VET FIA'!F:F,'ALL 2020'!C183,'VET FIA'!E:E)</f>
        <v>0</v>
      </c>
      <c r="AK183" s="12">
        <f>+SUMIF('CSS SAKAY'!F:F,'ALL 2020'!C183,'CSS SAKAY'!D:D)</f>
        <v>-30000000</v>
      </c>
      <c r="AL183" s="12">
        <f>+SUMIF(AGRIMA!F:F,'ALL 2020'!C183,AGRIMA!D:D)</f>
        <v>-518304</v>
      </c>
      <c r="AM183" s="12">
        <f>SUMIF('United Malagasy'!F:F,'ALL 2020'!C183,'United Malagasy'!D:D)</f>
        <v>0</v>
      </c>
      <c r="AN183" s="12">
        <f>+SUMIF(NUTRIFOOD!E:E,'ALL 2020'!C183,NUTRIFOOD!D:D)</f>
        <v>0</v>
      </c>
      <c r="AO183" s="12">
        <f>+SUMIF(FERRIS!H:H,'ALL 2020'!C183,FERRIS!F:F)</f>
        <v>0</v>
      </c>
      <c r="AP183" s="12">
        <f>+SUMIF(SEM!F:F,'ALL 2020'!C183,SEM!D:D)</f>
        <v>0</v>
      </c>
      <c r="AQ183" s="12">
        <f>+SUMIF(Madatrade!F:F,'ALL 2020'!C183,Madatrade!D:D)</f>
        <v>0</v>
      </c>
      <c r="AR183" s="12">
        <f>+SUMIF('FLY TECH'!F:F,'ALL 2020'!C183,'FLY TECH'!E:E)</f>
        <v>0</v>
      </c>
      <c r="AS183" s="12">
        <f>+SUMIF('FIRST INVESTISSEMENT'!G:G,'ALL 2020'!C183,'FIRST INVESTISSEMENT'!E:E)</f>
        <v>0</v>
      </c>
      <c r="AT183" s="164">
        <f t="shared" si="12"/>
        <v>-203779678.30000001</v>
      </c>
      <c r="AU183" s="165">
        <f t="shared" si="13"/>
        <v>-44869.677425747373</v>
      </c>
    </row>
    <row r="184" spans="1:47" x14ac:dyDescent="0.25">
      <c r="A184" s="11" t="str">
        <f t="shared" si="10"/>
        <v>4</v>
      </c>
      <c r="B184" s="11" t="str">
        <f t="shared" si="11"/>
        <v>467</v>
      </c>
      <c r="C184" s="22">
        <v>46712000</v>
      </c>
      <c r="D184" s="22" t="str">
        <f t="shared" si="15"/>
        <v>BIL22</v>
      </c>
      <c r="E184" s="24" t="s">
        <v>26</v>
      </c>
      <c r="F184" s="12">
        <f>+SUMIF(AGRIFARM!H:H,C184,AGRIFARM!L:L)</f>
        <v>0</v>
      </c>
      <c r="G184" s="12">
        <f>+SUMIF(AGRICORP!I:I,C184,AGRICORP!E:E)</f>
        <v>0</v>
      </c>
      <c r="H184" s="12">
        <f>+SUMIF(SMTP!D:D,'ALL 2020'!C184,SMTP!G:G)</f>
        <v>1240000000</v>
      </c>
      <c r="I184" s="12">
        <f>+SUMIF(AGRIVET!G:G,C184,AGRIVET!E:E)</f>
        <v>5598500000</v>
      </c>
      <c r="J184" s="12">
        <f>+SUMIF(AGRIVAL!G:G,'ALL 2020'!C184,AGRIVAL!E:E)</f>
        <v>0</v>
      </c>
      <c r="K184" s="12">
        <f>+SUMIF(AGRIKOBA!G:G,'ALL 2020'!C184,AGRIKOBA!E:E)</f>
        <v>0</v>
      </c>
      <c r="L184" s="12">
        <f>+SUMIF(LMOI!F:F,'ALL 2020'!C184,LMOI!D:D)</f>
        <v>0</v>
      </c>
      <c r="M184" s="12">
        <f>+SUMIF(TARTINE!G:G,'ALL 2020'!C184,TARTINE!E:E)</f>
        <v>0</v>
      </c>
      <c r="N184" s="12">
        <f>+SUMIF(IDF!F:F,'ALL 2020'!C184,IDF!D:D)</f>
        <v>4516232</v>
      </c>
      <c r="O184" s="12">
        <f>+SUMIF(RYA!G:G,C184,RYA!E:E)</f>
        <v>0</v>
      </c>
      <c r="P184" s="12">
        <f>+SUMIF('SCI NOAH'!G:G,'ALL 2020'!C184,'SCI NOAH'!E:E)</f>
        <v>0</v>
      </c>
      <c r="Q184" s="12">
        <f>+SUMIF(SIM!F:F,'ALL 2020'!C184,SIM!D:D)</f>
        <v>0</v>
      </c>
      <c r="R184" s="163">
        <f>+SUMIF('First Energy'!F:F,'ALL 2020'!C184,'First Energy'!D:D)</f>
        <v>0</v>
      </c>
      <c r="S184" s="163">
        <f>+SUMIF('ID Motors'!G:G,C184,'ID Motors'!E:E)</f>
        <v>0</v>
      </c>
      <c r="T184" s="12">
        <f>+SUMIF('ID RENTAL'!G:G,'ALL 2020'!C184,'ID RENTAL'!E:E)</f>
        <v>0</v>
      </c>
      <c r="U184" s="12">
        <f>+SUMIF('MCM '!G:G,'ALL 2020'!C184,'MCM '!E:E)</f>
        <v>0</v>
      </c>
      <c r="V184" s="12">
        <f>SUMIF(AGRIMOTORS!G:G,C184,AGRIMOTORS!E:E)</f>
        <v>0</v>
      </c>
      <c r="W184" s="12">
        <f>+SUMIF(BOVIMA!F:F,'ALL 2020'!C184,BOVIMA!D:D)</f>
        <v>0</v>
      </c>
      <c r="X184" s="12">
        <f>+SUMIF(AGRIFEED!F:F,'ALL 2020'!C184,AGRIFEED!D:D)</f>
        <v>0</v>
      </c>
      <c r="Y184" s="12">
        <f>SUMIF(AMIP!F:F,'ALL 2020'!C184,AMIP!D:D)</f>
        <v>0</v>
      </c>
      <c r="Z184" s="12">
        <f>+SUMIF(ISF!G:G,'ALL 2020'!C184,ISF!E:E)</f>
        <v>0</v>
      </c>
      <c r="AA184" s="124">
        <f>+SUMIF(DISCOI!G:G,'ALL 2020'!C184,DISCOI!E:E)</f>
        <v>0</v>
      </c>
      <c r="AB184" s="12">
        <f>+SUMIF(MABEL!F:F,'ALL 2020'!C184,MABEL!D:D)</f>
        <v>0</v>
      </c>
      <c r="AC184" s="12">
        <f>+SUMIF(NMP!F:F,'ALL 2020'!C184,NMP!D:D)</f>
        <v>0</v>
      </c>
      <c r="AD184" s="12">
        <f>SUMIF('AMCHO '!F:F,'ALL 2020'!C184,'AMCHO '!D:D)</f>
        <v>0</v>
      </c>
      <c r="AE184">
        <f>+SUMIF(CONFORTIS!G:G,'ALL 2020'!C184,CONFORTIS!E:E)</f>
        <v>0</v>
      </c>
      <c r="AF184" s="12">
        <f>+SUMIF('IRS IMMO'!G:G,'ALL 2020'!C184,'IRS IMMO'!E:E)</f>
        <v>0</v>
      </c>
      <c r="AG184" s="12">
        <f>+SUMIF(AGRIVETAM!F:F,'ALL 2020'!C184,AGRIVETAM!D:D)</f>
        <v>0</v>
      </c>
      <c r="AH184" s="12">
        <f>+SUMIF(EUROPAINTS!F:F,'ALL 2020'!C184,EUROPAINTS!D:D)</f>
        <v>0</v>
      </c>
      <c r="AI184" s="12">
        <f>+SUMIF('VET ABE'!F:F,'ALL 2020'!C184,'VET ABE'!E:E)</f>
        <v>0</v>
      </c>
      <c r="AJ184" s="12">
        <f>SUMIF('VET FIA'!F:F,'ALL 2020'!C184,'VET FIA'!E:E)</f>
        <v>0</v>
      </c>
      <c r="AK184" s="12">
        <f>+SUMIF('CSS SAKAY'!F:F,'ALL 2020'!C184,'CSS SAKAY'!D:D)</f>
        <v>0</v>
      </c>
      <c r="AL184" s="12">
        <f>+SUMIF(AGRIMA!F:F,'ALL 2020'!C184,AGRIMA!D:D)</f>
        <v>0</v>
      </c>
      <c r="AM184" s="12">
        <f>SUMIF('United Malagasy'!F:F,'ALL 2020'!C184,'United Malagasy'!D:D)</f>
        <v>0</v>
      </c>
      <c r="AN184" s="12">
        <f>+SUMIF(NUTRIFOOD!E:E,'ALL 2020'!C184,NUTRIFOOD!D:D)</f>
        <v>0</v>
      </c>
      <c r="AO184" s="12">
        <f>+SUMIF(FERRIS!H:H,'ALL 2020'!C184,FERRIS!F:F)</f>
        <v>0</v>
      </c>
      <c r="AP184" s="12">
        <f>+SUMIF(SEM!F:F,'ALL 2020'!C184,SEM!D:D)</f>
        <v>0</v>
      </c>
      <c r="AQ184" s="12">
        <f>+SUMIF(Madatrade!F:F,'ALL 2020'!C184,Madatrade!D:D)</f>
        <v>0</v>
      </c>
      <c r="AR184" s="12">
        <f>+SUMIF('FLY TECH'!F:F,'ALL 2020'!C184,'FLY TECH'!E:E)</f>
        <v>0</v>
      </c>
      <c r="AS184" s="12">
        <f>+SUMIF('FIRST INVESTISSEMENT'!G:G,'ALL 2020'!C184,'FIRST INVESTISSEMENT'!E:E)</f>
        <v>0</v>
      </c>
      <c r="AT184" s="164">
        <f t="shared" si="12"/>
        <v>6843016232</v>
      </c>
      <c r="AU184" s="165">
        <f t="shared" si="13"/>
        <v>1506744.6053034288</v>
      </c>
    </row>
    <row r="185" spans="1:47" x14ac:dyDescent="0.25">
      <c r="A185" s="11" t="str">
        <f t="shared" si="10"/>
        <v>4</v>
      </c>
      <c r="B185" s="11" t="str">
        <f t="shared" si="11"/>
        <v>467</v>
      </c>
      <c r="C185" s="60">
        <v>46713000</v>
      </c>
      <c r="D185" s="22" t="str">
        <f t="shared" si="15"/>
        <v>BIL22</v>
      </c>
      <c r="E185" s="11" t="s">
        <v>145</v>
      </c>
      <c r="F185" s="12">
        <f>+SUMIF(AGRIFARM!H:H,C185,AGRIFARM!L:L)</f>
        <v>0</v>
      </c>
      <c r="G185" s="12">
        <f>+SUMIF(AGRICORP!I:I,C185,AGRICORP!E:E)</f>
        <v>0</v>
      </c>
      <c r="H185" s="12">
        <f>+SUMIF(SMTP!D:D,'ALL 2020'!C185,SMTP!G:G)</f>
        <v>0</v>
      </c>
      <c r="I185" s="12">
        <f>+SUMIF(AGRIVET!G:G,C185,AGRIVET!E:E)</f>
        <v>0</v>
      </c>
      <c r="J185" s="12"/>
      <c r="K185" s="12"/>
      <c r="L185" s="12">
        <f>+SUMIF(LMOI!F:F,'ALL 2020'!C185,LMOI!D:D)</f>
        <v>0</v>
      </c>
      <c r="M185" s="12">
        <f>+SUMIF(TARTINE!G:G,'ALL 2020'!C185,TARTINE!E:E)</f>
        <v>0</v>
      </c>
      <c r="N185" s="12">
        <f>+SUMIF(IDF!F:F,'ALL 2020'!C185,IDF!D:D)</f>
        <v>737333333.33000004</v>
      </c>
      <c r="O185" s="12">
        <f>+SUMIF(RYA!G:G,C185,RYA!E:E)</f>
        <v>0</v>
      </c>
      <c r="P185" s="12">
        <f>+SUMIF('SCI NOAH'!G:G,'ALL 2020'!C185,'SCI NOAH'!E:E)</f>
        <v>0</v>
      </c>
      <c r="Q185" s="12">
        <f>+SUMIF(SIM!F:F,'ALL 2020'!C185,SIM!D:D)</f>
        <v>0</v>
      </c>
      <c r="R185" s="163">
        <f>+SUMIF('First Energy'!F:F,'ALL 2020'!C185,'First Energy'!D:D)</f>
        <v>0</v>
      </c>
      <c r="S185" s="163">
        <f>+SUMIF('ID Motors'!G:G,C185,'ID Motors'!E:E)</f>
        <v>0</v>
      </c>
      <c r="T185" s="12">
        <f>+SUMIF('ID RENTAL'!G:G,'ALL 2020'!C185,'ID RENTAL'!E:E)</f>
        <v>0</v>
      </c>
      <c r="U185" s="12">
        <f>+SUMIF('MCM '!G:G,'ALL 2020'!C185,'MCM '!E:E)</f>
        <v>0</v>
      </c>
      <c r="V185" s="12">
        <f>SUMIF(AGRIMOTORS!G:G,C185,AGRIMOTORS!E:E)</f>
        <v>0</v>
      </c>
      <c r="W185" s="12">
        <f>+SUMIF(BOVIMA!F:F,'ALL 2020'!C185,BOVIMA!D:D)</f>
        <v>0</v>
      </c>
      <c r="X185" s="12">
        <f>+SUMIF(AGRIFEED!F:F,'ALL 2020'!C185,AGRIFEED!D:D)</f>
        <v>0</v>
      </c>
      <c r="Y185" s="12">
        <f>SUMIF(AMIP!F:F,'ALL 2020'!C185,AMIP!D:D)</f>
        <v>0</v>
      </c>
      <c r="Z185" s="12">
        <f>+SUMIF(ISF!G:G,'ALL 2020'!C185,ISF!E:E)</f>
        <v>0</v>
      </c>
      <c r="AA185" s="124">
        <f>+SUMIF(DISCOI!G:G,'ALL 2020'!C185,DISCOI!E:E)</f>
        <v>0</v>
      </c>
      <c r="AB185" s="12">
        <f>+SUMIF(MABEL!F:F,'ALL 2020'!C185,MABEL!D:D)</f>
        <v>0</v>
      </c>
      <c r="AC185" s="12">
        <f>+SUMIF(NMP!F:F,'ALL 2020'!C185,NMP!D:D)</f>
        <v>0</v>
      </c>
      <c r="AD185" s="12">
        <f>SUMIF('AMCHO '!F:F,'ALL 2020'!C185,'AMCHO '!D:D)</f>
        <v>0</v>
      </c>
      <c r="AE185">
        <f>+SUMIF(CONFORTIS!G:G,'ALL 2020'!C185,CONFORTIS!E:E)</f>
        <v>0</v>
      </c>
      <c r="AF185" s="12">
        <f>+SUMIF('IRS IMMO'!G:G,'ALL 2020'!C185,'IRS IMMO'!E:E)</f>
        <v>0</v>
      </c>
      <c r="AG185" s="12">
        <f>+SUMIF(AGRIVETAM!F:F,'ALL 2020'!C185,AGRIVETAM!D:D)</f>
        <v>0</v>
      </c>
      <c r="AH185" s="12">
        <f>+SUMIF(EUROPAINTS!F:F,'ALL 2020'!C185,EUROPAINTS!D:D)</f>
        <v>0</v>
      </c>
      <c r="AI185" s="12">
        <f>+SUMIF('VET ABE'!F:F,'ALL 2020'!C185,'VET ABE'!E:E)</f>
        <v>0</v>
      </c>
      <c r="AJ185" s="12">
        <f>SUMIF('VET FIA'!F:F,'ALL 2020'!C185,'VET FIA'!E:E)</f>
        <v>0</v>
      </c>
      <c r="AK185" s="12">
        <f>+SUMIF('CSS SAKAY'!F:F,'ALL 2020'!C185,'CSS SAKAY'!D:D)</f>
        <v>0</v>
      </c>
      <c r="AL185" s="12">
        <f>+SUMIF(AGRIMA!F:F,'ALL 2020'!C185,AGRIMA!D:D)</f>
        <v>0</v>
      </c>
      <c r="AM185" s="12">
        <f>SUMIF('United Malagasy'!F:F,'ALL 2020'!C185,'United Malagasy'!D:D)</f>
        <v>0</v>
      </c>
      <c r="AN185" s="12">
        <f>+SUMIF(NUTRIFOOD!E:E,'ALL 2020'!C185,NUTRIFOOD!D:D)</f>
        <v>0</v>
      </c>
      <c r="AO185" s="12">
        <f>+SUMIF(FERRIS!H:H,'ALL 2020'!C185,FERRIS!F:F)</f>
        <v>0</v>
      </c>
      <c r="AP185" s="12">
        <f>+SUMIF(SEM!F:F,'ALL 2020'!C185,SEM!D:D)</f>
        <v>0</v>
      </c>
      <c r="AQ185" s="12">
        <f>+SUMIF(Madatrade!F:F,'ALL 2020'!C185,Madatrade!D:D)</f>
        <v>0</v>
      </c>
      <c r="AR185" s="12">
        <f>+SUMIF('FLY TECH'!F:F,'ALL 2020'!C185,'FLY TECH'!E:E)</f>
        <v>0</v>
      </c>
      <c r="AS185" s="12">
        <f>+SUMIF('FIRST INVESTISSEMENT'!G:G,'ALL 2020'!C185,'FIRST INVESTISSEMENT'!E:E)</f>
        <v>0</v>
      </c>
      <c r="AT185" s="164">
        <f t="shared" si="12"/>
        <v>737333333.33000004</v>
      </c>
      <c r="AU185" s="165">
        <f t="shared" si="13"/>
        <v>162351.36446266616</v>
      </c>
    </row>
    <row r="186" spans="1:47" x14ac:dyDescent="0.25">
      <c r="A186" s="11" t="str">
        <f t="shared" si="10"/>
        <v>4</v>
      </c>
      <c r="B186" s="11" t="str">
        <f t="shared" si="11"/>
        <v>467</v>
      </c>
      <c r="C186" s="22">
        <v>46714000</v>
      </c>
      <c r="D186" s="22" t="str">
        <f t="shared" si="15"/>
        <v>BIL22</v>
      </c>
      <c r="E186" s="24" t="s">
        <v>30</v>
      </c>
      <c r="F186" s="12">
        <f>+SUMIF(AGRIFARM!H:H,C186,AGRIFARM!L:L)</f>
        <v>0</v>
      </c>
      <c r="G186" s="12">
        <f>+SUMIF(AGRICORP!I:I,C186,AGRICORP!E:E)</f>
        <v>0</v>
      </c>
      <c r="H186" s="12">
        <f>+SUMIF(SMTP!D:D,'ALL 2020'!C186,SMTP!G:G)</f>
        <v>0</v>
      </c>
      <c r="I186" s="12">
        <f>+SUMIF(AGRIVET!G:G,C186,AGRIVET!E:E)</f>
        <v>1905500000</v>
      </c>
      <c r="J186" s="12">
        <f>+SUMIF(AGRIVAL!G:G,'ALL 2020'!C186,AGRIVAL!E:E)</f>
        <v>0</v>
      </c>
      <c r="K186" s="12">
        <f>+SUMIF(AGRIKOBA!G:G,'ALL 2020'!C186,AGRIKOBA!E:E)</f>
        <v>0</v>
      </c>
      <c r="L186" s="12">
        <f>+SUMIF(LMOI!F:F,'ALL 2020'!C186,LMOI!D:D)</f>
        <v>0</v>
      </c>
      <c r="M186" s="12">
        <f>+SUMIF(TARTINE!G:G,'ALL 2020'!C186,TARTINE!E:E)</f>
        <v>0</v>
      </c>
      <c r="N186" s="12">
        <f>+SUMIF(IDF!F:F,'ALL 2020'!C186,IDF!D:D)</f>
        <v>0</v>
      </c>
      <c r="O186" s="12">
        <f>+SUMIF(RYA!G:G,C186,RYA!E:E)</f>
        <v>0</v>
      </c>
      <c r="P186" s="12">
        <f>+SUMIF('SCI NOAH'!G:G,'ALL 2020'!C186,'SCI NOAH'!E:E)</f>
        <v>0</v>
      </c>
      <c r="Q186" s="12">
        <f>+SUMIF(SIM!F:F,'ALL 2020'!C186,SIM!D:D)</f>
        <v>0</v>
      </c>
      <c r="R186" s="163">
        <f>+SUMIF('First Energy'!F:F,'ALL 2020'!C186,'First Energy'!D:D)</f>
        <v>0</v>
      </c>
      <c r="S186" s="163">
        <f>+SUMIF('ID Motors'!G:G,C186,'ID Motors'!E:E)</f>
        <v>0</v>
      </c>
      <c r="T186" s="12">
        <f>+SUMIF('ID RENTAL'!G:G,'ALL 2020'!C186,'ID RENTAL'!E:E)</f>
        <v>0</v>
      </c>
      <c r="U186" s="12">
        <f>+SUMIF('MCM '!G:G,'ALL 2020'!C186,'MCM '!E:E)</f>
        <v>0</v>
      </c>
      <c r="V186" s="12">
        <f>SUMIF(AGRIMOTORS!G:G,C186,AGRIMOTORS!E:E)</f>
        <v>0</v>
      </c>
      <c r="W186" s="12">
        <f>+SUMIF(BOVIMA!F:F,'ALL 2020'!C186,BOVIMA!D:D)</f>
        <v>0</v>
      </c>
      <c r="X186" s="12">
        <f>+SUMIF(AGRIFEED!F:F,'ALL 2020'!C186,AGRIFEED!D:D)</f>
        <v>0</v>
      </c>
      <c r="Y186" s="12">
        <f>SUMIF(AMIP!F:F,'ALL 2020'!C186,AMIP!D:D)</f>
        <v>0</v>
      </c>
      <c r="Z186" s="12">
        <f>+SUMIF(ISF!G:G,'ALL 2020'!C186,ISF!E:E)</f>
        <v>0</v>
      </c>
      <c r="AA186" s="124">
        <f>+SUMIF(DISCOI!G:G,'ALL 2020'!C186,DISCOI!E:E)</f>
        <v>0</v>
      </c>
      <c r="AB186" s="12">
        <f>+SUMIF(MABEL!F:F,'ALL 2020'!C186,MABEL!D:D)</f>
        <v>0</v>
      </c>
      <c r="AC186" s="12">
        <f>+SUMIF(NMP!F:F,'ALL 2020'!C186,NMP!D:D)</f>
        <v>0</v>
      </c>
      <c r="AD186" s="12">
        <f>SUMIF('AMCHO '!F:F,'ALL 2020'!C186,'AMCHO '!D:D)</f>
        <v>0</v>
      </c>
      <c r="AE186">
        <f>+SUMIF(CONFORTIS!G:G,'ALL 2020'!C186,CONFORTIS!E:E)</f>
        <v>0</v>
      </c>
      <c r="AF186" s="12">
        <f>+SUMIF('IRS IMMO'!G:G,'ALL 2020'!C186,'IRS IMMO'!E:E)</f>
        <v>0</v>
      </c>
      <c r="AG186" s="12">
        <f>+SUMIF(AGRIVETAM!F:F,'ALL 2020'!C186,AGRIVETAM!D:D)</f>
        <v>0</v>
      </c>
      <c r="AH186" s="12">
        <f>+SUMIF(EUROPAINTS!F:F,'ALL 2020'!C186,EUROPAINTS!D:D)</f>
        <v>0</v>
      </c>
      <c r="AI186" s="12">
        <f>+SUMIF('VET ABE'!F:F,'ALL 2020'!C186,'VET ABE'!E:E)</f>
        <v>0</v>
      </c>
      <c r="AJ186" s="12">
        <f>SUMIF('VET FIA'!F:F,'ALL 2020'!C186,'VET FIA'!E:E)</f>
        <v>0</v>
      </c>
      <c r="AK186" s="12">
        <f>+SUMIF('CSS SAKAY'!F:F,'ALL 2020'!C186,'CSS SAKAY'!D:D)</f>
        <v>0</v>
      </c>
      <c r="AL186" s="12">
        <f>+SUMIF(AGRIMA!F:F,'ALL 2020'!C186,AGRIMA!D:D)</f>
        <v>0</v>
      </c>
      <c r="AM186" s="12">
        <f>SUMIF('United Malagasy'!F:F,'ALL 2020'!C186,'United Malagasy'!D:D)</f>
        <v>0</v>
      </c>
      <c r="AN186" s="12">
        <f>+SUMIF(NUTRIFOOD!E:E,'ALL 2020'!C186,NUTRIFOOD!D:D)</f>
        <v>0</v>
      </c>
      <c r="AO186" s="12">
        <f>+SUMIF(FERRIS!H:H,'ALL 2020'!C186,FERRIS!F:F)</f>
        <v>0</v>
      </c>
      <c r="AP186" s="12">
        <f>+SUMIF(SEM!F:F,'ALL 2020'!C186,SEM!D:D)</f>
        <v>0</v>
      </c>
      <c r="AQ186" s="12">
        <f>+SUMIF(Madatrade!F:F,'ALL 2020'!C186,Madatrade!D:D)</f>
        <v>0</v>
      </c>
      <c r="AR186" s="12">
        <f>+SUMIF('FLY TECH'!F:F,'ALL 2020'!C186,'FLY TECH'!E:E)</f>
        <v>0</v>
      </c>
      <c r="AS186" s="12">
        <f>+SUMIF('FIRST INVESTISSEMENT'!G:G,'ALL 2020'!C186,'FIRST INVESTISSEMENT'!E:E)</f>
        <v>0</v>
      </c>
      <c r="AT186" s="164">
        <f t="shared" si="12"/>
        <v>1905500000</v>
      </c>
      <c r="AU186" s="165">
        <f t="shared" si="13"/>
        <v>419566.71562162146</v>
      </c>
    </row>
    <row r="187" spans="1:47" x14ac:dyDescent="0.25">
      <c r="A187" s="11" t="str">
        <f t="shared" si="10"/>
        <v>4</v>
      </c>
      <c r="B187" s="11" t="str">
        <f t="shared" si="11"/>
        <v>467</v>
      </c>
      <c r="C187" s="22">
        <v>46715000</v>
      </c>
      <c r="D187" s="22" t="str">
        <f t="shared" si="15"/>
        <v>BIL28</v>
      </c>
      <c r="E187" s="24" t="s">
        <v>17</v>
      </c>
      <c r="F187" s="12">
        <f>+SUMIF(AGRIFARM!H:H,C187,AGRIFARM!L:L)</f>
        <v>0</v>
      </c>
      <c r="G187" s="12">
        <f>+SUMIF(AGRICORP!I:I,C187,AGRICORP!E:E)</f>
        <v>0</v>
      </c>
      <c r="H187" s="12">
        <f>+SUMIF(SMTP!D:D,'ALL 2020'!C187,SMTP!G:G)</f>
        <v>0</v>
      </c>
      <c r="I187" s="12">
        <f>+SUMIF(AGRIVET!G:G,C187,AGRIVET!E:E)</f>
        <v>142891819.19999999</v>
      </c>
      <c r="J187" s="12">
        <f>+SUMIF(AGRIVAL!G:G,'ALL 2020'!C187,AGRIVAL!E:E)</f>
        <v>0</v>
      </c>
      <c r="K187" s="12">
        <f>+SUMIF(AGRIKOBA!G:G,'ALL 2020'!C187,AGRIKOBA!E:E)</f>
        <v>0</v>
      </c>
      <c r="L187" s="12">
        <f>+SUMIF(LMOI!F:F,'ALL 2020'!C187,LMOI!D:D)</f>
        <v>0</v>
      </c>
      <c r="M187" s="12">
        <f>+SUMIF(TARTINE!G:G,'ALL 2020'!C187,TARTINE!E:E)</f>
        <v>0</v>
      </c>
      <c r="N187" s="12">
        <f>+SUMIF(IDF!F:F,'ALL 2020'!C187,IDF!D:D)</f>
        <v>-67799514.439999998</v>
      </c>
      <c r="O187" s="12">
        <f>+SUMIF(RYA!G:G,C187,RYA!E:E)</f>
        <v>0</v>
      </c>
      <c r="P187" s="12">
        <f>+SUMIF('SCI NOAH'!G:G,'ALL 2020'!C187,'SCI NOAH'!E:E)</f>
        <v>-7240600</v>
      </c>
      <c r="Q187" s="12">
        <f>+SUMIF(SIM!F:F,'ALL 2020'!C187,SIM!D:D)</f>
        <v>-2673736.5</v>
      </c>
      <c r="R187" s="163">
        <f>+SUMIF('First Energy'!F:F,'ALL 2020'!C187,'First Energy'!D:D)</f>
        <v>0</v>
      </c>
      <c r="S187" s="163">
        <f>+SUMIF('ID Motors'!G:G,C187,'ID Motors'!E:E)</f>
        <v>0</v>
      </c>
      <c r="T187" s="12">
        <f>+SUMIF('ID RENTAL'!G:G,'ALL 2020'!C187,'ID RENTAL'!E:E)</f>
        <v>0</v>
      </c>
      <c r="U187" s="12">
        <f>+SUMIF('MCM '!G:G,'ALL 2020'!C187,'MCM '!E:E)</f>
        <v>0</v>
      </c>
      <c r="V187" s="12">
        <f>SUMIF(AGRIMOTORS!G:G,C187,AGRIMOTORS!E:E)</f>
        <v>0</v>
      </c>
      <c r="W187" s="12">
        <f>+SUMIF(BOVIMA!F:F,'ALL 2020'!C187,BOVIMA!D:D)</f>
        <v>0</v>
      </c>
      <c r="X187" s="12">
        <f>+SUMIF(AGRIFEED!F:F,'ALL 2020'!C187,AGRIFEED!D:D)</f>
        <v>0</v>
      </c>
      <c r="Y187" s="12">
        <f>SUMIF(AMIP!F:F,'ALL 2020'!C187,AMIP!D:D)</f>
        <v>-664150</v>
      </c>
      <c r="Z187" s="12">
        <f>+SUMIF(ISF!G:G,'ALL 2020'!C187,ISF!E:E)</f>
        <v>0</v>
      </c>
      <c r="AA187" s="124">
        <f>+SUMIF(DISCOI!G:G,'ALL 2020'!C187,DISCOI!E:E)</f>
        <v>0</v>
      </c>
      <c r="AB187" s="12">
        <f>+SUMIF(MABEL!F:F,'ALL 2020'!C187,MABEL!D:D)</f>
        <v>0</v>
      </c>
      <c r="AC187" s="12">
        <f>+SUMIF(NMP!F:F,'ALL 2020'!C187,NMP!D:D)</f>
        <v>-939000000</v>
      </c>
      <c r="AD187" s="12">
        <f>SUMIF('AMCHO '!F:F,'ALL 2020'!C187,'AMCHO '!D:D)</f>
        <v>0</v>
      </c>
      <c r="AE187">
        <f>+SUMIF(CONFORTIS!G:G,'ALL 2020'!C187,CONFORTIS!E:E)</f>
        <v>0</v>
      </c>
      <c r="AF187" s="12">
        <f>+SUMIF('IRS IMMO'!G:G,'ALL 2020'!C187,'IRS IMMO'!E:E)</f>
        <v>0</v>
      </c>
      <c r="AG187" s="12">
        <f>+SUMIF(AGRIVETAM!F:F,'ALL 2020'!C187,AGRIVETAM!D:D)</f>
        <v>0</v>
      </c>
      <c r="AH187" s="12">
        <f>+SUMIF(EUROPAINTS!F:F,'ALL 2020'!C187,EUROPAINTS!D:D)</f>
        <v>0</v>
      </c>
      <c r="AI187" s="12">
        <f>+SUMIF('VET ABE'!F:F,'ALL 2020'!C187,'VET ABE'!E:E)</f>
        <v>0</v>
      </c>
      <c r="AJ187" s="12">
        <f>SUMIF('VET FIA'!F:F,'ALL 2020'!C187,'VET FIA'!E:E)</f>
        <v>0</v>
      </c>
      <c r="AK187" s="12">
        <f>+SUMIF('CSS SAKAY'!F:F,'ALL 2020'!C187,'CSS SAKAY'!D:D)</f>
        <v>0</v>
      </c>
      <c r="AL187" s="12">
        <f>+SUMIF(AGRIMA!F:F,'ALL 2020'!C187,AGRIMA!D:D)</f>
        <v>-92606.39</v>
      </c>
      <c r="AM187" s="12">
        <f>SUMIF('United Malagasy'!F:F,'ALL 2020'!C187,'United Malagasy'!D:D)</f>
        <v>0</v>
      </c>
      <c r="AN187" s="12">
        <f>+SUMIF(NUTRIFOOD!E:E,'ALL 2020'!C187,NUTRIFOOD!D:D)</f>
        <v>0</v>
      </c>
      <c r="AO187" s="12">
        <f>+SUMIF(FERRIS!H:H,'ALL 2020'!C187,FERRIS!F:F)</f>
        <v>0</v>
      </c>
      <c r="AP187" s="12">
        <f>+SUMIF(SEM!F:F,'ALL 2020'!C187,SEM!D:D)</f>
        <v>0</v>
      </c>
      <c r="AQ187" s="12">
        <f>+SUMIF(Madatrade!F:F,'ALL 2020'!C187,Madatrade!D:D)</f>
        <v>0</v>
      </c>
      <c r="AR187" s="12">
        <f>+SUMIF('FLY TECH'!F:F,'ALL 2020'!C187,'FLY TECH'!E:E)</f>
        <v>0</v>
      </c>
      <c r="AS187" s="12">
        <f>+SUMIF('FIRST INVESTISSEMENT'!G:G,'ALL 2020'!C187,'FIRST INVESTISSEMENT'!E:E)</f>
        <v>0</v>
      </c>
      <c r="AT187" s="164">
        <f t="shared" si="12"/>
        <v>-874578788.13</v>
      </c>
      <c r="AU187" s="165">
        <f t="shared" si="13"/>
        <v>-192571.05730151775</v>
      </c>
    </row>
    <row r="188" spans="1:47" x14ac:dyDescent="0.25">
      <c r="A188" s="11" t="str">
        <f t="shared" si="10"/>
        <v>4</v>
      </c>
      <c r="B188" s="11" t="str">
        <f t="shared" si="11"/>
        <v>467</v>
      </c>
      <c r="C188" s="22">
        <v>46716000</v>
      </c>
      <c r="D188" s="22" t="str">
        <f t="shared" si="15"/>
        <v>BIL28</v>
      </c>
      <c r="E188" s="24" t="s">
        <v>13</v>
      </c>
      <c r="F188" s="12">
        <f>+SUMIF(AGRIFARM!H:H,C188,AGRIFARM!L:L)</f>
        <v>0</v>
      </c>
      <c r="G188" s="12">
        <f>+SUMIF(AGRICORP!I:I,C188,AGRICORP!E:E)</f>
        <v>0</v>
      </c>
      <c r="H188" s="12">
        <f>+SUMIF(SMTP!D:D,'ALL 2020'!C188,SMTP!G:G)</f>
        <v>0</v>
      </c>
      <c r="I188" s="12">
        <f>+SUMIF(AGRIVET!G:G,C188,AGRIVET!E:E)</f>
        <v>-500000000</v>
      </c>
      <c r="J188" s="12">
        <f>+SUMIF(AGRIVAL!G:G,'ALL 2020'!C188,AGRIVAL!E:E)</f>
        <v>0</v>
      </c>
      <c r="K188" s="12">
        <f>+SUMIF(AGRIKOBA!G:G,'ALL 2020'!C188,AGRIKOBA!E:E)</f>
        <v>0</v>
      </c>
      <c r="L188" s="12">
        <f>+SUMIF(LMOI!F:F,'ALL 2020'!C188,LMOI!D:D)</f>
        <v>0</v>
      </c>
      <c r="M188" s="12">
        <f>+SUMIF(TARTINE!G:G,'ALL 2020'!C188,TARTINE!E:E)</f>
        <v>0</v>
      </c>
      <c r="N188" s="12">
        <f>+SUMIF(IDF!F:F,'ALL 2020'!C188,IDF!D:D)</f>
        <v>0</v>
      </c>
      <c r="O188" s="12">
        <f>+SUMIF(RYA!G:G,C188,RYA!E:E)</f>
        <v>0</v>
      </c>
      <c r="P188" s="12">
        <f>+SUMIF('SCI NOAH'!G:G,'ALL 2020'!C188,'SCI NOAH'!E:E)</f>
        <v>0</v>
      </c>
      <c r="Q188" s="12">
        <f>+SUMIF(SIM!F:F,'ALL 2020'!C188,SIM!D:D)</f>
        <v>0</v>
      </c>
      <c r="R188" s="163">
        <f>+SUMIF('First Energy'!F:F,'ALL 2020'!C188,'First Energy'!D:D)</f>
        <v>0</v>
      </c>
      <c r="S188" s="163">
        <f>+SUMIF('ID Motors'!G:G,C188,'ID Motors'!E:E)</f>
        <v>0</v>
      </c>
      <c r="T188" s="12">
        <f>+SUMIF('ID RENTAL'!G:G,'ALL 2020'!C188,'ID RENTAL'!E:E)</f>
        <v>0</v>
      </c>
      <c r="U188" s="12">
        <f>+SUMIF('MCM '!G:G,'ALL 2020'!C188,'MCM '!E:E)</f>
        <v>0</v>
      </c>
      <c r="V188" s="12">
        <f>SUMIF(AGRIMOTORS!G:G,C188,AGRIMOTORS!E:E)</f>
        <v>0</v>
      </c>
      <c r="W188" s="12">
        <f>+SUMIF(BOVIMA!F:F,'ALL 2020'!C188,BOVIMA!D:D)</f>
        <v>0</v>
      </c>
      <c r="X188" s="12">
        <f>+SUMIF(AGRIFEED!F:F,'ALL 2020'!C188,AGRIFEED!D:D)</f>
        <v>0</v>
      </c>
      <c r="Y188" s="12">
        <f>SUMIF(AMIP!F:F,'ALL 2020'!C188,AMIP!D:D)</f>
        <v>0</v>
      </c>
      <c r="Z188" s="12">
        <f>+SUMIF(ISF!G:G,'ALL 2020'!C188,ISF!E:E)</f>
        <v>0</v>
      </c>
      <c r="AA188" s="124">
        <f>+SUMIF(DISCOI!G:G,'ALL 2020'!C188,DISCOI!E:E)</f>
        <v>0</v>
      </c>
      <c r="AB188" s="12">
        <f>+SUMIF(MABEL!F:F,'ALL 2020'!C188,MABEL!D:D)</f>
        <v>0</v>
      </c>
      <c r="AC188" s="12">
        <f>+SUMIF(NMP!F:F,'ALL 2020'!C188,NMP!D:D)</f>
        <v>0</v>
      </c>
      <c r="AD188" s="12">
        <f>SUMIF('AMCHO '!F:F,'ALL 2020'!C188,'AMCHO '!D:D)</f>
        <v>0</v>
      </c>
      <c r="AE188">
        <f>+SUMIF(CONFORTIS!G:G,'ALL 2020'!C188,CONFORTIS!E:E)</f>
        <v>0</v>
      </c>
      <c r="AF188" s="12">
        <f>+SUMIF('IRS IMMO'!G:G,'ALL 2020'!C188,'IRS IMMO'!E:E)</f>
        <v>0</v>
      </c>
      <c r="AG188" s="12">
        <f>+SUMIF(AGRIVETAM!F:F,'ALL 2020'!C188,AGRIVETAM!D:D)</f>
        <v>0</v>
      </c>
      <c r="AH188" s="12">
        <f>+SUMIF(EUROPAINTS!F:F,'ALL 2020'!C188,EUROPAINTS!D:D)</f>
        <v>0</v>
      </c>
      <c r="AI188" s="12">
        <f>+SUMIF('VET ABE'!F:F,'ALL 2020'!C188,'VET ABE'!E:E)</f>
        <v>0</v>
      </c>
      <c r="AJ188" s="12">
        <f>SUMIF('VET FIA'!F:F,'ALL 2020'!C188,'VET FIA'!E:E)</f>
        <v>0</v>
      </c>
      <c r="AK188" s="12">
        <f>+SUMIF('CSS SAKAY'!F:F,'ALL 2020'!C188,'CSS SAKAY'!D:D)</f>
        <v>0</v>
      </c>
      <c r="AL188" s="12">
        <f>+SUMIF(AGRIMA!F:F,'ALL 2020'!C188,AGRIMA!D:D)</f>
        <v>0</v>
      </c>
      <c r="AM188" s="12">
        <f>SUMIF('United Malagasy'!F:F,'ALL 2020'!C188,'United Malagasy'!D:D)</f>
        <v>0</v>
      </c>
      <c r="AN188" s="12">
        <f>+SUMIF(NUTRIFOOD!E:E,'ALL 2020'!C188,NUTRIFOOD!D:D)</f>
        <v>0</v>
      </c>
      <c r="AO188" s="12">
        <f>+SUMIF(FERRIS!H:H,'ALL 2020'!C188,FERRIS!F:F)</f>
        <v>0</v>
      </c>
      <c r="AP188" s="12">
        <f>+SUMIF(SEM!F:F,'ALL 2020'!C188,SEM!D:D)</f>
        <v>0</v>
      </c>
      <c r="AQ188" s="12">
        <f>+SUMIF(Madatrade!F:F,'ALL 2020'!C188,Madatrade!D:D)</f>
        <v>0</v>
      </c>
      <c r="AR188" s="12">
        <f>+SUMIF('FLY TECH'!F:F,'ALL 2020'!C188,'FLY TECH'!E:E)</f>
        <v>0</v>
      </c>
      <c r="AS188" s="12">
        <f>+SUMIF('FIRST INVESTISSEMENT'!G:G,'ALL 2020'!C188,'FIRST INVESTISSEMENT'!E:E)</f>
        <v>0</v>
      </c>
      <c r="AT188" s="164">
        <f t="shared" si="12"/>
        <v>-500000000</v>
      </c>
      <c r="AU188" s="165">
        <f t="shared" si="13"/>
        <v>-110093.60158006336</v>
      </c>
    </row>
    <row r="189" spans="1:47" x14ac:dyDescent="0.25">
      <c r="A189" s="11" t="str">
        <f t="shared" si="10"/>
        <v>4</v>
      </c>
      <c r="B189" s="11" t="str">
        <f t="shared" si="11"/>
        <v>467</v>
      </c>
      <c r="C189" s="60">
        <v>46717000</v>
      </c>
      <c r="D189" s="22" t="str">
        <f t="shared" si="15"/>
        <v>BIL22</v>
      </c>
      <c r="E189" s="24" t="s">
        <v>29</v>
      </c>
      <c r="F189" s="12">
        <f>+SUMIF(AGRIFARM!H:H,C189,AGRIFARM!L:L)</f>
        <v>0</v>
      </c>
      <c r="G189" s="12">
        <f>+SUMIF(AGRICORP!I:I,C189,AGRICORP!E:E)</f>
        <v>0</v>
      </c>
      <c r="H189" s="12">
        <f>+SUMIF(SMTP!D:D,'ALL 2020'!C189,SMTP!G:G)</f>
        <v>9802303.5299999993</v>
      </c>
      <c r="I189" s="12">
        <f>+SUMIF(AGRIVET!G:G,C189,AGRIVET!E:E)</f>
        <v>0</v>
      </c>
      <c r="J189" s="12">
        <f>+SUMIF(AGRIVAL!G:G,'ALL 2020'!C189,AGRIVAL!E:E)</f>
        <v>0</v>
      </c>
      <c r="K189" s="12">
        <f>+SUMIF(AGRIKOBA!G:G,'ALL 2020'!C189,AGRIKOBA!E:E)</f>
        <v>0</v>
      </c>
      <c r="L189" s="12">
        <f>+SUMIF(LMOI!F:F,'ALL 2020'!C189,LMOI!D:D)</f>
        <v>0</v>
      </c>
      <c r="M189" s="12">
        <f>+SUMIF(TARTINE!G:G,'ALL 2020'!C189,TARTINE!E:E)</f>
        <v>0</v>
      </c>
      <c r="N189" s="12">
        <f>+SUMIF(IDF!F:F,'ALL 2020'!C189,IDF!D:D)</f>
        <v>0</v>
      </c>
      <c r="O189" s="12">
        <f>+SUMIF(RYA!G:G,C189,RYA!E:E)</f>
        <v>0</v>
      </c>
      <c r="P189" s="12">
        <f>+SUMIF('SCI NOAH'!G:G,'ALL 2020'!C189,'SCI NOAH'!E:E)</f>
        <v>0</v>
      </c>
      <c r="Q189" s="12">
        <f>+SUMIF(SIM!F:F,'ALL 2020'!C189,SIM!D:D)</f>
        <v>0</v>
      </c>
      <c r="R189" s="163">
        <f>+SUMIF('First Energy'!F:F,'ALL 2020'!C189,'First Energy'!D:D)</f>
        <v>0</v>
      </c>
      <c r="S189" s="163">
        <f>+SUMIF('ID Motors'!G:G,C189,'ID Motors'!E:E)</f>
        <v>0</v>
      </c>
      <c r="T189" s="12">
        <f>+SUMIF('ID RENTAL'!G:G,'ALL 2020'!C189,'ID RENTAL'!E:E)</f>
        <v>0</v>
      </c>
      <c r="U189" s="12">
        <f>+SUMIF('MCM '!G:G,'ALL 2020'!C189,'MCM '!E:E)</f>
        <v>0</v>
      </c>
      <c r="V189" s="12">
        <f>SUMIF(AGRIMOTORS!G:G,C189,AGRIMOTORS!E:E)</f>
        <v>0</v>
      </c>
      <c r="W189" s="12">
        <f>+SUMIF(BOVIMA!F:F,'ALL 2020'!C189,BOVIMA!D:D)</f>
        <v>0</v>
      </c>
      <c r="X189" s="12">
        <f>+SUMIF(AGRIFEED!F:F,'ALL 2020'!C189,AGRIFEED!D:D)</f>
        <v>0</v>
      </c>
      <c r="Y189" s="12">
        <f>SUMIF(AMIP!F:F,'ALL 2020'!C189,AMIP!D:D)</f>
        <v>0</v>
      </c>
      <c r="Z189" s="12">
        <f>+SUMIF(ISF!G:G,'ALL 2020'!C189,ISF!E:E)</f>
        <v>0</v>
      </c>
      <c r="AA189" s="124">
        <f>+SUMIF(DISCOI!G:G,'ALL 2020'!C189,DISCOI!E:E)</f>
        <v>0</v>
      </c>
      <c r="AB189" s="12">
        <f>+SUMIF(MABEL!F:F,'ALL 2020'!C189,MABEL!D:D)</f>
        <v>0</v>
      </c>
      <c r="AC189" s="12">
        <f>+SUMIF(NMP!F:F,'ALL 2020'!C189,NMP!D:D)</f>
        <v>0</v>
      </c>
      <c r="AD189" s="12">
        <f>SUMIF('AMCHO '!F:F,'ALL 2020'!C189,'AMCHO '!D:D)</f>
        <v>0</v>
      </c>
      <c r="AE189">
        <f>+SUMIF(CONFORTIS!G:G,'ALL 2020'!C189,CONFORTIS!E:E)</f>
        <v>0</v>
      </c>
      <c r="AF189" s="12">
        <f>+SUMIF('IRS IMMO'!G:G,'ALL 2020'!C189,'IRS IMMO'!E:E)</f>
        <v>0</v>
      </c>
      <c r="AG189" s="12">
        <f>+SUMIF(AGRIVETAM!F:F,'ALL 2020'!C189,AGRIVETAM!D:D)</f>
        <v>0</v>
      </c>
      <c r="AH189" s="12">
        <f>+SUMIF(EUROPAINTS!F:F,'ALL 2020'!C189,EUROPAINTS!D:D)</f>
        <v>0</v>
      </c>
      <c r="AI189" s="12">
        <f>+SUMIF('VET ABE'!F:F,'ALL 2020'!C189,'VET ABE'!E:E)</f>
        <v>0</v>
      </c>
      <c r="AJ189" s="12">
        <f>SUMIF('VET FIA'!F:F,'ALL 2020'!C189,'VET FIA'!E:E)</f>
        <v>0</v>
      </c>
      <c r="AK189" s="12">
        <f>+SUMIF('CSS SAKAY'!F:F,'ALL 2020'!C189,'CSS SAKAY'!D:D)</f>
        <v>0</v>
      </c>
      <c r="AL189" s="12">
        <f>+SUMIF(AGRIMA!F:F,'ALL 2020'!C189,AGRIMA!D:D)</f>
        <v>0</v>
      </c>
      <c r="AM189" s="12">
        <f>SUMIF('United Malagasy'!F:F,'ALL 2020'!C189,'United Malagasy'!D:D)</f>
        <v>0</v>
      </c>
      <c r="AN189" s="12">
        <f>+SUMIF(NUTRIFOOD!E:E,'ALL 2020'!C189,NUTRIFOOD!D:D)</f>
        <v>0</v>
      </c>
      <c r="AO189" s="12">
        <f>+SUMIF(FERRIS!H:H,'ALL 2020'!C189,FERRIS!F:F)</f>
        <v>0</v>
      </c>
      <c r="AP189" s="12">
        <f>+SUMIF(SEM!F:F,'ALL 2020'!C189,SEM!D:D)</f>
        <v>0</v>
      </c>
      <c r="AQ189" s="12">
        <f>+SUMIF(Madatrade!F:F,'ALL 2020'!C189,Madatrade!D:D)</f>
        <v>0</v>
      </c>
      <c r="AR189" s="12">
        <f>+SUMIF('FLY TECH'!F:F,'ALL 2020'!C189,'FLY TECH'!E:E)</f>
        <v>0</v>
      </c>
      <c r="AS189" s="12">
        <f>+SUMIF('FIRST INVESTISSEMENT'!G:G,'ALL 2020'!C189,'FIRST INVESTISSEMENT'!E:E)</f>
        <v>0</v>
      </c>
      <c r="AT189" s="164">
        <f t="shared" si="12"/>
        <v>9802303.5299999993</v>
      </c>
      <c r="AU189" s="165">
        <f t="shared" si="13"/>
        <v>2158.3417987973371</v>
      </c>
    </row>
    <row r="190" spans="1:47" x14ac:dyDescent="0.25">
      <c r="A190" s="11" t="str">
        <f t="shared" si="10"/>
        <v>4</v>
      </c>
      <c r="B190" s="11" t="str">
        <f t="shared" si="11"/>
        <v>467</v>
      </c>
      <c r="C190" s="22">
        <v>46718000</v>
      </c>
      <c r="D190" s="22" t="str">
        <f t="shared" si="15"/>
        <v>BIL22</v>
      </c>
      <c r="E190" s="24" t="s">
        <v>11</v>
      </c>
      <c r="F190" s="12">
        <f>+SUMIF(AGRIFARM!H:H,C190,AGRIFARM!L:L)</f>
        <v>0</v>
      </c>
      <c r="G190" s="12">
        <f>+SUMIF(AGRICORP!I:I,C190,AGRICORP!E:E)</f>
        <v>0</v>
      </c>
      <c r="H190" s="12">
        <f>+SUMIF(SMTP!D:D,'ALL 2020'!C190,SMTP!G:G)</f>
        <v>825000000</v>
      </c>
      <c r="I190" s="12">
        <f>+SUMIF(AGRIVET!G:G,C190,AGRIVET!E:E)</f>
        <v>320000000</v>
      </c>
      <c r="J190" s="12">
        <f>+SUMIF(AGRIVAL!G:G,'ALL 2020'!C190,AGRIVAL!E:E)</f>
        <v>0</v>
      </c>
      <c r="K190" s="12">
        <f>+SUMIF(AGRIKOBA!G:G,'ALL 2020'!C190,AGRIKOBA!E:E)</f>
        <v>0</v>
      </c>
      <c r="L190" s="12">
        <f>+SUMIF(LMOI!F:F,'ALL 2020'!C190,LMOI!D:D)</f>
        <v>0</v>
      </c>
      <c r="M190" s="12">
        <f>+SUMIF(TARTINE!G:G,'ALL 2020'!C190,TARTINE!E:E)</f>
        <v>0</v>
      </c>
      <c r="N190" s="12">
        <f>+SUMIF(IDF!F:F,'ALL 2020'!C190,IDF!D:D)</f>
        <v>0</v>
      </c>
      <c r="O190" s="12">
        <f>+SUMIF(RYA!G:G,C190,RYA!E:E)</f>
        <v>0</v>
      </c>
      <c r="P190" s="12">
        <f>+SUMIF('SCI NOAH'!G:G,'ALL 2020'!C190,'SCI NOAH'!E:E)</f>
        <v>0</v>
      </c>
      <c r="Q190" s="12">
        <f>+SUMIF(SIM!F:F,'ALL 2020'!C190,SIM!D:D)</f>
        <v>0</v>
      </c>
      <c r="R190" s="163">
        <f>+SUMIF('First Energy'!F:F,'ALL 2020'!C190,'First Energy'!D:D)</f>
        <v>0</v>
      </c>
      <c r="S190" s="163">
        <f>+SUMIF('ID Motors'!G:G,C190,'ID Motors'!E:E)</f>
        <v>0</v>
      </c>
      <c r="T190" s="12">
        <f>+SUMIF('ID RENTAL'!G:G,'ALL 2020'!C190,'ID RENTAL'!E:E)</f>
        <v>0</v>
      </c>
      <c r="U190" s="12">
        <f>+SUMIF('MCM '!G:G,'ALL 2020'!C190,'MCM '!E:E)</f>
        <v>0</v>
      </c>
      <c r="V190" s="12">
        <f>SUMIF(AGRIMOTORS!G:G,C190,AGRIMOTORS!E:E)</f>
        <v>0</v>
      </c>
      <c r="W190" s="12">
        <f>+SUMIF(BOVIMA!F:F,'ALL 2020'!C190,BOVIMA!D:D)</f>
        <v>0</v>
      </c>
      <c r="X190" s="12">
        <f>+SUMIF(AGRIFEED!F:F,'ALL 2020'!C190,AGRIFEED!D:D)</f>
        <v>0</v>
      </c>
      <c r="Y190" s="12">
        <f>SUMIF(AMIP!F:F,'ALL 2020'!C190,AMIP!D:D)</f>
        <v>0</v>
      </c>
      <c r="Z190" s="12">
        <f>+SUMIF(ISF!G:G,'ALL 2020'!C190,ISF!E:E)</f>
        <v>0</v>
      </c>
      <c r="AA190" s="124">
        <f>+SUMIF(DISCOI!G:G,'ALL 2020'!C190,DISCOI!E:E)</f>
        <v>0</v>
      </c>
      <c r="AB190" s="12">
        <f>+SUMIF(MABEL!F:F,'ALL 2020'!C190,MABEL!D:D)</f>
        <v>0</v>
      </c>
      <c r="AC190" s="12">
        <f>+SUMIF(NMP!F:F,'ALL 2020'!C190,NMP!D:D)</f>
        <v>0</v>
      </c>
      <c r="AD190" s="12">
        <f>SUMIF('AMCHO '!F:F,'ALL 2020'!C190,'AMCHO '!D:D)</f>
        <v>0</v>
      </c>
      <c r="AE190">
        <f>+SUMIF(CONFORTIS!G:G,'ALL 2020'!C190,CONFORTIS!E:E)</f>
        <v>0</v>
      </c>
      <c r="AF190" s="12">
        <f>+SUMIF('IRS IMMO'!G:G,'ALL 2020'!C190,'IRS IMMO'!E:E)</f>
        <v>0</v>
      </c>
      <c r="AG190" s="12">
        <f>+SUMIF(AGRIVETAM!F:F,'ALL 2020'!C190,AGRIVETAM!D:D)</f>
        <v>0</v>
      </c>
      <c r="AH190" s="12">
        <f>+SUMIF(EUROPAINTS!F:F,'ALL 2020'!C190,EUROPAINTS!D:D)</f>
        <v>0</v>
      </c>
      <c r="AI190" s="12">
        <f>+SUMIF('VET ABE'!F:F,'ALL 2020'!C190,'VET ABE'!E:E)</f>
        <v>0</v>
      </c>
      <c r="AJ190" s="12">
        <f>SUMIF('VET FIA'!F:F,'ALL 2020'!C190,'VET FIA'!E:E)</f>
        <v>0</v>
      </c>
      <c r="AK190" s="12">
        <f>+SUMIF('CSS SAKAY'!F:F,'ALL 2020'!C190,'CSS SAKAY'!D:D)</f>
        <v>0</v>
      </c>
      <c r="AL190" s="12">
        <f>+SUMIF(AGRIMA!F:F,'ALL 2020'!C190,AGRIMA!D:D)</f>
        <v>0</v>
      </c>
      <c r="AM190" s="12">
        <f>SUMIF('United Malagasy'!F:F,'ALL 2020'!C190,'United Malagasy'!D:D)</f>
        <v>0</v>
      </c>
      <c r="AN190" s="12">
        <f>+SUMIF(NUTRIFOOD!E:E,'ALL 2020'!C190,NUTRIFOOD!D:D)</f>
        <v>0</v>
      </c>
      <c r="AO190" s="12">
        <f>+SUMIF(FERRIS!H:H,'ALL 2020'!C190,FERRIS!F:F)</f>
        <v>0</v>
      </c>
      <c r="AP190" s="12">
        <f>+SUMIF(SEM!F:F,'ALL 2020'!C190,SEM!D:D)</f>
        <v>0</v>
      </c>
      <c r="AQ190" s="12">
        <f>+SUMIF(Madatrade!F:F,'ALL 2020'!C190,Madatrade!D:D)</f>
        <v>0</v>
      </c>
      <c r="AR190" s="12">
        <f>+SUMIF('FLY TECH'!F:F,'ALL 2020'!C190,'FLY TECH'!E:E)</f>
        <v>0</v>
      </c>
      <c r="AS190" s="12">
        <f>+SUMIF('FIRST INVESTISSEMENT'!G:G,'ALL 2020'!C190,'FIRST INVESTISSEMENT'!E:E)</f>
        <v>0</v>
      </c>
      <c r="AT190" s="164">
        <f t="shared" si="12"/>
        <v>1145000000</v>
      </c>
      <c r="AU190" s="165">
        <f t="shared" si="13"/>
        <v>252114.34761834511</v>
      </c>
    </row>
    <row r="191" spans="1:47" x14ac:dyDescent="0.25">
      <c r="A191" s="11" t="str">
        <f t="shared" si="10"/>
        <v>4</v>
      </c>
      <c r="B191" s="11" t="str">
        <f t="shared" si="11"/>
        <v>467</v>
      </c>
      <c r="C191" s="22">
        <v>46719000</v>
      </c>
      <c r="D191" s="22" t="str">
        <f t="shared" si="15"/>
        <v>BIL28</v>
      </c>
      <c r="E191" s="24" t="s">
        <v>33</v>
      </c>
      <c r="F191" s="12">
        <f>+SUMIF(AGRIFARM!H:H,C191,AGRIFARM!L:L)</f>
        <v>0</v>
      </c>
      <c r="G191" s="12">
        <f>+SUMIF(AGRICORP!I:I,C191,AGRICORP!E:E)</f>
        <v>0</v>
      </c>
      <c r="H191" s="12">
        <f>+SUMIF(SMTP!D:D,'ALL 2020'!C191,SMTP!G:G)</f>
        <v>0</v>
      </c>
      <c r="I191" s="12">
        <f>+SUMIF(AGRIVET!G:G,C191,AGRIVET!E:E)</f>
        <v>0</v>
      </c>
      <c r="J191" s="12"/>
      <c r="K191" s="12"/>
      <c r="M191" s="12"/>
      <c r="N191" s="12"/>
      <c r="O191" s="12"/>
      <c r="P191" s="12"/>
      <c r="Q191" s="12">
        <f>+SUMIF(SIM!F:F,'ALL 2020'!C191,SIM!D:D)</f>
        <v>-395000000</v>
      </c>
      <c r="R191" s="163">
        <f>+SUMIF('First Energy'!F:F,'ALL 2020'!C191,'First Energy'!D:D)</f>
        <v>0</v>
      </c>
      <c r="S191" s="163">
        <f>+SUMIF('ID Motors'!G:G,C191,'ID Motors'!E:E)</f>
        <v>0</v>
      </c>
      <c r="T191" s="12">
        <f>+SUMIF('ID RENTAL'!G:G,'ALL 2020'!C191,'ID RENTAL'!E:E)</f>
        <v>0</v>
      </c>
      <c r="U191" s="12">
        <f>+SUMIF('MCM '!G:G,'ALL 2020'!C191,'MCM '!E:E)</f>
        <v>0</v>
      </c>
      <c r="V191" s="12">
        <f>SUMIF(AGRIMOTORS!G:G,C191,AGRIMOTORS!E:E)</f>
        <v>0</v>
      </c>
      <c r="W191" s="12">
        <f>+SUMIF(BOVIMA!F:F,'ALL 2020'!C191,BOVIMA!D:D)</f>
        <v>0</v>
      </c>
      <c r="X191" s="12">
        <f>+SUMIF(AGRIFEED!F:F,'ALL 2020'!C191,AGRIFEED!D:D)</f>
        <v>0</v>
      </c>
      <c r="Y191" s="12">
        <f>SUMIF(AMIP!F:F,'ALL 2020'!C191,AMIP!D:D)</f>
        <v>0</v>
      </c>
      <c r="Z191" s="12">
        <f>+SUMIF(ISF!G:G,'ALL 2020'!C191,ISF!E:E)</f>
        <v>0</v>
      </c>
      <c r="AA191" s="124">
        <f>+SUMIF(DISCOI!G:G,'ALL 2020'!C191,DISCOI!E:E)</f>
        <v>0</v>
      </c>
      <c r="AB191" s="12">
        <f>+SUMIF(MABEL!F:F,'ALL 2020'!C191,MABEL!D:D)</f>
        <v>0</v>
      </c>
      <c r="AC191" s="12">
        <f>+SUMIF(NMP!F:F,'ALL 2020'!C191,NMP!D:D)</f>
        <v>0</v>
      </c>
      <c r="AD191" s="12">
        <f>SUMIF('AMCHO '!F:F,'ALL 2020'!C191,'AMCHO '!D:D)</f>
        <v>0</v>
      </c>
      <c r="AE191">
        <f>+SUMIF(CONFORTIS!G:G,'ALL 2020'!C191,CONFORTIS!E:E)</f>
        <v>0</v>
      </c>
      <c r="AF191" s="12">
        <f>+SUMIF('IRS IMMO'!G:G,'ALL 2020'!C191,'IRS IMMO'!E:E)</f>
        <v>0</v>
      </c>
      <c r="AG191" s="12">
        <f>+SUMIF(AGRIVETAM!F:F,'ALL 2020'!C191,AGRIVETAM!D:D)</f>
        <v>0</v>
      </c>
      <c r="AH191" s="12">
        <f>+SUMIF(EUROPAINTS!F:F,'ALL 2020'!C191,EUROPAINTS!D:D)</f>
        <v>0</v>
      </c>
      <c r="AI191" s="12">
        <f>+SUMIF('VET ABE'!F:F,'ALL 2020'!C191,'VET ABE'!E:E)</f>
        <v>0</v>
      </c>
      <c r="AJ191" s="12">
        <f>SUMIF('VET FIA'!F:F,'ALL 2020'!C191,'VET FIA'!E:E)</f>
        <v>0</v>
      </c>
      <c r="AK191" s="12">
        <f>+SUMIF('CSS SAKAY'!F:F,'ALL 2020'!C191,'CSS SAKAY'!D:D)</f>
        <v>0</v>
      </c>
      <c r="AL191" s="12">
        <f>+SUMIF(AGRIMA!F:F,'ALL 2020'!C191,AGRIMA!D:D)</f>
        <v>0</v>
      </c>
      <c r="AM191" s="12">
        <f>SUMIF('United Malagasy'!F:F,'ALL 2020'!C191,'United Malagasy'!D:D)</f>
        <v>0</v>
      </c>
      <c r="AN191" s="12">
        <f>+SUMIF(NUTRIFOOD!E:E,'ALL 2020'!C191,NUTRIFOOD!D:D)</f>
        <v>0</v>
      </c>
      <c r="AO191" s="12">
        <f>+SUMIF(FERRIS!H:H,'ALL 2020'!C191,FERRIS!F:F)</f>
        <v>0</v>
      </c>
      <c r="AP191" s="12">
        <f>+SUMIF(SEM!F:F,'ALL 2020'!C191,SEM!D:D)</f>
        <v>0</v>
      </c>
      <c r="AQ191" s="12">
        <f>+SUMIF(Madatrade!F:F,'ALL 2020'!C191,Madatrade!D:D)</f>
        <v>0</v>
      </c>
      <c r="AR191" s="12">
        <f>+SUMIF('FLY TECH'!F:F,'ALL 2020'!C191,'FLY TECH'!E:E)</f>
        <v>0</v>
      </c>
      <c r="AS191" s="12">
        <f>+SUMIF('FIRST INVESTISSEMENT'!G:G,'ALL 2020'!C191,'FIRST INVESTISSEMENT'!E:E)</f>
        <v>0</v>
      </c>
      <c r="AT191" s="164">
        <f t="shared" si="12"/>
        <v>-395000000</v>
      </c>
      <c r="AU191" s="165">
        <f t="shared" si="13"/>
        <v>-86973.945248250064</v>
      </c>
    </row>
    <row r="192" spans="1:47" x14ac:dyDescent="0.25">
      <c r="A192" s="11" t="str">
        <f t="shared" si="10"/>
        <v>4</v>
      </c>
      <c r="B192" s="11" t="str">
        <f t="shared" si="11"/>
        <v>467</v>
      </c>
      <c r="C192" s="22">
        <v>46720000</v>
      </c>
      <c r="D192" s="22" t="str">
        <f t="shared" si="15"/>
        <v>BIL28</v>
      </c>
      <c r="E192" s="24" t="s">
        <v>137</v>
      </c>
      <c r="F192" s="12">
        <f>+SUMIF(AGRIFARM!H:H,C192,AGRIFARM!L:L)</f>
        <v>0</v>
      </c>
      <c r="G192" s="12">
        <f>+SUMIF(AGRICORP!I:I,C192,AGRICORP!E:E)</f>
        <v>0</v>
      </c>
      <c r="H192" s="12">
        <f>+SUMIF(SMTP!D:D,'ALL 2020'!C192,SMTP!G:G)</f>
        <v>0</v>
      </c>
      <c r="I192" s="12">
        <f>+SUMIF(AGRIVET!G:G,C192,AGRIVET!E:E)</f>
        <v>-310000000</v>
      </c>
      <c r="J192" s="12">
        <f>+SUMIF(AGRIVAL!G:G,'ALL 2020'!C192,AGRIVAL!E:E)</f>
        <v>0</v>
      </c>
      <c r="K192" s="12">
        <f>+SUMIF(AGRIKOBA!G:G,'ALL 2020'!C192,AGRIKOBA!E:E)</f>
        <v>0</v>
      </c>
      <c r="L192" s="12">
        <f>+SUMIF(LMOI!F:F,'ALL 2020'!C192,LMOI!D:D)</f>
        <v>0</v>
      </c>
      <c r="M192" s="12">
        <f>+SUMIF(TARTINE!G:G,'ALL 2020'!C192,TARTINE!E:E)</f>
        <v>0</v>
      </c>
      <c r="N192" s="12">
        <f>+SUMIF(IDF!F:F,'ALL 2020'!C192,IDF!D:D)</f>
        <v>0</v>
      </c>
      <c r="O192" s="12">
        <f>+SUMIF(RYA!G:G,C192,RYA!E:E)</f>
        <v>-250000000</v>
      </c>
      <c r="P192" s="12">
        <f>+SUMIF('SCI NOAH'!G:G,'ALL 2020'!C192,'SCI NOAH'!E:E)</f>
        <v>0</v>
      </c>
      <c r="Q192" s="12">
        <f>+SUMIF(SIM!F:F,'ALL 2020'!C192,SIM!D:D)</f>
        <v>0</v>
      </c>
      <c r="R192" s="163">
        <f>+SUMIF('First Energy'!F:F,'ALL 2020'!C192,'First Energy'!D:D)</f>
        <v>0</v>
      </c>
      <c r="S192" s="163">
        <f>+SUMIF('ID Motors'!G:G,C192,'ID Motors'!E:E)</f>
        <v>546118.35</v>
      </c>
      <c r="T192" s="12">
        <f>+SUMIF('ID RENTAL'!G:G,'ALL 2020'!C192,'ID RENTAL'!E:E)</f>
        <v>0</v>
      </c>
      <c r="U192" s="12">
        <f>+SUMIF('MCM '!G:G,'ALL 2020'!C192,'MCM '!E:E)</f>
        <v>0</v>
      </c>
      <c r="V192" s="12">
        <f>SUMIF(AGRIMOTORS!G:G,C192,AGRIMOTORS!E:E)</f>
        <v>0</v>
      </c>
      <c r="W192" s="12">
        <f>+SUMIF(BOVIMA!F:F,'ALL 2020'!C192,BOVIMA!D:D)</f>
        <v>0</v>
      </c>
      <c r="X192" s="12">
        <f>+SUMIF(AGRIFEED!F:F,'ALL 2020'!C192,AGRIFEED!D:D)</f>
        <v>0</v>
      </c>
      <c r="Y192" s="12">
        <f>SUMIF(AMIP!F:F,'ALL 2020'!C192,AMIP!D:D)</f>
        <v>0</v>
      </c>
      <c r="Z192" s="12">
        <f>+SUMIF(ISF!G:G,'ALL 2020'!C192,ISF!E:E)</f>
        <v>0</v>
      </c>
      <c r="AA192" s="124">
        <f>+SUMIF(DISCOI!G:G,'ALL 2020'!C192,DISCOI!E:E)</f>
        <v>0</v>
      </c>
      <c r="AB192" s="12">
        <f>+SUMIF(MABEL!F:F,'ALL 2020'!C192,MABEL!D:D)</f>
        <v>0</v>
      </c>
      <c r="AC192" s="12">
        <f>+SUMIF(NMP!F:F,'ALL 2020'!C192,NMP!D:D)</f>
        <v>0</v>
      </c>
      <c r="AD192" s="12">
        <f>SUMIF('AMCHO '!F:F,'ALL 2020'!C192,'AMCHO '!D:D)</f>
        <v>0</v>
      </c>
      <c r="AE192">
        <f>+SUMIF(CONFORTIS!G:G,'ALL 2020'!C192,CONFORTIS!E:E)</f>
        <v>0</v>
      </c>
      <c r="AF192" s="12">
        <f>+SUMIF('IRS IMMO'!G:G,'ALL 2020'!C192,'IRS IMMO'!E:E)</f>
        <v>0</v>
      </c>
      <c r="AG192" s="12">
        <f>+SUMIF(AGRIVETAM!F:F,'ALL 2020'!C192,AGRIVETAM!D:D)</f>
        <v>0</v>
      </c>
      <c r="AH192" s="12">
        <f>+SUMIF(EUROPAINTS!F:F,'ALL 2020'!C192,EUROPAINTS!D:D)</f>
        <v>0</v>
      </c>
      <c r="AI192" s="12">
        <f>+SUMIF('VET ABE'!F:F,'ALL 2020'!C192,'VET ABE'!E:E)</f>
        <v>0</v>
      </c>
      <c r="AJ192" s="12">
        <f>SUMIF('VET FIA'!F:F,'ALL 2020'!C192,'VET FIA'!E:E)</f>
        <v>0</v>
      </c>
      <c r="AK192" s="12">
        <f>+SUMIF('CSS SAKAY'!F:F,'ALL 2020'!C192,'CSS SAKAY'!D:D)</f>
        <v>0</v>
      </c>
      <c r="AL192" s="12">
        <f>+SUMIF(AGRIMA!F:F,'ALL 2020'!C192,AGRIMA!D:D)</f>
        <v>0</v>
      </c>
      <c r="AM192" s="12">
        <f>SUMIF('United Malagasy'!F:F,'ALL 2020'!C192,'United Malagasy'!D:D)</f>
        <v>0</v>
      </c>
      <c r="AN192" s="12">
        <f>+SUMIF(NUTRIFOOD!E:E,'ALL 2020'!C192,NUTRIFOOD!D:D)</f>
        <v>0</v>
      </c>
      <c r="AO192" s="12">
        <f>+SUMIF(FERRIS!H:H,'ALL 2020'!C192,FERRIS!F:F)</f>
        <v>0</v>
      </c>
      <c r="AP192" s="12">
        <f>+SUMIF(SEM!F:F,'ALL 2020'!C192,SEM!D:D)</f>
        <v>0</v>
      </c>
      <c r="AQ192" s="12">
        <f>+SUMIF(Madatrade!F:F,'ALL 2020'!C192,Madatrade!D:D)</f>
        <v>0</v>
      </c>
      <c r="AR192" s="12">
        <f>+SUMIF('FLY TECH'!F:F,'ALL 2020'!C192,'FLY TECH'!E:E)</f>
        <v>0</v>
      </c>
      <c r="AS192" s="12">
        <f>+SUMIF('FIRST INVESTISSEMENT'!G:G,'ALL 2020'!C192,'FIRST INVESTISSEMENT'!E:E)</f>
        <v>0</v>
      </c>
      <c r="AT192" s="164">
        <f t="shared" si="12"/>
        <v>-559453881.64999998</v>
      </c>
      <c r="AU192" s="165">
        <f t="shared" si="13"/>
        <v>-123184.58549759004</v>
      </c>
    </row>
    <row r="193" spans="1:47" x14ac:dyDescent="0.25">
      <c r="A193" s="11" t="str">
        <f t="shared" si="10"/>
        <v>4</v>
      </c>
      <c r="B193" s="11" t="str">
        <f t="shared" si="11"/>
        <v>467</v>
      </c>
      <c r="C193" s="22">
        <v>46721000</v>
      </c>
      <c r="D193" s="22" t="str">
        <f t="shared" si="15"/>
        <v>BIL22</v>
      </c>
      <c r="E193" s="24" t="s">
        <v>148</v>
      </c>
      <c r="F193" s="12">
        <f>+SUMIF(AGRIFARM!H:H,C193,AGRIFARM!L:L)</f>
        <v>0</v>
      </c>
      <c r="G193" s="12">
        <f>+SUMIF(AGRICORP!I:I,C193,AGRICORP!E:E)</f>
        <v>0</v>
      </c>
      <c r="H193" s="12">
        <f>+SUMIF(SMTP!D:D,'ALL 2020'!C193,SMTP!G:G)</f>
        <v>350000000</v>
      </c>
      <c r="I193" s="12">
        <f>+SUMIF(AGRIVET!G:G,C193,AGRIVET!E:E)</f>
        <v>190000000</v>
      </c>
      <c r="J193" s="12">
        <f>+SUMIF(AGRIVAL!G:G,'ALL 2020'!C193,AGRIVAL!E:E)</f>
        <v>0</v>
      </c>
      <c r="K193" s="12">
        <f>+SUMIF(AGRIKOBA!G:G,'ALL 2020'!C193,AGRIKOBA!E:E)</f>
        <v>0</v>
      </c>
      <c r="L193" s="12">
        <f>+SUMIF(LMOI!F:F,'ALL 2020'!C193,LMOI!D:D)</f>
        <v>0</v>
      </c>
      <c r="M193" s="12">
        <f>+SUMIF(TARTINE!G:G,'ALL 2020'!C193,TARTINE!E:E)</f>
        <v>0</v>
      </c>
      <c r="N193" s="12">
        <f>+SUMIF(IDF!F:F,'ALL 2020'!C193,IDF!D:D)</f>
        <v>0</v>
      </c>
      <c r="O193" s="12">
        <f>+SUMIF(RYA!G:G,C193,RYA!E:E)</f>
        <v>0</v>
      </c>
      <c r="P193" s="12">
        <f>+SUMIF('SCI NOAH'!G:G,'ALL 2020'!C193,'SCI NOAH'!E:E)</f>
        <v>0</v>
      </c>
      <c r="Q193" s="12">
        <f>+SUMIF(SIM!F:F,'ALL 2020'!C193,SIM!D:D)</f>
        <v>0</v>
      </c>
      <c r="R193" s="163">
        <f>+SUMIF('First Energy'!F:F,'ALL 2020'!C193,'First Energy'!D:D)</f>
        <v>701879152.69000006</v>
      </c>
      <c r="S193" s="163">
        <f>+SUMIF('ID Motors'!G:G,C193,'ID Motors'!E:E)</f>
        <v>0</v>
      </c>
      <c r="T193" s="12">
        <f>+SUMIF('ID RENTAL'!G:G,'ALL 2020'!C193,'ID RENTAL'!E:E)</f>
        <v>0</v>
      </c>
      <c r="U193" s="12">
        <f>+SUMIF('MCM '!G:G,'ALL 2020'!C193,'MCM '!E:E)</f>
        <v>0</v>
      </c>
      <c r="V193" s="12">
        <f>SUMIF(AGRIMOTORS!G:G,C193,AGRIMOTORS!E:E)</f>
        <v>0</v>
      </c>
      <c r="W193" s="12">
        <f>+SUMIF(BOVIMA!F:F,'ALL 2020'!C193,BOVIMA!D:D)</f>
        <v>0</v>
      </c>
      <c r="X193" s="12">
        <f>+SUMIF(AGRIFEED!F:F,'ALL 2020'!C193,AGRIFEED!D:D)</f>
        <v>0</v>
      </c>
      <c r="Y193" s="12">
        <f>SUMIF(AMIP!F:F,'ALL 2020'!C193,AMIP!D:D)</f>
        <v>0</v>
      </c>
      <c r="Z193" s="12">
        <f>+SUMIF(ISF!G:G,'ALL 2020'!C193,ISF!E:E)</f>
        <v>0</v>
      </c>
      <c r="AA193" s="124">
        <f>+SUMIF(DISCOI!G:G,'ALL 2020'!C193,DISCOI!E:E)</f>
        <v>0</v>
      </c>
      <c r="AB193" s="12">
        <f>+SUMIF(MABEL!F:F,'ALL 2020'!C193,MABEL!D:D)</f>
        <v>0</v>
      </c>
      <c r="AC193" s="12">
        <f>+SUMIF(NMP!F:F,'ALL 2020'!C193,NMP!D:D)</f>
        <v>0</v>
      </c>
      <c r="AD193" s="12">
        <f>SUMIF('AMCHO '!F:F,'ALL 2020'!C193,'AMCHO '!D:D)</f>
        <v>0</v>
      </c>
      <c r="AE193">
        <f>+SUMIF(CONFORTIS!G:G,'ALL 2020'!C193,CONFORTIS!E:E)</f>
        <v>0</v>
      </c>
      <c r="AF193" s="12">
        <f>+SUMIF('IRS IMMO'!G:G,'ALL 2020'!C193,'IRS IMMO'!E:E)</f>
        <v>0</v>
      </c>
      <c r="AG193" s="12">
        <f>+SUMIF(AGRIVETAM!F:F,'ALL 2020'!C193,AGRIVETAM!D:D)</f>
        <v>0</v>
      </c>
      <c r="AH193" s="12">
        <f>+SUMIF(EUROPAINTS!F:F,'ALL 2020'!C193,EUROPAINTS!D:D)</f>
        <v>0</v>
      </c>
      <c r="AI193" s="12">
        <f>+SUMIF('VET ABE'!F:F,'ALL 2020'!C193,'VET ABE'!E:E)</f>
        <v>0</v>
      </c>
      <c r="AJ193" s="12">
        <f>SUMIF('VET FIA'!F:F,'ALL 2020'!C193,'VET FIA'!E:E)</f>
        <v>0</v>
      </c>
      <c r="AK193" s="12">
        <f>+SUMIF('CSS SAKAY'!F:F,'ALL 2020'!C193,'CSS SAKAY'!D:D)</f>
        <v>0</v>
      </c>
      <c r="AL193" s="12">
        <f>+SUMIF(AGRIMA!F:F,'ALL 2020'!C193,AGRIMA!D:D)</f>
        <v>0</v>
      </c>
      <c r="AM193" s="12">
        <f>SUMIF('United Malagasy'!F:F,'ALL 2020'!C193,'United Malagasy'!D:D)</f>
        <v>0</v>
      </c>
      <c r="AN193" s="12">
        <f>+SUMIF(NUTRIFOOD!E:E,'ALL 2020'!C193,NUTRIFOOD!D:D)</f>
        <v>0</v>
      </c>
      <c r="AO193" s="12">
        <f>+SUMIF(FERRIS!H:H,'ALL 2020'!C193,FERRIS!F:F)</f>
        <v>0</v>
      </c>
      <c r="AP193" s="12">
        <f>+SUMIF(SEM!F:F,'ALL 2020'!C193,SEM!D:D)</f>
        <v>0</v>
      </c>
      <c r="AQ193" s="12">
        <f>+SUMIF(Madatrade!F:F,'ALL 2020'!C193,Madatrade!D:D)</f>
        <v>0</v>
      </c>
      <c r="AR193" s="12">
        <f>+SUMIF('FLY TECH'!F:F,'ALL 2020'!C193,'FLY TECH'!E:E)</f>
        <v>0</v>
      </c>
      <c r="AS193" s="12">
        <f>+SUMIF('FIRST INVESTISSEMENT'!G:G,'ALL 2020'!C193,'FIRST INVESTISSEMENT'!E:E)</f>
        <v>0</v>
      </c>
      <c r="AT193" s="164">
        <f t="shared" si="12"/>
        <v>1241879152.6900001</v>
      </c>
      <c r="AU193" s="165">
        <f t="shared" si="13"/>
        <v>273445.89729367907</v>
      </c>
    </row>
    <row r="194" spans="1:47" x14ac:dyDescent="0.25">
      <c r="A194" s="11" t="str">
        <f t="shared" si="10"/>
        <v>4</v>
      </c>
      <c r="B194" s="11" t="str">
        <f t="shared" si="11"/>
        <v>467</v>
      </c>
      <c r="C194" s="60">
        <v>46731000</v>
      </c>
      <c r="D194" s="22" t="str">
        <f t="shared" si="15"/>
        <v>BIL22</v>
      </c>
      <c r="E194" s="81" t="s">
        <v>6</v>
      </c>
      <c r="F194" s="12">
        <f>+SUMIF(AGRIFARM!H:H,C194,AGRIFARM!L:L)</f>
        <v>0</v>
      </c>
      <c r="G194" s="12">
        <f>+SUMIF(AGRICORP!I:I,C194,AGRICORP!E:E)</f>
        <v>0</v>
      </c>
      <c r="H194" s="12">
        <f>+SUMIF(SMTP!D:D,'ALL 2020'!C194,SMTP!G:G)</f>
        <v>0</v>
      </c>
      <c r="I194" s="12">
        <f>+SUMIF(AGRIVET!G:G,C194,AGRIVET!E:E)</f>
        <v>0</v>
      </c>
      <c r="J194" s="12"/>
      <c r="K194" s="12"/>
      <c r="M194" s="12"/>
      <c r="N194" s="12">
        <f>+SUMIF(IDF!F:F,'ALL 2020'!C194,IDF!D:D)</f>
        <v>395000000</v>
      </c>
      <c r="O194" s="12">
        <f>+SUMIF(RYA!G:G,C194,RYA!E:E)</f>
        <v>0</v>
      </c>
      <c r="P194" s="12">
        <f>+SUMIF('SCI NOAH'!G:G,'ALL 2020'!C194,'SCI NOAH'!E:E)</f>
        <v>0</v>
      </c>
      <c r="Q194" s="12">
        <f>+SUMIF(SIM!F:F,'ALL 2020'!C194,SIM!D:D)</f>
        <v>0</v>
      </c>
      <c r="R194" s="163">
        <f>+SUMIF('First Energy'!F:F,'ALL 2020'!C194,'First Energy'!D:D)</f>
        <v>0</v>
      </c>
      <c r="S194" s="163">
        <f>+SUMIF('ID Motors'!G:G,C194,'ID Motors'!E:E)</f>
        <v>0</v>
      </c>
      <c r="T194" s="12">
        <f>+SUMIF('ID RENTAL'!G:G,'ALL 2020'!C194,'ID RENTAL'!E:E)</f>
        <v>0</v>
      </c>
      <c r="U194" s="12">
        <f>+SUMIF('MCM '!G:G,'ALL 2020'!C194,'MCM '!E:E)</f>
        <v>0</v>
      </c>
      <c r="V194" s="12">
        <f>SUMIF(AGRIMOTORS!G:G,C194,AGRIMOTORS!E:E)</f>
        <v>0</v>
      </c>
      <c r="W194" s="12">
        <f>+SUMIF(BOVIMA!F:F,'ALL 2020'!C194,BOVIMA!D:D)</f>
        <v>0</v>
      </c>
      <c r="X194" s="12">
        <f>+SUMIF(AGRIFEED!F:F,'ALL 2020'!C194,AGRIFEED!D:D)</f>
        <v>0</v>
      </c>
      <c r="Y194" s="12">
        <f>SUMIF(AMIP!F:F,'ALL 2020'!C194,AMIP!D:D)</f>
        <v>0</v>
      </c>
      <c r="Z194" s="12">
        <f>+SUMIF(ISF!G:G,'ALL 2020'!C194,ISF!E:E)</f>
        <v>0</v>
      </c>
      <c r="AA194" s="124">
        <f>+SUMIF(DISCOI!G:G,'ALL 2020'!C194,DISCOI!E:E)</f>
        <v>0</v>
      </c>
      <c r="AB194" s="12">
        <f>+SUMIF(MABEL!F:F,'ALL 2020'!C194,MABEL!D:D)</f>
        <v>0</v>
      </c>
      <c r="AC194" s="12">
        <f>+SUMIF(NMP!F:F,'ALL 2020'!C194,NMP!D:D)</f>
        <v>0</v>
      </c>
      <c r="AD194" s="12">
        <f>SUMIF('AMCHO '!F:F,'ALL 2020'!C194,'AMCHO '!D:D)</f>
        <v>0</v>
      </c>
      <c r="AE194">
        <f>+SUMIF(CONFORTIS!G:G,'ALL 2020'!C194,CONFORTIS!E:E)</f>
        <v>0</v>
      </c>
      <c r="AF194" s="12">
        <f>+SUMIF('IRS IMMO'!G:G,'ALL 2020'!C194,'IRS IMMO'!E:E)</f>
        <v>0</v>
      </c>
      <c r="AG194" s="12">
        <f>+SUMIF(AGRIVETAM!F:F,'ALL 2020'!C194,AGRIVETAM!D:D)</f>
        <v>0</v>
      </c>
      <c r="AH194" s="12">
        <f>+SUMIF(EUROPAINTS!F:F,'ALL 2020'!C194,EUROPAINTS!D:D)</f>
        <v>0</v>
      </c>
      <c r="AI194" s="12">
        <f>+SUMIF('VET ABE'!F:F,'ALL 2020'!C194,'VET ABE'!E:E)</f>
        <v>0</v>
      </c>
      <c r="AJ194" s="12">
        <f>SUMIF('VET FIA'!F:F,'ALL 2020'!C194,'VET FIA'!E:E)</f>
        <v>0</v>
      </c>
      <c r="AK194" s="12">
        <f>+SUMIF('CSS SAKAY'!F:F,'ALL 2020'!C194,'CSS SAKAY'!D:D)</f>
        <v>0</v>
      </c>
      <c r="AL194" s="12">
        <f>+SUMIF(AGRIMA!F:F,'ALL 2020'!C194,AGRIMA!D:D)</f>
        <v>0</v>
      </c>
      <c r="AM194" s="12">
        <f>SUMIF('United Malagasy'!F:F,'ALL 2020'!C194,'United Malagasy'!D:D)</f>
        <v>0</v>
      </c>
      <c r="AN194" s="12">
        <f>+SUMIF(NUTRIFOOD!E:E,'ALL 2020'!C194,NUTRIFOOD!D:D)</f>
        <v>0</v>
      </c>
      <c r="AO194" s="12">
        <f>+SUMIF(FERRIS!H:H,'ALL 2020'!C194,FERRIS!F:F)</f>
        <v>0</v>
      </c>
      <c r="AP194" s="12">
        <f>+SUMIF(SEM!F:F,'ALL 2020'!C194,SEM!D:D)</f>
        <v>0</v>
      </c>
      <c r="AQ194" s="12">
        <f>+SUMIF(Madatrade!F:F,'ALL 2020'!C194,Madatrade!D:D)</f>
        <v>0</v>
      </c>
      <c r="AR194" s="12">
        <f>+SUMIF('FLY TECH'!F:F,'ALL 2020'!C194,'FLY TECH'!E:E)</f>
        <v>0</v>
      </c>
      <c r="AS194" s="12">
        <f>+SUMIF('FIRST INVESTISSEMENT'!G:G,'ALL 2020'!C194,'FIRST INVESTISSEMENT'!E:E)</f>
        <v>0</v>
      </c>
      <c r="AT194" s="164">
        <f t="shared" si="12"/>
        <v>395000000</v>
      </c>
      <c r="AU194" s="165">
        <f t="shared" si="13"/>
        <v>86973.945248250064</v>
      </c>
    </row>
    <row r="195" spans="1:47" x14ac:dyDescent="0.25">
      <c r="A195" s="11" t="str">
        <f t="shared" si="10"/>
        <v>4</v>
      </c>
      <c r="B195" s="11" t="str">
        <f t="shared" si="11"/>
        <v>467</v>
      </c>
      <c r="C195" s="60">
        <v>46724000</v>
      </c>
      <c r="D195" s="22" t="str">
        <f t="shared" si="15"/>
        <v>BIL28</v>
      </c>
      <c r="E195" s="24" t="s">
        <v>5</v>
      </c>
      <c r="F195" s="12">
        <f>+SUMIF(AGRIFARM!H:H,C195,AGRIFARM!L:L)</f>
        <v>0</v>
      </c>
      <c r="G195" s="12">
        <f>+SUMIF(AGRICORP!I:I,C195,AGRICORP!E:E)</f>
        <v>0</v>
      </c>
      <c r="H195" s="12">
        <f>+SUMIF(SMTP!D:D,'ALL 2020'!C195,SMTP!G:G)</f>
        <v>0</v>
      </c>
      <c r="I195" s="12">
        <f>+SUMIF(AGRIVET!G:G,C195,AGRIVET!E:E)</f>
        <v>0</v>
      </c>
      <c r="J195" s="12">
        <f>+SUMIF(AGRIVAL!G:G,'ALL 2020'!C195,AGRIVAL!E:E)</f>
        <v>0</v>
      </c>
      <c r="K195" s="12">
        <f>+SUMIF(AGRIKOBA!G:G,'ALL 2020'!C195,AGRIKOBA!E:E)</f>
        <v>0</v>
      </c>
      <c r="L195" s="12">
        <f>+SUMIF(LMOI!F:F,'ALL 2020'!C195,LMOI!D:D)</f>
        <v>0</v>
      </c>
      <c r="M195" s="12">
        <f>+SUMIF(TARTINE!G:G,'ALL 2020'!C195,TARTINE!E:E)</f>
        <v>0</v>
      </c>
      <c r="N195" s="12">
        <f>+SUMIF(IDF!F:F,'ALL 2020'!C195,IDF!D:D)</f>
        <v>0</v>
      </c>
      <c r="O195" s="12">
        <f>+SUMIF(RYA!G:G,C195,RYA!E:E)</f>
        <v>0</v>
      </c>
      <c r="P195" s="12">
        <f>+SUMIF('SCI NOAH'!G:G,'ALL 2020'!C195,'SCI NOAH'!E:E)</f>
        <v>0</v>
      </c>
      <c r="Q195" s="12">
        <f>+SUMIF(SIM!F:F,'ALL 2020'!C195,SIM!D:D)</f>
        <v>0</v>
      </c>
      <c r="R195" s="163">
        <f>+SUMIF('First Energy'!F:F,'ALL 2020'!C195,'First Energy'!D:D)</f>
        <v>0</v>
      </c>
      <c r="S195" s="163">
        <f>+SUMIF('ID Motors'!G:G,C195,'ID Motors'!E:E)</f>
        <v>0</v>
      </c>
      <c r="T195" s="12">
        <f>+SUMIF('ID RENTAL'!G:G,'ALL 2020'!C195,'ID RENTAL'!E:E)</f>
        <v>0</v>
      </c>
      <c r="U195" s="12">
        <f>+SUMIF('MCM '!G:G,'ALL 2020'!C195,'MCM '!E:E)</f>
        <v>0</v>
      </c>
      <c r="V195" s="12">
        <f>SUMIF(AGRIMOTORS!G:G,C195,AGRIMOTORS!E:E)</f>
        <v>0</v>
      </c>
      <c r="W195" s="12">
        <f>+SUMIF(BOVIMA!F:F,'ALL 2020'!C195,BOVIMA!D:D)</f>
        <v>0</v>
      </c>
      <c r="X195" s="12">
        <f>+SUMIF(AGRIFEED!F:F,'ALL 2020'!C195,AGRIFEED!D:D)</f>
        <v>0</v>
      </c>
      <c r="Y195" s="12">
        <f>SUMIF(AMIP!F:F,'ALL 2020'!C195,AMIP!D:D)</f>
        <v>0</v>
      </c>
      <c r="Z195" s="12">
        <f>+SUMIF(ISF!G:G,'ALL 2020'!C195,ISF!E:E)</f>
        <v>0</v>
      </c>
      <c r="AA195" s="124">
        <f>+SUMIF(DISCOI!G:G,'ALL 2020'!C195,DISCOI!E:E)</f>
        <v>0</v>
      </c>
      <c r="AB195" s="12">
        <f>+SUMIF(MABEL!F:F,'ALL 2020'!C195,MABEL!D:D)</f>
        <v>0</v>
      </c>
      <c r="AC195" s="12">
        <f>+SUMIF(NMP!F:F,'ALL 2020'!C195,NMP!D:D)</f>
        <v>-22080</v>
      </c>
      <c r="AD195" s="12">
        <f>SUMIF('AMCHO '!F:F,'ALL 2020'!C195,'AMCHO '!D:D)</f>
        <v>0</v>
      </c>
      <c r="AE195">
        <f>+SUMIF(CONFORTIS!G:G,'ALL 2020'!C195,CONFORTIS!E:E)</f>
        <v>0</v>
      </c>
      <c r="AF195" s="12">
        <f>+SUMIF('IRS IMMO'!G:G,'ALL 2020'!C195,'IRS IMMO'!E:E)</f>
        <v>0</v>
      </c>
      <c r="AG195" s="12">
        <f>+SUMIF(AGRIVETAM!F:F,'ALL 2020'!C195,AGRIVETAM!D:D)</f>
        <v>0</v>
      </c>
      <c r="AH195" s="12">
        <f>+SUMIF(EUROPAINTS!F:F,'ALL 2020'!C195,EUROPAINTS!D:D)</f>
        <v>0</v>
      </c>
      <c r="AI195" s="12">
        <f>+SUMIF('VET ABE'!F:F,'ALL 2020'!C195,'VET ABE'!E:E)</f>
        <v>0</v>
      </c>
      <c r="AJ195" s="12">
        <f>SUMIF('VET FIA'!F:F,'ALL 2020'!C195,'VET FIA'!E:E)</f>
        <v>0</v>
      </c>
      <c r="AK195" s="12">
        <f>+SUMIF('CSS SAKAY'!F:F,'ALL 2020'!C195,'CSS SAKAY'!D:D)</f>
        <v>0</v>
      </c>
      <c r="AL195" s="12">
        <f>+SUMIF(AGRIMA!F:F,'ALL 2020'!C195,AGRIMA!D:D)</f>
        <v>0</v>
      </c>
      <c r="AM195" s="12">
        <f>SUMIF('United Malagasy'!F:F,'ALL 2020'!C195,'United Malagasy'!D:D)</f>
        <v>0</v>
      </c>
      <c r="AN195" s="12">
        <f>+SUMIF(NUTRIFOOD!E:E,'ALL 2020'!C195,NUTRIFOOD!D:D)</f>
        <v>0</v>
      </c>
      <c r="AO195" s="12">
        <f>+SUMIF(FERRIS!H:H,'ALL 2020'!C195,FERRIS!F:F)</f>
        <v>0</v>
      </c>
      <c r="AP195" s="12">
        <f>+SUMIF(SEM!F:F,'ALL 2020'!C195,SEM!D:D)</f>
        <v>0</v>
      </c>
      <c r="AQ195" s="12">
        <f>+SUMIF(Madatrade!F:F,'ALL 2020'!C195,Madatrade!D:D)</f>
        <v>0</v>
      </c>
      <c r="AR195" s="12">
        <f>+SUMIF('FLY TECH'!F:F,'ALL 2020'!C195,'FLY TECH'!E:E)</f>
        <v>0</v>
      </c>
      <c r="AS195" s="12">
        <f>+SUMIF('FIRST INVESTISSEMENT'!G:G,'ALL 2020'!C195,'FIRST INVESTISSEMENT'!E:E)</f>
        <v>0</v>
      </c>
      <c r="AT195" s="164">
        <f t="shared" si="12"/>
        <v>-22080</v>
      </c>
      <c r="AU195" s="165">
        <f t="shared" si="13"/>
        <v>-4.8617334457755979</v>
      </c>
    </row>
    <row r="196" spans="1:47" x14ac:dyDescent="0.25">
      <c r="A196" s="11" t="str">
        <f t="shared" si="10"/>
        <v>4</v>
      </c>
      <c r="B196" s="11" t="str">
        <f t="shared" si="11"/>
        <v>467</v>
      </c>
      <c r="C196" s="22">
        <v>46725000</v>
      </c>
      <c r="D196" s="22" t="str">
        <f t="shared" si="15"/>
        <v>BIL22</v>
      </c>
      <c r="E196" s="24" t="s">
        <v>36</v>
      </c>
      <c r="F196" s="12">
        <f>+SUMIF(AGRIFARM!H:H,C196,AGRIFARM!L:L)</f>
        <v>0</v>
      </c>
      <c r="G196" s="12">
        <f>+SUMIF(AGRICORP!I:I,C196,AGRICORP!E:E)</f>
        <v>0</v>
      </c>
      <c r="H196" s="12">
        <f>+SUMIF(SMTP!D:D,'ALL 2020'!C196,SMTP!G:G)</f>
        <v>0</v>
      </c>
      <c r="I196" s="12">
        <f>+SUMIF(AGRIVET!G:G,C196,AGRIVET!E:E)</f>
        <v>0</v>
      </c>
      <c r="J196" s="12">
        <f>+SUMIF(AGRIVAL!G:G,'ALL 2020'!C196,AGRIVAL!E:E)</f>
        <v>0</v>
      </c>
      <c r="K196" s="12">
        <f>+SUMIF(AGRIKOBA!G:G,'ALL 2020'!C196,AGRIKOBA!E:E)</f>
        <v>0</v>
      </c>
      <c r="L196" s="12">
        <f>+SUMIF(LMOI!F:F,'ALL 2020'!C196,LMOI!D:D)</f>
        <v>0</v>
      </c>
      <c r="M196" s="12">
        <f>+SUMIF(TARTINE!G:G,'ALL 2020'!C196,TARTINE!E:E)</f>
        <v>796191718</v>
      </c>
      <c r="N196" s="12">
        <f>+SUMIF(IDF!F:F,'ALL 2020'!C196,IDF!D:D)</f>
        <v>0</v>
      </c>
      <c r="O196" s="12">
        <f>+SUMIF(RYA!G:G,C196,RYA!E:E)</f>
        <v>0</v>
      </c>
      <c r="P196" s="12">
        <f>+SUMIF('SCI NOAH'!G:G,'ALL 2020'!C196,'SCI NOAH'!E:E)</f>
        <v>0</v>
      </c>
      <c r="Q196" s="12">
        <f>+SUMIF(SIM!F:F,'ALL 2020'!C196,SIM!D:D)</f>
        <v>0</v>
      </c>
      <c r="R196" s="163">
        <f>+SUMIF('First Energy'!F:F,'ALL 2020'!C196,'First Energy'!D:D)</f>
        <v>0</v>
      </c>
      <c r="S196" s="163">
        <f>+SUMIF('ID Motors'!G:G,C196,'ID Motors'!E:E)</f>
        <v>0</v>
      </c>
      <c r="T196" s="12">
        <f>+SUMIF('ID RENTAL'!G:G,'ALL 2020'!C196,'ID RENTAL'!E:E)</f>
        <v>0</v>
      </c>
      <c r="U196" s="12">
        <f>+SUMIF('MCM '!G:G,'ALL 2020'!C196,'MCM '!E:E)</f>
        <v>0</v>
      </c>
      <c r="V196" s="12">
        <f>SUMIF(AGRIMOTORS!G:G,C196,AGRIMOTORS!E:E)</f>
        <v>0</v>
      </c>
      <c r="W196" s="12">
        <f>+SUMIF(BOVIMA!F:F,'ALL 2020'!C196,BOVIMA!D:D)</f>
        <v>0</v>
      </c>
      <c r="X196" s="12">
        <f>+SUMIF(AGRIFEED!F:F,'ALL 2020'!C196,AGRIFEED!D:D)</f>
        <v>0</v>
      </c>
      <c r="Y196" s="12">
        <f>SUMIF(AMIP!F:F,'ALL 2020'!C196,AMIP!D:D)</f>
        <v>0</v>
      </c>
      <c r="Z196" s="12">
        <f>+SUMIF(ISF!G:G,'ALL 2020'!C196,ISF!E:E)</f>
        <v>0</v>
      </c>
      <c r="AA196" s="124">
        <f>+SUMIF(DISCOI!G:G,'ALL 2020'!C196,DISCOI!E:E)</f>
        <v>0</v>
      </c>
      <c r="AB196" s="12">
        <f>+SUMIF(MABEL!F:F,'ALL 2020'!C196,MABEL!D:D)</f>
        <v>0</v>
      </c>
      <c r="AC196" s="12">
        <f>+SUMIF(NMP!F:F,'ALL 2020'!C196,NMP!D:D)</f>
        <v>0</v>
      </c>
      <c r="AD196" s="12">
        <f>SUMIF('AMCHO '!F:F,'ALL 2020'!C196,'AMCHO '!D:D)</f>
        <v>0</v>
      </c>
      <c r="AE196">
        <f>+SUMIF(CONFORTIS!G:G,'ALL 2020'!C196,CONFORTIS!E:E)</f>
        <v>0</v>
      </c>
      <c r="AF196" s="12">
        <f>+SUMIF('IRS IMMO'!G:G,'ALL 2020'!C196,'IRS IMMO'!E:E)</f>
        <v>0</v>
      </c>
      <c r="AG196" s="12">
        <f>+SUMIF(AGRIVETAM!F:F,'ALL 2020'!C196,AGRIVETAM!D:D)</f>
        <v>0</v>
      </c>
      <c r="AH196" s="12">
        <f>+SUMIF(EUROPAINTS!F:F,'ALL 2020'!C196,EUROPAINTS!D:D)</f>
        <v>0</v>
      </c>
      <c r="AI196" s="12">
        <f>+SUMIF('VET ABE'!F:F,'ALL 2020'!C196,'VET ABE'!E:E)</f>
        <v>0</v>
      </c>
      <c r="AJ196" s="12">
        <f>SUMIF('VET FIA'!F:F,'ALL 2020'!C196,'VET FIA'!E:E)</f>
        <v>0</v>
      </c>
      <c r="AK196" s="12">
        <f>+SUMIF('CSS SAKAY'!F:F,'ALL 2020'!C196,'CSS SAKAY'!D:D)</f>
        <v>0</v>
      </c>
      <c r="AL196" s="12">
        <f>+SUMIF(AGRIMA!F:F,'ALL 2020'!C196,AGRIMA!D:D)</f>
        <v>0</v>
      </c>
      <c r="AM196" s="12">
        <f>SUMIF('United Malagasy'!F:F,'ALL 2020'!C196,'United Malagasy'!D:D)</f>
        <v>0</v>
      </c>
      <c r="AN196" s="12">
        <f>+SUMIF(NUTRIFOOD!E:E,'ALL 2020'!C196,NUTRIFOOD!D:D)</f>
        <v>0</v>
      </c>
      <c r="AO196" s="12">
        <f>+SUMIF(FERRIS!H:H,'ALL 2020'!C196,FERRIS!F:F)</f>
        <v>0</v>
      </c>
      <c r="AP196" s="12">
        <f>+SUMIF(SEM!F:F,'ALL 2020'!C196,SEM!D:D)</f>
        <v>0</v>
      </c>
      <c r="AQ196" s="12">
        <f>+SUMIF(Madatrade!F:F,'ALL 2020'!C196,Madatrade!D:D)</f>
        <v>0</v>
      </c>
      <c r="AR196" s="12">
        <f>+SUMIF('FLY TECH'!F:F,'ALL 2020'!C196,'FLY TECH'!E:E)</f>
        <v>0</v>
      </c>
      <c r="AS196" s="12">
        <f>+SUMIF('FIRST INVESTISSEMENT'!G:G,'ALL 2020'!C196,'FIRST INVESTISSEMENT'!E:E)</f>
        <v>0</v>
      </c>
      <c r="AT196" s="164">
        <f t="shared" si="12"/>
        <v>796191718</v>
      </c>
      <c r="AU196" s="165">
        <f t="shared" si="13"/>
        <v>175311.22756567632</v>
      </c>
    </row>
    <row r="197" spans="1:47" x14ac:dyDescent="0.25">
      <c r="A197" s="11" t="str">
        <f t="shared" ref="A197:A260" si="16">+LEFT(B197)</f>
        <v>4</v>
      </c>
      <c r="B197" s="11" t="str">
        <f t="shared" ref="B197:B260" si="17">+LEFT(C197,3)</f>
        <v>467</v>
      </c>
      <c r="C197" s="60">
        <v>46726000</v>
      </c>
      <c r="D197" s="22" t="str">
        <f t="shared" si="15"/>
        <v>BIL22</v>
      </c>
      <c r="E197" s="81" t="s">
        <v>1870</v>
      </c>
      <c r="F197" s="12">
        <f>+SUMIF(AGRIFARM!H:H,C197,AGRIFARM!L:L)</f>
        <v>0</v>
      </c>
      <c r="G197" s="12">
        <f>+SUMIF(AGRICORP!I:I,C197,AGRICORP!E:E)</f>
        <v>0</v>
      </c>
      <c r="H197" s="12">
        <f>+SUMIF(SMTP!D:D,'ALL 2020'!C197,SMTP!G:G)</f>
        <v>0</v>
      </c>
      <c r="I197" s="12">
        <f>+SUMIF(AGRIVET!G:G,C197,AGRIVET!E:E)</f>
        <v>0</v>
      </c>
      <c r="J197" s="12"/>
      <c r="K197" s="12"/>
      <c r="M197" s="12"/>
      <c r="N197" s="12"/>
      <c r="O197" s="12">
        <f>+SUMIF(RYA!G:G,C197,RYA!E:E)</f>
        <v>50000000</v>
      </c>
      <c r="P197" s="12">
        <f>+SUMIF('SCI NOAH'!G:G,'ALL 2020'!C197,'SCI NOAH'!E:E)</f>
        <v>0</v>
      </c>
      <c r="Q197" s="12">
        <f>+SUMIF(SIM!F:F,'ALL 2020'!C197,SIM!D:D)</f>
        <v>0</v>
      </c>
      <c r="R197" s="163">
        <f>+SUMIF('First Energy'!F:F,'ALL 2020'!C197,'First Energy'!D:D)</f>
        <v>0</v>
      </c>
      <c r="S197" s="163">
        <f>+SUMIF('ID Motors'!G:G,C197,'ID Motors'!E:E)</f>
        <v>0</v>
      </c>
      <c r="T197" s="12">
        <f>+SUMIF('ID RENTAL'!G:G,'ALL 2020'!C197,'ID RENTAL'!E:E)</f>
        <v>0</v>
      </c>
      <c r="U197" s="12">
        <f>+SUMIF('MCM '!G:G,'ALL 2020'!C197,'MCM '!E:E)</f>
        <v>0</v>
      </c>
      <c r="V197" s="12">
        <f>SUMIF(AGRIMOTORS!G:G,C197,AGRIMOTORS!E:E)</f>
        <v>0</v>
      </c>
      <c r="W197" s="12">
        <f>+SUMIF(BOVIMA!F:F,'ALL 2020'!C197,BOVIMA!D:D)</f>
        <v>0</v>
      </c>
      <c r="X197" s="12">
        <f>+SUMIF(AGRIFEED!F:F,'ALL 2020'!C197,AGRIFEED!D:D)</f>
        <v>0</v>
      </c>
      <c r="Y197" s="12">
        <f>SUMIF(AMIP!F:F,'ALL 2020'!C197,AMIP!D:D)</f>
        <v>0</v>
      </c>
      <c r="Z197" s="12">
        <f>+SUMIF(ISF!G:G,'ALL 2020'!C197,ISF!E:E)</f>
        <v>0</v>
      </c>
      <c r="AA197" s="124">
        <f>+SUMIF(DISCOI!G:G,'ALL 2020'!C197,DISCOI!E:E)</f>
        <v>0</v>
      </c>
      <c r="AB197" s="12">
        <f>+SUMIF(MABEL!F:F,'ALL 2020'!C197,MABEL!D:D)</f>
        <v>0</v>
      </c>
      <c r="AC197" s="12">
        <f>+SUMIF(NMP!F:F,'ALL 2020'!C197,NMP!D:D)</f>
        <v>0</v>
      </c>
      <c r="AD197" s="12">
        <f>SUMIF('AMCHO '!F:F,'ALL 2020'!C197,'AMCHO '!D:D)</f>
        <v>0</v>
      </c>
      <c r="AE197">
        <f>+SUMIF(CONFORTIS!G:G,'ALL 2020'!C197,CONFORTIS!E:E)</f>
        <v>0</v>
      </c>
      <c r="AF197" s="12">
        <f>+SUMIF('IRS IMMO'!G:G,'ALL 2020'!C197,'IRS IMMO'!E:E)</f>
        <v>0</v>
      </c>
      <c r="AG197" s="12">
        <f>+SUMIF(AGRIVETAM!F:F,'ALL 2020'!C197,AGRIVETAM!D:D)</f>
        <v>0</v>
      </c>
      <c r="AH197" s="12">
        <f>+SUMIF(EUROPAINTS!F:F,'ALL 2020'!C197,EUROPAINTS!D:D)</f>
        <v>0</v>
      </c>
      <c r="AI197" s="12">
        <f>+SUMIF('VET ABE'!F:F,'ALL 2020'!C197,'VET ABE'!E:E)</f>
        <v>0</v>
      </c>
      <c r="AJ197" s="12">
        <f>SUMIF('VET FIA'!F:F,'ALL 2020'!C197,'VET FIA'!E:E)</f>
        <v>0</v>
      </c>
      <c r="AK197" s="12">
        <f>+SUMIF('CSS SAKAY'!F:F,'ALL 2020'!C197,'CSS SAKAY'!D:D)</f>
        <v>0</v>
      </c>
      <c r="AL197" s="12">
        <f>+SUMIF(AGRIMA!F:F,'ALL 2020'!C197,AGRIMA!D:D)</f>
        <v>0</v>
      </c>
      <c r="AM197" s="12">
        <f>SUMIF('United Malagasy'!F:F,'ALL 2020'!C197,'United Malagasy'!D:D)</f>
        <v>0</v>
      </c>
      <c r="AN197" s="12">
        <f>+SUMIF(NUTRIFOOD!E:E,'ALL 2020'!C197,NUTRIFOOD!D:D)</f>
        <v>0</v>
      </c>
      <c r="AO197" s="12">
        <f>+SUMIF(FERRIS!H:H,'ALL 2020'!C197,FERRIS!F:F)</f>
        <v>0</v>
      </c>
      <c r="AP197" s="12">
        <f>+SUMIF(SEM!F:F,'ALL 2020'!C197,SEM!D:D)</f>
        <v>0</v>
      </c>
      <c r="AQ197" s="12">
        <f>+SUMIF(Madatrade!F:F,'ALL 2020'!C197,Madatrade!D:D)</f>
        <v>0</v>
      </c>
      <c r="AR197" s="12">
        <f>+SUMIF('FLY TECH'!F:F,'ALL 2020'!C197,'FLY TECH'!E:E)</f>
        <v>0</v>
      </c>
      <c r="AS197" s="12">
        <f>+SUMIF('FIRST INVESTISSEMENT'!G:G,'ALL 2020'!C197,'FIRST INVESTISSEMENT'!E:E)</f>
        <v>0</v>
      </c>
      <c r="AT197" s="164">
        <f t="shared" ref="AT197:AT260" si="18">+SUM(F197:AS197)</f>
        <v>50000000</v>
      </c>
      <c r="AU197" s="165">
        <f t="shared" ref="AU197:AU260" si="19">+AT197/$AW$2</f>
        <v>11009.360158006337</v>
      </c>
    </row>
    <row r="198" spans="1:47" x14ac:dyDescent="0.25">
      <c r="A198" s="11" t="str">
        <f t="shared" si="16"/>
        <v>4</v>
      </c>
      <c r="B198" s="11" t="str">
        <f t="shared" si="17"/>
        <v>467</v>
      </c>
      <c r="C198" s="22">
        <v>46728000</v>
      </c>
      <c r="D198" s="22" t="str">
        <f t="shared" si="15"/>
        <v>BIL28</v>
      </c>
      <c r="E198" s="11" t="s">
        <v>2123</v>
      </c>
      <c r="F198" s="12">
        <f>+SUMIF(AGRIFARM!H:H,C198,AGRIFARM!L:L)</f>
        <v>0</v>
      </c>
      <c r="G198" s="12">
        <f>+SUMIF(AGRICORP!I:I,C198,AGRICORP!E:E)</f>
        <v>0</v>
      </c>
      <c r="H198" s="12">
        <f>+SUMIF(SMTP!D:D,'ALL 2020'!C198,SMTP!G:G)</f>
        <v>0</v>
      </c>
      <c r="I198" s="12">
        <f>+SUMIF(AGRIVET!G:G,C198,AGRIVET!E:E)</f>
        <v>0</v>
      </c>
      <c r="J198" s="12"/>
      <c r="K198" s="12"/>
      <c r="M198" s="12"/>
      <c r="N198" s="12"/>
      <c r="O198" s="12"/>
      <c r="P198" s="12"/>
      <c r="Q198" s="12"/>
      <c r="R198" s="163">
        <f>+SUMIF('First Energy'!F:F,'ALL 2020'!C198,'First Energy'!D:D)</f>
        <v>0</v>
      </c>
      <c r="S198" s="163">
        <f>+SUMIF('ID Motors'!G:G,C198,'ID Motors'!E:E)</f>
        <v>0</v>
      </c>
      <c r="T198" s="12"/>
      <c r="U198" s="12"/>
      <c r="V198" s="12">
        <f>SUMIF(AGRIMOTORS!G:G,C198,AGRIMOTORS!E:E)</f>
        <v>0</v>
      </c>
      <c r="W198" s="12">
        <f>+SUMIF(BOVIMA!F:F,'ALL 2020'!C198,BOVIMA!D:D)</f>
        <v>0</v>
      </c>
      <c r="X198" s="12">
        <f>+SUMIF(AGRIFEED!F:F,'ALL 2020'!C198,AGRIFEED!D:D)</f>
        <v>0</v>
      </c>
      <c r="Y198" s="12">
        <f>SUMIF(AMIP!F:F,'ALL 2020'!C198,AMIP!D:D)</f>
        <v>0</v>
      </c>
      <c r="Z198" s="12">
        <f>+SUMIF(ISF!G:G,'ALL 2020'!C198,ISF!E:E)</f>
        <v>0</v>
      </c>
      <c r="AA198" s="124">
        <f>+SUMIF(DISCOI!G:G,'ALL 2020'!C198,DISCOI!E:E)</f>
        <v>0</v>
      </c>
      <c r="AB198" s="12">
        <f>+SUMIF(MABEL!F:F,'ALL 2020'!C198,MABEL!D:D)</f>
        <v>0</v>
      </c>
      <c r="AC198" s="12">
        <f>+SUMIF(NMP!F:F,'ALL 2020'!C198,NMP!D:D)</f>
        <v>0</v>
      </c>
      <c r="AD198" s="12">
        <f>SUMIF('AMCHO '!F:F,'ALL 2020'!C198,'AMCHO '!D:D)</f>
        <v>0</v>
      </c>
      <c r="AE198">
        <f>+SUMIF(CONFORTIS!G:G,'ALL 2020'!C198,CONFORTIS!E:E)</f>
        <v>0</v>
      </c>
      <c r="AF198" s="12">
        <f>+SUMIF('IRS IMMO'!G:G,'ALL 2020'!C198,'IRS IMMO'!E:E)</f>
        <v>0</v>
      </c>
      <c r="AG198" s="12">
        <f>+SUMIF(AGRIVETAM!F:F,'ALL 2020'!C198,AGRIVETAM!D:D)</f>
        <v>0</v>
      </c>
      <c r="AH198" s="12">
        <f>+SUMIF(EUROPAINTS!F:F,'ALL 2020'!C198,EUROPAINTS!D:D)</f>
        <v>0</v>
      </c>
      <c r="AI198" s="12">
        <f>+SUMIF('VET ABE'!F:F,'ALL 2020'!C198,'VET ABE'!E:E)</f>
        <v>0</v>
      </c>
      <c r="AJ198" s="12">
        <f>SUMIF('VET FIA'!F:F,'ALL 2020'!C198,'VET FIA'!E:E)</f>
        <v>0</v>
      </c>
      <c r="AK198" s="12">
        <f>+SUMIF('CSS SAKAY'!F:F,'ALL 2020'!C198,'CSS SAKAY'!D:D)</f>
        <v>0</v>
      </c>
      <c r="AL198" s="12">
        <f>+SUMIF(AGRIMA!F:F,'ALL 2020'!C198,AGRIMA!D:D)</f>
        <v>0</v>
      </c>
      <c r="AM198" s="12">
        <f>SUMIF('United Malagasy'!F:F,'ALL 2020'!C198,'United Malagasy'!D:D)</f>
        <v>0</v>
      </c>
      <c r="AN198" s="12">
        <f>+SUMIF(NUTRIFOOD!E:E,'ALL 2020'!C198,NUTRIFOOD!D:D)</f>
        <v>0</v>
      </c>
      <c r="AO198" s="12">
        <f>+SUMIF(FERRIS!H:H,'ALL 2020'!C198,FERRIS!F:F)</f>
        <v>0</v>
      </c>
      <c r="AP198" s="12">
        <f>+SUMIF(SEM!F:F,'ALL 2020'!C198,SEM!D:D)</f>
        <v>0</v>
      </c>
      <c r="AQ198" s="12">
        <f>+SUMIF(Madatrade!F:F,'ALL 2020'!C198,Madatrade!D:D)</f>
        <v>0</v>
      </c>
      <c r="AR198" s="12">
        <f>+SUMIF('FLY TECH'!F:F,'ALL 2020'!C198,'FLY TECH'!E:E)</f>
        <v>0</v>
      </c>
      <c r="AS198" s="12">
        <f>+SUMIF('FIRST INVESTISSEMENT'!G:G,'ALL 2020'!C198,'FIRST INVESTISSEMENT'!E:E)</f>
        <v>0</v>
      </c>
      <c r="AT198" s="164">
        <f t="shared" si="18"/>
        <v>0</v>
      </c>
      <c r="AU198" s="165">
        <f t="shared" si="19"/>
        <v>0</v>
      </c>
    </row>
    <row r="199" spans="1:47" x14ac:dyDescent="0.25">
      <c r="A199" s="11" t="str">
        <f t="shared" si="16"/>
        <v>4</v>
      </c>
      <c r="B199" s="11" t="str">
        <f t="shared" si="17"/>
        <v>467</v>
      </c>
      <c r="C199" s="60">
        <v>46730000</v>
      </c>
      <c r="D199" s="22" t="str">
        <f t="shared" si="15"/>
        <v>BIL22</v>
      </c>
      <c r="E199" s="24" t="s">
        <v>138</v>
      </c>
      <c r="F199" s="12">
        <f>+SUMIF(AGRIFARM!H:H,C199,AGRIFARM!L:L)</f>
        <v>3486397177.98</v>
      </c>
      <c r="G199" s="12">
        <f>+SUMIF(AGRICORP!I:I,C199,AGRICORP!E:E)</f>
        <v>0</v>
      </c>
      <c r="H199" s="12">
        <f>+SUMIF(SMTP!D:D,'ALL 2020'!C199,SMTP!G:G)</f>
        <v>0</v>
      </c>
      <c r="I199" s="12">
        <f>+SUMIF(AGRIVET!G:G,C199,AGRIVET!E:E)</f>
        <v>0</v>
      </c>
      <c r="J199" s="12">
        <f>+SUMIF(AGRIVAL!G:G,'ALL 2020'!C199,AGRIVAL!E:E)</f>
        <v>0</v>
      </c>
      <c r="K199" s="12">
        <f>+SUMIF(AGRIKOBA!G:G,'ALL 2020'!C199,AGRIKOBA!E:E)</f>
        <v>0</v>
      </c>
      <c r="L199" s="12">
        <f>+SUMIF(LMOI!F:F,'ALL 2020'!C199,LMOI!D:D)</f>
        <v>0</v>
      </c>
      <c r="M199" s="12">
        <f>+SUMIF(TARTINE!G:G,'ALL 2020'!C199,TARTINE!E:E)</f>
        <v>0</v>
      </c>
      <c r="N199" s="12">
        <f>+SUMIF(IDF!F:F,'ALL 2020'!C199,IDF!D:D)</f>
        <v>0</v>
      </c>
      <c r="O199" s="12">
        <f>+SUMIF(RYA!G:G,C199,RYA!E:E)</f>
        <v>0</v>
      </c>
      <c r="P199" s="12">
        <f>+SUMIF('SCI NOAH'!G:G,'ALL 2020'!C199,'SCI NOAH'!E:E)</f>
        <v>0</v>
      </c>
      <c r="Q199" s="12">
        <f>+SUMIF(SIM!F:F,'ALL 2020'!C199,SIM!D:D)</f>
        <v>0</v>
      </c>
      <c r="R199" s="163">
        <f>+SUMIF('First Energy'!F:F,'ALL 2020'!C199,'First Energy'!D:D)</f>
        <v>0</v>
      </c>
      <c r="S199" s="163">
        <f>+SUMIF('ID Motors'!G:G,C199,'ID Motors'!E:E)</f>
        <v>0</v>
      </c>
      <c r="T199" s="12">
        <f>+SUMIF('ID RENTAL'!G:G,'ALL 2020'!C199,'ID RENTAL'!E:E)</f>
        <v>0</v>
      </c>
      <c r="U199" s="12">
        <f>+SUMIF('MCM '!G:G,'ALL 2020'!C199,'MCM '!E:E)</f>
        <v>0</v>
      </c>
      <c r="V199" s="12">
        <f>SUMIF(AGRIMOTORS!G:G,C199,AGRIMOTORS!E:E)</f>
        <v>0</v>
      </c>
      <c r="W199" s="12">
        <f>+SUMIF(BOVIMA!F:F,'ALL 2020'!C199,BOVIMA!D:D)</f>
        <v>0</v>
      </c>
      <c r="X199" s="12">
        <f>+SUMIF(AGRIFEED!F:F,'ALL 2020'!C199,AGRIFEED!D:D)</f>
        <v>0</v>
      </c>
      <c r="Y199" s="12">
        <f>SUMIF(AMIP!F:F,'ALL 2020'!C199,AMIP!D:D)</f>
        <v>0</v>
      </c>
      <c r="Z199" s="12">
        <f>+SUMIF(ISF!G:G,'ALL 2020'!C199,ISF!E:E)</f>
        <v>0</v>
      </c>
      <c r="AA199" s="124">
        <f>+SUMIF(DISCOI!G:G,'ALL 2020'!C199,DISCOI!E:E)</f>
        <v>0</v>
      </c>
      <c r="AB199" s="12">
        <f>+SUMIF(MABEL!F:F,'ALL 2020'!C199,MABEL!D:D)</f>
        <v>0</v>
      </c>
      <c r="AC199" s="12">
        <f>+SUMIF(NMP!F:F,'ALL 2020'!C199,NMP!D:D)</f>
        <v>0</v>
      </c>
      <c r="AD199" s="12">
        <f>SUMIF('AMCHO '!F:F,'ALL 2020'!C199,'AMCHO '!D:D)</f>
        <v>0</v>
      </c>
      <c r="AE199">
        <f>+SUMIF(CONFORTIS!G:G,'ALL 2020'!C199,CONFORTIS!E:E)</f>
        <v>0</v>
      </c>
      <c r="AF199" s="12">
        <f>+SUMIF('IRS IMMO'!G:G,'ALL 2020'!C199,'IRS IMMO'!E:E)</f>
        <v>0</v>
      </c>
      <c r="AG199" s="12">
        <f>+SUMIF(AGRIVETAM!F:F,'ALL 2020'!C199,AGRIVETAM!D:D)</f>
        <v>0</v>
      </c>
      <c r="AH199" s="12">
        <f>+SUMIF(EUROPAINTS!F:F,'ALL 2020'!C199,EUROPAINTS!D:D)</f>
        <v>0</v>
      </c>
      <c r="AI199" s="12">
        <f>+SUMIF('VET ABE'!F:F,'ALL 2020'!C199,'VET ABE'!E:E)</f>
        <v>0</v>
      </c>
      <c r="AJ199" s="12">
        <f>SUMIF('VET FIA'!F:F,'ALL 2020'!C199,'VET FIA'!E:E)</f>
        <v>0</v>
      </c>
      <c r="AK199" s="12">
        <f>+SUMIF('CSS SAKAY'!F:F,'ALL 2020'!C199,'CSS SAKAY'!D:D)</f>
        <v>0</v>
      </c>
      <c r="AL199" s="12">
        <f>+SUMIF(AGRIMA!F:F,'ALL 2020'!C199,AGRIMA!D:D)</f>
        <v>0</v>
      </c>
      <c r="AM199" s="12">
        <f>SUMIF('United Malagasy'!F:F,'ALL 2020'!C199,'United Malagasy'!D:D)</f>
        <v>0</v>
      </c>
      <c r="AN199" s="12">
        <f>+SUMIF(NUTRIFOOD!E:E,'ALL 2020'!C199,NUTRIFOOD!D:D)</f>
        <v>0</v>
      </c>
      <c r="AO199" s="12">
        <f>+SUMIF(FERRIS!H:H,'ALL 2020'!C199,FERRIS!F:F)</f>
        <v>0</v>
      </c>
      <c r="AP199" s="12">
        <f>+SUMIF(SEM!F:F,'ALL 2020'!C199,SEM!D:D)</f>
        <v>0</v>
      </c>
      <c r="AQ199" s="12">
        <f>+SUMIF(Madatrade!F:F,'ALL 2020'!C199,Madatrade!D:D)</f>
        <v>0</v>
      </c>
      <c r="AR199" s="12">
        <f>+SUMIF('FLY TECH'!F:F,'ALL 2020'!C199,'FLY TECH'!E:E)</f>
        <v>0</v>
      </c>
      <c r="AS199" s="12">
        <f>+SUMIF('FIRST INVESTISSEMENT'!G:G,'ALL 2020'!C199,'FIRST INVESTISSEMENT'!E:E)</f>
        <v>0</v>
      </c>
      <c r="AT199" s="164">
        <f t="shared" si="18"/>
        <v>3486397177.98</v>
      </c>
      <c r="AU199" s="165">
        <f t="shared" si="19"/>
        <v>767660.04372477473</v>
      </c>
    </row>
    <row r="200" spans="1:47" x14ac:dyDescent="0.25">
      <c r="A200" s="11" t="str">
        <f t="shared" si="16"/>
        <v>4</v>
      </c>
      <c r="B200" s="11" t="str">
        <f t="shared" si="17"/>
        <v>467</v>
      </c>
      <c r="C200" s="22">
        <v>46732000</v>
      </c>
      <c r="D200" s="22" t="str">
        <f t="shared" si="15"/>
        <v>BIL22</v>
      </c>
      <c r="E200" s="24" t="s">
        <v>15</v>
      </c>
      <c r="F200" s="12">
        <f>+SUMIF(AGRIFARM!H:H,C200,AGRIFARM!L:L)</f>
        <v>0</v>
      </c>
      <c r="G200" s="12">
        <f>+SUMIF(AGRICORP!I:I,C200,AGRICORP!E:E)</f>
        <v>0</v>
      </c>
      <c r="H200" s="12">
        <f>+SUMIF(SMTP!D:D,'ALL 2020'!C200,SMTP!G:G)</f>
        <v>0</v>
      </c>
      <c r="I200" s="12">
        <f>+SUMIF(AGRIVET!G:G,C200,AGRIVET!E:E)</f>
        <v>80459709</v>
      </c>
      <c r="J200" s="12">
        <f>+SUMIF(AGRIVAL!G:G,'ALL 2020'!C200,AGRIVAL!E:E)</f>
        <v>0</v>
      </c>
      <c r="K200" s="12">
        <f>+SUMIF(AGRIKOBA!G:G,'ALL 2020'!C200,AGRIKOBA!E:E)</f>
        <v>0</v>
      </c>
      <c r="L200" s="12">
        <f>+SUMIF(LMOI!F:F,'ALL 2020'!C200,LMOI!D:D)</f>
        <v>0</v>
      </c>
      <c r="M200" s="12">
        <f>+SUMIF(TARTINE!G:G,'ALL 2020'!C200,TARTINE!E:E)</f>
        <v>0</v>
      </c>
      <c r="N200" s="12">
        <f>+SUMIF(IDF!F:F,'ALL 2020'!C200,IDF!D:D)</f>
        <v>0</v>
      </c>
      <c r="O200" s="12">
        <f>+SUMIF(RYA!G:G,C200,RYA!E:E)</f>
        <v>0</v>
      </c>
      <c r="P200" s="12">
        <f>+SUMIF('SCI NOAH'!G:G,'ALL 2020'!C200,'SCI NOAH'!E:E)</f>
        <v>0</v>
      </c>
      <c r="Q200" s="12">
        <f>+SUMIF(SIM!F:F,'ALL 2020'!C200,SIM!D:D)</f>
        <v>0</v>
      </c>
      <c r="R200" s="163">
        <f>+SUMIF('First Energy'!F:F,'ALL 2020'!C200,'First Energy'!D:D)</f>
        <v>0</v>
      </c>
      <c r="S200" s="163">
        <f>+SUMIF('ID Motors'!G:G,C200,'ID Motors'!E:E)</f>
        <v>0</v>
      </c>
      <c r="T200" s="12">
        <f>+SUMIF('ID RENTAL'!G:G,'ALL 2020'!C200,'ID RENTAL'!E:E)</f>
        <v>0</v>
      </c>
      <c r="U200" s="12">
        <f>+SUMIF('MCM '!G:G,'ALL 2020'!C200,'MCM '!E:E)</f>
        <v>0</v>
      </c>
      <c r="V200" s="12">
        <f>SUMIF(AGRIMOTORS!G:G,C200,AGRIMOTORS!E:E)</f>
        <v>0</v>
      </c>
      <c r="W200" s="12">
        <f>+SUMIF(BOVIMA!F:F,'ALL 2020'!C200,BOVIMA!D:D)</f>
        <v>0</v>
      </c>
      <c r="X200" s="12">
        <f>+SUMIF(AGRIFEED!F:F,'ALL 2020'!C200,AGRIFEED!D:D)</f>
        <v>0</v>
      </c>
      <c r="Y200" s="12">
        <f>SUMIF(AMIP!F:F,'ALL 2020'!C200,AMIP!D:D)</f>
        <v>0</v>
      </c>
      <c r="Z200" s="12">
        <f>+SUMIF(ISF!G:G,'ALL 2020'!C200,ISF!E:E)</f>
        <v>0</v>
      </c>
      <c r="AA200" s="124">
        <f>+SUMIF(DISCOI!G:G,'ALL 2020'!C200,DISCOI!E:E)</f>
        <v>0</v>
      </c>
      <c r="AB200" s="12">
        <f>+SUMIF(MABEL!F:F,'ALL 2020'!C200,MABEL!D:D)</f>
        <v>0</v>
      </c>
      <c r="AC200" s="12">
        <f>+SUMIF(NMP!F:F,'ALL 2020'!C200,NMP!D:D)</f>
        <v>0</v>
      </c>
      <c r="AD200" s="12">
        <f>SUMIF('AMCHO '!F:F,'ALL 2020'!C200,'AMCHO '!D:D)</f>
        <v>0</v>
      </c>
      <c r="AE200">
        <f>+SUMIF(CONFORTIS!G:G,'ALL 2020'!C200,CONFORTIS!E:E)</f>
        <v>0</v>
      </c>
      <c r="AF200" s="12">
        <f>+SUMIF('IRS IMMO'!G:G,'ALL 2020'!C200,'IRS IMMO'!E:E)</f>
        <v>0</v>
      </c>
      <c r="AG200" s="12">
        <f>+SUMIF(AGRIVETAM!F:F,'ALL 2020'!C200,AGRIVETAM!D:D)</f>
        <v>0</v>
      </c>
      <c r="AH200" s="12">
        <f>+SUMIF(EUROPAINTS!F:F,'ALL 2020'!C200,EUROPAINTS!D:D)</f>
        <v>0</v>
      </c>
      <c r="AI200" s="12">
        <f>+SUMIF('VET ABE'!F:F,'ALL 2020'!C200,'VET ABE'!E:E)</f>
        <v>0</v>
      </c>
      <c r="AJ200" s="12">
        <f>SUMIF('VET FIA'!F:F,'ALL 2020'!C200,'VET FIA'!E:E)</f>
        <v>0</v>
      </c>
      <c r="AK200" s="12">
        <f>+SUMIF('CSS SAKAY'!F:F,'ALL 2020'!C200,'CSS SAKAY'!D:D)</f>
        <v>0</v>
      </c>
      <c r="AL200" s="12">
        <f>+SUMIF(AGRIMA!F:F,'ALL 2020'!C200,AGRIMA!D:D)</f>
        <v>0</v>
      </c>
      <c r="AM200" s="12">
        <f>SUMIF('United Malagasy'!F:F,'ALL 2020'!C200,'United Malagasy'!D:D)</f>
        <v>0</v>
      </c>
      <c r="AN200" s="12">
        <f>+SUMIF(NUTRIFOOD!E:E,'ALL 2020'!C200,NUTRIFOOD!D:D)</f>
        <v>0</v>
      </c>
      <c r="AO200" s="12">
        <f>+SUMIF(FERRIS!H:H,'ALL 2020'!C200,FERRIS!F:F)</f>
        <v>0</v>
      </c>
      <c r="AP200" s="12">
        <f>+SUMIF(SEM!F:F,'ALL 2020'!C200,SEM!D:D)</f>
        <v>0</v>
      </c>
      <c r="AQ200" s="12">
        <f>+SUMIF(Madatrade!F:F,'ALL 2020'!C200,Madatrade!D:D)</f>
        <v>0</v>
      </c>
      <c r="AR200" s="12">
        <f>+SUMIF('FLY TECH'!F:F,'ALL 2020'!C200,'FLY TECH'!E:E)</f>
        <v>0</v>
      </c>
      <c r="AS200" s="12">
        <f>+SUMIF('FIRST INVESTISSEMENT'!G:G,'ALL 2020'!C200,'FIRST INVESTISSEMENT'!E:E)</f>
        <v>0</v>
      </c>
      <c r="AT200" s="164">
        <f t="shared" si="18"/>
        <v>80459709</v>
      </c>
      <c r="AU200" s="165">
        <f t="shared" si="19"/>
        <v>17716.198291787678</v>
      </c>
    </row>
    <row r="201" spans="1:47" x14ac:dyDescent="0.25">
      <c r="A201" s="11" t="str">
        <f t="shared" si="16"/>
        <v>4</v>
      </c>
      <c r="B201" s="11" t="str">
        <f t="shared" si="17"/>
        <v>467</v>
      </c>
      <c r="C201" s="22">
        <v>46733000</v>
      </c>
      <c r="D201" s="22" t="str">
        <f t="shared" si="15"/>
        <v>BIL22</v>
      </c>
      <c r="E201" s="24" t="s">
        <v>679</v>
      </c>
      <c r="F201" s="12">
        <f>+SUMIF(AGRIFARM!H:H,C201,AGRIFARM!L:L)</f>
        <v>0</v>
      </c>
      <c r="G201" s="12">
        <f>+SUMIF(AGRICORP!I:I,C201,AGRICORP!E:E)</f>
        <v>0</v>
      </c>
      <c r="H201" s="12">
        <f>+SUMIF(SMTP!D:D,'ALL 2020'!C201,SMTP!G:G)</f>
        <v>1200000000</v>
      </c>
      <c r="I201" s="12">
        <f>+SUMIF(AGRIVET!G:G,C201,AGRIVET!E:E)</f>
        <v>833000000</v>
      </c>
      <c r="J201" s="12">
        <f>+SUMIF(AGRIVAL!G:G,'ALL 2020'!C201,AGRIVAL!E:E)</f>
        <v>0</v>
      </c>
      <c r="K201" s="12">
        <f>+SUMIF(AGRIKOBA!G:G,'ALL 2020'!C201,AGRIKOBA!E:E)</f>
        <v>0</v>
      </c>
      <c r="L201" s="12">
        <f>+SUMIF(LMOI!F:F,'ALL 2020'!C201,LMOI!D:D)</f>
        <v>0</v>
      </c>
      <c r="M201" s="12">
        <f>+SUMIF(TARTINE!G:G,'ALL 2020'!C201,TARTINE!E:E)</f>
        <v>0</v>
      </c>
      <c r="N201" s="12">
        <f>+SUMIF(IDF!F:F,'ALL 2020'!C201,IDF!D:D)</f>
        <v>-48344708.879999898</v>
      </c>
      <c r="O201" s="12">
        <f>+SUMIF(RYA!G:G,C201,RYA!E:E)</f>
        <v>0</v>
      </c>
      <c r="P201" s="12">
        <f>+SUMIF('SCI NOAH'!G:G,'ALL 2020'!C201,'SCI NOAH'!E:E)</f>
        <v>0</v>
      </c>
      <c r="Q201" s="12">
        <f>+SUMIF(SIM!F:F,'ALL 2020'!C201,SIM!D:D)</f>
        <v>0</v>
      </c>
      <c r="R201" s="163">
        <f>+SUMIF('First Energy'!F:F,'ALL 2020'!C201,'First Energy'!D:D)</f>
        <v>0</v>
      </c>
      <c r="S201" s="163">
        <f>+SUMIF('ID Motors'!G:G,C201,'ID Motors'!E:E)</f>
        <v>0</v>
      </c>
      <c r="T201" s="12">
        <f>+SUMIF('ID RENTAL'!G:G,'ALL 2020'!C201,'ID RENTAL'!E:E)</f>
        <v>0</v>
      </c>
      <c r="U201" s="12">
        <f>+SUMIF('MCM '!G:G,'ALL 2020'!C201,'MCM '!E:E)</f>
        <v>0</v>
      </c>
      <c r="V201" s="12">
        <f>SUMIF(AGRIMOTORS!G:G,C201,AGRIMOTORS!E:E)</f>
        <v>0</v>
      </c>
      <c r="W201" s="12">
        <f>+SUMIF(BOVIMA!F:F,'ALL 2020'!C201,BOVIMA!D:D)</f>
        <v>0</v>
      </c>
      <c r="X201" s="12">
        <f>+SUMIF(AGRIFEED!F:F,'ALL 2020'!C201,AGRIFEED!D:D)</f>
        <v>0</v>
      </c>
      <c r="Y201" s="12">
        <f>SUMIF(AMIP!F:F,'ALL 2020'!C201,AMIP!D:D)</f>
        <v>0</v>
      </c>
      <c r="Z201" s="12">
        <f>+SUMIF(ISF!G:G,'ALL 2020'!C201,ISF!E:E)</f>
        <v>0</v>
      </c>
      <c r="AA201" s="124">
        <f>+SUMIF(DISCOI!G:G,'ALL 2020'!C201,DISCOI!E:E)</f>
        <v>0</v>
      </c>
      <c r="AB201" s="12">
        <f>+SUMIF(MABEL!F:F,'ALL 2020'!C201,MABEL!D:D)</f>
        <v>0</v>
      </c>
      <c r="AC201" s="12">
        <f>+SUMIF(NMP!F:F,'ALL 2020'!C201,NMP!D:D)</f>
        <v>0</v>
      </c>
      <c r="AD201" s="12">
        <f>SUMIF('AMCHO '!F:F,'ALL 2020'!C201,'AMCHO '!D:D)</f>
        <v>0</v>
      </c>
      <c r="AE201">
        <f>+SUMIF(CONFORTIS!G:G,'ALL 2020'!C201,CONFORTIS!E:E)</f>
        <v>0</v>
      </c>
      <c r="AF201" s="12">
        <f>+SUMIF('IRS IMMO'!G:G,'ALL 2020'!C201,'IRS IMMO'!E:E)</f>
        <v>0</v>
      </c>
      <c r="AG201" s="12">
        <f>+SUMIF(AGRIVETAM!F:F,'ALL 2020'!C201,AGRIVETAM!D:D)</f>
        <v>0</v>
      </c>
      <c r="AH201" s="12">
        <f>+SUMIF(EUROPAINTS!F:F,'ALL 2020'!C201,EUROPAINTS!D:D)</f>
        <v>0</v>
      </c>
      <c r="AI201" s="12">
        <f>+SUMIF('VET ABE'!F:F,'ALL 2020'!C201,'VET ABE'!E:E)</f>
        <v>0</v>
      </c>
      <c r="AJ201" s="12">
        <f>SUMIF('VET FIA'!F:F,'ALL 2020'!C201,'VET FIA'!E:E)</f>
        <v>0</v>
      </c>
      <c r="AK201" s="12">
        <f>+SUMIF('CSS SAKAY'!F:F,'ALL 2020'!C201,'CSS SAKAY'!D:D)</f>
        <v>0</v>
      </c>
      <c r="AL201" s="12">
        <f>+SUMIF(AGRIMA!F:F,'ALL 2020'!C201,AGRIMA!D:D)</f>
        <v>0</v>
      </c>
      <c r="AM201" s="12">
        <f>SUMIF('United Malagasy'!F:F,'ALL 2020'!C201,'United Malagasy'!D:D)</f>
        <v>0</v>
      </c>
      <c r="AN201" s="12">
        <f>+SUMIF(NUTRIFOOD!E:E,'ALL 2020'!C201,NUTRIFOOD!D:D)</f>
        <v>0</v>
      </c>
      <c r="AO201" s="12">
        <f>+SUMIF(FERRIS!H:H,'ALL 2020'!C201,FERRIS!F:F)</f>
        <v>0</v>
      </c>
      <c r="AP201" s="12">
        <f>+SUMIF(SEM!F:F,'ALL 2020'!C201,SEM!D:D)</f>
        <v>0</v>
      </c>
      <c r="AQ201" s="12">
        <f>+SUMIF(Madatrade!F:F,'ALL 2020'!C201,Madatrade!D:D)</f>
        <v>0</v>
      </c>
      <c r="AR201" s="12">
        <f>+SUMIF('FLY TECH'!F:F,'ALL 2020'!C201,'FLY TECH'!E:E)</f>
        <v>0</v>
      </c>
      <c r="AS201" s="12">
        <f>+SUMIF('FIRST INVESTISSEMENT'!G:G,'ALL 2020'!C201,'FIRST INVESTISSEMENT'!E:E)</f>
        <v>0</v>
      </c>
      <c r="AT201" s="164">
        <f t="shared" si="18"/>
        <v>1984655291.1200001</v>
      </c>
      <c r="AU201" s="165">
        <f t="shared" si="19"/>
        <v>436995.69778865995</v>
      </c>
    </row>
    <row r="202" spans="1:47" x14ac:dyDescent="0.25">
      <c r="A202" s="11" t="str">
        <f t="shared" si="16"/>
        <v>4</v>
      </c>
      <c r="B202" s="11" t="str">
        <f t="shared" si="17"/>
        <v>467</v>
      </c>
      <c r="C202" s="22">
        <v>46734000</v>
      </c>
      <c r="D202" s="22" t="str">
        <f t="shared" si="15"/>
        <v>BIL22</v>
      </c>
      <c r="E202" s="24" t="s">
        <v>681</v>
      </c>
      <c r="F202" s="12">
        <f>+SUMIF(AGRIFARM!H:H,C202,AGRIFARM!L:L)</f>
        <v>0</v>
      </c>
      <c r="G202" s="12">
        <f>+SUMIF(AGRICORP!I:I,C202,AGRICORP!E:E)</f>
        <v>0</v>
      </c>
      <c r="H202" s="12">
        <f>+SUMIF(SMTP!D:D,'ALL 2020'!C202,SMTP!G:G)</f>
        <v>10070398.800000001</v>
      </c>
      <c r="I202" s="12">
        <f>+SUMIF(AGRIVET!G:G,C202,AGRIVET!E:E)</f>
        <v>147869800</v>
      </c>
      <c r="J202" s="12">
        <f>+SUMIF(AGRIVAL!G:G,'ALL 2020'!C202,AGRIVAL!E:E)</f>
        <v>0</v>
      </c>
      <c r="K202" s="12">
        <f>+SUMIF(AGRIKOBA!G:G,'ALL 2020'!C202,AGRIKOBA!E:E)</f>
        <v>0</v>
      </c>
      <c r="L202" s="12">
        <f>+SUMIF(LMOI!F:F,'ALL 2020'!C202,LMOI!D:D)</f>
        <v>0</v>
      </c>
      <c r="M202" s="12">
        <f>+SUMIF(TARTINE!G:G,'ALL 2020'!C202,TARTINE!E:E)</f>
        <v>0</v>
      </c>
      <c r="N202" s="12">
        <f>+SUMIF(IDF!F:F,'ALL 2020'!C202,IDF!D:D)</f>
        <v>0</v>
      </c>
      <c r="O202" s="12">
        <f>+SUMIF(RYA!G:G,C202,RYA!E:E)</f>
        <v>0</v>
      </c>
      <c r="P202" s="12">
        <f>+SUMIF('SCI NOAH'!G:G,'ALL 2020'!C202,'SCI NOAH'!E:E)</f>
        <v>0</v>
      </c>
      <c r="Q202" s="12">
        <f>+SUMIF(SIM!F:F,'ALL 2020'!C202,SIM!D:D)</f>
        <v>0</v>
      </c>
      <c r="R202" s="163">
        <f>+SUMIF('First Energy'!F:F,'ALL 2020'!C202,'First Energy'!D:D)</f>
        <v>0</v>
      </c>
      <c r="S202" s="163">
        <f>+SUMIF('ID Motors'!G:G,C202,'ID Motors'!E:E)</f>
        <v>0</v>
      </c>
      <c r="T202" s="12">
        <f>+SUMIF('ID RENTAL'!G:G,'ALL 2020'!C202,'ID RENTAL'!E:E)</f>
        <v>0</v>
      </c>
      <c r="U202" s="12">
        <f>+SUMIF('MCM '!G:G,'ALL 2020'!C202,'MCM '!E:E)</f>
        <v>0</v>
      </c>
      <c r="V202" s="12">
        <f>SUMIF(AGRIMOTORS!G:G,C202,AGRIMOTORS!E:E)</f>
        <v>0</v>
      </c>
      <c r="W202" s="12">
        <f>+SUMIF(BOVIMA!F:F,'ALL 2020'!C202,BOVIMA!D:D)</f>
        <v>0</v>
      </c>
      <c r="X202" s="12">
        <f>+SUMIF(AGRIFEED!F:F,'ALL 2020'!C202,AGRIFEED!D:D)</f>
        <v>0</v>
      </c>
      <c r="Y202" s="12">
        <f>SUMIF(AMIP!F:F,'ALL 2020'!C202,AMIP!D:D)</f>
        <v>0</v>
      </c>
      <c r="Z202" s="12">
        <f>+SUMIF(ISF!G:G,'ALL 2020'!C202,ISF!E:E)</f>
        <v>0</v>
      </c>
      <c r="AA202" s="124">
        <f>+SUMIF(DISCOI!G:G,'ALL 2020'!C202,DISCOI!E:E)</f>
        <v>0</v>
      </c>
      <c r="AB202" s="12">
        <f>+SUMIF(MABEL!F:F,'ALL 2020'!C202,MABEL!D:D)</f>
        <v>0</v>
      </c>
      <c r="AC202" s="12">
        <f>+SUMIF(NMP!F:F,'ALL 2020'!C202,NMP!D:D)</f>
        <v>0</v>
      </c>
      <c r="AD202" s="12">
        <f>SUMIF('AMCHO '!F:F,'ALL 2020'!C202,'AMCHO '!D:D)</f>
        <v>0</v>
      </c>
      <c r="AE202">
        <f>+SUMIF(CONFORTIS!G:G,'ALL 2020'!C202,CONFORTIS!E:E)</f>
        <v>0</v>
      </c>
      <c r="AF202" s="12">
        <f>+SUMIF('IRS IMMO'!G:G,'ALL 2020'!C202,'IRS IMMO'!E:E)</f>
        <v>0</v>
      </c>
      <c r="AG202" s="12">
        <f>+SUMIF(AGRIVETAM!F:F,'ALL 2020'!C202,AGRIVETAM!D:D)</f>
        <v>0</v>
      </c>
      <c r="AH202" s="12">
        <f>+SUMIF(EUROPAINTS!F:F,'ALL 2020'!C202,EUROPAINTS!D:D)</f>
        <v>0</v>
      </c>
      <c r="AI202" s="12">
        <f>+SUMIF('VET ABE'!F:F,'ALL 2020'!C202,'VET ABE'!E:E)</f>
        <v>0</v>
      </c>
      <c r="AJ202" s="12">
        <f>SUMIF('VET FIA'!F:F,'ALL 2020'!C202,'VET FIA'!E:E)</f>
        <v>0</v>
      </c>
      <c r="AK202" s="12">
        <f>+SUMIF('CSS SAKAY'!F:F,'ALL 2020'!C202,'CSS SAKAY'!D:D)</f>
        <v>0</v>
      </c>
      <c r="AL202" s="12">
        <f>+SUMIF(AGRIMA!F:F,'ALL 2020'!C202,AGRIMA!D:D)</f>
        <v>0</v>
      </c>
      <c r="AM202" s="12">
        <f>SUMIF('United Malagasy'!F:F,'ALL 2020'!C202,'United Malagasy'!D:D)</f>
        <v>0</v>
      </c>
      <c r="AN202" s="12">
        <f>+SUMIF(NUTRIFOOD!E:E,'ALL 2020'!C202,NUTRIFOOD!D:D)</f>
        <v>0</v>
      </c>
      <c r="AO202" s="12">
        <f>+SUMIF(FERRIS!H:H,'ALL 2020'!C202,FERRIS!F:F)</f>
        <v>0</v>
      </c>
      <c r="AP202" s="12">
        <f>+SUMIF(SEM!F:F,'ALL 2020'!C202,SEM!D:D)</f>
        <v>0</v>
      </c>
      <c r="AQ202" s="12">
        <f>+SUMIF(Madatrade!F:F,'ALL 2020'!C202,Madatrade!D:D)</f>
        <v>0</v>
      </c>
      <c r="AR202" s="12">
        <f>+SUMIF('FLY TECH'!F:F,'ALL 2020'!C202,'FLY TECH'!E:E)</f>
        <v>0</v>
      </c>
      <c r="AS202" s="12">
        <f>+SUMIF('FIRST INVESTISSEMENT'!G:G,'ALL 2020'!C202,'FIRST INVESTISSEMENT'!E:E)</f>
        <v>0</v>
      </c>
      <c r="AT202" s="164">
        <f t="shared" si="18"/>
        <v>157940198.80000001</v>
      </c>
      <c r="AU202" s="165">
        <f t="shared" si="19"/>
        <v>34776.410640326409</v>
      </c>
    </row>
    <row r="203" spans="1:47" x14ac:dyDescent="0.25">
      <c r="A203" s="11" t="str">
        <f t="shared" si="16"/>
        <v>4</v>
      </c>
      <c r="B203" s="11" t="str">
        <f t="shared" si="17"/>
        <v>467</v>
      </c>
      <c r="C203" s="60">
        <v>46735000</v>
      </c>
      <c r="D203" s="22" t="str">
        <f t="shared" si="15"/>
        <v>BIL22</v>
      </c>
      <c r="E203" s="24" t="s">
        <v>37</v>
      </c>
      <c r="F203" s="12">
        <f>+SUMIF(AGRIFARM!H:H,C203,AGRIFARM!L:L)</f>
        <v>250000000</v>
      </c>
      <c r="G203" s="12">
        <f>+SUMIF(AGRICORP!I:I,C203,AGRICORP!E:E)</f>
        <v>0</v>
      </c>
      <c r="H203" s="12">
        <f>+SUMIF(SMTP!D:D,'ALL 2020'!C203,SMTP!G:G)</f>
        <v>0</v>
      </c>
      <c r="I203" s="12">
        <f>+SUMIF(AGRIVET!G:G,C203,AGRIVET!E:E)</f>
        <v>0</v>
      </c>
      <c r="J203" s="12">
        <f>+SUMIF(AGRIVAL!G:G,'ALL 2020'!C203,AGRIVAL!E:E)</f>
        <v>0</v>
      </c>
      <c r="K203" s="12">
        <f>+SUMIF(AGRIKOBA!G:G,'ALL 2020'!C203,AGRIKOBA!E:E)</f>
        <v>0</v>
      </c>
      <c r="L203" s="12">
        <f>+SUMIF(LMOI!F:F,'ALL 2020'!C203,LMOI!D:D)</f>
        <v>0</v>
      </c>
      <c r="M203" s="12">
        <f>+SUMIF(TARTINE!G:G,'ALL 2020'!C203,TARTINE!E:E)</f>
        <v>0</v>
      </c>
      <c r="N203" s="12">
        <f>+SUMIF(IDF!F:F,'ALL 2020'!C203,IDF!D:D)</f>
        <v>135614718.46000001</v>
      </c>
      <c r="O203" s="12">
        <f>+SUMIF(RYA!G:G,C203,RYA!E:E)</f>
        <v>0</v>
      </c>
      <c r="P203" s="12">
        <f>+SUMIF('SCI NOAH'!G:G,'ALL 2020'!C203,'SCI NOAH'!E:E)</f>
        <v>0</v>
      </c>
      <c r="Q203" s="12">
        <f>+SUMIF(SIM!F:F,'ALL 2020'!C203,SIM!D:D)</f>
        <v>0</v>
      </c>
      <c r="R203" s="163">
        <f>+SUMIF('First Energy'!F:F,'ALL 2020'!C203,'First Energy'!D:D)</f>
        <v>0</v>
      </c>
      <c r="S203" s="163">
        <f>+SUMIF('ID Motors'!G:G,C203,'ID Motors'!E:E)</f>
        <v>0</v>
      </c>
      <c r="T203" s="12">
        <f>+SUMIF('ID RENTAL'!G:G,'ALL 2020'!C203,'ID RENTAL'!E:E)</f>
        <v>0</v>
      </c>
      <c r="U203" s="12">
        <f>+SUMIF('MCM '!G:G,'ALL 2020'!C203,'MCM '!E:E)</f>
        <v>0</v>
      </c>
      <c r="V203" s="12">
        <f>SUMIF(AGRIMOTORS!G:G,C203,AGRIMOTORS!E:E)</f>
        <v>0</v>
      </c>
      <c r="W203" s="12">
        <f>+SUMIF(BOVIMA!F:F,'ALL 2020'!C203,BOVIMA!D:D)</f>
        <v>0</v>
      </c>
      <c r="X203" s="12">
        <f>+SUMIF(AGRIFEED!F:F,'ALL 2020'!C203,AGRIFEED!D:D)</f>
        <v>0</v>
      </c>
      <c r="Y203" s="12">
        <f>SUMIF(AMIP!F:F,'ALL 2020'!C203,AMIP!D:D)</f>
        <v>0</v>
      </c>
      <c r="Z203" s="12">
        <f>+SUMIF(ISF!G:G,'ALL 2020'!C203,ISF!E:E)</f>
        <v>0</v>
      </c>
      <c r="AA203" s="124">
        <f>+SUMIF(DISCOI!G:G,'ALL 2020'!C203,DISCOI!E:E)</f>
        <v>0</v>
      </c>
      <c r="AB203" s="12">
        <f>+SUMIF(MABEL!F:F,'ALL 2020'!C203,MABEL!D:D)</f>
        <v>0</v>
      </c>
      <c r="AC203" s="12">
        <f>+SUMIF(NMP!F:F,'ALL 2020'!C203,NMP!D:D)</f>
        <v>0</v>
      </c>
      <c r="AD203" s="12">
        <f>SUMIF('AMCHO '!F:F,'ALL 2020'!C203,'AMCHO '!D:D)</f>
        <v>0</v>
      </c>
      <c r="AE203">
        <f>+SUMIF(CONFORTIS!G:G,'ALL 2020'!C203,CONFORTIS!E:E)</f>
        <v>0</v>
      </c>
      <c r="AF203" s="12">
        <f>+SUMIF('IRS IMMO'!G:G,'ALL 2020'!C203,'IRS IMMO'!E:E)</f>
        <v>0</v>
      </c>
      <c r="AG203" s="12">
        <f>+SUMIF(AGRIVETAM!F:F,'ALL 2020'!C203,AGRIVETAM!D:D)</f>
        <v>0</v>
      </c>
      <c r="AH203" s="12">
        <f>+SUMIF(EUROPAINTS!F:F,'ALL 2020'!C203,EUROPAINTS!D:D)</f>
        <v>0</v>
      </c>
      <c r="AI203" s="12">
        <f>+SUMIF('VET ABE'!F:F,'ALL 2020'!C203,'VET ABE'!E:E)</f>
        <v>0</v>
      </c>
      <c r="AJ203" s="12">
        <f>SUMIF('VET FIA'!F:F,'ALL 2020'!C203,'VET FIA'!E:E)</f>
        <v>0</v>
      </c>
      <c r="AK203" s="12">
        <f>+SUMIF('CSS SAKAY'!F:F,'ALL 2020'!C203,'CSS SAKAY'!D:D)</f>
        <v>0</v>
      </c>
      <c r="AL203" s="12">
        <f>+SUMIF(AGRIMA!F:F,'ALL 2020'!C203,AGRIMA!D:D)</f>
        <v>0</v>
      </c>
      <c r="AM203" s="12">
        <f>SUMIF('United Malagasy'!F:F,'ALL 2020'!C203,'United Malagasy'!D:D)</f>
        <v>0</v>
      </c>
      <c r="AN203" s="12">
        <f>+SUMIF(NUTRIFOOD!E:E,'ALL 2020'!C203,NUTRIFOOD!D:D)</f>
        <v>0</v>
      </c>
      <c r="AO203" s="12">
        <f>+SUMIF(FERRIS!H:H,'ALL 2020'!C203,FERRIS!F:F)</f>
        <v>0</v>
      </c>
      <c r="AP203" s="12">
        <f>+SUMIF(SEM!F:F,'ALL 2020'!C203,SEM!D:D)</f>
        <v>0</v>
      </c>
      <c r="AQ203" s="12">
        <f>+SUMIF(Madatrade!F:F,'ALL 2020'!C203,Madatrade!D:D)</f>
        <v>0</v>
      </c>
      <c r="AR203" s="12">
        <f>+SUMIF('FLY TECH'!F:F,'ALL 2020'!C203,'FLY TECH'!E:E)</f>
        <v>0</v>
      </c>
      <c r="AS203" s="12">
        <f>+SUMIF('FIRST INVESTISSEMENT'!G:G,'ALL 2020'!C203,'FIRST INVESTISSEMENT'!E:E)</f>
        <v>0</v>
      </c>
      <c r="AT203" s="164">
        <f t="shared" si="18"/>
        <v>385614718.46000004</v>
      </c>
      <c r="AU203" s="165">
        <f t="shared" si="19"/>
        <v>84907.426355087096</v>
      </c>
    </row>
    <row r="204" spans="1:47" x14ac:dyDescent="0.25">
      <c r="A204" s="11" t="str">
        <f t="shared" si="16"/>
        <v>4</v>
      </c>
      <c r="B204" s="11" t="str">
        <f t="shared" si="17"/>
        <v>467</v>
      </c>
      <c r="C204" s="22">
        <v>46736000</v>
      </c>
      <c r="D204" s="22" t="str">
        <f t="shared" ref="D204:D216" si="20">+IF(AT204&gt;0,"BIL22","BIL28")</f>
        <v>BIL22</v>
      </c>
      <c r="E204" s="24" t="s">
        <v>2</v>
      </c>
      <c r="F204" s="12">
        <f>+SUMIF(AGRIFARM!H:H,C204,AGRIFARM!L:L)</f>
        <v>0</v>
      </c>
      <c r="G204" s="12">
        <f>+SUMIF(AGRICORP!I:I,C204,AGRICORP!E:E)</f>
        <v>0</v>
      </c>
      <c r="H204" s="12">
        <f>+SUMIF(SMTP!D:D,'ALL 2020'!C204,SMTP!G:G)</f>
        <v>3750000</v>
      </c>
      <c r="I204" s="12">
        <f>+SUMIF(AGRIVET!G:G,C204,AGRIVET!E:E)</f>
        <v>1000000</v>
      </c>
      <c r="J204" s="12">
        <f>+SUMIF(AGRIVAL!G:G,'ALL 2020'!C204,AGRIVAL!E:E)</f>
        <v>0</v>
      </c>
      <c r="K204" s="12">
        <f>+SUMIF(AGRIKOBA!G:G,'ALL 2020'!C204,AGRIKOBA!E:E)</f>
        <v>0</v>
      </c>
      <c r="L204" s="12">
        <f>+SUMIF(LMOI!F:F,'ALL 2020'!C204,LMOI!D:D)</f>
        <v>0</v>
      </c>
      <c r="M204" s="12">
        <f>+SUMIF(TARTINE!G:G,'ALL 2020'!C204,TARTINE!E:E)</f>
        <v>0</v>
      </c>
      <c r="N204" s="12">
        <f>+SUMIF(IDF!F:F,'ALL 2020'!C204,IDF!D:D)</f>
        <v>0</v>
      </c>
      <c r="O204" s="12">
        <f>+SUMIF(RYA!G:G,C204,RYA!E:E)</f>
        <v>0</v>
      </c>
      <c r="P204" s="12">
        <f>+SUMIF('SCI NOAH'!G:G,'ALL 2020'!C204,'SCI NOAH'!E:E)</f>
        <v>0</v>
      </c>
      <c r="Q204" s="12">
        <f>+SUMIF(SIM!F:F,'ALL 2020'!C204,SIM!D:D)</f>
        <v>0</v>
      </c>
      <c r="R204" s="163">
        <f>+SUMIF('First Energy'!F:F,'ALL 2020'!C204,'First Energy'!D:D)</f>
        <v>0</v>
      </c>
      <c r="S204" s="163">
        <f>+SUMIF('ID Motors'!G:G,C204,'ID Motors'!E:E)</f>
        <v>0</v>
      </c>
      <c r="T204" s="12">
        <f>+SUMIF('ID RENTAL'!G:G,'ALL 2020'!C204,'ID RENTAL'!E:E)</f>
        <v>0</v>
      </c>
      <c r="U204" s="12">
        <f>+SUMIF('MCM '!G:G,'ALL 2020'!C204,'MCM '!E:E)</f>
        <v>0</v>
      </c>
      <c r="V204" s="12">
        <f>SUMIF(AGRIMOTORS!G:G,C204,AGRIMOTORS!E:E)</f>
        <v>0</v>
      </c>
      <c r="W204" s="12">
        <f>+SUMIF(BOVIMA!F:F,'ALL 2020'!C204,BOVIMA!D:D)</f>
        <v>0</v>
      </c>
      <c r="X204" s="12">
        <f>+SUMIF(AGRIFEED!F:F,'ALL 2020'!C204,AGRIFEED!D:D)</f>
        <v>0</v>
      </c>
      <c r="Y204" s="12">
        <f>SUMIF(AMIP!F:F,'ALL 2020'!C204,AMIP!D:D)</f>
        <v>0</v>
      </c>
      <c r="Z204" s="12">
        <f>+SUMIF(ISF!G:G,'ALL 2020'!C204,ISF!E:E)</f>
        <v>0</v>
      </c>
      <c r="AA204" s="124">
        <f>+SUMIF(DISCOI!G:G,'ALL 2020'!C204,DISCOI!E:E)</f>
        <v>0</v>
      </c>
      <c r="AB204" s="12">
        <f>+SUMIF(MABEL!F:F,'ALL 2020'!C204,MABEL!D:D)</f>
        <v>0</v>
      </c>
      <c r="AC204" s="12">
        <f>+SUMIF(NMP!F:F,'ALL 2020'!C204,NMP!D:D)</f>
        <v>0</v>
      </c>
      <c r="AD204" s="12">
        <f>SUMIF('AMCHO '!F:F,'ALL 2020'!C204,'AMCHO '!D:D)</f>
        <v>0</v>
      </c>
      <c r="AE204">
        <f>+SUMIF(CONFORTIS!G:G,'ALL 2020'!C204,CONFORTIS!E:E)</f>
        <v>0</v>
      </c>
      <c r="AF204" s="12">
        <f>+SUMIF('IRS IMMO'!G:G,'ALL 2020'!C204,'IRS IMMO'!E:E)</f>
        <v>0</v>
      </c>
      <c r="AG204" s="12">
        <f>+SUMIF(AGRIVETAM!F:F,'ALL 2020'!C204,AGRIVETAM!D:D)</f>
        <v>0</v>
      </c>
      <c r="AH204" s="12">
        <f>+SUMIF(EUROPAINTS!F:F,'ALL 2020'!C204,EUROPAINTS!D:D)</f>
        <v>0</v>
      </c>
      <c r="AI204" s="12">
        <f>+SUMIF('VET ABE'!F:F,'ALL 2020'!C204,'VET ABE'!E:E)</f>
        <v>0</v>
      </c>
      <c r="AJ204" s="12">
        <f>SUMIF('VET FIA'!F:F,'ALL 2020'!C204,'VET FIA'!E:E)</f>
        <v>0</v>
      </c>
      <c r="AK204" s="12">
        <f>+SUMIF('CSS SAKAY'!F:F,'ALL 2020'!C204,'CSS SAKAY'!D:D)</f>
        <v>0</v>
      </c>
      <c r="AL204" s="12">
        <f>+SUMIF(AGRIMA!F:F,'ALL 2020'!C204,AGRIMA!D:D)</f>
        <v>0</v>
      </c>
      <c r="AM204" s="12">
        <f>SUMIF('United Malagasy'!F:F,'ALL 2020'!C204,'United Malagasy'!D:D)</f>
        <v>0</v>
      </c>
      <c r="AN204" s="12">
        <f>+SUMIF(NUTRIFOOD!E:E,'ALL 2020'!C204,NUTRIFOOD!D:D)</f>
        <v>0</v>
      </c>
      <c r="AO204" s="12">
        <f>+SUMIF(FERRIS!H:H,'ALL 2020'!C204,FERRIS!F:F)</f>
        <v>0</v>
      </c>
      <c r="AP204" s="12">
        <f>+SUMIF(SEM!F:F,'ALL 2020'!C204,SEM!D:D)</f>
        <v>0</v>
      </c>
      <c r="AQ204" s="12">
        <f>+SUMIF(Madatrade!F:F,'ALL 2020'!C204,Madatrade!D:D)</f>
        <v>0</v>
      </c>
      <c r="AR204" s="12">
        <f>+SUMIF('FLY TECH'!F:F,'ALL 2020'!C204,'FLY TECH'!E:E)</f>
        <v>0</v>
      </c>
      <c r="AS204" s="12">
        <f>+SUMIF('FIRST INVESTISSEMENT'!G:G,'ALL 2020'!C204,'FIRST INVESTISSEMENT'!E:E)</f>
        <v>0</v>
      </c>
      <c r="AT204" s="164">
        <f t="shared" si="18"/>
        <v>4750000</v>
      </c>
      <c r="AU204" s="165">
        <f t="shared" si="19"/>
        <v>1045.8892150106019</v>
      </c>
    </row>
    <row r="205" spans="1:47" x14ac:dyDescent="0.25">
      <c r="A205" s="11" t="str">
        <f t="shared" si="16"/>
        <v>4</v>
      </c>
      <c r="B205" s="11" t="str">
        <f t="shared" si="17"/>
        <v>467</v>
      </c>
      <c r="C205" s="60">
        <v>46737000</v>
      </c>
      <c r="D205" s="22" t="str">
        <f t="shared" si="20"/>
        <v>BIL22</v>
      </c>
      <c r="E205" s="24" t="s">
        <v>684</v>
      </c>
      <c r="F205" s="12">
        <f>+SUMIF(AGRIFARM!H:H,C205,AGRIFARM!L:L)</f>
        <v>0</v>
      </c>
      <c r="G205" s="12">
        <f>+SUMIF(AGRICORP!I:I,C205,AGRICORP!E:E)</f>
        <v>0</v>
      </c>
      <c r="H205" s="12">
        <f>+SUMIF(SMTP!D:D,'ALL 2020'!C205,SMTP!G:G)</f>
        <v>0</v>
      </c>
      <c r="I205" s="12">
        <f>+SUMIF(AGRIVET!G:G,C205,AGRIVET!E:E)</f>
        <v>650000000</v>
      </c>
      <c r="J205" s="12">
        <f>+SUMIF(AGRIVAL!G:G,'ALL 2020'!C205,AGRIVAL!E:E)</f>
        <v>0</v>
      </c>
      <c r="K205" s="12">
        <f>+SUMIF(AGRIKOBA!G:G,'ALL 2020'!C205,AGRIKOBA!E:E)</f>
        <v>0</v>
      </c>
      <c r="L205" s="12">
        <f>+SUMIF(LMOI!F:F,'ALL 2020'!C205,LMOI!D:D)</f>
        <v>0</v>
      </c>
      <c r="M205" s="12">
        <f>+SUMIF(TARTINE!G:G,'ALL 2020'!C205,TARTINE!E:E)</f>
        <v>0</v>
      </c>
      <c r="N205" s="12">
        <f>+SUMIF(IDF!F:F,'ALL 2020'!C205,IDF!D:D)</f>
        <v>0</v>
      </c>
      <c r="O205" s="12">
        <f>+SUMIF(RYA!G:G,C205,RYA!E:E)</f>
        <v>0</v>
      </c>
      <c r="P205" s="12">
        <f>+SUMIF('SCI NOAH'!G:G,'ALL 2020'!C205,'SCI NOAH'!E:E)</f>
        <v>0</v>
      </c>
      <c r="Q205" s="12">
        <f>+SUMIF(SIM!F:F,'ALL 2020'!C205,SIM!D:D)</f>
        <v>0</v>
      </c>
      <c r="R205" s="163">
        <f>+SUMIF('First Energy'!F:F,'ALL 2020'!C205,'First Energy'!D:D)</f>
        <v>0</v>
      </c>
      <c r="S205" s="163">
        <f>+SUMIF('ID Motors'!G:G,C205,'ID Motors'!E:E)</f>
        <v>0</v>
      </c>
      <c r="T205" s="12">
        <f>+SUMIF('ID RENTAL'!G:G,'ALL 2020'!C205,'ID RENTAL'!E:E)</f>
        <v>0</v>
      </c>
      <c r="U205" s="12">
        <f>+SUMIF('MCM '!G:G,'ALL 2020'!C205,'MCM '!E:E)</f>
        <v>0</v>
      </c>
      <c r="V205" s="12">
        <f>SUMIF(AGRIMOTORS!G:G,C205,AGRIMOTORS!E:E)</f>
        <v>0</v>
      </c>
      <c r="W205" s="12">
        <f>+SUMIF(BOVIMA!F:F,'ALL 2020'!C205,BOVIMA!D:D)</f>
        <v>0</v>
      </c>
      <c r="X205" s="12">
        <f>+SUMIF(AGRIFEED!F:F,'ALL 2020'!C205,AGRIFEED!D:D)</f>
        <v>0</v>
      </c>
      <c r="Y205" s="12">
        <f>SUMIF(AMIP!F:F,'ALL 2020'!C205,AMIP!D:D)</f>
        <v>0</v>
      </c>
      <c r="Z205" s="12">
        <f>+SUMIF(ISF!G:G,'ALL 2020'!C205,ISF!E:E)</f>
        <v>0</v>
      </c>
      <c r="AA205" s="124">
        <f>+SUMIF(DISCOI!G:G,'ALL 2020'!C205,DISCOI!E:E)</f>
        <v>0</v>
      </c>
      <c r="AB205" s="12">
        <f>+SUMIF(MABEL!F:F,'ALL 2020'!C205,MABEL!D:D)</f>
        <v>0</v>
      </c>
      <c r="AC205" s="12">
        <f>+SUMIF(NMP!F:F,'ALL 2020'!C205,NMP!D:D)</f>
        <v>0</v>
      </c>
      <c r="AD205" s="12">
        <f>SUMIF('AMCHO '!F:F,'ALL 2020'!C205,'AMCHO '!D:D)</f>
        <v>0</v>
      </c>
      <c r="AE205">
        <f>+SUMIF(CONFORTIS!G:G,'ALL 2020'!C205,CONFORTIS!E:E)</f>
        <v>0</v>
      </c>
      <c r="AF205" s="12">
        <f>+SUMIF('IRS IMMO'!G:G,'ALL 2020'!C205,'IRS IMMO'!E:E)</f>
        <v>0</v>
      </c>
      <c r="AG205" s="12">
        <f>+SUMIF(AGRIVETAM!F:F,'ALL 2020'!C205,AGRIVETAM!D:D)</f>
        <v>0</v>
      </c>
      <c r="AH205" s="12">
        <f>+SUMIF(EUROPAINTS!F:F,'ALL 2020'!C205,EUROPAINTS!D:D)</f>
        <v>0</v>
      </c>
      <c r="AI205" s="12">
        <f>+SUMIF('VET ABE'!F:F,'ALL 2020'!C205,'VET ABE'!E:E)</f>
        <v>0</v>
      </c>
      <c r="AJ205" s="12">
        <f>SUMIF('VET FIA'!F:F,'ALL 2020'!C205,'VET FIA'!E:E)</f>
        <v>0</v>
      </c>
      <c r="AK205" s="12">
        <f>+SUMIF('CSS SAKAY'!F:F,'ALL 2020'!C205,'CSS SAKAY'!D:D)</f>
        <v>0</v>
      </c>
      <c r="AL205" s="12">
        <f>+SUMIF(AGRIMA!F:F,'ALL 2020'!C205,AGRIMA!D:D)</f>
        <v>0</v>
      </c>
      <c r="AM205" s="12">
        <f>SUMIF('United Malagasy'!F:F,'ALL 2020'!C205,'United Malagasy'!D:D)</f>
        <v>0</v>
      </c>
      <c r="AN205" s="12">
        <f>+SUMIF(NUTRIFOOD!E:E,'ALL 2020'!C205,NUTRIFOOD!D:D)</f>
        <v>0</v>
      </c>
      <c r="AO205" s="12">
        <f>+SUMIF(FERRIS!H:H,'ALL 2020'!C205,FERRIS!F:F)</f>
        <v>0</v>
      </c>
      <c r="AP205" s="12">
        <f>+SUMIF(SEM!F:F,'ALL 2020'!C205,SEM!D:D)</f>
        <v>0</v>
      </c>
      <c r="AQ205" s="12">
        <f>+SUMIF(Madatrade!F:F,'ALL 2020'!C205,Madatrade!D:D)</f>
        <v>0</v>
      </c>
      <c r="AR205" s="12">
        <f>+SUMIF('FLY TECH'!F:F,'ALL 2020'!C205,'FLY TECH'!E:E)</f>
        <v>0</v>
      </c>
      <c r="AS205" s="12">
        <f>+SUMIF('FIRST INVESTISSEMENT'!G:G,'ALL 2020'!C205,'FIRST INVESTISSEMENT'!E:E)</f>
        <v>0</v>
      </c>
      <c r="AT205" s="164">
        <f t="shared" si="18"/>
        <v>650000000</v>
      </c>
      <c r="AU205" s="165">
        <f t="shared" si="19"/>
        <v>143121.68205408237</v>
      </c>
    </row>
    <row r="206" spans="1:47" x14ac:dyDescent="0.25">
      <c r="A206" s="11" t="str">
        <f t="shared" si="16"/>
        <v>4</v>
      </c>
      <c r="B206" s="11" t="str">
        <f t="shared" si="17"/>
        <v>467</v>
      </c>
      <c r="C206" s="22">
        <v>46738000</v>
      </c>
      <c r="D206" s="22" t="str">
        <f t="shared" si="20"/>
        <v>BIL22</v>
      </c>
      <c r="E206" s="24" t="s">
        <v>144</v>
      </c>
      <c r="F206" s="12">
        <f>+SUMIF(AGRIFARM!H:H,C206,AGRIFARM!L:L)</f>
        <v>0</v>
      </c>
      <c r="G206" s="12">
        <f>+SUMIF(AGRICORP!I:I,C206,AGRICORP!E:E)</f>
        <v>0</v>
      </c>
      <c r="H206" s="12">
        <f>+SUMIF(SMTP!D:D,'ALL 2020'!C206,SMTP!G:G)</f>
        <v>0</v>
      </c>
      <c r="I206" s="12">
        <f>+SUMIF(AGRIVET!G:G,C206,AGRIVET!E:E)</f>
        <v>193000000</v>
      </c>
      <c r="J206" s="12">
        <f>+SUMIF(AGRIVAL!G:G,'ALL 2020'!C206,AGRIVAL!E:E)</f>
        <v>0</v>
      </c>
      <c r="K206" s="12">
        <f>+SUMIF(AGRIKOBA!G:G,'ALL 2020'!C206,AGRIKOBA!E:E)</f>
        <v>0</v>
      </c>
      <c r="L206" s="12">
        <f>+SUMIF(LMOI!F:F,'ALL 2020'!C206,LMOI!D:D)</f>
        <v>0</v>
      </c>
      <c r="M206" s="12">
        <f>+SUMIF(TARTINE!G:G,'ALL 2020'!C206,TARTINE!E:E)</f>
        <v>0</v>
      </c>
      <c r="N206" s="12">
        <f>+SUMIF(IDF!F:F,'ALL 2020'!C206,IDF!D:D)</f>
        <v>0</v>
      </c>
      <c r="O206" s="12">
        <f>+SUMIF(RYA!G:G,C206,RYA!E:E)</f>
        <v>0</v>
      </c>
      <c r="P206" s="12">
        <f>+SUMIF('SCI NOAH'!G:G,'ALL 2020'!C206,'SCI NOAH'!E:E)</f>
        <v>0</v>
      </c>
      <c r="Q206" s="12">
        <f>+SUMIF(SIM!F:F,'ALL 2020'!C206,SIM!D:D)</f>
        <v>0</v>
      </c>
      <c r="R206" s="163">
        <f>+SUMIF('First Energy'!F:F,'ALL 2020'!C206,'First Energy'!D:D)</f>
        <v>0</v>
      </c>
      <c r="S206" s="163">
        <f>+SUMIF('ID Motors'!G:G,C206,'ID Motors'!E:E)</f>
        <v>0</v>
      </c>
      <c r="T206" s="12">
        <f>+SUMIF('ID RENTAL'!G:G,'ALL 2020'!C206,'ID RENTAL'!E:E)</f>
        <v>0</v>
      </c>
      <c r="U206" s="12">
        <f>+SUMIF('MCM '!G:G,'ALL 2020'!C206,'MCM '!E:E)</f>
        <v>0</v>
      </c>
      <c r="V206" s="12">
        <f>SUMIF(AGRIMOTORS!G:G,C206,AGRIMOTORS!E:E)</f>
        <v>0</v>
      </c>
      <c r="W206" s="12">
        <f>+SUMIF(BOVIMA!F:F,'ALL 2020'!C206,BOVIMA!D:D)</f>
        <v>0</v>
      </c>
      <c r="X206" s="12">
        <f>+SUMIF(AGRIFEED!F:F,'ALL 2020'!C206,AGRIFEED!D:D)</f>
        <v>0</v>
      </c>
      <c r="Y206" s="12">
        <f>SUMIF(AMIP!F:F,'ALL 2020'!C206,AMIP!D:D)</f>
        <v>0</v>
      </c>
      <c r="Z206" s="12">
        <f>+SUMIF(ISF!G:G,'ALL 2020'!C206,ISF!E:E)</f>
        <v>0</v>
      </c>
      <c r="AA206" s="124">
        <f>+SUMIF(DISCOI!G:G,'ALL 2020'!C206,DISCOI!E:E)</f>
        <v>0</v>
      </c>
      <c r="AB206" s="12">
        <f>+SUMIF(MABEL!F:F,'ALL 2020'!C206,MABEL!D:D)</f>
        <v>0</v>
      </c>
      <c r="AC206" s="12">
        <f>+SUMIF(NMP!F:F,'ALL 2020'!C206,NMP!D:D)</f>
        <v>0</v>
      </c>
      <c r="AD206" s="12">
        <f>SUMIF('AMCHO '!F:F,'ALL 2020'!C206,'AMCHO '!D:D)</f>
        <v>0</v>
      </c>
      <c r="AE206">
        <f>+SUMIF(CONFORTIS!G:G,'ALL 2020'!C206,CONFORTIS!E:E)</f>
        <v>0</v>
      </c>
      <c r="AF206" s="12">
        <f>+SUMIF('IRS IMMO'!G:G,'ALL 2020'!C206,'IRS IMMO'!E:E)</f>
        <v>0</v>
      </c>
      <c r="AG206" s="12">
        <f>+SUMIF(AGRIVETAM!F:F,'ALL 2020'!C206,AGRIVETAM!D:D)</f>
        <v>0</v>
      </c>
      <c r="AH206" s="12">
        <f>+SUMIF(EUROPAINTS!F:F,'ALL 2020'!C206,EUROPAINTS!D:D)</f>
        <v>0</v>
      </c>
      <c r="AI206" s="12">
        <f>+SUMIF('VET ABE'!F:F,'ALL 2020'!C206,'VET ABE'!E:E)</f>
        <v>0</v>
      </c>
      <c r="AJ206" s="12">
        <f>SUMIF('VET FIA'!F:F,'ALL 2020'!C206,'VET FIA'!E:E)</f>
        <v>0</v>
      </c>
      <c r="AK206" s="12">
        <f>+SUMIF('CSS SAKAY'!F:F,'ALL 2020'!C206,'CSS SAKAY'!D:D)</f>
        <v>0</v>
      </c>
      <c r="AL206" s="12">
        <f>+SUMIF(AGRIMA!F:F,'ALL 2020'!C206,AGRIMA!D:D)</f>
        <v>0</v>
      </c>
      <c r="AM206" s="12">
        <f>SUMIF('United Malagasy'!F:F,'ALL 2020'!C206,'United Malagasy'!D:D)</f>
        <v>0</v>
      </c>
      <c r="AN206" s="12">
        <f>+SUMIF(NUTRIFOOD!E:E,'ALL 2020'!C206,NUTRIFOOD!D:D)</f>
        <v>0</v>
      </c>
      <c r="AO206" s="12">
        <f>+SUMIF(FERRIS!H:H,'ALL 2020'!C206,FERRIS!F:F)</f>
        <v>0</v>
      </c>
      <c r="AP206" s="12">
        <f>+SUMIF(SEM!F:F,'ALL 2020'!C206,SEM!D:D)</f>
        <v>0</v>
      </c>
      <c r="AQ206" s="12">
        <f>+SUMIF(Madatrade!F:F,'ALL 2020'!C206,Madatrade!D:D)</f>
        <v>0</v>
      </c>
      <c r="AR206" s="12">
        <f>+SUMIF('FLY TECH'!F:F,'ALL 2020'!C206,'FLY TECH'!E:E)</f>
        <v>0</v>
      </c>
      <c r="AS206" s="12">
        <f>+SUMIF('FIRST INVESTISSEMENT'!G:G,'ALL 2020'!C206,'FIRST INVESTISSEMENT'!E:E)</f>
        <v>0</v>
      </c>
      <c r="AT206" s="164">
        <f t="shared" si="18"/>
        <v>193000000</v>
      </c>
      <c r="AU206" s="165">
        <f t="shared" si="19"/>
        <v>42496.130209904462</v>
      </c>
    </row>
    <row r="207" spans="1:47" x14ac:dyDescent="0.25">
      <c r="A207" s="11" t="str">
        <f t="shared" si="16"/>
        <v>4</v>
      </c>
      <c r="B207" s="11" t="str">
        <f t="shared" si="17"/>
        <v>467</v>
      </c>
      <c r="C207" s="22">
        <v>46739000</v>
      </c>
      <c r="D207" s="22" t="str">
        <f t="shared" si="20"/>
        <v>BIL22</v>
      </c>
      <c r="E207" s="24" t="s">
        <v>3254</v>
      </c>
      <c r="F207" s="12">
        <f>+SUMIF(AGRIFARM!H:H,C207,AGRIFARM!L:L)</f>
        <v>0</v>
      </c>
      <c r="G207" s="12">
        <f>+SUMIF(AGRICORP!I:I,C207,AGRICORP!E:E)</f>
        <v>0</v>
      </c>
      <c r="H207" s="12">
        <f>+SUMIF(SMTP!D:D,'ALL 2020'!C207,SMTP!G:G)</f>
        <v>0</v>
      </c>
      <c r="I207" s="12">
        <f>+SUMIF(AGRIVET!G:G,C207,AGRIVET!E:E)</f>
        <v>285000000</v>
      </c>
      <c r="J207" s="12">
        <f>+SUMIF(AGRIVAL!G:G,'ALL 2020'!C207,AGRIVAL!E:E)</f>
        <v>0</v>
      </c>
      <c r="K207" s="12">
        <f>+SUMIF(AGRIKOBA!G:G,'ALL 2020'!C207,AGRIKOBA!E:E)</f>
        <v>0</v>
      </c>
      <c r="L207" s="12">
        <f>+SUMIF(LMOI!F:F,'ALL 2020'!C207,LMOI!D:D)</f>
        <v>0</v>
      </c>
      <c r="M207" s="12">
        <f>+SUMIF(TARTINE!G:G,'ALL 2020'!C207,TARTINE!E:E)</f>
        <v>0</v>
      </c>
      <c r="N207" s="12">
        <f>+SUMIF(IDF!F:F,'ALL 2020'!C207,IDF!D:D)</f>
        <v>0</v>
      </c>
      <c r="O207" s="12">
        <f>+SUMIF(RYA!G:G,C207,RYA!E:E)</f>
        <v>0</v>
      </c>
      <c r="P207" s="12">
        <f>+SUMIF('SCI NOAH'!G:G,'ALL 2020'!C207,'SCI NOAH'!E:E)</f>
        <v>0</v>
      </c>
      <c r="Q207" s="12">
        <f>+SUMIF(SIM!F:F,'ALL 2020'!C207,SIM!D:D)</f>
        <v>0</v>
      </c>
      <c r="R207" s="163">
        <f>+SUMIF('First Energy'!F:F,'ALL 2020'!C207,'First Energy'!D:D)</f>
        <v>0</v>
      </c>
      <c r="S207" s="163">
        <f>+SUMIF('ID Motors'!G:G,C207,'ID Motors'!E:E)</f>
        <v>0</v>
      </c>
      <c r="T207" s="12">
        <f>+SUMIF('ID RENTAL'!G:G,'ALL 2020'!C207,'ID RENTAL'!E:E)</f>
        <v>0</v>
      </c>
      <c r="U207" s="12">
        <f>+SUMIF('MCM '!G:G,'ALL 2020'!C207,'MCM '!E:E)</f>
        <v>0</v>
      </c>
      <c r="V207" s="12">
        <f>SUMIF(AGRIMOTORS!G:G,C207,AGRIMOTORS!E:E)</f>
        <v>0</v>
      </c>
      <c r="W207" s="12">
        <f>+SUMIF(BOVIMA!F:F,'ALL 2020'!C207,BOVIMA!D:D)</f>
        <v>0</v>
      </c>
      <c r="X207" s="12">
        <f>+SUMIF(AGRIFEED!F:F,'ALL 2020'!C207,AGRIFEED!D:D)</f>
        <v>0</v>
      </c>
      <c r="Y207" s="12">
        <f>SUMIF(AMIP!F:F,'ALL 2020'!C207,AMIP!D:D)</f>
        <v>0</v>
      </c>
      <c r="Z207" s="12">
        <f>+SUMIF(ISF!G:G,'ALL 2020'!C207,ISF!E:E)</f>
        <v>0</v>
      </c>
      <c r="AA207" s="124">
        <f>+SUMIF(DISCOI!G:G,'ALL 2020'!C207,DISCOI!E:E)</f>
        <v>0</v>
      </c>
      <c r="AB207" s="12">
        <f>+SUMIF(MABEL!F:F,'ALL 2020'!C207,MABEL!D:D)</f>
        <v>0</v>
      </c>
      <c r="AC207" s="12">
        <f>+SUMIF(NMP!F:F,'ALL 2020'!C207,NMP!D:D)</f>
        <v>0</v>
      </c>
      <c r="AD207" s="12">
        <f>SUMIF('AMCHO '!F:F,'ALL 2020'!C207,'AMCHO '!D:D)</f>
        <v>0</v>
      </c>
      <c r="AE207">
        <f>+SUMIF(CONFORTIS!G:G,'ALL 2020'!C207,CONFORTIS!E:E)</f>
        <v>0</v>
      </c>
      <c r="AF207" s="12">
        <f>+SUMIF('IRS IMMO'!G:G,'ALL 2020'!C207,'IRS IMMO'!E:E)</f>
        <v>0</v>
      </c>
      <c r="AG207" s="12">
        <f>+SUMIF(AGRIVETAM!F:F,'ALL 2020'!C207,AGRIVETAM!D:D)</f>
        <v>0</v>
      </c>
      <c r="AH207" s="12">
        <f>+SUMIF(EUROPAINTS!F:F,'ALL 2020'!C207,EUROPAINTS!D:D)</f>
        <v>0</v>
      </c>
      <c r="AI207" s="12">
        <f>+SUMIF('VET ABE'!F:F,'ALL 2020'!C207,'VET ABE'!E:E)</f>
        <v>0</v>
      </c>
      <c r="AJ207" s="12">
        <f>SUMIF('VET FIA'!F:F,'ALL 2020'!C207,'VET FIA'!E:E)</f>
        <v>0</v>
      </c>
      <c r="AK207" s="12">
        <f>+SUMIF('CSS SAKAY'!F:F,'ALL 2020'!C207,'CSS SAKAY'!D:D)</f>
        <v>0</v>
      </c>
      <c r="AL207" s="12">
        <f>+SUMIF(AGRIMA!F:F,'ALL 2020'!C207,AGRIMA!D:D)</f>
        <v>0</v>
      </c>
      <c r="AM207" s="12">
        <f>SUMIF('United Malagasy'!F:F,'ALL 2020'!C207,'United Malagasy'!D:D)</f>
        <v>0</v>
      </c>
      <c r="AN207" s="12">
        <f>+SUMIF(NUTRIFOOD!E:E,'ALL 2020'!C207,NUTRIFOOD!D:D)</f>
        <v>0</v>
      </c>
      <c r="AO207" s="12">
        <f>+SUMIF(FERRIS!H:H,'ALL 2020'!C207,FERRIS!F:F)</f>
        <v>0</v>
      </c>
      <c r="AP207" s="12">
        <f>+SUMIF(SEM!F:F,'ALL 2020'!C207,SEM!D:D)</f>
        <v>0</v>
      </c>
      <c r="AQ207" s="12">
        <f>+SUMIF(Madatrade!F:F,'ALL 2020'!C207,Madatrade!D:D)</f>
        <v>0</v>
      </c>
      <c r="AR207" s="12">
        <f>+SUMIF('FLY TECH'!F:F,'ALL 2020'!C207,'FLY TECH'!E:E)</f>
        <v>0</v>
      </c>
      <c r="AS207" s="12">
        <f>+SUMIF('FIRST INVESTISSEMENT'!G:G,'ALL 2020'!C207,'FIRST INVESTISSEMENT'!E:E)</f>
        <v>0</v>
      </c>
      <c r="AT207" s="164">
        <f t="shared" si="18"/>
        <v>285000000</v>
      </c>
      <c r="AU207" s="165">
        <f t="shared" si="19"/>
        <v>62753.35290063612</v>
      </c>
    </row>
    <row r="208" spans="1:47" x14ac:dyDescent="0.25">
      <c r="A208" s="11" t="str">
        <f t="shared" si="16"/>
        <v>4</v>
      </c>
      <c r="B208" s="11" t="str">
        <f t="shared" si="17"/>
        <v>467</v>
      </c>
      <c r="C208" s="22">
        <v>46740000</v>
      </c>
      <c r="D208" s="22" t="str">
        <f t="shared" si="20"/>
        <v>BIL22</v>
      </c>
      <c r="E208" s="24" t="s">
        <v>139</v>
      </c>
      <c r="F208" s="12">
        <f>+SUMIF(AGRIFARM!H:H,C208,AGRIFARM!L:L)</f>
        <v>0</v>
      </c>
      <c r="G208" s="12">
        <f>+SUMIF(AGRICORP!I:I,C208,AGRICORP!E:E)</f>
        <v>0</v>
      </c>
      <c r="H208" s="12">
        <f>+SUMIF(SMTP!D:D,'ALL 2020'!C208,SMTP!G:G)</f>
        <v>0</v>
      </c>
      <c r="I208" s="12">
        <f>+SUMIF(AGRIVET!G:G,C208,AGRIVET!E:E)</f>
        <v>750000000</v>
      </c>
      <c r="J208" s="12">
        <f>+SUMIF(AGRIVAL!G:G,'ALL 2020'!C208,AGRIVAL!E:E)</f>
        <v>0</v>
      </c>
      <c r="K208" s="12">
        <f>+SUMIF(AGRIKOBA!G:G,'ALL 2020'!C208,AGRIKOBA!E:E)</f>
        <v>0</v>
      </c>
      <c r="L208" s="12">
        <f>+SUMIF(LMOI!F:F,'ALL 2020'!C208,LMOI!D:D)</f>
        <v>0</v>
      </c>
      <c r="M208" s="12">
        <f>+SUMIF(TARTINE!G:G,'ALL 2020'!C208,TARTINE!E:E)</f>
        <v>0</v>
      </c>
      <c r="N208" s="12">
        <f>+SUMIF(IDF!F:F,'ALL 2020'!C208,IDF!D:D)</f>
        <v>0</v>
      </c>
      <c r="O208" s="12">
        <f>+SUMIF(RYA!G:G,C208,RYA!E:E)</f>
        <v>0</v>
      </c>
      <c r="P208" s="12">
        <f>+SUMIF('SCI NOAH'!G:G,'ALL 2020'!C208,'SCI NOAH'!E:E)</f>
        <v>0</v>
      </c>
      <c r="Q208" s="12">
        <f>+SUMIF(SIM!F:F,'ALL 2020'!C208,SIM!D:D)</f>
        <v>0</v>
      </c>
      <c r="R208" s="163">
        <f>+SUMIF('First Energy'!F:F,'ALL 2020'!C208,'First Energy'!D:D)</f>
        <v>0</v>
      </c>
      <c r="S208" s="163">
        <f>+SUMIF('ID Motors'!G:G,C208,'ID Motors'!E:E)</f>
        <v>0</v>
      </c>
      <c r="T208" s="12">
        <f>+SUMIF('ID RENTAL'!G:G,'ALL 2020'!C208,'ID RENTAL'!E:E)</f>
        <v>0</v>
      </c>
      <c r="U208" s="12">
        <f>+SUMIF('MCM '!G:G,'ALL 2020'!C208,'MCM '!E:E)</f>
        <v>0</v>
      </c>
      <c r="V208" s="12">
        <f>SUMIF(AGRIMOTORS!G:G,C208,AGRIMOTORS!E:E)</f>
        <v>0</v>
      </c>
      <c r="W208" s="12">
        <f>+SUMIF(BOVIMA!F:F,'ALL 2020'!C208,BOVIMA!D:D)</f>
        <v>0</v>
      </c>
      <c r="X208" s="12">
        <f>+SUMIF(AGRIFEED!F:F,'ALL 2020'!C208,AGRIFEED!D:D)</f>
        <v>0</v>
      </c>
      <c r="Y208" s="12">
        <f>SUMIF(AMIP!F:F,'ALL 2020'!C208,AMIP!D:D)</f>
        <v>0</v>
      </c>
      <c r="Z208" s="12">
        <f>+SUMIF(ISF!G:G,'ALL 2020'!C208,ISF!E:E)</f>
        <v>0</v>
      </c>
      <c r="AA208" s="124">
        <f>+SUMIF(DISCOI!G:G,'ALL 2020'!C208,DISCOI!E:E)</f>
        <v>0</v>
      </c>
      <c r="AB208" s="12">
        <f>+SUMIF(MABEL!F:F,'ALL 2020'!C208,MABEL!D:D)</f>
        <v>0</v>
      </c>
      <c r="AC208" s="12">
        <f>+SUMIF(NMP!F:F,'ALL 2020'!C208,NMP!D:D)</f>
        <v>0</v>
      </c>
      <c r="AD208" s="12">
        <f>SUMIF('AMCHO '!F:F,'ALL 2020'!C208,'AMCHO '!D:D)</f>
        <v>0</v>
      </c>
      <c r="AE208">
        <f>+SUMIF(CONFORTIS!G:G,'ALL 2020'!C208,CONFORTIS!E:E)</f>
        <v>0</v>
      </c>
      <c r="AF208" s="12">
        <f>+SUMIF('IRS IMMO'!G:G,'ALL 2020'!C208,'IRS IMMO'!E:E)</f>
        <v>0</v>
      </c>
      <c r="AG208" s="12">
        <f>+SUMIF(AGRIVETAM!F:F,'ALL 2020'!C208,AGRIVETAM!D:D)</f>
        <v>0</v>
      </c>
      <c r="AH208" s="12">
        <f>+SUMIF(EUROPAINTS!F:F,'ALL 2020'!C208,EUROPAINTS!D:D)</f>
        <v>0</v>
      </c>
      <c r="AI208" s="12">
        <f>+SUMIF('VET ABE'!F:F,'ALL 2020'!C208,'VET ABE'!E:E)</f>
        <v>0</v>
      </c>
      <c r="AJ208" s="12">
        <f>SUMIF('VET FIA'!F:F,'ALL 2020'!C208,'VET FIA'!E:E)</f>
        <v>0</v>
      </c>
      <c r="AK208" s="12">
        <f>+SUMIF('CSS SAKAY'!F:F,'ALL 2020'!C208,'CSS SAKAY'!D:D)</f>
        <v>0</v>
      </c>
      <c r="AL208" s="12">
        <f>+SUMIF(AGRIMA!F:F,'ALL 2020'!C208,AGRIMA!D:D)</f>
        <v>0</v>
      </c>
      <c r="AM208" s="12">
        <f>SUMIF('United Malagasy'!F:F,'ALL 2020'!C208,'United Malagasy'!D:D)</f>
        <v>0</v>
      </c>
      <c r="AN208" s="12">
        <f>+SUMIF(NUTRIFOOD!E:E,'ALL 2020'!C208,NUTRIFOOD!D:D)</f>
        <v>0</v>
      </c>
      <c r="AO208" s="12">
        <f>+SUMIF(FERRIS!H:H,'ALL 2020'!C208,FERRIS!F:F)</f>
        <v>0</v>
      </c>
      <c r="AP208" s="12">
        <f>+SUMIF(SEM!F:F,'ALL 2020'!C208,SEM!D:D)</f>
        <v>0</v>
      </c>
      <c r="AQ208" s="12">
        <f>+SUMIF(Madatrade!F:F,'ALL 2020'!C208,Madatrade!D:D)</f>
        <v>0</v>
      </c>
      <c r="AR208" s="12">
        <f>+SUMIF('FLY TECH'!F:F,'ALL 2020'!C208,'FLY TECH'!E:E)</f>
        <v>0</v>
      </c>
      <c r="AS208" s="12">
        <f>+SUMIF('FIRST INVESTISSEMENT'!G:G,'ALL 2020'!C208,'FIRST INVESTISSEMENT'!E:E)</f>
        <v>0</v>
      </c>
      <c r="AT208" s="164">
        <f t="shared" si="18"/>
        <v>750000000</v>
      </c>
      <c r="AU208" s="165">
        <f t="shared" si="19"/>
        <v>165140.40237009505</v>
      </c>
    </row>
    <row r="209" spans="1:47" x14ac:dyDescent="0.25">
      <c r="A209" s="11" t="str">
        <f t="shared" si="16"/>
        <v>4</v>
      </c>
      <c r="B209" s="11" t="str">
        <f t="shared" si="17"/>
        <v>467</v>
      </c>
      <c r="C209" s="60">
        <v>46741000</v>
      </c>
      <c r="D209" s="22" t="str">
        <f t="shared" si="20"/>
        <v>BIL22</v>
      </c>
      <c r="E209" s="24" t="s">
        <v>692</v>
      </c>
      <c r="F209" s="12">
        <f>+SUMIF(AGRIFARM!H:H,C209,AGRIFARM!L:L)</f>
        <v>0</v>
      </c>
      <c r="G209" s="12">
        <f>+SUMIF(AGRICORP!I:I,C209,AGRICORP!E:E)</f>
        <v>0</v>
      </c>
      <c r="H209" s="12">
        <f>+SUMIF(SMTP!D:D,'ALL 2020'!C209,SMTP!G:G)</f>
        <v>0</v>
      </c>
      <c r="I209" s="12">
        <f>+SUMIF(AGRIVET!G:G,C209,AGRIVET!E:E)</f>
        <v>400000000</v>
      </c>
      <c r="J209" s="12">
        <f>+SUMIF(AGRIVAL!G:G,'ALL 2020'!C209,AGRIVAL!E:E)</f>
        <v>0</v>
      </c>
      <c r="K209" s="12">
        <f>+SUMIF(AGRIKOBA!G:G,'ALL 2020'!C209,AGRIKOBA!E:E)</f>
        <v>0</v>
      </c>
      <c r="L209" s="12">
        <f>+SUMIF(LMOI!F:F,'ALL 2020'!C209,LMOI!D:D)</f>
        <v>0</v>
      </c>
      <c r="M209" s="12">
        <f>+SUMIF(TARTINE!G:G,'ALL 2020'!C209,TARTINE!E:E)</f>
        <v>0</v>
      </c>
      <c r="N209" s="12">
        <f>+SUMIF(IDF!F:F,'ALL 2020'!C209,IDF!D:D)</f>
        <v>0</v>
      </c>
      <c r="O209" s="12">
        <f>+SUMIF(RYA!G:G,C209,RYA!E:E)</f>
        <v>0</v>
      </c>
      <c r="P209" s="12">
        <f>+SUMIF('SCI NOAH'!G:G,'ALL 2020'!C209,'SCI NOAH'!E:E)</f>
        <v>0</v>
      </c>
      <c r="Q209" s="12">
        <f>+SUMIF(SIM!F:F,'ALL 2020'!C209,SIM!D:D)</f>
        <v>0</v>
      </c>
      <c r="R209" s="163">
        <f>+SUMIF('First Energy'!F:F,'ALL 2020'!C209,'First Energy'!D:D)</f>
        <v>0</v>
      </c>
      <c r="S209" s="163">
        <f>+SUMIF('ID Motors'!G:G,C209,'ID Motors'!E:E)</f>
        <v>0</v>
      </c>
      <c r="T209" s="12">
        <f>+SUMIF('ID RENTAL'!G:G,'ALL 2020'!C209,'ID RENTAL'!E:E)</f>
        <v>0</v>
      </c>
      <c r="U209" s="12">
        <f>+SUMIF('MCM '!G:G,'ALL 2020'!C209,'MCM '!E:E)</f>
        <v>0</v>
      </c>
      <c r="V209" s="12">
        <f>SUMIF(AGRIMOTORS!G:G,C209,AGRIMOTORS!E:E)</f>
        <v>0</v>
      </c>
      <c r="W209" s="12">
        <f>+SUMIF(BOVIMA!F:F,'ALL 2020'!C209,BOVIMA!D:D)</f>
        <v>0</v>
      </c>
      <c r="X209" s="12">
        <f>+SUMIF(AGRIFEED!F:F,'ALL 2020'!C209,AGRIFEED!D:D)</f>
        <v>0</v>
      </c>
      <c r="Y209" s="12">
        <f>SUMIF(AMIP!F:F,'ALL 2020'!C209,AMIP!D:D)</f>
        <v>0</v>
      </c>
      <c r="Z209" s="12">
        <f>+SUMIF(ISF!G:G,'ALL 2020'!C209,ISF!E:E)</f>
        <v>0</v>
      </c>
      <c r="AA209" s="124">
        <f>+SUMIF(DISCOI!G:G,'ALL 2020'!C209,DISCOI!E:E)</f>
        <v>0</v>
      </c>
      <c r="AB209" s="12">
        <f>+SUMIF(MABEL!F:F,'ALL 2020'!C209,MABEL!D:D)</f>
        <v>0</v>
      </c>
      <c r="AC209" s="12">
        <f>+SUMIF(NMP!F:F,'ALL 2020'!C209,NMP!D:D)</f>
        <v>0</v>
      </c>
      <c r="AD209" s="12">
        <f>SUMIF('AMCHO '!F:F,'ALL 2020'!C209,'AMCHO '!D:D)</f>
        <v>0</v>
      </c>
      <c r="AE209">
        <f>+SUMIF(CONFORTIS!G:G,'ALL 2020'!C209,CONFORTIS!E:E)</f>
        <v>0</v>
      </c>
      <c r="AF209" s="12">
        <f>+SUMIF('IRS IMMO'!G:G,'ALL 2020'!C209,'IRS IMMO'!E:E)</f>
        <v>0</v>
      </c>
      <c r="AG209" s="12">
        <f>+SUMIF(AGRIVETAM!F:F,'ALL 2020'!C209,AGRIVETAM!D:D)</f>
        <v>0</v>
      </c>
      <c r="AH209" s="12">
        <f>+SUMIF(EUROPAINTS!F:F,'ALL 2020'!C209,EUROPAINTS!D:D)</f>
        <v>0</v>
      </c>
      <c r="AI209" s="12">
        <f>+SUMIF('VET ABE'!F:F,'ALL 2020'!C209,'VET ABE'!E:E)</f>
        <v>0</v>
      </c>
      <c r="AJ209" s="12">
        <f>SUMIF('VET FIA'!F:F,'ALL 2020'!C209,'VET FIA'!E:E)</f>
        <v>0</v>
      </c>
      <c r="AK209" s="12">
        <f>+SUMIF('CSS SAKAY'!F:F,'ALL 2020'!C209,'CSS SAKAY'!D:D)</f>
        <v>0</v>
      </c>
      <c r="AL209" s="12">
        <f>+SUMIF(AGRIMA!F:F,'ALL 2020'!C209,AGRIMA!D:D)</f>
        <v>0</v>
      </c>
      <c r="AM209" s="12">
        <f>SUMIF('United Malagasy'!F:F,'ALL 2020'!C209,'United Malagasy'!D:D)</f>
        <v>0</v>
      </c>
      <c r="AN209" s="12">
        <f>+SUMIF(NUTRIFOOD!E:E,'ALL 2020'!C209,NUTRIFOOD!D:D)</f>
        <v>0</v>
      </c>
      <c r="AO209" s="12">
        <f>+SUMIF(FERRIS!H:H,'ALL 2020'!C209,FERRIS!F:F)</f>
        <v>0</v>
      </c>
      <c r="AP209" s="12">
        <f>+SUMIF(SEM!F:F,'ALL 2020'!C209,SEM!D:D)</f>
        <v>0</v>
      </c>
      <c r="AQ209" s="12">
        <f>+SUMIF(Madatrade!F:F,'ALL 2020'!C209,Madatrade!D:D)</f>
        <v>0</v>
      </c>
      <c r="AR209" s="12">
        <f>+SUMIF('FLY TECH'!F:F,'ALL 2020'!C209,'FLY TECH'!E:E)</f>
        <v>0</v>
      </c>
      <c r="AS209" s="12">
        <f>+SUMIF('FIRST INVESTISSEMENT'!G:G,'ALL 2020'!C209,'FIRST INVESTISSEMENT'!E:E)</f>
        <v>0</v>
      </c>
      <c r="AT209" s="164">
        <f t="shared" si="18"/>
        <v>400000000</v>
      </c>
      <c r="AU209" s="165">
        <f t="shared" si="19"/>
        <v>88074.881264050695</v>
      </c>
    </row>
    <row r="210" spans="1:47" x14ac:dyDescent="0.25">
      <c r="A210" s="11" t="str">
        <f t="shared" si="16"/>
        <v>4</v>
      </c>
      <c r="B210" s="11" t="str">
        <f t="shared" si="17"/>
        <v>467</v>
      </c>
      <c r="C210" s="60">
        <v>46742000</v>
      </c>
      <c r="D210" s="22" t="str">
        <f t="shared" si="20"/>
        <v>BIL22</v>
      </c>
      <c r="E210" s="24" t="s">
        <v>694</v>
      </c>
      <c r="F210" s="12">
        <f>+SUMIF(AGRIFARM!H:H,C210,AGRIFARM!L:L)</f>
        <v>0</v>
      </c>
      <c r="G210" s="12">
        <f>+SUMIF(AGRICORP!I:I,C210,AGRICORP!E:E)</f>
        <v>0</v>
      </c>
      <c r="H210" s="12">
        <f>+SUMIF(SMTP!D:D,'ALL 2020'!C210,SMTP!G:G)</f>
        <v>0</v>
      </c>
      <c r="I210" s="12">
        <f>+SUMIF(AGRIVET!G:G,C210,AGRIVET!E:E)</f>
        <v>610000</v>
      </c>
      <c r="J210" s="12">
        <f>+SUMIF(AGRIVAL!G:G,'ALL 2020'!C210,AGRIVAL!E:E)</f>
        <v>0</v>
      </c>
      <c r="K210" s="12">
        <f>+SUMIF(AGRIKOBA!G:G,'ALL 2020'!C210,AGRIKOBA!E:E)</f>
        <v>0</v>
      </c>
      <c r="L210" s="12">
        <f>+SUMIF(LMOI!F:F,'ALL 2020'!C210,LMOI!D:D)</f>
        <v>0</v>
      </c>
      <c r="M210" s="12">
        <f>+SUMIF(TARTINE!G:G,'ALL 2020'!C210,TARTINE!E:E)</f>
        <v>0</v>
      </c>
      <c r="N210" s="12">
        <f>+SUMIF(IDF!F:F,'ALL 2020'!C210,IDF!D:D)</f>
        <v>0</v>
      </c>
      <c r="O210" s="12">
        <f>+SUMIF(RYA!G:G,C210,RYA!E:E)</f>
        <v>0</v>
      </c>
      <c r="P210" s="12">
        <f>+SUMIF('SCI NOAH'!G:G,'ALL 2020'!C210,'SCI NOAH'!E:E)</f>
        <v>0</v>
      </c>
      <c r="Q210" s="12">
        <f>+SUMIF(SIM!F:F,'ALL 2020'!C210,SIM!D:D)</f>
        <v>0</v>
      </c>
      <c r="R210" s="163">
        <f>+SUMIF('First Energy'!F:F,'ALL 2020'!C210,'First Energy'!D:D)</f>
        <v>0</v>
      </c>
      <c r="S210" s="163">
        <f>+SUMIF('ID Motors'!G:G,C210,'ID Motors'!E:E)</f>
        <v>0</v>
      </c>
      <c r="T210" s="12">
        <f>+SUMIF('ID RENTAL'!G:G,'ALL 2020'!C210,'ID RENTAL'!E:E)</f>
        <v>0</v>
      </c>
      <c r="U210" s="12">
        <f>+SUMIF('MCM '!G:G,'ALL 2020'!C210,'MCM '!E:E)</f>
        <v>0</v>
      </c>
      <c r="V210" s="12">
        <f>SUMIF(AGRIMOTORS!G:G,C210,AGRIMOTORS!E:E)</f>
        <v>0</v>
      </c>
      <c r="W210" s="12">
        <f>+SUMIF(BOVIMA!F:F,'ALL 2020'!C210,BOVIMA!D:D)</f>
        <v>0</v>
      </c>
      <c r="X210" s="12">
        <f>+SUMIF(AGRIFEED!F:F,'ALL 2020'!C210,AGRIFEED!D:D)</f>
        <v>0</v>
      </c>
      <c r="Y210" s="12">
        <f>SUMIF(AMIP!F:F,'ALL 2020'!C210,AMIP!D:D)</f>
        <v>0</v>
      </c>
      <c r="Z210" s="12">
        <f>+SUMIF(ISF!G:G,'ALL 2020'!C210,ISF!E:E)</f>
        <v>0</v>
      </c>
      <c r="AA210" s="124">
        <f>+SUMIF(DISCOI!G:G,'ALL 2020'!C210,DISCOI!E:E)</f>
        <v>0</v>
      </c>
      <c r="AB210" s="12">
        <f>+SUMIF(MABEL!F:F,'ALL 2020'!C210,MABEL!D:D)</f>
        <v>0</v>
      </c>
      <c r="AC210" s="12">
        <f>+SUMIF(NMP!F:F,'ALL 2020'!C210,NMP!D:D)</f>
        <v>0</v>
      </c>
      <c r="AD210" s="12">
        <f>SUMIF('AMCHO '!F:F,'ALL 2020'!C210,'AMCHO '!D:D)</f>
        <v>0</v>
      </c>
      <c r="AE210">
        <f>+SUMIF(CONFORTIS!G:G,'ALL 2020'!C210,CONFORTIS!E:E)</f>
        <v>0</v>
      </c>
      <c r="AF210" s="12">
        <f>+SUMIF('IRS IMMO'!G:G,'ALL 2020'!C210,'IRS IMMO'!E:E)</f>
        <v>0</v>
      </c>
      <c r="AG210" s="12">
        <f>+SUMIF(AGRIVETAM!F:F,'ALL 2020'!C210,AGRIVETAM!D:D)</f>
        <v>0</v>
      </c>
      <c r="AH210" s="12">
        <f>+SUMIF(EUROPAINTS!F:F,'ALL 2020'!C210,EUROPAINTS!D:D)</f>
        <v>0</v>
      </c>
      <c r="AI210" s="12">
        <f>+SUMIF('VET ABE'!F:F,'ALL 2020'!C210,'VET ABE'!E:E)</f>
        <v>0</v>
      </c>
      <c r="AJ210" s="12">
        <f>SUMIF('VET FIA'!F:F,'ALL 2020'!C210,'VET FIA'!E:E)</f>
        <v>0</v>
      </c>
      <c r="AK210" s="12">
        <f>+SUMIF('CSS SAKAY'!F:F,'ALL 2020'!C210,'CSS SAKAY'!D:D)</f>
        <v>0</v>
      </c>
      <c r="AL210" s="12">
        <f>+SUMIF(AGRIMA!F:F,'ALL 2020'!C210,AGRIMA!D:D)</f>
        <v>0</v>
      </c>
      <c r="AM210" s="12">
        <f>SUMIF('United Malagasy'!F:F,'ALL 2020'!C210,'United Malagasy'!D:D)</f>
        <v>0</v>
      </c>
      <c r="AN210" s="12">
        <f>+SUMIF(NUTRIFOOD!E:E,'ALL 2020'!C210,NUTRIFOOD!D:D)</f>
        <v>0</v>
      </c>
      <c r="AO210" s="12">
        <f>+SUMIF(FERRIS!H:H,'ALL 2020'!C210,FERRIS!F:F)</f>
        <v>0</v>
      </c>
      <c r="AP210" s="12">
        <f>+SUMIF(SEM!F:F,'ALL 2020'!C210,SEM!D:D)</f>
        <v>0</v>
      </c>
      <c r="AQ210" s="12">
        <f>+SUMIF(Madatrade!F:F,'ALL 2020'!C210,Madatrade!D:D)</f>
        <v>0</v>
      </c>
      <c r="AR210" s="12">
        <f>+SUMIF('FLY TECH'!F:F,'ALL 2020'!C210,'FLY TECH'!E:E)</f>
        <v>0</v>
      </c>
      <c r="AS210" s="12">
        <f>+SUMIF('FIRST INVESTISSEMENT'!G:G,'ALL 2020'!C210,'FIRST INVESTISSEMENT'!E:E)</f>
        <v>0</v>
      </c>
      <c r="AT210" s="164">
        <f t="shared" si="18"/>
        <v>610000</v>
      </c>
      <c r="AU210" s="165">
        <f t="shared" si="19"/>
        <v>134.31419392767731</v>
      </c>
    </row>
    <row r="211" spans="1:47" x14ac:dyDescent="0.25">
      <c r="A211" s="11" t="str">
        <f t="shared" si="16"/>
        <v>4</v>
      </c>
      <c r="B211" s="11" t="str">
        <f t="shared" si="17"/>
        <v>467</v>
      </c>
      <c r="C211" s="60">
        <v>46743000</v>
      </c>
      <c r="D211" s="22" t="str">
        <f t="shared" si="20"/>
        <v>BIL22</v>
      </c>
      <c r="E211" s="81" t="s">
        <v>19</v>
      </c>
      <c r="F211" s="12">
        <f>+SUMIF(AGRIFARM!H:H,C211,AGRIFARM!L:L)</f>
        <v>0</v>
      </c>
      <c r="G211" s="12">
        <f>+SUMIF(AGRICORP!I:I,C211,AGRICORP!E:E)</f>
        <v>0</v>
      </c>
      <c r="H211" s="12">
        <f>+SUMIF(SMTP!D:D,'ALL 2020'!C211,SMTP!G:G)</f>
        <v>0</v>
      </c>
      <c r="I211" s="12">
        <f>+SUMIF(AGRIVET!G:G,C211,AGRIVET!E:E)</f>
        <v>0</v>
      </c>
      <c r="J211" s="12"/>
      <c r="K211" s="12"/>
      <c r="M211" s="12"/>
      <c r="N211" s="12">
        <f>+SUMIF(IDF!F:F,'ALL 2020'!C211,IDF!D:D)</f>
        <v>2046999.48</v>
      </c>
      <c r="O211" s="12">
        <f>+SUMIF(RYA!G:G,C211,RYA!E:E)</f>
        <v>0</v>
      </c>
      <c r="P211" s="12">
        <f>+SUMIF('SCI NOAH'!G:G,'ALL 2020'!C211,'SCI NOAH'!E:E)</f>
        <v>0</v>
      </c>
      <c r="Q211" s="12">
        <f>+SUMIF(SIM!F:F,'ALL 2020'!C211,SIM!D:D)</f>
        <v>39541000</v>
      </c>
      <c r="R211" s="163">
        <f>+SUMIF('First Energy'!F:F,'ALL 2020'!C211,'First Energy'!D:D)</f>
        <v>0</v>
      </c>
      <c r="S211" s="163">
        <f>+SUMIF('ID Motors'!G:G,C211,'ID Motors'!E:E)</f>
        <v>0</v>
      </c>
      <c r="T211" s="12">
        <f>+SUMIF('ID RENTAL'!G:G,'ALL 2020'!C211,'ID RENTAL'!E:E)</f>
        <v>0</v>
      </c>
      <c r="U211" s="12">
        <f>+SUMIF('MCM '!G:G,'ALL 2020'!C211,'MCM '!E:E)</f>
        <v>0</v>
      </c>
      <c r="V211" s="12">
        <f>SUMIF(AGRIMOTORS!G:G,C211,AGRIMOTORS!E:E)</f>
        <v>0</v>
      </c>
      <c r="W211" s="12">
        <f>+SUMIF(BOVIMA!F:F,'ALL 2020'!C211,BOVIMA!D:D)</f>
        <v>0</v>
      </c>
      <c r="X211" s="12">
        <f>+SUMIF(AGRIFEED!F:F,'ALL 2020'!C211,AGRIFEED!D:D)</f>
        <v>0</v>
      </c>
      <c r="Y211" s="12">
        <f>SUMIF(AMIP!F:F,'ALL 2020'!C211,AMIP!D:D)</f>
        <v>0</v>
      </c>
      <c r="Z211" s="12">
        <f>+SUMIF(ISF!G:G,'ALL 2020'!C211,ISF!E:E)</f>
        <v>0</v>
      </c>
      <c r="AA211" s="124">
        <f>+SUMIF(DISCOI!G:G,'ALL 2020'!C211,DISCOI!E:E)</f>
        <v>0</v>
      </c>
      <c r="AB211" s="12">
        <f>+SUMIF(MABEL!F:F,'ALL 2020'!C211,MABEL!D:D)</f>
        <v>0</v>
      </c>
      <c r="AC211" s="12">
        <f>+SUMIF(NMP!F:F,'ALL 2020'!C211,NMP!D:D)</f>
        <v>0</v>
      </c>
      <c r="AD211" s="12">
        <f>SUMIF('AMCHO '!F:F,'ALL 2020'!C211,'AMCHO '!D:D)</f>
        <v>0</v>
      </c>
      <c r="AE211">
        <f>+SUMIF(CONFORTIS!G:G,'ALL 2020'!C211,CONFORTIS!E:E)</f>
        <v>0</v>
      </c>
      <c r="AF211" s="12">
        <f>+SUMIF('IRS IMMO'!G:G,'ALL 2020'!C211,'IRS IMMO'!E:E)</f>
        <v>0</v>
      </c>
      <c r="AG211" s="12">
        <f>+SUMIF(AGRIVETAM!F:F,'ALL 2020'!C211,AGRIVETAM!D:D)</f>
        <v>0</v>
      </c>
      <c r="AH211" s="12">
        <f>+SUMIF(EUROPAINTS!F:F,'ALL 2020'!C211,EUROPAINTS!D:D)</f>
        <v>0</v>
      </c>
      <c r="AI211" s="12">
        <f>+SUMIF('VET ABE'!F:F,'ALL 2020'!C211,'VET ABE'!E:E)</f>
        <v>0</v>
      </c>
      <c r="AJ211" s="12">
        <f>SUMIF('VET FIA'!F:F,'ALL 2020'!C211,'VET FIA'!E:E)</f>
        <v>0</v>
      </c>
      <c r="AK211" s="12">
        <f>+SUMIF('CSS SAKAY'!F:F,'ALL 2020'!C211,'CSS SAKAY'!D:D)</f>
        <v>0</v>
      </c>
      <c r="AL211" s="12">
        <f>+SUMIF(AGRIMA!F:F,'ALL 2020'!C211,AGRIMA!D:D)</f>
        <v>0</v>
      </c>
      <c r="AM211" s="12">
        <f>SUMIF('United Malagasy'!F:F,'ALL 2020'!C211,'United Malagasy'!D:D)</f>
        <v>0</v>
      </c>
      <c r="AN211" s="12">
        <f>+SUMIF(NUTRIFOOD!E:E,'ALL 2020'!C211,NUTRIFOOD!D:D)</f>
        <v>0</v>
      </c>
      <c r="AO211" s="12">
        <f>+SUMIF(FERRIS!H:H,'ALL 2020'!C211,FERRIS!F:F)</f>
        <v>0</v>
      </c>
      <c r="AP211" s="12">
        <f>+SUMIF(SEM!F:F,'ALL 2020'!C211,SEM!D:D)</f>
        <v>0</v>
      </c>
      <c r="AQ211" s="12">
        <f>+SUMIF(Madatrade!F:F,'ALL 2020'!C211,Madatrade!D:D)</f>
        <v>0</v>
      </c>
      <c r="AR211" s="12">
        <f>+SUMIF('FLY TECH'!F:F,'ALL 2020'!C211,'FLY TECH'!E:E)</f>
        <v>0</v>
      </c>
      <c r="AS211" s="12">
        <f>+SUMIF('FIRST INVESTISSEMENT'!G:G,'ALL 2020'!C211,'FIRST INVESTISSEMENT'!E:E)</f>
        <v>0</v>
      </c>
      <c r="AT211" s="164">
        <f t="shared" si="18"/>
        <v>41587999.479999997</v>
      </c>
      <c r="AU211" s="165">
        <f t="shared" si="19"/>
        <v>9157.1452905260048</v>
      </c>
    </row>
    <row r="212" spans="1:47" x14ac:dyDescent="0.25">
      <c r="A212" s="11" t="str">
        <f t="shared" si="16"/>
        <v>4</v>
      </c>
      <c r="B212" s="11" t="str">
        <f t="shared" si="17"/>
        <v>467</v>
      </c>
      <c r="C212" s="60">
        <v>46744000</v>
      </c>
      <c r="D212" s="22" t="str">
        <f t="shared" si="20"/>
        <v>BIL28</v>
      </c>
      <c r="E212" s="81" t="s">
        <v>22</v>
      </c>
      <c r="F212" s="12">
        <f>+SUMIF(AGRIFARM!H:H,C212,AGRIFARM!L:L)</f>
        <v>0</v>
      </c>
      <c r="G212" s="12">
        <f>+SUMIF(AGRICORP!I:I,C212,AGRICORP!E:E)</f>
        <v>0</v>
      </c>
      <c r="H212" s="12">
        <f>+SUMIF(SMTP!D:D,'ALL 2020'!C212,SMTP!G:G)</f>
        <v>0</v>
      </c>
      <c r="I212" s="12">
        <f>+SUMIF(AGRIVET!G:G,C212,AGRIVET!E:E)</f>
        <v>0</v>
      </c>
      <c r="J212" s="12"/>
      <c r="K212" s="12"/>
      <c r="M212" s="12"/>
      <c r="N212" s="12"/>
      <c r="O212" s="12"/>
      <c r="P212" s="12"/>
      <c r="Q212" s="12"/>
      <c r="R212" s="163">
        <f>+SUMIF('First Energy'!F:F,'ALL 2020'!C212,'First Energy'!D:D)</f>
        <v>0</v>
      </c>
      <c r="S212" s="163">
        <f>+SUMIF('ID Motors'!G:G,C212,'ID Motors'!E:E)</f>
        <v>0</v>
      </c>
      <c r="T212" s="12"/>
      <c r="U212" s="12"/>
      <c r="V212" s="12">
        <f>SUMIF(AGRIMOTORS!G:G,C212,AGRIMOTORS!E:E)</f>
        <v>0</v>
      </c>
      <c r="W212" s="12">
        <f>+SUMIF(BOVIMA!F:F,'ALL 2020'!C212,BOVIMA!D:D)</f>
        <v>0</v>
      </c>
      <c r="X212" s="12">
        <f>+SUMIF(AGRIFEED!F:F,'ALL 2020'!C212,AGRIFEED!D:D)</f>
        <v>0</v>
      </c>
      <c r="Y212" s="12">
        <f>SUMIF(AMIP!F:F,'ALL 2020'!C212,AMIP!D:D)</f>
        <v>0</v>
      </c>
      <c r="Z212" s="12">
        <f>+SUMIF(ISF!G:G,'ALL 2020'!C212,ISF!E:E)</f>
        <v>0</v>
      </c>
      <c r="AA212" s="124">
        <f>+SUMIF(DISCOI!G:G,'ALL 2020'!C212,DISCOI!E:E)</f>
        <v>0</v>
      </c>
      <c r="AB212" s="12">
        <f>+SUMIF(MABEL!F:F,'ALL 2020'!C212,MABEL!D:D)</f>
        <v>0</v>
      </c>
      <c r="AC212" s="12">
        <f>+SUMIF(NMP!F:F,'ALL 2020'!C212,NMP!D:D)</f>
        <v>0</v>
      </c>
      <c r="AD212" s="12">
        <f>SUMIF('AMCHO '!F:F,'ALL 2020'!C212,'AMCHO '!D:D)</f>
        <v>0</v>
      </c>
      <c r="AE212">
        <f>+SUMIF(CONFORTIS!G:G,'ALL 2020'!C212,CONFORTIS!E:E)</f>
        <v>0</v>
      </c>
      <c r="AF212" s="12">
        <f>+SUMIF('IRS IMMO'!G:G,'ALL 2020'!C212,'IRS IMMO'!E:E)</f>
        <v>0</v>
      </c>
      <c r="AG212" s="12">
        <f>+SUMIF(AGRIVETAM!F:F,'ALL 2020'!C212,AGRIVETAM!D:D)</f>
        <v>0</v>
      </c>
      <c r="AH212" s="12">
        <f>+SUMIF(EUROPAINTS!F:F,'ALL 2020'!C212,EUROPAINTS!D:D)</f>
        <v>0</v>
      </c>
      <c r="AI212" s="12">
        <f>+SUMIF('VET ABE'!F:F,'ALL 2020'!C212,'VET ABE'!E:E)</f>
        <v>0</v>
      </c>
      <c r="AJ212" s="12">
        <f>SUMIF('VET FIA'!F:F,'ALL 2020'!C212,'VET FIA'!E:E)</f>
        <v>0</v>
      </c>
      <c r="AK212" s="12">
        <f>+SUMIF('CSS SAKAY'!F:F,'ALL 2020'!C212,'CSS SAKAY'!D:D)</f>
        <v>0</v>
      </c>
      <c r="AL212" s="12">
        <f>+SUMIF(AGRIMA!F:F,'ALL 2020'!C212,AGRIMA!D:D)</f>
        <v>0</v>
      </c>
      <c r="AM212" s="12">
        <f>SUMIF('United Malagasy'!F:F,'ALL 2020'!C212,'United Malagasy'!D:D)</f>
        <v>0</v>
      </c>
      <c r="AN212" s="12">
        <f>+SUMIF(NUTRIFOOD!E:E,'ALL 2020'!C212,NUTRIFOOD!D:D)</f>
        <v>0</v>
      </c>
      <c r="AO212" s="12">
        <f>+SUMIF(FERRIS!H:H,'ALL 2020'!C212,FERRIS!F:F)</f>
        <v>0</v>
      </c>
      <c r="AP212" s="12">
        <f>+SUMIF(SEM!F:F,'ALL 2020'!C212,SEM!D:D)</f>
        <v>0</v>
      </c>
      <c r="AQ212" s="12">
        <f>+SUMIF(Madatrade!F:F,'ALL 2020'!C212,Madatrade!D:D)</f>
        <v>0</v>
      </c>
      <c r="AR212" s="12">
        <f>+SUMIF('FLY TECH'!F:F,'ALL 2020'!C212,'FLY TECH'!E:E)</f>
        <v>0</v>
      </c>
      <c r="AS212" s="12">
        <f>+SUMIF('FIRST INVESTISSEMENT'!G:G,'ALL 2020'!C212,'FIRST INVESTISSEMENT'!E:E)</f>
        <v>0</v>
      </c>
      <c r="AT212" s="164">
        <f t="shared" si="18"/>
        <v>0</v>
      </c>
      <c r="AU212" s="165">
        <f t="shared" si="19"/>
        <v>0</v>
      </c>
    </row>
    <row r="213" spans="1:47" x14ac:dyDescent="0.25">
      <c r="A213" s="11" t="str">
        <f t="shared" si="16"/>
        <v>4</v>
      </c>
      <c r="B213" s="11" t="str">
        <f t="shared" si="17"/>
        <v>467</v>
      </c>
      <c r="C213" s="22">
        <v>46750000</v>
      </c>
      <c r="D213" s="22" t="str">
        <f t="shared" si="20"/>
        <v>BIL28</v>
      </c>
      <c r="E213" s="130" t="s">
        <v>3255</v>
      </c>
      <c r="F213" s="12">
        <f>+SUMIF(AGRIFARM!H:H,C213,AGRIFARM!L:L)</f>
        <v>0</v>
      </c>
      <c r="G213" s="12">
        <f>+SUMIF(AGRICORP!I:I,C213,AGRICORP!E:E)</f>
        <v>0</v>
      </c>
      <c r="H213" s="12">
        <f>+SUMIF(SMTP!D:D,'ALL 2020'!C213,SMTP!G:G)</f>
        <v>0</v>
      </c>
      <c r="I213" s="12">
        <f>+SUMIF(AGRIVET!G:G,C213,AGRIVET!E:E)</f>
        <v>0</v>
      </c>
      <c r="J213" s="12">
        <f>+SUMIF(AGRIVAL!G:G,'ALL 2020'!C213,AGRIVAL!E:E)</f>
        <v>0</v>
      </c>
      <c r="K213" s="12">
        <f>+SUMIF(AGRIKOBA!G:G,'ALL 2020'!C213,AGRIKOBA!E:E)</f>
        <v>0</v>
      </c>
      <c r="L213" s="12">
        <f>+SUMIF(LMOI!F:F,'ALL 2020'!C213,LMOI!D:D)</f>
        <v>0</v>
      </c>
      <c r="M213" s="12">
        <f>+SUMIF(TARTINE!G:G,'ALL 2020'!C213,TARTINE!E:E)</f>
        <v>0</v>
      </c>
      <c r="N213" s="12">
        <f>+SUMIF(IDF!F:F,'ALL 2020'!C213,IDF!D:D)</f>
        <v>0</v>
      </c>
      <c r="O213" s="12">
        <f>+SUMIF(RYA!G:G,C213,RYA!E:E)</f>
        <v>0</v>
      </c>
      <c r="P213" s="12">
        <f>+SUMIF('SCI NOAH'!G:G,'ALL 2020'!C213,'SCI NOAH'!E:E)</f>
        <v>0</v>
      </c>
      <c r="Q213" s="12">
        <f>+SUMIF(SIM!F:F,'ALL 2020'!C213,SIM!D:D)</f>
        <v>0</v>
      </c>
      <c r="R213" s="163">
        <f>+SUMIF('First Energy'!F:F,'ALL 2020'!C213,'First Energy'!D:D)</f>
        <v>0</v>
      </c>
      <c r="S213" s="163">
        <f>+SUMIF('ID Motors'!G:G,C213,'ID Motors'!E:E)</f>
        <v>0</v>
      </c>
      <c r="T213" s="12">
        <f>+SUMIF('ID RENTAL'!G:G,'ALL 2020'!C213,'ID RENTAL'!E:E)</f>
        <v>0</v>
      </c>
      <c r="U213" s="12">
        <f>+SUMIF('MCM '!G:G,'ALL 2020'!C213,'MCM '!E:E)</f>
        <v>0</v>
      </c>
      <c r="V213" s="12">
        <f>SUMIF(AGRIMOTORS!G:G,C213,AGRIMOTORS!E:E)</f>
        <v>0</v>
      </c>
      <c r="W213" s="12">
        <f>+SUMIF(BOVIMA!F:F,'ALL 2020'!C213,BOVIMA!D:D)</f>
        <v>0</v>
      </c>
      <c r="X213" s="12">
        <f>+SUMIF(AGRIFEED!F:F,'ALL 2020'!C213,AGRIFEED!D:D)</f>
        <v>0</v>
      </c>
      <c r="Y213" s="12">
        <f>SUMIF(AMIP!F:F,'ALL 2020'!C213,AMIP!D:D)</f>
        <v>0</v>
      </c>
      <c r="Z213" s="12">
        <f>+SUMIF(ISF!G:G,'ALL 2020'!C213,ISF!E:E)</f>
        <v>0</v>
      </c>
      <c r="AA213" s="124">
        <f>+SUMIF(DISCOI!G:G,'ALL 2020'!C213,DISCOI!E:E)</f>
        <v>0</v>
      </c>
      <c r="AB213" s="12">
        <f>+SUMIF(MABEL!F:F,'ALL 2020'!C213,MABEL!D:D)</f>
        <v>0</v>
      </c>
      <c r="AC213" s="12">
        <f>+SUMIF(NMP!F:F,'ALL 2020'!C213,NMP!D:D)</f>
        <v>0</v>
      </c>
      <c r="AD213" s="12">
        <f>SUMIF('AMCHO '!F:F,'ALL 2020'!C213,'AMCHO '!D:D)</f>
        <v>0</v>
      </c>
      <c r="AE213">
        <f>+SUMIF(CONFORTIS!G:G,'ALL 2020'!C213,CONFORTIS!E:E)</f>
        <v>0</v>
      </c>
      <c r="AF213" s="12">
        <f>+SUMIF('IRS IMMO'!G:G,'ALL 2020'!C213,'IRS IMMO'!E:E)</f>
        <v>0</v>
      </c>
      <c r="AG213" s="12">
        <f>+SUMIF(AGRIVETAM!F:F,'ALL 2020'!C213,AGRIVETAM!D:D)</f>
        <v>0</v>
      </c>
      <c r="AH213" s="12">
        <f>+SUMIF(EUROPAINTS!F:F,'ALL 2020'!C213,EUROPAINTS!D:D)</f>
        <v>0</v>
      </c>
      <c r="AI213" s="12">
        <f>+SUMIF('VET ABE'!F:F,'ALL 2020'!C213,'VET ABE'!E:E)</f>
        <v>0</v>
      </c>
      <c r="AJ213" s="12">
        <f>SUMIF('VET FIA'!F:F,'ALL 2020'!C213,'VET FIA'!E:E)</f>
        <v>0</v>
      </c>
      <c r="AK213" s="12">
        <f>+SUMIF('CSS SAKAY'!F:F,'ALL 2020'!C213,'CSS SAKAY'!D:D)</f>
        <v>0</v>
      </c>
      <c r="AL213" s="12">
        <f>+SUMIF(AGRIMA!F:F,'ALL 2020'!C213,AGRIMA!D:D)</f>
        <v>0</v>
      </c>
      <c r="AM213" s="12">
        <f>SUMIF('United Malagasy'!F:F,'ALL 2020'!C213,'United Malagasy'!D:D)</f>
        <v>0</v>
      </c>
      <c r="AN213" s="12">
        <f>+SUMIF(NUTRIFOOD!E:E,'ALL 2020'!C213,NUTRIFOOD!D:D)</f>
        <v>0</v>
      </c>
      <c r="AO213" s="12">
        <f>+SUMIF(FERRIS!H:H,'ALL 2020'!C213,FERRIS!F:F)</f>
        <v>0</v>
      </c>
      <c r="AP213" s="12">
        <f>+SUMIF(SEM!F:F,'ALL 2020'!C213,SEM!D:D)</f>
        <v>0</v>
      </c>
      <c r="AQ213" s="12">
        <f>+SUMIF(Madatrade!F:F,'ALL 2020'!C213,Madatrade!D:D)</f>
        <v>0</v>
      </c>
      <c r="AR213" s="12">
        <f>+SUMIF('FLY TECH'!F:F,'ALL 2020'!C213,'FLY TECH'!E:E)</f>
        <v>0</v>
      </c>
      <c r="AS213" s="12">
        <f>+SUMIF('FIRST INVESTISSEMENT'!G:G,'ALL 2020'!C213,'FIRST INVESTISSEMENT'!E:E)</f>
        <v>0</v>
      </c>
      <c r="AT213" s="164">
        <f t="shared" si="18"/>
        <v>0</v>
      </c>
      <c r="AU213" s="165">
        <f t="shared" si="19"/>
        <v>0</v>
      </c>
    </row>
    <row r="214" spans="1:47" x14ac:dyDescent="0.25">
      <c r="A214" s="11" t="str">
        <f t="shared" si="16"/>
        <v>4</v>
      </c>
      <c r="B214" s="11" t="str">
        <f t="shared" si="17"/>
        <v>467</v>
      </c>
      <c r="C214" s="22">
        <v>46760000</v>
      </c>
      <c r="D214" s="22" t="str">
        <f t="shared" si="20"/>
        <v>BIL22</v>
      </c>
      <c r="E214" s="24" t="s">
        <v>334</v>
      </c>
      <c r="F214" s="12">
        <f>+SUMIF(AGRIFARM!H:H,C214,AGRIFARM!L:L)</f>
        <v>572519769.58000004</v>
      </c>
      <c r="G214" s="12">
        <f>+SUMIF(AGRICORP!I:I,C214,AGRICORP!E:E)</f>
        <v>0</v>
      </c>
      <c r="H214" s="12">
        <f>+SUMIF(SMTP!D:D,'ALL 2020'!C214,SMTP!G:G)</f>
        <v>0</v>
      </c>
      <c r="I214" s="12">
        <f>+SUMIF(AGRIVET!G:G,C214,AGRIVET!E:E)</f>
        <v>1037021600</v>
      </c>
      <c r="J214" s="12">
        <f>+SUMIF(AGRIVAL!G:G,'ALL 2020'!C214,AGRIVAL!E:E)</f>
        <v>0</v>
      </c>
      <c r="K214" s="12">
        <f>+SUMIF(AGRIKOBA!G:G,'ALL 2020'!C214,AGRIKOBA!E:E)</f>
        <v>0</v>
      </c>
      <c r="L214" s="12">
        <f>+SUMIF(LMOI!F:F,'ALL 2020'!C214,LMOI!D:D)</f>
        <v>0</v>
      </c>
      <c r="M214" s="12">
        <f>+SUMIF(TARTINE!G:G,'ALL 2020'!C214,TARTINE!E:E)</f>
        <v>0</v>
      </c>
      <c r="N214" s="12">
        <f>+SUMIF(IDF!F:F,'ALL 2020'!C214,IDF!D:D)</f>
        <v>0</v>
      </c>
      <c r="O214" s="12">
        <f>+SUMIF(RYA!G:G,C214,RYA!E:E)</f>
        <v>0</v>
      </c>
      <c r="P214" s="12">
        <f>+SUMIF('SCI NOAH'!G:G,'ALL 2020'!C214,'SCI NOAH'!E:E)</f>
        <v>0</v>
      </c>
      <c r="Q214" s="12">
        <f>+SUMIF(SIM!F:F,'ALL 2020'!C214,SIM!D:D)</f>
        <v>0</v>
      </c>
      <c r="R214" s="163">
        <f>+SUMIF('First Energy'!F:F,'ALL 2020'!C214,'First Energy'!D:D)</f>
        <v>0</v>
      </c>
      <c r="S214" s="163">
        <f>+SUMIF('ID Motors'!G:G,C214,'ID Motors'!E:E)</f>
        <v>0</v>
      </c>
      <c r="T214" s="12">
        <f>+SUMIF('ID RENTAL'!G:G,'ALL 2020'!C214,'ID RENTAL'!E:E)</f>
        <v>0</v>
      </c>
      <c r="U214" s="12">
        <f>+SUMIF('MCM '!G:G,'ALL 2020'!C214,'MCM '!E:E)</f>
        <v>0</v>
      </c>
      <c r="V214" s="12">
        <f>SUMIF(AGRIMOTORS!G:G,C214,AGRIMOTORS!E:E)</f>
        <v>0</v>
      </c>
      <c r="W214" s="12">
        <f>+SUMIF(BOVIMA!F:F,'ALL 2020'!C214,BOVIMA!D:D)</f>
        <v>0</v>
      </c>
      <c r="X214" s="12">
        <f>+SUMIF(AGRIFEED!F:F,'ALL 2020'!C214,AGRIFEED!D:D)</f>
        <v>0</v>
      </c>
      <c r="Y214" s="12">
        <f>SUMIF(AMIP!F:F,'ALL 2020'!C214,AMIP!D:D)</f>
        <v>0</v>
      </c>
      <c r="Z214" s="12">
        <f>+SUMIF(ISF!G:G,'ALL 2020'!C214,ISF!E:E)</f>
        <v>0</v>
      </c>
      <c r="AA214" s="124">
        <f>+SUMIF(DISCOI!G:G,'ALL 2020'!C214,DISCOI!E:E)</f>
        <v>0</v>
      </c>
      <c r="AB214" s="12">
        <f>+SUMIF(MABEL!F:F,'ALL 2020'!C214,MABEL!D:D)</f>
        <v>0</v>
      </c>
      <c r="AC214" s="12">
        <f>+SUMIF(NMP!F:F,'ALL 2020'!C214,NMP!D:D)</f>
        <v>0</v>
      </c>
      <c r="AD214" s="12">
        <f>SUMIF('AMCHO '!F:F,'ALL 2020'!C214,'AMCHO '!D:D)</f>
        <v>0</v>
      </c>
      <c r="AE214">
        <f>+SUMIF(CONFORTIS!G:G,'ALL 2020'!C214,CONFORTIS!E:E)</f>
        <v>0</v>
      </c>
      <c r="AF214" s="12">
        <f>+SUMIF('IRS IMMO'!G:G,'ALL 2020'!C214,'IRS IMMO'!E:E)</f>
        <v>0</v>
      </c>
      <c r="AG214" s="12">
        <f>+SUMIF(AGRIVETAM!F:F,'ALL 2020'!C214,AGRIVETAM!D:D)</f>
        <v>0</v>
      </c>
      <c r="AH214" s="12">
        <f>+SUMIF(EUROPAINTS!F:F,'ALL 2020'!C214,EUROPAINTS!D:D)</f>
        <v>0</v>
      </c>
      <c r="AI214" s="12">
        <f>+SUMIF('VET ABE'!F:F,'ALL 2020'!C214,'VET ABE'!E:E)</f>
        <v>0</v>
      </c>
      <c r="AJ214" s="12">
        <f>SUMIF('VET FIA'!F:F,'ALL 2020'!C214,'VET FIA'!E:E)</f>
        <v>0</v>
      </c>
      <c r="AK214" s="12">
        <f>+SUMIF('CSS SAKAY'!F:F,'ALL 2020'!C214,'CSS SAKAY'!D:D)</f>
        <v>0</v>
      </c>
      <c r="AL214" s="12">
        <f>+SUMIF(AGRIMA!F:F,'ALL 2020'!C214,AGRIMA!D:D)</f>
        <v>0</v>
      </c>
      <c r="AM214" s="12">
        <f>SUMIF('United Malagasy'!F:F,'ALL 2020'!C214,'United Malagasy'!D:D)</f>
        <v>0</v>
      </c>
      <c r="AN214" s="12">
        <f>+SUMIF(NUTRIFOOD!E:E,'ALL 2020'!C214,NUTRIFOOD!D:D)</f>
        <v>0</v>
      </c>
      <c r="AO214" s="12">
        <f>+SUMIF(FERRIS!H:H,'ALL 2020'!C214,FERRIS!F:F)</f>
        <v>0</v>
      </c>
      <c r="AP214" s="12">
        <f>+SUMIF(SEM!F:F,'ALL 2020'!C214,SEM!D:D)</f>
        <v>0</v>
      </c>
      <c r="AQ214" s="12">
        <f>+SUMIF(Madatrade!F:F,'ALL 2020'!C214,Madatrade!D:D)</f>
        <v>0</v>
      </c>
      <c r="AR214" s="12">
        <f>+SUMIF('FLY TECH'!F:F,'ALL 2020'!C214,'FLY TECH'!E:E)</f>
        <v>0</v>
      </c>
      <c r="AS214" s="12">
        <f>+SUMIF('FIRST INVESTISSEMENT'!G:G,'ALL 2020'!C214,'FIRST INVESTISSEMENT'!E:E)</f>
        <v>0</v>
      </c>
      <c r="AT214" s="164">
        <f t="shared" si="18"/>
        <v>1609541369.5799999</v>
      </c>
      <c r="AU214" s="165">
        <f t="shared" si="19"/>
        <v>354400.41253834008</v>
      </c>
    </row>
    <row r="215" spans="1:47" x14ac:dyDescent="0.25">
      <c r="A215" s="11" t="str">
        <f t="shared" si="16"/>
        <v>4</v>
      </c>
      <c r="B215" s="11" t="str">
        <f t="shared" si="17"/>
        <v>467</v>
      </c>
      <c r="C215" s="22">
        <v>46770000</v>
      </c>
      <c r="D215" s="22" t="str">
        <f t="shared" si="20"/>
        <v>BIL28</v>
      </c>
      <c r="E215" s="130" t="s">
        <v>3256</v>
      </c>
      <c r="F215" s="12">
        <f>+SUMIF(AGRIFARM!H:H,C215,AGRIFARM!L:L)</f>
        <v>0</v>
      </c>
      <c r="G215" s="12">
        <f>+SUMIF(AGRICORP!I:I,C215,AGRICORP!E:E)</f>
        <v>0</v>
      </c>
      <c r="H215" s="12">
        <f>+SUMIF(SMTP!D:D,'ALL 2020'!C215,SMTP!G:G)</f>
        <v>0</v>
      </c>
      <c r="I215" s="12">
        <f>+SUMIF(AGRIVET!G:G,C215,AGRIVET!E:E)</f>
        <v>0</v>
      </c>
      <c r="J215" s="12">
        <f>+SUMIF(AGRIVAL!G:G,'ALL 2020'!C215,AGRIVAL!E:E)</f>
        <v>0</v>
      </c>
      <c r="K215" s="12">
        <f>+SUMIF(AGRIKOBA!G:G,'ALL 2020'!C215,AGRIKOBA!E:E)</f>
        <v>0</v>
      </c>
      <c r="L215" s="12">
        <f>+SUMIF(LMOI!F:F,'ALL 2020'!C215,LMOI!D:D)</f>
        <v>0</v>
      </c>
      <c r="M215" s="12">
        <f>+SUMIF(TARTINE!G:G,'ALL 2020'!C215,TARTINE!E:E)</f>
        <v>0</v>
      </c>
      <c r="N215" s="12">
        <f>+SUMIF(IDF!F:F,'ALL 2020'!C215,IDF!D:D)</f>
        <v>0</v>
      </c>
      <c r="O215" s="12">
        <f>+SUMIF(RYA!G:G,C215,RYA!E:E)</f>
        <v>0</v>
      </c>
      <c r="P215" s="12">
        <f>+SUMIF('SCI NOAH'!G:G,'ALL 2020'!C215,'SCI NOAH'!E:E)</f>
        <v>0</v>
      </c>
      <c r="Q215" s="12">
        <f>+SUMIF(SIM!F:F,'ALL 2020'!C215,SIM!D:D)</f>
        <v>0</v>
      </c>
      <c r="R215" s="163">
        <f>+SUMIF('First Energy'!F:F,'ALL 2020'!C215,'First Energy'!D:D)</f>
        <v>0</v>
      </c>
      <c r="S215" s="163">
        <f>+SUMIF('ID Motors'!G:G,C215,'ID Motors'!E:E)</f>
        <v>0</v>
      </c>
      <c r="T215" s="12">
        <f>+SUMIF('ID RENTAL'!G:G,'ALL 2020'!C215,'ID RENTAL'!E:E)</f>
        <v>0</v>
      </c>
      <c r="U215" s="12">
        <f>+SUMIF('MCM '!G:G,'ALL 2020'!C215,'MCM '!E:E)</f>
        <v>0</v>
      </c>
      <c r="V215" s="12">
        <f>SUMIF(AGRIMOTORS!G:G,C215,AGRIMOTORS!E:E)</f>
        <v>0</v>
      </c>
      <c r="W215" s="12">
        <f>+SUMIF(BOVIMA!F:F,'ALL 2020'!C215,BOVIMA!D:D)</f>
        <v>0</v>
      </c>
      <c r="X215" s="12">
        <f>+SUMIF(AGRIFEED!F:F,'ALL 2020'!C215,AGRIFEED!D:D)</f>
        <v>0</v>
      </c>
      <c r="Y215" s="12">
        <f>SUMIF(AMIP!F:F,'ALL 2020'!C215,AMIP!D:D)</f>
        <v>0</v>
      </c>
      <c r="Z215" s="12">
        <f>+SUMIF(ISF!G:G,'ALL 2020'!C215,ISF!E:E)</f>
        <v>0</v>
      </c>
      <c r="AA215" s="124">
        <f>+SUMIF(DISCOI!G:G,'ALL 2020'!C215,DISCOI!E:E)</f>
        <v>0</v>
      </c>
      <c r="AB215" s="12">
        <f>+SUMIF(MABEL!F:F,'ALL 2020'!C215,MABEL!D:D)</f>
        <v>0</v>
      </c>
      <c r="AC215" s="12">
        <f>+SUMIF(NMP!F:F,'ALL 2020'!C215,NMP!D:D)</f>
        <v>0</v>
      </c>
      <c r="AD215" s="12">
        <f>SUMIF('AMCHO '!F:F,'ALL 2020'!C215,'AMCHO '!D:D)</f>
        <v>0</v>
      </c>
      <c r="AE215">
        <f>+SUMIF(CONFORTIS!G:G,'ALL 2020'!C215,CONFORTIS!E:E)</f>
        <v>0</v>
      </c>
      <c r="AF215" s="12">
        <f>+SUMIF('IRS IMMO'!G:G,'ALL 2020'!C215,'IRS IMMO'!E:E)</f>
        <v>0</v>
      </c>
      <c r="AG215" s="12">
        <f>+SUMIF(AGRIVETAM!F:F,'ALL 2020'!C215,AGRIVETAM!D:D)</f>
        <v>0</v>
      </c>
      <c r="AH215" s="12">
        <f>+SUMIF(EUROPAINTS!F:F,'ALL 2020'!C215,EUROPAINTS!D:D)</f>
        <v>0</v>
      </c>
      <c r="AI215" s="12">
        <f>+SUMIF('VET ABE'!F:F,'ALL 2020'!C215,'VET ABE'!E:E)</f>
        <v>0</v>
      </c>
      <c r="AJ215" s="12">
        <f>SUMIF('VET FIA'!F:F,'ALL 2020'!C215,'VET FIA'!E:E)</f>
        <v>0</v>
      </c>
      <c r="AK215" s="12">
        <f>+SUMIF('CSS SAKAY'!F:F,'ALL 2020'!C215,'CSS SAKAY'!D:D)</f>
        <v>0</v>
      </c>
      <c r="AL215" s="12">
        <f>+SUMIF(AGRIMA!F:F,'ALL 2020'!C215,AGRIMA!D:D)</f>
        <v>0</v>
      </c>
      <c r="AM215" s="12">
        <f>SUMIF('United Malagasy'!F:F,'ALL 2020'!C215,'United Malagasy'!D:D)</f>
        <v>0</v>
      </c>
      <c r="AN215" s="12">
        <f>+SUMIF(NUTRIFOOD!E:E,'ALL 2020'!C215,NUTRIFOOD!D:D)</f>
        <v>0</v>
      </c>
      <c r="AO215" s="12">
        <f>+SUMIF(FERRIS!H:H,'ALL 2020'!C215,FERRIS!F:F)</f>
        <v>0</v>
      </c>
      <c r="AP215" s="12">
        <f>+SUMIF(SEM!F:F,'ALL 2020'!C215,SEM!D:D)</f>
        <v>0</v>
      </c>
      <c r="AQ215" s="12">
        <f>+SUMIF(Madatrade!F:F,'ALL 2020'!C215,Madatrade!D:D)</f>
        <v>0</v>
      </c>
      <c r="AR215" s="12">
        <f>+SUMIF('FLY TECH'!F:F,'ALL 2020'!C215,'FLY TECH'!E:E)</f>
        <v>0</v>
      </c>
      <c r="AS215" s="12">
        <f>+SUMIF('FIRST INVESTISSEMENT'!G:G,'ALL 2020'!C215,'FIRST INVESTISSEMENT'!E:E)</f>
        <v>0</v>
      </c>
      <c r="AT215" s="164">
        <f t="shared" si="18"/>
        <v>0</v>
      </c>
      <c r="AU215" s="165">
        <f t="shared" si="19"/>
        <v>0</v>
      </c>
    </row>
    <row r="216" spans="1:47" x14ac:dyDescent="0.25">
      <c r="A216" s="11" t="str">
        <f t="shared" si="16"/>
        <v>4</v>
      </c>
      <c r="B216" s="11" t="str">
        <f t="shared" si="17"/>
        <v>467</v>
      </c>
      <c r="C216" s="60">
        <v>46780000</v>
      </c>
      <c r="D216" s="22" t="str">
        <f t="shared" si="20"/>
        <v>BIL22</v>
      </c>
      <c r="E216" s="24" t="s">
        <v>1265</v>
      </c>
      <c r="F216" s="12">
        <f>+SUMIF(AGRIFARM!H:H,C216,AGRIFARM!L:L)</f>
        <v>0</v>
      </c>
      <c r="G216" s="12">
        <f>+SUMIF(AGRICORP!I:I,C216,AGRICORP!E:E)</f>
        <v>0</v>
      </c>
      <c r="H216" s="12">
        <f>+SUMIF(SMTP!D:D,'ALL 2020'!C216,SMTP!G:G)</f>
        <v>950307</v>
      </c>
      <c r="I216" s="12">
        <f>+SUMIF(AGRIVET!G:G,C216,AGRIVET!E:E)</f>
        <v>0</v>
      </c>
      <c r="J216" s="12">
        <f>+SUMIF(AGRIVAL!G:G,'ALL 2020'!C216,AGRIVAL!E:E)</f>
        <v>0</v>
      </c>
      <c r="K216" s="12">
        <f>+SUMIF(AGRIKOBA!G:G,'ALL 2020'!C216,AGRIKOBA!E:E)</f>
        <v>0</v>
      </c>
      <c r="L216" s="12">
        <f>+SUMIF(LMOI!F:F,'ALL 2020'!C216,LMOI!D:D)</f>
        <v>0</v>
      </c>
      <c r="M216" s="12">
        <f>+SUMIF(TARTINE!G:G,'ALL 2020'!C216,TARTINE!E:E)</f>
        <v>0</v>
      </c>
      <c r="N216" s="12">
        <f>+SUMIF(IDF!F:F,'ALL 2020'!C216,IDF!D:D)</f>
        <v>0</v>
      </c>
      <c r="O216" s="12">
        <f>+SUMIF(RYA!G:G,C216,RYA!E:E)</f>
        <v>0</v>
      </c>
      <c r="P216" s="12">
        <f>+SUMIF('SCI NOAH'!G:G,'ALL 2020'!C216,'SCI NOAH'!E:E)</f>
        <v>0</v>
      </c>
      <c r="Q216" s="12">
        <f>+SUMIF(SIM!F:F,'ALL 2020'!C216,SIM!D:D)</f>
        <v>0</v>
      </c>
      <c r="R216" s="163">
        <f>+SUMIF('First Energy'!F:F,'ALL 2020'!C216,'First Energy'!D:D)</f>
        <v>0</v>
      </c>
      <c r="S216" s="163">
        <f>+SUMIF('ID Motors'!G:G,C216,'ID Motors'!E:E)</f>
        <v>0</v>
      </c>
      <c r="T216" s="12">
        <f>+SUMIF('ID RENTAL'!G:G,'ALL 2020'!C216,'ID RENTAL'!E:E)</f>
        <v>0</v>
      </c>
      <c r="U216" s="12">
        <f>+SUMIF('MCM '!G:G,'ALL 2020'!C216,'MCM '!E:E)</f>
        <v>0</v>
      </c>
      <c r="V216" s="12">
        <f>SUMIF(AGRIMOTORS!G:G,C216,AGRIMOTORS!E:E)</f>
        <v>0</v>
      </c>
      <c r="W216" s="12">
        <f>+SUMIF(BOVIMA!F:F,'ALL 2020'!C216,BOVIMA!D:D)</f>
        <v>0</v>
      </c>
      <c r="X216" s="12">
        <f>+SUMIF(AGRIFEED!F:F,'ALL 2020'!C216,AGRIFEED!D:D)</f>
        <v>0</v>
      </c>
      <c r="Y216" s="12">
        <f>SUMIF(AMIP!F:F,'ALL 2020'!C216,AMIP!D:D)</f>
        <v>0</v>
      </c>
      <c r="Z216" s="12">
        <f>+SUMIF(ISF!G:G,'ALL 2020'!C216,ISF!E:E)</f>
        <v>0</v>
      </c>
      <c r="AA216" s="124">
        <f>+SUMIF(DISCOI!G:G,'ALL 2020'!C216,DISCOI!E:E)</f>
        <v>0</v>
      </c>
      <c r="AB216" s="12">
        <f>+SUMIF(MABEL!F:F,'ALL 2020'!C216,MABEL!D:D)</f>
        <v>0</v>
      </c>
      <c r="AC216" s="12">
        <f>+SUMIF(NMP!F:F,'ALL 2020'!C216,NMP!D:D)</f>
        <v>0</v>
      </c>
      <c r="AD216" s="12">
        <f>SUMIF('AMCHO '!F:F,'ALL 2020'!C216,'AMCHO '!D:D)</f>
        <v>0</v>
      </c>
      <c r="AE216">
        <f>+SUMIF(CONFORTIS!G:G,'ALL 2020'!C216,CONFORTIS!E:E)</f>
        <v>0</v>
      </c>
      <c r="AF216" s="12">
        <f>+SUMIF('IRS IMMO'!G:G,'ALL 2020'!C216,'IRS IMMO'!E:E)</f>
        <v>0</v>
      </c>
      <c r="AG216" s="12">
        <f>+SUMIF(AGRIVETAM!F:F,'ALL 2020'!C216,AGRIVETAM!D:D)</f>
        <v>0</v>
      </c>
      <c r="AH216" s="12">
        <f>+SUMIF(EUROPAINTS!F:F,'ALL 2020'!C216,EUROPAINTS!D:D)</f>
        <v>0</v>
      </c>
      <c r="AI216" s="12">
        <f>+SUMIF('VET ABE'!F:F,'ALL 2020'!C216,'VET ABE'!E:E)</f>
        <v>0</v>
      </c>
      <c r="AJ216" s="12">
        <f>SUMIF('VET FIA'!F:F,'ALL 2020'!C216,'VET FIA'!E:E)</f>
        <v>0</v>
      </c>
      <c r="AK216" s="12">
        <f>+SUMIF('CSS SAKAY'!F:F,'ALL 2020'!C216,'CSS SAKAY'!D:D)</f>
        <v>0</v>
      </c>
      <c r="AL216" s="12">
        <f>+SUMIF(AGRIMA!F:F,'ALL 2020'!C216,AGRIMA!D:D)</f>
        <v>0</v>
      </c>
      <c r="AM216" s="12">
        <f>SUMIF('United Malagasy'!F:F,'ALL 2020'!C216,'United Malagasy'!D:D)</f>
        <v>0</v>
      </c>
      <c r="AN216" s="12">
        <f>+SUMIF(NUTRIFOOD!E:E,'ALL 2020'!C216,NUTRIFOOD!D:D)</f>
        <v>0</v>
      </c>
      <c r="AO216" s="12">
        <f>+SUMIF(FERRIS!H:H,'ALL 2020'!C216,FERRIS!F:F)</f>
        <v>0</v>
      </c>
      <c r="AP216" s="12">
        <f>+SUMIF(SEM!F:F,'ALL 2020'!C216,SEM!D:D)</f>
        <v>0</v>
      </c>
      <c r="AQ216" s="12">
        <f>+SUMIF(Madatrade!F:F,'ALL 2020'!C216,Madatrade!D:D)</f>
        <v>0</v>
      </c>
      <c r="AR216" s="12">
        <f>+SUMIF('FLY TECH'!F:F,'ALL 2020'!C216,'FLY TECH'!E:E)</f>
        <v>0</v>
      </c>
      <c r="AS216" s="12">
        <f>+SUMIF('FIRST INVESTISSEMENT'!G:G,'ALL 2020'!C216,'FIRST INVESTISSEMENT'!E:E)</f>
        <v>0</v>
      </c>
      <c r="AT216" s="164">
        <f t="shared" si="18"/>
        <v>950307</v>
      </c>
      <c r="AU216" s="165">
        <f t="shared" si="19"/>
        <v>209.24544047349056</v>
      </c>
    </row>
    <row r="217" spans="1:47" x14ac:dyDescent="0.25">
      <c r="A217" s="11" t="str">
        <f t="shared" si="16"/>
        <v>4</v>
      </c>
      <c r="B217" s="11" t="str">
        <f t="shared" si="17"/>
        <v>471</v>
      </c>
      <c r="C217" s="23">
        <v>47100000</v>
      </c>
      <c r="D217" s="160" t="s">
        <v>3253</v>
      </c>
      <c r="E217" s="24" t="s">
        <v>157</v>
      </c>
      <c r="F217" s="12">
        <f>+SUMIF(AGRIFARM!H:H,C217,AGRIFARM!L:L)</f>
        <v>0</v>
      </c>
      <c r="G217" s="12">
        <f>+SUMIF(AGRICORP!I:I,C217,AGRICORP!E:E)</f>
        <v>0</v>
      </c>
      <c r="H217" s="12">
        <f>+SUMIF(SMTP!D:D,'ALL 2020'!C217,SMTP!G:G)</f>
        <v>-1167523.33</v>
      </c>
      <c r="I217" s="12">
        <f>+SUMIF(AGRIVET!G:G,C217,AGRIVET!E:E)</f>
        <v>6566804.79</v>
      </c>
      <c r="J217" s="12">
        <f>+SUMIF(AGRIVAL!G:G,'ALL 2020'!C217,AGRIVAL!E:E)</f>
        <v>0</v>
      </c>
      <c r="K217" s="12">
        <f>+SUMIF(AGRIKOBA!G:G,'ALL 2020'!C217,AGRIKOBA!E:E)</f>
        <v>0</v>
      </c>
      <c r="L217" s="12">
        <f>+SUMIF(LMOI!F:F,'ALL 2020'!C217,LMOI!D:D)</f>
        <v>0</v>
      </c>
      <c r="M217" s="12">
        <f>+SUMIF(TARTINE!G:G,'ALL 2020'!C217,TARTINE!E:E)</f>
        <v>0</v>
      </c>
      <c r="N217" s="12">
        <f>+SUMIF(IDF!F:F,'ALL 2020'!C217,IDF!D:D)</f>
        <v>0</v>
      </c>
      <c r="O217" s="12">
        <f>+SUMIF(RYA!G:G,C217,RYA!E:E)</f>
        <v>0</v>
      </c>
      <c r="P217" s="12">
        <f>+SUMIF('SCI NOAH'!G:G,'ALL 2020'!C217,'SCI NOAH'!E:E)</f>
        <v>0</v>
      </c>
      <c r="Q217" s="12">
        <f>+SUMIF(SIM!F:F,'ALL 2020'!C217,SIM!D:D)</f>
        <v>0</v>
      </c>
      <c r="R217" s="163">
        <f>+SUMIF('First Energy'!F:F,'ALL 2020'!C217,'First Energy'!D:D)</f>
        <v>0.90999984741210904</v>
      </c>
      <c r="S217" s="163">
        <f>+SUMIF('ID Motors'!G:G,C217,'ID Motors'!E:E)</f>
        <v>-249688.179999985</v>
      </c>
      <c r="T217" s="12">
        <f>+SUMIF('ID RENTAL'!G:G,'ALL 2020'!C217,'ID RENTAL'!E:E)</f>
        <v>-682.80000000033795</v>
      </c>
      <c r="U217" s="12">
        <f>+SUMIF('MCM '!G:G,'ALL 2020'!C217,'MCM '!E:E)</f>
        <v>1991199461.6799998</v>
      </c>
      <c r="V217" s="12">
        <f>SUMIF(AGRIMOTORS!G:G,C217,AGRIMOTORS!E:E)</f>
        <v>0</v>
      </c>
      <c r="W217" s="12">
        <f>+SUMIF(BOVIMA!F:F,'ALL 2020'!C217,BOVIMA!D:D)</f>
        <v>0</v>
      </c>
      <c r="X217" s="12">
        <f>+SUMIF(AGRIFEED!F:F,'ALL 2020'!C217,AGRIFEED!D:D)</f>
        <v>0</v>
      </c>
      <c r="Y217" s="12">
        <f>SUMIF(AMIP!F:F,'ALL 2020'!C217,AMIP!D:D)</f>
        <v>0</v>
      </c>
      <c r="Z217" s="12">
        <f>+SUMIF(ISF!G:G,'ALL 2020'!C217,ISF!E:E)</f>
        <v>0</v>
      </c>
      <c r="AA217" s="124">
        <f>+SUMIF(DISCOI!G:G,'ALL 2020'!C217,DISCOI!E:E)</f>
        <v>0</v>
      </c>
      <c r="AB217" s="12">
        <f>+SUMIF(MABEL!F:F,'ALL 2020'!C217,MABEL!D:D)</f>
        <v>0</v>
      </c>
      <c r="AC217" s="12">
        <f>+SUMIF(NMP!F:F,'ALL 2020'!C217,NMP!D:D)</f>
        <v>0</v>
      </c>
      <c r="AD217" s="12">
        <f>SUMIF('AMCHO '!F:F,'ALL 2020'!C217,'AMCHO '!D:D)</f>
        <v>0</v>
      </c>
      <c r="AE217">
        <f>+SUMIF(CONFORTIS!G:G,'ALL 2020'!C217,CONFORTIS!E:E)</f>
        <v>0</v>
      </c>
      <c r="AF217" s="12">
        <f>+SUMIF('IRS IMMO'!G:G,'ALL 2020'!C217,'IRS IMMO'!E:E)</f>
        <v>0</v>
      </c>
      <c r="AG217" s="12">
        <f>+SUMIF(AGRIVETAM!F:F,'ALL 2020'!C217,AGRIVETAM!D:D)</f>
        <v>0</v>
      </c>
      <c r="AH217" s="12">
        <f>+SUMIF(EUROPAINTS!F:F,'ALL 2020'!C217,EUROPAINTS!D:D)</f>
        <v>0</v>
      </c>
      <c r="AI217" s="12">
        <f>+SUMIF('VET ABE'!F:F,'ALL 2020'!C217,'VET ABE'!E:E)</f>
        <v>0</v>
      </c>
      <c r="AJ217" s="12">
        <f>SUMIF('VET FIA'!F:F,'ALL 2020'!C217,'VET FIA'!E:E)</f>
        <v>0</v>
      </c>
      <c r="AK217" s="12">
        <f>+SUMIF('CSS SAKAY'!F:F,'ALL 2020'!C217,'CSS SAKAY'!D:D)</f>
        <v>0</v>
      </c>
      <c r="AL217" s="12">
        <f>+SUMIF(AGRIMA!F:F,'ALL 2020'!C217,AGRIMA!D:D)</f>
        <v>0</v>
      </c>
      <c r="AM217" s="12">
        <f>SUMIF('United Malagasy'!F:F,'ALL 2020'!C217,'United Malagasy'!D:D)</f>
        <v>0</v>
      </c>
      <c r="AN217" s="12">
        <f>+SUMIF(NUTRIFOOD!E:E,'ALL 2020'!C217,NUTRIFOOD!D:D)</f>
        <v>0</v>
      </c>
      <c r="AO217" s="12">
        <f>+SUMIF(FERRIS!H:H,'ALL 2020'!C217,FERRIS!F:F)</f>
        <v>33762500.600000001</v>
      </c>
      <c r="AP217" s="12">
        <f>+SUMIF(SEM!F:F,'ALL 2020'!C217,SEM!D:D)</f>
        <v>0</v>
      </c>
      <c r="AQ217" s="12">
        <f>+SUMIF(Madatrade!F:F,'ALL 2020'!C217,Madatrade!D:D)</f>
        <v>0</v>
      </c>
      <c r="AR217" s="12">
        <f>+SUMIF('FLY TECH'!F:F,'ALL 2020'!C217,'FLY TECH'!E:E)</f>
        <v>0</v>
      </c>
      <c r="AS217" s="12">
        <f>+SUMIF('FIRST INVESTISSEMENT'!G:G,'ALL 2020'!C217,'FIRST INVESTISSEMENT'!E:E)</f>
        <v>0</v>
      </c>
      <c r="AT217" s="164">
        <f t="shared" si="18"/>
        <v>2030110873.6699996</v>
      </c>
      <c r="AU217" s="165">
        <f t="shared" si="19"/>
        <v>447004.43537835858</v>
      </c>
    </row>
    <row r="218" spans="1:47" x14ac:dyDescent="0.25">
      <c r="A218" s="11" t="str">
        <f t="shared" si="16"/>
        <v>4</v>
      </c>
      <c r="B218" s="11" t="str">
        <f t="shared" si="17"/>
        <v>486</v>
      </c>
      <c r="C218" s="23">
        <v>48600000</v>
      </c>
      <c r="D218" s="160" t="s">
        <v>3257</v>
      </c>
      <c r="E218" s="24" t="s">
        <v>158</v>
      </c>
      <c r="F218" s="12">
        <f>+SUMIF(AGRIFARM!H:H,C218,AGRIFARM!L:L)</f>
        <v>1423518.42</v>
      </c>
      <c r="G218" s="12">
        <f>+SUMIF(AGRICORP!I:I,C218,AGRICORP!E:E)</f>
        <v>0</v>
      </c>
      <c r="H218" s="12">
        <f>+SUMIF(SMTP!D:D,'ALL 2020'!C218,SMTP!G:G)</f>
        <v>15286777.539999999</v>
      </c>
      <c r="I218" s="12">
        <f>+SUMIF(AGRIVET!G:G,C218,AGRIVET!E:E)</f>
        <v>102828173.31999999</v>
      </c>
      <c r="J218" s="12">
        <f>+SUMIF(AGRIVAL!G:G,'ALL 2020'!C218,AGRIVAL!E:E)</f>
        <v>6620349.46</v>
      </c>
      <c r="K218" s="12">
        <f>+SUMIF(AGRIKOBA!G:G,'ALL 2020'!C218,AGRIKOBA!E:E)</f>
        <v>0</v>
      </c>
      <c r="L218" s="12">
        <f>+SUMIF(LMOI!F:F,'ALL 2020'!C218,LMOI!D:D)</f>
        <v>182701967.38999999</v>
      </c>
      <c r="M218" s="12">
        <f>+SUMIF(TARTINE!G:G,'ALL 2020'!C218,TARTINE!E:E)</f>
        <v>23961637.949999999</v>
      </c>
      <c r="N218" s="12">
        <f>+SUMIF(IDF!F:F,'ALL 2020'!C218,IDF!D:D)</f>
        <v>45747356.990000002</v>
      </c>
      <c r="O218" s="12">
        <f>+SUMIF(RYA!G:G,C218,RYA!E:E)</f>
        <v>0</v>
      </c>
      <c r="P218" s="12">
        <f>+SUMIF('SCI NOAH'!G:G,'ALL 2020'!C218,'SCI NOAH'!E:E)</f>
        <v>0</v>
      </c>
      <c r="Q218" s="12">
        <f>+SUMIF(SIM!F:F,'ALL 2020'!C218,SIM!D:D)</f>
        <v>4857654.13</v>
      </c>
      <c r="R218" s="163">
        <f>+SUMIF('First Energy'!F:F,'ALL 2020'!C218,'First Energy'!D:D)</f>
        <v>20488240.0583333</v>
      </c>
      <c r="S218" s="163">
        <f>+SUMIF('ID Motors'!G:G,C218,'ID Motors'!E:E)</f>
        <v>15773744.7185714</v>
      </c>
      <c r="T218" s="12">
        <f>+SUMIF('ID RENTAL'!G:G,'ALL 2020'!C218,'ID RENTAL'!E:E)</f>
        <v>61164302.009999998</v>
      </c>
      <c r="U218" s="12">
        <f>+SUMIF('MCM '!G:G,'ALL 2020'!C218,'MCM '!E:E)</f>
        <v>0</v>
      </c>
      <c r="V218" s="12">
        <f>SUMIF(AGRIMOTORS!G:G,C218,AGRIMOTORS!E:E)</f>
        <v>1232827.44</v>
      </c>
      <c r="W218" s="12">
        <f>+SUMIF(BOVIMA!F:F,'ALL 2020'!C218,BOVIMA!D:D)</f>
        <v>26555300.760000002</v>
      </c>
      <c r="X218" s="12">
        <f>+SUMIF(AGRIFEED!F:F,'ALL 2020'!C218,AGRIFEED!D:D)</f>
        <v>0</v>
      </c>
      <c r="Y218" s="12">
        <f>SUMIF(AMIP!F:F,'ALL 2020'!C218,AMIP!D:D)</f>
        <v>0</v>
      </c>
      <c r="Z218" s="12">
        <f>+SUMIF(ISF!G:G,'ALL 2020'!C218,ISF!E:E)</f>
        <v>0</v>
      </c>
      <c r="AA218" s="124">
        <f>+SUMIF(DISCOI!G:G,'ALL 2020'!C218,DISCOI!E:E)</f>
        <v>0</v>
      </c>
      <c r="AB218" s="12">
        <f>+SUMIF(MABEL!F:F,'ALL 2020'!C218,MABEL!D:D)</f>
        <v>0</v>
      </c>
      <c r="AC218" s="12">
        <f>+SUMIF(NMP!F:F,'ALL 2020'!C218,NMP!D:D)</f>
        <v>0</v>
      </c>
      <c r="AD218" s="12">
        <f>SUMIF('AMCHO '!F:F,'ALL 2020'!C218,'AMCHO '!D:D)</f>
        <v>456108843.22000003</v>
      </c>
      <c r="AE218">
        <f>+SUMIF(CONFORTIS!G:G,'ALL 2020'!C218,CONFORTIS!E:E)</f>
        <v>0</v>
      </c>
      <c r="AF218" s="12">
        <f>+SUMIF('IRS IMMO'!G:G,'ALL 2020'!C218,'IRS IMMO'!E:E)</f>
        <v>0</v>
      </c>
      <c r="AG218" s="12">
        <f>+SUMIF(AGRIVETAM!F:F,'ALL 2020'!C218,AGRIVETAM!D:D)</f>
        <v>0</v>
      </c>
      <c r="AH218" s="12">
        <f>+SUMIF(EUROPAINTS!F:F,'ALL 2020'!C218,EUROPAINTS!D:D)</f>
        <v>0</v>
      </c>
      <c r="AI218" s="12">
        <f>+SUMIF('VET ABE'!F:F,'ALL 2020'!C218,'VET ABE'!E:E)</f>
        <v>81345583.659999996</v>
      </c>
      <c r="AJ218" s="12">
        <f>SUMIF('VET FIA'!F:F,'ALL 2020'!C218,'VET FIA'!E:E)</f>
        <v>3953083.66</v>
      </c>
      <c r="AK218" s="12">
        <f>+SUMIF('CSS SAKAY'!F:F,'ALL 2020'!C218,'CSS SAKAY'!D:D)</f>
        <v>0</v>
      </c>
      <c r="AL218" s="12">
        <f>+SUMIF(AGRIMA!F:F,'ALL 2020'!C218,AGRIMA!D:D)</f>
        <v>0</v>
      </c>
      <c r="AM218" s="12">
        <f>SUMIF('United Malagasy'!F:F,'ALL 2020'!C218,'United Malagasy'!D:D)</f>
        <v>465041.55</v>
      </c>
      <c r="AN218" s="12">
        <f>+SUMIF(NUTRIFOOD!E:E,'ALL 2020'!C218,NUTRIFOOD!D:D)</f>
        <v>0</v>
      </c>
      <c r="AO218" s="12">
        <f>+SUMIF(FERRIS!H:H,'ALL 2020'!C218,FERRIS!F:F)</f>
        <v>7925565.0800000401</v>
      </c>
      <c r="AP218" s="12">
        <f>+SUMIF(SEM!F:F,'ALL 2020'!C218,SEM!D:D)</f>
        <v>-1415962.66</v>
      </c>
      <c r="AQ218" s="12">
        <f>+SUMIF(Madatrade!F:F,'ALL 2020'!C218,Madatrade!D:D)</f>
        <v>0</v>
      </c>
      <c r="AR218" s="12">
        <f>+SUMIF('FLY TECH'!F:F,'ALL 2020'!C218,'FLY TECH'!E:E)</f>
        <v>17295935.329999998</v>
      </c>
      <c r="AS218" s="12">
        <f>+SUMIF('FIRST INVESTISSEMENT'!G:G,'ALL 2020'!C218,'FIRST INVESTISSEMENT'!E:E)</f>
        <v>0</v>
      </c>
      <c r="AT218" s="164">
        <f t="shared" si="18"/>
        <v>1074319940.0269046</v>
      </c>
      <c r="AU218" s="165">
        <f t="shared" si="19"/>
        <v>236551.50289367919</v>
      </c>
    </row>
    <row r="219" spans="1:47" x14ac:dyDescent="0.25">
      <c r="A219" s="11" t="str">
        <f t="shared" si="16"/>
        <v>4</v>
      </c>
      <c r="B219" s="11" t="str">
        <f t="shared" si="17"/>
        <v>487</v>
      </c>
      <c r="C219" s="29">
        <v>48700000</v>
      </c>
      <c r="D219" s="184" t="s">
        <v>3258</v>
      </c>
      <c r="E219" s="24" t="s">
        <v>1272</v>
      </c>
      <c r="F219" s="12">
        <f>+SUMIF(AGRIFARM!H:H,C219,AGRIFARM!L:L)</f>
        <v>0</v>
      </c>
      <c r="G219" s="12">
        <f>+SUMIF(AGRICORP!I:I,C219,AGRICORP!E:E)</f>
        <v>0</v>
      </c>
      <c r="H219" s="12">
        <f>+SUMIF(SMTP!D:D,'ALL 2020'!C219,SMTP!G:G)</f>
        <v>-2138926490.6300001</v>
      </c>
      <c r="I219" s="12">
        <f>+SUMIF(AGRIVET!G:G,C219,AGRIVET!E:E)</f>
        <v>0</v>
      </c>
      <c r="J219" s="12">
        <f>+SUMIF(AGRIVAL!G:G,'ALL 2020'!C219,AGRIVAL!E:E)</f>
        <v>-25000000</v>
      </c>
      <c r="K219" s="12">
        <f>+SUMIF(AGRIKOBA!G:G,'ALL 2020'!C219,AGRIKOBA!E:E)</f>
        <v>-28897407.100000001</v>
      </c>
      <c r="L219" s="12">
        <f>+SUMIF(LMOI!F:F,'ALL 2020'!C219,LMOI!D:D)</f>
        <v>0</v>
      </c>
      <c r="M219" s="12">
        <f>+SUMIF(TARTINE!G:G,'ALL 2020'!C219,TARTINE!E:E)</f>
        <v>0</v>
      </c>
      <c r="N219" s="12">
        <f>+SUMIF(IDF!F:F,'ALL 2020'!C219,IDF!D:D)</f>
        <v>0</v>
      </c>
      <c r="O219" s="12">
        <f>+SUMIF(RYA!G:G,C219,RYA!E:E)</f>
        <v>0</v>
      </c>
      <c r="P219" s="12">
        <f>+SUMIF('SCI NOAH'!G:G,'ALL 2020'!C219,'SCI NOAH'!E:E)</f>
        <v>0</v>
      </c>
      <c r="Q219" s="12">
        <f>+SUMIF(SIM!F:F,'ALL 2020'!C219,SIM!D:D)</f>
        <v>-26400000</v>
      </c>
      <c r="R219" s="163">
        <f>+SUMIF('First Energy'!F:F,'ALL 2020'!C219,'First Energy'!D:D)</f>
        <v>0</v>
      </c>
      <c r="S219" s="163">
        <f>+SUMIF('ID Motors'!G:G,C219,'ID Motors'!E:E)</f>
        <v>-1690039569.5599999</v>
      </c>
      <c r="T219" s="12">
        <f>+SUMIF('ID RENTAL'!G:G,'ALL 2020'!C219,'ID RENTAL'!E:E)</f>
        <v>-468065733.32999998</v>
      </c>
      <c r="U219" s="12">
        <f>+SUMIF('MCM '!G:G,'ALL 2020'!C219,'MCM '!E:E)</f>
        <v>0</v>
      </c>
      <c r="V219" s="12">
        <f>SUMIF(AGRIMOTORS!G:G,C219,AGRIMOTORS!E:E)</f>
        <v>0</v>
      </c>
      <c r="W219" s="12">
        <f>+SUMIF(BOVIMA!F:F,'ALL 2020'!C219,BOVIMA!D:D)</f>
        <v>-5370329.6699999999</v>
      </c>
      <c r="X219" s="12">
        <f>+SUMIF(AGRIFEED!F:F,'ALL 2020'!C219,AGRIFEED!D:D)</f>
        <v>0</v>
      </c>
      <c r="Y219" s="12">
        <f>SUMIF(AMIP!F:F,'ALL 2020'!C219,AMIP!D:D)</f>
        <v>0</v>
      </c>
      <c r="Z219" s="12">
        <f>+SUMIF(ISF!G:G,'ALL 2020'!C219,ISF!E:E)</f>
        <v>0</v>
      </c>
      <c r="AA219" s="124">
        <f>+SUMIF(DISCOI!G:G,'ALL 2020'!C219,DISCOI!E:E)</f>
        <v>0</v>
      </c>
      <c r="AB219" s="12">
        <f>+SUMIF(MABEL!F:F,'ALL 2020'!C219,MABEL!D:D)</f>
        <v>0</v>
      </c>
      <c r="AC219" s="12">
        <f>+SUMIF(NMP!F:F,'ALL 2020'!C219,NMP!D:D)</f>
        <v>0</v>
      </c>
      <c r="AD219" s="12">
        <f>SUMIF('AMCHO '!F:F,'ALL 2020'!C219,'AMCHO '!D:D)</f>
        <v>-666387060.33000004</v>
      </c>
      <c r="AE219">
        <f>+SUMIF(CONFORTIS!G:G,'ALL 2020'!C219,CONFORTIS!E:E)</f>
        <v>0</v>
      </c>
      <c r="AF219" s="12">
        <f>+SUMIF('IRS IMMO'!G:G,'ALL 2020'!C219,'IRS IMMO'!E:E)</f>
        <v>0</v>
      </c>
      <c r="AG219" s="12">
        <f>+SUMIF(AGRIVETAM!F:F,'ALL 2020'!C219,AGRIVETAM!D:D)</f>
        <v>0</v>
      </c>
      <c r="AH219" s="12">
        <f>+SUMIF(EUROPAINTS!F:F,'ALL 2020'!C219,EUROPAINTS!D:D)</f>
        <v>0</v>
      </c>
      <c r="AI219" s="12">
        <f>+SUMIF('VET ABE'!F:F,'ALL 2020'!C219,'VET ABE'!E:E)</f>
        <v>0</v>
      </c>
      <c r="AJ219" s="12">
        <f>SUMIF('VET FIA'!F:F,'ALL 2020'!C219,'VET FIA'!E:E)</f>
        <v>0</v>
      </c>
      <c r="AK219" s="12">
        <f>+SUMIF('CSS SAKAY'!F:F,'ALL 2020'!C219,'CSS SAKAY'!D:D)</f>
        <v>0</v>
      </c>
      <c r="AL219" s="12">
        <f>+SUMIF(AGRIMA!F:F,'ALL 2020'!C219,AGRIMA!D:D)</f>
        <v>0</v>
      </c>
      <c r="AM219" s="12">
        <f>SUMIF('United Malagasy'!F:F,'ALL 2020'!C219,'United Malagasy'!D:D)</f>
        <v>-61776440.159999996</v>
      </c>
      <c r="AN219" s="12">
        <f>+SUMIF(NUTRIFOOD!E:E,'ALL 2020'!C219,NUTRIFOOD!D:D)</f>
        <v>0</v>
      </c>
      <c r="AO219" s="12">
        <f>+SUMIF(FERRIS!H:H,'ALL 2020'!C219,FERRIS!F:F)</f>
        <v>0</v>
      </c>
      <c r="AP219" s="12">
        <f>+SUMIF(SEM!F:F,'ALL 2020'!C219,SEM!D:D)</f>
        <v>0</v>
      </c>
      <c r="AQ219" s="12">
        <f>+SUMIF(Madatrade!F:F,'ALL 2020'!C219,Madatrade!D:D)</f>
        <v>0</v>
      </c>
      <c r="AR219" s="12">
        <f>+SUMIF('FLY TECH'!F:F,'ALL 2020'!C219,'FLY TECH'!E:E)</f>
        <v>0</v>
      </c>
      <c r="AS219" s="12">
        <f>+SUMIF('FIRST INVESTISSEMENT'!G:G,'ALL 2020'!C219,'FIRST INVESTISSEMENT'!E:E)</f>
        <v>0</v>
      </c>
      <c r="AT219" s="164">
        <f t="shared" si="18"/>
        <v>-5110863030.7799997</v>
      </c>
      <c r="AU219" s="165">
        <f t="shared" si="19"/>
        <v>-1125346.6364819368</v>
      </c>
    </row>
    <row r="220" spans="1:47" x14ac:dyDescent="0.25">
      <c r="A220" s="11" t="str">
        <f t="shared" si="16"/>
        <v>4</v>
      </c>
      <c r="B220" s="11" t="str">
        <f t="shared" si="17"/>
        <v>491</v>
      </c>
      <c r="C220" s="23">
        <v>49100000</v>
      </c>
      <c r="D220" s="160" t="s">
        <v>3259</v>
      </c>
      <c r="E220" s="24" t="s">
        <v>336</v>
      </c>
      <c r="F220" s="12">
        <f>+SUMIF(AGRIFARM!H:H,C220,AGRIFARM!L:L)</f>
        <v>-817084178.30999994</v>
      </c>
      <c r="G220" s="12">
        <f>+SUMIF(AGRICORP!I:I,C220,AGRICORP!E:E)</f>
        <v>0</v>
      </c>
      <c r="H220" s="12">
        <f>+SUMIF(SMTP!D:D,'ALL 2020'!C220,SMTP!G:G)</f>
        <v>-552578746.62</v>
      </c>
      <c r="I220" s="12">
        <f>+SUMIF(AGRIVET!G:G,C220,AGRIVET!E:E)</f>
        <v>-1619085172.24</v>
      </c>
      <c r="J220" s="12">
        <f>+SUMIF(AGRIVAL!G:G,'ALL 2020'!C220,AGRIVAL!E:E)</f>
        <v>-3292416344.4000001</v>
      </c>
      <c r="K220" s="12">
        <f>+SUMIF(AGRIKOBA!G:G,'ALL 2020'!C220,AGRIKOBA!E:E)</f>
        <v>0</v>
      </c>
      <c r="L220" s="12">
        <f>+SUMIF(LMOI!F:F,'ALL 2020'!C220,LMOI!D:D)</f>
        <v>-42500004</v>
      </c>
      <c r="M220" s="12">
        <f>+SUMIF(TARTINE!G:G,'ALL 2020'!C220,TARTINE!E:E)</f>
        <v>0</v>
      </c>
      <c r="N220" s="12">
        <f>+SUMIF(IDF!F:F,'ALL 2020'!C220,IDF!D:D)</f>
        <v>-1091163846.6199999</v>
      </c>
      <c r="O220" s="12">
        <f>+SUMIF(RYA!G:G,C220,RYA!E:E)</f>
        <v>0</v>
      </c>
      <c r="P220" s="12">
        <f>+SUMIF('SCI NOAH'!G:G,'ALL 2020'!C220,'SCI NOAH'!E:E)</f>
        <v>0</v>
      </c>
      <c r="Q220" s="12">
        <f>+SUMIF(SIM!F:F,'ALL 2020'!C220,SIM!D:D)</f>
        <v>-2500000.0099999998</v>
      </c>
      <c r="R220" s="163">
        <f>+SUMIF('First Energy'!F:F,'ALL 2020'!C220,'First Energy'!D:D)</f>
        <v>3.9997100830078099E-3</v>
      </c>
      <c r="S220" s="163">
        <f>+SUMIF('ID Motors'!G:G,C220,'ID Motors'!E:E)</f>
        <v>-849654291.09000003</v>
      </c>
      <c r="T220" s="12">
        <f>+SUMIF('ID RENTAL'!G:G,'ALL 2020'!C220,'ID RENTAL'!E:E)</f>
        <v>0</v>
      </c>
      <c r="U220" s="12">
        <f>+SUMIF('MCM '!G:G,'ALL 2020'!C220,'MCM '!E:E)</f>
        <v>0</v>
      </c>
      <c r="V220" s="12">
        <f>SUMIF(AGRIMOTORS!G:G,C220,AGRIMOTORS!E:E)</f>
        <v>0</v>
      </c>
      <c r="W220" s="12">
        <f>+SUMIF(BOVIMA!F:F,'ALL 2020'!C220,BOVIMA!D:D)</f>
        <v>0</v>
      </c>
      <c r="X220" s="12">
        <f>+SUMIF(AGRIFEED!F:F,'ALL 2020'!C220,AGRIFEED!D:D)</f>
        <v>0</v>
      </c>
      <c r="Y220" s="12">
        <f>SUMIF(AMIP!F:F,'ALL 2020'!C220,AMIP!D:D)</f>
        <v>0</v>
      </c>
      <c r="Z220" s="12">
        <f>+SUMIF(ISF!G:G,'ALL 2020'!C220,ISF!E:E)</f>
        <v>0</v>
      </c>
      <c r="AA220" s="124">
        <f>+SUMIF(DISCOI!G:G,'ALL 2020'!C220,DISCOI!E:E)</f>
        <v>0</v>
      </c>
      <c r="AB220" s="12">
        <f>+SUMIF(MABEL!F:F,'ALL 2020'!C220,MABEL!D:D)</f>
        <v>0</v>
      </c>
      <c r="AC220" s="12">
        <f>+SUMIF(NMP!F:F,'ALL 2020'!C220,NMP!D:D)</f>
        <v>0</v>
      </c>
      <c r="AD220" s="12">
        <f>SUMIF('AMCHO '!F:F,'ALL 2020'!C220,'AMCHO '!D:D)</f>
        <v>0</v>
      </c>
      <c r="AE220">
        <f>+SUMIF(CONFORTIS!G:G,'ALL 2020'!C220,CONFORTIS!E:E)</f>
        <v>0</v>
      </c>
      <c r="AF220" s="12">
        <f>+SUMIF('IRS IMMO'!G:G,'ALL 2020'!C220,'IRS IMMO'!E:E)</f>
        <v>0</v>
      </c>
      <c r="AG220" s="12">
        <f>+SUMIF(AGRIVETAM!F:F,'ALL 2020'!C220,AGRIVETAM!D:D)</f>
        <v>0</v>
      </c>
      <c r="AH220" s="12">
        <f>+SUMIF(EUROPAINTS!F:F,'ALL 2020'!C220,EUROPAINTS!D:D)</f>
        <v>-16673768</v>
      </c>
      <c r="AI220" s="12">
        <f>+SUMIF('VET ABE'!F:F,'ALL 2020'!C220,'VET ABE'!E:E)</f>
        <v>-44544081.600000001</v>
      </c>
      <c r="AJ220" s="12">
        <f>SUMIF('VET FIA'!F:F,'ALL 2020'!C220,'VET FIA'!E:E)</f>
        <v>0</v>
      </c>
      <c r="AK220" s="12">
        <f>+SUMIF('CSS SAKAY'!F:F,'ALL 2020'!C220,'CSS SAKAY'!D:D)</f>
        <v>0</v>
      </c>
      <c r="AL220" s="12">
        <f>+SUMIF(AGRIMA!F:F,'ALL 2020'!C220,AGRIMA!D:D)</f>
        <v>0</v>
      </c>
      <c r="AM220" s="12">
        <f>SUMIF('United Malagasy'!F:F,'ALL 2020'!C220,'United Malagasy'!D:D)</f>
        <v>0</v>
      </c>
      <c r="AN220" s="12">
        <f>+SUMIF(NUTRIFOOD!E:E,'ALL 2020'!C220,NUTRIFOOD!D:D)</f>
        <v>0</v>
      </c>
      <c r="AO220" s="12">
        <f>+SUMIF(FERRIS!H:H,'ALL 2020'!C220,FERRIS!F:F)</f>
        <v>0</v>
      </c>
      <c r="AP220" s="12">
        <f>+SUMIF(SEM!F:F,'ALL 2020'!C220,SEM!D:D)</f>
        <v>-20479998</v>
      </c>
      <c r="AQ220" s="12">
        <f>+SUMIF(Madatrade!F:F,'ALL 2020'!C220,Madatrade!D:D)</f>
        <v>0</v>
      </c>
      <c r="AR220" s="12">
        <f>+SUMIF('FLY TECH'!F:F,'ALL 2020'!C220,'FLY TECH'!E:E)</f>
        <v>0</v>
      </c>
      <c r="AS220" s="12">
        <f>+SUMIF('FIRST INVESTISSEMENT'!G:G,'ALL 2020'!C220,'FIRST INVESTISSEMENT'!E:E)</f>
        <v>0</v>
      </c>
      <c r="AT220" s="164">
        <f t="shared" si="18"/>
        <v>-8348680430.8860006</v>
      </c>
      <c r="AU220" s="165">
        <f t="shared" si="19"/>
        <v>-1838272.5941544701</v>
      </c>
    </row>
    <row r="221" spans="1:47" x14ac:dyDescent="0.25">
      <c r="A221" s="11" t="str">
        <f t="shared" si="16"/>
        <v>4</v>
      </c>
      <c r="B221" s="11" t="str">
        <f t="shared" si="17"/>
        <v>496</v>
      </c>
      <c r="C221" s="23">
        <v>49660000</v>
      </c>
      <c r="D221" s="160" t="s">
        <v>3260</v>
      </c>
      <c r="E221" s="57" t="s">
        <v>700</v>
      </c>
      <c r="F221" s="12">
        <f>+SUMIF(AGRIFARM!H:H,C221,AGRIFARM!L:L)</f>
        <v>0</v>
      </c>
      <c r="G221" s="12">
        <f>+SUMIF(AGRICORP!I:I,C221,AGRICORP!E:E)</f>
        <v>0</v>
      </c>
      <c r="H221" s="12">
        <f>+SUMIF(SMTP!D:D,'ALL 2020'!C221,SMTP!G:G)</f>
        <v>0</v>
      </c>
      <c r="I221" s="12">
        <f>+SUMIF(AGRIVET!G:G,C221,AGRIVET!E:E)</f>
        <v>-75155958</v>
      </c>
      <c r="J221" s="12">
        <f>+SUMIF(AGRIVAL!G:G,'ALL 2020'!C221,AGRIVAL!E:E)</f>
        <v>0</v>
      </c>
      <c r="K221" s="12">
        <f>+SUMIF(AGRIKOBA!G:G,'ALL 2020'!C221,AGRIKOBA!E:E)</f>
        <v>0</v>
      </c>
      <c r="L221" s="12">
        <f>+SUMIF(LMOI!F:F,'ALL 2020'!C221,LMOI!D:D)</f>
        <v>0</v>
      </c>
      <c r="M221" s="12">
        <f>+SUMIF(TARTINE!G:G,'ALL 2020'!C221,TARTINE!E:E)</f>
        <v>0</v>
      </c>
      <c r="N221" s="12">
        <f>+SUMIF(IDF!F:F,'ALL 2020'!C221,IDF!D:D)</f>
        <v>0</v>
      </c>
      <c r="O221" s="12">
        <f>+SUMIF(RYA!G:G,C221,RYA!E:E)</f>
        <v>0</v>
      </c>
      <c r="P221" s="12">
        <f>+SUMIF('SCI NOAH'!G:G,'ALL 2020'!C221,'SCI NOAH'!E:E)</f>
        <v>0</v>
      </c>
      <c r="Q221" s="12">
        <f>+SUMIF(SIM!F:F,'ALL 2020'!C221,SIM!D:D)</f>
        <v>0</v>
      </c>
      <c r="R221" s="163">
        <f>+SUMIF('First Energy'!F:F,'ALL 2020'!C221,'First Energy'!D:D)</f>
        <v>0</v>
      </c>
      <c r="S221" s="163">
        <f>+SUMIF('ID Motors'!G:G,C221,'ID Motors'!E:E)</f>
        <v>0</v>
      </c>
      <c r="T221" s="12">
        <f>+SUMIF('ID RENTAL'!G:G,'ALL 2020'!C221,'ID RENTAL'!E:E)</f>
        <v>0</v>
      </c>
      <c r="U221" s="12">
        <f>+SUMIF('MCM '!G:G,'ALL 2020'!C221,'MCM '!E:E)</f>
        <v>0</v>
      </c>
      <c r="V221" s="12">
        <f>SUMIF(AGRIMOTORS!G:G,C221,AGRIMOTORS!E:E)</f>
        <v>0</v>
      </c>
      <c r="W221" s="12">
        <f>+SUMIF(BOVIMA!F:F,'ALL 2020'!C221,BOVIMA!D:D)</f>
        <v>0</v>
      </c>
      <c r="X221" s="12">
        <f>+SUMIF(AGRIFEED!F:F,'ALL 2020'!C221,AGRIFEED!D:D)</f>
        <v>0</v>
      </c>
      <c r="Y221" s="12">
        <f>SUMIF(AMIP!F:F,'ALL 2020'!C221,AMIP!D:D)</f>
        <v>0</v>
      </c>
      <c r="Z221" s="12">
        <f>+SUMIF(ISF!G:G,'ALL 2020'!C221,ISF!E:E)</f>
        <v>0</v>
      </c>
      <c r="AA221" s="124">
        <f>+SUMIF(DISCOI!G:G,'ALL 2020'!C221,DISCOI!E:E)</f>
        <v>0</v>
      </c>
      <c r="AB221" s="12">
        <f>+SUMIF(MABEL!F:F,'ALL 2020'!C221,MABEL!D:D)</f>
        <v>-183956909.58000001</v>
      </c>
      <c r="AC221" s="12">
        <f>+SUMIF(NMP!F:F,'ALL 2020'!C221,NMP!D:D)</f>
        <v>0</v>
      </c>
      <c r="AD221" s="12">
        <f>SUMIF('AMCHO '!F:F,'ALL 2020'!C221,'AMCHO '!D:D)</f>
        <v>0</v>
      </c>
      <c r="AE221">
        <f>+SUMIF(CONFORTIS!G:G,'ALL 2020'!C221,CONFORTIS!E:E)</f>
        <v>0</v>
      </c>
      <c r="AF221" s="12">
        <f>+SUMIF('IRS IMMO'!G:G,'ALL 2020'!C221,'IRS IMMO'!E:E)</f>
        <v>0</v>
      </c>
      <c r="AG221" s="12">
        <f>+SUMIF(AGRIVETAM!F:F,'ALL 2020'!C221,AGRIVETAM!D:D)</f>
        <v>0</v>
      </c>
      <c r="AH221" s="12">
        <f>+SUMIF(EUROPAINTS!F:F,'ALL 2020'!C221,EUROPAINTS!D:D)</f>
        <v>0</v>
      </c>
      <c r="AI221" s="12">
        <f>+SUMIF('VET ABE'!F:F,'ALL 2020'!C221,'VET ABE'!E:E)</f>
        <v>0</v>
      </c>
      <c r="AJ221" s="12">
        <f>SUMIF('VET FIA'!F:F,'ALL 2020'!C221,'VET FIA'!E:E)</f>
        <v>0</v>
      </c>
      <c r="AK221" s="12">
        <f>+SUMIF('CSS SAKAY'!F:F,'ALL 2020'!C221,'CSS SAKAY'!D:D)</f>
        <v>0</v>
      </c>
      <c r="AL221" s="12">
        <f>+SUMIF(AGRIMA!F:F,'ALL 2020'!C221,AGRIMA!D:D)</f>
        <v>0</v>
      </c>
      <c r="AM221" s="12">
        <f>SUMIF('United Malagasy'!F:F,'ALL 2020'!C221,'United Malagasy'!D:D)</f>
        <v>0</v>
      </c>
      <c r="AN221" s="12">
        <f>+SUMIF(NUTRIFOOD!E:E,'ALL 2020'!C221,NUTRIFOOD!D:D)</f>
        <v>0</v>
      </c>
      <c r="AO221" s="12">
        <f>+SUMIF(FERRIS!H:H,'ALL 2020'!C221,FERRIS!F:F)</f>
        <v>0</v>
      </c>
      <c r="AP221" s="12">
        <f>+SUMIF(SEM!F:F,'ALL 2020'!C221,SEM!D:D)</f>
        <v>0</v>
      </c>
      <c r="AQ221" s="12">
        <f>+SUMIF(Madatrade!F:F,'ALL 2020'!C221,Madatrade!D:D)</f>
        <v>0</v>
      </c>
      <c r="AR221" s="12">
        <f>+SUMIF('FLY TECH'!F:F,'ALL 2020'!C221,'FLY TECH'!E:E)</f>
        <v>0</v>
      </c>
      <c r="AS221" s="12">
        <f>+SUMIF('FIRST INVESTISSEMENT'!G:G,'ALL 2020'!C221,'FIRST INVESTISSEMENT'!E:E)</f>
        <v>0</v>
      </c>
      <c r="AT221" s="164">
        <f t="shared" si="18"/>
        <v>-259112867.58000001</v>
      </c>
      <c r="AU221" s="165">
        <f t="shared" si="19"/>
        <v>-57053.337615240482</v>
      </c>
    </row>
    <row r="222" spans="1:47" x14ac:dyDescent="0.25">
      <c r="A222" s="11" t="str">
        <f t="shared" si="16"/>
        <v>5</v>
      </c>
      <c r="B222" s="11" t="str">
        <f t="shared" si="17"/>
        <v>511</v>
      </c>
      <c r="C222" s="23">
        <v>51110000</v>
      </c>
      <c r="D222" s="22" t="s">
        <v>3261</v>
      </c>
      <c r="E222" s="24" t="s">
        <v>337</v>
      </c>
      <c r="F222" s="12">
        <f>+SUMIF(AGRIFARM!H:H,C222,AGRIFARM!L:L)</f>
        <v>187966800</v>
      </c>
      <c r="G222" s="12">
        <f>+SUMIF(AGRICORP!I:I,C222,AGRICORP!E:E)</f>
        <v>0</v>
      </c>
      <c r="H222" s="12">
        <f>+SUMIF(SMTP!D:D,'ALL 2020'!C222,SMTP!G:G)</f>
        <v>490100649.49999899</v>
      </c>
      <c r="I222" s="12">
        <f>+SUMIF(AGRIVET!G:G,C222,AGRIVET!E:E)</f>
        <v>1769521214.1800003</v>
      </c>
      <c r="J222" s="12">
        <f>+SUMIF(AGRIVAL!G:G,'ALL 2020'!C222,AGRIVAL!E:E)</f>
        <v>469785000</v>
      </c>
      <c r="K222" s="12">
        <f>+SUMIF(AGRIKOBA!G:G,'ALL 2020'!C222,AGRIKOBA!E:E)</f>
        <v>0</v>
      </c>
      <c r="L222" s="12">
        <f>+SUMIF(LMOI!F:F,'ALL 2020'!C222,LMOI!D:D)</f>
        <v>0</v>
      </c>
      <c r="M222" s="12">
        <f>+SUMIF(TARTINE!G:G,'ALL 2020'!C222,TARTINE!E:E)</f>
        <v>0</v>
      </c>
      <c r="N222" s="12">
        <f>+SUMIF(IDF!F:F,'ALL 2020'!C222,IDF!D:D)</f>
        <v>1079644584.8200002</v>
      </c>
      <c r="O222" s="12">
        <f>+SUMIF(RYA!G:G,C222,RYA!E:E)</f>
        <v>0</v>
      </c>
      <c r="P222" s="12">
        <f>+SUMIF('SCI NOAH'!G:G,'ALL 2020'!C222,'SCI NOAH'!E:E)</f>
        <v>0</v>
      </c>
      <c r="Q222" s="12">
        <f>+SUMIF(SIM!F:F,'ALL 2020'!C222,SIM!D:D)</f>
        <v>-450700</v>
      </c>
      <c r="R222" s="163">
        <f>+SUMIF('First Energy'!F:F,'ALL 2020'!C222,'First Energy'!D:D)</f>
        <v>0</v>
      </c>
      <c r="S222" s="163">
        <f>+SUMIF('ID Motors'!G:G,C222,'ID Motors'!E:E)</f>
        <v>-365461456.12</v>
      </c>
      <c r="T222" s="12">
        <f>+SUMIF('ID RENTAL'!G:G,'ALL 2020'!C222,'ID RENTAL'!E:E)</f>
        <v>9.9999904632568394E-3</v>
      </c>
      <c r="U222" s="12">
        <f>+SUMIF('MCM '!G:G,'ALL 2020'!C222,'MCM '!E:E)</f>
        <v>253572114.18000001</v>
      </c>
      <c r="V222" s="12">
        <f>SUMIF(AGRIMOTORS!G:G,C222,AGRIMOTORS!E:E)</f>
        <v>6800000</v>
      </c>
      <c r="W222" s="12">
        <f>+SUMIF(BOVIMA!F:F,'ALL 2020'!C222,BOVIMA!D:D)</f>
        <v>-7618178</v>
      </c>
      <c r="X222" s="12">
        <f>+SUMIF(AGRIFEED!F:F,'ALL 2020'!C222,AGRIFEED!D:D)</f>
        <v>0</v>
      </c>
      <c r="Y222" s="12">
        <f>SUMIF(AMIP!F:F,'ALL 2020'!C222,AMIP!D:D)</f>
        <v>0</v>
      </c>
      <c r="Z222" s="12">
        <f>+SUMIF(ISF!G:G,'ALL 2020'!C222,ISF!E:E)</f>
        <v>0</v>
      </c>
      <c r="AA222" s="124">
        <f>+SUMIF(DISCOI!G:G,'ALL 2020'!C222,DISCOI!E:E)</f>
        <v>893189.01999998104</v>
      </c>
      <c r="AB222" s="12">
        <f>+SUMIF(MABEL!F:F,'ALL 2020'!C222,MABEL!D:D)</f>
        <v>0</v>
      </c>
      <c r="AC222" s="12">
        <f>+SUMIF(NMP!F:F,'ALL 2020'!C222,NMP!D:D)</f>
        <v>0</v>
      </c>
      <c r="AD222" s="12">
        <f>SUMIF('AMCHO '!F:F,'ALL 2020'!C222,'AMCHO '!D:D)</f>
        <v>0</v>
      </c>
      <c r="AE222">
        <f>+SUMIF(CONFORTIS!G:G,'ALL 2020'!C222,CONFORTIS!E:E)</f>
        <v>0</v>
      </c>
      <c r="AF222" s="12">
        <f>+SUMIF('IRS IMMO'!G:G,'ALL 2020'!C222,'IRS IMMO'!E:E)</f>
        <v>0</v>
      </c>
      <c r="AG222" s="12">
        <f>+SUMIF(AGRIVETAM!F:F,'ALL 2020'!C222,AGRIVETAM!D:D)</f>
        <v>26142748.280000001</v>
      </c>
      <c r="AH222" s="12">
        <f>+SUMIF(EUROPAINTS!F:F,'ALL 2020'!C222,EUROPAINTS!D:D)</f>
        <v>2028000</v>
      </c>
      <c r="AI222" s="12">
        <f>+SUMIF('VET ABE'!F:F,'ALL 2020'!C222,'VET ABE'!E:E)</f>
        <v>155786155.61000001</v>
      </c>
      <c r="AJ222" s="12">
        <f>SUMIF('VET FIA'!F:F,'ALL 2020'!C222,'VET FIA'!E:E)</f>
        <v>97799987</v>
      </c>
      <c r="AK222" s="12">
        <f>+SUMIF('CSS SAKAY'!F:F,'ALL 2020'!C222,'CSS SAKAY'!D:D)</f>
        <v>0</v>
      </c>
      <c r="AL222" s="12">
        <f>+SUMIF(AGRIMA!F:F,'ALL 2020'!C222,AGRIMA!D:D)</f>
        <v>0</v>
      </c>
      <c r="AM222" s="12">
        <f>SUMIF('United Malagasy'!F:F,'ALL 2020'!C222,'United Malagasy'!D:D)</f>
        <v>0</v>
      </c>
      <c r="AN222" s="12">
        <f>+SUMIF(NUTRIFOOD!E:E,'ALL 2020'!C222,NUTRIFOOD!D:D)</f>
        <v>0</v>
      </c>
      <c r="AO222" s="12">
        <f>+SUMIF(FERRIS!H:H,'ALL 2020'!C222,FERRIS!F:F)</f>
        <v>0</v>
      </c>
      <c r="AP222" s="12">
        <f>+SUMIF(SEM!F:F,'ALL 2020'!C222,SEM!D:D)</f>
        <v>0</v>
      </c>
      <c r="AQ222" s="12">
        <f>+SUMIF(Madatrade!F:F,'ALL 2020'!C222,Madatrade!D:D)</f>
        <v>0</v>
      </c>
      <c r="AR222" s="12">
        <f>+SUMIF('FLY TECH'!F:F,'ALL 2020'!C222,'FLY TECH'!E:E)</f>
        <v>0</v>
      </c>
      <c r="AS222" s="12">
        <f>+SUMIF('FIRST INVESTISSEMENT'!G:G,'ALL 2020'!C222,'FIRST INVESTISSEMENT'!E:E)</f>
        <v>0</v>
      </c>
      <c r="AT222" s="164">
        <f t="shared" si="18"/>
        <v>4166510108.4799995</v>
      </c>
      <c r="AU222" s="165">
        <f t="shared" si="19"/>
        <v>917412.20772460732</v>
      </c>
    </row>
    <row r="223" spans="1:47" x14ac:dyDescent="0.25">
      <c r="A223" s="11" t="str">
        <f t="shared" si="16"/>
        <v>5</v>
      </c>
      <c r="B223" s="11" t="str">
        <f t="shared" si="17"/>
        <v>512</v>
      </c>
      <c r="C223" s="60">
        <v>51201000</v>
      </c>
      <c r="D223" s="22" t="str">
        <f t="shared" ref="D223:D243" si="21">+IF(AT223&gt;0,"BIL26","BIL29")</f>
        <v>BIL26</v>
      </c>
      <c r="E223" s="24" t="s">
        <v>341</v>
      </c>
      <c r="F223" s="12">
        <f>+SUMIF(AGRIFARM!H:H,C223,AGRIFARM!L:L)</f>
        <v>17260800</v>
      </c>
      <c r="G223" s="12">
        <f>+SUMIF(AGRICORP!I:I,C223,AGRICORP!E:E)</f>
        <v>0</v>
      </c>
      <c r="H223" s="12">
        <f>+SUMIF(SMTP!D:D,'ALL 2020'!C223,SMTP!G:G)</f>
        <v>0</v>
      </c>
      <c r="I223" s="12">
        <f>+SUMIF(AGRIVET!G:G,C223,AGRIVET!E:E)</f>
        <v>4581431</v>
      </c>
      <c r="J223" s="12">
        <f>+SUMIF(AGRIVAL!G:G,'ALL 2020'!C223,AGRIVAL!E:E)</f>
        <v>10672409</v>
      </c>
      <c r="K223" s="12">
        <f>+SUMIF(AGRIKOBA!G:G,'ALL 2020'!C223,AGRIKOBA!E:E)</f>
        <v>0</v>
      </c>
      <c r="L223" s="12">
        <f>+SUMIF(LMOI!F:F,'ALL 2020'!C223,LMOI!D:D)</f>
        <v>0</v>
      </c>
      <c r="M223" s="12">
        <f>+SUMIF(TARTINE!G:G,'ALL 2020'!C223,TARTINE!E:E)</f>
        <v>0</v>
      </c>
      <c r="N223" s="12">
        <f>+SUMIF(IDF!F:F,'ALL 2020'!C223,IDF!D:D)</f>
        <v>0</v>
      </c>
      <c r="O223" s="12">
        <f>+SUMIF(RYA!G:G,C223,RYA!E:E)</f>
        <v>0</v>
      </c>
      <c r="P223" s="12">
        <f>+SUMIF('SCI NOAH'!G:G,'ALL 2020'!C223,'SCI NOAH'!E:E)</f>
        <v>0</v>
      </c>
      <c r="Q223" s="12">
        <f>+SUMIF(SIM!F:F,'ALL 2020'!C223,SIM!D:D)</f>
        <v>0</v>
      </c>
      <c r="R223" s="163">
        <f>+SUMIF('First Energy'!F:F,'ALL 2020'!C223,'First Energy'!D:D)</f>
        <v>0</v>
      </c>
      <c r="S223" s="163">
        <f>+SUMIF('ID Motors'!G:G,C223,'ID Motors'!E:E)</f>
        <v>0</v>
      </c>
      <c r="T223" s="12">
        <f>+SUMIF('ID RENTAL'!G:G,'ALL 2020'!C223,'ID RENTAL'!E:E)</f>
        <v>0</v>
      </c>
      <c r="U223" s="12">
        <f>+SUMIF('MCM '!G:G,'ALL 2020'!C223,'MCM '!E:E)</f>
        <v>0</v>
      </c>
      <c r="V223" s="12">
        <f>SUMIF(AGRIMOTORS!G:G,C223,AGRIMOTORS!E:E)</f>
        <v>0</v>
      </c>
      <c r="W223" s="12">
        <f>+SUMIF(BOVIMA!F:F,'ALL 2020'!C223,BOVIMA!D:D)</f>
        <v>3975</v>
      </c>
      <c r="X223" s="12">
        <f>+SUMIF(AGRIFEED!F:F,'ALL 2020'!C223,AGRIFEED!D:D)</f>
        <v>0</v>
      </c>
      <c r="Y223" s="12">
        <f>SUMIF(AMIP!F:F,'ALL 2020'!C223,AMIP!D:D)</f>
        <v>0</v>
      </c>
      <c r="Z223" s="12">
        <f>+SUMIF(ISF!G:G,'ALL 2020'!C223,ISF!E:E)</f>
        <v>0</v>
      </c>
      <c r="AA223" s="124">
        <f>+SUMIF(DISCOI!G:G,'ALL 2020'!C223,DISCOI!E:E)</f>
        <v>0</v>
      </c>
      <c r="AB223" s="12">
        <f>+SUMIF(MABEL!F:F,'ALL 2020'!C223,MABEL!D:D)</f>
        <v>0</v>
      </c>
      <c r="AC223" s="12">
        <f>+SUMIF(NMP!F:F,'ALL 2020'!C223,NMP!D:D)</f>
        <v>0</v>
      </c>
      <c r="AD223" s="12">
        <f>SUMIF('AMCHO '!F:F,'ALL 2020'!C223,'AMCHO '!D:D)</f>
        <v>0</v>
      </c>
      <c r="AE223">
        <f>+SUMIF(CONFORTIS!G:G,'ALL 2020'!C223,CONFORTIS!E:E)</f>
        <v>0</v>
      </c>
      <c r="AF223" s="12">
        <f>+SUMIF('IRS IMMO'!G:G,'ALL 2020'!C223,'IRS IMMO'!E:E)</f>
        <v>0</v>
      </c>
      <c r="AG223" s="12">
        <f>+SUMIF(AGRIVETAM!F:F,'ALL 2020'!C223,AGRIVETAM!D:D)</f>
        <v>0</v>
      </c>
      <c r="AH223" s="12">
        <f>+SUMIF(EUROPAINTS!F:F,'ALL 2020'!C223,EUROPAINTS!D:D)</f>
        <v>0</v>
      </c>
      <c r="AI223" s="12">
        <f>+SUMIF('VET ABE'!F:F,'ALL 2020'!C223,'VET ABE'!E:E)</f>
        <v>1647500</v>
      </c>
      <c r="AJ223" s="12">
        <f>SUMIF('VET FIA'!F:F,'ALL 2020'!C223,'VET FIA'!E:E)</f>
        <v>0</v>
      </c>
      <c r="AK223" s="12">
        <f>+SUMIF('CSS SAKAY'!F:F,'ALL 2020'!C223,'CSS SAKAY'!D:D)</f>
        <v>0</v>
      </c>
      <c r="AL223" s="12">
        <f>+SUMIF(AGRIMA!F:F,'ALL 2020'!C223,AGRIMA!D:D)</f>
        <v>0</v>
      </c>
      <c r="AM223" s="12">
        <f>SUMIF('United Malagasy'!F:F,'ALL 2020'!C223,'United Malagasy'!D:D)</f>
        <v>0</v>
      </c>
      <c r="AN223" s="12">
        <f>+SUMIF(NUTRIFOOD!E:E,'ALL 2020'!C223,NUTRIFOOD!D:D)</f>
        <v>0</v>
      </c>
      <c r="AO223" s="12">
        <f>+SUMIF(FERRIS!H:H,'ALL 2020'!C223,FERRIS!F:F)</f>
        <v>0</v>
      </c>
      <c r="AP223" s="12">
        <f>+SUMIF(SEM!F:F,'ALL 2020'!C223,SEM!D:D)</f>
        <v>0</v>
      </c>
      <c r="AQ223" s="12">
        <f>+SUMIF(Madatrade!F:F,'ALL 2020'!C223,Madatrade!D:D)</f>
        <v>0</v>
      </c>
      <c r="AR223" s="12">
        <f>+SUMIF('FLY TECH'!F:F,'ALL 2020'!C223,'FLY TECH'!E:E)</f>
        <v>0</v>
      </c>
      <c r="AS223" s="12">
        <f>+SUMIF('FIRST INVESTISSEMENT'!G:G,'ALL 2020'!C223,'FIRST INVESTISSEMENT'!E:E)</f>
        <v>0</v>
      </c>
      <c r="AT223" s="164">
        <f t="shared" si="18"/>
        <v>34166115</v>
      </c>
      <c r="AU223" s="165">
        <f t="shared" si="19"/>
        <v>7522.9413046972531</v>
      </c>
    </row>
    <row r="224" spans="1:47" x14ac:dyDescent="0.25">
      <c r="A224" s="11" t="str">
        <f t="shared" si="16"/>
        <v>5</v>
      </c>
      <c r="B224" s="11" t="str">
        <f t="shared" si="17"/>
        <v>512</v>
      </c>
      <c r="C224" s="23">
        <v>51202000</v>
      </c>
      <c r="D224" s="22" t="str">
        <f t="shared" si="21"/>
        <v>BIL26</v>
      </c>
      <c r="E224" s="57" t="s">
        <v>400</v>
      </c>
      <c r="F224" s="12">
        <f>+SUMIF(AGRIFARM!H:H,C224,AGRIFARM!L:L)</f>
        <v>0</v>
      </c>
      <c r="G224" s="12">
        <f>+SUMIF(AGRICORP!I:I,C224,AGRICORP!E:E)</f>
        <v>0</v>
      </c>
      <c r="H224" s="12">
        <f>+SUMIF(SMTP!D:D,'ALL 2020'!C224,SMTP!G:G)</f>
        <v>0</v>
      </c>
      <c r="I224" s="12">
        <f>+SUMIF(AGRIVET!G:G,C224,AGRIVET!E:E)</f>
        <v>56417667</v>
      </c>
      <c r="J224" s="12">
        <f>+SUMIF(AGRIVAL!G:G,'ALL 2020'!C224,AGRIVAL!E:E)</f>
        <v>41716500</v>
      </c>
      <c r="K224" s="12">
        <f>+SUMIF(AGRIKOBA!G:G,'ALL 2020'!C224,AGRIKOBA!E:E)</f>
        <v>0</v>
      </c>
      <c r="L224" s="12">
        <f>+SUMIF(LMOI!F:F,'ALL 2020'!C224,LMOI!D:D)</f>
        <v>0</v>
      </c>
      <c r="M224" s="12">
        <f>+SUMIF(TARTINE!G:G,'ALL 2020'!C224,TARTINE!E:E)</f>
        <v>0</v>
      </c>
      <c r="N224" s="12">
        <f>+SUMIF(IDF!F:F,'ALL 2020'!C224,IDF!D:D)</f>
        <v>0</v>
      </c>
      <c r="O224" s="12">
        <f>+SUMIF(RYA!G:G,C224,RYA!E:E)</f>
        <v>0</v>
      </c>
      <c r="P224" s="12">
        <f>+SUMIF('SCI NOAH'!G:G,'ALL 2020'!C224,'SCI NOAH'!E:E)</f>
        <v>0</v>
      </c>
      <c r="Q224" s="12">
        <f>+SUMIF(SIM!F:F,'ALL 2020'!C224,SIM!D:D)</f>
        <v>0</v>
      </c>
      <c r="R224" s="163">
        <f>+SUMIF('First Energy'!F:F,'ALL 2020'!C224,'First Energy'!D:D)</f>
        <v>0</v>
      </c>
      <c r="S224" s="163">
        <f>+SUMIF('ID Motors'!G:G,C224,'ID Motors'!E:E)</f>
        <v>0</v>
      </c>
      <c r="T224" s="12">
        <f>+SUMIF('ID RENTAL'!G:G,'ALL 2020'!C224,'ID RENTAL'!E:E)</f>
        <v>0</v>
      </c>
      <c r="U224" s="12">
        <f>+SUMIF('MCM '!G:G,'ALL 2020'!C224,'MCM '!E:E)</f>
        <v>0</v>
      </c>
      <c r="V224" s="12">
        <f>SUMIF(AGRIMOTORS!G:G,C224,AGRIMOTORS!E:E)</f>
        <v>0</v>
      </c>
      <c r="W224" s="12">
        <f>+SUMIF(BOVIMA!F:F,'ALL 2020'!C224,BOVIMA!D:D)</f>
        <v>0</v>
      </c>
      <c r="X224" s="12">
        <f>+SUMIF(AGRIFEED!F:F,'ALL 2020'!C224,AGRIFEED!D:D)</f>
        <v>0</v>
      </c>
      <c r="Y224" s="12">
        <f>SUMIF(AMIP!F:F,'ALL 2020'!C224,AMIP!D:D)</f>
        <v>0</v>
      </c>
      <c r="Z224" s="12">
        <f>+SUMIF(ISF!G:G,'ALL 2020'!C224,ISF!E:E)</f>
        <v>0</v>
      </c>
      <c r="AA224" s="124">
        <f>+SUMIF(DISCOI!G:G,'ALL 2020'!C224,DISCOI!E:E)</f>
        <v>0</v>
      </c>
      <c r="AB224" s="12">
        <f>+SUMIF(MABEL!F:F,'ALL 2020'!C224,MABEL!D:D)</f>
        <v>0</v>
      </c>
      <c r="AC224" s="12">
        <f>+SUMIF(NMP!F:F,'ALL 2020'!C224,NMP!D:D)</f>
        <v>0</v>
      </c>
      <c r="AD224" s="12">
        <f>SUMIF('AMCHO '!F:F,'ALL 2020'!C224,'AMCHO '!D:D)</f>
        <v>0</v>
      </c>
      <c r="AE224">
        <f>+SUMIF(CONFORTIS!G:G,'ALL 2020'!C224,CONFORTIS!E:E)</f>
        <v>0</v>
      </c>
      <c r="AF224" s="12">
        <f>+SUMIF('IRS IMMO'!G:G,'ALL 2020'!C224,'IRS IMMO'!E:E)</f>
        <v>0</v>
      </c>
      <c r="AG224" s="12">
        <f>+SUMIF(AGRIVETAM!F:F,'ALL 2020'!C224,AGRIVETAM!D:D)</f>
        <v>0</v>
      </c>
      <c r="AH224" s="12">
        <f>+SUMIF(EUROPAINTS!F:F,'ALL 2020'!C224,EUROPAINTS!D:D)</f>
        <v>0</v>
      </c>
      <c r="AI224" s="12">
        <f>+SUMIF('VET ABE'!F:F,'ALL 2020'!C224,'VET ABE'!E:E)</f>
        <v>0</v>
      </c>
      <c r="AJ224" s="12">
        <f>SUMIF('VET FIA'!F:F,'ALL 2020'!C224,'VET FIA'!E:E)</f>
        <v>0</v>
      </c>
      <c r="AK224" s="12">
        <f>+SUMIF('CSS SAKAY'!F:F,'ALL 2020'!C224,'CSS SAKAY'!D:D)</f>
        <v>0</v>
      </c>
      <c r="AL224" s="12">
        <f>+SUMIF(AGRIMA!F:F,'ALL 2020'!C224,AGRIMA!D:D)</f>
        <v>0</v>
      </c>
      <c r="AM224" s="12">
        <f>SUMIF('United Malagasy'!F:F,'ALL 2020'!C224,'United Malagasy'!D:D)</f>
        <v>0</v>
      </c>
      <c r="AN224" s="12">
        <f>+SUMIF(NUTRIFOOD!E:E,'ALL 2020'!C224,NUTRIFOOD!D:D)</f>
        <v>0</v>
      </c>
      <c r="AO224" s="12">
        <f>+SUMIF(FERRIS!H:H,'ALL 2020'!C224,FERRIS!F:F)</f>
        <v>0</v>
      </c>
      <c r="AP224" s="12">
        <f>+SUMIF(SEM!F:F,'ALL 2020'!C224,SEM!D:D)</f>
        <v>0</v>
      </c>
      <c r="AQ224" s="12">
        <f>+SUMIF(Madatrade!F:F,'ALL 2020'!C224,Madatrade!D:D)</f>
        <v>0</v>
      </c>
      <c r="AR224" s="12">
        <f>+SUMIF('FLY TECH'!F:F,'ALL 2020'!C224,'FLY TECH'!E:E)</f>
        <v>0</v>
      </c>
      <c r="AS224" s="12">
        <f>+SUMIF('FIRST INVESTISSEMENT'!G:G,'ALL 2020'!C224,'FIRST INVESTISSEMENT'!E:E)</f>
        <v>0</v>
      </c>
      <c r="AT224" s="164">
        <f t="shared" si="18"/>
        <v>98134167</v>
      </c>
      <c r="AU224" s="165">
        <f t="shared" si="19"/>
        <v>21607.887766178803</v>
      </c>
    </row>
    <row r="225" spans="1:47" x14ac:dyDescent="0.25">
      <c r="A225" s="11" t="str">
        <f t="shared" si="16"/>
        <v>5</v>
      </c>
      <c r="B225" s="11" t="str">
        <f t="shared" si="17"/>
        <v>512</v>
      </c>
      <c r="C225" s="23">
        <v>51211000</v>
      </c>
      <c r="D225" s="22" t="str">
        <f t="shared" si="21"/>
        <v>BIL26</v>
      </c>
      <c r="E225" s="24" t="s">
        <v>343</v>
      </c>
      <c r="F225" s="12">
        <f>+SUMIF(AGRIFARM!H:H,C225,AGRIFARM!L:L)</f>
        <v>1154888195.8299999</v>
      </c>
      <c r="G225" s="12">
        <f>+SUMIF(AGRICORP!I:I,C225,AGRICORP!E:E)</f>
        <v>0</v>
      </c>
      <c r="H225" s="12">
        <f>+SUMIF(SMTP!D:D,'ALL 2020'!C225,SMTP!G:G)</f>
        <v>-121621378.880501</v>
      </c>
      <c r="I225" s="12">
        <f>+SUMIF(AGRIVET!G:G,C225,AGRIVET!E:E)</f>
        <v>-317874454.36000001</v>
      </c>
      <c r="J225" s="12">
        <f>+SUMIF(AGRIVAL!G:G,'ALL 2020'!C225,AGRIVAL!E:E)</f>
        <v>151571258.56</v>
      </c>
      <c r="K225" s="12">
        <f>+SUMIF(AGRIKOBA!G:G,'ALL 2020'!C225,AGRIKOBA!E:E)</f>
        <v>0</v>
      </c>
      <c r="L225" s="12">
        <f>+SUMIF(LMOI!F:F,'ALL 2020'!C225,LMOI!D:D)</f>
        <v>-1621051649.28</v>
      </c>
      <c r="M225" s="12">
        <f>+SUMIF(TARTINE!G:G,'ALL 2020'!C225,TARTINE!E:E)</f>
        <v>0</v>
      </c>
      <c r="N225" s="12">
        <f>+SUMIF(IDF!F:F,'ALL 2020'!C225,IDF!D:D)</f>
        <v>10519562.8399997</v>
      </c>
      <c r="O225" s="12">
        <f>+SUMIF(RYA!G:G,C225,RYA!E:E)</f>
        <v>45214747.349999897</v>
      </c>
      <c r="P225" s="12">
        <f>+SUMIF('SCI NOAH'!G:G,'ALL 2020'!C225,'SCI NOAH'!E:E)</f>
        <v>0</v>
      </c>
      <c r="Q225" s="12">
        <f>+SUMIF(SIM!F:F,'ALL 2020'!C225,SIM!D:D)</f>
        <v>0</v>
      </c>
      <c r="R225" s="163">
        <f>+SUMIF('First Energy'!F:F,'ALL 2020'!C225,'First Energy'!D:D)</f>
        <v>0</v>
      </c>
      <c r="S225" s="163">
        <f>+SUMIF('ID Motors'!G:G,C225,'ID Motors'!E:E)</f>
        <v>14040596.710000001</v>
      </c>
      <c r="T225" s="12">
        <f>+SUMIF('ID RENTAL'!G:G,'ALL 2020'!C225,'ID RENTAL'!E:E)</f>
        <v>0</v>
      </c>
      <c r="U225" s="12">
        <f>+SUMIF('MCM '!G:G,'ALL 2020'!C225,'MCM '!E:E)</f>
        <v>-216383562.93000001</v>
      </c>
      <c r="V225" s="12">
        <f>SUMIF(AGRIMOTORS!G:G,C225,AGRIMOTORS!E:E)</f>
        <v>0</v>
      </c>
      <c r="W225" s="12">
        <f>+SUMIF(BOVIMA!F:F,'ALL 2020'!C225,BOVIMA!D:D)</f>
        <v>0</v>
      </c>
      <c r="X225" s="12">
        <f>+SUMIF(AGRIFEED!F:F,'ALL 2020'!C225,AGRIFEED!D:D)</f>
        <v>0</v>
      </c>
      <c r="Y225" s="12">
        <f>SUMIF(AMIP!F:F,'ALL 2020'!C225,AMIP!D:D)</f>
        <v>0</v>
      </c>
      <c r="Z225" s="12">
        <f>+SUMIF(ISF!G:G,'ALL 2020'!C225,ISF!E:E)</f>
        <v>0</v>
      </c>
      <c r="AA225" s="124">
        <f>+SUMIF(DISCOI!G:G,'ALL 2020'!C225,DISCOI!E:E)</f>
        <v>55424947.699999899</v>
      </c>
      <c r="AB225" s="12">
        <f>+SUMIF(MABEL!F:F,'ALL 2020'!C225,MABEL!D:D)</f>
        <v>0</v>
      </c>
      <c r="AC225" s="12">
        <f>+SUMIF(NMP!F:F,'ALL 2020'!C225,NMP!D:D)</f>
        <v>0</v>
      </c>
      <c r="AD225" s="12">
        <f>SUMIF('AMCHO '!F:F,'ALL 2020'!C225,'AMCHO '!D:D)</f>
        <v>0</v>
      </c>
      <c r="AE225">
        <f>+SUMIF(CONFORTIS!G:G,'ALL 2020'!C225,CONFORTIS!E:E)</f>
        <v>0</v>
      </c>
      <c r="AF225" s="12">
        <f>+SUMIF('IRS IMMO'!G:G,'ALL 2020'!C225,'IRS IMMO'!E:E)</f>
        <v>211576874.00999999</v>
      </c>
      <c r="AG225" s="12">
        <f>+SUMIF(AGRIVETAM!F:F,'ALL 2020'!C225,AGRIVETAM!D:D)</f>
        <v>0</v>
      </c>
      <c r="AH225" s="12">
        <f>+SUMIF(EUROPAINTS!F:F,'ALL 2020'!C225,EUROPAINTS!D:D)</f>
        <v>19589922.210000001</v>
      </c>
      <c r="AI225" s="12">
        <f>+SUMIF('VET ABE'!F:F,'ALL 2020'!C225,'VET ABE'!E:E)</f>
        <v>0</v>
      </c>
      <c r="AJ225" s="12">
        <f>SUMIF('VET FIA'!F:F,'ALL 2020'!C225,'VET FIA'!E:E)</f>
        <v>0</v>
      </c>
      <c r="AK225" s="12">
        <f>+SUMIF('CSS SAKAY'!F:F,'ALL 2020'!C225,'CSS SAKAY'!D:D)</f>
        <v>0</v>
      </c>
      <c r="AL225" s="12">
        <f>+SUMIF(AGRIMA!F:F,'ALL 2020'!C225,AGRIMA!D:D)</f>
        <v>0</v>
      </c>
      <c r="AM225" s="12">
        <f>SUMIF('United Malagasy'!F:F,'ALL 2020'!C225,'United Malagasy'!D:D)</f>
        <v>0</v>
      </c>
      <c r="AN225" s="12">
        <f>+SUMIF(NUTRIFOOD!E:E,'ALL 2020'!C225,NUTRIFOOD!D:D)</f>
        <v>0</v>
      </c>
      <c r="AO225" s="12">
        <f>+SUMIF(FERRIS!H:H,'ALL 2020'!C225,FERRIS!F:F)</f>
        <v>0</v>
      </c>
      <c r="AP225" s="12">
        <f>+SUMIF(SEM!F:F,'ALL 2020'!C225,SEM!D:D)</f>
        <v>0</v>
      </c>
      <c r="AQ225" s="12">
        <f>+SUMIF(Madatrade!F:F,'ALL 2020'!C225,Madatrade!D:D)</f>
        <v>638944812.50999999</v>
      </c>
      <c r="AR225" s="12">
        <f>+SUMIF('FLY TECH'!F:F,'ALL 2020'!C225,'FLY TECH'!E:E)</f>
        <v>0</v>
      </c>
      <c r="AS225" s="12">
        <f>+SUMIF('FIRST INVESTISSEMENT'!G:G,'ALL 2020'!C225,'FIRST INVESTISSEMENT'!E:E)</f>
        <v>3668757.34</v>
      </c>
      <c r="AT225" s="164">
        <f t="shared" si="18"/>
        <v>28508629.609498467</v>
      </c>
      <c r="AU225" s="165">
        <f t="shared" si="19"/>
        <v>6277.2354196434435</v>
      </c>
    </row>
    <row r="226" spans="1:47" x14ac:dyDescent="0.25">
      <c r="A226" s="11" t="str">
        <f t="shared" si="16"/>
        <v>5</v>
      </c>
      <c r="B226" s="11" t="str">
        <f t="shared" si="17"/>
        <v>512</v>
      </c>
      <c r="C226" s="23">
        <v>51211010</v>
      </c>
      <c r="D226" s="22" t="str">
        <f t="shared" si="21"/>
        <v>BIL26</v>
      </c>
      <c r="E226" s="24" t="s">
        <v>3263</v>
      </c>
      <c r="F226" s="12">
        <f>+SUMIF(AGRIFARM!H:H,C226,AGRIFARM!L:L)</f>
        <v>0</v>
      </c>
      <c r="G226" s="12">
        <f>+SUMIF(AGRICORP!I:I,C226,AGRICORP!E:E)</f>
        <v>0</v>
      </c>
      <c r="H226" s="12">
        <f>+SUMIF(SMTP!D:D,'ALL 2020'!C226,SMTP!G:G)</f>
        <v>0</v>
      </c>
      <c r="I226" s="12">
        <f>+SUMIF(AGRIVET!G:G,C226,AGRIVET!E:E)</f>
        <v>4725771.8</v>
      </c>
      <c r="J226" s="12">
        <f>+SUMIF(AGRIVAL!G:G,'ALL 2020'!C226,AGRIVAL!E:E)</f>
        <v>0</v>
      </c>
      <c r="K226" s="12">
        <f>+SUMIF(AGRIKOBA!G:G,'ALL 2020'!C226,AGRIKOBA!E:E)</f>
        <v>0</v>
      </c>
      <c r="L226" s="12">
        <f>+SUMIF(LMOI!F:F,'ALL 2020'!C226,LMOI!D:D)</f>
        <v>0</v>
      </c>
      <c r="M226" s="12">
        <f>+SUMIF(TARTINE!G:G,'ALL 2020'!C226,TARTINE!E:E)</f>
        <v>0</v>
      </c>
      <c r="N226" s="12">
        <f>+SUMIF(IDF!F:F,'ALL 2020'!C226,IDF!D:D)</f>
        <v>0</v>
      </c>
      <c r="O226" s="12">
        <f>+SUMIF(RYA!G:G,C226,RYA!E:E)</f>
        <v>0</v>
      </c>
      <c r="P226" s="12">
        <f>+SUMIF('SCI NOAH'!G:G,'ALL 2020'!C226,'SCI NOAH'!E:E)</f>
        <v>0</v>
      </c>
      <c r="Q226" s="12">
        <f>+SUMIF(SIM!F:F,'ALL 2020'!C226,SIM!D:D)</f>
        <v>0</v>
      </c>
      <c r="R226" s="163">
        <f>+SUMIF('First Energy'!F:F,'ALL 2020'!C226,'First Energy'!D:D)</f>
        <v>0</v>
      </c>
      <c r="S226" s="163">
        <f>+SUMIF('ID Motors'!G:G,C226,'ID Motors'!E:E)</f>
        <v>0</v>
      </c>
      <c r="T226" s="12">
        <f>+SUMIF('ID RENTAL'!G:G,'ALL 2020'!C226,'ID RENTAL'!E:E)</f>
        <v>0</v>
      </c>
      <c r="U226" s="12">
        <f>+SUMIF('MCM '!G:G,'ALL 2020'!C226,'MCM '!E:E)</f>
        <v>0</v>
      </c>
      <c r="V226" s="12">
        <f>SUMIF(AGRIMOTORS!G:G,C226,AGRIMOTORS!E:E)</f>
        <v>0</v>
      </c>
      <c r="W226" s="12">
        <f>+SUMIF(BOVIMA!F:F,'ALL 2020'!C226,BOVIMA!D:D)</f>
        <v>0</v>
      </c>
      <c r="X226" s="12">
        <f>+SUMIF(AGRIFEED!F:F,'ALL 2020'!C226,AGRIFEED!D:D)</f>
        <v>0</v>
      </c>
      <c r="Y226" s="12">
        <f>SUMIF(AMIP!F:F,'ALL 2020'!C226,AMIP!D:D)</f>
        <v>0</v>
      </c>
      <c r="Z226" s="12">
        <f>+SUMIF(ISF!G:G,'ALL 2020'!C226,ISF!E:E)</f>
        <v>0</v>
      </c>
      <c r="AA226" s="124">
        <f>+SUMIF(DISCOI!G:G,'ALL 2020'!C226,DISCOI!E:E)</f>
        <v>0</v>
      </c>
      <c r="AB226" s="12">
        <f>+SUMIF(MABEL!F:F,'ALL 2020'!C226,MABEL!D:D)</f>
        <v>0</v>
      </c>
      <c r="AC226" s="12">
        <f>+SUMIF(NMP!F:F,'ALL 2020'!C226,NMP!D:D)</f>
        <v>0</v>
      </c>
      <c r="AD226" s="12">
        <f>SUMIF('AMCHO '!F:F,'ALL 2020'!C226,'AMCHO '!D:D)</f>
        <v>0</v>
      </c>
      <c r="AE226">
        <f>+SUMIF(CONFORTIS!G:G,'ALL 2020'!C226,CONFORTIS!E:E)</f>
        <v>0</v>
      </c>
      <c r="AF226" s="12">
        <f>+SUMIF('IRS IMMO'!G:G,'ALL 2020'!C226,'IRS IMMO'!E:E)</f>
        <v>0</v>
      </c>
      <c r="AG226" s="12">
        <f>+SUMIF(AGRIVETAM!F:F,'ALL 2020'!C226,AGRIVETAM!D:D)</f>
        <v>0</v>
      </c>
      <c r="AH226" s="12">
        <f>+SUMIF(EUROPAINTS!F:F,'ALL 2020'!C226,EUROPAINTS!D:D)</f>
        <v>0</v>
      </c>
      <c r="AI226" s="12">
        <f>+SUMIF('VET ABE'!F:F,'ALL 2020'!C226,'VET ABE'!E:E)</f>
        <v>0</v>
      </c>
      <c r="AJ226" s="12">
        <f>SUMIF('VET FIA'!F:F,'ALL 2020'!C226,'VET FIA'!E:E)</f>
        <v>0</v>
      </c>
      <c r="AK226" s="12">
        <f>+SUMIF('CSS SAKAY'!F:F,'ALL 2020'!C226,'CSS SAKAY'!D:D)</f>
        <v>0</v>
      </c>
      <c r="AL226" s="12">
        <f>+SUMIF(AGRIMA!F:F,'ALL 2020'!C226,AGRIMA!D:D)</f>
        <v>0</v>
      </c>
      <c r="AM226" s="12">
        <f>SUMIF('United Malagasy'!F:F,'ALL 2020'!C226,'United Malagasy'!D:D)</f>
        <v>0</v>
      </c>
      <c r="AN226" s="12">
        <f>+SUMIF(NUTRIFOOD!E:E,'ALL 2020'!C226,NUTRIFOOD!D:D)</f>
        <v>0</v>
      </c>
      <c r="AO226" s="12">
        <f>+SUMIF(FERRIS!H:H,'ALL 2020'!C226,FERRIS!F:F)</f>
        <v>0</v>
      </c>
      <c r="AP226" s="12">
        <f>+SUMIF(SEM!F:F,'ALL 2020'!C226,SEM!D:D)</f>
        <v>0</v>
      </c>
      <c r="AQ226" s="12">
        <f>+SUMIF(Madatrade!F:F,'ALL 2020'!C226,Madatrade!D:D)</f>
        <v>0</v>
      </c>
      <c r="AR226" s="12">
        <f>+SUMIF('FLY TECH'!F:F,'ALL 2020'!C226,'FLY TECH'!E:E)</f>
        <v>0</v>
      </c>
      <c r="AS226" s="12">
        <f>+SUMIF('FIRST INVESTISSEMENT'!G:G,'ALL 2020'!C226,'FIRST INVESTISSEMENT'!E:E)</f>
        <v>0</v>
      </c>
      <c r="AT226" s="164">
        <f t="shared" si="18"/>
        <v>4725771.8</v>
      </c>
      <c r="AU226" s="165">
        <f t="shared" si="19"/>
        <v>1040.5544754149978</v>
      </c>
    </row>
    <row r="227" spans="1:47" x14ac:dyDescent="0.25">
      <c r="A227" s="11" t="str">
        <f t="shared" si="16"/>
        <v>5</v>
      </c>
      <c r="B227" s="11" t="str">
        <f t="shared" si="17"/>
        <v>512</v>
      </c>
      <c r="C227" s="23">
        <v>51212000</v>
      </c>
      <c r="D227" s="22" t="str">
        <f t="shared" si="21"/>
        <v>BIL26</v>
      </c>
      <c r="E227" s="24" t="s">
        <v>2641</v>
      </c>
      <c r="F227" s="12">
        <f>+SUMIF(AGRIFARM!H:H,C227,AGRIFARM!L:L)</f>
        <v>0</v>
      </c>
      <c r="G227" s="12">
        <f>+SUMIF(AGRICORP!I:I,C227,AGRICORP!E:E)</f>
        <v>0</v>
      </c>
      <c r="H227" s="12">
        <f>+SUMIF(SMTP!D:D,'ALL 2020'!C227,SMTP!G:G)</f>
        <v>35011974.949000001</v>
      </c>
      <c r="I227" s="12">
        <f>+SUMIF(AGRIVET!G:G,C227,AGRIVET!E:E)</f>
        <v>5468580.7800000003</v>
      </c>
      <c r="J227" s="12">
        <f>+SUMIF(AGRIVAL!G:G,'ALL 2020'!C227,AGRIVAL!E:E)</f>
        <v>0</v>
      </c>
      <c r="K227" s="12">
        <f>+SUMIF(AGRIKOBA!G:G,'ALL 2020'!C227,AGRIKOBA!E:E)</f>
        <v>0</v>
      </c>
      <c r="L227" s="12">
        <f>+SUMIF(LMOI!F:F,'ALL 2020'!C227,LMOI!D:D)</f>
        <v>0</v>
      </c>
      <c r="M227" s="12">
        <f>+SUMIF(TARTINE!G:G,'ALL 2020'!C227,TARTINE!E:E)</f>
        <v>0</v>
      </c>
      <c r="N227" s="12">
        <f>+SUMIF(IDF!F:F,'ALL 2020'!C227,IDF!D:D)</f>
        <v>0</v>
      </c>
      <c r="O227" s="12">
        <f>+SUMIF(RYA!G:G,C227,RYA!E:E)</f>
        <v>0</v>
      </c>
      <c r="P227" s="12">
        <f>+SUMIF('SCI NOAH'!G:G,'ALL 2020'!C227,'SCI NOAH'!E:E)</f>
        <v>0</v>
      </c>
      <c r="Q227" s="12">
        <f>+SUMIF(SIM!F:F,'ALL 2020'!C227,SIM!D:D)</f>
        <v>0</v>
      </c>
      <c r="R227" s="163">
        <f>+SUMIF('First Energy'!F:F,'ALL 2020'!C227,'First Energy'!D:D)</f>
        <v>0</v>
      </c>
      <c r="S227" s="163">
        <f>+SUMIF('ID Motors'!G:G,C227,'ID Motors'!E:E)</f>
        <v>0</v>
      </c>
      <c r="T227" s="12">
        <f>+SUMIF('ID RENTAL'!G:G,'ALL 2020'!C227,'ID RENTAL'!E:E)</f>
        <v>0</v>
      </c>
      <c r="U227" s="12">
        <f>+SUMIF('MCM '!G:G,'ALL 2020'!C227,'MCM '!E:E)</f>
        <v>30766131.239999998</v>
      </c>
      <c r="V227" s="12">
        <f>SUMIF(AGRIMOTORS!G:G,C227,AGRIMOTORS!E:E)</f>
        <v>0</v>
      </c>
      <c r="W227" s="12">
        <f>+SUMIF(BOVIMA!F:F,'ALL 2020'!C227,BOVIMA!D:D)</f>
        <v>0</v>
      </c>
      <c r="X227" s="12">
        <f>+SUMIF(AGRIFEED!F:F,'ALL 2020'!C227,AGRIFEED!D:D)</f>
        <v>0</v>
      </c>
      <c r="Y227" s="12">
        <f>SUMIF(AMIP!F:F,'ALL 2020'!C227,AMIP!D:D)</f>
        <v>0</v>
      </c>
      <c r="Z227" s="12">
        <f>+SUMIF(ISF!G:G,'ALL 2020'!C227,ISF!E:E)</f>
        <v>0</v>
      </c>
      <c r="AA227" s="124">
        <f>+SUMIF(DISCOI!G:G,'ALL 2020'!C227,DISCOI!E:E)</f>
        <v>0</v>
      </c>
      <c r="AB227" s="12">
        <f>+SUMIF(MABEL!F:F,'ALL 2020'!C227,MABEL!D:D)</f>
        <v>0</v>
      </c>
      <c r="AC227" s="12">
        <f>+SUMIF(NMP!F:F,'ALL 2020'!C227,NMP!D:D)</f>
        <v>0</v>
      </c>
      <c r="AD227" s="12">
        <f>SUMIF('AMCHO '!F:F,'ALL 2020'!C227,'AMCHO '!D:D)</f>
        <v>0</v>
      </c>
      <c r="AE227">
        <f>+SUMIF(CONFORTIS!G:G,'ALL 2020'!C227,CONFORTIS!E:E)</f>
        <v>0</v>
      </c>
      <c r="AF227" s="12">
        <f>+SUMIF('IRS IMMO'!G:G,'ALL 2020'!C227,'IRS IMMO'!E:E)</f>
        <v>0</v>
      </c>
      <c r="AG227" s="12">
        <f>+SUMIF(AGRIVETAM!F:F,'ALL 2020'!C227,AGRIVETAM!D:D)</f>
        <v>0</v>
      </c>
      <c r="AH227" s="12">
        <f>+SUMIF(EUROPAINTS!F:F,'ALL 2020'!C227,EUROPAINTS!D:D)</f>
        <v>0</v>
      </c>
      <c r="AI227" s="12">
        <f>+SUMIF('VET ABE'!F:F,'ALL 2020'!C227,'VET ABE'!E:E)</f>
        <v>0</v>
      </c>
      <c r="AJ227" s="12">
        <f>SUMIF('VET FIA'!F:F,'ALL 2020'!C227,'VET FIA'!E:E)</f>
        <v>0</v>
      </c>
      <c r="AK227" s="12">
        <f>+SUMIF('CSS SAKAY'!F:F,'ALL 2020'!C227,'CSS SAKAY'!D:D)</f>
        <v>0</v>
      </c>
      <c r="AL227" s="12">
        <f>+SUMIF(AGRIMA!F:F,'ALL 2020'!C227,AGRIMA!D:D)</f>
        <v>0</v>
      </c>
      <c r="AM227" s="12">
        <f>SUMIF('United Malagasy'!F:F,'ALL 2020'!C227,'United Malagasy'!D:D)</f>
        <v>0</v>
      </c>
      <c r="AN227" s="12">
        <f>+SUMIF(NUTRIFOOD!E:E,'ALL 2020'!C227,NUTRIFOOD!D:D)</f>
        <v>0</v>
      </c>
      <c r="AO227" s="12">
        <f>+SUMIF(FERRIS!H:H,'ALL 2020'!C227,FERRIS!F:F)</f>
        <v>0</v>
      </c>
      <c r="AP227" s="12">
        <f>+SUMIF(SEM!F:F,'ALL 2020'!C227,SEM!D:D)</f>
        <v>0</v>
      </c>
      <c r="AQ227" s="12">
        <f>+SUMIF(Madatrade!F:F,'ALL 2020'!C227,Madatrade!D:D)</f>
        <v>0</v>
      </c>
      <c r="AR227" s="12">
        <f>+SUMIF('FLY TECH'!F:F,'ALL 2020'!C227,'FLY TECH'!E:E)</f>
        <v>0</v>
      </c>
      <c r="AS227" s="12">
        <f>+SUMIF('FIRST INVESTISSEMENT'!G:G,'ALL 2020'!C227,'FIRST INVESTISSEMENT'!E:E)</f>
        <v>0</v>
      </c>
      <c r="AT227" s="164">
        <f t="shared" si="18"/>
        <v>71246686.968999997</v>
      </c>
      <c r="AU227" s="165">
        <f t="shared" si="19"/>
        <v>15687.608738129156</v>
      </c>
    </row>
    <row r="228" spans="1:47" x14ac:dyDescent="0.25">
      <c r="A228" s="11" t="str">
        <f t="shared" si="16"/>
        <v>5</v>
      </c>
      <c r="B228" s="11" t="str">
        <f t="shared" si="17"/>
        <v>512</v>
      </c>
      <c r="C228" s="23">
        <v>51213000</v>
      </c>
      <c r="D228" s="22" t="str">
        <f t="shared" si="21"/>
        <v>BIL26</v>
      </c>
      <c r="E228" s="24" t="s">
        <v>3264</v>
      </c>
      <c r="F228" s="12">
        <f>+SUMIF(AGRIFARM!H:H,C228,AGRIFARM!L:L)</f>
        <v>0</v>
      </c>
      <c r="G228" s="12">
        <f>+SUMIF(AGRICORP!I:I,C228,AGRICORP!E:E)</f>
        <v>0</v>
      </c>
      <c r="H228" s="12">
        <f>+SUMIF(SMTP!D:D,'ALL 2020'!C228,SMTP!G:G)</f>
        <v>4458157.0071999999</v>
      </c>
      <c r="I228" s="12">
        <f>+SUMIF(AGRIVET!G:G,C228,AGRIVET!E:E)</f>
        <v>19193850.34</v>
      </c>
      <c r="J228" s="12">
        <f>+SUMIF(AGRIVAL!G:G,'ALL 2020'!C228,AGRIVAL!E:E)</f>
        <v>0</v>
      </c>
      <c r="K228" s="12">
        <f>+SUMIF(AGRIKOBA!G:G,'ALL 2020'!C228,AGRIKOBA!E:E)</f>
        <v>0</v>
      </c>
      <c r="L228" s="12">
        <f>+SUMIF(LMOI!F:F,'ALL 2020'!C228,LMOI!D:D)</f>
        <v>0</v>
      </c>
      <c r="M228" s="12">
        <f>+SUMIF(TARTINE!G:G,'ALL 2020'!C228,TARTINE!E:E)</f>
        <v>0</v>
      </c>
      <c r="N228" s="12">
        <f>+SUMIF(IDF!F:F,'ALL 2020'!C228,IDF!D:D)</f>
        <v>0</v>
      </c>
      <c r="O228" s="12">
        <f>+SUMIF(RYA!G:G,C228,RYA!E:E)</f>
        <v>0</v>
      </c>
      <c r="P228" s="12">
        <f>+SUMIF('SCI NOAH'!G:G,'ALL 2020'!C228,'SCI NOAH'!E:E)</f>
        <v>0</v>
      </c>
      <c r="Q228" s="12">
        <f>+SUMIF(SIM!F:F,'ALL 2020'!C228,SIM!D:D)</f>
        <v>0</v>
      </c>
      <c r="R228" s="163">
        <f>+SUMIF('First Energy'!F:F,'ALL 2020'!C228,'First Energy'!D:D)</f>
        <v>0</v>
      </c>
      <c r="S228" s="163">
        <f>+SUMIF('ID Motors'!G:G,C228,'ID Motors'!E:E)</f>
        <v>0</v>
      </c>
      <c r="T228" s="12">
        <f>+SUMIF('ID RENTAL'!G:G,'ALL 2020'!C228,'ID RENTAL'!E:E)</f>
        <v>0</v>
      </c>
      <c r="U228" s="12">
        <f>+SUMIF('MCM '!G:G,'ALL 2020'!C228,'MCM '!E:E)</f>
        <v>0</v>
      </c>
      <c r="V228" s="12">
        <f>SUMIF(AGRIMOTORS!G:G,C228,AGRIMOTORS!E:E)</f>
        <v>0</v>
      </c>
      <c r="W228" s="12">
        <f>+SUMIF(BOVIMA!F:F,'ALL 2020'!C228,BOVIMA!D:D)</f>
        <v>0</v>
      </c>
      <c r="X228" s="12">
        <f>+SUMIF(AGRIFEED!F:F,'ALL 2020'!C228,AGRIFEED!D:D)</f>
        <v>0</v>
      </c>
      <c r="Y228" s="12">
        <f>SUMIF(AMIP!F:F,'ALL 2020'!C228,AMIP!D:D)</f>
        <v>0</v>
      </c>
      <c r="Z228" s="12">
        <f>+SUMIF(ISF!G:G,'ALL 2020'!C228,ISF!E:E)</f>
        <v>0</v>
      </c>
      <c r="AA228" s="124">
        <f>+SUMIF(DISCOI!G:G,'ALL 2020'!C228,DISCOI!E:E)</f>
        <v>0</v>
      </c>
      <c r="AB228" s="12">
        <f>+SUMIF(MABEL!F:F,'ALL 2020'!C228,MABEL!D:D)</f>
        <v>0</v>
      </c>
      <c r="AC228" s="12">
        <f>+SUMIF(NMP!F:F,'ALL 2020'!C228,NMP!D:D)</f>
        <v>0</v>
      </c>
      <c r="AD228" s="12">
        <f>SUMIF('AMCHO '!F:F,'ALL 2020'!C228,'AMCHO '!D:D)</f>
        <v>0</v>
      </c>
      <c r="AE228">
        <f>+SUMIF(CONFORTIS!G:G,'ALL 2020'!C228,CONFORTIS!E:E)</f>
        <v>0</v>
      </c>
      <c r="AF228" s="12">
        <f>+SUMIF('IRS IMMO'!G:G,'ALL 2020'!C228,'IRS IMMO'!E:E)</f>
        <v>0</v>
      </c>
      <c r="AG228" s="12">
        <f>+SUMIF(AGRIVETAM!F:F,'ALL 2020'!C228,AGRIVETAM!D:D)</f>
        <v>0</v>
      </c>
      <c r="AH228" s="12">
        <f>+SUMIF(EUROPAINTS!F:F,'ALL 2020'!C228,EUROPAINTS!D:D)</f>
        <v>0</v>
      </c>
      <c r="AI228" s="12">
        <f>+SUMIF('VET ABE'!F:F,'ALL 2020'!C228,'VET ABE'!E:E)</f>
        <v>0</v>
      </c>
      <c r="AJ228" s="12">
        <f>SUMIF('VET FIA'!F:F,'ALL 2020'!C228,'VET FIA'!E:E)</f>
        <v>0</v>
      </c>
      <c r="AK228" s="12">
        <f>+SUMIF('CSS SAKAY'!F:F,'ALL 2020'!C228,'CSS SAKAY'!D:D)</f>
        <v>0</v>
      </c>
      <c r="AL228" s="12">
        <f>+SUMIF(AGRIMA!F:F,'ALL 2020'!C228,AGRIMA!D:D)</f>
        <v>0</v>
      </c>
      <c r="AM228" s="12">
        <f>SUMIF('United Malagasy'!F:F,'ALL 2020'!C228,'United Malagasy'!D:D)</f>
        <v>0</v>
      </c>
      <c r="AN228" s="12">
        <f>+SUMIF(NUTRIFOOD!E:E,'ALL 2020'!C228,NUTRIFOOD!D:D)</f>
        <v>0</v>
      </c>
      <c r="AO228" s="12">
        <f>+SUMIF(FERRIS!H:H,'ALL 2020'!C228,FERRIS!F:F)</f>
        <v>0</v>
      </c>
      <c r="AP228" s="12">
        <f>+SUMIF(SEM!F:F,'ALL 2020'!C228,SEM!D:D)</f>
        <v>0</v>
      </c>
      <c r="AQ228" s="12">
        <f>+SUMIF(Madatrade!F:F,'ALL 2020'!C228,Madatrade!D:D)</f>
        <v>0</v>
      </c>
      <c r="AR228" s="12">
        <f>+SUMIF('FLY TECH'!F:F,'ALL 2020'!C228,'FLY TECH'!E:E)</f>
        <v>0</v>
      </c>
      <c r="AS228" s="12">
        <f>+SUMIF('FIRST INVESTISSEMENT'!G:G,'ALL 2020'!C228,'FIRST INVESTISSEMENT'!E:E)</f>
        <v>0</v>
      </c>
      <c r="AT228" s="164">
        <f t="shared" si="18"/>
        <v>23652007.347199999</v>
      </c>
      <c r="AU228" s="165">
        <f t="shared" si="19"/>
        <v>5207.8693469027367</v>
      </c>
    </row>
    <row r="229" spans="1:47" x14ac:dyDescent="0.25">
      <c r="A229" s="11" t="str">
        <f t="shared" si="16"/>
        <v>5</v>
      </c>
      <c r="B229" s="11" t="str">
        <f t="shared" si="17"/>
        <v>512</v>
      </c>
      <c r="C229" s="23">
        <v>51221000</v>
      </c>
      <c r="D229" s="22" t="str">
        <f t="shared" si="21"/>
        <v>BIL29</v>
      </c>
      <c r="E229" s="24" t="s">
        <v>345</v>
      </c>
      <c r="F229" s="12">
        <f>+SUMIF(AGRIFARM!H:H,C229,AGRIFARM!L:L)</f>
        <v>218620369.33000001</v>
      </c>
      <c r="G229" s="12">
        <f>+SUMIF(AGRICORP!I:I,C229,AGRICORP!E:E)</f>
        <v>0</v>
      </c>
      <c r="H229" s="12">
        <f>+SUMIF(SMTP!D:D,'ALL 2020'!C229,SMTP!G:G)</f>
        <v>-193551397.876201</v>
      </c>
      <c r="I229" s="12">
        <f>+SUMIF(AGRIVET!G:G,C229,AGRIVET!E:E)</f>
        <v>-84031534.620000005</v>
      </c>
      <c r="J229" s="12">
        <f>+SUMIF(AGRIVAL!G:G,'ALL 2020'!C229,AGRIVAL!E:E)</f>
        <v>-326159346.52999997</v>
      </c>
      <c r="K229" s="12">
        <f>+SUMIF(AGRIKOBA!G:G,'ALL 2020'!C229,AGRIKOBA!E:E)</f>
        <v>0</v>
      </c>
      <c r="L229" s="12">
        <f>+SUMIF(LMOI!F:F,'ALL 2020'!C229,LMOI!D:D)</f>
        <v>0</v>
      </c>
      <c r="M229" s="12">
        <f>+SUMIF(TARTINE!G:G,'ALL 2020'!C229,TARTINE!E:E)</f>
        <v>0</v>
      </c>
      <c r="N229" s="12">
        <f>+SUMIF(IDF!F:F,'ALL 2020'!C229,IDF!D:D)</f>
        <v>115165618.11</v>
      </c>
      <c r="O229" s="12">
        <f>+SUMIF(RYA!G:G,C229,RYA!E:E)</f>
        <v>0</v>
      </c>
      <c r="P229" s="12">
        <f>+SUMIF('SCI NOAH'!G:G,'ALL 2020'!C229,'SCI NOAH'!E:E)</f>
        <v>0</v>
      </c>
      <c r="Q229" s="12">
        <f>+SUMIF(SIM!F:F,'ALL 2020'!C229,SIM!D:D)</f>
        <v>124349696.95</v>
      </c>
      <c r="R229" s="163">
        <f>+SUMIF('First Energy'!F:F,'ALL 2020'!C229,'First Energy'!D:D)</f>
        <v>-615211.31999999296</v>
      </c>
      <c r="S229" s="163">
        <f>+SUMIF('ID Motors'!G:G,C229,'ID Motors'!E:E)</f>
        <v>-1375380992.3499999</v>
      </c>
      <c r="T229" s="12">
        <f>+SUMIF('ID RENTAL'!G:G,'ALL 2020'!C229,'ID RENTAL'!E:E)</f>
        <v>28759888.7400002</v>
      </c>
      <c r="U229" s="12">
        <f>+SUMIF('MCM '!G:G,'ALL 2020'!C229,'MCM '!E:E)</f>
        <v>0</v>
      </c>
      <c r="V229" s="12">
        <f>SUMIF(AGRIMOTORS!G:G,C229,AGRIMOTORS!E:E)</f>
        <v>0</v>
      </c>
      <c r="W229" s="12">
        <f>+SUMIF(BOVIMA!F:F,'ALL 2020'!C229,BOVIMA!D:D)</f>
        <v>26636454.489999998</v>
      </c>
      <c r="X229" s="12">
        <f>+SUMIF(AGRIFEED!F:F,'ALL 2020'!C229,AGRIFEED!D:D)</f>
        <v>0</v>
      </c>
      <c r="Y229" s="12">
        <f>SUMIF(AMIP!F:F,'ALL 2020'!C229,AMIP!D:D)</f>
        <v>0</v>
      </c>
      <c r="Z229" s="12">
        <f>+SUMIF(ISF!G:G,'ALL 2020'!C229,ISF!E:E)</f>
        <v>0</v>
      </c>
      <c r="AA229" s="124">
        <f>+SUMIF(DISCOI!G:G,'ALL 2020'!C229,DISCOI!E:E)</f>
        <v>7631603.4300000099</v>
      </c>
      <c r="AB229" s="12">
        <f>+SUMIF(MABEL!F:F,'ALL 2020'!C229,MABEL!D:D)</f>
        <v>191496177.08000001</v>
      </c>
      <c r="AC229" s="12">
        <f>+SUMIF(NMP!F:F,'ALL 2020'!C229,NMP!D:D)</f>
        <v>16883221.100000001</v>
      </c>
      <c r="AD229" s="12">
        <f>SUMIF('AMCHO '!F:F,'ALL 2020'!C229,'AMCHO '!D:D)</f>
        <v>0</v>
      </c>
      <c r="AE229">
        <f>+SUMIF(CONFORTIS!G:G,'ALL 2020'!C229,CONFORTIS!E:E)</f>
        <v>0</v>
      </c>
      <c r="AF229" s="12">
        <f>+SUMIF('IRS IMMO'!G:G,'ALL 2020'!C229,'IRS IMMO'!E:E)</f>
        <v>0</v>
      </c>
      <c r="AG229" s="12">
        <f>+SUMIF(AGRIVETAM!F:F,'ALL 2020'!C229,AGRIVETAM!D:D)</f>
        <v>0</v>
      </c>
      <c r="AH229" s="12">
        <f>+SUMIF(EUROPAINTS!F:F,'ALL 2020'!C229,EUROPAINTS!D:D)</f>
        <v>23683566.18</v>
      </c>
      <c r="AI229" s="12">
        <f>+SUMIF('VET ABE'!F:F,'ALL 2020'!C229,'VET ABE'!E:E)</f>
        <v>0</v>
      </c>
      <c r="AJ229" s="12">
        <f>SUMIF('VET FIA'!F:F,'ALL 2020'!C229,'VET FIA'!E:E)</f>
        <v>0</v>
      </c>
      <c r="AK229" s="12">
        <f>+SUMIF('CSS SAKAY'!F:F,'ALL 2020'!C229,'CSS SAKAY'!D:D)</f>
        <v>0</v>
      </c>
      <c r="AL229" s="12">
        <f>+SUMIF(AGRIMA!F:F,'ALL 2020'!C229,AGRIMA!D:D)</f>
        <v>0</v>
      </c>
      <c r="AM229" s="12">
        <f>SUMIF('United Malagasy'!F:F,'ALL 2020'!C229,'United Malagasy'!D:D)</f>
        <v>0</v>
      </c>
      <c r="AN229" s="12">
        <f>+SUMIF(NUTRIFOOD!E:E,'ALL 2020'!C229,NUTRIFOOD!D:D)</f>
        <v>920123.06</v>
      </c>
      <c r="AO229" s="12">
        <f>+SUMIF(FERRIS!H:H,'ALL 2020'!C229,FERRIS!F:F)</f>
        <v>-436902076.24000502</v>
      </c>
      <c r="AP229" s="12">
        <f>+SUMIF(SEM!F:F,'ALL 2020'!C229,SEM!D:D)</f>
        <v>0</v>
      </c>
      <c r="AQ229" s="12">
        <f>+SUMIF(Madatrade!F:F,'ALL 2020'!C229,Madatrade!D:D)</f>
        <v>76118805.409999996</v>
      </c>
      <c r="AR229" s="12">
        <f>+SUMIF('FLY TECH'!F:F,'ALL 2020'!C229,'FLY TECH'!E:E)</f>
        <v>68979190.980000004</v>
      </c>
      <c r="AS229" s="12">
        <f>+SUMIF('FIRST INVESTISSEMENT'!G:G,'ALL 2020'!C229,'FIRST INVESTISSEMENT'!E:E)</f>
        <v>64098631.549999997</v>
      </c>
      <c r="AT229" s="164">
        <f t="shared" si="18"/>
        <v>-1453297212.5262058</v>
      </c>
      <c r="AU229" s="165">
        <f t="shared" si="19"/>
        <v>-319997.44858655357</v>
      </c>
    </row>
    <row r="230" spans="1:47" x14ac:dyDescent="0.25">
      <c r="A230" s="11" t="str">
        <f t="shared" si="16"/>
        <v>5</v>
      </c>
      <c r="B230" s="11" t="str">
        <f t="shared" si="17"/>
        <v>512</v>
      </c>
      <c r="C230" s="23">
        <v>51222000</v>
      </c>
      <c r="D230" s="22" t="str">
        <f t="shared" si="21"/>
        <v>BIL26</v>
      </c>
      <c r="E230" s="24" t="s">
        <v>3323</v>
      </c>
      <c r="F230" s="12">
        <f>+SUMIF(AGRIFARM!H:H,C230,AGRIFARM!L:L)</f>
        <v>0</v>
      </c>
      <c r="G230" s="12">
        <f>+SUMIF(AGRICORP!I:I,C230,AGRICORP!E:E)</f>
        <v>0</v>
      </c>
      <c r="H230" s="12">
        <f>+SUMIF(SMTP!D:D,'ALL 2020'!C230,SMTP!G:G)</f>
        <v>0</v>
      </c>
      <c r="I230" s="12">
        <f>+SUMIF(AGRIVET!G:G,C230,AGRIVET!E:E)</f>
        <v>0</v>
      </c>
      <c r="J230" s="12"/>
      <c r="K230" s="12"/>
      <c r="M230" s="12"/>
      <c r="N230" s="12"/>
      <c r="O230" s="12"/>
      <c r="P230" s="12"/>
      <c r="Q230" s="12"/>
      <c r="R230" s="163"/>
      <c r="S230" s="163"/>
      <c r="T230" s="12"/>
      <c r="U230" s="12"/>
      <c r="V230" s="12">
        <f>SUMIF(AGRIMOTORS!G:G,C230,AGRIMOTORS!E:E)</f>
        <v>0</v>
      </c>
      <c r="W230" s="12"/>
      <c r="X230" s="12"/>
      <c r="Y230" s="12"/>
      <c r="Z230" s="12">
        <f>+SUMIF(ISF!G:G,'ALL 2020'!C230,ISF!E:E)</f>
        <v>0</v>
      </c>
      <c r="AA230" s="124"/>
      <c r="AB230" s="12">
        <f>+SUMIF(MABEL!F:F,'ALL 2020'!C230,MABEL!D:D)</f>
        <v>0</v>
      </c>
      <c r="AC230" s="12">
        <f>+SUMIF(NMP!F:F,'ALL 2020'!C230,NMP!D:D)</f>
        <v>2642847.41</v>
      </c>
      <c r="AD230" s="12">
        <f>SUMIF('AMCHO '!F:F,'ALL 2020'!C230,'AMCHO '!D:D)</f>
        <v>0</v>
      </c>
      <c r="AE230">
        <f>+SUMIF(CONFORTIS!G:G,'ALL 2020'!C230,CONFORTIS!E:E)</f>
        <v>0</v>
      </c>
      <c r="AF230" s="12">
        <f>+SUMIF('IRS IMMO'!G:G,'ALL 2020'!C230,'IRS IMMO'!E:E)</f>
        <v>0</v>
      </c>
      <c r="AG230" s="12">
        <f>+SUMIF(AGRIVETAM!F:F,'ALL 2020'!C230,AGRIVETAM!D:D)</f>
        <v>0</v>
      </c>
      <c r="AH230" s="12">
        <f>+SUMIF(EUROPAINTS!F:F,'ALL 2020'!C230,EUROPAINTS!D:D)</f>
        <v>0</v>
      </c>
      <c r="AI230" s="12">
        <f>+SUMIF('VET ABE'!F:F,'ALL 2020'!C230,'VET ABE'!E:E)</f>
        <v>0</v>
      </c>
      <c r="AJ230" s="12">
        <f>SUMIF('VET FIA'!F:F,'ALL 2020'!C230,'VET FIA'!E:E)</f>
        <v>0</v>
      </c>
      <c r="AK230" s="12">
        <f>+SUMIF('CSS SAKAY'!F:F,'ALL 2020'!C230,'CSS SAKAY'!D:D)</f>
        <v>0</v>
      </c>
      <c r="AL230" s="12">
        <f>+SUMIF(AGRIMA!F:F,'ALL 2020'!C230,AGRIMA!D:D)</f>
        <v>0</v>
      </c>
      <c r="AM230" s="12">
        <f>SUMIF('United Malagasy'!F:F,'ALL 2020'!C230,'United Malagasy'!D:D)</f>
        <v>0</v>
      </c>
      <c r="AN230" s="12">
        <f>+SUMIF(NUTRIFOOD!E:E,'ALL 2020'!C230,NUTRIFOOD!D:D)</f>
        <v>0</v>
      </c>
      <c r="AO230" s="12">
        <f>+SUMIF(FERRIS!H:H,'ALL 2020'!C230,FERRIS!F:F)</f>
        <v>0</v>
      </c>
      <c r="AP230" s="12">
        <f>+SUMIF(SEM!F:F,'ALL 2020'!C230,SEM!D:D)</f>
        <v>0</v>
      </c>
      <c r="AQ230" s="12">
        <f>+SUMIF(Madatrade!F:F,'ALL 2020'!C230,Madatrade!D:D)</f>
        <v>0</v>
      </c>
      <c r="AR230" s="12">
        <f>+SUMIF('FLY TECH'!F:F,'ALL 2020'!C230,'FLY TECH'!E:E)</f>
        <v>0</v>
      </c>
      <c r="AS230" s="12">
        <f>+SUMIF('FIRST INVESTISSEMENT'!G:G,'ALL 2020'!C230,'FIRST INVESTISSEMENT'!E:E)</f>
        <v>0</v>
      </c>
      <c r="AT230" s="164">
        <f t="shared" si="18"/>
        <v>2642847.41</v>
      </c>
      <c r="AU230" s="165">
        <f t="shared" si="19"/>
        <v>581.92117958688482</v>
      </c>
    </row>
    <row r="231" spans="1:47" x14ac:dyDescent="0.25">
      <c r="A231" s="11" t="str">
        <f t="shared" si="16"/>
        <v>5</v>
      </c>
      <c r="B231" s="11" t="str">
        <f t="shared" si="17"/>
        <v>512</v>
      </c>
      <c r="C231" s="23">
        <v>51223000</v>
      </c>
      <c r="D231" s="22" t="str">
        <f t="shared" si="21"/>
        <v>BIL26</v>
      </c>
      <c r="E231" s="24" t="s">
        <v>2480</v>
      </c>
      <c r="F231" s="12">
        <f>+SUMIF(AGRIFARM!H:H,C231,AGRIFARM!L:L)</f>
        <v>0</v>
      </c>
      <c r="G231" s="12">
        <f>+SUMIF(AGRICORP!I:I,C231,AGRICORP!E:E)</f>
        <v>0</v>
      </c>
      <c r="H231" s="12">
        <f>+SUMIF(SMTP!D:D,'ALL 2020'!C231,SMTP!G:G)</f>
        <v>0</v>
      </c>
      <c r="I231" s="12">
        <f>+SUMIF(AGRIVET!G:G,C231,AGRIVET!E:E)</f>
        <v>0</v>
      </c>
      <c r="J231" s="12"/>
      <c r="K231" s="12"/>
      <c r="M231" s="12"/>
      <c r="N231" s="12"/>
      <c r="O231" s="12"/>
      <c r="P231" s="12"/>
      <c r="Q231" s="12"/>
      <c r="R231" s="163"/>
      <c r="S231" s="163"/>
      <c r="T231" s="12"/>
      <c r="U231" s="12"/>
      <c r="V231" s="12">
        <f>SUMIF(AGRIMOTORS!G:G,C231,AGRIMOTORS!E:E)</f>
        <v>0</v>
      </c>
      <c r="W231" s="12"/>
      <c r="X231" s="12"/>
      <c r="Y231" s="12"/>
      <c r="Z231" s="12">
        <f>+SUMIF(ISF!G:G,'ALL 2020'!C231,ISF!E:E)</f>
        <v>0</v>
      </c>
      <c r="AA231" s="124"/>
      <c r="AB231" s="12">
        <f>+SUMIF(MABEL!F:F,'ALL 2020'!C231,MABEL!D:D)</f>
        <v>0</v>
      </c>
      <c r="AC231" s="12">
        <f>+SUMIF(NMP!F:F,'ALL 2020'!C231,NMP!D:D)</f>
        <v>67682532.719999999</v>
      </c>
      <c r="AD231" s="12">
        <f>SUMIF('AMCHO '!F:F,'ALL 2020'!C231,'AMCHO '!D:D)</f>
        <v>0</v>
      </c>
      <c r="AE231">
        <f>+SUMIF(CONFORTIS!G:G,'ALL 2020'!C231,CONFORTIS!E:E)</f>
        <v>0</v>
      </c>
      <c r="AF231" s="12">
        <f>+SUMIF('IRS IMMO'!G:G,'ALL 2020'!C231,'IRS IMMO'!E:E)</f>
        <v>0</v>
      </c>
      <c r="AG231" s="12">
        <f>+SUMIF(AGRIVETAM!F:F,'ALL 2020'!C231,AGRIVETAM!D:D)</f>
        <v>0</v>
      </c>
      <c r="AH231" s="12">
        <f>+SUMIF(EUROPAINTS!F:F,'ALL 2020'!C231,EUROPAINTS!D:D)</f>
        <v>0</v>
      </c>
      <c r="AI231" s="12">
        <f>+SUMIF('VET ABE'!F:F,'ALL 2020'!C231,'VET ABE'!E:E)</f>
        <v>0</v>
      </c>
      <c r="AJ231" s="12">
        <f>SUMIF('VET FIA'!F:F,'ALL 2020'!C231,'VET FIA'!E:E)</f>
        <v>0</v>
      </c>
      <c r="AK231" s="12">
        <f>+SUMIF('CSS SAKAY'!F:F,'ALL 2020'!C231,'CSS SAKAY'!D:D)</f>
        <v>0</v>
      </c>
      <c r="AL231" s="12">
        <f>+SUMIF(AGRIMA!F:F,'ALL 2020'!C231,AGRIMA!D:D)</f>
        <v>0</v>
      </c>
      <c r="AM231" s="12">
        <f>SUMIF('United Malagasy'!F:F,'ALL 2020'!C231,'United Malagasy'!D:D)</f>
        <v>0</v>
      </c>
      <c r="AN231" s="12">
        <f>+SUMIF(NUTRIFOOD!E:E,'ALL 2020'!C231,NUTRIFOOD!D:D)</f>
        <v>0</v>
      </c>
      <c r="AO231" s="12">
        <f>+SUMIF(FERRIS!H:H,'ALL 2020'!C231,FERRIS!F:F)</f>
        <v>0</v>
      </c>
      <c r="AP231" s="12">
        <f>+SUMIF(SEM!F:F,'ALL 2020'!C231,SEM!D:D)</f>
        <v>0</v>
      </c>
      <c r="AQ231" s="12">
        <f>+SUMIF(Madatrade!F:F,'ALL 2020'!C231,Madatrade!D:D)</f>
        <v>0</v>
      </c>
      <c r="AR231" s="12">
        <f>+SUMIF('FLY TECH'!F:F,'ALL 2020'!C231,'FLY TECH'!E:E)</f>
        <v>0</v>
      </c>
      <c r="AS231" s="12">
        <f>+SUMIF('FIRST INVESTISSEMENT'!G:G,'ALL 2020'!C231,'FIRST INVESTISSEMENT'!E:E)</f>
        <v>0</v>
      </c>
      <c r="AT231" s="164">
        <f t="shared" si="18"/>
        <v>67682532.719999999</v>
      </c>
      <c r="AU231" s="165">
        <f t="shared" si="19"/>
        <v>14902.827582410564</v>
      </c>
    </row>
    <row r="232" spans="1:47" x14ac:dyDescent="0.25">
      <c r="A232" s="11" t="str">
        <f t="shared" si="16"/>
        <v>5</v>
      </c>
      <c r="B232" s="11" t="str">
        <f t="shared" si="17"/>
        <v>512</v>
      </c>
      <c r="C232" s="23">
        <v>51231000</v>
      </c>
      <c r="D232" s="22" t="str">
        <f t="shared" si="21"/>
        <v>BIL26</v>
      </c>
      <c r="E232" s="24" t="s">
        <v>347</v>
      </c>
      <c r="F232" s="12">
        <f>+SUMIF(AGRIFARM!H:H,C232,AGRIFARM!L:L)</f>
        <v>67652067.430000007</v>
      </c>
      <c r="G232" s="12">
        <f>+SUMIF(AGRICORP!I:I,C232,AGRICORP!E:E)</f>
        <v>0</v>
      </c>
      <c r="H232" s="12">
        <f>+SUMIF(SMTP!D:D,'ALL 2020'!C232,SMTP!G:G)</f>
        <v>-258616753.895199</v>
      </c>
      <c r="I232" s="12">
        <f>+SUMIF(AGRIVET!G:G,C232,AGRIVET!E:E)</f>
        <v>230798363.99000001</v>
      </c>
      <c r="J232" s="12">
        <f>+SUMIF(AGRIVAL!G:G,'ALL 2020'!C232,AGRIVAL!E:E)</f>
        <v>-46755793.140000001</v>
      </c>
      <c r="K232" s="12">
        <f>+SUMIF(AGRIKOBA!G:G,'ALL 2020'!C232,AGRIKOBA!E:E)</f>
        <v>0</v>
      </c>
      <c r="L232" s="12">
        <f>+SUMIF(LMOI!F:F,'ALL 2020'!C232,LMOI!D:D)</f>
        <v>0</v>
      </c>
      <c r="M232" s="12">
        <f>+SUMIF(TARTINE!G:G,'ALL 2020'!C232,TARTINE!E:E)</f>
        <v>540388.65</v>
      </c>
      <c r="N232" s="12">
        <f>+SUMIF(IDF!F:F,'ALL 2020'!C232,IDF!D:D)</f>
        <v>19100766.75</v>
      </c>
      <c r="O232" s="12">
        <f>+SUMIF(RYA!G:G,C232,RYA!E:E)</f>
        <v>0</v>
      </c>
      <c r="P232" s="12">
        <f>+SUMIF('SCI NOAH'!G:G,'ALL 2020'!C232,'SCI NOAH'!E:E)</f>
        <v>0</v>
      </c>
      <c r="Q232" s="12">
        <f>+SUMIF(SIM!F:F,'ALL 2020'!C232,SIM!D:D)</f>
        <v>0</v>
      </c>
      <c r="R232" s="163">
        <f>+SUMIF('First Energy'!F:F,'ALL 2020'!C232,'First Energy'!D:D)</f>
        <v>843856.45</v>
      </c>
      <c r="S232" s="163">
        <f>+SUMIF('ID Motors'!G:G,C232,'ID Motors'!E:E)</f>
        <v>-75689701.439999998</v>
      </c>
      <c r="T232" s="12">
        <f>+SUMIF('ID RENTAL'!G:G,'ALL 2020'!C232,'ID RENTAL'!E:E)</f>
        <v>73554228.189999998</v>
      </c>
      <c r="U232" s="12">
        <f>+SUMIF('MCM '!G:G,'ALL 2020'!C232,'MCM '!E:E)</f>
        <v>0</v>
      </c>
      <c r="V232" s="12">
        <f>SUMIF(AGRIMOTORS!G:G,C232,AGRIMOTORS!E:E)</f>
        <v>4239071.53</v>
      </c>
      <c r="W232" s="12">
        <f>+SUMIF(BOVIMA!F:F,'ALL 2020'!C232,BOVIMA!D:D)</f>
        <v>0</v>
      </c>
      <c r="X232" s="12">
        <f>+SUMIF(AGRIFEED!F:F,'ALL 2020'!C232,AGRIFEED!D:D)</f>
        <v>43923856.509999998</v>
      </c>
      <c r="Y232" s="12">
        <f>SUMIF(AMIP!F:F,'ALL 2020'!C232,AMIP!D:D)</f>
        <v>0</v>
      </c>
      <c r="Z232" s="12">
        <f>+SUMIF(ISF!G:G,'ALL 2020'!C232,ISF!E:E)</f>
        <v>0</v>
      </c>
      <c r="AA232" s="124">
        <f>+SUMIF(DISCOI!G:G,'ALL 2020'!C232,DISCOI!E:E)</f>
        <v>0</v>
      </c>
      <c r="AB232" s="12">
        <f>+SUMIF(MABEL!F:F,'ALL 2020'!C232,MABEL!D:D)</f>
        <v>0</v>
      </c>
      <c r="AC232" s="12">
        <f>+SUMIF(NMP!F:F,'ALL 2020'!C232,NMP!D:D)</f>
        <v>0</v>
      </c>
      <c r="AD232" s="12">
        <f>SUMIF('AMCHO '!F:F,'ALL 2020'!C232,'AMCHO '!D:D)</f>
        <v>580853299.00999999</v>
      </c>
      <c r="AE232">
        <f>+SUMIF(CONFORTIS!G:G,'ALL 2020'!C232,CONFORTIS!E:E)</f>
        <v>0</v>
      </c>
      <c r="AF232" s="12">
        <f>+SUMIF('IRS IMMO'!G:G,'ALL 2020'!C232,'IRS IMMO'!E:E)</f>
        <v>0</v>
      </c>
      <c r="AG232" s="12">
        <f>+SUMIF(AGRIVETAM!F:F,'ALL 2020'!C232,AGRIVETAM!D:D)</f>
        <v>0</v>
      </c>
      <c r="AH232" s="12">
        <f>+SUMIF(EUROPAINTS!F:F,'ALL 2020'!C232,EUROPAINTS!D:D)</f>
        <v>0</v>
      </c>
      <c r="AI232" s="12">
        <f>+SUMIF('VET ABE'!F:F,'ALL 2020'!C232,'VET ABE'!E:E)</f>
        <v>0</v>
      </c>
      <c r="AJ232" s="12">
        <f>SUMIF('VET FIA'!F:F,'ALL 2020'!C232,'VET FIA'!E:E)</f>
        <v>0</v>
      </c>
      <c r="AK232" s="12">
        <f>+SUMIF('CSS SAKAY'!F:F,'ALL 2020'!C232,'CSS SAKAY'!D:D)</f>
        <v>4989875.29</v>
      </c>
      <c r="AL232" s="12">
        <f>+SUMIF(AGRIMA!F:F,'ALL 2020'!C232,AGRIMA!D:D)</f>
        <v>19627406.199999999</v>
      </c>
      <c r="AM232" s="12">
        <f>SUMIF('United Malagasy'!F:F,'ALL 2020'!C232,'United Malagasy'!D:D)</f>
        <v>0</v>
      </c>
      <c r="AN232" s="12">
        <f>+SUMIF(NUTRIFOOD!E:E,'ALL 2020'!C232,NUTRIFOOD!D:D)</f>
        <v>887627.16</v>
      </c>
      <c r="AO232" s="12">
        <f>+SUMIF(FERRIS!H:H,'ALL 2020'!C232,FERRIS!F:F)</f>
        <v>0</v>
      </c>
      <c r="AP232" s="12">
        <f>+SUMIF(SEM!F:F,'ALL 2020'!C232,SEM!D:D)</f>
        <v>487043651.15999997</v>
      </c>
      <c r="AQ232" s="12">
        <f>+SUMIF(Madatrade!F:F,'ALL 2020'!C232,Madatrade!D:D)</f>
        <v>0</v>
      </c>
      <c r="AR232" s="12">
        <f>+SUMIF('FLY TECH'!F:F,'ALL 2020'!C232,'FLY TECH'!E:E)</f>
        <v>0</v>
      </c>
      <c r="AS232" s="12">
        <f>+SUMIF('FIRST INVESTISSEMENT'!G:G,'ALL 2020'!C232,'FIRST INVESTISSEMENT'!E:E)</f>
        <v>0</v>
      </c>
      <c r="AT232" s="164">
        <f t="shared" si="18"/>
        <v>1152992209.8448009</v>
      </c>
      <c r="AU232" s="165">
        <f t="shared" si="19"/>
        <v>253874.12995114067</v>
      </c>
    </row>
    <row r="233" spans="1:47" x14ac:dyDescent="0.25">
      <c r="A233" s="11" t="str">
        <f t="shared" si="16"/>
        <v>5</v>
      </c>
      <c r="B233" s="11" t="str">
        <f t="shared" si="17"/>
        <v>512</v>
      </c>
      <c r="C233" s="22">
        <v>51233000</v>
      </c>
      <c r="D233" s="22" t="str">
        <f t="shared" si="21"/>
        <v>BIL29</v>
      </c>
      <c r="E233" s="12" t="s">
        <v>2507</v>
      </c>
      <c r="F233" s="12">
        <f>+SUMIF(AGRIFARM!H:H,C233,AGRIFARM!L:L)</f>
        <v>0</v>
      </c>
      <c r="G233" s="12">
        <f>+SUMIF(AGRICORP!I:I,C233,AGRICORP!E:E)</f>
        <v>0</v>
      </c>
      <c r="H233" s="12">
        <f>+SUMIF(SMTP!D:D,'ALL 2020'!C233,SMTP!G:G)</f>
        <v>0</v>
      </c>
      <c r="I233" s="12">
        <f>+SUMIF(AGRIVET!G:G,C233,AGRIVET!E:E)</f>
        <v>0</v>
      </c>
      <c r="J233" s="12"/>
      <c r="K233" s="12"/>
      <c r="M233" s="12"/>
      <c r="N233" s="12"/>
      <c r="O233" s="12"/>
      <c r="P233" s="12"/>
      <c r="Q233" s="12"/>
      <c r="R233" s="163"/>
      <c r="S233" s="163"/>
      <c r="T233" s="12"/>
      <c r="U233" s="12"/>
      <c r="V233" s="12">
        <f>SUMIF(AGRIMOTORS!G:G,C233,AGRIMOTORS!E:E)</f>
        <v>0</v>
      </c>
      <c r="W233" s="12"/>
      <c r="X233" s="12"/>
      <c r="Y233" s="12"/>
      <c r="Z233" s="12"/>
      <c r="AA233" s="124"/>
      <c r="AC233" s="12"/>
      <c r="AD233" s="12">
        <f>SUMIF('AMCHO '!F:F,'ALL 2020'!C233,'AMCHO '!D:D)</f>
        <v>0</v>
      </c>
      <c r="AE233">
        <f>+SUMIF(CONFORTIS!G:G,'ALL 2020'!C233,CONFORTIS!E:E)</f>
        <v>0</v>
      </c>
      <c r="AF233" s="12">
        <f>+SUMIF('IRS IMMO'!G:G,'ALL 2020'!C233,'IRS IMMO'!E:E)</f>
        <v>0</v>
      </c>
      <c r="AG233" s="12">
        <f>+SUMIF(AGRIVETAM!F:F,'ALL 2020'!C233,AGRIVETAM!D:D)</f>
        <v>0</v>
      </c>
      <c r="AH233" s="12">
        <f>+SUMIF(EUROPAINTS!F:F,'ALL 2020'!C233,EUROPAINTS!D:D)</f>
        <v>0</v>
      </c>
      <c r="AI233" s="12">
        <f>+SUMIF('VET ABE'!F:F,'ALL 2020'!C233,'VET ABE'!E:E)</f>
        <v>0</v>
      </c>
      <c r="AJ233" s="12">
        <f>SUMIF('VET FIA'!F:F,'ALL 2020'!C233,'VET FIA'!E:E)</f>
        <v>0</v>
      </c>
      <c r="AK233" s="12">
        <f>+SUMIF('CSS SAKAY'!F:F,'ALL 2020'!C233,'CSS SAKAY'!D:D)</f>
        <v>0</v>
      </c>
      <c r="AL233" s="12">
        <f>+SUMIF(AGRIMA!F:F,'ALL 2020'!C233,AGRIMA!D:D)</f>
        <v>0</v>
      </c>
      <c r="AM233" s="12">
        <f>SUMIF('United Malagasy'!F:F,'ALL 2020'!C233,'United Malagasy'!D:D)</f>
        <v>0</v>
      </c>
      <c r="AN233" s="12">
        <f>+SUMIF(NUTRIFOOD!E:E,'ALL 2020'!C233,NUTRIFOOD!D:D)</f>
        <v>0</v>
      </c>
      <c r="AO233" s="12">
        <f>+SUMIF(FERRIS!H:H,'ALL 2020'!C233,FERRIS!F:F)</f>
        <v>0</v>
      </c>
      <c r="AP233" s="12">
        <f>+SUMIF(SEM!F:F,'ALL 2020'!C233,SEM!D:D)</f>
        <v>0</v>
      </c>
      <c r="AQ233" s="12">
        <f>+SUMIF(Madatrade!F:F,'ALL 2020'!C233,Madatrade!D:D)</f>
        <v>0</v>
      </c>
      <c r="AR233" s="12">
        <f>+SUMIF('FLY TECH'!F:F,'ALL 2020'!C233,'FLY TECH'!E:E)</f>
        <v>0</v>
      </c>
      <c r="AS233" s="12">
        <f>+SUMIF('FIRST INVESTISSEMENT'!G:G,'ALL 2020'!C233,'FIRST INVESTISSEMENT'!E:E)</f>
        <v>0</v>
      </c>
      <c r="AT233" s="164">
        <f t="shared" si="18"/>
        <v>0</v>
      </c>
      <c r="AU233" s="165">
        <f t="shared" si="19"/>
        <v>0</v>
      </c>
    </row>
    <row r="234" spans="1:47" x14ac:dyDescent="0.25">
      <c r="A234" s="11" t="str">
        <f t="shared" si="16"/>
        <v>5</v>
      </c>
      <c r="B234" s="11" t="str">
        <f t="shared" si="17"/>
        <v>512</v>
      </c>
      <c r="C234" s="23">
        <v>51231010</v>
      </c>
      <c r="D234" s="22" t="str">
        <f t="shared" si="21"/>
        <v>BIL26</v>
      </c>
      <c r="E234" s="24" t="s">
        <v>2772</v>
      </c>
      <c r="F234" s="12">
        <f>+SUMIF(AGRIFARM!H:H,C234,AGRIFARM!L:L)</f>
        <v>0</v>
      </c>
      <c r="G234" s="12">
        <f>+SUMIF(AGRICORP!I:I,C234,AGRICORP!E:E)</f>
        <v>0</v>
      </c>
      <c r="H234" s="12">
        <f>+SUMIF(SMTP!D:D,'ALL 2020'!C234,SMTP!G:G)</f>
        <v>0</v>
      </c>
      <c r="I234" s="12">
        <f>+SUMIF(AGRIVET!G:G,C234,AGRIVET!E:E)</f>
        <v>64893988.289999999</v>
      </c>
      <c r="J234" s="12">
        <f>+SUMIF(AGRIVAL!G:G,'ALL 2020'!C234,AGRIVAL!E:E)</f>
        <v>0</v>
      </c>
      <c r="K234" s="12">
        <f>+SUMIF(AGRIKOBA!G:G,'ALL 2020'!C234,AGRIKOBA!E:E)</f>
        <v>0</v>
      </c>
      <c r="L234" s="12">
        <f>+SUMIF(LMOI!F:F,'ALL 2020'!C234,LMOI!D:D)</f>
        <v>0</v>
      </c>
      <c r="M234" s="12">
        <f>+SUMIF(TARTINE!G:G,'ALL 2020'!C234,TARTINE!E:E)</f>
        <v>0</v>
      </c>
      <c r="N234" s="12">
        <f>+SUMIF(IDF!F:F,'ALL 2020'!C234,IDF!D:D)</f>
        <v>0</v>
      </c>
      <c r="O234" s="12">
        <f>+SUMIF(RYA!G:G,C234,RYA!E:E)</f>
        <v>0</v>
      </c>
      <c r="P234" s="12">
        <f>+SUMIF('SCI NOAH'!G:G,'ALL 2020'!C234,'SCI NOAH'!E:E)</f>
        <v>0</v>
      </c>
      <c r="Q234" s="12">
        <f>+SUMIF(SIM!F:F,'ALL 2020'!C234,SIM!D:D)</f>
        <v>0</v>
      </c>
      <c r="R234" s="163">
        <f>+SUMIF('First Energy'!F:F,'ALL 2020'!C234,'First Energy'!D:D)</f>
        <v>0</v>
      </c>
      <c r="S234" s="163">
        <f>+SUMIF('ID Motors'!G:G,C234,'ID Motors'!E:E)</f>
        <v>0</v>
      </c>
      <c r="T234" s="12">
        <f>+SUMIF('ID RENTAL'!G:G,'ALL 2020'!C234,'ID RENTAL'!E:E)</f>
        <v>0</v>
      </c>
      <c r="U234" s="12">
        <f>+SUMIF('MCM '!G:G,'ALL 2020'!C234,'MCM '!E:E)</f>
        <v>0</v>
      </c>
      <c r="V234" s="12">
        <f>SUMIF(AGRIMOTORS!G:G,C234,AGRIMOTORS!E:E)</f>
        <v>0</v>
      </c>
      <c r="W234" s="12">
        <f>+SUMIF(BOVIMA!F:F,'ALL 2020'!C234,BOVIMA!D:D)</f>
        <v>0</v>
      </c>
      <c r="X234" s="12">
        <f>+SUMIF(AGRIFEED!F:F,'ALL 2020'!C234,AGRIFEED!D:D)</f>
        <v>0</v>
      </c>
      <c r="Y234" s="12">
        <f>SUMIF(AMIP!F:F,'ALL 2020'!C234,AMIP!D:D)</f>
        <v>0</v>
      </c>
      <c r="Z234" s="12">
        <f>+SUMIF(ISF!G:G,'ALL 2020'!C234,ISF!E:E)</f>
        <v>0</v>
      </c>
      <c r="AA234" s="124">
        <f>+SUMIF(DISCOI!G:G,'ALL 2020'!C234,DISCOI!E:E)</f>
        <v>0</v>
      </c>
      <c r="AB234" s="12">
        <f>+SUMIF(MABEL!F:F,'ALL 2020'!C234,MABEL!D:D)</f>
        <v>0</v>
      </c>
      <c r="AC234" s="12">
        <f>+SUMIF(NMP!F:F,'ALL 2020'!C234,NMP!D:D)</f>
        <v>0</v>
      </c>
      <c r="AD234" s="12">
        <f>SUMIF('AMCHO '!F:F,'ALL 2020'!C234,'AMCHO '!D:D)</f>
        <v>0</v>
      </c>
      <c r="AE234">
        <f>+SUMIF(CONFORTIS!G:G,'ALL 2020'!C234,CONFORTIS!E:E)</f>
        <v>0</v>
      </c>
      <c r="AF234" s="12">
        <f>+SUMIF('IRS IMMO'!G:G,'ALL 2020'!C234,'IRS IMMO'!E:E)</f>
        <v>0</v>
      </c>
      <c r="AG234" s="12">
        <f>+SUMIF(AGRIVETAM!F:F,'ALL 2020'!C234,AGRIVETAM!D:D)</f>
        <v>0</v>
      </c>
      <c r="AH234" s="12">
        <f>+SUMIF(EUROPAINTS!F:F,'ALL 2020'!C234,EUROPAINTS!D:D)</f>
        <v>0</v>
      </c>
      <c r="AI234" s="12">
        <f>+SUMIF('VET ABE'!F:F,'ALL 2020'!C234,'VET ABE'!E:E)</f>
        <v>0</v>
      </c>
      <c r="AJ234" s="12">
        <f>SUMIF('VET FIA'!F:F,'ALL 2020'!C234,'VET FIA'!E:E)</f>
        <v>0</v>
      </c>
      <c r="AK234" s="12">
        <f>+SUMIF('CSS SAKAY'!F:F,'ALL 2020'!C234,'CSS SAKAY'!D:D)</f>
        <v>0</v>
      </c>
      <c r="AL234" s="12">
        <f>+SUMIF(AGRIMA!F:F,'ALL 2020'!C234,AGRIMA!D:D)</f>
        <v>0</v>
      </c>
      <c r="AM234" s="12">
        <f>SUMIF('United Malagasy'!F:F,'ALL 2020'!C234,'United Malagasy'!D:D)</f>
        <v>0</v>
      </c>
      <c r="AN234" s="12">
        <f>+SUMIF(NUTRIFOOD!E:E,'ALL 2020'!C234,NUTRIFOOD!D:D)</f>
        <v>0</v>
      </c>
      <c r="AO234" s="12">
        <f>+SUMIF(FERRIS!H:H,'ALL 2020'!C234,FERRIS!F:F)</f>
        <v>0</v>
      </c>
      <c r="AP234" s="12">
        <f>+SUMIF(SEM!F:F,'ALL 2020'!C234,SEM!D:D)</f>
        <v>0</v>
      </c>
      <c r="AQ234" s="12">
        <f>+SUMIF(Madatrade!F:F,'ALL 2020'!C234,Madatrade!D:D)</f>
        <v>0</v>
      </c>
      <c r="AR234" s="12">
        <f>+SUMIF('FLY TECH'!F:F,'ALL 2020'!C234,'FLY TECH'!E:E)</f>
        <v>0</v>
      </c>
      <c r="AS234" s="12">
        <f>+SUMIF('FIRST INVESTISSEMENT'!G:G,'ALL 2020'!C234,'FIRST INVESTISSEMENT'!E:E)</f>
        <v>0</v>
      </c>
      <c r="AT234" s="164">
        <f t="shared" si="18"/>
        <v>64893988.289999999</v>
      </c>
      <c r="AU234" s="165">
        <f t="shared" si="19"/>
        <v>14288.825783481116</v>
      </c>
    </row>
    <row r="235" spans="1:47" x14ac:dyDescent="0.25">
      <c r="A235" s="11" t="str">
        <f t="shared" si="16"/>
        <v>5</v>
      </c>
      <c r="B235" s="11" t="str">
        <f t="shared" si="17"/>
        <v>512</v>
      </c>
      <c r="C235" s="23">
        <v>51241000</v>
      </c>
      <c r="D235" s="22" t="str">
        <f t="shared" si="21"/>
        <v>BIL26</v>
      </c>
      <c r="E235" s="24" t="s">
        <v>159</v>
      </c>
      <c r="F235" s="12">
        <f>+SUMIF(AGRIFARM!H:H,C235,AGRIFARM!L:L)</f>
        <v>273050279.72000003</v>
      </c>
      <c r="G235" s="12">
        <f>+SUMIF(AGRICORP!I:I,C235,AGRICORP!E:E)</f>
        <v>430387.24</v>
      </c>
      <c r="H235" s="12">
        <f>+SUMIF(SMTP!D:D,'ALL 2020'!C235,SMTP!G:G)</f>
        <v>-125218496.818496</v>
      </c>
      <c r="I235" s="12">
        <f>+SUMIF(AGRIVET!G:G,C235,AGRIVET!E:E)</f>
        <v>-111383845.47</v>
      </c>
      <c r="J235" s="12">
        <f>+SUMIF(AGRIVAL!G:G,'ALL 2020'!C235,AGRIVAL!E:E)</f>
        <v>109530602.42</v>
      </c>
      <c r="K235" s="12">
        <f>+SUMIF(AGRIKOBA!G:G,'ALL 2020'!C235,AGRIKOBA!E:E)</f>
        <v>257653329.62</v>
      </c>
      <c r="L235" s="12">
        <f>+SUMIF(LMOI!F:F,'ALL 2020'!C235,LMOI!D:D)</f>
        <v>0</v>
      </c>
      <c r="M235" s="12">
        <f>+SUMIF(TARTINE!G:G,'ALL 2020'!C235,TARTINE!E:E)</f>
        <v>331210764.11000001</v>
      </c>
      <c r="N235" s="12">
        <f>+SUMIF(IDF!F:F,'ALL 2020'!C235,IDF!D:D)</f>
        <v>140467347.09999999</v>
      </c>
      <c r="O235" s="12">
        <f>+SUMIF(RYA!G:G,C235,RYA!E:E)</f>
        <v>0</v>
      </c>
      <c r="P235" s="12">
        <f>+SUMIF('SCI NOAH'!G:G,'ALL 2020'!C235,'SCI NOAH'!E:E)</f>
        <v>-743894.81000000203</v>
      </c>
      <c r="Q235" s="12">
        <f>+SUMIF(SIM!F:F,'ALL 2020'!C235,SIM!D:D)</f>
        <v>0</v>
      </c>
      <c r="R235" s="163">
        <f>+SUMIF('First Energy'!F:F,'ALL 2020'!C235,'First Energy'!D:D)</f>
        <v>-1384737720.45</v>
      </c>
      <c r="S235" s="163">
        <f>+SUMIF('ID Motors'!G:G,C235,'ID Motors'!E:E)</f>
        <v>-1024152033.87</v>
      </c>
      <c r="T235" s="12">
        <f>+SUMIF('ID RENTAL'!G:G,'ALL 2020'!C235,'ID RENTAL'!E:E)</f>
        <v>-77486313.459999695</v>
      </c>
      <c r="U235" s="12">
        <f>+SUMIF('MCM '!G:G,'ALL 2020'!C235,'MCM '!E:E)</f>
        <v>-329789074.82000005</v>
      </c>
      <c r="V235" s="12">
        <f>SUMIF(AGRIMOTORS!G:G,C235,AGRIMOTORS!E:E)</f>
        <v>1576352.04</v>
      </c>
      <c r="W235" s="12">
        <f>+SUMIF(BOVIMA!F:F,'ALL 2020'!C235,BOVIMA!D:D)</f>
        <v>70677135.369998902</v>
      </c>
      <c r="X235" s="12">
        <f>+SUMIF(AGRIFEED!F:F,'ALL 2020'!C235,AGRIFEED!D:D)</f>
        <v>23361769.1800001</v>
      </c>
      <c r="Y235" s="12">
        <f>SUMIF(AMIP!F:F,'ALL 2020'!C235,AMIP!D:D)</f>
        <v>0</v>
      </c>
      <c r="Z235" s="12">
        <f>+SUMIF(ISF!G:G,'ALL 2020'!C235,ISF!E:E)</f>
        <v>2905649.12</v>
      </c>
      <c r="AA235" s="124">
        <f>+SUMIF(DISCOI!G:G,'ALL 2020'!C235,DISCOI!E:E)</f>
        <v>0</v>
      </c>
      <c r="AB235" s="12">
        <f>+SUMIF(MABEL!F:F,'ALL 2020'!C235,MABEL!D:D)</f>
        <v>-1293562.3500003098</v>
      </c>
      <c r="AC235" s="12">
        <f>+SUMIF(NMP!F:F,'ALL 2020'!C235,NMP!D:D)</f>
        <v>0</v>
      </c>
      <c r="AD235" s="12">
        <f>SUMIF('AMCHO '!F:F,'ALL 2020'!C235,'AMCHO '!D:D)</f>
        <v>0</v>
      </c>
      <c r="AE235">
        <f>+SUMIF(CONFORTIS!G:G,'ALL 2020'!C235,CONFORTIS!E:E)</f>
        <v>397658.46</v>
      </c>
      <c r="AF235" s="12">
        <f>+SUMIF('IRS IMMO'!G:G,'ALL 2020'!C235,'IRS IMMO'!E:E)</f>
        <v>0</v>
      </c>
      <c r="AG235" s="12">
        <f>+SUMIF(AGRIVETAM!F:F,'ALL 2020'!C235,AGRIVETAM!D:D)</f>
        <v>111625689.68000001</v>
      </c>
      <c r="AH235" s="12">
        <f>+SUMIF(EUROPAINTS!F:F,'ALL 2020'!C235,EUROPAINTS!D:D)</f>
        <v>0</v>
      </c>
      <c r="AI235" s="12">
        <f>+SUMIF('VET ABE'!F:F,'ALL 2020'!C235,'VET ABE'!E:E)</f>
        <v>99387789.279999703</v>
      </c>
      <c r="AJ235" s="12">
        <f>SUMIF('VET FIA'!F:F,'ALL 2020'!C235,'VET FIA'!E:E)</f>
        <v>24361320.570000201</v>
      </c>
      <c r="AK235" s="12">
        <f>+SUMIF('CSS SAKAY'!F:F,'ALL 2020'!C235,'CSS SAKAY'!D:D)</f>
        <v>0</v>
      </c>
      <c r="AL235" s="12">
        <f>+SUMIF(AGRIMA!F:F,'ALL 2020'!C235,AGRIMA!D:D)</f>
        <v>0</v>
      </c>
      <c r="AM235" s="12">
        <f>SUMIF('United Malagasy'!F:F,'ALL 2020'!C235,'United Malagasy'!D:D)</f>
        <v>-72703641.030000001</v>
      </c>
      <c r="AN235" s="12">
        <f>+SUMIF(NUTRIFOOD!E:E,'ALL 2020'!C235,NUTRIFOOD!D:D)</f>
        <v>0</v>
      </c>
      <c r="AO235" s="12">
        <f>+SUMIF(FERRIS!H:H,'ALL 2020'!C235,FERRIS!F:F)</f>
        <v>0</v>
      </c>
      <c r="AP235" s="12">
        <f>+SUMIF(SEM!F:F,'ALL 2020'!C235,SEM!D:D)</f>
        <v>238275192.36000001</v>
      </c>
      <c r="AQ235" s="12">
        <f>+SUMIF(Madatrade!F:F,'ALL 2020'!C235,Madatrade!D:D)</f>
        <v>2294436718.5699997</v>
      </c>
      <c r="AR235" s="12">
        <f>+SUMIF('FLY TECH'!F:F,'ALL 2020'!C235,'FLY TECH'!E:E)</f>
        <v>65983721.350000001</v>
      </c>
      <c r="AS235" s="12">
        <f>+SUMIF('FIRST INVESTISSEMENT'!G:G,'ALL 2020'!C235,'FIRST INVESTISSEMENT'!E:E)</f>
        <v>278906303.99000001</v>
      </c>
      <c r="AT235" s="164">
        <f t="shared" si="18"/>
        <v>1196729427.1015024</v>
      </c>
      <c r="AU235" s="165">
        <f t="shared" si="19"/>
        <v>263504.50549290061</v>
      </c>
    </row>
    <row r="236" spans="1:47" x14ac:dyDescent="0.25">
      <c r="A236" s="11" t="str">
        <f t="shared" si="16"/>
        <v>5</v>
      </c>
      <c r="B236" s="11" t="str">
        <f t="shared" si="17"/>
        <v>512</v>
      </c>
      <c r="C236" s="60">
        <v>51242000</v>
      </c>
      <c r="D236" s="22" t="str">
        <f t="shared" si="21"/>
        <v>BIL26</v>
      </c>
      <c r="E236" s="130" t="s">
        <v>2356</v>
      </c>
      <c r="F236" s="12">
        <f>+SUMIF(AGRIFARM!H:H,C236,AGRIFARM!L:L)</f>
        <v>0</v>
      </c>
      <c r="G236" s="12">
        <f>+SUMIF(AGRICORP!I:I,C236,AGRICORP!E:E)</f>
        <v>0</v>
      </c>
      <c r="H236" s="12">
        <f>+SUMIF(SMTP!D:D,'ALL 2020'!C236,SMTP!G:G)</f>
        <v>0</v>
      </c>
      <c r="I236" s="12">
        <f>+SUMIF(AGRIVET!G:G,C236,AGRIVET!E:E)</f>
        <v>0</v>
      </c>
      <c r="J236" s="12">
        <f>+SUMIF(AGRIVAL!G:G,'ALL 2020'!C236,AGRIVAL!E:E)</f>
        <v>4.7683715820312501E-9</v>
      </c>
      <c r="K236" s="12">
        <f>+SUMIF(AGRIKOBA!G:G,'ALL 2020'!C236,AGRIKOBA!E:E)</f>
        <v>0</v>
      </c>
      <c r="L236" s="12">
        <f>+SUMIF(LMOI!F:F,'ALL 2020'!C236,LMOI!D:D)</f>
        <v>0</v>
      </c>
      <c r="M236" s="12">
        <f>+SUMIF(TARTINE!G:G,'ALL 2020'!C236,TARTINE!E:E)</f>
        <v>0</v>
      </c>
      <c r="N236" s="12">
        <f>+SUMIF(IDF!F:F,'ALL 2020'!C236,IDF!D:D)</f>
        <v>0</v>
      </c>
      <c r="O236" s="12">
        <f>+SUMIF(RYA!G:G,C236,RYA!E:E)</f>
        <v>0</v>
      </c>
      <c r="P236" s="12">
        <f>+SUMIF('SCI NOAH'!G:G,'ALL 2020'!C236,'SCI NOAH'!E:E)</f>
        <v>0</v>
      </c>
      <c r="Q236" s="12">
        <f>+SUMIF(SIM!F:F,'ALL 2020'!C236,SIM!D:D)</f>
        <v>0</v>
      </c>
      <c r="R236" s="163">
        <f>+SUMIF('First Energy'!F:F,'ALL 2020'!C236,'First Energy'!D:D)</f>
        <v>0</v>
      </c>
      <c r="S236" s="163">
        <f>+SUMIF('ID Motors'!G:G,C236,'ID Motors'!E:E)</f>
        <v>0</v>
      </c>
      <c r="T236" s="12">
        <f>+SUMIF('ID RENTAL'!G:G,'ALL 2020'!C236,'ID RENTAL'!E:E)</f>
        <v>0</v>
      </c>
      <c r="U236" s="12">
        <f>+SUMIF('MCM '!G:G,'ALL 2020'!C236,'MCM '!E:E)</f>
        <v>-144020.22</v>
      </c>
      <c r="V236" s="12">
        <f>SUMIF(AGRIMOTORS!G:G,C236,AGRIMOTORS!E:E)</f>
        <v>0</v>
      </c>
      <c r="W236" s="12">
        <f>+SUMIF(BOVIMA!F:F,'ALL 2020'!C236,BOVIMA!D:D)</f>
        <v>30660160.890000001</v>
      </c>
      <c r="X236" s="12">
        <f>+SUMIF(AGRIFEED!F:F,'ALL 2020'!C236,AGRIFEED!D:D)</f>
        <v>0</v>
      </c>
      <c r="Y236" s="12">
        <f>SUMIF(AMIP!F:F,'ALL 2020'!C236,AMIP!D:D)</f>
        <v>0</v>
      </c>
      <c r="Z236" s="12">
        <f>+SUMIF(ISF!G:G,'ALL 2020'!C236,ISF!E:E)</f>
        <v>0</v>
      </c>
      <c r="AA236" s="124">
        <f>+SUMIF(DISCOI!G:G,'ALL 2020'!C236,DISCOI!E:E)</f>
        <v>0</v>
      </c>
      <c r="AB236" s="12">
        <f>+SUMIF(MABEL!F:F,'ALL 2020'!C236,MABEL!D:D)</f>
        <v>322000962.89999998</v>
      </c>
      <c r="AC236" s="12">
        <f>+SUMIF(NMP!F:F,'ALL 2020'!C236,NMP!D:D)</f>
        <v>0</v>
      </c>
      <c r="AD236" s="12">
        <f>SUMIF('AMCHO '!F:F,'ALL 2020'!C236,'AMCHO '!D:D)</f>
        <v>0</v>
      </c>
      <c r="AE236">
        <f>+SUMIF(CONFORTIS!G:G,'ALL 2020'!C236,CONFORTIS!E:E)</f>
        <v>0</v>
      </c>
      <c r="AF236" s="12">
        <f>+SUMIF('IRS IMMO'!G:G,'ALL 2020'!C236,'IRS IMMO'!E:E)</f>
        <v>0</v>
      </c>
      <c r="AG236" s="12">
        <f>+SUMIF(AGRIVETAM!F:F,'ALL 2020'!C236,AGRIVETAM!D:D)</f>
        <v>0</v>
      </c>
      <c r="AH236" s="12">
        <f>+SUMIF(EUROPAINTS!F:F,'ALL 2020'!C236,EUROPAINTS!D:D)</f>
        <v>0</v>
      </c>
      <c r="AI236" s="12">
        <f>+SUMIF('VET ABE'!F:F,'ALL 2020'!C236,'VET ABE'!E:E)</f>
        <v>0</v>
      </c>
      <c r="AJ236" s="12">
        <f>SUMIF('VET FIA'!F:F,'ALL 2020'!C236,'VET FIA'!E:E)</f>
        <v>0</v>
      </c>
      <c r="AK236" s="12">
        <f>+SUMIF('CSS SAKAY'!F:F,'ALL 2020'!C236,'CSS SAKAY'!D:D)</f>
        <v>0</v>
      </c>
      <c r="AL236" s="12">
        <f>+SUMIF(AGRIMA!F:F,'ALL 2020'!C236,AGRIMA!D:D)</f>
        <v>0</v>
      </c>
      <c r="AM236" s="12">
        <f>SUMIF('United Malagasy'!F:F,'ALL 2020'!C236,'United Malagasy'!D:D)</f>
        <v>0</v>
      </c>
      <c r="AN236" s="12">
        <f>+SUMIF(NUTRIFOOD!E:E,'ALL 2020'!C236,NUTRIFOOD!D:D)</f>
        <v>0</v>
      </c>
      <c r="AO236" s="12">
        <f>+SUMIF(FERRIS!H:H,'ALL 2020'!C236,FERRIS!F:F)</f>
        <v>0</v>
      </c>
      <c r="AP236" s="12">
        <f>+SUMIF(SEM!F:F,'ALL 2020'!C236,SEM!D:D)</f>
        <v>0</v>
      </c>
      <c r="AQ236" s="12">
        <f>+SUMIF(Madatrade!F:F,'ALL 2020'!C236,Madatrade!D:D)</f>
        <v>0</v>
      </c>
      <c r="AR236" s="12">
        <f>+SUMIF('FLY TECH'!F:F,'ALL 2020'!C236,'FLY TECH'!E:E)</f>
        <v>0</v>
      </c>
      <c r="AS236" s="12">
        <f>+SUMIF('FIRST INVESTISSEMENT'!G:G,'ALL 2020'!C236,'FIRST INVESTISSEMENT'!E:E)</f>
        <v>0</v>
      </c>
      <c r="AT236" s="164">
        <f t="shared" si="18"/>
        <v>352517103.56999999</v>
      </c>
      <c r="AU236" s="165">
        <f t="shared" si="19"/>
        <v>77619.755101187024</v>
      </c>
    </row>
    <row r="237" spans="1:47" x14ac:dyDescent="0.25">
      <c r="A237" s="11" t="str">
        <f t="shared" si="16"/>
        <v>5</v>
      </c>
      <c r="B237" s="11" t="str">
        <f t="shared" si="17"/>
        <v>512</v>
      </c>
      <c r="C237" s="60">
        <v>51243000</v>
      </c>
      <c r="D237" s="22" t="str">
        <f t="shared" si="21"/>
        <v>BIL26</v>
      </c>
      <c r="E237" s="130" t="s">
        <v>2357</v>
      </c>
      <c r="F237" s="12">
        <f>+SUMIF(AGRIFARM!H:H,C237,AGRIFARM!L:L)</f>
        <v>0</v>
      </c>
      <c r="G237" s="12">
        <f>+SUMIF(AGRICORP!I:I,C237,AGRICORP!E:E)</f>
        <v>0</v>
      </c>
      <c r="H237" s="12">
        <f>+SUMIF(SMTP!D:D,'ALL 2020'!C237,SMTP!G:G)</f>
        <v>0</v>
      </c>
      <c r="I237" s="12">
        <f>+SUMIF(AGRIVET!G:G,C237,AGRIVET!E:E)</f>
        <v>0</v>
      </c>
      <c r="J237" s="12">
        <f>+SUMIF(AGRIVAL!G:G,'ALL 2020'!C237,AGRIVAL!E:E)</f>
        <v>0</v>
      </c>
      <c r="K237" s="12">
        <f>+SUMIF(AGRIKOBA!G:G,'ALL 2020'!C237,AGRIKOBA!E:E)</f>
        <v>0</v>
      </c>
      <c r="L237" s="12">
        <f>+SUMIF(LMOI!F:F,'ALL 2020'!C237,LMOI!D:D)</f>
        <v>0</v>
      </c>
      <c r="M237" s="12">
        <f>+SUMIF(TARTINE!G:G,'ALL 2020'!C237,TARTINE!E:E)</f>
        <v>0</v>
      </c>
      <c r="N237" s="12">
        <f>+SUMIF(IDF!F:F,'ALL 2020'!C237,IDF!D:D)</f>
        <v>0</v>
      </c>
      <c r="O237" s="12">
        <f>+SUMIF(RYA!G:G,C237,RYA!E:E)</f>
        <v>0</v>
      </c>
      <c r="P237" s="12">
        <f>+SUMIF('SCI NOAH'!G:G,'ALL 2020'!C237,'SCI NOAH'!E:E)</f>
        <v>0</v>
      </c>
      <c r="Q237" s="12">
        <f>+SUMIF(SIM!F:F,'ALL 2020'!C237,SIM!D:D)</f>
        <v>0</v>
      </c>
      <c r="R237" s="163">
        <f>+SUMIF('First Energy'!F:F,'ALL 2020'!C237,'First Energy'!D:D)</f>
        <v>0</v>
      </c>
      <c r="S237" s="163">
        <f>+SUMIF('ID Motors'!G:G,C237,'ID Motors'!E:E)</f>
        <v>0</v>
      </c>
      <c r="T237" s="12">
        <f>+SUMIF('ID RENTAL'!G:G,'ALL 2020'!C237,'ID RENTAL'!E:E)</f>
        <v>0</v>
      </c>
      <c r="U237" s="12">
        <f>+SUMIF('MCM '!G:G,'ALL 2020'!C237,'MCM '!E:E)</f>
        <v>0</v>
      </c>
      <c r="V237" s="12">
        <f>SUMIF(AGRIMOTORS!G:G,C237,AGRIMOTORS!E:E)</f>
        <v>0</v>
      </c>
      <c r="W237" s="12">
        <f>+SUMIF(BOVIMA!F:F,'ALL 2020'!C237,BOVIMA!D:D)</f>
        <v>1143170703.5899999</v>
      </c>
      <c r="X237" s="12">
        <f>+SUMIF(AGRIFEED!F:F,'ALL 2020'!C237,AGRIFEED!D:D)</f>
        <v>0</v>
      </c>
      <c r="Y237" s="12">
        <f>SUMIF(AMIP!F:F,'ALL 2020'!C237,AMIP!D:D)</f>
        <v>0</v>
      </c>
      <c r="Z237" s="12">
        <f>+SUMIF(ISF!G:G,'ALL 2020'!C237,ISF!E:E)</f>
        <v>0</v>
      </c>
      <c r="AA237" s="124">
        <f>+SUMIF(DISCOI!G:G,'ALL 2020'!C237,DISCOI!E:E)</f>
        <v>0</v>
      </c>
      <c r="AB237" s="12">
        <f>+SUMIF(MABEL!F:F,'ALL 2020'!C237,MABEL!D:D)</f>
        <v>0</v>
      </c>
      <c r="AC237" s="12">
        <f>+SUMIF(NMP!F:F,'ALL 2020'!C237,NMP!D:D)</f>
        <v>0</v>
      </c>
      <c r="AD237" s="12">
        <f>SUMIF('AMCHO '!F:F,'ALL 2020'!C237,'AMCHO '!D:D)</f>
        <v>0</v>
      </c>
      <c r="AE237">
        <f>+SUMIF(CONFORTIS!G:G,'ALL 2020'!C237,CONFORTIS!E:E)</f>
        <v>0</v>
      </c>
      <c r="AF237" s="12">
        <f>+SUMIF('IRS IMMO'!G:G,'ALL 2020'!C237,'IRS IMMO'!E:E)</f>
        <v>0</v>
      </c>
      <c r="AG237" s="12">
        <f>+SUMIF(AGRIVETAM!F:F,'ALL 2020'!C237,AGRIVETAM!D:D)</f>
        <v>0</v>
      </c>
      <c r="AH237" s="12">
        <f>+SUMIF(EUROPAINTS!F:F,'ALL 2020'!C237,EUROPAINTS!D:D)</f>
        <v>0</v>
      </c>
      <c r="AI237" s="12">
        <f>+SUMIF('VET ABE'!F:F,'ALL 2020'!C237,'VET ABE'!E:E)</f>
        <v>0</v>
      </c>
      <c r="AJ237" s="12">
        <f>SUMIF('VET FIA'!F:F,'ALL 2020'!C237,'VET FIA'!E:E)</f>
        <v>0</v>
      </c>
      <c r="AK237" s="12">
        <f>+SUMIF('CSS SAKAY'!F:F,'ALL 2020'!C237,'CSS SAKAY'!D:D)</f>
        <v>0</v>
      </c>
      <c r="AL237" s="12">
        <f>+SUMIF(AGRIMA!F:F,'ALL 2020'!C237,AGRIMA!D:D)</f>
        <v>0</v>
      </c>
      <c r="AM237" s="12">
        <f>SUMIF('United Malagasy'!F:F,'ALL 2020'!C237,'United Malagasy'!D:D)</f>
        <v>0</v>
      </c>
      <c r="AN237" s="12">
        <f>+SUMIF(NUTRIFOOD!E:E,'ALL 2020'!C237,NUTRIFOOD!D:D)</f>
        <v>0</v>
      </c>
      <c r="AO237" s="12">
        <f>+SUMIF(FERRIS!H:H,'ALL 2020'!C237,FERRIS!F:F)</f>
        <v>0</v>
      </c>
      <c r="AP237" s="12">
        <f>+SUMIF(SEM!F:F,'ALL 2020'!C237,SEM!D:D)</f>
        <v>-188944.49</v>
      </c>
      <c r="AQ237" s="12">
        <f>+SUMIF(Madatrade!F:F,'ALL 2020'!C237,Madatrade!D:D)</f>
        <v>0</v>
      </c>
      <c r="AR237" s="12">
        <f>+SUMIF('FLY TECH'!F:F,'ALL 2020'!C237,'FLY TECH'!E:E)</f>
        <v>0</v>
      </c>
      <c r="AS237" s="12">
        <f>+SUMIF('FIRST INVESTISSEMENT'!G:G,'ALL 2020'!C237,'FIRST INVESTISSEMENT'!E:E)</f>
        <v>0</v>
      </c>
      <c r="AT237" s="164">
        <f t="shared" si="18"/>
        <v>1142981759.0999999</v>
      </c>
      <c r="AU237" s="165">
        <f t="shared" si="19"/>
        <v>251669.9567992707</v>
      </c>
    </row>
    <row r="238" spans="1:47" x14ac:dyDescent="0.25">
      <c r="A238" s="11" t="str">
        <f t="shared" si="16"/>
        <v>5</v>
      </c>
      <c r="B238" s="11" t="str">
        <f t="shared" si="17"/>
        <v>512</v>
      </c>
      <c r="C238" s="60">
        <v>51244000</v>
      </c>
      <c r="D238" s="22" t="str">
        <f t="shared" si="21"/>
        <v>BIL26</v>
      </c>
      <c r="E238" s="130" t="s">
        <v>2464</v>
      </c>
      <c r="F238" s="12">
        <f>+SUMIF(AGRIFARM!H:H,C238,AGRIFARM!L:L)</f>
        <v>0</v>
      </c>
      <c r="G238" s="12">
        <f>+SUMIF(AGRICORP!I:I,C238,AGRICORP!E:E)</f>
        <v>0</v>
      </c>
      <c r="H238" s="12">
        <f>+SUMIF(SMTP!D:D,'ALL 2020'!C238,SMTP!G:G)</f>
        <v>0</v>
      </c>
      <c r="I238" s="12">
        <f>+SUMIF(AGRIVET!G:G,C238,AGRIVET!E:E)</f>
        <v>0</v>
      </c>
      <c r="J238" s="12">
        <f>+SUMIF(AGRIVAL!G:G,'ALL 2020'!C238,AGRIVAL!E:E)</f>
        <v>143613382.61000001</v>
      </c>
      <c r="K238" s="12">
        <f>+SUMIF(AGRIKOBA!G:G,'ALL 2020'!C238,AGRIKOBA!E:E)</f>
        <v>0</v>
      </c>
      <c r="L238" s="12">
        <f>+SUMIF(LMOI!F:F,'ALL 2020'!C238,LMOI!D:D)</f>
        <v>0</v>
      </c>
      <c r="M238" s="12">
        <f>+SUMIF(TARTINE!G:G,'ALL 2020'!C238,TARTINE!E:E)</f>
        <v>0</v>
      </c>
      <c r="N238" s="12">
        <f>+SUMIF(IDF!F:F,'ALL 2020'!C238,IDF!D:D)</f>
        <v>0</v>
      </c>
      <c r="O238" s="12">
        <f>+SUMIF(RYA!G:G,C238,RYA!E:E)</f>
        <v>0</v>
      </c>
      <c r="P238" s="12">
        <f>+SUMIF('SCI NOAH'!G:G,'ALL 2020'!C238,'SCI NOAH'!E:E)</f>
        <v>0</v>
      </c>
      <c r="Q238" s="12">
        <f>+SUMIF(SIM!F:F,'ALL 2020'!C238,SIM!D:D)</f>
        <v>0</v>
      </c>
      <c r="R238" s="163">
        <f>+SUMIF('First Energy'!F:F,'ALL 2020'!C238,'First Energy'!D:D)</f>
        <v>0</v>
      </c>
      <c r="S238" s="163">
        <f>+SUMIF('ID Motors'!G:G,C238,'ID Motors'!E:E)</f>
        <v>0</v>
      </c>
      <c r="T238" s="12">
        <f>+SUMIF('ID RENTAL'!G:G,'ALL 2020'!C238,'ID RENTAL'!E:E)</f>
        <v>0</v>
      </c>
      <c r="U238" s="12">
        <f>+SUMIF('MCM '!G:G,'ALL 2020'!C238,'MCM '!E:E)</f>
        <v>0</v>
      </c>
      <c r="V238" s="12">
        <f>SUMIF(AGRIMOTORS!G:G,C238,AGRIMOTORS!E:E)</f>
        <v>0</v>
      </c>
      <c r="W238" s="12">
        <f>+SUMIF(BOVIMA!F:F,'ALL 2020'!C238,BOVIMA!D:D)</f>
        <v>0</v>
      </c>
      <c r="X238" s="12">
        <f>+SUMIF(AGRIFEED!F:F,'ALL 2020'!C238,AGRIFEED!D:D)</f>
        <v>0</v>
      </c>
      <c r="Y238" s="12">
        <f>SUMIF(AMIP!F:F,'ALL 2020'!C238,AMIP!D:D)</f>
        <v>6856639.0700000003</v>
      </c>
      <c r="Z238" s="12">
        <f>+SUMIF(ISF!G:G,'ALL 2020'!C238,ISF!E:E)</f>
        <v>0</v>
      </c>
      <c r="AA238" s="124">
        <f>+SUMIF(DISCOI!G:G,'ALL 2020'!C238,DISCOI!E:E)</f>
        <v>0</v>
      </c>
      <c r="AB238" s="12">
        <f>+SUMIF(MABEL!F:F,'ALL 2020'!C238,MABEL!D:D)</f>
        <v>0</v>
      </c>
      <c r="AC238" s="12">
        <f>+SUMIF(NMP!F:F,'ALL 2020'!C238,NMP!D:D)</f>
        <v>0</v>
      </c>
      <c r="AD238" s="12">
        <f>SUMIF('AMCHO '!F:F,'ALL 2020'!C238,'AMCHO '!D:D)</f>
        <v>2170030.38</v>
      </c>
      <c r="AE238">
        <f>+SUMIF(CONFORTIS!G:G,'ALL 2020'!C238,CONFORTIS!E:E)</f>
        <v>0</v>
      </c>
      <c r="AF238" s="12">
        <f>+SUMIF('IRS IMMO'!G:G,'ALL 2020'!C238,'IRS IMMO'!E:E)</f>
        <v>0</v>
      </c>
      <c r="AG238" s="12">
        <f>+SUMIF(AGRIVETAM!F:F,'ALL 2020'!C238,AGRIVETAM!D:D)</f>
        <v>0</v>
      </c>
      <c r="AH238" s="12">
        <f>+SUMIF(EUROPAINTS!F:F,'ALL 2020'!C238,EUROPAINTS!D:D)</f>
        <v>0</v>
      </c>
      <c r="AI238" s="12">
        <f>+SUMIF('VET ABE'!F:F,'ALL 2020'!C238,'VET ABE'!E:E)</f>
        <v>0</v>
      </c>
      <c r="AJ238" s="12">
        <f>SUMIF('VET FIA'!F:F,'ALL 2020'!C238,'VET FIA'!E:E)</f>
        <v>0</v>
      </c>
      <c r="AK238" s="12">
        <f>+SUMIF('CSS SAKAY'!F:F,'ALL 2020'!C238,'CSS SAKAY'!D:D)</f>
        <v>0</v>
      </c>
      <c r="AL238" s="12">
        <f>+SUMIF(AGRIMA!F:F,'ALL 2020'!C238,AGRIMA!D:D)</f>
        <v>0</v>
      </c>
      <c r="AM238" s="12">
        <f>SUMIF('United Malagasy'!F:F,'ALL 2020'!C238,'United Malagasy'!D:D)</f>
        <v>0</v>
      </c>
      <c r="AN238" s="12">
        <f>+SUMIF(NUTRIFOOD!E:E,'ALL 2020'!C238,NUTRIFOOD!D:D)</f>
        <v>0</v>
      </c>
      <c r="AO238" s="12">
        <f>+SUMIF(FERRIS!H:H,'ALL 2020'!C238,FERRIS!F:F)</f>
        <v>0</v>
      </c>
      <c r="AP238" s="12">
        <f>+SUMIF(SEM!F:F,'ALL 2020'!C238,SEM!D:D)</f>
        <v>0</v>
      </c>
      <c r="AQ238" s="12">
        <f>+SUMIF(Madatrade!F:F,'ALL 2020'!C238,Madatrade!D:D)</f>
        <v>0</v>
      </c>
      <c r="AR238" s="12">
        <f>+SUMIF('FLY TECH'!F:F,'ALL 2020'!C238,'FLY TECH'!E:E)</f>
        <v>0</v>
      </c>
      <c r="AS238" s="12">
        <f>+SUMIF('FIRST INVESTISSEMENT'!G:G,'ALL 2020'!C238,'FIRST INVESTISSEMENT'!E:E)</f>
        <v>0</v>
      </c>
      <c r="AT238" s="164">
        <f t="shared" si="18"/>
        <v>152640052.06</v>
      </c>
      <c r="AU238" s="165">
        <f t="shared" si="19"/>
        <v>33609.38615330754</v>
      </c>
    </row>
    <row r="239" spans="1:47" x14ac:dyDescent="0.25">
      <c r="A239" s="11" t="str">
        <f t="shared" si="16"/>
        <v>5</v>
      </c>
      <c r="B239" s="11" t="str">
        <f t="shared" si="17"/>
        <v>512</v>
      </c>
      <c r="C239" s="60">
        <v>51245000</v>
      </c>
      <c r="D239" s="22" t="str">
        <f t="shared" si="21"/>
        <v>BIL26</v>
      </c>
      <c r="E239" s="130" t="s">
        <v>2465</v>
      </c>
      <c r="F239" s="12">
        <f>+SUMIF(AGRIFARM!H:H,C239,AGRIFARM!L:L)</f>
        <v>0</v>
      </c>
      <c r="G239" s="12">
        <f>+SUMIF(AGRICORP!I:I,C239,AGRICORP!E:E)</f>
        <v>0</v>
      </c>
      <c r="H239" s="12">
        <f>+SUMIF(SMTP!D:D,'ALL 2020'!C239,SMTP!G:G)</f>
        <v>0</v>
      </c>
      <c r="I239" s="12">
        <f>+SUMIF(AGRIVET!G:G,C239,AGRIVET!E:E)</f>
        <v>0</v>
      </c>
      <c r="J239" s="12">
        <f>+SUMIF(AGRIVAL!G:G,'ALL 2020'!C239,AGRIVAL!E:E)</f>
        <v>0</v>
      </c>
      <c r="K239" s="12">
        <f>+SUMIF(AGRIKOBA!G:G,'ALL 2020'!C239,AGRIKOBA!E:E)</f>
        <v>0</v>
      </c>
      <c r="L239" s="12">
        <f>+SUMIF(LMOI!F:F,'ALL 2020'!C239,LMOI!D:D)</f>
        <v>0</v>
      </c>
      <c r="M239" s="12">
        <f>+SUMIF(TARTINE!G:G,'ALL 2020'!C239,TARTINE!E:E)</f>
        <v>0</v>
      </c>
      <c r="N239" s="12">
        <f>+SUMIF(IDF!F:F,'ALL 2020'!C239,IDF!D:D)</f>
        <v>0</v>
      </c>
      <c r="O239" s="12">
        <f>+SUMIF(RYA!G:G,C239,RYA!E:E)</f>
        <v>0</v>
      </c>
      <c r="P239" s="12">
        <f>+SUMIF('SCI NOAH'!G:G,'ALL 2020'!C239,'SCI NOAH'!E:E)</f>
        <v>0</v>
      </c>
      <c r="Q239" s="12">
        <f>+SUMIF(SIM!F:F,'ALL 2020'!C239,SIM!D:D)</f>
        <v>0</v>
      </c>
      <c r="R239" s="163">
        <f>+SUMIF('First Energy'!F:F,'ALL 2020'!C239,'First Energy'!D:D)</f>
        <v>0</v>
      </c>
      <c r="S239" s="163">
        <f>+SUMIF('ID Motors'!G:G,C239,'ID Motors'!E:E)</f>
        <v>0</v>
      </c>
      <c r="T239" s="12">
        <f>+SUMIF('ID RENTAL'!G:G,'ALL 2020'!C239,'ID RENTAL'!E:E)</f>
        <v>0</v>
      </c>
      <c r="U239" s="12">
        <f>+SUMIF('MCM '!G:G,'ALL 2020'!C239,'MCM '!E:E)</f>
        <v>0</v>
      </c>
      <c r="V239" s="12">
        <f>SUMIF(AGRIMOTORS!G:G,C239,AGRIMOTORS!E:E)</f>
        <v>0</v>
      </c>
      <c r="W239" s="12">
        <f>+SUMIF(BOVIMA!F:F,'ALL 2020'!C239,BOVIMA!D:D)</f>
        <v>0</v>
      </c>
      <c r="X239" s="12">
        <f>+SUMIF(AGRIFEED!F:F,'ALL 2020'!C239,AGRIFEED!D:D)</f>
        <v>0</v>
      </c>
      <c r="Y239" s="12">
        <f>SUMIF(AMIP!F:F,'ALL 2020'!C239,AMIP!D:D)</f>
        <v>0</v>
      </c>
      <c r="Z239" s="12">
        <f>+SUMIF(ISF!G:G,'ALL 2020'!C239,ISF!E:E)</f>
        <v>0</v>
      </c>
      <c r="AA239" s="124">
        <f>+SUMIF(DISCOI!G:G,'ALL 2020'!C239,DISCOI!E:E)</f>
        <v>0</v>
      </c>
      <c r="AB239" s="12">
        <f>+SUMIF(MABEL!F:F,'ALL 2020'!C239,MABEL!D:D)</f>
        <v>341121912.5</v>
      </c>
      <c r="AC239" s="12">
        <f>+SUMIF(NMP!F:F,'ALL 2020'!C239,NMP!D:D)</f>
        <v>0</v>
      </c>
      <c r="AD239" s="12">
        <f>SUMIF('AMCHO '!F:F,'ALL 2020'!C239,'AMCHO '!D:D)</f>
        <v>41933518.600000001</v>
      </c>
      <c r="AE239">
        <f>+SUMIF(CONFORTIS!G:G,'ALL 2020'!C239,CONFORTIS!E:E)</f>
        <v>0</v>
      </c>
      <c r="AF239" s="12">
        <f>+SUMIF('IRS IMMO'!G:G,'ALL 2020'!C239,'IRS IMMO'!E:E)</f>
        <v>0</v>
      </c>
      <c r="AG239" s="12">
        <f>+SUMIF(AGRIVETAM!F:F,'ALL 2020'!C239,AGRIVETAM!D:D)</f>
        <v>0</v>
      </c>
      <c r="AH239" s="12">
        <f>+SUMIF(EUROPAINTS!F:F,'ALL 2020'!C239,EUROPAINTS!D:D)</f>
        <v>0</v>
      </c>
      <c r="AI239" s="12">
        <f>+SUMIF('VET ABE'!F:F,'ALL 2020'!C239,'VET ABE'!E:E)</f>
        <v>0</v>
      </c>
      <c r="AJ239" s="12">
        <f>SUMIF('VET FIA'!F:F,'ALL 2020'!C239,'VET FIA'!E:E)</f>
        <v>0</v>
      </c>
      <c r="AK239" s="12">
        <f>+SUMIF('CSS SAKAY'!F:F,'ALL 2020'!C239,'CSS SAKAY'!D:D)</f>
        <v>0</v>
      </c>
      <c r="AL239" s="12">
        <f>+SUMIF(AGRIMA!F:F,'ALL 2020'!C239,AGRIMA!D:D)</f>
        <v>0</v>
      </c>
      <c r="AM239" s="12">
        <f>SUMIF('United Malagasy'!F:F,'ALL 2020'!C239,'United Malagasy'!D:D)</f>
        <v>0</v>
      </c>
      <c r="AN239" s="12">
        <f>+SUMIF(NUTRIFOOD!E:E,'ALL 2020'!C239,NUTRIFOOD!D:D)</f>
        <v>0</v>
      </c>
      <c r="AO239" s="12">
        <f>+SUMIF(FERRIS!H:H,'ALL 2020'!C239,FERRIS!F:F)</f>
        <v>0</v>
      </c>
      <c r="AP239" s="12">
        <f>+SUMIF(SEM!F:F,'ALL 2020'!C239,SEM!D:D)</f>
        <v>0</v>
      </c>
      <c r="AQ239" s="12">
        <f>+SUMIF(Madatrade!F:F,'ALL 2020'!C239,Madatrade!D:D)</f>
        <v>0</v>
      </c>
      <c r="AR239" s="12">
        <f>+SUMIF('FLY TECH'!F:F,'ALL 2020'!C239,'FLY TECH'!E:E)</f>
        <v>0</v>
      </c>
      <c r="AS239" s="12">
        <f>+SUMIF('FIRST INVESTISSEMENT'!G:G,'ALL 2020'!C239,'FIRST INVESTISSEMENT'!E:E)</f>
        <v>0</v>
      </c>
      <c r="AT239" s="164">
        <f t="shared" si="18"/>
        <v>383055431.10000002</v>
      </c>
      <c r="AU239" s="165">
        <f t="shared" si="19"/>
        <v>84343.904029205631</v>
      </c>
    </row>
    <row r="240" spans="1:47" x14ac:dyDescent="0.25">
      <c r="A240" s="11" t="str">
        <f t="shared" si="16"/>
        <v>5</v>
      </c>
      <c r="B240" s="11" t="str">
        <f t="shared" si="17"/>
        <v>512</v>
      </c>
      <c r="C240" s="60">
        <v>51250000</v>
      </c>
      <c r="D240" s="22" t="str">
        <f t="shared" si="21"/>
        <v>BIL26</v>
      </c>
      <c r="E240" s="130" t="s">
        <v>3265</v>
      </c>
      <c r="F240" s="12">
        <f>+SUMIF(AGRIFARM!H:H,C240,AGRIFARM!L:L)</f>
        <v>0</v>
      </c>
      <c r="G240" s="12">
        <f>+SUMIF(AGRICORP!I:I,C240,AGRICORP!E:E)</f>
        <v>0</v>
      </c>
      <c r="H240" s="12">
        <f>+SUMIF(SMTP!D:D,'ALL 2020'!C240,SMTP!G:G)</f>
        <v>0</v>
      </c>
      <c r="I240" s="12">
        <f>+SUMIF(AGRIVET!G:G,C240,AGRIVET!E:E)</f>
        <v>0</v>
      </c>
      <c r="J240" s="12">
        <f>+SUMIF(AGRIVAL!G:G,'ALL 2020'!C240,AGRIVAL!E:E)</f>
        <v>0</v>
      </c>
      <c r="K240" s="12">
        <f>+SUMIF(AGRIKOBA!G:G,'ALL 2020'!C240,AGRIKOBA!E:E)</f>
        <v>0</v>
      </c>
      <c r="L240" s="12">
        <f>+SUMIF(LMOI!F:F,'ALL 2020'!C240,LMOI!D:D)</f>
        <v>0</v>
      </c>
      <c r="M240" s="12">
        <f>+SUMIF(TARTINE!G:G,'ALL 2020'!C240,TARTINE!E:E)</f>
        <v>0</v>
      </c>
      <c r="N240" s="12">
        <f>+SUMIF(IDF!F:F,'ALL 2020'!C240,IDF!D:D)</f>
        <v>0</v>
      </c>
      <c r="O240" s="12">
        <f>+SUMIF(RYA!G:G,C240,RYA!E:E)</f>
        <v>0</v>
      </c>
      <c r="P240" s="12">
        <f>+SUMIF('SCI NOAH'!G:G,'ALL 2020'!C240,'SCI NOAH'!E:E)</f>
        <v>0</v>
      </c>
      <c r="Q240" s="12">
        <f>+SUMIF(SIM!F:F,'ALL 2020'!C240,SIM!D:D)</f>
        <v>0</v>
      </c>
      <c r="R240" s="163">
        <f>+SUMIF('First Energy'!F:F,'ALL 2020'!C240,'First Energy'!D:D)</f>
        <v>0</v>
      </c>
      <c r="S240" s="163">
        <f>+SUMIF('ID Motors'!G:G,C240,'ID Motors'!E:E)</f>
        <v>0</v>
      </c>
      <c r="T240" s="12">
        <f>+SUMIF('ID RENTAL'!G:G,'ALL 2020'!C240,'ID RENTAL'!E:E)</f>
        <v>0</v>
      </c>
      <c r="U240" s="12">
        <f>+SUMIF('MCM '!G:G,'ALL 2020'!C240,'MCM '!E:E)</f>
        <v>29159920.600000001</v>
      </c>
      <c r="V240" s="12">
        <f>SUMIF(AGRIMOTORS!G:G,C240,AGRIMOTORS!E:E)</f>
        <v>0</v>
      </c>
      <c r="W240" s="12">
        <f>+SUMIF(BOVIMA!F:F,'ALL 2020'!C240,BOVIMA!D:D)</f>
        <v>0</v>
      </c>
      <c r="X240" s="12">
        <f>+SUMIF(AGRIFEED!F:F,'ALL 2020'!C240,AGRIFEED!D:D)</f>
        <v>0</v>
      </c>
      <c r="Y240" s="12">
        <f>SUMIF(AMIP!F:F,'ALL 2020'!C240,AMIP!D:D)</f>
        <v>0</v>
      </c>
      <c r="Z240" s="12">
        <f>+SUMIF(ISF!G:G,'ALL 2020'!C240,ISF!E:E)</f>
        <v>0</v>
      </c>
      <c r="AA240" s="124">
        <f>+SUMIF(DISCOI!G:G,'ALL 2020'!C240,DISCOI!E:E)</f>
        <v>0</v>
      </c>
      <c r="AB240" s="12">
        <f>+SUMIF(MABEL!F:F,'ALL 2020'!C240,MABEL!D:D)</f>
        <v>0</v>
      </c>
      <c r="AC240" s="12">
        <f>+SUMIF(NMP!F:F,'ALL 2020'!C240,NMP!D:D)</f>
        <v>0</v>
      </c>
      <c r="AD240" s="12">
        <f>SUMIF('AMCHO '!F:F,'ALL 2020'!C240,'AMCHO '!D:D)</f>
        <v>0</v>
      </c>
      <c r="AE240">
        <f>+SUMIF(CONFORTIS!G:G,'ALL 2020'!C240,CONFORTIS!E:E)</f>
        <v>0</v>
      </c>
      <c r="AF240" s="12">
        <f>+SUMIF('IRS IMMO'!G:G,'ALL 2020'!C240,'IRS IMMO'!E:E)</f>
        <v>0</v>
      </c>
      <c r="AG240" s="12">
        <f>+SUMIF(AGRIVETAM!F:F,'ALL 2020'!C240,AGRIVETAM!D:D)</f>
        <v>0</v>
      </c>
      <c r="AH240" s="12">
        <f>+SUMIF(EUROPAINTS!F:F,'ALL 2020'!C240,EUROPAINTS!D:D)</f>
        <v>0</v>
      </c>
      <c r="AI240" s="12">
        <f>+SUMIF('VET ABE'!F:F,'ALL 2020'!C240,'VET ABE'!E:E)</f>
        <v>0</v>
      </c>
      <c r="AJ240" s="12">
        <f>SUMIF('VET FIA'!F:F,'ALL 2020'!C240,'VET FIA'!E:E)</f>
        <v>0</v>
      </c>
      <c r="AK240" s="12">
        <f>+SUMIF('CSS SAKAY'!F:F,'ALL 2020'!C240,'CSS SAKAY'!D:D)</f>
        <v>0</v>
      </c>
      <c r="AL240" s="12">
        <f>+SUMIF(AGRIMA!F:F,'ALL 2020'!C240,AGRIMA!D:D)</f>
        <v>0</v>
      </c>
      <c r="AM240" s="12">
        <f>SUMIF('United Malagasy'!F:F,'ALL 2020'!C240,'United Malagasy'!D:D)</f>
        <v>0</v>
      </c>
      <c r="AN240" s="12">
        <f>+SUMIF(NUTRIFOOD!E:E,'ALL 2020'!C240,NUTRIFOOD!D:D)</f>
        <v>0</v>
      </c>
      <c r="AO240" s="12">
        <f>+SUMIF(FERRIS!H:H,'ALL 2020'!C240,FERRIS!F:F)</f>
        <v>0</v>
      </c>
      <c r="AP240" s="12">
        <f>+SUMIF(SEM!F:F,'ALL 2020'!C240,SEM!D:D)</f>
        <v>0</v>
      </c>
      <c r="AQ240" s="12">
        <f>+SUMIF(Madatrade!F:F,'ALL 2020'!C240,Madatrade!D:D)</f>
        <v>0</v>
      </c>
      <c r="AR240" s="12">
        <f>+SUMIF('FLY TECH'!F:F,'ALL 2020'!C240,'FLY TECH'!E:E)</f>
        <v>0</v>
      </c>
      <c r="AS240" s="12">
        <f>+SUMIF('FIRST INVESTISSEMENT'!G:G,'ALL 2020'!C240,'FIRST INVESTISSEMENT'!E:E)</f>
        <v>0</v>
      </c>
      <c r="AT240" s="164">
        <f t="shared" si="18"/>
        <v>29159920.600000001</v>
      </c>
      <c r="AU240" s="165">
        <f t="shared" si="19"/>
        <v>6420.6413612853648</v>
      </c>
    </row>
    <row r="241" spans="1:47" x14ac:dyDescent="0.25">
      <c r="A241" s="11" t="str">
        <f t="shared" si="16"/>
        <v>5</v>
      </c>
      <c r="B241" s="11" t="str">
        <f t="shared" si="17"/>
        <v>512</v>
      </c>
      <c r="C241" s="60">
        <v>51251000</v>
      </c>
      <c r="D241" s="22" t="str">
        <f t="shared" si="21"/>
        <v>BIL26</v>
      </c>
      <c r="E241" s="24" t="s">
        <v>405</v>
      </c>
      <c r="F241" s="12">
        <f>+SUMIF(AGRIFARM!H:H,C241,AGRIFARM!L:L)</f>
        <v>0</v>
      </c>
      <c r="G241" s="12">
        <f>+SUMIF(AGRICORP!I:I,C241,AGRICORP!E:E)</f>
        <v>0</v>
      </c>
      <c r="H241" s="12">
        <f>+SUMIF(SMTP!D:D,'ALL 2020'!C241,SMTP!G:G)</f>
        <v>0</v>
      </c>
      <c r="I241" s="12">
        <f>+SUMIF(AGRIVET!G:G,C241,AGRIVET!E:E)</f>
        <v>0</v>
      </c>
      <c r="J241" s="12">
        <f>+SUMIF(AGRIVAL!G:G,'ALL 2020'!C241,AGRIVAL!E:E)</f>
        <v>0</v>
      </c>
      <c r="K241" s="12">
        <f>+SUMIF(AGRIKOBA!G:G,'ALL 2020'!C241,AGRIKOBA!E:E)</f>
        <v>0</v>
      </c>
      <c r="L241" s="12">
        <f>+SUMIF(LMOI!F:F,'ALL 2020'!C241,LMOI!D:D)</f>
        <v>0</v>
      </c>
      <c r="M241" s="12">
        <f>+SUMIF(TARTINE!G:G,'ALL 2020'!C241,TARTINE!E:E)</f>
        <v>0</v>
      </c>
      <c r="N241" s="12">
        <f>+SUMIF(IDF!F:F,'ALL 2020'!C241,IDF!D:D)</f>
        <v>173922245.84999999</v>
      </c>
      <c r="O241" s="12">
        <f>+SUMIF(RYA!G:G,C241,RYA!E:E)</f>
        <v>0</v>
      </c>
      <c r="P241" s="12">
        <f>+SUMIF('SCI NOAH'!G:G,'ALL 2020'!C241,'SCI NOAH'!E:E)</f>
        <v>0</v>
      </c>
      <c r="Q241" s="12">
        <f>+SUMIF(SIM!F:F,'ALL 2020'!C241,SIM!D:D)</f>
        <v>0</v>
      </c>
      <c r="R241" s="163">
        <f>+SUMIF('First Energy'!F:F,'ALL 2020'!C241,'First Energy'!D:D)</f>
        <v>0</v>
      </c>
      <c r="S241" s="163">
        <f>+SUMIF('ID Motors'!G:G,C241,'ID Motors'!E:E)</f>
        <v>0</v>
      </c>
      <c r="T241" s="12">
        <f>+SUMIF('ID RENTAL'!G:G,'ALL 2020'!C241,'ID RENTAL'!E:E)</f>
        <v>0</v>
      </c>
      <c r="U241" s="12">
        <f>+SUMIF('MCM '!G:G,'ALL 2020'!C241,'MCM '!E:E)</f>
        <v>0</v>
      </c>
      <c r="V241" s="12">
        <f>SUMIF(AGRIMOTORS!G:G,C241,AGRIMOTORS!E:E)</f>
        <v>0</v>
      </c>
      <c r="W241" s="12">
        <f>+SUMIF(BOVIMA!F:F,'ALL 2020'!C241,BOVIMA!D:D)</f>
        <v>0</v>
      </c>
      <c r="X241" s="12">
        <f>+SUMIF(AGRIFEED!F:F,'ALL 2020'!C241,AGRIFEED!D:D)</f>
        <v>0</v>
      </c>
      <c r="Y241" s="12">
        <f>SUMIF(AMIP!F:F,'ALL 2020'!C241,AMIP!D:D)</f>
        <v>0</v>
      </c>
      <c r="Z241" s="12">
        <f>+SUMIF(ISF!G:G,'ALL 2020'!C241,ISF!E:E)</f>
        <v>0</v>
      </c>
      <c r="AA241" s="124">
        <f>+SUMIF(DISCOI!G:G,'ALL 2020'!C241,DISCOI!E:E)</f>
        <v>0</v>
      </c>
      <c r="AB241" s="12">
        <f>+SUMIF(MABEL!F:F,'ALL 2020'!C241,MABEL!D:D)</f>
        <v>0</v>
      </c>
      <c r="AC241" s="12">
        <f>+SUMIF(NMP!F:F,'ALL 2020'!C241,NMP!D:D)</f>
        <v>0</v>
      </c>
      <c r="AD241" s="12">
        <f>SUMIF('AMCHO '!F:F,'ALL 2020'!C241,'AMCHO '!D:D)</f>
        <v>0</v>
      </c>
      <c r="AE241">
        <f>+SUMIF(CONFORTIS!G:G,'ALL 2020'!C241,CONFORTIS!E:E)</f>
        <v>0</v>
      </c>
      <c r="AF241" s="12">
        <f>+SUMIF('IRS IMMO'!G:G,'ALL 2020'!C241,'IRS IMMO'!E:E)</f>
        <v>0</v>
      </c>
      <c r="AG241" s="12">
        <f>+SUMIF(AGRIVETAM!F:F,'ALL 2020'!C241,AGRIVETAM!D:D)</f>
        <v>0</v>
      </c>
      <c r="AH241" s="12">
        <f>+SUMIF(EUROPAINTS!F:F,'ALL 2020'!C241,EUROPAINTS!D:D)</f>
        <v>0</v>
      </c>
      <c r="AI241" s="12">
        <f>+SUMIF('VET ABE'!F:F,'ALL 2020'!C241,'VET ABE'!E:E)</f>
        <v>0</v>
      </c>
      <c r="AJ241" s="12">
        <f>SUMIF('VET FIA'!F:F,'ALL 2020'!C241,'VET FIA'!E:E)</f>
        <v>0</v>
      </c>
      <c r="AK241" s="12">
        <f>+SUMIF('CSS SAKAY'!F:F,'ALL 2020'!C241,'CSS SAKAY'!D:D)</f>
        <v>0</v>
      </c>
      <c r="AL241" s="12">
        <f>+SUMIF(AGRIMA!F:F,'ALL 2020'!C241,AGRIMA!D:D)</f>
        <v>0</v>
      </c>
      <c r="AM241" s="12">
        <f>SUMIF('United Malagasy'!F:F,'ALL 2020'!C241,'United Malagasy'!D:D)</f>
        <v>0</v>
      </c>
      <c r="AN241" s="12">
        <f>+SUMIF(NUTRIFOOD!E:E,'ALL 2020'!C241,NUTRIFOOD!D:D)</f>
        <v>0</v>
      </c>
      <c r="AO241" s="12">
        <f>+SUMIF(FERRIS!H:H,'ALL 2020'!C241,FERRIS!F:F)</f>
        <v>0</v>
      </c>
      <c r="AP241" s="12">
        <f>+SUMIF(SEM!F:F,'ALL 2020'!C241,SEM!D:D)</f>
        <v>0</v>
      </c>
      <c r="AQ241" s="12">
        <f>+SUMIF(Madatrade!F:F,'ALL 2020'!C241,Madatrade!D:D)</f>
        <v>49334288.039999999</v>
      </c>
      <c r="AR241" s="12">
        <f>+SUMIF('FLY TECH'!F:F,'ALL 2020'!C241,'FLY TECH'!E:E)</f>
        <v>0</v>
      </c>
      <c r="AS241" s="12">
        <f>+SUMIF('FIRST INVESTISSEMENT'!G:G,'ALL 2020'!C241,'FIRST INVESTISSEMENT'!E:E)</f>
        <v>0</v>
      </c>
      <c r="AT241" s="164">
        <f t="shared" si="18"/>
        <v>223256533.88999999</v>
      </c>
      <c r="AU241" s="165">
        <f t="shared" si="19"/>
        <v>49158.231784463147</v>
      </c>
    </row>
    <row r="242" spans="1:47" x14ac:dyDescent="0.25">
      <c r="A242" s="11" t="str">
        <f t="shared" si="16"/>
        <v>5</v>
      </c>
      <c r="B242" s="11" t="str">
        <f t="shared" si="17"/>
        <v>512</v>
      </c>
      <c r="C242" s="23">
        <v>51263000</v>
      </c>
      <c r="D242" s="22" t="str">
        <f t="shared" si="21"/>
        <v>BIL26</v>
      </c>
      <c r="E242" s="57" t="s">
        <v>932</v>
      </c>
      <c r="F242" s="12">
        <f>+SUMIF(AGRIFARM!H:H,C242,AGRIFARM!L:L)</f>
        <v>0</v>
      </c>
      <c r="G242" s="12">
        <f>+SUMIF(AGRICORP!I:I,C242,AGRICORP!E:E)</f>
        <v>0</v>
      </c>
      <c r="H242" s="12">
        <f>+SUMIF(SMTP!D:D,'ALL 2020'!C242,SMTP!G:G)</f>
        <v>0</v>
      </c>
      <c r="I242" s="12">
        <f>+SUMIF(AGRIVET!G:G,C242,AGRIVET!E:E)</f>
        <v>0</v>
      </c>
      <c r="J242" s="12">
        <f>+SUMIF(AGRIVAL!G:G,'ALL 2020'!C242,AGRIVAL!E:E)</f>
        <v>26571469.469999999</v>
      </c>
      <c r="K242" s="12">
        <f>+SUMIF(AGRIKOBA!G:G,'ALL 2020'!C242,AGRIKOBA!E:E)</f>
        <v>0</v>
      </c>
      <c r="L242" s="12">
        <f>+SUMIF(LMOI!F:F,'ALL 2020'!C242,LMOI!D:D)</f>
        <v>0</v>
      </c>
      <c r="M242" s="12">
        <f>+SUMIF(TARTINE!G:G,'ALL 2020'!C242,TARTINE!E:E)</f>
        <v>0</v>
      </c>
      <c r="N242" s="12">
        <f>+SUMIF(IDF!F:F,'ALL 2020'!C242,IDF!D:D)</f>
        <v>0</v>
      </c>
      <c r="O242" s="12">
        <f>+SUMIF(RYA!G:G,C242,RYA!E:E)</f>
        <v>0</v>
      </c>
      <c r="P242" s="12">
        <f>+SUMIF('SCI NOAH'!G:G,'ALL 2020'!C242,'SCI NOAH'!E:E)</f>
        <v>0</v>
      </c>
      <c r="Q242" s="12">
        <f>+SUMIF(SIM!F:F,'ALL 2020'!C242,SIM!D:D)</f>
        <v>0</v>
      </c>
      <c r="R242" s="163">
        <f>+SUMIF('First Energy'!F:F,'ALL 2020'!C242,'First Energy'!D:D)</f>
        <v>0</v>
      </c>
      <c r="S242" s="163">
        <f>+SUMIF('ID Motors'!G:G,C242,'ID Motors'!E:E)</f>
        <v>0</v>
      </c>
      <c r="T242" s="12">
        <f>+SUMIF('ID RENTAL'!G:G,'ALL 2020'!C242,'ID RENTAL'!E:E)</f>
        <v>0</v>
      </c>
      <c r="U242" s="12">
        <f>+SUMIF('MCM '!G:G,'ALL 2020'!C242,'MCM '!E:E)</f>
        <v>0</v>
      </c>
      <c r="V242" s="12">
        <f>SUMIF(AGRIMOTORS!G:G,C242,AGRIMOTORS!E:E)</f>
        <v>0</v>
      </c>
      <c r="W242" s="12">
        <f>+SUMIF(BOVIMA!F:F,'ALL 2020'!C242,BOVIMA!D:D)</f>
        <v>0</v>
      </c>
      <c r="X242" s="12">
        <f>+SUMIF(AGRIFEED!F:F,'ALL 2020'!C242,AGRIFEED!D:D)</f>
        <v>0</v>
      </c>
      <c r="Y242" s="12">
        <f>SUMIF(AMIP!F:F,'ALL 2020'!C242,AMIP!D:D)</f>
        <v>0</v>
      </c>
      <c r="Z242" s="12">
        <f>+SUMIF(ISF!G:G,'ALL 2020'!C242,ISF!E:E)</f>
        <v>0</v>
      </c>
      <c r="AA242" s="124">
        <f>+SUMIF(DISCOI!G:G,'ALL 2020'!C242,DISCOI!E:E)</f>
        <v>0</v>
      </c>
      <c r="AB242" s="12">
        <f>+SUMIF(MABEL!F:F,'ALL 2020'!C242,MABEL!D:D)</f>
        <v>0</v>
      </c>
      <c r="AC242" s="12">
        <f>+SUMIF(NMP!F:F,'ALL 2020'!C242,NMP!D:D)</f>
        <v>0</v>
      </c>
      <c r="AD242" s="12">
        <f>SUMIF('AMCHO '!F:F,'ALL 2020'!C242,'AMCHO '!D:D)</f>
        <v>0</v>
      </c>
      <c r="AE242">
        <f>+SUMIF(CONFORTIS!G:G,'ALL 2020'!C242,CONFORTIS!E:E)</f>
        <v>0</v>
      </c>
      <c r="AF242" s="12">
        <f>+SUMIF('IRS IMMO'!G:G,'ALL 2020'!C242,'IRS IMMO'!E:E)</f>
        <v>0</v>
      </c>
      <c r="AG242" s="12">
        <f>+SUMIF(AGRIVETAM!F:F,'ALL 2020'!C242,AGRIVETAM!D:D)</f>
        <v>0</v>
      </c>
      <c r="AH242" s="12">
        <f>+SUMIF(EUROPAINTS!F:F,'ALL 2020'!C242,EUROPAINTS!D:D)</f>
        <v>0</v>
      </c>
      <c r="AI242" s="12">
        <f>+SUMIF('VET ABE'!F:F,'ALL 2020'!C242,'VET ABE'!E:E)</f>
        <v>0</v>
      </c>
      <c r="AJ242" s="12">
        <f>SUMIF('VET FIA'!F:F,'ALL 2020'!C242,'VET FIA'!E:E)</f>
        <v>0</v>
      </c>
      <c r="AK242" s="12">
        <f>+SUMIF('CSS SAKAY'!F:F,'ALL 2020'!C242,'CSS SAKAY'!D:D)</f>
        <v>0</v>
      </c>
      <c r="AL242" s="12">
        <f>+SUMIF(AGRIMA!F:F,'ALL 2020'!C242,AGRIMA!D:D)</f>
        <v>0</v>
      </c>
      <c r="AM242" s="12">
        <f>SUMIF('United Malagasy'!F:F,'ALL 2020'!C242,'United Malagasy'!D:D)</f>
        <v>0</v>
      </c>
      <c r="AN242" s="12">
        <f>+SUMIF(NUTRIFOOD!E:E,'ALL 2020'!C242,NUTRIFOOD!D:D)</f>
        <v>0</v>
      </c>
      <c r="AO242" s="12">
        <f>+SUMIF(FERRIS!H:H,'ALL 2020'!C242,FERRIS!F:F)</f>
        <v>0</v>
      </c>
      <c r="AP242" s="12">
        <f>+SUMIF(SEM!F:F,'ALL 2020'!C242,SEM!D:D)</f>
        <v>0</v>
      </c>
      <c r="AQ242" s="12">
        <f>+SUMIF(Madatrade!F:F,'ALL 2020'!C242,Madatrade!D:D)</f>
        <v>0</v>
      </c>
      <c r="AR242" s="12">
        <f>+SUMIF('FLY TECH'!F:F,'ALL 2020'!C242,'FLY TECH'!E:E)</f>
        <v>0</v>
      </c>
      <c r="AS242" s="12">
        <f>+SUMIF('FIRST INVESTISSEMENT'!G:G,'ALL 2020'!C242,'FIRST INVESTISSEMENT'!E:E)</f>
        <v>0</v>
      </c>
      <c r="AT242" s="164">
        <f t="shared" si="18"/>
        <v>26571469.469999999</v>
      </c>
      <c r="AU242" s="165">
        <f t="shared" si="19"/>
        <v>5850.6975464539946</v>
      </c>
    </row>
    <row r="243" spans="1:47" x14ac:dyDescent="0.25">
      <c r="A243" s="11" t="str">
        <f t="shared" si="16"/>
        <v>5</v>
      </c>
      <c r="B243" s="11" t="str">
        <f t="shared" si="17"/>
        <v>512</v>
      </c>
      <c r="C243" s="29">
        <v>51292000</v>
      </c>
      <c r="D243" s="22" t="str">
        <f t="shared" si="21"/>
        <v>BIL26</v>
      </c>
      <c r="E243" s="24" t="s">
        <v>1287</v>
      </c>
      <c r="F243" s="12">
        <f>+SUMIF(AGRIFARM!H:H,C243,AGRIFARM!L:L)</f>
        <v>0</v>
      </c>
      <c r="G243" s="12">
        <f>+SUMIF(AGRICORP!I:I,C243,AGRICORP!E:E)</f>
        <v>0</v>
      </c>
      <c r="H243" s="12">
        <f>+SUMIF(SMTP!D:D,'ALL 2020'!C243,SMTP!G:G)</f>
        <v>20407039</v>
      </c>
      <c r="I243" s="12">
        <f>+SUMIF(AGRIVET!G:G,C243,AGRIVET!E:E)</f>
        <v>0</v>
      </c>
      <c r="J243" s="12">
        <f>+SUMIF(AGRIVAL!G:G,'ALL 2020'!C243,AGRIVAL!E:E)</f>
        <v>0</v>
      </c>
      <c r="K243" s="12">
        <f>+SUMIF(AGRIKOBA!G:G,'ALL 2020'!C243,AGRIKOBA!E:E)</f>
        <v>0</v>
      </c>
      <c r="L243" s="12">
        <f>+SUMIF(LMOI!F:F,'ALL 2020'!C243,LMOI!D:D)</f>
        <v>0</v>
      </c>
      <c r="M243" s="12">
        <f>+SUMIF(TARTINE!G:G,'ALL 2020'!C243,TARTINE!E:E)</f>
        <v>0</v>
      </c>
      <c r="N243" s="12">
        <f>+SUMIF(IDF!F:F,'ALL 2020'!C243,IDF!D:D)</f>
        <v>0</v>
      </c>
      <c r="O243" s="12">
        <f>+SUMIF(RYA!G:G,C243,RYA!E:E)</f>
        <v>0</v>
      </c>
      <c r="P243" s="12">
        <f>+SUMIF('SCI NOAH'!G:G,'ALL 2020'!C243,'SCI NOAH'!E:E)</f>
        <v>0</v>
      </c>
      <c r="Q243" s="12">
        <f>+SUMIF(SIM!F:F,'ALL 2020'!C243,SIM!D:D)</f>
        <v>0</v>
      </c>
      <c r="R243" s="163">
        <f>+SUMIF('First Energy'!F:F,'ALL 2020'!C243,'First Energy'!D:D)</f>
        <v>0</v>
      </c>
      <c r="S243" s="163">
        <f>+SUMIF('ID Motors'!G:G,C243,'ID Motors'!E:E)</f>
        <v>0</v>
      </c>
      <c r="T243" s="12">
        <f>+SUMIF('ID RENTAL'!G:G,'ALL 2020'!C243,'ID RENTAL'!E:E)</f>
        <v>0</v>
      </c>
      <c r="U243" s="12">
        <f>+SUMIF('MCM '!G:G,'ALL 2020'!C243,'MCM '!E:E)</f>
        <v>0</v>
      </c>
      <c r="V243" s="12">
        <f>SUMIF(AGRIMOTORS!G:G,C243,AGRIMOTORS!E:E)</f>
        <v>0</v>
      </c>
      <c r="W243" s="12">
        <f>+SUMIF(BOVIMA!F:F,'ALL 2020'!C243,BOVIMA!D:D)</f>
        <v>0</v>
      </c>
      <c r="X243" s="12">
        <f>+SUMIF(AGRIFEED!F:F,'ALL 2020'!C243,AGRIFEED!D:D)</f>
        <v>0</v>
      </c>
      <c r="Y243" s="12">
        <f>SUMIF(AMIP!F:F,'ALL 2020'!C243,AMIP!D:D)</f>
        <v>0</v>
      </c>
      <c r="Z243" s="12">
        <f>+SUMIF(ISF!G:G,'ALL 2020'!C243,ISF!E:E)</f>
        <v>0</v>
      </c>
      <c r="AA243" s="124">
        <f>+SUMIF(DISCOI!G:G,'ALL 2020'!C243,DISCOI!E:E)</f>
        <v>0</v>
      </c>
      <c r="AB243" s="12">
        <f>+SUMIF(MABEL!F:F,'ALL 2020'!C243,MABEL!D:D)</f>
        <v>0</v>
      </c>
      <c r="AC243" s="12">
        <f>+SUMIF(NMP!F:F,'ALL 2020'!C243,NMP!D:D)</f>
        <v>0</v>
      </c>
      <c r="AD243" s="12">
        <f>SUMIF('AMCHO '!F:F,'ALL 2020'!C243,'AMCHO '!D:D)</f>
        <v>0</v>
      </c>
      <c r="AE243">
        <f>+SUMIF(CONFORTIS!G:G,'ALL 2020'!C243,CONFORTIS!E:E)</f>
        <v>0</v>
      </c>
      <c r="AF243" s="12">
        <f>+SUMIF('IRS IMMO'!G:G,'ALL 2020'!C243,'IRS IMMO'!E:E)</f>
        <v>0</v>
      </c>
      <c r="AG243" s="12">
        <f>+SUMIF(AGRIVETAM!F:F,'ALL 2020'!C243,AGRIVETAM!D:D)</f>
        <v>0</v>
      </c>
      <c r="AH243" s="12">
        <f>+SUMIF(EUROPAINTS!F:F,'ALL 2020'!C243,EUROPAINTS!D:D)</f>
        <v>0</v>
      </c>
      <c r="AI243" s="12">
        <f>+SUMIF('VET ABE'!F:F,'ALL 2020'!C243,'VET ABE'!E:E)</f>
        <v>0</v>
      </c>
      <c r="AJ243" s="12">
        <f>SUMIF('VET FIA'!F:F,'ALL 2020'!C243,'VET FIA'!E:E)</f>
        <v>0</v>
      </c>
      <c r="AK243" s="12">
        <f>+SUMIF('CSS SAKAY'!F:F,'ALL 2020'!C243,'CSS SAKAY'!D:D)</f>
        <v>0</v>
      </c>
      <c r="AL243" s="12">
        <f>+SUMIF(AGRIMA!F:F,'ALL 2020'!C243,AGRIMA!D:D)</f>
        <v>0</v>
      </c>
      <c r="AM243" s="12">
        <f>SUMIF('United Malagasy'!F:F,'ALL 2020'!C243,'United Malagasy'!D:D)</f>
        <v>0</v>
      </c>
      <c r="AN243" s="12">
        <f>+SUMIF(NUTRIFOOD!E:E,'ALL 2020'!C243,NUTRIFOOD!D:D)</f>
        <v>0</v>
      </c>
      <c r="AO243" s="12">
        <f>+SUMIF(FERRIS!H:H,'ALL 2020'!C243,FERRIS!F:F)</f>
        <v>0</v>
      </c>
      <c r="AP243" s="12">
        <f>+SUMIF(SEM!F:F,'ALL 2020'!C243,SEM!D:D)</f>
        <v>0</v>
      </c>
      <c r="AQ243" s="12">
        <f>+SUMIF(Madatrade!F:F,'ALL 2020'!C243,Madatrade!D:D)</f>
        <v>0</v>
      </c>
      <c r="AR243" s="12">
        <f>+SUMIF('FLY TECH'!F:F,'ALL 2020'!C243,'FLY TECH'!E:E)</f>
        <v>0</v>
      </c>
      <c r="AS243" s="12">
        <f>+SUMIF('FIRST INVESTISSEMENT'!G:G,'ALL 2020'!C243,'FIRST INVESTISSEMENT'!E:E)</f>
        <v>0</v>
      </c>
      <c r="AT243" s="164">
        <f t="shared" si="18"/>
        <v>20407039</v>
      </c>
      <c r="AU243" s="165">
        <f t="shared" si="19"/>
        <v>4493.3688421896295</v>
      </c>
    </row>
    <row r="244" spans="1:47" x14ac:dyDescent="0.25">
      <c r="A244" s="11" t="str">
        <f t="shared" si="16"/>
        <v>5</v>
      </c>
      <c r="B244" s="11" t="str">
        <f t="shared" si="17"/>
        <v>519</v>
      </c>
      <c r="C244" s="23">
        <v>51910000</v>
      </c>
      <c r="D244" s="22" t="s">
        <v>3266</v>
      </c>
      <c r="E244" s="24" t="s">
        <v>2509</v>
      </c>
      <c r="F244" s="12">
        <f>+SUMIF(AGRIFARM!H:H,C244,AGRIFARM!L:L)</f>
        <v>0</v>
      </c>
      <c r="G244" s="12">
        <f>+SUMIF(AGRICORP!I:I,C244,AGRICORP!E:E)</f>
        <v>0</v>
      </c>
      <c r="H244" s="12">
        <f>+SUMIF(SMTP!D:D,'ALL 2020'!C244,SMTP!G:G)</f>
        <v>-1950000000</v>
      </c>
      <c r="I244" s="12">
        <f>+SUMIF(AGRIVET!G:G,C244,AGRIVET!E:E)</f>
        <v>-2600000000</v>
      </c>
      <c r="J244" s="12">
        <f>+SUMIF(AGRIVAL!G:G,'ALL 2020'!C244,AGRIVAL!E:E)</f>
        <v>-1000000000</v>
      </c>
      <c r="K244" s="12">
        <f>+SUMIF(AGRIKOBA!G:G,'ALL 2020'!C244,AGRIKOBA!E:E)</f>
        <v>0</v>
      </c>
      <c r="L244" s="12">
        <f>+SUMIF(LMOI!F:F,'ALL 2020'!C244,LMOI!D:D)</f>
        <v>0</v>
      </c>
      <c r="M244" s="12">
        <f>+SUMIF(TARTINE!G:G,'ALL 2020'!C244,TARTINE!E:E)</f>
        <v>0</v>
      </c>
      <c r="N244" s="12">
        <f>+SUMIF(IDF!F:F,'ALL 2020'!C244,IDF!D:D)</f>
        <v>0</v>
      </c>
      <c r="O244" s="12">
        <f>+SUMIF(RYA!G:G,C244,RYA!E:E)</f>
        <v>0</v>
      </c>
      <c r="P244" s="12">
        <f>+SUMIF('SCI NOAH'!G:G,'ALL 2020'!C244,'SCI NOAH'!E:E)</f>
        <v>0</v>
      </c>
      <c r="Q244" s="12">
        <f>+SUMIF(SIM!F:F,'ALL 2020'!C244,SIM!D:D)</f>
        <v>0</v>
      </c>
      <c r="R244" s="163">
        <f>+SUMIF('First Energy'!F:F,'ALL 2020'!C244,'First Energy'!D:D)</f>
        <v>0</v>
      </c>
      <c r="S244" s="163">
        <f>+SUMIF('ID Motors'!G:G,C244,'ID Motors'!E:E)</f>
        <v>-4680600415.5600004</v>
      </c>
      <c r="T244" s="12">
        <f>+SUMIF('ID RENTAL'!G:G,'ALL 2020'!C244,'ID RENTAL'!E:E)</f>
        <v>0</v>
      </c>
      <c r="U244" s="12">
        <f>+SUMIF('MCM '!G:G,'ALL 2020'!C244,'MCM '!E:E)</f>
        <v>0</v>
      </c>
      <c r="V244" s="12">
        <f>SUMIF(AGRIMOTORS!G:G,C244,AGRIMOTORS!E:E)</f>
        <v>0</v>
      </c>
      <c r="W244" s="12">
        <f>+SUMIF(BOVIMA!F:F,'ALL 2020'!C244,BOVIMA!D:D)</f>
        <v>0</v>
      </c>
      <c r="X244" s="12">
        <f>+SUMIF(AGRIFEED!F:F,'ALL 2020'!C244,AGRIFEED!D:D)</f>
        <v>0</v>
      </c>
      <c r="Y244" s="12">
        <f>SUMIF(AMIP!F:F,'ALL 2020'!C244,AMIP!D:D)</f>
        <v>0</v>
      </c>
      <c r="Z244" s="12">
        <f>+SUMIF(ISF!G:G,'ALL 2020'!C244,ISF!E:E)</f>
        <v>0</v>
      </c>
      <c r="AA244" s="124">
        <f>+SUMIF(DISCOI!G:G,'ALL 2020'!C244,DISCOI!E:E)</f>
        <v>0</v>
      </c>
      <c r="AB244" s="12">
        <f>+SUMIF(MABEL!F:F,'ALL 2020'!C244,MABEL!D:D)</f>
        <v>0</v>
      </c>
      <c r="AC244" s="12">
        <f>+SUMIF(NMP!F:F,'ALL 2020'!C244,NMP!D:D)</f>
        <v>0</v>
      </c>
      <c r="AD244" s="12">
        <f>SUMIF('AMCHO '!F:F,'ALL 2020'!C244,'AMCHO '!D:D)</f>
        <v>0</v>
      </c>
      <c r="AE244">
        <f>+SUMIF(CONFORTIS!G:G,'ALL 2020'!C244,CONFORTIS!E:E)</f>
        <v>0</v>
      </c>
      <c r="AF244" s="12">
        <f>+SUMIF('IRS IMMO'!G:G,'ALL 2020'!C244,'IRS IMMO'!E:E)</f>
        <v>0</v>
      </c>
      <c r="AG244" s="12">
        <f>+SUMIF(AGRIVETAM!F:F,'ALL 2020'!C244,AGRIVETAM!D:D)</f>
        <v>0</v>
      </c>
      <c r="AH244" s="12">
        <f>+SUMIF(EUROPAINTS!F:F,'ALL 2020'!C244,EUROPAINTS!D:D)</f>
        <v>0</v>
      </c>
      <c r="AI244" s="12">
        <f>+SUMIF('VET ABE'!F:F,'ALL 2020'!C244,'VET ABE'!E:E)</f>
        <v>0</v>
      </c>
      <c r="AJ244" s="12">
        <f>SUMIF('VET FIA'!F:F,'ALL 2020'!C244,'VET FIA'!E:E)</f>
        <v>0</v>
      </c>
      <c r="AK244" s="12">
        <f>+SUMIF('CSS SAKAY'!F:F,'ALL 2020'!C244,'CSS SAKAY'!D:D)</f>
        <v>0</v>
      </c>
      <c r="AL244" s="12">
        <f>+SUMIF(AGRIMA!F:F,'ALL 2020'!C244,AGRIMA!D:D)</f>
        <v>0</v>
      </c>
      <c r="AM244" s="12">
        <f>SUMIF('United Malagasy'!F:F,'ALL 2020'!C244,'United Malagasy'!D:D)</f>
        <v>0</v>
      </c>
      <c r="AN244" s="12">
        <f>+SUMIF(NUTRIFOOD!E:E,'ALL 2020'!C244,NUTRIFOOD!D:D)</f>
        <v>0</v>
      </c>
      <c r="AO244" s="12">
        <f>+SUMIF(FERRIS!H:H,'ALL 2020'!C244,FERRIS!F:F)</f>
        <v>0</v>
      </c>
      <c r="AP244" s="12">
        <f>+SUMIF(SEM!F:F,'ALL 2020'!C244,SEM!D:D)</f>
        <v>-450000000</v>
      </c>
      <c r="AQ244" s="12">
        <f>+SUMIF(Madatrade!F:F,'ALL 2020'!C244,Madatrade!D:D)</f>
        <v>0</v>
      </c>
      <c r="AR244" s="12">
        <f>+SUMIF('FLY TECH'!F:F,'ALL 2020'!C244,'FLY TECH'!E:E)</f>
        <v>0</v>
      </c>
      <c r="AS244" s="12">
        <f>+SUMIF('FIRST INVESTISSEMENT'!G:G,'ALL 2020'!C244,'FIRST INVESTISSEMENT'!E:E)</f>
        <v>0</v>
      </c>
      <c r="AT244" s="164">
        <f t="shared" si="18"/>
        <v>-10680600415.560001</v>
      </c>
      <c r="AU244" s="165">
        <f t="shared" si="19"/>
        <v>-2351731.533573044</v>
      </c>
    </row>
    <row r="245" spans="1:47" x14ac:dyDescent="0.25">
      <c r="A245" s="11" t="str">
        <f t="shared" si="16"/>
        <v>5</v>
      </c>
      <c r="B245" s="11" t="str">
        <f t="shared" si="17"/>
        <v>519</v>
      </c>
      <c r="C245" s="23">
        <v>51920000</v>
      </c>
      <c r="D245" s="22" t="s">
        <v>3266</v>
      </c>
      <c r="E245" s="24" t="s">
        <v>408</v>
      </c>
      <c r="F245" s="12">
        <f>+SUMIF(AGRIFARM!H:H,C245,AGRIFARM!L:L)</f>
        <v>0</v>
      </c>
      <c r="G245" s="12">
        <f>+SUMIF(AGRICORP!I:I,C245,AGRICORP!E:E)</f>
        <v>0</v>
      </c>
      <c r="H245" s="12">
        <f>+SUMIF(SMTP!D:D,'ALL 2020'!C245,SMTP!G:G)</f>
        <v>-900000000</v>
      </c>
      <c r="I245" s="12">
        <f>+SUMIF(AGRIVET!G:G,C245,AGRIVET!E:E)</f>
        <v>-2300000000</v>
      </c>
      <c r="J245" s="12">
        <f>+SUMIF(AGRIVAL!G:G,'ALL 2020'!C245,AGRIVAL!E:E)</f>
        <v>-1500000000</v>
      </c>
      <c r="K245" s="12">
        <f>+SUMIF(AGRIKOBA!G:G,'ALL 2020'!C245,AGRIKOBA!E:E)</f>
        <v>-400000000</v>
      </c>
      <c r="L245" s="12">
        <f>+SUMIF(LMOI!F:F,'ALL 2020'!C245,LMOI!D:D)</f>
        <v>0</v>
      </c>
      <c r="M245" s="12">
        <f>+SUMIF(TARTINE!G:G,'ALL 2020'!C245,TARTINE!E:E)</f>
        <v>0</v>
      </c>
      <c r="N245" s="12">
        <f>+SUMIF(IDF!F:F,'ALL 2020'!C245,IDF!D:D)</f>
        <v>0</v>
      </c>
      <c r="O245" s="12">
        <f>+SUMIF(RYA!G:G,C245,RYA!E:E)</f>
        <v>0</v>
      </c>
      <c r="P245" s="12">
        <f>+SUMIF('SCI NOAH'!G:G,'ALL 2020'!C245,'SCI NOAH'!E:E)</f>
        <v>0</v>
      </c>
      <c r="Q245" s="12">
        <f>+SUMIF(SIM!F:F,'ALL 2020'!C245,SIM!D:D)</f>
        <v>0</v>
      </c>
      <c r="R245" s="163">
        <f>+SUMIF('First Energy'!F:F,'ALL 2020'!C245,'First Energy'!D:D)</f>
        <v>0</v>
      </c>
      <c r="S245" s="163">
        <f>+SUMIF('ID Motors'!G:G,C245,'ID Motors'!E:E)</f>
        <v>-4350000000</v>
      </c>
      <c r="T245" s="12">
        <f>+SUMIF('ID RENTAL'!G:G,'ALL 2020'!C245,'ID RENTAL'!E:E)</f>
        <v>0</v>
      </c>
      <c r="U245" s="12">
        <f>+SUMIF('MCM '!G:G,'ALL 2020'!C245,'MCM '!E:E)</f>
        <v>-725518987.34000003</v>
      </c>
      <c r="V245" s="12">
        <f>SUMIF(AGRIMOTORS!G:G,C245,AGRIMOTORS!E:E)</f>
        <v>0</v>
      </c>
      <c r="W245" s="12">
        <f>+SUMIF(BOVIMA!F:F,'ALL 2020'!C245,BOVIMA!D:D)</f>
        <v>0</v>
      </c>
      <c r="X245" s="12">
        <f>+SUMIF(AGRIFEED!F:F,'ALL 2020'!C245,AGRIFEED!D:D)</f>
        <v>0</v>
      </c>
      <c r="Y245" s="12">
        <f>SUMIF(AMIP!F:F,'ALL 2020'!C245,AMIP!D:D)</f>
        <v>0</v>
      </c>
      <c r="Z245" s="12">
        <f>+SUMIF(ISF!G:G,'ALL 2020'!C245,ISF!E:E)</f>
        <v>0</v>
      </c>
      <c r="AA245" s="124">
        <f>+SUMIF(DISCOI!G:G,'ALL 2020'!C245,DISCOI!E:E)</f>
        <v>0</v>
      </c>
      <c r="AB245" s="12">
        <f>+SUMIF(MABEL!F:F,'ALL 2020'!C245,MABEL!D:D)</f>
        <v>0</v>
      </c>
      <c r="AC245" s="12">
        <f>+SUMIF(NMP!F:F,'ALL 2020'!C245,NMP!D:D)</f>
        <v>0</v>
      </c>
      <c r="AD245" s="12">
        <f>SUMIF('AMCHO '!F:F,'ALL 2020'!C245,'AMCHO '!D:D)</f>
        <v>0</v>
      </c>
      <c r="AE245">
        <f>+SUMIF(CONFORTIS!G:G,'ALL 2020'!C245,CONFORTIS!E:E)</f>
        <v>0</v>
      </c>
      <c r="AF245" s="12">
        <f>+SUMIF('IRS IMMO'!G:G,'ALL 2020'!C245,'IRS IMMO'!E:E)</f>
        <v>0</v>
      </c>
      <c r="AG245" s="12">
        <f>+SUMIF(AGRIVETAM!F:F,'ALL 2020'!C245,AGRIVETAM!D:D)</f>
        <v>0</v>
      </c>
      <c r="AH245" s="12">
        <f>+SUMIF(EUROPAINTS!F:F,'ALL 2020'!C245,EUROPAINTS!D:D)</f>
        <v>0</v>
      </c>
      <c r="AI245" s="12">
        <f>+SUMIF('VET ABE'!F:F,'ALL 2020'!C245,'VET ABE'!E:E)</f>
        <v>0</v>
      </c>
      <c r="AJ245" s="12">
        <f>SUMIF('VET FIA'!F:F,'ALL 2020'!C245,'VET FIA'!E:E)</f>
        <v>0</v>
      </c>
      <c r="AK245" s="12">
        <f>+SUMIF('CSS SAKAY'!F:F,'ALL 2020'!C245,'CSS SAKAY'!D:D)</f>
        <v>0</v>
      </c>
      <c r="AL245" s="12">
        <f>+SUMIF(AGRIMA!F:F,'ALL 2020'!C245,AGRIMA!D:D)</f>
        <v>0</v>
      </c>
      <c r="AM245" s="12">
        <f>SUMIF('United Malagasy'!F:F,'ALL 2020'!C245,'United Malagasy'!D:D)</f>
        <v>0</v>
      </c>
      <c r="AN245" s="12">
        <f>+SUMIF(NUTRIFOOD!E:E,'ALL 2020'!C245,NUTRIFOOD!D:D)</f>
        <v>0</v>
      </c>
      <c r="AO245" s="12">
        <f>+SUMIF(FERRIS!H:H,'ALL 2020'!C245,FERRIS!F:F)</f>
        <v>0</v>
      </c>
      <c r="AP245" s="12">
        <f>+SUMIF(SEM!F:F,'ALL 2020'!C245,SEM!D:D)</f>
        <v>0</v>
      </c>
      <c r="AQ245" s="12">
        <f>+SUMIF(Madatrade!F:F,'ALL 2020'!C245,Madatrade!D:D)</f>
        <v>0</v>
      </c>
      <c r="AR245" s="12">
        <f>+SUMIF('FLY TECH'!F:F,'ALL 2020'!C245,'FLY TECH'!E:E)</f>
        <v>0</v>
      </c>
      <c r="AS245" s="12">
        <f>+SUMIF('FIRST INVESTISSEMENT'!G:G,'ALL 2020'!C245,'FIRST INVESTISSEMENT'!E:E)</f>
        <v>0</v>
      </c>
      <c r="AT245" s="164">
        <f t="shared" si="18"/>
        <v>-10175518987.34</v>
      </c>
      <c r="AU245" s="165">
        <f t="shared" si="19"/>
        <v>-2240519.0665251599</v>
      </c>
    </row>
    <row r="246" spans="1:47" x14ac:dyDescent="0.25">
      <c r="A246" s="11" t="str">
        <f t="shared" si="16"/>
        <v>5</v>
      </c>
      <c r="B246" s="11" t="str">
        <f t="shared" si="17"/>
        <v>519</v>
      </c>
      <c r="C246" s="60">
        <v>51930000</v>
      </c>
      <c r="D246" s="22" t="s">
        <v>3266</v>
      </c>
      <c r="E246" s="57" t="s">
        <v>942</v>
      </c>
      <c r="F246" s="12">
        <f>+SUMIF(AGRIFARM!H:H,C246,AGRIFARM!L:L)</f>
        <v>0</v>
      </c>
      <c r="G246" s="12">
        <f>+SUMIF(AGRICORP!I:I,C246,AGRICORP!E:E)</f>
        <v>0</v>
      </c>
      <c r="H246" s="12">
        <f>+SUMIF(SMTP!D:D,'ALL 2020'!C246,SMTP!G:G)</f>
        <v>0</v>
      </c>
      <c r="I246" s="12">
        <f>+SUMIF(AGRIVET!G:G,C246,AGRIVET!E:E)</f>
        <v>0</v>
      </c>
      <c r="J246" s="12">
        <f>+SUMIF(AGRIVAL!G:G,'ALL 2020'!C246,AGRIVAL!E:E)</f>
        <v>0</v>
      </c>
      <c r="K246" s="12">
        <f>+SUMIF(AGRIKOBA!G:G,'ALL 2020'!C246,AGRIKOBA!E:E)</f>
        <v>0</v>
      </c>
      <c r="L246" s="12">
        <f>+SUMIF(LMOI!F:F,'ALL 2020'!C246,LMOI!D:D)</f>
        <v>0</v>
      </c>
      <c r="M246" s="12">
        <f>+SUMIF(TARTINE!G:G,'ALL 2020'!C246,TARTINE!E:E)</f>
        <v>0</v>
      </c>
      <c r="N246" s="12">
        <f>+SUMIF(IDF!F:F,'ALL 2020'!C246,IDF!D:D)</f>
        <v>0</v>
      </c>
      <c r="O246" s="12">
        <f>+SUMIF(RYA!G:G,C246,RYA!E:E)</f>
        <v>0</v>
      </c>
      <c r="P246" s="12">
        <f>+SUMIF('SCI NOAH'!G:G,'ALL 2020'!C246,'SCI NOAH'!E:E)</f>
        <v>0</v>
      </c>
      <c r="Q246" s="12">
        <f>+SUMIF(SIM!F:F,'ALL 2020'!C246,SIM!D:D)</f>
        <v>0</v>
      </c>
      <c r="R246" s="163">
        <f>+SUMIF('First Energy'!F:F,'ALL 2020'!C246,'First Energy'!D:D)</f>
        <v>0</v>
      </c>
      <c r="S246" s="163">
        <f>+SUMIF('ID Motors'!G:G,C246,'ID Motors'!E:E)</f>
        <v>0</v>
      </c>
      <c r="T246" s="12">
        <f>+SUMIF('ID RENTAL'!G:G,'ALL 2020'!C246,'ID RENTAL'!E:E)</f>
        <v>0</v>
      </c>
      <c r="U246" s="12">
        <f>+SUMIF('MCM '!G:G,'ALL 2020'!C246,'MCM '!E:E)</f>
        <v>0</v>
      </c>
      <c r="V246" s="12">
        <f>SUMIF(AGRIMOTORS!G:G,C246,AGRIMOTORS!E:E)</f>
        <v>0</v>
      </c>
      <c r="W246" s="12">
        <f>+SUMIF(BOVIMA!F:F,'ALL 2020'!C246,BOVIMA!D:D)</f>
        <v>0</v>
      </c>
      <c r="X246" s="12">
        <f>+SUMIF(AGRIFEED!F:F,'ALL 2020'!C246,AGRIFEED!D:D)</f>
        <v>0</v>
      </c>
      <c r="Y246" s="12">
        <f>SUMIF(AMIP!F:F,'ALL 2020'!C246,AMIP!D:D)</f>
        <v>0</v>
      </c>
      <c r="Z246" s="12">
        <f>+SUMIF(ISF!G:G,'ALL 2020'!C246,ISF!E:E)</f>
        <v>0</v>
      </c>
      <c r="AA246" s="124">
        <f>+SUMIF(DISCOI!G:G,'ALL 2020'!C246,DISCOI!E:E)</f>
        <v>0</v>
      </c>
      <c r="AB246" s="12">
        <f>+SUMIF(MABEL!F:F,'ALL 2020'!C246,MABEL!D:D)</f>
        <v>0</v>
      </c>
      <c r="AC246" s="12">
        <f>+SUMIF(NMP!F:F,'ALL 2020'!C246,NMP!D:D)</f>
        <v>0</v>
      </c>
      <c r="AD246" s="12">
        <f>SUMIF('AMCHO '!F:F,'ALL 2020'!C246,'AMCHO '!D:D)</f>
        <v>0</v>
      </c>
      <c r="AE246">
        <f>+SUMIF(CONFORTIS!G:G,'ALL 2020'!C246,CONFORTIS!E:E)</f>
        <v>0</v>
      </c>
      <c r="AF246" s="12">
        <f>+SUMIF('IRS IMMO'!G:G,'ALL 2020'!C246,'IRS IMMO'!E:E)</f>
        <v>0</v>
      </c>
      <c r="AG246" s="12">
        <f>+SUMIF(AGRIVETAM!F:F,'ALL 2020'!C246,AGRIVETAM!D:D)</f>
        <v>0</v>
      </c>
      <c r="AH246" s="12">
        <f>+SUMIF(EUROPAINTS!F:F,'ALL 2020'!C246,EUROPAINTS!D:D)</f>
        <v>0</v>
      </c>
      <c r="AI246" s="12">
        <f>+SUMIF('VET ABE'!F:F,'ALL 2020'!C246,'VET ABE'!E:E)</f>
        <v>0</v>
      </c>
      <c r="AJ246" s="12">
        <f>SUMIF('VET FIA'!F:F,'ALL 2020'!C246,'VET FIA'!E:E)</f>
        <v>0</v>
      </c>
      <c r="AK246" s="12">
        <f>+SUMIF('CSS SAKAY'!F:F,'ALL 2020'!C246,'CSS SAKAY'!D:D)</f>
        <v>0</v>
      </c>
      <c r="AL246" s="12">
        <f>+SUMIF(AGRIMA!F:F,'ALL 2020'!C246,AGRIMA!D:D)</f>
        <v>0</v>
      </c>
      <c r="AM246" s="12">
        <f>SUMIF('United Malagasy'!F:F,'ALL 2020'!C246,'United Malagasy'!D:D)</f>
        <v>0</v>
      </c>
      <c r="AN246" s="12">
        <f>+SUMIF(NUTRIFOOD!E:E,'ALL 2020'!C246,NUTRIFOOD!D:D)</f>
        <v>0</v>
      </c>
      <c r="AO246" s="12">
        <f>+SUMIF(FERRIS!H:H,'ALL 2020'!C246,FERRIS!F:F)</f>
        <v>0</v>
      </c>
      <c r="AP246" s="12">
        <f>+SUMIF(SEM!F:F,'ALL 2020'!C246,SEM!D:D)</f>
        <v>0</v>
      </c>
      <c r="AQ246" s="12">
        <f>+SUMIF(Madatrade!F:F,'ALL 2020'!C246,Madatrade!D:D)</f>
        <v>0</v>
      </c>
      <c r="AR246" s="12">
        <f>+SUMIF('FLY TECH'!F:F,'ALL 2020'!C246,'FLY TECH'!E:E)</f>
        <v>0</v>
      </c>
      <c r="AS246" s="12">
        <f>+SUMIF('FIRST INVESTISSEMENT'!G:G,'ALL 2020'!C246,'FIRST INVESTISSEMENT'!E:E)</f>
        <v>0</v>
      </c>
      <c r="AT246" s="164">
        <f t="shared" si="18"/>
        <v>0</v>
      </c>
      <c r="AU246" s="165">
        <f t="shared" si="19"/>
        <v>0</v>
      </c>
    </row>
    <row r="247" spans="1:47" x14ac:dyDescent="0.25">
      <c r="A247" s="11" t="str">
        <f t="shared" si="16"/>
        <v>5</v>
      </c>
      <c r="B247" s="11" t="str">
        <f t="shared" si="17"/>
        <v>519</v>
      </c>
      <c r="C247" s="23">
        <v>51940000</v>
      </c>
      <c r="D247" s="22" t="s">
        <v>3266</v>
      </c>
      <c r="E247" s="24" t="s">
        <v>410</v>
      </c>
      <c r="F247" s="12">
        <f>+SUMIF(AGRIFARM!H:H,C247,AGRIFARM!L:L)</f>
        <v>0</v>
      </c>
      <c r="G247" s="12">
        <f>+SUMIF(AGRICORP!I:I,C247,AGRICORP!E:E)</f>
        <v>0</v>
      </c>
      <c r="H247" s="12">
        <f>+SUMIF(SMTP!D:D,'ALL 2020'!C247,SMTP!G:G)</f>
        <v>-950000000</v>
      </c>
      <c r="I247" s="12">
        <f>+SUMIF(AGRIVET!G:G,C247,AGRIVET!E:E)</f>
        <v>-2025000000</v>
      </c>
      <c r="J247" s="12">
        <f>+SUMIF(AGRIVAL!G:G,'ALL 2020'!C247,AGRIVAL!E:E)</f>
        <v>0</v>
      </c>
      <c r="K247" s="12">
        <f>+SUMIF(AGRIKOBA!G:G,'ALL 2020'!C247,AGRIKOBA!E:E)</f>
        <v>0</v>
      </c>
      <c r="L247" s="12">
        <f>+SUMIF(LMOI!F:F,'ALL 2020'!C247,LMOI!D:D)</f>
        <v>0</v>
      </c>
      <c r="M247" s="12">
        <f>+SUMIF(TARTINE!G:G,'ALL 2020'!C247,TARTINE!E:E)</f>
        <v>0</v>
      </c>
      <c r="N247" s="12">
        <f>+SUMIF(IDF!F:F,'ALL 2020'!C247,IDF!D:D)</f>
        <v>0</v>
      </c>
      <c r="O247" s="12">
        <f>+SUMIF(RYA!G:G,C247,RYA!E:E)</f>
        <v>0</v>
      </c>
      <c r="P247" s="12">
        <f>+SUMIF('SCI NOAH'!G:G,'ALL 2020'!C247,'SCI NOAH'!E:E)</f>
        <v>0</v>
      </c>
      <c r="Q247" s="12">
        <f>+SUMIF(SIM!F:F,'ALL 2020'!C247,SIM!D:D)</f>
        <v>0</v>
      </c>
      <c r="R247" s="163">
        <f>+SUMIF('First Energy'!F:F,'ALL 2020'!C247,'First Energy'!D:D)</f>
        <v>0</v>
      </c>
      <c r="S247" s="163">
        <f>+SUMIF('ID Motors'!G:G,C247,'ID Motors'!E:E)</f>
        <v>0</v>
      </c>
      <c r="T247" s="12">
        <f>+SUMIF('ID RENTAL'!G:G,'ALL 2020'!C247,'ID RENTAL'!E:E)</f>
        <v>0</v>
      </c>
      <c r="U247" s="12">
        <f>+SUMIF('MCM '!G:G,'ALL 2020'!C247,'MCM '!E:E)</f>
        <v>0</v>
      </c>
      <c r="V247" s="12">
        <f>SUMIF(AGRIMOTORS!G:G,C247,AGRIMOTORS!E:E)</f>
        <v>0</v>
      </c>
      <c r="W247" s="12">
        <f>+SUMIF(BOVIMA!F:F,'ALL 2020'!C247,BOVIMA!D:D)</f>
        <v>0</v>
      </c>
      <c r="X247" s="12">
        <f>+SUMIF(AGRIFEED!F:F,'ALL 2020'!C247,AGRIFEED!D:D)</f>
        <v>0</v>
      </c>
      <c r="Y247" s="12">
        <f>SUMIF(AMIP!F:F,'ALL 2020'!C247,AMIP!D:D)</f>
        <v>0</v>
      </c>
      <c r="Z247" s="12">
        <f>+SUMIF(ISF!G:G,'ALL 2020'!C247,ISF!E:E)</f>
        <v>0</v>
      </c>
      <c r="AA247" s="124">
        <f>+SUMIF(DISCOI!G:G,'ALL 2020'!C247,DISCOI!E:E)</f>
        <v>0</v>
      </c>
      <c r="AB247" s="12">
        <f>+SUMIF(MABEL!F:F,'ALL 2020'!C247,MABEL!D:D)</f>
        <v>0</v>
      </c>
      <c r="AC247" s="12">
        <f>+SUMIF(NMP!F:F,'ALL 2020'!C247,NMP!D:D)</f>
        <v>0</v>
      </c>
      <c r="AD247" s="12">
        <f>SUMIF('AMCHO '!F:F,'ALL 2020'!C247,'AMCHO '!D:D)</f>
        <v>0</v>
      </c>
      <c r="AE247">
        <f>+SUMIF(CONFORTIS!G:G,'ALL 2020'!C247,CONFORTIS!E:E)</f>
        <v>0</v>
      </c>
      <c r="AF247" s="12">
        <f>+SUMIF('IRS IMMO'!G:G,'ALL 2020'!C247,'IRS IMMO'!E:E)</f>
        <v>0</v>
      </c>
      <c r="AG247" s="12">
        <f>+SUMIF(AGRIVETAM!F:F,'ALL 2020'!C247,AGRIVETAM!D:D)</f>
        <v>0</v>
      </c>
      <c r="AH247" s="12">
        <f>+SUMIF(EUROPAINTS!F:F,'ALL 2020'!C247,EUROPAINTS!D:D)</f>
        <v>0</v>
      </c>
      <c r="AI247" s="12">
        <f>+SUMIF('VET ABE'!F:F,'ALL 2020'!C247,'VET ABE'!E:E)</f>
        <v>0</v>
      </c>
      <c r="AJ247" s="12">
        <f>SUMIF('VET FIA'!F:F,'ALL 2020'!C247,'VET FIA'!E:E)</f>
        <v>0</v>
      </c>
      <c r="AK247" s="12">
        <f>+SUMIF('CSS SAKAY'!F:F,'ALL 2020'!C247,'CSS SAKAY'!D:D)</f>
        <v>0</v>
      </c>
      <c r="AL247" s="12">
        <f>+SUMIF(AGRIMA!F:F,'ALL 2020'!C247,AGRIMA!D:D)</f>
        <v>0</v>
      </c>
      <c r="AM247" s="12">
        <f>SUMIF('United Malagasy'!F:F,'ALL 2020'!C247,'United Malagasy'!D:D)</f>
        <v>0</v>
      </c>
      <c r="AN247" s="12">
        <f>+SUMIF(NUTRIFOOD!E:E,'ALL 2020'!C247,NUTRIFOOD!D:D)</f>
        <v>0</v>
      </c>
      <c r="AO247" s="12">
        <f>+SUMIF(FERRIS!H:H,'ALL 2020'!C247,FERRIS!F:F)</f>
        <v>0</v>
      </c>
      <c r="AP247" s="12">
        <f>+SUMIF(SEM!F:F,'ALL 2020'!C247,SEM!D:D)</f>
        <v>0</v>
      </c>
      <c r="AQ247" s="12">
        <f>+SUMIF(Madatrade!F:F,'ALL 2020'!C247,Madatrade!D:D)</f>
        <v>0</v>
      </c>
      <c r="AR247" s="12">
        <f>+SUMIF('FLY TECH'!F:F,'ALL 2020'!C247,'FLY TECH'!E:E)</f>
        <v>0</v>
      </c>
      <c r="AS247" s="12">
        <f>+SUMIF('FIRST INVESTISSEMENT'!G:G,'ALL 2020'!C247,'FIRST INVESTISSEMENT'!E:E)</f>
        <v>0</v>
      </c>
      <c r="AT247" s="164">
        <f t="shared" si="18"/>
        <v>-2975000000</v>
      </c>
      <c r="AU247" s="165">
        <f t="shared" si="19"/>
        <v>-655056.92940137698</v>
      </c>
    </row>
    <row r="248" spans="1:47" x14ac:dyDescent="0.25">
      <c r="A248" s="11" t="str">
        <f t="shared" si="16"/>
        <v>5</v>
      </c>
      <c r="B248" s="11" t="str">
        <f t="shared" si="17"/>
        <v>519</v>
      </c>
      <c r="C248" s="23">
        <v>51950000</v>
      </c>
      <c r="D248" s="22" t="s">
        <v>3266</v>
      </c>
      <c r="E248" s="24" t="s">
        <v>2221</v>
      </c>
      <c r="F248" s="12">
        <f>+SUMIF(AGRIFARM!H:H,C248,AGRIFARM!L:L)</f>
        <v>0</v>
      </c>
      <c r="G248" s="12">
        <f>+SUMIF(AGRICORP!I:I,C248,AGRICORP!E:E)</f>
        <v>0</v>
      </c>
      <c r="H248" s="12">
        <f>+SUMIF(SMTP!D:D,'ALL 2020'!C248,SMTP!G:G)</f>
        <v>0</v>
      </c>
      <c r="I248" s="12">
        <f>+SUMIF(AGRIVET!G:G,C248,AGRIVET!E:E)</f>
        <v>0</v>
      </c>
      <c r="J248" s="12"/>
      <c r="K248" s="12"/>
      <c r="M248" s="12"/>
      <c r="N248" s="12"/>
      <c r="O248" s="12"/>
      <c r="P248" s="12"/>
      <c r="Q248" s="12"/>
      <c r="R248" s="163">
        <f>+SUMIF('First Energy'!F:F,'ALL 2020'!C248,'First Energy'!D:D)</f>
        <v>0</v>
      </c>
      <c r="S248" s="163">
        <f>+SUMIF('ID Motors'!G:G,C248,'ID Motors'!E:E)</f>
        <v>0</v>
      </c>
      <c r="T248" s="12">
        <f>+SUMIF('ID RENTAL'!G:G,'ALL 2020'!C248,'ID RENTAL'!E:E)</f>
        <v>0</v>
      </c>
      <c r="U248" s="12">
        <f>+SUMIF('MCM '!G:G,'ALL 2020'!C248,'MCM '!E:E)</f>
        <v>-105617721.48000002</v>
      </c>
      <c r="V248" s="12">
        <f>SUMIF(AGRIMOTORS!G:G,C248,AGRIMOTORS!E:E)</f>
        <v>0</v>
      </c>
      <c r="W248" s="12">
        <f>+SUMIF(BOVIMA!F:F,'ALL 2020'!C248,BOVIMA!D:D)</f>
        <v>0</v>
      </c>
      <c r="X248" s="12">
        <f>+SUMIF(AGRIFEED!F:F,'ALL 2020'!C248,AGRIFEED!D:D)</f>
        <v>0</v>
      </c>
      <c r="Y248" s="12">
        <f>SUMIF(AMIP!F:F,'ALL 2020'!C248,AMIP!D:D)</f>
        <v>0</v>
      </c>
      <c r="Z248" s="12">
        <f>+SUMIF(ISF!G:G,'ALL 2020'!C248,ISF!E:E)</f>
        <v>0</v>
      </c>
      <c r="AA248" s="124">
        <f>+SUMIF(DISCOI!G:G,'ALL 2020'!C248,DISCOI!E:E)</f>
        <v>0</v>
      </c>
      <c r="AB248" s="12">
        <f>+SUMIF(MABEL!F:F,'ALL 2020'!C248,MABEL!D:D)</f>
        <v>0</v>
      </c>
      <c r="AC248" s="12">
        <f>+SUMIF(NMP!F:F,'ALL 2020'!C248,NMP!D:D)</f>
        <v>0</v>
      </c>
      <c r="AD248" s="12">
        <f>SUMIF('AMCHO '!F:F,'ALL 2020'!C248,'AMCHO '!D:D)</f>
        <v>0</v>
      </c>
      <c r="AE248">
        <f>+SUMIF(CONFORTIS!G:G,'ALL 2020'!C248,CONFORTIS!E:E)</f>
        <v>0</v>
      </c>
      <c r="AF248" s="12">
        <f>+SUMIF('IRS IMMO'!G:G,'ALL 2020'!C248,'IRS IMMO'!E:E)</f>
        <v>0</v>
      </c>
      <c r="AG248" s="12">
        <f>+SUMIF(AGRIVETAM!F:F,'ALL 2020'!C248,AGRIVETAM!D:D)</f>
        <v>0</v>
      </c>
      <c r="AH248" s="12">
        <f>+SUMIF(EUROPAINTS!F:F,'ALL 2020'!C248,EUROPAINTS!D:D)</f>
        <v>0</v>
      </c>
      <c r="AI248" s="12">
        <f>+SUMIF('VET ABE'!F:F,'ALL 2020'!C248,'VET ABE'!E:E)</f>
        <v>0</v>
      </c>
      <c r="AJ248" s="12">
        <f>SUMIF('VET FIA'!F:F,'ALL 2020'!C248,'VET FIA'!E:E)</f>
        <v>0</v>
      </c>
      <c r="AK248" s="12">
        <f>+SUMIF('CSS SAKAY'!F:F,'ALL 2020'!C248,'CSS SAKAY'!D:D)</f>
        <v>0</v>
      </c>
      <c r="AL248" s="12">
        <f>+SUMIF(AGRIMA!F:F,'ALL 2020'!C248,AGRIMA!D:D)</f>
        <v>0</v>
      </c>
      <c r="AM248" s="12">
        <f>SUMIF('United Malagasy'!F:F,'ALL 2020'!C248,'United Malagasy'!D:D)</f>
        <v>0</v>
      </c>
      <c r="AN248" s="12">
        <f>+SUMIF(NUTRIFOOD!E:E,'ALL 2020'!C248,NUTRIFOOD!D:D)</f>
        <v>0</v>
      </c>
      <c r="AO248" s="12">
        <f>+SUMIF(FERRIS!H:H,'ALL 2020'!C248,FERRIS!F:F)</f>
        <v>0</v>
      </c>
      <c r="AP248" s="12">
        <f>+SUMIF(SEM!F:F,'ALL 2020'!C248,SEM!D:D)</f>
        <v>0</v>
      </c>
      <c r="AQ248" s="12">
        <f>+SUMIF(Madatrade!F:F,'ALL 2020'!C248,Madatrade!D:D)</f>
        <v>0</v>
      </c>
      <c r="AR248" s="12">
        <f>+SUMIF('FLY TECH'!F:F,'ALL 2020'!C248,'FLY TECH'!E:E)</f>
        <v>0</v>
      </c>
      <c r="AS248" s="12">
        <f>+SUMIF('FIRST INVESTISSEMENT'!G:G,'ALL 2020'!C248,'FIRST INVESTISSEMENT'!E:E)</f>
        <v>0</v>
      </c>
      <c r="AT248" s="164">
        <f t="shared" si="18"/>
        <v>-105617721.48000002</v>
      </c>
      <c r="AU248" s="165">
        <f t="shared" si="19"/>
        <v>-23255.670696826444</v>
      </c>
    </row>
    <row r="249" spans="1:47" x14ac:dyDescent="0.25">
      <c r="A249" s="11" t="str">
        <f t="shared" si="16"/>
        <v>5</v>
      </c>
      <c r="B249" s="11" t="str">
        <f t="shared" si="17"/>
        <v>519</v>
      </c>
      <c r="C249" s="23">
        <v>51960000</v>
      </c>
      <c r="D249" s="22" t="s">
        <v>3266</v>
      </c>
      <c r="E249" s="24" t="s">
        <v>412</v>
      </c>
      <c r="F249" s="12">
        <f>+SUMIF(AGRIFARM!H:H,C249,AGRIFARM!L:L)</f>
        <v>0</v>
      </c>
      <c r="G249" s="12">
        <f>+SUMIF(AGRICORP!I:I,C249,AGRICORP!E:E)</f>
        <v>0</v>
      </c>
      <c r="H249" s="12">
        <f>+SUMIF(SMTP!D:D,'ALL 2020'!C249,SMTP!G:G)</f>
        <v>-500000000</v>
      </c>
      <c r="I249" s="12">
        <f>+SUMIF(AGRIVET!G:G,C249,AGRIVET!E:E)</f>
        <v>-2000000000</v>
      </c>
      <c r="J249" s="12">
        <f>+SUMIF(AGRIVAL!G:G,'ALL 2020'!C249,AGRIVAL!E:E)</f>
        <v>0</v>
      </c>
      <c r="K249" s="12">
        <f>+SUMIF(AGRIKOBA!G:G,'ALL 2020'!C249,AGRIKOBA!E:E)</f>
        <v>0</v>
      </c>
      <c r="L249" s="12">
        <f>+SUMIF(LMOI!F:F,'ALL 2020'!C249,LMOI!D:D)</f>
        <v>0</v>
      </c>
      <c r="M249" s="12">
        <f>+SUMIF(TARTINE!G:G,'ALL 2020'!C249,TARTINE!E:E)</f>
        <v>0</v>
      </c>
      <c r="N249" s="12">
        <f>+SUMIF(IDF!F:F,'ALL 2020'!C249,IDF!D:D)</f>
        <v>0</v>
      </c>
      <c r="O249" s="12">
        <f>+SUMIF(RYA!G:G,C249,RYA!E:E)</f>
        <v>0</v>
      </c>
      <c r="P249" s="12">
        <f>+SUMIF('SCI NOAH'!G:G,'ALL 2020'!C249,'SCI NOAH'!E:E)</f>
        <v>0</v>
      </c>
      <c r="Q249" s="12">
        <f>+SUMIF(SIM!F:F,'ALL 2020'!C249,SIM!D:D)</f>
        <v>0</v>
      </c>
      <c r="R249" s="163">
        <f>+SUMIF('First Energy'!F:F,'ALL 2020'!C249,'First Energy'!D:D)</f>
        <v>0</v>
      </c>
      <c r="S249" s="163">
        <f>+SUMIF('ID Motors'!G:G,C249,'ID Motors'!E:E)</f>
        <v>0</v>
      </c>
      <c r="T249" s="12">
        <f>+SUMIF('ID RENTAL'!G:G,'ALL 2020'!C249,'ID RENTAL'!E:E)</f>
        <v>0</v>
      </c>
      <c r="U249" s="12">
        <f>+SUMIF('MCM '!G:G,'ALL 2020'!C249,'MCM '!E:E)</f>
        <v>-389482129.93999994</v>
      </c>
      <c r="V249" s="12">
        <f>SUMIF(AGRIMOTORS!G:G,C249,AGRIMOTORS!E:E)</f>
        <v>0</v>
      </c>
      <c r="W249" s="12">
        <f>+SUMIF(BOVIMA!F:F,'ALL 2020'!C249,BOVIMA!D:D)</f>
        <v>0</v>
      </c>
      <c r="X249" s="12">
        <f>+SUMIF(AGRIFEED!F:F,'ALL 2020'!C249,AGRIFEED!D:D)</f>
        <v>0</v>
      </c>
      <c r="Y249" s="12">
        <f>SUMIF(AMIP!F:F,'ALL 2020'!C249,AMIP!D:D)</f>
        <v>0</v>
      </c>
      <c r="Z249" s="12">
        <f>+SUMIF(ISF!G:G,'ALL 2020'!C249,ISF!E:E)</f>
        <v>0</v>
      </c>
      <c r="AA249" s="124">
        <f>+SUMIF(DISCOI!G:G,'ALL 2020'!C249,DISCOI!E:E)</f>
        <v>0</v>
      </c>
      <c r="AB249" s="12">
        <f>+SUMIF(MABEL!F:F,'ALL 2020'!C249,MABEL!D:D)</f>
        <v>0</v>
      </c>
      <c r="AC249" s="12">
        <f>+SUMIF(NMP!F:F,'ALL 2020'!C249,NMP!D:D)</f>
        <v>0</v>
      </c>
      <c r="AD249" s="12">
        <f>SUMIF('AMCHO '!F:F,'ALL 2020'!C249,'AMCHO '!D:D)</f>
        <v>0</v>
      </c>
      <c r="AE249">
        <f>+SUMIF(CONFORTIS!G:G,'ALL 2020'!C249,CONFORTIS!E:E)</f>
        <v>0</v>
      </c>
      <c r="AF249" s="12">
        <f>+SUMIF('IRS IMMO'!G:G,'ALL 2020'!C249,'IRS IMMO'!E:E)</f>
        <v>0</v>
      </c>
      <c r="AG249" s="12">
        <f>+SUMIF(AGRIVETAM!F:F,'ALL 2020'!C249,AGRIVETAM!D:D)</f>
        <v>0</v>
      </c>
      <c r="AH249" s="12">
        <f>+SUMIF(EUROPAINTS!F:F,'ALL 2020'!C249,EUROPAINTS!D:D)</f>
        <v>0</v>
      </c>
      <c r="AI249" s="12">
        <f>+SUMIF('VET ABE'!F:F,'ALL 2020'!C249,'VET ABE'!E:E)</f>
        <v>0</v>
      </c>
      <c r="AJ249" s="12">
        <f>SUMIF('VET FIA'!F:F,'ALL 2020'!C249,'VET FIA'!E:E)</f>
        <v>0</v>
      </c>
      <c r="AK249" s="12">
        <f>+SUMIF('CSS SAKAY'!F:F,'ALL 2020'!C249,'CSS SAKAY'!D:D)</f>
        <v>0</v>
      </c>
      <c r="AL249" s="12">
        <f>+SUMIF(AGRIMA!F:F,'ALL 2020'!C249,AGRIMA!D:D)</f>
        <v>0</v>
      </c>
      <c r="AM249" s="12">
        <f>SUMIF('United Malagasy'!F:F,'ALL 2020'!C249,'United Malagasy'!D:D)</f>
        <v>0</v>
      </c>
      <c r="AN249" s="12">
        <f>+SUMIF(NUTRIFOOD!E:E,'ALL 2020'!C249,NUTRIFOOD!D:D)</f>
        <v>0</v>
      </c>
      <c r="AO249" s="12">
        <f>+SUMIF(FERRIS!H:H,'ALL 2020'!C249,FERRIS!F:F)</f>
        <v>0</v>
      </c>
      <c r="AP249" s="12">
        <f>+SUMIF(SEM!F:F,'ALL 2020'!C249,SEM!D:D)</f>
        <v>0</v>
      </c>
      <c r="AQ249" s="12">
        <f>+SUMIF(Madatrade!F:F,'ALL 2020'!C249,Madatrade!D:D)</f>
        <v>0</v>
      </c>
      <c r="AR249" s="12">
        <f>+SUMIF('FLY TECH'!F:F,'ALL 2020'!C249,'FLY TECH'!E:E)</f>
        <v>0</v>
      </c>
      <c r="AS249" s="12">
        <f>+SUMIF('FIRST INVESTISSEMENT'!G:G,'ALL 2020'!C249,'FIRST INVESTISSEMENT'!E:E)</f>
        <v>0</v>
      </c>
      <c r="AT249" s="164">
        <f t="shared" si="18"/>
        <v>-2889482129.9400001</v>
      </c>
      <c r="AU249" s="165">
        <f t="shared" si="19"/>
        <v>-636226.98877265456</v>
      </c>
    </row>
    <row r="250" spans="1:47" x14ac:dyDescent="0.25">
      <c r="A250" s="11" t="str">
        <f t="shared" si="16"/>
        <v>5</v>
      </c>
      <c r="B250" s="11" t="str">
        <f t="shared" si="17"/>
        <v>519</v>
      </c>
      <c r="C250" s="23">
        <v>51970000</v>
      </c>
      <c r="D250" s="22" t="s">
        <v>3266</v>
      </c>
      <c r="E250" s="24" t="s">
        <v>3267</v>
      </c>
      <c r="F250" s="12">
        <f>+SUMIF(AGRIFARM!H:H,C250,AGRIFARM!L:L)</f>
        <v>0</v>
      </c>
      <c r="G250" s="12">
        <f>+SUMIF(AGRICORP!I:I,C250,AGRICORP!E:E)</f>
        <v>0</v>
      </c>
      <c r="H250" s="12">
        <f>+SUMIF(SMTP!D:D,'ALL 2020'!C250,SMTP!G:G)</f>
        <v>0</v>
      </c>
      <c r="I250" s="12">
        <f>+SUMIF(AGRIVET!G:G,C250,AGRIVET!E:E)</f>
        <v>0</v>
      </c>
      <c r="J250" s="12"/>
      <c r="K250" s="12"/>
      <c r="M250" s="12"/>
      <c r="N250" s="12"/>
      <c r="O250" s="12"/>
      <c r="P250" s="12"/>
      <c r="Q250" s="12"/>
      <c r="R250" s="163">
        <f>+SUMIF('First Energy'!F:F,'ALL 2020'!C250,'First Energy'!D:D)</f>
        <v>0</v>
      </c>
      <c r="S250" s="163">
        <f>+SUMIF('ID Motors'!G:G,C250,'ID Motors'!E:E)</f>
        <v>0</v>
      </c>
      <c r="T250" s="12">
        <f>+SUMIF('ID RENTAL'!G:G,'ALL 2020'!C250,'ID RENTAL'!E:E)</f>
        <v>0</v>
      </c>
      <c r="U250" s="12">
        <f>+SUMIF('MCM '!G:G,'ALL 2020'!C250,'MCM '!E:E)</f>
        <v>-150000000</v>
      </c>
      <c r="V250" s="12">
        <f>SUMIF(AGRIMOTORS!G:G,C250,AGRIMOTORS!E:E)</f>
        <v>0</v>
      </c>
      <c r="W250" s="12">
        <f>+SUMIF(BOVIMA!F:F,'ALL 2020'!C250,BOVIMA!D:D)</f>
        <v>0</v>
      </c>
      <c r="X250" s="12">
        <f>+SUMIF(AGRIFEED!F:F,'ALL 2020'!C250,AGRIFEED!D:D)</f>
        <v>0</v>
      </c>
      <c r="Y250" s="12">
        <f>SUMIF(AMIP!F:F,'ALL 2020'!C250,AMIP!D:D)</f>
        <v>0</v>
      </c>
      <c r="Z250" s="12">
        <f>+SUMIF(ISF!G:G,'ALL 2020'!C250,ISF!E:E)</f>
        <v>0</v>
      </c>
      <c r="AA250" s="124">
        <f>+SUMIF(DISCOI!G:G,'ALL 2020'!C250,DISCOI!E:E)</f>
        <v>0</v>
      </c>
      <c r="AB250" s="12">
        <f>+SUMIF(MABEL!F:F,'ALL 2020'!C250,MABEL!D:D)</f>
        <v>0</v>
      </c>
      <c r="AC250" s="12">
        <f>+SUMIF(NMP!F:F,'ALL 2020'!C250,NMP!D:D)</f>
        <v>0</v>
      </c>
      <c r="AD250" s="12">
        <f>SUMIF('AMCHO '!F:F,'ALL 2020'!C250,'AMCHO '!D:D)</f>
        <v>0</v>
      </c>
      <c r="AE250">
        <f>+SUMIF(CONFORTIS!G:G,'ALL 2020'!C250,CONFORTIS!E:E)</f>
        <v>0</v>
      </c>
      <c r="AF250" s="12">
        <f>+SUMIF('IRS IMMO'!G:G,'ALL 2020'!C250,'IRS IMMO'!E:E)</f>
        <v>0</v>
      </c>
      <c r="AG250" s="12">
        <f>+SUMIF(AGRIVETAM!F:F,'ALL 2020'!C250,AGRIVETAM!D:D)</f>
        <v>0</v>
      </c>
      <c r="AH250" s="12">
        <f>+SUMIF(EUROPAINTS!F:F,'ALL 2020'!C250,EUROPAINTS!D:D)</f>
        <v>0</v>
      </c>
      <c r="AI250" s="12">
        <f>+SUMIF('VET ABE'!F:F,'ALL 2020'!C250,'VET ABE'!E:E)</f>
        <v>0</v>
      </c>
      <c r="AJ250" s="12">
        <f>SUMIF('VET FIA'!F:F,'ALL 2020'!C250,'VET FIA'!E:E)</f>
        <v>0</v>
      </c>
      <c r="AK250" s="12">
        <f>+SUMIF('CSS SAKAY'!F:F,'ALL 2020'!C250,'CSS SAKAY'!D:D)</f>
        <v>0</v>
      </c>
      <c r="AL250" s="12">
        <f>+SUMIF(AGRIMA!F:F,'ALL 2020'!C250,AGRIMA!D:D)</f>
        <v>0</v>
      </c>
      <c r="AM250" s="12">
        <f>SUMIF('United Malagasy'!F:F,'ALL 2020'!C250,'United Malagasy'!D:D)</f>
        <v>0</v>
      </c>
      <c r="AN250" s="12">
        <f>+SUMIF(NUTRIFOOD!E:E,'ALL 2020'!C250,NUTRIFOOD!D:D)</f>
        <v>0</v>
      </c>
      <c r="AO250" s="12">
        <f>+SUMIF(FERRIS!H:H,'ALL 2020'!C250,FERRIS!F:F)</f>
        <v>0</v>
      </c>
      <c r="AP250" s="12">
        <f>+SUMIF(SEM!F:F,'ALL 2020'!C250,SEM!D:D)</f>
        <v>0</v>
      </c>
      <c r="AQ250" s="12">
        <f>+SUMIF(Madatrade!F:F,'ALL 2020'!C250,Madatrade!D:D)</f>
        <v>0</v>
      </c>
      <c r="AR250" s="12">
        <f>+SUMIF('FLY TECH'!F:F,'ALL 2020'!C250,'FLY TECH'!E:E)</f>
        <v>0</v>
      </c>
      <c r="AS250" s="12">
        <f>+SUMIF('FIRST INVESTISSEMENT'!G:G,'ALL 2020'!C250,'FIRST INVESTISSEMENT'!E:E)</f>
        <v>0</v>
      </c>
      <c r="AT250" s="164">
        <f t="shared" si="18"/>
        <v>-150000000</v>
      </c>
      <c r="AU250" s="165">
        <f t="shared" si="19"/>
        <v>-33028.080474019007</v>
      </c>
    </row>
    <row r="251" spans="1:47" x14ac:dyDescent="0.25">
      <c r="A251" s="11" t="str">
        <f t="shared" si="16"/>
        <v>5</v>
      </c>
      <c r="B251" s="11" t="str">
        <f t="shared" si="17"/>
        <v>531</v>
      </c>
      <c r="C251" s="23">
        <v>53100000</v>
      </c>
      <c r="D251" s="22" t="s">
        <v>3268</v>
      </c>
      <c r="E251" s="24" t="s">
        <v>3044</v>
      </c>
      <c r="F251" s="12">
        <f>+SUMIF(AGRIFARM!H:H,C251,AGRIFARM!L:L)</f>
        <v>5491854.9699999997</v>
      </c>
      <c r="G251" s="12">
        <f>+SUMIF(AGRICORP!I:I,C251,AGRICORP!E:E)</f>
        <v>1369600</v>
      </c>
      <c r="H251" s="12">
        <f>+SUMIF(SMTP!D:D,'ALL 2020'!C251,SMTP!G:G)</f>
        <v>11425886.1939999</v>
      </c>
      <c r="I251" s="12">
        <f>+SUMIF(AGRIVET!G:G,C251,AGRIVET!E:E)</f>
        <v>42532499</v>
      </c>
      <c r="J251" s="12">
        <f>+SUMIF(AGRIVAL!G:G,'ALL 2020'!C251,AGRIVAL!E:E)</f>
        <v>0</v>
      </c>
      <c r="K251" s="12">
        <f>+SUMIF(AGRIKOBA!G:G,'ALL 2020'!C251,AGRIKOBA!E:E)</f>
        <v>1472500</v>
      </c>
      <c r="L251" s="12">
        <f>+SUMIF(LMOI!F:F,'ALL 2020'!C251,LMOI!D:D)</f>
        <v>520</v>
      </c>
      <c r="M251" s="12">
        <f>+SUMIF(TARTINE!G:G,'ALL 2020'!C251,TARTINE!E:E)</f>
        <v>1204937.06</v>
      </c>
      <c r="N251" s="12">
        <f>+SUMIF(IDF!F:F,'ALL 2020'!C251,IDF!D:D)</f>
        <v>4686209.2900000997</v>
      </c>
      <c r="O251" s="12">
        <f>+SUMIF(RYA!G:G,C251,RYA!E:E)</f>
        <v>3472549.8000000003</v>
      </c>
      <c r="P251" s="12">
        <f>+SUMIF('SCI NOAH'!G:G,'ALL 2020'!C251,'SCI NOAH'!E:E)</f>
        <v>565300</v>
      </c>
      <c r="Q251" s="12">
        <f>+SUMIF(SIM!F:F,'ALL 2020'!C251,SIM!D:D)</f>
        <v>1792767.44</v>
      </c>
      <c r="R251" s="163">
        <f>+SUMIF('First Energy'!F:F,'ALL 2020'!C251,'First Energy'!D:D)</f>
        <v>1158037</v>
      </c>
      <c r="S251" s="163">
        <f>+SUMIF('ID Motors'!G:G,C251,'ID Motors'!E:E)</f>
        <v>6909595.8600000003</v>
      </c>
      <c r="T251" s="12">
        <f>+SUMIF('ID RENTAL'!G:G,'ALL 2020'!C251,'ID RENTAL'!E:E)</f>
        <v>0</v>
      </c>
      <c r="U251" s="12">
        <f>+SUMIF('MCM '!G:G,'ALL 2020'!C251,'MCM '!E:E)</f>
        <v>54307616.999999896</v>
      </c>
      <c r="V251" s="12">
        <f>SUMIF(AGRIMOTORS!G:G,C251,AGRIMOTORS!E:E)</f>
        <v>1573538</v>
      </c>
      <c r="W251" s="12">
        <f>+SUMIF(BOVIMA!F:F,'ALL 2020'!C251,BOVIMA!D:D)</f>
        <v>2188502.25</v>
      </c>
      <c r="X251" s="12">
        <f>+SUMIF(AGRIFEED!F:F,'ALL 2020'!C251,AGRIFEED!D:D)</f>
        <v>1182000</v>
      </c>
      <c r="Y251" s="12">
        <f>SUMIF(AMIP!F:F,'ALL 2020'!C251,AMIP!D:D)</f>
        <v>2000000</v>
      </c>
      <c r="Z251" s="12">
        <f>+SUMIF(ISF!G:G,'ALL 2020'!C251,ISF!E:E)</f>
        <v>0</v>
      </c>
      <c r="AA251" s="124">
        <f>+SUMIF(DISCOI!G:G,'ALL 2020'!C251,DISCOI!E:E)</f>
        <v>2100</v>
      </c>
      <c r="AB251" s="12">
        <f>+SUMIF(MABEL!F:F,'ALL 2020'!C251,MABEL!D:D)</f>
        <v>1105600</v>
      </c>
      <c r="AC251" s="12">
        <f>+SUMIF(NMP!F:F,'ALL 2020'!C251,NMP!D:D)</f>
        <v>1472400</v>
      </c>
      <c r="AD251" s="12">
        <f>SUMIF('AMCHO '!F:F,'ALL 2020'!C251,'AMCHO '!D:D)</f>
        <v>484456.11</v>
      </c>
      <c r="AE251">
        <f>+SUMIF(CONFORTIS!G:G,'ALL 2020'!C251,CONFORTIS!E:E)</f>
        <v>462000</v>
      </c>
      <c r="AF251" s="12">
        <f>+SUMIF('IRS IMMO'!G:G,'ALL 2020'!C251,'IRS IMMO'!E:E)</f>
        <v>4000</v>
      </c>
      <c r="AG251" s="12">
        <f>+SUMIF(AGRIVETAM!F:F,'ALL 2020'!C251,AGRIVETAM!D:D)</f>
        <v>17284500.000000998</v>
      </c>
      <c r="AH251" s="12">
        <f>+SUMIF(EUROPAINTS!F:F,'ALL 2020'!C251,EUROPAINTS!D:D)</f>
        <v>0</v>
      </c>
      <c r="AI251" s="12">
        <f>+SUMIF('VET ABE'!F:F,'ALL 2020'!C251,'VET ABE'!E:E)</f>
        <v>1109095.6999998093</v>
      </c>
      <c r="AJ251" s="12">
        <f>SUMIF('VET FIA'!F:F,'ALL 2020'!C251,'VET FIA'!E:E)</f>
        <v>200871</v>
      </c>
      <c r="AK251" s="12">
        <f>+SUMIF('CSS SAKAY'!F:F,'ALL 2020'!C251,'CSS SAKAY'!D:D)</f>
        <v>200000</v>
      </c>
      <c r="AL251" s="12">
        <f>+SUMIF(AGRIMA!F:F,'ALL 2020'!C251,AGRIMA!D:D)</f>
        <v>41586527.600000001</v>
      </c>
      <c r="AM251" s="12">
        <f>SUMIF('United Malagasy'!F:F,'ALL 2020'!C251,'United Malagasy'!D:D)</f>
        <v>1523610.34</v>
      </c>
      <c r="AN251" s="12">
        <f>+SUMIF(NUTRIFOOD!E:E,'ALL 2020'!C251,NUTRIFOOD!D:D)</f>
        <v>25000000</v>
      </c>
      <c r="AO251" s="12">
        <f>+SUMIF(FERRIS!H:H,'ALL 2020'!C251,FERRIS!F:F)</f>
        <v>8245589.01999998</v>
      </c>
      <c r="AP251" s="12">
        <f>+SUMIF(SEM!F:F,'ALL 2020'!C251,SEM!D:D)</f>
        <v>0</v>
      </c>
      <c r="AQ251" s="12">
        <f>+SUMIF(Madatrade!F:F,'ALL 2020'!C251,Madatrade!D:D)</f>
        <v>17519369.120000001</v>
      </c>
      <c r="AR251" s="12">
        <f>+SUMIF('FLY TECH'!F:F,'ALL 2020'!C251,'FLY TECH'!E:E)</f>
        <v>1858563</v>
      </c>
      <c r="AS251" s="12">
        <f>+SUMIF('FIRST INVESTISSEMENT'!G:G,'ALL 2020'!C251,'FIRST INVESTISSEMENT'!E:E)</f>
        <v>6129268.9800000004</v>
      </c>
      <c r="AT251" s="164">
        <f t="shared" si="18"/>
        <v>267521864.73400071</v>
      </c>
      <c r="AU251" s="165">
        <f t="shared" si="19"/>
        <v>58904.891179961356</v>
      </c>
    </row>
    <row r="252" spans="1:47" x14ac:dyDescent="0.25">
      <c r="A252" s="11" t="str">
        <f t="shared" si="16"/>
        <v>5</v>
      </c>
      <c r="B252" s="11" t="str">
        <f t="shared" si="17"/>
        <v>580</v>
      </c>
      <c r="C252" s="23">
        <v>58000000</v>
      </c>
      <c r="D252" s="22" t="s">
        <v>3253</v>
      </c>
      <c r="E252" s="24" t="s">
        <v>163</v>
      </c>
      <c r="F252" s="12">
        <f>+SUMIF(AGRIFARM!H:H,C252,AGRIFARM!L:L)</f>
        <v>0</v>
      </c>
      <c r="G252" s="12">
        <f>+SUMIF(AGRICORP!I:I,C252,AGRICORP!E:E)</f>
        <v>0</v>
      </c>
      <c r="H252" s="12">
        <f>+SUMIF(SMTP!D:D,'ALL 2020'!C252,SMTP!G:G)</f>
        <v>0</v>
      </c>
      <c r="I252" s="12">
        <f>+SUMIF(AGRIVET!G:G,C252,AGRIVET!E:E)</f>
        <v>0</v>
      </c>
      <c r="J252" s="12">
        <f>+SUMIF(AGRIVAL!G:G,'ALL 2020'!C252,AGRIVAL!E:E)</f>
        <v>0</v>
      </c>
      <c r="K252" s="12">
        <f>+SUMIF(AGRIKOBA!G:G,'ALL 2020'!C252,AGRIKOBA!E:E)</f>
        <v>0</v>
      </c>
      <c r="L252" s="12">
        <f>+SUMIF(LMOI!F:F,'ALL 2020'!C252,LMOI!D:D)</f>
        <v>0</v>
      </c>
      <c r="M252" s="12">
        <f>+SUMIF(TARTINE!G:G,'ALL 2020'!C252,TARTINE!E:E)</f>
        <v>0</v>
      </c>
      <c r="N252" s="12">
        <f>+SUMIF(IDF!F:F,'ALL 2020'!C252,IDF!D:D)</f>
        <v>0</v>
      </c>
      <c r="O252" s="12">
        <f>+SUMIF(RYA!G:G,C252,RYA!E:E)</f>
        <v>0</v>
      </c>
      <c r="P252" s="12">
        <f>+SUMIF('SCI NOAH'!G:G,'ALL 2020'!C252,'SCI NOAH'!E:E)</f>
        <v>0</v>
      </c>
      <c r="Q252" s="12">
        <f>+SUMIF(SIM!F:F,'ALL 2020'!C252,SIM!D:D)</f>
        <v>0</v>
      </c>
      <c r="R252" s="163">
        <f>+SUMIF('First Energy'!F:F,'ALL 2020'!C252,'First Energy'!D:D)</f>
        <v>25000000</v>
      </c>
      <c r="S252" s="163">
        <f>+SUMIF('ID Motors'!G:G,C252,'ID Motors'!E:E)</f>
        <v>-160.27999985218</v>
      </c>
      <c r="T252" s="12">
        <f>+SUMIF('ID RENTAL'!G:G,'ALL 2020'!C252,'ID RENTAL'!E:E)</f>
        <v>0</v>
      </c>
      <c r="U252" s="12">
        <f>+SUMIF('MCM '!G:G,'ALL 2020'!C252,'MCM '!E:E)</f>
        <v>20000000</v>
      </c>
      <c r="V252" s="12">
        <f>SUMIF(AGRIMOTORS!G:G,C252,AGRIMOTORS!E:E)</f>
        <v>0</v>
      </c>
      <c r="W252" s="12">
        <f>+SUMIF(BOVIMA!F:F,'ALL 2020'!C252,BOVIMA!D:D)</f>
        <v>0</v>
      </c>
      <c r="X252" s="12">
        <f>+SUMIF(AGRIFEED!F:F,'ALL 2020'!C252,AGRIFEED!D:D)</f>
        <v>0</v>
      </c>
      <c r="Y252" s="12">
        <f>SUMIF(AMIP!F:F,'ALL 2020'!C252,AMIP!D:D)</f>
        <v>0</v>
      </c>
      <c r="Z252" s="12">
        <f>+SUMIF(ISF!G:G,'ALL 2020'!C252,ISF!E:E)</f>
        <v>0</v>
      </c>
      <c r="AA252" s="124">
        <f>+SUMIF(DISCOI!G:G,'ALL 2020'!C252,DISCOI!E:E)</f>
        <v>0</v>
      </c>
      <c r="AB252" s="12">
        <f>+SUMIF(MABEL!F:F,'ALL 2020'!C252,MABEL!D:D)</f>
        <v>0</v>
      </c>
      <c r="AC252" s="12">
        <f>+SUMIF(NMP!F:F,'ALL 2020'!C252,NMP!D:D)</f>
        <v>0</v>
      </c>
      <c r="AD252" s="12">
        <f>SUMIF('AMCHO '!F:F,'ALL 2020'!C252,'AMCHO '!D:D)</f>
        <v>0</v>
      </c>
      <c r="AE252">
        <f>+SUMIF(CONFORTIS!G:G,'ALL 2020'!C252,CONFORTIS!E:E)</f>
        <v>0</v>
      </c>
      <c r="AF252" s="12">
        <f>+SUMIF('IRS IMMO'!G:G,'ALL 2020'!C252,'IRS IMMO'!E:E)</f>
        <v>0</v>
      </c>
      <c r="AG252" s="12">
        <f>+SUMIF(AGRIVETAM!F:F,'ALL 2020'!C252,AGRIVETAM!D:D)</f>
        <v>4.17232513427734E-7</v>
      </c>
      <c r="AH252" s="12">
        <f>+SUMIF(EUROPAINTS!F:F,'ALL 2020'!C252,EUROPAINTS!D:D)</f>
        <v>0</v>
      </c>
      <c r="AI252" s="12">
        <f>+SUMIF('VET ABE'!F:F,'ALL 2020'!C252,'VET ABE'!E:E)</f>
        <v>0</v>
      </c>
      <c r="AJ252" s="12">
        <f>SUMIF('VET FIA'!F:F,'ALL 2020'!C252,'VET FIA'!E:E)</f>
        <v>0</v>
      </c>
      <c r="AK252" s="12">
        <f>+SUMIF('CSS SAKAY'!F:F,'ALL 2020'!C252,'CSS SAKAY'!D:D)</f>
        <v>0</v>
      </c>
      <c r="AL252" s="12">
        <f>+SUMIF(AGRIMA!F:F,'ALL 2020'!C252,AGRIMA!D:D)</f>
        <v>0</v>
      </c>
      <c r="AM252" s="12">
        <f>SUMIF('United Malagasy'!F:F,'ALL 2020'!C252,'United Malagasy'!D:D)</f>
        <v>0</v>
      </c>
      <c r="AN252" s="12">
        <f>+SUMIF(NUTRIFOOD!E:E,'ALL 2020'!C252,NUTRIFOOD!D:D)</f>
        <v>0</v>
      </c>
      <c r="AO252" s="12">
        <f>+SUMIF(FERRIS!H:H,'ALL 2020'!C252,FERRIS!F:F)</f>
        <v>0</v>
      </c>
      <c r="AP252" s="12">
        <f>+SUMIF(SEM!F:F,'ALL 2020'!C252,SEM!D:D)</f>
        <v>0</v>
      </c>
      <c r="AQ252" s="12">
        <f>+SUMIF(Madatrade!F:F,'ALL 2020'!C252,Madatrade!D:D)</f>
        <v>0</v>
      </c>
      <c r="AR252" s="12">
        <f>+SUMIF('FLY TECH'!F:F,'ALL 2020'!C252,'FLY TECH'!E:E)</f>
        <v>0</v>
      </c>
      <c r="AS252" s="12">
        <f>+SUMIF('FIRST INVESTISSEMENT'!G:G,'ALL 2020'!C252,'FIRST INVESTISSEMENT'!E:E)</f>
        <v>0</v>
      </c>
      <c r="AT252" s="164">
        <f t="shared" si="18"/>
        <v>44999839.720000565</v>
      </c>
      <c r="AU252" s="165">
        <f t="shared" si="19"/>
        <v>9908.3888506009043</v>
      </c>
    </row>
    <row r="253" spans="1:47" x14ac:dyDescent="0.25">
      <c r="A253" s="11" t="str">
        <f t="shared" si="16"/>
        <v>6</v>
      </c>
      <c r="B253" s="11" t="str">
        <f t="shared" si="17"/>
        <v>601</v>
      </c>
      <c r="C253" s="23">
        <v>60100000</v>
      </c>
      <c r="D253" s="22" t="s">
        <v>3269</v>
      </c>
      <c r="E253" s="24" t="s">
        <v>353</v>
      </c>
      <c r="F253" s="12">
        <f>+SUMIF(AGRIFARM!H:H,C253,AGRIFARM!L:L)</f>
        <v>7287590667.3800001</v>
      </c>
      <c r="G253" s="12">
        <f>+SUMIF(AGRICORP!I:I,C253,AGRICORP!E:E)</f>
        <v>0</v>
      </c>
      <c r="H253" s="12">
        <f>+SUMIF(SMTP!D:D,'ALL 2020'!C253,SMTP!G:G)</f>
        <v>4797823231.7421999</v>
      </c>
      <c r="I253" s="12">
        <f>+SUMIF(AGRIVET!G:G,C253,AGRIVET!E:E)</f>
        <v>9437100</v>
      </c>
      <c r="J253" s="12">
        <f>+SUMIF(AGRIVAL!G:G,'ALL 2020'!C253,AGRIVAL!E:E)</f>
        <v>0</v>
      </c>
      <c r="K253" s="12">
        <f>+SUMIF(AGRIKOBA!G:G,'ALL 2020'!C253,AGRIKOBA!E:E)</f>
        <v>0</v>
      </c>
      <c r="L253" s="12">
        <f>+SUMIF(LMOI!F:F,'ALL 2020'!C253,LMOI!D:D)</f>
        <v>0</v>
      </c>
      <c r="M253" s="12">
        <f>+SUMIF(TARTINE!G:G,'ALL 2020'!C253,TARTINE!E:E)</f>
        <v>4420897757.4200001</v>
      </c>
      <c r="N253" s="12">
        <f>+SUMIF(IDF!F:F,'ALL 2020'!C253,IDF!D:D)</f>
        <v>0</v>
      </c>
      <c r="O253" s="12">
        <f>+SUMIF(RYA!G:G,C253,RYA!E:E)</f>
        <v>0</v>
      </c>
      <c r="P253" s="12">
        <f>+SUMIF('SCI NOAH'!G:G,'ALL 2020'!C253,'SCI NOAH'!E:E)</f>
        <v>0</v>
      </c>
      <c r="Q253" s="12">
        <f>+SUMIF(SIM!F:F,'ALL 2020'!C253,SIM!D:D)</f>
        <v>0</v>
      </c>
      <c r="R253" s="163">
        <f>+SUMIF('First Energy'!F:F,'ALL 2020'!C253,'First Energy'!D:D)</f>
        <v>0</v>
      </c>
      <c r="S253" s="163">
        <f>+SUMIF('ID Motors'!G:G,C253,'ID Motors'!E:E)</f>
        <v>0</v>
      </c>
      <c r="T253" s="12">
        <f>+SUMIF('ID RENTAL'!G:G,'ALL 2020'!C253,'ID RENTAL'!E:E)</f>
        <v>0</v>
      </c>
      <c r="U253" s="12">
        <f>+SUMIF('MCM '!G:G,'ALL 2020'!C253,'MCM '!E:E)</f>
        <v>0</v>
      </c>
      <c r="V253" s="12">
        <f>SUMIF(AGRIMOTORS!G:G,C253,AGRIMOTORS!E:E)</f>
        <v>0</v>
      </c>
      <c r="W253" s="12">
        <f>+SUMIF(BOVIMA!F:F,'ALL 2020'!C253,BOVIMA!D:D)</f>
        <v>392438969.33999997</v>
      </c>
      <c r="X253" s="12">
        <f>+SUMIF(AGRIFEED!F:F,'ALL 2020'!C253,AGRIFEED!D:D)</f>
        <v>0</v>
      </c>
      <c r="Y253" s="12">
        <f>SUMIF(AMIP!F:F,'ALL 2020'!C253,AMIP!D:D)</f>
        <v>0</v>
      </c>
      <c r="Z253" s="12">
        <f>+SUMIF(ISF!G:G,'ALL 2020'!C253,ISF!E:E)</f>
        <v>0</v>
      </c>
      <c r="AA253" s="124">
        <f>+SUMIF(DISCOI!G:G,'ALL 2020'!C253,DISCOI!E:E)</f>
        <v>0</v>
      </c>
      <c r="AB253" s="12">
        <f>+SUMIF(MABEL!F:F,'ALL 2020'!C253,MABEL!D:D)</f>
        <v>0</v>
      </c>
      <c r="AC253" s="12">
        <f>+SUMIF(NMP!F:F,'ALL 2020'!C253,NMP!D:D)</f>
        <v>0</v>
      </c>
      <c r="AD253" s="12">
        <f>SUMIF('AMCHO '!F:F,'ALL 2020'!C253,'AMCHO '!D:D)</f>
        <v>2275104659.5799999</v>
      </c>
      <c r="AE253">
        <f>+SUMIF(CONFORTIS!G:G,'ALL 2020'!C253,CONFORTIS!E:E)</f>
        <v>0</v>
      </c>
      <c r="AF253" s="12">
        <f>+SUMIF('IRS IMMO'!G:G,'ALL 2020'!C253,'IRS IMMO'!E:E)</f>
        <v>649455.96</v>
      </c>
      <c r="AG253" s="12">
        <f>+SUMIF(AGRIVETAM!F:F,'ALL 2020'!C253,AGRIVETAM!D:D)</f>
        <v>0</v>
      </c>
      <c r="AH253" s="12">
        <f>+SUMIF(EUROPAINTS!F:F,'ALL 2020'!C253,EUROPAINTS!D:D)</f>
        <v>0</v>
      </c>
      <c r="AI253" s="12">
        <f>+SUMIF('VET ABE'!F:F,'ALL 2020'!C253,'VET ABE'!E:E)</f>
        <v>0</v>
      </c>
      <c r="AJ253" s="12">
        <f>SUMIF('VET FIA'!F:F,'ALL 2020'!C253,'VET FIA'!E:E)</f>
        <v>0</v>
      </c>
      <c r="AK253" s="12">
        <f>+SUMIF('CSS SAKAY'!F:F,'ALL 2020'!C253,'CSS SAKAY'!D:D)</f>
        <v>0</v>
      </c>
      <c r="AL253" s="12">
        <f>+SUMIF(AGRIMA!F:F,'ALL 2020'!C253,AGRIMA!D:D)</f>
        <v>299816455</v>
      </c>
      <c r="AM253" s="12">
        <f>SUMIF('United Malagasy'!F:F,'ALL 2020'!C253,'United Malagasy'!D:D)</f>
        <v>0</v>
      </c>
      <c r="AN253" s="12">
        <f>+SUMIF(NUTRIFOOD!E:E,'ALL 2020'!C253,NUTRIFOOD!D:D)</f>
        <v>0</v>
      </c>
      <c r="AO253" s="12">
        <f>+SUMIF(FERRIS!H:H,'ALL 2020'!C253,FERRIS!F:F)</f>
        <v>0</v>
      </c>
      <c r="AP253" s="12">
        <f>+SUMIF(SEM!F:F,'ALL 2020'!C253,SEM!D:D)</f>
        <v>0</v>
      </c>
      <c r="AQ253" s="12">
        <f>+SUMIF(Madatrade!F:F,'ALL 2020'!C253,Madatrade!D:D)</f>
        <v>0</v>
      </c>
      <c r="AR253" s="12">
        <f>+SUMIF('FLY TECH'!F:F,'ALL 2020'!C253,'FLY TECH'!E:E)</f>
        <v>0</v>
      </c>
      <c r="AS253" s="12">
        <f>+SUMIF('FIRST INVESTISSEMENT'!G:G,'ALL 2020'!C253,'FIRST INVESTISSEMENT'!E:E)</f>
        <v>0</v>
      </c>
      <c r="AT253" s="164">
        <f t="shared" si="18"/>
        <v>19483758296.422199</v>
      </c>
      <c r="AU253" s="165">
        <f t="shared" ref="AU253:AU284" si="22">+AT253/$AW$3</f>
        <v>4514273.4808873627</v>
      </c>
    </row>
    <row r="254" spans="1:47" x14ac:dyDescent="0.25">
      <c r="A254" s="11" t="str">
        <f t="shared" si="16"/>
        <v>6</v>
      </c>
      <c r="B254" s="11" t="str">
        <f t="shared" si="17"/>
        <v>602</v>
      </c>
      <c r="C254" s="23">
        <v>60200000</v>
      </c>
      <c r="D254" s="22" t="s">
        <v>3269</v>
      </c>
      <c r="E254" s="24" t="s">
        <v>363</v>
      </c>
      <c r="F254" s="12">
        <f>+SUMIF(AGRIFARM!H:H,C254,AGRIFARM!L:L)</f>
        <v>202602309.61000001</v>
      </c>
      <c r="G254" s="12">
        <f>+SUMIF(AGRICORP!I:I,C254,AGRICORP!E:E)</f>
        <v>0</v>
      </c>
      <c r="H254" s="12">
        <f>+SUMIF(SMTP!D:D,'ALL 2020'!C254,SMTP!G:G)</f>
        <v>66140588.264600001</v>
      </c>
      <c r="I254" s="12">
        <f>+SUMIF(AGRIVET!G:G,C254,AGRIVET!E:E)</f>
        <v>231385371.36000001</v>
      </c>
      <c r="J254" s="12">
        <f>+SUMIF(AGRIVAL!G:G,'ALL 2020'!C254,AGRIVAL!E:E)</f>
        <v>0</v>
      </c>
      <c r="K254" s="12">
        <f>+SUMIF(AGRIKOBA!G:G,'ALL 2020'!C254,AGRIKOBA!E:E)</f>
        <v>0</v>
      </c>
      <c r="L254" s="12">
        <f>+SUMIF(LMOI!F:F,'ALL 2020'!C254,LMOI!D:D)</f>
        <v>0</v>
      </c>
      <c r="M254" s="12">
        <f>+SUMIF(TARTINE!G:G,'ALL 2020'!C254,TARTINE!E:E)</f>
        <v>0</v>
      </c>
      <c r="N254" s="12">
        <f>+SUMIF(IDF!F:F,'ALL 2020'!C254,IDF!D:D)</f>
        <v>0</v>
      </c>
      <c r="O254" s="12">
        <f>+SUMIF(RYA!G:G,C254,RYA!E:E)</f>
        <v>0</v>
      </c>
      <c r="P254" s="12">
        <f>+SUMIF('SCI NOAH'!G:G,'ALL 2020'!C254,'SCI NOAH'!E:E)</f>
        <v>0</v>
      </c>
      <c r="Q254" s="12">
        <f>+SUMIF(SIM!F:F,'ALL 2020'!C254,SIM!D:D)</f>
        <v>0</v>
      </c>
      <c r="R254" s="163">
        <f>+SUMIF('First Energy'!F:F,'ALL 2020'!C254,'First Energy'!D:D)</f>
        <v>0</v>
      </c>
      <c r="S254" s="163">
        <f>+SUMIF('ID Motors'!G:G,C254,'ID Motors'!E:E)</f>
        <v>0</v>
      </c>
      <c r="T254" s="12">
        <f>+SUMIF('ID RENTAL'!G:G,'ALL 2020'!C254,'ID RENTAL'!E:E)</f>
        <v>0</v>
      </c>
      <c r="U254" s="12">
        <f>+SUMIF('MCM '!G:G,'ALL 2020'!C254,'MCM '!E:E)</f>
        <v>18120396</v>
      </c>
      <c r="V254" s="12">
        <f>SUMIF(AGRIMOTORS!G:G,C254,AGRIMOTORS!E:E)</f>
        <v>0</v>
      </c>
      <c r="W254" s="12">
        <f>+SUMIF(BOVIMA!F:F,'ALL 2020'!C254,BOVIMA!D:D)</f>
        <v>0</v>
      </c>
      <c r="X254" s="12">
        <f>+SUMIF(AGRIFEED!F:F,'ALL 2020'!C254,AGRIFEED!D:D)</f>
        <v>0</v>
      </c>
      <c r="Y254" s="12">
        <f>SUMIF(AMIP!F:F,'ALL 2020'!C254,AMIP!D:D)</f>
        <v>0</v>
      </c>
      <c r="Z254" s="12">
        <f>+SUMIF(ISF!G:G,'ALL 2020'!C254,ISF!E:E)</f>
        <v>0</v>
      </c>
      <c r="AA254" s="124">
        <f>+SUMIF(DISCOI!G:G,'ALL 2020'!C254,DISCOI!E:E)</f>
        <v>0</v>
      </c>
      <c r="AB254" s="12">
        <f>+SUMIF(MABEL!F:F,'ALL 2020'!C254,MABEL!D:D)</f>
        <v>0</v>
      </c>
      <c r="AC254" s="12">
        <f>+SUMIF(NMP!F:F,'ALL 2020'!C254,NMP!D:D)</f>
        <v>0</v>
      </c>
      <c r="AD254" s="12">
        <f>SUMIF('AMCHO '!F:F,'ALL 2020'!C254,'AMCHO '!D:D)</f>
        <v>706004126.10000014</v>
      </c>
      <c r="AE254">
        <f>+SUMIF(CONFORTIS!G:G,'ALL 2020'!C254,CONFORTIS!E:E)</f>
        <v>0</v>
      </c>
      <c r="AF254" s="12">
        <f>+SUMIF('IRS IMMO'!G:G,'ALL 2020'!C254,'IRS IMMO'!E:E)</f>
        <v>0</v>
      </c>
      <c r="AG254" s="12">
        <f>+SUMIF(AGRIVETAM!F:F,'ALL 2020'!C254,AGRIVETAM!D:D)</f>
        <v>0</v>
      </c>
      <c r="AH254" s="12">
        <f>+SUMIF(EUROPAINTS!F:F,'ALL 2020'!C254,EUROPAINTS!D:D)</f>
        <v>0</v>
      </c>
      <c r="AI254" s="12">
        <f>+SUMIF('VET ABE'!F:F,'ALL 2020'!C254,'VET ABE'!E:E)</f>
        <v>293000</v>
      </c>
      <c r="AJ254" s="12">
        <f>SUMIF('VET FIA'!F:F,'ALL 2020'!C254,'VET FIA'!E:E)</f>
        <v>0</v>
      </c>
      <c r="AK254" s="12">
        <f>+SUMIF('CSS SAKAY'!F:F,'ALL 2020'!C254,'CSS SAKAY'!D:D)</f>
        <v>0</v>
      </c>
      <c r="AL254" s="12">
        <f>+SUMIF(AGRIMA!F:F,'ALL 2020'!C254,AGRIMA!D:D)</f>
        <v>10310000</v>
      </c>
      <c r="AM254" s="12">
        <f>SUMIF('United Malagasy'!F:F,'ALL 2020'!C254,'United Malagasy'!D:D)</f>
        <v>0</v>
      </c>
      <c r="AN254" s="12">
        <f>+SUMIF(NUTRIFOOD!E:E,'ALL 2020'!C254,NUTRIFOOD!D:D)</f>
        <v>0</v>
      </c>
      <c r="AO254" s="12">
        <f>+SUMIF(FERRIS!H:H,'ALL 2020'!C254,FERRIS!F:F)</f>
        <v>0</v>
      </c>
      <c r="AP254" s="12">
        <f>+SUMIF(SEM!F:F,'ALL 2020'!C254,SEM!D:D)</f>
        <v>0</v>
      </c>
      <c r="AQ254" s="12">
        <f>+SUMIF(Madatrade!F:F,'ALL 2020'!C254,Madatrade!D:D)</f>
        <v>0</v>
      </c>
      <c r="AR254" s="12">
        <f>+SUMIF('FLY TECH'!F:F,'ALL 2020'!C254,'FLY TECH'!E:E)</f>
        <v>0</v>
      </c>
      <c r="AS254" s="12">
        <f>+SUMIF('FIRST INVESTISSEMENT'!G:G,'ALL 2020'!C254,'FIRST INVESTISSEMENT'!E:E)</f>
        <v>0</v>
      </c>
      <c r="AT254" s="164">
        <f t="shared" si="18"/>
        <v>1234855791.3346002</v>
      </c>
      <c r="AU254" s="165">
        <f t="shared" si="22"/>
        <v>286108.90500348725</v>
      </c>
    </row>
    <row r="255" spans="1:47" x14ac:dyDescent="0.25">
      <c r="A255" s="11" t="str">
        <f t="shared" si="16"/>
        <v>6</v>
      </c>
      <c r="B255" s="11" t="str">
        <f t="shared" si="17"/>
        <v>603</v>
      </c>
      <c r="C255" s="60">
        <v>60301000</v>
      </c>
      <c r="D255" s="22" t="s">
        <v>3269</v>
      </c>
      <c r="E255" s="24" t="s">
        <v>3270</v>
      </c>
      <c r="F255" s="12">
        <f>+SUMIF(AGRIFARM!H:H,C255,AGRIFARM!L:L)</f>
        <v>-335015494.83999997</v>
      </c>
      <c r="G255" s="12">
        <f>+SUMIF(AGRICORP!I:I,C255,AGRICORP!E:E)</f>
        <v>0</v>
      </c>
      <c r="H255" s="12">
        <f>+SUMIF(SMTP!D:D,'ALL 2020'!C255,SMTP!G:G)</f>
        <v>-332629734.81999999</v>
      </c>
      <c r="I255" s="12">
        <f>+SUMIF(AGRIVET!G:G,C255,AGRIVET!E:E)</f>
        <v>-31187184.690000001</v>
      </c>
      <c r="J255" s="12">
        <f>+SUMIF(AGRIVAL!G:G,'ALL 2020'!C255,AGRIVAL!E:E)</f>
        <v>0</v>
      </c>
      <c r="K255" s="12">
        <f>+SUMIF(AGRIKOBA!G:G,'ALL 2020'!C255,AGRIKOBA!E:E)</f>
        <v>0</v>
      </c>
      <c r="L255" s="12">
        <f>+SUMIF(LMOI!F:F,'ALL 2020'!C255,LMOI!D:D)</f>
        <v>19373546041.450001</v>
      </c>
      <c r="M255" s="12">
        <f>+SUMIF(TARTINE!G:G,'ALL 2020'!C255,TARTINE!E:E)</f>
        <v>-305228865.44</v>
      </c>
      <c r="N255" s="12">
        <f>+SUMIF(IDF!F:F,'ALL 2020'!C255,IDF!D:D)</f>
        <v>0</v>
      </c>
      <c r="O255" s="12">
        <f>+SUMIF(RYA!G:G,C255,RYA!E:E)</f>
        <v>0</v>
      </c>
      <c r="P255" s="12">
        <f>+SUMIF('SCI NOAH'!G:G,'ALL 2020'!C255,'SCI NOAH'!E:E)</f>
        <v>0</v>
      </c>
      <c r="Q255" s="12">
        <f>+SUMIF(SIM!F:F,'ALL 2020'!C255,SIM!D:D)</f>
        <v>0</v>
      </c>
      <c r="R255" s="163">
        <f>+SUMIF('First Energy'!F:F,'ALL 2020'!C255,'First Energy'!D:D)</f>
        <v>0</v>
      </c>
      <c r="S255" s="163">
        <f>+SUMIF('ID Motors'!G:G,C255,'ID Motors'!E:E)</f>
        <v>-1233971136.71222</v>
      </c>
      <c r="T255" s="12">
        <f>+SUMIF('ID RENTAL'!G:G,'ALL 2020'!C255,'ID RENTAL'!E:E)</f>
        <v>0</v>
      </c>
      <c r="U255" s="12">
        <f>+SUMIF('MCM '!G:G,'ALL 2020'!C255,'MCM '!E:E)</f>
        <v>0</v>
      </c>
      <c r="V255" s="12">
        <f>SUMIF(AGRIMOTORS!G:G,C255,AGRIMOTORS!E:E)</f>
        <v>0</v>
      </c>
      <c r="W255" s="12">
        <f>+SUMIF(BOVIMA!F:F,'ALL 2020'!C255,BOVIMA!D:D)</f>
        <v>316192963.5</v>
      </c>
      <c r="X255" s="12">
        <f>+SUMIF(AGRIFEED!F:F,'ALL 2020'!C255,AGRIFEED!D:D)</f>
        <v>26171973.629999898</v>
      </c>
      <c r="Y255" s="12">
        <f>SUMIF(AMIP!F:F,'ALL 2020'!C255,AMIP!D:D)</f>
        <v>0</v>
      </c>
      <c r="Z255" s="12">
        <f>+SUMIF(ISF!G:G,'ALL 2020'!C255,ISF!E:E)</f>
        <v>0</v>
      </c>
      <c r="AA255" s="124">
        <f>+SUMIF(DISCOI!G:G,'ALL 2020'!C255,DISCOI!E:E)</f>
        <v>0</v>
      </c>
      <c r="AB255" s="12">
        <f>+SUMIF(MABEL!F:F,'ALL 2020'!C255,MABEL!D:D)</f>
        <v>0</v>
      </c>
      <c r="AC255" s="12">
        <f>+SUMIF(NMP!F:F,'ALL 2020'!C255,NMP!D:D)</f>
        <v>-91796.07</v>
      </c>
      <c r="AD255" s="12">
        <f>SUMIF('AMCHO '!F:F,'ALL 2020'!C255,'AMCHO '!D:D)</f>
        <v>327679438</v>
      </c>
      <c r="AE255">
        <f>+SUMIF(CONFORTIS!G:G,'ALL 2020'!C255,CONFORTIS!E:E)</f>
        <v>0</v>
      </c>
      <c r="AF255" s="12">
        <f>+SUMIF('IRS IMMO'!G:G,'ALL 2020'!C255,'IRS IMMO'!E:E)</f>
        <v>0</v>
      </c>
      <c r="AG255" s="12">
        <f>+SUMIF(AGRIVETAM!F:F,'ALL 2020'!C255,AGRIVETAM!D:D)</f>
        <v>0</v>
      </c>
      <c r="AH255" s="12">
        <f>+SUMIF(EUROPAINTS!F:F,'ALL 2020'!C255,EUROPAINTS!D:D)</f>
        <v>0</v>
      </c>
      <c r="AI255" s="12">
        <f>+SUMIF('VET ABE'!F:F,'ALL 2020'!C255,'VET ABE'!E:E)</f>
        <v>0</v>
      </c>
      <c r="AJ255" s="12">
        <f>SUMIF('VET FIA'!F:F,'ALL 2020'!C255,'VET FIA'!E:E)</f>
        <v>0</v>
      </c>
      <c r="AK255" s="12">
        <f>+SUMIF('CSS SAKAY'!F:F,'ALL 2020'!C255,'CSS SAKAY'!D:D)</f>
        <v>0</v>
      </c>
      <c r="AL255" s="12">
        <f>+SUMIF(AGRIMA!F:F,'ALL 2020'!C255,AGRIMA!D:D)</f>
        <v>24389863.100000001</v>
      </c>
      <c r="AM255" s="12">
        <f>SUMIF('United Malagasy'!F:F,'ALL 2020'!C255,'United Malagasy'!D:D)</f>
        <v>0</v>
      </c>
      <c r="AN255" s="12">
        <f>+SUMIF(NUTRIFOOD!E:E,'ALL 2020'!C255,NUTRIFOOD!D:D)</f>
        <v>0</v>
      </c>
      <c r="AO255" s="12">
        <f>+SUMIF(FERRIS!H:H,'ALL 2020'!C255,FERRIS!F:F)</f>
        <v>0</v>
      </c>
      <c r="AP255" s="12">
        <f>+SUMIF(SEM!F:F,'ALL 2020'!C255,SEM!D:D)</f>
        <v>-168696150.53999999</v>
      </c>
      <c r="AQ255" s="12">
        <f>+SUMIF(Madatrade!F:F,'ALL 2020'!C255,Madatrade!D:D)</f>
        <v>0</v>
      </c>
      <c r="AR255" s="12">
        <f>+SUMIF('FLY TECH'!F:F,'ALL 2020'!C255,'FLY TECH'!E:E)</f>
        <v>0</v>
      </c>
      <c r="AS255" s="12">
        <f>+SUMIF('FIRST INVESTISSEMENT'!G:G,'ALL 2020'!C255,'FIRST INVESTISSEMENT'!E:E)</f>
        <v>0</v>
      </c>
      <c r="AT255" s="164">
        <f t="shared" si="18"/>
        <v>17661159916.567783</v>
      </c>
      <c r="AU255" s="165">
        <f t="shared" si="22"/>
        <v>4091988.0364002022</v>
      </c>
    </row>
    <row r="256" spans="1:47" x14ac:dyDescent="0.25">
      <c r="A256" s="11" t="str">
        <f t="shared" si="16"/>
        <v>6</v>
      </c>
      <c r="B256" s="11" t="str">
        <f t="shared" si="17"/>
        <v>603</v>
      </c>
      <c r="C256" s="22">
        <v>60301100</v>
      </c>
      <c r="D256" s="22" t="s">
        <v>3269</v>
      </c>
      <c r="E256" s="11" t="s">
        <v>3271</v>
      </c>
      <c r="F256" s="12">
        <f>+SUMIF(AGRIFARM!H:H,C256,AGRIFARM!L:L)</f>
        <v>0</v>
      </c>
      <c r="G256" s="12">
        <f>+SUMIF(AGRICORP!I:I,C256,AGRICORP!E:E)</f>
        <v>0</v>
      </c>
      <c r="H256" s="12">
        <f>+SUMIF(SMTP!D:D,'ALL 2020'!C256,SMTP!G:G)</f>
        <v>0</v>
      </c>
      <c r="I256" s="12">
        <f>+SUMIF(AGRIVET!G:G,C256,AGRIVET!E:E)</f>
        <v>0</v>
      </c>
      <c r="J256" s="12"/>
      <c r="K256" s="12">
        <f>+SUMIF(AGRIKOBA!G:G,'ALL 2020'!C256,AGRIKOBA!E:E)</f>
        <v>0</v>
      </c>
      <c r="L256" s="12">
        <f>+SUMIF(LMOI!F:F,'ALL 2020'!C256,LMOI!D:D)</f>
        <v>0</v>
      </c>
      <c r="M256" s="12">
        <f>+SUMIF(TARTINE!G:G,'ALL 2020'!C256,TARTINE!E:E)</f>
        <v>0</v>
      </c>
      <c r="N256" s="12">
        <f>+SUMIF(IDF!F:F,'ALL 2020'!C256,IDF!D:D)</f>
        <v>0</v>
      </c>
      <c r="O256" s="12">
        <f>+SUMIF(RYA!G:G,C256,RYA!E:E)</f>
        <v>0</v>
      </c>
      <c r="P256" s="12">
        <f>+SUMIF('SCI NOAH'!G:G,'ALL 2020'!C256,'SCI NOAH'!E:E)</f>
        <v>0</v>
      </c>
      <c r="Q256" s="12">
        <f>+SUMIF(SIM!F:F,'ALL 2020'!C256,SIM!D:D)</f>
        <v>0</v>
      </c>
      <c r="R256" s="163">
        <f>+SUMIF('First Energy'!F:F,'ALL 2020'!C256,'First Energy'!D:D)</f>
        <v>0</v>
      </c>
      <c r="S256" s="163">
        <f>+SUMIF('ID Motors'!G:G,C256,'ID Motors'!E:E)</f>
        <v>0</v>
      </c>
      <c r="T256" s="12">
        <f>+SUMIF('ID RENTAL'!G:G,'ALL 2020'!C256,'ID RENTAL'!E:E)</f>
        <v>0</v>
      </c>
      <c r="U256" s="12">
        <f>+SUMIF('MCM '!G:G,'ALL 2020'!C256,'MCM '!E:E)</f>
        <v>0</v>
      </c>
      <c r="V256" s="12">
        <f>SUMIF(AGRIMOTORS!G:G,C256,AGRIMOTORS!E:E)</f>
        <v>0</v>
      </c>
      <c r="W256" s="12">
        <f>+SUMIF(BOVIMA!F:F,'ALL 2020'!C256,BOVIMA!D:D)</f>
        <v>0</v>
      </c>
      <c r="X256" s="12">
        <f>+SUMIF(AGRIFEED!F:F,'ALL 2020'!C256,AGRIFEED!D:D)</f>
        <v>0</v>
      </c>
      <c r="Y256" s="12">
        <f>SUMIF(AMIP!F:F,'ALL 2020'!C256,AMIP!D:D)</f>
        <v>0</v>
      </c>
      <c r="Z256" s="12">
        <f>+SUMIF(ISF!G:G,'ALL 2020'!C256,ISF!E:E)</f>
        <v>0</v>
      </c>
      <c r="AA256" s="124">
        <f>+SUMIF(DISCOI!G:G,'ALL 2020'!C256,DISCOI!E:E)</f>
        <v>0</v>
      </c>
      <c r="AB256" s="12">
        <f>+SUMIF(MABEL!F:F,'ALL 2020'!C256,MABEL!D:D)</f>
        <v>0</v>
      </c>
      <c r="AC256" s="12">
        <f>+SUMIF(NMP!F:F,'ALL 2020'!C256,NMP!D:D)</f>
        <v>0</v>
      </c>
      <c r="AD256" s="12">
        <f>SUMIF('AMCHO '!F:F,'ALL 2020'!C256,'AMCHO '!D:D)</f>
        <v>0</v>
      </c>
      <c r="AE256">
        <f>+SUMIF(CONFORTIS!G:G,'ALL 2020'!C256,CONFORTIS!E:E)</f>
        <v>0</v>
      </c>
      <c r="AF256" s="12">
        <f>+SUMIF('IRS IMMO'!G:G,'ALL 2020'!C256,'IRS IMMO'!E:E)</f>
        <v>0</v>
      </c>
      <c r="AG256" s="12">
        <f>+SUMIF(AGRIVETAM!F:F,'ALL 2020'!C256,AGRIVETAM!D:D)</f>
        <v>0</v>
      </c>
      <c r="AH256" s="12">
        <f>+SUMIF(EUROPAINTS!F:F,'ALL 2020'!C256,EUROPAINTS!D:D)</f>
        <v>0</v>
      </c>
      <c r="AI256" s="12">
        <f>+SUMIF('VET ABE'!F:F,'ALL 2020'!C256,'VET ABE'!E:E)</f>
        <v>0</v>
      </c>
      <c r="AJ256" s="12">
        <f>SUMIF('VET FIA'!F:F,'ALL 2020'!C256,'VET FIA'!E:E)</f>
        <v>0</v>
      </c>
      <c r="AK256" s="12">
        <f>+SUMIF('CSS SAKAY'!F:F,'ALL 2020'!C256,'CSS SAKAY'!D:D)</f>
        <v>0</v>
      </c>
      <c r="AL256" s="12">
        <f>+SUMIF(AGRIMA!F:F,'ALL 2020'!C256,AGRIMA!D:D)</f>
        <v>0</v>
      </c>
      <c r="AM256" s="12">
        <f>SUMIF('United Malagasy'!F:F,'ALL 2020'!C256,'United Malagasy'!D:D)</f>
        <v>0</v>
      </c>
      <c r="AN256" s="12">
        <f>+SUMIF(NUTRIFOOD!E:E,'ALL 2020'!C256,NUTRIFOOD!D:D)</f>
        <v>0</v>
      </c>
      <c r="AO256" s="12">
        <f>+SUMIF(FERRIS!H:H,'ALL 2020'!C256,FERRIS!F:F)</f>
        <v>0</v>
      </c>
      <c r="AP256" s="12">
        <f>+SUMIF(SEM!F:F,'ALL 2020'!C256,SEM!D:D)</f>
        <v>0</v>
      </c>
      <c r="AQ256" s="12">
        <f>+SUMIF(Madatrade!F:F,'ALL 2020'!C256,Madatrade!D:D)</f>
        <v>0</v>
      </c>
      <c r="AR256" s="12">
        <f>+SUMIF('FLY TECH'!F:F,'ALL 2020'!C256,'FLY TECH'!E:E)</f>
        <v>0</v>
      </c>
      <c r="AS256" s="12">
        <f>+SUMIF('FIRST INVESTISSEMENT'!G:G,'ALL 2020'!C256,'FIRST INVESTISSEMENT'!E:E)</f>
        <v>0</v>
      </c>
      <c r="AT256" s="164">
        <f t="shared" si="18"/>
        <v>0</v>
      </c>
      <c r="AU256" s="165">
        <f t="shared" si="22"/>
        <v>0</v>
      </c>
    </row>
    <row r="257" spans="1:47" x14ac:dyDescent="0.25">
      <c r="A257" s="11" t="str">
        <f t="shared" si="16"/>
        <v>6</v>
      </c>
      <c r="B257" s="11" t="str">
        <f t="shared" si="17"/>
        <v>603</v>
      </c>
      <c r="C257" s="22">
        <v>60302000</v>
      </c>
      <c r="D257" s="22" t="s">
        <v>3269</v>
      </c>
      <c r="E257" s="11" t="s">
        <v>3272</v>
      </c>
      <c r="F257" s="12">
        <f>+SUMIF(AGRIFARM!H:H,C257,AGRIFARM!L:L)</f>
        <v>0</v>
      </c>
      <c r="G257" s="12">
        <f>+SUMIF(AGRICORP!I:I,C257,AGRICORP!E:E)</f>
        <v>0</v>
      </c>
      <c r="H257" s="12">
        <f>+SUMIF(SMTP!D:D,'ALL 2020'!C257,SMTP!G:G)</f>
        <v>0</v>
      </c>
      <c r="I257" s="12">
        <f>+SUMIF(AGRIVET!G:G,C257,AGRIVET!E:E)</f>
        <v>0</v>
      </c>
      <c r="J257" s="12"/>
      <c r="K257" s="12">
        <f>+SUMIF(AGRIKOBA!G:G,'ALL 2020'!C257,AGRIKOBA!E:E)</f>
        <v>0</v>
      </c>
      <c r="L257" s="12">
        <f>+SUMIF(LMOI!F:F,'ALL 2020'!C257,LMOI!D:D)</f>
        <v>-327485029.5</v>
      </c>
      <c r="M257" s="12">
        <f>+SUMIF(TARTINE!G:G,'ALL 2020'!C257,TARTINE!E:E)</f>
        <v>0</v>
      </c>
      <c r="N257" s="12">
        <f>+SUMIF(IDF!F:F,'ALL 2020'!C257,IDF!D:D)</f>
        <v>0</v>
      </c>
      <c r="O257" s="12">
        <f>+SUMIF(RYA!G:G,C257,RYA!E:E)</f>
        <v>0</v>
      </c>
      <c r="P257" s="12">
        <f>+SUMIF('SCI NOAH'!G:G,'ALL 2020'!C257,'SCI NOAH'!E:E)</f>
        <v>0</v>
      </c>
      <c r="Q257" s="12">
        <f>+SUMIF(SIM!F:F,'ALL 2020'!C257,SIM!D:D)</f>
        <v>0</v>
      </c>
      <c r="R257" s="163">
        <f>+SUMIF('First Energy'!F:F,'ALL 2020'!C257,'First Energy'!D:D)</f>
        <v>-88406382.390000001</v>
      </c>
      <c r="S257" s="163">
        <f>+SUMIF('ID Motors'!G:G,C257,'ID Motors'!E:E)</f>
        <v>0</v>
      </c>
      <c r="T257" s="12">
        <f>+SUMIF('ID RENTAL'!G:G,'ALL 2020'!C257,'ID RENTAL'!E:E)</f>
        <v>0</v>
      </c>
      <c r="U257" s="12">
        <f>+SUMIF('MCM '!G:G,'ALL 2020'!C257,'MCM '!E:E)</f>
        <v>0</v>
      </c>
      <c r="V257" s="12">
        <f>SUMIF(AGRIMOTORS!G:G,C257,AGRIMOTORS!E:E)</f>
        <v>0</v>
      </c>
      <c r="W257" s="12">
        <f>+SUMIF(BOVIMA!F:F,'ALL 2020'!C257,BOVIMA!D:D)</f>
        <v>0</v>
      </c>
      <c r="X257" s="12">
        <f>+SUMIF(AGRIFEED!F:F,'ALL 2020'!C257,AGRIFEED!D:D)</f>
        <v>0</v>
      </c>
      <c r="Y257" s="12">
        <f>SUMIF(AMIP!F:F,'ALL 2020'!C257,AMIP!D:D)</f>
        <v>0</v>
      </c>
      <c r="Z257" s="12">
        <f>+SUMIF(ISF!G:G,'ALL 2020'!C257,ISF!E:E)</f>
        <v>0</v>
      </c>
      <c r="AA257" s="124">
        <f>+SUMIF(DISCOI!G:G,'ALL 2020'!C257,DISCOI!E:E)</f>
        <v>0</v>
      </c>
      <c r="AB257" s="12">
        <f>+SUMIF(MABEL!F:F,'ALL 2020'!C257,MABEL!D:D)</f>
        <v>0</v>
      </c>
      <c r="AC257" s="12">
        <f>+SUMIF(NMP!F:F,'ALL 2020'!C257,NMP!D:D)</f>
        <v>0</v>
      </c>
      <c r="AD257" s="12">
        <f>SUMIF('AMCHO '!F:F,'ALL 2020'!C257,'AMCHO '!D:D)</f>
        <v>0</v>
      </c>
      <c r="AE257">
        <f>+SUMIF(CONFORTIS!G:G,'ALL 2020'!C257,CONFORTIS!E:E)</f>
        <v>0</v>
      </c>
      <c r="AF257" s="12">
        <f>+SUMIF('IRS IMMO'!G:G,'ALL 2020'!C257,'IRS IMMO'!E:E)</f>
        <v>0</v>
      </c>
      <c r="AG257" s="12">
        <f>+SUMIF(AGRIVETAM!F:F,'ALL 2020'!C257,AGRIVETAM!D:D)</f>
        <v>0</v>
      </c>
      <c r="AH257" s="12">
        <f>+SUMIF(EUROPAINTS!F:F,'ALL 2020'!C257,EUROPAINTS!D:D)</f>
        <v>0</v>
      </c>
      <c r="AI257" s="12">
        <f>+SUMIF('VET ABE'!F:F,'ALL 2020'!C257,'VET ABE'!E:E)</f>
        <v>0</v>
      </c>
      <c r="AJ257" s="12">
        <f>SUMIF('VET FIA'!F:F,'ALL 2020'!C257,'VET FIA'!E:E)</f>
        <v>0</v>
      </c>
      <c r="AK257" s="12">
        <f>+SUMIF('CSS SAKAY'!F:F,'ALL 2020'!C257,'CSS SAKAY'!D:D)</f>
        <v>0</v>
      </c>
      <c r="AL257" s="12">
        <f>+SUMIF(AGRIMA!F:F,'ALL 2020'!C257,AGRIMA!D:D)</f>
        <v>0</v>
      </c>
      <c r="AM257" s="12">
        <f>SUMIF('United Malagasy'!F:F,'ALL 2020'!C257,'United Malagasy'!D:D)</f>
        <v>0</v>
      </c>
      <c r="AN257" s="12">
        <f>+SUMIF(NUTRIFOOD!E:E,'ALL 2020'!C257,NUTRIFOOD!D:D)</f>
        <v>0</v>
      </c>
      <c r="AO257" s="12">
        <f>+SUMIF(FERRIS!H:H,'ALL 2020'!C257,FERRIS!F:F)</f>
        <v>0</v>
      </c>
      <c r="AP257" s="12">
        <f>+SUMIF(SEM!F:F,'ALL 2020'!C257,SEM!D:D)</f>
        <v>0</v>
      </c>
      <c r="AQ257" s="12">
        <f>+SUMIF(Madatrade!F:F,'ALL 2020'!C257,Madatrade!D:D)</f>
        <v>0</v>
      </c>
      <c r="AR257" s="12">
        <f>+SUMIF('FLY TECH'!F:F,'ALL 2020'!C257,'FLY TECH'!E:E)</f>
        <v>0</v>
      </c>
      <c r="AS257" s="12">
        <f>+SUMIF('FIRST INVESTISSEMENT'!G:G,'ALL 2020'!C257,'FIRST INVESTISSEMENT'!E:E)</f>
        <v>0</v>
      </c>
      <c r="AT257" s="164">
        <f t="shared" si="18"/>
        <v>-415891411.88999999</v>
      </c>
      <c r="AU257" s="165">
        <f t="shared" si="22"/>
        <v>-96359.621334893367</v>
      </c>
    </row>
    <row r="258" spans="1:47" x14ac:dyDescent="0.25">
      <c r="A258" s="11" t="str">
        <f t="shared" si="16"/>
        <v>6</v>
      </c>
      <c r="B258" s="11" t="str">
        <f t="shared" si="17"/>
        <v>603</v>
      </c>
      <c r="C258" s="60">
        <v>60305000</v>
      </c>
      <c r="D258" s="22" t="s">
        <v>3269</v>
      </c>
      <c r="E258" s="24" t="s">
        <v>374</v>
      </c>
      <c r="F258" s="12">
        <f>+SUMIF(AGRIFARM!H:H,C258,AGRIFARM!L:L)</f>
        <v>395174988.43000001</v>
      </c>
      <c r="G258" s="12">
        <f>+SUMIF(AGRICORP!I:I,C258,AGRICORP!E:E)</f>
        <v>0</v>
      </c>
      <c r="H258" s="12">
        <f>+SUMIF(SMTP!D:D,'ALL 2020'!C258,SMTP!G:G)</f>
        <v>0</v>
      </c>
      <c r="I258" s="12">
        <f>+SUMIF(AGRIVET!G:G,C258,AGRIVET!E:E)</f>
        <v>0</v>
      </c>
      <c r="J258" s="12">
        <f>+SUMIF(AGRIVAL!G:G,'ALL 2020'!C258,AGRIVAL!E:E)</f>
        <v>0</v>
      </c>
      <c r="K258" s="12">
        <f>+SUMIF(AGRIKOBA!G:G,'ALL 2020'!C258,AGRIKOBA!E:E)</f>
        <v>0</v>
      </c>
      <c r="L258" s="12">
        <f>+SUMIF(LMOI!F:F,'ALL 2020'!C258,LMOI!D:D)</f>
        <v>0</v>
      </c>
      <c r="M258" s="12">
        <f>+SUMIF(TARTINE!G:G,'ALL 2020'!C258,TARTINE!E:E)</f>
        <v>0</v>
      </c>
      <c r="N258" s="12">
        <f>+SUMIF(IDF!F:F,'ALL 2020'!C258,IDF!D:D)</f>
        <v>0</v>
      </c>
      <c r="O258" s="12">
        <f>+SUMIF(RYA!G:G,C258,RYA!E:E)</f>
        <v>0</v>
      </c>
      <c r="P258" s="12">
        <f>+SUMIF('SCI NOAH'!G:G,'ALL 2020'!C258,'SCI NOAH'!E:E)</f>
        <v>0</v>
      </c>
      <c r="Q258" s="12">
        <f>+SUMIF(SIM!F:F,'ALL 2020'!C258,SIM!D:D)</f>
        <v>0</v>
      </c>
      <c r="R258" s="163">
        <f>+SUMIF('First Energy'!F:F,'ALL 2020'!C258,'First Energy'!D:D)</f>
        <v>0</v>
      </c>
      <c r="S258" s="163">
        <f>+SUMIF('ID Motors'!G:G,C258,'ID Motors'!E:E)</f>
        <v>0</v>
      </c>
      <c r="T258" s="12">
        <f>+SUMIF('ID RENTAL'!G:G,'ALL 2020'!C258,'ID RENTAL'!E:E)</f>
        <v>0</v>
      </c>
      <c r="U258" s="12">
        <f>+SUMIF('MCM '!G:G,'ALL 2020'!C258,'MCM '!E:E)</f>
        <v>0</v>
      </c>
      <c r="V258" s="12">
        <f>SUMIF(AGRIMOTORS!G:G,C258,AGRIMOTORS!E:E)</f>
        <v>0</v>
      </c>
      <c r="W258" s="12">
        <f>+SUMIF(BOVIMA!F:F,'ALL 2020'!C258,BOVIMA!D:D)</f>
        <v>0</v>
      </c>
      <c r="X258" s="12">
        <f>+SUMIF(AGRIFEED!F:F,'ALL 2020'!C258,AGRIFEED!D:D)</f>
        <v>0</v>
      </c>
      <c r="Y258" s="12">
        <f>SUMIF(AMIP!F:F,'ALL 2020'!C258,AMIP!D:D)</f>
        <v>0</v>
      </c>
      <c r="Z258" s="12">
        <f>+SUMIF(ISF!G:G,'ALL 2020'!C258,ISF!E:E)</f>
        <v>0</v>
      </c>
      <c r="AA258" s="124">
        <f>+SUMIF(DISCOI!G:G,'ALL 2020'!C258,DISCOI!E:E)</f>
        <v>0</v>
      </c>
      <c r="AB258" s="12">
        <f>+SUMIF(MABEL!F:F,'ALL 2020'!C258,MABEL!D:D)</f>
        <v>0</v>
      </c>
      <c r="AC258" s="12">
        <f>+SUMIF(NMP!F:F,'ALL 2020'!C258,NMP!D:D)</f>
        <v>0</v>
      </c>
      <c r="AD258" s="12">
        <f>SUMIF('AMCHO '!F:F,'ALL 2020'!C258,'AMCHO '!D:D)</f>
        <v>0</v>
      </c>
      <c r="AE258">
        <f>+SUMIF(CONFORTIS!G:G,'ALL 2020'!C258,CONFORTIS!E:E)</f>
        <v>0</v>
      </c>
      <c r="AF258" s="12">
        <f>+SUMIF('IRS IMMO'!G:G,'ALL 2020'!C258,'IRS IMMO'!E:E)</f>
        <v>0</v>
      </c>
      <c r="AG258" s="12">
        <f>+SUMIF(AGRIVETAM!F:F,'ALL 2020'!C258,AGRIVETAM!D:D)</f>
        <v>0</v>
      </c>
      <c r="AH258" s="12">
        <f>+SUMIF(EUROPAINTS!F:F,'ALL 2020'!C258,EUROPAINTS!D:D)</f>
        <v>0</v>
      </c>
      <c r="AI258" s="12">
        <f>+SUMIF('VET ABE'!F:F,'ALL 2020'!C258,'VET ABE'!E:E)</f>
        <v>0</v>
      </c>
      <c r="AJ258" s="12">
        <f>SUMIF('VET FIA'!F:F,'ALL 2020'!C258,'VET FIA'!E:E)</f>
        <v>0</v>
      </c>
      <c r="AK258" s="12">
        <f>+SUMIF('CSS SAKAY'!F:F,'ALL 2020'!C258,'CSS SAKAY'!D:D)</f>
        <v>0</v>
      </c>
      <c r="AL258" s="12">
        <f>+SUMIF(AGRIMA!F:F,'ALL 2020'!C258,AGRIMA!D:D)</f>
        <v>0</v>
      </c>
      <c r="AM258" s="12">
        <f>SUMIF('United Malagasy'!F:F,'ALL 2020'!C258,'United Malagasy'!D:D)</f>
        <v>0</v>
      </c>
      <c r="AN258" s="12">
        <f>+SUMIF(NUTRIFOOD!E:E,'ALL 2020'!C258,NUTRIFOOD!D:D)</f>
        <v>0</v>
      </c>
      <c r="AO258" s="12">
        <f>+SUMIF(FERRIS!H:H,'ALL 2020'!C258,FERRIS!F:F)</f>
        <v>0</v>
      </c>
      <c r="AP258" s="12">
        <f>+SUMIF(SEM!F:F,'ALL 2020'!C258,SEM!D:D)</f>
        <v>0</v>
      </c>
      <c r="AQ258" s="12">
        <f>+SUMIF(Madatrade!F:F,'ALL 2020'!C258,Madatrade!D:D)</f>
        <v>0</v>
      </c>
      <c r="AR258" s="12">
        <f>+SUMIF('FLY TECH'!F:F,'ALL 2020'!C258,'FLY TECH'!E:E)</f>
        <v>0</v>
      </c>
      <c r="AS258" s="12">
        <f>+SUMIF('FIRST INVESTISSEMENT'!G:G,'ALL 2020'!C258,'FIRST INVESTISSEMENT'!E:E)</f>
        <v>0</v>
      </c>
      <c r="AT258" s="164">
        <f t="shared" si="18"/>
        <v>395174988.43000001</v>
      </c>
      <c r="AU258" s="165">
        <f t="shared" si="22"/>
        <v>91559.746504713214</v>
      </c>
    </row>
    <row r="259" spans="1:47" x14ac:dyDescent="0.25">
      <c r="A259" s="11" t="str">
        <f t="shared" si="16"/>
        <v>6</v>
      </c>
      <c r="B259" s="11" t="str">
        <f t="shared" si="17"/>
        <v>603</v>
      </c>
      <c r="C259" s="60">
        <v>60307000</v>
      </c>
      <c r="D259" s="22" t="s">
        <v>3269</v>
      </c>
      <c r="E259" s="24" t="s">
        <v>726</v>
      </c>
      <c r="F259" s="12">
        <f>+SUMIF(AGRIFARM!H:H,C259,AGRIFARM!L:L)</f>
        <v>0</v>
      </c>
      <c r="G259" s="12">
        <f>+SUMIF(AGRICORP!I:I,C259,AGRICORP!E:E)</f>
        <v>0</v>
      </c>
      <c r="H259" s="12">
        <f>+SUMIF(SMTP!D:D,'ALL 2020'!C259,SMTP!G:G)</f>
        <v>187189424.88</v>
      </c>
      <c r="I259" s="12">
        <f>+SUMIF(AGRIVET!G:G,C259,AGRIVET!E:E)</f>
        <v>558726023.75</v>
      </c>
      <c r="J259" s="12">
        <f>+SUMIF(AGRIVAL!G:G,'ALL 2020'!C259,AGRIVAL!E:E)</f>
        <v>0</v>
      </c>
      <c r="K259" s="12">
        <f>+SUMIF(AGRIKOBA!G:G,'ALL 2020'!C259,AGRIKOBA!E:E)</f>
        <v>0</v>
      </c>
      <c r="L259" s="12">
        <f>+SUMIF(LMOI!F:F,'ALL 2020'!C259,LMOI!D:D)</f>
        <v>0</v>
      </c>
      <c r="M259" s="12">
        <f>+SUMIF(TARTINE!G:G,'ALL 2020'!C259,TARTINE!E:E)</f>
        <v>0</v>
      </c>
      <c r="N259" s="12">
        <f>+SUMIF(IDF!F:F,'ALL 2020'!C259,IDF!D:D)</f>
        <v>0</v>
      </c>
      <c r="O259" s="12">
        <f>+SUMIF(RYA!G:G,C259,RYA!E:E)</f>
        <v>0</v>
      </c>
      <c r="P259" s="12">
        <f>+SUMIF('SCI NOAH'!G:G,'ALL 2020'!C259,'SCI NOAH'!E:E)</f>
        <v>0</v>
      </c>
      <c r="Q259" s="12">
        <f>+SUMIF(SIM!F:F,'ALL 2020'!C259,SIM!D:D)</f>
        <v>0</v>
      </c>
      <c r="R259" s="163">
        <f>+SUMIF('First Energy'!F:F,'ALL 2020'!C259,'First Energy'!D:D)</f>
        <v>0</v>
      </c>
      <c r="S259" s="163">
        <f>+SUMIF('ID Motors'!G:G,C259,'ID Motors'!E:E)</f>
        <v>0</v>
      </c>
      <c r="T259" s="12">
        <f>+SUMIF('ID RENTAL'!G:G,'ALL 2020'!C259,'ID RENTAL'!E:E)</f>
        <v>0</v>
      </c>
      <c r="U259" s="12">
        <f>+SUMIF('MCM '!G:G,'ALL 2020'!C259,'MCM '!E:E)</f>
        <v>-98660428.319999993</v>
      </c>
      <c r="V259" s="12">
        <f>SUMIF(AGRIMOTORS!G:G,C259,AGRIMOTORS!E:E)</f>
        <v>0</v>
      </c>
      <c r="W259" s="12">
        <f>+SUMIF(BOVIMA!F:F,'ALL 2020'!C259,BOVIMA!D:D)</f>
        <v>0</v>
      </c>
      <c r="X259" s="12">
        <f>+SUMIF(AGRIFEED!F:F,'ALL 2020'!C259,AGRIFEED!D:D)</f>
        <v>0</v>
      </c>
      <c r="Y259" s="12">
        <f>SUMIF(AMIP!F:F,'ALL 2020'!C259,AMIP!D:D)</f>
        <v>0</v>
      </c>
      <c r="Z259" s="12">
        <f>+SUMIF(ISF!G:G,'ALL 2020'!C259,ISF!E:E)</f>
        <v>0</v>
      </c>
      <c r="AA259" s="124">
        <f>+SUMIF(DISCOI!G:G,'ALL 2020'!C259,DISCOI!E:E)</f>
        <v>0</v>
      </c>
      <c r="AB259" s="12">
        <f>+SUMIF(MABEL!F:F,'ALL 2020'!C259,MABEL!D:D)</f>
        <v>0</v>
      </c>
      <c r="AC259" s="12">
        <f>+SUMIF(NMP!F:F,'ALL 2020'!C259,NMP!D:D)</f>
        <v>0</v>
      </c>
      <c r="AD259" s="12">
        <f>SUMIF('AMCHO '!F:F,'ALL 2020'!C259,'AMCHO '!D:D)</f>
        <v>0</v>
      </c>
      <c r="AE259">
        <f>+SUMIF(CONFORTIS!G:G,'ALL 2020'!C259,CONFORTIS!E:E)</f>
        <v>0</v>
      </c>
      <c r="AF259" s="12">
        <f>+SUMIF('IRS IMMO'!G:G,'ALL 2020'!C259,'IRS IMMO'!E:E)</f>
        <v>0</v>
      </c>
      <c r="AG259" s="12">
        <f>+SUMIF(AGRIVETAM!F:F,'ALL 2020'!C259,AGRIVETAM!D:D)</f>
        <v>-125159386.77</v>
      </c>
      <c r="AH259" s="12">
        <f>+SUMIF(EUROPAINTS!F:F,'ALL 2020'!C259,EUROPAINTS!D:D)</f>
        <v>0</v>
      </c>
      <c r="AI259" s="12">
        <f>+SUMIF('VET ABE'!F:F,'ALL 2020'!C259,'VET ABE'!E:E)</f>
        <v>-313301897.00999999</v>
      </c>
      <c r="AJ259" s="12">
        <f>SUMIF('VET FIA'!F:F,'ALL 2020'!C259,'VET FIA'!E:E)</f>
        <v>0</v>
      </c>
      <c r="AK259" s="12">
        <f>+SUMIF('CSS SAKAY'!F:F,'ALL 2020'!C259,'CSS SAKAY'!D:D)</f>
        <v>0</v>
      </c>
      <c r="AL259" s="12">
        <f>+SUMIF(AGRIMA!F:F,'ALL 2020'!C259,AGRIMA!D:D)</f>
        <v>0</v>
      </c>
      <c r="AM259" s="12">
        <f>SUMIF('United Malagasy'!F:F,'ALL 2020'!C259,'United Malagasy'!D:D)</f>
        <v>0</v>
      </c>
      <c r="AN259" s="12">
        <f>+SUMIF(NUTRIFOOD!E:E,'ALL 2020'!C259,NUTRIFOOD!D:D)</f>
        <v>0</v>
      </c>
      <c r="AO259" s="12">
        <f>+SUMIF(FERRIS!H:H,'ALL 2020'!C259,FERRIS!F:F)</f>
        <v>0</v>
      </c>
      <c r="AP259" s="12">
        <f>+SUMIF(SEM!F:F,'ALL 2020'!C259,SEM!D:D)</f>
        <v>0</v>
      </c>
      <c r="AQ259" s="12">
        <f>+SUMIF(Madatrade!F:F,'ALL 2020'!C259,Madatrade!D:D)</f>
        <v>-10829630153.139999</v>
      </c>
      <c r="AR259" s="12">
        <f>+SUMIF('FLY TECH'!F:F,'ALL 2020'!C259,'FLY TECH'!E:E)</f>
        <v>0</v>
      </c>
      <c r="AS259" s="12">
        <f>+SUMIF('FIRST INVESTISSEMENT'!G:G,'ALL 2020'!C259,'FIRST INVESTISSEMENT'!E:E)</f>
        <v>0</v>
      </c>
      <c r="AT259" s="164">
        <f t="shared" si="18"/>
        <v>-10620836416.609999</v>
      </c>
      <c r="AU259" s="165">
        <f t="shared" si="22"/>
        <v>-2460786.0275678686</v>
      </c>
    </row>
    <row r="260" spans="1:47" x14ac:dyDescent="0.25">
      <c r="A260" s="11" t="str">
        <f t="shared" si="16"/>
        <v>6</v>
      </c>
      <c r="B260" s="11" t="str">
        <f t="shared" si="17"/>
        <v>603</v>
      </c>
      <c r="C260" s="60">
        <v>60308000</v>
      </c>
      <c r="D260" s="22" t="s">
        <v>3269</v>
      </c>
      <c r="E260" s="24" t="s">
        <v>728</v>
      </c>
      <c r="F260" s="12">
        <f>+SUMIF(AGRIFARM!H:H,C260,AGRIFARM!L:L)</f>
        <v>0</v>
      </c>
      <c r="G260" s="12">
        <f>+SUMIF(AGRICORP!I:I,C260,AGRICORP!E:E)</f>
        <v>0</v>
      </c>
      <c r="H260" s="12">
        <f>+SUMIF(SMTP!D:D,'ALL 2020'!C260,SMTP!G:G)</f>
        <v>-2570985358.6900001</v>
      </c>
      <c r="I260" s="12">
        <f>+SUMIF(AGRIVET!G:G,C260,AGRIVET!E:E)</f>
        <v>3421173432.6500001</v>
      </c>
      <c r="J260" s="12">
        <f>+SUMIF(AGRIVAL!G:G,'ALL 2020'!C260,AGRIVAL!E:E)</f>
        <v>0</v>
      </c>
      <c r="K260" s="12">
        <f>+SUMIF(AGRIKOBA!G:G,'ALL 2020'!C260,AGRIKOBA!E:E)</f>
        <v>0</v>
      </c>
      <c r="L260" s="12">
        <f>+SUMIF(LMOI!F:F,'ALL 2020'!C260,LMOI!D:D)</f>
        <v>0</v>
      </c>
      <c r="M260" s="12">
        <f>+SUMIF(TARTINE!G:G,'ALL 2020'!C260,TARTINE!E:E)</f>
        <v>0</v>
      </c>
      <c r="N260" s="12">
        <f>+SUMIF(IDF!F:F,'ALL 2020'!C260,IDF!D:D)</f>
        <v>0</v>
      </c>
      <c r="O260" s="12">
        <f>+SUMIF(RYA!G:G,C260,RYA!E:E)</f>
        <v>0</v>
      </c>
      <c r="P260" s="12">
        <f>+SUMIF('SCI NOAH'!G:G,'ALL 2020'!C260,'SCI NOAH'!E:E)</f>
        <v>0</v>
      </c>
      <c r="Q260" s="12">
        <f>+SUMIF(SIM!F:F,'ALL 2020'!C260,SIM!D:D)</f>
        <v>0</v>
      </c>
      <c r="R260" s="163">
        <f>+SUMIF('First Energy'!F:F,'ALL 2020'!C260,'First Energy'!D:D)</f>
        <v>0</v>
      </c>
      <c r="S260" s="163">
        <f>+SUMIF('ID Motors'!G:G,C260,'ID Motors'!E:E)</f>
        <v>4740223706.79</v>
      </c>
      <c r="T260" s="12">
        <f>+SUMIF('ID RENTAL'!G:G,'ALL 2020'!C260,'ID RENTAL'!E:E)</f>
        <v>0</v>
      </c>
      <c r="U260" s="12">
        <f>+SUMIF('MCM '!G:G,'ALL 2020'!C260,'MCM '!E:E)</f>
        <v>0</v>
      </c>
      <c r="V260" s="12">
        <f>SUMIF(AGRIMOTORS!G:G,C260,AGRIMOTORS!E:E)</f>
        <v>0</v>
      </c>
      <c r="W260" s="12">
        <f>+SUMIF(BOVIMA!F:F,'ALL 2020'!C260,BOVIMA!D:D)</f>
        <v>0</v>
      </c>
      <c r="X260" s="12">
        <f>+SUMIF(AGRIFEED!F:F,'ALL 2020'!C260,AGRIFEED!D:D)</f>
        <v>0</v>
      </c>
      <c r="Y260" s="12">
        <f>SUMIF(AMIP!F:F,'ALL 2020'!C260,AMIP!D:D)</f>
        <v>0</v>
      </c>
      <c r="Z260" s="12">
        <f>+SUMIF(ISF!G:G,'ALL 2020'!C260,ISF!E:E)</f>
        <v>0</v>
      </c>
      <c r="AA260" s="124">
        <f>+SUMIF(DISCOI!G:G,'ALL 2020'!C260,DISCOI!E:E)</f>
        <v>-106789324.06999999</v>
      </c>
      <c r="AB260" s="12">
        <f>+SUMIF(MABEL!F:F,'ALL 2020'!C260,MABEL!D:D)</f>
        <v>0</v>
      </c>
      <c r="AC260" s="12">
        <f>+SUMIF(NMP!F:F,'ALL 2020'!C260,NMP!D:D)</f>
        <v>0</v>
      </c>
      <c r="AD260" s="12">
        <f>SUMIF('AMCHO '!F:F,'ALL 2020'!C260,'AMCHO '!D:D)</f>
        <v>0</v>
      </c>
      <c r="AE260">
        <f>+SUMIF(CONFORTIS!G:G,'ALL 2020'!C260,CONFORTIS!E:E)</f>
        <v>0</v>
      </c>
      <c r="AF260" s="12">
        <f>+SUMIF('IRS IMMO'!G:G,'ALL 2020'!C260,'IRS IMMO'!E:E)</f>
        <v>0</v>
      </c>
      <c r="AG260" s="12">
        <f>+SUMIF(AGRIVETAM!F:F,'ALL 2020'!C260,AGRIVETAM!D:D)</f>
        <v>0</v>
      </c>
      <c r="AH260" s="12">
        <f>+SUMIF(EUROPAINTS!F:F,'ALL 2020'!C260,EUROPAINTS!D:D)</f>
        <v>0</v>
      </c>
      <c r="AI260" s="12">
        <f>+SUMIF('VET ABE'!F:F,'ALL 2020'!C260,'VET ABE'!E:E)</f>
        <v>0</v>
      </c>
      <c r="AJ260" s="12">
        <f>SUMIF('VET FIA'!F:F,'ALL 2020'!C260,'VET FIA'!E:E)</f>
        <v>0</v>
      </c>
      <c r="AK260" s="12">
        <f>+SUMIF('CSS SAKAY'!F:F,'ALL 2020'!C260,'CSS SAKAY'!D:D)</f>
        <v>0</v>
      </c>
      <c r="AL260" s="12">
        <f>+SUMIF(AGRIMA!F:F,'ALL 2020'!C260,AGRIMA!D:D)</f>
        <v>0</v>
      </c>
      <c r="AM260" s="12">
        <f>SUMIF('United Malagasy'!F:F,'ALL 2020'!C260,'United Malagasy'!D:D)</f>
        <v>0</v>
      </c>
      <c r="AN260" s="12">
        <f>+SUMIF(NUTRIFOOD!E:E,'ALL 2020'!C260,NUTRIFOOD!D:D)</f>
        <v>0</v>
      </c>
      <c r="AO260" s="12">
        <f>+SUMIF(FERRIS!H:H,'ALL 2020'!C260,FERRIS!F:F)</f>
        <v>0</v>
      </c>
      <c r="AP260" s="12">
        <f>+SUMIF(SEM!F:F,'ALL 2020'!C260,SEM!D:D)</f>
        <v>0</v>
      </c>
      <c r="AQ260" s="12">
        <f>+SUMIF(Madatrade!F:F,'ALL 2020'!C260,Madatrade!D:D)</f>
        <v>0</v>
      </c>
      <c r="AR260" s="12">
        <f>+SUMIF('FLY TECH'!F:F,'ALL 2020'!C260,'FLY TECH'!E:E)</f>
        <v>0</v>
      </c>
      <c r="AS260" s="12">
        <f>+SUMIF('FIRST INVESTISSEMENT'!G:G,'ALL 2020'!C260,'FIRST INVESTISSEMENT'!E:E)</f>
        <v>0</v>
      </c>
      <c r="AT260" s="164">
        <f t="shared" si="18"/>
        <v>5483622456.6800003</v>
      </c>
      <c r="AU260" s="165">
        <f t="shared" si="22"/>
        <v>1270523.4307866886</v>
      </c>
    </row>
    <row r="261" spans="1:47" x14ac:dyDescent="0.25">
      <c r="A261" s="11" t="str">
        <f t="shared" ref="A261:A324" si="23">+LEFT(B261)</f>
        <v>6</v>
      </c>
      <c r="B261" s="11" t="str">
        <f t="shared" ref="B261:B324" si="24">+LEFT(C261,3)</f>
        <v>604</v>
      </c>
      <c r="C261" s="23">
        <v>60400000</v>
      </c>
      <c r="D261" s="22" t="s">
        <v>3269</v>
      </c>
      <c r="E261" s="24" t="s">
        <v>729</v>
      </c>
      <c r="F261" s="12">
        <f>+SUMIF(AGRIFARM!H:H,C261,AGRIFARM!L:L)</f>
        <v>0</v>
      </c>
      <c r="G261" s="12">
        <f>+SUMIF(AGRICORP!I:I,C261,AGRICORP!E:E)</f>
        <v>0</v>
      </c>
      <c r="H261" s="12">
        <f>+SUMIF(SMTP!D:D,'ALL 2020'!C261,SMTP!G:G)</f>
        <v>2305750</v>
      </c>
      <c r="I261" s="12">
        <f>+SUMIF(AGRIVET!G:G,C261,AGRIVET!E:E)</f>
        <v>14096400</v>
      </c>
      <c r="J261" s="12">
        <f>+SUMIF(AGRIVAL!G:G,'ALL 2020'!C261,AGRIVAL!E:E)</f>
        <v>0</v>
      </c>
      <c r="K261" s="12">
        <f>+SUMIF(AGRIKOBA!G:G,'ALL 2020'!C261,AGRIKOBA!E:E)</f>
        <v>0</v>
      </c>
      <c r="L261" s="12">
        <f>+SUMIF(LMOI!F:F,'ALL 2020'!C261,LMOI!D:D)</f>
        <v>9359000</v>
      </c>
      <c r="M261" s="12">
        <f>+SUMIF(TARTINE!G:G,'ALL 2020'!C261,TARTINE!E:E)</f>
        <v>0</v>
      </c>
      <c r="N261" s="12">
        <f>+SUMIF(IDF!F:F,'ALL 2020'!C261,IDF!D:D)</f>
        <v>0</v>
      </c>
      <c r="O261" s="12">
        <f>+SUMIF(RYA!G:G,C261,RYA!E:E)</f>
        <v>0</v>
      </c>
      <c r="P261" s="12">
        <f>+SUMIF('SCI NOAH'!G:G,'ALL 2020'!C261,'SCI NOAH'!E:E)</f>
        <v>0</v>
      </c>
      <c r="Q261" s="12">
        <f>+SUMIF(SIM!F:F,'ALL 2020'!C261,SIM!D:D)</f>
        <v>0</v>
      </c>
      <c r="R261" s="163">
        <f>+SUMIF('First Energy'!F:F,'ALL 2020'!C261,'First Energy'!D:D)</f>
        <v>10764999.99</v>
      </c>
      <c r="S261" s="163">
        <f>+SUMIF('ID Motors'!G:G,C261,'ID Motors'!E:E)</f>
        <v>-200000</v>
      </c>
      <c r="T261" s="12">
        <f>+SUMIF('ID RENTAL'!G:G,'ALL 2020'!C261,'ID RENTAL'!E:E)</f>
        <v>0</v>
      </c>
      <c r="U261" s="12">
        <f>+SUMIF('MCM '!G:G,'ALL 2020'!C261,'MCM '!E:E)</f>
        <v>115000</v>
      </c>
      <c r="V261" s="12">
        <f>SUMIF(AGRIMOTORS!G:G,C261,AGRIMOTORS!E:E)</f>
        <v>0</v>
      </c>
      <c r="W261" s="12">
        <f>+SUMIF(BOVIMA!F:F,'ALL 2020'!C261,BOVIMA!D:D)</f>
        <v>0</v>
      </c>
      <c r="X261" s="12">
        <f>+SUMIF(AGRIFEED!F:F,'ALL 2020'!C261,AGRIFEED!D:D)</f>
        <v>0</v>
      </c>
      <c r="Y261" s="12">
        <f>SUMIF(AMIP!F:F,'ALL 2020'!C261,AMIP!D:D)</f>
        <v>0</v>
      </c>
      <c r="Z261" s="12">
        <f>+SUMIF(ISF!G:G,'ALL 2020'!C261,ISF!E:E)</f>
        <v>0</v>
      </c>
      <c r="AA261" s="124">
        <f>+SUMIF(DISCOI!G:G,'ALL 2020'!C261,DISCOI!E:E)</f>
        <v>0</v>
      </c>
      <c r="AB261" s="12">
        <f>+SUMIF(MABEL!F:F,'ALL 2020'!C261,MABEL!D:D)</f>
        <v>0</v>
      </c>
      <c r="AC261" s="12">
        <f>+SUMIF(NMP!F:F,'ALL 2020'!C261,NMP!D:D)</f>
        <v>0</v>
      </c>
      <c r="AD261" s="12">
        <f>SUMIF('AMCHO '!F:F,'ALL 2020'!C261,'AMCHO '!D:D)</f>
        <v>0</v>
      </c>
      <c r="AE261">
        <f>+SUMIF(CONFORTIS!G:G,'ALL 2020'!C261,CONFORTIS!E:E)</f>
        <v>0</v>
      </c>
      <c r="AF261" s="12">
        <f>+SUMIF('IRS IMMO'!G:G,'ALL 2020'!C261,'IRS IMMO'!E:E)</f>
        <v>0</v>
      </c>
      <c r="AG261" s="12">
        <f>+SUMIF(AGRIVETAM!F:F,'ALL 2020'!C261,AGRIVETAM!D:D)</f>
        <v>0</v>
      </c>
      <c r="AH261" s="12">
        <f>+SUMIF(EUROPAINTS!F:F,'ALL 2020'!C261,EUROPAINTS!D:D)</f>
        <v>0</v>
      </c>
      <c r="AI261" s="12">
        <f>+SUMIF('VET ABE'!F:F,'ALL 2020'!C261,'VET ABE'!E:E)</f>
        <v>0</v>
      </c>
      <c r="AJ261" s="12">
        <f>SUMIF('VET FIA'!F:F,'ALL 2020'!C261,'VET FIA'!E:E)</f>
        <v>0</v>
      </c>
      <c r="AK261" s="12">
        <f>+SUMIF('CSS SAKAY'!F:F,'ALL 2020'!C261,'CSS SAKAY'!D:D)</f>
        <v>0</v>
      </c>
      <c r="AL261" s="12">
        <f>+SUMIF(AGRIMA!F:F,'ALL 2020'!C261,AGRIMA!D:D)</f>
        <v>0</v>
      </c>
      <c r="AM261" s="12">
        <f>SUMIF('United Malagasy'!F:F,'ALL 2020'!C261,'United Malagasy'!D:D)</f>
        <v>48555010.939999998</v>
      </c>
      <c r="AN261" s="12">
        <f>+SUMIF(NUTRIFOOD!E:E,'ALL 2020'!C261,NUTRIFOOD!D:D)</f>
        <v>0</v>
      </c>
      <c r="AO261" s="12">
        <f>+SUMIF(FERRIS!H:H,'ALL 2020'!C261,FERRIS!F:F)</f>
        <v>593112947</v>
      </c>
      <c r="AP261" s="12">
        <f>+SUMIF(SEM!F:F,'ALL 2020'!C261,SEM!D:D)</f>
        <v>60126264.600000001</v>
      </c>
      <c r="AQ261" s="12">
        <f>+SUMIF(Madatrade!F:F,'ALL 2020'!C261,Madatrade!D:D)</f>
        <v>0</v>
      </c>
      <c r="AR261" s="12">
        <f>+SUMIF('FLY TECH'!F:F,'ALL 2020'!C261,'FLY TECH'!E:E)</f>
        <v>0</v>
      </c>
      <c r="AS261" s="12">
        <f>+SUMIF('FIRST INVESTISSEMENT'!G:G,'ALL 2020'!C261,'FIRST INVESTISSEMENT'!E:E)</f>
        <v>0</v>
      </c>
      <c r="AT261" s="164">
        <f t="shared" ref="AT261:AT324" si="25">+SUM(F261:AS261)</f>
        <v>738235372.53000009</v>
      </c>
      <c r="AU261" s="165">
        <f t="shared" si="22"/>
        <v>171044.84228164272</v>
      </c>
    </row>
    <row r="262" spans="1:47" x14ac:dyDescent="0.25">
      <c r="A262" s="11" t="str">
        <f t="shared" si="23"/>
        <v>6</v>
      </c>
      <c r="B262" s="11" t="str">
        <f t="shared" si="24"/>
        <v>605</v>
      </c>
      <c r="C262" s="22">
        <v>60500000</v>
      </c>
      <c r="D262" s="22" t="s">
        <v>3269</v>
      </c>
      <c r="E262" s="11" t="s">
        <v>1697</v>
      </c>
      <c r="F262" s="12">
        <f>+SUMIF(AGRIFARM!H:H,C262,AGRIFARM!L:L)</f>
        <v>0</v>
      </c>
      <c r="G262" s="12">
        <f>+SUMIF(AGRICORP!I:I,C262,AGRICORP!E:E)</f>
        <v>0</v>
      </c>
      <c r="H262" s="12">
        <f>+SUMIF(SMTP!D:D,'ALL 2020'!C262,SMTP!G:G)</f>
        <v>0</v>
      </c>
      <c r="I262" s="12">
        <f>+SUMIF(AGRIVET!G:G,C262,AGRIVET!E:E)</f>
        <v>0</v>
      </c>
      <c r="J262" s="12"/>
      <c r="K262" s="12"/>
      <c r="M262" s="12">
        <f>+SUMIF(TARTINE!G:G,'ALL 2020'!C262,TARTINE!E:E)</f>
        <v>49116900.799999997</v>
      </c>
      <c r="N262" s="12">
        <f>+SUMIF(IDF!F:F,'ALL 2020'!C262,IDF!D:D)</f>
        <v>0</v>
      </c>
      <c r="O262" s="12">
        <f>+SUMIF(RYA!G:G,C262,RYA!E:E)</f>
        <v>0</v>
      </c>
      <c r="P262" s="12">
        <f>+SUMIF('SCI NOAH'!G:G,'ALL 2020'!C262,'SCI NOAH'!E:E)</f>
        <v>0</v>
      </c>
      <c r="Q262" s="12">
        <f>+SUMIF(SIM!F:F,'ALL 2020'!C262,SIM!D:D)</f>
        <v>0</v>
      </c>
      <c r="R262" s="163">
        <f>+SUMIF('First Energy'!F:F,'ALL 2020'!C262,'First Energy'!D:D)</f>
        <v>0</v>
      </c>
      <c r="S262" s="163">
        <f>+SUMIF('ID Motors'!G:G,C262,'ID Motors'!E:E)</f>
        <v>0</v>
      </c>
      <c r="T262" s="12">
        <f>+SUMIF('ID RENTAL'!G:G,'ALL 2020'!C262,'ID RENTAL'!E:E)</f>
        <v>0</v>
      </c>
      <c r="U262" s="12">
        <f>+SUMIF('MCM '!G:G,'ALL 2020'!C262,'MCM '!E:E)</f>
        <v>0</v>
      </c>
      <c r="V262" s="12">
        <f>SUMIF(AGRIMOTORS!G:G,C262,AGRIMOTORS!E:E)</f>
        <v>0</v>
      </c>
      <c r="W262" s="12">
        <f>+SUMIF(BOVIMA!F:F,'ALL 2020'!C262,BOVIMA!D:D)</f>
        <v>0</v>
      </c>
      <c r="X262" s="12">
        <f>+SUMIF(AGRIFEED!F:F,'ALL 2020'!C262,AGRIFEED!D:D)</f>
        <v>0</v>
      </c>
      <c r="Y262" s="12">
        <f>SUMIF(AMIP!F:F,'ALL 2020'!C262,AMIP!D:D)</f>
        <v>0</v>
      </c>
      <c r="Z262" s="12">
        <f>+SUMIF(ISF!G:G,'ALL 2020'!C262,ISF!E:E)</f>
        <v>0</v>
      </c>
      <c r="AA262" s="124">
        <f>+SUMIF(DISCOI!G:G,'ALL 2020'!C262,DISCOI!E:E)</f>
        <v>0</v>
      </c>
      <c r="AB262" s="12">
        <f>+SUMIF(MABEL!F:F,'ALL 2020'!C262,MABEL!D:D)</f>
        <v>0</v>
      </c>
      <c r="AC262" s="12">
        <f>+SUMIF(NMP!F:F,'ALL 2020'!C262,NMP!D:D)</f>
        <v>0</v>
      </c>
      <c r="AD262" s="12">
        <f>SUMIF('AMCHO '!F:F,'ALL 2020'!C262,'AMCHO '!D:D)</f>
        <v>0</v>
      </c>
      <c r="AE262">
        <f>+SUMIF(CONFORTIS!G:G,'ALL 2020'!C262,CONFORTIS!E:E)</f>
        <v>0</v>
      </c>
      <c r="AF262" s="12">
        <f>+SUMIF('IRS IMMO'!G:G,'ALL 2020'!C262,'IRS IMMO'!E:E)</f>
        <v>0</v>
      </c>
      <c r="AG262" s="12">
        <f>+SUMIF(AGRIVETAM!F:F,'ALL 2020'!C262,AGRIVETAM!D:D)</f>
        <v>0</v>
      </c>
      <c r="AH262" s="12">
        <f>+SUMIF(EUROPAINTS!F:F,'ALL 2020'!C262,EUROPAINTS!D:D)</f>
        <v>0</v>
      </c>
      <c r="AI262" s="12">
        <f>+SUMIF('VET ABE'!F:F,'ALL 2020'!C262,'VET ABE'!E:E)</f>
        <v>0</v>
      </c>
      <c r="AJ262" s="12">
        <f>SUMIF('VET FIA'!F:F,'ALL 2020'!C262,'VET FIA'!E:E)</f>
        <v>0</v>
      </c>
      <c r="AK262" s="12">
        <f>+SUMIF('CSS SAKAY'!F:F,'ALL 2020'!C262,'CSS SAKAY'!D:D)</f>
        <v>0</v>
      </c>
      <c r="AL262" s="12">
        <f>+SUMIF(AGRIMA!F:F,'ALL 2020'!C262,AGRIMA!D:D)</f>
        <v>0</v>
      </c>
      <c r="AM262" s="12">
        <f>SUMIF('United Malagasy'!F:F,'ALL 2020'!C262,'United Malagasy'!D:D)</f>
        <v>0</v>
      </c>
      <c r="AN262" s="12">
        <f>+SUMIF(NUTRIFOOD!E:E,'ALL 2020'!C262,NUTRIFOOD!D:D)</f>
        <v>0</v>
      </c>
      <c r="AO262" s="12">
        <f>+SUMIF(FERRIS!H:H,'ALL 2020'!C262,FERRIS!F:F)</f>
        <v>0</v>
      </c>
      <c r="AP262" s="12">
        <f>+SUMIF(SEM!F:F,'ALL 2020'!C262,SEM!D:D)</f>
        <v>0</v>
      </c>
      <c r="AQ262" s="12">
        <f>+SUMIF(Madatrade!F:F,'ALL 2020'!C262,Madatrade!D:D)</f>
        <v>10094905.49</v>
      </c>
      <c r="AR262" s="12">
        <f>+SUMIF('FLY TECH'!F:F,'ALL 2020'!C262,'FLY TECH'!E:E)</f>
        <v>0</v>
      </c>
      <c r="AS262" s="12">
        <f>+SUMIF('FIRST INVESTISSEMENT'!G:G,'ALL 2020'!C262,'FIRST INVESTISSEMENT'!E:E)</f>
        <v>2195898.14</v>
      </c>
      <c r="AT262" s="164">
        <f t="shared" si="25"/>
        <v>61407704.43</v>
      </c>
      <c r="AU262" s="165">
        <f t="shared" si="22"/>
        <v>14227.807972829489</v>
      </c>
    </row>
    <row r="263" spans="1:47" x14ac:dyDescent="0.25">
      <c r="A263" s="11" t="str">
        <f t="shared" si="23"/>
        <v>6</v>
      </c>
      <c r="B263" s="11" t="str">
        <f t="shared" si="24"/>
        <v>606</v>
      </c>
      <c r="C263" s="23">
        <v>60600000</v>
      </c>
      <c r="D263" s="22" t="s">
        <v>3269</v>
      </c>
      <c r="E263" s="24" t="s">
        <v>376</v>
      </c>
      <c r="F263" s="12">
        <f>+SUMIF(AGRIFARM!H:H,C263,AGRIFARM!L:L)</f>
        <v>998291098.88</v>
      </c>
      <c r="G263" s="12">
        <f>+SUMIF(AGRICORP!I:I,C263,AGRICORP!E:E)</f>
        <v>0</v>
      </c>
      <c r="H263" s="12">
        <f>+SUMIF(SMTP!D:D,'ALL 2020'!C263,SMTP!G:G)</f>
        <v>794881829.74070001</v>
      </c>
      <c r="I263" s="12">
        <f>+SUMIF(AGRIVET!G:G,C263,AGRIVET!E:E)</f>
        <v>402615296.45999998</v>
      </c>
      <c r="J263" s="12">
        <f>+SUMIF(AGRIVAL!G:G,'ALL 2020'!C263,AGRIVAL!E:E)</f>
        <v>0</v>
      </c>
      <c r="K263" s="12">
        <f>+SUMIF(AGRIKOBA!G:G,'ALL 2020'!C263,AGRIKOBA!E:E)</f>
        <v>0</v>
      </c>
      <c r="L263" s="12">
        <f>+SUMIF(LMOI!F:F,'ALL 2020'!C263,LMOI!D:D)</f>
        <v>0</v>
      </c>
      <c r="M263" s="12">
        <f>+SUMIF(TARTINE!G:G,'ALL 2020'!C263,TARTINE!E:E)</f>
        <v>767522899.09000003</v>
      </c>
      <c r="N263" s="12">
        <f>+SUMIF(IDF!F:F,'ALL 2020'!C263,IDF!D:D)</f>
        <v>851172931.36000001</v>
      </c>
      <c r="O263" s="12">
        <f>+SUMIF(RYA!G:G,C263,RYA!E:E)</f>
        <v>12037178</v>
      </c>
      <c r="P263" s="12">
        <f>+SUMIF('SCI NOAH'!G:G,'ALL 2020'!C263,'SCI NOAH'!E:E)</f>
        <v>218000</v>
      </c>
      <c r="Q263" s="12">
        <f>+SUMIF(SIM!F:F,'ALL 2020'!C263,SIM!D:D)</f>
        <v>29432537.460000001</v>
      </c>
      <c r="R263" s="163">
        <f>+SUMIF('First Energy'!F:F,'ALL 2020'!C263,'First Energy'!D:D)</f>
        <v>0</v>
      </c>
      <c r="S263" s="163">
        <f>+SUMIF('ID Motors'!G:G,C263,'ID Motors'!E:E)</f>
        <v>0</v>
      </c>
      <c r="T263" s="12">
        <f>+SUMIF('ID RENTAL'!G:G,'ALL 2020'!C263,'ID RENTAL'!E:E)</f>
        <v>0</v>
      </c>
      <c r="U263" s="12">
        <f>+SUMIF('MCM '!G:G,'ALL 2020'!C263,'MCM '!E:E)</f>
        <v>129403103.05000001</v>
      </c>
      <c r="V263" s="12">
        <f>SUMIF(AGRIMOTORS!G:G,C263,AGRIMOTORS!E:E)</f>
        <v>0</v>
      </c>
      <c r="W263" s="12">
        <f>+SUMIF(BOVIMA!F:F,'ALL 2020'!C263,BOVIMA!D:D)</f>
        <v>321054993.87</v>
      </c>
      <c r="X263" s="12">
        <f>+SUMIF(AGRIFEED!F:F,'ALL 2020'!C263,AGRIFEED!D:D)</f>
        <v>0</v>
      </c>
      <c r="Y263" s="12">
        <f>SUMIF(AMIP!F:F,'ALL 2020'!C263,AMIP!D:D)</f>
        <v>0</v>
      </c>
      <c r="Z263" s="12">
        <f>+SUMIF(ISF!G:G,'ALL 2020'!C263,ISF!E:E)</f>
        <v>3380651.49</v>
      </c>
      <c r="AA263" s="124">
        <f>+SUMIF(DISCOI!G:G,'ALL 2020'!C263,DISCOI!E:E)</f>
        <v>1211225</v>
      </c>
      <c r="AB263" s="12">
        <f>+SUMIF(MABEL!F:F,'ALL 2020'!C263,MABEL!D:D)</f>
        <v>1671874.11</v>
      </c>
      <c r="AC263" s="12">
        <f>+SUMIF(NMP!F:F,'ALL 2020'!C263,NMP!D:D)</f>
        <v>0</v>
      </c>
      <c r="AD263" s="12">
        <f>SUMIF('AMCHO '!F:F,'ALL 2020'!C263,'AMCHO '!D:D)</f>
        <v>302656610.65999991</v>
      </c>
      <c r="AE263">
        <f>+SUMIF(CONFORTIS!G:G,'ALL 2020'!C263,CONFORTIS!E:E)</f>
        <v>0</v>
      </c>
      <c r="AF263" s="12">
        <f>+SUMIF('IRS IMMO'!G:G,'ALL 2020'!C263,'IRS IMMO'!E:E)</f>
        <v>0</v>
      </c>
      <c r="AG263" s="12">
        <f>+SUMIF(AGRIVETAM!F:F,'ALL 2020'!C263,AGRIVETAM!D:D)</f>
        <v>32742686.5</v>
      </c>
      <c r="AH263" s="12">
        <f>+SUMIF(EUROPAINTS!F:F,'ALL 2020'!C263,EUROPAINTS!D:D)</f>
        <v>0</v>
      </c>
      <c r="AI263" s="12">
        <f>+SUMIF('VET ABE'!F:F,'ALL 2020'!C263,'VET ABE'!E:E)</f>
        <v>13902098</v>
      </c>
      <c r="AJ263" s="12">
        <f>SUMIF('VET FIA'!F:F,'ALL 2020'!C263,'VET FIA'!E:E)</f>
        <v>0</v>
      </c>
      <c r="AK263" s="12">
        <f>+SUMIF('CSS SAKAY'!F:F,'ALL 2020'!C263,'CSS SAKAY'!D:D)</f>
        <v>0</v>
      </c>
      <c r="AL263" s="12">
        <f>+SUMIF(AGRIMA!F:F,'ALL 2020'!C263,AGRIMA!D:D)</f>
        <v>159182310.59999999</v>
      </c>
      <c r="AM263" s="12">
        <f>SUMIF('United Malagasy'!F:F,'ALL 2020'!C263,'United Malagasy'!D:D)</f>
        <v>6633630.5999999996</v>
      </c>
      <c r="AN263" s="12">
        <f>+SUMIF(NUTRIFOOD!E:E,'ALL 2020'!C263,NUTRIFOOD!D:D)</f>
        <v>0</v>
      </c>
      <c r="AO263" s="12">
        <f>+SUMIF(FERRIS!H:H,'ALL 2020'!C263,FERRIS!F:F)</f>
        <v>0</v>
      </c>
      <c r="AP263" s="12">
        <f>+SUMIF(SEM!F:F,'ALL 2020'!C263,SEM!D:D)</f>
        <v>0</v>
      </c>
      <c r="AQ263" s="12">
        <f>+SUMIF(Madatrade!F:F,'ALL 2020'!C263,Madatrade!D:D)</f>
        <v>93529790.150000006</v>
      </c>
      <c r="AR263" s="12">
        <f>+SUMIF('FLY TECH'!F:F,'ALL 2020'!C263,'FLY TECH'!E:E)</f>
        <v>0</v>
      </c>
      <c r="AS263" s="12">
        <f>+SUMIF('FIRST INVESTISSEMENT'!G:G,'ALL 2020'!C263,'FIRST INVESTISSEMENT'!E:E)</f>
        <v>5440000</v>
      </c>
      <c r="AT263" s="164">
        <f t="shared" si="25"/>
        <v>4926980745.0207005</v>
      </c>
      <c r="AU263" s="165">
        <f t="shared" si="22"/>
        <v>1141552.7835907233</v>
      </c>
    </row>
    <row r="264" spans="1:47" x14ac:dyDescent="0.25">
      <c r="A264" s="11" t="str">
        <f t="shared" si="23"/>
        <v>6</v>
      </c>
      <c r="B264" s="11" t="str">
        <f t="shared" si="24"/>
        <v>607</v>
      </c>
      <c r="C264" s="60">
        <v>60700000</v>
      </c>
      <c r="D264" s="22" t="s">
        <v>3269</v>
      </c>
      <c r="E264" s="24" t="s">
        <v>389</v>
      </c>
      <c r="F264" s="12">
        <f>+SUMIF(AGRIFARM!H:H,C264,AGRIFARM!L:L)</f>
        <v>0</v>
      </c>
      <c r="G264" s="12">
        <f>+SUMIF(AGRICORP!I:I,C264,AGRICORP!E:E)</f>
        <v>0</v>
      </c>
      <c r="H264" s="12">
        <f>+SUMIF(SMTP!D:D,'ALL 2020'!C264,SMTP!G:G)</f>
        <v>2640370699.4984999</v>
      </c>
      <c r="I264" s="12">
        <f>+SUMIF(AGRIVET!G:G,C264,AGRIVET!E:E)</f>
        <v>28269605910.639999</v>
      </c>
      <c r="J264" s="12">
        <f>+SUMIF(AGRIVAL!G:G,'ALL 2020'!C264,AGRIVAL!E:E)</f>
        <v>0</v>
      </c>
      <c r="K264" s="12">
        <f>+SUMIF(AGRIKOBA!G:G,'ALL 2020'!C264,AGRIKOBA!E:E)</f>
        <v>0</v>
      </c>
      <c r="L264" s="12">
        <f>+SUMIF(LMOI!F:F,'ALL 2020'!C264,LMOI!D:D)</f>
        <v>0</v>
      </c>
      <c r="M264" s="12">
        <f>+SUMIF(TARTINE!G:G,'ALL 2020'!C264,TARTINE!E:E)</f>
        <v>0</v>
      </c>
      <c r="N264" s="12">
        <f>+SUMIF(IDF!F:F,'ALL 2020'!C264,IDF!D:D)</f>
        <v>0</v>
      </c>
      <c r="O264" s="12">
        <f>+SUMIF(RYA!G:G,C264,RYA!E:E)</f>
        <v>0</v>
      </c>
      <c r="P264" s="12">
        <f>+SUMIF('SCI NOAH'!G:G,'ALL 2020'!C264,'SCI NOAH'!E:E)</f>
        <v>0</v>
      </c>
      <c r="Q264" s="12">
        <f>+SUMIF(SIM!F:F,'ALL 2020'!C264,SIM!D:D)</f>
        <v>0</v>
      </c>
      <c r="R264" s="163">
        <f>+SUMIF('First Energy'!F:F,'ALL 2020'!C264,'First Energy'!D:D)</f>
        <v>0</v>
      </c>
      <c r="S264" s="163">
        <f>+SUMIF('ID Motors'!G:G,C264,'ID Motors'!E:E)</f>
        <v>0</v>
      </c>
      <c r="T264" s="12">
        <f>+SUMIF('ID RENTAL'!G:G,'ALL 2020'!C264,'ID RENTAL'!E:E)</f>
        <v>0</v>
      </c>
      <c r="U264" s="12">
        <f>+SUMIF('MCM '!G:G,'ALL 2020'!C264,'MCM '!E:E)</f>
        <v>2405281688.4299998</v>
      </c>
      <c r="V264" s="12">
        <f>SUMIF(AGRIMOTORS!G:G,C264,AGRIMOTORS!E:E)</f>
        <v>0</v>
      </c>
      <c r="W264" s="12">
        <f>+SUMIF(BOVIMA!F:F,'ALL 2020'!C264,BOVIMA!D:D)</f>
        <v>0</v>
      </c>
      <c r="X264" s="12">
        <f>+SUMIF(AGRIFEED!F:F,'ALL 2020'!C264,AGRIFEED!D:D)</f>
        <v>0</v>
      </c>
      <c r="Y264" s="12">
        <f>SUMIF(AMIP!F:F,'ALL 2020'!C264,AMIP!D:D)</f>
        <v>0</v>
      </c>
      <c r="Z264" s="12">
        <f>+SUMIF(ISF!G:G,'ALL 2020'!C264,ISF!E:E)</f>
        <v>0</v>
      </c>
      <c r="AA264" s="124">
        <f>+SUMIF(DISCOI!G:G,'ALL 2020'!C264,DISCOI!E:E)</f>
        <v>253373518.53999999</v>
      </c>
      <c r="AB264" s="12">
        <f>+SUMIF(MABEL!F:F,'ALL 2020'!C264,MABEL!D:D)</f>
        <v>0</v>
      </c>
      <c r="AC264" s="12">
        <f>+SUMIF(NMP!F:F,'ALL 2020'!C264,NMP!D:D)</f>
        <v>0</v>
      </c>
      <c r="AD264" s="12">
        <f>SUMIF('AMCHO '!F:F,'ALL 2020'!C264,'AMCHO '!D:D)</f>
        <v>0</v>
      </c>
      <c r="AE264">
        <f>+SUMIF(CONFORTIS!G:G,'ALL 2020'!C264,CONFORTIS!E:E)</f>
        <v>0</v>
      </c>
      <c r="AF264" s="12">
        <f>+SUMIF('IRS IMMO'!G:G,'ALL 2020'!C264,'IRS IMMO'!E:E)</f>
        <v>0</v>
      </c>
      <c r="AG264" s="12">
        <f>+SUMIF(AGRIVETAM!F:F,'ALL 2020'!C264,AGRIVETAM!D:D)</f>
        <v>12503361382.129999</v>
      </c>
      <c r="AH264" s="12">
        <f>+SUMIF(EUROPAINTS!F:F,'ALL 2020'!C264,EUROPAINTS!D:D)</f>
        <v>0</v>
      </c>
      <c r="AI264" s="12">
        <f>+SUMIF('VET ABE'!F:F,'ALL 2020'!C264,'VET ABE'!E:E)</f>
        <v>5909945310.7700005</v>
      </c>
      <c r="AJ264" s="12">
        <f>SUMIF('VET FIA'!F:F,'ALL 2020'!C264,'VET FIA'!E:E)</f>
        <v>0</v>
      </c>
      <c r="AK264" s="12">
        <f>+SUMIF('CSS SAKAY'!F:F,'ALL 2020'!C264,'CSS SAKAY'!D:D)</f>
        <v>0</v>
      </c>
      <c r="AL264" s="12">
        <f>+SUMIF(AGRIMA!F:F,'ALL 2020'!C264,AGRIMA!D:D)</f>
        <v>0</v>
      </c>
      <c r="AM264" s="12">
        <f>SUMIF('United Malagasy'!F:F,'ALL 2020'!C264,'United Malagasy'!D:D)</f>
        <v>0</v>
      </c>
      <c r="AN264" s="12">
        <f>+SUMIF(NUTRIFOOD!E:E,'ALL 2020'!C264,NUTRIFOOD!D:D)</f>
        <v>0</v>
      </c>
      <c r="AO264" s="12">
        <f>+SUMIF(FERRIS!H:H,'ALL 2020'!C264,FERRIS!F:F)</f>
        <v>0</v>
      </c>
      <c r="AP264" s="12">
        <f>+SUMIF(SEM!F:F,'ALL 2020'!C264,SEM!D:D)</f>
        <v>0</v>
      </c>
      <c r="AQ264" s="12">
        <f>+SUMIF(Madatrade!F:F,'ALL 2020'!C264,Madatrade!D:D)</f>
        <v>125486621745.40999</v>
      </c>
      <c r="AR264" s="12">
        <f>+SUMIF('FLY TECH'!F:F,'ALL 2020'!C264,'FLY TECH'!E:E)</f>
        <v>0</v>
      </c>
      <c r="AS264" s="12">
        <f>+SUMIF('FIRST INVESTISSEMENT'!G:G,'ALL 2020'!C264,'FIRST INVESTISSEMENT'!E:E)</f>
        <v>0</v>
      </c>
      <c r="AT264" s="164">
        <f t="shared" si="25"/>
        <v>177468560255.41849</v>
      </c>
      <c r="AU264" s="165">
        <f t="shared" si="22"/>
        <v>41118433.264459573</v>
      </c>
    </row>
    <row r="265" spans="1:47" x14ac:dyDescent="0.25">
      <c r="A265" s="11" t="str">
        <f t="shared" si="23"/>
        <v>6</v>
      </c>
      <c r="B265" s="11" t="str">
        <f t="shared" si="24"/>
        <v>608</v>
      </c>
      <c r="C265" s="23">
        <v>60800000</v>
      </c>
      <c r="D265" s="22" t="s">
        <v>3269</v>
      </c>
      <c r="E265" s="24" t="s">
        <v>390</v>
      </c>
      <c r="F265" s="12">
        <f>+SUMIF(AGRIFARM!H:H,C265,AGRIFARM!L:L)</f>
        <v>342508325.18000001</v>
      </c>
      <c r="G265" s="12">
        <f>+SUMIF(AGRICORP!I:I,C265,AGRICORP!E:E)</f>
        <v>0</v>
      </c>
      <c r="H265" s="12">
        <f>+SUMIF(SMTP!D:D,'ALL 2020'!C265,SMTP!G:G)</f>
        <v>886763191.84300005</v>
      </c>
      <c r="I265" s="12">
        <f>+SUMIF(AGRIVET!G:G,C265,AGRIVET!E:E)</f>
        <v>3105194188.0500002</v>
      </c>
      <c r="J265" s="12">
        <f>+SUMIF(AGRIVAL!G:G,'ALL 2020'!C265,AGRIVAL!E:E)</f>
        <v>0</v>
      </c>
      <c r="K265" s="12">
        <f>+SUMIF(AGRIKOBA!G:G,'ALL 2020'!C265,AGRIKOBA!E:E)</f>
        <v>0</v>
      </c>
      <c r="L265" s="12">
        <f>+SUMIF(LMOI!F:F,'ALL 2020'!C265,LMOI!D:D)</f>
        <v>0</v>
      </c>
      <c r="M265" s="12">
        <f>+SUMIF(TARTINE!G:G,'ALL 2020'!C265,TARTINE!E:E)</f>
        <v>0</v>
      </c>
      <c r="N265" s="12">
        <f>+SUMIF(IDF!F:F,'ALL 2020'!C265,IDF!D:D)</f>
        <v>-283475.71000000002</v>
      </c>
      <c r="O265" s="12">
        <f>+SUMIF(RYA!G:G,C265,RYA!E:E)</f>
        <v>0</v>
      </c>
      <c r="P265" s="12">
        <f>+SUMIF('SCI NOAH'!G:G,'ALL 2020'!C265,'SCI NOAH'!E:E)</f>
        <v>0</v>
      </c>
      <c r="Q265" s="12">
        <f>+SUMIF(SIM!F:F,'ALL 2020'!C265,SIM!D:D)</f>
        <v>21688536.060000002</v>
      </c>
      <c r="R265" s="163">
        <f>+SUMIF('First Energy'!F:F,'ALL 2020'!C265,'First Energy'!D:D)</f>
        <v>0</v>
      </c>
      <c r="S265" s="163">
        <f>+SUMIF('ID Motors'!G:G,C265,'ID Motors'!E:E)</f>
        <v>0</v>
      </c>
      <c r="T265" s="12">
        <f>+SUMIF('ID RENTAL'!G:G,'ALL 2020'!C265,'ID RENTAL'!E:E)</f>
        <v>0</v>
      </c>
      <c r="U265" s="12">
        <f>+SUMIF('MCM '!G:G,'ALL 2020'!C265,'MCM '!E:E)</f>
        <v>691297041.0999999</v>
      </c>
      <c r="V265" s="12">
        <f>SUMIF(AGRIMOTORS!G:G,C265,AGRIMOTORS!E:E)</f>
        <v>0</v>
      </c>
      <c r="W265" s="12">
        <f>+SUMIF(BOVIMA!F:F,'ALL 2020'!C265,BOVIMA!D:D)</f>
        <v>141612545.31999999</v>
      </c>
      <c r="X265" s="12">
        <f>+SUMIF(AGRIFEED!F:F,'ALL 2020'!C265,AGRIFEED!D:D)</f>
        <v>0</v>
      </c>
      <c r="Y265" s="12">
        <f>SUMIF(AMIP!F:F,'ALL 2020'!C265,AMIP!D:D)</f>
        <v>0</v>
      </c>
      <c r="Z265" s="12">
        <f>+SUMIF(ISF!G:G,'ALL 2020'!C265,ISF!E:E)</f>
        <v>0</v>
      </c>
      <c r="AA265" s="124">
        <f>+SUMIF(DISCOI!G:G,'ALL 2020'!C265,DISCOI!E:E)</f>
        <v>86415655.120000005</v>
      </c>
      <c r="AB265" s="12">
        <f>+SUMIF(MABEL!F:F,'ALL 2020'!C265,MABEL!D:D)</f>
        <v>99603857.420000002</v>
      </c>
      <c r="AC265" s="12">
        <f>+SUMIF(NMP!F:F,'ALL 2020'!C265,NMP!D:D)</f>
        <v>0</v>
      </c>
      <c r="AD265" s="12">
        <f>SUMIF('AMCHO '!F:F,'ALL 2020'!C265,'AMCHO '!D:D)</f>
        <v>140870566.63999999</v>
      </c>
      <c r="AE265">
        <f>+SUMIF(CONFORTIS!G:G,'ALL 2020'!C265,CONFORTIS!E:E)</f>
        <v>0</v>
      </c>
      <c r="AF265" s="12">
        <f>+SUMIF('IRS IMMO'!G:G,'ALL 2020'!C265,'IRS IMMO'!E:E)</f>
        <v>0</v>
      </c>
      <c r="AG265" s="12">
        <f>+SUMIF(AGRIVETAM!F:F,'ALL 2020'!C265,AGRIVETAM!D:D)</f>
        <v>368993063</v>
      </c>
      <c r="AH265" s="12">
        <f>+SUMIF(EUROPAINTS!F:F,'ALL 2020'!C265,EUROPAINTS!D:D)</f>
        <v>0</v>
      </c>
      <c r="AI265" s="12">
        <f>+SUMIF('VET ABE'!F:F,'ALL 2020'!C265,'VET ABE'!E:E)</f>
        <v>0</v>
      </c>
      <c r="AJ265" s="12">
        <f>SUMIF('VET FIA'!F:F,'ALL 2020'!C265,'VET FIA'!E:E)</f>
        <v>0</v>
      </c>
      <c r="AK265" s="12">
        <f>+SUMIF('CSS SAKAY'!F:F,'ALL 2020'!C265,'CSS SAKAY'!D:D)</f>
        <v>0</v>
      </c>
      <c r="AL265" s="12">
        <f>+SUMIF(AGRIMA!F:F,'ALL 2020'!C265,AGRIMA!D:D)</f>
        <v>0</v>
      </c>
      <c r="AM265" s="12">
        <f>SUMIF('United Malagasy'!F:F,'ALL 2020'!C265,'United Malagasy'!D:D)</f>
        <v>22172237.09</v>
      </c>
      <c r="AN265" s="12">
        <f>+SUMIF(NUTRIFOOD!E:E,'ALL 2020'!C265,NUTRIFOOD!D:D)</f>
        <v>0</v>
      </c>
      <c r="AO265" s="12">
        <f>+SUMIF(FERRIS!H:H,'ALL 2020'!C265,FERRIS!F:F)</f>
        <v>0</v>
      </c>
      <c r="AP265" s="12">
        <f>+SUMIF(SEM!F:F,'ALL 2020'!C265,SEM!D:D)</f>
        <v>0</v>
      </c>
      <c r="AQ265" s="12">
        <f>+SUMIF(Madatrade!F:F,'ALL 2020'!C265,Madatrade!D:D)</f>
        <v>1130914863.22</v>
      </c>
      <c r="AR265" s="12">
        <f>+SUMIF('FLY TECH'!F:F,'ALL 2020'!C265,'FLY TECH'!E:E)</f>
        <v>0</v>
      </c>
      <c r="AS265" s="12">
        <f>+SUMIF('FIRST INVESTISSEMENT'!G:G,'ALL 2020'!C265,'FIRST INVESTISSEMENT'!E:E)</f>
        <v>0</v>
      </c>
      <c r="AT265" s="164">
        <f t="shared" si="25"/>
        <v>7037750594.3330011</v>
      </c>
      <c r="AU265" s="165">
        <f t="shared" si="22"/>
        <v>1630605.8815629389</v>
      </c>
    </row>
    <row r="266" spans="1:47" x14ac:dyDescent="0.25">
      <c r="A266" s="11" t="str">
        <f t="shared" si="23"/>
        <v>6</v>
      </c>
      <c r="B266" s="11" t="str">
        <f t="shared" si="24"/>
        <v>609</v>
      </c>
      <c r="C266" s="60">
        <v>60900000</v>
      </c>
      <c r="D266" s="22" t="s">
        <v>3269</v>
      </c>
      <c r="E266" s="24" t="s">
        <v>471</v>
      </c>
      <c r="F266" s="12">
        <f>+SUMIF(AGRIFARM!H:H,C266,AGRIFARM!L:L)</f>
        <v>0</v>
      </c>
      <c r="G266" s="12">
        <f>+SUMIF(AGRICORP!I:I,C266,AGRICORP!E:E)</f>
        <v>0</v>
      </c>
      <c r="H266" s="12">
        <f>+SUMIF(SMTP!D:D,'ALL 2020'!C266,SMTP!G:G)</f>
        <v>-12858141.68</v>
      </c>
      <c r="I266" s="12">
        <f>+SUMIF(AGRIVET!G:G,C266,AGRIVET!E:E)</f>
        <v>-9823.0300000000007</v>
      </c>
      <c r="J266" s="12">
        <f>+SUMIF(AGRIVAL!G:G,'ALL 2020'!C266,AGRIVAL!E:E)</f>
        <v>0</v>
      </c>
      <c r="K266" s="12">
        <f>+SUMIF(AGRIKOBA!G:G,'ALL 2020'!C266,AGRIKOBA!E:E)</f>
        <v>0</v>
      </c>
      <c r="L266" s="12">
        <f>+SUMIF(LMOI!F:F,'ALL 2020'!C266,LMOI!D:D)</f>
        <v>0</v>
      </c>
      <c r="M266" s="12">
        <f>+SUMIF(TARTINE!G:G,'ALL 2020'!C266,TARTINE!E:E)</f>
        <v>0</v>
      </c>
      <c r="N266" s="12">
        <f>+SUMIF(IDF!F:F,'ALL 2020'!C266,IDF!D:D)</f>
        <v>-4730061.08</v>
      </c>
      <c r="O266" s="12">
        <f>+SUMIF(RYA!G:G,C266,RYA!E:E)</f>
        <v>0</v>
      </c>
      <c r="P266" s="12">
        <f>+SUMIF('SCI NOAH'!G:G,'ALL 2020'!C266,'SCI NOAH'!E:E)</f>
        <v>0</v>
      </c>
      <c r="Q266" s="12">
        <f>+SUMIF(SIM!F:F,'ALL 2020'!C266,SIM!D:D)</f>
        <v>0</v>
      </c>
      <c r="R266" s="163">
        <f>+SUMIF('First Energy'!F:F,'ALL 2020'!C266,'First Energy'!D:D)</f>
        <v>-2145765.96</v>
      </c>
      <c r="S266" s="163">
        <f>+SUMIF('ID Motors'!G:G,C266,'ID Motors'!E:E)</f>
        <v>-798834.92</v>
      </c>
      <c r="T266" s="12">
        <f>+SUMIF('ID RENTAL'!G:G,'ALL 2020'!C266,'ID RENTAL'!E:E)</f>
        <v>-2099526.04</v>
      </c>
      <c r="U266" s="12">
        <f>+SUMIF('MCM '!G:G,'ALL 2020'!C266,'MCM '!E:E)</f>
        <v>0</v>
      </c>
      <c r="V266" s="12">
        <f>SUMIF(AGRIMOTORS!G:G,C266,AGRIMOTORS!E:E)</f>
        <v>0</v>
      </c>
      <c r="W266" s="12">
        <f>+SUMIF(BOVIMA!F:F,'ALL 2020'!C266,BOVIMA!D:D)</f>
        <v>-674699.53</v>
      </c>
      <c r="X266" s="12">
        <f>+SUMIF(AGRIFEED!F:F,'ALL 2020'!C266,AGRIFEED!D:D)</f>
        <v>0</v>
      </c>
      <c r="Y266" s="12">
        <f>SUMIF(AMIP!F:F,'ALL 2020'!C266,AMIP!D:D)</f>
        <v>0</v>
      </c>
      <c r="Z266" s="12">
        <f>+SUMIF(ISF!G:G,'ALL 2020'!C266,ISF!E:E)</f>
        <v>0</v>
      </c>
      <c r="AA266" s="124">
        <f>+SUMIF(DISCOI!G:G,'ALL 2020'!C266,DISCOI!E:E)</f>
        <v>0</v>
      </c>
      <c r="AB266" s="12">
        <f>+SUMIF(MABEL!F:F,'ALL 2020'!C266,MABEL!D:D)</f>
        <v>0</v>
      </c>
      <c r="AC266" s="12">
        <f>+SUMIF(NMP!F:F,'ALL 2020'!C266,NMP!D:D)</f>
        <v>0</v>
      </c>
      <c r="AD266" s="12">
        <f>SUMIF('AMCHO '!F:F,'ALL 2020'!C266,'AMCHO '!D:D)</f>
        <v>0</v>
      </c>
      <c r="AE266">
        <f>+SUMIF(CONFORTIS!G:G,'ALL 2020'!C266,CONFORTIS!E:E)</f>
        <v>0</v>
      </c>
      <c r="AF266" s="12">
        <f>+SUMIF('IRS IMMO'!G:G,'ALL 2020'!C266,'IRS IMMO'!E:E)</f>
        <v>0</v>
      </c>
      <c r="AG266" s="12">
        <f>+SUMIF(AGRIVETAM!F:F,'ALL 2020'!C266,AGRIVETAM!D:D)</f>
        <v>0</v>
      </c>
      <c r="AH266" s="12">
        <f>+SUMIF(EUROPAINTS!F:F,'ALL 2020'!C266,EUROPAINTS!D:D)</f>
        <v>0</v>
      </c>
      <c r="AI266" s="12">
        <f>+SUMIF('VET ABE'!F:F,'ALL 2020'!C266,'VET ABE'!E:E)</f>
        <v>0</v>
      </c>
      <c r="AJ266" s="12">
        <f>SUMIF('VET FIA'!F:F,'ALL 2020'!C266,'VET FIA'!E:E)</f>
        <v>0</v>
      </c>
      <c r="AK266" s="12">
        <f>+SUMIF('CSS SAKAY'!F:F,'ALL 2020'!C266,'CSS SAKAY'!D:D)</f>
        <v>0</v>
      </c>
      <c r="AL266" s="12">
        <f>+SUMIF(AGRIMA!F:F,'ALL 2020'!C266,AGRIMA!D:D)</f>
        <v>0</v>
      </c>
      <c r="AM266" s="12">
        <f>SUMIF('United Malagasy'!F:F,'ALL 2020'!C266,'United Malagasy'!D:D)</f>
        <v>0</v>
      </c>
      <c r="AN266" s="12">
        <f>+SUMIF(NUTRIFOOD!E:E,'ALL 2020'!C266,NUTRIFOOD!D:D)</f>
        <v>0</v>
      </c>
      <c r="AO266" s="12">
        <f>+SUMIF(FERRIS!H:H,'ALL 2020'!C266,FERRIS!F:F)</f>
        <v>0</v>
      </c>
      <c r="AP266" s="12">
        <f>+SUMIF(SEM!F:F,'ALL 2020'!C266,SEM!D:D)</f>
        <v>0</v>
      </c>
      <c r="AQ266" s="12">
        <f>+SUMIF(Madatrade!F:F,'ALL 2020'!C266,Madatrade!D:D)</f>
        <v>-16217455.869999999</v>
      </c>
      <c r="AR266" s="12">
        <f>+SUMIF('FLY TECH'!F:F,'ALL 2020'!C266,'FLY TECH'!E:E)</f>
        <v>0</v>
      </c>
      <c r="AS266" s="12">
        <f>+SUMIF('FIRST INVESTISSEMENT'!G:G,'ALL 2020'!C266,'FIRST INVESTISSEMENT'!E:E)</f>
        <v>0</v>
      </c>
      <c r="AT266" s="164">
        <f t="shared" si="25"/>
        <v>-39534308.109999999</v>
      </c>
      <c r="AU266" s="165">
        <f t="shared" si="22"/>
        <v>-9159.8692598735124</v>
      </c>
    </row>
    <row r="267" spans="1:47" x14ac:dyDescent="0.25">
      <c r="A267" s="11" t="str">
        <f t="shared" si="23"/>
        <v>6</v>
      </c>
      <c r="B267" s="11" t="str">
        <f t="shared" si="24"/>
        <v>611</v>
      </c>
      <c r="C267" s="60">
        <v>61100000</v>
      </c>
      <c r="D267" s="160" t="s">
        <v>3273</v>
      </c>
      <c r="E267" s="24" t="s">
        <v>173</v>
      </c>
      <c r="F267" s="12">
        <f>+SUMIF(AGRIFARM!H:H,C267,AGRIFARM!L:L)</f>
        <v>228995765.66</v>
      </c>
      <c r="G267" s="12">
        <f>+SUMIF(AGRICORP!I:I,C267,AGRICORP!E:E)</f>
        <v>0</v>
      </c>
      <c r="H267" s="12">
        <f>+SUMIF(SMTP!D:D,'ALL 2020'!C267,SMTP!G:G)</f>
        <v>0</v>
      </c>
      <c r="I267" s="12">
        <f>+SUMIF(AGRIVET!G:G,C267,AGRIVET!E:E)</f>
        <v>4868932.03</v>
      </c>
      <c r="J267" s="12">
        <f>+SUMIF(AGRIVAL!G:G,'ALL 2020'!C267,AGRIVAL!E:E)</f>
        <v>0</v>
      </c>
      <c r="K267" s="12">
        <f>+SUMIF(AGRIKOBA!G:G,'ALL 2020'!C267,AGRIKOBA!E:E)</f>
        <v>0</v>
      </c>
      <c r="L267" s="12">
        <f>+SUMIF(LMOI!F:F,'ALL 2020'!C267,LMOI!D:D)</f>
        <v>0</v>
      </c>
      <c r="M267" s="12">
        <f>+SUMIF(TARTINE!G:G,'ALL 2020'!C267,TARTINE!E:E)</f>
        <v>5650036.3100000005</v>
      </c>
      <c r="N267" s="12">
        <f>+SUMIF(IDF!F:F,'ALL 2020'!C267,IDF!D:D)</f>
        <v>135779534.56</v>
      </c>
      <c r="O267" s="12">
        <f>+SUMIF(RYA!G:G,C267,RYA!E:E)</f>
        <v>7971037.21</v>
      </c>
      <c r="P267" s="12">
        <f>+SUMIF('SCI NOAH'!G:G,'ALL 2020'!C267,'SCI NOAH'!E:E)</f>
        <v>0</v>
      </c>
      <c r="Q267" s="12">
        <f>+SUMIF(SIM!F:F,'ALL 2020'!C267,SIM!D:D)</f>
        <v>0</v>
      </c>
      <c r="R267" s="163">
        <f>+SUMIF('First Energy'!F:F,'ALL 2020'!C267,'First Energy'!D:D)</f>
        <v>0</v>
      </c>
      <c r="S267" s="163">
        <f>+SUMIF('ID Motors'!G:G,C267,'ID Motors'!E:E)</f>
        <v>0</v>
      </c>
      <c r="T267" s="12">
        <f>+SUMIF('ID RENTAL'!G:G,'ALL 2020'!C267,'ID RENTAL'!E:E)</f>
        <v>0</v>
      </c>
      <c r="U267" s="12">
        <f>+SUMIF('MCM '!G:G,'ALL 2020'!C267,'MCM '!E:E)</f>
        <v>0</v>
      </c>
      <c r="V267" s="12">
        <f>SUMIF(AGRIMOTORS!G:G,C267,AGRIMOTORS!E:E)</f>
        <v>0</v>
      </c>
      <c r="W267" s="12">
        <f>+SUMIF(BOVIMA!F:F,'ALL 2020'!C267,BOVIMA!D:D)</f>
        <v>0</v>
      </c>
      <c r="X267" s="12">
        <f>+SUMIF(AGRIFEED!F:F,'ALL 2020'!C267,AGRIFEED!D:D)</f>
        <v>0</v>
      </c>
      <c r="Y267" s="12">
        <f>SUMIF(AMIP!F:F,'ALL 2020'!C267,AMIP!D:D)</f>
        <v>0</v>
      </c>
      <c r="Z267" s="12">
        <f>+SUMIF(ISF!G:G,'ALL 2020'!C267,ISF!E:E)</f>
        <v>0</v>
      </c>
      <c r="AA267" s="124">
        <f>+SUMIF(DISCOI!G:G,'ALL 2020'!C267,DISCOI!E:E)</f>
        <v>0</v>
      </c>
      <c r="AB267" s="12">
        <f>+SUMIF(MABEL!F:F,'ALL 2020'!C267,MABEL!D:D)</f>
        <v>0</v>
      </c>
      <c r="AC267" s="12">
        <f>+SUMIF(NMP!F:F,'ALL 2020'!C267,NMP!D:D)</f>
        <v>0</v>
      </c>
      <c r="AD267" s="12">
        <f>SUMIF('AMCHO '!F:F,'ALL 2020'!C267,'AMCHO '!D:D)</f>
        <v>25761034.23</v>
      </c>
      <c r="AE267">
        <f>+SUMIF(CONFORTIS!G:G,'ALL 2020'!C267,CONFORTIS!E:E)</f>
        <v>0</v>
      </c>
      <c r="AF267" s="12">
        <f>+SUMIF('IRS IMMO'!G:G,'ALL 2020'!C267,'IRS IMMO'!E:E)</f>
        <v>7971037.21</v>
      </c>
      <c r="AG267" s="12">
        <f>+SUMIF(AGRIVETAM!F:F,'ALL 2020'!C267,AGRIVETAM!D:D)</f>
        <v>0</v>
      </c>
      <c r="AH267" s="12">
        <f>+SUMIF(EUROPAINTS!F:F,'ALL 2020'!C267,EUROPAINTS!D:D)</f>
        <v>829951.03</v>
      </c>
      <c r="AI267" s="12">
        <f>+SUMIF('VET ABE'!F:F,'ALL 2020'!C267,'VET ABE'!E:E)</f>
        <v>0</v>
      </c>
      <c r="AJ267" s="12">
        <f>SUMIF('VET FIA'!F:F,'ALL 2020'!C267,'VET FIA'!E:E)</f>
        <v>0</v>
      </c>
      <c r="AK267" s="12">
        <f>+SUMIF('CSS SAKAY'!F:F,'ALL 2020'!C267,'CSS SAKAY'!D:D)</f>
        <v>0</v>
      </c>
      <c r="AL267" s="12">
        <f>+SUMIF(AGRIMA!F:F,'ALL 2020'!C267,AGRIMA!D:D)</f>
        <v>0</v>
      </c>
      <c r="AM267" s="12">
        <f>SUMIF('United Malagasy'!F:F,'ALL 2020'!C267,'United Malagasy'!D:D)</f>
        <v>0</v>
      </c>
      <c r="AN267" s="12">
        <f>+SUMIF(NUTRIFOOD!E:E,'ALL 2020'!C267,NUTRIFOOD!D:D)</f>
        <v>0</v>
      </c>
      <c r="AO267" s="12">
        <f>+SUMIF(FERRIS!H:H,'ALL 2020'!C267,FERRIS!F:F)</f>
        <v>0</v>
      </c>
      <c r="AP267" s="12">
        <f>+SUMIF(SEM!F:F,'ALL 2020'!C267,SEM!D:D)</f>
        <v>0</v>
      </c>
      <c r="AQ267" s="12">
        <f>+SUMIF(Madatrade!F:F,'ALL 2020'!C267,Madatrade!D:D)</f>
        <v>0</v>
      </c>
      <c r="AR267" s="12">
        <f>+SUMIF('FLY TECH'!F:F,'ALL 2020'!C267,'FLY TECH'!E:E)</f>
        <v>0</v>
      </c>
      <c r="AS267" s="12">
        <f>+SUMIF('FIRST INVESTISSEMENT'!G:G,'ALL 2020'!C267,'FIRST INVESTISSEMENT'!E:E)</f>
        <v>0</v>
      </c>
      <c r="AT267" s="164">
        <f t="shared" si="25"/>
        <v>417827328.23999995</v>
      </c>
      <c r="AU267" s="165">
        <f t="shared" si="22"/>
        <v>96808.161894012606</v>
      </c>
    </row>
    <row r="268" spans="1:47" x14ac:dyDescent="0.25">
      <c r="A268" s="11" t="str">
        <f t="shared" si="23"/>
        <v>6</v>
      </c>
      <c r="B268" s="11" t="str">
        <f t="shared" si="24"/>
        <v>612</v>
      </c>
      <c r="C268" s="60">
        <v>61200000</v>
      </c>
      <c r="D268" s="160" t="s">
        <v>3273</v>
      </c>
      <c r="E268" s="24" t="s">
        <v>1314</v>
      </c>
      <c r="F268" s="12">
        <f>+SUMIF(AGRIFARM!H:H,C268,AGRIFARM!L:L)</f>
        <v>0</v>
      </c>
      <c r="G268" s="12">
        <f>+SUMIF(AGRICORP!I:I,C268,AGRICORP!E:E)</f>
        <v>0</v>
      </c>
      <c r="H268" s="12">
        <f>+SUMIF(SMTP!D:D,'ALL 2020'!C268,SMTP!G:G)</f>
        <v>0</v>
      </c>
      <c r="I268" s="12">
        <f>+SUMIF(AGRIVET!G:G,C268,AGRIVET!E:E)</f>
        <v>0</v>
      </c>
      <c r="J268" s="12">
        <f>+SUMIF(AGRIVAL!G:G,'ALL 2020'!C268,AGRIVAL!E:E)</f>
        <v>0</v>
      </c>
      <c r="K268" s="12">
        <f>+SUMIF(AGRIKOBA!G:G,'ALL 2020'!C268,AGRIKOBA!E:E)</f>
        <v>0</v>
      </c>
      <c r="L268" s="12">
        <f>+SUMIF(LMOI!F:F,'ALL 2020'!C268,LMOI!D:D)</f>
        <v>0</v>
      </c>
      <c r="M268" s="12">
        <f>+SUMIF(TARTINE!G:G,'ALL 2020'!C268,TARTINE!E:E)</f>
        <v>0</v>
      </c>
      <c r="N268" s="12">
        <f>+SUMIF(IDF!F:F,'ALL 2020'!C268,IDF!D:D)</f>
        <v>0</v>
      </c>
      <c r="O268" s="12">
        <f>+SUMIF(RYA!G:G,C268,RYA!E:E)</f>
        <v>0</v>
      </c>
      <c r="P268" s="12">
        <f>+SUMIF('SCI NOAH'!G:G,'ALL 2020'!C268,'SCI NOAH'!E:E)</f>
        <v>0</v>
      </c>
      <c r="Q268" s="12">
        <f>+SUMIF(SIM!F:F,'ALL 2020'!C268,SIM!D:D)</f>
        <v>0</v>
      </c>
      <c r="R268" s="163">
        <f>+SUMIF('First Energy'!F:F,'ALL 2020'!C268,'First Energy'!D:D)</f>
        <v>0</v>
      </c>
      <c r="S268" s="163">
        <f>+SUMIF('ID Motors'!G:G,C268,'ID Motors'!E:E)</f>
        <v>0</v>
      </c>
      <c r="T268" s="12">
        <f>+SUMIF('ID RENTAL'!G:G,'ALL 2020'!C268,'ID RENTAL'!E:E)</f>
        <v>0</v>
      </c>
      <c r="U268" s="12">
        <f>+SUMIF('MCM '!G:G,'ALL 2020'!C268,'MCM '!E:E)</f>
        <v>0</v>
      </c>
      <c r="V268" s="12">
        <f>SUMIF(AGRIMOTORS!G:G,C268,AGRIMOTORS!E:E)</f>
        <v>0</v>
      </c>
      <c r="W268" s="12">
        <f>+SUMIF(BOVIMA!F:F,'ALL 2020'!C268,BOVIMA!D:D)</f>
        <v>0</v>
      </c>
      <c r="X268" s="12">
        <f>+SUMIF(AGRIFEED!F:F,'ALL 2020'!C268,AGRIFEED!D:D)</f>
        <v>0</v>
      </c>
      <c r="Y268" s="12">
        <f>SUMIF(AMIP!F:F,'ALL 2020'!C268,AMIP!D:D)</f>
        <v>0</v>
      </c>
      <c r="Z268" s="12">
        <f>+SUMIF(ISF!G:G,'ALL 2020'!C268,ISF!E:E)</f>
        <v>0</v>
      </c>
      <c r="AA268" s="124">
        <f>+SUMIF(DISCOI!G:G,'ALL 2020'!C268,DISCOI!E:E)</f>
        <v>0</v>
      </c>
      <c r="AB268" s="12">
        <f>+SUMIF(MABEL!F:F,'ALL 2020'!C268,MABEL!D:D)</f>
        <v>0</v>
      </c>
      <c r="AC268" s="12">
        <f>+SUMIF(NMP!F:F,'ALL 2020'!C268,NMP!D:D)</f>
        <v>0</v>
      </c>
      <c r="AD268" s="12">
        <f>SUMIF('AMCHO '!F:F,'ALL 2020'!C268,'AMCHO '!D:D)</f>
        <v>0</v>
      </c>
      <c r="AE268">
        <f>+SUMIF(CONFORTIS!G:G,'ALL 2020'!C268,CONFORTIS!E:E)</f>
        <v>0</v>
      </c>
      <c r="AF268" s="12">
        <f>+SUMIF('IRS IMMO'!G:G,'ALL 2020'!C268,'IRS IMMO'!E:E)</f>
        <v>0</v>
      </c>
      <c r="AG268" s="12">
        <f>+SUMIF(AGRIVETAM!F:F,'ALL 2020'!C268,AGRIVETAM!D:D)</f>
        <v>0</v>
      </c>
      <c r="AH268" s="12">
        <f>+SUMIF(EUROPAINTS!F:F,'ALL 2020'!C268,EUROPAINTS!D:D)</f>
        <v>0</v>
      </c>
      <c r="AI268" s="12">
        <f>+SUMIF('VET ABE'!F:F,'ALL 2020'!C268,'VET ABE'!E:E)</f>
        <v>0</v>
      </c>
      <c r="AJ268" s="12">
        <f>SUMIF('VET FIA'!F:F,'ALL 2020'!C268,'VET FIA'!E:E)</f>
        <v>0</v>
      </c>
      <c r="AK268" s="12">
        <f>+SUMIF('CSS SAKAY'!F:F,'ALL 2020'!C268,'CSS SAKAY'!D:D)</f>
        <v>0</v>
      </c>
      <c r="AL268" s="12">
        <f>+SUMIF(AGRIMA!F:F,'ALL 2020'!C268,AGRIMA!D:D)</f>
        <v>0</v>
      </c>
      <c r="AM268" s="12">
        <f>SUMIF('United Malagasy'!F:F,'ALL 2020'!C268,'United Malagasy'!D:D)</f>
        <v>0</v>
      </c>
      <c r="AN268" s="12">
        <f>+SUMIF(NUTRIFOOD!E:E,'ALL 2020'!C268,NUTRIFOOD!D:D)</f>
        <v>0</v>
      </c>
      <c r="AO268" s="12">
        <f>+SUMIF(FERRIS!H:H,'ALL 2020'!C268,FERRIS!F:F)</f>
        <v>0</v>
      </c>
      <c r="AP268" s="12">
        <f>+SUMIF(SEM!F:F,'ALL 2020'!C268,SEM!D:D)</f>
        <v>0</v>
      </c>
      <c r="AQ268" s="12">
        <f>+SUMIF(Madatrade!F:F,'ALL 2020'!C268,Madatrade!D:D)</f>
        <v>0</v>
      </c>
      <c r="AR268" s="12">
        <f>+SUMIF('FLY TECH'!F:F,'ALL 2020'!C268,'FLY TECH'!E:E)</f>
        <v>0</v>
      </c>
      <c r="AS268" s="12">
        <f>+SUMIF('FIRST INVESTISSEMENT'!G:G,'ALL 2020'!C268,'FIRST INVESTISSEMENT'!E:E)</f>
        <v>0</v>
      </c>
      <c r="AT268" s="164">
        <f t="shared" si="25"/>
        <v>0</v>
      </c>
      <c r="AU268" s="165">
        <f t="shared" si="22"/>
        <v>0</v>
      </c>
    </row>
    <row r="269" spans="1:47" x14ac:dyDescent="0.25">
      <c r="A269" s="11" t="str">
        <f t="shared" si="23"/>
        <v>6</v>
      </c>
      <c r="B269" s="11" t="str">
        <f t="shared" si="24"/>
        <v>613</v>
      </c>
      <c r="C269" s="23">
        <v>61300000</v>
      </c>
      <c r="D269" s="160" t="s">
        <v>3273</v>
      </c>
      <c r="E269" s="24" t="s">
        <v>737</v>
      </c>
      <c r="F269" s="12">
        <f>+SUMIF(AGRIFARM!H:H,C269,AGRIFARM!L:L)</f>
        <v>57272727.219999999</v>
      </c>
      <c r="G269" s="12">
        <f>+SUMIF(AGRICORP!I:I,C269,AGRICORP!E:E)</f>
        <v>0</v>
      </c>
      <c r="H269" s="12">
        <f>+SUMIF(SMTP!D:D,'ALL 2020'!C269,SMTP!G:G)</f>
        <v>323964593.89999998</v>
      </c>
      <c r="I269" s="12">
        <f>+SUMIF(AGRIVET!G:G,C269,AGRIVET!E:E)</f>
        <v>562378114.28999996</v>
      </c>
      <c r="J269" s="12">
        <f>+SUMIF(AGRIVAL!G:G,'ALL 2020'!C269,AGRIVAL!E:E)</f>
        <v>5034059.17</v>
      </c>
      <c r="K269" s="12">
        <f>+SUMIF(AGRIKOBA!G:G,'ALL 2020'!C269,AGRIKOBA!E:E)</f>
        <v>300000</v>
      </c>
      <c r="L269" s="12">
        <f>+SUMIF(LMOI!F:F,'ALL 2020'!C269,LMOI!D:D)</f>
        <v>0</v>
      </c>
      <c r="M269" s="12">
        <f>+SUMIF(TARTINE!G:G,'ALL 2020'!C269,TARTINE!E:E)</f>
        <v>1200000</v>
      </c>
      <c r="N269" s="12">
        <f>+SUMIF(IDF!F:F,'ALL 2020'!C269,IDF!D:D)</f>
        <v>702113333.68999994</v>
      </c>
      <c r="O269" s="12">
        <f>+SUMIF(RYA!G:G,C269,RYA!E:E)</f>
        <v>0</v>
      </c>
      <c r="P269" s="12">
        <f>+SUMIF('SCI NOAH'!G:G,'ALL 2020'!C269,'SCI NOAH'!E:E)</f>
        <v>0</v>
      </c>
      <c r="Q269" s="12">
        <f>+SUMIF(SIM!F:F,'ALL 2020'!C269,SIM!D:D)</f>
        <v>240000</v>
      </c>
      <c r="R269" s="163">
        <f>+SUMIF('First Energy'!F:F,'ALL 2020'!C269,'First Energy'!D:D)</f>
        <v>0</v>
      </c>
      <c r="S269" s="163">
        <f>+SUMIF('ID Motors'!G:G,C269,'ID Motors'!E:E)</f>
        <v>0</v>
      </c>
      <c r="T269" s="12">
        <f>+SUMIF('ID RENTAL'!G:G,'ALL 2020'!C269,'ID RENTAL'!E:E)</f>
        <v>0</v>
      </c>
      <c r="U269" s="12">
        <f>+SUMIF('MCM '!G:G,'ALL 2020'!C269,'MCM '!E:E)</f>
        <v>172669904.61000001</v>
      </c>
      <c r="V269" s="12">
        <f>SUMIF(AGRIMOTORS!G:G,C269,AGRIMOTORS!E:E)</f>
        <v>14257875</v>
      </c>
      <c r="W269" s="12">
        <f>+SUMIF(BOVIMA!F:F,'ALL 2020'!C269,BOVIMA!D:D)</f>
        <v>64720795</v>
      </c>
      <c r="X269" s="12">
        <f>+SUMIF(AGRIFEED!F:F,'ALL 2020'!C269,AGRIFEED!D:D)</f>
        <v>0</v>
      </c>
      <c r="Y269" s="12">
        <f>SUMIF(AMIP!F:F,'ALL 2020'!C269,AMIP!D:D)</f>
        <v>0</v>
      </c>
      <c r="Z269" s="12">
        <f>+SUMIF(ISF!G:G,'ALL 2020'!C269,ISF!E:E)</f>
        <v>4500000</v>
      </c>
      <c r="AA269" s="124">
        <f>+SUMIF(DISCOI!G:G,'ALL 2020'!C269,DISCOI!E:E)</f>
        <v>0</v>
      </c>
      <c r="AB269" s="12">
        <f>+SUMIF(MABEL!F:F,'ALL 2020'!C269,MABEL!D:D)</f>
        <v>6400000</v>
      </c>
      <c r="AC269" s="12">
        <f>+SUMIF(NMP!F:F,'ALL 2020'!C269,NMP!D:D)</f>
        <v>0</v>
      </c>
      <c r="AD269" s="12">
        <f>SUMIF('AMCHO '!F:F,'ALL 2020'!C269,'AMCHO '!D:D)</f>
        <v>7829176.3600000003</v>
      </c>
      <c r="AE269">
        <f>+SUMIF(CONFORTIS!G:G,'ALL 2020'!C269,CONFORTIS!E:E)</f>
        <v>0</v>
      </c>
      <c r="AF269" s="12">
        <f>+SUMIF('IRS IMMO'!G:G,'ALL 2020'!C269,'IRS IMMO'!E:E)</f>
        <v>0</v>
      </c>
      <c r="AG269" s="12">
        <f>+SUMIF(AGRIVETAM!F:F,'ALL 2020'!C269,AGRIVETAM!D:D)</f>
        <v>72750000</v>
      </c>
      <c r="AH269" s="12">
        <f>+SUMIF(EUROPAINTS!F:F,'ALL 2020'!C269,EUROPAINTS!D:D)</f>
        <v>0</v>
      </c>
      <c r="AI269" s="12">
        <f>+SUMIF('VET ABE'!F:F,'ALL 2020'!C269,'VET ABE'!E:E)</f>
        <v>82200000</v>
      </c>
      <c r="AJ269" s="12">
        <f>SUMIF('VET FIA'!F:F,'ALL 2020'!C269,'VET FIA'!E:E)</f>
        <v>0</v>
      </c>
      <c r="AK269" s="12">
        <f>+SUMIF('CSS SAKAY'!F:F,'ALL 2020'!C269,'CSS SAKAY'!D:D)</f>
        <v>0</v>
      </c>
      <c r="AL269" s="12">
        <f>+SUMIF(AGRIMA!F:F,'ALL 2020'!C269,AGRIMA!D:D)</f>
        <v>20993322.5</v>
      </c>
      <c r="AM269" s="12">
        <f>SUMIF('United Malagasy'!F:F,'ALL 2020'!C269,'United Malagasy'!D:D)</f>
        <v>9351790</v>
      </c>
      <c r="AN269" s="12">
        <f>+SUMIF(NUTRIFOOD!E:E,'ALL 2020'!C269,NUTRIFOOD!D:D)</f>
        <v>0</v>
      </c>
      <c r="AO269" s="12">
        <f>+SUMIF(FERRIS!H:H,'ALL 2020'!C269,FERRIS!F:F)</f>
        <v>0</v>
      </c>
      <c r="AP269" s="12">
        <f>+SUMIF(SEM!F:F,'ALL 2020'!C269,SEM!D:D)</f>
        <v>0</v>
      </c>
      <c r="AQ269" s="12">
        <f>+SUMIF(Madatrade!F:F,'ALL 2020'!C269,Madatrade!D:D)</f>
        <v>124247108</v>
      </c>
      <c r="AR269" s="12">
        <f>+SUMIF('FLY TECH'!F:F,'ALL 2020'!C269,'FLY TECH'!E:E)</f>
        <v>21903775.670000002</v>
      </c>
      <c r="AS269" s="12">
        <f>+SUMIF('FIRST INVESTISSEMENT'!G:G,'ALL 2020'!C269,'FIRST INVESTISSEMENT'!E:E)</f>
        <v>1200000</v>
      </c>
      <c r="AT269" s="164">
        <f t="shared" si="25"/>
        <v>2255526575.4099998</v>
      </c>
      <c r="AU269" s="165">
        <f t="shared" si="22"/>
        <v>522592.3895124374</v>
      </c>
    </row>
    <row r="270" spans="1:47" x14ac:dyDescent="0.25">
      <c r="A270" s="11" t="str">
        <f t="shared" si="23"/>
        <v>6</v>
      </c>
      <c r="B270" s="11" t="str">
        <f t="shared" si="24"/>
        <v>615</v>
      </c>
      <c r="C270" s="23">
        <v>61500000</v>
      </c>
      <c r="D270" s="160" t="s">
        <v>3273</v>
      </c>
      <c r="E270" s="24" t="s">
        <v>409</v>
      </c>
      <c r="F270" s="12">
        <f>+SUMIF(AGRIFARM!H:H,C270,AGRIFARM!L:L)</f>
        <v>128869625.8</v>
      </c>
      <c r="G270" s="12">
        <f>+SUMIF(AGRICORP!I:I,C270,AGRICORP!E:E)</f>
        <v>0</v>
      </c>
      <c r="H270" s="12">
        <f>+SUMIF(SMTP!D:D,'ALL 2020'!C270,SMTP!G:G)</f>
        <v>163329998.87450001</v>
      </c>
      <c r="I270" s="12">
        <f>+SUMIF(AGRIVET!G:G,C270,AGRIVET!E:E)</f>
        <v>118839643.01000001</v>
      </c>
      <c r="J270" s="12">
        <f>+SUMIF(AGRIVAL!G:G,'ALL 2020'!C270,AGRIVAL!E:E)</f>
        <v>2328270.5099999998</v>
      </c>
      <c r="K270" s="12">
        <f>+SUMIF(AGRIKOBA!G:G,'ALL 2020'!C270,AGRIKOBA!E:E)</f>
        <v>185500</v>
      </c>
      <c r="L270" s="12">
        <f>+SUMIF(LMOI!F:F,'ALL 2020'!C270,LMOI!D:D)</f>
        <v>26265249.199999999</v>
      </c>
      <c r="M270" s="12">
        <f>+SUMIF(TARTINE!G:G,'ALL 2020'!C270,TARTINE!E:E)</f>
        <v>22302813.34</v>
      </c>
      <c r="N270" s="12">
        <f>+SUMIF(IDF!F:F,'ALL 2020'!C270,IDF!D:D)</f>
        <v>243910149.22</v>
      </c>
      <c r="O270" s="12">
        <f>+SUMIF(RYA!G:G,C270,RYA!E:E)</f>
        <v>10332450.939999999</v>
      </c>
      <c r="P270" s="12">
        <f>+SUMIF('SCI NOAH'!G:G,'ALL 2020'!C270,'SCI NOAH'!E:E)</f>
        <v>0</v>
      </c>
      <c r="Q270" s="12">
        <f>+SUMIF(SIM!F:F,'ALL 2020'!C270,SIM!D:D)</f>
        <v>28656352.210000001</v>
      </c>
      <c r="R270" s="163">
        <f>+SUMIF('First Energy'!F:F,'ALL 2020'!C270,'First Energy'!D:D)</f>
        <v>2156500</v>
      </c>
      <c r="S270" s="163">
        <f>+SUMIF('ID Motors'!G:G,C270,'ID Motors'!E:E)</f>
        <v>66984163.049999997</v>
      </c>
      <c r="T270" s="12">
        <f>+SUMIF('ID RENTAL'!G:G,'ALL 2020'!C270,'ID RENTAL'!E:E)</f>
        <v>28164573.940000001</v>
      </c>
      <c r="U270" s="12">
        <f>+SUMIF('MCM '!G:G,'ALL 2020'!C270,'MCM '!E:E)</f>
        <v>28667960</v>
      </c>
      <c r="V270" s="12">
        <f>SUMIF(AGRIMOTORS!G:G,C270,AGRIMOTORS!E:E)</f>
        <v>0</v>
      </c>
      <c r="W270" s="12">
        <f>+SUMIF(BOVIMA!F:F,'ALL 2020'!C270,BOVIMA!D:D)</f>
        <v>133877165.91</v>
      </c>
      <c r="X270" s="12">
        <f>+SUMIF(AGRIFEED!F:F,'ALL 2020'!C270,AGRIFEED!D:D)</f>
        <v>4203600</v>
      </c>
      <c r="Y270" s="12">
        <f>SUMIF(AMIP!F:F,'ALL 2020'!C270,AMIP!D:D)</f>
        <v>0</v>
      </c>
      <c r="Z270" s="12">
        <f>+SUMIF(ISF!G:G,'ALL 2020'!C270,ISF!E:E)</f>
        <v>0</v>
      </c>
      <c r="AA270" s="124">
        <f>+SUMIF(DISCOI!G:G,'ALL 2020'!C270,DISCOI!E:E)</f>
        <v>3849211.25</v>
      </c>
      <c r="AB270" s="12">
        <f>+SUMIF(MABEL!F:F,'ALL 2020'!C270,MABEL!D:D)</f>
        <v>1119043.6599999999</v>
      </c>
      <c r="AC270" s="12">
        <f>+SUMIF(NMP!F:F,'ALL 2020'!C270,NMP!D:D)</f>
        <v>0</v>
      </c>
      <c r="AD270" s="12">
        <f>SUMIF('AMCHO '!F:F,'ALL 2020'!C270,'AMCHO '!D:D)</f>
        <v>32386047.619999997</v>
      </c>
      <c r="AE270">
        <f>+SUMIF(CONFORTIS!G:G,'ALL 2020'!C270,CONFORTIS!E:E)</f>
        <v>0</v>
      </c>
      <c r="AF270" s="12">
        <f>+SUMIF('IRS IMMO'!G:G,'ALL 2020'!C270,'IRS IMMO'!E:E)</f>
        <v>34279533.329999998</v>
      </c>
      <c r="AG270" s="12">
        <f>+SUMIF(AGRIVETAM!F:F,'ALL 2020'!C270,AGRIVETAM!D:D)</f>
        <v>12128150</v>
      </c>
      <c r="AH270" s="12">
        <f>+SUMIF(EUROPAINTS!F:F,'ALL 2020'!C270,EUROPAINTS!D:D)</f>
        <v>0</v>
      </c>
      <c r="AI270" s="12">
        <f>+SUMIF('VET ABE'!F:F,'ALL 2020'!C270,'VET ABE'!E:E)</f>
        <v>4104875</v>
      </c>
      <c r="AJ270" s="12">
        <f>SUMIF('VET FIA'!F:F,'ALL 2020'!C270,'VET FIA'!E:E)</f>
        <v>0</v>
      </c>
      <c r="AK270" s="12">
        <f>+SUMIF('CSS SAKAY'!F:F,'ALL 2020'!C270,'CSS SAKAY'!D:D)</f>
        <v>0</v>
      </c>
      <c r="AL270" s="12">
        <f>+SUMIF(AGRIMA!F:F,'ALL 2020'!C270,AGRIMA!D:D)</f>
        <v>13972000.800000001</v>
      </c>
      <c r="AM270" s="12">
        <f>SUMIF('United Malagasy'!F:F,'ALL 2020'!C270,'United Malagasy'!D:D)</f>
        <v>25000</v>
      </c>
      <c r="AN270" s="12">
        <f>+SUMIF(NUTRIFOOD!E:E,'ALL 2020'!C270,NUTRIFOOD!D:D)</f>
        <v>0</v>
      </c>
      <c r="AO270" s="12">
        <f>+SUMIF(FERRIS!H:H,'ALL 2020'!C270,FERRIS!F:F)</f>
        <v>450000</v>
      </c>
      <c r="AP270" s="12">
        <f>+SUMIF(SEM!F:F,'ALL 2020'!C270,SEM!D:D)</f>
        <v>4249483</v>
      </c>
      <c r="AQ270" s="12">
        <f>+SUMIF(Madatrade!F:F,'ALL 2020'!C270,Madatrade!D:D)</f>
        <v>0</v>
      </c>
      <c r="AR270" s="12">
        <f>+SUMIF('FLY TECH'!F:F,'ALL 2020'!C270,'FLY TECH'!E:E)</f>
        <v>5000</v>
      </c>
      <c r="AS270" s="12">
        <f>+SUMIF('FIRST INVESTISSEMENT'!G:G,'ALL 2020'!C270,'FIRST INVESTISSEMENT'!E:E)</f>
        <v>0</v>
      </c>
      <c r="AT270" s="164">
        <f t="shared" si="25"/>
        <v>1115642360.6645</v>
      </c>
      <c r="AU270" s="165">
        <f t="shared" si="22"/>
        <v>258487.84645553448</v>
      </c>
    </row>
    <row r="271" spans="1:47" x14ac:dyDescent="0.25">
      <c r="A271" s="11" t="str">
        <f t="shared" si="23"/>
        <v>6</v>
      </c>
      <c r="B271" s="11" t="str">
        <f t="shared" si="24"/>
        <v>616</v>
      </c>
      <c r="C271" s="23">
        <v>61600000</v>
      </c>
      <c r="D271" s="160" t="s">
        <v>3273</v>
      </c>
      <c r="E271" s="24" t="s">
        <v>417</v>
      </c>
      <c r="F271" s="12">
        <f>+SUMIF(AGRIFARM!H:H,C271,AGRIFARM!L:L)</f>
        <v>15807539.460000001</v>
      </c>
      <c r="G271" s="12">
        <f>+SUMIF(AGRICORP!I:I,C271,AGRICORP!E:E)</f>
        <v>0</v>
      </c>
      <c r="H271" s="12">
        <f>+SUMIF(SMTP!D:D,'ALL 2020'!C271,SMTP!G:G)</f>
        <v>35822465.829999998</v>
      </c>
      <c r="I271" s="12">
        <f>+SUMIF(AGRIVET!G:G,C271,AGRIVET!E:E)</f>
        <v>39385277.370000005</v>
      </c>
      <c r="J271" s="12">
        <f>+SUMIF(AGRIVAL!G:G,'ALL 2020'!C271,AGRIVAL!E:E)</f>
        <v>0</v>
      </c>
      <c r="K271" s="12">
        <f>+SUMIF(AGRIKOBA!G:G,'ALL 2020'!C271,AGRIKOBA!E:E)</f>
        <v>0</v>
      </c>
      <c r="L271" s="12">
        <f>+SUMIF(LMOI!F:F,'ALL 2020'!C271,LMOI!D:D)</f>
        <v>0</v>
      </c>
      <c r="M271" s="12">
        <f>+SUMIF(TARTINE!G:G,'ALL 2020'!C271,TARTINE!E:E)</f>
        <v>0</v>
      </c>
      <c r="N271" s="12">
        <f>+SUMIF(IDF!F:F,'ALL 2020'!C271,IDF!D:D)</f>
        <v>162582281.77000001</v>
      </c>
      <c r="O271" s="12">
        <f>+SUMIF(RYA!G:G,C271,RYA!E:E)</f>
        <v>0</v>
      </c>
      <c r="P271" s="12">
        <f>+SUMIF('SCI NOAH'!G:G,'ALL 2020'!C271,'SCI NOAH'!E:E)</f>
        <v>0</v>
      </c>
      <c r="Q271" s="12">
        <f>+SUMIF(SIM!F:F,'ALL 2020'!C271,SIM!D:D)</f>
        <v>17159658.57</v>
      </c>
      <c r="R271" s="163">
        <f>+SUMIF('First Energy'!F:F,'ALL 2020'!C271,'First Energy'!D:D)</f>
        <v>0</v>
      </c>
      <c r="S271" s="163">
        <f>+SUMIF('ID Motors'!G:G,C271,'ID Motors'!E:E)</f>
        <v>0</v>
      </c>
      <c r="T271" s="12">
        <f>+SUMIF('ID RENTAL'!G:G,'ALL 2020'!C271,'ID RENTAL'!E:E)</f>
        <v>0</v>
      </c>
      <c r="U271" s="12">
        <f>+SUMIF('MCM '!G:G,'ALL 2020'!C271,'MCM '!E:E)</f>
        <v>13984052.219999999</v>
      </c>
      <c r="V271" s="12">
        <f>SUMIF(AGRIMOTORS!G:G,C271,AGRIMOTORS!E:E)</f>
        <v>0</v>
      </c>
      <c r="W271" s="12">
        <f>+SUMIF(BOVIMA!F:F,'ALL 2020'!C271,BOVIMA!D:D)</f>
        <v>80323067.359999999</v>
      </c>
      <c r="X271" s="12">
        <f>+SUMIF(AGRIFEED!F:F,'ALL 2020'!C271,AGRIFEED!D:D)</f>
        <v>0</v>
      </c>
      <c r="Y271" s="12">
        <f>SUMIF(AMIP!F:F,'ALL 2020'!C271,AMIP!D:D)</f>
        <v>0</v>
      </c>
      <c r="Z271" s="12">
        <f>+SUMIF(ISF!G:G,'ALL 2020'!C271,ISF!E:E)</f>
        <v>0</v>
      </c>
      <c r="AA271" s="124">
        <f>+SUMIF(DISCOI!G:G,'ALL 2020'!C271,DISCOI!E:E)</f>
        <v>0</v>
      </c>
      <c r="AB271" s="12">
        <f>+SUMIF(MABEL!F:F,'ALL 2020'!C271,MABEL!D:D)</f>
        <v>0</v>
      </c>
      <c r="AC271" s="12">
        <f>+SUMIF(NMP!F:F,'ALL 2020'!C271,NMP!D:D)</f>
        <v>336450</v>
      </c>
      <c r="AD271" s="12">
        <f>SUMIF('AMCHO '!F:F,'ALL 2020'!C271,'AMCHO '!D:D)</f>
        <v>16426697</v>
      </c>
      <c r="AE271">
        <f>+SUMIF(CONFORTIS!G:G,'ALL 2020'!C271,CONFORTIS!E:E)</f>
        <v>0</v>
      </c>
      <c r="AF271" s="12">
        <f>+SUMIF('IRS IMMO'!G:G,'ALL 2020'!C271,'IRS IMMO'!E:E)</f>
        <v>0</v>
      </c>
      <c r="AG271" s="12">
        <f>+SUMIF(AGRIVETAM!F:F,'ALL 2020'!C271,AGRIVETAM!D:D)</f>
        <v>0</v>
      </c>
      <c r="AH271" s="12">
        <f>+SUMIF(EUROPAINTS!F:F,'ALL 2020'!C271,EUROPAINTS!D:D)</f>
        <v>0</v>
      </c>
      <c r="AI271" s="12">
        <f>+SUMIF('VET ABE'!F:F,'ALL 2020'!C271,'VET ABE'!E:E)</f>
        <v>0</v>
      </c>
      <c r="AJ271" s="12">
        <f>SUMIF('VET FIA'!F:F,'ALL 2020'!C271,'VET FIA'!E:E)</f>
        <v>0</v>
      </c>
      <c r="AK271" s="12">
        <f>+SUMIF('CSS SAKAY'!F:F,'ALL 2020'!C271,'CSS SAKAY'!D:D)</f>
        <v>0</v>
      </c>
      <c r="AL271" s="12">
        <f>+SUMIF(AGRIMA!F:F,'ALL 2020'!C271,AGRIMA!D:D)</f>
        <v>0</v>
      </c>
      <c r="AM271" s="12">
        <f>SUMIF('United Malagasy'!F:F,'ALL 2020'!C271,'United Malagasy'!D:D)</f>
        <v>0</v>
      </c>
      <c r="AN271" s="12">
        <f>+SUMIF(NUTRIFOOD!E:E,'ALL 2020'!C271,NUTRIFOOD!D:D)</f>
        <v>0</v>
      </c>
      <c r="AO271" s="12">
        <f>+SUMIF(FERRIS!H:H,'ALL 2020'!C271,FERRIS!F:F)</f>
        <v>0</v>
      </c>
      <c r="AP271" s="12">
        <f>+SUMIF(SEM!F:F,'ALL 2020'!C271,SEM!D:D)</f>
        <v>0</v>
      </c>
      <c r="AQ271" s="12">
        <f>+SUMIF(Madatrade!F:F,'ALL 2020'!C271,Madatrade!D:D)</f>
        <v>493191.51</v>
      </c>
      <c r="AR271" s="12">
        <f>+SUMIF('FLY TECH'!F:F,'ALL 2020'!C271,'FLY TECH'!E:E)</f>
        <v>0</v>
      </c>
      <c r="AS271" s="12">
        <f>+SUMIF('FIRST INVESTISSEMENT'!G:G,'ALL 2020'!C271,'FIRST INVESTISSEMENT'!E:E)</f>
        <v>3061584.41</v>
      </c>
      <c r="AT271" s="164">
        <f t="shared" si="25"/>
        <v>385382265.50000006</v>
      </c>
      <c r="AU271" s="165">
        <f t="shared" si="22"/>
        <v>89290.829555733508</v>
      </c>
    </row>
    <row r="272" spans="1:47" x14ac:dyDescent="0.25">
      <c r="A272" s="11" t="str">
        <f t="shared" si="23"/>
        <v>6</v>
      </c>
      <c r="B272" s="11" t="str">
        <f t="shared" si="24"/>
        <v>617</v>
      </c>
      <c r="C272" s="23">
        <v>61700000</v>
      </c>
      <c r="D272" s="160" t="s">
        <v>3273</v>
      </c>
      <c r="E272" s="24" t="s">
        <v>744</v>
      </c>
      <c r="F272" s="12">
        <f>+SUMIF(AGRIFARM!H:H,C272,AGRIFARM!L:L)</f>
        <v>0</v>
      </c>
      <c r="G272" s="12">
        <f>+SUMIF(AGRICORP!I:I,C272,AGRICORP!E:E)</f>
        <v>0</v>
      </c>
      <c r="H272" s="12">
        <f>+SUMIF(SMTP!D:D,'ALL 2020'!C272,SMTP!G:G)</f>
        <v>256500</v>
      </c>
      <c r="I272" s="12">
        <f>+SUMIF(AGRIVET!G:G,C272,AGRIVET!E:E)</f>
        <v>80000</v>
      </c>
      <c r="J272" s="12">
        <f>+SUMIF(AGRIVAL!G:G,'ALL 2020'!C272,AGRIVAL!E:E)</f>
        <v>0</v>
      </c>
      <c r="K272" s="12">
        <f>+SUMIF(AGRIKOBA!G:G,'ALL 2020'!C272,AGRIKOBA!E:E)</f>
        <v>0</v>
      </c>
      <c r="L272" s="12">
        <f>+SUMIF(LMOI!F:F,'ALL 2020'!C272,LMOI!D:D)</f>
        <v>0</v>
      </c>
      <c r="M272" s="12">
        <f>+SUMIF(TARTINE!G:G,'ALL 2020'!C272,TARTINE!E:E)</f>
        <v>0</v>
      </c>
      <c r="N272" s="12">
        <f>+SUMIF(IDF!F:F,'ALL 2020'!C272,IDF!D:D)</f>
        <v>0</v>
      </c>
      <c r="O272" s="12">
        <f>+SUMIF(RYA!G:G,C272,RYA!E:E)</f>
        <v>150000</v>
      </c>
      <c r="P272" s="12">
        <f>+SUMIF('SCI NOAH'!G:G,'ALL 2020'!C272,'SCI NOAH'!E:E)</f>
        <v>0</v>
      </c>
      <c r="Q272" s="12">
        <f>+SUMIF(SIM!F:F,'ALL 2020'!C272,SIM!D:D)</f>
        <v>0</v>
      </c>
      <c r="R272" s="163">
        <f>+SUMIF('First Energy'!F:F,'ALL 2020'!C272,'First Energy'!D:D)</f>
        <v>0</v>
      </c>
      <c r="S272" s="163">
        <f>+SUMIF('ID Motors'!G:G,C272,'ID Motors'!E:E)</f>
        <v>0</v>
      </c>
      <c r="T272" s="12">
        <f>+SUMIF('ID RENTAL'!G:G,'ALL 2020'!C272,'ID RENTAL'!E:E)</f>
        <v>0</v>
      </c>
      <c r="U272" s="12">
        <f>+SUMIF('MCM '!G:G,'ALL 2020'!C272,'MCM '!E:E)</f>
        <v>0</v>
      </c>
      <c r="V272" s="12">
        <f>SUMIF(AGRIMOTORS!G:G,C272,AGRIMOTORS!E:E)</f>
        <v>0</v>
      </c>
      <c r="W272" s="12">
        <f>+SUMIF(BOVIMA!F:F,'ALL 2020'!C272,BOVIMA!D:D)</f>
        <v>0</v>
      </c>
      <c r="X272" s="12">
        <f>+SUMIF(AGRIFEED!F:F,'ALL 2020'!C272,AGRIFEED!D:D)</f>
        <v>0</v>
      </c>
      <c r="Y272" s="12">
        <f>SUMIF(AMIP!F:F,'ALL 2020'!C272,AMIP!D:D)</f>
        <v>0</v>
      </c>
      <c r="Z272" s="12">
        <f>+SUMIF(ISF!G:G,'ALL 2020'!C272,ISF!E:E)</f>
        <v>0</v>
      </c>
      <c r="AA272" s="124">
        <f>+SUMIF(DISCOI!G:G,'ALL 2020'!C272,DISCOI!E:E)</f>
        <v>0</v>
      </c>
      <c r="AB272" s="12">
        <f>+SUMIF(MABEL!F:F,'ALL 2020'!C272,MABEL!D:D)</f>
        <v>0</v>
      </c>
      <c r="AC272" s="12">
        <f>+SUMIF(NMP!F:F,'ALL 2020'!C272,NMP!D:D)</f>
        <v>0</v>
      </c>
      <c r="AD272" s="12">
        <f>SUMIF('AMCHO '!F:F,'ALL 2020'!C272,'AMCHO '!D:D)</f>
        <v>0</v>
      </c>
      <c r="AE272">
        <f>+SUMIF(CONFORTIS!G:G,'ALL 2020'!C272,CONFORTIS!E:E)</f>
        <v>0</v>
      </c>
      <c r="AF272" s="12">
        <f>+SUMIF('IRS IMMO'!G:G,'ALL 2020'!C272,'IRS IMMO'!E:E)</f>
        <v>0</v>
      </c>
      <c r="AG272" s="12">
        <f>+SUMIF(AGRIVETAM!F:F,'ALL 2020'!C272,AGRIVETAM!D:D)</f>
        <v>0</v>
      </c>
      <c r="AH272" s="12">
        <f>+SUMIF(EUROPAINTS!F:F,'ALL 2020'!C272,EUROPAINTS!D:D)</f>
        <v>0</v>
      </c>
      <c r="AI272" s="12">
        <f>+SUMIF('VET ABE'!F:F,'ALL 2020'!C272,'VET ABE'!E:E)</f>
        <v>0</v>
      </c>
      <c r="AJ272" s="12">
        <f>SUMIF('VET FIA'!F:F,'ALL 2020'!C272,'VET FIA'!E:E)</f>
        <v>0</v>
      </c>
      <c r="AK272" s="12">
        <f>+SUMIF('CSS SAKAY'!F:F,'ALL 2020'!C272,'CSS SAKAY'!D:D)</f>
        <v>0</v>
      </c>
      <c r="AL272" s="12">
        <f>+SUMIF(AGRIMA!F:F,'ALL 2020'!C272,AGRIMA!D:D)</f>
        <v>0</v>
      </c>
      <c r="AM272" s="12">
        <f>SUMIF('United Malagasy'!F:F,'ALL 2020'!C272,'United Malagasy'!D:D)</f>
        <v>0</v>
      </c>
      <c r="AN272" s="12">
        <f>+SUMIF(NUTRIFOOD!E:E,'ALL 2020'!C272,NUTRIFOOD!D:D)</f>
        <v>0</v>
      </c>
      <c r="AO272" s="12">
        <f>+SUMIF(FERRIS!H:H,'ALL 2020'!C272,FERRIS!F:F)</f>
        <v>0</v>
      </c>
      <c r="AP272" s="12">
        <f>+SUMIF(SEM!F:F,'ALL 2020'!C272,SEM!D:D)</f>
        <v>0</v>
      </c>
      <c r="AQ272" s="12">
        <f>+SUMIF(Madatrade!F:F,'ALL 2020'!C272,Madatrade!D:D)</f>
        <v>0</v>
      </c>
      <c r="AR272" s="12">
        <f>+SUMIF('FLY TECH'!F:F,'ALL 2020'!C272,'FLY TECH'!E:E)</f>
        <v>60000</v>
      </c>
      <c r="AS272" s="12">
        <f>+SUMIF('FIRST INVESTISSEMENT'!G:G,'ALL 2020'!C272,'FIRST INVESTISSEMENT'!E:E)</f>
        <v>0</v>
      </c>
      <c r="AT272" s="164">
        <f t="shared" si="25"/>
        <v>546500</v>
      </c>
      <c r="AU272" s="165">
        <f t="shared" si="22"/>
        <v>126.62087158810465</v>
      </c>
    </row>
    <row r="273" spans="1:47" x14ac:dyDescent="0.25">
      <c r="A273" s="11" t="str">
        <f t="shared" si="23"/>
        <v>6</v>
      </c>
      <c r="B273" s="11" t="str">
        <f t="shared" si="24"/>
        <v>618</v>
      </c>
      <c r="C273" s="23">
        <v>61800000</v>
      </c>
      <c r="D273" s="160" t="s">
        <v>3273</v>
      </c>
      <c r="E273" s="24" t="s">
        <v>184</v>
      </c>
      <c r="F273" s="12">
        <f>+SUMIF(AGRIFARM!H:H,C273,AGRIFARM!L:L)</f>
        <v>232952.63</v>
      </c>
      <c r="G273" s="12">
        <f>+SUMIF(AGRICORP!I:I,C273,AGRICORP!E:E)</f>
        <v>0</v>
      </c>
      <c r="H273" s="12">
        <f>+SUMIF(SMTP!D:D,'ALL 2020'!C273,SMTP!G:G)</f>
        <v>687014.44</v>
      </c>
      <c r="I273" s="12">
        <f>+SUMIF(AGRIVET!G:G,C273,AGRIVET!E:E)</f>
        <v>7705660.2699999996</v>
      </c>
      <c r="J273" s="12">
        <f>+SUMIF(AGRIVAL!G:G,'ALL 2020'!C273,AGRIVAL!E:E)</f>
        <v>0</v>
      </c>
      <c r="K273" s="12">
        <f>+SUMIF(AGRIKOBA!G:G,'ALL 2020'!C273,AGRIKOBA!E:E)</f>
        <v>0</v>
      </c>
      <c r="L273" s="12">
        <f>+SUMIF(LMOI!F:F,'ALL 2020'!C273,LMOI!D:D)</f>
        <v>0</v>
      </c>
      <c r="M273" s="12">
        <f>+SUMIF(TARTINE!G:G,'ALL 2020'!C273,TARTINE!E:E)</f>
        <v>0</v>
      </c>
      <c r="N273" s="12">
        <f>+SUMIF(IDF!F:F,'ALL 2020'!C273,IDF!D:D)</f>
        <v>703536</v>
      </c>
      <c r="O273" s="12">
        <f>+SUMIF(RYA!G:G,C273,RYA!E:E)</f>
        <v>18000</v>
      </c>
      <c r="P273" s="12">
        <f>+SUMIF('SCI NOAH'!G:G,'ALL 2020'!C273,'SCI NOAH'!E:E)</f>
        <v>92000</v>
      </c>
      <c r="Q273" s="12">
        <f>+SUMIF(SIM!F:F,'ALL 2020'!C273,SIM!D:D)</f>
        <v>105000</v>
      </c>
      <c r="R273" s="163">
        <f>+SUMIF('First Energy'!F:F,'ALL 2020'!C273,'First Energy'!D:D)</f>
        <v>0</v>
      </c>
      <c r="S273" s="163">
        <f>+SUMIF('ID Motors'!G:G,C273,'ID Motors'!E:E)</f>
        <v>0</v>
      </c>
      <c r="T273" s="12">
        <f>+SUMIF('ID RENTAL'!G:G,'ALL 2020'!C273,'ID RENTAL'!E:E)</f>
        <v>0</v>
      </c>
      <c r="U273" s="12">
        <f>+SUMIF('MCM '!G:G,'ALL 2020'!C273,'MCM '!E:E)</f>
        <v>95200</v>
      </c>
      <c r="V273" s="12">
        <f>SUMIF(AGRIMOTORS!G:G,C273,AGRIMOTORS!E:E)</f>
        <v>0</v>
      </c>
      <c r="W273" s="12">
        <f>+SUMIF(BOVIMA!F:F,'ALL 2020'!C273,BOVIMA!D:D)</f>
        <v>1814700</v>
      </c>
      <c r="X273" s="12">
        <f>+SUMIF(AGRIFEED!F:F,'ALL 2020'!C273,AGRIFEED!D:D)</f>
        <v>0</v>
      </c>
      <c r="Y273" s="12">
        <f>SUMIF(AMIP!F:F,'ALL 2020'!C273,AMIP!D:D)</f>
        <v>0</v>
      </c>
      <c r="Z273" s="12">
        <f>+SUMIF(ISF!G:G,'ALL 2020'!C273,ISF!E:E)</f>
        <v>0</v>
      </c>
      <c r="AA273" s="124">
        <f>+SUMIF(DISCOI!G:G,'ALL 2020'!C273,DISCOI!E:E)</f>
        <v>0</v>
      </c>
      <c r="AB273" s="12">
        <f>+SUMIF(MABEL!F:F,'ALL 2020'!C273,MABEL!D:D)</f>
        <v>0</v>
      </c>
      <c r="AC273" s="12">
        <f>+SUMIF(NMP!F:F,'ALL 2020'!C273,NMP!D:D)</f>
        <v>0</v>
      </c>
      <c r="AD273" s="12">
        <f>SUMIF('AMCHO '!F:F,'ALL 2020'!C273,'AMCHO '!D:D)</f>
        <v>94000</v>
      </c>
      <c r="AE273">
        <f>+SUMIF(CONFORTIS!G:G,'ALL 2020'!C273,CONFORTIS!E:E)</f>
        <v>0</v>
      </c>
      <c r="AF273" s="12">
        <f>+SUMIF('IRS IMMO'!G:G,'ALL 2020'!C273,'IRS IMMO'!E:E)</f>
        <v>0</v>
      </c>
      <c r="AG273" s="12">
        <f>+SUMIF(AGRIVETAM!F:F,'ALL 2020'!C273,AGRIVETAM!D:D)</f>
        <v>211600</v>
      </c>
      <c r="AH273" s="12">
        <f>+SUMIF(EUROPAINTS!F:F,'ALL 2020'!C273,EUROPAINTS!D:D)</f>
        <v>0</v>
      </c>
      <c r="AI273" s="12">
        <f>+SUMIF('VET ABE'!F:F,'ALL 2020'!C273,'VET ABE'!E:E)</f>
        <v>1879660</v>
      </c>
      <c r="AJ273" s="12">
        <f>SUMIF('VET FIA'!F:F,'ALL 2020'!C273,'VET FIA'!E:E)</f>
        <v>0</v>
      </c>
      <c r="AK273" s="12">
        <f>+SUMIF('CSS SAKAY'!F:F,'ALL 2020'!C273,'CSS SAKAY'!D:D)</f>
        <v>0</v>
      </c>
      <c r="AL273" s="12">
        <f>+SUMIF(AGRIMA!F:F,'ALL 2020'!C273,AGRIMA!D:D)</f>
        <v>0</v>
      </c>
      <c r="AM273" s="12">
        <f>SUMIF('United Malagasy'!F:F,'ALL 2020'!C273,'United Malagasy'!D:D)</f>
        <v>59000</v>
      </c>
      <c r="AN273" s="12">
        <f>+SUMIF(NUTRIFOOD!E:E,'ALL 2020'!C273,NUTRIFOOD!D:D)</f>
        <v>0</v>
      </c>
      <c r="AO273" s="12">
        <f>+SUMIF(FERRIS!H:H,'ALL 2020'!C273,FERRIS!F:F)</f>
        <v>0</v>
      </c>
      <c r="AP273" s="12">
        <f>+SUMIF(SEM!F:F,'ALL 2020'!C273,SEM!D:D)</f>
        <v>0</v>
      </c>
      <c r="AQ273" s="12">
        <f>+SUMIF(Madatrade!F:F,'ALL 2020'!C273,Madatrade!D:D)</f>
        <v>685189.72</v>
      </c>
      <c r="AR273" s="12">
        <f>+SUMIF('FLY TECH'!F:F,'ALL 2020'!C273,'FLY TECH'!E:E)</f>
        <v>0</v>
      </c>
      <c r="AS273" s="12">
        <f>+SUMIF('FIRST INVESTISSEMENT'!G:G,'ALL 2020'!C273,'FIRST INVESTISSEMENT'!E:E)</f>
        <v>0</v>
      </c>
      <c r="AT273" s="164">
        <f t="shared" si="25"/>
        <v>14383513.060000001</v>
      </c>
      <c r="AU273" s="165">
        <f t="shared" si="22"/>
        <v>3332.5763223350159</v>
      </c>
    </row>
    <row r="274" spans="1:47" x14ac:dyDescent="0.25">
      <c r="A274" s="11" t="str">
        <f t="shared" si="23"/>
        <v>6</v>
      </c>
      <c r="B274" s="11" t="str">
        <f t="shared" si="24"/>
        <v>619</v>
      </c>
      <c r="C274" s="60">
        <v>61900000</v>
      </c>
      <c r="D274" s="160" t="s">
        <v>3273</v>
      </c>
      <c r="E274" s="24" t="s">
        <v>419</v>
      </c>
      <c r="F274" s="12">
        <f>+SUMIF(AGRIFARM!H:H,C274,AGRIFARM!L:L)</f>
        <v>-32859.29</v>
      </c>
      <c r="G274" s="12">
        <f>+SUMIF(AGRICORP!I:I,C274,AGRICORP!E:E)</f>
        <v>0</v>
      </c>
      <c r="H274" s="12">
        <f>+SUMIF(SMTP!D:D,'ALL 2020'!C274,SMTP!G:G)</f>
        <v>0</v>
      </c>
      <c r="I274" s="12">
        <f>+SUMIF(AGRIVET!G:G,C274,AGRIVET!E:E)</f>
        <v>0</v>
      </c>
      <c r="J274" s="12">
        <f>+SUMIF(AGRIVAL!G:G,'ALL 2020'!C274,AGRIVAL!E:E)</f>
        <v>0</v>
      </c>
      <c r="K274" s="12">
        <f>+SUMIF(AGRIKOBA!G:G,'ALL 2020'!C274,AGRIKOBA!E:E)</f>
        <v>0</v>
      </c>
      <c r="L274" s="12">
        <f>+SUMIF(LMOI!F:F,'ALL 2020'!C274,LMOI!D:D)</f>
        <v>0</v>
      </c>
      <c r="M274" s="12">
        <f>+SUMIF(TARTINE!G:G,'ALL 2020'!C274,TARTINE!E:E)</f>
        <v>0</v>
      </c>
      <c r="N274" s="12">
        <f>+SUMIF(IDF!F:F,'ALL 2020'!C274,IDF!D:D)</f>
        <v>0</v>
      </c>
      <c r="O274" s="12">
        <f>+SUMIF(RYA!G:G,C274,RYA!E:E)</f>
        <v>0</v>
      </c>
      <c r="P274" s="12">
        <f>+SUMIF('SCI NOAH'!G:G,'ALL 2020'!C274,'SCI NOAH'!E:E)</f>
        <v>0</v>
      </c>
      <c r="Q274" s="12">
        <f>+SUMIF(SIM!F:F,'ALL 2020'!C274,SIM!D:D)</f>
        <v>0</v>
      </c>
      <c r="R274" s="163">
        <f>+SUMIF('First Energy'!F:F,'ALL 2020'!C274,'First Energy'!D:D)</f>
        <v>0</v>
      </c>
      <c r="S274" s="163">
        <f>+SUMIF('ID Motors'!G:G,C274,'ID Motors'!E:E)</f>
        <v>0</v>
      </c>
      <c r="T274" s="12">
        <f>+SUMIF('ID RENTAL'!G:G,'ALL 2020'!C274,'ID RENTAL'!E:E)</f>
        <v>0</v>
      </c>
      <c r="U274" s="12">
        <f>+SUMIF('MCM '!G:G,'ALL 2020'!C274,'MCM '!E:E)</f>
        <v>0</v>
      </c>
      <c r="V274" s="12">
        <f>SUMIF(AGRIMOTORS!G:G,C274,AGRIMOTORS!E:E)</f>
        <v>0</v>
      </c>
      <c r="W274" s="12">
        <f>+SUMIF(BOVIMA!F:F,'ALL 2020'!C274,BOVIMA!D:D)</f>
        <v>0</v>
      </c>
      <c r="X274" s="12">
        <f>+SUMIF(AGRIFEED!F:F,'ALL 2020'!C274,AGRIFEED!D:D)</f>
        <v>0</v>
      </c>
      <c r="Y274" s="12">
        <f>SUMIF(AMIP!F:F,'ALL 2020'!C274,AMIP!D:D)</f>
        <v>0</v>
      </c>
      <c r="Z274" s="12">
        <f>+SUMIF(ISF!G:G,'ALL 2020'!C274,ISF!E:E)</f>
        <v>0</v>
      </c>
      <c r="AA274" s="124">
        <f>+SUMIF(DISCOI!G:G,'ALL 2020'!C274,DISCOI!E:E)</f>
        <v>0</v>
      </c>
      <c r="AB274" s="12">
        <f>+SUMIF(MABEL!F:F,'ALL 2020'!C274,MABEL!D:D)</f>
        <v>0</v>
      </c>
      <c r="AC274" s="12">
        <f>+SUMIF(NMP!F:F,'ALL 2020'!C274,NMP!D:D)</f>
        <v>0</v>
      </c>
      <c r="AD274" s="12">
        <f>SUMIF('AMCHO '!F:F,'ALL 2020'!C274,'AMCHO '!D:D)</f>
        <v>0</v>
      </c>
      <c r="AE274">
        <f>+SUMIF(CONFORTIS!G:G,'ALL 2020'!C274,CONFORTIS!E:E)</f>
        <v>0</v>
      </c>
      <c r="AF274" s="12">
        <f>+SUMIF('IRS IMMO'!G:G,'ALL 2020'!C274,'IRS IMMO'!E:E)</f>
        <v>0</v>
      </c>
      <c r="AG274" s="12">
        <f>+SUMIF(AGRIVETAM!F:F,'ALL 2020'!C274,AGRIVETAM!D:D)</f>
        <v>0</v>
      </c>
      <c r="AH274" s="12">
        <f>+SUMIF(EUROPAINTS!F:F,'ALL 2020'!C274,EUROPAINTS!D:D)</f>
        <v>0</v>
      </c>
      <c r="AI274" s="12">
        <f>+SUMIF('VET ABE'!F:F,'ALL 2020'!C274,'VET ABE'!E:E)</f>
        <v>0</v>
      </c>
      <c r="AJ274" s="12">
        <f>SUMIF('VET FIA'!F:F,'ALL 2020'!C274,'VET FIA'!E:E)</f>
        <v>0</v>
      </c>
      <c r="AK274" s="12">
        <f>+SUMIF('CSS SAKAY'!F:F,'ALL 2020'!C274,'CSS SAKAY'!D:D)</f>
        <v>0</v>
      </c>
      <c r="AL274" s="12">
        <f>+SUMIF(AGRIMA!F:F,'ALL 2020'!C274,AGRIMA!D:D)</f>
        <v>0</v>
      </c>
      <c r="AM274" s="12">
        <f>SUMIF('United Malagasy'!F:F,'ALL 2020'!C274,'United Malagasy'!D:D)</f>
        <v>0</v>
      </c>
      <c r="AN274" s="12">
        <f>+SUMIF(NUTRIFOOD!E:E,'ALL 2020'!C274,NUTRIFOOD!D:D)</f>
        <v>0</v>
      </c>
      <c r="AO274" s="12">
        <f>+SUMIF(FERRIS!H:H,'ALL 2020'!C274,FERRIS!F:F)</f>
        <v>0</v>
      </c>
      <c r="AP274" s="12">
        <f>+SUMIF(SEM!F:F,'ALL 2020'!C274,SEM!D:D)</f>
        <v>0</v>
      </c>
      <c r="AQ274" s="12">
        <f>+SUMIF(Madatrade!F:F,'ALL 2020'!C274,Madatrade!D:D)</f>
        <v>0</v>
      </c>
      <c r="AR274" s="12">
        <f>+SUMIF('FLY TECH'!F:F,'ALL 2020'!C274,'FLY TECH'!E:E)</f>
        <v>0</v>
      </c>
      <c r="AS274" s="12">
        <f>+SUMIF('FIRST INVESTISSEMENT'!G:G,'ALL 2020'!C274,'FIRST INVESTISSEMENT'!E:E)</f>
        <v>0</v>
      </c>
      <c r="AT274" s="164">
        <f t="shared" si="25"/>
        <v>-32859.29</v>
      </c>
      <c r="AU274" s="165">
        <f t="shared" si="22"/>
        <v>-7.61330638529971</v>
      </c>
    </row>
    <row r="275" spans="1:47" x14ac:dyDescent="0.25">
      <c r="A275" s="11" t="str">
        <f t="shared" si="23"/>
        <v>6</v>
      </c>
      <c r="B275" s="11" t="str">
        <f t="shared" si="24"/>
        <v>621</v>
      </c>
      <c r="C275" s="23">
        <v>62100000</v>
      </c>
      <c r="D275" s="160" t="s">
        <v>3273</v>
      </c>
      <c r="E275" s="24" t="s">
        <v>422</v>
      </c>
      <c r="F275" s="12">
        <f>+SUMIF(AGRIFARM!H:H,C275,AGRIFARM!L:L)</f>
        <v>53122144.619999997</v>
      </c>
      <c r="G275" s="12">
        <f>+SUMIF(AGRICORP!I:I,C275,AGRICORP!E:E)</f>
        <v>0</v>
      </c>
      <c r="H275" s="12">
        <f>+SUMIF(SMTP!D:D,'ALL 2020'!C275,SMTP!G:G)</f>
        <v>131273377.87</v>
      </c>
      <c r="I275" s="12">
        <f>+SUMIF(AGRIVET!G:G,C275,AGRIVET!E:E)</f>
        <v>109860682.47</v>
      </c>
      <c r="J275" s="12">
        <f>+SUMIF(AGRIVAL!G:G,'ALL 2020'!C275,AGRIVAL!E:E)</f>
        <v>127816938.56</v>
      </c>
      <c r="K275" s="12">
        <f>+SUMIF(AGRIKOBA!G:G,'ALL 2020'!C275,AGRIKOBA!E:E)</f>
        <v>19980874.890000001</v>
      </c>
      <c r="L275" s="12">
        <f>+SUMIF(LMOI!F:F,'ALL 2020'!C275,LMOI!D:D)</f>
        <v>311576563</v>
      </c>
      <c r="M275" s="12">
        <f>+SUMIF(TARTINE!G:G,'ALL 2020'!C275,TARTINE!E:E)</f>
        <v>33580000</v>
      </c>
      <c r="N275" s="12">
        <f>+SUMIF(IDF!F:F,'ALL 2020'!C275,IDF!D:D)</f>
        <v>303795510.5</v>
      </c>
      <c r="O275" s="12">
        <f>+SUMIF(RYA!G:G,C275,RYA!E:E)</f>
        <v>22117298.539999999</v>
      </c>
      <c r="P275" s="12">
        <f>+SUMIF('SCI NOAH'!G:G,'ALL 2020'!C275,'SCI NOAH'!E:E)</f>
        <v>0</v>
      </c>
      <c r="Q275" s="12">
        <f>+SUMIF(SIM!F:F,'ALL 2020'!C275,SIM!D:D)</f>
        <v>46785000</v>
      </c>
      <c r="R275" s="163">
        <f>+SUMIF('First Energy'!F:F,'ALL 2020'!C275,'First Energy'!D:D)</f>
        <v>0</v>
      </c>
      <c r="S275" s="163">
        <f>+SUMIF('ID Motors'!G:G,C275,'ID Motors'!E:E)</f>
        <v>109813226.54000001</v>
      </c>
      <c r="T275" s="12">
        <f>+SUMIF('ID RENTAL'!G:G,'ALL 2020'!C275,'ID RENTAL'!E:E)</f>
        <v>43416747.539999999</v>
      </c>
      <c r="U275" s="12">
        <f>+SUMIF('MCM '!G:G,'ALL 2020'!C275,'MCM '!E:E)</f>
        <v>353397855.08999997</v>
      </c>
      <c r="V275" s="12">
        <f>SUMIF(AGRIMOTORS!G:G,C275,AGRIMOTORS!E:E)</f>
        <v>473000</v>
      </c>
      <c r="W275" s="12">
        <f>+SUMIF(BOVIMA!F:F,'ALL 2020'!C275,BOVIMA!D:D)</f>
        <v>4430776</v>
      </c>
      <c r="X275" s="12">
        <f>+SUMIF(AGRIFEED!F:F,'ALL 2020'!C275,AGRIFEED!D:D)</f>
        <v>2451000</v>
      </c>
      <c r="Y275" s="12">
        <f>SUMIF(AMIP!F:F,'ALL 2020'!C275,AMIP!D:D)</f>
        <v>0</v>
      </c>
      <c r="Z275" s="12">
        <f>+SUMIF(ISF!G:G,'ALL 2020'!C275,ISF!E:E)</f>
        <v>0</v>
      </c>
      <c r="AA275" s="124">
        <f>+SUMIF(DISCOI!G:G,'ALL 2020'!C275,DISCOI!E:E)</f>
        <v>0</v>
      </c>
      <c r="AB275" s="12">
        <f>+SUMIF(MABEL!F:F,'ALL 2020'!C275,MABEL!D:D)</f>
        <v>0</v>
      </c>
      <c r="AC275" s="12">
        <f>+SUMIF(NMP!F:F,'ALL 2020'!C275,NMP!D:D)</f>
        <v>0</v>
      </c>
      <c r="AD275" s="12">
        <f>SUMIF('AMCHO '!F:F,'ALL 2020'!C275,'AMCHO '!D:D)</f>
        <v>35914892.379999995</v>
      </c>
      <c r="AE275">
        <f>+SUMIF(CONFORTIS!G:G,'ALL 2020'!C275,CONFORTIS!E:E)</f>
        <v>0</v>
      </c>
      <c r="AF275" s="12">
        <f>+SUMIF('IRS IMMO'!G:G,'ALL 2020'!C275,'IRS IMMO'!E:E)</f>
        <v>0</v>
      </c>
      <c r="AG275" s="12">
        <f>+SUMIF(AGRIVETAM!F:F,'ALL 2020'!C275,AGRIVETAM!D:D)</f>
        <v>34586195</v>
      </c>
      <c r="AH275" s="12">
        <f>+SUMIF(EUROPAINTS!F:F,'ALL 2020'!C275,EUROPAINTS!D:D)</f>
        <v>0</v>
      </c>
      <c r="AI275" s="12">
        <f>+SUMIF('VET ABE'!F:F,'ALL 2020'!C275,'VET ABE'!E:E)</f>
        <v>5773000</v>
      </c>
      <c r="AJ275" s="12">
        <f>SUMIF('VET FIA'!F:F,'ALL 2020'!C275,'VET FIA'!E:E)</f>
        <v>36842384.57</v>
      </c>
      <c r="AK275" s="12">
        <f>+SUMIF('CSS SAKAY'!F:F,'ALL 2020'!C275,'CSS SAKAY'!D:D)</f>
        <v>0</v>
      </c>
      <c r="AL275" s="12">
        <f>+SUMIF(AGRIMA!F:F,'ALL 2020'!C275,AGRIMA!D:D)</f>
        <v>3045000</v>
      </c>
      <c r="AM275" s="12">
        <f>SUMIF('United Malagasy'!F:F,'ALL 2020'!C275,'United Malagasy'!D:D)</f>
        <v>18379210.559999999</v>
      </c>
      <c r="AN275" s="12">
        <f>+SUMIF(NUTRIFOOD!E:E,'ALL 2020'!C275,NUTRIFOOD!D:D)</f>
        <v>0</v>
      </c>
      <c r="AO275" s="12">
        <f>+SUMIF(FERRIS!H:H,'ALL 2020'!C275,FERRIS!F:F)</f>
        <v>0</v>
      </c>
      <c r="AP275" s="12">
        <f>+SUMIF(SEM!F:F,'ALL 2020'!C275,SEM!D:D)</f>
        <v>0</v>
      </c>
      <c r="AQ275" s="12">
        <f>+SUMIF(Madatrade!F:F,'ALL 2020'!C275,Madatrade!D:D)</f>
        <v>0</v>
      </c>
      <c r="AR275" s="12">
        <f>+SUMIF('FLY TECH'!F:F,'ALL 2020'!C275,'FLY TECH'!E:E)</f>
        <v>8597326.3100000005</v>
      </c>
      <c r="AS275" s="12">
        <f>+SUMIF('FIRST INVESTISSEMENT'!G:G,'ALL 2020'!C275,'FIRST INVESTISSEMENT'!E:E)</f>
        <v>0</v>
      </c>
      <c r="AT275" s="164">
        <f t="shared" si="25"/>
        <v>1817029004.4399998</v>
      </c>
      <c r="AU275" s="165">
        <f t="shared" si="22"/>
        <v>420995.05259480118</v>
      </c>
    </row>
    <row r="276" spans="1:47" x14ac:dyDescent="0.25">
      <c r="A276" s="11" t="str">
        <f t="shared" si="23"/>
        <v>6</v>
      </c>
      <c r="B276" s="11" t="str">
        <f t="shared" si="24"/>
        <v>622</v>
      </c>
      <c r="C276" s="23">
        <v>62200000</v>
      </c>
      <c r="D276" s="160" t="s">
        <v>3273</v>
      </c>
      <c r="E276" s="24" t="s">
        <v>425</v>
      </c>
      <c r="F276" s="12">
        <f>+SUMIF(AGRIFARM!H:H,C276,AGRIFARM!L:L)</f>
        <v>399199299.55000001</v>
      </c>
      <c r="G276" s="12">
        <f>+SUMIF(AGRICORP!I:I,C276,AGRICORP!E:E)</f>
        <v>0</v>
      </c>
      <c r="H276" s="12">
        <f>+SUMIF(SMTP!D:D,'ALL 2020'!C276,SMTP!G:G)</f>
        <v>138587830.31</v>
      </c>
      <c r="I276" s="12">
        <f>+SUMIF(AGRIVET!G:G,C276,AGRIVET!E:E)</f>
        <v>1081223003.4400001</v>
      </c>
      <c r="J276" s="12">
        <f>+SUMIF(AGRIVAL!G:G,'ALL 2020'!C276,AGRIVAL!E:E)</f>
        <v>0</v>
      </c>
      <c r="K276" s="12">
        <f>+SUMIF(AGRIKOBA!G:G,'ALL 2020'!C276,AGRIKOBA!E:E)</f>
        <v>0</v>
      </c>
      <c r="L276" s="12">
        <f>+SUMIF(LMOI!F:F,'ALL 2020'!C276,LMOI!D:D)</f>
        <v>0</v>
      </c>
      <c r="M276" s="12">
        <f>+SUMIF(TARTINE!G:G,'ALL 2020'!C276,TARTINE!E:E)</f>
        <v>9899067.7200000007</v>
      </c>
      <c r="N276" s="12">
        <f>+SUMIF(IDF!F:F,'ALL 2020'!C276,IDF!D:D)</f>
        <v>172555168.95999998</v>
      </c>
      <c r="O276" s="12">
        <f>+SUMIF(RYA!G:G,C276,RYA!E:E)</f>
        <v>23351339</v>
      </c>
      <c r="P276" s="12">
        <f>+SUMIF('SCI NOAH'!G:G,'ALL 2020'!C276,'SCI NOAH'!E:E)</f>
        <v>18750000</v>
      </c>
      <c r="Q276" s="12">
        <f>+SUMIF(SIM!F:F,'ALL 2020'!C276,SIM!D:D)</f>
        <v>3275000</v>
      </c>
      <c r="R276" s="163">
        <f>+SUMIF('First Energy'!F:F,'ALL 2020'!C276,'First Energy'!D:D)</f>
        <v>0</v>
      </c>
      <c r="S276" s="163">
        <f>+SUMIF('ID Motors'!G:G,C276,'ID Motors'!E:E)</f>
        <v>0</v>
      </c>
      <c r="T276" s="12">
        <f>+SUMIF('ID RENTAL'!G:G,'ALL 2020'!C276,'ID RENTAL'!E:E)</f>
        <v>0</v>
      </c>
      <c r="U276" s="12">
        <f>+SUMIF('MCM '!G:G,'ALL 2020'!C276,'MCM '!E:E)</f>
        <v>133913513</v>
      </c>
      <c r="V276" s="12">
        <f>SUMIF(AGRIMOTORS!G:G,C276,AGRIMOTORS!E:E)</f>
        <v>0</v>
      </c>
      <c r="W276" s="12">
        <f>+SUMIF(BOVIMA!F:F,'ALL 2020'!C276,BOVIMA!D:D)</f>
        <v>790432360.21000004</v>
      </c>
      <c r="X276" s="12">
        <f>+SUMIF(AGRIFEED!F:F,'ALL 2020'!C276,AGRIFEED!D:D)</f>
        <v>0</v>
      </c>
      <c r="Y276" s="12">
        <f>SUMIF(AMIP!F:F,'ALL 2020'!C276,AMIP!D:D)</f>
        <v>0</v>
      </c>
      <c r="Z276" s="12">
        <f>+SUMIF(ISF!G:G,'ALL 2020'!C276,ISF!E:E)</f>
        <v>0</v>
      </c>
      <c r="AA276" s="124">
        <f>+SUMIF(DISCOI!G:G,'ALL 2020'!C276,DISCOI!E:E)</f>
        <v>3840000</v>
      </c>
      <c r="AB276" s="12">
        <f>+SUMIF(MABEL!F:F,'ALL 2020'!C276,MABEL!D:D)</f>
        <v>66314789</v>
      </c>
      <c r="AC276" s="12">
        <f>+SUMIF(NMP!F:F,'ALL 2020'!C276,NMP!D:D)</f>
        <v>-2160000</v>
      </c>
      <c r="AD276" s="12">
        <f>SUMIF('AMCHO '!F:F,'ALL 2020'!C276,'AMCHO '!D:D)</f>
        <v>228179001.03999999</v>
      </c>
      <c r="AE276">
        <f>+SUMIF(CONFORTIS!G:G,'ALL 2020'!C276,CONFORTIS!E:E)</f>
        <v>0</v>
      </c>
      <c r="AF276" s="12">
        <f>+SUMIF('IRS IMMO'!G:G,'ALL 2020'!C276,'IRS IMMO'!E:E)</f>
        <v>0</v>
      </c>
      <c r="AG276" s="12">
        <f>+SUMIF(AGRIVETAM!F:F,'ALL 2020'!C276,AGRIVETAM!D:D)</f>
        <v>58800000</v>
      </c>
      <c r="AH276" s="12">
        <f>+SUMIF(EUROPAINTS!F:F,'ALL 2020'!C276,EUROPAINTS!D:D)</f>
        <v>0</v>
      </c>
      <c r="AI276" s="12">
        <f>+SUMIF('VET ABE'!F:F,'ALL 2020'!C276,'VET ABE'!E:E)</f>
        <v>13050000</v>
      </c>
      <c r="AJ276" s="12">
        <f>SUMIF('VET FIA'!F:F,'ALL 2020'!C276,'VET FIA'!E:E)</f>
        <v>0</v>
      </c>
      <c r="AK276" s="12">
        <f>+SUMIF('CSS SAKAY'!F:F,'ALL 2020'!C276,'CSS SAKAY'!D:D)</f>
        <v>0</v>
      </c>
      <c r="AL276" s="12">
        <f>+SUMIF(AGRIMA!F:F,'ALL 2020'!C276,AGRIMA!D:D)</f>
        <v>11160000</v>
      </c>
      <c r="AM276" s="12">
        <f>SUMIF('United Malagasy'!F:F,'ALL 2020'!C276,'United Malagasy'!D:D)</f>
        <v>58036359.899999999</v>
      </c>
      <c r="AN276" s="12">
        <f>+SUMIF(NUTRIFOOD!E:E,'ALL 2020'!C276,NUTRIFOOD!D:D)</f>
        <v>0</v>
      </c>
      <c r="AO276" s="12">
        <f>+SUMIF(FERRIS!H:H,'ALL 2020'!C276,FERRIS!F:F)</f>
        <v>0</v>
      </c>
      <c r="AP276" s="12">
        <f>+SUMIF(SEM!F:F,'ALL 2020'!C276,SEM!D:D)</f>
        <v>0</v>
      </c>
      <c r="AQ276" s="12">
        <f>+SUMIF(Madatrade!F:F,'ALL 2020'!C276,Madatrade!D:D)</f>
        <v>17293166.670000002</v>
      </c>
      <c r="AR276" s="12">
        <f>+SUMIF('FLY TECH'!F:F,'ALL 2020'!C276,'FLY TECH'!E:E)</f>
        <v>0</v>
      </c>
      <c r="AS276" s="12">
        <f>+SUMIF('FIRST INVESTISSEMENT'!G:G,'ALL 2020'!C276,'FIRST INVESTISSEMENT'!E:E)</f>
        <v>279020277.94</v>
      </c>
      <c r="AT276" s="164">
        <f t="shared" si="25"/>
        <v>3504720176.7400007</v>
      </c>
      <c r="AU276" s="165">
        <f t="shared" si="22"/>
        <v>812023.28170399833</v>
      </c>
    </row>
    <row r="277" spans="1:47" x14ac:dyDescent="0.25">
      <c r="A277" s="11" t="str">
        <f t="shared" si="23"/>
        <v>6</v>
      </c>
      <c r="B277" s="11" t="str">
        <f t="shared" si="24"/>
        <v>623</v>
      </c>
      <c r="C277" s="23">
        <v>62300000</v>
      </c>
      <c r="D277" s="160" t="s">
        <v>3273</v>
      </c>
      <c r="E277" s="24" t="s">
        <v>191</v>
      </c>
      <c r="F277" s="12">
        <f>+SUMIF(AGRIFARM!H:H,C277,AGRIFARM!L:L)</f>
        <v>6594850</v>
      </c>
      <c r="G277" s="12">
        <f>+SUMIF(AGRICORP!I:I,C277,AGRICORP!E:E)</f>
        <v>0</v>
      </c>
      <c r="H277" s="12">
        <f>+SUMIF(SMTP!D:D,'ALL 2020'!C277,SMTP!G:G)</f>
        <v>8141065.4500000002</v>
      </c>
      <c r="I277" s="12">
        <f>+SUMIF(AGRIVET!G:G,C277,AGRIVET!E:E)</f>
        <v>126952476.54000001</v>
      </c>
      <c r="J277" s="12">
        <f>+SUMIF(AGRIVAL!G:G,'ALL 2020'!C277,AGRIVAL!E:E)</f>
        <v>0</v>
      </c>
      <c r="K277" s="12">
        <f>+SUMIF(AGRIKOBA!G:G,'ALL 2020'!C277,AGRIKOBA!E:E)</f>
        <v>0</v>
      </c>
      <c r="L277" s="12">
        <f>+SUMIF(LMOI!F:F,'ALL 2020'!C277,LMOI!D:D)</f>
        <v>0</v>
      </c>
      <c r="M277" s="12">
        <f>+SUMIF(TARTINE!G:G,'ALL 2020'!C277,TARTINE!E:E)</f>
        <v>0</v>
      </c>
      <c r="N277" s="12">
        <f>+SUMIF(IDF!F:F,'ALL 2020'!C277,IDF!D:D)</f>
        <v>48451797.100000001</v>
      </c>
      <c r="O277" s="12">
        <f>+SUMIF(RYA!G:G,C277,RYA!E:E)</f>
        <v>0</v>
      </c>
      <c r="P277" s="12">
        <f>+SUMIF('SCI NOAH'!G:G,'ALL 2020'!C277,'SCI NOAH'!E:E)</f>
        <v>0</v>
      </c>
      <c r="Q277" s="12">
        <f>+SUMIF(SIM!F:F,'ALL 2020'!C277,SIM!D:D)</f>
        <v>3647000</v>
      </c>
      <c r="R277" s="163">
        <f>+SUMIF('First Energy'!F:F,'ALL 2020'!C277,'First Energy'!D:D)</f>
        <v>0</v>
      </c>
      <c r="S277" s="163">
        <f>+SUMIF('ID Motors'!G:G,C277,'ID Motors'!E:E)</f>
        <v>0</v>
      </c>
      <c r="T277" s="12">
        <f>+SUMIF('ID RENTAL'!G:G,'ALL 2020'!C277,'ID RENTAL'!E:E)</f>
        <v>0</v>
      </c>
      <c r="U277" s="12">
        <f>+SUMIF('MCM '!G:G,'ALL 2020'!C277,'MCM '!E:E)</f>
        <v>8849500</v>
      </c>
      <c r="V277" s="12">
        <f>SUMIF(AGRIMOTORS!G:G,C277,AGRIMOTORS!E:E)</f>
        <v>0</v>
      </c>
      <c r="W277" s="12">
        <f>+SUMIF(BOVIMA!F:F,'ALL 2020'!C277,BOVIMA!D:D)</f>
        <v>300000</v>
      </c>
      <c r="X277" s="12">
        <f>+SUMIF(AGRIFEED!F:F,'ALL 2020'!C277,AGRIFEED!D:D)</f>
        <v>0</v>
      </c>
      <c r="Y277" s="12">
        <f>SUMIF(AMIP!F:F,'ALL 2020'!C277,AMIP!D:D)</f>
        <v>0</v>
      </c>
      <c r="Z277" s="12">
        <f>+SUMIF(ISF!G:G,'ALL 2020'!C277,ISF!E:E)</f>
        <v>0</v>
      </c>
      <c r="AA277" s="124">
        <f>+SUMIF(DISCOI!G:G,'ALL 2020'!C277,DISCOI!E:E)</f>
        <v>0</v>
      </c>
      <c r="AB277" s="12">
        <f>+SUMIF(MABEL!F:F,'ALL 2020'!C277,MABEL!D:D)</f>
        <v>348687</v>
      </c>
      <c r="AC277" s="12">
        <f>+SUMIF(NMP!F:F,'ALL 2020'!C277,NMP!D:D)</f>
        <v>0</v>
      </c>
      <c r="AD277" s="12">
        <f>SUMIF('AMCHO '!F:F,'ALL 2020'!C277,'AMCHO '!D:D)</f>
        <v>86663</v>
      </c>
      <c r="AE277">
        <f>+SUMIF(CONFORTIS!G:G,'ALL 2020'!C277,CONFORTIS!E:E)</f>
        <v>0</v>
      </c>
      <c r="AF277" s="12">
        <f>+SUMIF('IRS IMMO'!G:G,'ALL 2020'!C277,'IRS IMMO'!E:E)</f>
        <v>0</v>
      </c>
      <c r="AG277" s="12">
        <f>+SUMIF(AGRIVETAM!F:F,'ALL 2020'!C277,AGRIVETAM!D:D)</f>
        <v>230000</v>
      </c>
      <c r="AH277" s="12">
        <f>+SUMIF(EUROPAINTS!F:F,'ALL 2020'!C277,EUROPAINTS!D:D)</f>
        <v>0</v>
      </c>
      <c r="AI277" s="12">
        <f>+SUMIF('VET ABE'!F:F,'ALL 2020'!C277,'VET ABE'!E:E)</f>
        <v>16800</v>
      </c>
      <c r="AJ277" s="12">
        <f>SUMIF('VET FIA'!F:F,'ALL 2020'!C277,'VET FIA'!E:E)</f>
        <v>0</v>
      </c>
      <c r="AK277" s="12">
        <f>+SUMIF('CSS SAKAY'!F:F,'ALL 2020'!C277,'CSS SAKAY'!D:D)</f>
        <v>0</v>
      </c>
      <c r="AL277" s="12">
        <f>+SUMIF(AGRIMA!F:F,'ALL 2020'!C277,AGRIMA!D:D)</f>
        <v>0</v>
      </c>
      <c r="AM277" s="12">
        <f>SUMIF('United Malagasy'!F:F,'ALL 2020'!C277,'United Malagasy'!D:D)</f>
        <v>36957080.200000003</v>
      </c>
      <c r="AN277" s="12">
        <f>+SUMIF(NUTRIFOOD!E:E,'ALL 2020'!C277,NUTRIFOOD!D:D)</f>
        <v>0</v>
      </c>
      <c r="AO277" s="12">
        <f>+SUMIF(FERRIS!H:H,'ALL 2020'!C277,FERRIS!F:F)</f>
        <v>0</v>
      </c>
      <c r="AP277" s="12">
        <f>+SUMIF(SEM!F:F,'ALL 2020'!C277,SEM!D:D)</f>
        <v>0</v>
      </c>
      <c r="AQ277" s="12">
        <f>+SUMIF(Madatrade!F:F,'ALL 2020'!C277,Madatrade!D:D)</f>
        <v>0</v>
      </c>
      <c r="AR277" s="12">
        <f>+SUMIF('FLY TECH'!F:F,'ALL 2020'!C277,'FLY TECH'!E:E)</f>
        <v>0</v>
      </c>
      <c r="AS277" s="12">
        <f>+SUMIF('FIRST INVESTISSEMENT'!G:G,'ALL 2020'!C277,'FIRST INVESTISSEMENT'!E:E)</f>
        <v>0</v>
      </c>
      <c r="AT277" s="164">
        <f t="shared" si="25"/>
        <v>240575919.29000002</v>
      </c>
      <c r="AU277" s="165">
        <f t="shared" si="22"/>
        <v>55740.04132407927</v>
      </c>
    </row>
    <row r="278" spans="1:47" x14ac:dyDescent="0.25">
      <c r="A278" s="11" t="str">
        <f t="shared" si="23"/>
        <v>6</v>
      </c>
      <c r="B278" s="11" t="str">
        <f t="shared" si="24"/>
        <v>624</v>
      </c>
      <c r="C278" s="23">
        <v>62401000</v>
      </c>
      <c r="D278" s="160" t="s">
        <v>3273</v>
      </c>
      <c r="E278" s="24" t="s">
        <v>433</v>
      </c>
      <c r="F278" s="12">
        <f>+SUMIF(AGRIFARM!H:H,C278,AGRIFARM!L:L)</f>
        <v>16113775.529999999</v>
      </c>
      <c r="G278" s="12">
        <f>+SUMIF(AGRICORP!I:I,C278,AGRICORP!E:E)</f>
        <v>0</v>
      </c>
      <c r="H278" s="12">
        <f>+SUMIF(SMTP!D:D,'ALL 2020'!C278,SMTP!G:G)</f>
        <v>10641350</v>
      </c>
      <c r="I278" s="12">
        <f>+SUMIF(AGRIVET!G:G,C278,AGRIVET!E:E)</f>
        <v>770100125.32000005</v>
      </c>
      <c r="J278" s="12">
        <f>+SUMIF(AGRIVAL!G:G,'ALL 2020'!C278,AGRIVAL!E:E)</f>
        <v>184061228.66999999</v>
      </c>
      <c r="K278" s="12">
        <f>+SUMIF(AGRIKOBA!G:G,'ALL 2020'!C278,AGRIKOBA!E:E)</f>
        <v>36812380.799999997</v>
      </c>
      <c r="L278" s="12">
        <f>+SUMIF(LMOI!F:F,'ALL 2020'!C278,LMOI!D:D)</f>
        <v>22900040</v>
      </c>
      <c r="M278" s="12">
        <f>+SUMIF(TARTINE!G:G,'ALL 2020'!C278,TARTINE!E:E)</f>
        <v>0</v>
      </c>
      <c r="N278" s="12">
        <f>+SUMIF(IDF!F:F,'ALL 2020'!C278,IDF!D:D)</f>
        <v>47000</v>
      </c>
      <c r="O278" s="12">
        <f>+SUMIF(RYA!G:G,C278,RYA!E:E)</f>
        <v>0</v>
      </c>
      <c r="P278" s="12">
        <f>+SUMIF('SCI NOAH'!G:G,'ALL 2020'!C278,'SCI NOAH'!E:E)</f>
        <v>0</v>
      </c>
      <c r="Q278" s="12">
        <f>+SUMIF(SIM!F:F,'ALL 2020'!C278,SIM!D:D)</f>
        <v>50000</v>
      </c>
      <c r="R278" s="163">
        <f>+SUMIF('First Energy'!F:F,'ALL 2020'!C278,'First Energy'!D:D)</f>
        <v>107843840</v>
      </c>
      <c r="S278" s="163">
        <f>+SUMIF('ID Motors'!G:G,C278,'ID Motors'!E:E)</f>
        <v>44074737.5</v>
      </c>
      <c r="T278" s="12">
        <f>+SUMIF('ID RENTAL'!G:G,'ALL 2020'!C278,'ID RENTAL'!E:E)</f>
        <v>0</v>
      </c>
      <c r="U278" s="12">
        <f>+SUMIF('MCM '!G:G,'ALL 2020'!C278,'MCM '!E:E)</f>
        <v>52120000</v>
      </c>
      <c r="V278" s="12">
        <f>SUMIF(AGRIMOTORS!G:G,C278,AGRIMOTORS!E:E)</f>
        <v>14300000</v>
      </c>
      <c r="W278" s="12">
        <f>+SUMIF(BOVIMA!F:F,'ALL 2020'!C278,BOVIMA!D:D)</f>
        <v>53342124</v>
      </c>
      <c r="X278" s="12">
        <f>+SUMIF(AGRIFEED!F:F,'ALL 2020'!C278,AGRIFEED!D:D)</f>
        <v>57898740</v>
      </c>
      <c r="Y278" s="12">
        <f>SUMIF(AMIP!F:F,'ALL 2020'!C278,AMIP!D:D)</f>
        <v>0</v>
      </c>
      <c r="Z278" s="12">
        <f>+SUMIF(ISF!G:G,'ALL 2020'!C278,ISF!E:E)</f>
        <v>0</v>
      </c>
      <c r="AA278" s="124">
        <f>+SUMIF(DISCOI!G:G,'ALL 2020'!C278,DISCOI!E:E)</f>
        <v>0</v>
      </c>
      <c r="AB278" s="12">
        <f>+SUMIF(MABEL!F:F,'ALL 2020'!C278,MABEL!D:D)</f>
        <v>0</v>
      </c>
      <c r="AC278" s="12">
        <f>+SUMIF(NMP!F:F,'ALL 2020'!C278,NMP!D:D)</f>
        <v>0</v>
      </c>
      <c r="AD278" s="12">
        <f>SUMIF('AMCHO '!F:F,'ALL 2020'!C278,'AMCHO '!D:D)</f>
        <v>72661316</v>
      </c>
      <c r="AE278">
        <f>+SUMIF(CONFORTIS!G:G,'ALL 2020'!C278,CONFORTIS!E:E)</f>
        <v>0</v>
      </c>
      <c r="AF278" s="12">
        <f>+SUMIF('IRS IMMO'!G:G,'ALL 2020'!C278,'IRS IMMO'!E:E)</f>
        <v>0</v>
      </c>
      <c r="AG278" s="12">
        <f>+SUMIF(AGRIVETAM!F:F,'ALL 2020'!C278,AGRIVETAM!D:D)</f>
        <v>-82600</v>
      </c>
      <c r="AH278" s="12">
        <f>+SUMIF(EUROPAINTS!F:F,'ALL 2020'!C278,EUROPAINTS!D:D)</f>
        <v>0</v>
      </c>
      <c r="AI278" s="12">
        <f>+SUMIF('VET ABE'!F:F,'ALL 2020'!C278,'VET ABE'!E:E)</f>
        <v>150878605</v>
      </c>
      <c r="AJ278" s="12">
        <f>SUMIF('VET FIA'!F:F,'ALL 2020'!C278,'VET FIA'!E:E)</f>
        <v>91119228</v>
      </c>
      <c r="AK278" s="12">
        <f>+SUMIF('CSS SAKAY'!F:F,'ALL 2020'!C278,'CSS SAKAY'!D:D)</f>
        <v>0</v>
      </c>
      <c r="AL278" s="12">
        <f>+SUMIF(AGRIMA!F:F,'ALL 2020'!C278,AGRIMA!D:D)</f>
        <v>19900000</v>
      </c>
      <c r="AM278" s="12">
        <f>SUMIF('United Malagasy'!F:F,'ALL 2020'!C278,'United Malagasy'!D:D)</f>
        <v>0</v>
      </c>
      <c r="AN278" s="12">
        <f>+SUMIF(NUTRIFOOD!E:E,'ALL 2020'!C278,NUTRIFOOD!D:D)</f>
        <v>0</v>
      </c>
      <c r="AO278" s="12">
        <f>+SUMIF(FERRIS!H:H,'ALL 2020'!C278,FERRIS!F:F)</f>
        <v>57152000</v>
      </c>
      <c r="AP278" s="12">
        <f>+SUMIF(SEM!F:F,'ALL 2020'!C278,SEM!D:D)</f>
        <v>0</v>
      </c>
      <c r="AQ278" s="12">
        <f>+SUMIF(Madatrade!F:F,'ALL 2020'!C278,Madatrade!D:D)</f>
        <v>0</v>
      </c>
      <c r="AR278" s="12">
        <f>+SUMIF('FLY TECH'!F:F,'ALL 2020'!C278,'FLY TECH'!E:E)</f>
        <v>19400</v>
      </c>
      <c r="AS278" s="12">
        <f>+SUMIF('FIRST INVESTISSEMENT'!G:G,'ALL 2020'!C278,'FIRST INVESTISSEMENT'!E:E)</f>
        <v>20194285.719999999</v>
      </c>
      <c r="AT278" s="164">
        <f t="shared" si="25"/>
        <v>1782147576.54</v>
      </c>
      <c r="AU278" s="165">
        <f t="shared" si="22"/>
        <v>412913.22861870675</v>
      </c>
    </row>
    <row r="279" spans="1:47" x14ac:dyDescent="0.25">
      <c r="A279" s="11" t="str">
        <f t="shared" si="23"/>
        <v>6</v>
      </c>
      <c r="B279" s="11" t="str">
        <f t="shared" si="24"/>
        <v>625</v>
      </c>
      <c r="C279" s="23">
        <v>62501000</v>
      </c>
      <c r="D279" s="160" t="s">
        <v>3273</v>
      </c>
      <c r="E279" s="24" t="s">
        <v>195</v>
      </c>
      <c r="F279" s="12">
        <f>+SUMIF(AGRIFARM!H:H,C279,AGRIFARM!L:L)</f>
        <v>91657292.049999997</v>
      </c>
      <c r="G279" s="12">
        <f>+SUMIF(AGRICORP!I:I,C279,AGRICORP!E:E)</f>
        <v>0</v>
      </c>
      <c r="H279" s="12">
        <f>+SUMIF(SMTP!D:D,'ALL 2020'!C279,SMTP!G:G)</f>
        <v>215123440.4772</v>
      </c>
      <c r="I279" s="12">
        <f>+SUMIF(AGRIVET!G:G,C279,AGRIVET!E:E)</f>
        <v>191967155.06</v>
      </c>
      <c r="J279" s="12">
        <f>+SUMIF(AGRIVAL!G:G,'ALL 2020'!C279,AGRIVAL!E:E)</f>
        <v>112566212.48999999</v>
      </c>
      <c r="K279" s="12">
        <f>+SUMIF(AGRIKOBA!G:G,'ALL 2020'!C279,AGRIKOBA!E:E)</f>
        <v>3446854.03</v>
      </c>
      <c r="L279" s="12">
        <f>+SUMIF(LMOI!F:F,'ALL 2020'!C279,LMOI!D:D)</f>
        <v>140954898</v>
      </c>
      <c r="M279" s="12">
        <f>+SUMIF(TARTINE!G:G,'ALL 2020'!C279,TARTINE!E:E)</f>
        <v>14893526.59</v>
      </c>
      <c r="N279" s="12">
        <f>+SUMIF(IDF!F:F,'ALL 2020'!C279,IDF!D:D)</f>
        <v>36173227.780000001</v>
      </c>
      <c r="O279" s="12">
        <f>+SUMIF(RYA!G:G,C279,RYA!E:E)</f>
        <v>164464</v>
      </c>
      <c r="P279" s="12">
        <f>+SUMIF('SCI NOAH'!G:G,'ALL 2020'!C279,'SCI NOAH'!E:E)</f>
        <v>3502933.33</v>
      </c>
      <c r="Q279" s="12">
        <f>+SUMIF(SIM!F:F,'ALL 2020'!C279,SIM!D:D)</f>
        <v>414000</v>
      </c>
      <c r="R279" s="163">
        <f>+SUMIF('First Energy'!F:F,'ALL 2020'!C279,'First Energy'!D:D)</f>
        <v>15840270.279999999</v>
      </c>
      <c r="S279" s="163">
        <f>+SUMIF('ID Motors'!G:G,C279,'ID Motors'!E:E)</f>
        <v>46562346.520000003</v>
      </c>
      <c r="T279" s="12">
        <f>+SUMIF('ID RENTAL'!G:G,'ALL 2020'!C279,'ID RENTAL'!E:E)</f>
        <v>1779585.4</v>
      </c>
      <c r="U279" s="12">
        <f>+SUMIF('MCM '!G:G,'ALL 2020'!C279,'MCM '!E:E)</f>
        <v>33487288.370000001</v>
      </c>
      <c r="V279" s="12">
        <f>SUMIF(AGRIMOTORS!G:G,C279,AGRIMOTORS!E:E)</f>
        <v>16131465.279999999</v>
      </c>
      <c r="W279" s="12">
        <f>+SUMIF(BOVIMA!F:F,'ALL 2020'!C279,BOVIMA!D:D)</f>
        <v>191507331.43000001</v>
      </c>
      <c r="X279" s="12">
        <f>+SUMIF(AGRIFEED!F:F,'ALL 2020'!C279,AGRIFEED!D:D)</f>
        <v>22851210</v>
      </c>
      <c r="Y279" s="12">
        <f>SUMIF(AMIP!F:F,'ALL 2020'!C279,AMIP!D:D)</f>
        <v>0</v>
      </c>
      <c r="Z279" s="12">
        <f>+SUMIF(ISF!G:G,'ALL 2020'!C279,ISF!E:E)</f>
        <v>0</v>
      </c>
      <c r="AA279" s="124">
        <f>+SUMIF(DISCOI!G:G,'ALL 2020'!C279,DISCOI!E:E)</f>
        <v>-189012</v>
      </c>
      <c r="AB279" s="12">
        <f>+SUMIF(MABEL!F:F,'ALL 2020'!C279,MABEL!D:D)</f>
        <v>1417996</v>
      </c>
      <c r="AC279" s="12">
        <f>+SUMIF(NMP!F:F,'ALL 2020'!C279,NMP!D:D)</f>
        <v>-1278442</v>
      </c>
      <c r="AD279" s="12">
        <f>SUMIF('AMCHO '!F:F,'ALL 2020'!C279,'AMCHO '!D:D)</f>
        <v>17105913.780000001</v>
      </c>
      <c r="AE279">
        <f>+SUMIF(CONFORTIS!G:G,'ALL 2020'!C279,CONFORTIS!E:E)</f>
        <v>0</v>
      </c>
      <c r="AF279" s="12">
        <f>+SUMIF('IRS IMMO'!G:G,'ALL 2020'!C279,'IRS IMMO'!E:E)</f>
        <v>0</v>
      </c>
      <c r="AG279" s="12">
        <f>+SUMIF(AGRIVETAM!F:F,'ALL 2020'!C279,AGRIVETAM!D:D)</f>
        <v>29202739.91</v>
      </c>
      <c r="AH279" s="12">
        <f>+SUMIF(EUROPAINTS!F:F,'ALL 2020'!C279,EUROPAINTS!D:D)</f>
        <v>0</v>
      </c>
      <c r="AI279" s="12">
        <f>+SUMIF('VET ABE'!F:F,'ALL 2020'!C279,'VET ABE'!E:E)</f>
        <v>14774102</v>
      </c>
      <c r="AJ279" s="12">
        <f>SUMIF('VET FIA'!F:F,'ALL 2020'!C279,'VET FIA'!E:E)</f>
        <v>4297000</v>
      </c>
      <c r="AK279" s="12">
        <f>+SUMIF('CSS SAKAY'!F:F,'ALL 2020'!C279,'CSS SAKAY'!D:D)</f>
        <v>0</v>
      </c>
      <c r="AL279" s="12">
        <f>+SUMIF(AGRIMA!F:F,'ALL 2020'!C279,AGRIMA!D:D)</f>
        <v>1174900</v>
      </c>
      <c r="AM279" s="12">
        <f>SUMIF('United Malagasy'!F:F,'ALL 2020'!C279,'United Malagasy'!D:D)</f>
        <v>22742633</v>
      </c>
      <c r="AN279" s="12">
        <f>+SUMIF(NUTRIFOOD!E:E,'ALL 2020'!C279,NUTRIFOOD!D:D)</f>
        <v>0</v>
      </c>
      <c r="AO279" s="12">
        <f>+SUMIF(FERRIS!H:H,'ALL 2020'!C279,FERRIS!F:F)</f>
        <v>25576100</v>
      </c>
      <c r="AP279" s="12">
        <f>+SUMIF(SEM!F:F,'ALL 2020'!C279,SEM!D:D)</f>
        <v>27554300</v>
      </c>
      <c r="AQ279" s="12">
        <f>+SUMIF(Madatrade!F:F,'ALL 2020'!C279,Madatrade!D:D)</f>
        <v>24231128</v>
      </c>
      <c r="AR279" s="12">
        <f>+SUMIF('FLY TECH'!F:F,'ALL 2020'!C279,'FLY TECH'!E:E)</f>
        <v>31954600</v>
      </c>
      <c r="AS279" s="12">
        <f>+SUMIF('FIRST INVESTISSEMENT'!G:G,'ALL 2020'!C279,'FIRST INVESTISSEMENT'!E:E)</f>
        <v>0</v>
      </c>
      <c r="AT279" s="164">
        <f t="shared" si="25"/>
        <v>1337587459.7772</v>
      </c>
      <c r="AU279" s="165">
        <f t="shared" si="22"/>
        <v>309911.23510028899</v>
      </c>
    </row>
    <row r="280" spans="1:47" x14ac:dyDescent="0.25">
      <c r="A280" s="11" t="str">
        <f t="shared" si="23"/>
        <v>6</v>
      </c>
      <c r="B280" s="11" t="str">
        <f t="shared" si="24"/>
        <v>626</v>
      </c>
      <c r="C280" s="23">
        <v>62601000</v>
      </c>
      <c r="D280" s="160" t="s">
        <v>3273</v>
      </c>
      <c r="E280" s="24" t="s">
        <v>440</v>
      </c>
      <c r="F280" s="12">
        <f>+SUMIF(AGRIFARM!H:H,C280,AGRIFARM!L:L)</f>
        <v>45571769.649999999</v>
      </c>
      <c r="G280" s="12">
        <f>+SUMIF(AGRICORP!I:I,C280,AGRICORP!E:E)</f>
        <v>0</v>
      </c>
      <c r="H280" s="12">
        <f>+SUMIF(SMTP!D:D,'ALL 2020'!C280,SMTP!G:G)</f>
        <v>148692569.80000001</v>
      </c>
      <c r="I280" s="12">
        <f>+SUMIF(AGRIVET!G:G,C280,AGRIVET!E:E)</f>
        <v>77140297.929999992</v>
      </c>
      <c r="J280" s="12">
        <f>+SUMIF(AGRIVAL!G:G,'ALL 2020'!C280,AGRIVAL!E:E)</f>
        <v>392178.8</v>
      </c>
      <c r="K280" s="12">
        <f>+SUMIF(AGRIKOBA!G:G,'ALL 2020'!C280,AGRIKOBA!E:E)</f>
        <v>98044.7</v>
      </c>
      <c r="L280" s="12">
        <f>+SUMIF(LMOI!F:F,'ALL 2020'!C280,LMOI!D:D)</f>
        <v>0</v>
      </c>
      <c r="M280" s="12">
        <f>+SUMIF(TARTINE!G:G,'ALL 2020'!C280,TARTINE!E:E)</f>
        <v>19283299.32</v>
      </c>
      <c r="N280" s="12">
        <f>+SUMIF(IDF!F:F,'ALL 2020'!C280,IDF!D:D)</f>
        <v>49956345.960000001</v>
      </c>
      <c r="O280" s="12">
        <f>+SUMIF(RYA!G:G,C280,RYA!E:E)</f>
        <v>7526408</v>
      </c>
      <c r="P280" s="12">
        <f>+SUMIF('SCI NOAH'!G:G,'ALL 2020'!C280,'SCI NOAH'!E:E)</f>
        <v>0</v>
      </c>
      <c r="Q280" s="12">
        <f>+SUMIF(SIM!F:F,'ALL 2020'!C280,SIM!D:D)</f>
        <v>3203675.56</v>
      </c>
      <c r="R280" s="163">
        <f>+SUMIF('First Energy'!F:F,'ALL 2020'!C280,'First Energy'!D:D)</f>
        <v>1731284.48</v>
      </c>
      <c r="S280" s="163">
        <f>+SUMIF('ID Motors'!G:G,C280,'ID Motors'!E:E)</f>
        <v>-1634790</v>
      </c>
      <c r="T280" s="12">
        <f>+SUMIF('ID RENTAL'!G:G,'ALL 2020'!C280,'ID RENTAL'!E:E)</f>
        <v>0</v>
      </c>
      <c r="U280" s="12">
        <f>+SUMIF('MCM '!G:G,'ALL 2020'!C280,'MCM '!E:E)</f>
        <v>18757943.189999998</v>
      </c>
      <c r="V280" s="12">
        <f>SUMIF(AGRIMOTORS!G:G,C280,AGRIMOTORS!E:E)</f>
        <v>0</v>
      </c>
      <c r="W280" s="12">
        <f>+SUMIF(BOVIMA!F:F,'ALL 2020'!C280,BOVIMA!D:D)</f>
        <v>38118520.989999995</v>
      </c>
      <c r="X280" s="12">
        <f>+SUMIF(AGRIFEED!F:F,'ALL 2020'!C280,AGRIFEED!D:D)</f>
        <v>0</v>
      </c>
      <c r="Y280" s="12">
        <f>SUMIF(AMIP!F:F,'ALL 2020'!C280,AMIP!D:D)</f>
        <v>0</v>
      </c>
      <c r="Z280" s="12">
        <f>+SUMIF(ISF!G:G,'ALL 2020'!C280,ISF!E:E)</f>
        <v>0</v>
      </c>
      <c r="AA280" s="124">
        <f>+SUMIF(DISCOI!G:G,'ALL 2020'!C280,DISCOI!E:E)</f>
        <v>195.75</v>
      </c>
      <c r="AB280" s="12">
        <f>+SUMIF(MABEL!F:F,'ALL 2020'!C280,MABEL!D:D)</f>
        <v>2249829.77</v>
      </c>
      <c r="AC280" s="12">
        <f>+SUMIF(NMP!F:F,'ALL 2020'!C280,NMP!D:D)</f>
        <v>0</v>
      </c>
      <c r="AD280" s="12">
        <f>SUMIF('AMCHO '!F:F,'ALL 2020'!C280,'AMCHO '!D:D)</f>
        <v>10161595.540000001</v>
      </c>
      <c r="AE280">
        <f>+SUMIF(CONFORTIS!G:G,'ALL 2020'!C280,CONFORTIS!E:E)</f>
        <v>0</v>
      </c>
      <c r="AF280" s="12">
        <f>+SUMIF('IRS IMMO'!G:G,'ALL 2020'!C280,'IRS IMMO'!E:E)</f>
        <v>0</v>
      </c>
      <c r="AG280" s="12">
        <f>+SUMIF(AGRIVETAM!F:F,'ALL 2020'!C280,AGRIVETAM!D:D)</f>
        <v>12865560.4</v>
      </c>
      <c r="AH280" s="12">
        <f>+SUMIF(EUROPAINTS!F:F,'ALL 2020'!C280,EUROPAINTS!D:D)</f>
        <v>0</v>
      </c>
      <c r="AI280" s="12">
        <f>+SUMIF('VET ABE'!F:F,'ALL 2020'!C280,'VET ABE'!E:E)</f>
        <v>164306.5</v>
      </c>
      <c r="AJ280" s="12">
        <f>SUMIF('VET FIA'!F:F,'ALL 2020'!C280,'VET FIA'!E:E)</f>
        <v>0</v>
      </c>
      <c r="AK280" s="12">
        <f>+SUMIF('CSS SAKAY'!F:F,'ALL 2020'!C280,'CSS SAKAY'!D:D)</f>
        <v>0</v>
      </c>
      <c r="AL280" s="12">
        <f>+SUMIF(AGRIMA!F:F,'ALL 2020'!C280,AGRIMA!D:D)</f>
        <v>12953622.6</v>
      </c>
      <c r="AM280" s="12">
        <f>SUMIF('United Malagasy'!F:F,'ALL 2020'!C280,'United Malagasy'!D:D)</f>
        <v>32653322.650000002</v>
      </c>
      <c r="AN280" s="12">
        <f>+SUMIF(NUTRIFOOD!E:E,'ALL 2020'!C280,NUTRIFOOD!D:D)</f>
        <v>0</v>
      </c>
      <c r="AO280" s="12">
        <f>+SUMIF(FERRIS!H:H,'ALL 2020'!C280,FERRIS!F:F)</f>
        <v>836521.04</v>
      </c>
      <c r="AP280" s="12">
        <f>+SUMIF(SEM!F:F,'ALL 2020'!C280,SEM!D:D)</f>
        <v>1814304</v>
      </c>
      <c r="AQ280" s="12">
        <f>+SUMIF(Madatrade!F:F,'ALL 2020'!C280,Madatrade!D:D)</f>
        <v>40256351.450000003</v>
      </c>
      <c r="AR280" s="12">
        <f>+SUMIF('FLY TECH'!F:F,'ALL 2020'!C280,'FLY TECH'!E:E)</f>
        <v>0</v>
      </c>
      <c r="AS280" s="12">
        <f>+SUMIF('FIRST INVESTISSEMENT'!G:G,'ALL 2020'!C280,'FIRST INVESTISSEMENT'!E:E)</f>
        <v>0</v>
      </c>
      <c r="AT280" s="164">
        <f t="shared" si="25"/>
        <v>522793158.07999998</v>
      </c>
      <c r="AU280" s="165">
        <f t="shared" si="22"/>
        <v>121128.13419284057</v>
      </c>
    </row>
    <row r="281" spans="1:47" x14ac:dyDescent="0.25">
      <c r="A281" s="11" t="str">
        <f t="shared" si="23"/>
        <v>6</v>
      </c>
      <c r="B281" s="11" t="str">
        <f t="shared" si="24"/>
        <v>627</v>
      </c>
      <c r="C281" s="23">
        <v>62701000</v>
      </c>
      <c r="D281" s="160" t="s">
        <v>3273</v>
      </c>
      <c r="E281" s="24" t="s">
        <v>207</v>
      </c>
      <c r="F281" s="12">
        <f>+SUMIF(AGRIFARM!H:H,C281,AGRIFARM!L:L)</f>
        <v>50818831.740000002</v>
      </c>
      <c r="G281" s="12">
        <f>+SUMIF(AGRICORP!I:I,C281,AGRICORP!E:E)</f>
        <v>0</v>
      </c>
      <c r="H281" s="12">
        <f>+SUMIF(SMTP!D:D,'ALL 2020'!C281,SMTP!G:G)</f>
        <v>94006201.5123</v>
      </c>
      <c r="I281" s="12">
        <f>+SUMIF(AGRIVET!G:G,C281,AGRIVET!E:E)</f>
        <v>321262835.79000002</v>
      </c>
      <c r="J281" s="12">
        <f>+SUMIF(AGRIVAL!G:G,'ALL 2020'!C281,AGRIVAL!E:E)</f>
        <v>115265</v>
      </c>
      <c r="K281" s="12">
        <f>+SUMIF(AGRIKOBA!G:G,'ALL 2020'!C281,AGRIKOBA!E:E)</f>
        <v>0</v>
      </c>
      <c r="L281" s="12">
        <f>+SUMIF(LMOI!F:F,'ALL 2020'!C281,LMOI!D:D)</f>
        <v>5921880</v>
      </c>
      <c r="M281" s="12">
        <f>+SUMIF(TARTINE!G:G,'ALL 2020'!C281,TARTINE!E:E)</f>
        <v>13994006.829999998</v>
      </c>
      <c r="N281" s="12">
        <f>+SUMIF(IDF!F:F,'ALL 2020'!C281,IDF!D:D)</f>
        <v>9567401.4000000004</v>
      </c>
      <c r="O281" s="12">
        <f>+SUMIF(RYA!G:G,C281,RYA!E:E)</f>
        <v>716875.21</v>
      </c>
      <c r="P281" s="12">
        <f>+SUMIF('SCI NOAH'!G:G,'ALL 2020'!C281,'SCI NOAH'!E:E)</f>
        <v>280666.71000000002</v>
      </c>
      <c r="Q281" s="12">
        <f>+SUMIF(SIM!F:F,'ALL 2020'!C281,SIM!D:D)</f>
        <v>3274239.77</v>
      </c>
      <c r="R281" s="163">
        <f>+SUMIF('First Energy'!F:F,'ALL 2020'!C281,'First Energy'!D:D)</f>
        <v>2400</v>
      </c>
      <c r="S281" s="163">
        <f>+SUMIF('ID Motors'!G:G,C281,'ID Motors'!E:E)</f>
        <v>443935.46</v>
      </c>
      <c r="T281" s="12">
        <f>+SUMIF('ID RENTAL'!G:G,'ALL 2020'!C281,'ID RENTAL'!E:E)</f>
        <v>1789769.83</v>
      </c>
      <c r="U281" s="12">
        <f>+SUMIF('MCM '!G:G,'ALL 2020'!C281,'MCM '!E:E)</f>
        <v>39528939.43</v>
      </c>
      <c r="V281" s="12">
        <f>SUMIF(AGRIMOTORS!G:G,C281,AGRIMOTORS!E:E)</f>
        <v>159800</v>
      </c>
      <c r="W281" s="12">
        <f>+SUMIF(BOVIMA!F:F,'ALL 2020'!C281,BOVIMA!D:D)</f>
        <v>21401532.890000001</v>
      </c>
      <c r="X281" s="12">
        <f>+SUMIF(AGRIFEED!F:F,'ALL 2020'!C281,AGRIFEED!D:D)</f>
        <v>0</v>
      </c>
      <c r="Y281" s="12">
        <f>SUMIF(AMIP!F:F,'ALL 2020'!C281,AMIP!D:D)</f>
        <v>120000</v>
      </c>
      <c r="Z281" s="12">
        <f>+SUMIF(ISF!G:G,'ALL 2020'!C281,ISF!E:E)</f>
        <v>6000</v>
      </c>
      <c r="AA281" s="124">
        <f>+SUMIF(DISCOI!G:G,'ALL 2020'!C281,DISCOI!E:E)</f>
        <v>5071824.32</v>
      </c>
      <c r="AB281" s="12">
        <f>+SUMIF(MABEL!F:F,'ALL 2020'!C281,MABEL!D:D)</f>
        <v>2576166.5099999979</v>
      </c>
      <c r="AC281" s="12">
        <f>+SUMIF(NMP!F:F,'ALL 2020'!C281,NMP!D:D)</f>
        <v>1594479.6800000002</v>
      </c>
      <c r="AD281" s="12">
        <f>SUMIF('AMCHO '!F:F,'ALL 2020'!C281,'AMCHO '!D:D)</f>
        <v>61448686.410000004</v>
      </c>
      <c r="AE281">
        <f>+SUMIF(CONFORTIS!G:G,'ALL 2020'!C281,CONFORTIS!E:E)</f>
        <v>0</v>
      </c>
      <c r="AF281" s="12">
        <f>+SUMIF('IRS IMMO'!G:G,'ALL 2020'!C281,'IRS IMMO'!E:E)</f>
        <v>282000</v>
      </c>
      <c r="AG281" s="12">
        <f>+SUMIF(AGRIVETAM!F:F,'ALL 2020'!C281,AGRIVETAM!D:D)</f>
        <v>872479.99</v>
      </c>
      <c r="AH281" s="12">
        <f>+SUMIF(EUROPAINTS!F:F,'ALL 2020'!C281,EUROPAINTS!D:D)</f>
        <v>60400</v>
      </c>
      <c r="AI281" s="12">
        <f>+SUMIF('VET ABE'!F:F,'ALL 2020'!C281,'VET ABE'!E:E)</f>
        <v>294880</v>
      </c>
      <c r="AJ281" s="12">
        <f>SUMIF('VET FIA'!F:F,'ALL 2020'!C281,'VET FIA'!E:E)</f>
        <v>0</v>
      </c>
      <c r="AK281" s="12">
        <f>+SUMIF('CSS SAKAY'!F:F,'ALL 2020'!C281,'CSS SAKAY'!D:D)</f>
        <v>944138.28</v>
      </c>
      <c r="AL281" s="12">
        <f>+SUMIF(AGRIMA!F:F,'ALL 2020'!C281,AGRIMA!D:D)</f>
        <v>2299737.0900000003</v>
      </c>
      <c r="AM281" s="12">
        <f>SUMIF('United Malagasy'!F:F,'ALL 2020'!C281,'United Malagasy'!D:D)</f>
        <v>933632.22</v>
      </c>
      <c r="AN281" s="12">
        <f>+SUMIF(NUTRIFOOD!E:E,'ALL 2020'!C281,NUTRIFOOD!D:D)</f>
        <v>0</v>
      </c>
      <c r="AO281" s="12">
        <f>+SUMIF(FERRIS!H:H,'ALL 2020'!C281,FERRIS!F:F)</f>
        <v>0</v>
      </c>
      <c r="AP281" s="12">
        <f>+SUMIF(SEM!F:F,'ALL 2020'!C281,SEM!D:D)</f>
        <v>82763.47</v>
      </c>
      <c r="AQ281" s="12">
        <f>+SUMIF(Madatrade!F:F,'ALL 2020'!C281,Madatrade!D:D)</f>
        <v>138270750.25999999</v>
      </c>
      <c r="AR281" s="12">
        <f>+SUMIF('FLY TECH'!F:F,'ALL 2020'!C281,'FLY TECH'!E:E)</f>
        <v>0</v>
      </c>
      <c r="AS281" s="12">
        <f>+SUMIF('FIRST INVESTISSEMENT'!G:G,'ALL 2020'!C281,'FIRST INVESTISSEMENT'!E:E)</f>
        <v>35248533.009999998</v>
      </c>
      <c r="AT281" s="164">
        <f t="shared" si="25"/>
        <v>813391052.81229985</v>
      </c>
      <c r="AU281" s="165">
        <f t="shared" si="22"/>
        <v>188457.97630203015</v>
      </c>
    </row>
    <row r="282" spans="1:47" x14ac:dyDescent="0.25">
      <c r="A282" s="11" t="str">
        <f t="shared" si="23"/>
        <v>6</v>
      </c>
      <c r="B282" s="11" t="str">
        <f t="shared" si="24"/>
        <v>628</v>
      </c>
      <c r="C282" s="23">
        <v>62800000</v>
      </c>
      <c r="D282" s="160" t="s">
        <v>3273</v>
      </c>
      <c r="E282" s="24" t="s">
        <v>463</v>
      </c>
      <c r="F282" s="12">
        <f>+SUMIF(AGRIFARM!H:H,C282,AGRIFARM!L:L)</f>
        <v>158400</v>
      </c>
      <c r="G282" s="12">
        <f>+SUMIF(AGRICORP!I:I,C282,AGRICORP!E:E)</f>
        <v>0</v>
      </c>
      <c r="H282" s="12">
        <f>+SUMIF(SMTP!D:D,'ALL 2020'!C282,SMTP!G:G)</f>
        <v>1729200</v>
      </c>
      <c r="I282" s="12">
        <f>+SUMIF(AGRIVET!G:G,C282,AGRIVET!E:E)</f>
        <v>13246000</v>
      </c>
      <c r="J282" s="12">
        <f>+SUMIF(AGRIVAL!G:G,'ALL 2020'!C282,AGRIVAL!E:E)</f>
        <v>79200</v>
      </c>
      <c r="K282" s="12">
        <f>+SUMIF(AGRIKOBA!G:G,'ALL 2020'!C282,AGRIKOBA!E:E)</f>
        <v>0</v>
      </c>
      <c r="L282" s="12">
        <f>+SUMIF(LMOI!F:F,'ALL 2020'!C282,LMOI!D:D)</f>
        <v>0</v>
      </c>
      <c r="M282" s="12">
        <f>+SUMIF(TARTINE!G:G,'ALL 2020'!C282,TARTINE!E:E)</f>
        <v>5000000</v>
      </c>
      <c r="N282" s="12">
        <f>+SUMIF(IDF!F:F,'ALL 2020'!C282,IDF!D:D)</f>
        <v>0</v>
      </c>
      <c r="O282" s="12">
        <f>+SUMIF(RYA!G:G,C282,RYA!E:E)</f>
        <v>0</v>
      </c>
      <c r="P282" s="12">
        <f>+SUMIF('SCI NOAH'!G:G,'ALL 2020'!C282,'SCI NOAH'!E:E)</f>
        <v>0</v>
      </c>
      <c r="Q282" s="12">
        <f>+SUMIF(SIM!F:F,'ALL 2020'!C282,SIM!D:D)</f>
        <v>0</v>
      </c>
      <c r="R282" s="163">
        <f>+SUMIF('First Energy'!F:F,'ALL 2020'!C282,'First Energy'!D:D)</f>
        <v>0</v>
      </c>
      <c r="S282" s="163">
        <f>+SUMIF('ID Motors'!G:G,C282,'ID Motors'!E:E)</f>
        <v>1000000</v>
      </c>
      <c r="T282" s="12">
        <f>+SUMIF('ID RENTAL'!G:G,'ALL 2020'!C282,'ID RENTAL'!E:E)</f>
        <v>0</v>
      </c>
      <c r="U282" s="12">
        <f>+SUMIF('MCM '!G:G,'ALL 2020'!C282,'MCM '!E:E)</f>
        <v>0</v>
      </c>
      <c r="V282" s="12">
        <f>SUMIF(AGRIMOTORS!G:G,C282,AGRIMOTORS!E:E)</f>
        <v>0</v>
      </c>
      <c r="W282" s="12">
        <f>+SUMIF(BOVIMA!F:F,'ALL 2020'!C282,BOVIMA!D:D)</f>
        <v>0</v>
      </c>
      <c r="X282" s="12">
        <f>+SUMIF(AGRIFEED!F:F,'ALL 2020'!C282,AGRIFEED!D:D)</f>
        <v>0</v>
      </c>
      <c r="Y282" s="12">
        <f>SUMIF(AMIP!F:F,'ALL 2020'!C282,AMIP!D:D)</f>
        <v>0</v>
      </c>
      <c r="Z282" s="12">
        <f>+SUMIF(ISF!G:G,'ALL 2020'!C282,ISF!E:E)</f>
        <v>0</v>
      </c>
      <c r="AA282" s="124">
        <f>+SUMIF(DISCOI!G:G,'ALL 2020'!C282,DISCOI!E:E)</f>
        <v>0</v>
      </c>
      <c r="AB282" s="12">
        <f>+SUMIF(MABEL!F:F,'ALL 2020'!C282,MABEL!D:D)</f>
        <v>0</v>
      </c>
      <c r="AC282" s="12">
        <f>+SUMIF(NMP!F:F,'ALL 2020'!C282,NMP!D:D)</f>
        <v>0</v>
      </c>
      <c r="AD282" s="12">
        <f>SUMIF('AMCHO '!F:F,'ALL 2020'!C282,'AMCHO '!D:D)</f>
        <v>5304064.5</v>
      </c>
      <c r="AE282">
        <f>+SUMIF(CONFORTIS!G:G,'ALL 2020'!C282,CONFORTIS!E:E)</f>
        <v>0</v>
      </c>
      <c r="AF282" s="12">
        <f>+SUMIF('IRS IMMO'!G:G,'ALL 2020'!C282,'IRS IMMO'!E:E)</f>
        <v>0</v>
      </c>
      <c r="AG282" s="12">
        <f>+SUMIF(AGRIVETAM!F:F,'ALL 2020'!C282,AGRIVETAM!D:D)</f>
        <v>0</v>
      </c>
      <c r="AH282" s="12">
        <f>+SUMIF(EUROPAINTS!F:F,'ALL 2020'!C282,EUROPAINTS!D:D)</f>
        <v>0</v>
      </c>
      <c r="AI282" s="12">
        <f>+SUMIF('VET ABE'!F:F,'ALL 2020'!C282,'VET ABE'!E:E)</f>
        <v>0</v>
      </c>
      <c r="AJ282" s="12">
        <f>SUMIF('VET FIA'!F:F,'ALL 2020'!C282,'VET FIA'!E:E)</f>
        <v>0</v>
      </c>
      <c r="AK282" s="12">
        <f>+SUMIF('CSS SAKAY'!F:F,'ALL 2020'!C282,'CSS SAKAY'!D:D)</f>
        <v>0</v>
      </c>
      <c r="AL282" s="12">
        <f>+SUMIF(AGRIMA!F:F,'ALL 2020'!C282,AGRIMA!D:D)</f>
        <v>0</v>
      </c>
      <c r="AM282" s="12">
        <f>SUMIF('United Malagasy'!F:F,'ALL 2020'!C282,'United Malagasy'!D:D)</f>
        <v>0</v>
      </c>
      <c r="AN282" s="12">
        <f>+SUMIF(NUTRIFOOD!E:E,'ALL 2020'!C282,NUTRIFOOD!D:D)</f>
        <v>0</v>
      </c>
      <c r="AO282" s="12">
        <f>+SUMIF(FERRIS!H:H,'ALL 2020'!C282,FERRIS!F:F)</f>
        <v>0</v>
      </c>
      <c r="AP282" s="12">
        <f>+SUMIF(SEM!F:F,'ALL 2020'!C282,SEM!D:D)</f>
        <v>0</v>
      </c>
      <c r="AQ282" s="12">
        <f>+SUMIF(Madatrade!F:F,'ALL 2020'!C282,Madatrade!D:D)</f>
        <v>0</v>
      </c>
      <c r="AR282" s="12">
        <f>+SUMIF('FLY TECH'!F:F,'ALL 2020'!C282,'FLY TECH'!E:E)</f>
        <v>0</v>
      </c>
      <c r="AS282" s="12">
        <f>+SUMIF('FIRST INVESTISSEMENT'!G:G,'ALL 2020'!C282,'FIRST INVESTISSEMENT'!E:E)</f>
        <v>0</v>
      </c>
      <c r="AT282" s="164">
        <f t="shared" si="25"/>
        <v>26516864.5</v>
      </c>
      <c r="AU282" s="165">
        <f t="shared" si="22"/>
        <v>6143.8032841238264</v>
      </c>
    </row>
    <row r="283" spans="1:47" x14ac:dyDescent="0.25">
      <c r="A283" s="11" t="str">
        <f t="shared" si="23"/>
        <v>6</v>
      </c>
      <c r="B283" s="11" t="str">
        <f t="shared" si="24"/>
        <v>631</v>
      </c>
      <c r="C283" s="22">
        <v>63100000</v>
      </c>
      <c r="D283" s="22" t="s">
        <v>3274</v>
      </c>
      <c r="E283" s="11" t="s">
        <v>1742</v>
      </c>
      <c r="F283" s="12">
        <f>+SUMIF(AGRIFARM!H:H,C283,AGRIFARM!L:L)</f>
        <v>0</v>
      </c>
      <c r="G283" s="12">
        <f>+SUMIF(AGRICORP!I:I,C283,AGRICORP!E:E)</f>
        <v>0</v>
      </c>
      <c r="H283" s="12">
        <f>+SUMIF(SMTP!D:D,'ALL 2020'!C283,SMTP!G:G)</f>
        <v>0</v>
      </c>
      <c r="I283" s="12">
        <f>+SUMIF(AGRIVET!G:G,C283,AGRIVET!E:E)</f>
        <v>0</v>
      </c>
      <c r="J283" s="12"/>
      <c r="K283" s="12"/>
      <c r="M283" s="12">
        <f>+SUMIF(TARTINE!G:G,'ALL 2020'!C283,TARTINE!E:E)</f>
        <v>0</v>
      </c>
      <c r="N283" s="12">
        <f>+SUMIF(IDF!F:F,'ALL 2020'!C283,IDF!D:D)</f>
        <v>0</v>
      </c>
      <c r="O283" s="12">
        <f>+SUMIF(RYA!G:G,C283,RYA!E:E)</f>
        <v>0</v>
      </c>
      <c r="P283" s="12">
        <f>+SUMIF('SCI NOAH'!G:G,'ALL 2020'!C283,'SCI NOAH'!E:E)</f>
        <v>0</v>
      </c>
      <c r="Q283" s="12">
        <f>+SUMIF(SIM!F:F,'ALL 2020'!C283,SIM!D:D)</f>
        <v>0</v>
      </c>
      <c r="R283" s="163">
        <f>+SUMIF('First Energy'!F:F,'ALL 2020'!C283,'First Energy'!D:D)</f>
        <v>0</v>
      </c>
      <c r="S283" s="163">
        <f>+SUMIF('ID Motors'!G:G,C283,'ID Motors'!E:E)</f>
        <v>0</v>
      </c>
      <c r="T283" s="12">
        <f>+SUMIF('ID RENTAL'!G:G,'ALL 2020'!C283,'ID RENTAL'!E:E)</f>
        <v>0</v>
      </c>
      <c r="U283" s="12">
        <f>+SUMIF('MCM '!G:G,'ALL 2020'!C283,'MCM '!E:E)</f>
        <v>0</v>
      </c>
      <c r="V283" s="12">
        <f>SUMIF(AGRIMOTORS!G:G,C283,AGRIMOTORS!E:E)</f>
        <v>0</v>
      </c>
      <c r="W283" s="12">
        <f>+SUMIF(BOVIMA!F:F,'ALL 2020'!C283,BOVIMA!D:D)</f>
        <v>0</v>
      </c>
      <c r="X283" s="12">
        <f>+SUMIF(AGRIFEED!F:F,'ALL 2020'!C283,AGRIFEED!D:D)</f>
        <v>0</v>
      </c>
      <c r="Y283" s="12">
        <f>SUMIF(AMIP!F:F,'ALL 2020'!C283,AMIP!D:D)</f>
        <v>0</v>
      </c>
      <c r="Z283" s="12">
        <f>+SUMIF(ISF!G:G,'ALL 2020'!C283,ISF!E:E)</f>
        <v>0</v>
      </c>
      <c r="AA283" s="124">
        <f>+SUMIF(DISCOI!G:G,'ALL 2020'!C283,DISCOI!E:E)</f>
        <v>0</v>
      </c>
      <c r="AB283" s="12">
        <f>+SUMIF(MABEL!F:F,'ALL 2020'!C283,MABEL!D:D)</f>
        <v>0</v>
      </c>
      <c r="AC283" s="12">
        <f>+SUMIF(NMP!F:F,'ALL 2020'!C283,NMP!D:D)</f>
        <v>0</v>
      </c>
      <c r="AD283" s="12">
        <f>SUMIF('AMCHO '!F:F,'ALL 2020'!C283,'AMCHO '!D:D)</f>
        <v>0</v>
      </c>
      <c r="AE283">
        <f>+SUMIF(CONFORTIS!G:G,'ALL 2020'!C283,CONFORTIS!E:E)</f>
        <v>0</v>
      </c>
      <c r="AF283" s="12">
        <f>+SUMIF('IRS IMMO'!G:G,'ALL 2020'!C283,'IRS IMMO'!E:E)</f>
        <v>0</v>
      </c>
      <c r="AG283" s="12">
        <f>+SUMIF(AGRIVETAM!F:F,'ALL 2020'!C283,AGRIVETAM!D:D)</f>
        <v>0</v>
      </c>
      <c r="AH283" s="12">
        <f>+SUMIF(EUROPAINTS!F:F,'ALL 2020'!C283,EUROPAINTS!D:D)</f>
        <v>0</v>
      </c>
      <c r="AI283" s="12">
        <f>+SUMIF('VET ABE'!F:F,'ALL 2020'!C283,'VET ABE'!E:E)</f>
        <v>0</v>
      </c>
      <c r="AJ283" s="12">
        <f>SUMIF('VET FIA'!F:F,'ALL 2020'!C283,'VET FIA'!E:E)</f>
        <v>0</v>
      </c>
      <c r="AK283" s="12">
        <f>+SUMIF('CSS SAKAY'!F:F,'ALL 2020'!C283,'CSS SAKAY'!D:D)</f>
        <v>0</v>
      </c>
      <c r="AL283" s="12">
        <f>+SUMIF(AGRIMA!F:F,'ALL 2020'!C283,AGRIMA!D:D)</f>
        <v>0</v>
      </c>
      <c r="AM283" s="12">
        <f>SUMIF('United Malagasy'!F:F,'ALL 2020'!C283,'United Malagasy'!D:D)</f>
        <v>0</v>
      </c>
      <c r="AN283" s="12">
        <f>+SUMIF(NUTRIFOOD!E:E,'ALL 2020'!C283,NUTRIFOOD!D:D)</f>
        <v>0</v>
      </c>
      <c r="AO283" s="12">
        <f>+SUMIF(FERRIS!H:H,'ALL 2020'!C283,FERRIS!F:F)</f>
        <v>0</v>
      </c>
      <c r="AP283" s="12">
        <f>+SUMIF(SEM!F:F,'ALL 2020'!C283,SEM!D:D)</f>
        <v>0</v>
      </c>
      <c r="AQ283" s="12">
        <f>+SUMIF(Madatrade!F:F,'ALL 2020'!C283,Madatrade!D:D)</f>
        <v>0</v>
      </c>
      <c r="AR283" s="12">
        <f>+SUMIF('FLY TECH'!F:F,'ALL 2020'!C283,'FLY TECH'!E:E)</f>
        <v>0</v>
      </c>
      <c r="AS283" s="12">
        <f>+SUMIF('FIRST INVESTISSEMENT'!G:G,'ALL 2020'!C283,'FIRST INVESTISSEMENT'!E:E)</f>
        <v>0</v>
      </c>
      <c r="AT283" s="164">
        <f t="shared" si="25"/>
        <v>0</v>
      </c>
      <c r="AU283" s="165">
        <f t="shared" si="22"/>
        <v>0</v>
      </c>
    </row>
    <row r="284" spans="1:47" x14ac:dyDescent="0.25">
      <c r="A284" s="11" t="str">
        <f t="shared" si="23"/>
        <v>6</v>
      </c>
      <c r="B284" s="11" t="str">
        <f t="shared" si="24"/>
        <v>635</v>
      </c>
      <c r="C284" s="29">
        <v>63500000</v>
      </c>
      <c r="D284" s="22" t="s">
        <v>3274</v>
      </c>
      <c r="E284" s="24" t="s">
        <v>215</v>
      </c>
      <c r="F284" s="12">
        <f>+SUMIF(AGRIFARM!H:H,C284,AGRIFARM!L:L)</f>
        <v>0</v>
      </c>
      <c r="G284" s="12">
        <f>+SUMIF(AGRICORP!I:I,C284,AGRICORP!E:E)</f>
        <v>0</v>
      </c>
      <c r="H284" s="12">
        <f>+SUMIF(SMTP!D:D,'ALL 2020'!C284,SMTP!G:G)</f>
        <v>39863374</v>
      </c>
      <c r="I284" s="12">
        <f>+SUMIF(AGRIVET!G:G,C284,AGRIVET!E:E)</f>
        <v>22778928</v>
      </c>
      <c r="J284" s="12">
        <f>+SUMIF(AGRIVAL!G:G,'ALL 2020'!C284,AGRIVAL!E:E)</f>
        <v>0</v>
      </c>
      <c r="K284" s="12">
        <f>+SUMIF(AGRIKOBA!G:G,'ALL 2020'!C284,AGRIKOBA!E:E)</f>
        <v>0</v>
      </c>
      <c r="L284" s="12">
        <f>+SUMIF(LMOI!F:F,'ALL 2020'!C284,LMOI!D:D)</f>
        <v>0</v>
      </c>
      <c r="M284" s="12">
        <f>+SUMIF(TARTINE!G:G,'ALL 2020'!C284,TARTINE!E:E)</f>
        <v>14246414</v>
      </c>
      <c r="N284" s="12">
        <f>+SUMIF(IDF!F:F,'ALL 2020'!C284,IDF!D:D)</f>
        <v>0</v>
      </c>
      <c r="O284" s="12">
        <f>+SUMIF(RYA!G:G,C284,RYA!E:E)</f>
        <v>32000</v>
      </c>
      <c r="P284" s="12">
        <f>+SUMIF('SCI NOAH'!G:G,'ALL 2020'!C284,'SCI NOAH'!E:E)</f>
        <v>0</v>
      </c>
      <c r="Q284" s="12">
        <f>+SUMIF(SIM!F:F,'ALL 2020'!C284,SIM!D:D)</f>
        <v>0</v>
      </c>
      <c r="R284" s="163">
        <f>+SUMIF('First Energy'!F:F,'ALL 2020'!C284,'First Energy'!D:D)</f>
        <v>0</v>
      </c>
      <c r="S284" s="163">
        <f>+SUMIF('ID Motors'!G:G,C284,'ID Motors'!E:E)</f>
        <v>0</v>
      </c>
      <c r="T284" s="12">
        <f>+SUMIF('ID RENTAL'!G:G,'ALL 2020'!C284,'ID RENTAL'!E:E)</f>
        <v>0</v>
      </c>
      <c r="U284" s="12">
        <f>+SUMIF('MCM '!G:G,'ALL 2020'!C284,'MCM '!E:E)</f>
        <v>20711000</v>
      </c>
      <c r="V284" s="12">
        <f>SUMIF(AGRIMOTORS!G:G,C284,AGRIMOTORS!E:E)</f>
        <v>0</v>
      </c>
      <c r="W284" s="12">
        <f>+SUMIF(BOVIMA!F:F,'ALL 2020'!C284,BOVIMA!D:D)</f>
        <v>0</v>
      </c>
      <c r="X284" s="12">
        <f>+SUMIF(AGRIFEED!F:F,'ALL 2020'!C284,AGRIFEED!D:D)</f>
        <v>0</v>
      </c>
      <c r="Y284" s="12">
        <f>SUMIF(AMIP!F:F,'ALL 2020'!C284,AMIP!D:D)</f>
        <v>0</v>
      </c>
      <c r="Z284" s="12">
        <f>+SUMIF(ISF!G:G,'ALL 2020'!C284,ISF!E:E)</f>
        <v>0</v>
      </c>
      <c r="AA284" s="124">
        <f>+SUMIF(DISCOI!G:G,'ALL 2020'!C284,DISCOI!E:E)</f>
        <v>16757000</v>
      </c>
      <c r="AB284" s="12">
        <f>+SUMIF(MABEL!F:F,'ALL 2020'!C284,MABEL!D:D)</f>
        <v>24000</v>
      </c>
      <c r="AC284" s="12">
        <f>+SUMIF(NMP!F:F,'ALL 2020'!C284,NMP!D:D)</f>
        <v>0</v>
      </c>
      <c r="AD284" s="12">
        <f>SUMIF('AMCHO '!F:F,'ALL 2020'!C284,'AMCHO '!D:D)</f>
        <v>2000</v>
      </c>
      <c r="AE284">
        <f>+SUMIF(CONFORTIS!G:G,'ALL 2020'!C284,CONFORTIS!E:E)</f>
        <v>0</v>
      </c>
      <c r="AF284" s="12">
        <f>+SUMIF('IRS IMMO'!G:G,'ALL 2020'!C284,'IRS IMMO'!E:E)</f>
        <v>0</v>
      </c>
      <c r="AG284" s="12">
        <f>+SUMIF(AGRIVETAM!F:F,'ALL 2020'!C284,AGRIVETAM!D:D)</f>
        <v>0</v>
      </c>
      <c r="AH284" s="12">
        <f>+SUMIF(EUROPAINTS!F:F,'ALL 2020'!C284,EUROPAINTS!D:D)</f>
        <v>0</v>
      </c>
      <c r="AI284" s="12">
        <f>+SUMIF('VET ABE'!F:F,'ALL 2020'!C284,'VET ABE'!E:E)</f>
        <v>60000</v>
      </c>
      <c r="AJ284" s="12">
        <f>SUMIF('VET FIA'!F:F,'ALL 2020'!C284,'VET FIA'!E:E)</f>
        <v>0</v>
      </c>
      <c r="AK284" s="12">
        <f>+SUMIF('CSS SAKAY'!F:F,'ALL 2020'!C284,'CSS SAKAY'!D:D)</f>
        <v>0</v>
      </c>
      <c r="AL284" s="12">
        <f>+SUMIF(AGRIMA!F:F,'ALL 2020'!C284,AGRIMA!D:D)</f>
        <v>0</v>
      </c>
      <c r="AM284" s="12">
        <f>SUMIF('United Malagasy'!F:F,'ALL 2020'!C284,'United Malagasy'!D:D)</f>
        <v>540000</v>
      </c>
      <c r="AN284" s="12">
        <f>+SUMIF(NUTRIFOOD!E:E,'ALL 2020'!C284,NUTRIFOOD!D:D)</f>
        <v>0</v>
      </c>
      <c r="AO284" s="12">
        <f>+SUMIF(FERRIS!H:H,'ALL 2020'!C284,FERRIS!F:F)</f>
        <v>0</v>
      </c>
      <c r="AP284" s="12">
        <f>+SUMIF(SEM!F:F,'ALL 2020'!C284,SEM!D:D)</f>
        <v>0</v>
      </c>
      <c r="AQ284" s="12">
        <f>+SUMIF(Madatrade!F:F,'ALL 2020'!C284,Madatrade!D:D)</f>
        <v>10000</v>
      </c>
      <c r="AR284" s="12">
        <f>+SUMIF('FLY TECH'!F:F,'ALL 2020'!C284,'FLY TECH'!E:E)</f>
        <v>0</v>
      </c>
      <c r="AS284" s="12">
        <f>+SUMIF('FIRST INVESTISSEMENT'!G:G,'ALL 2020'!C284,'FIRST INVESTISSEMENT'!E:E)</f>
        <v>0</v>
      </c>
      <c r="AT284" s="164">
        <f t="shared" si="25"/>
        <v>115024716</v>
      </c>
      <c r="AU284" s="165">
        <f t="shared" si="22"/>
        <v>26650.557720208977</v>
      </c>
    </row>
    <row r="285" spans="1:47" x14ac:dyDescent="0.25">
      <c r="A285" s="11" t="str">
        <f t="shared" si="23"/>
        <v>6</v>
      </c>
      <c r="B285" s="11" t="str">
        <f t="shared" si="24"/>
        <v>635</v>
      </c>
      <c r="C285" s="60">
        <v>63501000</v>
      </c>
      <c r="D285" s="22" t="s">
        <v>3274</v>
      </c>
      <c r="E285" s="24" t="s">
        <v>465</v>
      </c>
      <c r="F285" s="12">
        <f>+SUMIF(AGRIFARM!H:H,C285,AGRIFARM!L:L)</f>
        <v>88021425.269999996</v>
      </c>
      <c r="G285" s="12">
        <f>+SUMIF(AGRICORP!I:I,C285,AGRICORP!E:E)</f>
        <v>0</v>
      </c>
      <c r="H285" s="12">
        <f>+SUMIF(SMTP!D:D,'ALL 2020'!C285,SMTP!G:G)</f>
        <v>343000</v>
      </c>
      <c r="I285" s="12">
        <f>+SUMIF(AGRIVET!G:G,C285,AGRIVET!E:E)</f>
        <v>577200</v>
      </c>
      <c r="J285" s="12">
        <f>+SUMIF(AGRIVAL!G:G,'ALL 2020'!C285,AGRIVAL!E:E)</f>
        <v>16629891.140000001</v>
      </c>
      <c r="K285" s="12">
        <f>+SUMIF(AGRIKOBA!G:G,'ALL 2020'!C285,AGRIKOBA!E:E)</f>
        <v>2756166.67</v>
      </c>
      <c r="L285" s="12">
        <f>+SUMIF(LMOI!F:F,'ALL 2020'!C285,LMOI!D:D)</f>
        <v>35790160.25</v>
      </c>
      <c r="M285" s="12">
        <f>+SUMIF(TARTINE!G:G,'ALL 2020'!C285,TARTINE!E:E)</f>
        <v>0</v>
      </c>
      <c r="N285" s="12">
        <f>+SUMIF(IDF!F:F,'ALL 2020'!C285,IDF!D:D)</f>
        <v>232000</v>
      </c>
      <c r="O285" s="12">
        <f>+SUMIF(RYA!G:G,C285,RYA!E:E)</f>
        <v>9000</v>
      </c>
      <c r="P285" s="12">
        <f>+SUMIF('SCI NOAH'!G:G,'ALL 2020'!C285,'SCI NOAH'!E:E)</f>
        <v>0</v>
      </c>
      <c r="Q285" s="12">
        <f>+SUMIF(SIM!F:F,'ALL 2020'!C285,SIM!D:D)</f>
        <v>17000</v>
      </c>
      <c r="R285" s="163">
        <f>+SUMIF('First Energy'!F:F,'ALL 2020'!C285,'First Energy'!D:D)</f>
        <v>70000</v>
      </c>
      <c r="S285" s="163">
        <f>+SUMIF('ID Motors'!G:G,C285,'ID Motors'!E:E)</f>
        <v>11433700</v>
      </c>
      <c r="T285" s="12">
        <f>+SUMIF('ID RENTAL'!G:G,'ALL 2020'!C285,'ID RENTAL'!E:E)</f>
        <v>53800</v>
      </c>
      <c r="U285" s="12">
        <f>+SUMIF('MCM '!G:G,'ALL 2020'!C285,'MCM '!E:E)</f>
        <v>0</v>
      </c>
      <c r="V285" s="12">
        <f>SUMIF(AGRIMOTORS!G:G,C285,AGRIMOTORS!E:E)</f>
        <v>0</v>
      </c>
      <c r="W285" s="12">
        <f>+SUMIF(BOVIMA!F:F,'ALL 2020'!C285,BOVIMA!D:D)</f>
        <v>77000</v>
      </c>
      <c r="X285" s="12">
        <f>+SUMIF(AGRIFEED!F:F,'ALL 2020'!C285,AGRIFEED!D:D)</f>
        <v>0</v>
      </c>
      <c r="Y285" s="12">
        <f>SUMIF(AMIP!F:F,'ALL 2020'!C285,AMIP!D:D)</f>
        <v>0</v>
      </c>
      <c r="Z285" s="12">
        <f>+SUMIF(ISF!G:G,'ALL 2020'!C285,ISF!E:E)</f>
        <v>0</v>
      </c>
      <c r="AA285" s="124">
        <f>+SUMIF(DISCOI!G:G,'ALL 2020'!C285,DISCOI!E:E)</f>
        <v>0</v>
      </c>
      <c r="AB285" s="12">
        <f>+SUMIF(MABEL!F:F,'ALL 2020'!C285,MABEL!D:D)</f>
        <v>0</v>
      </c>
      <c r="AC285" s="12">
        <f>+SUMIF(NMP!F:F,'ALL 2020'!C285,NMP!D:D)</f>
        <v>0</v>
      </c>
      <c r="AD285" s="12">
        <f>SUMIF('AMCHO '!F:F,'ALL 2020'!C285,'AMCHO '!D:D)</f>
        <v>2257000</v>
      </c>
      <c r="AE285">
        <f>+SUMIF(CONFORTIS!G:G,'ALL 2020'!C285,CONFORTIS!E:E)</f>
        <v>2000</v>
      </c>
      <c r="AF285" s="12">
        <f>+SUMIF('IRS IMMO'!G:G,'ALL 2020'!C285,'IRS IMMO'!E:E)</f>
        <v>0</v>
      </c>
      <c r="AG285" s="12">
        <f>+SUMIF(AGRIVETAM!F:F,'ALL 2020'!C285,AGRIVETAM!D:D)</f>
        <v>0</v>
      </c>
      <c r="AH285" s="12">
        <f>+SUMIF(EUROPAINTS!F:F,'ALL 2020'!C285,EUROPAINTS!D:D)</f>
        <v>0</v>
      </c>
      <c r="AI285" s="12">
        <f>+SUMIF('VET ABE'!F:F,'ALL 2020'!C285,'VET ABE'!E:E)</f>
        <v>27000</v>
      </c>
      <c r="AJ285" s="12">
        <f>SUMIF('VET FIA'!F:F,'ALL 2020'!C285,'VET FIA'!E:E)</f>
        <v>13000</v>
      </c>
      <c r="AK285" s="12">
        <f>+SUMIF('CSS SAKAY'!F:F,'ALL 2020'!C285,'CSS SAKAY'!D:D)</f>
        <v>0</v>
      </c>
      <c r="AL285" s="12">
        <f>+SUMIF(AGRIMA!F:F,'ALL 2020'!C285,AGRIMA!D:D)</f>
        <v>14400</v>
      </c>
      <c r="AM285" s="12">
        <f>SUMIF('United Malagasy'!F:F,'ALL 2020'!C285,'United Malagasy'!D:D)</f>
        <v>15000</v>
      </c>
      <c r="AN285" s="12">
        <f>+SUMIF(NUTRIFOOD!E:E,'ALL 2020'!C285,NUTRIFOOD!D:D)</f>
        <v>0</v>
      </c>
      <c r="AO285" s="12">
        <f>+SUMIF(FERRIS!H:H,'ALL 2020'!C285,FERRIS!F:F)</f>
        <v>213400</v>
      </c>
      <c r="AP285" s="12">
        <f>+SUMIF(SEM!F:F,'ALL 2020'!C285,SEM!D:D)</f>
        <v>0</v>
      </c>
      <c r="AQ285" s="12">
        <f>+SUMIF(Madatrade!F:F,'ALL 2020'!C285,Madatrade!D:D)</f>
        <v>0</v>
      </c>
      <c r="AR285" s="12">
        <f>+SUMIF('FLY TECH'!F:F,'ALL 2020'!C285,'FLY TECH'!E:E)</f>
        <v>72400</v>
      </c>
      <c r="AS285" s="12">
        <f>+SUMIF('FIRST INVESTISSEMENT'!G:G,'ALL 2020'!C285,'FIRST INVESTISSEMENT'!E:E)</f>
        <v>0</v>
      </c>
      <c r="AT285" s="164">
        <f t="shared" si="25"/>
        <v>158624543.32999998</v>
      </c>
      <c r="AU285" s="165">
        <f t="shared" ref="AU285:AU316" si="26">+AT285/$AW$3</f>
        <v>36752.384138535534</v>
      </c>
    </row>
    <row r="286" spans="1:47" x14ac:dyDescent="0.25">
      <c r="A286" s="11" t="str">
        <f t="shared" si="23"/>
        <v>6</v>
      </c>
      <c r="B286" s="11" t="str">
        <f t="shared" si="24"/>
        <v>635</v>
      </c>
      <c r="C286" s="23">
        <v>63502000</v>
      </c>
      <c r="D286" s="22" t="s">
        <v>3274</v>
      </c>
      <c r="E286" s="24" t="s">
        <v>470</v>
      </c>
      <c r="F286" s="12">
        <f>+SUMIF(AGRIFARM!H:H,C286,AGRIFARM!L:L)</f>
        <v>8720872</v>
      </c>
      <c r="G286" s="12">
        <f>+SUMIF(AGRICORP!I:I,C286,AGRICORP!E:E)</f>
        <v>0</v>
      </c>
      <c r="H286" s="12">
        <f>+SUMIF(SMTP!D:D,'ALL 2020'!C286,SMTP!G:G)</f>
        <v>24000</v>
      </c>
      <c r="I286" s="12">
        <f>+SUMIF(AGRIVET!G:G,C286,AGRIVET!E:E)</f>
        <v>1442000</v>
      </c>
      <c r="J286" s="12">
        <f>+SUMIF(AGRIVAL!G:G,'ALL 2020'!C286,AGRIVAL!E:E)</f>
        <v>246500</v>
      </c>
      <c r="K286" s="12">
        <f>+SUMIF(AGRIKOBA!G:G,'ALL 2020'!C286,AGRIKOBA!E:E)</f>
        <v>96500</v>
      </c>
      <c r="L286" s="12">
        <f>+SUMIF(LMOI!F:F,'ALL 2020'!C286,LMOI!D:D)</f>
        <v>0</v>
      </c>
      <c r="M286" s="12">
        <f>+SUMIF(TARTINE!G:G,'ALL 2020'!C286,TARTINE!E:E)</f>
        <v>0</v>
      </c>
      <c r="N286" s="12">
        <f>+SUMIF(IDF!F:F,'ALL 2020'!C286,IDF!D:D)</f>
        <v>628892693</v>
      </c>
      <c r="O286" s="12">
        <f>+SUMIF(RYA!G:G,C286,RYA!E:E)</f>
        <v>0</v>
      </c>
      <c r="P286" s="12">
        <f>+SUMIF('SCI NOAH'!G:G,'ALL 2020'!C286,'SCI NOAH'!E:E)</f>
        <v>0</v>
      </c>
      <c r="Q286" s="12">
        <f>+SUMIF(SIM!F:F,'ALL 2020'!C286,SIM!D:D)</f>
        <v>0</v>
      </c>
      <c r="R286" s="163">
        <f>+SUMIF('First Energy'!F:F,'ALL 2020'!C286,'First Energy'!D:D)</f>
        <v>80000</v>
      </c>
      <c r="S286" s="163">
        <f>+SUMIF('ID Motors'!G:G,C286,'ID Motors'!E:E)</f>
        <v>0</v>
      </c>
      <c r="T286" s="12">
        <f>+SUMIF('ID RENTAL'!G:G,'ALL 2020'!C286,'ID RENTAL'!E:E)</f>
        <v>0</v>
      </c>
      <c r="U286" s="12">
        <f>+SUMIF('MCM '!G:G,'ALL 2020'!C286,'MCM '!E:E)</f>
        <v>0</v>
      </c>
      <c r="V286" s="12">
        <f>SUMIF(AGRIMOTORS!G:G,C286,AGRIMOTORS!E:E)</f>
        <v>0</v>
      </c>
      <c r="W286" s="12">
        <f>+SUMIF(BOVIMA!F:F,'ALL 2020'!C286,BOVIMA!D:D)</f>
        <v>0</v>
      </c>
      <c r="X286" s="12">
        <f>+SUMIF(AGRIFEED!F:F,'ALL 2020'!C286,AGRIFEED!D:D)</f>
        <v>0</v>
      </c>
      <c r="Y286" s="12">
        <f>SUMIF(AMIP!F:F,'ALL 2020'!C286,AMIP!D:D)</f>
        <v>0</v>
      </c>
      <c r="Z286" s="12">
        <f>+SUMIF(ISF!G:G,'ALL 2020'!C286,ISF!E:E)</f>
        <v>0</v>
      </c>
      <c r="AA286" s="124">
        <f>+SUMIF(DISCOI!G:G,'ALL 2020'!C286,DISCOI!E:E)</f>
        <v>0</v>
      </c>
      <c r="AB286" s="12">
        <f>+SUMIF(MABEL!F:F,'ALL 2020'!C286,MABEL!D:D)</f>
        <v>4000</v>
      </c>
      <c r="AC286" s="12">
        <f>+SUMIF(NMP!F:F,'ALL 2020'!C286,NMP!D:D)</f>
        <v>0</v>
      </c>
      <c r="AD286" s="12">
        <f>SUMIF('AMCHO '!F:F,'ALL 2020'!C286,'AMCHO '!D:D)</f>
        <v>0</v>
      </c>
      <c r="AE286">
        <f>+SUMIF(CONFORTIS!G:G,'ALL 2020'!C286,CONFORTIS!E:E)</f>
        <v>0</v>
      </c>
      <c r="AF286" s="12">
        <f>+SUMIF('IRS IMMO'!G:G,'ALL 2020'!C286,'IRS IMMO'!E:E)</f>
        <v>0</v>
      </c>
      <c r="AG286" s="12">
        <f>+SUMIF(AGRIVETAM!F:F,'ALL 2020'!C286,AGRIVETAM!D:D)</f>
        <v>40000</v>
      </c>
      <c r="AH286" s="12">
        <f>+SUMIF(EUROPAINTS!F:F,'ALL 2020'!C286,EUROPAINTS!D:D)</f>
        <v>0</v>
      </c>
      <c r="AI286" s="12">
        <f>+SUMIF('VET ABE'!F:F,'ALL 2020'!C286,'VET ABE'!E:E)</f>
        <v>0</v>
      </c>
      <c r="AJ286" s="12">
        <f>SUMIF('VET FIA'!F:F,'ALL 2020'!C286,'VET FIA'!E:E)</f>
        <v>0</v>
      </c>
      <c r="AK286" s="12">
        <f>+SUMIF('CSS SAKAY'!F:F,'ALL 2020'!C286,'CSS SAKAY'!D:D)</f>
        <v>0</v>
      </c>
      <c r="AL286" s="12">
        <f>+SUMIF(AGRIMA!F:F,'ALL 2020'!C286,AGRIMA!D:D)</f>
        <v>0</v>
      </c>
      <c r="AM286" s="12">
        <f>SUMIF('United Malagasy'!F:F,'ALL 2020'!C286,'United Malagasy'!D:D)</f>
        <v>0</v>
      </c>
      <c r="AN286" s="12">
        <f>+SUMIF(NUTRIFOOD!E:E,'ALL 2020'!C286,NUTRIFOOD!D:D)</f>
        <v>0</v>
      </c>
      <c r="AO286" s="12">
        <f>+SUMIF(FERRIS!H:H,'ALL 2020'!C286,FERRIS!F:F)</f>
        <v>717400</v>
      </c>
      <c r="AP286" s="12">
        <f>+SUMIF(SEM!F:F,'ALL 2020'!C286,SEM!D:D)</f>
        <v>4298770</v>
      </c>
      <c r="AQ286" s="12">
        <f>+SUMIF(Madatrade!F:F,'ALL 2020'!C286,Madatrade!D:D)</f>
        <v>0</v>
      </c>
      <c r="AR286" s="12">
        <f>+SUMIF('FLY TECH'!F:F,'ALL 2020'!C286,'FLY TECH'!E:E)</f>
        <v>0</v>
      </c>
      <c r="AS286" s="12">
        <f>+SUMIF('FIRST INVESTISSEMENT'!G:G,'ALL 2020'!C286,'FIRST INVESTISSEMENT'!E:E)</f>
        <v>0</v>
      </c>
      <c r="AT286" s="164">
        <f t="shared" si="25"/>
        <v>644562735</v>
      </c>
      <c r="AU286" s="165">
        <f t="shared" si="26"/>
        <v>149341.43696049869</v>
      </c>
    </row>
    <row r="287" spans="1:47" x14ac:dyDescent="0.25">
      <c r="A287" s="11" t="str">
        <f t="shared" si="23"/>
        <v>6</v>
      </c>
      <c r="B287" s="11" t="str">
        <f t="shared" si="24"/>
        <v>635</v>
      </c>
      <c r="C287" s="23">
        <v>63503000</v>
      </c>
      <c r="D287" s="22" t="s">
        <v>3274</v>
      </c>
      <c r="E287" s="24" t="s">
        <v>213</v>
      </c>
      <c r="F287" s="12">
        <f>+SUMIF(AGRIFARM!H:H,C287,AGRIFARM!L:L)</f>
        <v>270000</v>
      </c>
      <c r="G287" s="12">
        <f>+SUMIF(AGRICORP!I:I,C287,AGRICORP!E:E)</f>
        <v>0</v>
      </c>
      <c r="H287" s="12">
        <f>+SUMIF(SMTP!D:D,'ALL 2020'!C287,SMTP!G:G)</f>
        <v>543000</v>
      </c>
      <c r="I287" s="12">
        <f>+SUMIF(AGRIVET!G:G,C287,AGRIVET!E:E)</f>
        <v>263000</v>
      </c>
      <c r="J287" s="12">
        <f>+SUMIF(AGRIVAL!G:G,'ALL 2020'!C287,AGRIVAL!E:E)</f>
        <v>40000</v>
      </c>
      <c r="K287" s="12">
        <f>+SUMIF(AGRIKOBA!G:G,'ALL 2020'!C287,AGRIKOBA!E:E)</f>
        <v>0</v>
      </c>
      <c r="L287" s="12">
        <f>+SUMIF(LMOI!F:F,'ALL 2020'!C287,LMOI!D:D)</f>
        <v>4375800</v>
      </c>
      <c r="M287" s="12">
        <f>+SUMIF(TARTINE!G:G,'ALL 2020'!C287,TARTINE!E:E)</f>
        <v>0</v>
      </c>
      <c r="N287" s="12">
        <f>+SUMIF(IDF!F:F,'ALL 2020'!C287,IDF!D:D)</f>
        <v>0</v>
      </c>
      <c r="O287" s="12">
        <f>+SUMIF(RYA!G:G,C287,RYA!E:E)</f>
        <v>0</v>
      </c>
      <c r="P287" s="12">
        <f>+SUMIF('SCI NOAH'!G:G,'ALL 2020'!C287,'SCI NOAH'!E:E)</f>
        <v>0</v>
      </c>
      <c r="Q287" s="12">
        <f>+SUMIF(SIM!F:F,'ALL 2020'!C287,SIM!D:D)</f>
        <v>0</v>
      </c>
      <c r="R287" s="163">
        <f>+SUMIF('First Energy'!F:F,'ALL 2020'!C287,'First Energy'!D:D)</f>
        <v>0</v>
      </c>
      <c r="S287" s="163">
        <f>+SUMIF('ID Motors'!G:G,C287,'ID Motors'!E:E)</f>
        <v>0</v>
      </c>
      <c r="T287" s="12">
        <f>+SUMIF('ID RENTAL'!G:G,'ALL 2020'!C287,'ID RENTAL'!E:E)</f>
        <v>430000</v>
      </c>
      <c r="U287" s="12">
        <f>+SUMIF('MCM '!G:G,'ALL 2020'!C287,'MCM '!E:E)</f>
        <v>10000</v>
      </c>
      <c r="V287" s="12">
        <f>SUMIF(AGRIMOTORS!G:G,C287,AGRIMOTORS!E:E)</f>
        <v>0</v>
      </c>
      <c r="W287" s="12">
        <f>+SUMIF(BOVIMA!F:F,'ALL 2020'!C287,BOVIMA!D:D)</f>
        <v>0</v>
      </c>
      <c r="X287" s="12">
        <f>+SUMIF(AGRIFEED!F:F,'ALL 2020'!C287,AGRIFEED!D:D)</f>
        <v>1500</v>
      </c>
      <c r="Y287" s="12">
        <f>SUMIF(AMIP!F:F,'ALL 2020'!C287,AMIP!D:D)</f>
        <v>0</v>
      </c>
      <c r="Z287" s="12">
        <f>+SUMIF(ISF!G:G,'ALL 2020'!C287,ISF!E:E)</f>
        <v>0</v>
      </c>
      <c r="AA287" s="124">
        <f>+SUMIF(DISCOI!G:G,'ALL 2020'!C287,DISCOI!E:E)</f>
        <v>0</v>
      </c>
      <c r="AB287" s="12">
        <f>+SUMIF(MABEL!F:F,'ALL 2020'!C287,MABEL!D:D)</f>
        <v>0</v>
      </c>
      <c r="AC287" s="12">
        <f>+SUMIF(NMP!F:F,'ALL 2020'!C287,NMP!D:D)</f>
        <v>0</v>
      </c>
      <c r="AD287" s="12">
        <f>SUMIF('AMCHO '!F:F,'ALL 2020'!C287,'AMCHO '!D:D)</f>
        <v>0</v>
      </c>
      <c r="AE287">
        <f>+SUMIF(CONFORTIS!G:G,'ALL 2020'!C287,CONFORTIS!E:E)</f>
        <v>0</v>
      </c>
      <c r="AF287" s="12">
        <f>+SUMIF('IRS IMMO'!G:G,'ALL 2020'!C287,'IRS IMMO'!E:E)</f>
        <v>0</v>
      </c>
      <c r="AG287" s="12">
        <f>+SUMIF(AGRIVETAM!F:F,'ALL 2020'!C287,AGRIVETAM!D:D)</f>
        <v>468400</v>
      </c>
      <c r="AH287" s="12">
        <f>+SUMIF(EUROPAINTS!F:F,'ALL 2020'!C287,EUROPAINTS!D:D)</f>
        <v>0</v>
      </c>
      <c r="AI287" s="12">
        <f>+SUMIF('VET ABE'!F:F,'ALL 2020'!C287,'VET ABE'!E:E)</f>
        <v>0</v>
      </c>
      <c r="AJ287" s="12">
        <f>SUMIF('VET FIA'!F:F,'ALL 2020'!C287,'VET FIA'!E:E)</f>
        <v>0</v>
      </c>
      <c r="AK287" s="12">
        <f>+SUMIF('CSS SAKAY'!F:F,'ALL 2020'!C287,'CSS SAKAY'!D:D)</f>
        <v>0</v>
      </c>
      <c r="AL287" s="12">
        <f>+SUMIF(AGRIMA!F:F,'ALL 2020'!C287,AGRIMA!D:D)</f>
        <v>0</v>
      </c>
      <c r="AM287" s="12">
        <f>SUMIF('United Malagasy'!F:F,'ALL 2020'!C287,'United Malagasy'!D:D)</f>
        <v>0</v>
      </c>
      <c r="AN287" s="12">
        <f>+SUMIF(NUTRIFOOD!E:E,'ALL 2020'!C287,NUTRIFOOD!D:D)</f>
        <v>0</v>
      </c>
      <c r="AO287" s="12">
        <f>+SUMIF(FERRIS!H:H,'ALL 2020'!C287,FERRIS!F:F)</f>
        <v>4167600</v>
      </c>
      <c r="AP287" s="12">
        <f>+SUMIF(SEM!F:F,'ALL 2020'!C287,SEM!D:D)</f>
        <v>96000</v>
      </c>
      <c r="AQ287" s="12">
        <f>+SUMIF(Madatrade!F:F,'ALL 2020'!C287,Madatrade!D:D)</f>
        <v>0</v>
      </c>
      <c r="AR287" s="12">
        <f>+SUMIF('FLY TECH'!F:F,'ALL 2020'!C287,'FLY TECH'!E:E)</f>
        <v>0</v>
      </c>
      <c r="AS287" s="12">
        <f>+SUMIF('FIRST INVESTISSEMENT'!G:G,'ALL 2020'!C287,'FIRST INVESTISSEMENT'!E:E)</f>
        <v>0</v>
      </c>
      <c r="AT287" s="164">
        <f t="shared" si="25"/>
        <v>10665300</v>
      </c>
      <c r="AU287" s="165">
        <f t="shared" si="26"/>
        <v>2471.0879812417429</v>
      </c>
    </row>
    <row r="288" spans="1:47" x14ac:dyDescent="0.25">
      <c r="A288" s="11" t="str">
        <f t="shared" si="23"/>
        <v>6</v>
      </c>
      <c r="B288" s="11" t="str">
        <f t="shared" si="24"/>
        <v>635</v>
      </c>
      <c r="C288" s="23">
        <v>63504000</v>
      </c>
      <c r="D288" s="22" t="s">
        <v>3274</v>
      </c>
      <c r="E288" s="24" t="s">
        <v>472</v>
      </c>
      <c r="F288" s="12">
        <f>+SUMIF(AGRIFARM!H:H,C288,AGRIFARM!L:L)</f>
        <v>18637733.989999998</v>
      </c>
      <c r="G288" s="12">
        <f>+SUMIF(AGRICORP!I:I,C288,AGRICORP!E:E)</f>
        <v>0</v>
      </c>
      <c r="H288" s="12">
        <f>+SUMIF(SMTP!D:D,'ALL 2020'!C288,SMTP!G:G)</f>
        <v>4320569.7699999996</v>
      </c>
      <c r="I288" s="12">
        <f>+SUMIF(AGRIVET!G:G,C288,AGRIVET!E:E)</f>
        <v>18711601.670000002</v>
      </c>
      <c r="J288" s="12">
        <f>+SUMIF(AGRIVAL!G:G,'ALL 2020'!C288,AGRIVAL!E:E)</f>
        <v>5287999.84</v>
      </c>
      <c r="K288" s="12">
        <f>+SUMIF(AGRIKOBA!G:G,'ALL 2020'!C288,AGRIKOBA!E:E)</f>
        <v>2088857.95</v>
      </c>
      <c r="L288" s="12">
        <f>+SUMIF(LMOI!F:F,'ALL 2020'!C288,LMOI!D:D)</f>
        <v>75527673.799999997</v>
      </c>
      <c r="M288" s="12">
        <f>+SUMIF(TARTINE!G:G,'ALL 2020'!C288,TARTINE!E:E)</f>
        <v>0</v>
      </c>
      <c r="N288" s="12">
        <f>+SUMIF(IDF!F:F,'ALL 2020'!C288,IDF!D:D)</f>
        <v>358188.4</v>
      </c>
      <c r="O288" s="12">
        <f>+SUMIF(RYA!G:G,C288,RYA!E:E)</f>
        <v>0</v>
      </c>
      <c r="P288" s="12">
        <f>+SUMIF('SCI NOAH'!G:G,'ALL 2020'!C288,'SCI NOAH'!E:E)</f>
        <v>93500</v>
      </c>
      <c r="Q288" s="12">
        <f>+SUMIF(SIM!F:F,'ALL 2020'!C288,SIM!D:D)</f>
        <v>6000</v>
      </c>
      <c r="R288" s="163">
        <f>+SUMIF('First Energy'!F:F,'ALL 2020'!C288,'First Energy'!D:D)</f>
        <v>6540396.9000000004</v>
      </c>
      <c r="S288" s="163">
        <f>+SUMIF('ID Motors'!G:G,C288,'ID Motors'!E:E)</f>
        <v>29182000</v>
      </c>
      <c r="T288" s="12">
        <f>+SUMIF('ID RENTAL'!G:G,'ALL 2020'!C288,'ID RENTAL'!E:E)</f>
        <v>773900</v>
      </c>
      <c r="U288" s="12">
        <f>+SUMIF('MCM '!G:G,'ALL 2020'!C288,'MCM '!E:E)</f>
        <v>30226069.399999999</v>
      </c>
      <c r="V288" s="12">
        <f>SUMIF(AGRIMOTORS!G:G,C288,AGRIMOTORS!E:E)</f>
        <v>48000</v>
      </c>
      <c r="W288" s="12">
        <f>+SUMIF(BOVIMA!F:F,'ALL 2020'!C288,BOVIMA!D:D)</f>
        <v>2223528</v>
      </c>
      <c r="X288" s="12">
        <f>+SUMIF(AGRIFEED!F:F,'ALL 2020'!C288,AGRIFEED!D:D)</f>
        <v>845200</v>
      </c>
      <c r="Y288" s="12">
        <f>SUMIF(AMIP!F:F,'ALL 2020'!C288,AMIP!D:D)</f>
        <v>0</v>
      </c>
      <c r="Z288" s="12">
        <f>+SUMIF(ISF!G:G,'ALL 2020'!C288,ISF!E:E)</f>
        <v>0</v>
      </c>
      <c r="AA288" s="124">
        <f>+SUMIF(DISCOI!G:G,'ALL 2020'!C288,DISCOI!E:E)</f>
        <v>0</v>
      </c>
      <c r="AB288" s="12">
        <f>+SUMIF(MABEL!F:F,'ALL 2020'!C288,MABEL!D:D)</f>
        <v>250000</v>
      </c>
      <c r="AC288" s="12">
        <f>+SUMIF(NMP!F:F,'ALL 2020'!C288,NMP!D:D)</f>
        <v>91000</v>
      </c>
      <c r="AD288" s="12">
        <f>SUMIF('AMCHO '!F:F,'ALL 2020'!C288,'AMCHO '!D:D)</f>
        <v>2874894</v>
      </c>
      <c r="AE288">
        <f>+SUMIF(CONFORTIS!G:G,'ALL 2020'!C288,CONFORTIS!E:E)</f>
        <v>0</v>
      </c>
      <c r="AF288" s="12">
        <f>+SUMIF('IRS IMMO'!G:G,'ALL 2020'!C288,'IRS IMMO'!E:E)</f>
        <v>1500120</v>
      </c>
      <c r="AG288" s="12">
        <f>+SUMIF(AGRIVETAM!F:F,'ALL 2020'!C288,AGRIVETAM!D:D)</f>
        <v>3434100</v>
      </c>
      <c r="AH288" s="12">
        <f>+SUMIF(EUROPAINTS!F:F,'ALL 2020'!C288,EUROPAINTS!D:D)</f>
        <v>115200</v>
      </c>
      <c r="AI288" s="12">
        <f>+SUMIF('VET ABE'!F:F,'ALL 2020'!C288,'VET ABE'!E:E)</f>
        <v>0</v>
      </c>
      <c r="AJ288" s="12">
        <f>SUMIF('VET FIA'!F:F,'ALL 2020'!C288,'VET FIA'!E:E)</f>
        <v>6000</v>
      </c>
      <c r="AK288" s="12">
        <f>+SUMIF('CSS SAKAY'!F:F,'ALL 2020'!C288,'CSS SAKAY'!D:D)</f>
        <v>0</v>
      </c>
      <c r="AL288" s="12">
        <f>+SUMIF(AGRIMA!F:F,'ALL 2020'!C288,AGRIMA!D:D)</f>
        <v>1903000</v>
      </c>
      <c r="AM288" s="12">
        <f>SUMIF('United Malagasy'!F:F,'ALL 2020'!C288,'United Malagasy'!D:D)</f>
        <v>1272000</v>
      </c>
      <c r="AN288" s="12">
        <f>+SUMIF(NUTRIFOOD!E:E,'ALL 2020'!C288,NUTRIFOOD!D:D)</f>
        <v>0</v>
      </c>
      <c r="AO288" s="12">
        <f>+SUMIF(FERRIS!H:H,'ALL 2020'!C288,FERRIS!F:F)</f>
        <v>20547365</v>
      </c>
      <c r="AP288" s="12">
        <f>+SUMIF(SEM!F:F,'ALL 2020'!C288,SEM!D:D)</f>
        <v>2130530.5</v>
      </c>
      <c r="AQ288" s="12">
        <f>+SUMIF(Madatrade!F:F,'ALL 2020'!C288,Madatrade!D:D)</f>
        <v>359089815.76999998</v>
      </c>
      <c r="AR288" s="12">
        <f>+SUMIF('FLY TECH'!F:F,'ALL 2020'!C288,'FLY TECH'!E:E)</f>
        <v>631000</v>
      </c>
      <c r="AS288" s="12">
        <f>+SUMIF('FIRST INVESTISSEMENT'!G:G,'ALL 2020'!C288,'FIRST INVESTISSEMENT'!E:E)</f>
        <v>0</v>
      </c>
      <c r="AT288" s="164">
        <f t="shared" si="25"/>
        <v>588716244.99000001</v>
      </c>
      <c r="AU288" s="165">
        <f t="shared" si="26"/>
        <v>136402.13002508684</v>
      </c>
    </row>
    <row r="289" spans="1:47" x14ac:dyDescent="0.25">
      <c r="A289" s="11" t="str">
        <f t="shared" si="23"/>
        <v>6</v>
      </c>
      <c r="B289" s="11" t="str">
        <f t="shared" si="24"/>
        <v>635</v>
      </c>
      <c r="C289" s="23">
        <v>63506000</v>
      </c>
      <c r="D289" s="22" t="s">
        <v>3274</v>
      </c>
      <c r="E289" s="24" t="s">
        <v>474</v>
      </c>
      <c r="F289" s="12">
        <f>+SUMIF(AGRIFARM!H:H,C289,AGRIFARM!L:L)</f>
        <v>11155829.01</v>
      </c>
      <c r="G289" s="12">
        <f>+SUMIF(AGRICORP!I:I,C289,AGRICORP!E:E)</f>
        <v>2000</v>
      </c>
      <c r="H289" s="12">
        <f>+SUMIF(SMTP!D:D,'ALL 2020'!C289,SMTP!G:G)</f>
        <v>4743094.3449999997</v>
      </c>
      <c r="I289" s="12">
        <f>+SUMIF(AGRIVET!G:G,C289,AGRIVET!E:E)</f>
        <v>3266528</v>
      </c>
      <c r="J289" s="12">
        <f>+SUMIF(AGRIVAL!G:G,'ALL 2020'!C289,AGRIVAL!E:E)</f>
        <v>38323753.259999998</v>
      </c>
      <c r="K289" s="12">
        <f>+SUMIF(AGRIKOBA!G:G,'ALL 2020'!C289,AGRIKOBA!E:E)</f>
        <v>0</v>
      </c>
      <c r="L289" s="12">
        <f>+SUMIF(LMOI!F:F,'ALL 2020'!C289,LMOI!D:D)</f>
        <v>0</v>
      </c>
      <c r="M289" s="12">
        <f>+SUMIF(TARTINE!G:G,'ALL 2020'!C289,TARTINE!E:E)</f>
        <v>0</v>
      </c>
      <c r="N289" s="12">
        <f>+SUMIF(IDF!F:F,'ALL 2020'!C289,IDF!D:D)</f>
        <v>46000</v>
      </c>
      <c r="O289" s="12">
        <f>+SUMIF(RYA!G:G,C289,RYA!E:E)</f>
        <v>0</v>
      </c>
      <c r="P289" s="12">
        <f>+SUMIF('SCI NOAH'!G:G,'ALL 2020'!C289,'SCI NOAH'!E:E)</f>
        <v>0</v>
      </c>
      <c r="Q289" s="12">
        <f>+SUMIF(SIM!F:F,'ALL 2020'!C289,SIM!D:D)</f>
        <v>2000</v>
      </c>
      <c r="R289" s="163">
        <f>+SUMIF('First Energy'!F:F,'ALL 2020'!C289,'First Energy'!D:D)</f>
        <v>4342346.7</v>
      </c>
      <c r="S289" s="163">
        <f>+SUMIF('ID Motors'!G:G,C289,'ID Motors'!E:E)</f>
        <v>4662577.33</v>
      </c>
      <c r="T289" s="12">
        <f>+SUMIF('ID RENTAL'!G:G,'ALL 2020'!C289,'ID RENTAL'!E:E)</f>
        <v>0</v>
      </c>
      <c r="U289" s="12">
        <f>+SUMIF('MCM '!G:G,'ALL 2020'!C289,'MCM '!E:E)</f>
        <v>0</v>
      </c>
      <c r="V289" s="12">
        <f>SUMIF(AGRIMOTORS!G:G,C289,AGRIMOTORS!E:E)</f>
        <v>102800</v>
      </c>
      <c r="W289" s="12">
        <f>+SUMIF(BOVIMA!F:F,'ALL 2020'!C289,BOVIMA!D:D)</f>
        <v>0</v>
      </c>
      <c r="X289" s="12">
        <f>+SUMIF(AGRIFEED!F:F,'ALL 2020'!C289,AGRIFEED!D:D)</f>
        <v>0</v>
      </c>
      <c r="Y289" s="12">
        <f>SUMIF(AMIP!F:F,'ALL 2020'!C289,AMIP!D:D)</f>
        <v>0</v>
      </c>
      <c r="Z289" s="12">
        <f>+SUMIF(ISF!G:G,'ALL 2020'!C289,ISF!E:E)</f>
        <v>0</v>
      </c>
      <c r="AA289" s="124">
        <f>+SUMIF(DISCOI!G:G,'ALL 2020'!C289,DISCOI!E:E)</f>
        <v>0</v>
      </c>
      <c r="AB289" s="12">
        <f>+SUMIF(MABEL!F:F,'ALL 2020'!C289,MABEL!D:D)</f>
        <v>2806383.35</v>
      </c>
      <c r="AC289" s="12">
        <f>+SUMIF(NMP!F:F,'ALL 2020'!C289,NMP!D:D)</f>
        <v>0</v>
      </c>
      <c r="AD289" s="12">
        <f>SUMIF('AMCHO '!F:F,'ALL 2020'!C289,'AMCHO '!D:D)</f>
        <v>936867.7</v>
      </c>
      <c r="AE289">
        <f>+SUMIF(CONFORTIS!G:G,'ALL 2020'!C289,CONFORTIS!E:E)</f>
        <v>24000</v>
      </c>
      <c r="AF289" s="12">
        <f>+SUMIF('IRS IMMO'!G:G,'ALL 2020'!C289,'IRS IMMO'!E:E)</f>
        <v>0</v>
      </c>
      <c r="AG289" s="12">
        <f>+SUMIF(AGRIVETAM!F:F,'ALL 2020'!C289,AGRIVETAM!D:D)</f>
        <v>0</v>
      </c>
      <c r="AH289" s="12">
        <f>+SUMIF(EUROPAINTS!F:F,'ALL 2020'!C289,EUROPAINTS!D:D)</f>
        <v>114000</v>
      </c>
      <c r="AI289" s="12">
        <f>+SUMIF('VET ABE'!F:F,'ALL 2020'!C289,'VET ABE'!E:E)</f>
        <v>0</v>
      </c>
      <c r="AJ289" s="12">
        <f>SUMIF('VET FIA'!F:F,'ALL 2020'!C289,'VET FIA'!E:E)</f>
        <v>0</v>
      </c>
      <c r="AK289" s="12">
        <f>+SUMIF('CSS SAKAY'!F:F,'ALL 2020'!C289,'CSS SAKAY'!D:D)</f>
        <v>0</v>
      </c>
      <c r="AL289" s="12">
        <f>+SUMIF(AGRIMA!F:F,'ALL 2020'!C289,AGRIMA!D:D)</f>
        <v>2000</v>
      </c>
      <c r="AM289" s="12">
        <f>SUMIF('United Malagasy'!F:F,'ALL 2020'!C289,'United Malagasy'!D:D)</f>
        <v>0</v>
      </c>
      <c r="AN289" s="12">
        <f>+SUMIF(NUTRIFOOD!E:E,'ALL 2020'!C289,NUTRIFOOD!D:D)</f>
        <v>1288400</v>
      </c>
      <c r="AO289" s="12">
        <f>+SUMIF(FERRIS!H:H,'ALL 2020'!C289,FERRIS!F:F)</f>
        <v>4844620</v>
      </c>
      <c r="AP289" s="12">
        <f>+SUMIF(SEM!F:F,'ALL 2020'!C289,SEM!D:D)</f>
        <v>0</v>
      </c>
      <c r="AQ289" s="12">
        <f>+SUMIF(Madatrade!F:F,'ALL 2020'!C289,Madatrade!D:D)</f>
        <v>0</v>
      </c>
      <c r="AR289" s="12">
        <f>+SUMIF('FLY TECH'!F:F,'ALL 2020'!C289,'FLY TECH'!E:E)</f>
        <v>11432835.380000001</v>
      </c>
      <c r="AS289" s="12">
        <f>+SUMIF('FIRST INVESTISSEMENT'!G:G,'ALL 2020'!C289,'FIRST INVESTISSEMENT'!E:E)</f>
        <v>0</v>
      </c>
      <c r="AT289" s="164">
        <f t="shared" si="25"/>
        <v>88096035.074999988</v>
      </c>
      <c r="AU289" s="165">
        <f t="shared" si="26"/>
        <v>20411.338965512787</v>
      </c>
    </row>
    <row r="290" spans="1:47" x14ac:dyDescent="0.25">
      <c r="A290" s="11" t="str">
        <f t="shared" si="23"/>
        <v>6</v>
      </c>
      <c r="B290" s="11" t="str">
        <f t="shared" si="24"/>
        <v>635</v>
      </c>
      <c r="C290" s="60">
        <v>63507000</v>
      </c>
      <c r="D290" s="22" t="s">
        <v>3274</v>
      </c>
      <c r="E290" s="24" t="s">
        <v>475</v>
      </c>
      <c r="F290" s="12">
        <f>+SUMIF(AGRIFARM!H:H,C290,AGRIFARM!L:L)</f>
        <v>426344807.06</v>
      </c>
      <c r="G290" s="12">
        <f>+SUMIF(AGRICORP!I:I,C290,AGRICORP!E:E)</f>
        <v>0</v>
      </c>
      <c r="H290" s="12">
        <f>+SUMIF(SMTP!D:D,'ALL 2020'!C290,SMTP!G:G)</f>
        <v>0</v>
      </c>
      <c r="I290" s="12">
        <f>+SUMIF(AGRIVET!G:G,C290,AGRIVET!E:E)</f>
        <v>766722481.33000004</v>
      </c>
      <c r="J290" s="12">
        <f>+SUMIF(AGRIVAL!G:G,'ALL 2020'!C290,AGRIVAL!E:E)</f>
        <v>943407521.75999999</v>
      </c>
      <c r="K290" s="12">
        <f>+SUMIF(AGRIKOBA!G:G,'ALL 2020'!C290,AGRIKOBA!E:E)</f>
        <v>197179932.12</v>
      </c>
      <c r="L290" s="12">
        <f>+SUMIF(LMOI!F:F,'ALL 2020'!C290,LMOI!D:D)</f>
        <v>13442081.439999999</v>
      </c>
      <c r="M290" s="12">
        <f>+SUMIF(TARTINE!G:G,'ALL 2020'!C290,TARTINE!E:E)</f>
        <v>0</v>
      </c>
      <c r="N290" s="12">
        <f>+SUMIF(IDF!F:F,'ALL 2020'!C290,IDF!D:D)</f>
        <v>0</v>
      </c>
      <c r="O290" s="12">
        <f>+SUMIF(RYA!G:G,C290,RYA!E:E)</f>
        <v>0</v>
      </c>
      <c r="P290" s="12">
        <f>+SUMIF('SCI NOAH'!G:G,'ALL 2020'!C290,'SCI NOAH'!E:E)</f>
        <v>0</v>
      </c>
      <c r="Q290" s="12">
        <f>+SUMIF(SIM!F:F,'ALL 2020'!C290,SIM!D:D)</f>
        <v>0</v>
      </c>
      <c r="R290" s="163">
        <f>+SUMIF('First Energy'!F:F,'ALL 2020'!C290,'First Energy'!D:D)</f>
        <v>0</v>
      </c>
      <c r="S290" s="163">
        <f>+SUMIF('ID Motors'!G:G,C290,'ID Motors'!E:E)</f>
        <v>120103973.67</v>
      </c>
      <c r="T290" s="12">
        <f>+SUMIF('ID RENTAL'!G:G,'ALL 2020'!C290,'ID RENTAL'!E:E)</f>
        <v>104833087.492</v>
      </c>
      <c r="U290" s="12">
        <f>+SUMIF('MCM '!G:G,'ALL 2020'!C290,'MCM '!E:E)</f>
        <v>9605334.9800000004</v>
      </c>
      <c r="V290" s="12">
        <f>SUMIF(AGRIMOTORS!G:G,C290,AGRIMOTORS!E:E)</f>
        <v>7418109.5999999996</v>
      </c>
      <c r="W290" s="12">
        <f>+SUMIF(BOVIMA!F:F,'ALL 2020'!C290,BOVIMA!D:D)</f>
        <v>0</v>
      </c>
      <c r="X290" s="12">
        <f>+SUMIF(AGRIFEED!F:F,'ALL 2020'!C290,AGRIFEED!D:D)</f>
        <v>0</v>
      </c>
      <c r="Y290" s="12">
        <f>SUMIF(AMIP!F:F,'ALL 2020'!C290,AMIP!D:D)</f>
        <v>0</v>
      </c>
      <c r="Z290" s="12">
        <f>+SUMIF(ISF!G:G,'ALL 2020'!C290,ISF!E:E)</f>
        <v>0</v>
      </c>
      <c r="AA290" s="124">
        <f>+SUMIF(DISCOI!G:G,'ALL 2020'!C290,DISCOI!E:E)</f>
        <v>0</v>
      </c>
      <c r="AB290" s="12">
        <f>+SUMIF(MABEL!F:F,'ALL 2020'!C290,MABEL!D:D)</f>
        <v>0</v>
      </c>
      <c r="AC290" s="12">
        <f>+SUMIF(NMP!F:F,'ALL 2020'!C290,NMP!D:D)</f>
        <v>0</v>
      </c>
      <c r="AD290" s="12">
        <f>SUMIF('AMCHO '!F:F,'ALL 2020'!C290,'AMCHO '!D:D)</f>
        <v>0</v>
      </c>
      <c r="AE290">
        <f>+SUMIF(CONFORTIS!G:G,'ALL 2020'!C290,CONFORTIS!E:E)</f>
        <v>0</v>
      </c>
      <c r="AF290" s="12">
        <f>+SUMIF('IRS IMMO'!G:G,'ALL 2020'!C290,'IRS IMMO'!E:E)</f>
        <v>0</v>
      </c>
      <c r="AG290" s="12">
        <f>+SUMIF(AGRIVETAM!F:F,'ALL 2020'!C290,AGRIVETAM!D:D)</f>
        <v>32700582.68</v>
      </c>
      <c r="AH290" s="12">
        <f>+SUMIF(EUROPAINTS!F:F,'ALL 2020'!C290,EUROPAINTS!D:D)</f>
        <v>0</v>
      </c>
      <c r="AI290" s="12">
        <f>+SUMIF('VET ABE'!F:F,'ALL 2020'!C290,'VET ABE'!E:E)</f>
        <v>0</v>
      </c>
      <c r="AJ290" s="12">
        <f>SUMIF('VET FIA'!F:F,'ALL 2020'!C290,'VET FIA'!E:E)</f>
        <v>0</v>
      </c>
      <c r="AK290" s="12">
        <f>+SUMIF('CSS SAKAY'!F:F,'ALL 2020'!C290,'CSS SAKAY'!D:D)</f>
        <v>0</v>
      </c>
      <c r="AL290" s="12">
        <f>+SUMIF(AGRIMA!F:F,'ALL 2020'!C290,AGRIMA!D:D)</f>
        <v>0</v>
      </c>
      <c r="AM290" s="12">
        <f>SUMIF('United Malagasy'!F:F,'ALL 2020'!C290,'United Malagasy'!D:D)</f>
        <v>0</v>
      </c>
      <c r="AN290" s="12">
        <f>+SUMIF(NUTRIFOOD!E:E,'ALL 2020'!C290,NUTRIFOOD!D:D)</f>
        <v>0</v>
      </c>
      <c r="AO290" s="12">
        <f>+SUMIF(FERRIS!H:H,'ALL 2020'!C290,FERRIS!F:F)</f>
        <v>0</v>
      </c>
      <c r="AP290" s="12">
        <f>+SUMIF(SEM!F:F,'ALL 2020'!C290,SEM!D:D)</f>
        <v>0</v>
      </c>
      <c r="AQ290" s="12">
        <f>+SUMIF(Madatrade!F:F,'ALL 2020'!C290,Madatrade!D:D)</f>
        <v>0</v>
      </c>
      <c r="AR290" s="12">
        <f>+SUMIF('FLY TECH'!F:F,'ALL 2020'!C290,'FLY TECH'!E:E)</f>
        <v>0</v>
      </c>
      <c r="AS290" s="12">
        <f>+SUMIF('FIRST INVESTISSEMENT'!G:G,'ALL 2020'!C290,'FIRST INVESTISSEMENT'!E:E)</f>
        <v>0</v>
      </c>
      <c r="AT290" s="164">
        <f t="shared" si="25"/>
        <v>2621757912.132</v>
      </c>
      <c r="AU290" s="165">
        <f t="shared" si="26"/>
        <v>607446.06025098509</v>
      </c>
    </row>
    <row r="291" spans="1:47" x14ac:dyDescent="0.25">
      <c r="A291" s="11" t="str">
        <f t="shared" si="23"/>
        <v>6</v>
      </c>
      <c r="B291" s="11" t="str">
        <f t="shared" si="24"/>
        <v>635</v>
      </c>
      <c r="C291" s="23">
        <v>63508000</v>
      </c>
      <c r="D291" s="22" t="s">
        <v>3274</v>
      </c>
      <c r="E291" s="76" t="s">
        <v>1063</v>
      </c>
      <c r="F291" s="12">
        <f>+SUMIF(AGRIFARM!H:H,C291,AGRIFARM!L:L)</f>
        <v>0</v>
      </c>
      <c r="G291" s="12">
        <f>+SUMIF(AGRICORP!I:I,C291,AGRICORP!E:E)</f>
        <v>0</v>
      </c>
      <c r="H291" s="12">
        <f>+SUMIF(SMTP!D:D,'ALL 2020'!C291,SMTP!G:G)</f>
        <v>4844124.8</v>
      </c>
      <c r="I291" s="12">
        <f>+SUMIF(AGRIVET!G:G,C291,AGRIVET!E:E)</f>
        <v>0</v>
      </c>
      <c r="J291" s="12">
        <f>+SUMIF(AGRIVAL!G:G,'ALL 2020'!C291,AGRIVAL!E:E)</f>
        <v>257000</v>
      </c>
      <c r="K291" s="12">
        <f>+SUMIF(AGRIKOBA!G:G,'ALL 2020'!C291,AGRIKOBA!E:E)</f>
        <v>621800</v>
      </c>
      <c r="L291" s="12">
        <f>+SUMIF(LMOI!F:F,'ALL 2020'!C291,LMOI!D:D)</f>
        <v>404800</v>
      </c>
      <c r="M291" s="12">
        <f>+SUMIF(TARTINE!G:G,'ALL 2020'!C291,TARTINE!E:E)</f>
        <v>0</v>
      </c>
      <c r="N291" s="12">
        <f>+SUMIF(IDF!F:F,'ALL 2020'!C291,IDF!D:D)</f>
        <v>3255203.46</v>
      </c>
      <c r="O291" s="12">
        <f>+SUMIF(RYA!G:G,C291,RYA!E:E)</f>
        <v>0</v>
      </c>
      <c r="P291" s="12">
        <f>+SUMIF('SCI NOAH'!G:G,'ALL 2020'!C291,'SCI NOAH'!E:E)</f>
        <v>0</v>
      </c>
      <c r="Q291" s="12">
        <f>+SUMIF(SIM!F:F,'ALL 2020'!C291,SIM!D:D)</f>
        <v>0</v>
      </c>
      <c r="R291" s="163">
        <f>+SUMIF('First Energy'!F:F,'ALL 2020'!C291,'First Energy'!D:D)</f>
        <v>0</v>
      </c>
      <c r="S291" s="163">
        <f>+SUMIF('ID Motors'!G:G,C291,'ID Motors'!E:E)</f>
        <v>0</v>
      </c>
      <c r="T291" s="12">
        <f>+SUMIF('ID RENTAL'!G:G,'ALL 2020'!C291,'ID RENTAL'!E:E)</f>
        <v>0</v>
      </c>
      <c r="U291" s="12">
        <f>+SUMIF('MCM '!G:G,'ALL 2020'!C291,'MCM '!E:E)</f>
        <v>0</v>
      </c>
      <c r="V291" s="12">
        <f>SUMIF(AGRIMOTORS!G:G,C291,AGRIMOTORS!E:E)</f>
        <v>40000</v>
      </c>
      <c r="W291" s="12">
        <f>+SUMIF(BOVIMA!F:F,'ALL 2020'!C291,BOVIMA!D:D)</f>
        <v>0</v>
      </c>
      <c r="X291" s="12">
        <f>+SUMIF(AGRIFEED!F:F,'ALL 2020'!C291,AGRIFEED!D:D)</f>
        <v>0</v>
      </c>
      <c r="Y291" s="12">
        <f>SUMIF(AMIP!F:F,'ALL 2020'!C291,AMIP!D:D)</f>
        <v>0</v>
      </c>
      <c r="Z291" s="12">
        <f>+SUMIF(ISF!G:G,'ALL 2020'!C291,ISF!E:E)</f>
        <v>0</v>
      </c>
      <c r="AA291" s="124">
        <f>+SUMIF(DISCOI!G:G,'ALL 2020'!C291,DISCOI!E:E)</f>
        <v>0</v>
      </c>
      <c r="AB291" s="12">
        <f>+SUMIF(MABEL!F:F,'ALL 2020'!C291,MABEL!D:D)</f>
        <v>0</v>
      </c>
      <c r="AC291" s="12">
        <f>+SUMIF(NMP!F:F,'ALL 2020'!C291,NMP!D:D)</f>
        <v>0</v>
      </c>
      <c r="AD291" s="12">
        <f>SUMIF('AMCHO '!F:F,'ALL 2020'!C291,'AMCHO '!D:D)</f>
        <v>0</v>
      </c>
      <c r="AE291">
        <f>+SUMIF(CONFORTIS!G:G,'ALL 2020'!C291,CONFORTIS!E:E)</f>
        <v>0</v>
      </c>
      <c r="AF291" s="12">
        <f>+SUMIF('IRS IMMO'!G:G,'ALL 2020'!C291,'IRS IMMO'!E:E)</f>
        <v>0</v>
      </c>
      <c r="AG291" s="12">
        <f>+SUMIF(AGRIVETAM!F:F,'ALL 2020'!C291,AGRIVETAM!D:D)</f>
        <v>0</v>
      </c>
      <c r="AH291" s="12">
        <f>+SUMIF(EUROPAINTS!F:F,'ALL 2020'!C291,EUROPAINTS!D:D)</f>
        <v>0</v>
      </c>
      <c r="AI291" s="12">
        <f>+SUMIF('VET ABE'!F:F,'ALL 2020'!C291,'VET ABE'!E:E)</f>
        <v>0</v>
      </c>
      <c r="AJ291" s="12">
        <f>SUMIF('VET FIA'!F:F,'ALL 2020'!C291,'VET FIA'!E:E)</f>
        <v>0</v>
      </c>
      <c r="AK291" s="12">
        <f>+SUMIF('CSS SAKAY'!F:F,'ALL 2020'!C291,'CSS SAKAY'!D:D)</f>
        <v>0</v>
      </c>
      <c r="AL291" s="12">
        <f>+SUMIF(AGRIMA!F:F,'ALL 2020'!C291,AGRIMA!D:D)</f>
        <v>0</v>
      </c>
      <c r="AM291" s="12">
        <f>SUMIF('United Malagasy'!F:F,'ALL 2020'!C291,'United Malagasy'!D:D)</f>
        <v>0</v>
      </c>
      <c r="AN291" s="12">
        <f>+SUMIF(NUTRIFOOD!E:E,'ALL 2020'!C291,NUTRIFOOD!D:D)</f>
        <v>0</v>
      </c>
      <c r="AO291" s="12">
        <f>+SUMIF(FERRIS!H:H,'ALL 2020'!C291,FERRIS!F:F)</f>
        <v>0</v>
      </c>
      <c r="AP291" s="12">
        <f>+SUMIF(SEM!F:F,'ALL 2020'!C291,SEM!D:D)</f>
        <v>306836.75</v>
      </c>
      <c r="AQ291" s="12">
        <f>+SUMIF(Madatrade!F:F,'ALL 2020'!C291,Madatrade!D:D)</f>
        <v>0</v>
      </c>
      <c r="AR291" s="12">
        <f>+SUMIF('FLY TECH'!F:F,'ALL 2020'!C291,'FLY TECH'!E:E)</f>
        <v>47000</v>
      </c>
      <c r="AS291" s="12">
        <f>+SUMIF('FIRST INVESTISSEMENT'!G:G,'ALL 2020'!C291,'FIRST INVESTISSEMENT'!E:E)</f>
        <v>0</v>
      </c>
      <c r="AT291" s="164">
        <f t="shared" si="25"/>
        <v>9776765.0099999998</v>
      </c>
      <c r="AU291" s="165">
        <f t="shared" si="26"/>
        <v>2265.2195917260469</v>
      </c>
    </row>
    <row r="292" spans="1:47" x14ac:dyDescent="0.25">
      <c r="A292" s="11" t="str">
        <f t="shared" si="23"/>
        <v>6</v>
      </c>
      <c r="B292" s="11" t="str">
        <f t="shared" si="24"/>
        <v>641</v>
      </c>
      <c r="C292" s="23">
        <v>64101000</v>
      </c>
      <c r="D292" s="22" t="s">
        <v>3275</v>
      </c>
      <c r="E292" s="24" t="s">
        <v>216</v>
      </c>
      <c r="F292" s="12">
        <f>+SUMIF(AGRIFARM!H:H,C292,AGRIFARM!L:L)</f>
        <v>1312468477.1500001</v>
      </c>
      <c r="G292" s="12">
        <f>+SUMIF(AGRICORP!I:I,C292,AGRICORP!E:E)</f>
        <v>0</v>
      </c>
      <c r="H292" s="12">
        <f>+SUMIF(SMTP!D:D,'ALL 2020'!C292,SMTP!G:G)</f>
        <v>2015098389.75</v>
      </c>
      <c r="I292" s="12">
        <f>+SUMIF(AGRIVET!G:G,C292,AGRIVET!E:E)</f>
        <v>2523364744.1299996</v>
      </c>
      <c r="J292" s="12">
        <f>+SUMIF(AGRIVAL!G:G,'ALL 2020'!C292,AGRIVAL!E:E)</f>
        <v>1274034725.0699999</v>
      </c>
      <c r="K292" s="12">
        <f>+SUMIF(AGRIKOBA!G:G,'ALL 2020'!C292,AGRIKOBA!E:E)</f>
        <v>309861804.89999998</v>
      </c>
      <c r="L292" s="12">
        <f>+SUMIF(LMOI!F:F,'ALL 2020'!C292,LMOI!D:D)</f>
        <v>995353492.94000006</v>
      </c>
      <c r="M292" s="12">
        <f>+SUMIF(TARTINE!G:G,'ALL 2020'!C292,TARTINE!E:E)</f>
        <v>347640925.82999998</v>
      </c>
      <c r="N292" s="12">
        <f>+SUMIF(IDF!F:F,'ALL 2020'!C292,IDF!D:D)</f>
        <v>796704465.61000013</v>
      </c>
      <c r="O292" s="12">
        <f>+SUMIF(RYA!G:G,C292,RYA!E:E)</f>
        <v>21337729.84</v>
      </c>
      <c r="P292" s="12">
        <f>+SUMIF('SCI NOAH'!G:G,'ALL 2020'!C292,'SCI NOAH'!E:E)</f>
        <v>34790787.550000004</v>
      </c>
      <c r="Q292" s="12">
        <f>+SUMIF(SIM!F:F,'ALL 2020'!C292,SIM!D:D)</f>
        <v>42245650.160000004</v>
      </c>
      <c r="R292" s="163">
        <f>+SUMIF('First Energy'!F:F,'ALL 2020'!C292,'First Energy'!D:D)</f>
        <v>1003228069.95</v>
      </c>
      <c r="S292" s="163">
        <f>+SUMIF('ID Motors'!G:G,C292,'ID Motors'!E:E)</f>
        <v>1133655310.1199999</v>
      </c>
      <c r="T292" s="12">
        <f>+SUMIF('ID RENTAL'!G:G,'ALL 2020'!C292,'ID RENTAL'!E:E)</f>
        <v>344461520.32999998</v>
      </c>
      <c r="U292" s="12">
        <f>+SUMIF('MCM '!G:G,'ALL 2020'!C292,'MCM '!E:E)</f>
        <v>561705909.95999992</v>
      </c>
      <c r="V292" s="12">
        <f>SUMIF(AGRIMOTORS!G:G,C292,AGRIMOTORS!E:E)</f>
        <v>122675871.2</v>
      </c>
      <c r="W292" s="12">
        <f>+SUMIF(BOVIMA!F:F,'ALL 2020'!C292,BOVIMA!D:D)</f>
        <v>758118998.60000002</v>
      </c>
      <c r="X292" s="12">
        <f>+SUMIF(AGRIFEED!F:F,'ALL 2020'!C292,AGRIFEED!D:D)</f>
        <v>377295934.55000001</v>
      </c>
      <c r="Y292" s="12">
        <f>SUMIF(AMIP!F:F,'ALL 2020'!C292,AMIP!D:D)</f>
        <v>0</v>
      </c>
      <c r="Z292" s="12">
        <f>+SUMIF(ISF!G:G,'ALL 2020'!C292,ISF!E:E)</f>
        <v>0</v>
      </c>
      <c r="AA292" s="124">
        <f>+SUMIF(DISCOI!G:G,'ALL 2020'!C292,DISCOI!E:E)</f>
        <v>0</v>
      </c>
      <c r="AB292" s="12">
        <f>+SUMIF(MABEL!F:F,'ALL 2020'!C292,MABEL!D:D)</f>
        <v>201781866.29999998</v>
      </c>
      <c r="AC292" s="12">
        <f>+SUMIF(NMP!F:F,'ALL 2020'!C292,NMP!D:D)</f>
        <v>4583359.51</v>
      </c>
      <c r="AD292" s="12">
        <f>SUMIF('AMCHO '!F:F,'ALL 2020'!C292,'AMCHO '!D:D)</f>
        <v>305985413.42000002</v>
      </c>
      <c r="AE292">
        <f>+SUMIF(CONFORTIS!G:G,'ALL 2020'!C292,CONFORTIS!E:E)</f>
        <v>0</v>
      </c>
      <c r="AF292" s="12">
        <f>+SUMIF('IRS IMMO'!G:G,'ALL 2020'!C292,'IRS IMMO'!E:E)</f>
        <v>0</v>
      </c>
      <c r="AG292" s="12">
        <f>+SUMIF(AGRIVETAM!F:F,'ALL 2020'!C292,AGRIVETAM!D:D)</f>
        <v>122600025.25</v>
      </c>
      <c r="AH292" s="12">
        <f>+SUMIF(EUROPAINTS!F:F,'ALL 2020'!C292,EUROPAINTS!D:D)</f>
        <v>40484025.960000001</v>
      </c>
      <c r="AI292" s="12">
        <f>+SUMIF('VET ABE'!F:F,'ALL 2020'!C292,'VET ABE'!E:E)</f>
        <v>118489471.89999999</v>
      </c>
      <c r="AJ292" s="12">
        <f>SUMIF('VET FIA'!F:F,'ALL 2020'!C292,'VET FIA'!E:E)</f>
        <v>26660592.809999999</v>
      </c>
      <c r="AK292" s="12">
        <f>+SUMIF('CSS SAKAY'!F:F,'ALL 2020'!C292,'CSS SAKAY'!D:D)</f>
        <v>0</v>
      </c>
      <c r="AL292" s="12">
        <f>+SUMIF(AGRIMA!F:F,'ALL 2020'!C292,AGRIMA!D:D)</f>
        <v>134632579.59999999</v>
      </c>
      <c r="AM292" s="12">
        <f>SUMIF('United Malagasy'!F:F,'ALL 2020'!C292,'United Malagasy'!D:D)</f>
        <v>391688806.09999996</v>
      </c>
      <c r="AN292" s="12">
        <f>+SUMIF(NUTRIFOOD!E:E,'ALL 2020'!C292,NUTRIFOOD!D:D)</f>
        <v>0</v>
      </c>
      <c r="AO292" s="12">
        <f>+SUMIF(FERRIS!H:H,'ALL 2020'!C292,FERRIS!F:F)</f>
        <v>581120215.58000004</v>
      </c>
      <c r="AP292" s="12">
        <f>+SUMIF(SEM!F:F,'ALL 2020'!C292,SEM!D:D)</f>
        <v>857529776.02999997</v>
      </c>
      <c r="AQ292" s="12">
        <f>+SUMIF(Madatrade!F:F,'ALL 2020'!C292,Madatrade!D:D)</f>
        <v>107451067</v>
      </c>
      <c r="AR292" s="12">
        <f>+SUMIF('FLY TECH'!F:F,'ALL 2020'!C292,'FLY TECH'!E:E)</f>
        <v>169418833.47999999</v>
      </c>
      <c r="AS292" s="12">
        <f>+SUMIF('FIRST INVESTISSEMENT'!G:G,'ALL 2020'!C292,'FIRST INVESTISSEMENT'!E:E)</f>
        <v>137290698</v>
      </c>
      <c r="AT292" s="164">
        <f t="shared" si="25"/>
        <v>17173759538.579998</v>
      </c>
      <c r="AU292" s="165">
        <f t="shared" si="26"/>
        <v>3979060.2035123976</v>
      </c>
    </row>
    <row r="293" spans="1:47" x14ac:dyDescent="0.25">
      <c r="A293" s="11" t="str">
        <f t="shared" si="23"/>
        <v>6</v>
      </c>
      <c r="B293" s="11" t="str">
        <f t="shared" si="24"/>
        <v>645</v>
      </c>
      <c r="C293" s="23">
        <v>64501000</v>
      </c>
      <c r="D293" s="22" t="s">
        <v>3275</v>
      </c>
      <c r="E293" s="24" t="s">
        <v>483</v>
      </c>
      <c r="F293" s="12">
        <f>+SUMIF(AGRIFARM!H:H,C293,AGRIFARM!L:L)</f>
        <v>142389336.34999999</v>
      </c>
      <c r="G293" s="12">
        <f>+SUMIF(AGRICORP!I:I,C293,AGRICORP!E:E)</f>
        <v>0</v>
      </c>
      <c r="H293" s="12">
        <f>+SUMIF(SMTP!D:D,'ALL 2020'!C293,SMTP!G:G)</f>
        <v>376926383.99000001</v>
      </c>
      <c r="I293" s="12">
        <f>+SUMIF(AGRIVET!G:G,C293,AGRIVET!E:E)</f>
        <v>287889151.77000004</v>
      </c>
      <c r="J293" s="12">
        <f>+SUMIF(AGRIVAL!G:G,'ALL 2020'!C293,AGRIVAL!E:E)</f>
        <v>135009928.43000001</v>
      </c>
      <c r="K293" s="12">
        <f>+SUMIF(AGRIKOBA!G:G,'ALL 2020'!C293,AGRIKOBA!E:E)</f>
        <v>36071436.18</v>
      </c>
      <c r="L293" s="12">
        <f>+SUMIF(LMOI!F:F,'ALL 2020'!C293,LMOI!D:D)</f>
        <v>56002486.770000003</v>
      </c>
      <c r="M293" s="12">
        <f>+SUMIF(TARTINE!G:G,'ALL 2020'!C293,TARTINE!E:E)</f>
        <v>31780769.91</v>
      </c>
      <c r="N293" s="12">
        <f>+SUMIF(IDF!F:F,'ALL 2020'!C293,IDF!D:D)</f>
        <v>70641881.049999997</v>
      </c>
      <c r="O293" s="12">
        <f>+SUMIF(RYA!G:G,C293,RYA!E:E)</f>
        <v>4054167.37</v>
      </c>
      <c r="P293" s="12">
        <f>+SUMIF('SCI NOAH'!G:G,'ALL 2020'!C293,'SCI NOAH'!E:E)</f>
        <v>6610248.96</v>
      </c>
      <c r="Q293" s="12">
        <f>+SUMIF(SIM!F:F,'ALL 2020'!C293,SIM!D:D)</f>
        <v>7305325.9299999997</v>
      </c>
      <c r="R293" s="163">
        <f>+SUMIF('First Energy'!F:F,'ALL 2020'!C293,'First Energy'!D:D)</f>
        <v>129646151.34999999</v>
      </c>
      <c r="S293" s="163">
        <f>+SUMIF('ID Motors'!G:G,C293,'ID Motors'!E:E)</f>
        <v>93300280.829999998</v>
      </c>
      <c r="T293" s="12">
        <f>+SUMIF('ID RENTAL'!G:G,'ALL 2020'!C293,'ID RENTAL'!E:E)</f>
        <v>40976993.329999998</v>
      </c>
      <c r="U293" s="12">
        <f>+SUMIF('MCM '!G:G,'ALL 2020'!C293,'MCM '!E:E)</f>
        <v>40327559.140000008</v>
      </c>
      <c r="V293" s="12">
        <f>SUMIF(AGRIMOTORS!G:G,C293,AGRIMOTORS!E:E)</f>
        <v>13074157.07</v>
      </c>
      <c r="W293" s="12">
        <f>+SUMIF(BOVIMA!F:F,'ALL 2020'!C293,BOVIMA!D:D)</f>
        <v>90485594.719999999</v>
      </c>
      <c r="X293" s="12">
        <f>+SUMIF(AGRIFEED!F:F,'ALL 2020'!C293,AGRIFEED!D:D)</f>
        <v>45181734.780000001</v>
      </c>
      <c r="Y293" s="12">
        <f>SUMIF(AMIP!F:F,'ALL 2020'!C293,AMIP!D:D)</f>
        <v>0</v>
      </c>
      <c r="Z293" s="12">
        <f>+SUMIF(ISF!G:G,'ALL 2020'!C293,ISF!E:E)</f>
        <v>0</v>
      </c>
      <c r="AA293" s="124">
        <f>+SUMIF(DISCOI!G:G,'ALL 2020'!C293,DISCOI!E:E)</f>
        <v>0</v>
      </c>
      <c r="AB293" s="12">
        <f>+SUMIF(MABEL!F:F,'ALL 2020'!C293,MABEL!D:D)</f>
        <v>15502360.48</v>
      </c>
      <c r="AC293" s="12">
        <f>+SUMIF(NMP!F:F,'ALL 2020'!C293,NMP!D:D)</f>
        <v>795914.17999999993</v>
      </c>
      <c r="AD293" s="12">
        <f>SUMIF('AMCHO '!F:F,'ALL 2020'!C293,'AMCHO '!D:D)</f>
        <v>39547463.790000007</v>
      </c>
      <c r="AE293">
        <f>+SUMIF(CONFORTIS!G:G,'ALL 2020'!C293,CONFORTIS!E:E)</f>
        <v>0</v>
      </c>
      <c r="AF293" s="12">
        <f>+SUMIF('IRS IMMO'!G:G,'ALL 2020'!C293,'IRS IMMO'!E:E)</f>
        <v>0</v>
      </c>
      <c r="AG293" s="12">
        <f>+SUMIF(AGRIVETAM!F:F,'ALL 2020'!C293,AGRIVETAM!D:D)</f>
        <v>19815722.02</v>
      </c>
      <c r="AH293" s="12">
        <f>+SUMIF(EUROPAINTS!F:F,'ALL 2020'!C293,EUROPAINTS!D:D)</f>
        <v>5919812.7300000004</v>
      </c>
      <c r="AI293" s="12">
        <f>+SUMIF('VET ABE'!F:F,'ALL 2020'!C293,'VET ABE'!E:E)</f>
        <v>13474134.049999999</v>
      </c>
      <c r="AJ293" s="12">
        <f>SUMIF('VET FIA'!F:F,'ALL 2020'!C293,'VET FIA'!E:E)</f>
        <v>4263803.8600000003</v>
      </c>
      <c r="AK293" s="12">
        <f>+SUMIF('CSS SAKAY'!F:F,'ALL 2020'!C293,'CSS SAKAY'!D:D)</f>
        <v>0</v>
      </c>
      <c r="AL293" s="12">
        <f>+SUMIF(AGRIMA!F:F,'ALL 2020'!C293,AGRIMA!D:D)</f>
        <v>7815104.669999999</v>
      </c>
      <c r="AM293" s="12">
        <f>SUMIF('United Malagasy'!F:F,'ALL 2020'!C293,'United Malagasy'!D:D)</f>
        <v>51667924.230000004</v>
      </c>
      <c r="AN293" s="12">
        <f>+SUMIF(NUTRIFOOD!E:E,'ALL 2020'!C293,NUTRIFOOD!D:D)</f>
        <v>0</v>
      </c>
      <c r="AO293" s="12">
        <f>+SUMIF(FERRIS!H:H,'ALL 2020'!C293,FERRIS!F:F)</f>
        <v>38102850.850000001</v>
      </c>
      <c r="AP293" s="12">
        <f>+SUMIF(SEM!F:F,'ALL 2020'!C293,SEM!D:D)</f>
        <v>140098306.19999999</v>
      </c>
      <c r="AQ293" s="12">
        <f>+SUMIF(Madatrade!F:F,'ALL 2020'!C293,Madatrade!D:D)</f>
        <v>19915165.32</v>
      </c>
      <c r="AR293" s="12">
        <f>+SUMIF('FLY TECH'!F:F,'ALL 2020'!C293,'FLY TECH'!E:E)</f>
        <v>15390264.5</v>
      </c>
      <c r="AS293" s="12">
        <f>+SUMIF('FIRST INVESTISSEMENT'!G:G,'ALL 2020'!C293,'FIRST INVESTISSEMENT'!E:E)</f>
        <v>6109084.8600000003</v>
      </c>
      <c r="AT293" s="164">
        <f t="shared" si="25"/>
        <v>1986091499.6699996</v>
      </c>
      <c r="AU293" s="165">
        <f t="shared" si="26"/>
        <v>460165.84948205162</v>
      </c>
    </row>
    <row r="294" spans="1:47" x14ac:dyDescent="0.25">
      <c r="A294" s="11" t="str">
        <f t="shared" si="23"/>
        <v>6</v>
      </c>
      <c r="B294" s="11" t="str">
        <f t="shared" si="24"/>
        <v>647</v>
      </c>
      <c r="C294" s="60">
        <v>64700000</v>
      </c>
      <c r="D294" s="22" t="s">
        <v>3275</v>
      </c>
      <c r="E294" s="24" t="s">
        <v>223</v>
      </c>
      <c r="F294" s="12">
        <f>+SUMIF(AGRIFARM!H:H,C294,AGRIFARM!L:L)</f>
        <v>0</v>
      </c>
      <c r="G294" s="12">
        <f>+SUMIF(AGRICORP!I:I,C294,AGRICORP!E:E)</f>
        <v>0</v>
      </c>
      <c r="H294" s="12">
        <f>+SUMIF(SMTP!D:D,'ALL 2020'!C294,SMTP!G:G)</f>
        <v>209000</v>
      </c>
      <c r="I294" s="12">
        <f>+SUMIF(AGRIVET!G:G,C294,AGRIVET!E:E)</f>
        <v>0</v>
      </c>
      <c r="J294" s="12">
        <f>+SUMIF(AGRIVAL!G:G,'ALL 2020'!C294,AGRIVAL!E:E)</f>
        <v>0</v>
      </c>
      <c r="K294" s="12">
        <f>+SUMIF(AGRIKOBA!G:G,'ALL 2020'!C294,AGRIKOBA!E:E)</f>
        <v>0</v>
      </c>
      <c r="L294" s="12">
        <f>+SUMIF(LMOI!F:F,'ALL 2020'!C294,LMOI!D:D)</f>
        <v>0</v>
      </c>
      <c r="M294" s="12">
        <f>+SUMIF(TARTINE!G:G,'ALL 2020'!C294,TARTINE!E:E)</f>
        <v>3318200</v>
      </c>
      <c r="N294" s="12">
        <f>+SUMIF(IDF!F:F,'ALL 2020'!C294,IDF!D:D)</f>
        <v>0</v>
      </c>
      <c r="O294" s="12">
        <f>+SUMIF(RYA!G:G,C294,RYA!E:E)</f>
        <v>0</v>
      </c>
      <c r="P294" s="12">
        <f>+SUMIF('SCI NOAH'!G:G,'ALL 2020'!C294,'SCI NOAH'!E:E)</f>
        <v>0</v>
      </c>
      <c r="Q294" s="12">
        <f>+SUMIF(SIM!F:F,'ALL 2020'!C294,SIM!D:D)</f>
        <v>0</v>
      </c>
      <c r="R294" s="163">
        <f>+SUMIF('First Energy'!F:F,'ALL 2020'!C294,'First Energy'!D:D)</f>
        <v>12000</v>
      </c>
      <c r="S294" s="163">
        <f>+SUMIF('ID Motors'!G:G,C294,'ID Motors'!E:E)</f>
        <v>0</v>
      </c>
      <c r="T294" s="12">
        <f>+SUMIF('ID RENTAL'!G:G,'ALL 2020'!C294,'ID RENTAL'!E:E)</f>
        <v>560000</v>
      </c>
      <c r="U294" s="12">
        <f>+SUMIF('MCM '!G:G,'ALL 2020'!C294,'MCM '!E:E)</f>
        <v>3441666.66</v>
      </c>
      <c r="V294" s="12">
        <f>SUMIF(AGRIMOTORS!G:G,C294,AGRIMOTORS!E:E)</f>
        <v>0</v>
      </c>
      <c r="W294" s="12">
        <f>+SUMIF(BOVIMA!F:F,'ALL 2020'!C294,BOVIMA!D:D)</f>
        <v>0</v>
      </c>
      <c r="X294" s="12">
        <f>+SUMIF(AGRIFEED!F:F,'ALL 2020'!C294,AGRIFEED!D:D)</f>
        <v>0</v>
      </c>
      <c r="Y294" s="12">
        <f>SUMIF(AMIP!F:F,'ALL 2020'!C294,AMIP!D:D)</f>
        <v>0</v>
      </c>
      <c r="Z294" s="12">
        <f>+SUMIF(ISF!G:G,'ALL 2020'!C294,ISF!E:E)</f>
        <v>0</v>
      </c>
      <c r="AA294" s="124">
        <f>+SUMIF(DISCOI!G:G,'ALL 2020'!C294,DISCOI!E:E)</f>
        <v>0</v>
      </c>
      <c r="AB294" s="12">
        <f>+SUMIF(MABEL!F:F,'ALL 2020'!C294,MABEL!D:D)</f>
        <v>0</v>
      </c>
      <c r="AC294" s="12">
        <f>+SUMIF(NMP!F:F,'ALL 2020'!C294,NMP!D:D)</f>
        <v>0</v>
      </c>
      <c r="AD294" s="12">
        <f>SUMIF('AMCHO '!F:F,'ALL 2020'!C294,'AMCHO '!D:D)</f>
        <v>0</v>
      </c>
      <c r="AE294">
        <f>+SUMIF(CONFORTIS!G:G,'ALL 2020'!C294,CONFORTIS!E:E)</f>
        <v>0</v>
      </c>
      <c r="AF294" s="12">
        <f>+SUMIF('IRS IMMO'!G:G,'ALL 2020'!C294,'IRS IMMO'!E:E)</f>
        <v>0</v>
      </c>
      <c r="AG294" s="12">
        <f>+SUMIF(AGRIVETAM!F:F,'ALL 2020'!C294,AGRIVETAM!D:D)</f>
        <v>0</v>
      </c>
      <c r="AH294" s="12">
        <f>+SUMIF(EUROPAINTS!F:F,'ALL 2020'!C294,EUROPAINTS!D:D)</f>
        <v>0</v>
      </c>
      <c r="AI294" s="12">
        <f>+SUMIF('VET ABE'!F:F,'ALL 2020'!C294,'VET ABE'!E:E)</f>
        <v>0</v>
      </c>
      <c r="AJ294" s="12">
        <f>SUMIF('VET FIA'!F:F,'ALL 2020'!C294,'VET FIA'!E:E)</f>
        <v>0</v>
      </c>
      <c r="AK294" s="12">
        <f>+SUMIF('CSS SAKAY'!F:F,'ALL 2020'!C294,'CSS SAKAY'!D:D)</f>
        <v>0</v>
      </c>
      <c r="AL294" s="12">
        <f>+SUMIF(AGRIMA!F:F,'ALL 2020'!C294,AGRIMA!D:D)</f>
        <v>0</v>
      </c>
      <c r="AM294" s="12">
        <f>SUMIF('United Malagasy'!F:F,'ALL 2020'!C294,'United Malagasy'!D:D)</f>
        <v>0</v>
      </c>
      <c r="AN294" s="12">
        <f>+SUMIF(NUTRIFOOD!E:E,'ALL 2020'!C294,NUTRIFOOD!D:D)</f>
        <v>0</v>
      </c>
      <c r="AO294" s="12">
        <f>+SUMIF(FERRIS!H:H,'ALL 2020'!C294,FERRIS!F:F)</f>
        <v>374000</v>
      </c>
      <c r="AP294" s="12">
        <f>+SUMIF(SEM!F:F,'ALL 2020'!C294,SEM!D:D)</f>
        <v>270000</v>
      </c>
      <c r="AQ294" s="12">
        <f>+SUMIF(Madatrade!F:F,'ALL 2020'!C294,Madatrade!D:D)</f>
        <v>0</v>
      </c>
      <c r="AR294" s="12">
        <f>+SUMIF('FLY TECH'!F:F,'ALL 2020'!C294,'FLY TECH'!E:E)</f>
        <v>0</v>
      </c>
      <c r="AS294" s="12">
        <f>+SUMIF('FIRST INVESTISSEMENT'!G:G,'ALL 2020'!C294,'FIRST INVESTISSEMENT'!E:E)</f>
        <v>0</v>
      </c>
      <c r="AT294" s="164">
        <f t="shared" si="25"/>
        <v>8184866.6600000001</v>
      </c>
      <c r="AU294" s="165">
        <f t="shared" si="26"/>
        <v>1896.3860024183332</v>
      </c>
    </row>
    <row r="295" spans="1:47" x14ac:dyDescent="0.25">
      <c r="A295" s="11" t="str">
        <f t="shared" si="23"/>
        <v>6</v>
      </c>
      <c r="B295" s="11" t="str">
        <f t="shared" si="24"/>
        <v>648</v>
      </c>
      <c r="C295" s="60">
        <v>64801000</v>
      </c>
      <c r="D295" s="22" t="s">
        <v>3275</v>
      </c>
      <c r="E295" s="24" t="s">
        <v>556</v>
      </c>
      <c r="F295" s="12">
        <f>+SUMIF(AGRIFARM!H:H,C295,AGRIFARM!L:L)</f>
        <v>19165307.879999999</v>
      </c>
      <c r="G295" s="12">
        <f>+SUMIF(AGRICORP!I:I,C295,AGRICORP!E:E)</f>
        <v>0</v>
      </c>
      <c r="H295" s="12">
        <f>+SUMIF(SMTP!D:D,'ALL 2020'!C295,SMTP!G:G)</f>
        <v>19920611.984000001</v>
      </c>
      <c r="I295" s="12">
        <f>+SUMIF(AGRIVET!G:G,C295,AGRIVET!E:E)</f>
        <v>13543650.51</v>
      </c>
      <c r="J295" s="12">
        <f>+SUMIF(AGRIVAL!G:G,'ALL 2020'!C295,AGRIVAL!E:E)</f>
        <v>11630695.82</v>
      </c>
      <c r="K295" s="12">
        <f>+SUMIF(AGRIKOBA!G:G,'ALL 2020'!C295,AGRIKOBA!E:E)</f>
        <v>3342800</v>
      </c>
      <c r="L295" s="12">
        <f>+SUMIF(LMOI!F:F,'ALL 2020'!C295,LMOI!D:D)</f>
        <v>999400</v>
      </c>
      <c r="M295" s="12">
        <f>+SUMIF(TARTINE!G:G,'ALL 2020'!C295,TARTINE!E:E)</f>
        <v>56022707.010000005</v>
      </c>
      <c r="N295" s="12">
        <f>+SUMIF(IDF!F:F,'ALL 2020'!C295,IDF!D:D)</f>
        <v>6066750.0599999996</v>
      </c>
      <c r="O295" s="12">
        <f>+SUMIF(RYA!G:G,C295,RYA!E:E)</f>
        <v>26528</v>
      </c>
      <c r="P295" s="12">
        <f>+SUMIF('SCI NOAH'!G:G,'ALL 2020'!C295,'SCI NOAH'!E:E)</f>
        <v>0</v>
      </c>
      <c r="Q295" s="12">
        <f>+SUMIF(SIM!F:F,'ALL 2020'!C295,SIM!D:D)</f>
        <v>162500</v>
      </c>
      <c r="R295" s="163">
        <f>+SUMIF('First Energy'!F:F,'ALL 2020'!C295,'First Energy'!D:D)</f>
        <v>6234645.79</v>
      </c>
      <c r="S295" s="163">
        <f>+SUMIF('ID Motors'!G:G,C295,'ID Motors'!E:E)</f>
        <v>0</v>
      </c>
      <c r="T295" s="12">
        <f>+SUMIF('ID RENTAL'!G:G,'ALL 2020'!C295,'ID RENTAL'!E:E)</f>
        <v>0</v>
      </c>
      <c r="U295" s="12">
        <f>+SUMIF('MCM '!G:G,'ALL 2020'!C295,'MCM '!E:E)</f>
        <v>0</v>
      </c>
      <c r="V295" s="12">
        <f>SUMIF(AGRIMOTORS!G:G,C295,AGRIMOTORS!E:E)</f>
        <v>0</v>
      </c>
      <c r="W295" s="12">
        <f>+SUMIF(BOVIMA!F:F,'ALL 2020'!C295,BOVIMA!D:D)</f>
        <v>10115091.91</v>
      </c>
      <c r="X295" s="12">
        <f>+SUMIF(AGRIFEED!F:F,'ALL 2020'!C295,AGRIFEED!D:D)</f>
        <v>18908351.98</v>
      </c>
      <c r="Y295" s="12">
        <f>SUMIF(AMIP!F:F,'ALL 2020'!C295,AMIP!D:D)</f>
        <v>0</v>
      </c>
      <c r="Z295" s="12">
        <f>+SUMIF(ISF!G:G,'ALL 2020'!C295,ISF!E:E)</f>
        <v>0</v>
      </c>
      <c r="AA295" s="124">
        <f>+SUMIF(DISCOI!G:G,'ALL 2020'!C295,DISCOI!E:E)</f>
        <v>0</v>
      </c>
      <c r="AB295" s="12">
        <f>+SUMIF(MABEL!F:F,'ALL 2020'!C295,MABEL!D:D)</f>
        <v>315000</v>
      </c>
      <c r="AC295" s="12">
        <f>+SUMIF(NMP!F:F,'ALL 2020'!C295,NMP!D:D)</f>
        <v>0</v>
      </c>
      <c r="AD295" s="12">
        <f>SUMIF('AMCHO '!F:F,'ALL 2020'!C295,'AMCHO '!D:D)</f>
        <v>37926666.670000002</v>
      </c>
      <c r="AE295">
        <f>+SUMIF(CONFORTIS!G:G,'ALL 2020'!C295,CONFORTIS!E:E)</f>
        <v>0</v>
      </c>
      <c r="AF295" s="12">
        <f>+SUMIF('IRS IMMO'!G:G,'ALL 2020'!C295,'IRS IMMO'!E:E)</f>
        <v>0</v>
      </c>
      <c r="AG295" s="12">
        <f>+SUMIF(AGRIVETAM!F:F,'ALL 2020'!C295,AGRIVETAM!D:D)</f>
        <v>111100</v>
      </c>
      <c r="AH295" s="12">
        <f>+SUMIF(EUROPAINTS!F:F,'ALL 2020'!C295,EUROPAINTS!D:D)</f>
        <v>0</v>
      </c>
      <c r="AI295" s="12">
        <f>+SUMIF('VET ABE'!F:F,'ALL 2020'!C295,'VET ABE'!E:E)</f>
        <v>0</v>
      </c>
      <c r="AJ295" s="12">
        <f>SUMIF('VET FIA'!F:F,'ALL 2020'!C295,'VET FIA'!E:E)</f>
        <v>3200</v>
      </c>
      <c r="AK295" s="12">
        <f>+SUMIF('CSS SAKAY'!F:F,'ALL 2020'!C295,'CSS SAKAY'!D:D)</f>
        <v>0</v>
      </c>
      <c r="AL295" s="12">
        <f>+SUMIF(AGRIMA!F:F,'ALL 2020'!C295,AGRIMA!D:D)</f>
        <v>0</v>
      </c>
      <c r="AM295" s="12">
        <f>SUMIF('United Malagasy'!F:F,'ALL 2020'!C295,'United Malagasy'!D:D)</f>
        <v>1510000</v>
      </c>
      <c r="AN295" s="12">
        <f>+SUMIF(NUTRIFOOD!E:E,'ALL 2020'!C295,NUTRIFOOD!D:D)</f>
        <v>0</v>
      </c>
      <c r="AO295" s="12">
        <f>+SUMIF(FERRIS!H:H,'ALL 2020'!C295,FERRIS!F:F)</f>
        <v>34723080.259999998</v>
      </c>
      <c r="AP295" s="12">
        <f>+SUMIF(SEM!F:F,'ALL 2020'!C295,SEM!D:D)</f>
        <v>9840000</v>
      </c>
      <c r="AQ295" s="12">
        <f>+SUMIF(Madatrade!F:F,'ALL 2020'!C295,Madatrade!D:D)</f>
        <v>6372280</v>
      </c>
      <c r="AR295" s="12">
        <f>+SUMIF('FLY TECH'!F:F,'ALL 2020'!C295,'FLY TECH'!E:E)</f>
        <v>0</v>
      </c>
      <c r="AS295" s="12">
        <f>+SUMIF('FIRST INVESTISSEMENT'!G:G,'ALL 2020'!C295,'FIRST INVESTISSEMENT'!E:E)</f>
        <v>400000</v>
      </c>
      <c r="AT295" s="164">
        <f t="shared" si="25"/>
        <v>257340367.87400001</v>
      </c>
      <c r="AU295" s="165">
        <f t="shared" si="26"/>
        <v>59624.26655994395</v>
      </c>
    </row>
    <row r="296" spans="1:47" x14ac:dyDescent="0.25">
      <c r="A296" s="11" t="str">
        <f t="shared" si="23"/>
        <v>6</v>
      </c>
      <c r="B296" s="11" t="str">
        <f t="shared" si="24"/>
        <v>651</v>
      </c>
      <c r="C296" s="23">
        <v>65100000</v>
      </c>
      <c r="D296" s="160" t="s">
        <v>3276</v>
      </c>
      <c r="E296" s="24" t="s">
        <v>228</v>
      </c>
      <c r="F296" s="12">
        <f>+SUMIF(AGRIFARM!H:H,C296,AGRIFARM!L:L)</f>
        <v>2184931.9900000002</v>
      </c>
      <c r="G296" s="12">
        <f>+SUMIF(AGRICORP!I:I,C296,AGRICORP!E:E)</f>
        <v>0</v>
      </c>
      <c r="H296" s="12">
        <f>+SUMIF(SMTP!D:D,'ALL 2020'!C296,SMTP!G:G)</f>
        <v>11131252.493000001</v>
      </c>
      <c r="I296" s="12">
        <f>+SUMIF(AGRIVET!G:G,C296,AGRIVET!E:E)</f>
        <v>1992002.02</v>
      </c>
      <c r="J296" s="12">
        <f>+SUMIF(AGRIVAL!G:G,'ALL 2020'!C296,AGRIVAL!E:E)</f>
        <v>1828011.53</v>
      </c>
      <c r="K296" s="12">
        <f>+SUMIF(AGRIKOBA!G:G,'ALL 2020'!C296,AGRIKOBA!E:E)</f>
        <v>549850.43000000005</v>
      </c>
      <c r="L296" s="12">
        <f>+SUMIF(LMOI!F:F,'ALL 2020'!C296,LMOI!D:D)</f>
        <v>1945351.61</v>
      </c>
      <c r="M296" s="12">
        <f>+SUMIF(TARTINE!G:G,'ALL 2020'!C296,TARTINE!E:E)</f>
        <v>0</v>
      </c>
      <c r="N296" s="12">
        <f>+SUMIF(IDF!F:F,'ALL 2020'!C296,IDF!D:D)</f>
        <v>4694376.3</v>
      </c>
      <c r="O296" s="12">
        <f>+SUMIF(RYA!G:G,C296,RYA!E:E)</f>
        <v>0</v>
      </c>
      <c r="P296" s="12">
        <f>+SUMIF('SCI NOAH'!G:G,'ALL 2020'!C296,'SCI NOAH'!E:E)</f>
        <v>0</v>
      </c>
      <c r="Q296" s="12">
        <f>+SUMIF(SIM!F:F,'ALL 2020'!C296,SIM!D:D)</f>
        <v>4231344.3499999996</v>
      </c>
      <c r="R296" s="163">
        <f>+SUMIF('First Energy'!F:F,'ALL 2020'!C296,'First Energy'!D:D)</f>
        <v>771719.91</v>
      </c>
      <c r="S296" s="163">
        <f>+SUMIF('ID Motors'!G:G,C296,'ID Motors'!E:E)</f>
        <v>0</v>
      </c>
      <c r="T296" s="12">
        <f>+SUMIF('ID RENTAL'!G:G,'ALL 2020'!C296,'ID RENTAL'!E:E)</f>
        <v>0</v>
      </c>
      <c r="U296" s="12">
        <f>+SUMIF('MCM '!G:G,'ALL 2020'!C296,'MCM '!E:E)</f>
        <v>356920.46</v>
      </c>
      <c r="V296" s="12">
        <f>SUMIF(AGRIMOTORS!G:G,C296,AGRIMOTORS!E:E)</f>
        <v>1185864.18</v>
      </c>
      <c r="W296" s="12">
        <f>+SUMIF(BOVIMA!F:F,'ALL 2020'!C296,BOVIMA!D:D)</f>
        <v>1331216.8400000001</v>
      </c>
      <c r="X296" s="12">
        <f>+SUMIF(AGRIFEED!F:F,'ALL 2020'!C296,AGRIFEED!D:D)</f>
        <v>607729.42000000004</v>
      </c>
      <c r="Y296" s="12">
        <f>SUMIF(AMIP!F:F,'ALL 2020'!C296,AMIP!D:D)</f>
        <v>0</v>
      </c>
      <c r="Z296" s="12">
        <f>+SUMIF(ISF!G:G,'ALL 2020'!C296,ISF!E:E)</f>
        <v>0</v>
      </c>
      <c r="AA296" s="124">
        <f>+SUMIF(DISCOI!G:G,'ALL 2020'!C296,DISCOI!E:E)</f>
        <v>1945351.61</v>
      </c>
      <c r="AB296" s="12">
        <f>+SUMIF(MABEL!F:F,'ALL 2020'!C296,MABEL!D:D)</f>
        <v>0</v>
      </c>
      <c r="AC296" s="12">
        <f>+SUMIF(NMP!F:F,'ALL 2020'!C296,NMP!D:D)</f>
        <v>0</v>
      </c>
      <c r="AD296" s="12">
        <f>SUMIF('AMCHO '!F:F,'ALL 2020'!C296,'AMCHO '!D:D)</f>
        <v>0</v>
      </c>
      <c r="AE296">
        <f>+SUMIF(CONFORTIS!G:G,'ALL 2020'!C296,CONFORTIS!E:E)</f>
        <v>0</v>
      </c>
      <c r="AF296" s="12">
        <f>+SUMIF('IRS IMMO'!G:G,'ALL 2020'!C296,'IRS IMMO'!E:E)</f>
        <v>0</v>
      </c>
      <c r="AG296" s="12">
        <f>+SUMIF(AGRIVETAM!F:F,'ALL 2020'!C296,AGRIVETAM!D:D)</f>
        <v>1945351.61</v>
      </c>
      <c r="AH296" s="12">
        <f>+SUMIF(EUROPAINTS!F:F,'ALL 2020'!C296,EUROPAINTS!D:D)</f>
        <v>0</v>
      </c>
      <c r="AI296" s="12">
        <f>+SUMIF('VET ABE'!F:F,'ALL 2020'!C296,'VET ABE'!E:E)</f>
        <v>25246.289999999899</v>
      </c>
      <c r="AJ296" s="12">
        <f>SUMIF('VET FIA'!F:F,'ALL 2020'!C296,'VET FIA'!E:E)</f>
        <v>25246.289999999899</v>
      </c>
      <c r="AK296" s="12">
        <f>+SUMIF('CSS SAKAY'!F:F,'ALL 2020'!C296,'CSS SAKAY'!D:D)</f>
        <v>0</v>
      </c>
      <c r="AL296" s="12">
        <f>+SUMIF(AGRIMA!F:F,'ALL 2020'!C296,AGRIMA!D:D)</f>
        <v>2022523.6</v>
      </c>
      <c r="AM296" s="12">
        <f>SUMIF('United Malagasy'!F:F,'ALL 2020'!C296,'United Malagasy'!D:D)</f>
        <v>299041.46999999997</v>
      </c>
      <c r="AN296" s="12">
        <f>+SUMIF(NUTRIFOOD!E:E,'ALL 2020'!C296,NUTRIFOOD!D:D)</f>
        <v>0</v>
      </c>
      <c r="AO296" s="12">
        <f>+SUMIF(FERRIS!H:H,'ALL 2020'!C296,FERRIS!F:F)</f>
        <v>0</v>
      </c>
      <c r="AP296" s="12">
        <f>+SUMIF(SEM!F:F,'ALL 2020'!C296,SEM!D:D)</f>
        <v>0</v>
      </c>
      <c r="AQ296" s="12">
        <f>+SUMIF(Madatrade!F:F,'ALL 2020'!C296,Madatrade!D:D)</f>
        <v>0</v>
      </c>
      <c r="AR296" s="12">
        <f>+SUMIF('FLY TECH'!F:F,'ALL 2020'!C296,'FLY TECH'!E:E)</f>
        <v>2181109.59</v>
      </c>
      <c r="AS296" s="12">
        <f>+SUMIF('FIRST INVESTISSEMENT'!G:G,'ALL 2020'!C296,'FIRST INVESTISSEMENT'!E:E)</f>
        <v>0</v>
      </c>
      <c r="AT296" s="164">
        <f t="shared" si="25"/>
        <v>41254441.993000001</v>
      </c>
      <c r="AU296" s="165">
        <f t="shared" si="26"/>
        <v>9558.4142763669988</v>
      </c>
    </row>
    <row r="297" spans="1:47" x14ac:dyDescent="0.25">
      <c r="A297" s="11" t="str">
        <f t="shared" si="23"/>
        <v>6</v>
      </c>
      <c r="B297" s="11" t="str">
        <f t="shared" si="24"/>
        <v>652</v>
      </c>
      <c r="C297" s="23">
        <v>65200000</v>
      </c>
      <c r="D297" s="160" t="s">
        <v>3276</v>
      </c>
      <c r="E297" s="24" t="s">
        <v>495</v>
      </c>
      <c r="F297" s="12">
        <f>+SUMIF(AGRIFARM!H:H,C297,AGRIFARM!L:L)</f>
        <v>22638802.199999999</v>
      </c>
      <c r="G297" s="12">
        <f>+SUMIF(AGRICORP!I:I,C297,AGRICORP!E:E)</f>
        <v>0</v>
      </c>
      <c r="H297" s="12">
        <f>+SUMIF(SMTP!D:D,'ALL 2020'!C297,SMTP!G:G)</f>
        <v>379964897.65600002</v>
      </c>
      <c r="I297" s="12">
        <f>+SUMIF(AGRIVET!G:G,C297,AGRIVET!E:E)</f>
        <v>102239845.67</v>
      </c>
      <c r="J297" s="12">
        <f>+SUMIF(AGRIVAL!G:G,'ALL 2020'!C297,AGRIVAL!E:E)</f>
        <v>756979002.94000006</v>
      </c>
      <c r="K297" s="12">
        <f>+SUMIF(AGRIKOBA!G:G,'ALL 2020'!C297,AGRIKOBA!E:E)</f>
        <v>0</v>
      </c>
      <c r="L297" s="12">
        <f>+SUMIF(LMOI!F:F,'ALL 2020'!C297,LMOI!D:D)</f>
        <v>0</v>
      </c>
      <c r="M297" s="12">
        <f>+SUMIF(TARTINE!G:G,'ALL 2020'!C297,TARTINE!E:E)</f>
        <v>0</v>
      </c>
      <c r="N297" s="12">
        <f>+SUMIF(IDF!F:F,'ALL 2020'!C297,IDF!D:D)</f>
        <v>0</v>
      </c>
      <c r="O297" s="12">
        <f>+SUMIF(RYA!G:G,C297,RYA!E:E)</f>
        <v>0</v>
      </c>
      <c r="P297" s="12">
        <f>+SUMIF('SCI NOAH'!G:G,'ALL 2020'!C297,'SCI NOAH'!E:E)</f>
        <v>0</v>
      </c>
      <c r="Q297" s="12">
        <f>+SUMIF(SIM!F:F,'ALL 2020'!C297,SIM!D:D)</f>
        <v>0</v>
      </c>
      <c r="R297" s="163">
        <f>+SUMIF('First Energy'!F:F,'ALL 2020'!C297,'First Energy'!D:D)</f>
        <v>0</v>
      </c>
      <c r="S297" s="163">
        <f>+SUMIF('ID Motors'!G:G,C297,'ID Motors'!E:E)</f>
        <v>0</v>
      </c>
      <c r="T297" s="12">
        <f>+SUMIF('ID RENTAL'!G:G,'ALL 2020'!C297,'ID RENTAL'!E:E)</f>
        <v>0</v>
      </c>
      <c r="U297" s="12">
        <f>+SUMIF('MCM '!G:G,'ALL 2020'!C297,'MCM '!E:E)</f>
        <v>0</v>
      </c>
      <c r="V297" s="12">
        <f>SUMIF(AGRIMOTORS!G:G,C297,AGRIMOTORS!E:E)</f>
        <v>0</v>
      </c>
      <c r="W297" s="12">
        <f>+SUMIF(BOVIMA!F:F,'ALL 2020'!C297,BOVIMA!D:D)</f>
        <v>0</v>
      </c>
      <c r="X297" s="12">
        <f>+SUMIF(AGRIFEED!F:F,'ALL 2020'!C297,AGRIFEED!D:D)</f>
        <v>0</v>
      </c>
      <c r="Y297" s="12">
        <f>SUMIF(AMIP!F:F,'ALL 2020'!C297,AMIP!D:D)</f>
        <v>0</v>
      </c>
      <c r="Z297" s="12">
        <f>+SUMIF(ISF!G:G,'ALL 2020'!C297,ISF!E:E)</f>
        <v>0</v>
      </c>
      <c r="AA297" s="124">
        <f>+SUMIF(DISCOI!G:G,'ALL 2020'!C297,DISCOI!E:E)</f>
        <v>84666666.670000002</v>
      </c>
      <c r="AB297" s="12">
        <f>+SUMIF(MABEL!F:F,'ALL 2020'!C297,MABEL!D:D)</f>
        <v>0</v>
      </c>
      <c r="AC297" s="12">
        <f>+SUMIF(NMP!F:F,'ALL 2020'!C297,NMP!D:D)</f>
        <v>0</v>
      </c>
      <c r="AD297" s="12">
        <f>SUMIF('AMCHO '!F:F,'ALL 2020'!C297,'AMCHO '!D:D)</f>
        <v>0</v>
      </c>
      <c r="AE297">
        <f>+SUMIF(CONFORTIS!G:G,'ALL 2020'!C297,CONFORTIS!E:E)</f>
        <v>0</v>
      </c>
      <c r="AF297" s="12">
        <f>+SUMIF('IRS IMMO'!G:G,'ALL 2020'!C297,'IRS IMMO'!E:E)</f>
        <v>0</v>
      </c>
      <c r="AG297" s="12">
        <f>+SUMIF(AGRIVETAM!F:F,'ALL 2020'!C297,AGRIVETAM!D:D)</f>
        <v>0</v>
      </c>
      <c r="AH297" s="12">
        <f>+SUMIF(EUROPAINTS!F:F,'ALL 2020'!C297,EUROPAINTS!D:D)</f>
        <v>0</v>
      </c>
      <c r="AI297" s="12">
        <f>+SUMIF('VET ABE'!F:F,'ALL 2020'!C297,'VET ABE'!E:E)</f>
        <v>0</v>
      </c>
      <c r="AJ297" s="12">
        <f>SUMIF('VET FIA'!F:F,'ALL 2020'!C297,'VET FIA'!E:E)</f>
        <v>0</v>
      </c>
      <c r="AK297" s="12">
        <f>+SUMIF('CSS SAKAY'!F:F,'ALL 2020'!C297,'CSS SAKAY'!D:D)</f>
        <v>0</v>
      </c>
      <c r="AL297" s="12">
        <f>+SUMIF(AGRIMA!F:F,'ALL 2020'!C297,AGRIMA!D:D)</f>
        <v>0</v>
      </c>
      <c r="AM297" s="12">
        <f>SUMIF('United Malagasy'!F:F,'ALL 2020'!C297,'United Malagasy'!D:D)</f>
        <v>13030292.92</v>
      </c>
      <c r="AN297" s="12">
        <f>+SUMIF(NUTRIFOOD!E:E,'ALL 2020'!C297,NUTRIFOOD!D:D)</f>
        <v>0</v>
      </c>
      <c r="AO297" s="12">
        <f>+SUMIF(FERRIS!H:H,'ALL 2020'!C297,FERRIS!F:F)</f>
        <v>0</v>
      </c>
      <c r="AP297" s="12">
        <f>+SUMIF(SEM!F:F,'ALL 2020'!C297,SEM!D:D)</f>
        <v>0</v>
      </c>
      <c r="AQ297" s="12">
        <f>+SUMIF(Madatrade!F:F,'ALL 2020'!C297,Madatrade!D:D)</f>
        <v>0</v>
      </c>
      <c r="AR297" s="12">
        <f>+SUMIF('FLY TECH'!F:F,'ALL 2020'!C297,'FLY TECH'!E:E)</f>
        <v>0</v>
      </c>
      <c r="AS297" s="12">
        <f>+SUMIF('FIRST INVESTISSEMENT'!G:G,'ALL 2020'!C297,'FIRST INVESTISSEMENT'!E:E)</f>
        <v>0</v>
      </c>
      <c r="AT297" s="164">
        <f t="shared" si="25"/>
        <v>1359519508.0560002</v>
      </c>
      <c r="AU297" s="165">
        <f t="shared" si="26"/>
        <v>314992.76313098264</v>
      </c>
    </row>
    <row r="298" spans="1:47" x14ac:dyDescent="0.25">
      <c r="A298" s="11" t="str">
        <f t="shared" si="23"/>
        <v>6</v>
      </c>
      <c r="B298" s="11" t="str">
        <f t="shared" si="24"/>
        <v>654</v>
      </c>
      <c r="C298" s="23">
        <v>65410000</v>
      </c>
      <c r="D298" s="160" t="s">
        <v>3276</v>
      </c>
      <c r="E298" s="57" t="s">
        <v>1082</v>
      </c>
      <c r="F298" s="12">
        <f>+SUMIF(AGRIFARM!H:H,C298,AGRIFARM!L:L)</f>
        <v>0</v>
      </c>
      <c r="G298" s="12">
        <f>+SUMIF(AGRICORP!I:I,C298,AGRICORP!E:E)</f>
        <v>0</v>
      </c>
      <c r="H298" s="12">
        <f>+SUMIF(SMTP!D:D,'ALL 2020'!C298,SMTP!G:G)</f>
        <v>0</v>
      </c>
      <c r="I298" s="12">
        <f>+SUMIF(AGRIVET!G:G,C298,AGRIVET!E:E)</f>
        <v>0</v>
      </c>
      <c r="J298" s="12">
        <f>+SUMIF(AGRIVAL!G:G,'ALL 2020'!C298,AGRIVAL!E:E)</f>
        <v>390203100</v>
      </c>
      <c r="K298" s="12">
        <f>+SUMIF(AGRIKOBA!G:G,'ALL 2020'!C298,AGRIKOBA!E:E)</f>
        <v>0</v>
      </c>
      <c r="L298" s="12">
        <f>+SUMIF(LMOI!F:F,'ALL 2020'!C298,LMOI!D:D)</f>
        <v>0</v>
      </c>
      <c r="M298" s="12">
        <f>+SUMIF(TARTINE!G:G,'ALL 2020'!C298,TARTINE!E:E)</f>
        <v>0</v>
      </c>
      <c r="N298" s="12">
        <f>+SUMIF(IDF!F:F,'ALL 2020'!C298,IDF!D:D)</f>
        <v>0</v>
      </c>
      <c r="O298" s="12">
        <f>+SUMIF(RYA!G:G,C298,RYA!E:E)</f>
        <v>0</v>
      </c>
      <c r="P298" s="12">
        <f>+SUMIF('SCI NOAH'!G:G,'ALL 2020'!C298,'SCI NOAH'!E:E)</f>
        <v>0</v>
      </c>
      <c r="Q298" s="12">
        <f>+SUMIF(SIM!F:F,'ALL 2020'!C298,SIM!D:D)</f>
        <v>0</v>
      </c>
      <c r="R298" s="163">
        <f>+SUMIF('First Energy'!F:F,'ALL 2020'!C298,'First Energy'!D:D)</f>
        <v>0</v>
      </c>
      <c r="S298" s="163">
        <f>+SUMIF('ID Motors'!G:G,C298,'ID Motors'!E:E)</f>
        <v>0</v>
      </c>
      <c r="T298" s="12">
        <f>+SUMIF('ID RENTAL'!G:G,'ALL 2020'!C298,'ID RENTAL'!E:E)</f>
        <v>0</v>
      </c>
      <c r="U298" s="12">
        <f>+SUMIF('MCM '!G:G,'ALL 2020'!C298,'MCM '!E:E)</f>
        <v>0</v>
      </c>
      <c r="V298" s="12">
        <f>SUMIF(AGRIMOTORS!G:G,C298,AGRIMOTORS!E:E)</f>
        <v>0</v>
      </c>
      <c r="W298" s="12">
        <f>+SUMIF(BOVIMA!F:F,'ALL 2020'!C298,BOVIMA!D:D)</f>
        <v>0</v>
      </c>
      <c r="X298" s="12">
        <f>+SUMIF(AGRIFEED!F:F,'ALL 2020'!C298,AGRIFEED!D:D)</f>
        <v>0</v>
      </c>
      <c r="Y298" s="12">
        <f>SUMIF(AMIP!F:F,'ALL 2020'!C298,AMIP!D:D)</f>
        <v>0</v>
      </c>
      <c r="Z298" s="12">
        <f>+SUMIF(ISF!G:G,'ALL 2020'!C298,ISF!E:E)</f>
        <v>0</v>
      </c>
      <c r="AA298" s="124">
        <f>+SUMIF(DISCOI!G:G,'ALL 2020'!C298,DISCOI!E:E)</f>
        <v>0</v>
      </c>
      <c r="AB298" s="12">
        <f>+SUMIF(MABEL!F:F,'ALL 2020'!C298,MABEL!D:D)</f>
        <v>0</v>
      </c>
      <c r="AC298" s="12">
        <f>+SUMIF(NMP!F:F,'ALL 2020'!C298,NMP!D:D)</f>
        <v>0</v>
      </c>
      <c r="AD298" s="12">
        <f>SUMIF('AMCHO '!F:F,'ALL 2020'!C298,'AMCHO '!D:D)</f>
        <v>0</v>
      </c>
      <c r="AE298">
        <f>+SUMIF(CONFORTIS!G:G,'ALL 2020'!C298,CONFORTIS!E:E)</f>
        <v>0</v>
      </c>
      <c r="AF298" s="12">
        <f>+SUMIF('IRS IMMO'!G:G,'ALL 2020'!C298,'IRS IMMO'!E:E)</f>
        <v>0</v>
      </c>
      <c r="AG298" s="12">
        <f>+SUMIF(AGRIVETAM!F:F,'ALL 2020'!C298,AGRIVETAM!D:D)</f>
        <v>0</v>
      </c>
      <c r="AH298" s="12">
        <f>+SUMIF(EUROPAINTS!F:F,'ALL 2020'!C298,EUROPAINTS!D:D)</f>
        <v>0</v>
      </c>
      <c r="AI298" s="12">
        <f>+SUMIF('VET ABE'!F:F,'ALL 2020'!C298,'VET ABE'!E:E)</f>
        <v>0</v>
      </c>
      <c r="AJ298" s="12">
        <f>SUMIF('VET FIA'!F:F,'ALL 2020'!C298,'VET FIA'!E:E)</f>
        <v>0</v>
      </c>
      <c r="AK298" s="12">
        <f>+SUMIF('CSS SAKAY'!F:F,'ALL 2020'!C298,'CSS SAKAY'!D:D)</f>
        <v>0</v>
      </c>
      <c r="AL298" s="12">
        <f>+SUMIF(AGRIMA!F:F,'ALL 2020'!C298,AGRIMA!D:D)</f>
        <v>0</v>
      </c>
      <c r="AM298" s="12">
        <f>SUMIF('United Malagasy'!F:F,'ALL 2020'!C298,'United Malagasy'!D:D)</f>
        <v>0</v>
      </c>
      <c r="AN298" s="12">
        <f>+SUMIF(NUTRIFOOD!E:E,'ALL 2020'!C298,NUTRIFOOD!D:D)</f>
        <v>0</v>
      </c>
      <c r="AO298" s="12">
        <f>+SUMIF(FERRIS!H:H,'ALL 2020'!C298,FERRIS!F:F)</f>
        <v>0</v>
      </c>
      <c r="AP298" s="12">
        <f>+SUMIF(SEM!F:F,'ALL 2020'!C298,SEM!D:D)</f>
        <v>0</v>
      </c>
      <c r="AQ298" s="12">
        <f>+SUMIF(Madatrade!F:F,'ALL 2020'!C298,Madatrade!D:D)</f>
        <v>0</v>
      </c>
      <c r="AR298" s="12">
        <f>+SUMIF('FLY TECH'!F:F,'ALL 2020'!C298,'FLY TECH'!E:E)</f>
        <v>0</v>
      </c>
      <c r="AS298" s="12">
        <f>+SUMIF('FIRST INVESTISSEMENT'!G:G,'ALL 2020'!C298,'FIRST INVESTISSEMENT'!E:E)</f>
        <v>0</v>
      </c>
      <c r="AT298" s="164">
        <f t="shared" si="25"/>
        <v>390203100</v>
      </c>
      <c r="AU298" s="165">
        <f t="shared" si="26"/>
        <v>90407.78887169325</v>
      </c>
    </row>
    <row r="299" spans="1:47" x14ac:dyDescent="0.25">
      <c r="A299" s="11" t="str">
        <f t="shared" si="23"/>
        <v>6</v>
      </c>
      <c r="B299" s="11" t="str">
        <f t="shared" si="24"/>
        <v>656</v>
      </c>
      <c r="C299" s="23">
        <v>65601000</v>
      </c>
      <c r="D299" s="160" t="s">
        <v>3276</v>
      </c>
      <c r="E299" s="24" t="s">
        <v>561</v>
      </c>
      <c r="F299" s="12">
        <f>+SUMIF(AGRIFARM!H:H,C299,AGRIFARM!L:L)</f>
        <v>0</v>
      </c>
      <c r="G299" s="12">
        <f>+SUMIF(AGRICORP!I:I,C299,AGRICORP!E:E)</f>
        <v>0</v>
      </c>
      <c r="H299" s="12">
        <f>+SUMIF(SMTP!D:D,'ALL 2020'!C299,SMTP!G:G)</f>
        <v>1000000</v>
      </c>
      <c r="I299" s="12">
        <f>+SUMIF(AGRIVET!G:G,C299,AGRIVET!E:E)</f>
        <v>3732364.88</v>
      </c>
      <c r="J299" s="12">
        <f>+SUMIF(AGRIVAL!G:G,'ALL 2020'!C299,AGRIVAL!E:E)</f>
        <v>0</v>
      </c>
      <c r="K299" s="12">
        <f>+SUMIF(AGRIKOBA!G:G,'ALL 2020'!C299,AGRIKOBA!E:E)</f>
        <v>0</v>
      </c>
      <c r="L299" s="12">
        <f>+SUMIF(LMOI!F:F,'ALL 2020'!C299,LMOI!D:D)</f>
        <v>0</v>
      </c>
      <c r="M299" s="12">
        <f>+SUMIF(TARTINE!G:G,'ALL 2020'!C299,TARTINE!E:E)</f>
        <v>0</v>
      </c>
      <c r="N299" s="12">
        <f>+SUMIF(IDF!F:F,'ALL 2020'!C299,IDF!D:D)</f>
        <v>78005911.469999999</v>
      </c>
      <c r="O299" s="12">
        <f>+SUMIF(RYA!G:G,C299,RYA!E:E)</f>
        <v>0</v>
      </c>
      <c r="P299" s="12">
        <f>+SUMIF('SCI NOAH'!G:G,'ALL 2020'!C299,'SCI NOAH'!E:E)</f>
        <v>0</v>
      </c>
      <c r="Q299" s="12">
        <f>+SUMIF(SIM!F:F,'ALL 2020'!C299,SIM!D:D)</f>
        <v>0</v>
      </c>
      <c r="R299" s="163">
        <f>+SUMIF('First Energy'!F:F,'ALL 2020'!C299,'First Energy'!D:D)</f>
        <v>0</v>
      </c>
      <c r="S299" s="163">
        <f>+SUMIF('ID Motors'!G:G,C299,'ID Motors'!E:E)</f>
        <v>694805.11</v>
      </c>
      <c r="T299" s="12">
        <f>+SUMIF('ID RENTAL'!G:G,'ALL 2020'!C299,'ID RENTAL'!E:E)</f>
        <v>195437.95</v>
      </c>
      <c r="U299" s="12">
        <f>+SUMIF('MCM '!G:G,'ALL 2020'!C299,'MCM '!E:E)</f>
        <v>4248000</v>
      </c>
      <c r="V299" s="12">
        <f>SUMIF(AGRIMOTORS!G:G,C299,AGRIMOTORS!E:E)</f>
        <v>0</v>
      </c>
      <c r="W299" s="12">
        <f>+SUMIF(BOVIMA!F:F,'ALL 2020'!C299,BOVIMA!D:D)</f>
        <v>0</v>
      </c>
      <c r="X299" s="12">
        <f>+SUMIF(AGRIFEED!F:F,'ALL 2020'!C299,AGRIFEED!D:D)</f>
        <v>0</v>
      </c>
      <c r="Y299" s="12">
        <f>SUMIF(AMIP!F:F,'ALL 2020'!C299,AMIP!D:D)</f>
        <v>0</v>
      </c>
      <c r="Z299" s="12">
        <f>+SUMIF(ISF!G:G,'ALL 2020'!C299,ISF!E:E)</f>
        <v>0</v>
      </c>
      <c r="AA299" s="124">
        <f>+SUMIF(DISCOI!G:G,'ALL 2020'!C299,DISCOI!E:E)</f>
        <v>0</v>
      </c>
      <c r="AB299" s="12">
        <f>+SUMIF(MABEL!F:F,'ALL 2020'!C299,MABEL!D:D)</f>
        <v>0</v>
      </c>
      <c r="AC299" s="12">
        <f>+SUMIF(NMP!F:F,'ALL 2020'!C299,NMP!D:D)</f>
        <v>0</v>
      </c>
      <c r="AD299" s="12">
        <f>SUMIF('AMCHO '!F:F,'ALL 2020'!C299,'AMCHO '!D:D)</f>
        <v>0</v>
      </c>
      <c r="AE299">
        <f>+SUMIF(CONFORTIS!G:G,'ALL 2020'!C299,CONFORTIS!E:E)</f>
        <v>0</v>
      </c>
      <c r="AF299" s="12">
        <f>+SUMIF('IRS IMMO'!G:G,'ALL 2020'!C299,'IRS IMMO'!E:E)</f>
        <v>0</v>
      </c>
      <c r="AG299" s="12">
        <f>+SUMIF(AGRIVETAM!F:F,'ALL 2020'!C299,AGRIVETAM!D:D)</f>
        <v>685901.8</v>
      </c>
      <c r="AH299" s="12">
        <f>+SUMIF(EUROPAINTS!F:F,'ALL 2020'!C299,EUROPAINTS!D:D)</f>
        <v>0</v>
      </c>
      <c r="AI299" s="12">
        <f>+SUMIF('VET ABE'!F:F,'ALL 2020'!C299,'VET ABE'!E:E)</f>
        <v>0</v>
      </c>
      <c r="AJ299" s="12">
        <f>SUMIF('VET FIA'!F:F,'ALL 2020'!C299,'VET FIA'!E:E)</f>
        <v>0</v>
      </c>
      <c r="AK299" s="12">
        <f>+SUMIF('CSS SAKAY'!F:F,'ALL 2020'!C299,'CSS SAKAY'!D:D)</f>
        <v>0</v>
      </c>
      <c r="AL299" s="12">
        <f>+SUMIF(AGRIMA!F:F,'ALL 2020'!C299,AGRIMA!D:D)</f>
        <v>0</v>
      </c>
      <c r="AM299" s="12">
        <f>SUMIF('United Malagasy'!F:F,'ALL 2020'!C299,'United Malagasy'!D:D)</f>
        <v>0</v>
      </c>
      <c r="AN299" s="12">
        <f>+SUMIF(NUTRIFOOD!E:E,'ALL 2020'!C299,NUTRIFOOD!D:D)</f>
        <v>0</v>
      </c>
      <c r="AO299" s="12">
        <f>+SUMIF(FERRIS!H:H,'ALL 2020'!C299,FERRIS!F:F)</f>
        <v>0</v>
      </c>
      <c r="AP299" s="12">
        <f>+SUMIF(SEM!F:F,'ALL 2020'!C299,SEM!D:D)</f>
        <v>275000</v>
      </c>
      <c r="AQ299" s="12">
        <f>+SUMIF(Madatrade!F:F,'ALL 2020'!C299,Madatrade!D:D)</f>
        <v>0</v>
      </c>
      <c r="AR299" s="12">
        <f>+SUMIF('FLY TECH'!F:F,'ALL 2020'!C299,'FLY TECH'!E:E)</f>
        <v>0</v>
      </c>
      <c r="AS299" s="12">
        <f>+SUMIF('FIRST INVESTISSEMENT'!G:G,'ALL 2020'!C299,'FIRST INVESTISSEMENT'!E:E)</f>
        <v>0</v>
      </c>
      <c r="AT299" s="164">
        <f t="shared" si="25"/>
        <v>88837421.209999993</v>
      </c>
      <c r="AU299" s="165">
        <f t="shared" si="26"/>
        <v>20583.113821134077</v>
      </c>
    </row>
    <row r="300" spans="1:47" x14ac:dyDescent="0.25">
      <c r="A300" s="11" t="str">
        <f t="shared" si="23"/>
        <v>6</v>
      </c>
      <c r="B300" s="11" t="str">
        <f t="shared" si="24"/>
        <v>656</v>
      </c>
      <c r="C300" s="23">
        <v>65602000</v>
      </c>
      <c r="D300" s="160" t="s">
        <v>3276</v>
      </c>
      <c r="E300" s="24" t="s">
        <v>229</v>
      </c>
      <c r="F300" s="12">
        <f>+SUMIF(AGRIFARM!H:H,C300,AGRIFARM!L:L)</f>
        <v>1311664.3999999999</v>
      </c>
      <c r="G300" s="12">
        <f>+SUMIF(AGRICORP!I:I,C300,AGRICORP!E:E)</f>
        <v>0</v>
      </c>
      <c r="H300" s="12">
        <f>+SUMIF(SMTP!D:D,'ALL 2020'!C300,SMTP!G:G)</f>
        <v>48437163.950000003</v>
      </c>
      <c r="I300" s="12">
        <f>+SUMIF(AGRIVET!G:G,C300,AGRIVET!E:E)</f>
        <v>118049991.55</v>
      </c>
      <c r="J300" s="12">
        <f>+SUMIF(AGRIVAL!G:G,'ALL 2020'!C300,AGRIVAL!E:E)</f>
        <v>9700000</v>
      </c>
      <c r="K300" s="12">
        <f>+SUMIF(AGRIKOBA!G:G,'ALL 2020'!C300,AGRIKOBA!E:E)</f>
        <v>4107788.81</v>
      </c>
      <c r="L300" s="12">
        <f>+SUMIF(LMOI!F:F,'ALL 2020'!C300,LMOI!D:D)</f>
        <v>1000000</v>
      </c>
      <c r="M300" s="12">
        <f>+SUMIF(TARTINE!G:G,'ALL 2020'!C300,TARTINE!E:E)</f>
        <v>5000000</v>
      </c>
      <c r="N300" s="12">
        <f>+SUMIF(IDF!F:F,'ALL 2020'!C300,IDF!D:D)</f>
        <v>0</v>
      </c>
      <c r="O300" s="12">
        <f>+SUMIF(RYA!G:G,C300,RYA!E:E)</f>
        <v>0</v>
      </c>
      <c r="P300" s="12">
        <f>+SUMIF('SCI NOAH'!G:G,'ALL 2020'!C300,'SCI NOAH'!E:E)</f>
        <v>0</v>
      </c>
      <c r="Q300" s="12">
        <f>+SUMIF(SIM!F:F,'ALL 2020'!C300,SIM!D:D)</f>
        <v>50000</v>
      </c>
      <c r="R300" s="163">
        <f>+SUMIF('First Energy'!F:F,'ALL 2020'!C300,'First Energy'!D:D)</f>
        <v>0</v>
      </c>
      <c r="S300" s="163">
        <f>+SUMIF('ID Motors'!G:G,C300,'ID Motors'!E:E)</f>
        <v>1208000</v>
      </c>
      <c r="T300" s="12">
        <f>+SUMIF('ID RENTAL'!G:G,'ALL 2020'!C300,'ID RENTAL'!E:E)</f>
        <v>0</v>
      </c>
      <c r="U300" s="12">
        <f>+SUMIF('MCM '!G:G,'ALL 2020'!C300,'MCM '!E:E)</f>
        <v>0</v>
      </c>
      <c r="V300" s="12">
        <f>SUMIF(AGRIMOTORS!G:G,C300,AGRIMOTORS!E:E)</f>
        <v>0</v>
      </c>
      <c r="W300" s="12">
        <f>+SUMIF(BOVIMA!F:F,'ALL 2020'!C300,BOVIMA!D:D)</f>
        <v>4000000</v>
      </c>
      <c r="X300" s="12">
        <f>+SUMIF(AGRIFEED!F:F,'ALL 2020'!C300,AGRIFEED!D:D)</f>
        <v>0</v>
      </c>
      <c r="Y300" s="12">
        <f>SUMIF(AMIP!F:F,'ALL 2020'!C300,AMIP!D:D)</f>
        <v>0</v>
      </c>
      <c r="Z300" s="12">
        <f>+SUMIF(ISF!G:G,'ALL 2020'!C300,ISF!E:E)</f>
        <v>0</v>
      </c>
      <c r="AA300" s="124">
        <f>+SUMIF(DISCOI!G:G,'ALL 2020'!C300,DISCOI!E:E)</f>
        <v>0</v>
      </c>
      <c r="AB300" s="12">
        <f>+SUMIF(MABEL!F:F,'ALL 2020'!C300,MABEL!D:D)</f>
        <v>0</v>
      </c>
      <c r="AC300" s="12">
        <f>+SUMIF(NMP!F:F,'ALL 2020'!C300,NMP!D:D)</f>
        <v>0</v>
      </c>
      <c r="AD300" s="12">
        <f>SUMIF('AMCHO '!F:F,'ALL 2020'!C300,'AMCHO '!D:D)</f>
        <v>0</v>
      </c>
      <c r="AE300">
        <f>+SUMIF(CONFORTIS!G:G,'ALL 2020'!C300,CONFORTIS!E:E)</f>
        <v>0</v>
      </c>
      <c r="AF300" s="12">
        <f>+SUMIF('IRS IMMO'!G:G,'ALL 2020'!C300,'IRS IMMO'!E:E)</f>
        <v>0</v>
      </c>
      <c r="AG300" s="12">
        <f>+SUMIF(AGRIVETAM!F:F,'ALL 2020'!C300,AGRIVETAM!D:D)</f>
        <v>0</v>
      </c>
      <c r="AH300" s="12">
        <f>+SUMIF(EUROPAINTS!F:F,'ALL 2020'!C300,EUROPAINTS!D:D)</f>
        <v>5901240</v>
      </c>
      <c r="AI300" s="12">
        <f>+SUMIF('VET ABE'!F:F,'ALL 2020'!C300,'VET ABE'!E:E)</f>
        <v>366200</v>
      </c>
      <c r="AJ300" s="12">
        <f>SUMIF('VET FIA'!F:F,'ALL 2020'!C300,'VET FIA'!E:E)</f>
        <v>177600</v>
      </c>
      <c r="AK300" s="12">
        <f>+SUMIF('CSS SAKAY'!F:F,'ALL 2020'!C300,'CSS SAKAY'!D:D)</f>
        <v>0</v>
      </c>
      <c r="AL300" s="12">
        <f>+SUMIF(AGRIMA!F:F,'ALL 2020'!C300,AGRIMA!D:D)</f>
        <v>0</v>
      </c>
      <c r="AM300" s="12">
        <f>SUMIF('United Malagasy'!F:F,'ALL 2020'!C300,'United Malagasy'!D:D)</f>
        <v>0</v>
      </c>
      <c r="AN300" s="12">
        <f>+SUMIF(NUTRIFOOD!E:E,'ALL 2020'!C300,NUTRIFOOD!D:D)</f>
        <v>0</v>
      </c>
      <c r="AO300" s="12">
        <f>+SUMIF(FERRIS!H:H,'ALL 2020'!C300,FERRIS!F:F)</f>
        <v>6186157</v>
      </c>
      <c r="AP300" s="12">
        <f>+SUMIF(SEM!F:F,'ALL 2020'!C300,SEM!D:D)</f>
        <v>41588000</v>
      </c>
      <c r="AQ300" s="12">
        <f>+SUMIF(Madatrade!F:F,'ALL 2020'!C300,Madatrade!D:D)</f>
        <v>0</v>
      </c>
      <c r="AR300" s="12">
        <f>+SUMIF('FLY TECH'!F:F,'ALL 2020'!C300,'FLY TECH'!E:E)</f>
        <v>0</v>
      </c>
      <c r="AS300" s="12">
        <f>+SUMIF('FIRST INVESTISSEMENT'!G:G,'ALL 2020'!C300,'FIRST INVESTISSEMENT'!E:E)</f>
        <v>0</v>
      </c>
      <c r="AT300" s="164">
        <f t="shared" si="25"/>
        <v>247083805.71000001</v>
      </c>
      <c r="AU300" s="165">
        <f t="shared" si="26"/>
        <v>57247.880758108164</v>
      </c>
    </row>
    <row r="301" spans="1:47" x14ac:dyDescent="0.25">
      <c r="A301" s="11" t="str">
        <f t="shared" si="23"/>
        <v>6</v>
      </c>
      <c r="B301" s="11" t="str">
        <f t="shared" si="24"/>
        <v>657</v>
      </c>
      <c r="C301" s="23">
        <v>65700000</v>
      </c>
      <c r="D301" s="160" t="s">
        <v>3276</v>
      </c>
      <c r="E301" s="24" t="s">
        <v>766</v>
      </c>
      <c r="F301" s="12">
        <f>+SUMIF(AGRIFARM!H:H,C301,AGRIFARM!L:L)</f>
        <v>5588058.7300000004</v>
      </c>
      <c r="G301" s="12">
        <f>+SUMIF(AGRICORP!I:I,C301,AGRICORP!E:E)</f>
        <v>0</v>
      </c>
      <c r="H301" s="12">
        <f>+SUMIF(SMTP!D:D,'ALL 2020'!C301,SMTP!G:G)</f>
        <v>5883928.1118999999</v>
      </c>
      <c r="I301" s="12">
        <f>+SUMIF(AGRIVET!G:G,C301,AGRIVET!E:E)</f>
        <v>94746397.569999993</v>
      </c>
      <c r="J301" s="12">
        <f>+SUMIF(AGRIVAL!G:G,'ALL 2020'!C301,AGRIVAL!E:E)</f>
        <v>263209220.63</v>
      </c>
      <c r="K301" s="12">
        <f>+SUMIF(AGRIKOBA!G:G,'ALL 2020'!C301,AGRIKOBA!E:E)</f>
        <v>706324.72</v>
      </c>
      <c r="L301" s="12">
        <f>+SUMIF(LMOI!F:F,'ALL 2020'!C301,LMOI!D:D)</f>
        <v>82360</v>
      </c>
      <c r="M301" s="12">
        <f>+SUMIF(TARTINE!G:G,'ALL 2020'!C301,TARTINE!E:E)</f>
        <v>401900</v>
      </c>
      <c r="N301" s="12">
        <f>+SUMIF(IDF!F:F,'ALL 2020'!C301,IDF!D:D)</f>
        <v>19137085.77</v>
      </c>
      <c r="O301" s="12">
        <f>+SUMIF(RYA!G:G,C301,RYA!E:E)</f>
        <v>0</v>
      </c>
      <c r="P301" s="12">
        <f>+SUMIF('SCI NOAH'!G:G,'ALL 2020'!C301,'SCI NOAH'!E:E)</f>
        <v>0.41</v>
      </c>
      <c r="Q301" s="12">
        <f>+SUMIF(SIM!F:F,'ALL 2020'!C301,SIM!D:D)</f>
        <v>1132142.3899999999</v>
      </c>
      <c r="R301" s="163">
        <f>+SUMIF('First Energy'!F:F,'ALL 2020'!C301,'First Energy'!D:D)</f>
        <v>2921926707.0966702</v>
      </c>
      <c r="S301" s="163">
        <f>+SUMIF('ID Motors'!G:G,C301,'ID Motors'!E:E)</f>
        <v>6240984.2400000002</v>
      </c>
      <c r="T301" s="12">
        <f>+SUMIF('ID RENTAL'!G:G,'ALL 2020'!C301,'ID RENTAL'!E:E)</f>
        <v>10552727.880000001</v>
      </c>
      <c r="U301" s="12">
        <f>+SUMIF('MCM '!G:G,'ALL 2020'!C301,'MCM '!E:E)</f>
        <v>0</v>
      </c>
      <c r="V301" s="12">
        <f>SUMIF(AGRIMOTORS!G:G,C301,AGRIMOTORS!E:E)</f>
        <v>720.4</v>
      </c>
      <c r="W301" s="12">
        <f>+SUMIF(BOVIMA!F:F,'ALL 2020'!C301,BOVIMA!D:D)</f>
        <v>3461800</v>
      </c>
      <c r="X301" s="12">
        <f>+SUMIF(AGRIFEED!F:F,'ALL 2020'!C301,AGRIFEED!D:D)</f>
        <v>894.91</v>
      </c>
      <c r="Y301" s="12">
        <f>SUMIF(AMIP!F:F,'ALL 2020'!C301,AMIP!D:D)</f>
        <v>0</v>
      </c>
      <c r="Z301" s="12">
        <f>+SUMIF(ISF!G:G,'ALL 2020'!C301,ISF!E:E)</f>
        <v>0.8</v>
      </c>
      <c r="AA301" s="124">
        <f>+SUMIF(DISCOI!G:G,'ALL 2020'!C301,DISCOI!E:E)</f>
        <v>0</v>
      </c>
      <c r="AB301" s="12">
        <f>+SUMIF(MABEL!F:F,'ALL 2020'!C301,MABEL!D:D)</f>
        <v>0</v>
      </c>
      <c r="AC301" s="12">
        <f>+SUMIF(NMP!F:F,'ALL 2020'!C301,NMP!D:D)</f>
        <v>0</v>
      </c>
      <c r="AD301" s="12">
        <f>SUMIF('AMCHO '!F:F,'ALL 2020'!C301,'AMCHO '!D:D)</f>
        <v>182048.68</v>
      </c>
      <c r="AE301">
        <f>+SUMIF(CONFORTIS!G:G,'ALL 2020'!C301,CONFORTIS!E:E)</f>
        <v>0</v>
      </c>
      <c r="AF301" s="12">
        <f>+SUMIF('IRS IMMO'!G:G,'ALL 2020'!C301,'IRS IMMO'!E:E)</f>
        <v>1.5</v>
      </c>
      <c r="AG301" s="12">
        <f>+SUMIF(AGRIVETAM!F:F,'ALL 2020'!C301,AGRIVETAM!D:D)</f>
        <v>0</v>
      </c>
      <c r="AH301" s="12">
        <f>+SUMIF(EUROPAINTS!F:F,'ALL 2020'!C301,EUROPAINTS!D:D)</f>
        <v>418744521.25</v>
      </c>
      <c r="AI301" s="12">
        <f>+SUMIF('VET ABE'!F:F,'ALL 2020'!C301,'VET ABE'!E:E)</f>
        <v>2302715.0699999998</v>
      </c>
      <c r="AJ301" s="12">
        <f>SUMIF('VET FIA'!F:F,'ALL 2020'!C301,'VET FIA'!E:E)</f>
        <v>0</v>
      </c>
      <c r="AK301" s="12">
        <f>+SUMIF('CSS SAKAY'!F:F,'ALL 2020'!C301,'CSS SAKAY'!D:D)</f>
        <v>0</v>
      </c>
      <c r="AL301" s="12">
        <f>+SUMIF(AGRIMA!F:F,'ALL 2020'!C301,AGRIMA!D:D)</f>
        <v>40013.5</v>
      </c>
      <c r="AM301" s="12">
        <f>SUMIF('United Malagasy'!F:F,'ALL 2020'!C301,'United Malagasy'!D:D)</f>
        <v>40798.550000000003</v>
      </c>
      <c r="AN301" s="12">
        <f>+SUMIF(NUTRIFOOD!E:E,'ALL 2020'!C301,NUTRIFOOD!D:D)</f>
        <v>0</v>
      </c>
      <c r="AO301" s="12">
        <f>+SUMIF(FERRIS!H:H,'ALL 2020'!C301,FERRIS!F:F)</f>
        <v>23473016.940000001</v>
      </c>
      <c r="AP301" s="12">
        <f>+SUMIF(SEM!F:F,'ALL 2020'!C301,SEM!D:D)</f>
        <v>928054.41</v>
      </c>
      <c r="AQ301" s="12">
        <f>+SUMIF(Madatrade!F:F,'ALL 2020'!C301,Madatrade!D:D)</f>
        <v>801</v>
      </c>
      <c r="AR301" s="12">
        <f>+SUMIF('FLY TECH'!F:F,'ALL 2020'!C301,'FLY TECH'!E:E)</f>
        <v>6093.3</v>
      </c>
      <c r="AS301" s="12">
        <f>+SUMIF('FIRST INVESTISSEMENT'!G:G,'ALL 2020'!C301,'FIRST INVESTISSEMENT'!E:E)</f>
        <v>9</v>
      </c>
      <c r="AT301" s="164">
        <f t="shared" si="25"/>
        <v>3778789326.8585706</v>
      </c>
      <c r="AU301" s="165">
        <f t="shared" si="26"/>
        <v>875523.5098163943</v>
      </c>
    </row>
    <row r="302" spans="1:47" x14ac:dyDescent="0.25">
      <c r="A302" s="11" t="str">
        <f t="shared" si="23"/>
        <v>6</v>
      </c>
      <c r="B302" s="11" t="str">
        <f t="shared" si="24"/>
        <v>658</v>
      </c>
      <c r="C302" s="60">
        <v>65800000</v>
      </c>
      <c r="D302" s="160" t="s">
        <v>3276</v>
      </c>
      <c r="E302" s="130" t="s">
        <v>497</v>
      </c>
      <c r="F302" s="12">
        <f>+SUMIF(AGRIFARM!H:H,C302,AGRIFARM!L:L)</f>
        <v>6583739.6799999997</v>
      </c>
      <c r="G302" s="12">
        <f>+SUMIF(AGRICORP!I:I,C302,AGRICORP!E:E)</f>
        <v>0</v>
      </c>
      <c r="H302" s="12">
        <f>+SUMIF(SMTP!D:D,'ALL 2020'!C302,SMTP!G:G)</f>
        <v>27290876.780000001</v>
      </c>
      <c r="I302" s="12">
        <f>+SUMIF(AGRIVET!G:G,C302,AGRIVET!E:E)</f>
        <v>50859133.850000001</v>
      </c>
      <c r="J302" s="12">
        <f>+SUMIF(AGRIVAL!G:G,'ALL 2020'!C302,AGRIVAL!E:E)</f>
        <v>178688422.40000001</v>
      </c>
      <c r="K302" s="12">
        <f>+SUMIF(AGRIKOBA!G:G,'ALL 2020'!C302,AGRIKOBA!E:E)</f>
        <v>161280589.16</v>
      </c>
      <c r="L302" s="12">
        <f>+SUMIF(LMOI!F:F,'ALL 2020'!C302,LMOI!D:D)</f>
        <v>3198201.25</v>
      </c>
      <c r="M302" s="12">
        <f>+SUMIF(TARTINE!G:G,'ALL 2020'!C302,TARTINE!E:E)</f>
        <v>0</v>
      </c>
      <c r="N302" s="12">
        <f>+SUMIF(IDF!F:F,'ALL 2020'!C302,IDF!D:D)</f>
        <v>0</v>
      </c>
      <c r="O302" s="12">
        <f>+SUMIF(RYA!G:G,C302,RYA!E:E)</f>
        <v>0</v>
      </c>
      <c r="P302" s="12">
        <f>+SUMIF('SCI NOAH'!G:G,'ALL 2020'!C302,'SCI NOAH'!E:E)</f>
        <v>0</v>
      </c>
      <c r="Q302" s="12">
        <f>+SUMIF(SIM!F:F,'ALL 2020'!C302,SIM!D:D)</f>
        <v>0</v>
      </c>
      <c r="R302" s="163">
        <f>+SUMIF('First Energy'!F:F,'ALL 2020'!C302,'First Energy'!D:D)</f>
        <v>0</v>
      </c>
      <c r="S302" s="163">
        <f>+SUMIF('ID Motors'!G:G,C302,'ID Motors'!E:E)</f>
        <v>1305000</v>
      </c>
      <c r="T302" s="12">
        <f>+SUMIF('ID RENTAL'!G:G,'ALL 2020'!C302,'ID RENTAL'!E:E)</f>
        <v>0</v>
      </c>
      <c r="U302" s="12">
        <f>+SUMIF('MCM '!G:G,'ALL 2020'!C302,'MCM '!E:E)</f>
        <v>4304785</v>
      </c>
      <c r="V302" s="12">
        <f>SUMIF(AGRIMOTORS!G:G,C302,AGRIMOTORS!E:E)</f>
        <v>3980916.23</v>
      </c>
      <c r="W302" s="12">
        <f>+SUMIF(BOVIMA!F:F,'ALL 2020'!C302,BOVIMA!D:D)</f>
        <v>11776789.65</v>
      </c>
      <c r="X302" s="12">
        <f>+SUMIF(AGRIFEED!F:F,'ALL 2020'!C302,AGRIFEED!D:D)</f>
        <v>0</v>
      </c>
      <c r="Y302" s="12">
        <f>SUMIF(AMIP!F:F,'ALL 2020'!C302,AMIP!D:D)</f>
        <v>0</v>
      </c>
      <c r="Z302" s="12">
        <f>+SUMIF(ISF!G:G,'ALL 2020'!C302,ISF!E:E)</f>
        <v>0</v>
      </c>
      <c r="AA302" s="124">
        <f>+SUMIF(DISCOI!G:G,'ALL 2020'!C302,DISCOI!E:E)</f>
        <v>64820.86</v>
      </c>
      <c r="AB302" s="12">
        <f>+SUMIF(MABEL!F:F,'ALL 2020'!C302,MABEL!D:D)</f>
        <v>5.5</v>
      </c>
      <c r="AC302" s="12">
        <f>+SUMIF(NMP!F:F,'ALL 2020'!C302,NMP!D:D)</f>
        <v>31209.74</v>
      </c>
      <c r="AD302" s="12">
        <f>SUMIF('AMCHO '!F:F,'ALL 2020'!C302,'AMCHO '!D:D)</f>
        <v>458048.47</v>
      </c>
      <c r="AE302">
        <f>+SUMIF(CONFORTIS!G:G,'ALL 2020'!C302,CONFORTIS!E:E)</f>
        <v>0</v>
      </c>
      <c r="AF302" s="12">
        <f>+SUMIF('IRS IMMO'!G:G,'ALL 2020'!C302,'IRS IMMO'!E:E)</f>
        <v>0</v>
      </c>
      <c r="AG302" s="12">
        <f>+SUMIF(AGRIVETAM!F:F,'ALL 2020'!C302,AGRIVETAM!D:D)</f>
        <v>83970654.709999993</v>
      </c>
      <c r="AH302" s="12">
        <f>+SUMIF(EUROPAINTS!F:F,'ALL 2020'!C302,EUROPAINTS!D:D)</f>
        <v>0</v>
      </c>
      <c r="AI302" s="12">
        <f>+SUMIF('VET ABE'!F:F,'ALL 2020'!C302,'VET ABE'!E:E)</f>
        <v>159232.93</v>
      </c>
      <c r="AJ302" s="12">
        <f>SUMIF('VET FIA'!F:F,'ALL 2020'!C302,'VET FIA'!E:E)</f>
        <v>5531.27</v>
      </c>
      <c r="AK302" s="12">
        <f>+SUMIF('CSS SAKAY'!F:F,'ALL 2020'!C302,'CSS SAKAY'!D:D)</f>
        <v>1215763</v>
      </c>
      <c r="AL302" s="12">
        <f>+SUMIF(AGRIMA!F:F,'ALL 2020'!C302,AGRIMA!D:D)</f>
        <v>2690640</v>
      </c>
      <c r="AM302" s="12">
        <f>SUMIF('United Malagasy'!F:F,'ALL 2020'!C302,'United Malagasy'!D:D)</f>
        <v>353052.31</v>
      </c>
      <c r="AN302" s="12">
        <f>+SUMIF(NUTRIFOOD!E:E,'ALL 2020'!C302,NUTRIFOOD!D:D)</f>
        <v>0</v>
      </c>
      <c r="AO302" s="12">
        <f>+SUMIF(FERRIS!H:H,'ALL 2020'!C302,FERRIS!F:F)</f>
        <v>0</v>
      </c>
      <c r="AP302" s="12">
        <f>+SUMIF(SEM!F:F,'ALL 2020'!C302,SEM!D:D)</f>
        <v>134983194.21000001</v>
      </c>
      <c r="AQ302" s="12">
        <f>+SUMIF(Madatrade!F:F,'ALL 2020'!C302,Madatrade!D:D)</f>
        <v>0</v>
      </c>
      <c r="AR302" s="12">
        <f>+SUMIF('FLY TECH'!F:F,'ALL 2020'!C302,'FLY TECH'!E:E)</f>
        <v>977000.51</v>
      </c>
      <c r="AS302" s="12">
        <f>+SUMIF('FIRST INVESTISSEMENT'!G:G,'ALL 2020'!C302,'FIRST INVESTISSEMENT'!E:E)</f>
        <v>0</v>
      </c>
      <c r="AT302" s="164">
        <f t="shared" si="25"/>
        <v>674177607.50999999</v>
      </c>
      <c r="AU302" s="165">
        <f t="shared" si="26"/>
        <v>156203.03068270691</v>
      </c>
    </row>
    <row r="303" spans="1:47" x14ac:dyDescent="0.25">
      <c r="A303" s="11" t="str">
        <f t="shared" si="23"/>
        <v>6</v>
      </c>
      <c r="B303" s="11" t="str">
        <f t="shared" si="24"/>
        <v>661</v>
      </c>
      <c r="C303" s="23">
        <v>66100000</v>
      </c>
      <c r="D303" s="22" t="s">
        <v>3277</v>
      </c>
      <c r="E303" s="24" t="s">
        <v>500</v>
      </c>
      <c r="F303" s="12">
        <f>+SUMIF(AGRIFARM!H:H,C303,AGRIFARM!L:L)</f>
        <v>272685044.92000002</v>
      </c>
      <c r="G303" s="12">
        <f>+SUMIF(AGRICORP!I:I,C303,AGRICORP!E:E)</f>
        <v>0</v>
      </c>
      <c r="H303" s="12">
        <f>+SUMIF(SMTP!D:D,'ALL 2020'!C303,SMTP!G:G)</f>
        <v>462508954</v>
      </c>
      <c r="I303" s="12">
        <f>+SUMIF(AGRIVET!G:G,C303,AGRIVET!E:E)</f>
        <v>1304486317.71</v>
      </c>
      <c r="J303" s="12">
        <f>+SUMIF(AGRIVAL!G:G,'ALL 2020'!C303,AGRIVAL!E:E)</f>
        <v>0</v>
      </c>
      <c r="K303" s="12">
        <f>+SUMIF(AGRIKOBA!G:G,'ALL 2020'!C303,AGRIKOBA!E:E)</f>
        <v>0</v>
      </c>
      <c r="L303" s="12">
        <f>+SUMIF(LMOI!F:F,'ALL 2020'!C303,LMOI!D:D)</f>
        <v>0</v>
      </c>
      <c r="M303" s="12">
        <f>+SUMIF(TARTINE!G:G,'ALL 2020'!C303,TARTINE!E:E)</f>
        <v>0</v>
      </c>
      <c r="N303" s="12">
        <f>+SUMIF(IDF!F:F,'ALL 2020'!C303,IDF!D:D)</f>
        <v>375203077.63000005</v>
      </c>
      <c r="O303" s="12">
        <f>+SUMIF(RYA!G:G,C303,RYA!E:E)</f>
        <v>2460539.8499999996</v>
      </c>
      <c r="P303" s="12">
        <f>+SUMIF('SCI NOAH'!G:G,'ALL 2020'!C303,'SCI NOAH'!E:E)</f>
        <v>512463.47</v>
      </c>
      <c r="Q303" s="12">
        <f>+SUMIF(SIM!F:F,'ALL 2020'!C303,SIM!D:D)</f>
        <v>128839930.67999999</v>
      </c>
      <c r="R303" s="163">
        <f>+SUMIF('First Energy'!F:F,'ALL 2020'!C303,'First Energy'!D:D)</f>
        <v>0</v>
      </c>
      <c r="S303" s="163">
        <f>+SUMIF('ID Motors'!G:G,C303,'ID Motors'!E:E)</f>
        <v>0</v>
      </c>
      <c r="T303" s="12">
        <f>+SUMIF('ID RENTAL'!G:G,'ALL 2020'!C303,'ID RENTAL'!E:E)</f>
        <v>6465692.2000000002</v>
      </c>
      <c r="U303" s="12">
        <f>+SUMIF('MCM '!G:G,'ALL 2020'!C303,'MCM '!E:E)</f>
        <v>134467380.85999998</v>
      </c>
      <c r="V303" s="12">
        <f>SUMIF(AGRIMOTORS!G:G,C303,AGRIMOTORS!E:E)</f>
        <v>0</v>
      </c>
      <c r="W303" s="12">
        <f>+SUMIF(BOVIMA!F:F,'ALL 2020'!C303,BOVIMA!D:D)</f>
        <v>1673971698.73</v>
      </c>
      <c r="X303" s="12">
        <f>+SUMIF(AGRIFEED!F:F,'ALL 2020'!C303,AGRIFEED!D:D)</f>
        <v>0</v>
      </c>
      <c r="Y303" s="12">
        <f>SUMIF(AMIP!F:F,'ALL 2020'!C303,AMIP!D:D)</f>
        <v>0</v>
      </c>
      <c r="Z303" s="12">
        <f>+SUMIF(ISF!G:G,'ALL 2020'!C303,ISF!E:E)</f>
        <v>85267.47</v>
      </c>
      <c r="AA303" s="124">
        <f>+SUMIF(DISCOI!G:G,'ALL 2020'!C303,DISCOI!E:E)</f>
        <v>1455839.76</v>
      </c>
      <c r="AB303" s="12">
        <f>+SUMIF(MABEL!F:F,'ALL 2020'!C303,MABEL!D:D)</f>
        <v>2823898.58</v>
      </c>
      <c r="AC303" s="12">
        <f>+SUMIF(NMP!F:F,'ALL 2020'!C303,NMP!D:D)</f>
        <v>445765.69</v>
      </c>
      <c r="AD303" s="12">
        <f>SUMIF('AMCHO '!F:F,'ALL 2020'!C303,'AMCHO '!D:D)</f>
        <v>306319628.11000001</v>
      </c>
      <c r="AE303">
        <f>+SUMIF(CONFORTIS!G:G,'ALL 2020'!C303,CONFORTIS!E:E)</f>
        <v>0</v>
      </c>
      <c r="AF303" s="12">
        <f>+SUMIF('IRS IMMO'!G:G,'ALL 2020'!C303,'IRS IMMO'!E:E)</f>
        <v>0</v>
      </c>
      <c r="AG303" s="12">
        <f>+SUMIF(AGRIVETAM!F:F,'ALL 2020'!C303,AGRIVETAM!D:D)</f>
        <v>0</v>
      </c>
      <c r="AH303" s="12">
        <f>+SUMIF(EUROPAINTS!F:F,'ALL 2020'!C303,EUROPAINTS!D:D)</f>
        <v>0</v>
      </c>
      <c r="AI303" s="12">
        <f>+SUMIF('VET ABE'!F:F,'ALL 2020'!C303,'VET ABE'!E:E)</f>
        <v>0</v>
      </c>
      <c r="AJ303" s="12">
        <f>SUMIF('VET FIA'!F:F,'ALL 2020'!C303,'VET FIA'!E:E)</f>
        <v>0</v>
      </c>
      <c r="AK303" s="12">
        <f>+SUMIF('CSS SAKAY'!F:F,'ALL 2020'!C303,'CSS SAKAY'!D:D)</f>
        <v>703.3</v>
      </c>
      <c r="AL303" s="12">
        <f>+SUMIF(AGRIMA!F:F,'ALL 2020'!C303,AGRIMA!D:D)</f>
        <v>553104.12</v>
      </c>
      <c r="AM303" s="12">
        <f>SUMIF('United Malagasy'!F:F,'ALL 2020'!C303,'United Malagasy'!D:D)</f>
        <v>4994930.66</v>
      </c>
      <c r="AN303" s="12">
        <f>+SUMIF(NUTRIFOOD!E:E,'ALL 2020'!C303,NUTRIFOOD!D:D)</f>
        <v>0</v>
      </c>
      <c r="AO303" s="12">
        <f>+SUMIF(FERRIS!H:H,'ALL 2020'!C303,FERRIS!F:F)</f>
        <v>0</v>
      </c>
      <c r="AP303" s="12">
        <f>+SUMIF(SEM!F:F,'ALL 2020'!C303,SEM!D:D)</f>
        <v>0</v>
      </c>
      <c r="AQ303" s="12">
        <f>+SUMIF(Madatrade!F:F,'ALL 2020'!C303,Madatrade!D:D)</f>
        <v>16518072.48</v>
      </c>
      <c r="AR303" s="12">
        <f>+SUMIF('FLY TECH'!F:F,'ALL 2020'!C303,'FLY TECH'!E:E)</f>
        <v>0</v>
      </c>
      <c r="AS303" s="12">
        <f>+SUMIF('FIRST INVESTISSEMENT'!G:G,'ALL 2020'!C303,'FIRST INVESTISSEMENT'!E:E)</f>
        <v>67433194.700000003</v>
      </c>
      <c r="AT303" s="164">
        <f t="shared" si="25"/>
        <v>4762231504.9199982</v>
      </c>
      <c r="AU303" s="165">
        <f t="shared" si="26"/>
        <v>1103381.3428312927</v>
      </c>
    </row>
    <row r="304" spans="1:47" x14ac:dyDescent="0.25">
      <c r="A304" s="11" t="str">
        <f t="shared" si="23"/>
        <v>6</v>
      </c>
      <c r="B304" s="11" t="str">
        <f t="shared" si="24"/>
        <v>666</v>
      </c>
      <c r="C304" s="23">
        <v>66600000</v>
      </c>
      <c r="D304" s="22" t="s">
        <v>3277</v>
      </c>
      <c r="E304" s="24" t="s">
        <v>232</v>
      </c>
      <c r="F304" s="12">
        <f>+SUMIF(AGRIFARM!H:H,C304,AGRIFARM!L:L)</f>
        <v>18697432.210000001</v>
      </c>
      <c r="G304" s="12">
        <f>+SUMIF(AGRICORP!I:I,C304,AGRICORP!E:E)</f>
        <v>0</v>
      </c>
      <c r="H304" s="12">
        <f>+SUMIF(SMTP!D:D,'ALL 2020'!C304,SMTP!G:G)</f>
        <v>259131172.53920001</v>
      </c>
      <c r="I304" s="12">
        <f>+SUMIF(AGRIVET!G:G,C304,AGRIVET!E:E)</f>
        <v>958448166.98000002</v>
      </c>
      <c r="J304" s="12">
        <f>+SUMIF(AGRIVAL!G:G,'ALL 2020'!C304,AGRIVAL!E:E)</f>
        <v>161231669.88999999</v>
      </c>
      <c r="K304" s="12">
        <f>+SUMIF(AGRIKOBA!G:G,'ALL 2020'!C304,AGRIKOBA!E:E)</f>
        <v>38247714.560000002</v>
      </c>
      <c r="L304" s="12">
        <f>+SUMIF(LMOI!F:F,'ALL 2020'!C304,LMOI!D:D)</f>
        <v>6234808516.2700005</v>
      </c>
      <c r="M304" s="12">
        <f>+SUMIF(TARTINE!G:G,'ALL 2020'!C304,TARTINE!E:E)</f>
        <v>0</v>
      </c>
      <c r="N304" s="12">
        <f>+SUMIF(IDF!F:F,'ALL 2020'!C304,IDF!D:D)</f>
        <v>762160.9</v>
      </c>
      <c r="O304" s="12">
        <f>+SUMIF(RYA!G:G,C304,RYA!E:E)</f>
        <v>0</v>
      </c>
      <c r="P304" s="12">
        <f>+SUMIF('SCI NOAH'!G:G,'ALL 2020'!C304,'SCI NOAH'!E:E)</f>
        <v>0</v>
      </c>
      <c r="Q304" s="12">
        <f>+SUMIF(SIM!F:F,'ALL 2020'!C304,SIM!D:D)</f>
        <v>1455588.65</v>
      </c>
      <c r="R304" s="163">
        <f>+SUMIF('First Energy'!F:F,'ALL 2020'!C304,'First Energy'!D:D)</f>
        <v>2998560.76</v>
      </c>
      <c r="S304" s="163">
        <f>+SUMIF('ID Motors'!G:G,C304,'ID Motors'!E:E)</f>
        <v>198620651.72</v>
      </c>
      <c r="T304" s="12">
        <f>+SUMIF('ID RENTAL'!G:G,'ALL 2020'!C304,'ID RENTAL'!E:E)</f>
        <v>0</v>
      </c>
      <c r="U304" s="12">
        <f>+SUMIF('MCM '!G:G,'ALL 2020'!C304,'MCM '!E:E)</f>
        <v>22701665.470000003</v>
      </c>
      <c r="V304" s="12">
        <f>SUMIF(AGRIMOTORS!G:G,C304,AGRIMOTORS!E:E)</f>
        <v>76607534.700000003</v>
      </c>
      <c r="W304" s="12">
        <f>+SUMIF(BOVIMA!F:F,'ALL 2020'!C304,BOVIMA!D:D)</f>
        <v>1092393194.78</v>
      </c>
      <c r="X304" s="12">
        <f>+SUMIF(AGRIFEED!F:F,'ALL 2020'!C304,AGRIFEED!D:D)</f>
        <v>26541764.09</v>
      </c>
      <c r="Y304" s="12">
        <f>SUMIF(AMIP!F:F,'ALL 2020'!C304,AMIP!D:D)</f>
        <v>0</v>
      </c>
      <c r="Z304" s="12">
        <f>+SUMIF(ISF!G:G,'ALL 2020'!C304,ISF!E:E)</f>
        <v>0</v>
      </c>
      <c r="AA304" s="124">
        <f>+SUMIF(DISCOI!G:G,'ALL 2020'!C304,DISCOI!E:E)</f>
        <v>43880168.899999999</v>
      </c>
      <c r="AB304" s="12">
        <f>+SUMIF(MABEL!F:F,'ALL 2020'!C304,MABEL!D:D)</f>
        <v>15768837.49</v>
      </c>
      <c r="AC304" s="12">
        <f>+SUMIF(NMP!F:F,'ALL 2020'!C304,NMP!D:D)</f>
        <v>3232018.21</v>
      </c>
      <c r="AD304" s="12">
        <f>SUMIF('AMCHO '!F:F,'ALL 2020'!C304,'AMCHO '!D:D)</f>
        <v>246142650.43000001</v>
      </c>
      <c r="AE304">
        <f>+SUMIF(CONFORTIS!G:G,'ALL 2020'!C304,CONFORTIS!E:E)</f>
        <v>0</v>
      </c>
      <c r="AF304" s="12">
        <f>+SUMIF('IRS IMMO'!G:G,'ALL 2020'!C304,'IRS IMMO'!E:E)</f>
        <v>0</v>
      </c>
      <c r="AG304" s="12">
        <f>+SUMIF(AGRIVETAM!F:F,'ALL 2020'!C304,AGRIVETAM!D:D)</f>
        <v>0</v>
      </c>
      <c r="AH304" s="12">
        <f>+SUMIF(EUROPAINTS!F:F,'ALL 2020'!C304,EUROPAINTS!D:D)</f>
        <v>0</v>
      </c>
      <c r="AI304" s="12">
        <f>+SUMIF('VET ABE'!F:F,'ALL 2020'!C304,'VET ABE'!E:E)</f>
        <v>0</v>
      </c>
      <c r="AJ304" s="12">
        <f>SUMIF('VET FIA'!F:F,'ALL 2020'!C304,'VET FIA'!E:E)</f>
        <v>0</v>
      </c>
      <c r="AK304" s="12">
        <f>+SUMIF('CSS SAKAY'!F:F,'ALL 2020'!C304,'CSS SAKAY'!D:D)</f>
        <v>0</v>
      </c>
      <c r="AL304" s="12">
        <f>+SUMIF(AGRIMA!F:F,'ALL 2020'!C304,AGRIMA!D:D)</f>
        <v>0</v>
      </c>
      <c r="AM304" s="12">
        <f>SUMIF('United Malagasy'!F:F,'ALL 2020'!C304,'United Malagasy'!D:D)</f>
        <v>590652.47</v>
      </c>
      <c r="AN304" s="12">
        <f>+SUMIF(NUTRIFOOD!E:E,'ALL 2020'!C304,NUTRIFOOD!D:D)</f>
        <v>0</v>
      </c>
      <c r="AO304" s="12">
        <f>+SUMIF(FERRIS!H:H,'ALL 2020'!C304,FERRIS!F:F)</f>
        <v>3413860.19</v>
      </c>
      <c r="AP304" s="12">
        <f>+SUMIF(SEM!F:F,'ALL 2020'!C304,SEM!D:D)</f>
        <v>107771471.31999999</v>
      </c>
      <c r="AQ304" s="12">
        <f>+SUMIF(Madatrade!F:F,'ALL 2020'!C304,Madatrade!D:D)</f>
        <v>38304961.799999997</v>
      </c>
      <c r="AR304" s="12">
        <f>+SUMIF('FLY TECH'!F:F,'ALL 2020'!C304,'FLY TECH'!E:E)</f>
        <v>108569814.48</v>
      </c>
      <c r="AS304" s="12">
        <f>+SUMIF('FIRST INVESTISSEMENT'!G:G,'ALL 2020'!C304,'FIRST INVESTISSEMENT'!E:E)</f>
        <v>0</v>
      </c>
      <c r="AT304" s="164">
        <f t="shared" si="25"/>
        <v>9660320228.8091965</v>
      </c>
      <c r="AU304" s="165">
        <f t="shared" si="26"/>
        <v>2238240.0131601444</v>
      </c>
    </row>
    <row r="305" spans="1:47" x14ac:dyDescent="0.25">
      <c r="A305" s="11" t="str">
        <f t="shared" si="23"/>
        <v>6</v>
      </c>
      <c r="B305" s="11" t="str">
        <f t="shared" si="24"/>
        <v>681</v>
      </c>
      <c r="C305" s="23">
        <v>68111000</v>
      </c>
      <c r="D305" s="160" t="s">
        <v>3278</v>
      </c>
      <c r="E305" s="24" t="s">
        <v>509</v>
      </c>
      <c r="F305" s="12">
        <f>+SUMIF(AGRIFARM!H:H,C305,AGRIFARM!L:L)</f>
        <v>966464.07</v>
      </c>
      <c r="G305" s="12">
        <f>+SUMIF(AGRICORP!I:I,C305,AGRICORP!E:E)</f>
        <v>0</v>
      </c>
      <c r="H305" s="12">
        <f>+SUMIF(SMTP!D:D,'ALL 2020'!C305,SMTP!G:G)</f>
        <v>33615809.479999997</v>
      </c>
      <c r="I305" s="12">
        <f>+SUMIF(AGRIVET!G:G,C305,AGRIVET!E:E)</f>
        <v>65980854.310000002</v>
      </c>
      <c r="J305" s="12">
        <f>+SUMIF(AGRIVAL!G:G,'ALL 2020'!C305,AGRIVAL!E:E)</f>
        <v>4244732.87</v>
      </c>
      <c r="K305" s="12">
        <f>+SUMIF(AGRIKOBA!G:G,'ALL 2020'!C305,AGRIKOBA!E:E)</f>
        <v>0</v>
      </c>
      <c r="L305" s="12">
        <f>+SUMIF(LMOI!F:F,'ALL 2020'!C305,LMOI!D:D)</f>
        <v>0</v>
      </c>
      <c r="M305" s="12">
        <f>+SUMIF(TARTINE!G:G,'ALL 2020'!C305,TARTINE!E:E)</f>
        <v>0</v>
      </c>
      <c r="N305" s="12">
        <f>+SUMIF(IDF!F:F,'ALL 2020'!C305,IDF!D:D)</f>
        <v>1204724.31</v>
      </c>
      <c r="O305" s="12">
        <f>+SUMIF(RYA!G:G,C305,RYA!E:E)</f>
        <v>0</v>
      </c>
      <c r="P305" s="12">
        <f>+SUMIF('SCI NOAH'!G:G,'ALL 2020'!C305,'SCI NOAH'!E:E)</f>
        <v>0</v>
      </c>
      <c r="Q305" s="12">
        <f>+SUMIF(SIM!F:F,'ALL 2020'!C305,SIM!D:D)</f>
        <v>0</v>
      </c>
      <c r="R305" s="163">
        <f>+SUMIF('First Energy'!F:F,'ALL 2020'!C305,'First Energy'!D:D)</f>
        <v>979887.18411111098</v>
      </c>
      <c r="S305" s="163">
        <f>+SUMIF('ID Motors'!G:G,C305,'ID Motors'!E:E)</f>
        <v>979887.18</v>
      </c>
      <c r="T305" s="12">
        <f>+SUMIF('ID RENTAL'!G:G,'ALL 2020'!C305,'ID RENTAL'!E:E)</f>
        <v>0</v>
      </c>
      <c r="U305" s="12">
        <f>+SUMIF('MCM '!G:G,'ALL 2020'!C305,'MCM '!E:E)</f>
        <v>431484.63</v>
      </c>
      <c r="V305" s="12">
        <f>SUMIF(AGRIMOTORS!G:G,C305,AGRIMOTORS!E:E)</f>
        <v>0</v>
      </c>
      <c r="W305" s="12">
        <f>+SUMIF(BOVIMA!F:F,'ALL 2020'!C305,BOVIMA!D:D)</f>
        <v>0</v>
      </c>
      <c r="X305" s="12">
        <f>+SUMIF(AGRIFEED!F:F,'ALL 2020'!C305,AGRIFEED!D:D)</f>
        <v>0</v>
      </c>
      <c r="Y305" s="12">
        <f>SUMIF(AMIP!F:F,'ALL 2020'!C305,AMIP!D:D)</f>
        <v>0</v>
      </c>
      <c r="Z305" s="12">
        <f>+SUMIF(ISF!G:G,'ALL 2020'!C305,ISF!E:E)</f>
        <v>0</v>
      </c>
      <c r="AA305" s="124">
        <f>+SUMIF(DISCOI!G:G,'ALL 2020'!C305,DISCOI!E:E)</f>
        <v>43893.58</v>
      </c>
      <c r="AB305" s="12">
        <f>+SUMIF(MABEL!F:F,'ALL 2020'!C305,MABEL!D:D)</f>
        <v>0</v>
      </c>
      <c r="AC305" s="12">
        <f>+SUMIF(NMP!F:F,'ALL 2020'!C305,NMP!D:D)</f>
        <v>0</v>
      </c>
      <c r="AD305" s="12">
        <f>SUMIF('AMCHO '!F:F,'ALL 2020'!C305,'AMCHO '!D:D)</f>
        <v>0</v>
      </c>
      <c r="AE305">
        <f>+SUMIF(CONFORTIS!G:G,'ALL 2020'!C305,CONFORTIS!E:E)</f>
        <v>0</v>
      </c>
      <c r="AF305" s="12">
        <f>+SUMIF('IRS IMMO'!G:G,'ALL 2020'!C305,'IRS IMMO'!E:E)</f>
        <v>0</v>
      </c>
      <c r="AG305" s="12">
        <f>+SUMIF(AGRIVETAM!F:F,'ALL 2020'!C305,AGRIVETAM!D:D)</f>
        <v>0</v>
      </c>
      <c r="AH305" s="12">
        <f>+SUMIF(EUROPAINTS!F:F,'ALL 2020'!C305,EUROPAINTS!D:D)</f>
        <v>966464.07</v>
      </c>
      <c r="AI305" s="12">
        <f>+SUMIF('VET ABE'!F:F,'ALL 2020'!C305,'VET ABE'!E:E)</f>
        <v>0</v>
      </c>
      <c r="AJ305" s="12">
        <f>SUMIF('VET FIA'!F:F,'ALL 2020'!C305,'VET FIA'!E:E)</f>
        <v>0</v>
      </c>
      <c r="AK305" s="12">
        <f>+SUMIF('CSS SAKAY'!F:F,'ALL 2020'!C305,'CSS SAKAY'!D:D)</f>
        <v>0</v>
      </c>
      <c r="AL305" s="12">
        <f>+SUMIF(AGRIMA!F:F,'ALL 2020'!C305,AGRIMA!D:D)</f>
        <v>0</v>
      </c>
      <c r="AM305" s="12">
        <f>SUMIF('United Malagasy'!F:F,'ALL 2020'!C305,'United Malagasy'!D:D)</f>
        <v>0</v>
      </c>
      <c r="AN305" s="12">
        <f>+SUMIF(NUTRIFOOD!E:E,'ALL 2020'!C305,NUTRIFOOD!D:D)</f>
        <v>0</v>
      </c>
      <c r="AO305" s="12">
        <f>+SUMIF(FERRIS!H:H,'ALL 2020'!C305,FERRIS!F:F)</f>
        <v>0</v>
      </c>
      <c r="AP305" s="12">
        <f>+SUMIF(SEM!F:F,'ALL 2020'!C305,SEM!D:D)</f>
        <v>972675.81</v>
      </c>
      <c r="AQ305" s="12">
        <f>+SUMIF(Madatrade!F:F,'ALL 2020'!C305,Madatrade!D:D)</f>
        <v>0</v>
      </c>
      <c r="AR305" s="12">
        <f>+SUMIF('FLY TECH'!F:F,'ALL 2020'!C305,'FLY TECH'!E:E)</f>
        <v>0</v>
      </c>
      <c r="AS305" s="12">
        <f>+SUMIF('FIRST INVESTISSEMENT'!G:G,'ALL 2020'!C305,'FIRST INVESTISSEMENT'!E:E)</f>
        <v>0</v>
      </c>
      <c r="AT305" s="164">
        <f t="shared" si="25"/>
        <v>110386877.49411112</v>
      </c>
      <c r="AU305" s="165">
        <f t="shared" si="26"/>
        <v>25575.997511790822</v>
      </c>
    </row>
    <row r="306" spans="1:47" x14ac:dyDescent="0.25">
      <c r="A306" s="11" t="str">
        <f t="shared" si="23"/>
        <v>6</v>
      </c>
      <c r="B306" s="11" t="str">
        <f t="shared" si="24"/>
        <v>681</v>
      </c>
      <c r="C306" s="23">
        <v>68112000</v>
      </c>
      <c r="D306" s="160" t="s">
        <v>3278</v>
      </c>
      <c r="E306" s="24" t="s">
        <v>511</v>
      </c>
      <c r="F306" s="12">
        <f>+SUMIF(AGRIFARM!H:H,C306,AGRIFARM!L:L)</f>
        <v>1012432642.54</v>
      </c>
      <c r="G306" s="12">
        <f>+SUMIF(AGRICORP!I:I,C306,AGRICORP!E:E)</f>
        <v>0</v>
      </c>
      <c r="H306" s="12">
        <f>+SUMIF(SMTP!D:D,'ALL 2020'!C306,SMTP!G:G)</f>
        <v>642519362.46000004</v>
      </c>
      <c r="I306" s="12">
        <f>+SUMIF(AGRIVET!G:G,C306,AGRIVET!E:E)</f>
        <v>322053057.76999998</v>
      </c>
      <c r="J306" s="12">
        <f>+SUMIF(AGRIVAL!G:G,'ALL 2020'!C306,AGRIVAL!E:E)</f>
        <v>1841166164.8699999</v>
      </c>
      <c r="K306" s="12">
        <f>+SUMIF(AGRIKOBA!G:G,'ALL 2020'!C306,AGRIKOBA!E:E)</f>
        <v>684550883.92999995</v>
      </c>
      <c r="L306" s="12">
        <f>+SUMIF(LMOI!F:F,'ALL 2020'!C306,LMOI!D:D)</f>
        <v>5636653933.6599998</v>
      </c>
      <c r="M306" s="12">
        <f>+SUMIF(TARTINE!G:G,'ALL 2020'!C306,TARTINE!E:E)</f>
        <v>541283682.57000005</v>
      </c>
      <c r="N306" s="12">
        <f>+SUMIF(IDF!F:F,'ALL 2020'!C306,IDF!D:D)</f>
        <v>1915181961.96</v>
      </c>
      <c r="O306" s="12">
        <f>+SUMIF(RYA!G:G,C306,RYA!E:E)</f>
        <v>55815405.780000001</v>
      </c>
      <c r="P306" s="12">
        <f>+SUMIF('SCI NOAH'!G:G,'ALL 2020'!C306,'SCI NOAH'!E:E)</f>
        <v>0</v>
      </c>
      <c r="Q306" s="12">
        <f>+SUMIF(SIM!F:F,'ALL 2020'!C306,SIM!D:D)</f>
        <v>314552540.79000002</v>
      </c>
      <c r="R306" s="163">
        <f>+SUMIF('First Energy'!F:F,'ALL 2020'!C306,'First Energy'!D:D)</f>
        <v>1721094128.62519</v>
      </c>
      <c r="S306" s="163">
        <f>+SUMIF('ID Motors'!G:G,C306,'ID Motors'!E:E)</f>
        <v>1264115140.72966</v>
      </c>
      <c r="T306" s="12">
        <f>+SUMIF('ID RENTAL'!G:G,'ALL 2020'!C306,'ID RENTAL'!E:E)</f>
        <v>956957368.92172301</v>
      </c>
      <c r="U306" s="12">
        <f>+SUMIF('MCM '!G:G,'ALL 2020'!C306,'MCM '!E:E)</f>
        <v>68237785.060000002</v>
      </c>
      <c r="V306" s="12">
        <f>SUMIF(AGRIMOTORS!G:G,C306,AGRIMOTORS!E:E)</f>
        <v>4332414.8</v>
      </c>
      <c r="W306" s="12">
        <f>+SUMIF(BOVIMA!F:F,'ALL 2020'!C306,BOVIMA!D:D)</f>
        <v>391792223.07999998</v>
      </c>
      <c r="X306" s="12">
        <f>+SUMIF(AGRIFEED!F:F,'ALL 2020'!C306,AGRIFEED!D:D)</f>
        <v>33023970.84</v>
      </c>
      <c r="Y306" s="12">
        <f>SUMIF(AMIP!F:F,'ALL 2020'!C306,AMIP!D:D)</f>
        <v>0</v>
      </c>
      <c r="Z306" s="12">
        <f>+SUMIF(ISF!G:G,'ALL 2020'!C306,ISF!E:E)</f>
        <v>14717250</v>
      </c>
      <c r="AA306" s="124">
        <f>+SUMIF(DISCOI!G:G,'ALL 2020'!C306,DISCOI!E:E)</f>
        <v>177030474.62</v>
      </c>
      <c r="AB306" s="12">
        <f>+SUMIF(MABEL!F:F,'ALL 2020'!C306,MABEL!D:D)</f>
        <v>42332469.049999997</v>
      </c>
      <c r="AC306" s="12">
        <f>+SUMIF(NMP!F:F,'ALL 2020'!C306,NMP!D:D)</f>
        <v>64216168.740000002</v>
      </c>
      <c r="AD306" s="12">
        <f>SUMIF('AMCHO '!F:F,'ALL 2020'!C306,'AMCHO '!D:D)</f>
        <v>569338083.96000004</v>
      </c>
      <c r="AE306">
        <f>+SUMIF(CONFORTIS!G:G,'ALL 2020'!C306,CONFORTIS!E:E)</f>
        <v>0</v>
      </c>
      <c r="AF306" s="12">
        <f>+SUMIF('IRS IMMO'!G:G,'ALL 2020'!C306,'IRS IMMO'!E:E)</f>
        <v>0</v>
      </c>
      <c r="AG306" s="12">
        <f>+SUMIF(AGRIVETAM!F:F,'ALL 2020'!C306,AGRIVETAM!D:D)</f>
        <v>50723984.450000003</v>
      </c>
      <c r="AH306" s="12">
        <f>+SUMIF(EUROPAINTS!F:F,'ALL 2020'!C306,EUROPAINTS!D:D)</f>
        <v>3626878.83</v>
      </c>
      <c r="AI306" s="12">
        <f>+SUMIF('VET ABE'!F:F,'ALL 2020'!C306,'VET ABE'!E:E)</f>
        <v>9561232.2899999991</v>
      </c>
      <c r="AJ306" s="12">
        <f>SUMIF('VET FIA'!F:F,'ALL 2020'!C306,'VET FIA'!E:E)</f>
        <v>1566142.71</v>
      </c>
      <c r="AK306" s="12">
        <f>+SUMIF('CSS SAKAY'!F:F,'ALL 2020'!C306,'CSS SAKAY'!D:D)</f>
        <v>796050</v>
      </c>
      <c r="AL306" s="12">
        <f>+SUMIF(AGRIMA!F:F,'ALL 2020'!C306,AGRIMA!D:D)</f>
        <v>90032700.159999996</v>
      </c>
      <c r="AM306" s="12">
        <f>SUMIF('United Malagasy'!F:F,'ALL 2020'!C306,'United Malagasy'!D:D)</f>
        <v>17881395.66</v>
      </c>
      <c r="AN306" s="12">
        <f>+SUMIF(NUTRIFOOD!E:E,'ALL 2020'!C306,NUTRIFOOD!D:D)</f>
        <v>0</v>
      </c>
      <c r="AO306" s="12">
        <f>+SUMIF(FERRIS!H:H,'ALL 2020'!C306,FERRIS!F:F)</f>
        <v>1013632785.11</v>
      </c>
      <c r="AP306" s="12">
        <f>+SUMIF(SEM!F:F,'ALL 2020'!C306,SEM!D:D)</f>
        <v>592774015.27999997</v>
      </c>
      <c r="AQ306" s="12">
        <f>+SUMIF(Madatrade!F:F,'ALL 2020'!C306,Madatrade!D:D)</f>
        <v>66720282.009999998</v>
      </c>
      <c r="AR306" s="12">
        <f>+SUMIF('FLY TECH'!F:F,'ALL 2020'!C306,'FLY TECH'!E:E)</f>
        <v>12553035.52</v>
      </c>
      <c r="AS306" s="12">
        <f>+SUMIF('FIRST INVESTISSEMENT'!G:G,'ALL 2020'!C306,'FIRST INVESTISSEMENT'!E:E)</f>
        <v>651026896</v>
      </c>
      <c r="AT306" s="164">
        <f t="shared" si="25"/>
        <v>20784292512.776573</v>
      </c>
      <c r="AU306" s="165">
        <f t="shared" si="26"/>
        <v>4815599.6949860705</v>
      </c>
    </row>
    <row r="307" spans="1:47" x14ac:dyDescent="0.25">
      <c r="A307" s="11" t="str">
        <f t="shared" si="23"/>
        <v>6</v>
      </c>
      <c r="B307" s="11" t="str">
        <f t="shared" si="24"/>
        <v>681</v>
      </c>
      <c r="C307" s="22">
        <v>68173000</v>
      </c>
      <c r="D307" s="160" t="s">
        <v>3278</v>
      </c>
      <c r="E307" s="11" t="s">
        <v>1618</v>
      </c>
      <c r="F307" s="12">
        <f>+SUMIF(AGRIFARM!H:H,C307,AGRIFARM!L:L)</f>
        <v>0</v>
      </c>
      <c r="G307" s="12">
        <f>+SUMIF(AGRICORP!I:I,C307,AGRICORP!E:E)</f>
        <v>0</v>
      </c>
      <c r="H307" s="12">
        <f>+SUMIF(SMTP!D:D,'ALL 2020'!C307,SMTP!G:G)</f>
        <v>0</v>
      </c>
      <c r="I307" s="12">
        <f>+SUMIF(AGRIVET!G:G,C307,AGRIVET!E:E)</f>
        <v>0</v>
      </c>
      <c r="J307" s="12"/>
      <c r="K307" s="12"/>
      <c r="L307" s="12">
        <f>+SUMIF(LMOI!F:F,'ALL 2020'!C307,LMOI!D:D)</f>
        <v>532654751.42000002</v>
      </c>
      <c r="M307" s="12">
        <f>+SUMIF(TARTINE!G:G,'ALL 2020'!C307,TARTINE!E:E)</f>
        <v>0</v>
      </c>
      <c r="N307" s="12">
        <f>+SUMIF(IDF!F:F,'ALL 2020'!C307,IDF!D:D)</f>
        <v>0</v>
      </c>
      <c r="O307" s="12">
        <f>+SUMIF(RYA!G:G,C307,RYA!E:E)</f>
        <v>0</v>
      </c>
      <c r="P307" s="12">
        <f>+SUMIF('SCI NOAH'!G:G,'ALL 2020'!C307,'SCI NOAH'!E:E)</f>
        <v>0</v>
      </c>
      <c r="Q307" s="12">
        <f>+SUMIF(SIM!F:F,'ALL 2020'!C307,SIM!D:D)</f>
        <v>0</v>
      </c>
      <c r="R307" s="163">
        <f>+SUMIF('First Energy'!F:F,'ALL 2020'!C307,'First Energy'!D:D)</f>
        <v>0</v>
      </c>
      <c r="S307" s="163">
        <f>+SUMIF('ID Motors'!G:G,C307,'ID Motors'!E:E)</f>
        <v>0</v>
      </c>
      <c r="T307" s="12">
        <f>+SUMIF('ID RENTAL'!G:G,'ALL 2020'!C307,'ID RENTAL'!E:E)</f>
        <v>0</v>
      </c>
      <c r="U307" s="12">
        <f>+SUMIF('MCM '!G:G,'ALL 2020'!C307,'MCM '!E:E)</f>
        <v>0</v>
      </c>
      <c r="V307" s="12">
        <f>SUMIF(AGRIMOTORS!G:G,C307,AGRIMOTORS!E:E)</f>
        <v>0</v>
      </c>
      <c r="W307" s="12">
        <f>+SUMIF(BOVIMA!F:F,'ALL 2020'!C307,BOVIMA!D:D)</f>
        <v>0</v>
      </c>
      <c r="X307" s="12">
        <f>+SUMIF(AGRIFEED!F:F,'ALL 2020'!C307,AGRIFEED!D:D)</f>
        <v>0</v>
      </c>
      <c r="Y307" s="12">
        <f>SUMIF(AMIP!F:F,'ALL 2020'!C307,AMIP!D:D)</f>
        <v>0</v>
      </c>
      <c r="Z307" s="12">
        <f>+SUMIF(ISF!G:G,'ALL 2020'!C307,ISF!E:E)</f>
        <v>0</v>
      </c>
      <c r="AA307" s="124">
        <f>+SUMIF(DISCOI!G:G,'ALL 2020'!C307,DISCOI!E:E)</f>
        <v>0</v>
      </c>
      <c r="AB307" s="12">
        <f>+SUMIF(MABEL!F:F,'ALL 2020'!C307,MABEL!D:D)</f>
        <v>0</v>
      </c>
      <c r="AC307" s="12">
        <f>+SUMIF(NMP!F:F,'ALL 2020'!C307,NMP!D:D)</f>
        <v>0</v>
      </c>
      <c r="AD307" s="12">
        <f>SUMIF('AMCHO '!F:F,'ALL 2020'!C307,'AMCHO '!D:D)</f>
        <v>0</v>
      </c>
      <c r="AE307">
        <f>+SUMIF(CONFORTIS!G:G,'ALL 2020'!C307,CONFORTIS!E:E)</f>
        <v>0</v>
      </c>
      <c r="AF307" s="12">
        <f>+SUMIF('IRS IMMO'!G:G,'ALL 2020'!C307,'IRS IMMO'!E:E)</f>
        <v>0</v>
      </c>
      <c r="AG307" s="12">
        <f>+SUMIF(AGRIVETAM!F:F,'ALL 2020'!C307,AGRIVETAM!D:D)</f>
        <v>0</v>
      </c>
      <c r="AH307" s="12">
        <f>+SUMIF(EUROPAINTS!F:F,'ALL 2020'!C307,EUROPAINTS!D:D)</f>
        <v>0</v>
      </c>
      <c r="AI307" s="12">
        <f>+SUMIF('VET ABE'!F:F,'ALL 2020'!C307,'VET ABE'!E:E)</f>
        <v>0</v>
      </c>
      <c r="AJ307" s="12">
        <f>SUMIF('VET FIA'!F:F,'ALL 2020'!C307,'VET FIA'!E:E)</f>
        <v>0</v>
      </c>
      <c r="AK307" s="12">
        <f>+SUMIF('CSS SAKAY'!F:F,'ALL 2020'!C307,'CSS SAKAY'!D:D)</f>
        <v>0</v>
      </c>
      <c r="AL307" s="12">
        <f>+SUMIF(AGRIMA!F:F,'ALL 2020'!C307,AGRIMA!D:D)</f>
        <v>0</v>
      </c>
      <c r="AM307" s="12">
        <f>SUMIF('United Malagasy'!F:F,'ALL 2020'!C307,'United Malagasy'!D:D)</f>
        <v>0</v>
      </c>
      <c r="AN307" s="12">
        <f>+SUMIF(NUTRIFOOD!E:E,'ALL 2020'!C307,NUTRIFOOD!D:D)</f>
        <v>0</v>
      </c>
      <c r="AO307" s="12">
        <f>+SUMIF(FERRIS!H:H,'ALL 2020'!C307,FERRIS!F:F)</f>
        <v>0</v>
      </c>
      <c r="AP307" s="12">
        <f>+SUMIF(SEM!F:F,'ALL 2020'!C307,SEM!D:D)</f>
        <v>0</v>
      </c>
      <c r="AQ307" s="12">
        <f>+SUMIF(Madatrade!F:F,'ALL 2020'!C307,Madatrade!D:D)</f>
        <v>0</v>
      </c>
      <c r="AR307" s="12">
        <f>+SUMIF('FLY TECH'!F:F,'ALL 2020'!C307,'FLY TECH'!E:E)</f>
        <v>0</v>
      </c>
      <c r="AS307" s="12">
        <f>+SUMIF('FIRST INVESTISSEMENT'!G:G,'ALL 2020'!C307,'FIRST INVESTISSEMENT'!E:E)</f>
        <v>0</v>
      </c>
      <c r="AT307" s="164">
        <f t="shared" si="25"/>
        <v>532654751.42000002</v>
      </c>
      <c r="AU307" s="165">
        <f t="shared" si="26"/>
        <v>123413.00801527104</v>
      </c>
    </row>
    <row r="308" spans="1:47" x14ac:dyDescent="0.25">
      <c r="A308" s="11" t="str">
        <f t="shared" si="23"/>
        <v>6</v>
      </c>
      <c r="B308" s="11" t="str">
        <f t="shared" si="24"/>
        <v>685</v>
      </c>
      <c r="C308" s="23">
        <v>68500000</v>
      </c>
      <c r="D308" s="160" t="s">
        <v>3278</v>
      </c>
      <c r="E308" s="24" t="s">
        <v>512</v>
      </c>
      <c r="F308" s="12">
        <f>+SUMIF(AGRIFARM!H:H,C308,AGRIFARM!L:L)</f>
        <v>206121024.94999999</v>
      </c>
      <c r="G308" s="12">
        <f>+SUMIF(AGRICORP!I:I,C308,AGRICORP!E:E)</f>
        <v>0</v>
      </c>
      <c r="H308" s="12">
        <f>+SUMIF(SMTP!D:D,'ALL 2020'!C308,SMTP!G:G)</f>
        <v>20524389.84</v>
      </c>
      <c r="I308" s="12">
        <f>+SUMIF(AGRIVET!G:G,C308,AGRIVET!E:E)</f>
        <v>747537682.36000001</v>
      </c>
      <c r="J308" s="12">
        <f>+SUMIF(AGRIVAL!G:G,'ALL 2020'!C308,AGRIVAL!E:E)</f>
        <v>468071499.62</v>
      </c>
      <c r="K308" s="12">
        <f>+SUMIF(AGRIKOBA!G:G,'ALL 2020'!C308,AGRIKOBA!E:E)</f>
        <v>0</v>
      </c>
      <c r="L308" s="12">
        <f>+SUMIF(LMOI!F:F,'ALL 2020'!C308,LMOI!D:D)</f>
        <v>42500004</v>
      </c>
      <c r="M308" s="12">
        <f>+SUMIF(TARTINE!G:G,'ALL 2020'!C308,TARTINE!E:E)</f>
        <v>0</v>
      </c>
      <c r="N308" s="12">
        <f>+SUMIF(IDF!F:F,'ALL 2020'!C308,IDF!D:D)</f>
        <v>133690519.64</v>
      </c>
      <c r="O308" s="12">
        <f>+SUMIF(RYA!G:G,C308,RYA!E:E)</f>
        <v>0</v>
      </c>
      <c r="P308" s="12">
        <f>+SUMIF('SCI NOAH'!G:G,'ALL 2020'!C308,'SCI NOAH'!E:E)</f>
        <v>0</v>
      </c>
      <c r="Q308" s="12">
        <f>+SUMIF(SIM!F:F,'ALL 2020'!C308,SIM!D:D)</f>
        <v>0</v>
      </c>
      <c r="R308" s="163">
        <f>+SUMIF('First Energy'!F:F,'ALL 2020'!C308,'First Energy'!D:D)</f>
        <v>-4.00018692016602E-3</v>
      </c>
      <c r="S308" s="163">
        <f>+SUMIF('ID Motors'!G:G,C308,'ID Motors'!E:E)</f>
        <v>0</v>
      </c>
      <c r="T308" s="12">
        <f>+SUMIF('ID RENTAL'!G:G,'ALL 2020'!C308,'ID RENTAL'!E:E)</f>
        <v>0</v>
      </c>
      <c r="U308" s="12">
        <f>+SUMIF('MCM '!G:G,'ALL 2020'!C308,'MCM '!E:E)</f>
        <v>0</v>
      </c>
      <c r="V308" s="12">
        <f>SUMIF(AGRIMOTORS!G:G,C308,AGRIMOTORS!E:E)</f>
        <v>0</v>
      </c>
      <c r="W308" s="12">
        <f>+SUMIF(BOVIMA!F:F,'ALL 2020'!C308,BOVIMA!D:D)</f>
        <v>0</v>
      </c>
      <c r="X308" s="12">
        <f>+SUMIF(AGRIFEED!F:F,'ALL 2020'!C308,AGRIFEED!D:D)</f>
        <v>0</v>
      </c>
      <c r="Y308" s="12">
        <f>SUMIF(AMIP!F:F,'ALL 2020'!C308,AMIP!D:D)</f>
        <v>0</v>
      </c>
      <c r="Z308" s="12">
        <f>+SUMIF(ISF!G:G,'ALL 2020'!C308,ISF!E:E)</f>
        <v>0</v>
      </c>
      <c r="AA308" s="124">
        <f>+SUMIF(DISCOI!G:G,'ALL 2020'!C308,DISCOI!E:E)</f>
        <v>0</v>
      </c>
      <c r="AB308" s="12">
        <f>+SUMIF(MABEL!F:F,'ALL 2020'!C308,MABEL!D:D)</f>
        <v>183956909.58000001</v>
      </c>
      <c r="AC308" s="12">
        <f>+SUMIF(NMP!F:F,'ALL 2020'!C308,NMP!D:D)</f>
        <v>0</v>
      </c>
      <c r="AD308" s="12">
        <f>SUMIF('AMCHO '!F:F,'ALL 2020'!C308,'AMCHO '!D:D)</f>
        <v>0</v>
      </c>
      <c r="AE308">
        <f>+SUMIF(CONFORTIS!G:G,'ALL 2020'!C308,CONFORTIS!E:E)</f>
        <v>0</v>
      </c>
      <c r="AF308" s="12">
        <f>+SUMIF('IRS IMMO'!G:G,'ALL 2020'!C308,'IRS IMMO'!E:E)</f>
        <v>0</v>
      </c>
      <c r="AG308" s="12">
        <f>+SUMIF(AGRIVETAM!F:F,'ALL 2020'!C308,AGRIVETAM!D:D)</f>
        <v>0</v>
      </c>
      <c r="AH308" s="12">
        <f>+SUMIF(EUROPAINTS!F:F,'ALL 2020'!C308,EUROPAINTS!D:D)</f>
        <v>10627951</v>
      </c>
      <c r="AI308" s="12">
        <f>+SUMIF('VET ABE'!F:F,'ALL 2020'!C308,'VET ABE'!E:E)</f>
        <v>44544081.600000001</v>
      </c>
      <c r="AJ308" s="12">
        <f>SUMIF('VET FIA'!F:F,'ALL 2020'!C308,'VET FIA'!E:E)</f>
        <v>11399250.199999999</v>
      </c>
      <c r="AK308" s="12">
        <f>+SUMIF('CSS SAKAY'!F:F,'ALL 2020'!C308,'CSS SAKAY'!D:D)</f>
        <v>0</v>
      </c>
      <c r="AL308" s="12">
        <f>+SUMIF(AGRIMA!F:F,'ALL 2020'!C308,AGRIMA!D:D)</f>
        <v>0</v>
      </c>
      <c r="AM308" s="12">
        <f>SUMIF('United Malagasy'!F:F,'ALL 2020'!C308,'United Malagasy'!D:D)</f>
        <v>0</v>
      </c>
      <c r="AN308" s="12">
        <f>+SUMIF(NUTRIFOOD!E:E,'ALL 2020'!C308,NUTRIFOOD!D:D)</f>
        <v>0</v>
      </c>
      <c r="AO308" s="12">
        <f>+SUMIF(FERRIS!H:H,'ALL 2020'!C308,FERRIS!F:F)</f>
        <v>0</v>
      </c>
      <c r="AP308" s="12">
        <f>+SUMIF(SEM!F:F,'ALL 2020'!C308,SEM!D:D)</f>
        <v>0</v>
      </c>
      <c r="AQ308" s="12">
        <f>+SUMIF(Madatrade!F:F,'ALL 2020'!C308,Madatrade!D:D)</f>
        <v>0</v>
      </c>
      <c r="AR308" s="12">
        <f>+SUMIF('FLY TECH'!F:F,'ALL 2020'!C308,'FLY TECH'!E:E)</f>
        <v>0</v>
      </c>
      <c r="AS308" s="12">
        <f>+SUMIF('FIRST INVESTISSEMENT'!G:G,'ALL 2020'!C308,'FIRST INVESTISSEMENT'!E:E)</f>
        <v>0</v>
      </c>
      <c r="AT308" s="164">
        <f t="shared" si="25"/>
        <v>1868973312.7859998</v>
      </c>
      <c r="AU308" s="165">
        <f t="shared" si="26"/>
        <v>433030.24673352356</v>
      </c>
    </row>
    <row r="309" spans="1:47" x14ac:dyDescent="0.25">
      <c r="A309" s="11" t="str">
        <f t="shared" si="23"/>
        <v>6</v>
      </c>
      <c r="B309" s="11" t="str">
        <f t="shared" si="24"/>
        <v>698</v>
      </c>
      <c r="C309" s="23">
        <v>69800000</v>
      </c>
      <c r="D309" s="160" t="s">
        <v>3279</v>
      </c>
      <c r="E309" s="24" t="s">
        <v>513</v>
      </c>
      <c r="F309" s="12">
        <f>+SUMIF(AGRIFARM!H:H,C309,AGRIFARM!L:L)</f>
        <v>101410280.006</v>
      </c>
      <c r="G309" s="12">
        <f>+SUMIF(AGRICORP!I:I,C309,AGRICORP!E:E)</f>
        <v>0</v>
      </c>
      <c r="H309" s="12">
        <f>+SUMIF(SMTP!D:D,'ALL 2020'!C309,SMTP!G:G)</f>
        <v>268967049.50237101</v>
      </c>
      <c r="I309" s="12">
        <f>+SUMIF(AGRIVET!G:G,C309,AGRIVET!E:E)</f>
        <v>0</v>
      </c>
      <c r="J309" s="12">
        <f>+SUMIF(AGRIVAL!G:G,'ALL 2020'!C309,AGRIVAL!E:E)</f>
        <v>0</v>
      </c>
      <c r="K309" s="12">
        <f>+SUMIF(AGRIKOBA!G:G,'ALL 2020'!C309,AGRIKOBA!E:E)</f>
        <v>0</v>
      </c>
      <c r="L309" s="12">
        <f>+SUMIF(LMOI!F:F,'ALL 2020'!C309,LMOI!D:D)</f>
        <v>0</v>
      </c>
      <c r="M309" s="12">
        <f>+SUMIF(TARTINE!G:G,'ALL 2020'!C309,TARTINE!E:E)</f>
        <v>0</v>
      </c>
      <c r="N309" s="12">
        <f>+SUMIF(IDF!F:F,'ALL 2020'!C309,IDF!D:D)</f>
        <v>294306911.96600002</v>
      </c>
      <c r="O309" s="12">
        <f>+SUMIF(RYA!G:G,C309,RYA!E:E)</f>
        <v>0</v>
      </c>
      <c r="P309" s="12">
        <f>+SUMIF('SCI NOAH'!G:G,'ALL 2020'!C309,'SCI NOAH'!E:E)</f>
        <v>320000</v>
      </c>
      <c r="Q309" s="12">
        <f>+SUMIF(SIM!F:F,'ALL 2020'!C309,SIM!D:D)</f>
        <v>0</v>
      </c>
      <c r="R309" s="163">
        <f>+SUMIF('First Energy'!F:F,'ALL 2020'!C309,'First Energy'!D:D)</f>
        <v>169816415.186858</v>
      </c>
      <c r="S309" s="163">
        <f>+SUMIF('ID Motors'!G:G,C309,'ID Motors'!E:E)</f>
        <v>74384541.266849995</v>
      </c>
      <c r="T309" s="12">
        <f>+SUMIF('ID RENTAL'!G:G,'ALL 2020'!C309,'ID RENTAL'!E:E)</f>
        <v>14692480.3519</v>
      </c>
      <c r="U309" s="12">
        <f>+SUMIF('MCM '!G:G,'ALL 2020'!C309,'MCM '!E:E)</f>
        <v>41805730.045999996</v>
      </c>
      <c r="V309" s="12">
        <f>SUMIF(AGRIMOTORS!G:G,C309,AGRIMOTORS!E:E)</f>
        <v>9278693.3900000006</v>
      </c>
      <c r="W309" s="12">
        <f>+SUMIF(BOVIMA!F:F,'ALL 2020'!C309,BOVIMA!D:D)</f>
        <v>0</v>
      </c>
      <c r="X309" s="12">
        <f>+SUMIF(AGRIFEED!F:F,'ALL 2020'!C309,AGRIFEED!D:D)</f>
        <v>0</v>
      </c>
      <c r="Y309" s="12">
        <f>SUMIF(AMIP!F:F,'ALL 2020'!C309,AMIP!D:D)</f>
        <v>0</v>
      </c>
      <c r="Z309" s="12">
        <f>+SUMIF(ISF!G:G,'ALL 2020'!C309,ISF!E:E)</f>
        <v>320000</v>
      </c>
      <c r="AA309" s="124">
        <f>+SUMIF(DISCOI!G:G,'ALL 2020'!C309,DISCOI!E:E)</f>
        <v>2408124.31</v>
      </c>
      <c r="AB309" s="12">
        <f>+SUMIF(MABEL!F:F,'ALL 2020'!C309,MABEL!D:D)</f>
        <v>100000</v>
      </c>
      <c r="AC309" s="12">
        <f>+SUMIF(NMP!F:F,'ALL 2020'!C309,NMP!D:D)</f>
        <v>158727.81</v>
      </c>
      <c r="AD309" s="12">
        <f>SUMIF('AMCHO '!F:F,'ALL 2020'!C309,'AMCHO '!D:D)</f>
        <v>0</v>
      </c>
      <c r="AE309">
        <f>+SUMIF(CONFORTIS!G:G,'ALL 2020'!C309,CONFORTIS!E:E)</f>
        <v>150000</v>
      </c>
      <c r="AF309" s="12">
        <f>+SUMIF('IRS IMMO'!G:G,'ALL 2020'!C309,'IRS IMMO'!E:E)</f>
        <v>32341041.199999999</v>
      </c>
      <c r="AG309" s="12">
        <f>+SUMIF(AGRIVETAM!F:F,'ALL 2020'!C309,AGRIVETAM!D:D)</f>
        <v>67690738.189999998</v>
      </c>
      <c r="AH309" s="12">
        <f>+SUMIF(EUROPAINTS!F:F,'ALL 2020'!C309,EUROPAINTS!D:D)</f>
        <v>1078216.57</v>
      </c>
      <c r="AI309" s="12">
        <f>+SUMIF('VET ABE'!F:F,'ALL 2020'!C309,'VET ABE'!E:E)</f>
        <v>0</v>
      </c>
      <c r="AJ309" s="12">
        <f>SUMIF('VET FIA'!F:F,'ALL 2020'!C309,'VET FIA'!E:E)</f>
        <v>15056536.1205</v>
      </c>
      <c r="AK309" s="12">
        <f>+SUMIF('CSS SAKAY'!F:F,'ALL 2020'!C309,'CSS SAKAY'!D:D)</f>
        <v>100000</v>
      </c>
      <c r="AL309" s="12">
        <f>+SUMIF(AGRIMA!F:F,'ALL 2020'!C309,AGRIMA!D:D)</f>
        <v>11284651.93</v>
      </c>
      <c r="AM309" s="12">
        <f>SUMIF('United Malagasy'!F:F,'ALL 2020'!C309,'United Malagasy'!D:D)</f>
        <v>3053584.4</v>
      </c>
      <c r="AN309" s="12">
        <f>+SUMIF(NUTRIFOOD!E:E,'ALL 2020'!C309,NUTRIFOOD!D:D)</f>
        <v>100000</v>
      </c>
      <c r="AO309" s="12">
        <f>+SUMIF(FERRIS!H:H,'ALL 2020'!C309,FERRIS!F:F)</f>
        <v>41531710.715449996</v>
      </c>
      <c r="AP309" s="12">
        <f>+SUMIF(SEM!F:F,'ALL 2020'!C309,SEM!D:D)</f>
        <v>75872062.480000004</v>
      </c>
      <c r="AQ309" s="12">
        <f>+SUMIF(Madatrade!F:F,'ALL 2020'!C309,Madatrade!D:D)</f>
        <v>599236202.40999997</v>
      </c>
      <c r="AR309" s="12">
        <f>+SUMIF('FLY TECH'!F:F,'ALL 2020'!C309,'FLY TECH'!E:E)</f>
        <v>7067774.5300000003</v>
      </c>
      <c r="AS309" s="12">
        <f>+SUMIF('FIRST INVESTISSEMENT'!G:G,'ALL 2020'!C309,'FIRST INVESTISSEMENT'!E:E)</f>
        <v>5002496.63</v>
      </c>
      <c r="AT309" s="164">
        <f t="shared" si="25"/>
        <v>1837533969.0119293</v>
      </c>
      <c r="AU309" s="165">
        <f t="shared" si="26"/>
        <v>425745.93363044789</v>
      </c>
    </row>
    <row r="310" spans="1:47" x14ac:dyDescent="0.25">
      <c r="A310" s="11" t="str">
        <f t="shared" si="23"/>
        <v>7</v>
      </c>
      <c r="B310" s="11" t="str">
        <f t="shared" si="24"/>
        <v>701</v>
      </c>
      <c r="C310" s="23">
        <v>70101000</v>
      </c>
      <c r="D310" s="189" t="s">
        <v>3280</v>
      </c>
      <c r="E310" s="57" t="s">
        <v>515</v>
      </c>
      <c r="F310" s="12">
        <f>+SUMIF(AGRIFARM!H:H,C310,AGRIFARM!L:L)</f>
        <v>0</v>
      </c>
      <c r="G310" s="12">
        <f>+SUMIF(AGRICORP!I:I,C310,AGRICORP!E:E)</f>
        <v>0</v>
      </c>
      <c r="H310" s="12">
        <f>+SUMIF(SMTP!D:D,'ALL 2020'!C310,SMTP!G:G)</f>
        <v>0</v>
      </c>
      <c r="I310" s="12">
        <f>+SUMIF(AGRIVET!G:G,C310,AGRIVET!E:E)</f>
        <v>0</v>
      </c>
      <c r="J310" s="12">
        <f>+SUMIF(AGRIVAL!G:G,'ALL 2020'!C310,AGRIVAL!E:E)</f>
        <v>-64418365</v>
      </c>
      <c r="K310" s="12">
        <f>+SUMIF(AGRIKOBA!G:G,'ALL 2020'!C310,AGRIKOBA!E:E)</f>
        <v>0</v>
      </c>
      <c r="L310" s="12">
        <f>+SUMIF(LMOI!F:F,'ALL 2020'!C310,LMOI!D:D)</f>
        <v>0</v>
      </c>
      <c r="M310" s="12">
        <f>+SUMIF(TARTINE!G:G,'ALL 2020'!C310,TARTINE!E:E)</f>
        <v>0</v>
      </c>
      <c r="N310" s="12">
        <f>+SUMIF(IDF!F:F,'ALL 2020'!C310,IDF!D:D)</f>
        <v>0</v>
      </c>
      <c r="O310" s="12">
        <f>+SUMIF(RYA!G:G,C310,RYA!E:E)</f>
        <v>0</v>
      </c>
      <c r="P310" s="12">
        <f>+SUMIF('SCI NOAH'!G:G,'ALL 2020'!C310,'SCI NOAH'!E:E)</f>
        <v>0</v>
      </c>
      <c r="Q310" s="12">
        <f>+SUMIF(SIM!F:F,'ALL 2020'!C310,SIM!D:D)</f>
        <v>0</v>
      </c>
      <c r="R310" s="163">
        <f>+SUMIF('First Energy'!F:F,'ALL 2020'!C310,'First Energy'!D:D)</f>
        <v>0</v>
      </c>
      <c r="S310" s="163">
        <f>+SUMIF('ID Motors'!G:G,C310,'ID Motors'!E:E)</f>
        <v>0</v>
      </c>
      <c r="T310" s="12">
        <f>+SUMIF('ID RENTAL'!G:G,'ALL 2020'!C310,'ID RENTAL'!E:E)</f>
        <v>0</v>
      </c>
      <c r="U310" s="12">
        <f>+SUMIF('MCM '!G:G,'ALL 2020'!C310,'MCM '!E:E)</f>
        <v>0</v>
      </c>
      <c r="V310" s="12">
        <f>SUMIF(AGRIMOTORS!G:G,C310,AGRIMOTORS!E:E)</f>
        <v>0</v>
      </c>
      <c r="W310" s="12">
        <f>+SUMIF(BOVIMA!F:F,'ALL 2020'!C310,BOVIMA!D:D)</f>
        <v>0</v>
      </c>
      <c r="X310" s="12">
        <f>+SUMIF(AGRIFEED!F:F,'ALL 2020'!C310,AGRIFEED!D:D)</f>
        <v>0</v>
      </c>
      <c r="Y310" s="12">
        <f>SUMIF(AMIP!F:F,'ALL 2020'!C310,AMIP!D:D)</f>
        <v>0</v>
      </c>
      <c r="Z310" s="12">
        <f>+SUMIF(ISF!G:G,'ALL 2020'!C310,ISF!E:E)</f>
        <v>0</v>
      </c>
      <c r="AA310" s="124">
        <f>+SUMIF(DISCOI!G:G,'ALL 2020'!C310,DISCOI!E:E)</f>
        <v>0</v>
      </c>
      <c r="AB310" s="12">
        <f>+SUMIF(MABEL!F:F,'ALL 2020'!C310,MABEL!D:D)</f>
        <v>0</v>
      </c>
      <c r="AC310" s="12">
        <f>+SUMIF(NMP!F:F,'ALL 2020'!C310,NMP!D:D)</f>
        <v>0</v>
      </c>
      <c r="AD310" s="12">
        <f>SUMIF('AMCHO '!F:F,'ALL 2020'!C310,'AMCHO '!D:D)</f>
        <v>0</v>
      </c>
      <c r="AE310">
        <f>+SUMIF(CONFORTIS!G:G,'ALL 2020'!C310,CONFORTIS!E:E)</f>
        <v>0</v>
      </c>
      <c r="AF310" s="12">
        <f>+SUMIF('IRS IMMO'!G:G,'ALL 2020'!C310,'IRS IMMO'!E:E)</f>
        <v>0</v>
      </c>
      <c r="AG310" s="12">
        <f>+SUMIF(AGRIVETAM!F:F,'ALL 2020'!C310,AGRIVETAM!D:D)</f>
        <v>0</v>
      </c>
      <c r="AH310" s="12">
        <f>+SUMIF(EUROPAINTS!F:F,'ALL 2020'!C310,EUROPAINTS!D:D)</f>
        <v>0</v>
      </c>
      <c r="AI310" s="12">
        <f>+SUMIF('VET ABE'!F:F,'ALL 2020'!C310,'VET ABE'!E:E)</f>
        <v>0</v>
      </c>
      <c r="AJ310" s="12">
        <f>SUMIF('VET FIA'!F:F,'ALL 2020'!C310,'VET FIA'!E:E)</f>
        <v>0</v>
      </c>
      <c r="AK310" s="12">
        <f>+SUMIF('CSS SAKAY'!F:F,'ALL 2020'!C310,'CSS SAKAY'!D:D)</f>
        <v>0</v>
      </c>
      <c r="AL310" s="12">
        <f>+SUMIF(AGRIMA!F:F,'ALL 2020'!C310,AGRIMA!D:D)</f>
        <v>0</v>
      </c>
      <c r="AM310" s="12">
        <f>SUMIF('United Malagasy'!F:F,'ALL 2020'!C310,'United Malagasy'!D:D)</f>
        <v>0</v>
      </c>
      <c r="AN310" s="12">
        <f>+SUMIF(NUTRIFOOD!E:E,'ALL 2020'!C310,NUTRIFOOD!D:D)</f>
        <v>0</v>
      </c>
      <c r="AO310" s="12">
        <f>+SUMIF(FERRIS!H:H,'ALL 2020'!C310,FERRIS!F:F)</f>
        <v>0</v>
      </c>
      <c r="AP310" s="12">
        <f>+SUMIF(SEM!F:F,'ALL 2020'!C310,SEM!D:D)</f>
        <v>0</v>
      </c>
      <c r="AQ310" s="12">
        <f>+SUMIF(Madatrade!F:F,'ALL 2020'!C310,Madatrade!D:D)</f>
        <v>0</v>
      </c>
      <c r="AR310" s="12">
        <f>+SUMIF('FLY TECH'!F:F,'ALL 2020'!C310,'FLY TECH'!E:E)</f>
        <v>0</v>
      </c>
      <c r="AS310" s="12">
        <f>+SUMIF('FIRST INVESTISSEMENT'!G:G,'ALL 2020'!C310,'FIRST INVESTISSEMENT'!E:E)</f>
        <v>0</v>
      </c>
      <c r="AT310" s="164">
        <f t="shared" si="25"/>
        <v>-64418365</v>
      </c>
      <c r="AU310" s="165">
        <f t="shared" si="26"/>
        <v>-14925.360517073477</v>
      </c>
    </row>
    <row r="311" spans="1:47" x14ac:dyDescent="0.25">
      <c r="A311" s="11" t="str">
        <f t="shared" si="23"/>
        <v>7</v>
      </c>
      <c r="B311" s="11" t="str">
        <f t="shared" si="24"/>
        <v>701</v>
      </c>
      <c r="C311" s="60">
        <v>70110000</v>
      </c>
      <c r="D311" s="189" t="s">
        <v>3280</v>
      </c>
      <c r="E311" s="24" t="s">
        <v>1619</v>
      </c>
      <c r="F311" s="12">
        <f>+SUMIF(AGRIFARM!H:H,C311,AGRIFARM!L:L)</f>
        <v>-14629630477.77</v>
      </c>
      <c r="G311" s="12">
        <f>+SUMIF(AGRICORP!I:I,C311,AGRICORP!E:E)</f>
        <v>0</v>
      </c>
      <c r="H311" s="12">
        <f>+SUMIF(SMTP!D:D,'ALL 2020'!C311,SMTP!G:G)</f>
        <v>-9192754001.9825001</v>
      </c>
      <c r="I311" s="12">
        <f>+SUMIF(AGRIVET!G:G,C311,AGRIVET!E:E)</f>
        <v>0</v>
      </c>
      <c r="J311" s="12">
        <f>+SUMIF(AGRIVAL!G:G,'ALL 2020'!C311,AGRIVAL!E:E)</f>
        <v>-3891696692</v>
      </c>
      <c r="K311" s="12">
        <f>+SUMIF(AGRIKOBA!G:G,'ALL 2020'!C311,AGRIKOBA!E:E)</f>
        <v>-1718935763.8199999</v>
      </c>
      <c r="L311" s="12">
        <f>+SUMIF(LMOI!F:F,'ALL 2020'!C311,LMOI!D:D)</f>
        <v>0</v>
      </c>
      <c r="M311" s="12">
        <f>+SUMIF(TARTINE!G:G,'ALL 2020'!C311,TARTINE!E:E)</f>
        <v>-6503134272.7700005</v>
      </c>
      <c r="N311" s="12">
        <f>+SUMIF(IDF!F:F,'ALL 2020'!C311,IDF!D:D)</f>
        <v>0</v>
      </c>
      <c r="O311" s="12">
        <f>+SUMIF(RYA!G:G,C311,RYA!E:E)</f>
        <v>0</v>
      </c>
      <c r="P311" s="12">
        <f>+SUMIF('SCI NOAH'!G:G,'ALL 2020'!C311,'SCI NOAH'!E:E)</f>
        <v>0</v>
      </c>
      <c r="Q311" s="12">
        <f>+SUMIF(SIM!F:F,'ALL 2020'!C311,SIM!D:D)</f>
        <v>0</v>
      </c>
      <c r="R311" s="163">
        <f>+SUMIF('First Energy'!F:F,'ALL 2020'!C311,'First Energy'!D:D)</f>
        <v>0</v>
      </c>
      <c r="S311" s="163">
        <f>+SUMIF('ID Motors'!G:G,C311,'ID Motors'!E:E)</f>
        <v>0</v>
      </c>
      <c r="T311" s="12">
        <f>+SUMIF('ID RENTAL'!G:G,'ALL 2020'!C311,'ID RENTAL'!E:E)</f>
        <v>0</v>
      </c>
      <c r="U311" s="12">
        <f>+SUMIF('MCM '!G:G,'ALL 2020'!C311,'MCM '!E:E)</f>
        <v>0</v>
      </c>
      <c r="V311" s="12">
        <f>SUMIF(AGRIMOTORS!G:G,C311,AGRIMOTORS!E:E)</f>
        <v>0</v>
      </c>
      <c r="W311" s="12">
        <f>+SUMIF(BOVIMA!F:F,'ALL 2020'!C311,BOVIMA!D:D)</f>
        <v>0</v>
      </c>
      <c r="X311" s="12">
        <f>+SUMIF(AGRIFEED!F:F,'ALL 2020'!C311,AGRIFEED!D:D)</f>
        <v>0</v>
      </c>
      <c r="Y311" s="12">
        <f>SUMIF(AMIP!F:F,'ALL 2020'!C311,AMIP!D:D)</f>
        <v>0</v>
      </c>
      <c r="Z311" s="12">
        <f>+SUMIF(ISF!G:G,'ALL 2020'!C311,ISF!E:E)</f>
        <v>0</v>
      </c>
      <c r="AA311" s="124">
        <f>+SUMIF(DISCOI!G:G,'ALL 2020'!C311,DISCOI!E:E)</f>
        <v>0</v>
      </c>
      <c r="AB311" s="12">
        <f>+SUMIF(MABEL!F:F,'ALL 2020'!C311,MABEL!D:D)</f>
        <v>0</v>
      </c>
      <c r="AC311" s="12">
        <f>+SUMIF(NMP!F:F,'ALL 2020'!C311,NMP!D:D)</f>
        <v>-31745561.07</v>
      </c>
      <c r="AD311" s="12">
        <f>SUMIF('AMCHO '!F:F,'ALL 2020'!C311,'AMCHO '!D:D)</f>
        <v>-7064145379.1800003</v>
      </c>
      <c r="AE311">
        <f>+SUMIF(CONFORTIS!G:G,'ALL 2020'!C311,CONFORTIS!E:E)</f>
        <v>0</v>
      </c>
      <c r="AF311" s="12">
        <f>+SUMIF('IRS IMMO'!G:G,'ALL 2020'!C311,'IRS IMMO'!E:E)</f>
        <v>0</v>
      </c>
      <c r="AG311" s="12">
        <f>+SUMIF(AGRIVETAM!F:F,'ALL 2020'!C311,AGRIVETAM!D:D)</f>
        <v>-1612489482.6500001</v>
      </c>
      <c r="AH311" s="12">
        <f>+SUMIF(EUROPAINTS!F:F,'ALL 2020'!C311,EUROPAINTS!D:D)</f>
        <v>0</v>
      </c>
      <c r="AI311" s="12">
        <f>+SUMIF('VET ABE'!F:F,'ALL 2020'!C311,'VET ABE'!E:E)</f>
        <v>0</v>
      </c>
      <c r="AJ311" s="12">
        <f>SUMIF('VET FIA'!F:F,'ALL 2020'!C311,'VET FIA'!E:E)</f>
        <v>0</v>
      </c>
      <c r="AK311" s="12">
        <f>+SUMIF('CSS SAKAY'!F:F,'ALL 2020'!C311,'CSS SAKAY'!D:D)</f>
        <v>0</v>
      </c>
      <c r="AL311" s="12">
        <f>+SUMIF(AGRIMA!F:F,'ALL 2020'!C311,AGRIMA!D:D)</f>
        <v>-372058220</v>
      </c>
      <c r="AM311" s="12">
        <f>SUMIF('United Malagasy'!F:F,'ALL 2020'!C311,'United Malagasy'!D:D)</f>
        <v>0</v>
      </c>
      <c r="AN311" s="12">
        <f>+SUMIF(NUTRIFOOD!E:E,'ALL 2020'!C311,NUTRIFOOD!D:D)</f>
        <v>0</v>
      </c>
      <c r="AO311" s="12">
        <f>+SUMIF(FERRIS!H:H,'ALL 2020'!C311,FERRIS!F:F)</f>
        <v>0</v>
      </c>
      <c r="AP311" s="12">
        <f>+SUMIF(SEM!F:F,'ALL 2020'!C311,SEM!D:D)</f>
        <v>-885015712.03999996</v>
      </c>
      <c r="AQ311" s="12">
        <f>+SUMIF(Madatrade!F:F,'ALL 2020'!C311,Madatrade!D:D)</f>
        <v>0</v>
      </c>
      <c r="AR311" s="12">
        <f>+SUMIF('FLY TECH'!F:F,'ALL 2020'!C311,'FLY TECH'!E:E)</f>
        <v>0</v>
      </c>
      <c r="AS311" s="12">
        <f>+SUMIF('FIRST INVESTISSEMENT'!G:G,'ALL 2020'!C311,'FIRST INVESTISSEMENT'!E:E)</f>
        <v>0</v>
      </c>
      <c r="AT311" s="164">
        <f t="shared" si="25"/>
        <v>-45901605563.282501</v>
      </c>
      <c r="AU311" s="165">
        <f t="shared" si="26"/>
        <v>-10635135.047971133</v>
      </c>
    </row>
    <row r="312" spans="1:47" x14ac:dyDescent="0.25">
      <c r="A312" s="11" t="str">
        <f t="shared" si="23"/>
        <v>7</v>
      </c>
      <c r="B312" s="11" t="str">
        <f t="shared" si="24"/>
        <v>702</v>
      </c>
      <c r="C312" s="29">
        <v>70200000</v>
      </c>
      <c r="D312" s="189" t="s">
        <v>3280</v>
      </c>
      <c r="E312" s="76" t="s">
        <v>1367</v>
      </c>
      <c r="F312" s="12">
        <f>+SUMIF(AGRIFARM!H:H,C312,AGRIFARM!L:L)</f>
        <v>0</v>
      </c>
      <c r="G312" s="12">
        <f>+SUMIF(AGRICORP!I:I,C312,AGRICORP!E:E)</f>
        <v>0</v>
      </c>
      <c r="H312" s="12">
        <f>+SUMIF(SMTP!D:D,'ALL 2020'!C312,SMTP!G:G)</f>
        <v>-81387.5</v>
      </c>
      <c r="I312" s="12">
        <f>+SUMIF(AGRIVET!G:G,C312,AGRIVET!E:E)</f>
        <v>0</v>
      </c>
      <c r="J312" s="12">
        <f>+SUMIF(AGRIVAL!G:G,'ALL 2020'!C312,AGRIVAL!E:E)</f>
        <v>0</v>
      </c>
      <c r="K312" s="12">
        <f>+SUMIF(AGRIKOBA!G:G,'ALL 2020'!C312,AGRIKOBA!E:E)</f>
        <v>0</v>
      </c>
      <c r="L312" s="12">
        <f>+SUMIF(LMOI!F:F,'ALL 2020'!C312,LMOI!D:D)</f>
        <v>0</v>
      </c>
      <c r="M312" s="12">
        <f>+SUMIF(TARTINE!G:G,'ALL 2020'!C312,TARTINE!E:E)</f>
        <v>0</v>
      </c>
      <c r="N312" s="12">
        <f>+SUMIF(IDF!F:F,'ALL 2020'!C312,IDF!D:D)</f>
        <v>0</v>
      </c>
      <c r="O312" s="12">
        <f>+SUMIF(RYA!G:G,C312,RYA!E:E)</f>
        <v>0</v>
      </c>
      <c r="P312" s="12">
        <f>+SUMIF('SCI NOAH'!G:G,'ALL 2020'!C312,'SCI NOAH'!E:E)</f>
        <v>0</v>
      </c>
      <c r="Q312" s="12">
        <f>+SUMIF(SIM!F:F,'ALL 2020'!C312,SIM!D:D)</f>
        <v>0</v>
      </c>
      <c r="R312" s="163">
        <f>+SUMIF('First Energy'!F:F,'ALL 2020'!C312,'First Energy'!D:D)</f>
        <v>0</v>
      </c>
      <c r="S312" s="163">
        <f>+SUMIF('ID Motors'!G:G,C312,'ID Motors'!E:E)</f>
        <v>0</v>
      </c>
      <c r="T312" s="12">
        <f>+SUMIF('ID RENTAL'!G:G,'ALL 2020'!C312,'ID RENTAL'!E:E)</f>
        <v>0</v>
      </c>
      <c r="U312" s="12">
        <f>+SUMIF('MCM '!G:G,'ALL 2020'!C312,'MCM '!E:E)</f>
        <v>0</v>
      </c>
      <c r="V312" s="12">
        <f>SUMIF(AGRIMOTORS!G:G,C312,AGRIMOTORS!E:E)</f>
        <v>0</v>
      </c>
      <c r="W312" s="12">
        <f>+SUMIF(BOVIMA!F:F,'ALL 2020'!C312,BOVIMA!D:D)</f>
        <v>0</v>
      </c>
      <c r="X312" s="12">
        <f>+SUMIF(AGRIFEED!F:F,'ALL 2020'!C312,AGRIFEED!D:D)</f>
        <v>0</v>
      </c>
      <c r="Y312" s="12">
        <f>SUMIF(AMIP!F:F,'ALL 2020'!C312,AMIP!D:D)</f>
        <v>0</v>
      </c>
      <c r="Z312" s="12">
        <f>+SUMIF(ISF!G:G,'ALL 2020'!C312,ISF!E:E)</f>
        <v>0</v>
      </c>
      <c r="AA312" s="124">
        <f>+SUMIF(DISCOI!G:G,'ALL 2020'!C312,DISCOI!E:E)</f>
        <v>0</v>
      </c>
      <c r="AB312" s="12">
        <f>+SUMIF(MABEL!F:F,'ALL 2020'!C312,MABEL!D:D)</f>
        <v>0</v>
      </c>
      <c r="AC312" s="12">
        <f>+SUMIF(NMP!F:F,'ALL 2020'!C312,NMP!D:D)</f>
        <v>0</v>
      </c>
      <c r="AD312" s="12">
        <f>SUMIF('AMCHO '!F:F,'ALL 2020'!C312,'AMCHO '!D:D)</f>
        <v>0</v>
      </c>
      <c r="AE312">
        <f>+SUMIF(CONFORTIS!G:G,'ALL 2020'!C312,CONFORTIS!E:E)</f>
        <v>0</v>
      </c>
      <c r="AF312" s="12">
        <f>+SUMIF('IRS IMMO'!G:G,'ALL 2020'!C312,'IRS IMMO'!E:E)</f>
        <v>0</v>
      </c>
      <c r="AG312" s="12">
        <f>+SUMIF(AGRIVETAM!F:F,'ALL 2020'!C312,AGRIVETAM!D:D)</f>
        <v>0</v>
      </c>
      <c r="AH312" s="12">
        <f>+SUMIF(EUROPAINTS!F:F,'ALL 2020'!C312,EUROPAINTS!D:D)</f>
        <v>0</v>
      </c>
      <c r="AI312" s="12">
        <f>+SUMIF('VET ABE'!F:F,'ALL 2020'!C312,'VET ABE'!E:E)</f>
        <v>0</v>
      </c>
      <c r="AJ312" s="12">
        <f>SUMIF('VET FIA'!F:F,'ALL 2020'!C312,'VET FIA'!E:E)</f>
        <v>0</v>
      </c>
      <c r="AK312" s="12">
        <f>+SUMIF('CSS SAKAY'!F:F,'ALL 2020'!C312,'CSS SAKAY'!D:D)</f>
        <v>0</v>
      </c>
      <c r="AL312" s="12">
        <f>+SUMIF(AGRIMA!F:F,'ALL 2020'!C312,AGRIMA!D:D)</f>
        <v>0</v>
      </c>
      <c r="AM312" s="12">
        <f>SUMIF('United Malagasy'!F:F,'ALL 2020'!C312,'United Malagasy'!D:D)</f>
        <v>0</v>
      </c>
      <c r="AN312" s="12">
        <f>+SUMIF(NUTRIFOOD!E:E,'ALL 2020'!C312,NUTRIFOOD!D:D)</f>
        <v>0</v>
      </c>
      <c r="AO312" s="12">
        <f>+SUMIF(FERRIS!H:H,'ALL 2020'!C312,FERRIS!F:F)</f>
        <v>0</v>
      </c>
      <c r="AP312" s="12">
        <f>+SUMIF(SEM!F:F,'ALL 2020'!C312,SEM!D:D)</f>
        <v>0</v>
      </c>
      <c r="AQ312" s="12">
        <f>+SUMIF(Madatrade!F:F,'ALL 2020'!C312,Madatrade!D:D)</f>
        <v>0</v>
      </c>
      <c r="AR312" s="12">
        <f>+SUMIF('FLY TECH'!F:F,'ALL 2020'!C312,'FLY TECH'!E:E)</f>
        <v>0</v>
      </c>
      <c r="AS312" s="12">
        <f>+SUMIF('FIRST INVESTISSEMENT'!G:G,'ALL 2020'!C312,'FIRST INVESTISSEMENT'!E:E)</f>
        <v>0</v>
      </c>
      <c r="AT312" s="164">
        <f t="shared" si="25"/>
        <v>-81387.5</v>
      </c>
      <c r="AU312" s="165">
        <f t="shared" si="26"/>
        <v>-18.857010405081184</v>
      </c>
    </row>
    <row r="313" spans="1:47" x14ac:dyDescent="0.25">
      <c r="A313" s="11" t="str">
        <f t="shared" si="23"/>
        <v>7</v>
      </c>
      <c r="B313" s="11" t="str">
        <f t="shared" si="24"/>
        <v>703</v>
      </c>
      <c r="C313" s="60">
        <v>70300000</v>
      </c>
      <c r="D313" s="189" t="s">
        <v>3280</v>
      </c>
      <c r="E313" s="24" t="s">
        <v>519</v>
      </c>
      <c r="F313" s="12">
        <f>+SUMIF(AGRIFARM!H:H,C313,AGRIFARM!L:L)</f>
        <v>-22839.95</v>
      </c>
      <c r="G313" s="12">
        <f>+SUMIF(AGRICORP!I:I,C313,AGRICORP!E:E)</f>
        <v>0</v>
      </c>
      <c r="H313" s="12">
        <f>+SUMIF(SMTP!D:D,'ALL 2020'!C313,SMTP!G:G)</f>
        <v>0</v>
      </c>
      <c r="I313" s="12">
        <f>+SUMIF(AGRIVET!G:G,C313,AGRIVET!E:E)</f>
        <v>0</v>
      </c>
      <c r="J313" s="12">
        <f>+SUMIF(AGRIVAL!G:G,'ALL 2020'!C313,AGRIVAL!E:E)</f>
        <v>0</v>
      </c>
      <c r="K313" s="12">
        <f>+SUMIF(AGRIKOBA!G:G,'ALL 2020'!C313,AGRIKOBA!E:E)</f>
        <v>0</v>
      </c>
      <c r="L313" s="12">
        <f>+SUMIF(LMOI!F:F,'ALL 2020'!C313,LMOI!D:D)</f>
        <v>0</v>
      </c>
      <c r="M313" s="12">
        <f>+SUMIF(TARTINE!G:G,'ALL 2020'!C313,TARTINE!E:E)</f>
        <v>0</v>
      </c>
      <c r="N313" s="12">
        <f>+SUMIF(IDF!F:F,'ALL 2020'!C313,IDF!D:D)</f>
        <v>0</v>
      </c>
      <c r="O313" s="12">
        <f>+SUMIF(RYA!G:G,C313,RYA!E:E)</f>
        <v>0</v>
      </c>
      <c r="P313" s="12">
        <f>+SUMIF('SCI NOAH'!G:G,'ALL 2020'!C313,'SCI NOAH'!E:E)</f>
        <v>0</v>
      </c>
      <c r="Q313" s="12">
        <f>+SUMIF(SIM!F:F,'ALL 2020'!C313,SIM!D:D)</f>
        <v>0</v>
      </c>
      <c r="R313" s="163">
        <f>+SUMIF('First Energy'!F:F,'ALL 2020'!C313,'First Energy'!D:D)</f>
        <v>0</v>
      </c>
      <c r="S313" s="163">
        <f>+SUMIF('ID Motors'!G:G,C313,'ID Motors'!E:E)</f>
        <v>0</v>
      </c>
      <c r="T313" s="12">
        <f>+SUMIF('ID RENTAL'!G:G,'ALL 2020'!C313,'ID RENTAL'!E:E)</f>
        <v>0</v>
      </c>
      <c r="U313" s="12">
        <f>+SUMIF('MCM '!G:G,'ALL 2020'!C313,'MCM '!E:E)</f>
        <v>0</v>
      </c>
      <c r="V313" s="12">
        <f>SUMIF(AGRIMOTORS!G:G,C313,AGRIMOTORS!E:E)</f>
        <v>0</v>
      </c>
      <c r="W313" s="12">
        <f>+SUMIF(BOVIMA!F:F,'ALL 2020'!C313,BOVIMA!D:D)</f>
        <v>0</v>
      </c>
      <c r="X313" s="12">
        <f>+SUMIF(AGRIFEED!F:F,'ALL 2020'!C313,AGRIFEED!D:D)</f>
        <v>0</v>
      </c>
      <c r="Y313" s="12">
        <f>SUMIF(AMIP!F:F,'ALL 2020'!C313,AMIP!D:D)</f>
        <v>0</v>
      </c>
      <c r="Z313" s="12">
        <f>+SUMIF(ISF!G:G,'ALL 2020'!C313,ISF!E:E)</f>
        <v>0</v>
      </c>
      <c r="AA313" s="124">
        <f>+SUMIF(DISCOI!G:G,'ALL 2020'!C313,DISCOI!E:E)</f>
        <v>0</v>
      </c>
      <c r="AB313" s="12">
        <f>+SUMIF(MABEL!F:F,'ALL 2020'!C313,MABEL!D:D)</f>
        <v>0</v>
      </c>
      <c r="AC313" s="12">
        <f>+SUMIF(NMP!F:F,'ALL 2020'!C313,NMP!D:D)</f>
        <v>0</v>
      </c>
      <c r="AD313" s="12">
        <f>SUMIF('AMCHO '!F:F,'ALL 2020'!C313,'AMCHO '!D:D)</f>
        <v>0</v>
      </c>
      <c r="AE313">
        <f>+SUMIF(CONFORTIS!G:G,'ALL 2020'!C313,CONFORTIS!E:E)</f>
        <v>0</v>
      </c>
      <c r="AF313" s="12">
        <f>+SUMIF('IRS IMMO'!G:G,'ALL 2020'!C313,'IRS IMMO'!E:E)</f>
        <v>0</v>
      </c>
      <c r="AG313" s="12">
        <f>+SUMIF(AGRIVETAM!F:F,'ALL 2020'!C313,AGRIVETAM!D:D)</f>
        <v>0</v>
      </c>
      <c r="AH313" s="12">
        <f>+SUMIF(EUROPAINTS!F:F,'ALL 2020'!C313,EUROPAINTS!D:D)</f>
        <v>0</v>
      </c>
      <c r="AI313" s="12">
        <f>+SUMIF('VET ABE'!F:F,'ALL 2020'!C313,'VET ABE'!E:E)</f>
        <v>0</v>
      </c>
      <c r="AJ313" s="12">
        <f>SUMIF('VET FIA'!F:F,'ALL 2020'!C313,'VET FIA'!E:E)</f>
        <v>0</v>
      </c>
      <c r="AK313" s="12">
        <f>+SUMIF('CSS SAKAY'!F:F,'ALL 2020'!C313,'CSS SAKAY'!D:D)</f>
        <v>0</v>
      </c>
      <c r="AL313" s="12">
        <f>+SUMIF(AGRIMA!F:F,'ALL 2020'!C313,AGRIMA!D:D)</f>
        <v>0</v>
      </c>
      <c r="AM313" s="12">
        <f>SUMIF('United Malagasy'!F:F,'ALL 2020'!C313,'United Malagasy'!D:D)</f>
        <v>0</v>
      </c>
      <c r="AN313" s="12">
        <f>+SUMIF(NUTRIFOOD!E:E,'ALL 2020'!C313,NUTRIFOOD!D:D)</f>
        <v>0</v>
      </c>
      <c r="AO313" s="12">
        <f>+SUMIF(FERRIS!H:H,'ALL 2020'!C313,FERRIS!F:F)</f>
        <v>0</v>
      </c>
      <c r="AP313" s="12">
        <f>+SUMIF(SEM!F:F,'ALL 2020'!C313,SEM!D:D)</f>
        <v>0</v>
      </c>
      <c r="AQ313" s="12">
        <f>+SUMIF(Madatrade!F:F,'ALL 2020'!C313,Madatrade!D:D)</f>
        <v>0</v>
      </c>
      <c r="AR313" s="12">
        <f>+SUMIF('FLY TECH'!F:F,'ALL 2020'!C313,'FLY TECH'!E:E)</f>
        <v>0</v>
      </c>
      <c r="AS313" s="12">
        <f>+SUMIF('FIRST INVESTISSEMENT'!G:G,'ALL 2020'!C313,'FIRST INVESTISSEMENT'!E:E)</f>
        <v>0</v>
      </c>
      <c r="AT313" s="164">
        <f t="shared" si="25"/>
        <v>-22839.95</v>
      </c>
      <c r="AU313" s="165">
        <f t="shared" si="26"/>
        <v>-5.2918835791925547</v>
      </c>
    </row>
    <row r="314" spans="1:47" x14ac:dyDescent="0.25">
      <c r="A314" s="11" t="str">
        <f t="shared" si="23"/>
        <v>7</v>
      </c>
      <c r="B314" s="11" t="str">
        <f t="shared" si="24"/>
        <v>706</v>
      </c>
      <c r="C314" s="23">
        <v>70600000</v>
      </c>
      <c r="D314" s="189" t="s">
        <v>3280</v>
      </c>
      <c r="E314" s="24" t="s">
        <v>521</v>
      </c>
      <c r="F314" s="12">
        <f>+SUMIF(AGRIFARM!H:H,C314,AGRIFARM!L:L)</f>
        <v>-1500000</v>
      </c>
      <c r="G314" s="12">
        <f>+SUMIF(AGRICORP!I:I,C314,AGRICORP!E:E)</f>
        <v>0</v>
      </c>
      <c r="H314" s="12">
        <f>+SUMIF(SMTP!D:D,'ALL 2020'!C314,SMTP!G:G)</f>
        <v>0</v>
      </c>
      <c r="I314" s="12">
        <f>+SUMIF(AGRIVET!G:G,C314,AGRIVET!E:E)</f>
        <v>0</v>
      </c>
      <c r="J314" s="12">
        <f>+SUMIF(AGRIVAL!G:G,'ALL 2020'!C314,AGRIVAL!E:E)</f>
        <v>-12805000</v>
      </c>
      <c r="K314" s="12">
        <f>+SUMIF(AGRIKOBA!G:G,'ALL 2020'!C314,AGRIKOBA!E:E)</f>
        <v>-9377938.9600000009</v>
      </c>
      <c r="L314" s="12">
        <f>+SUMIF(LMOI!F:F,'ALL 2020'!C314,LMOI!D:D)</f>
        <v>0</v>
      </c>
      <c r="M314" s="12">
        <f>+SUMIF(TARTINE!G:G,'ALL 2020'!C314,TARTINE!E:E)</f>
        <v>0</v>
      </c>
      <c r="N314" s="12">
        <f>+SUMIF(IDF!F:F,'ALL 2020'!C314,IDF!D:D)</f>
        <v>-7102074932.0900002</v>
      </c>
      <c r="O314" s="12">
        <f>+SUMIF(RYA!G:G,C314,RYA!E:E)</f>
        <v>-588488608.83000004</v>
      </c>
      <c r="P314" s="12">
        <f>+SUMIF('SCI NOAH'!G:G,'ALL 2020'!C314,'SCI NOAH'!E:E)</f>
        <v>0</v>
      </c>
      <c r="Q314" s="12">
        <f>+SUMIF(SIM!F:F,'ALL 2020'!C314,SIM!D:D)</f>
        <v>-1029354425.46</v>
      </c>
      <c r="R314" s="163">
        <f>+SUMIF('First Energy'!F:F,'ALL 2020'!C314,'First Energy'!D:D)</f>
        <v>0</v>
      </c>
      <c r="S314" s="163">
        <f>+SUMIF('ID Motors'!G:G,C314,'ID Motors'!E:E)</f>
        <v>-2298188299.3400002</v>
      </c>
      <c r="T314" s="12">
        <f>+SUMIF('ID RENTAL'!G:G,'ALL 2020'!C314,'ID RENTAL'!E:E)</f>
        <v>0</v>
      </c>
      <c r="U314" s="12">
        <f>+SUMIF('MCM '!G:G,'ALL 2020'!C314,'MCM '!E:E)</f>
        <v>-63545682.420000002</v>
      </c>
      <c r="V314" s="12">
        <f>SUMIF(AGRIMOTORS!G:G,C314,AGRIMOTORS!E:E)</f>
        <v>0</v>
      </c>
      <c r="W314" s="12">
        <f>+SUMIF(BOVIMA!F:F,'ALL 2020'!C314,BOVIMA!D:D)</f>
        <v>0</v>
      </c>
      <c r="X314" s="12">
        <f>+SUMIF(AGRIFEED!F:F,'ALL 2020'!C314,AGRIFEED!D:D)</f>
        <v>0</v>
      </c>
      <c r="Y314" s="12">
        <f>SUMIF(AMIP!F:F,'ALL 2020'!C314,AMIP!D:D)</f>
        <v>0</v>
      </c>
      <c r="Z314" s="12">
        <f>+SUMIF(ISF!G:G,'ALL 2020'!C314,ISF!E:E)</f>
        <v>0</v>
      </c>
      <c r="AA314" s="124">
        <f>+SUMIF(DISCOI!G:G,'ALL 2020'!C314,DISCOI!E:E)</f>
        <v>0</v>
      </c>
      <c r="AB314" s="12">
        <f>+SUMIF(MABEL!F:F,'ALL 2020'!C314,MABEL!D:D)</f>
        <v>0</v>
      </c>
      <c r="AC314" s="12">
        <f>+SUMIF(NMP!F:F,'ALL 2020'!C314,NMP!D:D)</f>
        <v>0</v>
      </c>
      <c r="AD314" s="12">
        <f>SUMIF('AMCHO '!F:F,'ALL 2020'!C314,'AMCHO '!D:D)</f>
        <v>-150335828.81999999</v>
      </c>
      <c r="AE314">
        <f>+SUMIF(CONFORTIS!G:G,'ALL 2020'!C314,CONFORTIS!E:E)</f>
        <v>0</v>
      </c>
      <c r="AF314" s="12">
        <f>+SUMIF('IRS IMMO'!G:G,'ALL 2020'!C314,'IRS IMMO'!E:E)</f>
        <v>-200233953.06999999</v>
      </c>
      <c r="AG314" s="12">
        <f>+SUMIF(AGRIVETAM!F:F,'ALL 2020'!C314,AGRIVETAM!D:D)</f>
        <v>0</v>
      </c>
      <c r="AH314" s="12">
        <f>+SUMIF(EUROPAINTS!F:F,'ALL 2020'!C314,EUROPAINTS!D:D)</f>
        <v>0</v>
      </c>
      <c r="AI314" s="12">
        <f>+SUMIF('VET ABE'!F:F,'ALL 2020'!C314,'VET ABE'!E:E)</f>
        <v>0</v>
      </c>
      <c r="AJ314" s="12">
        <f>SUMIF('VET FIA'!F:F,'ALL 2020'!C314,'VET FIA'!E:E)</f>
        <v>0</v>
      </c>
      <c r="AK314" s="12">
        <f>+SUMIF('CSS SAKAY'!F:F,'ALL 2020'!C314,'CSS SAKAY'!D:D)</f>
        <v>0</v>
      </c>
      <c r="AL314" s="12">
        <f>+SUMIF(AGRIMA!F:F,'ALL 2020'!C314,AGRIMA!D:D)</f>
        <v>0</v>
      </c>
      <c r="AM314" s="12">
        <f>SUMIF('United Malagasy'!F:F,'ALL 2020'!C314,'United Malagasy'!D:D)</f>
        <v>-546716879.29999995</v>
      </c>
      <c r="AN314" s="12">
        <f>+SUMIF(NUTRIFOOD!E:E,'ALL 2020'!C314,NUTRIFOOD!D:D)</f>
        <v>0</v>
      </c>
      <c r="AO314" s="12">
        <f>+SUMIF(FERRIS!H:H,'ALL 2020'!C314,FERRIS!F:F)</f>
        <v>-327100128.13999999</v>
      </c>
      <c r="AP314" s="12">
        <f>+SUMIF(SEM!F:F,'ALL 2020'!C314,SEM!D:D)</f>
        <v>0</v>
      </c>
      <c r="AQ314" s="12">
        <f>+SUMIF(Madatrade!F:F,'ALL 2020'!C314,Madatrade!D:D)</f>
        <v>0</v>
      </c>
      <c r="AR314" s="12">
        <f>+SUMIF('FLY TECH'!F:F,'ALL 2020'!C314,'FLY TECH'!E:E)</f>
        <v>0</v>
      </c>
      <c r="AS314" s="12">
        <f>+SUMIF('FIRST INVESTISSEMENT'!G:G,'ALL 2020'!C314,'FIRST INVESTISSEMENT'!E:E)</f>
        <v>0</v>
      </c>
      <c r="AT314" s="164">
        <f t="shared" si="25"/>
        <v>-12329721676.429998</v>
      </c>
      <c r="AU314" s="165">
        <f t="shared" si="26"/>
        <v>-2856724.8034918816</v>
      </c>
    </row>
    <row r="315" spans="1:47" x14ac:dyDescent="0.25">
      <c r="A315" s="11" t="str">
        <f t="shared" si="23"/>
        <v>7</v>
      </c>
      <c r="B315" s="11" t="str">
        <f t="shared" si="24"/>
        <v>707</v>
      </c>
      <c r="C315" s="23">
        <v>70710000</v>
      </c>
      <c r="D315" s="189" t="s">
        <v>3280</v>
      </c>
      <c r="E315" s="24" t="s">
        <v>572</v>
      </c>
      <c r="F315" s="12">
        <f>+SUMIF(AGRIFARM!H:H,C315,AGRIFARM!L:L)</f>
        <v>0</v>
      </c>
      <c r="G315" s="12">
        <f>+SUMIF(AGRICORP!I:I,C315,AGRICORP!E:E)</f>
        <v>0</v>
      </c>
      <c r="H315" s="12">
        <f>+SUMIF(SMTP!D:D,'ALL 2020'!C315,SMTP!G:G)</f>
        <v>-2290547874.5609999</v>
      </c>
      <c r="I315" s="12">
        <f>+SUMIF(AGRIVET!G:G,C315,AGRIVET!E:E)</f>
        <v>-49316973993.080002</v>
      </c>
      <c r="J315" s="12">
        <f>+SUMIF(AGRIVAL!G:G,'ALL 2020'!C315,AGRIVAL!E:E)</f>
        <v>-500000</v>
      </c>
      <c r="K315" s="12">
        <f>+SUMIF(AGRIKOBA!G:G,'ALL 2020'!C315,AGRIKOBA!E:E)</f>
        <v>0</v>
      </c>
      <c r="L315" s="12">
        <f>+SUMIF(LMOI!F:F,'ALL 2020'!C315,LMOI!D:D)</f>
        <v>0</v>
      </c>
      <c r="M315" s="12">
        <f>+SUMIF(TARTINE!G:G,'ALL 2020'!C315,TARTINE!E:E)</f>
        <v>0</v>
      </c>
      <c r="N315" s="12">
        <f>+SUMIF(IDF!F:F,'ALL 2020'!C315,IDF!D:D)</f>
        <v>0</v>
      </c>
      <c r="O315" s="12">
        <f>+SUMIF(RYA!G:G,C315,RYA!E:E)</f>
        <v>0</v>
      </c>
      <c r="P315" s="12">
        <f>+SUMIF('SCI NOAH'!G:G,'ALL 2020'!C315,'SCI NOAH'!E:E)</f>
        <v>0</v>
      </c>
      <c r="Q315" s="12">
        <f>+SUMIF(SIM!F:F,'ALL 2020'!C315,SIM!D:D)</f>
        <v>0</v>
      </c>
      <c r="R315" s="163">
        <f>+SUMIF('First Energy'!F:F,'ALL 2020'!C315,'First Energy'!D:D)</f>
        <v>3419350.73</v>
      </c>
      <c r="S315" s="163">
        <f>+SUMIF('ID Motors'!G:G,C315,'ID Motors'!E:E)</f>
        <v>-9323846263.0100002</v>
      </c>
      <c r="T315" s="12">
        <f>+SUMIF('ID RENTAL'!G:G,'ALL 2020'!C315,'ID RENTAL'!E:E)</f>
        <v>0</v>
      </c>
      <c r="U315" s="12">
        <f>+SUMIF('MCM '!G:G,'ALL 2020'!C315,'MCM '!E:E)</f>
        <v>-4716535403.4899998</v>
      </c>
      <c r="V315" s="12">
        <f>SUMIF(AGRIMOTORS!G:G,C315,AGRIMOTORS!E:E)</f>
        <v>-426931472.39999998</v>
      </c>
      <c r="W315" s="12">
        <f>+SUMIF(BOVIMA!F:F,'ALL 2020'!C315,BOVIMA!D:D)</f>
        <v>0</v>
      </c>
      <c r="X315" s="12">
        <f>+SUMIF(AGRIFEED!F:F,'ALL 2020'!C315,AGRIFEED!D:D)</f>
        <v>0</v>
      </c>
      <c r="Y315" s="12">
        <f>SUMIF(AMIP!F:F,'ALL 2020'!C315,AMIP!D:D)</f>
        <v>0</v>
      </c>
      <c r="Z315" s="12">
        <f>+SUMIF(ISF!G:G,'ALL 2020'!C315,ISF!E:E)</f>
        <v>0</v>
      </c>
      <c r="AA315" s="124">
        <f>+SUMIF(DISCOI!G:G,'ALL 2020'!C315,DISCOI!E:E)</f>
        <v>-417624861.44999999</v>
      </c>
      <c r="AB315" s="12">
        <f>+SUMIF(MABEL!F:F,'ALL 2020'!C315,MABEL!D:D)</f>
        <v>0</v>
      </c>
      <c r="AC315" s="12">
        <f>+SUMIF(NMP!F:F,'ALL 2020'!C315,NMP!D:D)</f>
        <v>0</v>
      </c>
      <c r="AD315" s="12">
        <f>SUMIF('AMCHO '!F:F,'ALL 2020'!C315,'AMCHO '!D:D)</f>
        <v>0</v>
      </c>
      <c r="AE315">
        <f>+SUMIF(CONFORTIS!G:G,'ALL 2020'!C315,CONFORTIS!E:E)</f>
        <v>0</v>
      </c>
      <c r="AF315" s="12">
        <f>+SUMIF('IRS IMMO'!G:G,'ALL 2020'!C315,'IRS IMMO'!E:E)</f>
        <v>0</v>
      </c>
      <c r="AG315" s="12">
        <f>+SUMIF(AGRIVETAM!F:F,'ALL 2020'!C315,AGRIVETAM!D:D)</f>
        <v>-11861658155.85</v>
      </c>
      <c r="AH315" s="12">
        <f>+SUMIF(EUROPAINTS!F:F,'ALL 2020'!C315,EUROPAINTS!D:D)</f>
        <v>0</v>
      </c>
      <c r="AI315" s="12">
        <f>+SUMIF('VET ABE'!F:F,'ALL 2020'!C315,'VET ABE'!E:E)</f>
        <v>-6130702773.9399996</v>
      </c>
      <c r="AJ315" s="12">
        <f>SUMIF('VET FIA'!F:F,'ALL 2020'!C315,'VET FIA'!E:E)</f>
        <v>0</v>
      </c>
      <c r="AK315" s="12">
        <f>+SUMIF('CSS SAKAY'!F:F,'ALL 2020'!C315,'CSS SAKAY'!D:D)</f>
        <v>0</v>
      </c>
      <c r="AL315" s="12">
        <f>+SUMIF(AGRIMA!F:F,'ALL 2020'!C315,AGRIMA!D:D)</f>
        <v>0</v>
      </c>
      <c r="AM315" s="12">
        <f>SUMIF('United Malagasy'!F:F,'ALL 2020'!C315,'United Malagasy'!D:D)</f>
        <v>0</v>
      </c>
      <c r="AN315" s="12">
        <f>+SUMIF(NUTRIFOOD!E:E,'ALL 2020'!C315,NUTRIFOOD!D:D)</f>
        <v>0</v>
      </c>
      <c r="AO315" s="12">
        <f>+SUMIF(FERRIS!H:H,'ALL 2020'!C315,FERRIS!F:F)</f>
        <v>0</v>
      </c>
      <c r="AP315" s="12">
        <f>+SUMIF(SEM!F:F,'ALL 2020'!C315,SEM!D:D)</f>
        <v>0</v>
      </c>
      <c r="AQ315" s="12">
        <f>+SUMIF(Madatrade!F:F,'ALL 2020'!C315,Madatrade!D:D)</f>
        <v>-119641431420.14</v>
      </c>
      <c r="AR315" s="12">
        <f>+SUMIF('FLY TECH'!F:F,'ALL 2020'!C315,'FLY TECH'!E:E)</f>
        <v>-1349554906.8399999</v>
      </c>
      <c r="AS315" s="12">
        <f>+SUMIF('FIRST INVESTISSEMENT'!G:G,'ALL 2020'!C315,'FIRST INVESTISSEMENT'!E:E)</f>
        <v>0</v>
      </c>
      <c r="AT315" s="164">
        <f t="shared" si="25"/>
        <v>-205472887774.03098</v>
      </c>
      <c r="AU315" s="165">
        <f t="shared" si="26"/>
        <v>-47606873.078998379</v>
      </c>
    </row>
    <row r="316" spans="1:47" x14ac:dyDescent="0.25">
      <c r="A316" s="11" t="str">
        <f t="shared" si="23"/>
        <v>7</v>
      </c>
      <c r="B316" s="11" t="str">
        <f t="shared" si="24"/>
        <v>708</v>
      </c>
      <c r="C316" s="23">
        <v>70800000</v>
      </c>
      <c r="D316" s="189" t="s">
        <v>3280</v>
      </c>
      <c r="E316" s="24" t="s">
        <v>522</v>
      </c>
      <c r="F316" s="12">
        <f>+SUMIF(AGRIFARM!H:H,C316,AGRIFARM!L:L)</f>
        <v>-9887574.1199999992</v>
      </c>
      <c r="G316" s="12">
        <f>+SUMIF(AGRICORP!I:I,C316,AGRICORP!E:E)</f>
        <v>0</v>
      </c>
      <c r="H316" s="12">
        <f>+SUMIF(SMTP!D:D,'ALL 2020'!C316,SMTP!G:G)</f>
        <v>-25474789.3411</v>
      </c>
      <c r="I316" s="12">
        <f>+SUMIF(AGRIVET!G:G,C316,AGRIVET!E:E)</f>
        <v>-8867977.879999999</v>
      </c>
      <c r="J316" s="12">
        <f>+SUMIF(AGRIVAL!G:G,'ALL 2020'!C316,AGRIVAL!E:E)</f>
        <v>-82862694.870000005</v>
      </c>
      <c r="K316" s="12">
        <f>+SUMIF(AGRIKOBA!G:G,'ALL 2020'!C316,AGRIKOBA!E:E)</f>
        <v>0</v>
      </c>
      <c r="L316" s="12">
        <f>+SUMIF(LMOI!F:F,'ALL 2020'!C316,LMOI!D:D)</f>
        <v>0</v>
      </c>
      <c r="M316" s="12">
        <f>+SUMIF(TARTINE!G:G,'ALL 2020'!C316,TARTINE!E:E)</f>
        <v>0</v>
      </c>
      <c r="N316" s="12">
        <f>+SUMIF(IDF!F:F,'ALL 2020'!C316,IDF!D:D)</f>
        <v>-747256180.38</v>
      </c>
      <c r="O316" s="12">
        <f>+SUMIF(RYA!G:G,C316,RYA!E:E)</f>
        <v>-6755260.8899999997</v>
      </c>
      <c r="P316" s="12">
        <f>+SUMIF('SCI NOAH'!G:G,'ALL 2020'!C316,'SCI NOAH'!E:E)</f>
        <v>0</v>
      </c>
      <c r="Q316" s="12">
        <f>+SUMIF(SIM!F:F,'ALL 2020'!C316,SIM!D:D)</f>
        <v>-76264284.719999999</v>
      </c>
      <c r="R316" s="163">
        <f>+SUMIF('First Energy'!F:F,'ALL 2020'!C316,'First Energy'!D:D)</f>
        <v>-4650384.71</v>
      </c>
      <c r="S316" s="163">
        <f>+SUMIF('ID Motors'!G:G,C316,'ID Motors'!E:E)</f>
        <v>31648487</v>
      </c>
      <c r="T316" s="12">
        <f>+SUMIF('ID RENTAL'!G:G,'ALL 2020'!C316,'ID RENTAL'!E:E)</f>
        <v>0</v>
      </c>
      <c r="U316" s="12">
        <f>+SUMIF('MCM '!G:G,'ALL 2020'!C316,'MCM '!E:E)</f>
        <v>0</v>
      </c>
      <c r="V316" s="12">
        <f>SUMIF(AGRIMOTORS!G:G,C316,AGRIMOTORS!E:E)</f>
        <v>0</v>
      </c>
      <c r="W316" s="12">
        <f>+SUMIF(BOVIMA!F:F,'ALL 2020'!C316,BOVIMA!D:D)</f>
        <v>0</v>
      </c>
      <c r="X316" s="12">
        <f>+SUMIF(AGRIFEED!F:F,'ALL 2020'!C316,AGRIFEED!D:D)</f>
        <v>0</v>
      </c>
      <c r="Y316" s="12">
        <f>SUMIF(AMIP!F:F,'ALL 2020'!C316,AMIP!D:D)</f>
        <v>0</v>
      </c>
      <c r="Z316" s="12">
        <f>+SUMIF(ISF!G:G,'ALL 2020'!C316,ISF!E:E)</f>
        <v>0</v>
      </c>
      <c r="AA316" s="124">
        <f>+SUMIF(DISCOI!G:G,'ALL 2020'!C316,DISCOI!E:E)</f>
        <v>0</v>
      </c>
      <c r="AB316" s="12">
        <f>+SUMIF(MABEL!F:F,'ALL 2020'!C316,MABEL!D:D)</f>
        <v>0</v>
      </c>
      <c r="AC316" s="12">
        <f>+SUMIF(NMP!F:F,'ALL 2020'!C316,NMP!D:D)</f>
        <v>0</v>
      </c>
      <c r="AD316" s="12">
        <f>SUMIF('AMCHO '!F:F,'ALL 2020'!C316,'AMCHO '!D:D)</f>
        <v>0</v>
      </c>
      <c r="AE316">
        <f>+SUMIF(CONFORTIS!G:G,'ALL 2020'!C316,CONFORTIS!E:E)</f>
        <v>0</v>
      </c>
      <c r="AF316" s="12">
        <f>+SUMIF('IRS IMMO'!G:G,'ALL 2020'!C316,'IRS IMMO'!E:E)</f>
        <v>-6499002.2000000002</v>
      </c>
      <c r="AG316" s="12">
        <f>+SUMIF(AGRIVETAM!F:F,'ALL 2020'!C316,AGRIVETAM!D:D)</f>
        <v>0</v>
      </c>
      <c r="AH316" s="12">
        <f>+SUMIF(EUROPAINTS!F:F,'ALL 2020'!C316,EUROPAINTS!D:D)</f>
        <v>-192000</v>
      </c>
      <c r="AI316" s="12">
        <f>+SUMIF('VET ABE'!F:F,'ALL 2020'!C316,'VET ABE'!E:E)</f>
        <v>0</v>
      </c>
      <c r="AJ316" s="12">
        <f>SUMIF('VET FIA'!F:F,'ALL 2020'!C316,'VET FIA'!E:E)</f>
        <v>0</v>
      </c>
      <c r="AK316" s="12">
        <f>+SUMIF('CSS SAKAY'!F:F,'ALL 2020'!C316,'CSS SAKAY'!D:D)</f>
        <v>0</v>
      </c>
      <c r="AL316" s="12">
        <f>+SUMIF(AGRIMA!F:F,'ALL 2020'!C316,AGRIMA!D:D)</f>
        <v>0</v>
      </c>
      <c r="AM316" s="12">
        <f>SUMIF('United Malagasy'!F:F,'ALL 2020'!C316,'United Malagasy'!D:D)</f>
        <v>0</v>
      </c>
      <c r="AN316" s="12">
        <f>+SUMIF(NUTRIFOOD!E:E,'ALL 2020'!C316,NUTRIFOOD!D:D)</f>
        <v>0</v>
      </c>
      <c r="AO316" s="12">
        <f>+SUMIF(FERRIS!H:H,'ALL 2020'!C316,FERRIS!F:F)</f>
        <v>0</v>
      </c>
      <c r="AP316" s="12">
        <f>+SUMIF(SEM!F:F,'ALL 2020'!C316,SEM!D:D)</f>
        <v>0</v>
      </c>
      <c r="AQ316" s="12">
        <f>+SUMIF(Madatrade!F:F,'ALL 2020'!C316,Madatrade!D:D)</f>
        <v>-141809062.5</v>
      </c>
      <c r="AR316" s="12">
        <f>+SUMIF('FLY TECH'!F:F,'ALL 2020'!C316,'FLY TECH'!E:E)</f>
        <v>0</v>
      </c>
      <c r="AS316" s="12">
        <f>+SUMIF('FIRST INVESTISSEMENT'!G:G,'ALL 2020'!C316,'FIRST INVESTISSEMENT'!E:E)</f>
        <v>-936499326.68000007</v>
      </c>
      <c r="AT316" s="164">
        <f t="shared" si="25"/>
        <v>-2015370051.2911003</v>
      </c>
      <c r="AU316" s="165">
        <f t="shared" si="26"/>
        <v>-466949.51961032441</v>
      </c>
    </row>
    <row r="317" spans="1:47" x14ac:dyDescent="0.25">
      <c r="A317" s="11" t="str">
        <f t="shared" si="23"/>
        <v>7</v>
      </c>
      <c r="B317" s="11" t="str">
        <f t="shared" si="24"/>
        <v>709</v>
      </c>
      <c r="C317" s="23">
        <v>70900000</v>
      </c>
      <c r="D317" s="189" t="s">
        <v>3280</v>
      </c>
      <c r="E317" s="24" t="s">
        <v>523</v>
      </c>
      <c r="F317" s="12">
        <f>+SUMIF(AGRIFARM!H:H,C317,AGRIFARM!L:L)</f>
        <v>244867150</v>
      </c>
      <c r="G317" s="12">
        <f>+SUMIF(AGRICORP!I:I,C317,AGRICORP!E:E)</f>
        <v>0</v>
      </c>
      <c r="H317" s="12">
        <f>+SUMIF(SMTP!D:D,'ALL 2020'!C317,SMTP!G:G)</f>
        <v>46732071.194899999</v>
      </c>
      <c r="I317" s="12">
        <f>+SUMIF(AGRIVET!G:G,C317,AGRIVET!E:E)</f>
        <v>3114149219</v>
      </c>
      <c r="J317" s="12">
        <f>+SUMIF(AGRIVAL!G:G,'ALL 2020'!C317,AGRIVAL!E:E)</f>
        <v>607336640</v>
      </c>
      <c r="K317" s="12">
        <f>+SUMIF(AGRIKOBA!G:G,'ALL 2020'!C317,AGRIKOBA!E:E)</f>
        <v>47103608.109999999</v>
      </c>
      <c r="L317" s="12">
        <f>+SUMIF(LMOI!F:F,'ALL 2020'!C317,LMOI!D:D)</f>
        <v>0</v>
      </c>
      <c r="M317" s="12">
        <f>+SUMIF(TARTINE!G:G,'ALL 2020'!C317,TARTINE!E:E)</f>
        <v>0</v>
      </c>
      <c r="N317" s="12">
        <f>+SUMIF(IDF!F:F,'ALL 2020'!C317,IDF!D:D)</f>
        <v>0</v>
      </c>
      <c r="O317" s="12">
        <f>+SUMIF(RYA!G:G,C317,RYA!E:E)</f>
        <v>0</v>
      </c>
      <c r="P317" s="12">
        <f>+SUMIF('SCI NOAH'!G:G,'ALL 2020'!C317,'SCI NOAH'!E:E)</f>
        <v>0</v>
      </c>
      <c r="Q317" s="12">
        <f>+SUMIF(SIM!F:F,'ALL 2020'!C317,SIM!D:D)</f>
        <v>0</v>
      </c>
      <c r="R317" s="163">
        <f>+SUMIF('First Energy'!F:F,'ALL 2020'!C317,'First Energy'!D:D)</f>
        <v>419883313.05000001</v>
      </c>
      <c r="S317" s="163">
        <f>+SUMIF('ID Motors'!G:G,C317,'ID Motors'!E:E)</f>
        <v>1349157175.99</v>
      </c>
      <c r="T317" s="12">
        <f>+SUMIF('ID RENTAL'!G:G,'ALL 2020'!C317,'ID RENTAL'!E:E)</f>
        <v>0</v>
      </c>
      <c r="U317" s="12">
        <f>+SUMIF('MCM '!G:G,'ALL 2020'!C317,'MCM '!E:E)</f>
        <v>0</v>
      </c>
      <c r="V317" s="12">
        <f>SUMIF(AGRIMOTORS!G:G,C317,AGRIMOTORS!E:E)</f>
        <v>26500000</v>
      </c>
      <c r="W317" s="12">
        <f>+SUMIF(BOVIMA!F:F,'ALL 2020'!C317,BOVIMA!D:D)</f>
        <v>0</v>
      </c>
      <c r="X317" s="12">
        <f>+SUMIF(AGRIFEED!F:F,'ALL 2020'!C317,AGRIFEED!D:D)</f>
        <v>0</v>
      </c>
      <c r="Y317" s="12">
        <f>SUMIF(AMIP!F:F,'ALL 2020'!C317,AMIP!D:D)</f>
        <v>0</v>
      </c>
      <c r="Z317" s="12">
        <f>+SUMIF(ISF!G:G,'ALL 2020'!C317,ISF!E:E)</f>
        <v>0</v>
      </c>
      <c r="AA317" s="124">
        <f>+SUMIF(DISCOI!G:G,'ALL 2020'!C317,DISCOI!E:E)</f>
        <v>0</v>
      </c>
      <c r="AB317" s="12">
        <f>+SUMIF(MABEL!F:F,'ALL 2020'!C317,MABEL!D:D)</f>
        <v>0</v>
      </c>
      <c r="AC317" s="12">
        <f>+SUMIF(NMP!F:F,'ALL 2020'!C317,NMP!D:D)</f>
        <v>0</v>
      </c>
      <c r="AD317" s="12">
        <f>SUMIF('AMCHO '!F:F,'ALL 2020'!C317,'AMCHO '!D:D)</f>
        <v>0</v>
      </c>
      <c r="AE317">
        <f>+SUMIF(CONFORTIS!G:G,'ALL 2020'!C317,CONFORTIS!E:E)</f>
        <v>0</v>
      </c>
      <c r="AF317" s="12">
        <f>+SUMIF('IRS IMMO'!G:G,'ALL 2020'!C317,'IRS IMMO'!E:E)</f>
        <v>0</v>
      </c>
      <c r="AG317" s="12">
        <f>+SUMIF(AGRIVETAM!F:F,'ALL 2020'!C317,AGRIVETAM!D:D)</f>
        <v>0</v>
      </c>
      <c r="AH317" s="12">
        <f>+SUMIF(EUROPAINTS!F:F,'ALL 2020'!C317,EUROPAINTS!D:D)</f>
        <v>0</v>
      </c>
      <c r="AI317" s="12">
        <f>+SUMIF('VET ABE'!F:F,'ALL 2020'!C317,'VET ABE'!E:E)</f>
        <v>0</v>
      </c>
      <c r="AJ317" s="12">
        <f>SUMIF('VET FIA'!F:F,'ALL 2020'!C317,'VET FIA'!E:E)</f>
        <v>0</v>
      </c>
      <c r="AK317" s="12">
        <f>+SUMIF('CSS SAKAY'!F:F,'ALL 2020'!C317,'CSS SAKAY'!D:D)</f>
        <v>0</v>
      </c>
      <c r="AL317" s="12">
        <f>+SUMIF(AGRIMA!F:F,'ALL 2020'!C317,AGRIMA!D:D)</f>
        <v>0</v>
      </c>
      <c r="AM317" s="12">
        <f>SUMIF('United Malagasy'!F:F,'ALL 2020'!C317,'United Malagasy'!D:D)</f>
        <v>0</v>
      </c>
      <c r="AN317" s="12">
        <f>+SUMIF(NUTRIFOOD!E:E,'ALL 2020'!C317,NUTRIFOOD!D:D)</f>
        <v>0</v>
      </c>
      <c r="AO317" s="12">
        <f>+SUMIF(FERRIS!H:H,'ALL 2020'!C317,FERRIS!F:F)</f>
        <v>0</v>
      </c>
      <c r="AP317" s="12">
        <f>+SUMIF(SEM!F:F,'ALL 2020'!C317,SEM!D:D)</f>
        <v>0</v>
      </c>
      <c r="AQ317" s="12">
        <f>+SUMIF(Madatrade!F:F,'ALL 2020'!C317,Madatrade!D:D)</f>
        <v>0</v>
      </c>
      <c r="AR317" s="12">
        <f>+SUMIF('FLY TECH'!F:F,'ALL 2020'!C317,'FLY TECH'!E:E)</f>
        <v>0</v>
      </c>
      <c r="AS317" s="12">
        <f>+SUMIF('FIRST INVESTISSEMENT'!G:G,'ALL 2020'!C317,'FIRST INVESTISSEMENT'!E:E)</f>
        <v>0</v>
      </c>
      <c r="AT317" s="164">
        <f t="shared" si="25"/>
        <v>5855729177.3449001</v>
      </c>
      <c r="AU317" s="165">
        <f t="shared" ref="AU317:AU348" si="27">+AT317/$AW$3</f>
        <v>1356738.3938139181</v>
      </c>
    </row>
    <row r="318" spans="1:47" x14ac:dyDescent="0.25">
      <c r="A318" s="11" t="str">
        <f t="shared" si="23"/>
        <v>7</v>
      </c>
      <c r="B318" s="11" t="str">
        <f t="shared" si="24"/>
        <v>714</v>
      </c>
      <c r="C318" s="60">
        <v>71400000</v>
      </c>
      <c r="D318" s="22" t="s">
        <v>3281</v>
      </c>
      <c r="E318" s="24" t="s">
        <v>782</v>
      </c>
      <c r="F318" s="12">
        <f>+SUMIF(AGRIFARM!H:H,C318,AGRIFARM!L:L)</f>
        <v>0</v>
      </c>
      <c r="G318" s="12">
        <f>+SUMIF(AGRICORP!I:I,C318,AGRICORP!E:E)</f>
        <v>0</v>
      </c>
      <c r="H318" s="12">
        <f>+SUMIF(SMTP!D:D,'ALL 2020'!C318,SMTP!G:G)</f>
        <v>-229223482.25999999</v>
      </c>
      <c r="I318" s="12">
        <f>+SUMIF(AGRIVET!G:G,C318,AGRIVET!E:E)</f>
        <v>123556404.66</v>
      </c>
      <c r="J318" s="12">
        <f>+SUMIF(AGRIVAL!G:G,'ALL 2020'!C318,AGRIVAL!E:E)</f>
        <v>-264826452</v>
      </c>
      <c r="K318" s="12">
        <f>+SUMIF(AGRIKOBA!G:G,'ALL 2020'!C318,AGRIKOBA!E:E)</f>
        <v>323657355.08999997</v>
      </c>
      <c r="L318" s="12">
        <f>+SUMIF(LMOI!F:F,'ALL 2020'!C318,LMOI!D:D)</f>
        <v>-3173761093.1900001</v>
      </c>
      <c r="M318" s="12">
        <f>+SUMIF(TARTINE!G:G,'ALL 2020'!C318,TARTINE!E:E)</f>
        <v>1292000</v>
      </c>
      <c r="N318" s="12">
        <f>+SUMIF(IDF!F:F,'ALL 2020'!C318,IDF!D:D)</f>
        <v>0</v>
      </c>
      <c r="O318" s="12">
        <f>+SUMIF(RYA!G:G,C318,RYA!E:E)</f>
        <v>0</v>
      </c>
      <c r="P318" s="12">
        <f>+SUMIF('SCI NOAH'!G:G,'ALL 2020'!C318,'SCI NOAH'!E:E)</f>
        <v>0</v>
      </c>
      <c r="Q318" s="12">
        <f>+SUMIF(SIM!F:F,'ALL 2020'!C318,SIM!D:D)</f>
        <v>0</v>
      </c>
      <c r="R318" s="163">
        <f>+SUMIF('First Energy'!F:F,'ALL 2020'!C318,'First Energy'!D:D)</f>
        <v>0</v>
      </c>
      <c r="S318" s="163">
        <f>+SUMIF('ID Motors'!G:G,C318,'ID Motors'!E:E)</f>
        <v>0</v>
      </c>
      <c r="T318" s="12">
        <f>+SUMIF('ID RENTAL'!G:G,'ALL 2020'!C318,'ID RENTAL'!E:E)</f>
        <v>0</v>
      </c>
      <c r="U318" s="12">
        <f>+SUMIF('MCM '!G:G,'ALL 2020'!C318,'MCM '!E:E)</f>
        <v>0</v>
      </c>
      <c r="V318" s="12">
        <f>SUMIF(AGRIMOTORS!G:G,C318,AGRIMOTORS!E:E)</f>
        <v>0</v>
      </c>
      <c r="W318" s="12">
        <f>+SUMIF(BOVIMA!F:F,'ALL 2020'!C318,BOVIMA!D:D)</f>
        <v>0</v>
      </c>
      <c r="X318" s="12">
        <f>+SUMIF(AGRIFEED!F:F,'ALL 2020'!C318,AGRIFEED!D:D)</f>
        <v>0</v>
      </c>
      <c r="Y318" s="12">
        <f>SUMIF(AMIP!F:F,'ALL 2020'!C318,AMIP!D:D)</f>
        <v>0</v>
      </c>
      <c r="Z318" s="12">
        <f>+SUMIF(ISF!G:G,'ALL 2020'!C318,ISF!E:E)</f>
        <v>0</v>
      </c>
      <c r="AA318" s="124">
        <f>+SUMIF(DISCOI!G:G,'ALL 2020'!C318,DISCOI!E:E)</f>
        <v>0</v>
      </c>
      <c r="AB318" s="12">
        <f>+SUMIF(MABEL!F:F,'ALL 2020'!C318,MABEL!D:D)</f>
        <v>0</v>
      </c>
      <c r="AC318" s="12">
        <f>+SUMIF(NMP!F:F,'ALL 2020'!C318,NMP!D:D)</f>
        <v>21994985.07</v>
      </c>
      <c r="AD318" s="12">
        <f>SUMIF('AMCHO '!F:F,'ALL 2020'!C318,'AMCHO '!D:D)</f>
        <v>-665167281.06400001</v>
      </c>
      <c r="AE318">
        <f>+SUMIF(CONFORTIS!G:G,'ALL 2020'!C318,CONFORTIS!E:E)</f>
        <v>0</v>
      </c>
      <c r="AF318" s="12">
        <f>+SUMIF('IRS IMMO'!G:G,'ALL 2020'!C318,'IRS IMMO'!E:E)</f>
        <v>0</v>
      </c>
      <c r="AG318" s="12">
        <f>+SUMIF(AGRIVETAM!F:F,'ALL 2020'!C318,AGRIVETAM!D:D)</f>
        <v>0</v>
      </c>
      <c r="AH318" s="12">
        <f>+SUMIF(EUROPAINTS!F:F,'ALL 2020'!C318,EUROPAINTS!D:D)</f>
        <v>0</v>
      </c>
      <c r="AI318" s="12">
        <f>+SUMIF('VET ABE'!F:F,'ALL 2020'!C318,'VET ABE'!E:E)</f>
        <v>0</v>
      </c>
      <c r="AJ318" s="12">
        <f>SUMIF('VET FIA'!F:F,'ALL 2020'!C318,'VET FIA'!E:E)</f>
        <v>0</v>
      </c>
      <c r="AK318" s="12">
        <f>+SUMIF('CSS SAKAY'!F:F,'ALL 2020'!C318,'CSS SAKAY'!D:D)</f>
        <v>0</v>
      </c>
      <c r="AL318" s="12">
        <f>+SUMIF(AGRIMA!F:F,'ALL 2020'!C318,AGRIMA!D:D)</f>
        <v>-447061000</v>
      </c>
      <c r="AM318" s="12">
        <f>SUMIF('United Malagasy'!F:F,'ALL 2020'!C318,'United Malagasy'!D:D)</f>
        <v>0</v>
      </c>
      <c r="AN318" s="12">
        <f>+SUMIF(NUTRIFOOD!E:E,'ALL 2020'!C318,NUTRIFOOD!D:D)</f>
        <v>0</v>
      </c>
      <c r="AO318" s="12">
        <f>+SUMIF(FERRIS!H:H,'ALL 2020'!C318,FERRIS!F:F)</f>
        <v>0</v>
      </c>
      <c r="AP318" s="12">
        <f>+SUMIF(SEM!F:F,'ALL 2020'!C318,SEM!D:D)</f>
        <v>1045594085.52</v>
      </c>
      <c r="AQ318" s="12">
        <f>+SUMIF(Madatrade!F:F,'ALL 2020'!C318,Madatrade!D:D)</f>
        <v>0</v>
      </c>
      <c r="AR318" s="12">
        <f>+SUMIF('FLY TECH'!F:F,'ALL 2020'!C318,'FLY TECH'!E:E)</f>
        <v>0</v>
      </c>
      <c r="AS318" s="12">
        <f>+SUMIF('FIRST INVESTISSEMENT'!G:G,'ALL 2020'!C318,'FIRST INVESTISSEMENT'!E:E)</f>
        <v>0</v>
      </c>
      <c r="AT318" s="164">
        <f t="shared" si="25"/>
        <v>-3263944478.1740003</v>
      </c>
      <c r="AU318" s="165">
        <f t="shared" si="27"/>
        <v>-756236.95268357429</v>
      </c>
    </row>
    <row r="319" spans="1:47" x14ac:dyDescent="0.25">
      <c r="A319" s="11" t="str">
        <f t="shared" si="23"/>
        <v>7</v>
      </c>
      <c r="B319" s="11" t="str">
        <f t="shared" si="24"/>
        <v>752</v>
      </c>
      <c r="C319" s="23">
        <v>75200000</v>
      </c>
      <c r="D319" s="160" t="s">
        <v>3282</v>
      </c>
      <c r="E319" s="24" t="s">
        <v>524</v>
      </c>
      <c r="F319" s="12">
        <f>+SUMIF(AGRIFARM!H:H,C319,AGRIFARM!L:L)</f>
        <v>-88044842.459999993</v>
      </c>
      <c r="G319" s="12">
        <f>+SUMIF(AGRICORP!I:I,C319,AGRICORP!E:E)</f>
        <v>0</v>
      </c>
      <c r="H319" s="12">
        <f>+SUMIF(SMTP!D:D,'ALL 2020'!C319,SMTP!G:G)</f>
        <v>-715252274.75</v>
      </c>
      <c r="I319" s="12">
        <f>+SUMIF(AGRIVET!G:G,C319,AGRIVET!E:E)</f>
        <v>-195126446.66999999</v>
      </c>
      <c r="J319" s="12">
        <f>+SUMIF(AGRIVAL!G:G,'ALL 2020'!C319,AGRIVAL!E:E)</f>
        <v>-1788066666.6600001</v>
      </c>
      <c r="K319" s="12">
        <f>+SUMIF(AGRIKOBA!G:G,'ALL 2020'!C319,AGRIKOBA!E:E)</f>
        <v>0</v>
      </c>
      <c r="L319" s="12">
        <f>+SUMIF(LMOI!F:F,'ALL 2020'!C319,LMOI!D:D)</f>
        <v>0</v>
      </c>
      <c r="M319" s="12">
        <f>+SUMIF(TARTINE!G:G,'ALL 2020'!C319,TARTINE!E:E)</f>
        <v>0</v>
      </c>
      <c r="N319" s="12">
        <f>+SUMIF(IDF!F:F,'ALL 2020'!C319,IDF!D:D)</f>
        <v>0</v>
      </c>
      <c r="O319" s="12">
        <f>+SUMIF(RYA!G:G,C319,RYA!E:E)</f>
        <v>0</v>
      </c>
      <c r="P319" s="12">
        <f>+SUMIF('SCI NOAH'!G:G,'ALL 2020'!C319,'SCI NOAH'!E:E)</f>
        <v>0</v>
      </c>
      <c r="Q319" s="12">
        <f>+SUMIF(SIM!F:F,'ALL 2020'!C319,SIM!D:D)</f>
        <v>0</v>
      </c>
      <c r="R319" s="163">
        <f>+SUMIF('First Energy'!F:F,'ALL 2020'!C319,'First Energy'!D:D)</f>
        <v>0</v>
      </c>
      <c r="S319" s="163">
        <f>+SUMIF('ID Motors'!G:G,C319,'ID Motors'!E:E)</f>
        <v>0</v>
      </c>
      <c r="T319" s="12">
        <f>+SUMIF('ID RENTAL'!G:G,'ALL 2020'!C319,'ID RENTAL'!E:E)</f>
        <v>0</v>
      </c>
      <c r="U319" s="12">
        <f>+SUMIF('MCM '!G:G,'ALL 2020'!C319,'MCM '!E:E)</f>
        <v>0</v>
      </c>
      <c r="V319" s="12">
        <f>SUMIF(AGRIMOTORS!G:G,C319,AGRIMOTORS!E:E)</f>
        <v>0</v>
      </c>
      <c r="W319" s="12">
        <f>+SUMIF(BOVIMA!F:F,'ALL 2020'!C319,BOVIMA!D:D)</f>
        <v>0</v>
      </c>
      <c r="X319" s="12">
        <f>+SUMIF(AGRIFEED!F:F,'ALL 2020'!C319,AGRIFEED!D:D)</f>
        <v>0</v>
      </c>
      <c r="Y319" s="12">
        <f>SUMIF(AMIP!F:F,'ALL 2020'!C319,AMIP!D:D)</f>
        <v>0</v>
      </c>
      <c r="Z319" s="12">
        <f>+SUMIF(ISF!G:G,'ALL 2020'!C319,ISF!E:E)</f>
        <v>0</v>
      </c>
      <c r="AA319" s="124">
        <f>+SUMIF(DISCOI!G:G,'ALL 2020'!C319,DISCOI!E:E)</f>
        <v>-84666666.670000002</v>
      </c>
      <c r="AB319" s="12">
        <f>+SUMIF(MABEL!F:F,'ALL 2020'!C319,MABEL!D:D)</f>
        <v>0</v>
      </c>
      <c r="AC319" s="12">
        <f>+SUMIF(NMP!F:F,'ALL 2020'!C319,NMP!D:D)</f>
        <v>0</v>
      </c>
      <c r="AD319" s="12">
        <f>SUMIF('AMCHO '!F:F,'ALL 2020'!C319,'AMCHO '!D:D)</f>
        <v>0</v>
      </c>
      <c r="AE319">
        <f>+SUMIF(CONFORTIS!G:G,'ALL 2020'!C319,CONFORTIS!E:E)</f>
        <v>0</v>
      </c>
      <c r="AF319" s="12">
        <f>+SUMIF('IRS IMMO'!G:G,'ALL 2020'!C319,'IRS IMMO'!E:E)</f>
        <v>0</v>
      </c>
      <c r="AG319" s="12">
        <f>+SUMIF(AGRIVETAM!F:F,'ALL 2020'!C319,AGRIVETAM!D:D)</f>
        <v>0</v>
      </c>
      <c r="AH319" s="12">
        <f>+SUMIF(EUROPAINTS!F:F,'ALL 2020'!C319,EUROPAINTS!D:D)</f>
        <v>0</v>
      </c>
      <c r="AI319" s="12">
        <f>+SUMIF('VET ABE'!F:F,'ALL 2020'!C319,'VET ABE'!E:E)</f>
        <v>0</v>
      </c>
      <c r="AJ319" s="12">
        <f>SUMIF('VET FIA'!F:F,'ALL 2020'!C319,'VET FIA'!E:E)</f>
        <v>0</v>
      </c>
      <c r="AK319" s="12">
        <f>+SUMIF('CSS SAKAY'!F:F,'ALL 2020'!C319,'CSS SAKAY'!D:D)</f>
        <v>0</v>
      </c>
      <c r="AL319" s="12">
        <f>+SUMIF(AGRIMA!F:F,'ALL 2020'!C319,AGRIMA!D:D)</f>
        <v>0</v>
      </c>
      <c r="AM319" s="12">
        <f>SUMIF('United Malagasy'!F:F,'ALL 2020'!C319,'United Malagasy'!D:D)</f>
        <v>-12256250</v>
      </c>
      <c r="AN319" s="12">
        <f>+SUMIF(NUTRIFOOD!E:E,'ALL 2020'!C319,NUTRIFOOD!D:D)</f>
        <v>0</v>
      </c>
      <c r="AO319" s="12">
        <f>+SUMIF(FERRIS!H:H,'ALL 2020'!C319,FERRIS!F:F)</f>
        <v>-2500000</v>
      </c>
      <c r="AP319" s="12">
        <f>+SUMIF(SEM!F:F,'ALL 2020'!C319,SEM!D:D)</f>
        <v>-10500000</v>
      </c>
      <c r="AQ319" s="12">
        <f>+SUMIF(Madatrade!F:F,'ALL 2020'!C319,Madatrade!D:D)</f>
        <v>0</v>
      </c>
      <c r="AR319" s="12">
        <f>+SUMIF('FLY TECH'!F:F,'ALL 2020'!C319,'FLY TECH'!E:E)</f>
        <v>0</v>
      </c>
      <c r="AS319" s="12">
        <f>+SUMIF('FIRST INVESTISSEMENT'!G:G,'ALL 2020'!C319,'FIRST INVESTISSEMENT'!E:E)</f>
        <v>0</v>
      </c>
      <c r="AT319" s="164">
        <f t="shared" si="25"/>
        <v>-2896413147.21</v>
      </c>
      <c r="AU319" s="165">
        <f t="shared" si="27"/>
        <v>-671082.08083984535</v>
      </c>
    </row>
    <row r="320" spans="1:47" x14ac:dyDescent="0.25">
      <c r="A320" s="11" t="str">
        <f t="shared" si="23"/>
        <v>7</v>
      </c>
      <c r="B320" s="11" t="str">
        <f t="shared" si="24"/>
        <v>758</v>
      </c>
      <c r="C320" s="23">
        <v>75800000</v>
      </c>
      <c r="D320" s="160" t="s">
        <v>3282</v>
      </c>
      <c r="E320" s="24" t="s">
        <v>237</v>
      </c>
      <c r="F320" s="12">
        <f>+SUMIF(AGRIFARM!H:H,C320,AGRIFARM!L:L)</f>
        <v>-47376761.859999999</v>
      </c>
      <c r="G320" s="12">
        <f>+SUMIF(AGRICORP!I:I,C320,AGRICORP!E:E)</f>
        <v>0</v>
      </c>
      <c r="H320" s="12">
        <f>+SUMIF(SMTP!D:D,'ALL 2020'!C320,SMTP!G:G)</f>
        <v>-1200607963.2588</v>
      </c>
      <c r="I320" s="12">
        <f>+SUMIF(AGRIVET!G:G,C320,AGRIVET!E:E)</f>
        <v>-527369836.74000001</v>
      </c>
      <c r="J320" s="12">
        <f>+SUMIF(AGRIVAL!G:G,'ALL 2020'!C320,AGRIVAL!E:E)</f>
        <v>-659559699.41999996</v>
      </c>
      <c r="K320" s="12">
        <f>+SUMIF(AGRIKOBA!G:G,'ALL 2020'!C320,AGRIKOBA!E:E)</f>
        <v>-625118.34000000497</v>
      </c>
      <c r="L320" s="12">
        <f>+SUMIF(LMOI!F:F,'ALL 2020'!C320,LMOI!D:D)</f>
        <v>-383316960.99000001</v>
      </c>
      <c r="M320" s="12">
        <f>+SUMIF(TARTINE!G:G,'ALL 2020'!C320,TARTINE!E:E)</f>
        <v>-4800</v>
      </c>
      <c r="N320" s="12">
        <f>+SUMIF(IDF!F:F,'ALL 2020'!C320,IDF!D:D)</f>
        <v>-263425311.99000001</v>
      </c>
      <c r="O320" s="12">
        <f>+SUMIF(RYA!G:G,C320,RYA!E:E)</f>
        <v>-654230.52</v>
      </c>
      <c r="P320" s="12">
        <f>+SUMIF('SCI NOAH'!G:G,'ALL 2020'!C320,'SCI NOAH'!E:E)</f>
        <v>-89049.98</v>
      </c>
      <c r="Q320" s="12">
        <f>+SUMIF(SIM!F:F,'ALL 2020'!C320,SIM!D:D)</f>
        <v>-36363764.149999999</v>
      </c>
      <c r="R320" s="163">
        <f>+SUMIF('First Energy'!F:F,'ALL 2020'!C320,'First Energy'!D:D)</f>
        <v>-42366391.57</v>
      </c>
      <c r="S320" s="163">
        <f>+SUMIF('ID Motors'!G:G,C320,'ID Motors'!E:E)</f>
        <v>-34747453.729999401</v>
      </c>
      <c r="T320" s="12">
        <f>+SUMIF('ID RENTAL'!G:G,'ALL 2020'!C320,'ID RENTAL'!E:E)</f>
        <v>-1614109.75</v>
      </c>
      <c r="U320" s="12">
        <f>+SUMIF('MCM '!G:G,'ALL 2020'!C320,'MCM '!E:E)</f>
        <v>-306400174.63</v>
      </c>
      <c r="V320" s="12">
        <f>SUMIF(AGRIMOTORS!G:G,C320,AGRIMOTORS!E:E)</f>
        <v>-580.9</v>
      </c>
      <c r="W320" s="12">
        <f>+SUMIF(BOVIMA!F:F,'ALL 2020'!C320,BOVIMA!D:D)</f>
        <v>-16032577.43</v>
      </c>
      <c r="X320" s="12">
        <f>+SUMIF(AGRIFEED!F:F,'ALL 2020'!C320,AGRIFEED!D:D)</f>
        <v>-972.72</v>
      </c>
      <c r="Y320" s="12">
        <f>SUMIF(AMIP!F:F,'ALL 2020'!C320,AMIP!D:D)</f>
        <v>0</v>
      </c>
      <c r="Z320" s="12">
        <f>+SUMIF(ISF!G:G,'ALL 2020'!C320,ISF!E:E)</f>
        <v>0</v>
      </c>
      <c r="AA320" s="124">
        <f>+SUMIF(DISCOI!G:G,'ALL 2020'!C320,DISCOI!E:E)</f>
        <v>-82694.559999999998</v>
      </c>
      <c r="AB320" s="12">
        <f>+SUMIF(MABEL!F:F,'ALL 2020'!C320,MABEL!D:D)</f>
        <v>-53919.59</v>
      </c>
      <c r="AC320" s="12">
        <f>+SUMIF(NMP!F:F,'ALL 2020'!C320,NMP!D:D)</f>
        <v>-394793.09</v>
      </c>
      <c r="AD320" s="12">
        <f>SUMIF('AMCHO '!F:F,'ALL 2020'!C320,'AMCHO '!D:D)</f>
        <v>-43415805.259999998</v>
      </c>
      <c r="AE320">
        <f>+SUMIF(CONFORTIS!G:G,'ALL 2020'!C320,CONFORTIS!E:E)</f>
        <v>0</v>
      </c>
      <c r="AF320" s="12">
        <f>+SUMIF('IRS IMMO'!G:G,'ALL 2020'!C320,'IRS IMMO'!E:E)</f>
        <v>-19658.87</v>
      </c>
      <c r="AG320" s="12">
        <f>+SUMIF(AGRIVETAM!F:F,'ALL 2020'!C320,AGRIVETAM!D:D)</f>
        <v>-1351679.28</v>
      </c>
      <c r="AH320" s="12">
        <f>+SUMIF(EUROPAINTS!F:F,'ALL 2020'!C320,EUROPAINTS!D:D)</f>
        <v>-2822342.97</v>
      </c>
      <c r="AI320" s="12">
        <f>+SUMIF('VET ABE'!F:F,'ALL 2020'!C320,'VET ABE'!E:E)</f>
        <v>-884557.04</v>
      </c>
      <c r="AJ320" s="12">
        <f>SUMIF('VET FIA'!F:F,'ALL 2020'!C320,'VET FIA'!E:E)</f>
        <v>-190941.11</v>
      </c>
      <c r="AK320" s="12">
        <f>+SUMIF('CSS SAKAY'!F:F,'ALL 2020'!C320,'CSS SAKAY'!D:D)</f>
        <v>-500003.12</v>
      </c>
      <c r="AL320" s="12">
        <f>+SUMIF(AGRIMA!F:F,'ALL 2020'!C320,AGRIMA!D:D)</f>
        <v>-3112895.66</v>
      </c>
      <c r="AM320" s="12">
        <f>SUMIF('United Malagasy'!F:F,'ALL 2020'!C320,'United Malagasy'!D:D)</f>
        <v>-3951228.66</v>
      </c>
      <c r="AN320" s="12">
        <f>+SUMIF(NUTRIFOOD!E:E,'ALL 2020'!C320,NUTRIFOOD!D:D)</f>
        <v>0</v>
      </c>
      <c r="AO320" s="12">
        <f>+SUMIF(FERRIS!H:H,'ALL 2020'!C320,FERRIS!F:F)</f>
        <v>-33390622.010000002</v>
      </c>
      <c r="AP320" s="12">
        <f>+SUMIF(SEM!F:F,'ALL 2020'!C320,SEM!D:D)</f>
        <v>-65770288.909999996</v>
      </c>
      <c r="AQ320" s="12">
        <f>+SUMIF(Madatrade!F:F,'ALL 2020'!C320,Madatrade!D:D)</f>
        <v>-32.200000000000003</v>
      </c>
      <c r="AR320" s="12">
        <f>+SUMIF('FLY TECH'!F:F,'ALL 2020'!C320,'FLY TECH'!E:E)</f>
        <v>-11995.09</v>
      </c>
      <c r="AS320" s="12">
        <f>+SUMIF('FIRST INVESTISSEMENT'!G:G,'ALL 2020'!C320,'FIRST INVESTISSEMENT'!E:E)</f>
        <v>-0.14000000000000001</v>
      </c>
      <c r="AT320" s="164">
        <f t="shared" si="25"/>
        <v>-3676509215.5387993</v>
      </c>
      <c r="AU320" s="165">
        <f t="shared" si="27"/>
        <v>-851825.8028787222</v>
      </c>
    </row>
    <row r="321" spans="1:47" x14ac:dyDescent="0.25">
      <c r="A321" s="11" t="str">
        <f t="shared" si="23"/>
        <v>7</v>
      </c>
      <c r="B321" s="11" t="str">
        <f t="shared" si="24"/>
        <v>765</v>
      </c>
      <c r="C321" s="23">
        <v>76500000</v>
      </c>
      <c r="D321" s="160" t="s">
        <v>3283</v>
      </c>
      <c r="E321" s="24" t="s">
        <v>527</v>
      </c>
      <c r="F321" s="12">
        <f>+SUMIF(AGRIFARM!H:H,C321,AGRIFARM!L:L)</f>
        <v>-2772700.75</v>
      </c>
      <c r="G321" s="12">
        <f>+SUMIF(AGRICORP!I:I,C321,AGRICORP!E:E)</f>
        <v>0</v>
      </c>
      <c r="H321" s="12">
        <f>+SUMIF(SMTP!D:D,'ALL 2020'!C321,SMTP!G:G)</f>
        <v>-18225.509999999998</v>
      </c>
      <c r="I321" s="12">
        <f>+SUMIF(AGRIVET!G:G,C321,AGRIVET!E:E)</f>
        <v>-534657.43999999994</v>
      </c>
      <c r="J321" s="12">
        <f>+SUMIF(AGRIVAL!G:G,'ALL 2020'!C321,AGRIVAL!E:E)</f>
        <v>-424797.31</v>
      </c>
      <c r="K321" s="12">
        <f>+SUMIF(AGRIKOBA!G:G,'ALL 2020'!C321,AGRIKOBA!E:E)</f>
        <v>-931267.67</v>
      </c>
      <c r="L321" s="12">
        <f>+SUMIF(LMOI!F:F,'ALL 2020'!C321,LMOI!D:D)</f>
        <v>0</v>
      </c>
      <c r="M321" s="12">
        <f>+SUMIF(TARTINE!G:G,'ALL 2020'!C321,TARTINE!E:E)</f>
        <v>-1529750.89</v>
      </c>
      <c r="N321" s="12">
        <f>+SUMIF(IDF!F:F,'ALL 2020'!C321,IDF!D:D)</f>
        <v>-4251615.74</v>
      </c>
      <c r="O321" s="12">
        <f>+SUMIF(RYA!G:G,C321,RYA!E:E)</f>
        <v>-3660.58</v>
      </c>
      <c r="P321" s="12">
        <f>+SUMIF('SCI NOAH'!G:G,'ALL 2020'!C321,'SCI NOAH'!E:E)</f>
        <v>0</v>
      </c>
      <c r="Q321" s="12">
        <f>+SUMIF(SIM!F:F,'ALL 2020'!C321,SIM!D:D)</f>
        <v>0</v>
      </c>
      <c r="R321" s="163">
        <f>+SUMIF('First Energy'!F:F,'ALL 2020'!C321,'First Energy'!D:D)</f>
        <v>0</v>
      </c>
      <c r="S321" s="163">
        <f>+SUMIF('ID Motors'!G:G,C321,'ID Motors'!E:E)</f>
        <v>-4610.96</v>
      </c>
      <c r="T321" s="12">
        <f>+SUMIF('ID RENTAL'!G:G,'ALL 2020'!C321,'ID RENTAL'!E:E)</f>
        <v>0</v>
      </c>
      <c r="U321" s="12">
        <f>+SUMIF('MCM '!G:G,'ALL 2020'!C321,'MCM '!E:E)</f>
        <v>-69236.88</v>
      </c>
      <c r="V321" s="12">
        <f>SUMIF(AGRIMOTORS!G:G,C321,AGRIMOTORS!E:E)</f>
        <v>-46453.4</v>
      </c>
      <c r="W321" s="12">
        <f>+SUMIF(BOVIMA!F:F,'ALL 2020'!C321,BOVIMA!D:D)</f>
        <v>-410749.64</v>
      </c>
      <c r="X321" s="12">
        <f>+SUMIF(AGRIFEED!F:F,'ALL 2020'!C321,AGRIFEED!D:D)</f>
        <v>0</v>
      </c>
      <c r="Y321" s="12">
        <f>SUMIF(AMIP!F:F,'ALL 2020'!C321,AMIP!D:D)</f>
        <v>0</v>
      </c>
      <c r="Z321" s="12">
        <f>+SUMIF(ISF!G:G,'ALL 2020'!C321,ISF!E:E)</f>
        <v>0</v>
      </c>
      <c r="AA321" s="124">
        <f>+SUMIF(DISCOI!G:G,'ALL 2020'!C321,DISCOI!E:E)</f>
        <v>-20421.439999999999</v>
      </c>
      <c r="AB321" s="12">
        <f>+SUMIF(MABEL!F:F,'ALL 2020'!C321,MABEL!D:D)</f>
        <v>-124958.25</v>
      </c>
      <c r="AC321" s="12">
        <f>+SUMIF(NMP!F:F,'ALL 2020'!C321,NMP!D:D)</f>
        <v>0</v>
      </c>
      <c r="AD321" s="12">
        <f>SUMIF('AMCHO '!F:F,'ALL 2020'!C321,'AMCHO '!D:D)</f>
        <v>-15245329.539999999</v>
      </c>
      <c r="AE321">
        <f>+SUMIF(CONFORTIS!G:G,'ALL 2020'!C321,CONFORTIS!E:E)</f>
        <v>0</v>
      </c>
      <c r="AF321" s="12">
        <f>+SUMIF('IRS IMMO'!G:G,'ALL 2020'!C321,'IRS IMMO'!E:E)</f>
        <v>-14739.86</v>
      </c>
      <c r="AG321" s="12">
        <f>+SUMIF(AGRIVETAM!F:F,'ALL 2020'!C321,AGRIVETAM!D:D)</f>
        <v>-5622925.9699999997</v>
      </c>
      <c r="AH321" s="12">
        <f>+SUMIF(EUROPAINTS!F:F,'ALL 2020'!C321,EUROPAINTS!D:D)</f>
        <v>-25822.36</v>
      </c>
      <c r="AI321" s="12">
        <f>+SUMIF('VET ABE'!F:F,'ALL 2020'!C321,'VET ABE'!E:E)</f>
        <v>-1465999.93</v>
      </c>
      <c r="AJ321" s="12">
        <f>SUMIF('VET FIA'!F:F,'ALL 2020'!C321,'VET FIA'!E:E)</f>
        <v>-1504369.87</v>
      </c>
      <c r="AK321" s="12">
        <f>+SUMIF('CSS SAKAY'!F:F,'ALL 2020'!C321,'CSS SAKAY'!D:D)</f>
        <v>0</v>
      </c>
      <c r="AL321" s="12">
        <f>+SUMIF(AGRIMA!F:F,'ALL 2020'!C321,AGRIMA!D:D)</f>
        <v>0</v>
      </c>
      <c r="AM321" s="12">
        <f>SUMIF('United Malagasy'!F:F,'ALL 2020'!C321,'United Malagasy'!D:D)</f>
        <v>0</v>
      </c>
      <c r="AN321" s="12">
        <f>+SUMIF(NUTRIFOOD!E:E,'ALL 2020'!C321,NUTRIFOOD!D:D)</f>
        <v>0</v>
      </c>
      <c r="AO321" s="12">
        <f>+SUMIF(FERRIS!H:H,'ALL 2020'!C321,FERRIS!F:F)</f>
        <v>-1666526.41</v>
      </c>
      <c r="AP321" s="12">
        <f>+SUMIF(SEM!F:F,'ALL 2020'!C321,SEM!D:D)</f>
        <v>-6455573.5</v>
      </c>
      <c r="AQ321" s="12">
        <f>+SUMIF(Madatrade!F:F,'ALL 2020'!C321,Madatrade!D:D)</f>
        <v>-7087871.8499999996</v>
      </c>
      <c r="AR321" s="12">
        <f>+SUMIF('FLY TECH'!F:F,'ALL 2020'!C321,'FLY TECH'!E:E)</f>
        <v>-78076.679999999993</v>
      </c>
      <c r="AS321" s="12">
        <f>+SUMIF('FIRST INVESTISSEMENT'!G:G,'ALL 2020'!C321,'FIRST INVESTISSEMENT'!E:E)</f>
        <v>-28392.639999999999</v>
      </c>
      <c r="AT321" s="164">
        <f t="shared" si="25"/>
        <v>-50338735.069999993</v>
      </c>
      <c r="AU321" s="165">
        <f t="shared" si="27"/>
        <v>-11663.192148593027</v>
      </c>
    </row>
    <row r="322" spans="1:47" x14ac:dyDescent="0.25">
      <c r="A322" s="11" t="str">
        <f t="shared" si="23"/>
        <v>7</v>
      </c>
      <c r="B322" s="11" t="str">
        <f t="shared" si="24"/>
        <v>766</v>
      </c>
      <c r="C322" s="23">
        <v>76600000</v>
      </c>
      <c r="D322" s="160" t="s">
        <v>3283</v>
      </c>
      <c r="E322" s="24" t="s">
        <v>239</v>
      </c>
      <c r="F322" s="12">
        <f>+SUMIF(AGRIFARM!H:H,C322,AGRIFARM!L:L)</f>
        <v>-19928834.399999999</v>
      </c>
      <c r="G322" s="12">
        <f>+SUMIF(AGRICORP!I:I,C322,AGRICORP!E:E)</f>
        <v>0</v>
      </c>
      <c r="H322" s="12">
        <f>+SUMIF(SMTP!D:D,'ALL 2020'!C322,SMTP!G:G)</f>
        <v>-31575913.798300002</v>
      </c>
      <c r="I322" s="12">
        <f>+SUMIF(AGRIVET!G:G,C322,AGRIVET!E:E)</f>
        <v>-306206673.69</v>
      </c>
      <c r="J322" s="12">
        <f>+SUMIF(AGRIVAL!G:G,'ALL 2020'!C322,AGRIVAL!E:E)</f>
        <v>-31770130.420000002</v>
      </c>
      <c r="K322" s="12">
        <f>+SUMIF(AGRIKOBA!G:G,'ALL 2020'!C322,AGRIKOBA!E:E)</f>
        <v>-1777008.31</v>
      </c>
      <c r="L322" s="12">
        <f>+SUMIF(LMOI!F:F,'ALL 2020'!C322,LMOI!D:D)</f>
        <v>-877186743.21000004</v>
      </c>
      <c r="M322" s="12">
        <f>+SUMIF(TARTINE!G:G,'ALL 2020'!C322,TARTINE!E:E)</f>
        <v>0</v>
      </c>
      <c r="N322" s="12">
        <f>+SUMIF(IDF!F:F,'ALL 2020'!C322,IDF!D:D)</f>
        <v>0</v>
      </c>
      <c r="O322" s="12">
        <f>+SUMIF(RYA!G:G,C322,RYA!E:E)</f>
        <v>0</v>
      </c>
      <c r="P322" s="12">
        <f>+SUMIF('SCI NOAH'!G:G,'ALL 2020'!C322,'SCI NOAH'!E:E)</f>
        <v>0</v>
      </c>
      <c r="Q322" s="12">
        <f>+SUMIF(SIM!F:F,'ALL 2020'!C322,SIM!D:D)</f>
        <v>0</v>
      </c>
      <c r="R322" s="163">
        <f>+SUMIF('First Energy'!F:F,'ALL 2020'!C322,'First Energy'!D:D)</f>
        <v>-264498.58000000101</v>
      </c>
      <c r="S322" s="163">
        <f>+SUMIF('ID Motors'!G:G,C322,'ID Motors'!E:E)</f>
        <v>0</v>
      </c>
      <c r="T322" s="12">
        <f>+SUMIF('ID RENTAL'!G:G,'ALL 2020'!C322,'ID RENTAL'!E:E)</f>
        <v>0</v>
      </c>
      <c r="U322" s="12">
        <f>+SUMIF('MCM '!G:G,'ALL 2020'!C322,'MCM '!E:E)</f>
        <v>-2188195</v>
      </c>
      <c r="V322" s="12">
        <f>SUMIF(AGRIMOTORS!G:G,C322,AGRIMOTORS!E:E)</f>
        <v>-1185057.47</v>
      </c>
      <c r="W322" s="12">
        <f>+SUMIF(BOVIMA!F:F,'ALL 2020'!C322,BOVIMA!D:D)</f>
        <v>-154832982</v>
      </c>
      <c r="X322" s="12">
        <f>+SUMIF(AGRIFEED!F:F,'ALL 2020'!C322,AGRIFEED!D:D)</f>
        <v>-5087</v>
      </c>
      <c r="Y322" s="12">
        <f>SUMIF(AMIP!F:F,'ALL 2020'!C322,AMIP!D:D)</f>
        <v>0</v>
      </c>
      <c r="Z322" s="12">
        <f>+SUMIF(ISF!G:G,'ALL 2020'!C322,ISF!E:E)</f>
        <v>0</v>
      </c>
      <c r="AA322" s="124">
        <f>+SUMIF(DISCOI!G:G,'ALL 2020'!C322,DISCOI!E:E)</f>
        <v>-7960110.9000000004</v>
      </c>
      <c r="AB322" s="12">
        <f>+SUMIF(MABEL!F:F,'ALL 2020'!C322,MABEL!D:D)</f>
        <v>-78847009.680000007</v>
      </c>
      <c r="AC322" s="12">
        <f>+SUMIF(NMP!F:F,'ALL 2020'!C322,NMP!D:D)</f>
        <v>-7775086.6200000001</v>
      </c>
      <c r="AD322" s="12">
        <f>SUMIF('AMCHO '!F:F,'ALL 2020'!C322,'AMCHO '!D:D)</f>
        <v>-119606714.47</v>
      </c>
      <c r="AE322">
        <f>+SUMIF(CONFORTIS!G:G,'ALL 2020'!C322,CONFORTIS!E:E)</f>
        <v>0</v>
      </c>
      <c r="AF322" s="12">
        <f>+SUMIF('IRS IMMO'!G:G,'ALL 2020'!C322,'IRS IMMO'!E:E)</f>
        <v>0</v>
      </c>
      <c r="AG322" s="12">
        <f>+SUMIF(AGRIVETAM!F:F,'ALL 2020'!C322,AGRIVETAM!D:D)</f>
        <v>0</v>
      </c>
      <c r="AH322" s="12">
        <f>+SUMIF(EUROPAINTS!F:F,'ALL 2020'!C322,EUROPAINTS!D:D)</f>
        <v>0</v>
      </c>
      <c r="AI322" s="12">
        <f>+SUMIF('VET ABE'!F:F,'ALL 2020'!C322,'VET ABE'!E:E)</f>
        <v>0</v>
      </c>
      <c r="AJ322" s="12">
        <f>SUMIF('VET FIA'!F:F,'ALL 2020'!C322,'VET FIA'!E:E)</f>
        <v>0</v>
      </c>
      <c r="AK322" s="12">
        <f>+SUMIF('CSS SAKAY'!F:F,'ALL 2020'!C322,'CSS SAKAY'!D:D)</f>
        <v>0</v>
      </c>
      <c r="AL322" s="12">
        <f>+SUMIF(AGRIMA!F:F,'ALL 2020'!C322,AGRIMA!D:D)</f>
        <v>-50363767.810000002</v>
      </c>
      <c r="AM322" s="12">
        <f>SUMIF('United Malagasy'!F:F,'ALL 2020'!C322,'United Malagasy'!D:D)</f>
        <v>0</v>
      </c>
      <c r="AN322" s="12">
        <f>+SUMIF(NUTRIFOOD!E:E,'ALL 2020'!C322,NUTRIFOOD!D:D)</f>
        <v>0</v>
      </c>
      <c r="AO322" s="12">
        <f>+SUMIF(FERRIS!H:H,'ALL 2020'!C322,FERRIS!F:F)</f>
        <v>0</v>
      </c>
      <c r="AP322" s="12">
        <f>+SUMIF(SEM!F:F,'ALL 2020'!C322,SEM!D:D)</f>
        <v>-4205027.76</v>
      </c>
      <c r="AQ322" s="12">
        <f>+SUMIF(Madatrade!F:F,'ALL 2020'!C322,Madatrade!D:D)</f>
        <v>-36002364</v>
      </c>
      <c r="AR322" s="12">
        <f>+SUMIF('FLY TECH'!F:F,'ALL 2020'!C322,'FLY TECH'!E:E)</f>
        <v>-5044866.5199999996</v>
      </c>
      <c r="AS322" s="12">
        <f>+SUMIF('FIRST INVESTISSEMENT'!G:G,'ALL 2020'!C322,'FIRST INVESTISSEMENT'!E:E)</f>
        <v>0</v>
      </c>
      <c r="AT322" s="164">
        <f t="shared" si="25"/>
        <v>-1736726071.6382999</v>
      </c>
      <c r="AU322" s="165">
        <f t="shared" si="27"/>
        <v>-402389.33010178705</v>
      </c>
    </row>
    <row r="323" spans="1:47" x14ac:dyDescent="0.25">
      <c r="A323" s="11" t="str">
        <f t="shared" si="23"/>
        <v>7</v>
      </c>
      <c r="B323" s="11" t="str">
        <f t="shared" si="24"/>
        <v>721</v>
      </c>
      <c r="C323" s="22">
        <v>72100000</v>
      </c>
      <c r="D323" s="22" t="s">
        <v>3284</v>
      </c>
      <c r="E323" s="81" t="s">
        <v>1630</v>
      </c>
      <c r="F323" s="12">
        <f>+SUMIF(AGRIFARM!H:H,C323,AGRIFARM!L:L)</f>
        <v>0</v>
      </c>
      <c r="G323" s="12">
        <f>+SUMIF(AGRICORP!I:I,C323,AGRICORP!E:E)</f>
        <v>0</v>
      </c>
      <c r="H323" s="12">
        <f>+SUMIF(SMTP!D:D,'ALL 2020'!C323,SMTP!G:G)</f>
        <v>0</v>
      </c>
      <c r="I323" s="12">
        <f>+SUMIF(AGRIVET!G:G,C323,AGRIVET!E:E)</f>
        <v>0</v>
      </c>
      <c r="J323" s="12"/>
      <c r="K323" s="12"/>
      <c r="L323" s="12">
        <f>+SUMIF(LMOI!F:F,'ALL 2020'!C323,LMOI!D:D)</f>
        <v>0</v>
      </c>
      <c r="M323" s="12">
        <f>+SUMIF(TARTINE!G:G,'ALL 2020'!C323,TARTINE!E:E)</f>
        <v>0</v>
      </c>
      <c r="N323" s="12">
        <f>+SUMIF(IDF!F:F,'ALL 2020'!C323,IDF!D:D)</f>
        <v>0</v>
      </c>
      <c r="O323" s="12">
        <f>+SUMIF(RYA!G:G,C323,RYA!E:E)</f>
        <v>0</v>
      </c>
      <c r="P323" s="12">
        <f>+SUMIF('SCI NOAH'!G:G,'ALL 2020'!C323,'SCI NOAH'!E:E)</f>
        <v>-36292099.539999999</v>
      </c>
      <c r="Q323" s="12">
        <f>+SUMIF(SIM!F:F,'ALL 2020'!C323,SIM!D:D)</f>
        <v>0</v>
      </c>
      <c r="R323" s="163">
        <f>+SUMIF('First Energy'!F:F,'ALL 2020'!C323,'First Energy'!D:D)</f>
        <v>-427040320.00999999</v>
      </c>
      <c r="S323" s="163">
        <f>+SUMIF('ID Motors'!G:G,C323,'ID Motors'!E:E)</f>
        <v>0</v>
      </c>
      <c r="T323" s="12">
        <f>+SUMIF('ID RENTAL'!G:G,'ALL 2020'!C323,'ID RENTAL'!E:E)</f>
        <v>0</v>
      </c>
      <c r="U323" s="12">
        <f>+SUMIF('MCM '!G:G,'ALL 2020'!C323,'MCM '!E:E)</f>
        <v>0</v>
      </c>
      <c r="V323" s="12">
        <f>SUMIF(AGRIMOTORS!G:G,C323,AGRIMOTORS!E:E)</f>
        <v>0</v>
      </c>
      <c r="W323" s="12">
        <f>+SUMIF(BOVIMA!F:F,'ALL 2020'!C323,BOVIMA!D:D)</f>
        <v>-6008769667.8999996</v>
      </c>
      <c r="X323" s="12">
        <f>+SUMIF(AGRIFEED!F:F,'ALL 2020'!C323,AGRIFEED!D:D)</f>
        <v>0</v>
      </c>
      <c r="Y323" s="12">
        <f>SUMIF(AMIP!F:F,'ALL 2020'!C323,AMIP!D:D)</f>
        <v>0</v>
      </c>
      <c r="Z323" s="12">
        <f>+SUMIF(ISF!G:G,'ALL 2020'!C323,ISF!E:E)</f>
        <v>0</v>
      </c>
      <c r="AA323" s="124">
        <f>+SUMIF(DISCOI!G:G,'ALL 2020'!C323,DISCOI!E:E)</f>
        <v>0</v>
      </c>
      <c r="AB323" s="12">
        <f>+SUMIF(MABEL!F:F,'ALL 2020'!C323,MABEL!D:D)</f>
        <v>-186386254.46000001</v>
      </c>
      <c r="AC323" s="12">
        <f>+SUMIF(NMP!F:F,'ALL 2020'!C323,NMP!D:D)</f>
        <v>0</v>
      </c>
      <c r="AD323" s="12">
        <f>SUMIF('AMCHO '!F:F,'ALL 2020'!C323,'AMCHO '!D:D)</f>
        <v>0</v>
      </c>
      <c r="AE323">
        <f>+SUMIF(CONFORTIS!G:G,'ALL 2020'!C323,CONFORTIS!E:E)</f>
        <v>0</v>
      </c>
      <c r="AF323" s="12">
        <f>+SUMIF('IRS IMMO'!G:G,'ALL 2020'!C323,'IRS IMMO'!E:E)</f>
        <v>0</v>
      </c>
      <c r="AG323" s="12">
        <f>+SUMIF(AGRIVETAM!F:F,'ALL 2020'!C323,AGRIVETAM!D:D)</f>
        <v>0</v>
      </c>
      <c r="AH323" s="12">
        <f>+SUMIF(EUROPAINTS!F:F,'ALL 2020'!C323,EUROPAINTS!D:D)</f>
        <v>0</v>
      </c>
      <c r="AI323" s="12">
        <f>+SUMIF('VET ABE'!F:F,'ALL 2020'!C323,'VET ABE'!E:E)</f>
        <v>0</v>
      </c>
      <c r="AJ323" s="12">
        <f>SUMIF('VET FIA'!F:F,'ALL 2020'!C323,'VET FIA'!E:E)</f>
        <v>0</v>
      </c>
      <c r="AK323" s="12">
        <f>+SUMIF('CSS SAKAY'!F:F,'ALL 2020'!C323,'CSS SAKAY'!D:D)</f>
        <v>0</v>
      </c>
      <c r="AL323" s="12">
        <f>+SUMIF(AGRIMA!F:F,'ALL 2020'!C323,AGRIMA!D:D)</f>
        <v>0</v>
      </c>
      <c r="AM323" s="12">
        <f>SUMIF('United Malagasy'!F:F,'ALL 2020'!C323,'United Malagasy'!D:D)</f>
        <v>0</v>
      </c>
      <c r="AN323" s="12">
        <f>+SUMIF(NUTRIFOOD!E:E,'ALL 2020'!C323,NUTRIFOOD!D:D)</f>
        <v>0</v>
      </c>
      <c r="AO323" s="12">
        <f>+SUMIF(FERRIS!H:H,'ALL 2020'!C323,FERRIS!F:F)</f>
        <v>0</v>
      </c>
      <c r="AP323" s="12">
        <f>+SUMIF(SEM!F:F,'ALL 2020'!C323,SEM!D:D)</f>
        <v>0</v>
      </c>
      <c r="AQ323" s="12">
        <f>+SUMIF(Madatrade!F:F,'ALL 2020'!C323,Madatrade!D:D)</f>
        <v>0</v>
      </c>
      <c r="AR323" s="12">
        <f>+SUMIF('FLY TECH'!F:F,'ALL 2020'!C323,'FLY TECH'!E:E)</f>
        <v>0</v>
      </c>
      <c r="AS323" s="12">
        <f>+SUMIF('FIRST INVESTISSEMENT'!G:G,'ALL 2020'!C323,'FIRST INVESTISSEMENT'!E:E)</f>
        <v>0</v>
      </c>
      <c r="AT323" s="164">
        <f t="shared" si="25"/>
        <v>-6658488341.9099998</v>
      </c>
      <c r="AU323" s="165">
        <f t="shared" si="27"/>
        <v>-1542733.0234435096</v>
      </c>
    </row>
    <row r="324" spans="1:47" x14ac:dyDescent="0.25">
      <c r="A324" s="11" t="str">
        <f t="shared" si="23"/>
        <v>7</v>
      </c>
      <c r="B324" s="11" t="str">
        <f t="shared" si="24"/>
        <v>785</v>
      </c>
      <c r="C324" s="23">
        <v>78500000</v>
      </c>
      <c r="D324" s="160" t="s">
        <v>3285</v>
      </c>
      <c r="E324" s="24" t="s">
        <v>529</v>
      </c>
      <c r="F324" s="12">
        <f>+SUMIF(AGRIFARM!H:H,C324,AGRIFARM!L:L)</f>
        <v>-8240059.5999999996</v>
      </c>
      <c r="G324" s="12">
        <f>+SUMIF(AGRICORP!I:I,C324,AGRICORP!E:E)</f>
        <v>0</v>
      </c>
      <c r="H324" s="12">
        <f>+SUMIF(SMTP!D:D,'ALL 2020'!C324,SMTP!G:G)</f>
        <v>-26143487.899999999</v>
      </c>
      <c r="I324" s="12">
        <f>+SUMIF(AGRIVET!G:G,C324,AGRIVET!E:E)</f>
        <v>-76868000</v>
      </c>
      <c r="J324" s="12">
        <f>+SUMIF(AGRIVAL!G:G,'ALL 2020'!C324,AGRIVAL!E:E)</f>
        <v>-23524400</v>
      </c>
      <c r="K324" s="12">
        <f>+SUMIF(AGRIKOBA!G:G,'ALL 2020'!C324,AGRIKOBA!E:E)</f>
        <v>0</v>
      </c>
      <c r="L324" s="12">
        <f>+SUMIF(LMOI!F:F,'ALL 2020'!C324,LMOI!D:D)</f>
        <v>0</v>
      </c>
      <c r="M324" s="12">
        <f>+SUMIF(TARTINE!G:G,'ALL 2020'!C324,TARTINE!E:E)</f>
        <v>0</v>
      </c>
      <c r="N324" s="12">
        <f>+SUMIF(IDF!F:F,'ALL 2020'!C324,IDF!D:D)</f>
        <v>0</v>
      </c>
      <c r="O324" s="12">
        <f>+SUMIF(RYA!G:G,C324,RYA!E:E)</f>
        <v>0</v>
      </c>
      <c r="P324" s="12">
        <f>+SUMIF('SCI NOAH'!G:G,'ALL 2020'!C324,'SCI NOAH'!E:E)</f>
        <v>0</v>
      </c>
      <c r="Q324" s="12">
        <f>+SUMIF(SIM!F:F,'ALL 2020'!C324,SIM!D:D)</f>
        <v>0</v>
      </c>
      <c r="R324" s="163">
        <f>+SUMIF('First Energy'!F:F,'ALL 2020'!C324,'First Energy'!D:D)</f>
        <v>-3306817961.9200001</v>
      </c>
      <c r="S324" s="163">
        <f>+SUMIF('ID Motors'!G:G,C324,'ID Motors'!E:E)</f>
        <v>-10287023.609999999</v>
      </c>
      <c r="T324" s="12">
        <f>+SUMIF('ID RENTAL'!G:G,'ALL 2020'!C324,'ID RENTAL'!E:E)</f>
        <v>0</v>
      </c>
      <c r="U324" s="12">
        <f>+SUMIF('MCM '!G:G,'ALL 2020'!C324,'MCM '!E:E)</f>
        <v>0</v>
      </c>
      <c r="V324" s="12">
        <f>SUMIF(AGRIMOTORS!G:G,C324,AGRIMOTORS!E:E)</f>
        <v>0</v>
      </c>
      <c r="W324" s="12">
        <f>+SUMIF(BOVIMA!F:F,'ALL 2020'!C324,BOVIMA!D:D)</f>
        <v>0</v>
      </c>
      <c r="X324" s="12">
        <f>+SUMIF(AGRIFEED!F:F,'ALL 2020'!C324,AGRIFEED!D:D)</f>
        <v>0</v>
      </c>
      <c r="Y324" s="12">
        <f>SUMIF(AMIP!F:F,'ALL 2020'!C324,AMIP!D:D)</f>
        <v>0</v>
      </c>
      <c r="Z324" s="12">
        <f>+SUMIF(ISF!G:G,'ALL 2020'!C324,ISF!E:E)</f>
        <v>0</v>
      </c>
      <c r="AA324" s="124">
        <f>+SUMIF(DISCOI!G:G,'ALL 2020'!C324,DISCOI!E:E)</f>
        <v>-13168242.039999999</v>
      </c>
      <c r="AB324" s="12">
        <f>+SUMIF(MABEL!F:F,'ALL 2020'!C324,MABEL!D:D)</f>
        <v>0</v>
      </c>
      <c r="AC324" s="12">
        <f>+SUMIF(NMP!F:F,'ALL 2020'!C324,NMP!D:D)</f>
        <v>0</v>
      </c>
      <c r="AD324" s="12">
        <f>SUMIF('AMCHO '!F:F,'ALL 2020'!C324,'AMCHO '!D:D)</f>
        <v>0</v>
      </c>
      <c r="AE324">
        <f>+SUMIF(CONFORTIS!G:G,'ALL 2020'!C324,CONFORTIS!E:E)</f>
        <v>0</v>
      </c>
      <c r="AF324" s="12">
        <f>+SUMIF('IRS IMMO'!G:G,'ALL 2020'!C324,'IRS IMMO'!E:E)</f>
        <v>0</v>
      </c>
      <c r="AG324" s="12">
        <f>+SUMIF(AGRIVETAM!F:F,'ALL 2020'!C324,AGRIVETAM!D:D)</f>
        <v>0</v>
      </c>
      <c r="AH324" s="12">
        <f>+SUMIF(EUROPAINTS!F:F,'ALL 2020'!C324,EUROPAINTS!D:D)</f>
        <v>0</v>
      </c>
      <c r="AI324" s="12">
        <f>+SUMIF('VET ABE'!F:F,'ALL 2020'!C324,'VET ABE'!E:E)</f>
        <v>0</v>
      </c>
      <c r="AJ324" s="12">
        <f>SUMIF('VET FIA'!F:F,'ALL 2020'!C324,'VET FIA'!E:E)</f>
        <v>0</v>
      </c>
      <c r="AK324" s="12">
        <f>+SUMIF('CSS SAKAY'!F:F,'ALL 2020'!C324,'CSS SAKAY'!D:D)</f>
        <v>0</v>
      </c>
      <c r="AL324" s="12">
        <f>+SUMIF(AGRIMA!F:F,'ALL 2020'!C324,AGRIMA!D:D)</f>
        <v>0</v>
      </c>
      <c r="AM324" s="12">
        <f>SUMIF('United Malagasy'!F:F,'ALL 2020'!C324,'United Malagasy'!D:D)</f>
        <v>0</v>
      </c>
      <c r="AN324" s="12">
        <f>+SUMIF(NUTRIFOOD!E:E,'ALL 2020'!C324,NUTRIFOOD!D:D)</f>
        <v>0</v>
      </c>
      <c r="AO324" s="12">
        <f>+SUMIF(FERRIS!H:H,'ALL 2020'!C324,FERRIS!F:F)</f>
        <v>0</v>
      </c>
      <c r="AP324" s="12">
        <f>+SUMIF(SEM!F:F,'ALL 2020'!C324,SEM!D:D)</f>
        <v>0</v>
      </c>
      <c r="AQ324" s="12">
        <f>+SUMIF(Madatrade!F:F,'ALL 2020'!C324,Madatrade!D:D)</f>
        <v>0</v>
      </c>
      <c r="AR324" s="12">
        <f>+SUMIF('FLY TECH'!F:F,'ALL 2020'!C324,'FLY TECH'!E:E)</f>
        <v>0</v>
      </c>
      <c r="AS324" s="12">
        <f>+SUMIF('FIRST INVESTISSEMENT'!G:G,'ALL 2020'!C324,'FIRST INVESTISSEMENT'!E:E)</f>
        <v>0</v>
      </c>
      <c r="AT324" s="164">
        <f t="shared" si="25"/>
        <v>-3465049175.0700002</v>
      </c>
      <c r="AU324" s="165">
        <f t="shared" si="27"/>
        <v>-802831.74134127435</v>
      </c>
    </row>
  </sheetData>
  <conditionalFormatting sqref="C4:C9 C12:C14 C18 C21 C27:C29 C32:C35 C37 C39 C42:C45 C47:C48 C50 C52 C54:C58 C60 C63:C66 C68 C71:C82 C84:C107 C109:C112 C115:C118 C120 C131 C138:C139 C141:C184 C186:C193 C199:C210 C214 C216:C232 C234:C235 C241 C243:C245 C247:C255 C258:C261 C263:C282 C284:C297 C299:C306 C308:C309 C311:C322 C324:C325 C798:C1048576">
    <cfRule type="duplicateValues" dxfId="123" priority="19"/>
  </conditionalFormatting>
  <conditionalFormatting sqref="C8">
    <cfRule type="duplicateValues" dxfId="122" priority="40"/>
  </conditionalFormatting>
  <conditionalFormatting sqref="C12:C14">
    <cfRule type="duplicateValues" dxfId="121" priority="39"/>
  </conditionalFormatting>
  <conditionalFormatting sqref="C15:C16">
    <cfRule type="duplicateValues" dxfId="120" priority="5"/>
  </conditionalFormatting>
  <conditionalFormatting sqref="C18">
    <cfRule type="duplicateValues" dxfId="119" priority="37"/>
    <cfRule type="duplicateValues" dxfId="118" priority="38"/>
  </conditionalFormatting>
  <conditionalFormatting sqref="C19:C20">
    <cfRule type="duplicateValues" dxfId="117" priority="6"/>
    <cfRule type="duplicateValues" dxfId="116" priority="7"/>
    <cfRule type="duplicateValues" dxfId="115" priority="8"/>
  </conditionalFormatting>
  <conditionalFormatting sqref="C49">
    <cfRule type="duplicateValues" dxfId="114" priority="4"/>
  </conditionalFormatting>
  <conditionalFormatting sqref="C67">
    <cfRule type="duplicateValues" dxfId="113" priority="3"/>
  </conditionalFormatting>
  <conditionalFormatting sqref="C80">
    <cfRule type="duplicateValues" dxfId="112" priority="36"/>
    <cfRule type="duplicateValues" dxfId="111" priority="35"/>
  </conditionalFormatting>
  <conditionalFormatting sqref="C84">
    <cfRule type="duplicateValues" dxfId="110" priority="34"/>
  </conditionalFormatting>
  <conditionalFormatting sqref="C114">
    <cfRule type="duplicateValues" dxfId="109" priority="2"/>
  </conditionalFormatting>
  <conditionalFormatting sqref="C119">
    <cfRule type="duplicateValues" dxfId="108" priority="9"/>
  </conditionalFormatting>
  <conditionalFormatting sqref="C121">
    <cfRule type="duplicateValues" dxfId="107" priority="10"/>
  </conditionalFormatting>
  <conditionalFormatting sqref="C181">
    <cfRule type="duplicateValues" dxfId="106" priority="20"/>
  </conditionalFormatting>
  <conditionalFormatting sqref="C189">
    <cfRule type="duplicateValues" dxfId="105" priority="21"/>
  </conditionalFormatting>
  <conditionalFormatting sqref="C195:C196">
    <cfRule type="duplicateValues" dxfId="104" priority="18"/>
    <cfRule type="duplicateValues" dxfId="103" priority="17"/>
  </conditionalFormatting>
  <conditionalFormatting sqref="C201">
    <cfRule type="duplicateValues" dxfId="102" priority="22"/>
  </conditionalFormatting>
  <conditionalFormatting sqref="C210">
    <cfRule type="duplicateValues" dxfId="101" priority="33"/>
  </conditionalFormatting>
  <conditionalFormatting sqref="C213">
    <cfRule type="duplicateValues" dxfId="100" priority="16"/>
    <cfRule type="duplicateValues" dxfId="99" priority="15"/>
  </conditionalFormatting>
  <conditionalFormatting sqref="C215">
    <cfRule type="duplicateValues" dxfId="98" priority="13"/>
    <cfRule type="duplicateValues" dxfId="97" priority="14"/>
  </conditionalFormatting>
  <conditionalFormatting sqref="C219">
    <cfRule type="duplicateValues" dxfId="96" priority="32"/>
  </conditionalFormatting>
  <conditionalFormatting sqref="C241">
    <cfRule type="duplicateValues" dxfId="95" priority="31"/>
  </conditionalFormatting>
  <conditionalFormatting sqref="C244">
    <cfRule type="duplicateValues" dxfId="94" priority="30"/>
  </conditionalFormatting>
  <conditionalFormatting sqref="C246">
    <cfRule type="duplicateValues" dxfId="93" priority="11"/>
    <cfRule type="duplicateValues" dxfId="92" priority="12"/>
  </conditionalFormatting>
  <conditionalFormatting sqref="C252">
    <cfRule type="duplicateValues" dxfId="91" priority="29"/>
  </conditionalFormatting>
  <conditionalFormatting sqref="C265">
    <cfRule type="duplicateValues" dxfId="90" priority="28"/>
  </conditionalFormatting>
  <conditionalFormatting sqref="C275:C277">
    <cfRule type="duplicateValues" dxfId="89" priority="27"/>
  </conditionalFormatting>
  <conditionalFormatting sqref="C290">
    <cfRule type="duplicateValues" dxfId="88" priority="26"/>
  </conditionalFormatting>
  <conditionalFormatting sqref="C291">
    <cfRule type="duplicateValues" dxfId="87" priority="25"/>
  </conditionalFormatting>
  <conditionalFormatting sqref="C305">
    <cfRule type="duplicateValues" dxfId="86" priority="24"/>
  </conditionalFormatting>
  <conditionalFormatting sqref="C306">
    <cfRule type="duplicateValues" dxfId="85" priority="23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AY750"/>
  <sheetViews>
    <sheetView zoomScale="85" zoomScaleNormal="85"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X723" sqref="X723"/>
    </sheetView>
  </sheetViews>
  <sheetFormatPr baseColWidth="10" defaultColWidth="11.42578125" defaultRowHeight="14.25" outlineLevelCol="1" x14ac:dyDescent="0.25"/>
  <cols>
    <col min="1" max="1" width="2" customWidth="1"/>
    <col min="2" max="2" width="3" customWidth="1"/>
    <col min="3" max="3" width="4" customWidth="1"/>
    <col min="4" max="4" width="10" customWidth="1"/>
    <col min="5" max="5" width="10.28515625" style="118" customWidth="1"/>
    <col min="6" max="6" width="55.140625" customWidth="1"/>
    <col min="7" max="7" width="17.5703125" customWidth="1" outlineLevel="1"/>
    <col min="8" max="8" width="16.5703125" customWidth="1" outlineLevel="1"/>
    <col min="9" max="11" width="17.5703125" customWidth="1" outlineLevel="1"/>
    <col min="12" max="12" width="16.5703125" customWidth="1" outlineLevel="1"/>
    <col min="13" max="13" width="18.5703125" style="12" customWidth="1" outlineLevel="1"/>
    <col min="14" max="14" width="18" customWidth="1" outlineLevel="1"/>
    <col min="15" max="15" width="17.5703125" customWidth="1" outlineLevel="1"/>
    <col min="16" max="16" width="16.5703125" customWidth="1" outlineLevel="1"/>
    <col min="17" max="17" width="14.85546875" customWidth="1" outlineLevel="1"/>
    <col min="18" max="18" width="16.5703125" customWidth="1" outlineLevel="1"/>
    <col min="19" max="19" width="16.5703125" style="179" customWidth="1" outlineLevel="1"/>
    <col min="20" max="20" width="17.5703125" style="179" customWidth="1" outlineLevel="1"/>
    <col min="21" max="21" width="16.7109375" customWidth="1" outlineLevel="1"/>
    <col min="22" max="23" width="16.5703125" customWidth="1" outlineLevel="1"/>
    <col min="24" max="24" width="17.5703125" customWidth="1" outlineLevel="1"/>
    <col min="25" max="26" width="16.5703125" customWidth="1" outlineLevel="1"/>
    <col min="27" max="27" width="14.85546875" customWidth="1" outlineLevel="1"/>
    <col min="28" max="28" width="15.85546875" customWidth="1" outlineLevel="1"/>
    <col min="29" max="29" width="16.5703125" style="12" customWidth="1" outlineLevel="1"/>
    <col min="30" max="30" width="14.85546875" customWidth="1" outlineLevel="1"/>
    <col min="31" max="31" width="16.5703125" customWidth="1" outlineLevel="1"/>
    <col min="32" max="32" width="12.85546875" customWidth="1" outlineLevel="1"/>
    <col min="33" max="33" width="16.5703125" customWidth="1" outlineLevel="1"/>
    <col min="34" max="34" width="16.7109375" customWidth="1" outlineLevel="1"/>
    <col min="35" max="37" width="16.5703125" customWidth="1" outlineLevel="1"/>
    <col min="38" max="38" width="13.85546875" customWidth="1" outlineLevel="1"/>
    <col min="39" max="39" width="8.140625" hidden="1" customWidth="1" outlineLevel="1"/>
    <col min="40" max="40" width="17.85546875" customWidth="1" outlineLevel="1"/>
    <col min="41" max="41" width="17.5703125" customWidth="1" outlineLevel="1"/>
    <col min="42" max="42" width="16.5703125" customWidth="1" outlineLevel="1"/>
    <col min="43" max="43" width="17.5703125" customWidth="1" outlineLevel="1"/>
    <col min="44" max="44" width="18.5703125" customWidth="1" outlineLevel="1"/>
    <col min="45" max="45" width="16.5703125" customWidth="1" outlineLevel="1"/>
    <col min="46" max="46" width="21.28515625" customWidth="1" outlineLevel="1"/>
    <col min="47" max="47" width="18.5703125" customWidth="1"/>
    <col min="48" max="48" width="25.5703125" customWidth="1"/>
    <col min="51" max="51" width="13.85546875" customWidth="1"/>
  </cols>
  <sheetData>
    <row r="1" spans="1:51" x14ac:dyDescent="0.25">
      <c r="E1" s="119"/>
      <c r="N1" s="12"/>
    </row>
    <row r="2" spans="1:51" s="61" customFormat="1" x14ac:dyDescent="0.25">
      <c r="C2" s="61" t="s">
        <v>3199</v>
      </c>
      <c r="E2" s="118"/>
      <c r="F2" s="190">
        <f>SUM(G4:AT4)</f>
        <v>-4.1302570966374186E-3</v>
      </c>
      <c r="G2" s="61" t="s">
        <v>5</v>
      </c>
      <c r="H2" s="61" t="s">
        <v>1</v>
      </c>
      <c r="I2" s="61" t="s">
        <v>17</v>
      </c>
      <c r="J2" s="61" t="s">
        <v>9</v>
      </c>
      <c r="K2" s="61" t="s">
        <v>13</v>
      </c>
      <c r="L2" s="61" t="s">
        <v>21</v>
      </c>
      <c r="M2" s="191" t="s">
        <v>25</v>
      </c>
      <c r="N2" s="191" t="s">
        <v>29</v>
      </c>
      <c r="O2" s="191" t="s">
        <v>33</v>
      </c>
      <c r="P2" s="191" t="s">
        <v>37</v>
      </c>
      <c r="Q2" s="191" t="s">
        <v>2</v>
      </c>
      <c r="R2" s="191" t="s">
        <v>6</v>
      </c>
      <c r="S2" s="191" t="s">
        <v>145</v>
      </c>
      <c r="T2" s="191" t="s">
        <v>148</v>
      </c>
      <c r="U2" s="191" t="s">
        <v>149</v>
      </c>
      <c r="V2" s="191" t="s">
        <v>22</v>
      </c>
      <c r="W2" s="191" t="s">
        <v>12</v>
      </c>
      <c r="X2" s="191" t="s">
        <v>26</v>
      </c>
      <c r="Y2" s="191" t="s">
        <v>30</v>
      </c>
      <c r="Z2" s="191" t="s">
        <v>34</v>
      </c>
      <c r="AA2" s="191" t="s">
        <v>38</v>
      </c>
      <c r="AB2" s="191" t="s">
        <v>3</v>
      </c>
      <c r="AC2" s="191" t="s">
        <v>7</v>
      </c>
      <c r="AD2" s="191" t="s">
        <v>11</v>
      </c>
      <c r="AE2" s="191" t="s">
        <v>15</v>
      </c>
      <c r="AF2" s="191" t="s">
        <v>23</v>
      </c>
      <c r="AG2" s="191" t="s">
        <v>19</v>
      </c>
      <c r="AH2" s="191" t="s">
        <v>27</v>
      </c>
      <c r="AI2" s="191" t="s">
        <v>31</v>
      </c>
      <c r="AJ2" s="191" t="s">
        <v>3315</v>
      </c>
      <c r="AK2" s="191" t="s">
        <v>3316</v>
      </c>
      <c r="AL2" s="191" t="s">
        <v>16</v>
      </c>
      <c r="AM2" s="191" t="s">
        <v>4</v>
      </c>
      <c r="AN2" s="191" t="s">
        <v>20</v>
      </c>
      <c r="AO2" s="191" t="s">
        <v>8</v>
      </c>
      <c r="AP2" s="191" t="s">
        <v>24</v>
      </c>
      <c r="AQ2" s="191" t="s">
        <v>32</v>
      </c>
      <c r="AR2" s="191" t="s">
        <v>28</v>
      </c>
      <c r="AS2" s="191" t="s">
        <v>41</v>
      </c>
      <c r="AT2" s="191" t="s">
        <v>36</v>
      </c>
      <c r="AU2" s="180" t="s">
        <v>3317</v>
      </c>
      <c r="AV2" s="17" t="s">
        <v>3324</v>
      </c>
      <c r="AX2" s="192">
        <f>+'Cours moyen 2021'!$C$253</f>
        <v>4523.0683999999992</v>
      </c>
      <c r="AY2" s="191"/>
    </row>
    <row r="3" spans="1:51" hidden="1" x14ac:dyDescent="0.25">
      <c r="G3">
        <v>2021</v>
      </c>
      <c r="H3">
        <v>2021</v>
      </c>
      <c r="I3">
        <v>2021</v>
      </c>
      <c r="J3">
        <v>2021</v>
      </c>
      <c r="K3">
        <v>2021</v>
      </c>
      <c r="L3">
        <v>2021</v>
      </c>
      <c r="M3" s="12">
        <v>2021</v>
      </c>
      <c r="N3" s="12">
        <v>2021</v>
      </c>
      <c r="O3" s="12">
        <v>2021</v>
      </c>
      <c r="P3" s="12">
        <v>2021</v>
      </c>
      <c r="Q3" s="12">
        <v>2021</v>
      </c>
      <c r="R3" s="12">
        <v>2021</v>
      </c>
      <c r="AV3" s="71" t="s">
        <v>3325</v>
      </c>
      <c r="AX3" s="193">
        <f>'Cours moyen 2020'!C253</f>
        <v>4316.0341035856582</v>
      </c>
      <c r="AY3" s="12">
        <f>F2/AX3</f>
        <v>-9.5695654795825169E-7</v>
      </c>
    </row>
    <row r="4" spans="1:51" x14ac:dyDescent="0.25">
      <c r="A4" s="17" t="s">
        <v>3326</v>
      </c>
      <c r="B4" s="17" t="s">
        <v>3327</v>
      </c>
      <c r="C4" s="17" t="s">
        <v>3328</v>
      </c>
      <c r="D4" s="17" t="s">
        <v>1974</v>
      </c>
      <c r="E4" s="194" t="s">
        <v>3329</v>
      </c>
      <c r="F4" s="17" t="s">
        <v>3330</v>
      </c>
      <c r="G4" s="183">
        <f t="shared" ref="G4:AV4" si="0">+SUBTOTAL(9,G5:G741)</f>
        <v>-5.9418380260467529E-7</v>
      </c>
      <c r="H4" s="183">
        <f t="shared" si="0"/>
        <v>-2.2029876708984375E-3</v>
      </c>
      <c r="I4" s="183">
        <f t="shared" si="0"/>
        <v>-1.514822244644165E-3</v>
      </c>
      <c r="J4" s="183">
        <f t="shared" si="0"/>
        <v>2.0623207092285156E-5</v>
      </c>
      <c r="K4" s="183">
        <f t="shared" si="0"/>
        <v>2.9087066650390625E-5</v>
      </c>
      <c r="L4" s="183">
        <f t="shared" si="0"/>
        <v>1.6924459487199783E-6</v>
      </c>
      <c r="M4" s="183">
        <f t="shared" si="0"/>
        <v>-2.9742717742919922E-5</v>
      </c>
      <c r="N4" s="183">
        <f t="shared" si="0"/>
        <v>-4.9546360969543457E-7</v>
      </c>
      <c r="O4" s="183">
        <f t="shared" si="0"/>
        <v>-3.5762786865234375E-6</v>
      </c>
      <c r="P4" s="183">
        <f t="shared" si="0"/>
        <v>4.7832727432250977E-6</v>
      </c>
      <c r="Q4" s="183">
        <f t="shared" si="0"/>
        <v>-2.2340100258588791E-7</v>
      </c>
      <c r="R4" s="183">
        <f t="shared" si="0"/>
        <v>1.2665987014770508E-7</v>
      </c>
      <c r="S4" s="183">
        <f t="shared" si="0"/>
        <v>-1.2064119800925255E-6</v>
      </c>
      <c r="T4" s="183">
        <f t="shared" si="0"/>
        <v>-4.2140600271522999E-6</v>
      </c>
      <c r="U4" s="183">
        <f t="shared" si="0"/>
        <v>1.5593832358717918E-6</v>
      </c>
      <c r="V4" s="183">
        <f t="shared" si="0"/>
        <v>-1.9779428583888148E-7</v>
      </c>
      <c r="W4" s="183">
        <f t="shared" si="0"/>
        <v>-8.570495992898941E-7</v>
      </c>
      <c r="X4" s="183">
        <f t="shared" si="0"/>
        <v>3.337860107421875E-6</v>
      </c>
      <c r="Y4" s="183">
        <f t="shared" si="0"/>
        <v>-7.2419061325490475E-7</v>
      </c>
      <c r="Z4" s="183">
        <f t="shared" si="0"/>
        <v>6.7055225372314453E-8</v>
      </c>
      <c r="AA4" s="183">
        <f t="shared" si="0"/>
        <v>-2.9802322387695313E-8</v>
      </c>
      <c r="AB4" s="183">
        <f t="shared" si="0"/>
        <v>1.7641577869653702E-6</v>
      </c>
      <c r="AC4" s="183">
        <f t="shared" si="0"/>
        <v>-2.2351741790771484E-7</v>
      </c>
      <c r="AD4" s="183">
        <f t="shared" si="0"/>
        <v>-4.6501755714416504E-3</v>
      </c>
      <c r="AE4" s="183">
        <f t="shared" si="0"/>
        <v>1.4007091522216797E-6</v>
      </c>
      <c r="AF4" s="183">
        <f t="shared" si="0"/>
        <v>5.8207660913467407E-11</v>
      </c>
      <c r="AG4" s="183">
        <f t="shared" si="0"/>
        <v>-2.6226052796118893E-7</v>
      </c>
      <c r="AH4" s="183">
        <f t="shared" si="0"/>
        <v>1.9641593098640442E-6</v>
      </c>
      <c r="AI4" s="183">
        <f t="shared" si="0"/>
        <v>-4.0712475307680407E-8</v>
      </c>
      <c r="AJ4" s="183">
        <f t="shared" si="0"/>
        <v>-3.0519440770149231E-6</v>
      </c>
      <c r="AK4" s="183">
        <f t="shared" si="0"/>
        <v>4.1003418155014515E-3</v>
      </c>
      <c r="AL4" s="183">
        <f t="shared" si="0"/>
        <v>-1.1641532182693481E-9</v>
      </c>
      <c r="AM4" s="183">
        <f t="shared" si="0"/>
        <v>0</v>
      </c>
      <c r="AN4" s="183">
        <f t="shared" si="0"/>
        <v>-4.4703483581542969E-8</v>
      </c>
      <c r="AO4" s="183">
        <f t="shared" si="0"/>
        <v>3.0943192541599274E-7</v>
      </c>
      <c r="AP4" s="183">
        <f t="shared" si="0"/>
        <v>3.3566029742360115E-6</v>
      </c>
      <c r="AQ4" s="183">
        <f t="shared" si="0"/>
        <v>8.7171792984008789E-6</v>
      </c>
      <c r="AR4" s="183">
        <f t="shared" si="0"/>
        <v>1.049824059009552E-4</v>
      </c>
      <c r="AS4" s="183">
        <f t="shared" si="0"/>
        <v>-2.5779008865356445E-6</v>
      </c>
      <c r="AT4" s="183">
        <f t="shared" si="0"/>
        <v>1.6784761101007462E-6</v>
      </c>
      <c r="AU4" s="183">
        <f t="shared" si="0"/>
        <v>-4.405975341796875E-3</v>
      </c>
      <c r="AV4" s="183">
        <f t="shared" si="0"/>
        <v>-9.5083942142082378E-7</v>
      </c>
    </row>
    <row r="5" spans="1:51" hidden="1" x14ac:dyDescent="0.25">
      <c r="A5" s="11" t="str">
        <f t="shared" ref="A5:A68" si="1">+LEFT(C5)</f>
        <v>1</v>
      </c>
      <c r="B5" s="11" t="str">
        <f t="shared" ref="B5:B68" si="2">+LEFT(D:D,2)</f>
        <v>10</v>
      </c>
      <c r="C5" s="11" t="str">
        <f t="shared" ref="C5:C68" si="3">+LEFT(D5,3)</f>
        <v>101</v>
      </c>
      <c r="D5" s="23">
        <v>10100000</v>
      </c>
      <c r="E5" s="119" t="s">
        <v>3201</v>
      </c>
      <c r="F5" s="24" t="s">
        <v>43</v>
      </c>
      <c r="G5" s="12">
        <f>+SUMIF(AGRIFARM!H:H,D:D,AGRIFARM!L:L)</f>
        <v>-3540000000</v>
      </c>
      <c r="H5" s="12">
        <f>+SUMIF(AGRICORP!I:I,D:D,AGRICORP!D:D)</f>
        <v>-10000000</v>
      </c>
      <c r="I5" s="12">
        <f>+SUMIF(SMTP!D:D,D:D,SMTP!F:F)</f>
        <v>-7050000000</v>
      </c>
      <c r="J5" s="12">
        <f>+SUMIF(AGRIVET!G:G,D:D,AGRIVET!D:D)</f>
        <v>-4000000000</v>
      </c>
      <c r="K5" s="12">
        <f>+SUMIF(AGRIVAL!G:G,D:D,AGRIVAL!D:D)</f>
        <v>-3980000000</v>
      </c>
      <c r="L5" s="12">
        <f>+SUMIF(AGRIKOBA!G:G,D:D,AGRIKOBA!D:D)</f>
        <v>-1200000000</v>
      </c>
      <c r="M5" s="12">
        <f>+SUMIF(LMOI!F:F,D:D,LMOI!C:C)</f>
        <v>-2500000000</v>
      </c>
      <c r="N5" s="12">
        <f>+SUMIF(TARTINE!G:G,D:D,TARTINE!D:D)</f>
        <v>-10000000</v>
      </c>
      <c r="O5" s="12">
        <f>+SUMIF(IDF!F:F,D:D,IDF!C:C)</f>
        <v>-4520000000</v>
      </c>
      <c r="P5" s="12">
        <f>+SUMIF(RYA!G:G,D:D,RYA!D:D)</f>
        <v>-1350000000</v>
      </c>
      <c r="Q5" s="12">
        <f>+SUMIF('SCI NOAH'!G:G,D:D,'SCI NOAH'!D:D)</f>
        <v>-17000000</v>
      </c>
      <c r="R5" s="12">
        <f>+SUMIF(SIM!F:F,D:D,SIM!C:C)</f>
        <v>-2000000</v>
      </c>
      <c r="S5" s="163">
        <f>+SUMIF('First Energy'!A:A,D:D,'First Energy'!C:C)</f>
        <v>-2000000</v>
      </c>
      <c r="T5" s="163">
        <f>+SUMIF('ID Motors'!G:G,D:D,'ID Motors'!D:D)</f>
        <v>-2000000</v>
      </c>
      <c r="U5" s="12">
        <f>+SUMIF('ID RENTAL'!G:G,D:D,'ID RENTAL'!D:D)</f>
        <v>-2000000</v>
      </c>
      <c r="V5" s="12">
        <f>+SUMIF('MCM '!G:G,D:D,'MCM '!D:D)</f>
        <v>-1500000000</v>
      </c>
      <c r="W5" s="12">
        <f>SUMIF(AGRIMOTORS!G:G,D:D,AGRIMOTORS!D:D)</f>
        <v>-2000000</v>
      </c>
      <c r="X5" s="12">
        <f>+SUMIF(BOVIMA!F:F,D:D,BOVIMA!C:C)</f>
        <v>-2440000000</v>
      </c>
      <c r="Y5" s="12">
        <f>+SUMIF(AGRIFEED!F:F,D:D,AGRIFEED!C:C)</f>
        <v>-143000000</v>
      </c>
      <c r="Z5" s="12">
        <f>SUMIF(AMIP!F:F,D:D,AMIP!C:C)</f>
        <v>-2000000</v>
      </c>
      <c r="AA5" s="12">
        <f>+SUMIF(ISF!G:G,D:D,ISF!D:D)</f>
        <v>-1000000</v>
      </c>
      <c r="AB5" s="124">
        <f>+SUMIF(DISCOI!G:G,D:D,DISCOI!D:D)</f>
        <v>-1130000000</v>
      </c>
      <c r="AC5" s="12">
        <f>+SUMIF(MABEL!F:F,D:D,MABEL!C:C)</f>
        <v>-10000000</v>
      </c>
      <c r="AD5" s="12">
        <f>+SUMIF(NMP!F:F,D:D,NMP!C:C)</f>
        <v>-2000000</v>
      </c>
      <c r="AE5" s="12">
        <f>+SUMIF('AMCHO '!F:F,D:D,'AMCHO '!C:C)</f>
        <v>-2000000</v>
      </c>
      <c r="AF5" s="12">
        <f>+SUMIF(CONFORTIS!G:G,D:D,CONFORTIS!D:D)</f>
        <v>-2000000</v>
      </c>
      <c r="AG5" s="12">
        <f>+SUMIF('IRS IMMO'!G:G,D:D,'IRS IMMO'!D:D)</f>
        <v>-2000000</v>
      </c>
      <c r="AH5" s="12">
        <f>+SUMIFS(AGRIVETAM!C:C,AGRIVETAM!F:F,D:D)</f>
        <v>-2000000</v>
      </c>
      <c r="AI5" s="12">
        <f>+SUMIF(EUROPAINTS!F:F,D:D,EUROPAINTS!C:C)</f>
        <v>-550000000</v>
      </c>
      <c r="AJ5" s="12">
        <f>+SUMIF('VET ABE'!F:F,D:D,'VET ABE'!D:D)</f>
        <v>-2000000</v>
      </c>
      <c r="AK5" s="12">
        <f>SUMIF('VET FIA'!F:F,D:D,'VET FIA'!D:D)</f>
        <v>-2000000</v>
      </c>
      <c r="AL5" s="12">
        <f>+SUMIF('CSS SAKAY'!F:F,D:D,'CSS SAKAY'!C:C)</f>
        <v>-2000000</v>
      </c>
      <c r="AM5" s="12"/>
      <c r="AN5" s="12">
        <f>SUMIF('United Malagasy'!F:F,D:D,'United Malagasy'!C:C)</f>
        <v>-10000000</v>
      </c>
      <c r="AO5" s="12">
        <f>+SUMIF(NUTRIFOOD!E:E,D:D,NUTRIFOOD!C:C)</f>
        <v>-100000000</v>
      </c>
      <c r="AP5" s="12">
        <f>+SUMIF(FERRIS!H:H,D:D,FERRIS!E:E)</f>
        <v>-1500000000</v>
      </c>
      <c r="AQ5" s="12">
        <f>+SUMIF(SEM!F:F,D:D,SEM!C:C)</f>
        <v>-600000000</v>
      </c>
      <c r="AR5" s="12">
        <f>+SUMIF(Madatrade!F:F,D:D,Madatrade!C:C)</f>
        <v>-10000000</v>
      </c>
      <c r="AS5" s="12">
        <f>+SUMIF('FLY TECH'!F:F,D:D,'FLY TECH'!D:D)</f>
        <v>-2000000</v>
      </c>
      <c r="AT5" s="12">
        <f>+SUMIFS('FIRST INVESTISSEMENT'!D:D,'FIRST INVESTISSEMENT'!G:G,D:D)</f>
        <v>-10000000</v>
      </c>
      <c r="AU5" s="164">
        <f t="shared" ref="AU5:AU68" si="4">+SUM(G5:AT5)</f>
        <v>-36211000000</v>
      </c>
      <c r="AV5" s="165">
        <f t="shared" ref="AV5:AV68" si="5">+AU5/$AX$2</f>
        <v>-8005848.4191837572</v>
      </c>
    </row>
    <row r="6" spans="1:51" hidden="1" x14ac:dyDescent="0.25">
      <c r="A6" s="11" t="str">
        <f t="shared" si="1"/>
        <v>1</v>
      </c>
      <c r="B6" s="11" t="str">
        <f t="shared" si="2"/>
        <v>10</v>
      </c>
      <c r="C6" s="11" t="str">
        <f t="shared" si="3"/>
        <v>105</v>
      </c>
      <c r="D6" s="22">
        <v>10500000</v>
      </c>
      <c r="E6" s="195" t="s">
        <v>3202</v>
      </c>
      <c r="F6" s="11" t="s">
        <v>1484</v>
      </c>
      <c r="G6" s="12">
        <f>+SUMIF(AGRIFARM!H:H,D:D,AGRIFARM!L:L)</f>
        <v>0</v>
      </c>
      <c r="H6" s="12">
        <f>+SUMIF(AGRICORP!I:I,D:D,AGRICORP!D:D)</f>
        <v>0</v>
      </c>
      <c r="I6" s="12">
        <f>+SUMIF(SMTP!D:D,D:D,SMTP!F:F)</f>
        <v>0</v>
      </c>
      <c r="J6" s="12">
        <f>+SUMIF(AGRIVET!G:G,D:D,AGRIVET!D:D)</f>
        <v>0</v>
      </c>
      <c r="K6" s="12">
        <f>+SUMIF(AGRIVAL!G:G,D:D,AGRIVAL!D:D)</f>
        <v>0</v>
      </c>
      <c r="L6" s="12">
        <f>+SUMIF(AGRIKOBA!G:G,D:D,AGRIKOBA!D:D)</f>
        <v>0</v>
      </c>
      <c r="M6" s="12">
        <f>+SUMIF(LMOI!F:F,D:D,LMOI!C:C)</f>
        <v>-4868162581.5200005</v>
      </c>
      <c r="N6" s="12">
        <f>+SUMIF(TARTINE!G:G,D:D,TARTINE!D:D)</f>
        <v>0</v>
      </c>
      <c r="O6" s="12">
        <f>+SUMIF(IDF!F:F,D:D,IDF!C:C)</f>
        <v>0</v>
      </c>
      <c r="P6" s="12">
        <f>+SUMIF(RYA!G:G,D:D,RYA!D:D)</f>
        <v>0</v>
      </c>
      <c r="Q6" s="12">
        <f>+SUMIF('SCI NOAH'!G:G,D:D,'SCI NOAH'!D:D)</f>
        <v>0</v>
      </c>
      <c r="R6" s="12">
        <f>+SUMIF(SIM!F:F,D:D,SIM!C:C)</f>
        <v>0</v>
      </c>
      <c r="S6" s="163">
        <f>+SUMIF('First Energy'!A:A,D:D,'First Energy'!C:C)</f>
        <v>0</v>
      </c>
      <c r="T6" s="163">
        <f>+SUMIF('ID Motors'!G:G,D:D,'ID Motors'!D:D)</f>
        <v>0</v>
      </c>
      <c r="U6" s="12">
        <f>+SUMIF('ID RENTAL'!G:G,D:D,'ID RENTAL'!D:D)</f>
        <v>0</v>
      </c>
      <c r="V6" s="12">
        <f>+SUMIF('MCM '!G:G,D:D,'MCM '!D:D)</f>
        <v>0</v>
      </c>
      <c r="W6" s="12">
        <f>SUMIF(AGRIMOTORS!G:G,D:D,AGRIMOTORS!D:D)</f>
        <v>0</v>
      </c>
      <c r="X6" s="12">
        <f>+SUMIF(BOVIMA!F:F,D:D,BOVIMA!C:C)</f>
        <v>0</v>
      </c>
      <c r="Y6" s="12">
        <f>+SUMIF(AGRIFEED!F:F,D:D,AGRIFEED!C:C)</f>
        <v>0</v>
      </c>
      <c r="Z6" s="12">
        <f>SUMIF(AMIP!F:F,D:D,AMIP!C:C)</f>
        <v>0</v>
      </c>
      <c r="AA6" s="12">
        <f>+SUMIF(ISF!G:G,D:D,ISF!D:D)</f>
        <v>0</v>
      </c>
      <c r="AB6" s="124">
        <f>+SUMIF(DISCOI!G:G,D:D,DISCOI!D:D)</f>
        <v>0</v>
      </c>
      <c r="AC6" s="12">
        <f>+SUMIF(MABEL!F:F,D:D,MABEL!C:C)</f>
        <v>0</v>
      </c>
      <c r="AD6" s="12">
        <f>+SUMIF(NMP!F:F,D:D,NMP!C:C)</f>
        <v>0</v>
      </c>
      <c r="AE6" s="12">
        <f>+SUMIF('AMCHO '!F:F,D:D,'AMCHO '!C:C)</f>
        <v>0</v>
      </c>
      <c r="AF6" s="12">
        <f>+SUMIF(CONFORTIS!G:G,D:D,CONFORTIS!D:D)</f>
        <v>0</v>
      </c>
      <c r="AG6" s="12">
        <f>+SUMIF('IRS IMMO'!G:G,D:D,'IRS IMMO'!D:D)</f>
        <v>0</v>
      </c>
      <c r="AH6" s="12">
        <f>+SUMIFS(AGRIVETAM!C:C,AGRIVETAM!F:F,D:D)</f>
        <v>0</v>
      </c>
      <c r="AI6" s="12">
        <f>+SUMIF(EUROPAINTS!F:F,D:D,EUROPAINTS!C:C)</f>
        <v>0</v>
      </c>
      <c r="AJ6" s="12">
        <f>+SUMIF('VET ABE'!F:F,D:D,'VET ABE'!D:D)</f>
        <v>0</v>
      </c>
      <c r="AK6" s="12">
        <f>SUMIF('VET FIA'!F:F,D:D,'VET FIA'!D:D)</f>
        <v>0</v>
      </c>
      <c r="AL6" s="12">
        <f>+SUMIF('CSS SAKAY'!F:F,D:D,'CSS SAKAY'!C:C)</f>
        <v>0</v>
      </c>
      <c r="AM6" s="12"/>
      <c r="AN6" s="12">
        <f>SUMIF('United Malagasy'!F:F,D:D,'United Malagasy'!C:C)</f>
        <v>0</v>
      </c>
      <c r="AO6" s="12">
        <f>+SUMIF(NUTRIFOOD!E:E,D:D,NUTRIFOOD!C:C)</f>
        <v>0</v>
      </c>
      <c r="AP6" s="12">
        <f>+SUMIF(FERRIS!H:H,D:D,FERRIS!E:E)</f>
        <v>0</v>
      </c>
      <c r="AQ6" s="12">
        <f>+SUMIF(SEM!F:F,D:D,SEM!C:C)</f>
        <v>0</v>
      </c>
      <c r="AR6" s="12">
        <f>+SUMIF(Madatrade!F:F,D:D,Madatrade!C:C)</f>
        <v>0</v>
      </c>
      <c r="AS6" s="12">
        <f>+SUMIF('FLY TECH'!F:F,D:D,'FLY TECH'!D:D)</f>
        <v>0</v>
      </c>
      <c r="AT6" s="12">
        <f>+SUMIFS('FIRST INVESTISSEMENT'!D:D,'FIRST INVESTISSEMENT'!G:G,D:D)</f>
        <v>0</v>
      </c>
      <c r="AU6" s="164">
        <f t="shared" si="4"/>
        <v>-4868162581.5200005</v>
      </c>
      <c r="AV6" s="165">
        <f t="shared" si="5"/>
        <v>-1076296.4764185308</v>
      </c>
    </row>
    <row r="7" spans="1:51" hidden="1" x14ac:dyDescent="0.25">
      <c r="A7" s="11" t="str">
        <f t="shared" si="1"/>
        <v>1</v>
      </c>
      <c r="B7" s="11" t="str">
        <f t="shared" si="2"/>
        <v>10</v>
      </c>
      <c r="C7" s="11" t="str">
        <f t="shared" si="3"/>
        <v>106</v>
      </c>
      <c r="D7" s="23">
        <v>10610000</v>
      </c>
      <c r="E7" s="195" t="s">
        <v>3203</v>
      </c>
      <c r="F7" s="24" t="s">
        <v>240</v>
      </c>
      <c r="G7" s="12">
        <f>+SUMIF(AGRIFARM!H:H,D:D,AGRIFARM!L:L)</f>
        <v>-354000000</v>
      </c>
      <c r="H7" s="12">
        <f>+SUMIF(AGRICORP!I:I,D:D,AGRICORP!D:D)</f>
        <v>0</v>
      </c>
      <c r="I7" s="12">
        <f>+SUMIF(SMTP!D:D,D:D,SMTP!F:F)</f>
        <v>-705000000</v>
      </c>
      <c r="J7" s="12">
        <f>+SUMIF(AGRIVET!G:G,D:D,AGRIVET!D:D)</f>
        <v>-400000000</v>
      </c>
      <c r="K7" s="12">
        <f>+SUMIF(AGRIVAL!G:G,D:D,AGRIVAL!D:D)</f>
        <v>-398000000</v>
      </c>
      <c r="L7" s="12">
        <f>+SUMIF(AGRIKOBA!G:G,D:D,AGRIKOBA!D:D)</f>
        <v>0</v>
      </c>
      <c r="M7" s="12">
        <f>+SUMIF(LMOI!F:F,D:D,LMOI!C:C)</f>
        <v>0</v>
      </c>
      <c r="N7" s="12">
        <f>+SUMIF(TARTINE!G:G,D:D,TARTINE!D:D)</f>
        <v>0</v>
      </c>
      <c r="O7" s="12">
        <f>+SUMIF(IDF!F:F,D:D,IDF!C:C)</f>
        <v>-452000000</v>
      </c>
      <c r="P7" s="12">
        <f>+SUMIF(RYA!G:G,D:D,RYA!D:D)</f>
        <v>0</v>
      </c>
      <c r="Q7" s="12">
        <f>+SUMIF('SCI NOAH'!G:G,D:D,'SCI NOAH'!D:D)</f>
        <v>0</v>
      </c>
      <c r="R7" s="12">
        <f>+SUMIF(SIM!F:F,D:D,SIM!C:C)</f>
        <v>-200000</v>
      </c>
      <c r="S7" s="163">
        <f>+SUMIF('First Energy'!A:A,D:D,'First Energy'!C:C)</f>
        <v>-200000</v>
      </c>
      <c r="T7" s="163">
        <f>+SUMIF('ID Motors'!G:G,D:D,'ID Motors'!D:D)</f>
        <v>-200000</v>
      </c>
      <c r="U7" s="12">
        <f>+SUMIF('ID RENTAL'!G:G,D:D,'ID RENTAL'!D:D)</f>
        <v>0</v>
      </c>
      <c r="V7" s="12">
        <f>+SUMIF('MCM '!G:G,D:D,'MCM '!D:D)</f>
        <v>0</v>
      </c>
      <c r="W7" s="12">
        <f>SUMIF(AGRIMOTORS!G:G,D:D,AGRIMOTORS!D:D)</f>
        <v>0</v>
      </c>
      <c r="X7" s="12">
        <f>+SUMIF(BOVIMA!F:F,D:D,BOVIMA!C:C)</f>
        <v>0</v>
      </c>
      <c r="Y7" s="12">
        <f>+SUMIF(AGRIFEED!F:F,D:D,AGRIFEED!C:C)</f>
        <v>0</v>
      </c>
      <c r="Z7" s="12">
        <f>SUMIF(AMIP!F:F,D:D,AMIP!C:C)</f>
        <v>0</v>
      </c>
      <c r="AA7" s="12">
        <f>+SUMIF(ISF!G:G,D:D,ISF!D:D)</f>
        <v>0</v>
      </c>
      <c r="AB7" s="124">
        <f>+SUMIF(DISCOI!G:G,D:D,DISCOI!D:D)</f>
        <v>-113000000</v>
      </c>
      <c r="AC7" s="12">
        <f>+SUMIF(MABEL!F:F,D:D,MABEL!C:C)</f>
        <v>0</v>
      </c>
      <c r="AD7" s="12">
        <f>+SUMIF(NMP!F:F,D:D,NMP!C:C)</f>
        <v>-200000</v>
      </c>
      <c r="AE7" s="12">
        <f>+SUMIF('AMCHO '!F:F,D:D,'AMCHO '!C:C)</f>
        <v>-200000</v>
      </c>
      <c r="AF7" s="12">
        <f>+SUMIF(CONFORTIS!G:G,D:D,CONFORTIS!D:D)</f>
        <v>0</v>
      </c>
      <c r="AG7" s="12">
        <f>+SUMIF('IRS IMMO'!G:G,D:D,'IRS IMMO'!D:D)</f>
        <v>0</v>
      </c>
      <c r="AH7" s="12">
        <f>+SUMIFS(AGRIVETAM!C:C,AGRIVETAM!F:F,D:D)</f>
        <v>0</v>
      </c>
      <c r="AI7" s="12">
        <f>+SUMIF(EUROPAINTS!F:F,D:D,EUROPAINTS!C:C)</f>
        <v>-55000000</v>
      </c>
      <c r="AJ7" s="12">
        <f>+SUMIF('VET ABE'!F:F,D:D,'VET ABE'!D:D)</f>
        <v>0</v>
      </c>
      <c r="AK7" s="12">
        <f>SUMIF('VET FIA'!F:F,D:D,'VET FIA'!D:D)</f>
        <v>0</v>
      </c>
      <c r="AL7" s="12">
        <f>+SUMIF('CSS SAKAY'!F:F,D:D,'CSS SAKAY'!C:C)</f>
        <v>0</v>
      </c>
      <c r="AM7" s="12"/>
      <c r="AN7" s="12">
        <f>SUMIF('United Malagasy'!F:F,D:D,'United Malagasy'!C:C)</f>
        <v>0</v>
      </c>
      <c r="AO7" s="12">
        <f>+SUMIF(NUTRIFOOD!E:E,D:D,NUTRIFOOD!C:C)</f>
        <v>0</v>
      </c>
      <c r="AP7" s="12">
        <f>+SUMIF(FERRIS!H:H,D:D,FERRIS!E:E)</f>
        <v>-200000</v>
      </c>
      <c r="AQ7" s="12">
        <f>+SUMIF(SEM!F:F,D:D,SEM!C:C)</f>
        <v>0</v>
      </c>
      <c r="AR7" s="12">
        <f>+SUMIF(Madatrade!F:F,D:D,Madatrade!C:C)</f>
        <v>0</v>
      </c>
      <c r="AS7" s="12">
        <f>+SUMIF('FLY TECH'!F:F,D:D,'FLY TECH'!D:D)</f>
        <v>0</v>
      </c>
      <c r="AT7" s="12">
        <f>+SUMIFS('FIRST INVESTISSEMENT'!D:D,'FIRST INVESTISSEMENT'!G:G,D:D)</f>
        <v>0</v>
      </c>
      <c r="AU7" s="164">
        <f t="shared" si="4"/>
        <v>-2478200000</v>
      </c>
      <c r="AV7" s="165">
        <f t="shared" si="5"/>
        <v>-547902.39298614196</v>
      </c>
    </row>
    <row r="8" spans="1:51" hidden="1" x14ac:dyDescent="0.25">
      <c r="A8" s="11" t="str">
        <f t="shared" si="1"/>
        <v>1</v>
      </c>
      <c r="B8" s="11" t="str">
        <f t="shared" si="2"/>
        <v>10</v>
      </c>
      <c r="C8" s="11" t="str">
        <f t="shared" si="3"/>
        <v>106</v>
      </c>
      <c r="D8" s="23">
        <v>10620000</v>
      </c>
      <c r="E8" s="195" t="s">
        <v>3203</v>
      </c>
      <c r="F8" s="24" t="s">
        <v>3011</v>
      </c>
      <c r="G8" s="12">
        <f>+SUMIF(AGRIFARM!H:H,D:D,AGRIFARM!L:L)</f>
        <v>0</v>
      </c>
      <c r="H8" s="12">
        <f>+SUMIF(AGRICORP!I:I,D:D,AGRICORP!D:D)</f>
        <v>0</v>
      </c>
      <c r="I8" s="12">
        <f>+SUMIF(SMTP!D:D,D:D,SMTP!F:F)</f>
        <v>0</v>
      </c>
      <c r="J8" s="12">
        <f>+SUMIF(AGRIVET!G:G,D:D,AGRIVET!D:D)</f>
        <v>-453421850.63999999</v>
      </c>
      <c r="K8" s="12">
        <f>+SUMIF(AGRIVAL!G:G,D:D,AGRIVAL!D:D)</f>
        <v>0</v>
      </c>
      <c r="L8" s="12">
        <f>+SUMIF(AGRIKOBA!G:G,D:D,AGRIKOBA!D:D)</f>
        <v>0</v>
      </c>
      <c r="M8" s="12">
        <f>+SUMIF(LMOI!F:F,D:D,LMOI!C:C)</f>
        <v>0</v>
      </c>
      <c r="N8" s="12">
        <f>+SUMIF(TARTINE!G:G,D:D,TARTINE!D:D)</f>
        <v>0</v>
      </c>
      <c r="O8" s="12">
        <f>+SUMIF(IDF!F:F,D:D,IDF!C:C)</f>
        <v>0</v>
      </c>
      <c r="P8" s="12">
        <f>+SUMIF(RYA!G:G,D:D,RYA!D:D)</f>
        <v>0</v>
      </c>
      <c r="Q8" s="12">
        <f>+SUMIF('SCI NOAH'!G:G,D:D,'SCI NOAH'!D:D)</f>
        <v>0</v>
      </c>
      <c r="R8" s="12">
        <f>+SUMIF(SIM!F:F,D:D,SIM!C:C)</f>
        <v>0</v>
      </c>
      <c r="S8" s="163">
        <f>+SUMIF('First Energy'!A:A,D:D,'First Energy'!C:C)</f>
        <v>0</v>
      </c>
      <c r="T8" s="163">
        <f>+SUMIF('ID Motors'!G:G,D:D,'ID Motors'!D:D)</f>
        <v>0</v>
      </c>
      <c r="U8" s="12">
        <f>+SUMIF('ID RENTAL'!G:G,D:D,'ID RENTAL'!D:D)</f>
        <v>0</v>
      </c>
      <c r="V8" s="12">
        <f>+SUMIF('MCM '!G:G,D:D,'MCM '!D:D)</f>
        <v>-950746700.29999995</v>
      </c>
      <c r="W8" s="12">
        <f>SUMIF(AGRIMOTORS!G:G,D:D,AGRIMOTORS!D:D)</f>
        <v>0</v>
      </c>
      <c r="X8" s="12">
        <f>+SUMIF(BOVIMA!F:F,D:D,BOVIMA!C:C)</f>
        <v>0</v>
      </c>
      <c r="Y8" s="12">
        <f>+SUMIF(AGRIFEED!F:F,D:D,AGRIFEED!C:C)</f>
        <v>0</v>
      </c>
      <c r="Z8" s="12">
        <f>SUMIF(AMIP!F:F,D:D,AMIP!C:C)</f>
        <v>0</v>
      </c>
      <c r="AA8" s="12">
        <f>+SUMIF(ISF!G:G,D:D,ISF!D:D)</f>
        <v>0</v>
      </c>
      <c r="AB8" s="124">
        <f>+SUMIF(DISCOI!G:G,D:D,DISCOI!D:D)</f>
        <v>0</v>
      </c>
      <c r="AC8" s="12">
        <f>+SUMIF(MABEL!F:F,D:D,MABEL!C:C)</f>
        <v>0</v>
      </c>
      <c r="AD8" s="12">
        <f>+SUMIF(NMP!F:F,D:D,NMP!C:C)</f>
        <v>0</v>
      </c>
      <c r="AE8" s="12">
        <f>+SUMIF('AMCHO '!F:F,D:D,'AMCHO '!C:C)</f>
        <v>0</v>
      </c>
      <c r="AF8" s="12">
        <f>+SUMIF(CONFORTIS!G:G,D:D,CONFORTIS!D:D)</f>
        <v>0</v>
      </c>
      <c r="AG8" s="12">
        <f>+SUMIF('IRS IMMO'!G:G,D:D,'IRS IMMO'!D:D)</f>
        <v>0</v>
      </c>
      <c r="AH8" s="12">
        <f>+SUMIFS(AGRIVETAM!C:C,AGRIVETAM!F:F,D:D)</f>
        <v>0</v>
      </c>
      <c r="AI8" s="12">
        <f>+SUMIF(EUROPAINTS!F:F,D:D,EUROPAINTS!C:C)</f>
        <v>0</v>
      </c>
      <c r="AJ8" s="12">
        <f>+SUMIF('VET ABE'!F:F,D:D,'VET ABE'!D:D)</f>
        <v>0</v>
      </c>
      <c r="AK8" s="12">
        <f>SUMIF('VET FIA'!F:F,D:D,'VET FIA'!D:D)</f>
        <v>0</v>
      </c>
      <c r="AL8" s="12">
        <f>+SUMIF('CSS SAKAY'!F:F,D:D,'CSS SAKAY'!C:C)</f>
        <v>0</v>
      </c>
      <c r="AM8" s="12"/>
      <c r="AN8" s="12">
        <f>SUMIF('United Malagasy'!F:F,D:D,'United Malagasy'!C:C)</f>
        <v>0</v>
      </c>
      <c r="AO8" s="12">
        <f>+SUMIF(NUTRIFOOD!E:E,D:D,NUTRIFOOD!C:C)</f>
        <v>0</v>
      </c>
      <c r="AP8" s="12">
        <f>+SUMIF(FERRIS!H:H,D:D,FERRIS!E:E)</f>
        <v>0</v>
      </c>
      <c r="AQ8" s="12">
        <f>+SUMIF(SEM!F:F,D:D,SEM!C:C)</f>
        <v>220000</v>
      </c>
      <c r="AR8" s="12">
        <f>+SUMIF(Madatrade!F:F,D:D,Madatrade!C:C)</f>
        <v>0</v>
      </c>
      <c r="AS8" s="12">
        <f>+SUMIF('FLY TECH'!F:F,D:D,'FLY TECH'!D:D)</f>
        <v>0</v>
      </c>
      <c r="AT8" s="12">
        <f>+SUMIFS('FIRST INVESTISSEMENT'!D:D,'FIRST INVESTISSEMENT'!G:G,D:D)</f>
        <v>0</v>
      </c>
      <c r="AU8" s="164">
        <f t="shared" si="4"/>
        <v>-1403948550.9400001</v>
      </c>
      <c r="AV8" s="165">
        <f t="shared" si="5"/>
        <v>-310397.3733715812</v>
      </c>
    </row>
    <row r="9" spans="1:51" hidden="1" x14ac:dyDescent="0.25">
      <c r="A9" s="11" t="str">
        <f t="shared" si="1"/>
        <v>1</v>
      </c>
      <c r="B9" s="11" t="str">
        <f t="shared" si="2"/>
        <v>11</v>
      </c>
      <c r="C9" s="11" t="str">
        <f t="shared" si="3"/>
        <v>110</v>
      </c>
      <c r="D9" s="23">
        <v>11000000</v>
      </c>
      <c r="E9" s="195" t="s">
        <v>3204</v>
      </c>
      <c r="F9" s="24" t="s">
        <v>241</v>
      </c>
      <c r="G9" s="12">
        <f>+SUMIF(AGRIFARM!H:H,D:D,AGRIFARM!L:L)</f>
        <v>-8509870977.0600004</v>
      </c>
      <c r="H9" s="12">
        <f>+SUMIF(AGRICORP!I:I,D:D,AGRICORP!D:D)</f>
        <v>0</v>
      </c>
      <c r="I9" s="12">
        <f>+SUMIF(SMTP!D:D,D:D,SMTP!F:F)</f>
        <v>-4978239488.5</v>
      </c>
      <c r="J9" s="12">
        <f>+SUMIF(AGRIVET!G:G,D:D,AGRIVET!D:D)</f>
        <v>-20417021112.919998</v>
      </c>
      <c r="K9" s="12">
        <f>+SUMIF(AGRIVAL!G:G,D:D,AGRIVAL!D:D)</f>
        <v>-22975564659.380001</v>
      </c>
      <c r="L9" s="12">
        <f>+SUMIF(AGRIKOBA!G:G,D:D,AGRIKOBA!D:D)</f>
        <v>0</v>
      </c>
      <c r="M9" s="12">
        <f>+SUMIF(LMOI!F:F,D:D,LMOI!C:C)</f>
        <v>-6319190176.0600004</v>
      </c>
      <c r="N9" s="12">
        <f>+SUMIF(TARTINE!G:G,D:D,TARTINE!D:D)</f>
        <v>-166731221.84</v>
      </c>
      <c r="O9" s="12">
        <f>+SUMIF(IDF!F:F,D:D,IDF!C:C)</f>
        <v>-5345387183.75</v>
      </c>
      <c r="P9" s="12">
        <f>+SUMIF(RYA!G:G,D:D,RYA!D:D)</f>
        <v>0</v>
      </c>
      <c r="Q9" s="12">
        <f>+SUMIF('SCI NOAH'!G:G,D:D,'SCI NOAH'!D:D)</f>
        <v>0</v>
      </c>
      <c r="R9" s="12">
        <f>+SUMIF(SIM!F:F,D:D,SIM!C:C)</f>
        <v>-635676283.50999999</v>
      </c>
      <c r="S9" s="163">
        <f>+SUMIF('First Energy'!A:A,D:D,'First Energy'!C:C)</f>
        <v>-7953452051.4899998</v>
      </c>
      <c r="T9" s="163">
        <f>+SUMIF('ID Motors'!G:G,D:D,'ID Motors'!D:D)</f>
        <v>-2978489466.3800001</v>
      </c>
      <c r="U9" s="12">
        <f>+SUMIF('ID RENTAL'!G:G,D:D,'ID RENTAL'!D:D)</f>
        <v>-267655346.97999999</v>
      </c>
      <c r="V9" s="12">
        <f>+SUMIF('MCM '!G:G,D:D,'MCM '!D:D)</f>
        <v>-820187742.87</v>
      </c>
      <c r="W9" s="12">
        <f>SUMIF(AGRIMOTORS!G:G,D:D,AGRIMOTORS!D:D)</f>
        <v>0</v>
      </c>
      <c r="X9" s="12">
        <f>+SUMIF(BOVIMA!F:F,D:D,BOVIMA!C:C)</f>
        <v>802377820.5</v>
      </c>
      <c r="Y9" s="12">
        <f>+SUMIF(AGRIFEED!F:F,D:D,AGRIFEED!C:C)</f>
        <v>-427770.08</v>
      </c>
      <c r="Z9" s="12">
        <f>SUMIF(AMIP!F:F,D:D,AMIP!C:C)</f>
        <v>0</v>
      </c>
      <c r="AA9" s="12">
        <f>+SUMIF(ISF!G:G,D:D,ISF!D:D)</f>
        <v>0</v>
      </c>
      <c r="AB9" s="124">
        <f>+SUMIF(DISCOI!G:G,D:D,DISCOI!D:D)</f>
        <v>-2946169845.8499999</v>
      </c>
      <c r="AC9" s="12">
        <f>+SUMIF(MABEL!F:F,D:D,MABEL!C:C)</f>
        <v>0</v>
      </c>
      <c r="AD9" s="12">
        <f>+SUMIF(NMP!F:F,D:D,NMP!C:C)</f>
        <v>0</v>
      </c>
      <c r="AE9" s="12">
        <f>+SUMIF('AMCHO '!F:F,D:D,'AMCHO '!C:C)</f>
        <v>-2290493568.9400001</v>
      </c>
      <c r="AF9" s="12">
        <f>+SUMIF(CONFORTIS!G:G,D:D,CONFORTIS!D:D)</f>
        <v>0</v>
      </c>
      <c r="AG9" s="12">
        <f>+SUMIF('IRS IMMO'!G:G,D:D,'IRS IMMO'!D:D)</f>
        <v>0</v>
      </c>
      <c r="AH9" s="12">
        <f>+SUMIFS(AGRIVETAM!C:C,AGRIVETAM!F:F,D:D)</f>
        <v>21297281.899999999</v>
      </c>
      <c r="AI9" s="12">
        <f>+SUMIF(EUROPAINTS!F:F,D:D,EUROPAINTS!C:C)</f>
        <v>0</v>
      </c>
      <c r="AJ9" s="12">
        <f>+SUMIF('VET ABE'!F:F,D:D,'VET ABE'!D:D)</f>
        <v>0</v>
      </c>
      <c r="AK9" s="12">
        <f>SUMIF('VET FIA'!F:F,D:D,'VET FIA'!D:D)</f>
        <v>0</v>
      </c>
      <c r="AL9" s="12">
        <f>+SUMIF('CSS SAKAY'!F:F,D:D,'CSS SAKAY'!C:C)</f>
        <v>0</v>
      </c>
      <c r="AM9" s="12"/>
      <c r="AN9" s="12">
        <f>SUMIF('United Malagasy'!F:F,D:D,'United Malagasy'!C:C)</f>
        <v>0</v>
      </c>
      <c r="AO9" s="12">
        <f>+SUMIF(NUTRIFOOD!E:E,D:D,NUTRIFOOD!C:C)</f>
        <v>0</v>
      </c>
      <c r="AP9" s="12">
        <f>+SUMIF(FERRIS!H:H,D:D,FERRIS!E:E)</f>
        <v>-80135900.569999993</v>
      </c>
      <c r="AQ9" s="12">
        <f>+SUMIF(SEM!F:F,D:D,SEM!C:C)</f>
        <v>0</v>
      </c>
      <c r="AR9" s="12">
        <f>+SUMIF(Madatrade!F:F,D:D,Madatrade!C:C)</f>
        <v>-17194447.329999998</v>
      </c>
      <c r="AS9" s="12">
        <f>+SUMIF('FLY TECH'!F:F,D:D,'FLY TECH'!D:D)</f>
        <v>0</v>
      </c>
      <c r="AT9" s="12">
        <f>+SUMIFS('FIRST INVESTISSEMENT'!D:D,'FIRST INVESTISSEMENT'!G:G,D:D)</f>
        <v>0</v>
      </c>
      <c r="AU9" s="164">
        <f t="shared" si="4"/>
        <v>-85878212141.110016</v>
      </c>
      <c r="AV9" s="165">
        <f t="shared" si="5"/>
        <v>-18986715.332695395</v>
      </c>
    </row>
    <row r="10" spans="1:51" hidden="1" x14ac:dyDescent="0.25">
      <c r="A10" s="11" t="str">
        <f t="shared" si="1"/>
        <v>1</v>
      </c>
      <c r="B10" s="11" t="str">
        <f t="shared" si="2"/>
        <v>11</v>
      </c>
      <c r="C10" s="11" t="str">
        <f t="shared" si="3"/>
        <v>119</v>
      </c>
      <c r="D10" s="23">
        <v>11900000</v>
      </c>
      <c r="E10" s="195" t="s">
        <v>3204</v>
      </c>
      <c r="F10" s="57" t="s">
        <v>1465</v>
      </c>
      <c r="G10" s="12">
        <f>+SUMIF(AGRIFARM!H:H,D:D,AGRIFARM!L:L)</f>
        <v>0</v>
      </c>
      <c r="H10" s="12">
        <f>+SUMIF(AGRICORP!I:I,D:D,AGRICORP!D:D)</f>
        <v>2419584.21</v>
      </c>
      <c r="I10" s="12">
        <f>+SUMIF(SMTP!D:D,D:D,SMTP!F:F)</f>
        <v>0</v>
      </c>
      <c r="J10" s="12">
        <f>+SUMIF(AGRIVET!G:G,D:D,AGRIVET!D:D)</f>
        <v>0</v>
      </c>
      <c r="K10" s="12">
        <f>+SUMIF(AGRIVAL!G:G,D:D,AGRIVAL!D:D)</f>
        <v>0</v>
      </c>
      <c r="L10" s="12">
        <f>+SUMIF(AGRIKOBA!G:G,D:D,AGRIKOBA!D:D)</f>
        <v>1655200339.55</v>
      </c>
      <c r="M10" s="12">
        <f>+SUMIF(LMOI!F:F,D:D,LMOI!C:C)</f>
        <v>44761037.670000002</v>
      </c>
      <c r="N10" s="12">
        <f>+SUMIF(TARTINE!G:G,D:D,TARTINE!D:D)</f>
        <v>0</v>
      </c>
      <c r="O10" s="12">
        <f>+SUMIF(IDF!F:F,D:D,IDF!C:C)</f>
        <v>0</v>
      </c>
      <c r="P10" s="12">
        <f>+SUMIF(RYA!G:G,D:D,RYA!D:D)</f>
        <v>181010978.31999999</v>
      </c>
      <c r="Q10" s="12">
        <f>+SUMIF('SCI NOAH'!G:G,D:D,'SCI NOAH'!D:D)</f>
        <v>17263180.57</v>
      </c>
      <c r="R10" s="12">
        <f>+SUMIF(SIM!F:F,D:D,SIM!C:C)</f>
        <v>0</v>
      </c>
      <c r="S10" s="163">
        <f>+SUMIF('First Energy'!A:A,D:D,'First Energy'!C:C)</f>
        <v>0</v>
      </c>
      <c r="T10" s="163">
        <f>+SUMIF('ID Motors'!G:G,D:D,'ID Motors'!D:D)</f>
        <v>0</v>
      </c>
      <c r="U10" s="12">
        <f>+SUMIF('ID RENTAL'!G:G,D:D,'ID RENTAL'!D:D)</f>
        <v>0</v>
      </c>
      <c r="V10" s="12">
        <f>+SUMIF('MCM '!G:G,D:D,'MCM '!D:D)</f>
        <v>-0.19</v>
      </c>
      <c r="W10" s="12">
        <f>SUMIF(AGRIMOTORS!G:G,D:D,AGRIMOTORS!D:D)</f>
        <v>0</v>
      </c>
      <c r="X10" s="12">
        <f>+SUMIF(BOVIMA!F:F,D:D,BOVIMA!C:C)</f>
        <v>0</v>
      </c>
      <c r="Y10" s="12">
        <f>+SUMIF(AGRIFEED!F:F,D:D,AGRIFEED!C:C)</f>
        <v>43181401.030000001</v>
      </c>
      <c r="Z10" s="12">
        <f>SUMIF(AMIP!F:F,D:D,AMIP!C:C)</f>
        <v>1723250</v>
      </c>
      <c r="AA10" s="12">
        <f>+SUMIF(ISF!G:G,D:D,ISF!D:D)</f>
        <v>465039.45</v>
      </c>
      <c r="AB10" s="124">
        <f>+SUMIF(DISCOI!G:G,D:D,DISCOI!D:D)</f>
        <v>0</v>
      </c>
      <c r="AC10" s="12">
        <f>+SUMIF(MABEL!F:F,D:D,MABEL!C:C)</f>
        <v>499809830.95999998</v>
      </c>
      <c r="AD10" s="12">
        <f>+SUMIF(NMP!F:F,D:D,NMP!C:C)</f>
        <v>103490474.2</v>
      </c>
      <c r="AE10" s="12">
        <f>+SUMIF('AMCHO '!F:F,D:D,'AMCHO '!C:C)</f>
        <v>289364417.25</v>
      </c>
      <c r="AF10" s="12">
        <f>+SUMIF(CONFORTIS!G:G,D:D,CONFORTIS!D:D)</f>
        <v>2662741.54</v>
      </c>
      <c r="AG10" s="12">
        <f>+SUMIF('IRS IMMO'!G:G,D:D,'IRS IMMO'!D:D)</f>
        <v>2376000</v>
      </c>
      <c r="AH10" s="12">
        <f>+SUMIFS(AGRIVETAM!C:C,AGRIVETAM!F:F,D:D)</f>
        <v>0</v>
      </c>
      <c r="AI10" s="12">
        <f>+SUMIF(EUROPAINTS!F:F,D:D,EUROPAINTS!C:C)</f>
        <v>7419822.6600000001</v>
      </c>
      <c r="AJ10" s="12">
        <f>+SUMIF('VET ABE'!F:F,D:D,'VET ABE'!D:D)</f>
        <v>0</v>
      </c>
      <c r="AK10" s="12">
        <f>SUMIF('VET FIA'!F:F,D:D,'VET FIA'!D:D)</f>
        <v>0</v>
      </c>
      <c r="AL10" s="12">
        <f>+SUMIF('CSS SAKAY'!F:F,D:D,'CSS SAKAY'!C:C)</f>
        <v>19556682.859999999</v>
      </c>
      <c r="AM10" s="12"/>
      <c r="AN10" s="12">
        <f>SUMIF('United Malagasy'!F:F,D:D,'United Malagasy'!C:C)</f>
        <v>294607679.77999997</v>
      </c>
      <c r="AO10" s="12">
        <f>+SUMIF(NUTRIFOOD!E:E,D:D,NUTRIFOOD!C:C)</f>
        <v>0</v>
      </c>
      <c r="AP10" s="12">
        <f>+SUMIF(FERRIS!H:H,D:D,FERRIS!E:E)</f>
        <v>0</v>
      </c>
      <c r="AQ10" s="12">
        <f>+SUMIF(SEM!F:F,D:D,SEM!C:C)</f>
        <v>0</v>
      </c>
      <c r="AR10" s="12">
        <f>+SUMIF(Madatrade!F:F,D:D,Madatrade!C:C)</f>
        <v>0</v>
      </c>
      <c r="AS10" s="12">
        <f>+SUMIF('FLY TECH'!F:F,D:D,'FLY TECH'!D:D)</f>
        <v>228672793.72</v>
      </c>
      <c r="AT10" s="12">
        <f>+SUMIFS('FIRST INVESTISSEMENT'!D:D,'FIRST INVESTISSEMENT'!G:G,D:D)</f>
        <v>0</v>
      </c>
      <c r="AU10" s="164">
        <f t="shared" si="4"/>
        <v>3393985253.5799994</v>
      </c>
      <c r="AV10" s="165">
        <f t="shared" si="5"/>
        <v>750372.30336379609</v>
      </c>
    </row>
    <row r="11" spans="1:51" hidden="1" x14ac:dyDescent="0.25">
      <c r="A11" s="11" t="str">
        <f t="shared" si="1"/>
        <v>1</v>
      </c>
      <c r="B11" s="11" t="str">
        <f t="shared" si="2"/>
        <v>12</v>
      </c>
      <c r="C11" s="11" t="str">
        <f t="shared" si="3"/>
        <v>120</v>
      </c>
      <c r="D11" s="23">
        <v>12000000</v>
      </c>
      <c r="E11" s="195" t="s">
        <v>3204</v>
      </c>
      <c r="F11" s="24" t="s">
        <v>3206</v>
      </c>
      <c r="G11" s="12">
        <f>+SUMIF(AGRIFARM!H:H,D:D,AGRIFARM!L:L)</f>
        <v>0</v>
      </c>
      <c r="H11" s="12">
        <f>+SUMIF(AGRICORP!I:I,D:D,AGRICORP!D:D)</f>
        <v>280428.55</v>
      </c>
      <c r="I11" s="12">
        <f>+SUMIF(SMTP!D:D,D:D,SMTP!F:F)</f>
        <v>-1305879834.9748001</v>
      </c>
      <c r="J11" s="12">
        <f>+SUMIF(AGRIVET!G:G,D:D,AGRIVET!D:D)</f>
        <v>0</v>
      </c>
      <c r="K11" s="12">
        <f>+SUMIF(AGRIVAL!G:G,D:D,AGRIVAL!D:D)</f>
        <v>0</v>
      </c>
      <c r="L11" s="12">
        <f>+SUMIF(AGRIKOBA!G:G,D:D,AGRIKOBA!D:D)</f>
        <v>0</v>
      </c>
      <c r="M11" s="12">
        <f>+SUMIF(LMOI!F:F,D:D,LMOI!C:C)</f>
        <v>0</v>
      </c>
      <c r="N11" s="12">
        <f>+SUMIF(TARTINE!G:G,D:D,TARTINE!D:D)</f>
        <v>-552000676.12</v>
      </c>
      <c r="O11" s="12">
        <f>+SUMIF(IDF!F:F,D:D,IDF!C:C)</f>
        <v>0</v>
      </c>
      <c r="P11" s="12">
        <f>+SUMIF(RYA!G:G,D:D,RYA!D:D)</f>
        <v>-342225071.25999999</v>
      </c>
      <c r="Q11" s="12">
        <f>+SUMIF('SCI NOAH'!G:G,D:D,'SCI NOAH'!D:D)</f>
        <v>0</v>
      </c>
      <c r="R11" s="12">
        <f>+SUMIF(SIM!F:F,D:D,SIM!C:C)</f>
        <v>0</v>
      </c>
      <c r="S11" s="163">
        <f>+SUMIF('First Energy'!A:A,D:D,'First Energy'!C:C)</f>
        <v>0</v>
      </c>
      <c r="T11" s="163">
        <f>+SUMIF('ID Motors'!G:G,D:D,'ID Motors'!D:D)</f>
        <v>957922257.52999997</v>
      </c>
      <c r="U11" s="12">
        <f>+SUMIF('ID RENTAL'!G:G,D:D,'ID RENTAL'!D:D)</f>
        <v>535310693.95999998</v>
      </c>
      <c r="V11" s="12">
        <f>+SUMIF('MCM '!G:G,D:D,'MCM '!D:D)</f>
        <v>0</v>
      </c>
      <c r="W11" s="12">
        <f>SUMIF(AGRIMOTORS!G:G,D:D,AGRIMOTORS!D:D)</f>
        <v>0</v>
      </c>
      <c r="X11" s="12">
        <f>+SUMIF(BOVIMA!F:F,D:D,BOVIMA!C:C)</f>
        <v>0</v>
      </c>
      <c r="Y11" s="12">
        <f>+SUMIF(AGRIFEED!F:F,D:D,AGRIFEED!C:C)</f>
        <v>0</v>
      </c>
      <c r="Z11" s="12">
        <f>SUMIF(AMIP!F:F,D:D,AMIP!C:C)</f>
        <v>120000</v>
      </c>
      <c r="AA11" s="12">
        <f>+SUMIF(ISF!G:G,D:D,ISF!D:D)</f>
        <v>23009169.760000002</v>
      </c>
      <c r="AB11" s="124">
        <f>+SUMIF(DISCOI!G:G,D:D,DISCOI!D:D)</f>
        <v>51512637.159999996</v>
      </c>
      <c r="AC11" s="12">
        <f>+SUMIF(MABEL!F:F,D:D,MABEL!C:C)</f>
        <v>0</v>
      </c>
      <c r="AD11" s="12">
        <f>+SUMIF(NMP!F:F,D:D,NMP!C:C)</f>
        <v>-113096648.40465</v>
      </c>
      <c r="AE11" s="12">
        <f>+SUMIF('AMCHO '!F:F,D:D,'AMCHO '!C:C)</f>
        <v>-4.0000000000000001E-3</v>
      </c>
      <c r="AF11" s="12">
        <f>+SUMIF(CONFORTIS!G:G,D:D,CONFORTIS!D:D)</f>
        <v>0</v>
      </c>
      <c r="AG11" s="12">
        <f>+SUMIF('IRS IMMO'!G:G,D:D,'IRS IMMO'!D:D)</f>
        <v>0</v>
      </c>
      <c r="AH11" s="12">
        <f>+SUMIFS(AGRIVETAM!C:C,AGRIVETAM!F:F,D:D)</f>
        <v>0</v>
      </c>
      <c r="AI11" s="12">
        <f>+SUMIF(EUROPAINTS!F:F,D:D,EUROPAINTS!C:C)</f>
        <v>0</v>
      </c>
      <c r="AJ11" s="12">
        <f>+SUMIF('VET ABE'!F:F,D:D,'VET ABE'!D:D)</f>
        <v>0</v>
      </c>
      <c r="AK11" s="12">
        <f>SUMIF('VET FIA'!F:F,D:D,'VET FIA'!D:D)</f>
        <v>0</v>
      </c>
      <c r="AL11" s="12">
        <f>+SUMIF('CSS SAKAY'!F:F,D:D,'CSS SAKAY'!C:C)</f>
        <v>0</v>
      </c>
      <c r="AM11" s="12"/>
      <c r="AN11" s="12">
        <f>SUMIF('United Malagasy'!F:F,D:D,'United Malagasy'!C:C)</f>
        <v>0</v>
      </c>
      <c r="AO11" s="12">
        <f>+SUMIF(NUTRIFOOD!E:E,D:D,NUTRIFOOD!C:C)</f>
        <v>0</v>
      </c>
      <c r="AP11" s="12">
        <f>+SUMIF(FERRIS!H:H,D:D,FERRIS!E:E)</f>
        <v>0</v>
      </c>
      <c r="AQ11" s="12">
        <f>+SUMIF(SEM!F:F,D:D,SEM!C:C)</f>
        <v>-723350829.23000002</v>
      </c>
      <c r="AR11" s="12">
        <f>+SUMIF(Madatrade!F:F,D:D,Madatrade!C:C)</f>
        <v>0</v>
      </c>
      <c r="AS11" s="12">
        <f>+SUMIF('FLY TECH'!F:F,D:D,'FLY TECH'!D:D)</f>
        <v>0</v>
      </c>
      <c r="AT11" s="12">
        <f>+SUMIFS('FIRST INVESTISSEMENT'!D:D,'FIRST INVESTISSEMENT'!G:G,D:D)</f>
        <v>0</v>
      </c>
      <c r="AU11" s="164">
        <f t="shared" si="4"/>
        <v>-1468397873.0334501</v>
      </c>
      <c r="AV11" s="165">
        <f t="shared" si="5"/>
        <v>-324646.40000435332</v>
      </c>
    </row>
    <row r="12" spans="1:51" hidden="1" x14ac:dyDescent="0.25">
      <c r="A12" s="11" t="str">
        <f t="shared" si="1"/>
        <v>1</v>
      </c>
      <c r="B12" s="11" t="str">
        <f t="shared" si="2"/>
        <v>12</v>
      </c>
      <c r="C12" s="11" t="str">
        <f t="shared" si="3"/>
        <v>128</v>
      </c>
      <c r="D12" s="60">
        <v>12800000</v>
      </c>
      <c r="E12" s="195" t="s">
        <v>3204</v>
      </c>
      <c r="F12" s="24" t="s">
        <v>1648</v>
      </c>
      <c r="G12" s="12">
        <f>+SUMIF(AGRIFARM!H:H,D:D,AGRIFARM!L:L)</f>
        <v>0</v>
      </c>
      <c r="H12" s="12">
        <f>+SUMIF(AGRICORP!I:I,D:D,AGRICORP!D:D)</f>
        <v>0</v>
      </c>
      <c r="I12" s="12">
        <f>+SUMIF(SMTP!D:D,D:D,SMTP!F:F)</f>
        <v>0</v>
      </c>
      <c r="J12" s="12">
        <f>+SUMIF(AGRIVET!G:G,D:D,AGRIVET!D:D)</f>
        <v>0</v>
      </c>
      <c r="K12" s="12">
        <f>+SUMIF(AGRIVAL!G:G,D:D,AGRIVAL!D:D)</f>
        <v>0</v>
      </c>
      <c r="L12" s="12">
        <f>+SUMIF(AGRIKOBA!G:G,D:D,AGRIKOBA!D:D)</f>
        <v>0</v>
      </c>
      <c r="M12" s="12">
        <f>+SUMIF(LMOI!F:F,D:D,LMOI!C:C)</f>
        <v>0</v>
      </c>
      <c r="N12" s="12">
        <f>+SUMIF(TARTINE!G:G,D:D,TARTINE!D:D)</f>
        <v>0</v>
      </c>
      <c r="O12" s="12">
        <f>+SUMIF(IDF!F:F,D:D,IDF!C:C)</f>
        <v>-3711421805.4499998</v>
      </c>
      <c r="P12" s="12">
        <f>+SUMIF(RYA!G:G,D:D,RYA!D:D)</f>
        <v>0</v>
      </c>
      <c r="Q12" s="12">
        <f>+SUMIF('SCI NOAH'!G:G,D:D,'SCI NOAH'!D:D)</f>
        <v>0</v>
      </c>
      <c r="R12" s="12">
        <f>+SUMIF(SIM!F:F,D:D,SIM!C:C)</f>
        <v>0</v>
      </c>
      <c r="S12" s="163">
        <f>+SUMIF('First Energy'!A:A,D:D,'First Energy'!C:C)</f>
        <v>0</v>
      </c>
      <c r="T12" s="163">
        <f>+SUMIF('ID Motors'!G:G,D:D,'ID Motors'!D:D)</f>
        <v>0</v>
      </c>
      <c r="U12" s="12">
        <f>+SUMIF('ID RENTAL'!G:G,D:D,'ID RENTAL'!D:D)</f>
        <v>0</v>
      </c>
      <c r="V12" s="12">
        <f>+SUMIF('MCM '!G:G,D:D,'MCM '!D:D)</f>
        <v>0</v>
      </c>
      <c r="W12" s="12">
        <f>SUMIF(AGRIMOTORS!G:G,D:D,AGRIMOTORS!D:D)</f>
        <v>-8563899</v>
      </c>
      <c r="X12" s="12">
        <f>+SUMIF(BOVIMA!F:F,D:D,BOVIMA!C:C)</f>
        <v>0</v>
      </c>
      <c r="Y12" s="12">
        <f>+SUMIF(AGRIFEED!F:F,D:D,AGRIFEED!C:C)</f>
        <v>0</v>
      </c>
      <c r="Z12" s="12">
        <f>SUMIF(AMIP!F:F,D:D,AMIP!C:C)</f>
        <v>0</v>
      </c>
      <c r="AA12" s="12">
        <f>+SUMIF(ISF!G:G,D:D,ISF!D:D)</f>
        <v>0</v>
      </c>
      <c r="AB12" s="124">
        <f>+SUMIF(DISCOI!G:G,D:D,DISCOI!D:D)</f>
        <v>0</v>
      </c>
      <c r="AC12" s="12">
        <f>+SUMIF(MABEL!F:F,D:D,MABEL!C:C)</f>
        <v>0</v>
      </c>
      <c r="AD12" s="12">
        <f>+SUMIF(NMP!F:F,D:D,NMP!C:C)</f>
        <v>0</v>
      </c>
      <c r="AE12" s="12">
        <f>+SUMIF('AMCHO '!F:F,D:D,'AMCHO '!C:C)</f>
        <v>0</v>
      </c>
      <c r="AF12" s="12">
        <f>+SUMIF(CONFORTIS!G:G,D:D,CONFORTIS!D:D)</f>
        <v>0</v>
      </c>
      <c r="AG12" s="12">
        <f>+SUMIF('IRS IMMO'!G:G,D:D,'IRS IMMO'!D:D)</f>
        <v>-129744164.8</v>
      </c>
      <c r="AH12" s="12">
        <f>+SUMIFS(AGRIVETAM!C:C,AGRIVETAM!F:F,D:D)</f>
        <v>-801159774.33000004</v>
      </c>
      <c r="AI12" s="12">
        <f>+SUMIF(EUROPAINTS!F:F,D:D,EUROPAINTS!C:C)</f>
        <v>0</v>
      </c>
      <c r="AJ12" s="12">
        <f>+SUMIF('VET ABE'!F:F,D:D,'VET ABE'!D:D)</f>
        <v>-29095762.649999999</v>
      </c>
      <c r="AK12" s="12">
        <f>SUMIF('VET FIA'!F:F,D:D,'VET FIA'!D:D)</f>
        <v>-43102085.030000001</v>
      </c>
      <c r="AL12" s="12">
        <f>+SUMIF('CSS SAKAY'!F:F,D:D,'CSS SAKAY'!C:C)</f>
        <v>0</v>
      </c>
      <c r="AM12" s="12"/>
      <c r="AN12" s="12">
        <f>SUMIF('United Malagasy'!F:F,D:D,'United Malagasy'!C:C)</f>
        <v>0</v>
      </c>
      <c r="AO12" s="12">
        <f>+SUMIF(NUTRIFOOD!E:E,D:D,NUTRIFOOD!C:C)</f>
        <v>1556622.12</v>
      </c>
      <c r="AP12" s="12">
        <f>+SUMIF(FERRIS!H:H,D:D,FERRIS!E:E)</f>
        <v>0</v>
      </c>
      <c r="AQ12" s="12">
        <f>+SUMIF(SEM!F:F,D:D,SEM!C:C)</f>
        <v>-43485517.649999999</v>
      </c>
      <c r="AR12" s="12">
        <f>+SUMIF(Madatrade!F:F,D:D,Madatrade!C:C)</f>
        <v>-8682970799.5900002</v>
      </c>
      <c r="AS12" s="12">
        <f>+SUMIF('FLY TECH'!F:F,D:D,'FLY TECH'!D:D)</f>
        <v>0</v>
      </c>
      <c r="AT12" s="12">
        <f>+SUMIFS('FIRST INVESTISSEMENT'!D:D,'FIRST INVESTISSEMENT'!G:G,D:D)</f>
        <v>1740140664.6199999</v>
      </c>
      <c r="AU12" s="164">
        <f t="shared" si="4"/>
        <v>-11707846521.759998</v>
      </c>
      <c r="AV12" s="165">
        <f t="shared" si="5"/>
        <v>-2588474.3466979186</v>
      </c>
    </row>
    <row r="13" spans="1:51" hidden="1" x14ac:dyDescent="0.25">
      <c r="A13" s="11" t="str">
        <f t="shared" si="1"/>
        <v>1</v>
      </c>
      <c r="B13" s="11" t="str">
        <f t="shared" si="2"/>
        <v>12</v>
      </c>
      <c r="C13" s="11" t="str">
        <f t="shared" si="3"/>
        <v>129</v>
      </c>
      <c r="D13" s="22">
        <v>12900000</v>
      </c>
      <c r="E13" s="195" t="s">
        <v>3204</v>
      </c>
      <c r="F13" s="11" t="s">
        <v>46</v>
      </c>
      <c r="G13" s="12">
        <f>+SUMIF(AGRIFARM!H:H,D:D,AGRIFARM!L:L)</f>
        <v>0</v>
      </c>
      <c r="H13" s="12">
        <f>+SUMIF(AGRICORP!I:I,D:D,AGRICORP!D:D)</f>
        <v>0</v>
      </c>
      <c r="I13" s="12">
        <f>+SUMIF(SMTP!D:D,D:D,SMTP!F:F)</f>
        <v>0</v>
      </c>
      <c r="J13" s="12">
        <f>+SUMIF(AGRIVET!G:G,D:D,AGRIVET!D:D)</f>
        <v>0</v>
      </c>
      <c r="K13" s="12">
        <f>+SUMIF(AGRIVAL!G:G,D:D,AGRIVAL!D:D)</f>
        <v>0</v>
      </c>
      <c r="L13" s="12">
        <f>+SUMIF(AGRIKOBA!G:G,D:D,AGRIKOBA!D:D)</f>
        <v>1473644756.3699999</v>
      </c>
      <c r="M13" s="12">
        <f>+SUMIF(LMOI!F:F,D:D,LMOI!C:C)</f>
        <v>0</v>
      </c>
      <c r="N13" s="12">
        <f>+SUMIF(TARTINE!G:G,D:D,TARTINE!D:D)</f>
        <v>0</v>
      </c>
      <c r="O13" s="12">
        <f>+SUMIF(IDF!F:F,D:D,IDF!C:C)</f>
        <v>0</v>
      </c>
      <c r="P13" s="12">
        <f>+SUMIF(RYA!G:G,D:D,RYA!D:D)</f>
        <v>0</v>
      </c>
      <c r="Q13" s="12">
        <f>+SUMIF('SCI NOAH'!G:G,D:D,'SCI NOAH'!D:D)</f>
        <v>28789450.91</v>
      </c>
      <c r="R13" s="12">
        <f>+SUMIF(SIM!F:F,D:D,SIM!C:C)</f>
        <v>0</v>
      </c>
      <c r="S13" s="163">
        <f>+SUMIF('First Energy'!A:A,D:D,'First Energy'!C:C)</f>
        <v>0</v>
      </c>
      <c r="T13" s="163">
        <f>+SUMIF('ID Motors'!G:G,D:D,'ID Motors'!D:D)</f>
        <v>4647276882.4799995</v>
      </c>
      <c r="U13" s="12">
        <f>+SUMIF('ID RENTAL'!G:G,D:D,'ID RENTAL'!D:D)</f>
        <v>0</v>
      </c>
      <c r="V13" s="12">
        <f>+SUMIF('MCM '!G:G,D:D,'MCM '!D:D)</f>
        <v>0</v>
      </c>
      <c r="W13" s="12">
        <f>SUMIF(AGRIMOTORS!G:G,D:D,AGRIMOTORS!D:D)</f>
        <v>191266177.59999999</v>
      </c>
      <c r="X13" s="12">
        <f>+SUMIF(BOVIMA!F:F,D:D,BOVIMA!C:C)</f>
        <v>0</v>
      </c>
      <c r="Y13" s="12">
        <f>+SUMIF(AGRIFEED!F:F,D:D,AGRIFEED!C:C)</f>
        <v>0</v>
      </c>
      <c r="Z13" s="12">
        <f>SUMIF(AMIP!F:F,D:D,AMIP!C:C)</f>
        <v>0</v>
      </c>
      <c r="AA13" s="12">
        <f>+SUMIF(ISF!G:G,D:D,ISF!D:D)</f>
        <v>0</v>
      </c>
      <c r="AB13" s="124">
        <f>+SUMIF(DISCOI!G:G,D:D,DISCOI!D:D)</f>
        <v>0</v>
      </c>
      <c r="AC13" s="12">
        <f>+SUMIF(MABEL!F:F,D:D,MABEL!C:C)</f>
        <v>0</v>
      </c>
      <c r="AD13" s="12">
        <f>+SUMIF(NMP!F:F,D:D,NMP!C:C)</f>
        <v>0</v>
      </c>
      <c r="AE13" s="12">
        <f>+SUMIF('AMCHO '!F:F,D:D,'AMCHO '!C:C)</f>
        <v>2E-3</v>
      </c>
      <c r="AF13" s="12">
        <f>+SUMIF(CONFORTIS!G:G,D:D,CONFORTIS!D:D)</f>
        <v>0</v>
      </c>
      <c r="AG13" s="12">
        <f>+SUMIF('IRS IMMO'!G:G,D:D,'IRS IMMO'!D:D)</f>
        <v>0</v>
      </c>
      <c r="AH13" s="12">
        <f>+SUMIFS(AGRIVETAM!C:C,AGRIVETAM!F:F,D:D)</f>
        <v>0</v>
      </c>
      <c r="AI13" s="12">
        <f>+SUMIF(EUROPAINTS!F:F,D:D,EUROPAINTS!C:C)</f>
        <v>911443608.69000006</v>
      </c>
      <c r="AJ13" s="12">
        <f>+SUMIF('VET ABE'!F:F,D:D,'VET ABE'!D:D)</f>
        <v>0</v>
      </c>
      <c r="AK13" s="12">
        <f>SUMIF('VET FIA'!F:F,D:D,'VET FIA'!D:D)</f>
        <v>0</v>
      </c>
      <c r="AL13" s="12">
        <f>+SUMIF('CSS SAKAY'!F:F,D:D,'CSS SAKAY'!C:C)</f>
        <v>2556651.46</v>
      </c>
      <c r="AM13" s="12"/>
      <c r="AN13" s="12">
        <f>SUMIF('United Malagasy'!F:F,D:D,'United Malagasy'!C:C)</f>
        <v>0</v>
      </c>
      <c r="AO13" s="12">
        <f>+SUMIF(NUTRIFOOD!E:E,D:D,NUTRIFOOD!C:C)</f>
        <v>86219729.980000004</v>
      </c>
      <c r="AP13" s="12">
        <f>+SUMIF(FERRIS!H:H,D:D,FERRIS!E:E)</f>
        <v>0</v>
      </c>
      <c r="AQ13" s="12">
        <f>+SUMIF(SEM!F:F,D:D,SEM!C:C)</f>
        <v>208190338.62</v>
      </c>
      <c r="AR13" s="12">
        <f>+SUMIF(Madatrade!F:F,D:D,Madatrade!C:C)</f>
        <v>0</v>
      </c>
      <c r="AS13" s="12">
        <f>+SUMIF('FLY TECH'!F:F,D:D,'FLY TECH'!D:D)</f>
        <v>0</v>
      </c>
      <c r="AT13" s="12">
        <f>+SUMIFS('FIRST INVESTISSEMENT'!D:D,'FIRST INVESTISSEMENT'!G:G,D:D)</f>
        <v>0</v>
      </c>
      <c r="AU13" s="164">
        <f t="shared" si="4"/>
        <v>7549387596.1119995</v>
      </c>
      <c r="AV13" s="165">
        <f t="shared" si="5"/>
        <v>1669085.4368048029</v>
      </c>
    </row>
    <row r="14" spans="1:51" hidden="1" x14ac:dyDescent="0.25">
      <c r="A14" s="11" t="str">
        <f t="shared" si="1"/>
        <v>1</v>
      </c>
      <c r="B14" s="11" t="str">
        <f t="shared" si="2"/>
        <v>13</v>
      </c>
      <c r="C14" s="11" t="str">
        <f t="shared" si="3"/>
        <v>131</v>
      </c>
      <c r="D14" s="185">
        <v>13100000</v>
      </c>
      <c r="E14" s="195" t="s">
        <v>3207</v>
      </c>
      <c r="F14" s="11" t="s">
        <v>2340</v>
      </c>
      <c r="G14" s="12">
        <f>+SUMIF(AGRIFARM!H:H,D:D,AGRIFARM!L:L)</f>
        <v>0</v>
      </c>
      <c r="H14" s="12">
        <f>+SUMIF(AGRICORP!I:I,D:D,AGRICORP!D:D)</f>
        <v>0</v>
      </c>
      <c r="I14" s="12">
        <f>+SUMIF(SMTP!D:D,D:D,SMTP!F:F)</f>
        <v>0</v>
      </c>
      <c r="J14" s="12">
        <f>+SUMIF(AGRIVET!G:G,D:D,AGRIVET!D:D)</f>
        <v>0</v>
      </c>
      <c r="K14" s="12">
        <f>+SUMIF(AGRIVAL!G:G,D:D,AGRIVAL!D:D)</f>
        <v>0</v>
      </c>
      <c r="L14" s="12">
        <f>+SUMIF(AGRIKOBA!G:G,D:D,AGRIKOBA!D:D)</f>
        <v>0</v>
      </c>
      <c r="M14" s="12">
        <f>+SUMIF(LMOI!F:F,D:D,LMOI!C:C)</f>
        <v>0</v>
      </c>
      <c r="N14" s="12">
        <f>+SUMIF(TARTINE!G:G,D:D,TARTINE!D:D)</f>
        <v>0</v>
      </c>
      <c r="O14" s="12">
        <f>+SUMIF(IDF!F:F,D:D,IDF!C:C)</f>
        <v>0</v>
      </c>
      <c r="P14" s="12">
        <f>+SUMIF(RYA!G:G,D:D,RYA!D:D)</f>
        <v>0</v>
      </c>
      <c r="Q14" s="12">
        <f>+SUMIF('SCI NOAH'!G:G,D:D,'SCI NOAH'!D:D)</f>
        <v>0</v>
      </c>
      <c r="R14" s="12">
        <f>+SUMIF(SIM!F:F,D:D,SIM!C:C)</f>
        <v>0</v>
      </c>
      <c r="S14" s="163">
        <f>+SUMIF('First Energy'!A:A,D:D,'First Energy'!C:C)</f>
        <v>0</v>
      </c>
      <c r="T14" s="163">
        <f>+SUMIF('ID Motors'!G:G,D:D,'ID Motors'!D:D)</f>
        <v>0</v>
      </c>
      <c r="U14" s="12">
        <f>+SUMIF('ID RENTAL'!G:G,D:D,'ID RENTAL'!D:D)</f>
        <v>0</v>
      </c>
      <c r="V14" s="12">
        <f>+SUMIF('MCM '!G:G,D:D,'MCM '!D:D)</f>
        <v>0</v>
      </c>
      <c r="W14" s="12">
        <f>SUMIF(AGRIMOTORS!G:G,D:D,AGRIMOTORS!D:D)</f>
        <v>0</v>
      </c>
      <c r="X14" s="12">
        <f>+SUMIF(BOVIMA!F:F,D:D,BOVIMA!C:C)</f>
        <v>0</v>
      </c>
      <c r="Y14" s="12">
        <f>+SUMIF(AGRIFEED!F:F,D:D,AGRIFEED!C:C)</f>
        <v>0</v>
      </c>
      <c r="Z14" s="12">
        <f>SUMIF(AMIP!F:F,D:D,AMIP!C:C)</f>
        <v>0</v>
      </c>
      <c r="AA14" s="12">
        <f>+SUMIF(ISF!G:G,D:D,ISF!D:D)</f>
        <v>0</v>
      </c>
      <c r="AB14" s="124">
        <f>+SUMIF(DISCOI!G:G,D:D,DISCOI!D:D)</f>
        <v>0</v>
      </c>
      <c r="AC14" s="12">
        <f>+SUMIF(MABEL!F:F,D:D,MABEL!C:C)</f>
        <v>-2077781712.47</v>
      </c>
      <c r="AD14" s="12">
        <f>+SUMIF(NMP!F:F,D:D,NMP!C:C)</f>
        <v>0</v>
      </c>
      <c r="AE14" s="12">
        <f>+SUMIF('AMCHO '!F:F,D:D,'AMCHO '!C:C)</f>
        <v>0</v>
      </c>
      <c r="AF14" s="12">
        <f>+SUMIF(CONFORTIS!G:G,D:D,CONFORTIS!D:D)</f>
        <v>0</v>
      </c>
      <c r="AG14" s="12">
        <f>+SUMIF('IRS IMMO'!G:G,D:D,'IRS IMMO'!D:D)</f>
        <v>0</v>
      </c>
      <c r="AH14" s="12">
        <f>+SUMIFS(AGRIVETAM!C:C,AGRIVETAM!F:F,D:D)</f>
        <v>0</v>
      </c>
      <c r="AI14" s="12">
        <f>+SUMIF(EUROPAINTS!F:F,D:D,EUROPAINTS!C:C)</f>
        <v>0</v>
      </c>
      <c r="AJ14" s="12">
        <f>+SUMIF('VET ABE'!F:F,D:D,'VET ABE'!D:D)</f>
        <v>0</v>
      </c>
      <c r="AK14" s="12">
        <f>SUMIF('VET FIA'!F:F,D:D,'VET FIA'!D:D)</f>
        <v>0</v>
      </c>
      <c r="AL14" s="12">
        <f>+SUMIF('CSS SAKAY'!F:F,D:D,'CSS SAKAY'!C:C)</f>
        <v>0</v>
      </c>
      <c r="AM14" s="12"/>
      <c r="AN14" s="12">
        <f>SUMIF('United Malagasy'!F:F,D:D,'United Malagasy'!C:C)</f>
        <v>0</v>
      </c>
      <c r="AO14" s="12">
        <f>+SUMIF(NUTRIFOOD!E:E,D:D,NUTRIFOOD!C:C)</f>
        <v>0</v>
      </c>
      <c r="AP14" s="12">
        <f>+SUMIF(FERRIS!H:H,D:D,FERRIS!E:E)</f>
        <v>0</v>
      </c>
      <c r="AQ14" s="12">
        <f>+SUMIF(SEM!F:F,D:D,SEM!C:C)</f>
        <v>22790349.309999999</v>
      </c>
      <c r="AR14" s="12">
        <f>+SUMIF(Madatrade!F:F,D:D,Madatrade!C:C)</f>
        <v>0</v>
      </c>
      <c r="AS14" s="12">
        <f>+SUMIF('FLY TECH'!F:F,D:D,'FLY TECH'!D:D)</f>
        <v>0</v>
      </c>
      <c r="AT14" s="12">
        <f>+SUMIFS('FIRST INVESTISSEMENT'!D:D,'FIRST INVESTISSEMENT'!G:G,D:D)</f>
        <v>0</v>
      </c>
      <c r="AU14" s="164">
        <f t="shared" si="4"/>
        <v>-2054991363.1600001</v>
      </c>
      <c r="AV14" s="165">
        <f t="shared" si="5"/>
        <v>-454335.68131757644</v>
      </c>
    </row>
    <row r="15" spans="1:51" hidden="1" x14ac:dyDescent="0.25">
      <c r="A15" s="11" t="str">
        <f t="shared" si="1"/>
        <v>1</v>
      </c>
      <c r="B15" s="11" t="str">
        <f t="shared" si="2"/>
        <v>13</v>
      </c>
      <c r="C15" s="11" t="str">
        <f t="shared" si="3"/>
        <v>131</v>
      </c>
      <c r="D15" s="185">
        <v>13110000</v>
      </c>
      <c r="E15" s="195" t="s">
        <v>3207</v>
      </c>
      <c r="F15" s="11" t="s">
        <v>2341</v>
      </c>
      <c r="G15" s="12">
        <f>+SUMIF(AGRIFARM!H:H,D:D,AGRIFARM!L:L)</f>
        <v>0</v>
      </c>
      <c r="H15" s="12">
        <f>+SUMIF(AGRICORP!I:I,D:D,AGRICORP!D:D)</f>
        <v>0</v>
      </c>
      <c r="I15" s="12">
        <f>+SUMIF(SMTP!D:D,D:D,SMTP!F:F)</f>
        <v>0</v>
      </c>
      <c r="J15" s="12">
        <f>+SUMIF(AGRIVET!G:G,D:D,AGRIVET!D:D)</f>
        <v>0</v>
      </c>
      <c r="K15" s="12">
        <f>+SUMIF(AGRIVAL!G:G,D:D,AGRIVAL!D:D)</f>
        <v>0</v>
      </c>
      <c r="L15" s="12">
        <f>+SUMIF(AGRIKOBA!G:G,D:D,AGRIKOBA!D:D)</f>
        <v>0</v>
      </c>
      <c r="M15" s="12">
        <f>+SUMIF(LMOI!F:F,D:D,LMOI!C:C)</f>
        <v>0</v>
      </c>
      <c r="N15" s="12">
        <f>+SUMIF(TARTINE!G:G,D:D,TARTINE!D:D)</f>
        <v>0</v>
      </c>
      <c r="O15" s="12">
        <f>+SUMIF(IDF!F:F,D:D,IDF!C:C)</f>
        <v>0</v>
      </c>
      <c r="P15" s="12">
        <f>+SUMIF(RYA!G:G,D:D,RYA!D:D)</f>
        <v>0</v>
      </c>
      <c r="Q15" s="12">
        <f>+SUMIF('SCI NOAH'!G:G,D:D,'SCI NOAH'!D:D)</f>
        <v>0</v>
      </c>
      <c r="R15" s="12">
        <f>+SUMIF(SIM!F:F,D:D,SIM!C:C)</f>
        <v>0</v>
      </c>
      <c r="S15" s="163">
        <f>+SUMIF('First Energy'!A:A,D:D,'First Energy'!C:C)</f>
        <v>0</v>
      </c>
      <c r="T15" s="163">
        <f>+SUMIF('ID Motors'!G:G,D:D,'ID Motors'!D:D)</f>
        <v>0</v>
      </c>
      <c r="U15" s="12">
        <f>+SUMIF('ID RENTAL'!G:G,D:D,'ID RENTAL'!D:D)</f>
        <v>0</v>
      </c>
      <c r="V15" s="12">
        <f>+SUMIF('MCM '!G:G,D:D,'MCM '!D:D)</f>
        <v>0</v>
      </c>
      <c r="W15" s="12">
        <f>SUMIF(AGRIMOTORS!G:G,D:D,AGRIMOTORS!D:D)</f>
        <v>0</v>
      </c>
      <c r="X15" s="12">
        <f>+SUMIF(BOVIMA!F:F,D:D,BOVIMA!C:C)</f>
        <v>-2565977682.9299998</v>
      </c>
      <c r="Y15" s="12">
        <f>+SUMIF(AGRIFEED!F:F,D:D,AGRIFEED!C:C)</f>
        <v>0</v>
      </c>
      <c r="Z15" s="12">
        <f>SUMIF(AMIP!F:F,D:D,AMIP!C:C)</f>
        <v>0</v>
      </c>
      <c r="AA15" s="12">
        <f>+SUMIF(ISF!G:G,D:D,ISF!D:D)</f>
        <v>0</v>
      </c>
      <c r="AB15" s="124">
        <f>+SUMIF(DISCOI!G:G,D:D,DISCOI!D:D)</f>
        <v>0</v>
      </c>
      <c r="AC15" s="12">
        <f>+SUMIF(MABEL!F:F,D:D,MABEL!C:C)</f>
        <v>0</v>
      </c>
      <c r="AD15" s="12">
        <f>+SUMIF(NMP!F:F,D:D,NMP!C:C)</f>
        <v>0</v>
      </c>
      <c r="AE15" s="12">
        <f>+SUMIF('AMCHO '!F:F,D:D,'AMCHO '!C:C)</f>
        <v>0</v>
      </c>
      <c r="AF15" s="12">
        <f>+SUMIF(CONFORTIS!G:G,D:D,CONFORTIS!D:D)</f>
        <v>0</v>
      </c>
      <c r="AG15" s="12">
        <f>+SUMIF('IRS IMMO'!G:G,D:D,'IRS IMMO'!D:D)</f>
        <v>0</v>
      </c>
      <c r="AH15" s="12">
        <f>+SUMIFS(AGRIVETAM!C:C,AGRIVETAM!F:F,D:D)</f>
        <v>0</v>
      </c>
      <c r="AI15" s="12">
        <f>+SUMIF(EUROPAINTS!F:F,D:D,EUROPAINTS!C:C)</f>
        <v>0</v>
      </c>
      <c r="AJ15" s="12">
        <f>+SUMIF('VET ABE'!F:F,D:D,'VET ABE'!D:D)</f>
        <v>0</v>
      </c>
      <c r="AK15" s="12">
        <f>SUMIF('VET FIA'!F:F,D:D,'VET FIA'!D:D)</f>
        <v>0</v>
      </c>
      <c r="AL15" s="12">
        <f>+SUMIF('CSS SAKAY'!F:F,D:D,'CSS SAKAY'!C:C)</f>
        <v>0</v>
      </c>
      <c r="AM15" s="12"/>
      <c r="AN15" s="12">
        <f>SUMIF('United Malagasy'!F:F,D:D,'United Malagasy'!C:C)</f>
        <v>0</v>
      </c>
      <c r="AO15" s="12">
        <f>+SUMIF(NUTRIFOOD!E:E,D:D,NUTRIFOOD!C:C)</f>
        <v>0</v>
      </c>
      <c r="AP15" s="12">
        <f>+SUMIF(FERRIS!H:H,D:D,FERRIS!E:E)</f>
        <v>0</v>
      </c>
      <c r="AQ15" s="12">
        <f>+SUMIF(SEM!F:F,D:D,SEM!C:C)</f>
        <v>0</v>
      </c>
      <c r="AR15" s="12">
        <f>+SUMIF(Madatrade!F:F,D:D,Madatrade!C:C)</f>
        <v>0</v>
      </c>
      <c r="AS15" s="12">
        <f>+SUMIF('FLY TECH'!F:F,D:D,'FLY TECH'!D:D)</f>
        <v>0</v>
      </c>
      <c r="AT15" s="12">
        <f>+SUMIFS('FIRST INVESTISSEMENT'!D:D,'FIRST INVESTISSEMENT'!G:G,D:D)</f>
        <v>0</v>
      </c>
      <c r="AU15" s="164">
        <f t="shared" si="4"/>
        <v>-2565977682.9299998</v>
      </c>
      <c r="AV15" s="165">
        <f t="shared" si="5"/>
        <v>-567309.06013492972</v>
      </c>
    </row>
    <row r="16" spans="1:51" hidden="1" x14ac:dyDescent="0.25">
      <c r="A16" s="11" t="str">
        <f t="shared" si="1"/>
        <v>1</v>
      </c>
      <c r="B16" s="11" t="str">
        <f t="shared" si="2"/>
        <v>16</v>
      </c>
      <c r="C16" s="11" t="str">
        <f t="shared" si="3"/>
        <v>161</v>
      </c>
      <c r="D16" s="60">
        <v>16100000</v>
      </c>
      <c r="E16" s="195" t="s">
        <v>3209</v>
      </c>
      <c r="F16" s="24" t="s">
        <v>242</v>
      </c>
      <c r="G16" s="12">
        <f>+SUMIF(AGRIFARM!H:H,D:D,AGRIFARM!L:L)</f>
        <v>-2000000000</v>
      </c>
      <c r="H16" s="12">
        <f>+SUMIF(AGRICORP!I:I,D:D,AGRICORP!D:D)</f>
        <v>0</v>
      </c>
      <c r="I16" s="12">
        <f>+SUMIF(SMTP!D:D,D:D,SMTP!F:F)</f>
        <v>0</v>
      </c>
      <c r="J16" s="12">
        <f>+SUMIF(AGRIVET!G:G,D:D,AGRIVET!D:D)</f>
        <v>-913586397.73000002</v>
      </c>
      <c r="K16" s="12">
        <f>+SUMIF(AGRIVAL!G:G,D:D,AGRIVAL!D:D)</f>
        <v>0</v>
      </c>
      <c r="L16" s="12">
        <f>+SUMIF(AGRIKOBA!G:G,D:D,AGRIKOBA!D:D)</f>
        <v>0</v>
      </c>
      <c r="M16" s="12">
        <f>+SUMIF(LMOI!F:F,D:D,LMOI!C:C)</f>
        <v>-7787144710.2399998</v>
      </c>
      <c r="N16" s="12">
        <f>+SUMIF(TARTINE!G:G,D:D,TARTINE!D:D)</f>
        <v>92.52</v>
      </c>
      <c r="O16" s="12">
        <f>+SUMIF(IDF!F:F,D:D,IDF!C:C)</f>
        <v>-1193395426.9400001</v>
      </c>
      <c r="P16" s="12">
        <f>+SUMIF(RYA!G:G,D:D,RYA!D:D)</f>
        <v>0</v>
      </c>
      <c r="Q16" s="12">
        <f>+SUMIF('SCI NOAH'!G:G,D:D,'SCI NOAH'!D:D)</f>
        <v>0</v>
      </c>
      <c r="R16" s="12">
        <f>+SUMIF(SIM!F:F,D:D,SIM!C:C)</f>
        <v>0</v>
      </c>
      <c r="S16" s="163">
        <f>+SUMIF('First Energy'!A:A,D:D,'First Energy'!C:C)</f>
        <v>0</v>
      </c>
      <c r="T16" s="163">
        <f>+SUMIF('ID Motors'!G:G,D:D,'ID Motors'!D:D)</f>
        <v>-67679548.319999993</v>
      </c>
      <c r="U16" s="12">
        <f>+SUMIF('ID RENTAL'!G:G,D:D,'ID RENTAL'!D:D)</f>
        <v>-1424969054.1800001</v>
      </c>
      <c r="V16" s="12">
        <f>+SUMIF('MCM '!G:G,D:D,'MCM '!D:D)</f>
        <v>0</v>
      </c>
      <c r="W16" s="12">
        <f>SUMIF(AGRIMOTORS!G:G,D:D,AGRIMOTORS!D:D)</f>
        <v>0</v>
      </c>
      <c r="X16" s="12">
        <f>+SUMIF(BOVIMA!F:F,D:D,BOVIMA!C:C)</f>
        <v>-7190173624.8900003</v>
      </c>
      <c r="Y16" s="12">
        <f>+SUMIF(AGRIFEED!F:F,D:D,AGRIFEED!C:C)</f>
        <v>0</v>
      </c>
      <c r="Z16" s="12">
        <f>SUMIF(AMIP!F:F,D:D,AMIP!C:C)</f>
        <v>0</v>
      </c>
      <c r="AA16" s="12">
        <f>+SUMIF(ISF!G:G,D:D,ISF!D:D)</f>
        <v>0</v>
      </c>
      <c r="AB16" s="124">
        <f>+SUMIF(DISCOI!G:G,D:D,DISCOI!D:D)</f>
        <v>0</v>
      </c>
      <c r="AC16" s="12">
        <f>+SUMIF(MABEL!F:F,D:D,MABEL!C:C)</f>
        <v>0</v>
      </c>
      <c r="AD16" s="12">
        <f>+SUMIF(NMP!F:F,D:D,NMP!C:C)</f>
        <v>0</v>
      </c>
      <c r="AE16" s="12">
        <f>+SUMIF('AMCHO '!F:F,D:D,'AMCHO '!C:C)</f>
        <v>0</v>
      </c>
      <c r="AF16" s="12">
        <f>+SUMIF(CONFORTIS!G:G,D:D,CONFORTIS!D:D)</f>
        <v>0</v>
      </c>
      <c r="AG16" s="12">
        <f>+SUMIF('IRS IMMO'!G:G,D:D,'IRS IMMO'!D:D)</f>
        <v>0</v>
      </c>
      <c r="AH16" s="12">
        <f>+SUMIFS(AGRIVETAM!C:C,AGRIVETAM!F:F,D:D)</f>
        <v>0</v>
      </c>
      <c r="AI16" s="12">
        <f>+SUMIF(EUROPAINTS!F:F,D:D,EUROPAINTS!C:C)</f>
        <v>0</v>
      </c>
      <c r="AJ16" s="12">
        <f>+SUMIF('VET ABE'!F:F,D:D,'VET ABE'!D:D)</f>
        <v>0</v>
      </c>
      <c r="AK16" s="12">
        <f>SUMIF('VET FIA'!F:F,D:D,'VET FIA'!D:D)</f>
        <v>0</v>
      </c>
      <c r="AL16" s="12">
        <f>+SUMIF('CSS SAKAY'!F:F,D:D,'CSS SAKAY'!C:C)</f>
        <v>0</v>
      </c>
      <c r="AM16" s="12"/>
      <c r="AN16" s="12">
        <f>SUMIF('United Malagasy'!F:F,D:D,'United Malagasy'!C:C)</f>
        <v>0</v>
      </c>
      <c r="AO16" s="12">
        <f>+SUMIF(NUTRIFOOD!E:E,D:D,NUTRIFOOD!C:C)</f>
        <v>0</v>
      </c>
      <c r="AP16" s="12">
        <f>+SUMIF(FERRIS!H:H,D:D,FERRIS!E:E)</f>
        <v>0</v>
      </c>
      <c r="AQ16" s="12">
        <f>+SUMIF(SEM!F:F,D:D,SEM!C:C)</f>
        <v>0</v>
      </c>
      <c r="AR16" s="12">
        <f>+SUMIF(Madatrade!F:F,D:D,Madatrade!C:C)</f>
        <v>0</v>
      </c>
      <c r="AS16" s="12">
        <f>+SUMIF('FLY TECH'!F:F,D:D,'FLY TECH'!D:D)</f>
        <v>0</v>
      </c>
      <c r="AT16" s="12">
        <f>+SUMIFS('FIRST INVESTISSEMENT'!D:D,'FIRST INVESTISSEMENT'!G:G,D:D)</f>
        <v>-121231091.06999999</v>
      </c>
      <c r="AU16" s="164">
        <f t="shared" si="4"/>
        <v>-20698179760.849998</v>
      </c>
      <c r="AV16" s="165">
        <f t="shared" si="5"/>
        <v>-4576136.8014797214</v>
      </c>
    </row>
    <row r="17" spans="1:48" hidden="1" x14ac:dyDescent="0.25">
      <c r="A17" s="11" t="str">
        <f t="shared" si="1"/>
        <v>1</v>
      </c>
      <c r="B17" s="11" t="str">
        <f t="shared" si="2"/>
        <v>16</v>
      </c>
      <c r="C17" s="11" t="str">
        <f t="shared" si="3"/>
        <v>161</v>
      </c>
      <c r="D17" s="60">
        <v>16110000</v>
      </c>
      <c r="E17" s="195" t="s">
        <v>3209</v>
      </c>
      <c r="F17" s="24" t="s">
        <v>1486</v>
      </c>
      <c r="G17" s="12">
        <f>+SUMIF(AGRIFARM!H:H,D:D,AGRIFARM!L:L)</f>
        <v>0</v>
      </c>
      <c r="H17" s="12">
        <f>+SUMIF(AGRICORP!I:I,D:D,AGRICORP!D:D)</f>
        <v>0</v>
      </c>
      <c r="I17" s="12">
        <f>+SUMIF(SMTP!D:D,D:D,SMTP!F:F)</f>
        <v>0</v>
      </c>
      <c r="J17" s="12">
        <f>+SUMIF(AGRIVET!G:G,D:D,AGRIVET!D:D)</f>
        <v>0</v>
      </c>
      <c r="K17" s="12">
        <f>+SUMIF(AGRIVAL!G:G,D:D,AGRIVAL!D:D)</f>
        <v>0</v>
      </c>
      <c r="L17" s="12">
        <f>+SUMIF(AGRIKOBA!G:G,D:D,AGRIKOBA!D:D)</f>
        <v>0</v>
      </c>
      <c r="M17" s="12">
        <f>+SUMIF(LMOI!F:F,D:D,LMOI!C:C)</f>
        <v>-11175588257.540001</v>
      </c>
      <c r="N17" s="12">
        <f>+SUMIF(TARTINE!G:G,D:D,TARTINE!D:D)</f>
        <v>0</v>
      </c>
      <c r="O17" s="12">
        <f>+SUMIF(IDF!F:F,D:D,IDF!C:C)</f>
        <v>0</v>
      </c>
      <c r="P17" s="12">
        <f>+SUMIF(RYA!G:G,D:D,RYA!D:D)</f>
        <v>0</v>
      </c>
      <c r="Q17" s="12">
        <f>+SUMIF('SCI NOAH'!G:G,D:D,'SCI NOAH'!D:D)</f>
        <v>0</v>
      </c>
      <c r="R17" s="12">
        <f>+SUMIF(SIM!F:F,D:D,SIM!C:C)</f>
        <v>0</v>
      </c>
      <c r="S17" s="163">
        <f>+SUMIF('First Energy'!A:A,D:D,'First Energy'!C:C)</f>
        <v>0</v>
      </c>
      <c r="T17" s="163">
        <f>+SUMIF('ID Motors'!G:G,D:D,'ID Motors'!D:D)</f>
        <v>0</v>
      </c>
      <c r="U17" s="12">
        <f>+SUMIF('ID RENTAL'!G:G,D:D,'ID RENTAL'!D:D)</f>
        <v>0</v>
      </c>
      <c r="V17" s="12">
        <f>+SUMIF('MCM '!G:G,D:D,'MCM '!D:D)</f>
        <v>0</v>
      </c>
      <c r="W17" s="12">
        <f>SUMIF(AGRIMOTORS!G:G,D:D,AGRIMOTORS!D:D)</f>
        <v>0</v>
      </c>
      <c r="X17" s="12">
        <f>+SUMIF(BOVIMA!F:F,D:D,BOVIMA!C:C)</f>
        <v>0</v>
      </c>
      <c r="Y17" s="12">
        <f>+SUMIF(AGRIFEED!F:F,D:D,AGRIFEED!C:C)</f>
        <v>0</v>
      </c>
      <c r="Z17" s="12">
        <f>SUMIF(AMIP!F:F,D:D,AMIP!C:C)</f>
        <v>0</v>
      </c>
      <c r="AA17" s="12">
        <f>+SUMIF(ISF!G:G,D:D,ISF!D:D)</f>
        <v>0</v>
      </c>
      <c r="AB17" s="124">
        <f>+SUMIF(DISCOI!G:G,D:D,DISCOI!D:D)</f>
        <v>0</v>
      </c>
      <c r="AC17" s="12">
        <f>+SUMIF(MABEL!F:F,D:D,MABEL!C:C)</f>
        <v>0</v>
      </c>
      <c r="AD17" s="12">
        <f>+SUMIF(NMP!F:F,D:D,NMP!C:C)</f>
        <v>0</v>
      </c>
      <c r="AE17" s="12">
        <f>+SUMIF('AMCHO '!F:F,D:D,'AMCHO '!C:C)</f>
        <v>0</v>
      </c>
      <c r="AF17" s="12">
        <f>+SUMIF(CONFORTIS!G:G,D:D,CONFORTIS!D:D)</f>
        <v>0</v>
      </c>
      <c r="AG17" s="12">
        <f>+SUMIF('IRS IMMO'!G:G,D:D,'IRS IMMO'!D:D)</f>
        <v>0</v>
      </c>
      <c r="AH17" s="12">
        <f>+SUMIFS(AGRIVETAM!C:C,AGRIVETAM!F:F,D:D)</f>
        <v>0</v>
      </c>
      <c r="AI17" s="12">
        <f>+SUMIF(EUROPAINTS!F:F,D:D,EUROPAINTS!C:C)</f>
        <v>0</v>
      </c>
      <c r="AJ17" s="12">
        <f>+SUMIF('VET ABE'!F:F,D:D,'VET ABE'!D:D)</f>
        <v>0</v>
      </c>
      <c r="AK17" s="12">
        <f>SUMIF('VET FIA'!F:F,D:D,'VET FIA'!D:D)</f>
        <v>0</v>
      </c>
      <c r="AL17" s="12">
        <f>+SUMIF('CSS SAKAY'!F:F,D:D,'CSS SAKAY'!C:C)</f>
        <v>0</v>
      </c>
      <c r="AM17" s="12"/>
      <c r="AN17" s="12">
        <f>SUMIF('United Malagasy'!F:F,D:D,'United Malagasy'!C:C)</f>
        <v>0</v>
      </c>
      <c r="AO17" s="12">
        <f>+SUMIF(NUTRIFOOD!E:E,D:D,NUTRIFOOD!C:C)</f>
        <v>0</v>
      </c>
      <c r="AP17" s="12">
        <f>+SUMIF(FERRIS!H:H,D:D,FERRIS!E:E)</f>
        <v>0</v>
      </c>
      <c r="AQ17" s="12">
        <f>+SUMIF(SEM!F:F,D:D,SEM!C:C)</f>
        <v>0</v>
      </c>
      <c r="AR17" s="12">
        <f>+SUMIF(Madatrade!F:F,D:D,Madatrade!C:C)</f>
        <v>0</v>
      </c>
      <c r="AS17" s="12">
        <f>+SUMIF('FLY TECH'!F:F,D:D,'FLY TECH'!D:D)</f>
        <v>0</v>
      </c>
      <c r="AT17" s="12">
        <f>+SUMIFS('FIRST INVESTISSEMENT'!D:D,'FIRST INVESTISSEMENT'!G:G,D:D)</f>
        <v>0</v>
      </c>
      <c r="AU17" s="164">
        <f t="shared" si="4"/>
        <v>-11175588257.540001</v>
      </c>
      <c r="AV17" s="165">
        <f t="shared" si="5"/>
        <v>-2470797.9781026533</v>
      </c>
    </row>
    <row r="18" spans="1:48" hidden="1" x14ac:dyDescent="0.25">
      <c r="A18" s="11" t="str">
        <f t="shared" si="1"/>
        <v>1</v>
      </c>
      <c r="B18" s="11" t="str">
        <f t="shared" si="2"/>
        <v>16</v>
      </c>
      <c r="C18" s="11" t="str">
        <f t="shared" si="3"/>
        <v>161</v>
      </c>
      <c r="D18" s="60">
        <v>16120000</v>
      </c>
      <c r="E18" s="195" t="s">
        <v>3209</v>
      </c>
      <c r="F18" s="24" t="s">
        <v>243</v>
      </c>
      <c r="G18" s="12">
        <f>+SUMIF(AGRIFARM!H:H,D:D,AGRIFARM!L:L)</f>
        <v>-1894675228.9000001</v>
      </c>
      <c r="H18" s="12">
        <f>+SUMIF(AGRICORP!I:I,D:D,AGRICORP!D:D)</f>
        <v>0</v>
      </c>
      <c r="I18" s="12">
        <f>+SUMIF(SMTP!D:D,D:D,SMTP!F:F)</f>
        <v>0</v>
      </c>
      <c r="J18" s="12">
        <f>+SUMIF(AGRIVET!G:G,D:D,AGRIVET!D:D)</f>
        <v>0</v>
      </c>
      <c r="K18" s="12">
        <f>+SUMIF(AGRIVAL!G:G,D:D,AGRIVAL!D:D)</f>
        <v>0</v>
      </c>
      <c r="L18" s="12">
        <f>+SUMIF(AGRIKOBA!G:G,D:D,AGRIKOBA!D:D)</f>
        <v>0</v>
      </c>
      <c r="M18" s="12">
        <f>+SUMIF(LMOI!F:F,D:D,LMOI!C:C)</f>
        <v>0</v>
      </c>
      <c r="N18" s="12">
        <f>+SUMIF(TARTINE!G:G,D:D,TARTINE!D:D)</f>
        <v>0</v>
      </c>
      <c r="O18" s="12">
        <f>+SUMIF(IDF!F:F,D:D,IDF!C:C)</f>
        <v>0</v>
      </c>
      <c r="P18" s="12">
        <f>+SUMIF(RYA!G:G,D:D,RYA!D:D)</f>
        <v>0</v>
      </c>
      <c r="Q18" s="12">
        <f>+SUMIF('SCI NOAH'!G:G,D:D,'SCI NOAH'!D:D)</f>
        <v>0</v>
      </c>
      <c r="R18" s="12">
        <f>+SUMIF(SIM!F:F,D:D,SIM!C:C)</f>
        <v>-1422885269.6400001</v>
      </c>
      <c r="S18" s="163">
        <f>+SUMIF('First Energy'!A:A,D:D,'First Energy'!C:C)</f>
        <v>0</v>
      </c>
      <c r="T18" s="163">
        <f>+SUMIF('ID Motors'!G:G,D:D,'ID Motors'!D:D)</f>
        <v>0</v>
      </c>
      <c r="U18" s="12">
        <f>+SUMIF('ID RENTAL'!G:G,D:D,'ID RENTAL'!D:D)</f>
        <v>0</v>
      </c>
      <c r="V18" s="12">
        <f>+SUMIF('MCM '!G:G,D:D,'MCM '!D:D)</f>
        <v>0</v>
      </c>
      <c r="W18" s="12">
        <f>SUMIF(AGRIMOTORS!G:G,D:D,AGRIMOTORS!D:D)</f>
        <v>0</v>
      </c>
      <c r="X18" s="12">
        <f>+SUMIF(BOVIMA!F:F,D:D,BOVIMA!C:C)</f>
        <v>0</v>
      </c>
      <c r="Y18" s="12">
        <f>+SUMIF(AGRIFEED!F:F,D:D,AGRIFEED!C:C)</f>
        <v>0</v>
      </c>
      <c r="Z18" s="12">
        <f>SUMIF(AMIP!F:F,D:D,AMIP!C:C)</f>
        <v>0</v>
      </c>
      <c r="AA18" s="12">
        <f>+SUMIF(ISF!G:G,D:D,ISF!D:D)</f>
        <v>0</v>
      </c>
      <c r="AB18" s="124">
        <f>+SUMIF(DISCOI!G:G,D:D,DISCOI!D:D)</f>
        <v>0</v>
      </c>
      <c r="AC18" s="12">
        <f>+SUMIF(MABEL!F:F,D:D,MABEL!C:C)</f>
        <v>0</v>
      </c>
      <c r="AD18" s="12">
        <f>+SUMIF(NMP!F:F,D:D,NMP!C:C)</f>
        <v>0</v>
      </c>
      <c r="AE18" s="12">
        <f>+SUMIF('AMCHO '!F:F,D:D,'AMCHO '!C:C)</f>
        <v>0</v>
      </c>
      <c r="AF18" s="12">
        <f>+SUMIF(CONFORTIS!G:G,D:D,CONFORTIS!D:D)</f>
        <v>0</v>
      </c>
      <c r="AG18" s="12">
        <f>+SUMIF('IRS IMMO'!G:G,D:D,'IRS IMMO'!D:D)</f>
        <v>0</v>
      </c>
      <c r="AH18" s="12">
        <f>+SUMIFS(AGRIVETAM!C:C,AGRIVETAM!F:F,D:D)</f>
        <v>0</v>
      </c>
      <c r="AI18" s="12">
        <f>+SUMIF(EUROPAINTS!F:F,D:D,EUROPAINTS!C:C)</f>
        <v>0</v>
      </c>
      <c r="AJ18" s="12">
        <f>+SUMIF('VET ABE'!F:F,D:D,'VET ABE'!D:D)</f>
        <v>0</v>
      </c>
      <c r="AK18" s="12">
        <f>SUMIF('VET FIA'!F:F,D:D,'VET FIA'!D:D)</f>
        <v>0</v>
      </c>
      <c r="AL18" s="12">
        <f>+SUMIF('CSS SAKAY'!F:F,D:D,'CSS SAKAY'!C:C)</f>
        <v>0</v>
      </c>
      <c r="AM18" s="12"/>
      <c r="AN18" s="12">
        <f>SUMIF('United Malagasy'!F:F,D:D,'United Malagasy'!C:C)</f>
        <v>0</v>
      </c>
      <c r="AO18" s="12">
        <f>+SUMIF(NUTRIFOOD!E:E,D:D,NUTRIFOOD!C:C)</f>
        <v>0</v>
      </c>
      <c r="AP18" s="12">
        <f>+SUMIF(FERRIS!H:H,D:D,FERRIS!E:E)</f>
        <v>0</v>
      </c>
      <c r="AQ18" s="12">
        <f>+SUMIF(SEM!F:F,D:D,SEM!C:C)</f>
        <v>0</v>
      </c>
      <c r="AR18" s="12">
        <f>+SUMIF(Madatrade!F:F,D:D,Madatrade!C:C)</f>
        <v>0</v>
      </c>
      <c r="AS18" s="12">
        <f>+SUMIF('FLY TECH'!F:F,D:D,'FLY TECH'!D:D)</f>
        <v>0</v>
      </c>
      <c r="AT18" s="12">
        <f>+SUMIFS('FIRST INVESTISSEMENT'!D:D,'FIRST INVESTISSEMENT'!G:G,D:D)</f>
        <v>-5381655513.6499996</v>
      </c>
      <c r="AU18" s="164">
        <f t="shared" si="4"/>
        <v>-8699216012.1899986</v>
      </c>
      <c r="AV18" s="165">
        <f t="shared" si="5"/>
        <v>-1923299.6812937872</v>
      </c>
    </row>
    <row r="19" spans="1:48" hidden="1" x14ac:dyDescent="0.25">
      <c r="A19" s="11" t="str">
        <f t="shared" si="1"/>
        <v>1</v>
      </c>
      <c r="B19" s="11" t="str">
        <f t="shared" si="2"/>
        <v>16</v>
      </c>
      <c r="C19" s="11" t="str">
        <f t="shared" si="3"/>
        <v>161</v>
      </c>
      <c r="D19" s="60">
        <v>16130000</v>
      </c>
      <c r="E19" s="195" t="s">
        <v>3209</v>
      </c>
      <c r="F19" s="24" t="s">
        <v>244</v>
      </c>
      <c r="G19" s="12">
        <f>+SUMIF(AGRIFARM!H:H,D:D,AGRIFARM!L:L)</f>
        <v>-4000000000</v>
      </c>
      <c r="H19" s="12">
        <f>+SUMIF(AGRICORP!I:I,D:D,AGRICORP!D:D)</f>
        <v>0</v>
      </c>
      <c r="I19" s="12">
        <f>+SUMIF(SMTP!D:D,D:D,SMTP!F:F)</f>
        <v>0</v>
      </c>
      <c r="J19" s="12">
        <f>+SUMIF(AGRIVET!G:G,D:D,AGRIVET!D:D)</f>
        <v>-3622868873.04</v>
      </c>
      <c r="K19" s="12">
        <f>+SUMIF(AGRIVAL!G:G,D:D,AGRIVAL!D:D)</f>
        <v>0</v>
      </c>
      <c r="L19" s="12">
        <f>+SUMIF(AGRIKOBA!G:G,D:D,AGRIKOBA!D:D)</f>
        <v>0</v>
      </c>
      <c r="M19" s="12">
        <f>+SUMIF(LMOI!F:F,D:D,LMOI!C:C)</f>
        <v>0</v>
      </c>
      <c r="N19" s="12">
        <f>+SUMIF(TARTINE!G:G,D:D,TARTINE!D:D)</f>
        <v>0</v>
      </c>
      <c r="O19" s="12">
        <f>+SUMIF(IDF!F:F,D:D,IDF!C:C)</f>
        <v>0</v>
      </c>
      <c r="P19" s="12">
        <f>+SUMIF(RYA!G:G,D:D,RYA!D:D)</f>
        <v>0</v>
      </c>
      <c r="Q19" s="12">
        <f>+SUMIF('SCI NOAH'!G:G,D:D,'SCI NOAH'!D:D)</f>
        <v>0</v>
      </c>
      <c r="R19" s="12">
        <f>+SUMIF(SIM!F:F,D:D,SIM!C:C)</f>
        <v>0</v>
      </c>
      <c r="S19" s="163">
        <f>+SUMIF('First Energy'!A:A,D:D,'First Energy'!C:C)</f>
        <v>0</v>
      </c>
      <c r="T19" s="163">
        <f>+SUMIF('ID Motors'!G:G,D:D,'ID Motors'!D:D)</f>
        <v>0</v>
      </c>
      <c r="U19" s="12">
        <f>+SUMIF('ID RENTAL'!G:G,D:D,'ID RENTAL'!D:D)</f>
        <v>0</v>
      </c>
      <c r="V19" s="12">
        <f>+SUMIF('MCM '!G:G,D:D,'MCM '!D:D)</f>
        <v>0</v>
      </c>
      <c r="W19" s="12">
        <f>SUMIF(AGRIMOTORS!G:G,D:D,AGRIMOTORS!D:D)</f>
        <v>0</v>
      </c>
      <c r="X19" s="12">
        <f>+SUMIF(BOVIMA!F:F,D:D,BOVIMA!C:C)</f>
        <v>0</v>
      </c>
      <c r="Y19" s="12">
        <f>+SUMIF(AGRIFEED!F:F,D:D,AGRIFEED!C:C)</f>
        <v>0</v>
      </c>
      <c r="Z19" s="12">
        <f>SUMIF(AMIP!F:F,D:D,AMIP!C:C)</f>
        <v>0</v>
      </c>
      <c r="AA19" s="12">
        <f>+SUMIF(ISF!G:G,D:D,ISF!D:D)</f>
        <v>0</v>
      </c>
      <c r="AB19" s="124">
        <f>+SUMIF(DISCOI!G:G,D:D,DISCOI!D:D)</f>
        <v>0</v>
      </c>
      <c r="AC19" s="12">
        <f>+SUMIF(MABEL!F:F,D:D,MABEL!C:C)</f>
        <v>0</v>
      </c>
      <c r="AD19" s="12">
        <f>+SUMIF(NMP!F:F,D:D,NMP!C:C)</f>
        <v>0</v>
      </c>
      <c r="AE19" s="12">
        <f>+SUMIF('AMCHO '!F:F,D:D,'AMCHO '!C:C)</f>
        <v>0</v>
      </c>
      <c r="AF19" s="12">
        <f>+SUMIF(CONFORTIS!G:G,D:D,CONFORTIS!D:D)</f>
        <v>0</v>
      </c>
      <c r="AG19" s="12">
        <f>+SUMIF('IRS IMMO'!G:G,D:D,'IRS IMMO'!D:D)</f>
        <v>0</v>
      </c>
      <c r="AH19" s="12">
        <f>+SUMIFS(AGRIVETAM!C:C,AGRIVETAM!F:F,D:D)</f>
        <v>0</v>
      </c>
      <c r="AI19" s="12">
        <f>+SUMIF(EUROPAINTS!F:F,D:D,EUROPAINTS!C:C)</f>
        <v>0</v>
      </c>
      <c r="AJ19" s="12">
        <f>+SUMIF('VET ABE'!F:F,D:D,'VET ABE'!D:D)</f>
        <v>0</v>
      </c>
      <c r="AK19" s="12">
        <f>SUMIF('VET FIA'!F:F,D:D,'VET FIA'!D:D)</f>
        <v>0</v>
      </c>
      <c r="AL19" s="12">
        <f>+SUMIF('CSS SAKAY'!F:F,D:D,'CSS SAKAY'!C:C)</f>
        <v>0</v>
      </c>
      <c r="AM19" s="12"/>
      <c r="AN19" s="12">
        <f>SUMIF('United Malagasy'!F:F,D:D,'United Malagasy'!C:C)</f>
        <v>0</v>
      </c>
      <c r="AO19" s="12">
        <f>+SUMIF(NUTRIFOOD!E:E,D:D,NUTRIFOOD!C:C)</f>
        <v>0</v>
      </c>
      <c r="AP19" s="12">
        <f>+SUMIF(FERRIS!H:H,D:D,FERRIS!E:E)</f>
        <v>0</v>
      </c>
      <c r="AQ19" s="12">
        <f>+SUMIF(SEM!F:F,D:D,SEM!C:C)</f>
        <v>0</v>
      </c>
      <c r="AR19" s="12">
        <f>+SUMIF(Madatrade!F:F,D:D,Madatrade!C:C)</f>
        <v>0</v>
      </c>
      <c r="AS19" s="12">
        <f>+SUMIF('FLY TECH'!F:F,D:D,'FLY TECH'!D:D)</f>
        <v>0</v>
      </c>
      <c r="AT19" s="12">
        <f>+SUMIFS('FIRST INVESTISSEMENT'!D:D,'FIRST INVESTISSEMENT'!G:G,D:D)</f>
        <v>-192819619.30000001</v>
      </c>
      <c r="AU19" s="164">
        <f t="shared" si="4"/>
        <v>-7815688492.3400002</v>
      </c>
      <c r="AV19" s="165">
        <f t="shared" si="5"/>
        <v>-1727961.5962340967</v>
      </c>
    </row>
    <row r="20" spans="1:48" hidden="1" x14ac:dyDescent="0.25">
      <c r="A20" s="11" t="str">
        <f t="shared" si="1"/>
        <v>1</v>
      </c>
      <c r="B20" s="11" t="str">
        <f t="shared" si="2"/>
        <v>16</v>
      </c>
      <c r="C20" s="11" t="str">
        <f t="shared" si="3"/>
        <v>161</v>
      </c>
      <c r="D20" s="60">
        <v>16150000</v>
      </c>
      <c r="E20" s="195" t="s">
        <v>3209</v>
      </c>
      <c r="F20" s="130" t="s">
        <v>3210</v>
      </c>
      <c r="G20" s="12">
        <f>+SUMIF(AGRIFARM!H:H,D:D,AGRIFARM!L:L)</f>
        <v>0</v>
      </c>
      <c r="H20" s="12">
        <f>+SUMIF(AGRICORP!I:I,D:D,AGRICORP!D:D)</f>
        <v>0</v>
      </c>
      <c r="I20" s="12">
        <f>+SUMIF(SMTP!D:D,D:D,SMTP!F:F)</f>
        <v>0</v>
      </c>
      <c r="J20" s="12">
        <f>+SUMIF(AGRIVET!G:G,D:D,AGRIVET!D:D)</f>
        <v>0</v>
      </c>
      <c r="K20" s="12">
        <f>+SUMIF(AGRIVAL!G:G,D:D,AGRIVAL!D:D)</f>
        <v>0</v>
      </c>
      <c r="L20" s="12">
        <f>+SUMIF(AGRIKOBA!G:G,D:D,AGRIKOBA!D:D)</f>
        <v>0</v>
      </c>
      <c r="M20" s="12">
        <f>+SUMIF(LMOI!F:F,D:D,LMOI!C:C)</f>
        <v>0</v>
      </c>
      <c r="N20" s="12">
        <f>+SUMIF(TARTINE!G:G,D:D,TARTINE!D:D)</f>
        <v>0</v>
      </c>
      <c r="O20" s="12">
        <f>+SUMIF(IDF!F:F,D:D,IDF!C:C)</f>
        <v>-1108608058.5999999</v>
      </c>
      <c r="P20" s="12">
        <f>+SUMIF(RYA!G:G,D:D,RYA!D:D)</f>
        <v>0</v>
      </c>
      <c r="Q20" s="12">
        <f>+SUMIF('SCI NOAH'!G:G,D:D,'SCI NOAH'!D:D)</f>
        <v>0</v>
      </c>
      <c r="R20" s="12">
        <f>+SUMIF(SIM!F:F,D:D,SIM!C:C)</f>
        <v>0</v>
      </c>
      <c r="S20" s="163">
        <f>+SUMIF('First Energy'!A:A,D:D,'First Energy'!C:C)</f>
        <v>0</v>
      </c>
      <c r="T20" s="163">
        <f>+SUMIF('ID Motors'!G:G,D:D,'ID Motors'!D:D)</f>
        <v>0</v>
      </c>
      <c r="U20" s="12">
        <f>+SUMIF('ID RENTAL'!G:G,D:D,'ID RENTAL'!D:D)</f>
        <v>0</v>
      </c>
      <c r="V20" s="12">
        <f>+SUMIF('MCM '!G:G,D:D,'MCM '!D:D)</f>
        <v>0</v>
      </c>
      <c r="W20" s="12">
        <f>SUMIF(AGRIMOTORS!G:G,D:D,AGRIMOTORS!D:D)</f>
        <v>0</v>
      </c>
      <c r="X20" s="12">
        <f>+SUMIF(BOVIMA!F:F,D:D,BOVIMA!C:C)</f>
        <v>0</v>
      </c>
      <c r="Y20" s="12">
        <f>+SUMIF(AGRIFEED!F:F,D:D,AGRIFEED!C:C)</f>
        <v>0</v>
      </c>
      <c r="Z20" s="12">
        <f>SUMIF(AMIP!F:F,D:D,AMIP!C:C)</f>
        <v>0</v>
      </c>
      <c r="AA20" s="12">
        <f>+SUMIF(ISF!G:G,D:D,ISF!D:D)</f>
        <v>0</v>
      </c>
      <c r="AB20" s="124">
        <f>+SUMIF(DISCOI!G:G,D:D,DISCOI!D:D)</f>
        <v>0</v>
      </c>
      <c r="AC20" s="12">
        <f>+SUMIF(MABEL!F:F,D:D,MABEL!C:C)</f>
        <v>0</v>
      </c>
      <c r="AD20" s="12">
        <f>+SUMIF(NMP!F:F,D:D,NMP!C:C)</f>
        <v>0</v>
      </c>
      <c r="AE20" s="12">
        <f>+SUMIF('AMCHO '!F:F,D:D,'AMCHO '!C:C)</f>
        <v>0</v>
      </c>
      <c r="AF20" s="12">
        <f>+SUMIF(CONFORTIS!G:G,D:D,CONFORTIS!D:D)</f>
        <v>0</v>
      </c>
      <c r="AG20" s="12">
        <f>+SUMIF('IRS IMMO'!G:G,D:D,'IRS IMMO'!D:D)</f>
        <v>0</v>
      </c>
      <c r="AH20" s="12">
        <f>+SUMIFS(AGRIVETAM!C:C,AGRIVETAM!F:F,D:D)</f>
        <v>0</v>
      </c>
      <c r="AI20" s="12">
        <f>+SUMIF(EUROPAINTS!F:F,D:D,EUROPAINTS!C:C)</f>
        <v>0</v>
      </c>
      <c r="AJ20" s="12">
        <f>+SUMIF('VET ABE'!F:F,D:D,'VET ABE'!D:D)</f>
        <v>0</v>
      </c>
      <c r="AK20" s="12">
        <f>SUMIF('VET FIA'!F:F,D:D,'VET FIA'!D:D)</f>
        <v>0</v>
      </c>
      <c r="AL20" s="12">
        <f>+SUMIF('CSS SAKAY'!F:F,D:D,'CSS SAKAY'!C:C)</f>
        <v>0</v>
      </c>
      <c r="AM20" s="12"/>
      <c r="AN20" s="12">
        <f>SUMIF('United Malagasy'!F:F,D:D,'United Malagasy'!C:C)</f>
        <v>0</v>
      </c>
      <c r="AO20" s="12">
        <f>+SUMIF(NUTRIFOOD!E:E,D:D,NUTRIFOOD!C:C)</f>
        <v>0</v>
      </c>
      <c r="AP20" s="12">
        <f>+SUMIF(FERRIS!H:H,D:D,FERRIS!E:E)</f>
        <v>0</v>
      </c>
      <c r="AQ20" s="12">
        <f>+SUMIF(SEM!F:F,D:D,SEM!C:C)</f>
        <v>0</v>
      </c>
      <c r="AR20" s="12">
        <f>+SUMIF(Madatrade!F:F,D:D,Madatrade!C:C)</f>
        <v>0</v>
      </c>
      <c r="AS20" s="12">
        <f>+SUMIF('FLY TECH'!F:F,D:D,'FLY TECH'!D:D)</f>
        <v>0</v>
      </c>
      <c r="AT20" s="12">
        <f>+SUMIFS('FIRST INVESTISSEMENT'!D:D,'FIRST INVESTISSEMENT'!G:G,D:D)</f>
        <v>0</v>
      </c>
      <c r="AU20" s="164">
        <f t="shared" si="4"/>
        <v>-1108608058.5999999</v>
      </c>
      <c r="AV20" s="165">
        <f t="shared" si="5"/>
        <v>-245100.88297581353</v>
      </c>
    </row>
    <row r="21" spans="1:48" hidden="1" x14ac:dyDescent="0.25">
      <c r="A21" s="11" t="str">
        <f t="shared" si="1"/>
        <v>1</v>
      </c>
      <c r="B21" s="11" t="str">
        <f t="shared" si="2"/>
        <v>16</v>
      </c>
      <c r="C21" s="11" t="str">
        <f t="shared" si="3"/>
        <v>161</v>
      </c>
      <c r="D21" s="60">
        <v>16160000</v>
      </c>
      <c r="E21" s="195" t="s">
        <v>3209</v>
      </c>
      <c r="F21" s="130" t="s">
        <v>3320</v>
      </c>
      <c r="G21" s="12">
        <f>+SUMIF(AGRIFARM!H:H,D:D,AGRIFARM!L:L)</f>
        <v>0</v>
      </c>
      <c r="H21" s="12">
        <f>+SUMIF(AGRICORP!I:I,D:D,AGRICORP!D:D)</f>
        <v>0</v>
      </c>
      <c r="I21" s="12">
        <f>+SUMIF(SMTP!D:D,D:D,SMTP!F:F)</f>
        <v>0</v>
      </c>
      <c r="J21" s="12">
        <f>+SUMIF(AGRIVET!G:G,D:D,AGRIVET!D:D)</f>
        <v>0</v>
      </c>
      <c r="K21" s="12">
        <f>+SUMIF(AGRIVAL!G:G,D:D,AGRIVAL!D:D)</f>
        <v>0</v>
      </c>
      <c r="L21" s="12">
        <f>+SUMIF(AGRIKOBA!G:G,D:D,AGRIKOBA!D:D)</f>
        <v>0</v>
      </c>
      <c r="M21" s="12">
        <f>+SUMIF(LMOI!F:F,D:D,LMOI!C:C)</f>
        <v>0</v>
      </c>
      <c r="N21" s="12">
        <f>+SUMIF(TARTINE!G:G,D:D,TARTINE!D:D)</f>
        <v>0</v>
      </c>
      <c r="O21" s="12">
        <f>+SUMIF(IDF!F:F,D:D,IDF!C:C)</f>
        <v>0</v>
      </c>
      <c r="P21" s="12">
        <f>+SUMIF(RYA!G:G,D:D,RYA!D:D)</f>
        <v>0</v>
      </c>
      <c r="Q21" s="12">
        <f>+SUMIF('SCI NOAH'!G:G,D:D,'SCI NOAH'!D:D)</f>
        <v>0</v>
      </c>
      <c r="R21" s="12">
        <f>+SUMIF(SIM!F:F,D:D,SIM!C:C)</f>
        <v>0</v>
      </c>
      <c r="S21" s="163">
        <f>+SUMIF('First Energy'!A:A,D:D,'First Energy'!C:C)</f>
        <v>0</v>
      </c>
      <c r="T21" s="163">
        <f>+SUMIF('ID Motors'!G:G,D:D,'ID Motors'!D:D)</f>
        <v>0</v>
      </c>
      <c r="U21" s="12">
        <f>+SUMIF('ID RENTAL'!G:G,D:D,'ID RENTAL'!D:D)</f>
        <v>0</v>
      </c>
      <c r="V21" s="12">
        <f>+SUMIF('MCM '!G:G,D:D,'MCM '!D:D)</f>
        <v>0</v>
      </c>
      <c r="W21" s="12">
        <f>SUMIF(AGRIMOTORS!G:G,D:D,AGRIMOTORS!D:D)</f>
        <v>0</v>
      </c>
      <c r="X21" s="12">
        <f>+SUMIF(BOVIMA!F:F,D:D,BOVIMA!C:C)</f>
        <v>-27696620000</v>
      </c>
      <c r="Y21" s="12">
        <f>+SUMIF(AGRIFEED!F:F,D:D,AGRIFEED!C:C)</f>
        <v>0</v>
      </c>
      <c r="Z21" s="12">
        <f>SUMIF(AMIP!F:F,D:D,AMIP!C:C)</f>
        <v>0</v>
      </c>
      <c r="AA21" s="12">
        <f>+SUMIF(ISF!G:G,D:D,ISF!D:D)</f>
        <v>0</v>
      </c>
      <c r="AB21" s="124">
        <f>+SUMIF(DISCOI!G:G,D:D,DISCOI!D:D)</f>
        <v>0</v>
      </c>
      <c r="AC21" s="12">
        <f>+SUMIF(MABEL!F:F,D:D,MABEL!C:C)</f>
        <v>-2536805434.6500001</v>
      </c>
      <c r="AD21" s="12">
        <f>+SUMIF(NMP!F:F,D:D,NMP!C:C)</f>
        <v>0</v>
      </c>
      <c r="AE21" s="12">
        <f>+SUMIF('AMCHO '!F:F,D:D,'AMCHO '!C:C)</f>
        <v>-55939355</v>
      </c>
      <c r="AF21" s="12">
        <f>+SUMIF(CONFORTIS!G:G,D:D,CONFORTIS!D:D)</f>
        <v>0</v>
      </c>
      <c r="AG21" s="12">
        <f>+SUMIF('IRS IMMO'!G:G,D:D,'IRS IMMO'!D:D)</f>
        <v>0</v>
      </c>
      <c r="AH21" s="12">
        <f>+SUMIFS(AGRIVETAM!C:C,AGRIVETAM!F:F,D:D)</f>
        <v>0</v>
      </c>
      <c r="AI21" s="12">
        <f>+SUMIF(EUROPAINTS!F:F,D:D,EUROPAINTS!C:C)</f>
        <v>0</v>
      </c>
      <c r="AJ21" s="12">
        <f>+SUMIF('VET ABE'!F:F,D:D,'VET ABE'!D:D)</f>
        <v>0</v>
      </c>
      <c r="AK21" s="12">
        <f>SUMIF('VET FIA'!F:F,D:D,'VET FIA'!D:D)</f>
        <v>0</v>
      </c>
      <c r="AL21" s="12">
        <f>+SUMIF('CSS SAKAY'!F:F,D:D,'CSS SAKAY'!C:C)</f>
        <v>0</v>
      </c>
      <c r="AM21" s="12"/>
      <c r="AN21" s="12">
        <f>SUMIF('United Malagasy'!F:F,D:D,'United Malagasy'!C:C)</f>
        <v>0</v>
      </c>
      <c r="AO21" s="12">
        <f>+SUMIF(NUTRIFOOD!E:E,D:D,NUTRIFOOD!C:C)</f>
        <v>0</v>
      </c>
      <c r="AP21" s="12">
        <f>+SUMIF(FERRIS!H:H,D:D,FERRIS!E:E)</f>
        <v>0</v>
      </c>
      <c r="AQ21" s="12">
        <f>+SUMIF(SEM!F:F,D:D,SEM!C:C)</f>
        <v>0</v>
      </c>
      <c r="AR21" s="12">
        <f>+SUMIF(Madatrade!F:F,D:D,Madatrade!C:C)</f>
        <v>0</v>
      </c>
      <c r="AS21" s="12">
        <f>+SUMIF('FLY TECH'!F:F,D:D,'FLY TECH'!D:D)</f>
        <v>0</v>
      </c>
      <c r="AT21" s="12">
        <f>+SUMIFS('FIRST INVESTISSEMENT'!D:D,'FIRST INVESTISSEMENT'!G:G,D:D)</f>
        <v>0</v>
      </c>
      <c r="AU21" s="164">
        <f t="shared" si="4"/>
        <v>-30289364789.650002</v>
      </c>
      <c r="AV21" s="165">
        <f t="shared" si="5"/>
        <v>-6696640.8886608938</v>
      </c>
    </row>
    <row r="22" spans="1:48" hidden="1" x14ac:dyDescent="0.25">
      <c r="A22" s="11" t="str">
        <f t="shared" si="1"/>
        <v>1</v>
      </c>
      <c r="B22" s="11" t="str">
        <f t="shared" si="2"/>
        <v>16</v>
      </c>
      <c r="C22" s="11" t="str">
        <f t="shared" si="3"/>
        <v>162</v>
      </c>
      <c r="D22" s="23">
        <v>16200000</v>
      </c>
      <c r="E22" s="195" t="s">
        <v>3209</v>
      </c>
      <c r="F22" s="24" t="s">
        <v>246</v>
      </c>
      <c r="G22" s="12">
        <f>+SUMIF(AGRIFARM!H:H,D:D,AGRIFARM!L:L)</f>
        <v>0</v>
      </c>
      <c r="H22" s="12">
        <f>+SUMIF(AGRICORP!I:I,D:D,AGRICORP!D:D)</f>
        <v>0</v>
      </c>
      <c r="I22" s="12">
        <f>+SUMIF(SMTP!D:D,D:D,SMTP!F:F)</f>
        <v>0</v>
      </c>
      <c r="J22" s="12">
        <f>+SUMIF(AGRIVET!G:G,D:D,AGRIVET!D:D)</f>
        <v>0</v>
      </c>
      <c r="K22" s="12">
        <f>+SUMIF(AGRIVAL!G:G,D:D,AGRIVAL!D:D)</f>
        <v>0</v>
      </c>
      <c r="L22" s="12">
        <f>+SUMIF(AGRIKOBA!G:G,D:D,AGRIKOBA!D:D)</f>
        <v>0</v>
      </c>
      <c r="M22" s="12">
        <f>+SUMIF(LMOI!F:F,D:D,LMOI!C:C)</f>
        <v>-5760854726.2700005</v>
      </c>
      <c r="N22" s="12">
        <f>+SUMIF(TARTINE!G:G,D:D,TARTINE!D:D)</f>
        <v>0</v>
      </c>
      <c r="O22" s="12">
        <f>+SUMIF(IDF!F:F,D:D,IDF!C:C)</f>
        <v>0</v>
      </c>
      <c r="P22" s="12">
        <f>+SUMIF(RYA!G:G,D:D,RYA!D:D)</f>
        <v>0</v>
      </c>
      <c r="Q22" s="12">
        <f>+SUMIF('SCI NOAH'!G:G,D:D,'SCI NOAH'!D:D)</f>
        <v>0</v>
      </c>
      <c r="R22" s="12">
        <f>+SUMIF(SIM!F:F,D:D,SIM!C:C)</f>
        <v>0</v>
      </c>
      <c r="S22" s="163">
        <f>+SUMIF('First Energy'!A:A,D:D,'First Energy'!C:C)</f>
        <v>-335402528.63</v>
      </c>
      <c r="T22" s="163">
        <f>+SUMIF('ID Motors'!G:G,D:D,'ID Motors'!D:D)</f>
        <v>-2000000000</v>
      </c>
      <c r="U22" s="12">
        <f>+SUMIF('ID RENTAL'!G:G,D:D,'ID RENTAL'!D:D)</f>
        <v>-1879621368.76</v>
      </c>
      <c r="V22" s="12">
        <f>+SUMIF('MCM '!G:G,D:D,'MCM '!D:D)</f>
        <v>0</v>
      </c>
      <c r="W22" s="12">
        <f>SUMIF(AGRIMOTORS!G:G,D:D,AGRIMOTORS!D:D)</f>
        <v>0</v>
      </c>
      <c r="X22" s="12">
        <f>+SUMIF(BOVIMA!F:F,D:D,BOVIMA!C:C)</f>
        <v>0</v>
      </c>
      <c r="Y22" s="12">
        <f>+SUMIF(AGRIFEED!F:F,D:D,AGRIFEED!C:C)</f>
        <v>0</v>
      </c>
      <c r="Z22" s="12">
        <f>SUMIF(AMIP!F:F,D:D,AMIP!C:C)</f>
        <v>0</v>
      </c>
      <c r="AA22" s="12">
        <f>+SUMIF(ISF!G:G,D:D,ISF!D:D)</f>
        <v>0</v>
      </c>
      <c r="AB22" s="124">
        <f>+SUMIF(DISCOI!G:G,D:D,DISCOI!D:D)</f>
        <v>0</v>
      </c>
      <c r="AC22" s="12">
        <f>+SUMIF(MABEL!F:F,D:D,MABEL!C:C)</f>
        <v>0</v>
      </c>
      <c r="AD22" s="12">
        <f>+SUMIF(NMP!F:F,D:D,NMP!C:C)</f>
        <v>0</v>
      </c>
      <c r="AE22" s="12">
        <f>+SUMIF('AMCHO '!F:F,D:D,'AMCHO '!C:C)</f>
        <v>0</v>
      </c>
      <c r="AF22" s="12">
        <f>+SUMIF(CONFORTIS!G:G,D:D,CONFORTIS!D:D)</f>
        <v>0</v>
      </c>
      <c r="AG22" s="12">
        <f>+SUMIF('IRS IMMO'!G:G,D:D,'IRS IMMO'!D:D)</f>
        <v>0</v>
      </c>
      <c r="AH22" s="12">
        <f>+SUMIFS(AGRIVETAM!C:C,AGRIVETAM!F:F,D:D)</f>
        <v>0</v>
      </c>
      <c r="AI22" s="12">
        <f>+SUMIF(EUROPAINTS!F:F,D:D,EUROPAINTS!C:C)</f>
        <v>0</v>
      </c>
      <c r="AJ22" s="12">
        <f>+SUMIF('VET ABE'!F:F,D:D,'VET ABE'!D:D)</f>
        <v>0</v>
      </c>
      <c r="AK22" s="12">
        <f>SUMIF('VET FIA'!F:F,D:D,'VET FIA'!D:D)</f>
        <v>0</v>
      </c>
      <c r="AL22" s="12">
        <f>+SUMIF('CSS SAKAY'!F:F,D:D,'CSS SAKAY'!C:C)</f>
        <v>0</v>
      </c>
      <c r="AN22" s="12">
        <f>SUMIF('United Malagasy'!F:F,D:D,'United Malagasy'!C:C)</f>
        <v>0</v>
      </c>
      <c r="AO22" s="12">
        <f>+SUMIF(NUTRIFOOD!E:E,D:D,NUTRIFOOD!C:C)</f>
        <v>-10190042007.940001</v>
      </c>
      <c r="AP22" s="12">
        <f>+SUMIF(FERRIS!H:H,D:D,FERRIS!E:E)</f>
        <v>0</v>
      </c>
      <c r="AQ22" s="12">
        <f>+SUMIF(SEM!F:F,D:D,SEM!C:C)</f>
        <v>0</v>
      </c>
      <c r="AR22" s="12">
        <f>+SUMIF(Madatrade!F:F,D:D,Madatrade!C:C)</f>
        <v>0</v>
      </c>
      <c r="AS22" s="12">
        <f>+SUMIF('FLY TECH'!F:F,D:D,'FLY TECH'!D:D)</f>
        <v>0</v>
      </c>
      <c r="AT22" s="12">
        <f>+SUMIFS('FIRST INVESTISSEMENT'!D:D,'FIRST INVESTISSEMENT'!G:G,D:D)</f>
        <v>0</v>
      </c>
      <c r="AU22" s="164">
        <f t="shared" si="4"/>
        <v>-20165920631.599998</v>
      </c>
      <c r="AV22" s="165">
        <f t="shared" si="5"/>
        <v>-4458460.2416359661</v>
      </c>
    </row>
    <row r="23" spans="1:48" hidden="1" x14ac:dyDescent="0.25">
      <c r="A23" s="11" t="str">
        <f t="shared" si="1"/>
        <v>1</v>
      </c>
      <c r="B23" s="11" t="str">
        <f t="shared" si="2"/>
        <v>16</v>
      </c>
      <c r="C23" s="11" t="str">
        <f t="shared" si="3"/>
        <v>163</v>
      </c>
      <c r="D23" s="23">
        <v>16300000</v>
      </c>
      <c r="E23" s="195" t="s">
        <v>3209</v>
      </c>
      <c r="F23" s="24" t="s">
        <v>2071</v>
      </c>
      <c r="G23" s="12">
        <f>+SUMIF(AGRIFARM!H:H,D:D,AGRIFARM!L:L)</f>
        <v>0</v>
      </c>
      <c r="H23" s="12">
        <f>+SUMIF(AGRICORP!I:I,D:D,AGRICORP!D:D)</f>
        <v>0</v>
      </c>
      <c r="I23" s="12">
        <f>+SUMIF(SMTP!D:D,D:D,SMTP!F:F)</f>
        <v>0</v>
      </c>
      <c r="J23" s="12">
        <f>+SUMIF(AGRIVET!G:G,D:D,AGRIVET!D:D)</f>
        <v>0</v>
      </c>
      <c r="K23" s="12">
        <f>+SUMIF(AGRIVAL!G:G,D:D,AGRIVAL!D:D)</f>
        <v>0</v>
      </c>
      <c r="L23" s="12">
        <f>+SUMIF(AGRIKOBA!G:G,D:D,AGRIKOBA!D:D)</f>
        <v>0</v>
      </c>
      <c r="M23" s="12">
        <f>+SUMIF(LMOI!F:F,D:D,LMOI!C:C)</f>
        <v>0</v>
      </c>
      <c r="N23" s="12">
        <f>+SUMIF(TARTINE!G:G,D:D,TARTINE!D:D)</f>
        <v>0</v>
      </c>
      <c r="O23" s="12">
        <f>+SUMIF(IDF!F:F,D:D,IDF!C:C)</f>
        <v>0</v>
      </c>
      <c r="P23" s="12">
        <f>+SUMIF(RYA!G:G,D:D,RYA!D:D)</f>
        <v>0</v>
      </c>
      <c r="Q23" s="12">
        <f>+SUMIF('SCI NOAH'!G:G,D:D,'SCI NOAH'!D:D)</f>
        <v>0</v>
      </c>
      <c r="R23" s="12">
        <f>+SUMIF(SIM!F:F,D:D,SIM!C:C)</f>
        <v>0</v>
      </c>
      <c r="S23" s="163">
        <f>+SUMIF('First Energy'!A:A,D:D,'First Energy'!C:C)</f>
        <v>0</v>
      </c>
      <c r="T23" s="163">
        <f>+SUMIF('ID Motors'!G:G,D:D,'ID Motors'!D:D)</f>
        <v>-353780848.27999997</v>
      </c>
      <c r="U23" s="12">
        <f>+SUMIF('ID RENTAL'!G:G,D:D,'ID RENTAL'!D:D)</f>
        <v>-931037977.75999999</v>
      </c>
      <c r="V23" s="12">
        <f>+SUMIF('MCM '!G:G,D:D,'MCM '!D:D)</f>
        <v>0</v>
      </c>
      <c r="W23" s="12">
        <f>SUMIF(AGRIMOTORS!G:G,D:D,AGRIMOTORS!D:D)</f>
        <v>0</v>
      </c>
      <c r="X23" s="12">
        <f>+SUMIF(BOVIMA!F:F,D:D,BOVIMA!C:C)</f>
        <v>0</v>
      </c>
      <c r="Y23" s="12">
        <f>+SUMIF(AGRIFEED!F:F,D:D,AGRIFEED!C:C)</f>
        <v>0</v>
      </c>
      <c r="Z23" s="12">
        <f>SUMIF(AMIP!F:F,D:D,AMIP!C:C)</f>
        <v>0</v>
      </c>
      <c r="AA23" s="12">
        <f>+SUMIF(ISF!G:G,D:D,ISF!D:D)</f>
        <v>0</v>
      </c>
      <c r="AB23" s="124">
        <f>+SUMIF(DISCOI!G:G,D:D,DISCOI!D:D)</f>
        <v>0</v>
      </c>
      <c r="AC23" s="12">
        <f>+SUMIF(MABEL!F:F,D:D,MABEL!C:C)</f>
        <v>0</v>
      </c>
      <c r="AD23" s="12">
        <f>+SUMIF(NMP!F:F,D:D,NMP!C:C)</f>
        <v>0</v>
      </c>
      <c r="AE23" s="12">
        <f>+SUMIF('AMCHO '!F:F,D:D,'AMCHO '!C:C)</f>
        <v>0</v>
      </c>
      <c r="AF23" s="12">
        <f>+SUMIF(CONFORTIS!G:G,D:D,CONFORTIS!D:D)</f>
        <v>0</v>
      </c>
      <c r="AG23" s="12">
        <f>+SUMIF('IRS IMMO'!G:G,D:D,'IRS IMMO'!D:D)</f>
        <v>0</v>
      </c>
      <c r="AH23" s="12">
        <f>+SUMIFS(AGRIVETAM!C:C,AGRIVETAM!F:F,D:D)</f>
        <v>0</v>
      </c>
      <c r="AI23" s="12">
        <f>+SUMIF(EUROPAINTS!F:F,D:D,EUROPAINTS!C:C)</f>
        <v>0</v>
      </c>
      <c r="AJ23" s="12">
        <f>+SUMIF('VET ABE'!F:F,D:D,'VET ABE'!D:D)</f>
        <v>0</v>
      </c>
      <c r="AK23" s="12">
        <f>SUMIF('VET FIA'!F:F,D:D,'VET FIA'!D:D)</f>
        <v>0</v>
      </c>
      <c r="AL23" s="12">
        <f>+SUMIF('CSS SAKAY'!F:F,D:D,'CSS SAKAY'!C:C)</f>
        <v>0</v>
      </c>
      <c r="AM23" s="12"/>
      <c r="AN23" s="12">
        <f>SUMIF('United Malagasy'!F:F,D:D,'United Malagasy'!C:C)</f>
        <v>0</v>
      </c>
      <c r="AO23" s="12">
        <f>+SUMIF(NUTRIFOOD!E:E,D:D,NUTRIFOOD!C:C)</f>
        <v>0</v>
      </c>
      <c r="AP23" s="12">
        <f>+SUMIF(FERRIS!H:H,D:D,FERRIS!E:E)</f>
        <v>0</v>
      </c>
      <c r="AQ23" s="12">
        <f>+SUMIF(SEM!F:F,D:D,SEM!C:C)</f>
        <v>-1200000000</v>
      </c>
      <c r="AR23" s="12">
        <f>+SUMIF(Madatrade!F:F,D:D,Madatrade!C:C)</f>
        <v>0</v>
      </c>
      <c r="AS23" s="12">
        <f>+SUMIF('FLY TECH'!F:F,D:D,'FLY TECH'!D:D)</f>
        <v>0</v>
      </c>
      <c r="AT23" s="12">
        <f>+SUMIFS('FIRST INVESTISSEMENT'!D:D,'FIRST INVESTISSEMENT'!G:G,D:D)</f>
        <v>0</v>
      </c>
      <c r="AU23" s="164">
        <f t="shared" si="4"/>
        <v>-2484818826.04</v>
      </c>
      <c r="AV23" s="165">
        <f t="shared" si="5"/>
        <v>-549365.7416368057</v>
      </c>
    </row>
    <row r="24" spans="1:48" hidden="1" x14ac:dyDescent="0.25">
      <c r="A24" s="11" t="str">
        <f t="shared" si="1"/>
        <v>1</v>
      </c>
      <c r="B24" s="11" t="str">
        <f t="shared" si="2"/>
        <v>16</v>
      </c>
      <c r="C24" s="11" t="str">
        <f t="shared" si="3"/>
        <v>164</v>
      </c>
      <c r="D24" s="23">
        <v>16400000</v>
      </c>
      <c r="E24" s="195" t="s">
        <v>3209</v>
      </c>
      <c r="F24" s="24" t="s">
        <v>248</v>
      </c>
      <c r="G24" s="12">
        <f>+SUMIF(AGRIFARM!H:H,D:D,AGRIFARM!L:L)</f>
        <v>0</v>
      </c>
      <c r="H24" s="12">
        <f>+SUMIF(AGRICORP!I:I,D:D,AGRICORP!D:D)</f>
        <v>0</v>
      </c>
      <c r="I24" s="12">
        <f>+SUMIF(SMTP!D:D,D:D,SMTP!F:F)</f>
        <v>0</v>
      </c>
      <c r="J24" s="12">
        <f>+SUMIF(AGRIVET!G:G,D:D,AGRIVET!D:D)</f>
        <v>0</v>
      </c>
      <c r="K24" s="12">
        <f>+SUMIF(AGRIVAL!G:G,D:D,AGRIVAL!D:D)</f>
        <v>0</v>
      </c>
      <c r="L24" s="12">
        <f>+SUMIF(AGRIKOBA!G:G,D:D,AGRIKOBA!D:D)</f>
        <v>-1595704626.23</v>
      </c>
      <c r="M24" s="12">
        <f>+SUMIF(LMOI!F:F,D:D,LMOI!C:C)</f>
        <v>0</v>
      </c>
      <c r="N24" s="12">
        <f>+SUMIF(TARTINE!G:G,D:D,TARTINE!D:D)</f>
        <v>0</v>
      </c>
      <c r="O24" s="12">
        <f>+SUMIF(IDF!F:F,D:D,IDF!C:C)</f>
        <v>0</v>
      </c>
      <c r="P24" s="12">
        <f>+SUMIF(RYA!G:G,D:D,RYA!D:D)</f>
        <v>0</v>
      </c>
      <c r="Q24" s="12">
        <f>+SUMIF('SCI NOAH'!G:G,D:D,'SCI NOAH'!D:D)</f>
        <v>0</v>
      </c>
      <c r="R24" s="12">
        <f>+SUMIF(SIM!F:F,D:D,SIM!C:C)</f>
        <v>0</v>
      </c>
      <c r="S24" s="163">
        <f>+SUMIF('First Energy'!A:A,D:D,'First Energy'!C:C)</f>
        <v>0</v>
      </c>
      <c r="T24" s="163">
        <f>+SUMIF('ID Motors'!G:G,D:D,'ID Motors'!D:D)</f>
        <v>-3539917842.6599998</v>
      </c>
      <c r="U24" s="12">
        <f>+SUMIF('ID RENTAL'!G:G,D:D,'ID RENTAL'!D:D)</f>
        <v>0</v>
      </c>
      <c r="V24" s="12">
        <f>+SUMIF('MCM '!G:G,D:D,'MCM '!D:D)</f>
        <v>0</v>
      </c>
      <c r="W24" s="12">
        <f>SUMIF(AGRIMOTORS!G:G,D:D,AGRIMOTORS!D:D)</f>
        <v>0</v>
      </c>
      <c r="X24" s="12">
        <f>+SUMIF(BOVIMA!F:F,D:D,BOVIMA!C:C)</f>
        <v>0</v>
      </c>
      <c r="Y24" s="12">
        <f>+SUMIF(AGRIFEED!F:F,D:D,AGRIFEED!C:C)</f>
        <v>0</v>
      </c>
      <c r="Z24" s="12">
        <f>SUMIF(AMIP!F:F,D:D,AMIP!C:C)</f>
        <v>0</v>
      </c>
      <c r="AA24" s="12">
        <f>+SUMIF(ISF!G:G,D:D,ISF!D:D)</f>
        <v>0</v>
      </c>
      <c r="AB24" s="124">
        <f>+SUMIF(DISCOI!G:G,D:D,DISCOI!D:D)</f>
        <v>0</v>
      </c>
      <c r="AC24" s="12">
        <f>+SUMIF(MABEL!F:F,D:D,MABEL!C:C)</f>
        <v>0</v>
      </c>
      <c r="AD24" s="12">
        <f>+SUMIF(NMP!F:F,D:D,NMP!C:C)</f>
        <v>0</v>
      </c>
      <c r="AE24" s="12">
        <f>+SUMIF('AMCHO '!F:F,D:D,'AMCHO '!C:C)</f>
        <v>0</v>
      </c>
      <c r="AF24" s="12">
        <f>+SUMIF(CONFORTIS!G:G,D:D,CONFORTIS!D:D)</f>
        <v>0</v>
      </c>
      <c r="AG24" s="12">
        <f>+SUMIF('IRS IMMO'!G:G,D:D,'IRS IMMO'!D:D)</f>
        <v>0</v>
      </c>
      <c r="AH24" s="12">
        <f>+SUMIFS(AGRIVETAM!C:C,AGRIVETAM!F:F,D:D)</f>
        <v>0</v>
      </c>
      <c r="AI24" s="12">
        <f>+SUMIF(EUROPAINTS!F:F,D:D,EUROPAINTS!C:C)</f>
        <v>0</v>
      </c>
      <c r="AJ24" s="12">
        <f>+SUMIF('VET ABE'!F:F,D:D,'VET ABE'!D:D)</f>
        <v>0</v>
      </c>
      <c r="AK24" s="12">
        <f>SUMIF('VET FIA'!F:F,D:D,'VET FIA'!D:D)</f>
        <v>0</v>
      </c>
      <c r="AL24" s="12">
        <f>+SUMIF('CSS SAKAY'!F:F,D:D,'CSS SAKAY'!C:C)</f>
        <v>0</v>
      </c>
      <c r="AN24" s="12">
        <f>SUMIF('United Malagasy'!F:F,D:D,'United Malagasy'!C:C)</f>
        <v>0</v>
      </c>
      <c r="AO24" s="12">
        <f>+SUMIF(NUTRIFOOD!E:E,D:D,NUTRIFOOD!C:C)</f>
        <v>0</v>
      </c>
      <c r="AP24" s="12">
        <f>+SUMIF(FERRIS!H:H,D:D,FERRIS!E:E)</f>
        <v>0</v>
      </c>
      <c r="AQ24" s="12">
        <f>+SUMIF(SEM!F:F,D:D,SEM!C:C)</f>
        <v>-393806893.30000001</v>
      </c>
      <c r="AR24" s="12">
        <f>+SUMIF(Madatrade!F:F,D:D,Madatrade!C:C)</f>
        <v>0</v>
      </c>
      <c r="AS24" s="12">
        <f>+SUMIF('FLY TECH'!F:F,D:D,'FLY TECH'!D:D)</f>
        <v>0</v>
      </c>
      <c r="AT24" s="12">
        <f>+SUMIFS('FIRST INVESTISSEMENT'!D:D,'FIRST INVESTISSEMENT'!G:G,D:D)</f>
        <v>0</v>
      </c>
      <c r="AU24" s="164">
        <f t="shared" si="4"/>
        <v>-5529429362.1899996</v>
      </c>
      <c r="AV24" s="165">
        <f t="shared" si="5"/>
        <v>-1222495.1898118544</v>
      </c>
    </row>
    <row r="25" spans="1:48" hidden="1" x14ac:dyDescent="0.25">
      <c r="A25" s="11" t="str">
        <f t="shared" si="1"/>
        <v>1</v>
      </c>
      <c r="B25" s="11" t="str">
        <f t="shared" si="2"/>
        <v>16</v>
      </c>
      <c r="C25" s="11" t="str">
        <f t="shared" si="3"/>
        <v>164</v>
      </c>
      <c r="D25" s="23">
        <v>16400010</v>
      </c>
      <c r="E25" s="195" t="s">
        <v>3209</v>
      </c>
      <c r="F25" s="24" t="s">
        <v>2201</v>
      </c>
      <c r="G25" s="12">
        <f>+SUMIF(AGRIFARM!H:H,D:D,AGRIFARM!L:L)</f>
        <v>0</v>
      </c>
      <c r="H25" s="12">
        <f>+SUMIF(AGRICORP!I:I,D:D,AGRICORP!D:D)</f>
        <v>0</v>
      </c>
      <c r="I25" s="12">
        <f>+SUMIF(SMTP!D:D,D:D,SMTP!F:F)</f>
        <v>0</v>
      </c>
      <c r="J25" s="12">
        <f>+SUMIF(AGRIVET!G:G,D:D,AGRIVET!D:D)</f>
        <v>0</v>
      </c>
      <c r="K25" s="12">
        <f>+SUMIF(AGRIVAL!G:G,D:D,AGRIVAL!D:D)</f>
        <v>0</v>
      </c>
      <c r="L25" s="12">
        <f>+SUMIF(AGRIKOBA!G:G,D:D,AGRIKOBA!D:D)</f>
        <v>0</v>
      </c>
      <c r="M25" s="12">
        <f>+SUMIF(LMOI!F:F,D:D,LMOI!C:C)</f>
        <v>0</v>
      </c>
      <c r="N25" s="12">
        <f>+SUMIF(TARTINE!G:G,D:D,TARTINE!D:D)</f>
        <v>0</v>
      </c>
      <c r="O25" s="12">
        <f>+SUMIF(IDF!F:F,D:D,IDF!C:C)</f>
        <v>0</v>
      </c>
      <c r="P25" s="12">
        <f>+SUMIF(RYA!G:G,D:D,RYA!D:D)</f>
        <v>0</v>
      </c>
      <c r="Q25" s="12">
        <f>+SUMIF('SCI NOAH'!G:G,D:D,'SCI NOAH'!D:D)</f>
        <v>0</v>
      </c>
      <c r="R25" s="12">
        <f>+SUMIF(SIM!F:F,D:D,SIM!C:C)</f>
        <v>0</v>
      </c>
      <c r="S25" s="163">
        <f>+SUMIF('First Energy'!A:A,D:D,'First Energy'!C:C)</f>
        <v>0</v>
      </c>
      <c r="T25" s="163">
        <f>+SUMIF('ID Motors'!G:G,D:D,'ID Motors'!D:D)</f>
        <v>0</v>
      </c>
      <c r="U25" s="12">
        <f>+SUMIF('ID RENTAL'!G:G,D:D,'ID RENTAL'!D:D)</f>
        <v>-64119079.743333302</v>
      </c>
      <c r="V25" s="12">
        <f>+SUMIF('MCM '!G:G,D:D,'MCM '!D:D)</f>
        <v>0</v>
      </c>
      <c r="W25" s="12">
        <f>SUMIF(AGRIMOTORS!G:G,D:D,AGRIMOTORS!D:D)</f>
        <v>0</v>
      </c>
      <c r="X25" s="12">
        <f>+SUMIF(BOVIMA!F:F,D:D,BOVIMA!C:C)</f>
        <v>0</v>
      </c>
      <c r="Y25" s="12">
        <f>+SUMIF(AGRIFEED!F:F,D:D,AGRIFEED!C:C)</f>
        <v>0</v>
      </c>
      <c r="Z25" s="12">
        <f>SUMIF(AMIP!F:F,D:D,AMIP!C:C)</f>
        <v>0</v>
      </c>
      <c r="AA25" s="12">
        <f>+SUMIF(ISF!G:G,D:D,ISF!D:D)</f>
        <v>0</v>
      </c>
      <c r="AB25" s="124">
        <f>+SUMIF(DISCOI!G:G,D:D,DISCOI!D:D)</f>
        <v>0</v>
      </c>
      <c r="AC25" s="12">
        <f>+SUMIF(MABEL!F:F,D:D,MABEL!C:C)</f>
        <v>0</v>
      </c>
      <c r="AD25" s="12">
        <f>+SUMIF(NMP!F:F,D:D,NMP!C:C)</f>
        <v>0</v>
      </c>
      <c r="AE25" s="12">
        <f>+SUMIF('AMCHO '!F:F,D:D,'AMCHO '!C:C)</f>
        <v>0</v>
      </c>
      <c r="AF25" s="12">
        <f>+SUMIF(CONFORTIS!G:G,D:D,CONFORTIS!D:D)</f>
        <v>0</v>
      </c>
      <c r="AG25" s="12">
        <f>+SUMIF('IRS IMMO'!G:G,D:D,'IRS IMMO'!D:D)</f>
        <v>0</v>
      </c>
      <c r="AH25" s="12">
        <f>+SUMIFS(AGRIVETAM!C:C,AGRIVETAM!F:F,D:D)</f>
        <v>0</v>
      </c>
      <c r="AI25" s="12">
        <f>+SUMIF(EUROPAINTS!F:F,D:D,EUROPAINTS!C:C)</f>
        <v>0</v>
      </c>
      <c r="AJ25" s="12">
        <f>+SUMIF('VET ABE'!F:F,D:D,'VET ABE'!D:D)</f>
        <v>0</v>
      </c>
      <c r="AK25" s="12">
        <f>SUMIF('VET FIA'!F:F,D:D,'VET FIA'!D:D)</f>
        <v>0</v>
      </c>
      <c r="AL25" s="12">
        <f>+SUMIF('CSS SAKAY'!F:F,D:D,'CSS SAKAY'!C:C)</f>
        <v>0</v>
      </c>
      <c r="AM25" s="12"/>
      <c r="AN25" s="12">
        <f>SUMIF('United Malagasy'!F:F,D:D,'United Malagasy'!C:C)</f>
        <v>0</v>
      </c>
      <c r="AO25" s="12">
        <f>+SUMIF(NUTRIFOOD!E:E,D:D,NUTRIFOOD!C:C)</f>
        <v>0</v>
      </c>
      <c r="AP25" s="12">
        <f>+SUMIF(FERRIS!H:H,D:D,FERRIS!E:E)</f>
        <v>0</v>
      </c>
      <c r="AQ25" s="12">
        <f>+SUMIF(SEM!F:F,D:D,SEM!C:C)</f>
        <v>0</v>
      </c>
      <c r="AR25" s="12">
        <f>+SUMIF(Madatrade!F:F,D:D,Madatrade!C:C)</f>
        <v>0</v>
      </c>
      <c r="AS25" s="12">
        <f>+SUMIF('FLY TECH'!F:F,D:D,'FLY TECH'!D:D)</f>
        <v>0</v>
      </c>
      <c r="AT25" s="12">
        <f>+SUMIFS('FIRST INVESTISSEMENT'!D:D,'FIRST INVESTISSEMENT'!G:G,D:D)</f>
        <v>0</v>
      </c>
      <c r="AU25" s="164">
        <f t="shared" si="4"/>
        <v>-64119079.743333302</v>
      </c>
      <c r="AV25" s="165">
        <f t="shared" si="5"/>
        <v>-14176.01373070841</v>
      </c>
    </row>
    <row r="26" spans="1:48" hidden="1" x14ac:dyDescent="0.25">
      <c r="A26" s="11" t="str">
        <f t="shared" si="1"/>
        <v>1</v>
      </c>
      <c r="B26" s="11" t="str">
        <f t="shared" si="2"/>
        <v>16</v>
      </c>
      <c r="C26" s="11" t="str">
        <f t="shared" si="3"/>
        <v>164</v>
      </c>
      <c r="D26" s="23">
        <v>16400020</v>
      </c>
      <c r="E26" s="195" t="s">
        <v>3209</v>
      </c>
      <c r="F26" s="24" t="s">
        <v>2202</v>
      </c>
      <c r="G26" s="12">
        <f>+SUMIF(AGRIFARM!H:H,D:D,AGRIFARM!L:L)</f>
        <v>0</v>
      </c>
      <c r="H26" s="12">
        <f>+SUMIF(AGRICORP!I:I,D:D,AGRICORP!D:D)</f>
        <v>0</v>
      </c>
      <c r="I26" s="12">
        <f>+SUMIF(SMTP!D:D,D:D,SMTP!F:F)</f>
        <v>0</v>
      </c>
      <c r="J26" s="12">
        <f>+SUMIF(AGRIVET!G:G,D:D,AGRIVET!D:D)</f>
        <v>0</v>
      </c>
      <c r="K26" s="12">
        <f>+SUMIF(AGRIVAL!G:G,D:D,AGRIVAL!D:D)</f>
        <v>0</v>
      </c>
      <c r="L26" s="12">
        <f>+SUMIF(AGRIKOBA!G:G,D:D,AGRIKOBA!D:D)</f>
        <v>0</v>
      </c>
      <c r="M26" s="12">
        <f>+SUMIF(LMOI!F:F,D:D,LMOI!C:C)</f>
        <v>0</v>
      </c>
      <c r="N26" s="12">
        <f>+SUMIF(TARTINE!G:G,D:D,TARTINE!D:D)</f>
        <v>0</v>
      </c>
      <c r="O26" s="12">
        <f>+SUMIF(IDF!F:F,D:D,IDF!C:C)</f>
        <v>0</v>
      </c>
      <c r="P26" s="12">
        <f>+SUMIF(RYA!G:G,D:D,RYA!D:D)</f>
        <v>0</v>
      </c>
      <c r="Q26" s="12">
        <f>+SUMIF('SCI NOAH'!G:G,D:D,'SCI NOAH'!D:D)</f>
        <v>0</v>
      </c>
      <c r="R26" s="12">
        <f>+SUMIF(SIM!F:F,D:D,SIM!C:C)</f>
        <v>0</v>
      </c>
      <c r="S26" s="163">
        <f>+SUMIF('First Energy'!A:A,D:D,'First Energy'!C:C)</f>
        <v>0</v>
      </c>
      <c r="T26" s="163">
        <f>+SUMIF('ID Motors'!G:G,D:D,'ID Motors'!D:D)</f>
        <v>0</v>
      </c>
      <c r="U26" s="12">
        <f>+SUMIF('ID RENTAL'!G:G,D:D,'ID RENTAL'!D:D)</f>
        <v>-37307324.0116667</v>
      </c>
      <c r="V26" s="12">
        <f>+SUMIF('MCM '!G:G,D:D,'MCM '!D:D)</f>
        <v>0</v>
      </c>
      <c r="W26" s="12">
        <f>SUMIF(AGRIMOTORS!G:G,D:D,AGRIMOTORS!D:D)</f>
        <v>0</v>
      </c>
      <c r="X26" s="12">
        <f>+SUMIF(BOVIMA!F:F,D:D,BOVIMA!C:C)</f>
        <v>0</v>
      </c>
      <c r="Y26" s="12">
        <f>+SUMIF(AGRIFEED!F:F,D:D,AGRIFEED!C:C)</f>
        <v>0</v>
      </c>
      <c r="Z26" s="12">
        <f>SUMIF(AMIP!F:F,D:D,AMIP!C:C)</f>
        <v>0</v>
      </c>
      <c r="AA26" s="12">
        <f>+SUMIF(ISF!G:G,D:D,ISF!D:D)</f>
        <v>0</v>
      </c>
      <c r="AB26" s="124">
        <f>+SUMIF(DISCOI!G:G,D:D,DISCOI!D:D)</f>
        <v>0</v>
      </c>
      <c r="AC26" s="12">
        <f>+SUMIF(MABEL!F:F,D:D,MABEL!C:C)</f>
        <v>0</v>
      </c>
      <c r="AD26" s="12">
        <f>+SUMIF(NMP!F:F,D:D,NMP!C:C)</f>
        <v>0</v>
      </c>
      <c r="AE26" s="12">
        <f>+SUMIF('AMCHO '!F:F,D:D,'AMCHO '!C:C)</f>
        <v>0</v>
      </c>
      <c r="AF26" s="12">
        <f>+SUMIF(CONFORTIS!G:G,D:D,CONFORTIS!D:D)</f>
        <v>0</v>
      </c>
      <c r="AG26" s="12">
        <f>+SUMIF('IRS IMMO'!G:G,D:D,'IRS IMMO'!D:D)</f>
        <v>0</v>
      </c>
      <c r="AH26" s="12">
        <f>+SUMIFS(AGRIVETAM!C:C,AGRIVETAM!F:F,D:D)</f>
        <v>0</v>
      </c>
      <c r="AI26" s="12">
        <f>+SUMIF(EUROPAINTS!F:F,D:D,EUROPAINTS!C:C)</f>
        <v>0</v>
      </c>
      <c r="AJ26" s="12">
        <f>+SUMIF('VET ABE'!F:F,D:D,'VET ABE'!D:D)</f>
        <v>0</v>
      </c>
      <c r="AK26" s="12">
        <f>SUMIF('VET FIA'!F:F,D:D,'VET FIA'!D:D)</f>
        <v>0</v>
      </c>
      <c r="AL26" s="12">
        <f>+SUMIF('CSS SAKAY'!F:F,D:D,'CSS SAKAY'!C:C)</f>
        <v>0</v>
      </c>
      <c r="AM26" s="12"/>
      <c r="AN26" s="12">
        <f>SUMIF('United Malagasy'!F:F,D:D,'United Malagasy'!C:C)</f>
        <v>0</v>
      </c>
      <c r="AO26" s="12">
        <f>+SUMIF(NUTRIFOOD!E:E,D:D,NUTRIFOOD!C:C)</f>
        <v>0</v>
      </c>
      <c r="AP26" s="12">
        <f>+SUMIF(FERRIS!H:H,D:D,FERRIS!E:E)</f>
        <v>0</v>
      </c>
      <c r="AQ26" s="12">
        <f>+SUMIF(SEM!F:F,D:D,SEM!C:C)</f>
        <v>0</v>
      </c>
      <c r="AR26" s="12">
        <f>+SUMIF(Madatrade!F:F,D:D,Madatrade!C:C)</f>
        <v>0</v>
      </c>
      <c r="AS26" s="12">
        <f>+SUMIF('FLY TECH'!F:F,D:D,'FLY TECH'!D:D)</f>
        <v>0</v>
      </c>
      <c r="AT26" s="12">
        <f>+SUMIFS('FIRST INVESTISSEMENT'!D:D,'FIRST INVESTISSEMENT'!G:G,D:D)</f>
        <v>0</v>
      </c>
      <c r="AU26" s="164">
        <f t="shared" si="4"/>
        <v>-37307324.0116667</v>
      </c>
      <c r="AV26" s="165">
        <f t="shared" si="5"/>
        <v>-8248.2334363253722</v>
      </c>
    </row>
    <row r="27" spans="1:48" hidden="1" x14ac:dyDescent="0.25">
      <c r="A27" s="11" t="str">
        <f t="shared" si="1"/>
        <v>1</v>
      </c>
      <c r="B27" s="11" t="str">
        <f t="shared" si="2"/>
        <v>16</v>
      </c>
      <c r="C27" s="11" t="str">
        <f t="shared" si="3"/>
        <v>164</v>
      </c>
      <c r="D27" s="23">
        <v>16400030</v>
      </c>
      <c r="E27" s="195" t="s">
        <v>3209</v>
      </c>
      <c r="F27" s="24" t="s">
        <v>2203</v>
      </c>
      <c r="G27" s="12">
        <f>+SUMIF(AGRIFARM!H:H,D:D,AGRIFARM!L:L)</f>
        <v>0</v>
      </c>
      <c r="H27" s="12">
        <f>+SUMIF(AGRICORP!I:I,D:D,AGRICORP!D:D)</f>
        <v>0</v>
      </c>
      <c r="I27" s="12">
        <f>+SUMIF(SMTP!D:D,D:D,SMTP!F:F)</f>
        <v>0</v>
      </c>
      <c r="J27" s="12">
        <f>+SUMIF(AGRIVET!G:G,D:D,AGRIVET!D:D)</f>
        <v>0</v>
      </c>
      <c r="K27" s="12">
        <f>+SUMIF(AGRIVAL!G:G,D:D,AGRIVAL!D:D)</f>
        <v>0</v>
      </c>
      <c r="L27" s="12">
        <f>+SUMIF(AGRIKOBA!G:G,D:D,AGRIKOBA!D:D)</f>
        <v>0</v>
      </c>
      <c r="M27" s="12">
        <f>+SUMIF(LMOI!F:F,D:D,LMOI!C:C)</f>
        <v>0</v>
      </c>
      <c r="N27" s="12">
        <f>+SUMIF(TARTINE!G:G,D:D,TARTINE!D:D)</f>
        <v>0</v>
      </c>
      <c r="O27" s="12">
        <f>+SUMIF(IDF!F:F,D:D,IDF!C:C)</f>
        <v>0</v>
      </c>
      <c r="P27" s="12">
        <f>+SUMIF(RYA!G:G,D:D,RYA!D:D)</f>
        <v>0</v>
      </c>
      <c r="Q27" s="12">
        <f>+SUMIF('SCI NOAH'!G:G,D:D,'SCI NOAH'!D:D)</f>
        <v>0</v>
      </c>
      <c r="R27" s="12">
        <f>+SUMIF(SIM!F:F,D:D,SIM!C:C)</f>
        <v>0</v>
      </c>
      <c r="S27" s="163">
        <f>+SUMIF('First Energy'!A:A,D:D,'First Energy'!C:C)</f>
        <v>0</v>
      </c>
      <c r="T27" s="163">
        <f>+SUMIF('ID Motors'!G:G,D:D,'ID Motors'!D:D)</f>
        <v>0</v>
      </c>
      <c r="U27" s="12">
        <f>+SUMIF('ID RENTAL'!G:G,D:D,'ID RENTAL'!D:D)</f>
        <v>-59482361.460000001</v>
      </c>
      <c r="V27" s="12">
        <f>+SUMIF('MCM '!G:G,D:D,'MCM '!D:D)</f>
        <v>0</v>
      </c>
      <c r="W27" s="12">
        <f>SUMIF(AGRIMOTORS!G:G,D:D,AGRIMOTORS!D:D)</f>
        <v>0</v>
      </c>
      <c r="X27" s="12">
        <f>+SUMIF(BOVIMA!F:F,D:D,BOVIMA!C:C)</f>
        <v>0</v>
      </c>
      <c r="Y27" s="12">
        <f>+SUMIF(AGRIFEED!F:F,D:D,AGRIFEED!C:C)</f>
        <v>0</v>
      </c>
      <c r="Z27" s="12">
        <f>SUMIF(AMIP!F:F,D:D,AMIP!C:C)</f>
        <v>0</v>
      </c>
      <c r="AA27" s="12">
        <f>+SUMIF(ISF!G:G,D:D,ISF!D:D)</f>
        <v>0</v>
      </c>
      <c r="AB27" s="124">
        <f>+SUMIF(DISCOI!G:G,D:D,DISCOI!D:D)</f>
        <v>0</v>
      </c>
      <c r="AC27" s="12">
        <f>+SUMIF(MABEL!F:F,D:D,MABEL!C:C)</f>
        <v>0</v>
      </c>
      <c r="AD27" s="12">
        <f>+SUMIF(NMP!F:F,D:D,NMP!C:C)</f>
        <v>0</v>
      </c>
      <c r="AE27" s="12">
        <f>+SUMIF('AMCHO '!F:F,D:D,'AMCHO '!C:C)</f>
        <v>0</v>
      </c>
      <c r="AF27" s="12">
        <f>+SUMIF(CONFORTIS!G:G,D:D,CONFORTIS!D:D)</f>
        <v>0</v>
      </c>
      <c r="AG27" s="12">
        <f>+SUMIF('IRS IMMO'!G:G,D:D,'IRS IMMO'!D:D)</f>
        <v>0</v>
      </c>
      <c r="AH27" s="12">
        <f>+SUMIFS(AGRIVETAM!C:C,AGRIVETAM!F:F,D:D)</f>
        <v>0</v>
      </c>
      <c r="AI27" s="12">
        <f>+SUMIF(EUROPAINTS!F:F,D:D,EUROPAINTS!C:C)</f>
        <v>0</v>
      </c>
      <c r="AJ27" s="12">
        <f>+SUMIF('VET ABE'!F:F,D:D,'VET ABE'!D:D)</f>
        <v>0</v>
      </c>
      <c r="AK27" s="12">
        <f>SUMIF('VET FIA'!F:F,D:D,'VET FIA'!D:D)</f>
        <v>0</v>
      </c>
      <c r="AL27" s="12">
        <f>+SUMIF('CSS SAKAY'!F:F,D:D,'CSS SAKAY'!C:C)</f>
        <v>0</v>
      </c>
      <c r="AM27" s="12"/>
      <c r="AN27" s="12">
        <f>SUMIF('United Malagasy'!F:F,D:D,'United Malagasy'!C:C)</f>
        <v>0</v>
      </c>
      <c r="AO27" s="12">
        <f>+SUMIF(NUTRIFOOD!E:E,D:D,NUTRIFOOD!C:C)</f>
        <v>0</v>
      </c>
      <c r="AP27" s="12">
        <f>+SUMIF(FERRIS!H:H,D:D,FERRIS!E:E)</f>
        <v>0</v>
      </c>
      <c r="AQ27" s="12">
        <f>+SUMIF(SEM!F:F,D:D,SEM!C:C)</f>
        <v>0</v>
      </c>
      <c r="AR27" s="12">
        <f>+SUMIF(Madatrade!F:F,D:D,Madatrade!C:C)</f>
        <v>0</v>
      </c>
      <c r="AS27" s="12">
        <f>+SUMIF('FLY TECH'!F:F,D:D,'FLY TECH'!D:D)</f>
        <v>0</v>
      </c>
      <c r="AT27" s="12">
        <f>+SUMIFS('FIRST INVESTISSEMENT'!D:D,'FIRST INVESTISSEMENT'!G:G,D:D)</f>
        <v>0</v>
      </c>
      <c r="AU27" s="164">
        <f t="shared" si="4"/>
        <v>-59482361.460000001</v>
      </c>
      <c r="AV27" s="165">
        <f t="shared" si="5"/>
        <v>-13150.887008474161</v>
      </c>
    </row>
    <row r="28" spans="1:48" hidden="1" x14ac:dyDescent="0.25">
      <c r="A28" s="11" t="str">
        <f t="shared" si="1"/>
        <v>1</v>
      </c>
      <c r="B28" s="11" t="str">
        <f t="shared" si="2"/>
        <v>16</v>
      </c>
      <c r="C28" s="11" t="str">
        <f t="shared" si="3"/>
        <v>164</v>
      </c>
      <c r="D28" s="23">
        <v>16400040</v>
      </c>
      <c r="E28" s="195" t="s">
        <v>3209</v>
      </c>
      <c r="F28" s="24" t="s">
        <v>2204</v>
      </c>
      <c r="G28" s="12">
        <f>+SUMIF(AGRIFARM!H:H,D:D,AGRIFARM!L:L)</f>
        <v>0</v>
      </c>
      <c r="H28" s="12">
        <f>+SUMIF(AGRICORP!I:I,D:D,AGRICORP!D:D)</f>
        <v>0</v>
      </c>
      <c r="I28" s="12">
        <f>+SUMIF(SMTP!D:D,D:D,SMTP!F:F)</f>
        <v>0</v>
      </c>
      <c r="J28" s="12">
        <f>+SUMIF(AGRIVET!G:G,D:D,AGRIVET!D:D)</f>
        <v>0</v>
      </c>
      <c r="K28" s="12">
        <f>+SUMIF(AGRIVAL!G:G,D:D,AGRIVAL!D:D)</f>
        <v>0</v>
      </c>
      <c r="L28" s="12">
        <f>+SUMIF(AGRIKOBA!G:G,D:D,AGRIKOBA!D:D)</f>
        <v>0</v>
      </c>
      <c r="M28" s="12">
        <f>+SUMIF(LMOI!F:F,D:D,LMOI!C:C)</f>
        <v>0</v>
      </c>
      <c r="N28" s="12">
        <f>+SUMIF(TARTINE!G:G,D:D,TARTINE!D:D)</f>
        <v>0</v>
      </c>
      <c r="O28" s="12">
        <f>+SUMIF(IDF!F:F,D:D,IDF!C:C)</f>
        <v>0</v>
      </c>
      <c r="P28" s="12">
        <f>+SUMIF(RYA!G:G,D:D,RYA!D:D)</f>
        <v>0</v>
      </c>
      <c r="Q28" s="12">
        <f>+SUMIF('SCI NOAH'!G:G,D:D,'SCI NOAH'!D:D)</f>
        <v>0</v>
      </c>
      <c r="R28" s="12">
        <f>+SUMIF(SIM!F:F,D:D,SIM!C:C)</f>
        <v>0</v>
      </c>
      <c r="S28" s="163">
        <f>+SUMIF('First Energy'!A:A,D:D,'First Energy'!C:C)</f>
        <v>0</v>
      </c>
      <c r="T28" s="163">
        <f>+SUMIF('ID Motors'!G:G,D:D,'ID Motors'!D:D)</f>
        <v>0</v>
      </c>
      <c r="U28" s="12">
        <f>+SUMIF('ID RENTAL'!G:G,D:D,'ID RENTAL'!D:D)</f>
        <v>-59482361.460000001</v>
      </c>
      <c r="V28" s="12">
        <f>+SUMIF('MCM '!G:G,D:D,'MCM '!D:D)</f>
        <v>0</v>
      </c>
      <c r="W28" s="12">
        <f>SUMIF(AGRIMOTORS!G:G,D:D,AGRIMOTORS!D:D)</f>
        <v>0</v>
      </c>
      <c r="X28" s="12">
        <f>+SUMIF(BOVIMA!F:F,D:D,BOVIMA!C:C)</f>
        <v>0</v>
      </c>
      <c r="Y28" s="12">
        <f>+SUMIF(AGRIFEED!F:F,D:D,AGRIFEED!C:C)</f>
        <v>0</v>
      </c>
      <c r="Z28" s="12">
        <f>SUMIF(AMIP!F:F,D:D,AMIP!C:C)</f>
        <v>0</v>
      </c>
      <c r="AA28" s="12">
        <f>+SUMIF(ISF!G:G,D:D,ISF!D:D)</f>
        <v>0</v>
      </c>
      <c r="AB28" s="124">
        <f>+SUMIF(DISCOI!G:G,D:D,DISCOI!D:D)</f>
        <v>0</v>
      </c>
      <c r="AC28" s="12">
        <f>+SUMIF(MABEL!F:F,D:D,MABEL!C:C)</f>
        <v>0</v>
      </c>
      <c r="AD28" s="12">
        <f>+SUMIF(NMP!F:F,D:D,NMP!C:C)</f>
        <v>0</v>
      </c>
      <c r="AE28" s="12">
        <f>+SUMIF('AMCHO '!F:F,D:D,'AMCHO '!C:C)</f>
        <v>0</v>
      </c>
      <c r="AF28" s="12">
        <f>+SUMIF(CONFORTIS!G:G,D:D,CONFORTIS!D:D)</f>
        <v>0</v>
      </c>
      <c r="AG28" s="12">
        <f>+SUMIF('IRS IMMO'!G:G,D:D,'IRS IMMO'!D:D)</f>
        <v>0</v>
      </c>
      <c r="AH28" s="12">
        <f>+SUMIFS(AGRIVETAM!C:C,AGRIVETAM!F:F,D:D)</f>
        <v>0</v>
      </c>
      <c r="AI28" s="12">
        <f>+SUMIF(EUROPAINTS!F:F,D:D,EUROPAINTS!C:C)</f>
        <v>0</v>
      </c>
      <c r="AJ28" s="12">
        <f>+SUMIF('VET ABE'!F:F,D:D,'VET ABE'!D:D)</f>
        <v>0</v>
      </c>
      <c r="AK28" s="12">
        <f>SUMIF('VET FIA'!F:F,D:D,'VET FIA'!D:D)</f>
        <v>0</v>
      </c>
      <c r="AL28" s="12">
        <f>+SUMIF('CSS SAKAY'!F:F,D:D,'CSS SAKAY'!C:C)</f>
        <v>0</v>
      </c>
      <c r="AM28" s="12"/>
      <c r="AN28" s="12">
        <f>SUMIF('United Malagasy'!F:F,D:D,'United Malagasy'!C:C)</f>
        <v>0</v>
      </c>
      <c r="AO28" s="12">
        <f>+SUMIF(NUTRIFOOD!E:E,D:D,NUTRIFOOD!C:C)</f>
        <v>0</v>
      </c>
      <c r="AP28" s="12">
        <f>+SUMIF(FERRIS!H:H,D:D,FERRIS!E:E)</f>
        <v>0</v>
      </c>
      <c r="AQ28" s="12">
        <f>+SUMIF(SEM!F:F,D:D,SEM!C:C)</f>
        <v>0</v>
      </c>
      <c r="AR28" s="12">
        <f>+SUMIF(Madatrade!F:F,D:D,Madatrade!C:C)</f>
        <v>0</v>
      </c>
      <c r="AS28" s="12">
        <f>+SUMIF('FLY TECH'!F:F,D:D,'FLY TECH'!D:D)</f>
        <v>0</v>
      </c>
      <c r="AT28" s="12">
        <f>+SUMIFS('FIRST INVESTISSEMENT'!D:D,'FIRST INVESTISSEMENT'!G:G,D:D)</f>
        <v>0</v>
      </c>
      <c r="AU28" s="164">
        <f t="shared" si="4"/>
        <v>-59482361.460000001</v>
      </c>
      <c r="AV28" s="165">
        <f t="shared" si="5"/>
        <v>-13150.887008474161</v>
      </c>
    </row>
    <row r="29" spans="1:48" hidden="1" x14ac:dyDescent="0.25">
      <c r="A29" s="11" t="str">
        <f t="shared" si="1"/>
        <v>1</v>
      </c>
      <c r="B29" s="11" t="str">
        <f t="shared" si="2"/>
        <v>16</v>
      </c>
      <c r="C29" s="11" t="str">
        <f t="shared" si="3"/>
        <v>164</v>
      </c>
      <c r="D29" s="23">
        <v>16400050</v>
      </c>
      <c r="E29" s="195" t="s">
        <v>3209</v>
      </c>
      <c r="F29" s="24" t="s">
        <v>2205</v>
      </c>
      <c r="G29" s="12">
        <f>+SUMIF(AGRIFARM!H:H,D:D,AGRIFARM!L:L)</f>
        <v>0</v>
      </c>
      <c r="H29" s="12">
        <f>+SUMIF(AGRICORP!I:I,D:D,AGRICORP!D:D)</f>
        <v>0</v>
      </c>
      <c r="I29" s="12">
        <f>+SUMIF(SMTP!D:D,D:D,SMTP!F:F)</f>
        <v>0</v>
      </c>
      <c r="J29" s="12">
        <f>+SUMIF(AGRIVET!G:G,D:D,AGRIVET!D:D)</f>
        <v>0</v>
      </c>
      <c r="K29" s="12">
        <f>+SUMIF(AGRIVAL!G:G,D:D,AGRIVAL!D:D)</f>
        <v>0</v>
      </c>
      <c r="L29" s="12">
        <f>+SUMIF(AGRIKOBA!G:G,D:D,AGRIKOBA!D:D)</f>
        <v>0</v>
      </c>
      <c r="M29" s="12">
        <f>+SUMIF(LMOI!F:F,D:D,LMOI!C:C)</f>
        <v>0</v>
      </c>
      <c r="N29" s="12">
        <f>+SUMIF(TARTINE!G:G,D:D,TARTINE!D:D)</f>
        <v>0</v>
      </c>
      <c r="O29" s="12">
        <f>+SUMIF(IDF!F:F,D:D,IDF!C:C)</f>
        <v>0</v>
      </c>
      <c r="P29" s="12">
        <f>+SUMIF(RYA!G:G,D:D,RYA!D:D)</f>
        <v>0</v>
      </c>
      <c r="Q29" s="12">
        <f>+SUMIF('SCI NOAH'!G:G,D:D,'SCI NOAH'!D:D)</f>
        <v>0</v>
      </c>
      <c r="R29" s="12">
        <f>+SUMIF(SIM!F:F,D:D,SIM!C:C)</f>
        <v>0</v>
      </c>
      <c r="S29" s="163">
        <f>+SUMIF('First Energy'!A:A,D:D,'First Energy'!C:C)</f>
        <v>0</v>
      </c>
      <c r="T29" s="163">
        <f>+SUMIF('ID Motors'!G:G,D:D,'ID Motors'!D:D)</f>
        <v>0</v>
      </c>
      <c r="U29" s="12">
        <f>+SUMIF('ID RENTAL'!G:G,D:D,'ID RENTAL'!D:D)</f>
        <v>-14710070.789999999</v>
      </c>
      <c r="V29" s="12">
        <f>+SUMIF('MCM '!G:G,D:D,'MCM '!D:D)</f>
        <v>0</v>
      </c>
      <c r="W29" s="12">
        <f>SUMIF(AGRIMOTORS!G:G,D:D,AGRIMOTORS!D:D)</f>
        <v>0</v>
      </c>
      <c r="X29" s="12">
        <f>+SUMIF(BOVIMA!F:F,D:D,BOVIMA!C:C)</f>
        <v>0</v>
      </c>
      <c r="Y29" s="12">
        <f>+SUMIF(AGRIFEED!F:F,D:D,AGRIFEED!C:C)</f>
        <v>0</v>
      </c>
      <c r="Z29" s="12">
        <f>SUMIF(AMIP!F:F,D:D,AMIP!C:C)</f>
        <v>0</v>
      </c>
      <c r="AA29" s="12">
        <f>+SUMIF(ISF!G:G,D:D,ISF!D:D)</f>
        <v>0</v>
      </c>
      <c r="AB29" s="124">
        <f>+SUMIF(DISCOI!G:G,D:D,DISCOI!D:D)</f>
        <v>0</v>
      </c>
      <c r="AC29" s="12">
        <f>+SUMIF(MABEL!F:F,D:D,MABEL!C:C)</f>
        <v>0</v>
      </c>
      <c r="AD29" s="12">
        <f>+SUMIF(NMP!F:F,D:D,NMP!C:C)</f>
        <v>0</v>
      </c>
      <c r="AE29" s="12">
        <f>+SUMIF('AMCHO '!F:F,D:D,'AMCHO '!C:C)</f>
        <v>0</v>
      </c>
      <c r="AF29" s="12">
        <f>+SUMIF(CONFORTIS!G:G,D:D,CONFORTIS!D:D)</f>
        <v>0</v>
      </c>
      <c r="AG29" s="12">
        <f>+SUMIF('IRS IMMO'!G:G,D:D,'IRS IMMO'!D:D)</f>
        <v>0</v>
      </c>
      <c r="AH29" s="12">
        <f>+SUMIFS(AGRIVETAM!C:C,AGRIVETAM!F:F,D:D)</f>
        <v>0</v>
      </c>
      <c r="AI29" s="12">
        <f>+SUMIF(EUROPAINTS!F:F,D:D,EUROPAINTS!C:C)</f>
        <v>0</v>
      </c>
      <c r="AJ29" s="12">
        <f>+SUMIF('VET ABE'!F:F,D:D,'VET ABE'!D:D)</f>
        <v>0</v>
      </c>
      <c r="AK29" s="12">
        <f>SUMIF('VET FIA'!F:F,D:D,'VET FIA'!D:D)</f>
        <v>0</v>
      </c>
      <c r="AL29" s="12">
        <f>+SUMIF('CSS SAKAY'!F:F,D:D,'CSS SAKAY'!C:C)</f>
        <v>0</v>
      </c>
      <c r="AM29" s="12"/>
      <c r="AN29" s="12">
        <f>SUMIF('United Malagasy'!F:F,D:D,'United Malagasy'!C:C)</f>
        <v>0</v>
      </c>
      <c r="AO29" s="12">
        <f>+SUMIF(NUTRIFOOD!E:E,D:D,NUTRIFOOD!C:C)</f>
        <v>0</v>
      </c>
      <c r="AP29" s="12">
        <f>+SUMIF(FERRIS!H:H,D:D,FERRIS!E:E)</f>
        <v>0</v>
      </c>
      <c r="AQ29" s="12">
        <f>+SUMIF(SEM!F:F,D:D,SEM!C:C)</f>
        <v>0</v>
      </c>
      <c r="AR29" s="12">
        <f>+SUMIF(Madatrade!F:F,D:D,Madatrade!C:C)</f>
        <v>0</v>
      </c>
      <c r="AS29" s="12">
        <f>+SUMIF('FLY TECH'!F:F,D:D,'FLY TECH'!D:D)</f>
        <v>0</v>
      </c>
      <c r="AT29" s="12">
        <f>+SUMIFS('FIRST INVESTISSEMENT'!D:D,'FIRST INVESTISSEMENT'!G:G,D:D)</f>
        <v>0</v>
      </c>
      <c r="AU29" s="164">
        <f t="shared" si="4"/>
        <v>-14710070.789999999</v>
      </c>
      <c r="AV29" s="165">
        <f t="shared" si="5"/>
        <v>-3252.2326635608697</v>
      </c>
    </row>
    <row r="30" spans="1:48" hidden="1" x14ac:dyDescent="0.25">
      <c r="A30" s="11" t="str">
        <f t="shared" si="1"/>
        <v>1</v>
      </c>
      <c r="B30" s="11" t="str">
        <f t="shared" si="2"/>
        <v>16</v>
      </c>
      <c r="C30" s="11" t="str">
        <f t="shared" si="3"/>
        <v>164</v>
      </c>
      <c r="D30" s="23">
        <v>16400060</v>
      </c>
      <c r="E30" s="195" t="s">
        <v>3209</v>
      </c>
      <c r="F30" s="24" t="s">
        <v>2206</v>
      </c>
      <c r="G30" s="12">
        <f>+SUMIF(AGRIFARM!H:H,D:D,AGRIFARM!L:L)</f>
        <v>0</v>
      </c>
      <c r="H30" s="12">
        <f>+SUMIF(AGRICORP!I:I,D:D,AGRICORP!D:D)</f>
        <v>0</v>
      </c>
      <c r="I30" s="12">
        <f>+SUMIF(SMTP!D:D,D:D,SMTP!F:F)</f>
        <v>0</v>
      </c>
      <c r="J30" s="12">
        <f>+SUMIF(AGRIVET!G:G,D:D,AGRIVET!D:D)</f>
        <v>0</v>
      </c>
      <c r="K30" s="12">
        <f>+SUMIF(AGRIVAL!G:G,D:D,AGRIVAL!D:D)</f>
        <v>0</v>
      </c>
      <c r="L30" s="12">
        <f>+SUMIF(AGRIKOBA!G:G,D:D,AGRIKOBA!D:D)</f>
        <v>0</v>
      </c>
      <c r="M30" s="12">
        <f>+SUMIF(LMOI!F:F,D:D,LMOI!C:C)</f>
        <v>0</v>
      </c>
      <c r="N30" s="12">
        <f>+SUMIF(TARTINE!G:G,D:D,TARTINE!D:D)</f>
        <v>0</v>
      </c>
      <c r="O30" s="12">
        <f>+SUMIF(IDF!F:F,D:D,IDF!C:C)</f>
        <v>0</v>
      </c>
      <c r="P30" s="12">
        <f>+SUMIF(RYA!G:G,D:D,RYA!D:D)</f>
        <v>0</v>
      </c>
      <c r="Q30" s="12">
        <f>+SUMIF('SCI NOAH'!G:G,D:D,'SCI NOAH'!D:D)</f>
        <v>0</v>
      </c>
      <c r="R30" s="12">
        <f>+SUMIF(SIM!F:F,D:D,SIM!C:C)</f>
        <v>0</v>
      </c>
      <c r="S30" s="163">
        <f>+SUMIF('First Energy'!A:A,D:D,'First Energy'!C:C)</f>
        <v>0</v>
      </c>
      <c r="T30" s="163">
        <f>+SUMIF('ID Motors'!G:G,D:D,'ID Motors'!D:D)</f>
        <v>0</v>
      </c>
      <c r="U30" s="12">
        <f>+SUMIF('ID RENTAL'!G:G,D:D,'ID RENTAL'!D:D)</f>
        <v>-32462553.3866667</v>
      </c>
      <c r="V30" s="12">
        <f>+SUMIF('MCM '!G:G,D:D,'MCM '!D:D)</f>
        <v>0</v>
      </c>
      <c r="W30" s="12">
        <f>SUMIF(AGRIMOTORS!G:G,D:D,AGRIMOTORS!D:D)</f>
        <v>0</v>
      </c>
      <c r="X30" s="12">
        <f>+SUMIF(BOVIMA!F:F,D:D,BOVIMA!C:C)</f>
        <v>0</v>
      </c>
      <c r="Y30" s="12">
        <f>+SUMIF(AGRIFEED!F:F,D:D,AGRIFEED!C:C)</f>
        <v>0</v>
      </c>
      <c r="Z30" s="12">
        <f>SUMIF(AMIP!F:F,D:D,AMIP!C:C)</f>
        <v>0</v>
      </c>
      <c r="AA30" s="12">
        <f>+SUMIF(ISF!G:G,D:D,ISF!D:D)</f>
        <v>0</v>
      </c>
      <c r="AB30" s="124">
        <f>+SUMIF(DISCOI!G:G,D:D,DISCOI!D:D)</f>
        <v>0</v>
      </c>
      <c r="AC30" s="12">
        <f>+SUMIF(MABEL!F:F,D:D,MABEL!C:C)</f>
        <v>0</v>
      </c>
      <c r="AD30" s="12">
        <f>+SUMIF(NMP!F:F,D:D,NMP!C:C)</f>
        <v>0</v>
      </c>
      <c r="AE30" s="12">
        <f>+SUMIF('AMCHO '!F:F,D:D,'AMCHO '!C:C)</f>
        <v>0</v>
      </c>
      <c r="AF30" s="12">
        <f>+SUMIF(CONFORTIS!G:G,D:D,CONFORTIS!D:D)</f>
        <v>0</v>
      </c>
      <c r="AG30" s="12">
        <f>+SUMIF('IRS IMMO'!G:G,D:D,'IRS IMMO'!D:D)</f>
        <v>0</v>
      </c>
      <c r="AH30" s="12">
        <f>+SUMIFS(AGRIVETAM!C:C,AGRIVETAM!F:F,D:D)</f>
        <v>0</v>
      </c>
      <c r="AI30" s="12">
        <f>+SUMIF(EUROPAINTS!F:F,D:D,EUROPAINTS!C:C)</f>
        <v>0</v>
      </c>
      <c r="AJ30" s="12">
        <f>+SUMIF('VET ABE'!F:F,D:D,'VET ABE'!D:D)</f>
        <v>0</v>
      </c>
      <c r="AK30" s="12">
        <f>SUMIF('VET FIA'!F:F,D:D,'VET FIA'!D:D)</f>
        <v>0</v>
      </c>
      <c r="AL30" s="12">
        <f>+SUMIF('CSS SAKAY'!F:F,D:D,'CSS SAKAY'!C:C)</f>
        <v>0</v>
      </c>
      <c r="AM30" s="12"/>
      <c r="AN30" s="12">
        <f>SUMIF('United Malagasy'!F:F,D:D,'United Malagasy'!C:C)</f>
        <v>0</v>
      </c>
      <c r="AO30" s="12">
        <f>+SUMIF(NUTRIFOOD!E:E,D:D,NUTRIFOOD!C:C)</f>
        <v>0</v>
      </c>
      <c r="AP30" s="12">
        <f>+SUMIF(FERRIS!H:H,D:D,FERRIS!E:E)</f>
        <v>0</v>
      </c>
      <c r="AQ30" s="12">
        <f>+SUMIF(SEM!F:F,D:D,SEM!C:C)</f>
        <v>0</v>
      </c>
      <c r="AR30" s="12">
        <f>+SUMIF(Madatrade!F:F,D:D,Madatrade!C:C)</f>
        <v>0</v>
      </c>
      <c r="AS30" s="12">
        <f>+SUMIF('FLY TECH'!F:F,D:D,'FLY TECH'!D:D)</f>
        <v>0</v>
      </c>
      <c r="AT30" s="12">
        <f>+SUMIFS('FIRST INVESTISSEMENT'!D:D,'FIRST INVESTISSEMENT'!G:G,D:D)</f>
        <v>0</v>
      </c>
      <c r="AU30" s="164">
        <f t="shared" si="4"/>
        <v>-32462553.3866667</v>
      </c>
      <c r="AV30" s="165">
        <f t="shared" si="5"/>
        <v>-7177.108660719503</v>
      </c>
    </row>
    <row r="31" spans="1:48" hidden="1" x14ac:dyDescent="0.25">
      <c r="A31" s="11" t="str">
        <f t="shared" si="1"/>
        <v>1</v>
      </c>
      <c r="B31" s="11" t="str">
        <f t="shared" si="2"/>
        <v>16</v>
      </c>
      <c r="C31" s="11" t="str">
        <f t="shared" si="3"/>
        <v>164</v>
      </c>
      <c r="D31" s="23">
        <v>16400070</v>
      </c>
      <c r="E31" s="195" t="s">
        <v>3209</v>
      </c>
      <c r="F31" s="24" t="s">
        <v>2207</v>
      </c>
      <c r="G31" s="12">
        <f>+SUMIF(AGRIFARM!H:H,D:D,AGRIFARM!L:L)</f>
        <v>0</v>
      </c>
      <c r="H31" s="12">
        <f>+SUMIF(AGRICORP!I:I,D:D,AGRICORP!D:D)</f>
        <v>0</v>
      </c>
      <c r="I31" s="12">
        <f>+SUMIF(SMTP!D:D,D:D,SMTP!F:F)</f>
        <v>0</v>
      </c>
      <c r="J31" s="12">
        <f>+SUMIF(AGRIVET!G:G,D:D,AGRIVET!D:D)</f>
        <v>0</v>
      </c>
      <c r="K31" s="12">
        <f>+SUMIF(AGRIVAL!G:G,D:D,AGRIVAL!D:D)</f>
        <v>0</v>
      </c>
      <c r="L31" s="12">
        <f>+SUMIF(AGRIKOBA!G:G,D:D,AGRIKOBA!D:D)</f>
        <v>0</v>
      </c>
      <c r="M31" s="12">
        <f>+SUMIF(LMOI!F:F,D:D,LMOI!C:C)</f>
        <v>0</v>
      </c>
      <c r="N31" s="12">
        <f>+SUMIF(TARTINE!G:G,D:D,TARTINE!D:D)</f>
        <v>0</v>
      </c>
      <c r="O31" s="12">
        <f>+SUMIF(IDF!F:F,D:D,IDF!C:C)</f>
        <v>0</v>
      </c>
      <c r="P31" s="12">
        <f>+SUMIF(RYA!G:G,D:D,RYA!D:D)</f>
        <v>0</v>
      </c>
      <c r="Q31" s="12">
        <f>+SUMIF('SCI NOAH'!G:G,D:D,'SCI NOAH'!D:D)</f>
        <v>0</v>
      </c>
      <c r="R31" s="12">
        <f>+SUMIF(SIM!F:F,D:D,SIM!C:C)</f>
        <v>0</v>
      </c>
      <c r="S31" s="163">
        <f>+SUMIF('First Energy'!A:A,D:D,'First Energy'!C:C)</f>
        <v>0</v>
      </c>
      <c r="T31" s="163">
        <f>+SUMIF('ID Motors'!G:G,D:D,'ID Motors'!D:D)</f>
        <v>0</v>
      </c>
      <c r="U31" s="12">
        <f>+SUMIF('ID RENTAL'!G:G,D:D,'ID RENTAL'!D:D)</f>
        <v>-45044899.060000002</v>
      </c>
      <c r="V31" s="12">
        <f>+SUMIF('MCM '!G:G,D:D,'MCM '!D:D)</f>
        <v>0</v>
      </c>
      <c r="W31" s="12">
        <f>SUMIF(AGRIMOTORS!G:G,D:D,AGRIMOTORS!D:D)</f>
        <v>0</v>
      </c>
      <c r="X31" s="12">
        <f>+SUMIF(BOVIMA!F:F,D:D,BOVIMA!C:C)</f>
        <v>0</v>
      </c>
      <c r="Y31" s="12">
        <f>+SUMIF(AGRIFEED!F:F,D:D,AGRIFEED!C:C)</f>
        <v>0</v>
      </c>
      <c r="Z31" s="12">
        <f>SUMIF(AMIP!F:F,D:D,AMIP!C:C)</f>
        <v>0</v>
      </c>
      <c r="AA31" s="12">
        <f>+SUMIF(ISF!G:G,D:D,ISF!D:D)</f>
        <v>0</v>
      </c>
      <c r="AB31" s="124">
        <f>+SUMIF(DISCOI!G:G,D:D,DISCOI!D:D)</f>
        <v>0</v>
      </c>
      <c r="AC31" s="12">
        <f>+SUMIF(MABEL!F:F,D:D,MABEL!C:C)</f>
        <v>0</v>
      </c>
      <c r="AD31" s="12">
        <f>+SUMIF(NMP!F:F,D:D,NMP!C:C)</f>
        <v>0</v>
      </c>
      <c r="AE31" s="12">
        <f>+SUMIF('AMCHO '!F:F,D:D,'AMCHO '!C:C)</f>
        <v>0</v>
      </c>
      <c r="AF31" s="12">
        <f>+SUMIF(CONFORTIS!G:G,D:D,CONFORTIS!D:D)</f>
        <v>0</v>
      </c>
      <c r="AG31" s="12">
        <f>+SUMIF('IRS IMMO'!G:G,D:D,'IRS IMMO'!D:D)</f>
        <v>0</v>
      </c>
      <c r="AH31" s="12">
        <f>+SUMIFS(AGRIVETAM!C:C,AGRIVETAM!F:F,D:D)</f>
        <v>0</v>
      </c>
      <c r="AI31" s="12">
        <f>+SUMIF(EUROPAINTS!F:F,D:D,EUROPAINTS!C:C)</f>
        <v>0</v>
      </c>
      <c r="AJ31" s="12">
        <f>+SUMIF('VET ABE'!F:F,D:D,'VET ABE'!D:D)</f>
        <v>0</v>
      </c>
      <c r="AK31" s="12">
        <f>SUMIF('VET FIA'!F:F,D:D,'VET FIA'!D:D)</f>
        <v>0</v>
      </c>
      <c r="AL31" s="12">
        <f>+SUMIF('CSS SAKAY'!F:F,D:D,'CSS SAKAY'!C:C)</f>
        <v>0</v>
      </c>
      <c r="AM31" s="12"/>
      <c r="AN31" s="12">
        <f>SUMIF('United Malagasy'!F:F,D:D,'United Malagasy'!C:C)</f>
        <v>0</v>
      </c>
      <c r="AO31" s="12">
        <f>+SUMIF(NUTRIFOOD!E:E,D:D,NUTRIFOOD!C:C)</f>
        <v>0</v>
      </c>
      <c r="AP31" s="12">
        <f>+SUMIF(FERRIS!H:H,D:D,FERRIS!E:E)</f>
        <v>0</v>
      </c>
      <c r="AQ31" s="12">
        <f>+SUMIF(SEM!F:F,D:D,SEM!C:C)</f>
        <v>0</v>
      </c>
      <c r="AR31" s="12">
        <f>+SUMIF(Madatrade!F:F,D:D,Madatrade!C:C)</f>
        <v>0</v>
      </c>
      <c r="AS31" s="12">
        <f>+SUMIF('FLY TECH'!F:F,D:D,'FLY TECH'!D:D)</f>
        <v>0</v>
      </c>
      <c r="AT31" s="12">
        <f>+SUMIFS('FIRST INVESTISSEMENT'!D:D,'FIRST INVESTISSEMENT'!G:G,D:D)</f>
        <v>0</v>
      </c>
      <c r="AU31" s="164">
        <f t="shared" si="4"/>
        <v>-45044899.060000002</v>
      </c>
      <c r="AV31" s="165">
        <f t="shared" si="5"/>
        <v>-9958.9250208995309</v>
      </c>
    </row>
    <row r="32" spans="1:48" hidden="1" x14ac:dyDescent="0.25">
      <c r="A32" s="11" t="str">
        <f t="shared" si="1"/>
        <v>1</v>
      </c>
      <c r="B32" s="11" t="str">
        <f t="shared" si="2"/>
        <v>16</v>
      </c>
      <c r="C32" s="11" t="str">
        <f t="shared" si="3"/>
        <v>164</v>
      </c>
      <c r="D32" s="23">
        <v>16400080</v>
      </c>
      <c r="E32" s="195" t="s">
        <v>3209</v>
      </c>
      <c r="F32" s="24" t="s">
        <v>2208</v>
      </c>
      <c r="G32" s="12">
        <f>+SUMIF(AGRIFARM!H:H,D:D,AGRIFARM!L:L)</f>
        <v>0</v>
      </c>
      <c r="H32" s="12">
        <f>+SUMIF(AGRICORP!I:I,D:D,AGRICORP!D:D)</f>
        <v>0</v>
      </c>
      <c r="I32" s="12">
        <f>+SUMIF(SMTP!D:D,D:D,SMTP!F:F)</f>
        <v>0</v>
      </c>
      <c r="J32" s="12">
        <f>+SUMIF(AGRIVET!G:G,D:D,AGRIVET!D:D)</f>
        <v>0</v>
      </c>
      <c r="K32" s="12">
        <f>+SUMIF(AGRIVAL!G:G,D:D,AGRIVAL!D:D)</f>
        <v>0</v>
      </c>
      <c r="L32" s="12">
        <f>+SUMIF(AGRIKOBA!G:G,D:D,AGRIKOBA!D:D)</f>
        <v>0</v>
      </c>
      <c r="M32" s="12">
        <f>+SUMIF(LMOI!F:F,D:D,LMOI!C:C)</f>
        <v>0</v>
      </c>
      <c r="N32" s="12">
        <f>+SUMIF(TARTINE!G:G,D:D,TARTINE!D:D)</f>
        <v>0</v>
      </c>
      <c r="O32" s="12">
        <f>+SUMIF(IDF!F:F,D:D,IDF!C:C)</f>
        <v>0</v>
      </c>
      <c r="P32" s="12">
        <f>+SUMIF(RYA!G:G,D:D,RYA!D:D)</f>
        <v>0</v>
      </c>
      <c r="Q32" s="12">
        <f>+SUMIF('SCI NOAH'!G:G,D:D,'SCI NOAH'!D:D)</f>
        <v>0</v>
      </c>
      <c r="R32" s="12">
        <f>+SUMIF(SIM!F:F,D:D,SIM!C:C)</f>
        <v>0</v>
      </c>
      <c r="S32" s="163">
        <f>+SUMIF('First Energy'!A:A,D:D,'First Energy'!C:C)</f>
        <v>0</v>
      </c>
      <c r="T32" s="163">
        <f>+SUMIF('ID Motors'!G:G,D:D,'ID Motors'!D:D)</f>
        <v>0</v>
      </c>
      <c r="U32" s="12">
        <f>+SUMIF('ID RENTAL'!G:G,D:D,'ID RENTAL'!D:D)</f>
        <v>-18566241.07</v>
      </c>
      <c r="V32" s="12">
        <f>+SUMIF('MCM '!G:G,D:D,'MCM '!D:D)</f>
        <v>0</v>
      </c>
      <c r="W32" s="12">
        <f>SUMIF(AGRIMOTORS!G:G,D:D,AGRIMOTORS!D:D)</f>
        <v>0</v>
      </c>
      <c r="X32" s="12">
        <f>+SUMIF(BOVIMA!F:F,D:D,BOVIMA!C:C)</f>
        <v>0</v>
      </c>
      <c r="Y32" s="12">
        <f>+SUMIF(AGRIFEED!F:F,D:D,AGRIFEED!C:C)</f>
        <v>0</v>
      </c>
      <c r="Z32" s="12">
        <f>SUMIF(AMIP!F:F,D:D,AMIP!C:C)</f>
        <v>0</v>
      </c>
      <c r="AA32" s="12">
        <f>+SUMIF(ISF!G:G,D:D,ISF!D:D)</f>
        <v>0</v>
      </c>
      <c r="AB32" s="124">
        <f>+SUMIF(DISCOI!G:G,D:D,DISCOI!D:D)</f>
        <v>0</v>
      </c>
      <c r="AC32" s="12">
        <f>+SUMIF(MABEL!F:F,D:D,MABEL!C:C)</f>
        <v>0</v>
      </c>
      <c r="AD32" s="12">
        <f>+SUMIF(NMP!F:F,D:D,NMP!C:C)</f>
        <v>0</v>
      </c>
      <c r="AE32" s="12">
        <f>+SUMIF('AMCHO '!F:F,D:D,'AMCHO '!C:C)</f>
        <v>0</v>
      </c>
      <c r="AF32" s="12">
        <f>+SUMIF(CONFORTIS!G:G,D:D,CONFORTIS!D:D)</f>
        <v>0</v>
      </c>
      <c r="AG32" s="12">
        <f>+SUMIF('IRS IMMO'!G:G,D:D,'IRS IMMO'!D:D)</f>
        <v>0</v>
      </c>
      <c r="AH32" s="12">
        <f>+SUMIFS(AGRIVETAM!C:C,AGRIVETAM!F:F,D:D)</f>
        <v>0</v>
      </c>
      <c r="AI32" s="12">
        <f>+SUMIF(EUROPAINTS!F:F,D:D,EUROPAINTS!C:C)</f>
        <v>0</v>
      </c>
      <c r="AJ32" s="12">
        <f>+SUMIF('VET ABE'!F:F,D:D,'VET ABE'!D:D)</f>
        <v>0</v>
      </c>
      <c r="AK32" s="12">
        <f>SUMIF('VET FIA'!F:F,D:D,'VET FIA'!D:D)</f>
        <v>0</v>
      </c>
      <c r="AL32" s="12">
        <f>+SUMIF('CSS SAKAY'!F:F,D:D,'CSS SAKAY'!C:C)</f>
        <v>0</v>
      </c>
      <c r="AM32" s="12"/>
      <c r="AN32" s="12">
        <f>SUMIF('United Malagasy'!F:F,D:D,'United Malagasy'!C:C)</f>
        <v>0</v>
      </c>
      <c r="AO32" s="12">
        <f>+SUMIF(NUTRIFOOD!E:E,D:D,NUTRIFOOD!C:C)</f>
        <v>0</v>
      </c>
      <c r="AP32" s="12">
        <f>+SUMIF(FERRIS!H:H,D:D,FERRIS!E:E)</f>
        <v>0</v>
      </c>
      <c r="AQ32" s="12">
        <f>+SUMIF(SEM!F:F,D:D,SEM!C:C)</f>
        <v>0</v>
      </c>
      <c r="AR32" s="12">
        <f>+SUMIF(Madatrade!F:F,D:D,Madatrade!C:C)</f>
        <v>0</v>
      </c>
      <c r="AS32" s="12">
        <f>+SUMIF('FLY TECH'!F:F,D:D,'FLY TECH'!D:D)</f>
        <v>0</v>
      </c>
      <c r="AT32" s="12">
        <f>+SUMIFS('FIRST INVESTISSEMENT'!D:D,'FIRST INVESTISSEMENT'!G:G,D:D)</f>
        <v>0</v>
      </c>
      <c r="AU32" s="164">
        <f t="shared" si="4"/>
        <v>-18566241.07</v>
      </c>
      <c r="AV32" s="165">
        <f t="shared" si="5"/>
        <v>-4104.7889238199459</v>
      </c>
    </row>
    <row r="33" spans="1:48" hidden="1" x14ac:dyDescent="0.25">
      <c r="A33" s="11" t="str">
        <f t="shared" si="1"/>
        <v>1</v>
      </c>
      <c r="B33" s="11" t="str">
        <f t="shared" si="2"/>
        <v>16</v>
      </c>
      <c r="C33" s="11" t="str">
        <f t="shared" si="3"/>
        <v>164</v>
      </c>
      <c r="D33" s="23">
        <v>16400090</v>
      </c>
      <c r="E33" s="195" t="s">
        <v>3209</v>
      </c>
      <c r="F33" s="24" t="s">
        <v>2209</v>
      </c>
      <c r="G33" s="12">
        <f>+SUMIF(AGRIFARM!H:H,D:D,AGRIFARM!L:L)</f>
        <v>0</v>
      </c>
      <c r="H33" s="12">
        <f>+SUMIF(AGRICORP!I:I,D:D,AGRICORP!D:D)</f>
        <v>0</v>
      </c>
      <c r="I33" s="12">
        <f>+SUMIF(SMTP!D:D,D:D,SMTP!F:F)</f>
        <v>0</v>
      </c>
      <c r="J33" s="12">
        <f>+SUMIF(AGRIVET!G:G,D:D,AGRIVET!D:D)</f>
        <v>0</v>
      </c>
      <c r="K33" s="12">
        <f>+SUMIF(AGRIVAL!G:G,D:D,AGRIVAL!D:D)</f>
        <v>0</v>
      </c>
      <c r="L33" s="12">
        <f>+SUMIF(AGRIKOBA!G:G,D:D,AGRIKOBA!D:D)</f>
        <v>0</v>
      </c>
      <c r="M33" s="12">
        <f>+SUMIF(LMOI!F:F,D:D,LMOI!C:C)</f>
        <v>0</v>
      </c>
      <c r="N33" s="12">
        <f>+SUMIF(TARTINE!G:G,D:D,TARTINE!D:D)</f>
        <v>0</v>
      </c>
      <c r="O33" s="12">
        <f>+SUMIF(IDF!F:F,D:D,IDF!C:C)</f>
        <v>0</v>
      </c>
      <c r="P33" s="12">
        <f>+SUMIF(RYA!G:G,D:D,RYA!D:D)</f>
        <v>0</v>
      </c>
      <c r="Q33" s="12">
        <f>+SUMIF('SCI NOAH'!G:G,D:D,'SCI NOAH'!D:D)</f>
        <v>0</v>
      </c>
      <c r="R33" s="12">
        <f>+SUMIF(SIM!F:F,D:D,SIM!C:C)</f>
        <v>0</v>
      </c>
      <c r="S33" s="163">
        <f>+SUMIF('First Energy'!A:A,D:D,'First Energy'!C:C)</f>
        <v>0</v>
      </c>
      <c r="T33" s="163">
        <f>+SUMIF('ID Motors'!G:G,D:D,'ID Motors'!D:D)</f>
        <v>0</v>
      </c>
      <c r="U33" s="12">
        <f>+SUMIF('ID RENTAL'!G:G,D:D,'ID RENTAL'!D:D)</f>
        <v>-32500749.489999998</v>
      </c>
      <c r="V33" s="12">
        <f>+SUMIF('MCM '!G:G,D:D,'MCM '!D:D)</f>
        <v>0</v>
      </c>
      <c r="W33" s="12">
        <f>SUMIF(AGRIMOTORS!G:G,D:D,AGRIMOTORS!D:D)</f>
        <v>0</v>
      </c>
      <c r="X33" s="12">
        <f>+SUMIF(BOVIMA!F:F,D:D,BOVIMA!C:C)</f>
        <v>0</v>
      </c>
      <c r="Y33" s="12">
        <f>+SUMIF(AGRIFEED!F:F,D:D,AGRIFEED!C:C)</f>
        <v>0</v>
      </c>
      <c r="Z33" s="12">
        <f>SUMIF(AMIP!F:F,D:D,AMIP!C:C)</f>
        <v>0</v>
      </c>
      <c r="AA33" s="12">
        <f>+SUMIF(ISF!G:G,D:D,ISF!D:D)</f>
        <v>0</v>
      </c>
      <c r="AB33" s="124">
        <f>+SUMIF(DISCOI!G:G,D:D,DISCOI!D:D)</f>
        <v>0</v>
      </c>
      <c r="AC33" s="12">
        <f>+SUMIF(MABEL!F:F,D:D,MABEL!C:C)</f>
        <v>0</v>
      </c>
      <c r="AD33" s="12">
        <f>+SUMIF(NMP!F:F,D:D,NMP!C:C)</f>
        <v>0</v>
      </c>
      <c r="AE33" s="12">
        <f>+SUMIF('AMCHO '!F:F,D:D,'AMCHO '!C:C)</f>
        <v>0</v>
      </c>
      <c r="AF33" s="12">
        <f>+SUMIF(CONFORTIS!G:G,D:D,CONFORTIS!D:D)</f>
        <v>0</v>
      </c>
      <c r="AG33" s="12">
        <f>+SUMIF('IRS IMMO'!G:G,D:D,'IRS IMMO'!D:D)</f>
        <v>0</v>
      </c>
      <c r="AH33" s="12">
        <f>+SUMIFS(AGRIVETAM!C:C,AGRIVETAM!F:F,D:D)</f>
        <v>0</v>
      </c>
      <c r="AI33" s="12">
        <f>+SUMIF(EUROPAINTS!F:F,D:D,EUROPAINTS!C:C)</f>
        <v>0</v>
      </c>
      <c r="AJ33" s="12">
        <f>+SUMIF('VET ABE'!F:F,D:D,'VET ABE'!D:D)</f>
        <v>0</v>
      </c>
      <c r="AK33" s="12">
        <f>SUMIF('VET FIA'!F:F,D:D,'VET FIA'!D:D)</f>
        <v>0</v>
      </c>
      <c r="AL33" s="12">
        <f>+SUMIF('CSS SAKAY'!F:F,D:D,'CSS SAKAY'!C:C)</f>
        <v>0</v>
      </c>
      <c r="AM33" s="12"/>
      <c r="AN33" s="12">
        <f>SUMIF('United Malagasy'!F:F,D:D,'United Malagasy'!C:C)</f>
        <v>0</v>
      </c>
      <c r="AO33" s="12">
        <f>+SUMIF(NUTRIFOOD!E:E,D:D,NUTRIFOOD!C:C)</f>
        <v>0</v>
      </c>
      <c r="AP33" s="12">
        <f>+SUMIF(FERRIS!H:H,D:D,FERRIS!E:E)</f>
        <v>0</v>
      </c>
      <c r="AQ33" s="12">
        <f>+SUMIF(SEM!F:F,D:D,SEM!C:C)</f>
        <v>0</v>
      </c>
      <c r="AR33" s="12">
        <f>+SUMIF(Madatrade!F:F,D:D,Madatrade!C:C)</f>
        <v>0</v>
      </c>
      <c r="AS33" s="12">
        <f>+SUMIF('FLY TECH'!F:F,D:D,'FLY TECH'!D:D)</f>
        <v>0</v>
      </c>
      <c r="AT33" s="12">
        <f>+SUMIFS('FIRST INVESTISSEMENT'!D:D,'FIRST INVESTISSEMENT'!G:G,D:D)</f>
        <v>0</v>
      </c>
      <c r="AU33" s="164">
        <f t="shared" si="4"/>
        <v>-32500749.489999998</v>
      </c>
      <c r="AV33" s="165">
        <f t="shared" si="5"/>
        <v>-7185.5533933557153</v>
      </c>
    </row>
    <row r="34" spans="1:48" hidden="1" x14ac:dyDescent="0.25">
      <c r="A34" s="11" t="str">
        <f t="shared" si="1"/>
        <v>1</v>
      </c>
      <c r="B34" s="11" t="str">
        <f t="shared" si="2"/>
        <v>16</v>
      </c>
      <c r="C34" s="11" t="str">
        <f t="shared" si="3"/>
        <v>164</v>
      </c>
      <c r="D34" s="23">
        <v>16400100</v>
      </c>
      <c r="E34" s="195" t="s">
        <v>3209</v>
      </c>
      <c r="F34" s="24" t="s">
        <v>2210</v>
      </c>
      <c r="G34" s="12">
        <f>+SUMIF(AGRIFARM!H:H,D:D,AGRIFARM!L:L)</f>
        <v>0</v>
      </c>
      <c r="H34" s="12">
        <f>+SUMIF(AGRICORP!I:I,D:D,AGRICORP!D:D)</f>
        <v>0</v>
      </c>
      <c r="I34" s="12">
        <f>+SUMIF(SMTP!D:D,D:D,SMTP!F:F)</f>
        <v>0</v>
      </c>
      <c r="J34" s="12">
        <f>+SUMIF(AGRIVET!G:G,D:D,AGRIVET!D:D)</f>
        <v>0</v>
      </c>
      <c r="K34" s="12">
        <f>+SUMIF(AGRIVAL!G:G,D:D,AGRIVAL!D:D)</f>
        <v>0</v>
      </c>
      <c r="L34" s="12">
        <f>+SUMIF(AGRIKOBA!G:G,D:D,AGRIKOBA!D:D)</f>
        <v>0</v>
      </c>
      <c r="M34" s="12">
        <f>+SUMIF(LMOI!F:F,D:D,LMOI!C:C)</f>
        <v>0</v>
      </c>
      <c r="N34" s="12">
        <f>+SUMIF(TARTINE!G:G,D:D,TARTINE!D:D)</f>
        <v>0</v>
      </c>
      <c r="O34" s="12">
        <f>+SUMIF(IDF!F:F,D:D,IDF!C:C)</f>
        <v>0</v>
      </c>
      <c r="P34" s="12">
        <f>+SUMIF(RYA!G:G,D:D,RYA!D:D)</f>
        <v>0</v>
      </c>
      <c r="Q34" s="12">
        <f>+SUMIF('SCI NOAH'!G:G,D:D,'SCI NOAH'!D:D)</f>
        <v>0</v>
      </c>
      <c r="R34" s="12">
        <f>+SUMIF(SIM!F:F,D:D,SIM!C:C)</f>
        <v>0</v>
      </c>
      <c r="S34" s="163">
        <f>+SUMIF('First Energy'!A:A,D:D,'First Energy'!C:C)</f>
        <v>0</v>
      </c>
      <c r="T34" s="163">
        <f>+SUMIF('ID Motors'!G:G,D:D,'ID Motors'!D:D)</f>
        <v>0</v>
      </c>
      <c r="U34" s="12">
        <f>+SUMIF('ID RENTAL'!G:G,D:D,'ID RENTAL'!D:D)</f>
        <v>-68672199.359999999</v>
      </c>
      <c r="V34" s="12">
        <f>+SUMIF('MCM '!G:G,D:D,'MCM '!D:D)</f>
        <v>0</v>
      </c>
      <c r="W34" s="12">
        <f>SUMIF(AGRIMOTORS!G:G,D:D,AGRIMOTORS!D:D)</f>
        <v>0</v>
      </c>
      <c r="X34" s="12">
        <f>+SUMIF(BOVIMA!F:F,D:D,BOVIMA!C:C)</f>
        <v>0</v>
      </c>
      <c r="Y34" s="12">
        <f>+SUMIF(AGRIFEED!F:F,D:D,AGRIFEED!C:C)</f>
        <v>0</v>
      </c>
      <c r="Z34" s="12">
        <f>SUMIF(AMIP!F:F,D:D,AMIP!C:C)</f>
        <v>0</v>
      </c>
      <c r="AA34" s="12">
        <f>+SUMIF(ISF!G:G,D:D,ISF!D:D)</f>
        <v>0</v>
      </c>
      <c r="AB34" s="124">
        <f>+SUMIF(DISCOI!G:G,D:D,DISCOI!D:D)</f>
        <v>0</v>
      </c>
      <c r="AC34" s="12">
        <f>+SUMIF(MABEL!F:F,D:D,MABEL!C:C)</f>
        <v>0</v>
      </c>
      <c r="AD34" s="12">
        <f>+SUMIF(NMP!F:F,D:D,NMP!C:C)</f>
        <v>0</v>
      </c>
      <c r="AE34" s="12">
        <f>+SUMIF('AMCHO '!F:F,D:D,'AMCHO '!C:C)</f>
        <v>0</v>
      </c>
      <c r="AF34" s="12">
        <f>+SUMIF(CONFORTIS!G:G,D:D,CONFORTIS!D:D)</f>
        <v>0</v>
      </c>
      <c r="AG34" s="12">
        <f>+SUMIF('IRS IMMO'!G:G,D:D,'IRS IMMO'!D:D)</f>
        <v>0</v>
      </c>
      <c r="AH34" s="12">
        <f>+SUMIFS(AGRIVETAM!C:C,AGRIVETAM!F:F,D:D)</f>
        <v>0</v>
      </c>
      <c r="AI34" s="12">
        <f>+SUMIF(EUROPAINTS!F:F,D:D,EUROPAINTS!C:C)</f>
        <v>0</v>
      </c>
      <c r="AJ34" s="12">
        <f>+SUMIF('VET ABE'!F:F,D:D,'VET ABE'!D:D)</f>
        <v>0</v>
      </c>
      <c r="AK34" s="12">
        <f>SUMIF('VET FIA'!F:F,D:D,'VET FIA'!D:D)</f>
        <v>0</v>
      </c>
      <c r="AL34" s="12">
        <f>+SUMIF('CSS SAKAY'!F:F,D:D,'CSS SAKAY'!C:C)</f>
        <v>0</v>
      </c>
      <c r="AM34" s="12"/>
      <c r="AN34" s="12">
        <f>SUMIF('United Malagasy'!F:F,D:D,'United Malagasy'!C:C)</f>
        <v>0</v>
      </c>
      <c r="AO34" s="12">
        <f>+SUMIF(NUTRIFOOD!E:E,D:D,NUTRIFOOD!C:C)</f>
        <v>0</v>
      </c>
      <c r="AP34" s="12">
        <f>+SUMIF(FERRIS!H:H,D:D,FERRIS!E:E)</f>
        <v>0</v>
      </c>
      <c r="AQ34" s="12">
        <f>+SUMIF(SEM!F:F,D:D,SEM!C:C)</f>
        <v>0</v>
      </c>
      <c r="AR34" s="12">
        <f>+SUMIF(Madatrade!F:F,D:D,Madatrade!C:C)</f>
        <v>0</v>
      </c>
      <c r="AS34" s="12">
        <f>+SUMIF('FLY TECH'!F:F,D:D,'FLY TECH'!D:D)</f>
        <v>0</v>
      </c>
      <c r="AT34" s="12">
        <f>+SUMIFS('FIRST INVESTISSEMENT'!D:D,'FIRST INVESTISSEMENT'!G:G,D:D)</f>
        <v>0</v>
      </c>
      <c r="AU34" s="164">
        <f t="shared" si="4"/>
        <v>-68672199.359999999</v>
      </c>
      <c r="AV34" s="165">
        <f t="shared" si="5"/>
        <v>-15182.657719701963</v>
      </c>
    </row>
    <row r="35" spans="1:48" hidden="1" x14ac:dyDescent="0.25">
      <c r="A35" s="11" t="str">
        <f t="shared" si="1"/>
        <v>1</v>
      </c>
      <c r="B35" s="11" t="str">
        <f t="shared" si="2"/>
        <v>16</v>
      </c>
      <c r="C35" s="11" t="str">
        <f t="shared" si="3"/>
        <v>164</v>
      </c>
      <c r="D35" s="23">
        <v>16400110</v>
      </c>
      <c r="E35" s="195" t="s">
        <v>3209</v>
      </c>
      <c r="F35" s="24" t="s">
        <v>2211</v>
      </c>
      <c r="G35" s="12">
        <f>+SUMIF(AGRIFARM!H:H,D:D,AGRIFARM!L:L)</f>
        <v>0</v>
      </c>
      <c r="H35" s="12">
        <f>+SUMIF(AGRICORP!I:I,D:D,AGRICORP!D:D)</f>
        <v>0</v>
      </c>
      <c r="I35" s="12">
        <f>+SUMIF(SMTP!D:D,D:D,SMTP!F:F)</f>
        <v>0</v>
      </c>
      <c r="J35" s="12">
        <f>+SUMIF(AGRIVET!G:G,D:D,AGRIVET!D:D)</f>
        <v>0</v>
      </c>
      <c r="K35" s="12">
        <f>+SUMIF(AGRIVAL!G:G,D:D,AGRIVAL!D:D)</f>
        <v>0</v>
      </c>
      <c r="L35" s="12">
        <f>+SUMIF(AGRIKOBA!G:G,D:D,AGRIKOBA!D:D)</f>
        <v>0</v>
      </c>
      <c r="M35" s="12">
        <f>+SUMIF(LMOI!F:F,D:D,LMOI!C:C)</f>
        <v>0</v>
      </c>
      <c r="N35" s="12">
        <f>+SUMIF(TARTINE!G:G,D:D,TARTINE!D:D)</f>
        <v>0</v>
      </c>
      <c r="O35" s="12">
        <f>+SUMIF(IDF!F:F,D:D,IDF!C:C)</f>
        <v>0</v>
      </c>
      <c r="P35" s="12">
        <f>+SUMIF(RYA!G:G,D:D,RYA!D:D)</f>
        <v>0</v>
      </c>
      <c r="Q35" s="12">
        <f>+SUMIF('SCI NOAH'!G:G,D:D,'SCI NOAH'!D:D)</f>
        <v>0</v>
      </c>
      <c r="R35" s="12">
        <f>+SUMIF(SIM!F:F,D:D,SIM!C:C)</f>
        <v>0</v>
      </c>
      <c r="S35" s="163">
        <f>+SUMIF('First Energy'!A:A,D:D,'First Energy'!C:C)</f>
        <v>0</v>
      </c>
      <c r="T35" s="163">
        <f>+SUMIF('ID Motors'!G:G,D:D,'ID Motors'!D:D)</f>
        <v>0</v>
      </c>
      <c r="U35" s="12">
        <f>+SUMIF('ID RENTAL'!G:G,D:D,'ID RENTAL'!D:D)</f>
        <v>-64119079.743333302</v>
      </c>
      <c r="V35" s="12">
        <f>+SUMIF('MCM '!G:G,D:D,'MCM '!D:D)</f>
        <v>0</v>
      </c>
      <c r="W35" s="12">
        <f>SUMIF(AGRIMOTORS!G:G,D:D,AGRIMOTORS!D:D)</f>
        <v>0</v>
      </c>
      <c r="X35" s="12">
        <f>+SUMIF(BOVIMA!F:F,D:D,BOVIMA!C:C)</f>
        <v>0</v>
      </c>
      <c r="Y35" s="12">
        <f>+SUMIF(AGRIFEED!F:F,D:D,AGRIFEED!C:C)</f>
        <v>0</v>
      </c>
      <c r="Z35" s="12">
        <f>SUMIF(AMIP!F:F,D:D,AMIP!C:C)</f>
        <v>0</v>
      </c>
      <c r="AA35" s="12">
        <f>+SUMIF(ISF!G:G,D:D,ISF!D:D)</f>
        <v>0</v>
      </c>
      <c r="AB35" s="124">
        <f>+SUMIF(DISCOI!G:G,D:D,DISCOI!D:D)</f>
        <v>0</v>
      </c>
      <c r="AC35" s="12">
        <f>+SUMIF(MABEL!F:F,D:D,MABEL!C:C)</f>
        <v>0</v>
      </c>
      <c r="AD35" s="12">
        <f>+SUMIF(NMP!F:F,D:D,NMP!C:C)</f>
        <v>0</v>
      </c>
      <c r="AE35" s="12">
        <f>+SUMIF('AMCHO '!F:F,D:D,'AMCHO '!C:C)</f>
        <v>0</v>
      </c>
      <c r="AF35" s="12">
        <f>+SUMIF(CONFORTIS!G:G,D:D,CONFORTIS!D:D)</f>
        <v>0</v>
      </c>
      <c r="AG35" s="12">
        <f>+SUMIF('IRS IMMO'!G:G,D:D,'IRS IMMO'!D:D)</f>
        <v>0</v>
      </c>
      <c r="AH35" s="12">
        <f>+SUMIFS(AGRIVETAM!C:C,AGRIVETAM!F:F,D:D)</f>
        <v>0</v>
      </c>
      <c r="AI35" s="12">
        <f>+SUMIF(EUROPAINTS!F:F,D:D,EUROPAINTS!C:C)</f>
        <v>0</v>
      </c>
      <c r="AJ35" s="12">
        <f>+SUMIF('VET ABE'!F:F,D:D,'VET ABE'!D:D)</f>
        <v>0</v>
      </c>
      <c r="AK35" s="12">
        <f>SUMIF('VET FIA'!F:F,D:D,'VET FIA'!D:D)</f>
        <v>0</v>
      </c>
      <c r="AL35" s="12">
        <f>+SUMIF('CSS SAKAY'!F:F,D:D,'CSS SAKAY'!C:C)</f>
        <v>0</v>
      </c>
      <c r="AM35" s="12"/>
      <c r="AN35" s="12">
        <f>SUMIF('United Malagasy'!F:F,D:D,'United Malagasy'!C:C)</f>
        <v>0</v>
      </c>
      <c r="AO35" s="12">
        <f>+SUMIF(NUTRIFOOD!E:E,D:D,NUTRIFOOD!C:C)</f>
        <v>0</v>
      </c>
      <c r="AP35" s="12">
        <f>+SUMIF(FERRIS!H:H,D:D,FERRIS!E:E)</f>
        <v>0</v>
      </c>
      <c r="AQ35" s="12">
        <f>+SUMIF(SEM!F:F,D:D,SEM!C:C)</f>
        <v>0</v>
      </c>
      <c r="AR35" s="12">
        <f>+SUMIF(Madatrade!F:F,D:D,Madatrade!C:C)</f>
        <v>0</v>
      </c>
      <c r="AS35" s="12">
        <f>+SUMIF('FLY TECH'!F:F,D:D,'FLY TECH'!D:D)</f>
        <v>0</v>
      </c>
      <c r="AT35" s="12">
        <f>+SUMIFS('FIRST INVESTISSEMENT'!D:D,'FIRST INVESTISSEMENT'!G:G,D:D)</f>
        <v>0</v>
      </c>
      <c r="AU35" s="164">
        <f t="shared" si="4"/>
        <v>-64119079.743333302</v>
      </c>
      <c r="AV35" s="165">
        <f t="shared" si="5"/>
        <v>-14176.01373070841</v>
      </c>
    </row>
    <row r="36" spans="1:48" hidden="1" x14ac:dyDescent="0.25">
      <c r="A36" s="11" t="str">
        <f t="shared" si="1"/>
        <v>1</v>
      </c>
      <c r="B36" s="11" t="str">
        <f t="shared" si="2"/>
        <v>16</v>
      </c>
      <c r="C36" s="11" t="str">
        <f t="shared" si="3"/>
        <v>164</v>
      </c>
      <c r="D36" s="23">
        <v>16400120</v>
      </c>
      <c r="E36" s="195" t="s">
        <v>3209</v>
      </c>
      <c r="F36" s="24" t="s">
        <v>2212</v>
      </c>
      <c r="G36" s="12">
        <f>+SUMIF(AGRIFARM!H:H,D:D,AGRIFARM!L:L)</f>
        <v>0</v>
      </c>
      <c r="H36" s="12">
        <f>+SUMIF(AGRICORP!I:I,D:D,AGRICORP!D:D)</f>
        <v>0</v>
      </c>
      <c r="I36" s="12">
        <f>+SUMIF(SMTP!D:D,D:D,SMTP!F:F)</f>
        <v>0</v>
      </c>
      <c r="J36" s="12">
        <f>+SUMIF(AGRIVET!G:G,D:D,AGRIVET!D:D)</f>
        <v>0</v>
      </c>
      <c r="K36" s="12">
        <f>+SUMIF(AGRIVAL!G:G,D:D,AGRIVAL!D:D)</f>
        <v>0</v>
      </c>
      <c r="L36" s="12">
        <f>+SUMIF(AGRIKOBA!G:G,D:D,AGRIKOBA!D:D)</f>
        <v>0</v>
      </c>
      <c r="M36" s="12">
        <f>+SUMIF(LMOI!F:F,D:D,LMOI!C:C)</f>
        <v>0</v>
      </c>
      <c r="N36" s="12">
        <f>+SUMIF(TARTINE!G:G,D:D,TARTINE!D:D)</f>
        <v>0</v>
      </c>
      <c r="O36" s="12">
        <f>+SUMIF(IDF!F:F,D:D,IDF!C:C)</f>
        <v>0</v>
      </c>
      <c r="P36" s="12">
        <f>+SUMIF(RYA!G:G,D:D,RYA!D:D)</f>
        <v>0</v>
      </c>
      <c r="Q36" s="12">
        <f>+SUMIF('SCI NOAH'!G:G,D:D,'SCI NOAH'!D:D)</f>
        <v>0</v>
      </c>
      <c r="R36" s="12">
        <f>+SUMIF(SIM!F:F,D:D,SIM!C:C)</f>
        <v>0</v>
      </c>
      <c r="S36" s="163">
        <f>+SUMIF('First Energy'!A:A,D:D,'First Energy'!C:C)</f>
        <v>0</v>
      </c>
      <c r="T36" s="163">
        <f>+SUMIF('ID Motors'!G:G,D:D,'ID Motors'!D:D)</f>
        <v>0</v>
      </c>
      <c r="U36" s="12">
        <f>+SUMIF('ID RENTAL'!G:G,D:D,'ID RENTAL'!D:D)</f>
        <v>-35795937.130000003</v>
      </c>
      <c r="V36" s="12">
        <f>+SUMIF('MCM '!G:G,D:D,'MCM '!D:D)</f>
        <v>0</v>
      </c>
      <c r="W36" s="12">
        <f>SUMIF(AGRIMOTORS!G:G,D:D,AGRIMOTORS!D:D)</f>
        <v>0</v>
      </c>
      <c r="X36" s="12">
        <f>+SUMIF(BOVIMA!F:F,D:D,BOVIMA!C:C)</f>
        <v>0</v>
      </c>
      <c r="Y36" s="12">
        <f>+SUMIF(AGRIFEED!F:F,D:D,AGRIFEED!C:C)</f>
        <v>0</v>
      </c>
      <c r="Z36" s="12">
        <f>SUMIF(AMIP!F:F,D:D,AMIP!C:C)</f>
        <v>0</v>
      </c>
      <c r="AA36" s="12">
        <f>+SUMIF(ISF!G:G,D:D,ISF!D:D)</f>
        <v>0</v>
      </c>
      <c r="AB36" s="124">
        <f>+SUMIF(DISCOI!G:G,D:D,DISCOI!D:D)</f>
        <v>0</v>
      </c>
      <c r="AC36" s="12">
        <f>+SUMIF(MABEL!F:F,D:D,MABEL!C:C)</f>
        <v>0</v>
      </c>
      <c r="AD36" s="12">
        <f>+SUMIF(NMP!F:F,D:D,NMP!C:C)</f>
        <v>0</v>
      </c>
      <c r="AE36" s="12">
        <f>+SUMIF('AMCHO '!F:F,D:D,'AMCHO '!C:C)</f>
        <v>0</v>
      </c>
      <c r="AF36" s="12">
        <f>+SUMIF(CONFORTIS!G:G,D:D,CONFORTIS!D:D)</f>
        <v>0</v>
      </c>
      <c r="AG36" s="12">
        <f>+SUMIF('IRS IMMO'!G:G,D:D,'IRS IMMO'!D:D)</f>
        <v>0</v>
      </c>
      <c r="AH36" s="12">
        <f>+SUMIFS(AGRIVETAM!C:C,AGRIVETAM!F:F,D:D)</f>
        <v>0</v>
      </c>
      <c r="AI36" s="12">
        <f>+SUMIF(EUROPAINTS!F:F,D:D,EUROPAINTS!C:C)</f>
        <v>0</v>
      </c>
      <c r="AJ36" s="12">
        <f>+SUMIF('VET ABE'!F:F,D:D,'VET ABE'!D:D)</f>
        <v>0</v>
      </c>
      <c r="AK36" s="12">
        <f>SUMIF('VET FIA'!F:F,D:D,'VET FIA'!D:D)</f>
        <v>0</v>
      </c>
      <c r="AL36" s="12">
        <f>+SUMIF('CSS SAKAY'!F:F,D:D,'CSS SAKAY'!C:C)</f>
        <v>0</v>
      </c>
      <c r="AM36" s="12"/>
      <c r="AN36" s="12">
        <f>SUMIF('United Malagasy'!F:F,D:D,'United Malagasy'!C:C)</f>
        <v>0</v>
      </c>
      <c r="AO36" s="12">
        <f>+SUMIF(NUTRIFOOD!E:E,D:D,NUTRIFOOD!C:C)</f>
        <v>0</v>
      </c>
      <c r="AP36" s="12">
        <f>+SUMIF(FERRIS!H:H,D:D,FERRIS!E:E)</f>
        <v>0</v>
      </c>
      <c r="AQ36" s="12">
        <f>+SUMIF(SEM!F:F,D:D,SEM!C:C)</f>
        <v>0</v>
      </c>
      <c r="AR36" s="12">
        <f>+SUMIF(Madatrade!F:F,D:D,Madatrade!C:C)</f>
        <v>0</v>
      </c>
      <c r="AS36" s="12">
        <f>+SUMIF('FLY TECH'!F:F,D:D,'FLY TECH'!D:D)</f>
        <v>0</v>
      </c>
      <c r="AT36" s="12">
        <f>+SUMIFS('FIRST INVESTISSEMENT'!D:D,'FIRST INVESTISSEMENT'!G:G,D:D)</f>
        <v>0</v>
      </c>
      <c r="AU36" s="164">
        <f t="shared" si="4"/>
        <v>-35795937.130000003</v>
      </c>
      <c r="AV36" s="165">
        <f t="shared" si="5"/>
        <v>-7914.0826457543753</v>
      </c>
    </row>
    <row r="37" spans="1:48" hidden="1" x14ac:dyDescent="0.25">
      <c r="A37" s="11" t="str">
        <f t="shared" si="1"/>
        <v>1</v>
      </c>
      <c r="B37" s="11" t="str">
        <f t="shared" si="2"/>
        <v>16</v>
      </c>
      <c r="C37" s="11" t="str">
        <f t="shared" si="3"/>
        <v>164</v>
      </c>
      <c r="D37" s="23">
        <v>16400130</v>
      </c>
      <c r="E37" s="195" t="s">
        <v>3209</v>
      </c>
      <c r="F37" s="24" t="s">
        <v>2213</v>
      </c>
      <c r="G37" s="12">
        <f>+SUMIF(AGRIFARM!H:H,D:D,AGRIFARM!L:L)</f>
        <v>0</v>
      </c>
      <c r="H37" s="12">
        <f>+SUMIF(AGRICORP!I:I,D:D,AGRICORP!D:D)</f>
        <v>0</v>
      </c>
      <c r="I37" s="12">
        <f>+SUMIF(SMTP!D:D,D:D,SMTP!F:F)</f>
        <v>0</v>
      </c>
      <c r="J37" s="12">
        <f>+SUMIF(AGRIVET!G:G,D:D,AGRIVET!D:D)</f>
        <v>0</v>
      </c>
      <c r="K37" s="12">
        <f>+SUMIF(AGRIVAL!G:G,D:D,AGRIVAL!D:D)</f>
        <v>0</v>
      </c>
      <c r="L37" s="12">
        <f>+SUMIF(AGRIKOBA!G:G,D:D,AGRIKOBA!D:D)</f>
        <v>0</v>
      </c>
      <c r="M37" s="12">
        <f>+SUMIF(LMOI!F:F,D:D,LMOI!C:C)</f>
        <v>0</v>
      </c>
      <c r="N37" s="12">
        <f>+SUMIF(TARTINE!G:G,D:D,TARTINE!D:D)</f>
        <v>0</v>
      </c>
      <c r="O37" s="12">
        <f>+SUMIF(IDF!F:F,D:D,IDF!C:C)</f>
        <v>0</v>
      </c>
      <c r="P37" s="12">
        <f>+SUMIF(RYA!G:G,D:D,RYA!D:D)</f>
        <v>0</v>
      </c>
      <c r="Q37" s="12">
        <f>+SUMIF('SCI NOAH'!G:G,D:D,'SCI NOAH'!D:D)</f>
        <v>0</v>
      </c>
      <c r="R37" s="12">
        <f>+SUMIF(SIM!F:F,D:D,SIM!C:C)</f>
        <v>0</v>
      </c>
      <c r="S37" s="163">
        <f>+SUMIF('First Energy'!A:A,D:D,'First Energy'!C:C)</f>
        <v>0</v>
      </c>
      <c r="T37" s="163">
        <f>+SUMIF('ID Motors'!G:G,D:D,'ID Motors'!D:D)</f>
        <v>0</v>
      </c>
      <c r="U37" s="12">
        <f>+SUMIF('ID RENTAL'!G:G,D:D,'ID RENTAL'!D:D)</f>
        <v>-71219505.989999995</v>
      </c>
      <c r="V37" s="12">
        <f>+SUMIF('MCM '!G:G,D:D,'MCM '!D:D)</f>
        <v>0</v>
      </c>
      <c r="W37" s="12">
        <f>SUMIF(AGRIMOTORS!G:G,D:D,AGRIMOTORS!D:D)</f>
        <v>0</v>
      </c>
      <c r="X37" s="12">
        <f>+SUMIF(BOVIMA!F:F,D:D,BOVIMA!C:C)</f>
        <v>0</v>
      </c>
      <c r="Y37" s="12">
        <f>+SUMIF(AGRIFEED!F:F,D:D,AGRIFEED!C:C)</f>
        <v>0</v>
      </c>
      <c r="Z37" s="12">
        <f>SUMIF(AMIP!F:F,D:D,AMIP!C:C)</f>
        <v>0</v>
      </c>
      <c r="AA37" s="12">
        <f>+SUMIF(ISF!G:G,D:D,ISF!D:D)</f>
        <v>0</v>
      </c>
      <c r="AB37" s="124">
        <f>+SUMIF(DISCOI!G:G,D:D,DISCOI!D:D)</f>
        <v>0</v>
      </c>
      <c r="AC37" s="12">
        <f>+SUMIF(MABEL!F:F,D:D,MABEL!C:C)</f>
        <v>0</v>
      </c>
      <c r="AD37" s="12">
        <f>+SUMIF(NMP!F:F,D:D,NMP!C:C)</f>
        <v>0</v>
      </c>
      <c r="AE37" s="12">
        <f>+SUMIF('AMCHO '!F:F,D:D,'AMCHO '!C:C)</f>
        <v>0</v>
      </c>
      <c r="AF37" s="12">
        <f>+SUMIF(CONFORTIS!G:G,D:D,CONFORTIS!D:D)</f>
        <v>0</v>
      </c>
      <c r="AG37" s="12">
        <f>+SUMIF('IRS IMMO'!G:G,D:D,'IRS IMMO'!D:D)</f>
        <v>0</v>
      </c>
      <c r="AH37" s="12">
        <f>+SUMIFS(AGRIVETAM!C:C,AGRIVETAM!F:F,D:D)</f>
        <v>0</v>
      </c>
      <c r="AI37" s="12">
        <f>+SUMIF(EUROPAINTS!F:F,D:D,EUROPAINTS!C:C)</f>
        <v>0</v>
      </c>
      <c r="AJ37" s="12">
        <f>+SUMIF('VET ABE'!F:F,D:D,'VET ABE'!D:D)</f>
        <v>0</v>
      </c>
      <c r="AK37" s="12">
        <f>SUMIF('VET FIA'!F:F,D:D,'VET FIA'!D:D)</f>
        <v>0</v>
      </c>
      <c r="AL37" s="12">
        <f>+SUMIF('CSS SAKAY'!F:F,D:D,'CSS SAKAY'!C:C)</f>
        <v>0</v>
      </c>
      <c r="AM37" s="12"/>
      <c r="AN37" s="12">
        <f>SUMIF('United Malagasy'!F:F,D:D,'United Malagasy'!C:C)</f>
        <v>0</v>
      </c>
      <c r="AO37" s="12">
        <f>+SUMIF(NUTRIFOOD!E:E,D:D,NUTRIFOOD!C:C)</f>
        <v>0</v>
      </c>
      <c r="AP37" s="12">
        <f>+SUMIF(FERRIS!H:H,D:D,FERRIS!E:E)</f>
        <v>0</v>
      </c>
      <c r="AQ37" s="12">
        <f>+SUMIF(SEM!F:F,D:D,SEM!C:C)</f>
        <v>0</v>
      </c>
      <c r="AR37" s="12">
        <f>+SUMIF(Madatrade!F:F,D:D,Madatrade!C:C)</f>
        <v>0</v>
      </c>
      <c r="AS37" s="12">
        <f>+SUMIF('FLY TECH'!F:F,D:D,'FLY TECH'!D:D)</f>
        <v>0</v>
      </c>
      <c r="AT37" s="12">
        <f>+SUMIFS('FIRST INVESTISSEMENT'!D:D,'FIRST INVESTISSEMENT'!G:G,D:D)</f>
        <v>0</v>
      </c>
      <c r="AU37" s="164">
        <f t="shared" si="4"/>
        <v>-71219505.989999995</v>
      </c>
      <c r="AV37" s="165">
        <f t="shared" si="5"/>
        <v>-15745.838818179271</v>
      </c>
    </row>
    <row r="38" spans="1:48" hidden="1" x14ac:dyDescent="0.25">
      <c r="A38" s="11" t="str">
        <f t="shared" si="1"/>
        <v>1</v>
      </c>
      <c r="B38" s="11" t="str">
        <f t="shared" si="2"/>
        <v>16</v>
      </c>
      <c r="C38" s="11" t="str">
        <f t="shared" si="3"/>
        <v>164</v>
      </c>
      <c r="D38" s="23">
        <v>16400140</v>
      </c>
      <c r="E38" s="195" t="s">
        <v>3209</v>
      </c>
      <c r="F38" s="24" t="s">
        <v>2214</v>
      </c>
      <c r="G38" s="12">
        <f>+SUMIF(AGRIFARM!H:H,D:D,AGRIFARM!L:L)</f>
        <v>0</v>
      </c>
      <c r="H38" s="12">
        <f>+SUMIF(AGRICORP!I:I,D:D,AGRICORP!D:D)</f>
        <v>0</v>
      </c>
      <c r="I38" s="12">
        <f>+SUMIF(SMTP!D:D,D:D,SMTP!F:F)</f>
        <v>0</v>
      </c>
      <c r="J38" s="12">
        <f>+SUMIF(AGRIVET!G:G,D:D,AGRIVET!D:D)</f>
        <v>0</v>
      </c>
      <c r="K38" s="12">
        <f>+SUMIF(AGRIVAL!G:G,D:D,AGRIVAL!D:D)</f>
        <v>0</v>
      </c>
      <c r="L38" s="12">
        <f>+SUMIF(AGRIKOBA!G:G,D:D,AGRIKOBA!D:D)</f>
        <v>0</v>
      </c>
      <c r="M38" s="12">
        <f>+SUMIF(LMOI!F:F,D:D,LMOI!C:C)</f>
        <v>0</v>
      </c>
      <c r="N38" s="12">
        <f>+SUMIF(TARTINE!G:G,D:D,TARTINE!D:D)</f>
        <v>0</v>
      </c>
      <c r="O38" s="12">
        <f>+SUMIF(IDF!F:F,D:D,IDF!C:C)</f>
        <v>0</v>
      </c>
      <c r="P38" s="12">
        <f>+SUMIF(RYA!G:G,D:D,RYA!D:D)</f>
        <v>0</v>
      </c>
      <c r="Q38" s="12">
        <f>+SUMIF('SCI NOAH'!G:G,D:D,'SCI NOAH'!D:D)</f>
        <v>0</v>
      </c>
      <c r="R38" s="12">
        <f>+SUMIF(SIM!F:F,D:D,SIM!C:C)</f>
        <v>0</v>
      </c>
      <c r="S38" s="163">
        <f>+SUMIF('First Energy'!A:A,D:D,'First Energy'!C:C)</f>
        <v>0</v>
      </c>
      <c r="T38" s="163">
        <f>+SUMIF('ID Motors'!G:G,D:D,'ID Motors'!D:D)</f>
        <v>0</v>
      </c>
      <c r="U38" s="12">
        <f>+SUMIF('ID RENTAL'!G:G,D:D,'ID RENTAL'!D:D)</f>
        <v>-68672199.359999999</v>
      </c>
      <c r="V38" s="12">
        <f>+SUMIF('MCM '!G:G,D:D,'MCM '!D:D)</f>
        <v>0</v>
      </c>
      <c r="W38" s="12">
        <f>SUMIF(AGRIMOTORS!G:G,D:D,AGRIMOTORS!D:D)</f>
        <v>0</v>
      </c>
      <c r="X38" s="12">
        <f>+SUMIF(BOVIMA!F:F,D:D,BOVIMA!C:C)</f>
        <v>0</v>
      </c>
      <c r="Y38" s="12">
        <f>+SUMIF(AGRIFEED!F:F,D:D,AGRIFEED!C:C)</f>
        <v>0</v>
      </c>
      <c r="Z38" s="12">
        <f>SUMIF(AMIP!F:F,D:D,AMIP!C:C)</f>
        <v>0</v>
      </c>
      <c r="AA38" s="12">
        <f>+SUMIF(ISF!G:G,D:D,ISF!D:D)</f>
        <v>0</v>
      </c>
      <c r="AB38" s="124">
        <f>+SUMIF(DISCOI!G:G,D:D,DISCOI!D:D)</f>
        <v>0</v>
      </c>
      <c r="AC38" s="12">
        <f>+SUMIF(MABEL!F:F,D:D,MABEL!C:C)</f>
        <v>0</v>
      </c>
      <c r="AD38" s="12">
        <f>+SUMIF(NMP!F:F,D:D,NMP!C:C)</f>
        <v>0</v>
      </c>
      <c r="AE38" s="12">
        <f>+SUMIF('AMCHO '!F:F,D:D,'AMCHO '!C:C)</f>
        <v>0</v>
      </c>
      <c r="AF38" s="12">
        <f>+SUMIF(CONFORTIS!G:G,D:D,CONFORTIS!D:D)</f>
        <v>0</v>
      </c>
      <c r="AG38" s="12">
        <f>+SUMIF('IRS IMMO'!G:G,D:D,'IRS IMMO'!D:D)</f>
        <v>0</v>
      </c>
      <c r="AH38" s="12">
        <f>+SUMIFS(AGRIVETAM!C:C,AGRIVETAM!F:F,D:D)</f>
        <v>0</v>
      </c>
      <c r="AI38" s="12">
        <f>+SUMIF(EUROPAINTS!F:F,D:D,EUROPAINTS!C:C)</f>
        <v>0</v>
      </c>
      <c r="AJ38" s="12">
        <f>+SUMIF('VET ABE'!F:F,D:D,'VET ABE'!D:D)</f>
        <v>0</v>
      </c>
      <c r="AK38" s="12">
        <f>SUMIF('VET FIA'!F:F,D:D,'VET FIA'!D:D)</f>
        <v>0</v>
      </c>
      <c r="AL38" s="12">
        <f>+SUMIF('CSS SAKAY'!F:F,D:D,'CSS SAKAY'!C:C)</f>
        <v>0</v>
      </c>
      <c r="AM38" s="12"/>
      <c r="AN38" s="12">
        <f>SUMIF('United Malagasy'!F:F,D:D,'United Malagasy'!C:C)</f>
        <v>0</v>
      </c>
      <c r="AO38" s="12">
        <f>+SUMIF(NUTRIFOOD!E:E,D:D,NUTRIFOOD!C:C)</f>
        <v>0</v>
      </c>
      <c r="AP38" s="12">
        <f>+SUMIF(FERRIS!H:H,D:D,FERRIS!E:E)</f>
        <v>0</v>
      </c>
      <c r="AQ38" s="12">
        <f>+SUMIF(SEM!F:F,D:D,SEM!C:C)</f>
        <v>0</v>
      </c>
      <c r="AR38" s="12">
        <f>+SUMIF(Madatrade!F:F,D:D,Madatrade!C:C)</f>
        <v>0</v>
      </c>
      <c r="AS38" s="12">
        <f>+SUMIF('FLY TECH'!F:F,D:D,'FLY TECH'!D:D)</f>
        <v>0</v>
      </c>
      <c r="AT38" s="12">
        <f>+SUMIFS('FIRST INVESTISSEMENT'!D:D,'FIRST INVESTISSEMENT'!G:G,D:D)</f>
        <v>0</v>
      </c>
      <c r="AU38" s="164">
        <f t="shared" si="4"/>
        <v>-68672199.359999999</v>
      </c>
      <c r="AV38" s="165">
        <f t="shared" si="5"/>
        <v>-15182.657719701963</v>
      </c>
    </row>
    <row r="39" spans="1:48" hidden="1" x14ac:dyDescent="0.25">
      <c r="A39" s="11" t="str">
        <f t="shared" si="1"/>
        <v>1</v>
      </c>
      <c r="B39" s="11" t="str">
        <f t="shared" si="2"/>
        <v>16</v>
      </c>
      <c r="C39" s="11" t="str">
        <f t="shared" si="3"/>
        <v>164</v>
      </c>
      <c r="D39" s="23">
        <v>16400150</v>
      </c>
      <c r="E39" s="195" t="s">
        <v>3209</v>
      </c>
      <c r="F39" s="24" t="s">
        <v>2215</v>
      </c>
      <c r="G39" s="12">
        <f>+SUMIF(AGRIFARM!H:H,D:D,AGRIFARM!L:L)</f>
        <v>0</v>
      </c>
      <c r="H39" s="12">
        <f>+SUMIF(AGRICORP!I:I,D:D,AGRICORP!D:D)</f>
        <v>0</v>
      </c>
      <c r="I39" s="12">
        <f>+SUMIF(SMTP!D:D,D:D,SMTP!F:F)</f>
        <v>0</v>
      </c>
      <c r="J39" s="12">
        <f>+SUMIF(AGRIVET!G:G,D:D,AGRIVET!D:D)</f>
        <v>0</v>
      </c>
      <c r="K39" s="12">
        <f>+SUMIF(AGRIVAL!G:G,D:D,AGRIVAL!D:D)</f>
        <v>0</v>
      </c>
      <c r="L39" s="12">
        <f>+SUMIF(AGRIKOBA!G:G,D:D,AGRIKOBA!D:D)</f>
        <v>0</v>
      </c>
      <c r="M39" s="12">
        <f>+SUMIF(LMOI!F:F,D:D,LMOI!C:C)</f>
        <v>0</v>
      </c>
      <c r="N39" s="12">
        <f>+SUMIF(TARTINE!G:G,D:D,TARTINE!D:D)</f>
        <v>0</v>
      </c>
      <c r="O39" s="12">
        <f>+SUMIF(IDF!F:F,D:D,IDF!C:C)</f>
        <v>0</v>
      </c>
      <c r="P39" s="12">
        <f>+SUMIF(RYA!G:G,D:D,RYA!D:D)</f>
        <v>0</v>
      </c>
      <c r="Q39" s="12">
        <f>+SUMIF('SCI NOAH'!G:G,D:D,'SCI NOAH'!D:D)</f>
        <v>0</v>
      </c>
      <c r="R39" s="12">
        <f>+SUMIF(SIM!F:F,D:D,SIM!C:C)</f>
        <v>0</v>
      </c>
      <c r="S39" s="163">
        <f>+SUMIF('First Energy'!A:A,D:D,'First Energy'!C:C)</f>
        <v>0</v>
      </c>
      <c r="T39" s="163">
        <f>+SUMIF('ID Motors'!G:G,D:D,'ID Motors'!D:D)</f>
        <v>0</v>
      </c>
      <c r="U39" s="12">
        <f>+SUMIF('ID RENTAL'!G:G,D:D,'ID RENTAL'!D:D)</f>
        <v>-154016828.75999999</v>
      </c>
      <c r="V39" s="12">
        <f>+SUMIF('MCM '!G:G,D:D,'MCM '!D:D)</f>
        <v>0</v>
      </c>
      <c r="W39" s="12">
        <f>SUMIF(AGRIMOTORS!G:G,D:D,AGRIMOTORS!D:D)</f>
        <v>0</v>
      </c>
      <c r="X39" s="12">
        <f>+SUMIF(BOVIMA!F:F,D:D,BOVIMA!C:C)</f>
        <v>0</v>
      </c>
      <c r="Y39" s="12">
        <f>+SUMIF(AGRIFEED!F:F,D:D,AGRIFEED!C:C)</f>
        <v>0</v>
      </c>
      <c r="Z39" s="12">
        <f>SUMIF(AMIP!F:F,D:D,AMIP!C:C)</f>
        <v>0</v>
      </c>
      <c r="AA39" s="12">
        <f>+SUMIF(ISF!G:G,D:D,ISF!D:D)</f>
        <v>0</v>
      </c>
      <c r="AB39" s="124">
        <f>+SUMIF(DISCOI!G:G,D:D,DISCOI!D:D)</f>
        <v>0</v>
      </c>
      <c r="AC39" s="12">
        <f>+SUMIF(MABEL!F:F,D:D,MABEL!C:C)</f>
        <v>0</v>
      </c>
      <c r="AD39" s="12">
        <f>+SUMIF(NMP!F:F,D:D,NMP!C:C)</f>
        <v>0</v>
      </c>
      <c r="AE39" s="12">
        <f>+SUMIF('AMCHO '!F:F,D:D,'AMCHO '!C:C)</f>
        <v>0</v>
      </c>
      <c r="AF39" s="12">
        <f>+SUMIF(CONFORTIS!G:G,D:D,CONFORTIS!D:D)</f>
        <v>0</v>
      </c>
      <c r="AG39" s="12">
        <f>+SUMIF('IRS IMMO'!G:G,D:D,'IRS IMMO'!D:D)</f>
        <v>0</v>
      </c>
      <c r="AH39" s="12">
        <f>+SUMIFS(AGRIVETAM!C:C,AGRIVETAM!F:F,D:D)</f>
        <v>0</v>
      </c>
      <c r="AI39" s="12">
        <f>+SUMIF(EUROPAINTS!F:F,D:D,EUROPAINTS!C:C)</f>
        <v>0</v>
      </c>
      <c r="AJ39" s="12">
        <f>+SUMIF('VET ABE'!F:F,D:D,'VET ABE'!D:D)</f>
        <v>0</v>
      </c>
      <c r="AK39" s="12">
        <f>SUMIF('VET FIA'!F:F,D:D,'VET FIA'!D:D)</f>
        <v>0</v>
      </c>
      <c r="AL39" s="12">
        <f>+SUMIF('CSS SAKAY'!F:F,D:D,'CSS SAKAY'!C:C)</f>
        <v>0</v>
      </c>
      <c r="AM39" s="12"/>
      <c r="AN39" s="12">
        <f>SUMIF('United Malagasy'!F:F,D:D,'United Malagasy'!C:C)</f>
        <v>0</v>
      </c>
      <c r="AO39" s="12">
        <f>+SUMIF(NUTRIFOOD!E:E,D:D,NUTRIFOOD!C:C)</f>
        <v>0</v>
      </c>
      <c r="AP39" s="12">
        <f>+SUMIF(FERRIS!H:H,D:D,FERRIS!E:E)</f>
        <v>0</v>
      </c>
      <c r="AQ39" s="12">
        <f>+SUMIF(SEM!F:F,D:D,SEM!C:C)</f>
        <v>0</v>
      </c>
      <c r="AR39" s="12">
        <f>+SUMIF(Madatrade!F:F,D:D,Madatrade!C:C)</f>
        <v>0</v>
      </c>
      <c r="AS39" s="12">
        <f>+SUMIF('FLY TECH'!F:F,D:D,'FLY TECH'!D:D)</f>
        <v>0</v>
      </c>
      <c r="AT39" s="12">
        <f>+SUMIFS('FIRST INVESTISSEMENT'!D:D,'FIRST INVESTISSEMENT'!G:G,D:D)</f>
        <v>0</v>
      </c>
      <c r="AU39" s="164">
        <f t="shared" si="4"/>
        <v>-154016828.75999999</v>
      </c>
      <c r="AV39" s="165">
        <f t="shared" si="5"/>
        <v>-34051.403856726996</v>
      </c>
    </row>
    <row r="40" spans="1:48" hidden="1" x14ac:dyDescent="0.25">
      <c r="A40" s="11" t="str">
        <f t="shared" si="1"/>
        <v>1</v>
      </c>
      <c r="B40" s="11" t="str">
        <f t="shared" si="2"/>
        <v>16</v>
      </c>
      <c r="C40" s="11" t="str">
        <f t="shared" si="3"/>
        <v>164</v>
      </c>
      <c r="D40" s="60">
        <v>16410000</v>
      </c>
      <c r="E40" s="195" t="s">
        <v>3209</v>
      </c>
      <c r="F40" s="130" t="s">
        <v>2072</v>
      </c>
      <c r="G40" s="12">
        <f>+SUMIF(AGRIFARM!H:H,D:D,AGRIFARM!L:L)</f>
        <v>0</v>
      </c>
      <c r="H40" s="12">
        <f>+SUMIF(AGRICORP!I:I,D:D,AGRICORP!D:D)</f>
        <v>0</v>
      </c>
      <c r="I40" s="12">
        <f>+SUMIF(SMTP!D:D,D:D,SMTP!F:F)</f>
        <v>0</v>
      </c>
      <c r="J40" s="12">
        <f>+SUMIF(AGRIVET!G:G,D:D,AGRIVET!D:D)</f>
        <v>0</v>
      </c>
      <c r="K40" s="12">
        <f>+SUMIF(AGRIVAL!G:G,D:D,AGRIVAL!D:D)</f>
        <v>0</v>
      </c>
      <c r="L40" s="12">
        <f>+SUMIF(AGRIKOBA!G:G,D:D,AGRIKOBA!D:D)</f>
        <v>-321934579.83999997</v>
      </c>
      <c r="M40" s="12">
        <f>+SUMIF(LMOI!F:F,D:D,LMOI!C:C)</f>
        <v>0</v>
      </c>
      <c r="N40" s="12">
        <f>+SUMIF(TARTINE!G:G,D:D,TARTINE!D:D)</f>
        <v>0</v>
      </c>
      <c r="O40" s="12">
        <f>+SUMIF(IDF!F:F,D:D,IDF!C:C)</f>
        <v>0</v>
      </c>
      <c r="P40" s="12">
        <f>+SUMIF(RYA!G:G,D:D,RYA!D:D)</f>
        <v>0</v>
      </c>
      <c r="Q40" s="12">
        <f>+SUMIF('SCI NOAH'!G:G,D:D,'SCI NOAH'!D:D)</f>
        <v>0</v>
      </c>
      <c r="R40" s="12">
        <f>+SUMIF(SIM!F:F,D:D,SIM!C:C)</f>
        <v>0</v>
      </c>
      <c r="S40" s="163">
        <f>+SUMIF('First Energy'!A:A,D:D,'First Energy'!C:C)</f>
        <v>0</v>
      </c>
      <c r="T40" s="163">
        <f>+SUMIF('ID Motors'!G:G,D:D,'ID Motors'!D:D)</f>
        <v>-2218658647.1300001</v>
      </c>
      <c r="U40" s="12">
        <f>+SUMIF('ID RENTAL'!G:G,D:D,'ID RENTAL'!D:D)</f>
        <v>0</v>
      </c>
      <c r="V40" s="12">
        <f>+SUMIF('MCM '!G:G,D:D,'MCM '!D:D)</f>
        <v>0</v>
      </c>
      <c r="W40" s="12">
        <f>SUMIF(AGRIMOTORS!G:G,D:D,AGRIMOTORS!D:D)</f>
        <v>0</v>
      </c>
      <c r="X40" s="12">
        <f>+SUMIF(BOVIMA!F:F,D:D,BOVIMA!C:C)</f>
        <v>0</v>
      </c>
      <c r="Y40" s="12">
        <f>+SUMIF(AGRIFEED!F:F,D:D,AGRIFEED!C:C)</f>
        <v>0</v>
      </c>
      <c r="Z40" s="12">
        <f>SUMIF(AMIP!F:F,D:D,AMIP!C:C)</f>
        <v>0</v>
      </c>
      <c r="AA40" s="12">
        <f>+SUMIF(ISF!G:G,D:D,ISF!D:D)</f>
        <v>0</v>
      </c>
      <c r="AB40" s="124">
        <f>+SUMIF(DISCOI!G:G,D:D,DISCOI!D:D)</f>
        <v>0</v>
      </c>
      <c r="AC40" s="12">
        <f>+SUMIF(MABEL!F:F,D:D,MABEL!C:C)</f>
        <v>0</v>
      </c>
      <c r="AD40" s="12">
        <f>+SUMIF(NMP!F:F,D:D,NMP!C:C)</f>
        <v>0</v>
      </c>
      <c r="AE40" s="12">
        <f>+SUMIF('AMCHO '!F:F,D:D,'AMCHO '!C:C)</f>
        <v>0</v>
      </c>
      <c r="AF40" s="12">
        <f>+SUMIF(CONFORTIS!G:G,D:D,CONFORTIS!D:D)</f>
        <v>0</v>
      </c>
      <c r="AG40" s="12">
        <f>+SUMIF('IRS IMMO'!G:G,D:D,'IRS IMMO'!D:D)</f>
        <v>0</v>
      </c>
      <c r="AH40" s="12">
        <f>+SUMIFS(AGRIVETAM!C:C,AGRIVETAM!F:F,D:D)</f>
        <v>0</v>
      </c>
      <c r="AI40" s="12">
        <f>+SUMIF(EUROPAINTS!F:F,D:D,EUROPAINTS!C:C)</f>
        <v>0</v>
      </c>
      <c r="AJ40" s="12">
        <f>+SUMIF('VET ABE'!F:F,D:D,'VET ABE'!D:D)</f>
        <v>0</v>
      </c>
      <c r="AK40" s="12">
        <f>SUMIF('VET FIA'!F:F,D:D,'VET FIA'!D:D)</f>
        <v>0</v>
      </c>
      <c r="AL40" s="12">
        <f>+SUMIF('CSS SAKAY'!F:F,D:D,'CSS SAKAY'!C:C)</f>
        <v>0</v>
      </c>
      <c r="AM40" s="12"/>
      <c r="AN40" s="12">
        <f>SUMIF('United Malagasy'!F:F,D:D,'United Malagasy'!C:C)</f>
        <v>0</v>
      </c>
      <c r="AO40" s="12">
        <f>+SUMIF(NUTRIFOOD!E:E,D:D,NUTRIFOOD!C:C)</f>
        <v>0</v>
      </c>
      <c r="AP40" s="12">
        <f>+SUMIF(FERRIS!H:H,D:D,FERRIS!E:E)</f>
        <v>0</v>
      </c>
      <c r="AQ40" s="12">
        <f>+SUMIF(SEM!F:F,D:D,SEM!C:C)</f>
        <v>0</v>
      </c>
      <c r="AR40" s="12">
        <f>+SUMIF(Madatrade!F:F,D:D,Madatrade!C:C)</f>
        <v>0</v>
      </c>
      <c r="AS40" s="12">
        <f>+SUMIF('FLY TECH'!F:F,D:D,'FLY TECH'!D:D)</f>
        <v>0</v>
      </c>
      <c r="AT40" s="12">
        <f>+SUMIFS('FIRST INVESTISSEMENT'!D:D,'FIRST INVESTISSEMENT'!G:G,D:D)</f>
        <v>0</v>
      </c>
      <c r="AU40" s="164">
        <f t="shared" si="4"/>
        <v>-2540593226.9700003</v>
      </c>
      <c r="AV40" s="165">
        <f t="shared" si="5"/>
        <v>-561696.83990850125</v>
      </c>
    </row>
    <row r="41" spans="1:48" hidden="1" x14ac:dyDescent="0.25">
      <c r="A41" s="11" t="str">
        <f t="shared" si="1"/>
        <v>1</v>
      </c>
      <c r="B41" s="11" t="str">
        <f t="shared" si="2"/>
        <v>16</v>
      </c>
      <c r="C41" s="11" t="str">
        <f t="shared" si="3"/>
        <v>164</v>
      </c>
      <c r="D41" s="23">
        <v>16411000</v>
      </c>
      <c r="E41" s="195" t="s">
        <v>3266</v>
      </c>
      <c r="F41" s="24" t="s">
        <v>408</v>
      </c>
      <c r="G41" s="12">
        <f>+SUMIF(AGRIFARM!H:H,D:D,AGRIFARM!L:L)</f>
        <v>0</v>
      </c>
      <c r="H41" s="12">
        <f>+SUMIF(AGRICORP!I:I,D:D,AGRICORP!D:D)</f>
        <v>0</v>
      </c>
      <c r="I41" s="12">
        <f>+SUMIF(SMTP!D:D,D:D,SMTP!F:F)</f>
        <v>0</v>
      </c>
      <c r="J41" s="12">
        <f>+SUMIF(AGRIVET!G:G,D:D,AGRIVET!D:D)</f>
        <v>0</v>
      </c>
      <c r="K41" s="12">
        <f>+SUMIF(AGRIVAL!G:G,D:D,AGRIVAL!D:D)</f>
        <v>0</v>
      </c>
      <c r="L41" s="12">
        <f>+SUMIF(AGRIKOBA!G:G,D:D,AGRIKOBA!D:D)</f>
        <v>0</v>
      </c>
      <c r="M41" s="12">
        <f>+SUMIF(LMOI!F:F,D:D,LMOI!C:C)</f>
        <v>-388469700</v>
      </c>
      <c r="N41" s="12">
        <f>+SUMIF(TARTINE!G:G,D:D,TARTINE!D:D)</f>
        <v>0</v>
      </c>
      <c r="O41" s="12">
        <f>+SUMIF(IDF!F:F,D:D,IDF!C:C)</f>
        <v>0</v>
      </c>
      <c r="P41" s="12">
        <f>+SUMIF(RYA!G:G,D:D,RYA!D:D)</f>
        <v>0</v>
      </c>
      <c r="Q41" s="12">
        <f>+SUMIF('SCI NOAH'!G:G,D:D,'SCI NOAH'!D:D)</f>
        <v>0</v>
      </c>
      <c r="R41" s="12">
        <f>+SUMIF(SIM!F:F,D:D,SIM!C:C)</f>
        <v>0</v>
      </c>
      <c r="S41" s="163">
        <f>+SUMIF('First Energy'!A:A,D:D,'First Energy'!C:C)</f>
        <v>0</v>
      </c>
      <c r="T41" s="163">
        <f>+SUMIF('ID Motors'!G:G,D:D,'ID Motors'!D:D)</f>
        <v>0</v>
      </c>
      <c r="U41" s="12">
        <f>+SUMIF('ID RENTAL'!G:G,D:D,'ID RENTAL'!D:D)</f>
        <v>0</v>
      </c>
      <c r="V41" s="12">
        <f>+SUMIF('MCM '!G:G,D:D,'MCM '!D:D)</f>
        <v>0</v>
      </c>
      <c r="W41" s="12">
        <f>SUMIF(AGRIMOTORS!G:G,D:D,AGRIMOTORS!D:D)</f>
        <v>0</v>
      </c>
      <c r="X41" s="12">
        <f>+SUMIF(BOVIMA!F:F,D:D,BOVIMA!C:C)</f>
        <v>0</v>
      </c>
      <c r="Y41" s="12">
        <f>+SUMIF(AGRIFEED!F:F,D:D,AGRIFEED!C:C)</f>
        <v>0</v>
      </c>
      <c r="Z41" s="12">
        <f>SUMIF(AMIP!F:F,D:D,AMIP!C:C)</f>
        <v>0</v>
      </c>
      <c r="AA41" s="12">
        <f>+SUMIF(ISF!G:G,D:D,ISF!D:D)</f>
        <v>0</v>
      </c>
      <c r="AB41" s="124">
        <f>+SUMIF(DISCOI!G:G,D:D,DISCOI!D:D)</f>
        <v>0</v>
      </c>
      <c r="AC41" s="12">
        <f>+SUMIF(MABEL!F:F,D:D,MABEL!C:C)</f>
        <v>0</v>
      </c>
      <c r="AD41" s="12">
        <f>+SUMIF(NMP!F:F,D:D,NMP!C:C)</f>
        <v>0</v>
      </c>
      <c r="AE41" s="12">
        <f>+SUMIF('AMCHO '!F:F,D:D,'AMCHO '!C:C)</f>
        <v>0</v>
      </c>
      <c r="AF41" s="12">
        <f>+SUMIF(CONFORTIS!G:G,D:D,CONFORTIS!D:D)</f>
        <v>0</v>
      </c>
      <c r="AG41" s="12">
        <f>+SUMIF('IRS IMMO'!G:G,D:D,'IRS IMMO'!D:D)</f>
        <v>0</v>
      </c>
      <c r="AH41" s="12">
        <f>+SUMIFS(AGRIVETAM!C:C,AGRIVETAM!F:F,D:D)</f>
        <v>0</v>
      </c>
      <c r="AI41" s="12">
        <f>+SUMIF(EUROPAINTS!F:F,D:D,EUROPAINTS!C:C)</f>
        <v>0</v>
      </c>
      <c r="AJ41" s="12">
        <f>+SUMIF('VET ABE'!F:F,D:D,'VET ABE'!D:D)</f>
        <v>0</v>
      </c>
      <c r="AK41" s="12">
        <f>SUMIF('VET FIA'!F:F,D:D,'VET FIA'!D:D)</f>
        <v>0</v>
      </c>
      <c r="AL41" s="12">
        <f>+SUMIF('CSS SAKAY'!F:F,D:D,'CSS SAKAY'!C:C)</f>
        <v>0</v>
      </c>
      <c r="AM41" s="12"/>
      <c r="AN41" s="12">
        <f>SUMIF('United Malagasy'!F:F,D:D,'United Malagasy'!C:C)</f>
        <v>0</v>
      </c>
      <c r="AO41" s="12">
        <f>+SUMIF(NUTRIFOOD!E:E,D:D,NUTRIFOOD!C:C)</f>
        <v>0</v>
      </c>
      <c r="AP41" s="12">
        <f>+SUMIF(FERRIS!H:H,D:D,FERRIS!E:E)</f>
        <v>0</v>
      </c>
      <c r="AQ41" s="12">
        <f>+SUMIF(SEM!F:F,D:D,SEM!C:C)</f>
        <v>0</v>
      </c>
      <c r="AR41" s="12">
        <f>+SUMIF(Madatrade!F:F,D:D,Madatrade!C:C)</f>
        <v>0</v>
      </c>
      <c r="AS41" s="12">
        <f>+SUMIF('FLY TECH'!F:F,D:D,'FLY TECH'!D:D)</f>
        <v>0</v>
      </c>
      <c r="AT41" s="12">
        <f>+SUMIFS('FIRST INVESTISSEMENT'!D:D,'FIRST INVESTISSEMENT'!G:G,D:D)</f>
        <v>0</v>
      </c>
      <c r="AU41" s="164">
        <f t="shared" si="4"/>
        <v>-388469700</v>
      </c>
      <c r="AV41" s="165">
        <f t="shared" si="5"/>
        <v>-85886.320003473767</v>
      </c>
    </row>
    <row r="42" spans="1:48" hidden="1" x14ac:dyDescent="0.25">
      <c r="A42" s="11" t="str">
        <f t="shared" si="1"/>
        <v>1</v>
      </c>
      <c r="B42" s="11" t="str">
        <f t="shared" si="2"/>
        <v>16</v>
      </c>
      <c r="C42" s="11" t="str">
        <f t="shared" si="3"/>
        <v>164</v>
      </c>
      <c r="D42" s="23">
        <v>16412000</v>
      </c>
      <c r="E42" s="195" t="s">
        <v>3266</v>
      </c>
      <c r="F42" s="24" t="s">
        <v>412</v>
      </c>
      <c r="G42" s="12">
        <f>+SUMIF(AGRIFARM!H:H,D:D,AGRIFARM!L:L)</f>
        <v>0</v>
      </c>
      <c r="H42" s="12">
        <f>+SUMIF(AGRICORP!I:I,D:D,AGRICORP!D:D)</f>
        <v>0</v>
      </c>
      <c r="I42" s="12">
        <f>+SUMIF(SMTP!D:D,D:D,SMTP!F:F)</f>
        <v>-458216365.67000002</v>
      </c>
      <c r="J42" s="12">
        <f>+SUMIF(AGRIVET!G:G,D:D,AGRIVET!D:D)</f>
        <v>0</v>
      </c>
      <c r="K42" s="12">
        <f>+SUMIF(AGRIVAL!G:G,D:D,AGRIVAL!D:D)</f>
        <v>0</v>
      </c>
      <c r="L42" s="12">
        <f>+SUMIF(AGRIKOBA!G:G,D:D,AGRIKOBA!D:D)</f>
        <v>0</v>
      </c>
      <c r="M42" s="12">
        <f>+SUMIF(LMOI!F:F,D:D,LMOI!C:C)</f>
        <v>-6257607166.0200005</v>
      </c>
      <c r="N42" s="12">
        <f>+SUMIF(TARTINE!G:G,D:D,TARTINE!D:D)</f>
        <v>0</v>
      </c>
      <c r="O42" s="12">
        <f>+SUMIF(IDF!F:F,D:D,IDF!C:C)</f>
        <v>0</v>
      </c>
      <c r="P42" s="12">
        <f>+SUMIF(RYA!G:G,D:D,RYA!D:D)</f>
        <v>0</v>
      </c>
      <c r="Q42" s="12">
        <f>+SUMIF('SCI NOAH'!G:G,D:D,'SCI NOAH'!D:D)</f>
        <v>0</v>
      </c>
      <c r="R42" s="12">
        <f>+SUMIF(SIM!F:F,D:D,SIM!C:C)</f>
        <v>0</v>
      </c>
      <c r="S42" s="163">
        <f>+SUMIF('First Energy'!A:A,D:D,'First Energy'!C:C)</f>
        <v>0</v>
      </c>
      <c r="T42" s="163">
        <f>+SUMIF('ID Motors'!G:G,D:D,'ID Motors'!D:D)</f>
        <v>0</v>
      </c>
      <c r="U42" s="12">
        <f>+SUMIF('ID RENTAL'!G:G,D:D,'ID RENTAL'!D:D)</f>
        <v>0</v>
      </c>
      <c r="V42" s="12">
        <f>+SUMIF('MCM '!G:G,D:D,'MCM '!D:D)</f>
        <v>0</v>
      </c>
      <c r="W42" s="12">
        <f>SUMIF(AGRIMOTORS!G:G,D:D,AGRIMOTORS!D:D)</f>
        <v>0</v>
      </c>
      <c r="X42" s="12">
        <f>+SUMIF(BOVIMA!F:F,D:D,BOVIMA!C:C)</f>
        <v>0</v>
      </c>
      <c r="Y42" s="12">
        <f>+SUMIF(AGRIFEED!F:F,D:D,AGRIFEED!C:C)</f>
        <v>0</v>
      </c>
      <c r="Z42" s="12">
        <f>SUMIF(AMIP!F:F,D:D,AMIP!C:C)</f>
        <v>0</v>
      </c>
      <c r="AA42" s="12">
        <f>+SUMIF(ISF!G:G,D:D,ISF!D:D)</f>
        <v>0</v>
      </c>
      <c r="AB42" s="124">
        <f>+SUMIF(DISCOI!G:G,D:D,DISCOI!D:D)</f>
        <v>0</v>
      </c>
      <c r="AC42" s="12">
        <f>+SUMIF(MABEL!F:F,D:D,MABEL!C:C)</f>
        <v>0</v>
      </c>
      <c r="AD42" s="12">
        <f>+SUMIF(NMP!F:F,D:D,NMP!C:C)</f>
        <v>0</v>
      </c>
      <c r="AE42" s="12">
        <f>+SUMIF('AMCHO '!F:F,D:D,'AMCHO '!C:C)</f>
        <v>0</v>
      </c>
      <c r="AF42" s="12">
        <f>+SUMIF(CONFORTIS!G:G,D:D,CONFORTIS!D:D)</f>
        <v>0</v>
      </c>
      <c r="AG42" s="12">
        <f>+SUMIF('IRS IMMO'!G:G,D:D,'IRS IMMO'!D:D)</f>
        <v>0</v>
      </c>
      <c r="AH42" s="12">
        <f>+SUMIFS(AGRIVETAM!C:C,AGRIVETAM!F:F,D:D)</f>
        <v>0</v>
      </c>
      <c r="AI42" s="12">
        <f>+SUMIF(EUROPAINTS!F:F,D:D,EUROPAINTS!C:C)</f>
        <v>0</v>
      </c>
      <c r="AJ42" s="12">
        <f>+SUMIF('VET ABE'!F:F,D:D,'VET ABE'!D:D)</f>
        <v>0</v>
      </c>
      <c r="AK42" s="12">
        <f>SUMIF('VET FIA'!F:F,D:D,'VET FIA'!D:D)</f>
        <v>0</v>
      </c>
      <c r="AL42" s="12">
        <f>+SUMIF('CSS SAKAY'!F:F,D:D,'CSS SAKAY'!C:C)</f>
        <v>0</v>
      </c>
      <c r="AM42" s="12"/>
      <c r="AN42" s="12">
        <f>SUMIF('United Malagasy'!F:F,D:D,'United Malagasy'!C:C)</f>
        <v>0</v>
      </c>
      <c r="AO42" s="12">
        <f>+SUMIF(NUTRIFOOD!E:E,D:D,NUTRIFOOD!C:C)</f>
        <v>0</v>
      </c>
      <c r="AP42" s="12">
        <f>+SUMIF(FERRIS!H:H,D:D,FERRIS!E:E)</f>
        <v>0</v>
      </c>
      <c r="AQ42" s="12">
        <f>+SUMIF(SEM!F:F,D:D,SEM!C:C)</f>
        <v>0</v>
      </c>
      <c r="AR42" s="12">
        <f>+SUMIF(Madatrade!F:F,D:D,Madatrade!C:C)</f>
        <v>0</v>
      </c>
      <c r="AS42" s="12">
        <f>+SUMIF('FLY TECH'!F:F,D:D,'FLY TECH'!D:D)</f>
        <v>0</v>
      </c>
      <c r="AT42" s="12">
        <f>+SUMIFS('FIRST INVESTISSEMENT'!D:D,'FIRST INVESTISSEMENT'!G:G,D:D)</f>
        <v>0</v>
      </c>
      <c r="AU42" s="164">
        <f t="shared" si="4"/>
        <v>-6715823531.6900005</v>
      </c>
      <c r="AV42" s="165">
        <f t="shared" si="5"/>
        <v>-1484793.7147468303</v>
      </c>
    </row>
    <row r="43" spans="1:48" hidden="1" x14ac:dyDescent="0.25">
      <c r="A43" s="11" t="str">
        <f t="shared" si="1"/>
        <v>1</v>
      </c>
      <c r="B43" s="11" t="str">
        <f t="shared" si="2"/>
        <v>16</v>
      </c>
      <c r="C43" s="11" t="str">
        <f t="shared" si="3"/>
        <v>164</v>
      </c>
      <c r="D43" s="23">
        <v>16413000</v>
      </c>
      <c r="E43" s="195" t="s">
        <v>3209</v>
      </c>
      <c r="F43" s="24" t="s">
        <v>1960</v>
      </c>
      <c r="G43" s="12">
        <f>+SUMIF(AGRIFARM!H:H,D:D,AGRIFARM!L:L)</f>
        <v>0</v>
      </c>
      <c r="H43" s="12">
        <f>+SUMIF(AGRICORP!I:I,D:D,AGRICORP!D:D)</f>
        <v>0</v>
      </c>
      <c r="I43" s="12">
        <f>+SUMIF(SMTP!D:D,D:D,SMTP!F:F)</f>
        <v>-450943543.69</v>
      </c>
      <c r="J43" s="12">
        <f>+SUMIF(AGRIVET!G:G,D:D,AGRIVET!D:D)</f>
        <v>0</v>
      </c>
      <c r="K43" s="12">
        <f>+SUMIF(AGRIVAL!G:G,D:D,AGRIVAL!D:D)</f>
        <v>0</v>
      </c>
      <c r="L43" s="12">
        <f>+SUMIF(AGRIKOBA!G:G,D:D,AGRIKOBA!D:D)</f>
        <v>0</v>
      </c>
      <c r="M43" s="12">
        <f>+SUMIF(LMOI!F:F,D:D,LMOI!C:C)</f>
        <v>-2354450666.9899998</v>
      </c>
      <c r="N43" s="12">
        <f>+SUMIF(TARTINE!G:G,D:D,TARTINE!D:D)</f>
        <v>0</v>
      </c>
      <c r="O43" s="12">
        <f>+SUMIF(IDF!F:F,D:D,IDF!C:C)</f>
        <v>0</v>
      </c>
      <c r="P43" s="12">
        <f>+SUMIF(RYA!G:G,D:D,RYA!D:D)</f>
        <v>-4252220308.3599997</v>
      </c>
      <c r="Q43" s="12">
        <f>+SUMIF('SCI NOAH'!G:G,D:D,'SCI NOAH'!D:D)</f>
        <v>0</v>
      </c>
      <c r="R43" s="12">
        <f>+SUMIF(SIM!F:F,D:D,SIM!C:C)</f>
        <v>0</v>
      </c>
      <c r="S43" s="163">
        <f>+SUMIF('First Energy'!A:A,D:D,'First Energy'!C:C)</f>
        <v>0</v>
      </c>
      <c r="T43" s="163">
        <f>+SUMIF('ID Motors'!G:G,D:D,'ID Motors'!D:D)</f>
        <v>0</v>
      </c>
      <c r="U43" s="12">
        <f>+SUMIF('ID RENTAL'!G:G,D:D,'ID RENTAL'!D:D)</f>
        <v>0</v>
      </c>
      <c r="V43" s="12">
        <f>+SUMIF('MCM '!G:G,D:D,'MCM '!D:D)</f>
        <v>0</v>
      </c>
      <c r="W43" s="12">
        <f>SUMIF(AGRIMOTORS!G:G,D:D,AGRIMOTORS!D:D)</f>
        <v>0</v>
      </c>
      <c r="X43" s="12">
        <f>+SUMIF(BOVIMA!F:F,D:D,BOVIMA!C:C)</f>
        <v>0</v>
      </c>
      <c r="Y43" s="12">
        <f>+SUMIF(AGRIFEED!F:F,D:D,AGRIFEED!C:C)</f>
        <v>0</v>
      </c>
      <c r="Z43" s="12">
        <f>SUMIF(AMIP!F:F,D:D,AMIP!C:C)</f>
        <v>0</v>
      </c>
      <c r="AA43" s="12">
        <f>+SUMIF(ISF!G:G,D:D,ISF!D:D)</f>
        <v>0</v>
      </c>
      <c r="AB43" s="124">
        <f>+SUMIF(DISCOI!G:G,D:D,DISCOI!D:D)</f>
        <v>0</v>
      </c>
      <c r="AC43" s="12">
        <f>+SUMIF(MABEL!F:F,D:D,MABEL!C:C)</f>
        <v>-5000000000</v>
      </c>
      <c r="AD43" s="12">
        <f>+SUMIF(NMP!F:F,D:D,NMP!C:C)</f>
        <v>0</v>
      </c>
      <c r="AE43" s="12">
        <f>+SUMIF('AMCHO '!F:F,D:D,'AMCHO '!C:C)</f>
        <v>0</v>
      </c>
      <c r="AF43" s="12">
        <f>+SUMIF(CONFORTIS!G:G,D:D,CONFORTIS!D:D)</f>
        <v>0</v>
      </c>
      <c r="AG43" s="12">
        <f>+SUMIF('IRS IMMO'!G:G,D:D,'IRS IMMO'!D:D)</f>
        <v>0</v>
      </c>
      <c r="AH43" s="12">
        <f>+SUMIFS(AGRIVETAM!C:C,AGRIVETAM!F:F,D:D)</f>
        <v>0</v>
      </c>
      <c r="AI43" s="12">
        <f>+SUMIF(EUROPAINTS!F:F,D:D,EUROPAINTS!C:C)</f>
        <v>0</v>
      </c>
      <c r="AJ43" s="12">
        <f>+SUMIF('VET ABE'!F:F,D:D,'VET ABE'!D:D)</f>
        <v>0</v>
      </c>
      <c r="AK43" s="12">
        <f>SUMIF('VET FIA'!F:F,D:D,'VET FIA'!D:D)</f>
        <v>0</v>
      </c>
      <c r="AL43" s="12">
        <f>+SUMIF('CSS SAKAY'!F:F,D:D,'CSS SAKAY'!C:C)</f>
        <v>0</v>
      </c>
      <c r="AM43" s="12"/>
      <c r="AN43" s="12">
        <f>SUMIF('United Malagasy'!F:F,D:D,'United Malagasy'!C:C)</f>
        <v>0</v>
      </c>
      <c r="AO43" s="12">
        <f>+SUMIF(NUTRIFOOD!E:E,D:D,NUTRIFOOD!C:C)</f>
        <v>0</v>
      </c>
      <c r="AP43" s="12">
        <f>+SUMIF(FERRIS!H:H,D:D,FERRIS!E:E)</f>
        <v>0</v>
      </c>
      <c r="AQ43" s="12">
        <f>+SUMIF(SEM!F:F,D:D,SEM!C:C)</f>
        <v>0</v>
      </c>
      <c r="AR43" s="12">
        <f>+SUMIF(Madatrade!F:F,D:D,Madatrade!C:C)</f>
        <v>0</v>
      </c>
      <c r="AS43" s="12">
        <f>+SUMIF('FLY TECH'!F:F,D:D,'FLY TECH'!D:D)</f>
        <v>0</v>
      </c>
      <c r="AT43" s="12">
        <f>+SUMIFS('FIRST INVESTISSEMENT'!D:D,'FIRST INVESTISSEMENT'!G:G,D:D)</f>
        <v>0</v>
      </c>
      <c r="AU43" s="164">
        <f t="shared" si="4"/>
        <v>-12057614519.039999</v>
      </c>
      <c r="AV43" s="165">
        <f t="shared" si="5"/>
        <v>-2665804.1516772113</v>
      </c>
    </row>
    <row r="44" spans="1:48" hidden="1" x14ac:dyDescent="0.25">
      <c r="A44" s="11" t="str">
        <f t="shared" si="1"/>
        <v>1</v>
      </c>
      <c r="B44" s="11" t="str">
        <f t="shared" si="2"/>
        <v>16</v>
      </c>
      <c r="C44" s="11" t="str">
        <f t="shared" si="3"/>
        <v>164</v>
      </c>
      <c r="D44" s="23">
        <v>16415000</v>
      </c>
      <c r="E44" s="195" t="s">
        <v>3209</v>
      </c>
      <c r="F44" s="24" t="s">
        <v>1388</v>
      </c>
      <c r="G44" s="12">
        <f>+SUMIF(AGRIFARM!H:H,D:D,AGRIFARM!L:L)</f>
        <v>0</v>
      </c>
      <c r="H44" s="12">
        <f>+SUMIF(AGRICORP!I:I,D:D,AGRICORP!D:D)</f>
        <v>0</v>
      </c>
      <c r="I44" s="12">
        <f>+SUMIF(SMTP!D:D,D:D,SMTP!F:F)</f>
        <v>-1457000000</v>
      </c>
      <c r="J44" s="12">
        <f>+SUMIF(AGRIVET!G:G,D:D,AGRIVET!D:D)</f>
        <v>0</v>
      </c>
      <c r="K44" s="12">
        <f>+SUMIF(AGRIVAL!G:G,D:D,AGRIVAL!D:D)</f>
        <v>0</v>
      </c>
      <c r="L44" s="12">
        <f>+SUMIF(AGRIKOBA!G:G,D:D,AGRIKOBA!D:D)</f>
        <v>0</v>
      </c>
      <c r="M44" s="12">
        <f>+SUMIF(LMOI!F:F,D:D,LMOI!C:C)</f>
        <v>0</v>
      </c>
      <c r="N44" s="12">
        <f>+SUMIF(TARTINE!G:G,D:D,TARTINE!D:D)</f>
        <v>0</v>
      </c>
      <c r="O44" s="12">
        <f>+SUMIF(IDF!F:F,D:D,IDF!C:C)</f>
        <v>0</v>
      </c>
      <c r="P44" s="12">
        <f>+SUMIF(RYA!G:G,D:D,RYA!D:D)</f>
        <v>0</v>
      </c>
      <c r="Q44" s="12">
        <f>+SUMIF('SCI NOAH'!G:G,D:D,'SCI NOAH'!D:D)</f>
        <v>0</v>
      </c>
      <c r="R44" s="12">
        <f>+SUMIF(SIM!F:F,D:D,SIM!C:C)</f>
        <v>0</v>
      </c>
      <c r="S44" s="163">
        <f>+SUMIF('First Energy'!A:A,D:D,'First Energy'!C:C)</f>
        <v>0</v>
      </c>
      <c r="T44" s="163">
        <f>+SUMIF('ID Motors'!G:G,D:D,'ID Motors'!D:D)</f>
        <v>0</v>
      </c>
      <c r="U44" s="12">
        <f>+SUMIF('ID RENTAL'!G:G,D:D,'ID RENTAL'!D:D)</f>
        <v>0</v>
      </c>
      <c r="V44" s="12">
        <f>+SUMIF('MCM '!G:G,D:D,'MCM '!D:D)</f>
        <v>0</v>
      </c>
      <c r="W44" s="12">
        <f>SUMIF(AGRIMOTORS!G:G,D:D,AGRIMOTORS!D:D)</f>
        <v>0</v>
      </c>
      <c r="X44" s="12">
        <f>+SUMIF(BOVIMA!F:F,D:D,BOVIMA!C:C)</f>
        <v>0</v>
      </c>
      <c r="Y44" s="12">
        <f>+SUMIF(AGRIFEED!F:F,D:D,AGRIFEED!C:C)</f>
        <v>0</v>
      </c>
      <c r="Z44" s="12">
        <f>SUMIF(AMIP!F:F,D:D,AMIP!C:C)</f>
        <v>0</v>
      </c>
      <c r="AA44" s="12">
        <f>+SUMIF(ISF!G:G,D:D,ISF!D:D)</f>
        <v>0</v>
      </c>
      <c r="AB44" s="124">
        <f>+SUMIF(DISCOI!G:G,D:D,DISCOI!D:D)</f>
        <v>0</v>
      </c>
      <c r="AC44" s="12">
        <f>+SUMIF(MABEL!F:F,D:D,MABEL!C:C)</f>
        <v>0</v>
      </c>
      <c r="AD44" s="12">
        <f>+SUMIF(NMP!F:F,D:D,NMP!C:C)</f>
        <v>0</v>
      </c>
      <c r="AE44" s="12">
        <f>+SUMIF('AMCHO '!F:F,D:D,'AMCHO '!C:C)</f>
        <v>0</v>
      </c>
      <c r="AF44" s="12">
        <f>+SUMIF(CONFORTIS!G:G,D:D,CONFORTIS!D:D)</f>
        <v>0</v>
      </c>
      <c r="AG44" s="12">
        <f>+SUMIF('IRS IMMO'!G:G,D:D,'IRS IMMO'!D:D)</f>
        <v>0</v>
      </c>
      <c r="AH44" s="12">
        <f>+SUMIFS(AGRIVETAM!C:C,AGRIVETAM!F:F,D:D)</f>
        <v>0</v>
      </c>
      <c r="AI44" s="12">
        <f>+SUMIF(EUROPAINTS!F:F,D:D,EUROPAINTS!C:C)</f>
        <v>0</v>
      </c>
      <c r="AJ44" s="12">
        <f>+SUMIF('VET ABE'!F:F,D:D,'VET ABE'!D:D)</f>
        <v>0</v>
      </c>
      <c r="AK44" s="12">
        <f>SUMIF('VET FIA'!F:F,D:D,'VET FIA'!D:D)</f>
        <v>0</v>
      </c>
      <c r="AL44" s="12">
        <f>+SUMIF('CSS SAKAY'!F:F,D:D,'CSS SAKAY'!C:C)</f>
        <v>0</v>
      </c>
      <c r="AM44" s="12"/>
      <c r="AN44" s="12">
        <f>SUMIF('United Malagasy'!F:F,D:D,'United Malagasy'!C:C)</f>
        <v>0</v>
      </c>
      <c r="AO44" s="12">
        <f>+SUMIF(NUTRIFOOD!E:E,D:D,NUTRIFOOD!C:C)</f>
        <v>0</v>
      </c>
      <c r="AP44" s="12">
        <f>+SUMIF(FERRIS!H:H,D:D,FERRIS!E:E)</f>
        <v>0</v>
      </c>
      <c r="AQ44" s="12">
        <f>+SUMIF(SEM!F:F,D:D,SEM!C:C)</f>
        <v>0</v>
      </c>
      <c r="AR44" s="12">
        <f>+SUMIF(Madatrade!F:F,D:D,Madatrade!C:C)</f>
        <v>0</v>
      </c>
      <c r="AS44" s="12">
        <f>+SUMIF('FLY TECH'!F:F,D:D,'FLY TECH'!D:D)</f>
        <v>0</v>
      </c>
      <c r="AT44" s="12">
        <f>+SUMIFS('FIRST INVESTISSEMENT'!D:D,'FIRST INVESTISSEMENT'!G:G,D:D)</f>
        <v>0</v>
      </c>
      <c r="AU44" s="164">
        <f t="shared" si="4"/>
        <v>-1457000000</v>
      </c>
      <c r="AV44" s="165">
        <f t="shared" si="5"/>
        <v>-322126.45734033122</v>
      </c>
    </row>
    <row r="45" spans="1:48" hidden="1" x14ac:dyDescent="0.25">
      <c r="A45" s="11" t="str">
        <f t="shared" si="1"/>
        <v>1</v>
      </c>
      <c r="B45" s="11" t="str">
        <f t="shared" si="2"/>
        <v>16</v>
      </c>
      <c r="C45" s="11" t="str">
        <f t="shared" si="3"/>
        <v>164</v>
      </c>
      <c r="D45" s="23">
        <v>16420000</v>
      </c>
      <c r="E45" s="195" t="s">
        <v>3209</v>
      </c>
      <c r="F45" s="24" t="s">
        <v>245</v>
      </c>
      <c r="G45" s="12">
        <f>+SUMIF(AGRIFARM!H:H,D:D,AGRIFARM!L:L)</f>
        <v>0</v>
      </c>
      <c r="H45" s="12">
        <f>+SUMIF(AGRICORP!I:I,D:D,AGRICORP!D:D)</f>
        <v>0</v>
      </c>
      <c r="I45" s="12">
        <f>+SUMIF(SMTP!D:D,D:D,SMTP!F:F)</f>
        <v>0</v>
      </c>
      <c r="J45" s="12">
        <f>+SUMIF(AGRIVET!G:G,D:D,AGRIVET!D:D)</f>
        <v>0</v>
      </c>
      <c r="K45" s="12">
        <f>+SUMIF(AGRIVAL!G:G,D:D,AGRIVAL!D:D)</f>
        <v>-5178751889.2700005</v>
      </c>
      <c r="L45" s="12">
        <f>+SUMIF(AGRIKOBA!G:G,D:D,AGRIKOBA!D:D)</f>
        <v>0</v>
      </c>
      <c r="M45" s="12">
        <f>+SUMIF(LMOI!F:F,D:D,LMOI!C:C)</f>
        <v>0</v>
      </c>
      <c r="N45" s="12">
        <f>+SUMIF(TARTINE!G:G,D:D,TARTINE!D:D)</f>
        <v>0</v>
      </c>
      <c r="O45" s="12">
        <f>+SUMIF(IDF!F:F,D:D,IDF!C:C)</f>
        <v>0</v>
      </c>
      <c r="P45" s="12">
        <f>+SUMIF(RYA!G:G,D:D,RYA!D:D)</f>
        <v>0</v>
      </c>
      <c r="Q45" s="12">
        <f>+SUMIF('SCI NOAH'!G:G,D:D,'SCI NOAH'!D:D)</f>
        <v>0</v>
      </c>
      <c r="R45" s="12">
        <f>+SUMIF(SIM!F:F,D:D,SIM!C:C)</f>
        <v>0</v>
      </c>
      <c r="S45" s="163">
        <f>+SUMIF('First Energy'!A:A,D:D,'First Energy'!C:C)</f>
        <v>0</v>
      </c>
      <c r="T45" s="163">
        <f>+SUMIF('ID Motors'!G:G,D:D,'ID Motors'!D:D)</f>
        <v>0</v>
      </c>
      <c r="U45" s="12">
        <f>+SUMIF('ID RENTAL'!G:G,D:D,'ID RENTAL'!D:D)</f>
        <v>0</v>
      </c>
      <c r="V45" s="12">
        <f>+SUMIF('MCM '!G:G,D:D,'MCM '!D:D)</f>
        <v>0</v>
      </c>
      <c r="W45" s="12">
        <f>SUMIF(AGRIMOTORS!G:G,D:D,AGRIMOTORS!D:D)</f>
        <v>0</v>
      </c>
      <c r="X45" s="12">
        <f>+SUMIF(BOVIMA!F:F,D:D,BOVIMA!C:C)</f>
        <v>0</v>
      </c>
      <c r="Y45" s="12">
        <f>+SUMIF(AGRIFEED!F:F,D:D,AGRIFEED!C:C)</f>
        <v>0</v>
      </c>
      <c r="Z45" s="12">
        <f>SUMIF(AMIP!F:F,D:D,AMIP!C:C)</f>
        <v>0</v>
      </c>
      <c r="AA45" s="12">
        <f>+SUMIF(ISF!G:G,D:D,ISF!D:D)</f>
        <v>0</v>
      </c>
      <c r="AB45" s="124">
        <f>+SUMIF(DISCOI!G:G,D:D,DISCOI!D:D)</f>
        <v>0</v>
      </c>
      <c r="AC45" s="12">
        <f>+SUMIF(MABEL!F:F,D:D,MABEL!C:C)</f>
        <v>0</v>
      </c>
      <c r="AD45" s="12">
        <f>+SUMIF(NMP!F:F,D:D,NMP!C:C)</f>
        <v>0</v>
      </c>
      <c r="AE45" s="12">
        <f>+SUMIF('AMCHO '!F:F,D:D,'AMCHO '!C:C)</f>
        <v>0</v>
      </c>
      <c r="AF45" s="12">
        <f>+SUMIF(CONFORTIS!G:G,D:D,CONFORTIS!D:D)</f>
        <v>0</v>
      </c>
      <c r="AG45" s="12">
        <f>+SUMIF('IRS IMMO'!G:G,D:D,'IRS IMMO'!D:D)</f>
        <v>0</v>
      </c>
      <c r="AH45" s="12">
        <f>+SUMIFS(AGRIVETAM!C:C,AGRIVETAM!F:F,D:D)</f>
        <v>0</v>
      </c>
      <c r="AI45" s="12">
        <f>+SUMIF(EUROPAINTS!F:F,D:D,EUROPAINTS!C:C)</f>
        <v>0</v>
      </c>
      <c r="AJ45" s="12">
        <f>+SUMIF('VET ABE'!F:F,D:D,'VET ABE'!D:D)</f>
        <v>0</v>
      </c>
      <c r="AK45" s="12">
        <f>SUMIF('VET FIA'!F:F,D:D,'VET FIA'!D:D)</f>
        <v>0</v>
      </c>
      <c r="AL45" s="12">
        <f>+SUMIF('CSS SAKAY'!F:F,D:D,'CSS SAKAY'!C:C)</f>
        <v>0</v>
      </c>
      <c r="AM45" s="12"/>
      <c r="AN45" s="12">
        <f>SUMIF('United Malagasy'!F:F,D:D,'United Malagasy'!C:C)</f>
        <v>0</v>
      </c>
      <c r="AO45" s="12">
        <f>+SUMIF(NUTRIFOOD!E:E,D:D,NUTRIFOOD!C:C)</f>
        <v>0</v>
      </c>
      <c r="AP45" s="12">
        <f>+SUMIF(FERRIS!H:H,D:D,FERRIS!E:E)</f>
        <v>0</v>
      </c>
      <c r="AQ45" s="12">
        <f>+SUMIF(SEM!F:F,D:D,SEM!C:C)</f>
        <v>0</v>
      </c>
      <c r="AR45" s="12">
        <f>+SUMIF(Madatrade!F:F,D:D,Madatrade!C:C)</f>
        <v>0</v>
      </c>
      <c r="AS45" s="12">
        <f>+SUMIF('FLY TECH'!F:F,D:D,'FLY TECH'!D:D)</f>
        <v>0</v>
      </c>
      <c r="AT45" s="12">
        <f>+SUMIFS('FIRST INVESTISSEMENT'!D:D,'FIRST INVESTISSEMENT'!G:G,D:D)</f>
        <v>0</v>
      </c>
      <c r="AU45" s="164">
        <f t="shared" si="4"/>
        <v>-5178751889.2700005</v>
      </c>
      <c r="AV45" s="165">
        <f t="shared" si="5"/>
        <v>-1144964.3099074075</v>
      </c>
    </row>
    <row r="46" spans="1:48" hidden="1" x14ac:dyDescent="0.25">
      <c r="A46" s="11" t="str">
        <f t="shared" si="1"/>
        <v>1</v>
      </c>
      <c r="B46" s="11" t="str">
        <f t="shared" si="2"/>
        <v>16</v>
      </c>
      <c r="C46" s="11" t="str">
        <f t="shared" si="3"/>
        <v>164</v>
      </c>
      <c r="D46" s="23">
        <v>16430000</v>
      </c>
      <c r="E46" s="195" t="s">
        <v>3209</v>
      </c>
      <c r="F46" s="24" t="s">
        <v>249</v>
      </c>
      <c r="G46" s="12">
        <f>+SUMIF(AGRIFARM!H:H,D:D,AGRIFARM!L:L)</f>
        <v>0</v>
      </c>
      <c r="H46" s="12">
        <f>+SUMIF(AGRICORP!I:I,D:D,AGRICORP!D:D)</f>
        <v>0</v>
      </c>
      <c r="I46" s="12">
        <f>+SUMIF(SMTP!D:D,D:D,SMTP!F:F)</f>
        <v>0</v>
      </c>
      <c r="J46" s="12">
        <f>+SUMIF(AGRIVET!G:G,D:D,AGRIVET!D:D)</f>
        <v>-397344152.63999999</v>
      </c>
      <c r="K46" s="12">
        <f>+SUMIF(AGRIVAL!G:G,D:D,AGRIVAL!D:D)</f>
        <v>0</v>
      </c>
      <c r="L46" s="12">
        <f>+SUMIF(AGRIKOBA!G:G,D:D,AGRIKOBA!D:D)</f>
        <v>0</v>
      </c>
      <c r="M46" s="12">
        <f>+SUMIF(LMOI!F:F,D:D,LMOI!C:C)</f>
        <v>0</v>
      </c>
      <c r="N46" s="12">
        <f>+SUMIF(TARTINE!G:G,D:D,TARTINE!D:D)</f>
        <v>0</v>
      </c>
      <c r="O46" s="12">
        <f>+SUMIF(IDF!F:F,D:D,IDF!C:C)</f>
        <v>0</v>
      </c>
      <c r="P46" s="12">
        <f>+SUMIF(RYA!G:G,D:D,RYA!D:D)</f>
        <v>0</v>
      </c>
      <c r="Q46" s="12">
        <f>+SUMIF('SCI NOAH'!G:G,D:D,'SCI NOAH'!D:D)</f>
        <v>0</v>
      </c>
      <c r="R46" s="12">
        <f>+SUMIF(SIM!F:F,D:D,SIM!C:C)</f>
        <v>0</v>
      </c>
      <c r="S46" s="163">
        <f>+SUMIF('First Energy'!A:A,D:D,'First Energy'!C:C)</f>
        <v>0</v>
      </c>
      <c r="T46" s="163">
        <f>+SUMIF('ID Motors'!G:G,D:D,'ID Motors'!D:D)</f>
        <v>0</v>
      </c>
      <c r="U46" s="12">
        <f>+SUMIF('ID RENTAL'!G:G,D:D,'ID RENTAL'!D:D)</f>
        <v>0</v>
      </c>
      <c r="V46" s="12">
        <f>+SUMIF('MCM '!G:G,D:D,'MCM '!D:D)</f>
        <v>0</v>
      </c>
      <c r="W46" s="12">
        <f>SUMIF(AGRIMOTORS!G:G,D:D,AGRIMOTORS!D:D)</f>
        <v>0</v>
      </c>
      <c r="X46" s="12">
        <f>+SUMIF(BOVIMA!F:F,D:D,BOVIMA!C:C)</f>
        <v>0</v>
      </c>
      <c r="Y46" s="12">
        <f>+SUMIF(AGRIFEED!F:F,D:D,AGRIFEED!C:C)</f>
        <v>0</v>
      </c>
      <c r="Z46" s="12">
        <f>SUMIF(AMIP!F:F,D:D,AMIP!C:C)</f>
        <v>0</v>
      </c>
      <c r="AA46" s="12">
        <f>+SUMIF(ISF!G:G,D:D,ISF!D:D)</f>
        <v>0</v>
      </c>
      <c r="AB46" s="124">
        <f>+SUMIF(DISCOI!G:G,D:D,DISCOI!D:D)</f>
        <v>0</v>
      </c>
      <c r="AC46" s="12">
        <f>+SUMIF(MABEL!F:F,D:D,MABEL!C:C)</f>
        <v>0</v>
      </c>
      <c r="AD46" s="12">
        <f>+SUMIF(NMP!F:F,D:D,NMP!C:C)</f>
        <v>0</v>
      </c>
      <c r="AE46" s="12">
        <f>+SUMIF('AMCHO '!F:F,D:D,'AMCHO '!C:C)</f>
        <v>0</v>
      </c>
      <c r="AF46" s="12">
        <f>+SUMIF(CONFORTIS!G:G,D:D,CONFORTIS!D:D)</f>
        <v>0</v>
      </c>
      <c r="AG46" s="12">
        <f>+SUMIF('IRS IMMO'!G:G,D:D,'IRS IMMO'!D:D)</f>
        <v>0</v>
      </c>
      <c r="AH46" s="12">
        <f>+SUMIFS(AGRIVETAM!C:C,AGRIVETAM!F:F,D:D)</f>
        <v>0</v>
      </c>
      <c r="AI46" s="12">
        <f>+SUMIF(EUROPAINTS!F:F,D:D,EUROPAINTS!C:C)</f>
        <v>0</v>
      </c>
      <c r="AJ46" s="12">
        <f>+SUMIF('VET ABE'!F:F,D:D,'VET ABE'!D:D)</f>
        <v>0</v>
      </c>
      <c r="AK46" s="12">
        <f>SUMIF('VET FIA'!F:F,D:D,'VET FIA'!D:D)</f>
        <v>0</v>
      </c>
      <c r="AL46" s="12">
        <f>+SUMIF('CSS SAKAY'!F:F,D:D,'CSS SAKAY'!C:C)</f>
        <v>0</v>
      </c>
      <c r="AN46" s="12">
        <f>SUMIF('United Malagasy'!F:F,D:D,'United Malagasy'!C:C)</f>
        <v>0</v>
      </c>
      <c r="AO46" s="12">
        <f>+SUMIF(NUTRIFOOD!E:E,D:D,NUTRIFOOD!C:C)</f>
        <v>0</v>
      </c>
      <c r="AP46" s="12">
        <f>+SUMIF(FERRIS!H:H,D:D,FERRIS!E:E)</f>
        <v>0</v>
      </c>
      <c r="AQ46" s="12">
        <f>+SUMIF(SEM!F:F,D:D,SEM!C:C)</f>
        <v>0</v>
      </c>
      <c r="AR46" s="12">
        <f>+SUMIF(Madatrade!F:F,D:D,Madatrade!C:C)</f>
        <v>0</v>
      </c>
      <c r="AS46" s="12">
        <f>+SUMIF('FLY TECH'!F:F,D:D,'FLY TECH'!D:D)</f>
        <v>0</v>
      </c>
      <c r="AT46" s="12">
        <f>+SUMIFS('FIRST INVESTISSEMENT'!D:D,'FIRST INVESTISSEMENT'!G:G,D:D)</f>
        <v>0</v>
      </c>
      <c r="AU46" s="164">
        <f t="shared" si="4"/>
        <v>-397344152.63999999</v>
      </c>
      <c r="AV46" s="165">
        <f t="shared" si="5"/>
        <v>-87848.362549635567</v>
      </c>
    </row>
    <row r="47" spans="1:48" hidden="1" x14ac:dyDescent="0.25">
      <c r="A47" s="11" t="str">
        <f t="shared" si="1"/>
        <v>1</v>
      </c>
      <c r="B47" s="11" t="str">
        <f t="shared" si="2"/>
        <v>16</v>
      </c>
      <c r="C47" s="11" t="str">
        <f t="shared" si="3"/>
        <v>164</v>
      </c>
      <c r="D47" s="23">
        <v>16440000</v>
      </c>
      <c r="E47" s="195" t="s">
        <v>3209</v>
      </c>
      <c r="F47" s="24" t="s">
        <v>1386</v>
      </c>
      <c r="G47" s="12">
        <f>+SUMIF(AGRIFARM!H:H,D:D,AGRIFARM!L:L)</f>
        <v>0</v>
      </c>
      <c r="H47" s="12">
        <f>+SUMIF(AGRICORP!I:I,D:D,AGRICORP!D:D)</f>
        <v>0</v>
      </c>
      <c r="I47" s="12">
        <f>+SUMIF(SMTP!D:D,D:D,SMTP!F:F)</f>
        <v>0</v>
      </c>
      <c r="J47" s="12">
        <f>+SUMIF(AGRIVET!G:G,D:D,AGRIVET!D:D)</f>
        <v>0</v>
      </c>
      <c r="K47" s="12">
        <f>+SUMIF(AGRIVAL!G:G,D:D,AGRIVAL!D:D)</f>
        <v>0</v>
      </c>
      <c r="L47" s="12">
        <f>+SUMIF(AGRIKOBA!G:G,D:D,AGRIKOBA!D:D)</f>
        <v>0</v>
      </c>
      <c r="M47" s="12">
        <f>+SUMIF(LMOI!F:F,D:D,LMOI!C:C)</f>
        <v>0</v>
      </c>
      <c r="N47" s="12">
        <f>+SUMIF(TARTINE!G:G,D:D,TARTINE!D:D)</f>
        <v>0</v>
      </c>
      <c r="O47" s="12">
        <f>+SUMIF(IDF!F:F,D:D,IDF!C:C)</f>
        <v>0</v>
      </c>
      <c r="P47" s="12">
        <f>+SUMIF(RYA!G:G,D:D,RYA!D:D)</f>
        <v>0</v>
      </c>
      <c r="Q47" s="12">
        <f>+SUMIF('SCI NOAH'!G:G,D:D,'SCI NOAH'!D:D)</f>
        <v>0</v>
      </c>
      <c r="R47" s="12">
        <f>+SUMIF(SIM!F:F,D:D,SIM!C:C)</f>
        <v>0</v>
      </c>
      <c r="S47" s="163">
        <f>+SUMIF('First Energy'!A:A,D:D,'First Energy'!C:C)</f>
        <v>-476888512.60000002</v>
      </c>
      <c r="T47" s="163">
        <f>+SUMIF('ID Motors'!G:G,D:D,'ID Motors'!D:D)</f>
        <v>0</v>
      </c>
      <c r="U47" s="12">
        <f>+SUMIF('ID RENTAL'!G:G,D:D,'ID RENTAL'!D:D)</f>
        <v>0</v>
      </c>
      <c r="V47" s="12">
        <f>+SUMIF('MCM '!G:G,D:D,'MCM '!D:D)</f>
        <v>0</v>
      </c>
      <c r="W47" s="12">
        <f>SUMIF(AGRIMOTORS!G:G,D:D,AGRIMOTORS!D:D)</f>
        <v>0</v>
      </c>
      <c r="X47" s="12">
        <f>+SUMIF(BOVIMA!F:F,D:D,BOVIMA!C:C)</f>
        <v>0</v>
      </c>
      <c r="Y47" s="12">
        <f>+SUMIF(AGRIFEED!F:F,D:D,AGRIFEED!C:C)</f>
        <v>0</v>
      </c>
      <c r="Z47" s="12">
        <f>SUMIF(AMIP!F:F,D:D,AMIP!C:C)</f>
        <v>0</v>
      </c>
      <c r="AA47" s="12">
        <f>+SUMIF(ISF!G:G,D:D,ISF!D:D)</f>
        <v>0</v>
      </c>
      <c r="AB47" s="124">
        <f>+SUMIF(DISCOI!G:G,D:D,DISCOI!D:D)</f>
        <v>0</v>
      </c>
      <c r="AC47" s="12">
        <f>+SUMIF(MABEL!F:F,D:D,MABEL!C:C)</f>
        <v>0</v>
      </c>
      <c r="AD47" s="12">
        <f>+SUMIF(NMP!F:F,D:D,NMP!C:C)</f>
        <v>0</v>
      </c>
      <c r="AE47" s="12">
        <f>+SUMIF('AMCHO '!F:F,D:D,'AMCHO '!C:C)</f>
        <v>0</v>
      </c>
      <c r="AF47" s="12">
        <f>+SUMIF(CONFORTIS!G:G,D:D,CONFORTIS!D:D)</f>
        <v>0</v>
      </c>
      <c r="AG47" s="12">
        <f>+SUMIF('IRS IMMO'!G:G,D:D,'IRS IMMO'!D:D)</f>
        <v>0</v>
      </c>
      <c r="AH47" s="12">
        <f>+SUMIFS(AGRIVETAM!C:C,AGRIVETAM!F:F,D:D)</f>
        <v>0</v>
      </c>
      <c r="AI47" s="12">
        <f>+SUMIF(EUROPAINTS!F:F,D:D,EUROPAINTS!C:C)</f>
        <v>0</v>
      </c>
      <c r="AJ47" s="12">
        <f>+SUMIF('VET ABE'!F:F,D:D,'VET ABE'!D:D)</f>
        <v>0</v>
      </c>
      <c r="AK47" s="12">
        <f>SUMIF('VET FIA'!F:F,D:D,'VET FIA'!D:D)</f>
        <v>0</v>
      </c>
      <c r="AL47" s="12">
        <f>+SUMIF('CSS SAKAY'!F:F,D:D,'CSS SAKAY'!C:C)</f>
        <v>0</v>
      </c>
      <c r="AM47" s="12"/>
      <c r="AN47" s="12">
        <f>SUMIF('United Malagasy'!F:F,D:D,'United Malagasy'!C:C)</f>
        <v>0</v>
      </c>
      <c r="AO47" s="12">
        <f>+SUMIF(NUTRIFOOD!E:E,D:D,NUTRIFOOD!C:C)</f>
        <v>0</v>
      </c>
      <c r="AP47" s="12">
        <f>+SUMIF(FERRIS!H:H,D:D,FERRIS!E:E)</f>
        <v>0</v>
      </c>
      <c r="AQ47" s="12">
        <f>+SUMIF(SEM!F:F,D:D,SEM!C:C)</f>
        <v>0</v>
      </c>
      <c r="AR47" s="12">
        <f>+SUMIF(Madatrade!F:F,D:D,Madatrade!C:C)</f>
        <v>0</v>
      </c>
      <c r="AS47" s="12">
        <f>+SUMIF('FLY TECH'!F:F,D:D,'FLY TECH'!D:D)</f>
        <v>0</v>
      </c>
      <c r="AT47" s="12">
        <f>+SUMIFS('FIRST INVESTISSEMENT'!D:D,'FIRST INVESTISSEMENT'!G:G,D:D)</f>
        <v>0</v>
      </c>
      <c r="AU47" s="164">
        <f t="shared" si="4"/>
        <v>-476888512.60000002</v>
      </c>
      <c r="AV47" s="165">
        <f t="shared" si="5"/>
        <v>-105434.73377497455</v>
      </c>
    </row>
    <row r="48" spans="1:48" hidden="1" x14ac:dyDescent="0.25">
      <c r="A48" s="11" t="str">
        <f t="shared" si="1"/>
        <v>1</v>
      </c>
      <c r="B48" s="11" t="str">
        <f t="shared" si="2"/>
        <v>16</v>
      </c>
      <c r="C48" s="11" t="str">
        <f t="shared" si="3"/>
        <v>165</v>
      </c>
      <c r="D48" s="22">
        <v>16500000</v>
      </c>
      <c r="E48" s="119" t="s">
        <v>3211</v>
      </c>
      <c r="F48" s="130" t="s">
        <v>3212</v>
      </c>
      <c r="G48" s="12">
        <f>+SUMIF(AGRIFARM!H:H,D:D,AGRIFARM!L:L)</f>
        <v>0</v>
      </c>
      <c r="H48" s="12">
        <f>+SUMIF(AGRICORP!I:I,D:D,AGRICORP!D:D)</f>
        <v>0</v>
      </c>
      <c r="I48" s="12">
        <f>+SUMIF(SMTP!D:D,D:D,SMTP!F:F)</f>
        <v>0</v>
      </c>
      <c r="J48" s="12">
        <f>+SUMIF(AGRIVET!G:G,D:D,AGRIVET!D:D)</f>
        <v>0</v>
      </c>
      <c r="K48" s="12">
        <f>+SUMIF(AGRIVAL!G:G,D:D,AGRIVAL!D:D)</f>
        <v>-1651059124.96</v>
      </c>
      <c r="L48" s="12">
        <f>+SUMIF(AGRIKOBA!G:G,D:D,AGRIKOBA!D:D)</f>
        <v>0</v>
      </c>
      <c r="M48" s="12">
        <f>+SUMIF(LMOI!F:F,D:D,LMOI!C:C)</f>
        <v>0</v>
      </c>
      <c r="N48" s="12">
        <f>+SUMIF(TARTINE!G:G,D:D,TARTINE!D:D)</f>
        <v>0</v>
      </c>
      <c r="O48" s="12">
        <f>+SUMIF(IDF!F:F,D:D,IDF!C:C)</f>
        <v>-898593282.71000004</v>
      </c>
      <c r="P48" s="12">
        <f>+SUMIF(RYA!G:G,D:D,RYA!D:D)</f>
        <v>-64226194.960000001</v>
      </c>
      <c r="Q48" s="12">
        <f>+SUMIF('SCI NOAH'!G:G,D:D,'SCI NOAH'!D:D)</f>
        <v>0</v>
      </c>
      <c r="R48" s="12">
        <f>+SUMIF(SIM!F:F,D:D,SIM!C:C)</f>
        <v>-44488765.789999999</v>
      </c>
      <c r="S48" s="163">
        <f>+SUMIF('First Energy'!A:A,D:D,'First Energy'!C:C)</f>
        <v>0</v>
      </c>
      <c r="T48" s="163">
        <f>+SUMIF('ID Motors'!G:G,D:D,'ID Motors'!D:D)</f>
        <v>0</v>
      </c>
      <c r="U48" s="12">
        <f>+SUMIF('ID RENTAL'!G:G,D:D,'ID RENTAL'!D:D)</f>
        <v>0</v>
      </c>
      <c r="V48" s="12">
        <f>+SUMIF('MCM '!G:G,D:D,'MCM '!D:D)</f>
        <v>0</v>
      </c>
      <c r="W48" s="12">
        <f>SUMIF(AGRIMOTORS!G:G,D:D,AGRIMOTORS!D:D)</f>
        <v>0</v>
      </c>
      <c r="X48" s="12">
        <f>+SUMIF(BOVIMA!F:F,D:D,BOVIMA!C:C)</f>
        <v>0</v>
      </c>
      <c r="Y48" s="12">
        <f>+SUMIF(AGRIFEED!F:F,D:D,AGRIFEED!C:C)</f>
        <v>0</v>
      </c>
      <c r="Z48" s="12">
        <f>SUMIF(AMIP!F:F,D:D,AMIP!C:C)</f>
        <v>0</v>
      </c>
      <c r="AA48" s="12">
        <f>+SUMIF(ISF!G:G,D:D,ISF!D:D)</f>
        <v>0</v>
      </c>
      <c r="AB48" s="124">
        <f>+SUMIF(DISCOI!G:G,D:D,DISCOI!D:D)</f>
        <v>0</v>
      </c>
      <c r="AC48" s="12">
        <f>+SUMIF(MABEL!F:F,D:D,MABEL!C:C)</f>
        <v>0</v>
      </c>
      <c r="AD48" s="12">
        <f>+SUMIF(NMP!F:F,D:D,NMP!C:C)</f>
        <v>0</v>
      </c>
      <c r="AE48" s="12">
        <f>+SUMIF('AMCHO '!F:F,D:D,'AMCHO '!C:C)</f>
        <v>0</v>
      </c>
      <c r="AF48" s="12">
        <f>+SUMIF(CONFORTIS!G:G,D:D,CONFORTIS!D:D)</f>
        <v>0</v>
      </c>
      <c r="AG48" s="12">
        <f>+SUMIF('IRS IMMO'!G:G,D:D,'IRS IMMO'!D:D)</f>
        <v>-31986294.539999999</v>
      </c>
      <c r="AH48" s="12">
        <f>+SUMIFS(AGRIVETAM!C:C,AGRIVETAM!F:F,D:D)</f>
        <v>0</v>
      </c>
      <c r="AI48" s="12">
        <f>+SUMIF(EUROPAINTS!F:F,D:D,EUROPAINTS!C:C)</f>
        <v>0</v>
      </c>
      <c r="AJ48" s="12">
        <f>+SUMIF('VET ABE'!F:F,D:D,'VET ABE'!D:D)</f>
        <v>0</v>
      </c>
      <c r="AK48" s="12">
        <f>SUMIF('VET FIA'!F:F,D:D,'VET FIA'!D:D)</f>
        <v>0</v>
      </c>
      <c r="AL48" s="12">
        <f>+SUMIF('CSS SAKAY'!F:F,D:D,'CSS SAKAY'!C:C)</f>
        <v>0</v>
      </c>
      <c r="AM48" s="12"/>
      <c r="AN48" s="12">
        <f>SUMIF('United Malagasy'!F:F,D:D,'United Malagasy'!C:C)</f>
        <v>0</v>
      </c>
      <c r="AO48" s="12">
        <f>+SUMIF(NUTRIFOOD!E:E,D:D,NUTRIFOOD!C:C)</f>
        <v>0</v>
      </c>
      <c r="AP48" s="12">
        <f>+SUMIF(FERRIS!H:H,D:D,FERRIS!E:E)</f>
        <v>0</v>
      </c>
      <c r="AQ48" s="12">
        <f>+SUMIF(SEM!F:F,D:D,SEM!C:C)</f>
        <v>0</v>
      </c>
      <c r="AR48" s="12">
        <f>+SUMIF(Madatrade!F:F,D:D,Madatrade!C:C)</f>
        <v>0</v>
      </c>
      <c r="AS48" s="12">
        <f>+SUMIF('FLY TECH'!F:F,D:D,'FLY TECH'!D:D)</f>
        <v>0</v>
      </c>
      <c r="AT48" s="12">
        <f>+SUMIFS('FIRST INVESTISSEMENT'!D:D,'FIRST INVESTISSEMENT'!G:G,D:D)</f>
        <v>0</v>
      </c>
      <c r="AU48" s="164">
        <f t="shared" si="4"/>
        <v>-2690353662.96</v>
      </c>
      <c r="AV48" s="165">
        <f t="shared" si="5"/>
        <v>-594807.20277411689</v>
      </c>
    </row>
    <row r="49" spans="1:48" hidden="1" x14ac:dyDescent="0.25">
      <c r="A49" s="11" t="str">
        <f t="shared" si="1"/>
        <v>1</v>
      </c>
      <c r="B49" s="11" t="str">
        <f t="shared" si="2"/>
        <v>16</v>
      </c>
      <c r="C49" s="11" t="str">
        <f t="shared" si="3"/>
        <v>166</v>
      </c>
      <c r="D49" s="23">
        <v>16600000</v>
      </c>
      <c r="E49" s="195" t="s">
        <v>3209</v>
      </c>
      <c r="F49" s="24" t="s">
        <v>2447</v>
      </c>
      <c r="G49" s="12">
        <f>+SUMIF(AGRIFARM!H:H,D:D,AGRIFARM!L:L)</f>
        <v>0</v>
      </c>
      <c r="H49" s="12">
        <f>+SUMIF(AGRICORP!I:I,D:D,AGRICORP!D:D)</f>
        <v>0</v>
      </c>
      <c r="I49" s="12">
        <f>+SUMIF(SMTP!D:D,D:D,SMTP!F:F)</f>
        <v>0</v>
      </c>
      <c r="J49" s="12">
        <f>+SUMIF(AGRIVET!G:G,D:D,AGRIVET!D:D)</f>
        <v>0</v>
      </c>
      <c r="K49" s="12">
        <f>+SUMIF(AGRIVAL!G:G,D:D,AGRIVAL!D:D)</f>
        <v>0</v>
      </c>
      <c r="L49" s="12">
        <f>+SUMIF(AGRIKOBA!G:G,D:D,AGRIKOBA!D:D)</f>
        <v>0</v>
      </c>
      <c r="M49" s="12">
        <f>+SUMIF(LMOI!F:F,D:D,LMOI!C:C)</f>
        <v>0</v>
      </c>
      <c r="N49" s="12">
        <f>+SUMIF(TARTINE!G:G,D:D,TARTINE!D:D)</f>
        <v>0</v>
      </c>
      <c r="O49" s="12">
        <f>+SUMIF(IDF!F:F,D:D,IDF!C:C)</f>
        <v>0</v>
      </c>
      <c r="P49" s="12">
        <f>+SUMIF(RYA!G:G,D:D,RYA!D:D)</f>
        <v>0</v>
      </c>
      <c r="Q49" s="12">
        <f>+SUMIF('SCI NOAH'!G:G,D:D,'SCI NOAH'!D:D)</f>
        <v>0</v>
      </c>
      <c r="R49" s="12">
        <f>+SUMIF(SIM!F:F,D:D,SIM!C:C)</f>
        <v>0</v>
      </c>
      <c r="S49" s="163">
        <f>+SUMIF('First Energy'!A:A,D:D,'First Energy'!C:C)</f>
        <v>0</v>
      </c>
      <c r="T49" s="163">
        <f>+SUMIF('ID Motors'!G:G,D:D,'ID Motors'!D:D)</f>
        <v>0</v>
      </c>
      <c r="U49" s="12">
        <f>+SUMIF('ID RENTAL'!G:G,D:D,'ID RENTAL'!D:D)</f>
        <v>0</v>
      </c>
      <c r="V49" s="12">
        <f>+SUMIF('MCM '!G:G,D:D,'MCM '!D:D)</f>
        <v>0</v>
      </c>
      <c r="W49" s="12">
        <f>SUMIF(AGRIMOTORS!G:G,D:D,AGRIMOTORS!D:D)</f>
        <v>0</v>
      </c>
      <c r="X49" s="12">
        <f>+SUMIF(BOVIMA!F:F,D:D,BOVIMA!C:C)</f>
        <v>0</v>
      </c>
      <c r="Y49" s="12">
        <f>+SUMIF(AGRIFEED!F:F,D:D,AGRIFEED!C:C)</f>
        <v>0</v>
      </c>
      <c r="Z49" s="12">
        <f>SUMIF(AMIP!F:F,D:D,AMIP!C:C)</f>
        <v>0</v>
      </c>
      <c r="AA49" s="12">
        <f>+SUMIF(ISF!G:G,D:D,ISF!D:D)</f>
        <v>0</v>
      </c>
      <c r="AB49" s="124">
        <f>+SUMIF(DISCOI!G:G,D:D,DISCOI!D:D)</f>
        <v>0</v>
      </c>
      <c r="AC49" s="12">
        <f>+SUMIF(MABEL!F:F,D:D,MABEL!C:C)</f>
        <v>-2500000000</v>
      </c>
      <c r="AD49" s="12">
        <f>+SUMIF(NMP!F:F,D:D,NMP!C:C)</f>
        <v>0</v>
      </c>
      <c r="AE49" s="12">
        <f>+SUMIF('AMCHO '!F:F,D:D,'AMCHO '!C:C)</f>
        <v>0</v>
      </c>
      <c r="AF49" s="12">
        <f>+SUMIF(CONFORTIS!G:G,D:D,CONFORTIS!D:D)</f>
        <v>0</v>
      </c>
      <c r="AG49" s="12">
        <f>+SUMIF('IRS IMMO'!G:G,D:D,'IRS IMMO'!D:D)</f>
        <v>0</v>
      </c>
      <c r="AH49" s="12">
        <f>+SUMIFS(AGRIVETAM!C:C,AGRIVETAM!F:F,D:D)</f>
        <v>0</v>
      </c>
      <c r="AI49" s="12">
        <f>+SUMIF(EUROPAINTS!F:F,D:D,EUROPAINTS!C:C)</f>
        <v>0</v>
      </c>
      <c r="AJ49" s="12">
        <f>+SUMIF('VET ABE'!F:F,D:D,'VET ABE'!D:D)</f>
        <v>0</v>
      </c>
      <c r="AK49" s="12">
        <f>SUMIF('VET FIA'!F:F,D:D,'VET FIA'!D:D)</f>
        <v>0</v>
      </c>
      <c r="AL49" s="12">
        <f>+SUMIF('CSS SAKAY'!F:F,D:D,'CSS SAKAY'!C:C)</f>
        <v>0</v>
      </c>
      <c r="AM49" s="12"/>
      <c r="AN49" s="12">
        <f>SUMIF('United Malagasy'!F:F,D:D,'United Malagasy'!C:C)</f>
        <v>0</v>
      </c>
      <c r="AO49" s="12">
        <f>+SUMIF(NUTRIFOOD!E:E,D:D,NUTRIFOOD!C:C)</f>
        <v>0</v>
      </c>
      <c r="AP49" s="12">
        <f>+SUMIF(FERRIS!H:H,D:D,FERRIS!E:E)</f>
        <v>0</v>
      </c>
      <c r="AQ49" s="12">
        <f>+SUMIF(SEM!F:F,D:D,SEM!C:C)</f>
        <v>0</v>
      </c>
      <c r="AR49" s="12">
        <f>+SUMIF(Madatrade!F:F,D:D,Madatrade!C:C)</f>
        <v>0</v>
      </c>
      <c r="AS49" s="12">
        <f>+SUMIF('FLY TECH'!F:F,D:D,'FLY TECH'!D:D)</f>
        <v>0</v>
      </c>
      <c r="AT49" s="12">
        <f>+SUMIFS('FIRST INVESTISSEMENT'!D:D,'FIRST INVESTISSEMENT'!G:G,D:D)</f>
        <v>0</v>
      </c>
      <c r="AU49" s="164">
        <f t="shared" si="4"/>
        <v>-2500000000</v>
      </c>
      <c r="AV49" s="165">
        <f t="shared" si="5"/>
        <v>-552722.12995938782</v>
      </c>
    </row>
    <row r="50" spans="1:48" hidden="1" x14ac:dyDescent="0.25">
      <c r="A50" s="11" t="str">
        <f t="shared" si="1"/>
        <v>1</v>
      </c>
      <c r="B50" s="11" t="str">
        <f t="shared" si="2"/>
        <v>16</v>
      </c>
      <c r="C50" s="11" t="str">
        <f t="shared" si="3"/>
        <v>168</v>
      </c>
      <c r="D50" s="60">
        <v>16884000</v>
      </c>
      <c r="E50" s="195" t="s">
        <v>3266</v>
      </c>
      <c r="F50" s="24" t="s">
        <v>1763</v>
      </c>
      <c r="G50" s="12">
        <f>+SUMIF(AGRIFARM!H:H,D:D,AGRIFARM!L:L)</f>
        <v>-30840096.920000002</v>
      </c>
      <c r="H50" s="12">
        <f>+SUMIF(AGRICORP!I:I,D:D,AGRICORP!D:D)</f>
        <v>0</v>
      </c>
      <c r="I50" s="12">
        <f>+SUMIF(SMTP!D:D,D:D,SMTP!F:F)</f>
        <v>0</v>
      </c>
      <c r="J50" s="12">
        <f>+SUMIF(AGRIVET!G:G,D:D,AGRIVET!D:D)</f>
        <v>0</v>
      </c>
      <c r="K50" s="12">
        <f>+SUMIF(AGRIVAL!G:G,D:D,AGRIVAL!D:D)</f>
        <v>0</v>
      </c>
      <c r="L50" s="12">
        <f>+SUMIF(AGRIKOBA!G:G,D:D,AGRIKOBA!D:D)</f>
        <v>0</v>
      </c>
      <c r="M50" s="12">
        <f>+SUMIF(LMOI!F:F,D:D,LMOI!C:C)</f>
        <v>0</v>
      </c>
      <c r="N50" s="12">
        <f>+SUMIF(TARTINE!G:G,D:D,TARTINE!D:D)</f>
        <v>0</v>
      </c>
      <c r="O50" s="12">
        <f>+SUMIF(IDF!F:F,D:D,IDF!C:C)</f>
        <v>0</v>
      </c>
      <c r="P50" s="12">
        <f>+SUMIF(RYA!G:G,D:D,RYA!D:D)</f>
        <v>0</v>
      </c>
      <c r="Q50" s="12">
        <f>+SUMIF('SCI NOAH'!G:G,D:D,'SCI NOAH'!D:D)</f>
        <v>0</v>
      </c>
      <c r="R50" s="12">
        <f>+SUMIF(SIM!F:F,D:D,SIM!C:C)</f>
        <v>0</v>
      </c>
      <c r="S50" s="163">
        <f>+SUMIF('First Energy'!A:A,D:D,'First Energy'!C:C)</f>
        <v>0</v>
      </c>
      <c r="T50" s="163">
        <f>+SUMIF('ID Motors'!G:G,D:D,'ID Motors'!D:D)</f>
        <v>0</v>
      </c>
      <c r="U50" s="12">
        <f>+SUMIF('ID RENTAL'!G:G,D:D,'ID RENTAL'!D:D)</f>
        <v>0</v>
      </c>
      <c r="V50" s="12">
        <f>+SUMIF('MCM '!G:G,D:D,'MCM '!D:D)</f>
        <v>0</v>
      </c>
      <c r="W50" s="12">
        <f>SUMIF(AGRIMOTORS!G:G,D:D,AGRIMOTORS!D:D)</f>
        <v>0</v>
      </c>
      <c r="X50" s="12">
        <f>+SUMIF(BOVIMA!F:F,D:D,BOVIMA!C:C)</f>
        <v>0</v>
      </c>
      <c r="Y50" s="12">
        <f>+SUMIF(AGRIFEED!F:F,D:D,AGRIFEED!C:C)</f>
        <v>0</v>
      </c>
      <c r="Z50" s="12">
        <f>SUMIF(AMIP!F:F,D:D,AMIP!C:C)</f>
        <v>0</v>
      </c>
      <c r="AA50" s="12">
        <f>+SUMIF(ISF!G:G,D:D,ISF!D:D)</f>
        <v>0</v>
      </c>
      <c r="AB50" s="124">
        <f>+SUMIF(DISCOI!G:G,D:D,DISCOI!D:D)</f>
        <v>0</v>
      </c>
      <c r="AC50" s="12">
        <f>+SUMIF(MABEL!F:F,D:D,MABEL!C:C)</f>
        <v>0</v>
      </c>
      <c r="AD50" s="12">
        <f>+SUMIF(NMP!F:F,D:D,NMP!C:C)</f>
        <v>0</v>
      </c>
      <c r="AE50" s="12">
        <f>+SUMIF('AMCHO '!F:F,D:D,'AMCHO '!C:C)</f>
        <v>0</v>
      </c>
      <c r="AF50" s="12">
        <f>+SUMIF(CONFORTIS!G:G,D:D,CONFORTIS!D:D)</f>
        <v>0</v>
      </c>
      <c r="AG50" s="12">
        <f>+SUMIF('IRS IMMO'!G:G,D:D,'IRS IMMO'!D:D)</f>
        <v>0</v>
      </c>
      <c r="AH50" s="12">
        <f>+SUMIFS(AGRIVETAM!C:C,AGRIVETAM!F:F,D:D)</f>
        <v>0</v>
      </c>
      <c r="AI50" s="12">
        <f>+SUMIF(EUROPAINTS!F:F,D:D,EUROPAINTS!C:C)</f>
        <v>0</v>
      </c>
      <c r="AJ50" s="12">
        <f>+SUMIF('VET ABE'!F:F,D:D,'VET ABE'!D:D)</f>
        <v>0</v>
      </c>
      <c r="AK50" s="12">
        <f>SUMIF('VET FIA'!F:F,D:D,'VET FIA'!D:D)</f>
        <v>0</v>
      </c>
      <c r="AL50" s="12">
        <f>+SUMIF('CSS SAKAY'!F:F,D:D,'CSS SAKAY'!C:C)</f>
        <v>0</v>
      </c>
      <c r="AM50" s="12"/>
      <c r="AN50" s="12">
        <f>SUMIF('United Malagasy'!F:F,D:D,'United Malagasy'!C:C)</f>
        <v>0</v>
      </c>
      <c r="AO50" s="12">
        <f>+SUMIF(NUTRIFOOD!E:E,D:D,NUTRIFOOD!C:C)</f>
        <v>0</v>
      </c>
      <c r="AP50" s="12">
        <f>+SUMIF(FERRIS!H:H,D:D,FERRIS!E:E)</f>
        <v>0</v>
      </c>
      <c r="AQ50" s="12">
        <f>+SUMIF(SEM!F:F,D:D,SEM!C:C)</f>
        <v>0</v>
      </c>
      <c r="AR50" s="12">
        <f>+SUMIF(Madatrade!F:F,D:D,Madatrade!C:C)</f>
        <v>0</v>
      </c>
      <c r="AS50" s="12">
        <f>+SUMIF('FLY TECH'!F:F,D:D,'FLY TECH'!D:D)</f>
        <v>0</v>
      </c>
      <c r="AT50" s="12">
        <f>+SUMIFS('FIRST INVESTISSEMENT'!D:D,'FIRST INVESTISSEMENT'!G:G,D:D)</f>
        <v>0</v>
      </c>
      <c r="AU50" s="164">
        <f t="shared" si="4"/>
        <v>-30840096.920000002</v>
      </c>
      <c r="AV50" s="165">
        <f t="shared" si="5"/>
        <v>-6818.4016231105434</v>
      </c>
    </row>
    <row r="51" spans="1:48" hidden="1" x14ac:dyDescent="0.25">
      <c r="A51" s="11" t="str">
        <f t="shared" si="1"/>
        <v>1</v>
      </c>
      <c r="B51" s="11" t="str">
        <f t="shared" si="2"/>
        <v>16</v>
      </c>
      <c r="C51" s="11" t="str">
        <f t="shared" si="3"/>
        <v>168</v>
      </c>
      <c r="D51" s="23">
        <v>16885000</v>
      </c>
      <c r="E51" s="195" t="s">
        <v>3266</v>
      </c>
      <c r="F51" s="24" t="s">
        <v>247</v>
      </c>
      <c r="G51" s="12">
        <f>+SUMIF(AGRIFARM!H:H,D:D,AGRIFARM!L:L)</f>
        <v>0</v>
      </c>
      <c r="H51" s="12">
        <f>+SUMIF(AGRICORP!I:I,D:D,AGRICORP!D:D)</f>
        <v>0</v>
      </c>
      <c r="I51" s="12">
        <f>+SUMIF(SMTP!D:D,D:D,SMTP!F:F)</f>
        <v>0</v>
      </c>
      <c r="J51" s="12">
        <f>+SUMIF(AGRIVET!G:G,D:D,AGRIVET!D:D)</f>
        <v>0</v>
      </c>
      <c r="K51" s="12">
        <f>+SUMIF(AGRIVAL!G:G,D:D,AGRIVAL!D:D)</f>
        <v>0</v>
      </c>
      <c r="L51" s="12">
        <f>+SUMIF(AGRIKOBA!G:G,D:D,AGRIKOBA!D:D)</f>
        <v>0</v>
      </c>
      <c r="M51" s="12">
        <f>+SUMIF(LMOI!F:F,D:D,LMOI!C:C)</f>
        <v>-47883909.009999998</v>
      </c>
      <c r="N51" s="12">
        <f>+SUMIF(TARTINE!G:G,D:D,TARTINE!D:D)</f>
        <v>0</v>
      </c>
      <c r="O51" s="12">
        <f>+SUMIF(IDF!F:F,D:D,IDF!C:C)</f>
        <v>0</v>
      </c>
      <c r="P51" s="12">
        <f>+SUMIF(RYA!G:G,D:D,RYA!D:D)</f>
        <v>0</v>
      </c>
      <c r="Q51" s="12">
        <f>+SUMIF('SCI NOAH'!G:G,D:D,'SCI NOAH'!D:D)</f>
        <v>0</v>
      </c>
      <c r="R51" s="12">
        <f>+SUMIF(SIM!F:F,D:D,SIM!C:C)</f>
        <v>0</v>
      </c>
      <c r="S51" s="163">
        <f>+SUMIF('First Energy'!A:A,D:D,'First Energy'!C:C)</f>
        <v>0</v>
      </c>
      <c r="T51" s="163">
        <f>+SUMIF('ID Motors'!G:G,D:D,'ID Motors'!D:D)</f>
        <v>0</v>
      </c>
      <c r="U51" s="12">
        <f>+SUMIF('ID RENTAL'!G:G,D:D,'ID RENTAL'!D:D)</f>
        <v>0</v>
      </c>
      <c r="V51" s="12">
        <f>+SUMIF('MCM '!G:G,D:D,'MCM '!D:D)</f>
        <v>0</v>
      </c>
      <c r="W51" s="12">
        <f>SUMIF(AGRIMOTORS!G:G,D:D,AGRIMOTORS!D:D)</f>
        <v>0</v>
      </c>
      <c r="X51" s="12">
        <f>+SUMIF(BOVIMA!F:F,D:D,BOVIMA!C:C)</f>
        <v>0</v>
      </c>
      <c r="Y51" s="12">
        <f>+SUMIF(AGRIFEED!F:F,D:D,AGRIFEED!C:C)</f>
        <v>0</v>
      </c>
      <c r="Z51" s="12">
        <f>SUMIF(AMIP!F:F,D:D,AMIP!C:C)</f>
        <v>0</v>
      </c>
      <c r="AA51" s="12">
        <f>+SUMIF(ISF!G:G,D:D,ISF!D:D)</f>
        <v>0</v>
      </c>
      <c r="AB51" s="124">
        <f>+SUMIF(DISCOI!G:G,D:D,DISCOI!D:D)</f>
        <v>0</v>
      </c>
      <c r="AC51" s="12">
        <f>+SUMIF(MABEL!F:F,D:D,MABEL!C:C)</f>
        <v>0</v>
      </c>
      <c r="AD51" s="12">
        <f>+SUMIF(NMP!F:F,D:D,NMP!C:C)</f>
        <v>0</v>
      </c>
      <c r="AE51" s="12">
        <f>+SUMIF('AMCHO '!F:F,D:D,'AMCHO '!C:C)</f>
        <v>0</v>
      </c>
      <c r="AF51" s="12">
        <f>+SUMIF(CONFORTIS!G:G,D:D,CONFORTIS!D:D)</f>
        <v>0</v>
      </c>
      <c r="AG51" s="12">
        <f>+SUMIF('IRS IMMO'!G:G,D:D,'IRS IMMO'!D:D)</f>
        <v>0</v>
      </c>
      <c r="AH51" s="12">
        <f>+SUMIFS(AGRIVETAM!C:C,AGRIVETAM!F:F,D:D)</f>
        <v>0</v>
      </c>
      <c r="AI51" s="12">
        <f>+SUMIF(EUROPAINTS!F:F,D:D,EUROPAINTS!C:C)</f>
        <v>0</v>
      </c>
      <c r="AJ51" s="12">
        <f>+SUMIF('VET ABE'!F:F,D:D,'VET ABE'!D:D)</f>
        <v>0</v>
      </c>
      <c r="AK51" s="12">
        <f>SUMIF('VET FIA'!F:F,D:D,'VET FIA'!D:D)</f>
        <v>0</v>
      </c>
      <c r="AL51" s="12">
        <f>+SUMIF('CSS SAKAY'!F:F,D:D,'CSS SAKAY'!C:C)</f>
        <v>0</v>
      </c>
      <c r="AM51" s="12"/>
      <c r="AN51" s="12">
        <f>SUMIF('United Malagasy'!F:F,D:D,'United Malagasy'!C:C)</f>
        <v>0</v>
      </c>
      <c r="AO51" s="12">
        <f>+SUMIF(NUTRIFOOD!E:E,D:D,NUTRIFOOD!C:C)</f>
        <v>0</v>
      </c>
      <c r="AP51" s="12">
        <f>+SUMIF(FERRIS!H:H,D:D,FERRIS!E:E)</f>
        <v>0</v>
      </c>
      <c r="AQ51" s="12">
        <f>+SUMIF(SEM!F:F,D:D,SEM!C:C)</f>
        <v>0</v>
      </c>
      <c r="AR51" s="12">
        <f>+SUMIF(Madatrade!F:F,D:D,Madatrade!C:C)</f>
        <v>0</v>
      </c>
      <c r="AS51" s="12">
        <f>+SUMIF('FLY TECH'!F:F,D:D,'FLY TECH'!D:D)</f>
        <v>0</v>
      </c>
      <c r="AT51" s="12">
        <f>+SUMIFS('FIRST INVESTISSEMENT'!D:D,'FIRST INVESTISSEMENT'!G:G,D:D)</f>
        <v>0</v>
      </c>
      <c r="AU51" s="164">
        <f t="shared" si="4"/>
        <v>-47883909.009999998</v>
      </c>
      <c r="AV51" s="165">
        <f t="shared" si="5"/>
        <v>-10586.598471515488</v>
      </c>
    </row>
    <row r="52" spans="1:48" hidden="1" x14ac:dyDescent="0.25">
      <c r="A52" s="11" t="str">
        <f t="shared" si="1"/>
        <v>2</v>
      </c>
      <c r="B52" s="11" t="str">
        <f t="shared" si="2"/>
        <v>20</v>
      </c>
      <c r="C52" s="11" t="str">
        <f t="shared" si="3"/>
        <v>203</v>
      </c>
      <c r="D52" s="60">
        <v>20300000</v>
      </c>
      <c r="E52" s="196" t="s">
        <v>3213</v>
      </c>
      <c r="F52" s="24" t="s">
        <v>1650</v>
      </c>
      <c r="G52" s="12">
        <f>+SUMIF(AGRIFARM!H:H,D:D,AGRIFARM!L:L)</f>
        <v>0</v>
      </c>
      <c r="H52" s="12">
        <f>+SUMIF(AGRICORP!I:I,D:D,AGRICORP!D:D)</f>
        <v>0</v>
      </c>
      <c r="I52" s="12">
        <f>+SUMIF(SMTP!D:D,D:D,SMTP!F:F)</f>
        <v>0</v>
      </c>
      <c r="J52" s="12">
        <f>+SUMIF(AGRIVET!G:G,D:D,AGRIVET!D:D)</f>
        <v>0</v>
      </c>
      <c r="K52" s="12">
        <f>+SUMIF(AGRIVAL!G:G,D:D,AGRIVAL!D:D)</f>
        <v>0</v>
      </c>
      <c r="L52" s="12">
        <f>+SUMIF(AGRIKOBA!G:G,D:D,AGRIKOBA!D:D)</f>
        <v>0</v>
      </c>
      <c r="M52" s="12">
        <f>+SUMIF(LMOI!F:F,D:D,LMOI!C:C)</f>
        <v>0</v>
      </c>
      <c r="N52" s="12">
        <f>+SUMIF(TARTINE!G:G,D:D,TARTINE!D:D)</f>
        <v>395000</v>
      </c>
      <c r="O52" s="12">
        <f>+SUMIF(IDF!F:F,D:D,IDF!C:C)</f>
        <v>0</v>
      </c>
      <c r="P52" s="12">
        <f>+SUMIF(RYA!G:G,D:D,RYA!D:D)</f>
        <v>0</v>
      </c>
      <c r="Q52" s="12">
        <f>+SUMIF('SCI NOAH'!G:G,D:D,'SCI NOAH'!D:D)</f>
        <v>0</v>
      </c>
      <c r="R52" s="12">
        <f>+SUMIF(SIM!F:F,D:D,SIM!C:C)</f>
        <v>0</v>
      </c>
      <c r="S52" s="163">
        <f>+SUMIF('First Energy'!A:A,D:D,'First Energy'!C:C)</f>
        <v>0</v>
      </c>
      <c r="T52" s="163">
        <f>+SUMIF('ID Motors'!G:G,D:D,'ID Motors'!D:D)</f>
        <v>0</v>
      </c>
      <c r="U52" s="12">
        <f>+SUMIF('ID RENTAL'!G:G,D:D,'ID RENTAL'!D:D)</f>
        <v>0</v>
      </c>
      <c r="V52" s="12">
        <f>+SUMIF('MCM '!G:G,D:D,'MCM '!D:D)</f>
        <v>0</v>
      </c>
      <c r="W52" s="12">
        <f>SUMIF(AGRIMOTORS!G:G,D:D,AGRIMOTORS!D:D)</f>
        <v>0</v>
      </c>
      <c r="X52" s="12">
        <f>+SUMIF(BOVIMA!F:F,D:D,BOVIMA!C:C)</f>
        <v>0</v>
      </c>
      <c r="Y52" s="12">
        <f>+SUMIF(AGRIFEED!F:F,D:D,AGRIFEED!C:C)</f>
        <v>0</v>
      </c>
      <c r="Z52" s="12">
        <f>SUMIF(AMIP!F:F,D:D,AMIP!C:C)</f>
        <v>0</v>
      </c>
      <c r="AA52" s="12">
        <f>+SUMIF(ISF!G:G,D:D,ISF!D:D)</f>
        <v>0</v>
      </c>
      <c r="AB52" s="124">
        <f>+SUMIF(DISCOI!G:G,D:D,DISCOI!D:D)</f>
        <v>0</v>
      </c>
      <c r="AC52" s="12">
        <f>+SUMIF(MABEL!F:F,D:D,MABEL!C:C)</f>
        <v>1431204</v>
      </c>
      <c r="AD52" s="12">
        <f>+SUMIF(NMP!F:F,D:D,NMP!C:C)</f>
        <v>0</v>
      </c>
      <c r="AE52" s="12">
        <f>+SUMIF('AMCHO '!F:F,D:D,'AMCHO '!C:C)</f>
        <v>0</v>
      </c>
      <c r="AF52" s="12">
        <f>+SUMIF(CONFORTIS!G:G,D:D,CONFORTIS!D:D)</f>
        <v>0</v>
      </c>
      <c r="AG52" s="12">
        <f>+SUMIF('IRS IMMO'!G:G,D:D,'IRS IMMO'!D:D)</f>
        <v>0</v>
      </c>
      <c r="AH52" s="12">
        <f>+SUMIFS(AGRIVETAM!C:C,AGRIVETAM!F:F,D:D)</f>
        <v>0</v>
      </c>
      <c r="AI52" s="12">
        <f>+SUMIF(EUROPAINTS!F:F,D:D,EUROPAINTS!C:C)</f>
        <v>0</v>
      </c>
      <c r="AJ52" s="12">
        <f>+SUMIF('VET ABE'!F:F,D:D,'VET ABE'!D:D)</f>
        <v>0</v>
      </c>
      <c r="AK52" s="12">
        <f>SUMIF('VET FIA'!F:F,D:D,'VET FIA'!D:D)</f>
        <v>0</v>
      </c>
      <c r="AL52" s="12">
        <f>+SUMIF('CSS SAKAY'!F:F,D:D,'CSS SAKAY'!C:C)</f>
        <v>0</v>
      </c>
      <c r="AM52" s="12"/>
      <c r="AN52" s="12">
        <f>SUMIF('United Malagasy'!F:F,D:D,'United Malagasy'!C:C)</f>
        <v>0</v>
      </c>
      <c r="AO52" s="12">
        <f>+SUMIF(NUTRIFOOD!E:E,D:D,NUTRIFOOD!C:C)</f>
        <v>0</v>
      </c>
      <c r="AP52" s="12">
        <f>+SUMIF(FERRIS!H:H,D:D,FERRIS!E:E)</f>
        <v>0</v>
      </c>
      <c r="AQ52" s="12">
        <f>+SUMIF(SEM!F:F,D:D,SEM!C:C)</f>
        <v>0</v>
      </c>
      <c r="AR52" s="12">
        <f>+SUMIF(Madatrade!F:F,D:D,Madatrade!C:C)</f>
        <v>0</v>
      </c>
      <c r="AS52" s="12">
        <f>+SUMIF('FLY TECH'!F:F,D:D,'FLY TECH'!D:D)</f>
        <v>0</v>
      </c>
      <c r="AT52" s="12">
        <f>+SUMIFS('FIRST INVESTISSEMENT'!D:D,'FIRST INVESTISSEMENT'!G:G,D:D)</f>
        <v>0</v>
      </c>
      <c r="AU52" s="164">
        <f t="shared" si="4"/>
        <v>1826204</v>
      </c>
      <c r="AV52" s="165">
        <f t="shared" si="5"/>
        <v>403.75334584814158</v>
      </c>
    </row>
    <row r="53" spans="1:48" hidden="1" x14ac:dyDescent="0.25">
      <c r="A53" s="11" t="str">
        <f t="shared" si="1"/>
        <v>2</v>
      </c>
      <c r="B53" s="11" t="str">
        <f t="shared" si="2"/>
        <v>20</v>
      </c>
      <c r="C53" s="11" t="str">
        <f t="shared" si="3"/>
        <v>204</v>
      </c>
      <c r="D53" s="23">
        <v>20400000</v>
      </c>
      <c r="E53" s="196" t="s">
        <v>3214</v>
      </c>
      <c r="F53" s="24" t="s">
        <v>47</v>
      </c>
      <c r="G53" s="12">
        <f>+SUMIF(AGRIFARM!H:H,D:D,AGRIFARM!L:L)</f>
        <v>4832320.3600000003</v>
      </c>
      <c r="H53" s="12">
        <f>+SUMIF(AGRICORP!I:I,D:D,AGRICORP!D:D)</f>
        <v>0</v>
      </c>
      <c r="I53" s="12">
        <f>+SUMIF(SMTP!D:D,D:D,SMTP!F:F)</f>
        <v>168079047.41999999</v>
      </c>
      <c r="J53" s="12">
        <f>+SUMIF(AGRIVET!G:G,D:D,AGRIVET!D:D)</f>
        <v>89779560.359999999</v>
      </c>
      <c r="K53" s="12">
        <f>+SUMIF(AGRIVAL!G:G,D:D,AGRIVAL!D:D)</f>
        <v>21223664.359999999</v>
      </c>
      <c r="L53" s="12">
        <f>+SUMIF(AGRIKOBA!G:G,D:D,AGRIKOBA!D:D)</f>
        <v>0</v>
      </c>
      <c r="M53" s="12">
        <f>+SUMIF(LMOI!F:F,D:D,LMOI!C:C)</f>
        <v>245000</v>
      </c>
      <c r="N53" s="12">
        <f>+SUMIF(TARTINE!G:G,D:D,TARTINE!D:D)</f>
        <v>0</v>
      </c>
      <c r="O53" s="12">
        <f>+SUMIF(IDF!F:F,D:D,IDF!C:C)</f>
        <v>4832320.3600000003</v>
      </c>
      <c r="P53" s="12">
        <f>+SUMIF(RYA!G:G,D:D,RYA!D:D)</f>
        <v>0</v>
      </c>
      <c r="Q53" s="12">
        <f>+SUMIF('SCI NOAH'!G:G,D:D,'SCI NOAH'!D:D)</f>
        <v>0</v>
      </c>
      <c r="R53" s="12">
        <f>+SUMIF(SIM!F:F,D:D,SIM!C:C)</f>
        <v>0</v>
      </c>
      <c r="S53" s="163">
        <f>+SUMIF('First Energy'!A:A,D:D,'First Energy'!C:C)</f>
        <v>4832320.3600000003</v>
      </c>
      <c r="T53" s="163">
        <f>+SUMIF('ID Motors'!G:G,D:D,'ID Motors'!D:D)</f>
        <v>4832320.3600000003</v>
      </c>
      <c r="U53" s="12">
        <f>+SUMIF('ID RENTAL'!G:G,D:D,'ID RENTAL'!D:D)</f>
        <v>0</v>
      </c>
      <c r="V53" s="12">
        <f>+SUMIF('MCM '!G:G,D:D,'MCM '!D:D)</f>
        <v>3492900</v>
      </c>
      <c r="W53" s="12">
        <f>SUMIF(AGRIMOTORS!G:G,D:D,AGRIMOTORS!D:D)</f>
        <v>0</v>
      </c>
      <c r="X53" s="12">
        <f>+SUMIF(BOVIMA!F:F,D:D,BOVIMA!C:C)</f>
        <v>0</v>
      </c>
      <c r="Y53" s="12">
        <f>+SUMIF(AGRIFEED!F:F,D:D,AGRIFEED!C:C)</f>
        <v>0</v>
      </c>
      <c r="Z53" s="12">
        <f>SUMIF(AMIP!F:F,D:D,AMIP!C:C)</f>
        <v>0</v>
      </c>
      <c r="AA53" s="12">
        <f>+SUMIF(ISF!G:G,D:D,ISF!D:D)</f>
        <v>0</v>
      </c>
      <c r="AB53" s="124">
        <f>+SUMIF(DISCOI!G:G,D:D,DISCOI!D:D)</f>
        <v>4832320.3600000003</v>
      </c>
      <c r="AC53" s="12">
        <f>+SUMIF(MABEL!F:F,D:D,MABEL!C:C)</f>
        <v>0</v>
      </c>
      <c r="AD53" s="12">
        <f>+SUMIF(NMP!F:F,D:D,NMP!C:C)</f>
        <v>0</v>
      </c>
      <c r="AE53" s="12">
        <f>+SUMIF('AMCHO '!F:F,D:D,'AMCHO '!C:C)</f>
        <v>0</v>
      </c>
      <c r="AF53" s="12">
        <f>+SUMIF(CONFORTIS!G:G,D:D,CONFORTIS!D:D)</f>
        <v>0</v>
      </c>
      <c r="AG53" s="12">
        <f>+SUMIF('IRS IMMO'!G:G,D:D,'IRS IMMO'!D:D)</f>
        <v>0</v>
      </c>
      <c r="AH53" s="12">
        <f>+SUMIFS(AGRIVETAM!C:C,AGRIVETAM!F:F,D:D)</f>
        <v>11737260.289999999</v>
      </c>
      <c r="AI53" s="12">
        <f>+SUMIF(EUROPAINTS!F:F,D:D,EUROPAINTS!C:C)</f>
        <v>4832320.3600000003</v>
      </c>
      <c r="AJ53" s="12">
        <f>+SUMIF('VET ABE'!F:F,D:D,'VET ABE'!D:D)</f>
        <v>0</v>
      </c>
      <c r="AK53" s="12">
        <f>SUMIF('VET FIA'!F:F,D:D,'VET FIA'!D:D)</f>
        <v>0</v>
      </c>
      <c r="AL53" s="12">
        <f>+SUMIF('CSS SAKAY'!F:F,D:D,'CSS SAKAY'!C:C)</f>
        <v>0</v>
      </c>
      <c r="AM53" s="12"/>
      <c r="AN53" s="12">
        <f>SUMIF('United Malagasy'!F:F,D:D,'United Malagasy'!C:C)</f>
        <v>0</v>
      </c>
      <c r="AO53" s="12">
        <f>+SUMIF(NUTRIFOOD!E:E,D:D,NUTRIFOOD!C:C)</f>
        <v>0</v>
      </c>
      <c r="AP53" s="12">
        <f>+SUMIF(FERRIS!H:H,D:D,FERRIS!E:E)</f>
        <v>0</v>
      </c>
      <c r="AQ53" s="12">
        <f>+SUMIF(SEM!F:F,D:D,SEM!C:C)</f>
        <v>8205042.9900000002</v>
      </c>
      <c r="AR53" s="12">
        <f>+SUMIF(Madatrade!F:F,D:D,Madatrade!C:C)</f>
        <v>0</v>
      </c>
      <c r="AS53" s="12">
        <f>+SUMIF('FLY TECH'!F:F,D:D,'FLY TECH'!D:D)</f>
        <v>0</v>
      </c>
      <c r="AT53" s="12">
        <f>+SUMIFS('FIRST INVESTISSEMENT'!D:D,'FIRST INVESTISSEMENT'!G:G,D:D)</f>
        <v>0</v>
      </c>
      <c r="AU53" s="164">
        <f t="shared" si="4"/>
        <v>331756397.5800001</v>
      </c>
      <c r="AV53" s="165">
        <f t="shared" si="5"/>
        <v>73347.641079228459</v>
      </c>
    </row>
    <row r="54" spans="1:48" hidden="1" x14ac:dyDescent="0.25">
      <c r="A54" s="11" t="str">
        <f t="shared" si="1"/>
        <v>2</v>
      </c>
      <c r="B54" s="11" t="str">
        <f t="shared" si="2"/>
        <v>20</v>
      </c>
      <c r="C54" s="11" t="str">
        <f t="shared" si="3"/>
        <v>205</v>
      </c>
      <c r="D54" s="23">
        <v>20500000</v>
      </c>
      <c r="E54" s="196" t="s">
        <v>3213</v>
      </c>
      <c r="F54" s="57" t="s">
        <v>801</v>
      </c>
      <c r="G54" s="12">
        <f>+SUMIF(AGRIFARM!H:H,D:D,AGRIFARM!L:L)</f>
        <v>0</v>
      </c>
      <c r="H54" s="12">
        <f>+SUMIF(AGRICORP!I:I,D:D,AGRICORP!D:D)</f>
        <v>0</v>
      </c>
      <c r="I54" s="12">
        <f>+SUMIF(SMTP!D:D,D:D,SMTP!F:F)</f>
        <v>0</v>
      </c>
      <c r="J54" s="12">
        <f>+SUMIF(AGRIVET!G:G,D:D,AGRIVET!D:D)</f>
        <v>0</v>
      </c>
      <c r="K54" s="12">
        <f>+SUMIF(AGRIVAL!G:G,D:D,AGRIVAL!D:D)</f>
        <v>6174624.8099999996</v>
      </c>
      <c r="L54" s="12">
        <f>+SUMIF(AGRIKOBA!G:G,D:D,AGRIKOBA!D:D)</f>
        <v>0</v>
      </c>
      <c r="M54" s="12">
        <f>+SUMIF(LMOI!F:F,D:D,LMOI!C:C)</f>
        <v>0</v>
      </c>
      <c r="N54" s="12">
        <f>+SUMIF(TARTINE!G:G,D:D,TARTINE!D:D)</f>
        <v>0</v>
      </c>
      <c r="O54" s="12">
        <f>+SUMIF(IDF!F:F,D:D,IDF!C:C)</f>
        <v>0</v>
      </c>
      <c r="P54" s="12">
        <f>+SUMIF(RYA!G:G,D:D,RYA!D:D)</f>
        <v>0</v>
      </c>
      <c r="Q54" s="12">
        <f>+SUMIF('SCI NOAH'!G:G,D:D,'SCI NOAH'!D:D)</f>
        <v>0</v>
      </c>
      <c r="R54" s="12">
        <f>+SUMIF(SIM!F:F,D:D,SIM!C:C)</f>
        <v>0</v>
      </c>
      <c r="S54" s="163">
        <f>+SUMIF('First Energy'!A:A,D:D,'First Energy'!C:C)</f>
        <v>0</v>
      </c>
      <c r="T54" s="163">
        <f>+SUMIF('ID Motors'!G:G,D:D,'ID Motors'!D:D)</f>
        <v>0</v>
      </c>
      <c r="U54" s="12">
        <f>+SUMIF('ID RENTAL'!G:G,D:D,'ID RENTAL'!D:D)</f>
        <v>0</v>
      </c>
      <c r="V54" s="12">
        <f>+SUMIF('MCM '!G:G,D:D,'MCM '!D:D)</f>
        <v>0</v>
      </c>
      <c r="W54" s="12">
        <f>SUMIF(AGRIMOTORS!G:G,D:D,AGRIMOTORS!D:D)</f>
        <v>0</v>
      </c>
      <c r="X54" s="12">
        <f>+SUMIF(BOVIMA!F:F,D:D,BOVIMA!C:C)</f>
        <v>0</v>
      </c>
      <c r="Y54" s="12">
        <f>+SUMIF(AGRIFEED!F:F,D:D,AGRIFEED!C:C)</f>
        <v>0</v>
      </c>
      <c r="Z54" s="12">
        <f>SUMIF(AMIP!F:F,D:D,AMIP!C:C)</f>
        <v>0</v>
      </c>
      <c r="AA54" s="12">
        <f>+SUMIF(ISF!G:G,D:D,ISF!D:D)</f>
        <v>0</v>
      </c>
      <c r="AB54" s="124">
        <f>+SUMIF(DISCOI!G:G,D:D,DISCOI!D:D)</f>
        <v>0</v>
      </c>
      <c r="AC54" s="12">
        <f>+SUMIF(MABEL!F:F,D:D,MABEL!C:C)</f>
        <v>0</v>
      </c>
      <c r="AD54" s="12">
        <f>+SUMIF(NMP!F:F,D:D,NMP!C:C)</f>
        <v>0</v>
      </c>
      <c r="AE54" s="12">
        <f>+SUMIF('AMCHO '!F:F,D:D,'AMCHO '!C:C)</f>
        <v>0</v>
      </c>
      <c r="AF54" s="12">
        <f>+SUMIF(CONFORTIS!G:G,D:D,CONFORTIS!D:D)</f>
        <v>0</v>
      </c>
      <c r="AG54" s="12">
        <f>+SUMIF('IRS IMMO'!G:G,D:D,'IRS IMMO'!D:D)</f>
        <v>0</v>
      </c>
      <c r="AH54" s="12">
        <f>+SUMIFS(AGRIVETAM!C:C,AGRIVETAM!F:F,D:D)</f>
        <v>0</v>
      </c>
      <c r="AI54" s="12">
        <f>+SUMIF(EUROPAINTS!F:F,D:D,EUROPAINTS!C:C)</f>
        <v>0</v>
      </c>
      <c r="AJ54" s="12">
        <f>+SUMIF('VET ABE'!F:F,D:D,'VET ABE'!D:D)</f>
        <v>0</v>
      </c>
      <c r="AK54" s="12">
        <f>SUMIF('VET FIA'!F:F,D:D,'VET FIA'!D:D)</f>
        <v>0</v>
      </c>
      <c r="AL54" s="12">
        <f>+SUMIF('CSS SAKAY'!F:F,D:D,'CSS SAKAY'!C:C)</f>
        <v>0</v>
      </c>
      <c r="AM54" s="12"/>
      <c r="AN54" s="12">
        <f>SUMIF('United Malagasy'!F:F,D:D,'United Malagasy'!C:C)</f>
        <v>0</v>
      </c>
      <c r="AO54" s="12">
        <f>+SUMIF(NUTRIFOOD!E:E,D:D,NUTRIFOOD!C:C)</f>
        <v>0</v>
      </c>
      <c r="AP54" s="12">
        <f>+SUMIF(FERRIS!H:H,D:D,FERRIS!E:E)</f>
        <v>0</v>
      </c>
      <c r="AQ54" s="12">
        <f>+SUMIF(SEM!F:F,D:D,SEM!C:C)</f>
        <v>0</v>
      </c>
      <c r="AR54" s="12">
        <f>+SUMIF(Madatrade!F:F,D:D,Madatrade!C:C)</f>
        <v>0</v>
      </c>
      <c r="AS54" s="12">
        <f>+SUMIF('FLY TECH'!F:F,D:D,'FLY TECH'!D:D)</f>
        <v>0</v>
      </c>
      <c r="AT54" s="12">
        <f>+SUMIFS('FIRST INVESTISSEMENT'!D:D,'FIRST INVESTISSEMENT'!G:G,D:D)</f>
        <v>0</v>
      </c>
      <c r="AU54" s="164">
        <f t="shared" si="4"/>
        <v>6174624.8099999996</v>
      </c>
      <c r="AV54" s="165">
        <f t="shared" si="5"/>
        <v>1365.140710673312</v>
      </c>
    </row>
    <row r="55" spans="1:48" hidden="1" x14ac:dyDescent="0.25">
      <c r="A55" s="11" t="str">
        <f t="shared" si="1"/>
        <v>2</v>
      </c>
      <c r="B55" s="11" t="str">
        <f t="shared" si="2"/>
        <v>20</v>
      </c>
      <c r="C55" s="11" t="str">
        <f t="shared" si="3"/>
        <v>208</v>
      </c>
      <c r="D55" s="22">
        <v>20800000</v>
      </c>
      <c r="E55" s="196" t="s">
        <v>3213</v>
      </c>
      <c r="F55" s="81" t="s">
        <v>1764</v>
      </c>
      <c r="G55" s="12">
        <f>+SUMIF(AGRIFARM!H:H,D:D,AGRIFARM!L:L)</f>
        <v>0</v>
      </c>
      <c r="H55" s="12">
        <f>+SUMIF(AGRICORP!I:I,D:D,AGRICORP!D:D)</f>
        <v>0</v>
      </c>
      <c r="I55" s="12">
        <f>+SUMIF(SMTP!D:D,D:D,SMTP!F:F)</f>
        <v>0</v>
      </c>
      <c r="J55" s="12">
        <f>+SUMIF(AGRIVET!G:G,D:D,AGRIVET!D:D)</f>
        <v>11536530</v>
      </c>
      <c r="K55" s="12">
        <f>+SUMIF(AGRIVAL!G:G,D:D,AGRIVAL!D:D)</f>
        <v>0</v>
      </c>
      <c r="L55" s="12">
        <f>+SUMIF(AGRIKOBA!G:G,D:D,AGRIKOBA!D:D)</f>
        <v>0</v>
      </c>
      <c r="M55" s="12">
        <f>+SUMIF(LMOI!F:F,D:D,LMOI!C:C)</f>
        <v>0</v>
      </c>
      <c r="N55" s="12">
        <f>+SUMIF(TARTINE!G:G,D:D,TARTINE!D:D)</f>
        <v>0</v>
      </c>
      <c r="O55" s="12">
        <f>+SUMIF(IDF!F:F,D:D,IDF!C:C)</f>
        <v>2347216993</v>
      </c>
      <c r="P55" s="12">
        <f>+SUMIF(RYA!G:G,D:D,RYA!D:D)</f>
        <v>0</v>
      </c>
      <c r="Q55" s="12">
        <f>+SUMIF('SCI NOAH'!G:G,D:D,'SCI NOAH'!D:D)</f>
        <v>0</v>
      </c>
      <c r="R55" s="12">
        <f>+SUMIF(SIM!F:F,D:D,SIM!C:C)</f>
        <v>0</v>
      </c>
      <c r="S55" s="163">
        <f>+SUMIF('First Energy'!A:A,D:D,'First Energy'!C:C)</f>
        <v>0</v>
      </c>
      <c r="T55" s="163">
        <f>+SUMIF('ID Motors'!G:G,D:D,'ID Motors'!D:D)</f>
        <v>0</v>
      </c>
      <c r="U55" s="12">
        <f>+SUMIF('ID RENTAL'!G:G,D:D,'ID RENTAL'!D:D)</f>
        <v>0</v>
      </c>
      <c r="V55" s="12">
        <f>+SUMIF('MCM '!G:G,D:D,'MCM '!D:D)</f>
        <v>0</v>
      </c>
      <c r="W55" s="12">
        <f>SUMIF(AGRIMOTORS!G:G,D:D,AGRIMOTORS!D:D)</f>
        <v>0</v>
      </c>
      <c r="X55" s="12">
        <f>+SUMIF(BOVIMA!F:F,D:D,BOVIMA!C:C)</f>
        <v>0</v>
      </c>
      <c r="Y55" s="12">
        <f>+SUMIF(AGRIFEED!F:F,D:D,AGRIFEED!C:C)</f>
        <v>0</v>
      </c>
      <c r="Z55" s="12">
        <f>SUMIF(AMIP!F:F,D:D,AMIP!C:C)</f>
        <v>0</v>
      </c>
      <c r="AA55" s="12">
        <f>+SUMIF(ISF!G:G,D:D,ISF!D:D)</f>
        <v>0</v>
      </c>
      <c r="AB55" s="124">
        <f>+SUMIF(DISCOI!G:G,D:D,DISCOI!D:D)</f>
        <v>0</v>
      </c>
      <c r="AC55" s="12">
        <f>+SUMIF(MABEL!F:F,D:D,MABEL!C:C)</f>
        <v>0</v>
      </c>
      <c r="AD55" s="12">
        <f>+SUMIF(NMP!F:F,D:D,NMP!C:C)</f>
        <v>0</v>
      </c>
      <c r="AE55" s="12">
        <f>+SUMIF('AMCHO '!F:F,D:D,'AMCHO '!C:C)</f>
        <v>0</v>
      </c>
      <c r="AF55" s="12">
        <f>+SUMIF(CONFORTIS!G:G,D:D,CONFORTIS!D:D)</f>
        <v>0</v>
      </c>
      <c r="AG55" s="12">
        <f>+SUMIF('IRS IMMO'!G:G,D:D,'IRS IMMO'!D:D)</f>
        <v>0</v>
      </c>
      <c r="AH55" s="12">
        <f>+SUMIFS(AGRIVETAM!C:C,AGRIVETAM!F:F,D:D)</f>
        <v>0</v>
      </c>
      <c r="AI55" s="12">
        <f>+SUMIF(EUROPAINTS!F:F,D:D,EUROPAINTS!C:C)</f>
        <v>0</v>
      </c>
      <c r="AJ55" s="12">
        <f>+SUMIF('VET ABE'!F:F,D:D,'VET ABE'!D:D)</f>
        <v>0</v>
      </c>
      <c r="AK55" s="12">
        <f>SUMIF('VET FIA'!F:F,D:D,'VET FIA'!D:D)</f>
        <v>0</v>
      </c>
      <c r="AL55" s="12">
        <f>+SUMIF('CSS SAKAY'!F:F,D:D,'CSS SAKAY'!C:C)</f>
        <v>0</v>
      </c>
      <c r="AM55" s="12"/>
      <c r="AN55" s="12">
        <f>SUMIF('United Malagasy'!F:F,D:D,'United Malagasy'!C:C)</f>
        <v>0</v>
      </c>
      <c r="AO55" s="12">
        <f>+SUMIF(NUTRIFOOD!E:E,D:D,NUTRIFOOD!C:C)</f>
        <v>0</v>
      </c>
      <c r="AP55" s="12">
        <f>+SUMIF(FERRIS!H:H,D:D,FERRIS!E:E)</f>
        <v>0</v>
      </c>
      <c r="AQ55" s="12">
        <f>+SUMIF(SEM!F:F,D:D,SEM!C:C)</f>
        <v>0</v>
      </c>
      <c r="AR55" s="12">
        <f>+SUMIF(Madatrade!F:F,D:D,Madatrade!C:C)</f>
        <v>0</v>
      </c>
      <c r="AS55" s="12">
        <f>+SUMIF('FLY TECH'!F:F,D:D,'FLY TECH'!D:D)</f>
        <v>0</v>
      </c>
      <c r="AT55" s="12">
        <f>+SUMIFS('FIRST INVESTISSEMENT'!D:D,'FIRST INVESTISSEMENT'!G:G,D:D)</f>
        <v>0</v>
      </c>
      <c r="AU55" s="164">
        <f t="shared" si="4"/>
        <v>2358753523</v>
      </c>
      <c r="AV55" s="165">
        <f t="shared" si="5"/>
        <v>521494.10851270799</v>
      </c>
    </row>
    <row r="56" spans="1:48" hidden="1" x14ac:dyDescent="0.25">
      <c r="A56" s="11" t="str">
        <f t="shared" si="1"/>
        <v>2</v>
      </c>
      <c r="B56" s="11" t="str">
        <f t="shared" si="2"/>
        <v>21</v>
      </c>
      <c r="C56" s="11" t="str">
        <f t="shared" si="3"/>
        <v>211</v>
      </c>
      <c r="D56" s="60">
        <v>21100000</v>
      </c>
      <c r="E56" s="197" t="s">
        <v>3215</v>
      </c>
      <c r="F56" s="24" t="s">
        <v>250</v>
      </c>
      <c r="G56" s="12">
        <f>+SUMIF(AGRIFARM!H:H,D:D,AGRIFARM!L:L)</f>
        <v>734848628.33000004</v>
      </c>
      <c r="H56" s="12">
        <f>+SUMIF(AGRICORP!I:I,D:D,AGRICORP!D:D)</f>
        <v>0</v>
      </c>
      <c r="I56" s="12">
        <f>+SUMIF(SMTP!D:D,D:D,SMTP!F:F)</f>
        <v>397740841.99000001</v>
      </c>
      <c r="J56" s="12">
        <f>+SUMIF(AGRIVET!G:G,D:D,AGRIVET!D:D)</f>
        <v>0</v>
      </c>
      <c r="K56" s="12">
        <f>+SUMIF(AGRIVAL!G:G,D:D,AGRIVAL!D:D)</f>
        <v>256800000</v>
      </c>
      <c r="L56" s="12">
        <f>+SUMIF(AGRIKOBA!G:G,D:D,AGRIKOBA!D:D)</f>
        <v>55348270.670000002</v>
      </c>
      <c r="M56" s="12">
        <f>+SUMIF(LMOI!F:F,D:D,LMOI!C:C)</f>
        <v>0</v>
      </c>
      <c r="N56" s="12">
        <f>+SUMIF(TARTINE!G:G,D:D,TARTINE!D:D)</f>
        <v>0</v>
      </c>
      <c r="O56" s="12">
        <f>+SUMIF(IDF!F:F,D:D,IDF!C:C)</f>
        <v>1602971140</v>
      </c>
      <c r="P56" s="12">
        <f>+SUMIF(RYA!G:G,D:D,RYA!D:D)</f>
        <v>1038189386.95</v>
      </c>
      <c r="Q56" s="12">
        <f>+SUMIF('SCI NOAH'!G:G,D:D,'SCI NOAH'!D:D)</f>
        <v>145000000</v>
      </c>
      <c r="R56" s="12">
        <f>+SUMIF(SIM!F:F,D:D,SIM!C:C)</f>
        <v>1206360000</v>
      </c>
      <c r="S56" s="163">
        <f>+SUMIF('First Energy'!A:A,D:D,'First Energy'!C:C)</f>
        <v>87050320</v>
      </c>
      <c r="T56" s="163">
        <f>+SUMIF('ID Motors'!G:G,D:D,'ID Motors'!D:D)</f>
        <v>0</v>
      </c>
      <c r="U56" s="12">
        <f>+SUMIF('ID RENTAL'!G:G,D:D,'ID RENTAL'!D:D)</f>
        <v>0</v>
      </c>
      <c r="V56" s="12">
        <f>+SUMIF('MCM '!G:G,D:D,'MCM '!D:D)</f>
        <v>0</v>
      </c>
      <c r="W56" s="12">
        <f>SUMIF(AGRIMOTORS!G:G,D:D,AGRIMOTORS!D:D)</f>
        <v>0</v>
      </c>
      <c r="X56" s="12">
        <f>+SUMIF(BOVIMA!F:F,D:D,BOVIMA!C:C)</f>
        <v>0</v>
      </c>
      <c r="Y56" s="12">
        <f>+SUMIF(AGRIFEED!F:F,D:D,AGRIFEED!C:C)</f>
        <v>0</v>
      </c>
      <c r="Z56" s="12">
        <f>SUMIF(AMIP!F:F,D:D,AMIP!C:C)</f>
        <v>2060921450</v>
      </c>
      <c r="AA56" s="12">
        <f>+SUMIF(ISF!G:G,D:D,ISF!D:D)</f>
        <v>0</v>
      </c>
      <c r="AB56" s="124">
        <f>+SUMIF(DISCOI!G:G,D:D,DISCOI!D:D)</f>
        <v>0</v>
      </c>
      <c r="AC56" s="12">
        <f>+SUMIF(MABEL!F:F,D:D,MABEL!C:C)</f>
        <v>3849751156.8400002</v>
      </c>
      <c r="AD56" s="12">
        <f>+SUMIF(NMP!F:F,D:D,NMP!C:C)</f>
        <v>0</v>
      </c>
      <c r="AE56" s="12">
        <f>+SUMIF('AMCHO '!F:F,D:D,'AMCHO '!C:C)</f>
        <v>0</v>
      </c>
      <c r="AF56" s="12">
        <f>+SUMIF(CONFORTIS!G:G,D:D,CONFORTIS!D:D)</f>
        <v>0</v>
      </c>
      <c r="AG56" s="12">
        <f>+SUMIF('IRS IMMO'!G:G,D:D,'IRS IMMO'!D:D)</f>
        <v>1400000000</v>
      </c>
      <c r="AH56" s="12">
        <f>+SUMIFS(AGRIVETAM!C:C,AGRIVETAM!F:F,D:D)</f>
        <v>0</v>
      </c>
      <c r="AI56" s="12">
        <f>+SUMIF(EUROPAINTS!F:F,D:D,EUROPAINTS!C:C)</f>
        <v>0</v>
      </c>
      <c r="AJ56" s="12">
        <f>+SUMIF('VET ABE'!F:F,D:D,'VET ABE'!D:D)</f>
        <v>0</v>
      </c>
      <c r="AK56" s="12">
        <f>SUMIF('VET FIA'!F:F,D:D,'VET FIA'!D:D)</f>
        <v>0</v>
      </c>
      <c r="AL56" s="12">
        <f>+SUMIF('CSS SAKAY'!F:F,D:D,'CSS SAKAY'!C:C)</f>
        <v>0</v>
      </c>
      <c r="AM56" s="12"/>
      <c r="AN56" s="12">
        <f>SUMIF('United Malagasy'!F:F,D:D,'United Malagasy'!C:C)</f>
        <v>0</v>
      </c>
      <c r="AO56" s="12">
        <f>+SUMIF(NUTRIFOOD!E:E,D:D,NUTRIFOOD!C:C)</f>
        <v>0</v>
      </c>
      <c r="AP56" s="12">
        <f>+SUMIF(FERRIS!H:H,D:D,FERRIS!E:E)</f>
        <v>12022200</v>
      </c>
      <c r="AQ56" s="12">
        <f>+SUMIF(SEM!F:F,D:D,SEM!C:C)</f>
        <v>31200000</v>
      </c>
      <c r="AR56" s="12">
        <f>+SUMIF(Madatrade!F:F,D:D,Madatrade!C:C)</f>
        <v>0</v>
      </c>
      <c r="AS56" s="12">
        <f>+SUMIF('FLY TECH'!F:F,D:D,'FLY TECH'!D:D)</f>
        <v>0</v>
      </c>
      <c r="AT56" s="12">
        <f>+SUMIFS('FIRST INVESTISSEMENT'!D:D,'FIRST INVESTISSEMENT'!G:G,D:D)</f>
        <v>1714046000</v>
      </c>
      <c r="AU56" s="164">
        <f t="shared" si="4"/>
        <v>14592249394.780001</v>
      </c>
      <c r="AV56" s="165">
        <f t="shared" si="5"/>
        <v>3226183.6665525562</v>
      </c>
    </row>
    <row r="57" spans="1:48" hidden="1" x14ac:dyDescent="0.25">
      <c r="A57" s="11" t="str">
        <f t="shared" si="1"/>
        <v>2</v>
      </c>
      <c r="B57" s="11" t="str">
        <f t="shared" si="2"/>
        <v>21</v>
      </c>
      <c r="C57" s="11" t="str">
        <f t="shared" si="3"/>
        <v>213</v>
      </c>
      <c r="D57" s="23">
        <v>21300000</v>
      </c>
      <c r="E57" s="197" t="s">
        <v>3217</v>
      </c>
      <c r="F57" s="24" t="s">
        <v>252</v>
      </c>
      <c r="G57" s="12">
        <f>+SUMIF(AGRIFARM!H:H,D:D,AGRIFARM!L:L)</f>
        <v>8687289999.2700005</v>
      </c>
      <c r="H57" s="12">
        <f>+SUMIF(AGRICORP!I:I,D:D,AGRICORP!D:D)</f>
        <v>0</v>
      </c>
      <c r="I57" s="12">
        <f>+SUMIF(SMTP!D:D,D:D,SMTP!F:F)</f>
        <v>2466359501.7600002</v>
      </c>
      <c r="J57" s="12">
        <f>+SUMIF(AGRIVET!G:G,D:D,AGRIVET!D:D)</f>
        <v>92084865.129999995</v>
      </c>
      <c r="K57" s="12">
        <f>+SUMIF(AGRIVAL!G:G,D:D,AGRIVAL!D:D)</f>
        <v>10186380914.440001</v>
      </c>
      <c r="L57" s="12">
        <f>+SUMIF(AGRIKOBA!G:G,D:D,AGRIKOBA!D:D)</f>
        <v>2768694482.29</v>
      </c>
      <c r="M57" s="12">
        <f>+SUMIF(LMOI!F:F,D:D,LMOI!C:C)</f>
        <v>0</v>
      </c>
      <c r="N57" s="12">
        <f>+SUMIF(TARTINE!G:G,D:D,TARTINE!D:D)</f>
        <v>0</v>
      </c>
      <c r="O57" s="12">
        <f>+SUMIF(IDF!F:F,D:D,IDF!C:C)</f>
        <v>31075860844.110001</v>
      </c>
      <c r="P57" s="12">
        <f>+SUMIF(RYA!G:G,D:D,RYA!D:D)</f>
        <v>5205904934.3299999</v>
      </c>
      <c r="Q57" s="12">
        <f>+SUMIF('SCI NOAH'!G:G,D:D,'SCI NOAH'!D:D)</f>
        <v>0</v>
      </c>
      <c r="R57" s="12">
        <f>+SUMIF(SIM!F:F,D:D,SIM!C:C)</f>
        <v>4840906373.6099997</v>
      </c>
      <c r="S57" s="163">
        <f>+SUMIF('First Energy'!A:A,D:D,'First Energy'!C:C)</f>
        <v>822334857.88</v>
      </c>
      <c r="T57" s="163">
        <f>+SUMIF('ID Motors'!G:G,D:D,'ID Motors'!D:D)</f>
        <v>0</v>
      </c>
      <c r="U57" s="12">
        <f>+SUMIF('ID RENTAL'!G:G,D:D,'ID RENTAL'!D:D)</f>
        <v>0</v>
      </c>
      <c r="V57" s="12">
        <f>+SUMIF('MCM '!G:G,D:D,'MCM '!D:D)</f>
        <v>0</v>
      </c>
      <c r="W57" s="12">
        <f>SUMIF(AGRIMOTORS!G:G,D:D,AGRIMOTORS!D:D)</f>
        <v>0</v>
      </c>
      <c r="X57" s="12">
        <f>+SUMIF(BOVIMA!F:F,D:D,BOVIMA!C:C)</f>
        <v>72015038.5</v>
      </c>
      <c r="Y57" s="12">
        <f>+SUMIF(AGRIFEED!F:F,D:D,AGRIFEED!C:C)</f>
        <v>0</v>
      </c>
      <c r="Z57" s="12">
        <f>SUMIF(AMIP!F:F,D:D,AMIP!C:C)</f>
        <v>0</v>
      </c>
      <c r="AA57" s="12">
        <f>+SUMIF(ISF!G:G,D:D,ISF!D:D)</f>
        <v>294345000</v>
      </c>
      <c r="AB57" s="124">
        <f>+SUMIF(DISCOI!G:G,D:D,DISCOI!D:D)</f>
        <v>0</v>
      </c>
      <c r="AC57" s="12">
        <f>+SUMIF(MABEL!F:F,D:D,MABEL!C:C)</f>
        <v>829618312.57000005</v>
      </c>
      <c r="AD57" s="12">
        <f>+SUMIF(NMP!F:F,D:D,NMP!C:C)</f>
        <v>0</v>
      </c>
      <c r="AE57" s="12">
        <f>+SUMIF('AMCHO '!F:F,D:D,'AMCHO '!C:C)</f>
        <v>19343062</v>
      </c>
      <c r="AF57" s="12">
        <f>+SUMIF(CONFORTIS!G:G,D:D,CONFORTIS!D:D)</f>
        <v>0</v>
      </c>
      <c r="AG57" s="12">
        <f>+SUMIF('IRS IMMO'!G:G,D:D,'IRS IMMO'!D:D)</f>
        <v>0</v>
      </c>
      <c r="AH57" s="12">
        <f>+SUMIFS(AGRIVETAM!C:C,AGRIVETAM!F:F,D:D)</f>
        <v>0</v>
      </c>
      <c r="AI57" s="12">
        <f>+SUMIF(EUROPAINTS!F:F,D:D,EUROPAINTS!C:C)</f>
        <v>0</v>
      </c>
      <c r="AJ57" s="12">
        <f>+SUMIF('VET ABE'!F:F,D:D,'VET ABE'!D:D)</f>
        <v>0</v>
      </c>
      <c r="AK57" s="12">
        <f>SUMIF('VET FIA'!F:F,D:D,'VET FIA'!D:D)</f>
        <v>0</v>
      </c>
      <c r="AL57" s="12">
        <f>+SUMIF('CSS SAKAY'!F:F,D:D,'CSS SAKAY'!C:C)</f>
        <v>0</v>
      </c>
      <c r="AM57" s="12"/>
      <c r="AN57" s="12">
        <f>SUMIF('United Malagasy'!F:F,D:D,'United Malagasy'!C:C)</f>
        <v>0</v>
      </c>
      <c r="AO57" s="12">
        <f>+SUMIF(NUTRIFOOD!E:E,D:D,NUTRIFOOD!C:C)</f>
        <v>0</v>
      </c>
      <c r="AP57" s="12">
        <f>+SUMIF(FERRIS!H:H,D:D,FERRIS!E:E)</f>
        <v>0</v>
      </c>
      <c r="AQ57" s="12">
        <f>+SUMIF(SEM!F:F,D:D,SEM!C:C)</f>
        <v>1006150294.34</v>
      </c>
      <c r="AR57" s="12">
        <f>+SUMIF(Madatrade!F:F,D:D,Madatrade!C:C)</f>
        <v>588528878.74000001</v>
      </c>
      <c r="AS57" s="12">
        <f>+SUMIF('FLY TECH'!F:F,D:D,'FLY TECH'!D:D)</f>
        <v>0</v>
      </c>
      <c r="AT57" s="12">
        <f>+SUMIFS('FIRST INVESTISSEMENT'!D:D,'FIRST INVESTISSEMENT'!G:G,D:D)</f>
        <v>13845997802.359999</v>
      </c>
      <c r="AU57" s="164">
        <f t="shared" si="4"/>
        <v>82801815161.330002</v>
      </c>
      <c r="AV57" s="165">
        <f t="shared" si="5"/>
        <v>18306558.25618954</v>
      </c>
    </row>
    <row r="58" spans="1:48" hidden="1" x14ac:dyDescent="0.25">
      <c r="A58" s="11" t="str">
        <f t="shared" si="1"/>
        <v>2</v>
      </c>
      <c r="B58" s="11" t="str">
        <f t="shared" si="2"/>
        <v>21</v>
      </c>
      <c r="C58" s="11" t="str">
        <f t="shared" si="3"/>
        <v>215</v>
      </c>
      <c r="D58" s="23">
        <v>21580000</v>
      </c>
      <c r="E58" s="119" t="s">
        <v>3217</v>
      </c>
      <c r="F58" s="24" t="s">
        <v>1389</v>
      </c>
      <c r="G58" s="12">
        <f>+SUMIF(AGRIFARM!H:H,D:D,AGRIFARM!L:L)</f>
        <v>0</v>
      </c>
      <c r="H58" s="12">
        <f>+SUMIF(AGRICORP!I:I,D:D,AGRICORP!D:D)</f>
        <v>0</v>
      </c>
      <c r="I58" s="12">
        <f>+SUMIF(SMTP!D:D,D:D,SMTP!F:F)</f>
        <v>10573640</v>
      </c>
      <c r="J58" s="12">
        <f>+SUMIF(AGRIVET!G:G,D:D,AGRIVET!D:D)</f>
        <v>0</v>
      </c>
      <c r="K58" s="12">
        <f>+SUMIF(AGRIVAL!G:G,D:D,AGRIVAL!D:D)</f>
        <v>0</v>
      </c>
      <c r="L58" s="12">
        <f>+SUMIF(AGRIKOBA!G:G,D:D,AGRIKOBA!D:D)</f>
        <v>0</v>
      </c>
      <c r="M58" s="12">
        <f>+SUMIF(LMOI!F:F,D:D,LMOI!C:C)</f>
        <v>0</v>
      </c>
      <c r="N58" s="12">
        <f>+SUMIF(TARTINE!G:G,D:D,TARTINE!D:D)</f>
        <v>0</v>
      </c>
      <c r="O58" s="12">
        <f>+SUMIF(IDF!F:F,D:D,IDF!C:C)</f>
        <v>0</v>
      </c>
      <c r="P58" s="12">
        <f>+SUMIF(RYA!G:G,D:D,RYA!D:D)</f>
        <v>0</v>
      </c>
      <c r="Q58" s="12">
        <f>+SUMIF('SCI NOAH'!G:G,D:D,'SCI NOAH'!D:D)</f>
        <v>0</v>
      </c>
      <c r="R58" s="12">
        <f>+SUMIF(SIM!F:F,D:D,SIM!C:C)</f>
        <v>0</v>
      </c>
      <c r="S58" s="163">
        <f>+SUMIF('First Energy'!A:A,D:D,'First Energy'!C:C)</f>
        <v>0</v>
      </c>
      <c r="T58" s="163">
        <f>+SUMIF('ID Motors'!G:G,D:D,'ID Motors'!D:D)</f>
        <v>0</v>
      </c>
      <c r="U58" s="12">
        <f>+SUMIF('ID RENTAL'!G:G,D:D,'ID RENTAL'!D:D)</f>
        <v>0</v>
      </c>
      <c r="V58" s="12">
        <f>+SUMIF('MCM '!G:G,D:D,'MCM '!D:D)</f>
        <v>0</v>
      </c>
      <c r="W58" s="12">
        <f>SUMIF(AGRIMOTORS!G:G,D:D,AGRIMOTORS!D:D)</f>
        <v>0</v>
      </c>
      <c r="X58" s="12">
        <f>+SUMIF(BOVIMA!F:F,D:D,BOVIMA!C:C)</f>
        <v>0</v>
      </c>
      <c r="Y58" s="12">
        <f>+SUMIF(AGRIFEED!F:F,D:D,AGRIFEED!C:C)</f>
        <v>0</v>
      </c>
      <c r="Z58" s="12">
        <f>SUMIF(AMIP!F:F,D:D,AMIP!C:C)</f>
        <v>0</v>
      </c>
      <c r="AA58" s="12">
        <f>+SUMIF(ISF!G:G,D:D,ISF!D:D)</f>
        <v>0</v>
      </c>
      <c r="AB58" s="124">
        <f>+SUMIF(DISCOI!G:G,D:D,DISCOI!D:D)</f>
        <v>0</v>
      </c>
      <c r="AC58" s="12">
        <f>+SUMIF(MABEL!F:F,D:D,MABEL!C:C)</f>
        <v>0</v>
      </c>
      <c r="AD58" s="12">
        <f>+SUMIF(NMP!F:F,D:D,NMP!C:C)</f>
        <v>0</v>
      </c>
      <c r="AE58" s="12">
        <f>+SUMIF('AMCHO '!F:F,D:D,'AMCHO '!C:C)</f>
        <v>0</v>
      </c>
      <c r="AF58" s="12">
        <f>+SUMIF(CONFORTIS!G:G,D:D,CONFORTIS!D:D)</f>
        <v>0</v>
      </c>
      <c r="AG58" s="12">
        <f>+SUMIF('IRS IMMO'!G:G,D:D,'IRS IMMO'!D:D)</f>
        <v>0</v>
      </c>
      <c r="AH58" s="12">
        <f>+SUMIFS(AGRIVETAM!C:C,AGRIVETAM!F:F,D:D)</f>
        <v>0</v>
      </c>
      <c r="AI58" s="12">
        <f>+SUMIF(EUROPAINTS!F:F,D:D,EUROPAINTS!C:C)</f>
        <v>0</v>
      </c>
      <c r="AJ58" s="12">
        <f>+SUMIF('VET ABE'!F:F,D:D,'VET ABE'!D:D)</f>
        <v>0</v>
      </c>
      <c r="AK58" s="12">
        <f>SUMIF('VET FIA'!F:F,D:D,'VET FIA'!D:D)</f>
        <v>0</v>
      </c>
      <c r="AL58" s="12">
        <f>+SUMIF('CSS SAKAY'!F:F,D:D,'CSS SAKAY'!C:C)</f>
        <v>0</v>
      </c>
      <c r="AM58" s="12"/>
      <c r="AN58" s="12">
        <f>SUMIF('United Malagasy'!F:F,D:D,'United Malagasy'!C:C)</f>
        <v>0</v>
      </c>
      <c r="AO58" s="12">
        <f>+SUMIF(NUTRIFOOD!E:E,D:D,NUTRIFOOD!C:C)</f>
        <v>0</v>
      </c>
      <c r="AP58" s="12">
        <f>+SUMIF(FERRIS!H:H,D:D,FERRIS!E:E)</f>
        <v>0</v>
      </c>
      <c r="AQ58" s="12">
        <f>+SUMIF(SEM!F:F,D:D,SEM!C:C)</f>
        <v>0</v>
      </c>
      <c r="AR58" s="12">
        <f>+SUMIF(Madatrade!F:F,D:D,Madatrade!C:C)</f>
        <v>0</v>
      </c>
      <c r="AS58" s="12">
        <f>+SUMIF('FLY TECH'!F:F,D:D,'FLY TECH'!D:D)</f>
        <v>0</v>
      </c>
      <c r="AT58" s="12">
        <f>+SUMIFS('FIRST INVESTISSEMENT'!D:D,'FIRST INVESTISSEMENT'!G:G,D:D)</f>
        <v>0</v>
      </c>
      <c r="AU58" s="164">
        <f t="shared" si="4"/>
        <v>10573640</v>
      </c>
      <c r="AV58" s="165">
        <f t="shared" si="5"/>
        <v>2337.7139288895128</v>
      </c>
    </row>
    <row r="59" spans="1:48" hidden="1" x14ac:dyDescent="0.25">
      <c r="A59" s="11" t="str">
        <f t="shared" si="1"/>
        <v>2</v>
      </c>
      <c r="B59" s="11" t="str">
        <f t="shared" si="2"/>
        <v>21</v>
      </c>
      <c r="C59" s="11" t="str">
        <f t="shared" si="3"/>
        <v>215</v>
      </c>
      <c r="D59" s="60">
        <v>21510000</v>
      </c>
      <c r="E59" s="197" t="s">
        <v>3218</v>
      </c>
      <c r="F59" s="81" t="s">
        <v>1978</v>
      </c>
      <c r="G59" s="12">
        <f>+SUMIF(AGRIFARM!H:H,D:D,AGRIFARM!L:L)</f>
        <v>0</v>
      </c>
      <c r="H59" s="12">
        <f>+SUMIF(AGRICORP!I:I,D:D,AGRICORP!D:D)</f>
        <v>2808000</v>
      </c>
      <c r="I59" s="12">
        <f>+SUMIF(SMTP!D:D,D:D,SMTP!F:F)</f>
        <v>0</v>
      </c>
      <c r="J59" s="12">
        <f>+SUMIF(AGRIVET!G:G,D:D,AGRIVET!D:D)</f>
        <v>0</v>
      </c>
      <c r="K59" s="12">
        <f>+SUMIF(AGRIVAL!G:G,D:D,AGRIVAL!D:D)</f>
        <v>0</v>
      </c>
      <c r="L59" s="12">
        <f>+SUMIF(AGRIKOBA!G:G,D:D,AGRIKOBA!D:D)</f>
        <v>0</v>
      </c>
      <c r="M59" s="12">
        <f>+SUMIF(LMOI!F:F,D:D,LMOI!C:C)</f>
        <v>0</v>
      </c>
      <c r="N59" s="12">
        <f>+SUMIF(TARTINE!G:G,D:D,TARTINE!D:D)</f>
        <v>0</v>
      </c>
      <c r="O59" s="12">
        <f>+SUMIF(IDF!F:F,D:D,IDF!C:C)</f>
        <v>0</v>
      </c>
      <c r="P59" s="12">
        <f>+SUMIF(RYA!G:G,D:D,RYA!D:D)</f>
        <v>0</v>
      </c>
      <c r="Q59" s="12">
        <f>+SUMIF('SCI NOAH'!G:G,D:D,'SCI NOAH'!D:D)</f>
        <v>0</v>
      </c>
      <c r="R59" s="12">
        <f>+SUMIF(SIM!F:F,D:D,SIM!C:C)</f>
        <v>0</v>
      </c>
      <c r="S59" s="163">
        <f>+SUMIF('First Energy'!A:A,D:D,'First Energy'!C:C)</f>
        <v>5091494603.7700005</v>
      </c>
      <c r="T59" s="163">
        <f>+SUMIF('ID Motors'!G:G,D:D,'ID Motors'!D:D)</f>
        <v>0</v>
      </c>
      <c r="U59" s="12">
        <f>+SUMIF('ID RENTAL'!G:G,D:D,'ID RENTAL'!D:D)</f>
        <v>0</v>
      </c>
      <c r="V59" s="12">
        <f>+SUMIF('MCM '!G:G,D:D,'MCM '!D:D)</f>
        <v>0</v>
      </c>
      <c r="W59" s="12">
        <f>SUMIF(AGRIMOTORS!G:G,D:D,AGRIMOTORS!D:D)</f>
        <v>0</v>
      </c>
      <c r="X59" s="12">
        <f>+SUMIF(BOVIMA!F:F,D:D,BOVIMA!C:C)</f>
        <v>0</v>
      </c>
      <c r="Y59" s="12">
        <f>+SUMIF(AGRIFEED!F:F,D:D,AGRIFEED!C:C)</f>
        <v>0</v>
      </c>
      <c r="Z59" s="12">
        <f>SUMIF(AMIP!F:F,D:D,AMIP!C:C)</f>
        <v>0</v>
      </c>
      <c r="AA59" s="12">
        <f>+SUMIF(ISF!G:G,D:D,ISF!D:D)</f>
        <v>0</v>
      </c>
      <c r="AB59" s="124">
        <f>+SUMIF(DISCOI!G:G,D:D,DISCOI!D:D)</f>
        <v>0</v>
      </c>
      <c r="AC59" s="12">
        <f>+SUMIF(MABEL!F:F,D:D,MABEL!C:C)</f>
        <v>0</v>
      </c>
      <c r="AD59" s="12">
        <f>+SUMIF(NMP!F:F,D:D,NMP!C:C)</f>
        <v>0</v>
      </c>
      <c r="AE59" s="12">
        <f>+SUMIF('AMCHO '!F:F,D:D,'AMCHO '!C:C)</f>
        <v>0</v>
      </c>
      <c r="AF59" s="12">
        <f>+SUMIF(CONFORTIS!G:G,D:D,CONFORTIS!D:D)</f>
        <v>0</v>
      </c>
      <c r="AG59" s="12">
        <f>+SUMIF('IRS IMMO'!G:G,D:D,'IRS IMMO'!D:D)</f>
        <v>0</v>
      </c>
      <c r="AH59" s="12">
        <f>+SUMIFS(AGRIVETAM!C:C,AGRIVETAM!F:F,D:D)</f>
        <v>0</v>
      </c>
      <c r="AI59" s="12">
        <f>+SUMIF(EUROPAINTS!F:F,D:D,EUROPAINTS!C:C)</f>
        <v>0</v>
      </c>
      <c r="AJ59" s="12">
        <f>+SUMIF('VET ABE'!F:F,D:D,'VET ABE'!D:D)</f>
        <v>0</v>
      </c>
      <c r="AK59" s="12">
        <f>SUMIF('VET FIA'!F:F,D:D,'VET FIA'!D:D)</f>
        <v>0</v>
      </c>
      <c r="AL59" s="12">
        <f>+SUMIF('CSS SAKAY'!F:F,D:D,'CSS SAKAY'!C:C)</f>
        <v>0</v>
      </c>
      <c r="AM59" s="12"/>
      <c r="AN59" s="12">
        <f>SUMIF('United Malagasy'!F:F,D:D,'United Malagasy'!C:C)</f>
        <v>0</v>
      </c>
      <c r="AO59" s="12">
        <f>+SUMIF(NUTRIFOOD!E:E,D:D,NUTRIFOOD!C:C)</f>
        <v>0</v>
      </c>
      <c r="AP59" s="12">
        <f>+SUMIF(FERRIS!H:H,D:D,FERRIS!E:E)</f>
        <v>0</v>
      </c>
      <c r="AQ59" s="12">
        <f>+SUMIF(SEM!F:F,D:D,SEM!C:C)</f>
        <v>0</v>
      </c>
      <c r="AR59" s="12">
        <f>+SUMIF(Madatrade!F:F,D:D,Madatrade!C:C)</f>
        <v>0</v>
      </c>
      <c r="AS59" s="12">
        <f>+SUMIF('FLY TECH'!F:F,D:D,'FLY TECH'!D:D)</f>
        <v>0</v>
      </c>
      <c r="AT59" s="12">
        <f>+SUMIFS('FIRST INVESTISSEMENT'!D:D,'FIRST INVESTISSEMENT'!G:G,D:D)</f>
        <v>0</v>
      </c>
      <c r="AU59" s="164">
        <f t="shared" si="4"/>
        <v>5094302603.7700005</v>
      </c>
      <c r="AV59" s="165">
        <f t="shared" si="5"/>
        <v>1126293.514325364</v>
      </c>
    </row>
    <row r="60" spans="1:48" hidden="1" x14ac:dyDescent="0.25">
      <c r="A60" s="11" t="str">
        <f t="shared" si="1"/>
        <v>2</v>
      </c>
      <c r="B60" s="11" t="str">
        <f t="shared" si="2"/>
        <v>21</v>
      </c>
      <c r="C60" s="11" t="str">
        <f t="shared" si="3"/>
        <v>215</v>
      </c>
      <c r="D60" s="60">
        <v>21530000</v>
      </c>
      <c r="E60" s="197" t="s">
        <v>3218</v>
      </c>
      <c r="F60" s="130" t="s">
        <v>1979</v>
      </c>
      <c r="G60" s="12">
        <f>+SUMIF(AGRIFARM!H:H,D:D,AGRIFARM!L:L)</f>
        <v>0</v>
      </c>
      <c r="H60" s="12">
        <f>+SUMIF(AGRICORP!I:I,D:D,AGRICORP!D:D)</f>
        <v>0</v>
      </c>
      <c r="I60" s="12">
        <f>+SUMIF(SMTP!D:D,D:D,SMTP!F:F)</f>
        <v>0</v>
      </c>
      <c r="J60" s="12">
        <f>+SUMIF(AGRIVET!G:G,D:D,AGRIVET!D:D)</f>
        <v>0</v>
      </c>
      <c r="K60" s="12">
        <f>+SUMIF(AGRIVAL!G:G,D:D,AGRIVAL!D:D)</f>
        <v>604974909.87</v>
      </c>
      <c r="L60" s="12">
        <f>+SUMIF(AGRIKOBA!G:G,D:D,AGRIKOBA!D:D)</f>
        <v>0</v>
      </c>
      <c r="M60" s="12">
        <f>+SUMIF(LMOI!F:F,D:D,LMOI!C:C)</f>
        <v>0</v>
      </c>
      <c r="N60" s="12">
        <f>+SUMIF(TARTINE!G:G,D:D,TARTINE!D:D)</f>
        <v>0</v>
      </c>
      <c r="O60" s="12">
        <f>+SUMIF(IDF!F:F,D:D,IDF!C:C)</f>
        <v>0</v>
      </c>
      <c r="P60" s="12">
        <f>+SUMIF(RYA!G:G,D:D,RYA!D:D)</f>
        <v>0</v>
      </c>
      <c r="Q60" s="12">
        <f>+SUMIF('SCI NOAH'!G:G,D:D,'SCI NOAH'!D:D)</f>
        <v>0</v>
      </c>
      <c r="R60" s="12">
        <f>+SUMIF(SIM!F:F,D:D,SIM!C:C)</f>
        <v>0</v>
      </c>
      <c r="S60" s="163">
        <f>+SUMIF('First Energy'!A:A,D:D,'First Energy'!C:C)</f>
        <v>5663936126.7170897</v>
      </c>
      <c r="T60" s="163">
        <f>+SUMIF('ID Motors'!G:G,D:D,'ID Motors'!D:D)</f>
        <v>0</v>
      </c>
      <c r="U60" s="12">
        <f>+SUMIF('ID RENTAL'!G:G,D:D,'ID RENTAL'!D:D)</f>
        <v>0</v>
      </c>
      <c r="V60" s="12">
        <f>+SUMIF('MCM '!G:G,D:D,'MCM '!D:D)</f>
        <v>0</v>
      </c>
      <c r="W60" s="12">
        <f>SUMIF(AGRIMOTORS!G:G,D:D,AGRIMOTORS!D:D)</f>
        <v>0</v>
      </c>
      <c r="X60" s="12">
        <f>+SUMIF(BOVIMA!F:F,D:D,BOVIMA!C:C)</f>
        <v>0</v>
      </c>
      <c r="Y60" s="12">
        <f>+SUMIF(AGRIFEED!F:F,D:D,AGRIFEED!C:C)</f>
        <v>0</v>
      </c>
      <c r="Z60" s="12">
        <f>SUMIF(AMIP!F:F,D:D,AMIP!C:C)</f>
        <v>0</v>
      </c>
      <c r="AA60" s="12">
        <f>+SUMIF(ISF!G:G,D:D,ISF!D:D)</f>
        <v>0</v>
      </c>
      <c r="AB60" s="124">
        <f>+SUMIF(DISCOI!G:G,D:D,DISCOI!D:D)</f>
        <v>0</v>
      </c>
      <c r="AC60" s="12">
        <f>+SUMIF(MABEL!F:F,D:D,MABEL!C:C)</f>
        <v>0</v>
      </c>
      <c r="AD60" s="12">
        <f>+SUMIF(NMP!F:F,D:D,NMP!C:C)</f>
        <v>0</v>
      </c>
      <c r="AE60" s="12">
        <f>+SUMIF('AMCHO '!F:F,D:D,'AMCHO '!C:C)</f>
        <v>0</v>
      </c>
      <c r="AF60" s="12">
        <f>+SUMIF(CONFORTIS!G:G,D:D,CONFORTIS!D:D)</f>
        <v>0</v>
      </c>
      <c r="AG60" s="12">
        <f>+SUMIF('IRS IMMO'!G:G,D:D,'IRS IMMO'!D:D)</f>
        <v>0</v>
      </c>
      <c r="AH60" s="12">
        <f>+SUMIFS(AGRIVETAM!C:C,AGRIVETAM!F:F,D:D)</f>
        <v>0</v>
      </c>
      <c r="AI60" s="12">
        <f>+SUMIF(EUROPAINTS!F:F,D:D,EUROPAINTS!C:C)</f>
        <v>0</v>
      </c>
      <c r="AJ60" s="12">
        <f>+SUMIF('VET ABE'!F:F,D:D,'VET ABE'!D:D)</f>
        <v>0</v>
      </c>
      <c r="AK60" s="12">
        <f>SUMIF('VET FIA'!F:F,D:D,'VET FIA'!D:D)</f>
        <v>0</v>
      </c>
      <c r="AL60" s="12">
        <f>+SUMIF('CSS SAKAY'!F:F,D:D,'CSS SAKAY'!C:C)</f>
        <v>0</v>
      </c>
      <c r="AM60" s="12"/>
      <c r="AN60" s="12">
        <f>SUMIF('United Malagasy'!F:F,D:D,'United Malagasy'!C:C)</f>
        <v>0</v>
      </c>
      <c r="AO60" s="12">
        <f>+SUMIF(NUTRIFOOD!E:E,D:D,NUTRIFOOD!C:C)</f>
        <v>0</v>
      </c>
      <c r="AP60" s="12">
        <f>+SUMIF(FERRIS!H:H,D:D,FERRIS!E:E)</f>
        <v>0</v>
      </c>
      <c r="AQ60" s="12">
        <f>+SUMIF(SEM!F:F,D:D,SEM!C:C)</f>
        <v>263691184.59999999</v>
      </c>
      <c r="AR60" s="12">
        <f>+SUMIF(Madatrade!F:F,D:D,Madatrade!C:C)</f>
        <v>0</v>
      </c>
      <c r="AS60" s="12">
        <f>+SUMIF('FLY TECH'!F:F,D:D,'FLY TECH'!D:D)</f>
        <v>0</v>
      </c>
      <c r="AT60" s="12">
        <f>+SUMIFS('FIRST INVESTISSEMENT'!D:D,'FIRST INVESTISSEMENT'!G:G,D:D)</f>
        <v>0</v>
      </c>
      <c r="AU60" s="164">
        <f t="shared" si="4"/>
        <v>6532602221.1870899</v>
      </c>
      <c r="AV60" s="165">
        <f t="shared" si="5"/>
        <v>1444285.5255487827</v>
      </c>
    </row>
    <row r="61" spans="1:48" hidden="1" x14ac:dyDescent="0.25">
      <c r="A61" s="11" t="str">
        <f t="shared" si="1"/>
        <v>2</v>
      </c>
      <c r="B61" s="11" t="str">
        <f t="shared" si="2"/>
        <v>21</v>
      </c>
      <c r="C61" s="11" t="str">
        <f t="shared" si="3"/>
        <v>215</v>
      </c>
      <c r="D61" s="23">
        <v>21540000</v>
      </c>
      <c r="E61" s="197" t="s">
        <v>3218</v>
      </c>
      <c r="F61" s="24" t="s">
        <v>255</v>
      </c>
      <c r="G61" s="12">
        <f>+SUMIF(AGRIFARM!H:H,D:D,AGRIFARM!L:L)</f>
        <v>4793102017.2200003</v>
      </c>
      <c r="H61" s="12">
        <f>+SUMIF(AGRICORP!I:I,D:D,AGRICORP!D:D)</f>
        <v>0</v>
      </c>
      <c r="I61" s="12">
        <f>+SUMIF(SMTP!D:D,D:D,SMTP!F:F)</f>
        <v>5994275720.2834997</v>
      </c>
      <c r="J61" s="12">
        <f>+SUMIF(AGRIVET!G:G,D:D,AGRIVET!D:D)</f>
        <v>1096364968.5799999</v>
      </c>
      <c r="K61" s="12">
        <f>+SUMIF(AGRIVAL!G:G,D:D,AGRIVAL!D:D)</f>
        <v>0</v>
      </c>
      <c r="L61" s="12">
        <f>+SUMIF(AGRIKOBA!G:G,D:D,AGRIKOBA!D:D)</f>
        <v>0</v>
      </c>
      <c r="M61" s="12">
        <f>+SUMIF(LMOI!F:F,D:D,LMOI!C:C)</f>
        <v>2854169515.79</v>
      </c>
      <c r="N61" s="12">
        <f>+SUMIF(TARTINE!G:G,D:D,TARTINE!D:D)</f>
        <v>4671538894.1700001</v>
      </c>
      <c r="O61" s="12">
        <f>+SUMIF(IDF!F:F,D:D,IDF!C:C)</f>
        <v>818139941.46000004</v>
      </c>
      <c r="P61" s="12">
        <f>+SUMIF(RYA!G:G,D:D,RYA!D:D)</f>
        <v>8498717.75</v>
      </c>
      <c r="Q61" s="12">
        <f>+SUMIF('SCI NOAH'!G:G,D:D,'SCI NOAH'!D:D)</f>
        <v>0</v>
      </c>
      <c r="R61" s="12">
        <f>+SUMIF(SIM!F:F,D:D,SIM!C:C)</f>
        <v>127898372.47</v>
      </c>
      <c r="S61" s="163">
        <f>+SUMIF('First Energy'!A:A,D:D,'First Energy'!C:C)</f>
        <v>0</v>
      </c>
      <c r="T61" s="163">
        <f>+SUMIF('ID Motors'!G:G,D:D,'ID Motors'!D:D)</f>
        <v>0</v>
      </c>
      <c r="U61" s="12">
        <f>+SUMIF('ID RENTAL'!G:G,D:D,'ID RENTAL'!D:D)</f>
        <v>0</v>
      </c>
      <c r="V61" s="12">
        <f>+SUMIF('MCM '!G:G,D:D,'MCM '!D:D)</f>
        <v>98629757.689999998</v>
      </c>
      <c r="W61" s="12">
        <f>SUMIF(AGRIMOTORS!G:G,D:D,AGRIMOTORS!D:D)</f>
        <v>0</v>
      </c>
      <c r="X61" s="12">
        <f>+SUMIF(BOVIMA!F:F,D:D,BOVIMA!C:C)</f>
        <v>1183653434.8699999</v>
      </c>
      <c r="Y61" s="12">
        <f>+SUMIF(AGRIFEED!F:F,D:D,AGRIFEED!C:C)</f>
        <v>0</v>
      </c>
      <c r="Z61" s="12">
        <f>SUMIF(AMIP!F:F,D:D,AMIP!C:C)</f>
        <v>0</v>
      </c>
      <c r="AA61" s="12">
        <f>+SUMIF(ISF!G:G,D:D,ISF!D:D)</f>
        <v>0</v>
      </c>
      <c r="AB61" s="124">
        <f>+SUMIF(DISCOI!G:G,D:D,DISCOI!D:D)</f>
        <v>315651130.91000003</v>
      </c>
      <c r="AC61" s="12">
        <f>+SUMIF(MABEL!F:F,D:D,MABEL!C:C)</f>
        <v>206783179.40000001</v>
      </c>
      <c r="AD61" s="12">
        <f>+SUMIF(NMP!F:F,D:D,NMP!C:C)</f>
        <v>642161687.32999992</v>
      </c>
      <c r="AE61" s="12">
        <f>+SUMIF('AMCHO '!F:F,D:D,'AMCHO '!C:C)</f>
        <v>4701109965.9799995</v>
      </c>
      <c r="AF61" s="12">
        <f>+SUMIF(CONFORTIS!G:G,D:D,CONFORTIS!D:D)</f>
        <v>0</v>
      </c>
      <c r="AG61" s="12">
        <f>+SUMIF('IRS IMMO'!G:G,D:D,'IRS IMMO'!D:D)</f>
        <v>0</v>
      </c>
      <c r="AH61" s="12">
        <f>+SUMIFS(AGRIVETAM!C:C,AGRIVETAM!F:F,D:D)</f>
        <v>7740208</v>
      </c>
      <c r="AI61" s="12">
        <f>+SUMIF(EUROPAINTS!F:F,D:D,EUROPAINTS!C:C)</f>
        <v>0</v>
      </c>
      <c r="AJ61" s="12">
        <f>+SUMIF('VET ABE'!F:F,D:D,'VET ABE'!D:D)</f>
        <v>1169174</v>
      </c>
      <c r="AK61" s="12">
        <f>SUMIF('VET FIA'!F:F,D:D,'VET FIA'!D:D)</f>
        <v>0</v>
      </c>
      <c r="AL61" s="12">
        <f>+SUMIF('CSS SAKAY'!F:F,D:D,'CSS SAKAY'!C:C)</f>
        <v>412500</v>
      </c>
      <c r="AM61" s="12"/>
      <c r="AN61" s="12">
        <f>SUMIF('United Malagasy'!F:F,D:D,'United Malagasy'!C:C)</f>
        <v>158205835.78</v>
      </c>
      <c r="AO61" s="12">
        <f>+SUMIF(NUTRIFOOD!E:E,D:D,NUTRIFOOD!C:C)</f>
        <v>0</v>
      </c>
      <c r="AP61" s="12">
        <f>+SUMIF(FERRIS!H:H,D:D,FERRIS!E:E)</f>
        <v>0</v>
      </c>
      <c r="AQ61" s="12">
        <f>+SUMIF(SEM!F:F,D:D,SEM!C:C)</f>
        <v>0</v>
      </c>
      <c r="AR61" s="12">
        <f>+SUMIF(Madatrade!F:F,D:D,Madatrade!C:C)</f>
        <v>792209.45</v>
      </c>
      <c r="AS61" s="12">
        <f>+SUMIF('FLY TECH'!F:F,D:D,'FLY TECH'!D:D)</f>
        <v>0</v>
      </c>
      <c r="AT61" s="12">
        <f>+SUMIFS('FIRST INVESTISSEMENT'!D:D,'FIRST INVESTISSEMENT'!G:G,D:D)</f>
        <v>4446299.97</v>
      </c>
      <c r="AU61" s="164">
        <f t="shared" si="4"/>
        <v>27684743531.1035</v>
      </c>
      <c r="AV61" s="165">
        <f t="shared" si="5"/>
        <v>6120788.1647563642</v>
      </c>
    </row>
    <row r="62" spans="1:48" hidden="1" x14ac:dyDescent="0.25">
      <c r="A62" s="11" t="str">
        <f t="shared" si="1"/>
        <v>2</v>
      </c>
      <c r="B62" s="11" t="str">
        <f t="shared" si="2"/>
        <v>21</v>
      </c>
      <c r="C62" s="11" t="str">
        <f t="shared" si="3"/>
        <v>215</v>
      </c>
      <c r="D62" s="60">
        <v>21550000</v>
      </c>
      <c r="E62" s="197" t="s">
        <v>3218</v>
      </c>
      <c r="F62" s="130" t="s">
        <v>3219</v>
      </c>
      <c r="G62" s="12">
        <f>+SUMIF(AGRIFARM!H:H,D:D,AGRIFARM!L:L)</f>
        <v>0</v>
      </c>
      <c r="H62" s="12">
        <f>+SUMIF(AGRICORP!I:I,D:D,AGRICORP!D:D)</f>
        <v>0</v>
      </c>
      <c r="I62" s="12">
        <f>+SUMIF(SMTP!D:D,D:D,SMTP!F:F)</f>
        <v>0</v>
      </c>
      <c r="J62" s="12">
        <f>+SUMIF(AGRIVET!G:G,D:D,AGRIVET!D:D)</f>
        <v>0</v>
      </c>
      <c r="K62" s="12">
        <f>+SUMIF(AGRIVAL!G:G,D:D,AGRIVAL!D:D)</f>
        <v>0</v>
      </c>
      <c r="L62" s="12">
        <f>+SUMIF(AGRIKOBA!G:G,D:D,AGRIKOBA!D:D)</f>
        <v>4530387053.4399996</v>
      </c>
      <c r="M62" s="12">
        <f>+SUMIF(LMOI!F:F,D:D,LMOI!C:C)</f>
        <v>0</v>
      </c>
      <c r="N62" s="12">
        <f>+SUMIF(TARTINE!G:G,D:D,TARTINE!D:D)</f>
        <v>0</v>
      </c>
      <c r="O62" s="12">
        <f>+SUMIF(IDF!F:F,D:D,IDF!C:C)</f>
        <v>0</v>
      </c>
      <c r="P62" s="12">
        <f>+SUMIF(RYA!G:G,D:D,RYA!D:D)</f>
        <v>0</v>
      </c>
      <c r="Q62" s="12">
        <f>+SUMIF('SCI NOAH'!G:G,D:D,'SCI NOAH'!D:D)</f>
        <v>0</v>
      </c>
      <c r="R62" s="12">
        <f>+SUMIF(SIM!F:F,D:D,SIM!C:C)</f>
        <v>0</v>
      </c>
      <c r="S62" s="163">
        <f>+SUMIF('First Energy'!A:A,D:D,'First Energy'!C:C)</f>
        <v>0</v>
      </c>
      <c r="T62" s="163">
        <f>+SUMIF('ID Motors'!G:G,D:D,'ID Motors'!D:D)</f>
        <v>0</v>
      </c>
      <c r="U62" s="12">
        <f>+SUMIF('ID RENTAL'!G:G,D:D,'ID RENTAL'!D:D)</f>
        <v>0</v>
      </c>
      <c r="V62" s="12">
        <f>+SUMIF('MCM '!G:G,D:D,'MCM '!D:D)</f>
        <v>0</v>
      </c>
      <c r="W62" s="12">
        <f>SUMIF(AGRIMOTORS!G:G,D:D,AGRIMOTORS!D:D)</f>
        <v>0</v>
      </c>
      <c r="X62" s="12">
        <f>+SUMIF(BOVIMA!F:F,D:D,BOVIMA!C:C)</f>
        <v>0</v>
      </c>
      <c r="Y62" s="12">
        <f>+SUMIF(AGRIFEED!F:F,D:D,AGRIFEED!C:C)</f>
        <v>0</v>
      </c>
      <c r="Z62" s="12">
        <f>SUMIF(AMIP!F:F,D:D,AMIP!C:C)</f>
        <v>0</v>
      </c>
      <c r="AA62" s="12">
        <f>+SUMIF(ISF!G:G,D:D,ISF!D:D)</f>
        <v>0</v>
      </c>
      <c r="AB62" s="124">
        <f>+SUMIF(DISCOI!G:G,D:D,DISCOI!D:D)</f>
        <v>0</v>
      </c>
      <c r="AC62" s="12">
        <f>+SUMIF(MABEL!F:F,D:D,MABEL!C:C)</f>
        <v>0</v>
      </c>
      <c r="AD62" s="12">
        <f>+SUMIF(NMP!F:F,D:D,NMP!C:C)</f>
        <v>0</v>
      </c>
      <c r="AE62" s="12">
        <f>+SUMIF('AMCHO '!F:F,D:D,'AMCHO '!C:C)</f>
        <v>0</v>
      </c>
      <c r="AF62" s="12">
        <f>+SUMIF(CONFORTIS!G:G,D:D,CONFORTIS!D:D)</f>
        <v>0</v>
      </c>
      <c r="AG62" s="12">
        <f>+SUMIF('IRS IMMO'!G:G,D:D,'IRS IMMO'!D:D)</f>
        <v>0</v>
      </c>
      <c r="AH62" s="12">
        <f>+SUMIFS(AGRIVETAM!C:C,AGRIVETAM!F:F,D:D)</f>
        <v>0</v>
      </c>
      <c r="AI62" s="12">
        <f>+SUMIF(EUROPAINTS!F:F,D:D,EUROPAINTS!C:C)</f>
        <v>0</v>
      </c>
      <c r="AJ62" s="12">
        <f>+SUMIF('VET ABE'!F:F,D:D,'VET ABE'!D:D)</f>
        <v>0</v>
      </c>
      <c r="AK62" s="12">
        <f>SUMIF('VET FIA'!F:F,D:D,'VET FIA'!D:D)</f>
        <v>0</v>
      </c>
      <c r="AL62" s="12">
        <f>+SUMIF('CSS SAKAY'!F:F,D:D,'CSS SAKAY'!C:C)</f>
        <v>0</v>
      </c>
      <c r="AM62" s="12"/>
      <c r="AN62" s="12">
        <f>SUMIF('United Malagasy'!F:F,D:D,'United Malagasy'!C:C)</f>
        <v>0</v>
      </c>
      <c r="AO62" s="12">
        <f>+SUMIF(NUTRIFOOD!E:E,D:D,NUTRIFOOD!C:C)</f>
        <v>0</v>
      </c>
      <c r="AP62" s="12">
        <f>+SUMIF(FERRIS!H:H,D:D,FERRIS!E:E)</f>
        <v>0</v>
      </c>
      <c r="AQ62" s="12">
        <f>+SUMIF(SEM!F:F,D:D,SEM!C:C)</f>
        <v>0</v>
      </c>
      <c r="AR62" s="12">
        <f>+SUMIF(Madatrade!F:F,D:D,Madatrade!C:C)</f>
        <v>0</v>
      </c>
      <c r="AS62" s="12">
        <f>+SUMIF('FLY TECH'!F:F,D:D,'FLY TECH'!D:D)</f>
        <v>0</v>
      </c>
      <c r="AT62" s="12">
        <f>+SUMIFS('FIRST INVESTISSEMENT'!D:D,'FIRST INVESTISSEMENT'!G:G,D:D)</f>
        <v>0</v>
      </c>
      <c r="AU62" s="164">
        <f t="shared" si="4"/>
        <v>4530387053.4399996</v>
      </c>
      <c r="AV62" s="165">
        <f t="shared" si="5"/>
        <v>1001618.0726871167</v>
      </c>
    </row>
    <row r="63" spans="1:48" hidden="1" x14ac:dyDescent="0.25">
      <c r="A63" s="11" t="str">
        <f t="shared" si="1"/>
        <v>2</v>
      </c>
      <c r="B63" s="11" t="str">
        <f t="shared" si="2"/>
        <v>21</v>
      </c>
      <c r="C63" s="11" t="str">
        <f t="shared" si="3"/>
        <v>218</v>
      </c>
      <c r="D63" s="23">
        <v>21811000</v>
      </c>
      <c r="E63" s="197" t="s">
        <v>3218</v>
      </c>
      <c r="F63" s="24" t="s">
        <v>257</v>
      </c>
      <c r="G63" s="12">
        <f>+SUMIF(AGRIFARM!H:H,D:D,AGRIFARM!L:L)</f>
        <v>0</v>
      </c>
      <c r="H63" s="12">
        <f>+SUMIF(AGRICORP!I:I,D:D,AGRICORP!D:D)</f>
        <v>0</v>
      </c>
      <c r="I63" s="12">
        <f>+SUMIF(SMTP!D:D,D:D,SMTP!F:F)</f>
        <v>0</v>
      </c>
      <c r="J63" s="12">
        <f>+SUMIF(AGRIVET!G:G,D:D,AGRIVET!D:D)</f>
        <v>0</v>
      </c>
      <c r="K63" s="12">
        <f>+SUMIF(AGRIVAL!G:G,D:D,AGRIVAL!D:D)</f>
        <v>0</v>
      </c>
      <c r="L63" s="12">
        <f>+SUMIF(AGRIKOBA!G:G,D:D,AGRIKOBA!D:D)</f>
        <v>0</v>
      </c>
      <c r="M63" s="12">
        <f>+SUMIF(LMOI!F:F,D:D,LMOI!C:C)</f>
        <v>0</v>
      </c>
      <c r="N63" s="12">
        <f>+SUMIF(TARTINE!G:G,D:D,TARTINE!D:D)</f>
        <v>0</v>
      </c>
      <c r="O63" s="12">
        <f>+SUMIF(IDF!F:F,D:D,IDF!C:C)</f>
        <v>0</v>
      </c>
      <c r="P63" s="12">
        <f>+SUMIF(RYA!G:G,D:D,RYA!D:D)</f>
        <v>0</v>
      </c>
      <c r="Q63" s="12">
        <f>+SUMIF('SCI NOAH'!G:G,D:D,'SCI NOAH'!D:D)</f>
        <v>0</v>
      </c>
      <c r="R63" s="12">
        <f>+SUMIF(SIM!F:F,D:D,SIM!C:C)</f>
        <v>0</v>
      </c>
      <c r="S63" s="163">
        <f>+SUMIF('First Energy'!A:A,D:D,'First Energy'!C:C)</f>
        <v>0</v>
      </c>
      <c r="T63" s="163">
        <f>+SUMIF('ID Motors'!G:G,D:D,'ID Motors'!D:D)</f>
        <v>271641429.76999998</v>
      </c>
      <c r="U63" s="12">
        <f>+SUMIF('ID RENTAL'!G:G,D:D,'ID RENTAL'!D:D)</f>
        <v>0</v>
      </c>
      <c r="V63" s="12">
        <f>+SUMIF('MCM '!G:G,D:D,'MCM '!D:D)</f>
        <v>0</v>
      </c>
      <c r="W63" s="12">
        <f>SUMIF(AGRIMOTORS!G:G,D:D,AGRIMOTORS!D:D)</f>
        <v>0</v>
      </c>
      <c r="X63" s="12">
        <f>+SUMIF(BOVIMA!F:F,D:D,BOVIMA!C:C)</f>
        <v>0</v>
      </c>
      <c r="Y63" s="12">
        <f>+SUMIF(AGRIFEED!F:F,D:D,AGRIFEED!C:C)</f>
        <v>0</v>
      </c>
      <c r="Z63" s="12">
        <f>SUMIF(AMIP!F:F,D:D,AMIP!C:C)</f>
        <v>0</v>
      </c>
      <c r="AA63" s="12">
        <f>+SUMIF(ISF!G:G,D:D,ISF!D:D)</f>
        <v>0</v>
      </c>
      <c r="AB63" s="124">
        <f>+SUMIF(DISCOI!G:G,D:D,DISCOI!D:D)</f>
        <v>0</v>
      </c>
      <c r="AC63" s="12">
        <f>+SUMIF(MABEL!F:F,D:D,MABEL!C:C)</f>
        <v>0</v>
      </c>
      <c r="AD63" s="12">
        <f>+SUMIF(NMP!F:F,D:D,NMP!C:C)</f>
        <v>0</v>
      </c>
      <c r="AE63" s="12">
        <f>+SUMIF('AMCHO '!F:F,D:D,'AMCHO '!C:C)</f>
        <v>0</v>
      </c>
      <c r="AF63" s="12">
        <f>+SUMIF(CONFORTIS!G:G,D:D,CONFORTIS!D:D)</f>
        <v>0</v>
      </c>
      <c r="AG63" s="12">
        <f>+SUMIF('IRS IMMO'!G:G,D:D,'IRS IMMO'!D:D)</f>
        <v>0</v>
      </c>
      <c r="AH63" s="12">
        <f>+SUMIFS(AGRIVETAM!C:C,AGRIVETAM!F:F,D:D)</f>
        <v>0</v>
      </c>
      <c r="AI63" s="12">
        <f>+SUMIF(EUROPAINTS!F:F,D:D,EUROPAINTS!C:C)</f>
        <v>0</v>
      </c>
      <c r="AJ63" s="12">
        <f>+SUMIF('VET ABE'!F:F,D:D,'VET ABE'!D:D)</f>
        <v>0</v>
      </c>
      <c r="AK63" s="12">
        <f>SUMIF('VET FIA'!F:F,D:D,'VET FIA'!D:D)</f>
        <v>0</v>
      </c>
      <c r="AL63" s="12">
        <f>+SUMIF('CSS SAKAY'!F:F,D:D,'CSS SAKAY'!C:C)</f>
        <v>0</v>
      </c>
      <c r="AN63" s="12">
        <f>SUMIF('United Malagasy'!F:F,D:D,'United Malagasy'!C:C)</f>
        <v>0</v>
      </c>
      <c r="AO63" s="12">
        <f>+SUMIF(NUTRIFOOD!E:E,D:D,NUTRIFOOD!C:C)</f>
        <v>0</v>
      </c>
      <c r="AP63" s="12">
        <f>+SUMIF(FERRIS!H:H,D:D,FERRIS!E:E)</f>
        <v>0</v>
      </c>
      <c r="AQ63" s="12">
        <f>+SUMIF(SEM!F:F,D:D,SEM!C:C)</f>
        <v>0</v>
      </c>
      <c r="AR63" s="12">
        <f>+SUMIF(Madatrade!F:F,D:D,Madatrade!C:C)</f>
        <v>0</v>
      </c>
      <c r="AS63" s="12">
        <f>+SUMIF('FLY TECH'!F:F,D:D,'FLY TECH'!D:D)</f>
        <v>0</v>
      </c>
      <c r="AT63" s="12">
        <f>+SUMIFS('FIRST INVESTISSEMENT'!D:D,'FIRST INVESTISSEMENT'!G:G,D:D)</f>
        <v>0</v>
      </c>
      <c r="AU63" s="164">
        <f t="shared" si="4"/>
        <v>271641429.76999998</v>
      </c>
      <c r="AV63" s="165">
        <f t="shared" si="5"/>
        <v>60056.891859075142</v>
      </c>
    </row>
    <row r="64" spans="1:48" hidden="1" x14ac:dyDescent="0.25">
      <c r="A64" s="11" t="str">
        <f t="shared" si="1"/>
        <v>2</v>
      </c>
      <c r="B64" s="11" t="str">
        <f t="shared" si="2"/>
        <v>21</v>
      </c>
      <c r="C64" s="11" t="str">
        <f t="shared" si="3"/>
        <v>218</v>
      </c>
      <c r="D64" s="60">
        <v>21850000</v>
      </c>
      <c r="E64" s="119" t="s">
        <v>3218</v>
      </c>
      <c r="F64" s="130" t="s">
        <v>3321</v>
      </c>
      <c r="G64" s="12">
        <f>+SUMIF(AGRIFARM!H:H,D:D,AGRIFARM!L:L)</f>
        <v>0</v>
      </c>
      <c r="H64" s="12">
        <f>+SUMIF(AGRICORP!I:I,D:D,AGRICORP!D:D)</f>
        <v>0</v>
      </c>
      <c r="I64" s="12">
        <f>+SUMIF(SMTP!D:D,D:D,SMTP!F:F)</f>
        <v>0</v>
      </c>
      <c r="J64" s="12">
        <f>+SUMIF(AGRIVET!G:G,D:D,AGRIVET!D:D)</f>
        <v>0</v>
      </c>
      <c r="K64" s="12">
        <f>+SUMIF(AGRIVAL!G:G,D:D,AGRIVAL!D:D)</f>
        <v>1195000</v>
      </c>
      <c r="L64" s="12">
        <f>+SUMIF(AGRIKOBA!G:G,D:D,AGRIKOBA!D:D)</f>
        <v>4304797.1399999997</v>
      </c>
      <c r="M64" s="12">
        <f>+SUMIF(LMOI!F:F,D:D,LMOI!C:C)</f>
        <v>31925952.670000002</v>
      </c>
      <c r="N64" s="12">
        <f>+SUMIF(TARTINE!G:G,D:D,TARTINE!D:D)</f>
        <v>0</v>
      </c>
      <c r="O64" s="12">
        <f>+SUMIF(IDF!F:F,D:D,IDF!C:C)</f>
        <v>0</v>
      </c>
      <c r="P64" s="12">
        <f>+SUMIF(RYA!G:G,D:D,RYA!D:D)</f>
        <v>0</v>
      </c>
      <c r="Q64" s="12">
        <f>+SUMIF('SCI NOAH'!G:G,D:D,'SCI NOAH'!D:D)</f>
        <v>0</v>
      </c>
      <c r="R64" s="12">
        <f>+SUMIF(SIM!F:F,D:D,SIM!C:C)</f>
        <v>0</v>
      </c>
      <c r="S64" s="163">
        <f>+SUMIF('First Energy'!A:A,D:D,'First Energy'!C:C)</f>
        <v>19538125</v>
      </c>
      <c r="T64" s="163">
        <f>+SUMIF('ID Motors'!G:G,D:D,'ID Motors'!D:D)</f>
        <v>1957020.24</v>
      </c>
      <c r="U64" s="12">
        <f>+SUMIF('ID RENTAL'!G:G,D:D,'ID RENTAL'!D:D)</f>
        <v>0</v>
      </c>
      <c r="V64" s="12">
        <f>+SUMIF('MCM '!G:G,D:D,'MCM '!D:D)</f>
        <v>0</v>
      </c>
      <c r="W64" s="12">
        <f>SUMIF(AGRIMOTORS!G:G,D:D,AGRIMOTORS!D:D)</f>
        <v>0</v>
      </c>
      <c r="X64" s="12">
        <f>+SUMIF(BOVIMA!F:F,D:D,BOVIMA!C:C)</f>
        <v>0</v>
      </c>
      <c r="Y64" s="12">
        <f>+SUMIF(AGRIFEED!F:F,D:D,AGRIFEED!C:C)</f>
        <v>925000</v>
      </c>
      <c r="Z64" s="12">
        <f>SUMIF(AMIP!F:F,D:D,AMIP!C:C)</f>
        <v>0</v>
      </c>
      <c r="AA64" s="12">
        <f>+SUMIF(ISF!G:G,D:D,ISF!D:D)</f>
        <v>0</v>
      </c>
      <c r="AB64" s="124">
        <f>+SUMIF(DISCOI!G:G,D:D,DISCOI!D:D)</f>
        <v>0</v>
      </c>
      <c r="AC64" s="12">
        <f>+SUMIF(MABEL!F:F,D:D,MABEL!C:C)</f>
        <v>1889870.62</v>
      </c>
      <c r="AD64" s="12">
        <f>+SUMIF(NMP!F:F,D:D,NMP!C:C)</f>
        <v>0</v>
      </c>
      <c r="AE64" s="12">
        <f>+SUMIF('AMCHO '!F:F,D:D,'AMCHO '!C:C)</f>
        <v>0</v>
      </c>
      <c r="AF64" s="12">
        <f>+SUMIF(CONFORTIS!G:G,D:D,CONFORTIS!D:D)</f>
        <v>0</v>
      </c>
      <c r="AG64" s="12">
        <f>+SUMIF('IRS IMMO'!G:G,D:D,'IRS IMMO'!D:D)</f>
        <v>2233220.83</v>
      </c>
      <c r="AH64" s="12">
        <f>+SUMIFS(AGRIVETAM!C:C,AGRIVETAM!F:F,D:D)</f>
        <v>0</v>
      </c>
      <c r="AI64" s="12">
        <f>+SUMIF(EUROPAINTS!F:F,D:D,EUROPAINTS!C:C)</f>
        <v>0</v>
      </c>
      <c r="AJ64" s="12">
        <f>+SUMIF('VET ABE'!F:F,D:D,'VET ABE'!D:D)</f>
        <v>0</v>
      </c>
      <c r="AK64" s="12">
        <f>SUMIF('VET FIA'!F:F,D:D,'VET FIA'!D:D)</f>
        <v>0</v>
      </c>
      <c r="AL64" s="12">
        <f>+SUMIF('CSS SAKAY'!F:F,D:D,'CSS SAKAY'!C:C)</f>
        <v>0</v>
      </c>
      <c r="AM64" s="12"/>
      <c r="AN64" s="12">
        <f>SUMIF('United Malagasy'!F:F,D:D,'United Malagasy'!C:C)</f>
        <v>0</v>
      </c>
      <c r="AO64" s="12">
        <f>+SUMIF(NUTRIFOOD!E:E,D:D,NUTRIFOOD!C:C)</f>
        <v>0</v>
      </c>
      <c r="AP64" s="12">
        <f>+SUMIF(FERRIS!H:H,D:D,FERRIS!E:E)</f>
        <v>44344697</v>
      </c>
      <c r="AQ64" s="12">
        <f>+SUMIF(SEM!F:F,D:D,SEM!C:C)</f>
        <v>19487783.329999998</v>
      </c>
      <c r="AR64" s="12">
        <f>+SUMIF(Madatrade!F:F,D:D,Madatrade!C:C)</f>
        <v>0</v>
      </c>
      <c r="AS64" s="12">
        <f>+SUMIF('FLY TECH'!F:F,D:D,'FLY TECH'!D:D)</f>
        <v>2980993.33</v>
      </c>
      <c r="AT64" s="12">
        <f>+SUMIFS('FIRST INVESTISSEMENT'!D:D,'FIRST INVESTISSEMENT'!G:G,D:D)</f>
        <v>0</v>
      </c>
      <c r="AU64" s="164">
        <f t="shared" si="4"/>
        <v>130782460.16</v>
      </c>
      <c r="AV64" s="165">
        <f t="shared" si="5"/>
        <v>28914.543976385594</v>
      </c>
    </row>
    <row r="65" spans="1:48" hidden="1" x14ac:dyDescent="0.25">
      <c r="A65" s="11" t="str">
        <f t="shared" si="1"/>
        <v>2</v>
      </c>
      <c r="B65" s="11" t="str">
        <f t="shared" si="2"/>
        <v>21</v>
      </c>
      <c r="C65" s="11" t="str">
        <f t="shared" si="3"/>
        <v>218</v>
      </c>
      <c r="D65" s="23">
        <v>21860000</v>
      </c>
      <c r="E65" s="197" t="s">
        <v>3218</v>
      </c>
      <c r="F65" s="24" t="s">
        <v>259</v>
      </c>
      <c r="G65" s="12">
        <f>+SUMIF(AGRIFARM!H:H,D:D,AGRIFARM!L:L)</f>
        <v>0</v>
      </c>
      <c r="H65" s="12">
        <f>+SUMIF(AGRICORP!I:I,D:D,AGRICORP!D:D)</f>
        <v>0</v>
      </c>
      <c r="I65" s="12">
        <f>+SUMIF(SMTP!D:D,D:D,SMTP!F:F)</f>
        <v>379400820.12529999</v>
      </c>
      <c r="J65" s="12">
        <f>+SUMIF(AGRIVET!G:G,D:D,AGRIVET!D:D)</f>
        <v>0</v>
      </c>
      <c r="K65" s="12">
        <f>+SUMIF(AGRIVAL!G:G,D:D,AGRIVAL!D:D)</f>
        <v>0</v>
      </c>
      <c r="L65" s="12">
        <f>+SUMIF(AGRIKOBA!G:G,D:D,AGRIKOBA!D:D)</f>
        <v>0</v>
      </c>
      <c r="M65" s="12">
        <f>+SUMIF(LMOI!F:F,D:D,LMOI!C:C)</f>
        <v>0</v>
      </c>
      <c r="N65" s="12">
        <f>+SUMIF(TARTINE!G:G,D:D,TARTINE!D:D)</f>
        <v>0</v>
      </c>
      <c r="O65" s="12">
        <f>+SUMIF(IDF!F:F,D:D,IDF!C:C)</f>
        <v>0</v>
      </c>
      <c r="P65" s="12">
        <f>+SUMIF(RYA!G:G,D:D,RYA!D:D)</f>
        <v>0</v>
      </c>
      <c r="Q65" s="12">
        <f>+SUMIF('SCI NOAH'!G:G,D:D,'SCI NOAH'!D:D)</f>
        <v>0</v>
      </c>
      <c r="R65" s="12">
        <f>+SUMIF(SIM!F:F,D:D,SIM!C:C)</f>
        <v>0</v>
      </c>
      <c r="S65" s="163">
        <f>+SUMIF('First Energy'!A:A,D:D,'First Energy'!C:C)</f>
        <v>0</v>
      </c>
      <c r="T65" s="163">
        <f>+SUMIF('ID Motors'!G:G,D:D,'ID Motors'!D:D)</f>
        <v>0</v>
      </c>
      <c r="U65" s="12">
        <f>+SUMIF('ID RENTAL'!G:G,D:D,'ID RENTAL'!D:D)</f>
        <v>0</v>
      </c>
      <c r="V65" s="12">
        <f>+SUMIF('MCM '!G:G,D:D,'MCM '!D:D)</f>
        <v>0</v>
      </c>
      <c r="W65" s="12">
        <f>SUMIF(AGRIMOTORS!G:G,D:D,AGRIMOTORS!D:D)</f>
        <v>0</v>
      </c>
      <c r="X65" s="12">
        <f>+SUMIF(BOVIMA!F:F,D:D,BOVIMA!C:C)</f>
        <v>0</v>
      </c>
      <c r="Y65" s="12">
        <f>+SUMIF(AGRIFEED!F:F,D:D,AGRIFEED!C:C)</f>
        <v>0</v>
      </c>
      <c r="Z65" s="12">
        <f>SUMIF(AMIP!F:F,D:D,AMIP!C:C)</f>
        <v>0</v>
      </c>
      <c r="AA65" s="12">
        <f>+SUMIF(ISF!G:G,D:D,ISF!D:D)</f>
        <v>0</v>
      </c>
      <c r="AB65" s="124">
        <f>+SUMIF(DISCOI!G:G,D:D,DISCOI!D:D)</f>
        <v>0</v>
      </c>
      <c r="AC65" s="12">
        <f>+SUMIF(MABEL!F:F,D:D,MABEL!C:C)</f>
        <v>0</v>
      </c>
      <c r="AD65" s="12">
        <f>+SUMIF(NMP!F:F,D:D,NMP!C:C)</f>
        <v>0</v>
      </c>
      <c r="AE65" s="12">
        <f>+SUMIF('AMCHO '!F:F,D:D,'AMCHO '!C:C)</f>
        <v>0</v>
      </c>
      <c r="AF65" s="12">
        <f>+SUMIF(CONFORTIS!G:G,D:D,CONFORTIS!D:D)</f>
        <v>0</v>
      </c>
      <c r="AG65" s="12">
        <f>+SUMIF('IRS IMMO'!G:G,D:D,'IRS IMMO'!D:D)</f>
        <v>0</v>
      </c>
      <c r="AH65" s="12">
        <f>+SUMIFS(AGRIVETAM!C:C,AGRIVETAM!F:F,D:D)</f>
        <v>0</v>
      </c>
      <c r="AI65" s="12">
        <f>+SUMIF(EUROPAINTS!F:F,D:D,EUROPAINTS!C:C)</f>
        <v>0</v>
      </c>
      <c r="AJ65" s="12">
        <f>+SUMIF('VET ABE'!F:F,D:D,'VET ABE'!D:D)</f>
        <v>0</v>
      </c>
      <c r="AK65" s="12">
        <f>SUMIF('VET FIA'!F:F,D:D,'VET FIA'!D:D)</f>
        <v>6051520</v>
      </c>
      <c r="AL65" s="12">
        <f>+SUMIF('CSS SAKAY'!F:F,D:D,'CSS SAKAY'!C:C)</f>
        <v>0</v>
      </c>
      <c r="AN65" s="12">
        <f>SUMIF('United Malagasy'!F:F,D:D,'United Malagasy'!C:C)</f>
        <v>0</v>
      </c>
      <c r="AO65" s="12">
        <f>+SUMIF(NUTRIFOOD!E:E,D:D,NUTRIFOOD!C:C)</f>
        <v>351540</v>
      </c>
      <c r="AP65" s="12">
        <f>+SUMIF(FERRIS!H:H,D:D,FERRIS!E:E)</f>
        <v>0</v>
      </c>
      <c r="AQ65" s="12">
        <f>+SUMIF(SEM!F:F,D:D,SEM!C:C)</f>
        <v>0</v>
      </c>
      <c r="AR65" s="12">
        <f>+SUMIF(Madatrade!F:F,D:D,Madatrade!C:C)</f>
        <v>0</v>
      </c>
      <c r="AS65" s="12">
        <f>+SUMIF('FLY TECH'!F:F,D:D,'FLY TECH'!D:D)</f>
        <v>0</v>
      </c>
      <c r="AT65" s="12">
        <f>+SUMIFS('FIRST INVESTISSEMENT'!D:D,'FIRST INVESTISSEMENT'!G:G,D:D)</f>
        <v>0</v>
      </c>
      <c r="AU65" s="164">
        <f t="shared" si="4"/>
        <v>385803880.12529999</v>
      </c>
      <c r="AV65" s="165">
        <f t="shared" si="5"/>
        <v>85296.936947780865</v>
      </c>
    </row>
    <row r="66" spans="1:48" hidden="1" x14ac:dyDescent="0.25">
      <c r="A66" s="11" t="str">
        <f t="shared" si="1"/>
        <v>2</v>
      </c>
      <c r="B66" s="11" t="str">
        <f t="shared" si="2"/>
        <v>21</v>
      </c>
      <c r="C66" s="11" t="str">
        <f t="shared" si="3"/>
        <v>218</v>
      </c>
      <c r="D66" s="23">
        <v>21830000</v>
      </c>
      <c r="E66" s="197" t="s">
        <v>3221</v>
      </c>
      <c r="F66" s="24" t="s">
        <v>53</v>
      </c>
      <c r="G66" s="12">
        <f>+SUMIF(AGRIFARM!H:H,D:D,AGRIFARM!L:L)</f>
        <v>901078319.99000001</v>
      </c>
      <c r="H66" s="12">
        <f>+SUMIF(AGRICORP!I:I,D:D,AGRICORP!D:D)</f>
        <v>22154000.170000002</v>
      </c>
      <c r="I66" s="12">
        <f>+SUMIF(SMTP!D:D,D:D,SMTP!F:F)</f>
        <v>1009637331.7385</v>
      </c>
      <c r="J66" s="12">
        <f>+SUMIF(AGRIVET!G:G,D:D,AGRIVET!D:D)</f>
        <v>983831737.46000004</v>
      </c>
      <c r="K66" s="12">
        <f>+SUMIF(AGRIVAL!G:G,D:D,AGRIVAL!D:D)</f>
        <v>421996047.69999999</v>
      </c>
      <c r="L66" s="12">
        <f>+SUMIF(AGRIKOBA!G:G,D:D,AGRIKOBA!D:D)</f>
        <v>9141666.6799999997</v>
      </c>
      <c r="M66" s="12">
        <f>+SUMIF(LMOI!F:F,D:D,LMOI!C:C)</f>
        <v>1786806829.8800001</v>
      </c>
      <c r="N66" s="12">
        <f>+SUMIF(TARTINE!G:G,D:D,TARTINE!D:D)</f>
        <v>686315786.15999997</v>
      </c>
      <c r="O66" s="12">
        <f>+SUMIF(IDF!F:F,D:D,IDF!C:C)</f>
        <v>538459087.85000002</v>
      </c>
      <c r="P66" s="12">
        <f>+SUMIF(RYA!G:G,D:D,RYA!D:D)</f>
        <v>0</v>
      </c>
      <c r="Q66" s="12">
        <f>+SUMIF('SCI NOAH'!G:G,D:D,'SCI NOAH'!D:D)</f>
        <v>0</v>
      </c>
      <c r="R66" s="12">
        <f>+SUMIF(SIM!F:F,D:D,SIM!C:C)</f>
        <v>70310075.329999998</v>
      </c>
      <c r="S66" s="163">
        <f>+SUMIF('First Energy'!A:A,D:D,'First Energy'!C:C)</f>
        <v>945406539</v>
      </c>
      <c r="T66" s="163">
        <f>+SUMIF('ID Motors'!G:G,D:D,'ID Motors'!D:D)</f>
        <v>400109307.02999997</v>
      </c>
      <c r="U66" s="12">
        <f>+SUMIF('ID RENTAL'!G:G,D:D,'ID RENTAL'!D:D)</f>
        <v>12702289327.715</v>
      </c>
      <c r="V66" s="12">
        <f>+SUMIF('MCM '!G:G,D:D,'MCM '!D:D)</f>
        <v>326197103.02999997</v>
      </c>
      <c r="W66" s="12">
        <f>SUMIF(AGRIMOTORS!G:G,D:D,AGRIMOTORS!D:D)</f>
        <v>0</v>
      </c>
      <c r="X66" s="12">
        <f>+SUMIF(BOVIMA!F:F,D:D,BOVIMA!C:C)</f>
        <v>1740983732.3</v>
      </c>
      <c r="Y66" s="12">
        <f>+SUMIF(AGRIFEED!F:F,D:D,AGRIFEED!C:C)</f>
        <v>206043000.03999999</v>
      </c>
      <c r="Z66" s="12">
        <f>SUMIF(AMIP!F:F,D:D,AMIP!C:C)</f>
        <v>0</v>
      </c>
      <c r="AA66" s="12">
        <f>+SUMIF(ISF!G:G,D:D,ISF!D:D)</f>
        <v>0</v>
      </c>
      <c r="AB66" s="124">
        <f>+SUMIF(DISCOI!G:G,D:D,DISCOI!D:D)</f>
        <v>565073949</v>
      </c>
      <c r="AC66" s="12">
        <f>+SUMIF(MABEL!F:F,D:D,MABEL!C:C)</f>
        <v>24602166.73</v>
      </c>
      <c r="AD66" s="12">
        <f>+SUMIF(NMP!F:F,D:D,NMP!C:C)</f>
        <v>93458413.75</v>
      </c>
      <c r="AE66" s="12">
        <f>+SUMIF('AMCHO '!F:F,D:D,'AMCHO '!C:C)</f>
        <v>0</v>
      </c>
      <c r="AF66" s="12">
        <f>+SUMIF(CONFORTIS!G:G,D:D,CONFORTIS!D:D)</f>
        <v>0</v>
      </c>
      <c r="AG66" s="12">
        <f>+SUMIF('IRS IMMO'!G:G,D:D,'IRS IMMO'!D:D)</f>
        <v>0</v>
      </c>
      <c r="AH66" s="12">
        <f>+SUMIFS(AGRIVETAM!C:C,AGRIVETAM!F:F,D:D)</f>
        <v>186077403</v>
      </c>
      <c r="AI66" s="12">
        <f>+SUMIF(EUROPAINTS!F:F,D:D,EUROPAINTS!C:C)</f>
        <v>18410000</v>
      </c>
      <c r="AJ66" s="12">
        <f>+SUMIF('VET ABE'!F:F,D:D,'VET ABE'!D:D)</f>
        <v>8144999.6600000001</v>
      </c>
      <c r="AK66" s="12">
        <f>SUMIF('VET FIA'!F:F,D:D,'VET FIA'!D:D)</f>
        <v>6502500</v>
      </c>
      <c r="AL66" s="12">
        <f>+SUMIF('CSS SAKAY'!F:F,D:D,'CSS SAKAY'!C:C)</f>
        <v>0</v>
      </c>
      <c r="AM66" s="12"/>
      <c r="AN66" s="12">
        <f>SUMIF('United Malagasy'!F:F,D:D,'United Malagasy'!C:C)</f>
        <v>0</v>
      </c>
      <c r="AO66" s="12">
        <f>+SUMIF(NUTRIFOOD!E:E,D:D,NUTRIFOOD!C:C)</f>
        <v>0</v>
      </c>
      <c r="AP66" s="12">
        <f>+SUMIF(FERRIS!H:H,D:D,FERRIS!E:E)</f>
        <v>2922606233.02</v>
      </c>
      <c r="AQ66" s="12">
        <f>+SUMIF(SEM!F:F,D:D,SEM!C:C)</f>
        <v>406457211.31999999</v>
      </c>
      <c r="AR66" s="12">
        <f>+SUMIF(Madatrade!F:F,D:D,Madatrade!C:C)</f>
        <v>534058036.13999999</v>
      </c>
      <c r="AS66" s="12">
        <f>+SUMIF('FLY TECH'!F:F,D:D,'FLY TECH'!D:D)</f>
        <v>19806666.670000002</v>
      </c>
      <c r="AT66" s="12">
        <f>+SUMIFS('FIRST INVESTISSEMENT'!D:D,'FIRST INVESTISSEMENT'!G:G,D:D)</f>
        <v>137991811.33000001</v>
      </c>
      <c r="AU66" s="164">
        <f t="shared" si="4"/>
        <v>27673949282.693497</v>
      </c>
      <c r="AV66" s="165">
        <f t="shared" si="5"/>
        <v>6118401.6767673688</v>
      </c>
    </row>
    <row r="67" spans="1:48" hidden="1" x14ac:dyDescent="0.25">
      <c r="A67" s="11" t="str">
        <f t="shared" si="1"/>
        <v>2</v>
      </c>
      <c r="B67" s="11" t="str">
        <f t="shared" si="2"/>
        <v>21</v>
      </c>
      <c r="C67" s="11" t="str">
        <f t="shared" si="3"/>
        <v>218</v>
      </c>
      <c r="D67" s="23">
        <v>21831000</v>
      </c>
      <c r="E67" s="197" t="s">
        <v>3221</v>
      </c>
      <c r="F67" s="24" t="s">
        <v>2078</v>
      </c>
      <c r="G67" s="12">
        <f>+SUMIF(AGRIFARM!H:H,D:D,AGRIFARM!L:L)</f>
        <v>0</v>
      </c>
      <c r="H67" s="12">
        <f>+SUMIF(AGRICORP!I:I,D:D,AGRICORP!D:D)</f>
        <v>0</v>
      </c>
      <c r="I67" s="12">
        <f>+SUMIF(SMTP!D:D,D:D,SMTP!F:F)</f>
        <v>0</v>
      </c>
      <c r="J67" s="12">
        <f>+SUMIF(AGRIVET!G:G,D:D,AGRIVET!D:D)</f>
        <v>0</v>
      </c>
      <c r="K67" s="12">
        <f>+SUMIF(AGRIVAL!G:G,D:D,AGRIVAL!D:D)</f>
        <v>0</v>
      </c>
      <c r="L67" s="12">
        <f>+SUMIF(AGRIKOBA!G:G,D:D,AGRIKOBA!D:D)</f>
        <v>0</v>
      </c>
      <c r="M67" s="12">
        <f>+SUMIF(LMOI!F:F,D:D,LMOI!C:C)</f>
        <v>0</v>
      </c>
      <c r="N67" s="12">
        <f>+SUMIF(TARTINE!G:G,D:D,TARTINE!D:D)</f>
        <v>0</v>
      </c>
      <c r="O67" s="12">
        <f>+SUMIF(IDF!F:F,D:D,IDF!C:C)</f>
        <v>0</v>
      </c>
      <c r="P67" s="12">
        <f>+SUMIF(RYA!G:G,D:D,RYA!D:D)</f>
        <v>0</v>
      </c>
      <c r="Q67" s="12">
        <f>+SUMIF('SCI NOAH'!G:G,D:D,'SCI NOAH'!D:D)</f>
        <v>0</v>
      </c>
      <c r="R67" s="12">
        <f>+SUMIF(SIM!F:F,D:D,SIM!C:C)</f>
        <v>0</v>
      </c>
      <c r="S67" s="163">
        <f>+SUMIF('First Energy'!A:A,D:D,'First Energy'!C:C)</f>
        <v>0</v>
      </c>
      <c r="T67" s="163">
        <f>+SUMIF('ID Motors'!G:G,D:D,'ID Motors'!D:D)</f>
        <v>4048123622.3000002</v>
      </c>
      <c r="U67" s="12">
        <f>+SUMIF('ID RENTAL'!G:G,D:D,'ID RENTAL'!D:D)</f>
        <v>0</v>
      </c>
      <c r="V67" s="12">
        <f>+SUMIF('MCM '!G:G,D:D,'MCM '!D:D)</f>
        <v>0</v>
      </c>
      <c r="W67" s="12">
        <f>SUMIF(AGRIMOTORS!G:G,D:D,AGRIMOTORS!D:D)</f>
        <v>0</v>
      </c>
      <c r="X67" s="12">
        <f>+SUMIF(BOVIMA!F:F,D:D,BOVIMA!C:C)</f>
        <v>0</v>
      </c>
      <c r="Y67" s="12">
        <f>+SUMIF(AGRIFEED!F:F,D:D,AGRIFEED!C:C)</f>
        <v>0</v>
      </c>
      <c r="Z67" s="12">
        <f>SUMIF(AMIP!F:F,D:D,AMIP!C:C)</f>
        <v>0</v>
      </c>
      <c r="AA67" s="12">
        <f>+SUMIF(ISF!G:G,D:D,ISF!D:D)</f>
        <v>0</v>
      </c>
      <c r="AB67" s="124">
        <f>+SUMIF(DISCOI!G:G,D:D,DISCOI!D:D)</f>
        <v>0</v>
      </c>
      <c r="AC67" s="12">
        <f>+SUMIF(MABEL!F:F,D:D,MABEL!C:C)</f>
        <v>0</v>
      </c>
      <c r="AD67" s="12">
        <f>+SUMIF(NMP!F:F,D:D,NMP!C:C)</f>
        <v>0</v>
      </c>
      <c r="AE67" s="12">
        <f>+SUMIF('AMCHO '!F:F,D:D,'AMCHO '!C:C)</f>
        <v>0</v>
      </c>
      <c r="AF67" s="12">
        <f>+SUMIF(CONFORTIS!G:G,D:D,CONFORTIS!D:D)</f>
        <v>0</v>
      </c>
      <c r="AG67" s="12">
        <f>+SUMIF('IRS IMMO'!G:G,D:D,'IRS IMMO'!D:D)</f>
        <v>0</v>
      </c>
      <c r="AH67" s="12">
        <f>+SUMIFS(AGRIVETAM!C:C,AGRIVETAM!F:F,D:D)</f>
        <v>0</v>
      </c>
      <c r="AI67" s="12">
        <f>+SUMIF(EUROPAINTS!F:F,D:D,EUROPAINTS!C:C)</f>
        <v>0</v>
      </c>
      <c r="AJ67" s="12">
        <f>+SUMIF('VET ABE'!F:F,D:D,'VET ABE'!D:D)</f>
        <v>0</v>
      </c>
      <c r="AK67" s="12">
        <f>SUMIF('VET FIA'!F:F,D:D,'VET FIA'!D:D)</f>
        <v>0</v>
      </c>
      <c r="AL67" s="12">
        <f>+SUMIF('CSS SAKAY'!F:F,D:D,'CSS SAKAY'!C:C)</f>
        <v>0</v>
      </c>
      <c r="AM67" s="12"/>
      <c r="AN67" s="12">
        <f>SUMIF('United Malagasy'!F:F,D:D,'United Malagasy'!C:C)</f>
        <v>0</v>
      </c>
      <c r="AO67" s="12">
        <f>+SUMIF(NUTRIFOOD!E:E,D:D,NUTRIFOOD!C:C)</f>
        <v>0</v>
      </c>
      <c r="AP67" s="12">
        <f>+SUMIF(FERRIS!H:H,D:D,FERRIS!E:E)</f>
        <v>7299877485.1099997</v>
      </c>
      <c r="AQ67" s="12">
        <f>+SUMIF(SEM!F:F,D:D,SEM!C:C)</f>
        <v>0</v>
      </c>
      <c r="AR67" s="12">
        <f>+SUMIF(Madatrade!F:F,D:D,Madatrade!C:C)</f>
        <v>0</v>
      </c>
      <c r="AS67" s="12">
        <f>+SUMIF('FLY TECH'!F:F,D:D,'FLY TECH'!D:D)</f>
        <v>0</v>
      </c>
      <c r="AT67" s="12">
        <f>+SUMIFS('FIRST INVESTISSEMENT'!D:D,'FIRST INVESTISSEMENT'!G:G,D:D)</f>
        <v>0</v>
      </c>
      <c r="AU67" s="164">
        <f t="shared" si="4"/>
        <v>11348001107.41</v>
      </c>
      <c r="AV67" s="165">
        <f t="shared" si="5"/>
        <v>2508916.5371476589</v>
      </c>
    </row>
    <row r="68" spans="1:48" hidden="1" x14ac:dyDescent="0.25">
      <c r="A68" s="11" t="str">
        <f t="shared" si="1"/>
        <v>2</v>
      </c>
      <c r="B68" s="11" t="str">
        <f t="shared" si="2"/>
        <v>21</v>
      </c>
      <c r="C68" s="11" t="str">
        <f t="shared" si="3"/>
        <v>211</v>
      </c>
      <c r="D68" s="23">
        <v>21110000</v>
      </c>
      <c r="E68" s="197" t="s">
        <v>3215</v>
      </c>
      <c r="F68" s="24" t="s">
        <v>251</v>
      </c>
      <c r="G68" s="12">
        <f>+SUMIF(AGRIFARM!H:H,D:D,AGRIFARM!L:L)</f>
        <v>0</v>
      </c>
      <c r="H68" s="12">
        <f>+SUMIF(AGRICORP!I:I,D:D,AGRICORP!D:D)</f>
        <v>0</v>
      </c>
      <c r="I68" s="12">
        <f>+SUMIF(SMTP!D:D,D:D,SMTP!F:F)</f>
        <v>0</v>
      </c>
      <c r="J68" s="12">
        <f>+SUMIF(AGRIVET!G:G,D:D,AGRIVET!D:D)</f>
        <v>0</v>
      </c>
      <c r="K68" s="12">
        <f>+SUMIF(AGRIVAL!G:G,D:D,AGRIVAL!D:D)</f>
        <v>0</v>
      </c>
      <c r="L68" s="12">
        <f>+SUMIF(AGRIKOBA!G:G,D:D,AGRIKOBA!D:D)</f>
        <v>0</v>
      </c>
      <c r="M68" s="12">
        <f>+SUMIF(LMOI!F:F,D:D,LMOI!C:C)</f>
        <v>7327500000</v>
      </c>
      <c r="N68" s="12">
        <f>+SUMIF(TARTINE!G:G,D:D,TARTINE!D:D)</f>
        <v>0</v>
      </c>
      <c r="O68" s="12">
        <f>+SUMIF(IDF!F:F,D:D,IDF!C:C)</f>
        <v>0</v>
      </c>
      <c r="P68" s="12">
        <f>+SUMIF(RYA!G:G,D:D,RYA!D:D)</f>
        <v>0</v>
      </c>
      <c r="Q68" s="12">
        <f>+SUMIF('SCI NOAH'!G:G,D:D,'SCI NOAH'!D:D)</f>
        <v>0</v>
      </c>
      <c r="R68" s="12">
        <f>+SUMIF(SIM!F:F,D:D,SIM!C:C)</f>
        <v>0</v>
      </c>
      <c r="S68" s="163">
        <f>+SUMIF('First Energy'!A:A,D:D,'First Energy'!C:C)</f>
        <v>0</v>
      </c>
      <c r="T68" s="163">
        <f>+SUMIF('ID Motors'!G:G,D:D,'ID Motors'!D:D)</f>
        <v>0</v>
      </c>
      <c r="U68" s="12">
        <f>+SUMIF('ID RENTAL'!G:G,D:D,'ID RENTAL'!D:D)</f>
        <v>0</v>
      </c>
      <c r="V68" s="12">
        <f>+SUMIF('MCM '!G:G,D:D,'MCM '!D:D)</f>
        <v>0</v>
      </c>
      <c r="W68" s="12">
        <f>SUMIF(AGRIMOTORS!G:G,D:D,AGRIMOTORS!D:D)</f>
        <v>0</v>
      </c>
      <c r="X68" s="12">
        <f>+SUMIF(BOVIMA!F:F,D:D,BOVIMA!C:C)</f>
        <v>0</v>
      </c>
      <c r="Y68" s="12">
        <f>+SUMIF(AGRIFEED!F:F,D:D,AGRIFEED!C:C)</f>
        <v>0</v>
      </c>
      <c r="Z68" s="12">
        <f>SUMIF(AMIP!F:F,D:D,AMIP!C:C)</f>
        <v>0</v>
      </c>
      <c r="AA68" s="12">
        <f>+SUMIF(ISF!G:G,D:D,ISF!D:D)</f>
        <v>0</v>
      </c>
      <c r="AB68" s="124">
        <f>+SUMIF(DISCOI!G:G,D:D,DISCOI!D:D)</f>
        <v>0</v>
      </c>
      <c r="AC68" s="12">
        <f>+SUMIF(MABEL!F:F,D:D,MABEL!C:C)</f>
        <v>0</v>
      </c>
      <c r="AD68" s="12">
        <f>+SUMIF(NMP!F:F,D:D,NMP!C:C)</f>
        <v>0</v>
      </c>
      <c r="AE68" s="12">
        <f>+SUMIF('AMCHO '!F:F,D:D,'AMCHO '!C:C)</f>
        <v>0</v>
      </c>
      <c r="AF68" s="12">
        <f>+SUMIF(CONFORTIS!G:G,D:D,CONFORTIS!D:D)</f>
        <v>0</v>
      </c>
      <c r="AG68" s="12">
        <f>+SUMIF('IRS IMMO'!G:G,D:D,'IRS IMMO'!D:D)</f>
        <v>0</v>
      </c>
      <c r="AH68" s="12">
        <f>+SUMIFS(AGRIVETAM!C:C,AGRIVETAM!F:F,D:D)</f>
        <v>0</v>
      </c>
      <c r="AI68" s="12">
        <f>+SUMIF(EUROPAINTS!F:F,D:D,EUROPAINTS!C:C)</f>
        <v>0</v>
      </c>
      <c r="AJ68" s="12">
        <f>+SUMIF('VET ABE'!F:F,D:D,'VET ABE'!D:D)</f>
        <v>0</v>
      </c>
      <c r="AK68" s="12">
        <f>SUMIF('VET FIA'!F:F,D:D,'VET FIA'!D:D)</f>
        <v>0</v>
      </c>
      <c r="AL68" s="12">
        <f>+SUMIF('CSS SAKAY'!F:F,D:D,'CSS SAKAY'!C:C)</f>
        <v>0</v>
      </c>
      <c r="AM68" s="12"/>
      <c r="AN68" s="12">
        <f>SUMIF('United Malagasy'!F:F,D:D,'United Malagasy'!C:C)</f>
        <v>0</v>
      </c>
      <c r="AO68" s="12">
        <f>+SUMIF(NUTRIFOOD!E:E,D:D,NUTRIFOOD!C:C)</f>
        <v>0</v>
      </c>
      <c r="AP68" s="12">
        <f>+SUMIF(FERRIS!H:H,D:D,FERRIS!E:E)</f>
        <v>0</v>
      </c>
      <c r="AQ68" s="12">
        <f>+SUMIF(SEM!F:F,D:D,SEM!C:C)</f>
        <v>0</v>
      </c>
      <c r="AR68" s="12">
        <f>+SUMIF(Madatrade!F:F,D:D,Madatrade!C:C)</f>
        <v>0</v>
      </c>
      <c r="AS68" s="12">
        <f>+SUMIF('FLY TECH'!F:F,D:D,'FLY TECH'!D:D)</f>
        <v>0</v>
      </c>
      <c r="AT68" s="12">
        <f>+SUMIFS('FIRST INVESTISSEMENT'!D:D,'FIRST INVESTISSEMENT'!G:G,D:D)</f>
        <v>0</v>
      </c>
      <c r="AU68" s="164">
        <f t="shared" si="4"/>
        <v>7327500000</v>
      </c>
      <c r="AV68" s="165">
        <f t="shared" si="5"/>
        <v>1620028.5629109659</v>
      </c>
    </row>
    <row r="69" spans="1:48" hidden="1" x14ac:dyDescent="0.25">
      <c r="A69" s="11" t="str">
        <f t="shared" ref="A69:A132" si="6">+LEFT(C69)</f>
        <v>2</v>
      </c>
      <c r="B69" s="11" t="str">
        <f t="shared" ref="B69:B132" si="7">+LEFT(D:D,2)</f>
        <v>21</v>
      </c>
      <c r="C69" s="11" t="str">
        <f t="shared" ref="C69:C132" si="8">+LEFT(D69,3)</f>
        <v>212</v>
      </c>
      <c r="D69" s="23">
        <v>21200000</v>
      </c>
      <c r="E69" s="197" t="s">
        <v>3215</v>
      </c>
      <c r="F69" s="24" t="s">
        <v>251</v>
      </c>
      <c r="G69" s="12">
        <f>+SUMIF(AGRIFARM!H:H,D:D,AGRIFARM!L:L)</f>
        <v>1103218676.6300001</v>
      </c>
      <c r="H69" s="12">
        <f>+SUMIF(AGRICORP!I:I,D:D,AGRICORP!D:D)</f>
        <v>0</v>
      </c>
      <c r="I69" s="12">
        <f>+SUMIF(SMTP!D:D,D:D,SMTP!F:F)</f>
        <v>167070084.44</v>
      </c>
      <c r="J69" s="12">
        <f>+SUMIF(AGRIVET!G:G,D:D,AGRIVET!D:D)</f>
        <v>9054500</v>
      </c>
      <c r="K69" s="12">
        <f>+SUMIF(AGRIVAL!G:G,D:D,AGRIVAL!D:D)</f>
        <v>335848587.44999999</v>
      </c>
      <c r="L69" s="12">
        <f>+SUMIF(AGRIKOBA!G:G,D:D,AGRIKOBA!D:D)</f>
        <v>144235358</v>
      </c>
      <c r="M69" s="12">
        <f>+SUMIF(LMOI!F:F,D:D,LMOI!C:C)</f>
        <v>3177732000</v>
      </c>
      <c r="N69" s="12">
        <f>+SUMIF(TARTINE!G:G,D:D,TARTINE!D:D)</f>
        <v>0</v>
      </c>
      <c r="O69" s="12">
        <f>+SUMIF(IDF!F:F,D:D,IDF!C:C)</f>
        <v>480982126.74000001</v>
      </c>
      <c r="P69" s="12">
        <f>+SUMIF(RYA!G:G,D:D,RYA!D:D)</f>
        <v>176832711.71000001</v>
      </c>
      <c r="Q69" s="12">
        <f>+SUMIF('SCI NOAH'!G:G,D:D,'SCI NOAH'!D:D)</f>
        <v>0</v>
      </c>
      <c r="R69" s="12">
        <f>+SUMIF(SIM!F:F,D:D,SIM!C:C)</f>
        <v>0</v>
      </c>
      <c r="S69" s="163">
        <f>+SUMIF('First Energy'!A:A,D:D,'First Energy'!C:C)</f>
        <v>5757579</v>
      </c>
      <c r="T69" s="163">
        <f>+SUMIF('ID Motors'!G:G,D:D,'ID Motors'!D:D)</f>
        <v>0</v>
      </c>
      <c r="U69" s="12">
        <f>+SUMIF('ID RENTAL'!G:G,D:D,'ID RENTAL'!D:D)</f>
        <v>0</v>
      </c>
      <c r="V69" s="12">
        <f>+SUMIF('MCM '!G:G,D:D,'MCM '!D:D)</f>
        <v>0</v>
      </c>
      <c r="W69" s="12">
        <f>SUMIF(AGRIMOTORS!G:G,D:D,AGRIMOTORS!D:D)</f>
        <v>0</v>
      </c>
      <c r="X69" s="12">
        <f>+SUMIF(BOVIMA!F:F,D:D,BOVIMA!C:C)</f>
        <v>0</v>
      </c>
      <c r="Y69" s="12">
        <f>+SUMIF(AGRIFEED!F:F,D:D,AGRIFEED!C:C)</f>
        <v>0</v>
      </c>
      <c r="Z69" s="12">
        <f>SUMIF(AMIP!F:F,D:D,AMIP!C:C)</f>
        <v>0</v>
      </c>
      <c r="AA69" s="12">
        <f>+SUMIF(ISF!G:G,D:D,ISF!D:D)</f>
        <v>0</v>
      </c>
      <c r="AB69" s="124">
        <f>+SUMIF(DISCOI!G:G,D:D,DISCOI!D:D)</f>
        <v>0</v>
      </c>
      <c r="AC69" s="12">
        <f>+SUMIF(MABEL!F:F,D:D,MABEL!C:C)</f>
        <v>516572264</v>
      </c>
      <c r="AD69" s="12">
        <f>+SUMIF(NMP!F:F,D:D,NMP!C:C)</f>
        <v>0</v>
      </c>
      <c r="AE69" s="12">
        <f>+SUMIF('AMCHO '!F:F,D:D,'AMCHO '!C:C)</f>
        <v>0</v>
      </c>
      <c r="AF69" s="12">
        <f>+SUMIF(CONFORTIS!G:G,D:D,CONFORTIS!D:D)</f>
        <v>0</v>
      </c>
      <c r="AG69" s="12">
        <f>+SUMIF('IRS IMMO'!G:G,D:D,'IRS IMMO'!D:D)</f>
        <v>0</v>
      </c>
      <c r="AH69" s="12">
        <f>+SUMIFS(AGRIVETAM!C:C,AGRIVETAM!F:F,D:D)</f>
        <v>0</v>
      </c>
      <c r="AI69" s="12">
        <f>+SUMIF(EUROPAINTS!F:F,D:D,EUROPAINTS!C:C)</f>
        <v>0</v>
      </c>
      <c r="AJ69" s="12">
        <f>+SUMIF('VET ABE'!F:F,D:D,'VET ABE'!D:D)</f>
        <v>0</v>
      </c>
      <c r="AK69" s="12">
        <f>SUMIF('VET FIA'!F:F,D:D,'VET FIA'!D:D)</f>
        <v>0</v>
      </c>
      <c r="AL69" s="12">
        <f>+SUMIF('CSS SAKAY'!F:F,D:D,'CSS SAKAY'!C:C)</f>
        <v>0</v>
      </c>
      <c r="AM69" s="12"/>
      <c r="AN69" s="12">
        <f>SUMIF('United Malagasy'!F:F,D:D,'United Malagasy'!C:C)</f>
        <v>0</v>
      </c>
      <c r="AO69" s="12">
        <f>+SUMIF(NUTRIFOOD!E:E,D:D,NUTRIFOOD!C:C)</f>
        <v>0</v>
      </c>
      <c r="AP69" s="12">
        <f>+SUMIF(FERRIS!H:H,D:D,FERRIS!E:E)</f>
        <v>0</v>
      </c>
      <c r="AQ69" s="12">
        <f>+SUMIF(SEM!F:F,D:D,SEM!C:C)</f>
        <v>0</v>
      </c>
      <c r="AR69" s="12">
        <f>+SUMIF(Madatrade!F:F,D:D,Madatrade!C:C)</f>
        <v>0</v>
      </c>
      <c r="AS69" s="12">
        <f>+SUMIF('FLY TECH'!F:F,D:D,'FLY TECH'!D:D)</f>
        <v>0</v>
      </c>
      <c r="AT69" s="12">
        <f>+SUMIFS('FIRST INVESTISSEMENT'!D:D,'FIRST INVESTISSEMENT'!G:G,D:D)</f>
        <v>9256000</v>
      </c>
      <c r="AU69" s="164">
        <f t="shared" ref="AU69:AU132" si="9">+SUM(G69:AT69)</f>
        <v>6126559887.9700003</v>
      </c>
      <c r="AV69" s="165">
        <f t="shared" ref="AV69:AV132" si="10">+AU69/$AX$2</f>
        <v>1354514.0922410109</v>
      </c>
    </row>
    <row r="70" spans="1:48" hidden="1" x14ac:dyDescent="0.25">
      <c r="A70" s="11" t="str">
        <f t="shared" si="6"/>
        <v>2</v>
      </c>
      <c r="B70" s="11" t="str">
        <f t="shared" si="7"/>
        <v>21</v>
      </c>
      <c r="C70" s="11" t="str">
        <f t="shared" si="8"/>
        <v>213</v>
      </c>
      <c r="D70" s="23">
        <v>21310000</v>
      </c>
      <c r="E70" s="197" t="s">
        <v>3217</v>
      </c>
      <c r="F70" s="24" t="s">
        <v>3331</v>
      </c>
      <c r="G70" s="12">
        <f>+SUMIF(AGRIFARM!H:H,D:D,AGRIFARM!L:L)</f>
        <v>0</v>
      </c>
      <c r="H70" s="12">
        <f>+SUMIF(AGRICORP!I:I,D:D,AGRICORP!D:D)</f>
        <v>0</v>
      </c>
      <c r="I70" s="12">
        <f>+SUMIF(SMTP!D:D,D:D,SMTP!F:F)</f>
        <v>0</v>
      </c>
      <c r="J70" s="12">
        <f>+SUMIF(AGRIVET!G:G,D:D,AGRIVET!D:D)</f>
        <v>0</v>
      </c>
      <c r="K70" s="12">
        <f>+SUMIF(AGRIVAL!G:G,D:D,AGRIVAL!D:D)</f>
        <v>0</v>
      </c>
      <c r="L70" s="12">
        <f>+SUMIF(AGRIKOBA!G:G,D:D,AGRIKOBA!D:D)</f>
        <v>0</v>
      </c>
      <c r="M70" s="12">
        <f>+SUMIF(LMOI!F:F,D:D,LMOI!C:C)</f>
        <v>10259498000</v>
      </c>
      <c r="N70" s="12">
        <f>+SUMIF(TARTINE!G:G,D:D,TARTINE!D:D)</f>
        <v>0</v>
      </c>
      <c r="O70" s="12">
        <f>+SUMIF(IDF!F:F,D:D,IDF!C:C)</f>
        <v>0</v>
      </c>
      <c r="P70" s="12">
        <f>+SUMIF(RYA!G:G,D:D,RYA!D:D)</f>
        <v>0</v>
      </c>
      <c r="Q70" s="12">
        <f>+SUMIF('SCI NOAH'!G:G,D:D,'SCI NOAH'!D:D)</f>
        <v>0</v>
      </c>
      <c r="R70" s="12">
        <f>+SUMIF(SIM!F:F,D:D,SIM!C:C)</f>
        <v>0</v>
      </c>
      <c r="S70" s="163">
        <f>+SUMIF('First Energy'!A:A,D:D,'First Energy'!C:C)</f>
        <v>163895301.41999999</v>
      </c>
      <c r="T70" s="163">
        <f>+SUMIF('ID Motors'!G:G,D:D,'ID Motors'!D:D)</f>
        <v>0</v>
      </c>
      <c r="U70" s="12">
        <f>+SUMIF('ID RENTAL'!G:G,D:D,'ID RENTAL'!D:D)</f>
        <v>0</v>
      </c>
      <c r="V70" s="12">
        <f>+SUMIF('MCM '!G:G,D:D,'MCM '!D:D)</f>
        <v>0</v>
      </c>
      <c r="W70" s="12">
        <f>SUMIF(AGRIMOTORS!G:G,D:D,AGRIMOTORS!D:D)</f>
        <v>0</v>
      </c>
      <c r="X70" s="12">
        <f>+SUMIF(BOVIMA!F:F,D:D,BOVIMA!C:C)</f>
        <v>0</v>
      </c>
      <c r="Y70" s="12">
        <f>+SUMIF(AGRIFEED!F:F,D:D,AGRIFEED!C:C)</f>
        <v>0</v>
      </c>
      <c r="Z70" s="12">
        <f>SUMIF(AMIP!F:F,D:D,AMIP!C:C)</f>
        <v>0</v>
      </c>
      <c r="AA70" s="12">
        <f>+SUMIF(ISF!G:G,D:D,ISF!D:D)</f>
        <v>0</v>
      </c>
      <c r="AB70" s="124">
        <f>+SUMIF(DISCOI!G:G,D:D,DISCOI!D:D)</f>
        <v>0</v>
      </c>
      <c r="AC70" s="12">
        <f>+SUMIF(MABEL!F:F,D:D,MABEL!C:C)</f>
        <v>0</v>
      </c>
      <c r="AD70" s="12">
        <f>+SUMIF(NMP!F:F,D:D,NMP!C:C)</f>
        <v>0</v>
      </c>
      <c r="AE70" s="12">
        <f>+SUMIF('AMCHO '!F:F,D:D,'AMCHO '!C:C)</f>
        <v>0</v>
      </c>
      <c r="AF70" s="12">
        <f>+SUMIF(CONFORTIS!G:G,D:D,CONFORTIS!D:D)</f>
        <v>0</v>
      </c>
      <c r="AG70" s="12">
        <f>+SUMIF('IRS IMMO'!G:G,D:D,'IRS IMMO'!D:D)</f>
        <v>0</v>
      </c>
      <c r="AH70" s="12">
        <f>+SUMIFS(AGRIVETAM!C:C,AGRIVETAM!F:F,D:D)</f>
        <v>0</v>
      </c>
      <c r="AI70" s="12">
        <f>+SUMIF(EUROPAINTS!F:F,D:D,EUROPAINTS!C:C)</f>
        <v>0</v>
      </c>
      <c r="AJ70" s="12">
        <f>+SUMIF('VET ABE'!F:F,D:D,'VET ABE'!D:D)</f>
        <v>0</v>
      </c>
      <c r="AK70" s="12">
        <f>SUMIF('VET FIA'!F:F,D:D,'VET FIA'!D:D)</f>
        <v>0</v>
      </c>
      <c r="AL70" s="12">
        <f>+SUMIF('CSS SAKAY'!F:F,D:D,'CSS SAKAY'!C:C)</f>
        <v>0</v>
      </c>
      <c r="AM70" s="12"/>
      <c r="AN70" s="12">
        <f>SUMIF('United Malagasy'!F:F,D:D,'United Malagasy'!C:C)</f>
        <v>0</v>
      </c>
      <c r="AO70" s="12">
        <f>+SUMIF(NUTRIFOOD!E:E,D:D,NUTRIFOOD!C:C)</f>
        <v>0</v>
      </c>
      <c r="AP70" s="12">
        <f>+SUMIF(FERRIS!H:H,D:D,FERRIS!E:E)</f>
        <v>0</v>
      </c>
      <c r="AQ70" s="12">
        <f>+SUMIF(SEM!F:F,D:D,SEM!C:C)</f>
        <v>0</v>
      </c>
      <c r="AR70" s="12">
        <f>+SUMIF(Madatrade!F:F,D:D,Madatrade!C:C)</f>
        <v>0</v>
      </c>
      <c r="AS70" s="12">
        <f>+SUMIF('FLY TECH'!F:F,D:D,'FLY TECH'!D:D)</f>
        <v>0</v>
      </c>
      <c r="AT70" s="12">
        <f>+SUMIFS('FIRST INVESTISSEMENT'!D:D,'FIRST INVESTISSEMENT'!G:G,D:D)</f>
        <v>0</v>
      </c>
      <c r="AU70" s="164">
        <f t="shared" si="9"/>
        <v>10423393301.42</v>
      </c>
      <c r="AV70" s="165">
        <f t="shared" si="10"/>
        <v>2304496.0587861114</v>
      </c>
    </row>
    <row r="71" spans="1:48" hidden="1" x14ac:dyDescent="0.25">
      <c r="A71" s="11" t="str">
        <f t="shared" si="6"/>
        <v>2</v>
      </c>
      <c r="B71" s="11" t="str">
        <f t="shared" si="7"/>
        <v>21</v>
      </c>
      <c r="C71" s="11" t="str">
        <f t="shared" si="8"/>
        <v>213</v>
      </c>
      <c r="D71" s="23">
        <v>21350000</v>
      </c>
      <c r="E71" s="197" t="s">
        <v>3216</v>
      </c>
      <c r="F71" s="24" t="s">
        <v>2222</v>
      </c>
      <c r="G71" s="12">
        <f>+SUMIF(AGRIFARM!H:H,D:D,AGRIFARM!L:L)</f>
        <v>0</v>
      </c>
      <c r="H71" s="12">
        <f>+SUMIF(AGRICORP!I:I,D:D,AGRICORP!D:D)</f>
        <v>0</v>
      </c>
      <c r="I71" s="12">
        <f>+SUMIF(SMTP!D:D,D:D,SMTP!F:F)</f>
        <v>0</v>
      </c>
      <c r="J71" s="12">
        <f>+SUMIF(AGRIVET!G:G,D:D,AGRIVET!D:D)</f>
        <v>0</v>
      </c>
      <c r="K71" s="12">
        <f>+SUMIF(AGRIVAL!G:G,D:D,AGRIVAL!D:D)</f>
        <v>0</v>
      </c>
      <c r="L71" s="12">
        <f>+SUMIF(AGRIKOBA!G:G,D:D,AGRIKOBA!D:D)</f>
        <v>0</v>
      </c>
      <c r="M71" s="12">
        <f>+SUMIF(LMOI!F:F,D:D,LMOI!C:C)</f>
        <v>19006608000</v>
      </c>
      <c r="N71" s="12">
        <f>+SUMIF(TARTINE!G:G,D:D,TARTINE!D:D)</f>
        <v>0</v>
      </c>
      <c r="O71" s="12">
        <f>+SUMIF(IDF!F:F,D:D,IDF!C:C)</f>
        <v>0</v>
      </c>
      <c r="P71" s="12">
        <f>+SUMIF(RYA!G:G,D:D,RYA!D:D)</f>
        <v>0</v>
      </c>
      <c r="Q71" s="12">
        <f>+SUMIF('SCI NOAH'!G:G,D:D,'SCI NOAH'!D:D)</f>
        <v>0</v>
      </c>
      <c r="R71" s="12">
        <f>+SUMIF(SIM!F:F,D:D,SIM!C:C)</f>
        <v>0</v>
      </c>
      <c r="S71" s="163">
        <f>+SUMIF('First Energy'!A:A,D:D,'First Energy'!C:C)</f>
        <v>0</v>
      </c>
      <c r="T71" s="163">
        <f>+SUMIF('ID Motors'!G:G,D:D,'ID Motors'!D:D)</f>
        <v>0</v>
      </c>
      <c r="U71" s="12">
        <f>+SUMIF('ID RENTAL'!G:G,D:D,'ID RENTAL'!D:D)</f>
        <v>0</v>
      </c>
      <c r="V71" s="12">
        <f>+SUMIF('MCM '!G:G,D:D,'MCM '!D:D)</f>
        <v>0</v>
      </c>
      <c r="W71" s="12">
        <f>SUMIF(AGRIMOTORS!G:G,D:D,AGRIMOTORS!D:D)</f>
        <v>0</v>
      </c>
      <c r="X71" s="12">
        <f>+SUMIF(BOVIMA!F:F,D:D,BOVIMA!C:C)</f>
        <v>0</v>
      </c>
      <c r="Y71" s="12">
        <f>+SUMIF(AGRIFEED!F:F,D:D,AGRIFEED!C:C)</f>
        <v>0</v>
      </c>
      <c r="Z71" s="12">
        <f>SUMIF(AMIP!F:F,D:D,AMIP!C:C)</f>
        <v>0</v>
      </c>
      <c r="AA71" s="12">
        <f>+SUMIF(ISF!G:G,D:D,ISF!D:D)</f>
        <v>0</v>
      </c>
      <c r="AB71" s="124">
        <f>+SUMIF(DISCOI!G:G,D:D,DISCOI!D:D)</f>
        <v>0</v>
      </c>
      <c r="AC71" s="12">
        <f>+SUMIF(MABEL!F:F,D:D,MABEL!C:C)</f>
        <v>0</v>
      </c>
      <c r="AD71" s="12">
        <f>+SUMIF(NMP!F:F,D:D,NMP!C:C)</f>
        <v>0</v>
      </c>
      <c r="AE71" s="12">
        <f>+SUMIF('AMCHO '!F:F,D:D,'AMCHO '!C:C)</f>
        <v>0</v>
      </c>
      <c r="AF71" s="12">
        <f>+SUMIF(CONFORTIS!G:G,D:D,CONFORTIS!D:D)</f>
        <v>0</v>
      </c>
      <c r="AG71" s="12">
        <f>+SUMIF('IRS IMMO'!G:G,D:D,'IRS IMMO'!D:D)</f>
        <v>0</v>
      </c>
      <c r="AH71" s="12">
        <f>+SUMIFS(AGRIVETAM!C:C,AGRIVETAM!F:F,D:D)</f>
        <v>0</v>
      </c>
      <c r="AI71" s="12">
        <f>+SUMIF(EUROPAINTS!F:F,D:D,EUROPAINTS!C:C)</f>
        <v>0</v>
      </c>
      <c r="AJ71" s="12">
        <f>+SUMIF('VET ABE'!F:F,D:D,'VET ABE'!D:D)</f>
        <v>0</v>
      </c>
      <c r="AK71" s="12">
        <f>SUMIF('VET FIA'!F:F,D:D,'VET FIA'!D:D)</f>
        <v>0</v>
      </c>
      <c r="AL71" s="12">
        <f>+SUMIF('CSS SAKAY'!F:F,D:D,'CSS SAKAY'!C:C)</f>
        <v>0</v>
      </c>
      <c r="AM71" s="12"/>
      <c r="AN71" s="12">
        <f>SUMIF('United Malagasy'!F:F,D:D,'United Malagasy'!C:C)</f>
        <v>0</v>
      </c>
      <c r="AO71" s="12">
        <f>+SUMIF(NUTRIFOOD!E:E,D:D,NUTRIFOOD!C:C)</f>
        <v>0</v>
      </c>
      <c r="AP71" s="12">
        <f>+SUMIF(FERRIS!H:H,D:D,FERRIS!E:E)</f>
        <v>0</v>
      </c>
      <c r="AQ71" s="12">
        <f>+SUMIF(SEM!F:F,D:D,SEM!C:C)</f>
        <v>0</v>
      </c>
      <c r="AR71" s="12">
        <f>+SUMIF(Madatrade!F:F,D:D,Madatrade!C:C)</f>
        <v>0</v>
      </c>
      <c r="AS71" s="12">
        <f>+SUMIF('FLY TECH'!F:F,D:D,'FLY TECH'!D:D)</f>
        <v>0</v>
      </c>
      <c r="AT71" s="12">
        <f>+SUMIFS('FIRST INVESTISSEMENT'!D:D,'FIRST INVESTISSEMENT'!G:G,D:D)</f>
        <v>0</v>
      </c>
      <c r="AU71" s="164">
        <f t="shared" si="9"/>
        <v>19006608000</v>
      </c>
      <c r="AV71" s="165">
        <f t="shared" si="10"/>
        <v>4202149.1428252561</v>
      </c>
    </row>
    <row r="72" spans="1:48" hidden="1" x14ac:dyDescent="0.25">
      <c r="A72" s="11" t="str">
        <f t="shared" si="6"/>
        <v>2</v>
      </c>
      <c r="B72" s="11" t="str">
        <f t="shared" si="7"/>
        <v>21</v>
      </c>
      <c r="C72" s="11" t="str">
        <f t="shared" si="8"/>
        <v>215</v>
      </c>
      <c r="D72" s="23">
        <v>21500000</v>
      </c>
      <c r="E72" s="197" t="s">
        <v>3216</v>
      </c>
      <c r="F72" s="24" t="s">
        <v>253</v>
      </c>
      <c r="G72" s="12">
        <f>+SUMIF(AGRIFARM!H:H,D:D,AGRIFARM!L:L)</f>
        <v>290037763.62</v>
      </c>
      <c r="H72" s="12">
        <f>+SUMIF(AGRICORP!I:I,D:D,AGRICORP!D:D)</f>
        <v>3128790</v>
      </c>
      <c r="I72" s="12">
        <f>+SUMIF(SMTP!D:D,D:D,SMTP!F:F)</f>
        <v>408909419.72000003</v>
      </c>
      <c r="J72" s="12">
        <f>+SUMIF(AGRIVET!G:G,D:D,AGRIVET!D:D)</f>
        <v>709415933.84000003</v>
      </c>
      <c r="K72" s="12">
        <f>+SUMIF(AGRIVAL!G:G,D:D,AGRIVAL!D:D)</f>
        <v>94238265.260000005</v>
      </c>
      <c r="L72" s="12">
        <f>+SUMIF(AGRIKOBA!G:G,D:D,AGRIKOBA!D:D)</f>
        <v>1259183452.8900001</v>
      </c>
      <c r="M72" s="12">
        <f>+SUMIF(LMOI!F:F,D:D,LMOI!C:C)</f>
        <v>0</v>
      </c>
      <c r="N72" s="12">
        <f>+SUMIF(TARTINE!G:G,D:D,TARTINE!D:D)</f>
        <v>446657606.02999997</v>
      </c>
      <c r="O72" s="12">
        <f>+SUMIF(IDF!F:F,D:D,IDF!C:C)</f>
        <v>3661228748.21</v>
      </c>
      <c r="P72" s="12">
        <f>+SUMIF(RYA!G:G,D:D,RYA!D:D)</f>
        <v>115469313.02</v>
      </c>
      <c r="Q72" s="12">
        <f>+SUMIF('SCI NOAH'!G:G,D:D,'SCI NOAH'!D:D)</f>
        <v>0</v>
      </c>
      <c r="R72" s="12">
        <f>+SUMIF(SIM!F:F,D:D,SIM!C:C)</f>
        <v>635123699.38</v>
      </c>
      <c r="S72" s="163">
        <f>+SUMIF('First Energy'!A:A,D:D,'First Energy'!C:C)</f>
        <v>1389830437.5229101</v>
      </c>
      <c r="T72" s="163">
        <f>+SUMIF('ID Motors'!G:G,D:D,'ID Motors'!D:D)</f>
        <v>228034132.69999999</v>
      </c>
      <c r="U72" s="12">
        <f>+SUMIF('ID RENTAL'!G:G,D:D,'ID RENTAL'!D:D)</f>
        <v>0</v>
      </c>
      <c r="V72" s="12">
        <f>+SUMIF('MCM '!G:G,D:D,'MCM '!D:D)</f>
        <v>745125444.29999995</v>
      </c>
      <c r="W72" s="12">
        <f>SUMIF(AGRIMOTORS!G:G,D:D,AGRIMOTORS!D:D)</f>
        <v>6873600</v>
      </c>
      <c r="X72" s="12">
        <f>+SUMIF(BOVIMA!F:F,D:D,BOVIMA!C:C)</f>
        <v>0</v>
      </c>
      <c r="Y72" s="12">
        <f>+SUMIF(AGRIFEED!F:F,D:D,AGRIFEED!C:C)</f>
        <v>0</v>
      </c>
      <c r="Z72" s="12">
        <f>SUMIF(AMIP!F:F,D:D,AMIP!C:C)</f>
        <v>0</v>
      </c>
      <c r="AA72" s="12">
        <f>+SUMIF(ISF!G:G,D:D,ISF!D:D)</f>
        <v>0</v>
      </c>
      <c r="AB72" s="124">
        <f>+SUMIF(DISCOI!G:G,D:D,DISCOI!D:D)</f>
        <v>267779073.41999999</v>
      </c>
      <c r="AC72" s="12">
        <f>+SUMIF(MABEL!F:F,D:D,MABEL!C:C)</f>
        <v>719651403.82000005</v>
      </c>
      <c r="AD72" s="12">
        <f>+SUMIF(NMP!F:F,D:D,NMP!C:C)</f>
        <v>0</v>
      </c>
      <c r="AE72" s="12">
        <f>+SUMIF('AMCHO '!F:F,D:D,'AMCHO '!C:C)</f>
        <v>0</v>
      </c>
      <c r="AF72" s="12">
        <f>+SUMIF(CONFORTIS!G:G,D:D,CONFORTIS!D:D)</f>
        <v>0</v>
      </c>
      <c r="AG72" s="12">
        <f>+SUMIF('IRS IMMO'!G:G,D:D,'IRS IMMO'!D:D)</f>
        <v>46579009.329999998</v>
      </c>
      <c r="AH72" s="12">
        <f>+SUMIFS(AGRIVETAM!C:C,AGRIVETAM!F:F,D:D)</f>
        <v>0</v>
      </c>
      <c r="AI72" s="12">
        <f>+SUMIF(EUROPAINTS!F:F,D:D,EUROPAINTS!C:C)</f>
        <v>12127000</v>
      </c>
      <c r="AJ72" s="12">
        <f>+SUMIF('VET ABE'!F:F,D:D,'VET ABE'!D:D)</f>
        <v>30603100</v>
      </c>
      <c r="AK72" s="12">
        <f>SUMIF('VET FIA'!F:F,D:D,'VET FIA'!D:D)</f>
        <v>0</v>
      </c>
      <c r="AL72" s="12">
        <f>+SUMIF('CSS SAKAY'!F:F,D:D,'CSS SAKAY'!C:C)</f>
        <v>0</v>
      </c>
      <c r="AM72" s="12"/>
      <c r="AN72" s="12">
        <f>SUMIF('United Malagasy'!F:F,D:D,'United Malagasy'!C:C)</f>
        <v>0</v>
      </c>
      <c r="AO72" s="12">
        <f>+SUMIF(NUTRIFOOD!E:E,D:D,NUTRIFOOD!C:C)</f>
        <v>0</v>
      </c>
      <c r="AP72" s="12">
        <f>+SUMIF(FERRIS!H:H,D:D,FERRIS!E:E)</f>
        <v>0</v>
      </c>
      <c r="AQ72" s="12">
        <f>+SUMIF(SEM!F:F,D:D,SEM!C:C)</f>
        <v>86793602.040000007</v>
      </c>
      <c r="AR72" s="12">
        <f>+SUMIF(Madatrade!F:F,D:D,Madatrade!C:C)</f>
        <v>0</v>
      </c>
      <c r="AS72" s="12">
        <f>+SUMIF('FLY TECH'!F:F,D:D,'FLY TECH'!D:D)</f>
        <v>234302930.94999999</v>
      </c>
      <c r="AT72" s="12">
        <f>+SUMIFS('FIRST INVESTISSEMENT'!D:D,'FIRST INVESTISSEMENT'!G:G,D:D)</f>
        <v>40522342.090000004</v>
      </c>
      <c r="AU72" s="164">
        <f t="shared" si="9"/>
        <v>11431615068.142912</v>
      </c>
      <c r="AV72" s="165">
        <f t="shared" si="10"/>
        <v>2527402.651735913</v>
      </c>
    </row>
    <row r="73" spans="1:48" hidden="1" x14ac:dyDescent="0.25">
      <c r="A73" s="11" t="str">
        <f t="shared" si="6"/>
        <v>2</v>
      </c>
      <c r="B73" s="11" t="str">
        <f t="shared" si="7"/>
        <v>21</v>
      </c>
      <c r="C73" s="11" t="str">
        <f t="shared" si="8"/>
        <v>215</v>
      </c>
      <c r="D73" s="60">
        <v>21520000</v>
      </c>
      <c r="E73" s="197" t="s">
        <v>3216</v>
      </c>
      <c r="F73" s="24" t="s">
        <v>256</v>
      </c>
      <c r="G73" s="12">
        <f>+SUMIF(AGRIFARM!H:H,D:D,AGRIFARM!L:L)</f>
        <v>33571787.549999997</v>
      </c>
      <c r="H73" s="12">
        <f>+SUMIF(AGRICORP!I:I,D:D,AGRICORP!D:D)</f>
        <v>0</v>
      </c>
      <c r="I73" s="12">
        <f>+SUMIF(SMTP!D:D,D:D,SMTP!F:F)</f>
        <v>0</v>
      </c>
      <c r="J73" s="12">
        <f>+SUMIF(AGRIVET!G:G,D:D,AGRIVET!D:D)</f>
        <v>61223064.07</v>
      </c>
      <c r="K73" s="12">
        <f>+SUMIF(AGRIVAL!G:G,D:D,AGRIVAL!D:D)</f>
        <v>17308000</v>
      </c>
      <c r="L73" s="12">
        <f>+SUMIF(AGRIKOBA!G:G,D:D,AGRIKOBA!D:D)</f>
        <v>0</v>
      </c>
      <c r="M73" s="12">
        <f>+SUMIF(LMOI!F:F,D:D,LMOI!C:C)</f>
        <v>0</v>
      </c>
      <c r="N73" s="12">
        <f>+SUMIF(TARTINE!G:G,D:D,TARTINE!D:D)</f>
        <v>0</v>
      </c>
      <c r="O73" s="12">
        <f>+SUMIF(IDF!F:F,D:D,IDF!C:C)</f>
        <v>372104559</v>
      </c>
      <c r="P73" s="12">
        <f>+SUMIF(RYA!G:G,D:D,RYA!D:D)</f>
        <v>0</v>
      </c>
      <c r="Q73" s="12">
        <f>+SUMIF('SCI NOAH'!G:G,D:D,'SCI NOAH'!D:D)</f>
        <v>0</v>
      </c>
      <c r="R73" s="12">
        <f>+SUMIF(SIM!F:F,D:D,SIM!C:C)</f>
        <v>0</v>
      </c>
      <c r="S73" s="163">
        <f>+SUMIF('First Energy'!A:A,D:D,'First Energy'!C:C)</f>
        <v>838704995.65999997</v>
      </c>
      <c r="T73" s="163">
        <f>+SUMIF('ID Motors'!G:G,D:D,'ID Motors'!D:D)</f>
        <v>4631041.9000000004</v>
      </c>
      <c r="U73" s="12">
        <f>+SUMIF('ID RENTAL'!G:G,D:D,'ID RENTAL'!D:D)</f>
        <v>0</v>
      </c>
      <c r="V73" s="12">
        <f>+SUMIF('MCM '!G:G,D:D,'MCM '!D:D)</f>
        <v>3129764.67</v>
      </c>
      <c r="W73" s="12">
        <f>SUMIF(AGRIMOTORS!G:G,D:D,AGRIMOTORS!D:D)</f>
        <v>0</v>
      </c>
      <c r="X73" s="12">
        <f>+SUMIF(BOVIMA!F:F,D:D,BOVIMA!C:C)</f>
        <v>0</v>
      </c>
      <c r="Y73" s="12">
        <f>+SUMIF(AGRIFEED!F:F,D:D,AGRIFEED!C:C)</f>
        <v>0</v>
      </c>
      <c r="Z73" s="12">
        <f>SUMIF(AMIP!F:F,D:D,AMIP!C:C)</f>
        <v>0</v>
      </c>
      <c r="AA73" s="12">
        <f>+SUMIF(ISF!G:G,D:D,ISF!D:D)</f>
        <v>0</v>
      </c>
      <c r="AB73" s="124">
        <f>+SUMIF(DISCOI!G:G,D:D,DISCOI!D:D)</f>
        <v>0</v>
      </c>
      <c r="AC73" s="12">
        <f>+SUMIF(MABEL!F:F,D:D,MABEL!C:C)</f>
        <v>0</v>
      </c>
      <c r="AD73" s="12">
        <f>+SUMIF(NMP!F:F,D:D,NMP!C:C)</f>
        <v>0</v>
      </c>
      <c r="AE73" s="12">
        <f>+SUMIF('AMCHO '!F:F,D:D,'AMCHO '!C:C)</f>
        <v>0</v>
      </c>
      <c r="AF73" s="12">
        <f>+SUMIF(CONFORTIS!G:G,D:D,CONFORTIS!D:D)</f>
        <v>0</v>
      </c>
      <c r="AG73" s="12">
        <f>+SUMIF('IRS IMMO'!G:G,D:D,'IRS IMMO'!D:D)</f>
        <v>0</v>
      </c>
      <c r="AH73" s="12">
        <f>+SUMIFS(AGRIVETAM!C:C,AGRIVETAM!F:F,D:D)</f>
        <v>0</v>
      </c>
      <c r="AI73" s="12">
        <f>+SUMIF(EUROPAINTS!F:F,D:D,EUROPAINTS!C:C)</f>
        <v>0</v>
      </c>
      <c r="AJ73" s="12">
        <f>+SUMIF('VET ABE'!F:F,D:D,'VET ABE'!D:D)</f>
        <v>0</v>
      </c>
      <c r="AK73" s="12">
        <f>SUMIF('VET FIA'!F:F,D:D,'VET FIA'!D:D)</f>
        <v>0</v>
      </c>
      <c r="AL73" s="12">
        <f>+SUMIF('CSS SAKAY'!F:F,D:D,'CSS SAKAY'!C:C)</f>
        <v>0</v>
      </c>
      <c r="AM73" s="12"/>
      <c r="AN73" s="12">
        <f>SUMIF('United Malagasy'!F:F,D:D,'United Malagasy'!C:C)</f>
        <v>0</v>
      </c>
      <c r="AO73" s="12">
        <f>+SUMIF(NUTRIFOOD!E:E,D:D,NUTRIFOOD!C:C)</f>
        <v>0</v>
      </c>
      <c r="AP73" s="12">
        <f>+SUMIF(FERRIS!H:H,D:D,FERRIS!E:E)</f>
        <v>0</v>
      </c>
      <c r="AQ73" s="12">
        <f>+SUMIF(SEM!F:F,D:D,SEM!C:C)</f>
        <v>44129814.950000003</v>
      </c>
      <c r="AR73" s="12">
        <f>+SUMIF(Madatrade!F:F,D:D,Madatrade!C:C)</f>
        <v>0</v>
      </c>
      <c r="AS73" s="12">
        <f>+SUMIF('FLY TECH'!F:F,D:D,'FLY TECH'!D:D)</f>
        <v>16783802</v>
      </c>
      <c r="AT73" s="12">
        <f>+SUMIFS('FIRST INVESTISSEMENT'!D:D,'FIRST INVESTISSEMENT'!G:G,D:D)</f>
        <v>0</v>
      </c>
      <c r="AU73" s="164">
        <f t="shared" si="9"/>
        <v>1391586829.8000002</v>
      </c>
      <c r="AV73" s="165">
        <f t="shared" si="10"/>
        <v>307664.33463619527</v>
      </c>
    </row>
    <row r="74" spans="1:48" hidden="1" x14ac:dyDescent="0.25">
      <c r="A74" s="11" t="str">
        <f t="shared" si="6"/>
        <v>2</v>
      </c>
      <c r="B74" s="11" t="str">
        <f t="shared" si="7"/>
        <v>21</v>
      </c>
      <c r="C74" s="11" t="str">
        <f t="shared" si="8"/>
        <v>215</v>
      </c>
      <c r="D74" s="23">
        <v>21570000</v>
      </c>
      <c r="E74" s="197" t="s">
        <v>3216</v>
      </c>
      <c r="F74" s="24" t="s">
        <v>2419</v>
      </c>
      <c r="G74" s="12">
        <f>+SUMIF(AGRIFARM!H:H,D:D,AGRIFARM!L:L)</f>
        <v>0</v>
      </c>
      <c r="H74" s="12">
        <f>+SUMIF(AGRICORP!I:I,D:D,AGRICORP!D:D)</f>
        <v>0</v>
      </c>
      <c r="I74" s="12">
        <f>+SUMIF(SMTP!D:D,D:D,SMTP!F:F)</f>
        <v>32515872.719999999</v>
      </c>
      <c r="J74" s="12">
        <f>+SUMIF(AGRIVET!G:G,D:D,AGRIVET!D:D)</f>
        <v>0</v>
      </c>
      <c r="K74" s="12">
        <f>+SUMIF(AGRIVAL!G:G,D:D,AGRIVAL!D:D)</f>
        <v>0</v>
      </c>
      <c r="L74" s="12">
        <f>+SUMIF(AGRIKOBA!G:G,D:D,AGRIKOBA!D:D)</f>
        <v>0</v>
      </c>
      <c r="M74" s="12">
        <f>+SUMIF(LMOI!F:F,D:D,LMOI!C:C)</f>
        <v>28210654758.439999</v>
      </c>
      <c r="N74" s="12">
        <f>+SUMIF(TARTINE!G:G,D:D,TARTINE!D:D)</f>
        <v>0</v>
      </c>
      <c r="O74" s="12">
        <f>+SUMIF(IDF!F:F,D:D,IDF!C:C)</f>
        <v>0</v>
      </c>
      <c r="P74" s="12">
        <f>+SUMIF(RYA!G:G,D:D,RYA!D:D)</f>
        <v>0</v>
      </c>
      <c r="Q74" s="12">
        <f>+SUMIF('SCI NOAH'!G:G,D:D,'SCI NOAH'!D:D)</f>
        <v>0</v>
      </c>
      <c r="R74" s="12">
        <f>+SUMIF(SIM!F:F,D:D,SIM!C:C)</f>
        <v>0</v>
      </c>
      <c r="S74" s="163">
        <f>+SUMIF('First Energy'!A:A,D:D,'First Energy'!C:C)</f>
        <v>0</v>
      </c>
      <c r="T74" s="163">
        <f>+SUMIF('ID Motors'!G:G,D:D,'ID Motors'!D:D)</f>
        <v>0</v>
      </c>
      <c r="U74" s="12">
        <f>+SUMIF('ID RENTAL'!G:G,D:D,'ID RENTAL'!D:D)</f>
        <v>0</v>
      </c>
      <c r="V74" s="12">
        <f>+SUMIF('MCM '!G:G,D:D,'MCM '!D:D)</f>
        <v>0</v>
      </c>
      <c r="W74" s="12">
        <f>SUMIF(AGRIMOTORS!G:G,D:D,AGRIMOTORS!D:D)</f>
        <v>0</v>
      </c>
      <c r="X74" s="12">
        <f>+SUMIF(BOVIMA!F:F,D:D,BOVIMA!C:C)</f>
        <v>0</v>
      </c>
      <c r="Y74" s="12">
        <f>+SUMIF(AGRIFEED!F:F,D:D,AGRIFEED!C:C)</f>
        <v>0</v>
      </c>
      <c r="Z74" s="12">
        <f>SUMIF(AMIP!F:F,D:D,AMIP!C:C)</f>
        <v>0</v>
      </c>
      <c r="AA74" s="12">
        <f>+SUMIF(ISF!G:G,D:D,ISF!D:D)</f>
        <v>0</v>
      </c>
      <c r="AB74" s="124">
        <f>+SUMIF(DISCOI!G:G,D:D,DISCOI!D:D)</f>
        <v>0</v>
      </c>
      <c r="AC74" s="12">
        <f>+SUMIF(MABEL!F:F,D:D,MABEL!C:C)</f>
        <v>0</v>
      </c>
      <c r="AD74" s="12">
        <f>+SUMIF(NMP!F:F,D:D,NMP!C:C)</f>
        <v>0</v>
      </c>
      <c r="AE74" s="12">
        <f>+SUMIF('AMCHO '!F:F,D:D,'AMCHO '!C:C)</f>
        <v>0</v>
      </c>
      <c r="AF74" s="12">
        <f>+SUMIF(CONFORTIS!G:G,D:D,CONFORTIS!D:D)</f>
        <v>0</v>
      </c>
      <c r="AG74" s="12">
        <f>+SUMIF('IRS IMMO'!G:G,D:D,'IRS IMMO'!D:D)</f>
        <v>0</v>
      </c>
      <c r="AH74" s="12">
        <f>+SUMIFS(AGRIVETAM!C:C,AGRIVETAM!F:F,D:D)</f>
        <v>0</v>
      </c>
      <c r="AI74" s="12">
        <f>+SUMIF(EUROPAINTS!F:F,D:D,EUROPAINTS!C:C)</f>
        <v>1343300</v>
      </c>
      <c r="AJ74" s="12">
        <f>+SUMIF('VET ABE'!F:F,D:D,'VET ABE'!D:D)</f>
        <v>0</v>
      </c>
      <c r="AK74" s="12">
        <f>SUMIF('VET FIA'!F:F,D:D,'VET FIA'!D:D)</f>
        <v>0</v>
      </c>
      <c r="AL74" s="12">
        <f>+SUMIF('CSS SAKAY'!F:F,D:D,'CSS SAKAY'!C:C)</f>
        <v>0</v>
      </c>
      <c r="AM74" s="12"/>
      <c r="AN74" s="12">
        <f>SUMIF('United Malagasy'!F:F,D:D,'United Malagasy'!C:C)</f>
        <v>0</v>
      </c>
      <c r="AO74" s="12">
        <f>+SUMIF(NUTRIFOOD!E:E,D:D,NUTRIFOOD!C:C)</f>
        <v>0</v>
      </c>
      <c r="AP74" s="12">
        <f>+SUMIF(FERRIS!H:H,D:D,FERRIS!E:E)</f>
        <v>0</v>
      </c>
      <c r="AQ74" s="12">
        <f>+SUMIF(SEM!F:F,D:D,SEM!C:C)</f>
        <v>0</v>
      </c>
      <c r="AR74" s="12">
        <f>+SUMIF(Madatrade!F:F,D:D,Madatrade!C:C)</f>
        <v>0</v>
      </c>
      <c r="AS74" s="12">
        <f>+SUMIF('FLY TECH'!F:F,D:D,'FLY TECH'!D:D)</f>
        <v>0</v>
      </c>
      <c r="AT74" s="12">
        <f>+SUMIFS('FIRST INVESTISSEMENT'!D:D,'FIRST INVESTISSEMENT'!G:G,D:D)</f>
        <v>0</v>
      </c>
      <c r="AU74" s="164">
        <f t="shared" si="9"/>
        <v>28244513931.16</v>
      </c>
      <c r="AV74" s="165">
        <f t="shared" si="10"/>
        <v>6244547.1598793436</v>
      </c>
    </row>
    <row r="75" spans="1:48" hidden="1" x14ac:dyDescent="0.25">
      <c r="A75" s="11" t="str">
        <f t="shared" si="6"/>
        <v>2</v>
      </c>
      <c r="B75" s="11" t="str">
        <f t="shared" si="7"/>
        <v>21</v>
      </c>
      <c r="C75" s="11" t="str">
        <f t="shared" si="8"/>
        <v>215</v>
      </c>
      <c r="D75" s="23">
        <v>21590000</v>
      </c>
      <c r="E75" s="197" t="s">
        <v>3216</v>
      </c>
      <c r="F75" s="24" t="s">
        <v>1149</v>
      </c>
      <c r="G75" s="12">
        <f>+SUMIF(AGRIFARM!H:H,D:D,AGRIFARM!L:L)</f>
        <v>0</v>
      </c>
      <c r="H75" s="12">
        <f>+SUMIF(AGRICORP!I:I,D:D,AGRICORP!D:D)</f>
        <v>0</v>
      </c>
      <c r="I75" s="12">
        <f>+SUMIF(SMTP!D:D,D:D,SMTP!F:F)</f>
        <v>19978606.600000001</v>
      </c>
      <c r="J75" s="12">
        <f>+SUMIF(AGRIVET!G:G,D:D,AGRIVET!D:D)</f>
        <v>0</v>
      </c>
      <c r="K75" s="12">
        <f>+SUMIF(AGRIVAL!G:G,D:D,AGRIVAL!D:D)</f>
        <v>0</v>
      </c>
      <c r="L75" s="12">
        <f>+SUMIF(AGRIKOBA!G:G,D:D,AGRIKOBA!D:D)</f>
        <v>0</v>
      </c>
      <c r="M75" s="12">
        <f>+SUMIF(LMOI!F:F,D:D,LMOI!C:C)</f>
        <v>0</v>
      </c>
      <c r="N75" s="12">
        <f>+SUMIF(TARTINE!G:G,D:D,TARTINE!D:D)</f>
        <v>0</v>
      </c>
      <c r="O75" s="12">
        <f>+SUMIF(IDF!F:F,D:D,IDF!C:C)</f>
        <v>0</v>
      </c>
      <c r="P75" s="12">
        <f>+SUMIF(RYA!G:G,D:D,RYA!D:D)</f>
        <v>0</v>
      </c>
      <c r="Q75" s="12">
        <f>+SUMIF('SCI NOAH'!G:G,D:D,'SCI NOAH'!D:D)</f>
        <v>0</v>
      </c>
      <c r="R75" s="12">
        <f>+SUMIF(SIM!F:F,D:D,SIM!C:C)</f>
        <v>0</v>
      </c>
      <c r="S75" s="163">
        <f>+SUMIF('First Energy'!A:A,D:D,'First Energy'!C:C)</f>
        <v>0</v>
      </c>
      <c r="T75" s="163">
        <f>+SUMIF('ID Motors'!G:G,D:D,'ID Motors'!D:D)</f>
        <v>0</v>
      </c>
      <c r="U75" s="12">
        <f>+SUMIF('ID RENTAL'!G:G,D:D,'ID RENTAL'!D:D)</f>
        <v>0</v>
      </c>
      <c r="V75" s="12">
        <f>+SUMIF('MCM '!G:G,D:D,'MCM '!D:D)</f>
        <v>0</v>
      </c>
      <c r="W75" s="12">
        <f>SUMIF(AGRIMOTORS!G:G,D:D,AGRIMOTORS!D:D)</f>
        <v>0</v>
      </c>
      <c r="X75" s="12">
        <f>+SUMIF(BOVIMA!F:F,D:D,BOVIMA!C:C)</f>
        <v>0</v>
      </c>
      <c r="Y75" s="12">
        <f>+SUMIF(AGRIFEED!F:F,D:D,AGRIFEED!C:C)</f>
        <v>0</v>
      </c>
      <c r="Z75" s="12">
        <f>SUMIF(AMIP!F:F,D:D,AMIP!C:C)</f>
        <v>0</v>
      </c>
      <c r="AA75" s="12">
        <f>+SUMIF(ISF!G:G,D:D,ISF!D:D)</f>
        <v>0</v>
      </c>
      <c r="AB75" s="124">
        <f>+SUMIF(DISCOI!G:G,D:D,DISCOI!D:D)</f>
        <v>0</v>
      </c>
      <c r="AC75" s="12">
        <f>+SUMIF(MABEL!F:F,D:D,MABEL!C:C)</f>
        <v>0</v>
      </c>
      <c r="AD75" s="12">
        <f>+SUMIF(NMP!F:F,D:D,NMP!C:C)</f>
        <v>0</v>
      </c>
      <c r="AE75" s="12">
        <f>+SUMIF('AMCHO '!F:F,D:D,'AMCHO '!C:C)</f>
        <v>0</v>
      </c>
      <c r="AF75" s="12">
        <f>+SUMIF(CONFORTIS!G:G,D:D,CONFORTIS!D:D)</f>
        <v>0</v>
      </c>
      <c r="AG75" s="12">
        <f>+SUMIF('IRS IMMO'!G:G,D:D,'IRS IMMO'!D:D)</f>
        <v>0</v>
      </c>
      <c r="AH75" s="12">
        <f>+SUMIFS(AGRIVETAM!C:C,AGRIVETAM!F:F,D:D)</f>
        <v>0</v>
      </c>
      <c r="AI75" s="12">
        <f>+SUMIF(EUROPAINTS!F:F,D:D,EUROPAINTS!C:C)</f>
        <v>0</v>
      </c>
      <c r="AJ75" s="12">
        <f>+SUMIF('VET ABE'!F:F,D:D,'VET ABE'!D:D)</f>
        <v>0</v>
      </c>
      <c r="AK75" s="12">
        <f>SUMIF('VET FIA'!F:F,D:D,'VET FIA'!D:D)</f>
        <v>0</v>
      </c>
      <c r="AL75" s="12">
        <f>+SUMIF('CSS SAKAY'!F:F,D:D,'CSS SAKAY'!C:C)</f>
        <v>0</v>
      </c>
      <c r="AM75" s="12"/>
      <c r="AN75" s="12">
        <f>SUMIF('United Malagasy'!F:F,D:D,'United Malagasy'!C:C)</f>
        <v>0</v>
      </c>
      <c r="AO75" s="12">
        <f>+SUMIF(NUTRIFOOD!E:E,D:D,NUTRIFOOD!C:C)</f>
        <v>0</v>
      </c>
      <c r="AP75" s="12">
        <f>+SUMIF(FERRIS!H:H,D:D,FERRIS!E:E)</f>
        <v>0</v>
      </c>
      <c r="AQ75" s="12">
        <f>+SUMIF(SEM!F:F,D:D,SEM!C:C)</f>
        <v>0</v>
      </c>
      <c r="AR75" s="12">
        <f>+SUMIF(Madatrade!F:F,D:D,Madatrade!C:C)</f>
        <v>0</v>
      </c>
      <c r="AS75" s="12">
        <f>+SUMIF('FLY TECH'!F:F,D:D,'FLY TECH'!D:D)</f>
        <v>0</v>
      </c>
      <c r="AT75" s="12">
        <f>+SUMIFS('FIRST INVESTISSEMENT'!D:D,'FIRST INVESTISSEMENT'!G:G,D:D)</f>
        <v>0</v>
      </c>
      <c r="AU75" s="164">
        <f t="shared" si="9"/>
        <v>19978606.600000001</v>
      </c>
      <c r="AV75" s="165">
        <f t="shared" si="10"/>
        <v>4417.047197429074</v>
      </c>
    </row>
    <row r="76" spans="1:48" hidden="1" x14ac:dyDescent="0.25">
      <c r="A76" s="11" t="str">
        <f t="shared" si="6"/>
        <v>2</v>
      </c>
      <c r="B76" s="11" t="str">
        <f t="shared" si="7"/>
        <v>21</v>
      </c>
      <c r="C76" s="11" t="str">
        <f t="shared" si="8"/>
        <v>218</v>
      </c>
      <c r="D76" s="23">
        <v>21800000</v>
      </c>
      <c r="E76" s="197" t="s">
        <v>3220</v>
      </c>
      <c r="F76" s="24" t="s">
        <v>50</v>
      </c>
      <c r="G76" s="12">
        <f>+SUMIF(AGRIFARM!H:H,D:D,AGRIFARM!L:L)</f>
        <v>0</v>
      </c>
      <c r="H76" s="12">
        <f>+SUMIF(AGRICORP!I:I,D:D,AGRICORP!D:D)</f>
        <v>10847964.550000001</v>
      </c>
      <c r="I76" s="12">
        <f>+SUMIF(SMTP!D:D,D:D,SMTP!F:F)</f>
        <v>0</v>
      </c>
      <c r="J76" s="12">
        <f>+SUMIF(AGRIVET!G:G,D:D,AGRIVET!D:D)</f>
        <v>0</v>
      </c>
      <c r="K76" s="12">
        <f>+SUMIF(AGRIVAL!G:G,D:D,AGRIVAL!D:D)</f>
        <v>0</v>
      </c>
      <c r="L76" s="12">
        <f>+SUMIF(AGRIKOBA!G:G,D:D,AGRIKOBA!D:D)</f>
        <v>0</v>
      </c>
      <c r="M76" s="12">
        <f>+SUMIF(LMOI!F:F,D:D,LMOI!C:C)</f>
        <v>0</v>
      </c>
      <c r="N76" s="12">
        <f>+SUMIF(TARTINE!G:G,D:D,TARTINE!D:D)</f>
        <v>0</v>
      </c>
      <c r="O76" s="12">
        <f>+SUMIF(IDF!F:F,D:D,IDF!C:C)</f>
        <v>0</v>
      </c>
      <c r="P76" s="12">
        <f>+SUMIF(RYA!G:G,D:D,RYA!D:D)</f>
        <v>0</v>
      </c>
      <c r="Q76" s="12">
        <f>+SUMIF('SCI NOAH'!G:G,D:D,'SCI NOAH'!D:D)</f>
        <v>0</v>
      </c>
      <c r="R76" s="12">
        <f>+SUMIF(SIM!F:F,D:D,SIM!C:C)</f>
        <v>0</v>
      </c>
      <c r="S76" s="163">
        <f>+SUMIF('First Energy'!A:A,D:D,'First Energy'!C:C)</f>
        <v>30223951.079999998</v>
      </c>
      <c r="T76" s="163">
        <f>+SUMIF('ID Motors'!G:G,D:D,'ID Motors'!D:D)</f>
        <v>0</v>
      </c>
      <c r="U76" s="12">
        <f>+SUMIF('ID RENTAL'!G:G,D:D,'ID RENTAL'!D:D)</f>
        <v>0</v>
      </c>
      <c r="V76" s="12">
        <f>+SUMIF('MCM '!G:G,D:D,'MCM '!D:D)</f>
        <v>0</v>
      </c>
      <c r="W76" s="12">
        <f>SUMIF(AGRIMOTORS!G:G,D:D,AGRIMOTORS!D:D)</f>
        <v>0</v>
      </c>
      <c r="X76" s="12">
        <f>+SUMIF(BOVIMA!F:F,D:D,BOVIMA!C:C)</f>
        <v>0</v>
      </c>
      <c r="Y76" s="12">
        <f>+SUMIF(AGRIFEED!F:F,D:D,AGRIFEED!C:C)</f>
        <v>0</v>
      </c>
      <c r="Z76" s="12">
        <f>SUMIF(AMIP!F:F,D:D,AMIP!C:C)</f>
        <v>0</v>
      </c>
      <c r="AA76" s="12">
        <f>+SUMIF(ISF!G:G,D:D,ISF!D:D)</f>
        <v>0</v>
      </c>
      <c r="AB76" s="124">
        <f>+SUMIF(DISCOI!G:G,D:D,DISCOI!D:D)</f>
        <v>0</v>
      </c>
      <c r="AC76" s="12">
        <f>+SUMIF(MABEL!F:F,D:D,MABEL!C:C)</f>
        <v>0</v>
      </c>
      <c r="AD76" s="12">
        <f>+SUMIF(NMP!F:F,D:D,NMP!C:C)</f>
        <v>0</v>
      </c>
      <c r="AE76" s="12">
        <f>+SUMIF('AMCHO '!F:F,D:D,'AMCHO '!C:C)</f>
        <v>0</v>
      </c>
      <c r="AF76" s="12">
        <f>+SUMIF(CONFORTIS!G:G,D:D,CONFORTIS!D:D)</f>
        <v>0</v>
      </c>
      <c r="AG76" s="12">
        <f>+SUMIF('IRS IMMO'!G:G,D:D,'IRS IMMO'!D:D)</f>
        <v>0</v>
      </c>
      <c r="AH76" s="12">
        <f>+SUMIFS(AGRIVETAM!C:C,AGRIVETAM!F:F,D:D)</f>
        <v>0</v>
      </c>
      <c r="AI76" s="12">
        <f>+SUMIF(EUROPAINTS!F:F,D:D,EUROPAINTS!C:C)</f>
        <v>0</v>
      </c>
      <c r="AJ76" s="12">
        <f>+SUMIF('VET ABE'!F:F,D:D,'VET ABE'!D:D)</f>
        <v>0</v>
      </c>
      <c r="AK76" s="12">
        <f>SUMIF('VET FIA'!F:F,D:D,'VET FIA'!D:D)</f>
        <v>0</v>
      </c>
      <c r="AL76" s="12">
        <f>+SUMIF('CSS SAKAY'!F:F,D:D,'CSS SAKAY'!C:C)</f>
        <v>0</v>
      </c>
      <c r="AM76" s="12"/>
      <c r="AN76" s="12">
        <f>SUMIF('United Malagasy'!F:F,D:D,'United Malagasy'!C:C)</f>
        <v>0</v>
      </c>
      <c r="AO76" s="12">
        <f>+SUMIF(NUTRIFOOD!E:E,D:D,NUTRIFOOD!C:C)</f>
        <v>0</v>
      </c>
      <c r="AP76" s="12">
        <f>+SUMIF(FERRIS!H:H,D:D,FERRIS!E:E)</f>
        <v>391879533.06</v>
      </c>
      <c r="AQ76" s="12">
        <f>+SUMIF(SEM!F:F,D:D,SEM!C:C)</f>
        <v>0</v>
      </c>
      <c r="AR76" s="12">
        <f>+SUMIF(Madatrade!F:F,D:D,Madatrade!C:C)</f>
        <v>0</v>
      </c>
      <c r="AS76" s="12">
        <f>+SUMIF('FLY TECH'!F:F,D:D,'FLY TECH'!D:D)</f>
        <v>0</v>
      </c>
      <c r="AT76" s="12">
        <f>+SUMIFS('FIRST INVESTISSEMENT'!D:D,'FIRST INVESTISSEMENT'!G:G,D:D)</f>
        <v>0</v>
      </c>
      <c r="AU76" s="164">
        <f t="shared" si="9"/>
        <v>432951448.69</v>
      </c>
      <c r="AV76" s="165">
        <f t="shared" si="10"/>
        <v>95720.73875557576</v>
      </c>
    </row>
    <row r="77" spans="1:48" hidden="1" x14ac:dyDescent="0.25">
      <c r="A77" s="11" t="str">
        <f t="shared" si="6"/>
        <v>2</v>
      </c>
      <c r="B77" s="11" t="str">
        <f t="shared" si="7"/>
        <v>21</v>
      </c>
      <c r="C77" s="11" t="str">
        <f t="shared" si="8"/>
        <v>218</v>
      </c>
      <c r="D77" s="23">
        <v>21820000</v>
      </c>
      <c r="E77" s="197" t="s">
        <v>3220</v>
      </c>
      <c r="F77" s="24" t="s">
        <v>52</v>
      </c>
      <c r="G77" s="12">
        <f>+SUMIF(AGRIFARM!H:H,D:D,AGRIFARM!L:L)</f>
        <v>56439391.450000003</v>
      </c>
      <c r="H77" s="12">
        <f>+SUMIF(AGRICORP!I:I,D:D,AGRICORP!D:D)</f>
        <v>25009519.010000002</v>
      </c>
      <c r="I77" s="12">
        <f>+SUMIF(SMTP!D:D,D:D,SMTP!F:F)</f>
        <v>0</v>
      </c>
      <c r="J77" s="12">
        <f>+SUMIF(AGRIVET!G:G,D:D,AGRIVET!D:D)</f>
        <v>111472390.74000001</v>
      </c>
      <c r="K77" s="12">
        <f>+SUMIF(AGRIVAL!G:G,D:D,AGRIVAL!D:D)</f>
        <v>101201104.33</v>
      </c>
      <c r="L77" s="12">
        <f>+SUMIF(AGRIKOBA!G:G,D:D,AGRIKOBA!D:D)</f>
        <v>19117906.600000001</v>
      </c>
      <c r="M77" s="12">
        <f>+SUMIF(LMOI!F:F,D:D,LMOI!C:C)</f>
        <v>19993000</v>
      </c>
      <c r="N77" s="12">
        <f>+SUMIF(TARTINE!G:G,D:D,TARTINE!D:D)</f>
        <v>329705181.32999998</v>
      </c>
      <c r="O77" s="12">
        <f>+SUMIF(IDF!F:F,D:D,IDF!C:C)</f>
        <v>835046863.15999997</v>
      </c>
      <c r="P77" s="12">
        <f>+SUMIF(RYA!G:G,D:D,RYA!D:D)</f>
        <v>77100928.049999997</v>
      </c>
      <c r="Q77" s="12">
        <f>+SUMIF('SCI NOAH'!G:G,D:D,'SCI NOAH'!D:D)</f>
        <v>0</v>
      </c>
      <c r="R77" s="12">
        <f>+SUMIF(SIM!F:F,D:D,SIM!C:C)</f>
        <v>1793333.34</v>
      </c>
      <c r="S77" s="163">
        <f>+SUMIF('First Energy'!A:A,D:D,'First Energy'!C:C)</f>
        <v>8826515.9100000001</v>
      </c>
      <c r="T77" s="163">
        <f>+SUMIF('ID Motors'!G:G,D:D,'ID Motors'!D:D)</f>
        <v>34501803.039999999</v>
      </c>
      <c r="U77" s="12">
        <f>+SUMIF('ID RENTAL'!G:G,D:D,'ID RENTAL'!D:D)</f>
        <v>0</v>
      </c>
      <c r="V77" s="12">
        <f>+SUMIF('MCM '!G:G,D:D,'MCM '!D:D)</f>
        <v>79008336.299999997</v>
      </c>
      <c r="W77" s="12">
        <f>SUMIF(AGRIMOTORS!G:G,D:D,AGRIMOTORS!D:D)</f>
        <v>4411156.05</v>
      </c>
      <c r="X77" s="12">
        <f>+SUMIF(BOVIMA!F:F,D:D,BOVIMA!C:C)</f>
        <v>23803424.66</v>
      </c>
      <c r="Y77" s="12">
        <f>+SUMIF(AGRIFEED!F:F,D:D,AGRIFEED!C:C)</f>
        <v>660000</v>
      </c>
      <c r="Z77" s="12">
        <f>SUMIF(AMIP!F:F,D:D,AMIP!C:C)</f>
        <v>0</v>
      </c>
      <c r="AA77" s="12">
        <f>+SUMIF(ISF!G:G,D:D,ISF!D:D)</f>
        <v>0</v>
      </c>
      <c r="AB77" s="124">
        <f>+SUMIF(DISCOI!G:G,D:D,DISCOI!D:D)</f>
        <v>39643812.159999996</v>
      </c>
      <c r="AC77" s="12">
        <f>+SUMIF(MABEL!F:F,D:D,MABEL!C:C)</f>
        <v>9507342.8200000003</v>
      </c>
      <c r="AD77" s="12">
        <f>+SUMIF(NMP!F:F,D:D,NMP!C:C)</f>
        <v>0</v>
      </c>
      <c r="AE77" s="12">
        <f>+SUMIF('AMCHO '!F:F,D:D,'AMCHO '!C:C)</f>
        <v>98764934.870000005</v>
      </c>
      <c r="AF77" s="12">
        <f>+SUMIF(CONFORTIS!G:G,D:D,CONFORTIS!D:D)</f>
        <v>0</v>
      </c>
      <c r="AG77" s="12">
        <f>+SUMIF('IRS IMMO'!G:G,D:D,'IRS IMMO'!D:D)</f>
        <v>0</v>
      </c>
      <c r="AH77" s="12">
        <f>+SUMIFS(AGRIVETAM!C:C,AGRIVETAM!F:F,D:D)</f>
        <v>59148022.93</v>
      </c>
      <c r="AI77" s="12">
        <f>+SUMIF(EUROPAINTS!F:F,D:D,EUROPAINTS!C:C)</f>
        <v>0</v>
      </c>
      <c r="AJ77" s="12">
        <f>+SUMIF('VET ABE'!F:F,D:D,'VET ABE'!D:D)</f>
        <v>4866642</v>
      </c>
      <c r="AK77" s="12">
        <f>SUMIF('VET FIA'!F:F,D:D,'VET FIA'!D:D)</f>
        <v>0</v>
      </c>
      <c r="AL77" s="12">
        <f>+SUMIF('CSS SAKAY'!F:F,D:D,'CSS SAKAY'!C:C)</f>
        <v>0</v>
      </c>
      <c r="AM77" s="12"/>
      <c r="AN77" s="12">
        <f>SUMIF('United Malagasy'!F:F,D:D,'United Malagasy'!C:C)</f>
        <v>2068000</v>
      </c>
      <c r="AO77" s="12">
        <f>+SUMIF(NUTRIFOOD!E:E,D:D,NUTRIFOOD!C:C)</f>
        <v>1008000.02</v>
      </c>
      <c r="AP77" s="12">
        <f>+SUMIF(FERRIS!H:H,D:D,FERRIS!E:E)</f>
        <v>14580863</v>
      </c>
      <c r="AQ77" s="12">
        <f>+SUMIF(SEM!F:F,D:D,SEM!C:C)</f>
        <v>18819671.370000001</v>
      </c>
      <c r="AR77" s="12">
        <f>+SUMIF(Madatrade!F:F,D:D,Madatrade!C:C)</f>
        <v>170025374.33000001</v>
      </c>
      <c r="AS77" s="12">
        <f>+SUMIF('FLY TECH'!F:F,D:D,'FLY TECH'!D:D)</f>
        <v>62783636.240000002</v>
      </c>
      <c r="AT77" s="12">
        <f>+SUMIFS('FIRST INVESTISSEMENT'!D:D,'FIRST INVESTISSEMENT'!G:G,D:D)</f>
        <v>25200000</v>
      </c>
      <c r="AU77" s="164">
        <f t="shared" si="9"/>
        <v>2234507153.7099996</v>
      </c>
      <c r="AV77" s="165">
        <f t="shared" si="10"/>
        <v>494024.62136323209</v>
      </c>
    </row>
    <row r="78" spans="1:48" hidden="1" x14ac:dyDescent="0.25">
      <c r="A78" s="11" t="str">
        <f t="shared" si="6"/>
        <v>2</v>
      </c>
      <c r="B78" s="11" t="str">
        <f t="shared" si="7"/>
        <v>21</v>
      </c>
      <c r="C78" s="11" t="str">
        <f t="shared" si="8"/>
        <v>218</v>
      </c>
      <c r="D78" s="23">
        <v>21870000</v>
      </c>
      <c r="E78" s="197" t="s">
        <v>3220</v>
      </c>
      <c r="F78" s="24" t="s">
        <v>595</v>
      </c>
      <c r="G78" s="12">
        <f>+SUMIF(AGRIFARM!H:H,D:D,AGRIFARM!L:L)</f>
        <v>0</v>
      </c>
      <c r="H78" s="12">
        <f>+SUMIF(AGRICORP!I:I,D:D,AGRICORP!D:D)</f>
        <v>0</v>
      </c>
      <c r="I78" s="12">
        <f>+SUMIF(SMTP!D:D,D:D,SMTP!F:F)</f>
        <v>0</v>
      </c>
      <c r="J78" s="12">
        <f>+SUMIF(AGRIVET!G:G,D:D,AGRIVET!D:D)</f>
        <v>0</v>
      </c>
      <c r="K78" s="12">
        <f>+SUMIF(AGRIVAL!G:G,D:D,AGRIVAL!D:D)</f>
        <v>0</v>
      </c>
      <c r="L78" s="12">
        <f>+SUMIF(AGRIKOBA!G:G,D:D,AGRIKOBA!D:D)</f>
        <v>0</v>
      </c>
      <c r="M78" s="12">
        <f>+SUMIF(LMOI!F:F,D:D,LMOI!C:C)</f>
        <v>0</v>
      </c>
      <c r="N78" s="12">
        <f>+SUMIF(TARTINE!G:G,D:D,TARTINE!D:D)</f>
        <v>0</v>
      </c>
      <c r="O78" s="12">
        <f>+SUMIF(IDF!F:F,D:D,IDF!C:C)</f>
        <v>0</v>
      </c>
      <c r="P78" s="12">
        <f>+SUMIF(RYA!G:G,D:D,RYA!D:D)</f>
        <v>0</v>
      </c>
      <c r="Q78" s="12">
        <f>+SUMIF('SCI NOAH'!G:G,D:D,'SCI NOAH'!D:D)</f>
        <v>0</v>
      </c>
      <c r="R78" s="12">
        <f>+SUMIF(SIM!F:F,D:D,SIM!C:C)</f>
        <v>0</v>
      </c>
      <c r="S78" s="163">
        <f>+SUMIF('First Energy'!A:A,D:D,'First Energy'!C:C)</f>
        <v>0</v>
      </c>
      <c r="T78" s="163">
        <f>+SUMIF('ID Motors'!G:G,D:D,'ID Motors'!D:D)</f>
        <v>0</v>
      </c>
      <c r="U78" s="12">
        <f>+SUMIF('ID RENTAL'!G:G,D:D,'ID RENTAL'!D:D)</f>
        <v>0</v>
      </c>
      <c r="V78" s="12">
        <f>+SUMIF('MCM '!G:G,D:D,'MCM '!D:D)</f>
        <v>0</v>
      </c>
      <c r="W78" s="12">
        <f>SUMIF(AGRIMOTORS!G:G,D:D,AGRIMOTORS!D:D)</f>
        <v>10202490</v>
      </c>
      <c r="X78" s="12">
        <f>+SUMIF(BOVIMA!F:F,D:D,BOVIMA!C:C)</f>
        <v>0</v>
      </c>
      <c r="Y78" s="12">
        <f>+SUMIF(AGRIFEED!F:F,D:D,AGRIFEED!C:C)</f>
        <v>0</v>
      </c>
      <c r="Z78" s="12">
        <f>SUMIF(AMIP!F:F,D:D,AMIP!C:C)</f>
        <v>0</v>
      </c>
      <c r="AA78" s="12">
        <f>+SUMIF(ISF!G:G,D:D,ISF!D:D)</f>
        <v>0</v>
      </c>
      <c r="AB78" s="124">
        <f>+SUMIF(DISCOI!G:G,D:D,DISCOI!D:D)</f>
        <v>0</v>
      </c>
      <c r="AC78" s="12">
        <f>+SUMIF(MABEL!F:F,D:D,MABEL!C:C)</f>
        <v>0</v>
      </c>
      <c r="AD78" s="12">
        <f>+SUMIF(NMP!F:F,D:D,NMP!C:C)</f>
        <v>0</v>
      </c>
      <c r="AE78" s="12">
        <f>+SUMIF('AMCHO '!F:F,D:D,'AMCHO '!C:C)</f>
        <v>0</v>
      </c>
      <c r="AF78" s="12">
        <f>+SUMIF(CONFORTIS!G:G,D:D,CONFORTIS!D:D)</f>
        <v>0</v>
      </c>
      <c r="AG78" s="12">
        <f>+SUMIF('IRS IMMO'!G:G,D:D,'IRS IMMO'!D:D)</f>
        <v>0</v>
      </c>
      <c r="AH78" s="12">
        <f>+SUMIFS(AGRIVETAM!C:C,AGRIVETAM!F:F,D:D)</f>
        <v>0</v>
      </c>
      <c r="AI78" s="12">
        <f>+SUMIF(EUROPAINTS!F:F,D:D,EUROPAINTS!C:C)</f>
        <v>0</v>
      </c>
      <c r="AJ78" s="12">
        <f>+SUMIF('VET ABE'!F:F,D:D,'VET ABE'!D:D)</f>
        <v>499302.12</v>
      </c>
      <c r="AK78" s="12">
        <f>SUMIF('VET FIA'!F:F,D:D,'VET FIA'!D:D)</f>
        <v>499302.12</v>
      </c>
      <c r="AL78" s="12">
        <f>+SUMIF('CSS SAKAY'!F:F,D:D,'CSS SAKAY'!C:C)</f>
        <v>0</v>
      </c>
      <c r="AM78" s="12"/>
      <c r="AN78" s="12">
        <f>SUMIF('United Malagasy'!F:F,D:D,'United Malagasy'!C:C)</f>
        <v>0</v>
      </c>
      <c r="AO78" s="12">
        <f>+SUMIF(NUTRIFOOD!E:E,D:D,NUTRIFOOD!C:C)</f>
        <v>0</v>
      </c>
      <c r="AP78" s="12">
        <f>+SUMIF(FERRIS!H:H,D:D,FERRIS!E:E)</f>
        <v>0</v>
      </c>
      <c r="AQ78" s="12">
        <f>+SUMIF(SEM!F:F,D:D,SEM!C:C)</f>
        <v>18826698.949999999</v>
      </c>
      <c r="AR78" s="12">
        <f>+SUMIF(Madatrade!F:F,D:D,Madatrade!C:C)</f>
        <v>0</v>
      </c>
      <c r="AS78" s="12">
        <f>+SUMIF('FLY TECH'!F:F,D:D,'FLY TECH'!D:D)</f>
        <v>180798085.09999999</v>
      </c>
      <c r="AT78" s="12">
        <f>+SUMIFS('FIRST INVESTISSEMENT'!D:D,'FIRST INVESTISSEMENT'!G:G,D:D)</f>
        <v>0</v>
      </c>
      <c r="AU78" s="164">
        <f t="shared" si="9"/>
        <v>210825878.28999999</v>
      </c>
      <c r="AV78" s="165">
        <f t="shared" si="10"/>
        <v>46611.251399602981</v>
      </c>
    </row>
    <row r="79" spans="1:48" hidden="1" x14ac:dyDescent="0.25">
      <c r="A79" s="11" t="str">
        <f t="shared" si="6"/>
        <v>2</v>
      </c>
      <c r="B79" s="11" t="str">
        <f t="shared" si="7"/>
        <v>21</v>
      </c>
      <c r="C79" s="11" t="str">
        <f t="shared" si="8"/>
        <v>218</v>
      </c>
      <c r="D79" s="23">
        <v>21880000</v>
      </c>
      <c r="E79" s="197" t="s">
        <v>3220</v>
      </c>
      <c r="F79" s="24" t="s">
        <v>3332</v>
      </c>
      <c r="G79" s="12">
        <f>+SUMIF(AGRIFARM!H:H,D:D,AGRIFARM!L:L)</f>
        <v>0</v>
      </c>
      <c r="H79" s="12">
        <f>+SUMIF(AGRICORP!I:I,D:D,AGRICORP!D:D)</f>
        <v>0</v>
      </c>
      <c r="I79" s="12">
        <f>+SUMIF(SMTP!D:D,D:D,SMTP!F:F)</f>
        <v>62979924.965599999</v>
      </c>
      <c r="J79" s="12">
        <f>+SUMIF(AGRIVET!G:G,D:D,AGRIVET!D:D)</f>
        <v>0</v>
      </c>
      <c r="K79" s="12">
        <f>+SUMIF(AGRIVAL!G:G,D:D,AGRIVAL!D:D)</f>
        <v>0</v>
      </c>
      <c r="L79" s="12">
        <f>+SUMIF(AGRIKOBA!G:G,D:D,AGRIKOBA!D:D)</f>
        <v>0</v>
      </c>
      <c r="M79" s="12">
        <f>+SUMIF(LMOI!F:F,D:D,LMOI!C:C)</f>
        <v>0</v>
      </c>
      <c r="N79" s="12">
        <f>+SUMIF(TARTINE!G:G,D:D,TARTINE!D:D)</f>
        <v>0</v>
      </c>
      <c r="O79" s="12">
        <f>+SUMIF(IDF!F:F,D:D,IDF!C:C)</f>
        <v>0</v>
      </c>
      <c r="P79" s="12">
        <f>+SUMIF(RYA!G:G,D:D,RYA!D:D)</f>
        <v>0</v>
      </c>
      <c r="Q79" s="12">
        <f>+SUMIF('SCI NOAH'!G:G,D:D,'SCI NOAH'!D:D)</f>
        <v>0</v>
      </c>
      <c r="R79" s="12">
        <f>+SUMIF(SIM!F:F,D:D,SIM!C:C)</f>
        <v>0</v>
      </c>
      <c r="S79" s="163">
        <f>+SUMIF('First Energy'!A:A,D:D,'First Energy'!C:C)</f>
        <v>0</v>
      </c>
      <c r="T79" s="163">
        <f>+SUMIF('ID Motors'!G:G,D:D,'ID Motors'!D:D)</f>
        <v>0</v>
      </c>
      <c r="U79" s="12">
        <f>+SUMIF('ID RENTAL'!G:G,D:D,'ID RENTAL'!D:D)</f>
        <v>0</v>
      </c>
      <c r="V79" s="12">
        <f>+SUMIF('MCM '!G:G,D:D,'MCM '!D:D)</f>
        <v>0</v>
      </c>
      <c r="W79" s="12">
        <f>SUMIF(AGRIMOTORS!G:G,D:D,AGRIMOTORS!D:D)</f>
        <v>0</v>
      </c>
      <c r="X79" s="12">
        <f>+SUMIF(BOVIMA!F:F,D:D,BOVIMA!C:C)</f>
        <v>0</v>
      </c>
      <c r="Y79" s="12">
        <f>+SUMIF(AGRIFEED!F:F,D:D,AGRIFEED!C:C)</f>
        <v>0</v>
      </c>
      <c r="Z79" s="12">
        <f>SUMIF(AMIP!F:F,D:D,AMIP!C:C)</f>
        <v>0</v>
      </c>
      <c r="AA79" s="12">
        <f>+SUMIF(ISF!G:G,D:D,ISF!D:D)</f>
        <v>0</v>
      </c>
      <c r="AB79" s="124">
        <f>+SUMIF(DISCOI!G:G,D:D,DISCOI!D:D)</f>
        <v>0</v>
      </c>
      <c r="AC79" s="12">
        <f>+SUMIF(MABEL!F:F,D:D,MABEL!C:C)</f>
        <v>0</v>
      </c>
      <c r="AD79" s="12">
        <f>+SUMIF(NMP!F:F,D:D,NMP!C:C)</f>
        <v>0</v>
      </c>
      <c r="AE79" s="12">
        <f>+SUMIF('AMCHO '!F:F,D:D,'AMCHO '!C:C)</f>
        <v>0</v>
      </c>
      <c r="AF79" s="12">
        <f>+SUMIF(CONFORTIS!G:G,D:D,CONFORTIS!D:D)</f>
        <v>0</v>
      </c>
      <c r="AG79" s="12">
        <f>+SUMIF('IRS IMMO'!G:G,D:D,'IRS IMMO'!D:D)</f>
        <v>0</v>
      </c>
      <c r="AH79" s="12">
        <f>+SUMIFS(AGRIVETAM!C:C,AGRIVETAM!F:F,D:D)</f>
        <v>0</v>
      </c>
      <c r="AI79" s="12">
        <f>+SUMIF(EUROPAINTS!F:F,D:D,EUROPAINTS!C:C)</f>
        <v>0</v>
      </c>
      <c r="AJ79" s="12">
        <f>+SUMIF('VET ABE'!F:F,D:D,'VET ABE'!D:D)</f>
        <v>0</v>
      </c>
      <c r="AK79" s="12">
        <f>SUMIF('VET FIA'!F:F,D:D,'VET FIA'!D:D)</f>
        <v>0</v>
      </c>
      <c r="AL79" s="12">
        <f>+SUMIF('CSS SAKAY'!F:F,D:D,'CSS SAKAY'!C:C)</f>
        <v>0</v>
      </c>
      <c r="AM79" s="12"/>
      <c r="AN79" s="12">
        <f>SUMIF('United Malagasy'!F:F,D:D,'United Malagasy'!C:C)</f>
        <v>0</v>
      </c>
      <c r="AO79" s="12">
        <f>+SUMIF(NUTRIFOOD!E:E,D:D,NUTRIFOOD!C:C)</f>
        <v>0</v>
      </c>
      <c r="AP79" s="12">
        <f>+SUMIF(FERRIS!H:H,D:D,FERRIS!E:E)</f>
        <v>0</v>
      </c>
      <c r="AQ79" s="12">
        <f>+SUMIF(SEM!F:F,D:D,SEM!C:C)</f>
        <v>0</v>
      </c>
      <c r="AR79" s="12">
        <f>+SUMIF(Madatrade!F:F,D:D,Madatrade!C:C)</f>
        <v>0</v>
      </c>
      <c r="AS79" s="12">
        <f>+SUMIF('FLY TECH'!F:F,D:D,'FLY TECH'!D:D)</f>
        <v>0</v>
      </c>
      <c r="AT79" s="12">
        <f>+SUMIFS('FIRST INVESTISSEMENT'!D:D,'FIRST INVESTISSEMENT'!G:G,D:D)</f>
        <v>0</v>
      </c>
      <c r="AU79" s="164">
        <f t="shared" si="9"/>
        <v>62979924.965599999</v>
      </c>
      <c r="AV79" s="165">
        <f t="shared" si="10"/>
        <v>13924.159308667544</v>
      </c>
    </row>
    <row r="80" spans="1:48" hidden="1" x14ac:dyDescent="0.25">
      <c r="A80" s="11" t="str">
        <f t="shared" si="6"/>
        <v>2</v>
      </c>
      <c r="B80" s="11" t="str">
        <f t="shared" si="7"/>
        <v>21</v>
      </c>
      <c r="C80" s="11" t="str">
        <f t="shared" si="8"/>
        <v>218</v>
      </c>
      <c r="D80" s="23">
        <v>21832000</v>
      </c>
      <c r="E80" s="197" t="s">
        <v>3222</v>
      </c>
      <c r="F80" s="24" t="s">
        <v>2628</v>
      </c>
      <c r="G80" s="12">
        <f>+SUMIF(AGRIFARM!H:H,D:D,AGRIFARM!L:L)</f>
        <v>0</v>
      </c>
      <c r="H80" s="12">
        <f>+SUMIF(AGRICORP!I:I,D:D,AGRICORP!D:D)</f>
        <v>0</v>
      </c>
      <c r="I80" s="12">
        <f>+SUMIF(SMTP!D:D,D:D,SMTP!F:F)</f>
        <v>79128088.859999999</v>
      </c>
      <c r="J80" s="12">
        <f>+SUMIF(AGRIVET!G:G,D:D,AGRIVET!D:D)</f>
        <v>0</v>
      </c>
      <c r="K80" s="12">
        <f>+SUMIF(AGRIVAL!G:G,D:D,AGRIVAL!D:D)</f>
        <v>0</v>
      </c>
      <c r="L80" s="12">
        <f>+SUMIF(AGRIKOBA!G:G,D:D,AGRIKOBA!D:D)</f>
        <v>0</v>
      </c>
      <c r="M80" s="12">
        <f>+SUMIF(LMOI!F:F,D:D,LMOI!C:C)</f>
        <v>0</v>
      </c>
      <c r="N80" s="12">
        <f>+SUMIF(TARTINE!G:G,D:D,TARTINE!D:D)</f>
        <v>0</v>
      </c>
      <c r="O80" s="12">
        <f>+SUMIF(IDF!F:F,D:D,IDF!C:C)</f>
        <v>0</v>
      </c>
      <c r="P80" s="12">
        <f>+SUMIF(RYA!G:G,D:D,RYA!D:D)</f>
        <v>0</v>
      </c>
      <c r="Q80" s="12">
        <f>+SUMIF('SCI NOAH'!G:G,D:D,'SCI NOAH'!D:D)</f>
        <v>0</v>
      </c>
      <c r="R80" s="12">
        <f>+SUMIF(SIM!F:F,D:D,SIM!C:C)</f>
        <v>0</v>
      </c>
      <c r="S80" s="163">
        <f>+SUMIF('First Energy'!A:A,D:D,'First Energy'!C:C)</f>
        <v>0</v>
      </c>
      <c r="T80" s="163">
        <f>+SUMIF('ID Motors'!G:G,D:D,'ID Motors'!D:D)</f>
        <v>0</v>
      </c>
      <c r="U80" s="12">
        <f>+SUMIF('ID RENTAL'!G:G,D:D,'ID RENTAL'!D:D)</f>
        <v>0</v>
      </c>
      <c r="V80" s="12">
        <f>+SUMIF('MCM '!G:G,D:D,'MCM '!D:D)</f>
        <v>0</v>
      </c>
      <c r="W80" s="12">
        <f>SUMIF(AGRIMOTORS!G:G,D:D,AGRIMOTORS!D:D)</f>
        <v>0</v>
      </c>
      <c r="X80" s="12">
        <f>+SUMIF(BOVIMA!F:F,D:D,BOVIMA!C:C)</f>
        <v>0</v>
      </c>
      <c r="Y80" s="12">
        <f>+SUMIF(AGRIFEED!F:F,D:D,AGRIFEED!C:C)</f>
        <v>0</v>
      </c>
      <c r="Z80" s="12">
        <f>SUMIF(AMIP!F:F,D:D,AMIP!C:C)</f>
        <v>0</v>
      </c>
      <c r="AA80" s="12">
        <f>+SUMIF(ISF!G:G,D:D,ISF!D:D)</f>
        <v>0</v>
      </c>
      <c r="AB80" s="124">
        <f>+SUMIF(DISCOI!G:G,D:D,DISCOI!D:D)</f>
        <v>0</v>
      </c>
      <c r="AC80" s="12">
        <f>+SUMIF(MABEL!F:F,D:D,MABEL!C:C)</f>
        <v>0</v>
      </c>
      <c r="AD80" s="12">
        <f>+SUMIF(NMP!F:F,D:D,NMP!C:C)</f>
        <v>0</v>
      </c>
      <c r="AE80" s="12">
        <f>+SUMIF('AMCHO '!F:F,D:D,'AMCHO '!C:C)</f>
        <v>0</v>
      </c>
      <c r="AF80" s="12">
        <f>+SUMIF(CONFORTIS!G:G,D:D,CONFORTIS!D:D)</f>
        <v>0</v>
      </c>
      <c r="AG80" s="12">
        <f>+SUMIF('IRS IMMO'!G:G,D:D,'IRS IMMO'!D:D)</f>
        <v>0</v>
      </c>
      <c r="AH80" s="12">
        <f>+SUMIFS(AGRIVETAM!C:C,AGRIVETAM!F:F,D:D)</f>
        <v>0</v>
      </c>
      <c r="AI80" s="12">
        <f>+SUMIF(EUROPAINTS!F:F,D:D,EUROPAINTS!C:C)</f>
        <v>3246000</v>
      </c>
      <c r="AJ80" s="12">
        <f>+SUMIF('VET ABE'!F:F,D:D,'VET ABE'!D:D)</f>
        <v>0</v>
      </c>
      <c r="AK80" s="12">
        <f>SUMIF('VET FIA'!F:F,D:D,'VET FIA'!D:D)</f>
        <v>0</v>
      </c>
      <c r="AL80" s="12">
        <f>+SUMIF('CSS SAKAY'!F:F,D:D,'CSS SAKAY'!C:C)</f>
        <v>0</v>
      </c>
      <c r="AM80" s="12"/>
      <c r="AN80" s="12">
        <f>SUMIF('United Malagasy'!F:F,D:D,'United Malagasy'!C:C)</f>
        <v>0</v>
      </c>
      <c r="AO80" s="12">
        <f>+SUMIF(NUTRIFOOD!E:E,D:D,NUTRIFOOD!C:C)</f>
        <v>0</v>
      </c>
      <c r="AP80" s="12">
        <f>+SUMIF(FERRIS!H:H,D:D,FERRIS!E:E)</f>
        <v>0</v>
      </c>
      <c r="AQ80" s="12">
        <f>+SUMIF(SEM!F:F,D:D,SEM!C:C)</f>
        <v>0</v>
      </c>
      <c r="AR80" s="12">
        <f>+SUMIF(Madatrade!F:F,D:D,Madatrade!C:C)</f>
        <v>0</v>
      </c>
      <c r="AS80" s="12">
        <f>+SUMIF('FLY TECH'!F:F,D:D,'FLY TECH'!D:D)</f>
        <v>0</v>
      </c>
      <c r="AT80" s="12">
        <f>+SUMIFS('FIRST INVESTISSEMENT'!D:D,'FIRST INVESTISSEMENT'!G:G,D:D)</f>
        <v>0</v>
      </c>
      <c r="AU80" s="164">
        <f t="shared" si="9"/>
        <v>82374088.859999999</v>
      </c>
      <c r="AV80" s="165">
        <f t="shared" si="10"/>
        <v>18211.992739265232</v>
      </c>
    </row>
    <row r="81" spans="1:48" hidden="1" x14ac:dyDescent="0.25">
      <c r="A81" s="11" t="str">
        <f t="shared" si="6"/>
        <v>2</v>
      </c>
      <c r="B81" s="11" t="str">
        <f t="shared" si="7"/>
        <v>21</v>
      </c>
      <c r="C81" s="11" t="str">
        <f t="shared" si="8"/>
        <v>218</v>
      </c>
      <c r="D81" s="23">
        <v>21840000</v>
      </c>
      <c r="E81" s="197" t="s">
        <v>3222</v>
      </c>
      <c r="F81" s="24" t="s">
        <v>54</v>
      </c>
      <c r="G81" s="12">
        <f>+SUMIF(AGRIFARM!H:H,D:D,AGRIFARM!L:L)</f>
        <v>95049060.349999994</v>
      </c>
      <c r="H81" s="12">
        <f>+SUMIF(AGRICORP!I:I,D:D,AGRICORP!D:D)</f>
        <v>155310392.59999999</v>
      </c>
      <c r="I81" s="12">
        <f>+SUMIF(SMTP!D:D,D:D,SMTP!F:F)</f>
        <v>150039414.74990001</v>
      </c>
      <c r="J81" s="12">
        <f>+SUMIF(AGRIVET!G:G,D:D,AGRIVET!D:D)</f>
        <v>350375927.24000001</v>
      </c>
      <c r="K81" s="12">
        <f>+SUMIF(AGRIVAL!G:G,D:D,AGRIVAL!D:D)</f>
        <v>104940426.43000001</v>
      </c>
      <c r="L81" s="12">
        <f>+SUMIF(AGRIKOBA!G:G,D:D,AGRIKOBA!D:D)</f>
        <v>41118647.299999997</v>
      </c>
      <c r="M81" s="12">
        <f>+SUMIF(LMOI!F:F,D:D,LMOI!C:C)</f>
        <v>220395377.44999999</v>
      </c>
      <c r="N81" s="12">
        <f>+SUMIF(TARTINE!G:G,D:D,TARTINE!D:D)</f>
        <v>275031607.13</v>
      </c>
      <c r="O81" s="12">
        <f>+SUMIF(IDF!F:F,D:D,IDF!C:C)</f>
        <v>42255139.380000003</v>
      </c>
      <c r="P81" s="12">
        <f>+SUMIF(RYA!G:G,D:D,RYA!D:D)</f>
        <v>0</v>
      </c>
      <c r="Q81" s="12">
        <f>+SUMIF('SCI NOAH'!G:G,D:D,'SCI NOAH'!D:D)</f>
        <v>0</v>
      </c>
      <c r="R81" s="12">
        <f>+SUMIF(SIM!F:F,D:D,SIM!C:C)</f>
        <v>0</v>
      </c>
      <c r="S81" s="163">
        <f>+SUMIF('First Energy'!A:A,D:D,'First Energy'!C:C)</f>
        <v>40576863.090000004</v>
      </c>
      <c r="T81" s="163">
        <f>+SUMIF('ID Motors'!G:G,D:D,'ID Motors'!D:D)</f>
        <v>104439862.98999999</v>
      </c>
      <c r="U81" s="12">
        <f>+SUMIF('ID RENTAL'!G:G,D:D,'ID RENTAL'!D:D)</f>
        <v>10396500</v>
      </c>
      <c r="V81" s="12">
        <f>+SUMIF('MCM '!G:G,D:D,'MCM '!D:D)</f>
        <v>64616289.270000003</v>
      </c>
      <c r="W81" s="12">
        <f>SUMIF(AGRIMOTORS!G:G,D:D,AGRIMOTORS!D:D)</f>
        <v>5722960</v>
      </c>
      <c r="X81" s="12">
        <f>+SUMIF(BOVIMA!F:F,D:D,BOVIMA!C:C)</f>
        <v>40210830.469999999</v>
      </c>
      <c r="Y81" s="12">
        <f>+SUMIF(AGRIFEED!F:F,D:D,AGRIFEED!C:C)</f>
        <v>16289600</v>
      </c>
      <c r="Z81" s="12">
        <f>SUMIF(AMIP!F:F,D:D,AMIP!C:C)</f>
        <v>0</v>
      </c>
      <c r="AA81" s="12">
        <f>+SUMIF(ISF!G:G,D:D,ISF!D:D)</f>
        <v>0</v>
      </c>
      <c r="AB81" s="124">
        <f>+SUMIF(DISCOI!G:G,D:D,DISCOI!D:D)</f>
        <v>56959480</v>
      </c>
      <c r="AC81" s="12">
        <f>+SUMIF(MABEL!F:F,D:D,MABEL!C:C)</f>
        <v>30648160</v>
      </c>
      <c r="AD81" s="12">
        <f>+SUMIF(NMP!F:F,D:D,NMP!C:C)</f>
        <v>0</v>
      </c>
      <c r="AE81" s="12">
        <f>+SUMIF('AMCHO '!F:F,D:D,'AMCHO '!C:C)</f>
        <v>36474037.409999996</v>
      </c>
      <c r="AF81" s="12">
        <f>+SUMIF(CONFORTIS!G:G,D:D,CONFORTIS!D:D)</f>
        <v>0</v>
      </c>
      <c r="AG81" s="12">
        <f>+SUMIF('IRS IMMO'!G:G,D:D,'IRS IMMO'!D:D)</f>
        <v>0</v>
      </c>
      <c r="AH81" s="12">
        <f>+SUMIFS(AGRIVETAM!C:C,AGRIVETAM!F:F,D:D)</f>
        <v>25308497.539999999</v>
      </c>
      <c r="AI81" s="12">
        <f>+SUMIF(EUROPAINTS!F:F,D:D,EUROPAINTS!C:C)</f>
        <v>0</v>
      </c>
      <c r="AJ81" s="12">
        <f>+SUMIF('VET ABE'!F:F,D:D,'VET ABE'!D:D)</f>
        <v>15444140</v>
      </c>
      <c r="AK81" s="12">
        <f>SUMIF('VET FIA'!F:F,D:D,'VET FIA'!D:D)</f>
        <v>5091000</v>
      </c>
      <c r="AL81" s="12">
        <f>+SUMIF('CSS SAKAY'!F:F,D:D,'CSS SAKAY'!C:C)</f>
        <v>3019200</v>
      </c>
      <c r="AM81" s="12"/>
      <c r="AN81" s="12">
        <f>SUMIF('United Malagasy'!F:F,D:D,'United Malagasy'!C:C)</f>
        <v>14781164.539999999</v>
      </c>
      <c r="AO81" s="12">
        <f>+SUMIF(NUTRIFOOD!E:E,D:D,NUTRIFOOD!C:C)</f>
        <v>3250000</v>
      </c>
      <c r="AP81" s="12">
        <f>+SUMIF(FERRIS!H:H,D:D,FERRIS!E:E)</f>
        <v>67533936.700000003</v>
      </c>
      <c r="AQ81" s="12">
        <f>+SUMIF(SEM!F:F,D:D,SEM!C:C)</f>
        <v>36598527.219999999</v>
      </c>
      <c r="AR81" s="12">
        <f>+SUMIF(Madatrade!F:F,D:D,Madatrade!C:C)</f>
        <v>9313167</v>
      </c>
      <c r="AS81" s="12">
        <f>+SUMIF('FLY TECH'!F:F,D:D,'FLY TECH'!D:D)</f>
        <v>326699255.31</v>
      </c>
      <c r="AT81" s="12">
        <f>+SUMIFS('FIRST INVESTISSEMENT'!D:D,'FIRST INVESTISSEMENT'!G:G,D:D)</f>
        <v>0</v>
      </c>
      <c r="AU81" s="164">
        <f t="shared" si="9"/>
        <v>2347889464.1698999</v>
      </c>
      <c r="AV81" s="165">
        <f t="shared" si="10"/>
        <v>519092.18621807714</v>
      </c>
    </row>
    <row r="82" spans="1:48" hidden="1" x14ac:dyDescent="0.25">
      <c r="A82" s="11" t="str">
        <f t="shared" si="6"/>
        <v>2</v>
      </c>
      <c r="B82" s="11" t="str">
        <f t="shared" si="7"/>
        <v>21</v>
      </c>
      <c r="C82" s="11" t="str">
        <f t="shared" si="8"/>
        <v>218</v>
      </c>
      <c r="D82" s="60">
        <v>21810000</v>
      </c>
      <c r="E82" s="197" t="s">
        <v>3333</v>
      </c>
      <c r="F82" s="24" t="s">
        <v>1996</v>
      </c>
      <c r="G82" s="12">
        <f>+SUMIF(AGRIFARM!H:H,D:D,AGRIFARM!L:L)</f>
        <v>0</v>
      </c>
      <c r="H82" s="12">
        <f>+SUMIF(AGRICORP!I:I,D:D,AGRICORP!D:D)</f>
        <v>0</v>
      </c>
      <c r="I82" s="12">
        <f>+SUMIF(SMTP!D:D,D:D,SMTP!F:F)</f>
        <v>658989463.47899997</v>
      </c>
      <c r="J82" s="12">
        <f>+SUMIF(AGRIVET!G:G,D:D,AGRIVET!D:D)</f>
        <v>0</v>
      </c>
      <c r="K82" s="12">
        <f>+SUMIF(AGRIVAL!G:G,D:D,AGRIVAL!D:D)</f>
        <v>12516839278.360001</v>
      </c>
      <c r="L82" s="12">
        <f>+SUMIF(AGRIKOBA!G:G,D:D,AGRIKOBA!D:D)</f>
        <v>158438208.13</v>
      </c>
      <c r="M82" s="12">
        <f>+SUMIF(LMOI!F:F,D:D,LMOI!C:C)</f>
        <v>318677455.47000003</v>
      </c>
      <c r="N82" s="12">
        <f>+SUMIF(TARTINE!G:G,D:D,TARTINE!D:D)</f>
        <v>0</v>
      </c>
      <c r="O82" s="12">
        <f>+SUMIF(IDF!F:F,D:D,IDF!C:C)</f>
        <v>0</v>
      </c>
      <c r="P82" s="12">
        <f>+SUMIF(RYA!G:G,D:D,RYA!D:D)</f>
        <v>0</v>
      </c>
      <c r="Q82" s="12">
        <f>+SUMIF('SCI NOAH'!G:G,D:D,'SCI NOAH'!D:D)</f>
        <v>0</v>
      </c>
      <c r="R82" s="12">
        <f>+SUMIF(SIM!F:F,D:D,SIM!C:C)</f>
        <v>0</v>
      </c>
      <c r="S82" s="163">
        <f>+SUMIF('First Energy'!A:A,D:D,'First Energy'!C:C)</f>
        <v>376945574.45999998</v>
      </c>
      <c r="T82" s="163">
        <f>+SUMIF('ID Motors'!G:G,D:D,'ID Motors'!D:D)</f>
        <v>387099971.66000003</v>
      </c>
      <c r="U82" s="12">
        <f>+SUMIF('ID RENTAL'!G:G,D:D,'ID RENTAL'!D:D)</f>
        <v>0</v>
      </c>
      <c r="V82" s="12">
        <f>+SUMIF('MCM '!G:G,D:D,'MCM '!D:D)</f>
        <v>0</v>
      </c>
      <c r="W82" s="12">
        <f>SUMIF(AGRIMOTORS!G:G,D:D,AGRIMOTORS!D:D)</f>
        <v>4192625</v>
      </c>
      <c r="X82" s="12">
        <f>+SUMIF(BOVIMA!F:F,D:D,BOVIMA!C:C)</f>
        <v>0</v>
      </c>
      <c r="Y82" s="12">
        <f>+SUMIF(AGRIFEED!F:F,D:D,AGRIFEED!C:C)</f>
        <v>25291228.600000001</v>
      </c>
      <c r="Z82" s="12">
        <f>SUMIF(AMIP!F:F,D:D,AMIP!C:C)</f>
        <v>0</v>
      </c>
      <c r="AA82" s="12">
        <f>+SUMIF(ISF!G:G,D:D,ISF!D:D)</f>
        <v>0</v>
      </c>
      <c r="AB82" s="124">
        <f>+SUMIF(DISCOI!G:G,D:D,DISCOI!D:D)</f>
        <v>0</v>
      </c>
      <c r="AC82" s="12">
        <f>+SUMIF(MABEL!F:F,D:D,MABEL!C:C)</f>
        <v>0</v>
      </c>
      <c r="AD82" s="12">
        <f>+SUMIF(NMP!F:F,D:D,NMP!C:C)</f>
        <v>0</v>
      </c>
      <c r="AE82" s="12">
        <f>+SUMIF('AMCHO '!F:F,D:D,'AMCHO '!C:C)</f>
        <v>0</v>
      </c>
      <c r="AF82" s="12">
        <f>+SUMIF(CONFORTIS!G:G,D:D,CONFORTIS!D:D)</f>
        <v>0</v>
      </c>
      <c r="AG82" s="12">
        <f>+SUMIF('IRS IMMO'!G:G,D:D,'IRS IMMO'!D:D)</f>
        <v>1225785</v>
      </c>
      <c r="AH82" s="12">
        <f>+SUMIFS(AGRIVETAM!C:C,AGRIVETAM!F:F,D:D)</f>
        <v>0</v>
      </c>
      <c r="AI82" s="12">
        <f>+SUMIF(EUROPAINTS!F:F,D:D,EUROPAINTS!C:C)</f>
        <v>105662004.77</v>
      </c>
      <c r="AJ82" s="12">
        <f>+SUMIF('VET ABE'!F:F,D:D,'VET ABE'!D:D)</f>
        <v>0</v>
      </c>
      <c r="AK82" s="12">
        <f>SUMIF('VET FIA'!F:F,D:D,'VET FIA'!D:D)</f>
        <v>1169175</v>
      </c>
      <c r="AL82" s="12">
        <f>+SUMIF('CSS SAKAY'!F:F,D:D,'CSS SAKAY'!C:C)</f>
        <v>0</v>
      </c>
      <c r="AM82" s="12"/>
      <c r="AN82" s="12">
        <f>SUMIF('United Malagasy'!F:F,D:D,'United Malagasy'!C:C)</f>
        <v>0</v>
      </c>
      <c r="AO82" s="12">
        <f>+SUMIF(NUTRIFOOD!E:E,D:D,NUTRIFOOD!C:C)</f>
        <v>0</v>
      </c>
      <c r="AP82" s="12">
        <f>+SUMIF(FERRIS!H:H,D:D,FERRIS!E:E)</f>
        <v>760030263.94000006</v>
      </c>
      <c r="AQ82" s="12">
        <f>+SUMIF(SEM!F:F,D:D,SEM!C:C)</f>
        <v>4961175715.1099997</v>
      </c>
      <c r="AR82" s="12">
        <f>+SUMIF(Madatrade!F:F,D:D,Madatrade!C:C)</f>
        <v>0</v>
      </c>
      <c r="AS82" s="12">
        <f>+SUMIF('FLY TECH'!F:F,D:D,'FLY TECH'!D:D)</f>
        <v>148626470.06999999</v>
      </c>
      <c r="AT82" s="12">
        <f>+SUMIFS('FIRST INVESTISSEMENT'!D:D,'FIRST INVESTISSEMENT'!G:G,D:D)</f>
        <v>0</v>
      </c>
      <c r="AU82" s="164">
        <f t="shared" si="9"/>
        <v>20424363219.049</v>
      </c>
      <c r="AV82" s="165">
        <f t="shared" si="10"/>
        <v>4515599.0165987769</v>
      </c>
    </row>
    <row r="83" spans="1:48" hidden="1" x14ac:dyDescent="0.25">
      <c r="A83" s="11" t="str">
        <f t="shared" si="6"/>
        <v>2</v>
      </c>
      <c r="B83" s="11" t="str">
        <f t="shared" si="7"/>
        <v>23</v>
      </c>
      <c r="C83" s="11" t="str">
        <f t="shared" si="8"/>
        <v>230</v>
      </c>
      <c r="D83" s="23">
        <v>23000000</v>
      </c>
      <c r="E83" s="197" t="s">
        <v>3223</v>
      </c>
      <c r="F83" s="24" t="s">
        <v>266</v>
      </c>
      <c r="G83" s="12">
        <f>+SUMIF(AGRIFARM!H:H,D:D,AGRIFARM!L:L)</f>
        <v>0</v>
      </c>
      <c r="H83" s="12">
        <f>+SUMIF(AGRICORP!I:I,D:D,AGRICORP!D:D)</f>
        <v>0</v>
      </c>
      <c r="I83" s="12">
        <f>+SUMIF(SMTP!D:D,D:D,SMTP!F:F)</f>
        <v>1314059925.6329999</v>
      </c>
      <c r="J83" s="12">
        <f>+SUMIF(AGRIVET!G:G,D:D,AGRIVET!D:D)</f>
        <v>0</v>
      </c>
      <c r="K83" s="12">
        <f>+SUMIF(AGRIVAL!G:G,D:D,AGRIVAL!D:D)</f>
        <v>4636334010.5900002</v>
      </c>
      <c r="L83" s="12">
        <f>+SUMIF(AGRIKOBA!G:G,D:D,AGRIKOBA!D:D)</f>
        <v>70057746.090000004</v>
      </c>
      <c r="M83" s="12">
        <f>+SUMIF(LMOI!F:F,D:D,LMOI!C:C)</f>
        <v>2291717541</v>
      </c>
      <c r="N83" s="12">
        <f>+SUMIF(TARTINE!G:G,D:D,TARTINE!D:D)</f>
        <v>0</v>
      </c>
      <c r="O83" s="12">
        <f>+SUMIF(IDF!F:F,D:D,IDF!C:C)</f>
        <v>0</v>
      </c>
      <c r="P83" s="12">
        <f>+SUMIF(RYA!G:G,D:D,RYA!D:D)</f>
        <v>0</v>
      </c>
      <c r="Q83" s="12">
        <f>+SUMIF('SCI NOAH'!G:G,D:D,'SCI NOAH'!D:D)</f>
        <v>0</v>
      </c>
      <c r="R83" s="12">
        <f>+SUMIF(SIM!F:F,D:D,SIM!C:C)</f>
        <v>0</v>
      </c>
      <c r="S83" s="163">
        <f>+SUMIF('First Energy'!A:A,D:D,'First Energy'!C:C)</f>
        <v>-1000000</v>
      </c>
      <c r="T83" s="163">
        <f>+SUMIF('ID Motors'!G:G,D:D,'ID Motors'!D:D)</f>
        <v>0</v>
      </c>
      <c r="U83" s="12">
        <f>+SUMIF('ID RENTAL'!G:G,D:D,'ID RENTAL'!D:D)</f>
        <v>0</v>
      </c>
      <c r="V83" s="12">
        <f>+SUMIF('MCM '!G:G,D:D,'MCM '!D:D)</f>
        <v>0</v>
      </c>
      <c r="W83" s="12">
        <f>SUMIF(AGRIMOTORS!G:G,D:D,AGRIMOTORS!D:D)</f>
        <v>0</v>
      </c>
      <c r="X83" s="12">
        <f>+SUMIF(BOVIMA!F:F,D:D,BOVIMA!C:C)</f>
        <v>0</v>
      </c>
      <c r="Y83" s="12">
        <f>+SUMIF(AGRIFEED!F:F,D:D,AGRIFEED!C:C)</f>
        <v>4565902702.29</v>
      </c>
      <c r="Z83" s="12">
        <f>SUMIF(AMIP!F:F,D:D,AMIP!C:C)</f>
        <v>0</v>
      </c>
      <c r="AA83" s="12">
        <f>+SUMIF(ISF!G:G,D:D,ISF!D:D)</f>
        <v>0</v>
      </c>
      <c r="AB83" s="124">
        <f>+SUMIF(DISCOI!G:G,D:D,DISCOI!D:D)</f>
        <v>0</v>
      </c>
      <c r="AC83" s="12">
        <f>+SUMIF(MABEL!F:F,D:D,MABEL!C:C)</f>
        <v>0</v>
      </c>
      <c r="AD83" s="12">
        <f>+SUMIF(NMP!F:F,D:D,NMP!C:C)</f>
        <v>0</v>
      </c>
      <c r="AE83" s="12">
        <f>+SUMIF('AMCHO '!F:F,D:D,'AMCHO '!C:C)</f>
        <v>0</v>
      </c>
      <c r="AF83" s="12">
        <f>+SUMIF(CONFORTIS!G:G,D:D,CONFORTIS!D:D)</f>
        <v>0</v>
      </c>
      <c r="AG83" s="12">
        <f>+SUMIF('IRS IMMO'!G:G,D:D,'IRS IMMO'!D:D)</f>
        <v>0</v>
      </c>
      <c r="AH83" s="12">
        <f>+SUMIFS(AGRIVETAM!C:C,AGRIVETAM!F:F,D:D)</f>
        <v>0</v>
      </c>
      <c r="AI83" s="12">
        <f>+SUMIF(EUROPAINTS!F:F,D:D,EUROPAINTS!C:C)</f>
        <v>0</v>
      </c>
      <c r="AJ83" s="12">
        <f>+SUMIF('VET ABE'!F:F,D:D,'VET ABE'!D:D)</f>
        <v>0</v>
      </c>
      <c r="AK83" s="12">
        <f>SUMIF('VET FIA'!F:F,D:D,'VET FIA'!D:D)</f>
        <v>0</v>
      </c>
      <c r="AL83" s="12">
        <f>+SUMIF('CSS SAKAY'!F:F,D:D,'CSS SAKAY'!C:C)</f>
        <v>0</v>
      </c>
      <c r="AN83" s="12">
        <f>SUMIF('United Malagasy'!F:F,D:D,'United Malagasy'!C:C)</f>
        <v>0</v>
      </c>
      <c r="AO83" s="12">
        <f>+SUMIF(NUTRIFOOD!E:E,D:D,NUTRIFOOD!C:C)</f>
        <v>14976823830.74</v>
      </c>
      <c r="AP83" s="12">
        <f>+SUMIF(FERRIS!H:H,D:D,FERRIS!E:E)</f>
        <v>0</v>
      </c>
      <c r="AQ83" s="12">
        <f>+SUMIF(SEM!F:F,D:D,SEM!C:C)</f>
        <v>0</v>
      </c>
      <c r="AR83" s="12">
        <f>+SUMIF(Madatrade!F:F,D:D,Madatrade!C:C)</f>
        <v>0</v>
      </c>
      <c r="AS83" s="12">
        <f>+SUMIF('FLY TECH'!F:F,D:D,'FLY TECH'!D:D)</f>
        <v>92385792.549999997</v>
      </c>
      <c r="AT83" s="12">
        <f>+SUMIFS('FIRST INVESTISSEMENT'!D:D,'FIRST INVESTISSEMENT'!G:G,D:D)</f>
        <v>0</v>
      </c>
      <c r="AU83" s="164">
        <f t="shared" si="9"/>
        <v>27946281548.893002</v>
      </c>
      <c r="AV83" s="165">
        <f t="shared" si="10"/>
        <v>6178611.3048595525</v>
      </c>
    </row>
    <row r="84" spans="1:48" hidden="1" x14ac:dyDescent="0.25">
      <c r="A84" s="11" t="str">
        <f t="shared" si="6"/>
        <v>2</v>
      </c>
      <c r="B84" s="11" t="str">
        <f t="shared" si="7"/>
        <v>23</v>
      </c>
      <c r="C84" s="11" t="str">
        <f t="shared" si="8"/>
        <v>231</v>
      </c>
      <c r="D84" s="23">
        <v>23100000</v>
      </c>
      <c r="E84" s="197" t="s">
        <v>3223</v>
      </c>
      <c r="F84" s="24" t="s">
        <v>262</v>
      </c>
      <c r="G84" s="12">
        <f>+SUMIF(AGRIFARM!H:H,D:D,AGRIFARM!L:L)</f>
        <v>0</v>
      </c>
      <c r="H84" s="12">
        <f>+SUMIF(AGRICORP!I:I,D:D,AGRICORP!D:D)</f>
        <v>0</v>
      </c>
      <c r="I84" s="12">
        <f>+SUMIF(SMTP!D:D,D:D,SMTP!F:F)</f>
        <v>249217267.25999999</v>
      </c>
      <c r="J84" s="12">
        <f>+SUMIF(AGRIVET!G:G,D:D,AGRIVET!D:D)</f>
        <v>0</v>
      </c>
      <c r="K84" s="12">
        <f>+SUMIF(AGRIVAL!G:G,D:D,AGRIVAL!D:D)</f>
        <v>0</v>
      </c>
      <c r="L84" s="12">
        <f>+SUMIF(AGRIKOBA!G:G,D:D,AGRIKOBA!D:D)</f>
        <v>0</v>
      </c>
      <c r="M84" s="12">
        <f>+SUMIF(LMOI!F:F,D:D,LMOI!C:C)</f>
        <v>0</v>
      </c>
      <c r="N84" s="12">
        <f>+SUMIF(TARTINE!G:G,D:D,TARTINE!D:D)</f>
        <v>0</v>
      </c>
      <c r="O84" s="12">
        <f>+SUMIF(IDF!F:F,D:D,IDF!C:C)</f>
        <v>0</v>
      </c>
      <c r="P84" s="12">
        <f>+SUMIF(RYA!G:G,D:D,RYA!D:D)</f>
        <v>0</v>
      </c>
      <c r="Q84" s="12">
        <f>+SUMIF('SCI NOAH'!G:G,D:D,'SCI NOAH'!D:D)</f>
        <v>0</v>
      </c>
      <c r="R84" s="12">
        <f>+SUMIF(SIM!F:F,D:D,SIM!C:C)</f>
        <v>0</v>
      </c>
      <c r="S84" s="163">
        <f>+SUMIF('First Energy'!A:A,D:D,'First Energy'!C:C)</f>
        <v>0</v>
      </c>
      <c r="T84" s="163">
        <f>+SUMIF('ID Motors'!G:G,D:D,'ID Motors'!D:D)</f>
        <v>0</v>
      </c>
      <c r="U84" s="12">
        <f>+SUMIF('ID RENTAL'!G:G,D:D,'ID RENTAL'!D:D)</f>
        <v>0</v>
      </c>
      <c r="V84" s="12">
        <f>+SUMIF('MCM '!G:G,D:D,'MCM '!D:D)</f>
        <v>0</v>
      </c>
      <c r="W84" s="12">
        <f>SUMIF(AGRIMOTORS!G:G,D:D,AGRIMOTORS!D:D)</f>
        <v>0</v>
      </c>
      <c r="X84" s="12">
        <f>+SUMIF(BOVIMA!F:F,D:D,BOVIMA!C:C)</f>
        <v>0</v>
      </c>
      <c r="Y84" s="12">
        <f>+SUMIF(AGRIFEED!F:F,D:D,AGRIFEED!C:C)</f>
        <v>0</v>
      </c>
      <c r="Z84" s="12">
        <f>SUMIF(AMIP!F:F,D:D,AMIP!C:C)</f>
        <v>0</v>
      </c>
      <c r="AA84" s="12">
        <f>+SUMIF(ISF!G:G,D:D,ISF!D:D)</f>
        <v>0</v>
      </c>
      <c r="AB84" s="124">
        <f>+SUMIF(DISCOI!G:G,D:D,DISCOI!D:D)</f>
        <v>0</v>
      </c>
      <c r="AC84" s="12">
        <f>+SUMIF(MABEL!F:F,D:D,MABEL!C:C)</f>
        <v>0</v>
      </c>
      <c r="AD84" s="12">
        <f>+SUMIF(NMP!F:F,D:D,NMP!C:C)</f>
        <v>0</v>
      </c>
      <c r="AE84" s="12">
        <f>+SUMIF('AMCHO '!F:F,D:D,'AMCHO '!C:C)</f>
        <v>0</v>
      </c>
      <c r="AF84" s="12">
        <f>+SUMIF(CONFORTIS!G:G,D:D,CONFORTIS!D:D)</f>
        <v>0</v>
      </c>
      <c r="AG84" s="12">
        <f>+SUMIF('IRS IMMO'!G:G,D:D,'IRS IMMO'!D:D)</f>
        <v>0</v>
      </c>
      <c r="AH84" s="12">
        <f>+SUMIFS(AGRIVETAM!C:C,AGRIVETAM!F:F,D:D)</f>
        <v>0</v>
      </c>
      <c r="AI84" s="12">
        <f>+SUMIF(EUROPAINTS!F:F,D:D,EUROPAINTS!C:C)</f>
        <v>0</v>
      </c>
      <c r="AJ84" s="12">
        <f>+SUMIF('VET ABE'!F:F,D:D,'VET ABE'!D:D)</f>
        <v>0</v>
      </c>
      <c r="AK84" s="12">
        <f>SUMIF('VET FIA'!F:F,D:D,'VET FIA'!D:D)</f>
        <v>0</v>
      </c>
      <c r="AL84" s="12">
        <f>+SUMIF('CSS SAKAY'!F:F,D:D,'CSS SAKAY'!C:C)</f>
        <v>0</v>
      </c>
      <c r="AM84" s="12"/>
      <c r="AN84" s="12">
        <f>SUMIF('United Malagasy'!F:F,D:D,'United Malagasy'!C:C)</f>
        <v>0</v>
      </c>
      <c r="AO84" s="12">
        <f>+SUMIF(NUTRIFOOD!E:E,D:D,NUTRIFOOD!C:C)</f>
        <v>0</v>
      </c>
      <c r="AP84" s="12">
        <f>+SUMIF(FERRIS!H:H,D:D,FERRIS!E:E)</f>
        <v>0</v>
      </c>
      <c r="AQ84" s="12">
        <f>+SUMIF(SEM!F:F,D:D,SEM!C:C)</f>
        <v>0</v>
      </c>
      <c r="AR84" s="12">
        <f>+SUMIF(Madatrade!F:F,D:D,Madatrade!C:C)</f>
        <v>0</v>
      </c>
      <c r="AS84" s="12">
        <f>+SUMIF('FLY TECH'!F:F,D:D,'FLY TECH'!D:D)</f>
        <v>0</v>
      </c>
      <c r="AT84" s="12">
        <f>+SUMIFS('FIRST INVESTISSEMENT'!D:D,'FIRST INVESTISSEMENT'!G:G,D:D)</f>
        <v>0</v>
      </c>
      <c r="AU84" s="164">
        <f t="shared" si="9"/>
        <v>249217267.25999999</v>
      </c>
      <c r="AV84" s="165">
        <f t="shared" si="10"/>
        <v>55099.159513042083</v>
      </c>
    </row>
    <row r="85" spans="1:48" hidden="1" x14ac:dyDescent="0.25">
      <c r="A85" s="11" t="str">
        <f t="shared" si="6"/>
        <v>2</v>
      </c>
      <c r="B85" s="11" t="str">
        <f t="shared" si="7"/>
        <v>23</v>
      </c>
      <c r="C85" s="11" t="str">
        <f t="shared" si="8"/>
        <v>231</v>
      </c>
      <c r="D85" s="23">
        <v>23110000</v>
      </c>
      <c r="E85" s="197" t="s">
        <v>3223</v>
      </c>
      <c r="F85" s="24" t="s">
        <v>2383</v>
      </c>
      <c r="G85" s="12">
        <f>+SUMIF(AGRIFARM!H:H,D:D,AGRIFARM!L:L)</f>
        <v>0</v>
      </c>
      <c r="H85" s="12">
        <f>+SUMIF(AGRICORP!I:I,D:D,AGRICORP!D:D)</f>
        <v>0</v>
      </c>
      <c r="I85" s="12">
        <f>+SUMIF(SMTP!D:D,D:D,SMTP!F:F)</f>
        <v>0</v>
      </c>
      <c r="J85" s="12">
        <f>+SUMIF(AGRIVET!G:G,D:D,AGRIVET!D:D)</f>
        <v>0</v>
      </c>
      <c r="K85" s="12">
        <f>+SUMIF(AGRIVAL!G:G,D:D,AGRIVAL!D:D)</f>
        <v>0</v>
      </c>
      <c r="L85" s="12">
        <f>+SUMIF(AGRIKOBA!G:G,D:D,AGRIKOBA!D:D)</f>
        <v>0</v>
      </c>
      <c r="M85" s="12">
        <f>+SUMIF(LMOI!F:F,D:D,LMOI!C:C)</f>
        <v>0</v>
      </c>
      <c r="N85" s="12">
        <f>+SUMIF(TARTINE!G:G,D:D,TARTINE!D:D)</f>
        <v>0</v>
      </c>
      <c r="O85" s="12">
        <f>+SUMIF(IDF!F:F,D:D,IDF!C:C)</f>
        <v>0</v>
      </c>
      <c r="P85" s="12">
        <f>+SUMIF(RYA!G:G,D:D,RYA!D:D)</f>
        <v>0</v>
      </c>
      <c r="Q85" s="12">
        <f>+SUMIF('SCI NOAH'!G:G,D:D,'SCI NOAH'!D:D)</f>
        <v>0</v>
      </c>
      <c r="R85" s="12">
        <f>+SUMIF(SIM!F:F,D:D,SIM!C:C)</f>
        <v>0</v>
      </c>
      <c r="S85" s="163">
        <f>+SUMIF('First Energy'!A:A,D:D,'First Energy'!C:C)</f>
        <v>0</v>
      </c>
      <c r="T85" s="163">
        <f>+SUMIF('ID Motors'!G:G,D:D,'ID Motors'!D:D)</f>
        <v>0</v>
      </c>
      <c r="U85" s="12">
        <f>+SUMIF('ID RENTAL'!G:G,D:D,'ID RENTAL'!D:D)</f>
        <v>0</v>
      </c>
      <c r="V85" s="12">
        <f>+SUMIF('MCM '!G:G,D:D,'MCM '!D:D)</f>
        <v>0</v>
      </c>
      <c r="W85" s="12">
        <f>SUMIF(AGRIMOTORS!G:G,D:D,AGRIMOTORS!D:D)</f>
        <v>0</v>
      </c>
      <c r="X85" s="12">
        <f>+SUMIF(BOVIMA!F:F,D:D,BOVIMA!C:C)</f>
        <v>0</v>
      </c>
      <c r="Y85" s="12">
        <f>+SUMIF(AGRIFEED!F:F,D:D,AGRIFEED!C:C)</f>
        <v>177624400</v>
      </c>
      <c r="Z85" s="12">
        <f>SUMIF(AMIP!F:F,D:D,AMIP!C:C)</f>
        <v>0</v>
      </c>
      <c r="AA85" s="12">
        <f>+SUMIF(ISF!G:G,D:D,ISF!D:D)</f>
        <v>0</v>
      </c>
      <c r="AB85" s="124">
        <f>+SUMIF(DISCOI!G:G,D:D,DISCOI!D:D)</f>
        <v>0</v>
      </c>
      <c r="AC85" s="12">
        <f>+SUMIF(MABEL!F:F,D:D,MABEL!C:C)</f>
        <v>0</v>
      </c>
      <c r="AD85" s="12">
        <f>+SUMIF(NMP!F:F,D:D,NMP!C:C)</f>
        <v>0</v>
      </c>
      <c r="AE85" s="12">
        <f>+SUMIF('AMCHO '!F:F,D:D,'AMCHO '!C:C)</f>
        <v>0</v>
      </c>
      <c r="AF85" s="12">
        <f>+SUMIF(CONFORTIS!G:G,D:D,CONFORTIS!D:D)</f>
        <v>0</v>
      </c>
      <c r="AG85" s="12">
        <f>+SUMIF('IRS IMMO'!G:G,D:D,'IRS IMMO'!D:D)</f>
        <v>0</v>
      </c>
      <c r="AH85" s="12">
        <f>+SUMIFS(AGRIVETAM!C:C,AGRIVETAM!F:F,D:D)</f>
        <v>0</v>
      </c>
      <c r="AI85" s="12">
        <f>+SUMIF(EUROPAINTS!F:F,D:D,EUROPAINTS!C:C)</f>
        <v>0</v>
      </c>
      <c r="AJ85" s="12">
        <f>+SUMIF('VET ABE'!F:F,D:D,'VET ABE'!D:D)</f>
        <v>0</v>
      </c>
      <c r="AK85" s="12">
        <f>SUMIF('VET FIA'!F:F,D:D,'VET FIA'!D:D)</f>
        <v>0</v>
      </c>
      <c r="AL85" s="12">
        <f>+SUMIF('CSS SAKAY'!F:F,D:D,'CSS SAKAY'!C:C)</f>
        <v>0</v>
      </c>
      <c r="AM85" s="12"/>
      <c r="AN85" s="12">
        <f>SUMIF('United Malagasy'!F:F,D:D,'United Malagasy'!C:C)</f>
        <v>0</v>
      </c>
      <c r="AO85" s="12">
        <f>+SUMIF(NUTRIFOOD!E:E,D:D,NUTRIFOOD!C:C)</f>
        <v>0</v>
      </c>
      <c r="AP85" s="12">
        <f>+SUMIF(FERRIS!H:H,D:D,FERRIS!E:E)</f>
        <v>0</v>
      </c>
      <c r="AQ85" s="12">
        <f>+SUMIF(SEM!F:F,D:D,SEM!C:C)</f>
        <v>0</v>
      </c>
      <c r="AR85" s="12">
        <f>+SUMIF(Madatrade!F:F,D:D,Madatrade!C:C)</f>
        <v>0</v>
      </c>
      <c r="AS85" s="12">
        <f>+SUMIF('FLY TECH'!F:F,D:D,'FLY TECH'!D:D)</f>
        <v>0</v>
      </c>
      <c r="AT85" s="12">
        <f>+SUMIFS('FIRST INVESTISSEMENT'!D:D,'FIRST INVESTISSEMENT'!G:G,D:D)</f>
        <v>0</v>
      </c>
      <c r="AU85" s="164">
        <f t="shared" si="9"/>
        <v>177624400</v>
      </c>
      <c r="AV85" s="165">
        <f t="shared" si="10"/>
        <v>39270.774680303315</v>
      </c>
    </row>
    <row r="86" spans="1:48" hidden="1" x14ac:dyDescent="0.25">
      <c r="A86" s="11" t="str">
        <f t="shared" si="6"/>
        <v>2</v>
      </c>
      <c r="B86" s="11" t="str">
        <f t="shared" si="7"/>
        <v>23</v>
      </c>
      <c r="C86" s="11" t="str">
        <f t="shared" si="8"/>
        <v>231</v>
      </c>
      <c r="D86" s="23">
        <v>23120000</v>
      </c>
      <c r="E86" s="197" t="s">
        <v>3223</v>
      </c>
      <c r="F86" s="24" t="s">
        <v>2384</v>
      </c>
      <c r="G86" s="12">
        <f>+SUMIF(AGRIFARM!H:H,D:D,AGRIFARM!L:L)</f>
        <v>0</v>
      </c>
      <c r="H86" s="12">
        <f>+SUMIF(AGRICORP!I:I,D:D,AGRICORP!D:D)</f>
        <v>0</v>
      </c>
      <c r="I86" s="12">
        <f>+SUMIF(SMTP!D:D,D:D,SMTP!F:F)</f>
        <v>0</v>
      </c>
      <c r="J86" s="12">
        <f>+SUMIF(AGRIVET!G:G,D:D,AGRIVET!D:D)</f>
        <v>0</v>
      </c>
      <c r="K86" s="12">
        <f>+SUMIF(AGRIVAL!G:G,D:D,AGRIVAL!D:D)</f>
        <v>0</v>
      </c>
      <c r="L86" s="12">
        <f>+SUMIF(AGRIKOBA!G:G,D:D,AGRIKOBA!D:D)</f>
        <v>0</v>
      </c>
      <c r="M86" s="12">
        <f>+SUMIF(LMOI!F:F,D:D,LMOI!C:C)</f>
        <v>0</v>
      </c>
      <c r="N86" s="12">
        <f>+SUMIF(TARTINE!G:G,D:D,TARTINE!D:D)</f>
        <v>0</v>
      </c>
      <c r="O86" s="12">
        <f>+SUMIF(IDF!F:F,D:D,IDF!C:C)</f>
        <v>0</v>
      </c>
      <c r="P86" s="12">
        <f>+SUMIF(RYA!G:G,D:D,RYA!D:D)</f>
        <v>2699631.85</v>
      </c>
      <c r="Q86" s="12">
        <f>+SUMIF('SCI NOAH'!G:G,D:D,'SCI NOAH'!D:D)</f>
        <v>0</v>
      </c>
      <c r="R86" s="12">
        <f>+SUMIF(SIM!F:F,D:D,SIM!C:C)</f>
        <v>0</v>
      </c>
      <c r="S86" s="163">
        <f>+SUMIF('First Energy'!A:A,D:D,'First Energy'!C:C)</f>
        <v>0</v>
      </c>
      <c r="T86" s="163">
        <f>+SUMIF('ID Motors'!G:G,D:D,'ID Motors'!D:D)</f>
        <v>0</v>
      </c>
      <c r="U86" s="12">
        <f>+SUMIF('ID RENTAL'!G:G,D:D,'ID RENTAL'!D:D)</f>
        <v>0</v>
      </c>
      <c r="V86" s="12">
        <f>+SUMIF('MCM '!G:G,D:D,'MCM '!D:D)</f>
        <v>0</v>
      </c>
      <c r="W86" s="12">
        <f>SUMIF(AGRIMOTORS!G:G,D:D,AGRIMOTORS!D:D)</f>
        <v>0</v>
      </c>
      <c r="X86" s="12">
        <f>+SUMIF(BOVIMA!F:F,D:D,BOVIMA!C:C)</f>
        <v>0</v>
      </c>
      <c r="Y86" s="12">
        <f>+SUMIF(AGRIFEED!F:F,D:D,AGRIFEED!C:C)</f>
        <v>294484837.42000002</v>
      </c>
      <c r="Z86" s="12">
        <f>SUMIF(AMIP!F:F,D:D,AMIP!C:C)</f>
        <v>0</v>
      </c>
      <c r="AA86" s="12">
        <f>+SUMIF(ISF!G:G,D:D,ISF!D:D)</f>
        <v>0</v>
      </c>
      <c r="AB86" s="124">
        <f>+SUMIF(DISCOI!G:G,D:D,DISCOI!D:D)</f>
        <v>0</v>
      </c>
      <c r="AC86" s="12">
        <f>+SUMIF(MABEL!F:F,D:D,MABEL!C:C)</f>
        <v>0</v>
      </c>
      <c r="AD86" s="12">
        <f>+SUMIF(NMP!F:F,D:D,NMP!C:C)</f>
        <v>0</v>
      </c>
      <c r="AE86" s="12">
        <f>+SUMIF('AMCHO '!F:F,D:D,'AMCHO '!C:C)</f>
        <v>0</v>
      </c>
      <c r="AF86" s="12">
        <f>+SUMIF(CONFORTIS!G:G,D:D,CONFORTIS!D:D)</f>
        <v>0</v>
      </c>
      <c r="AG86" s="12">
        <f>+SUMIF('IRS IMMO'!G:G,D:D,'IRS IMMO'!D:D)</f>
        <v>0</v>
      </c>
      <c r="AH86" s="12">
        <f>+SUMIFS(AGRIVETAM!C:C,AGRIVETAM!F:F,D:D)</f>
        <v>0</v>
      </c>
      <c r="AI86" s="12">
        <f>+SUMIF(EUROPAINTS!F:F,D:D,EUROPAINTS!C:C)</f>
        <v>0</v>
      </c>
      <c r="AJ86" s="12">
        <f>+SUMIF('VET ABE'!F:F,D:D,'VET ABE'!D:D)</f>
        <v>0</v>
      </c>
      <c r="AK86" s="12">
        <f>SUMIF('VET FIA'!F:F,D:D,'VET FIA'!D:D)</f>
        <v>0</v>
      </c>
      <c r="AL86" s="12">
        <f>+SUMIF('CSS SAKAY'!F:F,D:D,'CSS SAKAY'!C:C)</f>
        <v>0</v>
      </c>
      <c r="AM86" s="12"/>
      <c r="AN86" s="12">
        <f>SUMIF('United Malagasy'!F:F,D:D,'United Malagasy'!C:C)</f>
        <v>0</v>
      </c>
      <c r="AO86" s="12">
        <f>+SUMIF(NUTRIFOOD!E:E,D:D,NUTRIFOOD!C:C)</f>
        <v>0</v>
      </c>
      <c r="AP86" s="12">
        <f>+SUMIF(FERRIS!H:H,D:D,FERRIS!E:E)</f>
        <v>0</v>
      </c>
      <c r="AQ86" s="12">
        <f>+SUMIF(SEM!F:F,D:D,SEM!C:C)</f>
        <v>0</v>
      </c>
      <c r="AR86" s="12">
        <f>+SUMIF(Madatrade!F:F,D:D,Madatrade!C:C)</f>
        <v>0</v>
      </c>
      <c r="AS86" s="12">
        <f>+SUMIF('FLY TECH'!F:F,D:D,'FLY TECH'!D:D)</f>
        <v>0</v>
      </c>
      <c r="AT86" s="12">
        <f>+SUMIFS('FIRST INVESTISSEMENT'!D:D,'FIRST INVESTISSEMENT'!G:G,D:D)</f>
        <v>0</v>
      </c>
      <c r="AU86" s="164">
        <f t="shared" si="9"/>
        <v>297184469.27000004</v>
      </c>
      <c r="AV86" s="165">
        <f t="shared" si="10"/>
        <v>65704.173138305865</v>
      </c>
    </row>
    <row r="87" spans="1:48" hidden="1" x14ac:dyDescent="0.25">
      <c r="A87" s="11" t="str">
        <f t="shared" si="6"/>
        <v>2</v>
      </c>
      <c r="B87" s="11" t="str">
        <f t="shared" si="7"/>
        <v>23</v>
      </c>
      <c r="C87" s="11" t="str">
        <f t="shared" si="8"/>
        <v>231</v>
      </c>
      <c r="D87" s="23">
        <v>23130000</v>
      </c>
      <c r="E87" s="197" t="s">
        <v>3223</v>
      </c>
      <c r="F87" s="24" t="s">
        <v>2385</v>
      </c>
      <c r="G87" s="12">
        <f>+SUMIF(AGRIFARM!H:H,D:D,AGRIFARM!L:L)</f>
        <v>0</v>
      </c>
      <c r="H87" s="12">
        <f>+SUMIF(AGRICORP!I:I,D:D,AGRICORP!D:D)</f>
        <v>0</v>
      </c>
      <c r="I87" s="12">
        <f>+SUMIF(SMTP!D:D,D:D,SMTP!F:F)</f>
        <v>0</v>
      </c>
      <c r="J87" s="12">
        <f>+SUMIF(AGRIVET!G:G,D:D,AGRIVET!D:D)</f>
        <v>0</v>
      </c>
      <c r="K87" s="12">
        <f>+SUMIF(AGRIVAL!G:G,D:D,AGRIVAL!D:D)</f>
        <v>0</v>
      </c>
      <c r="L87" s="12">
        <f>+SUMIF(AGRIKOBA!G:G,D:D,AGRIKOBA!D:D)</f>
        <v>0</v>
      </c>
      <c r="M87" s="12">
        <f>+SUMIF(LMOI!F:F,D:D,LMOI!C:C)</f>
        <v>0</v>
      </c>
      <c r="N87" s="12">
        <f>+SUMIF(TARTINE!G:G,D:D,TARTINE!D:D)</f>
        <v>0</v>
      </c>
      <c r="O87" s="12">
        <f>+SUMIF(IDF!F:F,D:D,IDF!C:C)</f>
        <v>0</v>
      </c>
      <c r="P87" s="12">
        <f>+SUMIF(RYA!G:G,D:D,RYA!D:D)</f>
        <v>0</v>
      </c>
      <c r="Q87" s="12">
        <f>+SUMIF('SCI NOAH'!G:G,D:D,'SCI NOAH'!D:D)</f>
        <v>0</v>
      </c>
      <c r="R87" s="12">
        <f>+SUMIF(SIM!F:F,D:D,SIM!C:C)</f>
        <v>0</v>
      </c>
      <c r="S87" s="163">
        <f>+SUMIF('First Energy'!A:A,D:D,'First Energy'!C:C)</f>
        <v>835796716.75</v>
      </c>
      <c r="T87" s="163">
        <f>+SUMIF('ID Motors'!G:G,D:D,'ID Motors'!D:D)</f>
        <v>0</v>
      </c>
      <c r="U87" s="12">
        <f>+SUMIF('ID RENTAL'!G:G,D:D,'ID RENTAL'!D:D)</f>
        <v>0</v>
      </c>
      <c r="V87" s="12">
        <f>+SUMIF('MCM '!G:G,D:D,'MCM '!D:D)</f>
        <v>0</v>
      </c>
      <c r="W87" s="12">
        <f>SUMIF(AGRIMOTORS!G:G,D:D,AGRIMOTORS!D:D)</f>
        <v>0</v>
      </c>
      <c r="X87" s="12">
        <f>+SUMIF(BOVIMA!F:F,D:D,BOVIMA!C:C)</f>
        <v>0</v>
      </c>
      <c r="Y87" s="12">
        <f>+SUMIF(AGRIFEED!F:F,D:D,AGRIFEED!C:C)</f>
        <v>227341308.58000001</v>
      </c>
      <c r="Z87" s="12">
        <f>SUMIF(AMIP!F:F,D:D,AMIP!C:C)</f>
        <v>0</v>
      </c>
      <c r="AA87" s="12">
        <f>+SUMIF(ISF!G:G,D:D,ISF!D:D)</f>
        <v>0</v>
      </c>
      <c r="AB87" s="124">
        <f>+SUMIF(DISCOI!G:G,D:D,DISCOI!D:D)</f>
        <v>0</v>
      </c>
      <c r="AC87" s="12">
        <f>+SUMIF(MABEL!F:F,D:D,MABEL!C:C)</f>
        <v>0</v>
      </c>
      <c r="AD87" s="12">
        <f>+SUMIF(NMP!F:F,D:D,NMP!C:C)</f>
        <v>0</v>
      </c>
      <c r="AE87" s="12">
        <f>+SUMIF('AMCHO '!F:F,D:D,'AMCHO '!C:C)</f>
        <v>0</v>
      </c>
      <c r="AF87" s="12">
        <f>+SUMIF(CONFORTIS!G:G,D:D,CONFORTIS!D:D)</f>
        <v>0</v>
      </c>
      <c r="AG87" s="12">
        <f>+SUMIF('IRS IMMO'!G:G,D:D,'IRS IMMO'!D:D)</f>
        <v>0</v>
      </c>
      <c r="AH87" s="12">
        <f>+SUMIFS(AGRIVETAM!C:C,AGRIVETAM!F:F,D:D)</f>
        <v>0</v>
      </c>
      <c r="AI87" s="12">
        <f>+SUMIF(EUROPAINTS!F:F,D:D,EUROPAINTS!C:C)</f>
        <v>0</v>
      </c>
      <c r="AJ87" s="12">
        <f>+SUMIF('VET ABE'!F:F,D:D,'VET ABE'!D:D)</f>
        <v>0</v>
      </c>
      <c r="AK87" s="12">
        <f>SUMIF('VET FIA'!F:F,D:D,'VET FIA'!D:D)</f>
        <v>0</v>
      </c>
      <c r="AL87" s="12">
        <f>+SUMIF('CSS SAKAY'!F:F,D:D,'CSS SAKAY'!C:C)</f>
        <v>0</v>
      </c>
      <c r="AM87" s="12"/>
      <c r="AN87" s="12">
        <f>SUMIF('United Malagasy'!F:F,D:D,'United Malagasy'!C:C)</f>
        <v>0</v>
      </c>
      <c r="AO87" s="12">
        <f>+SUMIF(NUTRIFOOD!E:E,D:D,NUTRIFOOD!C:C)</f>
        <v>0</v>
      </c>
      <c r="AP87" s="12">
        <f>+SUMIF(FERRIS!H:H,D:D,FERRIS!E:E)</f>
        <v>0</v>
      </c>
      <c r="AQ87" s="12">
        <f>+SUMIF(SEM!F:F,D:D,SEM!C:C)</f>
        <v>0</v>
      </c>
      <c r="AR87" s="12">
        <f>+SUMIF(Madatrade!F:F,D:D,Madatrade!C:C)</f>
        <v>0</v>
      </c>
      <c r="AS87" s="12">
        <f>+SUMIF('FLY TECH'!F:F,D:D,'FLY TECH'!D:D)</f>
        <v>0</v>
      </c>
      <c r="AT87" s="12">
        <f>+SUMIFS('FIRST INVESTISSEMENT'!D:D,'FIRST INVESTISSEMENT'!G:G,D:D)</f>
        <v>0</v>
      </c>
      <c r="AU87" s="164">
        <f t="shared" si="9"/>
        <v>1063138025.33</v>
      </c>
      <c r="AV87" s="165">
        <f t="shared" si="10"/>
        <v>235047.96552048609</v>
      </c>
    </row>
    <row r="88" spans="1:48" hidden="1" x14ac:dyDescent="0.25">
      <c r="A88" s="11" t="str">
        <f t="shared" si="6"/>
        <v>2</v>
      </c>
      <c r="B88" s="11" t="str">
        <f t="shared" si="7"/>
        <v>23</v>
      </c>
      <c r="C88" s="11" t="str">
        <f t="shared" si="8"/>
        <v>231</v>
      </c>
      <c r="D88" s="23">
        <v>23131000</v>
      </c>
      <c r="E88" s="197" t="s">
        <v>3223</v>
      </c>
      <c r="F88" s="24" t="s">
        <v>2386</v>
      </c>
      <c r="G88" s="12">
        <f>+SUMIF(AGRIFARM!H:H,D:D,AGRIFARM!L:L)</f>
        <v>0</v>
      </c>
      <c r="H88" s="12">
        <f>+SUMIF(AGRICORP!I:I,D:D,AGRICORP!D:D)</f>
        <v>0</v>
      </c>
      <c r="I88" s="12">
        <f>+SUMIF(SMTP!D:D,D:D,SMTP!F:F)</f>
        <v>0</v>
      </c>
      <c r="J88" s="12">
        <f>+SUMIF(AGRIVET!G:G,D:D,AGRIVET!D:D)</f>
        <v>0</v>
      </c>
      <c r="K88" s="12">
        <f>+SUMIF(AGRIVAL!G:G,D:D,AGRIVAL!D:D)</f>
        <v>0</v>
      </c>
      <c r="L88" s="12">
        <f>+SUMIF(AGRIKOBA!G:G,D:D,AGRIKOBA!D:D)</f>
        <v>0</v>
      </c>
      <c r="M88" s="12">
        <f>+SUMIF(LMOI!F:F,D:D,LMOI!C:C)</f>
        <v>0</v>
      </c>
      <c r="N88" s="12">
        <f>+SUMIF(TARTINE!G:G,D:D,TARTINE!D:D)</f>
        <v>0</v>
      </c>
      <c r="O88" s="12">
        <f>+SUMIF(IDF!F:F,D:D,IDF!C:C)</f>
        <v>0</v>
      </c>
      <c r="P88" s="12">
        <f>+SUMIF(RYA!G:G,D:D,RYA!D:D)</f>
        <v>0</v>
      </c>
      <c r="Q88" s="12">
        <f>+SUMIF('SCI NOAH'!G:G,D:D,'SCI NOAH'!D:D)</f>
        <v>0</v>
      </c>
      <c r="R88" s="12">
        <f>+SUMIF(SIM!F:F,D:D,SIM!C:C)</f>
        <v>0</v>
      </c>
      <c r="S88" s="163">
        <f>+SUMIF('First Energy'!A:A,D:D,'First Energy'!C:C)</f>
        <v>0</v>
      </c>
      <c r="T88" s="163">
        <f>+SUMIF('ID Motors'!G:G,D:D,'ID Motors'!D:D)</f>
        <v>0</v>
      </c>
      <c r="U88" s="12">
        <f>+SUMIF('ID RENTAL'!G:G,D:D,'ID RENTAL'!D:D)</f>
        <v>0</v>
      </c>
      <c r="V88" s="12">
        <f>+SUMIF('MCM '!G:G,D:D,'MCM '!D:D)</f>
        <v>0</v>
      </c>
      <c r="W88" s="12">
        <f>SUMIF(AGRIMOTORS!G:G,D:D,AGRIMOTORS!D:D)</f>
        <v>0</v>
      </c>
      <c r="X88" s="12">
        <f>+SUMIF(BOVIMA!F:F,D:D,BOVIMA!C:C)</f>
        <v>0</v>
      </c>
      <c r="Y88" s="12">
        <f>+SUMIF(AGRIFEED!F:F,D:D,AGRIFEED!C:C)</f>
        <v>16139500</v>
      </c>
      <c r="Z88" s="12">
        <f>SUMIF(AMIP!F:F,D:D,AMIP!C:C)</f>
        <v>0</v>
      </c>
      <c r="AA88" s="12">
        <f>+SUMIF(ISF!G:G,D:D,ISF!D:D)</f>
        <v>0</v>
      </c>
      <c r="AB88" s="124">
        <f>+SUMIF(DISCOI!G:G,D:D,DISCOI!D:D)</f>
        <v>0</v>
      </c>
      <c r="AC88" s="12">
        <f>+SUMIF(MABEL!F:F,D:D,MABEL!C:C)</f>
        <v>0</v>
      </c>
      <c r="AD88" s="12">
        <f>+SUMIF(NMP!F:F,D:D,NMP!C:C)</f>
        <v>0</v>
      </c>
      <c r="AE88" s="12">
        <f>+SUMIF('AMCHO '!F:F,D:D,'AMCHO '!C:C)</f>
        <v>0</v>
      </c>
      <c r="AF88" s="12">
        <f>+SUMIF(CONFORTIS!G:G,D:D,CONFORTIS!D:D)</f>
        <v>0</v>
      </c>
      <c r="AG88" s="12">
        <f>+SUMIF('IRS IMMO'!G:G,D:D,'IRS IMMO'!D:D)</f>
        <v>0</v>
      </c>
      <c r="AH88" s="12">
        <f>+SUMIFS(AGRIVETAM!C:C,AGRIVETAM!F:F,D:D)</f>
        <v>0</v>
      </c>
      <c r="AI88" s="12">
        <f>+SUMIF(EUROPAINTS!F:F,D:D,EUROPAINTS!C:C)</f>
        <v>0</v>
      </c>
      <c r="AJ88" s="12">
        <f>+SUMIF('VET ABE'!F:F,D:D,'VET ABE'!D:D)</f>
        <v>0</v>
      </c>
      <c r="AK88" s="12">
        <f>SUMIF('VET FIA'!F:F,D:D,'VET FIA'!D:D)</f>
        <v>0</v>
      </c>
      <c r="AL88" s="12">
        <f>+SUMIF('CSS SAKAY'!F:F,D:D,'CSS SAKAY'!C:C)</f>
        <v>0</v>
      </c>
      <c r="AM88" s="12"/>
      <c r="AN88" s="12">
        <f>SUMIF('United Malagasy'!F:F,D:D,'United Malagasy'!C:C)</f>
        <v>0</v>
      </c>
      <c r="AO88" s="12">
        <f>+SUMIF(NUTRIFOOD!E:E,D:D,NUTRIFOOD!C:C)</f>
        <v>0</v>
      </c>
      <c r="AP88" s="12">
        <f>+SUMIF(FERRIS!H:H,D:D,FERRIS!E:E)</f>
        <v>0</v>
      </c>
      <c r="AQ88" s="12">
        <f>+SUMIF(SEM!F:F,D:D,SEM!C:C)</f>
        <v>0</v>
      </c>
      <c r="AR88" s="12">
        <f>+SUMIF(Madatrade!F:F,D:D,Madatrade!C:C)</f>
        <v>0</v>
      </c>
      <c r="AS88" s="12">
        <f>+SUMIF('FLY TECH'!F:F,D:D,'FLY TECH'!D:D)</f>
        <v>0</v>
      </c>
      <c r="AT88" s="12">
        <f>+SUMIFS('FIRST INVESTISSEMENT'!D:D,'FIRST INVESTISSEMENT'!G:G,D:D)</f>
        <v>0</v>
      </c>
      <c r="AU88" s="164">
        <f t="shared" si="9"/>
        <v>16139500</v>
      </c>
      <c r="AV88" s="165">
        <f t="shared" si="10"/>
        <v>3568.2635265918161</v>
      </c>
    </row>
    <row r="89" spans="1:48" hidden="1" x14ac:dyDescent="0.25">
      <c r="A89" s="11" t="str">
        <f t="shared" si="6"/>
        <v>2</v>
      </c>
      <c r="B89" s="11" t="str">
        <f t="shared" si="7"/>
        <v>23</v>
      </c>
      <c r="C89" s="11" t="str">
        <f t="shared" si="8"/>
        <v>231</v>
      </c>
      <c r="D89" s="23">
        <v>23140000</v>
      </c>
      <c r="E89" s="197" t="s">
        <v>3223</v>
      </c>
      <c r="F89" s="24" t="s">
        <v>2387</v>
      </c>
      <c r="G89" s="12">
        <f>+SUMIF(AGRIFARM!H:H,D:D,AGRIFARM!L:L)</f>
        <v>0</v>
      </c>
      <c r="H89" s="12">
        <f>+SUMIF(AGRICORP!I:I,D:D,AGRICORP!D:D)</f>
        <v>0</v>
      </c>
      <c r="I89" s="12">
        <f>+SUMIF(SMTP!D:D,D:D,SMTP!F:F)</f>
        <v>0</v>
      </c>
      <c r="J89" s="12">
        <f>+SUMIF(AGRIVET!G:G,D:D,AGRIVET!D:D)</f>
        <v>0</v>
      </c>
      <c r="K89" s="12">
        <f>+SUMIF(AGRIVAL!G:G,D:D,AGRIVAL!D:D)</f>
        <v>0</v>
      </c>
      <c r="L89" s="12">
        <f>+SUMIF(AGRIKOBA!G:G,D:D,AGRIKOBA!D:D)</f>
        <v>0</v>
      </c>
      <c r="M89" s="12">
        <f>+SUMIF(LMOI!F:F,D:D,LMOI!C:C)</f>
        <v>0</v>
      </c>
      <c r="N89" s="12">
        <f>+SUMIF(TARTINE!G:G,D:D,TARTINE!D:D)</f>
        <v>0</v>
      </c>
      <c r="O89" s="12">
        <f>+SUMIF(IDF!F:F,D:D,IDF!C:C)</f>
        <v>391114609.79000002</v>
      </c>
      <c r="P89" s="12">
        <f>+SUMIF(RYA!G:G,D:D,RYA!D:D)</f>
        <v>0</v>
      </c>
      <c r="Q89" s="12">
        <f>+SUMIF('SCI NOAH'!G:G,D:D,'SCI NOAH'!D:D)</f>
        <v>0</v>
      </c>
      <c r="R89" s="12">
        <f>+SUMIF(SIM!F:F,D:D,SIM!C:C)</f>
        <v>0</v>
      </c>
      <c r="S89" s="163">
        <f>+SUMIF('First Energy'!A:A,D:D,'First Energy'!C:C)</f>
        <v>4974366.71</v>
      </c>
      <c r="T89" s="163">
        <f>+SUMIF('ID Motors'!G:G,D:D,'ID Motors'!D:D)</f>
        <v>0</v>
      </c>
      <c r="U89" s="12">
        <f>+SUMIF('ID RENTAL'!G:G,D:D,'ID RENTAL'!D:D)</f>
        <v>0</v>
      </c>
      <c r="V89" s="12">
        <f>+SUMIF('MCM '!G:G,D:D,'MCM '!D:D)</f>
        <v>0</v>
      </c>
      <c r="W89" s="12">
        <f>SUMIF(AGRIMOTORS!G:G,D:D,AGRIMOTORS!D:D)</f>
        <v>0</v>
      </c>
      <c r="X89" s="12">
        <f>+SUMIF(BOVIMA!F:F,D:D,BOVIMA!C:C)</f>
        <v>0</v>
      </c>
      <c r="Y89" s="12">
        <f>+SUMIF(AGRIFEED!F:F,D:D,AGRIFEED!C:C)</f>
        <v>155063766.40000001</v>
      </c>
      <c r="Z89" s="12">
        <f>SUMIF(AMIP!F:F,D:D,AMIP!C:C)</f>
        <v>0</v>
      </c>
      <c r="AA89" s="12">
        <f>+SUMIF(ISF!G:G,D:D,ISF!D:D)</f>
        <v>0</v>
      </c>
      <c r="AB89" s="124">
        <f>+SUMIF(DISCOI!G:G,D:D,DISCOI!D:D)</f>
        <v>0</v>
      </c>
      <c r="AC89" s="12">
        <f>+SUMIF(MABEL!F:F,D:D,MABEL!C:C)</f>
        <v>0</v>
      </c>
      <c r="AD89" s="12">
        <f>+SUMIF(NMP!F:F,D:D,NMP!C:C)</f>
        <v>0</v>
      </c>
      <c r="AE89" s="12">
        <f>+SUMIF('AMCHO '!F:F,D:D,'AMCHO '!C:C)</f>
        <v>0</v>
      </c>
      <c r="AF89" s="12">
        <f>+SUMIF(CONFORTIS!G:G,D:D,CONFORTIS!D:D)</f>
        <v>0</v>
      </c>
      <c r="AG89" s="12">
        <f>+SUMIF('IRS IMMO'!G:G,D:D,'IRS IMMO'!D:D)</f>
        <v>0</v>
      </c>
      <c r="AH89" s="12">
        <f>+SUMIFS(AGRIVETAM!C:C,AGRIVETAM!F:F,D:D)</f>
        <v>0</v>
      </c>
      <c r="AI89" s="12">
        <f>+SUMIF(EUROPAINTS!F:F,D:D,EUROPAINTS!C:C)</f>
        <v>0</v>
      </c>
      <c r="AJ89" s="12">
        <f>+SUMIF('VET ABE'!F:F,D:D,'VET ABE'!D:D)</f>
        <v>0</v>
      </c>
      <c r="AK89" s="12">
        <f>SUMIF('VET FIA'!F:F,D:D,'VET FIA'!D:D)</f>
        <v>0</v>
      </c>
      <c r="AL89" s="12">
        <f>+SUMIF('CSS SAKAY'!F:F,D:D,'CSS SAKAY'!C:C)</f>
        <v>0</v>
      </c>
      <c r="AM89" s="12"/>
      <c r="AN89" s="12">
        <f>SUMIF('United Malagasy'!F:F,D:D,'United Malagasy'!C:C)</f>
        <v>0</v>
      </c>
      <c r="AO89" s="12">
        <f>+SUMIF(NUTRIFOOD!E:E,D:D,NUTRIFOOD!C:C)</f>
        <v>0</v>
      </c>
      <c r="AP89" s="12">
        <f>+SUMIF(FERRIS!H:H,D:D,FERRIS!E:E)</f>
        <v>0</v>
      </c>
      <c r="AQ89" s="12">
        <f>+SUMIF(SEM!F:F,D:D,SEM!C:C)</f>
        <v>0</v>
      </c>
      <c r="AR89" s="12">
        <f>+SUMIF(Madatrade!F:F,D:D,Madatrade!C:C)</f>
        <v>0</v>
      </c>
      <c r="AS89" s="12">
        <f>+SUMIF('FLY TECH'!F:F,D:D,'FLY TECH'!D:D)</f>
        <v>0</v>
      </c>
      <c r="AT89" s="12">
        <f>+SUMIFS('FIRST INVESTISSEMENT'!D:D,'FIRST INVESTISSEMENT'!G:G,D:D)</f>
        <v>0</v>
      </c>
      <c r="AU89" s="164">
        <f t="shared" si="9"/>
        <v>551152742.89999998</v>
      </c>
      <c r="AV89" s="165">
        <f t="shared" si="10"/>
        <v>121853.72719545875</v>
      </c>
    </row>
    <row r="90" spans="1:48" hidden="1" x14ac:dyDescent="0.25">
      <c r="A90" s="11" t="str">
        <f t="shared" si="6"/>
        <v>2</v>
      </c>
      <c r="B90" s="11" t="str">
        <f t="shared" si="7"/>
        <v>23</v>
      </c>
      <c r="C90" s="11" t="str">
        <f t="shared" si="8"/>
        <v>231</v>
      </c>
      <c r="D90" s="23">
        <v>23150000</v>
      </c>
      <c r="E90" s="197" t="s">
        <v>3223</v>
      </c>
      <c r="F90" s="24" t="s">
        <v>2388</v>
      </c>
      <c r="G90" s="12">
        <f>+SUMIF(AGRIFARM!H:H,D:D,AGRIFARM!L:L)</f>
        <v>0</v>
      </c>
      <c r="H90" s="12">
        <f>+SUMIF(AGRICORP!I:I,D:D,AGRICORP!D:D)</f>
        <v>0</v>
      </c>
      <c r="I90" s="12">
        <f>+SUMIF(SMTP!D:D,D:D,SMTP!F:F)</f>
        <v>0</v>
      </c>
      <c r="J90" s="12">
        <f>+SUMIF(AGRIVET!G:G,D:D,AGRIVET!D:D)</f>
        <v>0</v>
      </c>
      <c r="K90" s="12">
        <f>+SUMIF(AGRIVAL!G:G,D:D,AGRIVAL!D:D)</f>
        <v>0</v>
      </c>
      <c r="L90" s="12">
        <f>+SUMIF(AGRIKOBA!G:G,D:D,AGRIKOBA!D:D)</f>
        <v>0</v>
      </c>
      <c r="M90" s="12">
        <f>+SUMIF(LMOI!F:F,D:D,LMOI!C:C)</f>
        <v>0</v>
      </c>
      <c r="N90" s="12">
        <f>+SUMIF(TARTINE!G:G,D:D,TARTINE!D:D)</f>
        <v>0</v>
      </c>
      <c r="O90" s="12">
        <f>+SUMIF(IDF!F:F,D:D,IDF!C:C)</f>
        <v>0</v>
      </c>
      <c r="P90" s="12">
        <f>+SUMIF(RYA!G:G,D:D,RYA!D:D)</f>
        <v>0</v>
      </c>
      <c r="Q90" s="12">
        <f>+SUMIF('SCI NOAH'!G:G,D:D,'SCI NOAH'!D:D)</f>
        <v>0</v>
      </c>
      <c r="R90" s="12">
        <f>+SUMIF(SIM!F:F,D:D,SIM!C:C)</f>
        <v>0</v>
      </c>
      <c r="S90" s="163">
        <f>+SUMIF('First Energy'!A:A,D:D,'First Energy'!C:C)</f>
        <v>0</v>
      </c>
      <c r="T90" s="163">
        <f>+SUMIF('ID Motors'!G:G,D:D,'ID Motors'!D:D)</f>
        <v>0</v>
      </c>
      <c r="U90" s="12">
        <f>+SUMIF('ID RENTAL'!G:G,D:D,'ID RENTAL'!D:D)</f>
        <v>0</v>
      </c>
      <c r="V90" s="12">
        <f>+SUMIF('MCM '!G:G,D:D,'MCM '!D:D)</f>
        <v>0</v>
      </c>
      <c r="W90" s="12">
        <f>SUMIF(AGRIMOTORS!G:G,D:D,AGRIMOTORS!D:D)</f>
        <v>0</v>
      </c>
      <c r="X90" s="12">
        <f>+SUMIF(BOVIMA!F:F,D:D,BOVIMA!C:C)</f>
        <v>0</v>
      </c>
      <c r="Y90" s="12">
        <f>+SUMIF(AGRIFEED!F:F,D:D,AGRIFEED!C:C)</f>
        <v>226107997.43000001</v>
      </c>
      <c r="Z90" s="12">
        <f>SUMIF(AMIP!F:F,D:D,AMIP!C:C)</f>
        <v>0</v>
      </c>
      <c r="AA90" s="12">
        <f>+SUMIF(ISF!G:G,D:D,ISF!D:D)</f>
        <v>0</v>
      </c>
      <c r="AB90" s="124">
        <f>+SUMIF(DISCOI!G:G,D:D,DISCOI!D:D)</f>
        <v>0</v>
      </c>
      <c r="AC90" s="12">
        <f>+SUMIF(MABEL!F:F,D:D,MABEL!C:C)</f>
        <v>0</v>
      </c>
      <c r="AD90" s="12">
        <f>+SUMIF(NMP!F:F,D:D,NMP!C:C)</f>
        <v>0</v>
      </c>
      <c r="AE90" s="12">
        <f>+SUMIF('AMCHO '!F:F,D:D,'AMCHO '!C:C)</f>
        <v>0</v>
      </c>
      <c r="AF90" s="12">
        <f>+SUMIF(CONFORTIS!G:G,D:D,CONFORTIS!D:D)</f>
        <v>0</v>
      </c>
      <c r="AG90" s="12">
        <f>+SUMIF('IRS IMMO'!G:G,D:D,'IRS IMMO'!D:D)</f>
        <v>0</v>
      </c>
      <c r="AH90" s="12">
        <f>+SUMIFS(AGRIVETAM!C:C,AGRIVETAM!F:F,D:D)</f>
        <v>0</v>
      </c>
      <c r="AI90" s="12">
        <f>+SUMIF(EUROPAINTS!F:F,D:D,EUROPAINTS!C:C)</f>
        <v>0</v>
      </c>
      <c r="AJ90" s="12">
        <f>+SUMIF('VET ABE'!F:F,D:D,'VET ABE'!D:D)</f>
        <v>0</v>
      </c>
      <c r="AK90" s="12">
        <f>SUMIF('VET FIA'!F:F,D:D,'VET FIA'!D:D)</f>
        <v>0</v>
      </c>
      <c r="AL90" s="12">
        <f>+SUMIF('CSS SAKAY'!F:F,D:D,'CSS SAKAY'!C:C)</f>
        <v>0</v>
      </c>
      <c r="AM90" s="12"/>
      <c r="AN90" s="12">
        <f>SUMIF('United Malagasy'!F:F,D:D,'United Malagasy'!C:C)</f>
        <v>0</v>
      </c>
      <c r="AO90" s="12">
        <f>+SUMIF(NUTRIFOOD!E:E,D:D,NUTRIFOOD!C:C)</f>
        <v>0</v>
      </c>
      <c r="AP90" s="12">
        <f>+SUMIF(FERRIS!H:H,D:D,FERRIS!E:E)</f>
        <v>0</v>
      </c>
      <c r="AQ90" s="12">
        <f>+SUMIF(SEM!F:F,D:D,SEM!C:C)</f>
        <v>0</v>
      </c>
      <c r="AR90" s="12">
        <f>+SUMIF(Madatrade!F:F,D:D,Madatrade!C:C)</f>
        <v>0</v>
      </c>
      <c r="AS90" s="12">
        <f>+SUMIF('FLY TECH'!F:F,D:D,'FLY TECH'!D:D)</f>
        <v>0</v>
      </c>
      <c r="AT90" s="12">
        <f>+SUMIFS('FIRST INVESTISSEMENT'!D:D,'FIRST INVESTISSEMENT'!G:G,D:D)</f>
        <v>0</v>
      </c>
      <c r="AU90" s="164">
        <f t="shared" si="9"/>
        <v>226107997.43000001</v>
      </c>
      <c r="AV90" s="165">
        <f t="shared" si="10"/>
        <v>49989.957576144559</v>
      </c>
    </row>
    <row r="91" spans="1:48" hidden="1" x14ac:dyDescent="0.25">
      <c r="A91" s="11" t="str">
        <f t="shared" si="6"/>
        <v>2</v>
      </c>
      <c r="B91" s="11" t="str">
        <f t="shared" si="7"/>
        <v>23</v>
      </c>
      <c r="C91" s="11" t="str">
        <f t="shared" si="8"/>
        <v>231</v>
      </c>
      <c r="D91" s="23">
        <v>23160000</v>
      </c>
      <c r="E91" s="197" t="s">
        <v>3223</v>
      </c>
      <c r="F91" s="24" t="s">
        <v>3334</v>
      </c>
      <c r="G91" s="12">
        <f>+SUMIF(AGRIFARM!H:H,D:D,AGRIFARM!L:L)</f>
        <v>0</v>
      </c>
      <c r="H91" s="12">
        <f>+SUMIF(AGRICORP!I:I,D:D,AGRICORP!D:D)</f>
        <v>0</v>
      </c>
      <c r="I91" s="12">
        <f>+SUMIF(SMTP!D:D,D:D,SMTP!F:F)</f>
        <v>0</v>
      </c>
      <c r="J91" s="12">
        <f>+SUMIF(AGRIVET!G:G,D:D,AGRIVET!D:D)</f>
        <v>0</v>
      </c>
      <c r="K91" s="12">
        <f>+SUMIF(AGRIVAL!G:G,D:D,AGRIVAL!D:D)</f>
        <v>0</v>
      </c>
      <c r="L91" s="12">
        <f>+SUMIF(AGRIKOBA!G:G,D:D,AGRIKOBA!D:D)</f>
        <v>0</v>
      </c>
      <c r="M91" s="12">
        <f>+SUMIF(LMOI!F:F,D:D,LMOI!C:C)</f>
        <v>0</v>
      </c>
      <c r="N91" s="12">
        <f>+SUMIF(TARTINE!G:G,D:D,TARTINE!D:D)</f>
        <v>0</v>
      </c>
      <c r="O91" s="12">
        <f>+SUMIF(IDF!F:F,D:D,IDF!C:C)</f>
        <v>0</v>
      </c>
      <c r="P91" s="12">
        <f>+SUMIF(RYA!G:G,D:D,RYA!D:D)</f>
        <v>139516614.08000001</v>
      </c>
      <c r="Q91" s="12">
        <f>+SUMIF('SCI NOAH'!G:G,D:D,'SCI NOAH'!D:D)</f>
        <v>0</v>
      </c>
      <c r="R91" s="12">
        <f>+SUMIF(SIM!F:F,D:D,SIM!C:C)</f>
        <v>0</v>
      </c>
      <c r="S91" s="163">
        <f>+SUMIF('First Energy'!A:A,D:D,'First Energy'!C:C)</f>
        <v>1772789630.75</v>
      </c>
      <c r="T91" s="163">
        <f>+SUMIF('ID Motors'!G:G,D:D,'ID Motors'!D:D)</f>
        <v>0</v>
      </c>
      <c r="U91" s="12">
        <f>+SUMIF('ID RENTAL'!G:G,D:D,'ID RENTAL'!D:D)</f>
        <v>0</v>
      </c>
      <c r="V91" s="12">
        <f>+SUMIF('MCM '!G:G,D:D,'MCM '!D:D)</f>
        <v>0</v>
      </c>
      <c r="W91" s="12">
        <f>SUMIF(AGRIMOTORS!G:G,D:D,AGRIMOTORS!D:D)</f>
        <v>0</v>
      </c>
      <c r="X91" s="12">
        <f>+SUMIF(BOVIMA!F:F,D:D,BOVIMA!C:C)</f>
        <v>0</v>
      </c>
      <c r="Y91" s="12">
        <f>+SUMIF(AGRIFEED!F:F,D:D,AGRIFEED!C:C)</f>
        <v>0</v>
      </c>
      <c r="Z91" s="12">
        <f>SUMIF(AMIP!F:F,D:D,AMIP!C:C)</f>
        <v>0</v>
      </c>
      <c r="AA91" s="12">
        <f>+SUMIF(ISF!G:G,D:D,ISF!D:D)</f>
        <v>0</v>
      </c>
      <c r="AB91" s="124">
        <f>+SUMIF(DISCOI!G:G,D:D,DISCOI!D:D)</f>
        <v>0</v>
      </c>
      <c r="AC91" s="12">
        <f>+SUMIF(MABEL!F:F,D:D,MABEL!C:C)</f>
        <v>0</v>
      </c>
      <c r="AD91" s="12">
        <f>+SUMIF(NMP!F:F,D:D,NMP!C:C)</f>
        <v>0</v>
      </c>
      <c r="AE91" s="12">
        <f>+SUMIF('AMCHO '!F:F,D:D,'AMCHO '!C:C)</f>
        <v>0</v>
      </c>
      <c r="AF91" s="12">
        <f>+SUMIF(CONFORTIS!G:G,D:D,CONFORTIS!D:D)</f>
        <v>0</v>
      </c>
      <c r="AG91" s="12">
        <f>+SUMIF('IRS IMMO'!G:G,D:D,'IRS IMMO'!D:D)</f>
        <v>0</v>
      </c>
      <c r="AH91" s="12">
        <f>+SUMIFS(AGRIVETAM!C:C,AGRIVETAM!F:F,D:D)</f>
        <v>0</v>
      </c>
      <c r="AI91" s="12">
        <f>+SUMIF(EUROPAINTS!F:F,D:D,EUROPAINTS!C:C)</f>
        <v>0</v>
      </c>
      <c r="AJ91" s="12">
        <f>+SUMIF('VET ABE'!F:F,D:D,'VET ABE'!D:D)</f>
        <v>0</v>
      </c>
      <c r="AK91" s="12">
        <f>SUMIF('VET FIA'!F:F,D:D,'VET FIA'!D:D)</f>
        <v>0</v>
      </c>
      <c r="AL91" s="12">
        <f>+SUMIF('CSS SAKAY'!F:F,D:D,'CSS SAKAY'!C:C)</f>
        <v>0</v>
      </c>
      <c r="AM91" s="12"/>
      <c r="AN91" s="12">
        <f>SUMIF('United Malagasy'!F:F,D:D,'United Malagasy'!C:C)</f>
        <v>0</v>
      </c>
      <c r="AO91" s="12">
        <f>+SUMIF(NUTRIFOOD!E:E,D:D,NUTRIFOOD!C:C)</f>
        <v>0</v>
      </c>
      <c r="AP91" s="12">
        <f>+SUMIF(FERRIS!H:H,D:D,FERRIS!E:E)</f>
        <v>0</v>
      </c>
      <c r="AQ91" s="12">
        <f>+SUMIF(SEM!F:F,D:D,SEM!C:C)</f>
        <v>0</v>
      </c>
      <c r="AR91" s="12">
        <f>+SUMIF(Madatrade!F:F,D:D,Madatrade!C:C)</f>
        <v>0</v>
      </c>
      <c r="AS91" s="12">
        <f>+SUMIF('FLY TECH'!F:F,D:D,'FLY TECH'!D:D)</f>
        <v>0</v>
      </c>
      <c r="AT91" s="12">
        <f>+SUMIFS('FIRST INVESTISSEMENT'!D:D,'FIRST INVESTISSEMENT'!G:G,D:D)</f>
        <v>0</v>
      </c>
      <c r="AU91" s="164">
        <f t="shared" si="9"/>
        <v>1912306244.8299999</v>
      </c>
      <c r="AV91" s="165">
        <f t="shared" si="10"/>
        <v>422789.59231083049</v>
      </c>
    </row>
    <row r="92" spans="1:48" hidden="1" x14ac:dyDescent="0.25">
      <c r="A92" s="11" t="str">
        <f t="shared" si="6"/>
        <v>2</v>
      </c>
      <c r="B92" s="11" t="str">
        <f t="shared" si="7"/>
        <v>23</v>
      </c>
      <c r="C92" s="11" t="str">
        <f t="shared" si="8"/>
        <v>231</v>
      </c>
      <c r="D92" s="23">
        <v>23170000</v>
      </c>
      <c r="E92" s="197" t="s">
        <v>3223</v>
      </c>
      <c r="F92" s="24" t="s">
        <v>2489</v>
      </c>
      <c r="G92" s="12">
        <f>+SUMIF(AGRIFARM!H:H,D:D,AGRIFARM!L:L)</f>
        <v>0</v>
      </c>
      <c r="H92" s="12">
        <f>+SUMIF(AGRICORP!I:I,D:D,AGRICORP!D:D)</f>
        <v>0</v>
      </c>
      <c r="I92" s="12">
        <f>+SUMIF(SMTP!D:D,D:D,SMTP!F:F)</f>
        <v>0</v>
      </c>
      <c r="J92" s="12">
        <f>+SUMIF(AGRIVET!G:G,D:D,AGRIVET!D:D)</f>
        <v>0</v>
      </c>
      <c r="K92" s="12">
        <f>+SUMIF(AGRIVAL!G:G,D:D,AGRIVAL!D:D)</f>
        <v>0</v>
      </c>
      <c r="L92" s="12">
        <f>+SUMIF(AGRIKOBA!G:G,D:D,AGRIKOBA!D:D)</f>
        <v>0</v>
      </c>
      <c r="M92" s="12">
        <f>+SUMIF(LMOI!F:F,D:D,LMOI!C:C)</f>
        <v>0</v>
      </c>
      <c r="N92" s="12">
        <f>+SUMIF(TARTINE!G:G,D:D,TARTINE!D:D)</f>
        <v>0</v>
      </c>
      <c r="O92" s="12">
        <f>+SUMIF(IDF!F:F,D:D,IDF!C:C)</f>
        <v>0</v>
      </c>
      <c r="P92" s="12">
        <f>+SUMIF(RYA!G:G,D:D,RYA!D:D)</f>
        <v>441667991.85000002</v>
      </c>
      <c r="Q92" s="12">
        <f>+SUMIF('SCI NOAH'!G:G,D:D,'SCI NOAH'!D:D)</f>
        <v>0</v>
      </c>
      <c r="R92" s="12">
        <f>+SUMIF(SIM!F:F,D:D,SIM!C:C)</f>
        <v>0</v>
      </c>
      <c r="S92" s="163">
        <f>+SUMIF('First Energy'!A:A,D:D,'First Energy'!C:C)</f>
        <v>1777436440.6600001</v>
      </c>
      <c r="T92" s="163">
        <f>+SUMIF('ID Motors'!G:G,D:D,'ID Motors'!D:D)</f>
        <v>0</v>
      </c>
      <c r="U92" s="12">
        <f>+SUMIF('ID RENTAL'!G:G,D:D,'ID RENTAL'!D:D)</f>
        <v>0</v>
      </c>
      <c r="V92" s="12">
        <f>+SUMIF('MCM '!G:G,D:D,'MCM '!D:D)</f>
        <v>0</v>
      </c>
      <c r="W92" s="12">
        <f>SUMIF(AGRIMOTORS!G:G,D:D,AGRIMOTORS!D:D)</f>
        <v>0</v>
      </c>
      <c r="X92" s="12">
        <f>+SUMIF(BOVIMA!F:F,D:D,BOVIMA!C:C)</f>
        <v>0</v>
      </c>
      <c r="Y92" s="12">
        <f>+SUMIF(AGRIFEED!F:F,D:D,AGRIFEED!C:C)</f>
        <v>0</v>
      </c>
      <c r="Z92" s="12">
        <f>SUMIF(AMIP!F:F,D:D,AMIP!C:C)</f>
        <v>0</v>
      </c>
      <c r="AA92" s="12">
        <f>+SUMIF(ISF!G:G,D:D,ISF!D:D)</f>
        <v>0</v>
      </c>
      <c r="AB92" s="124">
        <f>+SUMIF(DISCOI!G:G,D:D,DISCOI!D:D)</f>
        <v>0</v>
      </c>
      <c r="AC92" s="12">
        <f>+SUMIF(MABEL!F:F,D:D,MABEL!C:C)</f>
        <v>0</v>
      </c>
      <c r="AD92" s="12">
        <f>+SUMIF(NMP!F:F,D:D,NMP!C:C)</f>
        <v>0</v>
      </c>
      <c r="AE92" s="12">
        <f>+SUMIF('AMCHO '!F:F,D:D,'AMCHO '!C:C)</f>
        <v>0</v>
      </c>
      <c r="AF92" s="12">
        <f>+SUMIF(CONFORTIS!G:G,D:D,CONFORTIS!D:D)</f>
        <v>0</v>
      </c>
      <c r="AG92" s="12">
        <f>+SUMIF('IRS IMMO'!G:G,D:D,'IRS IMMO'!D:D)</f>
        <v>0</v>
      </c>
      <c r="AH92" s="12">
        <f>+SUMIFS(AGRIVETAM!C:C,AGRIVETAM!F:F,D:D)</f>
        <v>0</v>
      </c>
      <c r="AI92" s="12">
        <f>+SUMIF(EUROPAINTS!F:F,D:D,EUROPAINTS!C:C)</f>
        <v>0</v>
      </c>
      <c r="AJ92" s="12">
        <f>+SUMIF('VET ABE'!F:F,D:D,'VET ABE'!D:D)</f>
        <v>0</v>
      </c>
      <c r="AK92" s="12">
        <f>SUMIF('VET FIA'!F:F,D:D,'VET FIA'!D:D)</f>
        <v>0</v>
      </c>
      <c r="AL92" s="12">
        <f>+SUMIF('CSS SAKAY'!F:F,D:D,'CSS SAKAY'!C:C)</f>
        <v>0</v>
      </c>
      <c r="AM92" s="12"/>
      <c r="AN92" s="12">
        <f>SUMIF('United Malagasy'!F:F,D:D,'United Malagasy'!C:C)</f>
        <v>0</v>
      </c>
      <c r="AO92" s="12">
        <f>+SUMIF(NUTRIFOOD!E:E,D:D,NUTRIFOOD!C:C)</f>
        <v>0</v>
      </c>
      <c r="AP92" s="12">
        <f>+SUMIF(FERRIS!H:H,D:D,FERRIS!E:E)</f>
        <v>0</v>
      </c>
      <c r="AQ92" s="12">
        <f>+SUMIF(SEM!F:F,D:D,SEM!C:C)</f>
        <v>0</v>
      </c>
      <c r="AR92" s="12">
        <f>+SUMIF(Madatrade!F:F,D:D,Madatrade!C:C)</f>
        <v>0</v>
      </c>
      <c r="AS92" s="12">
        <f>+SUMIF('FLY TECH'!F:F,D:D,'FLY TECH'!D:D)</f>
        <v>0</v>
      </c>
      <c r="AT92" s="12">
        <f>+SUMIFS('FIRST INVESTISSEMENT'!D:D,'FIRST INVESTISSEMENT'!G:G,D:D)</f>
        <v>0</v>
      </c>
      <c r="AU92" s="164">
        <f t="shared" si="9"/>
        <v>2219104432.5100002</v>
      </c>
      <c r="AV92" s="165">
        <f t="shared" si="10"/>
        <v>490619.25141569838</v>
      </c>
    </row>
    <row r="93" spans="1:48" hidden="1" x14ac:dyDescent="0.25">
      <c r="A93" s="11" t="str">
        <f t="shared" si="6"/>
        <v>2</v>
      </c>
      <c r="B93" s="11" t="str">
        <f t="shared" si="7"/>
        <v>23</v>
      </c>
      <c r="C93" s="11" t="str">
        <f t="shared" si="8"/>
        <v>231</v>
      </c>
      <c r="D93" s="23">
        <v>23180000</v>
      </c>
      <c r="E93" s="197" t="s">
        <v>3223</v>
      </c>
      <c r="F93" s="24" t="s">
        <v>3335</v>
      </c>
      <c r="G93" s="12">
        <f>+SUMIF(AGRIFARM!H:H,D:D,AGRIFARM!L:L)</f>
        <v>0</v>
      </c>
      <c r="H93" s="12">
        <f>+SUMIF(AGRICORP!I:I,D:D,AGRICORP!D:D)</f>
        <v>0</v>
      </c>
      <c r="I93" s="12">
        <f>+SUMIF(SMTP!D:D,D:D,SMTP!F:F)</f>
        <v>0</v>
      </c>
      <c r="J93" s="12">
        <f>+SUMIF(AGRIVET!G:G,D:D,AGRIVET!D:D)</f>
        <v>0</v>
      </c>
      <c r="K93" s="12">
        <f>+SUMIF(AGRIVAL!G:G,D:D,AGRIVAL!D:D)</f>
        <v>0</v>
      </c>
      <c r="L93" s="12">
        <f>+SUMIF(AGRIKOBA!G:G,D:D,AGRIKOBA!D:D)</f>
        <v>0</v>
      </c>
      <c r="M93" s="12">
        <f>+SUMIF(LMOI!F:F,D:D,LMOI!C:C)</f>
        <v>0</v>
      </c>
      <c r="N93" s="12">
        <f>+SUMIF(TARTINE!G:G,D:D,TARTINE!D:D)</f>
        <v>0</v>
      </c>
      <c r="O93" s="12">
        <f>+SUMIF(IDF!F:F,D:D,IDF!C:C)</f>
        <v>0</v>
      </c>
      <c r="P93" s="12">
        <f>+SUMIF(RYA!G:G,D:D,RYA!D:D)</f>
        <v>0</v>
      </c>
      <c r="Q93" s="12">
        <f>+SUMIF('SCI NOAH'!G:G,D:D,'SCI NOAH'!D:D)</f>
        <v>0</v>
      </c>
      <c r="R93" s="12">
        <f>+SUMIF(SIM!F:F,D:D,SIM!C:C)</f>
        <v>0</v>
      </c>
      <c r="S93" s="163">
        <f>+SUMIF('First Energy'!A:A,D:D,'First Energy'!C:C)</f>
        <v>968043297.19000006</v>
      </c>
      <c r="T93" s="163">
        <f>+SUMIF('ID Motors'!G:G,D:D,'ID Motors'!D:D)</f>
        <v>0</v>
      </c>
      <c r="U93" s="12">
        <f>+SUMIF('ID RENTAL'!G:G,D:D,'ID RENTAL'!D:D)</f>
        <v>0</v>
      </c>
      <c r="V93" s="12">
        <f>+SUMIF('MCM '!G:G,D:D,'MCM '!D:D)</f>
        <v>0</v>
      </c>
      <c r="W93" s="12">
        <f>SUMIF(AGRIMOTORS!G:G,D:D,AGRIMOTORS!D:D)</f>
        <v>0</v>
      </c>
      <c r="X93" s="12">
        <f>+SUMIF(BOVIMA!F:F,D:D,BOVIMA!C:C)</f>
        <v>0</v>
      </c>
      <c r="Y93" s="12">
        <f>+SUMIF(AGRIFEED!F:F,D:D,AGRIFEED!C:C)</f>
        <v>0</v>
      </c>
      <c r="Z93" s="12">
        <f>SUMIF(AMIP!F:F,D:D,AMIP!C:C)</f>
        <v>0</v>
      </c>
      <c r="AA93" s="12">
        <f>+SUMIF(ISF!G:G,D:D,ISF!D:D)</f>
        <v>0</v>
      </c>
      <c r="AB93" s="124">
        <f>+SUMIF(DISCOI!G:G,D:D,DISCOI!D:D)</f>
        <v>0</v>
      </c>
      <c r="AC93" s="12">
        <f>+SUMIF(MABEL!F:F,D:D,MABEL!C:C)</f>
        <v>0</v>
      </c>
      <c r="AD93" s="12">
        <f>+SUMIF(NMP!F:F,D:D,NMP!C:C)</f>
        <v>0</v>
      </c>
      <c r="AE93" s="12">
        <f>+SUMIF('AMCHO '!F:F,D:D,'AMCHO '!C:C)</f>
        <v>0</v>
      </c>
      <c r="AF93" s="12">
        <f>+SUMIF(CONFORTIS!G:G,D:D,CONFORTIS!D:D)</f>
        <v>0</v>
      </c>
      <c r="AG93" s="12">
        <f>+SUMIF('IRS IMMO'!G:G,D:D,'IRS IMMO'!D:D)</f>
        <v>0</v>
      </c>
      <c r="AH93" s="12">
        <f>+SUMIFS(AGRIVETAM!C:C,AGRIVETAM!F:F,D:D)</f>
        <v>0</v>
      </c>
      <c r="AI93" s="12">
        <f>+SUMIF(EUROPAINTS!F:F,D:D,EUROPAINTS!C:C)</f>
        <v>0</v>
      </c>
      <c r="AJ93" s="12">
        <f>+SUMIF('VET ABE'!F:F,D:D,'VET ABE'!D:D)</f>
        <v>0</v>
      </c>
      <c r="AK93" s="12">
        <f>SUMIF('VET FIA'!F:F,D:D,'VET FIA'!D:D)</f>
        <v>0</v>
      </c>
      <c r="AL93" s="12">
        <f>+SUMIF('CSS SAKAY'!F:F,D:D,'CSS SAKAY'!C:C)</f>
        <v>0</v>
      </c>
      <c r="AM93" s="12"/>
      <c r="AN93" s="12">
        <f>SUMIF('United Malagasy'!F:F,D:D,'United Malagasy'!C:C)</f>
        <v>0</v>
      </c>
      <c r="AO93" s="12">
        <f>+SUMIF(NUTRIFOOD!E:E,D:D,NUTRIFOOD!C:C)</f>
        <v>0</v>
      </c>
      <c r="AP93" s="12">
        <f>+SUMIF(FERRIS!H:H,D:D,FERRIS!E:E)</f>
        <v>0</v>
      </c>
      <c r="AQ93" s="12">
        <f>+SUMIF(SEM!F:F,D:D,SEM!C:C)</f>
        <v>0</v>
      </c>
      <c r="AR93" s="12">
        <f>+SUMIF(Madatrade!F:F,D:D,Madatrade!C:C)</f>
        <v>0</v>
      </c>
      <c r="AS93" s="12">
        <f>+SUMIF('FLY TECH'!F:F,D:D,'FLY TECH'!D:D)</f>
        <v>0</v>
      </c>
      <c r="AT93" s="12">
        <f>+SUMIFS('FIRST INVESTISSEMENT'!D:D,'FIRST INVESTISSEMENT'!G:G,D:D)</f>
        <v>0</v>
      </c>
      <c r="AU93" s="164">
        <f t="shared" si="9"/>
        <v>968043297.19000006</v>
      </c>
      <c r="AV93" s="165">
        <f t="shared" si="10"/>
        <v>214023.58124630622</v>
      </c>
    </row>
    <row r="94" spans="1:48" hidden="1" x14ac:dyDescent="0.25">
      <c r="A94" s="11" t="str">
        <f t="shared" si="6"/>
        <v>2</v>
      </c>
      <c r="B94" s="11" t="str">
        <f t="shared" si="7"/>
        <v>23</v>
      </c>
      <c r="C94" s="11" t="str">
        <f t="shared" si="8"/>
        <v>231</v>
      </c>
      <c r="D94" s="23">
        <v>23190000</v>
      </c>
      <c r="E94" s="197" t="s">
        <v>3223</v>
      </c>
      <c r="F94" s="24" t="s">
        <v>3336</v>
      </c>
      <c r="G94" s="12">
        <f>+SUMIF(AGRIFARM!H:H,D:D,AGRIFARM!L:L)</f>
        <v>0</v>
      </c>
      <c r="H94" s="12">
        <f>+SUMIF(AGRICORP!I:I,D:D,AGRICORP!D:D)</f>
        <v>0</v>
      </c>
      <c r="I94" s="12">
        <f>+SUMIF(SMTP!D:D,D:D,SMTP!F:F)</f>
        <v>0</v>
      </c>
      <c r="J94" s="12">
        <f>+SUMIF(AGRIVET!G:G,D:D,AGRIVET!D:D)</f>
        <v>0</v>
      </c>
      <c r="K94" s="12">
        <f>+SUMIF(AGRIVAL!G:G,D:D,AGRIVAL!D:D)</f>
        <v>0</v>
      </c>
      <c r="L94" s="12">
        <f>+SUMIF(AGRIKOBA!G:G,D:D,AGRIKOBA!D:D)</f>
        <v>0</v>
      </c>
      <c r="M94" s="12">
        <f>+SUMIF(LMOI!F:F,D:D,LMOI!C:C)</f>
        <v>0</v>
      </c>
      <c r="N94" s="12">
        <f>+SUMIF(TARTINE!G:G,D:D,TARTINE!D:D)</f>
        <v>0</v>
      </c>
      <c r="O94" s="12">
        <f>+SUMIF(IDF!F:F,D:D,IDF!C:C)</f>
        <v>0</v>
      </c>
      <c r="P94" s="12">
        <f>+SUMIF(RYA!G:G,D:D,RYA!D:D)</f>
        <v>1661495</v>
      </c>
      <c r="Q94" s="12">
        <f>+SUMIF('SCI NOAH'!G:G,D:D,'SCI NOAH'!D:D)</f>
        <v>0</v>
      </c>
      <c r="R94" s="12">
        <f>+SUMIF(SIM!F:F,D:D,SIM!C:C)</f>
        <v>0</v>
      </c>
      <c r="S94" s="163">
        <f>+SUMIF('First Energy'!A:A,D:D,'First Energy'!C:C)</f>
        <v>10000</v>
      </c>
      <c r="T94" s="163">
        <f>+SUMIF('ID Motors'!G:G,D:D,'ID Motors'!D:D)</f>
        <v>0</v>
      </c>
      <c r="U94" s="12">
        <f>+SUMIF('ID RENTAL'!G:G,D:D,'ID RENTAL'!D:D)</f>
        <v>0</v>
      </c>
      <c r="V94" s="12">
        <f>+SUMIF('MCM '!G:G,D:D,'MCM '!D:D)</f>
        <v>0</v>
      </c>
      <c r="W94" s="12">
        <f>SUMIF(AGRIMOTORS!G:G,D:D,AGRIMOTORS!D:D)</f>
        <v>0</v>
      </c>
      <c r="X94" s="12">
        <f>+SUMIF(BOVIMA!F:F,D:D,BOVIMA!C:C)</f>
        <v>0</v>
      </c>
      <c r="Y94" s="12">
        <f>+SUMIF(AGRIFEED!F:F,D:D,AGRIFEED!C:C)</f>
        <v>0</v>
      </c>
      <c r="Z94" s="12">
        <f>SUMIF(AMIP!F:F,D:D,AMIP!C:C)</f>
        <v>0</v>
      </c>
      <c r="AA94" s="12">
        <f>+SUMIF(ISF!G:G,D:D,ISF!D:D)</f>
        <v>0</v>
      </c>
      <c r="AB94" s="124">
        <f>+SUMIF(DISCOI!G:G,D:D,DISCOI!D:D)</f>
        <v>0</v>
      </c>
      <c r="AC94" s="12">
        <f>+SUMIF(MABEL!F:F,D:D,MABEL!C:C)</f>
        <v>0</v>
      </c>
      <c r="AD94" s="12">
        <f>+SUMIF(NMP!F:F,D:D,NMP!C:C)</f>
        <v>0</v>
      </c>
      <c r="AE94" s="12">
        <f>+SUMIF('AMCHO '!F:F,D:D,'AMCHO '!C:C)</f>
        <v>0</v>
      </c>
      <c r="AF94" s="12">
        <f>+SUMIF(CONFORTIS!G:G,D:D,CONFORTIS!D:D)</f>
        <v>0</v>
      </c>
      <c r="AG94" s="12">
        <f>+SUMIF('IRS IMMO'!G:G,D:D,'IRS IMMO'!D:D)</f>
        <v>0</v>
      </c>
      <c r="AH94" s="12">
        <f>+SUMIFS(AGRIVETAM!C:C,AGRIVETAM!F:F,D:D)</f>
        <v>0</v>
      </c>
      <c r="AI94" s="12">
        <f>+SUMIF(EUROPAINTS!F:F,D:D,EUROPAINTS!C:C)</f>
        <v>0</v>
      </c>
      <c r="AJ94" s="12">
        <f>+SUMIF('VET ABE'!F:F,D:D,'VET ABE'!D:D)</f>
        <v>0</v>
      </c>
      <c r="AK94" s="12">
        <f>SUMIF('VET FIA'!F:F,D:D,'VET FIA'!D:D)</f>
        <v>0</v>
      </c>
      <c r="AL94" s="12">
        <f>+SUMIF('CSS SAKAY'!F:F,D:D,'CSS SAKAY'!C:C)</f>
        <v>0</v>
      </c>
      <c r="AM94" s="12"/>
      <c r="AN94" s="12">
        <f>SUMIF('United Malagasy'!F:F,D:D,'United Malagasy'!C:C)</f>
        <v>0</v>
      </c>
      <c r="AO94" s="12">
        <f>+SUMIF(NUTRIFOOD!E:E,D:D,NUTRIFOOD!C:C)</f>
        <v>0</v>
      </c>
      <c r="AP94" s="12">
        <f>+SUMIF(FERRIS!H:H,D:D,FERRIS!E:E)</f>
        <v>0</v>
      </c>
      <c r="AQ94" s="12">
        <f>+SUMIF(SEM!F:F,D:D,SEM!C:C)</f>
        <v>0</v>
      </c>
      <c r="AR94" s="12">
        <f>+SUMIF(Madatrade!F:F,D:D,Madatrade!C:C)</f>
        <v>0</v>
      </c>
      <c r="AS94" s="12">
        <f>+SUMIF('FLY TECH'!F:F,D:D,'FLY TECH'!D:D)</f>
        <v>0</v>
      </c>
      <c r="AT94" s="12">
        <f>+SUMIFS('FIRST INVESTISSEMENT'!D:D,'FIRST INVESTISSEMENT'!G:G,D:D)</f>
        <v>0</v>
      </c>
      <c r="AU94" s="164">
        <f t="shared" si="9"/>
        <v>1671495</v>
      </c>
      <c r="AV94" s="165">
        <f t="shared" si="10"/>
        <v>369.54891064658682</v>
      </c>
    </row>
    <row r="95" spans="1:48" hidden="1" x14ac:dyDescent="0.25">
      <c r="A95" s="11" t="str">
        <f t="shared" si="6"/>
        <v>2</v>
      </c>
      <c r="B95" s="11" t="str">
        <f t="shared" si="7"/>
        <v>23</v>
      </c>
      <c r="C95" s="11" t="str">
        <f t="shared" si="8"/>
        <v>232</v>
      </c>
      <c r="D95" s="60">
        <v>23200000</v>
      </c>
      <c r="E95" s="197" t="s">
        <v>3223</v>
      </c>
      <c r="F95" s="24" t="s">
        <v>262</v>
      </c>
      <c r="G95" s="12">
        <f>+SUMIF(AGRIFARM!H:H,D:D,AGRIFARM!L:L)</f>
        <v>1751661600.75</v>
      </c>
      <c r="H95" s="12">
        <f>+SUMIF(AGRICORP!I:I,D:D,AGRICORP!D:D)</f>
        <v>0</v>
      </c>
      <c r="I95" s="12">
        <f>+SUMIF(SMTP!D:D,D:D,SMTP!F:F)</f>
        <v>0</v>
      </c>
      <c r="J95" s="12">
        <f>+SUMIF(AGRIVET!G:G,D:D,AGRIVET!D:D)</f>
        <v>83645516.390000001</v>
      </c>
      <c r="K95" s="12">
        <f>+SUMIF(AGRIVAL!G:G,D:D,AGRIVAL!D:D)</f>
        <v>0</v>
      </c>
      <c r="L95" s="12">
        <f>+SUMIF(AGRIKOBA!G:G,D:D,AGRIKOBA!D:D)</f>
        <v>0</v>
      </c>
      <c r="M95" s="12">
        <f>+SUMIF(LMOI!F:F,D:D,LMOI!C:C)</f>
        <v>0</v>
      </c>
      <c r="N95" s="12">
        <f>+SUMIF(TARTINE!G:G,D:D,TARTINE!D:D)</f>
        <v>0</v>
      </c>
      <c r="O95" s="12">
        <f>+SUMIF(IDF!F:F,D:D,IDF!C:C)</f>
        <v>856839221.07000005</v>
      </c>
      <c r="P95" s="12">
        <f>+SUMIF(RYA!G:G,D:D,RYA!D:D)</f>
        <v>8227685889.0500011</v>
      </c>
      <c r="Q95" s="12">
        <f>+SUMIF('SCI NOAH'!G:G,D:D,'SCI NOAH'!D:D)</f>
        <v>949282032.53999996</v>
      </c>
      <c r="R95" s="12">
        <f>+SUMIF(SIM!F:F,D:D,SIM!C:C)</f>
        <v>0</v>
      </c>
      <c r="S95" s="163">
        <f>+SUMIF('First Energy'!A:A,D:D,'First Energy'!C:C)</f>
        <v>0</v>
      </c>
      <c r="T95" s="163">
        <f>+SUMIF('ID Motors'!G:G,D:D,'ID Motors'!D:D)</f>
        <v>0</v>
      </c>
      <c r="U95" s="12">
        <f>+SUMIF('ID RENTAL'!G:G,D:D,'ID RENTAL'!D:D)</f>
        <v>0</v>
      </c>
      <c r="V95" s="12">
        <f>+SUMIF('MCM '!G:G,D:D,'MCM '!D:D)</f>
        <v>0</v>
      </c>
      <c r="W95" s="12">
        <f>SUMIF(AGRIMOTORS!G:G,D:D,AGRIMOTORS!D:D)</f>
        <v>0</v>
      </c>
      <c r="X95" s="12">
        <f>+SUMIF(BOVIMA!F:F,D:D,BOVIMA!C:C)</f>
        <v>45765145095.639999</v>
      </c>
      <c r="Y95" s="12">
        <f>+SUMIF(AGRIFEED!F:F,D:D,AGRIFEED!C:C)</f>
        <v>0</v>
      </c>
      <c r="Z95" s="12">
        <f>SUMIF(AMIP!F:F,D:D,AMIP!C:C)</f>
        <v>0</v>
      </c>
      <c r="AA95" s="12">
        <f>+SUMIF(ISF!G:G,D:D,ISF!D:D)</f>
        <v>20578968.800000001</v>
      </c>
      <c r="AB95" s="124">
        <f>+SUMIF(DISCOI!G:G,D:D,DISCOI!D:D)</f>
        <v>0</v>
      </c>
      <c r="AC95" s="12">
        <f>+SUMIF(MABEL!F:F,D:D,MABEL!C:C)</f>
        <v>8168070744.4000006</v>
      </c>
      <c r="AD95" s="12">
        <f>+SUMIF(NMP!F:F,D:D,NMP!C:C)</f>
        <v>0</v>
      </c>
      <c r="AE95" s="12">
        <f>+SUMIF('AMCHO '!F:F,D:D,'AMCHO '!C:C)</f>
        <v>181649644.37</v>
      </c>
      <c r="AF95" s="12">
        <f>+SUMIF(CONFORTIS!G:G,D:D,CONFORTIS!D:D)</f>
        <v>0</v>
      </c>
      <c r="AG95" s="12">
        <f>+SUMIF('IRS IMMO'!G:G,D:D,'IRS IMMO'!D:D)</f>
        <v>1209600270</v>
      </c>
      <c r="AH95" s="12">
        <f>+SUMIFS(AGRIVETAM!C:C,AGRIVETAM!F:F,D:D)</f>
        <v>0</v>
      </c>
      <c r="AI95" s="12">
        <f>+SUMIF(EUROPAINTS!F:F,D:D,EUROPAINTS!C:C)</f>
        <v>0</v>
      </c>
      <c r="AJ95" s="12">
        <f>+SUMIF('VET ABE'!F:F,D:D,'VET ABE'!D:D)</f>
        <v>0</v>
      </c>
      <c r="AK95" s="12">
        <f>SUMIF('VET FIA'!F:F,D:D,'VET FIA'!D:D)</f>
        <v>0</v>
      </c>
      <c r="AL95" s="12">
        <f>+SUMIF('CSS SAKAY'!F:F,D:D,'CSS SAKAY'!C:C)</f>
        <v>0</v>
      </c>
      <c r="AM95" s="12"/>
      <c r="AN95" s="12">
        <f>SUMIF('United Malagasy'!F:F,D:D,'United Malagasy'!C:C)</f>
        <v>0</v>
      </c>
      <c r="AO95" s="12">
        <f>+SUMIF(NUTRIFOOD!E:E,D:D,NUTRIFOOD!C:C)</f>
        <v>0</v>
      </c>
      <c r="AP95" s="12">
        <f>+SUMIF(FERRIS!H:H,D:D,FERRIS!E:E)</f>
        <v>0</v>
      </c>
      <c r="AQ95" s="12">
        <f>+SUMIF(SEM!F:F,D:D,SEM!C:C)</f>
        <v>0</v>
      </c>
      <c r="AR95" s="12">
        <f>+SUMIF(Madatrade!F:F,D:D,Madatrade!C:C)</f>
        <v>0</v>
      </c>
      <c r="AS95" s="12">
        <f>+SUMIF('FLY TECH'!F:F,D:D,'FLY TECH'!D:D)</f>
        <v>0</v>
      </c>
      <c r="AT95" s="12">
        <f>+SUMIFS('FIRST INVESTISSEMENT'!D:D,'FIRST INVESTISSEMENT'!G:G,D:D)</f>
        <v>6452756547.3400002</v>
      </c>
      <c r="AU95" s="164">
        <f t="shared" si="9"/>
        <v>73666915530.350006</v>
      </c>
      <c r="AV95" s="165">
        <f t="shared" si="10"/>
        <v>16286933.783789346</v>
      </c>
    </row>
    <row r="96" spans="1:48" hidden="1" x14ac:dyDescent="0.25">
      <c r="A96" s="11" t="str">
        <f t="shared" si="6"/>
        <v>2</v>
      </c>
      <c r="B96" s="11" t="str">
        <f t="shared" si="7"/>
        <v>23</v>
      </c>
      <c r="C96" s="11" t="str">
        <f t="shared" si="8"/>
        <v>232</v>
      </c>
      <c r="D96" s="23">
        <v>23213001</v>
      </c>
      <c r="E96" s="197" t="s">
        <v>3223</v>
      </c>
      <c r="F96" s="24" t="s">
        <v>2373</v>
      </c>
      <c r="G96" s="12">
        <f>+SUMIF(AGRIFARM!H:H,D:D,AGRIFARM!L:L)</f>
        <v>0</v>
      </c>
      <c r="H96" s="12">
        <f>+SUMIF(AGRICORP!I:I,D:D,AGRICORP!D:D)</f>
        <v>0</v>
      </c>
      <c r="I96" s="12">
        <f>+SUMIF(SMTP!D:D,D:D,SMTP!F:F)</f>
        <v>0</v>
      </c>
      <c r="J96" s="12">
        <f>+SUMIF(AGRIVET!G:G,D:D,AGRIVET!D:D)</f>
        <v>0</v>
      </c>
      <c r="K96" s="12">
        <f>+SUMIF(AGRIVAL!G:G,D:D,AGRIVAL!D:D)</f>
        <v>0</v>
      </c>
      <c r="L96" s="12">
        <f>+SUMIF(AGRIKOBA!G:G,D:D,AGRIKOBA!D:D)</f>
        <v>0</v>
      </c>
      <c r="M96" s="12">
        <f>+SUMIF(LMOI!F:F,D:D,LMOI!C:C)</f>
        <v>0</v>
      </c>
      <c r="N96" s="12">
        <f>+SUMIF(TARTINE!G:G,D:D,TARTINE!D:D)</f>
        <v>0</v>
      </c>
      <c r="O96" s="12">
        <f>+SUMIF(IDF!F:F,D:D,IDF!C:C)</f>
        <v>0</v>
      </c>
      <c r="P96" s="12">
        <f>+SUMIF(RYA!G:G,D:D,RYA!D:D)</f>
        <v>0</v>
      </c>
      <c r="Q96" s="12">
        <f>+SUMIF('SCI NOAH'!G:G,D:D,'SCI NOAH'!D:D)</f>
        <v>0</v>
      </c>
      <c r="R96" s="12">
        <f>+SUMIF(SIM!F:F,D:D,SIM!C:C)</f>
        <v>0</v>
      </c>
      <c r="S96" s="163">
        <f>+SUMIF('First Energy'!A:A,D:D,'First Energy'!C:C)</f>
        <v>0</v>
      </c>
      <c r="T96" s="163">
        <f>+SUMIF('ID Motors'!G:G,D:D,'ID Motors'!D:D)</f>
        <v>0</v>
      </c>
      <c r="U96" s="12">
        <f>+SUMIF('ID RENTAL'!G:G,D:D,'ID RENTAL'!D:D)</f>
        <v>0</v>
      </c>
      <c r="V96" s="12">
        <f>+SUMIF('MCM '!G:G,D:D,'MCM '!D:D)</f>
        <v>0</v>
      </c>
      <c r="W96" s="12">
        <f>SUMIF(AGRIMOTORS!G:G,D:D,AGRIMOTORS!D:D)</f>
        <v>0</v>
      </c>
      <c r="X96" s="12">
        <f>+SUMIF(BOVIMA!F:F,D:D,BOVIMA!C:C)</f>
        <v>2002800</v>
      </c>
      <c r="Y96" s="12">
        <f>+SUMIF(AGRIFEED!F:F,D:D,AGRIFEED!C:C)</f>
        <v>0</v>
      </c>
      <c r="Z96" s="12">
        <f>SUMIF(AMIP!F:F,D:D,AMIP!C:C)</f>
        <v>0</v>
      </c>
      <c r="AA96" s="12">
        <f>+SUMIF(ISF!G:G,D:D,ISF!D:D)</f>
        <v>0</v>
      </c>
      <c r="AB96" s="124">
        <f>+SUMIF(DISCOI!G:G,D:D,DISCOI!D:D)</f>
        <v>0</v>
      </c>
      <c r="AC96" s="12">
        <f>+SUMIF(MABEL!F:F,D:D,MABEL!C:C)</f>
        <v>0</v>
      </c>
      <c r="AD96" s="12">
        <f>+SUMIF(NMP!F:F,D:D,NMP!C:C)</f>
        <v>0</v>
      </c>
      <c r="AE96" s="12">
        <f>+SUMIF('AMCHO '!F:F,D:D,'AMCHO '!C:C)</f>
        <v>0</v>
      </c>
      <c r="AF96" s="12">
        <f>+SUMIF(CONFORTIS!G:G,D:D,CONFORTIS!D:D)</f>
        <v>0</v>
      </c>
      <c r="AG96" s="12">
        <f>+SUMIF('IRS IMMO'!G:G,D:D,'IRS IMMO'!D:D)</f>
        <v>0</v>
      </c>
      <c r="AH96" s="12">
        <f>+SUMIFS(AGRIVETAM!C:C,AGRIVETAM!F:F,D:D)</f>
        <v>0</v>
      </c>
      <c r="AI96" s="12">
        <f>+SUMIF(EUROPAINTS!F:F,D:D,EUROPAINTS!C:C)</f>
        <v>0</v>
      </c>
      <c r="AJ96" s="12">
        <f>+SUMIF('VET ABE'!F:F,D:D,'VET ABE'!D:D)</f>
        <v>0</v>
      </c>
      <c r="AK96" s="12">
        <f>SUMIF('VET FIA'!F:F,D:D,'VET FIA'!D:D)</f>
        <v>0</v>
      </c>
      <c r="AL96" s="12">
        <f>+SUMIF('CSS SAKAY'!F:F,D:D,'CSS SAKAY'!C:C)</f>
        <v>0</v>
      </c>
      <c r="AM96" s="12"/>
      <c r="AN96" s="12">
        <f>SUMIF('United Malagasy'!F:F,D:D,'United Malagasy'!C:C)</f>
        <v>0</v>
      </c>
      <c r="AO96" s="12">
        <f>+SUMIF(NUTRIFOOD!E:E,D:D,NUTRIFOOD!C:C)</f>
        <v>0</v>
      </c>
      <c r="AP96" s="12">
        <f>+SUMIF(FERRIS!H:H,D:D,FERRIS!E:E)</f>
        <v>0</v>
      </c>
      <c r="AQ96" s="12">
        <f>+SUMIF(SEM!F:F,D:D,SEM!C:C)</f>
        <v>0</v>
      </c>
      <c r="AR96" s="12">
        <f>+SUMIF(Madatrade!F:F,D:D,Madatrade!C:C)</f>
        <v>0</v>
      </c>
      <c r="AS96" s="12">
        <f>+SUMIF('FLY TECH'!F:F,D:D,'FLY TECH'!D:D)</f>
        <v>0</v>
      </c>
      <c r="AT96" s="12">
        <f>+SUMIFS('FIRST INVESTISSEMENT'!D:D,'FIRST INVESTISSEMENT'!G:G,D:D)</f>
        <v>0</v>
      </c>
      <c r="AU96" s="164">
        <f t="shared" si="9"/>
        <v>2002800</v>
      </c>
      <c r="AV96" s="165">
        <f t="shared" si="10"/>
        <v>442.79675275306477</v>
      </c>
    </row>
    <row r="97" spans="1:48" hidden="1" x14ac:dyDescent="0.25">
      <c r="A97" s="11" t="str">
        <f t="shared" si="6"/>
        <v>2</v>
      </c>
      <c r="B97" s="11" t="str">
        <f t="shared" si="7"/>
        <v>23</v>
      </c>
      <c r="C97" s="11" t="str">
        <f t="shared" si="8"/>
        <v>232</v>
      </c>
      <c r="D97" s="23">
        <v>23213010</v>
      </c>
      <c r="E97" s="197" t="s">
        <v>3223</v>
      </c>
      <c r="F97" s="24" t="s">
        <v>2374</v>
      </c>
      <c r="G97" s="12">
        <f>+SUMIF(AGRIFARM!H:H,D:D,AGRIFARM!L:L)</f>
        <v>0</v>
      </c>
      <c r="H97" s="12">
        <f>+SUMIF(AGRICORP!I:I,D:D,AGRICORP!D:D)</f>
        <v>0</v>
      </c>
      <c r="I97" s="12">
        <f>+SUMIF(SMTP!D:D,D:D,SMTP!F:F)</f>
        <v>0</v>
      </c>
      <c r="J97" s="12">
        <f>+SUMIF(AGRIVET!G:G,D:D,AGRIVET!D:D)</f>
        <v>0</v>
      </c>
      <c r="K97" s="12">
        <f>+SUMIF(AGRIVAL!G:G,D:D,AGRIVAL!D:D)</f>
        <v>0</v>
      </c>
      <c r="L97" s="12">
        <f>+SUMIF(AGRIKOBA!G:G,D:D,AGRIKOBA!D:D)</f>
        <v>0</v>
      </c>
      <c r="M97" s="12">
        <f>+SUMIF(LMOI!F:F,D:D,LMOI!C:C)</f>
        <v>0</v>
      </c>
      <c r="N97" s="12">
        <f>+SUMIF(TARTINE!G:G,D:D,TARTINE!D:D)</f>
        <v>0</v>
      </c>
      <c r="O97" s="12">
        <f>+SUMIF(IDF!F:F,D:D,IDF!C:C)</f>
        <v>0</v>
      </c>
      <c r="P97" s="12">
        <f>+SUMIF(RYA!G:G,D:D,RYA!D:D)</f>
        <v>0</v>
      </c>
      <c r="Q97" s="12">
        <f>+SUMIF('SCI NOAH'!G:G,D:D,'SCI NOAH'!D:D)</f>
        <v>0</v>
      </c>
      <c r="R97" s="12">
        <f>+SUMIF(SIM!F:F,D:D,SIM!C:C)</f>
        <v>0</v>
      </c>
      <c r="S97" s="163">
        <f>+SUMIF('First Energy'!A:A,D:D,'First Energy'!C:C)</f>
        <v>0</v>
      </c>
      <c r="T97" s="163">
        <f>+SUMIF('ID Motors'!G:G,D:D,'ID Motors'!D:D)</f>
        <v>0</v>
      </c>
      <c r="U97" s="12">
        <f>+SUMIF('ID RENTAL'!G:G,D:D,'ID RENTAL'!D:D)</f>
        <v>0</v>
      </c>
      <c r="V97" s="12">
        <f>+SUMIF('MCM '!G:G,D:D,'MCM '!D:D)</f>
        <v>0</v>
      </c>
      <c r="W97" s="12">
        <f>SUMIF(AGRIMOTORS!G:G,D:D,AGRIMOTORS!D:D)</f>
        <v>0</v>
      </c>
      <c r="X97" s="12">
        <f>+SUMIF(BOVIMA!F:F,D:D,BOVIMA!C:C)</f>
        <v>90988181.900000006</v>
      </c>
      <c r="Y97" s="12">
        <f>+SUMIF(AGRIFEED!F:F,D:D,AGRIFEED!C:C)</f>
        <v>0</v>
      </c>
      <c r="Z97" s="12">
        <f>SUMIF(AMIP!F:F,D:D,AMIP!C:C)</f>
        <v>0</v>
      </c>
      <c r="AA97" s="12">
        <f>+SUMIF(ISF!G:G,D:D,ISF!D:D)</f>
        <v>0</v>
      </c>
      <c r="AB97" s="124">
        <f>+SUMIF(DISCOI!G:G,D:D,DISCOI!D:D)</f>
        <v>0</v>
      </c>
      <c r="AC97" s="12">
        <f>+SUMIF(MABEL!F:F,D:D,MABEL!C:C)</f>
        <v>0</v>
      </c>
      <c r="AD97" s="12">
        <f>+SUMIF(NMP!F:F,D:D,NMP!C:C)</f>
        <v>0</v>
      </c>
      <c r="AE97" s="12">
        <f>+SUMIF('AMCHO '!F:F,D:D,'AMCHO '!C:C)</f>
        <v>0</v>
      </c>
      <c r="AF97" s="12">
        <f>+SUMIF(CONFORTIS!G:G,D:D,CONFORTIS!D:D)</f>
        <v>0</v>
      </c>
      <c r="AG97" s="12">
        <f>+SUMIF('IRS IMMO'!G:G,D:D,'IRS IMMO'!D:D)</f>
        <v>0</v>
      </c>
      <c r="AH97" s="12">
        <f>+SUMIFS(AGRIVETAM!C:C,AGRIVETAM!F:F,D:D)</f>
        <v>0</v>
      </c>
      <c r="AI97" s="12">
        <f>+SUMIF(EUROPAINTS!F:F,D:D,EUROPAINTS!C:C)</f>
        <v>0</v>
      </c>
      <c r="AJ97" s="12">
        <f>+SUMIF('VET ABE'!F:F,D:D,'VET ABE'!D:D)</f>
        <v>0</v>
      </c>
      <c r="AK97" s="12">
        <f>SUMIF('VET FIA'!F:F,D:D,'VET FIA'!D:D)</f>
        <v>0</v>
      </c>
      <c r="AL97" s="12">
        <f>+SUMIF('CSS SAKAY'!F:F,D:D,'CSS SAKAY'!C:C)</f>
        <v>0</v>
      </c>
      <c r="AM97" s="12"/>
      <c r="AN97" s="12">
        <f>SUMIF('United Malagasy'!F:F,D:D,'United Malagasy'!C:C)</f>
        <v>0</v>
      </c>
      <c r="AO97" s="12">
        <f>+SUMIF(NUTRIFOOD!E:E,D:D,NUTRIFOOD!C:C)</f>
        <v>0</v>
      </c>
      <c r="AP97" s="12">
        <f>+SUMIF(FERRIS!H:H,D:D,FERRIS!E:E)</f>
        <v>0</v>
      </c>
      <c r="AQ97" s="12">
        <f>+SUMIF(SEM!F:F,D:D,SEM!C:C)</f>
        <v>0</v>
      </c>
      <c r="AR97" s="12">
        <f>+SUMIF(Madatrade!F:F,D:D,Madatrade!C:C)</f>
        <v>0</v>
      </c>
      <c r="AS97" s="12">
        <f>+SUMIF('FLY TECH'!F:F,D:D,'FLY TECH'!D:D)</f>
        <v>0</v>
      </c>
      <c r="AT97" s="12">
        <f>+SUMIFS('FIRST INVESTISSEMENT'!D:D,'FIRST INVESTISSEMENT'!G:G,D:D)</f>
        <v>0</v>
      </c>
      <c r="AU97" s="164">
        <f t="shared" si="9"/>
        <v>90988181.900000006</v>
      </c>
      <c r="AV97" s="165">
        <f t="shared" si="10"/>
        <v>20116.47268036009</v>
      </c>
    </row>
    <row r="98" spans="1:48" hidden="1" x14ac:dyDescent="0.25">
      <c r="A98" s="11" t="str">
        <f t="shared" si="6"/>
        <v>2</v>
      </c>
      <c r="B98" s="11" t="str">
        <f t="shared" si="7"/>
        <v>23</v>
      </c>
      <c r="C98" s="11" t="str">
        <f t="shared" si="8"/>
        <v>232</v>
      </c>
      <c r="D98" s="23">
        <v>23213012</v>
      </c>
      <c r="E98" s="197" t="s">
        <v>3223</v>
      </c>
      <c r="F98" s="24" t="s">
        <v>2375</v>
      </c>
      <c r="G98" s="12">
        <f>+SUMIF(AGRIFARM!H:H,D:D,AGRIFARM!L:L)</f>
        <v>0</v>
      </c>
      <c r="H98" s="12">
        <f>+SUMIF(AGRICORP!I:I,D:D,AGRICORP!D:D)</f>
        <v>0</v>
      </c>
      <c r="I98" s="12">
        <f>+SUMIF(SMTP!D:D,D:D,SMTP!F:F)</f>
        <v>0</v>
      </c>
      <c r="J98" s="12">
        <f>+SUMIF(AGRIVET!G:G,D:D,AGRIVET!D:D)</f>
        <v>0</v>
      </c>
      <c r="K98" s="12">
        <f>+SUMIF(AGRIVAL!G:G,D:D,AGRIVAL!D:D)</f>
        <v>0</v>
      </c>
      <c r="L98" s="12">
        <f>+SUMIF(AGRIKOBA!G:G,D:D,AGRIKOBA!D:D)</f>
        <v>0</v>
      </c>
      <c r="M98" s="12">
        <f>+SUMIF(LMOI!F:F,D:D,LMOI!C:C)</f>
        <v>0</v>
      </c>
      <c r="N98" s="12">
        <f>+SUMIF(TARTINE!G:G,D:D,TARTINE!D:D)</f>
        <v>0</v>
      </c>
      <c r="O98" s="12">
        <f>+SUMIF(IDF!F:F,D:D,IDF!C:C)</f>
        <v>0</v>
      </c>
      <c r="P98" s="12">
        <f>+SUMIF(RYA!G:G,D:D,RYA!D:D)</f>
        <v>0</v>
      </c>
      <c r="Q98" s="12">
        <f>+SUMIF('SCI NOAH'!G:G,D:D,'SCI NOAH'!D:D)</f>
        <v>0</v>
      </c>
      <c r="R98" s="12">
        <f>+SUMIF(SIM!F:F,D:D,SIM!C:C)</f>
        <v>0</v>
      </c>
      <c r="S98" s="163">
        <f>+SUMIF('First Energy'!A:A,D:D,'First Energy'!C:C)</f>
        <v>0</v>
      </c>
      <c r="T98" s="163">
        <f>+SUMIF('ID Motors'!G:G,D:D,'ID Motors'!D:D)</f>
        <v>0</v>
      </c>
      <c r="U98" s="12">
        <f>+SUMIF('ID RENTAL'!G:G,D:D,'ID RENTAL'!D:D)</f>
        <v>0</v>
      </c>
      <c r="V98" s="12">
        <f>+SUMIF('MCM '!G:G,D:D,'MCM '!D:D)</f>
        <v>0</v>
      </c>
      <c r="W98" s="12">
        <f>SUMIF(AGRIMOTORS!G:G,D:D,AGRIMOTORS!D:D)</f>
        <v>0</v>
      </c>
      <c r="X98" s="12">
        <f>+SUMIF(BOVIMA!F:F,D:D,BOVIMA!C:C)</f>
        <v>6900000</v>
      </c>
      <c r="Y98" s="12">
        <f>+SUMIF(AGRIFEED!F:F,D:D,AGRIFEED!C:C)</f>
        <v>0</v>
      </c>
      <c r="Z98" s="12">
        <f>SUMIF(AMIP!F:F,D:D,AMIP!C:C)</f>
        <v>0</v>
      </c>
      <c r="AA98" s="12">
        <f>+SUMIF(ISF!G:G,D:D,ISF!D:D)</f>
        <v>0</v>
      </c>
      <c r="AB98" s="124">
        <f>+SUMIF(DISCOI!G:G,D:D,DISCOI!D:D)</f>
        <v>0</v>
      </c>
      <c r="AC98" s="12">
        <f>+SUMIF(MABEL!F:F,D:D,MABEL!C:C)</f>
        <v>0</v>
      </c>
      <c r="AD98" s="12">
        <f>+SUMIF(NMP!F:F,D:D,NMP!C:C)</f>
        <v>0</v>
      </c>
      <c r="AE98" s="12">
        <f>+SUMIF('AMCHO '!F:F,D:D,'AMCHO '!C:C)</f>
        <v>0</v>
      </c>
      <c r="AF98" s="12">
        <f>+SUMIF(CONFORTIS!G:G,D:D,CONFORTIS!D:D)</f>
        <v>0</v>
      </c>
      <c r="AG98" s="12">
        <f>+SUMIF('IRS IMMO'!G:G,D:D,'IRS IMMO'!D:D)</f>
        <v>0</v>
      </c>
      <c r="AH98" s="12">
        <f>+SUMIFS(AGRIVETAM!C:C,AGRIVETAM!F:F,D:D)</f>
        <v>0</v>
      </c>
      <c r="AI98" s="12">
        <f>+SUMIF(EUROPAINTS!F:F,D:D,EUROPAINTS!C:C)</f>
        <v>0</v>
      </c>
      <c r="AJ98" s="12">
        <f>+SUMIF('VET ABE'!F:F,D:D,'VET ABE'!D:D)</f>
        <v>0</v>
      </c>
      <c r="AK98" s="12">
        <f>SUMIF('VET FIA'!F:F,D:D,'VET FIA'!D:D)</f>
        <v>0</v>
      </c>
      <c r="AL98" s="12">
        <f>+SUMIF('CSS SAKAY'!F:F,D:D,'CSS SAKAY'!C:C)</f>
        <v>0</v>
      </c>
      <c r="AM98" s="12"/>
      <c r="AN98" s="12">
        <f>SUMIF('United Malagasy'!F:F,D:D,'United Malagasy'!C:C)</f>
        <v>0</v>
      </c>
      <c r="AO98" s="12">
        <f>+SUMIF(NUTRIFOOD!E:E,D:D,NUTRIFOOD!C:C)</f>
        <v>0</v>
      </c>
      <c r="AP98" s="12">
        <f>+SUMIF(FERRIS!H:H,D:D,FERRIS!E:E)</f>
        <v>0</v>
      </c>
      <c r="AQ98" s="12">
        <f>+SUMIF(SEM!F:F,D:D,SEM!C:C)</f>
        <v>0</v>
      </c>
      <c r="AR98" s="12">
        <f>+SUMIF(Madatrade!F:F,D:D,Madatrade!C:C)</f>
        <v>0</v>
      </c>
      <c r="AS98" s="12">
        <f>+SUMIF('FLY TECH'!F:F,D:D,'FLY TECH'!D:D)</f>
        <v>0</v>
      </c>
      <c r="AT98" s="12">
        <f>+SUMIFS('FIRST INVESTISSEMENT'!D:D,'FIRST INVESTISSEMENT'!G:G,D:D)</f>
        <v>0</v>
      </c>
      <c r="AU98" s="164">
        <f t="shared" si="9"/>
        <v>6900000</v>
      </c>
      <c r="AV98" s="165">
        <f t="shared" si="10"/>
        <v>1525.5130786879104</v>
      </c>
    </row>
    <row r="99" spans="1:48" hidden="1" x14ac:dyDescent="0.25">
      <c r="A99" s="11" t="str">
        <f t="shared" si="6"/>
        <v>2</v>
      </c>
      <c r="B99" s="11" t="str">
        <f t="shared" si="7"/>
        <v>26</v>
      </c>
      <c r="C99" s="11" t="str">
        <f t="shared" si="8"/>
        <v>261</v>
      </c>
      <c r="D99" s="23">
        <v>26100000</v>
      </c>
      <c r="E99" s="197" t="s">
        <v>3224</v>
      </c>
      <c r="F99" s="24" t="s">
        <v>55</v>
      </c>
      <c r="G99" s="12">
        <f>+SUMIF(AGRIFARM!H:H,D:D,AGRIFARM!L:L)</f>
        <v>0</v>
      </c>
      <c r="H99" s="12">
        <f>+SUMIF(AGRICORP!I:I,D:D,AGRICORP!D:D)</f>
        <v>3980000</v>
      </c>
      <c r="I99" s="12">
        <f>+SUMIF(SMTP!D:D,D:D,SMTP!F:F)</f>
        <v>107020000</v>
      </c>
      <c r="J99" s="12">
        <f>+SUMIF(AGRIVET!G:G,D:D,AGRIVET!D:D)</f>
        <v>436085930.26999998</v>
      </c>
      <c r="K99" s="12">
        <f>+SUMIF(AGRIVAL!G:G,D:D,AGRIVAL!D:D)</f>
        <v>1119000000</v>
      </c>
      <c r="L99" s="12">
        <f>+SUMIF(AGRIKOBA!G:G,D:D,AGRIKOBA!D:D)</f>
        <v>0</v>
      </c>
      <c r="M99" s="12">
        <f>+SUMIF(LMOI!F:F,D:D,LMOI!C:C)</f>
        <v>0</v>
      </c>
      <c r="N99" s="12">
        <f>+SUMIF(TARTINE!G:G,D:D,TARTINE!D:D)</f>
        <v>0</v>
      </c>
      <c r="O99" s="12">
        <f>+SUMIF(IDF!F:F,D:D,IDF!C:C)</f>
        <v>0</v>
      </c>
      <c r="P99" s="12">
        <f>+SUMIF(RYA!G:G,D:D,RYA!D:D)</f>
        <v>0</v>
      </c>
      <c r="Q99" s="12">
        <f>+SUMIF('SCI NOAH'!G:G,D:D,'SCI NOAH'!D:D)</f>
        <v>0</v>
      </c>
      <c r="R99" s="12">
        <f>+SUMIF(SIM!F:F,D:D,SIM!C:C)</f>
        <v>0</v>
      </c>
      <c r="S99" s="163">
        <f>+SUMIF('First Energy'!A:A,D:D,'First Energy'!C:C)</f>
        <v>0</v>
      </c>
      <c r="T99" s="163">
        <f>+SUMIF('ID Motors'!G:G,D:D,'ID Motors'!D:D)</f>
        <v>1501980000</v>
      </c>
      <c r="U99" s="12">
        <f>+SUMIF('ID RENTAL'!G:G,D:D,'ID RENTAL'!D:D)</f>
        <v>0</v>
      </c>
      <c r="V99" s="12">
        <f>+SUMIF('MCM '!G:G,D:D,'MCM '!D:D)</f>
        <v>0</v>
      </c>
      <c r="W99" s="12">
        <f>SUMIF(AGRIMOTORS!G:G,D:D,AGRIMOTORS!D:D)</f>
        <v>0</v>
      </c>
      <c r="X99" s="12">
        <f>+SUMIF(BOVIMA!F:F,D:D,BOVIMA!C:C)</f>
        <v>0</v>
      </c>
      <c r="Y99" s="12">
        <f>+SUMIF(AGRIFEED!F:F,D:D,AGRIFEED!C:C)</f>
        <v>0</v>
      </c>
      <c r="Z99" s="12">
        <f>SUMIF(AMIP!F:F,D:D,AMIP!C:C)</f>
        <v>0</v>
      </c>
      <c r="AA99" s="12">
        <f>+SUMIF(ISF!G:G,D:D,ISF!D:D)</f>
        <v>0</v>
      </c>
      <c r="AB99" s="124">
        <f>+SUMIF(DISCOI!G:G,D:D,DISCOI!D:D)</f>
        <v>0</v>
      </c>
      <c r="AC99" s="12">
        <f>+SUMIF(MABEL!F:F,D:D,MABEL!C:C)</f>
        <v>0</v>
      </c>
      <c r="AD99" s="12">
        <f>+SUMIF(NMP!F:F,D:D,NMP!C:C)</f>
        <v>0</v>
      </c>
      <c r="AE99" s="12">
        <f>+SUMIF('AMCHO '!F:F,D:D,'AMCHO '!C:C)</f>
        <v>0</v>
      </c>
      <c r="AF99" s="12">
        <f>+SUMIF(CONFORTIS!G:G,D:D,CONFORTIS!D:D)</f>
        <v>0</v>
      </c>
      <c r="AG99" s="12">
        <f>+SUMIF('IRS IMMO'!G:G,D:D,'IRS IMMO'!D:D)</f>
        <v>0</v>
      </c>
      <c r="AH99" s="12">
        <f>+SUMIFS(AGRIVETAM!C:C,AGRIVETAM!F:F,D:D)</f>
        <v>0</v>
      </c>
      <c r="AI99" s="12">
        <f>+SUMIF(EUROPAINTS!F:F,D:D,EUROPAINTS!C:C)</f>
        <v>0</v>
      </c>
      <c r="AJ99" s="12">
        <f>+SUMIF('VET ABE'!F:F,D:D,'VET ABE'!D:D)</f>
        <v>0</v>
      </c>
      <c r="AK99" s="12">
        <f>SUMIF('VET FIA'!F:F,D:D,'VET FIA'!D:D)</f>
        <v>0</v>
      </c>
      <c r="AL99" s="12">
        <f>+SUMIF('CSS SAKAY'!F:F,D:D,'CSS SAKAY'!C:C)</f>
        <v>0</v>
      </c>
      <c r="AM99" s="12"/>
      <c r="AN99" s="12">
        <f>SUMIF('United Malagasy'!F:F,D:D,'United Malagasy'!C:C)</f>
        <v>0</v>
      </c>
      <c r="AO99" s="12">
        <f>+SUMIF(NUTRIFOOD!E:E,D:D,NUTRIFOOD!C:C)</f>
        <v>0</v>
      </c>
      <c r="AP99" s="12">
        <f>+SUMIF(FERRIS!H:H,D:D,FERRIS!E:E)</f>
        <v>0</v>
      </c>
      <c r="AQ99" s="12">
        <f>+SUMIF(SEM!F:F,D:D,SEM!C:C)</f>
        <v>0</v>
      </c>
      <c r="AR99" s="12">
        <f>+SUMIF(Madatrade!F:F,D:D,Madatrade!C:C)</f>
        <v>0</v>
      </c>
      <c r="AS99" s="12">
        <f>+SUMIF('FLY TECH'!F:F,D:D,'FLY TECH'!D:D)</f>
        <v>0</v>
      </c>
      <c r="AT99" s="12">
        <f>+SUMIFS('FIRST INVESTISSEMENT'!D:D,'FIRST INVESTISSEMENT'!G:G,D:D)</f>
        <v>0</v>
      </c>
      <c r="AU99" s="164">
        <f t="shared" si="9"/>
        <v>3168065930.27</v>
      </c>
      <c r="AV99" s="165">
        <f t="shared" si="10"/>
        <v>700424.05953224155</v>
      </c>
    </row>
    <row r="100" spans="1:48" hidden="1" x14ac:dyDescent="0.25">
      <c r="A100" s="11" t="str">
        <f t="shared" si="6"/>
        <v>2</v>
      </c>
      <c r="B100" s="11" t="str">
        <f t="shared" si="7"/>
        <v>27</v>
      </c>
      <c r="C100" s="11" t="str">
        <f t="shared" si="8"/>
        <v>274</v>
      </c>
      <c r="D100" s="22">
        <v>27400000</v>
      </c>
      <c r="E100" s="197" t="s">
        <v>3224</v>
      </c>
      <c r="F100" s="11" t="s">
        <v>2451</v>
      </c>
      <c r="G100" s="12">
        <f>+SUMIF(AGRIFARM!H:H,D:D,AGRIFARM!L:L)</f>
        <v>0</v>
      </c>
      <c r="H100" s="12">
        <f>+SUMIF(AGRICORP!I:I,D:D,AGRICORP!D:D)</f>
        <v>0</v>
      </c>
      <c r="I100" s="12">
        <f>+SUMIF(SMTP!D:D,D:D,SMTP!F:F)</f>
        <v>0</v>
      </c>
      <c r="J100" s="12">
        <f>+SUMIF(AGRIVET!G:G,D:D,AGRIVET!D:D)</f>
        <v>0</v>
      </c>
      <c r="K100" s="12">
        <f>+SUMIF(AGRIVAL!G:G,D:D,AGRIVAL!D:D)</f>
        <v>0</v>
      </c>
      <c r="L100" s="12">
        <f>+SUMIF(AGRIKOBA!G:G,D:D,AGRIKOBA!D:D)</f>
        <v>0</v>
      </c>
      <c r="M100" s="12">
        <f>+SUMIF(LMOI!F:F,D:D,LMOI!C:C)</f>
        <v>0</v>
      </c>
      <c r="N100" s="12">
        <f>+SUMIF(TARTINE!G:G,D:D,TARTINE!D:D)</f>
        <v>0</v>
      </c>
      <c r="O100" s="12">
        <f>+SUMIF(IDF!F:F,D:D,IDF!C:C)</f>
        <v>0</v>
      </c>
      <c r="P100" s="12">
        <f>+SUMIF(RYA!G:G,D:D,RYA!D:D)</f>
        <v>0</v>
      </c>
      <c r="Q100" s="12">
        <f>+SUMIF('SCI NOAH'!G:G,D:D,'SCI NOAH'!D:D)</f>
        <v>0</v>
      </c>
      <c r="R100" s="12">
        <f>+SUMIF(SIM!F:F,D:D,SIM!C:C)</f>
        <v>0</v>
      </c>
      <c r="S100" s="163">
        <f>+SUMIF('First Energy'!A:A,D:D,'First Energy'!C:C)</f>
        <v>0</v>
      </c>
      <c r="T100" s="163">
        <f>+SUMIF('ID Motors'!G:G,D:D,'ID Motors'!D:D)</f>
        <v>0</v>
      </c>
      <c r="U100" s="12">
        <f>+SUMIF('ID RENTAL'!G:G,D:D,'ID RENTAL'!D:D)</f>
        <v>0</v>
      </c>
      <c r="V100" s="12">
        <f>+SUMIF('MCM '!G:G,D:D,'MCM '!D:D)</f>
        <v>0</v>
      </c>
      <c r="W100" s="12">
        <f>SUMIF(AGRIMOTORS!G:G,D:D,AGRIMOTORS!D:D)</f>
        <v>0</v>
      </c>
      <c r="X100" s="12">
        <f>+SUMIF(BOVIMA!F:F,D:D,BOVIMA!C:C)</f>
        <v>0</v>
      </c>
      <c r="Y100" s="12">
        <f>+SUMIF(AGRIFEED!F:F,D:D,AGRIFEED!C:C)</f>
        <v>0</v>
      </c>
      <c r="Z100" s="12">
        <f>SUMIF(AMIP!F:F,D:D,AMIP!C:C)</f>
        <v>0</v>
      </c>
      <c r="AA100" s="12">
        <f>+SUMIF(ISF!G:G,D:D,ISF!D:D)</f>
        <v>0</v>
      </c>
      <c r="AB100" s="124">
        <f>+SUMIF(DISCOI!G:G,D:D,DISCOI!D:D)</f>
        <v>0</v>
      </c>
      <c r="AC100" s="12">
        <f>+SUMIF(MABEL!F:F,D:D,MABEL!C:C)</f>
        <v>1000000</v>
      </c>
      <c r="AD100" s="12">
        <f>+SUMIF(NMP!F:F,D:D,NMP!C:C)</f>
        <v>0</v>
      </c>
      <c r="AE100" s="12">
        <f>+SUMIF('AMCHO '!F:F,D:D,'AMCHO '!C:C)</f>
        <v>0</v>
      </c>
      <c r="AF100" s="12">
        <f>+SUMIF(CONFORTIS!G:G,D:D,CONFORTIS!D:D)</f>
        <v>0</v>
      </c>
      <c r="AG100" s="12">
        <f>+SUMIF('IRS IMMO'!G:G,D:D,'IRS IMMO'!D:D)</f>
        <v>0</v>
      </c>
      <c r="AH100" s="12">
        <f>+SUMIFS(AGRIVETAM!C:C,AGRIVETAM!F:F,D:D)</f>
        <v>0</v>
      </c>
      <c r="AI100" s="12">
        <f>+SUMIF(EUROPAINTS!F:F,D:D,EUROPAINTS!C:C)</f>
        <v>0</v>
      </c>
      <c r="AJ100" s="12">
        <f>+SUMIF('VET ABE'!F:F,D:D,'VET ABE'!D:D)</f>
        <v>0</v>
      </c>
      <c r="AK100" s="12">
        <f>SUMIF('VET FIA'!F:F,D:D,'VET FIA'!D:D)</f>
        <v>0</v>
      </c>
      <c r="AL100" s="12">
        <f>+SUMIF('CSS SAKAY'!F:F,D:D,'CSS SAKAY'!C:C)</f>
        <v>0</v>
      </c>
      <c r="AM100" s="12"/>
      <c r="AN100" s="12">
        <f>SUMIF('United Malagasy'!F:F,D:D,'United Malagasy'!C:C)</f>
        <v>0</v>
      </c>
      <c r="AO100" s="12">
        <f>+SUMIF(NUTRIFOOD!E:E,D:D,NUTRIFOOD!C:C)</f>
        <v>0</v>
      </c>
      <c r="AP100" s="12">
        <f>+SUMIF(FERRIS!H:H,D:D,FERRIS!E:E)</f>
        <v>0</v>
      </c>
      <c r="AQ100" s="12">
        <f>+SUMIF(SEM!F:F,D:D,SEM!C:C)</f>
        <v>0</v>
      </c>
      <c r="AR100" s="12">
        <f>+SUMIF(Madatrade!F:F,D:D,Madatrade!C:C)</f>
        <v>0</v>
      </c>
      <c r="AS100" s="12">
        <f>+SUMIF('FLY TECH'!F:F,D:D,'FLY TECH'!D:D)</f>
        <v>0</v>
      </c>
      <c r="AT100" s="12">
        <f>+SUMIFS('FIRST INVESTISSEMENT'!D:D,'FIRST INVESTISSEMENT'!G:G,D:D)</f>
        <v>0</v>
      </c>
      <c r="AU100" s="164">
        <f t="shared" si="9"/>
        <v>1000000</v>
      </c>
      <c r="AV100" s="165">
        <f t="shared" si="10"/>
        <v>221.08885198375515</v>
      </c>
    </row>
    <row r="101" spans="1:48" hidden="1" x14ac:dyDescent="0.25">
      <c r="A101" s="11" t="str">
        <f t="shared" si="6"/>
        <v>2</v>
      </c>
      <c r="B101" s="11" t="str">
        <f t="shared" si="7"/>
        <v>27</v>
      </c>
      <c r="C101" s="11" t="str">
        <f t="shared" si="8"/>
        <v>275</v>
      </c>
      <c r="D101" s="23">
        <v>27500000</v>
      </c>
      <c r="E101" s="197" t="s">
        <v>3224</v>
      </c>
      <c r="F101" s="24" t="s">
        <v>56</v>
      </c>
      <c r="G101" s="12">
        <f>+SUMIF(AGRIFARM!H:H,D:D,AGRIFARM!L:L)</f>
        <v>1200000</v>
      </c>
      <c r="H101" s="12">
        <f>+SUMIF(AGRICORP!I:I,D:D,AGRICORP!D:D)</f>
        <v>0</v>
      </c>
      <c r="I101" s="12">
        <f>+SUMIF(SMTP!D:D,D:D,SMTP!F:F)</f>
        <v>170826545.88999999</v>
      </c>
      <c r="J101" s="12">
        <f>+SUMIF(AGRIVET!G:G,D:D,AGRIVET!D:D)</f>
        <v>210579759.56</v>
      </c>
      <c r="K101" s="12">
        <f>+SUMIF(AGRIVAL!G:G,D:D,AGRIVAL!D:D)</f>
        <v>345033000</v>
      </c>
      <c r="L101" s="12">
        <f>+SUMIF(AGRIKOBA!G:G,D:D,AGRIKOBA!D:D)</f>
        <v>0</v>
      </c>
      <c r="M101" s="12">
        <f>+SUMIF(LMOI!F:F,D:D,LMOI!C:C)</f>
        <v>10077655.529999999</v>
      </c>
      <c r="N101" s="12">
        <f>+SUMIF(TARTINE!G:G,D:D,TARTINE!D:D)</f>
        <v>7776400</v>
      </c>
      <c r="O101" s="12">
        <f>+SUMIF(IDF!F:F,D:D,IDF!C:C)</f>
        <v>1052077.28</v>
      </c>
      <c r="P101" s="12">
        <f>+SUMIF(RYA!G:G,D:D,RYA!D:D)</f>
        <v>0</v>
      </c>
      <c r="Q101" s="12">
        <f>+SUMIF('SCI NOAH'!G:G,D:D,'SCI NOAH'!D:D)</f>
        <v>0</v>
      </c>
      <c r="R101" s="12">
        <f>+SUMIF(SIM!F:F,D:D,SIM!C:C)</f>
        <v>0</v>
      </c>
      <c r="S101" s="163">
        <f>+SUMIF('First Energy'!A:A,D:D,'First Energy'!C:C)</f>
        <v>8350000</v>
      </c>
      <c r="T101" s="163">
        <f>+SUMIF('ID Motors'!G:G,D:D,'ID Motors'!D:D)</f>
        <v>109463381</v>
      </c>
      <c r="U101" s="12">
        <f>+SUMIF('ID RENTAL'!G:G,D:D,'ID RENTAL'!D:D)</f>
        <v>11551700</v>
      </c>
      <c r="V101" s="12">
        <f>+SUMIF('MCM '!G:G,D:D,'MCM '!D:D)</f>
        <v>56683774.32</v>
      </c>
      <c r="W101" s="12">
        <f>SUMIF(AGRIMOTORS!G:G,D:D,AGRIMOTORS!D:D)</f>
        <v>23519329.129999999</v>
      </c>
      <c r="X101" s="12">
        <f>+SUMIF(BOVIMA!F:F,D:D,BOVIMA!C:C)</f>
        <v>1100000</v>
      </c>
      <c r="Y101" s="12">
        <f>+SUMIF(AGRIFEED!F:F,D:D,AGRIFEED!C:C)</f>
        <v>0</v>
      </c>
      <c r="Z101" s="12">
        <f>SUMIF(AMIP!F:F,D:D,AMIP!C:C)</f>
        <v>0</v>
      </c>
      <c r="AA101" s="12">
        <f>+SUMIF(ISF!G:G,D:D,ISF!D:D)</f>
        <v>0</v>
      </c>
      <c r="AB101" s="124">
        <f>+SUMIF(DISCOI!G:G,D:D,DISCOI!D:D)</f>
        <v>17865468</v>
      </c>
      <c r="AC101" s="12">
        <f>+SUMIF(MABEL!F:F,D:D,MABEL!C:C)</f>
        <v>0</v>
      </c>
      <c r="AD101" s="12">
        <f>+SUMIF(NMP!F:F,D:D,NMP!C:C)</f>
        <v>0</v>
      </c>
      <c r="AE101" s="12">
        <f>+SUMIF('AMCHO '!F:F,D:D,'AMCHO '!C:C)</f>
        <v>3360000</v>
      </c>
      <c r="AF101" s="12">
        <f>+SUMIF(CONFORTIS!G:G,D:D,CONFORTIS!D:D)</f>
        <v>0</v>
      </c>
      <c r="AG101" s="12">
        <f>+SUMIF('IRS IMMO'!G:G,D:D,'IRS IMMO'!D:D)</f>
        <v>0</v>
      </c>
      <c r="AH101" s="12">
        <f>+SUMIFS(AGRIVETAM!C:C,AGRIVETAM!F:F,D:D)</f>
        <v>0</v>
      </c>
      <c r="AI101" s="12">
        <f>+SUMIF(EUROPAINTS!F:F,D:D,EUROPAINTS!C:C)</f>
        <v>0</v>
      </c>
      <c r="AJ101" s="12">
        <f>+SUMIF('VET ABE'!F:F,D:D,'VET ABE'!D:D)</f>
        <v>0</v>
      </c>
      <c r="AK101" s="12">
        <f>SUMIF('VET FIA'!F:F,D:D,'VET FIA'!D:D)</f>
        <v>0</v>
      </c>
      <c r="AL101" s="12">
        <f>+SUMIF('CSS SAKAY'!F:F,D:D,'CSS SAKAY'!C:C)</f>
        <v>0</v>
      </c>
      <c r="AM101" s="12"/>
      <c r="AN101" s="12">
        <f>SUMIF('United Malagasy'!F:F,D:D,'United Malagasy'!C:C)</f>
        <v>0</v>
      </c>
      <c r="AO101" s="12">
        <f>+SUMIF(NUTRIFOOD!E:E,D:D,NUTRIFOOD!C:C)</f>
        <v>0</v>
      </c>
      <c r="AP101" s="12">
        <f>+SUMIF(FERRIS!H:H,D:D,FERRIS!E:E)</f>
        <v>3300000</v>
      </c>
      <c r="AQ101" s="12">
        <f>+SUMIF(SEM!F:F,D:D,SEM!C:C)</f>
        <v>53728000</v>
      </c>
      <c r="AR101" s="12">
        <f>+SUMIF(Madatrade!F:F,D:D,Madatrade!C:C)</f>
        <v>12849439</v>
      </c>
      <c r="AS101" s="12">
        <f>+SUMIF('FLY TECH'!F:F,D:D,'FLY TECH'!D:D)</f>
        <v>73795194.359999999</v>
      </c>
      <c r="AT101" s="12">
        <f>+SUMIFS('FIRST INVESTISSEMENT'!D:D,'FIRST INVESTISSEMENT'!G:G,D:D)</f>
        <v>48695821.82</v>
      </c>
      <c r="AU101" s="164">
        <f t="shared" si="9"/>
        <v>1170807545.8899999</v>
      </c>
      <c r="AV101" s="165">
        <f t="shared" si="10"/>
        <v>258852.4962147378</v>
      </c>
    </row>
    <row r="102" spans="1:48" hidden="1" x14ac:dyDescent="0.25">
      <c r="A102" s="11" t="str">
        <f t="shared" si="6"/>
        <v>2</v>
      </c>
      <c r="B102" s="11" t="str">
        <f t="shared" si="7"/>
        <v>28</v>
      </c>
      <c r="C102" s="11" t="str">
        <f t="shared" si="8"/>
        <v>280</v>
      </c>
      <c r="D102" s="22">
        <v>28030000</v>
      </c>
      <c r="E102" s="119" t="s">
        <v>3225</v>
      </c>
      <c r="F102" s="11" t="s">
        <v>1658</v>
      </c>
      <c r="G102" s="12">
        <f>+SUMIF(AGRIFARM!H:H,D:D,AGRIFARM!L:L)</f>
        <v>0</v>
      </c>
      <c r="H102" s="12">
        <f>+SUMIF(AGRICORP!I:I,D:D,AGRICORP!D:D)</f>
        <v>0</v>
      </c>
      <c r="I102" s="12">
        <f>+SUMIF(SMTP!D:D,D:D,SMTP!F:F)</f>
        <v>0</v>
      </c>
      <c r="J102" s="12">
        <f>+SUMIF(AGRIVET!G:G,D:D,AGRIVET!D:D)</f>
        <v>0</v>
      </c>
      <c r="K102" s="12">
        <f>+SUMIF(AGRIVAL!G:G,D:D,AGRIVAL!D:D)</f>
        <v>0</v>
      </c>
      <c r="L102" s="12">
        <f>+SUMIF(AGRIKOBA!G:G,D:D,AGRIKOBA!D:D)</f>
        <v>0</v>
      </c>
      <c r="M102" s="12">
        <f>+SUMIF(LMOI!F:F,D:D,LMOI!C:C)</f>
        <v>0</v>
      </c>
      <c r="N102" s="12">
        <f>+SUMIF(TARTINE!G:G,D:D,TARTINE!D:D)</f>
        <v>-395000</v>
      </c>
      <c r="O102" s="12">
        <f>+SUMIF(IDF!F:F,D:D,IDF!C:C)</f>
        <v>0</v>
      </c>
      <c r="P102" s="12">
        <f>+SUMIF(RYA!G:G,D:D,RYA!D:D)</f>
        <v>0</v>
      </c>
      <c r="Q102" s="12">
        <f>+SUMIF('SCI NOAH'!G:G,D:D,'SCI NOAH'!D:D)</f>
        <v>0</v>
      </c>
      <c r="R102" s="12">
        <f>+SUMIF(SIM!F:F,D:D,SIM!C:C)</f>
        <v>0</v>
      </c>
      <c r="S102" s="163">
        <f>+SUMIF('First Energy'!A:A,D:D,'First Energy'!C:C)</f>
        <v>0</v>
      </c>
      <c r="T102" s="163">
        <f>+SUMIF('ID Motors'!G:G,D:D,'ID Motors'!D:D)</f>
        <v>0</v>
      </c>
      <c r="U102" s="12">
        <f>+SUMIF('ID RENTAL'!G:G,D:D,'ID RENTAL'!D:D)</f>
        <v>0</v>
      </c>
      <c r="V102" s="12">
        <f>+SUMIF('MCM '!G:G,D:D,'MCM '!D:D)</f>
        <v>0</v>
      </c>
      <c r="W102" s="12">
        <f>SUMIF(AGRIMOTORS!G:G,D:D,AGRIMOTORS!D:D)</f>
        <v>0</v>
      </c>
      <c r="X102" s="12">
        <f>+SUMIF(BOVIMA!F:F,D:D,BOVIMA!C:C)</f>
        <v>0</v>
      </c>
      <c r="Y102" s="12">
        <f>+SUMIF(AGRIFEED!F:F,D:D,AGRIFEED!C:C)</f>
        <v>0</v>
      </c>
      <c r="Z102" s="12">
        <f>SUMIF(AMIP!F:F,D:D,AMIP!C:C)</f>
        <v>0</v>
      </c>
      <c r="AA102" s="12">
        <f>+SUMIF(ISF!G:G,D:D,ISF!D:D)</f>
        <v>0</v>
      </c>
      <c r="AB102" s="124">
        <f>+SUMIF(DISCOI!G:G,D:D,DISCOI!D:D)</f>
        <v>0</v>
      </c>
      <c r="AC102" s="12">
        <f>+SUMIF(MABEL!F:F,D:D,MABEL!C:C)</f>
        <v>-1325.06</v>
      </c>
      <c r="AD102" s="12">
        <f>+SUMIF(NMP!F:F,D:D,NMP!C:C)</f>
        <v>0</v>
      </c>
      <c r="AE102" s="12">
        <f>+SUMIF('AMCHO '!F:F,D:D,'AMCHO '!C:C)</f>
        <v>0</v>
      </c>
      <c r="AF102" s="12">
        <f>+SUMIF(CONFORTIS!G:G,D:D,CONFORTIS!D:D)</f>
        <v>0</v>
      </c>
      <c r="AG102" s="12">
        <f>+SUMIF('IRS IMMO'!G:G,D:D,'IRS IMMO'!D:D)</f>
        <v>0</v>
      </c>
      <c r="AH102" s="12">
        <f>+SUMIFS(AGRIVETAM!C:C,AGRIVETAM!F:F,D:D)</f>
        <v>0</v>
      </c>
      <c r="AI102" s="12">
        <f>+SUMIF(EUROPAINTS!F:F,D:D,EUROPAINTS!C:C)</f>
        <v>0</v>
      </c>
      <c r="AJ102" s="12">
        <f>+SUMIF('VET ABE'!F:F,D:D,'VET ABE'!D:D)</f>
        <v>0</v>
      </c>
      <c r="AK102" s="12">
        <f>SUMIF('VET FIA'!F:F,D:D,'VET FIA'!D:D)</f>
        <v>0</v>
      </c>
      <c r="AL102" s="12">
        <f>+SUMIF('CSS SAKAY'!F:F,D:D,'CSS SAKAY'!C:C)</f>
        <v>0</v>
      </c>
      <c r="AM102" s="12"/>
      <c r="AN102" s="12">
        <f>SUMIF('United Malagasy'!F:F,D:D,'United Malagasy'!C:C)</f>
        <v>0</v>
      </c>
      <c r="AO102" s="12">
        <f>+SUMIF(NUTRIFOOD!E:E,D:D,NUTRIFOOD!C:C)</f>
        <v>0</v>
      </c>
      <c r="AP102" s="12">
        <f>+SUMIF(FERRIS!H:H,D:D,FERRIS!E:E)</f>
        <v>0</v>
      </c>
      <c r="AQ102" s="12">
        <f>+SUMIF(SEM!F:F,D:D,SEM!C:C)</f>
        <v>-6998147.1100000003</v>
      </c>
      <c r="AR102" s="12">
        <f>+SUMIF(Madatrade!F:F,D:D,Madatrade!C:C)</f>
        <v>0</v>
      </c>
      <c r="AS102" s="12">
        <f>+SUMIF('FLY TECH'!F:F,D:D,'FLY TECH'!D:D)</f>
        <v>0</v>
      </c>
      <c r="AT102" s="12">
        <f>+SUMIFS('FIRST INVESTISSEMENT'!D:D,'FIRST INVESTISSEMENT'!G:G,D:D)</f>
        <v>0</v>
      </c>
      <c r="AU102" s="164">
        <f t="shared" si="9"/>
        <v>-7394472.1699999999</v>
      </c>
      <c r="AV102" s="165">
        <f t="shared" si="10"/>
        <v>-1634.8353630911267</v>
      </c>
    </row>
    <row r="103" spans="1:48" hidden="1" x14ac:dyDescent="0.25">
      <c r="A103" s="11" t="str">
        <f t="shared" si="6"/>
        <v>2</v>
      </c>
      <c r="B103" s="11" t="str">
        <f t="shared" si="7"/>
        <v>28</v>
      </c>
      <c r="C103" s="11" t="str">
        <f t="shared" si="8"/>
        <v>280</v>
      </c>
      <c r="D103" s="23">
        <v>28040000</v>
      </c>
      <c r="E103" s="196" t="s">
        <v>3226</v>
      </c>
      <c r="F103" s="24" t="s">
        <v>265</v>
      </c>
      <c r="G103" s="12">
        <f>+SUMIF(AGRIFARM!H:H,D:D,AGRIFARM!L:L)</f>
        <v>-3868540.9</v>
      </c>
      <c r="H103" s="12">
        <f>+SUMIF(AGRICORP!I:I,D:D,AGRICORP!D:D)</f>
        <v>0</v>
      </c>
      <c r="I103" s="12">
        <f>+SUMIF(SMTP!D:D,D:D,SMTP!F:F)</f>
        <v>-160394081.31</v>
      </c>
      <c r="J103" s="12">
        <f>+SUMIF(AGRIVET!G:G,D:D,AGRIVET!D:D)</f>
        <v>-66952203.479999997</v>
      </c>
      <c r="K103" s="12">
        <f>+SUMIF(AGRIVAL!G:G,D:D,AGRIVAL!D:D)</f>
        <v>-21223664.350000001</v>
      </c>
      <c r="L103" s="12">
        <f>+SUMIF(AGRIKOBA!G:G,D:D,AGRIKOBA!D:D)</f>
        <v>0</v>
      </c>
      <c r="M103" s="12">
        <f>+SUMIF(LMOI!F:F,D:D,LMOI!C:C)</f>
        <v>-101346.03</v>
      </c>
      <c r="N103" s="12">
        <f>+SUMIF(TARTINE!G:G,D:D,TARTINE!D:D)</f>
        <v>0</v>
      </c>
      <c r="O103" s="12">
        <f>+SUMIF(IDF!F:F,D:D,IDF!C:C)</f>
        <v>-4832320.3600000003</v>
      </c>
      <c r="P103" s="12">
        <f>+SUMIF(RYA!G:G,D:D,RYA!D:D)</f>
        <v>0</v>
      </c>
      <c r="Q103" s="12">
        <f>+SUMIF('SCI NOAH'!G:G,D:D,'SCI NOAH'!D:D)</f>
        <v>0</v>
      </c>
      <c r="R103" s="12">
        <f>+SUMIF(SIM!F:F,D:D,SIM!C:C)</f>
        <v>0</v>
      </c>
      <c r="S103" s="163">
        <f>+SUMIF('First Energy'!A:A,D:D,'First Energy'!C:C)</f>
        <v>-4832320.32</v>
      </c>
      <c r="T103" s="163">
        <f>+SUMIF('ID Motors'!G:G,D:D,'ID Motors'!D:D)</f>
        <v>-4859166.57</v>
      </c>
      <c r="U103" s="12">
        <f>+SUMIF('ID RENTAL'!G:G,D:D,'ID RENTAL'!D:D)</f>
        <v>0</v>
      </c>
      <c r="V103" s="12">
        <f>+SUMIF('MCM '!G:G,D:D,'MCM '!D:D)</f>
        <v>-3127678.13</v>
      </c>
      <c r="W103" s="12">
        <f>SUMIF(AGRIMOTORS!G:G,D:D,AGRIMOTORS!D:D)</f>
        <v>0</v>
      </c>
      <c r="X103" s="12">
        <f>+SUMIF(BOVIMA!F:F,D:D,BOVIMA!C:C)</f>
        <v>0</v>
      </c>
      <c r="Y103" s="12">
        <f>+SUMIF(AGRIFEED!F:F,D:D,AGRIFEED!C:C)</f>
        <v>0</v>
      </c>
      <c r="Z103" s="12">
        <f>SUMIF(AMIP!F:F,D:D,AMIP!C:C)</f>
        <v>0</v>
      </c>
      <c r="AA103" s="12">
        <f>+SUMIF(ISF!G:G,D:D,ISF!D:D)</f>
        <v>0</v>
      </c>
      <c r="AB103" s="124">
        <f>+SUMIF(DISCOI!G:G,D:D,DISCOI!D:D)</f>
        <v>-4832320.37</v>
      </c>
      <c r="AC103" s="12">
        <f>+SUMIF(MABEL!F:F,D:D,MABEL!C:C)</f>
        <v>0</v>
      </c>
      <c r="AD103" s="12">
        <f>+SUMIF(NMP!F:F,D:D,NMP!C:C)</f>
        <v>0</v>
      </c>
      <c r="AE103" s="12">
        <f>+SUMIF('AMCHO '!F:F,D:D,'AMCHO '!C:C)</f>
        <v>0</v>
      </c>
      <c r="AF103" s="12">
        <f>+SUMIF(CONFORTIS!G:G,D:D,CONFORTIS!D:D)</f>
        <v>0</v>
      </c>
      <c r="AG103" s="12">
        <f>+SUMIF('IRS IMMO'!G:G,D:D,'IRS IMMO'!D:D)</f>
        <v>0</v>
      </c>
      <c r="AH103" s="12">
        <f>+SUMIFS(AGRIVETAM!C:C,AGRIVETAM!F:F,D:D)</f>
        <v>0</v>
      </c>
      <c r="AI103" s="12">
        <f>+SUMIF(EUROPAINTS!F:F,D:D,EUROPAINTS!C:C)</f>
        <v>-4832320.3499999996</v>
      </c>
      <c r="AJ103" s="12">
        <f>+SUMIF('VET ABE'!F:F,D:D,'VET ABE'!D:D)</f>
        <v>0</v>
      </c>
      <c r="AK103" s="12">
        <f>SUMIF('VET FIA'!F:F,D:D,'VET FIA'!D:D)</f>
        <v>0</v>
      </c>
      <c r="AL103" s="12">
        <f>+SUMIF('CSS SAKAY'!F:F,D:D,'CSS SAKAY'!C:C)</f>
        <v>0</v>
      </c>
      <c r="AM103" s="12"/>
      <c r="AN103" s="12">
        <f>SUMIF('United Malagasy'!F:F,D:D,'United Malagasy'!C:C)</f>
        <v>0</v>
      </c>
      <c r="AO103" s="12">
        <f>+SUMIF(NUTRIFOOD!E:E,D:D,NUTRIFOOD!C:C)</f>
        <v>0</v>
      </c>
      <c r="AP103" s="12">
        <f>+SUMIF(FERRIS!H:H,D:D,FERRIS!E:E)</f>
        <v>0</v>
      </c>
      <c r="AQ103" s="12">
        <f>+SUMIF(SEM!F:F,D:D,SEM!C:C)</f>
        <v>0</v>
      </c>
      <c r="AR103" s="12">
        <f>+SUMIF(Madatrade!F:F,D:D,Madatrade!C:C)</f>
        <v>0</v>
      </c>
      <c r="AS103" s="12">
        <f>+SUMIF('FLY TECH'!F:F,D:D,'FLY TECH'!D:D)</f>
        <v>0</v>
      </c>
      <c r="AT103" s="12">
        <f>+SUMIFS('FIRST INVESTISSEMENT'!D:D,'FIRST INVESTISSEMENT'!G:G,D:D)</f>
        <v>0</v>
      </c>
      <c r="AU103" s="164">
        <f t="shared" si="9"/>
        <v>-279855962.17000002</v>
      </c>
      <c r="AV103" s="165">
        <f t="shared" si="10"/>
        <v>-61873.033396974512</v>
      </c>
    </row>
    <row r="104" spans="1:48" hidden="1" x14ac:dyDescent="0.25">
      <c r="A104" s="11" t="str">
        <f t="shared" si="6"/>
        <v>2</v>
      </c>
      <c r="B104" s="11" t="str">
        <f t="shared" si="7"/>
        <v>28</v>
      </c>
      <c r="C104" s="11" t="str">
        <f t="shared" si="8"/>
        <v>280</v>
      </c>
      <c r="D104" s="23">
        <v>28050000</v>
      </c>
      <c r="E104" s="119" t="s">
        <v>3225</v>
      </c>
      <c r="F104" s="57" t="s">
        <v>819</v>
      </c>
      <c r="G104" s="12">
        <f>+SUMIF(AGRIFARM!H:H,D:D,AGRIFARM!L:L)</f>
        <v>0</v>
      </c>
      <c r="H104" s="12">
        <f>+SUMIF(AGRICORP!I:I,D:D,AGRICORP!D:D)</f>
        <v>0</v>
      </c>
      <c r="I104" s="12">
        <f>+SUMIF(SMTP!D:D,D:D,SMTP!F:F)</f>
        <v>0</v>
      </c>
      <c r="J104" s="12">
        <f>+SUMIF(AGRIVET!G:G,D:D,AGRIVET!D:D)</f>
        <v>0</v>
      </c>
      <c r="K104" s="12">
        <f>+SUMIF(AGRIVAL!G:G,D:D,AGRIVAL!D:D)</f>
        <v>-6174624.7999999998</v>
      </c>
      <c r="L104" s="12">
        <f>+SUMIF(AGRIKOBA!G:G,D:D,AGRIKOBA!D:D)</f>
        <v>0</v>
      </c>
      <c r="M104" s="12">
        <f>+SUMIF(LMOI!F:F,D:D,LMOI!C:C)</f>
        <v>0</v>
      </c>
      <c r="N104" s="12">
        <f>+SUMIF(TARTINE!G:G,D:D,TARTINE!D:D)</f>
        <v>0</v>
      </c>
      <c r="O104" s="12">
        <f>+SUMIF(IDF!F:F,D:D,IDF!C:C)</f>
        <v>0</v>
      </c>
      <c r="P104" s="12">
        <f>+SUMIF(RYA!G:G,D:D,RYA!D:D)</f>
        <v>0</v>
      </c>
      <c r="Q104" s="12">
        <f>+SUMIF('SCI NOAH'!G:G,D:D,'SCI NOAH'!D:D)</f>
        <v>0</v>
      </c>
      <c r="R104" s="12">
        <f>+SUMIF(SIM!F:F,D:D,SIM!C:C)</f>
        <v>0</v>
      </c>
      <c r="S104" s="163">
        <f>+SUMIF('First Energy'!A:A,D:D,'First Energy'!C:C)</f>
        <v>0</v>
      </c>
      <c r="T104" s="163">
        <f>+SUMIF('ID Motors'!G:G,D:D,'ID Motors'!D:D)</f>
        <v>0</v>
      </c>
      <c r="U104" s="12">
        <f>+SUMIF('ID RENTAL'!G:G,D:D,'ID RENTAL'!D:D)</f>
        <v>0</v>
      </c>
      <c r="V104" s="12">
        <f>+SUMIF('MCM '!G:G,D:D,'MCM '!D:D)</f>
        <v>0</v>
      </c>
      <c r="W104" s="12">
        <f>SUMIF(AGRIMOTORS!G:G,D:D,AGRIMOTORS!D:D)</f>
        <v>0</v>
      </c>
      <c r="X104" s="12">
        <f>+SUMIF(BOVIMA!F:F,D:D,BOVIMA!C:C)</f>
        <v>0</v>
      </c>
      <c r="Y104" s="12">
        <f>+SUMIF(AGRIFEED!F:F,D:D,AGRIFEED!C:C)</f>
        <v>0</v>
      </c>
      <c r="Z104" s="12">
        <f>SUMIF(AMIP!F:F,D:D,AMIP!C:C)</f>
        <v>0</v>
      </c>
      <c r="AA104" s="12">
        <f>+SUMIF(ISF!G:G,D:D,ISF!D:D)</f>
        <v>0</v>
      </c>
      <c r="AB104" s="124">
        <f>+SUMIF(DISCOI!G:G,D:D,DISCOI!D:D)</f>
        <v>0</v>
      </c>
      <c r="AC104" s="12">
        <f>+SUMIF(MABEL!F:F,D:D,MABEL!C:C)</f>
        <v>0</v>
      </c>
      <c r="AD104" s="12">
        <f>+SUMIF(NMP!F:F,D:D,NMP!C:C)</f>
        <v>0</v>
      </c>
      <c r="AE104" s="12">
        <f>+SUMIF('AMCHO '!F:F,D:D,'AMCHO '!C:C)</f>
        <v>0</v>
      </c>
      <c r="AF104" s="12">
        <f>+SUMIF(CONFORTIS!G:G,D:D,CONFORTIS!D:D)</f>
        <v>0</v>
      </c>
      <c r="AG104" s="12">
        <f>+SUMIF('IRS IMMO'!G:G,D:D,'IRS IMMO'!D:D)</f>
        <v>0</v>
      </c>
      <c r="AH104" s="12">
        <f>+SUMIFS(AGRIVETAM!C:C,AGRIVETAM!F:F,D:D)</f>
        <v>0</v>
      </c>
      <c r="AI104" s="12">
        <f>+SUMIF(EUROPAINTS!F:F,D:D,EUROPAINTS!C:C)</f>
        <v>0</v>
      </c>
      <c r="AJ104" s="12">
        <f>+SUMIF('VET ABE'!F:F,D:D,'VET ABE'!D:D)</f>
        <v>0</v>
      </c>
      <c r="AK104" s="12">
        <f>SUMIF('VET FIA'!F:F,D:D,'VET FIA'!D:D)</f>
        <v>0</v>
      </c>
      <c r="AL104" s="12">
        <f>+SUMIF('CSS SAKAY'!F:F,D:D,'CSS SAKAY'!C:C)</f>
        <v>0</v>
      </c>
      <c r="AM104" s="12"/>
      <c r="AN104" s="12">
        <f>SUMIF('United Malagasy'!F:F,D:D,'United Malagasy'!C:C)</f>
        <v>0</v>
      </c>
      <c r="AO104" s="12">
        <f>+SUMIF(NUTRIFOOD!E:E,D:D,NUTRIFOOD!C:C)</f>
        <v>0</v>
      </c>
      <c r="AP104" s="12">
        <f>+SUMIF(FERRIS!H:H,D:D,FERRIS!E:E)</f>
        <v>0</v>
      </c>
      <c r="AQ104" s="12">
        <f>+SUMIF(SEM!F:F,D:D,SEM!C:C)</f>
        <v>0</v>
      </c>
      <c r="AR104" s="12">
        <f>+SUMIF(Madatrade!F:F,D:D,Madatrade!C:C)</f>
        <v>0</v>
      </c>
      <c r="AS104" s="12">
        <f>+SUMIF('FLY TECH'!F:F,D:D,'FLY TECH'!D:D)</f>
        <v>0</v>
      </c>
      <c r="AT104" s="12">
        <f>+SUMIFS('FIRST INVESTISSEMENT'!D:D,'FIRST INVESTISSEMENT'!G:G,D:D)</f>
        <v>0</v>
      </c>
      <c r="AU104" s="164">
        <f t="shared" si="9"/>
        <v>-6174624.7999999998</v>
      </c>
      <c r="AV104" s="165">
        <f t="shared" si="10"/>
        <v>-1365.1407084624236</v>
      </c>
    </row>
    <row r="105" spans="1:48" hidden="1" x14ac:dyDescent="0.25">
      <c r="A105" s="11" t="str">
        <f t="shared" si="6"/>
        <v>2</v>
      </c>
      <c r="B105" s="11" t="str">
        <f t="shared" si="7"/>
        <v>28</v>
      </c>
      <c r="C105" s="11" t="str">
        <f t="shared" si="8"/>
        <v>280</v>
      </c>
      <c r="D105" s="23">
        <v>28080000</v>
      </c>
      <c r="E105" s="119" t="s">
        <v>3225</v>
      </c>
      <c r="F105" s="24" t="s">
        <v>601</v>
      </c>
      <c r="G105" s="12">
        <f>+SUMIF(AGRIFARM!H:H,D:D,AGRIFARM!L:L)</f>
        <v>0</v>
      </c>
      <c r="H105" s="12">
        <f>+SUMIF(AGRICORP!I:I,D:D,AGRICORP!D:D)</f>
        <v>0</v>
      </c>
      <c r="I105" s="12">
        <f>+SUMIF(SMTP!D:D,D:D,SMTP!F:F)</f>
        <v>0</v>
      </c>
      <c r="J105" s="12">
        <f>+SUMIF(AGRIVET!G:G,D:D,AGRIVET!D:D)</f>
        <v>-913308.63</v>
      </c>
      <c r="K105" s="12">
        <f>+SUMIF(AGRIVAL!G:G,D:D,AGRIVAL!D:D)</f>
        <v>0</v>
      </c>
      <c r="L105" s="12">
        <f>+SUMIF(AGRIKOBA!G:G,D:D,AGRIKOBA!D:D)</f>
        <v>0</v>
      </c>
      <c r="M105" s="12">
        <f>+SUMIF(LMOI!F:F,D:D,LMOI!C:C)</f>
        <v>0</v>
      </c>
      <c r="N105" s="12">
        <f>+SUMIF(TARTINE!G:G,D:D,TARTINE!D:D)</f>
        <v>0</v>
      </c>
      <c r="O105" s="12">
        <f>+SUMIF(IDF!F:F,D:D,IDF!C:C)</f>
        <v>0</v>
      </c>
      <c r="P105" s="12">
        <f>+SUMIF(RYA!G:G,D:D,RYA!D:D)</f>
        <v>0</v>
      </c>
      <c r="Q105" s="12">
        <f>+SUMIF('SCI NOAH'!G:G,D:D,'SCI NOAH'!D:D)</f>
        <v>0</v>
      </c>
      <c r="R105" s="12">
        <f>+SUMIF(SIM!F:F,D:D,SIM!C:C)</f>
        <v>0</v>
      </c>
      <c r="S105" s="163">
        <f>+SUMIF('First Energy'!A:A,D:D,'First Energy'!C:C)</f>
        <v>0</v>
      </c>
      <c r="T105" s="163">
        <f>+SUMIF('ID Motors'!G:G,D:D,'ID Motors'!D:D)</f>
        <v>0</v>
      </c>
      <c r="U105" s="12">
        <f>+SUMIF('ID RENTAL'!G:G,D:D,'ID RENTAL'!D:D)</f>
        <v>0</v>
      </c>
      <c r="V105" s="12">
        <f>+SUMIF('MCM '!G:G,D:D,'MCM '!D:D)</f>
        <v>0</v>
      </c>
      <c r="W105" s="12">
        <f>SUMIF(AGRIMOTORS!G:G,D:D,AGRIMOTORS!D:D)</f>
        <v>0</v>
      </c>
      <c r="X105" s="12">
        <f>+SUMIF(BOVIMA!F:F,D:D,BOVIMA!C:C)</f>
        <v>0</v>
      </c>
      <c r="Y105" s="12">
        <f>+SUMIF(AGRIFEED!F:F,D:D,AGRIFEED!C:C)</f>
        <v>0</v>
      </c>
      <c r="Z105" s="12">
        <f>SUMIF(AMIP!F:F,D:D,AMIP!C:C)</f>
        <v>0</v>
      </c>
      <c r="AA105" s="12">
        <f>+SUMIF(ISF!G:G,D:D,ISF!D:D)</f>
        <v>0</v>
      </c>
      <c r="AB105" s="124">
        <f>+SUMIF(DISCOI!G:G,D:D,DISCOI!D:D)</f>
        <v>0</v>
      </c>
      <c r="AC105" s="12">
        <f>+SUMIF(MABEL!F:F,D:D,MABEL!C:C)</f>
        <v>0</v>
      </c>
      <c r="AD105" s="12">
        <f>+SUMIF(NMP!F:F,D:D,NMP!C:C)</f>
        <v>0</v>
      </c>
      <c r="AE105" s="12">
        <f>+SUMIF('AMCHO '!F:F,D:D,'AMCHO '!C:C)</f>
        <v>0</v>
      </c>
      <c r="AF105" s="12">
        <f>+SUMIF(CONFORTIS!G:G,D:D,CONFORTIS!D:D)</f>
        <v>0</v>
      </c>
      <c r="AG105" s="12">
        <f>+SUMIF('IRS IMMO'!G:G,D:D,'IRS IMMO'!D:D)</f>
        <v>0</v>
      </c>
      <c r="AH105" s="12">
        <f>+SUMIFS(AGRIVETAM!C:C,AGRIVETAM!F:F,D:D)</f>
        <v>0</v>
      </c>
      <c r="AI105" s="12">
        <f>+SUMIF(EUROPAINTS!F:F,D:D,EUROPAINTS!C:C)</f>
        <v>0</v>
      </c>
      <c r="AJ105" s="12">
        <f>+SUMIF('VET ABE'!F:F,D:D,'VET ABE'!D:D)</f>
        <v>0</v>
      </c>
      <c r="AK105" s="12">
        <f>SUMIF('VET FIA'!F:F,D:D,'VET FIA'!D:D)</f>
        <v>0</v>
      </c>
      <c r="AL105" s="12">
        <f>+SUMIF('CSS SAKAY'!F:F,D:D,'CSS SAKAY'!C:C)</f>
        <v>0</v>
      </c>
      <c r="AM105" s="12"/>
      <c r="AN105" s="12">
        <f>SUMIF('United Malagasy'!F:F,D:D,'United Malagasy'!C:C)</f>
        <v>0</v>
      </c>
      <c r="AO105" s="12">
        <f>+SUMIF(NUTRIFOOD!E:E,D:D,NUTRIFOOD!C:C)</f>
        <v>0</v>
      </c>
      <c r="AP105" s="12">
        <f>+SUMIF(FERRIS!H:H,D:D,FERRIS!E:E)</f>
        <v>0</v>
      </c>
      <c r="AQ105" s="12">
        <f>+SUMIF(SEM!F:F,D:D,SEM!C:C)</f>
        <v>0</v>
      </c>
      <c r="AR105" s="12">
        <f>+SUMIF(Madatrade!F:F,D:D,Madatrade!C:C)</f>
        <v>0</v>
      </c>
      <c r="AS105" s="12">
        <f>+SUMIF('FLY TECH'!F:F,D:D,'FLY TECH'!D:D)</f>
        <v>0</v>
      </c>
      <c r="AT105" s="12">
        <f>+SUMIFS('FIRST INVESTISSEMENT'!D:D,'FIRST INVESTISSEMENT'!G:G,D:D)</f>
        <v>0</v>
      </c>
      <c r="AU105" s="164">
        <f t="shared" si="9"/>
        <v>-913308.63</v>
      </c>
      <c r="AV105" s="165">
        <f t="shared" si="10"/>
        <v>-201.9223565135562</v>
      </c>
    </row>
    <row r="106" spans="1:48" hidden="1" x14ac:dyDescent="0.25">
      <c r="A106" s="11" t="str">
        <f t="shared" si="6"/>
        <v>2</v>
      </c>
      <c r="B106" s="11" t="str">
        <f t="shared" si="7"/>
        <v>28</v>
      </c>
      <c r="C106" s="11" t="str">
        <f t="shared" si="8"/>
        <v>281</v>
      </c>
      <c r="D106" s="23">
        <v>28120000</v>
      </c>
      <c r="E106" s="196" t="s">
        <v>3227</v>
      </c>
      <c r="F106" s="24" t="s">
        <v>267</v>
      </c>
      <c r="G106" s="12">
        <f>+SUMIF(AGRIFARM!H:H,D:D,AGRIFARM!L:L)</f>
        <v>-238397239.97999999</v>
      </c>
      <c r="H106" s="12">
        <f>+SUMIF(AGRICORP!I:I,D:D,AGRICORP!D:D)</f>
        <v>0</v>
      </c>
      <c r="I106" s="12">
        <f>+SUMIF(SMTP!D:D,D:D,SMTP!F:F)</f>
        <v>-71792859.905050203</v>
      </c>
      <c r="J106" s="12">
        <f>+SUMIF(AGRIVET!G:G,D:D,AGRIVET!D:D)</f>
        <v>-2385289.86</v>
      </c>
      <c r="K106" s="12">
        <f>+SUMIF(AGRIVAL!G:G,D:D,AGRIVAL!D:D)</f>
        <v>-94765663.209999993</v>
      </c>
      <c r="L106" s="12">
        <f>+SUMIF(AGRIKOBA!G:G,D:D,AGRIKOBA!D:D)</f>
        <v>-13385195.23</v>
      </c>
      <c r="M106" s="12">
        <f>+SUMIF(LMOI!F:F,D:D,LMOI!C:C)</f>
        <v>-589403990.13999999</v>
      </c>
      <c r="N106" s="12">
        <f>+SUMIF(TARTINE!G:G,D:D,TARTINE!D:D)</f>
        <v>0</v>
      </c>
      <c r="O106" s="12">
        <f>+SUMIF(IDF!F:F,D:D,IDF!C:C)</f>
        <v>-394509567.97000003</v>
      </c>
      <c r="P106" s="12">
        <f>+SUMIF(RYA!G:G,D:D,RYA!D:D)</f>
        <v>-53105015.799999997</v>
      </c>
      <c r="Q106" s="12">
        <f>+SUMIF('SCI NOAH'!G:G,D:D,'SCI NOAH'!D:D)</f>
        <v>0</v>
      </c>
      <c r="R106" s="12">
        <f>+SUMIF(SIM!F:F,D:D,SIM!C:C)</f>
        <v>0</v>
      </c>
      <c r="S106" s="163">
        <f>+SUMIF('First Energy'!A:A,D:D,'First Energy'!C:C)</f>
        <v>-2590910.54</v>
      </c>
      <c r="T106" s="163">
        <f>+SUMIF('ID Motors'!G:G,D:D,'ID Motors'!D:D)</f>
        <v>0</v>
      </c>
      <c r="U106" s="12">
        <f>+SUMIF('ID RENTAL'!G:G,D:D,'ID RENTAL'!D:D)</f>
        <v>0</v>
      </c>
      <c r="V106" s="12">
        <f>+SUMIF('MCM '!G:G,D:D,'MCM '!D:D)</f>
        <v>0</v>
      </c>
      <c r="W106" s="12">
        <f>SUMIF(AGRIMOTORS!G:G,D:D,AGRIMOTORS!D:D)</f>
        <v>0</v>
      </c>
      <c r="X106" s="12">
        <f>+SUMIF(BOVIMA!F:F,D:D,BOVIMA!C:C)</f>
        <v>0</v>
      </c>
      <c r="Y106" s="12">
        <f>+SUMIF(AGRIFEED!F:F,D:D,AGRIFEED!C:C)</f>
        <v>0</v>
      </c>
      <c r="Z106" s="12">
        <f>SUMIF(AMIP!F:F,D:D,AMIP!C:C)</f>
        <v>0</v>
      </c>
      <c r="AA106" s="12">
        <f>+SUMIF(ISF!G:G,D:D,ISF!D:D)</f>
        <v>0</v>
      </c>
      <c r="AB106" s="124">
        <f>+SUMIF(DISCOI!G:G,D:D,DISCOI!D:D)</f>
        <v>0</v>
      </c>
      <c r="AC106" s="12">
        <f>+SUMIF(MABEL!F:F,D:D,MABEL!C:C)</f>
        <v>-73082257.400000006</v>
      </c>
      <c r="AD106" s="12">
        <f>+SUMIF(NMP!F:F,D:D,NMP!C:C)</f>
        <v>0</v>
      </c>
      <c r="AE106" s="12">
        <f>+SUMIF('AMCHO '!F:F,D:D,'AMCHO '!C:C)</f>
        <v>0</v>
      </c>
      <c r="AF106" s="12">
        <f>+SUMIF(CONFORTIS!G:G,D:D,CONFORTIS!D:D)</f>
        <v>0</v>
      </c>
      <c r="AG106" s="12">
        <f>+SUMIF('IRS IMMO'!G:G,D:D,'IRS IMMO'!D:D)</f>
        <v>0</v>
      </c>
      <c r="AH106" s="12">
        <f>+SUMIFS(AGRIVETAM!C:C,AGRIVETAM!F:F,D:D)</f>
        <v>0</v>
      </c>
      <c r="AI106" s="12">
        <f>+SUMIF(EUROPAINTS!F:F,D:D,EUROPAINTS!C:C)</f>
        <v>0</v>
      </c>
      <c r="AJ106" s="12">
        <f>+SUMIF('VET ABE'!F:F,D:D,'VET ABE'!D:D)</f>
        <v>0</v>
      </c>
      <c r="AK106" s="12">
        <f>SUMIF('VET FIA'!F:F,D:D,'VET FIA'!D:D)</f>
        <v>0</v>
      </c>
      <c r="AL106" s="12">
        <f>+SUMIF('CSS SAKAY'!F:F,D:D,'CSS SAKAY'!C:C)</f>
        <v>0</v>
      </c>
      <c r="AM106" s="12"/>
      <c r="AN106" s="12">
        <f>SUMIF('United Malagasy'!F:F,D:D,'United Malagasy'!C:C)</f>
        <v>0</v>
      </c>
      <c r="AO106" s="12">
        <f>+SUMIF(NUTRIFOOD!E:E,D:D,NUTRIFOOD!C:C)</f>
        <v>0</v>
      </c>
      <c r="AP106" s="12">
        <f>+SUMIF(FERRIS!H:H,D:D,FERRIS!E:E)</f>
        <v>0</v>
      </c>
      <c r="AQ106" s="12">
        <f>+SUMIF(SEM!F:F,D:D,SEM!C:C)</f>
        <v>0</v>
      </c>
      <c r="AR106" s="12">
        <f>+SUMIF(Madatrade!F:F,D:D,Madatrade!C:C)</f>
        <v>0</v>
      </c>
      <c r="AS106" s="12">
        <f>+SUMIF('FLY TECH'!F:F,D:D,'FLY TECH'!D:D)</f>
        <v>0</v>
      </c>
      <c r="AT106" s="12">
        <f>+SUMIFS('FIRST INVESTISSEMENT'!D:D,'FIRST INVESTISSEMENT'!G:G,D:D)</f>
        <v>-75940059</v>
      </c>
      <c r="AU106" s="164">
        <f t="shared" si="9"/>
        <v>-1609358049.0350502</v>
      </c>
      <c r="AV106" s="165">
        <f t="shared" si="10"/>
        <v>-355811.12349197513</v>
      </c>
    </row>
    <row r="107" spans="1:48" hidden="1" x14ac:dyDescent="0.25">
      <c r="A107" s="11" t="str">
        <f t="shared" si="6"/>
        <v>2</v>
      </c>
      <c r="B107" s="11" t="str">
        <f t="shared" si="7"/>
        <v>28</v>
      </c>
      <c r="C107" s="11" t="str">
        <f t="shared" si="8"/>
        <v>281</v>
      </c>
      <c r="D107" s="23">
        <v>28130000</v>
      </c>
      <c r="E107" s="196" t="s">
        <v>3228</v>
      </c>
      <c r="F107" s="24" t="s">
        <v>268</v>
      </c>
      <c r="G107" s="12">
        <f>+SUMIF(AGRIFARM!H:H,D:D,AGRIFARM!L:L)</f>
        <v>-2104097875.4300001</v>
      </c>
      <c r="H107" s="12">
        <f>+SUMIF(AGRICORP!I:I,D:D,AGRICORP!D:D)</f>
        <v>0</v>
      </c>
      <c r="I107" s="12">
        <f>+SUMIF(SMTP!D:D,D:D,SMTP!F:F)</f>
        <v>-1739187204.717</v>
      </c>
      <c r="J107" s="12">
        <f>+SUMIF(AGRIVET!G:G,D:D,AGRIVET!D:D)</f>
        <v>-60485036.979999997</v>
      </c>
      <c r="K107" s="12">
        <f>+SUMIF(AGRIVAL!G:G,D:D,AGRIVAL!D:D)</f>
        <v>-1978580186.3299999</v>
      </c>
      <c r="L107" s="12">
        <f>+SUMIF(AGRIKOBA!G:G,D:D,AGRIKOBA!D:D)</f>
        <v>-288532597.17000002</v>
      </c>
      <c r="M107" s="12">
        <f>+SUMIF(LMOI!F:F,D:D,LMOI!C:C)</f>
        <v>-1837505636.4400001</v>
      </c>
      <c r="N107" s="12">
        <f>+SUMIF(TARTINE!G:G,D:D,TARTINE!D:D)</f>
        <v>0</v>
      </c>
      <c r="O107" s="12">
        <f>+SUMIF(IDF!F:F,D:D,IDF!C:C)</f>
        <v>-16949333568.639999</v>
      </c>
      <c r="P107" s="12">
        <f>+SUMIF(RYA!G:G,D:D,RYA!D:D)</f>
        <v>-446074621.95999998</v>
      </c>
      <c r="Q107" s="12">
        <f>+SUMIF('SCI NOAH'!G:G,D:D,'SCI NOAH'!D:D)</f>
        <v>0</v>
      </c>
      <c r="R107" s="12">
        <f>+SUMIF(SIM!F:F,D:D,SIM!C:C)</f>
        <v>-1093785632.1300001</v>
      </c>
      <c r="S107" s="163">
        <f>+SUMIF('First Energy'!A:A,D:D,'First Energy'!C:C)</f>
        <v>-47969533.329999998</v>
      </c>
      <c r="T107" s="163">
        <f>+SUMIF('ID Motors'!G:G,D:D,'ID Motors'!D:D)</f>
        <v>0</v>
      </c>
      <c r="U107" s="12">
        <f>+SUMIF('ID RENTAL'!G:G,D:D,'ID RENTAL'!D:D)</f>
        <v>0</v>
      </c>
      <c r="V107" s="12">
        <f>+SUMIF('MCM '!G:G,D:D,'MCM '!D:D)</f>
        <v>0</v>
      </c>
      <c r="W107" s="12">
        <f>SUMIF(AGRIMOTORS!G:G,D:D,AGRIMOTORS!D:D)</f>
        <v>-1334439.23</v>
      </c>
      <c r="X107" s="12">
        <f>+SUMIF(BOVIMA!F:F,D:D,BOVIMA!C:C)</f>
        <v>-27865819.059999999</v>
      </c>
      <c r="Y107" s="12">
        <f>+SUMIF(AGRIFEED!F:F,D:D,AGRIFEED!C:C)</f>
        <v>0</v>
      </c>
      <c r="Z107" s="12">
        <f>SUMIF(AMIP!F:F,D:D,AMIP!C:C)</f>
        <v>0</v>
      </c>
      <c r="AA107" s="12">
        <f>+SUMIF(ISF!G:G,D:D,ISF!D:D)</f>
        <v>-29434500</v>
      </c>
      <c r="AB107" s="124">
        <f>+SUMIF(DISCOI!G:G,D:D,DISCOI!D:D)</f>
        <v>0</v>
      </c>
      <c r="AC107" s="12">
        <f>+SUMIF(MABEL!F:F,D:D,MABEL!C:C)</f>
        <v>0</v>
      </c>
      <c r="AD107" s="12">
        <f>+SUMIF(NMP!F:F,D:D,NMP!C:C)</f>
        <v>0</v>
      </c>
      <c r="AE107" s="12">
        <f>+SUMIF('AMCHO '!F:F,D:D,'AMCHO '!C:C)</f>
        <v>-2877280.4750000001</v>
      </c>
      <c r="AF107" s="12">
        <f>+SUMIF(CONFORTIS!G:G,D:D,CONFORTIS!D:D)</f>
        <v>0</v>
      </c>
      <c r="AG107" s="12">
        <f>+SUMIF('IRS IMMO'!G:G,D:D,'IRS IMMO'!D:D)</f>
        <v>0</v>
      </c>
      <c r="AH107" s="12">
        <f>+SUMIFS(AGRIVETAM!C:C,AGRIVETAM!F:F,D:D)</f>
        <v>0</v>
      </c>
      <c r="AI107" s="12">
        <f>+SUMIF(EUROPAINTS!F:F,D:D,EUROPAINTS!C:C)</f>
        <v>0</v>
      </c>
      <c r="AJ107" s="12">
        <f>+SUMIF('VET ABE'!F:F,D:D,'VET ABE'!D:D)</f>
        <v>0</v>
      </c>
      <c r="AK107" s="12">
        <f>SUMIF('VET FIA'!F:F,D:D,'VET FIA'!D:D)</f>
        <v>0</v>
      </c>
      <c r="AL107" s="12">
        <f>+SUMIF('CSS SAKAY'!F:F,D:D,'CSS SAKAY'!C:C)</f>
        <v>0</v>
      </c>
      <c r="AM107" s="12"/>
      <c r="AN107" s="12">
        <f>SUMIF('United Malagasy'!F:F,D:D,'United Malagasy'!C:C)</f>
        <v>0</v>
      </c>
      <c r="AO107" s="12">
        <f>+SUMIF(NUTRIFOOD!E:E,D:D,NUTRIFOOD!C:C)</f>
        <v>0</v>
      </c>
      <c r="AP107" s="12">
        <f>+SUMIF(FERRIS!H:H,D:D,FERRIS!E:E)</f>
        <v>0</v>
      </c>
      <c r="AQ107" s="12">
        <f>+SUMIF(SEM!F:F,D:D,SEM!C:C)</f>
        <v>-203273376.40000001</v>
      </c>
      <c r="AR107" s="12">
        <f>+SUMIF(Madatrade!F:F,D:D,Madatrade!C:C)</f>
        <v>-73173304.019999996</v>
      </c>
      <c r="AS107" s="12">
        <f>+SUMIF('FLY TECH'!F:F,D:D,'FLY TECH'!D:D)</f>
        <v>0</v>
      </c>
      <c r="AT107" s="12">
        <f>+SUMIFS('FIRST INVESTISSEMENT'!D:D,'FIRST INVESTISSEMENT'!G:G,D:D)</f>
        <v>-5833344468.4199991</v>
      </c>
      <c r="AU107" s="164">
        <f t="shared" si="9"/>
        <v>-32716855080.732002</v>
      </c>
      <c r="AV107" s="165">
        <f t="shared" si="10"/>
        <v>-7233331.9303179253</v>
      </c>
    </row>
    <row r="108" spans="1:48" hidden="1" x14ac:dyDescent="0.25">
      <c r="A108" s="11" t="str">
        <f t="shared" si="6"/>
        <v>2</v>
      </c>
      <c r="B108" s="11" t="str">
        <f t="shared" si="7"/>
        <v>28</v>
      </c>
      <c r="C108" s="11" t="str">
        <f t="shared" si="8"/>
        <v>281</v>
      </c>
      <c r="D108" s="23">
        <v>28131000</v>
      </c>
      <c r="E108" s="196" t="s">
        <v>3227</v>
      </c>
      <c r="F108" s="24" t="s">
        <v>3337</v>
      </c>
      <c r="G108" s="12">
        <f>+SUMIF(AGRIFARM!H:H,D:D,AGRIFARM!L:L)</f>
        <v>0</v>
      </c>
      <c r="H108" s="12">
        <f>+SUMIF(AGRICORP!I:I,D:D,AGRICORP!D:D)</f>
        <v>0</v>
      </c>
      <c r="I108" s="12">
        <f>+SUMIF(SMTP!D:D,D:D,SMTP!F:F)</f>
        <v>0</v>
      </c>
      <c r="J108" s="12">
        <f>+SUMIF(AGRIVET!G:G,D:D,AGRIVET!D:D)</f>
        <v>0</v>
      </c>
      <c r="K108" s="12">
        <f>+SUMIF(AGRIVAL!G:G,D:D,AGRIVAL!D:D)</f>
        <v>0</v>
      </c>
      <c r="L108" s="12">
        <f>+SUMIF(AGRIKOBA!G:G,D:D,AGRIKOBA!D:D)</f>
        <v>0</v>
      </c>
      <c r="M108" s="12">
        <f>+SUMIF(LMOI!F:F,D:D,LMOI!C:C)</f>
        <v>-1409672881.9200001</v>
      </c>
      <c r="N108" s="12">
        <f>+SUMIF(TARTINE!G:G,D:D,TARTINE!D:D)</f>
        <v>0</v>
      </c>
      <c r="O108" s="12">
        <f>+SUMIF(IDF!F:F,D:D,IDF!C:C)</f>
        <v>0</v>
      </c>
      <c r="P108" s="12">
        <f>+SUMIF(RYA!G:G,D:D,RYA!D:D)</f>
        <v>0</v>
      </c>
      <c r="Q108" s="12">
        <f>+SUMIF('SCI NOAH'!G:G,D:D,'SCI NOAH'!D:D)</f>
        <v>0</v>
      </c>
      <c r="R108" s="12">
        <f>+SUMIF(SIM!F:F,D:D,SIM!C:C)</f>
        <v>0</v>
      </c>
      <c r="S108" s="163">
        <f>+SUMIF('First Energy'!A:A,D:D,'First Energy'!C:C)</f>
        <v>-23055976.920000002</v>
      </c>
      <c r="T108" s="163">
        <f>+SUMIF('ID Motors'!G:G,D:D,'ID Motors'!D:D)</f>
        <v>0</v>
      </c>
      <c r="U108" s="12">
        <f>+SUMIF('ID RENTAL'!G:G,D:D,'ID RENTAL'!D:D)</f>
        <v>0</v>
      </c>
      <c r="V108" s="12">
        <f>+SUMIF('MCM '!G:G,D:D,'MCM '!D:D)</f>
        <v>0</v>
      </c>
      <c r="W108" s="12">
        <f>SUMIF(AGRIMOTORS!G:G,D:D,AGRIMOTORS!D:D)</f>
        <v>0</v>
      </c>
      <c r="X108" s="12">
        <f>+SUMIF(BOVIMA!F:F,D:D,BOVIMA!C:C)</f>
        <v>0</v>
      </c>
      <c r="Y108" s="12">
        <f>+SUMIF(AGRIFEED!F:F,D:D,AGRIFEED!C:C)</f>
        <v>0</v>
      </c>
      <c r="Z108" s="12">
        <f>SUMIF(AMIP!F:F,D:D,AMIP!C:C)</f>
        <v>0</v>
      </c>
      <c r="AA108" s="12">
        <f>+SUMIF(ISF!G:G,D:D,ISF!D:D)</f>
        <v>0</v>
      </c>
      <c r="AB108" s="124">
        <f>+SUMIF(DISCOI!G:G,D:D,DISCOI!D:D)</f>
        <v>0</v>
      </c>
      <c r="AC108" s="12">
        <f>+SUMIF(MABEL!F:F,D:D,MABEL!C:C)</f>
        <v>0</v>
      </c>
      <c r="AD108" s="12">
        <f>+SUMIF(NMP!F:F,D:D,NMP!C:C)</f>
        <v>0</v>
      </c>
      <c r="AE108" s="12">
        <f>+SUMIF('AMCHO '!F:F,D:D,'AMCHO '!C:C)</f>
        <v>0</v>
      </c>
      <c r="AF108" s="12">
        <f>+SUMIF(CONFORTIS!G:G,D:D,CONFORTIS!D:D)</f>
        <v>0</v>
      </c>
      <c r="AG108" s="12">
        <f>+SUMIF('IRS IMMO'!G:G,D:D,'IRS IMMO'!D:D)</f>
        <v>0</v>
      </c>
      <c r="AH108" s="12">
        <f>+SUMIFS(AGRIVETAM!C:C,AGRIVETAM!F:F,D:D)</f>
        <v>0</v>
      </c>
      <c r="AI108" s="12">
        <f>+SUMIF(EUROPAINTS!F:F,D:D,EUROPAINTS!C:C)</f>
        <v>0</v>
      </c>
      <c r="AJ108" s="12">
        <f>+SUMIF('VET ABE'!F:F,D:D,'VET ABE'!D:D)</f>
        <v>0</v>
      </c>
      <c r="AK108" s="12">
        <f>SUMIF('VET FIA'!F:F,D:D,'VET FIA'!D:D)</f>
        <v>0</v>
      </c>
      <c r="AL108" s="12">
        <f>+SUMIF('CSS SAKAY'!F:F,D:D,'CSS SAKAY'!C:C)</f>
        <v>0</v>
      </c>
      <c r="AM108" s="12"/>
      <c r="AN108" s="12">
        <f>SUMIF('United Malagasy'!F:F,D:D,'United Malagasy'!C:C)</f>
        <v>0</v>
      </c>
      <c r="AO108" s="12">
        <f>+SUMIF(NUTRIFOOD!E:E,D:D,NUTRIFOOD!C:C)</f>
        <v>0</v>
      </c>
      <c r="AP108" s="12">
        <f>+SUMIF(FERRIS!H:H,D:D,FERRIS!E:E)</f>
        <v>0</v>
      </c>
      <c r="AQ108" s="12">
        <f>+SUMIF(SEM!F:F,D:D,SEM!C:C)</f>
        <v>0</v>
      </c>
      <c r="AR108" s="12">
        <f>+SUMIF(Madatrade!F:F,D:D,Madatrade!C:C)</f>
        <v>0</v>
      </c>
      <c r="AS108" s="12">
        <f>+SUMIF('FLY TECH'!F:F,D:D,'FLY TECH'!D:D)</f>
        <v>0</v>
      </c>
      <c r="AT108" s="12">
        <f>+SUMIFS('FIRST INVESTISSEMENT'!D:D,'FIRST INVESTISSEMENT'!G:G,D:D)</f>
        <v>0</v>
      </c>
      <c r="AU108" s="164">
        <f t="shared" si="9"/>
        <v>-1432728858.8400002</v>
      </c>
      <c r="AV108" s="165">
        <f t="shared" si="10"/>
        <v>-316760.37860493117</v>
      </c>
    </row>
    <row r="109" spans="1:48" hidden="1" x14ac:dyDescent="0.25">
      <c r="A109" s="11" t="str">
        <f t="shared" si="6"/>
        <v>2</v>
      </c>
      <c r="B109" s="11" t="str">
        <f t="shared" si="7"/>
        <v>28</v>
      </c>
      <c r="C109" s="11" t="str">
        <f t="shared" si="8"/>
        <v>281</v>
      </c>
      <c r="D109" s="23">
        <v>28150000</v>
      </c>
      <c r="E109" s="196" t="s">
        <v>3227</v>
      </c>
      <c r="F109" s="24" t="s">
        <v>269</v>
      </c>
      <c r="G109" s="12">
        <f>+SUMIF(AGRIFARM!H:H,D:D,AGRIFARM!L:L)</f>
        <v>-176347059.71000001</v>
      </c>
      <c r="H109" s="12">
        <f>+SUMIF(AGRICORP!I:I,D:D,AGRICORP!D:D)</f>
        <v>-13036.63</v>
      </c>
      <c r="I109" s="12">
        <f>+SUMIF(SMTP!D:D,D:D,SMTP!F:F)</f>
        <v>-327274932.850541</v>
      </c>
      <c r="J109" s="12">
        <f>+SUMIF(AGRIVET!G:G,D:D,AGRIVET!D:D)</f>
        <v>-446977391.44999999</v>
      </c>
      <c r="K109" s="12">
        <f>+SUMIF(AGRIVAL!G:G,D:D,AGRIVAL!D:D)</f>
        <v>-62121668.259999998</v>
      </c>
      <c r="L109" s="12">
        <f>+SUMIF(AGRIKOBA!G:G,D:D,AGRIKOBA!D:D)</f>
        <v>-382432238.50999999</v>
      </c>
      <c r="M109" s="12">
        <f>+SUMIF(LMOI!F:F,D:D,LMOI!C:C)</f>
        <v>0</v>
      </c>
      <c r="N109" s="12">
        <f>+SUMIF(TARTINE!G:G,D:D,TARTINE!D:D)</f>
        <v>-59334653.850000001</v>
      </c>
      <c r="O109" s="12">
        <f>+SUMIF(IDF!F:F,D:D,IDF!C:C)</f>
        <v>-1404519504.1800001</v>
      </c>
      <c r="P109" s="12">
        <f>+SUMIF(RYA!G:G,D:D,RYA!D:D)</f>
        <v>-20937299.800000001</v>
      </c>
      <c r="Q109" s="12">
        <f>+SUMIF('SCI NOAH'!G:G,D:D,'SCI NOAH'!D:D)</f>
        <v>0</v>
      </c>
      <c r="R109" s="12">
        <f>+SUMIF(SIM!F:F,D:D,SIM!C:C)</f>
        <v>-127673169.33</v>
      </c>
      <c r="S109" s="163">
        <f>+SUMIF('First Energy'!A:A,D:D,'First Energy'!C:C)</f>
        <v>-302458258.66100001</v>
      </c>
      <c r="T109" s="163">
        <f>+SUMIF('ID Motors'!G:G,D:D,'ID Motors'!D:D)</f>
        <v>-113230519.20999999</v>
      </c>
      <c r="U109" s="12">
        <f>+SUMIF('ID RENTAL'!G:G,D:D,'ID RENTAL'!D:D)</f>
        <v>0</v>
      </c>
      <c r="V109" s="12">
        <f>+SUMIF('MCM '!G:G,D:D,'MCM '!D:D)</f>
        <v>-193457828.97</v>
      </c>
      <c r="W109" s="12">
        <f>SUMIF(AGRIMOTORS!G:G,D:D,AGRIMOTORS!D:D)</f>
        <v>-3982622.96</v>
      </c>
      <c r="X109" s="12">
        <f>+SUMIF(BOVIMA!F:F,D:D,BOVIMA!C:C)</f>
        <v>0</v>
      </c>
      <c r="Y109" s="12">
        <f>+SUMIF(AGRIFEED!F:F,D:D,AGRIFEED!C:C)</f>
        <v>0</v>
      </c>
      <c r="Z109" s="12">
        <f>SUMIF(AMIP!F:F,D:D,AMIP!C:C)</f>
        <v>0</v>
      </c>
      <c r="AA109" s="12">
        <f>+SUMIF(ISF!G:G,D:D,ISF!D:D)</f>
        <v>0</v>
      </c>
      <c r="AB109" s="124">
        <f>+SUMIF(DISCOI!G:G,D:D,DISCOI!D:D)</f>
        <v>-201662800.61199999</v>
      </c>
      <c r="AC109" s="12">
        <f>+SUMIF(MABEL!F:F,D:D,MABEL!C:C)</f>
        <v>0</v>
      </c>
      <c r="AD109" s="12">
        <f>+SUMIF(NMP!F:F,D:D,NMP!C:C)</f>
        <v>0</v>
      </c>
      <c r="AE109" s="12">
        <f>+SUMIF('AMCHO '!F:F,D:D,'AMCHO '!C:C)</f>
        <v>0</v>
      </c>
      <c r="AF109" s="12">
        <f>+SUMIF(CONFORTIS!G:G,D:D,CONFORTIS!D:D)</f>
        <v>0</v>
      </c>
      <c r="AG109" s="12">
        <f>+SUMIF('IRS IMMO'!G:G,D:D,'IRS IMMO'!D:D)</f>
        <v>-219140.00347031999</v>
      </c>
      <c r="AH109" s="12">
        <f>+SUMIFS(AGRIVETAM!C:C,AGRIVETAM!F:F,D:D)</f>
        <v>-12862021.859999999</v>
      </c>
      <c r="AI109" s="12">
        <f>+SUMIF(EUROPAINTS!F:F,D:D,EUROPAINTS!C:C)</f>
        <v>-12127000</v>
      </c>
      <c r="AJ109" s="12">
        <f>+SUMIF('VET ABE'!F:F,D:D,'VET ABE'!D:D)</f>
        <v>-6885697.5</v>
      </c>
      <c r="AK109" s="12">
        <f>SUMIF('VET FIA'!F:F,D:D,'VET FIA'!D:D)</f>
        <v>0</v>
      </c>
      <c r="AL109" s="12">
        <f>+SUMIF('CSS SAKAY'!F:F,D:D,'CSS SAKAY'!C:C)</f>
        <v>0</v>
      </c>
      <c r="AM109" s="12"/>
      <c r="AN109" s="12">
        <f>SUMIF('United Malagasy'!F:F,D:D,'United Malagasy'!C:C)</f>
        <v>0</v>
      </c>
      <c r="AO109" s="12">
        <f>+SUMIF(NUTRIFOOD!E:E,D:D,NUTRIFOOD!C:C)</f>
        <v>0</v>
      </c>
      <c r="AP109" s="12">
        <f>+SUMIF(FERRIS!H:H,D:D,FERRIS!E:E)</f>
        <v>0</v>
      </c>
      <c r="AQ109" s="12">
        <f>+SUMIF(SEM!F:F,D:D,SEM!C:C)</f>
        <v>-52619257.479999997</v>
      </c>
      <c r="AR109" s="12">
        <f>+SUMIF(Madatrade!F:F,D:D,Madatrade!C:C)</f>
        <v>0</v>
      </c>
      <c r="AS109" s="12">
        <f>+SUMIF('FLY TECH'!F:F,D:D,'FLY TECH'!D:D)</f>
        <v>-24592394.129999999</v>
      </c>
      <c r="AT109" s="12">
        <f>+SUMIFS('FIRST INVESTISSEMENT'!D:D,'FIRST INVESTISSEMENT'!G:G,D:D)</f>
        <v>-29041011.210000001</v>
      </c>
      <c r="AU109" s="164">
        <f t="shared" si="9"/>
        <v>-3960769507.1670122</v>
      </c>
      <c r="AV109" s="165">
        <f t="shared" si="10"/>
        <v>-875681.98331181833</v>
      </c>
    </row>
    <row r="110" spans="1:48" hidden="1" x14ac:dyDescent="0.25">
      <c r="A110" s="11" t="str">
        <f t="shared" si="6"/>
        <v>2</v>
      </c>
      <c r="B110" s="11" t="str">
        <f t="shared" si="7"/>
        <v>28</v>
      </c>
      <c r="C110" s="11" t="str">
        <f t="shared" si="8"/>
        <v>281</v>
      </c>
      <c r="D110" s="23">
        <v>28151000</v>
      </c>
      <c r="E110" s="196" t="s">
        <v>3229</v>
      </c>
      <c r="F110" s="81" t="s">
        <v>1992</v>
      </c>
      <c r="G110" s="12">
        <f>+SUMIF(AGRIFARM!H:H,D:D,AGRIFARM!L:L)</f>
        <v>0</v>
      </c>
      <c r="H110" s="12">
        <f>+SUMIF(AGRICORP!I:I,D:D,AGRICORP!D:D)</f>
        <v>-23400</v>
      </c>
      <c r="I110" s="12">
        <f>+SUMIF(SMTP!D:D,D:D,SMTP!F:F)</f>
        <v>0</v>
      </c>
      <c r="J110" s="12">
        <f>+SUMIF(AGRIVET!G:G,D:D,AGRIVET!D:D)</f>
        <v>0</v>
      </c>
      <c r="K110" s="12">
        <f>+SUMIF(AGRIVAL!G:G,D:D,AGRIVAL!D:D)</f>
        <v>0</v>
      </c>
      <c r="L110" s="12">
        <f>+SUMIF(AGRIKOBA!G:G,D:D,AGRIKOBA!D:D)</f>
        <v>0</v>
      </c>
      <c r="M110" s="12">
        <f>+SUMIF(LMOI!F:F,D:D,LMOI!C:C)</f>
        <v>0</v>
      </c>
      <c r="N110" s="12">
        <f>+SUMIF(TARTINE!G:G,D:D,TARTINE!D:D)</f>
        <v>0</v>
      </c>
      <c r="O110" s="12">
        <f>+SUMIF(IDF!F:F,D:D,IDF!C:C)</f>
        <v>0</v>
      </c>
      <c r="P110" s="12">
        <f>+SUMIF(RYA!G:G,D:D,RYA!D:D)</f>
        <v>0</v>
      </c>
      <c r="Q110" s="12">
        <f>+SUMIF('SCI NOAH'!G:G,D:D,'SCI NOAH'!D:D)</f>
        <v>0</v>
      </c>
      <c r="R110" s="12">
        <f>+SUMIF(SIM!F:F,D:D,SIM!C:C)</f>
        <v>0</v>
      </c>
      <c r="S110" s="163">
        <f>+SUMIF('First Energy'!A:A,D:D,'First Energy'!C:C)</f>
        <v>-2634487937.5300002</v>
      </c>
      <c r="T110" s="163">
        <f>+SUMIF('ID Motors'!G:G,D:D,'ID Motors'!D:D)</f>
        <v>0</v>
      </c>
      <c r="U110" s="12">
        <f>+SUMIF('ID RENTAL'!G:G,D:D,'ID RENTAL'!D:D)</f>
        <v>0</v>
      </c>
      <c r="V110" s="12">
        <f>+SUMIF('MCM '!G:G,D:D,'MCM '!D:D)</f>
        <v>0</v>
      </c>
      <c r="W110" s="12">
        <f>SUMIF(AGRIMOTORS!G:G,D:D,AGRIMOTORS!D:D)</f>
        <v>0</v>
      </c>
      <c r="X110" s="12">
        <f>+SUMIF(BOVIMA!F:F,D:D,BOVIMA!C:C)</f>
        <v>0</v>
      </c>
      <c r="Y110" s="12">
        <f>+SUMIF(AGRIFEED!F:F,D:D,AGRIFEED!C:C)</f>
        <v>0</v>
      </c>
      <c r="Z110" s="12">
        <f>SUMIF(AMIP!F:F,D:D,AMIP!C:C)</f>
        <v>0</v>
      </c>
      <c r="AA110" s="12">
        <f>+SUMIF(ISF!G:G,D:D,ISF!D:D)</f>
        <v>0</v>
      </c>
      <c r="AB110" s="124">
        <f>+SUMIF(DISCOI!G:G,D:D,DISCOI!D:D)</f>
        <v>0</v>
      </c>
      <c r="AC110" s="12">
        <f>+SUMIF(MABEL!F:F,D:D,MABEL!C:C)</f>
        <v>0</v>
      </c>
      <c r="AD110" s="12">
        <f>+SUMIF(NMP!F:F,D:D,NMP!C:C)</f>
        <v>0</v>
      </c>
      <c r="AE110" s="12">
        <f>+SUMIF('AMCHO '!F:F,D:D,'AMCHO '!C:C)</f>
        <v>0</v>
      </c>
      <c r="AF110" s="12">
        <f>+SUMIF(CONFORTIS!G:G,D:D,CONFORTIS!D:D)</f>
        <v>0</v>
      </c>
      <c r="AG110" s="12">
        <f>+SUMIF('IRS IMMO'!G:G,D:D,'IRS IMMO'!D:D)</f>
        <v>0</v>
      </c>
      <c r="AH110" s="12">
        <f>+SUMIFS(AGRIVETAM!C:C,AGRIVETAM!F:F,D:D)</f>
        <v>0</v>
      </c>
      <c r="AI110" s="12">
        <f>+SUMIF(EUROPAINTS!F:F,D:D,EUROPAINTS!C:C)</f>
        <v>0</v>
      </c>
      <c r="AJ110" s="12">
        <f>+SUMIF('VET ABE'!F:F,D:D,'VET ABE'!D:D)</f>
        <v>0</v>
      </c>
      <c r="AK110" s="12">
        <f>SUMIF('VET FIA'!F:F,D:D,'VET FIA'!D:D)</f>
        <v>0</v>
      </c>
      <c r="AL110" s="12">
        <f>+SUMIF('CSS SAKAY'!F:F,D:D,'CSS SAKAY'!C:C)</f>
        <v>0</v>
      </c>
      <c r="AM110" s="12"/>
      <c r="AN110" s="12">
        <f>SUMIF('United Malagasy'!F:F,D:D,'United Malagasy'!C:C)</f>
        <v>0</v>
      </c>
      <c r="AO110" s="12">
        <f>+SUMIF(NUTRIFOOD!E:E,D:D,NUTRIFOOD!C:C)</f>
        <v>0</v>
      </c>
      <c r="AP110" s="12">
        <f>+SUMIF(FERRIS!H:H,D:D,FERRIS!E:E)</f>
        <v>0</v>
      </c>
      <c r="AQ110" s="12">
        <f>+SUMIF(SEM!F:F,D:D,SEM!C:C)</f>
        <v>0</v>
      </c>
      <c r="AR110" s="12">
        <f>+SUMIF(Madatrade!F:F,D:D,Madatrade!C:C)</f>
        <v>0</v>
      </c>
      <c r="AS110" s="12">
        <f>+SUMIF('FLY TECH'!F:F,D:D,'FLY TECH'!D:D)</f>
        <v>0</v>
      </c>
      <c r="AT110" s="12">
        <f>+SUMIFS('FIRST INVESTISSEMENT'!D:D,'FIRST INVESTISSEMENT'!G:G,D:D)</f>
        <v>0</v>
      </c>
      <c r="AU110" s="164">
        <f t="shared" si="9"/>
        <v>-2634511337.5300002</v>
      </c>
      <c r="AV110" s="165">
        <f t="shared" si="10"/>
        <v>-582461.08715269493</v>
      </c>
    </row>
    <row r="111" spans="1:48" hidden="1" x14ac:dyDescent="0.25">
      <c r="A111" s="11" t="str">
        <f t="shared" si="6"/>
        <v>2</v>
      </c>
      <c r="B111" s="11" t="str">
        <f t="shared" si="7"/>
        <v>28</v>
      </c>
      <c r="C111" s="11" t="str">
        <f t="shared" si="8"/>
        <v>281</v>
      </c>
      <c r="D111" s="60">
        <v>28152000</v>
      </c>
      <c r="E111" s="196" t="s">
        <v>3227</v>
      </c>
      <c r="F111" s="24" t="s">
        <v>606</v>
      </c>
      <c r="G111" s="12">
        <f>+SUMIF(AGRIFARM!H:H,D:D,AGRIFARM!L:L)</f>
        <v>-4126812.04</v>
      </c>
      <c r="H111" s="12">
        <f>+SUMIF(AGRICORP!I:I,D:D,AGRICORP!D:D)</f>
        <v>0</v>
      </c>
      <c r="I111" s="12">
        <f>+SUMIF(SMTP!D:D,D:D,SMTP!F:F)</f>
        <v>0</v>
      </c>
      <c r="J111" s="12">
        <f>+SUMIF(AGRIVET!G:G,D:D,AGRIVET!D:D)</f>
        <v>-60084471.589999996</v>
      </c>
      <c r="K111" s="12">
        <f>+SUMIF(AGRIVAL!G:G,D:D,AGRIVAL!D:D)</f>
        <v>-3893186.11</v>
      </c>
      <c r="L111" s="12">
        <f>+SUMIF(AGRIKOBA!G:G,D:D,AGRIKOBA!D:D)</f>
        <v>0</v>
      </c>
      <c r="M111" s="12">
        <f>+SUMIF(LMOI!F:F,D:D,LMOI!C:C)</f>
        <v>0</v>
      </c>
      <c r="N111" s="12">
        <f>+SUMIF(TARTINE!G:G,D:D,TARTINE!D:D)</f>
        <v>0</v>
      </c>
      <c r="O111" s="12">
        <f>+SUMIF(IDF!F:F,D:D,IDF!C:C)</f>
        <v>-25337602.27</v>
      </c>
      <c r="P111" s="12">
        <f>+SUMIF(RYA!G:G,D:D,RYA!D:D)</f>
        <v>0</v>
      </c>
      <c r="Q111" s="12">
        <f>+SUMIF('SCI NOAH'!G:G,D:D,'SCI NOAH'!D:D)</f>
        <v>0</v>
      </c>
      <c r="R111" s="12">
        <f>+SUMIF(SIM!F:F,D:D,SIM!C:C)</f>
        <v>0</v>
      </c>
      <c r="S111" s="163">
        <f>+SUMIF('First Energy'!A:A,D:D,'First Energy'!C:C)</f>
        <v>-359591169.91000003</v>
      </c>
      <c r="T111" s="163">
        <f>+SUMIF('ID Motors'!G:G,D:D,'ID Motors'!D:D)</f>
        <v>-2442874.6</v>
      </c>
      <c r="U111" s="12">
        <f>+SUMIF('ID RENTAL'!G:G,D:D,'ID RENTAL'!D:D)</f>
        <v>0</v>
      </c>
      <c r="V111" s="12">
        <f>+SUMIF('MCM '!G:G,D:D,'MCM '!D:D)</f>
        <v>0</v>
      </c>
      <c r="W111" s="12">
        <f>SUMIF(AGRIMOTORS!G:G,D:D,AGRIMOTORS!D:D)</f>
        <v>0</v>
      </c>
      <c r="X111" s="12">
        <f>+SUMIF(BOVIMA!F:F,D:D,BOVIMA!C:C)</f>
        <v>0</v>
      </c>
      <c r="Y111" s="12">
        <f>+SUMIF(AGRIFEED!F:F,D:D,AGRIFEED!C:C)</f>
        <v>0</v>
      </c>
      <c r="Z111" s="12">
        <f>SUMIF(AMIP!F:F,D:D,AMIP!C:C)</f>
        <v>0</v>
      </c>
      <c r="AA111" s="12">
        <f>+SUMIF(ISF!G:G,D:D,ISF!D:D)</f>
        <v>0</v>
      </c>
      <c r="AB111" s="124">
        <f>+SUMIF(DISCOI!G:G,D:D,DISCOI!D:D)</f>
        <v>0</v>
      </c>
      <c r="AC111" s="12">
        <f>+SUMIF(MABEL!F:F,D:D,MABEL!C:C)</f>
        <v>0</v>
      </c>
      <c r="AD111" s="12">
        <f>+SUMIF(NMP!F:F,D:D,NMP!C:C)</f>
        <v>0</v>
      </c>
      <c r="AE111" s="12">
        <f>+SUMIF('AMCHO '!F:F,D:D,'AMCHO '!C:C)</f>
        <v>0</v>
      </c>
      <c r="AF111" s="12">
        <f>+SUMIF(CONFORTIS!G:G,D:D,CONFORTIS!D:D)</f>
        <v>0</v>
      </c>
      <c r="AG111" s="12">
        <f>+SUMIF('IRS IMMO'!G:G,D:D,'IRS IMMO'!D:D)</f>
        <v>0</v>
      </c>
      <c r="AH111" s="12">
        <f>+SUMIFS(AGRIVETAM!C:C,AGRIVETAM!F:F,D:D)</f>
        <v>0</v>
      </c>
      <c r="AI111" s="12">
        <f>+SUMIF(EUROPAINTS!F:F,D:D,EUROPAINTS!C:C)</f>
        <v>0</v>
      </c>
      <c r="AJ111" s="12">
        <f>+SUMIF('VET ABE'!F:F,D:D,'VET ABE'!D:D)</f>
        <v>0</v>
      </c>
      <c r="AK111" s="12">
        <f>SUMIF('VET FIA'!F:F,D:D,'VET FIA'!D:D)</f>
        <v>0</v>
      </c>
      <c r="AL111" s="12">
        <f>+SUMIF('CSS SAKAY'!F:F,D:D,'CSS SAKAY'!C:C)</f>
        <v>0</v>
      </c>
      <c r="AM111" s="12"/>
      <c r="AN111" s="12">
        <f>SUMIF('United Malagasy'!F:F,D:D,'United Malagasy'!C:C)</f>
        <v>0</v>
      </c>
      <c r="AO111" s="12">
        <f>+SUMIF(NUTRIFOOD!E:E,D:D,NUTRIFOOD!C:C)</f>
        <v>0</v>
      </c>
      <c r="AP111" s="12">
        <f>+SUMIF(FERRIS!H:H,D:D,FERRIS!E:E)</f>
        <v>0</v>
      </c>
      <c r="AQ111" s="12">
        <f>+SUMIF(SEM!F:F,D:D,SEM!C:C)</f>
        <v>-13894482.92</v>
      </c>
      <c r="AR111" s="12">
        <f>+SUMIF(Madatrade!F:F,D:D,Madatrade!C:C)</f>
        <v>0</v>
      </c>
      <c r="AS111" s="12">
        <f>+SUMIF('FLY TECH'!F:F,D:D,'FLY TECH'!D:D)</f>
        <v>-821026.14</v>
      </c>
      <c r="AT111" s="12">
        <f>+SUMIFS('FIRST INVESTISSEMENT'!D:D,'FIRST INVESTISSEMENT'!G:G,D:D)</f>
        <v>0</v>
      </c>
      <c r="AU111" s="164">
        <f t="shared" si="9"/>
        <v>-470191625.58000004</v>
      </c>
      <c r="AV111" s="165">
        <f t="shared" si="10"/>
        <v>-103954.12671185784</v>
      </c>
    </row>
    <row r="112" spans="1:48" hidden="1" x14ac:dyDescent="0.25">
      <c r="A112" s="11" t="str">
        <f t="shared" si="6"/>
        <v>2</v>
      </c>
      <c r="B112" s="11" t="str">
        <f t="shared" si="7"/>
        <v>28</v>
      </c>
      <c r="C112" s="11" t="str">
        <f t="shared" si="8"/>
        <v>281</v>
      </c>
      <c r="D112" s="22">
        <v>28153000</v>
      </c>
      <c r="E112" s="196" t="s">
        <v>3229</v>
      </c>
      <c r="F112" s="81" t="s">
        <v>1993</v>
      </c>
      <c r="G112" s="12">
        <f>+SUMIF(AGRIFARM!H:H,D:D,AGRIFARM!L:L)</f>
        <v>0</v>
      </c>
      <c r="H112" s="12">
        <f>+SUMIF(AGRICORP!I:I,D:D,AGRICORP!D:D)</f>
        <v>0</v>
      </c>
      <c r="I112" s="12">
        <f>+SUMIF(SMTP!D:D,D:D,SMTP!F:F)</f>
        <v>0</v>
      </c>
      <c r="J112" s="12">
        <f>+SUMIF(AGRIVET!G:G,D:D,AGRIVET!D:D)</f>
        <v>0</v>
      </c>
      <c r="K112" s="12">
        <f>+SUMIF(AGRIVAL!G:G,D:D,AGRIVAL!D:D)</f>
        <v>-195793783.84999999</v>
      </c>
      <c r="L112" s="12">
        <f>+SUMIF(AGRIKOBA!G:G,D:D,AGRIKOBA!D:D)</f>
        <v>0</v>
      </c>
      <c r="M112" s="12">
        <f>+SUMIF(LMOI!F:F,D:D,LMOI!C:C)</f>
        <v>0</v>
      </c>
      <c r="N112" s="12">
        <f>+SUMIF(TARTINE!G:G,D:D,TARTINE!D:D)</f>
        <v>0</v>
      </c>
      <c r="O112" s="12">
        <f>+SUMIF(IDF!F:F,D:D,IDF!C:C)</f>
        <v>0</v>
      </c>
      <c r="P112" s="12">
        <f>+SUMIF(RYA!G:G,D:D,RYA!D:D)</f>
        <v>0</v>
      </c>
      <c r="Q112" s="12">
        <f>+SUMIF('SCI NOAH'!G:G,D:D,'SCI NOAH'!D:D)</f>
        <v>0</v>
      </c>
      <c r="R112" s="12">
        <f>+SUMIF(SIM!F:F,D:D,SIM!C:C)</f>
        <v>0</v>
      </c>
      <c r="S112" s="163">
        <f>+SUMIF('First Energy'!A:A,D:D,'First Energy'!C:C)</f>
        <v>-2111463764.7390001</v>
      </c>
      <c r="T112" s="163">
        <f>+SUMIF('ID Motors'!G:G,D:D,'ID Motors'!D:D)</f>
        <v>0</v>
      </c>
      <c r="U112" s="12">
        <f>+SUMIF('ID RENTAL'!G:G,D:D,'ID RENTAL'!D:D)</f>
        <v>0</v>
      </c>
      <c r="V112" s="12">
        <f>+SUMIF('MCM '!G:G,D:D,'MCM '!D:D)</f>
        <v>0</v>
      </c>
      <c r="W112" s="12">
        <f>SUMIF(AGRIMOTORS!G:G,D:D,AGRIMOTORS!D:D)</f>
        <v>0</v>
      </c>
      <c r="X112" s="12">
        <f>+SUMIF(BOVIMA!F:F,D:D,BOVIMA!C:C)</f>
        <v>0</v>
      </c>
      <c r="Y112" s="12">
        <f>+SUMIF(AGRIFEED!F:F,D:D,AGRIFEED!C:C)</f>
        <v>0</v>
      </c>
      <c r="Z112" s="12">
        <f>SUMIF(AMIP!F:F,D:D,AMIP!C:C)</f>
        <v>0</v>
      </c>
      <c r="AA112" s="12">
        <f>+SUMIF(ISF!G:G,D:D,ISF!D:D)</f>
        <v>0</v>
      </c>
      <c r="AB112" s="124">
        <f>+SUMIF(DISCOI!G:G,D:D,DISCOI!D:D)</f>
        <v>0</v>
      </c>
      <c r="AC112" s="12">
        <f>+SUMIF(MABEL!F:F,D:D,MABEL!C:C)</f>
        <v>0</v>
      </c>
      <c r="AD112" s="12">
        <f>+SUMIF(NMP!F:F,D:D,NMP!C:C)</f>
        <v>0</v>
      </c>
      <c r="AE112" s="12">
        <f>+SUMIF('AMCHO '!F:F,D:D,'AMCHO '!C:C)</f>
        <v>0</v>
      </c>
      <c r="AF112" s="12">
        <f>+SUMIF(CONFORTIS!G:G,D:D,CONFORTIS!D:D)</f>
        <v>0</v>
      </c>
      <c r="AG112" s="12">
        <f>+SUMIF('IRS IMMO'!G:G,D:D,'IRS IMMO'!D:D)</f>
        <v>0</v>
      </c>
      <c r="AH112" s="12">
        <f>+SUMIFS(AGRIVETAM!C:C,AGRIVETAM!F:F,D:D)</f>
        <v>0</v>
      </c>
      <c r="AI112" s="12">
        <f>+SUMIF(EUROPAINTS!F:F,D:D,EUROPAINTS!C:C)</f>
        <v>0</v>
      </c>
      <c r="AJ112" s="12">
        <f>+SUMIF('VET ABE'!F:F,D:D,'VET ABE'!D:D)</f>
        <v>0</v>
      </c>
      <c r="AK112" s="12">
        <f>SUMIF('VET FIA'!F:F,D:D,'VET FIA'!D:D)</f>
        <v>0</v>
      </c>
      <c r="AL112" s="12">
        <f>+SUMIF('CSS SAKAY'!F:F,D:D,'CSS SAKAY'!C:C)</f>
        <v>0</v>
      </c>
      <c r="AM112" s="12"/>
      <c r="AN112" s="12">
        <f>SUMIF('United Malagasy'!F:F,D:D,'United Malagasy'!C:C)</f>
        <v>0</v>
      </c>
      <c r="AO112" s="12">
        <f>+SUMIF(NUTRIFOOD!E:E,D:D,NUTRIFOOD!C:C)</f>
        <v>0</v>
      </c>
      <c r="AP112" s="12">
        <f>+SUMIF(FERRIS!H:H,D:D,FERRIS!E:E)</f>
        <v>0</v>
      </c>
      <c r="AQ112" s="12">
        <f>+SUMIF(SEM!F:F,D:D,SEM!C:C)</f>
        <v>-112095421.08</v>
      </c>
      <c r="AR112" s="12">
        <f>+SUMIF(Madatrade!F:F,D:D,Madatrade!C:C)</f>
        <v>0</v>
      </c>
      <c r="AS112" s="12">
        <f>+SUMIF('FLY TECH'!F:F,D:D,'FLY TECH'!D:D)</f>
        <v>0</v>
      </c>
      <c r="AT112" s="12">
        <f>+SUMIFS('FIRST INVESTISSEMENT'!D:D,'FIRST INVESTISSEMENT'!G:G,D:D)</f>
        <v>0</v>
      </c>
      <c r="AU112" s="164">
        <f t="shared" si="9"/>
        <v>-2419352969.6690001</v>
      </c>
      <c r="AV112" s="165">
        <f t="shared" si="10"/>
        <v>-534891.97060760797</v>
      </c>
    </row>
    <row r="113" spans="1:51" hidden="1" x14ac:dyDescent="0.25">
      <c r="A113" s="11" t="str">
        <f t="shared" si="6"/>
        <v>2</v>
      </c>
      <c r="B113" s="11" t="str">
        <f t="shared" si="7"/>
        <v>28</v>
      </c>
      <c r="C113" s="11" t="str">
        <f t="shared" si="8"/>
        <v>281</v>
      </c>
      <c r="D113" s="23">
        <v>28154000</v>
      </c>
      <c r="E113" s="196" t="s">
        <v>3229</v>
      </c>
      <c r="F113" s="24" t="s">
        <v>274</v>
      </c>
      <c r="G113" s="12">
        <f>+SUMIF(AGRIFARM!H:H,D:D,AGRIFARM!L:L)</f>
        <v>-2450054193.3600001</v>
      </c>
      <c r="H113" s="12">
        <f>+SUMIF(AGRICORP!I:I,D:D,AGRICORP!D:D)</f>
        <v>0</v>
      </c>
      <c r="I113" s="12">
        <f>+SUMIF(SMTP!D:D,D:D,SMTP!F:F)</f>
        <v>-5149833856.9326096</v>
      </c>
      <c r="J113" s="12">
        <f>+SUMIF(AGRIVET!G:G,D:D,AGRIVET!D:D)</f>
        <v>-582479327.78999996</v>
      </c>
      <c r="K113" s="12">
        <f>+SUMIF(AGRIVAL!G:G,D:D,AGRIVAL!D:D)</f>
        <v>0</v>
      </c>
      <c r="L113" s="12">
        <f>+SUMIF(AGRIKOBA!G:G,D:D,AGRIKOBA!D:D)</f>
        <v>0</v>
      </c>
      <c r="M113" s="12">
        <f>+SUMIF(LMOI!F:F,D:D,LMOI!C:C)</f>
        <v>-3048225355.1700001</v>
      </c>
      <c r="N113" s="12">
        <f>+SUMIF(TARTINE!G:G,D:D,TARTINE!D:D)</f>
        <v>-3864442917.1400003</v>
      </c>
      <c r="O113" s="12">
        <f>+SUMIF(IDF!F:F,D:D,IDF!C:C)</f>
        <v>-461586628.75999999</v>
      </c>
      <c r="P113" s="12">
        <f>+SUMIF(RYA!G:G,D:D,RYA!D:D)</f>
        <v>-1823135.74</v>
      </c>
      <c r="Q113" s="12">
        <f>+SUMIF('SCI NOAH'!G:G,D:D,'SCI NOAH'!D:D)</f>
        <v>0</v>
      </c>
      <c r="R113" s="12">
        <f>+SUMIF(SIM!F:F,D:D,SIM!C:C)</f>
        <v>-48799464.880000003</v>
      </c>
      <c r="S113" s="163">
        <f>+SUMIF('First Energy'!A:A,D:D,'First Energy'!C:C)</f>
        <v>0</v>
      </c>
      <c r="T113" s="163">
        <f>+SUMIF('ID Motors'!G:G,D:D,'ID Motors'!D:D)</f>
        <v>0</v>
      </c>
      <c r="U113" s="12">
        <f>+SUMIF('ID RENTAL'!G:G,D:D,'ID RENTAL'!D:D)</f>
        <v>0</v>
      </c>
      <c r="V113" s="12">
        <f>+SUMIF('MCM '!G:G,D:D,'MCM '!D:D)</f>
        <v>-83771034.049999997</v>
      </c>
      <c r="W113" s="12">
        <f>SUMIF(AGRIMOTORS!G:G,D:D,AGRIMOTORS!D:D)</f>
        <v>0</v>
      </c>
      <c r="X113" s="12">
        <f>+SUMIF(BOVIMA!F:F,D:D,BOVIMA!C:C)</f>
        <v>-392934945.62</v>
      </c>
      <c r="Y113" s="12">
        <f>+SUMIF(AGRIFEED!F:F,D:D,AGRIFEED!C:C)</f>
        <v>0</v>
      </c>
      <c r="Z113" s="12">
        <f>SUMIF(AMIP!F:F,D:D,AMIP!C:C)</f>
        <v>0</v>
      </c>
      <c r="AA113" s="12">
        <f>+SUMIF(ISF!G:G,D:D,ISF!D:D)</f>
        <v>0</v>
      </c>
      <c r="AB113" s="124">
        <f>+SUMIF(DISCOI!G:G,D:D,DISCOI!D:D)</f>
        <v>-116231749.057667</v>
      </c>
      <c r="AC113" s="12">
        <f>+SUMIF(MABEL!F:F,D:D,MABEL!C:C)</f>
        <v>-93659346.430000007</v>
      </c>
      <c r="AD113" s="12">
        <f>+SUMIF(NMP!F:F,D:D,NMP!C:C)</f>
        <v>-447378546.63300002</v>
      </c>
      <c r="AE113" s="12">
        <f>+SUMIF('AMCHO '!F:F,D:D,'AMCHO '!C:C)</f>
        <v>-1242300874.812</v>
      </c>
      <c r="AF113" s="12">
        <f>+SUMIF(CONFORTIS!G:G,D:D,CONFORTIS!D:D)</f>
        <v>0</v>
      </c>
      <c r="AG113" s="12">
        <f>+SUMIF('IRS IMMO'!G:G,D:D,'IRS IMMO'!D:D)</f>
        <v>0</v>
      </c>
      <c r="AH113" s="12">
        <f>+SUMIFS(AGRIVETAM!C:C,AGRIVETAM!F:F,D:D)</f>
        <v>-5142516.1500000004</v>
      </c>
      <c r="AI113" s="12">
        <f>+SUMIF(EUROPAINTS!F:F,D:D,EUROPAINTS!C:C)</f>
        <v>0</v>
      </c>
      <c r="AJ113" s="12">
        <f>+SUMIF('VET ABE'!F:F,D:D,'VET ABE'!D:D)</f>
        <v>-253321.15</v>
      </c>
      <c r="AK113" s="12">
        <f>SUMIF('VET FIA'!F:F,D:D,'VET FIA'!D:D)</f>
        <v>0</v>
      </c>
      <c r="AL113" s="12">
        <f>+SUMIF('CSS SAKAY'!F:F,D:D,'CSS SAKAY'!C:C)</f>
        <v>-122947.92</v>
      </c>
      <c r="AM113" s="12"/>
      <c r="AN113" s="12">
        <f>SUMIF('United Malagasy'!F:F,D:D,'United Malagasy'!C:C)</f>
        <v>-39075334.939999998</v>
      </c>
      <c r="AO113" s="12">
        <f>+SUMIF(NUTRIFOOD!E:E,D:D,NUTRIFOOD!C:C)</f>
        <v>0</v>
      </c>
      <c r="AP113" s="12">
        <f>+SUMIF(FERRIS!H:H,D:D,FERRIS!E:E)</f>
        <v>0</v>
      </c>
      <c r="AQ113" s="12">
        <f>+SUMIF(SEM!F:F,D:D,SEM!C:C)</f>
        <v>0</v>
      </c>
      <c r="AR113" s="12">
        <f>+SUMIF(Madatrade!F:F,D:D,Madatrade!C:C)</f>
        <v>-792209.4</v>
      </c>
      <c r="AS113" s="12">
        <f>+SUMIF('FLY TECH'!F:F,D:D,'FLY TECH'!D:D)</f>
        <v>0</v>
      </c>
      <c r="AT113" s="12">
        <f>+SUMIFS('FIRST INVESTISSEMENT'!D:D,'FIRST INVESTISSEMENT'!G:G,D:D)</f>
        <v>-3557040</v>
      </c>
      <c r="AU113" s="164">
        <f t="shared" si="9"/>
        <v>-18032464745.935276</v>
      </c>
      <c r="AV113" s="165">
        <f t="shared" si="10"/>
        <v>-3986776.9291163669</v>
      </c>
    </row>
    <row r="114" spans="1:51" hidden="1" x14ac:dyDescent="0.25">
      <c r="A114" s="11" t="str">
        <f t="shared" si="6"/>
        <v>2</v>
      </c>
      <c r="B114" s="11" t="str">
        <f t="shared" si="7"/>
        <v>28</v>
      </c>
      <c r="C114" s="11" t="str">
        <f t="shared" si="8"/>
        <v>281</v>
      </c>
      <c r="D114" s="22">
        <v>28155000</v>
      </c>
      <c r="E114" s="196" t="s">
        <v>3229</v>
      </c>
      <c r="F114" s="81" t="s">
        <v>1994</v>
      </c>
      <c r="G114" s="12">
        <f>+SUMIF(AGRIFARM!H:H,D:D,AGRIFARM!L:L)</f>
        <v>0</v>
      </c>
      <c r="H114" s="12">
        <f>+SUMIF(AGRICORP!I:I,D:D,AGRICORP!D:D)</f>
        <v>0</v>
      </c>
      <c r="I114" s="12">
        <f>+SUMIF(SMTP!D:D,D:D,SMTP!F:F)</f>
        <v>0</v>
      </c>
      <c r="J114" s="12">
        <f>+SUMIF(AGRIVET!G:G,D:D,AGRIVET!D:D)</f>
        <v>0</v>
      </c>
      <c r="K114" s="12">
        <f>+SUMIF(AGRIVAL!G:G,D:D,AGRIVAL!D:D)</f>
        <v>0</v>
      </c>
      <c r="L114" s="12">
        <f>+SUMIF(AGRIKOBA!G:G,D:D,AGRIKOBA!D:D)</f>
        <v>-1677062222.04</v>
      </c>
      <c r="M114" s="12">
        <f>+SUMIF(LMOI!F:F,D:D,LMOI!C:C)</f>
        <v>0</v>
      </c>
      <c r="N114" s="12">
        <f>+SUMIF(TARTINE!G:G,D:D,TARTINE!D:D)</f>
        <v>0</v>
      </c>
      <c r="O114" s="12">
        <f>+SUMIF(IDF!F:F,D:D,IDF!C:C)</f>
        <v>0</v>
      </c>
      <c r="P114" s="12">
        <f>+SUMIF(RYA!G:G,D:D,RYA!D:D)</f>
        <v>0</v>
      </c>
      <c r="Q114" s="12">
        <f>+SUMIF('SCI NOAH'!G:G,D:D,'SCI NOAH'!D:D)</f>
        <v>0</v>
      </c>
      <c r="R114" s="12">
        <f>+SUMIF(SIM!F:F,D:D,SIM!C:C)</f>
        <v>0</v>
      </c>
      <c r="S114" s="163">
        <f>+SUMIF('First Energy'!A:A,D:D,'First Energy'!C:C)</f>
        <v>0</v>
      </c>
      <c r="T114" s="163">
        <f>+SUMIF('ID Motors'!G:G,D:D,'ID Motors'!D:D)</f>
        <v>0</v>
      </c>
      <c r="U114" s="12">
        <f>+SUMIF('ID RENTAL'!G:G,D:D,'ID RENTAL'!D:D)</f>
        <v>0</v>
      </c>
      <c r="V114" s="12">
        <f>+SUMIF('MCM '!G:G,D:D,'MCM '!D:D)</f>
        <v>0</v>
      </c>
      <c r="W114" s="12">
        <f>SUMIF(AGRIMOTORS!G:G,D:D,AGRIMOTORS!D:D)</f>
        <v>0</v>
      </c>
      <c r="X114" s="12">
        <f>+SUMIF(BOVIMA!F:F,D:D,BOVIMA!C:C)</f>
        <v>0</v>
      </c>
      <c r="Y114" s="12">
        <f>+SUMIF(AGRIFEED!F:F,D:D,AGRIFEED!C:C)</f>
        <v>0</v>
      </c>
      <c r="Z114" s="12">
        <f>SUMIF(AMIP!F:F,D:D,AMIP!C:C)</f>
        <v>0</v>
      </c>
      <c r="AA114" s="12">
        <f>+SUMIF(ISF!G:G,D:D,ISF!D:D)</f>
        <v>0</v>
      </c>
      <c r="AB114" s="124">
        <f>+SUMIF(DISCOI!G:G,D:D,DISCOI!D:D)</f>
        <v>0</v>
      </c>
      <c r="AC114" s="12">
        <f>+SUMIF(MABEL!F:F,D:D,MABEL!C:C)</f>
        <v>0</v>
      </c>
      <c r="AD114" s="12">
        <f>+SUMIF(NMP!F:F,D:D,NMP!C:C)</f>
        <v>0</v>
      </c>
      <c r="AE114" s="12">
        <f>+SUMIF('AMCHO '!F:F,D:D,'AMCHO '!C:C)</f>
        <v>0</v>
      </c>
      <c r="AF114" s="12">
        <f>+SUMIF(CONFORTIS!G:G,D:D,CONFORTIS!D:D)</f>
        <v>0</v>
      </c>
      <c r="AG114" s="12">
        <f>+SUMIF('IRS IMMO'!G:G,D:D,'IRS IMMO'!D:D)</f>
        <v>0</v>
      </c>
      <c r="AH114" s="12">
        <f>+SUMIFS(AGRIVETAM!C:C,AGRIVETAM!F:F,D:D)</f>
        <v>0</v>
      </c>
      <c r="AI114" s="12">
        <f>+SUMIF(EUROPAINTS!F:F,D:D,EUROPAINTS!C:C)</f>
        <v>0</v>
      </c>
      <c r="AJ114" s="12">
        <f>+SUMIF('VET ABE'!F:F,D:D,'VET ABE'!D:D)</f>
        <v>0</v>
      </c>
      <c r="AK114" s="12">
        <f>SUMIF('VET FIA'!F:F,D:D,'VET FIA'!D:D)</f>
        <v>0</v>
      </c>
      <c r="AL114" s="12">
        <f>+SUMIF('CSS SAKAY'!F:F,D:D,'CSS SAKAY'!C:C)</f>
        <v>0</v>
      </c>
      <c r="AM114" s="12"/>
      <c r="AN114" s="12">
        <f>SUMIF('United Malagasy'!F:F,D:D,'United Malagasy'!C:C)</f>
        <v>0</v>
      </c>
      <c r="AO114" s="12">
        <f>+SUMIF(NUTRIFOOD!E:E,D:D,NUTRIFOOD!C:C)</f>
        <v>0</v>
      </c>
      <c r="AP114" s="12">
        <f>+SUMIF(FERRIS!H:H,D:D,FERRIS!E:E)</f>
        <v>0</v>
      </c>
      <c r="AQ114" s="12">
        <f>+SUMIF(SEM!F:F,D:D,SEM!C:C)</f>
        <v>0</v>
      </c>
      <c r="AR114" s="12">
        <f>+SUMIF(Madatrade!F:F,D:D,Madatrade!C:C)</f>
        <v>0</v>
      </c>
      <c r="AS114" s="12">
        <f>+SUMIF('FLY TECH'!F:F,D:D,'FLY TECH'!D:D)</f>
        <v>0</v>
      </c>
      <c r="AT114" s="12">
        <f>+SUMIFS('FIRST INVESTISSEMENT'!D:D,'FIRST INVESTISSEMENT'!G:G,D:D)</f>
        <v>0</v>
      </c>
      <c r="AU114" s="164">
        <f t="shared" si="9"/>
        <v>-1677062222.04</v>
      </c>
      <c r="AV114" s="165">
        <f t="shared" si="10"/>
        <v>-370779.76137614902</v>
      </c>
    </row>
    <row r="115" spans="1:51" hidden="1" x14ac:dyDescent="0.25">
      <c r="A115" s="11" t="str">
        <f t="shared" si="6"/>
        <v>2</v>
      </c>
      <c r="B115" s="11" t="str">
        <f t="shared" si="7"/>
        <v>28</v>
      </c>
      <c r="C115" s="11" t="str">
        <f t="shared" si="8"/>
        <v>281</v>
      </c>
      <c r="D115" s="23">
        <v>28156000</v>
      </c>
      <c r="E115" s="119" t="s">
        <v>3338</v>
      </c>
      <c r="F115" s="24" t="s">
        <v>1995</v>
      </c>
      <c r="G115" s="12">
        <f>+SUMIF(AGRIFARM!H:H,D:D,AGRIFARM!L:L)</f>
        <v>0</v>
      </c>
      <c r="H115" s="12">
        <f>+SUMIF(AGRICORP!I:I,D:D,AGRICORP!D:D)</f>
        <v>0</v>
      </c>
      <c r="I115" s="12">
        <f>+SUMIF(SMTP!D:D,D:D,SMTP!F:F)</f>
        <v>0</v>
      </c>
      <c r="J115" s="12">
        <f>+SUMIF(AGRIVET!G:G,D:D,AGRIVET!D:D)</f>
        <v>0</v>
      </c>
      <c r="K115" s="12">
        <f>+SUMIF(AGRIVAL!G:G,D:D,AGRIVAL!D:D)</f>
        <v>0</v>
      </c>
      <c r="L115" s="12">
        <f>+SUMIF(AGRIKOBA!G:G,D:D,AGRIKOBA!D:D)</f>
        <v>0</v>
      </c>
      <c r="M115" s="12">
        <f>+SUMIF(LMOI!F:F,D:D,LMOI!C:C)</f>
        <v>-714861285.35000002</v>
      </c>
      <c r="N115" s="12">
        <f>+SUMIF(TARTINE!G:G,D:D,TARTINE!D:D)</f>
        <v>0</v>
      </c>
      <c r="O115" s="12">
        <f>+SUMIF(IDF!F:F,D:D,IDF!C:C)</f>
        <v>0</v>
      </c>
      <c r="P115" s="12">
        <f>+SUMIF(RYA!G:G,D:D,RYA!D:D)</f>
        <v>0</v>
      </c>
      <c r="Q115" s="12">
        <f>+SUMIF('SCI NOAH'!G:G,D:D,'SCI NOAH'!D:D)</f>
        <v>0</v>
      </c>
      <c r="R115" s="12">
        <f>+SUMIF(SIM!F:F,D:D,SIM!C:C)</f>
        <v>0</v>
      </c>
      <c r="S115" s="163">
        <f>+SUMIF('First Energy'!A:A,D:D,'First Energy'!C:C)</f>
        <v>0</v>
      </c>
      <c r="T115" s="163">
        <f>+SUMIF('ID Motors'!G:G,D:D,'ID Motors'!D:D)</f>
        <v>0</v>
      </c>
      <c r="U115" s="12">
        <f>+SUMIF('ID RENTAL'!G:G,D:D,'ID RENTAL'!D:D)</f>
        <v>0</v>
      </c>
      <c r="V115" s="12">
        <f>+SUMIF('MCM '!G:G,D:D,'MCM '!D:D)</f>
        <v>0</v>
      </c>
      <c r="W115" s="12">
        <f>SUMIF(AGRIMOTORS!G:G,D:D,AGRIMOTORS!D:D)</f>
        <v>0</v>
      </c>
      <c r="X115" s="12">
        <f>+SUMIF(BOVIMA!F:F,D:D,BOVIMA!C:C)</f>
        <v>0</v>
      </c>
      <c r="Y115" s="12">
        <f>+SUMIF(AGRIFEED!F:F,D:D,AGRIFEED!C:C)</f>
        <v>0</v>
      </c>
      <c r="Z115" s="12">
        <f>SUMIF(AMIP!F:F,D:D,AMIP!C:C)</f>
        <v>0</v>
      </c>
      <c r="AA115" s="12">
        <f>+SUMIF(ISF!G:G,D:D,ISF!D:D)</f>
        <v>0</v>
      </c>
      <c r="AB115" s="124">
        <f>+SUMIF(DISCOI!G:G,D:D,DISCOI!D:D)</f>
        <v>0</v>
      </c>
      <c r="AC115" s="12">
        <f>+SUMIF(MABEL!F:F,D:D,MABEL!C:C)</f>
        <v>0</v>
      </c>
      <c r="AD115" s="12">
        <f>+SUMIF(NMP!F:F,D:D,NMP!C:C)</f>
        <v>0</v>
      </c>
      <c r="AE115" s="12">
        <f>+SUMIF('AMCHO '!F:F,D:D,'AMCHO '!C:C)</f>
        <v>0</v>
      </c>
      <c r="AF115" s="12">
        <f>+SUMIF(CONFORTIS!G:G,D:D,CONFORTIS!D:D)</f>
        <v>0</v>
      </c>
      <c r="AG115" s="12">
        <f>+SUMIF('IRS IMMO'!G:G,D:D,'IRS IMMO'!D:D)</f>
        <v>0</v>
      </c>
      <c r="AH115" s="12">
        <f>+SUMIFS(AGRIVETAM!C:C,AGRIVETAM!F:F,D:D)</f>
        <v>0</v>
      </c>
      <c r="AI115" s="12">
        <f>+SUMIF(EUROPAINTS!F:F,D:D,EUROPAINTS!C:C)</f>
        <v>0</v>
      </c>
      <c r="AJ115" s="12">
        <f>+SUMIF('VET ABE'!F:F,D:D,'VET ABE'!D:D)</f>
        <v>0</v>
      </c>
      <c r="AK115" s="12">
        <f>SUMIF('VET FIA'!F:F,D:D,'VET FIA'!D:D)</f>
        <v>0</v>
      </c>
      <c r="AL115" s="12">
        <f>+SUMIF('CSS SAKAY'!F:F,D:D,'CSS SAKAY'!C:C)</f>
        <v>0</v>
      </c>
      <c r="AM115" s="12"/>
      <c r="AN115" s="12">
        <f>SUMIF('United Malagasy'!F:F,D:D,'United Malagasy'!C:C)</f>
        <v>0</v>
      </c>
      <c r="AO115" s="12">
        <f>+SUMIF(NUTRIFOOD!E:E,D:D,NUTRIFOOD!C:C)</f>
        <v>0</v>
      </c>
      <c r="AP115" s="12">
        <f>+SUMIF(FERRIS!H:H,D:D,FERRIS!E:E)</f>
        <v>0</v>
      </c>
      <c r="AQ115" s="12">
        <f>+SUMIF(SEM!F:F,D:D,SEM!C:C)</f>
        <v>0</v>
      </c>
      <c r="AR115" s="12">
        <f>+SUMIF(Madatrade!F:F,D:D,Madatrade!C:C)</f>
        <v>0</v>
      </c>
      <c r="AS115" s="12">
        <f>+SUMIF('FLY TECH'!F:F,D:D,'FLY TECH'!D:D)</f>
        <v>0</v>
      </c>
      <c r="AT115" s="12">
        <f>+SUMIFS('FIRST INVESTISSEMENT'!D:D,'FIRST INVESTISSEMENT'!G:G,D:D)</f>
        <v>0</v>
      </c>
      <c r="AU115" s="164">
        <f t="shared" si="9"/>
        <v>-714861285.35000002</v>
      </c>
      <c r="AV115" s="165">
        <f t="shared" si="10"/>
        <v>-158047.86090566311</v>
      </c>
    </row>
    <row r="116" spans="1:51" hidden="1" x14ac:dyDescent="0.25">
      <c r="A116" s="11" t="str">
        <f t="shared" si="6"/>
        <v>2</v>
      </c>
      <c r="B116" s="11" t="str">
        <f t="shared" si="7"/>
        <v>28</v>
      </c>
      <c r="C116" s="11" t="str">
        <f t="shared" si="8"/>
        <v>281</v>
      </c>
      <c r="D116" s="23">
        <v>28157000</v>
      </c>
      <c r="E116" s="196" t="s">
        <v>3227</v>
      </c>
      <c r="F116" s="24" t="s">
        <v>2425</v>
      </c>
      <c r="G116" s="12">
        <f>+SUMIF(AGRIFARM!H:H,D:D,AGRIFARM!L:L)</f>
        <v>0</v>
      </c>
      <c r="H116" s="12">
        <f>+SUMIF(AGRICORP!I:I,D:D,AGRICORP!D:D)</f>
        <v>0</v>
      </c>
      <c r="I116" s="12">
        <f>+SUMIF(SMTP!D:D,D:D,SMTP!F:F)</f>
        <v>-29739905.041999999</v>
      </c>
      <c r="J116" s="12">
        <f>+SUMIF(AGRIVET!G:G,D:D,AGRIVET!D:D)</f>
        <v>0</v>
      </c>
      <c r="K116" s="12">
        <f>+SUMIF(AGRIVAL!G:G,D:D,AGRIVAL!D:D)</f>
        <v>0</v>
      </c>
      <c r="L116" s="12">
        <f>+SUMIF(AGRIKOBA!G:G,D:D,AGRIKOBA!D:D)</f>
        <v>0</v>
      </c>
      <c r="M116" s="12">
        <f>+SUMIF(LMOI!F:F,D:D,LMOI!C:C)</f>
        <v>-3334715224.3499999</v>
      </c>
      <c r="N116" s="12">
        <f>+SUMIF(TARTINE!G:G,D:D,TARTINE!D:D)</f>
        <v>0</v>
      </c>
      <c r="O116" s="12">
        <f>+SUMIF(IDF!F:F,D:D,IDF!C:C)</f>
        <v>0</v>
      </c>
      <c r="P116" s="12">
        <f>+SUMIF(RYA!G:G,D:D,RYA!D:D)</f>
        <v>0</v>
      </c>
      <c r="Q116" s="12">
        <f>+SUMIF('SCI NOAH'!G:G,D:D,'SCI NOAH'!D:D)</f>
        <v>0</v>
      </c>
      <c r="R116" s="12">
        <f>+SUMIF(SIM!F:F,D:D,SIM!C:C)</f>
        <v>0</v>
      </c>
      <c r="S116" s="163">
        <f>+SUMIF('First Energy'!A:A,D:D,'First Energy'!C:C)</f>
        <v>0</v>
      </c>
      <c r="T116" s="163">
        <f>+SUMIF('ID Motors'!G:G,D:D,'ID Motors'!D:D)</f>
        <v>0</v>
      </c>
      <c r="U116" s="12">
        <f>+SUMIF('ID RENTAL'!G:G,D:D,'ID RENTAL'!D:D)</f>
        <v>0</v>
      </c>
      <c r="V116" s="12">
        <f>+SUMIF('MCM '!G:G,D:D,'MCM '!D:D)</f>
        <v>0</v>
      </c>
      <c r="W116" s="12">
        <f>SUMIF(AGRIMOTORS!G:G,D:D,AGRIMOTORS!D:D)</f>
        <v>0</v>
      </c>
      <c r="X116" s="12">
        <f>+SUMIF(BOVIMA!F:F,D:D,BOVIMA!C:C)</f>
        <v>0</v>
      </c>
      <c r="Y116" s="12">
        <f>+SUMIF(AGRIFEED!F:F,D:D,AGRIFEED!C:C)</f>
        <v>0</v>
      </c>
      <c r="Z116" s="12">
        <f>SUMIF(AMIP!F:F,D:D,AMIP!C:C)</f>
        <v>0</v>
      </c>
      <c r="AA116" s="12">
        <f>+SUMIF(ISF!G:G,D:D,ISF!D:D)</f>
        <v>0</v>
      </c>
      <c r="AB116" s="124">
        <f>+SUMIF(DISCOI!G:G,D:D,DISCOI!D:D)</f>
        <v>0</v>
      </c>
      <c r="AC116" s="12">
        <f>+SUMIF(MABEL!F:F,D:D,MABEL!C:C)</f>
        <v>0</v>
      </c>
      <c r="AD116" s="12">
        <f>+SUMIF(NMP!F:F,D:D,NMP!C:C)</f>
        <v>0</v>
      </c>
      <c r="AE116" s="12">
        <f>+SUMIF('AMCHO '!F:F,D:D,'AMCHO '!C:C)</f>
        <v>0</v>
      </c>
      <c r="AF116" s="12">
        <f>+SUMIF(CONFORTIS!G:G,D:D,CONFORTIS!D:D)</f>
        <v>0</v>
      </c>
      <c r="AG116" s="12">
        <f>+SUMIF('IRS IMMO'!G:G,D:D,'IRS IMMO'!D:D)</f>
        <v>0</v>
      </c>
      <c r="AH116" s="12">
        <f>+SUMIFS(AGRIVETAM!C:C,AGRIVETAM!F:F,D:D)</f>
        <v>0</v>
      </c>
      <c r="AI116" s="12">
        <f>+SUMIF(EUROPAINTS!F:F,D:D,EUROPAINTS!C:C)</f>
        <v>0</v>
      </c>
      <c r="AJ116" s="12">
        <f>+SUMIF('VET ABE'!F:F,D:D,'VET ABE'!D:D)</f>
        <v>0</v>
      </c>
      <c r="AK116" s="12">
        <f>SUMIF('VET FIA'!F:F,D:D,'VET FIA'!D:D)</f>
        <v>0</v>
      </c>
      <c r="AL116" s="12">
        <f>+SUMIF('CSS SAKAY'!F:F,D:D,'CSS SAKAY'!C:C)</f>
        <v>0</v>
      </c>
      <c r="AM116" s="12"/>
      <c r="AN116" s="12">
        <f>SUMIF('United Malagasy'!F:F,D:D,'United Malagasy'!C:C)</f>
        <v>0</v>
      </c>
      <c r="AO116" s="12">
        <f>+SUMIF(NUTRIFOOD!E:E,D:D,NUTRIFOOD!C:C)</f>
        <v>0</v>
      </c>
      <c r="AP116" s="12">
        <f>+SUMIF(FERRIS!H:H,D:D,FERRIS!E:E)</f>
        <v>0</v>
      </c>
      <c r="AQ116" s="12">
        <f>+SUMIF(SEM!F:F,D:D,SEM!C:C)</f>
        <v>0</v>
      </c>
      <c r="AR116" s="12">
        <f>+SUMIF(Madatrade!F:F,D:D,Madatrade!C:C)</f>
        <v>0</v>
      </c>
      <c r="AS116" s="12">
        <f>+SUMIF('FLY TECH'!F:F,D:D,'FLY TECH'!D:D)</f>
        <v>0</v>
      </c>
      <c r="AT116" s="12">
        <f>+SUMIFS('FIRST INVESTISSEMENT'!D:D,'FIRST INVESTISSEMENT'!G:G,D:D)</f>
        <v>0</v>
      </c>
      <c r="AU116" s="164">
        <f t="shared" si="9"/>
        <v>-3364455129.3919997</v>
      </c>
      <c r="AV116" s="165">
        <f t="shared" si="10"/>
        <v>-743843.52210813353</v>
      </c>
    </row>
    <row r="117" spans="1:51" hidden="1" x14ac:dyDescent="0.25">
      <c r="A117" s="11" t="str">
        <f t="shared" si="6"/>
        <v>2</v>
      </c>
      <c r="B117" s="11" t="str">
        <f t="shared" si="7"/>
        <v>28</v>
      </c>
      <c r="C117" s="11" t="str">
        <f t="shared" si="8"/>
        <v>281</v>
      </c>
      <c r="D117" s="23">
        <v>28158000</v>
      </c>
      <c r="E117" s="119" t="s">
        <v>3228</v>
      </c>
      <c r="F117" s="24" t="s">
        <v>1395</v>
      </c>
      <c r="G117" s="12">
        <f>+SUMIF(AGRIFARM!H:H,D:D,AGRIFARM!L:L)</f>
        <v>0</v>
      </c>
      <c r="H117" s="12">
        <f>+SUMIF(AGRICORP!I:I,D:D,AGRICORP!D:D)</f>
        <v>0</v>
      </c>
      <c r="I117" s="12">
        <f>+SUMIF(SMTP!D:D,D:D,SMTP!F:F)</f>
        <v>-272184.539726027</v>
      </c>
      <c r="J117" s="12">
        <f>+SUMIF(AGRIVET!G:G,D:D,AGRIVET!D:D)</f>
        <v>0</v>
      </c>
      <c r="K117" s="12">
        <f>+SUMIF(AGRIVAL!G:G,D:D,AGRIVAL!D:D)</f>
        <v>0</v>
      </c>
      <c r="L117" s="12">
        <f>+SUMIF(AGRIKOBA!G:G,D:D,AGRIKOBA!D:D)</f>
        <v>0</v>
      </c>
      <c r="M117" s="12">
        <f>+SUMIF(LMOI!F:F,D:D,LMOI!C:C)</f>
        <v>0</v>
      </c>
      <c r="N117" s="12">
        <f>+SUMIF(TARTINE!G:G,D:D,TARTINE!D:D)</f>
        <v>0</v>
      </c>
      <c r="O117" s="12">
        <f>+SUMIF(IDF!F:F,D:D,IDF!C:C)</f>
        <v>0</v>
      </c>
      <c r="P117" s="12">
        <f>+SUMIF(RYA!G:G,D:D,RYA!D:D)</f>
        <v>0</v>
      </c>
      <c r="Q117" s="12">
        <f>+SUMIF('SCI NOAH'!G:G,D:D,'SCI NOAH'!D:D)</f>
        <v>0</v>
      </c>
      <c r="R117" s="12">
        <f>+SUMIF(SIM!F:F,D:D,SIM!C:C)</f>
        <v>0</v>
      </c>
      <c r="S117" s="163">
        <f>+SUMIF('First Energy'!A:A,D:D,'First Energy'!C:C)</f>
        <v>0</v>
      </c>
      <c r="T117" s="163">
        <f>+SUMIF('ID Motors'!G:G,D:D,'ID Motors'!D:D)</f>
        <v>0</v>
      </c>
      <c r="U117" s="12">
        <f>+SUMIF('ID RENTAL'!G:G,D:D,'ID RENTAL'!D:D)</f>
        <v>0</v>
      </c>
      <c r="V117" s="12">
        <f>+SUMIF('MCM '!G:G,D:D,'MCM '!D:D)</f>
        <v>0</v>
      </c>
      <c r="W117" s="12">
        <f>SUMIF(AGRIMOTORS!G:G,D:D,AGRIMOTORS!D:D)</f>
        <v>0</v>
      </c>
      <c r="X117" s="12">
        <f>+SUMIF(BOVIMA!F:F,D:D,BOVIMA!C:C)</f>
        <v>0</v>
      </c>
      <c r="Y117" s="12">
        <f>+SUMIF(AGRIFEED!F:F,D:D,AGRIFEED!C:C)</f>
        <v>0</v>
      </c>
      <c r="Z117" s="12">
        <f>SUMIF(AMIP!F:F,D:D,AMIP!C:C)</f>
        <v>0</v>
      </c>
      <c r="AA117" s="12">
        <f>+SUMIF(ISF!G:G,D:D,ISF!D:D)</f>
        <v>0</v>
      </c>
      <c r="AB117" s="124">
        <f>+SUMIF(DISCOI!G:G,D:D,DISCOI!D:D)</f>
        <v>0</v>
      </c>
      <c r="AC117" s="12">
        <f>+SUMIF(MABEL!F:F,D:D,MABEL!C:C)</f>
        <v>0</v>
      </c>
      <c r="AD117" s="12">
        <f>+SUMIF(NMP!F:F,D:D,NMP!C:C)</f>
        <v>0</v>
      </c>
      <c r="AE117" s="12">
        <f>+SUMIF('AMCHO '!F:F,D:D,'AMCHO '!C:C)</f>
        <v>0</v>
      </c>
      <c r="AF117" s="12">
        <f>+SUMIF(CONFORTIS!G:G,D:D,CONFORTIS!D:D)</f>
        <v>0</v>
      </c>
      <c r="AG117" s="12">
        <f>+SUMIF('IRS IMMO'!G:G,D:D,'IRS IMMO'!D:D)</f>
        <v>0</v>
      </c>
      <c r="AH117" s="12">
        <f>+SUMIFS(AGRIVETAM!C:C,AGRIVETAM!F:F,D:D)</f>
        <v>0</v>
      </c>
      <c r="AI117" s="12">
        <f>+SUMIF(EUROPAINTS!F:F,D:D,EUROPAINTS!C:C)</f>
        <v>0</v>
      </c>
      <c r="AJ117" s="12">
        <f>+SUMIF('VET ABE'!F:F,D:D,'VET ABE'!D:D)</f>
        <v>0</v>
      </c>
      <c r="AK117" s="12">
        <f>SUMIF('VET FIA'!F:F,D:D,'VET FIA'!D:D)</f>
        <v>0</v>
      </c>
      <c r="AL117" s="12">
        <f>+SUMIF('CSS SAKAY'!F:F,D:D,'CSS SAKAY'!C:C)</f>
        <v>0</v>
      </c>
      <c r="AM117" s="12"/>
      <c r="AN117" s="12">
        <f>SUMIF('United Malagasy'!F:F,D:D,'United Malagasy'!C:C)</f>
        <v>0</v>
      </c>
      <c r="AO117" s="12">
        <f>+SUMIF(NUTRIFOOD!E:E,D:D,NUTRIFOOD!C:C)</f>
        <v>0</v>
      </c>
      <c r="AP117" s="12">
        <f>+SUMIF(FERRIS!H:H,D:D,FERRIS!E:E)</f>
        <v>0</v>
      </c>
      <c r="AQ117" s="12">
        <f>+SUMIF(SEM!F:F,D:D,SEM!C:C)</f>
        <v>0</v>
      </c>
      <c r="AR117" s="12">
        <f>+SUMIF(Madatrade!F:F,D:D,Madatrade!C:C)</f>
        <v>0</v>
      </c>
      <c r="AS117" s="12">
        <f>+SUMIF('FLY TECH'!F:F,D:D,'FLY TECH'!D:D)</f>
        <v>0</v>
      </c>
      <c r="AT117" s="12">
        <f>+SUMIFS('FIRST INVESTISSEMENT'!D:D,'FIRST INVESTISSEMENT'!G:G,D:D)</f>
        <v>0</v>
      </c>
      <c r="AU117" s="164">
        <f t="shared" si="9"/>
        <v>-272184.539726027</v>
      </c>
      <c r="AV117" s="165">
        <f t="shared" si="10"/>
        <v>-60.176967415754106</v>
      </c>
    </row>
    <row r="118" spans="1:51" hidden="1" x14ac:dyDescent="0.25">
      <c r="A118" s="11" t="str">
        <f t="shared" si="6"/>
        <v>2</v>
      </c>
      <c r="B118" s="11" t="str">
        <f t="shared" si="7"/>
        <v>28</v>
      </c>
      <c r="C118" s="11" t="str">
        <f t="shared" si="8"/>
        <v>281</v>
      </c>
      <c r="D118" s="23">
        <v>28159000</v>
      </c>
      <c r="E118" s="119" t="s">
        <v>3228</v>
      </c>
      <c r="F118" s="24" t="s">
        <v>1177</v>
      </c>
      <c r="G118" s="12">
        <f>+SUMIF(AGRIFARM!H:H,D:D,AGRIFARM!L:L)</f>
        <v>0</v>
      </c>
      <c r="H118" s="12">
        <f>+SUMIF(AGRICORP!I:I,D:D,AGRICORP!D:D)</f>
        <v>0</v>
      </c>
      <c r="I118" s="12">
        <f>+SUMIF(SMTP!D:D,D:D,SMTP!F:F)</f>
        <v>-9099478.6099999994</v>
      </c>
      <c r="J118" s="12">
        <f>+SUMIF(AGRIVET!G:G,D:D,AGRIVET!D:D)</f>
        <v>0</v>
      </c>
      <c r="K118" s="12">
        <f>+SUMIF(AGRIVAL!G:G,D:D,AGRIVAL!D:D)</f>
        <v>0</v>
      </c>
      <c r="L118" s="12">
        <f>+SUMIF(AGRIKOBA!G:G,D:D,AGRIKOBA!D:D)</f>
        <v>0</v>
      </c>
      <c r="M118" s="12">
        <f>+SUMIF(LMOI!F:F,D:D,LMOI!C:C)</f>
        <v>0</v>
      </c>
      <c r="N118" s="12">
        <f>+SUMIF(TARTINE!G:G,D:D,TARTINE!D:D)</f>
        <v>0</v>
      </c>
      <c r="O118" s="12">
        <f>+SUMIF(IDF!F:F,D:D,IDF!C:C)</f>
        <v>0</v>
      </c>
      <c r="P118" s="12">
        <f>+SUMIF(RYA!G:G,D:D,RYA!D:D)</f>
        <v>0</v>
      </c>
      <c r="Q118" s="12">
        <f>+SUMIF('SCI NOAH'!G:G,D:D,'SCI NOAH'!D:D)</f>
        <v>0</v>
      </c>
      <c r="R118" s="12">
        <f>+SUMIF(SIM!F:F,D:D,SIM!C:C)</f>
        <v>0</v>
      </c>
      <c r="S118" s="163">
        <f>+SUMIF('First Energy'!A:A,D:D,'First Energy'!C:C)</f>
        <v>0</v>
      </c>
      <c r="T118" s="163">
        <f>+SUMIF('ID Motors'!G:G,D:D,'ID Motors'!D:D)</f>
        <v>0</v>
      </c>
      <c r="U118" s="12">
        <f>+SUMIF('ID RENTAL'!G:G,D:D,'ID RENTAL'!D:D)</f>
        <v>0</v>
      </c>
      <c r="V118" s="12">
        <f>+SUMIF('MCM '!G:G,D:D,'MCM '!D:D)</f>
        <v>0</v>
      </c>
      <c r="W118" s="12">
        <f>SUMIF(AGRIMOTORS!G:G,D:D,AGRIMOTORS!D:D)</f>
        <v>0</v>
      </c>
      <c r="X118" s="12">
        <f>+SUMIF(BOVIMA!F:F,D:D,BOVIMA!C:C)</f>
        <v>0</v>
      </c>
      <c r="Y118" s="12">
        <f>+SUMIF(AGRIFEED!F:F,D:D,AGRIFEED!C:C)</f>
        <v>0</v>
      </c>
      <c r="Z118" s="12">
        <f>SUMIF(AMIP!F:F,D:D,AMIP!C:C)</f>
        <v>0</v>
      </c>
      <c r="AA118" s="12">
        <f>+SUMIF(ISF!G:G,D:D,ISF!D:D)</f>
        <v>0</v>
      </c>
      <c r="AB118" s="124">
        <f>+SUMIF(DISCOI!G:G,D:D,DISCOI!D:D)</f>
        <v>0</v>
      </c>
      <c r="AC118" s="12">
        <f>+SUMIF(MABEL!F:F,D:D,MABEL!C:C)</f>
        <v>0</v>
      </c>
      <c r="AD118" s="12">
        <f>+SUMIF(NMP!F:F,D:D,NMP!C:C)</f>
        <v>0</v>
      </c>
      <c r="AE118" s="12">
        <f>+SUMIF('AMCHO '!F:F,D:D,'AMCHO '!C:C)</f>
        <v>0</v>
      </c>
      <c r="AF118" s="12">
        <f>+SUMIF(CONFORTIS!G:G,D:D,CONFORTIS!D:D)</f>
        <v>0</v>
      </c>
      <c r="AG118" s="12">
        <f>+SUMIF('IRS IMMO'!G:G,D:D,'IRS IMMO'!D:D)</f>
        <v>0</v>
      </c>
      <c r="AH118" s="12">
        <f>+SUMIFS(AGRIVETAM!C:C,AGRIVETAM!F:F,D:D)</f>
        <v>0</v>
      </c>
      <c r="AI118" s="12">
        <f>+SUMIF(EUROPAINTS!F:F,D:D,EUROPAINTS!C:C)</f>
        <v>0</v>
      </c>
      <c r="AJ118" s="12">
        <f>+SUMIF('VET ABE'!F:F,D:D,'VET ABE'!D:D)</f>
        <v>0</v>
      </c>
      <c r="AK118" s="12">
        <f>SUMIF('VET FIA'!F:F,D:D,'VET FIA'!D:D)</f>
        <v>0</v>
      </c>
      <c r="AL118" s="12">
        <f>+SUMIF('CSS SAKAY'!F:F,D:D,'CSS SAKAY'!C:C)</f>
        <v>0</v>
      </c>
      <c r="AM118" s="12"/>
      <c r="AN118" s="12">
        <f>SUMIF('United Malagasy'!F:F,D:D,'United Malagasy'!C:C)</f>
        <v>0</v>
      </c>
      <c r="AO118" s="12">
        <f>+SUMIF(NUTRIFOOD!E:E,D:D,NUTRIFOOD!C:C)</f>
        <v>0</v>
      </c>
      <c r="AP118" s="12">
        <f>+SUMIF(FERRIS!H:H,D:D,FERRIS!E:E)</f>
        <v>0</v>
      </c>
      <c r="AQ118" s="12">
        <f>+SUMIF(SEM!F:F,D:D,SEM!C:C)</f>
        <v>0</v>
      </c>
      <c r="AR118" s="12">
        <f>+SUMIF(Madatrade!F:F,D:D,Madatrade!C:C)</f>
        <v>0</v>
      </c>
      <c r="AS118" s="12">
        <f>+SUMIF('FLY TECH'!F:F,D:D,'FLY TECH'!D:D)</f>
        <v>0</v>
      </c>
      <c r="AT118" s="12">
        <f>+SUMIFS('FIRST INVESTISSEMENT'!D:D,'FIRST INVESTISSEMENT'!G:G,D:D)</f>
        <v>0</v>
      </c>
      <c r="AU118" s="164">
        <f t="shared" si="9"/>
        <v>-9099478.6099999994</v>
      </c>
      <c r="AV118" s="165">
        <f t="shared" si="10"/>
        <v>-2011.7932795356357</v>
      </c>
    </row>
    <row r="119" spans="1:51" hidden="1" x14ac:dyDescent="0.25">
      <c r="A119" s="11" t="str">
        <f t="shared" si="6"/>
        <v>2</v>
      </c>
      <c r="B119" s="11" t="str">
        <f t="shared" si="7"/>
        <v>28</v>
      </c>
      <c r="C119" s="11" t="str">
        <f t="shared" si="8"/>
        <v>281</v>
      </c>
      <c r="D119" s="23">
        <v>28162000</v>
      </c>
      <c r="E119" s="196" t="s">
        <v>3227</v>
      </c>
      <c r="F119" s="24" t="s">
        <v>2631</v>
      </c>
      <c r="G119" s="12">
        <f>+SUMIF(AGRIFARM!H:H,D:D,AGRIFARM!L:L)</f>
        <v>0</v>
      </c>
      <c r="H119" s="12">
        <f>+SUMIF(AGRICORP!I:I,D:D,AGRICORP!D:D)</f>
        <v>0</v>
      </c>
      <c r="I119" s="12">
        <f>+SUMIF(SMTP!D:D,D:D,SMTP!F:F)</f>
        <v>0</v>
      </c>
      <c r="J119" s="12">
        <f>+SUMIF(AGRIVET!G:G,D:D,AGRIVET!D:D)</f>
        <v>0</v>
      </c>
      <c r="K119" s="12">
        <f>+SUMIF(AGRIVAL!G:G,D:D,AGRIVAL!D:D)</f>
        <v>0</v>
      </c>
      <c r="L119" s="12">
        <f>+SUMIF(AGRIKOBA!G:G,D:D,AGRIKOBA!D:D)</f>
        <v>0</v>
      </c>
      <c r="M119" s="12">
        <f>+SUMIF(LMOI!F:F,D:D,LMOI!C:C)</f>
        <v>0</v>
      </c>
      <c r="N119" s="12">
        <f>+SUMIF(TARTINE!G:G,D:D,TARTINE!D:D)</f>
        <v>0</v>
      </c>
      <c r="O119" s="12">
        <f>+SUMIF(IDF!F:F,D:D,IDF!C:C)</f>
        <v>0</v>
      </c>
      <c r="P119" s="12">
        <f>+SUMIF(RYA!G:G,D:D,RYA!D:D)</f>
        <v>0</v>
      </c>
      <c r="Q119" s="12">
        <f>+SUMIF('SCI NOAH'!G:G,D:D,'SCI NOAH'!D:D)</f>
        <v>0</v>
      </c>
      <c r="R119" s="12">
        <f>+SUMIF(SIM!F:F,D:D,SIM!C:C)</f>
        <v>0</v>
      </c>
      <c r="S119" s="163">
        <f>+SUMIF('First Energy'!A:A,D:D,'First Energy'!C:C)</f>
        <v>0</v>
      </c>
      <c r="T119" s="163">
        <f>+SUMIF('ID Motors'!G:G,D:D,'ID Motors'!D:D)</f>
        <v>0</v>
      </c>
      <c r="U119" s="12">
        <f>+SUMIF('ID RENTAL'!G:G,D:D,'ID RENTAL'!D:D)</f>
        <v>0</v>
      </c>
      <c r="V119" s="12">
        <f>+SUMIF('MCM '!G:G,D:D,'MCM '!D:D)</f>
        <v>0</v>
      </c>
      <c r="W119" s="12">
        <f>SUMIF(AGRIMOTORS!G:G,D:D,AGRIMOTORS!D:D)</f>
        <v>0</v>
      </c>
      <c r="X119" s="12">
        <f>+SUMIF(BOVIMA!F:F,D:D,BOVIMA!C:C)</f>
        <v>0</v>
      </c>
      <c r="Y119" s="12">
        <f>+SUMIF(AGRIFEED!F:F,D:D,AGRIFEED!C:C)</f>
        <v>0</v>
      </c>
      <c r="Z119" s="12">
        <f>SUMIF(AMIP!F:F,D:D,AMIP!C:C)</f>
        <v>0</v>
      </c>
      <c r="AA119" s="12">
        <f>+SUMIF(ISF!G:G,D:D,ISF!D:D)</f>
        <v>0</v>
      </c>
      <c r="AB119" s="124">
        <f>+SUMIF(DISCOI!G:G,D:D,DISCOI!D:D)</f>
        <v>0</v>
      </c>
      <c r="AC119" s="12">
        <f>+SUMIF(MABEL!F:F,D:D,MABEL!C:C)</f>
        <v>0</v>
      </c>
      <c r="AD119" s="12">
        <f>+SUMIF(NMP!F:F,D:D,NMP!C:C)</f>
        <v>0</v>
      </c>
      <c r="AE119" s="12">
        <f>+SUMIF('AMCHO '!F:F,D:D,'AMCHO '!C:C)</f>
        <v>0</v>
      </c>
      <c r="AF119" s="12">
        <f>+SUMIF(CONFORTIS!G:G,D:D,CONFORTIS!D:D)</f>
        <v>0</v>
      </c>
      <c r="AG119" s="12">
        <f>+SUMIF('IRS IMMO'!G:G,D:D,'IRS IMMO'!D:D)</f>
        <v>0</v>
      </c>
      <c r="AH119" s="12">
        <f>+SUMIFS(AGRIVETAM!C:C,AGRIVETAM!F:F,D:D)</f>
        <v>0</v>
      </c>
      <c r="AI119" s="12">
        <f>+SUMIF(EUROPAINTS!F:F,D:D,EUROPAINTS!C:C)</f>
        <v>-1242552.6100000001</v>
      </c>
      <c r="AJ119" s="12">
        <f>+SUMIF('VET ABE'!F:F,D:D,'VET ABE'!D:D)</f>
        <v>0</v>
      </c>
      <c r="AK119" s="12">
        <f>SUMIF('VET FIA'!F:F,D:D,'VET FIA'!D:D)</f>
        <v>0</v>
      </c>
      <c r="AL119" s="12">
        <f>+SUMIF('CSS SAKAY'!F:F,D:D,'CSS SAKAY'!C:C)</f>
        <v>0</v>
      </c>
      <c r="AM119" s="12"/>
      <c r="AN119" s="12">
        <f>SUMIF('United Malagasy'!F:F,D:D,'United Malagasy'!C:C)</f>
        <v>0</v>
      </c>
      <c r="AO119" s="12">
        <f>+SUMIF(NUTRIFOOD!E:E,D:D,NUTRIFOOD!C:C)</f>
        <v>0</v>
      </c>
      <c r="AP119" s="12">
        <f>+SUMIF(FERRIS!H:H,D:D,FERRIS!E:E)</f>
        <v>0</v>
      </c>
      <c r="AQ119" s="12">
        <f>+SUMIF(SEM!F:F,D:D,SEM!C:C)</f>
        <v>0</v>
      </c>
      <c r="AR119" s="12">
        <f>+SUMIF(Madatrade!F:F,D:D,Madatrade!C:C)</f>
        <v>0</v>
      </c>
      <c r="AS119" s="12">
        <f>+SUMIF('FLY TECH'!F:F,D:D,'FLY TECH'!D:D)</f>
        <v>0</v>
      </c>
      <c r="AT119" s="12">
        <f>+SUMIFS('FIRST INVESTISSEMENT'!D:D,'FIRST INVESTISSEMENT'!G:G,D:D)</f>
        <v>0</v>
      </c>
      <c r="AU119" s="164">
        <f t="shared" si="9"/>
        <v>-1242552.6100000001</v>
      </c>
      <c r="AV119" s="165">
        <f t="shared" si="10"/>
        <v>-274.71453007431865</v>
      </c>
    </row>
    <row r="120" spans="1:51" hidden="1" x14ac:dyDescent="0.25">
      <c r="A120" s="11" t="str">
        <f t="shared" si="6"/>
        <v>2</v>
      </c>
      <c r="B120" s="11" t="str">
        <f t="shared" si="7"/>
        <v>28</v>
      </c>
      <c r="C120" s="11" t="str">
        <f t="shared" si="8"/>
        <v>281</v>
      </c>
      <c r="D120" s="23">
        <v>28180000</v>
      </c>
      <c r="E120" s="197" t="s">
        <v>3338</v>
      </c>
      <c r="F120" s="24" t="s">
        <v>1996</v>
      </c>
      <c r="G120" s="12">
        <f>+SUMIF(AGRIFARM!H:H,D:D,AGRIFARM!L:L)</f>
        <v>0</v>
      </c>
      <c r="H120" s="12">
        <f>+SUMIF(AGRICORP!I:I,D:D,AGRICORP!D:D)</f>
        <v>0</v>
      </c>
      <c r="I120" s="12">
        <f>+SUMIF(SMTP!D:D,D:D,SMTP!F:F)</f>
        <v>0</v>
      </c>
      <c r="J120" s="12">
        <f>+SUMIF(AGRIVET!G:G,D:D,AGRIVET!D:D)</f>
        <v>0</v>
      </c>
      <c r="K120" s="12">
        <f>+SUMIF(AGRIVAL!G:G,D:D,AGRIVAL!D:D)</f>
        <v>0</v>
      </c>
      <c r="L120" s="12">
        <f>+SUMIF(AGRIKOBA!G:G,D:D,AGRIKOBA!D:D)</f>
        <v>0</v>
      </c>
      <c r="M120" s="12">
        <f>+SUMIF(LMOI!F:F,D:D,LMOI!C:C)</f>
        <v>0</v>
      </c>
      <c r="N120" s="12">
        <f>+SUMIF(TARTINE!G:G,D:D,TARTINE!D:D)</f>
        <v>0</v>
      </c>
      <c r="O120" s="12">
        <f>+SUMIF(IDF!F:F,D:D,IDF!C:C)</f>
        <v>0</v>
      </c>
      <c r="P120" s="12">
        <f>+SUMIF(RYA!G:G,D:D,RYA!D:D)</f>
        <v>0</v>
      </c>
      <c r="Q120" s="12">
        <f>+SUMIF('SCI NOAH'!G:G,D:D,'SCI NOAH'!D:D)</f>
        <v>0</v>
      </c>
      <c r="R120" s="12">
        <f>+SUMIF(SIM!F:F,D:D,SIM!C:C)</f>
        <v>0</v>
      </c>
      <c r="S120" s="163">
        <f>+SUMIF('First Energy'!A:A,D:D,'First Energy'!C:C)</f>
        <v>-3729331.49</v>
      </c>
      <c r="T120" s="163">
        <f>+SUMIF('ID Motors'!G:G,D:D,'ID Motors'!D:D)</f>
        <v>0</v>
      </c>
      <c r="U120" s="12">
        <f>+SUMIF('ID RENTAL'!G:G,D:D,'ID RENTAL'!D:D)</f>
        <v>0</v>
      </c>
      <c r="V120" s="12">
        <f>+SUMIF('MCM '!G:G,D:D,'MCM '!D:D)</f>
        <v>0</v>
      </c>
      <c r="W120" s="12">
        <f>SUMIF(AGRIMOTORS!G:G,D:D,AGRIMOTORS!D:D)</f>
        <v>0</v>
      </c>
      <c r="X120" s="12">
        <f>+SUMIF(BOVIMA!F:F,D:D,BOVIMA!C:C)</f>
        <v>0</v>
      </c>
      <c r="Y120" s="12">
        <f>+SUMIF(AGRIFEED!F:F,D:D,AGRIFEED!C:C)</f>
        <v>0</v>
      </c>
      <c r="Z120" s="12">
        <f>SUMIF(AMIP!F:F,D:D,AMIP!C:C)</f>
        <v>0</v>
      </c>
      <c r="AA120" s="12">
        <f>+SUMIF(ISF!G:G,D:D,ISF!D:D)</f>
        <v>0</v>
      </c>
      <c r="AB120" s="124">
        <f>+SUMIF(DISCOI!G:G,D:D,DISCOI!D:D)</f>
        <v>0</v>
      </c>
      <c r="AC120" s="12">
        <f>+SUMIF(MABEL!F:F,D:D,MABEL!C:C)</f>
        <v>0</v>
      </c>
      <c r="AD120" s="12">
        <f>+SUMIF(NMP!F:F,D:D,NMP!C:C)</f>
        <v>0</v>
      </c>
      <c r="AE120" s="12">
        <f>+SUMIF('AMCHO '!F:F,D:D,'AMCHO '!C:C)</f>
        <v>0</v>
      </c>
      <c r="AF120" s="12">
        <f>+SUMIF(CONFORTIS!G:G,D:D,CONFORTIS!D:D)</f>
        <v>0</v>
      </c>
      <c r="AG120" s="12">
        <f>+SUMIF('IRS IMMO'!G:G,D:D,'IRS IMMO'!D:D)</f>
        <v>0</v>
      </c>
      <c r="AH120" s="12">
        <f>+SUMIFS(AGRIVETAM!C:C,AGRIVETAM!F:F,D:D)</f>
        <v>0</v>
      </c>
      <c r="AI120" s="12">
        <f>+SUMIF(EUROPAINTS!F:F,D:D,EUROPAINTS!C:C)</f>
        <v>0</v>
      </c>
      <c r="AJ120" s="12">
        <f>+SUMIF('VET ABE'!F:F,D:D,'VET ABE'!D:D)</f>
        <v>0</v>
      </c>
      <c r="AK120" s="12">
        <f>SUMIF('VET FIA'!F:F,D:D,'VET FIA'!D:D)</f>
        <v>0</v>
      </c>
      <c r="AL120" s="12">
        <f>+SUMIF('CSS SAKAY'!F:F,D:D,'CSS SAKAY'!C:C)</f>
        <v>0</v>
      </c>
      <c r="AM120" s="12"/>
      <c r="AN120" s="12">
        <f>SUMIF('United Malagasy'!F:F,D:D,'United Malagasy'!C:C)</f>
        <v>0</v>
      </c>
      <c r="AO120" s="12">
        <f>+SUMIF(NUTRIFOOD!E:E,D:D,NUTRIFOOD!C:C)</f>
        <v>0</v>
      </c>
      <c r="AP120" s="12">
        <f>+SUMIF(FERRIS!H:H,D:D,FERRIS!E:E)</f>
        <v>-259796772.53999999</v>
      </c>
      <c r="AQ120" s="12">
        <f>+SUMIF(SEM!F:F,D:D,SEM!C:C)</f>
        <v>0</v>
      </c>
      <c r="AR120" s="12">
        <f>+SUMIF(Madatrade!F:F,D:D,Madatrade!C:C)</f>
        <v>0</v>
      </c>
      <c r="AS120" s="12">
        <f>+SUMIF('FLY TECH'!F:F,D:D,'FLY TECH'!D:D)</f>
        <v>0</v>
      </c>
      <c r="AT120" s="12">
        <f>+SUMIFS('FIRST INVESTISSEMENT'!D:D,'FIRST INVESTISSEMENT'!G:G,D:D)</f>
        <v>0</v>
      </c>
      <c r="AU120" s="164">
        <f t="shared" si="9"/>
        <v>-263526104.03</v>
      </c>
      <c r="AV120" s="165">
        <f t="shared" si="10"/>
        <v>-58262.683807744332</v>
      </c>
    </row>
    <row r="121" spans="1:51" s="11" customFormat="1" hidden="1" x14ac:dyDescent="0.25">
      <c r="A121" s="11" t="str">
        <f t="shared" si="6"/>
        <v>2</v>
      </c>
      <c r="B121" s="11" t="str">
        <f t="shared" si="7"/>
        <v>28</v>
      </c>
      <c r="C121" s="11" t="str">
        <f t="shared" si="8"/>
        <v>281</v>
      </c>
      <c r="D121" s="60">
        <v>28181000</v>
      </c>
      <c r="E121" s="196" t="s">
        <v>3338</v>
      </c>
      <c r="F121" s="81" t="s">
        <v>3322</v>
      </c>
      <c r="G121" s="12">
        <f>+SUMIF(AGRIFARM!H:H,D:D,AGRIFARM!L:L)</f>
        <v>0</v>
      </c>
      <c r="H121" s="12">
        <f>+SUMIF(AGRICORP!I:I,D:D,AGRICORP!D:D)</f>
        <v>0</v>
      </c>
      <c r="I121" s="12">
        <f>+SUMIF(SMTP!D:D,D:D,SMTP!F:F)</f>
        <v>-285475740.24725699</v>
      </c>
      <c r="J121" s="12">
        <f>+SUMIF(AGRIVET!G:G,D:D,AGRIVET!D:D)</f>
        <v>0</v>
      </c>
      <c r="K121" s="12">
        <f>+SUMIF(AGRIVAL!G:G,D:D,AGRIVAL!D:D)</f>
        <v>-5791471148.8100004</v>
      </c>
      <c r="L121" s="12">
        <f>+SUMIF(AGRIKOBA!G:G,D:D,AGRIKOBA!D:D)</f>
        <v>-49734127.090000004</v>
      </c>
      <c r="M121" s="12">
        <f>+SUMIF(LMOI!F:F,D:D,LMOI!C:C)</f>
        <v>-27832472.32</v>
      </c>
      <c r="N121" s="12">
        <f>+SUMIF(TARTINE!G:G,D:D,TARTINE!D:D)</f>
        <v>0</v>
      </c>
      <c r="O121" s="12">
        <f>+SUMIF(IDF!F:F,D:D,IDF!C:C)</f>
        <v>0</v>
      </c>
      <c r="P121" s="12">
        <f>+SUMIF(RYA!G:G,D:D,RYA!D:D)</f>
        <v>0</v>
      </c>
      <c r="Q121" s="12">
        <f>+SUMIF('SCI NOAH'!G:G,D:D,'SCI NOAH'!D:D)</f>
        <v>0</v>
      </c>
      <c r="R121" s="12">
        <f>+SUMIF(SIM!F:F,D:D,SIM!C:C)</f>
        <v>0</v>
      </c>
      <c r="S121" s="163">
        <f>+SUMIF('First Energy'!A:A,D:D,'First Energy'!C:C)</f>
        <v>-194167028.66999999</v>
      </c>
      <c r="T121" s="163">
        <f>+SUMIF('ID Motors'!G:G,D:D,'ID Motors'!D:D)</f>
        <v>-55806099.68</v>
      </c>
      <c r="U121" s="12">
        <f>+SUMIF('ID RENTAL'!G:G,D:D,'ID RENTAL'!D:D)</f>
        <v>0</v>
      </c>
      <c r="V121" s="12">
        <f>+SUMIF('MCM '!G:G,D:D,'MCM '!D:D)</f>
        <v>0</v>
      </c>
      <c r="W121" s="12">
        <f>SUMIF(AGRIMOTORS!G:G,D:D,AGRIMOTORS!D:D)</f>
        <v>-628893.75</v>
      </c>
      <c r="X121" s="12">
        <f>+SUMIF(BOVIMA!F:F,D:D,BOVIMA!C:C)</f>
        <v>0</v>
      </c>
      <c r="Y121" s="12">
        <f>+SUMIF(AGRIFEED!F:F,D:D,AGRIFEED!C:C)</f>
        <v>-4789017.45</v>
      </c>
      <c r="Z121" s="12">
        <f>SUMIF(AMIP!F:F,D:D,AMIP!C:C)</f>
        <v>0</v>
      </c>
      <c r="AA121" s="12">
        <f>+SUMIF(ISF!G:G,D:D,ISF!D:D)</f>
        <v>0</v>
      </c>
      <c r="AB121" s="124">
        <f>+SUMIF(DISCOI!G:G,D:D,DISCOI!D:D)</f>
        <v>0</v>
      </c>
      <c r="AC121" s="12">
        <f>+SUMIF(MABEL!F:F,D:D,MABEL!C:C)</f>
        <v>0</v>
      </c>
      <c r="AD121" s="12">
        <f>+SUMIF(NMP!F:F,D:D,NMP!C:C)</f>
        <v>0</v>
      </c>
      <c r="AE121" s="12">
        <f>+SUMIF('AMCHO '!F:F,D:D,'AMCHO '!C:C)</f>
        <v>0</v>
      </c>
      <c r="AF121" s="12">
        <f>+SUMIF(CONFORTIS!G:G,D:D,CONFORTIS!D:D)</f>
        <v>0</v>
      </c>
      <c r="AG121" s="12">
        <f>+SUMIF('IRS IMMO'!G:G,D:D,'IRS IMMO'!D:D)</f>
        <v>-46568.635616438398</v>
      </c>
      <c r="AH121" s="12">
        <f>+SUMIFS(AGRIVETAM!C:C,AGRIVETAM!F:F,D:D)</f>
        <v>0</v>
      </c>
      <c r="AI121" s="12">
        <f>+SUMIF(EUROPAINTS!F:F,D:D,EUROPAINTS!C:C)</f>
        <v>-101670311.68000001</v>
      </c>
      <c r="AJ121" s="12">
        <f>+SUMIF('VET ABE'!F:F,D:D,'VET ABE'!D:D)</f>
        <v>0</v>
      </c>
      <c r="AK121" s="12">
        <f>SUMIF('VET FIA'!F:F,D:D,'VET FIA'!D:D)</f>
        <v>-263064.38</v>
      </c>
      <c r="AL121" s="12">
        <f>+SUMIF('CSS SAKAY'!F:F,D:D,'CSS SAKAY'!C:C)</f>
        <v>0</v>
      </c>
      <c r="AM121" s="12"/>
      <c r="AN121" s="12">
        <f>SUMIF('United Malagasy'!F:F,D:D,'United Malagasy'!C:C)</f>
        <v>0</v>
      </c>
      <c r="AO121" s="12">
        <f>+SUMIF(NUTRIFOOD!E:E,D:D,NUTRIFOOD!C:C)</f>
        <v>0</v>
      </c>
      <c r="AP121" s="12">
        <f>+SUMIF(FERRIS!H:H,D:D,FERRIS!E:E)</f>
        <v>-316910729.14999998</v>
      </c>
      <c r="AQ121" s="12">
        <f>+SUMIF(SEM!F:F,D:D,SEM!C:C)</f>
        <v>-3346404619.1700001</v>
      </c>
      <c r="AR121" s="12">
        <f>+SUMIF(Madatrade!F:F,D:D,Madatrade!C:C)</f>
        <v>0</v>
      </c>
      <c r="AS121" s="12">
        <f>+SUMIF('FLY TECH'!F:F,D:D,'FLY TECH'!D:D)</f>
        <v>-8132696.71</v>
      </c>
      <c r="AT121" s="12">
        <f>+SUMIFS('FIRST INVESTISSEMENT'!D:D,'FIRST INVESTISSEMENT'!G:G,D:D)</f>
        <v>0</v>
      </c>
      <c r="AU121" s="164">
        <f t="shared" si="9"/>
        <v>-10183332517.742874</v>
      </c>
      <c r="AV121" s="165">
        <f t="shared" si="10"/>
        <v>-2251421.2957166149</v>
      </c>
      <c r="AW121"/>
      <c r="AX121"/>
      <c r="AY121"/>
    </row>
    <row r="122" spans="1:51" s="11" customFormat="1" hidden="1" x14ac:dyDescent="0.25">
      <c r="A122" s="11" t="str">
        <f t="shared" si="6"/>
        <v>2</v>
      </c>
      <c r="B122" s="11" t="str">
        <f t="shared" si="7"/>
        <v>28</v>
      </c>
      <c r="C122" s="11" t="str">
        <f t="shared" si="8"/>
        <v>281</v>
      </c>
      <c r="D122" s="23">
        <v>28181100</v>
      </c>
      <c r="E122" s="196" t="s">
        <v>3229</v>
      </c>
      <c r="F122" s="24" t="s">
        <v>272</v>
      </c>
      <c r="G122" s="12">
        <f>+SUMIF(AGRIFARM!H:H,D:D,AGRIFARM!L:L)</f>
        <v>0</v>
      </c>
      <c r="H122" s="12">
        <f>+SUMIF(AGRICORP!I:I,D:D,AGRICORP!D:D)</f>
        <v>0</v>
      </c>
      <c r="I122" s="12">
        <f>+SUMIF(SMTP!D:D,D:D,SMTP!F:F)</f>
        <v>0</v>
      </c>
      <c r="J122" s="12">
        <f>+SUMIF(AGRIVET!G:G,D:D,AGRIVET!D:D)</f>
        <v>0</v>
      </c>
      <c r="K122" s="12">
        <f>+SUMIF(AGRIVAL!G:G,D:D,AGRIVAL!D:D)</f>
        <v>0</v>
      </c>
      <c r="L122" s="12">
        <f>+SUMIF(AGRIKOBA!G:G,D:D,AGRIKOBA!D:D)</f>
        <v>0</v>
      </c>
      <c r="M122" s="12">
        <f>+SUMIF(LMOI!F:F,D:D,LMOI!C:C)</f>
        <v>0</v>
      </c>
      <c r="N122" s="12">
        <f>+SUMIF(TARTINE!G:G,D:D,TARTINE!D:D)</f>
        <v>0</v>
      </c>
      <c r="O122" s="12">
        <f>+SUMIF(IDF!F:F,D:D,IDF!C:C)</f>
        <v>0</v>
      </c>
      <c r="P122" s="12">
        <f>+SUMIF(RYA!G:G,D:D,RYA!D:D)</f>
        <v>0</v>
      </c>
      <c r="Q122" s="12">
        <f>+SUMIF('SCI NOAH'!G:G,D:D,'SCI NOAH'!D:D)</f>
        <v>0</v>
      </c>
      <c r="R122" s="12">
        <f>+SUMIF(SIM!F:F,D:D,SIM!C:C)</f>
        <v>0</v>
      </c>
      <c r="S122" s="163">
        <f>+SUMIF('First Energy'!A:A,D:D,'First Energy'!C:C)</f>
        <v>0</v>
      </c>
      <c r="T122" s="163">
        <f>+SUMIF('ID Motors'!G:G,D:D,'ID Motors'!D:D)</f>
        <v>-80742813.760000005</v>
      </c>
      <c r="U122" s="12">
        <f>+SUMIF('ID RENTAL'!G:G,D:D,'ID RENTAL'!D:D)</f>
        <v>0</v>
      </c>
      <c r="V122" s="12">
        <f>+SUMIF('MCM '!G:G,D:D,'MCM '!D:D)</f>
        <v>0</v>
      </c>
      <c r="W122" s="12">
        <f>SUMIF(AGRIMOTORS!G:G,D:D,AGRIMOTORS!D:D)</f>
        <v>0</v>
      </c>
      <c r="X122" s="12">
        <f>+SUMIF(BOVIMA!F:F,D:D,BOVIMA!C:C)</f>
        <v>0</v>
      </c>
      <c r="Y122" s="12">
        <f>+SUMIF(AGRIFEED!F:F,D:D,AGRIFEED!C:C)</f>
        <v>0</v>
      </c>
      <c r="Z122" s="12">
        <f>SUMIF(AMIP!F:F,D:D,AMIP!C:C)</f>
        <v>0</v>
      </c>
      <c r="AA122" s="12">
        <f>+SUMIF(ISF!G:G,D:D,ISF!D:D)</f>
        <v>0</v>
      </c>
      <c r="AB122" s="124">
        <f>+SUMIF(DISCOI!G:G,D:D,DISCOI!D:D)</f>
        <v>0</v>
      </c>
      <c r="AC122" s="12">
        <f>+SUMIF(MABEL!F:F,D:D,MABEL!C:C)</f>
        <v>0</v>
      </c>
      <c r="AD122" s="12">
        <f>+SUMIF(NMP!F:F,D:D,NMP!C:C)</f>
        <v>0</v>
      </c>
      <c r="AE122" s="12">
        <f>+SUMIF('AMCHO '!F:F,D:D,'AMCHO '!C:C)</f>
        <v>0</v>
      </c>
      <c r="AF122" s="12">
        <f>+SUMIF(CONFORTIS!G:G,D:D,CONFORTIS!D:D)</f>
        <v>0</v>
      </c>
      <c r="AG122" s="12">
        <f>+SUMIF('IRS IMMO'!G:G,D:D,'IRS IMMO'!D:D)</f>
        <v>0</v>
      </c>
      <c r="AH122" s="12">
        <f>+SUMIFS(AGRIVETAM!C:C,AGRIVETAM!F:F,D:D)</f>
        <v>0</v>
      </c>
      <c r="AI122" s="12">
        <f>+SUMIF(EUROPAINTS!F:F,D:D,EUROPAINTS!C:C)</f>
        <v>0</v>
      </c>
      <c r="AJ122" s="12">
        <f>+SUMIF('VET ABE'!F:F,D:D,'VET ABE'!D:D)</f>
        <v>0</v>
      </c>
      <c r="AK122" s="12">
        <f>SUMIF('VET FIA'!F:F,D:D,'VET FIA'!D:D)</f>
        <v>0</v>
      </c>
      <c r="AL122" s="12">
        <f>+SUMIF('CSS SAKAY'!F:F,D:D,'CSS SAKAY'!C:C)</f>
        <v>0</v>
      </c>
      <c r="AM122"/>
      <c r="AN122" s="12">
        <f>SUMIF('United Malagasy'!F:F,D:D,'United Malagasy'!C:C)</f>
        <v>0</v>
      </c>
      <c r="AO122" s="12">
        <f>+SUMIF(NUTRIFOOD!E:E,D:D,NUTRIFOOD!C:C)</f>
        <v>0</v>
      </c>
      <c r="AP122" s="12">
        <f>+SUMIF(FERRIS!H:H,D:D,FERRIS!E:E)</f>
        <v>0</v>
      </c>
      <c r="AQ122" s="12">
        <f>+SUMIF(SEM!F:F,D:D,SEM!C:C)</f>
        <v>0</v>
      </c>
      <c r="AR122" s="12">
        <f>+SUMIF(Madatrade!F:F,D:D,Madatrade!C:C)</f>
        <v>0</v>
      </c>
      <c r="AS122" s="12">
        <f>+SUMIF('FLY TECH'!F:F,D:D,'FLY TECH'!D:D)</f>
        <v>0</v>
      </c>
      <c r="AT122" s="12">
        <f>+SUMIFS('FIRST INVESTISSEMENT'!D:D,'FIRST INVESTISSEMENT'!G:G,D:D)</f>
        <v>0</v>
      </c>
      <c r="AU122" s="164">
        <f t="shared" si="9"/>
        <v>-80742813.760000005</v>
      </c>
      <c r="AV122" s="165">
        <f t="shared" si="10"/>
        <v>-17851.336000136547</v>
      </c>
      <c r="AW122"/>
      <c r="AX122"/>
      <c r="AY122"/>
    </row>
    <row r="123" spans="1:51" s="11" customFormat="1" hidden="1" x14ac:dyDescent="0.25">
      <c r="A123" s="11" t="str">
        <f t="shared" si="6"/>
        <v>2</v>
      </c>
      <c r="B123" s="11" t="str">
        <f t="shared" si="7"/>
        <v>28</v>
      </c>
      <c r="C123" s="11" t="str">
        <f t="shared" si="8"/>
        <v>281</v>
      </c>
      <c r="D123" s="23">
        <v>28182000</v>
      </c>
      <c r="E123" s="196" t="s">
        <v>3230</v>
      </c>
      <c r="F123" s="24" t="s">
        <v>59</v>
      </c>
      <c r="G123" s="12">
        <f>+SUMIF(AGRIFARM!H:H,D:D,AGRIFARM!L:L)</f>
        <v>-32673032.260000002</v>
      </c>
      <c r="H123" s="12">
        <f>+SUMIF(AGRICORP!I:I,D:D,AGRICORP!D:D)</f>
        <v>-899873.34</v>
      </c>
      <c r="I123" s="12">
        <f>+SUMIF(SMTP!D:D,D:D,SMTP!F:F)</f>
        <v>0</v>
      </c>
      <c r="J123" s="12">
        <f>+SUMIF(AGRIVET!G:G,D:D,AGRIVET!D:D)</f>
        <v>-258282646.35999998</v>
      </c>
      <c r="K123" s="12">
        <f>+SUMIF(AGRIVAL!G:G,D:D,AGRIVAL!D:D)</f>
        <v>-36228848.770000003</v>
      </c>
      <c r="L123" s="12">
        <f>+SUMIF(AGRIKOBA!G:G,D:D,AGRIKOBA!D:D)</f>
        <v>-3753112.84</v>
      </c>
      <c r="M123" s="12">
        <f>+SUMIF(LMOI!F:F,D:D,LMOI!C:C)</f>
        <v>-2704759.9</v>
      </c>
      <c r="N123" s="12">
        <f>+SUMIF(TARTINE!G:G,D:D,TARTINE!D:D)</f>
        <v>-326543067.89999998</v>
      </c>
      <c r="O123" s="12">
        <f>+SUMIF(IDF!F:F,D:D,IDF!C:C)</f>
        <v>-603981313.78999996</v>
      </c>
      <c r="P123" s="12">
        <f>+SUMIF(RYA!G:G,D:D,RYA!D:D)</f>
        <v>-3457917.99</v>
      </c>
      <c r="Q123" s="12">
        <f>+SUMIF('SCI NOAH'!G:G,D:D,'SCI NOAH'!D:D)</f>
        <v>0</v>
      </c>
      <c r="R123" s="12">
        <f>+SUMIF(SIM!F:F,D:D,SIM!C:C)</f>
        <v>-67748.149999999994</v>
      </c>
      <c r="S123" s="163">
        <f>+SUMIF('First Energy'!A:A,D:D,'First Energy'!C:C)</f>
        <v>-3681091.85</v>
      </c>
      <c r="T123" s="163">
        <f>+SUMIF('ID Motors'!G:G,D:D,'ID Motors'!D:D)</f>
        <v>-4988713.63</v>
      </c>
      <c r="U123" s="12">
        <f>+SUMIF('ID RENTAL'!G:G,D:D,'ID RENTAL'!D:D)</f>
        <v>0</v>
      </c>
      <c r="V123" s="12">
        <f>+SUMIF('MCM '!G:G,D:D,'MCM '!D:D)</f>
        <v>-11047207.73</v>
      </c>
      <c r="W123" s="12">
        <f>SUMIF(AGRIMOTORS!G:G,D:D,AGRIMOTORS!D:D)</f>
        <v>-1823278.0175000001</v>
      </c>
      <c r="X123" s="12">
        <f>+SUMIF(BOVIMA!F:F,D:D,BOVIMA!C:C)</f>
        <v>-30471673.420000002</v>
      </c>
      <c r="Y123" s="12">
        <f>+SUMIF(AGRIFEED!F:F,D:D,AGRIFEED!C:C)</f>
        <v>-186633.33</v>
      </c>
      <c r="Z123" s="12">
        <f>SUMIF(AMIP!F:F,D:D,AMIP!C:C)</f>
        <v>0</v>
      </c>
      <c r="AA123" s="12">
        <f>+SUMIF(ISF!G:G,D:D,ISF!D:D)</f>
        <v>0</v>
      </c>
      <c r="AB123" s="124">
        <f>+SUMIF(DISCOI!G:G,D:D,DISCOI!D:D)</f>
        <v>-12890778.008333299</v>
      </c>
      <c r="AC123" s="12">
        <f>+SUMIF(MABEL!F:F,D:D,MABEL!C:C)</f>
        <v>-9261067.6999999993</v>
      </c>
      <c r="AD123" s="12">
        <f>+SUMIF(NMP!F:F,D:D,NMP!C:C)</f>
        <v>0</v>
      </c>
      <c r="AE123" s="12">
        <f>+SUMIF('AMCHO '!F:F,D:D,'AMCHO '!C:C)</f>
        <v>-8231920.4419999998</v>
      </c>
      <c r="AF123" s="12">
        <f>+SUMIF(CONFORTIS!G:G,D:D,CONFORTIS!D:D)</f>
        <v>0</v>
      </c>
      <c r="AG123" s="12">
        <f>+SUMIF('IRS IMMO'!G:G,D:D,'IRS IMMO'!D:D)</f>
        <v>0</v>
      </c>
      <c r="AH123" s="12">
        <f>+SUMIFS(AGRIVETAM!C:C,AGRIVETAM!F:F,D:D)</f>
        <v>-22417013.84</v>
      </c>
      <c r="AI123" s="12">
        <f>+SUMIF(EUROPAINTS!F:F,D:D,EUROPAINTS!C:C)</f>
        <v>0</v>
      </c>
      <c r="AJ123" s="12">
        <f>+SUMIF('VET ABE'!F:F,D:D,'VET ABE'!D:D)</f>
        <v>-1054439.1000000001</v>
      </c>
      <c r="AK123" s="12">
        <f>SUMIF('VET FIA'!F:F,D:D,'VET FIA'!D:D)</f>
        <v>0</v>
      </c>
      <c r="AL123" s="12">
        <f>+SUMIF('CSS SAKAY'!F:F,D:D,'CSS SAKAY'!C:C)</f>
        <v>-2272786.66</v>
      </c>
      <c r="AM123" s="12"/>
      <c r="AN123" s="12">
        <f>SUMIF('United Malagasy'!F:F,D:D,'United Malagasy'!C:C)</f>
        <v>-396366.68</v>
      </c>
      <c r="AO123" s="12">
        <f>+SUMIF(NUTRIFOOD!E:E,D:D,NUTRIFOOD!C:C)</f>
        <v>-40040</v>
      </c>
      <c r="AP123" s="12">
        <f>+SUMIF(FERRIS!H:H,D:D,FERRIS!E:E)</f>
        <v>-10106201.24</v>
      </c>
      <c r="AQ123" s="12">
        <f>+SUMIF(SEM!F:F,D:D,SEM!C:C)</f>
        <v>-8005169.3399999999</v>
      </c>
      <c r="AR123" s="12">
        <f>+SUMIF(Madatrade!F:F,D:D,Madatrade!C:C)</f>
        <v>-43183353.990000002</v>
      </c>
      <c r="AS123" s="12">
        <f>+SUMIF('FLY TECH'!F:F,D:D,'FLY TECH'!D:D)</f>
        <v>-7319477.1799999997</v>
      </c>
      <c r="AT123" s="12">
        <f>+SUMIFS('FIRST INVESTISSEMENT'!D:D,'FIRST INVESTISSEMENT'!G:G,D:D)</f>
        <v>-7770000</v>
      </c>
      <c r="AU123" s="164">
        <f t="shared" si="9"/>
        <v>-1453739533.4578331</v>
      </c>
      <c r="AV123" s="165">
        <f t="shared" si="10"/>
        <v>-321405.60453559208</v>
      </c>
      <c r="AW123"/>
      <c r="AX123"/>
      <c r="AY123"/>
    </row>
    <row r="124" spans="1:51" s="11" customFormat="1" hidden="1" x14ac:dyDescent="0.25">
      <c r="A124" s="11" t="str">
        <f t="shared" si="6"/>
        <v>2</v>
      </c>
      <c r="B124" s="11" t="str">
        <f t="shared" si="7"/>
        <v>28</v>
      </c>
      <c r="C124" s="11" t="str">
        <f t="shared" si="8"/>
        <v>281</v>
      </c>
      <c r="D124" s="23">
        <v>28183000</v>
      </c>
      <c r="E124" s="196" t="s">
        <v>3231</v>
      </c>
      <c r="F124" s="24" t="s">
        <v>60</v>
      </c>
      <c r="G124" s="12">
        <f>+SUMIF(AGRIFARM!H:H,D:D,AGRIFARM!L:L)</f>
        <v>-754237694.58000004</v>
      </c>
      <c r="H124" s="12">
        <f>+SUMIF(AGRICORP!I:I,D:D,AGRICORP!D:D)</f>
        <v>-778590.28</v>
      </c>
      <c r="I124" s="12">
        <f>+SUMIF(SMTP!D:D,D:D,SMTP!F:F)</f>
        <v>-797507460.44895196</v>
      </c>
      <c r="J124" s="12">
        <f>+SUMIF(AGRIVET!G:G,D:D,AGRIVET!D:D)</f>
        <v>-778682853.26999998</v>
      </c>
      <c r="K124" s="12">
        <f>+SUMIF(AGRIVAL!G:G,D:D,AGRIVAL!D:D)</f>
        <v>-264889765.53</v>
      </c>
      <c r="L124" s="12">
        <f>+SUMIF(AGRIKOBA!G:G,D:D,AGRIKOBA!D:D)</f>
        <v>-1352204.87</v>
      </c>
      <c r="M124" s="12">
        <f>+SUMIF(LMOI!F:F,D:D,LMOI!C:C)</f>
        <v>-801850307.42999995</v>
      </c>
      <c r="N124" s="12">
        <f>+SUMIF(TARTINE!G:G,D:D,TARTINE!D:D)</f>
        <v>-578573408.38</v>
      </c>
      <c r="O124" s="12">
        <f>+SUMIF(IDF!F:F,D:D,IDF!C:C)</f>
        <v>-222478436.28999999</v>
      </c>
      <c r="P124" s="12">
        <f>+SUMIF(RYA!G:G,D:D,RYA!D:D)</f>
        <v>0</v>
      </c>
      <c r="Q124" s="12">
        <f>+SUMIF('SCI NOAH'!G:G,D:D,'SCI NOAH'!D:D)</f>
        <v>0</v>
      </c>
      <c r="R124" s="12">
        <f>+SUMIF(SIM!F:F,D:D,SIM!C:C)</f>
        <v>-69698276.019999996</v>
      </c>
      <c r="S124" s="163">
        <f>+SUMIF('First Energy'!A:A,D:D,'First Energy'!C:C)</f>
        <v>-883359446.61000001</v>
      </c>
      <c r="T124" s="163">
        <f>+SUMIF('ID Motors'!G:G,D:D,'ID Motors'!D:D)</f>
        <v>-396274983.75999999</v>
      </c>
      <c r="U124" s="12">
        <f>+SUMIF('ID RENTAL'!G:G,D:D,'ID RENTAL'!D:D)</f>
        <v>-3237766279.5675602</v>
      </c>
      <c r="V124" s="12">
        <f>+SUMIF('MCM '!G:G,D:D,'MCM '!D:D)</f>
        <v>-185952078.27000001</v>
      </c>
      <c r="W124" s="12">
        <f>SUMIF(AGRIMOTORS!G:G,D:D,AGRIMOTORS!D:D)</f>
        <v>0</v>
      </c>
      <c r="X124" s="12">
        <f>+SUMIF(BOVIMA!F:F,D:D,BOVIMA!C:C)</f>
        <v>-1020015634.9</v>
      </c>
      <c r="Y124" s="12">
        <f>+SUMIF(AGRIFEED!F:F,D:D,AGRIFEED!C:C)</f>
        <v>-73342277.230000004</v>
      </c>
      <c r="Z124" s="12">
        <f>SUMIF(AMIP!F:F,D:D,AMIP!C:C)</f>
        <v>0</v>
      </c>
      <c r="AA124" s="12">
        <f>+SUMIF(ISF!G:G,D:D,ISF!D:D)</f>
        <v>0</v>
      </c>
      <c r="AB124" s="124">
        <f>+SUMIF(DISCOI!G:G,D:D,DISCOI!D:D)</f>
        <v>-549495625.21500003</v>
      </c>
      <c r="AC124" s="12">
        <f>+SUMIF(MABEL!F:F,D:D,MABEL!C:C)</f>
        <v>-2367955.79</v>
      </c>
      <c r="AD124" s="12">
        <f>+SUMIF(NMP!F:F,D:D,NMP!C:C)</f>
        <v>-93458413.760000005</v>
      </c>
      <c r="AE124" s="12">
        <f>+SUMIF('AMCHO '!F:F,D:D,'AMCHO '!C:C)</f>
        <v>0</v>
      </c>
      <c r="AF124" s="12">
        <f>+SUMIF(CONFORTIS!G:G,D:D,CONFORTIS!D:D)</f>
        <v>0</v>
      </c>
      <c r="AG124" s="12">
        <f>+SUMIF('IRS IMMO'!G:G,D:D,'IRS IMMO'!D:D)</f>
        <v>0</v>
      </c>
      <c r="AH124" s="12">
        <f>+SUMIFS(AGRIVETAM!C:C,AGRIVETAM!F:F,D:D)</f>
        <v>-169348236.31999999</v>
      </c>
      <c r="AI124" s="12">
        <f>+SUMIF(EUROPAINTS!F:F,D:D,EUROPAINTS!C:C)</f>
        <v>-18410000</v>
      </c>
      <c r="AJ124" s="12">
        <f>+SUMIF('VET ABE'!F:F,D:D,'VET ABE'!D:D)</f>
        <v>-2557968.5499999998</v>
      </c>
      <c r="AK124" s="12">
        <f>SUMIF('VET FIA'!F:F,D:D,'VET FIA'!D:D)</f>
        <v>-2032031.25</v>
      </c>
      <c r="AL124" s="12">
        <f>+SUMIF('CSS SAKAY'!F:F,D:D,'CSS SAKAY'!C:C)</f>
        <v>0</v>
      </c>
      <c r="AM124" s="12"/>
      <c r="AN124" s="12">
        <f>SUMIF('United Malagasy'!F:F,D:D,'United Malagasy'!C:C)</f>
        <v>0</v>
      </c>
      <c r="AO124" s="12">
        <f>+SUMIF(NUTRIFOOD!E:E,D:D,NUTRIFOOD!C:C)</f>
        <v>0</v>
      </c>
      <c r="AP124" s="12">
        <f>+SUMIF(FERRIS!H:H,D:D,FERRIS!E:E)</f>
        <v>-1462849834.5599999</v>
      </c>
      <c r="AQ124" s="12">
        <f>+SUMIF(SEM!F:F,D:D,SEM!C:C)</f>
        <v>-180657740.49000001</v>
      </c>
      <c r="AR124" s="12">
        <f>+SUMIF(Madatrade!F:F,D:D,Madatrade!C:C)</f>
        <v>-364933285.77999997</v>
      </c>
      <c r="AS124" s="12">
        <f>+SUMIF('FLY TECH'!F:F,D:D,'FLY TECH'!D:D)</f>
        <v>-937481.48</v>
      </c>
      <c r="AT124" s="12">
        <f>+SUMIFS('FIRST INVESTISSEMENT'!D:D,'FIRST INVESTISSEMENT'!G:G,D:D)</f>
        <v>-137991810.33000001</v>
      </c>
      <c r="AU124" s="164">
        <f t="shared" si="9"/>
        <v>-13051800080.961512</v>
      </c>
      <c r="AV124" s="165">
        <f t="shared" si="10"/>
        <v>-2885607.496221263</v>
      </c>
      <c r="AW124"/>
      <c r="AX124"/>
      <c r="AY124"/>
    </row>
    <row r="125" spans="1:51" s="11" customFormat="1" hidden="1" x14ac:dyDescent="0.25">
      <c r="A125" s="11" t="str">
        <f t="shared" si="6"/>
        <v>2</v>
      </c>
      <c r="B125" s="11" t="str">
        <f t="shared" si="7"/>
        <v>28</v>
      </c>
      <c r="C125" s="11" t="str">
        <f t="shared" si="8"/>
        <v>281</v>
      </c>
      <c r="D125" s="23">
        <v>28183100</v>
      </c>
      <c r="E125" s="196" t="s">
        <v>3231</v>
      </c>
      <c r="F125" s="24" t="s">
        <v>2082</v>
      </c>
      <c r="G125" s="12">
        <f>+SUMIF(AGRIFARM!H:H,D:D,AGRIFARM!L:L)</f>
        <v>0</v>
      </c>
      <c r="H125" s="12">
        <f>+SUMIF(AGRICORP!I:I,D:D,AGRICORP!D:D)</f>
        <v>0</v>
      </c>
      <c r="I125" s="12">
        <f>+SUMIF(SMTP!D:D,D:D,SMTP!F:F)</f>
        <v>0</v>
      </c>
      <c r="J125" s="12">
        <f>+SUMIF(AGRIVET!G:G,D:D,AGRIVET!D:D)</f>
        <v>0</v>
      </c>
      <c r="K125" s="12">
        <f>+SUMIF(AGRIVAL!G:G,D:D,AGRIVAL!D:D)</f>
        <v>0</v>
      </c>
      <c r="L125" s="12">
        <f>+SUMIF(AGRIKOBA!G:G,D:D,AGRIKOBA!D:D)</f>
        <v>0</v>
      </c>
      <c r="M125" s="12">
        <f>+SUMIF(LMOI!F:F,D:D,LMOI!C:C)</f>
        <v>0</v>
      </c>
      <c r="N125" s="12">
        <f>+SUMIF(TARTINE!G:G,D:D,TARTINE!D:D)</f>
        <v>0</v>
      </c>
      <c r="O125" s="12">
        <f>+SUMIF(IDF!F:F,D:D,IDF!C:C)</f>
        <v>0</v>
      </c>
      <c r="P125" s="12">
        <f>+SUMIF(RYA!G:G,D:D,RYA!D:D)</f>
        <v>0</v>
      </c>
      <c r="Q125" s="12">
        <f>+SUMIF('SCI NOAH'!G:G,D:D,'SCI NOAH'!D:D)</f>
        <v>0</v>
      </c>
      <c r="R125" s="12">
        <f>+SUMIF(SIM!F:F,D:D,SIM!C:C)</f>
        <v>0</v>
      </c>
      <c r="S125" s="163">
        <f>+SUMIF('First Energy'!A:A,D:D,'First Energy'!C:C)</f>
        <v>0</v>
      </c>
      <c r="T125" s="163">
        <f>+SUMIF('ID Motors'!G:G,D:D,'ID Motors'!D:D)</f>
        <v>-2832747330.3299999</v>
      </c>
      <c r="U125" s="12">
        <f>+SUMIF('ID RENTAL'!G:G,D:D,'ID RENTAL'!D:D)</f>
        <v>0</v>
      </c>
      <c r="V125" s="12">
        <f>+SUMIF('MCM '!G:G,D:D,'MCM '!D:D)</f>
        <v>0</v>
      </c>
      <c r="W125" s="12">
        <f>SUMIF(AGRIMOTORS!G:G,D:D,AGRIMOTORS!D:D)</f>
        <v>0</v>
      </c>
      <c r="X125" s="12">
        <f>+SUMIF(BOVIMA!F:F,D:D,BOVIMA!C:C)</f>
        <v>0</v>
      </c>
      <c r="Y125" s="12">
        <f>+SUMIF(AGRIFEED!F:F,D:D,AGRIFEED!C:C)</f>
        <v>0</v>
      </c>
      <c r="Z125" s="12">
        <f>SUMIF(AMIP!F:F,D:D,AMIP!C:C)</f>
        <v>0</v>
      </c>
      <c r="AA125" s="12">
        <f>+SUMIF(ISF!G:G,D:D,ISF!D:D)</f>
        <v>0</v>
      </c>
      <c r="AB125" s="124">
        <f>+SUMIF(DISCOI!G:G,D:D,DISCOI!D:D)</f>
        <v>0</v>
      </c>
      <c r="AC125" s="12">
        <f>+SUMIF(MABEL!F:F,D:D,MABEL!C:C)</f>
        <v>0</v>
      </c>
      <c r="AD125" s="12">
        <f>+SUMIF(NMP!F:F,D:D,NMP!C:C)</f>
        <v>0</v>
      </c>
      <c r="AE125" s="12">
        <f>+SUMIF('AMCHO '!F:F,D:D,'AMCHO '!C:C)</f>
        <v>0</v>
      </c>
      <c r="AF125" s="12">
        <f>+SUMIF(CONFORTIS!G:G,D:D,CONFORTIS!D:D)</f>
        <v>0</v>
      </c>
      <c r="AG125" s="12">
        <f>+SUMIF('IRS IMMO'!G:G,D:D,'IRS IMMO'!D:D)</f>
        <v>0</v>
      </c>
      <c r="AH125" s="12">
        <f>+SUMIFS(AGRIVETAM!C:C,AGRIVETAM!F:F,D:D)</f>
        <v>0</v>
      </c>
      <c r="AI125" s="12">
        <f>+SUMIF(EUROPAINTS!F:F,D:D,EUROPAINTS!C:C)</f>
        <v>0</v>
      </c>
      <c r="AJ125" s="12">
        <f>+SUMIF('VET ABE'!F:F,D:D,'VET ABE'!D:D)</f>
        <v>0</v>
      </c>
      <c r="AK125" s="12">
        <f>SUMIF('VET FIA'!F:F,D:D,'VET FIA'!D:D)</f>
        <v>0</v>
      </c>
      <c r="AL125" s="12">
        <f>+SUMIF('CSS SAKAY'!F:F,D:D,'CSS SAKAY'!C:C)</f>
        <v>0</v>
      </c>
      <c r="AM125" s="12"/>
      <c r="AN125" s="12">
        <f>SUMIF('United Malagasy'!F:F,D:D,'United Malagasy'!C:C)</f>
        <v>0</v>
      </c>
      <c r="AO125" s="12">
        <f>+SUMIF(NUTRIFOOD!E:E,D:D,NUTRIFOOD!C:C)</f>
        <v>0</v>
      </c>
      <c r="AP125" s="12">
        <f>+SUMIF(FERRIS!H:H,D:D,FERRIS!E:E)</f>
        <v>-4103158965.29</v>
      </c>
      <c r="AQ125" s="12">
        <f>+SUMIF(SEM!F:F,D:D,SEM!C:C)</f>
        <v>0</v>
      </c>
      <c r="AR125" s="12">
        <f>+SUMIF(Madatrade!F:F,D:D,Madatrade!C:C)</f>
        <v>0</v>
      </c>
      <c r="AS125" s="12">
        <f>+SUMIF('FLY TECH'!F:F,D:D,'FLY TECH'!D:D)</f>
        <v>0</v>
      </c>
      <c r="AT125" s="12">
        <f>+SUMIFS('FIRST INVESTISSEMENT'!D:D,'FIRST INVESTISSEMENT'!G:G,D:D)</f>
        <v>0</v>
      </c>
      <c r="AU125" s="164">
        <f t="shared" si="9"/>
        <v>-6935906295.6199999</v>
      </c>
      <c r="AV125" s="165">
        <f t="shared" si="10"/>
        <v>-1533451.5603655255</v>
      </c>
      <c r="AW125"/>
      <c r="AX125"/>
      <c r="AY125"/>
    </row>
    <row r="126" spans="1:51" hidden="1" x14ac:dyDescent="0.25">
      <c r="A126" s="11" t="str">
        <f t="shared" si="6"/>
        <v>2</v>
      </c>
      <c r="B126" s="11" t="str">
        <f t="shared" si="7"/>
        <v>28</v>
      </c>
      <c r="C126" s="11" t="str">
        <f t="shared" si="8"/>
        <v>281</v>
      </c>
      <c r="D126" s="23">
        <v>28184000</v>
      </c>
      <c r="E126" s="196" t="s">
        <v>3232</v>
      </c>
      <c r="F126" s="24" t="s">
        <v>61</v>
      </c>
      <c r="G126" s="12">
        <f>+SUMIF(AGRIFARM!H:H,D:D,AGRIFARM!L:L)</f>
        <v>-80279547.969999999</v>
      </c>
      <c r="H126" s="12">
        <f>+SUMIF(AGRICORP!I:I,D:D,AGRICORP!D:D)</f>
        <v>-16381200.33</v>
      </c>
      <c r="I126" s="12">
        <f>+SUMIF(SMTP!D:D,D:D,SMTP!F:F)</f>
        <v>-51427923.581532203</v>
      </c>
      <c r="J126" s="12">
        <f>+SUMIF(AGRIVET!G:G,D:D,AGRIVET!D:D)</f>
        <v>-2810305.02</v>
      </c>
      <c r="K126" s="12">
        <f>+SUMIF(AGRIVAL!G:G,D:D,AGRIVAL!D:D)</f>
        <v>-70038845.959999993</v>
      </c>
      <c r="L126" s="12">
        <f>+SUMIF(AGRIKOBA!G:G,D:D,AGRIKOBA!D:D)</f>
        <v>-28962544.010000002</v>
      </c>
      <c r="M126" s="12">
        <f>+SUMIF(LMOI!F:F,D:D,LMOI!C:C)</f>
        <v>-107942450.11</v>
      </c>
      <c r="N126" s="12">
        <f>+SUMIF(TARTINE!G:G,D:D,TARTINE!D:D)</f>
        <v>-258073701.19999999</v>
      </c>
      <c r="O126" s="12">
        <f>+SUMIF(IDF!F:F,D:D,IDF!C:C)</f>
        <v>-22595523.109999999</v>
      </c>
      <c r="P126" s="12">
        <f>+SUMIF(RYA!G:G,D:D,RYA!D:D)</f>
        <v>0</v>
      </c>
      <c r="Q126" s="12">
        <f>+SUMIF('SCI NOAH'!G:G,D:D,'SCI NOAH'!D:D)</f>
        <v>0</v>
      </c>
      <c r="R126" s="12">
        <f>+SUMIF(SIM!F:F,D:D,SIM!C:C)</f>
        <v>0</v>
      </c>
      <c r="S126" s="163">
        <f>+SUMIF('First Energy'!A:A,D:D,'First Energy'!C:C)</f>
        <v>-31938088.960000001</v>
      </c>
      <c r="T126" s="163">
        <f>+SUMIF('ID Motors'!G:G,D:D,'ID Motors'!D:D)</f>
        <v>-66599210.539999999</v>
      </c>
      <c r="U126" s="12">
        <f>+SUMIF('ID RENTAL'!G:G,D:D,'ID RENTAL'!D:D)</f>
        <v>-2520772.7168949801</v>
      </c>
      <c r="V126" s="12">
        <f>+SUMIF('MCM '!G:G,D:D,'MCM '!D:D)</f>
        <v>-50512474.100000001</v>
      </c>
      <c r="W126" s="12">
        <f>SUMIF(AGRIMOTORS!G:G,D:D,AGRIMOTORS!D:D)</f>
        <v>-3389292.6666666698</v>
      </c>
      <c r="X126" s="12">
        <f>+SUMIF(BOVIMA!F:F,D:D,BOVIMA!C:C)</f>
        <v>0</v>
      </c>
      <c r="Y126" s="12">
        <f>+SUMIF(AGRIFEED!F:F,D:D,AGRIFEED!C:C)</f>
        <v>-4104081.67</v>
      </c>
      <c r="Z126" s="12">
        <f>SUMIF(AMIP!F:F,D:D,AMIP!C:C)</f>
        <v>0</v>
      </c>
      <c r="AA126" s="12">
        <f>+SUMIF(ISF!G:G,D:D,ISF!D:D)</f>
        <v>0</v>
      </c>
      <c r="AB126" s="124">
        <f>+SUMIF(DISCOI!G:G,D:D,DISCOI!D:D)</f>
        <v>-60514594.115666695</v>
      </c>
      <c r="AC126" s="12">
        <f>+SUMIF(MABEL!F:F,D:D,MABEL!C:C)</f>
        <v>0</v>
      </c>
      <c r="AD126" s="12">
        <f>+SUMIF(NMP!F:F,D:D,NMP!C:C)</f>
        <v>0</v>
      </c>
      <c r="AE126" s="12">
        <f>+SUMIF('AMCHO '!F:F,D:D,'AMCHO '!C:C)</f>
        <v>-11040364.878</v>
      </c>
      <c r="AF126" s="12">
        <f>+SUMIF(CONFORTIS!G:G,D:D,CONFORTIS!D:D)</f>
        <v>0</v>
      </c>
      <c r="AG126" s="12">
        <f>+SUMIF('IRS IMMO'!G:G,D:D,'IRS IMMO'!D:D)</f>
        <v>0</v>
      </c>
      <c r="AH126" s="12">
        <f>+SUMIFS(AGRIVETAM!C:C,AGRIVETAM!F:F,D:D)</f>
        <v>-11544326.880000001</v>
      </c>
      <c r="AI126" s="12">
        <f>+SUMIF(EUROPAINTS!F:F,D:D,EUROPAINTS!C:C)</f>
        <v>-2427392.21</v>
      </c>
      <c r="AJ126" s="12">
        <f>+SUMIF('VET ABE'!F:F,D:D,'VET ABE'!D:D)</f>
        <v>-6597453.3300000001</v>
      </c>
      <c r="AK126" s="12">
        <f>SUMIF('VET FIA'!F:F,D:D,'VET FIA'!D:D)</f>
        <v>-1145475</v>
      </c>
      <c r="AL126" s="12">
        <f>+SUMIF('CSS SAKAY'!F:F,D:D,'CSS SAKAY'!C:C)</f>
        <v>0</v>
      </c>
      <c r="AM126" s="12"/>
      <c r="AN126" s="12">
        <f>SUMIF('United Malagasy'!F:F,D:D,'United Malagasy'!C:C)</f>
        <v>-4085918.54</v>
      </c>
      <c r="AO126" s="12">
        <f>+SUMIF(NUTRIFOOD!E:E,D:D,NUTRIFOOD!C:C)</f>
        <v>-159722.22</v>
      </c>
      <c r="AP126" s="12">
        <f>+SUMIF(FERRIS!H:H,D:D,FERRIS!E:E)</f>
        <v>-55333052.119999997</v>
      </c>
      <c r="AQ126" s="12">
        <f>+SUMIF(SEM!F:F,D:D,SEM!C:C)</f>
        <v>-13498240.42</v>
      </c>
      <c r="AR126" s="12">
        <f>+SUMIF(Madatrade!F:F,D:D,Madatrade!C:C)</f>
        <v>-3835842</v>
      </c>
      <c r="AS126" s="12">
        <f>+SUMIF('FLY TECH'!F:F,D:D,'FLY TECH'!D:D)</f>
        <v>-47956709.039999999</v>
      </c>
      <c r="AT126" s="12">
        <f>+SUMIFS('FIRST INVESTISSEMENT'!D:D,'FIRST INVESTISSEMENT'!G:G,D:D)</f>
        <v>0</v>
      </c>
      <c r="AU126" s="164">
        <f t="shared" si="9"/>
        <v>-1015715052.6987605</v>
      </c>
      <c r="AV126" s="165">
        <f t="shared" si="10"/>
        <v>-224563.2749437883</v>
      </c>
    </row>
    <row r="127" spans="1:51" hidden="1" x14ac:dyDescent="0.25">
      <c r="A127" s="11" t="str">
        <f t="shared" si="6"/>
        <v>2</v>
      </c>
      <c r="B127" s="11" t="str">
        <f t="shared" si="7"/>
        <v>28</v>
      </c>
      <c r="C127" s="11" t="str">
        <f t="shared" si="8"/>
        <v>281</v>
      </c>
      <c r="D127" s="23">
        <v>28184100</v>
      </c>
      <c r="E127" s="119" t="s">
        <v>3338</v>
      </c>
      <c r="F127" s="24" t="s">
        <v>1188</v>
      </c>
      <c r="G127" s="12">
        <f>+SUMIF(AGRIFARM!H:H,D:D,AGRIFARM!L:L)</f>
        <v>0</v>
      </c>
      <c r="H127" s="12">
        <f>+SUMIF(AGRICORP!I:I,D:D,AGRICORP!D:D)</f>
        <v>0</v>
      </c>
      <c r="I127" s="12">
        <f>+SUMIF(SMTP!D:D,D:D,SMTP!F:F)</f>
        <v>-124277416.807688</v>
      </c>
      <c r="J127" s="12">
        <f>+SUMIF(AGRIVET!G:G,D:D,AGRIVET!D:D)</f>
        <v>0</v>
      </c>
      <c r="K127" s="12">
        <f>+SUMIF(AGRIVAL!G:G,D:D,AGRIVAL!D:D)</f>
        <v>0</v>
      </c>
      <c r="L127" s="12">
        <f>+SUMIF(AGRIKOBA!G:G,D:D,AGRIKOBA!D:D)</f>
        <v>0</v>
      </c>
      <c r="M127" s="12">
        <f>+SUMIF(LMOI!F:F,D:D,LMOI!C:C)</f>
        <v>0</v>
      </c>
      <c r="N127" s="12">
        <f>+SUMIF(TARTINE!G:G,D:D,TARTINE!D:D)</f>
        <v>0</v>
      </c>
      <c r="O127" s="12">
        <f>+SUMIF(IDF!F:F,D:D,IDF!C:C)</f>
        <v>0</v>
      </c>
      <c r="P127" s="12">
        <f>+SUMIF(RYA!G:G,D:D,RYA!D:D)</f>
        <v>0</v>
      </c>
      <c r="Q127" s="12">
        <f>+SUMIF('SCI NOAH'!G:G,D:D,'SCI NOAH'!D:D)</f>
        <v>0</v>
      </c>
      <c r="R127" s="12">
        <f>+SUMIF(SIM!F:F,D:D,SIM!C:C)</f>
        <v>0</v>
      </c>
      <c r="S127" s="163">
        <f>+SUMIF('First Energy'!A:A,D:D,'First Energy'!C:C)</f>
        <v>0</v>
      </c>
      <c r="T127" s="163">
        <f>+SUMIF('ID Motors'!G:G,D:D,'ID Motors'!D:D)</f>
        <v>0</v>
      </c>
      <c r="U127" s="12">
        <f>+SUMIF('ID RENTAL'!G:G,D:D,'ID RENTAL'!D:D)</f>
        <v>0</v>
      </c>
      <c r="V127" s="12">
        <f>+SUMIF('MCM '!G:G,D:D,'MCM '!D:D)</f>
        <v>0</v>
      </c>
      <c r="W127" s="12">
        <f>SUMIF(AGRIMOTORS!G:G,D:D,AGRIMOTORS!D:D)</f>
        <v>0</v>
      </c>
      <c r="X127" s="12">
        <f>+SUMIF(BOVIMA!F:F,D:D,BOVIMA!C:C)</f>
        <v>0</v>
      </c>
      <c r="Y127" s="12">
        <f>+SUMIF(AGRIFEED!F:F,D:D,AGRIFEED!C:C)</f>
        <v>0</v>
      </c>
      <c r="Z127" s="12">
        <f>SUMIF(AMIP!F:F,D:D,AMIP!C:C)</f>
        <v>0</v>
      </c>
      <c r="AA127" s="12">
        <f>+SUMIF(ISF!G:G,D:D,ISF!D:D)</f>
        <v>0</v>
      </c>
      <c r="AB127" s="124">
        <f>+SUMIF(DISCOI!G:G,D:D,DISCOI!D:D)</f>
        <v>0</v>
      </c>
      <c r="AC127" s="12">
        <f>+SUMIF(MABEL!F:F,D:D,MABEL!C:C)</f>
        <v>0</v>
      </c>
      <c r="AD127" s="12">
        <f>+SUMIF(NMP!F:F,D:D,NMP!C:C)</f>
        <v>0</v>
      </c>
      <c r="AE127" s="12">
        <f>+SUMIF('AMCHO '!F:F,D:D,'AMCHO '!C:C)</f>
        <v>0</v>
      </c>
      <c r="AF127" s="12">
        <f>+SUMIF(CONFORTIS!G:G,D:D,CONFORTIS!D:D)</f>
        <v>0</v>
      </c>
      <c r="AG127" s="12">
        <f>+SUMIF('IRS IMMO'!G:G,D:D,'IRS IMMO'!D:D)</f>
        <v>0</v>
      </c>
      <c r="AH127" s="12">
        <f>+SUMIFS(AGRIVETAM!C:C,AGRIVETAM!F:F,D:D)</f>
        <v>0</v>
      </c>
      <c r="AI127" s="12">
        <f>+SUMIF(EUROPAINTS!F:F,D:D,EUROPAINTS!C:C)</f>
        <v>0</v>
      </c>
      <c r="AJ127" s="12">
        <f>+SUMIF('VET ABE'!F:F,D:D,'VET ABE'!D:D)</f>
        <v>0</v>
      </c>
      <c r="AK127" s="12">
        <f>SUMIF('VET FIA'!F:F,D:D,'VET FIA'!D:D)</f>
        <v>0</v>
      </c>
      <c r="AL127" s="12">
        <f>+SUMIF('CSS SAKAY'!F:F,D:D,'CSS SAKAY'!C:C)</f>
        <v>0</v>
      </c>
      <c r="AM127" s="12"/>
      <c r="AN127" s="12">
        <f>SUMIF('United Malagasy'!F:F,D:D,'United Malagasy'!C:C)</f>
        <v>0</v>
      </c>
      <c r="AO127" s="12">
        <f>+SUMIF(NUTRIFOOD!E:E,D:D,NUTRIFOOD!C:C)</f>
        <v>0</v>
      </c>
      <c r="AP127" s="12">
        <f>+SUMIF(FERRIS!H:H,D:D,FERRIS!E:E)</f>
        <v>0</v>
      </c>
      <c r="AQ127" s="12">
        <f>+SUMIF(SEM!F:F,D:D,SEM!C:C)</f>
        <v>0</v>
      </c>
      <c r="AR127" s="12">
        <f>+SUMIF(Madatrade!F:F,D:D,Madatrade!C:C)</f>
        <v>0</v>
      </c>
      <c r="AS127" s="12">
        <f>+SUMIF('FLY TECH'!F:F,D:D,'FLY TECH'!D:D)</f>
        <v>0</v>
      </c>
      <c r="AT127" s="12">
        <f>+SUMIFS('FIRST INVESTISSEMENT'!D:D,'FIRST INVESTISSEMENT'!G:G,D:D)</f>
        <v>0</v>
      </c>
      <c r="AU127" s="164">
        <f t="shared" si="9"/>
        <v>-124277416.807688</v>
      </c>
      <c r="AV127" s="165">
        <f t="shared" si="10"/>
        <v>-27476.351409518375</v>
      </c>
    </row>
    <row r="128" spans="1:51" hidden="1" x14ac:dyDescent="0.25">
      <c r="A128" s="11" t="str">
        <f t="shared" si="6"/>
        <v>2</v>
      </c>
      <c r="B128" s="11" t="str">
        <f t="shared" si="7"/>
        <v>28</v>
      </c>
      <c r="C128" s="11" t="str">
        <f t="shared" si="8"/>
        <v>281</v>
      </c>
      <c r="D128" s="23">
        <v>28185000</v>
      </c>
      <c r="E128" s="196" t="s">
        <v>3229</v>
      </c>
      <c r="F128" s="11" t="s">
        <v>2792</v>
      </c>
      <c r="G128" s="12">
        <f>+SUMIF(AGRIFARM!H:H,D:D,AGRIFARM!L:L)</f>
        <v>0</v>
      </c>
      <c r="H128" s="12">
        <f>+SUMIF(AGRICORP!I:I,D:D,AGRICORP!D:D)</f>
        <v>-146986.45000000001</v>
      </c>
      <c r="I128" s="12">
        <f>+SUMIF(SMTP!D:D,D:D,SMTP!F:F)</f>
        <v>0</v>
      </c>
      <c r="J128" s="12">
        <f>+SUMIF(AGRIVET!G:G,D:D,AGRIVET!D:D)</f>
        <v>0</v>
      </c>
      <c r="K128" s="12">
        <f>+SUMIF(AGRIVAL!G:G,D:D,AGRIVAL!D:D)</f>
        <v>-1025708.33</v>
      </c>
      <c r="L128" s="12">
        <f>+SUMIF(AGRIKOBA!G:G,D:D,AGRIKOBA!D:D)</f>
        <v>0</v>
      </c>
      <c r="M128" s="12">
        <f>+SUMIF(LMOI!F:F,D:D,LMOI!C:C)</f>
        <v>-5696162.9000000004</v>
      </c>
      <c r="N128" s="12">
        <f>+SUMIF(TARTINE!G:G,D:D,TARTINE!D:D)</f>
        <v>0</v>
      </c>
      <c r="O128" s="12">
        <f>+SUMIF(IDF!F:F,D:D,IDF!C:C)</f>
        <v>0</v>
      </c>
      <c r="P128" s="12">
        <f>+SUMIF(RYA!G:G,D:D,RYA!D:D)</f>
        <v>0</v>
      </c>
      <c r="Q128" s="12">
        <f>+SUMIF('SCI NOAH'!G:G,D:D,'SCI NOAH'!D:D)</f>
        <v>0</v>
      </c>
      <c r="R128" s="12">
        <f>+SUMIF(SIM!F:F,D:D,SIM!C:C)</f>
        <v>0</v>
      </c>
      <c r="S128" s="163">
        <f>+SUMIF('First Energy'!A:A,D:D,'First Energy'!C:C)</f>
        <v>-3724808</v>
      </c>
      <c r="T128" s="163">
        <f>+SUMIF('ID Motors'!G:G,D:D,'ID Motors'!D:D)</f>
        <v>-467239.05</v>
      </c>
      <c r="U128" s="12">
        <f>+SUMIF('ID RENTAL'!G:G,D:D,'ID RENTAL'!D:D)</f>
        <v>0</v>
      </c>
      <c r="V128" s="12">
        <f>+SUMIF('MCM '!G:G,D:D,'MCM '!D:D)</f>
        <v>0</v>
      </c>
      <c r="W128" s="12">
        <f>SUMIF(AGRIMOTORS!G:G,D:D,AGRIMOTORS!D:D)</f>
        <v>0</v>
      </c>
      <c r="X128" s="12">
        <f>+SUMIF(BOVIMA!F:F,D:D,BOVIMA!C:C)</f>
        <v>0</v>
      </c>
      <c r="Y128" s="12">
        <f>+SUMIF(AGRIFEED!F:F,D:D,AGRIFEED!C:C)</f>
        <v>-450166.66</v>
      </c>
      <c r="Z128" s="12">
        <f>SUMIF(AMIP!F:F,D:D,AMIP!C:C)</f>
        <v>0</v>
      </c>
      <c r="AA128" s="12">
        <f>+SUMIF(ISF!G:G,D:D,ISF!D:D)</f>
        <v>0</v>
      </c>
      <c r="AB128" s="124">
        <f>+SUMIF(DISCOI!G:G,D:D,DISCOI!D:D)</f>
        <v>0</v>
      </c>
      <c r="AC128" s="12">
        <f>+SUMIF(MABEL!F:F,D:D,MABEL!C:C)</f>
        <v>-9449.35</v>
      </c>
      <c r="AD128" s="12">
        <f>+SUMIF(NMP!F:F,D:D,NMP!C:C)</f>
        <v>0</v>
      </c>
      <c r="AE128" s="12">
        <f>+SUMIF('AMCHO '!F:F,D:D,'AMCHO '!C:C)</f>
        <v>0</v>
      </c>
      <c r="AF128" s="12">
        <f>+SUMIF(CONFORTIS!G:G,D:D,CONFORTIS!D:D)</f>
        <v>0</v>
      </c>
      <c r="AG128" s="12">
        <f>+SUMIF('IRS IMMO'!G:G,D:D,'IRS IMMO'!D:D)</f>
        <v>-203183.194166667</v>
      </c>
      <c r="AH128" s="12">
        <f>+SUMIFS(AGRIVETAM!C:C,AGRIVETAM!F:F,D:D)</f>
        <v>0</v>
      </c>
      <c r="AI128" s="12">
        <f>+SUMIF(EUROPAINTS!F:F,D:D,EUROPAINTS!C:C)</f>
        <v>0</v>
      </c>
      <c r="AJ128" s="12">
        <f>+SUMIF('VET ABE'!F:F,D:D,'VET ABE'!D:D)</f>
        <v>0</v>
      </c>
      <c r="AK128" s="12">
        <f>SUMIF('VET FIA'!F:F,D:D,'VET FIA'!D:D)</f>
        <v>0</v>
      </c>
      <c r="AL128" s="12">
        <f>+SUMIF('CSS SAKAY'!F:F,D:D,'CSS SAKAY'!C:C)</f>
        <v>0</v>
      </c>
      <c r="AM128" s="12"/>
      <c r="AN128" s="12">
        <f>SUMIF('United Malagasy'!F:F,D:D,'United Malagasy'!C:C)</f>
        <v>0</v>
      </c>
      <c r="AO128" s="12">
        <f>+SUMIF(NUTRIFOOD!E:E,D:D,NUTRIFOOD!C:C)</f>
        <v>0</v>
      </c>
      <c r="AP128" s="12">
        <f>+SUMIF(FERRIS!H:H,D:D,FERRIS!E:E)</f>
        <v>-28837121.07</v>
      </c>
      <c r="AQ128" s="12">
        <f>+SUMIF(SEM!F:F,D:D,SEM!C:C)</f>
        <v>-16208594.76</v>
      </c>
      <c r="AR128" s="12">
        <f>+SUMIF(Madatrade!F:F,D:D,Madatrade!C:C)</f>
        <v>0</v>
      </c>
      <c r="AS128" s="12">
        <f>+SUMIF('FLY TECH'!F:F,D:D,'FLY TECH'!D:D)</f>
        <v>-277887.71999999997</v>
      </c>
      <c r="AT128" s="12">
        <f>+SUMIFS('FIRST INVESTISSEMENT'!D:D,'FIRST INVESTISSEMENT'!G:G,D:D)</f>
        <v>0</v>
      </c>
      <c r="AU128" s="164">
        <f t="shared" si="9"/>
        <v>-57047307.484166667</v>
      </c>
      <c r="AV128" s="165">
        <f t="shared" si="10"/>
        <v>-12612.52372043869</v>
      </c>
    </row>
    <row r="129" spans="1:48" hidden="1" x14ac:dyDescent="0.25">
      <c r="A129" s="11" t="str">
        <f t="shared" si="6"/>
        <v>2</v>
      </c>
      <c r="B129" s="11" t="str">
        <f t="shared" si="7"/>
        <v>28</v>
      </c>
      <c r="C129" s="11" t="str">
        <f t="shared" si="8"/>
        <v>281</v>
      </c>
      <c r="D129" s="23">
        <v>28186000</v>
      </c>
      <c r="E129" s="196" t="s">
        <v>3229</v>
      </c>
      <c r="F129" s="24" t="s">
        <v>273</v>
      </c>
      <c r="G129" s="12">
        <f>+SUMIF(AGRIFARM!H:H,D:D,AGRIFARM!L:L)</f>
        <v>0</v>
      </c>
      <c r="H129" s="12">
        <f>+SUMIF(AGRICORP!I:I,D:D,AGRICORP!D:D)</f>
        <v>0</v>
      </c>
      <c r="I129" s="12">
        <f>+SUMIF(SMTP!D:D,D:D,SMTP!F:F)</f>
        <v>-295065785.45139402</v>
      </c>
      <c r="J129" s="12">
        <f>+SUMIF(AGRIVET!G:G,D:D,AGRIVET!D:D)</f>
        <v>0</v>
      </c>
      <c r="K129" s="12">
        <f>+SUMIF(AGRIVAL!G:G,D:D,AGRIVAL!D:D)</f>
        <v>0</v>
      </c>
      <c r="L129" s="12">
        <f>+SUMIF(AGRIKOBA!G:G,D:D,AGRIKOBA!D:D)</f>
        <v>0</v>
      </c>
      <c r="M129" s="12">
        <f>+SUMIF(LMOI!F:F,D:D,LMOI!C:C)</f>
        <v>0</v>
      </c>
      <c r="N129" s="12">
        <f>+SUMIF(TARTINE!G:G,D:D,TARTINE!D:D)</f>
        <v>0</v>
      </c>
      <c r="O129" s="12">
        <f>+SUMIF(IDF!F:F,D:D,IDF!C:C)</f>
        <v>0</v>
      </c>
      <c r="P129" s="12">
        <f>+SUMIF(RYA!G:G,D:D,RYA!D:D)</f>
        <v>0</v>
      </c>
      <c r="Q129" s="12">
        <f>+SUMIF('SCI NOAH'!G:G,D:D,'SCI NOAH'!D:D)</f>
        <v>0</v>
      </c>
      <c r="R129" s="12">
        <f>+SUMIF(SIM!F:F,D:D,SIM!C:C)</f>
        <v>0</v>
      </c>
      <c r="S129" s="163">
        <f>+SUMIF('First Energy'!A:A,D:D,'First Energy'!C:C)</f>
        <v>0</v>
      </c>
      <c r="T129" s="163">
        <f>+SUMIF('ID Motors'!G:G,D:D,'ID Motors'!D:D)</f>
        <v>0</v>
      </c>
      <c r="U129" s="12">
        <f>+SUMIF('ID RENTAL'!G:G,D:D,'ID RENTAL'!D:D)</f>
        <v>0</v>
      </c>
      <c r="V129" s="12">
        <f>+SUMIF('MCM '!G:G,D:D,'MCM '!D:D)</f>
        <v>0</v>
      </c>
      <c r="W129" s="12">
        <f>SUMIF(AGRIMOTORS!G:G,D:D,AGRIMOTORS!D:D)</f>
        <v>0</v>
      </c>
      <c r="X129" s="12">
        <f>+SUMIF(BOVIMA!F:F,D:D,BOVIMA!C:C)</f>
        <v>0</v>
      </c>
      <c r="Y129" s="12">
        <f>+SUMIF(AGRIFEED!F:F,D:D,AGRIFEED!C:C)</f>
        <v>0</v>
      </c>
      <c r="Z129" s="12">
        <f>SUMIF(AMIP!F:F,D:D,AMIP!C:C)</f>
        <v>0</v>
      </c>
      <c r="AA129" s="12">
        <f>+SUMIF(ISF!G:G,D:D,ISF!D:D)</f>
        <v>0</v>
      </c>
      <c r="AB129" s="124">
        <f>+SUMIF(DISCOI!G:G,D:D,DISCOI!D:D)</f>
        <v>0</v>
      </c>
      <c r="AC129" s="12">
        <f>+SUMIF(MABEL!F:F,D:D,MABEL!C:C)</f>
        <v>0</v>
      </c>
      <c r="AD129" s="12">
        <f>+SUMIF(NMP!F:F,D:D,NMP!C:C)</f>
        <v>0</v>
      </c>
      <c r="AE129" s="12">
        <f>+SUMIF('AMCHO '!F:F,D:D,'AMCHO '!C:C)</f>
        <v>0</v>
      </c>
      <c r="AF129" s="12">
        <f>+SUMIF(CONFORTIS!G:G,D:D,CONFORTIS!D:D)</f>
        <v>0</v>
      </c>
      <c r="AG129" s="12">
        <f>+SUMIF('IRS IMMO'!G:G,D:D,'IRS IMMO'!D:D)</f>
        <v>0</v>
      </c>
      <c r="AH129" s="12">
        <f>+SUMIFS(AGRIVETAM!C:C,AGRIVETAM!F:F,D:D)</f>
        <v>0</v>
      </c>
      <c r="AI129" s="12">
        <f>+SUMIF(EUROPAINTS!F:F,D:D,EUROPAINTS!C:C)</f>
        <v>0</v>
      </c>
      <c r="AJ129" s="12">
        <f>+SUMIF('VET ABE'!F:F,D:D,'VET ABE'!D:D)</f>
        <v>0</v>
      </c>
      <c r="AK129" s="12">
        <f>SUMIF('VET FIA'!F:F,D:D,'VET FIA'!D:D)</f>
        <v>-1851127.91</v>
      </c>
      <c r="AL129" s="12">
        <f>+SUMIF('CSS SAKAY'!F:F,D:D,'CSS SAKAY'!C:C)</f>
        <v>0</v>
      </c>
      <c r="AN129" s="12">
        <f>SUMIF('United Malagasy'!F:F,D:D,'United Malagasy'!C:C)</f>
        <v>0</v>
      </c>
      <c r="AO129" s="12">
        <f>+SUMIF(NUTRIFOOD!E:E,D:D,NUTRIFOOD!C:C)</f>
        <v>-7323.75</v>
      </c>
      <c r="AP129" s="12">
        <f>+SUMIF(FERRIS!H:H,D:D,FERRIS!E:E)</f>
        <v>0</v>
      </c>
      <c r="AQ129" s="12">
        <f>+SUMIF(SEM!F:F,D:D,SEM!C:C)</f>
        <v>0</v>
      </c>
      <c r="AR129" s="12">
        <f>+SUMIF(Madatrade!F:F,D:D,Madatrade!C:C)</f>
        <v>0</v>
      </c>
      <c r="AS129" s="12">
        <f>+SUMIF('FLY TECH'!F:F,D:D,'FLY TECH'!D:D)</f>
        <v>0</v>
      </c>
      <c r="AT129" s="12">
        <f>+SUMIFS('FIRST INVESTISSEMENT'!D:D,'FIRST INVESTISSEMENT'!G:G,D:D)</f>
        <v>0</v>
      </c>
      <c r="AU129" s="164">
        <f t="shared" si="9"/>
        <v>-296924237.11139405</v>
      </c>
      <c r="AV129" s="165">
        <f t="shared" si="10"/>
        <v>-65646.638709110412</v>
      </c>
    </row>
    <row r="130" spans="1:48" hidden="1" x14ac:dyDescent="0.25">
      <c r="A130" s="11" t="str">
        <f t="shared" si="6"/>
        <v>2</v>
      </c>
      <c r="B130" s="11" t="str">
        <f t="shared" si="7"/>
        <v>28</v>
      </c>
      <c r="C130" s="11" t="str">
        <f t="shared" si="8"/>
        <v>281</v>
      </c>
      <c r="D130" s="23">
        <v>28187000</v>
      </c>
      <c r="E130" s="119" t="s">
        <v>3338</v>
      </c>
      <c r="F130" s="24" t="s">
        <v>609</v>
      </c>
      <c r="G130" s="12">
        <f>+SUMIF(AGRIFARM!H:H,D:D,AGRIFARM!L:L)</f>
        <v>0</v>
      </c>
      <c r="H130" s="12">
        <f>+SUMIF(AGRICORP!I:I,D:D,AGRICORP!D:D)</f>
        <v>0</v>
      </c>
      <c r="I130" s="12">
        <f>+SUMIF(SMTP!D:D,D:D,SMTP!F:F)</f>
        <v>0</v>
      </c>
      <c r="J130" s="12">
        <f>+SUMIF(AGRIVET!G:G,D:D,AGRIVET!D:D)</f>
        <v>0</v>
      </c>
      <c r="K130" s="12">
        <f>+SUMIF(AGRIVAL!G:G,D:D,AGRIVAL!D:D)</f>
        <v>0</v>
      </c>
      <c r="L130" s="12">
        <f>+SUMIF(AGRIKOBA!G:G,D:D,AGRIKOBA!D:D)</f>
        <v>0</v>
      </c>
      <c r="M130" s="12">
        <f>+SUMIF(LMOI!F:F,D:D,LMOI!C:C)</f>
        <v>0</v>
      </c>
      <c r="N130" s="12">
        <f>+SUMIF(TARTINE!G:G,D:D,TARTINE!D:D)</f>
        <v>0</v>
      </c>
      <c r="O130" s="12">
        <f>+SUMIF(IDF!F:F,D:D,IDF!C:C)</f>
        <v>0</v>
      </c>
      <c r="P130" s="12">
        <f>+SUMIF(RYA!G:G,D:D,RYA!D:D)</f>
        <v>0</v>
      </c>
      <c r="Q130" s="12">
        <f>+SUMIF('SCI NOAH'!G:G,D:D,'SCI NOAH'!D:D)</f>
        <v>0</v>
      </c>
      <c r="R130" s="12">
        <f>+SUMIF(SIM!F:F,D:D,SIM!C:C)</f>
        <v>0</v>
      </c>
      <c r="S130" s="163">
        <f>+SUMIF('First Energy'!A:A,D:D,'First Energy'!C:C)</f>
        <v>0</v>
      </c>
      <c r="T130" s="163">
        <f>+SUMIF('ID Motors'!G:G,D:D,'ID Motors'!D:D)</f>
        <v>0</v>
      </c>
      <c r="U130" s="12">
        <f>+SUMIF('ID RENTAL'!G:G,D:D,'ID RENTAL'!D:D)</f>
        <v>0</v>
      </c>
      <c r="V130" s="12">
        <f>+SUMIF('MCM '!G:G,D:D,'MCM '!D:D)</f>
        <v>0</v>
      </c>
      <c r="W130" s="12">
        <f>SUMIF(AGRIMOTORS!G:G,D:D,AGRIMOTORS!D:D)</f>
        <v>-3876946.5</v>
      </c>
      <c r="X130" s="12">
        <f>+SUMIF(BOVIMA!F:F,D:D,BOVIMA!C:C)</f>
        <v>0</v>
      </c>
      <c r="Y130" s="12">
        <f>+SUMIF(AGRIFEED!F:F,D:D,AGRIFEED!C:C)</f>
        <v>0</v>
      </c>
      <c r="Z130" s="12">
        <f>SUMIF(AMIP!F:F,D:D,AMIP!C:C)</f>
        <v>0</v>
      </c>
      <c r="AA130" s="12">
        <f>+SUMIF(ISF!G:G,D:D,ISF!D:D)</f>
        <v>0</v>
      </c>
      <c r="AB130" s="124">
        <f>+SUMIF(DISCOI!G:G,D:D,DISCOI!D:D)</f>
        <v>0</v>
      </c>
      <c r="AC130" s="12">
        <f>+SUMIF(MABEL!F:F,D:D,MABEL!C:C)</f>
        <v>0</v>
      </c>
      <c r="AD130" s="12">
        <f>+SUMIF(NMP!F:F,D:D,NMP!C:C)</f>
        <v>0</v>
      </c>
      <c r="AE130" s="12">
        <f>+SUMIF('AMCHO '!F:F,D:D,'AMCHO '!C:C)</f>
        <v>0</v>
      </c>
      <c r="AF130" s="12">
        <f>+SUMIF(CONFORTIS!G:G,D:D,CONFORTIS!D:D)</f>
        <v>0</v>
      </c>
      <c r="AG130" s="12">
        <f>+SUMIF('IRS IMMO'!G:G,D:D,'IRS IMMO'!D:D)</f>
        <v>0</v>
      </c>
      <c r="AH130" s="12">
        <f>+SUMIFS(AGRIVETAM!C:C,AGRIVETAM!F:F,D:D)</f>
        <v>0</v>
      </c>
      <c r="AI130" s="12">
        <f>+SUMIF(EUROPAINTS!F:F,D:D,EUROPAINTS!C:C)</f>
        <v>0</v>
      </c>
      <c r="AJ130" s="12">
        <f>+SUMIF('VET ABE'!F:F,D:D,'VET ABE'!D:D)</f>
        <v>-29125.96</v>
      </c>
      <c r="AK130" s="12">
        <f>SUMIF('VET FIA'!F:F,D:D,'VET FIA'!D:D)</f>
        <v>-24965.11</v>
      </c>
      <c r="AL130" s="12">
        <f>+SUMIF('CSS SAKAY'!F:F,D:D,'CSS SAKAY'!C:C)</f>
        <v>0</v>
      </c>
      <c r="AM130" s="12"/>
      <c r="AN130" s="12">
        <f>SUMIF('United Malagasy'!F:F,D:D,'United Malagasy'!C:C)</f>
        <v>0</v>
      </c>
      <c r="AO130" s="12">
        <f>+SUMIF(NUTRIFOOD!E:E,D:D,NUTRIFOOD!C:C)</f>
        <v>0</v>
      </c>
      <c r="AP130" s="12">
        <f>+SUMIF(FERRIS!H:H,D:D,FERRIS!E:E)</f>
        <v>0</v>
      </c>
      <c r="AQ130" s="12">
        <f>+SUMIF(SEM!F:F,D:D,SEM!C:C)</f>
        <v>-7867468.4699999997</v>
      </c>
      <c r="AR130" s="12">
        <f>+SUMIF(Madatrade!F:F,D:D,Madatrade!C:C)</f>
        <v>0</v>
      </c>
      <c r="AS130" s="12">
        <f>+SUMIF('FLY TECH'!F:F,D:D,'FLY TECH'!D:D)</f>
        <v>-12544166.449999999</v>
      </c>
      <c r="AT130" s="12">
        <f>+SUMIFS('FIRST INVESTISSEMENT'!D:D,'FIRST INVESTISSEMENT'!G:G,D:D)</f>
        <v>0</v>
      </c>
      <c r="AU130" s="164">
        <f t="shared" si="9"/>
        <v>-24342672.489999998</v>
      </c>
      <c r="AV130" s="165">
        <f t="shared" si="10"/>
        <v>-5381.8935150306379</v>
      </c>
    </row>
    <row r="131" spans="1:48" hidden="1" x14ac:dyDescent="0.25">
      <c r="A131" s="11" t="str">
        <f t="shared" si="6"/>
        <v>2</v>
      </c>
      <c r="B131" s="11" t="str">
        <f t="shared" si="7"/>
        <v>28</v>
      </c>
      <c r="C131" s="11" t="str">
        <f t="shared" si="8"/>
        <v>281</v>
      </c>
      <c r="D131" s="23">
        <v>28188000</v>
      </c>
      <c r="E131" s="119" t="s">
        <v>3338</v>
      </c>
      <c r="F131" s="24" t="s">
        <v>3339</v>
      </c>
      <c r="G131" s="12">
        <f>+SUMIF(AGRIFARM!H:H,D:D,AGRIFARM!L:L)</f>
        <v>0</v>
      </c>
      <c r="H131" s="12">
        <f>+SUMIF(AGRICORP!I:I,D:D,AGRICORP!D:D)</f>
        <v>0</v>
      </c>
      <c r="I131" s="12">
        <f>+SUMIF(SMTP!D:D,D:D,SMTP!F:F)</f>
        <v>-19651717.766559999</v>
      </c>
      <c r="J131" s="12">
        <f>+SUMIF(AGRIVET!G:G,D:D,AGRIVET!D:D)</f>
        <v>0</v>
      </c>
      <c r="K131" s="12">
        <f>+SUMIF(AGRIVAL!G:G,D:D,AGRIVAL!D:D)</f>
        <v>0</v>
      </c>
      <c r="L131" s="12">
        <f>+SUMIF(AGRIKOBA!G:G,D:D,AGRIKOBA!D:D)</f>
        <v>0</v>
      </c>
      <c r="M131" s="12">
        <f>+SUMIF(LMOI!F:F,D:D,LMOI!C:C)</f>
        <v>0</v>
      </c>
      <c r="N131" s="12">
        <f>+SUMIF(TARTINE!G:G,D:D,TARTINE!D:D)</f>
        <v>0</v>
      </c>
      <c r="O131" s="12">
        <f>+SUMIF(IDF!F:F,D:D,IDF!C:C)</f>
        <v>0</v>
      </c>
      <c r="P131" s="12">
        <f>+SUMIF(RYA!G:G,D:D,RYA!D:D)</f>
        <v>0</v>
      </c>
      <c r="Q131" s="12">
        <f>+SUMIF('SCI NOAH'!G:G,D:D,'SCI NOAH'!D:D)</f>
        <v>0</v>
      </c>
      <c r="R131" s="12">
        <f>+SUMIF(SIM!F:F,D:D,SIM!C:C)</f>
        <v>0</v>
      </c>
      <c r="S131" s="163">
        <f>+SUMIF('First Energy'!A:A,D:D,'First Energy'!C:C)</f>
        <v>0</v>
      </c>
      <c r="T131" s="163">
        <f>+SUMIF('ID Motors'!G:G,D:D,'ID Motors'!D:D)</f>
        <v>0</v>
      </c>
      <c r="U131" s="12">
        <f>+SUMIF('ID RENTAL'!G:G,D:D,'ID RENTAL'!D:D)</f>
        <v>0</v>
      </c>
      <c r="V131" s="12">
        <f>+SUMIF('MCM '!G:G,D:D,'MCM '!D:D)</f>
        <v>0</v>
      </c>
      <c r="W131" s="12">
        <f>SUMIF(AGRIMOTORS!G:G,D:D,AGRIMOTORS!D:D)</f>
        <v>0</v>
      </c>
      <c r="X131" s="12">
        <f>+SUMIF(BOVIMA!F:F,D:D,BOVIMA!C:C)</f>
        <v>0</v>
      </c>
      <c r="Y131" s="12">
        <f>+SUMIF(AGRIFEED!F:F,D:D,AGRIFEED!C:C)</f>
        <v>0</v>
      </c>
      <c r="Z131" s="12">
        <f>SUMIF(AMIP!F:F,D:D,AMIP!C:C)</f>
        <v>0</v>
      </c>
      <c r="AA131" s="12">
        <f>+SUMIF(ISF!G:G,D:D,ISF!D:D)</f>
        <v>0</v>
      </c>
      <c r="AB131" s="124">
        <f>+SUMIF(DISCOI!G:G,D:D,DISCOI!D:D)</f>
        <v>0</v>
      </c>
      <c r="AC131" s="12">
        <f>+SUMIF(MABEL!F:F,D:D,MABEL!C:C)</f>
        <v>0</v>
      </c>
      <c r="AD131" s="12">
        <f>+SUMIF(NMP!F:F,D:D,NMP!C:C)</f>
        <v>0</v>
      </c>
      <c r="AE131" s="12">
        <f>+SUMIF('AMCHO '!F:F,D:D,'AMCHO '!C:C)</f>
        <v>0</v>
      </c>
      <c r="AF131" s="12">
        <f>+SUMIF(CONFORTIS!G:G,D:D,CONFORTIS!D:D)</f>
        <v>0</v>
      </c>
      <c r="AG131" s="12">
        <f>+SUMIF('IRS IMMO'!G:G,D:D,'IRS IMMO'!D:D)</f>
        <v>0</v>
      </c>
      <c r="AH131" s="12">
        <f>+SUMIFS(AGRIVETAM!C:C,AGRIVETAM!F:F,D:D)</f>
        <v>0</v>
      </c>
      <c r="AI131" s="12">
        <f>+SUMIF(EUROPAINTS!F:F,D:D,EUROPAINTS!C:C)</f>
        <v>0</v>
      </c>
      <c r="AJ131" s="12">
        <f>+SUMIF('VET ABE'!F:F,D:D,'VET ABE'!D:D)</f>
        <v>0</v>
      </c>
      <c r="AK131" s="12">
        <f>SUMIF('VET FIA'!F:F,D:D,'VET FIA'!D:D)</f>
        <v>0</v>
      </c>
      <c r="AL131" s="12">
        <f>+SUMIF('CSS SAKAY'!F:F,D:D,'CSS SAKAY'!C:C)</f>
        <v>0</v>
      </c>
      <c r="AM131" s="12"/>
      <c r="AN131" s="12">
        <f>SUMIF('United Malagasy'!F:F,D:D,'United Malagasy'!C:C)</f>
        <v>0</v>
      </c>
      <c r="AO131" s="12">
        <f>+SUMIF(NUTRIFOOD!E:E,D:D,NUTRIFOOD!C:C)</f>
        <v>0</v>
      </c>
      <c r="AP131" s="12">
        <f>+SUMIF(FERRIS!H:H,D:D,FERRIS!E:E)</f>
        <v>0</v>
      </c>
      <c r="AQ131" s="12">
        <f>+SUMIF(SEM!F:F,D:D,SEM!C:C)</f>
        <v>0</v>
      </c>
      <c r="AR131" s="12">
        <f>+SUMIF(Madatrade!F:F,D:D,Madatrade!C:C)</f>
        <v>0</v>
      </c>
      <c r="AS131" s="12">
        <f>+SUMIF('FLY TECH'!F:F,D:D,'FLY TECH'!D:D)</f>
        <v>0</v>
      </c>
      <c r="AT131" s="12">
        <f>+SUMIFS('FIRST INVESTISSEMENT'!D:D,'FIRST INVESTISSEMENT'!G:G,D:D)</f>
        <v>0</v>
      </c>
      <c r="AU131" s="164">
        <f t="shared" si="9"/>
        <v>-19651717.766559999</v>
      </c>
      <c r="AV131" s="165">
        <f t="shared" si="10"/>
        <v>-4344.7757205175149</v>
      </c>
    </row>
    <row r="132" spans="1:48" hidden="1" x14ac:dyDescent="0.25">
      <c r="A132" s="11" t="str">
        <f t="shared" si="6"/>
        <v>3</v>
      </c>
      <c r="B132" s="11" t="str">
        <f t="shared" si="7"/>
        <v>31</v>
      </c>
      <c r="C132" s="11" t="str">
        <f t="shared" si="8"/>
        <v>310</v>
      </c>
      <c r="D132" s="23">
        <v>31000000</v>
      </c>
      <c r="E132" s="197" t="s">
        <v>3234</v>
      </c>
      <c r="F132" s="24" t="s">
        <v>277</v>
      </c>
      <c r="G132" s="12">
        <f>+SUMIF(AGRIFARM!H:H,D:D,AGRIFARM!L:L)</f>
        <v>1357888674.1600001</v>
      </c>
      <c r="H132" s="12">
        <f>+SUMIF(AGRICORP!I:I,D:D,AGRICORP!D:D)</f>
        <v>0</v>
      </c>
      <c r="I132" s="12">
        <f>+SUMIF(SMTP!D:D,D:D,SMTP!F:F)</f>
        <v>4220264973.5599999</v>
      </c>
      <c r="J132" s="12">
        <f>+SUMIF(AGRIVET!G:G,D:D,AGRIVET!D:D)</f>
        <v>165619035.68000001</v>
      </c>
      <c r="K132" s="12">
        <f>+SUMIF(AGRIVAL!G:G,D:D,AGRIVAL!D:D)</f>
        <v>22154229573</v>
      </c>
      <c r="L132" s="12">
        <f>+SUMIF(AGRIKOBA!G:G,D:D,AGRIKOBA!D:D)</f>
        <v>378389885.60000002</v>
      </c>
      <c r="M132" s="12">
        <f>+SUMIF(LMOI!F:F,D:D,LMOI!C:C)</f>
        <v>54186143239.270004</v>
      </c>
      <c r="N132" s="12">
        <f>+SUMIF(TARTINE!G:G,D:D,TARTINE!D:D)</f>
        <v>3769834243</v>
      </c>
      <c r="O132" s="12">
        <f>+SUMIF(IDF!F:F,D:D,IDF!C:C)</f>
        <v>0</v>
      </c>
      <c r="P132" s="12">
        <f>+SUMIF(RYA!G:G,D:D,RYA!D:D)</f>
        <v>0</v>
      </c>
      <c r="Q132" s="12">
        <f>+SUMIF('SCI NOAH'!G:G,D:D,'SCI NOAH'!D:D)</f>
        <v>0</v>
      </c>
      <c r="R132" s="12">
        <f>+SUMIF(SIM!F:F,D:D,SIM!C:C)</f>
        <v>0</v>
      </c>
      <c r="S132" s="163">
        <f>+SUMIF('First Energy'!A:A,D:D,'First Energy'!C:C)</f>
        <v>0</v>
      </c>
      <c r="T132" s="163">
        <f>+SUMIF('ID Motors'!G:G,D:D,'ID Motors'!D:D)</f>
        <v>0</v>
      </c>
      <c r="U132" s="12">
        <f>+SUMIF('ID RENTAL'!G:G,D:D,'ID RENTAL'!D:D)</f>
        <v>0</v>
      </c>
      <c r="V132" s="12">
        <f>+SUMIF('MCM '!G:G,D:D,'MCM '!D:D)</f>
        <v>0</v>
      </c>
      <c r="W132" s="12">
        <f>SUMIF(AGRIMOTORS!G:G,D:D,AGRIMOTORS!D:D)</f>
        <v>0</v>
      </c>
      <c r="X132" s="12">
        <f>+SUMIF(BOVIMA!F:F,D:D,BOVIMA!C:C)</f>
        <v>743352488.12</v>
      </c>
      <c r="Y132" s="12">
        <f>+SUMIF(AGRIFEED!F:F,D:D,AGRIFEED!C:C)</f>
        <v>66635556.7899995</v>
      </c>
      <c r="Z132" s="12">
        <f>SUMIF(AMIP!F:F,D:D,AMIP!C:C)</f>
        <v>0</v>
      </c>
      <c r="AA132" s="12">
        <f>+SUMIF(ISF!G:G,D:D,ISF!D:D)</f>
        <v>0</v>
      </c>
      <c r="AB132" s="124">
        <f>+SUMIF(DISCOI!G:G,D:D,DISCOI!D:D)</f>
        <v>0</v>
      </c>
      <c r="AC132" s="12">
        <f>+SUMIF(MABEL!F:F,D:D,MABEL!C:C)</f>
        <v>0</v>
      </c>
      <c r="AD132" s="12">
        <f>+SUMIF(NMP!F:F,D:D,NMP!C:C)</f>
        <v>0</v>
      </c>
      <c r="AE132" s="12">
        <f>+SUMIF('AMCHO '!F:F,D:D,'AMCHO '!C:C)</f>
        <v>0</v>
      </c>
      <c r="AF132" s="12">
        <f>+SUMIF(CONFORTIS!G:G,D:D,CONFORTIS!D:D)</f>
        <v>0</v>
      </c>
      <c r="AG132" s="12">
        <f>+SUMIF('IRS IMMO'!G:G,D:D,'IRS IMMO'!D:D)</f>
        <v>0</v>
      </c>
      <c r="AH132" s="12">
        <f>+SUMIFS(AGRIVETAM!C:C,AGRIVETAM!F:F,D:D)</f>
        <v>0</v>
      </c>
      <c r="AI132" s="12">
        <f>+SUMIF(EUROPAINTS!F:F,D:D,EUROPAINTS!C:C)</f>
        <v>0</v>
      </c>
      <c r="AJ132" s="12">
        <f>+SUMIF('VET ABE'!F:F,D:D,'VET ABE'!D:D)</f>
        <v>0</v>
      </c>
      <c r="AK132" s="12">
        <f>SUMIF('VET FIA'!F:F,D:D,'VET FIA'!D:D)</f>
        <v>0</v>
      </c>
      <c r="AL132" s="12">
        <f>+SUMIF('CSS SAKAY'!F:F,D:D,'CSS SAKAY'!C:C)</f>
        <v>0</v>
      </c>
      <c r="AM132" s="12"/>
      <c r="AN132" s="12">
        <f>SUMIF('United Malagasy'!F:F,D:D,'United Malagasy'!C:C)</f>
        <v>0</v>
      </c>
      <c r="AO132" s="12">
        <f>+SUMIF(NUTRIFOOD!E:E,D:D,NUTRIFOOD!C:C)</f>
        <v>47313960</v>
      </c>
      <c r="AP132" s="12">
        <f>+SUMIF(FERRIS!H:H,D:D,FERRIS!E:E)</f>
        <v>0</v>
      </c>
      <c r="AQ132" s="12">
        <f>+SUMIF(SEM!F:F,D:D,SEM!C:C)</f>
        <v>1161494086.25</v>
      </c>
      <c r="AR132" s="12">
        <f>+SUMIF(Madatrade!F:F,D:D,Madatrade!C:C)</f>
        <v>0</v>
      </c>
      <c r="AS132" s="12">
        <f>+SUMIF('FLY TECH'!F:F,D:D,'FLY TECH'!D:D)</f>
        <v>0</v>
      </c>
      <c r="AT132" s="12">
        <f>+SUMIFS('FIRST INVESTISSEMENT'!D:D,'FIRST INVESTISSEMENT'!G:G,D:D)</f>
        <v>0</v>
      </c>
      <c r="AU132" s="164">
        <f t="shared" si="9"/>
        <v>88251165715.429993</v>
      </c>
      <c r="AV132" s="165">
        <f t="shared" si="10"/>
        <v>19511348.914252549</v>
      </c>
    </row>
    <row r="133" spans="1:48" hidden="1" x14ac:dyDescent="0.25">
      <c r="A133" s="11" t="str">
        <f t="shared" ref="A133:A196" si="11">+LEFT(C133)</f>
        <v>3</v>
      </c>
      <c r="B133" s="11" t="str">
        <f t="shared" ref="B133:B196" si="12">+LEFT(D:D,2)</f>
        <v>31</v>
      </c>
      <c r="C133" s="11" t="str">
        <f t="shared" ref="C133:C196" si="13">+LEFT(D133,3)</f>
        <v>311</v>
      </c>
      <c r="D133" s="23">
        <v>31100000</v>
      </c>
      <c r="E133" s="197" t="s">
        <v>3234</v>
      </c>
      <c r="F133" s="57" t="s">
        <v>1471</v>
      </c>
      <c r="G133" s="12">
        <f>+SUMIF(AGRIFARM!H:H,D:D,AGRIFARM!L:L)</f>
        <v>0</v>
      </c>
      <c r="H133" s="12">
        <f>+SUMIF(AGRICORP!I:I,D:D,AGRICORP!D:D)</f>
        <v>0</v>
      </c>
      <c r="I133" s="12">
        <f>+SUMIF(SMTP!D:D,D:D,SMTP!F:F)</f>
        <v>0</v>
      </c>
      <c r="J133" s="12">
        <f>+SUMIF(AGRIVET!G:G,D:D,AGRIVET!D:D)</f>
        <v>0</v>
      </c>
      <c r="K133" s="12">
        <f>+SUMIF(AGRIVAL!G:G,D:D,AGRIVAL!D:D)</f>
        <v>0</v>
      </c>
      <c r="L133" s="12">
        <f>+SUMIF(AGRIKOBA!G:G,D:D,AGRIKOBA!D:D)</f>
        <v>24830517</v>
      </c>
      <c r="M133" s="12">
        <f>+SUMIF(LMOI!F:F,D:D,LMOI!C:C)</f>
        <v>0</v>
      </c>
      <c r="N133" s="12">
        <f>+SUMIF(TARTINE!G:G,D:D,TARTINE!D:D)</f>
        <v>0</v>
      </c>
      <c r="O133" s="12">
        <f>+SUMIF(IDF!F:F,D:D,IDF!C:C)</f>
        <v>0</v>
      </c>
      <c r="P133" s="12">
        <f>+SUMIF(RYA!G:G,D:D,RYA!D:D)</f>
        <v>0</v>
      </c>
      <c r="Q133" s="12">
        <f>+SUMIF('SCI NOAH'!G:G,D:D,'SCI NOAH'!D:D)</f>
        <v>0</v>
      </c>
      <c r="R133" s="12">
        <f>+SUMIF(SIM!F:F,D:D,SIM!C:C)</f>
        <v>0</v>
      </c>
      <c r="S133" s="163">
        <f>+SUMIF('First Energy'!A:A,D:D,'First Energy'!C:C)</f>
        <v>0</v>
      </c>
      <c r="T133" s="163">
        <f>+SUMIF('ID Motors'!G:G,D:D,'ID Motors'!D:D)</f>
        <v>0</v>
      </c>
      <c r="U133" s="12">
        <f>+SUMIF('ID RENTAL'!G:G,D:D,'ID RENTAL'!D:D)</f>
        <v>0</v>
      </c>
      <c r="V133" s="12">
        <f>+SUMIF('MCM '!G:G,D:D,'MCM '!D:D)</f>
        <v>0</v>
      </c>
      <c r="W133" s="12">
        <f>SUMIF(AGRIMOTORS!G:G,D:D,AGRIMOTORS!D:D)</f>
        <v>0</v>
      </c>
      <c r="X133" s="12">
        <f>+SUMIF(BOVIMA!F:F,D:D,BOVIMA!C:C)</f>
        <v>0</v>
      </c>
      <c r="Y133" s="12">
        <f>+SUMIF(AGRIFEED!F:F,D:D,AGRIFEED!C:C)</f>
        <v>0</v>
      </c>
      <c r="Z133" s="12">
        <f>SUMIF(AMIP!F:F,D:D,AMIP!C:C)</f>
        <v>0</v>
      </c>
      <c r="AA133" s="12">
        <f>+SUMIF(ISF!G:G,D:D,ISF!D:D)</f>
        <v>0</v>
      </c>
      <c r="AB133" s="124">
        <f>+SUMIF(DISCOI!G:G,D:D,DISCOI!D:D)</f>
        <v>0</v>
      </c>
      <c r="AC133" s="12">
        <f>+SUMIF(MABEL!F:F,D:D,MABEL!C:C)</f>
        <v>0</v>
      </c>
      <c r="AD133" s="12">
        <f>+SUMIF(NMP!F:F,D:D,NMP!C:C)</f>
        <v>106086835.37160601</v>
      </c>
      <c r="AE133" s="12">
        <f>+SUMIF('AMCHO '!F:F,D:D,'AMCHO '!C:C)</f>
        <v>1016109884.233</v>
      </c>
      <c r="AF133" s="12">
        <f>+SUMIF(CONFORTIS!G:G,D:D,CONFORTIS!D:D)</f>
        <v>0</v>
      </c>
      <c r="AG133" s="12">
        <f>+SUMIF('IRS IMMO'!G:G,D:D,'IRS IMMO'!D:D)</f>
        <v>0</v>
      </c>
      <c r="AH133" s="12">
        <f>+SUMIFS(AGRIVETAM!C:C,AGRIVETAM!F:F,D:D)</f>
        <v>0</v>
      </c>
      <c r="AI133" s="12">
        <f>+SUMIF(EUROPAINTS!F:F,D:D,EUROPAINTS!C:C)</f>
        <v>0</v>
      </c>
      <c r="AJ133" s="12">
        <f>+SUMIF('VET ABE'!F:F,D:D,'VET ABE'!D:D)</f>
        <v>0</v>
      </c>
      <c r="AK133" s="12">
        <f>SUMIF('VET FIA'!F:F,D:D,'VET FIA'!D:D)</f>
        <v>0</v>
      </c>
      <c r="AL133" s="12">
        <f>+SUMIF('CSS SAKAY'!F:F,D:D,'CSS SAKAY'!C:C)</f>
        <v>0</v>
      </c>
      <c r="AM133" s="12"/>
      <c r="AN133" s="12">
        <f>SUMIF('United Malagasy'!F:F,D:D,'United Malagasy'!C:C)</f>
        <v>0</v>
      </c>
      <c r="AO133" s="12">
        <f>+SUMIF(NUTRIFOOD!E:E,D:D,NUTRIFOOD!C:C)</f>
        <v>0</v>
      </c>
      <c r="AP133" s="12">
        <f>+SUMIF(FERRIS!H:H,D:D,FERRIS!E:E)</f>
        <v>0</v>
      </c>
      <c r="AQ133" s="12">
        <f>+SUMIF(SEM!F:F,D:D,SEM!C:C)</f>
        <v>0</v>
      </c>
      <c r="AR133" s="12">
        <f>+SUMIF(Madatrade!F:F,D:D,Madatrade!C:C)</f>
        <v>0</v>
      </c>
      <c r="AS133" s="12">
        <f>+SUMIF('FLY TECH'!F:F,D:D,'FLY TECH'!D:D)</f>
        <v>0</v>
      </c>
      <c r="AT133" s="12">
        <f>+SUMIFS('FIRST INVESTISSEMENT'!D:D,'FIRST INVESTISSEMENT'!G:G,D:D)</f>
        <v>0</v>
      </c>
      <c r="AU133" s="164">
        <f t="shared" ref="AU133:AU196" si="14">+SUM(G133:AT133)</f>
        <v>1147027236.6046062</v>
      </c>
      <c r="AV133" s="165">
        <f t="shared" ref="AV133:AV196" si="15">+AU133/$AX$2</f>
        <v>253594.93493501146</v>
      </c>
    </row>
    <row r="134" spans="1:48" hidden="1" x14ac:dyDescent="0.25">
      <c r="A134" s="11" t="str">
        <f t="shared" si="11"/>
        <v>3</v>
      </c>
      <c r="B134" s="11" t="str">
        <f t="shared" si="12"/>
        <v>32</v>
      </c>
      <c r="C134" s="11" t="str">
        <f t="shared" si="13"/>
        <v>326</v>
      </c>
      <c r="D134" s="23">
        <v>32600000</v>
      </c>
      <c r="E134" s="197" t="s">
        <v>3234</v>
      </c>
      <c r="F134" s="24" t="s">
        <v>2745</v>
      </c>
      <c r="G134" s="12">
        <f>+SUMIF(AGRIFARM!H:H,D:D,AGRIFARM!L:L)</f>
        <v>0</v>
      </c>
      <c r="H134" s="12">
        <f>+SUMIF(AGRICORP!I:I,D:D,AGRICORP!D:D)</f>
        <v>0</v>
      </c>
      <c r="I134" s="12">
        <f>+SUMIF(SMTP!D:D,D:D,SMTP!F:F)</f>
        <v>0</v>
      </c>
      <c r="J134" s="12">
        <f>+SUMIF(AGRIVET!G:G,D:D,AGRIVET!D:D)</f>
        <v>0</v>
      </c>
      <c r="K134" s="12">
        <f>+SUMIF(AGRIVAL!G:G,D:D,AGRIVAL!D:D)</f>
        <v>0</v>
      </c>
      <c r="L134" s="12">
        <f>+SUMIF(AGRIKOBA!G:G,D:D,AGRIKOBA!D:D)</f>
        <v>0</v>
      </c>
      <c r="M134" s="12">
        <f>+SUMIF(LMOI!F:F,D:D,LMOI!C:C)</f>
        <v>0</v>
      </c>
      <c r="N134" s="12">
        <f>+SUMIF(TARTINE!G:G,D:D,TARTINE!D:D)</f>
        <v>0</v>
      </c>
      <c r="O134" s="12">
        <f>+SUMIF(IDF!F:F,D:D,IDF!C:C)</f>
        <v>0</v>
      </c>
      <c r="P134" s="12">
        <f>+SUMIF(RYA!G:G,D:D,RYA!D:D)</f>
        <v>0</v>
      </c>
      <c r="Q134" s="12">
        <f>+SUMIF('SCI NOAH'!G:G,D:D,'SCI NOAH'!D:D)</f>
        <v>0</v>
      </c>
      <c r="R134" s="12">
        <f>+SUMIF(SIM!F:F,D:D,SIM!C:C)</f>
        <v>0</v>
      </c>
      <c r="S134" s="163">
        <f>+SUMIF('First Energy'!A:A,D:D,'First Energy'!C:C)</f>
        <v>0</v>
      </c>
      <c r="T134" s="163">
        <f>+SUMIF('ID Motors'!G:G,D:D,'ID Motors'!D:D)</f>
        <v>0</v>
      </c>
      <c r="U134" s="12">
        <f>+SUMIF('ID RENTAL'!G:G,D:D,'ID RENTAL'!D:D)</f>
        <v>0</v>
      </c>
      <c r="V134" s="12">
        <f>+SUMIF('MCM '!G:G,D:D,'MCM '!D:D)</f>
        <v>0</v>
      </c>
      <c r="W134" s="12">
        <f>SUMIF(AGRIMOTORS!G:G,D:D,AGRIMOTORS!D:D)</f>
        <v>0</v>
      </c>
      <c r="X134" s="12">
        <f>+SUMIF(BOVIMA!F:F,D:D,BOVIMA!C:C)</f>
        <v>0</v>
      </c>
      <c r="Y134" s="12">
        <f>+SUMIF(AGRIFEED!F:F,D:D,AGRIFEED!C:C)</f>
        <v>0</v>
      </c>
      <c r="Z134" s="12">
        <f>SUMIF(AMIP!F:F,D:D,AMIP!C:C)</f>
        <v>0</v>
      </c>
      <c r="AA134" s="12">
        <f>+SUMIF(ISF!G:G,D:D,ISF!D:D)</f>
        <v>0</v>
      </c>
      <c r="AB134" s="124">
        <f>+SUMIF(DISCOI!G:G,D:D,DISCOI!D:D)</f>
        <v>0</v>
      </c>
      <c r="AC134" s="12">
        <f>+SUMIF(MABEL!F:F,D:D,MABEL!C:C)</f>
        <v>0</v>
      </c>
      <c r="AD134" s="12">
        <f>+SUMIF(NMP!F:F,D:D,NMP!C:C)</f>
        <v>0</v>
      </c>
      <c r="AE134" s="12">
        <f>+SUMIF('AMCHO '!F:F,D:D,'AMCHO '!C:C)</f>
        <v>0</v>
      </c>
      <c r="AF134" s="12">
        <f>+SUMIF(CONFORTIS!G:G,D:D,CONFORTIS!D:D)</f>
        <v>0</v>
      </c>
      <c r="AG134" s="12">
        <f>+SUMIF('IRS IMMO'!G:G,D:D,'IRS IMMO'!D:D)</f>
        <v>0</v>
      </c>
      <c r="AH134" s="12">
        <f>+SUMIFS(AGRIVETAM!C:C,AGRIVETAM!F:F,D:D)</f>
        <v>0</v>
      </c>
      <c r="AI134" s="12">
        <f>+SUMIF(EUROPAINTS!F:F,D:D,EUROPAINTS!C:C)</f>
        <v>0</v>
      </c>
      <c r="AJ134" s="12">
        <f>+SUMIF('VET ABE'!F:F,D:D,'VET ABE'!D:D)</f>
        <v>0</v>
      </c>
      <c r="AK134" s="12">
        <f>SUMIF('VET FIA'!F:F,D:D,'VET FIA'!D:D)</f>
        <v>0</v>
      </c>
      <c r="AL134" s="12">
        <f>+SUMIF('CSS SAKAY'!F:F,D:D,'CSS SAKAY'!C:C)</f>
        <v>0</v>
      </c>
      <c r="AM134" s="12"/>
      <c r="AN134" s="12">
        <f>SUMIF('United Malagasy'!F:F,D:D,'United Malagasy'!C:C)</f>
        <v>0</v>
      </c>
      <c r="AO134" s="12">
        <f>+SUMIF(NUTRIFOOD!E:E,D:D,NUTRIFOOD!C:C)</f>
        <v>54080042.390000001</v>
      </c>
      <c r="AP134" s="12">
        <f>+SUMIF(FERRIS!H:H,D:D,FERRIS!E:E)</f>
        <v>0</v>
      </c>
      <c r="AQ134" s="12">
        <f>+SUMIF(SEM!F:F,D:D,SEM!C:C)</f>
        <v>0</v>
      </c>
      <c r="AR134" s="12">
        <f>+SUMIF(Madatrade!F:F,D:D,Madatrade!C:C)</f>
        <v>0</v>
      </c>
      <c r="AS134" s="12">
        <f>+SUMIF('FLY TECH'!F:F,D:D,'FLY TECH'!D:D)</f>
        <v>0</v>
      </c>
      <c r="AT134" s="12">
        <f>+SUMIFS('FIRST INVESTISSEMENT'!D:D,'FIRST INVESTISSEMENT'!G:G,D:D)</f>
        <v>0</v>
      </c>
      <c r="AU134" s="164">
        <f t="shared" si="14"/>
        <v>54080042.390000001</v>
      </c>
      <c r="AV134" s="165">
        <f t="shared" si="15"/>
        <v>11956.494487237913</v>
      </c>
    </row>
    <row r="135" spans="1:48" hidden="1" x14ac:dyDescent="0.25">
      <c r="A135" s="11" t="str">
        <f t="shared" si="11"/>
        <v>3</v>
      </c>
      <c r="B135" s="11" t="str">
        <f t="shared" si="12"/>
        <v>35</v>
      </c>
      <c r="C135" s="11" t="str">
        <f t="shared" si="13"/>
        <v>350</v>
      </c>
      <c r="D135" s="60">
        <v>35000000</v>
      </c>
      <c r="E135" s="197" t="s">
        <v>3234</v>
      </c>
      <c r="F135" s="24" t="s">
        <v>2083</v>
      </c>
      <c r="G135" s="12">
        <f>+SUMIF(AGRIFARM!H:H,D:D,AGRIFARM!L:L)</f>
        <v>0</v>
      </c>
      <c r="H135" s="12">
        <f>+SUMIF(AGRICORP!I:I,D:D,AGRICORP!D:D)</f>
        <v>0</v>
      </c>
      <c r="I135" s="12">
        <f>+SUMIF(SMTP!D:D,D:D,SMTP!F:F)</f>
        <v>2174470439.3600001</v>
      </c>
      <c r="J135" s="12">
        <f>+SUMIF(AGRIVET!G:G,D:D,AGRIVET!D:D)</f>
        <v>0</v>
      </c>
      <c r="K135" s="12">
        <f>+SUMIF(AGRIVAL!G:G,D:D,AGRIVAL!D:D)</f>
        <v>0</v>
      </c>
      <c r="L135" s="12">
        <f>+SUMIF(AGRIKOBA!G:G,D:D,AGRIKOBA!D:D)</f>
        <v>0</v>
      </c>
      <c r="M135" s="12">
        <f>+SUMIF(LMOI!F:F,D:D,LMOI!C:C)</f>
        <v>0</v>
      </c>
      <c r="N135" s="12">
        <f>+SUMIF(TARTINE!G:G,D:D,TARTINE!D:D)</f>
        <v>0</v>
      </c>
      <c r="O135" s="12">
        <f>+SUMIF(IDF!F:F,D:D,IDF!C:C)</f>
        <v>0</v>
      </c>
      <c r="P135" s="12">
        <f>+SUMIF(RYA!G:G,D:D,RYA!D:D)</f>
        <v>0</v>
      </c>
      <c r="Q135" s="12">
        <f>+SUMIF('SCI NOAH'!G:G,D:D,'SCI NOAH'!D:D)</f>
        <v>0</v>
      </c>
      <c r="R135" s="12">
        <f>+SUMIF(SIM!F:F,D:D,SIM!C:C)</f>
        <v>0</v>
      </c>
      <c r="S135" s="163">
        <f>+SUMIF('First Energy'!A:A,D:D,'First Energy'!C:C)</f>
        <v>0</v>
      </c>
      <c r="T135" s="163">
        <f>+SUMIF('ID Motors'!G:G,D:D,'ID Motors'!D:D)</f>
        <v>0</v>
      </c>
      <c r="U135" s="12">
        <f>+SUMIF('ID RENTAL'!G:G,D:D,'ID RENTAL'!D:D)</f>
        <v>0</v>
      </c>
      <c r="V135" s="12">
        <f>+SUMIF('MCM '!G:G,D:D,'MCM '!D:D)</f>
        <v>700000000</v>
      </c>
      <c r="W135" s="12">
        <f>SUMIF(AGRIMOTORS!G:G,D:D,AGRIMOTORS!D:D)</f>
        <v>0</v>
      </c>
      <c r="X135" s="12">
        <f>+SUMIF(BOVIMA!F:F,D:D,BOVIMA!C:C)</f>
        <v>0</v>
      </c>
      <c r="Y135" s="12">
        <f>+SUMIF(AGRIFEED!F:F,D:D,AGRIFEED!C:C)</f>
        <v>0</v>
      </c>
      <c r="Z135" s="12">
        <f>SUMIF(AMIP!F:F,D:D,AMIP!C:C)</f>
        <v>0</v>
      </c>
      <c r="AA135" s="12">
        <f>+SUMIF(ISF!G:G,D:D,ISF!D:D)</f>
        <v>0</v>
      </c>
      <c r="AB135" s="124">
        <f>+SUMIF(DISCOI!G:G,D:D,DISCOI!D:D)</f>
        <v>0</v>
      </c>
      <c r="AC135" s="12">
        <f>+SUMIF(MABEL!F:F,D:D,MABEL!C:C)</f>
        <v>0</v>
      </c>
      <c r="AD135" s="12">
        <f>+SUMIF(NMP!F:F,D:D,NMP!C:C)</f>
        <v>0</v>
      </c>
      <c r="AE135" s="12">
        <f>+SUMIF('AMCHO '!F:F,D:D,'AMCHO '!C:C)</f>
        <v>0</v>
      </c>
      <c r="AF135" s="12">
        <f>+SUMIF(CONFORTIS!G:G,D:D,CONFORTIS!D:D)</f>
        <v>0</v>
      </c>
      <c r="AG135" s="12">
        <f>+SUMIF('IRS IMMO'!G:G,D:D,'IRS IMMO'!D:D)</f>
        <v>0</v>
      </c>
      <c r="AH135" s="12">
        <f>+SUMIFS(AGRIVETAM!C:C,AGRIVETAM!F:F,D:D)</f>
        <v>0</v>
      </c>
      <c r="AI135" s="12">
        <f>+SUMIF(EUROPAINTS!F:F,D:D,EUROPAINTS!C:C)</f>
        <v>0</v>
      </c>
      <c r="AJ135" s="12">
        <f>+SUMIF('VET ABE'!F:F,D:D,'VET ABE'!D:D)</f>
        <v>0</v>
      </c>
      <c r="AK135" s="12">
        <f>SUMIF('VET FIA'!F:F,D:D,'VET FIA'!D:D)</f>
        <v>0</v>
      </c>
      <c r="AL135" s="12">
        <f>+SUMIF('CSS SAKAY'!F:F,D:D,'CSS SAKAY'!C:C)</f>
        <v>0</v>
      </c>
      <c r="AM135" s="12"/>
      <c r="AN135" s="12">
        <f>SUMIF('United Malagasy'!F:F,D:D,'United Malagasy'!C:C)</f>
        <v>0</v>
      </c>
      <c r="AO135" s="12">
        <f>+SUMIF(NUTRIFOOD!E:E,D:D,NUTRIFOOD!C:C)</f>
        <v>0</v>
      </c>
      <c r="AP135" s="12">
        <f>+SUMIF(FERRIS!H:H,D:D,FERRIS!E:E)</f>
        <v>0</v>
      </c>
      <c r="AQ135" s="12">
        <f>+SUMIF(SEM!F:F,D:D,SEM!C:C)</f>
        <v>0</v>
      </c>
      <c r="AR135" s="12">
        <f>+SUMIF(Madatrade!F:F,D:D,Madatrade!C:C)</f>
        <v>0</v>
      </c>
      <c r="AS135" s="12">
        <f>+SUMIF('FLY TECH'!F:F,D:D,'FLY TECH'!D:D)</f>
        <v>0</v>
      </c>
      <c r="AT135" s="12">
        <f>+SUMIFS('FIRST INVESTISSEMENT'!D:D,'FIRST INVESTISSEMENT'!G:G,D:D)</f>
        <v>0</v>
      </c>
      <c r="AU135" s="164">
        <f t="shared" si="14"/>
        <v>2874470439.3600001</v>
      </c>
      <c r="AV135" s="165">
        <f t="shared" si="15"/>
        <v>635513.36949934263</v>
      </c>
    </row>
    <row r="136" spans="1:48" hidden="1" x14ac:dyDescent="0.25">
      <c r="A136" s="11" t="str">
        <f t="shared" si="11"/>
        <v>3</v>
      </c>
      <c r="B136" s="11" t="str">
        <f t="shared" si="12"/>
        <v>35</v>
      </c>
      <c r="C136" s="11" t="str">
        <f t="shared" si="13"/>
        <v>351</v>
      </c>
      <c r="D136" s="60">
        <v>35100000</v>
      </c>
      <c r="E136" s="197" t="s">
        <v>3234</v>
      </c>
      <c r="F136" s="24" t="s">
        <v>278</v>
      </c>
      <c r="G136" s="12">
        <f>+SUMIF(AGRIFARM!H:H,D:D,AGRIFARM!L:L)</f>
        <v>2170427858.5</v>
      </c>
      <c r="H136" s="12">
        <f>+SUMIF(AGRICORP!I:I,D:D,AGRICORP!D:D)</f>
        <v>0</v>
      </c>
      <c r="I136" s="12">
        <f>+SUMIF(SMTP!D:D,D:D,SMTP!F:F)</f>
        <v>0</v>
      </c>
      <c r="J136" s="12">
        <f>+SUMIF(AGRIVET!G:G,D:D,AGRIVET!D:D)</f>
        <v>0</v>
      </c>
      <c r="K136" s="12">
        <f>+SUMIF(AGRIVAL!G:G,D:D,AGRIVAL!D:D)</f>
        <v>0</v>
      </c>
      <c r="L136" s="12">
        <f>+SUMIF(AGRIKOBA!G:G,D:D,AGRIKOBA!D:D)</f>
        <v>0</v>
      </c>
      <c r="M136" s="12">
        <f>+SUMIF(LMOI!F:F,D:D,LMOI!C:C)</f>
        <v>0</v>
      </c>
      <c r="N136" s="12">
        <f>+SUMIF(TARTINE!G:G,D:D,TARTINE!D:D)</f>
        <v>0</v>
      </c>
      <c r="O136" s="12">
        <f>+SUMIF(IDF!F:F,D:D,IDF!C:C)</f>
        <v>0</v>
      </c>
      <c r="P136" s="12">
        <f>+SUMIF(RYA!G:G,D:D,RYA!D:D)</f>
        <v>0</v>
      </c>
      <c r="Q136" s="12">
        <f>+SUMIF('SCI NOAH'!G:G,D:D,'SCI NOAH'!D:D)</f>
        <v>0</v>
      </c>
      <c r="R136" s="12">
        <f>+SUMIF(SIM!F:F,D:D,SIM!C:C)</f>
        <v>0</v>
      </c>
      <c r="S136" s="163">
        <f>+SUMIF('First Energy'!A:A,D:D,'First Energy'!C:C)</f>
        <v>0</v>
      </c>
      <c r="T136" s="163">
        <f>+SUMIF('ID Motors'!G:G,D:D,'ID Motors'!D:D)</f>
        <v>0</v>
      </c>
      <c r="U136" s="12">
        <f>+SUMIF('ID RENTAL'!G:G,D:D,'ID RENTAL'!D:D)</f>
        <v>0</v>
      </c>
      <c r="V136" s="12">
        <f>+SUMIF('MCM '!G:G,D:D,'MCM '!D:D)</f>
        <v>0</v>
      </c>
      <c r="W136" s="12">
        <f>SUMIF(AGRIMOTORS!G:G,D:D,AGRIMOTORS!D:D)</f>
        <v>0</v>
      </c>
      <c r="X136" s="12">
        <f>+SUMIF(BOVIMA!F:F,D:D,BOVIMA!C:C)</f>
        <v>0</v>
      </c>
      <c r="Y136" s="12">
        <f>+SUMIF(AGRIFEED!F:F,D:D,AGRIFEED!C:C)</f>
        <v>0</v>
      </c>
      <c r="Z136" s="12">
        <f>SUMIF(AMIP!F:F,D:D,AMIP!C:C)</f>
        <v>0</v>
      </c>
      <c r="AA136" s="12">
        <f>+SUMIF(ISF!G:G,D:D,ISF!D:D)</f>
        <v>0</v>
      </c>
      <c r="AB136" s="124">
        <f>+SUMIF(DISCOI!G:G,D:D,DISCOI!D:D)</f>
        <v>0</v>
      </c>
      <c r="AC136" s="12">
        <f>+SUMIF(MABEL!F:F,D:D,MABEL!C:C)</f>
        <v>0</v>
      </c>
      <c r="AD136" s="12">
        <f>+SUMIF(NMP!F:F,D:D,NMP!C:C)</f>
        <v>0</v>
      </c>
      <c r="AE136" s="12">
        <f>+SUMIF('AMCHO '!F:F,D:D,'AMCHO '!C:C)</f>
        <v>0</v>
      </c>
      <c r="AF136" s="12">
        <f>+SUMIF(CONFORTIS!G:G,D:D,CONFORTIS!D:D)</f>
        <v>0</v>
      </c>
      <c r="AG136" s="12">
        <f>+SUMIF('IRS IMMO'!G:G,D:D,'IRS IMMO'!D:D)</f>
        <v>0</v>
      </c>
      <c r="AH136" s="12">
        <f>+SUMIFS(AGRIVETAM!C:C,AGRIVETAM!F:F,D:D)</f>
        <v>0</v>
      </c>
      <c r="AI136" s="12">
        <f>+SUMIF(EUROPAINTS!F:F,D:D,EUROPAINTS!C:C)</f>
        <v>0</v>
      </c>
      <c r="AJ136" s="12">
        <f>+SUMIF('VET ABE'!F:F,D:D,'VET ABE'!D:D)</f>
        <v>0</v>
      </c>
      <c r="AK136" s="12">
        <f>SUMIF('VET FIA'!F:F,D:D,'VET FIA'!D:D)</f>
        <v>0</v>
      </c>
      <c r="AL136" s="12">
        <f>+SUMIF('CSS SAKAY'!F:F,D:D,'CSS SAKAY'!C:C)</f>
        <v>0</v>
      </c>
      <c r="AM136" s="12"/>
      <c r="AN136" s="12">
        <f>SUMIF('United Malagasy'!F:F,D:D,'United Malagasy'!C:C)</f>
        <v>0</v>
      </c>
      <c r="AO136" s="12">
        <f>+SUMIF(NUTRIFOOD!E:E,D:D,NUTRIFOOD!C:C)</f>
        <v>0</v>
      </c>
      <c r="AP136" s="12">
        <f>+SUMIF(FERRIS!H:H,D:D,FERRIS!E:E)</f>
        <v>0</v>
      </c>
      <c r="AQ136" s="12">
        <f>+SUMIF(SEM!F:F,D:D,SEM!C:C)</f>
        <v>0</v>
      </c>
      <c r="AR136" s="12">
        <f>+SUMIF(Madatrade!F:F,D:D,Madatrade!C:C)</f>
        <v>0</v>
      </c>
      <c r="AS136" s="12">
        <f>+SUMIF('FLY TECH'!F:F,D:D,'FLY TECH'!D:D)</f>
        <v>0</v>
      </c>
      <c r="AT136" s="12">
        <f>+SUMIFS('FIRST INVESTISSEMENT'!D:D,'FIRST INVESTISSEMENT'!G:G,D:D)</f>
        <v>0</v>
      </c>
      <c r="AU136" s="164">
        <f t="shared" si="14"/>
        <v>2170427858.5</v>
      </c>
      <c r="AV136" s="165">
        <f t="shared" si="15"/>
        <v>479857.40354932513</v>
      </c>
    </row>
    <row r="137" spans="1:48" hidden="1" x14ac:dyDescent="0.25">
      <c r="A137" s="11" t="str">
        <f t="shared" si="11"/>
        <v>3</v>
      </c>
      <c r="B137" s="11" t="str">
        <f t="shared" si="12"/>
        <v>35</v>
      </c>
      <c r="C137" s="11" t="str">
        <f t="shared" si="13"/>
        <v>355</v>
      </c>
      <c r="D137" s="60">
        <v>35500000</v>
      </c>
      <c r="E137" s="197" t="s">
        <v>3235</v>
      </c>
      <c r="F137" s="24" t="s">
        <v>613</v>
      </c>
      <c r="G137" s="12">
        <f>+SUMIF(AGRIFARM!H:H,D:D,AGRIFARM!L:L)</f>
        <v>0</v>
      </c>
      <c r="H137" s="12">
        <f>+SUMIF(AGRICORP!I:I,D:D,AGRICORP!D:D)</f>
        <v>0</v>
      </c>
      <c r="I137" s="12">
        <f>+SUMIF(SMTP!D:D,D:D,SMTP!F:F)</f>
        <v>0</v>
      </c>
      <c r="J137" s="12">
        <f>+SUMIF(AGRIVET!G:G,D:D,AGRIVET!D:D)</f>
        <v>175134923.87</v>
      </c>
      <c r="K137" s="12">
        <f>+SUMIF(AGRIVAL!G:G,D:D,AGRIVAL!D:D)</f>
        <v>2908438897</v>
      </c>
      <c r="L137" s="12">
        <f>+SUMIF(AGRIKOBA!G:G,D:D,AGRIKOBA!D:D)</f>
        <v>1034912826.13</v>
      </c>
      <c r="M137" s="12">
        <f>+SUMIF(LMOI!F:F,D:D,LMOI!C:C)</f>
        <v>0</v>
      </c>
      <c r="N137" s="12">
        <f>+SUMIF(TARTINE!G:G,D:D,TARTINE!D:D)</f>
        <v>54663892</v>
      </c>
      <c r="O137" s="12">
        <f>+SUMIF(IDF!F:F,D:D,IDF!C:C)</f>
        <v>0</v>
      </c>
      <c r="P137" s="12">
        <f>+SUMIF(RYA!G:G,D:D,RYA!D:D)</f>
        <v>0</v>
      </c>
      <c r="Q137" s="12">
        <f>+SUMIF('SCI NOAH'!G:G,D:D,'SCI NOAH'!D:D)</f>
        <v>0</v>
      </c>
      <c r="R137" s="12">
        <f>+SUMIF(SIM!F:F,D:D,SIM!C:C)</f>
        <v>0</v>
      </c>
      <c r="S137" s="163">
        <f>+SUMIF('First Energy'!A:A,D:D,'First Energy'!C:C)</f>
        <v>0</v>
      </c>
      <c r="T137" s="163">
        <f>+SUMIF('ID Motors'!G:G,D:D,'ID Motors'!D:D)</f>
        <v>0</v>
      </c>
      <c r="U137" s="12">
        <f>+SUMIF('ID RENTAL'!G:G,D:D,'ID RENTAL'!D:D)</f>
        <v>0</v>
      </c>
      <c r="V137" s="12">
        <f>+SUMIF('MCM '!G:G,D:D,'MCM '!D:D)</f>
        <v>0</v>
      </c>
      <c r="W137" s="12">
        <f>SUMIF(AGRIMOTORS!G:G,D:D,AGRIMOTORS!D:D)</f>
        <v>0</v>
      </c>
      <c r="X137" s="12">
        <f>+SUMIF(BOVIMA!F:F,D:D,BOVIMA!C:C)</f>
        <v>0</v>
      </c>
      <c r="Y137" s="12">
        <f>+SUMIF(AGRIFEED!F:F,D:D,AGRIFEED!C:C)</f>
        <v>0</v>
      </c>
      <c r="Z137" s="12">
        <f>SUMIF(AMIP!F:F,D:D,AMIP!C:C)</f>
        <v>0</v>
      </c>
      <c r="AA137" s="12">
        <f>+SUMIF(ISF!G:G,D:D,ISF!D:D)</f>
        <v>0</v>
      </c>
      <c r="AB137" s="124">
        <f>+SUMIF(DISCOI!G:G,D:D,DISCOI!D:D)</f>
        <v>0</v>
      </c>
      <c r="AC137" s="12">
        <f>+SUMIF(MABEL!F:F,D:D,MABEL!C:C)</f>
        <v>0</v>
      </c>
      <c r="AD137" s="12">
        <f>+SUMIF(NMP!F:F,D:D,NMP!C:C)</f>
        <v>652663100.23050499</v>
      </c>
      <c r="AE137" s="12">
        <f>+SUMIF('AMCHO '!F:F,D:D,'AMCHO '!C:C)</f>
        <v>200509587.54700002</v>
      </c>
      <c r="AF137" s="12">
        <f>+SUMIF(CONFORTIS!G:G,D:D,CONFORTIS!D:D)</f>
        <v>0</v>
      </c>
      <c r="AG137" s="12">
        <f>+SUMIF('IRS IMMO'!G:G,D:D,'IRS IMMO'!D:D)</f>
        <v>0</v>
      </c>
      <c r="AH137" s="12">
        <f>+SUMIFS(AGRIVETAM!C:C,AGRIVETAM!F:F,D:D)</f>
        <v>0</v>
      </c>
      <c r="AI137" s="12">
        <f>+SUMIF(EUROPAINTS!F:F,D:D,EUROPAINTS!C:C)</f>
        <v>0</v>
      </c>
      <c r="AJ137" s="12">
        <f>+SUMIF('VET ABE'!F:F,D:D,'VET ABE'!D:D)</f>
        <v>0</v>
      </c>
      <c r="AK137" s="12">
        <f>SUMIF('VET FIA'!F:F,D:D,'VET FIA'!D:D)</f>
        <v>0</v>
      </c>
      <c r="AL137" s="12">
        <f>+SUMIF('CSS SAKAY'!F:F,D:D,'CSS SAKAY'!C:C)</f>
        <v>0</v>
      </c>
      <c r="AM137" s="12"/>
      <c r="AN137" s="12">
        <f>SUMIF('United Malagasy'!F:F,D:D,'United Malagasy'!C:C)</f>
        <v>0</v>
      </c>
      <c r="AO137" s="12">
        <f>+SUMIF(NUTRIFOOD!E:E,D:D,NUTRIFOOD!C:C)</f>
        <v>0</v>
      </c>
      <c r="AP137" s="12">
        <f>+SUMIF(FERRIS!H:H,D:D,FERRIS!E:E)</f>
        <v>0</v>
      </c>
      <c r="AQ137" s="12">
        <f>+SUMIF(SEM!F:F,D:D,SEM!C:C)</f>
        <v>1188394262.2</v>
      </c>
      <c r="AR137" s="12">
        <f>+SUMIF(Madatrade!F:F,D:D,Madatrade!C:C)</f>
        <v>0</v>
      </c>
      <c r="AS137" s="12">
        <f>+SUMIF('FLY TECH'!F:F,D:D,'FLY TECH'!D:D)</f>
        <v>0</v>
      </c>
      <c r="AT137" s="12">
        <f>+SUMIFS('FIRST INVESTISSEMENT'!D:D,'FIRST INVESTISSEMENT'!G:G,D:D)</f>
        <v>0</v>
      </c>
      <c r="AU137" s="164">
        <f t="shared" si="14"/>
        <v>6214717488.9775047</v>
      </c>
      <c r="AV137" s="165">
        <f t="shared" si="15"/>
        <v>1374004.7550414018</v>
      </c>
    </row>
    <row r="138" spans="1:48" hidden="1" x14ac:dyDescent="0.25">
      <c r="A138" s="11" t="str">
        <f t="shared" si="11"/>
        <v>3</v>
      </c>
      <c r="B138" s="11" t="str">
        <f t="shared" si="12"/>
        <v>37</v>
      </c>
      <c r="C138" s="11" t="str">
        <f t="shared" si="13"/>
        <v>370</v>
      </c>
      <c r="D138" s="23">
        <v>37000000</v>
      </c>
      <c r="E138" s="197" t="s">
        <v>3236</v>
      </c>
      <c r="F138" s="24" t="s">
        <v>1198</v>
      </c>
      <c r="G138" s="12">
        <f>+SUMIF(AGRIFARM!H:H,D:D,AGRIFARM!L:L)</f>
        <v>0</v>
      </c>
      <c r="H138" s="12">
        <f>+SUMIF(AGRICORP!I:I,D:D,AGRICORP!D:D)</f>
        <v>0</v>
      </c>
      <c r="I138" s="12">
        <f>+SUMIF(SMTP!D:D,D:D,SMTP!F:F)</f>
        <v>4669071733.0600004</v>
      </c>
      <c r="J138" s="12">
        <f>+SUMIF(AGRIVET!G:G,D:D,AGRIVET!D:D)</f>
        <v>0</v>
      </c>
      <c r="K138" s="12">
        <f>+SUMIF(AGRIVAL!G:G,D:D,AGRIVAL!D:D)</f>
        <v>0</v>
      </c>
      <c r="L138" s="12">
        <f>+SUMIF(AGRIKOBA!G:G,D:D,AGRIKOBA!D:D)</f>
        <v>0</v>
      </c>
      <c r="M138" s="12">
        <f>+SUMIF(LMOI!F:F,D:D,LMOI!C:C)</f>
        <v>0</v>
      </c>
      <c r="N138" s="12">
        <f>+SUMIF(TARTINE!G:G,D:D,TARTINE!D:D)</f>
        <v>0</v>
      </c>
      <c r="O138" s="12">
        <f>+SUMIF(IDF!F:F,D:D,IDF!C:C)</f>
        <v>0</v>
      </c>
      <c r="P138" s="12">
        <f>+SUMIF(RYA!G:G,D:D,RYA!D:D)</f>
        <v>0</v>
      </c>
      <c r="Q138" s="12">
        <f>+SUMIF('SCI NOAH'!G:G,D:D,'SCI NOAH'!D:D)</f>
        <v>0</v>
      </c>
      <c r="R138" s="12">
        <f>+SUMIF(SIM!F:F,D:D,SIM!C:C)</f>
        <v>0</v>
      </c>
      <c r="S138" s="163">
        <f>+SUMIF('First Energy'!A:A,D:D,'First Energy'!C:C)</f>
        <v>0</v>
      </c>
      <c r="T138" s="163">
        <f>+SUMIF('ID Motors'!G:G,D:D,'ID Motors'!D:D)</f>
        <v>0</v>
      </c>
      <c r="U138" s="12">
        <f>+SUMIF('ID RENTAL'!G:G,D:D,'ID RENTAL'!D:D)</f>
        <v>0</v>
      </c>
      <c r="V138" s="12">
        <f>+SUMIF('MCM '!G:G,D:D,'MCM '!D:D)</f>
        <v>0</v>
      </c>
      <c r="W138" s="12">
        <f>SUMIF(AGRIMOTORS!G:G,D:D,AGRIMOTORS!D:D)</f>
        <v>0</v>
      </c>
      <c r="X138" s="12">
        <f>+SUMIF(BOVIMA!F:F,D:D,BOVIMA!C:C)</f>
        <v>0</v>
      </c>
      <c r="Y138" s="12">
        <f>+SUMIF(AGRIFEED!F:F,D:D,AGRIFEED!C:C)</f>
        <v>0</v>
      </c>
      <c r="Z138" s="12">
        <f>SUMIF(AMIP!F:F,D:D,AMIP!C:C)</f>
        <v>0</v>
      </c>
      <c r="AA138" s="12">
        <f>+SUMIF(ISF!G:G,D:D,ISF!D:D)</f>
        <v>0</v>
      </c>
      <c r="AB138" s="124">
        <f>+SUMIF(DISCOI!G:G,D:D,DISCOI!D:D)</f>
        <v>0</v>
      </c>
      <c r="AC138" s="12">
        <f>+SUMIF(MABEL!F:F,D:D,MABEL!C:C)</f>
        <v>0</v>
      </c>
      <c r="AD138" s="12">
        <f>+SUMIF(NMP!F:F,D:D,NMP!C:C)</f>
        <v>0</v>
      </c>
      <c r="AE138" s="12">
        <f>+SUMIF('AMCHO '!F:F,D:D,'AMCHO '!C:C)</f>
        <v>0</v>
      </c>
      <c r="AF138" s="12">
        <f>+SUMIF(CONFORTIS!G:G,D:D,CONFORTIS!D:D)</f>
        <v>0</v>
      </c>
      <c r="AG138" s="12">
        <f>+SUMIF('IRS IMMO'!G:G,D:D,'IRS IMMO'!D:D)</f>
        <v>0</v>
      </c>
      <c r="AH138" s="12">
        <f>+SUMIFS(AGRIVETAM!C:C,AGRIVETAM!F:F,D:D)</f>
        <v>0</v>
      </c>
      <c r="AI138" s="12">
        <f>+SUMIF(EUROPAINTS!F:F,D:D,EUROPAINTS!C:C)</f>
        <v>0</v>
      </c>
      <c r="AJ138" s="12">
        <f>+SUMIF('VET ABE'!F:F,D:D,'VET ABE'!D:D)</f>
        <v>0</v>
      </c>
      <c r="AK138" s="12">
        <f>SUMIF('VET FIA'!F:F,D:D,'VET FIA'!D:D)</f>
        <v>261716782.52000001</v>
      </c>
      <c r="AL138" s="12">
        <f>+SUMIF('CSS SAKAY'!F:F,D:D,'CSS SAKAY'!C:C)</f>
        <v>0</v>
      </c>
      <c r="AM138" s="12"/>
      <c r="AN138" s="12">
        <f>SUMIF('United Malagasy'!F:F,D:D,'United Malagasy'!C:C)</f>
        <v>0</v>
      </c>
      <c r="AO138" s="12">
        <f>+SUMIF(NUTRIFOOD!E:E,D:D,NUTRIFOOD!C:C)</f>
        <v>0</v>
      </c>
      <c r="AP138" s="12">
        <f>+SUMIF(FERRIS!H:H,D:D,FERRIS!E:E)</f>
        <v>0</v>
      </c>
      <c r="AQ138" s="12">
        <f>+SUMIF(SEM!F:F,D:D,SEM!C:C)</f>
        <v>0</v>
      </c>
      <c r="AR138" s="12">
        <f>+SUMIF(Madatrade!F:F,D:D,Madatrade!C:C)</f>
        <v>0</v>
      </c>
      <c r="AS138" s="12">
        <f>+SUMIF('FLY TECH'!F:F,D:D,'FLY TECH'!D:D)</f>
        <v>0</v>
      </c>
      <c r="AT138" s="12">
        <f>+SUMIFS('FIRST INVESTISSEMENT'!D:D,'FIRST INVESTISSEMENT'!G:G,D:D)</f>
        <v>0</v>
      </c>
      <c r="AU138" s="164">
        <f t="shared" si="14"/>
        <v>4930788515.5800009</v>
      </c>
      <c r="AV138" s="165">
        <f t="shared" si="15"/>
        <v>1090142.3722842666</v>
      </c>
    </row>
    <row r="139" spans="1:48" hidden="1" x14ac:dyDescent="0.25">
      <c r="A139" s="11" t="str">
        <f t="shared" si="11"/>
        <v>3</v>
      </c>
      <c r="B139" s="11" t="str">
        <f t="shared" si="12"/>
        <v>37</v>
      </c>
      <c r="C139" s="11" t="str">
        <f t="shared" si="13"/>
        <v>371</v>
      </c>
      <c r="D139" s="60">
        <v>37100000</v>
      </c>
      <c r="E139" s="197" t="s">
        <v>3236</v>
      </c>
      <c r="F139" s="24" t="s">
        <v>615</v>
      </c>
      <c r="G139" s="12">
        <f>+SUMIF(AGRIFARM!H:H,D:D,AGRIFARM!L:L)</f>
        <v>0</v>
      </c>
      <c r="H139" s="12">
        <f>+SUMIF(AGRICORP!I:I,D:D,AGRICORP!D:D)</f>
        <v>0</v>
      </c>
      <c r="I139" s="12">
        <f>+SUMIF(SMTP!D:D,D:D,SMTP!F:F)</f>
        <v>0</v>
      </c>
      <c r="J139" s="12">
        <f>+SUMIF(AGRIVET!G:G,D:D,AGRIVET!D:D)</f>
        <v>20706714340.279999</v>
      </c>
      <c r="K139" s="12">
        <f>+SUMIF(AGRIVAL!G:G,D:D,AGRIVAL!D:D)</f>
        <v>0</v>
      </c>
      <c r="L139" s="12">
        <f>+SUMIF(AGRIKOBA!G:G,D:D,AGRIKOBA!D:D)</f>
        <v>0</v>
      </c>
      <c r="M139" s="12">
        <f>+SUMIF(LMOI!F:F,D:D,LMOI!C:C)</f>
        <v>0</v>
      </c>
      <c r="N139" s="12">
        <f>+SUMIF(TARTINE!G:G,D:D,TARTINE!D:D)</f>
        <v>0</v>
      </c>
      <c r="O139" s="12">
        <f>+SUMIF(IDF!F:F,D:D,IDF!C:C)</f>
        <v>0</v>
      </c>
      <c r="P139" s="12">
        <f>+SUMIF(RYA!G:G,D:D,RYA!D:D)</f>
        <v>0</v>
      </c>
      <c r="Q139" s="12">
        <f>+SUMIF('SCI NOAH'!G:G,D:D,'SCI NOAH'!D:D)</f>
        <v>0</v>
      </c>
      <c r="R139" s="12">
        <f>+SUMIF(SIM!F:F,D:D,SIM!C:C)</f>
        <v>0</v>
      </c>
      <c r="S139" s="163">
        <f>+SUMIF('First Energy'!A:A,D:D,'First Energy'!C:C)</f>
        <v>926666992.07000005</v>
      </c>
      <c r="T139" s="163">
        <f>+SUMIF('ID Motors'!G:G,D:D,'ID Motors'!D:D)</f>
        <v>9800002252.7600002</v>
      </c>
      <c r="U139" s="12">
        <f>+SUMIF('ID RENTAL'!G:G,D:D,'ID RENTAL'!D:D)</f>
        <v>0</v>
      </c>
      <c r="V139" s="12">
        <f>+SUMIF('MCM '!G:G,D:D,'MCM '!D:D)</f>
        <v>1655708582.5999999</v>
      </c>
      <c r="W139" s="12">
        <f>SUMIF(AGRIMOTORS!G:G,D:D,AGRIMOTORS!D:D)</f>
        <v>1910033656</v>
      </c>
      <c r="X139" s="12">
        <f>+SUMIF(BOVIMA!F:F,D:D,BOVIMA!C:C)</f>
        <v>0</v>
      </c>
      <c r="Y139" s="12">
        <f>+SUMIF(AGRIFEED!F:F,D:D,AGRIFEED!C:C)</f>
        <v>0</v>
      </c>
      <c r="Z139" s="12">
        <f>SUMIF(AMIP!F:F,D:D,AMIP!C:C)</f>
        <v>0</v>
      </c>
      <c r="AA139" s="12">
        <f>+SUMIF(ISF!G:G,D:D,ISF!D:D)</f>
        <v>0</v>
      </c>
      <c r="AB139" s="124">
        <f>+SUMIF(DISCOI!G:G,D:D,DISCOI!D:D)</f>
        <v>0</v>
      </c>
      <c r="AC139" s="12">
        <f>+SUMIF(MABEL!F:F,D:D,MABEL!C:C)</f>
        <v>0</v>
      </c>
      <c r="AD139" s="12">
        <f>+SUMIF(NMP!F:F,D:D,NMP!C:C)</f>
        <v>0</v>
      </c>
      <c r="AE139" s="12">
        <f>+SUMIF('AMCHO '!F:F,D:D,'AMCHO '!C:C)</f>
        <v>0</v>
      </c>
      <c r="AF139" s="12">
        <f>+SUMIF(CONFORTIS!G:G,D:D,CONFORTIS!D:D)</f>
        <v>0</v>
      </c>
      <c r="AG139" s="12">
        <f>+SUMIF('IRS IMMO'!G:G,D:D,'IRS IMMO'!D:D)</f>
        <v>0</v>
      </c>
      <c r="AH139" s="12">
        <f>+SUMIFS(AGRIVETAM!C:C,AGRIVETAM!F:F,D:D)</f>
        <v>632767015.22000003</v>
      </c>
      <c r="AI139" s="12">
        <f>+SUMIF(EUROPAINTS!F:F,D:D,EUROPAINTS!C:C)</f>
        <v>0</v>
      </c>
      <c r="AJ139" s="12">
        <f>+SUMIF('VET ABE'!F:F,D:D,'VET ABE'!D:D)</f>
        <v>996371413.33000004</v>
      </c>
      <c r="AK139" s="12">
        <f>SUMIF('VET FIA'!F:F,D:D,'VET FIA'!D:D)</f>
        <v>0</v>
      </c>
      <c r="AL139" s="12">
        <f>+SUMIF('CSS SAKAY'!F:F,D:D,'CSS SAKAY'!C:C)</f>
        <v>0</v>
      </c>
      <c r="AM139" s="12"/>
      <c r="AN139" s="12">
        <f>SUMIF('United Malagasy'!F:F,D:D,'United Malagasy'!C:C)</f>
        <v>0</v>
      </c>
      <c r="AO139" s="12">
        <f>+SUMIF(NUTRIFOOD!E:E,D:D,NUTRIFOOD!C:C)</f>
        <v>0</v>
      </c>
      <c r="AP139" s="12">
        <f>+SUMIF(FERRIS!H:H,D:D,FERRIS!E:E)</f>
        <v>0</v>
      </c>
      <c r="AQ139" s="12">
        <f>+SUMIF(SEM!F:F,D:D,SEM!C:C)</f>
        <v>0</v>
      </c>
      <c r="AR139" s="12">
        <f>+SUMIF(Madatrade!F:F,D:D,Madatrade!C:C)</f>
        <v>28007961585</v>
      </c>
      <c r="AS139" s="12">
        <f>+SUMIF('FLY TECH'!F:F,D:D,'FLY TECH'!D:D)</f>
        <v>7544593164.5900002</v>
      </c>
      <c r="AT139" s="12">
        <f>+SUMIFS('FIRST INVESTISSEMENT'!D:D,'FIRST INVESTISSEMENT'!G:G,D:D)</f>
        <v>0</v>
      </c>
      <c r="AU139" s="164">
        <f t="shared" si="14"/>
        <v>72180819001.850006</v>
      </c>
      <c r="AV139" s="165">
        <f t="shared" si="15"/>
        <v>15958374.408366237</v>
      </c>
    </row>
    <row r="140" spans="1:48" hidden="1" x14ac:dyDescent="0.25">
      <c r="A140" s="11" t="str">
        <f t="shared" si="11"/>
        <v>3</v>
      </c>
      <c r="B140" s="11" t="str">
        <f t="shared" si="12"/>
        <v>38</v>
      </c>
      <c r="C140" s="11" t="str">
        <f t="shared" si="13"/>
        <v>380</v>
      </c>
      <c r="D140" s="23">
        <v>38000000</v>
      </c>
      <c r="E140" s="197" t="s">
        <v>3237</v>
      </c>
      <c r="F140" s="24" t="s">
        <v>617</v>
      </c>
      <c r="G140" s="12">
        <f>+SUMIF(AGRIFARM!H:H,D:D,AGRIFARM!L:L)</f>
        <v>0</v>
      </c>
      <c r="H140" s="12">
        <f>+SUMIF(AGRICORP!I:I,D:D,AGRICORP!D:D)</f>
        <v>0</v>
      </c>
      <c r="I140" s="12">
        <f>+SUMIF(SMTP!D:D,D:D,SMTP!F:F)</f>
        <v>3122034585.02</v>
      </c>
      <c r="J140" s="12">
        <f>+SUMIF(AGRIVET!G:G,D:D,AGRIVET!D:D)</f>
        <v>6240195359.9499998</v>
      </c>
      <c r="K140" s="12">
        <f>+SUMIF(AGRIVAL!G:G,D:D,AGRIVAL!D:D)</f>
        <v>3170934964.1700001</v>
      </c>
      <c r="L140" s="12">
        <f>+SUMIF(AGRIKOBA!G:G,D:D,AGRIKOBA!D:D)</f>
        <v>0</v>
      </c>
      <c r="M140" s="12">
        <f>+SUMIF(LMOI!F:F,D:D,LMOI!C:C)</f>
        <v>0</v>
      </c>
      <c r="N140" s="12">
        <f>+SUMIF(TARTINE!G:G,D:D,TARTINE!D:D)</f>
        <v>0</v>
      </c>
      <c r="O140" s="12">
        <f>+SUMIF(IDF!F:F,D:D,IDF!C:C)</f>
        <v>0</v>
      </c>
      <c r="P140" s="12">
        <f>+SUMIF(RYA!G:G,D:D,RYA!D:D)</f>
        <v>0</v>
      </c>
      <c r="Q140" s="12">
        <f>+SUMIF('SCI NOAH'!G:G,D:D,'SCI NOAH'!D:D)</f>
        <v>0</v>
      </c>
      <c r="R140" s="12">
        <f>+SUMIF(SIM!F:F,D:D,SIM!C:C)</f>
        <v>0</v>
      </c>
      <c r="S140" s="163">
        <f>+SUMIF('First Energy'!A:A,D:D,'First Energy'!C:C)</f>
        <v>0</v>
      </c>
      <c r="T140" s="163">
        <f>+SUMIF('ID Motors'!G:G,D:D,'ID Motors'!D:D)</f>
        <v>8963822615</v>
      </c>
      <c r="U140" s="12">
        <f>+SUMIF('ID RENTAL'!G:G,D:D,'ID RENTAL'!D:D)</f>
        <v>0</v>
      </c>
      <c r="V140" s="12">
        <f>+SUMIF('MCM '!G:G,D:D,'MCM '!D:D)</f>
        <v>0</v>
      </c>
      <c r="W140" s="12">
        <f>SUMIF(AGRIMOTORS!G:G,D:D,AGRIMOTORS!D:D)</f>
        <v>0</v>
      </c>
      <c r="X140" s="12">
        <f>+SUMIF(BOVIMA!F:F,D:D,BOVIMA!C:C)</f>
        <v>0</v>
      </c>
      <c r="Y140" s="12">
        <f>+SUMIF(AGRIFEED!F:F,D:D,AGRIFEED!C:C)</f>
        <v>0</v>
      </c>
      <c r="Z140" s="12">
        <f>SUMIF(AMIP!F:F,D:D,AMIP!C:C)</f>
        <v>0</v>
      </c>
      <c r="AA140" s="12">
        <f>+SUMIF(ISF!G:G,D:D,ISF!D:D)</f>
        <v>0</v>
      </c>
      <c r="AB140" s="124">
        <f>+SUMIF(DISCOI!G:G,D:D,DISCOI!D:D)</f>
        <v>0</v>
      </c>
      <c r="AC140" s="12">
        <f>+SUMIF(MABEL!F:F,D:D,MABEL!C:C)</f>
        <v>0</v>
      </c>
      <c r="AD140" s="12">
        <f>+SUMIF(NMP!F:F,D:D,NMP!C:C)</f>
        <v>0</v>
      </c>
      <c r="AE140" s="12">
        <f>+SUMIF('AMCHO '!F:F,D:D,'AMCHO '!C:C)</f>
        <v>0</v>
      </c>
      <c r="AF140" s="12">
        <f>+SUMIF(CONFORTIS!G:G,D:D,CONFORTIS!D:D)</f>
        <v>0</v>
      </c>
      <c r="AG140" s="12">
        <f>+SUMIF('IRS IMMO'!G:G,D:D,'IRS IMMO'!D:D)</f>
        <v>0</v>
      </c>
      <c r="AH140" s="12">
        <f>+SUMIFS(AGRIVETAM!C:C,AGRIVETAM!F:F,D:D)</f>
        <v>0</v>
      </c>
      <c r="AI140" s="12">
        <f>+SUMIF(EUROPAINTS!F:F,D:D,EUROPAINTS!C:C)</f>
        <v>0</v>
      </c>
      <c r="AJ140" s="12">
        <f>+SUMIF('VET ABE'!F:F,D:D,'VET ABE'!D:D)</f>
        <v>42600000</v>
      </c>
      <c r="AK140" s="12">
        <f>SUMIF('VET FIA'!F:F,D:D,'VET FIA'!D:D)</f>
        <v>86720000</v>
      </c>
      <c r="AL140" s="12">
        <f>+SUMIF('CSS SAKAY'!F:F,D:D,'CSS SAKAY'!C:C)</f>
        <v>0</v>
      </c>
      <c r="AM140" s="12"/>
      <c r="AN140" s="12">
        <f>SUMIF('United Malagasy'!F:F,D:D,'United Malagasy'!C:C)</f>
        <v>0</v>
      </c>
      <c r="AO140" s="12">
        <f>+SUMIF(NUTRIFOOD!E:E,D:D,NUTRIFOOD!C:C)</f>
        <v>9019946.8599999994</v>
      </c>
      <c r="AP140" s="12">
        <f>+SUMIF(FERRIS!H:H,D:D,FERRIS!E:E)</f>
        <v>0</v>
      </c>
      <c r="AQ140" s="12">
        <f>+SUMIF(SEM!F:F,D:D,SEM!C:C)</f>
        <v>0</v>
      </c>
      <c r="AR140" s="12">
        <f>+SUMIF(Madatrade!F:F,D:D,Madatrade!C:C)</f>
        <v>0</v>
      </c>
      <c r="AS140" s="12">
        <f>+SUMIF('FLY TECH'!F:F,D:D,'FLY TECH'!D:D)</f>
        <v>1216438576.4100001</v>
      </c>
      <c r="AT140" s="12">
        <f>+SUMIFS('FIRST INVESTISSEMENT'!D:D,'FIRST INVESTISSEMENT'!G:G,D:D)</f>
        <v>0</v>
      </c>
      <c r="AU140" s="164">
        <f t="shared" si="14"/>
        <v>22851766047.41</v>
      </c>
      <c r="AV140" s="165">
        <f t="shared" si="15"/>
        <v>5052270.7212232305</v>
      </c>
    </row>
    <row r="141" spans="1:48" hidden="1" x14ac:dyDescent="0.25">
      <c r="A141" s="11" t="str">
        <f t="shared" si="11"/>
        <v>3</v>
      </c>
      <c r="B141" s="11" t="str">
        <f t="shared" si="12"/>
        <v>39</v>
      </c>
      <c r="C141" s="11" t="str">
        <f t="shared" si="13"/>
        <v>395</v>
      </c>
      <c r="D141" s="23">
        <v>39500000</v>
      </c>
      <c r="E141" s="119" t="s">
        <v>3238</v>
      </c>
      <c r="F141" s="24" t="s">
        <v>1564</v>
      </c>
      <c r="G141" s="12">
        <f>+SUMIF(AGRIFARM!H:H,D:D,AGRIFARM!L:L)</f>
        <v>0</v>
      </c>
      <c r="H141" s="12">
        <f>+SUMIF(AGRICORP!I:I,D:D,AGRICORP!D:D)</f>
        <v>0</v>
      </c>
      <c r="I141" s="12">
        <f>+SUMIF(SMTP!D:D,D:D,SMTP!F:F)</f>
        <v>0</v>
      </c>
      <c r="J141" s="12">
        <f>+SUMIF(AGRIVET!G:G,D:D,AGRIVET!D:D)</f>
        <v>0</v>
      </c>
      <c r="K141" s="12">
        <f>+SUMIF(AGRIVAL!G:G,D:D,AGRIVAL!D:D)</f>
        <v>0</v>
      </c>
      <c r="L141" s="12">
        <f>+SUMIF(AGRIKOBA!G:G,D:D,AGRIKOBA!D:D)</f>
        <v>0</v>
      </c>
      <c r="M141" s="12">
        <f>+SUMIF(LMOI!F:F,D:D,LMOI!C:C)</f>
        <v>-66200000</v>
      </c>
      <c r="N141" s="12">
        <f>+SUMIF(TARTINE!G:G,D:D,TARTINE!D:D)</f>
        <v>0</v>
      </c>
      <c r="O141" s="12">
        <f>+SUMIF(IDF!F:F,D:D,IDF!C:C)</f>
        <v>0</v>
      </c>
      <c r="P141" s="12">
        <f>+SUMIF(RYA!G:G,D:D,RYA!D:D)</f>
        <v>0</v>
      </c>
      <c r="Q141" s="12">
        <f>+SUMIF('SCI NOAH'!G:G,D:D,'SCI NOAH'!D:D)</f>
        <v>0</v>
      </c>
      <c r="R141" s="12">
        <f>+SUMIF(SIM!F:F,D:D,SIM!C:C)</f>
        <v>0</v>
      </c>
      <c r="S141" s="163">
        <f>+SUMIF('First Energy'!A:A,D:D,'First Energy'!C:C)</f>
        <v>0</v>
      </c>
      <c r="T141" s="163">
        <f>+SUMIF('ID Motors'!G:G,D:D,'ID Motors'!D:D)</f>
        <v>0</v>
      </c>
      <c r="U141" s="12">
        <f>+SUMIF('ID RENTAL'!G:G,D:D,'ID RENTAL'!D:D)</f>
        <v>0</v>
      </c>
      <c r="V141" s="12">
        <f>+SUMIF('MCM '!G:G,D:D,'MCM '!D:D)</f>
        <v>0</v>
      </c>
      <c r="W141" s="12">
        <f>SUMIF(AGRIMOTORS!G:G,D:D,AGRIMOTORS!D:D)</f>
        <v>0</v>
      </c>
      <c r="X141" s="12">
        <f>+SUMIF(BOVIMA!F:F,D:D,BOVIMA!C:C)</f>
        <v>0</v>
      </c>
      <c r="Y141" s="12">
        <f>+SUMIF(AGRIFEED!F:F,D:D,AGRIFEED!C:C)</f>
        <v>0</v>
      </c>
      <c r="Z141" s="12">
        <f>SUMIF(AMIP!F:F,D:D,AMIP!C:C)</f>
        <v>0</v>
      </c>
      <c r="AA141" s="12">
        <f>+SUMIF(ISF!G:G,D:D,ISF!D:D)</f>
        <v>0</v>
      </c>
      <c r="AB141" s="124">
        <f>+SUMIF(DISCOI!G:G,D:D,DISCOI!D:D)</f>
        <v>0</v>
      </c>
      <c r="AC141" s="12">
        <f>+SUMIF(MABEL!F:F,D:D,MABEL!C:C)</f>
        <v>0</v>
      </c>
      <c r="AD141" s="12">
        <f>+SUMIF(NMP!F:F,D:D,NMP!C:C)</f>
        <v>0</v>
      </c>
      <c r="AE141" s="12">
        <f>+SUMIF('AMCHO '!F:F,D:D,'AMCHO '!C:C)</f>
        <v>0</v>
      </c>
      <c r="AF141" s="12">
        <f>+SUMIF(CONFORTIS!G:G,D:D,CONFORTIS!D:D)</f>
        <v>0</v>
      </c>
      <c r="AG141" s="12">
        <f>+SUMIF('IRS IMMO'!G:G,D:D,'IRS IMMO'!D:D)</f>
        <v>0</v>
      </c>
      <c r="AH141" s="12">
        <f>+SUMIFS(AGRIVETAM!C:C,AGRIVETAM!F:F,D:D)</f>
        <v>0</v>
      </c>
      <c r="AI141" s="12">
        <f>+SUMIF(EUROPAINTS!F:F,D:D,EUROPAINTS!C:C)</f>
        <v>0</v>
      </c>
      <c r="AJ141" s="12">
        <f>+SUMIF('VET ABE'!F:F,D:D,'VET ABE'!D:D)</f>
        <v>0</v>
      </c>
      <c r="AK141" s="12">
        <f>SUMIF('VET FIA'!F:F,D:D,'VET FIA'!D:D)</f>
        <v>0</v>
      </c>
      <c r="AL141" s="12">
        <f>+SUMIF('CSS SAKAY'!F:F,D:D,'CSS SAKAY'!C:C)</f>
        <v>0</v>
      </c>
      <c r="AM141" s="12"/>
      <c r="AN141" s="12">
        <f>SUMIF('United Malagasy'!F:F,D:D,'United Malagasy'!C:C)</f>
        <v>0</v>
      </c>
      <c r="AO141" s="12">
        <f>+SUMIF(NUTRIFOOD!E:E,D:D,NUTRIFOOD!C:C)</f>
        <v>0</v>
      </c>
      <c r="AP141" s="12">
        <f>+SUMIF(FERRIS!H:H,D:D,FERRIS!E:E)</f>
        <v>0</v>
      </c>
      <c r="AQ141" s="12">
        <f>+SUMIF(SEM!F:F,D:D,SEM!C:C)</f>
        <v>0</v>
      </c>
      <c r="AR141" s="12">
        <f>+SUMIF(Madatrade!F:F,D:D,Madatrade!C:C)</f>
        <v>0</v>
      </c>
      <c r="AS141" s="12">
        <f>+SUMIF('FLY TECH'!F:F,D:D,'FLY TECH'!D:D)</f>
        <v>0</v>
      </c>
      <c r="AT141" s="12">
        <f>+SUMIFS('FIRST INVESTISSEMENT'!D:D,'FIRST INVESTISSEMENT'!G:G,D:D)</f>
        <v>0</v>
      </c>
      <c r="AU141" s="164">
        <f t="shared" si="14"/>
        <v>-66200000</v>
      </c>
      <c r="AV141" s="165">
        <f t="shared" si="15"/>
        <v>-14636.08200132459</v>
      </c>
    </row>
    <row r="142" spans="1:48" hidden="1" x14ac:dyDescent="0.25">
      <c r="A142" s="11" t="str">
        <f t="shared" si="11"/>
        <v>4</v>
      </c>
      <c r="B142" s="11" t="str">
        <f t="shared" si="12"/>
        <v>40</v>
      </c>
      <c r="C142" s="11" t="str">
        <f t="shared" si="13"/>
        <v>401</v>
      </c>
      <c r="D142" s="23">
        <v>40100000</v>
      </c>
      <c r="E142" s="198" t="str">
        <f t="shared" ref="E142:E156" si="16">+IF(AU:AU&gt;0,"BIL19","BIL39")</f>
        <v>BIL39</v>
      </c>
      <c r="F142" s="24" t="s">
        <v>63</v>
      </c>
      <c r="G142" s="12">
        <f>+SUMIF(AGRIFARM!H:H,D:D,AGRIFARM!L:L)</f>
        <v>0</v>
      </c>
      <c r="H142" s="12">
        <f>+SUMIF(AGRICORP!I:I,D:D,AGRICORP!D:D)</f>
        <v>-221666978.65000001</v>
      </c>
      <c r="I142" s="12">
        <f>+SUMIF(SMTP!D:D,D:D,SMTP!F:F)</f>
        <v>0</v>
      </c>
      <c r="J142" s="12">
        <f>+SUMIF(AGRIVET!G:G,D:D,AGRIVET!D:D)</f>
        <v>0</v>
      </c>
      <c r="K142" s="12">
        <f>+SUMIF(AGRIVAL!G:G,D:D,AGRIVAL!D:D)</f>
        <v>0</v>
      </c>
      <c r="L142" s="12">
        <f>+SUMIF(AGRIKOBA!G:G,D:D,AGRIKOBA!D:D)</f>
        <v>0</v>
      </c>
      <c r="M142" s="12">
        <f>+SUMIF(LMOI!F:F,D:D,LMOI!C:C)</f>
        <v>0</v>
      </c>
      <c r="N142" s="12">
        <f>+SUMIF(TARTINE!G:G,D:D,TARTINE!D:D)</f>
        <v>0</v>
      </c>
      <c r="O142" s="12">
        <f>+SUMIF(IDF!F:F,D:D,IDF!C:C)</f>
        <v>0</v>
      </c>
      <c r="P142" s="12">
        <f>+SUMIF(RYA!G:G,D:D,RYA!D:D)</f>
        <v>0</v>
      </c>
      <c r="Q142" s="12">
        <f>+SUMIF('SCI NOAH'!G:G,D:D,'SCI NOAH'!D:D)</f>
        <v>0</v>
      </c>
      <c r="R142" s="12">
        <f>+SUMIF(SIM!F:F,D:D,SIM!C:C)</f>
        <v>0</v>
      </c>
      <c r="S142" s="163">
        <f>+SUMIF('First Energy'!A:A,D:D,'First Energy'!C:C)</f>
        <v>-192250492.91999999</v>
      </c>
      <c r="T142" s="163">
        <f>+SUMIF('ID Motors'!G:G,D:D,'ID Motors'!D:D)</f>
        <v>-1554149816.24</v>
      </c>
      <c r="U142" s="12">
        <f>+SUMIF('ID RENTAL'!G:G,D:D,'ID RENTAL'!D:D)</f>
        <v>-241563193.28999999</v>
      </c>
      <c r="V142" s="12">
        <f>+SUMIF('MCM '!G:G,D:D,'MCM '!D:D)</f>
        <v>0</v>
      </c>
      <c r="W142" s="12">
        <f>SUMIF(AGRIMOTORS!G:G,D:D,AGRIMOTORS!D:D)</f>
        <v>0</v>
      </c>
      <c r="X142" s="12">
        <f>+SUMIF(BOVIMA!F:F,D:D,BOVIMA!C:C)</f>
        <v>0</v>
      </c>
      <c r="Y142" s="12">
        <f>+SUMIF(AGRIFEED!F:F,D:D,AGRIFEED!C:C)</f>
        <v>-542496382.41999996</v>
      </c>
      <c r="Z142" s="12">
        <f>SUMIF(AMIP!F:F,D:D,AMIP!C:C)</f>
        <v>0</v>
      </c>
      <c r="AA142" s="12">
        <f>+SUMIF(ISF!G:G,D:D,ISF!D:D)</f>
        <v>0</v>
      </c>
      <c r="AB142" s="124">
        <f>+SUMIF(DISCOI!G:G,D:D,DISCOI!D:D)</f>
        <v>0</v>
      </c>
      <c r="AC142" s="12">
        <f>+SUMIF(MABEL!F:F,D:D,MABEL!C:C)</f>
        <v>0</v>
      </c>
      <c r="AD142" s="12">
        <f>+SUMIF(NMP!F:F,D:D,NMP!C:C)</f>
        <v>0</v>
      </c>
      <c r="AE142" s="12">
        <f>+SUMIF('AMCHO '!F:F,D:D,'AMCHO '!C:C)</f>
        <v>0</v>
      </c>
      <c r="AF142" s="12">
        <f>+SUMIF(CONFORTIS!G:G,D:D,CONFORTIS!D:D)</f>
        <v>0</v>
      </c>
      <c r="AG142" s="12">
        <f>+SUMIF('IRS IMMO'!G:G,D:D,'IRS IMMO'!D:D)</f>
        <v>0</v>
      </c>
      <c r="AH142" s="12">
        <f>+SUMIFS(AGRIVETAM!C:C,AGRIVETAM!F:F,D:D)</f>
        <v>0</v>
      </c>
      <c r="AI142" s="12">
        <f>+SUMIF(EUROPAINTS!F:F,D:D,EUROPAINTS!C:C)</f>
        <v>-95307750.900000006</v>
      </c>
      <c r="AJ142" s="12">
        <f>+SUMIF('VET ABE'!F:F,D:D,'VET ABE'!D:D)</f>
        <v>0</v>
      </c>
      <c r="AK142" s="12">
        <f>SUMIF('VET FIA'!F:F,D:D,'VET FIA'!D:D)</f>
        <v>0</v>
      </c>
      <c r="AL142" s="12">
        <f>+SUMIF('CSS SAKAY'!F:F,D:D,'CSS SAKAY'!C:C)</f>
        <v>0</v>
      </c>
      <c r="AM142" s="12"/>
      <c r="AN142" s="12">
        <f>SUMIF('United Malagasy'!F:F,D:D,'United Malagasy'!C:C)</f>
        <v>0</v>
      </c>
      <c r="AO142" s="12">
        <f>+SUMIF(NUTRIFOOD!E:E,D:D,NUTRIFOOD!C:C)</f>
        <v>-508996451.70999998</v>
      </c>
      <c r="AP142" s="12">
        <f>+SUMIF(FERRIS!H:H,D:D,FERRIS!E:E)</f>
        <v>-1324234994.96</v>
      </c>
      <c r="AQ142" s="12">
        <f>+SUMIF(SEM!F:F,D:D,SEM!C:C)</f>
        <v>0</v>
      </c>
      <c r="AR142" s="12">
        <f>+SUMIF(Madatrade!F:F,D:D,Madatrade!C:C)</f>
        <v>0</v>
      </c>
      <c r="AS142" s="12">
        <f>+SUMIF('FLY TECH'!F:F,D:D,'FLY TECH'!D:D)</f>
        <v>0</v>
      </c>
      <c r="AT142" s="12">
        <f>+SUMIFS('FIRST INVESTISSEMENT'!D:D,'FIRST INVESTISSEMENT'!G:G,D:D)</f>
        <v>0</v>
      </c>
      <c r="AU142" s="164">
        <f t="shared" si="14"/>
        <v>-4680666061.0900002</v>
      </c>
      <c r="AV142" s="165">
        <f t="shared" si="15"/>
        <v>-1034843.0859657133</v>
      </c>
    </row>
    <row r="143" spans="1:48" hidden="1" x14ac:dyDescent="0.25">
      <c r="A143" s="11" t="str">
        <f t="shared" si="11"/>
        <v>4</v>
      </c>
      <c r="B143" s="11" t="str">
        <f t="shared" si="12"/>
        <v>40</v>
      </c>
      <c r="C143" s="11" t="str">
        <f t="shared" si="13"/>
        <v>401</v>
      </c>
      <c r="D143" s="23">
        <v>40110000</v>
      </c>
      <c r="E143" s="198" t="str">
        <f t="shared" si="16"/>
        <v>BIL39</v>
      </c>
      <c r="F143" s="24" t="s">
        <v>63</v>
      </c>
      <c r="G143" s="12">
        <f>+SUMIF(AGRIFARM!H:H,D:D,AGRIFARM!L:L)</f>
        <v>-1633879089.4000001</v>
      </c>
      <c r="H143" s="12">
        <f>+SUMIF(AGRICORP!I:I,D:D,AGRICORP!D:D)</f>
        <v>0</v>
      </c>
      <c r="I143" s="12">
        <f>+SUMIF(SMTP!D:D,D:D,SMTP!F:F)</f>
        <v>-2397413716.2244</v>
      </c>
      <c r="J143" s="12">
        <f>+SUMIF(AGRIVET!G:G,D:D,AGRIVET!D:D)</f>
        <v>-1861090668.1400001</v>
      </c>
      <c r="K143" s="12">
        <f>+SUMIF(AGRIVAL!G:G,D:D,AGRIVAL!D:D)</f>
        <v>-5575509563.8199997</v>
      </c>
      <c r="L143" s="12">
        <f>+SUMIF(AGRIKOBA!G:G,D:D,AGRIKOBA!D:D)</f>
        <v>-1835170938.54</v>
      </c>
      <c r="M143" s="12">
        <f>+SUMIF(LMOI!F:F,D:D,LMOI!C:C)</f>
        <v>-3505901421.29</v>
      </c>
      <c r="N143" s="12">
        <f>+SUMIF(TARTINE!G:G,D:D,TARTINE!D:D)</f>
        <v>-1310876188.29</v>
      </c>
      <c r="O143" s="12">
        <f>+SUMIF(IDF!F:F,D:D,IDF!C:C)</f>
        <v>-1452167648.54</v>
      </c>
      <c r="P143" s="12">
        <f>+SUMIF(RYA!G:G,D:D,RYA!D:D)</f>
        <v>-340964834.99000001</v>
      </c>
      <c r="Q143" s="12">
        <f>+SUMIF('SCI NOAH'!G:G,D:D,'SCI NOAH'!D:D)</f>
        <v>-4254000</v>
      </c>
      <c r="R143" s="12">
        <f>+SUMIF(SIM!F:F,D:D,SIM!C:C)</f>
        <v>-11781771.27</v>
      </c>
      <c r="S143" s="163">
        <f>+SUMIF('First Energy'!A:A,D:D,'First Energy'!C:C)</f>
        <v>-658573928.12</v>
      </c>
      <c r="T143" s="163">
        <f>+SUMIF('ID Motors'!G:G,D:D,'ID Motors'!D:D)</f>
        <v>0</v>
      </c>
      <c r="U143" s="12">
        <f>+SUMIF('ID RENTAL'!G:G,D:D,'ID RENTAL'!D:D)</f>
        <v>28450264</v>
      </c>
      <c r="V143" s="12">
        <f>+SUMIF('MCM '!G:G,D:D,'MCM '!D:D)</f>
        <v>-710240166.66999996</v>
      </c>
      <c r="W143" s="12">
        <f>SUMIF(AGRIMOTORS!G:G,D:D,AGRIMOTORS!D:D)</f>
        <v>-843589990.450001</v>
      </c>
      <c r="X143" s="12">
        <f>+SUMIF(BOVIMA!F:F,D:D,BOVIMA!C:C)</f>
        <v>-802592645.14000106</v>
      </c>
      <c r="Y143" s="12">
        <f>+SUMIF(AGRIFEED!F:F,D:D,AGRIFEED!C:C)</f>
        <v>0</v>
      </c>
      <c r="Z143" s="12">
        <f>SUMIF(AMIP!F:F,D:D,AMIP!C:C)</f>
        <v>-5400000</v>
      </c>
      <c r="AA143" s="12">
        <f>+SUMIF(ISF!G:G,D:D,ISF!D:D)</f>
        <v>-4250020.6900000004</v>
      </c>
      <c r="AB143" s="124">
        <f>+SUMIF(DISCOI!G:G,D:D,DISCOI!D:D)</f>
        <v>-209324.95000000301</v>
      </c>
      <c r="AC143" s="12">
        <f>+SUMIF(MABEL!F:F,D:D,MABEL!C:C)</f>
        <v>-518977875.58999997</v>
      </c>
      <c r="AD143" s="12">
        <f>+SUMIF(NMP!F:F,D:D,NMP!C:C)</f>
        <v>-1989.6</v>
      </c>
      <c r="AE143" s="12">
        <f>+SUMIF('AMCHO '!F:F,D:D,'AMCHO '!C:C)</f>
        <v>-148389953.75999999</v>
      </c>
      <c r="AF143" s="12">
        <f>+SUMIF(CONFORTIS!G:G,D:D,CONFORTIS!D:D)</f>
        <v>0</v>
      </c>
      <c r="AG143" s="12">
        <f>+SUMIF('IRS IMMO'!G:G,D:D,'IRS IMMO'!D:D)</f>
        <v>-1252900</v>
      </c>
      <c r="AH143" s="12">
        <f>+SUMIFS(AGRIVETAM!C:C,AGRIVETAM!F:F,D:D)</f>
        <v>-2028015543.3399999</v>
      </c>
      <c r="AI143" s="12">
        <f>+SUMIF(EUROPAINTS!F:F,D:D,EUROPAINTS!C:C)</f>
        <v>0</v>
      </c>
      <c r="AJ143" s="12">
        <f>+SUMIF('VET ABE'!F:F,D:D,'VET ABE'!D:D)</f>
        <v>-2612653049.8600001</v>
      </c>
      <c r="AK143" s="12">
        <f>SUMIF('VET FIA'!F:F,D:D,'VET FIA'!D:D)</f>
        <v>-1050677785.52</v>
      </c>
      <c r="AL143" s="12">
        <f>+SUMIF('CSS SAKAY'!F:F,D:D,'CSS SAKAY'!C:C)</f>
        <v>0</v>
      </c>
      <c r="AM143" s="12"/>
      <c r="AN143" s="12">
        <f>SUMIF('United Malagasy'!F:F,D:D,'United Malagasy'!C:C)</f>
        <v>-168951599.11000001</v>
      </c>
      <c r="AO143" s="12">
        <f>+SUMIF(NUTRIFOOD!E:E,D:D,NUTRIFOOD!C:C)</f>
        <v>0</v>
      </c>
      <c r="AP143" s="12">
        <f>+SUMIF(FERRIS!H:H,D:D,FERRIS!E:E)</f>
        <v>0</v>
      </c>
      <c r="AQ143" s="12">
        <f>+SUMIF(SEM!F:F,D:D,SEM!C:C)</f>
        <v>-395454554.75</v>
      </c>
      <c r="AR143" s="12">
        <f>+SUMIF(Madatrade!F:F,D:D,Madatrade!C:C)</f>
        <v>5728097121.4500008</v>
      </c>
      <c r="AS143" s="12">
        <f>+SUMIF('FLY TECH'!F:F,D:D,'FLY TECH'!D:D)</f>
        <v>-271800910.30000001</v>
      </c>
      <c r="AT143" s="12">
        <f>+SUMIFS('FIRST INVESTISSEMENT'!D:D,'FIRST INVESTISSEMENT'!G:G,D:D)</f>
        <v>-987443969.09000003</v>
      </c>
      <c r="AU143" s="164">
        <f t="shared" si="14"/>
        <v>-25380938661.9944</v>
      </c>
      <c r="AV143" s="165">
        <f t="shared" si="15"/>
        <v>-5611442.5910504479</v>
      </c>
    </row>
    <row r="144" spans="1:48" hidden="1" x14ac:dyDescent="0.25">
      <c r="A144" s="11" t="str">
        <f t="shared" si="11"/>
        <v>4</v>
      </c>
      <c r="B144" s="11" t="str">
        <f t="shared" si="12"/>
        <v>40</v>
      </c>
      <c r="C144" s="11" t="str">
        <f t="shared" si="13"/>
        <v>401</v>
      </c>
      <c r="D144" s="23">
        <v>40120000</v>
      </c>
      <c r="E144" s="198" t="str">
        <f t="shared" si="16"/>
        <v>BIL39</v>
      </c>
      <c r="F144" s="24" t="s">
        <v>65</v>
      </c>
      <c r="G144" s="12">
        <f>+SUMIF(AGRIFARM!H:H,D:D,AGRIFARM!L:L)</f>
        <v>-1187360119.46</v>
      </c>
      <c r="H144" s="12">
        <f>+SUMIF(AGRICORP!I:I,D:D,AGRICORP!D:D)</f>
        <v>0</v>
      </c>
      <c r="I144" s="12">
        <f>+SUMIF(SMTP!D:D,D:D,SMTP!F:F)</f>
        <v>-686726913.10050094</v>
      </c>
      <c r="J144" s="12">
        <f>+SUMIF(AGRIVET!G:G,D:D,AGRIVET!D:D)</f>
        <v>-10163479955.6744</v>
      </c>
      <c r="K144" s="12">
        <f>+SUMIF(AGRIVAL!G:G,D:D,AGRIVAL!D:D)</f>
        <v>-1640685540.5838001</v>
      </c>
      <c r="L144" s="12">
        <f>+SUMIF(AGRIKOBA!G:G,D:D,AGRIKOBA!D:D)</f>
        <v>3021304.16</v>
      </c>
      <c r="M144" s="12">
        <f>+SUMIF(LMOI!F:F,D:D,LMOI!C:C)</f>
        <v>-53375427427.360001</v>
      </c>
      <c r="N144" s="12">
        <f>+SUMIF(TARTINE!G:G,D:D,TARTINE!D:D)</f>
        <v>0</v>
      </c>
      <c r="O144" s="12">
        <f>+SUMIF(IDF!F:F,D:D,IDF!C:C)</f>
        <v>-818206.25</v>
      </c>
      <c r="P144" s="12">
        <f>+SUMIF(RYA!G:G,D:D,RYA!D:D)</f>
        <v>-89116537.569999993</v>
      </c>
      <c r="Q144" s="12">
        <f>+SUMIF('SCI NOAH'!G:G,D:D,'SCI NOAH'!D:D)</f>
        <v>0</v>
      </c>
      <c r="R144" s="12">
        <f>+SUMIF(SIM!F:F,D:D,SIM!C:C)</f>
        <v>0</v>
      </c>
      <c r="S144" s="163">
        <f>+SUMIF('First Energy'!A:A,D:D,'First Energy'!C:C)</f>
        <v>-3095039886.8000002</v>
      </c>
      <c r="T144" s="163">
        <f>+SUMIF('ID Motors'!G:G,D:D,'ID Motors'!D:D)</f>
        <v>-14176962649.93</v>
      </c>
      <c r="U144" s="12">
        <f>+SUMIF('ID RENTAL'!G:G,D:D,'ID RENTAL'!D:D)</f>
        <v>-9834220</v>
      </c>
      <c r="V144" s="12">
        <f>+SUMIF('MCM '!G:G,D:D,'MCM '!D:D)</f>
        <v>-1722367992.8499999</v>
      </c>
      <c r="W144" s="12">
        <f>SUMIF(AGRIMOTORS!G:G,D:D,AGRIMOTORS!D:D)</f>
        <v>-2253863016.7800002</v>
      </c>
      <c r="X144" s="12">
        <f>+SUMIF(BOVIMA!F:F,D:D,BOVIMA!C:C)</f>
        <v>2450190136.1100001</v>
      </c>
      <c r="Y144" s="12">
        <f>+SUMIF(AGRIFEED!F:F,D:D,AGRIFEED!C:C)</f>
        <v>61341724.5</v>
      </c>
      <c r="Z144" s="12">
        <f>SUMIF(AMIP!F:F,D:D,AMIP!C:C)</f>
        <v>0</v>
      </c>
      <c r="AA144" s="12">
        <f>+SUMIF(ISF!G:G,D:D,ISF!D:D)</f>
        <v>0</v>
      </c>
      <c r="AB144" s="124">
        <f>+SUMIF(DISCOI!G:G,D:D,DISCOI!D:D)</f>
        <v>-16218813.77</v>
      </c>
      <c r="AC144" s="12">
        <f>+SUMIF(MABEL!F:F,D:D,MABEL!C:C)</f>
        <v>-519244815.30000001</v>
      </c>
      <c r="AD144" s="12">
        <f>+SUMIF(NMP!F:F,D:D,NMP!C:C)</f>
        <v>0</v>
      </c>
      <c r="AE144" s="12">
        <f>+SUMIF('AMCHO '!F:F,D:D,'AMCHO '!C:C)</f>
        <v>-1041166365.178</v>
      </c>
      <c r="AF144" s="12">
        <f>+SUMIF(CONFORTIS!G:G,D:D,CONFORTIS!D:D)</f>
        <v>0</v>
      </c>
      <c r="AG144" s="12">
        <f>+SUMIF('IRS IMMO'!G:G,D:D,'IRS IMMO'!D:D)</f>
        <v>0</v>
      </c>
      <c r="AH144" s="12">
        <f>+SUMIFS(AGRIVETAM!C:C,AGRIVETAM!F:F,D:D)</f>
        <v>0</v>
      </c>
      <c r="AI144" s="12">
        <f>+SUMIF(EUROPAINTS!F:F,D:D,EUROPAINTS!C:C)</f>
        <v>0</v>
      </c>
      <c r="AJ144" s="12">
        <f>+SUMIF('VET ABE'!F:F,D:D,'VET ABE'!D:D)</f>
        <v>0</v>
      </c>
      <c r="AK144" s="12">
        <f>SUMIF('VET FIA'!F:F,D:D,'VET FIA'!D:D)</f>
        <v>0</v>
      </c>
      <c r="AL144" s="12">
        <f>+SUMIF('CSS SAKAY'!F:F,D:D,'CSS SAKAY'!C:C)</f>
        <v>0</v>
      </c>
      <c r="AM144" s="12"/>
      <c r="AN144" s="12">
        <f>SUMIF('United Malagasy'!F:F,D:D,'United Malagasy'!C:C)</f>
        <v>-10409012.25</v>
      </c>
      <c r="AO144" s="12">
        <f>+SUMIF(NUTRIFOOD!E:E,D:D,NUTRIFOOD!C:C)</f>
        <v>-439691098.37</v>
      </c>
      <c r="AP144" s="12">
        <f>+SUMIF(FERRIS!H:H,D:D,FERRIS!E:E)</f>
        <v>0</v>
      </c>
      <c r="AQ144" s="12">
        <f>+SUMIF(SEM!F:F,D:D,SEM!C:C)</f>
        <v>249179854.18000001</v>
      </c>
      <c r="AR144" s="12">
        <f>+SUMIF(Madatrade!F:F,D:D,Madatrade!C:C)</f>
        <v>0</v>
      </c>
      <c r="AS144" s="12">
        <f>+SUMIF('FLY TECH'!F:F,D:D,'FLY TECH'!D:D)</f>
        <v>-8312707137.8800001</v>
      </c>
      <c r="AT144" s="12">
        <f>+SUMIFS('FIRST INVESTISSEMENT'!D:D,'FIRST INVESTISSEMENT'!G:G,D:D)</f>
        <v>0</v>
      </c>
      <c r="AU144" s="164">
        <f t="shared" si="14"/>
        <v>-95977386690.156708</v>
      </c>
      <c r="AV144" s="165">
        <f t="shared" si="15"/>
        <v>-21219530.239727687</v>
      </c>
    </row>
    <row r="145" spans="1:48" hidden="1" x14ac:dyDescent="0.25">
      <c r="A145" s="11" t="str">
        <f t="shared" si="11"/>
        <v>4</v>
      </c>
      <c r="B145" s="11" t="str">
        <f t="shared" si="12"/>
        <v>40</v>
      </c>
      <c r="C145" s="11" t="str">
        <f t="shared" si="13"/>
        <v>402</v>
      </c>
      <c r="D145" s="23">
        <v>40231000</v>
      </c>
      <c r="E145" s="198" t="str">
        <f t="shared" si="16"/>
        <v>BIL39</v>
      </c>
      <c r="F145" s="24" t="s">
        <v>2390</v>
      </c>
      <c r="G145" s="12">
        <f>+SUMIF(AGRIFARM!H:H,D:D,AGRIFARM!L:L)</f>
        <v>0</v>
      </c>
      <c r="H145" s="12">
        <f>+SUMIF(AGRICORP!I:I,D:D,AGRICORP!D:D)</f>
        <v>0</v>
      </c>
      <c r="I145" s="12">
        <f>+SUMIF(SMTP!D:D,D:D,SMTP!F:F)</f>
        <v>0</v>
      </c>
      <c r="J145" s="12">
        <f>+SUMIF(AGRIVET!G:G,D:D,AGRIVET!D:D)</f>
        <v>0</v>
      </c>
      <c r="K145" s="12">
        <f>+SUMIF(AGRIVAL!G:G,D:D,AGRIVAL!D:D)</f>
        <v>0</v>
      </c>
      <c r="L145" s="12">
        <f>+SUMIF(AGRIKOBA!G:G,D:D,AGRIKOBA!D:D)</f>
        <v>0</v>
      </c>
      <c r="M145" s="12">
        <f>+SUMIF(LMOI!F:F,D:D,LMOI!C:C)</f>
        <v>0</v>
      </c>
      <c r="N145" s="12">
        <f>+SUMIF(TARTINE!G:G,D:D,TARTINE!D:D)</f>
        <v>0</v>
      </c>
      <c r="O145" s="12">
        <f>+SUMIF(IDF!F:F,D:D,IDF!C:C)</f>
        <v>0</v>
      </c>
      <c r="P145" s="12">
        <f>+SUMIF(RYA!G:G,D:D,RYA!D:D)</f>
        <v>0</v>
      </c>
      <c r="Q145" s="12">
        <f>+SUMIF('SCI NOAH'!G:G,D:D,'SCI NOAH'!D:D)</f>
        <v>0</v>
      </c>
      <c r="R145" s="12">
        <f>+SUMIF(SIM!F:F,D:D,SIM!C:C)</f>
        <v>0</v>
      </c>
      <c r="S145" s="163">
        <f>+SUMIF('First Energy'!A:A,D:D,'First Energy'!C:C)</f>
        <v>0</v>
      </c>
      <c r="T145" s="163">
        <f>+SUMIF('ID Motors'!G:G,D:D,'ID Motors'!D:D)</f>
        <v>0</v>
      </c>
      <c r="U145" s="12">
        <f>+SUMIF('ID RENTAL'!G:G,D:D,'ID RENTAL'!D:D)</f>
        <v>0</v>
      </c>
      <c r="V145" s="12">
        <f>+SUMIF('MCM '!G:G,D:D,'MCM '!D:D)</f>
        <v>0</v>
      </c>
      <c r="W145" s="12">
        <f>SUMIF(AGRIMOTORS!G:G,D:D,AGRIMOTORS!D:D)</f>
        <v>0</v>
      </c>
      <c r="X145" s="12">
        <f>+SUMIF(BOVIMA!F:F,D:D,BOVIMA!C:C)</f>
        <v>0</v>
      </c>
      <c r="Y145" s="12">
        <f>+SUMIF(AGRIFEED!F:F,D:D,AGRIFEED!C:C)</f>
        <v>-2053800</v>
      </c>
      <c r="Z145" s="12">
        <f>SUMIF(AMIP!F:F,D:D,AMIP!C:C)</f>
        <v>0</v>
      </c>
      <c r="AA145" s="12">
        <f>+SUMIF(ISF!G:G,D:D,ISF!D:D)</f>
        <v>0</v>
      </c>
      <c r="AB145" s="124">
        <f>+SUMIF(DISCOI!G:G,D:D,DISCOI!D:D)</f>
        <v>0</v>
      </c>
      <c r="AC145" s="12">
        <f>+SUMIF(MABEL!F:F,D:D,MABEL!C:C)</f>
        <v>0</v>
      </c>
      <c r="AD145" s="12">
        <f>+SUMIF(NMP!F:F,D:D,NMP!C:C)</f>
        <v>0</v>
      </c>
      <c r="AE145" s="12">
        <f>+SUMIF('AMCHO '!F:F,D:D,'AMCHO '!C:C)</f>
        <v>0</v>
      </c>
      <c r="AF145" s="12">
        <f>+SUMIF(CONFORTIS!G:G,D:D,CONFORTIS!D:D)</f>
        <v>0</v>
      </c>
      <c r="AG145" s="12">
        <f>+SUMIF('IRS IMMO'!G:G,D:D,'IRS IMMO'!D:D)</f>
        <v>0</v>
      </c>
      <c r="AH145" s="12">
        <f>+SUMIFS(AGRIVETAM!C:C,AGRIVETAM!F:F,D:D)</f>
        <v>0</v>
      </c>
      <c r="AI145" s="12">
        <f>+SUMIF(EUROPAINTS!F:F,D:D,EUROPAINTS!C:C)</f>
        <v>0</v>
      </c>
      <c r="AJ145" s="12">
        <f>+SUMIF('VET ABE'!F:F,D:D,'VET ABE'!D:D)</f>
        <v>0</v>
      </c>
      <c r="AK145" s="12">
        <f>SUMIF('VET FIA'!F:F,D:D,'VET FIA'!D:D)</f>
        <v>0</v>
      </c>
      <c r="AL145" s="12">
        <f>+SUMIF('CSS SAKAY'!F:F,D:D,'CSS SAKAY'!C:C)</f>
        <v>0</v>
      </c>
      <c r="AM145" s="12"/>
      <c r="AN145" s="12">
        <f>SUMIF('United Malagasy'!F:F,D:D,'United Malagasy'!C:C)</f>
        <v>0</v>
      </c>
      <c r="AO145" s="12">
        <f>+SUMIF(NUTRIFOOD!E:E,D:D,NUTRIFOOD!C:C)</f>
        <v>0</v>
      </c>
      <c r="AP145" s="12">
        <f>+SUMIF(FERRIS!H:H,D:D,FERRIS!E:E)</f>
        <v>0</v>
      </c>
      <c r="AQ145" s="12">
        <f>+SUMIF(SEM!F:F,D:D,SEM!C:C)</f>
        <v>0</v>
      </c>
      <c r="AR145" s="12">
        <f>+SUMIF(Madatrade!F:F,D:D,Madatrade!C:C)</f>
        <v>0</v>
      </c>
      <c r="AS145" s="12">
        <f>+SUMIF('FLY TECH'!F:F,D:D,'FLY TECH'!D:D)</f>
        <v>0</v>
      </c>
      <c r="AT145" s="12">
        <f>+SUMIFS('FIRST INVESTISSEMENT'!D:D,'FIRST INVESTISSEMENT'!G:G,D:D)</f>
        <v>0</v>
      </c>
      <c r="AU145" s="164">
        <f t="shared" si="14"/>
        <v>-2053800</v>
      </c>
      <c r="AV145" s="165">
        <f t="shared" si="15"/>
        <v>-454.07228420423633</v>
      </c>
    </row>
    <row r="146" spans="1:48" hidden="1" x14ac:dyDescent="0.25">
      <c r="A146" s="11" t="str">
        <f t="shared" si="11"/>
        <v>4</v>
      </c>
      <c r="B146" s="11" t="str">
        <f t="shared" si="12"/>
        <v>40</v>
      </c>
      <c r="C146" s="11" t="str">
        <f t="shared" si="13"/>
        <v>402</v>
      </c>
      <c r="D146" s="23">
        <v>40241000</v>
      </c>
      <c r="E146" s="198" t="str">
        <f t="shared" si="16"/>
        <v>BIL39</v>
      </c>
      <c r="F146" s="24" t="s">
        <v>2348</v>
      </c>
      <c r="G146" s="12">
        <f>+SUMIF(AGRIFARM!H:H,D:D,AGRIFARM!L:L)</f>
        <v>0</v>
      </c>
      <c r="H146" s="12">
        <f>+SUMIF(AGRICORP!I:I,D:D,AGRICORP!D:D)</f>
        <v>0</v>
      </c>
      <c r="I146" s="12">
        <f>+SUMIF(SMTP!D:D,D:D,SMTP!F:F)</f>
        <v>0</v>
      </c>
      <c r="J146" s="12">
        <f>+SUMIF(AGRIVET!G:G,D:D,AGRIVET!D:D)</f>
        <v>0</v>
      </c>
      <c r="K146" s="12">
        <f>+SUMIF(AGRIVAL!G:G,D:D,AGRIVAL!D:D)</f>
        <v>0</v>
      </c>
      <c r="L146" s="12">
        <f>+SUMIF(AGRIKOBA!G:G,D:D,AGRIKOBA!D:D)</f>
        <v>0</v>
      </c>
      <c r="M146" s="12">
        <f>+SUMIF(LMOI!F:F,D:D,LMOI!C:C)</f>
        <v>0</v>
      </c>
      <c r="N146" s="12">
        <f>+SUMIF(TARTINE!G:G,D:D,TARTINE!D:D)</f>
        <v>0</v>
      </c>
      <c r="O146" s="12">
        <f>+SUMIF(IDF!F:F,D:D,IDF!C:C)</f>
        <v>0</v>
      </c>
      <c r="P146" s="12">
        <f>+SUMIF(RYA!G:G,D:D,RYA!D:D)</f>
        <v>0</v>
      </c>
      <c r="Q146" s="12">
        <f>+SUMIF('SCI NOAH'!G:G,D:D,'SCI NOAH'!D:D)</f>
        <v>0</v>
      </c>
      <c r="R146" s="12">
        <f>+SUMIF(SIM!F:F,D:D,SIM!C:C)</f>
        <v>0</v>
      </c>
      <c r="S146" s="163">
        <f>+SUMIF('First Energy'!A:A,D:D,'First Energy'!C:C)</f>
        <v>0</v>
      </c>
      <c r="T146" s="163">
        <f>+SUMIF('ID Motors'!G:G,D:D,'ID Motors'!D:D)</f>
        <v>0</v>
      </c>
      <c r="U146" s="12">
        <f>+SUMIF('ID RENTAL'!G:G,D:D,'ID RENTAL'!D:D)</f>
        <v>0</v>
      </c>
      <c r="V146" s="12">
        <f>+SUMIF('MCM '!G:G,D:D,'MCM '!D:D)</f>
        <v>0</v>
      </c>
      <c r="W146" s="12">
        <f>SUMIF(AGRIMOTORS!G:G,D:D,AGRIMOTORS!D:D)</f>
        <v>0</v>
      </c>
      <c r="X146" s="12">
        <f>+SUMIF(BOVIMA!F:F,D:D,BOVIMA!C:C)</f>
        <v>0</v>
      </c>
      <c r="Y146" s="12">
        <f>+SUMIF(AGRIFEED!F:F,D:D,AGRIFEED!C:C)</f>
        <v>-2136000</v>
      </c>
      <c r="Z146" s="12">
        <f>SUMIF(AMIP!F:F,D:D,AMIP!C:C)</f>
        <v>0</v>
      </c>
      <c r="AA146" s="12">
        <f>+SUMIF(ISF!G:G,D:D,ISF!D:D)</f>
        <v>0</v>
      </c>
      <c r="AB146" s="124">
        <f>+SUMIF(DISCOI!G:G,D:D,DISCOI!D:D)</f>
        <v>0</v>
      </c>
      <c r="AC146" s="12">
        <f>+SUMIF(MABEL!F:F,D:D,MABEL!C:C)</f>
        <v>0</v>
      </c>
      <c r="AD146" s="12">
        <f>+SUMIF(NMP!F:F,D:D,NMP!C:C)</f>
        <v>0</v>
      </c>
      <c r="AE146" s="12">
        <f>+SUMIF('AMCHO '!F:F,D:D,'AMCHO '!C:C)</f>
        <v>0</v>
      </c>
      <c r="AF146" s="12">
        <f>+SUMIF(CONFORTIS!G:G,D:D,CONFORTIS!D:D)</f>
        <v>0</v>
      </c>
      <c r="AG146" s="12">
        <f>+SUMIF('IRS IMMO'!G:G,D:D,'IRS IMMO'!D:D)</f>
        <v>0</v>
      </c>
      <c r="AH146" s="12">
        <f>+SUMIFS(AGRIVETAM!C:C,AGRIVETAM!F:F,D:D)</f>
        <v>0</v>
      </c>
      <c r="AI146" s="12">
        <f>+SUMIF(EUROPAINTS!F:F,D:D,EUROPAINTS!C:C)</f>
        <v>0</v>
      </c>
      <c r="AJ146" s="12">
        <f>+SUMIF('VET ABE'!F:F,D:D,'VET ABE'!D:D)</f>
        <v>0</v>
      </c>
      <c r="AK146" s="12">
        <f>SUMIF('VET FIA'!F:F,D:D,'VET FIA'!D:D)</f>
        <v>0</v>
      </c>
      <c r="AL146" s="12">
        <f>+SUMIF('CSS SAKAY'!F:F,D:D,'CSS SAKAY'!C:C)</f>
        <v>0</v>
      </c>
      <c r="AM146" s="12"/>
      <c r="AN146" s="12">
        <f>SUMIF('United Malagasy'!F:F,D:D,'United Malagasy'!C:C)</f>
        <v>0</v>
      </c>
      <c r="AO146" s="12">
        <f>+SUMIF(NUTRIFOOD!E:E,D:D,NUTRIFOOD!C:C)</f>
        <v>0</v>
      </c>
      <c r="AP146" s="12">
        <f>+SUMIF(FERRIS!H:H,D:D,FERRIS!E:E)</f>
        <v>0</v>
      </c>
      <c r="AQ146" s="12">
        <f>+SUMIF(SEM!F:F,D:D,SEM!C:C)</f>
        <v>0</v>
      </c>
      <c r="AR146" s="12">
        <f>+SUMIF(Madatrade!F:F,D:D,Madatrade!C:C)</f>
        <v>0</v>
      </c>
      <c r="AS146" s="12">
        <f>+SUMIF('FLY TECH'!F:F,D:D,'FLY TECH'!D:D)</f>
        <v>0</v>
      </c>
      <c r="AT146" s="12">
        <f>+SUMIFS('FIRST INVESTISSEMENT'!D:D,'FIRST INVESTISSEMENT'!G:G,D:D)</f>
        <v>0</v>
      </c>
      <c r="AU146" s="164">
        <f t="shared" si="14"/>
        <v>-2136000</v>
      </c>
      <c r="AV146" s="165">
        <f t="shared" si="15"/>
        <v>-472.24578783730095</v>
      </c>
    </row>
    <row r="147" spans="1:48" hidden="1" x14ac:dyDescent="0.25">
      <c r="A147" s="11" t="str">
        <f t="shared" si="11"/>
        <v>4</v>
      </c>
      <c r="B147" s="11" t="str">
        <f t="shared" si="12"/>
        <v>40</v>
      </c>
      <c r="C147" s="11" t="str">
        <f t="shared" si="13"/>
        <v>403</v>
      </c>
      <c r="D147" s="23">
        <v>40300000</v>
      </c>
      <c r="E147" s="198" t="str">
        <f t="shared" si="16"/>
        <v>BIL39</v>
      </c>
      <c r="F147" s="24" t="s">
        <v>2086</v>
      </c>
      <c r="G147" s="12">
        <f>+SUMIF(AGRIFARM!H:H,D:D,AGRIFARM!L:L)</f>
        <v>0</v>
      </c>
      <c r="H147" s="12">
        <f>+SUMIF(AGRICORP!I:I,D:D,AGRICORP!D:D)</f>
        <v>0</v>
      </c>
      <c r="I147" s="12">
        <f>+SUMIF(SMTP!D:D,D:D,SMTP!F:F)</f>
        <v>0</v>
      </c>
      <c r="J147" s="12">
        <f>+SUMIF(AGRIVET!G:G,D:D,AGRIVET!D:D)</f>
        <v>0</v>
      </c>
      <c r="K147" s="12">
        <f>+SUMIF(AGRIVAL!G:G,D:D,AGRIVAL!D:D)</f>
        <v>0</v>
      </c>
      <c r="L147" s="12">
        <f>+SUMIF(AGRIKOBA!G:G,D:D,AGRIKOBA!D:D)</f>
        <v>0</v>
      </c>
      <c r="M147" s="12">
        <f>+SUMIF(LMOI!F:F,D:D,LMOI!C:C)</f>
        <v>0</v>
      </c>
      <c r="N147" s="12">
        <f>+SUMIF(TARTINE!G:G,D:D,TARTINE!D:D)</f>
        <v>0</v>
      </c>
      <c r="O147" s="12">
        <f>+SUMIF(IDF!F:F,D:D,IDF!C:C)</f>
        <v>0</v>
      </c>
      <c r="P147" s="12">
        <f>+SUMIF(RYA!G:G,D:D,RYA!D:D)</f>
        <v>0</v>
      </c>
      <c r="Q147" s="12">
        <f>+SUMIF('SCI NOAH'!G:G,D:D,'SCI NOAH'!D:D)</f>
        <v>0</v>
      </c>
      <c r="R147" s="12">
        <f>+SUMIF(SIM!F:F,D:D,SIM!C:C)</f>
        <v>0</v>
      </c>
      <c r="S147" s="163">
        <f>+SUMIF('First Energy'!A:A,D:D,'First Energy'!C:C)</f>
        <v>0</v>
      </c>
      <c r="T147" s="163">
        <f>+SUMIF('ID Motors'!G:G,D:D,'ID Motors'!D:D)</f>
        <v>74806914.329999998</v>
      </c>
      <c r="U147" s="12">
        <f>+SUMIF('ID RENTAL'!G:G,D:D,'ID RENTAL'!D:D)</f>
        <v>0</v>
      </c>
      <c r="V147" s="12">
        <f>+SUMIF('MCM '!G:G,D:D,'MCM '!D:D)</f>
        <v>-184384943</v>
      </c>
      <c r="W147" s="12">
        <f>SUMIF(AGRIMOTORS!G:G,D:D,AGRIMOTORS!D:D)</f>
        <v>0</v>
      </c>
      <c r="X147" s="12">
        <f>+SUMIF(BOVIMA!F:F,D:D,BOVIMA!C:C)</f>
        <v>0</v>
      </c>
      <c r="Y147" s="12">
        <f>+SUMIF(AGRIFEED!F:F,D:D,AGRIFEED!C:C)</f>
        <v>0</v>
      </c>
      <c r="Z147" s="12">
        <f>SUMIF(AMIP!F:F,D:D,AMIP!C:C)</f>
        <v>0</v>
      </c>
      <c r="AA147" s="12">
        <f>+SUMIF(ISF!G:G,D:D,ISF!D:D)</f>
        <v>0</v>
      </c>
      <c r="AB147" s="124">
        <f>+SUMIF(DISCOI!G:G,D:D,DISCOI!D:D)</f>
        <v>0</v>
      </c>
      <c r="AC147" s="12">
        <f>+SUMIF(MABEL!F:F,D:D,MABEL!C:C)</f>
        <v>0</v>
      </c>
      <c r="AD147" s="12">
        <f>+SUMIF(NMP!F:F,D:D,NMP!C:C)</f>
        <v>0</v>
      </c>
      <c r="AE147" s="12">
        <f>+SUMIF('AMCHO '!F:F,D:D,'AMCHO '!C:C)</f>
        <v>0</v>
      </c>
      <c r="AF147" s="12">
        <f>+SUMIF(CONFORTIS!G:G,D:D,CONFORTIS!D:D)</f>
        <v>0</v>
      </c>
      <c r="AG147" s="12">
        <f>+SUMIF('IRS IMMO'!G:G,D:D,'IRS IMMO'!D:D)</f>
        <v>0</v>
      </c>
      <c r="AH147" s="12">
        <f>+SUMIFS(AGRIVETAM!C:C,AGRIVETAM!F:F,D:D)</f>
        <v>0</v>
      </c>
      <c r="AI147" s="12">
        <f>+SUMIF(EUROPAINTS!F:F,D:D,EUROPAINTS!C:C)</f>
        <v>0</v>
      </c>
      <c r="AJ147" s="12">
        <f>+SUMIF('VET ABE'!F:F,D:D,'VET ABE'!D:D)</f>
        <v>0</v>
      </c>
      <c r="AK147" s="12">
        <f>SUMIF('VET FIA'!F:F,D:D,'VET FIA'!D:D)</f>
        <v>0</v>
      </c>
      <c r="AL147" s="12">
        <f>+SUMIF('CSS SAKAY'!F:F,D:D,'CSS SAKAY'!C:C)</f>
        <v>0</v>
      </c>
      <c r="AM147" s="12"/>
      <c r="AN147" s="12">
        <f>SUMIF('United Malagasy'!F:F,D:D,'United Malagasy'!C:C)</f>
        <v>0</v>
      </c>
      <c r="AO147" s="12">
        <f>+SUMIF(NUTRIFOOD!E:E,D:D,NUTRIFOOD!C:C)</f>
        <v>0</v>
      </c>
      <c r="AP147" s="12">
        <f>+SUMIF(FERRIS!H:H,D:D,FERRIS!E:E)</f>
        <v>0</v>
      </c>
      <c r="AQ147" s="12">
        <f>+SUMIF(SEM!F:F,D:D,SEM!C:C)</f>
        <v>0</v>
      </c>
      <c r="AR147" s="12">
        <f>+SUMIF(Madatrade!F:F,D:D,Madatrade!C:C)</f>
        <v>0</v>
      </c>
      <c r="AS147" s="12">
        <f>+SUMIF('FLY TECH'!F:F,D:D,'FLY TECH'!D:D)</f>
        <v>0</v>
      </c>
      <c r="AT147" s="12">
        <f>+SUMIFS('FIRST INVESTISSEMENT'!D:D,'FIRST INVESTISSEMENT'!G:G,D:D)</f>
        <v>0</v>
      </c>
      <c r="AU147" s="164">
        <f t="shared" si="14"/>
        <v>-109578028.67</v>
      </c>
      <c r="AV147" s="165">
        <f t="shared" si="15"/>
        <v>-24226.480561293309</v>
      </c>
    </row>
    <row r="148" spans="1:48" hidden="1" x14ac:dyDescent="0.25">
      <c r="A148" s="11" t="str">
        <f t="shared" si="11"/>
        <v>4</v>
      </c>
      <c r="B148" s="11" t="str">
        <f t="shared" si="12"/>
        <v>40</v>
      </c>
      <c r="C148" s="11" t="str">
        <f t="shared" si="13"/>
        <v>403</v>
      </c>
      <c r="D148" s="23">
        <v>40310000</v>
      </c>
      <c r="E148" s="198" t="str">
        <f t="shared" si="16"/>
        <v>BIL39</v>
      </c>
      <c r="F148" s="24" t="s">
        <v>280</v>
      </c>
      <c r="G148" s="12">
        <f>+SUMIF(AGRIFARM!H:H,D:D,AGRIFARM!L:L)</f>
        <v>-38404703.729999997</v>
      </c>
      <c r="H148" s="12">
        <f>+SUMIF(AGRICORP!I:I,D:D,AGRICORP!D:D)</f>
        <v>0</v>
      </c>
      <c r="I148" s="12">
        <f>+SUMIF(SMTP!D:D,D:D,SMTP!F:F)</f>
        <v>-3893940.11</v>
      </c>
      <c r="J148" s="12">
        <f>+SUMIF(AGRIVET!G:G,D:D,AGRIVET!D:D)</f>
        <v>-2018527323.9100001</v>
      </c>
      <c r="K148" s="12">
        <f>+SUMIF(AGRIVAL!G:G,D:D,AGRIVAL!D:D)</f>
        <v>-76354440.549999997</v>
      </c>
      <c r="L148" s="12">
        <f>+SUMIF(AGRIKOBA!G:G,D:D,AGRIKOBA!D:D)</f>
        <v>0</v>
      </c>
      <c r="M148" s="12">
        <f>+SUMIF(LMOI!F:F,D:D,LMOI!C:C)</f>
        <v>209236.39</v>
      </c>
      <c r="N148" s="12">
        <f>+SUMIF(TARTINE!G:G,D:D,TARTINE!D:D)</f>
        <v>0</v>
      </c>
      <c r="O148" s="12">
        <f>+SUMIF(IDF!F:F,D:D,IDF!C:C)</f>
        <v>-4946669.63</v>
      </c>
      <c r="P148" s="12">
        <f>+SUMIF(RYA!G:G,D:D,RYA!D:D)</f>
        <v>-1242170.74</v>
      </c>
      <c r="Q148" s="12">
        <f>+SUMIF('SCI NOAH'!G:G,D:D,'SCI NOAH'!D:D)</f>
        <v>0</v>
      </c>
      <c r="R148" s="12">
        <f>+SUMIF(SIM!F:F,D:D,SIM!C:C)</f>
        <v>-1153544.29</v>
      </c>
      <c r="S148" s="163">
        <f>+SUMIF('First Energy'!A:A,D:D,'First Energy'!C:C)</f>
        <v>0</v>
      </c>
      <c r="T148" s="163">
        <f>+SUMIF('ID Motors'!G:G,D:D,'ID Motors'!D:D)</f>
        <v>-209560527.72999999</v>
      </c>
      <c r="U148" s="12">
        <f>+SUMIF('ID RENTAL'!G:G,D:D,'ID RENTAL'!D:D)</f>
        <v>0</v>
      </c>
      <c r="V148" s="12">
        <f>+SUMIF('MCM '!G:G,D:D,'MCM '!D:D)</f>
        <v>584240457.38</v>
      </c>
      <c r="W148" s="12">
        <f>SUMIF(AGRIMOTORS!G:G,D:D,AGRIMOTORS!D:D)</f>
        <v>0</v>
      </c>
      <c r="X148" s="12">
        <f>+SUMIF(BOVIMA!F:F,D:D,BOVIMA!C:C)</f>
        <v>-20537743.8699999</v>
      </c>
      <c r="Y148" s="12">
        <f>+SUMIF(AGRIFEED!F:F,D:D,AGRIFEED!C:C)</f>
        <v>0</v>
      </c>
      <c r="Z148" s="12">
        <f>SUMIF(AMIP!F:F,D:D,AMIP!C:C)</f>
        <v>0</v>
      </c>
      <c r="AA148" s="12">
        <f>+SUMIF(ISF!G:G,D:D,ISF!D:D)</f>
        <v>0</v>
      </c>
      <c r="AB148" s="124">
        <f>+SUMIF(DISCOI!G:G,D:D,DISCOI!D:D)</f>
        <v>0</v>
      </c>
      <c r="AC148" s="12">
        <f>+SUMIF(MABEL!F:F,D:D,MABEL!C:C)</f>
        <v>-1562124.7</v>
      </c>
      <c r="AD148" s="12">
        <f>+SUMIF(NMP!F:F,D:D,NMP!C:C)</f>
        <v>0</v>
      </c>
      <c r="AE148" s="12">
        <f>+SUMIF('AMCHO '!F:F,D:D,'AMCHO '!C:C)</f>
        <v>0</v>
      </c>
      <c r="AF148" s="12">
        <f>+SUMIF(CONFORTIS!G:G,D:D,CONFORTIS!D:D)</f>
        <v>0</v>
      </c>
      <c r="AG148" s="12">
        <f>+SUMIF('IRS IMMO'!G:G,D:D,'IRS IMMO'!D:D)</f>
        <v>0</v>
      </c>
      <c r="AH148" s="12">
        <f>+SUMIFS(AGRIVETAM!C:C,AGRIVETAM!F:F,D:D)</f>
        <v>0</v>
      </c>
      <c r="AI148" s="12">
        <f>+SUMIF(EUROPAINTS!F:F,D:D,EUROPAINTS!C:C)</f>
        <v>0</v>
      </c>
      <c r="AJ148" s="12">
        <f>+SUMIF('VET ABE'!F:F,D:D,'VET ABE'!D:D)</f>
        <v>0</v>
      </c>
      <c r="AK148" s="12">
        <f>SUMIF('VET FIA'!F:F,D:D,'VET FIA'!D:D)</f>
        <v>0</v>
      </c>
      <c r="AL148" s="12">
        <f>+SUMIF('CSS SAKAY'!F:F,D:D,'CSS SAKAY'!C:C)</f>
        <v>0</v>
      </c>
      <c r="AM148" s="12"/>
      <c r="AN148" s="12">
        <f>SUMIF('United Malagasy'!F:F,D:D,'United Malagasy'!C:C)</f>
        <v>0</v>
      </c>
      <c r="AO148" s="12">
        <f>+SUMIF(NUTRIFOOD!E:E,D:D,NUTRIFOOD!C:C)</f>
        <v>0</v>
      </c>
      <c r="AP148" s="12">
        <f>+SUMIF(FERRIS!H:H,D:D,FERRIS!E:E)</f>
        <v>-1937283219.0799999</v>
      </c>
      <c r="AQ148" s="12">
        <f>+SUMIF(SEM!F:F,D:D,SEM!C:C)</f>
        <v>0</v>
      </c>
      <c r="AR148" s="12">
        <f>+SUMIF(Madatrade!F:F,D:D,Madatrade!C:C)</f>
        <v>0</v>
      </c>
      <c r="AS148" s="12">
        <f>+SUMIF('FLY TECH'!F:F,D:D,'FLY TECH'!D:D)</f>
        <v>0</v>
      </c>
      <c r="AT148" s="12">
        <f>+SUMIFS('FIRST INVESTISSEMENT'!D:D,'FIRST INVESTISSEMENT'!G:G,D:D)</f>
        <v>0</v>
      </c>
      <c r="AU148" s="164">
        <f t="shared" si="14"/>
        <v>-3729016714.5699997</v>
      </c>
      <c r="AV148" s="165">
        <f t="shared" si="15"/>
        <v>-824444.02445251553</v>
      </c>
    </row>
    <row r="149" spans="1:48" hidden="1" x14ac:dyDescent="0.25">
      <c r="A149" s="11" t="str">
        <f t="shared" si="11"/>
        <v>4</v>
      </c>
      <c r="B149" s="11" t="str">
        <f t="shared" si="12"/>
        <v>40</v>
      </c>
      <c r="C149" s="11" t="str">
        <f t="shared" si="13"/>
        <v>403</v>
      </c>
      <c r="D149" s="23">
        <v>40320000</v>
      </c>
      <c r="E149" s="198" t="str">
        <f t="shared" si="16"/>
        <v>BIL39</v>
      </c>
      <c r="F149" s="24" t="s">
        <v>288</v>
      </c>
      <c r="G149" s="12">
        <f>+SUMIF(AGRIFARM!H:H,D:D,AGRIFARM!L:L)</f>
        <v>0</v>
      </c>
      <c r="H149" s="12">
        <f>+SUMIF(AGRICORP!I:I,D:D,AGRICORP!D:D)</f>
        <v>0</v>
      </c>
      <c r="I149" s="12">
        <f>+SUMIF(SMTP!D:D,D:D,SMTP!F:F)</f>
        <v>0</v>
      </c>
      <c r="J149" s="12">
        <f>+SUMIF(AGRIVET!G:G,D:D,AGRIVET!D:D)</f>
        <v>0</v>
      </c>
      <c r="K149" s="12">
        <f>+SUMIF(AGRIVAL!G:G,D:D,AGRIVAL!D:D)</f>
        <v>-703781266.78999996</v>
      </c>
      <c r="L149" s="12">
        <f>+SUMIF(AGRIKOBA!G:G,D:D,AGRIKOBA!D:D)</f>
        <v>0</v>
      </c>
      <c r="M149" s="12">
        <f>+SUMIF(LMOI!F:F,D:D,LMOI!C:C)</f>
        <v>0</v>
      </c>
      <c r="N149" s="12">
        <f>+SUMIF(TARTINE!G:G,D:D,TARTINE!D:D)</f>
        <v>0</v>
      </c>
      <c r="O149" s="12">
        <f>+SUMIF(IDF!F:F,D:D,IDF!C:C)</f>
        <v>0</v>
      </c>
      <c r="P149" s="12">
        <f>+SUMIF(RYA!G:G,D:D,RYA!D:D)</f>
        <v>0</v>
      </c>
      <c r="Q149" s="12">
        <f>+SUMIF('SCI NOAH'!G:G,D:D,'SCI NOAH'!D:D)</f>
        <v>0</v>
      </c>
      <c r="R149" s="12">
        <f>+SUMIF(SIM!F:F,D:D,SIM!C:C)</f>
        <v>0</v>
      </c>
      <c r="S149" s="163">
        <f>+SUMIF('First Energy'!A:A,D:D,'First Energy'!C:C)</f>
        <v>0</v>
      </c>
      <c r="T149" s="163">
        <f>+SUMIF('ID Motors'!G:G,D:D,'ID Motors'!D:D)</f>
        <v>-288955618.41000003</v>
      </c>
      <c r="U149" s="12">
        <f>+SUMIF('ID RENTAL'!G:G,D:D,'ID RENTAL'!D:D)</f>
        <v>0</v>
      </c>
      <c r="V149" s="12">
        <f>+SUMIF('MCM '!G:G,D:D,'MCM '!D:D)</f>
        <v>23441114.300000001</v>
      </c>
      <c r="W149" s="12">
        <f>SUMIF(AGRIMOTORS!G:G,D:D,AGRIMOTORS!D:D)</f>
        <v>0</v>
      </c>
      <c r="X149" s="12">
        <f>+SUMIF(BOVIMA!F:F,D:D,BOVIMA!C:C)</f>
        <v>0</v>
      </c>
      <c r="Y149" s="12">
        <f>+SUMIF(AGRIFEED!F:F,D:D,AGRIFEED!C:C)</f>
        <v>0</v>
      </c>
      <c r="Z149" s="12">
        <f>SUMIF(AMIP!F:F,D:D,AMIP!C:C)</f>
        <v>0</v>
      </c>
      <c r="AA149" s="12">
        <f>+SUMIF(ISF!G:G,D:D,ISF!D:D)</f>
        <v>0</v>
      </c>
      <c r="AB149" s="124">
        <f>+SUMIF(DISCOI!G:G,D:D,DISCOI!D:D)</f>
        <v>0</v>
      </c>
      <c r="AC149" s="12">
        <f>+SUMIF(MABEL!F:F,D:D,MABEL!C:C)</f>
        <v>0</v>
      </c>
      <c r="AD149" s="12">
        <f>+SUMIF(NMP!F:F,D:D,NMP!C:C)</f>
        <v>0</v>
      </c>
      <c r="AE149" s="12">
        <f>+SUMIF('AMCHO '!F:F,D:D,'AMCHO '!C:C)</f>
        <v>0</v>
      </c>
      <c r="AF149" s="12">
        <f>+SUMIF(CONFORTIS!G:G,D:D,CONFORTIS!D:D)</f>
        <v>0</v>
      </c>
      <c r="AG149" s="12">
        <f>+SUMIF('IRS IMMO'!G:G,D:D,'IRS IMMO'!D:D)</f>
        <v>0</v>
      </c>
      <c r="AH149" s="12">
        <f>+SUMIFS(AGRIVETAM!C:C,AGRIVETAM!F:F,D:D)</f>
        <v>0</v>
      </c>
      <c r="AI149" s="12">
        <f>+SUMIF(EUROPAINTS!F:F,D:D,EUROPAINTS!C:C)</f>
        <v>0</v>
      </c>
      <c r="AJ149" s="12">
        <f>+SUMIF('VET ABE'!F:F,D:D,'VET ABE'!D:D)</f>
        <v>0</v>
      </c>
      <c r="AK149" s="12">
        <f>SUMIF('VET FIA'!F:F,D:D,'VET FIA'!D:D)</f>
        <v>0</v>
      </c>
      <c r="AL149" s="12">
        <f>+SUMIF('CSS SAKAY'!F:F,D:D,'CSS SAKAY'!C:C)</f>
        <v>0</v>
      </c>
      <c r="AN149" s="12">
        <f>SUMIF('United Malagasy'!F:F,D:D,'United Malagasy'!C:C)</f>
        <v>0</v>
      </c>
      <c r="AO149" s="12">
        <f>+SUMIF(NUTRIFOOD!E:E,D:D,NUTRIFOOD!C:C)</f>
        <v>0</v>
      </c>
      <c r="AP149" s="12">
        <f>+SUMIF(FERRIS!H:H,D:D,FERRIS!E:E)</f>
        <v>0</v>
      </c>
      <c r="AQ149" s="12">
        <f>+SUMIF(SEM!F:F,D:D,SEM!C:C)</f>
        <v>0</v>
      </c>
      <c r="AR149" s="12">
        <f>+SUMIF(Madatrade!F:F,D:D,Madatrade!C:C)</f>
        <v>0</v>
      </c>
      <c r="AS149" s="12">
        <f>+SUMIF('FLY TECH'!F:F,D:D,'FLY TECH'!D:D)</f>
        <v>-514212761.63</v>
      </c>
      <c r="AT149" s="12">
        <f>+SUMIFS('FIRST INVESTISSEMENT'!D:D,'FIRST INVESTISSEMENT'!G:G,D:D)</f>
        <v>0</v>
      </c>
      <c r="AU149" s="164">
        <f t="shared" si="14"/>
        <v>-1483508532.5300002</v>
      </c>
      <c r="AV149" s="165">
        <f t="shared" si="15"/>
        <v>-327987.198365163</v>
      </c>
    </row>
    <row r="150" spans="1:48" hidden="1" x14ac:dyDescent="0.25">
      <c r="A150" s="11" t="str">
        <f t="shared" si="11"/>
        <v>4</v>
      </c>
      <c r="B150" s="11" t="str">
        <f t="shared" si="12"/>
        <v>40</v>
      </c>
      <c r="C150" s="11" t="str">
        <f t="shared" si="13"/>
        <v>403</v>
      </c>
      <c r="D150" s="23">
        <v>40330000</v>
      </c>
      <c r="E150" s="198" t="str">
        <f t="shared" si="16"/>
        <v>BIL39</v>
      </c>
      <c r="F150" s="24" t="s">
        <v>289</v>
      </c>
      <c r="G150" s="12">
        <f>+SUMIF(AGRIFARM!H:H,D:D,AGRIFARM!L:L)</f>
        <v>0</v>
      </c>
      <c r="H150" s="12">
        <f>+SUMIF(AGRICORP!I:I,D:D,AGRICORP!D:D)</f>
        <v>0</v>
      </c>
      <c r="I150" s="12">
        <f>+SUMIF(SMTP!D:D,D:D,SMTP!F:F)</f>
        <v>0</v>
      </c>
      <c r="J150" s="12">
        <f>+SUMIF(AGRIVET!G:G,D:D,AGRIVET!D:D)</f>
        <v>0</v>
      </c>
      <c r="K150" s="12">
        <f>+SUMIF(AGRIVAL!G:G,D:D,AGRIVAL!D:D)</f>
        <v>-297894771.86000001</v>
      </c>
      <c r="L150" s="12">
        <f>+SUMIF(AGRIKOBA!G:G,D:D,AGRIKOBA!D:D)</f>
        <v>0</v>
      </c>
      <c r="M150" s="12">
        <f>+SUMIF(LMOI!F:F,D:D,LMOI!C:C)</f>
        <v>0</v>
      </c>
      <c r="N150" s="12">
        <f>+SUMIF(TARTINE!G:G,D:D,TARTINE!D:D)</f>
        <v>0</v>
      </c>
      <c r="O150" s="12">
        <f>+SUMIF(IDF!F:F,D:D,IDF!C:C)</f>
        <v>0</v>
      </c>
      <c r="P150" s="12">
        <f>+SUMIF(RYA!G:G,D:D,RYA!D:D)</f>
        <v>0</v>
      </c>
      <c r="Q150" s="12">
        <f>+SUMIF('SCI NOAH'!G:G,D:D,'SCI NOAH'!D:D)</f>
        <v>0</v>
      </c>
      <c r="R150" s="12">
        <f>+SUMIF(SIM!F:F,D:D,SIM!C:C)</f>
        <v>0</v>
      </c>
      <c r="S150" s="163">
        <f>+SUMIF('First Energy'!A:A,D:D,'First Energy'!C:C)</f>
        <v>0</v>
      </c>
      <c r="T150" s="163">
        <f>+SUMIF('ID Motors'!G:G,D:D,'ID Motors'!D:D)</f>
        <v>-256724036.77000001</v>
      </c>
      <c r="U150" s="12">
        <f>+SUMIF('ID RENTAL'!G:G,D:D,'ID RENTAL'!D:D)</f>
        <v>0</v>
      </c>
      <c r="V150" s="12">
        <f>+SUMIF('MCM '!G:G,D:D,'MCM '!D:D)</f>
        <v>0</v>
      </c>
      <c r="W150" s="12">
        <f>SUMIF(AGRIMOTORS!G:G,D:D,AGRIMOTORS!D:D)</f>
        <v>0</v>
      </c>
      <c r="X150" s="12">
        <f>+SUMIF(BOVIMA!F:F,D:D,BOVIMA!C:C)</f>
        <v>0</v>
      </c>
      <c r="Y150" s="12">
        <f>+SUMIF(AGRIFEED!F:F,D:D,AGRIFEED!C:C)</f>
        <v>0</v>
      </c>
      <c r="Z150" s="12">
        <f>SUMIF(AMIP!F:F,D:D,AMIP!C:C)</f>
        <v>0</v>
      </c>
      <c r="AA150" s="12">
        <f>+SUMIF(ISF!G:G,D:D,ISF!D:D)</f>
        <v>0</v>
      </c>
      <c r="AB150" s="124">
        <f>+SUMIF(DISCOI!G:G,D:D,DISCOI!D:D)</f>
        <v>0</v>
      </c>
      <c r="AC150" s="12">
        <f>+SUMIF(MABEL!F:F,D:D,MABEL!C:C)</f>
        <v>0</v>
      </c>
      <c r="AD150" s="12">
        <f>+SUMIF(NMP!F:F,D:D,NMP!C:C)</f>
        <v>0</v>
      </c>
      <c r="AE150" s="12">
        <f>+SUMIF('AMCHO '!F:F,D:D,'AMCHO '!C:C)</f>
        <v>0</v>
      </c>
      <c r="AF150" s="12">
        <f>+SUMIF(CONFORTIS!G:G,D:D,CONFORTIS!D:D)</f>
        <v>0</v>
      </c>
      <c r="AG150" s="12">
        <f>+SUMIF('IRS IMMO'!G:G,D:D,'IRS IMMO'!D:D)</f>
        <v>0</v>
      </c>
      <c r="AH150" s="12">
        <f>+SUMIFS(AGRIVETAM!C:C,AGRIVETAM!F:F,D:D)</f>
        <v>0</v>
      </c>
      <c r="AI150" s="12">
        <f>+SUMIF(EUROPAINTS!F:F,D:D,EUROPAINTS!C:C)</f>
        <v>0</v>
      </c>
      <c r="AJ150" s="12">
        <f>+SUMIF('VET ABE'!F:F,D:D,'VET ABE'!D:D)</f>
        <v>0</v>
      </c>
      <c r="AK150" s="12">
        <f>SUMIF('VET FIA'!F:F,D:D,'VET FIA'!D:D)</f>
        <v>0</v>
      </c>
      <c r="AL150" s="12">
        <f>+SUMIF('CSS SAKAY'!F:F,D:D,'CSS SAKAY'!C:C)</f>
        <v>0</v>
      </c>
      <c r="AN150" s="12">
        <f>SUMIF('United Malagasy'!F:F,D:D,'United Malagasy'!C:C)</f>
        <v>0</v>
      </c>
      <c r="AO150" s="12">
        <f>+SUMIF(NUTRIFOOD!E:E,D:D,NUTRIFOOD!C:C)</f>
        <v>0</v>
      </c>
      <c r="AP150" s="12">
        <f>+SUMIF(FERRIS!H:H,D:D,FERRIS!E:E)</f>
        <v>0</v>
      </c>
      <c r="AQ150" s="12">
        <f>+SUMIF(SEM!F:F,D:D,SEM!C:C)</f>
        <v>0</v>
      </c>
      <c r="AR150" s="12">
        <f>+SUMIF(Madatrade!F:F,D:D,Madatrade!C:C)</f>
        <v>0</v>
      </c>
      <c r="AS150" s="12">
        <f>+SUMIF('FLY TECH'!F:F,D:D,'FLY TECH'!D:D)</f>
        <v>0</v>
      </c>
      <c r="AT150" s="12">
        <f>+SUMIFS('FIRST INVESTISSEMENT'!D:D,'FIRST INVESTISSEMENT'!G:G,D:D)</f>
        <v>0</v>
      </c>
      <c r="AU150" s="164">
        <f t="shared" si="14"/>
        <v>-554618808.63</v>
      </c>
      <c r="AV150" s="165">
        <f t="shared" si="15"/>
        <v>-122620.03568860468</v>
      </c>
    </row>
    <row r="151" spans="1:48" hidden="1" x14ac:dyDescent="0.25">
      <c r="A151" s="11" t="str">
        <f t="shared" si="11"/>
        <v>4</v>
      </c>
      <c r="B151" s="11" t="str">
        <f t="shared" si="12"/>
        <v>40</v>
      </c>
      <c r="C151" s="11" t="str">
        <f t="shared" si="13"/>
        <v>403</v>
      </c>
      <c r="D151" s="23">
        <v>40340000</v>
      </c>
      <c r="E151" s="198" t="str">
        <f t="shared" si="16"/>
        <v>BIL39</v>
      </c>
      <c r="F151" s="24" t="s">
        <v>67</v>
      </c>
      <c r="G151" s="12">
        <f>+SUMIF(AGRIFARM!H:H,D:D,AGRIFARM!L:L)</f>
        <v>0</v>
      </c>
      <c r="H151" s="12">
        <f>+SUMIF(AGRICORP!I:I,D:D,AGRICORP!D:D)</f>
        <v>0</v>
      </c>
      <c r="I151" s="12">
        <f>+SUMIF(SMTP!D:D,D:D,SMTP!F:F)</f>
        <v>0</v>
      </c>
      <c r="J151" s="12">
        <f>+SUMIF(AGRIVET!G:G,D:D,AGRIVET!D:D)</f>
        <v>0</v>
      </c>
      <c r="K151" s="12">
        <f>+SUMIF(AGRIVAL!G:G,D:D,AGRIVAL!D:D)</f>
        <v>-321282987.69999999</v>
      </c>
      <c r="L151" s="12">
        <f>+SUMIF(AGRIKOBA!G:G,D:D,AGRIKOBA!D:D)</f>
        <v>-101749275.64</v>
      </c>
      <c r="M151" s="12">
        <f>+SUMIF(LMOI!F:F,D:D,LMOI!C:C)</f>
        <v>0</v>
      </c>
      <c r="N151" s="12">
        <f>+SUMIF(TARTINE!G:G,D:D,TARTINE!D:D)</f>
        <v>0</v>
      </c>
      <c r="O151" s="12">
        <f>+SUMIF(IDF!F:F,D:D,IDF!C:C)</f>
        <v>0</v>
      </c>
      <c r="P151" s="12">
        <f>+SUMIF(RYA!G:G,D:D,RYA!D:D)</f>
        <v>0</v>
      </c>
      <c r="Q151" s="12">
        <f>+SUMIF('SCI NOAH'!G:G,D:D,'SCI NOAH'!D:D)</f>
        <v>-14285025.18</v>
      </c>
      <c r="R151" s="12">
        <f>+SUMIF(SIM!F:F,D:D,SIM!C:C)</f>
        <v>0</v>
      </c>
      <c r="S151" s="163">
        <f>+SUMIF('First Energy'!A:A,D:D,'First Energy'!C:C)</f>
        <v>-1016092290.13</v>
      </c>
      <c r="T151" s="163">
        <f>+SUMIF('ID Motors'!G:G,D:D,'ID Motors'!D:D)</f>
        <v>-16163811.34</v>
      </c>
      <c r="U151" s="12">
        <f>+SUMIF('ID RENTAL'!G:G,D:D,'ID RENTAL'!D:D)</f>
        <v>-627000000</v>
      </c>
      <c r="V151" s="12">
        <f>+SUMIF('MCM '!G:G,D:D,'MCM '!D:D)</f>
        <v>0</v>
      </c>
      <c r="W151" s="12">
        <f>SUMIF(AGRIMOTORS!G:G,D:D,AGRIMOTORS!D:D)</f>
        <v>-49847320.740000002</v>
      </c>
      <c r="X151" s="12">
        <f>+SUMIF(BOVIMA!F:F,D:D,BOVIMA!C:C)</f>
        <v>0</v>
      </c>
      <c r="Y151" s="12">
        <f>+SUMIF(AGRIFEED!F:F,D:D,AGRIFEED!C:C)</f>
        <v>0</v>
      </c>
      <c r="Z151" s="12">
        <f>SUMIF(AMIP!F:F,D:D,AMIP!C:C)</f>
        <v>0</v>
      </c>
      <c r="AA151" s="12">
        <f>+SUMIF(ISF!G:G,D:D,ISF!D:D)</f>
        <v>0</v>
      </c>
      <c r="AB151" s="124">
        <f>+SUMIF(DISCOI!G:G,D:D,DISCOI!D:D)</f>
        <v>0</v>
      </c>
      <c r="AC151" s="12">
        <f>+SUMIF(MABEL!F:F,D:D,MABEL!C:C)</f>
        <v>-207984455.22999999</v>
      </c>
      <c r="AD151" s="12">
        <f>+SUMIF(NMP!F:F,D:D,NMP!C:C)</f>
        <v>0</v>
      </c>
      <c r="AE151" s="12">
        <f>+SUMIF('AMCHO '!F:F,D:D,'AMCHO '!C:C)</f>
        <v>0</v>
      </c>
      <c r="AF151" s="12">
        <f>+SUMIF(CONFORTIS!G:G,D:D,CONFORTIS!D:D)</f>
        <v>0</v>
      </c>
      <c r="AG151" s="12">
        <f>+SUMIF('IRS IMMO'!G:G,D:D,'IRS IMMO'!D:D)</f>
        <v>0</v>
      </c>
      <c r="AH151" s="12">
        <f>+SUMIFS(AGRIVETAM!C:C,AGRIVETAM!F:F,D:D)</f>
        <v>-687948000</v>
      </c>
      <c r="AI151" s="12">
        <f>+SUMIF(EUROPAINTS!F:F,D:D,EUROPAINTS!C:C)</f>
        <v>0</v>
      </c>
      <c r="AJ151" s="12">
        <f>+SUMIF('VET ABE'!F:F,D:D,'VET ABE'!D:D)</f>
        <v>0</v>
      </c>
      <c r="AK151" s="12">
        <f>SUMIF('VET FIA'!F:F,D:D,'VET FIA'!D:D)</f>
        <v>-183601100</v>
      </c>
      <c r="AL151" s="12">
        <f>+SUMIF('CSS SAKAY'!F:F,D:D,'CSS SAKAY'!C:C)</f>
        <v>0</v>
      </c>
      <c r="AN151" s="12">
        <f>SUMIF('United Malagasy'!F:F,D:D,'United Malagasy'!C:C)</f>
        <v>-3161849.58</v>
      </c>
      <c r="AO151" s="12">
        <f>+SUMIF(NUTRIFOOD!E:E,D:D,NUTRIFOOD!C:C)</f>
        <v>0</v>
      </c>
      <c r="AP151" s="12">
        <f>+SUMIF(FERRIS!H:H,D:D,FERRIS!E:E)</f>
        <v>0</v>
      </c>
      <c r="AQ151" s="12">
        <f>+SUMIF(SEM!F:F,D:D,SEM!C:C)</f>
        <v>0</v>
      </c>
      <c r="AR151" s="12">
        <f>+SUMIF(Madatrade!F:F,D:D,Madatrade!C:C)</f>
        <v>0</v>
      </c>
      <c r="AS151" s="12">
        <f>+SUMIF('FLY TECH'!F:F,D:D,'FLY TECH'!D:D)</f>
        <v>-24407658</v>
      </c>
      <c r="AT151" s="12">
        <f>+SUMIFS('FIRST INVESTISSEMENT'!D:D,'FIRST INVESTISSEMENT'!G:G,D:D)</f>
        <v>0</v>
      </c>
      <c r="AU151" s="164">
        <f t="shared" si="14"/>
        <v>-3253523773.54</v>
      </c>
      <c r="AV151" s="165">
        <f t="shared" si="15"/>
        <v>-719317.83599381347</v>
      </c>
    </row>
    <row r="152" spans="1:48" hidden="1" x14ac:dyDescent="0.25">
      <c r="A152" s="11" t="str">
        <f t="shared" si="11"/>
        <v>4</v>
      </c>
      <c r="B152" s="11" t="str">
        <f t="shared" si="12"/>
        <v>40</v>
      </c>
      <c r="C152" s="11" t="str">
        <f t="shared" si="13"/>
        <v>404</v>
      </c>
      <c r="D152" s="60">
        <v>40400000</v>
      </c>
      <c r="E152" s="198" t="str">
        <f t="shared" si="16"/>
        <v>BIL39</v>
      </c>
      <c r="F152" s="24" t="s">
        <v>283</v>
      </c>
      <c r="G152" s="12">
        <f>+SUMIF(AGRIFARM!H:H,D:D,AGRIFARM!L:L)</f>
        <v>-1616760</v>
      </c>
      <c r="H152" s="12">
        <f>+SUMIF(AGRICORP!I:I,D:D,AGRICORP!D:D)</f>
        <v>0</v>
      </c>
      <c r="I152" s="12">
        <f>+SUMIF(SMTP!D:D,D:D,SMTP!F:F)</f>
        <v>0</v>
      </c>
      <c r="J152" s="12">
        <f>+SUMIF(AGRIVET!G:G,D:D,AGRIVET!D:D)</f>
        <v>0</v>
      </c>
      <c r="K152" s="12">
        <f>+SUMIF(AGRIVAL!G:G,D:D,AGRIVAL!D:D)</f>
        <v>0</v>
      </c>
      <c r="L152" s="12">
        <f>+SUMIF(AGRIKOBA!G:G,D:D,AGRIKOBA!D:D)</f>
        <v>0</v>
      </c>
      <c r="M152" s="12">
        <f>+SUMIF(LMOI!F:F,D:D,LMOI!C:C)</f>
        <v>-9474905674.2600002</v>
      </c>
      <c r="N152" s="12">
        <f>+SUMIF(TARTINE!G:G,D:D,TARTINE!D:D)</f>
        <v>-9049257.5999999996</v>
      </c>
      <c r="O152" s="12">
        <f>+SUMIF(IDF!F:F,D:D,IDF!C:C)</f>
        <v>-9927600</v>
      </c>
      <c r="P152" s="12">
        <f>+SUMIF(RYA!G:G,D:D,RYA!D:D)</f>
        <v>-454000000</v>
      </c>
      <c r="Q152" s="12">
        <f>+SUMIF('SCI NOAH'!G:G,D:D,'SCI NOAH'!D:D)</f>
        <v>-117658750</v>
      </c>
      <c r="R152" s="12">
        <f>+SUMIF(SIM!F:F,D:D,SIM!C:C)</f>
        <v>0</v>
      </c>
      <c r="S152" s="163">
        <f>+SUMIF('First Energy'!A:A,D:D,'First Energy'!C:C)</f>
        <v>-812929023.16999996</v>
      </c>
      <c r="T152" s="163">
        <f>+SUMIF('ID Motors'!G:G,D:D,'ID Motors'!D:D)</f>
        <v>-181535198.16999999</v>
      </c>
      <c r="U152" s="12">
        <f>+SUMIF('ID RENTAL'!G:G,D:D,'ID RENTAL'!D:D)</f>
        <v>-3815890605.8099999</v>
      </c>
      <c r="V152" s="12">
        <f>+SUMIF('MCM '!G:G,D:D,'MCM '!D:D)</f>
        <v>-160800000</v>
      </c>
      <c r="W152" s="12">
        <f>SUMIF(AGRIMOTORS!G:G,D:D,AGRIMOTORS!D:D)</f>
        <v>-1440000</v>
      </c>
      <c r="X152" s="12">
        <f>+SUMIF(BOVIMA!F:F,D:D,BOVIMA!C:C)</f>
        <v>-5601227065.8300104</v>
      </c>
      <c r="Y152" s="12">
        <f>+SUMIF(AGRIFEED!F:F,D:D,AGRIFEED!C:C)</f>
        <v>-497489485.38999999</v>
      </c>
      <c r="Z152" s="12">
        <f>SUMIF(AMIP!F:F,D:D,AMIP!C:C)</f>
        <v>0</v>
      </c>
      <c r="AA152" s="12">
        <f>+SUMIF(ISF!G:G,D:D,ISF!D:D)</f>
        <v>0</v>
      </c>
      <c r="AB152" s="124">
        <f>+SUMIF(DISCOI!G:G,D:D,DISCOI!D:D)</f>
        <v>0</v>
      </c>
      <c r="AC152" s="12">
        <f>+SUMIF(MABEL!F:F,D:D,MABEL!C:C)</f>
        <v>0</v>
      </c>
      <c r="AD152" s="12">
        <f>+SUMIF(NMP!F:F,D:D,NMP!C:C)</f>
        <v>0</v>
      </c>
      <c r="AE152" s="12">
        <f>+SUMIF('AMCHO '!F:F,D:D,'AMCHO '!C:C)</f>
        <v>-940794.06</v>
      </c>
      <c r="AF152" s="12">
        <f>+SUMIF(CONFORTIS!G:G,D:D,CONFORTIS!D:D)</f>
        <v>0</v>
      </c>
      <c r="AG152" s="12">
        <f>+SUMIF('IRS IMMO'!G:G,D:D,'IRS IMMO'!D:D)</f>
        <v>0</v>
      </c>
      <c r="AH152" s="12">
        <f>+SUMIFS(AGRIVETAM!C:C,AGRIVETAM!F:F,D:D)</f>
        <v>0</v>
      </c>
      <c r="AI152" s="12">
        <f>+SUMIF(EUROPAINTS!F:F,D:D,EUROPAINTS!C:C)</f>
        <v>0</v>
      </c>
      <c r="AJ152" s="12">
        <f>+SUMIF('VET ABE'!F:F,D:D,'VET ABE'!D:D)</f>
        <v>0</v>
      </c>
      <c r="AK152" s="12">
        <f>SUMIF('VET FIA'!F:F,D:D,'VET FIA'!D:D)</f>
        <v>0</v>
      </c>
      <c r="AL152" s="12">
        <f>+SUMIF('CSS SAKAY'!F:F,D:D,'CSS SAKAY'!C:C)</f>
        <v>0</v>
      </c>
      <c r="AM152" s="12"/>
      <c r="AN152" s="12">
        <f>SUMIF('United Malagasy'!F:F,D:D,'United Malagasy'!C:C)</f>
        <v>-1447002.94</v>
      </c>
      <c r="AO152" s="12">
        <f>+SUMIF(NUTRIFOOD!E:E,D:D,NUTRIFOOD!C:C)</f>
        <v>0</v>
      </c>
      <c r="AP152" s="12">
        <f>+SUMIF(FERRIS!H:H,D:D,FERRIS!E:E)</f>
        <v>-85000000</v>
      </c>
      <c r="AQ152" s="12">
        <f>+SUMIF(SEM!F:F,D:D,SEM!C:C)</f>
        <v>0</v>
      </c>
      <c r="AR152" s="12">
        <f>+SUMIF(Madatrade!F:F,D:D,Madatrade!C:C)</f>
        <v>-73607271.980000004</v>
      </c>
      <c r="AS152" s="12">
        <f>+SUMIF('FLY TECH'!F:F,D:D,'FLY TECH'!D:D)</f>
        <v>0</v>
      </c>
      <c r="AT152" s="12">
        <f>+SUMIFS('FIRST INVESTISSEMENT'!D:D,'FIRST INVESTISSEMENT'!G:G,D:D)</f>
        <v>-5344188827.1700001</v>
      </c>
      <c r="AU152" s="164">
        <f t="shared" si="14"/>
        <v>-26643653316.380013</v>
      </c>
      <c r="AV152" s="165">
        <f t="shared" si="15"/>
        <v>-5890614.724371627</v>
      </c>
    </row>
    <row r="153" spans="1:48" hidden="1" x14ac:dyDescent="0.25">
      <c r="A153" s="11" t="str">
        <f t="shared" si="11"/>
        <v>4</v>
      </c>
      <c r="B153" s="11" t="str">
        <f t="shared" si="12"/>
        <v>40</v>
      </c>
      <c r="C153" s="11" t="str">
        <f t="shared" si="13"/>
        <v>408</v>
      </c>
      <c r="D153" s="23">
        <v>40800000</v>
      </c>
      <c r="E153" s="198" t="str">
        <f t="shared" si="16"/>
        <v>BIL39</v>
      </c>
      <c r="F153" s="24" t="s">
        <v>68</v>
      </c>
      <c r="G153" s="12">
        <f>+SUMIF(AGRIFARM!H:H,D:D,AGRIFARM!L:L)</f>
        <v>0</v>
      </c>
      <c r="H153" s="12">
        <f>+SUMIF(AGRICORP!I:I,D:D,AGRICORP!D:D)</f>
        <v>-17262814.539999999</v>
      </c>
      <c r="I153" s="12">
        <f>+SUMIF(SMTP!D:D,D:D,SMTP!F:F)</f>
        <v>-476269983.01999998</v>
      </c>
      <c r="J153" s="12">
        <f>+SUMIF(AGRIVET!G:G,D:D,AGRIVET!D:D)</f>
        <v>0</v>
      </c>
      <c r="K153" s="12">
        <f>+SUMIF(AGRIVAL!G:G,D:D,AGRIVAL!D:D)</f>
        <v>0</v>
      </c>
      <c r="L153" s="12">
        <f>+SUMIF(AGRIKOBA!G:G,D:D,AGRIKOBA!D:D)</f>
        <v>0</v>
      </c>
      <c r="M153" s="12">
        <f>+SUMIF(LMOI!F:F,D:D,LMOI!C:C)</f>
        <v>-2840834.17</v>
      </c>
      <c r="N153" s="12">
        <f>+SUMIF(TARTINE!G:G,D:D,TARTINE!D:D)</f>
        <v>0</v>
      </c>
      <c r="O153" s="12">
        <f>+SUMIF(IDF!F:F,D:D,IDF!C:C)</f>
        <v>0</v>
      </c>
      <c r="P153" s="12">
        <f>+SUMIF(RYA!G:G,D:D,RYA!D:D)</f>
        <v>0</v>
      </c>
      <c r="Q153" s="12">
        <f>+SUMIF('SCI NOAH'!G:G,D:D,'SCI NOAH'!D:D)</f>
        <v>-280896</v>
      </c>
      <c r="R153" s="12">
        <f>+SUMIF(SIM!F:F,D:D,SIM!C:C)</f>
        <v>0</v>
      </c>
      <c r="S153" s="163">
        <f>+SUMIF('First Energy'!A:A,D:D,'First Energy'!C:C)</f>
        <v>-96660096</v>
      </c>
      <c r="T153" s="163">
        <f>+SUMIF('ID Motors'!G:G,D:D,'ID Motors'!D:D)</f>
        <v>-74504544.829999998</v>
      </c>
      <c r="U153" s="12">
        <f>+SUMIF('ID RENTAL'!G:G,D:D,'ID RENTAL'!D:D)</f>
        <v>-1355588540.3499999</v>
      </c>
      <c r="V153" s="12">
        <f>+SUMIF('MCM '!G:G,D:D,'MCM '!D:D)</f>
        <v>0</v>
      </c>
      <c r="W153" s="12">
        <f>SUMIF(AGRIMOTORS!G:G,D:D,AGRIMOTORS!D:D)</f>
        <v>0</v>
      </c>
      <c r="X153" s="12">
        <f>+SUMIF(BOVIMA!F:F,D:D,BOVIMA!C:C)</f>
        <v>0</v>
      </c>
      <c r="Y153" s="12">
        <f>+SUMIF(AGRIFEED!F:F,D:D,AGRIFEED!C:C)</f>
        <v>-57869330.079999998</v>
      </c>
      <c r="Z153" s="12">
        <f>SUMIF(AMIP!F:F,D:D,AMIP!C:C)</f>
        <v>0</v>
      </c>
      <c r="AA153" s="12">
        <f>+SUMIF(ISF!G:G,D:D,ISF!D:D)</f>
        <v>0</v>
      </c>
      <c r="AB153" s="124">
        <f>+SUMIF(DISCOI!G:G,D:D,DISCOI!D:D)</f>
        <v>0</v>
      </c>
      <c r="AC153" s="12">
        <f>+SUMIF(MABEL!F:F,D:D,MABEL!C:C)</f>
        <v>0</v>
      </c>
      <c r="AD153" s="12">
        <f>+SUMIF(NMP!F:F,D:D,NMP!C:C)</f>
        <v>0</v>
      </c>
      <c r="AE153" s="12">
        <f>+SUMIF('AMCHO '!F:F,D:D,'AMCHO '!C:C)</f>
        <v>0</v>
      </c>
      <c r="AF153" s="12">
        <f>+SUMIF(CONFORTIS!G:G,D:D,CONFORTIS!D:D)</f>
        <v>0</v>
      </c>
      <c r="AG153" s="12">
        <f>+SUMIF('IRS IMMO'!G:G,D:D,'IRS IMMO'!D:D)</f>
        <v>0</v>
      </c>
      <c r="AH153" s="12">
        <f>+SUMIFS(AGRIVETAM!C:C,AGRIVETAM!F:F,D:D)</f>
        <v>-8958094.5199999996</v>
      </c>
      <c r="AI153" s="12">
        <f>+SUMIF(EUROPAINTS!F:F,D:D,EUROPAINTS!C:C)</f>
        <v>-9709980</v>
      </c>
      <c r="AJ153" s="12">
        <f>+SUMIF('VET ABE'!F:F,D:D,'VET ABE'!D:D)</f>
        <v>0</v>
      </c>
      <c r="AK153" s="12">
        <f>SUMIF('VET FIA'!F:F,D:D,'VET FIA'!D:D)</f>
        <v>-13473431.380000001</v>
      </c>
      <c r="AL153" s="12">
        <f>+SUMIF('CSS SAKAY'!F:F,D:D,'CSS SAKAY'!C:C)</f>
        <v>0</v>
      </c>
      <c r="AM153" s="12"/>
      <c r="AN153" s="12">
        <f>SUMIF('United Malagasy'!F:F,D:D,'United Malagasy'!C:C)</f>
        <v>0</v>
      </c>
      <c r="AO153" s="12">
        <f>+SUMIF(NUTRIFOOD!E:E,D:D,NUTRIFOOD!C:C)</f>
        <v>0</v>
      </c>
      <c r="AP153" s="12">
        <f>+SUMIF(FERRIS!H:H,D:D,FERRIS!E:E)</f>
        <v>-169653700.46000001</v>
      </c>
      <c r="AQ153" s="12">
        <f>+SUMIF(SEM!F:F,D:D,SEM!C:C)</f>
        <v>-528890617.25</v>
      </c>
      <c r="AR153" s="12">
        <f>+SUMIF(Madatrade!F:F,D:D,Madatrade!C:C)</f>
        <v>0</v>
      </c>
      <c r="AS153" s="12">
        <f>+SUMIF('FLY TECH'!F:F,D:D,'FLY TECH'!D:D)</f>
        <v>0</v>
      </c>
      <c r="AT153" s="12">
        <f>+SUMIFS('FIRST INVESTISSEMENT'!D:D,'FIRST INVESTISSEMENT'!G:G,D:D)</f>
        <v>0</v>
      </c>
      <c r="AU153" s="164">
        <f t="shared" si="14"/>
        <v>-2811962862.5999999</v>
      </c>
      <c r="AV153" s="165">
        <f t="shared" si="15"/>
        <v>-621693.64111318777</v>
      </c>
    </row>
    <row r="154" spans="1:48" hidden="1" x14ac:dyDescent="0.25">
      <c r="A154" s="11" t="str">
        <f t="shared" si="11"/>
        <v>4</v>
      </c>
      <c r="B154" s="11" t="str">
        <f t="shared" si="12"/>
        <v>40</v>
      </c>
      <c r="C154" s="11" t="str">
        <f t="shared" si="13"/>
        <v>408</v>
      </c>
      <c r="D154" s="60">
        <v>40810000</v>
      </c>
      <c r="E154" s="198" t="str">
        <f t="shared" si="16"/>
        <v>BIL39</v>
      </c>
      <c r="F154" s="24" t="s">
        <v>68</v>
      </c>
      <c r="G154" s="12">
        <f>+SUMIF(AGRIFARM!H:H,D:D,AGRIFARM!L:L)</f>
        <v>-344354496.20999998</v>
      </c>
      <c r="H154" s="12">
        <f>+SUMIF(AGRICORP!I:I,D:D,AGRICORP!D:D)</f>
        <v>0</v>
      </c>
      <c r="I154" s="12">
        <f>+SUMIF(SMTP!D:D,D:D,SMTP!F:F)</f>
        <v>0</v>
      </c>
      <c r="J154" s="12">
        <f>+SUMIF(AGRIVET!G:G,D:D,AGRIVET!D:D)</f>
        <v>-295219869.89999998</v>
      </c>
      <c r="K154" s="12">
        <f>+SUMIF(AGRIVAL!G:G,D:D,AGRIVAL!D:D)</f>
        <v>-601718698.05999994</v>
      </c>
      <c r="L154" s="12">
        <f>+SUMIF(AGRIKOBA!G:G,D:D,AGRIKOBA!D:D)</f>
        <v>-132444809.53</v>
      </c>
      <c r="M154" s="12">
        <f>+SUMIF(LMOI!F:F,D:D,LMOI!C:C)</f>
        <v>0</v>
      </c>
      <c r="N154" s="12">
        <f>+SUMIF(TARTINE!G:G,D:D,TARTINE!D:D)</f>
        <v>0</v>
      </c>
      <c r="O154" s="12">
        <f>+SUMIF(IDF!F:F,D:D,IDF!C:C)</f>
        <v>-210728863.41</v>
      </c>
      <c r="P154" s="12">
        <f>+SUMIF(RYA!G:G,D:D,RYA!D:D)</f>
        <v>-5087085147.1400003</v>
      </c>
      <c r="Q154" s="12">
        <f>+SUMIF('SCI NOAH'!G:G,D:D,'SCI NOAH'!D:D)</f>
        <v>0</v>
      </c>
      <c r="R154" s="12">
        <f>+SUMIF(SIM!F:F,D:D,SIM!C:C)</f>
        <v>-5182489.2</v>
      </c>
      <c r="S154" s="163">
        <f>+SUMIF('First Energy'!A:A,D:D,'First Energy'!C:C)</f>
        <v>0</v>
      </c>
      <c r="T154" s="163">
        <f>+SUMIF('ID Motors'!G:G,D:D,'ID Motors'!D:D)</f>
        <v>0</v>
      </c>
      <c r="U154" s="12">
        <f>+SUMIF('ID RENTAL'!G:G,D:D,'ID RENTAL'!D:D)</f>
        <v>0</v>
      </c>
      <c r="V154" s="12">
        <f>+SUMIF('MCM '!G:G,D:D,'MCM '!D:D)</f>
        <v>-154397502.62180001</v>
      </c>
      <c r="W154" s="12">
        <f>SUMIF(AGRIMOTORS!G:G,D:D,AGRIMOTORS!D:D)</f>
        <v>-4294918.8</v>
      </c>
      <c r="X154" s="12">
        <f>+SUMIF(BOVIMA!F:F,D:D,BOVIMA!C:C)</f>
        <v>-423110747.86000001</v>
      </c>
      <c r="Y154" s="12">
        <f>+SUMIF(AGRIFEED!F:F,D:D,AGRIFEED!C:C)</f>
        <v>0</v>
      </c>
      <c r="Z154" s="12">
        <f>SUMIF(AMIP!F:F,D:D,AMIP!C:C)</f>
        <v>0</v>
      </c>
      <c r="AA154" s="12">
        <f>+SUMIF(ISF!G:G,D:D,ISF!D:D)</f>
        <v>0</v>
      </c>
      <c r="AB154" s="124">
        <f>+SUMIF(DISCOI!G:G,D:D,DISCOI!D:D)</f>
        <v>0</v>
      </c>
      <c r="AC154" s="12">
        <f>+SUMIF(MABEL!F:F,D:D,MABEL!C:C)</f>
        <v>-10369319.16</v>
      </c>
      <c r="AD154" s="12">
        <f>+SUMIF(NMP!F:F,D:D,NMP!C:C)</f>
        <v>0</v>
      </c>
      <c r="AE154" s="12">
        <f>+SUMIF('AMCHO '!F:F,D:D,'AMCHO '!C:C)</f>
        <v>-393651666.56900001</v>
      </c>
      <c r="AF154" s="12">
        <f>+SUMIF(CONFORTIS!G:G,D:D,CONFORTIS!D:D)</f>
        <v>0</v>
      </c>
      <c r="AG154" s="12">
        <f>+SUMIF('IRS IMMO'!G:G,D:D,'IRS IMMO'!D:D)</f>
        <v>-1106614412.97</v>
      </c>
      <c r="AH154" s="12">
        <f>+SUMIFS(AGRIVETAM!C:C,AGRIVETAM!F:F,D:D)</f>
        <v>0</v>
      </c>
      <c r="AI154" s="12">
        <f>+SUMIF(EUROPAINTS!F:F,D:D,EUROPAINTS!C:C)</f>
        <v>0</v>
      </c>
      <c r="AJ154" s="12">
        <f>+SUMIF('VET ABE'!F:F,D:D,'VET ABE'!D:D)</f>
        <v>-15195172</v>
      </c>
      <c r="AK154" s="12">
        <f>SUMIF('VET FIA'!F:F,D:D,'VET FIA'!D:D)</f>
        <v>0</v>
      </c>
      <c r="AL154" s="12">
        <f>+SUMIF('CSS SAKAY'!F:F,D:D,'CSS SAKAY'!C:C)</f>
        <v>0</v>
      </c>
      <c r="AM154" s="12"/>
      <c r="AN154" s="12">
        <f>SUMIF('United Malagasy'!F:F,D:D,'United Malagasy'!C:C)</f>
        <v>-7348977.4800000004</v>
      </c>
      <c r="AO154" s="12">
        <f>+SUMIF(NUTRIFOOD!E:E,D:D,NUTRIFOOD!C:C)</f>
        <v>-2999926.8</v>
      </c>
      <c r="AP154" s="12">
        <f>+SUMIF(FERRIS!H:H,D:D,FERRIS!E:E)</f>
        <v>0</v>
      </c>
      <c r="AQ154" s="12">
        <f>+SUMIF(SEM!F:F,D:D,SEM!C:C)</f>
        <v>0</v>
      </c>
      <c r="AR154" s="12">
        <f>+SUMIF(Madatrade!F:F,D:D,Madatrade!C:C)</f>
        <v>0</v>
      </c>
      <c r="AS154" s="12">
        <f>+SUMIF('FLY TECH'!F:F,D:D,'FLY TECH'!D:D)</f>
        <v>-52745232.299999997</v>
      </c>
      <c r="AT154" s="12">
        <f>+SUMIFS('FIRST INVESTISSEMENT'!D:D,'FIRST INVESTISSEMENT'!G:G,D:D)</f>
        <v>0</v>
      </c>
      <c r="AU154" s="164">
        <f t="shared" si="14"/>
        <v>-8847462250.0107975</v>
      </c>
      <c r="AV154" s="165">
        <f t="shared" si="15"/>
        <v>-1956075.2718244984</v>
      </c>
    </row>
    <row r="155" spans="1:48" hidden="1" x14ac:dyDescent="0.25">
      <c r="A155" s="11" t="str">
        <f t="shared" si="11"/>
        <v>4</v>
      </c>
      <c r="B155" s="11" t="str">
        <f t="shared" si="12"/>
        <v>40</v>
      </c>
      <c r="C155" s="11" t="str">
        <f t="shared" si="13"/>
        <v>408</v>
      </c>
      <c r="D155" s="23">
        <v>40811000</v>
      </c>
      <c r="E155" s="198" t="str">
        <f t="shared" si="16"/>
        <v>BIL39</v>
      </c>
      <c r="F155" s="24" t="s">
        <v>2090</v>
      </c>
      <c r="G155" s="12">
        <f>+SUMIF(AGRIFARM!H:H,D:D,AGRIFARM!L:L)</f>
        <v>0</v>
      </c>
      <c r="H155" s="12">
        <f>+SUMIF(AGRICORP!I:I,D:D,AGRICORP!D:D)</f>
        <v>0</v>
      </c>
      <c r="I155" s="12">
        <f>+SUMIF(SMTP!D:D,D:D,SMTP!F:F)</f>
        <v>0</v>
      </c>
      <c r="J155" s="12">
        <f>+SUMIF(AGRIVET!G:G,D:D,AGRIVET!D:D)</f>
        <v>0</v>
      </c>
      <c r="K155" s="12">
        <f>+SUMIF(AGRIVAL!G:G,D:D,AGRIVAL!D:D)</f>
        <v>0</v>
      </c>
      <c r="L155" s="12">
        <f>+SUMIF(AGRIKOBA!G:G,D:D,AGRIKOBA!D:D)</f>
        <v>0</v>
      </c>
      <c r="M155" s="12">
        <f>+SUMIF(LMOI!F:F,D:D,LMOI!C:C)</f>
        <v>0</v>
      </c>
      <c r="N155" s="12">
        <f>+SUMIF(TARTINE!G:G,D:D,TARTINE!D:D)</f>
        <v>0</v>
      </c>
      <c r="O155" s="12">
        <f>+SUMIF(IDF!F:F,D:D,IDF!C:C)</f>
        <v>0</v>
      </c>
      <c r="P155" s="12">
        <f>+SUMIF(RYA!G:G,D:D,RYA!D:D)</f>
        <v>0</v>
      </c>
      <c r="Q155" s="12">
        <f>+SUMIF('SCI NOAH'!G:G,D:D,'SCI NOAH'!D:D)</f>
        <v>0</v>
      </c>
      <c r="R155" s="12">
        <f>+SUMIF(SIM!F:F,D:D,SIM!C:C)</f>
        <v>0</v>
      </c>
      <c r="S155" s="163">
        <f>+SUMIF('First Energy'!A:A,D:D,'First Energy'!C:C)</f>
        <v>0</v>
      </c>
      <c r="T155" s="163">
        <f>+SUMIF('ID Motors'!G:G,D:D,'ID Motors'!D:D)</f>
        <v>3271465.7</v>
      </c>
      <c r="U155" s="12">
        <f>+SUMIF('ID RENTAL'!G:G,D:D,'ID RENTAL'!D:D)</f>
        <v>-309957679.77999997</v>
      </c>
      <c r="V155" s="12">
        <f>+SUMIF('MCM '!G:G,D:D,'MCM '!D:D)</f>
        <v>0</v>
      </c>
      <c r="W155" s="12">
        <f>SUMIF(AGRIMOTORS!G:G,D:D,AGRIMOTORS!D:D)</f>
        <v>0</v>
      </c>
      <c r="X155" s="12">
        <f>+SUMIF(BOVIMA!F:F,D:D,BOVIMA!C:C)</f>
        <v>0</v>
      </c>
      <c r="Y155" s="12">
        <f>+SUMIF(AGRIFEED!F:F,D:D,AGRIFEED!C:C)</f>
        <v>0</v>
      </c>
      <c r="Z155" s="12">
        <f>SUMIF(AMIP!F:F,D:D,AMIP!C:C)</f>
        <v>0</v>
      </c>
      <c r="AA155" s="12">
        <f>+SUMIF(ISF!G:G,D:D,ISF!D:D)</f>
        <v>0</v>
      </c>
      <c r="AB155" s="124">
        <f>+SUMIF(DISCOI!G:G,D:D,DISCOI!D:D)</f>
        <v>0</v>
      </c>
      <c r="AC155" s="12">
        <f>+SUMIF(MABEL!F:F,D:D,MABEL!C:C)</f>
        <v>0</v>
      </c>
      <c r="AD155" s="12">
        <f>+SUMIF(NMP!F:F,D:D,NMP!C:C)</f>
        <v>0</v>
      </c>
      <c r="AE155" s="12">
        <f>+SUMIF('AMCHO '!F:F,D:D,'AMCHO '!C:C)</f>
        <v>0</v>
      </c>
      <c r="AF155" s="12">
        <f>+SUMIF(CONFORTIS!G:G,D:D,CONFORTIS!D:D)</f>
        <v>0</v>
      </c>
      <c r="AG155" s="12">
        <f>+SUMIF('IRS IMMO'!G:G,D:D,'IRS IMMO'!D:D)</f>
        <v>0</v>
      </c>
      <c r="AH155" s="12">
        <f>+SUMIFS(AGRIVETAM!C:C,AGRIVETAM!F:F,D:D)</f>
        <v>0</v>
      </c>
      <c r="AI155" s="12">
        <f>+SUMIF(EUROPAINTS!F:F,D:D,EUROPAINTS!C:C)</f>
        <v>0</v>
      </c>
      <c r="AJ155" s="12">
        <f>+SUMIF('VET ABE'!F:F,D:D,'VET ABE'!D:D)</f>
        <v>0</v>
      </c>
      <c r="AK155" s="12">
        <f>SUMIF('VET FIA'!F:F,D:D,'VET FIA'!D:D)</f>
        <v>0</v>
      </c>
      <c r="AL155" s="12">
        <f>+SUMIF('CSS SAKAY'!F:F,D:D,'CSS SAKAY'!C:C)</f>
        <v>0</v>
      </c>
      <c r="AM155" s="12"/>
      <c r="AN155" s="12">
        <f>SUMIF('United Malagasy'!F:F,D:D,'United Malagasy'!C:C)</f>
        <v>0</v>
      </c>
      <c r="AO155" s="12">
        <f>+SUMIF(NUTRIFOOD!E:E,D:D,NUTRIFOOD!C:C)</f>
        <v>0</v>
      </c>
      <c r="AP155" s="12">
        <f>+SUMIF(FERRIS!H:H,D:D,FERRIS!E:E)</f>
        <v>0</v>
      </c>
      <c r="AQ155" s="12">
        <f>+SUMIF(SEM!F:F,D:D,SEM!C:C)</f>
        <v>0</v>
      </c>
      <c r="AR155" s="12">
        <f>+SUMIF(Madatrade!F:F,D:D,Madatrade!C:C)</f>
        <v>0</v>
      </c>
      <c r="AS155" s="12">
        <f>+SUMIF('FLY TECH'!F:F,D:D,'FLY TECH'!D:D)</f>
        <v>0</v>
      </c>
      <c r="AT155" s="12">
        <f>+SUMIFS('FIRST INVESTISSEMENT'!D:D,'FIRST INVESTISSEMENT'!G:G,D:D)</f>
        <v>0</v>
      </c>
      <c r="AU155" s="164">
        <f t="shared" si="14"/>
        <v>-306686214.07999998</v>
      </c>
      <c r="AV155" s="165">
        <f t="shared" si="15"/>
        <v>-67804.90299019136</v>
      </c>
    </row>
    <row r="156" spans="1:48" hidden="1" x14ac:dyDescent="0.25">
      <c r="A156" s="11" t="str">
        <f t="shared" si="11"/>
        <v>4</v>
      </c>
      <c r="B156" s="11" t="str">
        <f t="shared" si="12"/>
        <v>40</v>
      </c>
      <c r="C156" s="11" t="str">
        <f t="shared" si="13"/>
        <v>408</v>
      </c>
      <c r="D156" s="23">
        <v>40820000</v>
      </c>
      <c r="E156" s="198" t="str">
        <f t="shared" si="16"/>
        <v>BIL39</v>
      </c>
      <c r="F156" s="24" t="s">
        <v>623</v>
      </c>
      <c r="G156" s="12">
        <f>+SUMIF(AGRIFARM!H:H,D:D,AGRIFARM!L:L)</f>
        <v>0</v>
      </c>
      <c r="H156" s="12">
        <f>+SUMIF(AGRICORP!I:I,D:D,AGRICORP!D:D)</f>
        <v>0</v>
      </c>
      <c r="I156" s="12">
        <f>+SUMIF(SMTP!D:D,D:D,SMTP!F:F)</f>
        <v>0</v>
      </c>
      <c r="J156" s="12">
        <f>+SUMIF(AGRIVET!G:G,D:D,AGRIVET!D:D)</f>
        <v>0</v>
      </c>
      <c r="K156" s="12">
        <f>+SUMIF(AGRIVAL!G:G,D:D,AGRIVAL!D:D)</f>
        <v>0</v>
      </c>
      <c r="L156" s="12">
        <f>+SUMIF(AGRIKOBA!G:G,D:D,AGRIKOBA!D:D)</f>
        <v>0</v>
      </c>
      <c r="M156" s="12">
        <f>+SUMIF(LMOI!F:F,D:D,LMOI!C:C)</f>
        <v>0</v>
      </c>
      <c r="N156" s="12">
        <f>+SUMIF(TARTINE!G:G,D:D,TARTINE!D:D)</f>
        <v>0</v>
      </c>
      <c r="O156" s="12">
        <f>+SUMIF(IDF!F:F,D:D,IDF!C:C)</f>
        <v>0</v>
      </c>
      <c r="P156" s="12">
        <f>+SUMIF(RYA!G:G,D:D,RYA!D:D)</f>
        <v>0</v>
      </c>
      <c r="Q156" s="12">
        <f>+SUMIF('SCI NOAH'!G:G,D:D,'SCI NOAH'!D:D)</f>
        <v>0</v>
      </c>
      <c r="R156" s="12">
        <f>+SUMIF(SIM!F:F,D:D,SIM!C:C)</f>
        <v>0</v>
      </c>
      <c r="S156" s="163">
        <f>+SUMIF('First Energy'!A:A,D:D,'First Energy'!C:C)</f>
        <v>0</v>
      </c>
      <c r="T156" s="163">
        <f>+SUMIF('ID Motors'!G:G,D:D,'ID Motors'!D:D)</f>
        <v>0</v>
      </c>
      <c r="U156" s="12">
        <f>+SUMIF('ID RENTAL'!G:G,D:D,'ID RENTAL'!D:D)</f>
        <v>0</v>
      </c>
      <c r="V156" s="12">
        <f>+SUMIF('MCM '!G:G,D:D,'MCM '!D:D)</f>
        <v>0</v>
      </c>
      <c r="W156" s="12">
        <f>SUMIF(AGRIMOTORS!G:G,D:D,AGRIMOTORS!D:D)</f>
        <v>0</v>
      </c>
      <c r="X156" s="12">
        <f>+SUMIF(BOVIMA!F:F,D:D,BOVIMA!C:C)</f>
        <v>0</v>
      </c>
      <c r="Y156" s="12">
        <f>+SUMIF(AGRIFEED!F:F,D:D,AGRIFEED!C:C)</f>
        <v>0</v>
      </c>
      <c r="Z156" s="12">
        <f>SUMIF(AMIP!F:F,D:D,AMIP!C:C)</f>
        <v>0</v>
      </c>
      <c r="AA156" s="12">
        <f>+SUMIF(ISF!G:G,D:D,ISF!D:D)</f>
        <v>0</v>
      </c>
      <c r="AB156" s="124">
        <f>+SUMIF(DISCOI!G:G,D:D,DISCOI!D:D)</f>
        <v>0</v>
      </c>
      <c r="AC156" s="12">
        <f>+SUMIF(MABEL!F:F,D:D,MABEL!C:C)</f>
        <v>0</v>
      </c>
      <c r="AD156" s="12">
        <f>+SUMIF(NMP!F:F,D:D,NMP!C:C)</f>
        <v>0</v>
      </c>
      <c r="AE156" s="12">
        <f>+SUMIF('AMCHO '!F:F,D:D,'AMCHO '!C:C)</f>
        <v>0</v>
      </c>
      <c r="AF156" s="12">
        <f>+SUMIF(CONFORTIS!G:G,D:D,CONFORTIS!D:D)</f>
        <v>0</v>
      </c>
      <c r="AG156" s="12">
        <f>+SUMIF('IRS IMMO'!G:G,D:D,'IRS IMMO'!D:D)</f>
        <v>0</v>
      </c>
      <c r="AH156" s="12">
        <f>+SUMIFS(AGRIVETAM!C:C,AGRIVETAM!F:F,D:D)</f>
        <v>0</v>
      </c>
      <c r="AI156" s="12">
        <f>+SUMIF(EUROPAINTS!F:F,D:D,EUROPAINTS!C:C)</f>
        <v>0</v>
      </c>
      <c r="AJ156" s="12">
        <f>+SUMIF('VET ABE'!F:F,D:D,'VET ABE'!D:D)</f>
        <v>0</v>
      </c>
      <c r="AK156" s="12">
        <f>SUMIF('VET FIA'!F:F,D:D,'VET FIA'!D:D)</f>
        <v>0</v>
      </c>
      <c r="AL156" s="12">
        <f>+SUMIF('CSS SAKAY'!F:F,D:D,'CSS SAKAY'!C:C)</f>
        <v>0</v>
      </c>
      <c r="AM156" s="12"/>
      <c r="AN156" s="12">
        <f>SUMIF('United Malagasy'!F:F,D:D,'United Malagasy'!C:C)</f>
        <v>0</v>
      </c>
      <c r="AO156" s="12">
        <f>+SUMIF(NUTRIFOOD!E:E,D:D,NUTRIFOOD!C:C)</f>
        <v>0</v>
      </c>
      <c r="AP156" s="12">
        <f>+SUMIF(FERRIS!H:H,D:D,FERRIS!E:E)</f>
        <v>0</v>
      </c>
      <c r="AQ156" s="12">
        <f>+SUMIF(SEM!F:F,D:D,SEM!C:C)</f>
        <v>0</v>
      </c>
      <c r="AR156" s="12">
        <f>+SUMIF(Madatrade!F:F,D:D,Madatrade!C:C)</f>
        <v>0</v>
      </c>
      <c r="AS156" s="12">
        <f>+SUMIF('FLY TECH'!F:F,D:D,'FLY TECH'!D:D)</f>
        <v>-23307664.149999999</v>
      </c>
      <c r="AT156" s="12">
        <f>+SUMIFS('FIRST INVESTISSEMENT'!D:D,'FIRST INVESTISSEMENT'!G:G,D:D)</f>
        <v>0</v>
      </c>
      <c r="AU156" s="164">
        <f t="shared" si="14"/>
        <v>-23307664.149999999</v>
      </c>
      <c r="AV156" s="165">
        <f t="shared" si="15"/>
        <v>-5153.0647093464258</v>
      </c>
    </row>
    <row r="157" spans="1:48" hidden="1" x14ac:dyDescent="0.25">
      <c r="A157" s="11" t="str">
        <f t="shared" si="11"/>
        <v>4</v>
      </c>
      <c r="B157" s="11" t="str">
        <f t="shared" si="12"/>
        <v>40</v>
      </c>
      <c r="C157" s="11" t="str">
        <f t="shared" si="13"/>
        <v>409</v>
      </c>
      <c r="D157" s="23">
        <v>40900000</v>
      </c>
      <c r="E157" s="198" t="s">
        <v>3241</v>
      </c>
      <c r="F157" s="24" t="s">
        <v>69</v>
      </c>
      <c r="G157" s="12">
        <f>+SUMIF(AGRIFARM!H:H,D:D,AGRIFARM!L:L)</f>
        <v>0</v>
      </c>
      <c r="H157" s="12">
        <f>+SUMIF(AGRICORP!I:I,D:D,AGRICORP!D:D)</f>
        <v>4073000.22</v>
      </c>
      <c r="I157" s="12">
        <f>+SUMIF(SMTP!D:D,D:D,SMTP!F:F)</f>
        <v>0</v>
      </c>
      <c r="J157" s="12">
        <f>+SUMIF(AGRIVET!G:G,D:D,AGRIVET!D:D)</f>
        <v>0</v>
      </c>
      <c r="K157" s="12">
        <f>+SUMIF(AGRIVAL!G:G,D:D,AGRIVAL!D:D)</f>
        <v>0</v>
      </c>
      <c r="L157" s="12">
        <f>+SUMIF(AGRIKOBA!G:G,D:D,AGRIKOBA!D:D)</f>
        <v>0</v>
      </c>
      <c r="M157" s="12">
        <f>+SUMIF(LMOI!F:F,D:D,LMOI!C:C)</f>
        <v>0</v>
      </c>
      <c r="N157" s="12">
        <f>+SUMIF(TARTINE!G:G,D:D,TARTINE!D:D)</f>
        <v>0</v>
      </c>
      <c r="O157" s="12">
        <f>+SUMIF(IDF!F:F,D:D,IDF!C:C)</f>
        <v>0</v>
      </c>
      <c r="P157" s="12">
        <f>+SUMIF(RYA!G:G,D:D,RYA!D:D)</f>
        <v>0</v>
      </c>
      <c r="Q157" s="12">
        <f>+SUMIF('SCI NOAH'!G:G,D:D,'SCI NOAH'!D:D)</f>
        <v>15104000</v>
      </c>
      <c r="R157" s="12">
        <f>+SUMIF(SIM!F:F,D:D,SIM!C:C)</f>
        <v>0</v>
      </c>
      <c r="S157" s="163">
        <f>+SUMIF('First Energy'!A:A,D:D,'First Energy'!C:C)</f>
        <v>27341487.16</v>
      </c>
      <c r="T157" s="163">
        <f>+SUMIF('ID Motors'!G:G,D:D,'ID Motors'!D:D)</f>
        <v>0</v>
      </c>
      <c r="U157" s="12">
        <f>+SUMIF('ID RENTAL'!G:G,D:D,'ID RENTAL'!D:D)</f>
        <v>0</v>
      </c>
      <c r="V157" s="12">
        <f>+SUMIF('MCM '!G:G,D:D,'MCM '!D:D)</f>
        <v>0</v>
      </c>
      <c r="W157" s="12">
        <f>SUMIF(AGRIMOTORS!G:G,D:D,AGRIMOTORS!D:D)</f>
        <v>0</v>
      </c>
      <c r="X157" s="12">
        <f>+SUMIF(BOVIMA!F:F,D:D,BOVIMA!C:C)</f>
        <v>0</v>
      </c>
      <c r="Y157" s="12">
        <f>+SUMIF(AGRIFEED!F:F,D:D,AGRIFEED!C:C)</f>
        <v>0</v>
      </c>
      <c r="Z157" s="12">
        <f>SUMIF(AMIP!F:F,D:D,AMIP!C:C)</f>
        <v>0</v>
      </c>
      <c r="AA157" s="12">
        <f>+SUMIF(ISF!G:G,D:D,ISF!D:D)</f>
        <v>0</v>
      </c>
      <c r="AB157" s="124">
        <f>+SUMIF(DISCOI!G:G,D:D,DISCOI!D:D)</f>
        <v>0</v>
      </c>
      <c r="AC157" s="12">
        <f>+SUMIF(MABEL!F:F,D:D,MABEL!C:C)</f>
        <v>0</v>
      </c>
      <c r="AD157" s="12">
        <f>+SUMIF(NMP!F:F,D:D,NMP!C:C)</f>
        <v>0</v>
      </c>
      <c r="AE157" s="12">
        <f>+SUMIF('AMCHO '!F:F,D:D,'AMCHO '!C:C)</f>
        <v>0</v>
      </c>
      <c r="AF157" s="12">
        <f>+SUMIF(CONFORTIS!G:G,D:D,CONFORTIS!D:D)</f>
        <v>0</v>
      </c>
      <c r="AG157" s="12">
        <f>+SUMIF('IRS IMMO'!G:G,D:D,'IRS IMMO'!D:D)</f>
        <v>0</v>
      </c>
      <c r="AH157" s="12">
        <f>+SUMIFS(AGRIVETAM!C:C,AGRIVETAM!F:F,D:D)</f>
        <v>0</v>
      </c>
      <c r="AI157" s="12">
        <f>+SUMIF(EUROPAINTS!F:F,D:D,EUROPAINTS!C:C)</f>
        <v>0</v>
      </c>
      <c r="AJ157" s="12">
        <f>+SUMIF('VET ABE'!F:F,D:D,'VET ABE'!D:D)</f>
        <v>0</v>
      </c>
      <c r="AK157" s="12">
        <f>SUMIF('VET FIA'!F:F,D:D,'VET FIA'!D:D)</f>
        <v>0</v>
      </c>
      <c r="AL157" s="12">
        <f>+SUMIF('CSS SAKAY'!F:F,D:D,'CSS SAKAY'!C:C)</f>
        <v>0</v>
      </c>
      <c r="AM157" s="12"/>
      <c r="AN157" s="12">
        <f>SUMIF('United Malagasy'!F:F,D:D,'United Malagasy'!C:C)</f>
        <v>0</v>
      </c>
      <c r="AO157" s="12">
        <f>+SUMIF(NUTRIFOOD!E:E,D:D,NUTRIFOOD!C:C)</f>
        <v>0</v>
      </c>
      <c r="AP157" s="12">
        <f>+SUMIF(FERRIS!H:H,D:D,FERRIS!E:E)</f>
        <v>1455000</v>
      </c>
      <c r="AQ157" s="12">
        <f>+SUMIF(SEM!F:F,D:D,SEM!C:C)</f>
        <v>0</v>
      </c>
      <c r="AR157" s="12">
        <f>+SUMIF(Madatrade!F:F,D:D,Madatrade!C:C)</f>
        <v>0</v>
      </c>
      <c r="AS157" s="12">
        <f>+SUMIF('FLY TECH'!F:F,D:D,'FLY TECH'!D:D)</f>
        <v>0</v>
      </c>
      <c r="AT157" s="12">
        <f>+SUMIFS('FIRST INVESTISSEMENT'!D:D,'FIRST INVESTISSEMENT'!G:G,D:D)</f>
        <v>0</v>
      </c>
      <c r="AU157" s="164">
        <f t="shared" si="14"/>
        <v>47973487.379999995</v>
      </c>
      <c r="AV157" s="165">
        <f t="shared" si="15"/>
        <v>10606.403250501364</v>
      </c>
    </row>
    <row r="158" spans="1:48" hidden="1" x14ac:dyDescent="0.25">
      <c r="A158" s="11" t="str">
        <f t="shared" si="11"/>
        <v>4</v>
      </c>
      <c r="B158" s="11" t="str">
        <f t="shared" si="12"/>
        <v>40</v>
      </c>
      <c r="C158" s="11" t="str">
        <f t="shared" si="13"/>
        <v>409</v>
      </c>
      <c r="D158" s="23">
        <v>40910000</v>
      </c>
      <c r="E158" s="198" t="s">
        <v>3241</v>
      </c>
      <c r="F158" s="24" t="s">
        <v>3242</v>
      </c>
      <c r="G158" s="12">
        <f>+SUMIF(AGRIFARM!H:H,D:D,AGRIFARM!L:L)</f>
        <v>436170996.38</v>
      </c>
      <c r="H158" s="12">
        <f>+SUMIF(AGRICORP!I:I,D:D,AGRICORP!D:D)</f>
        <v>0</v>
      </c>
      <c r="I158" s="12">
        <f>+SUMIF(SMTP!D:D,D:D,SMTP!F:F)</f>
        <v>22719567.960000001</v>
      </c>
      <c r="J158" s="12">
        <f>+SUMIF(AGRIVET!G:G,D:D,AGRIVET!D:D)</f>
        <v>688436491.69000006</v>
      </c>
      <c r="K158" s="12">
        <f>+SUMIF(AGRIVAL!G:G,D:D,AGRIVAL!D:D)</f>
        <v>382053678.81999999</v>
      </c>
      <c r="L158" s="12">
        <f>+SUMIF(AGRIKOBA!G:G,D:D,AGRIKOBA!D:D)</f>
        <v>134109583</v>
      </c>
      <c r="M158" s="12">
        <f>+SUMIF(LMOI!F:F,D:D,LMOI!C:C)</f>
        <v>595873281.01999998</v>
      </c>
      <c r="N158" s="12">
        <f>+SUMIF(TARTINE!G:G,D:D,TARTINE!D:D)</f>
        <v>0</v>
      </c>
      <c r="O158" s="12">
        <f>+SUMIF(IDF!F:F,D:D,IDF!C:C)</f>
        <v>246319727.94</v>
      </c>
      <c r="P158" s="12">
        <f>+SUMIF(RYA!G:G,D:D,RYA!D:D)</f>
        <v>1040402934.12</v>
      </c>
      <c r="Q158" s="12">
        <f>+SUMIF('SCI NOAH'!G:G,D:D,'SCI NOAH'!D:D)</f>
        <v>0</v>
      </c>
      <c r="R158" s="12">
        <f>+SUMIF(SIM!F:F,D:D,SIM!C:C)</f>
        <v>4880000</v>
      </c>
      <c r="S158" s="163">
        <f>+SUMIF('First Energy'!A:A,D:D,'First Energy'!C:C)</f>
        <v>0</v>
      </c>
      <c r="T158" s="163">
        <f>+SUMIF('ID Motors'!G:G,D:D,'ID Motors'!D:D)</f>
        <v>268520545.80000001</v>
      </c>
      <c r="U158" s="12">
        <f>+SUMIF('ID RENTAL'!G:G,D:D,'ID RENTAL'!D:D)</f>
        <v>44542380</v>
      </c>
      <c r="V158" s="12">
        <f>+SUMIF('MCM '!G:G,D:D,'MCM '!D:D)</f>
        <v>0</v>
      </c>
      <c r="W158" s="12">
        <f>SUMIF(AGRIMOTORS!G:G,D:D,AGRIMOTORS!D:D)</f>
        <v>518016</v>
      </c>
      <c r="X158" s="12">
        <f>+SUMIF(BOVIMA!F:F,D:D,BOVIMA!C:C)</f>
        <v>127771718.54000001</v>
      </c>
      <c r="Y158" s="12">
        <f>+SUMIF(AGRIFEED!F:F,D:D,AGRIFEED!C:C)</f>
        <v>0</v>
      </c>
      <c r="Z158" s="12">
        <f>SUMIF(AMIP!F:F,D:D,AMIP!C:C)</f>
        <v>0</v>
      </c>
      <c r="AA158" s="12">
        <f>+SUMIF(ISF!G:G,D:D,ISF!D:D)</f>
        <v>0</v>
      </c>
      <c r="AB158" s="124">
        <f>+SUMIF(DISCOI!G:G,D:D,DISCOI!D:D)</f>
        <v>709070.86</v>
      </c>
      <c r="AC158" s="12">
        <f>+SUMIF(MABEL!F:F,D:D,MABEL!C:C)</f>
        <v>970398766.36000001</v>
      </c>
      <c r="AD158" s="12">
        <f>+SUMIF(NMP!F:F,D:D,NMP!C:C)</f>
        <v>0</v>
      </c>
      <c r="AE158" s="12">
        <f>+SUMIF('AMCHO '!F:F,D:D,'AMCHO '!C:C)</f>
        <v>85141825.525999993</v>
      </c>
      <c r="AF158" s="12">
        <f>+SUMIF(CONFORTIS!G:G,D:D,CONFORTIS!D:D)</f>
        <v>0</v>
      </c>
      <c r="AG158" s="12">
        <f>+SUMIF('IRS IMMO'!G:G,D:D,'IRS IMMO'!D:D)</f>
        <v>0</v>
      </c>
      <c r="AH158" s="12">
        <f>+SUMIFS(AGRIVETAM!C:C,AGRIVETAM!F:F,D:D)</f>
        <v>0</v>
      </c>
      <c r="AI158" s="12">
        <f>+SUMIF(EUROPAINTS!F:F,D:D,EUROPAINTS!C:C)</f>
        <v>370366.42</v>
      </c>
      <c r="AJ158" s="12">
        <f>+SUMIF('VET ABE'!F:F,D:D,'VET ABE'!D:D)</f>
        <v>1964000</v>
      </c>
      <c r="AK158" s="12">
        <f>SUMIF('VET FIA'!F:F,D:D,'VET FIA'!D:D)</f>
        <v>0</v>
      </c>
      <c r="AL158" s="12">
        <f>+SUMIF('CSS SAKAY'!F:F,D:D,'CSS SAKAY'!C:C)</f>
        <v>0</v>
      </c>
      <c r="AM158" s="12"/>
      <c r="AN158" s="12">
        <f>SUMIF('United Malagasy'!F:F,D:D,'United Malagasy'!C:C)</f>
        <v>0</v>
      </c>
      <c r="AO158" s="12">
        <f>+SUMIF(NUTRIFOOD!E:E,D:D,NUTRIFOOD!C:C)</f>
        <v>67660981.200000003</v>
      </c>
      <c r="AP158" s="12">
        <f>+SUMIF(FERRIS!H:H,D:D,FERRIS!E:E)</f>
        <v>0</v>
      </c>
      <c r="AQ158" s="12">
        <f>+SUMIF(SEM!F:F,D:D,SEM!C:C)</f>
        <v>0</v>
      </c>
      <c r="AR158" s="12">
        <f>+SUMIF(Madatrade!F:F,D:D,Madatrade!C:C)</f>
        <v>0</v>
      </c>
      <c r="AS158" s="12">
        <f>+SUMIF('FLY TECH'!F:F,D:D,'FLY TECH'!D:D)</f>
        <v>158237616.11000001</v>
      </c>
      <c r="AT158" s="12">
        <f>+SUMIFS('FIRST INVESTISSEMENT'!D:D,'FIRST INVESTISSEMENT'!G:G,D:D)</f>
        <v>0</v>
      </c>
      <c r="AU158" s="164">
        <f t="shared" si="14"/>
        <v>5276801547.7459993</v>
      </c>
      <c r="AV158" s="165">
        <f t="shared" si="15"/>
        <v>1166641.9963372652</v>
      </c>
    </row>
    <row r="159" spans="1:48" hidden="1" x14ac:dyDescent="0.25">
      <c r="A159" s="11" t="str">
        <f t="shared" si="11"/>
        <v>4</v>
      </c>
      <c r="B159" s="11" t="str">
        <f t="shared" si="12"/>
        <v>40</v>
      </c>
      <c r="C159" s="11" t="str">
        <f t="shared" si="13"/>
        <v>409</v>
      </c>
      <c r="D159" s="23">
        <v>40911000</v>
      </c>
      <c r="E159" s="198" t="s">
        <v>3241</v>
      </c>
      <c r="F159" s="24" t="s">
        <v>2746</v>
      </c>
      <c r="G159" s="12">
        <f>+SUMIF(AGRIFARM!H:H,D:D,AGRIFARM!L:L)</f>
        <v>0</v>
      </c>
      <c r="H159" s="12">
        <f>+SUMIF(AGRICORP!I:I,D:D,AGRICORP!D:D)</f>
        <v>0</v>
      </c>
      <c r="I159" s="12">
        <f>+SUMIF(SMTP!D:D,D:D,SMTP!F:F)</f>
        <v>0</v>
      </c>
      <c r="J159" s="12">
        <f>+SUMIF(AGRIVET!G:G,D:D,AGRIVET!D:D)</f>
        <v>0</v>
      </c>
      <c r="K159" s="12">
        <f>+SUMIF(AGRIVAL!G:G,D:D,AGRIVAL!D:D)</f>
        <v>0</v>
      </c>
      <c r="L159" s="12">
        <f>+SUMIF(AGRIKOBA!G:G,D:D,AGRIKOBA!D:D)</f>
        <v>0</v>
      </c>
      <c r="M159" s="12">
        <f>+SUMIF(LMOI!F:F,D:D,LMOI!C:C)</f>
        <v>0</v>
      </c>
      <c r="N159" s="12">
        <f>+SUMIF(TARTINE!G:G,D:D,TARTINE!D:D)</f>
        <v>0</v>
      </c>
      <c r="O159" s="12">
        <f>+SUMIF(IDF!F:F,D:D,IDF!C:C)</f>
        <v>0</v>
      </c>
      <c r="P159" s="12">
        <f>+SUMIF(RYA!G:G,D:D,RYA!D:D)</f>
        <v>0</v>
      </c>
      <c r="Q159" s="12">
        <f>+SUMIF('SCI NOAH'!G:G,D:D,'SCI NOAH'!D:D)</f>
        <v>0</v>
      </c>
      <c r="R159" s="12">
        <f>+SUMIF(SIM!F:F,D:D,SIM!C:C)</f>
        <v>0</v>
      </c>
      <c r="S159" s="163">
        <f>+SUMIF('First Energy'!A:A,D:D,'First Energy'!C:C)</f>
        <v>0</v>
      </c>
      <c r="T159" s="163">
        <f>+SUMIF('ID Motors'!G:G,D:D,'ID Motors'!D:D)</f>
        <v>0</v>
      </c>
      <c r="U159" s="12">
        <f>+SUMIF('ID RENTAL'!G:G,D:D,'ID RENTAL'!D:D)</f>
        <v>0</v>
      </c>
      <c r="V159" s="12">
        <f>+SUMIF('MCM '!G:G,D:D,'MCM '!D:D)</f>
        <v>0</v>
      </c>
      <c r="W159" s="12">
        <f>SUMIF(AGRIMOTORS!G:G,D:D,AGRIMOTORS!D:D)</f>
        <v>0</v>
      </c>
      <c r="X159" s="12">
        <f>+SUMIF(BOVIMA!F:F,D:D,BOVIMA!C:C)</f>
        <v>0</v>
      </c>
      <c r="Y159" s="12">
        <f>+SUMIF(AGRIFEED!F:F,D:D,AGRIFEED!C:C)</f>
        <v>0</v>
      </c>
      <c r="Z159" s="12">
        <f>SUMIF(AMIP!F:F,D:D,AMIP!C:C)</f>
        <v>0</v>
      </c>
      <c r="AA159" s="12">
        <f>+SUMIF(ISF!G:G,D:D,ISF!D:D)</f>
        <v>0</v>
      </c>
      <c r="AB159" s="124">
        <f>+SUMIF(DISCOI!G:G,D:D,DISCOI!D:D)</f>
        <v>0</v>
      </c>
      <c r="AC159" s="12">
        <f>+SUMIF(MABEL!F:F,D:D,MABEL!C:C)</f>
        <v>0</v>
      </c>
      <c r="AD159" s="12">
        <f>+SUMIF(NMP!F:F,D:D,NMP!C:C)</f>
        <v>0</v>
      </c>
      <c r="AE159" s="12">
        <f>+SUMIF('AMCHO '!F:F,D:D,'AMCHO '!C:C)</f>
        <v>0</v>
      </c>
      <c r="AF159" s="12">
        <f>+SUMIF(CONFORTIS!G:G,D:D,CONFORTIS!D:D)</f>
        <v>0</v>
      </c>
      <c r="AG159" s="12">
        <f>+SUMIF('IRS IMMO'!G:G,D:D,'IRS IMMO'!D:D)</f>
        <v>0</v>
      </c>
      <c r="AH159" s="12">
        <f>+SUMIFS(AGRIVETAM!C:C,AGRIVETAM!F:F,D:D)</f>
        <v>0</v>
      </c>
      <c r="AI159" s="12">
        <f>+SUMIF(EUROPAINTS!F:F,D:D,EUROPAINTS!C:C)</f>
        <v>0</v>
      </c>
      <c r="AJ159" s="12">
        <f>+SUMIF('VET ABE'!F:F,D:D,'VET ABE'!D:D)</f>
        <v>0</v>
      </c>
      <c r="AK159" s="12">
        <f>SUMIF('VET FIA'!F:F,D:D,'VET FIA'!D:D)</f>
        <v>0</v>
      </c>
      <c r="AL159" s="12">
        <f>+SUMIF('CSS SAKAY'!F:F,D:D,'CSS SAKAY'!C:C)</f>
        <v>0</v>
      </c>
      <c r="AM159" s="12"/>
      <c r="AN159" s="12">
        <f>SUMIF('United Malagasy'!F:F,D:D,'United Malagasy'!C:C)</f>
        <v>0</v>
      </c>
      <c r="AO159" s="12">
        <f>+SUMIF(NUTRIFOOD!E:E,D:D,NUTRIFOOD!C:C)</f>
        <v>200000</v>
      </c>
      <c r="AP159" s="12">
        <f>+SUMIF(FERRIS!H:H,D:D,FERRIS!E:E)</f>
        <v>0</v>
      </c>
      <c r="AQ159" s="12">
        <f>+SUMIF(SEM!F:F,D:D,SEM!C:C)</f>
        <v>0</v>
      </c>
      <c r="AR159" s="12">
        <f>+SUMIF(Madatrade!F:F,D:D,Madatrade!C:C)</f>
        <v>0</v>
      </c>
      <c r="AS159" s="12">
        <f>+SUMIF('FLY TECH'!F:F,D:D,'FLY TECH'!D:D)</f>
        <v>0</v>
      </c>
      <c r="AT159" s="12">
        <f>+SUMIFS('FIRST INVESTISSEMENT'!D:D,'FIRST INVESTISSEMENT'!G:G,D:D)</f>
        <v>0</v>
      </c>
      <c r="AU159" s="164">
        <f t="shared" si="14"/>
        <v>200000</v>
      </c>
      <c r="AV159" s="165">
        <f t="shared" si="15"/>
        <v>44.217770396751028</v>
      </c>
    </row>
    <row r="160" spans="1:48" hidden="1" x14ac:dyDescent="0.25">
      <c r="A160" s="11" t="str">
        <f t="shared" si="11"/>
        <v>4</v>
      </c>
      <c r="B160" s="11" t="str">
        <f t="shared" si="12"/>
        <v>40</v>
      </c>
      <c r="C160" s="11" t="str">
        <f t="shared" si="13"/>
        <v>409</v>
      </c>
      <c r="D160" s="23">
        <v>40920000</v>
      </c>
      <c r="E160" s="198" t="s">
        <v>3241</v>
      </c>
      <c r="F160" s="24" t="s">
        <v>287</v>
      </c>
      <c r="G160" s="12">
        <f>+SUMIF(AGRIFARM!H:H,D:D,AGRIFARM!L:L)</f>
        <v>0</v>
      </c>
      <c r="H160" s="12">
        <f>+SUMIF(AGRICORP!I:I,D:D,AGRICORP!D:D)</f>
        <v>0</v>
      </c>
      <c r="I160" s="12">
        <f>+SUMIF(SMTP!D:D,D:D,SMTP!F:F)</f>
        <v>85605819.040000007</v>
      </c>
      <c r="J160" s="12">
        <f>+SUMIF(AGRIVET!G:G,D:D,AGRIVET!D:D)</f>
        <v>0</v>
      </c>
      <c r="K160" s="12">
        <f>+SUMIF(AGRIVAL!G:G,D:D,AGRIVAL!D:D)</f>
        <v>55712938.130000003</v>
      </c>
      <c r="L160" s="12">
        <f>+SUMIF(AGRIKOBA!G:G,D:D,AGRIKOBA!D:D)</f>
        <v>4593682.26</v>
      </c>
      <c r="M160" s="12">
        <f>+SUMIF(LMOI!F:F,D:D,LMOI!C:C)</f>
        <v>0</v>
      </c>
      <c r="N160" s="12">
        <f>+SUMIF(TARTINE!G:G,D:D,TARTINE!D:D)</f>
        <v>0</v>
      </c>
      <c r="O160" s="12">
        <f>+SUMIF(IDF!F:F,D:D,IDF!C:C)</f>
        <v>0</v>
      </c>
      <c r="P160" s="12">
        <f>+SUMIF(RYA!G:G,D:D,RYA!D:D)</f>
        <v>134743886.03999999</v>
      </c>
      <c r="Q160" s="12">
        <f>+SUMIF('SCI NOAH'!G:G,D:D,'SCI NOAH'!D:D)</f>
        <v>0</v>
      </c>
      <c r="R160" s="12">
        <f>+SUMIF(SIM!F:F,D:D,SIM!C:C)</f>
        <v>0</v>
      </c>
      <c r="S160" s="163">
        <f>+SUMIF('First Energy'!A:A,D:D,'First Energy'!C:C)</f>
        <v>0</v>
      </c>
      <c r="T160" s="163">
        <f>+SUMIF('ID Motors'!G:G,D:D,'ID Motors'!D:D)</f>
        <v>0</v>
      </c>
      <c r="U160" s="12">
        <f>+SUMIF('ID RENTAL'!G:G,D:D,'ID RENTAL'!D:D)</f>
        <v>0</v>
      </c>
      <c r="V160" s="12">
        <f>+SUMIF('MCM '!G:G,D:D,'MCM '!D:D)</f>
        <v>0</v>
      </c>
      <c r="W160" s="12">
        <f>SUMIF(AGRIMOTORS!G:G,D:D,AGRIMOTORS!D:D)</f>
        <v>43330986.009999998</v>
      </c>
      <c r="X160" s="12">
        <f>+SUMIF(BOVIMA!F:F,D:D,BOVIMA!C:C)</f>
        <v>0</v>
      </c>
      <c r="Y160" s="12">
        <f>+SUMIF(AGRIFEED!F:F,D:D,AGRIFEED!C:C)</f>
        <v>0</v>
      </c>
      <c r="Z160" s="12">
        <f>SUMIF(AMIP!F:F,D:D,AMIP!C:C)</f>
        <v>0</v>
      </c>
      <c r="AA160" s="12">
        <f>+SUMIF(ISF!G:G,D:D,ISF!D:D)</f>
        <v>0</v>
      </c>
      <c r="AB160" s="124">
        <f>+SUMIF(DISCOI!G:G,D:D,DISCOI!D:D)</f>
        <v>0</v>
      </c>
      <c r="AC160" s="12">
        <f>+SUMIF(MABEL!F:F,D:D,MABEL!C:C)</f>
        <v>0</v>
      </c>
      <c r="AD160" s="12">
        <f>+SUMIF(NMP!F:F,D:D,NMP!C:C)</f>
        <v>0</v>
      </c>
      <c r="AE160" s="12">
        <f>+SUMIF('AMCHO '!F:F,D:D,'AMCHO '!C:C)</f>
        <v>0</v>
      </c>
      <c r="AF160" s="12">
        <f>+SUMIF(CONFORTIS!G:G,D:D,CONFORTIS!D:D)</f>
        <v>0</v>
      </c>
      <c r="AG160" s="12">
        <f>+SUMIF('IRS IMMO'!G:G,D:D,'IRS IMMO'!D:D)</f>
        <v>0</v>
      </c>
      <c r="AH160" s="12">
        <f>+SUMIFS(AGRIVETAM!C:C,AGRIVETAM!F:F,D:D)</f>
        <v>0</v>
      </c>
      <c r="AI160" s="12">
        <f>+SUMIF(EUROPAINTS!F:F,D:D,EUROPAINTS!C:C)</f>
        <v>0</v>
      </c>
      <c r="AJ160" s="12">
        <f>+SUMIF('VET ABE'!F:F,D:D,'VET ABE'!D:D)</f>
        <v>0</v>
      </c>
      <c r="AK160" s="12">
        <f>SUMIF('VET FIA'!F:F,D:D,'VET FIA'!D:D)</f>
        <v>0</v>
      </c>
      <c r="AL160" s="12">
        <f>+SUMIF('CSS SAKAY'!F:F,D:D,'CSS SAKAY'!C:C)</f>
        <v>0</v>
      </c>
      <c r="AN160" s="12">
        <f>SUMIF('United Malagasy'!F:F,D:D,'United Malagasy'!C:C)</f>
        <v>0</v>
      </c>
      <c r="AO160" s="12">
        <f>+SUMIF(NUTRIFOOD!E:E,D:D,NUTRIFOOD!C:C)</f>
        <v>0</v>
      </c>
      <c r="AP160" s="12">
        <f>+SUMIF(FERRIS!H:H,D:D,FERRIS!E:E)</f>
        <v>0</v>
      </c>
      <c r="AQ160" s="12">
        <f>+SUMIF(SEM!F:F,D:D,SEM!C:C)</f>
        <v>0</v>
      </c>
      <c r="AR160" s="12">
        <f>+SUMIF(Madatrade!F:F,D:D,Madatrade!C:C)</f>
        <v>0</v>
      </c>
      <c r="AS160" s="12">
        <f>+SUMIF('FLY TECH'!F:F,D:D,'FLY TECH'!D:D)</f>
        <v>12539268.720000001</v>
      </c>
      <c r="AT160" s="12">
        <f>+SUMIFS('FIRST INVESTISSEMENT'!D:D,'FIRST INVESTISSEMENT'!G:G,D:D)</f>
        <v>0</v>
      </c>
      <c r="AU160" s="164">
        <f t="shared" si="14"/>
        <v>336526580.20000005</v>
      </c>
      <c r="AV160" s="165">
        <f t="shared" si="15"/>
        <v>74402.275278437111</v>
      </c>
    </row>
    <row r="161" spans="1:48" hidden="1" x14ac:dyDescent="0.25">
      <c r="A161" s="11" t="str">
        <f t="shared" si="11"/>
        <v>4</v>
      </c>
      <c r="B161" s="11" t="str">
        <f t="shared" si="12"/>
        <v>40</v>
      </c>
      <c r="C161" s="11" t="str">
        <f t="shared" si="13"/>
        <v>409</v>
      </c>
      <c r="D161" s="23">
        <v>40960000</v>
      </c>
      <c r="E161" s="198" t="s">
        <v>3241</v>
      </c>
      <c r="F161" s="24" t="s">
        <v>2175</v>
      </c>
      <c r="G161" s="12">
        <f>+SUMIF(AGRIFARM!H:H,D:D,AGRIFARM!L:L)</f>
        <v>0</v>
      </c>
      <c r="H161" s="12">
        <f>+SUMIF(AGRICORP!I:I,D:D,AGRICORP!D:D)</f>
        <v>0</v>
      </c>
      <c r="I161" s="12">
        <f>+SUMIF(SMTP!D:D,D:D,SMTP!F:F)</f>
        <v>0</v>
      </c>
      <c r="J161" s="12">
        <f>+SUMIF(AGRIVET!G:G,D:D,AGRIVET!D:D)</f>
        <v>0</v>
      </c>
      <c r="K161" s="12">
        <f>+SUMIF(AGRIVAL!G:G,D:D,AGRIVAL!D:D)</f>
        <v>0</v>
      </c>
      <c r="L161" s="12">
        <f>+SUMIF(AGRIKOBA!G:G,D:D,AGRIKOBA!D:D)</f>
        <v>0</v>
      </c>
      <c r="M161" s="12">
        <f>+SUMIF(LMOI!F:F,D:D,LMOI!C:C)</f>
        <v>0</v>
      </c>
      <c r="N161" s="12">
        <f>+SUMIF(TARTINE!G:G,D:D,TARTINE!D:D)</f>
        <v>0</v>
      </c>
      <c r="O161" s="12">
        <f>+SUMIF(IDF!F:F,D:D,IDF!C:C)</f>
        <v>0</v>
      </c>
      <c r="P161" s="12">
        <f>+SUMIF(RYA!G:G,D:D,RYA!D:D)</f>
        <v>0</v>
      </c>
      <c r="Q161" s="12">
        <f>+SUMIF('SCI NOAH'!G:G,D:D,'SCI NOAH'!D:D)</f>
        <v>0</v>
      </c>
      <c r="R161" s="12">
        <f>+SUMIF(SIM!F:F,D:D,SIM!C:C)</f>
        <v>0</v>
      </c>
      <c r="S161" s="163">
        <f>+SUMIF('First Energy'!A:A,D:D,'First Energy'!C:C)</f>
        <v>0</v>
      </c>
      <c r="T161" s="163">
        <f>+SUMIF('ID Motors'!G:G,D:D,'ID Motors'!D:D)</f>
        <v>2980800</v>
      </c>
      <c r="U161" s="12">
        <f>+SUMIF('ID RENTAL'!G:G,D:D,'ID RENTAL'!D:D)</f>
        <v>0</v>
      </c>
      <c r="V161" s="12">
        <f>+SUMIF('MCM '!G:G,D:D,'MCM '!D:D)</f>
        <v>0</v>
      </c>
      <c r="W161" s="12">
        <f>SUMIF(AGRIMOTORS!G:G,D:D,AGRIMOTORS!D:D)</f>
        <v>0</v>
      </c>
      <c r="X161" s="12">
        <f>+SUMIF(BOVIMA!F:F,D:D,BOVIMA!C:C)</f>
        <v>0</v>
      </c>
      <c r="Y161" s="12">
        <f>+SUMIF(AGRIFEED!F:F,D:D,AGRIFEED!C:C)</f>
        <v>0</v>
      </c>
      <c r="Z161" s="12">
        <f>SUMIF(AMIP!F:F,D:D,AMIP!C:C)</f>
        <v>0</v>
      </c>
      <c r="AA161" s="12">
        <f>+SUMIF(ISF!G:G,D:D,ISF!D:D)</f>
        <v>0</v>
      </c>
      <c r="AB161" s="124">
        <f>+SUMIF(DISCOI!G:G,D:D,DISCOI!D:D)</f>
        <v>0</v>
      </c>
      <c r="AC161" s="12">
        <f>+SUMIF(MABEL!F:F,D:D,MABEL!C:C)</f>
        <v>0</v>
      </c>
      <c r="AD161" s="12">
        <f>+SUMIF(NMP!F:F,D:D,NMP!C:C)</f>
        <v>0</v>
      </c>
      <c r="AE161" s="12">
        <f>+SUMIF('AMCHO '!F:F,D:D,'AMCHO '!C:C)</f>
        <v>0</v>
      </c>
      <c r="AF161" s="12">
        <f>+SUMIF(CONFORTIS!G:G,D:D,CONFORTIS!D:D)</f>
        <v>0</v>
      </c>
      <c r="AG161" s="12">
        <f>+SUMIF('IRS IMMO'!G:G,D:D,'IRS IMMO'!D:D)</f>
        <v>0</v>
      </c>
      <c r="AH161" s="12">
        <f>+SUMIFS(AGRIVETAM!C:C,AGRIVETAM!F:F,D:D)</f>
        <v>0</v>
      </c>
      <c r="AI161" s="12">
        <f>+SUMIF(EUROPAINTS!F:F,D:D,EUROPAINTS!C:C)</f>
        <v>0</v>
      </c>
      <c r="AJ161" s="12">
        <f>+SUMIF('VET ABE'!F:F,D:D,'VET ABE'!D:D)</f>
        <v>0</v>
      </c>
      <c r="AK161" s="12">
        <f>SUMIF('VET FIA'!F:F,D:D,'VET FIA'!D:D)</f>
        <v>0</v>
      </c>
      <c r="AL161" s="12">
        <f>+SUMIF('CSS SAKAY'!F:F,D:D,'CSS SAKAY'!C:C)</f>
        <v>0</v>
      </c>
      <c r="AM161" s="12"/>
      <c r="AN161" s="12">
        <f>SUMIF('United Malagasy'!F:F,D:D,'United Malagasy'!C:C)</f>
        <v>0</v>
      </c>
      <c r="AO161" s="12">
        <f>+SUMIF(NUTRIFOOD!E:E,D:D,NUTRIFOOD!C:C)</f>
        <v>0</v>
      </c>
      <c r="AP161" s="12">
        <f>+SUMIF(FERRIS!H:H,D:D,FERRIS!E:E)</f>
        <v>0</v>
      </c>
      <c r="AQ161" s="12">
        <f>+SUMIF(SEM!F:F,D:D,SEM!C:C)</f>
        <v>0</v>
      </c>
      <c r="AR161" s="12">
        <f>+SUMIF(Madatrade!F:F,D:D,Madatrade!C:C)</f>
        <v>0</v>
      </c>
      <c r="AS161" s="12">
        <f>+SUMIF('FLY TECH'!F:F,D:D,'FLY TECH'!D:D)</f>
        <v>0</v>
      </c>
      <c r="AT161" s="12">
        <f>+SUMIFS('FIRST INVESTISSEMENT'!D:D,'FIRST INVESTISSEMENT'!G:G,D:D)</f>
        <v>0</v>
      </c>
      <c r="AU161" s="164">
        <f t="shared" si="14"/>
        <v>2980800</v>
      </c>
      <c r="AV161" s="165">
        <f t="shared" si="15"/>
        <v>659.02164999317733</v>
      </c>
    </row>
    <row r="162" spans="1:48" hidden="1" x14ac:dyDescent="0.25">
      <c r="A162" s="11" t="str">
        <f t="shared" si="11"/>
        <v>4</v>
      </c>
      <c r="B162" s="11" t="str">
        <f t="shared" si="12"/>
        <v>40</v>
      </c>
      <c r="C162" s="11" t="str">
        <f t="shared" si="13"/>
        <v>409</v>
      </c>
      <c r="D162" s="23">
        <v>40980000</v>
      </c>
      <c r="E162" s="198" t="s">
        <v>3241</v>
      </c>
      <c r="F162" s="57" t="s">
        <v>846</v>
      </c>
      <c r="G162" s="12">
        <f>+SUMIF(AGRIFARM!H:H,D:D,AGRIFARM!L:L)</f>
        <v>0</v>
      </c>
      <c r="H162" s="12">
        <f>+SUMIF(AGRICORP!I:I,D:D,AGRICORP!D:D)</f>
        <v>0</v>
      </c>
      <c r="I162" s="12">
        <f>+SUMIF(SMTP!D:D,D:D,SMTP!F:F)</f>
        <v>0</v>
      </c>
      <c r="J162" s="12">
        <f>+SUMIF(AGRIVET!G:G,D:D,AGRIVET!D:D)</f>
        <v>0</v>
      </c>
      <c r="K162" s="12">
        <f>+SUMIF(AGRIVAL!G:G,D:D,AGRIVAL!D:D)</f>
        <v>0</v>
      </c>
      <c r="L162" s="12">
        <f>+SUMIF(AGRIKOBA!G:G,D:D,AGRIKOBA!D:D)</f>
        <v>0</v>
      </c>
      <c r="M162" s="12">
        <f>+SUMIF(LMOI!F:F,D:D,LMOI!C:C)</f>
        <v>0</v>
      </c>
      <c r="N162" s="12">
        <f>+SUMIF(TARTINE!G:G,D:D,TARTINE!D:D)</f>
        <v>0</v>
      </c>
      <c r="O162" s="12">
        <f>+SUMIF(IDF!F:F,D:D,IDF!C:C)</f>
        <v>0</v>
      </c>
      <c r="P162" s="12">
        <f>+SUMIF(RYA!G:G,D:D,RYA!D:D)</f>
        <v>0</v>
      </c>
      <c r="Q162" s="12">
        <f>+SUMIF('SCI NOAH'!G:G,D:D,'SCI NOAH'!D:D)</f>
        <v>0</v>
      </c>
      <c r="R162" s="12">
        <f>+SUMIF(SIM!F:F,D:D,SIM!C:C)</f>
        <v>0</v>
      </c>
      <c r="S162" s="163">
        <f>+SUMIF('First Energy'!A:A,D:D,'First Energy'!C:C)</f>
        <v>0</v>
      </c>
      <c r="T162" s="163">
        <f>+SUMIF('ID Motors'!G:G,D:D,'ID Motors'!D:D)</f>
        <v>0</v>
      </c>
      <c r="U162" s="12">
        <f>+SUMIF('ID RENTAL'!G:G,D:D,'ID RENTAL'!D:D)</f>
        <v>0</v>
      </c>
      <c r="V162" s="12">
        <f>+SUMIF('MCM '!G:G,D:D,'MCM '!D:D)</f>
        <v>0</v>
      </c>
      <c r="W162" s="12">
        <f>SUMIF(AGRIMOTORS!G:G,D:D,AGRIMOTORS!D:D)</f>
        <v>0</v>
      </c>
      <c r="X162" s="12">
        <f>+SUMIF(BOVIMA!F:F,D:D,BOVIMA!C:C)</f>
        <v>0</v>
      </c>
      <c r="Y162" s="12">
        <f>+SUMIF(AGRIFEED!F:F,D:D,AGRIFEED!C:C)</f>
        <v>0</v>
      </c>
      <c r="Z162" s="12">
        <f>SUMIF(AMIP!F:F,D:D,AMIP!C:C)</f>
        <v>0</v>
      </c>
      <c r="AA162" s="12">
        <f>+SUMIF(ISF!G:G,D:D,ISF!D:D)</f>
        <v>0</v>
      </c>
      <c r="AB162" s="124">
        <f>+SUMIF(DISCOI!G:G,D:D,DISCOI!D:D)</f>
        <v>0</v>
      </c>
      <c r="AC162" s="12">
        <f>+SUMIF(MABEL!F:F,D:D,MABEL!C:C)</f>
        <v>0</v>
      </c>
      <c r="AD162" s="12">
        <f>+SUMIF(NMP!F:F,D:D,NMP!C:C)</f>
        <v>0</v>
      </c>
      <c r="AE162" s="12">
        <f>+SUMIF('AMCHO '!F:F,D:D,'AMCHO '!C:C)</f>
        <v>0</v>
      </c>
      <c r="AF162" s="12">
        <f>+SUMIF(CONFORTIS!G:G,D:D,CONFORTIS!D:D)</f>
        <v>0</v>
      </c>
      <c r="AG162" s="12">
        <f>+SUMIF('IRS IMMO'!G:G,D:D,'IRS IMMO'!D:D)</f>
        <v>0</v>
      </c>
      <c r="AH162" s="12">
        <f>+SUMIFS(AGRIVETAM!C:C,AGRIVETAM!F:F,D:D)</f>
        <v>0</v>
      </c>
      <c r="AI162" s="12">
        <f>+SUMIF(EUROPAINTS!F:F,D:D,EUROPAINTS!C:C)</f>
        <v>0</v>
      </c>
      <c r="AJ162" s="12">
        <f>+SUMIF('VET ABE'!F:F,D:D,'VET ABE'!D:D)</f>
        <v>0</v>
      </c>
      <c r="AK162" s="12">
        <f>SUMIF('VET FIA'!F:F,D:D,'VET FIA'!D:D)</f>
        <v>3066400</v>
      </c>
      <c r="AL162" s="12">
        <f>+SUMIF('CSS SAKAY'!F:F,D:D,'CSS SAKAY'!C:C)</f>
        <v>0</v>
      </c>
      <c r="AM162" s="12"/>
      <c r="AN162" s="12">
        <f>SUMIF('United Malagasy'!F:F,D:D,'United Malagasy'!C:C)</f>
        <v>0</v>
      </c>
      <c r="AO162" s="12">
        <f>+SUMIF(NUTRIFOOD!E:E,D:D,NUTRIFOOD!C:C)</f>
        <v>0</v>
      </c>
      <c r="AP162" s="12">
        <f>+SUMIF(FERRIS!H:H,D:D,FERRIS!E:E)</f>
        <v>0</v>
      </c>
      <c r="AQ162" s="12">
        <f>+SUMIF(SEM!F:F,D:D,SEM!C:C)</f>
        <v>0</v>
      </c>
      <c r="AR162" s="12">
        <f>+SUMIF(Madatrade!F:F,D:D,Madatrade!C:C)</f>
        <v>0</v>
      </c>
      <c r="AS162" s="12">
        <f>+SUMIF('FLY TECH'!F:F,D:D,'FLY TECH'!D:D)</f>
        <v>0</v>
      </c>
      <c r="AT162" s="12">
        <f>+SUMIFS('FIRST INVESTISSEMENT'!D:D,'FIRST INVESTISSEMENT'!G:G,D:D)</f>
        <v>0</v>
      </c>
      <c r="AU162" s="164">
        <f t="shared" si="14"/>
        <v>3066400</v>
      </c>
      <c r="AV162" s="165">
        <f t="shared" si="15"/>
        <v>677.9468557229867</v>
      </c>
    </row>
    <row r="163" spans="1:48" hidden="1" x14ac:dyDescent="0.25">
      <c r="A163" s="11" t="str">
        <f t="shared" si="11"/>
        <v>4</v>
      </c>
      <c r="B163" s="11" t="str">
        <f t="shared" si="12"/>
        <v>41</v>
      </c>
      <c r="C163" s="11" t="str">
        <f t="shared" si="13"/>
        <v>411</v>
      </c>
      <c r="D163" s="23">
        <v>41100000</v>
      </c>
      <c r="E163" s="119" t="str">
        <f t="shared" ref="E163:E175" si="17">+IF(AU:AU&gt;0,"BIL18","BIL40")</f>
        <v>BIL18</v>
      </c>
      <c r="F163" s="24" t="s">
        <v>70</v>
      </c>
      <c r="G163" s="12">
        <f>+SUMIF(AGRIFARM!H:H,D:D,AGRIFARM!L:L)</f>
        <v>1485470517.6099999</v>
      </c>
      <c r="H163" s="12">
        <f>+SUMIF(AGRICORP!I:I,D:D,AGRICORP!D:D)</f>
        <v>0</v>
      </c>
      <c r="I163" s="12">
        <f>+SUMIF(SMTP!D:D,D:D,SMTP!F:F)</f>
        <v>0</v>
      </c>
      <c r="J163" s="12">
        <f>+SUMIF(AGRIVET!G:G,D:D,AGRIVET!D:D)</f>
        <v>16384608435.690001</v>
      </c>
      <c r="K163" s="12">
        <f>+SUMIF(AGRIVAL!G:G,D:D,AGRIVAL!D:D)</f>
        <v>0</v>
      </c>
      <c r="L163" s="12">
        <f>+SUMIF(AGRIKOBA!G:G,D:D,AGRIKOBA!D:D)</f>
        <v>0</v>
      </c>
      <c r="M163" s="12">
        <f>+SUMIF(LMOI!F:F,D:D,LMOI!C:C)</f>
        <v>6401840003.6199999</v>
      </c>
      <c r="N163" s="12">
        <f>+SUMIF(TARTINE!G:G,D:D,TARTINE!D:D)</f>
        <v>411210216.88999999</v>
      </c>
      <c r="O163" s="12">
        <f>+SUMIF(IDF!F:F,D:D,IDF!C:C)</f>
        <v>1009817377</v>
      </c>
      <c r="P163" s="12">
        <f>+SUMIF(RYA!G:G,D:D,RYA!D:D)</f>
        <v>395615549.5</v>
      </c>
      <c r="Q163" s="12">
        <f>+SUMIF('SCI NOAH'!G:G,D:D,'SCI NOAH'!D:D)</f>
        <v>0</v>
      </c>
      <c r="R163" s="12">
        <f>+SUMIF(SIM!F:F,D:D,SIM!C:C)</f>
        <v>73550610.079999894</v>
      </c>
      <c r="S163" s="163">
        <f>+SUMIF('First Energy'!A:A,D:D,'First Energy'!C:C)</f>
        <v>4005335267.3899999</v>
      </c>
      <c r="T163" s="163">
        <f>+SUMIF('ID Motors'!G:G,D:D,'ID Motors'!D:D)</f>
        <v>-2242417875.1700001</v>
      </c>
      <c r="U163" s="12">
        <f>+SUMIF('ID RENTAL'!G:G,D:D,'ID RENTAL'!D:D)</f>
        <v>0</v>
      </c>
      <c r="V163" s="12">
        <f>+SUMIF('MCM '!G:G,D:D,'MCM '!D:D)</f>
        <v>898155502.73099995</v>
      </c>
      <c r="W163" s="12">
        <f>SUMIF(AGRIMOTORS!G:G,D:D,AGRIMOTORS!D:D)</f>
        <v>0</v>
      </c>
      <c r="X163" s="12">
        <f>+SUMIF(BOVIMA!F:F,D:D,BOVIMA!C:C)</f>
        <v>0</v>
      </c>
      <c r="Y163" s="12">
        <f>+SUMIF(AGRIFEED!F:F,D:D,AGRIFEED!C:C)</f>
        <v>0</v>
      </c>
      <c r="Z163" s="12">
        <f>SUMIF(AMIP!F:F,D:D,AMIP!C:C)</f>
        <v>0</v>
      </c>
      <c r="AA163" s="12">
        <f>+SUMIF(ISF!G:G,D:D,ISF!D:D)</f>
        <v>0</v>
      </c>
      <c r="AB163" s="124">
        <f>+SUMIF(DISCOI!G:G,D:D,DISCOI!D:D)</f>
        <v>797704556.72000003</v>
      </c>
      <c r="AC163" s="12">
        <f>+SUMIF(MABEL!F:F,D:D,MABEL!C:C)</f>
        <v>156910308.19999999</v>
      </c>
      <c r="AD163" s="12">
        <f>+SUMIF(NMP!F:F,D:D,NMP!C:C)</f>
        <v>38958560.560000002</v>
      </c>
      <c r="AE163" s="12">
        <f>+SUMIF('AMCHO '!F:F,D:D,'AMCHO '!C:C)</f>
        <v>2133747573.8</v>
      </c>
      <c r="AF163" s="12">
        <f>+SUMIF(CONFORTIS!G:G,D:D,CONFORTIS!D:D)</f>
        <v>0</v>
      </c>
      <c r="AG163" s="12">
        <f>+SUMIF('IRS IMMO'!G:G,D:D,'IRS IMMO'!D:D)</f>
        <v>42535949.240000002</v>
      </c>
      <c r="AH163" s="12">
        <f>+SUMIFS(AGRIVETAM!C:C,AGRIVETAM!F:F,D:D)</f>
        <v>935895030.87</v>
      </c>
      <c r="AI163" s="12">
        <f>+SUMIF(EUROPAINTS!F:F,D:D,EUROPAINTS!C:C)</f>
        <v>514432938.63999999</v>
      </c>
      <c r="AJ163" s="12">
        <f>+SUMIF('VET ABE'!F:F,D:D,'VET ABE'!D:D)</f>
        <v>873603650.63999999</v>
      </c>
      <c r="AK163" s="12">
        <f>SUMIF('VET FIA'!F:F,D:D,'VET FIA'!D:D)</f>
        <v>361451511.70999998</v>
      </c>
      <c r="AL163" s="12">
        <f>+SUMIF('CSS SAKAY'!F:F,D:D,'CSS SAKAY'!C:C)</f>
        <v>0</v>
      </c>
      <c r="AM163" s="12"/>
      <c r="AN163" s="12">
        <f>SUMIF('United Malagasy'!F:F,D:D,'United Malagasy'!C:C)</f>
        <v>71927305.359999999</v>
      </c>
      <c r="AO163" s="12">
        <f>+SUMIF(NUTRIFOOD!E:E,D:D,NUTRIFOOD!C:C)</f>
        <v>0</v>
      </c>
      <c r="AP163" s="12">
        <f>+SUMIF(FERRIS!H:H,D:D,FERRIS!E:E)</f>
        <v>2181357827.8400002</v>
      </c>
      <c r="AQ163" s="12">
        <f>+SUMIF(SEM!F:F,D:D,SEM!C:C)</f>
        <v>2281947912.4200001</v>
      </c>
      <c r="AR163" s="12">
        <f>+SUMIF(Madatrade!F:F,D:D,Madatrade!C:C)</f>
        <v>2319861731.3099999</v>
      </c>
      <c r="AS163" s="12">
        <f>+SUMIF('FLY TECH'!F:F,D:D,'FLY TECH'!D:D)</f>
        <v>0</v>
      </c>
      <c r="AT163" s="12">
        <f>+SUMIFS('FIRST INVESTISSEMENT'!D:D,'FIRST INVESTISSEMENT'!G:G,D:D)</f>
        <v>627277477.16999996</v>
      </c>
      <c r="AU163" s="164">
        <f t="shared" si="14"/>
        <v>42160797939.820984</v>
      </c>
      <c r="AV163" s="165">
        <f t="shared" si="15"/>
        <v>9321282.4152340908</v>
      </c>
    </row>
    <row r="164" spans="1:48" hidden="1" x14ac:dyDescent="0.25">
      <c r="A164" s="11" t="str">
        <f t="shared" si="11"/>
        <v>4</v>
      </c>
      <c r="B164" s="11" t="str">
        <f t="shared" si="12"/>
        <v>41</v>
      </c>
      <c r="C164" s="11" t="str">
        <f t="shared" si="13"/>
        <v>411</v>
      </c>
      <c r="D164" s="23">
        <v>41110000</v>
      </c>
      <c r="E164" s="119" t="str">
        <f t="shared" si="17"/>
        <v>BIL18</v>
      </c>
      <c r="F164" s="24" t="s">
        <v>297</v>
      </c>
      <c r="G164" s="12">
        <f>+SUMIF(AGRIFARM!H:H,D:D,AGRIFARM!L:L)</f>
        <v>0</v>
      </c>
      <c r="H164" s="12">
        <f>+SUMIF(AGRICORP!I:I,D:D,AGRICORP!D:D)</f>
        <v>0</v>
      </c>
      <c r="I164" s="12">
        <f>+SUMIF(SMTP!D:D,D:D,SMTP!F:F)</f>
        <v>4090338729.6799998</v>
      </c>
      <c r="J164" s="12">
        <f>+SUMIF(AGRIVET!G:G,D:D,AGRIVET!D:D)</f>
        <v>0</v>
      </c>
      <c r="K164" s="12">
        <f>+SUMIF(AGRIVAL!G:G,D:D,AGRIVAL!D:D)</f>
        <v>9785713623.4799995</v>
      </c>
      <c r="L164" s="12">
        <f>+SUMIF(AGRIKOBA!G:G,D:D,AGRIKOBA!D:D)</f>
        <v>481956151.45999998</v>
      </c>
      <c r="M164" s="12">
        <f>+SUMIF(LMOI!F:F,D:D,LMOI!C:C)</f>
        <v>395942160</v>
      </c>
      <c r="N164" s="12">
        <f>+SUMIF(TARTINE!G:G,D:D,TARTINE!D:D)</f>
        <v>0</v>
      </c>
      <c r="O164" s="12">
        <f>+SUMIF(IDF!F:F,D:D,IDF!C:C)</f>
        <v>0</v>
      </c>
      <c r="P164" s="12">
        <f>+SUMIF(RYA!G:G,D:D,RYA!D:D)</f>
        <v>0</v>
      </c>
      <c r="Q164" s="12">
        <f>+SUMIF('SCI NOAH'!G:G,D:D,'SCI NOAH'!D:D)</f>
        <v>0</v>
      </c>
      <c r="R164" s="12">
        <f>+SUMIF(SIM!F:F,D:D,SIM!C:C)</f>
        <v>0</v>
      </c>
      <c r="S164" s="163">
        <f>+SUMIF('First Energy'!A:A,D:D,'First Energy'!C:C)</f>
        <v>0</v>
      </c>
      <c r="T164" s="163">
        <f>+SUMIF('ID Motors'!G:G,D:D,'ID Motors'!D:D)</f>
        <v>-9273810.4800000004</v>
      </c>
      <c r="U164" s="12">
        <f>+SUMIF('ID RENTAL'!G:G,D:D,'ID RENTAL'!D:D)</f>
        <v>2269541222.6799998</v>
      </c>
      <c r="V164" s="12">
        <f>+SUMIF('MCM '!G:G,D:D,'MCM '!D:D)</f>
        <v>0</v>
      </c>
      <c r="W164" s="12">
        <f>SUMIF(AGRIMOTORS!G:G,D:D,AGRIMOTORS!D:D)</f>
        <v>861565618.55999994</v>
      </c>
      <c r="X164" s="12">
        <f>+SUMIF(BOVIMA!F:F,D:D,BOVIMA!C:C)</f>
        <v>0</v>
      </c>
      <c r="Y164" s="12">
        <f>+SUMIF(AGRIFEED!F:F,D:D,AGRIFEED!C:C)</f>
        <v>0</v>
      </c>
      <c r="Z164" s="12">
        <f>SUMIF(AMIP!F:F,D:D,AMIP!C:C)</f>
        <v>0</v>
      </c>
      <c r="AA164" s="12">
        <f>+SUMIF(ISF!G:G,D:D,ISF!D:D)</f>
        <v>0</v>
      </c>
      <c r="AB164" s="124">
        <f>+SUMIF(DISCOI!G:G,D:D,DISCOI!D:D)</f>
        <v>0</v>
      </c>
      <c r="AC164" s="12">
        <f>+SUMIF(MABEL!F:F,D:D,MABEL!C:C)</f>
        <v>0</v>
      </c>
      <c r="AD164" s="12">
        <f>+SUMIF(NMP!F:F,D:D,NMP!C:C)</f>
        <v>0</v>
      </c>
      <c r="AE164" s="12">
        <f>+SUMIF('AMCHO '!F:F,D:D,'AMCHO '!C:C)</f>
        <v>0</v>
      </c>
      <c r="AF164" s="12">
        <f>+SUMIF(CONFORTIS!G:G,D:D,CONFORTIS!D:D)</f>
        <v>0</v>
      </c>
      <c r="AG164" s="12">
        <f>+SUMIF('IRS IMMO'!G:G,D:D,'IRS IMMO'!D:D)</f>
        <v>0</v>
      </c>
      <c r="AH164" s="12">
        <f>+SUMIFS(AGRIVETAM!C:C,AGRIVETAM!F:F,D:D)</f>
        <v>0</v>
      </c>
      <c r="AI164" s="12">
        <f>+SUMIF(EUROPAINTS!F:F,D:D,EUROPAINTS!C:C)</f>
        <v>0</v>
      </c>
      <c r="AJ164" s="12">
        <f>+SUMIF('VET ABE'!F:F,D:D,'VET ABE'!D:D)</f>
        <v>0</v>
      </c>
      <c r="AK164" s="12">
        <f>SUMIF('VET FIA'!F:F,D:D,'VET FIA'!D:D)</f>
        <v>0</v>
      </c>
      <c r="AL164" s="12">
        <f>+SUMIF('CSS SAKAY'!F:F,D:D,'CSS SAKAY'!C:C)</f>
        <v>0</v>
      </c>
      <c r="AN164" s="12">
        <f>SUMIF('United Malagasy'!F:F,D:D,'United Malagasy'!C:C)</f>
        <v>0</v>
      </c>
      <c r="AO164" s="12">
        <f>+SUMIF(NUTRIFOOD!E:E,D:D,NUTRIFOOD!C:C)</f>
        <v>0</v>
      </c>
      <c r="AP164" s="12">
        <f>+SUMIF(FERRIS!H:H,D:D,FERRIS!E:E)</f>
        <v>0</v>
      </c>
      <c r="AQ164" s="12">
        <f>+SUMIF(SEM!F:F,D:D,SEM!C:C)</f>
        <v>9929000</v>
      </c>
      <c r="AR164" s="12">
        <f>+SUMIF(Madatrade!F:F,D:D,Madatrade!C:C)</f>
        <v>0</v>
      </c>
      <c r="AS164" s="12">
        <f>+SUMIF('FLY TECH'!F:F,D:D,'FLY TECH'!D:D)</f>
        <v>2965650290.5100002</v>
      </c>
      <c r="AT164" s="12">
        <f>+SUMIFS('FIRST INVESTISSEMENT'!D:D,'FIRST INVESTISSEMENT'!G:G,D:D)</f>
        <v>0</v>
      </c>
      <c r="AU164" s="164">
        <f t="shared" si="14"/>
        <v>20851362985.889999</v>
      </c>
      <c r="AV164" s="165">
        <f t="shared" si="15"/>
        <v>4610003.9048469849</v>
      </c>
    </row>
    <row r="165" spans="1:48" hidden="1" x14ac:dyDescent="0.25">
      <c r="A165" s="11" t="str">
        <f t="shared" si="11"/>
        <v>4</v>
      </c>
      <c r="B165" s="11" t="str">
        <f t="shared" si="12"/>
        <v>41</v>
      </c>
      <c r="C165" s="11" t="str">
        <f t="shared" si="13"/>
        <v>411</v>
      </c>
      <c r="D165" s="23">
        <v>41120000</v>
      </c>
      <c r="E165" s="119" t="str">
        <f t="shared" si="17"/>
        <v>BIL18</v>
      </c>
      <c r="F165" s="24" t="s">
        <v>1473</v>
      </c>
      <c r="G165" s="12">
        <f>+SUMIF(AGRIFARM!H:H,D:D,AGRIFARM!L:L)</f>
        <v>0</v>
      </c>
      <c r="H165" s="12">
        <f>+SUMIF(AGRICORP!I:I,D:D,AGRICORP!D:D)</f>
        <v>0</v>
      </c>
      <c r="I165" s="12">
        <f>+SUMIF(SMTP!D:D,D:D,SMTP!F:F)</f>
        <v>5363520</v>
      </c>
      <c r="J165" s="12">
        <f>+SUMIF(AGRIVET!G:G,D:D,AGRIVET!D:D)</f>
        <v>0</v>
      </c>
      <c r="K165" s="12">
        <f>+SUMIF(AGRIVAL!G:G,D:D,AGRIVAL!D:D)</f>
        <v>0</v>
      </c>
      <c r="L165" s="12">
        <f>+SUMIF(AGRIKOBA!G:G,D:D,AGRIKOBA!D:D)</f>
        <v>0</v>
      </c>
      <c r="M165" s="12">
        <f>+SUMIF(LMOI!F:F,D:D,LMOI!C:C)</f>
        <v>0</v>
      </c>
      <c r="N165" s="12">
        <f>+SUMIF(TARTINE!G:G,D:D,TARTINE!D:D)</f>
        <v>0</v>
      </c>
      <c r="O165" s="12">
        <f>+SUMIF(IDF!F:F,D:D,IDF!C:C)</f>
        <v>0</v>
      </c>
      <c r="P165" s="12">
        <f>+SUMIF(RYA!G:G,D:D,RYA!D:D)</f>
        <v>0</v>
      </c>
      <c r="Q165" s="12">
        <f>+SUMIF('SCI NOAH'!G:G,D:D,'SCI NOAH'!D:D)</f>
        <v>0</v>
      </c>
      <c r="R165" s="12">
        <f>+SUMIF(SIM!F:F,D:D,SIM!C:C)</f>
        <v>0</v>
      </c>
      <c r="S165" s="163">
        <f>+SUMIF('First Energy'!A:A,D:D,'First Energy'!C:C)</f>
        <v>0</v>
      </c>
      <c r="T165" s="163">
        <f>+SUMIF('ID Motors'!G:G,D:D,'ID Motors'!D:D)</f>
        <v>0</v>
      </c>
      <c r="U165" s="12">
        <f>+SUMIF('ID RENTAL'!G:G,D:D,'ID RENTAL'!D:D)</f>
        <v>0</v>
      </c>
      <c r="V165" s="12">
        <f>+SUMIF('MCM '!G:G,D:D,'MCM '!D:D)</f>
        <v>0</v>
      </c>
      <c r="W165" s="12">
        <f>SUMIF(AGRIMOTORS!G:G,D:D,AGRIMOTORS!D:D)</f>
        <v>0</v>
      </c>
      <c r="X165" s="12">
        <f>+SUMIF(BOVIMA!F:F,D:D,BOVIMA!C:C)</f>
        <v>0</v>
      </c>
      <c r="Y165" s="12">
        <f>+SUMIF(AGRIFEED!F:F,D:D,AGRIFEED!C:C)</f>
        <v>0</v>
      </c>
      <c r="Z165" s="12">
        <f>SUMIF(AMIP!F:F,D:D,AMIP!C:C)</f>
        <v>0</v>
      </c>
      <c r="AA165" s="12">
        <f>+SUMIF(ISF!G:G,D:D,ISF!D:D)</f>
        <v>0</v>
      </c>
      <c r="AB165" s="124">
        <f>+SUMIF(DISCOI!G:G,D:D,DISCOI!D:D)</f>
        <v>0</v>
      </c>
      <c r="AC165" s="12">
        <f>+SUMIF(MABEL!F:F,D:D,MABEL!C:C)</f>
        <v>0</v>
      </c>
      <c r="AD165" s="12">
        <f>+SUMIF(NMP!F:F,D:D,NMP!C:C)</f>
        <v>0</v>
      </c>
      <c r="AE165" s="12">
        <f>+SUMIF('AMCHO '!F:F,D:D,'AMCHO '!C:C)</f>
        <v>0</v>
      </c>
      <c r="AF165" s="12">
        <f>+SUMIF(CONFORTIS!G:G,D:D,CONFORTIS!D:D)</f>
        <v>0</v>
      </c>
      <c r="AG165" s="12">
        <f>+SUMIF('IRS IMMO'!G:G,D:D,'IRS IMMO'!D:D)</f>
        <v>0</v>
      </c>
      <c r="AH165" s="12">
        <f>+SUMIFS(AGRIVETAM!C:C,AGRIVETAM!F:F,D:D)</f>
        <v>0</v>
      </c>
      <c r="AI165" s="12">
        <f>+SUMIF(EUROPAINTS!F:F,D:D,EUROPAINTS!C:C)</f>
        <v>0</v>
      </c>
      <c r="AJ165" s="12">
        <f>+SUMIF('VET ABE'!F:F,D:D,'VET ABE'!D:D)</f>
        <v>0</v>
      </c>
      <c r="AK165" s="12">
        <f>SUMIF('VET FIA'!F:F,D:D,'VET FIA'!D:D)</f>
        <v>0</v>
      </c>
      <c r="AL165" s="12">
        <f>+SUMIF('CSS SAKAY'!F:F,D:D,'CSS SAKAY'!C:C)</f>
        <v>0</v>
      </c>
      <c r="AM165" s="12"/>
      <c r="AN165" s="12">
        <f>SUMIF('United Malagasy'!F:F,D:D,'United Malagasy'!C:C)</f>
        <v>0</v>
      </c>
      <c r="AO165" s="12">
        <f>+SUMIF(NUTRIFOOD!E:E,D:D,NUTRIFOOD!C:C)</f>
        <v>0</v>
      </c>
      <c r="AP165" s="12">
        <f>+SUMIF(FERRIS!H:H,D:D,FERRIS!E:E)</f>
        <v>0</v>
      </c>
      <c r="AQ165" s="12">
        <f>+SUMIF(SEM!F:F,D:D,SEM!C:C)</f>
        <v>10824978.43</v>
      </c>
      <c r="AR165" s="12">
        <f>+SUMIF(Madatrade!F:F,D:D,Madatrade!C:C)</f>
        <v>0</v>
      </c>
      <c r="AS165" s="12">
        <f>+SUMIF('FLY TECH'!F:F,D:D,'FLY TECH'!D:D)</f>
        <v>0</v>
      </c>
      <c r="AT165" s="12">
        <f>+SUMIFS('FIRST INVESTISSEMENT'!D:D,'FIRST INVESTISSEMENT'!G:G,D:D)</f>
        <v>0</v>
      </c>
      <c r="AU165" s="164">
        <f t="shared" si="14"/>
        <v>16188498.43</v>
      </c>
      <c r="AV165" s="165">
        <f t="shared" si="15"/>
        <v>3579.0965332295223</v>
      </c>
    </row>
    <row r="166" spans="1:48" hidden="1" x14ac:dyDescent="0.25">
      <c r="A166" s="11" t="str">
        <f t="shared" si="11"/>
        <v>4</v>
      </c>
      <c r="B166" s="11" t="str">
        <f t="shared" si="12"/>
        <v>41</v>
      </c>
      <c r="C166" s="11" t="str">
        <f t="shared" si="13"/>
        <v>413</v>
      </c>
      <c r="D166" s="23">
        <v>41300000</v>
      </c>
      <c r="E166" s="119" t="str">
        <f t="shared" si="17"/>
        <v>BIL18</v>
      </c>
      <c r="F166" s="24" t="s">
        <v>290</v>
      </c>
      <c r="G166" s="12">
        <f>+SUMIF(AGRIFARM!H:H,D:D,AGRIFARM!L:L)</f>
        <v>0</v>
      </c>
      <c r="H166" s="12">
        <f>+SUMIF(AGRICORP!I:I,D:D,AGRICORP!D:D)</f>
        <v>0</v>
      </c>
      <c r="I166" s="12">
        <f>+SUMIF(SMTP!D:D,D:D,SMTP!F:F)</f>
        <v>148780066.02999899</v>
      </c>
      <c r="J166" s="12">
        <f>+SUMIF(AGRIVET!G:G,D:D,AGRIVET!D:D)</f>
        <v>0</v>
      </c>
      <c r="K166" s="12">
        <f>+SUMIF(AGRIVAL!G:G,D:D,AGRIVAL!D:D)</f>
        <v>225604531</v>
      </c>
      <c r="L166" s="12">
        <f>+SUMIF(AGRIKOBA!G:G,D:D,AGRIKOBA!D:D)</f>
        <v>0</v>
      </c>
      <c r="M166" s="12">
        <f>+SUMIF(LMOI!F:F,D:D,LMOI!C:C)</f>
        <v>0</v>
      </c>
      <c r="N166" s="12">
        <f>+SUMIF(TARTINE!G:G,D:D,TARTINE!D:D)</f>
        <v>0</v>
      </c>
      <c r="O166" s="12">
        <f>+SUMIF(IDF!F:F,D:D,IDF!C:C)</f>
        <v>0</v>
      </c>
      <c r="P166" s="12">
        <f>+SUMIF(RYA!G:G,D:D,RYA!D:D)</f>
        <v>0</v>
      </c>
      <c r="Q166" s="12">
        <f>+SUMIF('SCI NOAH'!G:G,D:D,'SCI NOAH'!D:D)</f>
        <v>0</v>
      </c>
      <c r="R166" s="12">
        <f>+SUMIF(SIM!F:F,D:D,SIM!C:C)</f>
        <v>0</v>
      </c>
      <c r="S166" s="163">
        <f>+SUMIF('First Energy'!A:A,D:D,'First Energy'!C:C)</f>
        <v>9720000</v>
      </c>
      <c r="T166" s="163">
        <f>+SUMIF('ID Motors'!G:G,D:D,'ID Motors'!D:D)</f>
        <v>1061515595.8</v>
      </c>
      <c r="U166" s="12">
        <f>+SUMIF('ID RENTAL'!G:G,D:D,'ID RENTAL'!D:D)</f>
        <v>117216000</v>
      </c>
      <c r="V166" s="12">
        <f>+SUMIF('MCM '!G:G,D:D,'MCM '!D:D)</f>
        <v>0</v>
      </c>
      <c r="W166" s="12">
        <f>SUMIF(AGRIMOTORS!G:G,D:D,AGRIMOTORS!D:D)</f>
        <v>-17255940</v>
      </c>
      <c r="X166" s="12">
        <f>+SUMIF(BOVIMA!F:F,D:D,BOVIMA!C:C)</f>
        <v>0</v>
      </c>
      <c r="Y166" s="12">
        <f>+SUMIF(AGRIFEED!F:F,D:D,AGRIFEED!C:C)</f>
        <v>0</v>
      </c>
      <c r="Z166" s="12">
        <f>SUMIF(AMIP!F:F,D:D,AMIP!C:C)</f>
        <v>0</v>
      </c>
      <c r="AA166" s="12">
        <f>+SUMIF(ISF!G:G,D:D,ISF!D:D)</f>
        <v>0</v>
      </c>
      <c r="AB166" s="124">
        <f>+SUMIF(DISCOI!G:G,D:D,DISCOI!D:D)</f>
        <v>0</v>
      </c>
      <c r="AC166" s="12">
        <f>+SUMIF(MABEL!F:F,D:D,MABEL!C:C)</f>
        <v>0</v>
      </c>
      <c r="AD166" s="12">
        <f>+SUMIF(NMP!F:F,D:D,NMP!C:C)</f>
        <v>0</v>
      </c>
      <c r="AE166" s="12">
        <f>+SUMIF('AMCHO '!F:F,D:D,'AMCHO '!C:C)</f>
        <v>0</v>
      </c>
      <c r="AF166" s="12">
        <f>+SUMIF(CONFORTIS!G:G,D:D,CONFORTIS!D:D)</f>
        <v>0</v>
      </c>
      <c r="AG166" s="12">
        <f>+SUMIF('IRS IMMO'!G:G,D:D,'IRS IMMO'!D:D)</f>
        <v>0</v>
      </c>
      <c r="AH166" s="12">
        <f>+SUMIFS(AGRIVETAM!C:C,AGRIVETAM!F:F,D:D)</f>
        <v>0</v>
      </c>
      <c r="AI166" s="12">
        <f>+SUMIF(EUROPAINTS!F:F,D:D,EUROPAINTS!C:C)</f>
        <v>0</v>
      </c>
      <c r="AJ166" s="12">
        <f>+SUMIF('VET ABE'!F:F,D:D,'VET ABE'!D:D)</f>
        <v>0</v>
      </c>
      <c r="AK166" s="12">
        <f>SUMIF('VET FIA'!F:F,D:D,'VET FIA'!D:D)</f>
        <v>0</v>
      </c>
      <c r="AL166" s="12">
        <f>+SUMIF('CSS SAKAY'!F:F,D:D,'CSS SAKAY'!C:C)</f>
        <v>0</v>
      </c>
      <c r="AN166" s="12">
        <f>SUMIF('United Malagasy'!F:F,D:D,'United Malagasy'!C:C)</f>
        <v>56400000</v>
      </c>
      <c r="AO166" s="12">
        <f>+SUMIF(NUTRIFOOD!E:E,D:D,NUTRIFOOD!C:C)</f>
        <v>0</v>
      </c>
      <c r="AP166" s="12">
        <f>+SUMIF(FERRIS!H:H,D:D,FERRIS!E:E)</f>
        <v>0</v>
      </c>
      <c r="AQ166" s="12">
        <f>+SUMIF(SEM!F:F,D:D,SEM!C:C)</f>
        <v>0</v>
      </c>
      <c r="AR166" s="12">
        <f>+SUMIF(Madatrade!F:F,D:D,Madatrade!C:C)</f>
        <v>0</v>
      </c>
      <c r="AS166" s="12">
        <f>+SUMIF('FLY TECH'!F:F,D:D,'FLY TECH'!D:D)</f>
        <v>7200171.1299999999</v>
      </c>
      <c r="AT166" s="12">
        <f>+SUMIFS('FIRST INVESTISSEMENT'!D:D,'FIRST INVESTISSEMENT'!G:G,D:D)</f>
        <v>0</v>
      </c>
      <c r="AU166" s="164">
        <f t="shared" si="14"/>
        <v>1609180423.9599991</v>
      </c>
      <c r="AV166" s="165">
        <f t="shared" si="15"/>
        <v>355771.85256804858</v>
      </c>
    </row>
    <row r="167" spans="1:48" hidden="1" x14ac:dyDescent="0.25">
      <c r="A167" s="11" t="str">
        <f t="shared" si="11"/>
        <v>4</v>
      </c>
      <c r="B167" s="11" t="str">
        <f t="shared" si="12"/>
        <v>41</v>
      </c>
      <c r="C167" s="11" t="str">
        <f t="shared" si="13"/>
        <v>413</v>
      </c>
      <c r="D167" s="23">
        <v>41310000</v>
      </c>
      <c r="E167" s="119" t="str">
        <f t="shared" si="17"/>
        <v>BIL18</v>
      </c>
      <c r="F167" s="24" t="s">
        <v>290</v>
      </c>
      <c r="G167" s="12">
        <f>+SUMIF(AGRIFARM!H:H,D:D,AGRIFARM!L:L)</f>
        <v>71450000</v>
      </c>
      <c r="H167" s="12">
        <f>+SUMIF(AGRICORP!I:I,D:D,AGRICORP!D:D)</f>
        <v>0</v>
      </c>
      <c r="I167" s="12">
        <f>+SUMIF(SMTP!D:D,D:D,SMTP!F:F)</f>
        <v>0</v>
      </c>
      <c r="J167" s="12">
        <f>+SUMIF(AGRIVET!G:G,D:D,AGRIVET!D:D)</f>
        <v>538869591.96000004</v>
      </c>
      <c r="K167" s="12">
        <f>+SUMIF(AGRIVAL!G:G,D:D,AGRIVAL!D:D)</f>
        <v>0</v>
      </c>
      <c r="L167" s="12">
        <f>+SUMIF(AGRIKOBA!G:G,D:D,AGRIKOBA!D:D)</f>
        <v>0</v>
      </c>
      <c r="M167" s="12">
        <f>+SUMIF(LMOI!F:F,D:D,LMOI!C:C)</f>
        <v>0</v>
      </c>
      <c r="N167" s="12">
        <f>+SUMIF(TARTINE!G:G,D:D,TARTINE!D:D)</f>
        <v>0</v>
      </c>
      <c r="O167" s="12">
        <f>+SUMIF(IDF!F:F,D:D,IDF!C:C)</f>
        <v>0</v>
      </c>
      <c r="P167" s="12">
        <f>+SUMIF(RYA!G:G,D:D,RYA!D:D)</f>
        <v>0</v>
      </c>
      <c r="Q167" s="12">
        <f>+SUMIF('SCI NOAH'!G:G,D:D,'SCI NOAH'!D:D)</f>
        <v>0</v>
      </c>
      <c r="R167" s="12">
        <f>+SUMIF(SIM!F:F,D:D,SIM!C:C)</f>
        <v>0</v>
      </c>
      <c r="S167" s="163">
        <f>+SUMIF('First Energy'!A:A,D:D,'First Energy'!C:C)</f>
        <v>0</v>
      </c>
      <c r="T167" s="163">
        <f>+SUMIF('ID Motors'!G:G,D:D,'ID Motors'!D:D)</f>
        <v>0</v>
      </c>
      <c r="U167" s="12">
        <f>+SUMIF('ID RENTAL'!G:G,D:D,'ID RENTAL'!D:D)</f>
        <v>0</v>
      </c>
      <c r="V167" s="12">
        <f>+SUMIF('MCM '!G:G,D:D,'MCM '!D:D)</f>
        <v>544841270.46000004</v>
      </c>
      <c r="W167" s="12">
        <f>SUMIF(AGRIMOTORS!G:G,D:D,AGRIMOTORS!D:D)</f>
        <v>0</v>
      </c>
      <c r="X167" s="12">
        <f>+SUMIF(BOVIMA!F:F,D:D,BOVIMA!C:C)</f>
        <v>0</v>
      </c>
      <c r="Y167" s="12">
        <f>+SUMIF(AGRIFEED!F:F,D:D,AGRIFEED!C:C)</f>
        <v>0</v>
      </c>
      <c r="Z167" s="12">
        <f>SUMIF(AMIP!F:F,D:D,AMIP!C:C)</f>
        <v>0</v>
      </c>
      <c r="AA167" s="12">
        <f>+SUMIF(ISF!G:G,D:D,ISF!D:D)</f>
        <v>0</v>
      </c>
      <c r="AB167" s="124">
        <f>+SUMIF(DISCOI!G:G,D:D,DISCOI!D:D)</f>
        <v>0</v>
      </c>
      <c r="AC167" s="12">
        <f>+SUMIF(MABEL!F:F,D:D,MABEL!C:C)</f>
        <v>0</v>
      </c>
      <c r="AD167" s="12">
        <f>+SUMIF(NMP!F:F,D:D,NMP!C:C)</f>
        <v>0</v>
      </c>
      <c r="AE167" s="12">
        <f>+SUMIF('AMCHO '!F:F,D:D,'AMCHO '!C:C)</f>
        <v>0</v>
      </c>
      <c r="AF167" s="12">
        <f>+SUMIF(CONFORTIS!G:G,D:D,CONFORTIS!D:D)</f>
        <v>0</v>
      </c>
      <c r="AG167" s="12">
        <f>+SUMIF('IRS IMMO'!G:G,D:D,'IRS IMMO'!D:D)</f>
        <v>0</v>
      </c>
      <c r="AH167" s="12">
        <f>+SUMIFS(AGRIVETAM!C:C,AGRIVETAM!F:F,D:D)</f>
        <v>0</v>
      </c>
      <c r="AI167" s="12">
        <f>+SUMIF(EUROPAINTS!F:F,D:D,EUROPAINTS!C:C)</f>
        <v>0</v>
      </c>
      <c r="AJ167" s="12">
        <f>+SUMIF('VET ABE'!F:F,D:D,'VET ABE'!D:D)</f>
        <v>0</v>
      </c>
      <c r="AK167" s="12">
        <f>SUMIF('VET FIA'!F:F,D:D,'VET FIA'!D:D)</f>
        <v>0</v>
      </c>
      <c r="AL167" s="12">
        <f>+SUMIF('CSS SAKAY'!F:F,D:D,'CSS SAKAY'!C:C)</f>
        <v>0</v>
      </c>
      <c r="AM167" s="12"/>
      <c r="AN167" s="12">
        <f>SUMIF('United Malagasy'!F:F,D:D,'United Malagasy'!C:C)</f>
        <v>0</v>
      </c>
      <c r="AO167" s="12">
        <f>+SUMIF(NUTRIFOOD!E:E,D:D,NUTRIFOOD!C:C)</f>
        <v>0</v>
      </c>
      <c r="AP167" s="12">
        <f>+SUMIF(FERRIS!H:H,D:D,FERRIS!E:E)</f>
        <v>0</v>
      </c>
      <c r="AQ167" s="12">
        <f>+SUMIF(SEM!F:F,D:D,SEM!C:C)</f>
        <v>0</v>
      </c>
      <c r="AR167" s="12">
        <f>+SUMIF(Madatrade!F:F,D:D,Madatrade!C:C)</f>
        <v>0</v>
      </c>
      <c r="AS167" s="12">
        <f>+SUMIF('FLY TECH'!F:F,D:D,'FLY TECH'!D:D)</f>
        <v>0</v>
      </c>
      <c r="AT167" s="12">
        <f>+SUMIFS('FIRST INVESTISSEMENT'!D:D,'FIRST INVESTISSEMENT'!G:G,D:D)</f>
        <v>0</v>
      </c>
      <c r="AU167" s="164">
        <f t="shared" si="14"/>
        <v>1155160862.4200001</v>
      </c>
      <c r="AV167" s="165">
        <f t="shared" si="15"/>
        <v>255393.18892900232</v>
      </c>
    </row>
    <row r="168" spans="1:48" hidden="1" x14ac:dyDescent="0.25">
      <c r="A168" s="11" t="str">
        <f t="shared" si="11"/>
        <v>4</v>
      </c>
      <c r="B168" s="11" t="str">
        <f t="shared" si="12"/>
        <v>41</v>
      </c>
      <c r="C168" s="11" t="str">
        <f t="shared" si="13"/>
        <v>413</v>
      </c>
      <c r="D168" s="23">
        <v>41311000</v>
      </c>
      <c r="E168" s="119" t="str">
        <f t="shared" si="17"/>
        <v>BIL40</v>
      </c>
      <c r="F168" s="24" t="s">
        <v>1772</v>
      </c>
      <c r="G168" s="12">
        <f>+SUMIF(AGRIFARM!H:H,D:D,AGRIFARM!L:L)</f>
        <v>0</v>
      </c>
      <c r="H168" s="12">
        <f>+SUMIF(AGRICORP!I:I,D:D,AGRICORP!D:D)</f>
        <v>0</v>
      </c>
      <c r="I168" s="12">
        <f>+SUMIF(SMTP!D:D,D:D,SMTP!F:F)</f>
        <v>0</v>
      </c>
      <c r="J168" s="12">
        <f>+SUMIF(AGRIVET!G:G,D:D,AGRIVET!D:D)</f>
        <v>0</v>
      </c>
      <c r="K168" s="12">
        <f>+SUMIF(AGRIVAL!G:G,D:D,AGRIVAL!D:D)</f>
        <v>0</v>
      </c>
      <c r="L168" s="12">
        <f>+SUMIF(AGRIKOBA!G:G,D:D,AGRIKOBA!D:D)</f>
        <v>0</v>
      </c>
      <c r="M168" s="12">
        <f>+SUMIF(LMOI!F:F,D:D,LMOI!C:C)</f>
        <v>0</v>
      </c>
      <c r="N168" s="12">
        <f>+SUMIF(TARTINE!G:G,D:D,TARTINE!D:D)</f>
        <v>0</v>
      </c>
      <c r="O168" s="12">
        <f>+SUMIF(IDF!F:F,D:D,IDF!C:C)</f>
        <v>0</v>
      </c>
      <c r="P168" s="12">
        <f>+SUMIF(RYA!G:G,D:D,RYA!D:D)</f>
        <v>0</v>
      </c>
      <c r="Q168" s="12">
        <f>+SUMIF('SCI NOAH'!G:G,D:D,'SCI NOAH'!D:D)</f>
        <v>0</v>
      </c>
      <c r="R168" s="12">
        <f>+SUMIF(SIM!F:F,D:D,SIM!C:C)</f>
        <v>0</v>
      </c>
      <c r="S168" s="163">
        <f>+SUMIF('First Energy'!A:A,D:D,'First Energy'!C:C)</f>
        <v>0</v>
      </c>
      <c r="T168" s="163">
        <f>+SUMIF('ID Motors'!G:G,D:D,'ID Motors'!D:D)</f>
        <v>-518830567.87</v>
      </c>
      <c r="U168" s="12">
        <f>+SUMIF('ID RENTAL'!G:G,D:D,'ID RENTAL'!D:D)</f>
        <v>0</v>
      </c>
      <c r="V168" s="12">
        <f>+SUMIF('MCM '!G:G,D:D,'MCM '!D:D)</f>
        <v>0</v>
      </c>
      <c r="W168" s="12">
        <f>SUMIF(AGRIMOTORS!G:G,D:D,AGRIMOTORS!D:D)</f>
        <v>0</v>
      </c>
      <c r="X168" s="12">
        <f>+SUMIF(BOVIMA!F:F,D:D,BOVIMA!C:C)</f>
        <v>0</v>
      </c>
      <c r="Y168" s="12">
        <f>+SUMIF(AGRIFEED!F:F,D:D,AGRIFEED!C:C)</f>
        <v>0</v>
      </c>
      <c r="Z168" s="12">
        <f>SUMIF(AMIP!F:F,D:D,AMIP!C:C)</f>
        <v>0</v>
      </c>
      <c r="AA168" s="12">
        <f>+SUMIF(ISF!G:G,D:D,ISF!D:D)</f>
        <v>0</v>
      </c>
      <c r="AB168" s="124">
        <f>+SUMIF(DISCOI!G:G,D:D,DISCOI!D:D)</f>
        <v>0</v>
      </c>
      <c r="AC168" s="12">
        <f>+SUMIF(MABEL!F:F,D:D,MABEL!C:C)</f>
        <v>0</v>
      </c>
      <c r="AD168" s="12">
        <f>+SUMIF(NMP!F:F,D:D,NMP!C:C)</f>
        <v>0</v>
      </c>
      <c r="AE168" s="12">
        <f>+SUMIF('AMCHO '!F:F,D:D,'AMCHO '!C:C)</f>
        <v>0</v>
      </c>
      <c r="AF168" s="12">
        <f>+SUMIF(CONFORTIS!G:G,D:D,CONFORTIS!D:D)</f>
        <v>0</v>
      </c>
      <c r="AG168" s="12">
        <f>+SUMIF('IRS IMMO'!G:G,D:D,'IRS IMMO'!D:D)</f>
        <v>0</v>
      </c>
      <c r="AH168" s="12">
        <f>+SUMIFS(AGRIVETAM!C:C,AGRIVETAM!F:F,D:D)</f>
        <v>0</v>
      </c>
      <c r="AI168" s="12">
        <f>+SUMIF(EUROPAINTS!F:F,D:D,EUROPAINTS!C:C)</f>
        <v>0</v>
      </c>
      <c r="AJ168" s="12">
        <f>+SUMIF('VET ABE'!F:F,D:D,'VET ABE'!D:D)</f>
        <v>0</v>
      </c>
      <c r="AK168" s="12">
        <f>SUMIF('VET FIA'!F:F,D:D,'VET FIA'!D:D)</f>
        <v>0</v>
      </c>
      <c r="AL168" s="12">
        <f>+SUMIF('CSS SAKAY'!F:F,D:D,'CSS SAKAY'!C:C)</f>
        <v>0</v>
      </c>
      <c r="AM168" s="12"/>
      <c r="AN168" s="12">
        <f>SUMIF('United Malagasy'!F:F,D:D,'United Malagasy'!C:C)</f>
        <v>0</v>
      </c>
      <c r="AO168" s="12">
        <f>+SUMIF(NUTRIFOOD!E:E,D:D,NUTRIFOOD!C:C)</f>
        <v>0</v>
      </c>
      <c r="AP168" s="12">
        <f>+SUMIF(FERRIS!H:H,D:D,FERRIS!E:E)</f>
        <v>0</v>
      </c>
      <c r="AQ168" s="12">
        <f>+SUMIF(SEM!F:F,D:D,SEM!C:C)</f>
        <v>0</v>
      </c>
      <c r="AR168" s="12">
        <f>+SUMIF(Madatrade!F:F,D:D,Madatrade!C:C)</f>
        <v>0</v>
      </c>
      <c r="AS168" s="12">
        <f>+SUMIF('FLY TECH'!F:F,D:D,'FLY TECH'!D:D)</f>
        <v>0</v>
      </c>
      <c r="AT168" s="12">
        <f>+SUMIFS('FIRST INVESTISSEMENT'!D:D,'FIRST INVESTISSEMENT'!G:G,D:D)</f>
        <v>0</v>
      </c>
      <c r="AU168" s="164">
        <f t="shared" si="14"/>
        <v>-518830567.87</v>
      </c>
      <c r="AV168" s="165">
        <f t="shared" si="15"/>
        <v>-114707.65462445805</v>
      </c>
    </row>
    <row r="169" spans="1:48" hidden="1" x14ac:dyDescent="0.25">
      <c r="A169" s="11" t="str">
        <f t="shared" si="11"/>
        <v>4</v>
      </c>
      <c r="B169" s="11" t="str">
        <f t="shared" si="12"/>
        <v>41</v>
      </c>
      <c r="C169" s="11" t="str">
        <f t="shared" si="13"/>
        <v>413</v>
      </c>
      <c r="D169" s="23">
        <v>41321000</v>
      </c>
      <c r="E169" s="119" t="str">
        <f t="shared" si="17"/>
        <v>BIL18</v>
      </c>
      <c r="F169" s="24" t="s">
        <v>3340</v>
      </c>
      <c r="G169" s="12">
        <f>+SUMIF(AGRIFARM!H:H,D:D,AGRIFARM!L:L)</f>
        <v>0</v>
      </c>
      <c r="H169" s="12">
        <f>+SUMIF(AGRICORP!I:I,D:D,AGRICORP!D:D)</f>
        <v>0</v>
      </c>
      <c r="I169" s="12">
        <f>+SUMIF(SMTP!D:D,D:D,SMTP!F:F)</f>
        <v>0</v>
      </c>
      <c r="J169" s="12">
        <f>+SUMIF(AGRIVET!G:G,D:D,AGRIVET!D:D)</f>
        <v>0</v>
      </c>
      <c r="K169" s="12">
        <f>+SUMIF(AGRIVAL!G:G,D:D,AGRIVAL!D:D)</f>
        <v>0</v>
      </c>
      <c r="L169" s="12">
        <f>+SUMIF(AGRIKOBA!G:G,D:D,AGRIKOBA!D:D)</f>
        <v>0</v>
      </c>
      <c r="M169" s="12">
        <f>+SUMIF(LMOI!F:F,D:D,LMOI!C:C)</f>
        <v>0</v>
      </c>
      <c r="N169" s="12">
        <f>+SUMIF(TARTINE!G:G,D:D,TARTINE!D:D)</f>
        <v>0</v>
      </c>
      <c r="O169" s="12">
        <f>+SUMIF(IDF!F:F,D:D,IDF!C:C)</f>
        <v>0</v>
      </c>
      <c r="P169" s="12">
        <f>+SUMIF(RYA!G:G,D:D,RYA!D:D)</f>
        <v>0</v>
      </c>
      <c r="Q169" s="12">
        <f>+SUMIF('SCI NOAH'!G:G,D:D,'SCI NOAH'!D:D)</f>
        <v>0</v>
      </c>
      <c r="R169" s="12">
        <f>+SUMIF(SIM!F:F,D:D,SIM!C:C)</f>
        <v>0</v>
      </c>
      <c r="S169" s="163">
        <f>+SUMIF('First Energy'!A:A,D:D,'First Energy'!C:C)</f>
        <v>0</v>
      </c>
      <c r="T169" s="163">
        <f>+SUMIF('ID Motors'!G:G,D:D,'ID Motors'!D:D)</f>
        <v>4935831.0599999996</v>
      </c>
      <c r="U169" s="12">
        <f>+SUMIF('ID RENTAL'!G:G,D:D,'ID RENTAL'!D:D)</f>
        <v>0</v>
      </c>
      <c r="V169" s="12">
        <f>+SUMIF('MCM '!G:G,D:D,'MCM '!D:D)</f>
        <v>0</v>
      </c>
      <c r="W169" s="12">
        <f>SUMIF(AGRIMOTORS!G:G,D:D,AGRIMOTORS!D:D)</f>
        <v>0</v>
      </c>
      <c r="X169" s="12">
        <f>+SUMIF(BOVIMA!F:F,D:D,BOVIMA!C:C)</f>
        <v>0</v>
      </c>
      <c r="Y169" s="12">
        <f>+SUMIF(AGRIFEED!F:F,D:D,AGRIFEED!C:C)</f>
        <v>0</v>
      </c>
      <c r="Z169" s="12">
        <f>SUMIF(AMIP!F:F,D:D,AMIP!C:C)</f>
        <v>0</v>
      </c>
      <c r="AA169" s="12">
        <f>+SUMIF(ISF!G:G,D:D,ISF!D:D)</f>
        <v>0</v>
      </c>
      <c r="AB169" s="124">
        <f>+SUMIF(DISCOI!G:G,D:D,DISCOI!D:D)</f>
        <v>0</v>
      </c>
      <c r="AC169" s="12">
        <f>+SUMIF(MABEL!F:F,D:D,MABEL!C:C)</f>
        <v>0</v>
      </c>
      <c r="AD169" s="12">
        <f>+SUMIF(NMP!F:F,D:D,NMP!C:C)</f>
        <v>0</v>
      </c>
      <c r="AE169" s="12">
        <f>+SUMIF('AMCHO '!F:F,D:D,'AMCHO '!C:C)</f>
        <v>0</v>
      </c>
      <c r="AF169" s="12">
        <f>+SUMIF(CONFORTIS!G:G,D:D,CONFORTIS!D:D)</f>
        <v>0</v>
      </c>
      <c r="AG169" s="12">
        <f>+SUMIF('IRS IMMO'!G:G,D:D,'IRS IMMO'!D:D)</f>
        <v>0</v>
      </c>
      <c r="AH169" s="12">
        <f>+SUMIFS(AGRIVETAM!C:C,AGRIVETAM!F:F,D:D)</f>
        <v>0</v>
      </c>
      <c r="AI169" s="12">
        <f>+SUMIF(EUROPAINTS!F:F,D:D,EUROPAINTS!C:C)</f>
        <v>0</v>
      </c>
      <c r="AJ169" s="12">
        <f>+SUMIF('VET ABE'!F:F,D:D,'VET ABE'!D:D)</f>
        <v>0</v>
      </c>
      <c r="AK169" s="12">
        <f>SUMIF('VET FIA'!F:F,D:D,'VET FIA'!D:D)</f>
        <v>0</v>
      </c>
      <c r="AL169" s="12">
        <f>+SUMIF('CSS SAKAY'!F:F,D:D,'CSS SAKAY'!C:C)</f>
        <v>0</v>
      </c>
      <c r="AM169" s="12"/>
      <c r="AN169" s="12">
        <f>SUMIF('United Malagasy'!F:F,D:D,'United Malagasy'!C:C)</f>
        <v>0</v>
      </c>
      <c r="AO169" s="12">
        <f>+SUMIF(NUTRIFOOD!E:E,D:D,NUTRIFOOD!C:C)</f>
        <v>0</v>
      </c>
      <c r="AP169" s="12">
        <f>+SUMIF(FERRIS!H:H,D:D,FERRIS!E:E)</f>
        <v>0</v>
      </c>
      <c r="AQ169" s="12">
        <f>+SUMIF(SEM!F:F,D:D,SEM!C:C)</f>
        <v>0</v>
      </c>
      <c r="AR169" s="12">
        <f>+SUMIF(Madatrade!F:F,D:D,Madatrade!C:C)</f>
        <v>0</v>
      </c>
      <c r="AS169" s="12">
        <f>+SUMIF('FLY TECH'!F:F,D:D,'FLY TECH'!D:D)</f>
        <v>0</v>
      </c>
      <c r="AT169" s="12">
        <f>+SUMIFS('FIRST INVESTISSEMENT'!D:D,'FIRST INVESTISSEMENT'!G:G,D:D)</f>
        <v>0</v>
      </c>
      <c r="AU169" s="164">
        <f t="shared" si="14"/>
        <v>4935831.0599999996</v>
      </c>
      <c r="AV169" s="165">
        <f t="shared" si="15"/>
        <v>1091.2572226411612</v>
      </c>
    </row>
    <row r="170" spans="1:48" hidden="1" x14ac:dyDescent="0.25">
      <c r="A170" s="11" t="str">
        <f t="shared" si="11"/>
        <v>4</v>
      </c>
      <c r="B170" s="11" t="str">
        <f t="shared" si="12"/>
        <v>41</v>
      </c>
      <c r="C170" s="11" t="str">
        <f t="shared" si="13"/>
        <v>413</v>
      </c>
      <c r="D170" s="23">
        <v>41331000</v>
      </c>
      <c r="E170" s="119" t="str">
        <f t="shared" si="17"/>
        <v>BIL18</v>
      </c>
      <c r="F170" s="24" t="s">
        <v>3341</v>
      </c>
      <c r="G170" s="12">
        <f>+SUMIF(AGRIFARM!H:H,D:D,AGRIFARM!L:L)</f>
        <v>0</v>
      </c>
      <c r="H170" s="12">
        <f>+SUMIF(AGRICORP!I:I,D:D,AGRICORP!D:D)</f>
        <v>0</v>
      </c>
      <c r="I170" s="12">
        <f>+SUMIF(SMTP!D:D,D:D,SMTP!F:F)</f>
        <v>0</v>
      </c>
      <c r="J170" s="12">
        <f>+SUMIF(AGRIVET!G:G,D:D,AGRIVET!D:D)</f>
        <v>0</v>
      </c>
      <c r="K170" s="12">
        <f>+SUMIF(AGRIVAL!G:G,D:D,AGRIVAL!D:D)</f>
        <v>0</v>
      </c>
      <c r="L170" s="12">
        <f>+SUMIF(AGRIKOBA!G:G,D:D,AGRIKOBA!D:D)</f>
        <v>0</v>
      </c>
      <c r="M170" s="12">
        <f>+SUMIF(LMOI!F:F,D:D,LMOI!C:C)</f>
        <v>0</v>
      </c>
      <c r="N170" s="12">
        <f>+SUMIF(TARTINE!G:G,D:D,TARTINE!D:D)</f>
        <v>0</v>
      </c>
      <c r="O170" s="12">
        <f>+SUMIF(IDF!F:F,D:D,IDF!C:C)</f>
        <v>0</v>
      </c>
      <c r="P170" s="12">
        <f>+SUMIF(RYA!G:G,D:D,RYA!D:D)</f>
        <v>0</v>
      </c>
      <c r="Q170" s="12">
        <f>+SUMIF('SCI NOAH'!G:G,D:D,'SCI NOAH'!D:D)</f>
        <v>0</v>
      </c>
      <c r="R170" s="12">
        <f>+SUMIF(SIM!F:F,D:D,SIM!C:C)</f>
        <v>0</v>
      </c>
      <c r="S170" s="163">
        <f>+SUMIF('First Energy'!A:A,D:D,'First Energy'!C:C)</f>
        <v>0</v>
      </c>
      <c r="T170" s="163">
        <f>+SUMIF('ID Motors'!G:G,D:D,'ID Motors'!D:D)</f>
        <v>312631126.81999999</v>
      </c>
      <c r="U170" s="12">
        <f>+SUMIF('ID RENTAL'!G:G,D:D,'ID RENTAL'!D:D)</f>
        <v>0</v>
      </c>
      <c r="V170" s="12">
        <f>+SUMIF('MCM '!G:G,D:D,'MCM '!D:D)</f>
        <v>0</v>
      </c>
      <c r="W170" s="12">
        <f>SUMIF(AGRIMOTORS!G:G,D:D,AGRIMOTORS!D:D)</f>
        <v>0</v>
      </c>
      <c r="X170" s="12">
        <f>+SUMIF(BOVIMA!F:F,D:D,BOVIMA!C:C)</f>
        <v>0</v>
      </c>
      <c r="Y170" s="12">
        <f>+SUMIF(AGRIFEED!F:F,D:D,AGRIFEED!C:C)</f>
        <v>0</v>
      </c>
      <c r="Z170" s="12">
        <f>SUMIF(AMIP!F:F,D:D,AMIP!C:C)</f>
        <v>0</v>
      </c>
      <c r="AA170" s="12">
        <f>+SUMIF(ISF!G:G,D:D,ISF!D:D)</f>
        <v>0</v>
      </c>
      <c r="AB170" s="124">
        <f>+SUMIF(DISCOI!G:G,D:D,DISCOI!D:D)</f>
        <v>0</v>
      </c>
      <c r="AC170" s="12">
        <f>+SUMIF(MABEL!F:F,D:D,MABEL!C:C)</f>
        <v>0</v>
      </c>
      <c r="AD170" s="12">
        <f>+SUMIF(NMP!F:F,D:D,NMP!C:C)</f>
        <v>0</v>
      </c>
      <c r="AE170" s="12">
        <f>+SUMIF('AMCHO '!F:F,D:D,'AMCHO '!C:C)</f>
        <v>0</v>
      </c>
      <c r="AF170" s="12">
        <f>+SUMIF(CONFORTIS!G:G,D:D,CONFORTIS!D:D)</f>
        <v>0</v>
      </c>
      <c r="AG170" s="12">
        <f>+SUMIF('IRS IMMO'!G:G,D:D,'IRS IMMO'!D:D)</f>
        <v>0</v>
      </c>
      <c r="AH170" s="12">
        <f>+SUMIFS(AGRIVETAM!C:C,AGRIVETAM!F:F,D:D)</f>
        <v>0</v>
      </c>
      <c r="AI170" s="12">
        <f>+SUMIF(EUROPAINTS!F:F,D:D,EUROPAINTS!C:C)</f>
        <v>0</v>
      </c>
      <c r="AJ170" s="12">
        <f>+SUMIF('VET ABE'!F:F,D:D,'VET ABE'!D:D)</f>
        <v>0</v>
      </c>
      <c r="AK170" s="12">
        <f>SUMIF('VET FIA'!F:F,D:D,'VET FIA'!D:D)</f>
        <v>0</v>
      </c>
      <c r="AL170" s="12">
        <f>+SUMIF('CSS SAKAY'!F:F,D:D,'CSS SAKAY'!C:C)</f>
        <v>0</v>
      </c>
      <c r="AM170" s="12"/>
      <c r="AN170" s="12">
        <f>SUMIF('United Malagasy'!F:F,D:D,'United Malagasy'!C:C)</f>
        <v>0</v>
      </c>
      <c r="AO170" s="12">
        <f>+SUMIF(NUTRIFOOD!E:E,D:D,NUTRIFOOD!C:C)</f>
        <v>0</v>
      </c>
      <c r="AP170" s="12">
        <f>+SUMIF(FERRIS!H:H,D:D,FERRIS!E:E)</f>
        <v>0</v>
      </c>
      <c r="AQ170" s="12">
        <f>+SUMIF(SEM!F:F,D:D,SEM!C:C)</f>
        <v>0</v>
      </c>
      <c r="AR170" s="12">
        <f>+SUMIF(Madatrade!F:F,D:D,Madatrade!C:C)</f>
        <v>0</v>
      </c>
      <c r="AS170" s="12">
        <f>+SUMIF('FLY TECH'!F:F,D:D,'FLY TECH'!D:D)</f>
        <v>0</v>
      </c>
      <c r="AT170" s="12">
        <f>+SUMIFS('FIRST INVESTISSEMENT'!D:D,'FIRST INVESTISSEMENT'!G:G,D:D)</f>
        <v>0</v>
      </c>
      <c r="AU170" s="164">
        <f t="shared" si="14"/>
        <v>312631126.81999999</v>
      </c>
      <c r="AV170" s="165">
        <f t="shared" si="15"/>
        <v>69119.256923021559</v>
      </c>
    </row>
    <row r="171" spans="1:48" hidden="1" x14ac:dyDescent="0.25">
      <c r="A171" s="11" t="str">
        <f t="shared" si="11"/>
        <v>4</v>
      </c>
      <c r="B171" s="11" t="str">
        <f t="shared" si="12"/>
        <v>41</v>
      </c>
      <c r="C171" s="11" t="str">
        <f t="shared" si="13"/>
        <v>413</v>
      </c>
      <c r="D171" s="23">
        <v>41341000</v>
      </c>
      <c r="E171" s="119" t="str">
        <f t="shared" si="17"/>
        <v>BIL18</v>
      </c>
      <c r="F171" s="24" t="s">
        <v>2003</v>
      </c>
      <c r="G171" s="12">
        <f>+SUMIF(AGRIFARM!H:H,D:D,AGRIFARM!L:L)</f>
        <v>0</v>
      </c>
      <c r="H171" s="12">
        <f>+SUMIF(AGRICORP!I:I,D:D,AGRICORP!D:D)</f>
        <v>0</v>
      </c>
      <c r="I171" s="12">
        <f>+SUMIF(SMTP!D:D,D:D,SMTP!F:F)</f>
        <v>0</v>
      </c>
      <c r="J171" s="12">
        <f>+SUMIF(AGRIVET!G:G,D:D,AGRIVET!D:D)</f>
        <v>0</v>
      </c>
      <c r="K171" s="12">
        <f>+SUMIF(AGRIVAL!G:G,D:D,AGRIVAL!D:D)</f>
        <v>0</v>
      </c>
      <c r="L171" s="12">
        <f>+SUMIF(AGRIKOBA!G:G,D:D,AGRIKOBA!D:D)</f>
        <v>0</v>
      </c>
      <c r="M171" s="12">
        <f>+SUMIF(LMOI!F:F,D:D,LMOI!C:C)</f>
        <v>0</v>
      </c>
      <c r="N171" s="12">
        <f>+SUMIF(TARTINE!G:G,D:D,TARTINE!D:D)</f>
        <v>0</v>
      </c>
      <c r="O171" s="12">
        <f>+SUMIF(IDF!F:F,D:D,IDF!C:C)</f>
        <v>0</v>
      </c>
      <c r="P171" s="12">
        <f>+SUMIF(RYA!G:G,D:D,RYA!D:D)</f>
        <v>0</v>
      </c>
      <c r="Q171" s="12">
        <f>+SUMIF('SCI NOAH'!G:G,D:D,'SCI NOAH'!D:D)</f>
        <v>0</v>
      </c>
      <c r="R171" s="12">
        <f>+SUMIF(SIM!F:F,D:D,SIM!C:C)</f>
        <v>0</v>
      </c>
      <c r="S171" s="163">
        <f>+SUMIF('First Energy'!A:A,D:D,'First Energy'!C:C)</f>
        <v>0</v>
      </c>
      <c r="T171" s="163">
        <f>+SUMIF('ID Motors'!G:G,D:D,'ID Motors'!D:D)</f>
        <v>850141158.76999998</v>
      </c>
      <c r="U171" s="12">
        <f>+SUMIF('ID RENTAL'!G:G,D:D,'ID RENTAL'!D:D)</f>
        <v>0</v>
      </c>
      <c r="V171" s="12">
        <f>+SUMIF('MCM '!G:G,D:D,'MCM '!D:D)</f>
        <v>0</v>
      </c>
      <c r="W171" s="12">
        <f>SUMIF(AGRIMOTORS!G:G,D:D,AGRIMOTORS!D:D)</f>
        <v>0</v>
      </c>
      <c r="X171" s="12">
        <f>+SUMIF(BOVIMA!F:F,D:D,BOVIMA!C:C)</f>
        <v>0</v>
      </c>
      <c r="Y171" s="12">
        <f>+SUMIF(AGRIFEED!F:F,D:D,AGRIFEED!C:C)</f>
        <v>0</v>
      </c>
      <c r="Z171" s="12">
        <f>SUMIF(AMIP!F:F,D:D,AMIP!C:C)</f>
        <v>0</v>
      </c>
      <c r="AA171" s="12">
        <f>+SUMIF(ISF!G:G,D:D,ISF!D:D)</f>
        <v>0</v>
      </c>
      <c r="AB171" s="124">
        <f>+SUMIF(DISCOI!G:G,D:D,DISCOI!D:D)</f>
        <v>0</v>
      </c>
      <c r="AC171" s="12">
        <f>+SUMIF(MABEL!F:F,D:D,MABEL!C:C)</f>
        <v>0</v>
      </c>
      <c r="AD171" s="12">
        <f>+SUMIF(NMP!F:F,D:D,NMP!C:C)</f>
        <v>0</v>
      </c>
      <c r="AE171" s="12">
        <f>+SUMIF('AMCHO '!F:F,D:D,'AMCHO '!C:C)</f>
        <v>0</v>
      </c>
      <c r="AF171" s="12">
        <f>+SUMIF(CONFORTIS!G:G,D:D,CONFORTIS!D:D)</f>
        <v>0</v>
      </c>
      <c r="AG171" s="12">
        <f>+SUMIF('IRS IMMO'!G:G,D:D,'IRS IMMO'!D:D)</f>
        <v>0</v>
      </c>
      <c r="AH171" s="12">
        <f>+SUMIFS(AGRIVETAM!C:C,AGRIVETAM!F:F,D:D)</f>
        <v>0</v>
      </c>
      <c r="AI171" s="12">
        <f>+SUMIF(EUROPAINTS!F:F,D:D,EUROPAINTS!C:C)</f>
        <v>0</v>
      </c>
      <c r="AJ171" s="12">
        <f>+SUMIF('VET ABE'!F:F,D:D,'VET ABE'!D:D)</f>
        <v>0</v>
      </c>
      <c r="AK171" s="12">
        <f>SUMIF('VET FIA'!F:F,D:D,'VET FIA'!D:D)</f>
        <v>0</v>
      </c>
      <c r="AL171" s="12">
        <f>+SUMIF('CSS SAKAY'!F:F,D:D,'CSS SAKAY'!C:C)</f>
        <v>0</v>
      </c>
      <c r="AM171" s="12"/>
      <c r="AN171" s="12">
        <f>SUMIF('United Malagasy'!F:F,D:D,'United Malagasy'!C:C)</f>
        <v>0</v>
      </c>
      <c r="AO171" s="12">
        <f>+SUMIF(NUTRIFOOD!E:E,D:D,NUTRIFOOD!C:C)</f>
        <v>0</v>
      </c>
      <c r="AP171" s="12">
        <f>+SUMIF(FERRIS!H:H,D:D,FERRIS!E:E)</f>
        <v>0</v>
      </c>
      <c r="AQ171" s="12">
        <f>+SUMIF(SEM!F:F,D:D,SEM!C:C)</f>
        <v>0</v>
      </c>
      <c r="AR171" s="12">
        <f>+SUMIF(Madatrade!F:F,D:D,Madatrade!C:C)</f>
        <v>0</v>
      </c>
      <c r="AS171" s="12">
        <f>+SUMIF('FLY TECH'!F:F,D:D,'FLY TECH'!D:D)</f>
        <v>0</v>
      </c>
      <c r="AT171" s="12">
        <f>+SUMIFS('FIRST INVESTISSEMENT'!D:D,'FIRST INVESTISSEMENT'!G:G,D:D)</f>
        <v>0</v>
      </c>
      <c r="AU171" s="164">
        <f t="shared" si="14"/>
        <v>850141158.76999998</v>
      </c>
      <c r="AV171" s="165">
        <f t="shared" si="15"/>
        <v>187956.73281659861</v>
      </c>
    </row>
    <row r="172" spans="1:48" hidden="1" x14ac:dyDescent="0.25">
      <c r="A172" s="11" t="str">
        <f t="shared" si="11"/>
        <v>4</v>
      </c>
      <c r="B172" s="11" t="str">
        <f t="shared" si="12"/>
        <v>41</v>
      </c>
      <c r="C172" s="11" t="str">
        <f t="shared" si="13"/>
        <v>413</v>
      </c>
      <c r="D172" s="23">
        <v>41351000</v>
      </c>
      <c r="E172" s="119" t="str">
        <f t="shared" si="17"/>
        <v>BIL40</v>
      </c>
      <c r="F172" s="24" t="s">
        <v>2003</v>
      </c>
      <c r="G172" s="12">
        <f>+SUMIF(AGRIFARM!H:H,D:D,AGRIFARM!L:L)</f>
        <v>0</v>
      </c>
      <c r="H172" s="12">
        <f>+SUMIF(AGRICORP!I:I,D:D,AGRICORP!D:D)</f>
        <v>0</v>
      </c>
      <c r="I172" s="12">
        <f>+SUMIF(SMTP!D:D,D:D,SMTP!F:F)</f>
        <v>0</v>
      </c>
      <c r="J172" s="12">
        <f>+SUMIF(AGRIVET!G:G,D:D,AGRIVET!D:D)</f>
        <v>0</v>
      </c>
      <c r="K172" s="12">
        <f>+SUMIF(AGRIVAL!G:G,D:D,AGRIVAL!D:D)</f>
        <v>0</v>
      </c>
      <c r="L172" s="12">
        <f>+SUMIF(AGRIKOBA!G:G,D:D,AGRIKOBA!D:D)</f>
        <v>0</v>
      </c>
      <c r="M172" s="12">
        <f>+SUMIF(LMOI!F:F,D:D,LMOI!C:C)</f>
        <v>0</v>
      </c>
      <c r="N172" s="12">
        <f>+SUMIF(TARTINE!G:G,D:D,TARTINE!D:D)</f>
        <v>0</v>
      </c>
      <c r="O172" s="12">
        <f>+SUMIF(IDF!F:F,D:D,IDF!C:C)</f>
        <v>0</v>
      </c>
      <c r="P172" s="12">
        <f>+SUMIF(RYA!G:G,D:D,RYA!D:D)</f>
        <v>0</v>
      </c>
      <c r="Q172" s="12">
        <f>+SUMIF('SCI NOAH'!G:G,D:D,'SCI NOAH'!D:D)</f>
        <v>0</v>
      </c>
      <c r="R172" s="12">
        <f>+SUMIF(SIM!F:F,D:D,SIM!C:C)</f>
        <v>0</v>
      </c>
      <c r="S172" s="163">
        <f>+SUMIF('First Energy'!A:A,D:D,'First Energy'!C:C)</f>
        <v>-0.01</v>
      </c>
      <c r="T172" s="163">
        <f>+SUMIF('ID Motors'!G:G,D:D,'ID Motors'!D:D)</f>
        <v>0</v>
      </c>
      <c r="U172" s="12">
        <f>+SUMIF('ID RENTAL'!G:G,D:D,'ID RENTAL'!D:D)</f>
        <v>0</v>
      </c>
      <c r="V172" s="12">
        <f>+SUMIF('MCM '!G:G,D:D,'MCM '!D:D)</f>
        <v>0</v>
      </c>
      <c r="W172" s="12">
        <f>SUMIF(AGRIMOTORS!G:G,D:D,AGRIMOTORS!D:D)</f>
        <v>0</v>
      </c>
      <c r="X172" s="12">
        <f>+SUMIF(BOVIMA!F:F,D:D,BOVIMA!C:C)</f>
        <v>0</v>
      </c>
      <c r="Y172" s="12">
        <f>+SUMIF(AGRIFEED!F:F,D:D,AGRIFEED!C:C)</f>
        <v>0</v>
      </c>
      <c r="Z172" s="12">
        <f>SUMIF(AMIP!F:F,D:D,AMIP!C:C)</f>
        <v>0</v>
      </c>
      <c r="AA172" s="12">
        <f>+SUMIF(ISF!G:G,D:D,ISF!D:D)</f>
        <v>0</v>
      </c>
      <c r="AB172" s="124">
        <f>+SUMIF(DISCOI!G:G,D:D,DISCOI!D:D)</f>
        <v>0</v>
      </c>
      <c r="AC172" s="12">
        <f>+SUMIF(MABEL!F:F,D:D,MABEL!C:C)</f>
        <v>0</v>
      </c>
      <c r="AD172" s="12">
        <f>+SUMIF(NMP!F:F,D:D,NMP!C:C)</f>
        <v>0</v>
      </c>
      <c r="AE172" s="12">
        <f>+SUMIF('AMCHO '!F:F,D:D,'AMCHO '!C:C)</f>
        <v>0</v>
      </c>
      <c r="AF172" s="12">
        <f>+SUMIF(CONFORTIS!G:G,D:D,CONFORTIS!D:D)</f>
        <v>0</v>
      </c>
      <c r="AG172" s="12">
        <f>+SUMIF('IRS IMMO'!G:G,D:D,'IRS IMMO'!D:D)</f>
        <v>0</v>
      </c>
      <c r="AH172" s="12">
        <f>+SUMIFS(AGRIVETAM!C:C,AGRIVETAM!F:F,D:D)</f>
        <v>0</v>
      </c>
      <c r="AI172" s="12">
        <f>+SUMIF(EUROPAINTS!F:F,D:D,EUROPAINTS!C:C)</f>
        <v>0</v>
      </c>
      <c r="AJ172" s="12">
        <f>+SUMIF('VET ABE'!F:F,D:D,'VET ABE'!D:D)</f>
        <v>0</v>
      </c>
      <c r="AK172" s="12">
        <f>SUMIF('VET FIA'!F:F,D:D,'VET FIA'!D:D)</f>
        <v>0</v>
      </c>
      <c r="AL172" s="12">
        <f>+SUMIF('CSS SAKAY'!F:F,D:D,'CSS SAKAY'!C:C)</f>
        <v>0</v>
      </c>
      <c r="AM172" s="12"/>
      <c r="AN172" s="12">
        <f>SUMIF('United Malagasy'!F:F,D:D,'United Malagasy'!C:C)</f>
        <v>0</v>
      </c>
      <c r="AO172" s="12">
        <f>+SUMIF(NUTRIFOOD!E:E,D:D,NUTRIFOOD!C:C)</f>
        <v>0</v>
      </c>
      <c r="AP172" s="12">
        <f>+SUMIF(FERRIS!H:H,D:D,FERRIS!E:E)</f>
        <v>0</v>
      </c>
      <c r="AQ172" s="12">
        <f>+SUMIF(SEM!F:F,D:D,SEM!C:C)</f>
        <v>0</v>
      </c>
      <c r="AR172" s="12">
        <f>+SUMIF(Madatrade!F:F,D:D,Madatrade!C:C)</f>
        <v>0</v>
      </c>
      <c r="AS172" s="12">
        <f>+SUMIF('FLY TECH'!F:F,D:D,'FLY TECH'!D:D)</f>
        <v>0</v>
      </c>
      <c r="AT172" s="12">
        <f>+SUMIFS('FIRST INVESTISSEMENT'!D:D,'FIRST INVESTISSEMENT'!G:G,D:D)</f>
        <v>0</v>
      </c>
      <c r="AU172" s="164">
        <f t="shared" si="14"/>
        <v>-0.01</v>
      </c>
      <c r="AV172" s="165">
        <f t="shared" si="15"/>
        <v>-2.2108885198375515E-6</v>
      </c>
    </row>
    <row r="173" spans="1:48" hidden="1" x14ac:dyDescent="0.25">
      <c r="A173" s="11" t="str">
        <f t="shared" si="11"/>
        <v>4</v>
      </c>
      <c r="B173" s="11" t="str">
        <f t="shared" si="12"/>
        <v>41</v>
      </c>
      <c r="C173" s="11" t="str">
        <f t="shared" si="13"/>
        <v>416</v>
      </c>
      <c r="D173" s="23">
        <v>41600000</v>
      </c>
      <c r="E173" s="119" t="str">
        <f t="shared" si="17"/>
        <v>BIL18</v>
      </c>
      <c r="F173" s="24" t="s">
        <v>291</v>
      </c>
      <c r="G173" s="12">
        <f>+SUMIF(AGRIFARM!H:H,D:D,AGRIFARM!L:L)</f>
        <v>794964477.35000002</v>
      </c>
      <c r="H173" s="12">
        <f>+SUMIF(AGRICORP!I:I,D:D,AGRICORP!D:D)</f>
        <v>0</v>
      </c>
      <c r="I173" s="12">
        <f>+SUMIF(SMTP!D:D,D:D,SMTP!F:F)</f>
        <v>415719177.52999997</v>
      </c>
      <c r="J173" s="12">
        <f>+SUMIF(AGRIVET!G:G,D:D,AGRIVET!D:D)</f>
        <v>2611802666.3499999</v>
      </c>
      <c r="K173" s="12">
        <f>+SUMIF(AGRIVAL!G:G,D:D,AGRIVAL!D:D)</f>
        <v>1521651422.51</v>
      </c>
      <c r="L173" s="12">
        <f>+SUMIF(AGRIKOBA!G:G,D:D,AGRIKOBA!D:D)</f>
        <v>0</v>
      </c>
      <c r="M173" s="12">
        <f>+SUMIF(LMOI!F:F,D:D,LMOI!C:C)</f>
        <v>42500004</v>
      </c>
      <c r="N173" s="12">
        <f>+SUMIF(TARTINE!G:G,D:D,TARTINE!D:D)</f>
        <v>0</v>
      </c>
      <c r="O173" s="12">
        <f>+SUMIF(IDF!F:F,D:D,IDF!C:C)</f>
        <v>1125736949.4000001</v>
      </c>
      <c r="P173" s="12">
        <f>+SUMIF(RYA!G:G,D:D,RYA!D:D)</f>
        <v>0</v>
      </c>
      <c r="Q173" s="12">
        <f>+SUMIF('SCI NOAH'!G:G,D:D,'SCI NOAH'!D:D)</f>
        <v>0</v>
      </c>
      <c r="R173" s="12">
        <f>+SUMIF(SIM!F:F,D:D,SIM!C:C)</f>
        <v>2500000.0099999998</v>
      </c>
      <c r="S173" s="163">
        <f>+SUMIF('First Energy'!A:A,D:D,'First Energy'!C:C)</f>
        <v>398418459.63</v>
      </c>
      <c r="T173" s="163">
        <f>+SUMIF('ID Motors'!G:G,D:D,'ID Motors'!D:D)</f>
        <v>767239864.32000005</v>
      </c>
      <c r="U173" s="12">
        <f>+SUMIF('ID RENTAL'!G:G,D:D,'ID RENTAL'!D:D)</f>
        <v>0</v>
      </c>
      <c r="V173" s="12">
        <f>+SUMIF('MCM '!G:G,D:D,'MCM '!D:D)</f>
        <v>191319958.19999999</v>
      </c>
      <c r="W173" s="12">
        <f>SUMIF(AGRIMOTORS!G:G,D:D,AGRIMOTORS!D:D)</f>
        <v>0</v>
      </c>
      <c r="X173" s="12">
        <f>+SUMIF(BOVIMA!F:F,D:D,BOVIMA!C:C)</f>
        <v>0</v>
      </c>
      <c r="Y173" s="12">
        <f>+SUMIF(AGRIFEED!F:F,D:D,AGRIFEED!C:C)</f>
        <v>0</v>
      </c>
      <c r="Z173" s="12">
        <f>SUMIF(AMIP!F:F,D:D,AMIP!C:C)</f>
        <v>0</v>
      </c>
      <c r="AA173" s="12">
        <f>+SUMIF(ISF!G:G,D:D,ISF!D:D)</f>
        <v>0</v>
      </c>
      <c r="AB173" s="124">
        <f>+SUMIF(DISCOI!G:G,D:D,DISCOI!D:D)</f>
        <v>0</v>
      </c>
      <c r="AC173" s="12">
        <f>+SUMIF(MABEL!F:F,D:D,MABEL!C:C)</f>
        <v>0</v>
      </c>
      <c r="AD173" s="12">
        <f>+SUMIF(NMP!F:F,D:D,NMP!C:C)</f>
        <v>0</v>
      </c>
      <c r="AE173" s="12">
        <f>+SUMIF('AMCHO '!F:F,D:D,'AMCHO '!C:C)</f>
        <v>0</v>
      </c>
      <c r="AF173" s="12">
        <f>+SUMIF(CONFORTIS!G:G,D:D,CONFORTIS!D:D)</f>
        <v>0</v>
      </c>
      <c r="AG173" s="12">
        <f>+SUMIF('IRS IMMO'!G:G,D:D,'IRS IMMO'!D:D)</f>
        <v>0</v>
      </c>
      <c r="AH173" s="12">
        <f>+SUMIFS(AGRIVETAM!C:C,AGRIVETAM!F:F,D:D)</f>
        <v>0</v>
      </c>
      <c r="AI173" s="12">
        <f>+SUMIF(EUROPAINTS!F:F,D:D,EUROPAINTS!C:C)</f>
        <v>14483941</v>
      </c>
      <c r="AJ173" s="12">
        <f>+SUMIF('VET ABE'!F:F,D:D,'VET ABE'!D:D)</f>
        <v>55441096.270000003</v>
      </c>
      <c r="AK173" s="12">
        <f>SUMIF('VET FIA'!F:F,D:D,'VET FIA'!D:D)</f>
        <v>0</v>
      </c>
      <c r="AL173" s="12">
        <f>+SUMIF('CSS SAKAY'!F:F,D:D,'CSS SAKAY'!C:C)</f>
        <v>0</v>
      </c>
      <c r="AM173" s="12"/>
      <c r="AN173" s="12">
        <f>SUMIF('United Malagasy'!F:F,D:D,'United Malagasy'!C:C)</f>
        <v>0</v>
      </c>
      <c r="AO173" s="12">
        <f>+SUMIF(NUTRIFOOD!E:E,D:D,NUTRIFOOD!C:C)</f>
        <v>0</v>
      </c>
      <c r="AP173" s="12">
        <f>+SUMIF(FERRIS!H:H,D:D,FERRIS!E:E)</f>
        <v>0</v>
      </c>
      <c r="AQ173" s="12">
        <f>+SUMIF(SEM!F:F,D:D,SEM!C:C)</f>
        <v>20479998</v>
      </c>
      <c r="AR173" s="12">
        <f>+SUMIF(Madatrade!F:F,D:D,Madatrade!C:C)</f>
        <v>0</v>
      </c>
      <c r="AS173" s="12">
        <f>+SUMIF('FLY TECH'!F:F,D:D,'FLY TECH'!D:D)</f>
        <v>0</v>
      </c>
      <c r="AT173" s="12">
        <f>+SUMIFS('FIRST INVESTISSEMENT'!D:D,'FIRST INVESTISSEMENT'!G:G,D:D)</f>
        <v>0</v>
      </c>
      <c r="AU173" s="164">
        <f t="shared" si="14"/>
        <v>7962258014.5699997</v>
      </c>
      <c r="AV173" s="165">
        <f t="shared" si="15"/>
        <v>1760366.4836397348</v>
      </c>
    </row>
    <row r="174" spans="1:48" hidden="1" x14ac:dyDescent="0.25">
      <c r="A174" s="11" t="str">
        <f t="shared" si="11"/>
        <v>4</v>
      </c>
      <c r="B174" s="11" t="str">
        <f t="shared" si="12"/>
        <v>41</v>
      </c>
      <c r="C174" s="11" t="str">
        <f t="shared" si="13"/>
        <v>418</v>
      </c>
      <c r="D174" s="23">
        <v>41800000</v>
      </c>
      <c r="E174" s="119" t="str">
        <f t="shared" si="17"/>
        <v>BIL18</v>
      </c>
      <c r="F174" s="24" t="s">
        <v>2227</v>
      </c>
      <c r="G174" s="12">
        <f>+SUMIF(AGRIFARM!H:H,D:D,AGRIFARM!L:L)</f>
        <v>0</v>
      </c>
      <c r="H174" s="12">
        <f>+SUMIF(AGRICORP!I:I,D:D,AGRICORP!D:D)</f>
        <v>0</v>
      </c>
      <c r="I174" s="12">
        <f>+SUMIF(SMTP!D:D,D:D,SMTP!F:F)</f>
        <v>0</v>
      </c>
      <c r="J174" s="12">
        <f>+SUMIF(AGRIVET!G:G,D:D,AGRIVET!D:D)</f>
        <v>0</v>
      </c>
      <c r="K174" s="12">
        <f>+SUMIF(AGRIVAL!G:G,D:D,AGRIVAL!D:D)</f>
        <v>0</v>
      </c>
      <c r="L174" s="12">
        <f>+SUMIF(AGRIKOBA!G:G,D:D,AGRIKOBA!D:D)</f>
        <v>0</v>
      </c>
      <c r="M174" s="12">
        <f>+SUMIF(LMOI!F:F,D:D,LMOI!C:C)</f>
        <v>0</v>
      </c>
      <c r="N174" s="12">
        <f>+SUMIF(TARTINE!G:G,D:D,TARTINE!D:D)</f>
        <v>0</v>
      </c>
      <c r="O174" s="12">
        <f>+SUMIF(IDF!F:F,D:D,IDF!C:C)</f>
        <v>0</v>
      </c>
      <c r="P174" s="12">
        <f>+SUMIF(RYA!G:G,D:D,RYA!D:D)</f>
        <v>0</v>
      </c>
      <c r="Q174" s="12">
        <f>+SUMIF('SCI NOAH'!G:G,D:D,'SCI NOAH'!D:D)</f>
        <v>0</v>
      </c>
      <c r="R174" s="12">
        <f>+SUMIF(SIM!F:F,D:D,SIM!C:C)</f>
        <v>0</v>
      </c>
      <c r="S174" s="163">
        <f>+SUMIF('First Energy'!A:A,D:D,'First Energy'!C:C)</f>
        <v>0</v>
      </c>
      <c r="T174" s="163">
        <f>+SUMIF('ID Motors'!G:G,D:D,'ID Motors'!D:D)</f>
        <v>1339420456</v>
      </c>
      <c r="U174" s="12">
        <f>+SUMIF('ID RENTAL'!G:G,D:D,'ID RENTAL'!D:D)</f>
        <v>247500000</v>
      </c>
      <c r="V174" s="12">
        <f>+SUMIF('MCM '!G:G,D:D,'MCM '!D:D)</f>
        <v>1751106943.3199999</v>
      </c>
      <c r="W174" s="12">
        <f>SUMIF(AGRIMOTORS!G:G,D:D,AGRIMOTORS!D:D)</f>
        <v>0</v>
      </c>
      <c r="X174" s="12">
        <f>+SUMIF(BOVIMA!F:F,D:D,BOVIMA!C:C)</f>
        <v>0</v>
      </c>
      <c r="Y174" s="12">
        <f>+SUMIF(AGRIFEED!F:F,D:D,AGRIFEED!C:C)</f>
        <v>0</v>
      </c>
      <c r="Z174" s="12">
        <f>SUMIF(AMIP!F:F,D:D,AMIP!C:C)</f>
        <v>0</v>
      </c>
      <c r="AA174" s="12">
        <f>+SUMIF(ISF!G:G,D:D,ISF!D:D)</f>
        <v>0</v>
      </c>
      <c r="AB174" s="124">
        <f>+SUMIF(DISCOI!G:G,D:D,DISCOI!D:D)</f>
        <v>0</v>
      </c>
      <c r="AC174" s="12">
        <f>+SUMIF(MABEL!F:F,D:D,MABEL!C:C)</f>
        <v>0</v>
      </c>
      <c r="AD174" s="12">
        <f>+SUMIF(NMP!F:F,D:D,NMP!C:C)</f>
        <v>0</v>
      </c>
      <c r="AE174" s="12">
        <f>+SUMIF('AMCHO '!F:F,D:D,'AMCHO '!C:C)</f>
        <v>0</v>
      </c>
      <c r="AF174" s="12">
        <f>+SUMIF(CONFORTIS!G:G,D:D,CONFORTIS!D:D)</f>
        <v>0</v>
      </c>
      <c r="AG174" s="12">
        <f>+SUMIF('IRS IMMO'!G:G,D:D,'IRS IMMO'!D:D)</f>
        <v>0</v>
      </c>
      <c r="AH174" s="12">
        <f>+SUMIFS(AGRIVETAM!C:C,AGRIVETAM!F:F,D:D)</f>
        <v>143635627.53</v>
      </c>
      <c r="AI174" s="12">
        <f>+SUMIF(EUROPAINTS!F:F,D:D,EUROPAINTS!C:C)</f>
        <v>0</v>
      </c>
      <c r="AJ174" s="12">
        <f>+SUMIF('VET ABE'!F:F,D:D,'VET ABE'!D:D)</f>
        <v>0</v>
      </c>
      <c r="AK174" s="12">
        <f>SUMIF('VET FIA'!F:F,D:D,'VET FIA'!D:D)</f>
        <v>0</v>
      </c>
      <c r="AL174" s="12">
        <f>+SUMIF('CSS SAKAY'!F:F,D:D,'CSS SAKAY'!C:C)</f>
        <v>0</v>
      </c>
      <c r="AM174" s="12"/>
      <c r="AN174" s="12">
        <f>SUMIF('United Malagasy'!F:F,D:D,'United Malagasy'!C:C)</f>
        <v>3694300</v>
      </c>
      <c r="AO174" s="12">
        <f>+SUMIF(NUTRIFOOD!E:E,D:D,NUTRIFOOD!C:C)</f>
        <v>0</v>
      </c>
      <c r="AP174" s="12">
        <f>+SUMIF(FERRIS!H:H,D:D,FERRIS!E:E)</f>
        <v>0</v>
      </c>
      <c r="AQ174" s="12">
        <f>+SUMIF(SEM!F:F,D:D,SEM!C:C)</f>
        <v>0</v>
      </c>
      <c r="AR174" s="12">
        <f>+SUMIF(Madatrade!F:F,D:D,Madatrade!C:C)</f>
        <v>0</v>
      </c>
      <c r="AS174" s="12">
        <f>+SUMIF('FLY TECH'!F:F,D:D,'FLY TECH'!D:D)</f>
        <v>0</v>
      </c>
      <c r="AT174" s="12">
        <f>+SUMIFS('FIRST INVESTISSEMENT'!D:D,'FIRST INVESTISSEMENT'!G:G,D:D)</f>
        <v>0</v>
      </c>
      <c r="AU174" s="164">
        <f t="shared" si="14"/>
        <v>3485357326.8499999</v>
      </c>
      <c r="AV174" s="165">
        <f t="shared" si="15"/>
        <v>770573.65014643606</v>
      </c>
    </row>
    <row r="175" spans="1:48" hidden="1" x14ac:dyDescent="0.25">
      <c r="A175" s="11" t="str">
        <f t="shared" si="11"/>
        <v>4</v>
      </c>
      <c r="B175" s="11" t="str">
        <f t="shared" si="12"/>
        <v>41</v>
      </c>
      <c r="C175" s="11" t="str">
        <f t="shared" si="13"/>
        <v>418</v>
      </c>
      <c r="D175" s="60">
        <v>41810000</v>
      </c>
      <c r="E175" s="119" t="str">
        <f t="shared" si="17"/>
        <v>BIL18</v>
      </c>
      <c r="F175" s="24" t="s">
        <v>1860</v>
      </c>
      <c r="G175" s="12">
        <f>+SUMIF(AGRIFARM!H:H,D:D,AGRIFARM!L:L)</f>
        <v>1500000</v>
      </c>
      <c r="H175" s="12">
        <f>+SUMIF(AGRICORP!I:I,D:D,AGRICORP!D:D)</f>
        <v>250372723.47780001</v>
      </c>
      <c r="I175" s="12">
        <f>+SUMIF(SMTP!D:D,D:D,SMTP!F:F)</f>
        <v>0</v>
      </c>
      <c r="J175" s="12">
        <f>+SUMIF(AGRIVET!G:G,D:D,AGRIVET!D:D)</f>
        <v>0</v>
      </c>
      <c r="K175" s="12">
        <f>+SUMIF(AGRIVAL!G:G,D:D,AGRIVAL!D:D)</f>
        <v>38040882</v>
      </c>
      <c r="L175" s="12">
        <f>+SUMIF(AGRIKOBA!G:G,D:D,AGRIKOBA!D:D)</f>
        <v>0</v>
      </c>
      <c r="M175" s="12">
        <f>+SUMIF(LMOI!F:F,D:D,LMOI!C:C)</f>
        <v>0</v>
      </c>
      <c r="N175" s="12">
        <f>+SUMIF(TARTINE!G:G,D:D,TARTINE!D:D)</f>
        <v>0</v>
      </c>
      <c r="O175" s="12">
        <f>+SUMIF(IDF!F:F,D:D,IDF!C:C)</f>
        <v>3559900.78</v>
      </c>
      <c r="P175" s="12">
        <f>+SUMIF(RYA!G:G,D:D,RYA!D:D)</f>
        <v>65934379.850000001</v>
      </c>
      <c r="Q175" s="12">
        <f>+SUMIF('SCI NOAH'!G:G,D:D,'SCI NOAH'!D:D)</f>
        <v>0</v>
      </c>
      <c r="R175" s="12">
        <f>+SUMIF(SIM!F:F,D:D,SIM!C:C)</f>
        <v>700000</v>
      </c>
      <c r="S175" s="163">
        <f>+SUMIF('First Energy'!A:A,D:D,'First Energy'!C:C)</f>
        <v>1016332336.99</v>
      </c>
      <c r="T175" s="163">
        <f>+SUMIF('ID Motors'!G:G,D:D,'ID Motors'!D:D)</f>
        <v>0</v>
      </c>
      <c r="U175" s="12">
        <f>+SUMIF('ID RENTAL'!G:G,D:D,'ID RENTAL'!D:D)</f>
        <v>0</v>
      </c>
      <c r="V175" s="12">
        <f>+SUMIF('MCM '!G:G,D:D,'MCM '!D:D)</f>
        <v>0</v>
      </c>
      <c r="W175" s="12">
        <f>SUMIF(AGRIMOTORS!G:G,D:D,AGRIMOTORS!D:D)</f>
        <v>169627500</v>
      </c>
      <c r="X175" s="12">
        <f>+SUMIF(BOVIMA!F:F,D:D,BOVIMA!C:C)</f>
        <v>0</v>
      </c>
      <c r="Y175" s="12">
        <f>+SUMIF(AGRIFEED!F:F,D:D,AGRIFEED!C:C)</f>
        <v>0</v>
      </c>
      <c r="Z175" s="12">
        <f>SUMIF(AMIP!F:F,D:D,AMIP!C:C)</f>
        <v>0</v>
      </c>
      <c r="AA175" s="12">
        <f>+SUMIF(ISF!G:G,D:D,ISF!D:D)</f>
        <v>0</v>
      </c>
      <c r="AB175" s="124">
        <f>+SUMIF(DISCOI!G:G,D:D,DISCOI!D:D)</f>
        <v>0</v>
      </c>
      <c r="AC175" s="12">
        <f>+SUMIF(MABEL!F:F,D:D,MABEL!C:C)</f>
        <v>0</v>
      </c>
      <c r="AD175" s="12">
        <f>+SUMIF(NMP!F:F,D:D,NMP!C:C)</f>
        <v>0</v>
      </c>
      <c r="AE175" s="12">
        <f>+SUMIF('AMCHO '!F:F,D:D,'AMCHO '!C:C)</f>
        <v>0</v>
      </c>
      <c r="AF175" s="12">
        <f>+SUMIF(CONFORTIS!G:G,D:D,CONFORTIS!D:D)</f>
        <v>0</v>
      </c>
      <c r="AG175" s="12">
        <f>+SUMIF('IRS IMMO'!G:G,D:D,'IRS IMMO'!D:D)</f>
        <v>0</v>
      </c>
      <c r="AH175" s="12">
        <f>+SUMIFS(AGRIVETAM!C:C,AGRIVETAM!F:F,D:D)</f>
        <v>0</v>
      </c>
      <c r="AI175" s="12">
        <f>+SUMIF(EUROPAINTS!F:F,D:D,EUROPAINTS!C:C)</f>
        <v>0</v>
      </c>
      <c r="AJ175" s="12">
        <f>+SUMIF('VET ABE'!F:F,D:D,'VET ABE'!D:D)</f>
        <v>0</v>
      </c>
      <c r="AK175" s="12">
        <f>SUMIF('VET FIA'!F:F,D:D,'VET FIA'!D:D)</f>
        <v>0</v>
      </c>
      <c r="AL175" s="12">
        <f>+SUMIF('CSS SAKAY'!F:F,D:D,'CSS SAKAY'!C:C)</f>
        <v>0</v>
      </c>
      <c r="AM175" s="12"/>
      <c r="AN175" s="12">
        <f>SUMIF('United Malagasy'!F:F,D:D,'United Malagasy'!C:C)</f>
        <v>0</v>
      </c>
      <c r="AO175" s="12">
        <f>+SUMIF(NUTRIFOOD!E:E,D:D,NUTRIFOOD!C:C)</f>
        <v>0</v>
      </c>
      <c r="AP175" s="12">
        <f>+SUMIF(FERRIS!H:H,D:D,FERRIS!E:E)</f>
        <v>953868195</v>
      </c>
      <c r="AQ175" s="12">
        <f>+SUMIF(SEM!F:F,D:D,SEM!C:C)</f>
        <v>0</v>
      </c>
      <c r="AR175" s="12">
        <f>+SUMIF(Madatrade!F:F,D:D,Madatrade!C:C)</f>
        <v>0</v>
      </c>
      <c r="AS175" s="12">
        <f>+SUMIF('FLY TECH'!F:F,D:D,'FLY TECH'!D:D)</f>
        <v>304437111.94</v>
      </c>
      <c r="AT175" s="12">
        <f>+SUMIFS('FIRST INVESTISSEMENT'!D:D,'FIRST INVESTISSEMENT'!G:G,D:D)</f>
        <v>0</v>
      </c>
      <c r="AU175" s="164">
        <f t="shared" si="14"/>
        <v>2804373030.0378003</v>
      </c>
      <c r="AV175" s="165">
        <f t="shared" si="15"/>
        <v>620015.61374526215</v>
      </c>
    </row>
    <row r="176" spans="1:48" hidden="1" x14ac:dyDescent="0.25">
      <c r="A176" s="11" t="str">
        <f t="shared" si="11"/>
        <v>4</v>
      </c>
      <c r="B176" s="11" t="str">
        <f t="shared" si="12"/>
        <v>41</v>
      </c>
      <c r="C176" s="11" t="str">
        <f t="shared" si="13"/>
        <v>419</v>
      </c>
      <c r="D176" s="23">
        <v>41900000</v>
      </c>
      <c r="E176" s="119" t="s">
        <v>3244</v>
      </c>
      <c r="F176" s="24" t="s">
        <v>293</v>
      </c>
      <c r="G176" s="12">
        <f>+SUMIF(AGRIFARM!H:H,D:D,AGRIFARM!L:L)</f>
        <v>0</v>
      </c>
      <c r="H176" s="12">
        <f>+SUMIF(AGRICORP!I:I,D:D,AGRICORP!D:D)</f>
        <v>0</v>
      </c>
      <c r="I176" s="12">
        <f>+SUMIF(SMTP!D:D,D:D,SMTP!F:F)</f>
        <v>0</v>
      </c>
      <c r="J176" s="12">
        <f>+SUMIF(AGRIVET!G:G,D:D,AGRIVET!D:D)</f>
        <v>0</v>
      </c>
      <c r="K176" s="12">
        <f>+SUMIF(AGRIVAL!G:G,D:D,AGRIVAL!D:D)</f>
        <v>-857501.34</v>
      </c>
      <c r="L176" s="12">
        <f>+SUMIF(AGRIKOBA!G:G,D:D,AGRIKOBA!D:D)</f>
        <v>-71400</v>
      </c>
      <c r="M176" s="12">
        <f>+SUMIF(LMOI!F:F,D:D,LMOI!C:C)</f>
        <v>0</v>
      </c>
      <c r="N176" s="12">
        <f>+SUMIF(TARTINE!G:G,D:D,TARTINE!D:D)</f>
        <v>0</v>
      </c>
      <c r="O176" s="12">
        <f>+SUMIF(IDF!F:F,D:D,IDF!C:C)</f>
        <v>0</v>
      </c>
      <c r="P176" s="12">
        <f>+SUMIF(RYA!G:G,D:D,RYA!D:D)</f>
        <v>0</v>
      </c>
      <c r="Q176" s="12">
        <f>+SUMIF('SCI NOAH'!G:G,D:D,'SCI NOAH'!D:D)</f>
        <v>0</v>
      </c>
      <c r="R176" s="12">
        <f>+SUMIF(SIM!F:F,D:D,SIM!C:C)</f>
        <v>0</v>
      </c>
      <c r="S176" s="163">
        <f>+SUMIF('First Energy'!A:A,D:D,'First Energy'!C:C)</f>
        <v>0</v>
      </c>
      <c r="T176" s="163">
        <f>+SUMIF('ID Motors'!G:G,D:D,'ID Motors'!D:D)</f>
        <v>-470006263.35000002</v>
      </c>
      <c r="U176" s="12">
        <f>+SUMIF('ID RENTAL'!G:G,D:D,'ID RENTAL'!D:D)</f>
        <v>0</v>
      </c>
      <c r="V176" s="12">
        <f>+SUMIF('MCM '!G:G,D:D,'MCM '!D:D)</f>
        <v>0</v>
      </c>
      <c r="W176" s="12">
        <f>SUMIF(AGRIMOTORS!G:G,D:D,AGRIMOTORS!D:D)</f>
        <v>-24065981.41</v>
      </c>
      <c r="X176" s="12">
        <f>+SUMIF(BOVIMA!F:F,D:D,BOVIMA!C:C)</f>
        <v>0</v>
      </c>
      <c r="Y176" s="12">
        <f>+SUMIF(AGRIFEED!F:F,D:D,AGRIFEED!C:C)</f>
        <v>0</v>
      </c>
      <c r="Z176" s="12">
        <f>SUMIF(AMIP!F:F,D:D,AMIP!C:C)</f>
        <v>0</v>
      </c>
      <c r="AA176" s="12">
        <f>+SUMIF(ISF!G:G,D:D,ISF!D:D)</f>
        <v>0</v>
      </c>
      <c r="AB176" s="124">
        <f>+SUMIF(DISCOI!G:G,D:D,DISCOI!D:D)</f>
        <v>0</v>
      </c>
      <c r="AC176" s="12">
        <f>+SUMIF(MABEL!F:F,D:D,MABEL!C:C)</f>
        <v>0</v>
      </c>
      <c r="AD176" s="12">
        <f>+SUMIF(NMP!F:F,D:D,NMP!C:C)</f>
        <v>0</v>
      </c>
      <c r="AE176" s="12">
        <f>+SUMIF('AMCHO '!F:F,D:D,'AMCHO '!C:C)</f>
        <v>0</v>
      </c>
      <c r="AF176" s="12">
        <f>+SUMIF(CONFORTIS!G:G,D:D,CONFORTIS!D:D)</f>
        <v>0</v>
      </c>
      <c r="AG176" s="12">
        <f>+SUMIF('IRS IMMO'!G:G,D:D,'IRS IMMO'!D:D)</f>
        <v>0</v>
      </c>
      <c r="AH176" s="12">
        <f>+SUMIFS(AGRIVETAM!C:C,AGRIVETAM!F:F,D:D)</f>
        <v>-73818424.140000001</v>
      </c>
      <c r="AI176" s="12">
        <f>+SUMIF(EUROPAINTS!F:F,D:D,EUROPAINTS!C:C)</f>
        <v>0</v>
      </c>
      <c r="AJ176" s="12">
        <f>+SUMIF('VET ABE'!F:F,D:D,'VET ABE'!D:D)</f>
        <v>0</v>
      </c>
      <c r="AK176" s="12">
        <f>SUMIF('VET FIA'!F:F,D:D,'VET FIA'!D:D)</f>
        <v>0</v>
      </c>
      <c r="AL176" s="12">
        <f>+SUMIF('CSS SAKAY'!F:F,D:D,'CSS SAKAY'!C:C)</f>
        <v>0</v>
      </c>
      <c r="AN176" s="12">
        <f>SUMIF('United Malagasy'!F:F,D:D,'United Malagasy'!C:C)</f>
        <v>0</v>
      </c>
      <c r="AO176" s="12">
        <f>+SUMIF(NUTRIFOOD!E:E,D:D,NUTRIFOOD!C:C)</f>
        <v>0</v>
      </c>
      <c r="AP176" s="12">
        <f>+SUMIF(FERRIS!H:H,D:D,FERRIS!E:E)</f>
        <v>0</v>
      </c>
      <c r="AQ176" s="12">
        <f>+SUMIF(SEM!F:F,D:D,SEM!C:C)</f>
        <v>0</v>
      </c>
      <c r="AR176" s="12">
        <f>+SUMIF(Madatrade!F:F,D:D,Madatrade!C:C)</f>
        <v>0</v>
      </c>
      <c r="AS176" s="12">
        <f>+SUMIF('FLY TECH'!F:F,D:D,'FLY TECH'!D:D)</f>
        <v>-26523000</v>
      </c>
      <c r="AT176" s="12">
        <f>+SUMIFS('FIRST INVESTISSEMENT'!D:D,'FIRST INVESTISSEMENT'!G:G,D:D)</f>
        <v>0</v>
      </c>
      <c r="AU176" s="164">
        <f t="shared" si="14"/>
        <v>-595342570.24000001</v>
      </c>
      <c r="AV176" s="165">
        <f t="shared" si="15"/>
        <v>-131623.6053914197</v>
      </c>
    </row>
    <row r="177" spans="1:48" hidden="1" x14ac:dyDescent="0.25">
      <c r="A177" s="11" t="str">
        <f t="shared" si="11"/>
        <v>4</v>
      </c>
      <c r="B177" s="11" t="str">
        <f t="shared" si="12"/>
        <v>41</v>
      </c>
      <c r="C177" s="11" t="str">
        <f t="shared" si="13"/>
        <v>419</v>
      </c>
      <c r="D177" s="60">
        <v>41910000</v>
      </c>
      <c r="E177" s="119" t="s">
        <v>3244</v>
      </c>
      <c r="F177" s="24" t="s">
        <v>293</v>
      </c>
      <c r="G177" s="12">
        <f>+SUMIF(AGRIFARM!H:H,D:D,AGRIFARM!L:L)</f>
        <v>1239999.98</v>
      </c>
      <c r="H177" s="12">
        <f>+SUMIF(AGRICORP!I:I,D:D,AGRICORP!D:D)</f>
        <v>0</v>
      </c>
      <c r="I177" s="12">
        <f>+SUMIF(SMTP!D:D,D:D,SMTP!F:F)</f>
        <v>-90403832.798800007</v>
      </c>
      <c r="J177" s="12">
        <f>+SUMIF(AGRIVET!G:G,D:D,AGRIVET!D:D)</f>
        <v>-224599.74</v>
      </c>
      <c r="K177" s="12">
        <f>+SUMIF(AGRIVAL!G:G,D:D,AGRIVAL!D:D)</f>
        <v>0</v>
      </c>
      <c r="L177" s="12">
        <f>+SUMIF(AGRIKOBA!G:G,D:D,AGRIKOBA!D:D)</f>
        <v>0</v>
      </c>
      <c r="M177" s="12">
        <f>+SUMIF(LMOI!F:F,D:D,LMOI!C:C)</f>
        <v>-4885918000</v>
      </c>
      <c r="N177" s="12">
        <f>+SUMIF(TARTINE!G:G,D:D,TARTINE!D:D)</f>
        <v>0</v>
      </c>
      <c r="O177" s="12">
        <f>+SUMIF(IDF!F:F,D:D,IDF!C:C)</f>
        <v>-1218026359.1099999</v>
      </c>
      <c r="P177" s="12">
        <f>+SUMIF(RYA!G:G,D:D,RYA!D:D)</f>
        <v>-125000000</v>
      </c>
      <c r="Q177" s="12">
        <f>+SUMIF('SCI NOAH'!G:G,D:D,'SCI NOAH'!D:D)</f>
        <v>0</v>
      </c>
      <c r="R177" s="12">
        <f>+SUMIF(SIM!F:F,D:D,SIM!C:C)</f>
        <v>0</v>
      </c>
      <c r="S177" s="163">
        <f>+SUMIF('First Energy'!A:A,D:D,'First Energy'!C:C)</f>
        <v>-241355913.59999999</v>
      </c>
      <c r="T177" s="163">
        <f>+SUMIF('ID Motors'!G:G,D:D,'ID Motors'!D:D)</f>
        <v>0</v>
      </c>
      <c r="U177" s="12">
        <f>+SUMIF('ID RENTAL'!G:G,D:D,'ID RENTAL'!D:D)</f>
        <v>0</v>
      </c>
      <c r="V177" s="12">
        <f>+SUMIF('MCM '!G:G,D:D,'MCM '!D:D)</f>
        <v>0</v>
      </c>
      <c r="W177" s="12">
        <f>SUMIF(AGRIMOTORS!G:G,D:D,AGRIMOTORS!D:D)</f>
        <v>0</v>
      </c>
      <c r="X177" s="12">
        <f>+SUMIF(BOVIMA!F:F,D:D,BOVIMA!C:C)</f>
        <v>0</v>
      </c>
      <c r="Y177" s="12">
        <f>+SUMIF(AGRIFEED!F:F,D:D,AGRIFEED!C:C)</f>
        <v>0</v>
      </c>
      <c r="Z177" s="12">
        <f>SUMIF(AMIP!F:F,D:D,AMIP!C:C)</f>
        <v>0</v>
      </c>
      <c r="AA177" s="12">
        <f>+SUMIF(ISF!G:G,D:D,ISF!D:D)</f>
        <v>0</v>
      </c>
      <c r="AB177" s="124">
        <f>+SUMIF(DISCOI!G:G,D:D,DISCOI!D:D)</f>
        <v>-151213.35999999999</v>
      </c>
      <c r="AC177" s="12">
        <f>+SUMIF(MABEL!F:F,D:D,MABEL!C:C)</f>
        <v>0</v>
      </c>
      <c r="AD177" s="12">
        <f>+SUMIF(NMP!F:F,D:D,NMP!C:C)</f>
        <v>0</v>
      </c>
      <c r="AE177" s="12">
        <f>+SUMIF('AMCHO '!F:F,D:D,'AMCHO '!C:C)</f>
        <v>-1942005763.6900001</v>
      </c>
      <c r="AF177" s="12">
        <f>+SUMIF(CONFORTIS!G:G,D:D,CONFORTIS!D:D)</f>
        <v>0</v>
      </c>
      <c r="AG177" s="12">
        <f>+SUMIF('IRS IMMO'!G:G,D:D,'IRS IMMO'!D:D)</f>
        <v>0</v>
      </c>
      <c r="AH177" s="12">
        <f>+SUMIFS(AGRIVETAM!C:C,AGRIVETAM!F:F,D:D)</f>
        <v>0</v>
      </c>
      <c r="AI177" s="12">
        <f>+SUMIF(EUROPAINTS!F:F,D:D,EUROPAINTS!C:C)</f>
        <v>-3411078</v>
      </c>
      <c r="AJ177" s="12">
        <f>+SUMIF('VET ABE'!F:F,D:D,'VET ABE'!D:D)</f>
        <v>-3000</v>
      </c>
      <c r="AK177" s="12">
        <f>SUMIF('VET FIA'!F:F,D:D,'VET FIA'!D:D)</f>
        <v>0</v>
      </c>
      <c r="AL177" s="12">
        <f>+SUMIF('CSS SAKAY'!F:F,D:D,'CSS SAKAY'!C:C)</f>
        <v>0</v>
      </c>
      <c r="AM177" s="12"/>
      <c r="AN177" s="12">
        <f>SUMIF('United Malagasy'!F:F,D:D,'United Malagasy'!C:C)</f>
        <v>0</v>
      </c>
      <c r="AO177" s="12">
        <f>+SUMIF(NUTRIFOOD!E:E,D:D,NUTRIFOOD!C:C)</f>
        <v>0</v>
      </c>
      <c r="AP177" s="12">
        <f>+SUMIF(FERRIS!H:H,D:D,FERRIS!E:E)</f>
        <v>0</v>
      </c>
      <c r="AQ177" s="12">
        <f>+SUMIF(SEM!F:F,D:D,SEM!C:C)</f>
        <v>0</v>
      </c>
      <c r="AR177" s="12">
        <f>+SUMIF(Madatrade!F:F,D:D,Madatrade!C:C)</f>
        <v>-14348169009.68</v>
      </c>
      <c r="AS177" s="12">
        <f>+SUMIF('FLY TECH'!F:F,D:D,'FLY TECH'!D:D)</f>
        <v>0</v>
      </c>
      <c r="AT177" s="12">
        <f>+SUMIFS('FIRST INVESTISSEMENT'!D:D,'FIRST INVESTISSEMENT'!G:G,D:D)</f>
        <v>0</v>
      </c>
      <c r="AU177" s="164">
        <f t="shared" si="14"/>
        <v>-22853428769.998802</v>
      </c>
      <c r="AV177" s="165">
        <f t="shared" si="15"/>
        <v>-5052638.3306515561</v>
      </c>
    </row>
    <row r="178" spans="1:48" hidden="1" x14ac:dyDescent="0.25">
      <c r="A178" s="11" t="str">
        <f t="shared" si="11"/>
        <v>4</v>
      </c>
      <c r="B178" s="11" t="str">
        <f t="shared" si="12"/>
        <v>41</v>
      </c>
      <c r="C178" s="11" t="str">
        <f t="shared" si="13"/>
        <v>419</v>
      </c>
      <c r="D178" s="23">
        <v>41980000</v>
      </c>
      <c r="E178" s="119" t="s">
        <v>3244</v>
      </c>
      <c r="F178" s="24" t="s">
        <v>295</v>
      </c>
      <c r="G178" s="12">
        <f>+SUMIF(AGRIFARM!H:H,D:D,AGRIFARM!L:L)</f>
        <v>-30000</v>
      </c>
      <c r="H178" s="12">
        <f>+SUMIF(AGRICORP!I:I,D:D,AGRICORP!D:D)</f>
        <v>0</v>
      </c>
      <c r="I178" s="12">
        <f>+SUMIF(SMTP!D:D,D:D,SMTP!F:F)</f>
        <v>0</v>
      </c>
      <c r="J178" s="12">
        <f>+SUMIF(AGRIVET!G:G,D:D,AGRIVET!D:D)</f>
        <v>0</v>
      </c>
      <c r="K178" s="12">
        <f>+SUMIF(AGRIVAL!G:G,D:D,AGRIVAL!D:D)</f>
        <v>-14045381</v>
      </c>
      <c r="L178" s="12">
        <f>+SUMIF(AGRIKOBA!G:G,D:D,AGRIKOBA!D:D)</f>
        <v>0</v>
      </c>
      <c r="M178" s="12">
        <f>+SUMIF(LMOI!F:F,D:D,LMOI!C:C)</f>
        <v>0</v>
      </c>
      <c r="N178" s="12">
        <f>+SUMIF(TARTINE!G:G,D:D,TARTINE!D:D)</f>
        <v>0</v>
      </c>
      <c r="O178" s="12">
        <f>+SUMIF(IDF!F:F,D:D,IDF!C:C)</f>
        <v>-4849732.8</v>
      </c>
      <c r="P178" s="12">
        <f>+SUMIF(RYA!G:G,D:D,RYA!D:D)</f>
        <v>0</v>
      </c>
      <c r="Q178" s="12">
        <f>+SUMIF('SCI NOAH'!G:G,D:D,'SCI NOAH'!D:D)</f>
        <v>0</v>
      </c>
      <c r="R178" s="12">
        <f>+SUMIF(SIM!F:F,D:D,SIM!C:C)</f>
        <v>0</v>
      </c>
      <c r="S178" s="163">
        <f>+SUMIF('First Energy'!A:A,D:D,'First Energy'!C:C)</f>
        <v>0</v>
      </c>
      <c r="T178" s="163">
        <f>+SUMIF('ID Motors'!G:G,D:D,'ID Motors'!D:D)</f>
        <v>0</v>
      </c>
      <c r="U178" s="12">
        <f>+SUMIF('ID RENTAL'!G:G,D:D,'ID RENTAL'!D:D)</f>
        <v>0</v>
      </c>
      <c r="V178" s="12">
        <f>+SUMIF('MCM '!G:G,D:D,'MCM '!D:D)</f>
        <v>0</v>
      </c>
      <c r="W178" s="12">
        <f>SUMIF(AGRIMOTORS!G:G,D:D,AGRIMOTORS!D:D)</f>
        <v>0</v>
      </c>
      <c r="X178" s="12">
        <f>+SUMIF(BOVIMA!F:F,D:D,BOVIMA!C:C)</f>
        <v>0</v>
      </c>
      <c r="Y178" s="12">
        <f>+SUMIF(AGRIFEED!F:F,D:D,AGRIFEED!C:C)</f>
        <v>0</v>
      </c>
      <c r="Z178" s="12">
        <f>SUMIF(AMIP!F:F,D:D,AMIP!C:C)</f>
        <v>0</v>
      </c>
      <c r="AA178" s="12">
        <f>+SUMIF(ISF!G:G,D:D,ISF!D:D)</f>
        <v>0</v>
      </c>
      <c r="AB178" s="124">
        <f>+SUMIF(DISCOI!G:G,D:D,DISCOI!D:D)</f>
        <v>0</v>
      </c>
      <c r="AC178" s="12">
        <f>+SUMIF(MABEL!F:F,D:D,MABEL!C:C)</f>
        <v>0</v>
      </c>
      <c r="AD178" s="12">
        <f>+SUMIF(NMP!F:F,D:D,NMP!C:C)</f>
        <v>0</v>
      </c>
      <c r="AE178" s="12">
        <f>+SUMIF('AMCHO '!F:F,D:D,'AMCHO '!C:C)</f>
        <v>0</v>
      </c>
      <c r="AF178" s="12">
        <f>+SUMIF(CONFORTIS!G:G,D:D,CONFORTIS!D:D)</f>
        <v>0</v>
      </c>
      <c r="AG178" s="12">
        <f>+SUMIF('IRS IMMO'!G:G,D:D,'IRS IMMO'!D:D)</f>
        <v>0</v>
      </c>
      <c r="AH178" s="12">
        <f>+SUMIFS(AGRIVETAM!C:C,AGRIVETAM!F:F,D:D)</f>
        <v>0</v>
      </c>
      <c r="AI178" s="12">
        <f>+SUMIF(EUROPAINTS!F:F,D:D,EUROPAINTS!C:C)</f>
        <v>0</v>
      </c>
      <c r="AJ178" s="12">
        <f>+SUMIF('VET ABE'!F:F,D:D,'VET ABE'!D:D)</f>
        <v>0</v>
      </c>
      <c r="AK178" s="12">
        <f>SUMIF('VET FIA'!F:F,D:D,'VET FIA'!D:D)</f>
        <v>0</v>
      </c>
      <c r="AL178" s="12">
        <f>+SUMIF('CSS SAKAY'!F:F,D:D,'CSS SAKAY'!C:C)</f>
        <v>0</v>
      </c>
      <c r="AM178" s="12"/>
      <c r="AN178" s="12">
        <f>SUMIF('United Malagasy'!F:F,D:D,'United Malagasy'!C:C)</f>
        <v>13568472</v>
      </c>
      <c r="AO178" s="12">
        <f>+SUMIF(NUTRIFOOD!E:E,D:D,NUTRIFOOD!C:C)</f>
        <v>0</v>
      </c>
      <c r="AP178" s="12">
        <f>+SUMIF(FERRIS!H:H,D:D,FERRIS!E:E)</f>
        <v>0</v>
      </c>
      <c r="AQ178" s="12">
        <f>+SUMIF(SEM!F:F,D:D,SEM!C:C)</f>
        <v>0</v>
      </c>
      <c r="AR178" s="12">
        <f>+SUMIF(Madatrade!F:F,D:D,Madatrade!C:C)</f>
        <v>0</v>
      </c>
      <c r="AS178" s="12">
        <f>+SUMIF('FLY TECH'!F:F,D:D,'FLY TECH'!D:D)</f>
        <v>-418497017.86000001</v>
      </c>
      <c r="AT178" s="12">
        <f>+SUMIFS('FIRST INVESTISSEMENT'!D:D,'FIRST INVESTISSEMENT'!G:G,D:D)</f>
        <v>0</v>
      </c>
      <c r="AU178" s="164">
        <f t="shared" si="14"/>
        <v>-423853659.66000003</v>
      </c>
      <c r="AV178" s="165">
        <f t="shared" si="15"/>
        <v>-93709.319023342672</v>
      </c>
    </row>
    <row r="179" spans="1:48" hidden="1" x14ac:dyDescent="0.25">
      <c r="A179" s="11" t="str">
        <f t="shared" si="11"/>
        <v>4</v>
      </c>
      <c r="B179" s="11" t="str">
        <f t="shared" si="12"/>
        <v>42</v>
      </c>
      <c r="C179" s="11" t="str">
        <f t="shared" si="13"/>
        <v>421</v>
      </c>
      <c r="D179" s="23">
        <v>42100000</v>
      </c>
      <c r="E179" s="119" t="str">
        <f t="shared" ref="E179:E189" si="18">+IF(AU:AU&gt;0,"BIL20","BIL41")</f>
        <v>BIL20</v>
      </c>
      <c r="F179" s="24" t="s">
        <v>303</v>
      </c>
      <c r="G179" s="12">
        <f>+SUMIF(AGRIFARM!H:H,D:D,AGRIFARM!L:L)</f>
        <v>0</v>
      </c>
      <c r="H179" s="12">
        <f>+SUMIF(AGRICORP!I:I,D:D,AGRICORP!D:D)</f>
        <v>1109807.75</v>
      </c>
      <c r="I179" s="12">
        <f>+SUMIF(SMTP!D:D,D:D,SMTP!F:F)</f>
        <v>0</v>
      </c>
      <c r="J179" s="12">
        <f>+SUMIF(AGRIVET!G:G,D:D,AGRIVET!D:D)</f>
        <v>0</v>
      </c>
      <c r="K179" s="12">
        <f>+SUMIF(AGRIVAL!G:G,D:D,AGRIVAL!D:D)</f>
        <v>-5106748.97</v>
      </c>
      <c r="L179" s="12">
        <f>+SUMIF(AGRIKOBA!G:G,D:D,AGRIKOBA!D:D)</f>
        <v>-27272518.16</v>
      </c>
      <c r="M179" s="12">
        <f>+SUMIF(LMOI!F:F,D:D,LMOI!C:C)</f>
        <v>12767000</v>
      </c>
      <c r="N179" s="12">
        <f>+SUMIF(TARTINE!G:G,D:D,TARTINE!D:D)</f>
        <v>0</v>
      </c>
      <c r="O179" s="12">
        <f>+SUMIF(IDF!F:F,D:D,IDF!C:C)</f>
        <v>0</v>
      </c>
      <c r="P179" s="12">
        <f>+SUMIF(RYA!G:G,D:D,RYA!D:D)</f>
        <v>0</v>
      </c>
      <c r="Q179" s="12">
        <f>+SUMIF('SCI NOAH'!G:G,D:D,'SCI NOAH'!D:D)</f>
        <v>0</v>
      </c>
      <c r="R179" s="12">
        <f>+SUMIF(SIM!F:F,D:D,SIM!C:C)</f>
        <v>0</v>
      </c>
      <c r="S179" s="163">
        <f>+SUMIF('First Energy'!A:A,D:D,'First Energy'!C:C)</f>
        <v>882669.27</v>
      </c>
      <c r="T179" s="163">
        <f>+SUMIF('ID Motors'!G:G,D:D,'ID Motors'!D:D)</f>
        <v>24906694.309999999</v>
      </c>
      <c r="U179" s="12">
        <f>+SUMIF('ID RENTAL'!G:G,D:D,'ID RENTAL'!D:D)</f>
        <v>11110408.289999999</v>
      </c>
      <c r="V179" s="12">
        <f>+SUMIF('MCM '!G:G,D:D,'MCM '!D:D)</f>
        <v>0</v>
      </c>
      <c r="W179" s="12">
        <f>SUMIF(AGRIMOTORS!G:G,D:D,AGRIMOTORS!D:D)</f>
        <v>-4922682.03</v>
      </c>
      <c r="X179" s="12">
        <f>+SUMIF(BOVIMA!F:F,D:D,BOVIMA!C:C)</f>
        <v>0</v>
      </c>
      <c r="Y179" s="12">
        <f>+SUMIF(AGRIFEED!F:F,D:D,AGRIFEED!C:C)</f>
        <v>646861.91999995697</v>
      </c>
      <c r="Z179" s="12">
        <f>SUMIF(AMIP!F:F,D:D,AMIP!C:C)</f>
        <v>0</v>
      </c>
      <c r="AA179" s="12">
        <f>+SUMIF(ISF!G:G,D:D,ISF!D:D)</f>
        <v>0</v>
      </c>
      <c r="AB179" s="124">
        <f>+SUMIF(DISCOI!G:G,D:D,DISCOI!D:D)</f>
        <v>0</v>
      </c>
      <c r="AC179" s="12">
        <f>+SUMIF(MABEL!F:F,D:D,MABEL!C:C)</f>
        <v>0</v>
      </c>
      <c r="AD179" s="12">
        <f>+SUMIF(NMP!F:F,D:D,NMP!C:C)</f>
        <v>0</v>
      </c>
      <c r="AE179" s="12">
        <f>+SUMIF('AMCHO '!F:F,D:D,'AMCHO '!C:C)</f>
        <v>0</v>
      </c>
      <c r="AF179" s="12">
        <f>+SUMIF(CONFORTIS!G:G,D:D,CONFORTIS!D:D)</f>
        <v>0</v>
      </c>
      <c r="AG179" s="12">
        <f>+SUMIF('IRS IMMO'!G:G,D:D,'IRS IMMO'!D:D)</f>
        <v>0</v>
      </c>
      <c r="AH179" s="12">
        <f>+SUMIFS(AGRIVETAM!C:C,AGRIVETAM!F:F,D:D)</f>
        <v>0</v>
      </c>
      <c r="AI179" s="12">
        <f>+SUMIF(EUROPAINTS!F:F,D:D,EUROPAINTS!C:C)</f>
        <v>0</v>
      </c>
      <c r="AJ179" s="12">
        <f>+SUMIF('VET ABE'!F:F,D:D,'VET ABE'!D:D)</f>
        <v>0</v>
      </c>
      <c r="AK179" s="12">
        <f>SUMIF('VET FIA'!F:F,D:D,'VET FIA'!D:D)</f>
        <v>0</v>
      </c>
      <c r="AL179" s="12">
        <f>+SUMIF('CSS SAKAY'!F:F,D:D,'CSS SAKAY'!C:C)</f>
        <v>0</v>
      </c>
      <c r="AN179" s="12">
        <f>SUMIF('United Malagasy'!F:F,D:D,'United Malagasy'!C:C)</f>
        <v>0</v>
      </c>
      <c r="AO179" s="12">
        <f>+SUMIF(NUTRIFOOD!E:E,D:D,NUTRIFOOD!C:C)</f>
        <v>0</v>
      </c>
      <c r="AP179" s="12">
        <f>+SUMIF(FERRIS!H:H,D:D,FERRIS!E:E)</f>
        <v>0</v>
      </c>
      <c r="AQ179" s="12">
        <f>+SUMIF(SEM!F:F,D:D,SEM!C:C)</f>
        <v>197445.02</v>
      </c>
      <c r="AR179" s="12">
        <f>+SUMIF(Madatrade!F:F,D:D,Madatrade!C:C)</f>
        <v>0</v>
      </c>
      <c r="AS179" s="12">
        <f>+SUMIF('FLY TECH'!F:F,D:D,'FLY TECH'!D:D)</f>
        <v>-236395.8</v>
      </c>
      <c r="AT179" s="12">
        <f>+SUMIFS('FIRST INVESTISSEMENT'!D:D,'FIRST INVESTISSEMENT'!G:G,D:D)</f>
        <v>0</v>
      </c>
      <c r="AU179" s="164">
        <f t="shared" si="14"/>
        <v>14082541.599999953</v>
      </c>
      <c r="AV179" s="165">
        <f t="shared" si="15"/>
        <v>3113.4929553574639</v>
      </c>
    </row>
    <row r="180" spans="1:48" hidden="1" x14ac:dyDescent="0.25">
      <c r="A180" s="11" t="str">
        <f t="shared" si="11"/>
        <v>4</v>
      </c>
      <c r="B180" s="11" t="str">
        <f t="shared" si="12"/>
        <v>42</v>
      </c>
      <c r="C180" s="11" t="str">
        <f t="shared" si="13"/>
        <v>421</v>
      </c>
      <c r="D180" s="23">
        <v>42110000</v>
      </c>
      <c r="E180" s="119" t="str">
        <f t="shared" si="18"/>
        <v>BIL20</v>
      </c>
      <c r="F180" s="24" t="s">
        <v>72</v>
      </c>
      <c r="G180" s="12">
        <f>+SUMIF(AGRIFARM!H:H,D:D,AGRIFARM!L:L)</f>
        <v>2619694.09</v>
      </c>
      <c r="H180" s="12">
        <f>+SUMIF(AGRICORP!I:I,D:D,AGRICORP!D:D)</f>
        <v>0</v>
      </c>
      <c r="I180" s="12">
        <f>+SUMIF(SMTP!D:D,D:D,SMTP!F:F)</f>
        <v>-3217093.36</v>
      </c>
      <c r="J180" s="12">
        <f>+SUMIF(AGRIVET!G:G,D:D,AGRIVET!D:D)</f>
        <v>2214296.83</v>
      </c>
      <c r="K180" s="12">
        <f>+SUMIF(AGRIVAL!G:G,D:D,AGRIVAL!D:D)</f>
        <v>0</v>
      </c>
      <c r="L180" s="12">
        <f>+SUMIF(AGRIKOBA!G:G,D:D,AGRIKOBA!D:D)</f>
        <v>27884444.399999999</v>
      </c>
      <c r="M180" s="12">
        <f>+SUMIF(LMOI!F:F,D:D,LMOI!C:C)</f>
        <v>0</v>
      </c>
      <c r="N180" s="12">
        <f>+SUMIF(TARTINE!G:G,D:D,TARTINE!D:D)</f>
        <v>-741200</v>
      </c>
      <c r="O180" s="12">
        <f>+SUMIF(IDF!F:F,D:D,IDF!C:C)</f>
        <v>7026192.6100000003</v>
      </c>
      <c r="P180" s="12">
        <f>+SUMIF(RYA!G:G,D:D,RYA!D:D)</f>
        <v>-611400.49</v>
      </c>
      <c r="Q180" s="12">
        <f>+SUMIF('SCI NOAH'!G:G,D:D,'SCI NOAH'!D:D)</f>
        <v>1044239.84</v>
      </c>
      <c r="R180" s="12">
        <f>+SUMIF(SIM!F:F,D:D,SIM!C:C)</f>
        <v>0</v>
      </c>
      <c r="S180" s="163">
        <f>+SUMIF('First Energy'!A:A,D:D,'First Energy'!C:C)</f>
        <v>1341000</v>
      </c>
      <c r="T180" s="163">
        <f>+SUMIF('ID Motors'!G:G,D:D,'ID Motors'!D:D)</f>
        <v>450000</v>
      </c>
      <c r="U180" s="12">
        <f>+SUMIF('ID RENTAL'!G:G,D:D,'ID RENTAL'!D:D)</f>
        <v>0</v>
      </c>
      <c r="V180" s="12">
        <f>+SUMIF('MCM '!G:G,D:D,'MCM '!D:D)</f>
        <v>0</v>
      </c>
      <c r="W180" s="12">
        <f>SUMIF(AGRIMOTORS!G:G,D:D,AGRIMOTORS!D:D)</f>
        <v>0</v>
      </c>
      <c r="X180" s="12">
        <f>+SUMIF(BOVIMA!F:F,D:D,BOVIMA!C:C)</f>
        <v>9660712.7999999505</v>
      </c>
      <c r="Y180" s="12">
        <f>+SUMIF(AGRIFEED!F:F,D:D,AGRIFEED!C:C)</f>
        <v>8955000</v>
      </c>
      <c r="Z180" s="12">
        <f>SUMIF(AMIP!F:F,D:D,AMIP!C:C)</f>
        <v>0</v>
      </c>
      <c r="AA180" s="12">
        <f>+SUMIF(ISF!G:G,D:D,ISF!D:D)</f>
        <v>0</v>
      </c>
      <c r="AB180" s="124">
        <f>+SUMIF(DISCOI!G:G,D:D,DISCOI!D:D)</f>
        <v>0</v>
      </c>
      <c r="AC180" s="12">
        <f>+SUMIF(MABEL!F:F,D:D,MABEL!C:C)</f>
        <v>-1840000</v>
      </c>
      <c r="AD180" s="12">
        <f>+SUMIF(NMP!F:F,D:D,NMP!C:C)</f>
        <v>-45588.74</v>
      </c>
      <c r="AE180" s="12">
        <f>+SUMIF('AMCHO '!F:F,D:D,'AMCHO '!C:C)</f>
        <v>-12415837.4</v>
      </c>
      <c r="AF180" s="12">
        <f>+SUMIF(CONFORTIS!G:G,D:D,CONFORTIS!D:D)</f>
        <v>0</v>
      </c>
      <c r="AG180" s="12">
        <f>+SUMIF('IRS IMMO'!G:G,D:D,'IRS IMMO'!D:D)</f>
        <v>0</v>
      </c>
      <c r="AH180" s="12">
        <f>+SUMIFS(AGRIVETAM!C:C,AGRIVETAM!F:F,D:D)</f>
        <v>727250</v>
      </c>
      <c r="AI180" s="12">
        <f>+SUMIF(EUROPAINTS!F:F,D:D,EUROPAINTS!C:C)</f>
        <v>0</v>
      </c>
      <c r="AJ180" s="12">
        <f>+SUMIF('VET ABE'!F:F,D:D,'VET ABE'!D:D)</f>
        <v>0</v>
      </c>
      <c r="AK180" s="12">
        <f>SUMIF('VET FIA'!F:F,D:D,'VET FIA'!D:D)</f>
        <v>0</v>
      </c>
      <c r="AL180" s="12">
        <f>+SUMIF('CSS SAKAY'!F:F,D:D,'CSS SAKAY'!C:C)</f>
        <v>0</v>
      </c>
      <c r="AM180" s="12"/>
      <c r="AN180" s="12">
        <f>SUMIF('United Malagasy'!F:F,D:D,'United Malagasy'!C:C)</f>
        <v>0</v>
      </c>
      <c r="AO180" s="12">
        <f>+SUMIF(NUTRIFOOD!E:E,D:D,NUTRIFOOD!C:C)</f>
        <v>0</v>
      </c>
      <c r="AP180" s="12">
        <f>+SUMIF(FERRIS!H:H,D:D,FERRIS!E:E)</f>
        <v>0</v>
      </c>
      <c r="AQ180" s="12">
        <f>+SUMIF(SEM!F:F,D:D,SEM!C:C)</f>
        <v>0</v>
      </c>
      <c r="AR180" s="12">
        <f>+SUMIF(Madatrade!F:F,D:D,Madatrade!C:C)</f>
        <v>0</v>
      </c>
      <c r="AS180" s="12">
        <f>+SUMIF('FLY TECH'!F:F,D:D,'FLY TECH'!D:D)</f>
        <v>0</v>
      </c>
      <c r="AT180" s="12">
        <f>+SUMIFS('FIRST INVESTISSEMENT'!D:D,'FIRST INVESTISSEMENT'!G:G,D:D)</f>
        <v>0</v>
      </c>
      <c r="AU180" s="164">
        <f t="shared" si="14"/>
        <v>43051710.579999954</v>
      </c>
      <c r="AV180" s="165">
        <f t="shared" si="15"/>
        <v>9518.2532680690747</v>
      </c>
    </row>
    <row r="181" spans="1:48" hidden="1" x14ac:dyDescent="0.25">
      <c r="A181" s="11" t="str">
        <f t="shared" si="11"/>
        <v>4</v>
      </c>
      <c r="B181" s="11" t="str">
        <f t="shared" si="12"/>
        <v>42</v>
      </c>
      <c r="C181" s="11" t="str">
        <f t="shared" si="13"/>
        <v>421</v>
      </c>
      <c r="D181" s="23">
        <v>42120000</v>
      </c>
      <c r="E181" s="119" t="str">
        <f t="shared" si="18"/>
        <v>BIL20</v>
      </c>
      <c r="F181" s="24" t="s">
        <v>2228</v>
      </c>
      <c r="G181" s="12">
        <f>+SUMIF(AGRIFARM!H:H,D:D,AGRIFARM!L:L)</f>
        <v>0</v>
      </c>
      <c r="H181" s="12">
        <f>+SUMIF(AGRICORP!I:I,D:D,AGRICORP!D:D)</f>
        <v>0</v>
      </c>
      <c r="I181" s="12">
        <f>+SUMIF(SMTP!D:D,D:D,SMTP!F:F)</f>
        <v>-200000</v>
      </c>
      <c r="J181" s="12">
        <f>+SUMIF(AGRIVET!G:G,D:D,AGRIVET!D:D)</f>
        <v>0</v>
      </c>
      <c r="K181" s="12">
        <f>+SUMIF(AGRIVAL!G:G,D:D,AGRIVAL!D:D)</f>
        <v>0</v>
      </c>
      <c r="L181" s="12">
        <f>+SUMIF(AGRIKOBA!G:G,D:D,AGRIKOBA!D:D)</f>
        <v>0</v>
      </c>
      <c r="M181" s="12">
        <f>+SUMIF(LMOI!F:F,D:D,LMOI!C:C)</f>
        <v>0</v>
      </c>
      <c r="N181" s="12">
        <f>+SUMIF(TARTINE!G:G,D:D,TARTINE!D:D)</f>
        <v>0</v>
      </c>
      <c r="O181" s="12">
        <f>+SUMIF(IDF!F:F,D:D,IDF!C:C)</f>
        <v>0</v>
      </c>
      <c r="P181" s="12">
        <f>+SUMIF(RYA!G:G,D:D,RYA!D:D)</f>
        <v>0</v>
      </c>
      <c r="Q181" s="12">
        <f>+SUMIF('SCI NOAH'!G:G,D:D,'SCI NOAH'!D:D)</f>
        <v>0</v>
      </c>
      <c r="R181" s="12">
        <f>+SUMIF(SIM!F:F,D:D,SIM!C:C)</f>
        <v>0</v>
      </c>
      <c r="S181" s="163">
        <f>+SUMIF('First Energy'!A:A,D:D,'First Energy'!C:C)</f>
        <v>0</v>
      </c>
      <c r="T181" s="163">
        <f>+SUMIF('ID Motors'!G:G,D:D,'ID Motors'!D:D)</f>
        <v>0</v>
      </c>
      <c r="U181" s="12">
        <f>+SUMIF('ID RENTAL'!G:G,D:D,'ID RENTAL'!D:D)</f>
        <v>0</v>
      </c>
      <c r="V181" s="12">
        <f>+SUMIF('MCM '!G:G,D:D,'MCM '!D:D)</f>
        <v>0</v>
      </c>
      <c r="W181" s="12">
        <f>SUMIF(AGRIMOTORS!G:G,D:D,AGRIMOTORS!D:D)</f>
        <v>2586238.46</v>
      </c>
      <c r="X181" s="12">
        <f>+SUMIF(BOVIMA!F:F,D:D,BOVIMA!C:C)</f>
        <v>0</v>
      </c>
      <c r="Y181" s="12">
        <f>+SUMIF(AGRIFEED!F:F,D:D,AGRIFEED!C:C)</f>
        <v>0</v>
      </c>
      <c r="Z181" s="12">
        <f>SUMIF(AMIP!F:F,D:D,AMIP!C:C)</f>
        <v>0</v>
      </c>
      <c r="AA181" s="12">
        <f>+SUMIF(ISF!G:G,D:D,ISF!D:D)</f>
        <v>0</v>
      </c>
      <c r="AB181" s="124">
        <f>+SUMIF(DISCOI!G:G,D:D,DISCOI!D:D)</f>
        <v>0</v>
      </c>
      <c r="AC181" s="12">
        <f>+SUMIF(MABEL!F:F,D:D,MABEL!C:C)</f>
        <v>0</v>
      </c>
      <c r="AD181" s="12">
        <f>+SUMIF(NMP!F:F,D:D,NMP!C:C)</f>
        <v>0</v>
      </c>
      <c r="AE181" s="12">
        <f>+SUMIF('AMCHO '!F:F,D:D,'AMCHO '!C:C)</f>
        <v>0</v>
      </c>
      <c r="AF181" s="12">
        <f>+SUMIF(CONFORTIS!G:G,D:D,CONFORTIS!D:D)</f>
        <v>0</v>
      </c>
      <c r="AG181" s="12">
        <f>+SUMIF('IRS IMMO'!G:G,D:D,'IRS IMMO'!D:D)</f>
        <v>0</v>
      </c>
      <c r="AH181" s="12">
        <f>+SUMIFS(AGRIVETAM!C:C,AGRIVETAM!F:F,D:D)</f>
        <v>0</v>
      </c>
      <c r="AI181" s="12">
        <f>+SUMIF(EUROPAINTS!F:F,D:D,EUROPAINTS!C:C)</f>
        <v>0</v>
      </c>
      <c r="AJ181" s="12">
        <f>+SUMIF('VET ABE'!F:F,D:D,'VET ABE'!D:D)</f>
        <v>0</v>
      </c>
      <c r="AK181" s="12">
        <f>SUMIF('VET FIA'!F:F,D:D,'VET FIA'!D:D)</f>
        <v>0</v>
      </c>
      <c r="AL181" s="12">
        <f>+SUMIF('CSS SAKAY'!F:F,D:D,'CSS SAKAY'!C:C)</f>
        <v>0</v>
      </c>
      <c r="AM181" s="12"/>
      <c r="AN181" s="12">
        <f>SUMIF('United Malagasy'!F:F,D:D,'United Malagasy'!C:C)</f>
        <v>0</v>
      </c>
      <c r="AO181" s="12">
        <f>+SUMIF(NUTRIFOOD!E:E,D:D,NUTRIFOOD!C:C)</f>
        <v>0</v>
      </c>
      <c r="AP181" s="12">
        <f>+SUMIF(FERRIS!H:H,D:D,FERRIS!E:E)</f>
        <v>0</v>
      </c>
      <c r="AQ181" s="12">
        <f>+SUMIF(SEM!F:F,D:D,SEM!C:C)</f>
        <v>0</v>
      </c>
      <c r="AR181" s="12">
        <f>+SUMIF(Madatrade!F:F,D:D,Madatrade!C:C)</f>
        <v>0</v>
      </c>
      <c r="AS181" s="12">
        <f>+SUMIF('FLY TECH'!F:F,D:D,'FLY TECH'!D:D)</f>
        <v>0</v>
      </c>
      <c r="AT181" s="12">
        <f>+SUMIFS('FIRST INVESTISSEMENT'!D:D,'FIRST INVESTISSEMENT'!G:G,D:D)</f>
        <v>0</v>
      </c>
      <c r="AU181" s="164">
        <f t="shared" si="14"/>
        <v>2386238.46</v>
      </c>
      <c r="AV181" s="165">
        <f t="shared" si="15"/>
        <v>527.57072168088382</v>
      </c>
    </row>
    <row r="182" spans="1:48" hidden="1" x14ac:dyDescent="0.25">
      <c r="A182" s="11" t="str">
        <f t="shared" si="11"/>
        <v>4</v>
      </c>
      <c r="B182" s="11" t="str">
        <f t="shared" si="12"/>
        <v>42</v>
      </c>
      <c r="C182" s="11" t="str">
        <f t="shared" si="13"/>
        <v>425</v>
      </c>
      <c r="D182" s="23">
        <v>42500000</v>
      </c>
      <c r="E182" s="119" t="str">
        <f t="shared" si="18"/>
        <v>BIL41</v>
      </c>
      <c r="F182" s="24" t="s">
        <v>74</v>
      </c>
      <c r="G182" s="12">
        <f>+SUMIF(AGRIFARM!H:H,D:D,AGRIFARM!L:L)</f>
        <v>0</v>
      </c>
      <c r="H182" s="12">
        <f>+SUMIF(AGRICORP!I:I,D:D,AGRICORP!D:D)</f>
        <v>0</v>
      </c>
      <c r="I182" s="12">
        <f>+SUMIF(SMTP!D:D,D:D,SMTP!F:F)</f>
        <v>0</v>
      </c>
      <c r="J182" s="12">
        <f>+SUMIF(AGRIVET!G:G,D:D,AGRIVET!D:D)</f>
        <v>0</v>
      </c>
      <c r="K182" s="12">
        <f>+SUMIF(AGRIVAL!G:G,D:D,AGRIVAL!D:D)</f>
        <v>0</v>
      </c>
      <c r="L182" s="12">
        <f>+SUMIF(AGRIKOBA!G:G,D:D,AGRIKOBA!D:D)</f>
        <v>0</v>
      </c>
      <c r="M182" s="12">
        <f>+SUMIF(LMOI!F:F,D:D,LMOI!C:C)</f>
        <v>0</v>
      </c>
      <c r="N182" s="12">
        <f>+SUMIF(TARTINE!G:G,D:D,TARTINE!D:D)</f>
        <v>0</v>
      </c>
      <c r="O182" s="12">
        <f>+SUMIF(IDF!F:F,D:D,IDF!C:C)</f>
        <v>0</v>
      </c>
      <c r="P182" s="12">
        <f>+SUMIF(RYA!G:G,D:D,RYA!D:D)</f>
        <v>0</v>
      </c>
      <c r="Q182" s="12">
        <f>+SUMIF('SCI NOAH'!G:G,D:D,'SCI NOAH'!D:D)</f>
        <v>0</v>
      </c>
      <c r="R182" s="12">
        <f>+SUMIF(SIM!F:F,D:D,SIM!C:C)</f>
        <v>0</v>
      </c>
      <c r="S182" s="163">
        <f>+SUMIF('First Energy'!A:A,D:D,'First Energy'!C:C)</f>
        <v>-128733.33</v>
      </c>
      <c r="T182" s="163">
        <f>+SUMIF('ID Motors'!G:G,D:D,'ID Motors'!D:D)</f>
        <v>-1431400</v>
      </c>
      <c r="U182" s="12">
        <f>+SUMIF('ID RENTAL'!G:G,D:D,'ID RENTAL'!D:D)</f>
        <v>-3075000</v>
      </c>
      <c r="V182" s="12">
        <f>+SUMIF('MCM '!G:G,D:D,'MCM '!D:D)</f>
        <v>0</v>
      </c>
      <c r="W182" s="12">
        <f>SUMIF(AGRIMOTORS!G:G,D:D,AGRIMOTORS!D:D)</f>
        <v>100000</v>
      </c>
      <c r="X182" s="12">
        <f>+SUMIF(BOVIMA!F:F,D:D,BOVIMA!C:C)</f>
        <v>0</v>
      </c>
      <c r="Y182" s="12">
        <f>+SUMIF(AGRIFEED!F:F,D:D,AGRIFEED!C:C)</f>
        <v>0</v>
      </c>
      <c r="Z182" s="12">
        <f>SUMIF(AMIP!F:F,D:D,AMIP!C:C)</f>
        <v>0</v>
      </c>
      <c r="AA182" s="12">
        <f>+SUMIF(ISF!G:G,D:D,ISF!D:D)</f>
        <v>0</v>
      </c>
      <c r="AB182" s="124">
        <f>+SUMIF(DISCOI!G:G,D:D,DISCOI!D:D)</f>
        <v>0</v>
      </c>
      <c r="AC182" s="12">
        <f>+SUMIF(MABEL!F:F,D:D,MABEL!C:C)</f>
        <v>0</v>
      </c>
      <c r="AD182" s="12">
        <f>+SUMIF(NMP!F:F,D:D,NMP!C:C)</f>
        <v>0</v>
      </c>
      <c r="AE182" s="12">
        <f>+SUMIF('AMCHO '!F:F,D:D,'AMCHO '!C:C)</f>
        <v>0</v>
      </c>
      <c r="AF182" s="12">
        <f>+SUMIF(CONFORTIS!G:G,D:D,CONFORTIS!D:D)</f>
        <v>0</v>
      </c>
      <c r="AG182" s="12">
        <f>+SUMIF('IRS IMMO'!G:G,D:D,'IRS IMMO'!D:D)</f>
        <v>0</v>
      </c>
      <c r="AH182" s="12">
        <f>+SUMIFS(AGRIVETAM!C:C,AGRIVETAM!F:F,D:D)</f>
        <v>0</v>
      </c>
      <c r="AI182" s="12">
        <f>+SUMIF(EUROPAINTS!F:F,D:D,EUROPAINTS!C:C)</f>
        <v>0</v>
      </c>
      <c r="AJ182" s="12">
        <f>+SUMIF('VET ABE'!F:F,D:D,'VET ABE'!D:D)</f>
        <v>0</v>
      </c>
      <c r="AK182" s="12">
        <f>SUMIF('VET FIA'!F:F,D:D,'VET FIA'!D:D)</f>
        <v>0</v>
      </c>
      <c r="AL182" s="12">
        <f>+SUMIF('CSS SAKAY'!F:F,D:D,'CSS SAKAY'!C:C)</f>
        <v>0</v>
      </c>
      <c r="AN182" s="12">
        <f>SUMIF('United Malagasy'!F:F,D:D,'United Malagasy'!C:C)</f>
        <v>0</v>
      </c>
      <c r="AO182" s="12">
        <f>+SUMIF(NUTRIFOOD!E:E,D:D,NUTRIFOOD!C:C)</f>
        <v>0</v>
      </c>
      <c r="AP182" s="12">
        <f>+SUMIF(FERRIS!H:H,D:D,FERRIS!E:E)</f>
        <v>0</v>
      </c>
      <c r="AQ182" s="12">
        <f>+SUMIF(SEM!F:F,D:D,SEM!C:C)</f>
        <v>0</v>
      </c>
      <c r="AR182" s="12">
        <f>+SUMIF(Madatrade!F:F,D:D,Madatrade!C:C)</f>
        <v>0</v>
      </c>
      <c r="AS182" s="12">
        <f>+SUMIF('FLY TECH'!F:F,D:D,'FLY TECH'!D:D)</f>
        <v>0</v>
      </c>
      <c r="AT182" s="12">
        <f>+SUMIFS('FIRST INVESTISSEMENT'!D:D,'FIRST INVESTISSEMENT'!G:G,D:D)</f>
        <v>0</v>
      </c>
      <c r="AU182" s="164">
        <f t="shared" si="14"/>
        <v>-4535133.33</v>
      </c>
      <c r="AV182" s="165">
        <f t="shared" si="15"/>
        <v>-1002.6674215229646</v>
      </c>
    </row>
    <row r="183" spans="1:48" hidden="1" x14ac:dyDescent="0.25">
      <c r="A183" s="11" t="str">
        <f t="shared" si="11"/>
        <v>4</v>
      </c>
      <c r="B183" s="11" t="str">
        <f t="shared" si="12"/>
        <v>42</v>
      </c>
      <c r="C183" s="11" t="str">
        <f t="shared" si="13"/>
        <v>425</v>
      </c>
      <c r="D183" s="60">
        <v>42510000</v>
      </c>
      <c r="E183" s="119" t="str">
        <f t="shared" si="18"/>
        <v>BIL20</v>
      </c>
      <c r="F183" s="24" t="s">
        <v>73</v>
      </c>
      <c r="G183" s="12">
        <f>+SUMIF(AGRIFARM!H:H,D:D,AGRIFARM!L:L)</f>
        <v>0</v>
      </c>
      <c r="H183" s="12">
        <f>+SUMIF(AGRICORP!I:I,D:D,AGRICORP!D:D)</f>
        <v>0</v>
      </c>
      <c r="I183" s="12">
        <f>+SUMIF(SMTP!D:D,D:D,SMTP!F:F)</f>
        <v>651599.97</v>
      </c>
      <c r="J183" s="12">
        <f>+SUMIF(AGRIVET!G:G,D:D,AGRIVET!D:D)</f>
        <v>2097110.65</v>
      </c>
      <c r="K183" s="12">
        <f>+SUMIF(AGRIVAL!G:G,D:D,AGRIVAL!D:D)</f>
        <v>55000</v>
      </c>
      <c r="L183" s="12">
        <f>+SUMIF(AGRIKOBA!G:G,D:D,AGRIKOBA!D:D)</f>
        <v>0</v>
      </c>
      <c r="M183" s="12">
        <f>+SUMIF(LMOI!F:F,D:D,LMOI!C:C)</f>
        <v>0</v>
      </c>
      <c r="N183" s="12">
        <f>+SUMIF(TARTINE!G:G,D:D,TARTINE!D:D)</f>
        <v>0</v>
      </c>
      <c r="O183" s="12">
        <f>+SUMIF(IDF!F:F,D:D,IDF!C:C)</f>
        <v>230000</v>
      </c>
      <c r="P183" s="12">
        <f>+SUMIF(RYA!G:G,D:D,RYA!D:D)</f>
        <v>0</v>
      </c>
      <c r="Q183" s="12">
        <f>+SUMIF('SCI NOAH'!G:G,D:D,'SCI NOAH'!D:D)</f>
        <v>0</v>
      </c>
      <c r="R183" s="12">
        <f>+SUMIF(SIM!F:F,D:D,SIM!C:C)</f>
        <v>0</v>
      </c>
      <c r="S183" s="163">
        <f>+SUMIF('First Energy'!A:A,D:D,'First Energy'!C:C)</f>
        <v>-100000</v>
      </c>
      <c r="T183" s="163">
        <f>+SUMIF('ID Motors'!G:G,D:D,'ID Motors'!D:D)</f>
        <v>6980000</v>
      </c>
      <c r="U183" s="12">
        <f>+SUMIF('ID RENTAL'!G:G,D:D,'ID RENTAL'!D:D)</f>
        <v>15090500</v>
      </c>
      <c r="V183" s="12">
        <f>+SUMIF('MCM '!G:G,D:D,'MCM '!D:D)</f>
        <v>2702000</v>
      </c>
      <c r="W183" s="12">
        <f>SUMIF(AGRIMOTORS!G:G,D:D,AGRIMOTORS!D:D)</f>
        <v>88000</v>
      </c>
      <c r="X183" s="12">
        <f>+SUMIF(BOVIMA!F:F,D:D,BOVIMA!C:C)</f>
        <v>0</v>
      </c>
      <c r="Y183" s="12">
        <f>+SUMIF(AGRIFEED!F:F,D:D,AGRIFEED!C:C)</f>
        <v>0</v>
      </c>
      <c r="Z183" s="12">
        <f>SUMIF(AMIP!F:F,D:D,AMIP!C:C)</f>
        <v>0</v>
      </c>
      <c r="AA183" s="12">
        <f>+SUMIF(ISF!G:G,D:D,ISF!D:D)</f>
        <v>0</v>
      </c>
      <c r="AB183" s="124">
        <f>+SUMIF(DISCOI!G:G,D:D,DISCOI!D:D)</f>
        <v>0</v>
      </c>
      <c r="AC183" s="12">
        <f>+SUMIF(MABEL!F:F,D:D,MABEL!C:C)</f>
        <v>0</v>
      </c>
      <c r="AD183" s="12">
        <f>+SUMIF(NMP!F:F,D:D,NMP!C:C)</f>
        <v>0</v>
      </c>
      <c r="AE183" s="12">
        <f>+SUMIF('AMCHO '!F:F,D:D,'AMCHO '!C:C)</f>
        <v>35000</v>
      </c>
      <c r="AF183" s="12">
        <f>+SUMIF(CONFORTIS!G:G,D:D,CONFORTIS!D:D)</f>
        <v>0</v>
      </c>
      <c r="AG183" s="12">
        <f>+SUMIF('IRS IMMO'!G:G,D:D,'IRS IMMO'!D:D)</f>
        <v>0</v>
      </c>
      <c r="AH183" s="12">
        <f>+SUMIFS(AGRIVETAM!C:C,AGRIVETAM!F:F,D:D)</f>
        <v>882750</v>
      </c>
      <c r="AI183" s="12">
        <f>+SUMIF(EUROPAINTS!F:F,D:D,EUROPAINTS!C:C)</f>
        <v>0</v>
      </c>
      <c r="AJ183" s="12">
        <f>+SUMIF('VET ABE'!F:F,D:D,'VET ABE'!D:D)</f>
        <v>0</v>
      </c>
      <c r="AK183" s="12">
        <f>SUMIF('VET FIA'!F:F,D:D,'VET FIA'!D:D)</f>
        <v>0</v>
      </c>
      <c r="AL183" s="12">
        <f>+SUMIF('CSS SAKAY'!F:F,D:D,'CSS SAKAY'!C:C)</f>
        <v>0</v>
      </c>
      <c r="AM183" s="12"/>
      <c r="AN183" s="12">
        <f>SUMIF('United Malagasy'!F:F,D:D,'United Malagasy'!C:C)</f>
        <v>0</v>
      </c>
      <c r="AO183" s="12">
        <f>+SUMIF(NUTRIFOOD!E:E,D:D,NUTRIFOOD!C:C)</f>
        <v>0</v>
      </c>
      <c r="AP183" s="12">
        <f>+SUMIF(FERRIS!H:H,D:D,FERRIS!E:E)</f>
        <v>1066000</v>
      </c>
      <c r="AQ183" s="12">
        <f>+SUMIF(SEM!F:F,D:D,SEM!C:C)</f>
        <v>0</v>
      </c>
      <c r="AR183" s="12">
        <f>+SUMIF(Madatrade!F:F,D:D,Madatrade!C:C)</f>
        <v>0</v>
      </c>
      <c r="AS183" s="12">
        <f>+SUMIF('FLY TECH'!F:F,D:D,'FLY TECH'!D:D)</f>
        <v>500000</v>
      </c>
      <c r="AT183" s="12">
        <f>+SUMIFS('FIRST INVESTISSEMENT'!D:D,'FIRST INVESTISSEMENT'!G:G,D:D)</f>
        <v>0</v>
      </c>
      <c r="AU183" s="164">
        <f t="shared" si="14"/>
        <v>30277960.620000001</v>
      </c>
      <c r="AV183" s="165">
        <f t="shared" si="15"/>
        <v>6694.1195538851471</v>
      </c>
    </row>
    <row r="184" spans="1:48" hidden="1" x14ac:dyDescent="0.25">
      <c r="A184" s="11" t="str">
        <f t="shared" si="11"/>
        <v>4</v>
      </c>
      <c r="B184" s="11" t="str">
        <f t="shared" si="12"/>
        <v>42</v>
      </c>
      <c r="C184" s="11" t="str">
        <f t="shared" si="13"/>
        <v>425</v>
      </c>
      <c r="D184" s="23">
        <v>42520000</v>
      </c>
      <c r="E184" s="119" t="str">
        <f t="shared" si="18"/>
        <v>BIL20</v>
      </c>
      <c r="F184" s="24" t="s">
        <v>298</v>
      </c>
      <c r="G184" s="12">
        <f>+SUMIF(AGRIFARM!H:H,D:D,AGRIFARM!L:L)</f>
        <v>-2119998.0299999998</v>
      </c>
      <c r="H184" s="12">
        <f>+SUMIF(AGRICORP!I:I,D:D,AGRICORP!D:D)</f>
        <v>380983.63</v>
      </c>
      <c r="I184" s="12">
        <f>+SUMIF(SMTP!D:D,D:D,SMTP!F:F)</f>
        <v>22368276.960000001</v>
      </c>
      <c r="J184" s="12">
        <f>+SUMIF(AGRIVET!G:G,D:D,AGRIVET!D:D)</f>
        <v>15039833.380000001</v>
      </c>
      <c r="K184" s="12">
        <f>+SUMIF(AGRIVAL!G:G,D:D,AGRIVAL!D:D)</f>
        <v>-176999.85</v>
      </c>
      <c r="L184" s="12">
        <f>+SUMIF(AGRIKOBA!G:G,D:D,AGRIKOBA!D:D)</f>
        <v>3338000.01</v>
      </c>
      <c r="M184" s="12">
        <f>+SUMIF(LMOI!F:F,D:D,LMOI!C:C)</f>
        <v>5000000</v>
      </c>
      <c r="N184" s="12">
        <f>+SUMIF(TARTINE!G:G,D:D,TARTINE!D:D)</f>
        <v>0</v>
      </c>
      <c r="O184" s="12">
        <f>+SUMIF(IDF!F:F,D:D,IDF!C:C)</f>
        <v>-21667.66</v>
      </c>
      <c r="P184" s="12">
        <f>+SUMIF(RYA!G:G,D:D,RYA!D:D)</f>
        <v>0</v>
      </c>
      <c r="Q184" s="12">
        <f>+SUMIF('SCI NOAH'!G:G,D:D,'SCI NOAH'!D:D)</f>
        <v>0</v>
      </c>
      <c r="R184" s="12">
        <f>+SUMIF(SIM!F:F,D:D,SIM!C:C)</f>
        <v>0</v>
      </c>
      <c r="S184" s="163">
        <f>+SUMIF('First Energy'!A:A,D:D,'First Energy'!C:C)</f>
        <v>-332867.01</v>
      </c>
      <c r="T184" s="163">
        <f>+SUMIF('ID Motors'!G:G,D:D,'ID Motors'!D:D)</f>
        <v>0</v>
      </c>
      <c r="U184" s="12">
        <f>+SUMIF('ID RENTAL'!G:G,D:D,'ID RENTAL'!D:D)</f>
        <v>0</v>
      </c>
      <c r="V184" s="12">
        <f>+SUMIF('MCM '!G:G,D:D,'MCM '!D:D)</f>
        <v>675500</v>
      </c>
      <c r="W184" s="12">
        <f>SUMIF(AGRIMOTORS!G:G,D:D,AGRIMOTORS!D:D)</f>
        <v>200000</v>
      </c>
      <c r="X184" s="12">
        <f>+SUMIF(BOVIMA!F:F,D:D,BOVIMA!C:C)</f>
        <v>160000</v>
      </c>
      <c r="Y184" s="12">
        <f>+SUMIF(AGRIFEED!F:F,D:D,AGRIFEED!C:C)</f>
        <v>0</v>
      </c>
      <c r="Z184" s="12">
        <f>SUMIF(AMIP!F:F,D:D,AMIP!C:C)</f>
        <v>0</v>
      </c>
      <c r="AA184" s="12">
        <f>+SUMIF(ISF!G:G,D:D,ISF!D:D)</f>
        <v>0</v>
      </c>
      <c r="AB184" s="124">
        <f>+SUMIF(DISCOI!G:G,D:D,DISCOI!D:D)</f>
        <v>0</v>
      </c>
      <c r="AC184" s="12">
        <f>+SUMIF(MABEL!F:F,D:D,MABEL!C:C)</f>
        <v>-1350000</v>
      </c>
      <c r="AD184" s="12">
        <f>+SUMIF(NMP!F:F,D:D,NMP!C:C)</f>
        <v>0</v>
      </c>
      <c r="AE184" s="12">
        <f>+SUMIF('AMCHO '!F:F,D:D,'AMCHO '!C:C)</f>
        <v>65333.33</v>
      </c>
      <c r="AF184" s="12">
        <f>+SUMIF(CONFORTIS!G:G,D:D,CONFORTIS!D:D)</f>
        <v>0</v>
      </c>
      <c r="AG184" s="12">
        <f>+SUMIF('IRS IMMO'!G:G,D:D,'IRS IMMO'!D:D)</f>
        <v>0</v>
      </c>
      <c r="AH184" s="12">
        <f>+SUMIFS(AGRIVETAM!C:C,AGRIVETAM!F:F,D:D)</f>
        <v>0</v>
      </c>
      <c r="AI184" s="12">
        <f>+SUMIF(EUROPAINTS!F:F,D:D,EUROPAINTS!C:C)</f>
        <v>0</v>
      </c>
      <c r="AJ184" s="12">
        <f>+SUMIF('VET ABE'!F:F,D:D,'VET ABE'!D:D)</f>
        <v>-1000000</v>
      </c>
      <c r="AK184" s="12">
        <f>SUMIF('VET FIA'!F:F,D:D,'VET FIA'!D:D)</f>
        <v>0</v>
      </c>
      <c r="AL184" s="12">
        <f>+SUMIF('CSS SAKAY'!F:F,D:D,'CSS SAKAY'!C:C)</f>
        <v>0</v>
      </c>
      <c r="AM184" s="12"/>
      <c r="AN184" s="12">
        <f>SUMIF('United Malagasy'!F:F,D:D,'United Malagasy'!C:C)</f>
        <v>0</v>
      </c>
      <c r="AO184" s="12">
        <f>+SUMIF(NUTRIFOOD!E:E,D:D,NUTRIFOOD!C:C)</f>
        <v>0</v>
      </c>
      <c r="AP184" s="12">
        <f>+SUMIF(FERRIS!H:H,D:D,FERRIS!E:E)</f>
        <v>0</v>
      </c>
      <c r="AQ184" s="12">
        <f>+SUMIF(SEM!F:F,D:D,SEM!C:C)</f>
        <v>0</v>
      </c>
      <c r="AR184" s="12">
        <f>+SUMIF(Madatrade!F:F,D:D,Madatrade!C:C)</f>
        <v>0</v>
      </c>
      <c r="AS184" s="12">
        <f>+SUMIF('FLY TECH'!F:F,D:D,'FLY TECH'!D:D)</f>
        <v>650000</v>
      </c>
      <c r="AT184" s="12">
        <f>+SUMIFS('FIRST INVESTISSEMENT'!D:D,'FIRST INVESTISSEMENT'!G:G,D:D)</f>
        <v>180000</v>
      </c>
      <c r="AU184" s="164">
        <f t="shared" si="14"/>
        <v>43056394.760000005</v>
      </c>
      <c r="AV184" s="165">
        <f t="shared" si="15"/>
        <v>9519.2888880477713</v>
      </c>
    </row>
    <row r="185" spans="1:48" hidden="1" x14ac:dyDescent="0.25">
      <c r="A185" s="11" t="str">
        <f t="shared" si="11"/>
        <v>4</v>
      </c>
      <c r="B185" s="11" t="str">
        <f t="shared" si="12"/>
        <v>42</v>
      </c>
      <c r="C185" s="11" t="str">
        <f t="shared" si="13"/>
        <v>425</v>
      </c>
      <c r="D185" s="23">
        <v>42530000</v>
      </c>
      <c r="E185" s="119" t="str">
        <f t="shared" si="18"/>
        <v>BIL20</v>
      </c>
      <c r="F185" s="24" t="s">
        <v>299</v>
      </c>
      <c r="G185" s="12">
        <f>+SUMIF(AGRIFARM!H:H,D:D,AGRIFARM!L:L)</f>
        <v>0</v>
      </c>
      <c r="H185" s="12">
        <f>+SUMIF(AGRICORP!I:I,D:D,AGRICORP!D:D)</f>
        <v>0</v>
      </c>
      <c r="I185" s="12">
        <f>+SUMIF(SMTP!D:D,D:D,SMTP!F:F)</f>
        <v>201666.61</v>
      </c>
      <c r="J185" s="12">
        <f>+SUMIF(AGRIVET!G:G,D:D,AGRIVET!D:D)</f>
        <v>0</v>
      </c>
      <c r="K185" s="12">
        <f>+SUMIF(AGRIVAL!G:G,D:D,AGRIVAL!D:D)</f>
        <v>0</v>
      </c>
      <c r="L185" s="12">
        <f>+SUMIF(AGRIKOBA!G:G,D:D,AGRIKOBA!D:D)</f>
        <v>0</v>
      </c>
      <c r="M185" s="12">
        <f>+SUMIF(LMOI!F:F,D:D,LMOI!C:C)</f>
        <v>0</v>
      </c>
      <c r="N185" s="12">
        <f>+SUMIF(TARTINE!G:G,D:D,TARTINE!D:D)</f>
        <v>0</v>
      </c>
      <c r="O185" s="12">
        <f>+SUMIF(IDF!F:F,D:D,IDF!C:C)</f>
        <v>0</v>
      </c>
      <c r="P185" s="12">
        <f>+SUMIF(RYA!G:G,D:D,RYA!D:D)</f>
        <v>0</v>
      </c>
      <c r="Q185" s="12">
        <f>+SUMIF('SCI NOAH'!G:G,D:D,'SCI NOAH'!D:D)</f>
        <v>0</v>
      </c>
      <c r="R185" s="12">
        <f>+SUMIF(SIM!F:F,D:D,SIM!C:C)</f>
        <v>0</v>
      </c>
      <c r="S185" s="163">
        <f>+SUMIF('First Energy'!A:A,D:D,'First Energy'!C:C)</f>
        <v>0</v>
      </c>
      <c r="T185" s="163">
        <f>+SUMIF('ID Motors'!G:G,D:D,'ID Motors'!D:D)</f>
        <v>0</v>
      </c>
      <c r="U185" s="12">
        <f>+SUMIF('ID RENTAL'!G:G,D:D,'ID RENTAL'!D:D)</f>
        <v>0</v>
      </c>
      <c r="V185" s="12">
        <f>+SUMIF('MCM '!G:G,D:D,'MCM '!D:D)</f>
        <v>0</v>
      </c>
      <c r="W185" s="12">
        <f>SUMIF(AGRIMOTORS!G:G,D:D,AGRIMOTORS!D:D)</f>
        <v>0</v>
      </c>
      <c r="X185" s="12">
        <f>+SUMIF(BOVIMA!F:F,D:D,BOVIMA!C:C)</f>
        <v>0</v>
      </c>
      <c r="Y185" s="12">
        <f>+SUMIF(AGRIFEED!F:F,D:D,AGRIFEED!C:C)</f>
        <v>0</v>
      </c>
      <c r="Z185" s="12">
        <f>SUMIF(AMIP!F:F,D:D,AMIP!C:C)</f>
        <v>0</v>
      </c>
      <c r="AA185" s="12">
        <f>+SUMIF(ISF!G:G,D:D,ISF!D:D)</f>
        <v>0</v>
      </c>
      <c r="AB185" s="124">
        <f>+SUMIF(DISCOI!G:G,D:D,DISCOI!D:D)</f>
        <v>0</v>
      </c>
      <c r="AC185" s="12">
        <f>+SUMIF(MABEL!F:F,D:D,MABEL!C:C)</f>
        <v>0</v>
      </c>
      <c r="AD185" s="12">
        <f>+SUMIF(NMP!F:F,D:D,NMP!C:C)</f>
        <v>0</v>
      </c>
      <c r="AE185" s="12">
        <f>+SUMIF('AMCHO '!F:F,D:D,'AMCHO '!C:C)</f>
        <v>0</v>
      </c>
      <c r="AF185" s="12">
        <f>+SUMIF(CONFORTIS!G:G,D:D,CONFORTIS!D:D)</f>
        <v>0</v>
      </c>
      <c r="AG185" s="12">
        <f>+SUMIF('IRS IMMO'!G:G,D:D,'IRS IMMO'!D:D)</f>
        <v>0</v>
      </c>
      <c r="AH185" s="12">
        <f>+SUMIFS(AGRIVETAM!C:C,AGRIVETAM!F:F,D:D)</f>
        <v>0</v>
      </c>
      <c r="AI185" s="12">
        <f>+SUMIF(EUROPAINTS!F:F,D:D,EUROPAINTS!C:C)</f>
        <v>0</v>
      </c>
      <c r="AJ185" s="12">
        <f>+SUMIF('VET ABE'!F:F,D:D,'VET ABE'!D:D)</f>
        <v>0</v>
      </c>
      <c r="AK185" s="12">
        <f>SUMIF('VET FIA'!F:F,D:D,'VET FIA'!D:D)</f>
        <v>0</v>
      </c>
      <c r="AL185" s="12">
        <f>+SUMIF('CSS SAKAY'!F:F,D:D,'CSS SAKAY'!C:C)</f>
        <v>0</v>
      </c>
      <c r="AN185" s="12">
        <f>SUMIF('United Malagasy'!F:F,D:D,'United Malagasy'!C:C)</f>
        <v>0</v>
      </c>
      <c r="AO185" s="12">
        <f>+SUMIF(NUTRIFOOD!E:E,D:D,NUTRIFOOD!C:C)</f>
        <v>0</v>
      </c>
      <c r="AP185" s="12">
        <f>+SUMIF(FERRIS!H:H,D:D,FERRIS!E:E)</f>
        <v>0</v>
      </c>
      <c r="AQ185" s="12">
        <f>+SUMIF(SEM!F:F,D:D,SEM!C:C)</f>
        <v>0</v>
      </c>
      <c r="AR185" s="12">
        <f>+SUMIF(Madatrade!F:F,D:D,Madatrade!C:C)</f>
        <v>0</v>
      </c>
      <c r="AS185" s="12">
        <f>+SUMIF('FLY TECH'!F:F,D:D,'FLY TECH'!D:D)</f>
        <v>0</v>
      </c>
      <c r="AT185" s="12">
        <f>+SUMIFS('FIRST INVESTISSEMENT'!D:D,'FIRST INVESTISSEMENT'!G:G,D:D)</f>
        <v>0</v>
      </c>
      <c r="AU185" s="164">
        <f t="shared" si="14"/>
        <v>201666.61</v>
      </c>
      <c r="AV185" s="165">
        <f t="shared" si="15"/>
        <v>44.586239288355671</v>
      </c>
    </row>
    <row r="186" spans="1:48" hidden="1" x14ac:dyDescent="0.25">
      <c r="A186" s="11" t="str">
        <f t="shared" si="11"/>
        <v>4</v>
      </c>
      <c r="B186" s="11" t="str">
        <f t="shared" si="12"/>
        <v>42</v>
      </c>
      <c r="C186" s="11" t="str">
        <f t="shared" si="13"/>
        <v>425</v>
      </c>
      <c r="D186" s="23">
        <v>42540000</v>
      </c>
      <c r="E186" s="119" t="str">
        <f t="shared" si="18"/>
        <v>BIL41</v>
      </c>
      <c r="F186" s="24" t="s">
        <v>309</v>
      </c>
      <c r="G186" s="12">
        <f>+SUMIF(AGRIFARM!H:H,D:D,AGRIFARM!L:L)</f>
        <v>0</v>
      </c>
      <c r="H186" s="12">
        <f>+SUMIF(AGRICORP!I:I,D:D,AGRICORP!D:D)</f>
        <v>-7095999.9000000004</v>
      </c>
      <c r="I186" s="12">
        <f>+SUMIF(SMTP!D:D,D:D,SMTP!F:F)</f>
        <v>-4160999.09</v>
      </c>
      <c r="J186" s="12">
        <f>+SUMIF(AGRIVET!G:G,D:D,AGRIVET!D:D)</f>
        <v>1005666.73</v>
      </c>
      <c r="K186" s="12">
        <f>+SUMIF(AGRIVAL!G:G,D:D,AGRIVAL!D:D)</f>
        <v>-1107164.17</v>
      </c>
      <c r="L186" s="12">
        <f>+SUMIF(AGRIKOBA!G:G,D:D,AGRIKOBA!D:D)</f>
        <v>1388722.27</v>
      </c>
      <c r="M186" s="12">
        <f>+SUMIF(LMOI!F:F,D:D,LMOI!C:C)</f>
        <v>0</v>
      </c>
      <c r="N186" s="12">
        <f>+SUMIF(TARTINE!G:G,D:D,TARTINE!D:D)</f>
        <v>0</v>
      </c>
      <c r="O186" s="12">
        <f>+SUMIF(IDF!F:F,D:D,IDF!C:C)</f>
        <v>1014502.33</v>
      </c>
      <c r="P186" s="12">
        <f>+SUMIF(RYA!G:G,D:D,RYA!D:D)</f>
        <v>-294999</v>
      </c>
      <c r="Q186" s="12">
        <f>+SUMIF('SCI NOAH'!G:G,D:D,'SCI NOAH'!D:D)</f>
        <v>0</v>
      </c>
      <c r="R186" s="12">
        <f>+SUMIF(SIM!F:F,D:D,SIM!C:C)</f>
        <v>0</v>
      </c>
      <c r="S186" s="163">
        <f>+SUMIF('First Energy'!A:A,D:D,'First Energy'!C:C)</f>
        <v>0</v>
      </c>
      <c r="T186" s="163">
        <f>+SUMIF('ID Motors'!G:G,D:D,'ID Motors'!D:D)</f>
        <v>0</v>
      </c>
      <c r="U186" s="12">
        <f>+SUMIF('ID RENTAL'!G:G,D:D,'ID RENTAL'!D:D)</f>
        <v>0</v>
      </c>
      <c r="V186" s="12">
        <f>+SUMIF('MCM '!G:G,D:D,'MCM '!D:D)</f>
        <v>0</v>
      </c>
      <c r="W186" s="12">
        <f>SUMIF(AGRIMOTORS!G:G,D:D,AGRIMOTORS!D:D)</f>
        <v>0</v>
      </c>
      <c r="X186" s="12">
        <f>+SUMIF(BOVIMA!F:F,D:D,BOVIMA!C:C)</f>
        <v>-89998.999999999898</v>
      </c>
      <c r="Y186" s="12">
        <f>+SUMIF(AGRIFEED!F:F,D:D,AGRIFEED!C:C)</f>
        <v>0</v>
      </c>
      <c r="Z186" s="12">
        <f>SUMIF(AMIP!F:F,D:D,AMIP!C:C)</f>
        <v>0</v>
      </c>
      <c r="AA186" s="12">
        <f>+SUMIF(ISF!G:G,D:D,ISF!D:D)</f>
        <v>0</v>
      </c>
      <c r="AB186" s="124">
        <f>+SUMIF(DISCOI!G:G,D:D,DISCOI!D:D)</f>
        <v>0</v>
      </c>
      <c r="AC186" s="12">
        <f>+SUMIF(MABEL!F:F,D:D,MABEL!C:C)</f>
        <v>-473833.3</v>
      </c>
      <c r="AD186" s="12">
        <f>+SUMIF(NMP!F:F,D:D,NMP!C:C)</f>
        <v>34000</v>
      </c>
      <c r="AE186" s="12">
        <f>+SUMIF('AMCHO '!F:F,D:D,'AMCHO '!C:C)</f>
        <v>0</v>
      </c>
      <c r="AF186" s="12">
        <f>+SUMIF(CONFORTIS!G:G,D:D,CONFORTIS!D:D)</f>
        <v>0</v>
      </c>
      <c r="AG186" s="12">
        <f>+SUMIF('IRS IMMO'!G:G,D:D,'IRS IMMO'!D:D)</f>
        <v>0</v>
      </c>
      <c r="AH186" s="12">
        <f>+SUMIFS(AGRIVETAM!C:C,AGRIVETAM!F:F,D:D)</f>
        <v>0</v>
      </c>
      <c r="AI186" s="12">
        <f>+SUMIF(EUROPAINTS!F:F,D:D,EUROPAINTS!C:C)</f>
        <v>104999.99</v>
      </c>
      <c r="AJ186" s="12">
        <f>+SUMIF('VET ABE'!F:F,D:D,'VET ABE'!D:D)</f>
        <v>0</v>
      </c>
      <c r="AK186" s="12">
        <f>SUMIF('VET FIA'!F:F,D:D,'VET FIA'!D:D)</f>
        <v>0</v>
      </c>
      <c r="AL186" s="12">
        <f>+SUMIF('CSS SAKAY'!F:F,D:D,'CSS SAKAY'!C:C)</f>
        <v>0</v>
      </c>
      <c r="AN186" s="12">
        <f>SUMIF('United Malagasy'!F:F,D:D,'United Malagasy'!C:C)</f>
        <v>50000</v>
      </c>
      <c r="AO186" s="12">
        <f>+SUMIF(NUTRIFOOD!E:E,D:D,NUTRIFOOD!C:C)</f>
        <v>-269167</v>
      </c>
      <c r="AP186" s="12">
        <f>+SUMIF(FERRIS!H:H,D:D,FERRIS!E:E)</f>
        <v>0</v>
      </c>
      <c r="AQ186" s="12">
        <f>+SUMIF(SEM!F:F,D:D,SEM!C:C)</f>
        <v>0</v>
      </c>
      <c r="AR186" s="12">
        <f>+SUMIF(Madatrade!F:F,D:D,Madatrade!C:C)</f>
        <v>0</v>
      </c>
      <c r="AS186" s="12">
        <f>+SUMIF('FLY TECH'!F:F,D:D,'FLY TECH'!D:D)</f>
        <v>0</v>
      </c>
      <c r="AT186" s="12">
        <f>+SUMIFS('FIRST INVESTISSEMENT'!D:D,'FIRST INVESTISSEMENT'!G:G,D:D)</f>
        <v>0</v>
      </c>
      <c r="AU186" s="164">
        <f t="shared" si="14"/>
        <v>-9894270.1400000006</v>
      </c>
      <c r="AV186" s="165">
        <f t="shared" si="15"/>
        <v>-2187.5128264697482</v>
      </c>
    </row>
    <row r="187" spans="1:48" hidden="1" x14ac:dyDescent="0.25">
      <c r="A187" s="11" t="str">
        <f t="shared" si="11"/>
        <v>4</v>
      </c>
      <c r="B187" s="11" t="str">
        <f t="shared" si="12"/>
        <v>42</v>
      </c>
      <c r="C187" s="11" t="str">
        <f t="shared" si="13"/>
        <v>427</v>
      </c>
      <c r="D187" s="23">
        <v>42700000</v>
      </c>
      <c r="E187" s="119" t="str">
        <f t="shared" si="18"/>
        <v>BIL20</v>
      </c>
      <c r="F187" s="24" t="s">
        <v>2005</v>
      </c>
      <c r="G187" s="12">
        <f>+SUMIF(AGRIFARM!H:H,D:D,AGRIFARM!L:L)</f>
        <v>0</v>
      </c>
      <c r="H187" s="12">
        <f>+SUMIF(AGRICORP!I:I,D:D,AGRICORP!D:D)</f>
        <v>0</v>
      </c>
      <c r="I187" s="12">
        <f>+SUMIF(SMTP!D:D,D:D,SMTP!F:F)</f>
        <v>0</v>
      </c>
      <c r="J187" s="12">
        <f>+SUMIF(AGRIVET!G:G,D:D,AGRIVET!D:D)</f>
        <v>0</v>
      </c>
      <c r="K187" s="12">
        <f>+SUMIF(AGRIVAL!G:G,D:D,AGRIVAL!D:D)</f>
        <v>0</v>
      </c>
      <c r="L187" s="12">
        <f>+SUMIF(AGRIKOBA!G:G,D:D,AGRIKOBA!D:D)</f>
        <v>0</v>
      </c>
      <c r="M187" s="12">
        <f>+SUMIF(LMOI!F:F,D:D,LMOI!C:C)</f>
        <v>0</v>
      </c>
      <c r="N187" s="12">
        <f>+SUMIF(TARTINE!G:G,D:D,TARTINE!D:D)</f>
        <v>0</v>
      </c>
      <c r="O187" s="12">
        <f>+SUMIF(IDF!F:F,D:D,IDF!C:C)</f>
        <v>0</v>
      </c>
      <c r="P187" s="12">
        <f>+SUMIF(RYA!G:G,D:D,RYA!D:D)</f>
        <v>0</v>
      </c>
      <c r="Q187" s="12">
        <f>+SUMIF('SCI NOAH'!G:G,D:D,'SCI NOAH'!D:D)</f>
        <v>0</v>
      </c>
      <c r="R187" s="12">
        <f>+SUMIF(SIM!F:F,D:D,SIM!C:C)</f>
        <v>0</v>
      </c>
      <c r="S187" s="163">
        <f>+SUMIF('First Energy'!A:A,D:D,'First Energy'!C:C)</f>
        <v>-114333</v>
      </c>
      <c r="T187" s="163">
        <f>+SUMIF('ID Motors'!G:G,D:D,'ID Motors'!D:D)</f>
        <v>155833.34</v>
      </c>
      <c r="U187" s="12">
        <f>+SUMIF('ID RENTAL'!G:G,D:D,'ID RENTAL'!D:D)</f>
        <v>-1277000.32</v>
      </c>
      <c r="V187" s="12">
        <f>+SUMIF('MCM '!G:G,D:D,'MCM '!D:D)</f>
        <v>0</v>
      </c>
      <c r="W187" s="12">
        <f>SUMIF(AGRIMOTORS!G:G,D:D,AGRIMOTORS!D:D)</f>
        <v>0</v>
      </c>
      <c r="X187" s="12">
        <f>+SUMIF(BOVIMA!F:F,D:D,BOVIMA!C:C)</f>
        <v>0</v>
      </c>
      <c r="Y187" s="12">
        <f>+SUMIF(AGRIFEED!F:F,D:D,AGRIFEED!C:C)</f>
        <v>0</v>
      </c>
      <c r="Z187" s="12">
        <f>SUMIF(AMIP!F:F,D:D,AMIP!C:C)</f>
        <v>0</v>
      </c>
      <c r="AA187" s="12">
        <f>+SUMIF(ISF!G:G,D:D,ISF!D:D)</f>
        <v>0</v>
      </c>
      <c r="AB187" s="124">
        <f>+SUMIF(DISCOI!G:G,D:D,DISCOI!D:D)</f>
        <v>0</v>
      </c>
      <c r="AC187" s="12">
        <f>+SUMIF(MABEL!F:F,D:D,MABEL!C:C)</f>
        <v>0</v>
      </c>
      <c r="AD187" s="12">
        <f>+SUMIF(NMP!F:F,D:D,NMP!C:C)</f>
        <v>0</v>
      </c>
      <c r="AE187" s="12">
        <f>+SUMIF('AMCHO '!F:F,D:D,'AMCHO '!C:C)</f>
        <v>0</v>
      </c>
      <c r="AF187" s="12">
        <f>+SUMIF(CONFORTIS!G:G,D:D,CONFORTIS!D:D)</f>
        <v>0</v>
      </c>
      <c r="AG187" s="12">
        <f>+SUMIF('IRS IMMO'!G:G,D:D,'IRS IMMO'!D:D)</f>
        <v>0</v>
      </c>
      <c r="AH187" s="12">
        <f>+SUMIFS(AGRIVETAM!C:C,AGRIVETAM!F:F,D:D)</f>
        <v>-828666</v>
      </c>
      <c r="AI187" s="12">
        <f>+SUMIF(EUROPAINTS!F:F,D:D,EUROPAINTS!C:C)</f>
        <v>0</v>
      </c>
      <c r="AJ187" s="12">
        <f>+SUMIF('VET ABE'!F:F,D:D,'VET ABE'!D:D)</f>
        <v>0</v>
      </c>
      <c r="AK187" s="12">
        <f>SUMIF('VET FIA'!F:F,D:D,'VET FIA'!D:D)</f>
        <v>0</v>
      </c>
      <c r="AL187" s="12">
        <f>+SUMIF('CSS SAKAY'!F:F,D:D,'CSS SAKAY'!C:C)</f>
        <v>0</v>
      </c>
      <c r="AM187" s="12"/>
      <c r="AN187" s="12">
        <f>SUMIF('United Malagasy'!F:F,D:D,'United Malagasy'!C:C)</f>
        <v>0</v>
      </c>
      <c r="AO187" s="12">
        <f>+SUMIF(NUTRIFOOD!E:E,D:D,NUTRIFOOD!C:C)</f>
        <v>0</v>
      </c>
      <c r="AP187" s="12">
        <f>+SUMIF(FERRIS!H:H,D:D,FERRIS!E:E)</f>
        <v>0</v>
      </c>
      <c r="AQ187" s="12">
        <f>+SUMIF(SEM!F:F,D:D,SEM!C:C)</f>
        <v>2200000</v>
      </c>
      <c r="AR187" s="12">
        <f>+SUMIF(Madatrade!F:F,D:D,Madatrade!C:C)</f>
        <v>0</v>
      </c>
      <c r="AS187" s="12">
        <f>+SUMIF('FLY TECH'!F:F,D:D,'FLY TECH'!D:D)</f>
        <v>0</v>
      </c>
      <c r="AT187" s="12">
        <f>+SUMIFS('FIRST INVESTISSEMENT'!D:D,'FIRST INVESTISSEMENT'!G:G,D:D)</f>
        <v>0</v>
      </c>
      <c r="AU187" s="164">
        <f t="shared" si="14"/>
        <v>135834.02000000002</v>
      </c>
      <c r="AV187" s="165">
        <f t="shared" si="15"/>
        <v>30.03138754213844</v>
      </c>
    </row>
    <row r="188" spans="1:48" hidden="1" x14ac:dyDescent="0.25">
      <c r="A188" s="11" t="str">
        <f t="shared" si="11"/>
        <v>4</v>
      </c>
      <c r="B188" s="11" t="str">
        <f t="shared" si="12"/>
        <v>42</v>
      </c>
      <c r="C188" s="11" t="str">
        <f t="shared" si="13"/>
        <v>428</v>
      </c>
      <c r="D188" s="23">
        <v>42800000</v>
      </c>
      <c r="E188" s="119" t="str">
        <f t="shared" si="18"/>
        <v>BIL41</v>
      </c>
      <c r="F188" s="24" t="s">
        <v>300</v>
      </c>
      <c r="G188" s="12">
        <f>+SUMIF(AGRIFARM!H:H,D:D,AGRIFARM!L:L)</f>
        <v>-120362519.78</v>
      </c>
      <c r="H188" s="12">
        <f>+SUMIF(AGRICORP!I:I,D:D,AGRICORP!D:D)</f>
        <v>0</v>
      </c>
      <c r="I188" s="12">
        <f>+SUMIF(SMTP!D:D,D:D,SMTP!F:F)</f>
        <v>-127397893.59</v>
      </c>
      <c r="J188" s="12">
        <f>+SUMIF(AGRIVET!G:G,D:D,AGRIVET!D:D)</f>
        <v>-121247723</v>
      </c>
      <c r="K188" s="12">
        <f>+SUMIF(AGRIVAL!G:G,D:D,AGRIVAL!D:D)</f>
        <v>-209778785</v>
      </c>
      <c r="L188" s="12">
        <f>+SUMIF(AGRIKOBA!G:G,D:D,AGRIKOBA!D:D)</f>
        <v>-29350196.48</v>
      </c>
      <c r="M188" s="12">
        <f>+SUMIF(LMOI!F:F,D:D,LMOI!C:C)</f>
        <v>-55050715.909999996</v>
      </c>
      <c r="N188" s="12">
        <f>+SUMIF(TARTINE!G:G,D:D,TARTINE!D:D)</f>
        <v>0</v>
      </c>
      <c r="O188" s="12">
        <f>+SUMIF(IDF!F:F,D:D,IDF!C:C)</f>
        <v>-73922784</v>
      </c>
      <c r="P188" s="12">
        <f>+SUMIF(RYA!G:G,D:D,RYA!D:D)</f>
        <v>-9713890</v>
      </c>
      <c r="Q188" s="12">
        <f>+SUMIF('SCI NOAH'!G:G,D:D,'SCI NOAH'!D:D)</f>
        <v>0</v>
      </c>
      <c r="R188" s="12">
        <f>+SUMIF(SIM!F:F,D:D,SIM!C:C)</f>
        <v>-7837487.21</v>
      </c>
      <c r="S188" s="163">
        <f>+SUMIF('First Energy'!A:A,D:D,'First Energy'!C:C)</f>
        <v>0</v>
      </c>
      <c r="T188" s="163">
        <f>+SUMIF('ID Motors'!G:G,D:D,'ID Motors'!D:D)</f>
        <v>0</v>
      </c>
      <c r="U188" s="12">
        <f>+SUMIF('ID RENTAL'!G:G,D:D,'ID RENTAL'!D:D)</f>
        <v>0</v>
      </c>
      <c r="V188" s="12">
        <f>+SUMIF('MCM '!G:G,D:D,'MCM '!D:D)</f>
        <v>-70759326</v>
      </c>
      <c r="W188" s="12">
        <f>SUMIF(AGRIMOTORS!G:G,D:D,AGRIMOTORS!D:D)</f>
        <v>0</v>
      </c>
      <c r="X188" s="12">
        <f>+SUMIF(BOVIMA!F:F,D:D,BOVIMA!C:C)</f>
        <v>-54878376.349399999</v>
      </c>
      <c r="Y188" s="12">
        <f>+SUMIF(AGRIFEED!F:F,D:D,AGRIFEED!C:C)</f>
        <v>0</v>
      </c>
      <c r="Z188" s="12">
        <f>SUMIF(AMIP!F:F,D:D,AMIP!C:C)</f>
        <v>0</v>
      </c>
      <c r="AA188" s="12">
        <f>+SUMIF(ISF!G:G,D:D,ISF!D:D)</f>
        <v>0</v>
      </c>
      <c r="AB188" s="124">
        <f>+SUMIF(DISCOI!G:G,D:D,DISCOI!D:D)</f>
        <v>0</v>
      </c>
      <c r="AC188" s="12">
        <f>+SUMIF(MABEL!F:F,D:D,MABEL!C:C)</f>
        <v>-37621917.834600002</v>
      </c>
      <c r="AD188" s="12">
        <f>+SUMIF(NMP!F:F,D:D,NMP!C:C)</f>
        <v>-725742.32</v>
      </c>
      <c r="AE188" s="12">
        <f>+SUMIF('AMCHO '!F:F,D:D,'AMCHO '!C:C)</f>
        <v>-33402462.829999998</v>
      </c>
      <c r="AF188" s="12">
        <f>+SUMIF(CONFORTIS!G:G,D:D,CONFORTIS!D:D)</f>
        <v>0</v>
      </c>
      <c r="AG188" s="12">
        <f>+SUMIF('IRS IMMO'!G:G,D:D,'IRS IMMO'!D:D)</f>
        <v>0</v>
      </c>
      <c r="AH188" s="12">
        <f>+SUMIFS(AGRIVETAM!C:C,AGRIVETAM!F:F,D:D)</f>
        <v>-12240.2</v>
      </c>
      <c r="AI188" s="12">
        <f>+SUMIF(EUROPAINTS!F:F,D:D,EUROPAINTS!C:C)</f>
        <v>0</v>
      </c>
      <c r="AJ188" s="12">
        <f>+SUMIF('VET ABE'!F:F,D:D,'VET ABE'!D:D)</f>
        <v>0</v>
      </c>
      <c r="AK188" s="12">
        <f>SUMIF('VET FIA'!F:F,D:D,'VET FIA'!D:D)</f>
        <v>0</v>
      </c>
      <c r="AL188" s="12">
        <f>+SUMIF('CSS SAKAY'!F:F,D:D,'CSS SAKAY'!C:C)</f>
        <v>0</v>
      </c>
      <c r="AM188" s="12"/>
      <c r="AN188" s="12">
        <f>SUMIF('United Malagasy'!F:F,D:D,'United Malagasy'!C:C)</f>
        <v>0</v>
      </c>
      <c r="AO188" s="12">
        <f>+SUMIF(NUTRIFOOD!E:E,D:D,NUTRIFOOD!C:C)</f>
        <v>0</v>
      </c>
      <c r="AP188" s="12">
        <f>+SUMIF(FERRIS!H:H,D:D,FERRIS!E:E)</f>
        <v>-30502883.600000001</v>
      </c>
      <c r="AQ188" s="12">
        <f>+SUMIF(SEM!F:F,D:D,SEM!C:C)</f>
        <v>0</v>
      </c>
      <c r="AR188" s="12">
        <f>+SUMIF(Madatrade!F:F,D:D,Madatrade!C:C)</f>
        <v>0</v>
      </c>
      <c r="AS188" s="12">
        <f>+SUMIF('FLY TECH'!F:F,D:D,'FLY TECH'!D:D)</f>
        <v>0</v>
      </c>
      <c r="AT188" s="12">
        <f>+SUMIFS('FIRST INVESTISSEMENT'!D:D,'FIRST INVESTISSEMENT'!G:G,D:D)</f>
        <v>0</v>
      </c>
      <c r="AU188" s="164">
        <f t="shared" si="14"/>
        <v>-982564944.10400021</v>
      </c>
      <c r="AV188" s="165">
        <f t="shared" si="15"/>
        <v>-217234.15549143593</v>
      </c>
    </row>
    <row r="189" spans="1:48" hidden="1" x14ac:dyDescent="0.25">
      <c r="A189" s="11" t="str">
        <f t="shared" si="11"/>
        <v>4</v>
      </c>
      <c r="B189" s="11" t="str">
        <f t="shared" si="12"/>
        <v>42</v>
      </c>
      <c r="C189" s="11" t="str">
        <f t="shared" si="13"/>
        <v>428</v>
      </c>
      <c r="D189" s="23">
        <v>42820000</v>
      </c>
      <c r="E189" s="119" t="str">
        <f t="shared" si="18"/>
        <v>BIL41</v>
      </c>
      <c r="F189" s="24" t="s">
        <v>626</v>
      </c>
      <c r="G189" s="12">
        <f>+SUMIF(AGRIFARM!H:H,D:D,AGRIFARM!L:L)</f>
        <v>0</v>
      </c>
      <c r="H189" s="12">
        <f>+SUMIF(AGRICORP!I:I,D:D,AGRICORP!D:D)</f>
        <v>0</v>
      </c>
      <c r="I189" s="12">
        <f>+SUMIF(SMTP!D:D,D:D,SMTP!F:F)</f>
        <v>0</v>
      </c>
      <c r="J189" s="12">
        <f>+SUMIF(AGRIVET!G:G,D:D,AGRIVET!D:D)</f>
        <v>0</v>
      </c>
      <c r="K189" s="12">
        <f>+SUMIF(AGRIVAL!G:G,D:D,AGRIVAL!D:D)</f>
        <v>0</v>
      </c>
      <c r="L189" s="12">
        <f>+SUMIF(AGRIKOBA!G:G,D:D,AGRIKOBA!D:D)</f>
        <v>0</v>
      </c>
      <c r="M189" s="12">
        <f>+SUMIF(LMOI!F:F,D:D,LMOI!C:C)</f>
        <v>0</v>
      </c>
      <c r="N189" s="12">
        <f>+SUMIF(TARTINE!G:G,D:D,TARTINE!D:D)</f>
        <v>0</v>
      </c>
      <c r="O189" s="12">
        <f>+SUMIF(IDF!F:F,D:D,IDF!C:C)</f>
        <v>210000</v>
      </c>
      <c r="P189" s="12">
        <f>+SUMIF(RYA!G:G,D:D,RYA!D:D)</f>
        <v>0</v>
      </c>
      <c r="Q189" s="12">
        <f>+SUMIF('SCI NOAH'!G:G,D:D,'SCI NOAH'!D:D)</f>
        <v>0</v>
      </c>
      <c r="R189" s="12">
        <f>+SUMIF(SIM!F:F,D:D,SIM!C:C)</f>
        <v>0</v>
      </c>
      <c r="S189" s="163">
        <f>+SUMIF('First Energy'!A:A,D:D,'First Energy'!C:C)</f>
        <v>-47560635.869999997</v>
      </c>
      <c r="T189" s="163">
        <f>+SUMIF('ID Motors'!G:G,D:D,'ID Motors'!D:D)</f>
        <v>-153714243.69</v>
      </c>
      <c r="U189" s="12">
        <f>+SUMIF('ID RENTAL'!G:G,D:D,'ID RENTAL'!D:D)</f>
        <v>-171883157.75334999</v>
      </c>
      <c r="V189" s="12">
        <f>+SUMIF('MCM '!G:G,D:D,'MCM '!D:D)</f>
        <v>0</v>
      </c>
      <c r="W189" s="12">
        <f>SUMIF(AGRIMOTORS!G:G,D:D,AGRIMOTORS!D:D)</f>
        <v>0</v>
      </c>
      <c r="X189" s="12">
        <f>+SUMIF(BOVIMA!F:F,D:D,BOVIMA!C:C)</f>
        <v>0</v>
      </c>
      <c r="Y189" s="12">
        <f>+SUMIF(AGRIFEED!F:F,D:D,AGRIFEED!C:C)</f>
        <v>-39679635.100000001</v>
      </c>
      <c r="Z189" s="12">
        <f>SUMIF(AMIP!F:F,D:D,AMIP!C:C)</f>
        <v>0</v>
      </c>
      <c r="AA189" s="12">
        <f>+SUMIF(ISF!G:G,D:D,ISF!D:D)</f>
        <v>0</v>
      </c>
      <c r="AB189" s="124">
        <f>+SUMIF(DISCOI!G:G,D:D,DISCOI!D:D)</f>
        <v>0</v>
      </c>
      <c r="AC189" s="12">
        <f>+SUMIF(MABEL!F:F,D:D,MABEL!C:C)</f>
        <v>0</v>
      </c>
      <c r="AD189" s="12">
        <f>+SUMIF(NMP!F:F,D:D,NMP!C:C)</f>
        <v>0</v>
      </c>
      <c r="AE189" s="12">
        <f>+SUMIF('AMCHO '!F:F,D:D,'AMCHO '!C:C)</f>
        <v>0</v>
      </c>
      <c r="AF189" s="12">
        <f>+SUMIF(CONFORTIS!G:G,D:D,CONFORTIS!D:D)</f>
        <v>0</v>
      </c>
      <c r="AG189" s="12">
        <f>+SUMIF('IRS IMMO'!G:G,D:D,'IRS IMMO'!D:D)</f>
        <v>0</v>
      </c>
      <c r="AH189" s="12">
        <f>+SUMIFS(AGRIVETAM!C:C,AGRIVETAM!F:F,D:D)</f>
        <v>0</v>
      </c>
      <c r="AI189" s="12">
        <f>+SUMIF(EUROPAINTS!F:F,D:D,EUROPAINTS!C:C)</f>
        <v>-2611352.13</v>
      </c>
      <c r="AJ189" s="12">
        <f>+SUMIF('VET ABE'!F:F,D:D,'VET ABE'!D:D)</f>
        <v>-12762662</v>
      </c>
      <c r="AK189" s="12">
        <f>SUMIF('VET FIA'!F:F,D:D,'VET FIA'!D:D)</f>
        <v>-5817903</v>
      </c>
      <c r="AL189" s="12">
        <f>+SUMIF('CSS SAKAY'!F:F,D:D,'CSS SAKAY'!C:C)</f>
        <v>0</v>
      </c>
      <c r="AM189" s="12"/>
      <c r="AN189" s="12">
        <f>SUMIF('United Malagasy'!F:F,D:D,'United Malagasy'!C:C)</f>
        <v>0</v>
      </c>
      <c r="AO189" s="12">
        <f>+SUMIF(NUTRIFOOD!E:E,D:D,NUTRIFOOD!C:C)</f>
        <v>0</v>
      </c>
      <c r="AP189" s="12">
        <f>+SUMIF(FERRIS!H:H,D:D,FERRIS!E:E)</f>
        <v>0</v>
      </c>
      <c r="AQ189" s="12">
        <f>+SUMIF(SEM!F:F,D:D,SEM!C:C)</f>
        <v>-138554499.72999999</v>
      </c>
      <c r="AR189" s="12">
        <f>+SUMIF(Madatrade!F:F,D:D,Madatrade!C:C)</f>
        <v>0</v>
      </c>
      <c r="AS189" s="12">
        <f>+SUMIF('FLY TECH'!F:F,D:D,'FLY TECH'!D:D)</f>
        <v>0</v>
      </c>
      <c r="AT189" s="12">
        <f>+SUMIFS('FIRST INVESTISSEMENT'!D:D,'FIRST INVESTISSEMENT'!G:G,D:D)</f>
        <v>0</v>
      </c>
      <c r="AU189" s="164">
        <f t="shared" si="14"/>
        <v>-572374089.27335</v>
      </c>
      <c r="AV189" s="165">
        <f t="shared" si="15"/>
        <v>-126545.53030269232</v>
      </c>
    </row>
    <row r="190" spans="1:48" hidden="1" x14ac:dyDescent="0.25">
      <c r="A190" s="11" t="str">
        <f t="shared" si="11"/>
        <v>4</v>
      </c>
      <c r="B190" s="11" t="str">
        <f t="shared" si="12"/>
        <v>43</v>
      </c>
      <c r="C190" s="11" t="str">
        <f t="shared" si="13"/>
        <v>431</v>
      </c>
      <c r="D190" s="23">
        <v>43100000</v>
      </c>
      <c r="E190" s="195" t="s">
        <v>3245</v>
      </c>
      <c r="F190" s="24" t="s">
        <v>77</v>
      </c>
      <c r="G190" s="12">
        <f>+SUMIF(AGRIFARM!H:H,D:D,AGRIFARM!L:L)</f>
        <v>-27917350.289999999</v>
      </c>
      <c r="H190" s="12">
        <f>+SUMIF(AGRICORP!I:I,D:D,AGRICORP!D:D)</f>
        <v>-84746314.519999996</v>
      </c>
      <c r="I190" s="12">
        <f>+SUMIF(SMTP!D:D,D:D,SMTP!F:F)</f>
        <v>-24582800.469999999</v>
      </c>
      <c r="J190" s="12">
        <f>+SUMIF(AGRIVET!G:G,D:D,AGRIVET!D:D)</f>
        <v>-64050124.25</v>
      </c>
      <c r="K190" s="12">
        <f>+SUMIF(AGRIVAL!G:G,D:D,AGRIVAL!D:D)</f>
        <v>-57146780.460000001</v>
      </c>
      <c r="L190" s="12">
        <f>+SUMIF(AGRIKOBA!G:G,D:D,AGRIKOBA!D:D)</f>
        <v>-11747311.66</v>
      </c>
      <c r="M190" s="12">
        <f>+SUMIF(LMOI!F:F,D:D,LMOI!C:C)</f>
        <v>-30594917.739999998</v>
      </c>
      <c r="N190" s="12">
        <f>+SUMIF(TARTINE!G:G,D:D,TARTINE!D:D)</f>
        <v>-10359111.42</v>
      </c>
      <c r="O190" s="12">
        <f>+SUMIF(IDF!F:F,D:D,IDF!C:C)</f>
        <v>-13000941.810000001</v>
      </c>
      <c r="P190" s="12">
        <f>+SUMIF(RYA!G:G,D:D,RYA!D:D)</f>
        <v>-2911046.4</v>
      </c>
      <c r="Q190" s="12">
        <f>+SUMIF('SCI NOAH'!G:G,D:D,'SCI NOAH'!D:D)</f>
        <v>-709243.08</v>
      </c>
      <c r="R190" s="12">
        <f>+SUMIF(SIM!F:F,D:D,SIM!C:C)</f>
        <v>-2559592</v>
      </c>
      <c r="S190" s="163">
        <f>+SUMIF('First Energy'!A:A,D:D,'First Energy'!C:C)</f>
        <v>-18966407.260000002</v>
      </c>
      <c r="T190" s="163">
        <f>+SUMIF('ID Motors'!G:G,D:D,'ID Motors'!D:D)</f>
        <v>-33263895.039999999</v>
      </c>
      <c r="U190" s="12">
        <f>+SUMIF('ID RENTAL'!G:G,D:D,'ID RENTAL'!D:D)</f>
        <v>-27749295.879999999</v>
      </c>
      <c r="V190" s="12">
        <f>+SUMIF('MCM '!G:G,D:D,'MCM '!D:D)</f>
        <v>-12363660.609999999</v>
      </c>
      <c r="W190" s="12">
        <f>SUMIF(AGRIMOTORS!G:G,D:D,AGRIMOTORS!D:D)</f>
        <v>1094635.03</v>
      </c>
      <c r="X190" s="12">
        <f>+SUMIF(BOVIMA!F:F,D:D,BOVIMA!C:C)</f>
        <v>-17380887.939999998</v>
      </c>
      <c r="Y190" s="12">
        <f>+SUMIF(AGRIFEED!F:F,D:D,AGRIFEED!C:C)</f>
        <v>-12661299.279999999</v>
      </c>
      <c r="Z190" s="12">
        <f>SUMIF(AMIP!F:F,D:D,AMIP!C:C)</f>
        <v>0</v>
      </c>
      <c r="AA190" s="12">
        <f>+SUMIF(ISF!G:G,D:D,ISF!D:D)</f>
        <v>0</v>
      </c>
      <c r="AB190" s="124">
        <f>+SUMIF(DISCOI!G:G,D:D,DISCOI!D:D)</f>
        <v>0</v>
      </c>
      <c r="AC190" s="12">
        <f>+SUMIF(MABEL!F:F,D:D,MABEL!C:C)</f>
        <v>-10276882</v>
      </c>
      <c r="AD190" s="12">
        <f>+SUMIF(NMP!F:F,D:D,NMP!C:C)</f>
        <v>-144000</v>
      </c>
      <c r="AE190" s="12">
        <f>+SUMIF('AMCHO '!F:F,D:D,'AMCHO '!C:C)</f>
        <v>-27889403.546999998</v>
      </c>
      <c r="AF190" s="12">
        <f>+SUMIF(CONFORTIS!G:G,D:D,CONFORTIS!D:D)</f>
        <v>0</v>
      </c>
      <c r="AG190" s="12">
        <f>+SUMIF('IRS IMMO'!G:G,D:D,'IRS IMMO'!D:D)</f>
        <v>0</v>
      </c>
      <c r="AH190" s="12">
        <f>+SUMIFS(AGRIVETAM!C:C,AGRIVETAM!F:F,D:D)</f>
        <v>-5302385.72</v>
      </c>
      <c r="AI190" s="12">
        <f>+SUMIF(EUROPAINTS!F:F,D:D,EUROPAINTS!C:C)</f>
        <v>-448000</v>
      </c>
      <c r="AJ190" s="12">
        <f>+SUMIF('VET ABE'!F:F,D:D,'VET ABE'!D:D)</f>
        <v>-3096293.48</v>
      </c>
      <c r="AK190" s="12">
        <f>SUMIF('VET FIA'!F:F,D:D,'VET FIA'!D:D)</f>
        <v>-2695874.72</v>
      </c>
      <c r="AL190" s="12">
        <f>+SUMIF('CSS SAKAY'!F:F,D:D,'CSS SAKAY'!C:C)</f>
        <v>0</v>
      </c>
      <c r="AM190" s="12"/>
      <c r="AN190" s="12">
        <f>SUMIF('United Malagasy'!F:F,D:D,'United Malagasy'!C:C)</f>
        <v>-5843903.6600000001</v>
      </c>
      <c r="AO190" s="12">
        <f>+SUMIF(NUTRIFOOD!E:E,D:D,NUTRIFOOD!C:C)</f>
        <v>-3707946.06</v>
      </c>
      <c r="AP190" s="12">
        <f>+SUMIF(FERRIS!H:H,D:D,FERRIS!E:E)</f>
        <v>-20735158.899999999</v>
      </c>
      <c r="AQ190" s="12">
        <f>+SUMIF(SEM!F:F,D:D,SEM!C:C)</f>
        <v>-35937474.689999998</v>
      </c>
      <c r="AR190" s="12">
        <f>+SUMIF(Madatrade!F:F,D:D,Madatrade!C:C)</f>
        <v>-5054000.0199999996</v>
      </c>
      <c r="AS190" s="12">
        <f>+SUMIF('FLY TECH'!F:F,D:D,'FLY TECH'!D:D)</f>
        <v>-19227207.440000001</v>
      </c>
      <c r="AT190" s="12">
        <f>+SUMIFS('FIRST INVESTISSEMENT'!D:D,'FIRST INVESTISSEMENT'!G:G,D:D)</f>
        <v>-1347620</v>
      </c>
      <c r="AU190" s="164">
        <f t="shared" si="14"/>
        <v>-593322495.31700015</v>
      </c>
      <c r="AV190" s="165">
        <f t="shared" si="15"/>
        <v>-131176.98934577248</v>
      </c>
    </row>
    <row r="191" spans="1:48" hidden="1" x14ac:dyDescent="0.25">
      <c r="A191" s="11" t="str">
        <f t="shared" si="11"/>
        <v>4</v>
      </c>
      <c r="B191" s="11" t="str">
        <f t="shared" si="12"/>
        <v>43</v>
      </c>
      <c r="C191" s="11" t="str">
        <f t="shared" si="13"/>
        <v>431</v>
      </c>
      <c r="D191" s="23">
        <v>43110000</v>
      </c>
      <c r="E191" s="195" t="s">
        <v>3245</v>
      </c>
      <c r="F191" s="24" t="s">
        <v>301</v>
      </c>
      <c r="G191" s="12">
        <f>+SUMIF(AGRIFARM!H:H,D:D,AGRIFARM!L:L)</f>
        <v>-1904100</v>
      </c>
      <c r="H191" s="12">
        <f>+SUMIF(AGRICORP!I:I,D:D,AGRICORP!D:D)</f>
        <v>-348000</v>
      </c>
      <c r="I191" s="12">
        <f>+SUMIF(SMTP!D:D,D:D,SMTP!F:F)</f>
        <v>-3338800</v>
      </c>
      <c r="J191" s="12">
        <f>+SUMIF(AGRIVET!G:G,D:D,AGRIVET!D:D)</f>
        <v>-1672000</v>
      </c>
      <c r="K191" s="12">
        <f>+SUMIF(AGRIVAL!G:G,D:D,AGRIVAL!D:D)</f>
        <v>-1231300</v>
      </c>
      <c r="L191" s="12">
        <f>+SUMIF(AGRIKOBA!G:G,D:D,AGRIKOBA!D:D)</f>
        <v>-84000</v>
      </c>
      <c r="M191" s="12">
        <f>+SUMIF(LMOI!F:F,D:D,LMOI!C:C)</f>
        <v>-120000</v>
      </c>
      <c r="N191" s="12">
        <f>+SUMIF(TARTINE!G:G,D:D,TARTINE!D:D)</f>
        <v>0</v>
      </c>
      <c r="O191" s="12">
        <f>+SUMIF(IDF!F:F,D:D,IDF!C:C)</f>
        <v>-804000</v>
      </c>
      <c r="P191" s="12">
        <f>+SUMIF(RYA!G:G,D:D,RYA!D:D)</f>
        <v>0</v>
      </c>
      <c r="Q191" s="12">
        <f>+SUMIF('SCI NOAH'!G:G,D:D,'SCI NOAH'!D:D)</f>
        <v>-48000</v>
      </c>
      <c r="R191" s="12">
        <f>+SUMIF(SIM!F:F,D:D,SIM!C:C)</f>
        <v>0</v>
      </c>
      <c r="S191" s="163">
        <f>+SUMIF('First Energy'!A:A,D:D,'First Energy'!C:C)</f>
        <v>-826000</v>
      </c>
      <c r="T191" s="163">
        <f>+SUMIF('ID Motors'!G:G,D:D,'ID Motors'!D:D)</f>
        <v>-1010500</v>
      </c>
      <c r="U191" s="12">
        <f>+SUMIF('ID RENTAL'!G:G,D:D,'ID RENTAL'!D:D)</f>
        <v>86000</v>
      </c>
      <c r="V191" s="12">
        <f>+SUMIF('MCM '!G:G,D:D,'MCM '!D:D)</f>
        <v>0</v>
      </c>
      <c r="W191" s="12">
        <f>SUMIF(AGRIMOTORS!G:G,D:D,AGRIMOTORS!D:D)</f>
        <v>33000</v>
      </c>
      <c r="X191" s="12">
        <f>+SUMIF(BOVIMA!F:F,D:D,BOVIMA!C:C)</f>
        <v>-1028300</v>
      </c>
      <c r="Y191" s="12">
        <f>+SUMIF(AGRIFEED!F:F,D:D,AGRIFEED!C:C)</f>
        <v>41800</v>
      </c>
      <c r="Z191" s="12">
        <f>SUMIF(AMIP!F:F,D:D,AMIP!C:C)</f>
        <v>0</v>
      </c>
      <c r="AA191" s="12">
        <f>+SUMIF(ISF!G:G,D:D,ISF!D:D)</f>
        <v>0</v>
      </c>
      <c r="AB191" s="124">
        <f>+SUMIF(DISCOI!G:G,D:D,DISCOI!D:D)</f>
        <v>0</v>
      </c>
      <c r="AC191" s="12">
        <f>+SUMIF(MABEL!F:F,D:D,MABEL!C:C)</f>
        <v>-102000</v>
      </c>
      <c r="AD191" s="12">
        <f>+SUMIF(NMP!F:F,D:D,NMP!C:C)</f>
        <v>-135900</v>
      </c>
      <c r="AE191" s="12">
        <f>+SUMIF('AMCHO '!F:F,D:D,'AMCHO '!C:C)</f>
        <v>-161000</v>
      </c>
      <c r="AF191" s="12">
        <f>+SUMIF(CONFORTIS!G:G,D:D,CONFORTIS!D:D)</f>
        <v>0</v>
      </c>
      <c r="AG191" s="12">
        <f>+SUMIF('IRS IMMO'!G:G,D:D,'IRS IMMO'!D:D)</f>
        <v>0</v>
      </c>
      <c r="AH191" s="12">
        <f>+SUMIFS(AGRIVETAM!C:C,AGRIVETAM!F:F,D:D)</f>
        <v>84000</v>
      </c>
      <c r="AI191" s="12">
        <f>+SUMIF(EUROPAINTS!F:F,D:D,EUROPAINTS!C:C)</f>
        <v>-391000</v>
      </c>
      <c r="AJ191" s="12">
        <f>+SUMIF('VET ABE'!F:F,D:D,'VET ABE'!D:D)</f>
        <v>0</v>
      </c>
      <c r="AK191" s="12">
        <f>SUMIF('VET FIA'!F:F,D:D,'VET FIA'!D:D)</f>
        <v>144000</v>
      </c>
      <c r="AL191" s="12">
        <f>+SUMIF('CSS SAKAY'!F:F,D:D,'CSS SAKAY'!C:C)</f>
        <v>0</v>
      </c>
      <c r="AM191" s="12"/>
      <c r="AN191" s="12">
        <f>SUMIF('United Malagasy'!F:F,D:D,'United Malagasy'!C:C)</f>
        <v>-72000</v>
      </c>
      <c r="AO191" s="12">
        <f>+SUMIF(NUTRIFOOD!E:E,D:D,NUTRIFOOD!C:C)</f>
        <v>42000</v>
      </c>
      <c r="AP191" s="12">
        <f>+SUMIF(FERRIS!H:H,D:D,FERRIS!E:E)</f>
        <v>-486000</v>
      </c>
      <c r="AQ191" s="12">
        <f>+SUMIF(SEM!F:F,D:D,SEM!C:C)</f>
        <v>-3149011.79</v>
      </c>
      <c r="AR191" s="12">
        <f>+SUMIF(Madatrade!F:F,D:D,Madatrade!C:C)</f>
        <v>0</v>
      </c>
      <c r="AS191" s="12">
        <f>+SUMIF('FLY TECH'!F:F,D:D,'FLY TECH'!D:D)</f>
        <v>216000</v>
      </c>
      <c r="AT191" s="12">
        <f>+SUMIFS('FIRST INVESTISSEMENT'!D:D,'FIRST INVESTISSEMENT'!G:G,D:D)</f>
        <v>0</v>
      </c>
      <c r="AU191" s="164">
        <f t="shared" si="14"/>
        <v>-16265111.789999999</v>
      </c>
      <c r="AV191" s="165">
        <f t="shared" si="15"/>
        <v>-3596.0348930385403</v>
      </c>
    </row>
    <row r="192" spans="1:48" hidden="1" x14ac:dyDescent="0.25">
      <c r="A192" s="11" t="str">
        <f t="shared" si="11"/>
        <v>4</v>
      </c>
      <c r="B192" s="11" t="str">
        <f t="shared" si="12"/>
        <v>43</v>
      </c>
      <c r="C192" s="11" t="str">
        <f t="shared" si="13"/>
        <v>431</v>
      </c>
      <c r="D192" s="23">
        <v>43120000</v>
      </c>
      <c r="E192" s="195" t="s">
        <v>3245</v>
      </c>
      <c r="F192" s="24" t="s">
        <v>80</v>
      </c>
      <c r="G192" s="12">
        <f>+SUMIF(AGRIFARM!H:H,D:D,AGRIFARM!L:L)</f>
        <v>0</v>
      </c>
      <c r="H192" s="12">
        <f>+SUMIF(AGRICORP!I:I,D:D,AGRICORP!D:D)</f>
        <v>0</v>
      </c>
      <c r="I192" s="12">
        <f>+SUMIF(SMTP!D:D,D:D,SMTP!F:F)</f>
        <v>0</v>
      </c>
      <c r="J192" s="12">
        <f>+SUMIF(AGRIVET!G:G,D:D,AGRIVET!D:D)</f>
        <v>0</v>
      </c>
      <c r="K192" s="12">
        <f>+SUMIF(AGRIVAL!G:G,D:D,AGRIVAL!D:D)</f>
        <v>0</v>
      </c>
      <c r="L192" s="12">
        <f>+SUMIF(AGRIKOBA!G:G,D:D,AGRIKOBA!D:D)</f>
        <v>0</v>
      </c>
      <c r="M192" s="12">
        <f>+SUMIF(LMOI!F:F,D:D,LMOI!C:C)</f>
        <v>0</v>
      </c>
      <c r="N192" s="12">
        <f>+SUMIF(TARTINE!G:G,D:D,TARTINE!D:D)</f>
        <v>0</v>
      </c>
      <c r="O192" s="12">
        <f>+SUMIF(IDF!F:F,D:D,IDF!C:C)</f>
        <v>0</v>
      </c>
      <c r="P192" s="12">
        <f>+SUMIF(RYA!G:G,D:D,RYA!D:D)</f>
        <v>0</v>
      </c>
      <c r="Q192" s="12">
        <f>+SUMIF('SCI NOAH'!G:G,D:D,'SCI NOAH'!D:D)</f>
        <v>0</v>
      </c>
      <c r="R192" s="12">
        <f>+SUMIF(SIM!F:F,D:D,SIM!C:C)</f>
        <v>0</v>
      </c>
      <c r="S192" s="163">
        <f>+SUMIF('First Energy'!A:A,D:D,'First Energy'!C:C)</f>
        <v>0</v>
      </c>
      <c r="T192" s="163">
        <f>+SUMIF('ID Motors'!G:G,D:D,'ID Motors'!D:D)</f>
        <v>0</v>
      </c>
      <c r="U192" s="12">
        <f>+SUMIF('ID RENTAL'!G:G,D:D,'ID RENTAL'!D:D)</f>
        <v>-407541.03</v>
      </c>
      <c r="V192" s="12">
        <f>+SUMIF('MCM '!G:G,D:D,'MCM '!D:D)</f>
        <v>0</v>
      </c>
      <c r="W192" s="12">
        <f>SUMIF(AGRIMOTORS!G:G,D:D,AGRIMOTORS!D:D)</f>
        <v>0</v>
      </c>
      <c r="X192" s="12">
        <f>+SUMIF(BOVIMA!F:F,D:D,BOVIMA!C:C)</f>
        <v>0</v>
      </c>
      <c r="Y192" s="12">
        <f>+SUMIF(AGRIFEED!F:F,D:D,AGRIFEED!C:C)</f>
        <v>0</v>
      </c>
      <c r="Z192" s="12">
        <f>SUMIF(AMIP!F:F,D:D,AMIP!C:C)</f>
        <v>0</v>
      </c>
      <c r="AA192" s="12">
        <f>+SUMIF(ISF!G:G,D:D,ISF!D:D)</f>
        <v>0</v>
      </c>
      <c r="AB192" s="124">
        <f>+SUMIF(DISCOI!G:G,D:D,DISCOI!D:D)</f>
        <v>0</v>
      </c>
      <c r="AC192" s="12">
        <f>+SUMIF(MABEL!F:F,D:D,MABEL!C:C)</f>
        <v>0</v>
      </c>
      <c r="AD192" s="12">
        <f>+SUMIF(NMP!F:F,D:D,NMP!C:C)</f>
        <v>0</v>
      </c>
      <c r="AE192" s="12">
        <f>+SUMIF('AMCHO '!F:F,D:D,'AMCHO '!C:C)</f>
        <v>0</v>
      </c>
      <c r="AF192" s="12">
        <f>+SUMIF(CONFORTIS!G:G,D:D,CONFORTIS!D:D)</f>
        <v>0</v>
      </c>
      <c r="AG192" s="12">
        <f>+SUMIF('IRS IMMO'!G:G,D:D,'IRS IMMO'!D:D)</f>
        <v>0</v>
      </c>
      <c r="AH192" s="12">
        <f>+SUMIFS(AGRIVETAM!C:C,AGRIVETAM!F:F,D:D)</f>
        <v>0</v>
      </c>
      <c r="AI192" s="12">
        <f>+SUMIF(EUROPAINTS!F:F,D:D,EUROPAINTS!C:C)</f>
        <v>0</v>
      </c>
      <c r="AJ192" s="12">
        <f>+SUMIF('VET ABE'!F:F,D:D,'VET ABE'!D:D)</f>
        <v>0</v>
      </c>
      <c r="AK192" s="12">
        <f>SUMIF('VET FIA'!F:F,D:D,'VET FIA'!D:D)</f>
        <v>0</v>
      </c>
      <c r="AL192" s="12">
        <f>+SUMIF('CSS SAKAY'!F:F,D:D,'CSS SAKAY'!C:C)</f>
        <v>0</v>
      </c>
      <c r="AM192" s="12"/>
      <c r="AN192" s="12">
        <f>SUMIF('United Malagasy'!F:F,D:D,'United Malagasy'!C:C)</f>
        <v>0</v>
      </c>
      <c r="AO192" s="12">
        <f>+SUMIF(NUTRIFOOD!E:E,D:D,NUTRIFOOD!C:C)</f>
        <v>0</v>
      </c>
      <c r="AP192" s="12">
        <f>+SUMIF(FERRIS!H:H,D:D,FERRIS!E:E)</f>
        <v>0</v>
      </c>
      <c r="AQ192" s="12">
        <f>+SUMIF(SEM!F:F,D:D,SEM!C:C)</f>
        <v>0</v>
      </c>
      <c r="AR192" s="12">
        <f>+SUMIF(Madatrade!F:F,D:D,Madatrade!C:C)</f>
        <v>0</v>
      </c>
      <c r="AS192" s="12">
        <f>+SUMIF('FLY TECH'!F:F,D:D,'FLY TECH'!D:D)</f>
        <v>0</v>
      </c>
      <c r="AT192" s="12">
        <f>+SUMIFS('FIRST INVESTISSEMENT'!D:D,'FIRST INVESTISSEMENT'!G:G,D:D)</f>
        <v>0</v>
      </c>
      <c r="AU192" s="164">
        <f t="shared" si="14"/>
        <v>-407541.03</v>
      </c>
      <c r="AV192" s="165">
        <f t="shared" si="15"/>
        <v>-90.102778458977113</v>
      </c>
    </row>
    <row r="193" spans="1:48" hidden="1" x14ac:dyDescent="0.25">
      <c r="A193" s="11" t="str">
        <f t="shared" si="11"/>
        <v>4</v>
      </c>
      <c r="B193" s="11" t="str">
        <f t="shared" si="12"/>
        <v>43</v>
      </c>
      <c r="C193" s="11" t="str">
        <f t="shared" si="13"/>
        <v>432</v>
      </c>
      <c r="D193" s="23">
        <v>43200000</v>
      </c>
      <c r="E193" s="195" t="s">
        <v>3245</v>
      </c>
      <c r="F193" s="24" t="s">
        <v>79</v>
      </c>
      <c r="G193" s="12">
        <f>+SUMIF(AGRIFARM!H:H,D:D,AGRIFARM!L:L)</f>
        <v>-18611566.859999999</v>
      </c>
      <c r="H193" s="12">
        <f>+SUMIF(AGRICORP!I:I,D:D,AGRICORP!D:D)</f>
        <v>-36319848.579999998</v>
      </c>
      <c r="I193" s="12">
        <f>+SUMIF(SMTP!D:D,D:D,SMTP!F:F)</f>
        <v>-32191279.579999998</v>
      </c>
      <c r="J193" s="12">
        <f>+SUMIF(AGRIVET!G:G,D:D,AGRIVET!D:D)</f>
        <v>-28062377.630000003</v>
      </c>
      <c r="K193" s="12">
        <f>+SUMIF(AGRIVAL!G:G,D:D,AGRIVAL!D:D)</f>
        <v>-24279875.34</v>
      </c>
      <c r="L193" s="12">
        <f>+SUMIF(AGRIKOBA!G:G,D:D,AGRIKOBA!D:D)</f>
        <v>-5034562.1399999997</v>
      </c>
      <c r="M193" s="12">
        <f>+SUMIF(LMOI!F:F,D:D,LMOI!C:C)</f>
        <v>-1416900.51</v>
      </c>
      <c r="N193" s="12">
        <f>+SUMIF(TARTINE!G:G,D:D,TARTINE!D:D)</f>
        <v>-673978</v>
      </c>
      <c r="O193" s="12">
        <f>+SUMIF(IDF!F:F,D:D,IDF!C:C)</f>
        <v>-7795343.75</v>
      </c>
      <c r="P193" s="12">
        <f>+SUMIF(RYA!G:G,D:D,RYA!D:D)</f>
        <v>-132262.6</v>
      </c>
      <c r="Q193" s="12">
        <f>+SUMIF('SCI NOAH'!G:G,D:D,'SCI NOAH'!D:D)</f>
        <v>-303961.32</v>
      </c>
      <c r="R193" s="12">
        <f>+SUMIF(SIM!F:F,D:D,SIM!C:C)</f>
        <v>0</v>
      </c>
      <c r="S193" s="163">
        <f>+SUMIF('First Energy'!A:A,D:D,'First Energy'!C:C)</f>
        <v>-7897939.1100000003</v>
      </c>
      <c r="T193" s="163">
        <f>+SUMIF('ID Motors'!G:G,D:D,'ID Motors'!D:D)</f>
        <v>-15677275.32</v>
      </c>
      <c r="U193" s="12">
        <f>+SUMIF('ID RENTAL'!G:G,D:D,'ID RENTAL'!D:D)</f>
        <v>-12250871.93</v>
      </c>
      <c r="V193" s="12">
        <f>+SUMIF('MCM '!G:G,D:D,'MCM '!D:D)</f>
        <v>-4113921.4</v>
      </c>
      <c r="W193" s="12">
        <f>SUMIF(AGRIMOTORS!G:G,D:D,AGRIMOTORS!D:D)</f>
        <v>-633541.66</v>
      </c>
      <c r="X193" s="12">
        <f>+SUMIF(BOVIMA!F:F,D:D,BOVIMA!C:C)</f>
        <v>-780127.56</v>
      </c>
      <c r="Y193" s="12">
        <f>+SUMIF(AGRIFEED!F:F,D:D,AGRIFEED!C:C)</f>
        <v>-5426223.9199999999</v>
      </c>
      <c r="Z193" s="12">
        <f>SUMIF(AMIP!F:F,D:D,AMIP!C:C)</f>
        <v>0</v>
      </c>
      <c r="AA193" s="12">
        <f>+SUMIF(ISF!G:G,D:D,ISF!D:D)</f>
        <v>0</v>
      </c>
      <c r="AB193" s="124">
        <f>+SUMIF(DISCOI!G:G,D:D,DISCOI!D:D)</f>
        <v>0</v>
      </c>
      <c r="AC193" s="12">
        <f>+SUMIF(MABEL!F:F,D:D,MABEL!C:C)</f>
        <v>-4404378</v>
      </c>
      <c r="AD193" s="12">
        <f>+SUMIF(NMP!F:F,D:D,NMP!C:C)</f>
        <v>0</v>
      </c>
      <c r="AE193" s="12">
        <f>+SUMIF('AMCHO '!F:F,D:D,'AMCHO '!C:C)</f>
        <v>-11089887.242000001</v>
      </c>
      <c r="AF193" s="12">
        <f>+SUMIF(CONFORTIS!G:G,D:D,CONFORTIS!D:D)</f>
        <v>0</v>
      </c>
      <c r="AG193" s="12">
        <f>+SUMIF('IRS IMMO'!G:G,D:D,'IRS IMMO'!D:D)</f>
        <v>0</v>
      </c>
      <c r="AH193" s="12">
        <f>+SUMIFS(AGRIVETAM!C:C,AGRIVETAM!F:F,D:D)</f>
        <v>-2409042.5499999998</v>
      </c>
      <c r="AI193" s="12">
        <f>+SUMIF(EUROPAINTS!F:F,D:D,EUROPAINTS!C:C)</f>
        <v>-192000</v>
      </c>
      <c r="AJ193" s="12">
        <f>+SUMIF('VET ABE'!F:F,D:D,'VET ABE'!D:D)</f>
        <v>-1294074.5900000001</v>
      </c>
      <c r="AK193" s="12">
        <f>SUMIF('VET FIA'!F:F,D:D,'VET FIA'!D:D)</f>
        <v>-1870483.84</v>
      </c>
      <c r="AL193" s="12">
        <f>+SUMIF('CSS SAKAY'!F:F,D:D,'CSS SAKAY'!C:C)</f>
        <v>0</v>
      </c>
      <c r="AM193" s="12"/>
      <c r="AN193" s="12">
        <f>SUMIF('United Malagasy'!F:F,D:D,'United Malagasy'!C:C)</f>
        <v>-2504530.14</v>
      </c>
      <c r="AO193" s="12">
        <f>+SUMIF(NUTRIFOOD!E:E,D:D,NUTRIFOOD!C:C)</f>
        <v>-1589119.74</v>
      </c>
      <c r="AP193" s="12">
        <f>+SUMIF(FERRIS!H:H,D:D,FERRIS!E:E)</f>
        <v>0</v>
      </c>
      <c r="AQ193" s="12">
        <f>+SUMIF(SEM!F:F,D:D,SEM!C:C)</f>
        <v>-16696011.91</v>
      </c>
      <c r="AR193" s="12">
        <f>+SUMIF(Madatrade!F:F,D:D,Madatrade!C:C)</f>
        <v>-2166000</v>
      </c>
      <c r="AS193" s="12">
        <f>+SUMIF('FLY TECH'!F:F,D:D,'FLY TECH'!D:D)</f>
        <v>-8240231.7599999998</v>
      </c>
      <c r="AT193" s="12">
        <f>+SUMIFS('FIRST INVESTISSEMENT'!D:D,'FIRST INVESTISSEMENT'!G:G,D:D)</f>
        <v>-301980</v>
      </c>
      <c r="AU193" s="164">
        <f t="shared" si="14"/>
        <v>-254359596.98199999</v>
      </c>
      <c r="AV193" s="165">
        <f t="shared" si="15"/>
        <v>-56236.071287801009</v>
      </c>
    </row>
    <row r="194" spans="1:48" hidden="1" x14ac:dyDescent="0.25">
      <c r="A194" s="11" t="str">
        <f t="shared" si="11"/>
        <v>4</v>
      </c>
      <c r="B194" s="11" t="str">
        <f t="shared" si="12"/>
        <v>43</v>
      </c>
      <c r="C194" s="11" t="str">
        <f t="shared" si="13"/>
        <v>432</v>
      </c>
      <c r="D194" s="23">
        <v>43220000</v>
      </c>
      <c r="E194" s="195" t="s">
        <v>3245</v>
      </c>
      <c r="F194" s="24" t="s">
        <v>629</v>
      </c>
      <c r="G194" s="12">
        <f>+SUMIF(AGRIFARM!H:H,D:D,AGRIFARM!L:L)</f>
        <v>0</v>
      </c>
      <c r="H194" s="12">
        <f>+SUMIF(AGRICORP!I:I,D:D,AGRICORP!D:D)</f>
        <v>0</v>
      </c>
      <c r="I194" s="12">
        <f>+SUMIF(SMTP!D:D,D:D,SMTP!F:F)</f>
        <v>0</v>
      </c>
      <c r="J194" s="12">
        <f>+SUMIF(AGRIVET!G:G,D:D,AGRIVET!D:D)</f>
        <v>0</v>
      </c>
      <c r="K194" s="12">
        <f>+SUMIF(AGRIVAL!G:G,D:D,AGRIVAL!D:D)</f>
        <v>-211602</v>
      </c>
      <c r="L194" s="12">
        <f>+SUMIF(AGRIKOBA!G:G,D:D,AGRIKOBA!D:D)</f>
        <v>0</v>
      </c>
      <c r="M194" s="12">
        <f>+SUMIF(LMOI!F:F,D:D,LMOI!C:C)</f>
        <v>-17439600.23</v>
      </c>
      <c r="N194" s="12">
        <f>+SUMIF(TARTINE!G:G,D:D,TARTINE!D:D)</f>
        <v>0</v>
      </c>
      <c r="O194" s="12">
        <f>+SUMIF(IDF!F:F,D:D,IDF!C:C)</f>
        <v>0</v>
      </c>
      <c r="P194" s="12">
        <f>+SUMIF(RYA!G:G,D:D,RYA!D:D)</f>
        <v>0</v>
      </c>
      <c r="Q194" s="12">
        <f>+SUMIF('SCI NOAH'!G:G,D:D,'SCI NOAH'!D:D)</f>
        <v>0</v>
      </c>
      <c r="R194" s="12">
        <f>+SUMIF(SIM!F:F,D:D,SIM!C:C)</f>
        <v>0</v>
      </c>
      <c r="S194" s="163">
        <f>+SUMIF('First Energy'!A:A,D:D,'First Energy'!C:C)</f>
        <v>0</v>
      </c>
      <c r="T194" s="163">
        <f>+SUMIF('ID Motors'!G:G,D:D,'ID Motors'!D:D)</f>
        <v>655012.6</v>
      </c>
      <c r="U194" s="12">
        <f>+SUMIF('ID RENTAL'!G:G,D:D,'ID RENTAL'!D:D)</f>
        <v>0</v>
      </c>
      <c r="V194" s="12">
        <f>+SUMIF('MCM '!G:G,D:D,'MCM '!D:D)</f>
        <v>0</v>
      </c>
      <c r="W194" s="12">
        <f>SUMIF(AGRIMOTORS!G:G,D:D,AGRIMOTORS!D:D)</f>
        <v>0</v>
      </c>
      <c r="X194" s="12">
        <f>+SUMIF(BOVIMA!F:F,D:D,BOVIMA!C:C)</f>
        <v>0</v>
      </c>
      <c r="Y194" s="12">
        <f>+SUMIF(AGRIFEED!F:F,D:D,AGRIFEED!C:C)</f>
        <v>0</v>
      </c>
      <c r="Z194" s="12">
        <f>SUMIF(AMIP!F:F,D:D,AMIP!C:C)</f>
        <v>0</v>
      </c>
      <c r="AA194" s="12">
        <f>+SUMIF(ISF!G:G,D:D,ISF!D:D)</f>
        <v>0</v>
      </c>
      <c r="AB194" s="124">
        <f>+SUMIF(DISCOI!G:G,D:D,DISCOI!D:D)</f>
        <v>0</v>
      </c>
      <c r="AC194" s="12">
        <f>+SUMIF(MABEL!F:F,D:D,MABEL!C:C)</f>
        <v>0</v>
      </c>
      <c r="AD194" s="12">
        <f>+SUMIF(NMP!F:F,D:D,NMP!C:C)</f>
        <v>0</v>
      </c>
      <c r="AE194" s="12">
        <f>+SUMIF('AMCHO '!F:F,D:D,'AMCHO '!C:C)</f>
        <v>0</v>
      </c>
      <c r="AF194" s="12">
        <f>+SUMIF(CONFORTIS!G:G,D:D,CONFORTIS!D:D)</f>
        <v>0</v>
      </c>
      <c r="AG194" s="12">
        <f>+SUMIF('IRS IMMO'!G:G,D:D,'IRS IMMO'!D:D)</f>
        <v>0</v>
      </c>
      <c r="AH194" s="12">
        <f>+SUMIFS(AGRIVETAM!C:C,AGRIVETAM!F:F,D:D)</f>
        <v>0</v>
      </c>
      <c r="AI194" s="12">
        <f>+SUMIF(EUROPAINTS!F:F,D:D,EUROPAINTS!C:C)</f>
        <v>0</v>
      </c>
      <c r="AJ194" s="12">
        <f>+SUMIF('VET ABE'!F:F,D:D,'VET ABE'!D:D)</f>
        <v>0</v>
      </c>
      <c r="AK194" s="12">
        <f>SUMIF('VET FIA'!F:F,D:D,'VET FIA'!D:D)</f>
        <v>0</v>
      </c>
      <c r="AL194" s="12">
        <f>+SUMIF('CSS SAKAY'!F:F,D:D,'CSS SAKAY'!C:C)</f>
        <v>0</v>
      </c>
      <c r="AM194" s="12"/>
      <c r="AN194" s="12">
        <f>SUMIF('United Malagasy'!F:F,D:D,'United Malagasy'!C:C)</f>
        <v>0</v>
      </c>
      <c r="AO194" s="12">
        <f>+SUMIF(NUTRIFOOD!E:E,D:D,NUTRIFOOD!C:C)</f>
        <v>0</v>
      </c>
      <c r="AP194" s="12">
        <f>+SUMIF(FERRIS!H:H,D:D,FERRIS!E:E)</f>
        <v>-7089328.5</v>
      </c>
      <c r="AQ194" s="12">
        <f>+SUMIF(SEM!F:F,D:D,SEM!C:C)</f>
        <v>0</v>
      </c>
      <c r="AR194" s="12">
        <f>+SUMIF(Madatrade!F:F,D:D,Madatrade!C:C)</f>
        <v>0</v>
      </c>
      <c r="AS194" s="12">
        <f>+SUMIF('FLY TECH'!F:F,D:D,'FLY TECH'!D:D)</f>
        <v>0</v>
      </c>
      <c r="AT194" s="12">
        <f>+SUMIFS('FIRST INVESTISSEMENT'!D:D,'FIRST INVESTISSEMENT'!G:G,D:D)</f>
        <v>0</v>
      </c>
      <c r="AU194" s="164">
        <f t="shared" si="14"/>
        <v>-24085518.129999999</v>
      </c>
      <c r="AV194" s="165">
        <f t="shared" si="15"/>
        <v>-5325.0395527956207</v>
      </c>
    </row>
    <row r="195" spans="1:48" hidden="1" x14ac:dyDescent="0.25">
      <c r="A195" s="11" t="str">
        <f t="shared" si="11"/>
        <v>4</v>
      </c>
      <c r="B195" s="11" t="str">
        <f t="shared" si="12"/>
        <v>43</v>
      </c>
      <c r="C195" s="11" t="str">
        <f t="shared" si="13"/>
        <v>432</v>
      </c>
      <c r="D195" s="23">
        <v>43230000</v>
      </c>
      <c r="E195" s="195" t="s">
        <v>3245</v>
      </c>
      <c r="F195" s="24" t="s">
        <v>630</v>
      </c>
      <c r="G195" s="12">
        <f>+SUMIF(AGRIFARM!H:H,D:D,AGRIFARM!L:L)</f>
        <v>0</v>
      </c>
      <c r="H195" s="12">
        <f>+SUMIF(AGRICORP!I:I,D:D,AGRICORP!D:D)</f>
        <v>0</v>
      </c>
      <c r="I195" s="12">
        <f>+SUMIF(SMTP!D:D,D:D,SMTP!F:F)</f>
        <v>0</v>
      </c>
      <c r="J195" s="12">
        <f>+SUMIF(AGRIVET!G:G,D:D,AGRIVET!D:D)</f>
        <v>0</v>
      </c>
      <c r="K195" s="12">
        <f>+SUMIF(AGRIVAL!G:G,D:D,AGRIVAL!D:D)</f>
        <v>0</v>
      </c>
      <c r="L195" s="12">
        <f>+SUMIF(AGRIKOBA!G:G,D:D,AGRIKOBA!D:D)</f>
        <v>0</v>
      </c>
      <c r="M195" s="12">
        <f>+SUMIF(LMOI!F:F,D:D,LMOI!C:C)</f>
        <v>0</v>
      </c>
      <c r="N195" s="12">
        <f>+SUMIF(TARTINE!G:G,D:D,TARTINE!D:D)</f>
        <v>0</v>
      </c>
      <c r="O195" s="12">
        <f>+SUMIF(IDF!F:F,D:D,IDF!C:C)</f>
        <v>0</v>
      </c>
      <c r="P195" s="12">
        <f>+SUMIF(RYA!G:G,D:D,RYA!D:D)</f>
        <v>0</v>
      </c>
      <c r="Q195" s="12">
        <f>+SUMIF('SCI NOAH'!G:G,D:D,'SCI NOAH'!D:D)</f>
        <v>0</v>
      </c>
      <c r="R195" s="12">
        <f>+SUMIF(SIM!F:F,D:D,SIM!C:C)</f>
        <v>0</v>
      </c>
      <c r="S195" s="163">
        <f>+SUMIF('First Energy'!A:A,D:D,'First Energy'!C:C)</f>
        <v>-1732772.42</v>
      </c>
      <c r="T195" s="163">
        <f>+SUMIF('ID Motors'!G:G,D:D,'ID Motors'!D:D)</f>
        <v>0</v>
      </c>
      <c r="U195" s="12">
        <f>+SUMIF('ID RENTAL'!G:G,D:D,'ID RENTAL'!D:D)</f>
        <v>0</v>
      </c>
      <c r="V195" s="12">
        <f>+SUMIF('MCM '!G:G,D:D,'MCM '!D:D)</f>
        <v>0</v>
      </c>
      <c r="W195" s="12">
        <f>SUMIF(AGRIMOTORS!G:G,D:D,AGRIMOTORS!D:D)</f>
        <v>0</v>
      </c>
      <c r="X195" s="12">
        <f>+SUMIF(BOVIMA!F:F,D:D,BOVIMA!C:C)</f>
        <v>0</v>
      </c>
      <c r="Y195" s="12">
        <f>+SUMIF(AGRIFEED!F:F,D:D,AGRIFEED!C:C)</f>
        <v>0</v>
      </c>
      <c r="Z195" s="12">
        <f>SUMIF(AMIP!F:F,D:D,AMIP!C:C)</f>
        <v>0</v>
      </c>
      <c r="AA195" s="12">
        <f>+SUMIF(ISF!G:G,D:D,ISF!D:D)</f>
        <v>0</v>
      </c>
      <c r="AB195" s="124">
        <f>+SUMIF(DISCOI!G:G,D:D,DISCOI!D:D)</f>
        <v>0</v>
      </c>
      <c r="AC195" s="12">
        <f>+SUMIF(MABEL!F:F,D:D,MABEL!C:C)</f>
        <v>0</v>
      </c>
      <c r="AD195" s="12">
        <f>+SUMIF(NMP!F:F,D:D,NMP!C:C)</f>
        <v>0</v>
      </c>
      <c r="AE195" s="12">
        <f>+SUMIF('AMCHO '!F:F,D:D,'AMCHO '!C:C)</f>
        <v>0</v>
      </c>
      <c r="AF195" s="12">
        <f>+SUMIF(CONFORTIS!G:G,D:D,CONFORTIS!D:D)</f>
        <v>0</v>
      </c>
      <c r="AG195" s="12">
        <f>+SUMIF('IRS IMMO'!G:G,D:D,'IRS IMMO'!D:D)</f>
        <v>0</v>
      </c>
      <c r="AH195" s="12">
        <f>+SUMIFS(AGRIVETAM!C:C,AGRIVETAM!F:F,D:D)</f>
        <v>-272312.13</v>
      </c>
      <c r="AI195" s="12">
        <f>+SUMIF(EUROPAINTS!F:F,D:D,EUROPAINTS!C:C)</f>
        <v>0</v>
      </c>
      <c r="AJ195" s="12">
        <f>+SUMIF('VET ABE'!F:F,D:D,'VET ABE'!D:D)</f>
        <v>-32908.199999999997</v>
      </c>
      <c r="AK195" s="12">
        <f>SUMIF('VET FIA'!F:F,D:D,'VET FIA'!D:D)</f>
        <v>0</v>
      </c>
      <c r="AL195" s="12">
        <f>+SUMIF('CSS SAKAY'!F:F,D:D,'CSS SAKAY'!C:C)</f>
        <v>0</v>
      </c>
      <c r="AM195" s="12"/>
      <c r="AN195" s="12">
        <f>SUMIF('United Malagasy'!F:F,D:D,'United Malagasy'!C:C)</f>
        <v>0</v>
      </c>
      <c r="AO195" s="12">
        <f>+SUMIF(NUTRIFOOD!E:E,D:D,NUTRIFOOD!C:C)</f>
        <v>0</v>
      </c>
      <c r="AP195" s="12">
        <f>+SUMIF(FERRIS!H:H,D:D,FERRIS!E:E)</f>
        <v>0</v>
      </c>
      <c r="AQ195" s="12">
        <f>+SUMIF(SEM!F:F,D:D,SEM!C:C)</f>
        <v>0</v>
      </c>
      <c r="AR195" s="12">
        <f>+SUMIF(Madatrade!F:F,D:D,Madatrade!C:C)</f>
        <v>0</v>
      </c>
      <c r="AS195" s="12">
        <f>+SUMIF('FLY TECH'!F:F,D:D,'FLY TECH'!D:D)</f>
        <v>0</v>
      </c>
      <c r="AT195" s="12">
        <f>+SUMIFS('FIRST INVESTISSEMENT'!D:D,'FIRST INVESTISSEMENT'!G:G,D:D)</f>
        <v>0</v>
      </c>
      <c r="AU195" s="164">
        <f t="shared" si="14"/>
        <v>-2037992.7499999998</v>
      </c>
      <c r="AV195" s="165">
        <f t="shared" si="15"/>
        <v>-450.57747744871602</v>
      </c>
    </row>
    <row r="196" spans="1:48" hidden="1" x14ac:dyDescent="0.25">
      <c r="A196" s="11" t="str">
        <f t="shared" si="11"/>
        <v>4</v>
      </c>
      <c r="B196" s="11" t="str">
        <f t="shared" si="12"/>
        <v>43</v>
      </c>
      <c r="C196" s="11" t="str">
        <f t="shared" si="13"/>
        <v>433</v>
      </c>
      <c r="D196" s="23">
        <v>43300000</v>
      </c>
      <c r="E196" s="195" t="s">
        <v>3245</v>
      </c>
      <c r="F196" s="24" t="s">
        <v>80</v>
      </c>
      <c r="G196" s="12">
        <f>+SUMIF(AGRIFARM!H:H,D:D,AGRIFARM!L:L)</f>
        <v>-3101927.81</v>
      </c>
      <c r="H196" s="12">
        <f>+SUMIF(AGRICORP!I:I,D:D,AGRICORP!D:D)</f>
        <v>-6053308.1799999997</v>
      </c>
      <c r="I196" s="12">
        <f>+SUMIF(SMTP!D:D,D:D,SMTP!F:F)</f>
        <v>-10039568.42</v>
      </c>
      <c r="J196" s="12">
        <f>+SUMIF(AGRIVET!G:G,D:D,AGRIVET!D:D)</f>
        <v>-4644269.13</v>
      </c>
      <c r="K196" s="12">
        <f>+SUMIF(AGRIVAL!G:G,D:D,AGRIVAL!D:D)</f>
        <v>-4072888.8</v>
      </c>
      <c r="L196" s="12">
        <f>+SUMIF(AGRIKOBA!G:G,D:D,AGRIKOBA!D:D)</f>
        <v>-839093.68</v>
      </c>
      <c r="M196" s="12">
        <f>+SUMIF(LMOI!F:F,D:D,LMOI!C:C)</f>
        <v>-2185351.2000000002</v>
      </c>
      <c r="N196" s="12">
        <f>+SUMIF(TARTINE!G:G,D:D,TARTINE!D:D)</f>
        <v>0</v>
      </c>
      <c r="O196" s="12">
        <f>+SUMIF(IDF!F:F,D:D,IDF!C:C)</f>
        <v>-254669.08</v>
      </c>
      <c r="P196" s="12">
        <f>+SUMIF(RYA!G:G,D:D,RYA!D:D)</f>
        <v>-1900665.45</v>
      </c>
      <c r="Q196" s="12">
        <f>+SUMIF('SCI NOAH'!G:G,D:D,'SCI NOAH'!D:D)</f>
        <v>-50660.22</v>
      </c>
      <c r="R196" s="12">
        <f>+SUMIF(SIM!F:F,D:D,SIM!C:C)</f>
        <v>-127979.6</v>
      </c>
      <c r="S196" s="163">
        <f>+SUMIF('First Energy'!A:A,D:D,'First Energy'!C:C)</f>
        <v>-900019.54</v>
      </c>
      <c r="T196" s="163">
        <f>+SUMIF('ID Motors'!G:G,D:D,'ID Motors'!D:D)</f>
        <v>-1347231.67</v>
      </c>
      <c r="U196" s="12">
        <f>+SUMIF('ID RENTAL'!G:G,D:D,'ID RENTAL'!D:D)</f>
        <v>-91230.11</v>
      </c>
      <c r="V196" s="12">
        <f>+SUMIF('MCM '!G:G,D:D,'MCM '!D:D)</f>
        <v>-705145.9</v>
      </c>
      <c r="W196" s="12">
        <f>SUMIF(AGRIMOTORS!G:G,D:D,AGRIMOTORS!D:D)</f>
        <v>-382036.86</v>
      </c>
      <c r="X196" s="12">
        <f>+SUMIF(BOVIMA!F:F,D:D,BOVIMA!C:C)</f>
        <v>-908050.77999999898</v>
      </c>
      <c r="Y196" s="12">
        <f>+SUMIF(AGRIFEED!F:F,D:D,AGRIFEED!C:C)</f>
        <v>-904378.52</v>
      </c>
      <c r="Z196" s="12">
        <f>SUMIF(AMIP!F:F,D:D,AMIP!C:C)</f>
        <v>0</v>
      </c>
      <c r="AA196" s="12">
        <f>+SUMIF(ISF!G:G,D:D,ISF!D:D)</f>
        <v>0</v>
      </c>
      <c r="AB196" s="124">
        <f>+SUMIF(DISCOI!G:G,D:D,DISCOI!D:D)</f>
        <v>0</v>
      </c>
      <c r="AC196" s="12">
        <f>+SUMIF(MABEL!F:F,D:D,MABEL!C:C)</f>
        <v>-734063</v>
      </c>
      <c r="AD196" s="12">
        <f>+SUMIF(NMP!F:F,D:D,NMP!C:C)</f>
        <v>0</v>
      </c>
      <c r="AE196" s="12">
        <f>+SUMIF('AMCHO '!F:F,D:D,'AMCHO '!C:C)</f>
        <v>-1848314.544</v>
      </c>
      <c r="AF196" s="12">
        <f>+SUMIF(CONFORTIS!G:G,D:D,CONFORTIS!D:D)</f>
        <v>0</v>
      </c>
      <c r="AG196" s="12">
        <f>+SUMIF('IRS IMMO'!G:G,D:D,'IRS IMMO'!D:D)</f>
        <v>0</v>
      </c>
      <c r="AH196" s="12">
        <f>+SUMIFS(AGRIVETAM!C:C,AGRIVETAM!F:F,D:D)</f>
        <v>0</v>
      </c>
      <c r="AI196" s="12">
        <f>+SUMIF(EUROPAINTS!F:F,D:D,EUROPAINTS!C:C)</f>
        <v>-32000</v>
      </c>
      <c r="AJ196" s="12">
        <f>+SUMIF('VET ABE'!F:F,D:D,'VET ABE'!D:D)</f>
        <v>-221163.82</v>
      </c>
      <c r="AK196" s="12">
        <f>SUMIF('VET FIA'!F:F,D:D,'VET FIA'!D:D)</f>
        <v>-219482.76</v>
      </c>
      <c r="AL196" s="12">
        <f>+SUMIF('CSS SAKAY'!F:F,D:D,'CSS SAKAY'!C:C)</f>
        <v>0</v>
      </c>
      <c r="AM196" s="12"/>
      <c r="AN196" s="12">
        <f>SUMIF('United Malagasy'!F:F,D:D,'United Malagasy'!C:C)</f>
        <v>-417421.69</v>
      </c>
      <c r="AO196" s="12">
        <f>+SUMIF(NUTRIFOOD!E:E,D:D,NUTRIFOOD!C:C)</f>
        <v>-264853.28999999998</v>
      </c>
      <c r="AP196" s="12">
        <f>+SUMIF(FERRIS!H:H,D:D,FERRIS!E:E)</f>
        <v>0</v>
      </c>
      <c r="AQ196" s="12">
        <f>+SUMIF(SEM!F:F,D:D,SEM!C:C)</f>
        <v>-2373688.5299999998</v>
      </c>
      <c r="AR196" s="12">
        <f>+SUMIF(Madatrade!F:F,D:D,Madatrade!C:C)</f>
        <v>-361000</v>
      </c>
      <c r="AS196" s="12">
        <f>+SUMIF('FLY TECH'!F:F,D:D,'FLY TECH'!D:D)</f>
        <v>-1373371.96</v>
      </c>
      <c r="AT196" s="12">
        <f>+SUMIFS('FIRST INVESTISSEMENT'!D:D,'FIRST INVESTISSEMENT'!G:G,D:D)</f>
        <v>-96330</v>
      </c>
      <c r="AU196" s="164">
        <f t="shared" si="14"/>
        <v>-46450164.544</v>
      </c>
      <c r="AV196" s="165">
        <f t="shared" si="15"/>
        <v>-10269.613553489487</v>
      </c>
    </row>
    <row r="197" spans="1:48" hidden="1" x14ac:dyDescent="0.25">
      <c r="A197" s="11" t="str">
        <f t="shared" ref="A197:A260" si="19">+LEFT(C197)</f>
        <v>4</v>
      </c>
      <c r="B197" s="11" t="str">
        <f t="shared" ref="B197:B260" si="20">+LEFT(D:D,2)</f>
        <v>43</v>
      </c>
      <c r="C197" s="11" t="str">
        <f t="shared" ref="C197:C260" si="21">+LEFT(D197,3)</f>
        <v>434</v>
      </c>
      <c r="D197" s="23">
        <v>43400000</v>
      </c>
      <c r="E197" s="195" t="s">
        <v>3245</v>
      </c>
      <c r="F197" s="24" t="s">
        <v>81</v>
      </c>
      <c r="G197" s="12">
        <f>+SUMIF(AGRIFARM!H:H,D:D,AGRIFARM!L:L)</f>
        <v>0</v>
      </c>
      <c r="H197" s="12">
        <f>+SUMIF(AGRICORP!I:I,D:D,AGRICORP!D:D)</f>
        <v>-700000</v>
      </c>
      <c r="I197" s="12">
        <f>+SUMIF(SMTP!D:D,D:D,SMTP!F:F)</f>
        <v>-3355000</v>
      </c>
      <c r="J197" s="12">
        <f>+SUMIF(AGRIVET!G:G,D:D,AGRIVET!D:D)</f>
        <v>0</v>
      </c>
      <c r="K197" s="12">
        <f>+SUMIF(AGRIVAL!G:G,D:D,AGRIVAL!D:D)</f>
        <v>0</v>
      </c>
      <c r="L197" s="12">
        <f>+SUMIF(AGRIKOBA!G:G,D:D,AGRIKOBA!D:D)</f>
        <v>0</v>
      </c>
      <c r="M197" s="12">
        <f>+SUMIF(LMOI!F:F,D:D,LMOI!C:C)</f>
        <v>0</v>
      </c>
      <c r="N197" s="12">
        <f>+SUMIF(TARTINE!G:G,D:D,TARTINE!D:D)</f>
        <v>0</v>
      </c>
      <c r="O197" s="12">
        <f>+SUMIF(IDF!F:F,D:D,IDF!C:C)</f>
        <v>-160000</v>
      </c>
      <c r="P197" s="12">
        <f>+SUMIF(RYA!G:G,D:D,RYA!D:D)</f>
        <v>0</v>
      </c>
      <c r="Q197" s="12">
        <f>+SUMIF('SCI NOAH'!G:G,D:D,'SCI NOAH'!D:D)</f>
        <v>0</v>
      </c>
      <c r="R197" s="12">
        <f>+SUMIF(SIM!F:F,D:D,SIM!C:C)</f>
        <v>0</v>
      </c>
      <c r="S197" s="163">
        <f>+SUMIF('First Energy'!A:A,D:D,'First Energy'!C:C)</f>
        <v>-1130000</v>
      </c>
      <c r="T197" s="163">
        <f>+SUMIF('ID Motors'!G:G,D:D,'ID Motors'!D:D)</f>
        <v>-638778.6</v>
      </c>
      <c r="U197" s="12">
        <f>+SUMIF('ID RENTAL'!G:G,D:D,'ID RENTAL'!D:D)</f>
        <v>0</v>
      </c>
      <c r="V197" s="12">
        <f>+SUMIF('MCM '!G:G,D:D,'MCM '!D:D)</f>
        <v>-150000</v>
      </c>
      <c r="W197" s="12">
        <f>SUMIF(AGRIMOTORS!G:G,D:D,AGRIMOTORS!D:D)</f>
        <v>-75000</v>
      </c>
      <c r="X197" s="12">
        <f>+SUMIF(BOVIMA!F:F,D:D,BOVIMA!C:C)</f>
        <v>-90000</v>
      </c>
      <c r="Y197" s="12">
        <f>+SUMIF(AGRIFEED!F:F,D:D,AGRIFEED!C:C)</f>
        <v>-100000</v>
      </c>
      <c r="Z197" s="12">
        <f>SUMIF(AMIP!F:F,D:D,AMIP!C:C)</f>
        <v>0</v>
      </c>
      <c r="AA197" s="12">
        <f>+SUMIF(ISF!G:G,D:D,ISF!D:D)</f>
        <v>0</v>
      </c>
      <c r="AB197" s="124">
        <f>+SUMIF(DISCOI!G:G,D:D,DISCOI!D:D)</f>
        <v>0</v>
      </c>
      <c r="AC197" s="12">
        <f>+SUMIF(MABEL!F:F,D:D,MABEL!C:C)</f>
        <v>-245000</v>
      </c>
      <c r="AD197" s="12">
        <f>+SUMIF(NMP!F:F,D:D,NMP!C:C)</f>
        <v>0</v>
      </c>
      <c r="AE197" s="12">
        <f>+SUMIF('AMCHO '!F:F,D:D,'AMCHO '!C:C)</f>
        <v>0</v>
      </c>
      <c r="AF197" s="12">
        <f>+SUMIF(CONFORTIS!G:G,D:D,CONFORTIS!D:D)</f>
        <v>0</v>
      </c>
      <c r="AG197" s="12">
        <f>+SUMIF('IRS IMMO'!G:G,D:D,'IRS IMMO'!D:D)</f>
        <v>0</v>
      </c>
      <c r="AH197" s="12">
        <f>+SUMIFS(AGRIVETAM!C:C,AGRIVETAM!F:F,D:D)</f>
        <v>-240000</v>
      </c>
      <c r="AI197" s="12">
        <f>+SUMIF(EUROPAINTS!F:F,D:D,EUROPAINTS!C:C)</f>
        <v>-50000</v>
      </c>
      <c r="AJ197" s="12">
        <f>+SUMIF('VET ABE'!F:F,D:D,'VET ABE'!D:D)</f>
        <v>-110000</v>
      </c>
      <c r="AK197" s="12">
        <f>SUMIF('VET FIA'!F:F,D:D,'VET FIA'!D:D)</f>
        <v>-100000</v>
      </c>
      <c r="AL197" s="12">
        <f>+SUMIF('CSS SAKAY'!F:F,D:D,'CSS SAKAY'!C:C)</f>
        <v>0</v>
      </c>
      <c r="AM197" s="12"/>
      <c r="AN197" s="12">
        <f>SUMIF('United Malagasy'!F:F,D:D,'United Malagasy'!C:C)</f>
        <v>0</v>
      </c>
      <c r="AO197" s="12">
        <f>+SUMIF(NUTRIFOOD!E:E,D:D,NUTRIFOOD!C:C)</f>
        <v>-120000</v>
      </c>
      <c r="AP197" s="12">
        <f>+SUMIF(FERRIS!H:H,D:D,FERRIS!E:E)</f>
        <v>0</v>
      </c>
      <c r="AQ197" s="12">
        <f>+SUMIF(SEM!F:F,D:D,SEM!C:C)</f>
        <v>0</v>
      </c>
      <c r="AR197" s="12">
        <f>+SUMIF(Madatrade!F:F,D:D,Madatrade!C:C)</f>
        <v>0</v>
      </c>
      <c r="AS197" s="12">
        <f>+SUMIF('FLY TECH'!F:F,D:D,'FLY TECH'!D:D)</f>
        <v>0</v>
      </c>
      <c r="AT197" s="12">
        <f>+SUMIFS('FIRST INVESTISSEMENT'!D:D,'FIRST INVESTISSEMENT'!G:G,D:D)</f>
        <v>0</v>
      </c>
      <c r="AU197" s="164">
        <f t="shared" ref="AU197:AU260" si="22">+SUM(G197:AT197)</f>
        <v>-7263778.5999999996</v>
      </c>
      <c r="AV197" s="165">
        <f t="shared" ref="AV197:AV260" si="23">+AU197/$AX$2</f>
        <v>-1605.9404717381681</v>
      </c>
    </row>
    <row r="198" spans="1:48" hidden="1" x14ac:dyDescent="0.25">
      <c r="A198" s="11" t="str">
        <f t="shared" si="19"/>
        <v>4</v>
      </c>
      <c r="B198" s="11" t="str">
        <f t="shared" si="20"/>
        <v>43</v>
      </c>
      <c r="C198" s="11" t="str">
        <f t="shared" si="21"/>
        <v>435</v>
      </c>
      <c r="D198" s="23">
        <v>43500000</v>
      </c>
      <c r="E198" s="195" t="s">
        <v>3245</v>
      </c>
      <c r="F198" s="24" t="s">
        <v>81</v>
      </c>
      <c r="G198" s="12">
        <f>+SUMIF(AGRIFARM!H:H,D:D,AGRIFARM!L:L)</f>
        <v>0</v>
      </c>
      <c r="H198" s="12">
        <f>+SUMIF(AGRICORP!I:I,D:D,AGRICORP!D:D)</f>
        <v>0</v>
      </c>
      <c r="I198" s="12">
        <f>+SUMIF(SMTP!D:D,D:D,SMTP!F:F)</f>
        <v>0</v>
      </c>
      <c r="J198" s="12">
        <f>+SUMIF(AGRIVET!G:G,D:D,AGRIVET!D:D)</f>
        <v>0</v>
      </c>
      <c r="K198" s="12">
        <f>+SUMIF(AGRIVAL!G:G,D:D,AGRIVAL!D:D)</f>
        <v>0</v>
      </c>
      <c r="L198" s="12">
        <f>+SUMIF(AGRIKOBA!G:G,D:D,AGRIKOBA!D:D)</f>
        <v>0</v>
      </c>
      <c r="M198" s="12">
        <f>+SUMIF(LMOI!F:F,D:D,LMOI!C:C)</f>
        <v>0</v>
      </c>
      <c r="N198" s="12">
        <f>+SUMIF(TARTINE!G:G,D:D,TARTINE!D:D)</f>
        <v>0</v>
      </c>
      <c r="O198" s="12">
        <f>+SUMIF(IDF!F:F,D:D,IDF!C:C)</f>
        <v>0</v>
      </c>
      <c r="P198" s="12">
        <f>+SUMIF(RYA!G:G,D:D,RYA!D:D)</f>
        <v>0</v>
      </c>
      <c r="Q198" s="12">
        <f>+SUMIF('SCI NOAH'!G:G,D:D,'SCI NOAH'!D:D)</f>
        <v>0</v>
      </c>
      <c r="R198" s="12">
        <f>+SUMIF(SIM!F:F,D:D,SIM!C:C)</f>
        <v>0</v>
      </c>
      <c r="S198" s="163">
        <f>+SUMIF('First Energy'!A:A,D:D,'First Energy'!C:C)</f>
        <v>0</v>
      </c>
      <c r="T198" s="163">
        <f>+SUMIF('ID Motors'!G:G,D:D,'ID Motors'!D:D)</f>
        <v>-400000</v>
      </c>
      <c r="U198" s="12">
        <f>+SUMIF('ID RENTAL'!G:G,D:D,'ID RENTAL'!D:D)</f>
        <v>0</v>
      </c>
      <c r="V198" s="12">
        <f>+SUMIF('MCM '!G:G,D:D,'MCM '!D:D)</f>
        <v>0</v>
      </c>
      <c r="W198" s="12">
        <f>SUMIF(AGRIMOTORS!G:G,D:D,AGRIMOTORS!D:D)</f>
        <v>0</v>
      </c>
      <c r="X198" s="12">
        <f>+SUMIF(BOVIMA!F:F,D:D,BOVIMA!C:C)</f>
        <v>0</v>
      </c>
      <c r="Y198" s="12">
        <f>+SUMIF(AGRIFEED!F:F,D:D,AGRIFEED!C:C)</f>
        <v>0</v>
      </c>
      <c r="Z198" s="12">
        <f>SUMIF(AMIP!F:F,D:D,AMIP!C:C)</f>
        <v>0</v>
      </c>
      <c r="AA198" s="12">
        <f>+SUMIF(ISF!G:G,D:D,ISF!D:D)</f>
        <v>0</v>
      </c>
      <c r="AB198" s="124">
        <f>+SUMIF(DISCOI!G:G,D:D,DISCOI!D:D)</f>
        <v>0</v>
      </c>
      <c r="AC198" s="12">
        <f>+SUMIF(MABEL!F:F,D:D,MABEL!C:C)</f>
        <v>0</v>
      </c>
      <c r="AD198" s="12">
        <f>+SUMIF(NMP!F:F,D:D,NMP!C:C)</f>
        <v>0</v>
      </c>
      <c r="AE198" s="12">
        <f>+SUMIF('AMCHO '!F:F,D:D,'AMCHO '!C:C)</f>
        <v>0</v>
      </c>
      <c r="AF198" s="12">
        <f>+SUMIF(CONFORTIS!G:G,D:D,CONFORTIS!D:D)</f>
        <v>0</v>
      </c>
      <c r="AG198" s="12">
        <f>+SUMIF('IRS IMMO'!G:G,D:D,'IRS IMMO'!D:D)</f>
        <v>0</v>
      </c>
      <c r="AH198" s="12">
        <f>+SUMIFS(AGRIVETAM!C:C,AGRIVETAM!F:F,D:D)</f>
        <v>0</v>
      </c>
      <c r="AI198" s="12">
        <f>+SUMIF(EUROPAINTS!F:F,D:D,EUROPAINTS!C:C)</f>
        <v>0</v>
      </c>
      <c r="AJ198" s="12">
        <f>+SUMIF('VET ABE'!F:F,D:D,'VET ABE'!D:D)</f>
        <v>0</v>
      </c>
      <c r="AK198" s="12">
        <f>SUMIF('VET FIA'!F:F,D:D,'VET FIA'!D:D)</f>
        <v>0</v>
      </c>
      <c r="AL198" s="12">
        <f>+SUMIF('CSS SAKAY'!F:F,D:D,'CSS SAKAY'!C:C)</f>
        <v>0</v>
      </c>
      <c r="AM198" s="12"/>
      <c r="AN198" s="12">
        <f>SUMIF('United Malagasy'!F:F,D:D,'United Malagasy'!C:C)</f>
        <v>0</v>
      </c>
      <c r="AO198" s="12">
        <f>+SUMIF(NUTRIFOOD!E:E,D:D,NUTRIFOOD!C:C)</f>
        <v>0</v>
      </c>
      <c r="AP198" s="12">
        <f>+SUMIF(FERRIS!H:H,D:D,FERRIS!E:E)</f>
        <v>0</v>
      </c>
      <c r="AQ198" s="12">
        <f>+SUMIF(SEM!F:F,D:D,SEM!C:C)</f>
        <v>0</v>
      </c>
      <c r="AR198" s="12">
        <f>+SUMIF(Madatrade!F:F,D:D,Madatrade!C:C)</f>
        <v>0</v>
      </c>
      <c r="AS198" s="12">
        <f>+SUMIF('FLY TECH'!F:F,D:D,'FLY TECH'!D:D)</f>
        <v>0</v>
      </c>
      <c r="AT198" s="12">
        <f>+SUMIFS('FIRST INVESTISSEMENT'!D:D,'FIRST INVESTISSEMENT'!G:G,D:D)</f>
        <v>0</v>
      </c>
      <c r="AU198" s="164">
        <f t="shared" si="22"/>
        <v>-400000</v>
      </c>
      <c r="AV198" s="165">
        <f t="shared" si="23"/>
        <v>-88.435540793502057</v>
      </c>
    </row>
    <row r="199" spans="1:48" hidden="1" x14ac:dyDescent="0.25">
      <c r="A199" s="11" t="str">
        <f t="shared" si="19"/>
        <v>4</v>
      </c>
      <c r="B199" s="11" t="str">
        <f t="shared" si="20"/>
        <v>43</v>
      </c>
      <c r="C199" s="11" t="str">
        <f t="shared" si="21"/>
        <v>438</v>
      </c>
      <c r="D199" s="23">
        <v>43800000</v>
      </c>
      <c r="E199" s="195" t="s">
        <v>3245</v>
      </c>
      <c r="F199" s="24" t="s">
        <v>2675</v>
      </c>
      <c r="G199" s="12">
        <f>+SUMIF(AGRIFARM!H:H,D:D,AGRIFARM!L:L)</f>
        <v>0</v>
      </c>
      <c r="H199" s="12">
        <f>+SUMIF(AGRICORP!I:I,D:D,AGRICORP!D:D)</f>
        <v>0</v>
      </c>
      <c r="I199" s="12">
        <f>+SUMIF(SMTP!D:D,D:D,SMTP!F:F)</f>
        <v>0</v>
      </c>
      <c r="J199" s="12">
        <f>+SUMIF(AGRIVET!G:G,D:D,AGRIVET!D:D)</f>
        <v>0</v>
      </c>
      <c r="K199" s="12">
        <f>+SUMIF(AGRIVAL!G:G,D:D,AGRIVAL!D:D)</f>
        <v>0</v>
      </c>
      <c r="L199" s="12">
        <f>+SUMIF(AGRIKOBA!G:G,D:D,AGRIKOBA!D:D)</f>
        <v>0</v>
      </c>
      <c r="M199" s="12">
        <f>+SUMIF(LMOI!F:F,D:D,LMOI!C:C)</f>
        <v>0</v>
      </c>
      <c r="N199" s="12">
        <f>+SUMIF(TARTINE!G:G,D:D,TARTINE!D:D)</f>
        <v>0</v>
      </c>
      <c r="O199" s="12">
        <f>+SUMIF(IDF!F:F,D:D,IDF!C:C)</f>
        <v>-6025548</v>
      </c>
      <c r="P199" s="12">
        <f>+SUMIF(RYA!G:G,D:D,RYA!D:D)</f>
        <v>0</v>
      </c>
      <c r="Q199" s="12">
        <f>+SUMIF('SCI NOAH'!G:G,D:D,'SCI NOAH'!D:D)</f>
        <v>0</v>
      </c>
      <c r="R199" s="12">
        <f>+SUMIF(SIM!F:F,D:D,SIM!C:C)</f>
        <v>0</v>
      </c>
      <c r="S199" s="163">
        <f>+SUMIF('First Energy'!A:A,D:D,'First Energy'!C:C)</f>
        <v>0</v>
      </c>
      <c r="T199" s="163">
        <f>+SUMIF('ID Motors'!G:G,D:D,'ID Motors'!D:D)</f>
        <v>0</v>
      </c>
      <c r="U199" s="12">
        <f>+SUMIF('ID RENTAL'!G:G,D:D,'ID RENTAL'!D:D)</f>
        <v>0</v>
      </c>
      <c r="V199" s="12">
        <f>+SUMIF('MCM '!G:G,D:D,'MCM '!D:D)</f>
        <v>0</v>
      </c>
      <c r="W199" s="12">
        <f>SUMIF(AGRIMOTORS!G:G,D:D,AGRIMOTORS!D:D)</f>
        <v>0</v>
      </c>
      <c r="X199" s="12">
        <f>+SUMIF(BOVIMA!F:F,D:D,BOVIMA!C:C)</f>
        <v>0</v>
      </c>
      <c r="Y199" s="12">
        <f>+SUMIF(AGRIFEED!F:F,D:D,AGRIFEED!C:C)</f>
        <v>0</v>
      </c>
      <c r="Z199" s="12">
        <f>SUMIF(AMIP!F:F,D:D,AMIP!C:C)</f>
        <v>0</v>
      </c>
      <c r="AA199" s="12">
        <f>+SUMIF(ISF!G:G,D:D,ISF!D:D)</f>
        <v>0</v>
      </c>
      <c r="AB199" s="124">
        <f>+SUMIF(DISCOI!G:G,D:D,DISCOI!D:D)</f>
        <v>0</v>
      </c>
      <c r="AC199" s="12">
        <f>+SUMIF(MABEL!F:F,D:D,MABEL!C:C)</f>
        <v>0</v>
      </c>
      <c r="AD199" s="12">
        <f>+SUMIF(NMP!F:F,D:D,NMP!C:C)</f>
        <v>0</v>
      </c>
      <c r="AE199" s="12">
        <f>+SUMIF('AMCHO '!F:F,D:D,'AMCHO '!C:C)</f>
        <v>0</v>
      </c>
      <c r="AF199" s="12">
        <f>+SUMIF(CONFORTIS!G:G,D:D,CONFORTIS!D:D)</f>
        <v>0</v>
      </c>
      <c r="AG199" s="12">
        <f>+SUMIF('IRS IMMO'!G:G,D:D,'IRS IMMO'!D:D)</f>
        <v>0</v>
      </c>
      <c r="AH199" s="12">
        <f>+SUMIFS(AGRIVETAM!C:C,AGRIVETAM!F:F,D:D)</f>
        <v>0</v>
      </c>
      <c r="AI199" s="12">
        <f>+SUMIF(EUROPAINTS!F:F,D:D,EUROPAINTS!C:C)</f>
        <v>0</v>
      </c>
      <c r="AJ199" s="12">
        <f>+SUMIF('VET ABE'!F:F,D:D,'VET ABE'!D:D)</f>
        <v>-978019</v>
      </c>
      <c r="AK199" s="12">
        <f>SUMIF('VET FIA'!F:F,D:D,'VET FIA'!D:D)</f>
        <v>-1101371</v>
      </c>
      <c r="AL199" s="12">
        <f>+SUMIF('CSS SAKAY'!F:F,D:D,'CSS SAKAY'!C:C)</f>
        <v>0</v>
      </c>
      <c r="AM199" s="12"/>
      <c r="AN199" s="12">
        <f>SUMIF('United Malagasy'!F:F,D:D,'United Malagasy'!C:C)</f>
        <v>0</v>
      </c>
      <c r="AO199" s="12">
        <f>+SUMIF(NUTRIFOOD!E:E,D:D,NUTRIFOOD!C:C)</f>
        <v>0</v>
      </c>
      <c r="AP199" s="12">
        <f>+SUMIF(FERRIS!H:H,D:D,FERRIS!E:E)</f>
        <v>0</v>
      </c>
      <c r="AQ199" s="12">
        <f>+SUMIF(SEM!F:F,D:D,SEM!C:C)</f>
        <v>0</v>
      </c>
      <c r="AR199" s="12">
        <f>+SUMIF(Madatrade!F:F,D:D,Madatrade!C:C)</f>
        <v>0</v>
      </c>
      <c r="AS199" s="12">
        <f>+SUMIF('FLY TECH'!F:F,D:D,'FLY TECH'!D:D)</f>
        <v>0</v>
      </c>
      <c r="AT199" s="12">
        <f>+SUMIFS('FIRST INVESTISSEMENT'!D:D,'FIRST INVESTISSEMENT'!G:G,D:D)</f>
        <v>0</v>
      </c>
      <c r="AU199" s="164">
        <f t="shared" si="22"/>
        <v>-8104938</v>
      </c>
      <c r="AV199" s="165">
        <f t="shared" si="23"/>
        <v>-1791.9114378195125</v>
      </c>
    </row>
    <row r="200" spans="1:48" hidden="1" x14ac:dyDescent="0.25">
      <c r="A200" s="11" t="str">
        <f t="shared" si="19"/>
        <v>4</v>
      </c>
      <c r="B200" s="11" t="str">
        <f t="shared" si="20"/>
        <v>43</v>
      </c>
      <c r="C200" s="11" t="str">
        <f t="shared" si="21"/>
        <v>438</v>
      </c>
      <c r="D200" s="23">
        <v>43860000</v>
      </c>
      <c r="E200" s="195" t="s">
        <v>3245</v>
      </c>
      <c r="F200" s="24" t="s">
        <v>302</v>
      </c>
      <c r="G200" s="12">
        <f>+SUMIF(AGRIFARM!H:H,D:D,AGRIFARM!L:L)</f>
        <v>-34629801.229999997</v>
      </c>
      <c r="H200" s="12">
        <f>+SUMIF(AGRICORP!I:I,D:D,AGRICORP!D:D)</f>
        <v>0</v>
      </c>
      <c r="I200" s="12">
        <f>+SUMIF(SMTP!D:D,D:D,SMTP!F:F)</f>
        <v>-13647986</v>
      </c>
      <c r="J200" s="12">
        <f>+SUMIF(AGRIVET!G:G,D:D,AGRIVET!D:D)</f>
        <v>16218457.859999999</v>
      </c>
      <c r="K200" s="12">
        <f>+SUMIF(AGRIVAL!G:G,D:D,AGRIVAL!D:D)</f>
        <v>-19183516.0699999</v>
      </c>
      <c r="L200" s="12">
        <f>+SUMIF(AGRIKOBA!G:G,D:D,AGRIKOBA!D:D)</f>
        <v>-6607873.2800000003</v>
      </c>
      <c r="M200" s="12">
        <f>+SUMIF(LMOI!F:F,D:D,LMOI!C:C)</f>
        <v>0</v>
      </c>
      <c r="N200" s="12">
        <f>+SUMIF(TARTINE!G:G,D:D,TARTINE!D:D)</f>
        <v>0</v>
      </c>
      <c r="O200" s="12">
        <f>+SUMIF(IDF!F:F,D:D,IDF!C:C)</f>
        <v>0</v>
      </c>
      <c r="P200" s="12">
        <f>+SUMIF(RYA!G:G,D:D,RYA!D:D)</f>
        <v>0</v>
      </c>
      <c r="Q200" s="12">
        <f>+SUMIF('SCI NOAH'!G:G,D:D,'SCI NOAH'!D:D)</f>
        <v>-20000</v>
      </c>
      <c r="R200" s="12">
        <f>+SUMIF(SIM!F:F,D:D,SIM!C:C)</f>
        <v>-2359170.91</v>
      </c>
      <c r="S200" s="163">
        <f>+SUMIF('First Energy'!A:A,D:D,'First Energy'!C:C)</f>
        <v>-8641897.5800000001</v>
      </c>
      <c r="T200" s="163">
        <f>+SUMIF('ID Motors'!G:G,D:D,'ID Motors'!D:D)</f>
        <v>0</v>
      </c>
      <c r="U200" s="12">
        <f>+SUMIF('ID RENTAL'!G:G,D:D,'ID RENTAL'!D:D)</f>
        <v>0</v>
      </c>
      <c r="V200" s="12">
        <f>+SUMIF('MCM '!G:G,D:D,'MCM '!D:D)</f>
        <v>7032688.7699999996</v>
      </c>
      <c r="W200" s="12">
        <f>SUMIF(AGRIMOTORS!G:G,D:D,AGRIMOTORS!D:D)</f>
        <v>0</v>
      </c>
      <c r="X200" s="12">
        <f>+SUMIF(BOVIMA!F:F,D:D,BOVIMA!C:C)</f>
        <v>-3608218.4706000001</v>
      </c>
      <c r="Y200" s="12">
        <f>+SUMIF(AGRIFEED!F:F,D:D,AGRIFEED!C:C)</f>
        <v>-5669046.25</v>
      </c>
      <c r="Z200" s="12">
        <f>SUMIF(AMIP!F:F,D:D,AMIP!C:C)</f>
        <v>0</v>
      </c>
      <c r="AA200" s="12">
        <f>+SUMIF(ISF!G:G,D:D,ISF!D:D)</f>
        <v>0</v>
      </c>
      <c r="AB200" s="124">
        <f>+SUMIF(DISCOI!G:G,D:D,DISCOI!D:D)</f>
        <v>0</v>
      </c>
      <c r="AC200" s="12">
        <f>+SUMIF(MABEL!F:F,D:D,MABEL!C:C)</f>
        <v>-2281024</v>
      </c>
      <c r="AD200" s="12">
        <f>+SUMIF(NMP!F:F,D:D,NMP!C:C)</f>
        <v>-166683.63</v>
      </c>
      <c r="AE200" s="12">
        <f>+SUMIF('AMCHO '!F:F,D:D,'AMCHO '!C:C)</f>
        <v>-40000</v>
      </c>
      <c r="AF200" s="12">
        <f>+SUMIF(CONFORTIS!G:G,D:D,CONFORTIS!D:D)</f>
        <v>0</v>
      </c>
      <c r="AG200" s="12">
        <f>+SUMIF('IRS IMMO'!G:G,D:D,'IRS IMMO'!D:D)</f>
        <v>0</v>
      </c>
      <c r="AH200" s="12">
        <f>+SUMIFS(AGRIVETAM!C:C,AGRIVETAM!F:F,D:D)</f>
        <v>-1560041.56</v>
      </c>
      <c r="AI200" s="12">
        <f>+SUMIF(EUROPAINTS!F:F,D:D,EUROPAINTS!C:C)</f>
        <v>-835712.24</v>
      </c>
      <c r="AJ200" s="12">
        <f>+SUMIF('VET ABE'!F:F,D:D,'VET ABE'!D:D)</f>
        <v>0</v>
      </c>
      <c r="AK200" s="12">
        <f>SUMIF('VET FIA'!F:F,D:D,'VET FIA'!D:D)</f>
        <v>0</v>
      </c>
      <c r="AL200" s="12">
        <f>+SUMIF('CSS SAKAY'!F:F,D:D,'CSS SAKAY'!C:C)</f>
        <v>0</v>
      </c>
      <c r="AM200" s="12"/>
      <c r="AN200" s="12">
        <f>SUMIF('United Malagasy'!F:F,D:D,'United Malagasy'!C:C)</f>
        <v>0</v>
      </c>
      <c r="AO200" s="12">
        <f>+SUMIF(NUTRIFOOD!E:E,D:D,NUTRIFOOD!C:C)</f>
        <v>0</v>
      </c>
      <c r="AP200" s="12">
        <f>+SUMIF(FERRIS!H:H,D:D,FERRIS!E:E)</f>
        <v>-4038978.2</v>
      </c>
      <c r="AQ200" s="12">
        <f>+SUMIF(SEM!F:F,D:D,SEM!C:C)</f>
        <v>0</v>
      </c>
      <c r="AR200" s="12">
        <f>+SUMIF(Madatrade!F:F,D:D,Madatrade!C:C)</f>
        <v>0</v>
      </c>
      <c r="AS200" s="12">
        <f>+SUMIF('FLY TECH'!F:F,D:D,'FLY TECH'!D:D)</f>
        <v>0</v>
      </c>
      <c r="AT200" s="12">
        <f>+SUMIFS('FIRST INVESTISSEMENT'!D:D,'FIRST INVESTISSEMENT'!G:G,D:D)</f>
        <v>0</v>
      </c>
      <c r="AU200" s="164">
        <f t="shared" si="22"/>
        <v>-80038802.790599883</v>
      </c>
      <c r="AV200" s="165">
        <f t="shared" si="23"/>
        <v>-17695.687023127906</v>
      </c>
    </row>
    <row r="201" spans="1:48" hidden="1" x14ac:dyDescent="0.25">
      <c r="A201" s="11" t="str">
        <f t="shared" si="19"/>
        <v>4</v>
      </c>
      <c r="B201" s="11" t="str">
        <f t="shared" si="20"/>
        <v>44</v>
      </c>
      <c r="C201" s="11" t="str">
        <f t="shared" si="21"/>
        <v>440</v>
      </c>
      <c r="D201" s="23">
        <v>44000000</v>
      </c>
      <c r="E201" s="195" t="str">
        <f t="shared" ref="E201:E240" si="24">+IF(AU:AU&gt;0,"BIL21","BIL42")</f>
        <v>BIL42</v>
      </c>
      <c r="F201" s="24" t="s">
        <v>634</v>
      </c>
      <c r="G201" s="12">
        <f>+SUMIF(AGRIFARM!H:H,D:D,AGRIFARM!L:L)</f>
        <v>0</v>
      </c>
      <c r="H201" s="12">
        <f>+SUMIF(AGRICORP!I:I,D:D,AGRICORP!D:D)</f>
        <v>0</v>
      </c>
      <c r="I201" s="12">
        <f>+SUMIF(SMTP!D:D,D:D,SMTP!F:F)</f>
        <v>0</v>
      </c>
      <c r="J201" s="12">
        <f>+SUMIF(AGRIVET!G:G,D:D,AGRIVET!D:D)</f>
        <v>0</v>
      </c>
      <c r="K201" s="12">
        <f>+SUMIF(AGRIVAL!G:G,D:D,AGRIVAL!D:D)</f>
        <v>0</v>
      </c>
      <c r="L201" s="12">
        <f>+SUMIF(AGRIKOBA!G:G,D:D,AGRIKOBA!D:D)</f>
        <v>-21035902.960900001</v>
      </c>
      <c r="M201" s="12">
        <f>+SUMIF(LMOI!F:F,D:D,LMOI!C:C)</f>
        <v>0</v>
      </c>
      <c r="N201" s="12">
        <f>+SUMIF(TARTINE!G:G,D:D,TARTINE!D:D)</f>
        <v>0</v>
      </c>
      <c r="O201" s="12">
        <f>+SUMIF(IDF!F:F,D:D,IDF!C:C)</f>
        <v>0</v>
      </c>
      <c r="P201" s="12">
        <f>+SUMIF(RYA!G:G,D:D,RYA!D:D)</f>
        <v>0</v>
      </c>
      <c r="Q201" s="12">
        <f>+SUMIF('SCI NOAH'!G:G,D:D,'SCI NOAH'!D:D)</f>
        <v>0</v>
      </c>
      <c r="R201" s="12">
        <f>+SUMIF(SIM!F:F,D:D,SIM!C:C)</f>
        <v>0</v>
      </c>
      <c r="S201" s="163">
        <f>+SUMIF('First Energy'!A:A,D:D,'First Energy'!C:C)</f>
        <v>0</v>
      </c>
      <c r="T201" s="163">
        <f>+SUMIF('ID Motors'!G:G,D:D,'ID Motors'!D:D)</f>
        <v>0</v>
      </c>
      <c r="U201" s="12">
        <f>+SUMIF('ID RENTAL'!G:G,D:D,'ID RENTAL'!D:D)</f>
        <v>0</v>
      </c>
      <c r="V201" s="12">
        <f>+SUMIF('MCM '!G:G,D:D,'MCM '!D:D)</f>
        <v>0</v>
      </c>
      <c r="W201" s="12">
        <f>SUMIF(AGRIMOTORS!G:G,D:D,AGRIMOTORS!D:D)</f>
        <v>0</v>
      </c>
      <c r="X201" s="12">
        <f>+SUMIF(BOVIMA!F:F,D:D,BOVIMA!C:C)</f>
        <v>0</v>
      </c>
      <c r="Y201" s="12">
        <f>+SUMIF(AGRIFEED!F:F,D:D,AGRIFEED!C:C)</f>
        <v>0</v>
      </c>
      <c r="Z201" s="12">
        <f>SUMIF(AMIP!F:F,D:D,AMIP!C:C)</f>
        <v>0</v>
      </c>
      <c r="AA201" s="12">
        <f>+SUMIF(ISF!G:G,D:D,ISF!D:D)</f>
        <v>0</v>
      </c>
      <c r="AB201" s="124">
        <f>+SUMIF(DISCOI!G:G,D:D,DISCOI!D:D)</f>
        <v>0</v>
      </c>
      <c r="AC201" s="12">
        <f>+SUMIF(MABEL!F:F,D:D,MABEL!C:C)</f>
        <v>0</v>
      </c>
      <c r="AD201" s="12">
        <f>+SUMIF(NMP!F:F,D:D,NMP!C:C)</f>
        <v>0</v>
      </c>
      <c r="AE201" s="12">
        <f>+SUMIF('AMCHO '!F:F,D:D,'AMCHO '!C:C)</f>
        <v>0</v>
      </c>
      <c r="AF201" s="12">
        <f>+SUMIF(CONFORTIS!G:G,D:D,CONFORTIS!D:D)</f>
        <v>0</v>
      </c>
      <c r="AG201" s="12">
        <f>+SUMIF('IRS IMMO'!G:G,D:D,'IRS IMMO'!D:D)</f>
        <v>0</v>
      </c>
      <c r="AH201" s="12">
        <f>+SUMIFS(AGRIVETAM!C:C,AGRIVETAM!F:F,D:D)</f>
        <v>0</v>
      </c>
      <c r="AI201" s="12">
        <f>+SUMIF(EUROPAINTS!F:F,D:D,EUROPAINTS!C:C)</f>
        <v>0</v>
      </c>
      <c r="AJ201" s="12">
        <f>+SUMIF('VET ABE'!F:F,D:D,'VET ABE'!D:D)</f>
        <v>0</v>
      </c>
      <c r="AK201" s="12">
        <f>SUMIF('VET FIA'!F:F,D:D,'VET FIA'!D:D)</f>
        <v>0</v>
      </c>
      <c r="AL201" s="12">
        <f>+SUMIF('CSS SAKAY'!F:F,D:D,'CSS SAKAY'!C:C)</f>
        <v>0</v>
      </c>
      <c r="AM201" s="12"/>
      <c r="AN201" s="12">
        <f>SUMIF('United Malagasy'!F:F,D:D,'United Malagasy'!C:C)</f>
        <v>0</v>
      </c>
      <c r="AO201" s="12">
        <f>+SUMIF(NUTRIFOOD!E:E,D:D,NUTRIFOOD!C:C)</f>
        <v>0</v>
      </c>
      <c r="AP201" s="12">
        <f>+SUMIF(FERRIS!H:H,D:D,FERRIS!E:E)</f>
        <v>0</v>
      </c>
      <c r="AQ201" s="12">
        <f>+SUMIF(SEM!F:F,D:D,SEM!C:C)</f>
        <v>0</v>
      </c>
      <c r="AR201" s="12">
        <f>+SUMIF(Madatrade!F:F,D:D,Madatrade!C:C)</f>
        <v>0</v>
      </c>
      <c r="AS201" s="12">
        <f>+SUMIF('FLY TECH'!F:F,D:D,'FLY TECH'!D:D)</f>
        <v>0</v>
      </c>
      <c r="AT201" s="12">
        <f>+SUMIFS('FIRST INVESTISSEMENT'!D:D,'FIRST INVESTISSEMENT'!G:G,D:D)</f>
        <v>0</v>
      </c>
      <c r="AU201" s="164">
        <f t="shared" si="22"/>
        <v>-21035902.960900001</v>
      </c>
      <c r="AV201" s="165">
        <f t="shared" si="23"/>
        <v>-4650.8036360670567</v>
      </c>
    </row>
    <row r="202" spans="1:48" hidden="1" x14ac:dyDescent="0.25">
      <c r="A202" s="11" t="str">
        <f t="shared" si="19"/>
        <v>4</v>
      </c>
      <c r="B202" s="11" t="str">
        <f t="shared" si="20"/>
        <v>44</v>
      </c>
      <c r="C202" s="11" t="str">
        <f t="shared" si="21"/>
        <v>441</v>
      </c>
      <c r="D202" s="23">
        <v>44100000</v>
      </c>
      <c r="E202" s="195" t="str">
        <f t="shared" si="24"/>
        <v>BIL42</v>
      </c>
      <c r="F202" s="24" t="s">
        <v>82</v>
      </c>
      <c r="G202" s="12">
        <f>+SUMIF(AGRIFARM!H:H,D:D,AGRIFARM!L:L)</f>
        <v>-15129483.359999999</v>
      </c>
      <c r="H202" s="12">
        <f>+SUMIF(AGRICORP!I:I,D:D,AGRICORP!D:D)</f>
        <v>-75838460</v>
      </c>
      <c r="I202" s="12">
        <f>+SUMIF(SMTP!D:D,D:D,SMTP!F:F)</f>
        <v>-19337145</v>
      </c>
      <c r="J202" s="12">
        <f>+SUMIF(AGRIVET!G:G,D:D,AGRIVET!D:D)</f>
        <v>-43139610</v>
      </c>
      <c r="K202" s="12">
        <f>+SUMIF(AGRIVAL!G:G,D:D,AGRIVAL!D:D)</f>
        <v>-31630680</v>
      </c>
      <c r="L202" s="12">
        <f>+SUMIF(AGRIKOBA!G:G,D:D,AGRIKOBA!D:D)</f>
        <v>-4461920</v>
      </c>
      <c r="M202" s="12">
        <f>+SUMIF(LMOI!F:F,D:D,LMOI!C:C)</f>
        <v>-9830606.0199999996</v>
      </c>
      <c r="N202" s="12">
        <f>+SUMIF(TARTINE!G:G,D:D,TARTINE!D:D)</f>
        <v>-3949000</v>
      </c>
      <c r="O202" s="12">
        <f>+SUMIF(IDF!F:F,D:D,IDF!C:C)</f>
        <v>-18328370</v>
      </c>
      <c r="P202" s="12">
        <f>+SUMIF(RYA!G:G,D:D,RYA!D:D)</f>
        <v>-62000</v>
      </c>
      <c r="Q202" s="12">
        <f>+SUMIF('SCI NOAH'!G:G,D:D,'SCI NOAH'!D:D)</f>
        <v>-121000</v>
      </c>
      <c r="R202" s="12">
        <f>+SUMIF(SIM!F:F,D:D,SIM!C:C)</f>
        <v>-683953.36</v>
      </c>
      <c r="S202" s="163">
        <f>+SUMIF('First Energy'!A:A,D:D,'First Energy'!C:C)</f>
        <v>-12876468.4</v>
      </c>
      <c r="T202" s="163">
        <f>+SUMIF('ID Motors'!G:G,D:D,'ID Motors'!D:D)</f>
        <v>-29721237.5</v>
      </c>
      <c r="U202" s="12">
        <f>+SUMIF('ID RENTAL'!G:G,D:D,'ID RENTAL'!D:D)</f>
        <v>-12152142.07</v>
      </c>
      <c r="V202" s="12">
        <f>+SUMIF('MCM '!G:G,D:D,'MCM '!D:D)</f>
        <v>-11144166.58</v>
      </c>
      <c r="W202" s="12">
        <f>SUMIF(AGRIMOTORS!G:G,D:D,AGRIMOTORS!D:D)</f>
        <v>-8197984.46</v>
      </c>
      <c r="X202" s="12">
        <f>+SUMIF(BOVIMA!F:F,D:D,BOVIMA!C:C)</f>
        <v>-6640220</v>
      </c>
      <c r="Y202" s="12">
        <f>+SUMIF(AGRIFEED!F:F,D:D,AGRIFEED!C:C)</f>
        <v>-3428210</v>
      </c>
      <c r="Z202" s="12">
        <f>SUMIF(AMIP!F:F,D:D,AMIP!C:C)</f>
        <v>0</v>
      </c>
      <c r="AA202" s="12">
        <f>+SUMIF(ISF!G:G,D:D,ISF!D:D)</f>
        <v>0</v>
      </c>
      <c r="AB202" s="124">
        <f>+SUMIF(DISCOI!G:G,D:D,DISCOI!D:D)</f>
        <v>0</v>
      </c>
      <c r="AC202" s="12">
        <f>+SUMIF(MABEL!F:F,D:D,MABEL!C:C)</f>
        <v>-7869140</v>
      </c>
      <c r="AD202" s="12">
        <f>+SUMIF(NMP!F:F,D:D,NMP!C:C)</f>
        <v>-4000</v>
      </c>
      <c r="AE202" s="12">
        <f>+SUMIF('AMCHO '!F:F,D:D,'AMCHO '!C:C)</f>
        <v>-6743680</v>
      </c>
      <c r="AF202" s="12">
        <f>+SUMIF(CONFORTIS!G:G,D:D,CONFORTIS!D:D)</f>
        <v>0</v>
      </c>
      <c r="AG202" s="12">
        <f>+SUMIF('IRS IMMO'!G:G,D:D,'IRS IMMO'!D:D)</f>
        <v>0</v>
      </c>
      <c r="AH202" s="12">
        <f>+SUMIFS(AGRIVETAM!C:C,AGRIVETAM!F:F,D:D)</f>
        <v>-1090228.96</v>
      </c>
      <c r="AI202" s="12">
        <f>+SUMIF(EUROPAINTS!F:F,D:D,EUROPAINTS!C:C)</f>
        <v>12000.1</v>
      </c>
      <c r="AJ202" s="12">
        <f>+SUMIF('VET ABE'!F:F,D:D,'VET ABE'!D:D)</f>
        <v>-1595970</v>
      </c>
      <c r="AK202" s="12">
        <f>SUMIF('VET FIA'!F:F,D:D,'VET FIA'!D:D)</f>
        <v>-862110</v>
      </c>
      <c r="AL202" s="12">
        <f>+SUMIF('CSS SAKAY'!F:F,D:D,'CSS SAKAY'!C:C)</f>
        <v>-100000</v>
      </c>
      <c r="AM202" s="12"/>
      <c r="AN202" s="12">
        <f>SUMIF('United Malagasy'!F:F,D:D,'United Malagasy'!C:C)</f>
        <v>-2936145</v>
      </c>
      <c r="AO202" s="12">
        <f>+SUMIF(NUTRIFOOD!E:E,D:D,NUTRIFOOD!C:C)</f>
        <v>-2741690</v>
      </c>
      <c r="AP202" s="12">
        <f>+SUMIF(FERRIS!H:H,D:D,FERRIS!E:E)</f>
        <v>-17201753.010000002</v>
      </c>
      <c r="AQ202" s="12">
        <f>+SUMIF(SEM!F:F,D:D,SEM!C:C)</f>
        <v>-7036769.8300000001</v>
      </c>
      <c r="AR202" s="12">
        <f>+SUMIF(Madatrade!F:F,D:D,Madatrade!C:C)</f>
        <v>-353275</v>
      </c>
      <c r="AS202" s="12">
        <f>+SUMIF('FLY TECH'!F:F,D:D,'FLY TECH'!D:D)</f>
        <v>-7466745</v>
      </c>
      <c r="AT202" s="12">
        <f>+SUMIFS('FIRST INVESTISSEMENT'!D:D,'FIRST INVESTISSEMENT'!G:G,D:D)</f>
        <v>-1897153.2</v>
      </c>
      <c r="AU202" s="164">
        <f t="shared" si="22"/>
        <v>-364559316.64999992</v>
      </c>
      <c r="AV202" s="165">
        <f t="shared" si="23"/>
        <v>-80600.000798130757</v>
      </c>
    </row>
    <row r="203" spans="1:48" hidden="1" x14ac:dyDescent="0.25">
      <c r="A203" s="11" t="str">
        <f t="shared" si="19"/>
        <v>4</v>
      </c>
      <c r="B203" s="11" t="str">
        <f t="shared" si="20"/>
        <v>44</v>
      </c>
      <c r="C203" s="11" t="str">
        <f t="shared" si="21"/>
        <v>442</v>
      </c>
      <c r="D203" s="60">
        <v>44200000</v>
      </c>
      <c r="E203" s="195" t="str">
        <f t="shared" si="24"/>
        <v>BIL42</v>
      </c>
      <c r="F203" s="24" t="s">
        <v>304</v>
      </c>
      <c r="G203" s="12">
        <f>+SUMIF(AGRIFARM!H:H,D:D,AGRIFARM!L:L)</f>
        <v>-4488218</v>
      </c>
      <c r="H203" s="12">
        <f>+SUMIF(AGRICORP!I:I,D:D,AGRICORP!D:D)</f>
        <v>0</v>
      </c>
      <c r="I203" s="12">
        <f>+SUMIF(SMTP!D:D,D:D,SMTP!F:F)</f>
        <v>-9569400</v>
      </c>
      <c r="J203" s="12">
        <f>+SUMIF(AGRIVET!G:G,D:D,AGRIVET!D:D)</f>
        <v>0</v>
      </c>
      <c r="K203" s="12">
        <f>+SUMIF(AGRIVAL!G:G,D:D,AGRIVAL!D:D)</f>
        <v>0</v>
      </c>
      <c r="L203" s="12">
        <f>+SUMIF(AGRIKOBA!G:G,D:D,AGRIKOBA!D:D)</f>
        <v>0</v>
      </c>
      <c r="M203" s="12">
        <f>+SUMIF(LMOI!F:F,D:D,LMOI!C:C)</f>
        <v>0</v>
      </c>
      <c r="N203" s="12">
        <f>+SUMIF(TARTINE!G:G,D:D,TARTINE!D:D)</f>
        <v>0</v>
      </c>
      <c r="O203" s="12">
        <f>+SUMIF(IDF!F:F,D:D,IDF!C:C)</f>
        <v>-898979230</v>
      </c>
      <c r="P203" s="12">
        <f>+SUMIF(RYA!G:G,D:D,RYA!D:D)</f>
        <v>0</v>
      </c>
      <c r="Q203" s="12">
        <f>+SUMIF('SCI NOAH'!G:G,D:D,'SCI NOAH'!D:D)</f>
        <v>0</v>
      </c>
      <c r="R203" s="12">
        <f>+SUMIF(SIM!F:F,D:D,SIM!C:C)</f>
        <v>0</v>
      </c>
      <c r="S203" s="163">
        <f>+SUMIF('First Energy'!A:A,D:D,'First Energy'!C:C)</f>
        <v>0</v>
      </c>
      <c r="T203" s="163">
        <f>+SUMIF('ID Motors'!G:G,D:D,'ID Motors'!D:D)</f>
        <v>0</v>
      </c>
      <c r="U203" s="12">
        <f>+SUMIF('ID RENTAL'!G:G,D:D,'ID RENTAL'!D:D)</f>
        <v>0</v>
      </c>
      <c r="V203" s="12">
        <f>+SUMIF('MCM '!G:G,D:D,'MCM '!D:D)</f>
        <v>0</v>
      </c>
      <c r="W203" s="12">
        <f>SUMIF(AGRIMOTORS!G:G,D:D,AGRIMOTORS!D:D)</f>
        <v>0</v>
      </c>
      <c r="X203" s="12">
        <f>+SUMIF(BOVIMA!F:F,D:D,BOVIMA!C:C)</f>
        <v>0</v>
      </c>
      <c r="Y203" s="12">
        <f>+SUMIF(AGRIFEED!F:F,D:D,AGRIFEED!C:C)</f>
        <v>0</v>
      </c>
      <c r="Z203" s="12">
        <f>SUMIF(AMIP!F:F,D:D,AMIP!C:C)</f>
        <v>0</v>
      </c>
      <c r="AA203" s="12">
        <f>+SUMIF(ISF!G:G,D:D,ISF!D:D)</f>
        <v>0</v>
      </c>
      <c r="AB203" s="124">
        <f>+SUMIF(DISCOI!G:G,D:D,DISCOI!D:D)</f>
        <v>0</v>
      </c>
      <c r="AC203" s="12">
        <f>+SUMIF(MABEL!F:F,D:D,MABEL!C:C)</f>
        <v>0</v>
      </c>
      <c r="AD203" s="12">
        <f>+SUMIF(NMP!F:F,D:D,NMP!C:C)</f>
        <v>0</v>
      </c>
      <c r="AE203" s="12">
        <f>+SUMIF('AMCHO '!F:F,D:D,'AMCHO '!C:C)</f>
        <v>0</v>
      </c>
      <c r="AF203" s="12">
        <f>+SUMIF(CONFORTIS!G:G,D:D,CONFORTIS!D:D)</f>
        <v>0</v>
      </c>
      <c r="AG203" s="12">
        <f>+SUMIF('IRS IMMO'!G:G,D:D,'IRS IMMO'!D:D)</f>
        <v>0</v>
      </c>
      <c r="AH203" s="12">
        <f>+SUMIFS(AGRIVETAM!C:C,AGRIVETAM!F:F,D:D)</f>
        <v>0</v>
      </c>
      <c r="AI203" s="12">
        <f>+SUMIF(EUROPAINTS!F:F,D:D,EUROPAINTS!C:C)</f>
        <v>0</v>
      </c>
      <c r="AJ203" s="12">
        <f>+SUMIF('VET ABE'!F:F,D:D,'VET ABE'!D:D)</f>
        <v>0</v>
      </c>
      <c r="AK203" s="12">
        <f>SUMIF('VET FIA'!F:F,D:D,'VET FIA'!D:D)</f>
        <v>0</v>
      </c>
      <c r="AL203" s="12">
        <f>+SUMIF('CSS SAKAY'!F:F,D:D,'CSS SAKAY'!C:C)</f>
        <v>0</v>
      </c>
      <c r="AM203" s="12"/>
      <c r="AN203" s="12">
        <f>SUMIF('United Malagasy'!F:F,D:D,'United Malagasy'!C:C)</f>
        <v>0</v>
      </c>
      <c r="AO203" s="12">
        <f>+SUMIF(NUTRIFOOD!E:E,D:D,NUTRIFOOD!C:C)</f>
        <v>0</v>
      </c>
      <c r="AP203" s="12">
        <f>+SUMIF(FERRIS!H:H,D:D,FERRIS!E:E)</f>
        <v>0</v>
      </c>
      <c r="AQ203" s="12">
        <f>+SUMIF(SEM!F:F,D:D,SEM!C:C)</f>
        <v>0</v>
      </c>
      <c r="AR203" s="12">
        <f>+SUMIF(Madatrade!F:F,D:D,Madatrade!C:C)</f>
        <v>0</v>
      </c>
      <c r="AS203" s="12">
        <f>+SUMIF('FLY TECH'!F:F,D:D,'FLY TECH'!D:D)</f>
        <v>0</v>
      </c>
      <c r="AT203" s="12">
        <f>+SUMIFS('FIRST INVESTISSEMENT'!D:D,'FIRST INVESTISSEMENT'!G:G,D:D)</f>
        <v>0</v>
      </c>
      <c r="AU203" s="164">
        <f t="shared" si="22"/>
        <v>-913036848</v>
      </c>
      <c r="AV203" s="165">
        <f t="shared" si="23"/>
        <v>-201862.26854318634</v>
      </c>
    </row>
    <row r="204" spans="1:48" hidden="1" x14ac:dyDescent="0.25">
      <c r="A204" s="11" t="str">
        <f t="shared" si="19"/>
        <v>4</v>
      </c>
      <c r="B204" s="11" t="str">
        <f t="shared" si="20"/>
        <v>44</v>
      </c>
      <c r="C204" s="11" t="str">
        <f t="shared" si="21"/>
        <v>443</v>
      </c>
      <c r="D204" s="23">
        <v>44300000</v>
      </c>
      <c r="E204" s="195" t="str">
        <f t="shared" si="24"/>
        <v>BIL21</v>
      </c>
      <c r="F204" s="24" t="s">
        <v>305</v>
      </c>
      <c r="G204" s="12">
        <f>+SUMIF(AGRIFARM!H:H,D:D,AGRIFARM!L:L)</f>
        <v>288797560.88999999</v>
      </c>
      <c r="H204" s="12">
        <f>+SUMIF(AGRICORP!I:I,D:D,AGRICORP!D:D)</f>
        <v>300000</v>
      </c>
      <c r="I204" s="12">
        <f>+SUMIF(SMTP!D:D,D:D,SMTP!F:F)</f>
        <v>113250</v>
      </c>
      <c r="J204" s="12">
        <f>+SUMIF(AGRIVET!G:G,D:D,AGRIVET!D:D)</f>
        <v>0</v>
      </c>
      <c r="K204" s="12">
        <f>+SUMIF(AGRIVAL!G:G,D:D,AGRIVAL!D:D)</f>
        <v>0</v>
      </c>
      <c r="L204" s="12">
        <f>+SUMIF(AGRIKOBA!G:G,D:D,AGRIKOBA!D:D)</f>
        <v>0</v>
      </c>
      <c r="M204" s="12">
        <f>+SUMIF(LMOI!F:F,D:D,LMOI!C:C)</f>
        <v>1589557097.0999999</v>
      </c>
      <c r="N204" s="12">
        <f>+SUMIF(TARTINE!G:G,D:D,TARTINE!D:D)</f>
        <v>0</v>
      </c>
      <c r="O204" s="12">
        <f>+SUMIF(IDF!F:F,D:D,IDF!C:C)</f>
        <v>337387272.68000001</v>
      </c>
      <c r="P204" s="12">
        <f>+SUMIF(RYA!G:G,D:D,RYA!D:D)</f>
        <v>43058133.909999996</v>
      </c>
      <c r="Q204" s="12">
        <f>+SUMIF('SCI NOAH'!G:G,D:D,'SCI NOAH'!D:D)</f>
        <v>320000</v>
      </c>
      <c r="R204" s="12">
        <f>+SUMIF(SIM!F:F,D:D,SIM!C:C)</f>
        <v>62844601.210000001</v>
      </c>
      <c r="S204" s="163">
        <f>+SUMIF('First Energy'!A:A,D:D,'First Energy'!C:C)</f>
        <v>357564497.94999999</v>
      </c>
      <c r="T204" s="163">
        <f>+SUMIF('ID Motors'!G:G,D:D,'ID Motors'!D:D)</f>
        <v>616828867.11000001</v>
      </c>
      <c r="U204" s="12">
        <f>+SUMIF('ID RENTAL'!G:G,D:D,'ID RENTAL'!D:D)</f>
        <v>0</v>
      </c>
      <c r="V204" s="12">
        <f>+SUMIF('MCM '!G:G,D:D,'MCM '!D:D)</f>
        <v>34440900.770000003</v>
      </c>
      <c r="W204" s="12">
        <f>SUMIF(AGRIMOTORS!G:G,D:D,AGRIMOTORS!D:D)</f>
        <v>48603171.537249997</v>
      </c>
      <c r="X204" s="12">
        <f>+SUMIF(BOVIMA!F:F,D:D,BOVIMA!C:C)</f>
        <v>0</v>
      </c>
      <c r="Y204" s="12">
        <f>+SUMIF(AGRIFEED!F:F,D:D,AGRIFEED!C:C)</f>
        <v>0</v>
      </c>
      <c r="Z204" s="12">
        <f>SUMIF(AMIP!F:F,D:D,AMIP!C:C)</f>
        <v>320000</v>
      </c>
      <c r="AA204" s="12">
        <f>+SUMIF(ISF!G:G,D:D,ISF!D:D)</f>
        <v>320000</v>
      </c>
      <c r="AB204" s="124">
        <f>+SUMIF(DISCOI!G:G,D:D,DISCOI!D:D)</f>
        <v>6491393.2999999998</v>
      </c>
      <c r="AC204" s="12">
        <f>+SUMIF(MABEL!F:F,D:D,MABEL!C:C)</f>
        <v>100000</v>
      </c>
      <c r="AD204" s="12">
        <f>+SUMIF(NMP!F:F,D:D,NMP!C:C)</f>
        <v>1867753.98</v>
      </c>
      <c r="AE204" s="12">
        <f>+SUMIF('AMCHO '!F:F,D:D,'AMCHO '!C:C)</f>
        <v>320000</v>
      </c>
      <c r="AF204" s="12">
        <f>+SUMIF(CONFORTIS!G:G,D:D,CONFORTIS!D:D)</f>
        <v>0</v>
      </c>
      <c r="AG204" s="12">
        <f>+SUMIF('IRS IMMO'!G:G,D:D,'IRS IMMO'!D:D)</f>
        <v>0</v>
      </c>
      <c r="AH204" s="12">
        <f>+SUMIFS(AGRIVETAM!C:C,AGRIVETAM!F:F,D:D)</f>
        <v>59892815.920000002</v>
      </c>
      <c r="AI204" s="12">
        <f>+SUMIF(EUROPAINTS!F:F,D:D,EUROPAINTS!C:C)</f>
        <v>179702.76</v>
      </c>
      <c r="AJ204" s="12">
        <f>+SUMIF('VET ABE'!F:F,D:D,'VET ABE'!D:D)</f>
        <v>15806756.93</v>
      </c>
      <c r="AK204" s="12">
        <f>SUMIF('VET FIA'!F:F,D:D,'VET FIA'!D:D)</f>
        <v>7848267.5</v>
      </c>
      <c r="AL204" s="12">
        <f>+SUMIF('CSS SAKAY'!F:F,D:D,'CSS SAKAY'!C:C)</f>
        <v>672134.5</v>
      </c>
      <c r="AM204" s="12"/>
      <c r="AN204" s="12">
        <f>SUMIF('United Malagasy'!F:F,D:D,'United Malagasy'!C:C)</f>
        <v>2952298.58</v>
      </c>
      <c r="AO204" s="12">
        <f>+SUMIF(NUTRIFOOD!E:E,D:D,NUTRIFOOD!C:C)</f>
        <v>200000</v>
      </c>
      <c r="AP204" s="12">
        <f>+SUMIF(FERRIS!H:H,D:D,FERRIS!E:E)</f>
        <v>0</v>
      </c>
      <c r="AQ204" s="12">
        <f>+SUMIF(SEM!F:F,D:D,SEM!C:C)</f>
        <v>83671106.890000001</v>
      </c>
      <c r="AR204" s="12">
        <f>+SUMIF(Madatrade!F:F,D:D,Madatrade!C:C)</f>
        <v>523241860.00999999</v>
      </c>
      <c r="AS204" s="12">
        <f>+SUMIF('FLY TECH'!F:F,D:D,'FLY TECH'!D:D)</f>
        <v>146498600.68000001</v>
      </c>
      <c r="AT204" s="12">
        <f>+SUMIFS('FIRST INVESTISSEMENT'!D:D,'FIRST INVESTISSEMENT'!G:G,D:D)</f>
        <v>5695209.7699999996</v>
      </c>
      <c r="AU204" s="164">
        <f t="shared" si="22"/>
        <v>4235893253.9772491</v>
      </c>
      <c r="AV204" s="165">
        <f t="shared" si="23"/>
        <v>936508.77664756298</v>
      </c>
    </row>
    <row r="205" spans="1:48" hidden="1" x14ac:dyDescent="0.25">
      <c r="A205" s="11" t="str">
        <f t="shared" si="19"/>
        <v>4</v>
      </c>
      <c r="B205" s="11" t="str">
        <f t="shared" si="20"/>
        <v>44</v>
      </c>
      <c r="C205" s="11" t="str">
        <f t="shared" si="21"/>
        <v>443</v>
      </c>
      <c r="D205" s="23">
        <v>44310000</v>
      </c>
      <c r="E205" s="195" t="str">
        <f t="shared" si="24"/>
        <v>BIL42</v>
      </c>
      <c r="F205" s="24" t="s">
        <v>84</v>
      </c>
      <c r="G205" s="12">
        <f>+SUMIF(AGRIFARM!H:H,D:D,AGRIFARM!L:L)</f>
        <v>0</v>
      </c>
      <c r="H205" s="12">
        <f>+SUMIF(AGRICORP!I:I,D:D,AGRICORP!D:D)</f>
        <v>-200000</v>
      </c>
      <c r="I205" s="12">
        <f>+SUMIF(SMTP!D:D,D:D,SMTP!F:F)</f>
        <v>0</v>
      </c>
      <c r="J205" s="12">
        <f>+SUMIF(AGRIVET!G:G,D:D,AGRIVET!D:D)</f>
        <v>0</v>
      </c>
      <c r="K205" s="12">
        <f>+SUMIF(AGRIVAL!G:G,D:D,AGRIVAL!D:D)</f>
        <v>0</v>
      </c>
      <c r="L205" s="12">
        <f>+SUMIF(AGRIKOBA!G:G,D:D,AGRIKOBA!D:D)</f>
        <v>0</v>
      </c>
      <c r="M205" s="12">
        <f>+SUMIF(LMOI!F:F,D:D,LMOI!C:C)</f>
        <v>0</v>
      </c>
      <c r="N205" s="12">
        <f>+SUMIF(TARTINE!G:G,D:D,TARTINE!D:D)</f>
        <v>0</v>
      </c>
      <c r="O205" s="12">
        <f>+SUMIF(IDF!F:F,D:D,IDF!C:C)</f>
        <v>0</v>
      </c>
      <c r="P205" s="12">
        <f>+SUMIF(RYA!G:G,D:D,RYA!D:D)</f>
        <v>0</v>
      </c>
      <c r="Q205" s="12">
        <f>+SUMIF('SCI NOAH'!G:G,D:D,'SCI NOAH'!D:D)</f>
        <v>0</v>
      </c>
      <c r="R205" s="12">
        <f>+SUMIF(SIM!F:F,D:D,SIM!C:C)</f>
        <v>0</v>
      </c>
      <c r="S205" s="163">
        <f>+SUMIF('First Energy'!A:A,D:D,'First Energy'!C:C)</f>
        <v>-7778758.3499999996</v>
      </c>
      <c r="T205" s="163">
        <f>+SUMIF('ID Motors'!G:G,D:D,'ID Motors'!D:D)</f>
        <v>-857586.77</v>
      </c>
      <c r="U205" s="12">
        <f>+SUMIF('ID RENTAL'!G:G,D:D,'ID RENTAL'!D:D)</f>
        <v>-252552.16</v>
      </c>
      <c r="V205" s="12">
        <f>+SUMIF('MCM '!G:G,D:D,'MCM '!D:D)</f>
        <v>0</v>
      </c>
      <c r="W205" s="12">
        <f>SUMIF(AGRIMOTORS!G:G,D:D,AGRIMOTORS!D:D)</f>
        <v>0</v>
      </c>
      <c r="X205" s="12">
        <f>+SUMIF(BOVIMA!F:F,D:D,BOVIMA!C:C)</f>
        <v>0</v>
      </c>
      <c r="Y205" s="12">
        <f>+SUMIF(AGRIFEED!F:F,D:D,AGRIFEED!C:C)</f>
        <v>0</v>
      </c>
      <c r="Z205" s="12">
        <f>SUMIF(AMIP!F:F,D:D,AMIP!C:C)</f>
        <v>0</v>
      </c>
      <c r="AA205" s="12">
        <f>+SUMIF(ISF!G:G,D:D,ISF!D:D)</f>
        <v>0</v>
      </c>
      <c r="AB205" s="124">
        <f>+SUMIF(DISCOI!G:G,D:D,DISCOI!D:D)</f>
        <v>0</v>
      </c>
      <c r="AC205" s="12">
        <f>+SUMIF(MABEL!F:F,D:D,MABEL!C:C)</f>
        <v>0</v>
      </c>
      <c r="AD205" s="12">
        <f>+SUMIF(NMP!F:F,D:D,NMP!C:C)</f>
        <v>0</v>
      </c>
      <c r="AE205" s="12">
        <f>+SUMIF('AMCHO '!F:F,D:D,'AMCHO '!C:C)</f>
        <v>0</v>
      </c>
      <c r="AF205" s="12">
        <f>+SUMIF(CONFORTIS!G:G,D:D,CONFORTIS!D:D)</f>
        <v>0</v>
      </c>
      <c r="AG205" s="12">
        <f>+SUMIF('IRS IMMO'!G:G,D:D,'IRS IMMO'!D:D)</f>
        <v>0</v>
      </c>
      <c r="AH205" s="12">
        <f>+SUMIFS(AGRIVETAM!C:C,AGRIVETAM!F:F,D:D)</f>
        <v>0</v>
      </c>
      <c r="AI205" s="12">
        <f>+SUMIF(EUROPAINTS!F:F,D:D,EUROPAINTS!C:C)</f>
        <v>0</v>
      </c>
      <c r="AJ205" s="12">
        <f>+SUMIF('VET ABE'!F:F,D:D,'VET ABE'!D:D)</f>
        <v>0</v>
      </c>
      <c r="AK205" s="12">
        <f>SUMIF('VET FIA'!F:F,D:D,'VET FIA'!D:D)</f>
        <v>0</v>
      </c>
      <c r="AL205" s="12">
        <f>+SUMIF('CSS SAKAY'!F:F,D:D,'CSS SAKAY'!C:C)</f>
        <v>0</v>
      </c>
      <c r="AM205" s="12"/>
      <c r="AN205" s="12">
        <f>SUMIF('United Malagasy'!F:F,D:D,'United Malagasy'!C:C)</f>
        <v>0</v>
      </c>
      <c r="AO205" s="12">
        <f>+SUMIF(NUTRIFOOD!E:E,D:D,NUTRIFOOD!C:C)</f>
        <v>320000</v>
      </c>
      <c r="AP205" s="12">
        <f>+SUMIF(FERRIS!H:H,D:D,FERRIS!E:E)</f>
        <v>0</v>
      </c>
      <c r="AQ205" s="12">
        <f>+SUMIF(SEM!F:F,D:D,SEM!C:C)</f>
        <v>0</v>
      </c>
      <c r="AR205" s="12">
        <f>+SUMIF(Madatrade!F:F,D:D,Madatrade!C:C)</f>
        <v>0</v>
      </c>
      <c r="AS205" s="12">
        <f>+SUMIF('FLY TECH'!F:F,D:D,'FLY TECH'!D:D)</f>
        <v>0</v>
      </c>
      <c r="AT205" s="12">
        <f>+SUMIFS('FIRST INVESTISSEMENT'!D:D,'FIRST INVESTISSEMENT'!G:G,D:D)</f>
        <v>0</v>
      </c>
      <c r="AU205" s="164">
        <f t="shared" si="22"/>
        <v>-8768897.2799999993</v>
      </c>
      <c r="AV205" s="165">
        <f t="shared" si="23"/>
        <v>-1938.705432798673</v>
      </c>
    </row>
    <row r="206" spans="1:48" hidden="1" x14ac:dyDescent="0.25">
      <c r="A206" s="11" t="str">
        <f t="shared" si="19"/>
        <v>4</v>
      </c>
      <c r="B206" s="11" t="str">
        <f t="shared" si="20"/>
        <v>44</v>
      </c>
      <c r="C206" s="11" t="str">
        <f t="shared" si="21"/>
        <v>443</v>
      </c>
      <c r="D206" s="23">
        <v>44311000</v>
      </c>
      <c r="E206" s="195" t="str">
        <f t="shared" si="24"/>
        <v>BIL21</v>
      </c>
      <c r="F206" s="24" t="s">
        <v>2232</v>
      </c>
      <c r="G206" s="12">
        <f>+SUMIF(AGRIFARM!H:H,D:D,AGRIFARM!L:L)</f>
        <v>0</v>
      </c>
      <c r="H206" s="12">
        <f>+SUMIF(AGRICORP!I:I,D:D,AGRICORP!D:D)</f>
        <v>0</v>
      </c>
      <c r="I206" s="12">
        <f>+SUMIF(SMTP!D:D,D:D,SMTP!F:F)</f>
        <v>0</v>
      </c>
      <c r="J206" s="12">
        <f>+SUMIF(AGRIVET!G:G,D:D,AGRIVET!D:D)</f>
        <v>0</v>
      </c>
      <c r="K206" s="12">
        <f>+SUMIF(AGRIVAL!G:G,D:D,AGRIVAL!D:D)</f>
        <v>0</v>
      </c>
      <c r="L206" s="12">
        <f>+SUMIF(AGRIKOBA!G:G,D:D,AGRIKOBA!D:D)</f>
        <v>0</v>
      </c>
      <c r="M206" s="12">
        <f>+SUMIF(LMOI!F:F,D:D,LMOI!C:C)</f>
        <v>0</v>
      </c>
      <c r="N206" s="12">
        <f>+SUMIF(TARTINE!G:G,D:D,TARTINE!D:D)</f>
        <v>0</v>
      </c>
      <c r="O206" s="12">
        <f>+SUMIF(IDF!F:F,D:D,IDF!C:C)</f>
        <v>0</v>
      </c>
      <c r="P206" s="12">
        <f>+SUMIF(RYA!G:G,D:D,RYA!D:D)</f>
        <v>0</v>
      </c>
      <c r="Q206" s="12">
        <f>+SUMIF('SCI NOAH'!G:G,D:D,'SCI NOAH'!D:D)</f>
        <v>0</v>
      </c>
      <c r="R206" s="12">
        <f>+SUMIF(SIM!F:F,D:D,SIM!C:C)</f>
        <v>0</v>
      </c>
      <c r="S206" s="163">
        <f>+SUMIF('First Energy'!A:A,D:D,'First Energy'!C:C)</f>
        <v>0</v>
      </c>
      <c r="T206" s="163">
        <f>+SUMIF('ID Motors'!G:G,D:D,'ID Motors'!D:D)</f>
        <v>0</v>
      </c>
      <c r="U206" s="12">
        <f>+SUMIF('ID RENTAL'!G:G,D:D,'ID RENTAL'!D:D)</f>
        <v>0</v>
      </c>
      <c r="V206" s="12">
        <f>+SUMIF('MCM '!G:G,D:D,'MCM '!D:D)</f>
        <v>36904315</v>
      </c>
      <c r="W206" s="12">
        <f>SUMIF(AGRIMOTORS!G:G,D:D,AGRIMOTORS!D:D)</f>
        <v>0</v>
      </c>
      <c r="X206" s="12">
        <f>+SUMIF(BOVIMA!F:F,D:D,BOVIMA!C:C)</f>
        <v>0</v>
      </c>
      <c r="Y206" s="12">
        <f>+SUMIF(AGRIFEED!F:F,D:D,AGRIFEED!C:C)</f>
        <v>0</v>
      </c>
      <c r="Z206" s="12">
        <f>SUMIF(AMIP!F:F,D:D,AMIP!C:C)</f>
        <v>0</v>
      </c>
      <c r="AA206" s="12">
        <f>+SUMIF(ISF!G:G,D:D,ISF!D:D)</f>
        <v>0</v>
      </c>
      <c r="AB206" s="124">
        <f>+SUMIF(DISCOI!G:G,D:D,DISCOI!D:D)</f>
        <v>0</v>
      </c>
      <c r="AC206" s="12">
        <f>+SUMIF(MABEL!F:F,D:D,MABEL!C:C)</f>
        <v>0</v>
      </c>
      <c r="AD206" s="12">
        <f>+SUMIF(NMP!F:F,D:D,NMP!C:C)</f>
        <v>0</v>
      </c>
      <c r="AE206" s="12">
        <f>+SUMIF('AMCHO '!F:F,D:D,'AMCHO '!C:C)</f>
        <v>0</v>
      </c>
      <c r="AF206" s="12">
        <f>+SUMIF(CONFORTIS!G:G,D:D,CONFORTIS!D:D)</f>
        <v>0</v>
      </c>
      <c r="AG206" s="12">
        <f>+SUMIF('IRS IMMO'!G:G,D:D,'IRS IMMO'!D:D)</f>
        <v>0</v>
      </c>
      <c r="AH206" s="12">
        <f>+SUMIFS(AGRIVETAM!C:C,AGRIVETAM!F:F,D:D)</f>
        <v>0</v>
      </c>
      <c r="AI206" s="12">
        <f>+SUMIF(EUROPAINTS!F:F,D:D,EUROPAINTS!C:C)</f>
        <v>0</v>
      </c>
      <c r="AJ206" s="12">
        <f>+SUMIF('VET ABE'!F:F,D:D,'VET ABE'!D:D)</f>
        <v>0</v>
      </c>
      <c r="AK206" s="12">
        <f>SUMIF('VET FIA'!F:F,D:D,'VET FIA'!D:D)</f>
        <v>0</v>
      </c>
      <c r="AL206" s="12">
        <f>+SUMIF('CSS SAKAY'!F:F,D:D,'CSS SAKAY'!C:C)</f>
        <v>0</v>
      </c>
      <c r="AM206" s="12"/>
      <c r="AN206" s="12">
        <f>SUMIF('United Malagasy'!F:F,D:D,'United Malagasy'!C:C)</f>
        <v>0</v>
      </c>
      <c r="AO206" s="12">
        <f>+SUMIF(NUTRIFOOD!E:E,D:D,NUTRIFOOD!C:C)</f>
        <v>0</v>
      </c>
      <c r="AP206" s="12">
        <f>+SUMIF(FERRIS!H:H,D:D,FERRIS!E:E)</f>
        <v>0</v>
      </c>
      <c r="AQ206" s="12">
        <f>+SUMIF(SEM!F:F,D:D,SEM!C:C)</f>
        <v>0</v>
      </c>
      <c r="AR206" s="12">
        <f>+SUMIF(Madatrade!F:F,D:D,Madatrade!C:C)</f>
        <v>0</v>
      </c>
      <c r="AS206" s="12">
        <f>+SUMIF('FLY TECH'!F:F,D:D,'FLY TECH'!D:D)</f>
        <v>0</v>
      </c>
      <c r="AT206" s="12">
        <f>+SUMIFS('FIRST INVESTISSEMENT'!D:D,'FIRST INVESTISSEMENT'!G:G,D:D)</f>
        <v>0</v>
      </c>
      <c r="AU206" s="164">
        <f t="shared" si="22"/>
        <v>36904315</v>
      </c>
      <c r="AV206" s="165">
        <f t="shared" si="23"/>
        <v>8159.1326365968744</v>
      </c>
    </row>
    <row r="207" spans="1:48" hidden="1" x14ac:dyDescent="0.25">
      <c r="A207" s="11" t="str">
        <f t="shared" si="19"/>
        <v>4</v>
      </c>
      <c r="B207" s="11" t="str">
        <f t="shared" si="20"/>
        <v>44</v>
      </c>
      <c r="C207" s="11" t="str">
        <f t="shared" si="21"/>
        <v>443</v>
      </c>
      <c r="D207" s="23">
        <v>44320000</v>
      </c>
      <c r="E207" s="195" t="str">
        <f t="shared" si="24"/>
        <v>BIL42</v>
      </c>
      <c r="F207" s="24" t="s">
        <v>85</v>
      </c>
      <c r="G207" s="12">
        <f>+SUMIF(AGRIFARM!H:H,D:D,AGRIFARM!L:L)</f>
        <v>0</v>
      </c>
      <c r="H207" s="12">
        <f>+SUMIF(AGRICORP!I:I,D:D,AGRICORP!D:D)</f>
        <v>0</v>
      </c>
      <c r="I207" s="12">
        <f>+SUMIF(SMTP!D:D,D:D,SMTP!F:F)</f>
        <v>0</v>
      </c>
      <c r="J207" s="12">
        <f>+SUMIF(AGRIVET!G:G,D:D,AGRIVET!D:D)</f>
        <v>0</v>
      </c>
      <c r="K207" s="12">
        <f>+SUMIF(AGRIVAL!G:G,D:D,AGRIVAL!D:D)</f>
        <v>0</v>
      </c>
      <c r="L207" s="12">
        <f>+SUMIF(AGRIKOBA!G:G,D:D,AGRIKOBA!D:D)</f>
        <v>0</v>
      </c>
      <c r="M207" s="12">
        <f>+SUMIF(LMOI!F:F,D:D,LMOI!C:C)</f>
        <v>0</v>
      </c>
      <c r="N207" s="12">
        <f>+SUMIF(TARTINE!G:G,D:D,TARTINE!D:D)</f>
        <v>0</v>
      </c>
      <c r="O207" s="12">
        <f>+SUMIF(IDF!F:F,D:D,IDF!C:C)</f>
        <v>0</v>
      </c>
      <c r="P207" s="12">
        <f>+SUMIF(RYA!G:G,D:D,RYA!D:D)</f>
        <v>0</v>
      </c>
      <c r="Q207" s="12">
        <f>+SUMIF('SCI NOAH'!G:G,D:D,'SCI NOAH'!D:D)</f>
        <v>0</v>
      </c>
      <c r="R207" s="12">
        <f>+SUMIF(SIM!F:F,D:D,SIM!C:C)</f>
        <v>0</v>
      </c>
      <c r="S207" s="163">
        <f>+SUMIF('First Energy'!A:A,D:D,'First Energy'!C:C)</f>
        <v>-10917784.52</v>
      </c>
      <c r="T207" s="163">
        <f>+SUMIF('ID Motors'!G:G,D:D,'ID Motors'!D:D)</f>
        <v>-19429517.66</v>
      </c>
      <c r="U207" s="12">
        <f>+SUMIF('ID RENTAL'!G:G,D:D,'ID RENTAL'!D:D)</f>
        <v>-6043092.2000000002</v>
      </c>
      <c r="V207" s="12">
        <f>+SUMIF('MCM '!G:G,D:D,'MCM '!D:D)</f>
        <v>0</v>
      </c>
      <c r="W207" s="12">
        <f>SUMIF(AGRIMOTORS!G:G,D:D,AGRIMOTORS!D:D)</f>
        <v>0</v>
      </c>
      <c r="X207" s="12">
        <f>+SUMIF(BOVIMA!F:F,D:D,BOVIMA!C:C)</f>
        <v>0</v>
      </c>
      <c r="Y207" s="12">
        <f>+SUMIF(AGRIFEED!F:F,D:D,AGRIFEED!C:C)</f>
        <v>0</v>
      </c>
      <c r="Z207" s="12">
        <f>SUMIF(AMIP!F:F,D:D,AMIP!C:C)</f>
        <v>0</v>
      </c>
      <c r="AA207" s="12">
        <f>+SUMIF(ISF!G:G,D:D,ISF!D:D)</f>
        <v>0</v>
      </c>
      <c r="AB207" s="124">
        <f>+SUMIF(DISCOI!G:G,D:D,DISCOI!D:D)</f>
        <v>0</v>
      </c>
      <c r="AC207" s="12">
        <f>+SUMIF(MABEL!F:F,D:D,MABEL!C:C)</f>
        <v>0</v>
      </c>
      <c r="AD207" s="12">
        <f>+SUMIF(NMP!F:F,D:D,NMP!C:C)</f>
        <v>0</v>
      </c>
      <c r="AE207" s="12">
        <f>+SUMIF('AMCHO '!F:F,D:D,'AMCHO '!C:C)</f>
        <v>0</v>
      </c>
      <c r="AF207" s="12">
        <f>+SUMIF(CONFORTIS!G:G,D:D,CONFORTIS!D:D)</f>
        <v>0</v>
      </c>
      <c r="AG207" s="12">
        <f>+SUMIF('IRS IMMO'!G:G,D:D,'IRS IMMO'!D:D)</f>
        <v>0</v>
      </c>
      <c r="AH207" s="12">
        <f>+SUMIFS(AGRIVETAM!C:C,AGRIVETAM!F:F,D:D)</f>
        <v>0</v>
      </c>
      <c r="AI207" s="12">
        <f>+SUMIF(EUROPAINTS!F:F,D:D,EUROPAINTS!C:C)</f>
        <v>0</v>
      </c>
      <c r="AJ207" s="12">
        <f>+SUMIF('VET ABE'!F:F,D:D,'VET ABE'!D:D)</f>
        <v>0</v>
      </c>
      <c r="AK207" s="12">
        <f>SUMIF('VET FIA'!F:F,D:D,'VET FIA'!D:D)</f>
        <v>0</v>
      </c>
      <c r="AL207" s="12">
        <f>+SUMIF('CSS SAKAY'!F:F,D:D,'CSS SAKAY'!C:C)</f>
        <v>0</v>
      </c>
      <c r="AM207" s="12"/>
      <c r="AN207" s="12">
        <f>SUMIF('United Malagasy'!F:F,D:D,'United Malagasy'!C:C)</f>
        <v>0</v>
      </c>
      <c r="AO207" s="12">
        <f>+SUMIF(NUTRIFOOD!E:E,D:D,NUTRIFOOD!C:C)</f>
        <v>0</v>
      </c>
      <c r="AP207" s="12">
        <f>+SUMIF(FERRIS!H:H,D:D,FERRIS!E:E)</f>
        <v>0</v>
      </c>
      <c r="AQ207" s="12">
        <f>+SUMIF(SEM!F:F,D:D,SEM!C:C)</f>
        <v>0</v>
      </c>
      <c r="AR207" s="12">
        <f>+SUMIF(Madatrade!F:F,D:D,Madatrade!C:C)</f>
        <v>0</v>
      </c>
      <c r="AS207" s="12">
        <f>+SUMIF('FLY TECH'!F:F,D:D,'FLY TECH'!D:D)</f>
        <v>0</v>
      </c>
      <c r="AT207" s="12">
        <f>+SUMIFS('FIRST INVESTISSEMENT'!D:D,'FIRST INVESTISSEMENT'!G:G,D:D)</f>
        <v>0</v>
      </c>
      <c r="AU207" s="164">
        <f t="shared" si="22"/>
        <v>-36390394.380000003</v>
      </c>
      <c r="AV207" s="165">
        <f t="shared" si="23"/>
        <v>-8045.5105167102956</v>
      </c>
    </row>
    <row r="208" spans="1:48" hidden="1" x14ac:dyDescent="0.25">
      <c r="A208" s="11" t="str">
        <f t="shared" si="19"/>
        <v>4</v>
      </c>
      <c r="B208" s="11" t="str">
        <f t="shared" si="20"/>
        <v>44</v>
      </c>
      <c r="C208" s="11" t="str">
        <f t="shared" si="21"/>
        <v>443</v>
      </c>
      <c r="D208" s="23">
        <v>44330000</v>
      </c>
      <c r="E208" s="195" t="str">
        <f t="shared" si="24"/>
        <v>BIL21</v>
      </c>
      <c r="F208" s="24" t="s">
        <v>2101</v>
      </c>
      <c r="G208" s="12">
        <f>+SUMIF(AGRIFARM!H:H,D:D,AGRIFARM!L:L)</f>
        <v>0</v>
      </c>
      <c r="H208" s="12">
        <f>+SUMIF(AGRICORP!I:I,D:D,AGRICORP!D:D)</f>
        <v>0</v>
      </c>
      <c r="I208" s="12">
        <f>+SUMIF(SMTP!D:D,D:D,SMTP!F:F)</f>
        <v>0</v>
      </c>
      <c r="J208" s="12">
        <f>+SUMIF(AGRIVET!G:G,D:D,AGRIVET!D:D)</f>
        <v>0</v>
      </c>
      <c r="K208" s="12">
        <f>+SUMIF(AGRIVAL!G:G,D:D,AGRIVAL!D:D)</f>
        <v>0</v>
      </c>
      <c r="L208" s="12">
        <f>+SUMIF(AGRIKOBA!G:G,D:D,AGRIKOBA!D:D)</f>
        <v>0</v>
      </c>
      <c r="M208" s="12">
        <f>+SUMIF(LMOI!F:F,D:D,LMOI!C:C)</f>
        <v>0</v>
      </c>
      <c r="N208" s="12">
        <f>+SUMIF(TARTINE!G:G,D:D,TARTINE!D:D)</f>
        <v>0</v>
      </c>
      <c r="O208" s="12">
        <f>+SUMIF(IDF!F:F,D:D,IDF!C:C)</f>
        <v>0</v>
      </c>
      <c r="P208" s="12">
        <f>+SUMIF(RYA!G:G,D:D,RYA!D:D)</f>
        <v>0</v>
      </c>
      <c r="Q208" s="12">
        <f>+SUMIF('SCI NOAH'!G:G,D:D,'SCI NOAH'!D:D)</f>
        <v>0</v>
      </c>
      <c r="R208" s="12">
        <f>+SUMIF(SIM!F:F,D:D,SIM!C:C)</f>
        <v>0</v>
      </c>
      <c r="S208" s="163">
        <f>+SUMIF('First Energy'!A:A,D:D,'First Energy'!C:C)</f>
        <v>0</v>
      </c>
      <c r="T208" s="163">
        <f>+SUMIF('ID Motors'!G:G,D:D,'ID Motors'!D:D)</f>
        <v>411572314.44999999</v>
      </c>
      <c r="U208" s="12">
        <f>+SUMIF('ID RENTAL'!G:G,D:D,'ID RENTAL'!D:D)</f>
        <v>0</v>
      </c>
      <c r="V208" s="12">
        <f>+SUMIF('MCM '!G:G,D:D,'MCM '!D:D)</f>
        <v>0</v>
      </c>
      <c r="W208" s="12">
        <f>SUMIF(AGRIMOTORS!G:G,D:D,AGRIMOTORS!D:D)</f>
        <v>0</v>
      </c>
      <c r="X208" s="12">
        <f>+SUMIF(BOVIMA!F:F,D:D,BOVIMA!C:C)</f>
        <v>0</v>
      </c>
      <c r="Y208" s="12">
        <f>+SUMIF(AGRIFEED!F:F,D:D,AGRIFEED!C:C)</f>
        <v>0</v>
      </c>
      <c r="Z208" s="12">
        <f>SUMIF(AMIP!F:F,D:D,AMIP!C:C)</f>
        <v>0</v>
      </c>
      <c r="AA208" s="12">
        <f>+SUMIF(ISF!G:G,D:D,ISF!D:D)</f>
        <v>0</v>
      </c>
      <c r="AB208" s="124">
        <f>+SUMIF(DISCOI!G:G,D:D,DISCOI!D:D)</f>
        <v>0</v>
      </c>
      <c r="AC208" s="12">
        <f>+SUMIF(MABEL!F:F,D:D,MABEL!C:C)</f>
        <v>0</v>
      </c>
      <c r="AD208" s="12">
        <f>+SUMIF(NMP!F:F,D:D,NMP!C:C)</f>
        <v>0</v>
      </c>
      <c r="AE208" s="12">
        <f>+SUMIF('AMCHO '!F:F,D:D,'AMCHO '!C:C)</f>
        <v>0</v>
      </c>
      <c r="AF208" s="12">
        <f>+SUMIF(CONFORTIS!G:G,D:D,CONFORTIS!D:D)</f>
        <v>0</v>
      </c>
      <c r="AG208" s="12">
        <f>+SUMIF('IRS IMMO'!G:G,D:D,'IRS IMMO'!D:D)</f>
        <v>0</v>
      </c>
      <c r="AH208" s="12">
        <f>+SUMIFS(AGRIVETAM!C:C,AGRIVETAM!F:F,D:D)</f>
        <v>0</v>
      </c>
      <c r="AI208" s="12">
        <f>+SUMIF(EUROPAINTS!F:F,D:D,EUROPAINTS!C:C)</f>
        <v>0</v>
      </c>
      <c r="AJ208" s="12">
        <f>+SUMIF('VET ABE'!F:F,D:D,'VET ABE'!D:D)</f>
        <v>0</v>
      </c>
      <c r="AK208" s="12">
        <f>SUMIF('VET FIA'!F:F,D:D,'VET FIA'!D:D)</f>
        <v>0</v>
      </c>
      <c r="AL208" s="12">
        <f>+SUMIF('CSS SAKAY'!F:F,D:D,'CSS SAKAY'!C:C)</f>
        <v>0</v>
      </c>
      <c r="AM208" s="12"/>
      <c r="AN208" s="12">
        <f>SUMIF('United Malagasy'!F:F,D:D,'United Malagasy'!C:C)</f>
        <v>0</v>
      </c>
      <c r="AO208" s="12">
        <f>+SUMIF(NUTRIFOOD!E:E,D:D,NUTRIFOOD!C:C)</f>
        <v>0</v>
      </c>
      <c r="AP208" s="12">
        <f>+SUMIF(FERRIS!H:H,D:D,FERRIS!E:E)</f>
        <v>0</v>
      </c>
      <c r="AQ208" s="12">
        <f>+SUMIF(SEM!F:F,D:D,SEM!C:C)</f>
        <v>0</v>
      </c>
      <c r="AR208" s="12">
        <f>+SUMIF(Madatrade!F:F,D:D,Madatrade!C:C)</f>
        <v>0</v>
      </c>
      <c r="AS208" s="12">
        <f>+SUMIF('FLY TECH'!F:F,D:D,'FLY TECH'!D:D)</f>
        <v>0</v>
      </c>
      <c r="AT208" s="12">
        <f>+SUMIFS('FIRST INVESTISSEMENT'!D:D,'FIRST INVESTISSEMENT'!G:G,D:D)</f>
        <v>0</v>
      </c>
      <c r="AU208" s="164">
        <f t="shared" si="22"/>
        <v>411572314.44999999</v>
      </c>
      <c r="AV208" s="165">
        <f t="shared" si="23"/>
        <v>90994.050510047571</v>
      </c>
    </row>
    <row r="209" spans="1:48" hidden="1" x14ac:dyDescent="0.25">
      <c r="A209" s="11" t="str">
        <f t="shared" si="19"/>
        <v>4</v>
      </c>
      <c r="B209" s="11" t="str">
        <f t="shared" si="20"/>
        <v>44</v>
      </c>
      <c r="C209" s="11" t="str">
        <f t="shared" si="21"/>
        <v>444</v>
      </c>
      <c r="D209" s="23">
        <v>44400000</v>
      </c>
      <c r="E209" s="195" t="str">
        <f t="shared" si="24"/>
        <v>BIL21</v>
      </c>
      <c r="F209" s="24" t="s">
        <v>307</v>
      </c>
      <c r="G209" s="12">
        <f>+SUMIF(AGRIFARM!H:H,D:D,AGRIFARM!L:L)</f>
        <v>-101410280.006</v>
      </c>
      <c r="H209" s="12">
        <f>+SUMIF(AGRICORP!I:I,D:D,AGRICORP!D:D)</f>
        <v>-7511181.6984000001</v>
      </c>
      <c r="I209" s="12">
        <f>+SUMIF(SMTP!D:D,D:D,SMTP!F:F)</f>
        <v>7425667.27876011</v>
      </c>
      <c r="J209" s="12">
        <f>+SUMIF(AGRIVET!G:G,D:D,AGRIVET!D:D)</f>
        <v>2057828005.7741599</v>
      </c>
      <c r="K209" s="12">
        <f>+SUMIF(AGRIVAL!G:G,D:D,AGRIVAL!D:D)</f>
        <v>8843961.3200000003</v>
      </c>
      <c r="L209" s="12">
        <f>+SUMIF(AGRIKOBA!G:G,D:D,AGRIKOBA!D:D)</f>
        <v>0</v>
      </c>
      <c r="M209" s="12">
        <f>+SUMIF(LMOI!F:F,D:D,LMOI!C:C)</f>
        <v>-863700</v>
      </c>
      <c r="N209" s="12">
        <f>+SUMIF(TARTINE!G:G,D:D,TARTINE!D:D)</f>
        <v>17559554.949999999</v>
      </c>
      <c r="O209" s="12">
        <f>+SUMIF(IDF!F:F,D:D,IDF!C:C)</f>
        <v>0</v>
      </c>
      <c r="P209" s="12">
        <f>+SUMIF(RYA!G:G,D:D,RYA!D:D)</f>
        <v>0</v>
      </c>
      <c r="Q209" s="12">
        <f>+SUMIF('SCI NOAH'!G:G,D:D,'SCI NOAH'!D:D)</f>
        <v>-16000</v>
      </c>
      <c r="R209" s="12">
        <f>+SUMIF(SIM!F:F,D:D,SIM!C:C)</f>
        <v>0</v>
      </c>
      <c r="S209" s="163">
        <f>+SUMIF('First Energy'!A:A,D:D,'First Energy'!C:C)</f>
        <v>-482679618.79000002</v>
      </c>
      <c r="T209" s="163">
        <f>+SUMIF('ID Motors'!G:G,D:D,'ID Motors'!D:D)</f>
        <v>0</v>
      </c>
      <c r="U209" s="12">
        <f>+SUMIF('ID RENTAL'!G:G,D:D,'ID RENTAL'!D:D)</f>
        <v>0</v>
      </c>
      <c r="V209" s="12">
        <f>+SUMIF('MCM '!G:G,D:D,'MCM '!D:D)</f>
        <v>-3408894.0199999996</v>
      </c>
      <c r="W209" s="12">
        <f>SUMIF(AGRIMOTORS!G:G,D:D,AGRIMOTORS!D:D)</f>
        <v>0</v>
      </c>
      <c r="X209" s="12">
        <f>+SUMIF(BOVIMA!F:F,D:D,BOVIMA!C:C)</f>
        <v>326666.65999999997</v>
      </c>
      <c r="Y209" s="12">
        <f>+SUMIF(AGRIFEED!F:F,D:D,AGRIFEED!C:C)</f>
        <v>0</v>
      </c>
      <c r="Z209" s="12">
        <f>SUMIF(AMIP!F:F,D:D,AMIP!C:C)</f>
        <v>-320000</v>
      </c>
      <c r="AA209" s="12">
        <f>+SUMIF(ISF!G:G,D:D,ISF!D:D)</f>
        <v>0</v>
      </c>
      <c r="AB209" s="124">
        <f>+SUMIF(DISCOI!G:G,D:D,DISCOI!D:D)</f>
        <v>-1669739.8237000001</v>
      </c>
      <c r="AC209" s="12">
        <f>+SUMIF(MABEL!F:F,D:D,MABEL!C:C)</f>
        <v>-1940563.7450000001</v>
      </c>
      <c r="AD209" s="12">
        <f>+SUMIF(NMP!F:F,D:D,NMP!C:C)</f>
        <v>-489814.56449999998</v>
      </c>
      <c r="AE209" s="12">
        <f>+SUMIF('AMCHO '!F:F,D:D,'AMCHO '!C:C)</f>
        <v>0</v>
      </c>
      <c r="AF209" s="12">
        <f>+SUMIF(CONFORTIS!G:G,D:D,CONFORTIS!D:D)</f>
        <v>-150000</v>
      </c>
      <c r="AG209" s="12">
        <f>+SUMIF('IRS IMMO'!G:G,D:D,'IRS IMMO'!D:D)</f>
        <v>0</v>
      </c>
      <c r="AH209" s="12">
        <f>+SUMIFS(AGRIVETAM!C:C,AGRIVETAM!F:F,D:D)</f>
        <v>0</v>
      </c>
      <c r="AI209" s="12">
        <f>+SUMIF(EUROPAINTS!F:F,D:D,EUROPAINTS!C:C)</f>
        <v>0</v>
      </c>
      <c r="AJ209" s="12">
        <f>+SUMIF('VET ABE'!F:F,D:D,'VET ABE'!D:D)</f>
        <v>-42981022.451049998</v>
      </c>
      <c r="AK209" s="12">
        <f>SUMIF('VET FIA'!F:F,D:D,'VET FIA'!D:D)</f>
        <v>-21808335.25</v>
      </c>
      <c r="AL209" s="12">
        <f>+SUMIF('CSS SAKAY'!F:F,D:D,'CSS SAKAY'!C:C)</f>
        <v>0</v>
      </c>
      <c r="AM209" s="12"/>
      <c r="AN209" s="12">
        <f>SUMIF('United Malagasy'!F:F,D:D,'United Malagasy'!C:C)</f>
        <v>-17843424.751150001</v>
      </c>
      <c r="AO209" s="12">
        <f>+SUMIF(NUTRIFOOD!E:E,D:D,NUTRIFOOD!C:C)</f>
        <v>0</v>
      </c>
      <c r="AP209" s="12">
        <f>+SUMIF(FERRIS!H:H,D:D,FERRIS!E:E)</f>
        <v>-133029576.23999968</v>
      </c>
      <c r="AQ209" s="12">
        <f>+SUMIF(SEM!F:F,D:D,SEM!C:C)</f>
        <v>0</v>
      </c>
      <c r="AR209" s="12">
        <f>+SUMIF(Madatrade!F:F,D:D,Madatrade!C:C)</f>
        <v>-1181412157.8099999</v>
      </c>
      <c r="AS209" s="12">
        <f>+SUMIF('FLY TECH'!F:F,D:D,'FLY TECH'!D:D)</f>
        <v>-1158692.8999999999</v>
      </c>
      <c r="AT209" s="12">
        <f>+SUMIFS('FIRST INVESTISSEMENT'!D:D,'FIRST INVESTISSEMENT'!G:G,D:D)</f>
        <v>79861444.200000003</v>
      </c>
      <c r="AU209" s="164">
        <f t="shared" si="22"/>
        <v>173152298.1331206</v>
      </c>
      <c r="AV209" s="165">
        <f t="shared" si="23"/>
        <v>38282.042812600543</v>
      </c>
    </row>
    <row r="210" spans="1:48" hidden="1" x14ac:dyDescent="0.25">
      <c r="A210" s="11" t="str">
        <f t="shared" si="19"/>
        <v>4</v>
      </c>
      <c r="B210" s="11" t="str">
        <f t="shared" si="20"/>
        <v>44</v>
      </c>
      <c r="C210" s="11" t="str">
        <f t="shared" si="21"/>
        <v>444</v>
      </c>
      <c r="D210" s="60">
        <v>44410000</v>
      </c>
      <c r="E210" s="195" t="str">
        <f t="shared" si="24"/>
        <v>BIL42</v>
      </c>
      <c r="F210" s="24" t="s">
        <v>308</v>
      </c>
      <c r="G210" s="12">
        <f>+SUMIF(AGRIFARM!H:H,D:D,AGRIFARM!L:L)</f>
        <v>234047480.56999999</v>
      </c>
      <c r="H210" s="12">
        <f>+SUMIF(AGRICORP!I:I,D:D,AGRICORP!D:D)</f>
        <v>0</v>
      </c>
      <c r="I210" s="12">
        <f>+SUMIF(SMTP!D:D,D:D,SMTP!F:F)</f>
        <v>-2825.2103000003099</v>
      </c>
      <c r="J210" s="12">
        <f>+SUMIF(AGRIVET!G:G,D:D,AGRIVET!D:D)</f>
        <v>0</v>
      </c>
      <c r="K210" s="12">
        <f>+SUMIF(AGRIVAL!G:G,D:D,AGRIVAL!D:D)</f>
        <v>346497437.324094</v>
      </c>
      <c r="L210" s="12">
        <f>+SUMIF(AGRIKOBA!G:G,D:D,AGRIKOBA!D:D)</f>
        <v>0</v>
      </c>
      <c r="M210" s="12">
        <f>+SUMIF(LMOI!F:F,D:D,LMOI!C:C)</f>
        <v>-1880708851.1860099</v>
      </c>
      <c r="N210" s="12">
        <f>+SUMIF(TARTINE!G:G,D:D,TARTINE!D:D)</f>
        <v>0</v>
      </c>
      <c r="O210" s="12">
        <f>+SUMIF(IDF!F:F,D:D,IDF!C:C)</f>
        <v>119829093.83</v>
      </c>
      <c r="P210" s="12">
        <f>+SUMIF(RYA!G:G,D:D,RYA!D:D)</f>
        <v>0</v>
      </c>
      <c r="Q210" s="12">
        <f>+SUMIF('SCI NOAH'!G:G,D:D,'SCI NOAH'!D:D)</f>
        <v>0</v>
      </c>
      <c r="R210" s="12">
        <f>+SUMIF(SIM!F:F,D:D,SIM!C:C)</f>
        <v>0</v>
      </c>
      <c r="S210" s="163">
        <f>+SUMIF('First Energy'!A:A,D:D,'First Energy'!C:C)</f>
        <v>0</v>
      </c>
      <c r="T210" s="163">
        <f>+SUMIF('ID Motors'!G:G,D:D,'ID Motors'!D:D)</f>
        <v>383345540.50999999</v>
      </c>
      <c r="U210" s="12">
        <f>+SUMIF('ID RENTAL'!G:G,D:D,'ID RENTAL'!D:D)</f>
        <v>0</v>
      </c>
      <c r="V210" s="12">
        <f>+SUMIF('MCM '!G:G,D:D,'MCM '!D:D)</f>
        <v>0</v>
      </c>
      <c r="W210" s="12">
        <f>SUMIF(AGRIMOTORS!G:G,D:D,AGRIMOTORS!D:D)</f>
        <v>-9278693.3900000006</v>
      </c>
      <c r="X210" s="12">
        <f>+SUMIF(BOVIMA!F:F,D:D,BOVIMA!C:C)</f>
        <v>0</v>
      </c>
      <c r="Y210" s="12">
        <f>+SUMIF(AGRIFEED!F:F,D:D,AGRIFEED!C:C)</f>
        <v>433333.32</v>
      </c>
      <c r="Z210" s="12">
        <f>SUMIF(AMIP!F:F,D:D,AMIP!C:C)</f>
        <v>0</v>
      </c>
      <c r="AA210" s="12">
        <f>+SUMIF(ISF!G:G,D:D,ISF!D:D)</f>
        <v>0</v>
      </c>
      <c r="AB210" s="124">
        <f>+SUMIF(DISCOI!G:G,D:D,DISCOI!D:D)</f>
        <v>107093229.05</v>
      </c>
      <c r="AC210" s="12">
        <f>+SUMIF(MABEL!F:F,D:D,MABEL!C:C)</f>
        <v>3660094.32</v>
      </c>
      <c r="AD210" s="12">
        <f>+SUMIF(NMP!F:F,D:D,NMP!C:C)</f>
        <v>7538417.9400000004</v>
      </c>
      <c r="AE210" s="12">
        <f>+SUMIF('AMCHO '!F:F,D:D,'AMCHO '!C:C)</f>
        <v>-54495</v>
      </c>
      <c r="AF210" s="12">
        <f>+SUMIF(CONFORTIS!G:G,D:D,CONFORTIS!D:D)</f>
        <v>150000</v>
      </c>
      <c r="AG210" s="12">
        <f>+SUMIF('IRS IMMO'!G:G,D:D,'IRS IMMO'!D:D)</f>
        <v>0</v>
      </c>
      <c r="AH210" s="12">
        <f>+SUMIFS(AGRIVETAM!C:C,AGRIVETAM!F:F,D:D)</f>
        <v>0</v>
      </c>
      <c r="AI210" s="12">
        <f>+SUMIF(EUROPAINTS!F:F,D:D,EUROPAINTS!C:C)</f>
        <v>-10606.8</v>
      </c>
      <c r="AJ210" s="12">
        <f>+SUMIF('VET ABE'!F:F,D:D,'VET ABE'!D:D)</f>
        <v>0</v>
      </c>
      <c r="AK210" s="12">
        <f>SUMIF('VET FIA'!F:F,D:D,'VET FIA'!D:D)</f>
        <v>0</v>
      </c>
      <c r="AL210" s="12">
        <f>+SUMIF('CSS SAKAY'!F:F,D:D,'CSS SAKAY'!C:C)</f>
        <v>0</v>
      </c>
      <c r="AM210" s="12"/>
      <c r="AN210" s="12">
        <f>SUMIF('United Malagasy'!F:F,D:D,'United Malagasy'!C:C)</f>
        <v>0</v>
      </c>
      <c r="AO210" s="12">
        <f>+SUMIF(NUTRIFOOD!E:E,D:D,NUTRIFOOD!C:C)</f>
        <v>0</v>
      </c>
      <c r="AP210" s="12">
        <f>+SUMIF(FERRIS!H:H,D:D,FERRIS!E:E)</f>
        <v>-41778634.950000003</v>
      </c>
      <c r="AQ210" s="12">
        <f>+SUMIF(SEM!F:F,D:D,SEM!C:C)</f>
        <v>-131913414.61</v>
      </c>
      <c r="AR210" s="12">
        <f>+SUMIF(Madatrade!F:F,D:D,Madatrade!C:C)</f>
        <v>0</v>
      </c>
      <c r="AS210" s="12">
        <f>+SUMIF('FLY TECH'!F:F,D:D,'FLY TECH'!D:D)</f>
        <v>-30818303.651250001</v>
      </c>
      <c r="AT210" s="12">
        <f>+SUMIFS('FIRST INVESTISSEMENT'!D:D,'FIRST INVESTISSEMENT'!G:G,D:D)</f>
        <v>0</v>
      </c>
      <c r="AU210" s="164">
        <f t="shared" si="22"/>
        <v>-891971197.93346584</v>
      </c>
      <c r="AV210" s="165">
        <f t="shared" si="23"/>
        <v>-197204.88815368479</v>
      </c>
    </row>
    <row r="211" spans="1:48" hidden="1" x14ac:dyDescent="0.25">
      <c r="A211" s="11" t="str">
        <f t="shared" si="19"/>
        <v>4</v>
      </c>
      <c r="B211" s="11" t="str">
        <f t="shared" si="20"/>
        <v>44</v>
      </c>
      <c r="C211" s="11" t="str">
        <f t="shared" si="21"/>
        <v>444</v>
      </c>
      <c r="D211" s="60">
        <v>44411000</v>
      </c>
      <c r="E211" s="195" t="str">
        <f t="shared" si="24"/>
        <v>BIL42</v>
      </c>
      <c r="F211" s="24" t="s">
        <v>84</v>
      </c>
      <c r="G211" s="12">
        <f>+SUMIF(AGRIFARM!H:H,D:D,AGRIFARM!L:L)</f>
        <v>-1049017.6100000001</v>
      </c>
      <c r="H211" s="12">
        <f>+SUMIF(AGRICORP!I:I,D:D,AGRICORP!D:D)</f>
        <v>0</v>
      </c>
      <c r="I211" s="12">
        <f>+SUMIF(SMTP!D:D,D:D,SMTP!F:F)</f>
        <v>0</v>
      </c>
      <c r="J211" s="12">
        <f>+SUMIF(AGRIVET!G:G,D:D,AGRIVET!D:D)</f>
        <v>-161116.12</v>
      </c>
      <c r="K211" s="12">
        <f>+SUMIF(AGRIVAL!G:G,D:D,AGRIVAL!D:D)</f>
        <v>0</v>
      </c>
      <c r="L211" s="12">
        <f>+SUMIF(AGRIKOBA!G:G,D:D,AGRIKOBA!D:D)</f>
        <v>0</v>
      </c>
      <c r="M211" s="12">
        <f>+SUMIF(LMOI!F:F,D:D,LMOI!C:C)</f>
        <v>0</v>
      </c>
      <c r="N211" s="12">
        <f>+SUMIF(TARTINE!G:G,D:D,TARTINE!D:D)</f>
        <v>0</v>
      </c>
      <c r="O211" s="12">
        <f>+SUMIF(IDF!F:F,D:D,IDF!C:C)</f>
        <v>-2186426.3199999998</v>
      </c>
      <c r="P211" s="12">
        <f>+SUMIF(RYA!G:G,D:D,RYA!D:D)</f>
        <v>-2673704.2999999998</v>
      </c>
      <c r="Q211" s="12">
        <f>+SUMIF('SCI NOAH'!G:G,D:D,'SCI NOAH'!D:D)</f>
        <v>0</v>
      </c>
      <c r="R211" s="12">
        <f>+SUMIF(SIM!F:F,D:D,SIM!C:C)</f>
        <v>0</v>
      </c>
      <c r="S211" s="163">
        <f>+SUMIF('First Energy'!A:A,D:D,'First Energy'!C:C)</f>
        <v>0</v>
      </c>
      <c r="T211" s="163">
        <f>+SUMIF('ID Motors'!G:G,D:D,'ID Motors'!D:D)</f>
        <v>0</v>
      </c>
      <c r="U211" s="12">
        <f>+SUMIF('ID RENTAL'!G:G,D:D,'ID RENTAL'!D:D)</f>
        <v>0</v>
      </c>
      <c r="V211" s="12">
        <f>+SUMIF('MCM '!G:G,D:D,'MCM '!D:D)</f>
        <v>-97402.1</v>
      </c>
      <c r="W211" s="12">
        <f>SUMIF(AGRIMOTORS!G:G,D:D,AGRIMOTORS!D:D)</f>
        <v>0</v>
      </c>
      <c r="X211" s="12">
        <f>+SUMIF(BOVIMA!F:F,D:D,BOVIMA!C:C)</f>
        <v>-962729.00000000198</v>
      </c>
      <c r="Y211" s="12">
        <f>+SUMIF(AGRIFEED!F:F,D:D,AGRIFEED!C:C)</f>
        <v>0</v>
      </c>
      <c r="Z211" s="12">
        <f>SUMIF(AMIP!F:F,D:D,AMIP!C:C)</f>
        <v>0</v>
      </c>
      <c r="AA211" s="12">
        <f>+SUMIF(ISF!G:G,D:D,ISF!D:D)</f>
        <v>-320000</v>
      </c>
      <c r="AB211" s="124">
        <f>+SUMIF(DISCOI!G:G,D:D,DISCOI!D:D)</f>
        <v>0</v>
      </c>
      <c r="AC211" s="12">
        <f>+SUMIF(MABEL!F:F,D:D,MABEL!C:C)</f>
        <v>-10805552.630000001</v>
      </c>
      <c r="AD211" s="12">
        <f>+SUMIF(NMP!F:F,D:D,NMP!C:C)</f>
        <v>0</v>
      </c>
      <c r="AE211" s="12">
        <f>+SUMIF('AMCHO '!F:F,D:D,'AMCHO '!C:C)</f>
        <v>0</v>
      </c>
      <c r="AF211" s="12">
        <f>+SUMIF(CONFORTIS!G:G,D:D,CONFORTIS!D:D)</f>
        <v>0</v>
      </c>
      <c r="AG211" s="12">
        <f>+SUMIF('IRS IMMO'!G:G,D:D,'IRS IMMO'!D:D)</f>
        <v>0</v>
      </c>
      <c r="AH211" s="12">
        <f>+SUMIFS(AGRIVETAM!C:C,AGRIVETAM!F:F,D:D)</f>
        <v>-17124076</v>
      </c>
      <c r="AI211" s="12">
        <f>+SUMIF(EUROPAINTS!F:F,D:D,EUROPAINTS!C:C)</f>
        <v>0</v>
      </c>
      <c r="AJ211" s="12">
        <f>+SUMIF('VET ABE'!F:F,D:D,'VET ABE'!D:D)</f>
        <v>0</v>
      </c>
      <c r="AK211" s="12">
        <f>SUMIF('VET FIA'!F:F,D:D,'VET FIA'!D:D)</f>
        <v>0</v>
      </c>
      <c r="AL211" s="12">
        <f>+SUMIF('CSS SAKAY'!F:F,D:D,'CSS SAKAY'!C:C)</f>
        <v>0</v>
      </c>
      <c r="AM211" s="12"/>
      <c r="AN211" s="12">
        <f>SUMIF('United Malagasy'!F:F,D:D,'United Malagasy'!C:C)</f>
        <v>-44342.1000000001</v>
      </c>
      <c r="AO211" s="12">
        <f>+SUMIF(NUTRIFOOD!E:E,D:D,NUTRIFOOD!C:C)</f>
        <v>-320000</v>
      </c>
      <c r="AP211" s="12">
        <f>+SUMIF(FERRIS!H:H,D:D,FERRIS!E:E)</f>
        <v>0</v>
      </c>
      <c r="AQ211" s="12">
        <f>+SUMIF(SEM!F:F,D:D,SEM!C:C)</f>
        <v>0</v>
      </c>
      <c r="AR211" s="12">
        <f>+SUMIF(Madatrade!F:F,D:D,Madatrade!C:C)</f>
        <v>0</v>
      </c>
      <c r="AS211" s="12">
        <f>+SUMIF('FLY TECH'!F:F,D:D,'FLY TECH'!D:D)</f>
        <v>0</v>
      </c>
      <c r="AT211" s="12">
        <f>+SUMIFS('FIRST INVESTISSEMENT'!D:D,'FIRST INVESTISSEMENT'!G:G,D:D)</f>
        <v>0</v>
      </c>
      <c r="AU211" s="164">
        <f t="shared" si="22"/>
        <v>-35744366.18</v>
      </c>
      <c r="AV211" s="165">
        <f t="shared" si="23"/>
        <v>-7902.680883623163</v>
      </c>
    </row>
    <row r="212" spans="1:48" hidden="1" x14ac:dyDescent="0.25">
      <c r="A212" s="11" t="str">
        <f t="shared" si="19"/>
        <v>4</v>
      </c>
      <c r="B212" s="11" t="str">
        <f t="shared" si="20"/>
        <v>44</v>
      </c>
      <c r="C212" s="11" t="str">
        <f t="shared" si="21"/>
        <v>444</v>
      </c>
      <c r="D212" s="23">
        <v>44412000</v>
      </c>
      <c r="E212" s="195" t="str">
        <f t="shared" si="24"/>
        <v>BIL42</v>
      </c>
      <c r="F212" s="24" t="s">
        <v>2351</v>
      </c>
      <c r="G212" s="12">
        <f>+SUMIF(AGRIFARM!H:H,D:D,AGRIFARM!L:L)</f>
        <v>5301932.0999999996</v>
      </c>
      <c r="H212" s="12">
        <f>+SUMIF(AGRICORP!I:I,D:D,AGRICORP!D:D)</f>
        <v>0</v>
      </c>
      <c r="I212" s="12">
        <f>+SUMIF(SMTP!D:D,D:D,SMTP!F:F)</f>
        <v>0</v>
      </c>
      <c r="J212" s="12">
        <f>+SUMIF(AGRIVET!G:G,D:D,AGRIVET!D:D)</f>
        <v>-1126589.23</v>
      </c>
      <c r="K212" s="12">
        <f>+SUMIF(AGRIVAL!G:G,D:D,AGRIVAL!D:D)</f>
        <v>0</v>
      </c>
      <c r="L212" s="12">
        <f>+SUMIF(AGRIKOBA!G:G,D:D,AGRIKOBA!D:D)</f>
        <v>0</v>
      </c>
      <c r="M212" s="12">
        <f>+SUMIF(LMOI!F:F,D:D,LMOI!C:C)</f>
        <v>0</v>
      </c>
      <c r="N212" s="12">
        <f>+SUMIF(TARTINE!G:G,D:D,TARTINE!D:D)</f>
        <v>0</v>
      </c>
      <c r="O212" s="12">
        <f>+SUMIF(IDF!F:F,D:D,IDF!C:C)</f>
        <v>2078209.2</v>
      </c>
      <c r="P212" s="12">
        <f>+SUMIF(RYA!G:G,D:D,RYA!D:D)</f>
        <v>0</v>
      </c>
      <c r="Q212" s="12">
        <f>+SUMIF('SCI NOAH'!G:G,D:D,'SCI NOAH'!D:D)</f>
        <v>0</v>
      </c>
      <c r="R212" s="12">
        <f>+SUMIF(SIM!F:F,D:D,SIM!C:C)</f>
        <v>0</v>
      </c>
      <c r="S212" s="163">
        <f>+SUMIF('First Energy'!A:A,D:D,'First Energy'!C:C)</f>
        <v>0</v>
      </c>
      <c r="T212" s="163">
        <f>+SUMIF('ID Motors'!G:G,D:D,'ID Motors'!D:D)</f>
        <v>0</v>
      </c>
      <c r="U212" s="12">
        <f>+SUMIF('ID RENTAL'!G:G,D:D,'ID RENTAL'!D:D)</f>
        <v>0</v>
      </c>
      <c r="V212" s="12">
        <f>+SUMIF('MCM '!G:G,D:D,'MCM '!D:D)</f>
        <v>-18906806.399999999</v>
      </c>
      <c r="W212" s="12">
        <f>SUMIF(AGRIMOTORS!G:G,D:D,AGRIMOTORS!D:D)</f>
        <v>0</v>
      </c>
      <c r="X212" s="12">
        <f>+SUMIF(BOVIMA!F:F,D:D,BOVIMA!C:C)</f>
        <v>0</v>
      </c>
      <c r="Y212" s="12">
        <f>+SUMIF(AGRIFEED!F:F,D:D,AGRIFEED!C:C)</f>
        <v>0</v>
      </c>
      <c r="Z212" s="12">
        <f>SUMIF(AMIP!F:F,D:D,AMIP!C:C)</f>
        <v>0</v>
      </c>
      <c r="AA212" s="12">
        <f>+SUMIF(ISF!G:G,D:D,ISF!D:D)</f>
        <v>0</v>
      </c>
      <c r="AB212" s="124">
        <f>+SUMIF(DISCOI!G:G,D:D,DISCOI!D:D)</f>
        <v>8585850</v>
      </c>
      <c r="AC212" s="12">
        <f>+SUMIF(MABEL!F:F,D:D,MABEL!C:C)</f>
        <v>0</v>
      </c>
      <c r="AD212" s="12">
        <f>+SUMIF(NMP!F:F,D:D,NMP!C:C)</f>
        <v>0</v>
      </c>
      <c r="AE212" s="12">
        <f>+SUMIF('AMCHO '!F:F,D:D,'AMCHO '!C:C)</f>
        <v>0</v>
      </c>
      <c r="AF212" s="12">
        <f>+SUMIF(CONFORTIS!G:G,D:D,CONFORTIS!D:D)</f>
        <v>0</v>
      </c>
      <c r="AG212" s="12">
        <f>+SUMIF('IRS IMMO'!G:G,D:D,'IRS IMMO'!D:D)</f>
        <v>0</v>
      </c>
      <c r="AH212" s="12">
        <f>+SUMIFS(AGRIVETAM!C:C,AGRIVETAM!F:F,D:D)</f>
        <v>0</v>
      </c>
      <c r="AI212" s="12">
        <f>+SUMIF(EUROPAINTS!F:F,D:D,EUROPAINTS!C:C)</f>
        <v>0</v>
      </c>
      <c r="AJ212" s="12">
        <f>+SUMIF('VET ABE'!F:F,D:D,'VET ABE'!D:D)</f>
        <v>0</v>
      </c>
      <c r="AK212" s="12">
        <f>SUMIF('VET FIA'!F:F,D:D,'VET FIA'!D:D)</f>
        <v>0</v>
      </c>
      <c r="AL212" s="12">
        <f>+SUMIF('CSS SAKAY'!F:F,D:D,'CSS SAKAY'!C:C)</f>
        <v>0</v>
      </c>
      <c r="AM212" s="12"/>
      <c r="AN212" s="12">
        <f>SUMIF('United Malagasy'!F:F,D:D,'United Malagasy'!C:C)</f>
        <v>0</v>
      </c>
      <c r="AO212" s="12">
        <f>+SUMIF(NUTRIFOOD!E:E,D:D,NUTRIFOOD!C:C)</f>
        <v>0</v>
      </c>
      <c r="AP212" s="12">
        <f>+SUMIF(FERRIS!H:H,D:D,FERRIS!E:E)</f>
        <v>0</v>
      </c>
      <c r="AQ212" s="12">
        <f>+SUMIF(SEM!F:F,D:D,SEM!C:C)</f>
        <v>0</v>
      </c>
      <c r="AR212" s="12">
        <f>+SUMIF(Madatrade!F:F,D:D,Madatrade!C:C)</f>
        <v>0</v>
      </c>
      <c r="AS212" s="12">
        <f>+SUMIF('FLY TECH'!F:F,D:D,'FLY TECH'!D:D)</f>
        <v>0</v>
      </c>
      <c r="AT212" s="12">
        <f>+SUMIFS('FIRST INVESTISSEMENT'!D:D,'FIRST INVESTISSEMENT'!G:G,D:D)</f>
        <v>0</v>
      </c>
      <c r="AU212" s="164">
        <f t="shared" si="22"/>
        <v>-4067404.3299999982</v>
      </c>
      <c r="AV212" s="165">
        <f t="shared" si="23"/>
        <v>-899.25775387345436</v>
      </c>
    </row>
    <row r="213" spans="1:48" hidden="1" x14ac:dyDescent="0.25">
      <c r="A213" s="11" t="str">
        <f t="shared" si="19"/>
        <v>4</v>
      </c>
      <c r="B213" s="11" t="str">
        <f t="shared" si="20"/>
        <v>44</v>
      </c>
      <c r="C213" s="11" t="str">
        <f t="shared" si="21"/>
        <v>444</v>
      </c>
      <c r="D213" s="23">
        <v>44420000</v>
      </c>
      <c r="E213" s="195" t="str">
        <f t="shared" si="24"/>
        <v>BIL21</v>
      </c>
      <c r="F213" s="24" t="s">
        <v>320</v>
      </c>
      <c r="G213" s="12">
        <f>+SUMIF(AGRIFARM!H:H,D:D,AGRIFARM!L:L)</f>
        <v>0</v>
      </c>
      <c r="H213" s="12">
        <f>+SUMIF(AGRICORP!I:I,D:D,AGRICORP!D:D)</f>
        <v>0</v>
      </c>
      <c r="I213" s="12">
        <f>+SUMIF(SMTP!D:D,D:D,SMTP!F:F)</f>
        <v>6765527.2800000003</v>
      </c>
      <c r="J213" s="12">
        <f>+SUMIF(AGRIVET!G:G,D:D,AGRIVET!D:D)</f>
        <v>0</v>
      </c>
      <c r="K213" s="12">
        <f>+SUMIF(AGRIVAL!G:G,D:D,AGRIVAL!D:D)</f>
        <v>-3880047.36</v>
      </c>
      <c r="L213" s="12">
        <f>+SUMIF(AGRIKOBA!G:G,D:D,AGRIKOBA!D:D)</f>
        <v>-1654486.84</v>
      </c>
      <c r="M213" s="12">
        <f>+SUMIF(LMOI!F:F,D:D,LMOI!C:C)</f>
        <v>-39362625</v>
      </c>
      <c r="N213" s="12">
        <f>+SUMIF(TARTINE!G:G,D:D,TARTINE!D:D)</f>
        <v>0</v>
      </c>
      <c r="O213" s="12">
        <f>+SUMIF(IDF!F:F,D:D,IDF!C:C)</f>
        <v>0</v>
      </c>
      <c r="P213" s="12">
        <f>+SUMIF(RYA!G:G,D:D,RYA!D:D)</f>
        <v>0</v>
      </c>
      <c r="Q213" s="12">
        <f>+SUMIF('SCI NOAH'!G:G,D:D,'SCI NOAH'!D:D)</f>
        <v>0</v>
      </c>
      <c r="R213" s="12">
        <f>+SUMIF(SIM!F:F,D:D,SIM!C:C)</f>
        <v>0</v>
      </c>
      <c r="S213" s="163">
        <f>+SUMIF('First Energy'!A:A,D:D,'First Energy'!C:C)</f>
        <v>0</v>
      </c>
      <c r="T213" s="163">
        <f>+SUMIF('ID Motors'!G:G,D:D,'ID Motors'!D:D)</f>
        <v>380179.8</v>
      </c>
      <c r="U213" s="12">
        <f>+SUMIF('ID RENTAL'!G:G,D:D,'ID RENTAL'!D:D)</f>
        <v>78241603.426200002</v>
      </c>
      <c r="V213" s="12">
        <f>+SUMIF('MCM '!G:G,D:D,'MCM '!D:D)</f>
        <v>0</v>
      </c>
      <c r="W213" s="12">
        <f>SUMIF(AGRIMOTORS!G:G,D:D,AGRIMOTORS!D:D)</f>
        <v>0</v>
      </c>
      <c r="X213" s="12">
        <f>+SUMIF(BOVIMA!F:F,D:D,BOVIMA!C:C)</f>
        <v>0</v>
      </c>
      <c r="Y213" s="12">
        <f>+SUMIF(AGRIFEED!F:F,D:D,AGRIFEED!C:C)</f>
        <v>-517004.75</v>
      </c>
      <c r="Z213" s="12">
        <f>SUMIF(AMIP!F:F,D:D,AMIP!C:C)</f>
        <v>0</v>
      </c>
      <c r="AA213" s="12">
        <f>+SUMIF(ISF!G:G,D:D,ISF!D:D)</f>
        <v>-150000</v>
      </c>
      <c r="AB213" s="124">
        <f>+SUMIF(DISCOI!G:G,D:D,DISCOI!D:D)</f>
        <v>0</v>
      </c>
      <c r="AC213" s="12">
        <f>+SUMIF(MABEL!F:F,D:D,MABEL!C:C)</f>
        <v>0</v>
      </c>
      <c r="AD213" s="12">
        <f>+SUMIF(NMP!F:F,D:D,NMP!C:C)</f>
        <v>0</v>
      </c>
      <c r="AE213" s="12">
        <f>+SUMIF('AMCHO '!F:F,D:D,'AMCHO '!C:C)</f>
        <v>0</v>
      </c>
      <c r="AF213" s="12">
        <f>+SUMIF(CONFORTIS!G:G,D:D,CONFORTIS!D:D)</f>
        <v>0</v>
      </c>
      <c r="AG213" s="12">
        <f>+SUMIF('IRS IMMO'!G:G,D:D,'IRS IMMO'!D:D)</f>
        <v>0</v>
      </c>
      <c r="AH213" s="12">
        <f>+SUMIFS(AGRIVETAM!C:C,AGRIVETAM!F:F,D:D)</f>
        <v>0</v>
      </c>
      <c r="AI213" s="12">
        <f>+SUMIF(EUROPAINTS!F:F,D:D,EUROPAINTS!C:C)</f>
        <v>15031252.3105</v>
      </c>
      <c r="AJ213" s="12">
        <f>+SUMIF('VET ABE'!F:F,D:D,'VET ABE'!D:D)</f>
        <v>0</v>
      </c>
      <c r="AK213" s="12">
        <f>SUMIF('VET FIA'!F:F,D:D,'VET FIA'!D:D)</f>
        <v>0</v>
      </c>
      <c r="AL213" s="12">
        <f>+SUMIF('CSS SAKAY'!F:F,D:D,'CSS SAKAY'!C:C)</f>
        <v>844538</v>
      </c>
      <c r="AN213" s="12">
        <f>SUMIF('United Malagasy'!F:F,D:D,'United Malagasy'!C:C)</f>
        <v>0</v>
      </c>
      <c r="AO213" s="12">
        <f>+SUMIF(NUTRIFOOD!E:E,D:D,NUTRIFOOD!C:C)</f>
        <v>0</v>
      </c>
      <c r="AP213" s="12">
        <f>+SUMIF(FERRIS!H:H,D:D,FERRIS!E:E)</f>
        <v>0</v>
      </c>
      <c r="AQ213" s="12">
        <f>+SUMIF(SEM!F:F,D:D,SEM!C:C)</f>
        <v>0</v>
      </c>
      <c r="AR213" s="12">
        <f>+SUMIF(Madatrade!F:F,D:D,Madatrade!C:C)</f>
        <v>0</v>
      </c>
      <c r="AS213" s="12">
        <f>+SUMIF('FLY TECH'!F:F,D:D,'FLY TECH'!D:D)</f>
        <v>-1597262.11</v>
      </c>
      <c r="AT213" s="12">
        <f>+SUMIFS('FIRST INVESTISSEMENT'!D:D,'FIRST INVESTISSEMENT'!G:G,D:D)</f>
        <v>0</v>
      </c>
      <c r="AU213" s="164">
        <f t="shared" si="22"/>
        <v>54101674.756699994</v>
      </c>
      <c r="AV213" s="165">
        <f t="shared" si="23"/>
        <v>11961.277162357306</v>
      </c>
    </row>
    <row r="214" spans="1:48" hidden="1" x14ac:dyDescent="0.25">
      <c r="A214" s="11" t="str">
        <f t="shared" si="19"/>
        <v>4</v>
      </c>
      <c r="B214" s="11" t="str">
        <f t="shared" si="20"/>
        <v>44</v>
      </c>
      <c r="C214" s="11" t="str">
        <f t="shared" si="21"/>
        <v>444</v>
      </c>
      <c r="D214" s="23">
        <v>44430000</v>
      </c>
      <c r="E214" s="195" t="str">
        <f t="shared" si="24"/>
        <v>BIL42</v>
      </c>
      <c r="F214" s="24" t="s">
        <v>321</v>
      </c>
      <c r="G214" s="12">
        <f>+SUMIF(AGRIFARM!H:H,D:D,AGRIFARM!L:L)</f>
        <v>0</v>
      </c>
      <c r="H214" s="12">
        <f>+SUMIF(AGRICORP!I:I,D:D,AGRICORP!D:D)</f>
        <v>0</v>
      </c>
      <c r="I214" s="12">
        <f>+SUMIF(SMTP!D:D,D:D,SMTP!F:F)</f>
        <v>0</v>
      </c>
      <c r="J214" s="12">
        <f>+SUMIF(AGRIVET!G:G,D:D,AGRIVET!D:D)</f>
        <v>0</v>
      </c>
      <c r="K214" s="12">
        <f>+SUMIF(AGRIVAL!G:G,D:D,AGRIVAL!D:D)</f>
        <v>0</v>
      </c>
      <c r="L214" s="12">
        <f>+SUMIF(AGRIKOBA!G:G,D:D,AGRIKOBA!D:D)</f>
        <v>0</v>
      </c>
      <c r="M214" s="12">
        <f>+SUMIF(LMOI!F:F,D:D,LMOI!C:C)</f>
        <v>-19681312.5</v>
      </c>
      <c r="N214" s="12">
        <f>+SUMIF(TARTINE!G:G,D:D,TARTINE!D:D)</f>
        <v>0</v>
      </c>
      <c r="O214" s="12">
        <f>+SUMIF(IDF!F:F,D:D,IDF!C:C)</f>
        <v>0</v>
      </c>
      <c r="P214" s="12">
        <f>+SUMIF(RYA!G:G,D:D,RYA!D:D)</f>
        <v>0</v>
      </c>
      <c r="Q214" s="12">
        <f>+SUMIF('SCI NOAH'!G:G,D:D,'SCI NOAH'!D:D)</f>
        <v>0</v>
      </c>
      <c r="R214" s="12">
        <f>+SUMIF(SIM!F:F,D:D,SIM!C:C)</f>
        <v>0</v>
      </c>
      <c r="S214" s="163">
        <f>+SUMIF('First Energy'!A:A,D:D,'First Energy'!C:C)</f>
        <v>0</v>
      </c>
      <c r="T214" s="163">
        <f>+SUMIF('ID Motors'!G:G,D:D,'ID Motors'!D:D)</f>
        <v>0</v>
      </c>
      <c r="U214" s="12">
        <f>+SUMIF('ID RENTAL'!G:G,D:D,'ID RENTAL'!D:D)</f>
        <v>0</v>
      </c>
      <c r="V214" s="12">
        <f>+SUMIF('MCM '!G:G,D:D,'MCM '!D:D)</f>
        <v>0</v>
      </c>
      <c r="W214" s="12">
        <f>SUMIF(AGRIMOTORS!G:G,D:D,AGRIMOTORS!D:D)</f>
        <v>0</v>
      </c>
      <c r="X214" s="12">
        <f>+SUMIF(BOVIMA!F:F,D:D,BOVIMA!C:C)</f>
        <v>0</v>
      </c>
      <c r="Y214" s="12">
        <f>+SUMIF(AGRIFEED!F:F,D:D,AGRIFEED!C:C)</f>
        <v>0</v>
      </c>
      <c r="Z214" s="12">
        <f>SUMIF(AMIP!F:F,D:D,AMIP!C:C)</f>
        <v>0</v>
      </c>
      <c r="AA214" s="12">
        <f>+SUMIF(ISF!G:G,D:D,ISF!D:D)</f>
        <v>0</v>
      </c>
      <c r="AB214" s="124">
        <f>+SUMIF(DISCOI!G:G,D:D,DISCOI!D:D)</f>
        <v>0</v>
      </c>
      <c r="AC214" s="12">
        <f>+SUMIF(MABEL!F:F,D:D,MABEL!C:C)</f>
        <v>0</v>
      </c>
      <c r="AD214" s="12">
        <f>+SUMIF(NMP!F:F,D:D,NMP!C:C)</f>
        <v>0</v>
      </c>
      <c r="AE214" s="12">
        <f>+SUMIF('AMCHO '!F:F,D:D,'AMCHO '!C:C)</f>
        <v>0</v>
      </c>
      <c r="AF214" s="12">
        <f>+SUMIF(CONFORTIS!G:G,D:D,CONFORTIS!D:D)</f>
        <v>0</v>
      </c>
      <c r="AG214" s="12">
        <f>+SUMIF('IRS IMMO'!G:G,D:D,'IRS IMMO'!D:D)</f>
        <v>-50810081.719349302</v>
      </c>
      <c r="AH214" s="12">
        <f>+SUMIFS(AGRIVETAM!C:C,AGRIVETAM!F:F,D:D)</f>
        <v>0</v>
      </c>
      <c r="AI214" s="12">
        <f>+SUMIF(EUROPAINTS!F:F,D:D,EUROPAINTS!C:C)</f>
        <v>0</v>
      </c>
      <c r="AJ214" s="12">
        <f>+SUMIF('VET ABE'!F:F,D:D,'VET ABE'!D:D)</f>
        <v>0</v>
      </c>
      <c r="AK214" s="12">
        <f>SUMIF('VET FIA'!F:F,D:D,'VET FIA'!D:D)</f>
        <v>0</v>
      </c>
      <c r="AL214" s="12">
        <f>+SUMIF('CSS SAKAY'!F:F,D:D,'CSS SAKAY'!C:C)</f>
        <v>0</v>
      </c>
      <c r="AN214" s="12">
        <f>SUMIF('United Malagasy'!F:F,D:D,'United Malagasy'!C:C)</f>
        <v>0</v>
      </c>
      <c r="AO214" s="12">
        <f>+SUMIF(NUTRIFOOD!E:E,D:D,NUTRIFOOD!C:C)</f>
        <v>120000</v>
      </c>
      <c r="AP214" s="12">
        <f>+SUMIF(FERRIS!H:H,D:D,FERRIS!E:E)</f>
        <v>0</v>
      </c>
      <c r="AQ214" s="12">
        <f>+SUMIF(SEM!F:F,D:D,SEM!C:C)</f>
        <v>0</v>
      </c>
      <c r="AR214" s="12">
        <f>+SUMIF(Madatrade!F:F,D:D,Madatrade!C:C)</f>
        <v>0</v>
      </c>
      <c r="AS214" s="12">
        <f>+SUMIF('FLY TECH'!F:F,D:D,'FLY TECH'!D:D)</f>
        <v>42047246.469999999</v>
      </c>
      <c r="AT214" s="12">
        <f>+SUMIFS('FIRST INVESTISSEMENT'!D:D,'FIRST INVESTISSEMENT'!G:G,D:D)</f>
        <v>0</v>
      </c>
      <c r="AU214" s="164">
        <f t="shared" si="22"/>
        <v>-28324147.749349296</v>
      </c>
      <c r="AV214" s="165">
        <f t="shared" si="23"/>
        <v>-6262.1533093218977</v>
      </c>
    </row>
    <row r="215" spans="1:48" hidden="1" x14ac:dyDescent="0.25">
      <c r="A215" s="11" t="str">
        <f t="shared" si="19"/>
        <v>4</v>
      </c>
      <c r="B215" s="11" t="str">
        <f t="shared" si="20"/>
        <v>44</v>
      </c>
      <c r="C215" s="11" t="str">
        <f t="shared" si="21"/>
        <v>444</v>
      </c>
      <c r="D215" s="23">
        <v>44440000</v>
      </c>
      <c r="E215" s="195" t="str">
        <f t="shared" si="24"/>
        <v>BIL21</v>
      </c>
      <c r="F215" s="24" t="s">
        <v>308</v>
      </c>
      <c r="G215" s="12">
        <f>+SUMIF(AGRIFARM!H:H,D:D,AGRIFARM!L:L)</f>
        <v>0</v>
      </c>
      <c r="H215" s="12">
        <f>+SUMIF(AGRICORP!I:I,D:D,AGRICORP!D:D)</f>
        <v>0</v>
      </c>
      <c r="I215" s="12">
        <f>+SUMIF(SMTP!D:D,D:D,SMTP!F:F)</f>
        <v>0</v>
      </c>
      <c r="J215" s="12">
        <f>+SUMIF(AGRIVET!G:G,D:D,AGRIVET!D:D)</f>
        <v>0</v>
      </c>
      <c r="K215" s="12">
        <f>+SUMIF(AGRIVAL!G:G,D:D,AGRIVAL!D:D)</f>
        <v>0</v>
      </c>
      <c r="L215" s="12">
        <f>+SUMIF(AGRIKOBA!G:G,D:D,AGRIKOBA!D:D)</f>
        <v>0</v>
      </c>
      <c r="M215" s="12">
        <f>+SUMIF(LMOI!F:F,D:D,LMOI!C:C)</f>
        <v>0</v>
      </c>
      <c r="N215" s="12">
        <f>+SUMIF(TARTINE!G:G,D:D,TARTINE!D:D)</f>
        <v>0</v>
      </c>
      <c r="O215" s="12">
        <f>+SUMIF(IDF!F:F,D:D,IDF!C:C)</f>
        <v>0</v>
      </c>
      <c r="P215" s="12">
        <f>+SUMIF(RYA!G:G,D:D,RYA!D:D)</f>
        <v>0</v>
      </c>
      <c r="Q215" s="12">
        <f>+SUMIF('SCI NOAH'!G:G,D:D,'SCI NOAH'!D:D)</f>
        <v>0</v>
      </c>
      <c r="R215" s="12">
        <f>+SUMIF(SIM!F:F,D:D,SIM!C:C)</f>
        <v>0</v>
      </c>
      <c r="S215" s="163">
        <f>+SUMIF('First Energy'!A:A,D:D,'First Energy'!C:C)</f>
        <v>0</v>
      </c>
      <c r="T215" s="163">
        <f>+SUMIF('ID Motors'!G:G,D:D,'ID Motors'!D:D)</f>
        <v>0</v>
      </c>
      <c r="U215" s="12">
        <f>+SUMIF('ID RENTAL'!G:G,D:D,'ID RENTAL'!D:D)</f>
        <v>0</v>
      </c>
      <c r="V215" s="12">
        <f>+SUMIF('MCM '!G:G,D:D,'MCM '!D:D)</f>
        <v>0</v>
      </c>
      <c r="W215" s="12">
        <f>SUMIF(AGRIMOTORS!G:G,D:D,AGRIMOTORS!D:D)</f>
        <v>0</v>
      </c>
      <c r="X215" s="12">
        <f>+SUMIF(BOVIMA!F:F,D:D,BOVIMA!C:C)</f>
        <v>0</v>
      </c>
      <c r="Y215" s="12">
        <f>+SUMIF(AGRIFEED!F:F,D:D,AGRIFEED!C:C)</f>
        <v>0</v>
      </c>
      <c r="Z215" s="12">
        <f>SUMIF(AMIP!F:F,D:D,AMIP!C:C)</f>
        <v>0</v>
      </c>
      <c r="AA215" s="12">
        <f>+SUMIF(ISF!G:G,D:D,ISF!D:D)</f>
        <v>0</v>
      </c>
      <c r="AB215" s="124">
        <f>+SUMIF(DISCOI!G:G,D:D,DISCOI!D:D)</f>
        <v>0</v>
      </c>
      <c r="AC215" s="12">
        <f>+SUMIF(MABEL!F:F,D:D,MABEL!C:C)</f>
        <v>0</v>
      </c>
      <c r="AD215" s="12">
        <f>+SUMIF(NMP!F:F,D:D,NMP!C:C)</f>
        <v>0</v>
      </c>
      <c r="AE215" s="12">
        <f>+SUMIF('AMCHO '!F:F,D:D,'AMCHO '!C:C)</f>
        <v>0</v>
      </c>
      <c r="AF215" s="12">
        <f>+SUMIF(CONFORTIS!G:G,D:D,CONFORTIS!D:D)</f>
        <v>0</v>
      </c>
      <c r="AG215" s="12">
        <f>+SUMIF('IRS IMMO'!G:G,D:D,'IRS IMMO'!D:D)</f>
        <v>0</v>
      </c>
      <c r="AH215" s="12">
        <f>+SUMIFS(AGRIVETAM!C:C,AGRIVETAM!F:F,D:D)</f>
        <v>0</v>
      </c>
      <c r="AI215" s="12">
        <f>+SUMIF(EUROPAINTS!F:F,D:D,EUROPAINTS!C:C)</f>
        <v>0</v>
      </c>
      <c r="AJ215" s="12">
        <f>+SUMIF('VET ABE'!F:F,D:D,'VET ABE'!D:D)</f>
        <v>0</v>
      </c>
      <c r="AK215" s="12">
        <f>SUMIF('VET FIA'!F:F,D:D,'VET FIA'!D:D)</f>
        <v>0</v>
      </c>
      <c r="AL215" s="12">
        <f>+SUMIF('CSS SAKAY'!F:F,D:D,'CSS SAKAY'!C:C)</f>
        <v>0</v>
      </c>
      <c r="AM215" s="12"/>
      <c r="AN215" s="12">
        <f>SUMIF('United Malagasy'!F:F,D:D,'United Malagasy'!C:C)</f>
        <v>1711692.92</v>
      </c>
      <c r="AO215" s="12">
        <f>+SUMIF(NUTRIFOOD!E:E,D:D,NUTRIFOOD!C:C)</f>
        <v>0</v>
      </c>
      <c r="AP215" s="12">
        <f>+SUMIF(FERRIS!H:H,D:D,FERRIS!E:E)</f>
        <v>0</v>
      </c>
      <c r="AQ215" s="12">
        <f>+SUMIF(SEM!F:F,D:D,SEM!C:C)</f>
        <v>0</v>
      </c>
      <c r="AR215" s="12">
        <f>+SUMIF(Madatrade!F:F,D:D,Madatrade!C:C)</f>
        <v>0</v>
      </c>
      <c r="AS215" s="12">
        <f>+SUMIF('FLY TECH'!F:F,D:D,'FLY TECH'!D:D)</f>
        <v>0</v>
      </c>
      <c r="AT215" s="12">
        <f>+SUMIFS('FIRST INVESTISSEMENT'!D:D,'FIRST INVESTISSEMENT'!G:G,D:D)</f>
        <v>0</v>
      </c>
      <c r="AU215" s="164">
        <f t="shared" si="22"/>
        <v>1711692.92</v>
      </c>
      <c r="AV215" s="165">
        <f t="shared" si="23"/>
        <v>378.43622263152162</v>
      </c>
    </row>
    <row r="216" spans="1:48" hidden="1" x14ac:dyDescent="0.25">
      <c r="A216" s="11" t="str">
        <f t="shared" si="19"/>
        <v>4</v>
      </c>
      <c r="B216" s="11" t="str">
        <f t="shared" si="20"/>
        <v>44</v>
      </c>
      <c r="C216" s="11" t="str">
        <f t="shared" si="21"/>
        <v>445</v>
      </c>
      <c r="D216" s="23">
        <v>44540000</v>
      </c>
      <c r="E216" s="195" t="str">
        <f t="shared" si="24"/>
        <v>BIL42</v>
      </c>
      <c r="F216" s="24" t="s">
        <v>638</v>
      </c>
      <c r="G216" s="12">
        <f>+SUMIF(AGRIFARM!H:H,D:D,AGRIFARM!L:L)</f>
        <v>0</v>
      </c>
      <c r="H216" s="12">
        <f>+SUMIF(AGRICORP!I:I,D:D,AGRICORP!D:D)</f>
        <v>0</v>
      </c>
      <c r="I216" s="12">
        <f>+SUMIF(SMTP!D:D,D:D,SMTP!F:F)</f>
        <v>-7.9799995422363296E-2</v>
      </c>
      <c r="J216" s="12">
        <f>+SUMIF(AGRIVET!G:G,D:D,AGRIVET!D:D)</f>
        <v>0</v>
      </c>
      <c r="K216" s="12">
        <f>+SUMIF(AGRIVAL!G:G,D:D,AGRIVAL!D:D)</f>
        <v>0</v>
      </c>
      <c r="L216" s="12">
        <f>+SUMIF(AGRIKOBA!G:G,D:D,AGRIKOBA!D:D)</f>
        <v>7.0000000000000007E-2</v>
      </c>
      <c r="M216" s="12">
        <f>+SUMIF(LMOI!F:F,D:D,LMOI!C:C)</f>
        <v>0</v>
      </c>
      <c r="N216" s="12">
        <f>+SUMIF(TARTINE!G:G,D:D,TARTINE!D:D)</f>
        <v>0</v>
      </c>
      <c r="O216" s="12">
        <f>+SUMIF(IDF!F:F,D:D,IDF!C:C)</f>
        <v>-104928919.43000001</v>
      </c>
      <c r="P216" s="12">
        <f>+SUMIF(RYA!G:G,D:D,RYA!D:D)</f>
        <v>0</v>
      </c>
      <c r="Q216" s="12">
        <f>+SUMIF('SCI NOAH'!G:G,D:D,'SCI NOAH'!D:D)</f>
        <v>0</v>
      </c>
      <c r="R216" s="12">
        <f>+SUMIF(SIM!F:F,D:D,SIM!C:C)</f>
        <v>0</v>
      </c>
      <c r="S216" s="163">
        <f>+SUMIF('First Energy'!A:A,D:D,'First Energy'!C:C)</f>
        <v>-87500100</v>
      </c>
      <c r="T216" s="163">
        <f>+SUMIF('ID Motors'!G:G,D:D,'ID Motors'!D:D)</f>
        <v>-82606758.780000001</v>
      </c>
      <c r="U216" s="12">
        <f>+SUMIF('ID RENTAL'!G:G,D:D,'ID RENTAL'!D:D)</f>
        <v>0</v>
      </c>
      <c r="V216" s="12">
        <f>+SUMIF('MCM '!G:G,D:D,'MCM '!D:D)</f>
        <v>50860867.07</v>
      </c>
      <c r="W216" s="12">
        <f>SUMIF(AGRIMOTORS!G:G,D:D,AGRIMOTORS!D:D)</f>
        <v>0</v>
      </c>
      <c r="X216" s="12">
        <f>+SUMIF(BOVIMA!F:F,D:D,BOVIMA!C:C)</f>
        <v>544320</v>
      </c>
      <c r="Y216" s="12">
        <f>+SUMIF(AGRIFEED!F:F,D:D,AGRIFEED!C:C)</f>
        <v>0</v>
      </c>
      <c r="Z216" s="12">
        <f>SUMIF(AMIP!F:F,D:D,AMIP!C:C)</f>
        <v>0</v>
      </c>
      <c r="AA216" s="12">
        <f>+SUMIF(ISF!G:G,D:D,ISF!D:D)</f>
        <v>0</v>
      </c>
      <c r="AB216" s="124">
        <f>+SUMIF(DISCOI!G:G,D:D,DISCOI!D:D)</f>
        <v>0</v>
      </c>
      <c r="AC216" s="12">
        <f>+SUMIF(MABEL!F:F,D:D,MABEL!C:C)</f>
        <v>0</v>
      </c>
      <c r="AD216" s="12">
        <f>+SUMIF(NMP!F:F,D:D,NMP!C:C)</f>
        <v>0</v>
      </c>
      <c r="AE216" s="12">
        <f>+SUMIF('AMCHO '!F:F,D:D,'AMCHO '!C:C)</f>
        <v>0</v>
      </c>
      <c r="AF216" s="12">
        <f>+SUMIF(CONFORTIS!G:G,D:D,CONFORTIS!D:D)</f>
        <v>0</v>
      </c>
      <c r="AG216" s="12">
        <f>+SUMIF('IRS IMMO'!G:G,D:D,'IRS IMMO'!D:D)</f>
        <v>-4254910.8099999996</v>
      </c>
      <c r="AH216" s="12">
        <f>+SUMIFS(AGRIVETAM!C:C,AGRIVETAM!F:F,D:D)</f>
        <v>0</v>
      </c>
      <c r="AI216" s="12">
        <f>+SUMIF(EUROPAINTS!F:F,D:D,EUROPAINTS!C:C)</f>
        <v>0</v>
      </c>
      <c r="AJ216" s="12">
        <f>+SUMIF('VET ABE'!F:F,D:D,'VET ABE'!D:D)</f>
        <v>0</v>
      </c>
      <c r="AK216" s="12">
        <f>SUMIF('VET FIA'!F:F,D:D,'VET FIA'!D:D)</f>
        <v>0</v>
      </c>
      <c r="AL216" s="12">
        <f>+SUMIF('CSS SAKAY'!F:F,D:D,'CSS SAKAY'!C:C)</f>
        <v>0</v>
      </c>
      <c r="AM216" s="12"/>
      <c r="AN216" s="12">
        <f>SUMIF('United Malagasy'!F:F,D:D,'United Malagasy'!C:C)</f>
        <v>-16589092.32</v>
      </c>
      <c r="AO216" s="12">
        <f>+SUMIF(NUTRIFOOD!E:E,D:D,NUTRIFOOD!C:C)</f>
        <v>0</v>
      </c>
      <c r="AP216" s="12">
        <f>+SUMIF(FERRIS!H:H,D:D,FERRIS!E:E)</f>
        <v>0</v>
      </c>
      <c r="AQ216" s="12">
        <f>+SUMIF(SEM!F:F,D:D,SEM!C:C)</f>
        <v>0</v>
      </c>
      <c r="AR216" s="12">
        <f>+SUMIF(Madatrade!F:F,D:D,Madatrade!C:C)</f>
        <v>0</v>
      </c>
      <c r="AS216" s="12">
        <f>+SUMIF('FLY TECH'!F:F,D:D,'FLY TECH'!D:D)</f>
        <v>200</v>
      </c>
      <c r="AT216" s="12">
        <f>+SUMIFS('FIRST INVESTISSEMENT'!D:D,'FIRST INVESTISSEMENT'!G:G,D:D)</f>
        <v>0</v>
      </c>
      <c r="AU216" s="164">
        <f t="shared" si="22"/>
        <v>-244474394.2798</v>
      </c>
      <c r="AV216" s="165">
        <f t="shared" si="23"/>
        <v>-54050.563170744892</v>
      </c>
    </row>
    <row r="217" spans="1:48" hidden="1" x14ac:dyDescent="0.25">
      <c r="A217" s="11" t="str">
        <f t="shared" si="19"/>
        <v>4</v>
      </c>
      <c r="B217" s="11" t="str">
        <f t="shared" si="20"/>
        <v>44</v>
      </c>
      <c r="C217" s="11" t="str">
        <f t="shared" si="21"/>
        <v>445</v>
      </c>
      <c r="D217" s="23">
        <v>44550000</v>
      </c>
      <c r="E217" s="195" t="str">
        <f t="shared" si="24"/>
        <v>BIL21</v>
      </c>
      <c r="F217" s="24" t="s">
        <v>88</v>
      </c>
      <c r="G217" s="12">
        <f>+SUMIF(AGRIFARM!H:H,D:D,AGRIFARM!L:L)</f>
        <v>126452591.81999999</v>
      </c>
      <c r="H217" s="12">
        <f>+SUMIF(AGRICORP!I:I,D:D,AGRICORP!D:D)</f>
        <v>0</v>
      </c>
      <c r="I217" s="12">
        <f>+SUMIF(SMTP!D:D,D:D,SMTP!F:F)</f>
        <v>352609388.58999997</v>
      </c>
      <c r="J217" s="12">
        <f>+SUMIF(AGRIVET!G:G,D:D,AGRIVET!D:D)</f>
        <v>416188978.56</v>
      </c>
      <c r="K217" s="12">
        <f>+SUMIF(AGRIVAL!G:G,D:D,AGRIVAL!D:D)</f>
        <v>970314022.01999998</v>
      </c>
      <c r="L217" s="12">
        <f>+SUMIF(AGRIKOBA!G:G,D:D,AGRIKOBA!D:D)</f>
        <v>122320566.39</v>
      </c>
      <c r="M217" s="12">
        <f>+SUMIF(LMOI!F:F,D:D,LMOI!C:C)</f>
        <v>3818970628.6999998</v>
      </c>
      <c r="N217" s="12">
        <f>+SUMIF(TARTINE!G:G,D:D,TARTINE!D:D)</f>
        <v>-91343341.579999998</v>
      </c>
      <c r="O217" s="12">
        <f>+SUMIF(IDF!F:F,D:D,IDF!C:C)</f>
        <v>0</v>
      </c>
      <c r="P217" s="12">
        <f>+SUMIF(RYA!G:G,D:D,RYA!D:D)</f>
        <v>697384537.55999994</v>
      </c>
      <c r="Q217" s="12">
        <f>+SUMIF('SCI NOAH'!G:G,D:D,'SCI NOAH'!D:D)</f>
        <v>23174026.550000001</v>
      </c>
      <c r="R217" s="12">
        <f>+SUMIF(SIM!F:F,D:D,SIM!C:C)</f>
        <v>120235060.81999999</v>
      </c>
      <c r="S217" s="163">
        <f>+SUMIF('First Energy'!A:A,D:D,'First Energy'!C:C)</f>
        <v>-174743883.83000001</v>
      </c>
      <c r="T217" s="163">
        <f>+SUMIF('ID Motors'!G:G,D:D,'ID Motors'!D:D)</f>
        <v>113690759.08</v>
      </c>
      <c r="U217" s="12">
        <f>+SUMIF('ID RENTAL'!G:G,D:D,'ID RENTAL'!D:D)</f>
        <v>644805448.85000002</v>
      </c>
      <c r="V217" s="12">
        <f>+SUMIF('MCM '!G:G,D:D,'MCM '!D:D)</f>
        <v>0</v>
      </c>
      <c r="W217" s="12">
        <f>SUMIF(AGRIMOTORS!G:G,D:D,AGRIMOTORS!D:D)</f>
        <v>48743973.18</v>
      </c>
      <c r="X217" s="12">
        <f>+SUMIF(BOVIMA!F:F,D:D,BOVIMA!C:C)</f>
        <v>986059291.12999904</v>
      </c>
      <c r="Y217" s="12">
        <f>+SUMIF(AGRIFEED!F:F,D:D,AGRIFEED!C:C)</f>
        <v>56151544.310000099</v>
      </c>
      <c r="Z217" s="12">
        <f>SUMIF(AMIP!F:F,D:D,AMIP!C:C)</f>
        <v>113800</v>
      </c>
      <c r="AA217" s="12">
        <f>+SUMIF(ISF!G:G,D:D,ISF!D:D)</f>
        <v>5104656.1500000004</v>
      </c>
      <c r="AB217" s="124">
        <f>+SUMIF(DISCOI!G:G,D:D,DISCOI!D:D)</f>
        <v>526437.26000000502</v>
      </c>
      <c r="AC217" s="12">
        <f>+SUMIF(MABEL!F:F,D:D,MABEL!C:C)</f>
        <v>0</v>
      </c>
      <c r="AD217" s="12">
        <f>+SUMIF(NMP!F:F,D:D,NMP!C:C)</f>
        <v>74556832.939999998</v>
      </c>
      <c r="AE217" s="12">
        <f>+SUMIF('AMCHO '!F:F,D:D,'AMCHO '!C:C)</f>
        <v>491963078.26999998</v>
      </c>
      <c r="AF217" s="12">
        <f>+SUMIF(CONFORTIS!G:G,D:D,CONFORTIS!D:D)</f>
        <v>0</v>
      </c>
      <c r="AG217" s="12">
        <f>+SUMIF('IRS IMMO'!G:G,D:D,'IRS IMMO'!D:D)</f>
        <v>0</v>
      </c>
      <c r="AH217" s="12">
        <f>+SUMIFS(AGRIVETAM!C:C,AGRIVETAM!F:F,D:D)</f>
        <v>5209913.03</v>
      </c>
      <c r="AI217" s="12">
        <f>+SUMIF(EUROPAINTS!F:F,D:D,EUROPAINTS!C:C)</f>
        <v>0</v>
      </c>
      <c r="AJ217" s="12">
        <f>+SUMIF('VET ABE'!F:F,D:D,'VET ABE'!D:D)</f>
        <v>1982893.5</v>
      </c>
      <c r="AK217" s="12">
        <f>SUMIF('VET FIA'!F:F,D:D,'VET FIA'!D:D)</f>
        <v>430160.36</v>
      </c>
      <c r="AL217" s="12">
        <f>+SUMIF('CSS SAKAY'!F:F,D:D,'CSS SAKAY'!C:C)</f>
        <v>2262463.16</v>
      </c>
      <c r="AM217" s="12"/>
      <c r="AN217" s="12">
        <f>SUMIF('United Malagasy'!F:F,D:D,'United Malagasy'!C:C)</f>
        <v>0</v>
      </c>
      <c r="AO217" s="12">
        <f>+SUMIF(NUTRIFOOD!E:E,D:D,NUTRIFOOD!C:C)</f>
        <v>0</v>
      </c>
      <c r="AP217" s="12">
        <f>+SUMIF(FERRIS!H:H,D:D,FERRIS!E:E)</f>
        <v>8988034.0700000003</v>
      </c>
      <c r="AQ217" s="12">
        <f>+SUMIF(SEM!F:F,D:D,SEM!C:C)</f>
        <v>153163636.13</v>
      </c>
      <c r="AR217" s="12">
        <f>+SUMIF(Madatrade!F:F,D:D,Madatrade!C:C)</f>
        <v>22459794.079999998</v>
      </c>
      <c r="AS217" s="12">
        <f>+SUMIF('FLY TECH'!F:F,D:D,'FLY TECH'!D:D)</f>
        <v>1547618627.6400001</v>
      </c>
      <c r="AT217" s="12">
        <f>+SUMIFS('FIRST INVESTISSEMENT'!D:D,'FIRST INVESTISSEMENT'!G:G,D:D)</f>
        <v>1270432594.8800001</v>
      </c>
      <c r="AU217" s="164">
        <f t="shared" si="22"/>
        <v>11815826513.619999</v>
      </c>
      <c r="AV217" s="165">
        <f t="shared" si="23"/>
        <v>2612347.5191354617</v>
      </c>
    </row>
    <row r="218" spans="1:48" hidden="1" x14ac:dyDescent="0.25">
      <c r="A218" s="11" t="str">
        <f t="shared" si="19"/>
        <v>4</v>
      </c>
      <c r="B218" s="11" t="str">
        <f t="shared" si="20"/>
        <v>44</v>
      </c>
      <c r="C218" s="11" t="str">
        <f t="shared" si="21"/>
        <v>445</v>
      </c>
      <c r="D218" s="23">
        <v>44560000</v>
      </c>
      <c r="E218" s="195" t="str">
        <f t="shared" si="24"/>
        <v>BIL21</v>
      </c>
      <c r="F218" s="24" t="s">
        <v>2760</v>
      </c>
      <c r="G218" s="12">
        <f>+SUMIF(AGRIFARM!H:H,D:D,AGRIFARM!L:L)</f>
        <v>0</v>
      </c>
      <c r="H218" s="12">
        <f>+SUMIF(AGRICORP!I:I,D:D,AGRICORP!D:D)</f>
        <v>0</v>
      </c>
      <c r="I218" s="12">
        <f>+SUMIF(SMTP!D:D,D:D,SMTP!F:F)</f>
        <v>0</v>
      </c>
      <c r="J218" s="12">
        <f>+SUMIF(AGRIVET!G:G,D:D,AGRIVET!D:D)</f>
        <v>0</v>
      </c>
      <c r="K218" s="12">
        <f>+SUMIF(AGRIVAL!G:G,D:D,AGRIVAL!D:D)</f>
        <v>0</v>
      </c>
      <c r="L218" s="12">
        <f>+SUMIF(AGRIKOBA!G:G,D:D,AGRIKOBA!D:D)</f>
        <v>0</v>
      </c>
      <c r="M218" s="12">
        <f>+SUMIF(LMOI!F:F,D:D,LMOI!C:C)</f>
        <v>0</v>
      </c>
      <c r="N218" s="12">
        <f>+SUMIF(TARTINE!G:G,D:D,TARTINE!D:D)</f>
        <v>0</v>
      </c>
      <c r="O218" s="12">
        <f>+SUMIF(IDF!F:F,D:D,IDF!C:C)</f>
        <v>0</v>
      </c>
      <c r="P218" s="12">
        <f>+SUMIF(RYA!G:G,D:D,RYA!D:D)</f>
        <v>0</v>
      </c>
      <c r="Q218" s="12">
        <f>+SUMIF('SCI NOAH'!G:G,D:D,'SCI NOAH'!D:D)</f>
        <v>0</v>
      </c>
      <c r="R218" s="12">
        <f>+SUMIF(SIM!F:F,D:D,SIM!C:C)</f>
        <v>0</v>
      </c>
      <c r="S218" s="163">
        <f>+SUMIF('First Energy'!A:A,D:D,'First Energy'!C:C)</f>
        <v>21773.88</v>
      </c>
      <c r="T218" s="163">
        <f>+SUMIF('ID Motors'!G:G,D:D,'ID Motors'!D:D)</f>
        <v>359263.85</v>
      </c>
      <c r="U218" s="12">
        <f>+SUMIF('ID RENTAL'!G:G,D:D,'ID RENTAL'!D:D)</f>
        <v>0</v>
      </c>
      <c r="V218" s="12">
        <f>+SUMIF('MCM '!G:G,D:D,'MCM '!D:D)</f>
        <v>0</v>
      </c>
      <c r="W218" s="12">
        <f>SUMIF(AGRIMOTORS!G:G,D:D,AGRIMOTORS!D:D)</f>
        <v>525458.19999999995</v>
      </c>
      <c r="X218" s="12">
        <f>+SUMIF(BOVIMA!F:F,D:D,BOVIMA!C:C)</f>
        <v>0</v>
      </c>
      <c r="Y218" s="12">
        <f>+SUMIF(AGRIFEED!F:F,D:D,AGRIFEED!C:C)</f>
        <v>0</v>
      </c>
      <c r="Z218" s="12">
        <f>SUMIF(AMIP!F:F,D:D,AMIP!C:C)</f>
        <v>0</v>
      </c>
      <c r="AA218" s="12">
        <f>+SUMIF(ISF!G:G,D:D,ISF!D:D)</f>
        <v>0</v>
      </c>
      <c r="AB218" s="124">
        <f>+SUMIF(DISCOI!G:G,D:D,DISCOI!D:D)</f>
        <v>0</v>
      </c>
      <c r="AC218" s="12">
        <f>+SUMIF(MABEL!F:F,D:D,MABEL!C:C)</f>
        <v>0</v>
      </c>
      <c r="AD218" s="12">
        <f>+SUMIF(NMP!F:F,D:D,NMP!C:C)</f>
        <v>0</v>
      </c>
      <c r="AE218" s="12">
        <f>+SUMIF('AMCHO '!F:F,D:D,'AMCHO '!C:C)</f>
        <v>0</v>
      </c>
      <c r="AF218" s="12">
        <f>+SUMIF(CONFORTIS!G:G,D:D,CONFORTIS!D:D)</f>
        <v>0</v>
      </c>
      <c r="AG218" s="12">
        <f>+SUMIF('IRS IMMO'!G:G,D:D,'IRS IMMO'!D:D)</f>
        <v>0</v>
      </c>
      <c r="AH218" s="12">
        <f>+SUMIFS(AGRIVETAM!C:C,AGRIVETAM!F:F,D:D)</f>
        <v>0</v>
      </c>
      <c r="AI218" s="12">
        <f>+SUMIF(EUROPAINTS!F:F,D:D,EUROPAINTS!C:C)</f>
        <v>0</v>
      </c>
      <c r="AJ218" s="12">
        <f>+SUMIF('VET ABE'!F:F,D:D,'VET ABE'!D:D)</f>
        <v>0</v>
      </c>
      <c r="AK218" s="12">
        <f>SUMIF('VET FIA'!F:F,D:D,'VET FIA'!D:D)</f>
        <v>0</v>
      </c>
      <c r="AL218" s="12">
        <f>+SUMIF('CSS SAKAY'!F:F,D:D,'CSS SAKAY'!C:C)</f>
        <v>0</v>
      </c>
      <c r="AM218" s="12"/>
      <c r="AN218" s="12">
        <f>SUMIF('United Malagasy'!F:F,D:D,'United Malagasy'!C:C)</f>
        <v>0</v>
      </c>
      <c r="AO218" s="12">
        <f>+SUMIF(NUTRIFOOD!E:E,D:D,NUTRIFOOD!C:C)</f>
        <v>0</v>
      </c>
      <c r="AP218" s="12">
        <f>+SUMIF(FERRIS!H:H,D:D,FERRIS!E:E)</f>
        <v>0</v>
      </c>
      <c r="AQ218" s="12">
        <f>+SUMIF(SEM!F:F,D:D,SEM!C:C)</f>
        <v>124341719.73999999</v>
      </c>
      <c r="AR218" s="12">
        <f>+SUMIF(Madatrade!F:F,D:D,Madatrade!C:C)</f>
        <v>0</v>
      </c>
      <c r="AS218" s="12">
        <f>+SUMIF('FLY TECH'!F:F,D:D,'FLY TECH'!D:D)</f>
        <v>0</v>
      </c>
      <c r="AT218" s="12">
        <f>+SUMIFS('FIRST INVESTISSEMENT'!D:D,'FIRST INVESTISSEMENT'!G:G,D:D)</f>
        <v>0</v>
      </c>
      <c r="AU218" s="164">
        <f t="shared" si="22"/>
        <v>125248215.67</v>
      </c>
      <c r="AV218" s="165">
        <f t="shared" si="23"/>
        <v>27690.984215494071</v>
      </c>
    </row>
    <row r="219" spans="1:48" hidden="1" x14ac:dyDescent="0.25">
      <c r="A219" s="11" t="str">
        <f t="shared" si="19"/>
        <v>4</v>
      </c>
      <c r="B219" s="11" t="str">
        <f t="shared" si="20"/>
        <v>44</v>
      </c>
      <c r="C219" s="11" t="str">
        <f t="shared" si="21"/>
        <v>445</v>
      </c>
      <c r="D219" s="23">
        <v>44561000</v>
      </c>
      <c r="E219" s="195" t="str">
        <f t="shared" si="24"/>
        <v>BIL21</v>
      </c>
      <c r="F219" s="24" t="s">
        <v>2760</v>
      </c>
      <c r="G219" s="12">
        <f>+SUMIF(AGRIFARM!H:H,D:D,AGRIFARM!L:L)</f>
        <v>57568202.159999996</v>
      </c>
      <c r="H219" s="12">
        <f>+SUMIF(AGRICORP!I:I,D:D,AGRICORP!D:D)</f>
        <v>0</v>
      </c>
      <c r="I219" s="12">
        <f>+SUMIF(SMTP!D:D,D:D,SMTP!F:F)</f>
        <v>0</v>
      </c>
      <c r="J219" s="12">
        <f>+SUMIF(AGRIVET!G:G,D:D,AGRIVET!D:D)</f>
        <v>45169577.369999997</v>
      </c>
      <c r="K219" s="12">
        <f>+SUMIF(AGRIVAL!G:G,D:D,AGRIVAL!D:D)</f>
        <v>17594117.440000001</v>
      </c>
      <c r="L219" s="12">
        <f>+SUMIF(AGRIKOBA!G:G,D:D,AGRIKOBA!D:D)</f>
        <v>0</v>
      </c>
      <c r="M219" s="12">
        <f>+SUMIF(LMOI!F:F,D:D,LMOI!C:C)</f>
        <v>0</v>
      </c>
      <c r="N219" s="12">
        <f>+SUMIF(TARTINE!G:G,D:D,TARTINE!D:D)</f>
        <v>0</v>
      </c>
      <c r="O219" s="12">
        <f>+SUMIF(IDF!F:F,D:D,IDF!C:C)</f>
        <v>24076807.630000003</v>
      </c>
      <c r="P219" s="12">
        <f>+SUMIF(RYA!G:G,D:D,RYA!D:D)</f>
        <v>-783132.42</v>
      </c>
      <c r="Q219" s="12">
        <f>+SUMIF('SCI NOAH'!G:G,D:D,'SCI NOAH'!D:D)</f>
        <v>1890000</v>
      </c>
      <c r="R219" s="12">
        <f>+SUMIF(SIM!F:F,D:D,SIM!C:C)</f>
        <v>-6581424.4399999958</v>
      </c>
      <c r="S219" s="163">
        <f>+SUMIF('First Energy'!A:A,D:D,'First Energy'!C:C)</f>
        <v>7894276</v>
      </c>
      <c r="T219" s="163">
        <f>+SUMIF('ID Motors'!G:G,D:D,'ID Motors'!D:D)</f>
        <v>4878443.8499999996</v>
      </c>
      <c r="U219" s="12">
        <f>+SUMIF('ID RENTAL'!G:G,D:D,'ID RENTAL'!D:D)</f>
        <v>0</v>
      </c>
      <c r="V219" s="12">
        <f>+SUMIF('MCM '!G:G,D:D,'MCM '!D:D)</f>
        <v>565630392.38</v>
      </c>
      <c r="W219" s="12">
        <f>SUMIF(AGRIMOTORS!G:G,D:D,AGRIMOTORS!D:D)</f>
        <v>765299.98</v>
      </c>
      <c r="X219" s="12">
        <f>+SUMIF(BOVIMA!F:F,D:D,BOVIMA!C:C)</f>
        <v>-9205924.3499999996</v>
      </c>
      <c r="Y219" s="12">
        <f>+SUMIF(AGRIFEED!F:F,D:D,AGRIFEED!C:C)</f>
        <v>0</v>
      </c>
      <c r="Z219" s="12">
        <f>SUMIF(AMIP!F:F,D:D,AMIP!C:C)</f>
        <v>35000</v>
      </c>
      <c r="AA219" s="12">
        <f>+SUMIF(ISF!G:G,D:D,ISF!D:D)</f>
        <v>0</v>
      </c>
      <c r="AB219" s="124">
        <f>+SUMIF(DISCOI!G:G,D:D,DISCOI!D:D)</f>
        <v>0</v>
      </c>
      <c r="AC219" s="12">
        <f>+SUMIF(MABEL!F:F,D:D,MABEL!C:C)</f>
        <v>180346.36</v>
      </c>
      <c r="AD219" s="12">
        <f>+SUMIF(NMP!F:F,D:D,NMP!C:C)</f>
        <v>24357.71</v>
      </c>
      <c r="AE219" s="12">
        <f>+SUMIF('AMCHO '!F:F,D:D,'AMCHO '!C:C)</f>
        <v>40723735.487000003</v>
      </c>
      <c r="AF219" s="12">
        <f>+SUMIF(CONFORTIS!G:G,D:D,CONFORTIS!D:D)</f>
        <v>0</v>
      </c>
      <c r="AG219" s="12">
        <f>+SUMIF('IRS IMMO'!G:G,D:D,'IRS IMMO'!D:D)</f>
        <v>0</v>
      </c>
      <c r="AH219" s="12">
        <f>+SUMIFS(AGRIVETAM!C:C,AGRIVETAM!F:F,D:D)</f>
        <v>-8190383.6900000013</v>
      </c>
      <c r="AI219" s="12">
        <f>+SUMIF(EUROPAINTS!F:F,D:D,EUROPAINTS!C:C)</f>
        <v>0</v>
      </c>
      <c r="AJ219" s="12">
        <f>+SUMIF('VET ABE'!F:F,D:D,'VET ABE'!D:D)</f>
        <v>1559703.74</v>
      </c>
      <c r="AK219" s="12">
        <f>SUMIF('VET FIA'!F:F,D:D,'VET FIA'!D:D)</f>
        <v>0</v>
      </c>
      <c r="AL219" s="12">
        <f>+SUMIF('CSS SAKAY'!F:F,D:D,'CSS SAKAY'!C:C)</f>
        <v>3280</v>
      </c>
      <c r="AM219" s="12"/>
      <c r="AN219" s="12">
        <f>SUMIF('United Malagasy'!F:F,D:D,'United Malagasy'!C:C)</f>
        <v>0</v>
      </c>
      <c r="AO219" s="12">
        <f>+SUMIF(NUTRIFOOD!E:E,D:D,NUTRIFOOD!C:C)</f>
        <v>0</v>
      </c>
      <c r="AP219" s="12">
        <f>+SUMIF(FERRIS!H:H,D:D,FERRIS!E:E)</f>
        <v>210946866.33000001</v>
      </c>
      <c r="AQ219" s="12">
        <f>+SUMIF(SEM!F:F,D:D,SEM!C:C)</f>
        <v>0</v>
      </c>
      <c r="AR219" s="12">
        <f>+SUMIF(Madatrade!F:F,D:D,Madatrade!C:C)</f>
        <v>1717377197.5899999</v>
      </c>
      <c r="AS219" s="12">
        <f>+SUMIF('FLY TECH'!F:F,D:D,'FLY TECH'!D:D)</f>
        <v>0</v>
      </c>
      <c r="AT219" s="12">
        <f>+SUMIFS('FIRST INVESTISSEMENT'!D:D,'FIRST INVESTISSEMENT'!G:G,D:D)</f>
        <v>27770859.66</v>
      </c>
      <c r="AU219" s="164">
        <f t="shared" si="22"/>
        <v>2699327598.7869997</v>
      </c>
      <c r="AV219" s="165">
        <f t="shared" si="23"/>
        <v>596791.2399438842</v>
      </c>
    </row>
    <row r="220" spans="1:48" hidden="1" x14ac:dyDescent="0.25">
      <c r="A220" s="11" t="str">
        <f t="shared" si="19"/>
        <v>4</v>
      </c>
      <c r="B220" s="11" t="str">
        <f t="shared" si="20"/>
        <v>44</v>
      </c>
      <c r="C220" s="11" t="str">
        <f t="shared" si="21"/>
        <v>445</v>
      </c>
      <c r="D220" s="23">
        <v>44561100</v>
      </c>
      <c r="E220" s="195" t="str">
        <f t="shared" si="24"/>
        <v>BIL42</v>
      </c>
      <c r="F220" s="24" t="s">
        <v>641</v>
      </c>
      <c r="G220" s="12">
        <f>+SUMIF(AGRIFARM!H:H,D:D,AGRIFARM!L:L)</f>
        <v>0</v>
      </c>
      <c r="H220" s="12">
        <f>+SUMIF(AGRICORP!I:I,D:D,AGRICORP!D:D)</f>
        <v>0</v>
      </c>
      <c r="I220" s="12">
        <f>+SUMIF(SMTP!D:D,D:D,SMTP!F:F)</f>
        <v>0</v>
      </c>
      <c r="J220" s="12">
        <f>+SUMIF(AGRIVET!G:G,D:D,AGRIVET!D:D)</f>
        <v>0</v>
      </c>
      <c r="K220" s="12">
        <f>+SUMIF(AGRIVAL!G:G,D:D,AGRIVAL!D:D)</f>
        <v>-982937.25</v>
      </c>
      <c r="L220" s="12">
        <f>+SUMIF(AGRIKOBA!G:G,D:D,AGRIKOBA!D:D)</f>
        <v>0</v>
      </c>
      <c r="M220" s="12">
        <f>+SUMIF(LMOI!F:F,D:D,LMOI!C:C)</f>
        <v>0</v>
      </c>
      <c r="N220" s="12">
        <f>+SUMIF(TARTINE!G:G,D:D,TARTINE!D:D)</f>
        <v>0</v>
      </c>
      <c r="O220" s="12">
        <f>+SUMIF(IDF!F:F,D:D,IDF!C:C)</f>
        <v>0</v>
      </c>
      <c r="P220" s="12">
        <f>+SUMIF(RYA!G:G,D:D,RYA!D:D)</f>
        <v>0</v>
      </c>
      <c r="Q220" s="12">
        <f>+SUMIF('SCI NOAH'!G:G,D:D,'SCI NOAH'!D:D)</f>
        <v>0</v>
      </c>
      <c r="R220" s="12">
        <f>+SUMIF(SIM!F:F,D:D,SIM!C:C)</f>
        <v>0</v>
      </c>
      <c r="S220" s="163">
        <f>+SUMIF('First Energy'!A:A,D:D,'First Energy'!C:C)</f>
        <v>0</v>
      </c>
      <c r="T220" s="163">
        <f>+SUMIF('ID Motors'!G:G,D:D,'ID Motors'!D:D)</f>
        <v>0</v>
      </c>
      <c r="U220" s="12">
        <f>+SUMIF('ID RENTAL'!G:G,D:D,'ID RENTAL'!D:D)</f>
        <v>0</v>
      </c>
      <c r="V220" s="12">
        <f>+SUMIF('MCM '!G:G,D:D,'MCM '!D:D)</f>
        <v>0</v>
      </c>
      <c r="W220" s="12">
        <f>SUMIF(AGRIMOTORS!G:G,D:D,AGRIMOTORS!D:D)</f>
        <v>0</v>
      </c>
      <c r="X220" s="12">
        <f>+SUMIF(BOVIMA!F:F,D:D,BOVIMA!C:C)</f>
        <v>0</v>
      </c>
      <c r="Y220" s="12">
        <f>+SUMIF(AGRIFEED!F:F,D:D,AGRIFEED!C:C)</f>
        <v>0</v>
      </c>
      <c r="Z220" s="12">
        <f>SUMIF(AMIP!F:F,D:D,AMIP!C:C)</f>
        <v>0</v>
      </c>
      <c r="AA220" s="12">
        <f>+SUMIF(ISF!G:G,D:D,ISF!D:D)</f>
        <v>0</v>
      </c>
      <c r="AB220" s="124">
        <f>+SUMIF(DISCOI!G:G,D:D,DISCOI!D:D)</f>
        <v>0</v>
      </c>
      <c r="AC220" s="12">
        <f>+SUMIF(MABEL!F:F,D:D,MABEL!C:C)</f>
        <v>0</v>
      </c>
      <c r="AD220" s="12">
        <f>+SUMIF(NMP!F:F,D:D,NMP!C:C)</f>
        <v>0</v>
      </c>
      <c r="AE220" s="12">
        <f>+SUMIF('AMCHO '!F:F,D:D,'AMCHO '!C:C)</f>
        <v>0</v>
      </c>
      <c r="AF220" s="12">
        <f>+SUMIF(CONFORTIS!G:G,D:D,CONFORTIS!D:D)</f>
        <v>0</v>
      </c>
      <c r="AG220" s="12">
        <f>+SUMIF('IRS IMMO'!G:G,D:D,'IRS IMMO'!D:D)</f>
        <v>0</v>
      </c>
      <c r="AH220" s="12">
        <f>+SUMIFS(AGRIVETAM!C:C,AGRIVETAM!F:F,D:D)</f>
        <v>0</v>
      </c>
      <c r="AI220" s="12">
        <f>+SUMIF(EUROPAINTS!F:F,D:D,EUROPAINTS!C:C)</f>
        <v>0</v>
      </c>
      <c r="AJ220" s="12">
        <f>+SUMIF('VET ABE'!F:F,D:D,'VET ABE'!D:D)</f>
        <v>0</v>
      </c>
      <c r="AK220" s="12">
        <f>SUMIF('VET FIA'!F:F,D:D,'VET FIA'!D:D)</f>
        <v>0</v>
      </c>
      <c r="AL220" s="12">
        <f>+SUMIF('CSS SAKAY'!F:F,D:D,'CSS SAKAY'!C:C)</f>
        <v>0</v>
      </c>
      <c r="AM220" s="12"/>
      <c r="AN220" s="12">
        <f>SUMIF('United Malagasy'!F:F,D:D,'United Malagasy'!C:C)</f>
        <v>0</v>
      </c>
      <c r="AO220" s="12">
        <f>+SUMIF(NUTRIFOOD!E:E,D:D,NUTRIFOOD!C:C)</f>
        <v>0</v>
      </c>
      <c r="AP220" s="12">
        <f>+SUMIF(FERRIS!H:H,D:D,FERRIS!E:E)</f>
        <v>0</v>
      </c>
      <c r="AQ220" s="12">
        <f>+SUMIF(SEM!F:F,D:D,SEM!C:C)</f>
        <v>0</v>
      </c>
      <c r="AR220" s="12">
        <f>+SUMIF(Madatrade!F:F,D:D,Madatrade!C:C)</f>
        <v>0</v>
      </c>
      <c r="AS220" s="12">
        <f>+SUMIF('FLY TECH'!F:F,D:D,'FLY TECH'!D:D)</f>
        <v>0</v>
      </c>
      <c r="AT220" s="12">
        <f>+SUMIFS('FIRST INVESTISSEMENT'!D:D,'FIRST INVESTISSEMENT'!G:G,D:D)</f>
        <v>0</v>
      </c>
      <c r="AU220" s="164">
        <f t="shared" si="22"/>
        <v>-982937.25</v>
      </c>
      <c r="AV220" s="165">
        <f t="shared" si="23"/>
        <v>-217.31646817456931</v>
      </c>
    </row>
    <row r="221" spans="1:48" hidden="1" x14ac:dyDescent="0.25">
      <c r="A221" s="11" t="str">
        <f t="shared" si="19"/>
        <v>4</v>
      </c>
      <c r="B221" s="11" t="str">
        <f t="shared" si="20"/>
        <v>44</v>
      </c>
      <c r="C221" s="11" t="str">
        <f t="shared" si="21"/>
        <v>445</v>
      </c>
      <c r="D221" s="23">
        <v>44562000</v>
      </c>
      <c r="E221" s="195" t="str">
        <f t="shared" si="24"/>
        <v>BIL21</v>
      </c>
      <c r="F221" s="24" t="s">
        <v>89</v>
      </c>
      <c r="G221" s="12">
        <f>+SUMIF(AGRIFARM!H:H,D:D,AGRIFARM!L:L)</f>
        <v>0</v>
      </c>
      <c r="H221" s="12">
        <f>+SUMIF(AGRICORP!I:I,D:D,AGRICORP!D:D)</f>
        <v>0</v>
      </c>
      <c r="I221" s="12">
        <f>+SUMIF(SMTP!D:D,D:D,SMTP!F:F)</f>
        <v>421558.56200000801</v>
      </c>
      <c r="J221" s="12">
        <f>+SUMIF(AGRIVET!G:G,D:D,AGRIVET!D:D)</f>
        <v>0</v>
      </c>
      <c r="K221" s="12">
        <f>+SUMIF(AGRIVAL!G:G,D:D,AGRIVAL!D:D)</f>
        <v>11725518.51</v>
      </c>
      <c r="L221" s="12">
        <f>+SUMIF(AGRIKOBA!G:G,D:D,AGRIKOBA!D:D)</f>
        <v>13095280.970000001</v>
      </c>
      <c r="M221" s="12">
        <f>+SUMIF(LMOI!F:F,D:D,LMOI!C:C)</f>
        <v>6648127.8899999997</v>
      </c>
      <c r="N221" s="12">
        <f>+SUMIF(TARTINE!G:G,D:D,TARTINE!D:D)</f>
        <v>0</v>
      </c>
      <c r="O221" s="12">
        <f>+SUMIF(IDF!F:F,D:D,IDF!C:C)</f>
        <v>0</v>
      </c>
      <c r="P221" s="12">
        <f>+SUMIF(RYA!G:G,D:D,RYA!D:D)</f>
        <v>0</v>
      </c>
      <c r="Q221" s="12">
        <f>+SUMIF('SCI NOAH'!G:G,D:D,'SCI NOAH'!D:D)</f>
        <v>0</v>
      </c>
      <c r="R221" s="12">
        <f>+SUMIF(SIM!F:F,D:D,SIM!C:C)</f>
        <v>0</v>
      </c>
      <c r="S221" s="163">
        <f>+SUMIF('First Energy'!A:A,D:D,'First Energy'!C:C)</f>
        <v>134722840.99000001</v>
      </c>
      <c r="T221" s="163">
        <f>+SUMIF('ID Motors'!G:G,D:D,'ID Motors'!D:D)</f>
        <v>-66695748.380000003</v>
      </c>
      <c r="U221" s="12">
        <f>+SUMIF('ID RENTAL'!G:G,D:D,'ID RENTAL'!D:D)</f>
        <v>49648758.939999998</v>
      </c>
      <c r="V221" s="12">
        <f>+SUMIF('MCM '!G:G,D:D,'MCM '!D:D)</f>
        <v>0</v>
      </c>
      <c r="W221" s="12">
        <f>SUMIF(AGRIMOTORS!G:G,D:D,AGRIMOTORS!D:D)</f>
        <v>-3305.2799999997701</v>
      </c>
      <c r="X221" s="12">
        <f>+SUMIF(BOVIMA!F:F,D:D,BOVIMA!C:C)</f>
        <v>0</v>
      </c>
      <c r="Y221" s="12">
        <f>+SUMIF(AGRIFEED!F:F,D:D,AGRIFEED!C:C)</f>
        <v>0</v>
      </c>
      <c r="Z221" s="12">
        <f>SUMIF(AMIP!F:F,D:D,AMIP!C:C)</f>
        <v>0</v>
      </c>
      <c r="AA221" s="12">
        <f>+SUMIF(ISF!G:G,D:D,ISF!D:D)</f>
        <v>0</v>
      </c>
      <c r="AB221" s="124">
        <f>+SUMIF(DISCOI!G:G,D:D,DISCOI!D:D)</f>
        <v>0</v>
      </c>
      <c r="AC221" s="12">
        <f>+SUMIF(MABEL!F:F,D:D,MABEL!C:C)</f>
        <v>0</v>
      </c>
      <c r="AD221" s="12">
        <f>+SUMIF(NMP!F:F,D:D,NMP!C:C)</f>
        <v>0</v>
      </c>
      <c r="AE221" s="12">
        <f>+SUMIF('AMCHO '!F:F,D:D,'AMCHO '!C:C)</f>
        <v>0</v>
      </c>
      <c r="AF221" s="12">
        <f>+SUMIF(CONFORTIS!G:G,D:D,CONFORTIS!D:D)</f>
        <v>0</v>
      </c>
      <c r="AG221" s="12">
        <f>+SUMIF('IRS IMMO'!G:G,D:D,'IRS IMMO'!D:D)</f>
        <v>0</v>
      </c>
      <c r="AH221" s="12">
        <f>+SUMIFS(AGRIVETAM!C:C,AGRIVETAM!F:F,D:D)</f>
        <v>0</v>
      </c>
      <c r="AI221" s="12">
        <f>+SUMIF(EUROPAINTS!F:F,D:D,EUROPAINTS!C:C)</f>
        <v>0</v>
      </c>
      <c r="AJ221" s="12">
        <f>+SUMIF('VET ABE'!F:F,D:D,'VET ABE'!D:D)</f>
        <v>0</v>
      </c>
      <c r="AK221" s="12">
        <f>SUMIF('VET FIA'!F:F,D:D,'VET FIA'!D:D)</f>
        <v>0</v>
      </c>
      <c r="AL221" s="12">
        <f>+SUMIF('CSS SAKAY'!F:F,D:D,'CSS SAKAY'!C:C)</f>
        <v>0</v>
      </c>
      <c r="AN221" s="12">
        <f>SUMIF('United Malagasy'!F:F,D:D,'United Malagasy'!C:C)</f>
        <v>0</v>
      </c>
      <c r="AO221" s="12">
        <f>+SUMIF(NUTRIFOOD!E:E,D:D,NUTRIFOOD!C:C)</f>
        <v>0</v>
      </c>
      <c r="AP221" s="12">
        <f>+SUMIF(FERRIS!H:H,D:D,FERRIS!E:E)</f>
        <v>266822232.19</v>
      </c>
      <c r="AQ221" s="12">
        <f>+SUMIF(SEM!F:F,D:D,SEM!C:C)</f>
        <v>0</v>
      </c>
      <c r="AR221" s="12">
        <f>+SUMIF(Madatrade!F:F,D:D,Madatrade!C:C)</f>
        <v>0</v>
      </c>
      <c r="AS221" s="12">
        <f>+SUMIF('FLY TECH'!F:F,D:D,'FLY TECH'!D:D)</f>
        <v>126300</v>
      </c>
      <c r="AT221" s="12">
        <f>+SUMIFS('FIRST INVESTISSEMENT'!D:D,'FIRST INVESTISSEMENT'!G:G,D:D)</f>
        <v>0</v>
      </c>
      <c r="AU221" s="164">
        <f t="shared" si="22"/>
        <v>416511564.39200002</v>
      </c>
      <c r="AV221" s="165">
        <f t="shared" si="23"/>
        <v>92086.063609385194</v>
      </c>
    </row>
    <row r="222" spans="1:48" hidden="1" x14ac:dyDescent="0.25">
      <c r="A222" s="11" t="str">
        <f t="shared" si="19"/>
        <v>4</v>
      </c>
      <c r="B222" s="11" t="str">
        <f t="shared" si="20"/>
        <v>44</v>
      </c>
      <c r="C222" s="11" t="str">
        <f t="shared" si="21"/>
        <v>445</v>
      </c>
      <c r="D222" s="23">
        <v>44563000</v>
      </c>
      <c r="E222" s="195" t="str">
        <f t="shared" si="24"/>
        <v>BIL21</v>
      </c>
      <c r="F222" s="24" t="s">
        <v>90</v>
      </c>
      <c r="G222" s="12">
        <f>+SUMIF(AGRIFARM!H:H,D:D,AGRIFARM!L:L)</f>
        <v>0</v>
      </c>
      <c r="H222" s="12">
        <f>+SUMIF(AGRICORP!I:I,D:D,AGRICORP!D:D)</f>
        <v>0</v>
      </c>
      <c r="I222" s="12">
        <f>+SUMIF(SMTP!D:D,D:D,SMTP!F:F)</f>
        <v>0</v>
      </c>
      <c r="J222" s="12">
        <f>+SUMIF(AGRIVET!G:G,D:D,AGRIVET!D:D)</f>
        <v>0</v>
      </c>
      <c r="K222" s="12">
        <f>+SUMIF(AGRIVAL!G:G,D:D,AGRIVAL!D:D)</f>
        <v>5054899.8600000003</v>
      </c>
      <c r="L222" s="12">
        <f>+SUMIF(AGRIKOBA!G:G,D:D,AGRIKOBA!D:D)</f>
        <v>0</v>
      </c>
      <c r="M222" s="12">
        <f>+SUMIF(LMOI!F:F,D:D,LMOI!C:C)</f>
        <v>0</v>
      </c>
      <c r="N222" s="12">
        <f>+SUMIF(TARTINE!G:G,D:D,TARTINE!D:D)</f>
        <v>0</v>
      </c>
      <c r="O222" s="12">
        <f>+SUMIF(IDF!F:F,D:D,IDF!C:C)</f>
        <v>0</v>
      </c>
      <c r="P222" s="12">
        <f>+SUMIF(RYA!G:G,D:D,RYA!D:D)</f>
        <v>0</v>
      </c>
      <c r="Q222" s="12">
        <f>+SUMIF('SCI NOAH'!G:G,D:D,'SCI NOAH'!D:D)</f>
        <v>0</v>
      </c>
      <c r="R222" s="12">
        <f>+SUMIF(SIM!F:F,D:D,SIM!C:C)</f>
        <v>0</v>
      </c>
      <c r="S222" s="163">
        <f>+SUMIF('First Energy'!A:A,D:D,'First Energy'!C:C)</f>
        <v>27576421.050000001</v>
      </c>
      <c r="T222" s="163">
        <f>+SUMIF('ID Motors'!G:G,D:D,'ID Motors'!D:D)</f>
        <v>43186257.18</v>
      </c>
      <c r="U222" s="12">
        <f>+SUMIF('ID RENTAL'!G:G,D:D,'ID RENTAL'!D:D)</f>
        <v>12086184.4</v>
      </c>
      <c r="V222" s="12">
        <f>+SUMIF('MCM '!G:G,D:D,'MCM '!D:D)</f>
        <v>0</v>
      </c>
      <c r="W222" s="12">
        <f>SUMIF(AGRIMOTORS!G:G,D:D,AGRIMOTORS!D:D)</f>
        <v>0</v>
      </c>
      <c r="X222" s="12">
        <f>+SUMIF(BOVIMA!F:F,D:D,BOVIMA!C:C)</f>
        <v>0</v>
      </c>
      <c r="Y222" s="12">
        <f>+SUMIF(AGRIFEED!F:F,D:D,AGRIFEED!C:C)</f>
        <v>0</v>
      </c>
      <c r="Z222" s="12">
        <f>SUMIF(AMIP!F:F,D:D,AMIP!C:C)</f>
        <v>0</v>
      </c>
      <c r="AA222" s="12">
        <f>+SUMIF(ISF!G:G,D:D,ISF!D:D)</f>
        <v>0</v>
      </c>
      <c r="AB222" s="124">
        <f>+SUMIF(DISCOI!G:G,D:D,DISCOI!D:D)</f>
        <v>0</v>
      </c>
      <c r="AC222" s="12">
        <f>+SUMIF(MABEL!F:F,D:D,MABEL!C:C)</f>
        <v>0</v>
      </c>
      <c r="AD222" s="12">
        <f>+SUMIF(NMP!F:F,D:D,NMP!C:C)</f>
        <v>0</v>
      </c>
      <c r="AE222" s="12">
        <f>+SUMIF('AMCHO '!F:F,D:D,'AMCHO '!C:C)</f>
        <v>0</v>
      </c>
      <c r="AF222" s="12">
        <f>+SUMIF(CONFORTIS!G:G,D:D,CONFORTIS!D:D)</f>
        <v>0</v>
      </c>
      <c r="AG222" s="12">
        <f>+SUMIF('IRS IMMO'!G:G,D:D,'IRS IMMO'!D:D)</f>
        <v>0</v>
      </c>
      <c r="AH222" s="12">
        <f>+SUMIFS(AGRIVETAM!C:C,AGRIVETAM!F:F,D:D)</f>
        <v>0</v>
      </c>
      <c r="AI222" s="12">
        <f>+SUMIF(EUROPAINTS!F:F,D:D,EUROPAINTS!C:C)</f>
        <v>0</v>
      </c>
      <c r="AJ222" s="12">
        <f>+SUMIF('VET ABE'!F:F,D:D,'VET ABE'!D:D)</f>
        <v>0</v>
      </c>
      <c r="AK222" s="12">
        <f>SUMIF('VET FIA'!F:F,D:D,'VET FIA'!D:D)</f>
        <v>0</v>
      </c>
      <c r="AL222" s="12">
        <f>+SUMIF('CSS SAKAY'!F:F,D:D,'CSS SAKAY'!C:C)</f>
        <v>0</v>
      </c>
      <c r="AN222" s="12">
        <f>SUMIF('United Malagasy'!F:F,D:D,'United Malagasy'!C:C)</f>
        <v>0</v>
      </c>
      <c r="AO222" s="12">
        <f>+SUMIF(NUTRIFOOD!E:E,D:D,NUTRIFOOD!C:C)</f>
        <v>0</v>
      </c>
      <c r="AP222" s="12">
        <f>+SUMIF(FERRIS!H:H,D:D,FERRIS!E:E)</f>
        <v>95544179.400000006</v>
      </c>
      <c r="AQ222" s="12">
        <f>+SUMIF(SEM!F:F,D:D,SEM!C:C)</f>
        <v>0</v>
      </c>
      <c r="AR222" s="12">
        <f>+SUMIF(Madatrade!F:F,D:D,Madatrade!C:C)</f>
        <v>0</v>
      </c>
      <c r="AS222" s="12">
        <f>+SUMIF('FLY TECH'!F:F,D:D,'FLY TECH'!D:D)</f>
        <v>3730773.28</v>
      </c>
      <c r="AT222" s="12">
        <f>+SUMIFS('FIRST INVESTISSEMENT'!D:D,'FIRST INVESTISSEMENT'!G:G,D:D)</f>
        <v>0</v>
      </c>
      <c r="AU222" s="164">
        <f t="shared" si="22"/>
        <v>187178715.17000002</v>
      </c>
      <c r="AV222" s="165">
        <f t="shared" si="23"/>
        <v>41383.127252729595</v>
      </c>
    </row>
    <row r="223" spans="1:48" hidden="1" x14ac:dyDescent="0.25">
      <c r="A223" s="11" t="str">
        <f t="shared" si="19"/>
        <v>4</v>
      </c>
      <c r="B223" s="11" t="str">
        <f t="shared" si="20"/>
        <v>44</v>
      </c>
      <c r="C223" s="11" t="str">
        <f t="shared" si="21"/>
        <v>445</v>
      </c>
      <c r="D223" s="23">
        <v>44564000</v>
      </c>
      <c r="E223" s="195" t="str">
        <f t="shared" si="24"/>
        <v>BIL21</v>
      </c>
      <c r="F223" s="24" t="s">
        <v>91</v>
      </c>
      <c r="G223" s="12">
        <f>+SUMIF(AGRIFARM!H:H,D:D,AGRIFARM!L:L)</f>
        <v>0</v>
      </c>
      <c r="H223" s="12">
        <f>+SUMIF(AGRICORP!I:I,D:D,AGRICORP!D:D)</f>
        <v>0</v>
      </c>
      <c r="I223" s="12">
        <f>+SUMIF(SMTP!D:D,D:D,SMTP!F:F)</f>
        <v>18626451.350000001</v>
      </c>
      <c r="J223" s="12">
        <f>+SUMIF(AGRIVET!G:G,D:D,AGRIVET!D:D)</f>
        <v>0</v>
      </c>
      <c r="K223" s="12">
        <f>+SUMIF(AGRIVAL!G:G,D:D,AGRIVAL!D:D)</f>
        <v>-13942143.710000001</v>
      </c>
      <c r="L223" s="12">
        <f>+SUMIF(AGRIKOBA!G:G,D:D,AGRIKOBA!D:D)</f>
        <v>10124267.41</v>
      </c>
      <c r="M223" s="12">
        <f>+SUMIF(LMOI!F:F,D:D,LMOI!C:C)</f>
        <v>207029019.88999999</v>
      </c>
      <c r="N223" s="12">
        <f>+SUMIF(TARTINE!G:G,D:D,TARTINE!D:D)</f>
        <v>0</v>
      </c>
      <c r="O223" s="12">
        <f>+SUMIF(IDF!F:F,D:D,IDF!C:C)</f>
        <v>0</v>
      </c>
      <c r="P223" s="12">
        <f>+SUMIF(RYA!G:G,D:D,RYA!D:D)</f>
        <v>0</v>
      </c>
      <c r="Q223" s="12">
        <f>+SUMIF('SCI NOAH'!G:G,D:D,'SCI NOAH'!D:D)</f>
        <v>0</v>
      </c>
      <c r="R223" s="12">
        <f>+SUMIF(SIM!F:F,D:D,SIM!C:C)</f>
        <v>0</v>
      </c>
      <c r="S223" s="163">
        <f>+SUMIF('First Energy'!A:A,D:D,'First Energy'!C:C)</f>
        <v>682089.05</v>
      </c>
      <c r="T223" s="163">
        <f>+SUMIF('ID Motors'!G:G,D:D,'ID Motors'!D:D)</f>
        <v>317889298.02999997</v>
      </c>
      <c r="U223" s="12">
        <f>+SUMIF('ID RENTAL'!G:G,D:D,'ID RENTAL'!D:D)</f>
        <v>1714775.92</v>
      </c>
      <c r="V223" s="12">
        <f>+SUMIF('MCM '!G:G,D:D,'MCM '!D:D)</f>
        <v>0</v>
      </c>
      <c r="W223" s="12">
        <f>SUMIF(AGRIMOTORS!G:G,D:D,AGRIMOTORS!D:D)</f>
        <v>1469412.1200000099</v>
      </c>
      <c r="X223" s="12">
        <f>+SUMIF(BOVIMA!F:F,D:D,BOVIMA!C:C)</f>
        <v>0</v>
      </c>
      <c r="Y223" s="12">
        <f>+SUMIF(AGRIFEED!F:F,D:D,AGRIFEED!C:C)</f>
        <v>10762.9399999999</v>
      </c>
      <c r="Z223" s="12">
        <f>SUMIF(AMIP!F:F,D:D,AMIP!C:C)</f>
        <v>0</v>
      </c>
      <c r="AA223" s="12">
        <f>+SUMIF(ISF!G:G,D:D,ISF!D:D)</f>
        <v>0</v>
      </c>
      <c r="AB223" s="124">
        <f>+SUMIF(DISCOI!G:G,D:D,DISCOI!D:D)</f>
        <v>0</v>
      </c>
      <c r="AC223" s="12">
        <f>+SUMIF(MABEL!F:F,D:D,MABEL!C:C)</f>
        <v>0</v>
      </c>
      <c r="AD223" s="12">
        <f>+SUMIF(NMP!F:F,D:D,NMP!C:C)</f>
        <v>0</v>
      </c>
      <c r="AE223" s="12">
        <f>+SUMIF('AMCHO '!F:F,D:D,'AMCHO '!C:C)</f>
        <v>0</v>
      </c>
      <c r="AF223" s="12">
        <f>+SUMIF(CONFORTIS!G:G,D:D,CONFORTIS!D:D)</f>
        <v>0</v>
      </c>
      <c r="AG223" s="12">
        <f>+SUMIF('IRS IMMO'!G:G,D:D,'IRS IMMO'!D:D)</f>
        <v>0</v>
      </c>
      <c r="AH223" s="12">
        <f>+SUMIFS(AGRIVETAM!C:C,AGRIVETAM!F:F,D:D)</f>
        <v>614413.34</v>
      </c>
      <c r="AI223" s="12">
        <f>+SUMIF(EUROPAINTS!F:F,D:D,EUROPAINTS!C:C)</f>
        <v>0</v>
      </c>
      <c r="AJ223" s="12">
        <f>+SUMIF('VET ABE'!F:F,D:D,'VET ABE'!D:D)</f>
        <v>0</v>
      </c>
      <c r="AK223" s="12">
        <f>SUMIF('VET FIA'!F:F,D:D,'VET FIA'!D:D)</f>
        <v>825655.12</v>
      </c>
      <c r="AL223" s="12">
        <f>+SUMIF('CSS SAKAY'!F:F,D:D,'CSS SAKAY'!C:C)</f>
        <v>0</v>
      </c>
      <c r="AN223" s="12">
        <f>SUMIF('United Malagasy'!F:F,D:D,'United Malagasy'!C:C)</f>
        <v>0</v>
      </c>
      <c r="AO223" s="12">
        <f>+SUMIF(NUTRIFOOD!E:E,D:D,NUTRIFOOD!C:C)</f>
        <v>0</v>
      </c>
      <c r="AP223" s="12">
        <f>+SUMIF(FERRIS!H:H,D:D,FERRIS!E:E)</f>
        <v>0</v>
      </c>
      <c r="AQ223" s="12">
        <f>+SUMIF(SEM!F:F,D:D,SEM!C:C)</f>
        <v>0</v>
      </c>
      <c r="AR223" s="12">
        <f>+SUMIF(Madatrade!F:F,D:D,Madatrade!C:C)</f>
        <v>0</v>
      </c>
      <c r="AS223" s="12">
        <f>+SUMIF('FLY TECH'!F:F,D:D,'FLY TECH'!D:D)</f>
        <v>1042998.82</v>
      </c>
      <c r="AT223" s="12">
        <f>+SUMIFS('FIRST INVESTISSEMENT'!D:D,'FIRST INVESTISSEMENT'!G:G,D:D)</f>
        <v>0</v>
      </c>
      <c r="AU223" s="164">
        <f t="shared" si="22"/>
        <v>546087000.28000009</v>
      </c>
      <c r="AV223" s="165">
        <f t="shared" si="23"/>
        <v>120733.74797515779</v>
      </c>
    </row>
    <row r="224" spans="1:48" hidden="1" x14ac:dyDescent="0.25">
      <c r="A224" s="11" t="str">
        <f t="shared" si="19"/>
        <v>4</v>
      </c>
      <c r="B224" s="11" t="str">
        <f t="shared" si="20"/>
        <v>44</v>
      </c>
      <c r="C224" s="11" t="str">
        <f t="shared" si="21"/>
        <v>445</v>
      </c>
      <c r="D224" s="23">
        <v>44565000</v>
      </c>
      <c r="E224" s="195" t="str">
        <f t="shared" si="24"/>
        <v>BIL21</v>
      </c>
      <c r="F224" s="24" t="s">
        <v>92</v>
      </c>
      <c r="G224" s="12">
        <f>+SUMIF(AGRIFARM!H:H,D:D,AGRIFARM!L:L)</f>
        <v>0</v>
      </c>
      <c r="H224" s="12">
        <f>+SUMIF(AGRICORP!I:I,D:D,AGRICORP!D:D)</f>
        <v>0</v>
      </c>
      <c r="I224" s="12">
        <f>+SUMIF(SMTP!D:D,D:D,SMTP!F:F)</f>
        <v>55953022.709999897</v>
      </c>
      <c r="J224" s="12">
        <f>+SUMIF(AGRIVET!G:G,D:D,AGRIVET!D:D)</f>
        <v>0</v>
      </c>
      <c r="K224" s="12">
        <f>+SUMIF(AGRIVAL!G:G,D:D,AGRIVAL!D:D)</f>
        <v>90297538.930000007</v>
      </c>
      <c r="L224" s="12">
        <f>+SUMIF(AGRIKOBA!G:G,D:D,AGRIKOBA!D:D)</f>
        <v>698666.67</v>
      </c>
      <c r="M224" s="12">
        <f>+SUMIF(LMOI!F:F,D:D,LMOI!C:C)</f>
        <v>0</v>
      </c>
      <c r="N224" s="12">
        <f>+SUMIF(TARTINE!G:G,D:D,TARTINE!D:D)</f>
        <v>0</v>
      </c>
      <c r="O224" s="12">
        <f>+SUMIF(IDF!F:F,D:D,IDF!C:C)</f>
        <v>0</v>
      </c>
      <c r="P224" s="12">
        <f>+SUMIF(RYA!G:G,D:D,RYA!D:D)</f>
        <v>0</v>
      </c>
      <c r="Q224" s="12">
        <f>+SUMIF('SCI NOAH'!G:G,D:D,'SCI NOAH'!D:D)</f>
        <v>0</v>
      </c>
      <c r="R224" s="12">
        <f>+SUMIF(SIM!F:F,D:D,SIM!C:C)</f>
        <v>0</v>
      </c>
      <c r="S224" s="163">
        <f>+SUMIF('First Energy'!A:A,D:D,'First Energy'!C:C)</f>
        <v>110841446.84999999</v>
      </c>
      <c r="T224" s="163">
        <f>+SUMIF('ID Motors'!G:G,D:D,'ID Motors'!D:D)</f>
        <v>-26079395.280000001</v>
      </c>
      <c r="U224" s="12">
        <f>+SUMIF('ID RENTAL'!G:G,D:D,'ID RENTAL'!D:D)</f>
        <v>283777199.83999997</v>
      </c>
      <c r="V224" s="12">
        <f>+SUMIF('MCM '!G:G,D:D,'MCM '!D:D)</f>
        <v>0</v>
      </c>
      <c r="W224" s="12">
        <f>SUMIF(AGRIMOTORS!G:G,D:D,AGRIMOTORS!D:D)</f>
        <v>0</v>
      </c>
      <c r="X224" s="12">
        <f>+SUMIF(BOVIMA!F:F,D:D,BOVIMA!C:C)</f>
        <v>0</v>
      </c>
      <c r="Y224" s="12">
        <f>+SUMIF(AGRIFEED!F:F,D:D,AGRIFEED!C:C)</f>
        <v>0</v>
      </c>
      <c r="Z224" s="12">
        <f>SUMIF(AMIP!F:F,D:D,AMIP!C:C)</f>
        <v>0</v>
      </c>
      <c r="AA224" s="12">
        <f>+SUMIF(ISF!G:G,D:D,ISF!D:D)</f>
        <v>0</v>
      </c>
      <c r="AB224" s="124">
        <f>+SUMIF(DISCOI!G:G,D:D,DISCOI!D:D)</f>
        <v>0</v>
      </c>
      <c r="AC224" s="12">
        <f>+SUMIF(MABEL!F:F,D:D,MABEL!C:C)</f>
        <v>0</v>
      </c>
      <c r="AD224" s="12">
        <f>+SUMIF(NMP!F:F,D:D,NMP!C:C)</f>
        <v>0</v>
      </c>
      <c r="AE224" s="12">
        <f>+SUMIF('AMCHO '!F:F,D:D,'AMCHO '!C:C)</f>
        <v>0</v>
      </c>
      <c r="AF224" s="12">
        <f>+SUMIF(CONFORTIS!G:G,D:D,CONFORTIS!D:D)</f>
        <v>0</v>
      </c>
      <c r="AG224" s="12">
        <f>+SUMIF('IRS IMMO'!G:G,D:D,'IRS IMMO'!D:D)</f>
        <v>0</v>
      </c>
      <c r="AH224" s="12">
        <f>+SUMIFS(AGRIVETAM!C:C,AGRIVETAM!F:F,D:D)</f>
        <v>109885.04</v>
      </c>
      <c r="AI224" s="12">
        <f>+SUMIF(EUROPAINTS!F:F,D:D,EUROPAINTS!C:C)</f>
        <v>0</v>
      </c>
      <c r="AJ224" s="12">
        <f>+SUMIF('VET ABE'!F:F,D:D,'VET ABE'!D:D)</f>
        <v>0</v>
      </c>
      <c r="AK224" s="12">
        <f>SUMIF('VET FIA'!F:F,D:D,'VET FIA'!D:D)</f>
        <v>0</v>
      </c>
      <c r="AL224" s="12">
        <f>+SUMIF('CSS SAKAY'!F:F,D:D,'CSS SAKAY'!C:C)</f>
        <v>0</v>
      </c>
      <c r="AM224" s="12"/>
      <c r="AN224" s="12">
        <f>SUMIF('United Malagasy'!F:F,D:D,'United Malagasy'!C:C)</f>
        <v>0</v>
      </c>
      <c r="AO224" s="12">
        <f>+SUMIF(NUTRIFOOD!E:E,D:D,NUTRIFOOD!C:C)</f>
        <v>0</v>
      </c>
      <c r="AP224" s="12">
        <f>+SUMIF(FERRIS!H:H,D:D,FERRIS!E:E)</f>
        <v>0</v>
      </c>
      <c r="AQ224" s="12">
        <f>+SUMIF(SEM!F:F,D:D,SEM!C:C)</f>
        <v>0</v>
      </c>
      <c r="AR224" s="12">
        <f>+SUMIF(Madatrade!F:F,D:D,Madatrade!C:C)</f>
        <v>0</v>
      </c>
      <c r="AS224" s="12">
        <f>+SUMIF('FLY TECH'!F:F,D:D,'FLY TECH'!D:D)</f>
        <v>1919135.97</v>
      </c>
      <c r="AT224" s="12">
        <f>+SUMIFS('FIRST INVESTISSEMENT'!D:D,'FIRST INVESTISSEMENT'!G:G,D:D)</f>
        <v>0</v>
      </c>
      <c r="AU224" s="164">
        <f t="shared" si="22"/>
        <v>517517500.7299999</v>
      </c>
      <c r="AV224" s="165">
        <f t="shared" si="23"/>
        <v>114417.35011789783</v>
      </c>
    </row>
    <row r="225" spans="1:48" hidden="1" x14ac:dyDescent="0.25">
      <c r="A225" s="11" t="str">
        <f t="shared" si="19"/>
        <v>4</v>
      </c>
      <c r="B225" s="11" t="str">
        <f t="shared" si="20"/>
        <v>44</v>
      </c>
      <c r="C225" s="11" t="str">
        <f t="shared" si="21"/>
        <v>445</v>
      </c>
      <c r="D225" s="23">
        <v>44566000</v>
      </c>
      <c r="E225" s="195" t="str">
        <f t="shared" si="24"/>
        <v>BIL21</v>
      </c>
      <c r="F225" s="24" t="s">
        <v>3342</v>
      </c>
      <c r="G225" s="12">
        <f>+SUMIF(AGRIFARM!H:H,D:D,AGRIFARM!L:L)</f>
        <v>0</v>
      </c>
      <c r="H225" s="12">
        <f>+SUMIF(AGRICORP!I:I,D:D,AGRICORP!D:D)</f>
        <v>0</v>
      </c>
      <c r="I225" s="12">
        <f>+SUMIF(SMTP!D:D,D:D,SMTP!F:F)</f>
        <v>0</v>
      </c>
      <c r="J225" s="12">
        <f>+SUMIF(AGRIVET!G:G,D:D,AGRIVET!D:D)</f>
        <v>0</v>
      </c>
      <c r="K225" s="12">
        <f>+SUMIF(AGRIVAL!G:G,D:D,AGRIVAL!D:D)</f>
        <v>0</v>
      </c>
      <c r="L225" s="12">
        <f>+SUMIF(AGRIKOBA!G:G,D:D,AGRIKOBA!D:D)</f>
        <v>0</v>
      </c>
      <c r="M225" s="12">
        <f>+SUMIF(LMOI!F:F,D:D,LMOI!C:C)</f>
        <v>0</v>
      </c>
      <c r="N225" s="12">
        <f>+SUMIF(TARTINE!G:G,D:D,TARTINE!D:D)</f>
        <v>0</v>
      </c>
      <c r="O225" s="12">
        <f>+SUMIF(IDF!F:F,D:D,IDF!C:C)</f>
        <v>0</v>
      </c>
      <c r="P225" s="12">
        <f>+SUMIF(RYA!G:G,D:D,RYA!D:D)</f>
        <v>0</v>
      </c>
      <c r="Q225" s="12">
        <f>+SUMIF('SCI NOAH'!G:G,D:D,'SCI NOAH'!D:D)</f>
        <v>0</v>
      </c>
      <c r="R225" s="12">
        <f>+SUMIF(SIM!F:F,D:D,SIM!C:C)</f>
        <v>0</v>
      </c>
      <c r="S225" s="163">
        <f>+SUMIF('First Energy'!A:A,D:D,'First Energy'!C:C)</f>
        <v>21082746</v>
      </c>
      <c r="T225" s="163">
        <f>+SUMIF('ID Motors'!G:G,D:D,'ID Motors'!D:D)</f>
        <v>0</v>
      </c>
      <c r="U225" s="12">
        <f>+SUMIF('ID RENTAL'!G:G,D:D,'ID RENTAL'!D:D)</f>
        <v>0</v>
      </c>
      <c r="V225" s="12">
        <f>+SUMIF('MCM '!G:G,D:D,'MCM '!D:D)</f>
        <v>0</v>
      </c>
      <c r="W225" s="12">
        <f>SUMIF(AGRIMOTORS!G:G,D:D,AGRIMOTORS!D:D)</f>
        <v>0</v>
      </c>
      <c r="X225" s="12">
        <f>+SUMIF(BOVIMA!F:F,D:D,BOVIMA!C:C)</f>
        <v>0</v>
      </c>
      <c r="Y225" s="12">
        <f>+SUMIF(AGRIFEED!F:F,D:D,AGRIFEED!C:C)</f>
        <v>0</v>
      </c>
      <c r="Z225" s="12">
        <f>SUMIF(AMIP!F:F,D:D,AMIP!C:C)</f>
        <v>0</v>
      </c>
      <c r="AA225" s="12">
        <f>+SUMIF(ISF!G:G,D:D,ISF!D:D)</f>
        <v>0</v>
      </c>
      <c r="AB225" s="124">
        <f>+SUMIF(DISCOI!G:G,D:D,DISCOI!D:D)</f>
        <v>0</v>
      </c>
      <c r="AC225" s="12">
        <f>+SUMIF(MABEL!F:F,D:D,MABEL!C:C)</f>
        <v>0</v>
      </c>
      <c r="AD225" s="12">
        <f>+SUMIF(NMP!F:F,D:D,NMP!C:C)</f>
        <v>0</v>
      </c>
      <c r="AE225" s="12">
        <f>+SUMIF('AMCHO '!F:F,D:D,'AMCHO '!C:C)</f>
        <v>0</v>
      </c>
      <c r="AF225" s="12">
        <f>+SUMIF(CONFORTIS!G:G,D:D,CONFORTIS!D:D)</f>
        <v>0</v>
      </c>
      <c r="AG225" s="12">
        <f>+SUMIF('IRS IMMO'!G:G,D:D,'IRS IMMO'!D:D)</f>
        <v>0</v>
      </c>
      <c r="AH225" s="12">
        <f>+SUMIFS(AGRIVETAM!C:C,AGRIVETAM!F:F,D:D)</f>
        <v>0</v>
      </c>
      <c r="AI225" s="12">
        <f>+SUMIF(EUROPAINTS!F:F,D:D,EUROPAINTS!C:C)</f>
        <v>0</v>
      </c>
      <c r="AJ225" s="12">
        <f>+SUMIF('VET ABE'!F:F,D:D,'VET ABE'!D:D)</f>
        <v>0</v>
      </c>
      <c r="AK225" s="12">
        <f>SUMIF('VET FIA'!F:F,D:D,'VET FIA'!D:D)</f>
        <v>0</v>
      </c>
      <c r="AL225" s="12">
        <f>+SUMIF('CSS SAKAY'!F:F,D:D,'CSS SAKAY'!C:C)</f>
        <v>0</v>
      </c>
      <c r="AM225" s="12"/>
      <c r="AN225" s="12">
        <f>SUMIF('United Malagasy'!F:F,D:D,'United Malagasy'!C:C)</f>
        <v>0</v>
      </c>
      <c r="AO225" s="12">
        <f>+SUMIF(NUTRIFOOD!E:E,D:D,NUTRIFOOD!C:C)</f>
        <v>0</v>
      </c>
      <c r="AP225" s="12">
        <f>+SUMIF(FERRIS!H:H,D:D,FERRIS!E:E)</f>
        <v>0</v>
      </c>
      <c r="AQ225" s="12">
        <f>+SUMIF(SEM!F:F,D:D,SEM!C:C)</f>
        <v>0</v>
      </c>
      <c r="AR225" s="12">
        <f>+SUMIF(Madatrade!F:F,D:D,Madatrade!C:C)</f>
        <v>0</v>
      </c>
      <c r="AS225" s="12">
        <f>+SUMIF('FLY TECH'!F:F,D:D,'FLY TECH'!D:D)</f>
        <v>0</v>
      </c>
      <c r="AT225" s="12">
        <f>+SUMIFS('FIRST INVESTISSEMENT'!D:D,'FIRST INVESTISSEMENT'!G:G,D:D)</f>
        <v>0</v>
      </c>
      <c r="AU225" s="164">
        <f t="shared" si="22"/>
        <v>21082746</v>
      </c>
      <c r="AV225" s="165">
        <f t="shared" si="23"/>
        <v>4661.160109805106</v>
      </c>
    </row>
    <row r="226" spans="1:48" hidden="1" x14ac:dyDescent="0.25">
      <c r="A226" s="11" t="str">
        <f t="shared" si="19"/>
        <v>4</v>
      </c>
      <c r="B226" s="11" t="str">
        <f t="shared" si="20"/>
        <v>44</v>
      </c>
      <c r="C226" s="11" t="str">
        <f t="shared" si="21"/>
        <v>445</v>
      </c>
      <c r="D226" s="23">
        <v>44567000</v>
      </c>
      <c r="E226" s="195" t="str">
        <f t="shared" si="24"/>
        <v>BIL21</v>
      </c>
      <c r="F226" s="24" t="s">
        <v>2011</v>
      </c>
      <c r="G226" s="12">
        <f>+SUMIF(AGRIFARM!H:H,D:D,AGRIFARM!L:L)</f>
        <v>0</v>
      </c>
      <c r="H226" s="12">
        <f>+SUMIF(AGRICORP!I:I,D:D,AGRICORP!D:D)</f>
        <v>0</v>
      </c>
      <c r="I226" s="12">
        <f>+SUMIF(SMTP!D:D,D:D,SMTP!F:F)</f>
        <v>0</v>
      </c>
      <c r="J226" s="12">
        <f>+SUMIF(AGRIVET!G:G,D:D,AGRIVET!D:D)</f>
        <v>0</v>
      </c>
      <c r="K226" s="12">
        <f>+SUMIF(AGRIVAL!G:G,D:D,AGRIVAL!D:D)</f>
        <v>0</v>
      </c>
      <c r="L226" s="12">
        <f>+SUMIF(AGRIKOBA!G:G,D:D,AGRIKOBA!D:D)</f>
        <v>0</v>
      </c>
      <c r="M226" s="12">
        <f>+SUMIF(LMOI!F:F,D:D,LMOI!C:C)</f>
        <v>0</v>
      </c>
      <c r="N226" s="12">
        <f>+SUMIF(TARTINE!G:G,D:D,TARTINE!D:D)</f>
        <v>0</v>
      </c>
      <c r="O226" s="12">
        <f>+SUMIF(IDF!F:F,D:D,IDF!C:C)</f>
        <v>0</v>
      </c>
      <c r="P226" s="12">
        <f>+SUMIF(RYA!G:G,D:D,RYA!D:D)</f>
        <v>0</v>
      </c>
      <c r="Q226" s="12">
        <f>+SUMIF('SCI NOAH'!G:G,D:D,'SCI NOAH'!D:D)</f>
        <v>0</v>
      </c>
      <c r="R226" s="12">
        <f>+SUMIF(SIM!F:F,D:D,SIM!C:C)</f>
        <v>0</v>
      </c>
      <c r="S226" s="163">
        <f>+SUMIF('First Energy'!A:A,D:D,'First Energy'!C:C)</f>
        <v>127208</v>
      </c>
      <c r="T226" s="163">
        <f>+SUMIF('ID Motors'!G:G,D:D,'ID Motors'!D:D)</f>
        <v>0</v>
      </c>
      <c r="U226" s="12">
        <f>+SUMIF('ID RENTAL'!G:G,D:D,'ID RENTAL'!D:D)</f>
        <v>0</v>
      </c>
      <c r="V226" s="12">
        <f>+SUMIF('MCM '!G:G,D:D,'MCM '!D:D)</f>
        <v>0</v>
      </c>
      <c r="W226" s="12">
        <f>SUMIF(AGRIMOTORS!G:G,D:D,AGRIMOTORS!D:D)</f>
        <v>0</v>
      </c>
      <c r="X226" s="12">
        <f>+SUMIF(BOVIMA!F:F,D:D,BOVIMA!C:C)</f>
        <v>0</v>
      </c>
      <c r="Y226" s="12">
        <f>+SUMIF(AGRIFEED!F:F,D:D,AGRIFEED!C:C)</f>
        <v>0</v>
      </c>
      <c r="Z226" s="12">
        <f>SUMIF(AMIP!F:F,D:D,AMIP!C:C)</f>
        <v>0</v>
      </c>
      <c r="AA226" s="12">
        <f>+SUMIF(ISF!G:G,D:D,ISF!D:D)</f>
        <v>0</v>
      </c>
      <c r="AB226" s="124">
        <f>+SUMIF(DISCOI!G:G,D:D,DISCOI!D:D)</f>
        <v>0</v>
      </c>
      <c r="AC226" s="12">
        <f>+SUMIF(MABEL!F:F,D:D,MABEL!C:C)</f>
        <v>0</v>
      </c>
      <c r="AD226" s="12">
        <f>+SUMIF(NMP!F:F,D:D,NMP!C:C)</f>
        <v>0</v>
      </c>
      <c r="AE226" s="12">
        <f>+SUMIF('AMCHO '!F:F,D:D,'AMCHO '!C:C)</f>
        <v>0</v>
      </c>
      <c r="AF226" s="12">
        <f>+SUMIF(CONFORTIS!G:G,D:D,CONFORTIS!D:D)</f>
        <v>0</v>
      </c>
      <c r="AG226" s="12">
        <f>+SUMIF('IRS IMMO'!G:G,D:D,'IRS IMMO'!D:D)</f>
        <v>0</v>
      </c>
      <c r="AH226" s="12">
        <f>+SUMIFS(AGRIVETAM!C:C,AGRIVETAM!F:F,D:D)</f>
        <v>0</v>
      </c>
      <c r="AI226" s="12">
        <f>+SUMIF(EUROPAINTS!F:F,D:D,EUROPAINTS!C:C)</f>
        <v>0</v>
      </c>
      <c r="AJ226" s="12">
        <f>+SUMIF('VET ABE'!F:F,D:D,'VET ABE'!D:D)</f>
        <v>0</v>
      </c>
      <c r="AK226" s="12">
        <f>SUMIF('VET FIA'!F:F,D:D,'VET FIA'!D:D)</f>
        <v>0</v>
      </c>
      <c r="AL226" s="12">
        <f>+SUMIF('CSS SAKAY'!F:F,D:D,'CSS SAKAY'!C:C)</f>
        <v>0</v>
      </c>
      <c r="AM226" s="12"/>
      <c r="AN226" s="12">
        <f>SUMIF('United Malagasy'!F:F,D:D,'United Malagasy'!C:C)</f>
        <v>0</v>
      </c>
      <c r="AO226" s="12">
        <f>+SUMIF(NUTRIFOOD!E:E,D:D,NUTRIFOOD!C:C)</f>
        <v>0</v>
      </c>
      <c r="AP226" s="12">
        <f>+SUMIF(FERRIS!H:H,D:D,FERRIS!E:E)</f>
        <v>0</v>
      </c>
      <c r="AQ226" s="12">
        <f>+SUMIF(SEM!F:F,D:D,SEM!C:C)</f>
        <v>0</v>
      </c>
      <c r="AR226" s="12">
        <f>+SUMIF(Madatrade!F:F,D:D,Madatrade!C:C)</f>
        <v>0</v>
      </c>
      <c r="AS226" s="12">
        <f>+SUMIF('FLY TECH'!F:F,D:D,'FLY TECH'!D:D)</f>
        <v>0</v>
      </c>
      <c r="AT226" s="12">
        <f>+SUMIFS('FIRST INVESTISSEMENT'!D:D,'FIRST INVESTISSEMENT'!G:G,D:D)</f>
        <v>0</v>
      </c>
      <c r="AU226" s="164">
        <f t="shared" si="22"/>
        <v>127208</v>
      </c>
      <c r="AV226" s="165">
        <f t="shared" si="23"/>
        <v>28.124270683149522</v>
      </c>
    </row>
    <row r="227" spans="1:48" hidden="1" x14ac:dyDescent="0.25">
      <c r="A227" s="11" t="str">
        <f t="shared" si="19"/>
        <v>4</v>
      </c>
      <c r="B227" s="11" t="str">
        <f t="shared" si="20"/>
        <v>44</v>
      </c>
      <c r="C227" s="11" t="str">
        <f t="shared" si="21"/>
        <v>445</v>
      </c>
      <c r="D227" s="23">
        <v>44570000</v>
      </c>
      <c r="E227" s="195" t="str">
        <f t="shared" si="24"/>
        <v>BIL42</v>
      </c>
      <c r="F227" s="24" t="s">
        <v>2190</v>
      </c>
      <c r="G227" s="12">
        <f>+SUMIF(AGRIFARM!H:H,D:D,AGRIFARM!L:L)</f>
        <v>0</v>
      </c>
      <c r="H227" s="12">
        <f>+SUMIF(AGRICORP!I:I,D:D,AGRICORP!D:D)</f>
        <v>0</v>
      </c>
      <c r="I227" s="12">
        <f>+SUMIF(SMTP!D:D,D:D,SMTP!F:F)</f>
        <v>0</v>
      </c>
      <c r="J227" s="12">
        <f>+SUMIF(AGRIVET!G:G,D:D,AGRIVET!D:D)</f>
        <v>0</v>
      </c>
      <c r="K227" s="12">
        <f>+SUMIF(AGRIVAL!G:G,D:D,AGRIVAL!D:D)</f>
        <v>0</v>
      </c>
      <c r="L227" s="12">
        <f>+SUMIF(AGRIKOBA!G:G,D:D,AGRIKOBA!D:D)</f>
        <v>0</v>
      </c>
      <c r="M227" s="12">
        <f>+SUMIF(LMOI!F:F,D:D,LMOI!C:C)</f>
        <v>0</v>
      </c>
      <c r="N227" s="12">
        <f>+SUMIF(TARTINE!G:G,D:D,TARTINE!D:D)</f>
        <v>0</v>
      </c>
      <c r="O227" s="12">
        <f>+SUMIF(IDF!F:F,D:D,IDF!C:C)</f>
        <v>0</v>
      </c>
      <c r="P227" s="12">
        <f>+SUMIF(RYA!G:G,D:D,RYA!D:D)</f>
        <v>0</v>
      </c>
      <c r="Q227" s="12">
        <f>+SUMIF('SCI NOAH'!G:G,D:D,'SCI NOAH'!D:D)</f>
        <v>0</v>
      </c>
      <c r="R227" s="12">
        <f>+SUMIF(SIM!F:F,D:D,SIM!C:C)</f>
        <v>0</v>
      </c>
      <c r="S227" s="163">
        <f>+SUMIF('First Energy'!A:A,D:D,'First Energy'!C:C)</f>
        <v>-1194338111.23</v>
      </c>
      <c r="T227" s="163">
        <f>+SUMIF('ID Motors'!G:G,D:D,'ID Motors'!D:D)</f>
        <v>-1392656086.0899999</v>
      </c>
      <c r="U227" s="12">
        <f>+SUMIF('ID RENTAL'!G:G,D:D,'ID RENTAL'!D:D)</f>
        <v>-497596575.45999998</v>
      </c>
      <c r="V227" s="12">
        <f>+SUMIF('MCM '!G:G,D:D,'MCM '!D:D)</f>
        <v>0</v>
      </c>
      <c r="W227" s="12">
        <f>SUMIF(AGRIMOTORS!G:G,D:D,AGRIMOTORS!D:D)</f>
        <v>-648776.700000001</v>
      </c>
      <c r="X227" s="12">
        <f>+SUMIF(BOVIMA!F:F,D:D,BOVIMA!C:C)</f>
        <v>0</v>
      </c>
      <c r="Y227" s="12">
        <f>+SUMIF(AGRIFEED!F:F,D:D,AGRIFEED!C:C)</f>
        <v>0</v>
      </c>
      <c r="Z227" s="12">
        <f>SUMIF(AMIP!F:F,D:D,AMIP!C:C)</f>
        <v>0</v>
      </c>
      <c r="AA227" s="12">
        <f>+SUMIF(ISF!G:G,D:D,ISF!D:D)</f>
        <v>0</v>
      </c>
      <c r="AB227" s="124">
        <f>+SUMIF(DISCOI!G:G,D:D,DISCOI!D:D)</f>
        <v>0</v>
      </c>
      <c r="AC227" s="12">
        <f>+SUMIF(MABEL!F:F,D:D,MABEL!C:C)</f>
        <v>0</v>
      </c>
      <c r="AD227" s="12">
        <f>+SUMIF(NMP!F:F,D:D,NMP!C:C)</f>
        <v>0</v>
      </c>
      <c r="AE227" s="12">
        <f>+SUMIF('AMCHO '!F:F,D:D,'AMCHO '!C:C)</f>
        <v>0</v>
      </c>
      <c r="AF227" s="12">
        <f>+SUMIF(CONFORTIS!G:G,D:D,CONFORTIS!D:D)</f>
        <v>0</v>
      </c>
      <c r="AG227" s="12">
        <f>+SUMIF('IRS IMMO'!G:G,D:D,'IRS IMMO'!D:D)</f>
        <v>0</v>
      </c>
      <c r="AH227" s="12">
        <f>+SUMIFS(AGRIVETAM!C:C,AGRIVETAM!F:F,D:D)</f>
        <v>0</v>
      </c>
      <c r="AI227" s="12">
        <f>+SUMIF(EUROPAINTS!F:F,D:D,EUROPAINTS!C:C)</f>
        <v>0</v>
      </c>
      <c r="AJ227" s="12">
        <f>+SUMIF('VET ABE'!F:F,D:D,'VET ABE'!D:D)</f>
        <v>0</v>
      </c>
      <c r="AK227" s="12">
        <f>SUMIF('VET FIA'!F:F,D:D,'VET FIA'!D:D)</f>
        <v>0</v>
      </c>
      <c r="AL227" s="12">
        <f>+SUMIF('CSS SAKAY'!F:F,D:D,'CSS SAKAY'!C:C)</f>
        <v>0</v>
      </c>
      <c r="AM227" s="12"/>
      <c r="AN227" s="12">
        <f>SUMIF('United Malagasy'!F:F,D:D,'United Malagasy'!C:C)</f>
        <v>0</v>
      </c>
      <c r="AO227" s="12">
        <f>+SUMIF(NUTRIFOOD!E:E,D:D,NUTRIFOOD!C:C)</f>
        <v>0</v>
      </c>
      <c r="AP227" s="12">
        <f>+SUMIF(FERRIS!H:H,D:D,FERRIS!E:E)</f>
        <v>-1984235736.1500001</v>
      </c>
      <c r="AQ227" s="12">
        <f>+SUMIF(SEM!F:F,D:D,SEM!C:C)</f>
        <v>0</v>
      </c>
      <c r="AR227" s="12">
        <f>+SUMIF(Madatrade!F:F,D:D,Madatrade!C:C)</f>
        <v>0</v>
      </c>
      <c r="AS227" s="12">
        <f>+SUMIF('FLY TECH'!F:F,D:D,'FLY TECH'!D:D)</f>
        <v>0</v>
      </c>
      <c r="AT227" s="12">
        <f>+SUMIFS('FIRST INVESTISSEMENT'!D:D,'FIRST INVESTISSEMENT'!G:G,D:D)</f>
        <v>0</v>
      </c>
      <c r="AU227" s="164">
        <f t="shared" si="22"/>
        <v>-5069475285.6299992</v>
      </c>
      <c r="AV227" s="165">
        <f t="shared" si="23"/>
        <v>-1120804.4710599557</v>
      </c>
    </row>
    <row r="228" spans="1:48" hidden="1" x14ac:dyDescent="0.25">
      <c r="A228" s="11" t="str">
        <f t="shared" si="19"/>
        <v>4</v>
      </c>
      <c r="B228" s="11" t="str">
        <f t="shared" si="20"/>
        <v>44</v>
      </c>
      <c r="C228" s="11" t="str">
        <f t="shared" si="21"/>
        <v>445</v>
      </c>
      <c r="D228" s="23">
        <v>44571000</v>
      </c>
      <c r="E228" s="195" t="str">
        <f t="shared" si="24"/>
        <v>BIL42</v>
      </c>
      <c r="F228" s="24" t="s">
        <v>94</v>
      </c>
      <c r="G228" s="12">
        <f>+SUMIF(AGRIFARM!H:H,D:D,AGRIFARM!L:L)</f>
        <v>-21086970.079999998</v>
      </c>
      <c r="H228" s="12">
        <f>+SUMIF(AGRICORP!I:I,D:D,AGRICORP!D:D)</f>
        <v>0</v>
      </c>
      <c r="I228" s="12">
        <f>+SUMIF(SMTP!D:D,D:D,SMTP!F:F)</f>
        <v>60639</v>
      </c>
      <c r="J228" s="12">
        <f>+SUMIF(AGRIVET!G:G,D:D,AGRIVET!D:D)</f>
        <v>-25281466.549999997</v>
      </c>
      <c r="K228" s="12">
        <f>+SUMIF(AGRIVAL!G:G,D:D,AGRIVAL!D:D)</f>
        <v>-5054899.8600000003</v>
      </c>
      <c r="L228" s="12">
        <f>+SUMIF(AGRIKOBA!G:G,D:D,AGRIKOBA!D:D)</f>
        <v>0</v>
      </c>
      <c r="M228" s="12">
        <f>+SUMIF(LMOI!F:F,D:D,LMOI!C:C)</f>
        <v>0</v>
      </c>
      <c r="N228" s="12">
        <f>+SUMIF(TARTINE!G:G,D:D,TARTINE!D:D)</f>
        <v>-170119234.61000001</v>
      </c>
      <c r="O228" s="12">
        <f>+SUMIF(IDF!F:F,D:D,IDF!C:C)</f>
        <v>-910995115.29999995</v>
      </c>
      <c r="P228" s="12">
        <f>+SUMIF(RYA!G:G,D:D,RYA!D:D)</f>
        <v>-56469133.119999997</v>
      </c>
      <c r="Q228" s="12">
        <f>+SUMIF('SCI NOAH'!G:G,D:D,'SCI NOAH'!D:D)</f>
        <v>0</v>
      </c>
      <c r="R228" s="12">
        <f>+SUMIF(SIM!F:F,D:D,SIM!C:C)</f>
        <v>-20115429.210000001</v>
      </c>
      <c r="S228" s="163">
        <f>+SUMIF('First Energy'!A:A,D:D,'First Energy'!C:C)</f>
        <v>-17949255.449999999</v>
      </c>
      <c r="T228" s="163">
        <f>+SUMIF('ID Motors'!G:G,D:D,'ID Motors'!D:D)</f>
        <v>-38874035.32</v>
      </c>
      <c r="U228" s="12">
        <f>+SUMIF('ID RENTAL'!G:G,D:D,'ID RENTAL'!D:D)</f>
        <v>-12086184.4</v>
      </c>
      <c r="V228" s="12">
        <f>+SUMIF('MCM '!G:G,D:D,'MCM '!D:D)</f>
        <v>-919406012.90999997</v>
      </c>
      <c r="W228" s="12">
        <f>SUMIF(AGRIMOTORS!G:G,D:D,AGRIMOTORS!D:D)</f>
        <v>0</v>
      </c>
      <c r="X228" s="12">
        <f>+SUMIF(BOVIMA!F:F,D:D,BOVIMA!C:C)</f>
        <v>-2160000</v>
      </c>
      <c r="Y228" s="12">
        <f>+SUMIF(AGRIFEED!F:F,D:D,AGRIFEED!C:C)</f>
        <v>0</v>
      </c>
      <c r="Z228" s="12">
        <f>SUMIF(AMIP!F:F,D:D,AMIP!C:C)</f>
        <v>0</v>
      </c>
      <c r="AA228" s="12">
        <f>+SUMIF(ISF!G:G,D:D,ISF!D:D)</f>
        <v>0</v>
      </c>
      <c r="AB228" s="124">
        <f>+SUMIF(DISCOI!G:G,D:D,DISCOI!D:D)</f>
        <v>0</v>
      </c>
      <c r="AC228" s="12">
        <f>+SUMIF(MABEL!F:F,D:D,MABEL!C:C)</f>
        <v>0</v>
      </c>
      <c r="AD228" s="12">
        <f>+SUMIF(NMP!F:F,D:D,NMP!C:C)</f>
        <v>0</v>
      </c>
      <c r="AE228" s="12">
        <f>+SUMIF('AMCHO '!F:F,D:D,'AMCHO '!C:C)</f>
        <v>-253425.02</v>
      </c>
      <c r="AF228" s="12">
        <f>+SUMIF(CONFORTIS!G:G,D:D,CONFORTIS!D:D)</f>
        <v>0</v>
      </c>
      <c r="AG228" s="12">
        <f>+SUMIF('IRS IMMO'!G:G,D:D,'IRS IMMO'!D:D)</f>
        <v>-10651736.699999999</v>
      </c>
      <c r="AH228" s="12">
        <f>+SUMIFS(AGRIVETAM!C:C,AGRIVETAM!F:F,D:D)</f>
        <v>13663406.699999999</v>
      </c>
      <c r="AI228" s="12">
        <f>+SUMIF(EUROPAINTS!F:F,D:D,EUROPAINTS!C:C)</f>
        <v>0</v>
      </c>
      <c r="AJ228" s="12">
        <f>+SUMIF('VET ABE'!F:F,D:D,'VET ABE'!D:D)</f>
        <v>-870000</v>
      </c>
      <c r="AK228" s="12">
        <f>SUMIF('VET FIA'!F:F,D:D,'VET FIA'!D:D)</f>
        <v>0</v>
      </c>
      <c r="AL228" s="12">
        <f>+SUMIF('CSS SAKAY'!F:F,D:D,'CSS SAKAY'!C:C)</f>
        <v>0</v>
      </c>
      <c r="AM228" s="12"/>
      <c r="AN228" s="12">
        <f>SUMIF('United Malagasy'!F:F,D:D,'United Malagasy'!C:C)</f>
        <v>1464913.49999997</v>
      </c>
      <c r="AO228" s="12">
        <f>+SUMIF(NUTRIFOOD!E:E,D:D,NUTRIFOOD!C:C)</f>
        <v>0</v>
      </c>
      <c r="AP228" s="12">
        <f>+SUMIF(FERRIS!H:H,D:D,FERRIS!E:E)</f>
        <v>0</v>
      </c>
      <c r="AQ228" s="12">
        <f>+SUMIF(SEM!F:F,D:D,SEM!C:C)</f>
        <v>0</v>
      </c>
      <c r="AR228" s="12">
        <f>+SUMIF(Madatrade!F:F,D:D,Madatrade!C:C)</f>
        <v>-572728054.08000004</v>
      </c>
      <c r="AS228" s="12">
        <f>+SUMIF('FLY TECH'!F:F,D:D,'FLY TECH'!D:D)</f>
        <v>-3740773.28</v>
      </c>
      <c r="AT228" s="12">
        <f>+SUMIFS('FIRST INVESTISSEMENT'!D:D,'FIRST INVESTISSEMENT'!G:G,D:D)</f>
        <v>-53722656.710000001</v>
      </c>
      <c r="AU228" s="164">
        <f t="shared" si="22"/>
        <v>-2826375423.4000001</v>
      </c>
      <c r="AV228" s="165">
        <f t="shared" si="23"/>
        <v>-624880.09763460583</v>
      </c>
    </row>
    <row r="229" spans="1:48" hidden="1" x14ac:dyDescent="0.25">
      <c r="A229" s="11" t="str">
        <f t="shared" si="19"/>
        <v>4</v>
      </c>
      <c r="B229" s="11" t="str">
        <f t="shared" si="20"/>
        <v>44</v>
      </c>
      <c r="C229" s="11" t="str">
        <f t="shared" si="21"/>
        <v>445</v>
      </c>
      <c r="D229" s="23">
        <v>44572000</v>
      </c>
      <c r="E229" s="195" t="str">
        <f t="shared" si="24"/>
        <v>BIL42</v>
      </c>
      <c r="F229" s="24" t="s">
        <v>328</v>
      </c>
      <c r="G229" s="12">
        <f>+SUMIF(AGRIFARM!H:H,D:D,AGRIFARM!L:L)</f>
        <v>0</v>
      </c>
      <c r="H229" s="12">
        <f>+SUMIF(AGRICORP!I:I,D:D,AGRICORP!D:D)</f>
        <v>0</v>
      </c>
      <c r="I229" s="12">
        <f>+SUMIF(SMTP!D:D,D:D,SMTP!F:F)</f>
        <v>-175309204.39030001</v>
      </c>
      <c r="J229" s="12">
        <f>+SUMIF(AGRIVET!G:G,D:D,AGRIVET!D:D)</f>
        <v>0</v>
      </c>
      <c r="K229" s="12">
        <f>+SUMIF(AGRIVAL!G:G,D:D,AGRIVAL!D:D)</f>
        <v>0</v>
      </c>
      <c r="L229" s="12">
        <f>+SUMIF(AGRIKOBA!G:G,D:D,AGRIKOBA!D:D)</f>
        <v>-107859519.44</v>
      </c>
      <c r="M229" s="12">
        <f>+SUMIF(LMOI!F:F,D:D,LMOI!C:C)</f>
        <v>0</v>
      </c>
      <c r="N229" s="12">
        <f>+SUMIF(TARTINE!G:G,D:D,TARTINE!D:D)</f>
        <v>0</v>
      </c>
      <c r="O229" s="12">
        <f>+SUMIF(IDF!F:F,D:D,IDF!C:C)</f>
        <v>0</v>
      </c>
      <c r="P229" s="12">
        <f>+SUMIF(RYA!G:G,D:D,RYA!D:D)</f>
        <v>0</v>
      </c>
      <c r="Q229" s="12">
        <f>+SUMIF('SCI NOAH'!G:G,D:D,'SCI NOAH'!D:D)</f>
        <v>0</v>
      </c>
      <c r="R229" s="12">
        <f>+SUMIF(SIM!F:F,D:D,SIM!C:C)</f>
        <v>0</v>
      </c>
      <c r="S229" s="163">
        <f>+SUMIF('First Energy'!A:A,D:D,'First Energy'!C:C)</f>
        <v>-1420244209.23</v>
      </c>
      <c r="T229" s="163">
        <f>+SUMIF('ID Motors'!G:G,D:D,'ID Motors'!D:D)</f>
        <v>-205392116.59999999</v>
      </c>
      <c r="U229" s="12">
        <f>+SUMIF('ID RENTAL'!G:G,D:D,'ID RENTAL'!D:D)</f>
        <v>0</v>
      </c>
      <c r="V229" s="12">
        <f>+SUMIF('MCM '!G:G,D:D,'MCM '!D:D)</f>
        <v>0</v>
      </c>
      <c r="W229" s="12">
        <f>SUMIF(AGRIMOTORS!G:G,D:D,AGRIMOTORS!D:D)</f>
        <v>0</v>
      </c>
      <c r="X229" s="12">
        <f>+SUMIF(BOVIMA!F:F,D:D,BOVIMA!C:C)</f>
        <v>2160000</v>
      </c>
      <c r="Y229" s="12">
        <f>+SUMIF(AGRIFEED!F:F,D:D,AGRIFEED!C:C)</f>
        <v>0</v>
      </c>
      <c r="Z229" s="12">
        <f>SUMIF(AMIP!F:F,D:D,AMIP!C:C)</f>
        <v>0</v>
      </c>
      <c r="AA229" s="12">
        <f>+SUMIF(ISF!G:G,D:D,ISF!D:D)</f>
        <v>0</v>
      </c>
      <c r="AB229" s="124">
        <f>+SUMIF(DISCOI!G:G,D:D,DISCOI!D:D)</f>
        <v>0</v>
      </c>
      <c r="AC229" s="12">
        <f>+SUMIF(MABEL!F:F,D:D,MABEL!C:C)</f>
        <v>0</v>
      </c>
      <c r="AD229" s="12">
        <f>+SUMIF(NMP!F:F,D:D,NMP!C:C)</f>
        <v>0</v>
      </c>
      <c r="AE229" s="12">
        <f>+SUMIF('AMCHO '!F:F,D:D,'AMCHO '!C:C)</f>
        <v>0</v>
      </c>
      <c r="AF229" s="12">
        <f>+SUMIF(CONFORTIS!G:G,D:D,CONFORTIS!D:D)</f>
        <v>0</v>
      </c>
      <c r="AG229" s="12">
        <f>+SUMIF('IRS IMMO'!G:G,D:D,'IRS IMMO'!D:D)</f>
        <v>0</v>
      </c>
      <c r="AH229" s="12">
        <f>+SUMIFS(AGRIVETAM!C:C,AGRIVETAM!F:F,D:D)</f>
        <v>0</v>
      </c>
      <c r="AI229" s="12">
        <f>+SUMIF(EUROPAINTS!F:F,D:D,EUROPAINTS!C:C)</f>
        <v>0</v>
      </c>
      <c r="AJ229" s="12">
        <f>+SUMIF('VET ABE'!F:F,D:D,'VET ABE'!D:D)</f>
        <v>0</v>
      </c>
      <c r="AK229" s="12">
        <f>SUMIF('VET FIA'!F:F,D:D,'VET FIA'!D:D)</f>
        <v>0</v>
      </c>
      <c r="AL229" s="12">
        <f>+SUMIF('CSS SAKAY'!F:F,D:D,'CSS SAKAY'!C:C)</f>
        <v>0</v>
      </c>
      <c r="AN229" s="12">
        <f>SUMIF('United Malagasy'!F:F,D:D,'United Malagasy'!C:C)</f>
        <v>0</v>
      </c>
      <c r="AO229" s="12">
        <f>+SUMIF(NUTRIFOOD!E:E,D:D,NUTRIFOOD!C:C)</f>
        <v>0</v>
      </c>
      <c r="AP229" s="12">
        <f>+SUMIF(FERRIS!H:H,D:D,FERRIS!E:E)</f>
        <v>0</v>
      </c>
      <c r="AQ229" s="12">
        <f>+SUMIF(SEM!F:F,D:D,SEM!C:C)</f>
        <v>0</v>
      </c>
      <c r="AR229" s="12">
        <f>+SUMIF(Madatrade!F:F,D:D,Madatrade!C:C)</f>
        <v>0</v>
      </c>
      <c r="AS229" s="12">
        <f>+SUMIF('FLY TECH'!F:F,D:D,'FLY TECH'!D:D)</f>
        <v>-320380176.31</v>
      </c>
      <c r="AT229" s="12">
        <f>+SUMIFS('FIRST INVESTISSEMENT'!D:D,'FIRST INVESTISSEMENT'!G:G,D:D)</f>
        <v>0</v>
      </c>
      <c r="AU229" s="164">
        <f t="shared" si="22"/>
        <v>-2227025225.9702997</v>
      </c>
      <c r="AV229" s="165">
        <f t="shared" si="23"/>
        <v>-492370.45054863644</v>
      </c>
    </row>
    <row r="230" spans="1:48" hidden="1" x14ac:dyDescent="0.25">
      <c r="A230" s="11" t="str">
        <f t="shared" si="19"/>
        <v>4</v>
      </c>
      <c r="B230" s="11" t="str">
        <f t="shared" si="20"/>
        <v>44</v>
      </c>
      <c r="C230" s="11" t="str">
        <f t="shared" si="21"/>
        <v>445</v>
      </c>
      <c r="D230" s="23">
        <v>44574000</v>
      </c>
      <c r="E230" s="195" t="str">
        <f t="shared" si="24"/>
        <v>BIL42</v>
      </c>
      <c r="F230" s="24" t="s">
        <v>642</v>
      </c>
      <c r="G230" s="12">
        <f>+SUMIF(AGRIFARM!H:H,D:D,AGRIFARM!L:L)</f>
        <v>0</v>
      </c>
      <c r="H230" s="12">
        <f>+SUMIF(AGRICORP!I:I,D:D,AGRICORP!D:D)</f>
        <v>0</v>
      </c>
      <c r="I230" s="12">
        <f>+SUMIF(SMTP!D:D,D:D,SMTP!F:F)</f>
        <v>0</v>
      </c>
      <c r="J230" s="12">
        <f>+SUMIF(AGRIVET!G:G,D:D,AGRIVET!D:D)</f>
        <v>0</v>
      </c>
      <c r="K230" s="12">
        <f>+SUMIF(AGRIVAL!G:G,D:D,AGRIVAL!D:D)</f>
        <v>-719500</v>
      </c>
      <c r="L230" s="12">
        <f>+SUMIF(AGRIKOBA!G:G,D:D,AGRIKOBA!D:D)</f>
        <v>0</v>
      </c>
      <c r="M230" s="12">
        <f>+SUMIF(LMOI!F:F,D:D,LMOI!C:C)</f>
        <v>0</v>
      </c>
      <c r="N230" s="12">
        <f>+SUMIF(TARTINE!G:G,D:D,TARTINE!D:D)</f>
        <v>0</v>
      </c>
      <c r="O230" s="12">
        <f>+SUMIF(IDF!F:F,D:D,IDF!C:C)</f>
        <v>0</v>
      </c>
      <c r="P230" s="12">
        <f>+SUMIF(RYA!G:G,D:D,RYA!D:D)</f>
        <v>0</v>
      </c>
      <c r="Q230" s="12">
        <f>+SUMIF('SCI NOAH'!G:G,D:D,'SCI NOAH'!D:D)</f>
        <v>0</v>
      </c>
      <c r="R230" s="12">
        <f>+SUMIF(SIM!F:F,D:D,SIM!C:C)</f>
        <v>0</v>
      </c>
      <c r="S230" s="163">
        <f>+SUMIF('First Energy'!A:A,D:D,'First Energy'!C:C)</f>
        <v>0</v>
      </c>
      <c r="T230" s="163">
        <f>+SUMIF('ID Motors'!G:G,D:D,'ID Motors'!D:D)</f>
        <v>0</v>
      </c>
      <c r="U230" s="12">
        <f>+SUMIF('ID RENTAL'!G:G,D:D,'ID RENTAL'!D:D)</f>
        <v>-171116803.13</v>
      </c>
      <c r="V230" s="12">
        <f>+SUMIF('MCM '!G:G,D:D,'MCM '!D:D)</f>
        <v>0</v>
      </c>
      <c r="W230" s="12">
        <f>SUMIF(AGRIMOTORS!G:G,D:D,AGRIMOTORS!D:D)</f>
        <v>0</v>
      </c>
      <c r="X230" s="12">
        <f>+SUMIF(BOVIMA!F:F,D:D,BOVIMA!C:C)</f>
        <v>0</v>
      </c>
      <c r="Y230" s="12">
        <f>+SUMIF(AGRIFEED!F:F,D:D,AGRIFEED!C:C)</f>
        <v>0</v>
      </c>
      <c r="Z230" s="12">
        <f>SUMIF(AMIP!F:F,D:D,AMIP!C:C)</f>
        <v>0</v>
      </c>
      <c r="AA230" s="12">
        <f>+SUMIF(ISF!G:G,D:D,ISF!D:D)</f>
        <v>0</v>
      </c>
      <c r="AB230" s="124">
        <f>+SUMIF(DISCOI!G:G,D:D,DISCOI!D:D)</f>
        <v>0</v>
      </c>
      <c r="AC230" s="12">
        <f>+SUMIF(MABEL!F:F,D:D,MABEL!C:C)</f>
        <v>0</v>
      </c>
      <c r="AD230" s="12">
        <f>+SUMIF(NMP!F:F,D:D,NMP!C:C)</f>
        <v>0</v>
      </c>
      <c r="AE230" s="12">
        <f>+SUMIF('AMCHO '!F:F,D:D,'AMCHO '!C:C)</f>
        <v>0</v>
      </c>
      <c r="AF230" s="12">
        <f>+SUMIF(CONFORTIS!G:G,D:D,CONFORTIS!D:D)</f>
        <v>0</v>
      </c>
      <c r="AG230" s="12">
        <f>+SUMIF('IRS IMMO'!G:G,D:D,'IRS IMMO'!D:D)</f>
        <v>0</v>
      </c>
      <c r="AH230" s="12">
        <f>+SUMIFS(AGRIVETAM!C:C,AGRIVETAM!F:F,D:D)</f>
        <v>0</v>
      </c>
      <c r="AI230" s="12">
        <f>+SUMIF(EUROPAINTS!F:F,D:D,EUROPAINTS!C:C)</f>
        <v>0</v>
      </c>
      <c r="AJ230" s="12">
        <f>+SUMIF('VET ABE'!F:F,D:D,'VET ABE'!D:D)</f>
        <v>0</v>
      </c>
      <c r="AK230" s="12">
        <f>SUMIF('VET FIA'!F:F,D:D,'VET FIA'!D:D)</f>
        <v>0</v>
      </c>
      <c r="AL230" s="12">
        <f>+SUMIF('CSS SAKAY'!F:F,D:D,'CSS SAKAY'!C:C)</f>
        <v>0</v>
      </c>
      <c r="AM230" s="12"/>
      <c r="AN230" s="12">
        <f>SUMIF('United Malagasy'!F:F,D:D,'United Malagasy'!C:C)</f>
        <v>0</v>
      </c>
      <c r="AO230" s="12">
        <f>+SUMIF(NUTRIFOOD!E:E,D:D,NUTRIFOOD!C:C)</f>
        <v>0</v>
      </c>
      <c r="AP230" s="12">
        <f>+SUMIF(FERRIS!H:H,D:D,FERRIS!E:E)</f>
        <v>0</v>
      </c>
      <c r="AQ230" s="12">
        <f>+SUMIF(SEM!F:F,D:D,SEM!C:C)</f>
        <v>0</v>
      </c>
      <c r="AR230" s="12">
        <f>+SUMIF(Madatrade!F:F,D:D,Madatrade!C:C)</f>
        <v>0</v>
      </c>
      <c r="AS230" s="12">
        <f>+SUMIF('FLY TECH'!F:F,D:D,'FLY TECH'!D:D)</f>
        <v>0</v>
      </c>
      <c r="AT230" s="12">
        <f>+SUMIFS('FIRST INVESTISSEMENT'!D:D,'FIRST INVESTISSEMENT'!G:G,D:D)</f>
        <v>0</v>
      </c>
      <c r="AU230" s="164">
        <f t="shared" si="22"/>
        <v>-171836303.13</v>
      </c>
      <c r="AV230" s="165">
        <f t="shared" si="23"/>
        <v>-37991.090988144249</v>
      </c>
    </row>
    <row r="231" spans="1:48" hidden="1" x14ac:dyDescent="0.25">
      <c r="A231" s="11" t="str">
        <f t="shared" si="19"/>
        <v>4</v>
      </c>
      <c r="B231" s="11" t="str">
        <f t="shared" si="20"/>
        <v>44</v>
      </c>
      <c r="C231" s="11" t="str">
        <f t="shared" si="21"/>
        <v>445</v>
      </c>
      <c r="D231" s="23">
        <v>44575000</v>
      </c>
      <c r="E231" s="195" t="str">
        <f t="shared" si="24"/>
        <v>BIL42</v>
      </c>
      <c r="F231" s="24" t="s">
        <v>2105</v>
      </c>
      <c r="G231" s="12">
        <f>+SUMIF(AGRIFARM!H:H,D:D,AGRIFARM!L:L)</f>
        <v>0</v>
      </c>
      <c r="H231" s="12">
        <f>+SUMIF(AGRICORP!I:I,D:D,AGRICORP!D:D)</f>
        <v>0</v>
      </c>
      <c r="I231" s="12">
        <f>+SUMIF(SMTP!D:D,D:D,SMTP!F:F)</f>
        <v>0</v>
      </c>
      <c r="J231" s="12">
        <f>+SUMIF(AGRIVET!G:G,D:D,AGRIVET!D:D)</f>
        <v>0</v>
      </c>
      <c r="K231" s="12">
        <f>+SUMIF(AGRIVAL!G:G,D:D,AGRIVAL!D:D)</f>
        <v>0</v>
      </c>
      <c r="L231" s="12">
        <f>+SUMIF(AGRIKOBA!G:G,D:D,AGRIKOBA!D:D)</f>
        <v>0</v>
      </c>
      <c r="M231" s="12">
        <f>+SUMIF(LMOI!F:F,D:D,LMOI!C:C)</f>
        <v>0</v>
      </c>
      <c r="N231" s="12">
        <f>+SUMIF(TARTINE!G:G,D:D,TARTINE!D:D)</f>
        <v>0</v>
      </c>
      <c r="O231" s="12">
        <f>+SUMIF(IDF!F:F,D:D,IDF!C:C)</f>
        <v>0</v>
      </c>
      <c r="P231" s="12">
        <f>+SUMIF(RYA!G:G,D:D,RYA!D:D)</f>
        <v>0</v>
      </c>
      <c r="Q231" s="12">
        <f>+SUMIF('SCI NOAH'!G:G,D:D,'SCI NOAH'!D:D)</f>
        <v>0</v>
      </c>
      <c r="R231" s="12">
        <f>+SUMIF(SIM!F:F,D:D,SIM!C:C)</f>
        <v>0</v>
      </c>
      <c r="S231" s="163">
        <f>+SUMIF('First Energy'!A:A,D:D,'First Energy'!C:C)</f>
        <v>0</v>
      </c>
      <c r="T231" s="163">
        <f>+SUMIF('ID Motors'!G:G,D:D,'ID Motors'!D:D)</f>
        <v>-2160</v>
      </c>
      <c r="U231" s="12">
        <f>+SUMIF('ID RENTAL'!G:G,D:D,'ID RENTAL'!D:D)</f>
        <v>0</v>
      </c>
      <c r="V231" s="12">
        <f>+SUMIF('MCM '!G:G,D:D,'MCM '!D:D)</f>
        <v>0</v>
      </c>
      <c r="W231" s="12">
        <f>SUMIF(AGRIMOTORS!G:G,D:D,AGRIMOTORS!D:D)</f>
        <v>0</v>
      </c>
      <c r="X231" s="12">
        <f>+SUMIF(BOVIMA!F:F,D:D,BOVIMA!C:C)</f>
        <v>0</v>
      </c>
      <c r="Y231" s="12">
        <f>+SUMIF(AGRIFEED!F:F,D:D,AGRIFEED!C:C)</f>
        <v>0</v>
      </c>
      <c r="Z231" s="12">
        <f>SUMIF(AMIP!F:F,D:D,AMIP!C:C)</f>
        <v>0</v>
      </c>
      <c r="AA231" s="12">
        <f>+SUMIF(ISF!G:G,D:D,ISF!D:D)</f>
        <v>0</v>
      </c>
      <c r="AB231" s="124">
        <f>+SUMIF(DISCOI!G:G,D:D,DISCOI!D:D)</f>
        <v>0</v>
      </c>
      <c r="AC231" s="12">
        <f>+SUMIF(MABEL!F:F,D:D,MABEL!C:C)</f>
        <v>0</v>
      </c>
      <c r="AD231" s="12">
        <f>+SUMIF(NMP!F:F,D:D,NMP!C:C)</f>
        <v>0</v>
      </c>
      <c r="AE231" s="12">
        <f>+SUMIF('AMCHO '!F:F,D:D,'AMCHO '!C:C)</f>
        <v>0</v>
      </c>
      <c r="AF231" s="12">
        <f>+SUMIF(CONFORTIS!G:G,D:D,CONFORTIS!D:D)</f>
        <v>0</v>
      </c>
      <c r="AG231" s="12">
        <f>+SUMIF('IRS IMMO'!G:G,D:D,'IRS IMMO'!D:D)</f>
        <v>0</v>
      </c>
      <c r="AH231" s="12">
        <f>+SUMIFS(AGRIVETAM!C:C,AGRIVETAM!F:F,D:D)</f>
        <v>0</v>
      </c>
      <c r="AI231" s="12">
        <f>+SUMIF(EUROPAINTS!F:F,D:D,EUROPAINTS!C:C)</f>
        <v>0</v>
      </c>
      <c r="AJ231" s="12">
        <f>+SUMIF('VET ABE'!F:F,D:D,'VET ABE'!D:D)</f>
        <v>0</v>
      </c>
      <c r="AK231" s="12">
        <f>SUMIF('VET FIA'!F:F,D:D,'VET FIA'!D:D)</f>
        <v>0</v>
      </c>
      <c r="AL231" s="12">
        <f>+SUMIF('CSS SAKAY'!F:F,D:D,'CSS SAKAY'!C:C)</f>
        <v>0</v>
      </c>
      <c r="AM231" s="12"/>
      <c r="AN231" s="12">
        <f>SUMIF('United Malagasy'!F:F,D:D,'United Malagasy'!C:C)</f>
        <v>0</v>
      </c>
      <c r="AO231" s="12">
        <f>+SUMIF(NUTRIFOOD!E:E,D:D,NUTRIFOOD!C:C)</f>
        <v>0</v>
      </c>
      <c r="AP231" s="12">
        <f>+SUMIF(FERRIS!H:H,D:D,FERRIS!E:E)</f>
        <v>0</v>
      </c>
      <c r="AQ231" s="12">
        <f>+SUMIF(SEM!F:F,D:D,SEM!C:C)</f>
        <v>0</v>
      </c>
      <c r="AR231" s="12">
        <f>+SUMIF(Madatrade!F:F,D:D,Madatrade!C:C)</f>
        <v>0</v>
      </c>
      <c r="AS231" s="12">
        <f>+SUMIF('FLY TECH'!F:F,D:D,'FLY TECH'!D:D)</f>
        <v>0</v>
      </c>
      <c r="AT231" s="12">
        <f>+SUMIFS('FIRST INVESTISSEMENT'!D:D,'FIRST INVESTISSEMENT'!G:G,D:D)</f>
        <v>0</v>
      </c>
      <c r="AU231" s="164">
        <f t="shared" si="22"/>
        <v>-2160</v>
      </c>
      <c r="AV231" s="165">
        <f t="shared" si="23"/>
        <v>-0.47755192028491111</v>
      </c>
    </row>
    <row r="232" spans="1:48" hidden="1" x14ac:dyDescent="0.25">
      <c r="A232" s="11" t="str">
        <f t="shared" si="19"/>
        <v>4</v>
      </c>
      <c r="B232" s="11" t="str">
        <f t="shared" si="20"/>
        <v>44</v>
      </c>
      <c r="C232" s="11" t="str">
        <f t="shared" si="21"/>
        <v>445</v>
      </c>
      <c r="D232" s="23">
        <v>44576000</v>
      </c>
      <c r="E232" s="195" t="str">
        <f t="shared" si="24"/>
        <v>BIL42</v>
      </c>
      <c r="F232" s="24" t="s">
        <v>643</v>
      </c>
      <c r="G232" s="12">
        <f>+SUMIF(AGRIFARM!H:H,D:D,AGRIFARM!L:L)</f>
        <v>0</v>
      </c>
      <c r="H232" s="12">
        <f>+SUMIF(AGRICORP!I:I,D:D,AGRICORP!D:D)</f>
        <v>0</v>
      </c>
      <c r="I232" s="12">
        <f>+SUMIF(SMTP!D:D,D:D,SMTP!F:F)</f>
        <v>0</v>
      </c>
      <c r="J232" s="12">
        <f>+SUMIF(AGRIVET!G:G,D:D,AGRIVET!D:D)</f>
        <v>0</v>
      </c>
      <c r="K232" s="12">
        <f>+SUMIF(AGRIVAL!G:G,D:D,AGRIVAL!D:D)</f>
        <v>0</v>
      </c>
      <c r="L232" s="12">
        <f>+SUMIF(AGRIKOBA!G:G,D:D,AGRIKOBA!D:D)</f>
        <v>0</v>
      </c>
      <c r="M232" s="12">
        <f>+SUMIF(LMOI!F:F,D:D,LMOI!C:C)</f>
        <v>-26118583.329999998</v>
      </c>
      <c r="N232" s="12">
        <f>+SUMIF(TARTINE!G:G,D:D,TARTINE!D:D)</f>
        <v>0</v>
      </c>
      <c r="O232" s="12">
        <f>+SUMIF(IDF!F:F,D:D,IDF!C:C)</f>
        <v>0</v>
      </c>
      <c r="P232" s="12">
        <f>+SUMIF(RYA!G:G,D:D,RYA!D:D)</f>
        <v>0</v>
      </c>
      <c r="Q232" s="12">
        <f>+SUMIF('SCI NOAH'!G:G,D:D,'SCI NOAH'!D:D)</f>
        <v>0</v>
      </c>
      <c r="R232" s="12">
        <f>+SUMIF(SIM!F:F,D:D,SIM!C:C)</f>
        <v>0</v>
      </c>
      <c r="S232" s="163">
        <f>+SUMIF('First Energy'!A:A,D:D,'First Energy'!C:C)</f>
        <v>0</v>
      </c>
      <c r="T232" s="163">
        <f>+SUMIF('ID Motors'!G:G,D:D,'ID Motors'!D:D)</f>
        <v>-48123850</v>
      </c>
      <c r="U232" s="12">
        <f>+SUMIF('ID RENTAL'!G:G,D:D,'ID RENTAL'!D:D)</f>
        <v>0</v>
      </c>
      <c r="V232" s="12">
        <f>+SUMIF('MCM '!G:G,D:D,'MCM '!D:D)</f>
        <v>0</v>
      </c>
      <c r="W232" s="12">
        <f>SUMIF(AGRIMOTORS!G:G,D:D,AGRIMOTORS!D:D)</f>
        <v>0</v>
      </c>
      <c r="X232" s="12">
        <f>+SUMIF(BOVIMA!F:F,D:D,BOVIMA!C:C)</f>
        <v>0</v>
      </c>
      <c r="Y232" s="12">
        <f>+SUMIF(AGRIFEED!F:F,D:D,AGRIFEED!C:C)</f>
        <v>0</v>
      </c>
      <c r="Z232" s="12">
        <f>SUMIF(AMIP!F:F,D:D,AMIP!C:C)</f>
        <v>0</v>
      </c>
      <c r="AA232" s="12">
        <f>+SUMIF(ISF!G:G,D:D,ISF!D:D)</f>
        <v>0</v>
      </c>
      <c r="AB232" s="124">
        <f>+SUMIF(DISCOI!G:G,D:D,DISCOI!D:D)</f>
        <v>0</v>
      </c>
      <c r="AC232" s="12">
        <f>+SUMIF(MABEL!F:F,D:D,MABEL!C:C)</f>
        <v>0</v>
      </c>
      <c r="AD232" s="12">
        <f>+SUMIF(NMP!F:F,D:D,NMP!C:C)</f>
        <v>0</v>
      </c>
      <c r="AE232" s="12">
        <f>+SUMIF('AMCHO '!F:F,D:D,'AMCHO '!C:C)</f>
        <v>0</v>
      </c>
      <c r="AF232" s="12">
        <f>+SUMIF(CONFORTIS!G:G,D:D,CONFORTIS!D:D)</f>
        <v>0</v>
      </c>
      <c r="AG232" s="12">
        <f>+SUMIF('IRS IMMO'!G:G,D:D,'IRS IMMO'!D:D)</f>
        <v>0</v>
      </c>
      <c r="AH232" s="12">
        <f>+SUMIFS(AGRIVETAM!C:C,AGRIVETAM!F:F,D:D)</f>
        <v>0</v>
      </c>
      <c r="AI232" s="12">
        <f>+SUMIF(EUROPAINTS!F:F,D:D,EUROPAINTS!C:C)</f>
        <v>0</v>
      </c>
      <c r="AJ232" s="12">
        <f>+SUMIF('VET ABE'!F:F,D:D,'VET ABE'!D:D)</f>
        <v>0</v>
      </c>
      <c r="AK232" s="12">
        <f>SUMIF('VET FIA'!F:F,D:D,'VET FIA'!D:D)</f>
        <v>0</v>
      </c>
      <c r="AL232" s="12">
        <f>+SUMIF('CSS SAKAY'!F:F,D:D,'CSS SAKAY'!C:C)</f>
        <v>0</v>
      </c>
      <c r="AM232" s="12"/>
      <c r="AN232" s="12">
        <f>SUMIF('United Malagasy'!F:F,D:D,'United Malagasy'!C:C)</f>
        <v>0</v>
      </c>
      <c r="AO232" s="12">
        <f>+SUMIF(NUTRIFOOD!E:E,D:D,NUTRIFOOD!C:C)</f>
        <v>0</v>
      </c>
      <c r="AP232" s="12">
        <f>+SUMIF(FERRIS!H:H,D:D,FERRIS!E:E)</f>
        <v>0</v>
      </c>
      <c r="AQ232" s="12">
        <f>+SUMIF(SEM!F:F,D:D,SEM!C:C)</f>
        <v>0</v>
      </c>
      <c r="AR232" s="12">
        <f>+SUMIF(Madatrade!F:F,D:D,Madatrade!C:C)</f>
        <v>0</v>
      </c>
      <c r="AS232" s="12">
        <f>+SUMIF('FLY TECH'!F:F,D:D,'FLY TECH'!D:D)</f>
        <v>0</v>
      </c>
      <c r="AT232" s="12">
        <f>+SUMIFS('FIRST INVESTISSEMENT'!D:D,'FIRST INVESTISSEMENT'!G:G,D:D)</f>
        <v>0</v>
      </c>
      <c r="AU232" s="164">
        <f t="shared" si="22"/>
        <v>-74242433.329999998</v>
      </c>
      <c r="AV232" s="165">
        <f t="shared" si="23"/>
        <v>-16414.174353410177</v>
      </c>
    </row>
    <row r="233" spans="1:48" hidden="1" x14ac:dyDescent="0.25">
      <c r="A233" s="11" t="str">
        <f t="shared" si="19"/>
        <v>4</v>
      </c>
      <c r="B233" s="11" t="str">
        <f t="shared" si="20"/>
        <v>44</v>
      </c>
      <c r="C233" s="11" t="str">
        <f t="shared" si="21"/>
        <v>445</v>
      </c>
      <c r="D233" s="23">
        <v>44577000</v>
      </c>
      <c r="E233" s="195" t="str">
        <f t="shared" si="24"/>
        <v>BIL21</v>
      </c>
      <c r="F233" s="24" t="s">
        <v>1475</v>
      </c>
      <c r="G233" s="12">
        <f>+SUMIF(AGRIFARM!H:H,D:D,AGRIFARM!L:L)</f>
        <v>0</v>
      </c>
      <c r="H233" s="12">
        <f>+SUMIF(AGRICORP!I:I,D:D,AGRICORP!D:D)</f>
        <v>0</v>
      </c>
      <c r="I233" s="12">
        <f>+SUMIF(SMTP!D:D,D:D,SMTP!F:F)</f>
        <v>0</v>
      </c>
      <c r="J233" s="12">
        <f>+SUMIF(AGRIVET!G:G,D:D,AGRIVET!D:D)</f>
        <v>0</v>
      </c>
      <c r="K233" s="12">
        <f>+SUMIF(AGRIVAL!G:G,D:D,AGRIVAL!D:D)</f>
        <v>0</v>
      </c>
      <c r="L233" s="12">
        <f>+SUMIF(AGRIKOBA!G:G,D:D,AGRIKOBA!D:D)</f>
        <v>49800000</v>
      </c>
      <c r="M233" s="12">
        <f>+SUMIF(LMOI!F:F,D:D,LMOI!C:C)</f>
        <v>0</v>
      </c>
      <c r="N233" s="12">
        <f>+SUMIF(TARTINE!G:G,D:D,TARTINE!D:D)</f>
        <v>0</v>
      </c>
      <c r="O233" s="12">
        <f>+SUMIF(IDF!F:F,D:D,IDF!C:C)</f>
        <v>0</v>
      </c>
      <c r="P233" s="12">
        <f>+SUMIF(RYA!G:G,D:D,RYA!D:D)</f>
        <v>0</v>
      </c>
      <c r="Q233" s="12">
        <f>+SUMIF('SCI NOAH'!G:G,D:D,'SCI NOAH'!D:D)</f>
        <v>0</v>
      </c>
      <c r="R233" s="12">
        <f>+SUMIF(SIM!F:F,D:D,SIM!C:C)</f>
        <v>0</v>
      </c>
      <c r="S233" s="163">
        <f>+SUMIF('First Energy'!A:A,D:D,'First Energy'!C:C)</f>
        <v>0</v>
      </c>
      <c r="T233" s="163">
        <f>+SUMIF('ID Motors'!G:G,D:D,'ID Motors'!D:D)</f>
        <v>0</v>
      </c>
      <c r="U233" s="12">
        <f>+SUMIF('ID RENTAL'!G:G,D:D,'ID RENTAL'!D:D)</f>
        <v>0</v>
      </c>
      <c r="V233" s="12">
        <f>+SUMIF('MCM '!G:G,D:D,'MCM '!D:D)</f>
        <v>0</v>
      </c>
      <c r="W233" s="12">
        <f>SUMIF(AGRIMOTORS!G:G,D:D,AGRIMOTORS!D:D)</f>
        <v>0</v>
      </c>
      <c r="X233" s="12">
        <f>+SUMIF(BOVIMA!F:F,D:D,BOVIMA!C:C)</f>
        <v>0</v>
      </c>
      <c r="Y233" s="12">
        <f>+SUMIF(AGRIFEED!F:F,D:D,AGRIFEED!C:C)</f>
        <v>0</v>
      </c>
      <c r="Z233" s="12">
        <f>SUMIF(AMIP!F:F,D:D,AMIP!C:C)</f>
        <v>0</v>
      </c>
      <c r="AA233" s="12">
        <f>+SUMIF(ISF!G:G,D:D,ISF!D:D)</f>
        <v>0</v>
      </c>
      <c r="AB233" s="124">
        <f>+SUMIF(DISCOI!G:G,D:D,DISCOI!D:D)</f>
        <v>0</v>
      </c>
      <c r="AC233" s="12">
        <f>+SUMIF(MABEL!F:F,D:D,MABEL!C:C)</f>
        <v>0</v>
      </c>
      <c r="AD233" s="12">
        <f>+SUMIF(NMP!F:F,D:D,NMP!C:C)</f>
        <v>0</v>
      </c>
      <c r="AE233" s="12">
        <f>+SUMIF('AMCHO '!F:F,D:D,'AMCHO '!C:C)</f>
        <v>0</v>
      </c>
      <c r="AF233" s="12">
        <f>+SUMIF(CONFORTIS!G:G,D:D,CONFORTIS!D:D)</f>
        <v>0</v>
      </c>
      <c r="AG233" s="12">
        <f>+SUMIF('IRS IMMO'!G:G,D:D,'IRS IMMO'!D:D)</f>
        <v>0</v>
      </c>
      <c r="AH233" s="12">
        <f>+SUMIFS(AGRIVETAM!C:C,AGRIVETAM!F:F,D:D)</f>
        <v>0</v>
      </c>
      <c r="AI233" s="12">
        <f>+SUMIF(EUROPAINTS!F:F,D:D,EUROPAINTS!C:C)</f>
        <v>0</v>
      </c>
      <c r="AJ233" s="12">
        <f>+SUMIF('VET ABE'!F:F,D:D,'VET ABE'!D:D)</f>
        <v>0</v>
      </c>
      <c r="AK233" s="12">
        <f>SUMIF('VET FIA'!F:F,D:D,'VET FIA'!D:D)</f>
        <v>0</v>
      </c>
      <c r="AL233" s="12">
        <f>+SUMIF('CSS SAKAY'!F:F,D:D,'CSS SAKAY'!C:C)</f>
        <v>0</v>
      </c>
      <c r="AM233" s="12"/>
      <c r="AN233" s="12">
        <f>SUMIF('United Malagasy'!F:F,D:D,'United Malagasy'!C:C)</f>
        <v>0</v>
      </c>
      <c r="AO233" s="12">
        <f>+SUMIF(NUTRIFOOD!E:E,D:D,NUTRIFOOD!C:C)</f>
        <v>0</v>
      </c>
      <c r="AP233" s="12">
        <f>+SUMIF(FERRIS!H:H,D:D,FERRIS!E:E)</f>
        <v>0</v>
      </c>
      <c r="AQ233" s="12">
        <f>+SUMIF(SEM!F:F,D:D,SEM!C:C)</f>
        <v>0</v>
      </c>
      <c r="AR233" s="12">
        <f>+SUMIF(Madatrade!F:F,D:D,Madatrade!C:C)</f>
        <v>0</v>
      </c>
      <c r="AS233" s="12">
        <f>+SUMIF('FLY TECH'!F:F,D:D,'FLY TECH'!D:D)</f>
        <v>0</v>
      </c>
      <c r="AT233" s="12">
        <f>+SUMIFS('FIRST INVESTISSEMENT'!D:D,'FIRST INVESTISSEMENT'!G:G,D:D)</f>
        <v>0</v>
      </c>
      <c r="AU233" s="164">
        <f t="shared" si="22"/>
        <v>49800000</v>
      </c>
      <c r="AV233" s="165">
        <f t="shared" si="23"/>
        <v>11010.224828791006</v>
      </c>
    </row>
    <row r="234" spans="1:48" hidden="1" x14ac:dyDescent="0.25">
      <c r="A234" s="11" t="str">
        <f t="shared" si="19"/>
        <v>4</v>
      </c>
      <c r="B234" s="11" t="str">
        <f t="shared" si="20"/>
        <v>44</v>
      </c>
      <c r="C234" s="11" t="str">
        <f t="shared" si="21"/>
        <v>445</v>
      </c>
      <c r="D234" s="23">
        <v>44580000</v>
      </c>
      <c r="E234" s="195" t="str">
        <f t="shared" si="24"/>
        <v>BIL42</v>
      </c>
      <c r="F234" s="24" t="s">
        <v>644</v>
      </c>
      <c r="G234" s="12">
        <f>+SUMIF(AGRIFARM!H:H,D:D,AGRIFARM!L:L)</f>
        <v>0</v>
      </c>
      <c r="H234" s="12">
        <f>+SUMIF(AGRICORP!I:I,D:D,AGRICORP!D:D)</f>
        <v>0</v>
      </c>
      <c r="I234" s="12">
        <f>+SUMIF(SMTP!D:D,D:D,SMTP!F:F)</f>
        <v>0</v>
      </c>
      <c r="J234" s="12">
        <f>+SUMIF(AGRIVET!G:G,D:D,AGRIVET!D:D)</f>
        <v>0</v>
      </c>
      <c r="K234" s="12">
        <f>+SUMIF(AGRIVAL!G:G,D:D,AGRIVAL!D:D)</f>
        <v>0</v>
      </c>
      <c r="L234" s="12">
        <f>+SUMIF(AGRIKOBA!G:G,D:D,AGRIKOBA!D:D)</f>
        <v>1873360.32</v>
      </c>
      <c r="M234" s="12">
        <f>+SUMIF(LMOI!F:F,D:D,LMOI!C:C)</f>
        <v>0</v>
      </c>
      <c r="N234" s="12">
        <f>+SUMIF(TARTINE!G:G,D:D,TARTINE!D:D)</f>
        <v>0</v>
      </c>
      <c r="O234" s="12">
        <f>+SUMIF(IDF!F:F,D:D,IDF!C:C)</f>
        <v>0</v>
      </c>
      <c r="P234" s="12">
        <f>+SUMIF(RYA!G:G,D:D,RYA!D:D)</f>
        <v>0</v>
      </c>
      <c r="Q234" s="12">
        <f>+SUMIF('SCI NOAH'!G:G,D:D,'SCI NOAH'!D:D)</f>
        <v>0</v>
      </c>
      <c r="R234" s="12">
        <f>+SUMIF(SIM!F:F,D:D,SIM!C:C)</f>
        <v>0</v>
      </c>
      <c r="S234" s="163">
        <f>+SUMIF('First Energy'!A:A,D:D,'First Energy'!C:C)</f>
        <v>470609.56</v>
      </c>
      <c r="T234" s="163">
        <f>+SUMIF('ID Motors'!G:G,D:D,'ID Motors'!D:D)</f>
        <v>-118711607.33</v>
      </c>
      <c r="U234" s="12">
        <f>+SUMIF('ID RENTAL'!G:G,D:D,'ID RENTAL'!D:D)</f>
        <v>0</v>
      </c>
      <c r="V234" s="12">
        <f>+SUMIF('MCM '!G:G,D:D,'MCM '!D:D)</f>
        <v>0</v>
      </c>
      <c r="W234" s="12">
        <f>SUMIF(AGRIMOTORS!G:G,D:D,AGRIMOTORS!D:D)</f>
        <v>715819.8</v>
      </c>
      <c r="X234" s="12">
        <f>+SUMIF(BOVIMA!F:F,D:D,BOVIMA!C:C)</f>
        <v>0</v>
      </c>
      <c r="Y234" s="12">
        <f>+SUMIF(AGRIFEED!F:F,D:D,AGRIFEED!C:C)</f>
        <v>0</v>
      </c>
      <c r="Z234" s="12">
        <f>SUMIF(AMIP!F:F,D:D,AMIP!C:C)</f>
        <v>0</v>
      </c>
      <c r="AA234" s="12">
        <f>+SUMIF(ISF!G:G,D:D,ISF!D:D)</f>
        <v>0</v>
      </c>
      <c r="AB234" s="124">
        <f>+SUMIF(DISCOI!G:G,D:D,DISCOI!D:D)</f>
        <v>0</v>
      </c>
      <c r="AC234" s="12">
        <f>+SUMIF(MABEL!F:F,D:D,MABEL!C:C)</f>
        <v>622.38</v>
      </c>
      <c r="AD234" s="12">
        <f>+SUMIF(NMP!F:F,D:D,NMP!C:C)</f>
        <v>0</v>
      </c>
      <c r="AE234" s="12">
        <f>+SUMIF('AMCHO '!F:F,D:D,'AMCHO '!C:C)</f>
        <v>0</v>
      </c>
      <c r="AF234" s="12">
        <f>+SUMIF(CONFORTIS!G:G,D:D,CONFORTIS!D:D)</f>
        <v>0</v>
      </c>
      <c r="AG234" s="12">
        <f>+SUMIF('IRS IMMO'!G:G,D:D,'IRS IMMO'!D:D)</f>
        <v>0</v>
      </c>
      <c r="AH234" s="12">
        <f>+SUMIFS(AGRIVETAM!C:C,AGRIVETAM!F:F,D:D)</f>
        <v>0</v>
      </c>
      <c r="AI234" s="12">
        <f>+SUMIF(EUROPAINTS!F:F,D:D,EUROPAINTS!C:C)</f>
        <v>0</v>
      </c>
      <c r="AJ234" s="12">
        <f>+SUMIF('VET ABE'!F:F,D:D,'VET ABE'!D:D)</f>
        <v>0</v>
      </c>
      <c r="AK234" s="12">
        <f>SUMIF('VET FIA'!F:F,D:D,'VET FIA'!D:D)</f>
        <v>0</v>
      </c>
      <c r="AL234" s="12">
        <f>+SUMIF('CSS SAKAY'!F:F,D:D,'CSS SAKAY'!C:C)</f>
        <v>0</v>
      </c>
      <c r="AM234" s="12"/>
      <c r="AN234" s="12">
        <f>SUMIF('United Malagasy'!F:F,D:D,'United Malagasy'!C:C)</f>
        <v>0</v>
      </c>
      <c r="AO234" s="12">
        <f>+SUMIF(NUTRIFOOD!E:E,D:D,NUTRIFOOD!C:C)</f>
        <v>0</v>
      </c>
      <c r="AP234" s="12">
        <f>+SUMIF(FERRIS!H:H,D:D,FERRIS!E:E)</f>
        <v>0</v>
      </c>
      <c r="AQ234" s="12">
        <f>+SUMIF(SEM!F:F,D:D,SEM!C:C)</f>
        <v>0</v>
      </c>
      <c r="AR234" s="12">
        <f>+SUMIF(Madatrade!F:F,D:D,Madatrade!C:C)</f>
        <v>5669335.2000000002</v>
      </c>
      <c r="AS234" s="12">
        <f>+SUMIF('FLY TECH'!F:F,D:D,'FLY TECH'!D:D)</f>
        <v>0</v>
      </c>
      <c r="AT234" s="12">
        <f>+SUMIFS('FIRST INVESTISSEMENT'!D:D,'FIRST INVESTISSEMENT'!G:G,D:D)</f>
        <v>0</v>
      </c>
      <c r="AU234" s="164">
        <f t="shared" si="22"/>
        <v>-109981860.07000001</v>
      </c>
      <c r="AV234" s="165">
        <f t="shared" si="23"/>
        <v>-24315.763181914303</v>
      </c>
    </row>
    <row r="235" spans="1:48" hidden="1" x14ac:dyDescent="0.25">
      <c r="A235" s="11" t="str">
        <f t="shared" si="19"/>
        <v>4</v>
      </c>
      <c r="B235" s="11" t="str">
        <f t="shared" si="20"/>
        <v>44</v>
      </c>
      <c r="C235" s="11" t="str">
        <f t="shared" si="21"/>
        <v>445</v>
      </c>
      <c r="D235" s="23">
        <v>44581000</v>
      </c>
      <c r="E235" s="195" t="str">
        <f t="shared" si="24"/>
        <v>BIL21</v>
      </c>
      <c r="F235" s="24" t="s">
        <v>3249</v>
      </c>
      <c r="G235" s="12">
        <f>+SUMIF(AGRIFARM!H:H,D:D,AGRIFARM!L:L)</f>
        <v>1761134.13</v>
      </c>
      <c r="H235" s="12">
        <f>+SUMIF(AGRICORP!I:I,D:D,AGRICORP!D:D)</f>
        <v>0</v>
      </c>
      <c r="I235" s="12">
        <f>+SUMIF(SMTP!D:D,D:D,SMTP!F:F)</f>
        <v>0</v>
      </c>
      <c r="J235" s="12">
        <f>+SUMIF(AGRIVET!G:G,D:D,AGRIVET!D:D)</f>
        <v>8886497.3399999999</v>
      </c>
      <c r="K235" s="12">
        <f>+SUMIF(AGRIVAL!G:G,D:D,AGRIVAL!D:D)</f>
        <v>0</v>
      </c>
      <c r="L235" s="12">
        <f>+SUMIF(AGRIKOBA!G:G,D:D,AGRIKOBA!D:D)</f>
        <v>0</v>
      </c>
      <c r="M235" s="12">
        <f>+SUMIF(LMOI!F:F,D:D,LMOI!C:C)</f>
        <v>0</v>
      </c>
      <c r="N235" s="12">
        <f>+SUMIF(TARTINE!G:G,D:D,TARTINE!D:D)</f>
        <v>0</v>
      </c>
      <c r="O235" s="12">
        <f>+SUMIF(IDF!F:F,D:D,IDF!C:C)</f>
        <v>26976120.799999997</v>
      </c>
      <c r="P235" s="12">
        <f>+SUMIF(RYA!G:G,D:D,RYA!D:D)</f>
        <v>-7865544.8399999999</v>
      </c>
      <c r="Q235" s="12">
        <f>+SUMIF('SCI NOAH'!G:G,D:D,'SCI NOAH'!D:D)</f>
        <v>0</v>
      </c>
      <c r="R235" s="12">
        <f>+SUMIF(SIM!F:F,D:D,SIM!C:C)</f>
        <v>344704.28</v>
      </c>
      <c r="S235" s="163">
        <f>+SUMIF('First Energy'!A:A,D:D,'First Energy'!C:C)</f>
        <v>0</v>
      </c>
      <c r="T235" s="163">
        <f>+SUMIF('ID Motors'!G:G,D:D,'ID Motors'!D:D)</f>
        <v>0</v>
      </c>
      <c r="U235" s="12">
        <f>+SUMIF('ID RENTAL'!G:G,D:D,'ID RENTAL'!D:D)</f>
        <v>0</v>
      </c>
      <c r="V235" s="12">
        <f>+SUMIF('MCM '!G:G,D:D,'MCM '!D:D)</f>
        <v>0</v>
      </c>
      <c r="W235" s="12">
        <f>SUMIF(AGRIMOTORS!G:G,D:D,AGRIMOTORS!D:D)</f>
        <v>0</v>
      </c>
      <c r="X235" s="12">
        <f>+SUMIF(BOVIMA!F:F,D:D,BOVIMA!C:C)</f>
        <v>33244060</v>
      </c>
      <c r="Y235" s="12">
        <f>+SUMIF(AGRIFEED!F:F,D:D,AGRIFEED!C:C)</f>
        <v>0</v>
      </c>
      <c r="Z235" s="12">
        <f>SUMIF(AMIP!F:F,D:D,AMIP!C:C)</f>
        <v>0</v>
      </c>
      <c r="AA235" s="12">
        <f>+SUMIF(ISF!G:G,D:D,ISF!D:D)</f>
        <v>0</v>
      </c>
      <c r="AB235" s="124">
        <f>+SUMIF(DISCOI!G:G,D:D,DISCOI!D:D)</f>
        <v>0</v>
      </c>
      <c r="AC235" s="12">
        <f>+SUMIF(MABEL!F:F,D:D,MABEL!C:C)</f>
        <v>0</v>
      </c>
      <c r="AD235" s="12">
        <f>+SUMIF(NMP!F:F,D:D,NMP!C:C)</f>
        <v>0</v>
      </c>
      <c r="AE235" s="12">
        <f>+SUMIF('AMCHO '!F:F,D:D,'AMCHO '!C:C)</f>
        <v>-537208</v>
      </c>
      <c r="AF235" s="12">
        <f>+SUMIF(CONFORTIS!G:G,D:D,CONFORTIS!D:D)</f>
        <v>0</v>
      </c>
      <c r="AG235" s="12">
        <f>+SUMIF('IRS IMMO'!G:G,D:D,'IRS IMMO'!D:D)</f>
        <v>0</v>
      </c>
      <c r="AH235" s="12">
        <f>+SUMIFS(AGRIVETAM!C:C,AGRIVETAM!F:F,D:D)</f>
        <v>-3834903.79</v>
      </c>
      <c r="AI235" s="12">
        <f>+SUMIF(EUROPAINTS!F:F,D:D,EUROPAINTS!C:C)</f>
        <v>0</v>
      </c>
      <c r="AJ235" s="12">
        <f>+SUMIF('VET ABE'!F:F,D:D,'VET ABE'!D:D)</f>
        <v>0</v>
      </c>
      <c r="AK235" s="12">
        <f>SUMIF('VET FIA'!F:F,D:D,'VET FIA'!D:D)</f>
        <v>0</v>
      </c>
      <c r="AL235" s="12">
        <f>+SUMIF('CSS SAKAY'!F:F,D:D,'CSS SAKAY'!C:C)</f>
        <v>0</v>
      </c>
      <c r="AM235" s="12"/>
      <c r="AN235" s="12">
        <f>SUMIF('United Malagasy'!F:F,D:D,'United Malagasy'!C:C)</f>
        <v>0</v>
      </c>
      <c r="AO235" s="12">
        <f>+SUMIF(NUTRIFOOD!E:E,D:D,NUTRIFOOD!C:C)</f>
        <v>138520273.22999999</v>
      </c>
      <c r="AP235" s="12">
        <f>+SUMIF(FERRIS!H:H,D:D,FERRIS!E:E)</f>
        <v>0</v>
      </c>
      <c r="AQ235" s="12">
        <f>+SUMIF(SEM!F:F,D:D,SEM!C:C)</f>
        <v>0</v>
      </c>
      <c r="AR235" s="12">
        <f>+SUMIF(Madatrade!F:F,D:D,Madatrade!C:C)</f>
        <v>0</v>
      </c>
      <c r="AS235" s="12">
        <f>+SUMIF('FLY TECH'!F:F,D:D,'FLY TECH'!D:D)</f>
        <v>0</v>
      </c>
      <c r="AT235" s="12">
        <f>+SUMIFS('FIRST INVESTISSEMENT'!D:D,'FIRST INVESTISSEMENT'!G:G,D:D)</f>
        <v>0</v>
      </c>
      <c r="AU235" s="164">
        <f t="shared" si="22"/>
        <v>197495133.14999998</v>
      </c>
      <c r="AV235" s="165">
        <f t="shared" si="23"/>
        <v>43663.972260512361</v>
      </c>
    </row>
    <row r="236" spans="1:48" hidden="1" x14ac:dyDescent="0.25">
      <c r="A236" s="11" t="str">
        <f t="shared" si="19"/>
        <v>4</v>
      </c>
      <c r="B236" s="11" t="str">
        <f t="shared" si="20"/>
        <v>44</v>
      </c>
      <c r="C236" s="11" t="str">
        <f t="shared" si="21"/>
        <v>445</v>
      </c>
      <c r="D236" s="23">
        <v>44583000</v>
      </c>
      <c r="E236" s="195" t="str">
        <f t="shared" si="24"/>
        <v>BIL21</v>
      </c>
      <c r="F236" s="24" t="s">
        <v>329</v>
      </c>
      <c r="G236" s="12">
        <f>+SUMIF(AGRIFARM!H:H,D:D,AGRIFARM!L:L)</f>
        <v>0</v>
      </c>
      <c r="H236" s="12">
        <f>+SUMIF(AGRICORP!I:I,D:D,AGRICORP!D:D)</f>
        <v>0</v>
      </c>
      <c r="I236" s="12">
        <f>+SUMIF(SMTP!D:D,D:D,SMTP!F:F)</f>
        <v>1386154.75</v>
      </c>
      <c r="J236" s="12">
        <f>+SUMIF(AGRIVET!G:G,D:D,AGRIVET!D:D)</f>
        <v>0</v>
      </c>
      <c r="K236" s="12">
        <f>+SUMIF(AGRIVAL!G:G,D:D,AGRIVAL!D:D)</f>
        <v>320554.06</v>
      </c>
      <c r="L236" s="12">
        <f>+SUMIF(AGRIKOBA!G:G,D:D,AGRIKOBA!D:D)</f>
        <v>0</v>
      </c>
      <c r="M236" s="12">
        <f>+SUMIF(LMOI!F:F,D:D,LMOI!C:C)</f>
        <v>0</v>
      </c>
      <c r="N236" s="12">
        <f>+SUMIF(TARTINE!G:G,D:D,TARTINE!D:D)</f>
        <v>0</v>
      </c>
      <c r="O236" s="12">
        <f>+SUMIF(IDF!F:F,D:D,IDF!C:C)</f>
        <v>0</v>
      </c>
      <c r="P236" s="12">
        <f>+SUMIF(RYA!G:G,D:D,RYA!D:D)</f>
        <v>0</v>
      </c>
      <c r="Q236" s="12">
        <f>+SUMIF('SCI NOAH'!G:G,D:D,'SCI NOAH'!D:D)</f>
        <v>0</v>
      </c>
      <c r="R236" s="12">
        <f>+SUMIF(SIM!F:F,D:D,SIM!C:C)</f>
        <v>0</v>
      </c>
      <c r="S236" s="163">
        <f>+SUMIF('First Energy'!A:A,D:D,'First Energy'!C:C)</f>
        <v>5449645.7599999998</v>
      </c>
      <c r="T236" s="163">
        <f>+SUMIF('ID Motors'!G:G,D:D,'ID Motors'!D:D)</f>
        <v>9894667.4600000009</v>
      </c>
      <c r="U236" s="12">
        <f>+SUMIF('ID RENTAL'!G:G,D:D,'ID RENTAL'!D:D)</f>
        <v>211552487.47</v>
      </c>
      <c r="V236" s="12">
        <f>+SUMIF('MCM '!G:G,D:D,'MCM '!D:D)</f>
        <v>0</v>
      </c>
      <c r="W236" s="12">
        <f>SUMIF(AGRIMOTORS!G:G,D:D,AGRIMOTORS!D:D)</f>
        <v>0</v>
      </c>
      <c r="X236" s="12">
        <f>+SUMIF(BOVIMA!F:F,D:D,BOVIMA!C:C)</f>
        <v>0</v>
      </c>
      <c r="Y236" s="12">
        <f>+SUMIF(AGRIFEED!F:F,D:D,AGRIFEED!C:C)</f>
        <v>1833333.33</v>
      </c>
      <c r="Z236" s="12">
        <f>SUMIF(AMIP!F:F,D:D,AMIP!C:C)</f>
        <v>0</v>
      </c>
      <c r="AA236" s="12">
        <f>+SUMIF(ISF!G:G,D:D,ISF!D:D)</f>
        <v>0</v>
      </c>
      <c r="AB236" s="124">
        <f>+SUMIF(DISCOI!G:G,D:D,DISCOI!D:D)</f>
        <v>0</v>
      </c>
      <c r="AC236" s="12">
        <f>+SUMIF(MABEL!F:F,D:D,MABEL!C:C)</f>
        <v>0</v>
      </c>
      <c r="AD236" s="12">
        <f>+SUMIF(NMP!F:F,D:D,NMP!C:C)</f>
        <v>0</v>
      </c>
      <c r="AE236" s="12">
        <f>+SUMIF('AMCHO '!F:F,D:D,'AMCHO '!C:C)</f>
        <v>0</v>
      </c>
      <c r="AF236" s="12">
        <f>+SUMIF(CONFORTIS!G:G,D:D,CONFORTIS!D:D)</f>
        <v>0</v>
      </c>
      <c r="AG236" s="12">
        <f>+SUMIF('IRS IMMO'!G:G,D:D,'IRS IMMO'!D:D)</f>
        <v>1635235.49</v>
      </c>
      <c r="AH236" s="12">
        <f>+SUMIFS(AGRIVETAM!C:C,AGRIVETAM!F:F,D:D)</f>
        <v>0</v>
      </c>
      <c r="AI236" s="12">
        <f>+SUMIF(EUROPAINTS!F:F,D:D,EUROPAINTS!C:C)</f>
        <v>0</v>
      </c>
      <c r="AJ236" s="12">
        <f>+SUMIF('VET ABE'!F:F,D:D,'VET ABE'!D:D)</f>
        <v>0</v>
      </c>
      <c r="AK236" s="12">
        <f>SUMIF('VET FIA'!F:F,D:D,'VET FIA'!D:D)</f>
        <v>126228</v>
      </c>
      <c r="AL236" s="12">
        <f>+SUMIF('CSS SAKAY'!F:F,D:D,'CSS SAKAY'!C:C)</f>
        <v>0</v>
      </c>
      <c r="AN236" s="12">
        <f>SUMIF('United Malagasy'!F:F,D:D,'United Malagasy'!C:C)</f>
        <v>0</v>
      </c>
      <c r="AO236" s="12">
        <f>+SUMIF(NUTRIFOOD!E:E,D:D,NUTRIFOOD!C:C)</f>
        <v>0</v>
      </c>
      <c r="AP236" s="12">
        <f>+SUMIF(FERRIS!H:H,D:D,FERRIS!E:E)</f>
        <v>-137749107.24000001</v>
      </c>
      <c r="AQ236" s="12">
        <f>+SUMIF(SEM!F:F,D:D,SEM!C:C)</f>
        <v>0</v>
      </c>
      <c r="AR236" s="12">
        <f>+SUMIF(Madatrade!F:F,D:D,Madatrade!C:C)</f>
        <v>0</v>
      </c>
      <c r="AS236" s="12">
        <f>+SUMIF('FLY TECH'!F:F,D:D,'FLY TECH'!D:D)</f>
        <v>69267142.409999996</v>
      </c>
      <c r="AT236" s="12">
        <f>+SUMIFS('FIRST INVESTISSEMENT'!D:D,'FIRST INVESTISSEMENT'!G:G,D:D)</f>
        <v>0</v>
      </c>
      <c r="AU236" s="164">
        <f t="shared" si="22"/>
        <v>163716341.49000001</v>
      </c>
      <c r="AV236" s="165">
        <f t="shared" si="23"/>
        <v>36195.857991004523</v>
      </c>
    </row>
    <row r="237" spans="1:48" hidden="1" x14ac:dyDescent="0.25">
      <c r="A237" s="11" t="str">
        <f t="shared" si="19"/>
        <v>4</v>
      </c>
      <c r="B237" s="11" t="str">
        <f t="shared" si="20"/>
        <v>44</v>
      </c>
      <c r="C237" s="11" t="str">
        <f t="shared" si="21"/>
        <v>445</v>
      </c>
      <c r="D237" s="23">
        <v>44584000</v>
      </c>
      <c r="E237" s="195" t="str">
        <f t="shared" si="24"/>
        <v>BIL42</v>
      </c>
      <c r="F237" s="24" t="s">
        <v>2787</v>
      </c>
      <c r="G237" s="12">
        <f>+SUMIF(AGRIFARM!H:H,D:D,AGRIFARM!L:L)</f>
        <v>0</v>
      </c>
      <c r="H237" s="12">
        <f>+SUMIF(AGRICORP!I:I,D:D,AGRICORP!D:D)</f>
        <v>0</v>
      </c>
      <c r="I237" s="12">
        <f>+SUMIF(SMTP!D:D,D:D,SMTP!F:F)</f>
        <v>0</v>
      </c>
      <c r="J237" s="12">
        <f>+SUMIF(AGRIVET!G:G,D:D,AGRIVET!D:D)</f>
        <v>0</v>
      </c>
      <c r="K237" s="12">
        <f>+SUMIF(AGRIVAL!G:G,D:D,AGRIVAL!D:D)</f>
        <v>292600</v>
      </c>
      <c r="L237" s="12">
        <f>+SUMIF(AGRIKOBA!G:G,D:D,AGRIKOBA!D:D)</f>
        <v>0</v>
      </c>
      <c r="M237" s="12">
        <f>+SUMIF(LMOI!F:F,D:D,LMOI!C:C)</f>
        <v>0</v>
      </c>
      <c r="N237" s="12">
        <f>+SUMIF(TARTINE!G:G,D:D,TARTINE!D:D)</f>
        <v>0</v>
      </c>
      <c r="O237" s="12">
        <f>+SUMIF(IDF!F:F,D:D,IDF!C:C)</f>
        <v>0</v>
      </c>
      <c r="P237" s="12">
        <f>+SUMIF(RYA!G:G,D:D,RYA!D:D)</f>
        <v>0</v>
      </c>
      <c r="Q237" s="12">
        <f>+SUMIF('SCI NOAH'!G:G,D:D,'SCI NOAH'!D:D)</f>
        <v>0</v>
      </c>
      <c r="R237" s="12">
        <f>+SUMIF(SIM!F:F,D:D,SIM!C:C)</f>
        <v>0</v>
      </c>
      <c r="S237" s="163">
        <f>+SUMIF('First Energy'!A:A,D:D,'First Energy'!C:C)</f>
        <v>0</v>
      </c>
      <c r="T237" s="163">
        <f>+SUMIF('ID Motors'!G:G,D:D,'ID Motors'!D:D)</f>
        <v>0</v>
      </c>
      <c r="U237" s="12">
        <f>+SUMIF('ID RENTAL'!G:G,D:D,'ID RENTAL'!D:D)</f>
        <v>0</v>
      </c>
      <c r="V237" s="12">
        <f>+SUMIF('MCM '!G:G,D:D,'MCM '!D:D)</f>
        <v>0</v>
      </c>
      <c r="W237" s="12">
        <f>SUMIF(AGRIMOTORS!G:G,D:D,AGRIMOTORS!D:D)</f>
        <v>-4437916.67</v>
      </c>
      <c r="X237" s="12">
        <f>+SUMIF(BOVIMA!F:F,D:D,BOVIMA!C:C)</f>
        <v>0</v>
      </c>
      <c r="Y237" s="12">
        <f>+SUMIF(AGRIFEED!F:F,D:D,AGRIFEED!C:C)</f>
        <v>0</v>
      </c>
      <c r="Z237" s="12">
        <f>SUMIF(AMIP!F:F,D:D,AMIP!C:C)</f>
        <v>0</v>
      </c>
      <c r="AA237" s="12">
        <f>+SUMIF(ISF!G:G,D:D,ISF!D:D)</f>
        <v>0</v>
      </c>
      <c r="AB237" s="124">
        <f>+SUMIF(DISCOI!G:G,D:D,DISCOI!D:D)</f>
        <v>0</v>
      </c>
      <c r="AC237" s="12">
        <f>+SUMIF(MABEL!F:F,D:D,MABEL!C:C)</f>
        <v>0</v>
      </c>
      <c r="AD237" s="12">
        <f>+SUMIF(NMP!F:F,D:D,NMP!C:C)</f>
        <v>0</v>
      </c>
      <c r="AE237" s="12">
        <f>+SUMIF('AMCHO '!F:F,D:D,'AMCHO '!C:C)</f>
        <v>0</v>
      </c>
      <c r="AF237" s="12">
        <f>+SUMIF(CONFORTIS!G:G,D:D,CONFORTIS!D:D)</f>
        <v>0</v>
      </c>
      <c r="AG237" s="12">
        <f>+SUMIF('IRS IMMO'!G:G,D:D,'IRS IMMO'!D:D)</f>
        <v>0</v>
      </c>
      <c r="AH237" s="12">
        <f>+SUMIFS(AGRIVETAM!C:C,AGRIVETAM!F:F,D:D)</f>
        <v>0</v>
      </c>
      <c r="AI237" s="12">
        <f>+SUMIF(EUROPAINTS!F:F,D:D,EUROPAINTS!C:C)</f>
        <v>0</v>
      </c>
      <c r="AJ237" s="12">
        <f>+SUMIF('VET ABE'!F:F,D:D,'VET ABE'!D:D)</f>
        <v>0</v>
      </c>
      <c r="AK237" s="12">
        <f>SUMIF('VET FIA'!F:F,D:D,'VET FIA'!D:D)</f>
        <v>0</v>
      </c>
      <c r="AL237" s="12">
        <f>+SUMIF('CSS SAKAY'!F:F,D:D,'CSS SAKAY'!C:C)</f>
        <v>0</v>
      </c>
      <c r="AM237" s="12"/>
      <c r="AN237" s="12">
        <f>SUMIF('United Malagasy'!F:F,D:D,'United Malagasy'!C:C)</f>
        <v>-2261412</v>
      </c>
      <c r="AO237" s="12">
        <f>+SUMIF(NUTRIFOOD!E:E,D:D,NUTRIFOOD!C:C)</f>
        <v>0</v>
      </c>
      <c r="AP237" s="12">
        <f>+SUMIF(FERRIS!H:H,D:D,FERRIS!E:E)</f>
        <v>0</v>
      </c>
      <c r="AQ237" s="12">
        <f>+SUMIF(SEM!F:F,D:D,SEM!C:C)</f>
        <v>0</v>
      </c>
      <c r="AR237" s="12">
        <f>+SUMIF(Madatrade!F:F,D:D,Madatrade!C:C)</f>
        <v>0</v>
      </c>
      <c r="AS237" s="12">
        <f>+SUMIF('FLY TECH'!F:F,D:D,'FLY TECH'!D:D)</f>
        <v>-41360542.740000002</v>
      </c>
      <c r="AT237" s="12">
        <f>+SUMIFS('FIRST INVESTISSEMENT'!D:D,'FIRST INVESTISSEMENT'!G:G,D:D)</f>
        <v>0</v>
      </c>
      <c r="AU237" s="164">
        <f t="shared" si="22"/>
        <v>-47767271.410000004</v>
      </c>
      <c r="AV237" s="165">
        <f t="shared" si="23"/>
        <v>-10560.81119843335</v>
      </c>
    </row>
    <row r="238" spans="1:48" hidden="1" x14ac:dyDescent="0.25">
      <c r="A238" s="11" t="str">
        <f t="shared" si="19"/>
        <v>4</v>
      </c>
      <c r="B238" s="11" t="str">
        <f t="shared" si="20"/>
        <v>44</v>
      </c>
      <c r="C238" s="11" t="str">
        <f t="shared" si="21"/>
        <v>445</v>
      </c>
      <c r="D238" s="23">
        <v>44587000</v>
      </c>
      <c r="E238" s="195" t="str">
        <f t="shared" si="24"/>
        <v>BIL21</v>
      </c>
      <c r="F238" s="24" t="s">
        <v>1779</v>
      </c>
      <c r="G238" s="12">
        <f>+SUMIF(AGRIFARM!H:H,D:D,AGRIFARM!L:L)</f>
        <v>0</v>
      </c>
      <c r="H238" s="12">
        <f>+SUMIF(AGRICORP!I:I,D:D,AGRICORP!D:D)</f>
        <v>0</v>
      </c>
      <c r="I238" s="12">
        <f>+SUMIF(SMTP!D:D,D:D,SMTP!F:F)</f>
        <v>356487748.44</v>
      </c>
      <c r="J238" s="12">
        <f>+SUMIF(AGRIVET!G:G,D:D,AGRIVET!D:D)</f>
        <v>0</v>
      </c>
      <c r="K238" s="12">
        <f>+SUMIF(AGRIVAL!G:G,D:D,AGRIVAL!D:D)</f>
        <v>0</v>
      </c>
      <c r="L238" s="12">
        <f>+SUMIF(AGRIKOBA!G:G,D:D,AGRIKOBA!D:D)</f>
        <v>0</v>
      </c>
      <c r="M238" s="12">
        <f>+SUMIF(LMOI!F:F,D:D,LMOI!C:C)</f>
        <v>0</v>
      </c>
      <c r="N238" s="12">
        <f>+SUMIF(TARTINE!G:G,D:D,TARTINE!D:D)</f>
        <v>0</v>
      </c>
      <c r="O238" s="12">
        <f>+SUMIF(IDF!F:F,D:D,IDF!C:C)</f>
        <v>0</v>
      </c>
      <c r="P238" s="12">
        <f>+SUMIF(RYA!G:G,D:D,RYA!D:D)</f>
        <v>0</v>
      </c>
      <c r="Q238" s="12">
        <f>+SUMIF('SCI NOAH'!G:G,D:D,'SCI NOAH'!D:D)</f>
        <v>0</v>
      </c>
      <c r="R238" s="12">
        <f>+SUMIF(SIM!F:F,D:D,SIM!C:C)</f>
        <v>0</v>
      </c>
      <c r="S238" s="163">
        <f>+SUMIF('First Energy'!A:A,D:D,'First Energy'!C:C)</f>
        <v>0</v>
      </c>
      <c r="T238" s="163">
        <f>+SUMIF('ID Motors'!G:G,D:D,'ID Motors'!D:D)</f>
        <v>0</v>
      </c>
      <c r="U238" s="12">
        <f>+SUMIF('ID RENTAL'!G:G,D:D,'ID RENTAL'!D:D)</f>
        <v>0</v>
      </c>
      <c r="V238" s="12">
        <f>+SUMIF('MCM '!G:G,D:D,'MCM '!D:D)</f>
        <v>0</v>
      </c>
      <c r="W238" s="12">
        <f>SUMIF(AGRIMOTORS!G:G,D:D,AGRIMOTORS!D:D)</f>
        <v>0</v>
      </c>
      <c r="X238" s="12">
        <f>+SUMIF(BOVIMA!F:F,D:D,BOVIMA!C:C)</f>
        <v>0</v>
      </c>
      <c r="Y238" s="12">
        <f>+SUMIF(AGRIFEED!F:F,D:D,AGRIFEED!C:C)</f>
        <v>0</v>
      </c>
      <c r="Z238" s="12">
        <f>SUMIF(AMIP!F:F,D:D,AMIP!C:C)</f>
        <v>0</v>
      </c>
      <c r="AA238" s="12">
        <f>+SUMIF(ISF!G:G,D:D,ISF!D:D)</f>
        <v>0</v>
      </c>
      <c r="AB238" s="124">
        <f>+SUMIF(DISCOI!G:G,D:D,DISCOI!D:D)</f>
        <v>0</v>
      </c>
      <c r="AC238" s="12">
        <f>+SUMIF(MABEL!F:F,D:D,MABEL!C:C)</f>
        <v>0</v>
      </c>
      <c r="AD238" s="12">
        <f>+SUMIF(NMP!F:F,D:D,NMP!C:C)</f>
        <v>0</v>
      </c>
      <c r="AE238" s="12">
        <f>+SUMIF('AMCHO '!F:F,D:D,'AMCHO '!C:C)</f>
        <v>0</v>
      </c>
      <c r="AF238" s="12">
        <f>+SUMIF(CONFORTIS!G:G,D:D,CONFORTIS!D:D)</f>
        <v>0</v>
      </c>
      <c r="AG238" s="12">
        <f>+SUMIF('IRS IMMO'!G:G,D:D,'IRS IMMO'!D:D)</f>
        <v>0</v>
      </c>
      <c r="AH238" s="12">
        <f>+SUMIFS(AGRIVETAM!C:C,AGRIVETAM!F:F,D:D)</f>
        <v>0</v>
      </c>
      <c r="AI238" s="12">
        <f>+SUMIF(EUROPAINTS!F:F,D:D,EUROPAINTS!C:C)</f>
        <v>0</v>
      </c>
      <c r="AJ238" s="12">
        <f>+SUMIF('VET ABE'!F:F,D:D,'VET ABE'!D:D)</f>
        <v>0</v>
      </c>
      <c r="AK238" s="12">
        <f>SUMIF('VET FIA'!F:F,D:D,'VET FIA'!D:D)</f>
        <v>0</v>
      </c>
      <c r="AL238" s="12">
        <f>+SUMIF('CSS SAKAY'!F:F,D:D,'CSS SAKAY'!C:C)</f>
        <v>0</v>
      </c>
      <c r="AM238" s="12"/>
      <c r="AN238" s="12">
        <f>SUMIF('United Malagasy'!F:F,D:D,'United Malagasy'!C:C)</f>
        <v>0</v>
      </c>
      <c r="AO238" s="12">
        <f>+SUMIF(NUTRIFOOD!E:E,D:D,NUTRIFOOD!C:C)</f>
        <v>0</v>
      </c>
      <c r="AP238" s="12">
        <f>+SUMIF(FERRIS!H:H,D:D,FERRIS!E:E)</f>
        <v>0</v>
      </c>
      <c r="AQ238" s="12">
        <f>+SUMIF(SEM!F:F,D:D,SEM!C:C)</f>
        <v>0</v>
      </c>
      <c r="AR238" s="12">
        <f>+SUMIF(Madatrade!F:F,D:D,Madatrade!C:C)</f>
        <v>0</v>
      </c>
      <c r="AS238" s="12">
        <f>+SUMIF('FLY TECH'!F:F,D:D,'FLY TECH'!D:D)</f>
        <v>0</v>
      </c>
      <c r="AT238" s="12">
        <f>+SUMIFS('FIRST INVESTISSEMENT'!D:D,'FIRST INVESTISSEMENT'!G:G,D:D)</f>
        <v>0</v>
      </c>
      <c r="AU238" s="164">
        <f t="shared" si="22"/>
        <v>356487748.44</v>
      </c>
      <c r="AV238" s="165">
        <f t="shared" si="23"/>
        <v>78815.467048873295</v>
      </c>
    </row>
    <row r="239" spans="1:48" hidden="1" x14ac:dyDescent="0.25">
      <c r="A239" s="11" t="str">
        <f t="shared" si="19"/>
        <v>4</v>
      </c>
      <c r="B239" s="11" t="str">
        <f t="shared" si="20"/>
        <v>44</v>
      </c>
      <c r="C239" s="11" t="str">
        <f t="shared" si="21"/>
        <v>446</v>
      </c>
      <c r="D239" s="23">
        <v>44600000</v>
      </c>
      <c r="E239" s="195" t="str">
        <f t="shared" si="24"/>
        <v>BIL21</v>
      </c>
      <c r="F239" s="24" t="s">
        <v>2107</v>
      </c>
      <c r="G239" s="12">
        <f>+SUMIF(AGRIFARM!H:H,D:D,AGRIFARM!L:L)</f>
        <v>0</v>
      </c>
      <c r="H239" s="12">
        <f>+SUMIF(AGRICORP!I:I,D:D,AGRICORP!D:D)</f>
        <v>0</v>
      </c>
      <c r="I239" s="12">
        <f>+SUMIF(SMTP!D:D,D:D,SMTP!F:F)</f>
        <v>0</v>
      </c>
      <c r="J239" s="12">
        <f>+SUMIF(AGRIVET!G:G,D:D,AGRIVET!D:D)</f>
        <v>0</v>
      </c>
      <c r="K239" s="12">
        <f>+SUMIF(AGRIVAL!G:G,D:D,AGRIVAL!D:D)</f>
        <v>0</v>
      </c>
      <c r="L239" s="12">
        <f>+SUMIF(AGRIKOBA!G:G,D:D,AGRIKOBA!D:D)</f>
        <v>0</v>
      </c>
      <c r="M239" s="12">
        <f>+SUMIF(LMOI!F:F,D:D,LMOI!C:C)</f>
        <v>0</v>
      </c>
      <c r="N239" s="12">
        <f>+SUMIF(TARTINE!G:G,D:D,TARTINE!D:D)</f>
        <v>0</v>
      </c>
      <c r="O239" s="12">
        <f>+SUMIF(IDF!F:F,D:D,IDF!C:C)</f>
        <v>0</v>
      </c>
      <c r="P239" s="12">
        <f>+SUMIF(RYA!G:G,D:D,RYA!D:D)</f>
        <v>0</v>
      </c>
      <c r="Q239" s="12">
        <f>+SUMIF('SCI NOAH'!G:G,D:D,'SCI NOAH'!D:D)</f>
        <v>0</v>
      </c>
      <c r="R239" s="12">
        <f>+SUMIF(SIM!F:F,D:D,SIM!C:C)</f>
        <v>0</v>
      </c>
      <c r="S239" s="163">
        <f>+SUMIF('First Energy'!A:A,D:D,'First Energy'!C:C)</f>
        <v>0</v>
      </c>
      <c r="T239" s="163">
        <f>+SUMIF('ID Motors'!G:G,D:D,'ID Motors'!D:D)</f>
        <v>77776425.769999996</v>
      </c>
      <c r="U239" s="12">
        <f>+SUMIF('ID RENTAL'!G:G,D:D,'ID RENTAL'!D:D)</f>
        <v>0</v>
      </c>
      <c r="V239" s="12">
        <f>+SUMIF('MCM '!G:G,D:D,'MCM '!D:D)</f>
        <v>0</v>
      </c>
      <c r="W239" s="12">
        <f>SUMIF(AGRIMOTORS!G:G,D:D,AGRIMOTORS!D:D)</f>
        <v>0</v>
      </c>
      <c r="X239" s="12">
        <f>+SUMIF(BOVIMA!F:F,D:D,BOVIMA!C:C)</f>
        <v>0</v>
      </c>
      <c r="Y239" s="12">
        <f>+SUMIF(AGRIFEED!F:F,D:D,AGRIFEED!C:C)</f>
        <v>0</v>
      </c>
      <c r="Z239" s="12">
        <f>SUMIF(AMIP!F:F,D:D,AMIP!C:C)</f>
        <v>0</v>
      </c>
      <c r="AA239" s="12">
        <f>+SUMIF(ISF!G:G,D:D,ISF!D:D)</f>
        <v>0</v>
      </c>
      <c r="AB239" s="124">
        <f>+SUMIF(DISCOI!G:G,D:D,DISCOI!D:D)</f>
        <v>0</v>
      </c>
      <c r="AC239" s="12">
        <f>+SUMIF(MABEL!F:F,D:D,MABEL!C:C)</f>
        <v>0</v>
      </c>
      <c r="AD239" s="12">
        <f>+SUMIF(NMP!F:F,D:D,NMP!C:C)</f>
        <v>0</v>
      </c>
      <c r="AE239" s="12">
        <f>+SUMIF('AMCHO '!F:F,D:D,'AMCHO '!C:C)</f>
        <v>0</v>
      </c>
      <c r="AF239" s="12">
        <f>+SUMIF(CONFORTIS!G:G,D:D,CONFORTIS!D:D)</f>
        <v>0</v>
      </c>
      <c r="AG239" s="12">
        <f>+SUMIF('IRS IMMO'!G:G,D:D,'IRS IMMO'!D:D)</f>
        <v>0</v>
      </c>
      <c r="AH239" s="12">
        <f>+SUMIFS(AGRIVETAM!C:C,AGRIVETAM!F:F,D:D)</f>
        <v>0</v>
      </c>
      <c r="AI239" s="12">
        <f>+SUMIF(EUROPAINTS!F:F,D:D,EUROPAINTS!C:C)</f>
        <v>0</v>
      </c>
      <c r="AJ239" s="12">
        <f>+SUMIF('VET ABE'!F:F,D:D,'VET ABE'!D:D)</f>
        <v>0</v>
      </c>
      <c r="AK239" s="12">
        <f>SUMIF('VET FIA'!F:F,D:D,'VET FIA'!D:D)</f>
        <v>0</v>
      </c>
      <c r="AL239" s="12">
        <f>+SUMIF('CSS SAKAY'!F:F,D:D,'CSS SAKAY'!C:C)</f>
        <v>0</v>
      </c>
      <c r="AM239" s="12"/>
      <c r="AN239" s="12">
        <f>SUMIF('United Malagasy'!F:F,D:D,'United Malagasy'!C:C)</f>
        <v>0</v>
      </c>
      <c r="AO239" s="12">
        <f>+SUMIF(NUTRIFOOD!E:E,D:D,NUTRIFOOD!C:C)</f>
        <v>0</v>
      </c>
      <c r="AP239" s="12">
        <f>+SUMIF(FERRIS!H:H,D:D,FERRIS!E:E)</f>
        <v>0</v>
      </c>
      <c r="AQ239" s="12">
        <f>+SUMIF(SEM!F:F,D:D,SEM!C:C)</f>
        <v>0</v>
      </c>
      <c r="AR239" s="12">
        <f>+SUMIF(Madatrade!F:F,D:D,Madatrade!C:C)</f>
        <v>0</v>
      </c>
      <c r="AS239" s="12">
        <f>+SUMIF('FLY TECH'!F:F,D:D,'FLY TECH'!D:D)</f>
        <v>0</v>
      </c>
      <c r="AT239" s="12">
        <f>+SUMIFS('FIRST INVESTISSEMENT'!D:D,'FIRST INVESTISSEMENT'!G:G,D:D)</f>
        <v>0</v>
      </c>
      <c r="AU239" s="164">
        <f t="shared" si="22"/>
        <v>77776425.769999996</v>
      </c>
      <c r="AV239" s="165">
        <f t="shared" si="23"/>
        <v>17195.500684889048</v>
      </c>
    </row>
    <row r="240" spans="1:48" hidden="1" x14ac:dyDescent="0.25">
      <c r="A240" s="11" t="str">
        <f t="shared" si="19"/>
        <v>4</v>
      </c>
      <c r="B240" s="11" t="str">
        <f t="shared" si="20"/>
        <v>44</v>
      </c>
      <c r="C240" s="11" t="str">
        <f t="shared" si="21"/>
        <v>448</v>
      </c>
      <c r="D240" s="22">
        <v>44860000</v>
      </c>
      <c r="E240" s="195" t="str">
        <f t="shared" si="24"/>
        <v>BIL42</v>
      </c>
      <c r="F240" s="81" t="s">
        <v>1781</v>
      </c>
      <c r="G240" s="12">
        <f>+SUMIF(AGRIFARM!H:H,D:D,AGRIFARM!L:L)</f>
        <v>0</v>
      </c>
      <c r="H240" s="12">
        <f>+SUMIF(AGRICORP!I:I,D:D,AGRICORP!D:D)</f>
        <v>0</v>
      </c>
      <c r="I240" s="12">
        <f>+SUMIF(SMTP!D:D,D:D,SMTP!F:F)</f>
        <v>0</v>
      </c>
      <c r="J240" s="12">
        <f>+SUMIF(AGRIVET!G:G,D:D,AGRIVET!D:D)</f>
        <v>0</v>
      </c>
      <c r="K240" s="12">
        <f>+SUMIF(AGRIVAL!G:G,D:D,AGRIVAL!D:D)</f>
        <v>0</v>
      </c>
      <c r="L240" s="12">
        <f>+SUMIF(AGRIKOBA!G:G,D:D,AGRIKOBA!D:D)</f>
        <v>0</v>
      </c>
      <c r="M240" s="12">
        <f>+SUMIF(LMOI!F:F,D:D,LMOI!C:C)</f>
        <v>0</v>
      </c>
      <c r="N240" s="12">
        <f>+SUMIF(TARTINE!G:G,D:D,TARTINE!D:D)</f>
        <v>0</v>
      </c>
      <c r="O240" s="12">
        <f>+SUMIF(IDF!F:F,D:D,IDF!C:C)</f>
        <v>0</v>
      </c>
      <c r="P240" s="12">
        <f>+SUMIF(RYA!G:G,D:D,RYA!D:D)</f>
        <v>0</v>
      </c>
      <c r="Q240" s="12">
        <f>+SUMIF('SCI NOAH'!G:G,D:D,'SCI NOAH'!D:D)</f>
        <v>0</v>
      </c>
      <c r="R240" s="12">
        <f>+SUMIF(SIM!F:F,D:D,SIM!C:C)</f>
        <v>0</v>
      </c>
      <c r="S240" s="163">
        <f>+SUMIF('First Energy'!A:A,D:D,'First Energy'!C:C)</f>
        <v>0</v>
      </c>
      <c r="T240" s="163">
        <f>+SUMIF('ID Motors'!G:G,D:D,'ID Motors'!D:D)</f>
        <v>0</v>
      </c>
      <c r="U240" s="12">
        <f>+SUMIF('ID RENTAL'!G:G,D:D,'ID RENTAL'!D:D)</f>
        <v>0</v>
      </c>
      <c r="V240" s="12">
        <f>+SUMIF('MCM '!G:G,D:D,'MCM '!D:D)</f>
        <v>0</v>
      </c>
      <c r="W240" s="12">
        <f>SUMIF(AGRIMOTORS!G:G,D:D,AGRIMOTORS!D:D)</f>
        <v>0</v>
      </c>
      <c r="X240" s="12">
        <f>+SUMIF(BOVIMA!F:F,D:D,BOVIMA!C:C)</f>
        <v>0</v>
      </c>
      <c r="Y240" s="12">
        <f>+SUMIF(AGRIFEED!F:F,D:D,AGRIFEED!C:C)</f>
        <v>0</v>
      </c>
      <c r="Z240" s="12">
        <f>SUMIF(AMIP!F:F,D:D,AMIP!C:C)</f>
        <v>0</v>
      </c>
      <c r="AA240" s="12">
        <f>+SUMIF(ISF!G:G,D:D,ISF!D:D)</f>
        <v>0</v>
      </c>
      <c r="AB240" s="124">
        <f>+SUMIF(DISCOI!G:G,D:D,DISCOI!D:D)</f>
        <v>0</v>
      </c>
      <c r="AC240" s="12">
        <f>+SUMIF(MABEL!F:F,D:D,MABEL!C:C)</f>
        <v>0</v>
      </c>
      <c r="AD240" s="12">
        <f>+SUMIF(NMP!F:F,D:D,NMP!C:C)</f>
        <v>0</v>
      </c>
      <c r="AE240" s="12">
        <f>+SUMIF('AMCHO '!F:F,D:D,'AMCHO '!C:C)</f>
        <v>0</v>
      </c>
      <c r="AF240" s="12">
        <f>+SUMIF(CONFORTIS!G:G,D:D,CONFORTIS!D:D)</f>
        <v>0</v>
      </c>
      <c r="AG240" s="12">
        <f>+SUMIF('IRS IMMO'!G:G,D:D,'IRS IMMO'!D:D)</f>
        <v>0</v>
      </c>
      <c r="AH240" s="12">
        <f>+SUMIFS(AGRIVETAM!C:C,AGRIVETAM!F:F,D:D)</f>
        <v>0</v>
      </c>
      <c r="AI240" s="12">
        <f>+SUMIF(EUROPAINTS!F:F,D:D,EUROPAINTS!C:C)</f>
        <v>0</v>
      </c>
      <c r="AJ240" s="12">
        <f>+SUMIF('VET ABE'!F:F,D:D,'VET ABE'!D:D)</f>
        <v>0</v>
      </c>
      <c r="AK240" s="12">
        <f>SUMIF('VET FIA'!F:F,D:D,'VET FIA'!D:D)</f>
        <v>0</v>
      </c>
      <c r="AL240" s="12">
        <f>+SUMIF('CSS SAKAY'!F:F,D:D,'CSS SAKAY'!C:C)</f>
        <v>0</v>
      </c>
      <c r="AM240" s="12"/>
      <c r="AN240" s="12">
        <f>SUMIF('United Malagasy'!F:F,D:D,'United Malagasy'!C:C)</f>
        <v>0</v>
      </c>
      <c r="AO240" s="12">
        <f>+SUMIF(NUTRIFOOD!E:E,D:D,NUTRIFOOD!C:C)</f>
        <v>0</v>
      </c>
      <c r="AP240" s="12">
        <f>+SUMIF(FERRIS!H:H,D:D,FERRIS!E:E)</f>
        <v>-4587529</v>
      </c>
      <c r="AQ240" s="12">
        <f>+SUMIF(SEM!F:F,D:D,SEM!C:C)</f>
        <v>0</v>
      </c>
      <c r="AR240" s="12">
        <f>+SUMIF(Madatrade!F:F,D:D,Madatrade!C:C)</f>
        <v>0</v>
      </c>
      <c r="AS240" s="12">
        <f>+SUMIF('FLY TECH'!F:F,D:D,'FLY TECH'!D:D)</f>
        <v>0</v>
      </c>
      <c r="AT240" s="12">
        <f>+SUMIFS('FIRST INVESTISSEMENT'!D:D,'FIRST INVESTISSEMENT'!G:G,D:D)</f>
        <v>0</v>
      </c>
      <c r="AU240" s="164">
        <f t="shared" si="22"/>
        <v>-4587529</v>
      </c>
      <c r="AV240" s="165">
        <f t="shared" si="23"/>
        <v>-1014.2515200521842</v>
      </c>
    </row>
    <row r="241" spans="1:51" hidden="1" x14ac:dyDescent="0.25">
      <c r="A241" s="11" t="str">
        <f t="shared" si="19"/>
        <v>4</v>
      </c>
      <c r="B241" s="11" t="str">
        <f t="shared" si="20"/>
        <v>45</v>
      </c>
      <c r="C241" s="11" t="str">
        <f t="shared" si="21"/>
        <v>451</v>
      </c>
      <c r="D241" s="23">
        <v>45120000</v>
      </c>
      <c r="E241" s="119" t="str">
        <f t="shared" ref="E241:E259" si="25">+IF(AU241&gt;0,"BIL22","BIL28")</f>
        <v>BIL22</v>
      </c>
      <c r="F241" s="24" t="s">
        <v>13</v>
      </c>
      <c r="G241" s="12">
        <f>+SUMIF(AGRIFARM!H:H,D:D,AGRIFARM!L:L)</f>
        <v>0</v>
      </c>
      <c r="H241" s="12">
        <f>+SUMIF(AGRICORP!I:I,D:D,AGRICORP!D:D)</f>
        <v>0</v>
      </c>
      <c r="I241" s="12">
        <f>+SUMIF(SMTP!D:D,D:D,SMTP!F:F)</f>
        <v>0</v>
      </c>
      <c r="J241" s="12">
        <f>+SUMIF(AGRIVET!G:G,D:D,AGRIVET!D:D)</f>
        <v>227800000</v>
      </c>
      <c r="K241" s="12">
        <f>+SUMIF(AGRIVAL!G:G,D:D,AGRIVAL!D:D)</f>
        <v>0</v>
      </c>
      <c r="L241" s="12">
        <f>+SUMIF(AGRIKOBA!G:G,D:D,AGRIKOBA!D:D)</f>
        <v>0</v>
      </c>
      <c r="M241" s="12">
        <f>+SUMIF(LMOI!F:F,D:D,LMOI!C:C)</f>
        <v>0</v>
      </c>
      <c r="N241" s="12">
        <f>+SUMIF(TARTINE!G:G,D:D,TARTINE!D:D)</f>
        <v>0</v>
      </c>
      <c r="O241" s="12">
        <f>+SUMIF(IDF!F:F,D:D,IDF!C:C)</f>
        <v>0</v>
      </c>
      <c r="P241" s="12">
        <f>+SUMIF(RYA!G:G,D:D,RYA!D:D)</f>
        <v>0</v>
      </c>
      <c r="Q241" s="12">
        <f>+SUMIF('SCI NOAH'!G:G,D:D,'SCI NOAH'!D:D)</f>
        <v>0</v>
      </c>
      <c r="R241" s="12">
        <f>+SUMIF(SIM!F:F,D:D,SIM!C:C)</f>
        <v>0</v>
      </c>
      <c r="S241" s="163">
        <f>+SUMIF('First Energy'!A:A,D:D,'First Energy'!C:C)</f>
        <v>0</v>
      </c>
      <c r="T241" s="163">
        <f>+SUMIF('ID Motors'!G:G,D:D,'ID Motors'!D:D)</f>
        <v>0</v>
      </c>
      <c r="U241" s="12">
        <f>+SUMIF('ID RENTAL'!G:G,D:D,'ID RENTAL'!D:D)</f>
        <v>0</v>
      </c>
      <c r="V241" s="12">
        <f>+SUMIF('MCM '!G:G,D:D,'MCM '!D:D)</f>
        <v>0</v>
      </c>
      <c r="W241" s="12">
        <f>SUMIF(AGRIMOTORS!G:G,D:D,AGRIMOTORS!D:D)</f>
        <v>0</v>
      </c>
      <c r="X241" s="12">
        <f>+SUMIF(BOVIMA!F:F,D:D,BOVIMA!C:C)</f>
        <v>0</v>
      </c>
      <c r="Y241" s="12">
        <f>+SUMIF(AGRIFEED!F:F,D:D,AGRIFEED!C:C)</f>
        <v>0</v>
      </c>
      <c r="Z241" s="12">
        <f>SUMIF(AMIP!F:F,D:D,AMIP!C:C)</f>
        <v>0</v>
      </c>
      <c r="AA241" s="12">
        <f>+SUMIF(ISF!G:G,D:D,ISF!D:D)</f>
        <v>0</v>
      </c>
      <c r="AB241" s="124">
        <f>+SUMIF(DISCOI!G:G,D:D,DISCOI!D:D)</f>
        <v>0</v>
      </c>
      <c r="AC241" s="12">
        <f>+SUMIF(MABEL!F:F,D:D,MABEL!C:C)</f>
        <v>0</v>
      </c>
      <c r="AD241" s="12">
        <f>+SUMIF(NMP!F:F,D:D,NMP!C:C)</f>
        <v>0</v>
      </c>
      <c r="AE241" s="12">
        <f>+SUMIF('AMCHO '!F:F,D:D,'AMCHO '!C:C)</f>
        <v>0</v>
      </c>
      <c r="AF241" s="12">
        <f>+SUMIF(CONFORTIS!G:G,D:D,CONFORTIS!D:D)</f>
        <v>0</v>
      </c>
      <c r="AG241" s="12">
        <f>+SUMIF('IRS IMMO'!G:G,D:D,'IRS IMMO'!D:D)</f>
        <v>0</v>
      </c>
      <c r="AH241" s="12">
        <f>+SUMIFS(AGRIVETAM!C:C,AGRIVETAM!F:F,D:D)</f>
        <v>0</v>
      </c>
      <c r="AI241" s="12">
        <f>+SUMIF(EUROPAINTS!F:F,D:D,EUROPAINTS!C:C)</f>
        <v>0</v>
      </c>
      <c r="AJ241" s="12">
        <f>+SUMIF('VET ABE'!F:F,D:D,'VET ABE'!D:D)</f>
        <v>0</v>
      </c>
      <c r="AK241" s="12">
        <f>SUMIF('VET FIA'!F:F,D:D,'VET FIA'!D:D)</f>
        <v>0</v>
      </c>
      <c r="AL241" s="12">
        <f>+SUMIF('CSS SAKAY'!F:F,D:D,'CSS SAKAY'!C:C)</f>
        <v>0</v>
      </c>
      <c r="AM241" s="12"/>
      <c r="AN241" s="12">
        <f>SUMIF('United Malagasy'!F:F,D:D,'United Malagasy'!C:C)</f>
        <v>0</v>
      </c>
      <c r="AO241" s="12">
        <f>+SUMIF(NUTRIFOOD!E:E,D:D,NUTRIFOOD!C:C)</f>
        <v>0</v>
      </c>
      <c r="AP241" s="12">
        <f>+SUMIF(FERRIS!H:H,D:D,FERRIS!E:E)</f>
        <v>0</v>
      </c>
      <c r="AQ241" s="12">
        <f>+SUMIF(SEM!F:F,D:D,SEM!C:C)</f>
        <v>0</v>
      </c>
      <c r="AR241" s="12">
        <f>+SUMIF(Madatrade!F:F,D:D,Madatrade!C:C)</f>
        <v>0</v>
      </c>
      <c r="AS241" s="12">
        <f>+SUMIF('FLY TECH'!F:F,D:D,'FLY TECH'!D:D)</f>
        <v>0</v>
      </c>
      <c r="AT241" s="12">
        <f>+SUMIFS('FIRST INVESTISSEMENT'!D:D,'FIRST INVESTISSEMENT'!G:G,D:D)</f>
        <v>0</v>
      </c>
      <c r="AU241" s="164">
        <f t="shared" si="22"/>
        <v>227800000</v>
      </c>
      <c r="AV241" s="165">
        <f t="shared" si="23"/>
        <v>50364.040481899421</v>
      </c>
    </row>
    <row r="242" spans="1:51" hidden="1" x14ac:dyDescent="0.25">
      <c r="A242" s="11" t="str">
        <f t="shared" si="19"/>
        <v>4</v>
      </c>
      <c r="B242" s="11" t="str">
        <f t="shared" si="20"/>
        <v>45</v>
      </c>
      <c r="C242" s="11" t="str">
        <f t="shared" si="21"/>
        <v>455</v>
      </c>
      <c r="D242" s="23">
        <v>45500000</v>
      </c>
      <c r="E242" s="119" t="str">
        <f t="shared" si="25"/>
        <v>BIL28</v>
      </c>
      <c r="F242" s="24" t="s">
        <v>647</v>
      </c>
      <c r="G242" s="12">
        <f>+SUMIF(AGRIFARM!H:H,D:D,AGRIFARM!L:L)</f>
        <v>0</v>
      </c>
      <c r="H242" s="12">
        <f>+SUMIF(AGRICORP!I:I,D:D,AGRICORP!D:D)</f>
        <v>0</v>
      </c>
      <c r="I242" s="12">
        <f>+SUMIF(SMTP!D:D,D:D,SMTP!F:F)</f>
        <v>2500000</v>
      </c>
      <c r="J242" s="12">
        <f>+SUMIF(AGRIVET!G:G,D:D,AGRIVET!D:D)</f>
        <v>109200000</v>
      </c>
      <c r="K242" s="12">
        <f>+SUMIF(AGRIVAL!G:G,D:D,AGRIVAL!D:D)</f>
        <v>0</v>
      </c>
      <c r="L242" s="12">
        <f>+SUMIF(AGRIKOBA!G:G,D:D,AGRIKOBA!D:D)</f>
        <v>0</v>
      </c>
      <c r="M242" s="12">
        <f>+SUMIF(LMOI!F:F,D:D,LMOI!C:C)</f>
        <v>0</v>
      </c>
      <c r="N242" s="12">
        <f>+SUMIF(TARTINE!G:G,D:D,TARTINE!D:D)</f>
        <v>-5061934664.0100002</v>
      </c>
      <c r="O242" s="12">
        <f>+SUMIF(IDF!F:F,D:D,IDF!C:C)</f>
        <v>0</v>
      </c>
      <c r="P242" s="12">
        <f>+SUMIF(RYA!G:G,D:D,RYA!D:D)</f>
        <v>0</v>
      </c>
      <c r="Q242" s="12">
        <f>+SUMIF('SCI NOAH'!G:G,D:D,'SCI NOAH'!D:D)</f>
        <v>0</v>
      </c>
      <c r="R242" s="12">
        <f>+SUMIF(SIM!F:F,D:D,SIM!C:C)</f>
        <v>0</v>
      </c>
      <c r="S242" s="163">
        <f>+SUMIF('First Energy'!A:A,D:D,'First Energy'!C:C)</f>
        <v>0</v>
      </c>
      <c r="T242" s="163">
        <f>+SUMIF('ID Motors'!G:G,D:D,'ID Motors'!D:D)</f>
        <v>2812198214.8800001</v>
      </c>
      <c r="U242" s="12">
        <f>+SUMIF('ID RENTAL'!G:G,D:D,'ID RENTAL'!D:D)</f>
        <v>-2880938214.71</v>
      </c>
      <c r="V242" s="12">
        <f>+SUMIF('MCM '!G:G,D:D,'MCM '!D:D)</f>
        <v>-431352</v>
      </c>
      <c r="W242" s="12">
        <f>SUMIF(AGRIMOTORS!G:G,D:D,AGRIMOTORS!D:D)</f>
        <v>0</v>
      </c>
      <c r="X242" s="12">
        <f>+SUMIF(BOVIMA!F:F,D:D,BOVIMA!C:C)</f>
        <v>0</v>
      </c>
      <c r="Y242" s="12">
        <f>+SUMIF(AGRIFEED!F:F,D:D,AGRIFEED!C:C)</f>
        <v>0</v>
      </c>
      <c r="Z242" s="12">
        <f>SUMIF(AMIP!F:F,D:D,AMIP!C:C)</f>
        <v>0</v>
      </c>
      <c r="AA242" s="12">
        <f>+SUMIF(ISF!G:G,D:D,ISF!D:D)</f>
        <v>0</v>
      </c>
      <c r="AB242" s="124">
        <f>+SUMIF(DISCOI!G:G,D:D,DISCOI!D:D)</f>
        <v>0</v>
      </c>
      <c r="AC242" s="12">
        <f>+SUMIF(MABEL!F:F,D:D,MABEL!C:C)</f>
        <v>0</v>
      </c>
      <c r="AD242" s="12">
        <f>+SUMIF(NMP!F:F,D:D,NMP!C:C)</f>
        <v>0</v>
      </c>
      <c r="AE242" s="12">
        <f>+SUMIF('AMCHO '!F:F,D:D,'AMCHO '!C:C)</f>
        <v>0</v>
      </c>
      <c r="AF242" s="12">
        <f>+SUMIF(CONFORTIS!G:G,D:D,CONFORTIS!D:D)</f>
        <v>0</v>
      </c>
      <c r="AG242" s="12">
        <f>+SUMIF('IRS IMMO'!G:G,D:D,'IRS IMMO'!D:D)</f>
        <v>0</v>
      </c>
      <c r="AH242" s="12">
        <f>+SUMIFS(AGRIVETAM!C:C,AGRIVETAM!F:F,D:D)</f>
        <v>0</v>
      </c>
      <c r="AI242" s="12">
        <f>+SUMIF(EUROPAINTS!F:F,D:D,EUROPAINTS!C:C)</f>
        <v>0</v>
      </c>
      <c r="AJ242" s="12">
        <f>+SUMIF('VET ABE'!F:F,D:D,'VET ABE'!D:D)</f>
        <v>0</v>
      </c>
      <c r="AK242" s="12">
        <f>SUMIF('VET FIA'!F:F,D:D,'VET FIA'!D:D)</f>
        <v>0</v>
      </c>
      <c r="AL242" s="12">
        <f>+SUMIF('CSS SAKAY'!F:F,D:D,'CSS SAKAY'!C:C)</f>
        <v>0</v>
      </c>
      <c r="AM242" s="12"/>
      <c r="AN242" s="12">
        <f>SUMIF('United Malagasy'!F:F,D:D,'United Malagasy'!C:C)</f>
        <v>0</v>
      </c>
      <c r="AO242" s="12">
        <f>+SUMIF(NUTRIFOOD!E:E,D:D,NUTRIFOOD!C:C)</f>
        <v>0</v>
      </c>
      <c r="AP242" s="12">
        <f>+SUMIF(FERRIS!H:H,D:D,FERRIS!E:E)</f>
        <v>0</v>
      </c>
      <c r="AQ242" s="12">
        <f>+SUMIF(SEM!F:F,D:D,SEM!C:C)</f>
        <v>0</v>
      </c>
      <c r="AR242" s="12">
        <f>+SUMIF(Madatrade!F:F,D:D,Madatrade!C:C)</f>
        <v>-14729629483.73</v>
      </c>
      <c r="AS242" s="12">
        <f>+SUMIF('FLY TECH'!F:F,D:D,'FLY TECH'!D:D)</f>
        <v>0</v>
      </c>
      <c r="AT242" s="12">
        <f>+SUMIFS('FIRST INVESTISSEMENT'!D:D,'FIRST INVESTISSEMENT'!G:G,D:D)</f>
        <v>-8992106322.9899998</v>
      </c>
      <c r="AU242" s="164">
        <f t="shared" si="22"/>
        <v>-28741141822.559998</v>
      </c>
      <c r="AV242" s="165">
        <f t="shared" si="23"/>
        <v>-6354346.0502520818</v>
      </c>
    </row>
    <row r="243" spans="1:51" hidden="1" x14ac:dyDescent="0.25">
      <c r="A243" s="11" t="str">
        <f t="shared" si="19"/>
        <v>4</v>
      </c>
      <c r="B243" s="11" t="str">
        <f t="shared" si="20"/>
        <v>45</v>
      </c>
      <c r="C243" s="11" t="str">
        <f t="shared" si="21"/>
        <v>455</v>
      </c>
      <c r="D243" s="82">
        <v>45500001</v>
      </c>
      <c r="E243" s="119" t="str">
        <f t="shared" si="25"/>
        <v>BIL28</v>
      </c>
      <c r="F243" s="24" t="s">
        <v>95</v>
      </c>
      <c r="G243" s="12">
        <f>+SUMIF(AGRIFARM!H:H,D:D,AGRIFARM!L:L)</f>
        <v>-472728725.94999999</v>
      </c>
      <c r="H243" s="12">
        <f>+SUMIF(AGRICORP!I:I,D:D,AGRICORP!D:D)</f>
        <v>0</v>
      </c>
      <c r="I243" s="12">
        <f>+SUMIF(SMTP!D:D,D:D,SMTP!F:F)</f>
        <v>0</v>
      </c>
      <c r="J243" s="12">
        <f>+SUMIF(AGRIVET!G:G,D:D,AGRIVET!D:D)</f>
        <v>-18166055.989999998</v>
      </c>
      <c r="K243" s="12">
        <f>+SUMIF(AGRIVAL!G:G,D:D,AGRIVAL!D:D)</f>
        <v>0</v>
      </c>
      <c r="L243" s="12">
        <f>+SUMIF(AGRIKOBA!G:G,D:D,AGRIKOBA!D:D)</f>
        <v>0</v>
      </c>
      <c r="M243" s="12">
        <f>+SUMIF(LMOI!F:F,D:D,LMOI!C:C)</f>
        <v>0</v>
      </c>
      <c r="N243" s="12">
        <f>+SUMIF(TARTINE!G:G,D:D,TARTINE!D:D)</f>
        <v>0</v>
      </c>
      <c r="O243" s="12">
        <f>+SUMIF(IDF!F:F,D:D,IDF!C:C)</f>
        <v>-3060374415.3800001</v>
      </c>
      <c r="P243" s="12">
        <f>+SUMIF(RYA!G:G,D:D,RYA!D:D)</f>
        <v>0</v>
      </c>
      <c r="Q243" s="12">
        <f>+SUMIF('SCI NOAH'!G:G,D:D,'SCI NOAH'!D:D)</f>
        <v>-964805600</v>
      </c>
      <c r="R243" s="12">
        <f>+SUMIF(SIM!F:F,D:D,SIM!C:C)</f>
        <v>-1859281030.8699999</v>
      </c>
      <c r="S243" s="163">
        <f>+SUMIF('First Energy'!A:A,D:D,'First Energy'!C:C)</f>
        <v>0</v>
      </c>
      <c r="T243" s="163">
        <f>+SUMIF('ID Motors'!G:G,D:D,'ID Motors'!D:D)</f>
        <v>-40000000</v>
      </c>
      <c r="U243" s="12">
        <f>+SUMIF('ID RENTAL'!G:G,D:D,'ID RENTAL'!D:D)</f>
        <v>0</v>
      </c>
      <c r="V243" s="12">
        <f>+SUMIF('MCM '!G:G,D:D,'MCM '!D:D)</f>
        <v>8060000</v>
      </c>
      <c r="W243" s="12">
        <f>SUMIF(AGRIMOTORS!G:G,D:D,AGRIMOTORS!D:D)</f>
        <v>0</v>
      </c>
      <c r="X243" s="12">
        <f>+SUMIF(BOVIMA!F:F,D:D,BOVIMA!C:C)</f>
        <v>-735959899.70000005</v>
      </c>
      <c r="Y243" s="12">
        <f>+SUMIF(AGRIFEED!F:F,D:D,AGRIFEED!C:C)</f>
        <v>0</v>
      </c>
      <c r="Z243" s="12">
        <f>SUMIF(AMIP!F:F,D:D,AMIP!C:C)</f>
        <v>-2063980989.0699999</v>
      </c>
      <c r="AA243" s="12">
        <f>+SUMIF(ISF!G:G,D:D,ISF!D:D)</f>
        <v>0</v>
      </c>
      <c r="AB243" s="124">
        <f>+SUMIF(DISCOI!G:G,D:D,DISCOI!D:D)</f>
        <v>0</v>
      </c>
      <c r="AC243" s="12">
        <f>+SUMIF(MABEL!F:F,D:D,MABEL!C:C)</f>
        <v>0</v>
      </c>
      <c r="AD243" s="12">
        <f>+SUMIF(NMP!F:F,D:D,NMP!C:C)</f>
        <v>-95669500</v>
      </c>
      <c r="AE243" s="12">
        <f>+SUMIF('AMCHO '!F:F,D:D,'AMCHO '!C:C)</f>
        <v>-932163402.77999997</v>
      </c>
      <c r="AF243" s="12">
        <f>+SUMIF(CONFORTIS!G:G,D:D,CONFORTIS!D:D)</f>
        <v>0</v>
      </c>
      <c r="AG243" s="12">
        <f>+SUMIF('IRS IMMO'!G:G,D:D,'IRS IMMO'!D:D)</f>
        <v>0</v>
      </c>
      <c r="AH243" s="12">
        <f>+SUMIFS(AGRIVETAM!C:C,AGRIVETAM!F:F,D:D)</f>
        <v>0</v>
      </c>
      <c r="AI243" s="12">
        <f>+SUMIF(EUROPAINTS!F:F,D:D,EUROPAINTS!C:C)</f>
        <v>0</v>
      </c>
      <c r="AJ243" s="12">
        <f>+SUMIF('VET ABE'!F:F,D:D,'VET ABE'!D:D)</f>
        <v>0</v>
      </c>
      <c r="AK243" s="12">
        <f>SUMIF('VET FIA'!F:F,D:D,'VET FIA'!D:D)</f>
        <v>0</v>
      </c>
      <c r="AL243" s="12">
        <f>+SUMIF('CSS SAKAY'!F:F,D:D,'CSS SAKAY'!C:C)</f>
        <v>0</v>
      </c>
      <c r="AM243" s="12"/>
      <c r="AN243" s="12">
        <f>SUMIF('United Malagasy'!F:F,D:D,'United Malagasy'!C:C)</f>
        <v>0</v>
      </c>
      <c r="AO243" s="12">
        <f>+SUMIF(NUTRIFOOD!E:E,D:D,NUTRIFOOD!C:C)</f>
        <v>0</v>
      </c>
      <c r="AP243" s="12">
        <f>+SUMIF(FERRIS!H:H,D:D,FERRIS!E:E)</f>
        <v>0</v>
      </c>
      <c r="AQ243" s="12">
        <f>+SUMIF(SEM!F:F,D:D,SEM!C:C)</f>
        <v>0</v>
      </c>
      <c r="AR243" s="12">
        <f>+SUMIF(Madatrade!F:F,D:D,Madatrade!C:C)</f>
        <v>0</v>
      </c>
      <c r="AS243" s="12">
        <f>+SUMIF('FLY TECH'!F:F,D:D,'FLY TECH'!D:D)</f>
        <v>0</v>
      </c>
      <c r="AT243" s="12">
        <f>+SUMIFS('FIRST INVESTISSEMENT'!D:D,'FIRST INVESTISSEMENT'!G:G,D:D)</f>
        <v>0</v>
      </c>
      <c r="AU243" s="164">
        <f t="shared" si="22"/>
        <v>-10235069619.74</v>
      </c>
      <c r="AV243" s="165">
        <f t="shared" si="23"/>
        <v>-2262859.7922021258</v>
      </c>
    </row>
    <row r="244" spans="1:51" hidden="1" x14ac:dyDescent="0.25">
      <c r="A244" s="11" t="str">
        <f t="shared" si="19"/>
        <v>4</v>
      </c>
      <c r="B244" s="11" t="str">
        <f t="shared" si="20"/>
        <v>45</v>
      </c>
      <c r="C244" s="11" t="str">
        <f t="shared" si="21"/>
        <v>455</v>
      </c>
      <c r="D244" s="82">
        <v>45500002</v>
      </c>
      <c r="E244" s="119" t="str">
        <f t="shared" si="25"/>
        <v>BIL28</v>
      </c>
      <c r="F244" s="24" t="s">
        <v>314</v>
      </c>
      <c r="G244" s="12">
        <f>+SUMIF(AGRIFARM!H:H,D:D,AGRIFARM!L:L)</f>
        <v>-13346443.07</v>
      </c>
      <c r="H244" s="12">
        <f>+SUMIF(AGRICORP!I:I,D:D,AGRICORP!D:D)</f>
        <v>0</v>
      </c>
      <c r="I244" s="12">
        <f>+SUMIF(SMTP!D:D,D:D,SMTP!F:F)</f>
        <v>0</v>
      </c>
      <c r="J244" s="12">
        <f>+SUMIF(AGRIVET!G:G,D:D,AGRIVET!D:D)</f>
        <v>0</v>
      </c>
      <c r="K244" s="12">
        <f>+SUMIF(AGRIVAL!G:G,D:D,AGRIVAL!D:D)</f>
        <v>0</v>
      </c>
      <c r="L244" s="12">
        <f>+SUMIF(AGRIKOBA!G:G,D:D,AGRIKOBA!D:D)</f>
        <v>0</v>
      </c>
      <c r="M244" s="12">
        <f>+SUMIF(LMOI!F:F,D:D,LMOI!C:C)</f>
        <v>0</v>
      </c>
      <c r="N244" s="12">
        <f>+SUMIF(TARTINE!G:G,D:D,TARTINE!D:D)</f>
        <v>0</v>
      </c>
      <c r="O244" s="12">
        <f>+SUMIF(IDF!F:F,D:D,IDF!C:C)</f>
        <v>0</v>
      </c>
      <c r="P244" s="12">
        <f>+SUMIF(RYA!G:G,D:D,RYA!D:D)</f>
        <v>0</v>
      </c>
      <c r="Q244" s="12">
        <f>+SUMIF('SCI NOAH'!G:G,D:D,'SCI NOAH'!D:D)</f>
        <v>-56800000</v>
      </c>
      <c r="R244" s="12">
        <f>+SUMIF(SIM!F:F,D:D,SIM!C:C)</f>
        <v>-237859478.18000001</v>
      </c>
      <c r="S244" s="163">
        <f>+SUMIF('First Energy'!A:A,D:D,'First Energy'!C:C)</f>
        <v>0</v>
      </c>
      <c r="T244" s="163">
        <f>+SUMIF('ID Motors'!G:G,D:D,'ID Motors'!D:D)</f>
        <v>0</v>
      </c>
      <c r="U244" s="12">
        <f>+SUMIF('ID RENTAL'!G:G,D:D,'ID RENTAL'!D:D)</f>
        <v>0</v>
      </c>
      <c r="V244" s="12">
        <f>+SUMIF('MCM '!G:G,D:D,'MCM '!D:D)</f>
        <v>0</v>
      </c>
      <c r="W244" s="12">
        <f>SUMIF(AGRIMOTORS!G:G,D:D,AGRIMOTORS!D:D)</f>
        <v>0</v>
      </c>
      <c r="X244" s="12">
        <f>+SUMIF(BOVIMA!F:F,D:D,BOVIMA!C:C)</f>
        <v>-161105134.27000001</v>
      </c>
      <c r="Y244" s="12">
        <f>+SUMIF(AGRIFEED!F:F,D:D,AGRIFEED!C:C)</f>
        <v>0</v>
      </c>
      <c r="Z244" s="12">
        <f>SUMIF(AMIP!F:F,D:D,AMIP!C:C)</f>
        <v>0</v>
      </c>
      <c r="AA244" s="12">
        <f>+SUMIF(ISF!G:G,D:D,ISF!D:D)</f>
        <v>-294899400</v>
      </c>
      <c r="AB244" s="124">
        <f>+SUMIF(DISCOI!G:G,D:D,DISCOI!D:D)</f>
        <v>0</v>
      </c>
      <c r="AC244" s="12">
        <f>+SUMIF(MABEL!F:F,D:D,MABEL!C:C)</f>
        <v>0</v>
      </c>
      <c r="AD244" s="12">
        <f>+SUMIF(NMP!F:F,D:D,NMP!C:C)</f>
        <v>0</v>
      </c>
      <c r="AE244" s="12">
        <f>+SUMIF('AMCHO '!F:F,D:D,'AMCHO '!C:C)</f>
        <v>-98478556.700000003</v>
      </c>
      <c r="AF244" s="12">
        <f>+SUMIF(CONFORTIS!G:G,D:D,CONFORTIS!D:D)</f>
        <v>0</v>
      </c>
      <c r="AG244" s="12">
        <f>+SUMIF('IRS IMMO'!G:G,D:D,'IRS IMMO'!D:D)</f>
        <v>0</v>
      </c>
      <c r="AH244" s="12">
        <f>+SUMIFS(AGRIVETAM!C:C,AGRIVETAM!F:F,D:D)</f>
        <v>0</v>
      </c>
      <c r="AI244" s="12">
        <f>+SUMIF(EUROPAINTS!F:F,D:D,EUROPAINTS!C:C)</f>
        <v>0</v>
      </c>
      <c r="AJ244" s="12">
        <f>+SUMIF('VET ABE'!F:F,D:D,'VET ABE'!D:D)</f>
        <v>0</v>
      </c>
      <c r="AK244" s="12">
        <f>SUMIF('VET FIA'!F:F,D:D,'VET FIA'!D:D)</f>
        <v>0</v>
      </c>
      <c r="AL244" s="12">
        <f>+SUMIF('CSS SAKAY'!F:F,D:D,'CSS SAKAY'!C:C)</f>
        <v>0</v>
      </c>
      <c r="AM244" s="12"/>
      <c r="AN244" s="12">
        <f>SUMIF('United Malagasy'!F:F,D:D,'United Malagasy'!C:C)</f>
        <v>-389208500.86000001</v>
      </c>
      <c r="AO244" s="12">
        <f>+SUMIF(NUTRIFOOD!E:E,D:D,NUTRIFOOD!C:C)</f>
        <v>0</v>
      </c>
      <c r="AP244" s="12">
        <f>+SUMIF(FERRIS!H:H,D:D,FERRIS!E:E)</f>
        <v>0</v>
      </c>
      <c r="AQ244" s="12">
        <f>+SUMIF(SEM!F:F,D:D,SEM!C:C)</f>
        <v>0</v>
      </c>
      <c r="AR244" s="12">
        <f>+SUMIF(Madatrade!F:F,D:D,Madatrade!C:C)</f>
        <v>0</v>
      </c>
      <c r="AS244" s="12">
        <f>+SUMIF('FLY TECH'!F:F,D:D,'FLY TECH'!D:D)</f>
        <v>0</v>
      </c>
      <c r="AT244" s="12">
        <f>+SUMIFS('FIRST INVESTISSEMENT'!D:D,'FIRST INVESTISSEMENT'!G:G,D:D)</f>
        <v>0</v>
      </c>
      <c r="AU244" s="164">
        <f t="shared" si="22"/>
        <v>-1251697513.0799999</v>
      </c>
      <c r="AV244" s="165">
        <f t="shared" si="23"/>
        <v>-276736.36619777849</v>
      </c>
    </row>
    <row r="245" spans="1:51" hidden="1" x14ac:dyDescent="0.25">
      <c r="A245" s="11" t="str">
        <f t="shared" si="19"/>
        <v>4</v>
      </c>
      <c r="B245" s="11" t="str">
        <f t="shared" si="20"/>
        <v>45</v>
      </c>
      <c r="C245" s="11" t="str">
        <f t="shared" si="21"/>
        <v>455</v>
      </c>
      <c r="D245" s="82">
        <v>45500003</v>
      </c>
      <c r="E245" s="119" t="str">
        <f t="shared" si="25"/>
        <v>BIL28</v>
      </c>
      <c r="F245" s="11" t="s">
        <v>1581</v>
      </c>
      <c r="G245" s="12">
        <f>+SUMIF(AGRIFARM!H:H,D:D,AGRIFARM!L:L)</f>
        <v>0</v>
      </c>
      <c r="H245" s="12">
        <f>+SUMIF(AGRICORP!I:I,D:D,AGRICORP!D:D)</f>
        <v>0</v>
      </c>
      <c r="I245" s="12">
        <f>+SUMIF(SMTP!D:D,D:D,SMTP!F:F)</f>
        <v>0</v>
      </c>
      <c r="J245" s="12">
        <f>+SUMIF(AGRIVET!G:G,D:D,AGRIVET!D:D)</f>
        <v>0</v>
      </c>
      <c r="K245" s="12">
        <f>+SUMIF(AGRIVAL!G:G,D:D,AGRIVAL!D:D)</f>
        <v>0</v>
      </c>
      <c r="L245" s="12">
        <f>+SUMIF(AGRIKOBA!G:G,D:D,AGRIKOBA!D:D)</f>
        <v>0</v>
      </c>
      <c r="M245" s="12">
        <f>+SUMIF(LMOI!F:F,D:D,LMOI!C:C)</f>
        <v>0</v>
      </c>
      <c r="N245" s="12">
        <f>+SUMIF(TARTINE!G:G,D:D,TARTINE!D:D)</f>
        <v>0</v>
      </c>
      <c r="O245" s="12">
        <f>+SUMIF(IDF!F:F,D:D,IDF!C:C)</f>
        <v>0</v>
      </c>
      <c r="P245" s="12">
        <f>+SUMIF(RYA!G:G,D:D,RYA!D:D)</f>
        <v>0</v>
      </c>
      <c r="Q245" s="12">
        <f>+SUMIF('SCI NOAH'!G:G,D:D,'SCI NOAH'!D:D)</f>
        <v>-53300000</v>
      </c>
      <c r="R245" s="12">
        <f>+SUMIF(SIM!F:F,D:D,SIM!C:C)</f>
        <v>0</v>
      </c>
      <c r="S245" s="163">
        <f>+SUMIF('First Energy'!A:A,D:D,'First Energy'!C:C)</f>
        <v>0</v>
      </c>
      <c r="T245" s="163">
        <f>+SUMIF('ID Motors'!G:G,D:D,'ID Motors'!D:D)</f>
        <v>0</v>
      </c>
      <c r="U245" s="12">
        <f>+SUMIF('ID RENTAL'!G:G,D:D,'ID RENTAL'!D:D)</f>
        <v>0</v>
      </c>
      <c r="V245" s="12">
        <f>+SUMIF('MCM '!G:G,D:D,'MCM '!D:D)</f>
        <v>0</v>
      </c>
      <c r="W245" s="12">
        <f>SUMIF(AGRIMOTORS!G:G,D:D,AGRIMOTORS!D:D)</f>
        <v>0</v>
      </c>
      <c r="X245" s="12">
        <f>+SUMIF(BOVIMA!F:F,D:D,BOVIMA!C:C)</f>
        <v>-496000</v>
      </c>
      <c r="Y245" s="12">
        <f>+SUMIF(AGRIFEED!F:F,D:D,AGRIFEED!C:C)</f>
        <v>0</v>
      </c>
      <c r="Z245" s="12">
        <f>SUMIF(AMIP!F:F,D:D,AMIP!C:C)</f>
        <v>0</v>
      </c>
      <c r="AA245" s="12">
        <f>+SUMIF(ISF!G:G,D:D,ISF!D:D)</f>
        <v>0</v>
      </c>
      <c r="AB245" s="124">
        <f>+SUMIF(DISCOI!G:G,D:D,DISCOI!D:D)</f>
        <v>0</v>
      </c>
      <c r="AC245" s="12">
        <f>+SUMIF(MABEL!F:F,D:D,MABEL!C:C)</f>
        <v>0</v>
      </c>
      <c r="AD245" s="12">
        <f>+SUMIF(NMP!F:F,D:D,NMP!C:C)</f>
        <v>0</v>
      </c>
      <c r="AE245" s="12">
        <f>+SUMIF('AMCHO '!F:F,D:D,'AMCHO '!C:C)</f>
        <v>-164054966.66999999</v>
      </c>
      <c r="AF245" s="12">
        <f>+SUMIF(CONFORTIS!G:G,D:D,CONFORTIS!D:D)</f>
        <v>0</v>
      </c>
      <c r="AG245" s="12">
        <f>+SUMIF('IRS IMMO'!G:G,D:D,'IRS IMMO'!D:D)</f>
        <v>0</v>
      </c>
      <c r="AH245" s="12">
        <f>+SUMIFS(AGRIVETAM!C:C,AGRIVETAM!F:F,D:D)</f>
        <v>0</v>
      </c>
      <c r="AI245" s="12">
        <f>+SUMIF(EUROPAINTS!F:F,D:D,EUROPAINTS!C:C)</f>
        <v>0</v>
      </c>
      <c r="AJ245" s="12">
        <f>+SUMIF('VET ABE'!F:F,D:D,'VET ABE'!D:D)</f>
        <v>0</v>
      </c>
      <c r="AK245" s="12">
        <f>SUMIF('VET FIA'!F:F,D:D,'VET FIA'!D:D)</f>
        <v>0</v>
      </c>
      <c r="AL245" s="12">
        <f>+SUMIF('CSS SAKAY'!F:F,D:D,'CSS SAKAY'!C:C)</f>
        <v>0</v>
      </c>
      <c r="AM245" s="12"/>
      <c r="AN245" s="12">
        <f>SUMIF('United Malagasy'!F:F,D:D,'United Malagasy'!C:C)</f>
        <v>0</v>
      </c>
      <c r="AO245" s="12">
        <f>+SUMIF(NUTRIFOOD!E:E,D:D,NUTRIFOOD!C:C)</f>
        <v>0</v>
      </c>
      <c r="AP245" s="12">
        <f>+SUMIF(FERRIS!H:H,D:D,FERRIS!E:E)</f>
        <v>0</v>
      </c>
      <c r="AQ245" s="12">
        <f>+SUMIF(SEM!F:F,D:D,SEM!C:C)</f>
        <v>0</v>
      </c>
      <c r="AR245" s="12">
        <f>+SUMIF(Madatrade!F:F,D:D,Madatrade!C:C)</f>
        <v>0</v>
      </c>
      <c r="AS245" s="12">
        <f>+SUMIF('FLY TECH'!F:F,D:D,'FLY TECH'!D:D)</f>
        <v>0</v>
      </c>
      <c r="AT245" s="12">
        <f>+SUMIFS('FIRST INVESTISSEMENT'!D:D,'FIRST INVESTISSEMENT'!G:G,D:D)</f>
        <v>0</v>
      </c>
      <c r="AU245" s="164">
        <f t="shared" si="22"/>
        <v>-217850966.66999999</v>
      </c>
      <c r="AV245" s="165">
        <f t="shared" si="23"/>
        <v>-48164.420124621603</v>
      </c>
    </row>
    <row r="246" spans="1:51" hidden="1" x14ac:dyDescent="0.25">
      <c r="A246" s="11" t="str">
        <f t="shared" si="19"/>
        <v>4</v>
      </c>
      <c r="B246" s="11" t="str">
        <f t="shared" si="20"/>
        <v>45</v>
      </c>
      <c r="C246" s="11" t="str">
        <f t="shared" si="21"/>
        <v>455</v>
      </c>
      <c r="D246" s="60">
        <v>45500004</v>
      </c>
      <c r="E246" s="119" t="str">
        <f t="shared" si="25"/>
        <v>BIL28</v>
      </c>
      <c r="F246" s="24" t="s">
        <v>3251</v>
      </c>
      <c r="G246" s="12">
        <f>+SUMIF(AGRIFARM!H:H,D:D,AGRIFARM!L:L)</f>
        <v>0</v>
      </c>
      <c r="H246" s="12">
        <f>+SUMIF(AGRICORP!I:I,D:D,AGRICORP!D:D)</f>
        <v>0</v>
      </c>
      <c r="I246" s="12">
        <f>+SUMIF(SMTP!D:D,D:D,SMTP!F:F)</f>
        <v>0</v>
      </c>
      <c r="J246" s="12">
        <f>+SUMIF(AGRIVET!G:G,D:D,AGRIVET!D:D)</f>
        <v>0</v>
      </c>
      <c r="K246" s="12">
        <f>+SUMIF(AGRIVAL!G:G,D:D,AGRIVAL!D:D)</f>
        <v>0</v>
      </c>
      <c r="L246" s="12">
        <f>+SUMIF(AGRIKOBA!G:G,D:D,AGRIKOBA!D:D)</f>
        <v>0</v>
      </c>
      <c r="M246" s="12">
        <f>+SUMIF(LMOI!F:F,D:D,LMOI!C:C)</f>
        <v>0</v>
      </c>
      <c r="N246" s="12">
        <f>+SUMIF(TARTINE!G:G,D:D,TARTINE!D:D)</f>
        <v>0</v>
      </c>
      <c r="O246" s="12">
        <f>+SUMIF(IDF!F:F,D:D,IDF!C:C)</f>
        <v>-438878472.19999999</v>
      </c>
      <c r="P246" s="12">
        <f>+SUMIF(RYA!G:G,D:D,RYA!D:D)</f>
        <v>0</v>
      </c>
      <c r="Q246" s="12">
        <f>+SUMIF('SCI NOAH'!G:G,D:D,'SCI NOAH'!D:D)</f>
        <v>0</v>
      </c>
      <c r="R246" s="12">
        <f>+SUMIF(SIM!F:F,D:D,SIM!C:C)</f>
        <v>-806093700.79999995</v>
      </c>
      <c r="S246" s="163">
        <f>+SUMIF('First Energy'!A:A,D:D,'First Energy'!C:C)</f>
        <v>0</v>
      </c>
      <c r="T246" s="163">
        <f>+SUMIF('ID Motors'!G:G,D:D,'ID Motors'!D:D)</f>
        <v>0</v>
      </c>
      <c r="U246" s="12">
        <f>+SUMIF('ID RENTAL'!G:G,D:D,'ID RENTAL'!D:D)</f>
        <v>0</v>
      </c>
      <c r="V246" s="12">
        <f>+SUMIF('MCM '!G:G,D:D,'MCM '!D:D)</f>
        <v>0</v>
      </c>
      <c r="W246" s="12">
        <f>SUMIF(AGRIMOTORS!G:G,D:D,AGRIMOTORS!D:D)</f>
        <v>0</v>
      </c>
      <c r="X246" s="12">
        <f>+SUMIF(BOVIMA!F:F,D:D,BOVIMA!C:C)</f>
        <v>0</v>
      </c>
      <c r="Y246" s="12">
        <f>+SUMIF(AGRIFEED!F:F,D:D,AGRIFEED!C:C)</f>
        <v>0</v>
      </c>
      <c r="Z246" s="12">
        <f>SUMIF(AMIP!F:F,D:D,AMIP!C:C)</f>
        <v>0</v>
      </c>
      <c r="AA246" s="12">
        <f>+SUMIF(ISF!G:G,D:D,ISF!D:D)</f>
        <v>0</v>
      </c>
      <c r="AB246" s="124">
        <f>+SUMIF(DISCOI!G:G,D:D,DISCOI!D:D)</f>
        <v>0</v>
      </c>
      <c r="AC246" s="12">
        <f>+SUMIF(MABEL!F:F,D:D,MABEL!C:C)</f>
        <v>0</v>
      </c>
      <c r="AD246" s="12">
        <f>+SUMIF(NMP!F:F,D:D,NMP!C:C)</f>
        <v>0</v>
      </c>
      <c r="AE246" s="12">
        <f>+SUMIF('AMCHO '!F:F,D:D,'AMCHO '!C:C)</f>
        <v>0</v>
      </c>
      <c r="AF246" s="12">
        <f>+SUMIF(CONFORTIS!G:G,D:D,CONFORTIS!D:D)</f>
        <v>0</v>
      </c>
      <c r="AG246" s="12">
        <f>+SUMIF('IRS IMMO'!G:G,D:D,'IRS IMMO'!D:D)</f>
        <v>-1190640000</v>
      </c>
      <c r="AH246" s="12">
        <f>+SUMIFS(AGRIVETAM!C:C,AGRIVETAM!F:F,D:D)</f>
        <v>0</v>
      </c>
      <c r="AI246" s="12">
        <f>+SUMIF(EUROPAINTS!F:F,D:D,EUROPAINTS!C:C)</f>
        <v>0</v>
      </c>
      <c r="AJ246" s="12">
        <f>+SUMIF('VET ABE'!F:F,D:D,'VET ABE'!D:D)</f>
        <v>0</v>
      </c>
      <c r="AK246" s="12">
        <f>SUMIF('VET FIA'!F:F,D:D,'VET FIA'!D:D)</f>
        <v>0</v>
      </c>
      <c r="AL246" s="12">
        <f>+SUMIF('CSS SAKAY'!F:F,D:D,'CSS SAKAY'!C:C)</f>
        <v>0</v>
      </c>
      <c r="AM246" s="12"/>
      <c r="AN246" s="12">
        <f>SUMIF('United Malagasy'!F:F,D:D,'United Malagasy'!C:C)</f>
        <v>0</v>
      </c>
      <c r="AO246" s="12">
        <f>+SUMIF(NUTRIFOOD!E:E,D:D,NUTRIFOOD!C:C)</f>
        <v>0</v>
      </c>
      <c r="AP246" s="12">
        <f>+SUMIF(FERRIS!H:H,D:D,FERRIS!E:E)</f>
        <v>0</v>
      </c>
      <c r="AQ246" s="12">
        <f>+SUMIF(SEM!F:F,D:D,SEM!C:C)</f>
        <v>0</v>
      </c>
      <c r="AR246" s="12">
        <f>+SUMIF(Madatrade!F:F,D:D,Madatrade!C:C)</f>
        <v>0</v>
      </c>
      <c r="AS246" s="12">
        <f>+SUMIF('FLY TECH'!F:F,D:D,'FLY TECH'!D:D)</f>
        <v>0</v>
      </c>
      <c r="AT246" s="12">
        <f>+SUMIFS('FIRST INVESTISSEMENT'!D:D,'FIRST INVESTISSEMENT'!G:G,D:D)</f>
        <v>0</v>
      </c>
      <c r="AU246" s="164">
        <f t="shared" si="22"/>
        <v>-2435612173</v>
      </c>
      <c r="AV246" s="165">
        <f t="shared" si="23"/>
        <v>-538486.69920622918</v>
      </c>
    </row>
    <row r="247" spans="1:51" hidden="1" x14ac:dyDescent="0.25">
      <c r="A247" s="11" t="str">
        <f t="shared" si="19"/>
        <v>4</v>
      </c>
      <c r="B247" s="11" t="str">
        <f t="shared" si="20"/>
        <v>45</v>
      </c>
      <c r="C247" s="11" t="str">
        <f t="shared" si="21"/>
        <v>455</v>
      </c>
      <c r="D247" s="60">
        <v>45500008</v>
      </c>
      <c r="E247" s="119" t="str">
        <f t="shared" si="25"/>
        <v>BIL28</v>
      </c>
      <c r="F247" s="187" t="s">
        <v>2235</v>
      </c>
      <c r="G247" s="12">
        <f>+SUMIF(AGRIFARM!H:H,D:D,AGRIFARM!L:L)</f>
        <v>0</v>
      </c>
      <c r="H247" s="12">
        <f>+SUMIF(AGRICORP!I:I,D:D,AGRICORP!D:D)</f>
        <v>0</v>
      </c>
      <c r="I247" s="12">
        <f>+SUMIF(SMTP!D:D,D:D,SMTP!F:F)</f>
        <v>0</v>
      </c>
      <c r="J247" s="12">
        <f>+SUMIF(AGRIVET!G:G,D:D,AGRIVET!D:D)</f>
        <v>0</v>
      </c>
      <c r="K247" s="12">
        <f>+SUMIF(AGRIVAL!G:G,D:D,AGRIVAL!D:D)</f>
        <v>0</v>
      </c>
      <c r="L247" s="12">
        <f>+SUMIF(AGRIKOBA!G:G,D:D,AGRIKOBA!D:D)</f>
        <v>0</v>
      </c>
      <c r="M247" s="12">
        <f>+SUMIF(LMOI!F:F,D:D,LMOI!C:C)</f>
        <v>0</v>
      </c>
      <c r="N247" s="12">
        <f>+SUMIF(TARTINE!G:G,D:D,TARTINE!D:D)</f>
        <v>0</v>
      </c>
      <c r="O247" s="12">
        <f>+SUMIF(IDF!F:F,D:D,IDF!C:C)</f>
        <v>0</v>
      </c>
      <c r="P247" s="12">
        <f>+SUMIF(RYA!G:G,D:D,RYA!D:D)</f>
        <v>0</v>
      </c>
      <c r="Q247" s="12">
        <f>+SUMIF('SCI NOAH'!G:G,D:D,'SCI NOAH'!D:D)</f>
        <v>0</v>
      </c>
      <c r="R247" s="12">
        <f>+SUMIF(SIM!F:F,D:D,SIM!C:C)</f>
        <v>0</v>
      </c>
      <c r="S247" s="163">
        <f>+SUMIF('First Energy'!A:A,D:D,'First Energy'!C:C)</f>
        <v>0</v>
      </c>
      <c r="T247" s="163">
        <f>+SUMIF('ID Motors'!G:G,D:D,'ID Motors'!D:D)</f>
        <v>0</v>
      </c>
      <c r="U247" s="12">
        <f>+SUMIF('ID RENTAL'!G:G,D:D,'ID RENTAL'!D:D)</f>
        <v>0</v>
      </c>
      <c r="V247" s="12">
        <f>+SUMIF('MCM '!G:G,D:D,'MCM '!D:D)</f>
        <v>0</v>
      </c>
      <c r="W247" s="12">
        <f>SUMIF(AGRIMOTORS!G:G,D:D,AGRIMOTORS!D:D)</f>
        <v>0</v>
      </c>
      <c r="X247" s="12">
        <f>+SUMIF(BOVIMA!F:F,D:D,BOVIMA!C:C)</f>
        <v>0</v>
      </c>
      <c r="Y247" s="12">
        <f>+SUMIF(AGRIFEED!F:F,D:D,AGRIFEED!C:C)</f>
        <v>0</v>
      </c>
      <c r="Z247" s="12">
        <f>SUMIF(AMIP!F:F,D:D,AMIP!C:C)</f>
        <v>0</v>
      </c>
      <c r="AA247" s="12">
        <f>+SUMIF(ISF!G:G,D:D,ISF!D:D)</f>
        <v>0</v>
      </c>
      <c r="AB247" s="124">
        <f>+SUMIF(DISCOI!G:G,D:D,DISCOI!D:D)</f>
        <v>0</v>
      </c>
      <c r="AC247" s="12">
        <f>+SUMIF(MABEL!F:F,D:D,MABEL!C:C)</f>
        <v>0</v>
      </c>
      <c r="AD247" s="12">
        <f>+SUMIF(NMP!F:F,D:D,NMP!C:C)</f>
        <v>0</v>
      </c>
      <c r="AE247" s="12">
        <f>+SUMIF('AMCHO '!F:F,D:D,'AMCHO '!C:C)</f>
        <v>0</v>
      </c>
      <c r="AF247" s="12">
        <f>+SUMIF(CONFORTIS!G:G,D:D,CONFORTIS!D:D)</f>
        <v>0</v>
      </c>
      <c r="AG247" s="12">
        <f>+SUMIF('IRS IMMO'!G:G,D:D,'IRS IMMO'!D:D)</f>
        <v>0</v>
      </c>
      <c r="AH247" s="12">
        <f>+SUMIFS(AGRIVETAM!C:C,AGRIVETAM!F:F,D:D)</f>
        <v>0</v>
      </c>
      <c r="AI247" s="12">
        <f>+SUMIF(EUROPAINTS!F:F,D:D,EUROPAINTS!C:C)</f>
        <v>0</v>
      </c>
      <c r="AJ247" s="12">
        <f>+SUMIF('VET ABE'!F:F,D:D,'VET ABE'!D:D)</f>
        <v>0</v>
      </c>
      <c r="AK247" s="12">
        <f>SUMIF('VET FIA'!F:F,D:D,'VET FIA'!D:D)</f>
        <v>0</v>
      </c>
      <c r="AL247" s="12">
        <f>+SUMIF('CSS SAKAY'!F:F,D:D,'CSS SAKAY'!C:C)</f>
        <v>0</v>
      </c>
      <c r="AM247" s="12"/>
      <c r="AN247" s="12">
        <f>SUMIF('United Malagasy'!F:F,D:D,'United Malagasy'!C:C)</f>
        <v>0</v>
      </c>
      <c r="AO247" s="12">
        <f>+SUMIF(NUTRIFOOD!E:E,D:D,NUTRIFOOD!C:C)</f>
        <v>0</v>
      </c>
      <c r="AP247" s="12">
        <f>+SUMIF(FERRIS!H:H,D:D,FERRIS!E:E)</f>
        <v>0</v>
      </c>
      <c r="AQ247" s="12">
        <f>+SUMIF(SEM!F:F,D:D,SEM!C:C)</f>
        <v>0</v>
      </c>
      <c r="AR247" s="12">
        <f>+SUMIF(Madatrade!F:F,D:D,Madatrade!C:C)</f>
        <v>0</v>
      </c>
      <c r="AS247" s="12">
        <f>+SUMIF('FLY TECH'!F:F,D:D,'FLY TECH'!D:D)</f>
        <v>0</v>
      </c>
      <c r="AT247" s="12">
        <f>+SUMIFS('FIRST INVESTISSEMENT'!D:D,'FIRST INVESTISSEMENT'!G:G,D:D)</f>
        <v>0</v>
      </c>
      <c r="AU247" s="164">
        <f t="shared" si="22"/>
        <v>0</v>
      </c>
      <c r="AV247" s="165">
        <f t="shared" si="23"/>
        <v>0</v>
      </c>
    </row>
    <row r="248" spans="1:51" hidden="1" x14ac:dyDescent="0.25">
      <c r="A248" s="11" t="str">
        <f t="shared" si="19"/>
        <v>4</v>
      </c>
      <c r="B248" s="11" t="str">
        <f t="shared" si="20"/>
        <v>45</v>
      </c>
      <c r="C248" s="11" t="str">
        <f t="shared" si="21"/>
        <v>455</v>
      </c>
      <c r="D248" s="60">
        <v>45500009</v>
      </c>
      <c r="E248" s="119" t="str">
        <f t="shared" si="25"/>
        <v>BIL28</v>
      </c>
      <c r="F248" s="11" t="s">
        <v>3252</v>
      </c>
      <c r="G248" s="12">
        <f>+SUMIF(AGRIFARM!H:H,D:D,AGRIFARM!L:L)</f>
        <v>0</v>
      </c>
      <c r="H248" s="12">
        <f>+SUMIF(AGRICORP!I:I,D:D,AGRICORP!D:D)</f>
        <v>0</v>
      </c>
      <c r="I248" s="12">
        <f>+SUMIF(SMTP!D:D,D:D,SMTP!F:F)</f>
        <v>0</v>
      </c>
      <c r="J248" s="12">
        <f>+SUMIF(AGRIVET!G:G,D:D,AGRIVET!D:D)</f>
        <v>0</v>
      </c>
      <c r="K248" s="12">
        <f>+SUMIF(AGRIVAL!G:G,D:D,AGRIVAL!D:D)</f>
        <v>0</v>
      </c>
      <c r="L248" s="12">
        <f>+SUMIF(AGRIKOBA!G:G,D:D,AGRIKOBA!D:D)</f>
        <v>0</v>
      </c>
      <c r="M248" s="12">
        <f>+SUMIF(LMOI!F:F,D:D,LMOI!C:C)</f>
        <v>0</v>
      </c>
      <c r="N248" s="12">
        <f>+SUMIF(TARTINE!G:G,D:D,TARTINE!D:D)</f>
        <v>0</v>
      </c>
      <c r="O248" s="12">
        <f>+SUMIF(IDF!F:F,D:D,IDF!C:C)</f>
        <v>0</v>
      </c>
      <c r="P248" s="12">
        <f>+SUMIF(RYA!G:G,D:D,RYA!D:D)</f>
        <v>0</v>
      </c>
      <c r="Q248" s="12">
        <f>+SUMIF('SCI NOAH'!G:G,D:D,'SCI NOAH'!D:D)</f>
        <v>0</v>
      </c>
      <c r="R248" s="12">
        <f>+SUMIF(SIM!F:F,D:D,SIM!C:C)</f>
        <v>0</v>
      </c>
      <c r="S248" s="163">
        <f>+SUMIF('First Energy'!A:A,D:D,'First Energy'!C:C)</f>
        <v>0</v>
      </c>
      <c r="T248" s="163">
        <f>+SUMIF('ID Motors'!G:G,D:D,'ID Motors'!D:D)</f>
        <v>0</v>
      </c>
      <c r="U248" s="12">
        <f>+SUMIF('ID RENTAL'!G:G,D:D,'ID RENTAL'!D:D)</f>
        <v>0</v>
      </c>
      <c r="V248" s="12">
        <f>+SUMIF('MCM '!G:G,D:D,'MCM '!D:D)</f>
        <v>-287780000</v>
      </c>
      <c r="W248" s="12">
        <f>SUMIF(AGRIMOTORS!G:G,D:D,AGRIMOTORS!D:D)</f>
        <v>0</v>
      </c>
      <c r="X248" s="12">
        <f>+SUMIF(BOVIMA!F:F,D:D,BOVIMA!C:C)</f>
        <v>0</v>
      </c>
      <c r="Y248" s="12">
        <f>+SUMIF(AGRIFEED!F:F,D:D,AGRIFEED!C:C)</f>
        <v>0</v>
      </c>
      <c r="Z248" s="12">
        <f>SUMIF(AMIP!F:F,D:D,AMIP!C:C)</f>
        <v>0</v>
      </c>
      <c r="AA248" s="12">
        <f>+SUMIF(ISF!G:G,D:D,ISF!D:D)</f>
        <v>0</v>
      </c>
      <c r="AB248" s="124">
        <f>+SUMIF(DISCOI!G:G,D:D,DISCOI!D:D)</f>
        <v>0</v>
      </c>
      <c r="AC248" s="12">
        <f>+SUMIF(MABEL!F:F,D:D,MABEL!C:C)</f>
        <v>0</v>
      </c>
      <c r="AD248" s="12">
        <f>+SUMIF(NMP!F:F,D:D,NMP!C:C)</f>
        <v>0</v>
      </c>
      <c r="AE248" s="12">
        <f>+SUMIF('AMCHO '!F:F,D:D,'AMCHO '!C:C)</f>
        <v>0</v>
      </c>
      <c r="AF248" s="12">
        <f>+SUMIF(CONFORTIS!G:G,D:D,CONFORTIS!D:D)</f>
        <v>0</v>
      </c>
      <c r="AG248" s="12">
        <f>+SUMIF('IRS IMMO'!G:G,D:D,'IRS IMMO'!D:D)</f>
        <v>0</v>
      </c>
      <c r="AH248" s="12">
        <f>+SUMIFS(AGRIVETAM!C:C,AGRIVETAM!F:F,D:D)</f>
        <v>0</v>
      </c>
      <c r="AI248" s="12">
        <f>+SUMIF(EUROPAINTS!F:F,D:D,EUROPAINTS!C:C)</f>
        <v>0</v>
      </c>
      <c r="AJ248" s="12">
        <f>+SUMIF('VET ABE'!F:F,D:D,'VET ABE'!D:D)</f>
        <v>0</v>
      </c>
      <c r="AK248" s="12">
        <f>SUMIF('VET FIA'!F:F,D:D,'VET FIA'!D:D)</f>
        <v>0</v>
      </c>
      <c r="AL248" s="12">
        <f>+SUMIF('CSS SAKAY'!F:F,D:D,'CSS SAKAY'!C:C)</f>
        <v>0</v>
      </c>
      <c r="AM248" s="12"/>
      <c r="AN248" s="12">
        <f>SUMIF('United Malagasy'!F:F,D:D,'United Malagasy'!C:C)</f>
        <v>0</v>
      </c>
      <c r="AO248" s="12">
        <f>+SUMIF(NUTRIFOOD!E:E,D:D,NUTRIFOOD!C:C)</f>
        <v>0</v>
      </c>
      <c r="AP248" s="12">
        <f>+SUMIF(FERRIS!H:H,D:D,FERRIS!E:E)</f>
        <v>0</v>
      </c>
      <c r="AQ248" s="12">
        <f>+SUMIF(SEM!F:F,D:D,SEM!C:C)</f>
        <v>0</v>
      </c>
      <c r="AR248" s="12">
        <f>+SUMIF(Madatrade!F:F,D:D,Madatrade!C:C)</f>
        <v>0</v>
      </c>
      <c r="AS248" s="12">
        <f>+SUMIF('FLY TECH'!F:F,D:D,'FLY TECH'!D:D)</f>
        <v>0</v>
      </c>
      <c r="AT248" s="12">
        <f>+SUMIFS('FIRST INVESTISSEMENT'!D:D,'FIRST INVESTISSEMENT'!G:G,D:D)</f>
        <v>0</v>
      </c>
      <c r="AU248" s="164">
        <f t="shared" si="22"/>
        <v>-287780000</v>
      </c>
      <c r="AV248" s="165">
        <f t="shared" si="23"/>
        <v>-63624.94982388505</v>
      </c>
    </row>
    <row r="249" spans="1:51" hidden="1" x14ac:dyDescent="0.25">
      <c r="A249" s="11" t="str">
        <f t="shared" si="19"/>
        <v>4</v>
      </c>
      <c r="B249" s="11" t="str">
        <f t="shared" si="20"/>
        <v>45</v>
      </c>
      <c r="C249" s="11" t="str">
        <f t="shared" si="21"/>
        <v>455</v>
      </c>
      <c r="D249" s="23">
        <v>45510000</v>
      </c>
      <c r="E249" s="119" t="str">
        <f t="shared" si="25"/>
        <v>BIL28</v>
      </c>
      <c r="F249" s="24" t="s">
        <v>95</v>
      </c>
      <c r="G249" s="12">
        <f>+SUMIF(AGRIFARM!H:H,D:D,AGRIFARM!L:L)</f>
        <v>0</v>
      </c>
      <c r="H249" s="12">
        <f>+SUMIF(AGRICORP!I:I,D:D,AGRICORP!D:D)</f>
        <v>-1420000</v>
      </c>
      <c r="I249" s="12">
        <f>+SUMIF(SMTP!D:D,D:D,SMTP!F:F)</f>
        <v>-464200279.31</v>
      </c>
      <c r="J249" s="12">
        <f>+SUMIF(AGRIVET!G:G,D:D,AGRIVET!D:D)</f>
        <v>0</v>
      </c>
      <c r="K249" s="12">
        <f>+SUMIF(AGRIVAL!G:G,D:D,AGRIVAL!D:D)</f>
        <v>0</v>
      </c>
      <c r="L249" s="12">
        <f>+SUMIF(AGRIKOBA!G:G,D:D,AGRIKOBA!D:D)</f>
        <v>-1494000000</v>
      </c>
      <c r="M249" s="12">
        <f>+SUMIF(LMOI!F:F,D:D,LMOI!C:C)</f>
        <v>-1585486200</v>
      </c>
      <c r="N249" s="12">
        <f>+SUMIF(TARTINE!G:G,D:D,TARTINE!D:D)</f>
        <v>0</v>
      </c>
      <c r="O249" s="12">
        <f>+SUMIF(IDF!F:F,D:D,IDF!C:C)</f>
        <v>0</v>
      </c>
      <c r="P249" s="12">
        <f>+SUMIF(RYA!G:G,D:D,RYA!D:D)</f>
        <v>0</v>
      </c>
      <c r="Q249" s="12">
        <f>+SUMIF('SCI NOAH'!G:G,D:D,'SCI NOAH'!D:D)</f>
        <v>0</v>
      </c>
      <c r="R249" s="12">
        <f>+SUMIF(SIM!F:F,D:D,SIM!C:C)</f>
        <v>0</v>
      </c>
      <c r="S249" s="163">
        <f>+SUMIF('First Energy'!A:A,D:D,'First Energy'!C:C)</f>
        <v>-238316693.03999999</v>
      </c>
      <c r="T249" s="163">
        <f>+SUMIF('ID Motors'!G:G,D:D,'ID Motors'!D:D)</f>
        <v>-807500088.59000003</v>
      </c>
      <c r="U249" s="12">
        <f>+SUMIF('ID RENTAL'!G:G,D:D,'ID RENTAL'!D:D)</f>
        <v>0</v>
      </c>
      <c r="V249" s="12">
        <f>+SUMIF('MCM '!G:G,D:D,'MCM '!D:D)</f>
        <v>0</v>
      </c>
      <c r="W249" s="12">
        <f>SUMIF(AGRIMOTORS!G:G,D:D,AGRIMOTORS!D:D)</f>
        <v>0</v>
      </c>
      <c r="X249" s="12">
        <f>+SUMIF(BOVIMA!F:F,D:D,BOVIMA!C:C)</f>
        <v>0</v>
      </c>
      <c r="Y249" s="12">
        <f>+SUMIF(AGRIFEED!F:F,D:D,AGRIFEED!C:C)</f>
        <v>0</v>
      </c>
      <c r="Z249" s="12">
        <f>SUMIF(AMIP!F:F,D:D,AMIP!C:C)</f>
        <v>0</v>
      </c>
      <c r="AA249" s="12">
        <f>+SUMIF(ISF!G:G,D:D,ISF!D:D)</f>
        <v>0</v>
      </c>
      <c r="AB249" s="124">
        <f>+SUMIF(DISCOI!G:G,D:D,DISCOI!D:D)</f>
        <v>0</v>
      </c>
      <c r="AC249" s="12">
        <f>+SUMIF(MABEL!F:F,D:D,MABEL!C:C)</f>
        <v>0</v>
      </c>
      <c r="AD249" s="12">
        <f>+SUMIF(NMP!F:F,D:D,NMP!C:C)</f>
        <v>0</v>
      </c>
      <c r="AE249" s="12">
        <f>+SUMIF('AMCHO '!F:F,D:D,'AMCHO '!C:C)</f>
        <v>0</v>
      </c>
      <c r="AF249" s="12">
        <f>+SUMIF(CONFORTIS!G:G,D:D,CONFORTIS!D:D)</f>
        <v>-1522400</v>
      </c>
      <c r="AG249" s="12">
        <f>+SUMIF('IRS IMMO'!G:G,D:D,'IRS IMMO'!D:D)</f>
        <v>0</v>
      </c>
      <c r="AH249" s="12">
        <f>+SUMIFS(AGRIVETAM!C:C,AGRIVETAM!F:F,D:D)</f>
        <v>0</v>
      </c>
      <c r="AI249" s="12">
        <f>+SUMIF(EUROPAINTS!F:F,D:D,EUROPAINTS!C:C)</f>
        <v>-1257778253.46</v>
      </c>
      <c r="AJ249" s="12">
        <f>+SUMIF('VET ABE'!F:F,D:D,'VET ABE'!D:D)</f>
        <v>0</v>
      </c>
      <c r="AK249" s="12">
        <f>SUMIF('VET FIA'!F:F,D:D,'VET FIA'!D:D)</f>
        <v>0</v>
      </c>
      <c r="AL249" s="12">
        <f>+SUMIF('CSS SAKAY'!F:F,D:D,'CSS SAKAY'!C:C)</f>
        <v>0</v>
      </c>
      <c r="AM249" s="12"/>
      <c r="AN249" s="12">
        <f>SUMIF('United Malagasy'!F:F,D:D,'United Malagasy'!C:C)</f>
        <v>0</v>
      </c>
      <c r="AO249" s="12">
        <f>+SUMIF(NUTRIFOOD!E:E,D:D,NUTRIFOOD!C:C)</f>
        <v>0</v>
      </c>
      <c r="AP249" s="12">
        <f>+SUMIF(FERRIS!H:H,D:D,FERRIS!E:E)</f>
        <v>0</v>
      </c>
      <c r="AQ249" s="12">
        <f>+SUMIF(SEM!F:F,D:D,SEM!C:C)</f>
        <v>0</v>
      </c>
      <c r="AR249" s="12">
        <f>+SUMIF(Madatrade!F:F,D:D,Madatrade!C:C)</f>
        <v>0</v>
      </c>
      <c r="AS249" s="12">
        <f>+SUMIF('FLY TECH'!F:F,D:D,'FLY TECH'!D:D)</f>
        <v>0</v>
      </c>
      <c r="AT249" s="12">
        <f>+SUMIFS('FIRST INVESTISSEMENT'!D:D,'FIRST INVESTISSEMENT'!G:G,D:D)</f>
        <v>0</v>
      </c>
      <c r="AU249" s="164">
        <f t="shared" si="22"/>
        <v>-5850223914.3999996</v>
      </c>
      <c r="AV249" s="165">
        <f t="shared" si="23"/>
        <v>-1293419.2890826061</v>
      </c>
    </row>
    <row r="250" spans="1:51" hidden="1" x14ac:dyDescent="0.25">
      <c r="A250" s="11" t="str">
        <f t="shared" si="19"/>
        <v>4</v>
      </c>
      <c r="B250" s="11" t="str">
        <f t="shared" si="20"/>
        <v>45</v>
      </c>
      <c r="C250" s="11" t="str">
        <f t="shared" si="21"/>
        <v>455</v>
      </c>
      <c r="D250" s="23">
        <v>45511000</v>
      </c>
      <c r="E250" s="119" t="str">
        <f t="shared" si="25"/>
        <v>BIL28</v>
      </c>
      <c r="F250" s="24" t="s">
        <v>330</v>
      </c>
      <c r="G250" s="12">
        <f>+SUMIF(AGRIFARM!H:H,D:D,AGRIFARM!L:L)</f>
        <v>0</v>
      </c>
      <c r="H250" s="12">
        <f>+SUMIF(AGRICORP!I:I,D:D,AGRICORP!D:D)</f>
        <v>0</v>
      </c>
      <c r="I250" s="12">
        <f>+SUMIF(SMTP!D:D,D:D,SMTP!F:F)</f>
        <v>0</v>
      </c>
      <c r="J250" s="12">
        <f>+SUMIF(AGRIVET!G:G,D:D,AGRIVET!D:D)</f>
        <v>0</v>
      </c>
      <c r="K250" s="12">
        <f>+SUMIF(AGRIVAL!G:G,D:D,AGRIVAL!D:D)</f>
        <v>-20647326.579999998</v>
      </c>
      <c r="L250" s="12">
        <f>+SUMIF(AGRIKOBA!G:G,D:D,AGRIKOBA!D:D)</f>
        <v>-1830852027.9000001</v>
      </c>
      <c r="M250" s="12">
        <f>+SUMIF(LMOI!F:F,D:D,LMOI!C:C)</f>
        <v>0</v>
      </c>
      <c r="N250" s="12">
        <f>+SUMIF(TARTINE!G:G,D:D,TARTINE!D:D)</f>
        <v>0</v>
      </c>
      <c r="O250" s="12">
        <f>+SUMIF(IDF!F:F,D:D,IDF!C:C)</f>
        <v>0</v>
      </c>
      <c r="P250" s="12">
        <f>+SUMIF(RYA!G:G,D:D,RYA!D:D)</f>
        <v>0</v>
      </c>
      <c r="Q250" s="12">
        <f>+SUMIF('SCI NOAH'!G:G,D:D,'SCI NOAH'!D:D)</f>
        <v>0</v>
      </c>
      <c r="R250" s="12">
        <f>+SUMIF(SIM!F:F,D:D,SIM!C:C)</f>
        <v>0</v>
      </c>
      <c r="S250" s="163">
        <f>+SUMIF('First Energy'!A:A,D:D,'First Energy'!C:C)</f>
        <v>0</v>
      </c>
      <c r="T250" s="163">
        <f>+SUMIF('ID Motors'!G:G,D:D,'ID Motors'!D:D)</f>
        <v>0</v>
      </c>
      <c r="U250" s="12">
        <f>+SUMIF('ID RENTAL'!G:G,D:D,'ID RENTAL'!D:D)</f>
        <v>0</v>
      </c>
      <c r="V250" s="12">
        <f>+SUMIF('MCM '!G:G,D:D,'MCM '!D:D)</f>
        <v>0</v>
      </c>
      <c r="W250" s="12">
        <f>SUMIF(AGRIMOTORS!G:G,D:D,AGRIMOTORS!D:D)</f>
        <v>0</v>
      </c>
      <c r="X250" s="12">
        <f>+SUMIF(BOVIMA!F:F,D:D,BOVIMA!C:C)</f>
        <v>0</v>
      </c>
      <c r="Y250" s="12">
        <f>+SUMIF(AGRIFEED!F:F,D:D,AGRIFEED!C:C)</f>
        <v>-47894523.57</v>
      </c>
      <c r="Z250" s="12">
        <f>SUMIF(AMIP!F:F,D:D,AMIP!C:C)</f>
        <v>0</v>
      </c>
      <c r="AA250" s="12">
        <f>+SUMIF(ISF!G:G,D:D,ISF!D:D)</f>
        <v>0</v>
      </c>
      <c r="AB250" s="124">
        <f>+SUMIF(DISCOI!G:G,D:D,DISCOI!D:D)</f>
        <v>0</v>
      </c>
      <c r="AC250" s="12">
        <f>+SUMIF(MABEL!F:F,D:D,MABEL!C:C)</f>
        <v>0</v>
      </c>
      <c r="AD250" s="12">
        <f>+SUMIF(NMP!F:F,D:D,NMP!C:C)</f>
        <v>0</v>
      </c>
      <c r="AE250" s="12">
        <f>+SUMIF('AMCHO '!F:F,D:D,'AMCHO '!C:C)</f>
        <v>0</v>
      </c>
      <c r="AF250" s="12">
        <f>+SUMIF(CONFORTIS!G:G,D:D,CONFORTIS!D:D)</f>
        <v>0</v>
      </c>
      <c r="AG250" s="12">
        <f>+SUMIF('IRS IMMO'!G:G,D:D,'IRS IMMO'!D:D)</f>
        <v>0</v>
      </c>
      <c r="AH250" s="12">
        <f>+SUMIFS(AGRIVETAM!C:C,AGRIVETAM!F:F,D:D)</f>
        <v>0</v>
      </c>
      <c r="AI250" s="12">
        <f>+SUMIF(EUROPAINTS!F:F,D:D,EUROPAINTS!C:C)</f>
        <v>0</v>
      </c>
      <c r="AJ250" s="12">
        <f>+SUMIF('VET ABE'!F:F,D:D,'VET ABE'!D:D)</f>
        <v>0</v>
      </c>
      <c r="AK250" s="12">
        <f>SUMIF('VET FIA'!F:F,D:D,'VET FIA'!D:D)</f>
        <v>0</v>
      </c>
      <c r="AL250" s="12">
        <f>+SUMIF('CSS SAKAY'!F:F,D:D,'CSS SAKAY'!C:C)</f>
        <v>0</v>
      </c>
      <c r="AN250" s="12">
        <f>SUMIF('United Malagasy'!F:F,D:D,'United Malagasy'!C:C)</f>
        <v>0</v>
      </c>
      <c r="AO250" s="12">
        <f>+SUMIF(NUTRIFOOD!E:E,D:D,NUTRIFOOD!C:C)</f>
        <v>-640213939.25999999</v>
      </c>
      <c r="AP250" s="12">
        <f>+SUMIF(FERRIS!H:H,D:D,FERRIS!E:E)</f>
        <v>0</v>
      </c>
      <c r="AQ250" s="12">
        <f>+SUMIF(SEM!F:F,D:D,SEM!C:C)</f>
        <v>-2865081504.5599999</v>
      </c>
      <c r="AR250" s="12">
        <f>+SUMIF(Madatrade!F:F,D:D,Madatrade!C:C)</f>
        <v>0</v>
      </c>
      <c r="AS250" s="12">
        <f>+SUMIF('FLY TECH'!F:F,D:D,'FLY TECH'!D:D)</f>
        <v>-65656400</v>
      </c>
      <c r="AT250" s="12">
        <f>+SUMIFS('FIRST INVESTISSEMENT'!D:D,'FIRST INVESTISSEMENT'!G:G,D:D)</f>
        <v>0</v>
      </c>
      <c r="AU250" s="164">
        <f t="shared" si="22"/>
        <v>-5470345721.8699999</v>
      </c>
      <c r="AV250" s="165">
        <f t="shared" si="23"/>
        <v>-1209432.4556024845</v>
      </c>
    </row>
    <row r="251" spans="1:51" hidden="1" x14ac:dyDescent="0.25">
      <c r="A251" s="11" t="str">
        <f t="shared" si="19"/>
        <v>4</v>
      </c>
      <c r="B251" s="11" t="str">
        <f t="shared" si="20"/>
        <v>45</v>
      </c>
      <c r="C251" s="11" t="str">
        <f t="shared" si="21"/>
        <v>455</v>
      </c>
      <c r="D251" s="22">
        <v>45512000</v>
      </c>
      <c r="E251" s="119" t="str">
        <f t="shared" si="25"/>
        <v>BIL28</v>
      </c>
      <c r="F251" s="81" t="s">
        <v>2739</v>
      </c>
      <c r="G251" s="12">
        <f>+SUMIF(AGRIFARM!H:H,D:D,AGRIFARM!L:L)</f>
        <v>0</v>
      </c>
      <c r="H251" s="12">
        <f>+SUMIF(AGRICORP!I:I,D:D,AGRICORP!D:D)</f>
        <v>0</v>
      </c>
      <c r="I251" s="12">
        <f>+SUMIF(SMTP!D:D,D:D,SMTP!F:F)</f>
        <v>0</v>
      </c>
      <c r="J251" s="12">
        <f>+SUMIF(AGRIVET!G:G,D:D,AGRIVET!D:D)</f>
        <v>0</v>
      </c>
      <c r="K251" s="12">
        <f>+SUMIF(AGRIVAL!G:G,D:D,AGRIVAL!D:D)</f>
        <v>0</v>
      </c>
      <c r="L251" s="12">
        <f>+SUMIF(AGRIKOBA!G:G,D:D,AGRIKOBA!D:D)</f>
        <v>0</v>
      </c>
      <c r="M251" s="12">
        <f>+SUMIF(LMOI!F:F,D:D,LMOI!C:C)</f>
        <v>0</v>
      </c>
      <c r="N251" s="12">
        <f>+SUMIF(TARTINE!G:G,D:D,TARTINE!D:D)</f>
        <v>0</v>
      </c>
      <c r="O251" s="12">
        <f>+SUMIF(IDF!F:F,D:D,IDF!C:C)</f>
        <v>0</v>
      </c>
      <c r="P251" s="12">
        <f>+SUMIF(RYA!G:G,D:D,RYA!D:D)</f>
        <v>0</v>
      </c>
      <c r="Q251" s="12">
        <f>+SUMIF('SCI NOAH'!G:G,D:D,'SCI NOAH'!D:D)</f>
        <v>0</v>
      </c>
      <c r="R251" s="12">
        <f>+SUMIF(SIM!F:F,D:D,SIM!C:C)</f>
        <v>0</v>
      </c>
      <c r="S251" s="163">
        <f>+SUMIF('First Energy'!A:A,D:D,'First Energy'!C:C)</f>
        <v>0</v>
      </c>
      <c r="T251" s="163">
        <f>+SUMIF('ID Motors'!G:G,D:D,'ID Motors'!D:D)</f>
        <v>0</v>
      </c>
      <c r="U251" s="12">
        <f>+SUMIF('ID RENTAL'!G:G,D:D,'ID RENTAL'!D:D)</f>
        <v>0</v>
      </c>
      <c r="V251" s="12">
        <f>+SUMIF('MCM '!G:G,D:D,'MCM '!D:D)</f>
        <v>0</v>
      </c>
      <c r="W251" s="12">
        <f>SUMIF(AGRIMOTORS!G:G,D:D,AGRIMOTORS!D:D)</f>
        <v>0</v>
      </c>
      <c r="X251" s="12">
        <f>+SUMIF(BOVIMA!F:F,D:D,BOVIMA!C:C)</f>
        <v>0</v>
      </c>
      <c r="Y251" s="12">
        <f>+SUMIF(AGRIFEED!F:F,D:D,AGRIFEED!C:C)</f>
        <v>0</v>
      </c>
      <c r="Z251" s="12">
        <f>SUMIF(AMIP!F:F,D:D,AMIP!C:C)</f>
        <v>0</v>
      </c>
      <c r="AA251" s="12">
        <f>+SUMIF(ISF!G:G,D:D,ISF!D:D)</f>
        <v>0</v>
      </c>
      <c r="AB251" s="124">
        <f>+SUMIF(DISCOI!G:G,D:D,DISCOI!D:D)</f>
        <v>0</v>
      </c>
      <c r="AC251" s="12">
        <f>+SUMIF(MABEL!F:F,D:D,MABEL!C:C)</f>
        <v>0</v>
      </c>
      <c r="AD251" s="12">
        <f>+SUMIF(NMP!F:F,D:D,NMP!C:C)</f>
        <v>0</v>
      </c>
      <c r="AE251" s="12">
        <f>+SUMIF('AMCHO '!F:F,D:D,'AMCHO '!C:C)</f>
        <v>0</v>
      </c>
      <c r="AF251" s="12">
        <f>+SUMIF(CONFORTIS!G:G,D:D,CONFORTIS!D:D)</f>
        <v>0</v>
      </c>
      <c r="AG251" s="12">
        <f>+SUMIF('IRS IMMO'!G:G,D:D,'IRS IMMO'!D:D)</f>
        <v>0</v>
      </c>
      <c r="AH251" s="12">
        <f>+SUMIFS(AGRIVETAM!C:C,AGRIVETAM!F:F,D:D)</f>
        <v>0</v>
      </c>
      <c r="AI251" s="12">
        <f>+SUMIF(EUROPAINTS!F:F,D:D,EUROPAINTS!C:C)</f>
        <v>0</v>
      </c>
      <c r="AJ251" s="12">
        <f>+SUMIF('VET ABE'!F:F,D:D,'VET ABE'!D:D)</f>
        <v>0</v>
      </c>
      <c r="AK251" s="12">
        <f>SUMIF('VET FIA'!F:F,D:D,'VET FIA'!D:D)</f>
        <v>0</v>
      </c>
      <c r="AL251" s="12">
        <f>+SUMIF('CSS SAKAY'!F:F,D:D,'CSS SAKAY'!C:C)</f>
        <v>0</v>
      </c>
      <c r="AM251" s="12"/>
      <c r="AN251" s="12">
        <f>SUMIF('United Malagasy'!F:F,D:D,'United Malagasy'!C:C)</f>
        <v>0</v>
      </c>
      <c r="AO251" s="12">
        <f>+SUMIF(NUTRIFOOD!E:E,D:D,NUTRIFOOD!C:C)</f>
        <v>0</v>
      </c>
      <c r="AP251" s="12">
        <f>+SUMIF(FERRIS!H:H,D:D,FERRIS!E:E)</f>
        <v>0</v>
      </c>
      <c r="AQ251" s="12">
        <f>+SUMIF(SEM!F:F,D:D,SEM!C:C)</f>
        <v>-190230840</v>
      </c>
      <c r="AR251" s="12">
        <f>+SUMIF(Madatrade!F:F,D:D,Madatrade!C:C)</f>
        <v>0</v>
      </c>
      <c r="AS251" s="12">
        <f>+SUMIF('FLY TECH'!F:F,D:D,'FLY TECH'!D:D)</f>
        <v>-308240000</v>
      </c>
      <c r="AT251" s="12">
        <f>+SUMIFS('FIRST INVESTISSEMENT'!D:D,'FIRST INVESTISSEMENT'!G:G,D:D)</f>
        <v>0</v>
      </c>
      <c r="AU251" s="164">
        <f t="shared" si="22"/>
        <v>-498470840</v>
      </c>
      <c r="AV251" s="165">
        <f t="shared" si="23"/>
        <v>-110206.34576297809</v>
      </c>
    </row>
    <row r="252" spans="1:51" hidden="1" x14ac:dyDescent="0.25">
      <c r="A252" s="11" t="str">
        <f t="shared" si="19"/>
        <v>4</v>
      </c>
      <c r="B252" s="11" t="str">
        <f t="shared" si="20"/>
        <v>45</v>
      </c>
      <c r="C252" s="11" t="str">
        <f t="shared" si="21"/>
        <v>455</v>
      </c>
      <c r="D252" s="22">
        <v>45513000</v>
      </c>
      <c r="E252" s="119" t="str">
        <f t="shared" si="25"/>
        <v>BIL28</v>
      </c>
      <c r="F252" s="81" t="s">
        <v>2740</v>
      </c>
      <c r="G252" s="12">
        <f>+SUMIF(AGRIFARM!H:H,D:D,AGRIFARM!L:L)</f>
        <v>0</v>
      </c>
      <c r="H252" s="12">
        <f>+SUMIF(AGRICORP!I:I,D:D,AGRICORP!D:D)</f>
        <v>0</v>
      </c>
      <c r="I252" s="12">
        <f>+SUMIF(SMTP!D:D,D:D,SMTP!F:F)</f>
        <v>0</v>
      </c>
      <c r="J252" s="12">
        <f>+SUMIF(AGRIVET!G:G,D:D,AGRIVET!D:D)</f>
        <v>0</v>
      </c>
      <c r="K252" s="12">
        <f>+SUMIF(AGRIVAL!G:G,D:D,AGRIVAL!D:D)</f>
        <v>0</v>
      </c>
      <c r="L252" s="12">
        <f>+SUMIF(AGRIKOBA!G:G,D:D,AGRIKOBA!D:D)</f>
        <v>0</v>
      </c>
      <c r="M252" s="12">
        <f>+SUMIF(LMOI!F:F,D:D,LMOI!C:C)</f>
        <v>0</v>
      </c>
      <c r="N252" s="12">
        <f>+SUMIF(TARTINE!G:G,D:D,TARTINE!D:D)</f>
        <v>0</v>
      </c>
      <c r="O252" s="12">
        <f>+SUMIF(IDF!F:F,D:D,IDF!C:C)</f>
        <v>0</v>
      </c>
      <c r="P252" s="12">
        <f>+SUMIF(RYA!G:G,D:D,RYA!D:D)</f>
        <v>0</v>
      </c>
      <c r="Q252" s="12">
        <f>+SUMIF('SCI NOAH'!G:G,D:D,'SCI NOAH'!D:D)</f>
        <v>0</v>
      </c>
      <c r="R252" s="12">
        <f>+SUMIF(SIM!F:F,D:D,SIM!C:C)</f>
        <v>0</v>
      </c>
      <c r="S252" s="163">
        <f>+SUMIF('First Energy'!A:A,D:D,'First Energy'!C:C)</f>
        <v>0</v>
      </c>
      <c r="T252" s="163">
        <f>+SUMIF('ID Motors'!G:G,D:D,'ID Motors'!D:D)</f>
        <v>0</v>
      </c>
      <c r="U252" s="12">
        <f>+SUMIF('ID RENTAL'!G:G,D:D,'ID RENTAL'!D:D)</f>
        <v>0</v>
      </c>
      <c r="V252" s="12">
        <f>+SUMIF('MCM '!G:G,D:D,'MCM '!D:D)</f>
        <v>0</v>
      </c>
      <c r="W252" s="12">
        <f>SUMIF(AGRIMOTORS!G:G,D:D,AGRIMOTORS!D:D)</f>
        <v>0</v>
      </c>
      <c r="X252" s="12">
        <f>+SUMIF(BOVIMA!F:F,D:D,BOVIMA!C:C)</f>
        <v>0</v>
      </c>
      <c r="Y252" s="12">
        <f>+SUMIF(AGRIFEED!F:F,D:D,AGRIFEED!C:C)</f>
        <v>0</v>
      </c>
      <c r="Z252" s="12">
        <f>SUMIF(AMIP!F:F,D:D,AMIP!C:C)</f>
        <v>0</v>
      </c>
      <c r="AA252" s="12">
        <f>+SUMIF(ISF!G:G,D:D,ISF!D:D)</f>
        <v>0</v>
      </c>
      <c r="AB252" s="124">
        <f>+SUMIF(DISCOI!G:G,D:D,DISCOI!D:D)</f>
        <v>0</v>
      </c>
      <c r="AC252" s="12">
        <f>+SUMIF(MABEL!F:F,D:D,MABEL!C:C)</f>
        <v>0</v>
      </c>
      <c r="AD252" s="12">
        <f>+SUMIF(NMP!F:F,D:D,NMP!C:C)</f>
        <v>0</v>
      </c>
      <c r="AE252" s="12">
        <f>+SUMIF('AMCHO '!F:F,D:D,'AMCHO '!C:C)</f>
        <v>0</v>
      </c>
      <c r="AF252" s="12">
        <f>+SUMIF(CONFORTIS!G:G,D:D,CONFORTIS!D:D)</f>
        <v>0</v>
      </c>
      <c r="AG252" s="12">
        <f>+SUMIF('IRS IMMO'!G:G,D:D,'IRS IMMO'!D:D)</f>
        <v>0</v>
      </c>
      <c r="AH252" s="12">
        <f>+SUMIFS(AGRIVETAM!C:C,AGRIVETAM!F:F,D:D)</f>
        <v>0</v>
      </c>
      <c r="AI252" s="12">
        <f>+SUMIF(EUROPAINTS!F:F,D:D,EUROPAINTS!C:C)</f>
        <v>0</v>
      </c>
      <c r="AJ252" s="12">
        <f>+SUMIF('VET ABE'!F:F,D:D,'VET ABE'!D:D)</f>
        <v>0</v>
      </c>
      <c r="AK252" s="12">
        <f>SUMIF('VET FIA'!F:F,D:D,'VET FIA'!D:D)</f>
        <v>0</v>
      </c>
      <c r="AL252" s="12">
        <f>+SUMIF('CSS SAKAY'!F:F,D:D,'CSS SAKAY'!C:C)</f>
        <v>0</v>
      </c>
      <c r="AM252" s="12"/>
      <c r="AN252" s="12">
        <f>SUMIF('United Malagasy'!F:F,D:D,'United Malagasy'!C:C)</f>
        <v>0</v>
      </c>
      <c r="AO252" s="12">
        <f>+SUMIF(NUTRIFOOD!E:E,D:D,NUTRIFOOD!C:C)</f>
        <v>0</v>
      </c>
      <c r="AP252" s="12">
        <f>+SUMIF(FERRIS!H:H,D:D,FERRIS!E:E)</f>
        <v>0</v>
      </c>
      <c r="AQ252" s="12">
        <f>+SUMIF(SEM!F:F,D:D,SEM!C:C)</f>
        <v>-27000000</v>
      </c>
      <c r="AR252" s="12">
        <f>+SUMIF(Madatrade!F:F,D:D,Madatrade!C:C)</f>
        <v>0</v>
      </c>
      <c r="AS252" s="12">
        <f>+SUMIF('FLY TECH'!F:F,D:D,'FLY TECH'!D:D)</f>
        <v>-7940000</v>
      </c>
      <c r="AT252" s="12">
        <f>+SUMIFS('FIRST INVESTISSEMENT'!D:D,'FIRST INVESTISSEMENT'!G:G,D:D)</f>
        <v>0</v>
      </c>
      <c r="AU252" s="164">
        <f t="shared" si="22"/>
        <v>-34940000</v>
      </c>
      <c r="AV252" s="165">
        <f t="shared" si="23"/>
        <v>-7724.8444883124048</v>
      </c>
    </row>
    <row r="253" spans="1:51" hidden="1" x14ac:dyDescent="0.25">
      <c r="A253" s="11" t="str">
        <f t="shared" si="19"/>
        <v>4</v>
      </c>
      <c r="B253" s="11" t="str">
        <f t="shared" si="20"/>
        <v>45</v>
      </c>
      <c r="C253" s="11" t="str">
        <f t="shared" si="21"/>
        <v>455</v>
      </c>
      <c r="D253" s="22">
        <v>45514000</v>
      </c>
      <c r="E253" s="119" t="str">
        <f t="shared" si="25"/>
        <v>BIL28</v>
      </c>
      <c r="F253" s="11" t="s">
        <v>3033</v>
      </c>
      <c r="G253" s="12">
        <f>+SUMIF(AGRIFARM!H:H,D:D,AGRIFARM!L:L)</f>
        <v>0</v>
      </c>
      <c r="H253" s="12">
        <f>+SUMIF(AGRICORP!I:I,D:D,AGRICORP!D:D)</f>
        <v>0</v>
      </c>
      <c r="I253" s="12">
        <f>+SUMIF(SMTP!D:D,D:D,SMTP!F:F)</f>
        <v>0</v>
      </c>
      <c r="J253" s="12">
        <f>+SUMIF(AGRIVET!G:G,D:D,AGRIVET!D:D)</f>
        <v>0</v>
      </c>
      <c r="K253" s="12">
        <f>+SUMIF(AGRIVAL!G:G,D:D,AGRIVAL!D:D)</f>
        <v>0</v>
      </c>
      <c r="L253" s="12">
        <f>+SUMIF(AGRIKOBA!G:G,D:D,AGRIKOBA!D:D)</f>
        <v>-39000000</v>
      </c>
      <c r="M253" s="12">
        <f>+SUMIF(LMOI!F:F,D:D,LMOI!C:C)</f>
        <v>0</v>
      </c>
      <c r="N253" s="12">
        <f>+SUMIF(TARTINE!G:G,D:D,TARTINE!D:D)</f>
        <v>0</v>
      </c>
      <c r="O253" s="12">
        <f>+SUMIF(IDF!F:F,D:D,IDF!C:C)</f>
        <v>0</v>
      </c>
      <c r="P253" s="12">
        <f>+SUMIF(RYA!G:G,D:D,RYA!D:D)</f>
        <v>0</v>
      </c>
      <c r="Q253" s="12">
        <f>+SUMIF('SCI NOAH'!G:G,D:D,'SCI NOAH'!D:D)</f>
        <v>0</v>
      </c>
      <c r="R253" s="12">
        <f>+SUMIF(SIM!F:F,D:D,SIM!C:C)</f>
        <v>0</v>
      </c>
      <c r="S253" s="163">
        <f>+SUMIF('First Energy'!A:A,D:D,'First Energy'!C:C)</f>
        <v>0</v>
      </c>
      <c r="T253" s="163">
        <f>+SUMIF('ID Motors'!G:G,D:D,'ID Motors'!D:D)</f>
        <v>0</v>
      </c>
      <c r="U253" s="12">
        <f>+SUMIF('ID RENTAL'!G:G,D:D,'ID RENTAL'!D:D)</f>
        <v>0</v>
      </c>
      <c r="V253" s="12">
        <f>+SUMIF('MCM '!G:G,D:D,'MCM '!D:D)</f>
        <v>0</v>
      </c>
      <c r="W253" s="12">
        <f>SUMIF(AGRIMOTORS!G:G,D:D,AGRIMOTORS!D:D)</f>
        <v>0</v>
      </c>
      <c r="X253" s="12">
        <f>+SUMIF(BOVIMA!F:F,D:D,BOVIMA!C:C)</f>
        <v>0</v>
      </c>
      <c r="Y253" s="12">
        <f>+SUMIF(AGRIFEED!F:F,D:D,AGRIFEED!C:C)</f>
        <v>0</v>
      </c>
      <c r="Z253" s="12">
        <f>SUMIF(AMIP!F:F,D:D,AMIP!C:C)</f>
        <v>0</v>
      </c>
      <c r="AA253" s="12">
        <f>+SUMIF(ISF!G:G,D:D,ISF!D:D)</f>
        <v>0</v>
      </c>
      <c r="AB253" s="124">
        <f>+SUMIF(DISCOI!G:G,D:D,DISCOI!D:D)</f>
        <v>0</v>
      </c>
      <c r="AC253" s="12">
        <f>+SUMIF(MABEL!F:F,D:D,MABEL!C:C)</f>
        <v>0</v>
      </c>
      <c r="AD253" s="12">
        <f>+SUMIF(NMP!F:F,D:D,NMP!C:C)</f>
        <v>0</v>
      </c>
      <c r="AE253" s="12">
        <f>+SUMIF('AMCHO '!F:F,D:D,'AMCHO '!C:C)</f>
        <v>0</v>
      </c>
      <c r="AF253" s="12">
        <f>+SUMIF(CONFORTIS!G:G,D:D,CONFORTIS!D:D)</f>
        <v>0</v>
      </c>
      <c r="AG253" s="12">
        <f>+SUMIF('IRS IMMO'!G:G,D:D,'IRS IMMO'!D:D)</f>
        <v>0</v>
      </c>
      <c r="AH253" s="12">
        <f>+SUMIFS(AGRIVETAM!C:C,AGRIVETAM!F:F,D:D)</f>
        <v>0</v>
      </c>
      <c r="AI253" s="12">
        <f>+SUMIF(EUROPAINTS!F:F,D:D,EUROPAINTS!C:C)</f>
        <v>0</v>
      </c>
      <c r="AJ253" s="12">
        <f>+SUMIF('VET ABE'!F:F,D:D,'VET ABE'!D:D)</f>
        <v>0</v>
      </c>
      <c r="AK253" s="12">
        <f>SUMIF('VET FIA'!F:F,D:D,'VET FIA'!D:D)</f>
        <v>0</v>
      </c>
      <c r="AL253" s="12">
        <f>+SUMIF('CSS SAKAY'!F:F,D:D,'CSS SAKAY'!C:C)</f>
        <v>0</v>
      </c>
      <c r="AM253" s="12"/>
      <c r="AN253" s="12">
        <f>SUMIF('United Malagasy'!F:F,D:D,'United Malagasy'!C:C)</f>
        <v>0</v>
      </c>
      <c r="AO253" s="12">
        <f>+SUMIF(NUTRIFOOD!E:E,D:D,NUTRIFOOD!C:C)</f>
        <v>-36759319.700000003</v>
      </c>
      <c r="AP253" s="12">
        <f>+SUMIF(FERRIS!H:H,D:D,FERRIS!E:E)</f>
        <v>0</v>
      </c>
      <c r="AQ253" s="12">
        <f>+SUMIF(SEM!F:F,D:D,SEM!C:C)</f>
        <v>-2877616744.5700002</v>
      </c>
      <c r="AR253" s="12">
        <f>+SUMIF(Madatrade!F:F,D:D,Madatrade!C:C)</f>
        <v>0</v>
      </c>
      <c r="AS253" s="12">
        <f>+SUMIF('FLY TECH'!F:F,D:D,'FLY TECH'!D:D)</f>
        <v>0</v>
      </c>
      <c r="AT253" s="12">
        <f>+SUMIFS('FIRST INVESTISSEMENT'!D:D,'FIRST INVESTISSEMENT'!G:G,D:D)</f>
        <v>0</v>
      </c>
      <c r="AU253" s="164">
        <f t="shared" si="22"/>
        <v>-2953376064.27</v>
      </c>
      <c r="AV253" s="165">
        <f t="shared" si="23"/>
        <v>-652958.52352575527</v>
      </c>
    </row>
    <row r="254" spans="1:51" hidden="1" x14ac:dyDescent="0.25">
      <c r="A254" s="11" t="str">
        <f t="shared" si="19"/>
        <v>4</v>
      </c>
      <c r="B254" s="11" t="str">
        <f t="shared" si="20"/>
        <v>45</v>
      </c>
      <c r="C254" s="11" t="str">
        <f t="shared" si="21"/>
        <v>455</v>
      </c>
      <c r="D254" s="23">
        <v>45515000</v>
      </c>
      <c r="E254" s="119" t="str">
        <f t="shared" si="25"/>
        <v>BIL28</v>
      </c>
      <c r="F254" s="24" t="s">
        <v>1476</v>
      </c>
      <c r="G254" s="12">
        <f>+SUMIF(AGRIFARM!H:H,D:D,AGRIFARM!L:L)</f>
        <v>0</v>
      </c>
      <c r="H254" s="12">
        <f>+SUMIF(AGRICORP!I:I,D:D,AGRICORP!D:D)</f>
        <v>0</v>
      </c>
      <c r="I254" s="12">
        <f>+SUMIF(SMTP!D:D,D:D,SMTP!F:F)</f>
        <v>0</v>
      </c>
      <c r="J254" s="12">
        <f>+SUMIF(AGRIVET!G:G,D:D,AGRIVET!D:D)</f>
        <v>0</v>
      </c>
      <c r="K254" s="12">
        <f>+SUMIF(AGRIVAL!G:G,D:D,AGRIVAL!D:D)</f>
        <v>0</v>
      </c>
      <c r="L254" s="12">
        <f>+SUMIF(AGRIKOBA!G:G,D:D,AGRIKOBA!D:D)</f>
        <v>-25000000</v>
      </c>
      <c r="M254" s="12">
        <f>+SUMIF(LMOI!F:F,D:D,LMOI!C:C)</f>
        <v>0</v>
      </c>
      <c r="N254" s="12">
        <f>+SUMIF(TARTINE!G:G,D:D,TARTINE!D:D)</f>
        <v>0</v>
      </c>
      <c r="O254" s="12">
        <f>+SUMIF(IDF!F:F,D:D,IDF!C:C)</f>
        <v>0</v>
      </c>
      <c r="P254" s="12">
        <f>+SUMIF(RYA!G:G,D:D,RYA!D:D)</f>
        <v>0</v>
      </c>
      <c r="Q254" s="12">
        <f>+SUMIF('SCI NOAH'!G:G,D:D,'SCI NOAH'!D:D)</f>
        <v>0</v>
      </c>
      <c r="R254" s="12">
        <f>+SUMIF(SIM!F:F,D:D,SIM!C:C)</f>
        <v>0</v>
      </c>
      <c r="S254" s="163">
        <f>+SUMIF('First Energy'!A:A,D:D,'First Energy'!C:C)</f>
        <v>0</v>
      </c>
      <c r="T254" s="163">
        <f>+SUMIF('ID Motors'!G:G,D:D,'ID Motors'!D:D)</f>
        <v>0</v>
      </c>
      <c r="U254" s="12">
        <f>+SUMIF('ID RENTAL'!G:G,D:D,'ID RENTAL'!D:D)</f>
        <v>0</v>
      </c>
      <c r="V254" s="12">
        <f>+SUMIF('MCM '!G:G,D:D,'MCM '!D:D)</f>
        <v>0</v>
      </c>
      <c r="W254" s="12">
        <f>SUMIF(AGRIMOTORS!G:G,D:D,AGRIMOTORS!D:D)</f>
        <v>0</v>
      </c>
      <c r="X254" s="12">
        <f>+SUMIF(BOVIMA!F:F,D:D,BOVIMA!C:C)</f>
        <v>0</v>
      </c>
      <c r="Y254" s="12">
        <f>+SUMIF(AGRIFEED!F:F,D:D,AGRIFEED!C:C)</f>
        <v>0</v>
      </c>
      <c r="Z254" s="12">
        <f>SUMIF(AMIP!F:F,D:D,AMIP!C:C)</f>
        <v>0</v>
      </c>
      <c r="AA254" s="12">
        <f>+SUMIF(ISF!G:G,D:D,ISF!D:D)</f>
        <v>0</v>
      </c>
      <c r="AB254" s="124">
        <f>+SUMIF(DISCOI!G:G,D:D,DISCOI!D:D)</f>
        <v>0</v>
      </c>
      <c r="AC254" s="12">
        <f>+SUMIF(MABEL!F:F,D:D,MABEL!C:C)</f>
        <v>0</v>
      </c>
      <c r="AD254" s="12">
        <f>+SUMIF(NMP!F:F,D:D,NMP!C:C)</f>
        <v>0</v>
      </c>
      <c r="AE254" s="12">
        <f>+SUMIF('AMCHO '!F:F,D:D,'AMCHO '!C:C)</f>
        <v>0</v>
      </c>
      <c r="AF254" s="12">
        <f>+SUMIF(CONFORTIS!G:G,D:D,CONFORTIS!D:D)</f>
        <v>0</v>
      </c>
      <c r="AG254" s="12">
        <f>+SUMIF('IRS IMMO'!G:G,D:D,'IRS IMMO'!D:D)</f>
        <v>0</v>
      </c>
      <c r="AH254" s="12">
        <f>+SUMIFS(AGRIVETAM!C:C,AGRIVETAM!F:F,D:D)</f>
        <v>0</v>
      </c>
      <c r="AI254" s="12">
        <f>+SUMIF(EUROPAINTS!F:F,D:D,EUROPAINTS!C:C)</f>
        <v>0</v>
      </c>
      <c r="AJ254" s="12">
        <f>+SUMIF('VET ABE'!F:F,D:D,'VET ABE'!D:D)</f>
        <v>0</v>
      </c>
      <c r="AK254" s="12">
        <f>SUMIF('VET FIA'!F:F,D:D,'VET FIA'!D:D)</f>
        <v>0</v>
      </c>
      <c r="AL254" s="12">
        <f>+SUMIF('CSS SAKAY'!F:F,D:D,'CSS SAKAY'!C:C)</f>
        <v>0</v>
      </c>
      <c r="AM254" s="12"/>
      <c r="AN254" s="12">
        <f>SUMIF('United Malagasy'!F:F,D:D,'United Malagasy'!C:C)</f>
        <v>0</v>
      </c>
      <c r="AO254" s="12">
        <f>+SUMIF(NUTRIFOOD!E:E,D:D,NUTRIFOOD!C:C)</f>
        <v>-35288946.909999996</v>
      </c>
      <c r="AP254" s="12">
        <f>+SUMIF(FERRIS!H:H,D:D,FERRIS!E:E)</f>
        <v>0</v>
      </c>
      <c r="AQ254" s="12">
        <f>+SUMIF(SEM!F:F,D:D,SEM!C:C)</f>
        <v>-300799000</v>
      </c>
      <c r="AR254" s="12">
        <f>+SUMIF(Madatrade!F:F,D:D,Madatrade!C:C)</f>
        <v>0</v>
      </c>
      <c r="AS254" s="12">
        <f>+SUMIF('FLY TECH'!F:F,D:D,'FLY TECH'!D:D)</f>
        <v>0</v>
      </c>
      <c r="AT254" s="12">
        <f>+SUMIFS('FIRST INVESTISSEMENT'!D:D,'FIRST INVESTISSEMENT'!G:G,D:D)</f>
        <v>0</v>
      </c>
      <c r="AU254" s="164">
        <f t="shared" si="22"/>
        <v>-361087946.90999997</v>
      </c>
      <c r="AV254" s="165">
        <f t="shared" si="23"/>
        <v>-79832.51964750301</v>
      </c>
    </row>
    <row r="255" spans="1:51" hidden="1" x14ac:dyDescent="0.25">
      <c r="A255" s="11" t="str">
        <f t="shared" si="19"/>
        <v>4</v>
      </c>
      <c r="B255" s="11" t="str">
        <f t="shared" si="20"/>
        <v>45</v>
      </c>
      <c r="C255" s="11" t="str">
        <f t="shared" si="21"/>
        <v>455</v>
      </c>
      <c r="D255" s="60">
        <v>45520000</v>
      </c>
      <c r="E255" s="119" t="str">
        <f t="shared" si="25"/>
        <v>BIL28</v>
      </c>
      <c r="F255" s="24" t="s">
        <v>7</v>
      </c>
      <c r="G255" s="12">
        <f>+SUMIF(AGRIFARM!H:H,D:D,AGRIFARM!L:L)</f>
        <v>0</v>
      </c>
      <c r="H255" s="12">
        <f>+SUMIF(AGRICORP!I:I,D:D,AGRICORP!D:D)</f>
        <v>75000</v>
      </c>
      <c r="I255" s="12">
        <f>+SUMIF(SMTP!D:D,D:D,SMTP!F:F)</f>
        <v>0</v>
      </c>
      <c r="J255" s="12">
        <f>+SUMIF(AGRIVET!G:G,D:D,AGRIVET!D:D)</f>
        <v>0</v>
      </c>
      <c r="K255" s="12">
        <f>+SUMIF(AGRIVAL!G:G,D:D,AGRIVAL!D:D)</f>
        <v>0</v>
      </c>
      <c r="L255" s="12">
        <f>+SUMIF(AGRIKOBA!G:G,D:D,AGRIKOBA!D:D)</f>
        <v>0</v>
      </c>
      <c r="M255" s="12">
        <f>+SUMIF(LMOI!F:F,D:D,LMOI!C:C)</f>
        <v>-363219110.75</v>
      </c>
      <c r="N255" s="12">
        <f>+SUMIF(TARTINE!G:G,D:D,TARTINE!D:D)</f>
        <v>0</v>
      </c>
      <c r="O255" s="12">
        <f>+SUMIF(IDF!F:F,D:D,IDF!C:C)</f>
        <v>0</v>
      </c>
      <c r="P255" s="12">
        <f>+SUMIF(RYA!G:G,D:D,RYA!D:D)</f>
        <v>-2054953758.3499999</v>
      </c>
      <c r="Q255" s="12">
        <f>+SUMIF('SCI NOAH'!G:G,D:D,'SCI NOAH'!D:D)</f>
        <v>0</v>
      </c>
      <c r="R255" s="12">
        <f>+SUMIF(SIM!F:F,D:D,SIM!C:C)</f>
        <v>0</v>
      </c>
      <c r="S255" s="163">
        <f>+SUMIF('First Energy'!A:A,D:D,'First Energy'!C:C)</f>
        <v>-179725000</v>
      </c>
      <c r="T255" s="163">
        <f>+SUMIF('ID Motors'!G:G,D:D,'ID Motors'!D:D)</f>
        <v>-385000906.89999998</v>
      </c>
      <c r="U255" s="12">
        <f>+SUMIF('ID RENTAL'!G:G,D:D,'ID RENTAL'!D:D)</f>
        <v>0</v>
      </c>
      <c r="V255" s="12">
        <f>+SUMIF('MCM '!G:G,D:D,'MCM '!D:D)</f>
        <v>0</v>
      </c>
      <c r="W255" s="12">
        <f>SUMIF(AGRIMOTORS!G:G,D:D,AGRIMOTORS!D:D)</f>
        <v>0</v>
      </c>
      <c r="X255" s="12">
        <f>+SUMIF(BOVIMA!F:F,D:D,BOVIMA!C:C)</f>
        <v>0</v>
      </c>
      <c r="Y255" s="12">
        <f>+SUMIF(AGRIFEED!F:F,D:D,AGRIFEED!C:C)</f>
        <v>0</v>
      </c>
      <c r="Z255" s="12">
        <f>SUMIF(AMIP!F:F,D:D,AMIP!C:C)</f>
        <v>0</v>
      </c>
      <c r="AA255" s="12">
        <f>+SUMIF(ISF!G:G,D:D,ISF!D:D)</f>
        <v>0</v>
      </c>
      <c r="AB255" s="124">
        <f>+SUMIF(DISCOI!G:G,D:D,DISCOI!D:D)</f>
        <v>0</v>
      </c>
      <c r="AC255" s="12">
        <f>+SUMIF(MABEL!F:F,D:D,MABEL!C:C)</f>
        <v>0</v>
      </c>
      <c r="AD255" s="12">
        <f>+SUMIF(NMP!F:F,D:D,NMP!C:C)</f>
        <v>0</v>
      </c>
      <c r="AE255" s="12">
        <f>+SUMIF('AMCHO '!F:F,D:D,'AMCHO '!C:C)</f>
        <v>0</v>
      </c>
      <c r="AF255" s="12">
        <f>+SUMIF(CONFORTIS!G:G,D:D,CONFORTIS!D:D)</f>
        <v>0</v>
      </c>
      <c r="AG255" s="12">
        <f>+SUMIF('IRS IMMO'!G:G,D:D,'IRS IMMO'!D:D)</f>
        <v>0</v>
      </c>
      <c r="AH255" s="12">
        <f>+SUMIFS(AGRIVETAM!C:C,AGRIVETAM!F:F,D:D)</f>
        <v>0</v>
      </c>
      <c r="AI255" s="12">
        <f>+SUMIF(EUROPAINTS!F:F,D:D,EUROPAINTS!C:C)</f>
        <v>0</v>
      </c>
      <c r="AJ255" s="12">
        <f>+SUMIF('VET ABE'!F:F,D:D,'VET ABE'!D:D)</f>
        <v>0</v>
      </c>
      <c r="AK255" s="12">
        <f>SUMIF('VET FIA'!F:F,D:D,'VET FIA'!D:D)</f>
        <v>0</v>
      </c>
      <c r="AL255" s="12">
        <f>+SUMIF('CSS SAKAY'!F:F,D:D,'CSS SAKAY'!C:C)</f>
        <v>0</v>
      </c>
      <c r="AM255" s="12"/>
      <c r="AN255" s="12">
        <f>SUMIF('United Malagasy'!F:F,D:D,'United Malagasy'!C:C)</f>
        <v>0</v>
      </c>
      <c r="AO255" s="12">
        <f>+SUMIF(NUTRIFOOD!E:E,D:D,NUTRIFOOD!C:C)</f>
        <v>0</v>
      </c>
      <c r="AP255" s="12">
        <f>+SUMIF(FERRIS!H:H,D:D,FERRIS!E:E)</f>
        <v>0</v>
      </c>
      <c r="AQ255" s="12">
        <f>+SUMIF(SEM!F:F,D:D,SEM!C:C)</f>
        <v>0</v>
      </c>
      <c r="AR255" s="12">
        <f>+SUMIF(Madatrade!F:F,D:D,Madatrade!C:C)</f>
        <v>0</v>
      </c>
      <c r="AS255" s="12">
        <f>+SUMIF('FLY TECH'!F:F,D:D,'FLY TECH'!D:D)</f>
        <v>0</v>
      </c>
      <c r="AT255" s="12">
        <f>+SUMIFS('FIRST INVESTISSEMENT'!D:D,'FIRST INVESTISSEMENT'!G:G,D:D)</f>
        <v>0</v>
      </c>
      <c r="AU255" s="164">
        <f t="shared" si="22"/>
        <v>-2982823776</v>
      </c>
      <c r="AV255" s="165">
        <f t="shared" si="23"/>
        <v>-659469.08430568955</v>
      </c>
    </row>
    <row r="256" spans="1:51" hidden="1" x14ac:dyDescent="0.25">
      <c r="A256" s="11" t="str">
        <f t="shared" si="19"/>
        <v>4</v>
      </c>
      <c r="B256" s="11" t="str">
        <f t="shared" si="20"/>
        <v>45</v>
      </c>
      <c r="C256" s="11" t="str">
        <f t="shared" si="21"/>
        <v>455</v>
      </c>
      <c r="D256" s="23">
        <v>45530000</v>
      </c>
      <c r="E256" s="119" t="str">
        <f t="shared" si="25"/>
        <v>BIL22</v>
      </c>
      <c r="F256" s="57" t="s">
        <v>21</v>
      </c>
      <c r="G256" s="12">
        <f>+SUMIF(AGRIFARM!H:H,D:D,AGRIFARM!L:L)</f>
        <v>0</v>
      </c>
      <c r="H256" s="12">
        <f>+SUMIF(AGRICORP!I:I,D:D,AGRICORP!D:D)</f>
        <v>1140000</v>
      </c>
      <c r="I256" s="12">
        <f>+SUMIF(SMTP!D:D,D:D,SMTP!F:F)</f>
        <v>0</v>
      </c>
      <c r="J256" s="12">
        <f>+SUMIF(AGRIVET!G:G,D:D,AGRIVET!D:D)</f>
        <v>0</v>
      </c>
      <c r="K256" s="12">
        <f>+SUMIF(AGRIVAL!G:G,D:D,AGRIVAL!D:D)</f>
        <v>1494000000</v>
      </c>
      <c r="L256" s="12">
        <f>+SUMIF(AGRIKOBA!G:G,D:D,AGRIKOBA!D:D)</f>
        <v>0</v>
      </c>
      <c r="M256" s="12">
        <f>+SUMIF(LMOI!F:F,D:D,LMOI!C:C)</f>
        <v>-32148043.77</v>
      </c>
      <c r="N256" s="12">
        <f>+SUMIF(TARTINE!G:G,D:D,TARTINE!D:D)</f>
        <v>0</v>
      </c>
      <c r="O256" s="12">
        <f>+SUMIF(IDF!F:F,D:D,IDF!C:C)</f>
        <v>0</v>
      </c>
      <c r="P256" s="12">
        <f>+SUMIF(RYA!G:G,D:D,RYA!D:D)</f>
        <v>-82500000</v>
      </c>
      <c r="Q256" s="12">
        <f>+SUMIF('SCI NOAH'!G:G,D:D,'SCI NOAH'!D:D)</f>
        <v>0</v>
      </c>
      <c r="R256" s="12">
        <f>+SUMIF(SIM!F:F,D:D,SIM!C:C)</f>
        <v>0</v>
      </c>
      <c r="S256" s="163">
        <f>+SUMIF('First Energy'!A:A,D:D,'First Energy'!C:C)</f>
        <v>-165225000</v>
      </c>
      <c r="T256" s="163">
        <f>+SUMIF('ID Motors'!G:G,D:D,'ID Motors'!D:D)</f>
        <v>-564437800</v>
      </c>
      <c r="U256" s="12">
        <f>+SUMIF('ID RENTAL'!G:G,D:D,'ID RENTAL'!D:D)</f>
        <v>0</v>
      </c>
      <c r="V256" s="12">
        <f>+SUMIF('MCM '!G:G,D:D,'MCM '!D:D)</f>
        <v>9000000</v>
      </c>
      <c r="W256" s="12">
        <f>SUMIF(AGRIMOTORS!G:G,D:D,AGRIMOTORS!D:D)</f>
        <v>0</v>
      </c>
      <c r="X256" s="12">
        <f>+SUMIF(BOVIMA!F:F,D:D,BOVIMA!C:C)</f>
        <v>0</v>
      </c>
      <c r="Y256" s="12">
        <f>+SUMIF(AGRIFEED!F:F,D:D,AGRIFEED!C:C)</f>
        <v>0</v>
      </c>
      <c r="Z256" s="12">
        <f>SUMIF(AMIP!F:F,D:D,AMIP!C:C)</f>
        <v>0</v>
      </c>
      <c r="AA256" s="12">
        <f>+SUMIF(ISF!G:G,D:D,ISF!D:D)</f>
        <v>0</v>
      </c>
      <c r="AB256" s="124">
        <f>+SUMIF(DISCOI!G:G,D:D,DISCOI!D:D)</f>
        <v>0</v>
      </c>
      <c r="AC256" s="12">
        <f>+SUMIF(MABEL!F:F,D:D,MABEL!C:C)</f>
        <v>0</v>
      </c>
      <c r="AD256" s="12">
        <f>+SUMIF(NMP!F:F,D:D,NMP!C:C)</f>
        <v>0</v>
      </c>
      <c r="AE256" s="12">
        <f>+SUMIF('AMCHO '!F:F,D:D,'AMCHO '!C:C)</f>
        <v>0</v>
      </c>
      <c r="AF256" s="12">
        <f>+SUMIF(CONFORTIS!G:G,D:D,CONFORTIS!D:D)</f>
        <v>0</v>
      </c>
      <c r="AG256" s="12">
        <f>+SUMIF('IRS IMMO'!G:G,D:D,'IRS IMMO'!D:D)</f>
        <v>0</v>
      </c>
      <c r="AH256" s="12">
        <f>+SUMIFS(AGRIVETAM!C:C,AGRIVETAM!F:F,D:D)</f>
        <v>0</v>
      </c>
      <c r="AI256" s="12">
        <f>+SUMIF(EUROPAINTS!F:F,D:D,EUROPAINTS!C:C)</f>
        <v>-73500000</v>
      </c>
      <c r="AJ256" s="12">
        <f>+SUMIF('VET ABE'!F:F,D:D,'VET ABE'!D:D)</f>
        <v>0</v>
      </c>
      <c r="AK256" s="12">
        <f>SUMIF('VET FIA'!F:F,D:D,'VET FIA'!D:D)</f>
        <v>0</v>
      </c>
      <c r="AL256" s="12">
        <f>+SUMIF('CSS SAKAY'!F:F,D:D,'CSS SAKAY'!C:C)</f>
        <v>0</v>
      </c>
      <c r="AM256" s="12"/>
      <c r="AN256" s="12">
        <f>SUMIF('United Malagasy'!F:F,D:D,'United Malagasy'!C:C)</f>
        <v>0</v>
      </c>
      <c r="AO256" s="12">
        <f>+SUMIF(NUTRIFOOD!E:E,D:D,NUTRIFOOD!C:C)</f>
        <v>0</v>
      </c>
      <c r="AP256" s="12">
        <f>+SUMIF(FERRIS!H:H,D:D,FERRIS!E:E)</f>
        <v>-188200082.84999999</v>
      </c>
      <c r="AQ256" s="12">
        <f>+SUMIF(SEM!F:F,D:D,SEM!C:C)</f>
        <v>0</v>
      </c>
      <c r="AR256" s="12">
        <f>+SUMIF(Madatrade!F:F,D:D,Madatrade!C:C)</f>
        <v>0</v>
      </c>
      <c r="AS256" s="12">
        <f>+SUMIF('FLY TECH'!F:F,D:D,'FLY TECH'!D:D)</f>
        <v>0</v>
      </c>
      <c r="AT256" s="12">
        <f>+SUMIFS('FIRST INVESTISSEMENT'!D:D,'FIRST INVESTISSEMENT'!G:G,D:D)</f>
        <v>0</v>
      </c>
      <c r="AU256" s="164">
        <f t="shared" si="22"/>
        <v>398129073.38</v>
      </c>
      <c r="AV256" s="165">
        <f t="shared" si="23"/>
        <v>88021.899774940408</v>
      </c>
      <c r="AW256" s="11"/>
      <c r="AX256" s="11"/>
      <c r="AY256" s="11"/>
    </row>
    <row r="257" spans="1:51" hidden="1" x14ac:dyDescent="0.25">
      <c r="A257" s="11" t="str">
        <f t="shared" si="19"/>
        <v>4</v>
      </c>
      <c r="B257" s="11" t="str">
        <f t="shared" si="20"/>
        <v>45</v>
      </c>
      <c r="C257" s="11" t="str">
        <f t="shared" si="21"/>
        <v>455</v>
      </c>
      <c r="D257" s="23">
        <v>45540000</v>
      </c>
      <c r="E257" s="119" t="str">
        <f t="shared" si="25"/>
        <v>BIL28</v>
      </c>
      <c r="F257" s="57" t="s">
        <v>884</v>
      </c>
      <c r="G257" s="12">
        <f>+SUMIF(AGRIFARM!H:H,D:D,AGRIFARM!L:L)</f>
        <v>0</v>
      </c>
      <c r="H257" s="12">
        <f>+SUMIF(AGRICORP!I:I,D:D,AGRICORP!D:D)</f>
        <v>1725000</v>
      </c>
      <c r="I257" s="12">
        <f>+SUMIF(SMTP!D:D,D:D,SMTP!F:F)</f>
        <v>0</v>
      </c>
      <c r="J257" s="12">
        <f>+SUMIF(AGRIVET!G:G,D:D,AGRIVET!D:D)</f>
        <v>0</v>
      </c>
      <c r="K257" s="12">
        <f>+SUMIF(AGRIVAL!G:G,D:D,AGRIVAL!D:D)</f>
        <v>-227800000</v>
      </c>
      <c r="L257" s="12">
        <f>+SUMIF(AGRIKOBA!G:G,D:D,AGRIKOBA!D:D)</f>
        <v>0</v>
      </c>
      <c r="M257" s="12">
        <f>+SUMIF(LMOI!F:F,D:D,LMOI!C:C)</f>
        <v>-18670943.670000002</v>
      </c>
      <c r="N257" s="12">
        <f>+SUMIF(TARTINE!G:G,D:D,TARTINE!D:D)</f>
        <v>0</v>
      </c>
      <c r="O257" s="12">
        <f>+SUMIF(IDF!F:F,D:D,IDF!C:C)</f>
        <v>0</v>
      </c>
      <c r="P257" s="12">
        <f>+SUMIF(RYA!G:G,D:D,RYA!D:D)</f>
        <v>-227500000</v>
      </c>
      <c r="Q257" s="12">
        <f>+SUMIF('SCI NOAH'!G:G,D:D,'SCI NOAH'!D:D)</f>
        <v>0</v>
      </c>
      <c r="R257" s="12">
        <f>+SUMIF(SIM!F:F,D:D,SIM!C:C)</f>
        <v>0</v>
      </c>
      <c r="S257" s="163">
        <f>+SUMIF('First Energy'!A:A,D:D,'First Energy'!C:C)</f>
        <v>-166135000</v>
      </c>
      <c r="T257" s="163">
        <f>+SUMIF('ID Motors'!G:G,D:D,'ID Motors'!D:D)</f>
        <v>-485000000</v>
      </c>
      <c r="U257" s="12">
        <f>+SUMIF('ID RENTAL'!G:G,D:D,'ID RENTAL'!D:D)</f>
        <v>0</v>
      </c>
      <c r="V257" s="12">
        <f>+SUMIF('MCM '!G:G,D:D,'MCM '!D:D)</f>
        <v>0</v>
      </c>
      <c r="W257" s="12">
        <f>SUMIF(AGRIMOTORS!G:G,D:D,AGRIMOTORS!D:D)</f>
        <v>0</v>
      </c>
      <c r="X257" s="12">
        <f>+SUMIF(BOVIMA!F:F,D:D,BOVIMA!C:C)</f>
        <v>0</v>
      </c>
      <c r="Y257" s="12">
        <f>+SUMIF(AGRIFEED!F:F,D:D,AGRIFEED!C:C)</f>
        <v>0</v>
      </c>
      <c r="Z257" s="12">
        <f>SUMIF(AMIP!F:F,D:D,AMIP!C:C)</f>
        <v>0</v>
      </c>
      <c r="AA257" s="12">
        <f>+SUMIF(ISF!G:G,D:D,ISF!D:D)</f>
        <v>0</v>
      </c>
      <c r="AB257" s="124">
        <f>+SUMIF(DISCOI!G:G,D:D,DISCOI!D:D)</f>
        <v>0</v>
      </c>
      <c r="AC257" s="12">
        <f>+SUMIF(MABEL!F:F,D:D,MABEL!C:C)</f>
        <v>-2263768743.46</v>
      </c>
      <c r="AD257" s="12">
        <f>+SUMIF(NMP!F:F,D:D,NMP!C:C)</f>
        <v>0</v>
      </c>
      <c r="AE257" s="12">
        <f>+SUMIF('AMCHO '!F:F,D:D,'AMCHO '!C:C)</f>
        <v>0</v>
      </c>
      <c r="AF257" s="12">
        <f>+SUMIF(CONFORTIS!G:G,D:D,CONFORTIS!D:D)</f>
        <v>0</v>
      </c>
      <c r="AG257" s="12">
        <f>+SUMIF('IRS IMMO'!G:G,D:D,'IRS IMMO'!D:D)</f>
        <v>0</v>
      </c>
      <c r="AH257" s="12">
        <f>+SUMIFS(AGRIVETAM!C:C,AGRIVETAM!F:F,D:D)</f>
        <v>0</v>
      </c>
      <c r="AI257" s="12">
        <f>+SUMIF(EUROPAINTS!F:F,D:D,EUROPAINTS!C:C)</f>
        <v>0</v>
      </c>
      <c r="AJ257" s="12">
        <f>+SUMIF('VET ABE'!F:F,D:D,'VET ABE'!D:D)</f>
        <v>0</v>
      </c>
      <c r="AK257" s="12">
        <f>SUMIF('VET FIA'!F:F,D:D,'VET FIA'!D:D)</f>
        <v>0</v>
      </c>
      <c r="AL257" s="12">
        <f>+SUMIF('CSS SAKAY'!F:F,D:D,'CSS SAKAY'!C:C)</f>
        <v>0</v>
      </c>
      <c r="AM257" s="12"/>
      <c r="AN257" s="12">
        <f>SUMIF('United Malagasy'!F:F,D:D,'United Malagasy'!C:C)</f>
        <v>0</v>
      </c>
      <c r="AO257" s="12">
        <f>+SUMIF(NUTRIFOOD!E:E,D:D,NUTRIFOOD!C:C)</f>
        <v>0</v>
      </c>
      <c r="AP257" s="12">
        <f>+SUMIF(FERRIS!H:H,D:D,FERRIS!E:E)</f>
        <v>0</v>
      </c>
      <c r="AQ257" s="12">
        <f>+SUMIF(SEM!F:F,D:D,SEM!C:C)</f>
        <v>0</v>
      </c>
      <c r="AR257" s="12">
        <f>+SUMIF(Madatrade!F:F,D:D,Madatrade!C:C)</f>
        <v>0</v>
      </c>
      <c r="AS257" s="12">
        <f>+SUMIF('FLY TECH'!F:F,D:D,'FLY TECH'!D:D)</f>
        <v>0</v>
      </c>
      <c r="AT257" s="12">
        <f>+SUMIFS('FIRST INVESTISSEMENT'!D:D,'FIRST INVESTISSEMENT'!G:G,D:D)</f>
        <v>0</v>
      </c>
      <c r="AU257" s="164">
        <f t="shared" si="22"/>
        <v>-3387149687.1300001</v>
      </c>
      <c r="AV257" s="165">
        <f t="shared" si="23"/>
        <v>-748861.03582470713</v>
      </c>
      <c r="AW257" s="11"/>
      <c r="AX257" s="11"/>
      <c r="AY257" s="11"/>
    </row>
    <row r="258" spans="1:51" hidden="1" x14ac:dyDescent="0.25">
      <c r="A258" s="11" t="str">
        <f t="shared" si="19"/>
        <v>4</v>
      </c>
      <c r="B258" s="11" t="str">
        <f t="shared" si="20"/>
        <v>45</v>
      </c>
      <c r="C258" s="11" t="str">
        <f t="shared" si="21"/>
        <v>455</v>
      </c>
      <c r="D258" s="23">
        <v>45550000</v>
      </c>
      <c r="E258" s="119" t="str">
        <f t="shared" si="25"/>
        <v>BIL28</v>
      </c>
      <c r="F258" s="57" t="s">
        <v>886</v>
      </c>
      <c r="G258" s="12">
        <f>+SUMIF(AGRIFARM!H:H,D:D,AGRIFARM!L:L)</f>
        <v>0</v>
      </c>
      <c r="H258" s="12">
        <f>+SUMIF(AGRICORP!I:I,D:D,AGRICORP!D:D)</f>
        <v>0</v>
      </c>
      <c r="I258" s="12">
        <f>+SUMIF(SMTP!D:D,D:D,SMTP!F:F)</f>
        <v>0</v>
      </c>
      <c r="J258" s="12">
        <f>+SUMIF(AGRIVET!G:G,D:D,AGRIVET!D:D)</f>
        <v>0</v>
      </c>
      <c r="K258" s="12">
        <f>+SUMIF(AGRIVAL!G:G,D:D,AGRIVAL!D:D)</f>
        <v>-2500000</v>
      </c>
      <c r="L258" s="12">
        <f>+SUMIF(AGRIKOBA!G:G,D:D,AGRIKOBA!D:D)</f>
        <v>0</v>
      </c>
      <c r="M258" s="12">
        <f>+SUMIF(LMOI!F:F,D:D,LMOI!C:C)</f>
        <v>-167588766.53999999</v>
      </c>
      <c r="N258" s="12">
        <f>+SUMIF(TARTINE!G:G,D:D,TARTINE!D:D)</f>
        <v>0</v>
      </c>
      <c r="O258" s="12">
        <f>+SUMIF(IDF!F:F,D:D,IDF!C:C)</f>
        <v>0</v>
      </c>
      <c r="P258" s="12">
        <f>+SUMIF(RYA!G:G,D:D,RYA!D:D)</f>
        <v>-403732553</v>
      </c>
      <c r="Q258" s="12">
        <f>+SUMIF('SCI NOAH'!G:G,D:D,'SCI NOAH'!D:D)</f>
        <v>0</v>
      </c>
      <c r="R258" s="12">
        <f>+SUMIF(SIM!F:F,D:D,SIM!C:C)</f>
        <v>0</v>
      </c>
      <c r="S258" s="163">
        <f>+SUMIF('First Energy'!A:A,D:D,'First Energy'!C:C)</f>
        <v>0</v>
      </c>
      <c r="T258" s="163">
        <f>+SUMIF('ID Motors'!G:G,D:D,'ID Motors'!D:D)</f>
        <v>-505000000</v>
      </c>
      <c r="U258" s="12">
        <f>+SUMIF('ID RENTAL'!G:G,D:D,'ID RENTAL'!D:D)</f>
        <v>0</v>
      </c>
      <c r="V258" s="12">
        <f>+SUMIF('MCM '!G:G,D:D,'MCM '!D:D)</f>
        <v>0</v>
      </c>
      <c r="W258" s="12">
        <f>SUMIF(AGRIMOTORS!G:G,D:D,AGRIMOTORS!D:D)</f>
        <v>0</v>
      </c>
      <c r="X258" s="12">
        <f>+SUMIF(BOVIMA!F:F,D:D,BOVIMA!C:C)</f>
        <v>0</v>
      </c>
      <c r="Y258" s="12">
        <f>+SUMIF(AGRIFEED!F:F,D:D,AGRIFEED!C:C)</f>
        <v>0</v>
      </c>
      <c r="Z258" s="12">
        <f>SUMIF(AMIP!F:F,D:D,AMIP!C:C)</f>
        <v>0</v>
      </c>
      <c r="AA258" s="12">
        <f>+SUMIF(ISF!G:G,D:D,ISF!D:D)</f>
        <v>0</v>
      </c>
      <c r="AB258" s="124">
        <f>+SUMIF(DISCOI!G:G,D:D,DISCOI!D:D)</f>
        <v>0</v>
      </c>
      <c r="AC258" s="12">
        <f>+SUMIF(MABEL!F:F,D:D,MABEL!C:C)</f>
        <v>0</v>
      </c>
      <c r="AD258" s="12">
        <f>+SUMIF(NMP!F:F,D:D,NMP!C:C)</f>
        <v>0</v>
      </c>
      <c r="AE258" s="12">
        <f>+SUMIF('AMCHO '!F:F,D:D,'AMCHO '!C:C)</f>
        <v>0</v>
      </c>
      <c r="AF258" s="12">
        <f>+SUMIF(CONFORTIS!G:G,D:D,CONFORTIS!D:D)</f>
        <v>0</v>
      </c>
      <c r="AG258" s="12">
        <f>+SUMIF('IRS IMMO'!G:G,D:D,'IRS IMMO'!D:D)</f>
        <v>0</v>
      </c>
      <c r="AH258" s="12">
        <f>+SUMIFS(AGRIVETAM!C:C,AGRIVETAM!F:F,D:D)</f>
        <v>0</v>
      </c>
      <c r="AI258" s="12">
        <f>+SUMIF(EUROPAINTS!F:F,D:D,EUROPAINTS!C:C)</f>
        <v>0</v>
      </c>
      <c r="AJ258" s="12">
        <f>+SUMIF('VET ABE'!F:F,D:D,'VET ABE'!D:D)</f>
        <v>0</v>
      </c>
      <c r="AK258" s="12">
        <f>SUMIF('VET FIA'!F:F,D:D,'VET FIA'!D:D)</f>
        <v>0</v>
      </c>
      <c r="AL258" s="12">
        <f>+SUMIF('CSS SAKAY'!F:F,D:D,'CSS SAKAY'!C:C)</f>
        <v>0</v>
      </c>
      <c r="AM258" s="12"/>
      <c r="AN258" s="12">
        <f>SUMIF('United Malagasy'!F:F,D:D,'United Malagasy'!C:C)</f>
        <v>0</v>
      </c>
      <c r="AO258" s="12">
        <f>+SUMIF(NUTRIFOOD!E:E,D:D,NUTRIFOOD!C:C)</f>
        <v>0</v>
      </c>
      <c r="AP258" s="12">
        <f>+SUMIF(FERRIS!H:H,D:D,FERRIS!E:E)</f>
        <v>-365248888.36000001</v>
      </c>
      <c r="AQ258" s="12">
        <f>+SUMIF(SEM!F:F,D:D,SEM!C:C)</f>
        <v>0</v>
      </c>
      <c r="AR258" s="12">
        <f>+SUMIF(Madatrade!F:F,D:D,Madatrade!C:C)</f>
        <v>0</v>
      </c>
      <c r="AS258" s="12">
        <f>+SUMIF('FLY TECH'!F:F,D:D,'FLY TECH'!D:D)</f>
        <v>0</v>
      </c>
      <c r="AT258" s="12">
        <f>+SUMIFS('FIRST INVESTISSEMENT'!D:D,'FIRST INVESTISSEMENT'!G:G,D:D)</f>
        <v>0</v>
      </c>
      <c r="AU258" s="164">
        <f t="shared" si="22"/>
        <v>-1444070207.9000001</v>
      </c>
      <c r="AV258" s="165">
        <f t="shared" si="23"/>
        <v>-319267.82444855361</v>
      </c>
      <c r="AW258" s="11"/>
      <c r="AX258" s="11"/>
      <c r="AY258" s="11"/>
    </row>
    <row r="259" spans="1:51" hidden="1" x14ac:dyDescent="0.25">
      <c r="A259" s="11" t="str">
        <f t="shared" si="19"/>
        <v>4</v>
      </c>
      <c r="B259" s="11" t="str">
        <f t="shared" si="20"/>
        <v>45</v>
      </c>
      <c r="C259" s="11" t="str">
        <f t="shared" si="21"/>
        <v>455</v>
      </c>
      <c r="D259" s="23">
        <v>45580000</v>
      </c>
      <c r="E259" s="119" t="str">
        <f t="shared" si="25"/>
        <v>BIL28</v>
      </c>
      <c r="F259" s="24" t="s">
        <v>1869</v>
      </c>
      <c r="G259" s="12">
        <f>+SUMIF(AGRIFARM!H:H,D:D,AGRIFARM!L:L)</f>
        <v>0</v>
      </c>
      <c r="H259" s="12">
        <f>+SUMIF(AGRICORP!I:I,D:D,AGRICORP!D:D)</f>
        <v>0</v>
      </c>
      <c r="I259" s="12">
        <f>+SUMIF(SMTP!D:D,D:D,SMTP!F:F)</f>
        <v>0</v>
      </c>
      <c r="J259" s="12">
        <f>+SUMIF(AGRIVET!G:G,D:D,AGRIVET!D:D)</f>
        <v>0</v>
      </c>
      <c r="K259" s="12">
        <f>+SUMIF(AGRIVAL!G:G,D:D,AGRIVAL!D:D)</f>
        <v>0</v>
      </c>
      <c r="L259" s="12">
        <f>+SUMIF(AGRIKOBA!G:G,D:D,AGRIKOBA!D:D)</f>
        <v>0</v>
      </c>
      <c r="M259" s="12">
        <f>+SUMIF(LMOI!F:F,D:D,LMOI!C:C)</f>
        <v>0</v>
      </c>
      <c r="N259" s="12">
        <f>+SUMIF(TARTINE!G:G,D:D,TARTINE!D:D)</f>
        <v>0</v>
      </c>
      <c r="O259" s="12">
        <f>+SUMIF(IDF!F:F,D:D,IDF!C:C)</f>
        <v>0</v>
      </c>
      <c r="P259" s="12">
        <f>+SUMIF(RYA!G:G,D:D,RYA!D:D)</f>
        <v>0</v>
      </c>
      <c r="Q259" s="12">
        <f>+SUMIF('SCI NOAH'!G:G,D:D,'SCI NOAH'!D:D)</f>
        <v>0</v>
      </c>
      <c r="R259" s="12">
        <f>+SUMIF(SIM!F:F,D:D,SIM!C:C)</f>
        <v>0</v>
      </c>
      <c r="S259" s="163">
        <f>+SUMIF('First Energy'!A:A,D:D,'First Energy'!C:C)</f>
        <v>0</v>
      </c>
      <c r="T259" s="163">
        <f>+SUMIF('ID Motors'!G:G,D:D,'ID Motors'!D:D)</f>
        <v>-344969975.76999998</v>
      </c>
      <c r="U259" s="12">
        <f>+SUMIF('ID RENTAL'!G:G,D:D,'ID RENTAL'!D:D)</f>
        <v>0</v>
      </c>
      <c r="V259" s="12">
        <f>+SUMIF('MCM '!G:G,D:D,'MCM '!D:D)</f>
        <v>0</v>
      </c>
      <c r="W259" s="12">
        <f>SUMIF(AGRIMOTORS!G:G,D:D,AGRIMOTORS!D:D)</f>
        <v>0</v>
      </c>
      <c r="X259" s="12">
        <f>+SUMIF(BOVIMA!F:F,D:D,BOVIMA!C:C)</f>
        <v>0</v>
      </c>
      <c r="Y259" s="12">
        <f>+SUMIF(AGRIFEED!F:F,D:D,AGRIFEED!C:C)</f>
        <v>0</v>
      </c>
      <c r="Z259" s="12">
        <f>SUMIF(AMIP!F:F,D:D,AMIP!C:C)</f>
        <v>0</v>
      </c>
      <c r="AA259" s="12">
        <f>+SUMIF(ISF!G:G,D:D,ISF!D:D)</f>
        <v>0</v>
      </c>
      <c r="AB259" s="124">
        <f>+SUMIF(DISCOI!G:G,D:D,DISCOI!D:D)</f>
        <v>0</v>
      </c>
      <c r="AC259" s="12">
        <f>+SUMIF(MABEL!F:F,D:D,MABEL!C:C)</f>
        <v>0</v>
      </c>
      <c r="AD259" s="12">
        <f>+SUMIF(NMP!F:F,D:D,NMP!C:C)</f>
        <v>0</v>
      </c>
      <c r="AE259" s="12">
        <f>+SUMIF('AMCHO '!F:F,D:D,'AMCHO '!C:C)</f>
        <v>0</v>
      </c>
      <c r="AF259" s="12">
        <f>+SUMIF(CONFORTIS!G:G,D:D,CONFORTIS!D:D)</f>
        <v>0</v>
      </c>
      <c r="AG259" s="12">
        <f>+SUMIF('IRS IMMO'!G:G,D:D,'IRS IMMO'!D:D)</f>
        <v>0</v>
      </c>
      <c r="AH259" s="12">
        <f>+SUMIFS(AGRIVETAM!C:C,AGRIVETAM!F:F,D:D)</f>
        <v>0</v>
      </c>
      <c r="AI259" s="12">
        <f>+SUMIF(EUROPAINTS!F:F,D:D,EUROPAINTS!C:C)</f>
        <v>0</v>
      </c>
      <c r="AJ259" s="12">
        <f>+SUMIF('VET ABE'!F:F,D:D,'VET ABE'!D:D)</f>
        <v>0</v>
      </c>
      <c r="AK259" s="12">
        <f>SUMIF('VET FIA'!F:F,D:D,'VET FIA'!D:D)</f>
        <v>0</v>
      </c>
      <c r="AL259" s="12">
        <f>+SUMIF('CSS SAKAY'!F:F,D:D,'CSS SAKAY'!C:C)</f>
        <v>0</v>
      </c>
      <c r="AM259" s="12"/>
      <c r="AN259" s="12">
        <f>SUMIF('United Malagasy'!F:F,D:D,'United Malagasy'!C:C)</f>
        <v>0</v>
      </c>
      <c r="AO259" s="12">
        <f>+SUMIF(NUTRIFOOD!E:E,D:D,NUTRIFOOD!C:C)</f>
        <v>0</v>
      </c>
      <c r="AP259" s="12">
        <f>+SUMIF(FERRIS!H:H,D:D,FERRIS!E:E)</f>
        <v>0</v>
      </c>
      <c r="AQ259" s="12">
        <f>+SUMIF(SEM!F:F,D:D,SEM!C:C)</f>
        <v>0</v>
      </c>
      <c r="AR259" s="12">
        <f>+SUMIF(Madatrade!F:F,D:D,Madatrade!C:C)</f>
        <v>0</v>
      </c>
      <c r="AS259" s="12">
        <f>+SUMIF('FLY TECH'!F:F,D:D,'FLY TECH'!D:D)</f>
        <v>0</v>
      </c>
      <c r="AT259" s="12">
        <f>+SUMIFS('FIRST INVESTISSEMENT'!D:D,'FIRST INVESTISSEMENT'!G:G,D:D)</f>
        <v>0</v>
      </c>
      <c r="AU259" s="164">
        <f t="shared" si="22"/>
        <v>-344969975.76999998</v>
      </c>
      <c r="AV259" s="165">
        <f t="shared" si="23"/>
        <v>-76269.015911853116</v>
      </c>
    </row>
    <row r="260" spans="1:51" hidden="1" x14ac:dyDescent="0.25">
      <c r="A260" s="11" t="str">
        <f t="shared" si="19"/>
        <v>4</v>
      </c>
      <c r="B260" s="11" t="str">
        <f t="shared" si="20"/>
        <v>46</v>
      </c>
      <c r="C260" s="11" t="str">
        <f t="shared" si="21"/>
        <v>462</v>
      </c>
      <c r="D260" s="23">
        <v>46200000</v>
      </c>
      <c r="E260" s="119" t="s">
        <v>3253</v>
      </c>
      <c r="F260" s="24" t="s">
        <v>315</v>
      </c>
      <c r="G260" s="12">
        <f>+SUMIF(AGRIFARM!H:H,D:D,AGRIFARM!L:L)</f>
        <v>51183810.950000003</v>
      </c>
      <c r="H260" s="12">
        <f>+SUMIF(AGRICORP!I:I,D:D,AGRICORP!D:D)</f>
        <v>0</v>
      </c>
      <c r="I260" s="12">
        <f>+SUMIF(SMTP!D:D,D:D,SMTP!F:F)</f>
        <v>6755760.9100000001</v>
      </c>
      <c r="J260" s="12">
        <f>+SUMIF(AGRIVET!G:G,D:D,AGRIVET!D:D)</f>
        <v>13400000</v>
      </c>
      <c r="K260" s="12">
        <f>+SUMIF(AGRIVAL!G:G,D:D,AGRIVAL!D:D)</f>
        <v>0</v>
      </c>
      <c r="L260" s="12">
        <f>+SUMIF(AGRIKOBA!G:G,D:D,AGRIKOBA!D:D)</f>
        <v>0</v>
      </c>
      <c r="M260" s="12">
        <f>+SUMIF(LMOI!F:F,D:D,LMOI!C:C)</f>
        <v>0</v>
      </c>
      <c r="N260" s="12">
        <f>+SUMIF(TARTINE!G:G,D:D,TARTINE!D:D)</f>
        <v>0</v>
      </c>
      <c r="O260" s="12">
        <f>+SUMIF(IDF!F:F,D:D,IDF!C:C)</f>
        <v>-65377200</v>
      </c>
      <c r="P260" s="12">
        <f>+SUMIF(RYA!G:G,D:D,RYA!D:D)</f>
        <v>0</v>
      </c>
      <c r="Q260" s="12">
        <f>+SUMIF('SCI NOAH'!G:G,D:D,'SCI NOAH'!D:D)</f>
        <v>0</v>
      </c>
      <c r="R260" s="12">
        <f>+SUMIF(SIM!F:F,D:D,SIM!C:C)</f>
        <v>0</v>
      </c>
      <c r="S260" s="163">
        <f>+SUMIF('First Energy'!A:A,D:D,'First Energy'!C:C)</f>
        <v>0</v>
      </c>
      <c r="T260" s="163">
        <f>+SUMIF('ID Motors'!G:G,D:D,'ID Motors'!D:D)</f>
        <v>0</v>
      </c>
      <c r="U260" s="12">
        <f>+SUMIF('ID RENTAL'!G:G,D:D,'ID RENTAL'!D:D)</f>
        <v>0</v>
      </c>
      <c r="V260" s="12">
        <f>+SUMIF('MCM '!G:G,D:D,'MCM '!D:D)</f>
        <v>0</v>
      </c>
      <c r="W260" s="12">
        <f>SUMIF(AGRIMOTORS!G:G,D:D,AGRIMOTORS!D:D)</f>
        <v>0</v>
      </c>
      <c r="X260" s="12">
        <f>+SUMIF(BOVIMA!F:F,D:D,BOVIMA!C:C)</f>
        <v>0</v>
      </c>
      <c r="Y260" s="12">
        <f>+SUMIF(AGRIFEED!F:F,D:D,AGRIFEED!C:C)</f>
        <v>0</v>
      </c>
      <c r="Z260" s="12">
        <f>SUMIF(AMIP!F:F,D:D,AMIP!C:C)</f>
        <v>0</v>
      </c>
      <c r="AA260" s="12">
        <f>+SUMIF(ISF!G:G,D:D,ISF!D:D)</f>
        <v>0</v>
      </c>
      <c r="AB260" s="124">
        <f>+SUMIF(DISCOI!G:G,D:D,DISCOI!D:D)</f>
        <v>0</v>
      </c>
      <c r="AC260" s="12">
        <f>+SUMIF(MABEL!F:F,D:D,MABEL!C:C)</f>
        <v>0</v>
      </c>
      <c r="AD260" s="12">
        <f>+SUMIF(NMP!F:F,D:D,NMP!C:C)</f>
        <v>0</v>
      </c>
      <c r="AE260" s="12">
        <f>+SUMIF('AMCHO '!F:F,D:D,'AMCHO '!C:C)</f>
        <v>0</v>
      </c>
      <c r="AF260" s="12">
        <f>+SUMIF(CONFORTIS!G:G,D:D,CONFORTIS!D:D)</f>
        <v>0</v>
      </c>
      <c r="AG260" s="12">
        <f>+SUMIF('IRS IMMO'!G:G,D:D,'IRS IMMO'!D:D)</f>
        <v>0</v>
      </c>
      <c r="AH260" s="12">
        <f>+SUMIFS(AGRIVETAM!C:C,AGRIVETAM!F:F,D:D)</f>
        <v>0</v>
      </c>
      <c r="AI260" s="12">
        <f>+SUMIF(EUROPAINTS!F:F,D:D,EUROPAINTS!C:C)</f>
        <v>0</v>
      </c>
      <c r="AJ260" s="12">
        <f>+SUMIF('VET ABE'!F:F,D:D,'VET ABE'!D:D)</f>
        <v>0</v>
      </c>
      <c r="AK260" s="12">
        <f>SUMIF('VET FIA'!F:F,D:D,'VET FIA'!D:D)</f>
        <v>0</v>
      </c>
      <c r="AL260" s="12">
        <f>+SUMIF('CSS SAKAY'!F:F,D:D,'CSS SAKAY'!C:C)</f>
        <v>0</v>
      </c>
      <c r="AM260" s="12"/>
      <c r="AN260" s="12">
        <f>SUMIF('United Malagasy'!F:F,D:D,'United Malagasy'!C:C)</f>
        <v>0</v>
      </c>
      <c r="AO260" s="12">
        <f>+SUMIF(NUTRIFOOD!E:E,D:D,NUTRIFOOD!C:C)</f>
        <v>0</v>
      </c>
      <c r="AP260" s="12">
        <f>+SUMIF(FERRIS!H:H,D:D,FERRIS!E:E)</f>
        <v>0</v>
      </c>
      <c r="AQ260" s="12">
        <f>+SUMIF(SEM!F:F,D:D,SEM!C:C)</f>
        <v>0</v>
      </c>
      <c r="AR260" s="12">
        <f>+SUMIF(Madatrade!F:F,D:D,Madatrade!C:C)</f>
        <v>0</v>
      </c>
      <c r="AS260" s="12">
        <f>+SUMIF('FLY TECH'!F:F,D:D,'FLY TECH'!D:D)</f>
        <v>0</v>
      </c>
      <c r="AT260" s="12">
        <f>+SUMIFS('FIRST INVESTISSEMENT'!D:D,'FIRST INVESTISSEMENT'!G:G,D:D)</f>
        <v>0</v>
      </c>
      <c r="AU260" s="164">
        <f t="shared" si="22"/>
        <v>5962371.8599999994</v>
      </c>
      <c r="AV260" s="165">
        <f t="shared" si="23"/>
        <v>1318.2139496276466</v>
      </c>
    </row>
    <row r="261" spans="1:51" hidden="1" x14ac:dyDescent="0.25">
      <c r="A261" s="11" t="str">
        <f t="shared" ref="A261:A324" si="26">+LEFT(C261)</f>
        <v>4</v>
      </c>
      <c r="B261" s="11" t="str">
        <f t="shared" ref="B261:B324" si="27">+LEFT(D:D,2)</f>
        <v>46</v>
      </c>
      <c r="C261" s="11" t="str">
        <f t="shared" ref="C261:C324" si="28">+LEFT(D261,3)</f>
        <v>466</v>
      </c>
      <c r="D261" s="23">
        <v>46600000</v>
      </c>
      <c r="E261" s="119" t="s">
        <v>3253</v>
      </c>
      <c r="F261" s="24" t="s">
        <v>316</v>
      </c>
      <c r="G261" s="12">
        <f>+SUMIF(AGRIFARM!H:H,D:D,AGRIFARM!L:L)</f>
        <v>15602868.99</v>
      </c>
      <c r="H261" s="12">
        <f>+SUMIF(AGRICORP!I:I,D:D,AGRICORP!D:D)</f>
        <v>2243724.92</v>
      </c>
      <c r="I261" s="12">
        <f>+SUMIF(SMTP!D:D,D:D,SMTP!F:F)</f>
        <v>190516234.87</v>
      </c>
      <c r="J261" s="12">
        <f>+SUMIF(AGRIVET!G:G,D:D,AGRIVET!D:D)</f>
        <v>72685877.659999996</v>
      </c>
      <c r="K261" s="12">
        <f>+SUMIF(AGRIVAL!G:G,D:D,AGRIVAL!D:D)</f>
        <v>2194818.62</v>
      </c>
      <c r="L261" s="12">
        <f>+SUMIF(AGRIKOBA!G:G,D:D,AGRIKOBA!D:D)</f>
        <v>0</v>
      </c>
      <c r="M261" s="12">
        <f>+SUMIF(LMOI!F:F,D:D,LMOI!C:C)</f>
        <v>67857555.859999999</v>
      </c>
      <c r="N261" s="12">
        <f>+SUMIF(TARTINE!G:G,D:D,TARTINE!D:D)</f>
        <v>0</v>
      </c>
      <c r="O261" s="12">
        <f>+SUMIF(IDF!F:F,D:D,IDF!C:C)</f>
        <v>57392178.369999997</v>
      </c>
      <c r="P261" s="12">
        <f>+SUMIF(RYA!G:G,D:D,RYA!D:D)</f>
        <v>12408190</v>
      </c>
      <c r="Q261" s="12">
        <f>+SUMIF('SCI NOAH'!G:G,D:D,'SCI NOAH'!D:D)</f>
        <v>0</v>
      </c>
      <c r="R261" s="12">
        <f>+SUMIF(SIM!F:F,D:D,SIM!C:C)</f>
        <v>0</v>
      </c>
      <c r="S261" s="163">
        <f>+SUMIF('First Energy'!A:A,D:D,'First Energy'!C:C)</f>
        <v>-34150789</v>
      </c>
      <c r="T261" s="163">
        <f>+SUMIF('ID Motors'!G:G,D:D,'ID Motors'!D:D)</f>
        <v>194947359.47999999</v>
      </c>
      <c r="U261" s="12">
        <f>+SUMIF('ID RENTAL'!G:G,D:D,'ID RENTAL'!D:D)</f>
        <v>-29922948</v>
      </c>
      <c r="V261" s="12">
        <f>+SUMIF('MCM '!G:G,D:D,'MCM '!D:D)</f>
        <v>423500</v>
      </c>
      <c r="W261" s="12">
        <f>SUMIF(AGRIMOTORS!G:G,D:D,AGRIMOTORS!D:D)</f>
        <v>0</v>
      </c>
      <c r="X261" s="12">
        <f>+SUMIF(BOVIMA!F:F,D:D,BOVIMA!C:C)</f>
        <v>512103965.30000001</v>
      </c>
      <c r="Y261" s="12">
        <f>+SUMIF(AGRIFEED!F:F,D:D,AGRIFEED!C:C)</f>
        <v>-1048788</v>
      </c>
      <c r="Z261" s="12">
        <f>SUMIF(AMIP!F:F,D:D,AMIP!C:C)</f>
        <v>0</v>
      </c>
      <c r="AA261" s="12">
        <f>+SUMIF(ISF!G:G,D:D,ISF!D:D)</f>
        <v>0</v>
      </c>
      <c r="AB261" s="124">
        <f>+SUMIF(DISCOI!G:G,D:D,DISCOI!D:D)</f>
        <v>661687158.45000005</v>
      </c>
      <c r="AC261" s="12">
        <f>+SUMIF(MABEL!F:F,D:D,MABEL!C:C)</f>
        <v>183956909.58000001</v>
      </c>
      <c r="AD261" s="12">
        <f>+SUMIF(NMP!F:F,D:D,NMP!C:C)</f>
        <v>0</v>
      </c>
      <c r="AE261" s="12">
        <f>+SUMIF('AMCHO '!F:F,D:D,'AMCHO '!C:C)</f>
        <v>6670381.8799999999</v>
      </c>
      <c r="AF261" s="12">
        <f>+SUMIF(CONFORTIS!G:G,D:D,CONFORTIS!D:D)</f>
        <v>0</v>
      </c>
      <c r="AG261" s="12">
        <f>+SUMIF('IRS IMMO'!G:G,D:D,'IRS IMMO'!D:D)</f>
        <v>-8862328.7400000002</v>
      </c>
      <c r="AH261" s="12">
        <f>+SUMIFS(AGRIVETAM!C:C,AGRIVETAM!F:F,D:D)</f>
        <v>5792500</v>
      </c>
      <c r="AI261" s="12">
        <f>+SUMIF(EUROPAINTS!F:F,D:D,EUROPAINTS!C:C)</f>
        <v>0</v>
      </c>
      <c r="AJ261" s="12">
        <f>+SUMIF('VET ABE'!F:F,D:D,'VET ABE'!D:D)</f>
        <v>251380</v>
      </c>
      <c r="AK261" s="12">
        <f>SUMIF('VET FIA'!F:F,D:D,'VET FIA'!D:D)</f>
        <v>-23277872.920000002</v>
      </c>
      <c r="AL261" s="12">
        <f>+SUMIF('CSS SAKAY'!F:F,D:D,'CSS SAKAY'!C:C)</f>
        <v>20012500</v>
      </c>
      <c r="AM261" s="12"/>
      <c r="AN261" s="12">
        <f>SUMIF('United Malagasy'!F:F,D:D,'United Malagasy'!C:C)</f>
        <v>475541.04</v>
      </c>
      <c r="AO261" s="12">
        <f>+SUMIF(NUTRIFOOD!E:E,D:D,NUTRIFOOD!C:C)</f>
        <v>0</v>
      </c>
      <c r="AP261" s="12">
        <f>+SUMIF(FERRIS!H:H,D:D,FERRIS!E:E)</f>
        <v>-1070586</v>
      </c>
      <c r="AQ261" s="12">
        <f>+SUMIF(SEM!F:F,D:D,SEM!C:C)</f>
        <v>0</v>
      </c>
      <c r="AR261" s="12">
        <f>+SUMIF(Madatrade!F:F,D:D,Madatrade!C:C)</f>
        <v>0</v>
      </c>
      <c r="AS261" s="12">
        <f>+SUMIF('FLY TECH'!F:F,D:D,'FLY TECH'!D:D)</f>
        <v>4081100</v>
      </c>
      <c r="AT261" s="12">
        <f>+SUMIFS('FIRST INVESTISSEMENT'!D:D,'FIRST INVESTISSEMENT'!G:G,D:D)</f>
        <v>0</v>
      </c>
      <c r="AU261" s="164">
        <f t="shared" ref="AU261:AU324" si="29">+SUM(G261:AT261)</f>
        <v>1912970432.3599999</v>
      </c>
      <c r="AV261" s="165">
        <f t="shared" ref="AV261:AV324" si="30">+AU261/$AX$2</f>
        <v>422936.43676934007</v>
      </c>
    </row>
    <row r="262" spans="1:51" hidden="1" x14ac:dyDescent="0.25">
      <c r="A262" s="11" t="str">
        <f t="shared" si="26"/>
        <v>4</v>
      </c>
      <c r="B262" s="11" t="str">
        <f t="shared" si="27"/>
        <v>46</v>
      </c>
      <c r="C262" s="11" t="str">
        <f t="shared" si="28"/>
        <v>466</v>
      </c>
      <c r="D262" s="22">
        <v>46600001</v>
      </c>
      <c r="E262" s="119" t="str">
        <f t="shared" ref="E262:E293" si="31">+IF(AU262&gt;0,"BIL22","BIL28")</f>
        <v>BIL22</v>
      </c>
      <c r="F262" s="57" t="s">
        <v>651</v>
      </c>
      <c r="G262" s="12">
        <f>+SUMIF(AGRIFARM!H:H,D:D,AGRIFARM!L:L)</f>
        <v>0</v>
      </c>
      <c r="H262" s="12">
        <f>+SUMIF(AGRICORP!I:I,D:D,AGRICORP!D:D)</f>
        <v>0</v>
      </c>
      <c r="I262" s="12">
        <f>+SUMIF(SMTP!D:D,D:D,SMTP!F:F)</f>
        <v>0</v>
      </c>
      <c r="J262" s="12">
        <f>+SUMIF(AGRIVET!G:G,D:D,AGRIVET!D:D)</f>
        <v>0</v>
      </c>
      <c r="K262" s="12">
        <f>+SUMIF(AGRIVAL!G:G,D:D,AGRIVAL!D:D)</f>
        <v>0</v>
      </c>
      <c r="L262" s="12">
        <f>+SUMIF(AGRIKOBA!G:G,D:D,AGRIKOBA!D:D)</f>
        <v>0</v>
      </c>
      <c r="M262" s="12">
        <f>+SUMIF(LMOI!F:F,D:D,LMOI!C:C)</f>
        <v>0</v>
      </c>
      <c r="N262" s="12">
        <f>+SUMIF(TARTINE!G:G,D:D,TARTINE!D:D)</f>
        <v>0</v>
      </c>
      <c r="O262" s="12">
        <f>+SUMIF(IDF!F:F,D:D,IDF!C:C)</f>
        <v>0</v>
      </c>
      <c r="P262" s="12">
        <f>+SUMIF(RYA!G:G,D:D,RYA!D:D)</f>
        <v>0</v>
      </c>
      <c r="Q262" s="12">
        <f>+SUMIF('SCI NOAH'!G:G,D:D,'SCI NOAH'!D:D)</f>
        <v>0</v>
      </c>
      <c r="R262" s="12">
        <f>+SUMIF(SIM!F:F,D:D,SIM!C:C)</f>
        <v>0</v>
      </c>
      <c r="S262" s="163">
        <f>+SUMIF('First Energy'!A:A,D:D,'First Energy'!C:C)</f>
        <v>0</v>
      </c>
      <c r="T262" s="163">
        <f>+SUMIF('ID Motors'!G:G,D:D,'ID Motors'!D:D)</f>
        <v>0</v>
      </c>
      <c r="U262" s="12">
        <f>+SUMIF('ID RENTAL'!G:G,D:D,'ID RENTAL'!D:D)</f>
        <v>0</v>
      </c>
      <c r="V262" s="12">
        <f>+SUMIF('MCM '!G:G,D:D,'MCM '!D:D)</f>
        <v>0</v>
      </c>
      <c r="W262" s="12">
        <f>SUMIF(AGRIMOTORS!G:G,D:D,AGRIMOTORS!D:D)</f>
        <v>0</v>
      </c>
      <c r="X262" s="12">
        <f>+SUMIF(BOVIMA!F:F,D:D,BOVIMA!C:C)</f>
        <v>125218025.16</v>
      </c>
      <c r="Y262" s="12">
        <f>+SUMIF(AGRIFEED!F:F,D:D,AGRIFEED!C:C)</f>
        <v>0</v>
      </c>
      <c r="Z262" s="12">
        <f>SUMIF(AMIP!F:F,D:D,AMIP!C:C)</f>
        <v>0</v>
      </c>
      <c r="AA262" s="12">
        <f>+SUMIF(ISF!G:G,D:D,ISF!D:D)</f>
        <v>0</v>
      </c>
      <c r="AB262" s="124">
        <f>+SUMIF(DISCOI!G:G,D:D,DISCOI!D:D)</f>
        <v>1461659.37</v>
      </c>
      <c r="AC262" s="12">
        <f>+SUMIF(MABEL!F:F,D:D,MABEL!C:C)</f>
        <v>197521364.00999999</v>
      </c>
      <c r="AD262" s="12">
        <f>+SUMIF(NMP!F:F,D:D,NMP!C:C)</f>
        <v>0</v>
      </c>
      <c r="AE262" s="12">
        <f>+SUMIF('AMCHO '!F:F,D:D,'AMCHO '!C:C)</f>
        <v>0</v>
      </c>
      <c r="AF262" s="12">
        <f>+SUMIF(CONFORTIS!G:G,D:D,CONFORTIS!D:D)</f>
        <v>0</v>
      </c>
      <c r="AG262" s="12">
        <f>+SUMIF('IRS IMMO'!G:G,D:D,'IRS IMMO'!D:D)</f>
        <v>0</v>
      </c>
      <c r="AH262" s="12">
        <f>+SUMIFS(AGRIVETAM!C:C,AGRIVETAM!F:F,D:D)</f>
        <v>0</v>
      </c>
      <c r="AI262" s="12">
        <f>+SUMIF(EUROPAINTS!F:F,D:D,EUROPAINTS!C:C)</f>
        <v>0</v>
      </c>
      <c r="AJ262" s="12">
        <f>+SUMIF('VET ABE'!F:F,D:D,'VET ABE'!D:D)</f>
        <v>45122333.719999999</v>
      </c>
      <c r="AK262" s="12">
        <f>SUMIF('VET FIA'!F:F,D:D,'VET FIA'!D:D)</f>
        <v>0</v>
      </c>
      <c r="AL262" s="12">
        <f>+SUMIF('CSS SAKAY'!F:F,D:D,'CSS SAKAY'!C:C)</f>
        <v>0</v>
      </c>
      <c r="AM262" s="12"/>
      <c r="AN262" s="12">
        <f>SUMIF('United Malagasy'!F:F,D:D,'United Malagasy'!C:C)</f>
        <v>0</v>
      </c>
      <c r="AO262" s="12">
        <f>+SUMIF(NUTRIFOOD!E:E,D:D,NUTRIFOOD!C:C)</f>
        <v>0</v>
      </c>
      <c r="AP262" s="12">
        <f>+SUMIF(FERRIS!H:H,D:D,FERRIS!E:E)</f>
        <v>0</v>
      </c>
      <c r="AQ262" s="12">
        <f>+SUMIF(SEM!F:F,D:D,SEM!C:C)</f>
        <v>0</v>
      </c>
      <c r="AR262" s="12">
        <f>+SUMIF(Madatrade!F:F,D:D,Madatrade!C:C)</f>
        <v>0</v>
      </c>
      <c r="AS262" s="12">
        <f>+SUMIF('FLY TECH'!F:F,D:D,'FLY TECH'!D:D)</f>
        <v>0</v>
      </c>
      <c r="AT262" s="12">
        <f>+SUMIFS('FIRST INVESTISSEMENT'!D:D,'FIRST INVESTISSEMENT'!G:G,D:D)</f>
        <v>0</v>
      </c>
      <c r="AU262" s="164">
        <f t="shared" si="29"/>
        <v>369323382.25999999</v>
      </c>
      <c r="AV262" s="165">
        <f t="shared" si="30"/>
        <v>81653.282594620949</v>
      </c>
    </row>
    <row r="263" spans="1:51" hidden="1" x14ac:dyDescent="0.25">
      <c r="A263" s="11" t="str">
        <f t="shared" si="26"/>
        <v>4</v>
      </c>
      <c r="B263" s="11" t="str">
        <f t="shared" si="27"/>
        <v>46</v>
      </c>
      <c r="C263" s="11" t="str">
        <f t="shared" si="28"/>
        <v>466</v>
      </c>
      <c r="D263" s="22">
        <v>46610000</v>
      </c>
      <c r="E263" s="119" t="str">
        <f t="shared" si="31"/>
        <v>BIL22</v>
      </c>
      <c r="F263" s="24" t="s">
        <v>123</v>
      </c>
      <c r="G263" s="12">
        <f>+SUMIF(AGRIFARM!H:H,D:D,AGRIFARM!L:L)</f>
        <v>0</v>
      </c>
      <c r="H263" s="12">
        <f>+SUMIF(AGRICORP!I:I,D:D,AGRICORP!D:D)</f>
        <v>-1445496167.5</v>
      </c>
      <c r="I263" s="12">
        <f>+SUMIF(SMTP!D:D,D:D,SMTP!F:F)</f>
        <v>1743419444.48</v>
      </c>
      <c r="J263" s="12">
        <f>+SUMIF(AGRIVET!G:G,D:D,AGRIVET!D:D)</f>
        <v>888675228.75</v>
      </c>
      <c r="K263" s="12">
        <f>+SUMIF(AGRIVAL!G:G,D:D,AGRIVAL!D:D)</f>
        <v>714733918.14999998</v>
      </c>
      <c r="L263" s="12">
        <f>+SUMIF(AGRIKOBA!G:G,D:D,AGRIKOBA!D:D)</f>
        <v>-280864176.58999997</v>
      </c>
      <c r="M263" s="12">
        <f>+SUMIF(LMOI!F:F,D:D,LMOI!C:C)</f>
        <v>0</v>
      </c>
      <c r="N263" s="12">
        <f>+SUMIF(TARTINE!G:G,D:D,TARTINE!D:D)</f>
        <v>0</v>
      </c>
      <c r="O263" s="12">
        <f>+SUMIF(IDF!F:F,D:D,IDF!C:C)</f>
        <v>373051389.56999999</v>
      </c>
      <c r="P263" s="12">
        <f>+SUMIF(RYA!G:G,D:D,RYA!D:D)</f>
        <v>-307609218.44</v>
      </c>
      <c r="Q263" s="12">
        <f>+SUMIF('SCI NOAH'!G:G,D:D,'SCI NOAH'!D:D)</f>
        <v>130000</v>
      </c>
      <c r="R263" s="12">
        <f>+SUMIF(SIM!F:F,D:D,SIM!C:C)</f>
        <v>-20400</v>
      </c>
      <c r="S263" s="163">
        <f>+SUMIF('First Energy'!A:A,D:D,'First Energy'!C:C)</f>
        <v>0</v>
      </c>
      <c r="T263" s="163">
        <f>+SUMIF('ID Motors'!G:G,D:D,'ID Motors'!D:D)</f>
        <v>0</v>
      </c>
      <c r="U263" s="12">
        <f>+SUMIF('ID RENTAL'!G:G,D:D,'ID RENTAL'!D:D)</f>
        <v>0</v>
      </c>
      <c r="V263" s="12">
        <f>+SUMIF('MCM '!G:G,D:D,'MCM '!D:D)</f>
        <v>-415620</v>
      </c>
      <c r="W263" s="12">
        <f>SUMIF(AGRIMOTORS!G:G,D:D,AGRIMOTORS!D:D)</f>
        <v>738213.23</v>
      </c>
      <c r="X263" s="12">
        <f>+SUMIF(BOVIMA!F:F,D:D,BOVIMA!C:C)</f>
        <v>0</v>
      </c>
      <c r="Y263" s="12">
        <f>+SUMIF(AGRIFEED!F:F,D:D,AGRIFEED!C:C)</f>
        <v>-392608878.33999997</v>
      </c>
      <c r="Z263" s="12">
        <f>SUMIF(AMIP!F:F,D:D,AMIP!C:C)</f>
        <v>0</v>
      </c>
      <c r="AA263" s="12">
        <f>+SUMIF(ISF!G:G,D:D,ISF!D:D)</f>
        <v>0</v>
      </c>
      <c r="AB263" s="124">
        <f>+SUMIF(DISCOI!G:G,D:D,DISCOI!D:D)</f>
        <v>0</v>
      </c>
      <c r="AC263" s="12">
        <f>+SUMIF(MABEL!F:F,D:D,MABEL!C:C)</f>
        <v>0</v>
      </c>
      <c r="AD263" s="12">
        <f>+SUMIF(NMP!F:F,D:D,NMP!C:C)</f>
        <v>0</v>
      </c>
      <c r="AE263" s="12">
        <f>+SUMIF('AMCHO '!F:F,D:D,'AMCHO '!C:C)</f>
        <v>0</v>
      </c>
      <c r="AF263" s="12">
        <f>+SUMIF(CONFORTIS!G:G,D:D,CONFORTIS!D:D)</f>
        <v>0</v>
      </c>
      <c r="AG263" s="12">
        <f>+SUMIF('IRS IMMO'!G:G,D:D,'IRS IMMO'!D:D)</f>
        <v>0</v>
      </c>
      <c r="AH263" s="12">
        <f>+SUMIFS(AGRIVETAM!C:C,AGRIVETAM!F:F,D:D)</f>
        <v>0</v>
      </c>
      <c r="AI263" s="12">
        <f>+SUMIF(EUROPAINTS!F:F,D:D,EUROPAINTS!C:C)</f>
        <v>0</v>
      </c>
      <c r="AJ263" s="12">
        <f>+SUMIF('VET ABE'!F:F,D:D,'VET ABE'!D:D)</f>
        <v>-16320</v>
      </c>
      <c r="AK263" s="12">
        <f>SUMIF('VET FIA'!F:F,D:D,'VET FIA'!D:D)</f>
        <v>11399250.199999999</v>
      </c>
      <c r="AL263" s="12">
        <f>+SUMIF('CSS SAKAY'!F:F,D:D,'CSS SAKAY'!C:C)</f>
        <v>0</v>
      </c>
      <c r="AM263" s="12"/>
      <c r="AN263" s="12">
        <f>SUMIF('United Malagasy'!F:F,D:D,'United Malagasy'!C:C)</f>
        <v>0</v>
      </c>
      <c r="AO263" s="12">
        <f>+SUMIF(NUTRIFOOD!E:E,D:D,NUTRIFOOD!C:C)</f>
        <v>-11924668.369999999</v>
      </c>
      <c r="AP263" s="12">
        <f>+SUMIF(FERRIS!H:H,D:D,FERRIS!E:E)</f>
        <v>-19759236.739999998</v>
      </c>
      <c r="AQ263" s="12">
        <f>+SUMIF(SEM!F:F,D:D,SEM!C:C)</f>
        <v>0</v>
      </c>
      <c r="AR263" s="12">
        <f>+SUMIF(Madatrade!F:F,D:D,Madatrade!C:C)</f>
        <v>0</v>
      </c>
      <c r="AS263" s="12">
        <f>+SUMIF('FLY TECH'!F:F,D:D,'FLY TECH'!D:D)</f>
        <v>-43386857.640000001</v>
      </c>
      <c r="AT263" s="12">
        <f>+SUMIFS('FIRST INVESTISSEMENT'!D:D,'FIRST INVESTISSEMENT'!G:G,D:D)</f>
        <v>0</v>
      </c>
      <c r="AU263" s="164">
        <f t="shared" si="29"/>
        <v>1230045900.7600002</v>
      </c>
      <c r="AV263" s="165">
        <f t="shared" si="30"/>
        <v>271949.43608635245</v>
      </c>
    </row>
    <row r="264" spans="1:51" hidden="1" x14ac:dyDescent="0.25">
      <c r="A264" s="11" t="str">
        <f t="shared" si="26"/>
        <v>4</v>
      </c>
      <c r="B264" s="11" t="str">
        <f t="shared" si="27"/>
        <v>46</v>
      </c>
      <c r="C264" s="11" t="str">
        <f t="shared" si="28"/>
        <v>466</v>
      </c>
      <c r="D264" s="22">
        <v>46611000</v>
      </c>
      <c r="E264" s="119" t="str">
        <f t="shared" si="31"/>
        <v>BIL22</v>
      </c>
      <c r="F264" s="24" t="s">
        <v>652</v>
      </c>
      <c r="G264" s="12">
        <f>+SUMIF(AGRIFARM!H:H,D:D,AGRIFARM!L:L)</f>
        <v>0</v>
      </c>
      <c r="H264" s="12">
        <f>+SUMIF(AGRICORP!I:I,D:D,AGRICORP!D:D)</f>
        <v>0</v>
      </c>
      <c r="I264" s="12">
        <f>+SUMIF(SMTP!D:D,D:D,SMTP!F:F)</f>
        <v>0</v>
      </c>
      <c r="J264" s="12">
        <f>+SUMIF(AGRIVET!G:G,D:D,AGRIVET!D:D)</f>
        <v>0</v>
      </c>
      <c r="K264" s="12">
        <f>+SUMIF(AGRIVAL!G:G,D:D,AGRIVAL!D:D)</f>
        <v>0</v>
      </c>
      <c r="L264" s="12">
        <f>+SUMIF(AGRIKOBA!G:G,D:D,AGRIKOBA!D:D)</f>
        <v>0</v>
      </c>
      <c r="M264" s="12">
        <f>+SUMIF(LMOI!F:F,D:D,LMOI!C:C)</f>
        <v>0</v>
      </c>
      <c r="N264" s="12">
        <f>+SUMIF(TARTINE!G:G,D:D,TARTINE!D:D)</f>
        <v>0</v>
      </c>
      <c r="O264" s="12">
        <f>+SUMIF(IDF!F:F,D:D,IDF!C:C)</f>
        <v>0</v>
      </c>
      <c r="P264" s="12">
        <f>+SUMIF(RYA!G:G,D:D,RYA!D:D)</f>
        <v>0</v>
      </c>
      <c r="Q264" s="12">
        <f>+SUMIF('SCI NOAH'!G:G,D:D,'SCI NOAH'!D:D)</f>
        <v>0</v>
      </c>
      <c r="R264" s="12">
        <f>+SUMIF(SIM!F:F,D:D,SIM!C:C)</f>
        <v>0</v>
      </c>
      <c r="S264" s="163">
        <f>+SUMIF('First Energy'!A:A,D:D,'First Energy'!C:C)</f>
        <v>0</v>
      </c>
      <c r="T264" s="163">
        <f>+SUMIF('ID Motors'!G:G,D:D,'ID Motors'!D:D)</f>
        <v>0</v>
      </c>
      <c r="U264" s="12">
        <f>+SUMIF('ID RENTAL'!G:G,D:D,'ID RENTAL'!D:D)</f>
        <v>0</v>
      </c>
      <c r="V264" s="12">
        <f>+SUMIF('MCM '!G:G,D:D,'MCM '!D:D)</f>
        <v>0</v>
      </c>
      <c r="W264" s="12">
        <f>SUMIF(AGRIMOTORS!G:G,D:D,AGRIMOTORS!D:D)</f>
        <v>0</v>
      </c>
      <c r="X264" s="12">
        <f>+SUMIF(BOVIMA!F:F,D:D,BOVIMA!C:C)</f>
        <v>0</v>
      </c>
      <c r="Y264" s="12">
        <f>+SUMIF(AGRIFEED!F:F,D:D,AGRIFEED!C:C)</f>
        <v>0</v>
      </c>
      <c r="Z264" s="12">
        <f>SUMIF(AMIP!F:F,D:D,AMIP!C:C)</f>
        <v>0</v>
      </c>
      <c r="AA264" s="12">
        <f>+SUMIF(ISF!G:G,D:D,ISF!D:D)</f>
        <v>0</v>
      </c>
      <c r="AB264" s="124">
        <f>+SUMIF(DISCOI!G:G,D:D,DISCOI!D:D)</f>
        <v>0</v>
      </c>
      <c r="AC264" s="12">
        <f>+SUMIF(MABEL!F:F,D:D,MABEL!C:C)</f>
        <v>0</v>
      </c>
      <c r="AD264" s="12">
        <f>+SUMIF(NMP!F:F,D:D,NMP!C:C)</f>
        <v>0</v>
      </c>
      <c r="AE264" s="12">
        <f>+SUMIF('AMCHO '!F:F,D:D,'AMCHO '!C:C)</f>
        <v>0</v>
      </c>
      <c r="AF264" s="12">
        <f>+SUMIF(CONFORTIS!G:G,D:D,CONFORTIS!D:D)</f>
        <v>0</v>
      </c>
      <c r="AG264" s="12">
        <f>+SUMIF('IRS IMMO'!G:G,D:D,'IRS IMMO'!D:D)</f>
        <v>0</v>
      </c>
      <c r="AH264" s="12">
        <f>+SUMIFS(AGRIVETAM!C:C,AGRIVETAM!F:F,D:D)</f>
        <v>0</v>
      </c>
      <c r="AI264" s="12">
        <f>+SUMIF(EUROPAINTS!F:F,D:D,EUROPAINTS!C:C)</f>
        <v>0</v>
      </c>
      <c r="AJ264" s="12">
        <f>+SUMIF('VET ABE'!F:F,D:D,'VET ABE'!D:D)</f>
        <v>0</v>
      </c>
      <c r="AK264" s="12">
        <f>SUMIF('VET FIA'!F:F,D:D,'VET FIA'!D:D)</f>
        <v>0</v>
      </c>
      <c r="AL264" s="12">
        <f>+SUMIF('CSS SAKAY'!F:F,D:D,'CSS SAKAY'!C:C)</f>
        <v>0</v>
      </c>
      <c r="AM264" s="12"/>
      <c r="AN264" s="12">
        <f>SUMIF('United Malagasy'!F:F,D:D,'United Malagasy'!C:C)</f>
        <v>240000</v>
      </c>
      <c r="AO264" s="12">
        <f>+SUMIF(NUTRIFOOD!E:E,D:D,NUTRIFOOD!C:C)</f>
        <v>0</v>
      </c>
      <c r="AP264" s="12">
        <f>+SUMIF(FERRIS!H:H,D:D,FERRIS!E:E)</f>
        <v>0</v>
      </c>
      <c r="AQ264" s="12">
        <f>+SUMIF(SEM!F:F,D:D,SEM!C:C)</f>
        <v>0</v>
      </c>
      <c r="AR264" s="12">
        <f>+SUMIF(Madatrade!F:F,D:D,Madatrade!C:C)</f>
        <v>0</v>
      </c>
      <c r="AS264" s="12">
        <f>+SUMIF('FLY TECH'!F:F,D:D,'FLY TECH'!D:D)</f>
        <v>0</v>
      </c>
      <c r="AT264" s="12">
        <f>+SUMIFS('FIRST INVESTISSEMENT'!D:D,'FIRST INVESTISSEMENT'!G:G,D:D)</f>
        <v>0</v>
      </c>
      <c r="AU264" s="164">
        <f t="shared" si="29"/>
        <v>240000</v>
      </c>
      <c r="AV264" s="165">
        <f t="shared" si="30"/>
        <v>53.061324476101234</v>
      </c>
    </row>
    <row r="265" spans="1:51" hidden="1" x14ac:dyDescent="0.25">
      <c r="A265" s="11" t="str">
        <f t="shared" si="26"/>
        <v>4</v>
      </c>
      <c r="B265" s="11" t="str">
        <f t="shared" si="27"/>
        <v>46</v>
      </c>
      <c r="C265" s="11" t="str">
        <f t="shared" si="28"/>
        <v>466</v>
      </c>
      <c r="D265" s="60">
        <v>46612000</v>
      </c>
      <c r="E265" s="119" t="str">
        <f t="shared" si="31"/>
        <v>BIL28</v>
      </c>
      <c r="F265" s="24" t="s">
        <v>1234</v>
      </c>
      <c r="G265" s="12">
        <f>+SUMIF(AGRIFARM!H:H,D:D,AGRIFARM!L:L)</f>
        <v>0</v>
      </c>
      <c r="H265" s="12">
        <f>+SUMIF(AGRICORP!I:I,D:D,AGRICORP!D:D)</f>
        <v>0</v>
      </c>
      <c r="I265" s="12">
        <f>+SUMIF(SMTP!D:D,D:D,SMTP!F:F)</f>
        <v>0</v>
      </c>
      <c r="J265" s="12">
        <f>+SUMIF(AGRIVET!G:G,D:D,AGRIVET!D:D)</f>
        <v>0</v>
      </c>
      <c r="K265" s="12">
        <f>+SUMIF(AGRIVAL!G:G,D:D,AGRIVAL!D:D)</f>
        <v>0</v>
      </c>
      <c r="L265" s="12">
        <f>+SUMIF(AGRIKOBA!G:G,D:D,AGRIKOBA!D:D)</f>
        <v>0</v>
      </c>
      <c r="M265" s="12">
        <f>+SUMIF(LMOI!F:F,D:D,LMOI!C:C)</f>
        <v>0</v>
      </c>
      <c r="N265" s="12">
        <f>+SUMIF(TARTINE!G:G,D:D,TARTINE!D:D)</f>
        <v>0</v>
      </c>
      <c r="O265" s="12">
        <f>+SUMIF(IDF!F:F,D:D,IDF!C:C)</f>
        <v>-66743.360000000001</v>
      </c>
      <c r="P265" s="12">
        <f>+SUMIF(RYA!G:G,D:D,RYA!D:D)</f>
        <v>0</v>
      </c>
      <c r="Q265" s="12">
        <f>+SUMIF('SCI NOAH'!G:G,D:D,'SCI NOAH'!D:D)</f>
        <v>0</v>
      </c>
      <c r="R265" s="12">
        <f>+SUMIF(SIM!F:F,D:D,SIM!C:C)</f>
        <v>0</v>
      </c>
      <c r="S265" s="163">
        <f>+SUMIF('First Energy'!A:A,D:D,'First Energy'!C:C)</f>
        <v>0</v>
      </c>
      <c r="T265" s="163">
        <f>+SUMIF('ID Motors'!G:G,D:D,'ID Motors'!D:D)</f>
        <v>0</v>
      </c>
      <c r="U265" s="12">
        <f>+SUMIF('ID RENTAL'!G:G,D:D,'ID RENTAL'!D:D)</f>
        <v>0</v>
      </c>
      <c r="V265" s="12">
        <f>+SUMIF('MCM '!G:G,D:D,'MCM '!D:D)</f>
        <v>0</v>
      </c>
      <c r="W265" s="12">
        <f>SUMIF(AGRIMOTORS!G:G,D:D,AGRIMOTORS!D:D)</f>
        <v>0</v>
      </c>
      <c r="X265" s="12">
        <f>+SUMIF(BOVIMA!F:F,D:D,BOVIMA!C:C)</f>
        <v>0</v>
      </c>
      <c r="Y265" s="12">
        <f>+SUMIF(AGRIFEED!F:F,D:D,AGRIFEED!C:C)</f>
        <v>0</v>
      </c>
      <c r="Z265" s="12">
        <f>SUMIF(AMIP!F:F,D:D,AMIP!C:C)</f>
        <v>0</v>
      </c>
      <c r="AA265" s="12">
        <f>+SUMIF(ISF!G:G,D:D,ISF!D:D)</f>
        <v>0</v>
      </c>
      <c r="AB265" s="124">
        <f>+SUMIF(DISCOI!G:G,D:D,DISCOI!D:D)</f>
        <v>0</v>
      </c>
      <c r="AC265" s="12">
        <f>+SUMIF(MABEL!F:F,D:D,MABEL!C:C)</f>
        <v>0</v>
      </c>
      <c r="AD265" s="12">
        <f>+SUMIF(NMP!F:F,D:D,NMP!C:C)</f>
        <v>0</v>
      </c>
      <c r="AE265" s="12">
        <f>+SUMIF('AMCHO '!F:F,D:D,'AMCHO '!C:C)</f>
        <v>0</v>
      </c>
      <c r="AF265" s="12">
        <f>+SUMIF(CONFORTIS!G:G,D:D,CONFORTIS!D:D)</f>
        <v>0</v>
      </c>
      <c r="AG265" s="12">
        <f>+SUMIF('IRS IMMO'!G:G,D:D,'IRS IMMO'!D:D)</f>
        <v>0</v>
      </c>
      <c r="AH265" s="12">
        <f>+SUMIFS(AGRIVETAM!C:C,AGRIVETAM!F:F,D:D)</f>
        <v>0</v>
      </c>
      <c r="AI265" s="12">
        <f>+SUMIF(EUROPAINTS!F:F,D:D,EUROPAINTS!C:C)</f>
        <v>0</v>
      </c>
      <c r="AJ265" s="12">
        <f>+SUMIF('VET ABE'!F:F,D:D,'VET ABE'!D:D)</f>
        <v>0</v>
      </c>
      <c r="AK265" s="12">
        <f>SUMIF('VET FIA'!F:F,D:D,'VET FIA'!D:D)</f>
        <v>0</v>
      </c>
      <c r="AL265" s="12">
        <f>+SUMIF('CSS SAKAY'!F:F,D:D,'CSS SAKAY'!C:C)</f>
        <v>0</v>
      </c>
      <c r="AM265" s="12"/>
      <c r="AN265" s="12">
        <f>SUMIF('United Malagasy'!F:F,D:D,'United Malagasy'!C:C)</f>
        <v>0</v>
      </c>
      <c r="AO265" s="12">
        <f>+SUMIF(NUTRIFOOD!E:E,D:D,NUTRIFOOD!C:C)</f>
        <v>0</v>
      </c>
      <c r="AP265" s="12">
        <f>+SUMIF(FERRIS!H:H,D:D,FERRIS!E:E)</f>
        <v>0</v>
      </c>
      <c r="AQ265" s="12">
        <f>+SUMIF(SEM!F:F,D:D,SEM!C:C)</f>
        <v>0</v>
      </c>
      <c r="AR265" s="12">
        <f>+SUMIF(Madatrade!F:F,D:D,Madatrade!C:C)</f>
        <v>0</v>
      </c>
      <c r="AS265" s="12">
        <f>+SUMIF('FLY TECH'!F:F,D:D,'FLY TECH'!D:D)</f>
        <v>0</v>
      </c>
      <c r="AT265" s="12">
        <f>+SUMIFS('FIRST INVESTISSEMENT'!D:D,'FIRST INVESTISSEMENT'!G:G,D:D)</f>
        <v>0</v>
      </c>
      <c r="AU265" s="164">
        <f t="shared" si="29"/>
        <v>-66743.360000000001</v>
      </c>
      <c r="AV265" s="165">
        <f t="shared" si="30"/>
        <v>-14.756212839938483</v>
      </c>
    </row>
    <row r="266" spans="1:51" hidden="1" x14ac:dyDescent="0.25">
      <c r="A266" s="11" t="str">
        <f t="shared" si="26"/>
        <v>4</v>
      </c>
      <c r="B266" s="11" t="str">
        <f t="shared" si="27"/>
        <v>46</v>
      </c>
      <c r="C266" s="11" t="str">
        <f t="shared" si="28"/>
        <v>466</v>
      </c>
      <c r="D266" s="60">
        <v>46615000</v>
      </c>
      <c r="E266" s="119" t="str">
        <f t="shared" si="31"/>
        <v>BIL22</v>
      </c>
      <c r="F266" s="24" t="s">
        <v>318</v>
      </c>
      <c r="G266" s="12">
        <f>+SUMIF(AGRIFARM!H:H,D:D,AGRIFARM!L:L)</f>
        <v>16320</v>
      </c>
      <c r="H266" s="12">
        <f>+SUMIF(AGRICORP!I:I,D:D,AGRICORP!D:D)</f>
        <v>0</v>
      </c>
      <c r="I266" s="12">
        <f>+SUMIF(SMTP!D:D,D:D,SMTP!F:F)</f>
        <v>0</v>
      </c>
      <c r="J266" s="12">
        <f>+SUMIF(AGRIVET!G:G,D:D,AGRIVET!D:D)</f>
        <v>0</v>
      </c>
      <c r="K266" s="12">
        <f>+SUMIF(AGRIVAL!G:G,D:D,AGRIVAL!D:D)</f>
        <v>0</v>
      </c>
      <c r="L266" s="12">
        <f>+SUMIF(AGRIKOBA!G:G,D:D,AGRIKOBA!D:D)</f>
        <v>0</v>
      </c>
      <c r="M266" s="12">
        <f>+SUMIF(LMOI!F:F,D:D,LMOI!C:C)</f>
        <v>0</v>
      </c>
      <c r="N266" s="12">
        <f>+SUMIF(TARTINE!G:G,D:D,TARTINE!D:D)</f>
        <v>0</v>
      </c>
      <c r="O266" s="12">
        <f>+SUMIF(IDF!F:F,D:D,IDF!C:C)</f>
        <v>0</v>
      </c>
      <c r="P266" s="12">
        <f>+SUMIF(RYA!G:G,D:D,RYA!D:D)</f>
        <v>0</v>
      </c>
      <c r="Q266" s="12">
        <f>+SUMIF('SCI NOAH'!G:G,D:D,'SCI NOAH'!D:D)</f>
        <v>0</v>
      </c>
      <c r="R266" s="12">
        <f>+SUMIF(SIM!F:F,D:D,SIM!C:C)</f>
        <v>0</v>
      </c>
      <c r="S266" s="163">
        <f>+SUMIF('First Energy'!A:A,D:D,'First Energy'!C:C)</f>
        <v>0</v>
      </c>
      <c r="T266" s="163">
        <f>+SUMIF('ID Motors'!G:G,D:D,'ID Motors'!D:D)</f>
        <v>0</v>
      </c>
      <c r="U266" s="12">
        <f>+SUMIF('ID RENTAL'!G:G,D:D,'ID RENTAL'!D:D)</f>
        <v>0</v>
      </c>
      <c r="V266" s="12">
        <f>+SUMIF('MCM '!G:G,D:D,'MCM '!D:D)</f>
        <v>0</v>
      </c>
      <c r="W266" s="12">
        <f>SUMIF(AGRIMOTORS!G:G,D:D,AGRIMOTORS!D:D)</f>
        <v>0</v>
      </c>
      <c r="X266" s="12">
        <f>+SUMIF(BOVIMA!F:F,D:D,BOVIMA!C:C)</f>
        <v>0</v>
      </c>
      <c r="Y266" s="12">
        <f>+SUMIF(AGRIFEED!F:F,D:D,AGRIFEED!C:C)</f>
        <v>0</v>
      </c>
      <c r="Z266" s="12">
        <f>SUMIF(AMIP!F:F,D:D,AMIP!C:C)</f>
        <v>0</v>
      </c>
      <c r="AA266" s="12">
        <f>+SUMIF(ISF!G:G,D:D,ISF!D:D)</f>
        <v>0</v>
      </c>
      <c r="AB266" s="124">
        <f>+SUMIF(DISCOI!G:G,D:D,DISCOI!D:D)</f>
        <v>0</v>
      </c>
      <c r="AC266" s="12">
        <f>+SUMIF(MABEL!F:F,D:D,MABEL!C:C)</f>
        <v>0</v>
      </c>
      <c r="AD266" s="12">
        <f>+SUMIF(NMP!F:F,D:D,NMP!C:C)</f>
        <v>0</v>
      </c>
      <c r="AE266" s="12">
        <f>+SUMIF('AMCHO '!F:F,D:D,'AMCHO '!C:C)</f>
        <v>0</v>
      </c>
      <c r="AF266" s="12">
        <f>+SUMIF(CONFORTIS!G:G,D:D,CONFORTIS!D:D)</f>
        <v>0</v>
      </c>
      <c r="AG266" s="12">
        <f>+SUMIF('IRS IMMO'!G:G,D:D,'IRS IMMO'!D:D)</f>
        <v>0</v>
      </c>
      <c r="AH266" s="12">
        <f>+SUMIFS(AGRIVETAM!C:C,AGRIVETAM!F:F,D:D)</f>
        <v>0</v>
      </c>
      <c r="AI266" s="12">
        <f>+SUMIF(EUROPAINTS!F:F,D:D,EUROPAINTS!C:C)</f>
        <v>0</v>
      </c>
      <c r="AJ266" s="12">
        <f>+SUMIF('VET ABE'!F:F,D:D,'VET ABE'!D:D)</f>
        <v>0</v>
      </c>
      <c r="AK266" s="12">
        <f>SUMIF('VET FIA'!F:F,D:D,'VET FIA'!D:D)</f>
        <v>0</v>
      </c>
      <c r="AL266" s="12">
        <f>+SUMIF('CSS SAKAY'!F:F,D:D,'CSS SAKAY'!C:C)</f>
        <v>0</v>
      </c>
      <c r="AM266" s="12"/>
      <c r="AN266" s="12">
        <f>SUMIF('United Malagasy'!F:F,D:D,'United Malagasy'!C:C)</f>
        <v>0</v>
      </c>
      <c r="AO266" s="12">
        <f>+SUMIF(NUTRIFOOD!E:E,D:D,NUTRIFOOD!C:C)</f>
        <v>0</v>
      </c>
      <c r="AP266" s="12">
        <f>+SUMIF(FERRIS!H:H,D:D,FERRIS!E:E)</f>
        <v>0</v>
      </c>
      <c r="AQ266" s="12">
        <f>+SUMIF(SEM!F:F,D:D,SEM!C:C)</f>
        <v>0</v>
      </c>
      <c r="AR266" s="12">
        <f>+SUMIF(Madatrade!F:F,D:D,Madatrade!C:C)</f>
        <v>0</v>
      </c>
      <c r="AS266" s="12">
        <f>+SUMIF('FLY TECH'!F:F,D:D,'FLY TECH'!D:D)</f>
        <v>0</v>
      </c>
      <c r="AT266" s="12">
        <f>+SUMIFS('FIRST INVESTISSEMENT'!D:D,'FIRST INVESTISSEMENT'!G:G,D:D)</f>
        <v>0</v>
      </c>
      <c r="AU266" s="164">
        <f t="shared" si="29"/>
        <v>16320</v>
      </c>
      <c r="AV266" s="165">
        <f t="shared" si="30"/>
        <v>3.608170064374884</v>
      </c>
    </row>
    <row r="267" spans="1:51" hidden="1" x14ac:dyDescent="0.25">
      <c r="A267" s="11" t="str">
        <f t="shared" si="26"/>
        <v>4</v>
      </c>
      <c r="B267" s="11" t="str">
        <f t="shared" si="27"/>
        <v>46</v>
      </c>
      <c r="C267" s="11" t="str">
        <f t="shared" si="28"/>
        <v>466</v>
      </c>
      <c r="D267" s="22">
        <v>46617000</v>
      </c>
      <c r="E267" s="119" t="str">
        <f t="shared" si="31"/>
        <v>BIL22</v>
      </c>
      <c r="F267" s="24" t="s">
        <v>319</v>
      </c>
      <c r="G267" s="12">
        <f>+SUMIF(AGRIFARM!H:H,D:D,AGRIFARM!L:L)</f>
        <v>27280265</v>
      </c>
      <c r="H267" s="12">
        <f>+SUMIF(AGRICORP!I:I,D:D,AGRICORP!D:D)</f>
        <v>0</v>
      </c>
      <c r="I267" s="12">
        <f>+SUMIF(SMTP!D:D,D:D,SMTP!F:F)</f>
        <v>0</v>
      </c>
      <c r="J267" s="12">
        <f>+SUMIF(AGRIVET!G:G,D:D,AGRIVET!D:D)</f>
        <v>0</v>
      </c>
      <c r="K267" s="12">
        <f>+SUMIF(AGRIVAL!G:G,D:D,AGRIVAL!D:D)</f>
        <v>0</v>
      </c>
      <c r="L267" s="12">
        <f>+SUMIF(AGRIKOBA!G:G,D:D,AGRIKOBA!D:D)</f>
        <v>0</v>
      </c>
      <c r="M267" s="12">
        <f>+SUMIF(LMOI!F:F,D:D,LMOI!C:C)</f>
        <v>0</v>
      </c>
      <c r="N267" s="12">
        <f>+SUMIF(TARTINE!G:G,D:D,TARTINE!D:D)</f>
        <v>0</v>
      </c>
      <c r="O267" s="12">
        <f>+SUMIF(IDF!F:F,D:D,IDF!C:C)</f>
        <v>0</v>
      </c>
      <c r="P267" s="12">
        <f>+SUMIF(RYA!G:G,D:D,RYA!D:D)</f>
        <v>0</v>
      </c>
      <c r="Q267" s="12">
        <f>+SUMIF('SCI NOAH'!G:G,D:D,'SCI NOAH'!D:D)</f>
        <v>0</v>
      </c>
      <c r="R267" s="12">
        <f>+SUMIF(SIM!F:F,D:D,SIM!C:C)</f>
        <v>0</v>
      </c>
      <c r="S267" s="163">
        <f>+SUMIF('First Energy'!A:A,D:D,'First Energy'!C:C)</f>
        <v>0</v>
      </c>
      <c r="T267" s="163">
        <f>+SUMIF('ID Motors'!G:G,D:D,'ID Motors'!D:D)</f>
        <v>0</v>
      </c>
      <c r="U267" s="12">
        <f>+SUMIF('ID RENTAL'!G:G,D:D,'ID RENTAL'!D:D)</f>
        <v>0</v>
      </c>
      <c r="V267" s="12">
        <f>+SUMIF('MCM '!G:G,D:D,'MCM '!D:D)</f>
        <v>0</v>
      </c>
      <c r="W267" s="12">
        <f>SUMIF(AGRIMOTORS!G:G,D:D,AGRIMOTORS!D:D)</f>
        <v>0</v>
      </c>
      <c r="X267" s="12">
        <f>+SUMIF(BOVIMA!F:F,D:D,BOVIMA!C:C)</f>
        <v>0</v>
      </c>
      <c r="Y267" s="12">
        <f>+SUMIF(AGRIFEED!F:F,D:D,AGRIFEED!C:C)</f>
        <v>0</v>
      </c>
      <c r="Z267" s="12">
        <f>SUMIF(AMIP!F:F,D:D,AMIP!C:C)</f>
        <v>0</v>
      </c>
      <c r="AA267" s="12">
        <f>+SUMIF(ISF!G:G,D:D,ISF!D:D)</f>
        <v>0</v>
      </c>
      <c r="AB267" s="124">
        <f>+SUMIF(DISCOI!G:G,D:D,DISCOI!D:D)</f>
        <v>0</v>
      </c>
      <c r="AC267" s="12">
        <f>+SUMIF(MABEL!F:F,D:D,MABEL!C:C)</f>
        <v>0</v>
      </c>
      <c r="AD267" s="12">
        <f>+SUMIF(NMP!F:F,D:D,NMP!C:C)</f>
        <v>0</v>
      </c>
      <c r="AE267" s="12">
        <f>+SUMIF('AMCHO '!F:F,D:D,'AMCHO '!C:C)</f>
        <v>0</v>
      </c>
      <c r="AF267" s="12">
        <f>+SUMIF(CONFORTIS!G:G,D:D,CONFORTIS!D:D)</f>
        <v>0</v>
      </c>
      <c r="AG267" s="12">
        <f>+SUMIF('IRS IMMO'!G:G,D:D,'IRS IMMO'!D:D)</f>
        <v>0</v>
      </c>
      <c r="AH267" s="12">
        <f>+SUMIFS(AGRIVETAM!C:C,AGRIVETAM!F:F,D:D)</f>
        <v>0</v>
      </c>
      <c r="AI267" s="12">
        <f>+SUMIF(EUROPAINTS!F:F,D:D,EUROPAINTS!C:C)</f>
        <v>0</v>
      </c>
      <c r="AJ267" s="12">
        <f>+SUMIF('VET ABE'!F:F,D:D,'VET ABE'!D:D)</f>
        <v>0</v>
      </c>
      <c r="AK267" s="12">
        <f>SUMIF('VET FIA'!F:F,D:D,'VET FIA'!D:D)</f>
        <v>0</v>
      </c>
      <c r="AL267" s="12">
        <f>+SUMIF('CSS SAKAY'!F:F,D:D,'CSS SAKAY'!C:C)</f>
        <v>0</v>
      </c>
      <c r="AM267" s="12"/>
      <c r="AN267" s="12">
        <f>SUMIF('United Malagasy'!F:F,D:D,'United Malagasy'!C:C)</f>
        <v>0</v>
      </c>
      <c r="AO267" s="12">
        <f>+SUMIF(NUTRIFOOD!E:E,D:D,NUTRIFOOD!C:C)</f>
        <v>0</v>
      </c>
      <c r="AP267" s="12">
        <f>+SUMIF(FERRIS!H:H,D:D,FERRIS!E:E)</f>
        <v>0</v>
      </c>
      <c r="AQ267" s="12">
        <f>+SUMIF(SEM!F:F,D:D,SEM!C:C)</f>
        <v>0</v>
      </c>
      <c r="AR267" s="12">
        <f>+SUMIF(Madatrade!F:F,D:D,Madatrade!C:C)</f>
        <v>0</v>
      </c>
      <c r="AS267" s="12">
        <f>+SUMIF('FLY TECH'!F:F,D:D,'FLY TECH'!D:D)</f>
        <v>0</v>
      </c>
      <c r="AT267" s="12">
        <f>+SUMIFS('FIRST INVESTISSEMENT'!D:D,'FIRST INVESTISSEMENT'!G:G,D:D)</f>
        <v>0</v>
      </c>
      <c r="AU267" s="164">
        <f t="shared" si="29"/>
        <v>27280265</v>
      </c>
      <c r="AV267" s="165">
        <f t="shared" si="30"/>
        <v>6031.362470662616</v>
      </c>
    </row>
    <row r="268" spans="1:51" hidden="1" x14ac:dyDescent="0.25">
      <c r="A268" s="11" t="str">
        <f t="shared" si="26"/>
        <v>4</v>
      </c>
      <c r="B268" s="11" t="str">
        <f t="shared" si="27"/>
        <v>46</v>
      </c>
      <c r="C268" s="11" t="str">
        <f t="shared" si="28"/>
        <v>466</v>
      </c>
      <c r="D268" s="60">
        <v>46620000</v>
      </c>
      <c r="E268" s="119" t="str">
        <f t="shared" si="31"/>
        <v>BIL28</v>
      </c>
      <c r="F268" s="24" t="s">
        <v>1242</v>
      </c>
      <c r="G268" s="12">
        <f>+SUMIF(AGRIFARM!H:H,D:D,AGRIFARM!L:L)</f>
        <v>0</v>
      </c>
      <c r="H268" s="12">
        <f>+SUMIF(AGRICORP!I:I,D:D,AGRICORP!D:D)</f>
        <v>0</v>
      </c>
      <c r="I268" s="12">
        <f>+SUMIF(SMTP!D:D,D:D,SMTP!F:F)</f>
        <v>0</v>
      </c>
      <c r="J268" s="12">
        <f>+SUMIF(AGRIVET!G:G,D:D,AGRIVET!D:D)</f>
        <v>-915525399.37</v>
      </c>
      <c r="K268" s="12">
        <f>+SUMIF(AGRIVAL!G:G,D:D,AGRIVAL!D:D)</f>
        <v>-1161419391</v>
      </c>
      <c r="L268" s="12">
        <f>+SUMIF(AGRIKOBA!G:G,D:D,AGRIKOBA!D:D)</f>
        <v>-71947477</v>
      </c>
      <c r="M268" s="12">
        <f>+SUMIF(LMOI!F:F,D:D,LMOI!C:C)</f>
        <v>0</v>
      </c>
      <c r="N268" s="12">
        <f>+SUMIF(TARTINE!G:G,D:D,TARTINE!D:D)</f>
        <v>0</v>
      </c>
      <c r="O268" s="12">
        <f>+SUMIF(IDF!F:F,D:D,IDF!C:C)</f>
        <v>0</v>
      </c>
      <c r="P268" s="12">
        <f>+SUMIF(RYA!G:G,D:D,RYA!D:D)</f>
        <v>0</v>
      </c>
      <c r="Q268" s="12">
        <f>+SUMIF('SCI NOAH'!G:G,D:D,'SCI NOAH'!D:D)</f>
        <v>0</v>
      </c>
      <c r="R268" s="12">
        <f>+SUMIF(SIM!F:F,D:D,SIM!C:C)</f>
        <v>0</v>
      </c>
      <c r="S268" s="163">
        <f>+SUMIF('First Energy'!A:A,D:D,'First Energy'!C:C)</f>
        <v>0</v>
      </c>
      <c r="T268" s="163">
        <f>+SUMIF('ID Motors'!G:G,D:D,'ID Motors'!D:D)</f>
        <v>0</v>
      </c>
      <c r="U268" s="12">
        <f>+SUMIF('ID RENTAL'!G:G,D:D,'ID RENTAL'!D:D)</f>
        <v>0</v>
      </c>
      <c r="V268" s="12">
        <f>+SUMIF('MCM '!G:G,D:D,'MCM '!D:D)</f>
        <v>0</v>
      </c>
      <c r="W268" s="12">
        <f>SUMIF(AGRIMOTORS!G:G,D:D,AGRIMOTORS!D:D)</f>
        <v>-22936120</v>
      </c>
      <c r="X268" s="12">
        <f>+SUMIF(BOVIMA!F:F,D:D,BOVIMA!C:C)</f>
        <v>0</v>
      </c>
      <c r="Y268" s="12">
        <f>+SUMIF(AGRIFEED!F:F,D:D,AGRIFEED!C:C)</f>
        <v>0</v>
      </c>
      <c r="Z268" s="12">
        <f>SUMIF(AMIP!F:F,D:D,AMIP!C:C)</f>
        <v>0</v>
      </c>
      <c r="AA268" s="12">
        <f>+SUMIF(ISF!G:G,D:D,ISF!D:D)</f>
        <v>0</v>
      </c>
      <c r="AB268" s="124">
        <f>+SUMIF(DISCOI!G:G,D:D,DISCOI!D:D)</f>
        <v>0</v>
      </c>
      <c r="AC268" s="12">
        <f>+SUMIF(MABEL!F:F,D:D,MABEL!C:C)</f>
        <v>0</v>
      </c>
      <c r="AD268" s="12">
        <f>+SUMIF(NMP!F:F,D:D,NMP!C:C)</f>
        <v>0</v>
      </c>
      <c r="AE268" s="12">
        <f>+SUMIF('AMCHO '!F:F,D:D,'AMCHO '!C:C)</f>
        <v>0</v>
      </c>
      <c r="AF268" s="12">
        <f>+SUMIF(CONFORTIS!G:G,D:D,CONFORTIS!D:D)</f>
        <v>0</v>
      </c>
      <c r="AG268" s="12">
        <f>+SUMIF('IRS IMMO'!G:G,D:D,'IRS IMMO'!D:D)</f>
        <v>0</v>
      </c>
      <c r="AH268" s="12">
        <f>+SUMIFS(AGRIVETAM!C:C,AGRIVETAM!F:F,D:D)</f>
        <v>0</v>
      </c>
      <c r="AI268" s="12">
        <f>+SUMIF(EUROPAINTS!F:F,D:D,EUROPAINTS!C:C)</f>
        <v>0</v>
      </c>
      <c r="AJ268" s="12">
        <f>+SUMIF('VET ABE'!F:F,D:D,'VET ABE'!D:D)</f>
        <v>0</v>
      </c>
      <c r="AK268" s="12">
        <f>SUMIF('VET FIA'!F:F,D:D,'VET FIA'!D:D)</f>
        <v>-16320</v>
      </c>
      <c r="AL268" s="12">
        <f>+SUMIF('CSS SAKAY'!F:F,D:D,'CSS SAKAY'!C:C)</f>
        <v>0</v>
      </c>
      <c r="AM268" s="12"/>
      <c r="AN268" s="12">
        <f>SUMIF('United Malagasy'!F:F,D:D,'United Malagasy'!C:C)</f>
        <v>0</v>
      </c>
      <c r="AO268" s="12">
        <f>+SUMIF(NUTRIFOOD!E:E,D:D,NUTRIFOOD!C:C)</f>
        <v>0</v>
      </c>
      <c r="AP268" s="12">
        <f>+SUMIF(FERRIS!H:H,D:D,FERRIS!E:E)</f>
        <v>0</v>
      </c>
      <c r="AQ268" s="12">
        <f>+SUMIF(SEM!F:F,D:D,SEM!C:C)</f>
        <v>0</v>
      </c>
      <c r="AR268" s="12">
        <f>+SUMIF(Madatrade!F:F,D:D,Madatrade!C:C)</f>
        <v>0</v>
      </c>
      <c r="AS268" s="12">
        <f>+SUMIF('FLY TECH'!F:F,D:D,'FLY TECH'!D:D)</f>
        <v>0</v>
      </c>
      <c r="AT268" s="12">
        <f>+SUMIFS('FIRST INVESTISSEMENT'!D:D,'FIRST INVESTISSEMENT'!G:G,D:D)</f>
        <v>0</v>
      </c>
      <c r="AU268" s="164">
        <f t="shared" si="29"/>
        <v>-2171844707.3699999</v>
      </c>
      <c r="AV268" s="165">
        <f t="shared" si="30"/>
        <v>-480170.65303942788</v>
      </c>
    </row>
    <row r="269" spans="1:51" hidden="1" x14ac:dyDescent="0.25">
      <c r="A269" s="11" t="str">
        <f t="shared" si="26"/>
        <v>4</v>
      </c>
      <c r="B269" s="11" t="str">
        <f t="shared" si="27"/>
        <v>46</v>
      </c>
      <c r="C269" s="11" t="str">
        <f t="shared" si="28"/>
        <v>466</v>
      </c>
      <c r="D269" s="60">
        <v>46621000</v>
      </c>
      <c r="E269" s="119" t="str">
        <f t="shared" si="31"/>
        <v>BIL28</v>
      </c>
      <c r="F269" s="24" t="s">
        <v>122</v>
      </c>
      <c r="G269" s="12">
        <f>+SUMIF(AGRIFARM!H:H,D:D,AGRIFARM!L:L)</f>
        <v>187680</v>
      </c>
      <c r="H269" s="12">
        <f>+SUMIF(AGRICORP!I:I,D:D,AGRICORP!D:D)</f>
        <v>0</v>
      </c>
      <c r="I269" s="12">
        <f>+SUMIF(SMTP!D:D,D:D,SMTP!F:F)</f>
        <v>0</v>
      </c>
      <c r="J269" s="12">
        <f>+SUMIF(AGRIVET!G:G,D:D,AGRIVET!D:D)</f>
        <v>0</v>
      </c>
      <c r="K269" s="12">
        <f>+SUMIF(AGRIVAL!G:G,D:D,AGRIVAL!D:D)</f>
        <v>0</v>
      </c>
      <c r="L269" s="12">
        <f>+SUMIF(AGRIKOBA!G:G,D:D,AGRIKOBA!D:D)</f>
        <v>0</v>
      </c>
      <c r="M269" s="12">
        <f>+SUMIF(LMOI!F:F,D:D,LMOI!C:C)</f>
        <v>0</v>
      </c>
      <c r="N269" s="12">
        <f>+SUMIF(TARTINE!G:G,D:D,TARTINE!D:D)</f>
        <v>0</v>
      </c>
      <c r="O269" s="12">
        <f>+SUMIF(IDF!F:F,D:D,IDF!C:C)</f>
        <v>0</v>
      </c>
      <c r="P269" s="12">
        <f>+SUMIF(RYA!G:G,D:D,RYA!D:D)</f>
        <v>0</v>
      </c>
      <c r="Q269" s="12">
        <f>+SUMIF('SCI NOAH'!G:G,D:D,'SCI NOAH'!D:D)</f>
        <v>0</v>
      </c>
      <c r="R269" s="12">
        <f>+SUMIF(SIM!F:F,D:D,SIM!C:C)</f>
        <v>0</v>
      </c>
      <c r="S269" s="163">
        <f>+SUMIF('First Energy'!A:A,D:D,'First Energy'!C:C)</f>
        <v>0</v>
      </c>
      <c r="T269" s="163">
        <f>+SUMIF('ID Motors'!G:G,D:D,'ID Motors'!D:D)</f>
        <v>0</v>
      </c>
      <c r="U269" s="12">
        <f>+SUMIF('ID RENTAL'!G:G,D:D,'ID RENTAL'!D:D)</f>
        <v>0</v>
      </c>
      <c r="V269" s="12">
        <f>+SUMIF('MCM '!G:G,D:D,'MCM '!D:D)</f>
        <v>0</v>
      </c>
      <c r="W269" s="12">
        <f>SUMIF(AGRIMOTORS!G:G,D:D,AGRIMOTORS!D:D)</f>
        <v>0</v>
      </c>
      <c r="X269" s="12">
        <f>+SUMIF(BOVIMA!F:F,D:D,BOVIMA!C:C)</f>
        <v>0</v>
      </c>
      <c r="Y269" s="12">
        <f>+SUMIF(AGRIFEED!F:F,D:D,AGRIFEED!C:C)</f>
        <v>0</v>
      </c>
      <c r="Z269" s="12">
        <f>SUMIF(AMIP!F:F,D:D,AMIP!C:C)</f>
        <v>0</v>
      </c>
      <c r="AA269" s="12">
        <f>+SUMIF(ISF!G:G,D:D,ISF!D:D)</f>
        <v>0</v>
      </c>
      <c r="AB269" s="124">
        <f>+SUMIF(DISCOI!G:G,D:D,DISCOI!D:D)</f>
        <v>0</v>
      </c>
      <c r="AC269" s="12">
        <f>+SUMIF(MABEL!F:F,D:D,MABEL!C:C)</f>
        <v>0</v>
      </c>
      <c r="AD269" s="12">
        <f>+SUMIF(NMP!F:F,D:D,NMP!C:C)</f>
        <v>0</v>
      </c>
      <c r="AE269" s="12">
        <f>+SUMIF('AMCHO '!F:F,D:D,'AMCHO '!C:C)</f>
        <v>0</v>
      </c>
      <c r="AF269" s="12">
        <f>+SUMIF(CONFORTIS!G:G,D:D,CONFORTIS!D:D)</f>
        <v>0</v>
      </c>
      <c r="AG269" s="12">
        <f>+SUMIF('IRS IMMO'!G:G,D:D,'IRS IMMO'!D:D)</f>
        <v>0</v>
      </c>
      <c r="AH269" s="12">
        <f>+SUMIFS(AGRIVETAM!C:C,AGRIVETAM!F:F,D:D)</f>
        <v>0</v>
      </c>
      <c r="AI269" s="12">
        <f>+SUMIF(EUROPAINTS!F:F,D:D,EUROPAINTS!C:C)</f>
        <v>0</v>
      </c>
      <c r="AJ269" s="12">
        <f>+SUMIF('VET ABE'!F:F,D:D,'VET ABE'!D:D)</f>
        <v>0</v>
      </c>
      <c r="AK269" s="12">
        <f>SUMIF('VET FIA'!F:F,D:D,'VET FIA'!D:D)</f>
        <v>0</v>
      </c>
      <c r="AL269" s="12">
        <f>+SUMIF('CSS SAKAY'!F:F,D:D,'CSS SAKAY'!C:C)</f>
        <v>0</v>
      </c>
      <c r="AM269" s="12"/>
      <c r="AN269" s="12">
        <f>SUMIF('United Malagasy'!F:F,D:D,'United Malagasy'!C:C)</f>
        <v>-29279450</v>
      </c>
      <c r="AO269" s="12">
        <f>+SUMIF(NUTRIFOOD!E:E,D:D,NUTRIFOOD!C:C)</f>
        <v>0</v>
      </c>
      <c r="AP269" s="12">
        <f>+SUMIF(FERRIS!H:H,D:D,FERRIS!E:E)</f>
        <v>0</v>
      </c>
      <c r="AQ269" s="12">
        <f>+SUMIF(SEM!F:F,D:D,SEM!C:C)</f>
        <v>0</v>
      </c>
      <c r="AR269" s="12">
        <f>+SUMIF(Madatrade!F:F,D:D,Madatrade!C:C)</f>
        <v>0</v>
      </c>
      <c r="AS269" s="12">
        <f>+SUMIF('FLY TECH'!F:F,D:D,'FLY TECH'!D:D)</f>
        <v>0</v>
      </c>
      <c r="AT269" s="12">
        <f>+SUMIFS('FIRST INVESTISSEMENT'!D:D,'FIRST INVESTISSEMENT'!G:G,D:D)</f>
        <v>0</v>
      </c>
      <c r="AU269" s="164">
        <f t="shared" si="29"/>
        <v>-29091770</v>
      </c>
      <c r="AV269" s="165">
        <f t="shared" si="30"/>
        <v>-6431.8660314754479</v>
      </c>
    </row>
    <row r="270" spans="1:51" hidden="1" x14ac:dyDescent="0.25">
      <c r="A270" s="11" t="str">
        <f t="shared" si="26"/>
        <v>4</v>
      </c>
      <c r="B270" s="11" t="str">
        <f t="shared" si="27"/>
        <v>46</v>
      </c>
      <c r="C270" s="11" t="str">
        <f t="shared" si="28"/>
        <v>466</v>
      </c>
      <c r="D270" s="22">
        <v>46622000</v>
      </c>
      <c r="E270" s="119" t="str">
        <f t="shared" si="31"/>
        <v>BIL28</v>
      </c>
      <c r="F270" s="24" t="s">
        <v>121</v>
      </c>
      <c r="G270" s="12">
        <f>+SUMIF(AGRIFARM!H:H,D:D,AGRIFARM!L:L)</f>
        <v>509520</v>
      </c>
      <c r="H270" s="12">
        <f>+SUMIF(AGRICORP!I:I,D:D,AGRICORP!D:D)</f>
        <v>0</v>
      </c>
      <c r="I270" s="12">
        <f>+SUMIF(SMTP!D:D,D:D,SMTP!F:F)</f>
        <v>0</v>
      </c>
      <c r="J270" s="12">
        <f>+SUMIF(AGRIVET!G:G,D:D,AGRIVET!D:D)</f>
        <v>0</v>
      </c>
      <c r="K270" s="12">
        <f>+SUMIF(AGRIVAL!G:G,D:D,AGRIVAL!D:D)</f>
        <v>0</v>
      </c>
      <c r="L270" s="12">
        <f>+SUMIF(AGRIKOBA!G:G,D:D,AGRIKOBA!D:D)</f>
        <v>0</v>
      </c>
      <c r="M270" s="12">
        <f>+SUMIF(LMOI!F:F,D:D,LMOI!C:C)</f>
        <v>0</v>
      </c>
      <c r="N270" s="12">
        <f>+SUMIF(TARTINE!G:G,D:D,TARTINE!D:D)</f>
        <v>0</v>
      </c>
      <c r="O270" s="12">
        <f>+SUMIF(IDF!F:F,D:D,IDF!C:C)</f>
        <v>0</v>
      </c>
      <c r="P270" s="12">
        <f>+SUMIF(RYA!G:G,D:D,RYA!D:D)</f>
        <v>0</v>
      </c>
      <c r="Q270" s="12">
        <f>+SUMIF('SCI NOAH'!G:G,D:D,'SCI NOAH'!D:D)</f>
        <v>0</v>
      </c>
      <c r="R270" s="12">
        <f>+SUMIF(SIM!F:F,D:D,SIM!C:C)</f>
        <v>0</v>
      </c>
      <c r="S270" s="163">
        <f>+SUMIF('First Energy'!A:A,D:D,'First Energy'!C:C)</f>
        <v>0</v>
      </c>
      <c r="T270" s="163">
        <f>+SUMIF('ID Motors'!G:G,D:D,'ID Motors'!D:D)</f>
        <v>0</v>
      </c>
      <c r="U270" s="12">
        <f>+SUMIF('ID RENTAL'!G:G,D:D,'ID RENTAL'!D:D)</f>
        <v>0</v>
      </c>
      <c r="V270" s="12">
        <f>+SUMIF('MCM '!G:G,D:D,'MCM '!D:D)</f>
        <v>-325792715.79000002</v>
      </c>
      <c r="W270" s="12">
        <f>SUMIF(AGRIMOTORS!G:G,D:D,AGRIMOTORS!D:D)</f>
        <v>0</v>
      </c>
      <c r="X270" s="12">
        <f>+SUMIF(BOVIMA!F:F,D:D,BOVIMA!C:C)</f>
        <v>0</v>
      </c>
      <c r="Y270" s="12">
        <f>+SUMIF(AGRIFEED!F:F,D:D,AGRIFEED!C:C)</f>
        <v>0</v>
      </c>
      <c r="Z270" s="12">
        <f>SUMIF(AMIP!F:F,D:D,AMIP!C:C)</f>
        <v>0</v>
      </c>
      <c r="AA270" s="12">
        <f>+SUMIF(ISF!G:G,D:D,ISF!D:D)</f>
        <v>0</v>
      </c>
      <c r="AB270" s="124">
        <f>+SUMIF(DISCOI!G:G,D:D,DISCOI!D:D)</f>
        <v>0</v>
      </c>
      <c r="AC270" s="12">
        <f>+SUMIF(MABEL!F:F,D:D,MABEL!C:C)</f>
        <v>0</v>
      </c>
      <c r="AD270" s="12">
        <f>+SUMIF(NMP!F:F,D:D,NMP!C:C)</f>
        <v>0</v>
      </c>
      <c r="AE270" s="12">
        <f>+SUMIF('AMCHO '!F:F,D:D,'AMCHO '!C:C)</f>
        <v>0</v>
      </c>
      <c r="AF270" s="12">
        <f>+SUMIF(CONFORTIS!G:G,D:D,CONFORTIS!D:D)</f>
        <v>0</v>
      </c>
      <c r="AG270" s="12">
        <f>+SUMIF('IRS IMMO'!G:G,D:D,'IRS IMMO'!D:D)</f>
        <v>0</v>
      </c>
      <c r="AH270" s="12">
        <f>+SUMIFS(AGRIVETAM!C:C,AGRIVETAM!F:F,D:D)</f>
        <v>0</v>
      </c>
      <c r="AI270" s="12">
        <f>+SUMIF(EUROPAINTS!F:F,D:D,EUROPAINTS!C:C)</f>
        <v>0</v>
      </c>
      <c r="AJ270" s="12">
        <f>+SUMIF('VET ABE'!F:F,D:D,'VET ABE'!D:D)</f>
        <v>0</v>
      </c>
      <c r="AK270" s="12">
        <f>SUMIF('VET FIA'!F:F,D:D,'VET FIA'!D:D)</f>
        <v>0</v>
      </c>
      <c r="AL270" s="12">
        <f>+SUMIF('CSS SAKAY'!F:F,D:D,'CSS SAKAY'!C:C)</f>
        <v>0</v>
      </c>
      <c r="AM270" s="12"/>
      <c r="AN270" s="12">
        <f>SUMIF('United Malagasy'!F:F,D:D,'United Malagasy'!C:C)</f>
        <v>-8268390.71</v>
      </c>
      <c r="AO270" s="12">
        <f>+SUMIF(NUTRIFOOD!E:E,D:D,NUTRIFOOD!C:C)</f>
        <v>0</v>
      </c>
      <c r="AP270" s="12">
        <f>+SUMIF(FERRIS!H:H,D:D,FERRIS!E:E)</f>
        <v>0</v>
      </c>
      <c r="AQ270" s="12">
        <f>+SUMIF(SEM!F:F,D:D,SEM!C:C)</f>
        <v>0</v>
      </c>
      <c r="AR270" s="12">
        <f>+SUMIF(Madatrade!F:F,D:D,Madatrade!C:C)</f>
        <v>0</v>
      </c>
      <c r="AS270" s="12">
        <f>+SUMIF('FLY TECH'!F:F,D:D,'FLY TECH'!D:D)</f>
        <v>0</v>
      </c>
      <c r="AT270" s="12">
        <f>+SUMIFS('FIRST INVESTISSEMENT'!D:D,'FIRST INVESTISSEMENT'!G:G,D:D)</f>
        <v>0</v>
      </c>
      <c r="AU270" s="164">
        <f t="shared" si="29"/>
        <v>-333551586.5</v>
      </c>
      <c r="AV270" s="165">
        <f t="shared" si="30"/>
        <v>-73744.537336645197</v>
      </c>
    </row>
    <row r="271" spans="1:51" hidden="1" x14ac:dyDescent="0.25">
      <c r="A271" s="11" t="str">
        <f t="shared" si="26"/>
        <v>4</v>
      </c>
      <c r="B271" s="11" t="str">
        <f t="shared" si="27"/>
        <v>46</v>
      </c>
      <c r="C271" s="11" t="str">
        <f t="shared" si="28"/>
        <v>466</v>
      </c>
      <c r="D271" s="22">
        <v>46623000</v>
      </c>
      <c r="E271" s="119" t="str">
        <f t="shared" si="31"/>
        <v>BIL22</v>
      </c>
      <c r="F271" s="24" t="s">
        <v>120</v>
      </c>
      <c r="G271" s="12">
        <f>+SUMIF(AGRIFARM!H:H,D:D,AGRIFARM!L:L)</f>
        <v>550320</v>
      </c>
      <c r="H271" s="12">
        <f>+SUMIF(AGRICORP!I:I,D:D,AGRICORP!D:D)</f>
        <v>0</v>
      </c>
      <c r="I271" s="12">
        <f>+SUMIF(SMTP!D:D,D:D,SMTP!F:F)</f>
        <v>0</v>
      </c>
      <c r="J271" s="12">
        <f>+SUMIF(AGRIVET!G:G,D:D,AGRIVET!D:D)</f>
        <v>0</v>
      </c>
      <c r="K271" s="12">
        <f>+SUMIF(AGRIVAL!G:G,D:D,AGRIVAL!D:D)</f>
        <v>0</v>
      </c>
      <c r="L271" s="12">
        <f>+SUMIF(AGRIKOBA!G:G,D:D,AGRIKOBA!D:D)</f>
        <v>0</v>
      </c>
      <c r="M271" s="12">
        <f>+SUMIF(LMOI!F:F,D:D,LMOI!C:C)</f>
        <v>0</v>
      </c>
      <c r="N271" s="12">
        <f>+SUMIF(TARTINE!G:G,D:D,TARTINE!D:D)</f>
        <v>0</v>
      </c>
      <c r="O271" s="12">
        <f>+SUMIF(IDF!F:F,D:D,IDF!C:C)</f>
        <v>0</v>
      </c>
      <c r="P271" s="12">
        <f>+SUMIF(RYA!G:G,D:D,RYA!D:D)</f>
        <v>0</v>
      </c>
      <c r="Q271" s="12">
        <f>+SUMIF('SCI NOAH'!G:G,D:D,'SCI NOAH'!D:D)</f>
        <v>0</v>
      </c>
      <c r="R271" s="12">
        <f>+SUMIF(SIM!F:F,D:D,SIM!C:C)</f>
        <v>0</v>
      </c>
      <c r="S271" s="163">
        <f>+SUMIF('First Energy'!A:A,D:D,'First Energy'!C:C)</f>
        <v>0</v>
      </c>
      <c r="T271" s="163">
        <f>+SUMIF('ID Motors'!G:G,D:D,'ID Motors'!D:D)</f>
        <v>0</v>
      </c>
      <c r="U271" s="12">
        <f>+SUMIF('ID RENTAL'!G:G,D:D,'ID RENTAL'!D:D)</f>
        <v>0</v>
      </c>
      <c r="V271" s="12">
        <f>+SUMIF('MCM '!G:G,D:D,'MCM '!D:D)</f>
        <v>0</v>
      </c>
      <c r="W271" s="12">
        <f>SUMIF(AGRIMOTORS!G:G,D:D,AGRIMOTORS!D:D)</f>
        <v>0</v>
      </c>
      <c r="X271" s="12">
        <f>+SUMIF(BOVIMA!F:F,D:D,BOVIMA!C:C)</f>
        <v>0</v>
      </c>
      <c r="Y271" s="12">
        <f>+SUMIF(AGRIFEED!F:F,D:D,AGRIFEED!C:C)</f>
        <v>0</v>
      </c>
      <c r="Z271" s="12">
        <f>SUMIF(AMIP!F:F,D:D,AMIP!C:C)</f>
        <v>0</v>
      </c>
      <c r="AA271" s="12">
        <f>+SUMIF(ISF!G:G,D:D,ISF!D:D)</f>
        <v>0</v>
      </c>
      <c r="AB271" s="124">
        <f>+SUMIF(DISCOI!G:G,D:D,DISCOI!D:D)</f>
        <v>0</v>
      </c>
      <c r="AC271" s="12">
        <f>+SUMIF(MABEL!F:F,D:D,MABEL!C:C)</f>
        <v>0</v>
      </c>
      <c r="AD271" s="12">
        <f>+SUMIF(NMP!F:F,D:D,NMP!C:C)</f>
        <v>0</v>
      </c>
      <c r="AE271" s="12">
        <f>+SUMIF('AMCHO '!F:F,D:D,'AMCHO '!C:C)</f>
        <v>0</v>
      </c>
      <c r="AF271" s="12">
        <f>+SUMIF(CONFORTIS!G:G,D:D,CONFORTIS!D:D)</f>
        <v>0</v>
      </c>
      <c r="AG271" s="12">
        <f>+SUMIF('IRS IMMO'!G:G,D:D,'IRS IMMO'!D:D)</f>
        <v>0</v>
      </c>
      <c r="AH271" s="12">
        <f>+SUMIFS(AGRIVETAM!C:C,AGRIVETAM!F:F,D:D)</f>
        <v>0</v>
      </c>
      <c r="AI271" s="12">
        <f>+SUMIF(EUROPAINTS!F:F,D:D,EUROPAINTS!C:C)</f>
        <v>0</v>
      </c>
      <c r="AJ271" s="12">
        <f>+SUMIF('VET ABE'!F:F,D:D,'VET ABE'!D:D)</f>
        <v>0</v>
      </c>
      <c r="AK271" s="12">
        <f>SUMIF('VET FIA'!F:F,D:D,'VET FIA'!D:D)</f>
        <v>0</v>
      </c>
      <c r="AL271" s="12">
        <f>+SUMIF('CSS SAKAY'!F:F,D:D,'CSS SAKAY'!C:C)</f>
        <v>0</v>
      </c>
      <c r="AM271" s="12"/>
      <c r="AN271" s="12">
        <f>SUMIF('United Malagasy'!F:F,D:D,'United Malagasy'!C:C)</f>
        <v>0</v>
      </c>
      <c r="AO271" s="12">
        <f>+SUMIF(NUTRIFOOD!E:E,D:D,NUTRIFOOD!C:C)</f>
        <v>0</v>
      </c>
      <c r="AP271" s="12">
        <f>+SUMIF(FERRIS!H:H,D:D,FERRIS!E:E)</f>
        <v>0</v>
      </c>
      <c r="AQ271" s="12">
        <f>+SUMIF(SEM!F:F,D:D,SEM!C:C)</f>
        <v>0</v>
      </c>
      <c r="AR271" s="12">
        <f>+SUMIF(Madatrade!F:F,D:D,Madatrade!C:C)</f>
        <v>0</v>
      </c>
      <c r="AS271" s="12">
        <f>+SUMIF('FLY TECH'!F:F,D:D,'FLY TECH'!D:D)</f>
        <v>0</v>
      </c>
      <c r="AT271" s="12">
        <f>+SUMIFS('FIRST INVESTISSEMENT'!D:D,'FIRST INVESTISSEMENT'!G:G,D:D)</f>
        <v>0</v>
      </c>
      <c r="AU271" s="164">
        <f t="shared" si="29"/>
        <v>550320</v>
      </c>
      <c r="AV271" s="165">
        <f t="shared" si="30"/>
        <v>121.66961702370013</v>
      </c>
    </row>
    <row r="272" spans="1:51" hidden="1" x14ac:dyDescent="0.25">
      <c r="A272" s="11" t="str">
        <f t="shared" si="26"/>
        <v>4</v>
      </c>
      <c r="B272" s="11" t="str">
        <f t="shared" si="27"/>
        <v>46</v>
      </c>
      <c r="C272" s="11" t="str">
        <f t="shared" si="28"/>
        <v>466</v>
      </c>
      <c r="D272" s="60">
        <v>46624000</v>
      </c>
      <c r="E272" s="119" t="str">
        <f t="shared" si="31"/>
        <v>BIL22</v>
      </c>
      <c r="F272" s="24" t="s">
        <v>323</v>
      </c>
      <c r="G272" s="12">
        <f>+SUMIF(AGRIFARM!H:H,D:D,AGRIFARM!L:L)</f>
        <v>48960</v>
      </c>
      <c r="H272" s="12">
        <f>+SUMIF(AGRICORP!I:I,D:D,AGRICORP!D:D)</f>
        <v>0</v>
      </c>
      <c r="I272" s="12">
        <f>+SUMIF(SMTP!D:D,D:D,SMTP!F:F)</f>
        <v>0</v>
      </c>
      <c r="J272" s="12">
        <f>+SUMIF(AGRIVET!G:G,D:D,AGRIVET!D:D)</f>
        <v>0</v>
      </c>
      <c r="K272" s="12">
        <f>+SUMIF(AGRIVAL!G:G,D:D,AGRIVAL!D:D)</f>
        <v>0</v>
      </c>
      <c r="L272" s="12">
        <f>+SUMIF(AGRIKOBA!G:G,D:D,AGRIKOBA!D:D)</f>
        <v>0</v>
      </c>
      <c r="M272" s="12">
        <f>+SUMIF(LMOI!F:F,D:D,LMOI!C:C)</f>
        <v>0</v>
      </c>
      <c r="N272" s="12">
        <f>+SUMIF(TARTINE!G:G,D:D,TARTINE!D:D)</f>
        <v>0</v>
      </c>
      <c r="O272" s="12">
        <f>+SUMIF(IDF!F:F,D:D,IDF!C:C)</f>
        <v>0</v>
      </c>
      <c r="P272" s="12">
        <f>+SUMIF(RYA!G:G,D:D,RYA!D:D)</f>
        <v>0</v>
      </c>
      <c r="Q272" s="12">
        <f>+SUMIF('SCI NOAH'!G:G,D:D,'SCI NOAH'!D:D)</f>
        <v>0</v>
      </c>
      <c r="R272" s="12">
        <f>+SUMIF(SIM!F:F,D:D,SIM!C:C)</f>
        <v>0</v>
      </c>
      <c r="S272" s="163">
        <f>+SUMIF('First Energy'!A:A,D:D,'First Energy'!C:C)</f>
        <v>0</v>
      </c>
      <c r="T272" s="163">
        <f>+SUMIF('ID Motors'!G:G,D:D,'ID Motors'!D:D)</f>
        <v>0</v>
      </c>
      <c r="U272" s="12">
        <f>+SUMIF('ID RENTAL'!G:G,D:D,'ID RENTAL'!D:D)</f>
        <v>0</v>
      </c>
      <c r="V272" s="12">
        <f>+SUMIF('MCM '!G:G,D:D,'MCM '!D:D)</f>
        <v>0</v>
      </c>
      <c r="W272" s="12">
        <f>SUMIF(AGRIMOTORS!G:G,D:D,AGRIMOTORS!D:D)</f>
        <v>0</v>
      </c>
      <c r="X272" s="12">
        <f>+SUMIF(BOVIMA!F:F,D:D,BOVIMA!C:C)</f>
        <v>0</v>
      </c>
      <c r="Y272" s="12">
        <f>+SUMIF(AGRIFEED!F:F,D:D,AGRIFEED!C:C)</f>
        <v>0</v>
      </c>
      <c r="Z272" s="12">
        <f>SUMIF(AMIP!F:F,D:D,AMIP!C:C)</f>
        <v>0</v>
      </c>
      <c r="AA272" s="12">
        <f>+SUMIF(ISF!G:G,D:D,ISF!D:D)</f>
        <v>0</v>
      </c>
      <c r="AB272" s="124">
        <f>+SUMIF(DISCOI!G:G,D:D,DISCOI!D:D)</f>
        <v>0</v>
      </c>
      <c r="AC272" s="12">
        <f>+SUMIF(MABEL!F:F,D:D,MABEL!C:C)</f>
        <v>0</v>
      </c>
      <c r="AD272" s="12">
        <f>+SUMIF(NMP!F:F,D:D,NMP!C:C)</f>
        <v>0</v>
      </c>
      <c r="AE272" s="12">
        <f>+SUMIF('AMCHO '!F:F,D:D,'AMCHO '!C:C)</f>
        <v>0</v>
      </c>
      <c r="AF272" s="12">
        <f>+SUMIF(CONFORTIS!G:G,D:D,CONFORTIS!D:D)</f>
        <v>0</v>
      </c>
      <c r="AG272" s="12">
        <f>+SUMIF('IRS IMMO'!G:G,D:D,'IRS IMMO'!D:D)</f>
        <v>0</v>
      </c>
      <c r="AH272" s="12">
        <f>+SUMIFS(AGRIVETAM!C:C,AGRIVETAM!F:F,D:D)</f>
        <v>0</v>
      </c>
      <c r="AI272" s="12">
        <f>+SUMIF(EUROPAINTS!F:F,D:D,EUROPAINTS!C:C)</f>
        <v>0</v>
      </c>
      <c r="AJ272" s="12">
        <f>+SUMIF('VET ABE'!F:F,D:D,'VET ABE'!D:D)</f>
        <v>0</v>
      </c>
      <c r="AK272" s="12">
        <f>SUMIF('VET FIA'!F:F,D:D,'VET FIA'!D:D)</f>
        <v>0</v>
      </c>
      <c r="AL272" s="12">
        <f>+SUMIF('CSS SAKAY'!F:F,D:D,'CSS SAKAY'!C:C)</f>
        <v>0</v>
      </c>
      <c r="AM272" s="12"/>
      <c r="AN272" s="12">
        <f>SUMIF('United Malagasy'!F:F,D:D,'United Malagasy'!C:C)</f>
        <v>0</v>
      </c>
      <c r="AO272" s="12">
        <f>+SUMIF(NUTRIFOOD!E:E,D:D,NUTRIFOOD!C:C)</f>
        <v>0</v>
      </c>
      <c r="AP272" s="12">
        <f>+SUMIF(FERRIS!H:H,D:D,FERRIS!E:E)</f>
        <v>0</v>
      </c>
      <c r="AQ272" s="12">
        <f>+SUMIF(SEM!F:F,D:D,SEM!C:C)</f>
        <v>0</v>
      </c>
      <c r="AR272" s="12">
        <f>+SUMIF(Madatrade!F:F,D:D,Madatrade!C:C)</f>
        <v>0</v>
      </c>
      <c r="AS272" s="12">
        <f>+SUMIF('FLY TECH'!F:F,D:D,'FLY TECH'!D:D)</f>
        <v>0</v>
      </c>
      <c r="AT272" s="12">
        <f>+SUMIFS('FIRST INVESTISSEMENT'!D:D,'FIRST INVESTISSEMENT'!G:G,D:D)</f>
        <v>0</v>
      </c>
      <c r="AU272" s="164">
        <f t="shared" si="29"/>
        <v>48960</v>
      </c>
      <c r="AV272" s="165">
        <f t="shared" si="30"/>
        <v>10.824510193124652</v>
      </c>
    </row>
    <row r="273" spans="1:48" hidden="1" x14ac:dyDescent="0.25">
      <c r="A273" s="11" t="str">
        <f t="shared" si="26"/>
        <v>4</v>
      </c>
      <c r="B273" s="11" t="str">
        <f t="shared" si="27"/>
        <v>46</v>
      </c>
      <c r="C273" s="11" t="str">
        <f t="shared" si="28"/>
        <v>466</v>
      </c>
      <c r="D273" s="60">
        <v>46625000</v>
      </c>
      <c r="E273" s="119" t="str">
        <f t="shared" si="31"/>
        <v>BIL22</v>
      </c>
      <c r="F273" s="24" t="s">
        <v>118</v>
      </c>
      <c r="G273" s="12">
        <f>+SUMIF(AGRIFARM!H:H,D:D,AGRIFARM!L:L)</f>
        <v>223620</v>
      </c>
      <c r="H273" s="12">
        <f>+SUMIF(AGRICORP!I:I,D:D,AGRICORP!D:D)</f>
        <v>0</v>
      </c>
      <c r="I273" s="12">
        <f>+SUMIF(SMTP!D:D,D:D,SMTP!F:F)</f>
        <v>0</v>
      </c>
      <c r="J273" s="12">
        <f>+SUMIF(AGRIVET!G:G,D:D,AGRIVET!D:D)</f>
        <v>0</v>
      </c>
      <c r="K273" s="12">
        <f>+SUMIF(AGRIVAL!G:G,D:D,AGRIVAL!D:D)</f>
        <v>0</v>
      </c>
      <c r="L273" s="12">
        <f>+SUMIF(AGRIKOBA!G:G,D:D,AGRIKOBA!D:D)</f>
        <v>0</v>
      </c>
      <c r="M273" s="12">
        <f>+SUMIF(LMOI!F:F,D:D,LMOI!C:C)</f>
        <v>0</v>
      </c>
      <c r="N273" s="12">
        <f>+SUMIF(TARTINE!G:G,D:D,TARTINE!D:D)</f>
        <v>0</v>
      </c>
      <c r="O273" s="12">
        <f>+SUMIF(IDF!F:F,D:D,IDF!C:C)</f>
        <v>0</v>
      </c>
      <c r="P273" s="12">
        <f>+SUMIF(RYA!G:G,D:D,RYA!D:D)</f>
        <v>0</v>
      </c>
      <c r="Q273" s="12">
        <f>+SUMIF('SCI NOAH'!G:G,D:D,'SCI NOAH'!D:D)</f>
        <v>0</v>
      </c>
      <c r="R273" s="12">
        <f>+SUMIF(SIM!F:F,D:D,SIM!C:C)</f>
        <v>0</v>
      </c>
      <c r="S273" s="163">
        <f>+SUMIF('First Energy'!A:A,D:D,'First Energy'!C:C)</f>
        <v>0</v>
      </c>
      <c r="T273" s="163">
        <f>+SUMIF('ID Motors'!G:G,D:D,'ID Motors'!D:D)</f>
        <v>0</v>
      </c>
      <c r="U273" s="12">
        <f>+SUMIF('ID RENTAL'!G:G,D:D,'ID RENTAL'!D:D)</f>
        <v>0</v>
      </c>
      <c r="V273" s="12">
        <f>+SUMIF('MCM '!G:G,D:D,'MCM '!D:D)</f>
        <v>0</v>
      </c>
      <c r="W273" s="12">
        <f>SUMIF(AGRIMOTORS!G:G,D:D,AGRIMOTORS!D:D)</f>
        <v>0</v>
      </c>
      <c r="X273" s="12">
        <f>+SUMIF(BOVIMA!F:F,D:D,BOVIMA!C:C)</f>
        <v>0</v>
      </c>
      <c r="Y273" s="12">
        <f>+SUMIF(AGRIFEED!F:F,D:D,AGRIFEED!C:C)</f>
        <v>0</v>
      </c>
      <c r="Z273" s="12">
        <f>SUMIF(AMIP!F:F,D:D,AMIP!C:C)</f>
        <v>0</v>
      </c>
      <c r="AA273" s="12">
        <f>+SUMIF(ISF!G:G,D:D,ISF!D:D)</f>
        <v>0</v>
      </c>
      <c r="AB273" s="124">
        <f>+SUMIF(DISCOI!G:G,D:D,DISCOI!D:D)</f>
        <v>0</v>
      </c>
      <c r="AC273" s="12">
        <f>+SUMIF(MABEL!F:F,D:D,MABEL!C:C)</f>
        <v>0</v>
      </c>
      <c r="AD273" s="12">
        <f>+SUMIF(NMP!F:F,D:D,NMP!C:C)</f>
        <v>0</v>
      </c>
      <c r="AE273" s="12">
        <f>+SUMIF('AMCHO '!F:F,D:D,'AMCHO '!C:C)</f>
        <v>0</v>
      </c>
      <c r="AF273" s="12">
        <f>+SUMIF(CONFORTIS!G:G,D:D,CONFORTIS!D:D)</f>
        <v>0</v>
      </c>
      <c r="AG273" s="12">
        <f>+SUMIF('IRS IMMO'!G:G,D:D,'IRS IMMO'!D:D)</f>
        <v>0</v>
      </c>
      <c r="AH273" s="12">
        <f>+SUMIFS(AGRIVETAM!C:C,AGRIVETAM!F:F,D:D)</f>
        <v>0</v>
      </c>
      <c r="AI273" s="12">
        <f>+SUMIF(EUROPAINTS!F:F,D:D,EUROPAINTS!C:C)</f>
        <v>0</v>
      </c>
      <c r="AJ273" s="12">
        <f>+SUMIF('VET ABE'!F:F,D:D,'VET ABE'!D:D)</f>
        <v>0</v>
      </c>
      <c r="AK273" s="12">
        <f>SUMIF('VET FIA'!F:F,D:D,'VET FIA'!D:D)</f>
        <v>0</v>
      </c>
      <c r="AL273" s="12">
        <f>+SUMIF('CSS SAKAY'!F:F,D:D,'CSS SAKAY'!C:C)</f>
        <v>0</v>
      </c>
      <c r="AM273" s="12"/>
      <c r="AN273" s="12">
        <f>SUMIF('United Malagasy'!F:F,D:D,'United Malagasy'!C:C)</f>
        <v>1195000</v>
      </c>
      <c r="AO273" s="12">
        <f>+SUMIF(NUTRIFOOD!E:E,D:D,NUTRIFOOD!C:C)</f>
        <v>0</v>
      </c>
      <c r="AP273" s="12">
        <f>+SUMIF(FERRIS!H:H,D:D,FERRIS!E:E)</f>
        <v>0</v>
      </c>
      <c r="AQ273" s="12">
        <f>+SUMIF(SEM!F:F,D:D,SEM!C:C)</f>
        <v>0</v>
      </c>
      <c r="AR273" s="12">
        <f>+SUMIF(Madatrade!F:F,D:D,Madatrade!C:C)</f>
        <v>0</v>
      </c>
      <c r="AS273" s="12">
        <f>+SUMIF('FLY TECH'!F:F,D:D,'FLY TECH'!D:D)</f>
        <v>0</v>
      </c>
      <c r="AT273" s="12">
        <f>+SUMIFS('FIRST INVESTISSEMENT'!D:D,'FIRST INVESTISSEMENT'!G:G,D:D)</f>
        <v>0</v>
      </c>
      <c r="AU273" s="164">
        <f t="shared" si="29"/>
        <v>1418620</v>
      </c>
      <c r="AV273" s="165">
        <f t="shared" si="30"/>
        <v>313.64106720119469</v>
      </c>
    </row>
    <row r="274" spans="1:48" hidden="1" x14ac:dyDescent="0.25">
      <c r="A274" s="11" t="str">
        <f t="shared" si="26"/>
        <v>4</v>
      </c>
      <c r="B274" s="11" t="str">
        <f t="shared" si="27"/>
        <v>46</v>
      </c>
      <c r="C274" s="11" t="str">
        <f t="shared" si="28"/>
        <v>466</v>
      </c>
      <c r="D274" s="60">
        <v>46626000</v>
      </c>
      <c r="E274" s="119" t="str">
        <f t="shared" si="31"/>
        <v>BIL22</v>
      </c>
      <c r="F274" s="24" t="s">
        <v>324</v>
      </c>
      <c r="G274" s="12">
        <f>+SUMIF(AGRIFARM!H:H,D:D,AGRIFARM!L:L)</f>
        <v>126480</v>
      </c>
      <c r="H274" s="12">
        <f>+SUMIF(AGRICORP!I:I,D:D,AGRICORP!D:D)</f>
        <v>0</v>
      </c>
      <c r="I274" s="12">
        <f>+SUMIF(SMTP!D:D,D:D,SMTP!F:F)</f>
        <v>0</v>
      </c>
      <c r="J274" s="12">
        <f>+SUMIF(AGRIVET!G:G,D:D,AGRIVET!D:D)</f>
        <v>0</v>
      </c>
      <c r="K274" s="12">
        <f>+SUMIF(AGRIVAL!G:G,D:D,AGRIVAL!D:D)</f>
        <v>0</v>
      </c>
      <c r="L274" s="12">
        <f>+SUMIF(AGRIKOBA!G:G,D:D,AGRIKOBA!D:D)</f>
        <v>0</v>
      </c>
      <c r="M274" s="12">
        <f>+SUMIF(LMOI!F:F,D:D,LMOI!C:C)</f>
        <v>0</v>
      </c>
      <c r="N274" s="12">
        <f>+SUMIF(TARTINE!G:G,D:D,TARTINE!D:D)</f>
        <v>0</v>
      </c>
      <c r="O274" s="12">
        <f>+SUMIF(IDF!F:F,D:D,IDF!C:C)</f>
        <v>0</v>
      </c>
      <c r="P274" s="12">
        <f>+SUMIF(RYA!G:G,D:D,RYA!D:D)</f>
        <v>0</v>
      </c>
      <c r="Q274" s="12">
        <f>+SUMIF('SCI NOAH'!G:G,D:D,'SCI NOAH'!D:D)</f>
        <v>0</v>
      </c>
      <c r="R274" s="12">
        <f>+SUMIF(SIM!F:F,D:D,SIM!C:C)</f>
        <v>0</v>
      </c>
      <c r="S274" s="163">
        <f>+SUMIF('First Energy'!A:A,D:D,'First Energy'!C:C)</f>
        <v>0</v>
      </c>
      <c r="T274" s="163">
        <f>+SUMIF('ID Motors'!G:G,D:D,'ID Motors'!D:D)</f>
        <v>0</v>
      </c>
      <c r="U274" s="12">
        <f>+SUMIF('ID RENTAL'!G:G,D:D,'ID RENTAL'!D:D)</f>
        <v>0</v>
      </c>
      <c r="V274" s="12">
        <f>+SUMIF('MCM '!G:G,D:D,'MCM '!D:D)</f>
        <v>0</v>
      </c>
      <c r="W274" s="12">
        <f>SUMIF(AGRIMOTORS!G:G,D:D,AGRIMOTORS!D:D)</f>
        <v>0</v>
      </c>
      <c r="X274" s="12">
        <f>+SUMIF(BOVIMA!F:F,D:D,BOVIMA!C:C)</f>
        <v>0</v>
      </c>
      <c r="Y274" s="12">
        <f>+SUMIF(AGRIFEED!F:F,D:D,AGRIFEED!C:C)</f>
        <v>0</v>
      </c>
      <c r="Z274" s="12">
        <f>SUMIF(AMIP!F:F,D:D,AMIP!C:C)</f>
        <v>0</v>
      </c>
      <c r="AA274" s="12">
        <f>+SUMIF(ISF!G:G,D:D,ISF!D:D)</f>
        <v>0</v>
      </c>
      <c r="AB274" s="124">
        <f>+SUMIF(DISCOI!G:G,D:D,DISCOI!D:D)</f>
        <v>0</v>
      </c>
      <c r="AC274" s="12">
        <f>+SUMIF(MABEL!F:F,D:D,MABEL!C:C)</f>
        <v>0</v>
      </c>
      <c r="AD274" s="12">
        <f>+SUMIF(NMP!F:F,D:D,NMP!C:C)</f>
        <v>0</v>
      </c>
      <c r="AE274" s="12">
        <f>+SUMIF('AMCHO '!F:F,D:D,'AMCHO '!C:C)</f>
        <v>0</v>
      </c>
      <c r="AF274" s="12">
        <f>+SUMIF(CONFORTIS!G:G,D:D,CONFORTIS!D:D)</f>
        <v>0</v>
      </c>
      <c r="AG274" s="12">
        <f>+SUMIF('IRS IMMO'!G:G,D:D,'IRS IMMO'!D:D)</f>
        <v>0</v>
      </c>
      <c r="AH274" s="12">
        <f>+SUMIFS(AGRIVETAM!C:C,AGRIVETAM!F:F,D:D)</f>
        <v>0</v>
      </c>
      <c r="AI274" s="12">
        <f>+SUMIF(EUROPAINTS!F:F,D:D,EUROPAINTS!C:C)</f>
        <v>0</v>
      </c>
      <c r="AJ274" s="12">
        <f>+SUMIF('VET ABE'!F:F,D:D,'VET ABE'!D:D)</f>
        <v>0</v>
      </c>
      <c r="AK274" s="12">
        <f>SUMIF('VET FIA'!F:F,D:D,'VET FIA'!D:D)</f>
        <v>0</v>
      </c>
      <c r="AL274" s="12">
        <f>+SUMIF('CSS SAKAY'!F:F,D:D,'CSS SAKAY'!C:C)</f>
        <v>0</v>
      </c>
      <c r="AM274" s="12"/>
      <c r="AN274" s="12">
        <f>SUMIF('United Malagasy'!F:F,D:D,'United Malagasy'!C:C)</f>
        <v>0</v>
      </c>
      <c r="AO274" s="12">
        <f>+SUMIF(NUTRIFOOD!E:E,D:D,NUTRIFOOD!C:C)</f>
        <v>0</v>
      </c>
      <c r="AP274" s="12">
        <f>+SUMIF(FERRIS!H:H,D:D,FERRIS!E:E)</f>
        <v>0</v>
      </c>
      <c r="AQ274" s="12">
        <f>+SUMIF(SEM!F:F,D:D,SEM!C:C)</f>
        <v>0</v>
      </c>
      <c r="AR274" s="12">
        <f>+SUMIF(Madatrade!F:F,D:D,Madatrade!C:C)</f>
        <v>0</v>
      </c>
      <c r="AS274" s="12">
        <f>+SUMIF('FLY TECH'!F:F,D:D,'FLY TECH'!D:D)</f>
        <v>0</v>
      </c>
      <c r="AT274" s="12">
        <f>+SUMIFS('FIRST INVESTISSEMENT'!D:D,'FIRST INVESTISSEMENT'!G:G,D:D)</f>
        <v>0</v>
      </c>
      <c r="AU274" s="164">
        <f t="shared" si="29"/>
        <v>126480</v>
      </c>
      <c r="AV274" s="165">
        <f t="shared" si="30"/>
        <v>27.96331799890535</v>
      </c>
    </row>
    <row r="275" spans="1:48" hidden="1" x14ac:dyDescent="0.25">
      <c r="A275" s="11" t="str">
        <f t="shared" si="26"/>
        <v>4</v>
      </c>
      <c r="B275" s="11" t="str">
        <f t="shared" si="27"/>
        <v>46</v>
      </c>
      <c r="C275" s="11" t="str">
        <f t="shared" si="28"/>
        <v>466</v>
      </c>
      <c r="D275" s="60">
        <v>46627000</v>
      </c>
      <c r="E275" s="119" t="str">
        <f t="shared" si="31"/>
        <v>BIL22</v>
      </c>
      <c r="F275" s="24" t="s">
        <v>325</v>
      </c>
      <c r="G275" s="12">
        <f>+SUMIF(AGRIFARM!H:H,D:D,AGRIFARM!L:L)</f>
        <v>4080</v>
      </c>
      <c r="H275" s="12">
        <f>+SUMIF(AGRICORP!I:I,D:D,AGRICORP!D:D)</f>
        <v>0</v>
      </c>
      <c r="I275" s="12">
        <f>+SUMIF(SMTP!D:D,D:D,SMTP!F:F)</f>
        <v>0</v>
      </c>
      <c r="J275" s="12">
        <f>+SUMIF(AGRIVET!G:G,D:D,AGRIVET!D:D)</f>
        <v>0</v>
      </c>
      <c r="K275" s="12">
        <f>+SUMIF(AGRIVAL!G:G,D:D,AGRIVAL!D:D)</f>
        <v>0</v>
      </c>
      <c r="L275" s="12">
        <f>+SUMIF(AGRIKOBA!G:G,D:D,AGRIKOBA!D:D)</f>
        <v>0</v>
      </c>
      <c r="M275" s="12">
        <f>+SUMIF(LMOI!F:F,D:D,LMOI!C:C)</f>
        <v>0</v>
      </c>
      <c r="N275" s="12">
        <f>+SUMIF(TARTINE!G:G,D:D,TARTINE!D:D)</f>
        <v>0</v>
      </c>
      <c r="O275" s="12">
        <f>+SUMIF(IDF!F:F,D:D,IDF!C:C)</f>
        <v>0</v>
      </c>
      <c r="P275" s="12">
        <f>+SUMIF(RYA!G:G,D:D,RYA!D:D)</f>
        <v>0</v>
      </c>
      <c r="Q275" s="12">
        <f>+SUMIF('SCI NOAH'!G:G,D:D,'SCI NOAH'!D:D)</f>
        <v>0</v>
      </c>
      <c r="R275" s="12">
        <f>+SUMIF(SIM!F:F,D:D,SIM!C:C)</f>
        <v>0</v>
      </c>
      <c r="S275" s="163">
        <f>+SUMIF('First Energy'!A:A,D:D,'First Energy'!C:C)</f>
        <v>0</v>
      </c>
      <c r="T275" s="163">
        <f>+SUMIF('ID Motors'!G:G,D:D,'ID Motors'!D:D)</f>
        <v>0</v>
      </c>
      <c r="U275" s="12">
        <f>+SUMIF('ID RENTAL'!G:G,D:D,'ID RENTAL'!D:D)</f>
        <v>0</v>
      </c>
      <c r="V275" s="12">
        <f>+SUMIF('MCM '!G:G,D:D,'MCM '!D:D)</f>
        <v>0</v>
      </c>
      <c r="W275" s="12">
        <f>SUMIF(AGRIMOTORS!G:G,D:D,AGRIMOTORS!D:D)</f>
        <v>0</v>
      </c>
      <c r="X275" s="12">
        <f>+SUMIF(BOVIMA!F:F,D:D,BOVIMA!C:C)</f>
        <v>0</v>
      </c>
      <c r="Y275" s="12">
        <f>+SUMIF(AGRIFEED!F:F,D:D,AGRIFEED!C:C)</f>
        <v>0</v>
      </c>
      <c r="Z275" s="12">
        <f>SUMIF(AMIP!F:F,D:D,AMIP!C:C)</f>
        <v>0</v>
      </c>
      <c r="AA275" s="12">
        <f>+SUMIF(ISF!G:G,D:D,ISF!D:D)</f>
        <v>0</v>
      </c>
      <c r="AB275" s="124">
        <f>+SUMIF(DISCOI!G:G,D:D,DISCOI!D:D)</f>
        <v>0</v>
      </c>
      <c r="AC275" s="12">
        <f>+SUMIF(MABEL!F:F,D:D,MABEL!C:C)</f>
        <v>0</v>
      </c>
      <c r="AD275" s="12">
        <f>+SUMIF(NMP!F:F,D:D,NMP!C:C)</f>
        <v>0</v>
      </c>
      <c r="AE275" s="12">
        <f>+SUMIF('AMCHO '!F:F,D:D,'AMCHO '!C:C)</f>
        <v>0</v>
      </c>
      <c r="AF275" s="12">
        <f>+SUMIF(CONFORTIS!G:G,D:D,CONFORTIS!D:D)</f>
        <v>0</v>
      </c>
      <c r="AG275" s="12">
        <f>+SUMIF('IRS IMMO'!G:G,D:D,'IRS IMMO'!D:D)</f>
        <v>0</v>
      </c>
      <c r="AH275" s="12">
        <f>+SUMIFS(AGRIVETAM!C:C,AGRIVETAM!F:F,D:D)</f>
        <v>0</v>
      </c>
      <c r="AI275" s="12">
        <f>+SUMIF(EUROPAINTS!F:F,D:D,EUROPAINTS!C:C)</f>
        <v>0</v>
      </c>
      <c r="AJ275" s="12">
        <f>+SUMIF('VET ABE'!F:F,D:D,'VET ABE'!D:D)</f>
        <v>0</v>
      </c>
      <c r="AK275" s="12">
        <f>SUMIF('VET FIA'!F:F,D:D,'VET FIA'!D:D)</f>
        <v>0</v>
      </c>
      <c r="AL275" s="12">
        <f>+SUMIF('CSS SAKAY'!F:F,D:D,'CSS SAKAY'!C:C)</f>
        <v>0</v>
      </c>
      <c r="AM275" s="12"/>
      <c r="AN275" s="12">
        <f>SUMIF('United Malagasy'!F:F,D:D,'United Malagasy'!C:C)</f>
        <v>0</v>
      </c>
      <c r="AO275" s="12">
        <f>+SUMIF(NUTRIFOOD!E:E,D:D,NUTRIFOOD!C:C)</f>
        <v>0</v>
      </c>
      <c r="AP275" s="12">
        <f>+SUMIF(FERRIS!H:H,D:D,FERRIS!E:E)</f>
        <v>0</v>
      </c>
      <c r="AQ275" s="12">
        <f>+SUMIF(SEM!F:F,D:D,SEM!C:C)</f>
        <v>0</v>
      </c>
      <c r="AR275" s="12">
        <f>+SUMIF(Madatrade!F:F,D:D,Madatrade!C:C)</f>
        <v>0</v>
      </c>
      <c r="AS275" s="12">
        <f>+SUMIF('FLY TECH'!F:F,D:D,'FLY TECH'!D:D)</f>
        <v>0</v>
      </c>
      <c r="AT275" s="12">
        <f>+SUMIFS('FIRST INVESTISSEMENT'!D:D,'FIRST INVESTISSEMENT'!G:G,D:D)</f>
        <v>0</v>
      </c>
      <c r="AU275" s="164">
        <f t="shared" si="29"/>
        <v>4080</v>
      </c>
      <c r="AV275" s="165">
        <f t="shared" si="30"/>
        <v>0.90204251609372099</v>
      </c>
    </row>
    <row r="276" spans="1:48" hidden="1" x14ac:dyDescent="0.25">
      <c r="A276" s="11" t="str">
        <f t="shared" si="26"/>
        <v>4</v>
      </c>
      <c r="B276" s="11" t="str">
        <f t="shared" si="27"/>
        <v>46</v>
      </c>
      <c r="C276" s="11" t="str">
        <f t="shared" si="28"/>
        <v>466</v>
      </c>
      <c r="D276" s="60">
        <v>46628000</v>
      </c>
      <c r="E276" s="119" t="str">
        <f t="shared" si="31"/>
        <v>BIL22</v>
      </c>
      <c r="F276" s="24" t="s">
        <v>2</v>
      </c>
      <c r="G276" s="12">
        <f>+SUMIF(AGRIFARM!H:H,D:D,AGRIFARM!L:L)</f>
        <v>28560</v>
      </c>
      <c r="H276" s="12">
        <f>+SUMIF(AGRICORP!I:I,D:D,AGRICORP!D:D)</f>
        <v>0</v>
      </c>
      <c r="I276" s="12">
        <f>+SUMIF(SMTP!D:D,D:D,SMTP!F:F)</f>
        <v>0</v>
      </c>
      <c r="J276" s="12">
        <f>+SUMIF(AGRIVET!G:G,D:D,AGRIVET!D:D)</f>
        <v>0</v>
      </c>
      <c r="K276" s="12">
        <f>+SUMIF(AGRIVAL!G:G,D:D,AGRIVAL!D:D)</f>
        <v>0</v>
      </c>
      <c r="L276" s="12">
        <f>+SUMIF(AGRIKOBA!G:G,D:D,AGRIKOBA!D:D)</f>
        <v>0</v>
      </c>
      <c r="M276" s="12">
        <f>+SUMIF(LMOI!F:F,D:D,LMOI!C:C)</f>
        <v>0</v>
      </c>
      <c r="N276" s="12">
        <f>+SUMIF(TARTINE!G:G,D:D,TARTINE!D:D)</f>
        <v>0</v>
      </c>
      <c r="O276" s="12">
        <f>+SUMIF(IDF!F:F,D:D,IDF!C:C)</f>
        <v>0</v>
      </c>
      <c r="P276" s="12">
        <f>+SUMIF(RYA!G:G,D:D,RYA!D:D)</f>
        <v>0</v>
      </c>
      <c r="Q276" s="12">
        <f>+SUMIF('SCI NOAH'!G:G,D:D,'SCI NOAH'!D:D)</f>
        <v>0</v>
      </c>
      <c r="R276" s="12">
        <f>+SUMIF(SIM!F:F,D:D,SIM!C:C)</f>
        <v>0</v>
      </c>
      <c r="S276" s="163">
        <f>+SUMIF('First Energy'!A:A,D:D,'First Energy'!C:C)</f>
        <v>0</v>
      </c>
      <c r="T276" s="163">
        <f>+SUMIF('ID Motors'!G:G,D:D,'ID Motors'!D:D)</f>
        <v>0</v>
      </c>
      <c r="U276" s="12">
        <f>+SUMIF('ID RENTAL'!G:G,D:D,'ID RENTAL'!D:D)</f>
        <v>0</v>
      </c>
      <c r="V276" s="12">
        <f>+SUMIF('MCM '!G:G,D:D,'MCM '!D:D)</f>
        <v>0</v>
      </c>
      <c r="W276" s="12">
        <f>SUMIF(AGRIMOTORS!G:G,D:D,AGRIMOTORS!D:D)</f>
        <v>0</v>
      </c>
      <c r="X276" s="12">
        <f>+SUMIF(BOVIMA!F:F,D:D,BOVIMA!C:C)</f>
        <v>0</v>
      </c>
      <c r="Y276" s="12">
        <f>+SUMIF(AGRIFEED!F:F,D:D,AGRIFEED!C:C)</f>
        <v>0</v>
      </c>
      <c r="Z276" s="12">
        <f>SUMIF(AMIP!F:F,D:D,AMIP!C:C)</f>
        <v>0</v>
      </c>
      <c r="AA276" s="12">
        <f>+SUMIF(ISF!G:G,D:D,ISF!D:D)</f>
        <v>0</v>
      </c>
      <c r="AB276" s="124">
        <f>+SUMIF(DISCOI!G:G,D:D,DISCOI!D:D)</f>
        <v>0</v>
      </c>
      <c r="AC276" s="12">
        <f>+SUMIF(MABEL!F:F,D:D,MABEL!C:C)</f>
        <v>0</v>
      </c>
      <c r="AD276" s="12">
        <f>+SUMIF(NMP!F:F,D:D,NMP!C:C)</f>
        <v>0</v>
      </c>
      <c r="AE276" s="12">
        <f>+SUMIF('AMCHO '!F:F,D:D,'AMCHO '!C:C)</f>
        <v>0</v>
      </c>
      <c r="AF276" s="12">
        <f>+SUMIF(CONFORTIS!G:G,D:D,CONFORTIS!D:D)</f>
        <v>0</v>
      </c>
      <c r="AG276" s="12">
        <f>+SUMIF('IRS IMMO'!G:G,D:D,'IRS IMMO'!D:D)</f>
        <v>0</v>
      </c>
      <c r="AH276" s="12">
        <f>+SUMIFS(AGRIVETAM!C:C,AGRIVETAM!F:F,D:D)</f>
        <v>0</v>
      </c>
      <c r="AI276" s="12">
        <f>+SUMIF(EUROPAINTS!F:F,D:D,EUROPAINTS!C:C)</f>
        <v>0</v>
      </c>
      <c r="AJ276" s="12">
        <f>+SUMIF('VET ABE'!F:F,D:D,'VET ABE'!D:D)</f>
        <v>0</v>
      </c>
      <c r="AK276" s="12">
        <f>SUMIF('VET FIA'!F:F,D:D,'VET FIA'!D:D)</f>
        <v>0</v>
      </c>
      <c r="AL276" s="12">
        <f>+SUMIF('CSS SAKAY'!F:F,D:D,'CSS SAKAY'!C:C)</f>
        <v>0</v>
      </c>
      <c r="AM276" s="12"/>
      <c r="AN276" s="12">
        <f>SUMIF('United Malagasy'!F:F,D:D,'United Malagasy'!C:C)</f>
        <v>0</v>
      </c>
      <c r="AO276" s="12">
        <f>+SUMIF(NUTRIFOOD!E:E,D:D,NUTRIFOOD!C:C)</f>
        <v>0</v>
      </c>
      <c r="AP276" s="12">
        <f>+SUMIF(FERRIS!H:H,D:D,FERRIS!E:E)</f>
        <v>0</v>
      </c>
      <c r="AQ276" s="12">
        <f>+SUMIF(SEM!F:F,D:D,SEM!C:C)</f>
        <v>0</v>
      </c>
      <c r="AR276" s="12">
        <f>+SUMIF(Madatrade!F:F,D:D,Madatrade!C:C)</f>
        <v>0</v>
      </c>
      <c r="AS276" s="12">
        <f>+SUMIF('FLY TECH'!F:F,D:D,'FLY TECH'!D:D)</f>
        <v>0</v>
      </c>
      <c r="AT276" s="12">
        <f>+SUMIFS('FIRST INVESTISSEMENT'!D:D,'FIRST INVESTISSEMENT'!G:G,D:D)</f>
        <v>0</v>
      </c>
      <c r="AU276" s="164">
        <f t="shared" si="29"/>
        <v>28560</v>
      </c>
      <c r="AV276" s="165">
        <f t="shared" si="30"/>
        <v>6.3142976126560466</v>
      </c>
    </row>
    <row r="277" spans="1:48" hidden="1" x14ac:dyDescent="0.25">
      <c r="A277" s="11" t="str">
        <f t="shared" si="26"/>
        <v>4</v>
      </c>
      <c r="B277" s="11" t="str">
        <f t="shared" si="27"/>
        <v>46</v>
      </c>
      <c r="C277" s="11" t="str">
        <f t="shared" si="28"/>
        <v>466</v>
      </c>
      <c r="D277" s="60">
        <v>46629000</v>
      </c>
      <c r="E277" s="119" t="str">
        <f t="shared" si="31"/>
        <v>BIL22</v>
      </c>
      <c r="F277" s="24" t="s">
        <v>117</v>
      </c>
      <c r="G277" s="12">
        <f>+SUMIF(AGRIFARM!H:H,D:D,AGRIFARM!L:L)</f>
        <v>32640</v>
      </c>
      <c r="H277" s="12">
        <f>+SUMIF(AGRICORP!I:I,D:D,AGRICORP!D:D)</f>
        <v>0</v>
      </c>
      <c r="I277" s="12">
        <f>+SUMIF(SMTP!D:D,D:D,SMTP!F:F)</f>
        <v>0</v>
      </c>
      <c r="J277" s="12">
        <f>+SUMIF(AGRIVET!G:G,D:D,AGRIVET!D:D)</f>
        <v>0</v>
      </c>
      <c r="K277" s="12">
        <f>+SUMIF(AGRIVAL!G:G,D:D,AGRIVAL!D:D)</f>
        <v>0</v>
      </c>
      <c r="L277" s="12">
        <f>+SUMIF(AGRIKOBA!G:G,D:D,AGRIKOBA!D:D)</f>
        <v>0</v>
      </c>
      <c r="M277" s="12">
        <f>+SUMIF(LMOI!F:F,D:D,LMOI!C:C)</f>
        <v>0</v>
      </c>
      <c r="N277" s="12">
        <f>+SUMIF(TARTINE!G:G,D:D,TARTINE!D:D)</f>
        <v>0</v>
      </c>
      <c r="O277" s="12">
        <f>+SUMIF(IDF!F:F,D:D,IDF!C:C)</f>
        <v>0</v>
      </c>
      <c r="P277" s="12">
        <f>+SUMIF(RYA!G:G,D:D,RYA!D:D)</f>
        <v>0</v>
      </c>
      <c r="Q277" s="12">
        <f>+SUMIF('SCI NOAH'!G:G,D:D,'SCI NOAH'!D:D)</f>
        <v>0</v>
      </c>
      <c r="R277" s="12">
        <f>+SUMIF(SIM!F:F,D:D,SIM!C:C)</f>
        <v>0</v>
      </c>
      <c r="S277" s="163">
        <f>+SUMIF('First Energy'!A:A,D:D,'First Energy'!C:C)</f>
        <v>0</v>
      </c>
      <c r="T277" s="163">
        <f>+SUMIF('ID Motors'!G:G,D:D,'ID Motors'!D:D)</f>
        <v>0</v>
      </c>
      <c r="U277" s="12">
        <f>+SUMIF('ID RENTAL'!G:G,D:D,'ID RENTAL'!D:D)</f>
        <v>0</v>
      </c>
      <c r="V277" s="12">
        <f>+SUMIF('MCM '!G:G,D:D,'MCM '!D:D)</f>
        <v>0</v>
      </c>
      <c r="W277" s="12">
        <f>SUMIF(AGRIMOTORS!G:G,D:D,AGRIMOTORS!D:D)</f>
        <v>0</v>
      </c>
      <c r="X277" s="12">
        <f>+SUMIF(BOVIMA!F:F,D:D,BOVIMA!C:C)</f>
        <v>0</v>
      </c>
      <c r="Y277" s="12">
        <f>+SUMIF(AGRIFEED!F:F,D:D,AGRIFEED!C:C)</f>
        <v>0</v>
      </c>
      <c r="Z277" s="12">
        <f>SUMIF(AMIP!F:F,D:D,AMIP!C:C)</f>
        <v>0</v>
      </c>
      <c r="AA277" s="12">
        <f>+SUMIF(ISF!G:G,D:D,ISF!D:D)</f>
        <v>0</v>
      </c>
      <c r="AB277" s="124">
        <f>+SUMIF(DISCOI!G:G,D:D,DISCOI!D:D)</f>
        <v>0</v>
      </c>
      <c r="AC277" s="12">
        <f>+SUMIF(MABEL!F:F,D:D,MABEL!C:C)</f>
        <v>0</v>
      </c>
      <c r="AD277" s="12">
        <f>+SUMIF(NMP!F:F,D:D,NMP!C:C)</f>
        <v>0</v>
      </c>
      <c r="AE277" s="12">
        <f>+SUMIF('AMCHO '!F:F,D:D,'AMCHO '!C:C)</f>
        <v>0</v>
      </c>
      <c r="AF277" s="12">
        <f>+SUMIF(CONFORTIS!G:G,D:D,CONFORTIS!D:D)</f>
        <v>0</v>
      </c>
      <c r="AG277" s="12">
        <f>+SUMIF('IRS IMMO'!G:G,D:D,'IRS IMMO'!D:D)</f>
        <v>0</v>
      </c>
      <c r="AH277" s="12">
        <f>+SUMIFS(AGRIVETAM!C:C,AGRIVETAM!F:F,D:D)</f>
        <v>0</v>
      </c>
      <c r="AI277" s="12">
        <f>+SUMIF(EUROPAINTS!F:F,D:D,EUROPAINTS!C:C)</f>
        <v>0</v>
      </c>
      <c r="AJ277" s="12">
        <f>+SUMIF('VET ABE'!F:F,D:D,'VET ABE'!D:D)</f>
        <v>0</v>
      </c>
      <c r="AK277" s="12">
        <f>SUMIF('VET FIA'!F:F,D:D,'VET FIA'!D:D)</f>
        <v>0</v>
      </c>
      <c r="AL277" s="12">
        <f>+SUMIF('CSS SAKAY'!F:F,D:D,'CSS SAKAY'!C:C)</f>
        <v>0</v>
      </c>
      <c r="AM277" s="12"/>
      <c r="AN277" s="12">
        <f>SUMIF('United Malagasy'!F:F,D:D,'United Malagasy'!C:C)</f>
        <v>0</v>
      </c>
      <c r="AO277" s="12">
        <f>+SUMIF(NUTRIFOOD!E:E,D:D,NUTRIFOOD!C:C)</f>
        <v>0</v>
      </c>
      <c r="AP277" s="12">
        <f>+SUMIF(FERRIS!H:H,D:D,FERRIS!E:E)</f>
        <v>0</v>
      </c>
      <c r="AQ277" s="12">
        <f>+SUMIF(SEM!F:F,D:D,SEM!C:C)</f>
        <v>0</v>
      </c>
      <c r="AR277" s="12">
        <f>+SUMIF(Madatrade!F:F,D:D,Madatrade!C:C)</f>
        <v>0</v>
      </c>
      <c r="AS277" s="12">
        <f>+SUMIF('FLY TECH'!F:F,D:D,'FLY TECH'!D:D)</f>
        <v>0</v>
      </c>
      <c r="AT277" s="12">
        <f>+SUMIFS('FIRST INVESTISSEMENT'!D:D,'FIRST INVESTISSEMENT'!G:G,D:D)</f>
        <v>0</v>
      </c>
      <c r="AU277" s="164">
        <f t="shared" si="29"/>
        <v>32640</v>
      </c>
      <c r="AV277" s="165">
        <f t="shared" si="30"/>
        <v>7.2163401287497679</v>
      </c>
    </row>
    <row r="278" spans="1:48" hidden="1" x14ac:dyDescent="0.25">
      <c r="A278" s="11" t="str">
        <f t="shared" si="26"/>
        <v>4</v>
      </c>
      <c r="B278" s="11" t="str">
        <f t="shared" si="27"/>
        <v>46</v>
      </c>
      <c r="C278" s="11" t="str">
        <f t="shared" si="28"/>
        <v>466</v>
      </c>
      <c r="D278" s="60">
        <v>46630000</v>
      </c>
      <c r="E278" s="119" t="str">
        <f t="shared" si="31"/>
        <v>BIL28</v>
      </c>
      <c r="F278" s="24" t="s">
        <v>116</v>
      </c>
      <c r="G278" s="12">
        <f>+SUMIF(AGRIFARM!H:H,D:D,AGRIFARM!L:L)</f>
        <v>138720</v>
      </c>
      <c r="H278" s="12">
        <f>+SUMIF(AGRICORP!I:I,D:D,AGRICORP!D:D)</f>
        <v>0</v>
      </c>
      <c r="I278" s="12">
        <f>+SUMIF(SMTP!D:D,D:D,SMTP!F:F)</f>
        <v>0</v>
      </c>
      <c r="J278" s="12">
        <f>+SUMIF(AGRIVET!G:G,D:D,AGRIVET!D:D)</f>
        <v>0</v>
      </c>
      <c r="K278" s="12">
        <f>+SUMIF(AGRIVAL!G:G,D:D,AGRIVAL!D:D)</f>
        <v>0</v>
      </c>
      <c r="L278" s="12">
        <f>+SUMIF(AGRIKOBA!G:G,D:D,AGRIKOBA!D:D)</f>
        <v>0</v>
      </c>
      <c r="M278" s="12">
        <f>+SUMIF(LMOI!F:F,D:D,LMOI!C:C)</f>
        <v>0</v>
      </c>
      <c r="N278" s="12">
        <f>+SUMIF(TARTINE!G:G,D:D,TARTINE!D:D)</f>
        <v>0</v>
      </c>
      <c r="O278" s="12">
        <f>+SUMIF(IDF!F:F,D:D,IDF!C:C)</f>
        <v>0</v>
      </c>
      <c r="P278" s="12">
        <f>+SUMIF(RYA!G:G,D:D,RYA!D:D)</f>
        <v>0</v>
      </c>
      <c r="Q278" s="12">
        <f>+SUMIF('SCI NOAH'!G:G,D:D,'SCI NOAH'!D:D)</f>
        <v>0</v>
      </c>
      <c r="R278" s="12">
        <f>+SUMIF(SIM!F:F,D:D,SIM!C:C)</f>
        <v>0</v>
      </c>
      <c r="S278" s="163">
        <f>+SUMIF('First Energy'!A:A,D:D,'First Energy'!C:C)</f>
        <v>0</v>
      </c>
      <c r="T278" s="163">
        <f>+SUMIF('ID Motors'!G:G,D:D,'ID Motors'!D:D)</f>
        <v>0</v>
      </c>
      <c r="U278" s="12">
        <f>+SUMIF('ID RENTAL'!G:G,D:D,'ID RENTAL'!D:D)</f>
        <v>0</v>
      </c>
      <c r="V278" s="12">
        <f>+SUMIF('MCM '!G:G,D:D,'MCM '!D:D)</f>
        <v>0</v>
      </c>
      <c r="W278" s="12">
        <f>SUMIF(AGRIMOTORS!G:G,D:D,AGRIMOTORS!D:D)</f>
        <v>0</v>
      </c>
      <c r="X278" s="12">
        <f>+SUMIF(BOVIMA!F:F,D:D,BOVIMA!C:C)</f>
        <v>0</v>
      </c>
      <c r="Y278" s="12">
        <f>+SUMIF(AGRIFEED!F:F,D:D,AGRIFEED!C:C)</f>
        <v>0</v>
      </c>
      <c r="Z278" s="12">
        <f>SUMIF(AMIP!F:F,D:D,AMIP!C:C)</f>
        <v>0</v>
      </c>
      <c r="AA278" s="12">
        <f>+SUMIF(ISF!G:G,D:D,ISF!D:D)</f>
        <v>0</v>
      </c>
      <c r="AB278" s="124">
        <f>+SUMIF(DISCOI!G:G,D:D,DISCOI!D:D)</f>
        <v>0</v>
      </c>
      <c r="AC278" s="12">
        <f>+SUMIF(MABEL!F:F,D:D,MABEL!C:C)</f>
        <v>0</v>
      </c>
      <c r="AD278" s="12">
        <f>+SUMIF(NMP!F:F,D:D,NMP!C:C)</f>
        <v>0</v>
      </c>
      <c r="AE278" s="12">
        <f>+SUMIF('AMCHO '!F:F,D:D,'AMCHO '!C:C)</f>
        <v>0</v>
      </c>
      <c r="AF278" s="12">
        <f>+SUMIF(CONFORTIS!G:G,D:D,CONFORTIS!D:D)</f>
        <v>0</v>
      </c>
      <c r="AG278" s="12">
        <f>+SUMIF('IRS IMMO'!G:G,D:D,'IRS IMMO'!D:D)</f>
        <v>0</v>
      </c>
      <c r="AH278" s="12">
        <f>+SUMIFS(AGRIVETAM!C:C,AGRIVETAM!F:F,D:D)</f>
        <v>0</v>
      </c>
      <c r="AI278" s="12">
        <f>+SUMIF(EUROPAINTS!F:F,D:D,EUROPAINTS!C:C)</f>
        <v>0</v>
      </c>
      <c r="AJ278" s="12">
        <f>+SUMIF('VET ABE'!F:F,D:D,'VET ABE'!D:D)</f>
        <v>0</v>
      </c>
      <c r="AK278" s="12">
        <f>SUMIF('VET FIA'!F:F,D:D,'VET FIA'!D:D)</f>
        <v>-844195.94</v>
      </c>
      <c r="AL278" s="12">
        <f>+SUMIF('CSS SAKAY'!F:F,D:D,'CSS SAKAY'!C:C)</f>
        <v>0</v>
      </c>
      <c r="AM278" s="12"/>
      <c r="AN278" s="12">
        <f>SUMIF('United Malagasy'!F:F,D:D,'United Malagasy'!C:C)</f>
        <v>-4649527.6399999997</v>
      </c>
      <c r="AO278" s="12">
        <f>+SUMIF(NUTRIFOOD!E:E,D:D,NUTRIFOOD!C:C)</f>
        <v>0</v>
      </c>
      <c r="AP278" s="12">
        <f>+SUMIF(FERRIS!H:H,D:D,FERRIS!E:E)</f>
        <v>0</v>
      </c>
      <c r="AQ278" s="12">
        <f>+SUMIF(SEM!F:F,D:D,SEM!C:C)</f>
        <v>0</v>
      </c>
      <c r="AR278" s="12">
        <f>+SUMIF(Madatrade!F:F,D:D,Madatrade!C:C)</f>
        <v>0</v>
      </c>
      <c r="AS278" s="12">
        <f>+SUMIF('FLY TECH'!F:F,D:D,'FLY TECH'!D:D)</f>
        <v>0</v>
      </c>
      <c r="AT278" s="12">
        <f>+SUMIFS('FIRST INVESTISSEMENT'!D:D,'FIRST INVESTISSEMENT'!G:G,D:D)</f>
        <v>0</v>
      </c>
      <c r="AU278" s="164">
        <f t="shared" si="29"/>
        <v>-5355003.58</v>
      </c>
      <c r="AV278" s="165">
        <f t="shared" si="30"/>
        <v>-1183.9315938710988</v>
      </c>
    </row>
    <row r="279" spans="1:48" hidden="1" x14ac:dyDescent="0.25">
      <c r="A279" s="11" t="str">
        <f t="shared" si="26"/>
        <v>4</v>
      </c>
      <c r="B279" s="11" t="str">
        <f t="shared" si="27"/>
        <v>46</v>
      </c>
      <c r="C279" s="11" t="str">
        <f t="shared" si="28"/>
        <v>466</v>
      </c>
      <c r="D279" s="60">
        <v>46632000</v>
      </c>
      <c r="E279" s="119" t="str">
        <f t="shared" si="31"/>
        <v>BIL22</v>
      </c>
      <c r="F279" s="24" t="s">
        <v>114</v>
      </c>
      <c r="G279" s="12">
        <f>+SUMIF(AGRIFARM!H:H,D:D,AGRIFARM!L:L)</f>
        <v>20400</v>
      </c>
      <c r="H279" s="12">
        <f>+SUMIF(AGRICORP!I:I,D:D,AGRICORP!D:D)</f>
        <v>0</v>
      </c>
      <c r="I279" s="12">
        <f>+SUMIF(SMTP!D:D,D:D,SMTP!F:F)</f>
        <v>0</v>
      </c>
      <c r="J279" s="12">
        <f>+SUMIF(AGRIVET!G:G,D:D,AGRIVET!D:D)</f>
        <v>0</v>
      </c>
      <c r="K279" s="12">
        <f>+SUMIF(AGRIVAL!G:G,D:D,AGRIVAL!D:D)</f>
        <v>0</v>
      </c>
      <c r="L279" s="12">
        <f>+SUMIF(AGRIKOBA!G:G,D:D,AGRIKOBA!D:D)</f>
        <v>0</v>
      </c>
      <c r="M279" s="12">
        <f>+SUMIF(LMOI!F:F,D:D,LMOI!C:C)</f>
        <v>0</v>
      </c>
      <c r="N279" s="12">
        <f>+SUMIF(TARTINE!G:G,D:D,TARTINE!D:D)</f>
        <v>0</v>
      </c>
      <c r="O279" s="12">
        <f>+SUMIF(IDF!F:F,D:D,IDF!C:C)</f>
        <v>0</v>
      </c>
      <c r="P279" s="12">
        <f>+SUMIF(RYA!G:G,D:D,RYA!D:D)</f>
        <v>0</v>
      </c>
      <c r="Q279" s="12">
        <f>+SUMIF('SCI NOAH'!G:G,D:D,'SCI NOAH'!D:D)</f>
        <v>0</v>
      </c>
      <c r="R279" s="12">
        <f>+SUMIF(SIM!F:F,D:D,SIM!C:C)</f>
        <v>0</v>
      </c>
      <c r="S279" s="163">
        <f>+SUMIF('First Energy'!A:A,D:D,'First Energy'!C:C)</f>
        <v>0</v>
      </c>
      <c r="T279" s="163">
        <f>+SUMIF('ID Motors'!G:G,D:D,'ID Motors'!D:D)</f>
        <v>0</v>
      </c>
      <c r="U279" s="12">
        <f>+SUMIF('ID RENTAL'!G:G,D:D,'ID RENTAL'!D:D)</f>
        <v>0</v>
      </c>
      <c r="V279" s="12">
        <f>+SUMIF('MCM '!G:G,D:D,'MCM '!D:D)</f>
        <v>0</v>
      </c>
      <c r="W279" s="12">
        <f>SUMIF(AGRIMOTORS!G:G,D:D,AGRIMOTORS!D:D)</f>
        <v>0</v>
      </c>
      <c r="X279" s="12">
        <f>+SUMIF(BOVIMA!F:F,D:D,BOVIMA!C:C)</f>
        <v>0</v>
      </c>
      <c r="Y279" s="12">
        <f>+SUMIF(AGRIFEED!F:F,D:D,AGRIFEED!C:C)</f>
        <v>0</v>
      </c>
      <c r="Z279" s="12">
        <f>SUMIF(AMIP!F:F,D:D,AMIP!C:C)</f>
        <v>0</v>
      </c>
      <c r="AA279" s="12">
        <f>+SUMIF(ISF!G:G,D:D,ISF!D:D)</f>
        <v>0</v>
      </c>
      <c r="AB279" s="124">
        <f>+SUMIF(DISCOI!G:G,D:D,DISCOI!D:D)</f>
        <v>0</v>
      </c>
      <c r="AC279" s="12">
        <f>+SUMIF(MABEL!F:F,D:D,MABEL!C:C)</f>
        <v>0</v>
      </c>
      <c r="AD279" s="12">
        <f>+SUMIF(NMP!F:F,D:D,NMP!C:C)</f>
        <v>0</v>
      </c>
      <c r="AE279" s="12">
        <f>+SUMIF('AMCHO '!F:F,D:D,'AMCHO '!C:C)</f>
        <v>0</v>
      </c>
      <c r="AF279" s="12">
        <f>+SUMIF(CONFORTIS!G:G,D:D,CONFORTIS!D:D)</f>
        <v>0</v>
      </c>
      <c r="AG279" s="12">
        <f>+SUMIF('IRS IMMO'!G:G,D:D,'IRS IMMO'!D:D)</f>
        <v>0</v>
      </c>
      <c r="AH279" s="12">
        <f>+SUMIFS(AGRIVETAM!C:C,AGRIVETAM!F:F,D:D)</f>
        <v>0</v>
      </c>
      <c r="AI279" s="12">
        <f>+SUMIF(EUROPAINTS!F:F,D:D,EUROPAINTS!C:C)</f>
        <v>0</v>
      </c>
      <c r="AJ279" s="12">
        <f>+SUMIF('VET ABE'!F:F,D:D,'VET ABE'!D:D)</f>
        <v>0</v>
      </c>
      <c r="AK279" s="12">
        <f>SUMIF('VET FIA'!F:F,D:D,'VET FIA'!D:D)</f>
        <v>0</v>
      </c>
      <c r="AL279" s="12">
        <f>+SUMIF('CSS SAKAY'!F:F,D:D,'CSS SAKAY'!C:C)</f>
        <v>0</v>
      </c>
      <c r="AM279" s="12"/>
      <c r="AN279" s="12">
        <f>SUMIF('United Malagasy'!F:F,D:D,'United Malagasy'!C:C)</f>
        <v>0</v>
      </c>
      <c r="AO279" s="12">
        <f>+SUMIF(NUTRIFOOD!E:E,D:D,NUTRIFOOD!C:C)</f>
        <v>0</v>
      </c>
      <c r="AP279" s="12">
        <f>+SUMIF(FERRIS!H:H,D:D,FERRIS!E:E)</f>
        <v>0</v>
      </c>
      <c r="AQ279" s="12">
        <f>+SUMIF(SEM!F:F,D:D,SEM!C:C)</f>
        <v>0</v>
      </c>
      <c r="AR279" s="12">
        <f>+SUMIF(Madatrade!F:F,D:D,Madatrade!C:C)</f>
        <v>0</v>
      </c>
      <c r="AS279" s="12">
        <f>+SUMIF('FLY TECH'!F:F,D:D,'FLY TECH'!D:D)</f>
        <v>0</v>
      </c>
      <c r="AT279" s="12">
        <f>+SUMIFS('FIRST INVESTISSEMENT'!D:D,'FIRST INVESTISSEMENT'!G:G,D:D)</f>
        <v>0</v>
      </c>
      <c r="AU279" s="164">
        <f t="shared" si="29"/>
        <v>20400</v>
      </c>
      <c r="AV279" s="165">
        <f t="shared" si="30"/>
        <v>4.5102125804686048</v>
      </c>
    </row>
    <row r="280" spans="1:48" hidden="1" x14ac:dyDescent="0.25">
      <c r="A280" s="11" t="str">
        <f t="shared" si="26"/>
        <v>4</v>
      </c>
      <c r="B280" s="11" t="str">
        <f t="shared" si="27"/>
        <v>46</v>
      </c>
      <c r="C280" s="11" t="str">
        <f t="shared" si="28"/>
        <v>466</v>
      </c>
      <c r="D280" s="22">
        <v>46634000</v>
      </c>
      <c r="E280" s="119" t="str">
        <f t="shared" si="31"/>
        <v>BIL28</v>
      </c>
      <c r="F280" s="24" t="s">
        <v>126</v>
      </c>
      <c r="G280" s="12">
        <f>+SUMIF(AGRIFARM!H:H,D:D,AGRIFARM!L:L)</f>
        <v>-87205765.400000006</v>
      </c>
      <c r="H280" s="12">
        <f>+SUMIF(AGRICORP!I:I,D:D,AGRICORP!D:D)</f>
        <v>0</v>
      </c>
      <c r="I280" s="12">
        <f>+SUMIF(SMTP!D:D,D:D,SMTP!F:F)</f>
        <v>0</v>
      </c>
      <c r="J280" s="12">
        <f>+SUMIF(AGRIVET!G:G,D:D,AGRIVET!D:D)</f>
        <v>0</v>
      </c>
      <c r="K280" s="12">
        <f>+SUMIF(AGRIVAL!G:G,D:D,AGRIVAL!D:D)</f>
        <v>0</v>
      </c>
      <c r="L280" s="12">
        <f>+SUMIF(AGRIKOBA!G:G,D:D,AGRIKOBA!D:D)</f>
        <v>0</v>
      </c>
      <c r="M280" s="12">
        <f>+SUMIF(LMOI!F:F,D:D,LMOI!C:C)</f>
        <v>0</v>
      </c>
      <c r="N280" s="12">
        <f>+SUMIF(TARTINE!G:G,D:D,TARTINE!D:D)</f>
        <v>0</v>
      </c>
      <c r="O280" s="12">
        <f>+SUMIF(IDF!F:F,D:D,IDF!C:C)</f>
        <v>0</v>
      </c>
      <c r="P280" s="12">
        <f>+SUMIF(RYA!G:G,D:D,RYA!D:D)</f>
        <v>0</v>
      </c>
      <c r="Q280" s="12">
        <f>+SUMIF('SCI NOAH'!G:G,D:D,'SCI NOAH'!D:D)</f>
        <v>0</v>
      </c>
      <c r="R280" s="12">
        <f>+SUMIF(SIM!F:F,D:D,SIM!C:C)</f>
        <v>0</v>
      </c>
      <c r="S280" s="163">
        <f>+SUMIF('First Energy'!A:A,D:D,'First Energy'!C:C)</f>
        <v>0</v>
      </c>
      <c r="T280" s="163">
        <f>+SUMIF('ID Motors'!G:G,D:D,'ID Motors'!D:D)</f>
        <v>0</v>
      </c>
      <c r="U280" s="12">
        <f>+SUMIF('ID RENTAL'!G:G,D:D,'ID RENTAL'!D:D)</f>
        <v>0</v>
      </c>
      <c r="V280" s="12">
        <f>+SUMIF('MCM '!G:G,D:D,'MCM '!D:D)</f>
        <v>-19392346.34</v>
      </c>
      <c r="W280" s="12">
        <f>SUMIF(AGRIMOTORS!G:G,D:D,AGRIMOTORS!D:D)</f>
        <v>0</v>
      </c>
      <c r="X280" s="12">
        <f>+SUMIF(BOVIMA!F:F,D:D,BOVIMA!C:C)</f>
        <v>0</v>
      </c>
      <c r="Y280" s="12">
        <f>+SUMIF(AGRIFEED!F:F,D:D,AGRIFEED!C:C)</f>
        <v>0</v>
      </c>
      <c r="Z280" s="12">
        <f>SUMIF(AMIP!F:F,D:D,AMIP!C:C)</f>
        <v>0</v>
      </c>
      <c r="AA280" s="12">
        <f>+SUMIF(ISF!G:G,D:D,ISF!D:D)</f>
        <v>0</v>
      </c>
      <c r="AB280" s="124">
        <f>+SUMIF(DISCOI!G:G,D:D,DISCOI!D:D)</f>
        <v>0</v>
      </c>
      <c r="AC280" s="12">
        <f>+SUMIF(MABEL!F:F,D:D,MABEL!C:C)</f>
        <v>0</v>
      </c>
      <c r="AD280" s="12">
        <f>+SUMIF(NMP!F:F,D:D,NMP!C:C)</f>
        <v>0</v>
      </c>
      <c r="AE280" s="12">
        <f>+SUMIF('AMCHO '!F:F,D:D,'AMCHO '!C:C)</f>
        <v>0</v>
      </c>
      <c r="AF280" s="12">
        <f>+SUMIF(CONFORTIS!G:G,D:D,CONFORTIS!D:D)</f>
        <v>0</v>
      </c>
      <c r="AG280" s="12">
        <f>+SUMIF('IRS IMMO'!G:G,D:D,'IRS IMMO'!D:D)</f>
        <v>0</v>
      </c>
      <c r="AH280" s="12">
        <f>+SUMIFS(AGRIVETAM!C:C,AGRIVETAM!F:F,D:D)</f>
        <v>0</v>
      </c>
      <c r="AI280" s="12">
        <f>+SUMIF(EUROPAINTS!F:F,D:D,EUROPAINTS!C:C)</f>
        <v>0</v>
      </c>
      <c r="AJ280" s="12">
        <f>+SUMIF('VET ABE'!F:F,D:D,'VET ABE'!D:D)</f>
        <v>-1807991.88</v>
      </c>
      <c r="AK280" s="12">
        <f>SUMIF('VET FIA'!F:F,D:D,'VET FIA'!D:D)</f>
        <v>0</v>
      </c>
      <c r="AL280" s="12">
        <f>+SUMIF('CSS SAKAY'!F:F,D:D,'CSS SAKAY'!C:C)</f>
        <v>0</v>
      </c>
      <c r="AM280" s="12"/>
      <c r="AN280" s="12">
        <f>SUMIF('United Malagasy'!F:F,D:D,'United Malagasy'!C:C)</f>
        <v>-766849.76</v>
      </c>
      <c r="AO280" s="12">
        <f>+SUMIF(NUTRIFOOD!E:E,D:D,NUTRIFOOD!C:C)</f>
        <v>0</v>
      </c>
      <c r="AP280" s="12">
        <f>+SUMIF(FERRIS!H:H,D:D,FERRIS!E:E)</f>
        <v>0</v>
      </c>
      <c r="AQ280" s="12">
        <f>+SUMIF(SEM!F:F,D:D,SEM!C:C)</f>
        <v>0</v>
      </c>
      <c r="AR280" s="12">
        <f>+SUMIF(Madatrade!F:F,D:D,Madatrade!C:C)</f>
        <v>0</v>
      </c>
      <c r="AS280" s="12">
        <f>+SUMIF('FLY TECH'!F:F,D:D,'FLY TECH'!D:D)</f>
        <v>0</v>
      </c>
      <c r="AT280" s="12">
        <f>+SUMIFS('FIRST INVESTISSEMENT'!D:D,'FIRST INVESTISSEMENT'!G:G,D:D)</f>
        <v>0</v>
      </c>
      <c r="AU280" s="164">
        <f t="shared" si="29"/>
        <v>-109172953.38000001</v>
      </c>
      <c r="AV280" s="165">
        <f t="shared" si="30"/>
        <v>-24136.922930460223</v>
      </c>
    </row>
    <row r="281" spans="1:48" hidden="1" x14ac:dyDescent="0.25">
      <c r="A281" s="11" t="str">
        <f t="shared" si="26"/>
        <v>4</v>
      </c>
      <c r="B281" s="11" t="str">
        <f t="shared" si="27"/>
        <v>46</v>
      </c>
      <c r="C281" s="11" t="str">
        <f t="shared" si="28"/>
        <v>466</v>
      </c>
      <c r="D281" s="22">
        <v>46639000</v>
      </c>
      <c r="E281" s="119" t="str">
        <f t="shared" si="31"/>
        <v>BIL28</v>
      </c>
      <c r="F281" s="24" t="s">
        <v>107</v>
      </c>
      <c r="G281" s="12">
        <f>+SUMIF(AGRIFARM!H:H,D:D,AGRIFARM!L:L)</f>
        <v>144000</v>
      </c>
      <c r="H281" s="12">
        <f>+SUMIF(AGRICORP!I:I,D:D,AGRICORP!D:D)</f>
        <v>0</v>
      </c>
      <c r="I281" s="12">
        <f>+SUMIF(SMTP!D:D,D:D,SMTP!F:F)</f>
        <v>0</v>
      </c>
      <c r="J281" s="12">
        <f>+SUMIF(AGRIVET!G:G,D:D,AGRIVET!D:D)</f>
        <v>0</v>
      </c>
      <c r="K281" s="12">
        <f>+SUMIF(AGRIVAL!G:G,D:D,AGRIVAL!D:D)</f>
        <v>0</v>
      </c>
      <c r="L281" s="12">
        <f>+SUMIF(AGRIKOBA!G:G,D:D,AGRIKOBA!D:D)</f>
        <v>0</v>
      </c>
      <c r="M281" s="12">
        <f>+SUMIF(LMOI!F:F,D:D,LMOI!C:C)</f>
        <v>0</v>
      </c>
      <c r="N281" s="12">
        <f>+SUMIF(TARTINE!G:G,D:D,TARTINE!D:D)</f>
        <v>0</v>
      </c>
      <c r="O281" s="12">
        <f>+SUMIF(IDF!F:F,D:D,IDF!C:C)</f>
        <v>0</v>
      </c>
      <c r="P281" s="12">
        <f>+SUMIF(RYA!G:G,D:D,RYA!D:D)</f>
        <v>0</v>
      </c>
      <c r="Q281" s="12">
        <f>+SUMIF('SCI NOAH'!G:G,D:D,'SCI NOAH'!D:D)</f>
        <v>0</v>
      </c>
      <c r="R281" s="12">
        <f>+SUMIF(SIM!F:F,D:D,SIM!C:C)</f>
        <v>0</v>
      </c>
      <c r="S281" s="163">
        <f>+SUMIF('First Energy'!A:A,D:D,'First Energy'!C:C)</f>
        <v>0</v>
      </c>
      <c r="T281" s="163">
        <f>+SUMIF('ID Motors'!G:G,D:D,'ID Motors'!D:D)</f>
        <v>0</v>
      </c>
      <c r="U281" s="12">
        <f>+SUMIF('ID RENTAL'!G:G,D:D,'ID RENTAL'!D:D)</f>
        <v>0</v>
      </c>
      <c r="V281" s="12">
        <f>+SUMIF('MCM '!G:G,D:D,'MCM '!D:D)</f>
        <v>-1195000</v>
      </c>
      <c r="W281" s="12">
        <f>SUMIF(AGRIMOTORS!G:G,D:D,AGRIMOTORS!D:D)</f>
        <v>0</v>
      </c>
      <c r="X281" s="12">
        <f>+SUMIF(BOVIMA!F:F,D:D,BOVIMA!C:C)</f>
        <v>0</v>
      </c>
      <c r="Y281" s="12">
        <f>+SUMIF(AGRIFEED!F:F,D:D,AGRIFEED!C:C)</f>
        <v>0</v>
      </c>
      <c r="Z281" s="12">
        <f>SUMIF(AMIP!F:F,D:D,AMIP!C:C)</f>
        <v>0</v>
      </c>
      <c r="AA281" s="12">
        <f>+SUMIF(ISF!G:G,D:D,ISF!D:D)</f>
        <v>0</v>
      </c>
      <c r="AB281" s="124">
        <f>+SUMIF(DISCOI!G:G,D:D,DISCOI!D:D)</f>
        <v>0</v>
      </c>
      <c r="AC281" s="12">
        <f>+SUMIF(MABEL!F:F,D:D,MABEL!C:C)</f>
        <v>0</v>
      </c>
      <c r="AD281" s="12">
        <f>+SUMIF(NMP!F:F,D:D,NMP!C:C)</f>
        <v>0</v>
      </c>
      <c r="AE281" s="12">
        <f>+SUMIF('AMCHO '!F:F,D:D,'AMCHO '!C:C)</f>
        <v>0</v>
      </c>
      <c r="AF281" s="12">
        <f>+SUMIF(CONFORTIS!G:G,D:D,CONFORTIS!D:D)</f>
        <v>0</v>
      </c>
      <c r="AG281" s="12">
        <f>+SUMIF('IRS IMMO'!G:G,D:D,'IRS IMMO'!D:D)</f>
        <v>0</v>
      </c>
      <c r="AH281" s="12">
        <f>+SUMIFS(AGRIVETAM!C:C,AGRIVETAM!F:F,D:D)</f>
        <v>0</v>
      </c>
      <c r="AI281" s="12">
        <f>+SUMIF(EUROPAINTS!F:F,D:D,EUROPAINTS!C:C)</f>
        <v>0</v>
      </c>
      <c r="AJ281" s="12">
        <f>+SUMIF('VET ABE'!F:F,D:D,'VET ABE'!D:D)</f>
        <v>0</v>
      </c>
      <c r="AK281" s="12">
        <f>SUMIF('VET FIA'!F:F,D:D,'VET FIA'!D:D)</f>
        <v>0</v>
      </c>
      <c r="AL281" s="12">
        <f>+SUMIF('CSS SAKAY'!F:F,D:D,'CSS SAKAY'!C:C)</f>
        <v>0</v>
      </c>
      <c r="AM281" s="12"/>
      <c r="AN281" s="12">
        <f>SUMIF('United Malagasy'!F:F,D:D,'United Malagasy'!C:C)</f>
        <v>0</v>
      </c>
      <c r="AO281" s="12">
        <f>+SUMIF(NUTRIFOOD!E:E,D:D,NUTRIFOOD!C:C)</f>
        <v>0</v>
      </c>
      <c r="AP281" s="12">
        <f>+SUMIF(FERRIS!H:H,D:D,FERRIS!E:E)</f>
        <v>0</v>
      </c>
      <c r="AQ281" s="12">
        <f>+SUMIF(SEM!F:F,D:D,SEM!C:C)</f>
        <v>0</v>
      </c>
      <c r="AR281" s="12">
        <f>+SUMIF(Madatrade!F:F,D:D,Madatrade!C:C)</f>
        <v>0</v>
      </c>
      <c r="AS281" s="12">
        <f>+SUMIF('FLY TECH'!F:F,D:D,'FLY TECH'!D:D)</f>
        <v>0</v>
      </c>
      <c r="AT281" s="12">
        <f>+SUMIFS('FIRST INVESTISSEMENT'!D:D,'FIRST INVESTISSEMENT'!G:G,D:D)</f>
        <v>0</v>
      </c>
      <c r="AU281" s="164">
        <f t="shared" si="29"/>
        <v>-1051000</v>
      </c>
      <c r="AV281" s="165">
        <f t="shared" si="30"/>
        <v>-232.36438343492665</v>
      </c>
    </row>
    <row r="282" spans="1:48" hidden="1" x14ac:dyDescent="0.25">
      <c r="A282" s="11" t="str">
        <f t="shared" si="26"/>
        <v>4</v>
      </c>
      <c r="B282" s="11" t="str">
        <f t="shared" si="27"/>
        <v>46</v>
      </c>
      <c r="C282" s="11" t="str">
        <f t="shared" si="28"/>
        <v>466</v>
      </c>
      <c r="D282" s="22">
        <v>46640000</v>
      </c>
      <c r="E282" s="119" t="str">
        <f t="shared" si="31"/>
        <v>BIL28</v>
      </c>
      <c r="F282" s="24" t="s">
        <v>127</v>
      </c>
      <c r="G282" s="12">
        <f>+SUMIF(AGRIFARM!H:H,D:D,AGRIFARM!L:L)</f>
        <v>20400</v>
      </c>
      <c r="H282" s="12">
        <f>+SUMIF(AGRICORP!I:I,D:D,AGRICORP!D:D)</f>
        <v>0</v>
      </c>
      <c r="I282" s="12">
        <f>+SUMIF(SMTP!D:D,D:D,SMTP!F:F)</f>
        <v>0</v>
      </c>
      <c r="J282" s="12">
        <f>+SUMIF(AGRIVET!G:G,D:D,AGRIVET!D:D)</f>
        <v>0</v>
      </c>
      <c r="K282" s="12">
        <f>+SUMIF(AGRIVAL!G:G,D:D,AGRIVAL!D:D)</f>
        <v>0</v>
      </c>
      <c r="L282" s="12">
        <f>+SUMIF(AGRIKOBA!G:G,D:D,AGRIKOBA!D:D)</f>
        <v>0</v>
      </c>
      <c r="M282" s="12">
        <f>+SUMIF(LMOI!F:F,D:D,LMOI!C:C)</f>
        <v>0</v>
      </c>
      <c r="N282" s="12">
        <f>+SUMIF(TARTINE!G:G,D:D,TARTINE!D:D)</f>
        <v>0</v>
      </c>
      <c r="O282" s="12">
        <f>+SUMIF(IDF!F:F,D:D,IDF!C:C)</f>
        <v>0</v>
      </c>
      <c r="P282" s="12">
        <f>+SUMIF(RYA!G:G,D:D,RYA!D:D)</f>
        <v>0</v>
      </c>
      <c r="Q282" s="12">
        <f>+SUMIF('SCI NOAH'!G:G,D:D,'SCI NOAH'!D:D)</f>
        <v>0</v>
      </c>
      <c r="R282" s="12">
        <f>+SUMIF(SIM!F:F,D:D,SIM!C:C)</f>
        <v>0</v>
      </c>
      <c r="S282" s="163">
        <f>+SUMIF('First Energy'!A:A,D:D,'First Energy'!C:C)</f>
        <v>0</v>
      </c>
      <c r="T282" s="163">
        <f>+SUMIF('ID Motors'!G:G,D:D,'ID Motors'!D:D)</f>
        <v>0</v>
      </c>
      <c r="U282" s="12">
        <f>+SUMIF('ID RENTAL'!G:G,D:D,'ID RENTAL'!D:D)</f>
        <v>0</v>
      </c>
      <c r="V282" s="12">
        <f>+SUMIF('MCM '!G:G,D:D,'MCM '!D:D)</f>
        <v>0</v>
      </c>
      <c r="W282" s="12">
        <f>SUMIF(AGRIMOTORS!G:G,D:D,AGRIMOTORS!D:D)</f>
        <v>0</v>
      </c>
      <c r="X282" s="12">
        <f>+SUMIF(BOVIMA!F:F,D:D,BOVIMA!C:C)</f>
        <v>0</v>
      </c>
      <c r="Y282" s="12">
        <f>+SUMIF(AGRIFEED!F:F,D:D,AGRIFEED!C:C)</f>
        <v>0</v>
      </c>
      <c r="Z282" s="12">
        <f>SUMIF(AMIP!F:F,D:D,AMIP!C:C)</f>
        <v>0</v>
      </c>
      <c r="AA282" s="12">
        <f>+SUMIF(ISF!G:G,D:D,ISF!D:D)</f>
        <v>0</v>
      </c>
      <c r="AB282" s="124">
        <f>+SUMIF(DISCOI!G:G,D:D,DISCOI!D:D)</f>
        <v>0</v>
      </c>
      <c r="AC282" s="12">
        <f>+SUMIF(MABEL!F:F,D:D,MABEL!C:C)</f>
        <v>0</v>
      </c>
      <c r="AD282" s="12">
        <f>+SUMIF(NMP!F:F,D:D,NMP!C:C)</f>
        <v>0</v>
      </c>
      <c r="AE282" s="12">
        <f>+SUMIF('AMCHO '!F:F,D:D,'AMCHO '!C:C)</f>
        <v>0</v>
      </c>
      <c r="AF282" s="12">
        <f>+SUMIF(CONFORTIS!G:G,D:D,CONFORTIS!D:D)</f>
        <v>0</v>
      </c>
      <c r="AG282" s="12">
        <f>+SUMIF('IRS IMMO'!G:G,D:D,'IRS IMMO'!D:D)</f>
        <v>0</v>
      </c>
      <c r="AH282" s="12">
        <f>+SUMIFS(AGRIVETAM!C:C,AGRIVETAM!F:F,D:D)</f>
        <v>0</v>
      </c>
      <c r="AI282" s="12">
        <f>+SUMIF(EUROPAINTS!F:F,D:D,EUROPAINTS!C:C)</f>
        <v>0</v>
      </c>
      <c r="AJ282" s="12">
        <f>+SUMIF('VET ABE'!F:F,D:D,'VET ABE'!D:D)</f>
        <v>0</v>
      </c>
      <c r="AK282" s="12">
        <f>SUMIF('VET FIA'!F:F,D:D,'VET FIA'!D:D)</f>
        <v>-448745.02</v>
      </c>
      <c r="AL282" s="12">
        <f>+SUMIF('CSS SAKAY'!F:F,D:D,'CSS SAKAY'!C:C)</f>
        <v>0</v>
      </c>
      <c r="AM282" s="12"/>
      <c r="AN282" s="12">
        <f>SUMIF('United Malagasy'!F:F,D:D,'United Malagasy'!C:C)</f>
        <v>44508</v>
      </c>
      <c r="AO282" s="12">
        <f>+SUMIF(NUTRIFOOD!E:E,D:D,NUTRIFOOD!C:C)</f>
        <v>0</v>
      </c>
      <c r="AP282" s="12">
        <f>+SUMIF(FERRIS!H:H,D:D,FERRIS!E:E)</f>
        <v>0</v>
      </c>
      <c r="AQ282" s="12">
        <f>+SUMIF(SEM!F:F,D:D,SEM!C:C)</f>
        <v>0</v>
      </c>
      <c r="AR282" s="12">
        <f>+SUMIF(Madatrade!F:F,D:D,Madatrade!C:C)</f>
        <v>0</v>
      </c>
      <c r="AS282" s="12">
        <f>+SUMIF('FLY TECH'!F:F,D:D,'FLY TECH'!D:D)</f>
        <v>0</v>
      </c>
      <c r="AT282" s="12">
        <f>+SUMIFS('FIRST INVESTISSEMENT'!D:D,'FIRST INVESTISSEMENT'!G:G,D:D)</f>
        <v>0</v>
      </c>
      <c r="AU282" s="164">
        <f t="shared" si="29"/>
        <v>-383837.02</v>
      </c>
      <c r="AV282" s="165">
        <f t="shared" si="30"/>
        <v>-84.862086100665664</v>
      </c>
    </row>
    <row r="283" spans="1:48" hidden="1" x14ac:dyDescent="0.25">
      <c r="A283" s="11" t="str">
        <f t="shared" si="26"/>
        <v>4</v>
      </c>
      <c r="B283" s="11" t="str">
        <f t="shared" si="27"/>
        <v>46</v>
      </c>
      <c r="C283" s="11" t="str">
        <f t="shared" si="28"/>
        <v>466</v>
      </c>
      <c r="D283" s="60">
        <v>46642000</v>
      </c>
      <c r="E283" s="119" t="str">
        <f t="shared" si="31"/>
        <v>BIL22</v>
      </c>
      <c r="F283" s="24" t="s">
        <v>141</v>
      </c>
      <c r="G283" s="12">
        <f>+SUMIF(AGRIFARM!H:H,D:D,AGRIFARM!L:L)</f>
        <v>16320</v>
      </c>
      <c r="H283" s="12">
        <f>+SUMIF(AGRICORP!I:I,D:D,AGRICORP!D:D)</f>
        <v>0</v>
      </c>
      <c r="I283" s="12">
        <f>+SUMIF(SMTP!D:D,D:D,SMTP!F:F)</f>
        <v>0</v>
      </c>
      <c r="J283" s="12">
        <f>+SUMIF(AGRIVET!G:G,D:D,AGRIVET!D:D)</f>
        <v>0</v>
      </c>
      <c r="K283" s="12">
        <f>+SUMIF(AGRIVAL!G:G,D:D,AGRIVAL!D:D)</f>
        <v>0</v>
      </c>
      <c r="L283" s="12">
        <f>+SUMIF(AGRIKOBA!G:G,D:D,AGRIKOBA!D:D)</f>
        <v>0</v>
      </c>
      <c r="M283" s="12">
        <f>+SUMIF(LMOI!F:F,D:D,LMOI!C:C)</f>
        <v>0</v>
      </c>
      <c r="N283" s="12">
        <f>+SUMIF(TARTINE!G:G,D:D,TARTINE!D:D)</f>
        <v>0</v>
      </c>
      <c r="O283" s="12">
        <f>+SUMIF(IDF!F:F,D:D,IDF!C:C)</f>
        <v>0</v>
      </c>
      <c r="P283" s="12">
        <f>+SUMIF(RYA!G:G,D:D,RYA!D:D)</f>
        <v>0</v>
      </c>
      <c r="Q283" s="12">
        <f>+SUMIF('SCI NOAH'!G:G,D:D,'SCI NOAH'!D:D)</f>
        <v>0</v>
      </c>
      <c r="R283" s="12">
        <f>+SUMIF(SIM!F:F,D:D,SIM!C:C)</f>
        <v>0</v>
      </c>
      <c r="S283" s="163">
        <f>+SUMIF('First Energy'!A:A,D:D,'First Energy'!C:C)</f>
        <v>0</v>
      </c>
      <c r="T283" s="163">
        <f>+SUMIF('ID Motors'!G:G,D:D,'ID Motors'!D:D)</f>
        <v>0</v>
      </c>
      <c r="U283" s="12">
        <f>+SUMIF('ID RENTAL'!G:G,D:D,'ID RENTAL'!D:D)</f>
        <v>0</v>
      </c>
      <c r="V283" s="12">
        <f>+SUMIF('MCM '!G:G,D:D,'MCM '!D:D)</f>
        <v>0</v>
      </c>
      <c r="W283" s="12">
        <f>SUMIF(AGRIMOTORS!G:G,D:D,AGRIMOTORS!D:D)</f>
        <v>0</v>
      </c>
      <c r="X283" s="12">
        <f>+SUMIF(BOVIMA!F:F,D:D,BOVIMA!C:C)</f>
        <v>0</v>
      </c>
      <c r="Y283" s="12">
        <f>+SUMIF(AGRIFEED!F:F,D:D,AGRIFEED!C:C)</f>
        <v>0</v>
      </c>
      <c r="Z283" s="12">
        <f>SUMIF(AMIP!F:F,D:D,AMIP!C:C)</f>
        <v>0</v>
      </c>
      <c r="AA283" s="12">
        <f>+SUMIF(ISF!G:G,D:D,ISF!D:D)</f>
        <v>0</v>
      </c>
      <c r="AB283" s="124">
        <f>+SUMIF(DISCOI!G:G,D:D,DISCOI!D:D)</f>
        <v>0</v>
      </c>
      <c r="AC283" s="12">
        <f>+SUMIF(MABEL!F:F,D:D,MABEL!C:C)</f>
        <v>0</v>
      </c>
      <c r="AD283" s="12">
        <f>+SUMIF(NMP!F:F,D:D,NMP!C:C)</f>
        <v>0</v>
      </c>
      <c r="AE283" s="12">
        <f>+SUMIF('AMCHO '!F:F,D:D,'AMCHO '!C:C)</f>
        <v>0</v>
      </c>
      <c r="AF283" s="12">
        <f>+SUMIF(CONFORTIS!G:G,D:D,CONFORTIS!D:D)</f>
        <v>0</v>
      </c>
      <c r="AG283" s="12">
        <f>+SUMIF('IRS IMMO'!G:G,D:D,'IRS IMMO'!D:D)</f>
        <v>0</v>
      </c>
      <c r="AH283" s="12">
        <f>+SUMIFS(AGRIVETAM!C:C,AGRIVETAM!F:F,D:D)</f>
        <v>0</v>
      </c>
      <c r="AI283" s="12">
        <f>+SUMIF(EUROPAINTS!F:F,D:D,EUROPAINTS!C:C)</f>
        <v>0</v>
      </c>
      <c r="AJ283" s="12">
        <f>+SUMIF('VET ABE'!F:F,D:D,'VET ABE'!D:D)</f>
        <v>0</v>
      </c>
      <c r="AK283" s="12">
        <f>SUMIF('VET FIA'!F:F,D:D,'VET FIA'!D:D)</f>
        <v>0</v>
      </c>
      <c r="AL283" s="12">
        <f>+SUMIF('CSS SAKAY'!F:F,D:D,'CSS SAKAY'!C:C)</f>
        <v>0</v>
      </c>
      <c r="AM283" s="12"/>
      <c r="AN283" s="12">
        <f>SUMIF('United Malagasy'!F:F,D:D,'United Malagasy'!C:C)</f>
        <v>0</v>
      </c>
      <c r="AO283" s="12">
        <f>+SUMIF(NUTRIFOOD!E:E,D:D,NUTRIFOOD!C:C)</f>
        <v>0</v>
      </c>
      <c r="AP283" s="12">
        <f>+SUMIF(FERRIS!H:H,D:D,FERRIS!E:E)</f>
        <v>0</v>
      </c>
      <c r="AQ283" s="12">
        <f>+SUMIF(SEM!F:F,D:D,SEM!C:C)</f>
        <v>0</v>
      </c>
      <c r="AR283" s="12">
        <f>+SUMIF(Madatrade!F:F,D:D,Madatrade!C:C)</f>
        <v>0</v>
      </c>
      <c r="AS283" s="12">
        <f>+SUMIF('FLY TECH'!F:F,D:D,'FLY TECH'!D:D)</f>
        <v>0</v>
      </c>
      <c r="AT283" s="12">
        <f>+SUMIFS('FIRST INVESTISSEMENT'!D:D,'FIRST INVESTISSEMENT'!G:G,D:D)</f>
        <v>0</v>
      </c>
      <c r="AU283" s="164">
        <f t="shared" si="29"/>
        <v>16320</v>
      </c>
      <c r="AV283" s="165">
        <f t="shared" si="30"/>
        <v>3.608170064374884</v>
      </c>
    </row>
    <row r="284" spans="1:48" hidden="1" x14ac:dyDescent="0.25">
      <c r="A284" s="11" t="str">
        <f t="shared" si="26"/>
        <v>4</v>
      </c>
      <c r="B284" s="11" t="str">
        <f t="shared" si="27"/>
        <v>46</v>
      </c>
      <c r="C284" s="11" t="str">
        <f t="shared" si="28"/>
        <v>466</v>
      </c>
      <c r="D284" s="60">
        <v>46643000</v>
      </c>
      <c r="E284" s="119" t="str">
        <f t="shared" si="31"/>
        <v>BIL22</v>
      </c>
      <c r="F284" s="24" t="s">
        <v>142</v>
      </c>
      <c r="G284" s="12">
        <f>+SUMIF(AGRIFARM!H:H,D:D,AGRIFARM!L:L)</f>
        <v>16320</v>
      </c>
      <c r="H284" s="12">
        <f>+SUMIF(AGRICORP!I:I,D:D,AGRICORP!D:D)</f>
        <v>0</v>
      </c>
      <c r="I284" s="12">
        <f>+SUMIF(SMTP!D:D,D:D,SMTP!F:F)</f>
        <v>0</v>
      </c>
      <c r="J284" s="12">
        <f>+SUMIF(AGRIVET!G:G,D:D,AGRIVET!D:D)</f>
        <v>0</v>
      </c>
      <c r="K284" s="12">
        <f>+SUMIF(AGRIVAL!G:G,D:D,AGRIVAL!D:D)</f>
        <v>0</v>
      </c>
      <c r="L284" s="12">
        <f>+SUMIF(AGRIKOBA!G:G,D:D,AGRIKOBA!D:D)</f>
        <v>0</v>
      </c>
      <c r="M284" s="12">
        <f>+SUMIF(LMOI!F:F,D:D,LMOI!C:C)</f>
        <v>0</v>
      </c>
      <c r="N284" s="12">
        <f>+SUMIF(TARTINE!G:G,D:D,TARTINE!D:D)</f>
        <v>0</v>
      </c>
      <c r="O284" s="12">
        <f>+SUMIF(IDF!F:F,D:D,IDF!C:C)</f>
        <v>0</v>
      </c>
      <c r="P284" s="12">
        <f>+SUMIF(RYA!G:G,D:D,RYA!D:D)</f>
        <v>0</v>
      </c>
      <c r="Q284" s="12">
        <f>+SUMIF('SCI NOAH'!G:G,D:D,'SCI NOAH'!D:D)</f>
        <v>0</v>
      </c>
      <c r="R284" s="12">
        <f>+SUMIF(SIM!F:F,D:D,SIM!C:C)</f>
        <v>0</v>
      </c>
      <c r="S284" s="163">
        <f>+SUMIF('First Energy'!A:A,D:D,'First Energy'!C:C)</f>
        <v>0</v>
      </c>
      <c r="T284" s="163">
        <f>+SUMIF('ID Motors'!G:G,D:D,'ID Motors'!D:D)</f>
        <v>0</v>
      </c>
      <c r="U284" s="12">
        <f>+SUMIF('ID RENTAL'!G:G,D:D,'ID RENTAL'!D:D)</f>
        <v>0</v>
      </c>
      <c r="V284" s="12">
        <f>+SUMIF('MCM '!G:G,D:D,'MCM '!D:D)</f>
        <v>0</v>
      </c>
      <c r="W284" s="12">
        <f>SUMIF(AGRIMOTORS!G:G,D:D,AGRIMOTORS!D:D)</f>
        <v>0</v>
      </c>
      <c r="X284" s="12">
        <f>+SUMIF(BOVIMA!F:F,D:D,BOVIMA!C:C)</f>
        <v>0</v>
      </c>
      <c r="Y284" s="12">
        <f>+SUMIF(AGRIFEED!F:F,D:D,AGRIFEED!C:C)</f>
        <v>0</v>
      </c>
      <c r="Z284" s="12">
        <f>SUMIF(AMIP!F:F,D:D,AMIP!C:C)</f>
        <v>0</v>
      </c>
      <c r="AA284" s="12">
        <f>+SUMIF(ISF!G:G,D:D,ISF!D:D)</f>
        <v>0</v>
      </c>
      <c r="AB284" s="124">
        <f>+SUMIF(DISCOI!G:G,D:D,DISCOI!D:D)</f>
        <v>0</v>
      </c>
      <c r="AC284" s="12">
        <f>+SUMIF(MABEL!F:F,D:D,MABEL!C:C)</f>
        <v>0</v>
      </c>
      <c r="AD284" s="12">
        <f>+SUMIF(NMP!F:F,D:D,NMP!C:C)</f>
        <v>0</v>
      </c>
      <c r="AE284" s="12">
        <f>+SUMIF('AMCHO '!F:F,D:D,'AMCHO '!C:C)</f>
        <v>0</v>
      </c>
      <c r="AF284" s="12">
        <f>+SUMIF(CONFORTIS!G:G,D:D,CONFORTIS!D:D)</f>
        <v>0</v>
      </c>
      <c r="AG284" s="12">
        <f>+SUMIF('IRS IMMO'!G:G,D:D,'IRS IMMO'!D:D)</f>
        <v>0</v>
      </c>
      <c r="AH284" s="12">
        <f>+SUMIFS(AGRIVETAM!C:C,AGRIVETAM!F:F,D:D)</f>
        <v>0</v>
      </c>
      <c r="AI284" s="12">
        <f>+SUMIF(EUROPAINTS!F:F,D:D,EUROPAINTS!C:C)</f>
        <v>0</v>
      </c>
      <c r="AJ284" s="12">
        <f>+SUMIF('VET ABE'!F:F,D:D,'VET ABE'!D:D)</f>
        <v>0</v>
      </c>
      <c r="AK284" s="12">
        <f>SUMIF('VET FIA'!F:F,D:D,'VET FIA'!D:D)</f>
        <v>0</v>
      </c>
      <c r="AL284" s="12">
        <f>+SUMIF('CSS SAKAY'!F:F,D:D,'CSS SAKAY'!C:C)</f>
        <v>0</v>
      </c>
      <c r="AM284" s="12"/>
      <c r="AN284" s="12">
        <f>SUMIF('United Malagasy'!F:F,D:D,'United Malagasy'!C:C)</f>
        <v>0</v>
      </c>
      <c r="AO284" s="12">
        <f>+SUMIF(NUTRIFOOD!E:E,D:D,NUTRIFOOD!C:C)</f>
        <v>0</v>
      </c>
      <c r="AP284" s="12">
        <f>+SUMIF(FERRIS!H:H,D:D,FERRIS!E:E)</f>
        <v>0</v>
      </c>
      <c r="AQ284" s="12">
        <f>+SUMIF(SEM!F:F,D:D,SEM!C:C)</f>
        <v>0</v>
      </c>
      <c r="AR284" s="12">
        <f>+SUMIF(Madatrade!F:F,D:D,Madatrade!C:C)</f>
        <v>0</v>
      </c>
      <c r="AS284" s="12">
        <f>+SUMIF('FLY TECH'!F:F,D:D,'FLY TECH'!D:D)</f>
        <v>0</v>
      </c>
      <c r="AT284" s="12">
        <f>+SUMIFS('FIRST INVESTISSEMENT'!D:D,'FIRST INVESTISSEMENT'!G:G,D:D)</f>
        <v>0</v>
      </c>
      <c r="AU284" s="164">
        <f t="shared" si="29"/>
        <v>16320</v>
      </c>
      <c r="AV284" s="165">
        <f t="shared" si="30"/>
        <v>3.608170064374884</v>
      </c>
    </row>
    <row r="285" spans="1:48" hidden="1" x14ac:dyDescent="0.25">
      <c r="A285" s="11" t="str">
        <f t="shared" si="26"/>
        <v>4</v>
      </c>
      <c r="B285" s="11" t="str">
        <f t="shared" si="27"/>
        <v>46</v>
      </c>
      <c r="C285" s="11" t="str">
        <f t="shared" si="28"/>
        <v>466</v>
      </c>
      <c r="D285" s="22">
        <v>46650000</v>
      </c>
      <c r="E285" s="119" t="str">
        <f t="shared" si="31"/>
        <v>BIL28</v>
      </c>
      <c r="F285" s="24" t="s">
        <v>125</v>
      </c>
      <c r="G285" s="12">
        <f>+SUMIF(AGRIFARM!H:H,D:D,AGRIFARM!L:L)</f>
        <v>-109624454.52</v>
      </c>
      <c r="H285" s="12">
        <f>+SUMIF(AGRICORP!I:I,D:D,AGRICORP!D:D)</f>
        <v>0</v>
      </c>
      <c r="I285" s="12">
        <f>+SUMIF(SMTP!D:D,D:D,SMTP!F:F)</f>
        <v>0</v>
      </c>
      <c r="J285" s="12">
        <f>+SUMIF(AGRIVET!G:G,D:D,AGRIVET!D:D)</f>
        <v>0</v>
      </c>
      <c r="K285" s="12">
        <f>+SUMIF(AGRIVAL!G:G,D:D,AGRIVAL!D:D)</f>
        <v>0</v>
      </c>
      <c r="L285" s="12">
        <f>+SUMIF(AGRIKOBA!G:G,D:D,AGRIKOBA!D:D)</f>
        <v>0</v>
      </c>
      <c r="M285" s="12">
        <f>+SUMIF(LMOI!F:F,D:D,LMOI!C:C)</f>
        <v>0</v>
      </c>
      <c r="N285" s="12">
        <f>+SUMIF(TARTINE!G:G,D:D,TARTINE!D:D)</f>
        <v>0</v>
      </c>
      <c r="O285" s="12">
        <f>+SUMIF(IDF!F:F,D:D,IDF!C:C)</f>
        <v>0</v>
      </c>
      <c r="P285" s="12">
        <f>+SUMIF(RYA!G:G,D:D,RYA!D:D)</f>
        <v>0</v>
      </c>
      <c r="Q285" s="12">
        <f>+SUMIF('SCI NOAH'!G:G,D:D,'SCI NOAH'!D:D)</f>
        <v>0</v>
      </c>
      <c r="R285" s="12">
        <f>+SUMIF(SIM!F:F,D:D,SIM!C:C)</f>
        <v>0</v>
      </c>
      <c r="S285" s="163">
        <f>+SUMIF('First Energy'!A:A,D:D,'First Energy'!C:C)</f>
        <v>-40000</v>
      </c>
      <c r="T285" s="163">
        <f>+SUMIF('ID Motors'!G:G,D:D,'ID Motors'!D:D)</f>
        <v>0</v>
      </c>
      <c r="U285" s="12">
        <f>+SUMIF('ID RENTAL'!G:G,D:D,'ID RENTAL'!D:D)</f>
        <v>0</v>
      </c>
      <c r="V285" s="12">
        <f>+SUMIF('MCM '!G:G,D:D,'MCM '!D:D)</f>
        <v>0</v>
      </c>
      <c r="W285" s="12">
        <f>SUMIF(AGRIMOTORS!G:G,D:D,AGRIMOTORS!D:D)</f>
        <v>0</v>
      </c>
      <c r="X285" s="12">
        <f>+SUMIF(BOVIMA!F:F,D:D,BOVIMA!C:C)</f>
        <v>0</v>
      </c>
      <c r="Y285" s="12">
        <f>+SUMIF(AGRIFEED!F:F,D:D,AGRIFEED!C:C)</f>
        <v>0</v>
      </c>
      <c r="Z285" s="12">
        <f>SUMIF(AMIP!F:F,D:D,AMIP!C:C)</f>
        <v>0</v>
      </c>
      <c r="AA285" s="12">
        <f>+SUMIF(ISF!G:G,D:D,ISF!D:D)</f>
        <v>0</v>
      </c>
      <c r="AB285" s="124">
        <f>+SUMIF(DISCOI!G:G,D:D,DISCOI!D:D)</f>
        <v>0</v>
      </c>
      <c r="AC285" s="12">
        <f>+SUMIF(MABEL!F:F,D:D,MABEL!C:C)</f>
        <v>0</v>
      </c>
      <c r="AD285" s="12">
        <f>+SUMIF(NMP!F:F,D:D,NMP!C:C)</f>
        <v>0</v>
      </c>
      <c r="AE285" s="12">
        <f>+SUMIF('AMCHO '!F:F,D:D,'AMCHO '!C:C)</f>
        <v>0</v>
      </c>
      <c r="AF285" s="12">
        <f>+SUMIF(CONFORTIS!G:G,D:D,CONFORTIS!D:D)</f>
        <v>0</v>
      </c>
      <c r="AG285" s="12">
        <f>+SUMIF('IRS IMMO'!G:G,D:D,'IRS IMMO'!D:D)</f>
        <v>0</v>
      </c>
      <c r="AH285" s="12">
        <f>+SUMIFS(AGRIVETAM!C:C,AGRIVETAM!F:F,D:D)</f>
        <v>0</v>
      </c>
      <c r="AI285" s="12">
        <f>+SUMIF(EUROPAINTS!F:F,D:D,EUROPAINTS!C:C)</f>
        <v>0</v>
      </c>
      <c r="AJ285" s="12">
        <f>+SUMIF('VET ABE'!F:F,D:D,'VET ABE'!D:D)</f>
        <v>-4765745.0199999996</v>
      </c>
      <c r="AK285" s="12">
        <f>SUMIF('VET FIA'!F:F,D:D,'VET FIA'!D:D)</f>
        <v>0</v>
      </c>
      <c r="AL285" s="12">
        <f>+SUMIF('CSS SAKAY'!F:F,D:D,'CSS SAKAY'!C:C)</f>
        <v>0</v>
      </c>
      <c r="AM285" s="12"/>
      <c r="AN285" s="12">
        <f>SUMIF('United Malagasy'!F:F,D:D,'United Malagasy'!C:C)</f>
        <v>0</v>
      </c>
      <c r="AO285" s="12">
        <f>+SUMIF(NUTRIFOOD!E:E,D:D,NUTRIFOOD!C:C)</f>
        <v>0</v>
      </c>
      <c r="AP285" s="12">
        <f>+SUMIF(FERRIS!H:H,D:D,FERRIS!E:E)</f>
        <v>0</v>
      </c>
      <c r="AQ285" s="12">
        <f>+SUMIF(SEM!F:F,D:D,SEM!C:C)</f>
        <v>0</v>
      </c>
      <c r="AR285" s="12">
        <f>+SUMIF(Madatrade!F:F,D:D,Madatrade!C:C)</f>
        <v>0</v>
      </c>
      <c r="AS285" s="12">
        <f>+SUMIF('FLY TECH'!F:F,D:D,'FLY TECH'!D:D)</f>
        <v>0</v>
      </c>
      <c r="AT285" s="12">
        <f>+SUMIFS('FIRST INVESTISSEMENT'!D:D,'FIRST INVESTISSEMENT'!G:G,D:D)</f>
        <v>0</v>
      </c>
      <c r="AU285" s="164">
        <f t="shared" si="29"/>
        <v>-114430199.53999999</v>
      </c>
      <c r="AV285" s="165">
        <f t="shared" si="30"/>
        <v>-25299.241448570625</v>
      </c>
    </row>
    <row r="286" spans="1:48" hidden="1" x14ac:dyDescent="0.25">
      <c r="A286" s="11" t="str">
        <f t="shared" si="26"/>
        <v>4</v>
      </c>
      <c r="B286" s="11" t="str">
        <f t="shared" si="27"/>
        <v>46</v>
      </c>
      <c r="C286" s="11" t="str">
        <f t="shared" si="28"/>
        <v>466</v>
      </c>
      <c r="D286" s="22">
        <v>46660000</v>
      </c>
      <c r="E286" s="119" t="str">
        <f t="shared" si="31"/>
        <v>BIL22</v>
      </c>
      <c r="F286" s="24" t="s">
        <v>1262</v>
      </c>
      <c r="G286" s="12">
        <f>+SUMIF(AGRIFARM!H:H,D:D,AGRIFARM!L:L)</f>
        <v>146280</v>
      </c>
      <c r="H286" s="12">
        <f>+SUMIF(AGRICORP!I:I,D:D,AGRICORP!D:D)</f>
        <v>0</v>
      </c>
      <c r="I286" s="12">
        <f>+SUMIF(SMTP!D:D,D:D,SMTP!F:F)</f>
        <v>0</v>
      </c>
      <c r="J286" s="12">
        <f>+SUMIF(AGRIVET!G:G,D:D,AGRIVET!D:D)</f>
        <v>0</v>
      </c>
      <c r="K286" s="12">
        <f>+SUMIF(AGRIVAL!G:G,D:D,AGRIVAL!D:D)</f>
        <v>0</v>
      </c>
      <c r="L286" s="12">
        <f>+SUMIF(AGRIKOBA!G:G,D:D,AGRIKOBA!D:D)</f>
        <v>0</v>
      </c>
      <c r="M286" s="12">
        <f>+SUMIF(LMOI!F:F,D:D,LMOI!C:C)</f>
        <v>0</v>
      </c>
      <c r="N286" s="12">
        <f>+SUMIF(TARTINE!G:G,D:D,TARTINE!D:D)</f>
        <v>0</v>
      </c>
      <c r="O286" s="12">
        <f>+SUMIF(IDF!F:F,D:D,IDF!C:C)</f>
        <v>0</v>
      </c>
      <c r="P286" s="12">
        <f>+SUMIF(RYA!G:G,D:D,RYA!D:D)</f>
        <v>0</v>
      </c>
      <c r="Q286" s="12">
        <f>+SUMIF('SCI NOAH'!G:G,D:D,'SCI NOAH'!D:D)</f>
        <v>0</v>
      </c>
      <c r="R286" s="12">
        <f>+SUMIF(SIM!F:F,D:D,SIM!C:C)</f>
        <v>0</v>
      </c>
      <c r="S286" s="163">
        <f>+SUMIF('First Energy'!A:A,D:D,'First Energy'!C:C)</f>
        <v>0</v>
      </c>
      <c r="T286" s="163">
        <f>+SUMIF('ID Motors'!G:G,D:D,'ID Motors'!D:D)</f>
        <v>0</v>
      </c>
      <c r="U286" s="12">
        <f>+SUMIF('ID RENTAL'!G:G,D:D,'ID RENTAL'!D:D)</f>
        <v>0</v>
      </c>
      <c r="V286" s="12">
        <f>+SUMIF('MCM '!G:G,D:D,'MCM '!D:D)</f>
        <v>0</v>
      </c>
      <c r="W286" s="12">
        <f>SUMIF(AGRIMOTORS!G:G,D:D,AGRIMOTORS!D:D)</f>
        <v>0</v>
      </c>
      <c r="X286" s="12">
        <f>+SUMIF(BOVIMA!F:F,D:D,BOVIMA!C:C)</f>
        <v>0</v>
      </c>
      <c r="Y286" s="12">
        <f>+SUMIF(AGRIFEED!F:F,D:D,AGRIFEED!C:C)</f>
        <v>0</v>
      </c>
      <c r="Z286" s="12">
        <f>SUMIF(AMIP!F:F,D:D,AMIP!C:C)</f>
        <v>0</v>
      </c>
      <c r="AA286" s="12">
        <f>+SUMIF(ISF!G:G,D:D,ISF!D:D)</f>
        <v>0</v>
      </c>
      <c r="AB286" s="124">
        <f>+SUMIF(DISCOI!G:G,D:D,DISCOI!D:D)</f>
        <v>0</v>
      </c>
      <c r="AC286" s="12">
        <f>+SUMIF(MABEL!F:F,D:D,MABEL!C:C)</f>
        <v>0</v>
      </c>
      <c r="AD286" s="12">
        <f>+SUMIF(NMP!F:F,D:D,NMP!C:C)</f>
        <v>0</v>
      </c>
      <c r="AE286" s="12">
        <f>+SUMIF('AMCHO '!F:F,D:D,'AMCHO '!C:C)</f>
        <v>0</v>
      </c>
      <c r="AF286" s="12">
        <f>+SUMIF(CONFORTIS!G:G,D:D,CONFORTIS!D:D)</f>
        <v>0</v>
      </c>
      <c r="AG286" s="12">
        <f>+SUMIF('IRS IMMO'!G:G,D:D,'IRS IMMO'!D:D)</f>
        <v>0</v>
      </c>
      <c r="AH286" s="12">
        <f>+SUMIFS(AGRIVETAM!C:C,AGRIVETAM!F:F,D:D)</f>
        <v>0</v>
      </c>
      <c r="AI286" s="12">
        <f>+SUMIF(EUROPAINTS!F:F,D:D,EUROPAINTS!C:C)</f>
        <v>0</v>
      </c>
      <c r="AJ286" s="12">
        <f>+SUMIF('VET ABE'!F:F,D:D,'VET ABE'!D:D)</f>
        <v>0</v>
      </c>
      <c r="AK286" s="12">
        <f>SUMIF('VET FIA'!F:F,D:D,'VET FIA'!D:D)</f>
        <v>0</v>
      </c>
      <c r="AL286" s="12">
        <f>+SUMIF('CSS SAKAY'!F:F,D:D,'CSS SAKAY'!C:C)</f>
        <v>0</v>
      </c>
      <c r="AM286" s="12"/>
      <c r="AN286" s="12">
        <f>SUMIF('United Malagasy'!F:F,D:D,'United Malagasy'!C:C)</f>
        <v>0</v>
      </c>
      <c r="AO286" s="12">
        <f>+SUMIF(NUTRIFOOD!E:E,D:D,NUTRIFOOD!C:C)</f>
        <v>0</v>
      </c>
      <c r="AP286" s="12">
        <f>+SUMIF(FERRIS!H:H,D:D,FERRIS!E:E)</f>
        <v>0</v>
      </c>
      <c r="AQ286" s="12">
        <f>+SUMIF(SEM!F:F,D:D,SEM!C:C)</f>
        <v>0</v>
      </c>
      <c r="AR286" s="12">
        <f>+SUMIF(Madatrade!F:F,D:D,Madatrade!C:C)</f>
        <v>0</v>
      </c>
      <c r="AS286" s="12">
        <f>+SUMIF('FLY TECH'!F:F,D:D,'FLY TECH'!D:D)</f>
        <v>0</v>
      </c>
      <c r="AT286" s="12">
        <f>+SUMIFS('FIRST INVESTISSEMENT'!D:D,'FIRST INVESTISSEMENT'!G:G,D:D)</f>
        <v>0</v>
      </c>
      <c r="AU286" s="164">
        <f t="shared" si="29"/>
        <v>146280</v>
      </c>
      <c r="AV286" s="165">
        <f t="shared" si="30"/>
        <v>32.340877268183704</v>
      </c>
    </row>
    <row r="287" spans="1:48" hidden="1" x14ac:dyDescent="0.25">
      <c r="A287" s="11" t="str">
        <f t="shared" si="26"/>
        <v>4</v>
      </c>
      <c r="B287" s="11" t="str">
        <f t="shared" si="27"/>
        <v>46</v>
      </c>
      <c r="C287" s="11" t="str">
        <f t="shared" si="28"/>
        <v>466</v>
      </c>
      <c r="D287" s="60">
        <v>46670000</v>
      </c>
      <c r="E287" s="119" t="str">
        <f t="shared" si="31"/>
        <v>BIL28</v>
      </c>
      <c r="F287" s="24" t="s">
        <v>124</v>
      </c>
      <c r="G287" s="12">
        <f>+SUMIF(AGRIFARM!H:H,D:D,AGRIFARM!L:L)</f>
        <v>564242</v>
      </c>
      <c r="H287" s="12">
        <f>+SUMIF(AGRICORP!I:I,D:D,AGRICORP!D:D)</f>
        <v>0</v>
      </c>
      <c r="I287" s="12">
        <f>+SUMIF(SMTP!D:D,D:D,SMTP!F:F)</f>
        <v>0</v>
      </c>
      <c r="J287" s="12">
        <f>+SUMIF(AGRIVET!G:G,D:D,AGRIVET!D:D)</f>
        <v>0</v>
      </c>
      <c r="K287" s="12">
        <f>+SUMIF(AGRIVAL!G:G,D:D,AGRIVAL!D:D)</f>
        <v>0</v>
      </c>
      <c r="L287" s="12">
        <f>+SUMIF(AGRIKOBA!G:G,D:D,AGRIKOBA!D:D)</f>
        <v>0</v>
      </c>
      <c r="M287" s="12">
        <f>+SUMIF(LMOI!F:F,D:D,LMOI!C:C)</f>
        <v>0</v>
      </c>
      <c r="N287" s="12">
        <f>+SUMIF(TARTINE!G:G,D:D,TARTINE!D:D)</f>
        <v>0</v>
      </c>
      <c r="O287" s="12">
        <f>+SUMIF(IDF!F:F,D:D,IDF!C:C)</f>
        <v>0</v>
      </c>
      <c r="P287" s="12">
        <f>+SUMIF(RYA!G:G,D:D,RYA!D:D)</f>
        <v>0</v>
      </c>
      <c r="Q287" s="12">
        <f>+SUMIF('SCI NOAH'!G:G,D:D,'SCI NOAH'!D:D)</f>
        <v>0</v>
      </c>
      <c r="R287" s="12">
        <f>+SUMIF(SIM!F:F,D:D,SIM!C:C)</f>
        <v>0</v>
      </c>
      <c r="S287" s="163">
        <f>+SUMIF('First Energy'!A:A,D:D,'First Energy'!C:C)</f>
        <v>0</v>
      </c>
      <c r="T287" s="163">
        <f>+SUMIF('ID Motors'!G:G,D:D,'ID Motors'!D:D)</f>
        <v>0</v>
      </c>
      <c r="U287" s="12">
        <f>+SUMIF('ID RENTAL'!G:G,D:D,'ID RENTAL'!D:D)</f>
        <v>0</v>
      </c>
      <c r="V287" s="12">
        <f>+SUMIF('MCM '!G:G,D:D,'MCM '!D:D)</f>
        <v>0</v>
      </c>
      <c r="W287" s="12">
        <f>SUMIF(AGRIMOTORS!G:G,D:D,AGRIMOTORS!D:D)</f>
        <v>0</v>
      </c>
      <c r="X287" s="12">
        <f>+SUMIF(BOVIMA!F:F,D:D,BOVIMA!C:C)</f>
        <v>0</v>
      </c>
      <c r="Y287" s="12">
        <f>+SUMIF(AGRIFEED!F:F,D:D,AGRIFEED!C:C)</f>
        <v>0</v>
      </c>
      <c r="Z287" s="12">
        <f>SUMIF(AMIP!F:F,D:D,AMIP!C:C)</f>
        <v>0</v>
      </c>
      <c r="AA287" s="12">
        <f>+SUMIF(ISF!G:G,D:D,ISF!D:D)</f>
        <v>0</v>
      </c>
      <c r="AB287" s="124">
        <f>+SUMIF(DISCOI!G:G,D:D,DISCOI!D:D)</f>
        <v>0</v>
      </c>
      <c r="AC287" s="12">
        <f>+SUMIF(MABEL!F:F,D:D,MABEL!C:C)</f>
        <v>0</v>
      </c>
      <c r="AD287" s="12">
        <f>+SUMIF(NMP!F:F,D:D,NMP!C:C)</f>
        <v>0</v>
      </c>
      <c r="AE287" s="12">
        <f>+SUMIF('AMCHO '!F:F,D:D,'AMCHO '!C:C)</f>
        <v>0</v>
      </c>
      <c r="AF287" s="12">
        <f>+SUMIF(CONFORTIS!G:G,D:D,CONFORTIS!D:D)</f>
        <v>0</v>
      </c>
      <c r="AG287" s="12">
        <f>+SUMIF('IRS IMMO'!G:G,D:D,'IRS IMMO'!D:D)</f>
        <v>0</v>
      </c>
      <c r="AH287" s="12">
        <f>+SUMIFS(AGRIVETAM!C:C,AGRIVETAM!F:F,D:D)</f>
        <v>0</v>
      </c>
      <c r="AI287" s="12">
        <f>+SUMIF(EUROPAINTS!F:F,D:D,EUROPAINTS!C:C)</f>
        <v>0</v>
      </c>
      <c r="AJ287" s="12">
        <f>+SUMIF('VET ABE'!F:F,D:D,'VET ABE'!D:D)</f>
        <v>-99291105.019999996</v>
      </c>
      <c r="AK287" s="12">
        <f>SUMIF('VET FIA'!F:F,D:D,'VET FIA'!D:D)</f>
        <v>0</v>
      </c>
      <c r="AL287" s="12">
        <f>+SUMIF('CSS SAKAY'!F:F,D:D,'CSS SAKAY'!C:C)</f>
        <v>0</v>
      </c>
      <c r="AM287" s="12"/>
      <c r="AN287" s="12">
        <f>SUMIF('United Malagasy'!F:F,D:D,'United Malagasy'!C:C)</f>
        <v>-26628300</v>
      </c>
      <c r="AO287" s="12">
        <f>+SUMIF(NUTRIFOOD!E:E,D:D,NUTRIFOOD!C:C)</f>
        <v>0</v>
      </c>
      <c r="AP287" s="12">
        <f>+SUMIF(FERRIS!H:H,D:D,FERRIS!E:E)</f>
        <v>0</v>
      </c>
      <c r="AQ287" s="12">
        <f>+SUMIF(SEM!F:F,D:D,SEM!C:C)</f>
        <v>0</v>
      </c>
      <c r="AR287" s="12">
        <f>+SUMIF(Madatrade!F:F,D:D,Madatrade!C:C)</f>
        <v>0</v>
      </c>
      <c r="AS287" s="12">
        <f>+SUMIF('FLY TECH'!F:F,D:D,'FLY TECH'!D:D)</f>
        <v>0</v>
      </c>
      <c r="AT287" s="12">
        <f>+SUMIFS('FIRST INVESTISSEMENT'!D:D,'FIRST INVESTISSEMENT'!G:G,D:D)</f>
        <v>0</v>
      </c>
      <c r="AU287" s="164">
        <f t="shared" si="29"/>
        <v>-125355163.02</v>
      </c>
      <c r="AV287" s="165">
        <f t="shared" si="30"/>
        <v>-27714.629082328276</v>
      </c>
    </row>
    <row r="288" spans="1:48" hidden="1" x14ac:dyDescent="0.25">
      <c r="A288" s="11" t="str">
        <f t="shared" si="26"/>
        <v>4</v>
      </c>
      <c r="B288" s="11" t="str">
        <f t="shared" si="27"/>
        <v>46</v>
      </c>
      <c r="C288" s="11" t="str">
        <f t="shared" si="28"/>
        <v>467</v>
      </c>
      <c r="D288" s="23">
        <v>46700000</v>
      </c>
      <c r="E288" s="119" t="str">
        <f t="shared" si="31"/>
        <v>BIL28</v>
      </c>
      <c r="F288" s="24" t="s">
        <v>1</v>
      </c>
      <c r="G288" s="12">
        <f>+SUMIF(AGRIFARM!H:H,D:D,AGRIFARM!L:L)</f>
        <v>0</v>
      </c>
      <c r="H288" s="12">
        <f>+SUMIF(AGRICORP!I:I,D:D,AGRICORP!D:D)</f>
        <v>-2355000000</v>
      </c>
      <c r="I288" s="12">
        <f>+SUMIF(SMTP!D:D,D:D,SMTP!F:F)</f>
        <v>3740394120.6500001</v>
      </c>
      <c r="J288" s="12">
        <f>+SUMIF(AGRIVET!G:G,D:D,AGRIVET!D:D)</f>
        <v>0</v>
      </c>
      <c r="K288" s="12">
        <f>+SUMIF(AGRIVAL!G:G,D:D,AGRIVAL!D:D)</f>
        <v>7028169613.21</v>
      </c>
      <c r="L288" s="12">
        <f>+SUMIF(AGRIKOBA!G:G,D:D,AGRIKOBA!D:D)</f>
        <v>-2746610018.75</v>
      </c>
      <c r="M288" s="12">
        <f>+SUMIF(LMOI!F:F,D:D,LMOI!C:C)</f>
        <v>0</v>
      </c>
      <c r="N288" s="12">
        <f>+SUMIF(TARTINE!G:G,D:D,TARTINE!D:D)</f>
        <v>0</v>
      </c>
      <c r="O288" s="12">
        <f>+SUMIF(IDF!F:F,D:D,IDF!C:C)</f>
        <v>1238018618.6600001</v>
      </c>
      <c r="P288" s="12">
        <f>+SUMIF(RYA!G:G,D:D,RYA!D:D)</f>
        <v>0</v>
      </c>
      <c r="Q288" s="12">
        <f>+SUMIF('SCI NOAH'!G:G,D:D,'SCI NOAH'!D:D)</f>
        <v>0</v>
      </c>
      <c r="R288" s="12">
        <f>+SUMIF(SIM!F:F,D:D,SIM!C:C)</f>
        <v>0</v>
      </c>
      <c r="S288" s="163">
        <f>+SUMIF('First Energy'!A:A,D:D,'First Energy'!C:C)</f>
        <v>0</v>
      </c>
      <c r="T288" s="163">
        <f>+SUMIF('ID Motors'!G:G,D:D,'ID Motors'!D:D)</f>
        <v>0</v>
      </c>
      <c r="U288" s="12">
        <f>+SUMIF('ID RENTAL'!G:G,D:D,'ID RENTAL'!D:D)</f>
        <v>6956720</v>
      </c>
      <c r="V288" s="12">
        <f>+SUMIF('MCM '!G:G,D:D,'MCM '!D:D)</f>
        <v>0</v>
      </c>
      <c r="W288" s="12">
        <f>SUMIF(AGRIMOTORS!G:G,D:D,AGRIMOTORS!D:D)</f>
        <v>4855328</v>
      </c>
      <c r="X288" s="12">
        <f>+SUMIF(BOVIMA!F:F,D:D,BOVIMA!C:C)</f>
        <v>0</v>
      </c>
      <c r="Y288" s="12">
        <f>+SUMIF(AGRIFEED!F:F,D:D,AGRIFEED!C:C)</f>
        <v>-4466500000</v>
      </c>
      <c r="Z288" s="12">
        <f>SUMIF(AMIP!F:F,D:D,AMIP!C:C)</f>
        <v>0</v>
      </c>
      <c r="AA288" s="12">
        <f>+SUMIF(ISF!G:G,D:D,ISF!D:D)</f>
        <v>-100000000</v>
      </c>
      <c r="AB288" s="124">
        <f>+SUMIF(DISCOI!G:G,D:D,DISCOI!D:D)</f>
        <v>0</v>
      </c>
      <c r="AC288" s="12">
        <f>+SUMIF(MABEL!F:F,D:D,MABEL!C:C)</f>
        <v>0</v>
      </c>
      <c r="AD288" s="12">
        <f>+SUMIF(NMP!F:F,D:D,NMP!C:C)</f>
        <v>0</v>
      </c>
      <c r="AE288" s="12">
        <f>+SUMIF('AMCHO '!F:F,D:D,'AMCHO '!C:C)</f>
        <v>0</v>
      </c>
      <c r="AF288" s="12">
        <f>+SUMIF(CONFORTIS!G:G,D:D,CONFORTIS!D:D)</f>
        <v>0</v>
      </c>
      <c r="AG288" s="12">
        <f>+SUMIF('IRS IMMO'!G:G,D:D,'IRS IMMO'!D:D)</f>
        <v>0</v>
      </c>
      <c r="AH288" s="12">
        <f>+SUMIFS(AGRIVETAM!C:C,AGRIVETAM!F:F,D:D)</f>
        <v>54821580</v>
      </c>
      <c r="AI288" s="12">
        <f>+SUMIF(EUROPAINTS!F:F,D:D,EUROPAINTS!C:C)</f>
        <v>0</v>
      </c>
      <c r="AJ288" s="12">
        <f>+SUMIF('VET ABE'!F:F,D:D,'VET ABE'!D:D)</f>
        <v>0</v>
      </c>
      <c r="AK288" s="12">
        <f>SUMIF('VET FIA'!F:F,D:D,'VET FIA'!D:D)</f>
        <v>0</v>
      </c>
      <c r="AL288" s="12">
        <f>+SUMIF('CSS SAKAY'!F:F,D:D,'CSS SAKAY'!C:C)</f>
        <v>0</v>
      </c>
      <c r="AN288" s="12">
        <f>SUMIF('United Malagasy'!F:F,D:D,'United Malagasy'!C:C)</f>
        <v>0</v>
      </c>
      <c r="AO288" s="12">
        <f>+SUMIF(NUTRIFOOD!E:E,D:D,NUTRIFOOD!C:C)</f>
        <v>-3045000000</v>
      </c>
      <c r="AP288" s="12">
        <f>+SUMIF(FERRIS!H:H,D:D,FERRIS!E:E)</f>
        <v>0</v>
      </c>
      <c r="AQ288" s="12">
        <f>+SUMIF(SEM!F:F,D:D,SEM!C:C)</f>
        <v>-1302589.25</v>
      </c>
      <c r="AR288" s="12">
        <f>+SUMIF(Madatrade!F:F,D:D,Madatrade!C:C)</f>
        <v>0</v>
      </c>
      <c r="AS288" s="12">
        <f>+SUMIF('FLY TECH'!F:F,D:D,'FLY TECH'!D:D)</f>
        <v>-4213019800</v>
      </c>
      <c r="AT288" s="12">
        <f>+SUMIFS('FIRST INVESTISSEMENT'!D:D,'FIRST INVESTISSEMENT'!G:G,D:D)</f>
        <v>0</v>
      </c>
      <c r="AU288" s="164">
        <f t="shared" si="29"/>
        <v>-4854216427.4799995</v>
      </c>
      <c r="AV288" s="165">
        <f t="shared" si="30"/>
        <v>-1073213.1372322382</v>
      </c>
    </row>
    <row r="289" spans="1:48" hidden="1" x14ac:dyDescent="0.25">
      <c r="A289" s="11" t="str">
        <f t="shared" si="26"/>
        <v>4</v>
      </c>
      <c r="B289" s="11" t="str">
        <f t="shared" si="27"/>
        <v>46</v>
      </c>
      <c r="C289" s="11" t="str">
        <f t="shared" si="28"/>
        <v>467</v>
      </c>
      <c r="D289" s="23">
        <v>46700001</v>
      </c>
      <c r="E289" s="119" t="str">
        <f t="shared" si="31"/>
        <v>BIL28</v>
      </c>
      <c r="F289" s="76" t="s">
        <v>663</v>
      </c>
      <c r="G289" s="12">
        <f>+SUMIF(AGRIFARM!H:H,D:D,AGRIFARM!L:L)</f>
        <v>0</v>
      </c>
      <c r="H289" s="12">
        <f>+SUMIF(AGRICORP!I:I,D:D,AGRICORP!D:D)</f>
        <v>0</v>
      </c>
      <c r="I289" s="12">
        <f>+SUMIF(SMTP!D:D,D:D,SMTP!F:F)</f>
        <v>0</v>
      </c>
      <c r="J289" s="12">
        <f>+SUMIF(AGRIVET!G:G,D:D,AGRIVET!D:D)</f>
        <v>0</v>
      </c>
      <c r="K289" s="12">
        <f>+SUMIF(AGRIVAL!G:G,D:D,AGRIVAL!D:D)</f>
        <v>0</v>
      </c>
      <c r="L289" s="12">
        <f>+SUMIF(AGRIKOBA!G:G,D:D,AGRIKOBA!D:D)</f>
        <v>0</v>
      </c>
      <c r="M289" s="12">
        <f>+SUMIF(LMOI!F:F,D:D,LMOI!C:C)</f>
        <v>0</v>
      </c>
      <c r="N289" s="12">
        <f>+SUMIF(TARTINE!G:G,D:D,TARTINE!D:D)</f>
        <v>0</v>
      </c>
      <c r="O289" s="12">
        <f>+SUMIF(IDF!F:F,D:D,IDF!C:C)</f>
        <v>0</v>
      </c>
      <c r="P289" s="12">
        <f>+SUMIF(RYA!G:G,D:D,RYA!D:D)</f>
        <v>0</v>
      </c>
      <c r="Q289" s="12">
        <f>+SUMIF('SCI NOAH'!G:G,D:D,'SCI NOAH'!D:D)</f>
        <v>0</v>
      </c>
      <c r="R289" s="12">
        <f>+SUMIF(SIM!F:F,D:D,SIM!C:C)</f>
        <v>0</v>
      </c>
      <c r="S289" s="163">
        <f>+SUMIF('First Energy'!A:A,D:D,'First Energy'!C:C)</f>
        <v>-5539601.6200000001</v>
      </c>
      <c r="T289" s="163">
        <f>+SUMIF('ID Motors'!G:G,D:D,'ID Motors'!D:D)</f>
        <v>708938886</v>
      </c>
      <c r="U289" s="12">
        <f>+SUMIF('ID RENTAL'!G:G,D:D,'ID RENTAL'!D:D)</f>
        <v>0</v>
      </c>
      <c r="V289" s="12">
        <f>+SUMIF('MCM '!G:G,D:D,'MCM '!D:D)</f>
        <v>-7526838.6200000001</v>
      </c>
      <c r="W289" s="12">
        <f>SUMIF(AGRIMOTORS!G:G,D:D,AGRIMOTORS!D:D)</f>
        <v>0</v>
      </c>
      <c r="X289" s="12">
        <f>+SUMIF(BOVIMA!F:F,D:D,BOVIMA!C:C)</f>
        <v>-6287500000</v>
      </c>
      <c r="Y289" s="12">
        <f>+SUMIF(AGRIFEED!F:F,D:D,AGRIFEED!C:C)</f>
        <v>0</v>
      </c>
      <c r="Z289" s="12">
        <f>SUMIF(AMIP!F:F,D:D,AMIP!C:C)</f>
        <v>0</v>
      </c>
      <c r="AA289" s="12">
        <f>+SUMIF(ISF!G:G,D:D,ISF!D:D)</f>
        <v>0</v>
      </c>
      <c r="AB289" s="124">
        <f>+SUMIF(DISCOI!G:G,D:D,DISCOI!D:D)</f>
        <v>1600596329.9400001</v>
      </c>
      <c r="AC289" s="12">
        <f>+SUMIF(MABEL!F:F,D:D,MABEL!C:C)</f>
        <v>-1791222734.54</v>
      </c>
      <c r="AD289" s="12">
        <f>+SUMIF(NMP!F:F,D:D,NMP!C:C)</f>
        <v>0</v>
      </c>
      <c r="AE289" s="12">
        <f>+SUMIF('AMCHO '!F:F,D:D,'AMCHO '!C:C)</f>
        <v>0</v>
      </c>
      <c r="AF289" s="12">
        <f>+SUMIF(CONFORTIS!G:G,D:D,CONFORTIS!D:D)</f>
        <v>0</v>
      </c>
      <c r="AG289" s="12">
        <f>+SUMIF('IRS IMMO'!G:G,D:D,'IRS IMMO'!D:D)</f>
        <v>0</v>
      </c>
      <c r="AH289" s="12">
        <f>+SUMIFS(AGRIVETAM!C:C,AGRIVETAM!F:F,D:D)</f>
        <v>-2002620.48</v>
      </c>
      <c r="AI289" s="12">
        <f>+SUMIF(EUROPAINTS!F:F,D:D,EUROPAINTS!C:C)</f>
        <v>0</v>
      </c>
      <c r="AJ289" s="12">
        <f>+SUMIF('VET ABE'!F:F,D:D,'VET ABE'!D:D)</f>
        <v>0</v>
      </c>
      <c r="AK289" s="12">
        <f>SUMIF('VET FIA'!F:F,D:D,'VET FIA'!D:D)</f>
        <v>0</v>
      </c>
      <c r="AL289" s="12">
        <f>+SUMIF('CSS SAKAY'!F:F,D:D,'CSS SAKAY'!C:C)</f>
        <v>0</v>
      </c>
      <c r="AM289" s="12"/>
      <c r="AN289" s="12">
        <f>SUMIF('United Malagasy'!F:F,D:D,'United Malagasy'!C:C)</f>
        <v>0</v>
      </c>
      <c r="AO289" s="12">
        <f>+SUMIF(NUTRIFOOD!E:E,D:D,NUTRIFOOD!C:C)</f>
        <v>0</v>
      </c>
      <c r="AP289" s="12">
        <f>+SUMIF(FERRIS!H:H,D:D,FERRIS!E:E)</f>
        <v>0</v>
      </c>
      <c r="AQ289" s="12">
        <f>+SUMIF(SEM!F:F,D:D,SEM!C:C)</f>
        <v>0</v>
      </c>
      <c r="AR289" s="12">
        <f>+SUMIF(Madatrade!F:F,D:D,Madatrade!C:C)</f>
        <v>909157280</v>
      </c>
      <c r="AS289" s="12">
        <f>+SUMIF('FLY TECH'!F:F,D:D,'FLY TECH'!D:D)</f>
        <v>0</v>
      </c>
      <c r="AT289" s="12">
        <f>+SUMIFS('FIRST INVESTISSEMENT'!D:D,'FIRST INVESTISSEMENT'!G:G,D:D)</f>
        <v>-8978200</v>
      </c>
      <c r="AU289" s="164">
        <f t="shared" si="29"/>
        <v>-4884077499.3199997</v>
      </c>
      <c r="AV289" s="165">
        <f t="shared" si="30"/>
        <v>-1079815.0873243483</v>
      </c>
    </row>
    <row r="290" spans="1:48" hidden="1" x14ac:dyDescent="0.25">
      <c r="A290" s="11" t="str">
        <f t="shared" si="26"/>
        <v>4</v>
      </c>
      <c r="B290" s="11" t="str">
        <f t="shared" si="27"/>
        <v>46</v>
      </c>
      <c r="C290" s="11" t="str">
        <f t="shared" si="28"/>
        <v>467</v>
      </c>
      <c r="D290" s="23">
        <v>46700002</v>
      </c>
      <c r="E290" s="119" t="str">
        <f t="shared" si="31"/>
        <v>BIL28</v>
      </c>
      <c r="F290" s="24" t="s">
        <v>22</v>
      </c>
      <c r="G290" s="12">
        <f>+SUMIF(AGRIFARM!H:H,D:D,AGRIFARM!L:L)</f>
        <v>0</v>
      </c>
      <c r="H290" s="12">
        <f>+SUMIF(AGRICORP!I:I,D:D,AGRICORP!D:D)</f>
        <v>0</v>
      </c>
      <c r="I290" s="12">
        <f>+SUMIF(SMTP!D:D,D:D,SMTP!F:F)</f>
        <v>0</v>
      </c>
      <c r="J290" s="12">
        <f>+SUMIF(AGRIVET!G:G,D:D,AGRIVET!D:D)</f>
        <v>0</v>
      </c>
      <c r="K290" s="12">
        <f>+SUMIF(AGRIVAL!G:G,D:D,AGRIVAL!D:D)</f>
        <v>0</v>
      </c>
      <c r="L290" s="12">
        <f>+SUMIF(AGRIKOBA!G:G,D:D,AGRIKOBA!D:D)</f>
        <v>0</v>
      </c>
      <c r="M290" s="12">
        <f>+SUMIF(LMOI!F:F,D:D,LMOI!C:C)</f>
        <v>-1070655718</v>
      </c>
      <c r="N290" s="12">
        <f>+SUMIF(TARTINE!G:G,D:D,TARTINE!D:D)</f>
        <v>0</v>
      </c>
      <c r="O290" s="12">
        <f>+SUMIF(IDF!F:F,D:D,IDF!C:C)</f>
        <v>0</v>
      </c>
      <c r="P290" s="12">
        <f>+SUMIF(RYA!G:G,D:D,RYA!D:D)</f>
        <v>0</v>
      </c>
      <c r="Q290" s="12">
        <f>+SUMIF('SCI NOAH'!G:G,D:D,'SCI NOAH'!D:D)</f>
        <v>0</v>
      </c>
      <c r="R290" s="12">
        <f>+SUMIF(SIM!F:F,D:D,SIM!C:C)</f>
        <v>0</v>
      </c>
      <c r="S290" s="163">
        <f>+SUMIF('First Energy'!A:A,D:D,'First Energy'!C:C)</f>
        <v>0</v>
      </c>
      <c r="T290" s="163">
        <f>+SUMIF('ID Motors'!G:G,D:D,'ID Motors'!D:D)</f>
        <v>0</v>
      </c>
      <c r="U290" s="12">
        <f>+SUMIF('ID RENTAL'!G:G,D:D,'ID RENTAL'!D:D)</f>
        <v>0</v>
      </c>
      <c r="V290" s="12">
        <f>+SUMIF('MCM '!G:G,D:D,'MCM '!D:D)</f>
        <v>0</v>
      </c>
      <c r="W290" s="12">
        <f>SUMIF(AGRIMOTORS!G:G,D:D,AGRIMOTORS!D:D)</f>
        <v>0</v>
      </c>
      <c r="X290" s="12">
        <f>+SUMIF(BOVIMA!F:F,D:D,BOVIMA!C:C)</f>
        <v>0</v>
      </c>
      <c r="Y290" s="12">
        <f>+SUMIF(AGRIFEED!F:F,D:D,AGRIFEED!C:C)</f>
        <v>0</v>
      </c>
      <c r="Z290" s="12">
        <f>SUMIF(AMIP!F:F,D:D,AMIP!C:C)</f>
        <v>0</v>
      </c>
      <c r="AA290" s="12">
        <f>+SUMIF(ISF!G:G,D:D,ISF!D:D)</f>
        <v>0</v>
      </c>
      <c r="AB290" s="124">
        <f>+SUMIF(DISCOI!G:G,D:D,DISCOI!D:D)</f>
        <v>0</v>
      </c>
      <c r="AC290" s="12">
        <f>+SUMIF(MABEL!F:F,D:D,MABEL!C:C)</f>
        <v>0</v>
      </c>
      <c r="AD290" s="12">
        <f>+SUMIF(NMP!F:F,D:D,NMP!C:C)</f>
        <v>0</v>
      </c>
      <c r="AE290" s="12">
        <f>+SUMIF('AMCHO '!F:F,D:D,'AMCHO '!C:C)</f>
        <v>0</v>
      </c>
      <c r="AF290" s="12">
        <f>+SUMIF(CONFORTIS!G:G,D:D,CONFORTIS!D:D)</f>
        <v>0</v>
      </c>
      <c r="AG290" s="12">
        <f>+SUMIF('IRS IMMO'!G:G,D:D,'IRS IMMO'!D:D)</f>
        <v>0</v>
      </c>
      <c r="AH290" s="12">
        <f>+SUMIFS(AGRIVETAM!C:C,AGRIVETAM!F:F,D:D)</f>
        <v>199874.97999999998</v>
      </c>
      <c r="AI290" s="12">
        <f>+SUMIF(EUROPAINTS!F:F,D:D,EUROPAINTS!C:C)</f>
        <v>0</v>
      </c>
      <c r="AJ290" s="12">
        <f>+SUMIF('VET ABE'!F:F,D:D,'VET ABE'!D:D)</f>
        <v>0</v>
      </c>
      <c r="AK290" s="12">
        <f>SUMIF('VET FIA'!F:F,D:D,'VET FIA'!D:D)</f>
        <v>0</v>
      </c>
      <c r="AL290" s="12">
        <f>+SUMIF('CSS SAKAY'!F:F,D:D,'CSS SAKAY'!C:C)</f>
        <v>0</v>
      </c>
      <c r="AM290" s="12"/>
      <c r="AN290" s="12">
        <f>SUMIF('United Malagasy'!F:F,D:D,'United Malagasy'!C:C)</f>
        <v>0</v>
      </c>
      <c r="AO290" s="12">
        <f>+SUMIF(NUTRIFOOD!E:E,D:D,NUTRIFOOD!C:C)</f>
        <v>0</v>
      </c>
      <c r="AP290" s="12">
        <f>+SUMIF(FERRIS!H:H,D:D,FERRIS!E:E)</f>
        <v>0</v>
      </c>
      <c r="AQ290" s="12">
        <f>+SUMIF(SEM!F:F,D:D,SEM!C:C)</f>
        <v>-119667.56</v>
      </c>
      <c r="AR290" s="12">
        <f>+SUMIF(Madatrade!F:F,D:D,Madatrade!C:C)</f>
        <v>0</v>
      </c>
      <c r="AS290" s="12">
        <f>+SUMIF('FLY TECH'!F:F,D:D,'FLY TECH'!D:D)</f>
        <v>0</v>
      </c>
      <c r="AT290" s="12">
        <f>+SUMIFS('FIRST INVESTISSEMENT'!D:D,'FIRST INVESTISSEMENT'!G:G,D:D)</f>
        <v>0</v>
      </c>
      <c r="AU290" s="164">
        <f t="shared" si="29"/>
        <v>-1070575510.5799999</v>
      </c>
      <c r="AV290" s="165">
        <f t="shared" si="30"/>
        <v>-236692.31059605468</v>
      </c>
    </row>
    <row r="291" spans="1:48" hidden="1" x14ac:dyDescent="0.25">
      <c r="A291" s="11" t="str">
        <f t="shared" si="26"/>
        <v>4</v>
      </c>
      <c r="B291" s="11" t="str">
        <f t="shared" si="27"/>
        <v>46</v>
      </c>
      <c r="C291" s="11" t="str">
        <f t="shared" si="28"/>
        <v>467</v>
      </c>
      <c r="D291" s="23">
        <v>46700004</v>
      </c>
      <c r="E291" s="119" t="str">
        <f t="shared" si="31"/>
        <v>BIL28</v>
      </c>
      <c r="F291" s="24" t="s">
        <v>7</v>
      </c>
      <c r="G291" s="12">
        <f>+SUMIF(AGRIFARM!H:H,D:D,AGRIFARM!L:L)</f>
        <v>0</v>
      </c>
      <c r="H291" s="12">
        <f>+SUMIF(AGRICORP!I:I,D:D,AGRICORP!D:D)</f>
        <v>0</v>
      </c>
      <c r="I291" s="12">
        <f>+SUMIF(SMTP!D:D,D:D,SMTP!F:F)</f>
        <v>0</v>
      </c>
      <c r="J291" s="12">
        <f>+SUMIF(AGRIVET!G:G,D:D,AGRIVET!D:D)</f>
        <v>0</v>
      </c>
      <c r="K291" s="12">
        <f>+SUMIF(AGRIVAL!G:G,D:D,AGRIVAL!D:D)</f>
        <v>0</v>
      </c>
      <c r="L291" s="12">
        <f>+SUMIF(AGRIKOBA!G:G,D:D,AGRIKOBA!D:D)</f>
        <v>0</v>
      </c>
      <c r="M291" s="12">
        <f>+SUMIF(LMOI!F:F,D:D,LMOI!C:C)</f>
        <v>-120000000</v>
      </c>
      <c r="N291" s="12">
        <f>+SUMIF(TARTINE!G:G,D:D,TARTINE!D:D)</f>
        <v>0</v>
      </c>
      <c r="O291" s="12">
        <f>+SUMIF(IDF!F:F,D:D,IDF!C:C)</f>
        <v>0</v>
      </c>
      <c r="P291" s="12">
        <f>+SUMIF(RYA!G:G,D:D,RYA!D:D)</f>
        <v>0</v>
      </c>
      <c r="Q291" s="12">
        <f>+SUMIF('SCI NOAH'!G:G,D:D,'SCI NOAH'!D:D)</f>
        <v>0</v>
      </c>
      <c r="R291" s="12">
        <f>+SUMIF(SIM!F:F,D:D,SIM!C:C)</f>
        <v>0</v>
      </c>
      <c r="S291" s="163">
        <f>+SUMIF('First Energy'!A:A,D:D,'First Energy'!C:C)</f>
        <v>0</v>
      </c>
      <c r="T291" s="163">
        <f>+SUMIF('ID Motors'!G:G,D:D,'ID Motors'!D:D)</f>
        <v>-153850000</v>
      </c>
      <c r="U291" s="12">
        <f>+SUMIF('ID RENTAL'!G:G,D:D,'ID RENTAL'!D:D)</f>
        <v>0</v>
      </c>
      <c r="V291" s="12">
        <f>+SUMIF('MCM '!G:G,D:D,'MCM '!D:D)</f>
        <v>0</v>
      </c>
      <c r="W291" s="12">
        <f>SUMIF(AGRIMOTORS!G:G,D:D,AGRIMOTORS!D:D)</f>
        <v>0</v>
      </c>
      <c r="X291" s="12">
        <f>+SUMIF(BOVIMA!F:F,D:D,BOVIMA!C:C)</f>
        <v>0</v>
      </c>
      <c r="Y291" s="12">
        <f>+SUMIF(AGRIFEED!F:F,D:D,AGRIFEED!C:C)</f>
        <v>0</v>
      </c>
      <c r="Z291" s="12">
        <f>SUMIF(AMIP!F:F,D:D,AMIP!C:C)</f>
        <v>0</v>
      </c>
      <c r="AA291" s="12">
        <f>+SUMIF(ISF!G:G,D:D,ISF!D:D)</f>
        <v>0</v>
      </c>
      <c r="AB291" s="124">
        <f>+SUMIF(DISCOI!G:G,D:D,DISCOI!D:D)</f>
        <v>0</v>
      </c>
      <c r="AC291" s="12">
        <f>+SUMIF(MABEL!F:F,D:D,MABEL!C:C)</f>
        <v>0</v>
      </c>
      <c r="AD291" s="12">
        <f>+SUMIF(NMP!F:F,D:D,NMP!C:C)</f>
        <v>0</v>
      </c>
      <c r="AE291" s="12">
        <f>+SUMIF('AMCHO '!F:F,D:D,'AMCHO '!C:C)</f>
        <v>0</v>
      </c>
      <c r="AF291" s="12">
        <f>+SUMIF(CONFORTIS!G:G,D:D,CONFORTIS!D:D)</f>
        <v>0</v>
      </c>
      <c r="AG291" s="12">
        <f>+SUMIF('IRS IMMO'!G:G,D:D,'IRS IMMO'!D:D)</f>
        <v>0</v>
      </c>
      <c r="AH291" s="12">
        <f>+SUMIFS(AGRIVETAM!C:C,AGRIVETAM!F:F,D:D)</f>
        <v>0</v>
      </c>
      <c r="AI291" s="12">
        <f>+SUMIF(EUROPAINTS!F:F,D:D,EUROPAINTS!C:C)</f>
        <v>0</v>
      </c>
      <c r="AJ291" s="12">
        <f>+SUMIF('VET ABE'!F:F,D:D,'VET ABE'!D:D)</f>
        <v>0</v>
      </c>
      <c r="AK291" s="12">
        <f>SUMIF('VET FIA'!F:F,D:D,'VET FIA'!D:D)</f>
        <v>0</v>
      </c>
      <c r="AL291" s="12">
        <f>+SUMIF('CSS SAKAY'!F:F,D:D,'CSS SAKAY'!C:C)</f>
        <v>0</v>
      </c>
      <c r="AM291" s="12"/>
      <c r="AN291" s="12">
        <f>SUMIF('United Malagasy'!F:F,D:D,'United Malagasy'!C:C)</f>
        <v>0</v>
      </c>
      <c r="AO291" s="12">
        <f>+SUMIF(NUTRIFOOD!E:E,D:D,NUTRIFOOD!C:C)</f>
        <v>0</v>
      </c>
      <c r="AP291" s="12">
        <f>+SUMIF(FERRIS!H:H,D:D,FERRIS!E:E)</f>
        <v>0</v>
      </c>
      <c r="AQ291" s="12">
        <f>+SUMIF(SEM!F:F,D:D,SEM!C:C)</f>
        <v>0</v>
      </c>
      <c r="AR291" s="12">
        <f>+SUMIF(Madatrade!F:F,D:D,Madatrade!C:C)</f>
        <v>0</v>
      </c>
      <c r="AS291" s="12">
        <f>+SUMIF('FLY TECH'!F:F,D:D,'FLY TECH'!D:D)</f>
        <v>0</v>
      </c>
      <c r="AT291" s="12">
        <f>+SUMIFS('FIRST INVESTISSEMENT'!D:D,'FIRST INVESTISSEMENT'!G:G,D:D)</f>
        <v>0</v>
      </c>
      <c r="AU291" s="164">
        <f t="shared" si="29"/>
        <v>-273850000</v>
      </c>
      <c r="AV291" s="165">
        <f t="shared" si="30"/>
        <v>-60545.182115751348</v>
      </c>
    </row>
    <row r="292" spans="1:48" hidden="1" x14ac:dyDescent="0.25">
      <c r="A292" s="11" t="str">
        <f t="shared" si="26"/>
        <v>4</v>
      </c>
      <c r="B292" s="11" t="str">
        <f t="shared" si="27"/>
        <v>46</v>
      </c>
      <c r="C292" s="11" t="str">
        <f t="shared" si="28"/>
        <v>467</v>
      </c>
      <c r="D292" s="23">
        <v>46700005</v>
      </c>
      <c r="E292" s="119" t="str">
        <f t="shared" si="31"/>
        <v>BIL28</v>
      </c>
      <c r="F292" s="24" t="s">
        <v>3343</v>
      </c>
      <c r="G292" s="12">
        <f>+SUMIF(AGRIFARM!H:H,D:D,AGRIFARM!L:L)</f>
        <v>0</v>
      </c>
      <c r="H292" s="12">
        <f>+SUMIF(AGRICORP!I:I,D:D,AGRICORP!D:D)</f>
        <v>0</v>
      </c>
      <c r="I292" s="12">
        <f>+SUMIF(SMTP!D:D,D:D,SMTP!F:F)</f>
        <v>0</v>
      </c>
      <c r="J292" s="12">
        <f>+SUMIF(AGRIVET!G:G,D:D,AGRIVET!D:D)</f>
        <v>0</v>
      </c>
      <c r="K292" s="12">
        <f>+SUMIF(AGRIVAL!G:G,D:D,AGRIVAL!D:D)</f>
        <v>0</v>
      </c>
      <c r="L292" s="12">
        <f>+SUMIF(AGRIKOBA!G:G,D:D,AGRIKOBA!D:D)</f>
        <v>0</v>
      </c>
      <c r="M292" s="12">
        <f>+SUMIF(LMOI!F:F,D:D,LMOI!C:C)</f>
        <v>0</v>
      </c>
      <c r="N292" s="12">
        <f>+SUMIF(TARTINE!G:G,D:D,TARTINE!D:D)</f>
        <v>0</v>
      </c>
      <c r="O292" s="12">
        <f>+SUMIF(IDF!F:F,D:D,IDF!C:C)</f>
        <v>0</v>
      </c>
      <c r="P292" s="12">
        <f>+SUMIF(RYA!G:G,D:D,RYA!D:D)</f>
        <v>0</v>
      </c>
      <c r="Q292" s="12">
        <f>+SUMIF('SCI NOAH'!G:G,D:D,'SCI NOAH'!D:D)</f>
        <v>0</v>
      </c>
      <c r="R292" s="12">
        <f>+SUMIF(SIM!F:F,D:D,SIM!C:C)</f>
        <v>0</v>
      </c>
      <c r="S292" s="163">
        <f>+SUMIF('First Energy'!A:A,D:D,'First Energy'!C:C)</f>
        <v>0</v>
      </c>
      <c r="T292" s="163">
        <f>+SUMIF('ID Motors'!G:G,D:D,'ID Motors'!D:D)</f>
        <v>-88247465.329999998</v>
      </c>
      <c r="U292" s="12">
        <f>+SUMIF('ID RENTAL'!G:G,D:D,'ID RENTAL'!D:D)</f>
        <v>0</v>
      </c>
      <c r="V292" s="12">
        <f>+SUMIF('MCM '!G:G,D:D,'MCM '!D:D)</f>
        <v>0</v>
      </c>
      <c r="W292" s="12">
        <f>SUMIF(AGRIMOTORS!G:G,D:D,AGRIMOTORS!D:D)</f>
        <v>0</v>
      </c>
      <c r="X292" s="12">
        <f>+SUMIF(BOVIMA!F:F,D:D,BOVIMA!C:C)</f>
        <v>0</v>
      </c>
      <c r="Y292" s="12">
        <f>+SUMIF(AGRIFEED!F:F,D:D,AGRIFEED!C:C)</f>
        <v>0</v>
      </c>
      <c r="Z292" s="12">
        <f>SUMIF(AMIP!F:F,D:D,AMIP!C:C)</f>
        <v>0</v>
      </c>
      <c r="AA292" s="12">
        <f>+SUMIF(ISF!G:G,D:D,ISF!D:D)</f>
        <v>0</v>
      </c>
      <c r="AB292" s="124">
        <f>+SUMIF(DISCOI!G:G,D:D,DISCOI!D:D)</f>
        <v>0</v>
      </c>
      <c r="AC292" s="12">
        <f>+SUMIF(MABEL!F:F,D:D,MABEL!C:C)</f>
        <v>0</v>
      </c>
      <c r="AD292" s="12">
        <f>+SUMIF(NMP!F:F,D:D,NMP!C:C)</f>
        <v>0</v>
      </c>
      <c r="AE292" s="12">
        <f>+SUMIF('AMCHO '!F:F,D:D,'AMCHO '!C:C)</f>
        <v>0</v>
      </c>
      <c r="AF292" s="12">
        <f>+SUMIF(CONFORTIS!G:G,D:D,CONFORTIS!D:D)</f>
        <v>0</v>
      </c>
      <c r="AG292" s="12">
        <f>+SUMIF('IRS IMMO'!G:G,D:D,'IRS IMMO'!D:D)</f>
        <v>0</v>
      </c>
      <c r="AH292" s="12">
        <f>+SUMIFS(AGRIVETAM!C:C,AGRIVETAM!F:F,D:D)</f>
        <v>0</v>
      </c>
      <c r="AI292" s="12">
        <f>+SUMIF(EUROPAINTS!F:F,D:D,EUROPAINTS!C:C)</f>
        <v>0</v>
      </c>
      <c r="AJ292" s="12">
        <f>+SUMIF('VET ABE'!F:F,D:D,'VET ABE'!D:D)</f>
        <v>0</v>
      </c>
      <c r="AK292" s="12">
        <f>SUMIF('VET FIA'!F:F,D:D,'VET FIA'!D:D)</f>
        <v>0</v>
      </c>
      <c r="AL292" s="12">
        <f>+SUMIF('CSS SAKAY'!F:F,D:D,'CSS SAKAY'!C:C)</f>
        <v>0</v>
      </c>
      <c r="AM292" s="12"/>
      <c r="AN292" s="12">
        <f>SUMIF('United Malagasy'!F:F,D:D,'United Malagasy'!C:C)</f>
        <v>0</v>
      </c>
      <c r="AO292" s="12">
        <f>+SUMIF(NUTRIFOOD!E:E,D:D,NUTRIFOOD!C:C)</f>
        <v>0</v>
      </c>
      <c r="AP292" s="12">
        <f>+SUMIF(FERRIS!H:H,D:D,FERRIS!E:E)</f>
        <v>0</v>
      </c>
      <c r="AQ292" s="12">
        <f>+SUMIF(SEM!F:F,D:D,SEM!C:C)</f>
        <v>0</v>
      </c>
      <c r="AR292" s="12">
        <f>+SUMIF(Madatrade!F:F,D:D,Madatrade!C:C)</f>
        <v>0</v>
      </c>
      <c r="AS292" s="12">
        <f>+SUMIF('FLY TECH'!F:F,D:D,'FLY TECH'!D:D)</f>
        <v>0</v>
      </c>
      <c r="AT292" s="12">
        <f>+SUMIFS('FIRST INVESTISSEMENT'!D:D,'FIRST INVESTISSEMENT'!G:G,D:D)</f>
        <v>0</v>
      </c>
      <c r="AU292" s="164">
        <f t="shared" si="29"/>
        <v>-88247465.329999998</v>
      </c>
      <c r="AV292" s="165">
        <f t="shared" si="30"/>
        <v>-19510.530800285931</v>
      </c>
    </row>
    <row r="293" spans="1:48" hidden="1" x14ac:dyDescent="0.25">
      <c r="A293" s="11" t="str">
        <f t="shared" si="26"/>
        <v>4</v>
      </c>
      <c r="B293" s="11" t="str">
        <f t="shared" si="27"/>
        <v>46</v>
      </c>
      <c r="C293" s="11" t="str">
        <f t="shared" si="28"/>
        <v>467</v>
      </c>
      <c r="D293" s="23">
        <v>46700010</v>
      </c>
      <c r="E293" s="119" t="str">
        <f t="shared" si="31"/>
        <v>BIL22</v>
      </c>
      <c r="F293" s="24" t="s">
        <v>9</v>
      </c>
      <c r="G293" s="12">
        <f>+SUMIF(AGRIFARM!H:H,D:D,AGRIFARM!L:L)</f>
        <v>0</v>
      </c>
      <c r="H293" s="12">
        <f>+SUMIF(AGRICORP!I:I,D:D,AGRICORP!D:D)</f>
        <v>0</v>
      </c>
      <c r="I293" s="12">
        <f>+SUMIF(SMTP!D:D,D:D,SMTP!F:F)</f>
        <v>0</v>
      </c>
      <c r="J293" s="12">
        <f>+SUMIF(AGRIVET!G:G,D:D,AGRIVET!D:D)</f>
        <v>0</v>
      </c>
      <c r="K293" s="12">
        <f>+SUMIF(AGRIVAL!G:G,D:D,AGRIVAL!D:D)</f>
        <v>0</v>
      </c>
      <c r="L293" s="12">
        <f>+SUMIF(AGRIKOBA!G:G,D:D,AGRIKOBA!D:D)</f>
        <v>0</v>
      </c>
      <c r="M293" s="12">
        <f>+SUMIF(LMOI!F:F,D:D,LMOI!C:C)</f>
        <v>0</v>
      </c>
      <c r="N293" s="12">
        <f>+SUMIF(TARTINE!G:G,D:D,TARTINE!D:D)</f>
        <v>0</v>
      </c>
      <c r="O293" s="12">
        <f>+SUMIF(IDF!F:F,D:D,IDF!C:C)</f>
        <v>0</v>
      </c>
      <c r="P293" s="12">
        <f>+SUMIF(RYA!G:G,D:D,RYA!D:D)</f>
        <v>0</v>
      </c>
      <c r="Q293" s="12">
        <f>+SUMIF('SCI NOAH'!G:G,D:D,'SCI NOAH'!D:D)</f>
        <v>0</v>
      </c>
      <c r="R293" s="12">
        <f>+SUMIF(SIM!F:F,D:D,SIM!C:C)</f>
        <v>0</v>
      </c>
      <c r="S293" s="163">
        <f>+SUMIF('First Energy'!A:A,D:D,'First Energy'!C:C)</f>
        <v>0</v>
      </c>
      <c r="T293" s="163">
        <f>+SUMIF('ID Motors'!G:G,D:D,'ID Motors'!D:D)</f>
        <v>0</v>
      </c>
      <c r="U293" s="12">
        <f>+SUMIF('ID RENTAL'!G:G,D:D,'ID RENTAL'!D:D)</f>
        <v>875616924.44000006</v>
      </c>
      <c r="V293" s="12">
        <f>+SUMIF('MCM '!G:G,D:D,'MCM '!D:D)</f>
        <v>0</v>
      </c>
      <c r="W293" s="12">
        <f>SUMIF(AGRIMOTORS!G:G,D:D,AGRIMOTORS!D:D)</f>
        <v>-520970903.56</v>
      </c>
      <c r="X293" s="12">
        <f>+SUMIF(BOVIMA!F:F,D:D,BOVIMA!C:C)</f>
        <v>0</v>
      </c>
      <c r="Y293" s="12">
        <f>+SUMIF(AGRIFEED!F:F,D:D,AGRIFEED!C:C)</f>
        <v>0</v>
      </c>
      <c r="Z293" s="12">
        <f>SUMIF(AMIP!F:F,D:D,AMIP!C:C)</f>
        <v>0</v>
      </c>
      <c r="AA293" s="12">
        <f>+SUMIF(ISF!G:G,D:D,ISF!D:D)</f>
        <v>0</v>
      </c>
      <c r="AB293" s="124">
        <f>+SUMIF(DISCOI!G:G,D:D,DISCOI!D:D)</f>
        <v>0</v>
      </c>
      <c r="AC293" s="12">
        <f>+SUMIF(MABEL!F:F,D:D,MABEL!C:C)</f>
        <v>0</v>
      </c>
      <c r="AD293" s="12">
        <f>+SUMIF(NMP!F:F,D:D,NMP!C:C)</f>
        <v>0</v>
      </c>
      <c r="AE293" s="12">
        <f>+SUMIF('AMCHO '!F:F,D:D,'AMCHO '!C:C)</f>
        <v>0</v>
      </c>
      <c r="AF293" s="12">
        <f>+SUMIF(CONFORTIS!G:G,D:D,CONFORTIS!D:D)</f>
        <v>0</v>
      </c>
      <c r="AG293" s="12">
        <f>+SUMIF('IRS IMMO'!G:G,D:D,'IRS IMMO'!D:D)</f>
        <v>0</v>
      </c>
      <c r="AH293" s="12">
        <f>+SUMIFS(AGRIVETAM!C:C,AGRIVETAM!F:F,D:D)</f>
        <v>0</v>
      </c>
      <c r="AI293" s="12">
        <f>+SUMIF(EUROPAINTS!F:F,D:D,EUROPAINTS!C:C)</f>
        <v>0</v>
      </c>
      <c r="AJ293" s="12">
        <f>+SUMIF('VET ABE'!F:F,D:D,'VET ABE'!D:D)</f>
        <v>0</v>
      </c>
      <c r="AK293" s="12">
        <f>SUMIF('VET FIA'!F:F,D:D,'VET FIA'!D:D)</f>
        <v>0</v>
      </c>
      <c r="AL293" s="12">
        <f>+SUMIF('CSS SAKAY'!F:F,D:D,'CSS SAKAY'!C:C)</f>
        <v>0</v>
      </c>
      <c r="AM293" s="12"/>
      <c r="AN293" s="12">
        <f>SUMIF('United Malagasy'!F:F,D:D,'United Malagasy'!C:C)</f>
        <v>0</v>
      </c>
      <c r="AO293" s="12">
        <f>+SUMIF(NUTRIFOOD!E:E,D:D,NUTRIFOOD!C:C)</f>
        <v>0</v>
      </c>
      <c r="AP293" s="12">
        <f>+SUMIF(FERRIS!H:H,D:D,FERRIS!E:E)</f>
        <v>0</v>
      </c>
      <c r="AQ293" s="12">
        <f>+SUMIF(SEM!F:F,D:D,SEM!C:C)</f>
        <v>0</v>
      </c>
      <c r="AR293" s="12">
        <f>+SUMIF(Madatrade!F:F,D:D,Madatrade!C:C)</f>
        <v>0</v>
      </c>
      <c r="AS293" s="12">
        <f>+SUMIF('FLY TECH'!F:F,D:D,'FLY TECH'!D:D)</f>
        <v>0</v>
      </c>
      <c r="AT293" s="12">
        <f>+SUMIFS('FIRST INVESTISSEMENT'!D:D,'FIRST INVESTISSEMENT'!G:G,D:D)</f>
        <v>0</v>
      </c>
      <c r="AU293" s="164">
        <f t="shared" si="29"/>
        <v>354646020.88000005</v>
      </c>
      <c r="AV293" s="165">
        <f t="shared" si="30"/>
        <v>78408.281616966065</v>
      </c>
    </row>
    <row r="294" spans="1:48" hidden="1" x14ac:dyDescent="0.25">
      <c r="A294" s="11" t="str">
        <f t="shared" si="26"/>
        <v>4</v>
      </c>
      <c r="B294" s="11" t="str">
        <f t="shared" si="27"/>
        <v>46</v>
      </c>
      <c r="C294" s="11" t="str">
        <f t="shared" si="28"/>
        <v>467</v>
      </c>
      <c r="D294" s="23">
        <v>46700012</v>
      </c>
      <c r="E294" s="119" t="str">
        <f t="shared" ref="E294:E325" si="32">+IF(AU294&gt;0,"BIL22","BIL28")</f>
        <v>BIL22</v>
      </c>
      <c r="F294" s="24" t="s">
        <v>145</v>
      </c>
      <c r="G294" s="12">
        <f>+SUMIF(AGRIFARM!H:H,D:D,AGRIFARM!L:L)</f>
        <v>0</v>
      </c>
      <c r="H294" s="12">
        <f>+SUMIF(AGRICORP!I:I,D:D,AGRICORP!D:D)</f>
        <v>0</v>
      </c>
      <c r="I294" s="12">
        <f>+SUMIF(SMTP!D:D,D:D,SMTP!F:F)</f>
        <v>0</v>
      </c>
      <c r="J294" s="12">
        <f>+SUMIF(AGRIVET!G:G,D:D,AGRIVET!D:D)</f>
        <v>0</v>
      </c>
      <c r="K294" s="12">
        <f>+SUMIF(AGRIVAL!G:G,D:D,AGRIVAL!D:D)</f>
        <v>0</v>
      </c>
      <c r="L294" s="12">
        <f>+SUMIF(AGRIKOBA!G:G,D:D,AGRIKOBA!D:D)</f>
        <v>0</v>
      </c>
      <c r="M294" s="12">
        <f>+SUMIF(LMOI!F:F,D:D,LMOI!C:C)</f>
        <v>0</v>
      </c>
      <c r="N294" s="12">
        <f>+SUMIF(TARTINE!G:G,D:D,TARTINE!D:D)</f>
        <v>0</v>
      </c>
      <c r="O294" s="12">
        <f>+SUMIF(IDF!F:F,D:D,IDF!C:C)</f>
        <v>0</v>
      </c>
      <c r="P294" s="12">
        <f>+SUMIF(RYA!G:G,D:D,RYA!D:D)</f>
        <v>0</v>
      </c>
      <c r="Q294" s="12">
        <f>+SUMIF('SCI NOAH'!G:G,D:D,'SCI NOAH'!D:D)</f>
        <v>0</v>
      </c>
      <c r="R294" s="12">
        <f>+SUMIF(SIM!F:F,D:D,SIM!C:C)</f>
        <v>0</v>
      </c>
      <c r="S294" s="163">
        <f>+SUMIF('First Energy'!A:A,D:D,'First Energy'!C:C)</f>
        <v>0</v>
      </c>
      <c r="T294" s="163">
        <f>+SUMIF('ID Motors'!G:G,D:D,'ID Motors'!D:D)</f>
        <v>775589278.27999997</v>
      </c>
      <c r="U294" s="12">
        <f>+SUMIF('ID RENTAL'!G:G,D:D,'ID RENTAL'!D:D)</f>
        <v>0</v>
      </c>
      <c r="V294" s="12">
        <f>+SUMIF('MCM '!G:G,D:D,'MCM '!D:D)</f>
        <v>-836994.24</v>
      </c>
      <c r="W294" s="12">
        <f>SUMIF(AGRIMOTORS!G:G,D:D,AGRIMOTORS!D:D)</f>
        <v>0</v>
      </c>
      <c r="X294" s="12">
        <f>+SUMIF(BOVIMA!F:F,D:D,BOVIMA!C:C)</f>
        <v>0</v>
      </c>
      <c r="Y294" s="12">
        <f>+SUMIF(AGRIFEED!F:F,D:D,AGRIFEED!C:C)</f>
        <v>0</v>
      </c>
      <c r="Z294" s="12">
        <f>SUMIF(AMIP!F:F,D:D,AMIP!C:C)</f>
        <v>0</v>
      </c>
      <c r="AA294" s="12">
        <f>+SUMIF(ISF!G:G,D:D,ISF!D:D)</f>
        <v>0</v>
      </c>
      <c r="AB294" s="124">
        <f>+SUMIF(DISCOI!G:G,D:D,DISCOI!D:D)</f>
        <v>0</v>
      </c>
      <c r="AC294" s="12">
        <f>+SUMIF(MABEL!F:F,D:D,MABEL!C:C)</f>
        <v>0</v>
      </c>
      <c r="AD294" s="12">
        <f>+SUMIF(NMP!F:F,D:D,NMP!C:C)</f>
        <v>0</v>
      </c>
      <c r="AE294" s="12">
        <f>+SUMIF('AMCHO '!F:F,D:D,'AMCHO '!C:C)</f>
        <v>0</v>
      </c>
      <c r="AF294" s="12">
        <f>+SUMIF(CONFORTIS!G:G,D:D,CONFORTIS!D:D)</f>
        <v>0</v>
      </c>
      <c r="AG294" s="12">
        <f>+SUMIF('IRS IMMO'!G:G,D:D,'IRS IMMO'!D:D)</f>
        <v>0</v>
      </c>
      <c r="AH294" s="12">
        <f>+SUMIFS(AGRIVETAM!C:C,AGRIVETAM!F:F,D:D)</f>
        <v>0</v>
      </c>
      <c r="AI294" s="12">
        <f>+SUMIF(EUROPAINTS!F:F,D:D,EUROPAINTS!C:C)</f>
        <v>0</v>
      </c>
      <c r="AJ294" s="12">
        <f>+SUMIF('VET ABE'!F:F,D:D,'VET ABE'!D:D)</f>
        <v>0</v>
      </c>
      <c r="AK294" s="12">
        <f>SUMIF('VET FIA'!F:F,D:D,'VET FIA'!D:D)</f>
        <v>0</v>
      </c>
      <c r="AL294" s="12">
        <f>+SUMIF('CSS SAKAY'!F:F,D:D,'CSS SAKAY'!C:C)</f>
        <v>0</v>
      </c>
      <c r="AM294" s="12"/>
      <c r="AN294" s="12">
        <f>SUMIF('United Malagasy'!F:F,D:D,'United Malagasy'!C:C)</f>
        <v>0</v>
      </c>
      <c r="AO294" s="12">
        <f>+SUMIF(NUTRIFOOD!E:E,D:D,NUTRIFOOD!C:C)</f>
        <v>0</v>
      </c>
      <c r="AP294" s="12">
        <f>+SUMIF(FERRIS!H:H,D:D,FERRIS!E:E)</f>
        <v>0</v>
      </c>
      <c r="AQ294" s="12">
        <f>+SUMIF(SEM!F:F,D:D,SEM!C:C)</f>
        <v>0</v>
      </c>
      <c r="AR294" s="12">
        <f>+SUMIF(Madatrade!F:F,D:D,Madatrade!C:C)</f>
        <v>0</v>
      </c>
      <c r="AS294" s="12">
        <f>+SUMIF('FLY TECH'!F:F,D:D,'FLY TECH'!D:D)</f>
        <v>0</v>
      </c>
      <c r="AT294" s="12">
        <f>+SUMIFS('FIRST INVESTISSEMENT'!D:D,'FIRST INVESTISSEMENT'!G:G,D:D)</f>
        <v>0</v>
      </c>
      <c r="AU294" s="164">
        <f t="shared" si="29"/>
        <v>774752284.03999996</v>
      </c>
      <c r="AV294" s="165">
        <f t="shared" si="30"/>
        <v>171289.09305019578</v>
      </c>
    </row>
    <row r="295" spans="1:48" hidden="1" x14ac:dyDescent="0.25">
      <c r="A295" s="11" t="str">
        <f t="shared" si="26"/>
        <v>4</v>
      </c>
      <c r="B295" s="11" t="str">
        <f t="shared" si="27"/>
        <v>46</v>
      </c>
      <c r="C295" s="11" t="str">
        <f t="shared" si="28"/>
        <v>467</v>
      </c>
      <c r="D295" s="23">
        <v>46700020</v>
      </c>
      <c r="E295" s="119" t="str">
        <f t="shared" si="32"/>
        <v>BIL28</v>
      </c>
      <c r="F295" s="24" t="s">
        <v>17</v>
      </c>
      <c r="G295" s="12">
        <f>+SUMIF(AGRIFARM!H:H,D:D,AGRIFARM!L:L)</f>
        <v>0</v>
      </c>
      <c r="H295" s="12">
        <f>+SUMIF(AGRICORP!I:I,D:D,AGRICORP!D:D)</f>
        <v>0</v>
      </c>
      <c r="I295" s="12">
        <f>+SUMIF(SMTP!D:D,D:D,SMTP!F:F)</f>
        <v>0</v>
      </c>
      <c r="J295" s="12">
        <f>+SUMIF(AGRIVET!G:G,D:D,AGRIVET!D:D)</f>
        <v>0</v>
      </c>
      <c r="K295" s="12">
        <f>+SUMIF(AGRIVAL!G:G,D:D,AGRIVAL!D:D)</f>
        <v>0</v>
      </c>
      <c r="L295" s="12">
        <f>+SUMIF(AGRIKOBA!G:G,D:D,AGRIKOBA!D:D)</f>
        <v>0</v>
      </c>
      <c r="M295" s="12">
        <f>+SUMIF(LMOI!F:F,D:D,LMOI!C:C)</f>
        <v>0</v>
      </c>
      <c r="N295" s="12">
        <f>+SUMIF(TARTINE!G:G,D:D,TARTINE!D:D)</f>
        <v>0</v>
      </c>
      <c r="O295" s="12">
        <f>+SUMIF(IDF!F:F,D:D,IDF!C:C)</f>
        <v>0</v>
      </c>
      <c r="P295" s="12">
        <f>+SUMIF(RYA!G:G,D:D,RYA!D:D)</f>
        <v>0</v>
      </c>
      <c r="Q295" s="12">
        <f>+SUMIF('SCI NOAH'!G:G,D:D,'SCI NOAH'!D:D)</f>
        <v>0</v>
      </c>
      <c r="R295" s="12">
        <f>+SUMIF(SIM!F:F,D:D,SIM!C:C)</f>
        <v>0</v>
      </c>
      <c r="S295" s="163">
        <f>+SUMIF('First Energy'!A:A,D:D,'First Energy'!C:C)</f>
        <v>0</v>
      </c>
      <c r="T295" s="163">
        <f>+SUMIF('ID Motors'!G:G,D:D,'ID Motors'!D:D)</f>
        <v>0</v>
      </c>
      <c r="U295" s="12">
        <f>+SUMIF('ID RENTAL'!G:G,D:D,'ID RENTAL'!D:D)</f>
        <v>0</v>
      </c>
      <c r="V295" s="12">
        <f>+SUMIF('MCM '!G:G,D:D,'MCM '!D:D)</f>
        <v>0</v>
      </c>
      <c r="W295" s="12">
        <f>SUMIF(AGRIMOTORS!G:G,D:D,AGRIMOTORS!D:D)</f>
        <v>-36151236.590000004</v>
      </c>
      <c r="X295" s="12">
        <f>+SUMIF(BOVIMA!F:F,D:D,BOVIMA!C:C)</f>
        <v>0</v>
      </c>
      <c r="Y295" s="12">
        <f>+SUMIF(AGRIFEED!F:F,D:D,AGRIFEED!C:C)</f>
        <v>0</v>
      </c>
      <c r="Z295" s="12">
        <f>SUMIF(AMIP!F:F,D:D,AMIP!C:C)</f>
        <v>0</v>
      </c>
      <c r="AA295" s="12">
        <f>+SUMIF(ISF!G:G,D:D,ISF!D:D)</f>
        <v>0</v>
      </c>
      <c r="AB295" s="124">
        <f>+SUMIF(DISCOI!G:G,D:D,DISCOI!D:D)</f>
        <v>0</v>
      </c>
      <c r="AC295" s="12">
        <f>+SUMIF(MABEL!F:F,D:D,MABEL!C:C)</f>
        <v>0</v>
      </c>
      <c r="AD295" s="12">
        <f>+SUMIF(NMP!F:F,D:D,NMP!C:C)</f>
        <v>0</v>
      </c>
      <c r="AE295" s="12">
        <f>+SUMIF('AMCHO '!F:F,D:D,'AMCHO '!C:C)</f>
        <v>0</v>
      </c>
      <c r="AF295" s="12">
        <f>+SUMIF(CONFORTIS!G:G,D:D,CONFORTIS!D:D)</f>
        <v>0</v>
      </c>
      <c r="AG295" s="12">
        <f>+SUMIF('IRS IMMO'!G:G,D:D,'IRS IMMO'!D:D)</f>
        <v>0</v>
      </c>
      <c r="AH295" s="12">
        <f>+SUMIFS(AGRIVETAM!C:C,AGRIVETAM!F:F,D:D)</f>
        <v>0</v>
      </c>
      <c r="AI295" s="12">
        <f>+SUMIF(EUROPAINTS!F:F,D:D,EUROPAINTS!C:C)</f>
        <v>0</v>
      </c>
      <c r="AJ295" s="12">
        <f>+SUMIF('VET ABE'!F:F,D:D,'VET ABE'!D:D)</f>
        <v>0</v>
      </c>
      <c r="AK295" s="12">
        <f>SUMIF('VET FIA'!F:F,D:D,'VET FIA'!D:D)</f>
        <v>0</v>
      </c>
      <c r="AL295" s="12">
        <f>+SUMIF('CSS SAKAY'!F:F,D:D,'CSS SAKAY'!C:C)</f>
        <v>0</v>
      </c>
      <c r="AM295" s="12"/>
      <c r="AN295" s="12">
        <f>SUMIF('United Malagasy'!F:F,D:D,'United Malagasy'!C:C)</f>
        <v>0</v>
      </c>
      <c r="AO295" s="12">
        <f>+SUMIF(NUTRIFOOD!E:E,D:D,NUTRIFOOD!C:C)</f>
        <v>0</v>
      </c>
      <c r="AP295" s="12">
        <f>+SUMIF(FERRIS!H:H,D:D,FERRIS!E:E)</f>
        <v>0</v>
      </c>
      <c r="AQ295" s="12">
        <f>+SUMIF(SEM!F:F,D:D,SEM!C:C)</f>
        <v>0</v>
      </c>
      <c r="AR295" s="12">
        <f>+SUMIF(Madatrade!F:F,D:D,Madatrade!C:C)</f>
        <v>0</v>
      </c>
      <c r="AS295" s="12">
        <f>+SUMIF('FLY TECH'!F:F,D:D,'FLY TECH'!D:D)</f>
        <v>0</v>
      </c>
      <c r="AT295" s="12">
        <f>+SUMIFS('FIRST INVESTISSEMENT'!D:D,'FIRST INVESTISSEMENT'!G:G,D:D)</f>
        <v>0</v>
      </c>
      <c r="AU295" s="164">
        <f t="shared" si="29"/>
        <v>-36151236.590000004</v>
      </c>
      <c r="AV295" s="165">
        <f t="shared" si="30"/>
        <v>-7992.6353954762235</v>
      </c>
    </row>
    <row r="296" spans="1:48" hidden="1" x14ac:dyDescent="0.25">
      <c r="A296" s="11" t="str">
        <f t="shared" si="26"/>
        <v>4</v>
      </c>
      <c r="B296" s="11" t="str">
        <f t="shared" si="27"/>
        <v>46</v>
      </c>
      <c r="C296" s="11" t="str">
        <f t="shared" si="28"/>
        <v>467</v>
      </c>
      <c r="D296" s="23">
        <v>46700040</v>
      </c>
      <c r="E296" s="119" t="str">
        <f t="shared" si="32"/>
        <v>BIL28</v>
      </c>
      <c r="F296" s="24" t="s">
        <v>20</v>
      </c>
      <c r="G296" s="12">
        <f>+SUMIF(AGRIFARM!H:H,D:D,AGRIFARM!L:L)</f>
        <v>0</v>
      </c>
      <c r="H296" s="12">
        <f>+SUMIF(AGRICORP!I:I,D:D,AGRICORP!D:D)</f>
        <v>0</v>
      </c>
      <c r="I296" s="12">
        <f>+SUMIF(SMTP!D:D,D:D,SMTP!F:F)</f>
        <v>0</v>
      </c>
      <c r="J296" s="12">
        <f>+SUMIF(AGRIVET!G:G,D:D,AGRIVET!D:D)</f>
        <v>0</v>
      </c>
      <c r="K296" s="12">
        <f>+SUMIF(AGRIVAL!G:G,D:D,AGRIVAL!D:D)</f>
        <v>0</v>
      </c>
      <c r="L296" s="12">
        <f>+SUMIF(AGRIKOBA!G:G,D:D,AGRIKOBA!D:D)</f>
        <v>0</v>
      </c>
      <c r="M296" s="12">
        <f>+SUMIF(LMOI!F:F,D:D,LMOI!C:C)</f>
        <v>0</v>
      </c>
      <c r="N296" s="12">
        <f>+SUMIF(TARTINE!G:G,D:D,TARTINE!D:D)</f>
        <v>0</v>
      </c>
      <c r="O296" s="12">
        <f>+SUMIF(IDF!F:F,D:D,IDF!C:C)</f>
        <v>0</v>
      </c>
      <c r="P296" s="12">
        <f>+SUMIF(RYA!G:G,D:D,RYA!D:D)</f>
        <v>0</v>
      </c>
      <c r="Q296" s="12">
        <f>+SUMIF('SCI NOAH'!G:G,D:D,'SCI NOAH'!D:D)</f>
        <v>0</v>
      </c>
      <c r="R296" s="12">
        <f>+SUMIF(SIM!F:F,D:D,SIM!C:C)</f>
        <v>0</v>
      </c>
      <c r="S296" s="163">
        <f>+SUMIF('First Energy'!A:A,D:D,'First Energy'!C:C)</f>
        <v>0</v>
      </c>
      <c r="T296" s="163">
        <f>+SUMIF('ID Motors'!G:G,D:D,'ID Motors'!D:D)</f>
        <v>0</v>
      </c>
      <c r="U296" s="12">
        <f>+SUMIF('ID RENTAL'!G:G,D:D,'ID RENTAL'!D:D)</f>
        <v>0</v>
      </c>
      <c r="V296" s="12">
        <f>+SUMIF('MCM '!G:G,D:D,'MCM '!D:D)</f>
        <v>0</v>
      </c>
      <c r="W296" s="12">
        <f>SUMIF(AGRIMOTORS!G:G,D:D,AGRIMOTORS!D:D)</f>
        <v>-44508</v>
      </c>
      <c r="X296" s="12">
        <f>+SUMIF(BOVIMA!F:F,D:D,BOVIMA!C:C)</f>
        <v>0</v>
      </c>
      <c r="Y296" s="12">
        <f>+SUMIF(AGRIFEED!F:F,D:D,AGRIFEED!C:C)</f>
        <v>0</v>
      </c>
      <c r="Z296" s="12">
        <f>SUMIF(AMIP!F:F,D:D,AMIP!C:C)</f>
        <v>0</v>
      </c>
      <c r="AA296" s="12">
        <f>+SUMIF(ISF!G:G,D:D,ISF!D:D)</f>
        <v>0</v>
      </c>
      <c r="AB296" s="124">
        <f>+SUMIF(DISCOI!G:G,D:D,DISCOI!D:D)</f>
        <v>0</v>
      </c>
      <c r="AC296" s="12">
        <f>+SUMIF(MABEL!F:F,D:D,MABEL!C:C)</f>
        <v>0</v>
      </c>
      <c r="AD296" s="12">
        <f>+SUMIF(NMP!F:F,D:D,NMP!C:C)</f>
        <v>0</v>
      </c>
      <c r="AE296" s="12">
        <f>+SUMIF('AMCHO '!F:F,D:D,'AMCHO '!C:C)</f>
        <v>0</v>
      </c>
      <c r="AF296" s="12">
        <f>+SUMIF(CONFORTIS!G:G,D:D,CONFORTIS!D:D)</f>
        <v>0</v>
      </c>
      <c r="AG296" s="12">
        <f>+SUMIF('IRS IMMO'!G:G,D:D,'IRS IMMO'!D:D)</f>
        <v>0</v>
      </c>
      <c r="AH296" s="12">
        <f>+SUMIFS(AGRIVETAM!C:C,AGRIVETAM!F:F,D:D)</f>
        <v>0</v>
      </c>
      <c r="AI296" s="12">
        <f>+SUMIF(EUROPAINTS!F:F,D:D,EUROPAINTS!C:C)</f>
        <v>0</v>
      </c>
      <c r="AJ296" s="12">
        <f>+SUMIF('VET ABE'!F:F,D:D,'VET ABE'!D:D)</f>
        <v>0</v>
      </c>
      <c r="AK296" s="12">
        <f>SUMIF('VET FIA'!F:F,D:D,'VET FIA'!D:D)</f>
        <v>0</v>
      </c>
      <c r="AL296" s="12">
        <f>+SUMIF('CSS SAKAY'!F:F,D:D,'CSS SAKAY'!C:C)</f>
        <v>0</v>
      </c>
      <c r="AM296" s="12"/>
      <c r="AN296" s="12">
        <f>SUMIF('United Malagasy'!F:F,D:D,'United Malagasy'!C:C)</f>
        <v>0</v>
      </c>
      <c r="AO296" s="12">
        <f>+SUMIF(NUTRIFOOD!E:E,D:D,NUTRIFOOD!C:C)</f>
        <v>0</v>
      </c>
      <c r="AP296" s="12">
        <f>+SUMIF(FERRIS!H:H,D:D,FERRIS!E:E)</f>
        <v>0</v>
      </c>
      <c r="AQ296" s="12">
        <f>+SUMIF(SEM!F:F,D:D,SEM!C:C)</f>
        <v>0</v>
      </c>
      <c r="AR296" s="12">
        <f>+SUMIF(Madatrade!F:F,D:D,Madatrade!C:C)</f>
        <v>0</v>
      </c>
      <c r="AS296" s="12">
        <f>+SUMIF('FLY TECH'!F:F,D:D,'FLY TECH'!D:D)</f>
        <v>0</v>
      </c>
      <c r="AT296" s="12">
        <f>+SUMIFS('FIRST INVESTISSEMENT'!D:D,'FIRST INVESTISSEMENT'!G:G,D:D)</f>
        <v>0</v>
      </c>
      <c r="AU296" s="164">
        <f t="shared" si="29"/>
        <v>-44508</v>
      </c>
      <c r="AV296" s="165">
        <f t="shared" si="30"/>
        <v>-9.8402226240929735</v>
      </c>
    </row>
    <row r="297" spans="1:48" hidden="1" x14ac:dyDescent="0.25">
      <c r="A297" s="11" t="str">
        <f t="shared" si="26"/>
        <v>4</v>
      </c>
      <c r="B297" s="11" t="str">
        <f t="shared" si="27"/>
        <v>46</v>
      </c>
      <c r="C297" s="11" t="str">
        <f t="shared" si="28"/>
        <v>467</v>
      </c>
      <c r="D297" s="23">
        <v>46700050</v>
      </c>
      <c r="E297" s="119" t="str">
        <f t="shared" si="32"/>
        <v>BIL22</v>
      </c>
      <c r="F297" s="24" t="s">
        <v>1</v>
      </c>
      <c r="G297" s="12">
        <f>+SUMIF(AGRIFARM!H:H,D:D,AGRIFARM!L:L)</f>
        <v>0</v>
      </c>
      <c r="H297" s="12">
        <f>+SUMIF(AGRICORP!I:I,D:D,AGRICORP!D:D)</f>
        <v>0</v>
      </c>
      <c r="I297" s="12">
        <f>+SUMIF(SMTP!D:D,D:D,SMTP!F:F)</f>
        <v>0</v>
      </c>
      <c r="J297" s="12">
        <f>+SUMIF(AGRIVET!G:G,D:D,AGRIVET!D:D)</f>
        <v>0</v>
      </c>
      <c r="K297" s="12">
        <f>+SUMIF(AGRIVAL!G:G,D:D,AGRIVAL!D:D)</f>
        <v>0</v>
      </c>
      <c r="L297" s="12">
        <f>+SUMIF(AGRIKOBA!G:G,D:D,AGRIKOBA!D:D)</f>
        <v>0</v>
      </c>
      <c r="M297" s="12">
        <f>+SUMIF(LMOI!F:F,D:D,LMOI!C:C)</f>
        <v>0</v>
      </c>
      <c r="N297" s="12">
        <f>+SUMIF(TARTINE!G:G,D:D,TARTINE!D:D)</f>
        <v>0</v>
      </c>
      <c r="O297" s="12">
        <f>+SUMIF(IDF!F:F,D:D,IDF!C:C)</f>
        <v>0</v>
      </c>
      <c r="P297" s="12">
        <f>+SUMIF(RYA!G:G,D:D,RYA!D:D)</f>
        <v>0</v>
      </c>
      <c r="Q297" s="12">
        <f>+SUMIF('SCI NOAH'!G:G,D:D,'SCI NOAH'!D:D)</f>
        <v>0</v>
      </c>
      <c r="R297" s="12">
        <f>+SUMIF(SIM!F:F,D:D,SIM!C:C)</f>
        <v>0</v>
      </c>
      <c r="S297" s="163">
        <f>+SUMIF('First Energy'!A:A,D:D,'First Energy'!C:C)</f>
        <v>0</v>
      </c>
      <c r="T297" s="163">
        <f>+SUMIF('ID Motors'!G:G,D:D,'ID Motors'!D:D)</f>
        <v>0</v>
      </c>
      <c r="U297" s="12">
        <f>+SUMIF('ID RENTAL'!G:G,D:D,'ID RENTAL'!D:D)</f>
        <v>0</v>
      </c>
      <c r="V297" s="12">
        <f>+SUMIF('MCM '!G:G,D:D,'MCM '!D:D)</f>
        <v>0</v>
      </c>
      <c r="W297" s="12">
        <f>SUMIF(AGRIMOTORS!G:G,D:D,AGRIMOTORS!D:D)</f>
        <v>9730000</v>
      </c>
      <c r="X297" s="12">
        <f>+SUMIF(BOVIMA!F:F,D:D,BOVIMA!C:C)</f>
        <v>0</v>
      </c>
      <c r="Y297" s="12">
        <f>+SUMIF(AGRIFEED!F:F,D:D,AGRIFEED!C:C)</f>
        <v>0</v>
      </c>
      <c r="Z297" s="12">
        <f>SUMIF(AMIP!F:F,D:D,AMIP!C:C)</f>
        <v>0</v>
      </c>
      <c r="AA297" s="12">
        <f>+SUMIF(ISF!G:G,D:D,ISF!D:D)</f>
        <v>0</v>
      </c>
      <c r="AB297" s="124">
        <f>+SUMIF(DISCOI!G:G,D:D,DISCOI!D:D)</f>
        <v>0</v>
      </c>
      <c r="AC297" s="12">
        <f>+SUMIF(MABEL!F:F,D:D,MABEL!C:C)</f>
        <v>0</v>
      </c>
      <c r="AD297" s="12">
        <f>+SUMIF(NMP!F:F,D:D,NMP!C:C)</f>
        <v>0</v>
      </c>
      <c r="AE297" s="12">
        <f>+SUMIF('AMCHO '!F:F,D:D,'AMCHO '!C:C)</f>
        <v>0</v>
      </c>
      <c r="AF297" s="12">
        <f>+SUMIF(CONFORTIS!G:G,D:D,CONFORTIS!D:D)</f>
        <v>0</v>
      </c>
      <c r="AG297" s="12">
        <f>+SUMIF('IRS IMMO'!G:G,D:D,'IRS IMMO'!D:D)</f>
        <v>0</v>
      </c>
      <c r="AH297" s="12">
        <f>+SUMIFS(AGRIVETAM!C:C,AGRIVETAM!F:F,D:D)</f>
        <v>0</v>
      </c>
      <c r="AI297" s="12">
        <f>+SUMIF(EUROPAINTS!F:F,D:D,EUROPAINTS!C:C)</f>
        <v>0</v>
      </c>
      <c r="AJ297" s="12">
        <f>+SUMIF('VET ABE'!F:F,D:D,'VET ABE'!D:D)</f>
        <v>0</v>
      </c>
      <c r="AK297" s="12">
        <f>SUMIF('VET FIA'!F:F,D:D,'VET FIA'!D:D)</f>
        <v>0</v>
      </c>
      <c r="AL297" s="12">
        <f>+SUMIF('CSS SAKAY'!F:F,D:D,'CSS SAKAY'!C:C)</f>
        <v>0</v>
      </c>
      <c r="AM297" s="12"/>
      <c r="AN297" s="12">
        <f>SUMIF('United Malagasy'!F:F,D:D,'United Malagasy'!C:C)</f>
        <v>0</v>
      </c>
      <c r="AO297" s="12">
        <f>+SUMIF(NUTRIFOOD!E:E,D:D,NUTRIFOOD!C:C)</f>
        <v>0</v>
      </c>
      <c r="AP297" s="12">
        <f>+SUMIF(FERRIS!H:H,D:D,FERRIS!E:E)</f>
        <v>0</v>
      </c>
      <c r="AQ297" s="12">
        <f>+SUMIF(SEM!F:F,D:D,SEM!C:C)</f>
        <v>0</v>
      </c>
      <c r="AR297" s="12">
        <f>+SUMIF(Madatrade!F:F,D:D,Madatrade!C:C)</f>
        <v>0</v>
      </c>
      <c r="AS297" s="12">
        <f>+SUMIF('FLY TECH'!F:F,D:D,'FLY TECH'!D:D)</f>
        <v>0</v>
      </c>
      <c r="AT297" s="12">
        <f>+SUMIFS('FIRST INVESTISSEMENT'!D:D,'FIRST INVESTISSEMENT'!G:G,D:D)</f>
        <v>0</v>
      </c>
      <c r="AU297" s="164">
        <f t="shared" si="29"/>
        <v>9730000</v>
      </c>
      <c r="AV297" s="165">
        <f t="shared" si="30"/>
        <v>2151.1945298019373</v>
      </c>
    </row>
    <row r="298" spans="1:48" hidden="1" x14ac:dyDescent="0.25">
      <c r="A298" s="11" t="str">
        <f t="shared" si="26"/>
        <v>4</v>
      </c>
      <c r="B298" s="11" t="str">
        <f t="shared" si="27"/>
        <v>46</v>
      </c>
      <c r="C298" s="11" t="str">
        <f t="shared" si="28"/>
        <v>467</v>
      </c>
      <c r="D298" s="23">
        <v>46700060</v>
      </c>
      <c r="E298" s="119" t="str">
        <f t="shared" si="32"/>
        <v>BIL22</v>
      </c>
      <c r="F298" s="24" t="s">
        <v>148</v>
      </c>
      <c r="G298" s="12">
        <f>+SUMIF(AGRIFARM!H:H,D:D,AGRIFARM!L:L)</f>
        <v>0</v>
      </c>
      <c r="H298" s="12">
        <f>+SUMIF(AGRICORP!I:I,D:D,AGRICORP!D:D)</f>
        <v>0</v>
      </c>
      <c r="I298" s="12">
        <f>+SUMIF(SMTP!D:D,D:D,SMTP!F:F)</f>
        <v>0</v>
      </c>
      <c r="J298" s="12">
        <f>+SUMIF(AGRIVET!G:G,D:D,AGRIVET!D:D)</f>
        <v>0</v>
      </c>
      <c r="K298" s="12">
        <f>+SUMIF(AGRIVAL!G:G,D:D,AGRIVAL!D:D)</f>
        <v>0</v>
      </c>
      <c r="L298" s="12">
        <f>+SUMIF(AGRIKOBA!G:G,D:D,AGRIKOBA!D:D)</f>
        <v>0</v>
      </c>
      <c r="M298" s="12">
        <f>+SUMIF(LMOI!F:F,D:D,LMOI!C:C)</f>
        <v>0</v>
      </c>
      <c r="N298" s="12">
        <f>+SUMIF(TARTINE!G:G,D:D,TARTINE!D:D)</f>
        <v>0</v>
      </c>
      <c r="O298" s="12">
        <f>+SUMIF(IDF!F:F,D:D,IDF!C:C)</f>
        <v>0</v>
      </c>
      <c r="P298" s="12">
        <f>+SUMIF(RYA!G:G,D:D,RYA!D:D)</f>
        <v>0</v>
      </c>
      <c r="Q298" s="12">
        <f>+SUMIF('SCI NOAH'!G:G,D:D,'SCI NOAH'!D:D)</f>
        <v>0</v>
      </c>
      <c r="R298" s="12">
        <f>+SUMIF(SIM!F:F,D:D,SIM!C:C)</f>
        <v>0</v>
      </c>
      <c r="S298" s="163">
        <f>+SUMIF('First Energy'!A:A,D:D,'First Energy'!C:C)</f>
        <v>0</v>
      </c>
      <c r="T298" s="163">
        <f>+SUMIF('ID Motors'!G:G,D:D,'ID Motors'!D:D)</f>
        <v>0</v>
      </c>
      <c r="U298" s="12">
        <f>+SUMIF('ID RENTAL'!G:G,D:D,'ID RENTAL'!D:D)</f>
        <v>0</v>
      </c>
      <c r="V298" s="12">
        <f>+SUMIF('MCM '!G:G,D:D,'MCM '!D:D)</f>
        <v>0</v>
      </c>
      <c r="W298" s="12">
        <f>SUMIF(AGRIMOTORS!G:G,D:D,AGRIMOTORS!D:D)</f>
        <v>49891000</v>
      </c>
      <c r="X298" s="12">
        <f>+SUMIF(BOVIMA!F:F,D:D,BOVIMA!C:C)</f>
        <v>0</v>
      </c>
      <c r="Y298" s="12">
        <f>+SUMIF(AGRIFEED!F:F,D:D,AGRIFEED!C:C)</f>
        <v>0</v>
      </c>
      <c r="Z298" s="12">
        <f>SUMIF(AMIP!F:F,D:D,AMIP!C:C)</f>
        <v>0</v>
      </c>
      <c r="AA298" s="12">
        <f>+SUMIF(ISF!G:G,D:D,ISF!D:D)</f>
        <v>0</v>
      </c>
      <c r="AB298" s="124">
        <f>+SUMIF(DISCOI!G:G,D:D,DISCOI!D:D)</f>
        <v>0</v>
      </c>
      <c r="AC298" s="12">
        <f>+SUMIF(MABEL!F:F,D:D,MABEL!C:C)</f>
        <v>0</v>
      </c>
      <c r="AD298" s="12">
        <f>+SUMIF(NMP!F:F,D:D,NMP!C:C)</f>
        <v>0</v>
      </c>
      <c r="AE298" s="12">
        <f>+SUMIF('AMCHO '!F:F,D:D,'AMCHO '!C:C)</f>
        <v>0</v>
      </c>
      <c r="AF298" s="12">
        <f>+SUMIF(CONFORTIS!G:G,D:D,CONFORTIS!D:D)</f>
        <v>0</v>
      </c>
      <c r="AG298" s="12">
        <f>+SUMIF('IRS IMMO'!G:G,D:D,'IRS IMMO'!D:D)</f>
        <v>0</v>
      </c>
      <c r="AH298" s="12">
        <f>+SUMIFS(AGRIVETAM!C:C,AGRIVETAM!F:F,D:D)</f>
        <v>0</v>
      </c>
      <c r="AI298" s="12">
        <f>+SUMIF(EUROPAINTS!F:F,D:D,EUROPAINTS!C:C)</f>
        <v>0</v>
      </c>
      <c r="AJ298" s="12">
        <f>+SUMIF('VET ABE'!F:F,D:D,'VET ABE'!D:D)</f>
        <v>0</v>
      </c>
      <c r="AK298" s="12">
        <f>SUMIF('VET FIA'!F:F,D:D,'VET FIA'!D:D)</f>
        <v>0</v>
      </c>
      <c r="AL298" s="12">
        <f>+SUMIF('CSS SAKAY'!F:F,D:D,'CSS SAKAY'!C:C)</f>
        <v>0</v>
      </c>
      <c r="AM298" s="12"/>
      <c r="AN298" s="12">
        <f>SUMIF('United Malagasy'!F:F,D:D,'United Malagasy'!C:C)</f>
        <v>0</v>
      </c>
      <c r="AO298" s="12">
        <f>+SUMIF(NUTRIFOOD!E:E,D:D,NUTRIFOOD!C:C)</f>
        <v>0</v>
      </c>
      <c r="AP298" s="12">
        <f>+SUMIF(FERRIS!H:H,D:D,FERRIS!E:E)</f>
        <v>0</v>
      </c>
      <c r="AQ298" s="12">
        <f>+SUMIF(SEM!F:F,D:D,SEM!C:C)</f>
        <v>0</v>
      </c>
      <c r="AR298" s="12">
        <f>+SUMIF(Madatrade!F:F,D:D,Madatrade!C:C)</f>
        <v>0</v>
      </c>
      <c r="AS298" s="12">
        <f>+SUMIF('FLY TECH'!F:F,D:D,'FLY TECH'!D:D)</f>
        <v>0</v>
      </c>
      <c r="AT298" s="12">
        <f>+SUMIFS('FIRST INVESTISSEMENT'!D:D,'FIRST INVESTISSEMENT'!G:G,D:D)</f>
        <v>0</v>
      </c>
      <c r="AU298" s="164">
        <f t="shared" si="29"/>
        <v>49891000</v>
      </c>
      <c r="AV298" s="165">
        <f t="shared" si="30"/>
        <v>11030.343914321527</v>
      </c>
    </row>
    <row r="299" spans="1:48" hidden="1" x14ac:dyDescent="0.25">
      <c r="A299" s="11" t="str">
        <f t="shared" si="26"/>
        <v>4</v>
      </c>
      <c r="B299" s="11" t="str">
        <f t="shared" si="27"/>
        <v>46</v>
      </c>
      <c r="C299" s="11" t="str">
        <f t="shared" si="28"/>
        <v>467</v>
      </c>
      <c r="D299" s="23">
        <v>46700070</v>
      </c>
      <c r="E299" s="119" t="str">
        <f t="shared" si="32"/>
        <v>BIL22</v>
      </c>
      <c r="F299" s="24" t="s">
        <v>22</v>
      </c>
      <c r="G299" s="12">
        <f>+SUMIF(AGRIFARM!H:H,D:D,AGRIFARM!L:L)</f>
        <v>0</v>
      </c>
      <c r="H299" s="12">
        <f>+SUMIF(AGRICORP!I:I,D:D,AGRICORP!D:D)</f>
        <v>0</v>
      </c>
      <c r="I299" s="12">
        <f>+SUMIF(SMTP!D:D,D:D,SMTP!F:F)</f>
        <v>0</v>
      </c>
      <c r="J299" s="12">
        <f>+SUMIF(AGRIVET!G:G,D:D,AGRIVET!D:D)</f>
        <v>0</v>
      </c>
      <c r="K299" s="12">
        <f>+SUMIF(AGRIVAL!G:G,D:D,AGRIVAL!D:D)</f>
        <v>0</v>
      </c>
      <c r="L299" s="12">
        <f>+SUMIF(AGRIKOBA!G:G,D:D,AGRIKOBA!D:D)</f>
        <v>0</v>
      </c>
      <c r="M299" s="12">
        <f>+SUMIF(LMOI!F:F,D:D,LMOI!C:C)</f>
        <v>0</v>
      </c>
      <c r="N299" s="12">
        <f>+SUMIF(TARTINE!G:G,D:D,TARTINE!D:D)</f>
        <v>0</v>
      </c>
      <c r="O299" s="12">
        <f>+SUMIF(IDF!F:F,D:D,IDF!C:C)</f>
        <v>0</v>
      </c>
      <c r="P299" s="12">
        <f>+SUMIF(RYA!G:G,D:D,RYA!D:D)</f>
        <v>0</v>
      </c>
      <c r="Q299" s="12">
        <f>+SUMIF('SCI NOAH'!G:G,D:D,'SCI NOAH'!D:D)</f>
        <v>0</v>
      </c>
      <c r="R299" s="12">
        <f>+SUMIF(SIM!F:F,D:D,SIM!C:C)</f>
        <v>0</v>
      </c>
      <c r="S299" s="163">
        <f>+SUMIF('First Energy'!A:A,D:D,'First Energy'!C:C)</f>
        <v>0</v>
      </c>
      <c r="T299" s="163">
        <f>+SUMIF('ID Motors'!G:G,D:D,'ID Motors'!D:D)</f>
        <v>0</v>
      </c>
      <c r="U299" s="12">
        <f>+SUMIF('ID RENTAL'!G:G,D:D,'ID RENTAL'!D:D)</f>
        <v>0</v>
      </c>
      <c r="V299" s="12">
        <f>+SUMIF('MCM '!G:G,D:D,'MCM '!D:D)</f>
        <v>0</v>
      </c>
      <c r="W299" s="12">
        <f>SUMIF(AGRIMOTORS!G:G,D:D,AGRIMOTORS!D:D)</f>
        <v>21554743</v>
      </c>
      <c r="X299" s="12">
        <f>+SUMIF(BOVIMA!F:F,D:D,BOVIMA!C:C)</f>
        <v>0</v>
      </c>
      <c r="Y299" s="12">
        <f>+SUMIF(AGRIFEED!F:F,D:D,AGRIFEED!C:C)</f>
        <v>0</v>
      </c>
      <c r="Z299" s="12">
        <f>SUMIF(AMIP!F:F,D:D,AMIP!C:C)</f>
        <v>0</v>
      </c>
      <c r="AA299" s="12">
        <f>+SUMIF(ISF!G:G,D:D,ISF!D:D)</f>
        <v>0</v>
      </c>
      <c r="AB299" s="124">
        <f>+SUMIF(DISCOI!G:G,D:D,DISCOI!D:D)</f>
        <v>0</v>
      </c>
      <c r="AC299" s="12">
        <f>+SUMIF(MABEL!F:F,D:D,MABEL!C:C)</f>
        <v>0</v>
      </c>
      <c r="AD299" s="12">
        <f>+SUMIF(NMP!F:F,D:D,NMP!C:C)</f>
        <v>0</v>
      </c>
      <c r="AE299" s="12">
        <f>+SUMIF('AMCHO '!F:F,D:D,'AMCHO '!C:C)</f>
        <v>0</v>
      </c>
      <c r="AF299" s="12">
        <f>+SUMIF(CONFORTIS!G:G,D:D,CONFORTIS!D:D)</f>
        <v>0</v>
      </c>
      <c r="AG299" s="12">
        <f>+SUMIF('IRS IMMO'!G:G,D:D,'IRS IMMO'!D:D)</f>
        <v>0</v>
      </c>
      <c r="AH299" s="12">
        <f>+SUMIFS(AGRIVETAM!C:C,AGRIVETAM!F:F,D:D)</f>
        <v>0</v>
      </c>
      <c r="AI299" s="12">
        <f>+SUMIF(EUROPAINTS!F:F,D:D,EUROPAINTS!C:C)</f>
        <v>0</v>
      </c>
      <c r="AJ299" s="12">
        <f>+SUMIF('VET ABE'!F:F,D:D,'VET ABE'!D:D)</f>
        <v>0</v>
      </c>
      <c r="AK299" s="12">
        <f>SUMIF('VET FIA'!F:F,D:D,'VET FIA'!D:D)</f>
        <v>0</v>
      </c>
      <c r="AL299" s="12">
        <f>+SUMIF('CSS SAKAY'!F:F,D:D,'CSS SAKAY'!C:C)</f>
        <v>0</v>
      </c>
      <c r="AM299" s="12"/>
      <c r="AN299" s="12">
        <f>SUMIF('United Malagasy'!F:F,D:D,'United Malagasy'!C:C)</f>
        <v>0</v>
      </c>
      <c r="AO299" s="12">
        <f>+SUMIF(NUTRIFOOD!E:E,D:D,NUTRIFOOD!C:C)</f>
        <v>0</v>
      </c>
      <c r="AP299" s="12">
        <f>+SUMIF(FERRIS!H:H,D:D,FERRIS!E:E)</f>
        <v>0</v>
      </c>
      <c r="AQ299" s="12">
        <f>+SUMIF(SEM!F:F,D:D,SEM!C:C)</f>
        <v>0</v>
      </c>
      <c r="AR299" s="12">
        <f>+SUMIF(Madatrade!F:F,D:D,Madatrade!C:C)</f>
        <v>0</v>
      </c>
      <c r="AS299" s="12">
        <f>+SUMIF('FLY TECH'!F:F,D:D,'FLY TECH'!D:D)</f>
        <v>0</v>
      </c>
      <c r="AT299" s="12">
        <f>+SUMIFS('FIRST INVESTISSEMENT'!D:D,'FIRST INVESTISSEMENT'!G:G,D:D)</f>
        <v>0</v>
      </c>
      <c r="AU299" s="164">
        <f t="shared" si="29"/>
        <v>21554743</v>
      </c>
      <c r="AV299" s="165">
        <f t="shared" si="30"/>
        <v>4765.5133846748822</v>
      </c>
    </row>
    <row r="300" spans="1:48" hidden="1" x14ac:dyDescent="0.25">
      <c r="A300" s="11" t="str">
        <f t="shared" si="26"/>
        <v>4</v>
      </c>
      <c r="B300" s="11" t="str">
        <f t="shared" si="27"/>
        <v>46</v>
      </c>
      <c r="C300" s="11" t="str">
        <f t="shared" si="28"/>
        <v>467</v>
      </c>
      <c r="D300" s="23">
        <v>46700080</v>
      </c>
      <c r="E300" s="119" t="str">
        <f t="shared" si="32"/>
        <v>BIL28</v>
      </c>
      <c r="F300" s="24" t="s">
        <v>37</v>
      </c>
      <c r="G300" s="12">
        <f>+SUMIF(AGRIFARM!H:H,D:D,AGRIFARM!L:L)</f>
        <v>0</v>
      </c>
      <c r="H300" s="12">
        <f>+SUMIF(AGRICORP!I:I,D:D,AGRICORP!D:D)</f>
        <v>0</v>
      </c>
      <c r="I300" s="12">
        <f>+SUMIF(SMTP!D:D,D:D,SMTP!F:F)</f>
        <v>0</v>
      </c>
      <c r="J300" s="12">
        <f>+SUMIF(AGRIVET!G:G,D:D,AGRIVET!D:D)</f>
        <v>0</v>
      </c>
      <c r="K300" s="12">
        <f>+SUMIF(AGRIVAL!G:G,D:D,AGRIVAL!D:D)</f>
        <v>0</v>
      </c>
      <c r="L300" s="12">
        <f>+SUMIF(AGRIKOBA!G:G,D:D,AGRIKOBA!D:D)</f>
        <v>0</v>
      </c>
      <c r="M300" s="12">
        <f>+SUMIF(LMOI!F:F,D:D,LMOI!C:C)</f>
        <v>0</v>
      </c>
      <c r="N300" s="12">
        <f>+SUMIF(TARTINE!G:G,D:D,TARTINE!D:D)</f>
        <v>0</v>
      </c>
      <c r="O300" s="12">
        <f>+SUMIF(IDF!F:F,D:D,IDF!C:C)</f>
        <v>0</v>
      </c>
      <c r="P300" s="12">
        <f>+SUMIF(RYA!G:G,D:D,RYA!D:D)</f>
        <v>0</v>
      </c>
      <c r="Q300" s="12">
        <f>+SUMIF('SCI NOAH'!G:G,D:D,'SCI NOAH'!D:D)</f>
        <v>0</v>
      </c>
      <c r="R300" s="12">
        <f>+SUMIF(SIM!F:F,D:D,SIM!C:C)</f>
        <v>0</v>
      </c>
      <c r="S300" s="163">
        <f>+SUMIF('First Energy'!A:A,D:D,'First Energy'!C:C)</f>
        <v>0</v>
      </c>
      <c r="T300" s="163">
        <f>+SUMIF('ID Motors'!G:G,D:D,'ID Motors'!D:D)</f>
        <v>0</v>
      </c>
      <c r="U300" s="12">
        <f>+SUMIF('ID RENTAL'!G:G,D:D,'ID RENTAL'!D:D)</f>
        <v>0</v>
      </c>
      <c r="V300" s="12">
        <f>+SUMIF('MCM '!G:G,D:D,'MCM '!D:D)</f>
        <v>0</v>
      </c>
      <c r="W300" s="12">
        <f>SUMIF(AGRIMOTORS!G:G,D:D,AGRIMOTORS!D:D)</f>
        <v>-5584399.0999999996</v>
      </c>
      <c r="X300" s="12">
        <f>+SUMIF(BOVIMA!F:F,D:D,BOVIMA!C:C)</f>
        <v>0</v>
      </c>
      <c r="Y300" s="12">
        <f>+SUMIF(AGRIFEED!F:F,D:D,AGRIFEED!C:C)</f>
        <v>0</v>
      </c>
      <c r="Z300" s="12">
        <f>SUMIF(AMIP!F:F,D:D,AMIP!C:C)</f>
        <v>0</v>
      </c>
      <c r="AA300" s="12">
        <f>+SUMIF(ISF!G:G,D:D,ISF!D:D)</f>
        <v>0</v>
      </c>
      <c r="AB300" s="124">
        <f>+SUMIF(DISCOI!G:G,D:D,DISCOI!D:D)</f>
        <v>0</v>
      </c>
      <c r="AC300" s="12">
        <f>+SUMIF(MABEL!F:F,D:D,MABEL!C:C)</f>
        <v>0</v>
      </c>
      <c r="AD300" s="12">
        <f>+SUMIF(NMP!F:F,D:D,NMP!C:C)</f>
        <v>0</v>
      </c>
      <c r="AE300" s="12">
        <f>+SUMIF('AMCHO '!F:F,D:D,'AMCHO '!C:C)</f>
        <v>0</v>
      </c>
      <c r="AF300" s="12">
        <f>+SUMIF(CONFORTIS!G:G,D:D,CONFORTIS!D:D)</f>
        <v>0</v>
      </c>
      <c r="AG300" s="12">
        <f>+SUMIF('IRS IMMO'!G:G,D:D,'IRS IMMO'!D:D)</f>
        <v>0</v>
      </c>
      <c r="AH300" s="12">
        <f>+SUMIFS(AGRIVETAM!C:C,AGRIVETAM!F:F,D:D)</f>
        <v>0</v>
      </c>
      <c r="AI300" s="12">
        <f>+SUMIF(EUROPAINTS!F:F,D:D,EUROPAINTS!C:C)</f>
        <v>0</v>
      </c>
      <c r="AJ300" s="12">
        <f>+SUMIF('VET ABE'!F:F,D:D,'VET ABE'!D:D)</f>
        <v>0</v>
      </c>
      <c r="AK300" s="12">
        <f>SUMIF('VET FIA'!F:F,D:D,'VET FIA'!D:D)</f>
        <v>0</v>
      </c>
      <c r="AL300" s="12">
        <f>+SUMIF('CSS SAKAY'!F:F,D:D,'CSS SAKAY'!C:C)</f>
        <v>0</v>
      </c>
      <c r="AM300" s="12"/>
      <c r="AN300" s="12">
        <f>SUMIF('United Malagasy'!F:F,D:D,'United Malagasy'!C:C)</f>
        <v>0</v>
      </c>
      <c r="AO300" s="12">
        <f>+SUMIF(NUTRIFOOD!E:E,D:D,NUTRIFOOD!C:C)</f>
        <v>0</v>
      </c>
      <c r="AP300" s="12">
        <f>+SUMIF(FERRIS!H:H,D:D,FERRIS!E:E)</f>
        <v>0</v>
      </c>
      <c r="AQ300" s="12">
        <f>+SUMIF(SEM!F:F,D:D,SEM!C:C)</f>
        <v>0</v>
      </c>
      <c r="AR300" s="12">
        <f>+SUMIF(Madatrade!F:F,D:D,Madatrade!C:C)</f>
        <v>0</v>
      </c>
      <c r="AS300" s="12">
        <f>+SUMIF('FLY TECH'!F:F,D:D,'FLY TECH'!D:D)</f>
        <v>0</v>
      </c>
      <c r="AT300" s="12">
        <f>+SUMIFS('FIRST INVESTISSEMENT'!D:D,'FIRST INVESTISSEMENT'!G:G,D:D)</f>
        <v>0</v>
      </c>
      <c r="AU300" s="164">
        <f t="shared" si="29"/>
        <v>-5584399.0999999996</v>
      </c>
      <c r="AV300" s="165">
        <f t="shared" si="30"/>
        <v>-1234.6483860381154</v>
      </c>
    </row>
    <row r="301" spans="1:48" hidden="1" x14ac:dyDescent="0.25">
      <c r="A301" s="11" t="str">
        <f t="shared" si="26"/>
        <v>4</v>
      </c>
      <c r="B301" s="11" t="str">
        <f t="shared" si="27"/>
        <v>46</v>
      </c>
      <c r="C301" s="11" t="str">
        <f t="shared" si="28"/>
        <v>467</v>
      </c>
      <c r="D301" s="23">
        <v>46700090</v>
      </c>
      <c r="E301" s="119" t="str">
        <f t="shared" si="32"/>
        <v>BIL22</v>
      </c>
      <c r="F301" s="24" t="s">
        <v>33</v>
      </c>
      <c r="G301" s="12">
        <f>+SUMIF(AGRIFARM!H:H,D:D,AGRIFARM!L:L)</f>
        <v>0</v>
      </c>
      <c r="H301" s="12">
        <f>+SUMIF(AGRICORP!I:I,D:D,AGRICORP!D:D)</f>
        <v>0</v>
      </c>
      <c r="I301" s="12">
        <f>+SUMIF(SMTP!D:D,D:D,SMTP!F:F)</f>
        <v>0</v>
      </c>
      <c r="J301" s="12">
        <f>+SUMIF(AGRIVET!G:G,D:D,AGRIVET!D:D)</f>
        <v>0</v>
      </c>
      <c r="K301" s="12">
        <f>+SUMIF(AGRIVAL!G:G,D:D,AGRIVAL!D:D)</f>
        <v>0</v>
      </c>
      <c r="L301" s="12">
        <f>+SUMIF(AGRIKOBA!G:G,D:D,AGRIKOBA!D:D)</f>
        <v>0</v>
      </c>
      <c r="M301" s="12">
        <f>+SUMIF(LMOI!F:F,D:D,LMOI!C:C)</f>
        <v>0</v>
      </c>
      <c r="N301" s="12">
        <f>+SUMIF(TARTINE!G:G,D:D,TARTINE!D:D)</f>
        <v>0</v>
      </c>
      <c r="O301" s="12">
        <f>+SUMIF(IDF!F:F,D:D,IDF!C:C)</f>
        <v>0</v>
      </c>
      <c r="P301" s="12">
        <f>+SUMIF(RYA!G:G,D:D,RYA!D:D)</f>
        <v>0</v>
      </c>
      <c r="Q301" s="12">
        <f>+SUMIF('SCI NOAH'!G:G,D:D,'SCI NOAH'!D:D)</f>
        <v>0</v>
      </c>
      <c r="R301" s="12">
        <f>+SUMIF(SIM!F:F,D:D,SIM!C:C)</f>
        <v>0</v>
      </c>
      <c r="S301" s="163">
        <f>+SUMIF('First Energy'!A:A,D:D,'First Energy'!C:C)</f>
        <v>0</v>
      </c>
      <c r="T301" s="163">
        <f>+SUMIF('ID Motors'!G:G,D:D,'ID Motors'!D:D)</f>
        <v>0</v>
      </c>
      <c r="U301" s="12">
        <f>+SUMIF('ID RENTAL'!G:G,D:D,'ID RENTAL'!D:D)</f>
        <v>0</v>
      </c>
      <c r="V301" s="12">
        <f>+SUMIF('MCM '!G:G,D:D,'MCM '!D:D)</f>
        <v>0</v>
      </c>
      <c r="W301" s="12">
        <f>SUMIF(AGRIMOTORS!G:G,D:D,AGRIMOTORS!D:D)</f>
        <v>1619084</v>
      </c>
      <c r="X301" s="12">
        <f>+SUMIF(BOVIMA!F:F,D:D,BOVIMA!C:C)</f>
        <v>0</v>
      </c>
      <c r="Y301" s="12">
        <f>+SUMIF(AGRIFEED!F:F,D:D,AGRIFEED!C:C)</f>
        <v>0</v>
      </c>
      <c r="Z301" s="12">
        <f>SUMIF(AMIP!F:F,D:D,AMIP!C:C)</f>
        <v>0</v>
      </c>
      <c r="AA301" s="12">
        <f>+SUMIF(ISF!G:G,D:D,ISF!D:D)</f>
        <v>0</v>
      </c>
      <c r="AB301" s="124">
        <f>+SUMIF(DISCOI!G:G,D:D,DISCOI!D:D)</f>
        <v>0</v>
      </c>
      <c r="AC301" s="12">
        <f>+SUMIF(MABEL!F:F,D:D,MABEL!C:C)</f>
        <v>0</v>
      </c>
      <c r="AD301" s="12">
        <f>+SUMIF(NMP!F:F,D:D,NMP!C:C)</f>
        <v>0</v>
      </c>
      <c r="AE301" s="12">
        <f>+SUMIF('AMCHO '!F:F,D:D,'AMCHO '!C:C)</f>
        <v>0</v>
      </c>
      <c r="AF301" s="12">
        <f>+SUMIF(CONFORTIS!G:G,D:D,CONFORTIS!D:D)</f>
        <v>0</v>
      </c>
      <c r="AG301" s="12">
        <f>+SUMIF('IRS IMMO'!G:G,D:D,'IRS IMMO'!D:D)</f>
        <v>0</v>
      </c>
      <c r="AH301" s="12">
        <f>+SUMIFS(AGRIVETAM!C:C,AGRIVETAM!F:F,D:D)</f>
        <v>0</v>
      </c>
      <c r="AI301" s="12">
        <f>+SUMIF(EUROPAINTS!F:F,D:D,EUROPAINTS!C:C)</f>
        <v>0</v>
      </c>
      <c r="AJ301" s="12">
        <f>+SUMIF('VET ABE'!F:F,D:D,'VET ABE'!D:D)</f>
        <v>0</v>
      </c>
      <c r="AK301" s="12">
        <f>SUMIF('VET FIA'!F:F,D:D,'VET FIA'!D:D)</f>
        <v>0</v>
      </c>
      <c r="AL301" s="12">
        <f>+SUMIF('CSS SAKAY'!F:F,D:D,'CSS SAKAY'!C:C)</f>
        <v>0</v>
      </c>
      <c r="AM301" s="12"/>
      <c r="AN301" s="12">
        <f>SUMIF('United Malagasy'!F:F,D:D,'United Malagasy'!C:C)</f>
        <v>0</v>
      </c>
      <c r="AO301" s="12">
        <f>+SUMIF(NUTRIFOOD!E:E,D:D,NUTRIFOOD!C:C)</f>
        <v>0</v>
      </c>
      <c r="AP301" s="12">
        <f>+SUMIF(FERRIS!H:H,D:D,FERRIS!E:E)</f>
        <v>0</v>
      </c>
      <c r="AQ301" s="12">
        <f>+SUMIF(SEM!F:F,D:D,SEM!C:C)</f>
        <v>0</v>
      </c>
      <c r="AR301" s="12">
        <f>+SUMIF(Madatrade!F:F,D:D,Madatrade!C:C)</f>
        <v>0</v>
      </c>
      <c r="AS301" s="12">
        <f>+SUMIF('FLY TECH'!F:F,D:D,'FLY TECH'!D:D)</f>
        <v>0</v>
      </c>
      <c r="AT301" s="12">
        <f>+SUMIFS('FIRST INVESTISSEMENT'!D:D,'FIRST INVESTISSEMENT'!G:G,D:D)</f>
        <v>0</v>
      </c>
      <c r="AU301" s="164">
        <f t="shared" si="29"/>
        <v>1619084</v>
      </c>
      <c r="AV301" s="165">
        <f t="shared" si="30"/>
        <v>357.9614228252662</v>
      </c>
    </row>
    <row r="302" spans="1:48" hidden="1" x14ac:dyDescent="0.25">
      <c r="A302" s="11" t="str">
        <f t="shared" si="26"/>
        <v>4</v>
      </c>
      <c r="B302" s="11" t="str">
        <f t="shared" si="27"/>
        <v>46</v>
      </c>
      <c r="C302" s="11" t="str">
        <f t="shared" si="28"/>
        <v>467</v>
      </c>
      <c r="D302" s="23">
        <v>46700100</v>
      </c>
      <c r="E302" s="119" t="str">
        <f t="shared" si="32"/>
        <v>BIL28</v>
      </c>
      <c r="F302" s="24" t="s">
        <v>149</v>
      </c>
      <c r="G302" s="12">
        <f>+SUMIF(AGRIFARM!H:H,D:D,AGRIFARM!L:L)</f>
        <v>0</v>
      </c>
      <c r="H302" s="12">
        <f>+SUMIF(AGRICORP!I:I,D:D,AGRICORP!D:D)</f>
        <v>0</v>
      </c>
      <c r="I302" s="12">
        <f>+SUMIF(SMTP!D:D,D:D,SMTP!F:F)</f>
        <v>0</v>
      </c>
      <c r="J302" s="12">
        <f>+SUMIF(AGRIVET!G:G,D:D,AGRIVET!D:D)</f>
        <v>0</v>
      </c>
      <c r="K302" s="12">
        <f>+SUMIF(AGRIVAL!G:G,D:D,AGRIVAL!D:D)</f>
        <v>0</v>
      </c>
      <c r="L302" s="12">
        <f>+SUMIF(AGRIKOBA!G:G,D:D,AGRIKOBA!D:D)</f>
        <v>0</v>
      </c>
      <c r="M302" s="12">
        <f>+SUMIF(LMOI!F:F,D:D,LMOI!C:C)</f>
        <v>0</v>
      </c>
      <c r="N302" s="12">
        <f>+SUMIF(TARTINE!G:G,D:D,TARTINE!D:D)</f>
        <v>0</v>
      </c>
      <c r="O302" s="12">
        <f>+SUMIF(IDF!F:F,D:D,IDF!C:C)</f>
        <v>0</v>
      </c>
      <c r="P302" s="12">
        <f>+SUMIF(RYA!G:G,D:D,RYA!D:D)</f>
        <v>0</v>
      </c>
      <c r="Q302" s="12">
        <f>+SUMIF('SCI NOAH'!G:G,D:D,'SCI NOAH'!D:D)</f>
        <v>0</v>
      </c>
      <c r="R302" s="12">
        <f>+SUMIF(SIM!F:F,D:D,SIM!C:C)</f>
        <v>0</v>
      </c>
      <c r="S302" s="163">
        <f>+SUMIF('First Energy'!A:A,D:D,'First Energy'!C:C)</f>
        <v>0</v>
      </c>
      <c r="T302" s="163">
        <f>+SUMIF('ID Motors'!G:G,D:D,'ID Motors'!D:D)</f>
        <v>0</v>
      </c>
      <c r="U302" s="12">
        <f>+SUMIF('ID RENTAL'!G:G,D:D,'ID RENTAL'!D:D)</f>
        <v>0</v>
      </c>
      <c r="V302" s="12">
        <f>+SUMIF('MCM '!G:G,D:D,'MCM '!D:D)</f>
        <v>0</v>
      </c>
      <c r="W302" s="12">
        <f>SUMIF(AGRIMOTORS!G:G,D:D,AGRIMOTORS!D:D)</f>
        <v>-1647691.26</v>
      </c>
      <c r="X302" s="12">
        <f>+SUMIF(BOVIMA!F:F,D:D,BOVIMA!C:C)</f>
        <v>0</v>
      </c>
      <c r="Y302" s="12">
        <f>+SUMIF(AGRIFEED!F:F,D:D,AGRIFEED!C:C)</f>
        <v>0</v>
      </c>
      <c r="Z302" s="12">
        <f>SUMIF(AMIP!F:F,D:D,AMIP!C:C)</f>
        <v>0</v>
      </c>
      <c r="AA302" s="12">
        <f>+SUMIF(ISF!G:G,D:D,ISF!D:D)</f>
        <v>0</v>
      </c>
      <c r="AB302" s="124">
        <f>+SUMIF(DISCOI!G:G,D:D,DISCOI!D:D)</f>
        <v>0</v>
      </c>
      <c r="AC302" s="12">
        <f>+SUMIF(MABEL!F:F,D:D,MABEL!C:C)</f>
        <v>0</v>
      </c>
      <c r="AD302" s="12">
        <f>+SUMIF(NMP!F:F,D:D,NMP!C:C)</f>
        <v>0</v>
      </c>
      <c r="AE302" s="12">
        <f>+SUMIF('AMCHO '!F:F,D:D,'AMCHO '!C:C)</f>
        <v>0</v>
      </c>
      <c r="AF302" s="12">
        <f>+SUMIF(CONFORTIS!G:G,D:D,CONFORTIS!D:D)</f>
        <v>0</v>
      </c>
      <c r="AG302" s="12">
        <f>+SUMIF('IRS IMMO'!G:G,D:D,'IRS IMMO'!D:D)</f>
        <v>0</v>
      </c>
      <c r="AH302" s="12">
        <f>+SUMIFS(AGRIVETAM!C:C,AGRIVETAM!F:F,D:D)</f>
        <v>0</v>
      </c>
      <c r="AI302" s="12">
        <f>+SUMIF(EUROPAINTS!F:F,D:D,EUROPAINTS!C:C)</f>
        <v>0</v>
      </c>
      <c r="AJ302" s="12">
        <f>+SUMIF('VET ABE'!F:F,D:D,'VET ABE'!D:D)</f>
        <v>0</v>
      </c>
      <c r="AK302" s="12">
        <f>SUMIF('VET FIA'!F:F,D:D,'VET FIA'!D:D)</f>
        <v>0</v>
      </c>
      <c r="AL302" s="12">
        <f>+SUMIF('CSS SAKAY'!F:F,D:D,'CSS SAKAY'!C:C)</f>
        <v>0</v>
      </c>
      <c r="AM302" s="12"/>
      <c r="AN302" s="12">
        <f>SUMIF('United Malagasy'!F:F,D:D,'United Malagasy'!C:C)</f>
        <v>0</v>
      </c>
      <c r="AO302" s="12">
        <f>+SUMIF(NUTRIFOOD!E:E,D:D,NUTRIFOOD!C:C)</f>
        <v>0</v>
      </c>
      <c r="AP302" s="12">
        <f>+SUMIF(FERRIS!H:H,D:D,FERRIS!E:E)</f>
        <v>0</v>
      </c>
      <c r="AQ302" s="12">
        <f>+SUMIF(SEM!F:F,D:D,SEM!C:C)</f>
        <v>0</v>
      </c>
      <c r="AR302" s="12">
        <f>+SUMIF(Madatrade!F:F,D:D,Madatrade!C:C)</f>
        <v>0</v>
      </c>
      <c r="AS302" s="12">
        <f>+SUMIF('FLY TECH'!F:F,D:D,'FLY TECH'!D:D)</f>
        <v>0</v>
      </c>
      <c r="AT302" s="12">
        <f>+SUMIFS('FIRST INVESTISSEMENT'!D:D,'FIRST INVESTISSEMENT'!G:G,D:D)</f>
        <v>0</v>
      </c>
      <c r="AU302" s="164">
        <f t="shared" si="29"/>
        <v>-1647691.26</v>
      </c>
      <c r="AV302" s="165">
        <f t="shared" si="30"/>
        <v>-364.28616909706699</v>
      </c>
    </row>
    <row r="303" spans="1:48" hidden="1" x14ac:dyDescent="0.25">
      <c r="A303" s="11" t="str">
        <f t="shared" si="26"/>
        <v>4</v>
      </c>
      <c r="B303" s="11" t="str">
        <f t="shared" si="27"/>
        <v>46</v>
      </c>
      <c r="C303" s="11" t="str">
        <f t="shared" si="28"/>
        <v>467</v>
      </c>
      <c r="D303" s="60">
        <v>46710000</v>
      </c>
      <c r="E303" s="119" t="str">
        <f t="shared" si="32"/>
        <v>BIL28</v>
      </c>
      <c r="F303" s="24" t="s">
        <v>4</v>
      </c>
      <c r="G303" s="12">
        <f>+SUMIF(AGRIFARM!H:H,D:D,AGRIFARM!L:L)</f>
        <v>0</v>
      </c>
      <c r="H303" s="12">
        <f>+SUMIF(AGRICORP!I:I,D:D,AGRICORP!D:D)</f>
        <v>0</v>
      </c>
      <c r="I303" s="12">
        <f>+SUMIF(SMTP!D:D,D:D,SMTP!F:F)</f>
        <v>265000000</v>
      </c>
      <c r="J303" s="12">
        <f>+SUMIF(AGRIVET!G:G,D:D,AGRIVET!D:D)</f>
        <v>0</v>
      </c>
      <c r="K303" s="12">
        <f>+SUMIF(AGRIVAL!G:G,D:D,AGRIVAL!D:D)</f>
        <v>0</v>
      </c>
      <c r="L303" s="12">
        <f>+SUMIF(AGRIKOBA!G:G,D:D,AGRIKOBA!D:D)</f>
        <v>0</v>
      </c>
      <c r="M303" s="12">
        <f>+SUMIF(LMOI!F:F,D:D,LMOI!C:C)</f>
        <v>0</v>
      </c>
      <c r="N303" s="12">
        <f>+SUMIF(TARTINE!G:G,D:D,TARTINE!D:D)</f>
        <v>0</v>
      </c>
      <c r="O303" s="12">
        <f>+SUMIF(IDF!F:F,D:D,IDF!C:C)</f>
        <v>0</v>
      </c>
      <c r="P303" s="12">
        <f>+SUMIF(RYA!G:G,D:D,RYA!D:D)</f>
        <v>0</v>
      </c>
      <c r="Q303" s="12">
        <f>+SUMIF('SCI NOAH'!G:G,D:D,'SCI NOAH'!D:D)</f>
        <v>0</v>
      </c>
      <c r="R303" s="12">
        <f>+SUMIF(SIM!F:F,D:D,SIM!C:C)</f>
        <v>0</v>
      </c>
      <c r="S303" s="163">
        <f>+SUMIF('First Energy'!A:A,D:D,'First Energy'!C:C)</f>
        <v>0</v>
      </c>
      <c r="T303" s="163">
        <f>+SUMIF('ID Motors'!G:G,D:D,'ID Motors'!D:D)</f>
        <v>0</v>
      </c>
      <c r="U303" s="12">
        <f>+SUMIF('ID RENTAL'!G:G,D:D,'ID RENTAL'!D:D)</f>
        <v>0</v>
      </c>
      <c r="V303" s="12">
        <f>+SUMIF('MCM '!G:G,D:D,'MCM '!D:D)</f>
        <v>0</v>
      </c>
      <c r="W303" s="12">
        <f>SUMIF(AGRIMOTORS!G:G,D:D,AGRIMOTORS!D:D)</f>
        <v>0</v>
      </c>
      <c r="X303" s="12">
        <f>+SUMIF(BOVIMA!F:F,D:D,BOVIMA!C:C)</f>
        <v>0</v>
      </c>
      <c r="Y303" s="12">
        <f>+SUMIF(AGRIFEED!F:F,D:D,AGRIFEED!C:C)</f>
        <v>0</v>
      </c>
      <c r="Z303" s="12">
        <f>SUMIF(AMIP!F:F,D:D,AMIP!C:C)</f>
        <v>0</v>
      </c>
      <c r="AA303" s="12">
        <f>+SUMIF(ISF!G:G,D:D,ISF!D:D)</f>
        <v>0</v>
      </c>
      <c r="AB303" s="124">
        <f>+SUMIF(DISCOI!G:G,D:D,DISCOI!D:D)</f>
        <v>0</v>
      </c>
      <c r="AC303" s="12">
        <f>+SUMIF(MABEL!F:F,D:D,MABEL!C:C)</f>
        <v>0</v>
      </c>
      <c r="AD303" s="12">
        <f>+SUMIF(NMP!F:F,D:D,NMP!C:C)</f>
        <v>0</v>
      </c>
      <c r="AE303" s="12">
        <f>+SUMIF('AMCHO '!F:F,D:D,'AMCHO '!C:C)</f>
        <v>0</v>
      </c>
      <c r="AF303" s="12">
        <f>+SUMIF(CONFORTIS!G:G,D:D,CONFORTIS!D:D)</f>
        <v>0</v>
      </c>
      <c r="AG303" s="12">
        <f>+SUMIF('IRS IMMO'!G:G,D:D,'IRS IMMO'!D:D)</f>
        <v>0</v>
      </c>
      <c r="AH303" s="12">
        <f>+SUMIFS(AGRIVETAM!C:C,AGRIVETAM!F:F,D:D)</f>
        <v>0</v>
      </c>
      <c r="AI303" s="12">
        <f>+SUMIF(EUROPAINTS!F:F,D:D,EUROPAINTS!C:C)</f>
        <v>0</v>
      </c>
      <c r="AJ303" s="12">
        <f>+SUMIF('VET ABE'!F:F,D:D,'VET ABE'!D:D)</f>
        <v>0</v>
      </c>
      <c r="AK303" s="12">
        <f>SUMIF('VET FIA'!F:F,D:D,'VET FIA'!D:D)</f>
        <v>0</v>
      </c>
      <c r="AL303" s="12">
        <f>+SUMIF('CSS SAKAY'!F:F,D:D,'CSS SAKAY'!C:C)</f>
        <v>0</v>
      </c>
      <c r="AM303" s="12"/>
      <c r="AN303" s="12">
        <f>SUMIF('United Malagasy'!F:F,D:D,'United Malagasy'!C:C)</f>
        <v>0</v>
      </c>
      <c r="AO303" s="12">
        <f>+SUMIF(NUTRIFOOD!E:E,D:D,NUTRIFOOD!C:C)</f>
        <v>0</v>
      </c>
      <c r="AP303" s="12">
        <f>+SUMIF(FERRIS!H:H,D:D,FERRIS!E:E)</f>
        <v>0</v>
      </c>
      <c r="AQ303" s="12">
        <f>+SUMIF(SEM!F:F,D:D,SEM!C:C)</f>
        <v>-300000000</v>
      </c>
      <c r="AR303" s="12">
        <f>+SUMIF(Madatrade!F:F,D:D,Madatrade!C:C)</f>
        <v>0</v>
      </c>
      <c r="AS303" s="12">
        <f>+SUMIF('FLY TECH'!F:F,D:D,'FLY TECH'!D:D)</f>
        <v>0</v>
      </c>
      <c r="AT303" s="12">
        <f>+SUMIFS('FIRST INVESTISSEMENT'!D:D,'FIRST INVESTISSEMENT'!G:G,D:D)</f>
        <v>0</v>
      </c>
      <c r="AU303" s="164">
        <f t="shared" si="29"/>
        <v>-35000000</v>
      </c>
      <c r="AV303" s="165">
        <f t="shared" si="30"/>
        <v>-7738.10981943143</v>
      </c>
    </row>
    <row r="304" spans="1:48" hidden="1" x14ac:dyDescent="0.25">
      <c r="A304" s="11" t="str">
        <f t="shared" si="26"/>
        <v>4</v>
      </c>
      <c r="B304" s="11" t="str">
        <f t="shared" si="27"/>
        <v>46</v>
      </c>
      <c r="C304" s="11" t="str">
        <f t="shared" si="28"/>
        <v>467</v>
      </c>
      <c r="D304" s="23">
        <v>46710070</v>
      </c>
      <c r="E304" s="119" t="str">
        <f t="shared" si="32"/>
        <v>BIL28</v>
      </c>
      <c r="F304" s="24" t="s">
        <v>2568</v>
      </c>
      <c r="G304" s="12">
        <f>+SUMIF(AGRIFARM!H:H,D:D,AGRIFARM!L:L)</f>
        <v>0</v>
      </c>
      <c r="H304" s="12">
        <f>+SUMIF(AGRICORP!I:I,D:D,AGRICORP!D:D)</f>
        <v>0</v>
      </c>
      <c r="I304" s="12">
        <f>+SUMIF(SMTP!D:D,D:D,SMTP!F:F)</f>
        <v>0</v>
      </c>
      <c r="J304" s="12">
        <f>+SUMIF(AGRIVET!G:G,D:D,AGRIVET!D:D)</f>
        <v>0</v>
      </c>
      <c r="K304" s="12">
        <f>+SUMIF(AGRIVAL!G:G,D:D,AGRIVAL!D:D)</f>
        <v>0</v>
      </c>
      <c r="L304" s="12">
        <f>+SUMIF(AGRIKOBA!G:G,D:D,AGRIKOBA!D:D)</f>
        <v>0</v>
      </c>
      <c r="M304" s="12">
        <f>+SUMIF(LMOI!F:F,D:D,LMOI!C:C)</f>
        <v>-4454871.9400000004</v>
      </c>
      <c r="N304" s="12">
        <f>+SUMIF(TARTINE!G:G,D:D,TARTINE!D:D)</f>
        <v>0</v>
      </c>
      <c r="O304" s="12">
        <f>+SUMIF(IDF!F:F,D:D,IDF!C:C)</f>
        <v>0</v>
      </c>
      <c r="P304" s="12">
        <f>+SUMIF(RYA!G:G,D:D,RYA!D:D)</f>
        <v>0</v>
      </c>
      <c r="Q304" s="12">
        <f>+SUMIF('SCI NOAH'!G:G,D:D,'SCI NOAH'!D:D)</f>
        <v>0</v>
      </c>
      <c r="R304" s="12">
        <f>+SUMIF(SIM!F:F,D:D,SIM!C:C)</f>
        <v>0</v>
      </c>
      <c r="S304" s="163">
        <f>+SUMIF('First Energy'!A:A,D:D,'First Energy'!C:C)</f>
        <v>0</v>
      </c>
      <c r="T304" s="163">
        <f>+SUMIF('ID Motors'!G:G,D:D,'ID Motors'!D:D)</f>
        <v>-257640498.05000001</v>
      </c>
      <c r="U304" s="12">
        <f>+SUMIF('ID RENTAL'!G:G,D:D,'ID RENTAL'!D:D)</f>
        <v>-30395162.75</v>
      </c>
      <c r="V304" s="12">
        <f>+SUMIF('MCM '!G:G,D:D,'MCM '!D:D)</f>
        <v>0</v>
      </c>
      <c r="W304" s="12">
        <f>SUMIF(AGRIMOTORS!G:G,D:D,AGRIMOTORS!D:D)</f>
        <v>0</v>
      </c>
      <c r="X304" s="12">
        <f>+SUMIF(BOVIMA!F:F,D:D,BOVIMA!C:C)</f>
        <v>0</v>
      </c>
      <c r="Y304" s="12">
        <f>+SUMIF(AGRIFEED!F:F,D:D,AGRIFEED!C:C)</f>
        <v>0</v>
      </c>
      <c r="Z304" s="12">
        <f>SUMIF(AMIP!F:F,D:D,AMIP!C:C)</f>
        <v>0</v>
      </c>
      <c r="AA304" s="12">
        <f>+SUMIF(ISF!G:G,D:D,ISF!D:D)</f>
        <v>0</v>
      </c>
      <c r="AB304" s="124">
        <f>+SUMIF(DISCOI!G:G,D:D,DISCOI!D:D)</f>
        <v>0</v>
      </c>
      <c r="AC304" s="12">
        <f>+SUMIF(MABEL!F:F,D:D,MABEL!C:C)</f>
        <v>0</v>
      </c>
      <c r="AD304" s="12">
        <f>+SUMIF(NMP!F:F,D:D,NMP!C:C)</f>
        <v>0</v>
      </c>
      <c r="AE304" s="12">
        <f>+SUMIF('AMCHO '!F:F,D:D,'AMCHO '!C:C)</f>
        <v>0</v>
      </c>
      <c r="AF304" s="12">
        <f>+SUMIF(CONFORTIS!G:G,D:D,CONFORTIS!D:D)</f>
        <v>0</v>
      </c>
      <c r="AG304" s="12">
        <f>+SUMIF('IRS IMMO'!G:G,D:D,'IRS IMMO'!D:D)</f>
        <v>0</v>
      </c>
      <c r="AH304" s="12">
        <f>+SUMIFS(AGRIVETAM!C:C,AGRIVETAM!F:F,D:D)</f>
        <v>3688893.91</v>
      </c>
      <c r="AI304" s="12">
        <f>+SUMIF(EUROPAINTS!F:F,D:D,EUROPAINTS!C:C)</f>
        <v>0</v>
      </c>
      <c r="AJ304" s="12">
        <f>+SUMIF('VET ABE'!F:F,D:D,'VET ABE'!D:D)</f>
        <v>0</v>
      </c>
      <c r="AK304" s="12">
        <f>SUMIF('VET FIA'!F:F,D:D,'VET FIA'!D:D)</f>
        <v>0</v>
      </c>
      <c r="AL304" s="12">
        <f>+SUMIF('CSS SAKAY'!F:F,D:D,'CSS SAKAY'!C:C)</f>
        <v>0</v>
      </c>
      <c r="AM304" s="12"/>
      <c r="AN304" s="12">
        <f>SUMIF('United Malagasy'!F:F,D:D,'United Malagasy'!C:C)</f>
        <v>0</v>
      </c>
      <c r="AO304" s="12">
        <f>+SUMIF(NUTRIFOOD!E:E,D:D,NUTRIFOOD!C:C)</f>
        <v>0</v>
      </c>
      <c r="AP304" s="12">
        <f>+SUMIF(FERRIS!H:H,D:D,FERRIS!E:E)</f>
        <v>0</v>
      </c>
      <c r="AQ304" s="12">
        <f>+SUMIF(SEM!F:F,D:D,SEM!C:C)</f>
        <v>-3955900</v>
      </c>
      <c r="AR304" s="12">
        <f>+SUMIF(Madatrade!F:F,D:D,Madatrade!C:C)</f>
        <v>0</v>
      </c>
      <c r="AS304" s="12">
        <f>+SUMIF('FLY TECH'!F:F,D:D,'FLY TECH'!D:D)</f>
        <v>0</v>
      </c>
      <c r="AT304" s="12">
        <f>+SUMIFS('FIRST INVESTISSEMENT'!D:D,'FIRST INVESTISSEMENT'!G:G,D:D)</f>
        <v>0</v>
      </c>
      <c r="AU304" s="164">
        <f t="shared" si="29"/>
        <v>-292757538.82999998</v>
      </c>
      <c r="AV304" s="165">
        <f t="shared" si="30"/>
        <v>-64725.428169514315</v>
      </c>
    </row>
    <row r="305" spans="1:48" hidden="1" x14ac:dyDescent="0.25">
      <c r="A305" s="11" t="str">
        <f t="shared" si="26"/>
        <v>4</v>
      </c>
      <c r="B305" s="11" t="str">
        <f t="shared" si="27"/>
        <v>46</v>
      </c>
      <c r="C305" s="11" t="str">
        <f t="shared" si="28"/>
        <v>467</v>
      </c>
      <c r="D305" s="23">
        <v>46710071</v>
      </c>
      <c r="E305" s="119" t="str">
        <f t="shared" si="32"/>
        <v>BIL28</v>
      </c>
      <c r="F305" s="24" t="s">
        <v>2117</v>
      </c>
      <c r="G305" s="12">
        <f>+SUMIF(AGRIFARM!H:H,D:D,AGRIFARM!L:L)</f>
        <v>0</v>
      </c>
      <c r="H305" s="12">
        <f>+SUMIF(AGRICORP!I:I,D:D,AGRICORP!D:D)</f>
        <v>0</v>
      </c>
      <c r="I305" s="12">
        <f>+SUMIF(SMTP!D:D,D:D,SMTP!F:F)</f>
        <v>0</v>
      </c>
      <c r="J305" s="12">
        <f>+SUMIF(AGRIVET!G:G,D:D,AGRIVET!D:D)</f>
        <v>0</v>
      </c>
      <c r="K305" s="12">
        <f>+SUMIF(AGRIVAL!G:G,D:D,AGRIVAL!D:D)</f>
        <v>0</v>
      </c>
      <c r="L305" s="12">
        <f>+SUMIF(AGRIKOBA!G:G,D:D,AGRIKOBA!D:D)</f>
        <v>0</v>
      </c>
      <c r="M305" s="12">
        <f>+SUMIF(LMOI!F:F,D:D,LMOI!C:C)</f>
        <v>0</v>
      </c>
      <c r="N305" s="12">
        <f>+SUMIF(TARTINE!G:G,D:D,TARTINE!D:D)</f>
        <v>0</v>
      </c>
      <c r="O305" s="12">
        <f>+SUMIF(IDF!F:F,D:D,IDF!C:C)</f>
        <v>0</v>
      </c>
      <c r="P305" s="12">
        <f>+SUMIF(RYA!G:G,D:D,RYA!D:D)</f>
        <v>0</v>
      </c>
      <c r="Q305" s="12">
        <f>+SUMIF('SCI NOAH'!G:G,D:D,'SCI NOAH'!D:D)</f>
        <v>0</v>
      </c>
      <c r="R305" s="12">
        <f>+SUMIF(SIM!F:F,D:D,SIM!C:C)</f>
        <v>0</v>
      </c>
      <c r="S305" s="163">
        <f>+SUMIF('First Energy'!A:A,D:D,'First Energy'!C:C)</f>
        <v>0</v>
      </c>
      <c r="T305" s="163">
        <f>+SUMIF('ID Motors'!G:G,D:D,'ID Motors'!D:D)</f>
        <v>-350000000</v>
      </c>
      <c r="U305" s="12">
        <f>+SUMIF('ID RENTAL'!G:G,D:D,'ID RENTAL'!D:D)</f>
        <v>0</v>
      </c>
      <c r="V305" s="12">
        <f>+SUMIF('MCM '!G:G,D:D,'MCM '!D:D)</f>
        <v>0</v>
      </c>
      <c r="W305" s="12">
        <f>SUMIF(AGRIMOTORS!G:G,D:D,AGRIMOTORS!D:D)</f>
        <v>0</v>
      </c>
      <c r="X305" s="12">
        <f>+SUMIF(BOVIMA!F:F,D:D,BOVIMA!C:C)</f>
        <v>0</v>
      </c>
      <c r="Y305" s="12">
        <f>+SUMIF(AGRIFEED!F:F,D:D,AGRIFEED!C:C)</f>
        <v>0</v>
      </c>
      <c r="Z305" s="12">
        <f>SUMIF(AMIP!F:F,D:D,AMIP!C:C)</f>
        <v>0</v>
      </c>
      <c r="AA305" s="12">
        <f>+SUMIF(ISF!G:G,D:D,ISF!D:D)</f>
        <v>0</v>
      </c>
      <c r="AB305" s="124">
        <f>+SUMIF(DISCOI!G:G,D:D,DISCOI!D:D)</f>
        <v>0</v>
      </c>
      <c r="AC305" s="12">
        <f>+SUMIF(MABEL!F:F,D:D,MABEL!C:C)</f>
        <v>0</v>
      </c>
      <c r="AD305" s="12">
        <f>+SUMIF(NMP!F:F,D:D,NMP!C:C)</f>
        <v>0</v>
      </c>
      <c r="AE305" s="12">
        <f>+SUMIF('AMCHO '!F:F,D:D,'AMCHO '!C:C)</f>
        <v>0</v>
      </c>
      <c r="AF305" s="12">
        <f>+SUMIF(CONFORTIS!G:G,D:D,CONFORTIS!D:D)</f>
        <v>0</v>
      </c>
      <c r="AG305" s="12">
        <f>+SUMIF('IRS IMMO'!G:G,D:D,'IRS IMMO'!D:D)</f>
        <v>0</v>
      </c>
      <c r="AH305" s="12">
        <f>+SUMIFS(AGRIVETAM!C:C,AGRIVETAM!F:F,D:D)</f>
        <v>0</v>
      </c>
      <c r="AI305" s="12">
        <f>+SUMIF(EUROPAINTS!F:F,D:D,EUROPAINTS!C:C)</f>
        <v>0</v>
      </c>
      <c r="AJ305" s="12">
        <f>+SUMIF('VET ABE'!F:F,D:D,'VET ABE'!D:D)</f>
        <v>0</v>
      </c>
      <c r="AK305" s="12">
        <f>SUMIF('VET FIA'!F:F,D:D,'VET FIA'!D:D)</f>
        <v>0</v>
      </c>
      <c r="AL305" s="12">
        <f>+SUMIF('CSS SAKAY'!F:F,D:D,'CSS SAKAY'!C:C)</f>
        <v>0</v>
      </c>
      <c r="AM305" s="12"/>
      <c r="AN305" s="12">
        <f>SUMIF('United Malagasy'!F:F,D:D,'United Malagasy'!C:C)</f>
        <v>0</v>
      </c>
      <c r="AO305" s="12">
        <f>+SUMIF(NUTRIFOOD!E:E,D:D,NUTRIFOOD!C:C)</f>
        <v>0</v>
      </c>
      <c r="AP305" s="12">
        <f>+SUMIF(FERRIS!H:H,D:D,FERRIS!E:E)</f>
        <v>0</v>
      </c>
      <c r="AQ305" s="12">
        <f>+SUMIF(SEM!F:F,D:D,SEM!C:C)</f>
        <v>0</v>
      </c>
      <c r="AR305" s="12">
        <f>+SUMIF(Madatrade!F:F,D:D,Madatrade!C:C)</f>
        <v>0</v>
      </c>
      <c r="AS305" s="12">
        <f>+SUMIF('FLY TECH'!F:F,D:D,'FLY TECH'!D:D)</f>
        <v>0</v>
      </c>
      <c r="AT305" s="12">
        <f>+SUMIFS('FIRST INVESTISSEMENT'!D:D,'FIRST INVESTISSEMENT'!G:G,D:D)</f>
        <v>0</v>
      </c>
      <c r="AU305" s="164">
        <f t="shared" si="29"/>
        <v>-350000000</v>
      </c>
      <c r="AV305" s="165">
        <f t="shared" si="30"/>
        <v>-77381.098194314298</v>
      </c>
    </row>
    <row r="306" spans="1:48" hidden="1" x14ac:dyDescent="0.25">
      <c r="A306" s="11" t="str">
        <f t="shared" si="26"/>
        <v>4</v>
      </c>
      <c r="B306" s="11" t="str">
        <f t="shared" si="27"/>
        <v>46</v>
      </c>
      <c r="C306" s="11" t="str">
        <f t="shared" si="28"/>
        <v>467</v>
      </c>
      <c r="D306" s="23">
        <v>46710102</v>
      </c>
      <c r="E306" s="119" t="str">
        <f t="shared" si="32"/>
        <v>BIL22</v>
      </c>
      <c r="F306" s="24" t="s">
        <v>29</v>
      </c>
      <c r="G306" s="12">
        <f>+SUMIF(AGRIFARM!H:H,D:D,AGRIFARM!L:L)</f>
        <v>0</v>
      </c>
      <c r="H306" s="12">
        <f>+SUMIF(AGRICORP!I:I,D:D,AGRICORP!D:D)</f>
        <v>0</v>
      </c>
      <c r="I306" s="12">
        <f>+SUMIF(SMTP!D:D,D:D,SMTP!F:F)</f>
        <v>0</v>
      </c>
      <c r="J306" s="12">
        <f>+SUMIF(AGRIVET!G:G,D:D,AGRIVET!D:D)</f>
        <v>0</v>
      </c>
      <c r="K306" s="12">
        <f>+SUMIF(AGRIVAL!G:G,D:D,AGRIVAL!D:D)</f>
        <v>0</v>
      </c>
      <c r="L306" s="12">
        <f>+SUMIF(AGRIKOBA!G:G,D:D,AGRIKOBA!D:D)</f>
        <v>0</v>
      </c>
      <c r="M306" s="12">
        <f>+SUMIF(LMOI!F:F,D:D,LMOI!C:C)</f>
        <v>0</v>
      </c>
      <c r="N306" s="12">
        <f>+SUMIF(TARTINE!G:G,D:D,TARTINE!D:D)</f>
        <v>0</v>
      </c>
      <c r="O306" s="12">
        <f>+SUMIF(IDF!F:F,D:D,IDF!C:C)</f>
        <v>0</v>
      </c>
      <c r="P306" s="12">
        <f>+SUMIF(RYA!G:G,D:D,RYA!D:D)</f>
        <v>0</v>
      </c>
      <c r="Q306" s="12">
        <f>+SUMIF('SCI NOAH'!G:G,D:D,'SCI NOAH'!D:D)</f>
        <v>0</v>
      </c>
      <c r="R306" s="12">
        <f>+SUMIF(SIM!F:F,D:D,SIM!C:C)</f>
        <v>0</v>
      </c>
      <c r="S306" s="163">
        <f>+SUMIF('First Energy'!A:A,D:D,'First Energy'!C:C)</f>
        <v>3105844</v>
      </c>
      <c r="T306" s="163">
        <f>+SUMIF('ID Motors'!G:G,D:D,'ID Motors'!D:D)</f>
        <v>0</v>
      </c>
      <c r="U306" s="12">
        <f>+SUMIF('ID RENTAL'!G:G,D:D,'ID RENTAL'!D:D)</f>
        <v>0</v>
      </c>
      <c r="V306" s="12">
        <f>+SUMIF('MCM '!G:G,D:D,'MCM '!D:D)</f>
        <v>0</v>
      </c>
      <c r="W306" s="12">
        <f>SUMIF(AGRIMOTORS!G:G,D:D,AGRIMOTORS!D:D)</f>
        <v>0</v>
      </c>
      <c r="X306" s="12">
        <f>+SUMIF(BOVIMA!F:F,D:D,BOVIMA!C:C)</f>
        <v>0</v>
      </c>
      <c r="Y306" s="12">
        <f>+SUMIF(AGRIFEED!F:F,D:D,AGRIFEED!C:C)</f>
        <v>0</v>
      </c>
      <c r="Z306" s="12">
        <f>SUMIF(AMIP!F:F,D:D,AMIP!C:C)</f>
        <v>0</v>
      </c>
      <c r="AA306" s="12">
        <f>+SUMIF(ISF!G:G,D:D,ISF!D:D)</f>
        <v>0</v>
      </c>
      <c r="AB306" s="124">
        <f>+SUMIF(DISCOI!G:G,D:D,DISCOI!D:D)</f>
        <v>0</v>
      </c>
      <c r="AC306" s="12">
        <f>+SUMIF(MABEL!F:F,D:D,MABEL!C:C)</f>
        <v>0</v>
      </c>
      <c r="AD306" s="12">
        <f>+SUMIF(NMP!F:F,D:D,NMP!C:C)</f>
        <v>0</v>
      </c>
      <c r="AE306" s="12">
        <f>+SUMIF('AMCHO '!F:F,D:D,'AMCHO '!C:C)</f>
        <v>0</v>
      </c>
      <c r="AF306" s="12">
        <f>+SUMIF(CONFORTIS!G:G,D:D,CONFORTIS!D:D)</f>
        <v>0</v>
      </c>
      <c r="AG306" s="12">
        <f>+SUMIF('IRS IMMO'!G:G,D:D,'IRS IMMO'!D:D)</f>
        <v>0</v>
      </c>
      <c r="AH306" s="12">
        <f>+SUMIFS(AGRIVETAM!C:C,AGRIVETAM!F:F,D:D)</f>
        <v>0</v>
      </c>
      <c r="AI306" s="12">
        <f>+SUMIF(EUROPAINTS!F:F,D:D,EUROPAINTS!C:C)</f>
        <v>0</v>
      </c>
      <c r="AJ306" s="12">
        <f>+SUMIF('VET ABE'!F:F,D:D,'VET ABE'!D:D)</f>
        <v>0</v>
      </c>
      <c r="AK306" s="12">
        <f>SUMIF('VET FIA'!F:F,D:D,'VET FIA'!D:D)</f>
        <v>0</v>
      </c>
      <c r="AL306" s="12">
        <f>+SUMIF('CSS SAKAY'!F:F,D:D,'CSS SAKAY'!C:C)</f>
        <v>0</v>
      </c>
      <c r="AM306" s="12"/>
      <c r="AN306" s="12">
        <f>SUMIF('United Malagasy'!F:F,D:D,'United Malagasy'!C:C)</f>
        <v>0</v>
      </c>
      <c r="AO306" s="12">
        <f>+SUMIF(NUTRIFOOD!E:E,D:D,NUTRIFOOD!C:C)</f>
        <v>0</v>
      </c>
      <c r="AP306" s="12">
        <f>+SUMIF(FERRIS!H:H,D:D,FERRIS!E:E)</f>
        <v>0</v>
      </c>
      <c r="AQ306" s="12">
        <f>+SUMIF(SEM!F:F,D:D,SEM!C:C)</f>
        <v>0</v>
      </c>
      <c r="AR306" s="12">
        <f>+SUMIF(Madatrade!F:F,D:D,Madatrade!C:C)</f>
        <v>0</v>
      </c>
      <c r="AS306" s="12">
        <f>+SUMIF('FLY TECH'!F:F,D:D,'FLY TECH'!D:D)</f>
        <v>0</v>
      </c>
      <c r="AT306" s="12">
        <f>+SUMIFS('FIRST INVESTISSEMENT'!D:D,'FIRST INVESTISSEMENT'!G:G,D:D)</f>
        <v>0</v>
      </c>
      <c r="AU306" s="164">
        <f t="shared" si="29"/>
        <v>3105844</v>
      </c>
      <c r="AV306" s="165">
        <f t="shared" si="30"/>
        <v>686.66748440063395</v>
      </c>
    </row>
    <row r="307" spans="1:48" hidden="1" x14ac:dyDescent="0.25">
      <c r="A307" s="11" t="str">
        <f t="shared" si="26"/>
        <v>4</v>
      </c>
      <c r="B307" s="11" t="str">
        <f t="shared" si="27"/>
        <v>46</v>
      </c>
      <c r="C307" s="11" t="str">
        <f t="shared" si="28"/>
        <v>467</v>
      </c>
      <c r="D307" s="23">
        <v>46710130</v>
      </c>
      <c r="E307" s="119" t="str">
        <f t="shared" si="32"/>
        <v>BIL28</v>
      </c>
      <c r="F307" s="24" t="s">
        <v>2118</v>
      </c>
      <c r="G307" s="12">
        <f>+SUMIF(AGRIFARM!H:H,D:D,AGRIFARM!L:L)</f>
        <v>0</v>
      </c>
      <c r="H307" s="12">
        <f>+SUMIF(AGRICORP!I:I,D:D,AGRICORP!D:D)</f>
        <v>0</v>
      </c>
      <c r="I307" s="12">
        <f>+SUMIF(SMTP!D:D,D:D,SMTP!F:F)</f>
        <v>0</v>
      </c>
      <c r="J307" s="12">
        <f>+SUMIF(AGRIVET!G:G,D:D,AGRIVET!D:D)</f>
        <v>0</v>
      </c>
      <c r="K307" s="12">
        <f>+SUMIF(AGRIVAL!G:G,D:D,AGRIVAL!D:D)</f>
        <v>0</v>
      </c>
      <c r="L307" s="12">
        <f>+SUMIF(AGRIKOBA!G:G,D:D,AGRIKOBA!D:D)</f>
        <v>0</v>
      </c>
      <c r="M307" s="12">
        <f>+SUMIF(LMOI!F:F,D:D,LMOI!C:C)</f>
        <v>0</v>
      </c>
      <c r="N307" s="12">
        <f>+SUMIF(TARTINE!G:G,D:D,TARTINE!D:D)</f>
        <v>0</v>
      </c>
      <c r="O307" s="12">
        <f>+SUMIF(IDF!F:F,D:D,IDF!C:C)</f>
        <v>0</v>
      </c>
      <c r="P307" s="12">
        <f>+SUMIF(RYA!G:G,D:D,RYA!D:D)</f>
        <v>0</v>
      </c>
      <c r="Q307" s="12">
        <f>+SUMIF('SCI NOAH'!G:G,D:D,'SCI NOAH'!D:D)</f>
        <v>0</v>
      </c>
      <c r="R307" s="12">
        <f>+SUMIF(SIM!F:F,D:D,SIM!C:C)</f>
        <v>0</v>
      </c>
      <c r="S307" s="163">
        <f>+SUMIF('First Energy'!A:A,D:D,'First Energy'!C:C)</f>
        <v>0</v>
      </c>
      <c r="T307" s="163">
        <f>+SUMIF('ID Motors'!G:G,D:D,'ID Motors'!D:D)</f>
        <v>-45271609</v>
      </c>
      <c r="U307" s="12">
        <f>+SUMIF('ID RENTAL'!G:G,D:D,'ID RENTAL'!D:D)</f>
        <v>18000000</v>
      </c>
      <c r="V307" s="12">
        <f>+SUMIF('MCM '!G:G,D:D,'MCM '!D:D)</f>
        <v>0</v>
      </c>
      <c r="W307" s="12">
        <f>SUMIF(AGRIMOTORS!G:G,D:D,AGRIMOTORS!D:D)</f>
        <v>0</v>
      </c>
      <c r="X307" s="12">
        <f>+SUMIF(BOVIMA!F:F,D:D,BOVIMA!C:C)</f>
        <v>0</v>
      </c>
      <c r="Y307" s="12">
        <f>+SUMIF(AGRIFEED!F:F,D:D,AGRIFEED!C:C)</f>
        <v>0</v>
      </c>
      <c r="Z307" s="12">
        <f>SUMIF(AMIP!F:F,D:D,AMIP!C:C)</f>
        <v>0</v>
      </c>
      <c r="AA307" s="12">
        <f>+SUMIF(ISF!G:G,D:D,ISF!D:D)</f>
        <v>0</v>
      </c>
      <c r="AB307" s="124">
        <f>+SUMIF(DISCOI!G:G,D:D,DISCOI!D:D)</f>
        <v>0</v>
      </c>
      <c r="AC307" s="12">
        <f>+SUMIF(MABEL!F:F,D:D,MABEL!C:C)</f>
        <v>0</v>
      </c>
      <c r="AD307" s="12">
        <f>+SUMIF(NMP!F:F,D:D,NMP!C:C)</f>
        <v>0</v>
      </c>
      <c r="AE307" s="12">
        <f>+SUMIF('AMCHO '!F:F,D:D,'AMCHO '!C:C)</f>
        <v>0</v>
      </c>
      <c r="AF307" s="12">
        <f>+SUMIF(CONFORTIS!G:G,D:D,CONFORTIS!D:D)</f>
        <v>0</v>
      </c>
      <c r="AG307" s="12">
        <f>+SUMIF('IRS IMMO'!G:G,D:D,'IRS IMMO'!D:D)</f>
        <v>0</v>
      </c>
      <c r="AH307" s="12">
        <f>+SUMIFS(AGRIVETAM!C:C,AGRIVETAM!F:F,D:D)</f>
        <v>-436000</v>
      </c>
      <c r="AI307" s="12">
        <f>+SUMIF(EUROPAINTS!F:F,D:D,EUROPAINTS!C:C)</f>
        <v>0</v>
      </c>
      <c r="AJ307" s="12">
        <f>+SUMIF('VET ABE'!F:F,D:D,'VET ABE'!D:D)</f>
        <v>0</v>
      </c>
      <c r="AK307" s="12">
        <f>SUMIF('VET FIA'!F:F,D:D,'VET FIA'!D:D)</f>
        <v>0</v>
      </c>
      <c r="AL307" s="12">
        <f>+SUMIF('CSS SAKAY'!F:F,D:D,'CSS SAKAY'!C:C)</f>
        <v>0</v>
      </c>
      <c r="AM307" s="12"/>
      <c r="AN307" s="12">
        <f>SUMIF('United Malagasy'!F:F,D:D,'United Malagasy'!C:C)</f>
        <v>0</v>
      </c>
      <c r="AO307" s="12">
        <f>+SUMIF(NUTRIFOOD!E:E,D:D,NUTRIFOOD!C:C)</f>
        <v>0</v>
      </c>
      <c r="AP307" s="12">
        <f>+SUMIF(FERRIS!H:H,D:D,FERRIS!E:E)</f>
        <v>0</v>
      </c>
      <c r="AQ307" s="12">
        <f>+SUMIF(SEM!F:F,D:D,SEM!C:C)</f>
        <v>0</v>
      </c>
      <c r="AR307" s="12">
        <f>+SUMIF(Madatrade!F:F,D:D,Madatrade!C:C)</f>
        <v>0</v>
      </c>
      <c r="AS307" s="12">
        <f>+SUMIF('FLY TECH'!F:F,D:D,'FLY TECH'!D:D)</f>
        <v>0</v>
      </c>
      <c r="AT307" s="12">
        <f>+SUMIFS('FIRST INVESTISSEMENT'!D:D,'FIRST INVESTISSEMENT'!G:G,D:D)</f>
        <v>0</v>
      </c>
      <c r="AU307" s="164">
        <f t="shared" si="29"/>
        <v>-27707609</v>
      </c>
      <c r="AV307" s="165">
        <f t="shared" si="30"/>
        <v>-6125.8434650247618</v>
      </c>
    </row>
    <row r="308" spans="1:48" hidden="1" x14ac:dyDescent="0.25">
      <c r="A308" s="11" t="str">
        <f t="shared" si="26"/>
        <v>4</v>
      </c>
      <c r="B308" s="11" t="str">
        <f t="shared" si="27"/>
        <v>46</v>
      </c>
      <c r="C308" s="11" t="str">
        <f t="shared" si="28"/>
        <v>467</v>
      </c>
      <c r="D308" s="23">
        <v>46710160</v>
      </c>
      <c r="E308" s="119" t="str">
        <f t="shared" si="32"/>
        <v>BIL22</v>
      </c>
      <c r="F308" s="24" t="s">
        <v>2119</v>
      </c>
      <c r="G308" s="12">
        <f>+SUMIF(AGRIFARM!H:H,D:D,AGRIFARM!L:L)</f>
        <v>0</v>
      </c>
      <c r="H308" s="12">
        <f>+SUMIF(AGRICORP!I:I,D:D,AGRICORP!D:D)</f>
        <v>0</v>
      </c>
      <c r="I308" s="12">
        <f>+SUMIF(SMTP!D:D,D:D,SMTP!F:F)</f>
        <v>0</v>
      </c>
      <c r="J308" s="12">
        <f>+SUMIF(AGRIVET!G:G,D:D,AGRIVET!D:D)</f>
        <v>0</v>
      </c>
      <c r="K308" s="12">
        <f>+SUMIF(AGRIVAL!G:G,D:D,AGRIVAL!D:D)</f>
        <v>0</v>
      </c>
      <c r="L308" s="12">
        <f>+SUMIF(AGRIKOBA!G:G,D:D,AGRIKOBA!D:D)</f>
        <v>0</v>
      </c>
      <c r="M308" s="12">
        <f>+SUMIF(LMOI!F:F,D:D,LMOI!C:C)</f>
        <v>0</v>
      </c>
      <c r="N308" s="12">
        <f>+SUMIF(TARTINE!G:G,D:D,TARTINE!D:D)</f>
        <v>0</v>
      </c>
      <c r="O308" s="12">
        <f>+SUMIF(IDF!F:F,D:D,IDF!C:C)</f>
        <v>0</v>
      </c>
      <c r="P308" s="12">
        <f>+SUMIF(RYA!G:G,D:D,RYA!D:D)</f>
        <v>0</v>
      </c>
      <c r="Q308" s="12">
        <f>+SUMIF('SCI NOAH'!G:G,D:D,'SCI NOAH'!D:D)</f>
        <v>0</v>
      </c>
      <c r="R308" s="12">
        <f>+SUMIF(SIM!F:F,D:D,SIM!C:C)</f>
        <v>0</v>
      </c>
      <c r="S308" s="163">
        <f>+SUMIF('First Energy'!A:A,D:D,'First Energy'!C:C)</f>
        <v>0</v>
      </c>
      <c r="T308" s="163">
        <f>+SUMIF('ID Motors'!G:G,D:D,'ID Motors'!D:D)</f>
        <v>2800000</v>
      </c>
      <c r="U308" s="12">
        <f>+SUMIF('ID RENTAL'!G:G,D:D,'ID RENTAL'!D:D)</f>
        <v>-556000</v>
      </c>
      <c r="V308" s="12">
        <f>+SUMIF('MCM '!G:G,D:D,'MCM '!D:D)</f>
        <v>0</v>
      </c>
      <c r="W308" s="12">
        <f>SUMIF(AGRIMOTORS!G:G,D:D,AGRIMOTORS!D:D)</f>
        <v>0</v>
      </c>
      <c r="X308" s="12">
        <f>+SUMIF(BOVIMA!F:F,D:D,BOVIMA!C:C)</f>
        <v>0</v>
      </c>
      <c r="Y308" s="12">
        <f>+SUMIF(AGRIFEED!F:F,D:D,AGRIFEED!C:C)</f>
        <v>0</v>
      </c>
      <c r="Z308" s="12">
        <f>SUMIF(AMIP!F:F,D:D,AMIP!C:C)</f>
        <v>0</v>
      </c>
      <c r="AA308" s="12">
        <f>+SUMIF(ISF!G:G,D:D,ISF!D:D)</f>
        <v>0</v>
      </c>
      <c r="AB308" s="124">
        <f>+SUMIF(DISCOI!G:G,D:D,DISCOI!D:D)</f>
        <v>0</v>
      </c>
      <c r="AC308" s="12">
        <f>+SUMIF(MABEL!F:F,D:D,MABEL!C:C)</f>
        <v>0</v>
      </c>
      <c r="AD308" s="12">
        <f>+SUMIF(NMP!F:F,D:D,NMP!C:C)</f>
        <v>0</v>
      </c>
      <c r="AE308" s="12">
        <f>+SUMIF('AMCHO '!F:F,D:D,'AMCHO '!C:C)</f>
        <v>0</v>
      </c>
      <c r="AF308" s="12">
        <f>+SUMIF(CONFORTIS!G:G,D:D,CONFORTIS!D:D)</f>
        <v>0</v>
      </c>
      <c r="AG308" s="12">
        <f>+SUMIF('IRS IMMO'!G:G,D:D,'IRS IMMO'!D:D)</f>
        <v>0</v>
      </c>
      <c r="AH308" s="12">
        <f>+SUMIFS(AGRIVETAM!C:C,AGRIVETAM!F:F,D:D)</f>
        <v>0</v>
      </c>
      <c r="AI308" s="12">
        <f>+SUMIF(EUROPAINTS!F:F,D:D,EUROPAINTS!C:C)</f>
        <v>0</v>
      </c>
      <c r="AJ308" s="12">
        <f>+SUMIF('VET ABE'!F:F,D:D,'VET ABE'!D:D)</f>
        <v>0</v>
      </c>
      <c r="AK308" s="12">
        <f>SUMIF('VET FIA'!F:F,D:D,'VET FIA'!D:D)</f>
        <v>0</v>
      </c>
      <c r="AL308" s="12">
        <f>+SUMIF('CSS SAKAY'!F:F,D:D,'CSS SAKAY'!C:C)</f>
        <v>0</v>
      </c>
      <c r="AM308" s="12"/>
      <c r="AN308" s="12">
        <f>SUMIF('United Malagasy'!F:F,D:D,'United Malagasy'!C:C)</f>
        <v>0</v>
      </c>
      <c r="AO308" s="12">
        <f>+SUMIF(NUTRIFOOD!E:E,D:D,NUTRIFOOD!C:C)</f>
        <v>0</v>
      </c>
      <c r="AP308" s="12">
        <f>+SUMIF(FERRIS!H:H,D:D,FERRIS!E:E)</f>
        <v>0</v>
      </c>
      <c r="AQ308" s="12">
        <f>+SUMIF(SEM!F:F,D:D,SEM!C:C)</f>
        <v>0</v>
      </c>
      <c r="AR308" s="12">
        <f>+SUMIF(Madatrade!F:F,D:D,Madatrade!C:C)</f>
        <v>0</v>
      </c>
      <c r="AS308" s="12">
        <f>+SUMIF('FLY TECH'!F:F,D:D,'FLY TECH'!D:D)</f>
        <v>0</v>
      </c>
      <c r="AT308" s="12">
        <f>+SUMIFS('FIRST INVESTISSEMENT'!D:D,'FIRST INVESTISSEMENT'!G:G,D:D)</f>
        <v>0</v>
      </c>
      <c r="AU308" s="164">
        <f t="shared" si="29"/>
        <v>2244000</v>
      </c>
      <c r="AV308" s="165">
        <f t="shared" si="30"/>
        <v>496.12338385154652</v>
      </c>
    </row>
    <row r="309" spans="1:48" hidden="1" x14ac:dyDescent="0.25">
      <c r="A309" s="11" t="str">
        <f t="shared" si="26"/>
        <v>4</v>
      </c>
      <c r="B309" s="11" t="str">
        <f t="shared" si="27"/>
        <v>46</v>
      </c>
      <c r="C309" s="11" t="str">
        <f t="shared" si="28"/>
        <v>467</v>
      </c>
      <c r="D309" s="23">
        <v>46710170</v>
      </c>
      <c r="E309" s="119" t="str">
        <f t="shared" si="32"/>
        <v>BIL22</v>
      </c>
      <c r="F309" s="24" t="s">
        <v>9</v>
      </c>
      <c r="G309" s="12">
        <f>+SUMIF(AGRIFARM!H:H,D:D,AGRIFARM!L:L)</f>
        <v>0</v>
      </c>
      <c r="H309" s="12">
        <f>+SUMIF(AGRICORP!I:I,D:D,AGRICORP!D:D)</f>
        <v>0</v>
      </c>
      <c r="I309" s="12">
        <f>+SUMIF(SMTP!D:D,D:D,SMTP!F:F)</f>
        <v>0</v>
      </c>
      <c r="J309" s="12">
        <f>+SUMIF(AGRIVET!G:G,D:D,AGRIVET!D:D)</f>
        <v>0</v>
      </c>
      <c r="K309" s="12">
        <f>+SUMIF(AGRIVAL!G:G,D:D,AGRIVAL!D:D)</f>
        <v>0</v>
      </c>
      <c r="L309" s="12">
        <f>+SUMIF(AGRIKOBA!G:G,D:D,AGRIKOBA!D:D)</f>
        <v>0</v>
      </c>
      <c r="M309" s="12">
        <f>+SUMIF(LMOI!F:F,D:D,LMOI!C:C)</f>
        <v>0</v>
      </c>
      <c r="N309" s="12">
        <f>+SUMIF(TARTINE!G:G,D:D,TARTINE!D:D)</f>
        <v>0</v>
      </c>
      <c r="O309" s="12">
        <f>+SUMIF(IDF!F:F,D:D,IDF!C:C)</f>
        <v>0</v>
      </c>
      <c r="P309" s="12">
        <f>+SUMIF(RYA!G:G,D:D,RYA!D:D)</f>
        <v>0</v>
      </c>
      <c r="Q309" s="12">
        <f>+SUMIF('SCI NOAH'!G:G,D:D,'SCI NOAH'!D:D)</f>
        <v>0</v>
      </c>
      <c r="R309" s="12">
        <f>+SUMIF(SIM!F:F,D:D,SIM!C:C)</f>
        <v>0</v>
      </c>
      <c r="S309" s="163">
        <f>+SUMIF('First Energy'!A:A,D:D,'First Energy'!C:C)</f>
        <v>0</v>
      </c>
      <c r="T309" s="163">
        <f>+SUMIF('ID Motors'!G:G,D:D,'ID Motors'!D:D)</f>
        <v>0</v>
      </c>
      <c r="U309" s="12">
        <f>+SUMIF('ID RENTAL'!G:G,D:D,'ID RENTAL'!D:D)</f>
        <v>113569960</v>
      </c>
      <c r="V309" s="12">
        <f>+SUMIF('MCM '!G:G,D:D,'MCM '!D:D)</f>
        <v>0</v>
      </c>
      <c r="W309" s="12">
        <f>SUMIF(AGRIMOTORS!G:G,D:D,AGRIMOTORS!D:D)</f>
        <v>0</v>
      </c>
      <c r="X309" s="12">
        <f>+SUMIF(BOVIMA!F:F,D:D,BOVIMA!C:C)</f>
        <v>0</v>
      </c>
      <c r="Y309" s="12">
        <f>+SUMIF(AGRIFEED!F:F,D:D,AGRIFEED!C:C)</f>
        <v>0</v>
      </c>
      <c r="Z309" s="12">
        <f>SUMIF(AMIP!F:F,D:D,AMIP!C:C)</f>
        <v>0</v>
      </c>
      <c r="AA309" s="12">
        <f>+SUMIF(ISF!G:G,D:D,ISF!D:D)</f>
        <v>0</v>
      </c>
      <c r="AB309" s="124">
        <f>+SUMIF(DISCOI!G:G,D:D,DISCOI!D:D)</f>
        <v>0</v>
      </c>
      <c r="AC309" s="12">
        <f>+SUMIF(MABEL!F:F,D:D,MABEL!C:C)</f>
        <v>0</v>
      </c>
      <c r="AD309" s="12">
        <f>+SUMIF(NMP!F:F,D:D,NMP!C:C)</f>
        <v>0</v>
      </c>
      <c r="AE309" s="12">
        <f>+SUMIF('AMCHO '!F:F,D:D,'AMCHO '!C:C)</f>
        <v>0</v>
      </c>
      <c r="AF309" s="12">
        <f>+SUMIF(CONFORTIS!G:G,D:D,CONFORTIS!D:D)</f>
        <v>0</v>
      </c>
      <c r="AG309" s="12">
        <f>+SUMIF('IRS IMMO'!G:G,D:D,'IRS IMMO'!D:D)</f>
        <v>0</v>
      </c>
      <c r="AH309" s="12">
        <f>+SUMIFS(AGRIVETAM!C:C,AGRIVETAM!F:F,D:D)</f>
        <v>0</v>
      </c>
      <c r="AI309" s="12">
        <f>+SUMIF(EUROPAINTS!F:F,D:D,EUROPAINTS!C:C)</f>
        <v>0</v>
      </c>
      <c r="AJ309" s="12">
        <f>+SUMIF('VET ABE'!F:F,D:D,'VET ABE'!D:D)</f>
        <v>0</v>
      </c>
      <c r="AK309" s="12">
        <f>SUMIF('VET FIA'!F:F,D:D,'VET FIA'!D:D)</f>
        <v>0</v>
      </c>
      <c r="AL309" s="12">
        <f>+SUMIF('CSS SAKAY'!F:F,D:D,'CSS SAKAY'!C:C)</f>
        <v>0</v>
      </c>
      <c r="AM309" s="12"/>
      <c r="AN309" s="12">
        <f>SUMIF('United Malagasy'!F:F,D:D,'United Malagasy'!C:C)</f>
        <v>0</v>
      </c>
      <c r="AO309" s="12">
        <f>+SUMIF(NUTRIFOOD!E:E,D:D,NUTRIFOOD!C:C)</f>
        <v>0</v>
      </c>
      <c r="AP309" s="12">
        <f>+SUMIF(FERRIS!H:H,D:D,FERRIS!E:E)</f>
        <v>0</v>
      </c>
      <c r="AQ309" s="12">
        <f>+SUMIF(SEM!F:F,D:D,SEM!C:C)</f>
        <v>0</v>
      </c>
      <c r="AR309" s="12">
        <f>+SUMIF(Madatrade!F:F,D:D,Madatrade!C:C)</f>
        <v>0</v>
      </c>
      <c r="AS309" s="12">
        <f>+SUMIF('FLY TECH'!F:F,D:D,'FLY TECH'!D:D)</f>
        <v>0</v>
      </c>
      <c r="AT309" s="12">
        <f>+SUMIFS('FIRST INVESTISSEMENT'!D:D,'FIRST INVESTISSEMENT'!G:G,D:D)</f>
        <v>0</v>
      </c>
      <c r="AU309" s="164">
        <f t="shared" si="29"/>
        <v>113569960</v>
      </c>
      <c r="AV309" s="165">
        <f t="shared" si="30"/>
        <v>25109.052076240991</v>
      </c>
    </row>
    <row r="310" spans="1:48" hidden="1" x14ac:dyDescent="0.25">
      <c r="A310" s="11" t="str">
        <f t="shared" si="26"/>
        <v>4</v>
      </c>
      <c r="B310" s="11" t="str">
        <f t="shared" si="27"/>
        <v>46</v>
      </c>
      <c r="C310" s="11" t="str">
        <f t="shared" si="28"/>
        <v>467</v>
      </c>
      <c r="D310" s="60">
        <v>46711000</v>
      </c>
      <c r="E310" s="119" t="str">
        <f t="shared" si="32"/>
        <v>BIL28</v>
      </c>
      <c r="F310" s="24" t="s">
        <v>9</v>
      </c>
      <c r="G310" s="12">
        <f>+SUMIF(AGRIFARM!H:H,D:D,AGRIFARM!L:L)</f>
        <v>310000000</v>
      </c>
      <c r="H310" s="12">
        <f>+SUMIF(AGRICORP!I:I,D:D,AGRICORP!D:D)</f>
        <v>0</v>
      </c>
      <c r="I310" s="12">
        <f>+SUMIF(SMTP!D:D,D:D,SMTP!F:F)</f>
        <v>0</v>
      </c>
      <c r="J310" s="12">
        <f>+SUMIF(AGRIVET!G:G,D:D,AGRIVET!D:D)</f>
        <v>0</v>
      </c>
      <c r="K310" s="12">
        <f>+SUMIF(AGRIVAL!G:G,D:D,AGRIVAL!D:D)</f>
        <v>0</v>
      </c>
      <c r="L310" s="12">
        <f>+SUMIF(AGRIKOBA!G:G,D:D,AGRIKOBA!D:D)</f>
        <v>0</v>
      </c>
      <c r="M310" s="12">
        <f>+SUMIF(LMOI!F:F,D:D,LMOI!C:C)</f>
        <v>0</v>
      </c>
      <c r="N310" s="12">
        <f>+SUMIF(TARTINE!G:G,D:D,TARTINE!D:D)</f>
        <v>0</v>
      </c>
      <c r="O310" s="12">
        <f>+SUMIF(IDF!F:F,D:D,IDF!C:C)</f>
        <v>0</v>
      </c>
      <c r="P310" s="12">
        <f>+SUMIF(RYA!G:G,D:D,RYA!D:D)</f>
        <v>0</v>
      </c>
      <c r="Q310" s="12">
        <f>+SUMIF('SCI NOAH'!G:G,D:D,'SCI NOAH'!D:D)</f>
        <v>-1000000</v>
      </c>
      <c r="R310" s="12">
        <f>+SUMIF(SIM!F:F,D:D,SIM!C:C)</f>
        <v>0</v>
      </c>
      <c r="S310" s="163">
        <f>+SUMIF('First Energy'!A:A,D:D,'First Energy'!C:C)</f>
        <v>0</v>
      </c>
      <c r="T310" s="163">
        <f>+SUMIF('ID Motors'!G:G,D:D,'ID Motors'!D:D)</f>
        <v>0</v>
      </c>
      <c r="U310" s="12">
        <f>+SUMIF('ID RENTAL'!G:G,D:D,'ID RENTAL'!D:D)</f>
        <v>0</v>
      </c>
      <c r="V310" s="12">
        <f>+SUMIF('MCM '!G:G,D:D,'MCM '!D:D)</f>
        <v>-22211000.010000002</v>
      </c>
      <c r="W310" s="12">
        <f>SUMIF(AGRIMOTORS!G:G,D:D,AGRIMOTORS!D:D)</f>
        <v>0</v>
      </c>
      <c r="X310" s="12">
        <f>+SUMIF(BOVIMA!F:F,D:D,BOVIMA!C:C)</f>
        <v>0</v>
      </c>
      <c r="Y310" s="12">
        <f>+SUMIF(AGRIFEED!F:F,D:D,AGRIFEED!C:C)</f>
        <v>0</v>
      </c>
      <c r="Z310" s="12">
        <f>SUMIF(AMIP!F:F,D:D,AMIP!C:C)</f>
        <v>0</v>
      </c>
      <c r="AA310" s="12">
        <f>+SUMIF(ISF!G:G,D:D,ISF!D:D)</f>
        <v>0</v>
      </c>
      <c r="AB310" s="124">
        <f>+SUMIF(DISCOI!G:G,D:D,DISCOI!D:D)</f>
        <v>0</v>
      </c>
      <c r="AC310" s="12">
        <f>+SUMIF(MABEL!F:F,D:D,MABEL!C:C)</f>
        <v>0</v>
      </c>
      <c r="AD310" s="12">
        <f>+SUMIF(NMP!F:F,D:D,NMP!C:C)</f>
        <v>-320000000</v>
      </c>
      <c r="AE310" s="12">
        <f>+SUMIF('AMCHO '!F:F,D:D,'AMCHO '!C:C)</f>
        <v>0</v>
      </c>
      <c r="AF310" s="12">
        <f>+SUMIF(CONFORTIS!G:G,D:D,CONFORTIS!D:D)</f>
        <v>0</v>
      </c>
      <c r="AG310" s="12">
        <f>+SUMIF('IRS IMMO'!G:G,D:D,'IRS IMMO'!D:D)</f>
        <v>0</v>
      </c>
      <c r="AH310" s="12">
        <f>+SUMIFS(AGRIVETAM!C:C,AGRIVETAM!F:F,D:D)</f>
        <v>0</v>
      </c>
      <c r="AI310" s="12">
        <f>+SUMIF(EUROPAINTS!F:F,D:D,EUROPAINTS!C:C)</f>
        <v>0</v>
      </c>
      <c r="AJ310" s="12">
        <f>+SUMIF('VET ABE'!F:F,D:D,'VET ABE'!D:D)</f>
        <v>0</v>
      </c>
      <c r="AK310" s="12">
        <f>SUMIF('VET FIA'!F:F,D:D,'VET FIA'!D:D)</f>
        <v>0</v>
      </c>
      <c r="AL310" s="12">
        <f>+SUMIF('CSS SAKAY'!F:F,D:D,'CSS SAKAY'!C:C)</f>
        <v>-55000000</v>
      </c>
      <c r="AM310" s="12"/>
      <c r="AN310" s="12">
        <f>SUMIF('United Malagasy'!F:F,D:D,'United Malagasy'!C:C)</f>
        <v>0</v>
      </c>
      <c r="AO310" s="12">
        <f>+SUMIF(NUTRIFOOD!E:E,D:D,NUTRIFOOD!C:C)</f>
        <v>0</v>
      </c>
      <c r="AP310" s="12">
        <f>+SUMIF(FERRIS!H:H,D:D,FERRIS!E:E)</f>
        <v>0</v>
      </c>
      <c r="AQ310" s="12">
        <f>+SUMIF(SEM!F:F,D:D,SEM!C:C)</f>
        <v>0</v>
      </c>
      <c r="AR310" s="12">
        <f>+SUMIF(Madatrade!F:F,D:D,Madatrade!C:C)</f>
        <v>0</v>
      </c>
      <c r="AS310" s="12">
        <f>+SUMIF('FLY TECH'!F:F,D:D,'FLY TECH'!D:D)</f>
        <v>0</v>
      </c>
      <c r="AT310" s="12">
        <f>+SUMIFS('FIRST INVESTISSEMENT'!D:D,'FIRST INVESTISSEMENT'!G:G,D:D)</f>
        <v>0</v>
      </c>
      <c r="AU310" s="164">
        <f t="shared" si="29"/>
        <v>-88211000.00999999</v>
      </c>
      <c r="AV310" s="165">
        <f t="shared" si="30"/>
        <v>-19502.468724549912</v>
      </c>
    </row>
    <row r="311" spans="1:48" hidden="1" x14ac:dyDescent="0.25">
      <c r="A311" s="11" t="str">
        <f t="shared" si="26"/>
        <v>4</v>
      </c>
      <c r="B311" s="11" t="str">
        <f t="shared" si="27"/>
        <v>46</v>
      </c>
      <c r="C311" s="11" t="str">
        <f t="shared" si="28"/>
        <v>467</v>
      </c>
      <c r="D311" s="22">
        <v>46715000</v>
      </c>
      <c r="E311" s="119" t="str">
        <f t="shared" si="32"/>
        <v>BIL28</v>
      </c>
      <c r="F311" s="24" t="s">
        <v>17</v>
      </c>
      <c r="G311" s="12">
        <f>+SUMIF(AGRIFARM!H:H,D:D,AGRIFARM!L:L)</f>
        <v>0</v>
      </c>
      <c r="H311" s="12">
        <f>+SUMIF(AGRICORP!I:I,D:D,AGRICORP!D:D)</f>
        <v>0</v>
      </c>
      <c r="I311" s="12">
        <f>+SUMIF(SMTP!D:D,D:D,SMTP!F:F)</f>
        <v>0</v>
      </c>
      <c r="J311" s="12">
        <f>+SUMIF(AGRIVET!G:G,D:D,AGRIVET!D:D)</f>
        <v>0</v>
      </c>
      <c r="K311" s="12">
        <f>+SUMIF(AGRIVAL!G:G,D:D,AGRIVAL!D:D)</f>
        <v>0</v>
      </c>
      <c r="L311" s="12">
        <f>+SUMIF(AGRIKOBA!G:G,D:D,AGRIKOBA!D:D)</f>
        <v>0</v>
      </c>
      <c r="M311" s="12">
        <f>+SUMIF(LMOI!F:F,D:D,LMOI!C:C)</f>
        <v>0</v>
      </c>
      <c r="N311" s="12">
        <f>+SUMIF(TARTINE!G:G,D:D,TARTINE!D:D)</f>
        <v>0</v>
      </c>
      <c r="O311" s="12">
        <f>+SUMIF(IDF!F:F,D:D,IDF!C:C)</f>
        <v>0</v>
      </c>
      <c r="P311" s="12">
        <f>+SUMIF(RYA!G:G,D:D,RYA!D:D)</f>
        <v>0</v>
      </c>
      <c r="Q311" s="12">
        <f>+SUMIF('SCI NOAH'!G:G,D:D,'SCI NOAH'!D:D)</f>
        <v>-3750000</v>
      </c>
      <c r="R311" s="12">
        <f>+SUMIF(SIM!F:F,D:D,SIM!C:C)</f>
        <v>-2673736.5</v>
      </c>
      <c r="S311" s="163">
        <f>+SUMIF('First Energy'!A:A,D:D,'First Energy'!C:C)</f>
        <v>0</v>
      </c>
      <c r="T311" s="163">
        <f>+SUMIF('ID Motors'!G:G,D:D,'ID Motors'!D:D)</f>
        <v>0</v>
      </c>
      <c r="U311" s="12">
        <f>+SUMIF('ID RENTAL'!G:G,D:D,'ID RENTAL'!D:D)</f>
        <v>0</v>
      </c>
      <c r="V311" s="12">
        <f>+SUMIF('MCM '!G:G,D:D,'MCM '!D:D)</f>
        <v>0</v>
      </c>
      <c r="W311" s="12">
        <f>SUMIF(AGRIMOTORS!G:G,D:D,AGRIMOTORS!D:D)</f>
        <v>0</v>
      </c>
      <c r="X311" s="12">
        <f>+SUMIF(BOVIMA!F:F,D:D,BOVIMA!C:C)</f>
        <v>0</v>
      </c>
      <c r="Y311" s="12">
        <f>+SUMIF(AGRIFEED!F:F,D:D,AGRIFEED!C:C)</f>
        <v>0</v>
      </c>
      <c r="Z311" s="12">
        <f>SUMIF(AMIP!F:F,D:D,AMIP!C:C)</f>
        <v>-664150</v>
      </c>
      <c r="AA311" s="12">
        <f>+SUMIF(ISF!G:G,D:D,ISF!D:D)</f>
        <v>0</v>
      </c>
      <c r="AB311" s="124">
        <f>+SUMIF(DISCOI!G:G,D:D,DISCOI!D:D)</f>
        <v>0</v>
      </c>
      <c r="AC311" s="12">
        <f>+SUMIF(MABEL!F:F,D:D,MABEL!C:C)</f>
        <v>0</v>
      </c>
      <c r="AD311" s="12">
        <f>+SUMIF(NMP!F:F,D:D,NMP!C:C)</f>
        <v>-889516000</v>
      </c>
      <c r="AE311" s="12">
        <f>+SUMIF('AMCHO '!F:F,D:D,'AMCHO '!C:C)</f>
        <v>0</v>
      </c>
      <c r="AF311" s="12">
        <f>+SUMIF(CONFORTIS!G:G,D:D,CONFORTIS!D:D)</f>
        <v>0</v>
      </c>
      <c r="AG311" s="12">
        <f>+SUMIF('IRS IMMO'!G:G,D:D,'IRS IMMO'!D:D)</f>
        <v>0</v>
      </c>
      <c r="AH311" s="12">
        <f>+SUMIFS(AGRIVETAM!C:C,AGRIVETAM!F:F,D:D)</f>
        <v>0</v>
      </c>
      <c r="AI311" s="12">
        <f>+SUMIF(EUROPAINTS!F:F,D:D,EUROPAINTS!C:C)</f>
        <v>0</v>
      </c>
      <c r="AJ311" s="12">
        <f>+SUMIF('VET ABE'!F:F,D:D,'VET ABE'!D:D)</f>
        <v>0</v>
      </c>
      <c r="AK311" s="12">
        <f>SUMIF('VET FIA'!F:F,D:D,'VET FIA'!D:D)</f>
        <v>0</v>
      </c>
      <c r="AL311" s="12">
        <f>+SUMIF('CSS SAKAY'!F:F,D:D,'CSS SAKAY'!C:C)</f>
        <v>0</v>
      </c>
      <c r="AM311" s="12"/>
      <c r="AN311" s="12">
        <f>SUMIF('United Malagasy'!F:F,D:D,'United Malagasy'!C:C)</f>
        <v>0</v>
      </c>
      <c r="AO311" s="12">
        <f>+SUMIF(NUTRIFOOD!E:E,D:D,NUTRIFOOD!C:C)</f>
        <v>0</v>
      </c>
      <c r="AP311" s="12">
        <f>+SUMIF(FERRIS!H:H,D:D,FERRIS!E:E)</f>
        <v>0</v>
      </c>
      <c r="AQ311" s="12">
        <f>+SUMIF(SEM!F:F,D:D,SEM!C:C)</f>
        <v>0</v>
      </c>
      <c r="AR311" s="12">
        <f>+SUMIF(Madatrade!F:F,D:D,Madatrade!C:C)</f>
        <v>0</v>
      </c>
      <c r="AS311" s="12">
        <f>+SUMIF('FLY TECH'!F:F,D:D,'FLY TECH'!D:D)</f>
        <v>0</v>
      </c>
      <c r="AT311" s="12">
        <f>+SUMIFS('FIRST INVESTISSEMENT'!D:D,'FIRST INVESTISSEMENT'!G:G,D:D)</f>
        <v>0</v>
      </c>
      <c r="AU311" s="164">
        <f t="shared" si="29"/>
        <v>-896603886.5</v>
      </c>
      <c r="AV311" s="165">
        <f t="shared" si="30"/>
        <v>-198229.1239504581</v>
      </c>
    </row>
    <row r="312" spans="1:48" hidden="1" x14ac:dyDescent="0.25">
      <c r="A312" s="11" t="str">
        <f t="shared" si="26"/>
        <v>4</v>
      </c>
      <c r="B312" s="11" t="str">
        <f t="shared" si="27"/>
        <v>46</v>
      </c>
      <c r="C312" s="11" t="str">
        <f t="shared" si="28"/>
        <v>467</v>
      </c>
      <c r="D312" s="22">
        <v>46719000</v>
      </c>
      <c r="E312" s="119" t="str">
        <f t="shared" si="32"/>
        <v>BIL28</v>
      </c>
      <c r="F312" s="24" t="s">
        <v>33</v>
      </c>
      <c r="G312" s="12">
        <f>+SUMIF(AGRIFARM!H:H,D:D,AGRIFARM!L:L)</f>
        <v>0</v>
      </c>
      <c r="H312" s="12">
        <f>+SUMIF(AGRICORP!I:I,D:D,AGRICORP!D:D)</f>
        <v>0</v>
      </c>
      <c r="I312" s="12">
        <f>+SUMIF(SMTP!D:D,D:D,SMTP!F:F)</f>
        <v>0</v>
      </c>
      <c r="J312" s="12">
        <f>+SUMIF(AGRIVET!G:G,D:D,AGRIVET!D:D)</f>
        <v>0</v>
      </c>
      <c r="K312" s="12">
        <f>+SUMIF(AGRIVAL!G:G,D:D,AGRIVAL!D:D)</f>
        <v>0</v>
      </c>
      <c r="L312" s="12">
        <f>+SUMIF(AGRIKOBA!G:G,D:D,AGRIKOBA!D:D)</f>
        <v>0</v>
      </c>
      <c r="M312" s="12">
        <f>+SUMIF(LMOI!F:F,D:D,LMOI!C:C)</f>
        <v>0</v>
      </c>
      <c r="N312" s="12">
        <f>+SUMIF(TARTINE!G:G,D:D,TARTINE!D:D)</f>
        <v>0</v>
      </c>
      <c r="O312" s="12">
        <f>+SUMIF(IDF!F:F,D:D,IDF!C:C)</f>
        <v>0</v>
      </c>
      <c r="P312" s="12">
        <f>+SUMIF(RYA!G:G,D:D,RYA!D:D)</f>
        <v>0</v>
      </c>
      <c r="Q312" s="12">
        <f>+SUMIF('SCI NOAH'!G:G,D:D,'SCI NOAH'!D:D)</f>
        <v>0</v>
      </c>
      <c r="R312" s="12">
        <f>+SUMIF(SIM!F:F,D:D,SIM!C:C)</f>
        <v>-395000000</v>
      </c>
      <c r="S312" s="163">
        <f>+SUMIF('First Energy'!A:A,D:D,'First Energy'!C:C)</f>
        <v>0</v>
      </c>
      <c r="T312" s="163">
        <f>+SUMIF('ID Motors'!G:G,D:D,'ID Motors'!D:D)</f>
        <v>0</v>
      </c>
      <c r="U312" s="12">
        <f>+SUMIF('ID RENTAL'!G:G,D:D,'ID RENTAL'!D:D)</f>
        <v>0</v>
      </c>
      <c r="V312" s="12">
        <f>+SUMIF('MCM '!G:G,D:D,'MCM '!D:D)</f>
        <v>0</v>
      </c>
      <c r="W312" s="12">
        <f>SUMIF(AGRIMOTORS!G:G,D:D,AGRIMOTORS!D:D)</f>
        <v>0</v>
      </c>
      <c r="X312" s="12">
        <f>+SUMIF(BOVIMA!F:F,D:D,BOVIMA!C:C)</f>
        <v>0</v>
      </c>
      <c r="Y312" s="12">
        <f>+SUMIF(AGRIFEED!F:F,D:D,AGRIFEED!C:C)</f>
        <v>0</v>
      </c>
      <c r="Z312" s="12">
        <f>SUMIF(AMIP!F:F,D:D,AMIP!C:C)</f>
        <v>0</v>
      </c>
      <c r="AA312" s="12">
        <f>+SUMIF(ISF!G:G,D:D,ISF!D:D)</f>
        <v>0</v>
      </c>
      <c r="AB312" s="124">
        <f>+SUMIF(DISCOI!G:G,D:D,DISCOI!D:D)</f>
        <v>0</v>
      </c>
      <c r="AC312" s="12">
        <f>+SUMIF(MABEL!F:F,D:D,MABEL!C:C)</f>
        <v>0</v>
      </c>
      <c r="AD312" s="12">
        <f>+SUMIF(NMP!F:F,D:D,NMP!C:C)</f>
        <v>0</v>
      </c>
      <c r="AE312" s="12">
        <f>+SUMIF('AMCHO '!F:F,D:D,'AMCHO '!C:C)</f>
        <v>0</v>
      </c>
      <c r="AF312" s="12">
        <f>+SUMIF(CONFORTIS!G:G,D:D,CONFORTIS!D:D)</f>
        <v>0</v>
      </c>
      <c r="AG312" s="12">
        <f>+SUMIF('IRS IMMO'!G:G,D:D,'IRS IMMO'!D:D)</f>
        <v>0</v>
      </c>
      <c r="AH312" s="12">
        <f>+SUMIFS(AGRIVETAM!C:C,AGRIVETAM!F:F,D:D)</f>
        <v>0</v>
      </c>
      <c r="AI312" s="12">
        <f>+SUMIF(EUROPAINTS!F:F,D:D,EUROPAINTS!C:C)</f>
        <v>0</v>
      </c>
      <c r="AJ312" s="12">
        <f>+SUMIF('VET ABE'!F:F,D:D,'VET ABE'!D:D)</f>
        <v>0</v>
      </c>
      <c r="AK312" s="12">
        <f>SUMIF('VET FIA'!F:F,D:D,'VET FIA'!D:D)</f>
        <v>0</v>
      </c>
      <c r="AL312" s="12">
        <f>+SUMIF('CSS SAKAY'!F:F,D:D,'CSS SAKAY'!C:C)</f>
        <v>0</v>
      </c>
      <c r="AM312" s="12"/>
      <c r="AN312" s="12">
        <f>SUMIF('United Malagasy'!F:F,D:D,'United Malagasy'!C:C)</f>
        <v>0</v>
      </c>
      <c r="AO312" s="12">
        <f>+SUMIF(NUTRIFOOD!E:E,D:D,NUTRIFOOD!C:C)</f>
        <v>0</v>
      </c>
      <c r="AP312" s="12">
        <f>+SUMIF(FERRIS!H:H,D:D,FERRIS!E:E)</f>
        <v>0</v>
      </c>
      <c r="AQ312" s="12">
        <f>+SUMIF(SEM!F:F,D:D,SEM!C:C)</f>
        <v>0</v>
      </c>
      <c r="AR312" s="12">
        <f>+SUMIF(Madatrade!F:F,D:D,Madatrade!C:C)</f>
        <v>0</v>
      </c>
      <c r="AS312" s="12">
        <f>+SUMIF('FLY TECH'!F:F,D:D,'FLY TECH'!D:D)</f>
        <v>0</v>
      </c>
      <c r="AT312" s="12">
        <f>+SUMIFS('FIRST INVESTISSEMENT'!D:D,'FIRST INVESTISSEMENT'!G:G,D:D)</f>
        <v>0</v>
      </c>
      <c r="AU312" s="164">
        <f t="shared" si="29"/>
        <v>-395000000</v>
      </c>
      <c r="AV312" s="165">
        <f t="shared" si="30"/>
        <v>-87330.096533583273</v>
      </c>
    </row>
    <row r="313" spans="1:48" hidden="1" x14ac:dyDescent="0.25">
      <c r="A313" s="11" t="str">
        <f t="shared" si="26"/>
        <v>4</v>
      </c>
      <c r="B313" s="11" t="str">
        <f t="shared" si="27"/>
        <v>46</v>
      </c>
      <c r="C313" s="11" t="str">
        <f t="shared" si="28"/>
        <v>467</v>
      </c>
      <c r="D313" s="22">
        <v>46720000</v>
      </c>
      <c r="E313" s="119" t="str">
        <f t="shared" si="32"/>
        <v>BIL22</v>
      </c>
      <c r="F313" s="24" t="s">
        <v>137</v>
      </c>
      <c r="G313" s="12">
        <f>+SUMIF(AGRIFARM!H:H,D:D,AGRIFARM!L:L)</f>
        <v>0</v>
      </c>
      <c r="H313" s="12">
        <f>+SUMIF(AGRICORP!I:I,D:D,AGRICORP!D:D)</f>
        <v>0</v>
      </c>
      <c r="I313" s="12">
        <f>+SUMIF(SMTP!D:D,D:D,SMTP!F:F)</f>
        <v>0</v>
      </c>
      <c r="J313" s="12">
        <f>+SUMIF(AGRIVET!G:G,D:D,AGRIVET!D:D)</f>
        <v>17164170898.299999</v>
      </c>
      <c r="K313" s="12">
        <f>+SUMIF(AGRIVAL!G:G,D:D,AGRIVAL!D:D)</f>
        <v>0</v>
      </c>
      <c r="L313" s="12">
        <f>+SUMIF(AGRIKOBA!G:G,D:D,AGRIKOBA!D:D)</f>
        <v>0</v>
      </c>
      <c r="M313" s="12">
        <f>+SUMIF(LMOI!F:F,D:D,LMOI!C:C)</f>
        <v>0</v>
      </c>
      <c r="N313" s="12">
        <f>+SUMIF(TARTINE!G:G,D:D,TARTINE!D:D)</f>
        <v>0</v>
      </c>
      <c r="O313" s="12">
        <f>+SUMIF(IDF!F:F,D:D,IDF!C:C)</f>
        <v>0</v>
      </c>
      <c r="P313" s="12">
        <f>+SUMIF(RYA!G:G,D:D,RYA!D:D)</f>
        <v>-79000000</v>
      </c>
      <c r="Q313" s="12">
        <f>+SUMIF('SCI NOAH'!G:G,D:D,'SCI NOAH'!D:D)</f>
        <v>0</v>
      </c>
      <c r="R313" s="12">
        <f>+SUMIF(SIM!F:F,D:D,SIM!C:C)</f>
        <v>0</v>
      </c>
      <c r="S313" s="163">
        <f>+SUMIF('First Energy'!A:A,D:D,'First Energy'!C:C)</f>
        <v>0</v>
      </c>
      <c r="T313" s="163">
        <f>+SUMIF('ID Motors'!G:G,D:D,'ID Motors'!D:D)</f>
        <v>907926.57</v>
      </c>
      <c r="U313" s="12">
        <f>+SUMIF('ID RENTAL'!G:G,D:D,'ID RENTAL'!D:D)</f>
        <v>0</v>
      </c>
      <c r="V313" s="12">
        <f>+SUMIF('MCM '!G:G,D:D,'MCM '!D:D)</f>
        <v>-16045727.26</v>
      </c>
      <c r="W313" s="12">
        <f>SUMIF(AGRIMOTORS!G:G,D:D,AGRIMOTORS!D:D)</f>
        <v>0</v>
      </c>
      <c r="X313" s="12">
        <f>+SUMIF(BOVIMA!F:F,D:D,BOVIMA!C:C)</f>
        <v>0</v>
      </c>
      <c r="Y313" s="12">
        <f>+SUMIF(AGRIFEED!F:F,D:D,AGRIFEED!C:C)</f>
        <v>0</v>
      </c>
      <c r="Z313" s="12">
        <f>SUMIF(AMIP!F:F,D:D,AMIP!C:C)</f>
        <v>0</v>
      </c>
      <c r="AA313" s="12">
        <f>+SUMIF(ISF!G:G,D:D,ISF!D:D)</f>
        <v>0</v>
      </c>
      <c r="AB313" s="124">
        <f>+SUMIF(DISCOI!G:G,D:D,DISCOI!D:D)</f>
        <v>0</v>
      </c>
      <c r="AC313" s="12">
        <f>+SUMIF(MABEL!F:F,D:D,MABEL!C:C)</f>
        <v>0</v>
      </c>
      <c r="AD313" s="12">
        <f>+SUMIF(NMP!F:F,D:D,NMP!C:C)</f>
        <v>0</v>
      </c>
      <c r="AE313" s="12">
        <f>+SUMIF('AMCHO '!F:F,D:D,'AMCHO '!C:C)</f>
        <v>0</v>
      </c>
      <c r="AF313" s="12">
        <f>+SUMIF(CONFORTIS!G:G,D:D,CONFORTIS!D:D)</f>
        <v>0</v>
      </c>
      <c r="AG313" s="12">
        <f>+SUMIF('IRS IMMO'!G:G,D:D,'IRS IMMO'!D:D)</f>
        <v>0</v>
      </c>
      <c r="AH313" s="12">
        <f>+SUMIFS(AGRIVETAM!C:C,AGRIVETAM!F:F,D:D)</f>
        <v>0</v>
      </c>
      <c r="AI313" s="12">
        <f>+SUMIF(EUROPAINTS!F:F,D:D,EUROPAINTS!C:C)</f>
        <v>0</v>
      </c>
      <c r="AJ313" s="12">
        <f>+SUMIF('VET ABE'!F:F,D:D,'VET ABE'!D:D)</f>
        <v>0</v>
      </c>
      <c r="AK313" s="12">
        <f>SUMIF('VET FIA'!F:F,D:D,'VET FIA'!D:D)</f>
        <v>0</v>
      </c>
      <c r="AL313" s="12">
        <f>+SUMIF('CSS SAKAY'!F:F,D:D,'CSS SAKAY'!C:C)</f>
        <v>0</v>
      </c>
      <c r="AM313" s="12"/>
      <c r="AN313" s="12">
        <f>SUMIF('United Malagasy'!F:F,D:D,'United Malagasy'!C:C)</f>
        <v>0</v>
      </c>
      <c r="AO313" s="12">
        <f>+SUMIF(NUTRIFOOD!E:E,D:D,NUTRIFOOD!C:C)</f>
        <v>0</v>
      </c>
      <c r="AP313" s="12">
        <f>+SUMIF(FERRIS!H:H,D:D,FERRIS!E:E)</f>
        <v>0</v>
      </c>
      <c r="AQ313" s="12">
        <f>+SUMIF(SEM!F:F,D:D,SEM!C:C)</f>
        <v>0</v>
      </c>
      <c r="AR313" s="12">
        <f>+SUMIF(Madatrade!F:F,D:D,Madatrade!C:C)</f>
        <v>0</v>
      </c>
      <c r="AS313" s="12">
        <f>+SUMIF('FLY TECH'!F:F,D:D,'FLY TECH'!D:D)</f>
        <v>0</v>
      </c>
      <c r="AT313" s="12">
        <f>+SUMIFS('FIRST INVESTISSEMENT'!D:D,'FIRST INVESTISSEMENT'!G:G,D:D)</f>
        <v>0</v>
      </c>
      <c r="AU313" s="164">
        <f t="shared" si="29"/>
        <v>17070033097.609999</v>
      </c>
      <c r="AV313" s="165">
        <f t="shared" si="30"/>
        <v>3773994.0208752984</v>
      </c>
    </row>
    <row r="314" spans="1:48" hidden="1" x14ac:dyDescent="0.25">
      <c r="A314" s="11" t="str">
        <f t="shared" si="26"/>
        <v>4</v>
      </c>
      <c r="B314" s="11" t="str">
        <f t="shared" si="27"/>
        <v>46</v>
      </c>
      <c r="C314" s="11" t="str">
        <f t="shared" si="28"/>
        <v>467</v>
      </c>
      <c r="D314" s="23">
        <v>46720030</v>
      </c>
      <c r="E314" s="119" t="str">
        <f t="shared" si="32"/>
        <v>BIL28</v>
      </c>
      <c r="F314" s="24" t="s">
        <v>1580</v>
      </c>
      <c r="G314" s="12">
        <f>+SUMIF(AGRIFARM!H:H,D:D,AGRIFARM!L:L)</f>
        <v>0</v>
      </c>
      <c r="H314" s="12">
        <f>+SUMIF(AGRICORP!I:I,D:D,AGRICORP!D:D)</f>
        <v>0</v>
      </c>
      <c r="I314" s="12">
        <f>+SUMIF(SMTP!D:D,D:D,SMTP!F:F)</f>
        <v>0</v>
      </c>
      <c r="J314" s="12">
        <f>+SUMIF(AGRIVET!G:G,D:D,AGRIVET!D:D)</f>
        <v>0</v>
      </c>
      <c r="K314" s="12">
        <f>+SUMIF(AGRIVAL!G:G,D:D,AGRIVAL!D:D)</f>
        <v>0</v>
      </c>
      <c r="L314" s="12">
        <f>+SUMIF(AGRIKOBA!G:G,D:D,AGRIKOBA!D:D)</f>
        <v>0</v>
      </c>
      <c r="M314" s="12">
        <f>+SUMIF(LMOI!F:F,D:D,LMOI!C:C)</f>
        <v>0</v>
      </c>
      <c r="N314" s="12">
        <f>+SUMIF(TARTINE!G:G,D:D,TARTINE!D:D)</f>
        <v>0</v>
      </c>
      <c r="O314" s="12">
        <f>+SUMIF(IDF!F:F,D:D,IDF!C:C)</f>
        <v>0</v>
      </c>
      <c r="P314" s="12">
        <f>+SUMIF(RYA!G:G,D:D,RYA!D:D)</f>
        <v>0</v>
      </c>
      <c r="Q314" s="12">
        <f>+SUMIF('SCI NOAH'!G:G,D:D,'SCI NOAH'!D:D)</f>
        <v>0</v>
      </c>
      <c r="R314" s="12">
        <f>+SUMIF(SIM!F:F,D:D,SIM!C:C)</f>
        <v>0</v>
      </c>
      <c r="S314" s="163">
        <f>+SUMIF('First Energy'!A:A,D:D,'First Energy'!C:C)</f>
        <v>0</v>
      </c>
      <c r="T314" s="163">
        <f>+SUMIF('ID Motors'!G:G,D:D,'ID Motors'!D:D)</f>
        <v>0</v>
      </c>
      <c r="U314" s="12">
        <f>+SUMIF('ID RENTAL'!G:G,D:D,'ID RENTAL'!D:D)</f>
        <v>0</v>
      </c>
      <c r="V314" s="12">
        <f>+SUMIF('MCM '!G:G,D:D,'MCM '!D:D)</f>
        <v>0</v>
      </c>
      <c r="W314" s="12">
        <f>SUMIF(AGRIMOTORS!G:G,D:D,AGRIMOTORS!D:D)</f>
        <v>0</v>
      </c>
      <c r="X314" s="12">
        <f>+SUMIF(BOVIMA!F:F,D:D,BOVIMA!C:C)</f>
        <v>0</v>
      </c>
      <c r="Y314" s="12">
        <f>+SUMIF(AGRIFEED!F:F,D:D,AGRIFEED!C:C)</f>
        <v>0</v>
      </c>
      <c r="Z314" s="12">
        <f>SUMIF(AMIP!F:F,D:D,AMIP!C:C)</f>
        <v>0</v>
      </c>
      <c r="AA314" s="12">
        <f>+SUMIF(ISF!G:G,D:D,ISF!D:D)</f>
        <v>0</v>
      </c>
      <c r="AB314" s="124">
        <f>+SUMIF(DISCOI!G:G,D:D,DISCOI!D:D)</f>
        <v>0</v>
      </c>
      <c r="AC314" s="12">
        <f>+SUMIF(MABEL!F:F,D:D,MABEL!C:C)</f>
        <v>0</v>
      </c>
      <c r="AD314" s="12">
        <f>+SUMIF(NMP!F:F,D:D,NMP!C:C)</f>
        <v>0</v>
      </c>
      <c r="AE314" s="12">
        <f>+SUMIF('AMCHO '!F:F,D:D,'AMCHO '!C:C)</f>
        <v>0</v>
      </c>
      <c r="AF314" s="12">
        <f>+SUMIF(CONFORTIS!G:G,D:D,CONFORTIS!D:D)</f>
        <v>0</v>
      </c>
      <c r="AG314" s="12">
        <f>+SUMIF('IRS IMMO'!G:G,D:D,'IRS IMMO'!D:D)</f>
        <v>0</v>
      </c>
      <c r="AH314" s="12">
        <f>+SUMIFS(AGRIVETAM!C:C,AGRIVETAM!F:F,D:D)</f>
        <v>0</v>
      </c>
      <c r="AI314" s="12">
        <f>+SUMIF(EUROPAINTS!F:F,D:D,EUROPAINTS!C:C)</f>
        <v>-50000000</v>
      </c>
      <c r="AJ314" s="12">
        <f>+SUMIF('VET ABE'!F:F,D:D,'VET ABE'!D:D)</f>
        <v>0</v>
      </c>
      <c r="AK314" s="12">
        <f>SUMIF('VET FIA'!F:F,D:D,'VET FIA'!D:D)</f>
        <v>0</v>
      </c>
      <c r="AL314" s="12">
        <f>+SUMIF('CSS SAKAY'!F:F,D:D,'CSS SAKAY'!C:C)</f>
        <v>0</v>
      </c>
      <c r="AM314" s="12"/>
      <c r="AN314" s="12">
        <f>SUMIF('United Malagasy'!F:F,D:D,'United Malagasy'!C:C)</f>
        <v>0</v>
      </c>
      <c r="AO314" s="12">
        <f>+SUMIF(NUTRIFOOD!E:E,D:D,NUTRIFOOD!C:C)</f>
        <v>0</v>
      </c>
      <c r="AP314" s="12">
        <f>+SUMIF(FERRIS!H:H,D:D,FERRIS!E:E)</f>
        <v>0</v>
      </c>
      <c r="AQ314" s="12">
        <f>+SUMIF(SEM!F:F,D:D,SEM!C:C)</f>
        <v>0</v>
      </c>
      <c r="AR314" s="12">
        <f>+SUMIF(Madatrade!F:F,D:D,Madatrade!C:C)</f>
        <v>0</v>
      </c>
      <c r="AS314" s="12">
        <f>+SUMIF('FLY TECH'!F:F,D:D,'FLY TECH'!D:D)</f>
        <v>0</v>
      </c>
      <c r="AT314" s="12">
        <f>+SUMIFS('FIRST INVESTISSEMENT'!D:D,'FIRST INVESTISSEMENT'!G:G,D:D)</f>
        <v>0</v>
      </c>
      <c r="AU314" s="164">
        <f t="shared" si="29"/>
        <v>-50000000</v>
      </c>
      <c r="AV314" s="165">
        <f t="shared" si="30"/>
        <v>-11054.442599187756</v>
      </c>
    </row>
    <row r="315" spans="1:48" hidden="1" x14ac:dyDescent="0.25">
      <c r="A315" s="11" t="str">
        <f t="shared" si="26"/>
        <v>4</v>
      </c>
      <c r="B315" s="11" t="str">
        <f t="shared" si="27"/>
        <v>46</v>
      </c>
      <c r="C315" s="11" t="str">
        <f t="shared" si="28"/>
        <v>467</v>
      </c>
      <c r="D315" s="23">
        <v>46720050</v>
      </c>
      <c r="E315" s="119" t="str">
        <f t="shared" si="32"/>
        <v>BIL28</v>
      </c>
      <c r="F315" s="24" t="s">
        <v>2017</v>
      </c>
      <c r="G315" s="12">
        <f>+SUMIF(AGRIFARM!H:H,D:D,AGRIFARM!L:L)</f>
        <v>0</v>
      </c>
      <c r="H315" s="12">
        <f>+SUMIF(AGRICORP!I:I,D:D,AGRICORP!D:D)</f>
        <v>0</v>
      </c>
      <c r="I315" s="12">
        <f>+SUMIF(SMTP!D:D,D:D,SMTP!F:F)</f>
        <v>0</v>
      </c>
      <c r="J315" s="12">
        <f>+SUMIF(AGRIVET!G:G,D:D,AGRIVET!D:D)</f>
        <v>0</v>
      </c>
      <c r="K315" s="12">
        <f>+SUMIF(AGRIVAL!G:G,D:D,AGRIVAL!D:D)</f>
        <v>0</v>
      </c>
      <c r="L315" s="12">
        <f>+SUMIF(AGRIKOBA!G:G,D:D,AGRIKOBA!D:D)</f>
        <v>0</v>
      </c>
      <c r="M315" s="12">
        <f>+SUMIF(LMOI!F:F,D:D,LMOI!C:C)</f>
        <v>0</v>
      </c>
      <c r="N315" s="12">
        <f>+SUMIF(TARTINE!G:G,D:D,TARTINE!D:D)</f>
        <v>0</v>
      </c>
      <c r="O315" s="12">
        <f>+SUMIF(IDF!F:F,D:D,IDF!C:C)</f>
        <v>0</v>
      </c>
      <c r="P315" s="12">
        <f>+SUMIF(RYA!G:G,D:D,RYA!D:D)</f>
        <v>0</v>
      </c>
      <c r="Q315" s="12">
        <f>+SUMIF('SCI NOAH'!G:G,D:D,'SCI NOAH'!D:D)</f>
        <v>0</v>
      </c>
      <c r="R315" s="12">
        <f>+SUMIF(SIM!F:F,D:D,SIM!C:C)</f>
        <v>0</v>
      </c>
      <c r="S315" s="163">
        <f>+SUMIF('First Energy'!A:A,D:D,'First Energy'!C:C)</f>
        <v>-17075415.600000001</v>
      </c>
      <c r="T315" s="163">
        <f>+SUMIF('ID Motors'!G:G,D:D,'ID Motors'!D:D)</f>
        <v>-217500</v>
      </c>
      <c r="U315" s="12">
        <f>+SUMIF('ID RENTAL'!G:G,D:D,'ID RENTAL'!D:D)</f>
        <v>0</v>
      </c>
      <c r="V315" s="12">
        <f>+SUMIF('MCM '!G:G,D:D,'MCM '!D:D)</f>
        <v>0</v>
      </c>
      <c r="W315" s="12">
        <f>SUMIF(AGRIMOTORS!G:G,D:D,AGRIMOTORS!D:D)</f>
        <v>0</v>
      </c>
      <c r="X315" s="12">
        <f>+SUMIF(BOVIMA!F:F,D:D,BOVIMA!C:C)</f>
        <v>0</v>
      </c>
      <c r="Y315" s="12">
        <f>+SUMIF(AGRIFEED!F:F,D:D,AGRIFEED!C:C)</f>
        <v>0</v>
      </c>
      <c r="Z315" s="12">
        <f>SUMIF(AMIP!F:F,D:D,AMIP!C:C)</f>
        <v>0</v>
      </c>
      <c r="AA315" s="12">
        <f>+SUMIF(ISF!G:G,D:D,ISF!D:D)</f>
        <v>0</v>
      </c>
      <c r="AB315" s="124">
        <f>+SUMIF(DISCOI!G:G,D:D,DISCOI!D:D)</f>
        <v>0</v>
      </c>
      <c r="AC315" s="12">
        <f>+SUMIF(MABEL!F:F,D:D,MABEL!C:C)</f>
        <v>0</v>
      </c>
      <c r="AD315" s="12">
        <f>+SUMIF(NMP!F:F,D:D,NMP!C:C)</f>
        <v>0</v>
      </c>
      <c r="AE315" s="12">
        <f>+SUMIF('AMCHO '!F:F,D:D,'AMCHO '!C:C)</f>
        <v>0</v>
      </c>
      <c r="AF315" s="12">
        <f>+SUMIF(CONFORTIS!G:G,D:D,CONFORTIS!D:D)</f>
        <v>0</v>
      </c>
      <c r="AG315" s="12">
        <f>+SUMIF('IRS IMMO'!G:G,D:D,'IRS IMMO'!D:D)</f>
        <v>0</v>
      </c>
      <c r="AH315" s="12">
        <f>+SUMIFS(AGRIVETAM!C:C,AGRIVETAM!F:F,D:D)</f>
        <v>0</v>
      </c>
      <c r="AI315" s="12">
        <f>+SUMIF(EUROPAINTS!F:F,D:D,EUROPAINTS!C:C)</f>
        <v>0</v>
      </c>
      <c r="AJ315" s="12">
        <f>+SUMIF('VET ABE'!F:F,D:D,'VET ABE'!D:D)</f>
        <v>0</v>
      </c>
      <c r="AK315" s="12">
        <f>SUMIF('VET FIA'!F:F,D:D,'VET FIA'!D:D)</f>
        <v>0</v>
      </c>
      <c r="AL315" s="12">
        <f>+SUMIF('CSS SAKAY'!F:F,D:D,'CSS SAKAY'!C:C)</f>
        <v>0</v>
      </c>
      <c r="AM315" s="12"/>
      <c r="AN315" s="12">
        <f>SUMIF('United Malagasy'!F:F,D:D,'United Malagasy'!C:C)</f>
        <v>0</v>
      </c>
      <c r="AO315" s="12">
        <f>+SUMIF(NUTRIFOOD!E:E,D:D,NUTRIFOOD!C:C)</f>
        <v>0</v>
      </c>
      <c r="AP315" s="12">
        <f>+SUMIF(FERRIS!H:H,D:D,FERRIS!E:E)</f>
        <v>0</v>
      </c>
      <c r="AQ315" s="12">
        <f>+SUMIF(SEM!F:F,D:D,SEM!C:C)</f>
        <v>0</v>
      </c>
      <c r="AR315" s="12">
        <f>+SUMIF(Madatrade!F:F,D:D,Madatrade!C:C)</f>
        <v>0</v>
      </c>
      <c r="AS315" s="12">
        <f>+SUMIF('FLY TECH'!F:F,D:D,'FLY TECH'!D:D)</f>
        <v>0</v>
      </c>
      <c r="AT315" s="12">
        <f>+SUMIFS('FIRST INVESTISSEMENT'!D:D,'FIRST INVESTISSEMENT'!G:G,D:D)</f>
        <v>0</v>
      </c>
      <c r="AU315" s="164">
        <f t="shared" si="29"/>
        <v>-17292915.600000001</v>
      </c>
      <c r="AV315" s="165">
        <f t="shared" si="30"/>
        <v>-3823.2708574559706</v>
      </c>
    </row>
    <row r="316" spans="1:48" hidden="1" x14ac:dyDescent="0.25">
      <c r="A316" s="11" t="str">
        <f t="shared" si="26"/>
        <v>4</v>
      </c>
      <c r="B316" s="11" t="str">
        <f t="shared" si="27"/>
        <v>46</v>
      </c>
      <c r="C316" s="11" t="str">
        <f t="shared" si="28"/>
        <v>467</v>
      </c>
      <c r="D316" s="23">
        <v>46720070</v>
      </c>
      <c r="E316" s="119" t="str">
        <f t="shared" si="32"/>
        <v>BIL28</v>
      </c>
      <c r="F316" s="24" t="s">
        <v>140</v>
      </c>
      <c r="G316" s="12">
        <f>+SUMIF(AGRIFARM!H:H,D:D,AGRIFARM!L:L)</f>
        <v>0</v>
      </c>
      <c r="H316" s="12">
        <f>+SUMIF(AGRICORP!I:I,D:D,AGRICORP!D:D)</f>
        <v>-18392280</v>
      </c>
      <c r="I316" s="12">
        <f>+SUMIF(SMTP!D:D,D:D,SMTP!F:F)</f>
        <v>0</v>
      </c>
      <c r="J316" s="12">
        <f>+SUMIF(AGRIVET!G:G,D:D,AGRIVET!D:D)</f>
        <v>0</v>
      </c>
      <c r="K316" s="12">
        <f>+SUMIF(AGRIVAL!G:G,D:D,AGRIVAL!D:D)</f>
        <v>0</v>
      </c>
      <c r="L316" s="12">
        <f>+SUMIF(AGRIKOBA!G:G,D:D,AGRIKOBA!D:D)</f>
        <v>0</v>
      </c>
      <c r="M316" s="12">
        <f>+SUMIF(LMOI!F:F,D:D,LMOI!C:C)</f>
        <v>0</v>
      </c>
      <c r="N316" s="12">
        <f>+SUMIF(TARTINE!G:G,D:D,TARTINE!D:D)</f>
        <v>0</v>
      </c>
      <c r="O316" s="12">
        <f>+SUMIF(IDF!F:F,D:D,IDF!C:C)</f>
        <v>0</v>
      </c>
      <c r="P316" s="12">
        <f>+SUMIF(RYA!G:G,D:D,RYA!D:D)</f>
        <v>0</v>
      </c>
      <c r="Q316" s="12">
        <f>+SUMIF('SCI NOAH'!G:G,D:D,'SCI NOAH'!D:D)</f>
        <v>0</v>
      </c>
      <c r="R316" s="12">
        <f>+SUMIF(SIM!F:F,D:D,SIM!C:C)</f>
        <v>0</v>
      </c>
      <c r="S316" s="163">
        <f>+SUMIF('First Energy'!A:A,D:D,'First Energy'!C:C)</f>
        <v>-211913135.13</v>
      </c>
      <c r="T316" s="163">
        <f>+SUMIF('ID Motors'!G:G,D:D,'ID Motors'!D:D)</f>
        <v>0</v>
      </c>
      <c r="U316" s="12">
        <f>+SUMIF('ID RENTAL'!G:G,D:D,'ID RENTAL'!D:D)</f>
        <v>0</v>
      </c>
      <c r="V316" s="12">
        <f>+SUMIF('MCM '!G:G,D:D,'MCM '!D:D)</f>
        <v>0</v>
      </c>
      <c r="W316" s="12">
        <f>SUMIF(AGRIMOTORS!G:G,D:D,AGRIMOTORS!D:D)</f>
        <v>0</v>
      </c>
      <c r="X316" s="12">
        <f>+SUMIF(BOVIMA!F:F,D:D,BOVIMA!C:C)</f>
        <v>0</v>
      </c>
      <c r="Y316" s="12">
        <f>+SUMIF(AGRIFEED!F:F,D:D,AGRIFEED!C:C)</f>
        <v>0</v>
      </c>
      <c r="Z316" s="12">
        <f>SUMIF(AMIP!F:F,D:D,AMIP!C:C)</f>
        <v>0</v>
      </c>
      <c r="AA316" s="12">
        <f>+SUMIF(ISF!G:G,D:D,ISF!D:D)</f>
        <v>0</v>
      </c>
      <c r="AB316" s="124">
        <f>+SUMIF(DISCOI!G:G,D:D,DISCOI!D:D)</f>
        <v>0</v>
      </c>
      <c r="AC316" s="12">
        <f>+SUMIF(MABEL!F:F,D:D,MABEL!C:C)</f>
        <v>0</v>
      </c>
      <c r="AD316" s="12">
        <f>+SUMIF(NMP!F:F,D:D,NMP!C:C)</f>
        <v>0</v>
      </c>
      <c r="AE316" s="12">
        <f>+SUMIF('AMCHO '!F:F,D:D,'AMCHO '!C:C)</f>
        <v>0</v>
      </c>
      <c r="AF316" s="12">
        <f>+SUMIF(CONFORTIS!G:G,D:D,CONFORTIS!D:D)</f>
        <v>0</v>
      </c>
      <c r="AG316" s="12">
        <f>+SUMIF('IRS IMMO'!G:G,D:D,'IRS IMMO'!D:D)</f>
        <v>0</v>
      </c>
      <c r="AH316" s="12">
        <f>+SUMIFS(AGRIVETAM!C:C,AGRIVETAM!F:F,D:D)</f>
        <v>0</v>
      </c>
      <c r="AI316" s="12">
        <f>+SUMIF(EUROPAINTS!F:F,D:D,EUROPAINTS!C:C)</f>
        <v>-50000</v>
      </c>
      <c r="AJ316" s="12">
        <f>+SUMIF('VET ABE'!F:F,D:D,'VET ABE'!D:D)</f>
        <v>0</v>
      </c>
      <c r="AK316" s="12">
        <f>SUMIF('VET FIA'!F:F,D:D,'VET FIA'!D:D)</f>
        <v>0</v>
      </c>
      <c r="AL316" s="12">
        <f>+SUMIF('CSS SAKAY'!F:F,D:D,'CSS SAKAY'!C:C)</f>
        <v>0</v>
      </c>
      <c r="AM316" s="12"/>
      <c r="AN316" s="12">
        <f>SUMIF('United Malagasy'!F:F,D:D,'United Malagasy'!C:C)</f>
        <v>0</v>
      </c>
      <c r="AO316" s="12">
        <f>+SUMIF(NUTRIFOOD!E:E,D:D,NUTRIFOOD!C:C)</f>
        <v>0</v>
      </c>
      <c r="AP316" s="12">
        <f>+SUMIF(FERRIS!H:H,D:D,FERRIS!E:E)</f>
        <v>0</v>
      </c>
      <c r="AQ316" s="12">
        <f>+SUMIF(SEM!F:F,D:D,SEM!C:C)</f>
        <v>0</v>
      </c>
      <c r="AR316" s="12">
        <f>+SUMIF(Madatrade!F:F,D:D,Madatrade!C:C)</f>
        <v>0</v>
      </c>
      <c r="AS316" s="12">
        <f>+SUMIF('FLY TECH'!F:F,D:D,'FLY TECH'!D:D)</f>
        <v>0</v>
      </c>
      <c r="AT316" s="12">
        <f>+SUMIFS('FIRST INVESTISSEMENT'!D:D,'FIRST INVESTISSEMENT'!G:G,D:D)</f>
        <v>0</v>
      </c>
      <c r="AU316" s="164">
        <f t="shared" si="29"/>
        <v>-230355415.13</v>
      </c>
      <c r="AV316" s="165">
        <f t="shared" si="30"/>
        <v>-50929.014279333038</v>
      </c>
    </row>
    <row r="317" spans="1:48" hidden="1" x14ac:dyDescent="0.25">
      <c r="A317" s="11" t="str">
        <f t="shared" si="26"/>
        <v>4</v>
      </c>
      <c r="B317" s="11" t="str">
        <f t="shared" si="27"/>
        <v>46</v>
      </c>
      <c r="C317" s="11" t="str">
        <f t="shared" si="28"/>
        <v>467</v>
      </c>
      <c r="D317" s="23">
        <v>46720071</v>
      </c>
      <c r="E317" s="119" t="str">
        <f t="shared" si="32"/>
        <v>BIL28</v>
      </c>
      <c r="F317" s="24" t="s">
        <v>5</v>
      </c>
      <c r="G317" s="12">
        <f>+SUMIF(AGRIFARM!H:H,D:D,AGRIFARM!L:L)</f>
        <v>0</v>
      </c>
      <c r="H317" s="12">
        <f>+SUMIF(AGRICORP!I:I,D:D,AGRICORP!D:D)</f>
        <v>0</v>
      </c>
      <c r="I317" s="12">
        <f>+SUMIF(SMTP!D:D,D:D,SMTP!F:F)</f>
        <v>0</v>
      </c>
      <c r="J317" s="12">
        <f>+SUMIF(AGRIVET!G:G,D:D,AGRIVET!D:D)</f>
        <v>0</v>
      </c>
      <c r="K317" s="12">
        <f>+SUMIF(AGRIVAL!G:G,D:D,AGRIVAL!D:D)</f>
        <v>0</v>
      </c>
      <c r="L317" s="12">
        <f>+SUMIF(AGRIKOBA!G:G,D:D,AGRIKOBA!D:D)</f>
        <v>0</v>
      </c>
      <c r="M317" s="12">
        <f>+SUMIF(LMOI!F:F,D:D,LMOI!C:C)</f>
        <v>0</v>
      </c>
      <c r="N317" s="12">
        <f>+SUMIF(TARTINE!G:G,D:D,TARTINE!D:D)</f>
        <v>0</v>
      </c>
      <c r="O317" s="12">
        <f>+SUMIF(IDF!F:F,D:D,IDF!C:C)</f>
        <v>0</v>
      </c>
      <c r="P317" s="12">
        <f>+SUMIF(RYA!G:G,D:D,RYA!D:D)</f>
        <v>0</v>
      </c>
      <c r="Q317" s="12">
        <f>+SUMIF('SCI NOAH'!G:G,D:D,'SCI NOAH'!D:D)</f>
        <v>0</v>
      </c>
      <c r="R317" s="12">
        <f>+SUMIF(SIM!F:F,D:D,SIM!C:C)</f>
        <v>0</v>
      </c>
      <c r="S317" s="163">
        <f>+SUMIF('First Energy'!A:A,D:D,'First Energy'!C:C)</f>
        <v>0</v>
      </c>
      <c r="T317" s="163">
        <f>+SUMIF('ID Motors'!G:G,D:D,'ID Motors'!D:D)</f>
        <v>-1373520</v>
      </c>
      <c r="U317" s="12">
        <f>+SUMIF('ID RENTAL'!G:G,D:D,'ID RENTAL'!D:D)</f>
        <v>0</v>
      </c>
      <c r="V317" s="12">
        <f>+SUMIF('MCM '!G:G,D:D,'MCM '!D:D)</f>
        <v>0</v>
      </c>
      <c r="W317" s="12">
        <f>SUMIF(AGRIMOTORS!G:G,D:D,AGRIMOTORS!D:D)</f>
        <v>0</v>
      </c>
      <c r="X317" s="12">
        <f>+SUMIF(BOVIMA!F:F,D:D,BOVIMA!C:C)</f>
        <v>0</v>
      </c>
      <c r="Y317" s="12">
        <f>+SUMIF(AGRIFEED!F:F,D:D,AGRIFEED!C:C)</f>
        <v>0</v>
      </c>
      <c r="Z317" s="12">
        <f>SUMIF(AMIP!F:F,D:D,AMIP!C:C)</f>
        <v>0</v>
      </c>
      <c r="AA317" s="12">
        <f>+SUMIF(ISF!G:G,D:D,ISF!D:D)</f>
        <v>0</v>
      </c>
      <c r="AB317" s="124">
        <f>+SUMIF(DISCOI!G:G,D:D,DISCOI!D:D)</f>
        <v>0</v>
      </c>
      <c r="AC317" s="12">
        <f>+SUMIF(MABEL!F:F,D:D,MABEL!C:C)</f>
        <v>0</v>
      </c>
      <c r="AD317" s="12">
        <f>+SUMIF(NMP!F:F,D:D,NMP!C:C)</f>
        <v>0</v>
      </c>
      <c r="AE317" s="12">
        <f>+SUMIF('AMCHO '!F:F,D:D,'AMCHO '!C:C)</f>
        <v>0</v>
      </c>
      <c r="AF317" s="12">
        <f>+SUMIF(CONFORTIS!G:G,D:D,CONFORTIS!D:D)</f>
        <v>0</v>
      </c>
      <c r="AG317" s="12">
        <f>+SUMIF('IRS IMMO'!G:G,D:D,'IRS IMMO'!D:D)</f>
        <v>0</v>
      </c>
      <c r="AH317" s="12">
        <f>+SUMIFS(AGRIVETAM!C:C,AGRIVETAM!F:F,D:D)</f>
        <v>0</v>
      </c>
      <c r="AI317" s="12">
        <f>+SUMIF(EUROPAINTS!F:F,D:D,EUROPAINTS!C:C)</f>
        <v>0</v>
      </c>
      <c r="AJ317" s="12">
        <f>+SUMIF('VET ABE'!F:F,D:D,'VET ABE'!D:D)</f>
        <v>0</v>
      </c>
      <c r="AK317" s="12">
        <f>SUMIF('VET FIA'!F:F,D:D,'VET FIA'!D:D)</f>
        <v>0</v>
      </c>
      <c r="AL317" s="12">
        <f>+SUMIF('CSS SAKAY'!F:F,D:D,'CSS SAKAY'!C:C)</f>
        <v>0</v>
      </c>
      <c r="AM317" s="12"/>
      <c r="AN317" s="12">
        <f>SUMIF('United Malagasy'!F:F,D:D,'United Malagasy'!C:C)</f>
        <v>0</v>
      </c>
      <c r="AO317" s="12">
        <f>+SUMIF(NUTRIFOOD!E:E,D:D,NUTRIFOOD!C:C)</f>
        <v>0</v>
      </c>
      <c r="AP317" s="12">
        <f>+SUMIF(FERRIS!H:H,D:D,FERRIS!E:E)</f>
        <v>0</v>
      </c>
      <c r="AQ317" s="12">
        <f>+SUMIF(SEM!F:F,D:D,SEM!C:C)</f>
        <v>0</v>
      </c>
      <c r="AR317" s="12">
        <f>+SUMIF(Madatrade!F:F,D:D,Madatrade!C:C)</f>
        <v>0</v>
      </c>
      <c r="AS317" s="12">
        <f>+SUMIF('FLY TECH'!F:F,D:D,'FLY TECH'!D:D)</f>
        <v>0</v>
      </c>
      <c r="AT317" s="12">
        <f>+SUMIFS('FIRST INVESTISSEMENT'!D:D,'FIRST INVESTISSEMENT'!G:G,D:D)</f>
        <v>0</v>
      </c>
      <c r="AU317" s="164">
        <f t="shared" si="29"/>
        <v>-1373520</v>
      </c>
      <c r="AV317" s="165">
        <f t="shared" si="30"/>
        <v>-303.66995997672734</v>
      </c>
    </row>
    <row r="318" spans="1:48" hidden="1" x14ac:dyDescent="0.25">
      <c r="A318" s="11" t="str">
        <f t="shared" si="26"/>
        <v>4</v>
      </c>
      <c r="B318" s="11" t="str">
        <f t="shared" si="27"/>
        <v>46</v>
      </c>
      <c r="C318" s="11" t="str">
        <f t="shared" si="28"/>
        <v>467</v>
      </c>
      <c r="D318" s="23">
        <v>46720072</v>
      </c>
      <c r="E318" s="119" t="str">
        <f t="shared" si="32"/>
        <v>BIL22</v>
      </c>
      <c r="F318" s="24" t="s">
        <v>36</v>
      </c>
      <c r="G318" s="12">
        <f>+SUMIF(AGRIFARM!H:H,D:D,AGRIFARM!L:L)</f>
        <v>0</v>
      </c>
      <c r="H318" s="12">
        <f>+SUMIF(AGRICORP!I:I,D:D,AGRICORP!D:D)</f>
        <v>0</v>
      </c>
      <c r="I318" s="12">
        <f>+SUMIF(SMTP!D:D,D:D,SMTP!F:F)</f>
        <v>0</v>
      </c>
      <c r="J318" s="12">
        <f>+SUMIF(AGRIVET!G:G,D:D,AGRIVET!D:D)</f>
        <v>0</v>
      </c>
      <c r="K318" s="12">
        <f>+SUMIF(AGRIVAL!G:G,D:D,AGRIVAL!D:D)</f>
        <v>0</v>
      </c>
      <c r="L318" s="12">
        <f>+SUMIF(AGRIKOBA!G:G,D:D,AGRIKOBA!D:D)</f>
        <v>0</v>
      </c>
      <c r="M318" s="12">
        <f>+SUMIF(LMOI!F:F,D:D,LMOI!C:C)</f>
        <v>0</v>
      </c>
      <c r="N318" s="12">
        <f>+SUMIF(TARTINE!G:G,D:D,TARTINE!D:D)</f>
        <v>0</v>
      </c>
      <c r="O318" s="12">
        <f>+SUMIF(IDF!F:F,D:D,IDF!C:C)</f>
        <v>0</v>
      </c>
      <c r="P318" s="12">
        <f>+SUMIF(RYA!G:G,D:D,RYA!D:D)</f>
        <v>0</v>
      </c>
      <c r="Q318" s="12">
        <f>+SUMIF('SCI NOAH'!G:G,D:D,'SCI NOAH'!D:D)</f>
        <v>0</v>
      </c>
      <c r="R318" s="12">
        <f>+SUMIF(SIM!F:F,D:D,SIM!C:C)</f>
        <v>0</v>
      </c>
      <c r="S318" s="163">
        <f>+SUMIF('First Energy'!A:A,D:D,'First Energy'!C:C)</f>
        <v>0</v>
      </c>
      <c r="T318" s="163">
        <f>+SUMIF('ID Motors'!G:G,D:D,'ID Motors'!D:D)</f>
        <v>1770220.8</v>
      </c>
      <c r="U318" s="12">
        <f>+SUMIF('ID RENTAL'!G:G,D:D,'ID RENTAL'!D:D)</f>
        <v>0</v>
      </c>
      <c r="V318" s="12">
        <f>+SUMIF('MCM '!G:G,D:D,'MCM '!D:D)</f>
        <v>0</v>
      </c>
      <c r="W318" s="12">
        <f>SUMIF(AGRIMOTORS!G:G,D:D,AGRIMOTORS!D:D)</f>
        <v>0</v>
      </c>
      <c r="X318" s="12">
        <f>+SUMIF(BOVIMA!F:F,D:D,BOVIMA!C:C)</f>
        <v>0</v>
      </c>
      <c r="Y318" s="12">
        <f>+SUMIF(AGRIFEED!F:F,D:D,AGRIFEED!C:C)</f>
        <v>0</v>
      </c>
      <c r="Z318" s="12">
        <f>SUMIF(AMIP!F:F,D:D,AMIP!C:C)</f>
        <v>0</v>
      </c>
      <c r="AA318" s="12">
        <f>+SUMIF(ISF!G:G,D:D,ISF!D:D)</f>
        <v>0</v>
      </c>
      <c r="AB318" s="124">
        <f>+SUMIF(DISCOI!G:G,D:D,DISCOI!D:D)</f>
        <v>0</v>
      </c>
      <c r="AC318" s="12">
        <f>+SUMIF(MABEL!F:F,D:D,MABEL!C:C)</f>
        <v>0</v>
      </c>
      <c r="AD318" s="12">
        <f>+SUMIF(NMP!F:F,D:D,NMP!C:C)</f>
        <v>0</v>
      </c>
      <c r="AE318" s="12">
        <f>+SUMIF('AMCHO '!F:F,D:D,'AMCHO '!C:C)</f>
        <v>0</v>
      </c>
      <c r="AF318" s="12">
        <f>+SUMIF(CONFORTIS!G:G,D:D,CONFORTIS!D:D)</f>
        <v>0</v>
      </c>
      <c r="AG318" s="12">
        <f>+SUMIF('IRS IMMO'!G:G,D:D,'IRS IMMO'!D:D)</f>
        <v>0</v>
      </c>
      <c r="AH318" s="12">
        <f>+SUMIFS(AGRIVETAM!C:C,AGRIVETAM!F:F,D:D)</f>
        <v>0</v>
      </c>
      <c r="AI318" s="12">
        <f>+SUMIF(EUROPAINTS!F:F,D:D,EUROPAINTS!C:C)</f>
        <v>0</v>
      </c>
      <c r="AJ318" s="12">
        <f>+SUMIF('VET ABE'!F:F,D:D,'VET ABE'!D:D)</f>
        <v>0</v>
      </c>
      <c r="AK318" s="12">
        <f>SUMIF('VET FIA'!F:F,D:D,'VET FIA'!D:D)</f>
        <v>0</v>
      </c>
      <c r="AL318" s="12">
        <f>+SUMIF('CSS SAKAY'!F:F,D:D,'CSS SAKAY'!C:C)</f>
        <v>0</v>
      </c>
      <c r="AM318" s="12"/>
      <c r="AN318" s="12">
        <f>SUMIF('United Malagasy'!F:F,D:D,'United Malagasy'!C:C)</f>
        <v>0</v>
      </c>
      <c r="AO318" s="12">
        <f>+SUMIF(NUTRIFOOD!E:E,D:D,NUTRIFOOD!C:C)</f>
        <v>0</v>
      </c>
      <c r="AP318" s="12">
        <f>+SUMIF(FERRIS!H:H,D:D,FERRIS!E:E)</f>
        <v>0</v>
      </c>
      <c r="AQ318" s="12">
        <f>+SUMIF(SEM!F:F,D:D,SEM!C:C)</f>
        <v>0</v>
      </c>
      <c r="AR318" s="12">
        <f>+SUMIF(Madatrade!F:F,D:D,Madatrade!C:C)</f>
        <v>0</v>
      </c>
      <c r="AS318" s="12">
        <f>+SUMIF('FLY TECH'!F:F,D:D,'FLY TECH'!D:D)</f>
        <v>0</v>
      </c>
      <c r="AT318" s="12">
        <f>+SUMIFS('FIRST INVESTISSEMENT'!D:D,'FIRST INVESTISSEMENT'!G:G,D:D)</f>
        <v>0</v>
      </c>
      <c r="AU318" s="164">
        <f t="shared" si="29"/>
        <v>1770220.8</v>
      </c>
      <c r="AV318" s="165">
        <f t="shared" si="30"/>
        <v>391.3760844297646</v>
      </c>
    </row>
    <row r="319" spans="1:48" hidden="1" x14ac:dyDescent="0.25">
      <c r="A319" s="11" t="str">
        <f t="shared" si="26"/>
        <v>4</v>
      </c>
      <c r="B319" s="11" t="str">
        <f t="shared" si="27"/>
        <v>46</v>
      </c>
      <c r="C319" s="11" t="str">
        <f t="shared" si="28"/>
        <v>467</v>
      </c>
      <c r="D319" s="23">
        <v>46720075</v>
      </c>
      <c r="E319" s="119" t="str">
        <f t="shared" si="32"/>
        <v>BIL22</v>
      </c>
      <c r="F319" s="24" t="s">
        <v>655</v>
      </c>
      <c r="G319" s="12">
        <f>+SUMIF(AGRIFARM!H:H,D:D,AGRIFARM!L:L)</f>
        <v>0</v>
      </c>
      <c r="H319" s="12">
        <f>+SUMIF(AGRICORP!I:I,D:D,AGRICORP!D:D)</f>
        <v>0</v>
      </c>
      <c r="I319" s="12">
        <f>+SUMIF(SMTP!D:D,D:D,SMTP!F:F)</f>
        <v>0</v>
      </c>
      <c r="J319" s="12">
        <f>+SUMIF(AGRIVET!G:G,D:D,AGRIVET!D:D)</f>
        <v>0</v>
      </c>
      <c r="K319" s="12">
        <f>+SUMIF(AGRIVAL!G:G,D:D,AGRIVAL!D:D)</f>
        <v>0</v>
      </c>
      <c r="L319" s="12">
        <f>+SUMIF(AGRIKOBA!G:G,D:D,AGRIKOBA!D:D)</f>
        <v>0</v>
      </c>
      <c r="M319" s="12">
        <f>+SUMIF(LMOI!F:F,D:D,LMOI!C:C)</f>
        <v>0</v>
      </c>
      <c r="N319" s="12">
        <f>+SUMIF(TARTINE!G:G,D:D,TARTINE!D:D)</f>
        <v>0</v>
      </c>
      <c r="O319" s="12">
        <f>+SUMIF(IDF!F:F,D:D,IDF!C:C)</f>
        <v>0</v>
      </c>
      <c r="P319" s="12">
        <f>+SUMIF(RYA!G:G,D:D,RYA!D:D)</f>
        <v>0</v>
      </c>
      <c r="Q319" s="12">
        <f>+SUMIF('SCI NOAH'!G:G,D:D,'SCI NOAH'!D:D)</f>
        <v>0</v>
      </c>
      <c r="R319" s="12">
        <f>+SUMIF(SIM!F:F,D:D,SIM!C:C)</f>
        <v>0</v>
      </c>
      <c r="S319" s="163">
        <f>+SUMIF('First Energy'!A:A,D:D,'First Energy'!C:C)</f>
        <v>0</v>
      </c>
      <c r="T319" s="163">
        <f>+SUMIF('ID Motors'!G:G,D:D,'ID Motors'!D:D)</f>
        <v>570000000</v>
      </c>
      <c r="U319" s="12">
        <f>+SUMIF('ID RENTAL'!G:G,D:D,'ID RENTAL'!D:D)</f>
        <v>0</v>
      </c>
      <c r="V319" s="12">
        <f>+SUMIF('MCM '!G:G,D:D,'MCM '!D:D)</f>
        <v>0</v>
      </c>
      <c r="W319" s="12">
        <f>SUMIF(AGRIMOTORS!G:G,D:D,AGRIMOTORS!D:D)</f>
        <v>0</v>
      </c>
      <c r="X319" s="12">
        <f>+SUMIF(BOVIMA!F:F,D:D,BOVIMA!C:C)</f>
        <v>0</v>
      </c>
      <c r="Y319" s="12">
        <f>+SUMIF(AGRIFEED!F:F,D:D,AGRIFEED!C:C)</f>
        <v>0</v>
      </c>
      <c r="Z319" s="12">
        <f>SUMIF(AMIP!F:F,D:D,AMIP!C:C)</f>
        <v>0</v>
      </c>
      <c r="AA319" s="12">
        <f>+SUMIF(ISF!G:G,D:D,ISF!D:D)</f>
        <v>0</v>
      </c>
      <c r="AB319" s="124">
        <f>+SUMIF(DISCOI!G:G,D:D,DISCOI!D:D)</f>
        <v>0</v>
      </c>
      <c r="AC319" s="12">
        <f>+SUMIF(MABEL!F:F,D:D,MABEL!C:C)</f>
        <v>0</v>
      </c>
      <c r="AD319" s="12">
        <f>+SUMIF(NMP!F:F,D:D,NMP!C:C)</f>
        <v>0</v>
      </c>
      <c r="AE319" s="12">
        <f>+SUMIF('AMCHO '!F:F,D:D,'AMCHO '!C:C)</f>
        <v>0</v>
      </c>
      <c r="AF319" s="12">
        <f>+SUMIF(CONFORTIS!G:G,D:D,CONFORTIS!D:D)</f>
        <v>0</v>
      </c>
      <c r="AG319" s="12">
        <f>+SUMIF('IRS IMMO'!G:G,D:D,'IRS IMMO'!D:D)</f>
        <v>0</v>
      </c>
      <c r="AH319" s="12">
        <f>+SUMIFS(AGRIVETAM!C:C,AGRIVETAM!F:F,D:D)</f>
        <v>0</v>
      </c>
      <c r="AI319" s="12">
        <f>+SUMIF(EUROPAINTS!F:F,D:D,EUROPAINTS!C:C)</f>
        <v>0</v>
      </c>
      <c r="AJ319" s="12">
        <f>+SUMIF('VET ABE'!F:F,D:D,'VET ABE'!D:D)</f>
        <v>0</v>
      </c>
      <c r="AK319" s="12">
        <f>SUMIF('VET FIA'!F:F,D:D,'VET FIA'!D:D)</f>
        <v>0</v>
      </c>
      <c r="AL319" s="12">
        <f>+SUMIF('CSS SAKAY'!F:F,D:D,'CSS SAKAY'!C:C)</f>
        <v>0</v>
      </c>
      <c r="AM319" s="12"/>
      <c r="AN319" s="12">
        <f>SUMIF('United Malagasy'!F:F,D:D,'United Malagasy'!C:C)</f>
        <v>0</v>
      </c>
      <c r="AO319" s="12">
        <f>+SUMIF(NUTRIFOOD!E:E,D:D,NUTRIFOOD!C:C)</f>
        <v>0</v>
      </c>
      <c r="AP319" s="12">
        <f>+SUMIF(FERRIS!H:H,D:D,FERRIS!E:E)</f>
        <v>0</v>
      </c>
      <c r="AQ319" s="12">
        <f>+SUMIF(SEM!F:F,D:D,SEM!C:C)</f>
        <v>0</v>
      </c>
      <c r="AR319" s="12">
        <f>+SUMIF(Madatrade!F:F,D:D,Madatrade!C:C)</f>
        <v>0</v>
      </c>
      <c r="AS319" s="12">
        <f>+SUMIF('FLY TECH'!F:F,D:D,'FLY TECH'!D:D)</f>
        <v>0</v>
      </c>
      <c r="AT319" s="12">
        <f>+SUMIFS('FIRST INVESTISSEMENT'!D:D,'FIRST INVESTISSEMENT'!G:G,D:D)</f>
        <v>0</v>
      </c>
      <c r="AU319" s="164">
        <f t="shared" si="29"/>
        <v>570000000</v>
      </c>
      <c r="AV319" s="165">
        <f t="shared" si="30"/>
        <v>126020.64563074043</v>
      </c>
    </row>
    <row r="320" spans="1:48" hidden="1" x14ac:dyDescent="0.25">
      <c r="A320" s="11" t="str">
        <f t="shared" si="26"/>
        <v>4</v>
      </c>
      <c r="B320" s="11" t="str">
        <f t="shared" si="27"/>
        <v>46</v>
      </c>
      <c r="C320" s="11" t="str">
        <f t="shared" si="28"/>
        <v>467</v>
      </c>
      <c r="D320" s="23">
        <v>46720076</v>
      </c>
      <c r="E320" s="119" t="str">
        <f t="shared" si="32"/>
        <v>BIL22</v>
      </c>
      <c r="F320" s="24" t="s">
        <v>22</v>
      </c>
      <c r="G320" s="12">
        <f>+SUMIF(AGRIFARM!H:H,D:D,AGRIFARM!L:L)</f>
        <v>0</v>
      </c>
      <c r="H320" s="12">
        <f>+SUMIF(AGRICORP!I:I,D:D,AGRICORP!D:D)</f>
        <v>0</v>
      </c>
      <c r="I320" s="12">
        <f>+SUMIF(SMTP!D:D,D:D,SMTP!F:F)</f>
        <v>0</v>
      </c>
      <c r="J320" s="12">
        <f>+SUMIF(AGRIVET!G:G,D:D,AGRIVET!D:D)</f>
        <v>0</v>
      </c>
      <c r="K320" s="12">
        <f>+SUMIF(AGRIVAL!G:G,D:D,AGRIVAL!D:D)</f>
        <v>0</v>
      </c>
      <c r="L320" s="12">
        <f>+SUMIF(AGRIKOBA!G:G,D:D,AGRIKOBA!D:D)</f>
        <v>0</v>
      </c>
      <c r="M320" s="12">
        <f>+SUMIF(LMOI!F:F,D:D,LMOI!C:C)</f>
        <v>0</v>
      </c>
      <c r="N320" s="12">
        <f>+SUMIF(TARTINE!G:G,D:D,TARTINE!D:D)</f>
        <v>0</v>
      </c>
      <c r="O320" s="12">
        <f>+SUMIF(IDF!F:F,D:D,IDF!C:C)</f>
        <v>0</v>
      </c>
      <c r="P320" s="12">
        <f>+SUMIF(RYA!G:G,D:D,RYA!D:D)</f>
        <v>0</v>
      </c>
      <c r="Q320" s="12">
        <f>+SUMIF('SCI NOAH'!G:G,D:D,'SCI NOAH'!D:D)</f>
        <v>0</v>
      </c>
      <c r="R320" s="12">
        <f>+SUMIF(SIM!F:F,D:D,SIM!C:C)</f>
        <v>0</v>
      </c>
      <c r="S320" s="163">
        <f>+SUMIF('First Energy'!A:A,D:D,'First Energy'!C:C)</f>
        <v>0</v>
      </c>
      <c r="T320" s="163">
        <f>+SUMIF('ID Motors'!G:G,D:D,'ID Motors'!D:D)</f>
        <v>368592715.80000001</v>
      </c>
      <c r="U320" s="12">
        <f>+SUMIF('ID RENTAL'!G:G,D:D,'ID RENTAL'!D:D)</f>
        <v>0</v>
      </c>
      <c r="V320" s="12">
        <f>+SUMIF('MCM '!G:G,D:D,'MCM '!D:D)</f>
        <v>45023405</v>
      </c>
      <c r="W320" s="12">
        <f>SUMIF(AGRIMOTORS!G:G,D:D,AGRIMOTORS!D:D)</f>
        <v>0</v>
      </c>
      <c r="X320" s="12">
        <f>+SUMIF(BOVIMA!F:F,D:D,BOVIMA!C:C)</f>
        <v>0</v>
      </c>
      <c r="Y320" s="12">
        <f>+SUMIF(AGRIFEED!F:F,D:D,AGRIFEED!C:C)</f>
        <v>0</v>
      </c>
      <c r="Z320" s="12">
        <f>SUMIF(AMIP!F:F,D:D,AMIP!C:C)</f>
        <v>0</v>
      </c>
      <c r="AA320" s="12">
        <f>+SUMIF(ISF!G:G,D:D,ISF!D:D)</f>
        <v>0</v>
      </c>
      <c r="AB320" s="124">
        <f>+SUMIF(DISCOI!G:G,D:D,DISCOI!D:D)</f>
        <v>0</v>
      </c>
      <c r="AC320" s="12">
        <f>+SUMIF(MABEL!F:F,D:D,MABEL!C:C)</f>
        <v>0</v>
      </c>
      <c r="AD320" s="12">
        <f>+SUMIF(NMP!F:F,D:D,NMP!C:C)</f>
        <v>0</v>
      </c>
      <c r="AE320" s="12">
        <f>+SUMIF('AMCHO '!F:F,D:D,'AMCHO '!C:C)</f>
        <v>0</v>
      </c>
      <c r="AF320" s="12">
        <f>+SUMIF(CONFORTIS!G:G,D:D,CONFORTIS!D:D)</f>
        <v>0</v>
      </c>
      <c r="AG320" s="12">
        <f>+SUMIF('IRS IMMO'!G:G,D:D,'IRS IMMO'!D:D)</f>
        <v>0</v>
      </c>
      <c r="AH320" s="12">
        <f>+SUMIFS(AGRIVETAM!C:C,AGRIVETAM!F:F,D:D)</f>
        <v>0</v>
      </c>
      <c r="AI320" s="12">
        <f>+SUMIF(EUROPAINTS!F:F,D:D,EUROPAINTS!C:C)</f>
        <v>0</v>
      </c>
      <c r="AJ320" s="12">
        <f>+SUMIF('VET ABE'!F:F,D:D,'VET ABE'!D:D)</f>
        <v>0</v>
      </c>
      <c r="AK320" s="12">
        <f>SUMIF('VET FIA'!F:F,D:D,'VET FIA'!D:D)</f>
        <v>0</v>
      </c>
      <c r="AL320" s="12">
        <f>+SUMIF('CSS SAKAY'!F:F,D:D,'CSS SAKAY'!C:C)</f>
        <v>0</v>
      </c>
      <c r="AM320" s="12"/>
      <c r="AN320" s="12">
        <f>SUMIF('United Malagasy'!F:F,D:D,'United Malagasy'!C:C)</f>
        <v>0</v>
      </c>
      <c r="AO320" s="12">
        <f>+SUMIF(NUTRIFOOD!E:E,D:D,NUTRIFOOD!C:C)</f>
        <v>0</v>
      </c>
      <c r="AP320" s="12">
        <f>+SUMIF(FERRIS!H:H,D:D,FERRIS!E:E)</f>
        <v>0</v>
      </c>
      <c r="AQ320" s="12">
        <f>+SUMIF(SEM!F:F,D:D,SEM!C:C)</f>
        <v>0</v>
      </c>
      <c r="AR320" s="12">
        <f>+SUMIF(Madatrade!F:F,D:D,Madatrade!C:C)</f>
        <v>0</v>
      </c>
      <c r="AS320" s="12">
        <f>+SUMIF('FLY TECH'!F:F,D:D,'FLY TECH'!D:D)</f>
        <v>0</v>
      </c>
      <c r="AT320" s="12">
        <f>+SUMIFS('FIRST INVESTISSEMENT'!D:D,'FIRST INVESTISSEMENT'!G:G,D:D)</f>
        <v>0</v>
      </c>
      <c r="AU320" s="164">
        <f t="shared" si="29"/>
        <v>413616120.80000001</v>
      </c>
      <c r="AV320" s="165">
        <f t="shared" si="30"/>
        <v>91445.913309646188</v>
      </c>
    </row>
    <row r="321" spans="1:48" hidden="1" x14ac:dyDescent="0.25">
      <c r="A321" s="11" t="str">
        <f t="shared" si="26"/>
        <v>4</v>
      </c>
      <c r="B321" s="11" t="str">
        <f t="shared" si="27"/>
        <v>46</v>
      </c>
      <c r="C321" s="11" t="str">
        <f t="shared" si="28"/>
        <v>467</v>
      </c>
      <c r="D321" s="23">
        <v>46720078</v>
      </c>
      <c r="E321" s="119" t="str">
        <f t="shared" si="32"/>
        <v>BIL28</v>
      </c>
      <c r="F321" s="24" t="s">
        <v>20</v>
      </c>
      <c r="G321" s="12">
        <f>+SUMIF(AGRIFARM!H:H,D:D,AGRIFARM!L:L)</f>
        <v>0</v>
      </c>
      <c r="H321" s="12">
        <f>+SUMIF(AGRICORP!I:I,D:D,AGRICORP!D:D)</f>
        <v>0</v>
      </c>
      <c r="I321" s="12">
        <f>+SUMIF(SMTP!D:D,D:D,SMTP!F:F)</f>
        <v>0</v>
      </c>
      <c r="J321" s="12">
        <f>+SUMIF(AGRIVET!G:G,D:D,AGRIVET!D:D)</f>
        <v>0</v>
      </c>
      <c r="K321" s="12">
        <f>+SUMIF(AGRIVAL!G:G,D:D,AGRIVAL!D:D)</f>
        <v>0</v>
      </c>
      <c r="L321" s="12">
        <f>+SUMIF(AGRIKOBA!G:G,D:D,AGRIKOBA!D:D)</f>
        <v>0</v>
      </c>
      <c r="M321" s="12">
        <f>+SUMIF(LMOI!F:F,D:D,LMOI!C:C)</f>
        <v>0</v>
      </c>
      <c r="N321" s="12">
        <f>+SUMIF(TARTINE!G:G,D:D,TARTINE!D:D)</f>
        <v>0</v>
      </c>
      <c r="O321" s="12">
        <f>+SUMIF(IDF!F:F,D:D,IDF!C:C)</f>
        <v>0</v>
      </c>
      <c r="P321" s="12">
        <f>+SUMIF(RYA!G:G,D:D,RYA!D:D)</f>
        <v>0</v>
      </c>
      <c r="Q321" s="12">
        <f>+SUMIF('SCI NOAH'!G:G,D:D,'SCI NOAH'!D:D)</f>
        <v>0</v>
      </c>
      <c r="R321" s="12">
        <f>+SUMIF(SIM!F:F,D:D,SIM!C:C)</f>
        <v>0</v>
      </c>
      <c r="S321" s="163">
        <f>+SUMIF('First Energy'!A:A,D:D,'First Energy'!C:C)</f>
        <v>0</v>
      </c>
      <c r="T321" s="163">
        <f>+SUMIF('ID Motors'!G:G,D:D,'ID Motors'!D:D)</f>
        <v>-6165834.2800000003</v>
      </c>
      <c r="U321" s="12">
        <f>+SUMIF('ID RENTAL'!G:G,D:D,'ID RENTAL'!D:D)</f>
        <v>0</v>
      </c>
      <c r="V321" s="12">
        <f>+SUMIF('MCM '!G:G,D:D,'MCM '!D:D)</f>
        <v>0</v>
      </c>
      <c r="W321" s="12">
        <f>SUMIF(AGRIMOTORS!G:G,D:D,AGRIMOTORS!D:D)</f>
        <v>0</v>
      </c>
      <c r="X321" s="12">
        <f>+SUMIF(BOVIMA!F:F,D:D,BOVIMA!C:C)</f>
        <v>0</v>
      </c>
      <c r="Y321" s="12">
        <f>+SUMIF(AGRIFEED!F:F,D:D,AGRIFEED!C:C)</f>
        <v>0</v>
      </c>
      <c r="Z321" s="12">
        <f>SUMIF(AMIP!F:F,D:D,AMIP!C:C)</f>
        <v>0</v>
      </c>
      <c r="AA321" s="12">
        <f>+SUMIF(ISF!G:G,D:D,ISF!D:D)</f>
        <v>0</v>
      </c>
      <c r="AB321" s="124">
        <f>+SUMIF(DISCOI!G:G,D:D,DISCOI!D:D)</f>
        <v>0</v>
      </c>
      <c r="AC321" s="12">
        <f>+SUMIF(MABEL!F:F,D:D,MABEL!C:C)</f>
        <v>0</v>
      </c>
      <c r="AD321" s="12">
        <f>+SUMIF(NMP!F:F,D:D,NMP!C:C)</f>
        <v>0</v>
      </c>
      <c r="AE321" s="12">
        <f>+SUMIF('AMCHO '!F:F,D:D,'AMCHO '!C:C)</f>
        <v>0</v>
      </c>
      <c r="AF321" s="12">
        <f>+SUMIF(CONFORTIS!G:G,D:D,CONFORTIS!D:D)</f>
        <v>0</v>
      </c>
      <c r="AG321" s="12">
        <f>+SUMIF('IRS IMMO'!G:G,D:D,'IRS IMMO'!D:D)</f>
        <v>0</v>
      </c>
      <c r="AH321" s="12">
        <f>+SUMIFS(AGRIVETAM!C:C,AGRIVETAM!F:F,D:D)</f>
        <v>0</v>
      </c>
      <c r="AI321" s="12">
        <f>+SUMIF(EUROPAINTS!F:F,D:D,EUROPAINTS!C:C)</f>
        <v>0</v>
      </c>
      <c r="AJ321" s="12">
        <f>+SUMIF('VET ABE'!F:F,D:D,'VET ABE'!D:D)</f>
        <v>0</v>
      </c>
      <c r="AK321" s="12">
        <f>SUMIF('VET FIA'!F:F,D:D,'VET FIA'!D:D)</f>
        <v>0</v>
      </c>
      <c r="AL321" s="12">
        <f>+SUMIF('CSS SAKAY'!F:F,D:D,'CSS SAKAY'!C:C)</f>
        <v>0</v>
      </c>
      <c r="AM321" s="12"/>
      <c r="AN321" s="12">
        <f>SUMIF('United Malagasy'!F:F,D:D,'United Malagasy'!C:C)</f>
        <v>0</v>
      </c>
      <c r="AO321" s="12">
        <f>+SUMIF(NUTRIFOOD!E:E,D:D,NUTRIFOOD!C:C)</f>
        <v>0</v>
      </c>
      <c r="AP321" s="12">
        <f>+SUMIF(FERRIS!H:H,D:D,FERRIS!E:E)</f>
        <v>0</v>
      </c>
      <c r="AQ321" s="12">
        <f>+SUMIF(SEM!F:F,D:D,SEM!C:C)</f>
        <v>0</v>
      </c>
      <c r="AR321" s="12">
        <f>+SUMIF(Madatrade!F:F,D:D,Madatrade!C:C)</f>
        <v>0</v>
      </c>
      <c r="AS321" s="12">
        <f>+SUMIF('FLY TECH'!F:F,D:D,'FLY TECH'!D:D)</f>
        <v>0</v>
      </c>
      <c r="AT321" s="12">
        <f>+SUMIFS('FIRST INVESTISSEMENT'!D:D,'FIRST INVESTISSEMENT'!G:G,D:D)</f>
        <v>0</v>
      </c>
      <c r="AU321" s="164">
        <f t="shared" si="29"/>
        <v>-6165834.2800000003</v>
      </c>
      <c r="AV321" s="165">
        <f t="shared" si="30"/>
        <v>-1363.1972224872834</v>
      </c>
    </row>
    <row r="322" spans="1:48" hidden="1" x14ac:dyDescent="0.25">
      <c r="A322" s="11" t="str">
        <f t="shared" si="26"/>
        <v>4</v>
      </c>
      <c r="B322" s="11" t="str">
        <f t="shared" si="27"/>
        <v>46</v>
      </c>
      <c r="C322" s="11" t="str">
        <f t="shared" si="28"/>
        <v>467</v>
      </c>
      <c r="D322" s="23">
        <v>46720079</v>
      </c>
      <c r="E322" s="119" t="str">
        <f t="shared" si="32"/>
        <v>BIL28</v>
      </c>
      <c r="F322" s="24" t="s">
        <v>149</v>
      </c>
      <c r="G322" s="12">
        <f>+SUMIF(AGRIFARM!H:H,D:D,AGRIFARM!L:L)</f>
        <v>0</v>
      </c>
      <c r="H322" s="12">
        <f>+SUMIF(AGRICORP!I:I,D:D,AGRICORP!D:D)</f>
        <v>0</v>
      </c>
      <c r="I322" s="12">
        <f>+SUMIF(SMTP!D:D,D:D,SMTP!F:F)</f>
        <v>0</v>
      </c>
      <c r="J322" s="12">
        <f>+SUMIF(AGRIVET!G:G,D:D,AGRIVET!D:D)</f>
        <v>0</v>
      </c>
      <c r="K322" s="12">
        <f>+SUMIF(AGRIVAL!G:G,D:D,AGRIVAL!D:D)</f>
        <v>0</v>
      </c>
      <c r="L322" s="12">
        <f>+SUMIF(AGRIKOBA!G:G,D:D,AGRIKOBA!D:D)</f>
        <v>0</v>
      </c>
      <c r="M322" s="12">
        <f>+SUMIF(LMOI!F:F,D:D,LMOI!C:C)</f>
        <v>0</v>
      </c>
      <c r="N322" s="12">
        <f>+SUMIF(TARTINE!G:G,D:D,TARTINE!D:D)</f>
        <v>0</v>
      </c>
      <c r="O322" s="12">
        <f>+SUMIF(IDF!F:F,D:D,IDF!C:C)</f>
        <v>0</v>
      </c>
      <c r="P322" s="12">
        <f>+SUMIF(RYA!G:G,D:D,RYA!D:D)</f>
        <v>0</v>
      </c>
      <c r="Q322" s="12">
        <f>+SUMIF('SCI NOAH'!G:G,D:D,'SCI NOAH'!D:D)</f>
        <v>0</v>
      </c>
      <c r="R322" s="12">
        <f>+SUMIF(SIM!F:F,D:D,SIM!C:C)</f>
        <v>0</v>
      </c>
      <c r="S322" s="163">
        <f>+SUMIF('First Energy'!A:A,D:D,'First Energy'!C:C)</f>
        <v>0</v>
      </c>
      <c r="T322" s="163">
        <f>+SUMIF('ID Motors'!G:G,D:D,'ID Motors'!D:D)</f>
        <v>-896937150.90999997</v>
      </c>
      <c r="U322" s="12">
        <f>+SUMIF('ID RENTAL'!G:G,D:D,'ID RENTAL'!D:D)</f>
        <v>0</v>
      </c>
      <c r="V322" s="12">
        <f>+SUMIF('MCM '!G:G,D:D,'MCM '!D:D)</f>
        <v>-4435704.4400000004</v>
      </c>
      <c r="W322" s="12">
        <f>SUMIF(AGRIMOTORS!G:G,D:D,AGRIMOTORS!D:D)</f>
        <v>0</v>
      </c>
      <c r="X322" s="12">
        <f>+SUMIF(BOVIMA!F:F,D:D,BOVIMA!C:C)</f>
        <v>0</v>
      </c>
      <c r="Y322" s="12">
        <f>+SUMIF(AGRIFEED!F:F,D:D,AGRIFEED!C:C)</f>
        <v>0</v>
      </c>
      <c r="Z322" s="12">
        <f>SUMIF(AMIP!F:F,D:D,AMIP!C:C)</f>
        <v>0</v>
      </c>
      <c r="AA322" s="12">
        <f>+SUMIF(ISF!G:G,D:D,ISF!D:D)</f>
        <v>0</v>
      </c>
      <c r="AB322" s="124">
        <f>+SUMIF(DISCOI!G:G,D:D,DISCOI!D:D)</f>
        <v>0</v>
      </c>
      <c r="AC322" s="12">
        <f>+SUMIF(MABEL!F:F,D:D,MABEL!C:C)</f>
        <v>0</v>
      </c>
      <c r="AD322" s="12">
        <f>+SUMIF(NMP!F:F,D:D,NMP!C:C)</f>
        <v>0</v>
      </c>
      <c r="AE322" s="12">
        <f>+SUMIF('AMCHO '!F:F,D:D,'AMCHO '!C:C)</f>
        <v>0</v>
      </c>
      <c r="AF322" s="12">
        <f>+SUMIF(CONFORTIS!G:G,D:D,CONFORTIS!D:D)</f>
        <v>0</v>
      </c>
      <c r="AG322" s="12">
        <f>+SUMIF('IRS IMMO'!G:G,D:D,'IRS IMMO'!D:D)</f>
        <v>0</v>
      </c>
      <c r="AH322" s="12">
        <f>+SUMIFS(AGRIVETAM!C:C,AGRIVETAM!F:F,D:D)</f>
        <v>0</v>
      </c>
      <c r="AI322" s="12">
        <f>+SUMIF(EUROPAINTS!F:F,D:D,EUROPAINTS!C:C)</f>
        <v>0</v>
      </c>
      <c r="AJ322" s="12">
        <f>+SUMIF('VET ABE'!F:F,D:D,'VET ABE'!D:D)</f>
        <v>0</v>
      </c>
      <c r="AK322" s="12">
        <f>SUMIF('VET FIA'!F:F,D:D,'VET FIA'!D:D)</f>
        <v>0</v>
      </c>
      <c r="AL322" s="12">
        <f>+SUMIF('CSS SAKAY'!F:F,D:D,'CSS SAKAY'!C:C)</f>
        <v>0</v>
      </c>
      <c r="AM322" s="12"/>
      <c r="AN322" s="12">
        <f>SUMIF('United Malagasy'!F:F,D:D,'United Malagasy'!C:C)</f>
        <v>0</v>
      </c>
      <c r="AO322" s="12">
        <f>+SUMIF(NUTRIFOOD!E:E,D:D,NUTRIFOOD!C:C)</f>
        <v>0</v>
      </c>
      <c r="AP322" s="12">
        <f>+SUMIF(FERRIS!H:H,D:D,FERRIS!E:E)</f>
        <v>0</v>
      </c>
      <c r="AQ322" s="12">
        <f>+SUMIF(SEM!F:F,D:D,SEM!C:C)</f>
        <v>0</v>
      </c>
      <c r="AR322" s="12">
        <f>+SUMIF(Madatrade!F:F,D:D,Madatrade!C:C)</f>
        <v>0</v>
      </c>
      <c r="AS322" s="12">
        <f>+SUMIF('FLY TECH'!F:F,D:D,'FLY TECH'!D:D)</f>
        <v>0</v>
      </c>
      <c r="AT322" s="12">
        <f>+SUMIFS('FIRST INVESTISSEMENT'!D:D,'FIRST INVESTISSEMENT'!G:G,D:D)</f>
        <v>0</v>
      </c>
      <c r="AU322" s="164">
        <f t="shared" si="29"/>
        <v>-901372855.35000002</v>
      </c>
      <c r="AV322" s="165">
        <f t="shared" si="30"/>
        <v>-199283.48979865087</v>
      </c>
    </row>
    <row r="323" spans="1:48" hidden="1" x14ac:dyDescent="0.25">
      <c r="A323" s="11" t="str">
        <f t="shared" si="26"/>
        <v>4</v>
      </c>
      <c r="B323" s="11" t="str">
        <f t="shared" si="27"/>
        <v>46</v>
      </c>
      <c r="C323" s="11" t="str">
        <f t="shared" si="28"/>
        <v>467</v>
      </c>
      <c r="D323" s="23">
        <v>46720080</v>
      </c>
      <c r="E323" s="119" t="str">
        <f t="shared" si="32"/>
        <v>BIL22</v>
      </c>
      <c r="F323" s="24" t="s">
        <v>2123</v>
      </c>
      <c r="G323" s="12">
        <f>+SUMIF(AGRIFARM!H:H,D:D,AGRIFARM!L:L)</f>
        <v>0</v>
      </c>
      <c r="H323" s="12">
        <f>+SUMIF(AGRICORP!I:I,D:D,AGRICORP!D:D)</f>
        <v>0</v>
      </c>
      <c r="I323" s="12">
        <f>+SUMIF(SMTP!D:D,D:D,SMTP!F:F)</f>
        <v>0</v>
      </c>
      <c r="J323" s="12">
        <f>+SUMIF(AGRIVET!G:G,D:D,AGRIVET!D:D)</f>
        <v>0</v>
      </c>
      <c r="K323" s="12">
        <f>+SUMIF(AGRIVAL!G:G,D:D,AGRIVAL!D:D)</f>
        <v>0</v>
      </c>
      <c r="L323" s="12">
        <f>+SUMIF(AGRIKOBA!G:G,D:D,AGRIKOBA!D:D)</f>
        <v>0</v>
      </c>
      <c r="M323" s="12">
        <f>+SUMIF(LMOI!F:F,D:D,LMOI!C:C)</f>
        <v>0</v>
      </c>
      <c r="N323" s="12">
        <f>+SUMIF(TARTINE!G:G,D:D,TARTINE!D:D)</f>
        <v>0</v>
      </c>
      <c r="O323" s="12">
        <f>+SUMIF(IDF!F:F,D:D,IDF!C:C)</f>
        <v>0</v>
      </c>
      <c r="P323" s="12">
        <f>+SUMIF(RYA!G:G,D:D,RYA!D:D)</f>
        <v>0</v>
      </c>
      <c r="Q323" s="12">
        <f>+SUMIF('SCI NOAH'!G:G,D:D,'SCI NOAH'!D:D)</f>
        <v>0</v>
      </c>
      <c r="R323" s="12">
        <f>+SUMIF(SIM!F:F,D:D,SIM!C:C)</f>
        <v>0</v>
      </c>
      <c r="S323" s="163">
        <f>+SUMIF('First Energy'!A:A,D:D,'First Energy'!C:C)</f>
        <v>0</v>
      </c>
      <c r="T323" s="163">
        <f>+SUMIF('ID Motors'!G:G,D:D,'ID Motors'!D:D)</f>
        <v>16811907.32</v>
      </c>
      <c r="U323" s="12">
        <f>+SUMIF('ID RENTAL'!G:G,D:D,'ID RENTAL'!D:D)</f>
        <v>0</v>
      </c>
      <c r="V323" s="12">
        <f>+SUMIF('MCM '!G:G,D:D,'MCM '!D:D)</f>
        <v>0</v>
      </c>
      <c r="W323" s="12">
        <f>SUMIF(AGRIMOTORS!G:G,D:D,AGRIMOTORS!D:D)</f>
        <v>0</v>
      </c>
      <c r="X323" s="12">
        <f>+SUMIF(BOVIMA!F:F,D:D,BOVIMA!C:C)</f>
        <v>0</v>
      </c>
      <c r="Y323" s="12">
        <f>+SUMIF(AGRIFEED!F:F,D:D,AGRIFEED!C:C)</f>
        <v>0</v>
      </c>
      <c r="Z323" s="12">
        <f>SUMIF(AMIP!F:F,D:D,AMIP!C:C)</f>
        <v>0</v>
      </c>
      <c r="AA323" s="12">
        <f>+SUMIF(ISF!G:G,D:D,ISF!D:D)</f>
        <v>0</v>
      </c>
      <c r="AB323" s="124">
        <f>+SUMIF(DISCOI!G:G,D:D,DISCOI!D:D)</f>
        <v>0</v>
      </c>
      <c r="AC323" s="12">
        <f>+SUMIF(MABEL!F:F,D:D,MABEL!C:C)</f>
        <v>0</v>
      </c>
      <c r="AD323" s="12">
        <f>+SUMIF(NMP!F:F,D:D,NMP!C:C)</f>
        <v>0</v>
      </c>
      <c r="AE323" s="12">
        <f>+SUMIF('AMCHO '!F:F,D:D,'AMCHO '!C:C)</f>
        <v>0</v>
      </c>
      <c r="AF323" s="12">
        <f>+SUMIF(CONFORTIS!G:G,D:D,CONFORTIS!D:D)</f>
        <v>0</v>
      </c>
      <c r="AG323" s="12">
        <f>+SUMIF('IRS IMMO'!G:G,D:D,'IRS IMMO'!D:D)</f>
        <v>0</v>
      </c>
      <c r="AH323" s="12">
        <f>+SUMIFS(AGRIVETAM!C:C,AGRIVETAM!F:F,D:D)</f>
        <v>0</v>
      </c>
      <c r="AI323" s="12">
        <f>+SUMIF(EUROPAINTS!F:F,D:D,EUROPAINTS!C:C)</f>
        <v>0</v>
      </c>
      <c r="AJ323" s="12">
        <f>+SUMIF('VET ABE'!F:F,D:D,'VET ABE'!D:D)</f>
        <v>0</v>
      </c>
      <c r="AK323" s="12">
        <f>SUMIF('VET FIA'!F:F,D:D,'VET FIA'!D:D)</f>
        <v>0</v>
      </c>
      <c r="AL323" s="12">
        <f>+SUMIF('CSS SAKAY'!F:F,D:D,'CSS SAKAY'!C:C)</f>
        <v>0</v>
      </c>
      <c r="AM323" s="12"/>
      <c r="AN323" s="12">
        <f>SUMIF('United Malagasy'!F:F,D:D,'United Malagasy'!C:C)</f>
        <v>0</v>
      </c>
      <c r="AO323" s="12">
        <f>+SUMIF(NUTRIFOOD!E:E,D:D,NUTRIFOOD!C:C)</f>
        <v>0</v>
      </c>
      <c r="AP323" s="12">
        <f>+SUMIF(FERRIS!H:H,D:D,FERRIS!E:E)</f>
        <v>0</v>
      </c>
      <c r="AQ323" s="12">
        <f>+SUMIF(SEM!F:F,D:D,SEM!C:C)</f>
        <v>0</v>
      </c>
      <c r="AR323" s="12">
        <f>+SUMIF(Madatrade!F:F,D:D,Madatrade!C:C)</f>
        <v>0</v>
      </c>
      <c r="AS323" s="12">
        <f>+SUMIF('FLY TECH'!F:F,D:D,'FLY TECH'!D:D)</f>
        <v>0</v>
      </c>
      <c r="AT323" s="12">
        <f>+SUMIFS('FIRST INVESTISSEMENT'!D:D,'FIRST INVESTISSEMENT'!G:G,D:D)</f>
        <v>0</v>
      </c>
      <c r="AU323" s="164">
        <f t="shared" si="29"/>
        <v>16811907.32</v>
      </c>
      <c r="AV323" s="165">
        <f t="shared" si="30"/>
        <v>3716.9252890360895</v>
      </c>
    </row>
    <row r="324" spans="1:48" hidden="1" x14ac:dyDescent="0.25">
      <c r="A324" s="11" t="str">
        <f t="shared" si="26"/>
        <v>4</v>
      </c>
      <c r="B324" s="11" t="str">
        <f t="shared" si="27"/>
        <v>46</v>
      </c>
      <c r="C324" s="11" t="str">
        <f t="shared" si="28"/>
        <v>467</v>
      </c>
      <c r="D324" s="23">
        <v>46720081</v>
      </c>
      <c r="E324" s="119" t="str">
        <f t="shared" si="32"/>
        <v>BIL28</v>
      </c>
      <c r="F324" s="24" t="s">
        <v>1</v>
      </c>
      <c r="G324" s="12">
        <f>+SUMIF(AGRIFARM!H:H,D:D,AGRIFARM!L:L)</f>
        <v>0</v>
      </c>
      <c r="H324" s="12">
        <f>+SUMIF(AGRICORP!I:I,D:D,AGRICORP!D:D)</f>
        <v>0</v>
      </c>
      <c r="I324" s="12">
        <f>+SUMIF(SMTP!D:D,D:D,SMTP!F:F)</f>
        <v>0</v>
      </c>
      <c r="J324" s="12">
        <f>+SUMIF(AGRIVET!G:G,D:D,AGRIVET!D:D)</f>
        <v>0</v>
      </c>
      <c r="K324" s="12">
        <f>+SUMIF(AGRIVAL!G:G,D:D,AGRIVAL!D:D)</f>
        <v>0</v>
      </c>
      <c r="L324" s="12">
        <f>+SUMIF(AGRIKOBA!G:G,D:D,AGRIKOBA!D:D)</f>
        <v>0</v>
      </c>
      <c r="M324" s="12">
        <f>+SUMIF(LMOI!F:F,D:D,LMOI!C:C)</f>
        <v>0</v>
      </c>
      <c r="N324" s="12">
        <f>+SUMIF(TARTINE!G:G,D:D,TARTINE!D:D)</f>
        <v>0</v>
      </c>
      <c r="O324" s="12">
        <f>+SUMIF(IDF!F:F,D:D,IDF!C:C)</f>
        <v>0</v>
      </c>
      <c r="P324" s="12">
        <f>+SUMIF(RYA!G:G,D:D,RYA!D:D)</f>
        <v>0</v>
      </c>
      <c r="Q324" s="12">
        <f>+SUMIF('SCI NOAH'!G:G,D:D,'SCI NOAH'!D:D)</f>
        <v>0</v>
      </c>
      <c r="R324" s="12">
        <f>+SUMIF(SIM!F:F,D:D,SIM!C:C)</f>
        <v>0</v>
      </c>
      <c r="S324" s="163">
        <f>+SUMIF('First Energy'!A:A,D:D,'First Energy'!C:C)</f>
        <v>0</v>
      </c>
      <c r="T324" s="163">
        <f>+SUMIF('ID Motors'!G:G,D:D,'ID Motors'!D:D)</f>
        <v>-22471598.399999999</v>
      </c>
      <c r="U324" s="12">
        <f>+SUMIF('ID RENTAL'!G:G,D:D,'ID RENTAL'!D:D)</f>
        <v>0</v>
      </c>
      <c r="V324" s="12">
        <f>+SUMIF('MCM '!G:G,D:D,'MCM '!D:D)</f>
        <v>9848177.6699999999</v>
      </c>
      <c r="W324" s="12">
        <f>SUMIF(AGRIMOTORS!G:G,D:D,AGRIMOTORS!D:D)</f>
        <v>0</v>
      </c>
      <c r="X324" s="12">
        <f>+SUMIF(BOVIMA!F:F,D:D,BOVIMA!C:C)</f>
        <v>0</v>
      </c>
      <c r="Y324" s="12">
        <f>+SUMIF(AGRIFEED!F:F,D:D,AGRIFEED!C:C)</f>
        <v>0</v>
      </c>
      <c r="Z324" s="12">
        <f>SUMIF(AMIP!F:F,D:D,AMIP!C:C)</f>
        <v>0</v>
      </c>
      <c r="AA324" s="12">
        <f>+SUMIF(ISF!G:G,D:D,ISF!D:D)</f>
        <v>0</v>
      </c>
      <c r="AB324" s="124">
        <f>+SUMIF(DISCOI!G:G,D:D,DISCOI!D:D)</f>
        <v>0</v>
      </c>
      <c r="AC324" s="12">
        <f>+SUMIF(MABEL!F:F,D:D,MABEL!C:C)</f>
        <v>0</v>
      </c>
      <c r="AD324" s="12">
        <f>+SUMIF(NMP!F:F,D:D,NMP!C:C)</f>
        <v>0</v>
      </c>
      <c r="AE324" s="12">
        <f>+SUMIF('AMCHO '!F:F,D:D,'AMCHO '!C:C)</f>
        <v>0</v>
      </c>
      <c r="AF324" s="12">
        <f>+SUMIF(CONFORTIS!G:G,D:D,CONFORTIS!D:D)</f>
        <v>0</v>
      </c>
      <c r="AG324" s="12">
        <f>+SUMIF('IRS IMMO'!G:G,D:D,'IRS IMMO'!D:D)</f>
        <v>0</v>
      </c>
      <c r="AH324" s="12">
        <f>+SUMIFS(AGRIVETAM!C:C,AGRIVETAM!F:F,D:D)</f>
        <v>0</v>
      </c>
      <c r="AI324" s="12">
        <f>+SUMIF(EUROPAINTS!F:F,D:D,EUROPAINTS!C:C)</f>
        <v>0</v>
      </c>
      <c r="AJ324" s="12">
        <f>+SUMIF('VET ABE'!F:F,D:D,'VET ABE'!D:D)</f>
        <v>0</v>
      </c>
      <c r="AK324" s="12">
        <f>SUMIF('VET FIA'!F:F,D:D,'VET FIA'!D:D)</f>
        <v>0</v>
      </c>
      <c r="AL324" s="12">
        <f>+SUMIF('CSS SAKAY'!F:F,D:D,'CSS SAKAY'!C:C)</f>
        <v>0</v>
      </c>
      <c r="AM324" s="12"/>
      <c r="AN324" s="12">
        <f>SUMIF('United Malagasy'!F:F,D:D,'United Malagasy'!C:C)</f>
        <v>0</v>
      </c>
      <c r="AO324" s="12">
        <f>+SUMIF(NUTRIFOOD!E:E,D:D,NUTRIFOOD!C:C)</f>
        <v>0</v>
      </c>
      <c r="AP324" s="12">
        <f>+SUMIF(FERRIS!H:H,D:D,FERRIS!E:E)</f>
        <v>0</v>
      </c>
      <c r="AQ324" s="12">
        <f>+SUMIF(SEM!F:F,D:D,SEM!C:C)</f>
        <v>0</v>
      </c>
      <c r="AR324" s="12">
        <f>+SUMIF(Madatrade!F:F,D:D,Madatrade!C:C)</f>
        <v>0</v>
      </c>
      <c r="AS324" s="12">
        <f>+SUMIF('FLY TECH'!F:F,D:D,'FLY TECH'!D:D)</f>
        <v>0</v>
      </c>
      <c r="AT324" s="12">
        <f>+SUMIFS('FIRST INVESTISSEMENT'!D:D,'FIRST INVESTISSEMENT'!G:G,D:D)</f>
        <v>0</v>
      </c>
      <c r="AU324" s="164">
        <f t="shared" si="29"/>
        <v>-12623420.729999999</v>
      </c>
      <c r="AV324" s="165">
        <f t="shared" si="30"/>
        <v>-2790.8975973036358</v>
      </c>
    </row>
    <row r="325" spans="1:48" hidden="1" x14ac:dyDescent="0.25">
      <c r="A325" s="11" t="str">
        <f t="shared" ref="A325:A388" si="33">+LEFT(C325)</f>
        <v>4</v>
      </c>
      <c r="B325" s="11" t="str">
        <f t="shared" ref="B325:B388" si="34">+LEFT(D:D,2)</f>
        <v>46</v>
      </c>
      <c r="C325" s="11" t="str">
        <f t="shared" ref="C325:C388" si="35">+LEFT(D325,3)</f>
        <v>467</v>
      </c>
      <c r="D325" s="23">
        <v>46720082</v>
      </c>
      <c r="E325" s="119" t="str">
        <f t="shared" si="32"/>
        <v>BIL28</v>
      </c>
      <c r="F325" s="24" t="s">
        <v>12</v>
      </c>
      <c r="G325" s="12">
        <f>+SUMIF(AGRIFARM!H:H,D:D,AGRIFARM!L:L)</f>
        <v>0</v>
      </c>
      <c r="H325" s="12">
        <f>+SUMIF(AGRICORP!I:I,D:D,AGRICORP!D:D)</f>
        <v>0</v>
      </c>
      <c r="I325" s="12">
        <f>+SUMIF(SMTP!D:D,D:D,SMTP!F:F)</f>
        <v>0</v>
      </c>
      <c r="J325" s="12">
        <f>+SUMIF(AGRIVET!G:G,D:D,AGRIVET!D:D)</f>
        <v>0</v>
      </c>
      <c r="K325" s="12">
        <f>+SUMIF(AGRIVAL!G:G,D:D,AGRIVAL!D:D)</f>
        <v>0</v>
      </c>
      <c r="L325" s="12">
        <f>+SUMIF(AGRIKOBA!G:G,D:D,AGRIKOBA!D:D)</f>
        <v>0</v>
      </c>
      <c r="M325" s="12">
        <f>+SUMIF(LMOI!F:F,D:D,LMOI!C:C)</f>
        <v>0</v>
      </c>
      <c r="N325" s="12">
        <f>+SUMIF(TARTINE!G:G,D:D,TARTINE!D:D)</f>
        <v>0</v>
      </c>
      <c r="O325" s="12">
        <f>+SUMIF(IDF!F:F,D:D,IDF!C:C)</f>
        <v>0</v>
      </c>
      <c r="P325" s="12">
        <f>+SUMIF(RYA!G:G,D:D,RYA!D:D)</f>
        <v>0</v>
      </c>
      <c r="Q325" s="12">
        <f>+SUMIF('SCI NOAH'!G:G,D:D,'SCI NOAH'!D:D)</f>
        <v>0</v>
      </c>
      <c r="R325" s="12">
        <f>+SUMIF(SIM!F:F,D:D,SIM!C:C)</f>
        <v>0</v>
      </c>
      <c r="S325" s="163">
        <f>+SUMIF('First Energy'!A:A,D:D,'First Energy'!C:C)</f>
        <v>0</v>
      </c>
      <c r="T325" s="163">
        <f>+SUMIF('ID Motors'!G:G,D:D,'ID Motors'!D:D)</f>
        <v>-33482844.100000001</v>
      </c>
      <c r="U325" s="12">
        <f>+SUMIF('ID RENTAL'!G:G,D:D,'ID RENTAL'!D:D)</f>
        <v>0</v>
      </c>
      <c r="V325" s="12">
        <f>+SUMIF('MCM '!G:G,D:D,'MCM '!D:D)</f>
        <v>9000000</v>
      </c>
      <c r="W325" s="12">
        <f>SUMIF(AGRIMOTORS!G:G,D:D,AGRIMOTORS!D:D)</f>
        <v>0</v>
      </c>
      <c r="X325" s="12">
        <f>+SUMIF(BOVIMA!F:F,D:D,BOVIMA!C:C)</f>
        <v>0</v>
      </c>
      <c r="Y325" s="12">
        <f>+SUMIF(AGRIFEED!F:F,D:D,AGRIFEED!C:C)</f>
        <v>0</v>
      </c>
      <c r="Z325" s="12">
        <f>SUMIF(AMIP!F:F,D:D,AMIP!C:C)</f>
        <v>0</v>
      </c>
      <c r="AA325" s="12">
        <f>+SUMIF(ISF!G:G,D:D,ISF!D:D)</f>
        <v>0</v>
      </c>
      <c r="AB325" s="124">
        <f>+SUMIF(DISCOI!G:G,D:D,DISCOI!D:D)</f>
        <v>0</v>
      </c>
      <c r="AC325" s="12">
        <f>+SUMIF(MABEL!F:F,D:D,MABEL!C:C)</f>
        <v>0</v>
      </c>
      <c r="AD325" s="12">
        <f>+SUMIF(NMP!F:F,D:D,NMP!C:C)</f>
        <v>0</v>
      </c>
      <c r="AE325" s="12">
        <f>+SUMIF('AMCHO '!F:F,D:D,'AMCHO '!C:C)</f>
        <v>0</v>
      </c>
      <c r="AF325" s="12">
        <f>+SUMIF(CONFORTIS!G:G,D:D,CONFORTIS!D:D)</f>
        <v>0</v>
      </c>
      <c r="AG325" s="12">
        <f>+SUMIF('IRS IMMO'!G:G,D:D,'IRS IMMO'!D:D)</f>
        <v>0</v>
      </c>
      <c r="AH325" s="12">
        <f>+SUMIFS(AGRIVETAM!C:C,AGRIVETAM!F:F,D:D)</f>
        <v>0</v>
      </c>
      <c r="AI325" s="12">
        <f>+SUMIF(EUROPAINTS!F:F,D:D,EUROPAINTS!C:C)</f>
        <v>0</v>
      </c>
      <c r="AJ325" s="12">
        <f>+SUMIF('VET ABE'!F:F,D:D,'VET ABE'!D:D)</f>
        <v>0</v>
      </c>
      <c r="AK325" s="12">
        <f>SUMIF('VET FIA'!F:F,D:D,'VET FIA'!D:D)</f>
        <v>0</v>
      </c>
      <c r="AL325" s="12">
        <f>+SUMIF('CSS SAKAY'!F:F,D:D,'CSS SAKAY'!C:C)</f>
        <v>0</v>
      </c>
      <c r="AM325" s="12"/>
      <c r="AN325" s="12">
        <f>SUMIF('United Malagasy'!F:F,D:D,'United Malagasy'!C:C)</f>
        <v>0</v>
      </c>
      <c r="AO325" s="12">
        <f>+SUMIF(NUTRIFOOD!E:E,D:D,NUTRIFOOD!C:C)</f>
        <v>0</v>
      </c>
      <c r="AP325" s="12">
        <f>+SUMIF(FERRIS!H:H,D:D,FERRIS!E:E)</f>
        <v>0</v>
      </c>
      <c r="AQ325" s="12">
        <f>+SUMIF(SEM!F:F,D:D,SEM!C:C)</f>
        <v>0</v>
      </c>
      <c r="AR325" s="12">
        <f>+SUMIF(Madatrade!F:F,D:D,Madatrade!C:C)</f>
        <v>0</v>
      </c>
      <c r="AS325" s="12">
        <f>+SUMIF('FLY TECH'!F:F,D:D,'FLY TECH'!D:D)</f>
        <v>0</v>
      </c>
      <c r="AT325" s="12">
        <f>+SUMIFS('FIRST INVESTISSEMENT'!D:D,'FIRST INVESTISSEMENT'!G:G,D:D)</f>
        <v>0</v>
      </c>
      <c r="AU325" s="164">
        <f t="shared" ref="AU325:AU388" si="36">+SUM(G325:AT325)</f>
        <v>-24482844.100000001</v>
      </c>
      <c r="AV325" s="165">
        <f t="shared" ref="AV325:AV388" si="37">+AU325/$AX$2</f>
        <v>-5412.8838953662535</v>
      </c>
    </row>
    <row r="326" spans="1:48" hidden="1" x14ac:dyDescent="0.25">
      <c r="A326" s="11" t="str">
        <f t="shared" si="33"/>
        <v>4</v>
      </c>
      <c r="B326" s="11" t="str">
        <f t="shared" si="34"/>
        <v>46</v>
      </c>
      <c r="C326" s="11" t="str">
        <f t="shared" si="35"/>
        <v>467</v>
      </c>
      <c r="D326" s="23">
        <v>46720083</v>
      </c>
      <c r="E326" s="119" t="str">
        <f t="shared" ref="E326:E344" si="38">+IF(AU326&gt;0,"BIL22","BIL28")</f>
        <v>BIL22</v>
      </c>
      <c r="F326" s="24" t="s">
        <v>155</v>
      </c>
      <c r="G326" s="12">
        <f>+SUMIF(AGRIFARM!H:H,D:D,AGRIFARM!L:L)</f>
        <v>0</v>
      </c>
      <c r="H326" s="12">
        <f>+SUMIF(AGRICORP!I:I,D:D,AGRICORP!D:D)</f>
        <v>0</v>
      </c>
      <c r="I326" s="12">
        <f>+SUMIF(SMTP!D:D,D:D,SMTP!F:F)</f>
        <v>0</v>
      </c>
      <c r="J326" s="12">
        <f>+SUMIF(AGRIVET!G:G,D:D,AGRIVET!D:D)</f>
        <v>0</v>
      </c>
      <c r="K326" s="12">
        <f>+SUMIF(AGRIVAL!G:G,D:D,AGRIVAL!D:D)</f>
        <v>0</v>
      </c>
      <c r="L326" s="12">
        <f>+SUMIF(AGRIKOBA!G:G,D:D,AGRIKOBA!D:D)</f>
        <v>0</v>
      </c>
      <c r="M326" s="12">
        <f>+SUMIF(LMOI!F:F,D:D,LMOI!C:C)</f>
        <v>0</v>
      </c>
      <c r="N326" s="12">
        <f>+SUMIF(TARTINE!G:G,D:D,TARTINE!D:D)</f>
        <v>0</v>
      </c>
      <c r="O326" s="12">
        <f>+SUMIF(IDF!F:F,D:D,IDF!C:C)</f>
        <v>0</v>
      </c>
      <c r="P326" s="12">
        <f>+SUMIF(RYA!G:G,D:D,RYA!D:D)</f>
        <v>0</v>
      </c>
      <c r="Q326" s="12">
        <f>+SUMIF('SCI NOAH'!G:G,D:D,'SCI NOAH'!D:D)</f>
        <v>0</v>
      </c>
      <c r="R326" s="12">
        <f>+SUMIF(SIM!F:F,D:D,SIM!C:C)</f>
        <v>0</v>
      </c>
      <c r="S326" s="163">
        <f>+SUMIF('First Energy'!A:A,D:D,'First Energy'!C:C)</f>
        <v>0</v>
      </c>
      <c r="T326" s="163">
        <f>+SUMIF('ID Motors'!G:G,D:D,'ID Motors'!D:D)</f>
        <v>5124531.82</v>
      </c>
      <c r="U326" s="12">
        <f>+SUMIF('ID RENTAL'!G:G,D:D,'ID RENTAL'!D:D)</f>
        <v>0</v>
      </c>
      <c r="V326" s="12">
        <f>+SUMIF('MCM '!G:G,D:D,'MCM '!D:D)</f>
        <v>3951212</v>
      </c>
      <c r="W326" s="12">
        <f>SUMIF(AGRIMOTORS!G:G,D:D,AGRIMOTORS!D:D)</f>
        <v>0</v>
      </c>
      <c r="X326" s="12">
        <f>+SUMIF(BOVIMA!F:F,D:D,BOVIMA!C:C)</f>
        <v>0</v>
      </c>
      <c r="Y326" s="12">
        <f>+SUMIF(AGRIFEED!F:F,D:D,AGRIFEED!C:C)</f>
        <v>0</v>
      </c>
      <c r="Z326" s="12">
        <f>SUMIF(AMIP!F:F,D:D,AMIP!C:C)</f>
        <v>0</v>
      </c>
      <c r="AA326" s="12">
        <f>+SUMIF(ISF!G:G,D:D,ISF!D:D)</f>
        <v>0</v>
      </c>
      <c r="AB326" s="124">
        <f>+SUMIF(DISCOI!G:G,D:D,DISCOI!D:D)</f>
        <v>0</v>
      </c>
      <c r="AC326" s="12">
        <f>+SUMIF(MABEL!F:F,D:D,MABEL!C:C)</f>
        <v>0</v>
      </c>
      <c r="AD326" s="12">
        <f>+SUMIF(NMP!F:F,D:D,NMP!C:C)</f>
        <v>0</v>
      </c>
      <c r="AE326" s="12">
        <f>+SUMIF('AMCHO '!F:F,D:D,'AMCHO '!C:C)</f>
        <v>0</v>
      </c>
      <c r="AF326" s="12">
        <f>+SUMIF(CONFORTIS!G:G,D:D,CONFORTIS!D:D)</f>
        <v>0</v>
      </c>
      <c r="AG326" s="12">
        <f>+SUMIF('IRS IMMO'!G:G,D:D,'IRS IMMO'!D:D)</f>
        <v>0</v>
      </c>
      <c r="AH326" s="12">
        <f>+SUMIFS(AGRIVETAM!C:C,AGRIVETAM!F:F,D:D)</f>
        <v>0</v>
      </c>
      <c r="AI326" s="12">
        <f>+SUMIF(EUROPAINTS!F:F,D:D,EUROPAINTS!C:C)</f>
        <v>0</v>
      </c>
      <c r="AJ326" s="12">
        <f>+SUMIF('VET ABE'!F:F,D:D,'VET ABE'!D:D)</f>
        <v>0</v>
      </c>
      <c r="AK326" s="12">
        <f>SUMIF('VET FIA'!F:F,D:D,'VET FIA'!D:D)</f>
        <v>0</v>
      </c>
      <c r="AL326" s="12">
        <f>+SUMIF('CSS SAKAY'!F:F,D:D,'CSS SAKAY'!C:C)</f>
        <v>0</v>
      </c>
      <c r="AM326" s="12"/>
      <c r="AN326" s="12">
        <f>SUMIF('United Malagasy'!F:F,D:D,'United Malagasy'!C:C)</f>
        <v>0</v>
      </c>
      <c r="AO326" s="12">
        <f>+SUMIF(NUTRIFOOD!E:E,D:D,NUTRIFOOD!C:C)</f>
        <v>0</v>
      </c>
      <c r="AP326" s="12">
        <f>+SUMIF(FERRIS!H:H,D:D,FERRIS!E:E)</f>
        <v>0</v>
      </c>
      <c r="AQ326" s="12">
        <f>+SUMIF(SEM!F:F,D:D,SEM!C:C)</f>
        <v>0</v>
      </c>
      <c r="AR326" s="12">
        <f>+SUMIF(Madatrade!F:F,D:D,Madatrade!C:C)</f>
        <v>0</v>
      </c>
      <c r="AS326" s="12">
        <f>+SUMIF('FLY TECH'!F:F,D:D,'FLY TECH'!D:D)</f>
        <v>0</v>
      </c>
      <c r="AT326" s="12">
        <f>+SUMIFS('FIRST INVESTISSEMENT'!D:D,'FIRST INVESTISSEMENT'!G:G,D:D)</f>
        <v>0</v>
      </c>
      <c r="AU326" s="164">
        <f t="shared" si="36"/>
        <v>9075743.8200000003</v>
      </c>
      <c r="AV326" s="165">
        <f t="shared" si="37"/>
        <v>2006.5457820624606</v>
      </c>
    </row>
    <row r="327" spans="1:48" hidden="1" x14ac:dyDescent="0.25">
      <c r="A327" s="11" t="str">
        <f t="shared" si="33"/>
        <v>4</v>
      </c>
      <c r="B327" s="11" t="str">
        <f t="shared" si="34"/>
        <v>46</v>
      </c>
      <c r="C327" s="11" t="str">
        <f t="shared" si="35"/>
        <v>467</v>
      </c>
      <c r="D327" s="23">
        <v>46720084</v>
      </c>
      <c r="E327" s="119" t="str">
        <f t="shared" si="38"/>
        <v>BIL28</v>
      </c>
      <c r="F327" s="24" t="s">
        <v>37</v>
      </c>
      <c r="G327" s="12">
        <f>+SUMIF(AGRIFARM!H:H,D:D,AGRIFARM!L:L)</f>
        <v>0</v>
      </c>
      <c r="H327" s="12">
        <f>+SUMIF(AGRICORP!I:I,D:D,AGRICORP!D:D)</f>
        <v>0</v>
      </c>
      <c r="I327" s="12">
        <f>+SUMIF(SMTP!D:D,D:D,SMTP!F:F)</f>
        <v>0</v>
      </c>
      <c r="J327" s="12">
        <f>+SUMIF(AGRIVET!G:G,D:D,AGRIVET!D:D)</f>
        <v>0</v>
      </c>
      <c r="K327" s="12">
        <f>+SUMIF(AGRIVAL!G:G,D:D,AGRIVAL!D:D)</f>
        <v>0</v>
      </c>
      <c r="L327" s="12">
        <f>+SUMIF(AGRIKOBA!G:G,D:D,AGRIKOBA!D:D)</f>
        <v>0</v>
      </c>
      <c r="M327" s="12">
        <f>+SUMIF(LMOI!F:F,D:D,LMOI!C:C)</f>
        <v>0</v>
      </c>
      <c r="N327" s="12">
        <f>+SUMIF(TARTINE!G:G,D:D,TARTINE!D:D)</f>
        <v>0</v>
      </c>
      <c r="O327" s="12">
        <f>+SUMIF(IDF!F:F,D:D,IDF!C:C)</f>
        <v>0</v>
      </c>
      <c r="P327" s="12">
        <f>+SUMIF(RYA!G:G,D:D,RYA!D:D)</f>
        <v>0</v>
      </c>
      <c r="Q327" s="12">
        <f>+SUMIF('SCI NOAH'!G:G,D:D,'SCI NOAH'!D:D)</f>
        <v>0</v>
      </c>
      <c r="R327" s="12">
        <f>+SUMIF(SIM!F:F,D:D,SIM!C:C)</f>
        <v>0</v>
      </c>
      <c r="S327" s="163">
        <f>+SUMIF('First Energy'!A:A,D:D,'First Energy'!C:C)</f>
        <v>0</v>
      </c>
      <c r="T327" s="163">
        <f>+SUMIF('ID Motors'!G:G,D:D,'ID Motors'!D:D)</f>
        <v>-3664420.73</v>
      </c>
      <c r="U327" s="12">
        <f>+SUMIF('ID RENTAL'!G:G,D:D,'ID RENTAL'!D:D)</f>
        <v>0</v>
      </c>
      <c r="V327" s="12">
        <f>+SUMIF('MCM '!G:G,D:D,'MCM '!D:D)</f>
        <v>0</v>
      </c>
      <c r="W327" s="12">
        <f>SUMIF(AGRIMOTORS!G:G,D:D,AGRIMOTORS!D:D)</f>
        <v>0</v>
      </c>
      <c r="X327" s="12">
        <f>+SUMIF(BOVIMA!F:F,D:D,BOVIMA!C:C)</f>
        <v>0</v>
      </c>
      <c r="Y327" s="12">
        <f>+SUMIF(AGRIFEED!F:F,D:D,AGRIFEED!C:C)</f>
        <v>0</v>
      </c>
      <c r="Z327" s="12">
        <f>SUMIF(AMIP!F:F,D:D,AMIP!C:C)</f>
        <v>0</v>
      </c>
      <c r="AA327" s="12">
        <f>+SUMIF(ISF!G:G,D:D,ISF!D:D)</f>
        <v>0</v>
      </c>
      <c r="AB327" s="124">
        <f>+SUMIF(DISCOI!G:G,D:D,DISCOI!D:D)</f>
        <v>0</v>
      </c>
      <c r="AC327" s="12">
        <f>+SUMIF(MABEL!F:F,D:D,MABEL!C:C)</f>
        <v>0</v>
      </c>
      <c r="AD327" s="12">
        <f>+SUMIF(NMP!F:F,D:D,NMP!C:C)</f>
        <v>0</v>
      </c>
      <c r="AE327" s="12">
        <f>+SUMIF('AMCHO '!F:F,D:D,'AMCHO '!C:C)</f>
        <v>0</v>
      </c>
      <c r="AF327" s="12">
        <f>+SUMIF(CONFORTIS!G:G,D:D,CONFORTIS!D:D)</f>
        <v>0</v>
      </c>
      <c r="AG327" s="12">
        <f>+SUMIF('IRS IMMO'!G:G,D:D,'IRS IMMO'!D:D)</f>
        <v>0</v>
      </c>
      <c r="AH327" s="12">
        <f>+SUMIFS(AGRIVETAM!C:C,AGRIVETAM!F:F,D:D)</f>
        <v>0</v>
      </c>
      <c r="AI327" s="12">
        <f>+SUMIF(EUROPAINTS!F:F,D:D,EUROPAINTS!C:C)</f>
        <v>0</v>
      </c>
      <c r="AJ327" s="12">
        <f>+SUMIF('VET ABE'!F:F,D:D,'VET ABE'!D:D)</f>
        <v>0</v>
      </c>
      <c r="AK327" s="12">
        <f>SUMIF('VET FIA'!F:F,D:D,'VET FIA'!D:D)</f>
        <v>0</v>
      </c>
      <c r="AL327" s="12">
        <f>+SUMIF('CSS SAKAY'!F:F,D:D,'CSS SAKAY'!C:C)</f>
        <v>0</v>
      </c>
      <c r="AM327" s="12"/>
      <c r="AN327" s="12">
        <f>SUMIF('United Malagasy'!F:F,D:D,'United Malagasy'!C:C)</f>
        <v>0</v>
      </c>
      <c r="AO327" s="12">
        <f>+SUMIF(NUTRIFOOD!E:E,D:D,NUTRIFOOD!C:C)</f>
        <v>0</v>
      </c>
      <c r="AP327" s="12">
        <f>+SUMIF(FERRIS!H:H,D:D,FERRIS!E:E)</f>
        <v>0</v>
      </c>
      <c r="AQ327" s="12">
        <f>+SUMIF(SEM!F:F,D:D,SEM!C:C)</f>
        <v>0</v>
      </c>
      <c r="AR327" s="12">
        <f>+SUMIF(Madatrade!F:F,D:D,Madatrade!C:C)</f>
        <v>0</v>
      </c>
      <c r="AS327" s="12">
        <f>+SUMIF('FLY TECH'!F:F,D:D,'FLY TECH'!D:D)</f>
        <v>0</v>
      </c>
      <c r="AT327" s="12">
        <f>+SUMIFS('FIRST INVESTISSEMENT'!D:D,'FIRST INVESTISSEMENT'!G:G,D:D)</f>
        <v>0</v>
      </c>
      <c r="AU327" s="164">
        <f t="shared" si="36"/>
        <v>-3664420.73</v>
      </c>
      <c r="AV327" s="165">
        <f t="shared" si="37"/>
        <v>-810.16257238117396</v>
      </c>
    </row>
    <row r="328" spans="1:48" hidden="1" x14ac:dyDescent="0.25">
      <c r="A328" s="11" t="str">
        <f t="shared" si="33"/>
        <v>4</v>
      </c>
      <c r="B328" s="11" t="str">
        <f t="shared" si="34"/>
        <v>46</v>
      </c>
      <c r="C328" s="11" t="str">
        <f t="shared" si="35"/>
        <v>467</v>
      </c>
      <c r="D328" s="23">
        <v>46720089</v>
      </c>
      <c r="E328" s="119" t="str">
        <f t="shared" si="38"/>
        <v>BIL28</v>
      </c>
      <c r="F328" s="24" t="s">
        <v>1</v>
      </c>
      <c r="G328" s="12">
        <f>+SUMIF(AGRIFARM!H:H,D:D,AGRIFARM!L:L)</f>
        <v>0</v>
      </c>
      <c r="H328" s="12">
        <f>+SUMIF(AGRICORP!I:I,D:D,AGRICORP!D:D)</f>
        <v>0</v>
      </c>
      <c r="I328" s="12">
        <f>+SUMIF(SMTP!D:D,D:D,SMTP!F:F)</f>
        <v>0</v>
      </c>
      <c r="J328" s="12">
        <f>+SUMIF(AGRIVET!G:G,D:D,AGRIVET!D:D)</f>
        <v>0</v>
      </c>
      <c r="K328" s="12">
        <f>+SUMIF(AGRIVAL!G:G,D:D,AGRIVAL!D:D)</f>
        <v>0</v>
      </c>
      <c r="L328" s="12">
        <f>+SUMIF(AGRIKOBA!G:G,D:D,AGRIKOBA!D:D)</f>
        <v>0</v>
      </c>
      <c r="M328" s="12">
        <f>+SUMIF(LMOI!F:F,D:D,LMOI!C:C)</f>
        <v>0</v>
      </c>
      <c r="N328" s="12">
        <f>+SUMIF(TARTINE!G:G,D:D,TARTINE!D:D)</f>
        <v>0</v>
      </c>
      <c r="O328" s="12">
        <f>+SUMIF(IDF!F:F,D:D,IDF!C:C)</f>
        <v>0</v>
      </c>
      <c r="P328" s="12">
        <f>+SUMIF(RYA!G:G,D:D,RYA!D:D)</f>
        <v>0</v>
      </c>
      <c r="Q328" s="12">
        <f>+SUMIF('SCI NOAH'!G:G,D:D,'SCI NOAH'!D:D)</f>
        <v>0</v>
      </c>
      <c r="R328" s="12">
        <f>+SUMIF(SIM!F:F,D:D,SIM!C:C)</f>
        <v>0</v>
      </c>
      <c r="S328" s="163">
        <f>+SUMIF('First Energy'!A:A,D:D,'First Energy'!C:C)</f>
        <v>0</v>
      </c>
      <c r="T328" s="163">
        <f>+SUMIF('ID Motors'!G:G,D:D,'ID Motors'!D:D)</f>
        <v>0</v>
      </c>
      <c r="U328" s="12">
        <f>+SUMIF('ID RENTAL'!G:G,D:D,'ID RENTAL'!D:D)</f>
        <v>0</v>
      </c>
      <c r="V328" s="12">
        <f>+SUMIF('MCM '!G:G,D:D,'MCM '!D:D)</f>
        <v>0</v>
      </c>
      <c r="W328" s="12">
        <f>SUMIF(AGRIMOTORS!G:G,D:D,AGRIMOTORS!D:D)</f>
        <v>0</v>
      </c>
      <c r="X328" s="12">
        <f>+SUMIF(BOVIMA!F:F,D:D,BOVIMA!C:C)</f>
        <v>0</v>
      </c>
      <c r="Y328" s="12">
        <f>+SUMIF(AGRIFEED!F:F,D:D,AGRIFEED!C:C)</f>
        <v>0</v>
      </c>
      <c r="Z328" s="12">
        <f>SUMIF(AMIP!F:F,D:D,AMIP!C:C)</f>
        <v>0</v>
      </c>
      <c r="AA328" s="12">
        <f>+SUMIF(ISF!G:G,D:D,ISF!D:D)</f>
        <v>0</v>
      </c>
      <c r="AB328" s="124">
        <f>+SUMIF(DISCOI!G:G,D:D,DISCOI!D:D)</f>
        <v>0</v>
      </c>
      <c r="AC328" s="12">
        <f>+SUMIF(MABEL!F:F,D:D,MABEL!C:C)</f>
        <v>0</v>
      </c>
      <c r="AD328" s="12">
        <f>+SUMIF(NMP!F:F,D:D,NMP!C:C)</f>
        <v>0</v>
      </c>
      <c r="AE328" s="12">
        <f>+SUMIF('AMCHO '!F:F,D:D,'AMCHO '!C:C)</f>
        <v>0</v>
      </c>
      <c r="AF328" s="12">
        <f>+SUMIF(CONFORTIS!G:G,D:D,CONFORTIS!D:D)</f>
        <v>0</v>
      </c>
      <c r="AG328" s="12">
        <f>+SUMIF('IRS IMMO'!G:G,D:D,'IRS IMMO'!D:D)</f>
        <v>0</v>
      </c>
      <c r="AH328" s="12">
        <f>+SUMIFS(AGRIVETAM!C:C,AGRIVETAM!F:F,D:D)</f>
        <v>0</v>
      </c>
      <c r="AI328" s="12">
        <f>+SUMIF(EUROPAINTS!F:F,D:D,EUROPAINTS!C:C)</f>
        <v>0</v>
      </c>
      <c r="AJ328" s="12">
        <f>+SUMIF('VET ABE'!F:F,D:D,'VET ABE'!D:D)</f>
        <v>0</v>
      </c>
      <c r="AK328" s="12">
        <f>SUMIF('VET FIA'!F:F,D:D,'VET FIA'!D:D)</f>
        <v>0</v>
      </c>
      <c r="AL328" s="12">
        <f>+SUMIF('CSS SAKAY'!F:F,D:D,'CSS SAKAY'!C:C)</f>
        <v>0</v>
      </c>
      <c r="AM328" s="12"/>
      <c r="AN328" s="12">
        <f>SUMIF('United Malagasy'!F:F,D:D,'United Malagasy'!C:C)</f>
        <v>-1980000</v>
      </c>
      <c r="AO328" s="12">
        <f>+SUMIF(NUTRIFOOD!E:E,D:D,NUTRIFOOD!C:C)</f>
        <v>0</v>
      </c>
      <c r="AP328" s="12">
        <f>+SUMIF(FERRIS!H:H,D:D,FERRIS!E:E)</f>
        <v>0</v>
      </c>
      <c r="AQ328" s="12">
        <f>+SUMIF(SEM!F:F,D:D,SEM!C:C)</f>
        <v>0</v>
      </c>
      <c r="AR328" s="12">
        <f>+SUMIF(Madatrade!F:F,D:D,Madatrade!C:C)</f>
        <v>0</v>
      </c>
      <c r="AS328" s="12">
        <f>+SUMIF('FLY TECH'!F:F,D:D,'FLY TECH'!D:D)</f>
        <v>0</v>
      </c>
      <c r="AT328" s="12">
        <f>+SUMIFS('FIRST INVESTISSEMENT'!D:D,'FIRST INVESTISSEMENT'!G:G,D:D)</f>
        <v>0</v>
      </c>
      <c r="AU328" s="164">
        <f t="shared" si="36"/>
        <v>-1980000</v>
      </c>
      <c r="AV328" s="165">
        <f t="shared" si="37"/>
        <v>-437.75592692783516</v>
      </c>
    </row>
    <row r="329" spans="1:48" hidden="1" x14ac:dyDescent="0.25">
      <c r="A329" s="11" t="str">
        <f t="shared" si="33"/>
        <v>4</v>
      </c>
      <c r="B329" s="11" t="str">
        <f t="shared" si="34"/>
        <v>46</v>
      </c>
      <c r="C329" s="11" t="str">
        <f t="shared" si="35"/>
        <v>467</v>
      </c>
      <c r="D329" s="23">
        <v>46720090</v>
      </c>
      <c r="E329" s="119" t="str">
        <f t="shared" si="38"/>
        <v>BIL22</v>
      </c>
      <c r="F329" s="24" t="s">
        <v>2018</v>
      </c>
      <c r="G329" s="12">
        <f>+SUMIF(AGRIFARM!H:H,D:D,AGRIFARM!L:L)</f>
        <v>0</v>
      </c>
      <c r="H329" s="12">
        <f>+SUMIF(AGRICORP!I:I,D:D,AGRICORP!D:D)</f>
        <v>0</v>
      </c>
      <c r="I329" s="12">
        <f>+SUMIF(SMTP!D:D,D:D,SMTP!F:F)</f>
        <v>0</v>
      </c>
      <c r="J329" s="12">
        <f>+SUMIF(AGRIVET!G:G,D:D,AGRIVET!D:D)</f>
        <v>0</v>
      </c>
      <c r="K329" s="12">
        <f>+SUMIF(AGRIVAL!G:G,D:D,AGRIVAL!D:D)</f>
        <v>0</v>
      </c>
      <c r="L329" s="12">
        <f>+SUMIF(AGRIKOBA!G:G,D:D,AGRIKOBA!D:D)</f>
        <v>0</v>
      </c>
      <c r="M329" s="12">
        <f>+SUMIF(LMOI!F:F,D:D,LMOI!C:C)</f>
        <v>0</v>
      </c>
      <c r="N329" s="12">
        <f>+SUMIF(TARTINE!G:G,D:D,TARTINE!D:D)</f>
        <v>0</v>
      </c>
      <c r="O329" s="12">
        <f>+SUMIF(IDF!F:F,D:D,IDF!C:C)</f>
        <v>0</v>
      </c>
      <c r="P329" s="12">
        <f>+SUMIF(RYA!G:G,D:D,RYA!D:D)</f>
        <v>0</v>
      </c>
      <c r="Q329" s="12">
        <f>+SUMIF('SCI NOAH'!G:G,D:D,'SCI NOAH'!D:D)</f>
        <v>0</v>
      </c>
      <c r="R329" s="12">
        <f>+SUMIF(SIM!F:F,D:D,SIM!C:C)</f>
        <v>0</v>
      </c>
      <c r="S329" s="163">
        <f>+SUMIF('First Energy'!A:A,D:D,'First Energy'!C:C)</f>
        <v>-4150000</v>
      </c>
      <c r="T329" s="163">
        <f>+SUMIF('ID Motors'!G:G,D:D,'ID Motors'!D:D)</f>
        <v>0</v>
      </c>
      <c r="U329" s="12">
        <f>+SUMIF('ID RENTAL'!G:G,D:D,'ID RENTAL'!D:D)</f>
        <v>5539600.8600000003</v>
      </c>
      <c r="V329" s="12">
        <f>+SUMIF('MCM '!G:G,D:D,'MCM '!D:D)</f>
        <v>0</v>
      </c>
      <c r="W329" s="12">
        <f>SUMIF(AGRIMOTORS!G:G,D:D,AGRIMOTORS!D:D)</f>
        <v>0</v>
      </c>
      <c r="X329" s="12">
        <f>+SUMIF(BOVIMA!F:F,D:D,BOVIMA!C:C)</f>
        <v>0</v>
      </c>
      <c r="Y329" s="12">
        <f>+SUMIF(AGRIFEED!F:F,D:D,AGRIFEED!C:C)</f>
        <v>0</v>
      </c>
      <c r="Z329" s="12">
        <f>SUMIF(AMIP!F:F,D:D,AMIP!C:C)</f>
        <v>0</v>
      </c>
      <c r="AA329" s="12">
        <f>+SUMIF(ISF!G:G,D:D,ISF!D:D)</f>
        <v>0</v>
      </c>
      <c r="AB329" s="124">
        <f>+SUMIF(DISCOI!G:G,D:D,DISCOI!D:D)</f>
        <v>0</v>
      </c>
      <c r="AC329" s="12">
        <f>+SUMIF(MABEL!F:F,D:D,MABEL!C:C)</f>
        <v>0</v>
      </c>
      <c r="AD329" s="12">
        <f>+SUMIF(NMP!F:F,D:D,NMP!C:C)</f>
        <v>0</v>
      </c>
      <c r="AE329" s="12">
        <f>+SUMIF('AMCHO '!F:F,D:D,'AMCHO '!C:C)</f>
        <v>0</v>
      </c>
      <c r="AF329" s="12">
        <f>+SUMIF(CONFORTIS!G:G,D:D,CONFORTIS!D:D)</f>
        <v>0</v>
      </c>
      <c r="AG329" s="12">
        <f>+SUMIF('IRS IMMO'!G:G,D:D,'IRS IMMO'!D:D)</f>
        <v>0</v>
      </c>
      <c r="AH329" s="12">
        <f>+SUMIFS(AGRIVETAM!C:C,AGRIVETAM!F:F,D:D)</f>
        <v>0</v>
      </c>
      <c r="AI329" s="12">
        <f>+SUMIF(EUROPAINTS!F:F,D:D,EUROPAINTS!C:C)</f>
        <v>0</v>
      </c>
      <c r="AJ329" s="12">
        <f>+SUMIF('VET ABE'!F:F,D:D,'VET ABE'!D:D)</f>
        <v>0</v>
      </c>
      <c r="AK329" s="12">
        <f>SUMIF('VET FIA'!F:F,D:D,'VET FIA'!D:D)</f>
        <v>0</v>
      </c>
      <c r="AL329" s="12">
        <f>+SUMIF('CSS SAKAY'!F:F,D:D,'CSS SAKAY'!C:C)</f>
        <v>0</v>
      </c>
      <c r="AM329" s="12"/>
      <c r="AN329" s="12">
        <f>SUMIF('United Malagasy'!F:F,D:D,'United Malagasy'!C:C)</f>
        <v>0</v>
      </c>
      <c r="AO329" s="12">
        <f>+SUMIF(NUTRIFOOD!E:E,D:D,NUTRIFOOD!C:C)</f>
        <v>0</v>
      </c>
      <c r="AP329" s="12">
        <f>+SUMIF(FERRIS!H:H,D:D,FERRIS!E:E)</f>
        <v>0</v>
      </c>
      <c r="AQ329" s="12">
        <f>+SUMIF(SEM!F:F,D:D,SEM!C:C)</f>
        <v>0</v>
      </c>
      <c r="AR329" s="12">
        <f>+SUMIF(Madatrade!F:F,D:D,Madatrade!C:C)</f>
        <v>0</v>
      </c>
      <c r="AS329" s="12">
        <f>+SUMIF('FLY TECH'!F:F,D:D,'FLY TECH'!D:D)</f>
        <v>0</v>
      </c>
      <c r="AT329" s="12">
        <f>+SUMIFS('FIRST INVESTISSEMENT'!D:D,'FIRST INVESTISSEMENT'!G:G,D:D)</f>
        <v>0</v>
      </c>
      <c r="AU329" s="164">
        <f t="shared" si="36"/>
        <v>1389600.8600000003</v>
      </c>
      <c r="AV329" s="165">
        <f t="shared" si="37"/>
        <v>307.22525885303889</v>
      </c>
    </row>
    <row r="330" spans="1:48" hidden="1" x14ac:dyDescent="0.25">
      <c r="A330" s="11" t="str">
        <f t="shared" si="33"/>
        <v>4</v>
      </c>
      <c r="B330" s="11" t="str">
        <f t="shared" si="34"/>
        <v>46</v>
      </c>
      <c r="C330" s="11" t="str">
        <f t="shared" si="35"/>
        <v>467</v>
      </c>
      <c r="D330" s="23">
        <v>46720105</v>
      </c>
      <c r="E330" s="119" t="str">
        <f t="shared" si="38"/>
        <v>BIL22</v>
      </c>
      <c r="F330" s="24" t="s">
        <v>26</v>
      </c>
      <c r="G330" s="12">
        <f>+SUMIF(AGRIFARM!H:H,D:D,AGRIFARM!L:L)</f>
        <v>0</v>
      </c>
      <c r="H330" s="12">
        <f>+SUMIF(AGRICORP!I:I,D:D,AGRICORP!D:D)</f>
        <v>0</v>
      </c>
      <c r="I330" s="12">
        <f>+SUMIF(SMTP!D:D,D:D,SMTP!F:F)</f>
        <v>0</v>
      </c>
      <c r="J330" s="12">
        <f>+SUMIF(AGRIVET!G:G,D:D,AGRIVET!D:D)</f>
        <v>0</v>
      </c>
      <c r="K330" s="12">
        <f>+SUMIF(AGRIVAL!G:G,D:D,AGRIVAL!D:D)</f>
        <v>0</v>
      </c>
      <c r="L330" s="12">
        <f>+SUMIF(AGRIKOBA!G:G,D:D,AGRIKOBA!D:D)</f>
        <v>0</v>
      </c>
      <c r="M330" s="12">
        <f>+SUMIF(LMOI!F:F,D:D,LMOI!C:C)</f>
        <v>0</v>
      </c>
      <c r="N330" s="12">
        <f>+SUMIF(TARTINE!G:G,D:D,TARTINE!D:D)</f>
        <v>0</v>
      </c>
      <c r="O330" s="12">
        <f>+SUMIF(IDF!F:F,D:D,IDF!C:C)</f>
        <v>0</v>
      </c>
      <c r="P330" s="12">
        <f>+SUMIF(RYA!G:G,D:D,RYA!D:D)</f>
        <v>0</v>
      </c>
      <c r="Q330" s="12">
        <f>+SUMIF('SCI NOAH'!G:G,D:D,'SCI NOAH'!D:D)</f>
        <v>0</v>
      </c>
      <c r="R330" s="12">
        <f>+SUMIF(SIM!F:F,D:D,SIM!C:C)</f>
        <v>0</v>
      </c>
      <c r="S330" s="163">
        <f>+SUMIF('First Energy'!A:A,D:D,'First Energy'!C:C)</f>
        <v>26030590.300000001</v>
      </c>
      <c r="T330" s="163">
        <f>+SUMIF('ID Motors'!G:G,D:D,'ID Motors'!D:D)</f>
        <v>0</v>
      </c>
      <c r="U330" s="12">
        <f>+SUMIF('ID RENTAL'!G:G,D:D,'ID RENTAL'!D:D)</f>
        <v>0</v>
      </c>
      <c r="V330" s="12">
        <f>+SUMIF('MCM '!G:G,D:D,'MCM '!D:D)</f>
        <v>0</v>
      </c>
      <c r="W330" s="12">
        <f>SUMIF(AGRIMOTORS!G:G,D:D,AGRIMOTORS!D:D)</f>
        <v>0</v>
      </c>
      <c r="X330" s="12">
        <f>+SUMIF(BOVIMA!F:F,D:D,BOVIMA!C:C)</f>
        <v>0</v>
      </c>
      <c r="Y330" s="12">
        <f>+SUMIF(AGRIFEED!F:F,D:D,AGRIFEED!C:C)</f>
        <v>0</v>
      </c>
      <c r="Z330" s="12">
        <f>SUMIF(AMIP!F:F,D:D,AMIP!C:C)</f>
        <v>0</v>
      </c>
      <c r="AA330" s="12">
        <f>+SUMIF(ISF!G:G,D:D,ISF!D:D)</f>
        <v>0</v>
      </c>
      <c r="AB330" s="124">
        <f>+SUMIF(DISCOI!G:G,D:D,DISCOI!D:D)</f>
        <v>0</v>
      </c>
      <c r="AC330" s="12">
        <f>+SUMIF(MABEL!F:F,D:D,MABEL!C:C)</f>
        <v>0</v>
      </c>
      <c r="AD330" s="12">
        <f>+SUMIF(NMP!F:F,D:D,NMP!C:C)</f>
        <v>0</v>
      </c>
      <c r="AE330" s="12">
        <f>+SUMIF('AMCHO '!F:F,D:D,'AMCHO '!C:C)</f>
        <v>0</v>
      </c>
      <c r="AF330" s="12">
        <f>+SUMIF(CONFORTIS!G:G,D:D,CONFORTIS!D:D)</f>
        <v>0</v>
      </c>
      <c r="AG330" s="12">
        <f>+SUMIF('IRS IMMO'!G:G,D:D,'IRS IMMO'!D:D)</f>
        <v>0</v>
      </c>
      <c r="AH330" s="12">
        <f>+SUMIFS(AGRIVETAM!C:C,AGRIVETAM!F:F,D:D)</f>
        <v>0</v>
      </c>
      <c r="AI330" s="12">
        <f>+SUMIF(EUROPAINTS!F:F,D:D,EUROPAINTS!C:C)</f>
        <v>0</v>
      </c>
      <c r="AJ330" s="12">
        <f>+SUMIF('VET ABE'!F:F,D:D,'VET ABE'!D:D)</f>
        <v>0</v>
      </c>
      <c r="AK330" s="12">
        <f>SUMIF('VET FIA'!F:F,D:D,'VET FIA'!D:D)</f>
        <v>0</v>
      </c>
      <c r="AL330" s="12">
        <f>+SUMIF('CSS SAKAY'!F:F,D:D,'CSS SAKAY'!C:C)</f>
        <v>0</v>
      </c>
      <c r="AM330" s="12"/>
      <c r="AN330" s="12">
        <f>SUMIF('United Malagasy'!F:F,D:D,'United Malagasy'!C:C)</f>
        <v>0</v>
      </c>
      <c r="AO330" s="12">
        <f>+SUMIF(NUTRIFOOD!E:E,D:D,NUTRIFOOD!C:C)</f>
        <v>0</v>
      </c>
      <c r="AP330" s="12">
        <f>+SUMIF(FERRIS!H:H,D:D,FERRIS!E:E)</f>
        <v>0</v>
      </c>
      <c r="AQ330" s="12">
        <f>+SUMIF(SEM!F:F,D:D,SEM!C:C)</f>
        <v>0</v>
      </c>
      <c r="AR330" s="12">
        <f>+SUMIF(Madatrade!F:F,D:D,Madatrade!C:C)</f>
        <v>0</v>
      </c>
      <c r="AS330" s="12">
        <f>+SUMIF('FLY TECH'!F:F,D:D,'FLY TECH'!D:D)</f>
        <v>0</v>
      </c>
      <c r="AT330" s="12">
        <f>+SUMIFS('FIRST INVESTISSEMENT'!D:D,'FIRST INVESTISSEMENT'!G:G,D:D)</f>
        <v>0</v>
      </c>
      <c r="AU330" s="164">
        <f t="shared" si="36"/>
        <v>26030590.300000001</v>
      </c>
      <c r="AV330" s="165">
        <f t="shared" si="37"/>
        <v>5755.073325886472</v>
      </c>
    </row>
    <row r="331" spans="1:48" hidden="1" x14ac:dyDescent="0.25">
      <c r="A331" s="11" t="str">
        <f t="shared" si="33"/>
        <v>4</v>
      </c>
      <c r="B331" s="11" t="str">
        <f t="shared" si="34"/>
        <v>46</v>
      </c>
      <c r="C331" s="11" t="str">
        <f t="shared" si="35"/>
        <v>467</v>
      </c>
      <c r="D331" s="23">
        <v>46720110</v>
      </c>
      <c r="E331" s="119" t="str">
        <f t="shared" si="38"/>
        <v>BIL22</v>
      </c>
      <c r="F331" s="24" t="s">
        <v>12</v>
      </c>
      <c r="G331" s="12">
        <f>+SUMIF(AGRIFARM!H:H,D:D,AGRIFARM!L:L)</f>
        <v>0</v>
      </c>
      <c r="H331" s="12">
        <f>+SUMIF(AGRICORP!I:I,D:D,AGRICORP!D:D)</f>
        <v>0</v>
      </c>
      <c r="I331" s="12">
        <f>+SUMIF(SMTP!D:D,D:D,SMTP!F:F)</f>
        <v>0</v>
      </c>
      <c r="J331" s="12">
        <f>+SUMIF(AGRIVET!G:G,D:D,AGRIVET!D:D)</f>
        <v>0</v>
      </c>
      <c r="K331" s="12">
        <f>+SUMIF(AGRIVAL!G:G,D:D,AGRIVAL!D:D)</f>
        <v>0</v>
      </c>
      <c r="L331" s="12">
        <f>+SUMIF(AGRIKOBA!G:G,D:D,AGRIKOBA!D:D)</f>
        <v>0</v>
      </c>
      <c r="M331" s="12">
        <f>+SUMIF(LMOI!F:F,D:D,LMOI!C:C)</f>
        <v>0</v>
      </c>
      <c r="N331" s="12">
        <f>+SUMIF(TARTINE!G:G,D:D,TARTINE!D:D)</f>
        <v>0</v>
      </c>
      <c r="O331" s="12">
        <f>+SUMIF(IDF!F:F,D:D,IDF!C:C)</f>
        <v>0</v>
      </c>
      <c r="P331" s="12">
        <f>+SUMIF(RYA!G:G,D:D,RYA!D:D)</f>
        <v>0</v>
      </c>
      <c r="Q331" s="12">
        <f>+SUMIF('SCI NOAH'!G:G,D:D,'SCI NOAH'!D:D)</f>
        <v>0</v>
      </c>
      <c r="R331" s="12">
        <f>+SUMIF(SIM!F:F,D:D,SIM!C:C)</f>
        <v>0</v>
      </c>
      <c r="S331" s="163">
        <f>+SUMIF('First Energy'!A:A,D:D,'First Energy'!C:C)</f>
        <v>0</v>
      </c>
      <c r="T331" s="163">
        <f>+SUMIF('ID Motors'!G:G,D:D,'ID Motors'!D:D)</f>
        <v>0</v>
      </c>
      <c r="U331" s="12">
        <f>+SUMIF('ID RENTAL'!G:G,D:D,'ID RENTAL'!D:D)</f>
        <v>1647691.26</v>
      </c>
      <c r="V331" s="12">
        <f>+SUMIF('MCM '!G:G,D:D,'MCM '!D:D)</f>
        <v>0</v>
      </c>
      <c r="W331" s="12">
        <f>SUMIF(AGRIMOTORS!G:G,D:D,AGRIMOTORS!D:D)</f>
        <v>0</v>
      </c>
      <c r="X331" s="12">
        <f>+SUMIF(BOVIMA!F:F,D:D,BOVIMA!C:C)</f>
        <v>0</v>
      </c>
      <c r="Y331" s="12">
        <f>+SUMIF(AGRIFEED!F:F,D:D,AGRIFEED!C:C)</f>
        <v>0</v>
      </c>
      <c r="Z331" s="12">
        <f>SUMIF(AMIP!F:F,D:D,AMIP!C:C)</f>
        <v>0</v>
      </c>
      <c r="AA331" s="12">
        <f>+SUMIF(ISF!G:G,D:D,ISF!D:D)</f>
        <v>0</v>
      </c>
      <c r="AB331" s="124">
        <f>+SUMIF(DISCOI!G:G,D:D,DISCOI!D:D)</f>
        <v>0</v>
      </c>
      <c r="AC331" s="12">
        <f>+SUMIF(MABEL!F:F,D:D,MABEL!C:C)</f>
        <v>0</v>
      </c>
      <c r="AD331" s="12">
        <f>+SUMIF(NMP!F:F,D:D,NMP!C:C)</f>
        <v>0</v>
      </c>
      <c r="AE331" s="12">
        <f>+SUMIF('AMCHO '!F:F,D:D,'AMCHO '!C:C)</f>
        <v>0</v>
      </c>
      <c r="AF331" s="12">
        <f>+SUMIF(CONFORTIS!G:G,D:D,CONFORTIS!D:D)</f>
        <v>0</v>
      </c>
      <c r="AG331" s="12">
        <f>+SUMIF('IRS IMMO'!G:G,D:D,'IRS IMMO'!D:D)</f>
        <v>0</v>
      </c>
      <c r="AH331" s="12">
        <f>+SUMIFS(AGRIVETAM!C:C,AGRIVETAM!F:F,D:D)</f>
        <v>0</v>
      </c>
      <c r="AI331" s="12">
        <f>+SUMIF(EUROPAINTS!F:F,D:D,EUROPAINTS!C:C)</f>
        <v>0</v>
      </c>
      <c r="AJ331" s="12">
        <f>+SUMIF('VET ABE'!F:F,D:D,'VET ABE'!D:D)</f>
        <v>0</v>
      </c>
      <c r="AK331" s="12">
        <f>SUMIF('VET FIA'!F:F,D:D,'VET FIA'!D:D)</f>
        <v>0</v>
      </c>
      <c r="AL331" s="12">
        <f>+SUMIF('CSS SAKAY'!F:F,D:D,'CSS SAKAY'!C:C)</f>
        <v>0</v>
      </c>
      <c r="AM331" s="12"/>
      <c r="AN331" s="12">
        <f>SUMIF('United Malagasy'!F:F,D:D,'United Malagasy'!C:C)</f>
        <v>0</v>
      </c>
      <c r="AO331" s="12">
        <f>+SUMIF(NUTRIFOOD!E:E,D:D,NUTRIFOOD!C:C)</f>
        <v>0</v>
      </c>
      <c r="AP331" s="12">
        <f>+SUMIF(FERRIS!H:H,D:D,FERRIS!E:E)</f>
        <v>0</v>
      </c>
      <c r="AQ331" s="12">
        <f>+SUMIF(SEM!F:F,D:D,SEM!C:C)</f>
        <v>0</v>
      </c>
      <c r="AR331" s="12">
        <f>+SUMIF(Madatrade!F:F,D:D,Madatrade!C:C)</f>
        <v>0</v>
      </c>
      <c r="AS331" s="12">
        <f>+SUMIF('FLY TECH'!F:F,D:D,'FLY TECH'!D:D)</f>
        <v>0</v>
      </c>
      <c r="AT331" s="12">
        <f>+SUMIFS('FIRST INVESTISSEMENT'!D:D,'FIRST INVESTISSEMENT'!G:G,D:D)</f>
        <v>0</v>
      </c>
      <c r="AU331" s="164">
        <f t="shared" si="36"/>
        <v>1647691.26</v>
      </c>
      <c r="AV331" s="165">
        <f t="shared" si="37"/>
        <v>364.28616909706699</v>
      </c>
    </row>
    <row r="332" spans="1:48" hidden="1" x14ac:dyDescent="0.25">
      <c r="A332" s="11" t="str">
        <f t="shared" si="33"/>
        <v>4</v>
      </c>
      <c r="B332" s="11" t="str">
        <f t="shared" si="34"/>
        <v>46</v>
      </c>
      <c r="C332" s="11" t="str">
        <f t="shared" si="35"/>
        <v>467</v>
      </c>
      <c r="D332" s="23">
        <v>46720120</v>
      </c>
      <c r="E332" s="119" t="str">
        <f t="shared" si="38"/>
        <v>BIL22</v>
      </c>
      <c r="F332" s="24" t="s">
        <v>155</v>
      </c>
      <c r="G332" s="12">
        <f>+SUMIF(AGRIFARM!H:H,D:D,AGRIFARM!L:L)</f>
        <v>0</v>
      </c>
      <c r="H332" s="12">
        <f>+SUMIF(AGRICORP!I:I,D:D,AGRICORP!D:D)</f>
        <v>0</v>
      </c>
      <c r="I332" s="12">
        <f>+SUMIF(SMTP!D:D,D:D,SMTP!F:F)</f>
        <v>0</v>
      </c>
      <c r="J332" s="12">
        <f>+SUMIF(AGRIVET!G:G,D:D,AGRIVET!D:D)</f>
        <v>0</v>
      </c>
      <c r="K332" s="12">
        <f>+SUMIF(AGRIVAL!G:G,D:D,AGRIVAL!D:D)</f>
        <v>0</v>
      </c>
      <c r="L332" s="12">
        <f>+SUMIF(AGRIKOBA!G:G,D:D,AGRIKOBA!D:D)</f>
        <v>0</v>
      </c>
      <c r="M332" s="12">
        <f>+SUMIF(LMOI!F:F,D:D,LMOI!C:C)</f>
        <v>0</v>
      </c>
      <c r="N332" s="12">
        <f>+SUMIF(TARTINE!G:G,D:D,TARTINE!D:D)</f>
        <v>0</v>
      </c>
      <c r="O332" s="12">
        <f>+SUMIF(IDF!F:F,D:D,IDF!C:C)</f>
        <v>0</v>
      </c>
      <c r="P332" s="12">
        <f>+SUMIF(RYA!G:G,D:D,RYA!D:D)</f>
        <v>0</v>
      </c>
      <c r="Q332" s="12">
        <f>+SUMIF('SCI NOAH'!G:G,D:D,'SCI NOAH'!D:D)</f>
        <v>0</v>
      </c>
      <c r="R332" s="12">
        <f>+SUMIF(SIM!F:F,D:D,SIM!C:C)</f>
        <v>0</v>
      </c>
      <c r="S332" s="163">
        <f>+SUMIF('First Energy'!A:A,D:D,'First Energy'!C:C)</f>
        <v>0</v>
      </c>
      <c r="T332" s="163">
        <f>+SUMIF('ID Motors'!G:G,D:D,'ID Motors'!D:D)</f>
        <v>0</v>
      </c>
      <c r="U332" s="12">
        <f>+SUMIF('ID RENTAL'!G:G,D:D,'ID RENTAL'!D:D)</f>
        <v>3485232.97</v>
      </c>
      <c r="V332" s="12">
        <f>+SUMIF('MCM '!G:G,D:D,'MCM '!D:D)</f>
        <v>0</v>
      </c>
      <c r="W332" s="12">
        <f>SUMIF(AGRIMOTORS!G:G,D:D,AGRIMOTORS!D:D)</f>
        <v>0</v>
      </c>
      <c r="X332" s="12">
        <f>+SUMIF(BOVIMA!F:F,D:D,BOVIMA!C:C)</f>
        <v>0</v>
      </c>
      <c r="Y332" s="12">
        <f>+SUMIF(AGRIFEED!F:F,D:D,AGRIFEED!C:C)</f>
        <v>0</v>
      </c>
      <c r="Z332" s="12">
        <f>SUMIF(AMIP!F:F,D:D,AMIP!C:C)</f>
        <v>0</v>
      </c>
      <c r="AA332" s="12">
        <f>+SUMIF(ISF!G:G,D:D,ISF!D:D)</f>
        <v>0</v>
      </c>
      <c r="AB332" s="124">
        <f>+SUMIF(DISCOI!G:G,D:D,DISCOI!D:D)</f>
        <v>0</v>
      </c>
      <c r="AC332" s="12">
        <f>+SUMIF(MABEL!F:F,D:D,MABEL!C:C)</f>
        <v>0</v>
      </c>
      <c r="AD332" s="12">
        <f>+SUMIF(NMP!F:F,D:D,NMP!C:C)</f>
        <v>0</v>
      </c>
      <c r="AE332" s="12">
        <f>+SUMIF('AMCHO '!F:F,D:D,'AMCHO '!C:C)</f>
        <v>0</v>
      </c>
      <c r="AF332" s="12">
        <f>+SUMIF(CONFORTIS!G:G,D:D,CONFORTIS!D:D)</f>
        <v>0</v>
      </c>
      <c r="AG332" s="12">
        <f>+SUMIF('IRS IMMO'!G:G,D:D,'IRS IMMO'!D:D)</f>
        <v>0</v>
      </c>
      <c r="AH332" s="12">
        <f>+SUMIFS(AGRIVETAM!C:C,AGRIVETAM!F:F,D:D)</f>
        <v>0</v>
      </c>
      <c r="AI332" s="12">
        <f>+SUMIF(EUROPAINTS!F:F,D:D,EUROPAINTS!C:C)</f>
        <v>0</v>
      </c>
      <c r="AJ332" s="12">
        <f>+SUMIF('VET ABE'!F:F,D:D,'VET ABE'!D:D)</f>
        <v>0</v>
      </c>
      <c r="AK332" s="12">
        <f>SUMIF('VET FIA'!F:F,D:D,'VET FIA'!D:D)</f>
        <v>0</v>
      </c>
      <c r="AL332" s="12">
        <f>+SUMIF('CSS SAKAY'!F:F,D:D,'CSS SAKAY'!C:C)</f>
        <v>0</v>
      </c>
      <c r="AM332" s="12"/>
      <c r="AN332" s="12">
        <f>SUMIF('United Malagasy'!F:F,D:D,'United Malagasy'!C:C)</f>
        <v>0</v>
      </c>
      <c r="AO332" s="12">
        <f>+SUMIF(NUTRIFOOD!E:E,D:D,NUTRIFOOD!C:C)</f>
        <v>0</v>
      </c>
      <c r="AP332" s="12">
        <f>+SUMIF(FERRIS!H:H,D:D,FERRIS!E:E)</f>
        <v>0</v>
      </c>
      <c r="AQ332" s="12">
        <f>+SUMIF(SEM!F:F,D:D,SEM!C:C)</f>
        <v>0</v>
      </c>
      <c r="AR332" s="12">
        <f>+SUMIF(Madatrade!F:F,D:D,Madatrade!C:C)</f>
        <v>0</v>
      </c>
      <c r="AS332" s="12">
        <f>+SUMIF('FLY TECH'!F:F,D:D,'FLY TECH'!D:D)</f>
        <v>0</v>
      </c>
      <c r="AT332" s="12">
        <f>+SUMIFS('FIRST INVESTISSEMENT'!D:D,'FIRST INVESTISSEMENT'!G:G,D:D)</f>
        <v>0</v>
      </c>
      <c r="AU332" s="164">
        <f t="shared" si="36"/>
        <v>3485232.97</v>
      </c>
      <c r="AV332" s="165">
        <f t="shared" si="37"/>
        <v>770.54615623323332</v>
      </c>
    </row>
    <row r="333" spans="1:48" hidden="1" x14ac:dyDescent="0.25">
      <c r="A333" s="11" t="str">
        <f t="shared" si="33"/>
        <v>4</v>
      </c>
      <c r="B333" s="11" t="str">
        <f t="shared" si="34"/>
        <v>46</v>
      </c>
      <c r="C333" s="11" t="str">
        <f t="shared" si="35"/>
        <v>467</v>
      </c>
      <c r="D333" s="23">
        <v>46720130</v>
      </c>
      <c r="E333" s="119" t="str">
        <f t="shared" si="38"/>
        <v>BIL22</v>
      </c>
      <c r="F333" s="24" t="s">
        <v>2216</v>
      </c>
      <c r="G333" s="12">
        <f>+SUMIF(AGRIFARM!H:H,D:D,AGRIFARM!L:L)</f>
        <v>0</v>
      </c>
      <c r="H333" s="12">
        <f>+SUMIF(AGRICORP!I:I,D:D,AGRICORP!D:D)</f>
        <v>0</v>
      </c>
      <c r="I333" s="12">
        <f>+SUMIF(SMTP!D:D,D:D,SMTP!F:F)</f>
        <v>0</v>
      </c>
      <c r="J333" s="12">
        <f>+SUMIF(AGRIVET!G:G,D:D,AGRIVET!D:D)</f>
        <v>0</v>
      </c>
      <c r="K333" s="12">
        <f>+SUMIF(AGRIVAL!G:G,D:D,AGRIVAL!D:D)</f>
        <v>0</v>
      </c>
      <c r="L333" s="12">
        <f>+SUMIF(AGRIKOBA!G:G,D:D,AGRIKOBA!D:D)</f>
        <v>0</v>
      </c>
      <c r="M333" s="12">
        <f>+SUMIF(LMOI!F:F,D:D,LMOI!C:C)</f>
        <v>0</v>
      </c>
      <c r="N333" s="12">
        <f>+SUMIF(TARTINE!G:G,D:D,TARTINE!D:D)</f>
        <v>0</v>
      </c>
      <c r="O333" s="12">
        <f>+SUMIF(IDF!F:F,D:D,IDF!C:C)</f>
        <v>0</v>
      </c>
      <c r="P333" s="12">
        <f>+SUMIF(RYA!G:G,D:D,RYA!D:D)</f>
        <v>0</v>
      </c>
      <c r="Q333" s="12">
        <f>+SUMIF('SCI NOAH'!G:G,D:D,'SCI NOAH'!D:D)</f>
        <v>0</v>
      </c>
      <c r="R333" s="12">
        <f>+SUMIF(SIM!F:F,D:D,SIM!C:C)</f>
        <v>0</v>
      </c>
      <c r="S333" s="163">
        <f>+SUMIF('First Energy'!A:A,D:D,'First Energy'!C:C)</f>
        <v>0</v>
      </c>
      <c r="T333" s="163">
        <f>+SUMIF('ID Motors'!G:G,D:D,'ID Motors'!D:D)</f>
        <v>0</v>
      </c>
      <c r="U333" s="12">
        <f>+SUMIF('ID RENTAL'!G:G,D:D,'ID RENTAL'!D:D)</f>
        <v>21283247</v>
      </c>
      <c r="V333" s="12">
        <f>+SUMIF('MCM '!G:G,D:D,'MCM '!D:D)</f>
        <v>0</v>
      </c>
      <c r="W333" s="12">
        <f>SUMIF(AGRIMOTORS!G:G,D:D,AGRIMOTORS!D:D)</f>
        <v>0</v>
      </c>
      <c r="X333" s="12">
        <f>+SUMIF(BOVIMA!F:F,D:D,BOVIMA!C:C)</f>
        <v>0</v>
      </c>
      <c r="Y333" s="12">
        <f>+SUMIF(AGRIFEED!F:F,D:D,AGRIFEED!C:C)</f>
        <v>0</v>
      </c>
      <c r="Z333" s="12">
        <f>SUMIF(AMIP!F:F,D:D,AMIP!C:C)</f>
        <v>0</v>
      </c>
      <c r="AA333" s="12">
        <f>+SUMIF(ISF!G:G,D:D,ISF!D:D)</f>
        <v>0</v>
      </c>
      <c r="AB333" s="124">
        <f>+SUMIF(DISCOI!G:G,D:D,DISCOI!D:D)</f>
        <v>0</v>
      </c>
      <c r="AC333" s="12">
        <f>+SUMIF(MABEL!F:F,D:D,MABEL!C:C)</f>
        <v>0</v>
      </c>
      <c r="AD333" s="12">
        <f>+SUMIF(NMP!F:F,D:D,NMP!C:C)</f>
        <v>0</v>
      </c>
      <c r="AE333" s="12">
        <f>+SUMIF('AMCHO '!F:F,D:D,'AMCHO '!C:C)</f>
        <v>0</v>
      </c>
      <c r="AF333" s="12">
        <f>+SUMIF(CONFORTIS!G:G,D:D,CONFORTIS!D:D)</f>
        <v>0</v>
      </c>
      <c r="AG333" s="12">
        <f>+SUMIF('IRS IMMO'!G:G,D:D,'IRS IMMO'!D:D)</f>
        <v>0</v>
      </c>
      <c r="AH333" s="12">
        <f>+SUMIFS(AGRIVETAM!C:C,AGRIVETAM!F:F,D:D)</f>
        <v>0</v>
      </c>
      <c r="AI333" s="12">
        <f>+SUMIF(EUROPAINTS!F:F,D:D,EUROPAINTS!C:C)</f>
        <v>0</v>
      </c>
      <c r="AJ333" s="12">
        <f>+SUMIF('VET ABE'!F:F,D:D,'VET ABE'!D:D)</f>
        <v>0</v>
      </c>
      <c r="AK333" s="12">
        <f>SUMIF('VET FIA'!F:F,D:D,'VET FIA'!D:D)</f>
        <v>0</v>
      </c>
      <c r="AL333" s="12">
        <f>+SUMIF('CSS SAKAY'!F:F,D:D,'CSS SAKAY'!C:C)</f>
        <v>0</v>
      </c>
      <c r="AM333" s="12"/>
      <c r="AN333" s="12">
        <f>SUMIF('United Malagasy'!F:F,D:D,'United Malagasy'!C:C)</f>
        <v>0</v>
      </c>
      <c r="AO333" s="12">
        <f>+SUMIF(NUTRIFOOD!E:E,D:D,NUTRIFOOD!C:C)</f>
        <v>0</v>
      </c>
      <c r="AP333" s="12">
        <f>+SUMIF(FERRIS!H:H,D:D,FERRIS!E:E)</f>
        <v>0</v>
      </c>
      <c r="AQ333" s="12">
        <f>+SUMIF(SEM!F:F,D:D,SEM!C:C)</f>
        <v>0</v>
      </c>
      <c r="AR333" s="12">
        <f>+SUMIF(Madatrade!F:F,D:D,Madatrade!C:C)</f>
        <v>0</v>
      </c>
      <c r="AS333" s="12">
        <f>+SUMIF('FLY TECH'!F:F,D:D,'FLY TECH'!D:D)</f>
        <v>0</v>
      </c>
      <c r="AT333" s="12">
        <f>+SUMIFS('FIRST INVESTISSEMENT'!D:D,'FIRST INVESTISSEMENT'!G:G,D:D)</f>
        <v>0</v>
      </c>
      <c r="AU333" s="164">
        <f t="shared" si="36"/>
        <v>21283247</v>
      </c>
      <c r="AV333" s="165">
        <f t="shared" si="37"/>
        <v>4705.4886457167004</v>
      </c>
    </row>
    <row r="334" spans="1:48" hidden="1" x14ac:dyDescent="0.25">
      <c r="A334" s="11" t="str">
        <f t="shared" si="33"/>
        <v>4</v>
      </c>
      <c r="B334" s="11" t="str">
        <f t="shared" si="34"/>
        <v>46</v>
      </c>
      <c r="C334" s="11" t="str">
        <f t="shared" si="35"/>
        <v>467</v>
      </c>
      <c r="D334" s="23">
        <v>46720800</v>
      </c>
      <c r="E334" s="119" t="str">
        <f t="shared" si="38"/>
        <v>BIL28</v>
      </c>
      <c r="F334" s="24" t="s">
        <v>5</v>
      </c>
      <c r="G334" s="12">
        <f>+SUMIF(AGRIFARM!H:H,D:D,AGRIFARM!L:L)</f>
        <v>0</v>
      </c>
      <c r="H334" s="12">
        <f>+SUMIF(AGRICORP!I:I,D:D,AGRICORP!D:D)</f>
        <v>0</v>
      </c>
      <c r="I334" s="12">
        <f>+SUMIF(SMTP!D:D,D:D,SMTP!F:F)</f>
        <v>0</v>
      </c>
      <c r="J334" s="12">
        <f>+SUMIF(AGRIVET!G:G,D:D,AGRIVET!D:D)</f>
        <v>0</v>
      </c>
      <c r="K334" s="12">
        <f>+SUMIF(AGRIVAL!G:G,D:D,AGRIVAL!D:D)</f>
        <v>0</v>
      </c>
      <c r="L334" s="12">
        <f>+SUMIF(AGRIKOBA!G:G,D:D,AGRIKOBA!D:D)</f>
        <v>0</v>
      </c>
      <c r="M334" s="12">
        <f>+SUMIF(LMOI!F:F,D:D,LMOI!C:C)</f>
        <v>0</v>
      </c>
      <c r="N334" s="12">
        <f>+SUMIF(TARTINE!G:G,D:D,TARTINE!D:D)</f>
        <v>0</v>
      </c>
      <c r="O334" s="12">
        <f>+SUMIF(IDF!F:F,D:D,IDF!C:C)</f>
        <v>0</v>
      </c>
      <c r="P334" s="12">
        <f>+SUMIF(RYA!G:G,D:D,RYA!D:D)</f>
        <v>0</v>
      </c>
      <c r="Q334" s="12">
        <f>+SUMIF('SCI NOAH'!G:G,D:D,'SCI NOAH'!D:D)</f>
        <v>0</v>
      </c>
      <c r="R334" s="12">
        <f>+SUMIF(SIM!F:F,D:D,SIM!C:C)</f>
        <v>0</v>
      </c>
      <c r="S334" s="163">
        <f>+SUMIF('First Energy'!A:A,D:D,'First Energy'!C:C)</f>
        <v>-26947265</v>
      </c>
      <c r="T334" s="163">
        <f>+SUMIF('ID Motors'!G:G,D:D,'ID Motors'!D:D)</f>
        <v>0</v>
      </c>
      <c r="U334" s="12">
        <f>+SUMIF('ID RENTAL'!G:G,D:D,'ID RENTAL'!D:D)</f>
        <v>0</v>
      </c>
      <c r="V334" s="12">
        <f>+SUMIF('MCM '!G:G,D:D,'MCM '!D:D)</f>
        <v>0</v>
      </c>
      <c r="W334" s="12">
        <f>SUMIF(AGRIMOTORS!G:G,D:D,AGRIMOTORS!D:D)</f>
        <v>0</v>
      </c>
      <c r="X334" s="12">
        <f>+SUMIF(BOVIMA!F:F,D:D,BOVIMA!C:C)</f>
        <v>0</v>
      </c>
      <c r="Y334" s="12">
        <f>+SUMIF(AGRIFEED!F:F,D:D,AGRIFEED!C:C)</f>
        <v>0</v>
      </c>
      <c r="Z334" s="12">
        <f>SUMIF(AMIP!F:F,D:D,AMIP!C:C)</f>
        <v>0</v>
      </c>
      <c r="AA334" s="12">
        <f>+SUMIF(ISF!G:G,D:D,ISF!D:D)</f>
        <v>0</v>
      </c>
      <c r="AB334" s="124">
        <f>+SUMIF(DISCOI!G:G,D:D,DISCOI!D:D)</f>
        <v>0</v>
      </c>
      <c r="AC334" s="12">
        <f>+SUMIF(MABEL!F:F,D:D,MABEL!C:C)</f>
        <v>0</v>
      </c>
      <c r="AD334" s="12">
        <f>+SUMIF(NMP!F:F,D:D,NMP!C:C)</f>
        <v>0</v>
      </c>
      <c r="AE334" s="12">
        <f>+SUMIF('AMCHO '!F:F,D:D,'AMCHO '!C:C)</f>
        <v>0</v>
      </c>
      <c r="AF334" s="12">
        <f>+SUMIF(CONFORTIS!G:G,D:D,CONFORTIS!D:D)</f>
        <v>0</v>
      </c>
      <c r="AG334" s="12">
        <f>+SUMIF('IRS IMMO'!G:G,D:D,'IRS IMMO'!D:D)</f>
        <v>0</v>
      </c>
      <c r="AH334" s="12">
        <f>+SUMIFS(AGRIVETAM!C:C,AGRIVETAM!F:F,D:D)</f>
        <v>0</v>
      </c>
      <c r="AI334" s="12">
        <f>+SUMIF(EUROPAINTS!F:F,D:D,EUROPAINTS!C:C)</f>
        <v>0</v>
      </c>
      <c r="AJ334" s="12">
        <f>+SUMIF('VET ABE'!F:F,D:D,'VET ABE'!D:D)</f>
        <v>0</v>
      </c>
      <c r="AK334" s="12">
        <f>SUMIF('VET FIA'!F:F,D:D,'VET FIA'!D:D)</f>
        <v>0</v>
      </c>
      <c r="AL334" s="12">
        <f>+SUMIF('CSS SAKAY'!F:F,D:D,'CSS SAKAY'!C:C)</f>
        <v>0</v>
      </c>
      <c r="AM334" s="12"/>
      <c r="AN334" s="12">
        <f>SUMIF('United Malagasy'!F:F,D:D,'United Malagasy'!C:C)</f>
        <v>0</v>
      </c>
      <c r="AO334" s="12">
        <f>+SUMIF(NUTRIFOOD!E:E,D:D,NUTRIFOOD!C:C)</f>
        <v>0</v>
      </c>
      <c r="AP334" s="12">
        <f>+SUMIF(FERRIS!H:H,D:D,FERRIS!E:E)</f>
        <v>0</v>
      </c>
      <c r="AQ334" s="12">
        <f>+SUMIF(SEM!F:F,D:D,SEM!C:C)</f>
        <v>0</v>
      </c>
      <c r="AR334" s="12">
        <f>+SUMIF(Madatrade!F:F,D:D,Madatrade!C:C)</f>
        <v>0</v>
      </c>
      <c r="AS334" s="12">
        <f>+SUMIF('FLY TECH'!F:F,D:D,'FLY TECH'!D:D)</f>
        <v>0</v>
      </c>
      <c r="AT334" s="12">
        <f>+SUMIFS('FIRST INVESTISSEMENT'!D:D,'FIRST INVESTISSEMENT'!G:G,D:D)</f>
        <v>0</v>
      </c>
      <c r="AU334" s="164">
        <f t="shared" si="36"/>
        <v>-26947265</v>
      </c>
      <c r="AV334" s="165">
        <f t="shared" si="37"/>
        <v>-5957.7398829520253</v>
      </c>
    </row>
    <row r="335" spans="1:48" hidden="1" x14ac:dyDescent="0.25">
      <c r="A335" s="11" t="str">
        <f t="shared" si="33"/>
        <v>4</v>
      </c>
      <c r="B335" s="11" t="str">
        <f t="shared" si="34"/>
        <v>46</v>
      </c>
      <c r="C335" s="11" t="str">
        <f t="shared" si="35"/>
        <v>467</v>
      </c>
      <c r="D335" s="23">
        <v>46720900</v>
      </c>
      <c r="E335" s="119" t="str">
        <f t="shared" si="38"/>
        <v>BIL28</v>
      </c>
      <c r="F335" s="24" t="s">
        <v>33</v>
      </c>
      <c r="G335" s="12">
        <f>+SUMIF(AGRIFARM!H:H,D:D,AGRIFARM!L:L)</f>
        <v>0</v>
      </c>
      <c r="H335" s="12">
        <f>+SUMIF(AGRICORP!I:I,D:D,AGRICORP!D:D)</f>
        <v>0</v>
      </c>
      <c r="I335" s="12">
        <f>+SUMIF(SMTP!D:D,D:D,SMTP!F:F)</f>
        <v>0</v>
      </c>
      <c r="J335" s="12">
        <f>+SUMIF(AGRIVET!G:G,D:D,AGRIVET!D:D)</f>
        <v>0</v>
      </c>
      <c r="K335" s="12">
        <f>+SUMIF(AGRIVAL!G:G,D:D,AGRIVAL!D:D)</f>
        <v>0</v>
      </c>
      <c r="L335" s="12">
        <f>+SUMIF(AGRIKOBA!G:G,D:D,AGRIKOBA!D:D)</f>
        <v>0</v>
      </c>
      <c r="M335" s="12">
        <f>+SUMIF(LMOI!F:F,D:D,LMOI!C:C)</f>
        <v>0</v>
      </c>
      <c r="N335" s="12">
        <f>+SUMIF(TARTINE!G:G,D:D,TARTINE!D:D)</f>
        <v>0</v>
      </c>
      <c r="O335" s="12">
        <f>+SUMIF(IDF!F:F,D:D,IDF!C:C)</f>
        <v>0</v>
      </c>
      <c r="P335" s="12">
        <f>+SUMIF(RYA!G:G,D:D,RYA!D:D)</f>
        <v>0</v>
      </c>
      <c r="Q335" s="12">
        <f>+SUMIF('SCI NOAH'!G:G,D:D,'SCI NOAH'!D:D)</f>
        <v>0</v>
      </c>
      <c r="R335" s="12">
        <f>+SUMIF(SIM!F:F,D:D,SIM!C:C)</f>
        <v>0</v>
      </c>
      <c r="S335" s="163">
        <f>+SUMIF('First Energy'!A:A,D:D,'First Energy'!C:C)</f>
        <v>-414204715.32999998</v>
      </c>
      <c r="T335" s="163">
        <f>+SUMIF('ID Motors'!G:G,D:D,'ID Motors'!D:D)</f>
        <v>0</v>
      </c>
      <c r="U335" s="12">
        <f>+SUMIF('ID RENTAL'!G:G,D:D,'ID RENTAL'!D:D)</f>
        <v>0</v>
      </c>
      <c r="V335" s="12">
        <f>+SUMIF('MCM '!G:G,D:D,'MCM '!D:D)</f>
        <v>0</v>
      </c>
      <c r="W335" s="12">
        <f>SUMIF(AGRIMOTORS!G:G,D:D,AGRIMOTORS!D:D)</f>
        <v>0</v>
      </c>
      <c r="X335" s="12">
        <f>+SUMIF(BOVIMA!F:F,D:D,BOVIMA!C:C)</f>
        <v>0</v>
      </c>
      <c r="Y335" s="12">
        <f>+SUMIF(AGRIFEED!F:F,D:D,AGRIFEED!C:C)</f>
        <v>0</v>
      </c>
      <c r="Z335" s="12">
        <f>SUMIF(AMIP!F:F,D:D,AMIP!C:C)</f>
        <v>0</v>
      </c>
      <c r="AA335" s="12">
        <f>+SUMIF(ISF!G:G,D:D,ISF!D:D)</f>
        <v>0</v>
      </c>
      <c r="AB335" s="124">
        <f>+SUMIF(DISCOI!G:G,D:D,DISCOI!D:D)</f>
        <v>0</v>
      </c>
      <c r="AC335" s="12">
        <f>+SUMIF(MABEL!F:F,D:D,MABEL!C:C)</f>
        <v>0</v>
      </c>
      <c r="AD335" s="12">
        <f>+SUMIF(NMP!F:F,D:D,NMP!C:C)</f>
        <v>0</v>
      </c>
      <c r="AE335" s="12">
        <f>+SUMIF('AMCHO '!F:F,D:D,'AMCHO '!C:C)</f>
        <v>0</v>
      </c>
      <c r="AF335" s="12">
        <f>+SUMIF(CONFORTIS!G:G,D:D,CONFORTIS!D:D)</f>
        <v>0</v>
      </c>
      <c r="AG335" s="12">
        <f>+SUMIF('IRS IMMO'!G:G,D:D,'IRS IMMO'!D:D)</f>
        <v>0</v>
      </c>
      <c r="AH335" s="12">
        <f>+SUMIFS(AGRIVETAM!C:C,AGRIVETAM!F:F,D:D)</f>
        <v>0</v>
      </c>
      <c r="AI335" s="12">
        <f>+SUMIF(EUROPAINTS!F:F,D:D,EUROPAINTS!C:C)</f>
        <v>0</v>
      </c>
      <c r="AJ335" s="12">
        <f>+SUMIF('VET ABE'!F:F,D:D,'VET ABE'!D:D)</f>
        <v>0</v>
      </c>
      <c r="AK335" s="12">
        <f>SUMIF('VET FIA'!F:F,D:D,'VET FIA'!D:D)</f>
        <v>0</v>
      </c>
      <c r="AL335" s="12">
        <f>+SUMIF('CSS SAKAY'!F:F,D:D,'CSS SAKAY'!C:C)</f>
        <v>0</v>
      </c>
      <c r="AM335" s="12"/>
      <c r="AN335" s="12">
        <f>SUMIF('United Malagasy'!F:F,D:D,'United Malagasy'!C:C)</f>
        <v>0</v>
      </c>
      <c r="AO335" s="12">
        <f>+SUMIF(NUTRIFOOD!E:E,D:D,NUTRIFOOD!C:C)</f>
        <v>0</v>
      </c>
      <c r="AP335" s="12">
        <f>+SUMIF(FERRIS!H:H,D:D,FERRIS!E:E)</f>
        <v>0</v>
      </c>
      <c r="AQ335" s="12">
        <f>+SUMIF(SEM!F:F,D:D,SEM!C:C)</f>
        <v>0</v>
      </c>
      <c r="AR335" s="12">
        <f>+SUMIF(Madatrade!F:F,D:D,Madatrade!C:C)</f>
        <v>0</v>
      </c>
      <c r="AS335" s="12">
        <f>+SUMIF('FLY TECH'!F:F,D:D,'FLY TECH'!D:D)</f>
        <v>0</v>
      </c>
      <c r="AT335" s="12">
        <f>+SUMIFS('FIRST INVESTISSEMENT'!D:D,'FIRST INVESTISSEMENT'!G:G,D:D)</f>
        <v>0</v>
      </c>
      <c r="AU335" s="164">
        <f t="shared" si="36"/>
        <v>-414204715.32999998</v>
      </c>
      <c r="AV335" s="165">
        <f t="shared" si="37"/>
        <v>-91576.044998567799</v>
      </c>
    </row>
    <row r="336" spans="1:48" hidden="1" x14ac:dyDescent="0.25">
      <c r="A336" s="11" t="str">
        <f t="shared" si="33"/>
        <v>4</v>
      </c>
      <c r="B336" s="11" t="str">
        <f t="shared" si="34"/>
        <v>46</v>
      </c>
      <c r="C336" s="11" t="str">
        <f t="shared" si="35"/>
        <v>467</v>
      </c>
      <c r="D336" s="22">
        <v>46721000</v>
      </c>
      <c r="E336" s="119" t="str">
        <f t="shared" si="38"/>
        <v>BIL28</v>
      </c>
      <c r="F336" s="24" t="s">
        <v>148</v>
      </c>
      <c r="G336" s="12">
        <f>+SUMIF(AGRIFARM!H:H,D:D,AGRIFARM!L:L)</f>
        <v>0</v>
      </c>
      <c r="H336" s="12">
        <f>+SUMIF(AGRICORP!I:I,D:D,AGRICORP!D:D)</f>
        <v>0</v>
      </c>
      <c r="I336" s="12">
        <f>+SUMIF(SMTP!D:D,D:D,SMTP!F:F)</f>
        <v>0</v>
      </c>
      <c r="J336" s="12">
        <f>+SUMIF(AGRIVET!G:G,D:D,AGRIVET!D:D)</f>
        <v>0</v>
      </c>
      <c r="K336" s="12">
        <f>+SUMIF(AGRIVAL!G:G,D:D,AGRIVAL!D:D)</f>
        <v>0</v>
      </c>
      <c r="L336" s="12">
        <f>+SUMIF(AGRIKOBA!G:G,D:D,AGRIKOBA!D:D)</f>
        <v>0</v>
      </c>
      <c r="M336" s="12">
        <f>+SUMIF(LMOI!F:F,D:D,LMOI!C:C)</f>
        <v>0</v>
      </c>
      <c r="N336" s="12">
        <f>+SUMIF(TARTINE!G:G,D:D,TARTINE!D:D)</f>
        <v>0</v>
      </c>
      <c r="O336" s="12">
        <f>+SUMIF(IDF!F:F,D:D,IDF!C:C)</f>
        <v>0</v>
      </c>
      <c r="P336" s="12">
        <f>+SUMIF(RYA!G:G,D:D,RYA!D:D)</f>
        <v>0</v>
      </c>
      <c r="Q336" s="12">
        <f>+SUMIF('SCI NOAH'!G:G,D:D,'SCI NOAH'!D:D)</f>
        <v>0</v>
      </c>
      <c r="R336" s="12">
        <f>+SUMIF(SIM!F:F,D:D,SIM!C:C)</f>
        <v>0</v>
      </c>
      <c r="S336" s="163">
        <f>+SUMIF('First Energy'!A:A,D:D,'First Energy'!C:C)</f>
        <v>-772589276.38</v>
      </c>
      <c r="T336" s="163">
        <f>+SUMIF('ID Motors'!G:G,D:D,'ID Motors'!D:D)</f>
        <v>0</v>
      </c>
      <c r="U336" s="12">
        <f>+SUMIF('ID RENTAL'!G:G,D:D,'ID RENTAL'!D:D)</f>
        <v>0</v>
      </c>
      <c r="V336" s="12">
        <f>+SUMIF('MCM '!G:G,D:D,'MCM '!D:D)</f>
        <v>0</v>
      </c>
      <c r="W336" s="12">
        <f>SUMIF(AGRIMOTORS!G:G,D:D,AGRIMOTORS!D:D)</f>
        <v>0</v>
      </c>
      <c r="X336" s="12">
        <f>+SUMIF(BOVIMA!F:F,D:D,BOVIMA!C:C)</f>
        <v>0</v>
      </c>
      <c r="Y336" s="12">
        <f>+SUMIF(AGRIFEED!F:F,D:D,AGRIFEED!C:C)</f>
        <v>0</v>
      </c>
      <c r="Z336" s="12">
        <f>SUMIF(AMIP!F:F,D:D,AMIP!C:C)</f>
        <v>0</v>
      </c>
      <c r="AA336" s="12">
        <f>+SUMIF(ISF!G:G,D:D,ISF!D:D)</f>
        <v>0</v>
      </c>
      <c r="AB336" s="124">
        <f>+SUMIF(DISCOI!G:G,D:D,DISCOI!D:D)</f>
        <v>0</v>
      </c>
      <c r="AC336" s="12">
        <f>+SUMIF(MABEL!F:F,D:D,MABEL!C:C)</f>
        <v>0</v>
      </c>
      <c r="AD336" s="12">
        <f>+SUMIF(NMP!F:F,D:D,NMP!C:C)</f>
        <v>0</v>
      </c>
      <c r="AE336" s="12">
        <f>+SUMIF('AMCHO '!F:F,D:D,'AMCHO '!C:C)</f>
        <v>0</v>
      </c>
      <c r="AF336" s="12">
        <f>+SUMIF(CONFORTIS!G:G,D:D,CONFORTIS!D:D)</f>
        <v>0</v>
      </c>
      <c r="AG336" s="12">
        <f>+SUMIF('IRS IMMO'!G:G,D:D,'IRS IMMO'!D:D)</f>
        <v>0</v>
      </c>
      <c r="AH336" s="12">
        <f>+SUMIFS(AGRIVETAM!C:C,AGRIVETAM!F:F,D:D)</f>
        <v>0</v>
      </c>
      <c r="AI336" s="12">
        <f>+SUMIF(EUROPAINTS!F:F,D:D,EUROPAINTS!C:C)</f>
        <v>0</v>
      </c>
      <c r="AJ336" s="12">
        <f>+SUMIF('VET ABE'!F:F,D:D,'VET ABE'!D:D)</f>
        <v>0</v>
      </c>
      <c r="AK336" s="12">
        <f>SUMIF('VET FIA'!F:F,D:D,'VET FIA'!D:D)</f>
        <v>0</v>
      </c>
      <c r="AL336" s="12">
        <f>+SUMIF('CSS SAKAY'!F:F,D:D,'CSS SAKAY'!C:C)</f>
        <v>0</v>
      </c>
      <c r="AM336" s="12"/>
      <c r="AN336" s="12">
        <f>SUMIF('United Malagasy'!F:F,D:D,'United Malagasy'!C:C)</f>
        <v>0</v>
      </c>
      <c r="AO336" s="12">
        <f>+SUMIF(NUTRIFOOD!E:E,D:D,NUTRIFOOD!C:C)</f>
        <v>0</v>
      </c>
      <c r="AP336" s="12">
        <f>+SUMIF(FERRIS!H:H,D:D,FERRIS!E:E)</f>
        <v>0</v>
      </c>
      <c r="AQ336" s="12">
        <f>+SUMIF(SEM!F:F,D:D,SEM!C:C)</f>
        <v>0</v>
      </c>
      <c r="AR336" s="12">
        <f>+SUMIF(Madatrade!F:F,D:D,Madatrade!C:C)</f>
        <v>0</v>
      </c>
      <c r="AS336" s="12">
        <f>+SUMIF('FLY TECH'!F:F,D:D,'FLY TECH'!D:D)</f>
        <v>0</v>
      </c>
      <c r="AT336" s="12">
        <f>+SUMIFS('FIRST INVESTISSEMENT'!D:D,'FIRST INVESTISSEMENT'!G:G,D:D)</f>
        <v>0</v>
      </c>
      <c r="AU336" s="164">
        <f t="shared" si="36"/>
        <v>-772589276.38</v>
      </c>
      <c r="AV336" s="165">
        <f t="shared" si="37"/>
        <v>-170810.87616981432</v>
      </c>
    </row>
    <row r="337" spans="1:48" hidden="1" x14ac:dyDescent="0.25">
      <c r="A337" s="11" t="str">
        <f t="shared" si="33"/>
        <v>4</v>
      </c>
      <c r="B337" s="11" t="str">
        <f t="shared" si="34"/>
        <v>46</v>
      </c>
      <c r="C337" s="11" t="str">
        <f t="shared" si="35"/>
        <v>467</v>
      </c>
      <c r="D337" s="60">
        <v>46724000</v>
      </c>
      <c r="E337" s="119" t="str">
        <f t="shared" si="38"/>
        <v>BIL28</v>
      </c>
      <c r="F337" s="24" t="s">
        <v>5</v>
      </c>
      <c r="G337" s="12">
        <f>+SUMIF(AGRIFARM!H:H,D:D,AGRIFARM!L:L)</f>
        <v>0</v>
      </c>
      <c r="H337" s="12">
        <f>+SUMIF(AGRICORP!I:I,D:D,AGRICORP!D:D)</f>
        <v>0</v>
      </c>
      <c r="I337" s="12">
        <f>+SUMIF(SMTP!D:D,D:D,SMTP!F:F)</f>
        <v>0</v>
      </c>
      <c r="J337" s="12">
        <f>+SUMIF(AGRIVET!G:G,D:D,AGRIVET!D:D)</f>
        <v>0</v>
      </c>
      <c r="K337" s="12">
        <f>+SUMIF(AGRIVAL!G:G,D:D,AGRIVAL!D:D)</f>
        <v>0</v>
      </c>
      <c r="L337" s="12">
        <f>+SUMIF(AGRIKOBA!G:G,D:D,AGRIKOBA!D:D)</f>
        <v>0</v>
      </c>
      <c r="M337" s="12">
        <f>+SUMIF(LMOI!F:F,D:D,LMOI!C:C)</f>
        <v>0</v>
      </c>
      <c r="N337" s="12">
        <f>+SUMIF(TARTINE!G:G,D:D,TARTINE!D:D)</f>
        <v>0</v>
      </c>
      <c r="O337" s="12">
        <f>+SUMIF(IDF!F:F,D:D,IDF!C:C)</f>
        <v>0</v>
      </c>
      <c r="P337" s="12">
        <f>+SUMIF(RYA!G:G,D:D,RYA!D:D)</f>
        <v>0</v>
      </c>
      <c r="Q337" s="12">
        <f>+SUMIF('SCI NOAH'!G:G,D:D,'SCI NOAH'!D:D)</f>
        <v>0</v>
      </c>
      <c r="R337" s="12">
        <f>+SUMIF(SIM!F:F,D:D,SIM!C:C)</f>
        <v>0</v>
      </c>
      <c r="S337" s="163">
        <f>+SUMIF('First Energy'!A:A,D:D,'First Energy'!C:C)</f>
        <v>0</v>
      </c>
      <c r="T337" s="163">
        <f>+SUMIF('ID Motors'!G:G,D:D,'ID Motors'!D:D)</f>
        <v>0</v>
      </c>
      <c r="U337" s="12">
        <f>+SUMIF('ID RENTAL'!G:G,D:D,'ID RENTAL'!D:D)</f>
        <v>0</v>
      </c>
      <c r="V337" s="12">
        <f>+SUMIF('MCM '!G:G,D:D,'MCM '!D:D)</f>
        <v>0</v>
      </c>
      <c r="W337" s="12">
        <f>SUMIF(AGRIMOTORS!G:G,D:D,AGRIMOTORS!D:D)</f>
        <v>0</v>
      </c>
      <c r="X337" s="12">
        <f>+SUMIF(BOVIMA!F:F,D:D,BOVIMA!C:C)</f>
        <v>0</v>
      </c>
      <c r="Y337" s="12">
        <f>+SUMIF(AGRIFEED!F:F,D:D,AGRIFEED!C:C)</f>
        <v>0</v>
      </c>
      <c r="Z337" s="12">
        <f>SUMIF(AMIP!F:F,D:D,AMIP!C:C)</f>
        <v>0</v>
      </c>
      <c r="AA337" s="12">
        <f>+SUMIF(ISF!G:G,D:D,ISF!D:D)</f>
        <v>0</v>
      </c>
      <c r="AB337" s="124">
        <f>+SUMIF(DISCOI!G:G,D:D,DISCOI!D:D)</f>
        <v>0</v>
      </c>
      <c r="AC337" s="12">
        <f>+SUMIF(MABEL!F:F,D:D,MABEL!C:C)</f>
        <v>0</v>
      </c>
      <c r="AD337" s="12">
        <f>+SUMIF(NMP!F:F,D:D,NMP!C:C)</f>
        <v>-4080</v>
      </c>
      <c r="AE337" s="12">
        <f>+SUMIF('AMCHO '!F:F,D:D,'AMCHO '!C:C)</f>
        <v>0</v>
      </c>
      <c r="AF337" s="12">
        <f>+SUMIF(CONFORTIS!G:G,D:D,CONFORTIS!D:D)</f>
        <v>0</v>
      </c>
      <c r="AG337" s="12">
        <f>+SUMIF('IRS IMMO'!G:G,D:D,'IRS IMMO'!D:D)</f>
        <v>0</v>
      </c>
      <c r="AH337" s="12">
        <f>+SUMIFS(AGRIVETAM!C:C,AGRIVETAM!F:F,D:D)</f>
        <v>0</v>
      </c>
      <c r="AI337" s="12">
        <f>+SUMIF(EUROPAINTS!F:F,D:D,EUROPAINTS!C:C)</f>
        <v>0</v>
      </c>
      <c r="AJ337" s="12">
        <f>+SUMIF('VET ABE'!F:F,D:D,'VET ABE'!D:D)</f>
        <v>0</v>
      </c>
      <c r="AK337" s="12">
        <f>SUMIF('VET FIA'!F:F,D:D,'VET FIA'!D:D)</f>
        <v>0</v>
      </c>
      <c r="AL337" s="12">
        <f>+SUMIF('CSS SAKAY'!F:F,D:D,'CSS SAKAY'!C:C)</f>
        <v>0</v>
      </c>
      <c r="AM337" s="12"/>
      <c r="AN337" s="12">
        <f>SUMIF('United Malagasy'!F:F,D:D,'United Malagasy'!C:C)</f>
        <v>0</v>
      </c>
      <c r="AO337" s="12">
        <f>+SUMIF(NUTRIFOOD!E:E,D:D,NUTRIFOOD!C:C)</f>
        <v>0</v>
      </c>
      <c r="AP337" s="12">
        <f>+SUMIF(FERRIS!H:H,D:D,FERRIS!E:E)</f>
        <v>0</v>
      </c>
      <c r="AQ337" s="12">
        <f>+SUMIF(SEM!F:F,D:D,SEM!C:C)</f>
        <v>0</v>
      </c>
      <c r="AR337" s="12">
        <f>+SUMIF(Madatrade!F:F,D:D,Madatrade!C:C)</f>
        <v>0</v>
      </c>
      <c r="AS337" s="12">
        <f>+SUMIF('FLY TECH'!F:F,D:D,'FLY TECH'!D:D)</f>
        <v>0</v>
      </c>
      <c r="AT337" s="12">
        <f>+SUMIFS('FIRST INVESTISSEMENT'!D:D,'FIRST INVESTISSEMENT'!G:G,D:D)</f>
        <v>0</v>
      </c>
      <c r="AU337" s="164">
        <f t="shared" si="36"/>
        <v>-4080</v>
      </c>
      <c r="AV337" s="165">
        <f t="shared" si="37"/>
        <v>-0.90204251609372099</v>
      </c>
    </row>
    <row r="338" spans="1:48" hidden="1" x14ac:dyDescent="0.25">
      <c r="A338" s="11" t="str">
        <f t="shared" si="33"/>
        <v>4</v>
      </c>
      <c r="B338" s="11" t="str">
        <f t="shared" si="34"/>
        <v>46</v>
      </c>
      <c r="C338" s="11" t="str">
        <f t="shared" si="35"/>
        <v>467</v>
      </c>
      <c r="D338" s="22">
        <v>46725000</v>
      </c>
      <c r="E338" s="119" t="str">
        <f t="shared" si="38"/>
        <v>BIL22</v>
      </c>
      <c r="F338" s="24" t="s">
        <v>36</v>
      </c>
      <c r="G338" s="12">
        <f>+SUMIF(AGRIFARM!H:H,D:D,AGRIFARM!L:L)</f>
        <v>0</v>
      </c>
      <c r="H338" s="12">
        <f>+SUMIF(AGRICORP!I:I,D:D,AGRICORP!D:D)</f>
        <v>0</v>
      </c>
      <c r="I338" s="12">
        <f>+SUMIF(SMTP!D:D,D:D,SMTP!F:F)</f>
        <v>0</v>
      </c>
      <c r="J338" s="12">
        <f>+SUMIF(AGRIVET!G:G,D:D,AGRIVET!D:D)</f>
        <v>0</v>
      </c>
      <c r="K338" s="12">
        <f>+SUMIF(AGRIVAL!G:G,D:D,AGRIVAL!D:D)</f>
        <v>0</v>
      </c>
      <c r="L338" s="12">
        <f>+SUMIF(AGRIKOBA!G:G,D:D,AGRIKOBA!D:D)</f>
        <v>0</v>
      </c>
      <c r="M338" s="12">
        <f>+SUMIF(LMOI!F:F,D:D,LMOI!C:C)</f>
        <v>0</v>
      </c>
      <c r="N338" s="12">
        <f>+SUMIF(TARTINE!G:G,D:D,TARTINE!D:D)</f>
        <v>796191718</v>
      </c>
      <c r="O338" s="12">
        <f>+SUMIF(IDF!F:F,D:D,IDF!C:C)</f>
        <v>0</v>
      </c>
      <c r="P338" s="12">
        <f>+SUMIF(RYA!G:G,D:D,RYA!D:D)</f>
        <v>0</v>
      </c>
      <c r="Q338" s="12">
        <f>+SUMIF('SCI NOAH'!G:G,D:D,'SCI NOAH'!D:D)</f>
        <v>0</v>
      </c>
      <c r="R338" s="12">
        <f>+SUMIF(SIM!F:F,D:D,SIM!C:C)</f>
        <v>0</v>
      </c>
      <c r="S338" s="163">
        <f>+SUMIF('First Energy'!A:A,D:D,'First Energy'!C:C)</f>
        <v>-89364090.760000005</v>
      </c>
      <c r="T338" s="163">
        <f>+SUMIF('ID Motors'!G:G,D:D,'ID Motors'!D:D)</f>
        <v>0</v>
      </c>
      <c r="U338" s="12">
        <f>+SUMIF('ID RENTAL'!G:G,D:D,'ID RENTAL'!D:D)</f>
        <v>0</v>
      </c>
      <c r="V338" s="12">
        <f>+SUMIF('MCM '!G:G,D:D,'MCM '!D:D)</f>
        <v>0</v>
      </c>
      <c r="W338" s="12">
        <f>SUMIF(AGRIMOTORS!G:G,D:D,AGRIMOTORS!D:D)</f>
        <v>0</v>
      </c>
      <c r="X338" s="12">
        <f>+SUMIF(BOVIMA!F:F,D:D,BOVIMA!C:C)</f>
        <v>0</v>
      </c>
      <c r="Y338" s="12">
        <f>+SUMIF(AGRIFEED!F:F,D:D,AGRIFEED!C:C)</f>
        <v>0</v>
      </c>
      <c r="Z338" s="12">
        <f>SUMIF(AMIP!F:F,D:D,AMIP!C:C)</f>
        <v>0</v>
      </c>
      <c r="AA338" s="12">
        <f>+SUMIF(ISF!G:G,D:D,ISF!D:D)</f>
        <v>0</v>
      </c>
      <c r="AB338" s="124">
        <f>+SUMIF(DISCOI!G:G,D:D,DISCOI!D:D)</f>
        <v>0</v>
      </c>
      <c r="AC338" s="12">
        <f>+SUMIF(MABEL!F:F,D:D,MABEL!C:C)</f>
        <v>0</v>
      </c>
      <c r="AD338" s="12">
        <f>+SUMIF(NMP!F:F,D:D,NMP!C:C)</f>
        <v>0</v>
      </c>
      <c r="AE338" s="12">
        <f>+SUMIF('AMCHO '!F:F,D:D,'AMCHO '!C:C)</f>
        <v>0</v>
      </c>
      <c r="AF338" s="12">
        <f>+SUMIF(CONFORTIS!G:G,D:D,CONFORTIS!D:D)</f>
        <v>0</v>
      </c>
      <c r="AG338" s="12">
        <f>+SUMIF('IRS IMMO'!G:G,D:D,'IRS IMMO'!D:D)</f>
        <v>0</v>
      </c>
      <c r="AH338" s="12">
        <f>+SUMIFS(AGRIVETAM!C:C,AGRIVETAM!F:F,D:D)</f>
        <v>0</v>
      </c>
      <c r="AI338" s="12">
        <f>+SUMIF(EUROPAINTS!F:F,D:D,EUROPAINTS!C:C)</f>
        <v>0</v>
      </c>
      <c r="AJ338" s="12">
        <f>+SUMIF('VET ABE'!F:F,D:D,'VET ABE'!D:D)</f>
        <v>0</v>
      </c>
      <c r="AK338" s="12">
        <f>SUMIF('VET FIA'!F:F,D:D,'VET FIA'!D:D)</f>
        <v>0</v>
      </c>
      <c r="AL338" s="12">
        <f>+SUMIF('CSS SAKAY'!F:F,D:D,'CSS SAKAY'!C:C)</f>
        <v>0</v>
      </c>
      <c r="AM338" s="12"/>
      <c r="AN338" s="12">
        <f>SUMIF('United Malagasy'!F:F,D:D,'United Malagasy'!C:C)</f>
        <v>0</v>
      </c>
      <c r="AO338" s="12">
        <f>+SUMIF(NUTRIFOOD!E:E,D:D,NUTRIFOOD!C:C)</f>
        <v>0</v>
      </c>
      <c r="AP338" s="12">
        <f>+SUMIF(FERRIS!H:H,D:D,FERRIS!E:E)</f>
        <v>0</v>
      </c>
      <c r="AQ338" s="12">
        <f>+SUMIF(SEM!F:F,D:D,SEM!C:C)</f>
        <v>0</v>
      </c>
      <c r="AR338" s="12">
        <f>+SUMIF(Madatrade!F:F,D:D,Madatrade!C:C)</f>
        <v>0</v>
      </c>
      <c r="AS338" s="12">
        <f>+SUMIF('FLY TECH'!F:F,D:D,'FLY TECH'!D:D)</f>
        <v>0</v>
      </c>
      <c r="AT338" s="12">
        <f>+SUMIFS('FIRST INVESTISSEMENT'!D:D,'FIRST INVESTISSEMENT'!G:G,D:D)</f>
        <v>0</v>
      </c>
      <c r="AU338" s="164">
        <f t="shared" si="36"/>
        <v>706827627.24000001</v>
      </c>
      <c r="AV338" s="165">
        <f t="shared" si="37"/>
        <v>156271.7086568932</v>
      </c>
    </row>
    <row r="339" spans="1:48" hidden="1" x14ac:dyDescent="0.25">
      <c r="A339" s="11" t="str">
        <f t="shared" si="33"/>
        <v>4</v>
      </c>
      <c r="B339" s="11" t="str">
        <f t="shared" si="34"/>
        <v>46</v>
      </c>
      <c r="C339" s="11" t="str">
        <f t="shared" si="35"/>
        <v>467</v>
      </c>
      <c r="D339" s="60">
        <v>46730000</v>
      </c>
      <c r="E339" s="119" t="str">
        <f t="shared" si="38"/>
        <v>BIL22</v>
      </c>
      <c r="F339" s="24" t="s">
        <v>138</v>
      </c>
      <c r="G339" s="12">
        <f>+SUMIF(AGRIFARM!H:H,D:D,AGRIFARM!L:L)</f>
        <v>3486397177.98</v>
      </c>
      <c r="H339" s="12">
        <f>+SUMIF(AGRICORP!I:I,D:D,AGRICORP!D:D)</f>
        <v>0</v>
      </c>
      <c r="I339" s="12">
        <f>+SUMIF(SMTP!D:D,D:D,SMTP!F:F)</f>
        <v>0</v>
      </c>
      <c r="J339" s="12">
        <f>+SUMIF(AGRIVET!G:G,D:D,AGRIVET!D:D)</f>
        <v>0</v>
      </c>
      <c r="K339" s="12">
        <f>+SUMIF(AGRIVAL!G:G,D:D,AGRIVAL!D:D)</f>
        <v>0</v>
      </c>
      <c r="L339" s="12">
        <f>+SUMIF(AGRIKOBA!G:G,D:D,AGRIKOBA!D:D)</f>
        <v>0</v>
      </c>
      <c r="M339" s="12">
        <f>+SUMIF(LMOI!F:F,D:D,LMOI!C:C)</f>
        <v>0</v>
      </c>
      <c r="N339" s="12">
        <f>+SUMIF(TARTINE!G:G,D:D,TARTINE!D:D)</f>
        <v>0</v>
      </c>
      <c r="O339" s="12">
        <f>+SUMIF(IDF!F:F,D:D,IDF!C:C)</f>
        <v>0</v>
      </c>
      <c r="P339" s="12">
        <f>+SUMIF(RYA!G:G,D:D,RYA!D:D)</f>
        <v>0</v>
      </c>
      <c r="Q339" s="12">
        <f>+SUMIF('SCI NOAH'!G:G,D:D,'SCI NOAH'!D:D)</f>
        <v>0</v>
      </c>
      <c r="R339" s="12">
        <f>+SUMIF(SIM!F:F,D:D,SIM!C:C)</f>
        <v>0</v>
      </c>
      <c r="S339" s="163">
        <f>+SUMIF('First Energy'!A:A,D:D,'First Energy'!C:C)</f>
        <v>0</v>
      </c>
      <c r="T339" s="163">
        <f>+SUMIF('ID Motors'!G:G,D:D,'ID Motors'!D:D)</f>
        <v>0</v>
      </c>
      <c r="U339" s="12">
        <f>+SUMIF('ID RENTAL'!G:G,D:D,'ID RENTAL'!D:D)</f>
        <v>0</v>
      </c>
      <c r="V339" s="12">
        <f>+SUMIF('MCM '!G:G,D:D,'MCM '!D:D)</f>
        <v>0</v>
      </c>
      <c r="W339" s="12">
        <f>SUMIF(AGRIMOTORS!G:G,D:D,AGRIMOTORS!D:D)</f>
        <v>0</v>
      </c>
      <c r="X339" s="12">
        <f>+SUMIF(BOVIMA!F:F,D:D,BOVIMA!C:C)</f>
        <v>0</v>
      </c>
      <c r="Y339" s="12">
        <f>+SUMIF(AGRIFEED!F:F,D:D,AGRIFEED!C:C)</f>
        <v>0</v>
      </c>
      <c r="Z339" s="12">
        <f>SUMIF(AMIP!F:F,D:D,AMIP!C:C)</f>
        <v>0</v>
      </c>
      <c r="AA339" s="12">
        <f>+SUMIF(ISF!G:G,D:D,ISF!D:D)</f>
        <v>0</v>
      </c>
      <c r="AB339" s="124">
        <f>+SUMIF(DISCOI!G:G,D:D,DISCOI!D:D)</f>
        <v>0</v>
      </c>
      <c r="AC339" s="12">
        <f>+SUMIF(MABEL!F:F,D:D,MABEL!C:C)</f>
        <v>0</v>
      </c>
      <c r="AD339" s="12">
        <f>+SUMIF(NMP!F:F,D:D,NMP!C:C)</f>
        <v>0</v>
      </c>
      <c r="AE339" s="12">
        <f>+SUMIF('AMCHO '!F:F,D:D,'AMCHO '!C:C)</f>
        <v>0</v>
      </c>
      <c r="AF339" s="12">
        <f>+SUMIF(CONFORTIS!G:G,D:D,CONFORTIS!D:D)</f>
        <v>0</v>
      </c>
      <c r="AG339" s="12">
        <f>+SUMIF('IRS IMMO'!G:G,D:D,'IRS IMMO'!D:D)</f>
        <v>0</v>
      </c>
      <c r="AH339" s="12">
        <f>+SUMIFS(AGRIVETAM!C:C,AGRIVETAM!F:F,D:D)</f>
        <v>0</v>
      </c>
      <c r="AI339" s="12">
        <f>+SUMIF(EUROPAINTS!F:F,D:D,EUROPAINTS!C:C)</f>
        <v>0</v>
      </c>
      <c r="AJ339" s="12">
        <f>+SUMIF('VET ABE'!F:F,D:D,'VET ABE'!D:D)</f>
        <v>0</v>
      </c>
      <c r="AK339" s="12">
        <f>SUMIF('VET FIA'!F:F,D:D,'VET FIA'!D:D)</f>
        <v>0</v>
      </c>
      <c r="AL339" s="12">
        <f>+SUMIF('CSS SAKAY'!F:F,D:D,'CSS SAKAY'!C:C)</f>
        <v>0</v>
      </c>
      <c r="AM339" s="12"/>
      <c r="AN339" s="12">
        <f>SUMIF('United Malagasy'!F:F,D:D,'United Malagasy'!C:C)</f>
        <v>0</v>
      </c>
      <c r="AO339" s="12">
        <f>+SUMIF(NUTRIFOOD!E:E,D:D,NUTRIFOOD!C:C)</f>
        <v>0</v>
      </c>
      <c r="AP339" s="12">
        <f>+SUMIF(FERRIS!H:H,D:D,FERRIS!E:E)</f>
        <v>0</v>
      </c>
      <c r="AQ339" s="12">
        <f>+SUMIF(SEM!F:F,D:D,SEM!C:C)</f>
        <v>0</v>
      </c>
      <c r="AR339" s="12">
        <f>+SUMIF(Madatrade!F:F,D:D,Madatrade!C:C)</f>
        <v>0</v>
      </c>
      <c r="AS339" s="12">
        <f>+SUMIF('FLY TECH'!F:F,D:D,'FLY TECH'!D:D)</f>
        <v>0</v>
      </c>
      <c r="AT339" s="12">
        <f>+SUMIFS('FIRST INVESTISSEMENT'!D:D,'FIRST INVESTISSEMENT'!G:G,D:D)</f>
        <v>0</v>
      </c>
      <c r="AU339" s="164">
        <f t="shared" si="36"/>
        <v>3486397177.98</v>
      </c>
      <c r="AV339" s="165">
        <f t="shared" si="37"/>
        <v>770803.54963900184</v>
      </c>
    </row>
    <row r="340" spans="1:48" hidden="1" x14ac:dyDescent="0.25">
      <c r="A340" s="11" t="str">
        <f t="shared" si="33"/>
        <v>4</v>
      </c>
      <c r="B340" s="11" t="str">
        <f t="shared" si="34"/>
        <v>46</v>
      </c>
      <c r="C340" s="11" t="str">
        <f t="shared" si="35"/>
        <v>467</v>
      </c>
      <c r="D340" s="60">
        <v>46735000</v>
      </c>
      <c r="E340" s="119" t="str">
        <f t="shared" si="38"/>
        <v>BIL22</v>
      </c>
      <c r="F340" s="24" t="s">
        <v>37</v>
      </c>
      <c r="G340" s="12">
        <f>+SUMIF(AGRIFARM!H:H,D:D,AGRIFARM!L:L)</f>
        <v>250000000</v>
      </c>
      <c r="H340" s="12">
        <f>+SUMIF(AGRICORP!I:I,D:D,AGRICORP!D:D)</f>
        <v>0</v>
      </c>
      <c r="I340" s="12">
        <f>+SUMIF(SMTP!D:D,D:D,SMTP!F:F)</f>
        <v>0</v>
      </c>
      <c r="J340" s="12">
        <f>+SUMIF(AGRIVET!G:G,D:D,AGRIVET!D:D)</f>
        <v>0</v>
      </c>
      <c r="K340" s="12">
        <f>+SUMIF(AGRIVAL!G:G,D:D,AGRIVAL!D:D)</f>
        <v>0</v>
      </c>
      <c r="L340" s="12">
        <f>+SUMIF(AGRIKOBA!G:G,D:D,AGRIKOBA!D:D)</f>
        <v>0</v>
      </c>
      <c r="M340" s="12">
        <f>+SUMIF(LMOI!F:F,D:D,LMOI!C:C)</f>
        <v>0</v>
      </c>
      <c r="N340" s="12">
        <f>+SUMIF(TARTINE!G:G,D:D,TARTINE!D:D)</f>
        <v>0</v>
      </c>
      <c r="O340" s="12">
        <f>+SUMIF(IDF!F:F,D:D,IDF!C:C)</f>
        <v>0</v>
      </c>
      <c r="P340" s="12">
        <f>+SUMIF(RYA!G:G,D:D,RYA!D:D)</f>
        <v>0</v>
      </c>
      <c r="Q340" s="12">
        <f>+SUMIF('SCI NOAH'!G:G,D:D,'SCI NOAH'!D:D)</f>
        <v>0</v>
      </c>
      <c r="R340" s="12">
        <f>+SUMIF(SIM!F:F,D:D,SIM!C:C)</f>
        <v>0</v>
      </c>
      <c r="S340" s="163">
        <f>+SUMIF('First Energy'!A:A,D:D,'First Energy'!C:C)</f>
        <v>0</v>
      </c>
      <c r="T340" s="163">
        <f>+SUMIF('ID Motors'!G:G,D:D,'ID Motors'!D:D)</f>
        <v>0</v>
      </c>
      <c r="U340" s="12">
        <f>+SUMIF('ID RENTAL'!G:G,D:D,'ID RENTAL'!D:D)</f>
        <v>0</v>
      </c>
      <c r="V340" s="12">
        <f>+SUMIF('MCM '!G:G,D:D,'MCM '!D:D)</f>
        <v>0</v>
      </c>
      <c r="W340" s="12">
        <f>SUMIF(AGRIMOTORS!G:G,D:D,AGRIMOTORS!D:D)</f>
        <v>0</v>
      </c>
      <c r="X340" s="12">
        <f>+SUMIF(BOVIMA!F:F,D:D,BOVIMA!C:C)</f>
        <v>0</v>
      </c>
      <c r="Y340" s="12">
        <f>+SUMIF(AGRIFEED!F:F,D:D,AGRIFEED!C:C)</f>
        <v>0</v>
      </c>
      <c r="Z340" s="12">
        <f>SUMIF(AMIP!F:F,D:D,AMIP!C:C)</f>
        <v>0</v>
      </c>
      <c r="AA340" s="12">
        <f>+SUMIF(ISF!G:G,D:D,ISF!D:D)</f>
        <v>0</v>
      </c>
      <c r="AB340" s="124">
        <f>+SUMIF(DISCOI!G:G,D:D,DISCOI!D:D)</f>
        <v>0</v>
      </c>
      <c r="AC340" s="12">
        <f>+SUMIF(MABEL!F:F,D:D,MABEL!C:C)</f>
        <v>0</v>
      </c>
      <c r="AD340" s="12">
        <f>+SUMIF(NMP!F:F,D:D,NMP!C:C)</f>
        <v>0</v>
      </c>
      <c r="AE340" s="12">
        <f>+SUMIF('AMCHO '!F:F,D:D,'AMCHO '!C:C)</f>
        <v>0</v>
      </c>
      <c r="AF340" s="12">
        <f>+SUMIF(CONFORTIS!G:G,D:D,CONFORTIS!D:D)</f>
        <v>0</v>
      </c>
      <c r="AG340" s="12">
        <f>+SUMIF('IRS IMMO'!G:G,D:D,'IRS IMMO'!D:D)</f>
        <v>0</v>
      </c>
      <c r="AH340" s="12">
        <f>+SUMIFS(AGRIVETAM!C:C,AGRIVETAM!F:F,D:D)</f>
        <v>0</v>
      </c>
      <c r="AI340" s="12">
        <f>+SUMIF(EUROPAINTS!F:F,D:D,EUROPAINTS!C:C)</f>
        <v>0</v>
      </c>
      <c r="AJ340" s="12">
        <f>+SUMIF('VET ABE'!F:F,D:D,'VET ABE'!D:D)</f>
        <v>0</v>
      </c>
      <c r="AK340" s="12">
        <f>SUMIF('VET FIA'!F:F,D:D,'VET FIA'!D:D)</f>
        <v>0</v>
      </c>
      <c r="AL340" s="12">
        <f>+SUMIF('CSS SAKAY'!F:F,D:D,'CSS SAKAY'!C:C)</f>
        <v>0</v>
      </c>
      <c r="AM340" s="12"/>
      <c r="AN340" s="12">
        <f>SUMIF('United Malagasy'!F:F,D:D,'United Malagasy'!C:C)</f>
        <v>0</v>
      </c>
      <c r="AO340" s="12">
        <f>+SUMIF(NUTRIFOOD!E:E,D:D,NUTRIFOOD!C:C)</f>
        <v>0</v>
      </c>
      <c r="AP340" s="12">
        <f>+SUMIF(FERRIS!H:H,D:D,FERRIS!E:E)</f>
        <v>0</v>
      </c>
      <c r="AQ340" s="12">
        <f>+SUMIF(SEM!F:F,D:D,SEM!C:C)</f>
        <v>0</v>
      </c>
      <c r="AR340" s="12">
        <f>+SUMIF(Madatrade!F:F,D:D,Madatrade!C:C)</f>
        <v>0</v>
      </c>
      <c r="AS340" s="12">
        <f>+SUMIF('FLY TECH'!F:F,D:D,'FLY TECH'!D:D)</f>
        <v>0</v>
      </c>
      <c r="AT340" s="12">
        <f>+SUMIFS('FIRST INVESTISSEMENT'!D:D,'FIRST INVESTISSEMENT'!G:G,D:D)</f>
        <v>0</v>
      </c>
      <c r="AU340" s="164">
        <f t="shared" si="36"/>
        <v>250000000</v>
      </c>
      <c r="AV340" s="165">
        <f t="shared" si="37"/>
        <v>55272.212995938782</v>
      </c>
    </row>
    <row r="341" spans="1:48" hidden="1" x14ac:dyDescent="0.25">
      <c r="A341" s="11" t="str">
        <f t="shared" si="33"/>
        <v>4</v>
      </c>
      <c r="B341" s="11" t="str">
        <f t="shared" si="34"/>
        <v>46</v>
      </c>
      <c r="C341" s="11" t="str">
        <f t="shared" si="35"/>
        <v>467</v>
      </c>
      <c r="D341" s="60">
        <v>46743000</v>
      </c>
      <c r="E341" s="119" t="str">
        <f t="shared" si="38"/>
        <v>BIL22</v>
      </c>
      <c r="F341" s="81" t="s">
        <v>19</v>
      </c>
      <c r="G341" s="12">
        <f>+SUMIF(AGRIFARM!H:H,D:D,AGRIFARM!L:L)</f>
        <v>0</v>
      </c>
      <c r="H341" s="12">
        <f>+SUMIF(AGRICORP!I:I,D:D,AGRICORP!D:D)</f>
        <v>0</v>
      </c>
      <c r="I341" s="12">
        <f>+SUMIF(SMTP!D:D,D:D,SMTP!F:F)</f>
        <v>0</v>
      </c>
      <c r="J341" s="12">
        <f>+SUMIF(AGRIVET!G:G,D:D,AGRIVET!D:D)</f>
        <v>0</v>
      </c>
      <c r="K341" s="12">
        <f>+SUMIF(AGRIVAL!G:G,D:D,AGRIVAL!D:D)</f>
        <v>0</v>
      </c>
      <c r="L341" s="12">
        <f>+SUMIF(AGRIKOBA!G:G,D:D,AGRIKOBA!D:D)</f>
        <v>0</v>
      </c>
      <c r="M341" s="12">
        <f>+SUMIF(LMOI!F:F,D:D,LMOI!C:C)</f>
        <v>0</v>
      </c>
      <c r="N341" s="12">
        <f>+SUMIF(TARTINE!G:G,D:D,TARTINE!D:D)</f>
        <v>0</v>
      </c>
      <c r="O341" s="12">
        <f>+SUMIF(IDF!F:F,D:D,IDF!C:C)</f>
        <v>0</v>
      </c>
      <c r="P341" s="12">
        <f>+SUMIF(RYA!G:G,D:D,RYA!D:D)</f>
        <v>0</v>
      </c>
      <c r="Q341" s="12">
        <f>+SUMIF('SCI NOAH'!G:G,D:D,'SCI NOAH'!D:D)</f>
        <v>0</v>
      </c>
      <c r="R341" s="12">
        <f>+SUMIF(SIM!F:F,D:D,SIM!C:C)</f>
        <v>39541000</v>
      </c>
      <c r="S341" s="163">
        <f>+SUMIF('First Energy'!A:A,D:D,'First Energy'!C:C)</f>
        <v>0</v>
      </c>
      <c r="T341" s="163">
        <f>+SUMIF('ID Motors'!G:G,D:D,'ID Motors'!D:D)</f>
        <v>0</v>
      </c>
      <c r="U341" s="12">
        <f>+SUMIF('ID RENTAL'!G:G,D:D,'ID RENTAL'!D:D)</f>
        <v>0</v>
      </c>
      <c r="V341" s="12">
        <f>+SUMIF('MCM '!G:G,D:D,'MCM '!D:D)</f>
        <v>0</v>
      </c>
      <c r="W341" s="12">
        <f>SUMIF(AGRIMOTORS!G:G,D:D,AGRIMOTORS!D:D)</f>
        <v>0</v>
      </c>
      <c r="X341" s="12">
        <f>+SUMIF(BOVIMA!F:F,D:D,BOVIMA!C:C)</f>
        <v>0</v>
      </c>
      <c r="Y341" s="12">
        <f>+SUMIF(AGRIFEED!F:F,D:D,AGRIFEED!C:C)</f>
        <v>0</v>
      </c>
      <c r="Z341" s="12">
        <f>SUMIF(AMIP!F:F,D:D,AMIP!C:C)</f>
        <v>0</v>
      </c>
      <c r="AA341" s="12">
        <f>+SUMIF(ISF!G:G,D:D,ISF!D:D)</f>
        <v>0</v>
      </c>
      <c r="AB341" s="124">
        <f>+SUMIF(DISCOI!G:G,D:D,DISCOI!D:D)</f>
        <v>0</v>
      </c>
      <c r="AC341" s="12">
        <f>+SUMIF(MABEL!F:F,D:D,MABEL!C:C)</f>
        <v>0</v>
      </c>
      <c r="AD341" s="12">
        <f>+SUMIF(NMP!F:F,D:D,NMP!C:C)</f>
        <v>0</v>
      </c>
      <c r="AE341" s="12">
        <f>+SUMIF('AMCHO '!F:F,D:D,'AMCHO '!C:C)</f>
        <v>0</v>
      </c>
      <c r="AF341" s="12">
        <f>+SUMIF(CONFORTIS!G:G,D:D,CONFORTIS!D:D)</f>
        <v>0</v>
      </c>
      <c r="AG341" s="12">
        <f>+SUMIF('IRS IMMO'!G:G,D:D,'IRS IMMO'!D:D)</f>
        <v>0</v>
      </c>
      <c r="AH341" s="12">
        <f>+SUMIFS(AGRIVETAM!C:C,AGRIVETAM!F:F,D:D)</f>
        <v>0</v>
      </c>
      <c r="AI341" s="12">
        <f>+SUMIF(EUROPAINTS!F:F,D:D,EUROPAINTS!C:C)</f>
        <v>0</v>
      </c>
      <c r="AJ341" s="12">
        <f>+SUMIF('VET ABE'!F:F,D:D,'VET ABE'!D:D)</f>
        <v>0</v>
      </c>
      <c r="AK341" s="12">
        <f>SUMIF('VET FIA'!F:F,D:D,'VET FIA'!D:D)</f>
        <v>0</v>
      </c>
      <c r="AL341" s="12">
        <f>+SUMIF('CSS SAKAY'!F:F,D:D,'CSS SAKAY'!C:C)</f>
        <v>0</v>
      </c>
      <c r="AM341" s="12"/>
      <c r="AN341" s="12">
        <f>SUMIF('United Malagasy'!F:F,D:D,'United Malagasy'!C:C)</f>
        <v>0</v>
      </c>
      <c r="AO341" s="12">
        <f>+SUMIF(NUTRIFOOD!E:E,D:D,NUTRIFOOD!C:C)</f>
        <v>0</v>
      </c>
      <c r="AP341" s="12">
        <f>+SUMIF(FERRIS!H:H,D:D,FERRIS!E:E)</f>
        <v>0</v>
      </c>
      <c r="AQ341" s="12">
        <f>+SUMIF(SEM!F:F,D:D,SEM!C:C)</f>
        <v>0</v>
      </c>
      <c r="AR341" s="12">
        <f>+SUMIF(Madatrade!F:F,D:D,Madatrade!C:C)</f>
        <v>0</v>
      </c>
      <c r="AS341" s="12">
        <f>+SUMIF('FLY TECH'!F:F,D:D,'FLY TECH'!D:D)</f>
        <v>0</v>
      </c>
      <c r="AT341" s="12">
        <f>+SUMIFS('FIRST INVESTISSEMENT'!D:D,'FIRST INVESTISSEMENT'!G:G,D:D)</f>
        <v>0</v>
      </c>
      <c r="AU341" s="164">
        <f t="shared" si="36"/>
        <v>39541000</v>
      </c>
      <c r="AV341" s="165">
        <f t="shared" si="37"/>
        <v>8742.074296289662</v>
      </c>
    </row>
    <row r="342" spans="1:48" hidden="1" x14ac:dyDescent="0.25">
      <c r="A342" s="11" t="str">
        <f t="shared" si="33"/>
        <v>4</v>
      </c>
      <c r="B342" s="11" t="str">
        <f t="shared" si="34"/>
        <v>46</v>
      </c>
      <c r="C342" s="11" t="str">
        <f t="shared" si="35"/>
        <v>467</v>
      </c>
      <c r="D342" s="22">
        <v>46760000</v>
      </c>
      <c r="E342" s="119" t="str">
        <f t="shared" si="38"/>
        <v>BIL22</v>
      </c>
      <c r="F342" s="24" t="s">
        <v>334</v>
      </c>
      <c r="G342" s="12">
        <f>+SUMIF(AGRIFARM!H:H,D:D,AGRIFARM!L:L)</f>
        <v>572519769.58000004</v>
      </c>
      <c r="H342" s="12">
        <f>+SUMIF(AGRICORP!I:I,D:D,AGRICORP!D:D)</f>
        <v>0</v>
      </c>
      <c r="I342" s="12">
        <f>+SUMIF(SMTP!D:D,D:D,SMTP!F:F)</f>
        <v>0</v>
      </c>
      <c r="J342" s="12">
        <f>+SUMIF(AGRIVET!G:G,D:D,AGRIVET!D:D)</f>
        <v>0</v>
      </c>
      <c r="K342" s="12">
        <f>+SUMIF(AGRIVAL!G:G,D:D,AGRIVAL!D:D)</f>
        <v>0</v>
      </c>
      <c r="L342" s="12">
        <f>+SUMIF(AGRIKOBA!G:G,D:D,AGRIKOBA!D:D)</f>
        <v>0</v>
      </c>
      <c r="M342" s="12">
        <f>+SUMIF(LMOI!F:F,D:D,LMOI!C:C)</f>
        <v>0</v>
      </c>
      <c r="N342" s="12">
        <f>+SUMIF(TARTINE!G:G,D:D,TARTINE!D:D)</f>
        <v>0</v>
      </c>
      <c r="O342" s="12">
        <f>+SUMIF(IDF!F:F,D:D,IDF!C:C)</f>
        <v>0</v>
      </c>
      <c r="P342" s="12">
        <f>+SUMIF(RYA!G:G,D:D,RYA!D:D)</f>
        <v>0</v>
      </c>
      <c r="Q342" s="12">
        <f>+SUMIF('SCI NOAH'!G:G,D:D,'SCI NOAH'!D:D)</f>
        <v>0</v>
      </c>
      <c r="R342" s="12">
        <f>+SUMIF(SIM!F:F,D:D,SIM!C:C)</f>
        <v>0</v>
      </c>
      <c r="S342" s="163">
        <f>+SUMIF('First Energy'!A:A,D:D,'First Energy'!C:C)</f>
        <v>0</v>
      </c>
      <c r="T342" s="163">
        <f>+SUMIF('ID Motors'!G:G,D:D,'ID Motors'!D:D)</f>
        <v>0</v>
      </c>
      <c r="U342" s="12">
        <f>+SUMIF('ID RENTAL'!G:G,D:D,'ID RENTAL'!D:D)</f>
        <v>0</v>
      </c>
      <c r="V342" s="12">
        <f>+SUMIF('MCM '!G:G,D:D,'MCM '!D:D)</f>
        <v>0</v>
      </c>
      <c r="W342" s="12">
        <f>SUMIF(AGRIMOTORS!G:G,D:D,AGRIMOTORS!D:D)</f>
        <v>0</v>
      </c>
      <c r="X342" s="12">
        <f>+SUMIF(BOVIMA!F:F,D:D,BOVIMA!C:C)</f>
        <v>0</v>
      </c>
      <c r="Y342" s="12">
        <f>+SUMIF(AGRIFEED!F:F,D:D,AGRIFEED!C:C)</f>
        <v>0</v>
      </c>
      <c r="Z342" s="12">
        <f>SUMIF(AMIP!F:F,D:D,AMIP!C:C)</f>
        <v>0</v>
      </c>
      <c r="AA342" s="12">
        <f>+SUMIF(ISF!G:G,D:D,ISF!D:D)</f>
        <v>0</v>
      </c>
      <c r="AB342" s="124">
        <f>+SUMIF(DISCOI!G:G,D:D,DISCOI!D:D)</f>
        <v>0</v>
      </c>
      <c r="AC342" s="12">
        <f>+SUMIF(MABEL!F:F,D:D,MABEL!C:C)</f>
        <v>0</v>
      </c>
      <c r="AD342" s="12">
        <f>+SUMIF(NMP!F:F,D:D,NMP!C:C)</f>
        <v>0</v>
      </c>
      <c r="AE342" s="12">
        <f>+SUMIF('AMCHO '!F:F,D:D,'AMCHO '!C:C)</f>
        <v>0</v>
      </c>
      <c r="AF342" s="12">
        <f>+SUMIF(CONFORTIS!G:G,D:D,CONFORTIS!D:D)</f>
        <v>0</v>
      </c>
      <c r="AG342" s="12">
        <f>+SUMIF('IRS IMMO'!G:G,D:D,'IRS IMMO'!D:D)</f>
        <v>0</v>
      </c>
      <c r="AH342" s="12">
        <f>+SUMIFS(AGRIVETAM!C:C,AGRIVETAM!F:F,D:D)</f>
        <v>0</v>
      </c>
      <c r="AI342" s="12">
        <f>+SUMIF(EUROPAINTS!F:F,D:D,EUROPAINTS!C:C)</f>
        <v>0</v>
      </c>
      <c r="AJ342" s="12">
        <f>+SUMIF('VET ABE'!F:F,D:D,'VET ABE'!D:D)</f>
        <v>0</v>
      </c>
      <c r="AK342" s="12">
        <f>SUMIF('VET FIA'!F:F,D:D,'VET FIA'!D:D)</f>
        <v>0</v>
      </c>
      <c r="AL342" s="12">
        <f>+SUMIF('CSS SAKAY'!F:F,D:D,'CSS SAKAY'!C:C)</f>
        <v>0</v>
      </c>
      <c r="AM342" s="12"/>
      <c r="AN342" s="12">
        <f>SUMIF('United Malagasy'!F:F,D:D,'United Malagasy'!C:C)</f>
        <v>0</v>
      </c>
      <c r="AO342" s="12">
        <f>+SUMIF(NUTRIFOOD!E:E,D:D,NUTRIFOOD!C:C)</f>
        <v>0</v>
      </c>
      <c r="AP342" s="12">
        <f>+SUMIF(FERRIS!H:H,D:D,FERRIS!E:E)</f>
        <v>0</v>
      </c>
      <c r="AQ342" s="12">
        <f>+SUMIF(SEM!F:F,D:D,SEM!C:C)</f>
        <v>0</v>
      </c>
      <c r="AR342" s="12">
        <f>+SUMIF(Madatrade!F:F,D:D,Madatrade!C:C)</f>
        <v>0</v>
      </c>
      <c r="AS342" s="12">
        <f>+SUMIF('FLY TECH'!F:F,D:D,'FLY TECH'!D:D)</f>
        <v>0</v>
      </c>
      <c r="AT342" s="12">
        <f>+SUMIFS('FIRST INVESTISSEMENT'!D:D,'FIRST INVESTISSEMENT'!G:G,D:D)</f>
        <v>0</v>
      </c>
      <c r="AU342" s="164">
        <f t="shared" si="36"/>
        <v>572519769.58000004</v>
      </c>
      <c r="AV342" s="165">
        <f t="shared" si="37"/>
        <v>126577.73859444623</v>
      </c>
    </row>
    <row r="343" spans="1:48" hidden="1" x14ac:dyDescent="0.25">
      <c r="A343" s="11" t="str">
        <f t="shared" si="33"/>
        <v>4</v>
      </c>
      <c r="B343" s="11" t="str">
        <f t="shared" si="34"/>
        <v>46</v>
      </c>
      <c r="C343" s="11" t="str">
        <f t="shared" si="35"/>
        <v>468</v>
      </c>
      <c r="D343" s="23">
        <v>46800000</v>
      </c>
      <c r="E343" s="119" t="str">
        <f t="shared" si="38"/>
        <v>BIL22</v>
      </c>
      <c r="F343" s="24" t="s">
        <v>5</v>
      </c>
      <c r="G343" s="12">
        <f>+SUMIF(AGRIFARM!H:H,D:D,AGRIFARM!L:L)</f>
        <v>0</v>
      </c>
      <c r="H343" s="12">
        <f>+SUMIF(AGRICORP!I:I,D:D,AGRICORP!D:D)</f>
        <v>3482051217.7399974</v>
      </c>
      <c r="I343" s="12">
        <f>+SUMIF(SMTP!D:D,D:D,SMTP!F:F)</f>
        <v>-150000</v>
      </c>
      <c r="J343" s="12">
        <f>+SUMIF(AGRIVET!G:G,D:D,AGRIVET!D:D)</f>
        <v>0</v>
      </c>
      <c r="K343" s="12">
        <f>+SUMIF(AGRIVAL!G:G,D:D,AGRIVAL!D:D)</f>
        <v>0</v>
      </c>
      <c r="L343" s="12">
        <f>+SUMIF(AGRIKOBA!G:G,D:D,AGRIKOBA!D:D)</f>
        <v>0</v>
      </c>
      <c r="M343" s="12">
        <f>+SUMIF(LMOI!F:F,D:D,LMOI!C:C)</f>
        <v>0</v>
      </c>
      <c r="N343" s="12">
        <f>+SUMIF(TARTINE!G:G,D:D,TARTINE!D:D)</f>
        <v>0</v>
      </c>
      <c r="O343" s="12">
        <f>+SUMIF(IDF!F:F,D:D,IDF!C:C)</f>
        <v>-158331549.28</v>
      </c>
      <c r="P343" s="12">
        <f>+SUMIF(RYA!G:G,D:D,RYA!D:D)</f>
        <v>-54906449.530000001</v>
      </c>
      <c r="Q343" s="12">
        <f>+SUMIF('SCI NOAH'!G:G,D:D,'SCI NOAH'!D:D)</f>
        <v>0</v>
      </c>
      <c r="R343" s="12">
        <f>+SUMIF(SIM!F:F,D:D,SIM!C:C)</f>
        <v>0</v>
      </c>
      <c r="S343" s="163">
        <f>+SUMIF('First Energy'!A:A,D:D,'First Energy'!C:C)</f>
        <v>0</v>
      </c>
      <c r="T343" s="163">
        <f>+SUMIF('ID Motors'!G:G,D:D,'ID Motors'!D:D)</f>
        <v>0</v>
      </c>
      <c r="U343" s="12">
        <f>+SUMIF('ID RENTAL'!G:G,D:D,'ID RENTAL'!D:D)</f>
        <v>0</v>
      </c>
      <c r="V343" s="12">
        <f>+SUMIF('MCM '!G:G,D:D,'MCM '!D:D)</f>
        <v>0</v>
      </c>
      <c r="W343" s="12">
        <f>SUMIF(AGRIMOTORS!G:G,D:D,AGRIMOTORS!D:D)</f>
        <v>0</v>
      </c>
      <c r="X343" s="12">
        <f>+SUMIF(BOVIMA!F:F,D:D,BOVIMA!C:C)</f>
        <v>0</v>
      </c>
      <c r="Y343" s="12">
        <f>+SUMIF(AGRIFEED!F:F,D:D,AGRIFEED!C:C)</f>
        <v>0</v>
      </c>
      <c r="Z343" s="12">
        <f>SUMIF(AMIP!F:F,D:D,AMIP!C:C)</f>
        <v>0</v>
      </c>
      <c r="AA343" s="12">
        <f>+SUMIF(ISF!G:G,D:D,ISF!D:D)</f>
        <v>0</v>
      </c>
      <c r="AB343" s="124">
        <f>+SUMIF(DISCOI!G:G,D:D,DISCOI!D:D)</f>
        <v>0</v>
      </c>
      <c r="AC343" s="12">
        <f>+SUMIF(MABEL!F:F,D:D,MABEL!C:C)</f>
        <v>-24047806.34</v>
      </c>
      <c r="AD343" s="12">
        <f>+SUMIF(NMP!F:F,D:D,NMP!C:C)</f>
        <v>0</v>
      </c>
      <c r="AE343" s="12">
        <f>+SUMIF('AMCHO '!F:F,D:D,'AMCHO '!C:C)</f>
        <v>0</v>
      </c>
      <c r="AF343" s="12">
        <f>+SUMIF(CONFORTIS!G:G,D:D,CONFORTIS!D:D)</f>
        <v>0</v>
      </c>
      <c r="AG343" s="12">
        <f>+SUMIF('IRS IMMO'!G:G,D:D,'IRS IMMO'!D:D)</f>
        <v>-33648693.270000003</v>
      </c>
      <c r="AH343" s="12">
        <f>+SUMIFS(AGRIVETAM!C:C,AGRIVETAM!F:F,D:D)</f>
        <v>-9534106.6600000001</v>
      </c>
      <c r="AI343" s="12">
        <f>+SUMIF(EUROPAINTS!F:F,D:D,EUROPAINTS!C:C)</f>
        <v>0</v>
      </c>
      <c r="AJ343" s="12">
        <f>+SUMIF('VET ABE'!F:F,D:D,'VET ABE'!D:D)</f>
        <v>-3575290</v>
      </c>
      <c r="AK343" s="12">
        <f>SUMIF('VET FIA'!F:F,D:D,'VET FIA'!D:D)</f>
        <v>-3575290</v>
      </c>
      <c r="AL343" s="12">
        <f>+SUMIF('CSS SAKAY'!F:F,D:D,'CSS SAKAY'!C:C)</f>
        <v>0</v>
      </c>
      <c r="AM343" s="12"/>
      <c r="AN343" s="12">
        <f>SUMIF('United Malagasy'!F:F,D:D,'United Malagasy'!C:C)</f>
        <v>0</v>
      </c>
      <c r="AO343" s="12">
        <f>+SUMIF(NUTRIFOOD!E:E,D:D,NUTRIFOOD!C:C)</f>
        <v>0</v>
      </c>
      <c r="AP343" s="12">
        <f>+SUMIF(FERRIS!H:H,D:D,FERRIS!E:E)</f>
        <v>0</v>
      </c>
      <c r="AQ343" s="12">
        <f>+SUMIF(SEM!F:F,D:D,SEM!C:C)</f>
        <v>0</v>
      </c>
      <c r="AR343" s="12">
        <f>+SUMIF(Madatrade!F:F,D:D,Madatrade!C:C)</f>
        <v>0</v>
      </c>
      <c r="AS343" s="12">
        <f>+SUMIF('FLY TECH'!F:F,D:D,'FLY TECH'!D:D)</f>
        <v>73482107.459999993</v>
      </c>
      <c r="AT343" s="12">
        <f>+SUMIFS('FIRST INVESTISSEMENT'!D:D,'FIRST INVESTISSEMENT'!G:G,D:D)</f>
        <v>0</v>
      </c>
      <c r="AU343" s="164">
        <f t="shared" si="36"/>
        <v>3267764140.119997</v>
      </c>
      <c r="AV343" s="165">
        <f t="shared" si="37"/>
        <v>722466.22229281289</v>
      </c>
    </row>
    <row r="344" spans="1:48" hidden="1" x14ac:dyDescent="0.25">
      <c r="A344" s="11" t="str">
        <f t="shared" si="33"/>
        <v>4</v>
      </c>
      <c r="B344" s="11" t="str">
        <f t="shared" si="34"/>
        <v>46</v>
      </c>
      <c r="C344" s="11" t="str">
        <f t="shared" si="35"/>
        <v>468</v>
      </c>
      <c r="D344" s="23">
        <v>46800001</v>
      </c>
      <c r="E344" s="119" t="str">
        <f t="shared" si="38"/>
        <v>BIL28</v>
      </c>
      <c r="F344" s="24" t="s">
        <v>2376</v>
      </c>
      <c r="G344" s="12">
        <f>+SUMIF(AGRIFARM!H:H,D:D,AGRIFARM!L:L)</f>
        <v>0</v>
      </c>
      <c r="H344" s="12">
        <f>+SUMIF(AGRICORP!I:I,D:D,AGRICORP!D:D)</f>
        <v>0</v>
      </c>
      <c r="I344" s="12">
        <f>+SUMIF(SMTP!D:D,D:D,SMTP!F:F)</f>
        <v>0</v>
      </c>
      <c r="J344" s="12">
        <f>+SUMIF(AGRIVET!G:G,D:D,AGRIVET!D:D)</f>
        <v>0</v>
      </c>
      <c r="K344" s="12">
        <f>+SUMIF(AGRIVAL!G:G,D:D,AGRIVAL!D:D)</f>
        <v>0</v>
      </c>
      <c r="L344" s="12">
        <f>+SUMIF(AGRIKOBA!G:G,D:D,AGRIKOBA!D:D)</f>
        <v>0</v>
      </c>
      <c r="M344" s="12">
        <f>+SUMIF(LMOI!F:F,D:D,LMOI!C:C)</f>
        <v>0</v>
      </c>
      <c r="N344" s="12">
        <f>+SUMIF(TARTINE!G:G,D:D,TARTINE!D:D)</f>
        <v>0</v>
      </c>
      <c r="O344" s="12">
        <f>+SUMIF(IDF!F:F,D:D,IDF!C:C)</f>
        <v>0</v>
      </c>
      <c r="P344" s="12">
        <f>+SUMIF(RYA!G:G,D:D,RYA!D:D)</f>
        <v>0</v>
      </c>
      <c r="Q344" s="12">
        <f>+SUMIF('SCI NOAH'!G:G,D:D,'SCI NOAH'!D:D)</f>
        <v>0</v>
      </c>
      <c r="R344" s="12">
        <f>+SUMIF(SIM!F:F,D:D,SIM!C:C)</f>
        <v>0</v>
      </c>
      <c r="S344" s="163">
        <f>+SUMIF('First Energy'!A:A,D:D,'First Energy'!C:C)</f>
        <v>0</v>
      </c>
      <c r="T344" s="163">
        <f>+SUMIF('ID Motors'!G:G,D:D,'ID Motors'!D:D)</f>
        <v>0</v>
      </c>
      <c r="U344" s="12">
        <f>+SUMIF('ID RENTAL'!G:G,D:D,'ID RENTAL'!D:D)</f>
        <v>0</v>
      </c>
      <c r="V344" s="12">
        <f>+SUMIF('MCM '!G:G,D:D,'MCM '!D:D)</f>
        <v>0</v>
      </c>
      <c r="W344" s="12">
        <f>SUMIF(AGRIMOTORS!G:G,D:D,AGRIMOTORS!D:D)</f>
        <v>0</v>
      </c>
      <c r="X344" s="12">
        <f>+SUMIF(BOVIMA!F:F,D:D,BOVIMA!C:C)</f>
        <v>-56756289.32</v>
      </c>
      <c r="Y344" s="12">
        <f>+SUMIF(AGRIFEED!F:F,D:D,AGRIFEED!C:C)</f>
        <v>-25027028</v>
      </c>
      <c r="Z344" s="12">
        <f>SUMIF(AMIP!F:F,D:D,AMIP!C:C)</f>
        <v>0</v>
      </c>
      <c r="AA344" s="12">
        <f>+SUMIF(ISF!G:G,D:D,ISF!D:D)</f>
        <v>0</v>
      </c>
      <c r="AB344" s="124">
        <f>+SUMIF(DISCOI!G:G,D:D,DISCOI!D:D)</f>
        <v>0</v>
      </c>
      <c r="AC344" s="12">
        <f>+SUMIF(MABEL!F:F,D:D,MABEL!C:C)</f>
        <v>0</v>
      </c>
      <c r="AD344" s="12">
        <f>+SUMIF(NMP!F:F,D:D,NMP!C:C)</f>
        <v>0</v>
      </c>
      <c r="AE344" s="12">
        <f>+SUMIF('AMCHO '!F:F,D:D,'AMCHO '!C:C)</f>
        <v>0</v>
      </c>
      <c r="AF344" s="12">
        <f>+SUMIF(CONFORTIS!G:G,D:D,CONFORTIS!D:D)</f>
        <v>0</v>
      </c>
      <c r="AG344" s="12">
        <f>+SUMIF('IRS IMMO'!G:G,D:D,'IRS IMMO'!D:D)</f>
        <v>0</v>
      </c>
      <c r="AH344" s="12">
        <f>+SUMIFS(AGRIVETAM!C:C,AGRIVETAM!F:F,D:D)</f>
        <v>0</v>
      </c>
      <c r="AI344" s="12">
        <f>+SUMIF(EUROPAINTS!F:F,D:D,EUROPAINTS!C:C)</f>
        <v>0</v>
      </c>
      <c r="AJ344" s="12">
        <f>+SUMIF('VET ABE'!F:F,D:D,'VET ABE'!D:D)</f>
        <v>0</v>
      </c>
      <c r="AK344" s="12">
        <f>SUMIF('VET FIA'!F:F,D:D,'VET FIA'!D:D)</f>
        <v>0</v>
      </c>
      <c r="AL344" s="12">
        <f>+SUMIF('CSS SAKAY'!F:F,D:D,'CSS SAKAY'!C:C)</f>
        <v>0</v>
      </c>
      <c r="AM344" s="12"/>
      <c r="AN344" s="12">
        <f>SUMIF('United Malagasy'!F:F,D:D,'United Malagasy'!C:C)</f>
        <v>0</v>
      </c>
      <c r="AO344" s="12">
        <f>+SUMIF(NUTRIFOOD!E:E,D:D,NUTRIFOOD!C:C)</f>
        <v>0</v>
      </c>
      <c r="AP344" s="12">
        <f>+SUMIF(FERRIS!H:H,D:D,FERRIS!E:E)</f>
        <v>0</v>
      </c>
      <c r="AQ344" s="12">
        <f>+SUMIF(SEM!F:F,D:D,SEM!C:C)</f>
        <v>0</v>
      </c>
      <c r="AR344" s="12">
        <f>+SUMIF(Madatrade!F:F,D:D,Madatrade!C:C)</f>
        <v>0</v>
      </c>
      <c r="AS344" s="12">
        <f>+SUMIF('FLY TECH'!F:F,D:D,'FLY TECH'!D:D)</f>
        <v>0</v>
      </c>
      <c r="AT344" s="12">
        <f>+SUMIFS('FIRST INVESTISSEMENT'!D:D,'FIRST INVESTISSEMENT'!G:G,D:D)</f>
        <v>0</v>
      </c>
      <c r="AU344" s="164">
        <f t="shared" si="36"/>
        <v>-81783317.319999993</v>
      </c>
      <c r="AV344" s="165">
        <f t="shared" si="37"/>
        <v>-18081.379737701955</v>
      </c>
    </row>
    <row r="345" spans="1:48" hidden="1" x14ac:dyDescent="0.25">
      <c r="A345" s="11" t="str">
        <f t="shared" si="33"/>
        <v>4</v>
      </c>
      <c r="B345" s="11" t="str">
        <f t="shared" si="34"/>
        <v>47</v>
      </c>
      <c r="C345" s="11" t="str">
        <f t="shared" si="35"/>
        <v>471</v>
      </c>
      <c r="D345" s="23">
        <v>47100000</v>
      </c>
      <c r="E345" s="196" t="s">
        <v>3253</v>
      </c>
      <c r="F345" s="24" t="s">
        <v>157</v>
      </c>
      <c r="G345" s="12">
        <f>+SUMIF(AGRIFARM!H:H,D:D,AGRIFARM!L:L)</f>
        <v>0</v>
      </c>
      <c r="H345" s="12">
        <f>+SUMIF(AGRICORP!I:I,D:D,AGRICORP!D:D)</f>
        <v>0</v>
      </c>
      <c r="I345" s="12">
        <f>+SUMIF(SMTP!D:D,D:D,SMTP!F:F)</f>
        <v>-8428096.9600000009</v>
      </c>
      <c r="J345" s="12">
        <f>+SUMIF(AGRIVET!G:G,D:D,AGRIVET!D:D)</f>
        <v>6681011.4500000002</v>
      </c>
      <c r="K345" s="12">
        <f>+SUMIF(AGRIVAL!G:G,D:D,AGRIVAL!D:D)</f>
        <v>-1047236.47</v>
      </c>
      <c r="L345" s="12">
        <f>+SUMIF(AGRIKOBA!G:G,D:D,AGRIKOBA!D:D)</f>
        <v>0</v>
      </c>
      <c r="M345" s="12">
        <f>+SUMIF(LMOI!F:F,D:D,LMOI!C:C)</f>
        <v>0</v>
      </c>
      <c r="N345" s="12">
        <f>+SUMIF(TARTINE!G:G,D:D,TARTINE!D:D)</f>
        <v>0</v>
      </c>
      <c r="O345" s="12">
        <f>+SUMIF(IDF!F:F,D:D,IDF!C:C)</f>
        <v>0</v>
      </c>
      <c r="P345" s="12">
        <f>+SUMIF(RYA!G:G,D:D,RYA!D:D)</f>
        <v>883000</v>
      </c>
      <c r="Q345" s="12">
        <f>+SUMIF('SCI NOAH'!G:G,D:D,'SCI NOAH'!D:D)</f>
        <v>0</v>
      </c>
      <c r="R345" s="12">
        <f>+SUMIF(SIM!F:F,D:D,SIM!C:C)</f>
        <v>0</v>
      </c>
      <c r="S345" s="163">
        <f>+SUMIF('First Energy'!A:A,D:D,'First Energy'!C:C)</f>
        <v>0.91</v>
      </c>
      <c r="T345" s="163">
        <f>+SUMIF('ID Motors'!G:G,D:D,'ID Motors'!D:D)</f>
        <v>860000</v>
      </c>
      <c r="U345" s="12">
        <f>+SUMIF('ID RENTAL'!G:G,D:D,'ID RENTAL'!D:D)</f>
        <v>-682.8</v>
      </c>
      <c r="V345" s="12">
        <f>+SUMIF('MCM '!G:G,D:D,'MCM '!D:D)</f>
        <v>2178344796.0899997</v>
      </c>
      <c r="W345" s="12">
        <f>SUMIF(AGRIMOTORS!G:G,D:D,AGRIMOTORS!D:D)</f>
        <v>9496780.1999999899</v>
      </c>
      <c r="X345" s="12">
        <f>+SUMIF(BOVIMA!F:F,D:D,BOVIMA!C:C)</f>
        <v>0</v>
      </c>
      <c r="Y345" s="12">
        <f>+SUMIF(AGRIFEED!F:F,D:D,AGRIFEED!C:C)</f>
        <v>0</v>
      </c>
      <c r="Z345" s="12">
        <f>SUMIF(AMIP!F:F,D:D,AMIP!C:C)</f>
        <v>0</v>
      </c>
      <c r="AA345" s="12">
        <f>+SUMIF(ISF!G:G,D:D,ISF!D:D)</f>
        <v>0</v>
      </c>
      <c r="AB345" s="124">
        <f>+SUMIF(DISCOI!G:G,D:D,DISCOI!D:D)</f>
        <v>0</v>
      </c>
      <c r="AC345" s="12">
        <f>+SUMIF(MABEL!F:F,D:D,MABEL!C:C)</f>
        <v>0</v>
      </c>
      <c r="AD345" s="12">
        <f>+SUMIF(NMP!F:F,D:D,NMP!C:C)</f>
        <v>0</v>
      </c>
      <c r="AE345" s="12">
        <f>+SUMIF('AMCHO '!F:F,D:D,'AMCHO '!C:C)</f>
        <v>0</v>
      </c>
      <c r="AF345" s="12">
        <f>+SUMIF(CONFORTIS!G:G,D:D,CONFORTIS!D:D)</f>
        <v>0</v>
      </c>
      <c r="AG345" s="12">
        <f>+SUMIF('IRS IMMO'!G:G,D:D,'IRS IMMO'!D:D)</f>
        <v>0</v>
      </c>
      <c r="AH345" s="12">
        <f>+SUMIFS(AGRIVETAM!C:C,AGRIVETAM!F:F,D:D)</f>
        <v>0</v>
      </c>
      <c r="AI345" s="12">
        <f>+SUMIF(EUROPAINTS!F:F,D:D,EUROPAINTS!C:C)</f>
        <v>0</v>
      </c>
      <c r="AJ345" s="12">
        <f>+SUMIF('VET ABE'!F:F,D:D,'VET ABE'!D:D)</f>
        <v>0</v>
      </c>
      <c r="AK345" s="12">
        <f>SUMIF('VET FIA'!F:F,D:D,'VET FIA'!D:D)</f>
        <v>0</v>
      </c>
      <c r="AL345" s="12">
        <f>+SUMIF('CSS SAKAY'!F:F,D:D,'CSS SAKAY'!C:C)</f>
        <v>0</v>
      </c>
      <c r="AM345" s="12"/>
      <c r="AN345" s="12">
        <f>SUMIF('United Malagasy'!F:F,D:D,'United Malagasy'!C:C)</f>
        <v>0</v>
      </c>
      <c r="AO345" s="12">
        <f>+SUMIF(NUTRIFOOD!E:E,D:D,NUTRIFOOD!C:C)</f>
        <v>0.01</v>
      </c>
      <c r="AP345" s="12">
        <f>+SUMIF(FERRIS!H:H,D:D,FERRIS!E:E)</f>
        <v>34160500.600000001</v>
      </c>
      <c r="AQ345" s="12">
        <f>+SUMIF(SEM!F:F,D:D,SEM!C:C)</f>
        <v>0</v>
      </c>
      <c r="AR345" s="12">
        <f>+SUMIF(Madatrade!F:F,D:D,Madatrade!C:C)</f>
        <v>0</v>
      </c>
      <c r="AS345" s="12">
        <f>+SUMIF('FLY TECH'!F:F,D:D,'FLY TECH'!D:D)</f>
        <v>33186294.07</v>
      </c>
      <c r="AT345" s="12">
        <f>+SUMIFS('FIRST INVESTISSEMENT'!D:D,'FIRST INVESTISSEMENT'!G:G,D:D)</f>
        <v>0</v>
      </c>
      <c r="AU345" s="164">
        <f t="shared" si="36"/>
        <v>2254136367.0999999</v>
      </c>
      <c r="AV345" s="165">
        <f t="shared" si="37"/>
        <v>498364.42161697143</v>
      </c>
    </row>
    <row r="346" spans="1:48" hidden="1" x14ac:dyDescent="0.25">
      <c r="A346" s="11" t="str">
        <f t="shared" si="33"/>
        <v>4</v>
      </c>
      <c r="B346" s="11" t="str">
        <f t="shared" si="34"/>
        <v>47</v>
      </c>
      <c r="C346" s="11" t="str">
        <f t="shared" si="35"/>
        <v>472</v>
      </c>
      <c r="D346" s="23">
        <v>47200000</v>
      </c>
      <c r="E346" s="196" t="s">
        <v>3253</v>
      </c>
      <c r="F346" s="24" t="s">
        <v>697</v>
      </c>
      <c r="G346" s="12">
        <f>+SUMIF(AGRIFARM!H:H,D:D,AGRIFARM!L:L)</f>
        <v>0</v>
      </c>
      <c r="H346" s="12">
        <f>+SUMIF(AGRICORP!I:I,D:D,AGRICORP!D:D)</f>
        <v>0</v>
      </c>
      <c r="I346" s="12">
        <f>+SUMIF(SMTP!D:D,D:D,SMTP!F:F)</f>
        <v>0</v>
      </c>
      <c r="J346" s="12">
        <f>+SUMIF(AGRIVET!G:G,D:D,AGRIVET!D:D)</f>
        <v>0</v>
      </c>
      <c r="K346" s="12">
        <f>+SUMIF(AGRIVAL!G:G,D:D,AGRIVAL!D:D)</f>
        <v>0</v>
      </c>
      <c r="L346" s="12">
        <f>+SUMIF(AGRIKOBA!G:G,D:D,AGRIKOBA!D:D)</f>
        <v>0</v>
      </c>
      <c r="M346" s="12">
        <f>+SUMIF(LMOI!F:F,D:D,LMOI!C:C)</f>
        <v>0</v>
      </c>
      <c r="N346" s="12">
        <f>+SUMIF(TARTINE!G:G,D:D,TARTINE!D:D)</f>
        <v>0</v>
      </c>
      <c r="O346" s="12">
        <f>+SUMIF(IDF!F:F,D:D,IDF!C:C)</f>
        <v>0</v>
      </c>
      <c r="P346" s="12">
        <f>+SUMIF(RYA!G:G,D:D,RYA!D:D)</f>
        <v>0</v>
      </c>
      <c r="Q346" s="12">
        <f>+SUMIF('SCI NOAH'!G:G,D:D,'SCI NOAH'!D:D)</f>
        <v>0</v>
      </c>
      <c r="R346" s="12">
        <f>+SUMIF(SIM!F:F,D:D,SIM!C:C)</f>
        <v>0</v>
      </c>
      <c r="S346" s="163">
        <f>+SUMIF('First Energy'!A:A,D:D,'First Energy'!C:C)</f>
        <v>0</v>
      </c>
      <c r="T346" s="163">
        <f>+SUMIF('ID Motors'!G:G,D:D,'ID Motors'!D:D)</f>
        <v>0</v>
      </c>
      <c r="U346" s="12">
        <f>+SUMIF('ID RENTAL'!G:G,D:D,'ID RENTAL'!D:D)</f>
        <v>0</v>
      </c>
      <c r="V346" s="12">
        <f>+SUMIF('MCM '!G:G,D:D,'MCM '!D:D)</f>
        <v>0</v>
      </c>
      <c r="W346" s="12">
        <f>SUMIF(AGRIMOTORS!G:G,D:D,AGRIMOTORS!D:D)</f>
        <v>6808221.5999999996</v>
      </c>
      <c r="X346" s="12">
        <f>+SUMIF(BOVIMA!F:F,D:D,BOVIMA!C:C)</f>
        <v>0</v>
      </c>
      <c r="Y346" s="12">
        <f>+SUMIF(AGRIFEED!F:F,D:D,AGRIFEED!C:C)</f>
        <v>0</v>
      </c>
      <c r="Z346" s="12">
        <f>SUMIF(AMIP!F:F,D:D,AMIP!C:C)</f>
        <v>0</v>
      </c>
      <c r="AA346" s="12">
        <f>+SUMIF(ISF!G:G,D:D,ISF!D:D)</f>
        <v>0</v>
      </c>
      <c r="AB346" s="124">
        <f>+SUMIF(DISCOI!G:G,D:D,DISCOI!D:D)</f>
        <v>0</v>
      </c>
      <c r="AC346" s="12">
        <f>+SUMIF(MABEL!F:F,D:D,MABEL!C:C)</f>
        <v>0</v>
      </c>
      <c r="AD346" s="12">
        <f>+SUMIF(NMP!F:F,D:D,NMP!C:C)</f>
        <v>0</v>
      </c>
      <c r="AE346" s="12">
        <f>+SUMIF('AMCHO '!F:F,D:D,'AMCHO '!C:C)</f>
        <v>0</v>
      </c>
      <c r="AF346" s="12">
        <f>+SUMIF(CONFORTIS!G:G,D:D,CONFORTIS!D:D)</f>
        <v>0</v>
      </c>
      <c r="AG346" s="12">
        <f>+SUMIF('IRS IMMO'!G:G,D:D,'IRS IMMO'!D:D)</f>
        <v>0</v>
      </c>
      <c r="AH346" s="12">
        <f>+SUMIFS(AGRIVETAM!C:C,AGRIVETAM!F:F,D:D)</f>
        <v>0</v>
      </c>
      <c r="AI346" s="12">
        <f>+SUMIF(EUROPAINTS!F:F,D:D,EUROPAINTS!C:C)</f>
        <v>0</v>
      </c>
      <c r="AJ346" s="12">
        <f>+SUMIF('VET ABE'!F:F,D:D,'VET ABE'!D:D)</f>
        <v>0</v>
      </c>
      <c r="AK346" s="12">
        <f>SUMIF('VET FIA'!F:F,D:D,'VET FIA'!D:D)</f>
        <v>0</v>
      </c>
      <c r="AL346" s="12">
        <f>+SUMIF('CSS SAKAY'!F:F,D:D,'CSS SAKAY'!C:C)</f>
        <v>0</v>
      </c>
      <c r="AM346" s="12"/>
      <c r="AN346" s="12">
        <f>SUMIF('United Malagasy'!F:F,D:D,'United Malagasy'!C:C)</f>
        <v>0</v>
      </c>
      <c r="AO346" s="12">
        <f>+SUMIF(NUTRIFOOD!E:E,D:D,NUTRIFOOD!C:C)</f>
        <v>0</v>
      </c>
      <c r="AP346" s="12">
        <f>+SUMIF(FERRIS!H:H,D:D,FERRIS!E:E)</f>
        <v>0</v>
      </c>
      <c r="AQ346" s="12">
        <f>+SUMIF(SEM!F:F,D:D,SEM!C:C)</f>
        <v>0</v>
      </c>
      <c r="AR346" s="12">
        <f>+SUMIF(Madatrade!F:F,D:D,Madatrade!C:C)</f>
        <v>0</v>
      </c>
      <c r="AS346" s="12">
        <f>+SUMIF('FLY TECH'!F:F,D:D,'FLY TECH'!D:D)</f>
        <v>0</v>
      </c>
      <c r="AT346" s="12">
        <f>+SUMIFS('FIRST INVESTISSEMENT'!D:D,'FIRST INVESTISSEMENT'!G:G,D:D)</f>
        <v>0</v>
      </c>
      <c r="AU346" s="164">
        <f t="shared" si="36"/>
        <v>6808221.5999999996</v>
      </c>
      <c r="AV346" s="165">
        <f t="shared" si="37"/>
        <v>1505.2218975950045</v>
      </c>
    </row>
    <row r="347" spans="1:48" hidden="1" x14ac:dyDescent="0.25">
      <c r="A347" s="11" t="str">
        <f t="shared" si="33"/>
        <v>4</v>
      </c>
      <c r="B347" s="11" t="str">
        <f t="shared" si="34"/>
        <v>48</v>
      </c>
      <c r="C347" s="11" t="str">
        <f t="shared" si="35"/>
        <v>486</v>
      </c>
      <c r="D347" s="23">
        <v>48600000</v>
      </c>
      <c r="E347" s="196" t="s">
        <v>3257</v>
      </c>
      <c r="F347" s="24" t="s">
        <v>158</v>
      </c>
      <c r="G347" s="12">
        <f>+SUMIF(AGRIFARM!H:H,D:D,AGRIFARM!L:L)</f>
        <v>1423518.42</v>
      </c>
      <c r="H347" s="12">
        <f>+SUMIF(AGRICORP!I:I,D:D,AGRICORP!D:D)</f>
        <v>59389368.780000001</v>
      </c>
      <c r="I347" s="12">
        <f>+SUMIF(SMTP!D:D,D:D,SMTP!F:F)</f>
        <v>9072589.6799999997</v>
      </c>
      <c r="J347" s="12">
        <f>+SUMIF(AGRIVET!G:G,D:D,AGRIVET!D:D)</f>
        <v>522070552.88</v>
      </c>
      <c r="K347" s="12">
        <f>+SUMIF(AGRIVAL!G:G,D:D,AGRIVAL!D:D)</f>
        <v>1885130</v>
      </c>
      <c r="L347" s="12">
        <f>+SUMIF(AGRIKOBA!G:G,D:D,AGRIKOBA!D:D)</f>
        <v>23345733.510000002</v>
      </c>
      <c r="M347" s="12">
        <f>+SUMIF(LMOI!F:F,D:D,LMOI!C:C)</f>
        <v>344198780.12</v>
      </c>
      <c r="N347" s="12">
        <f>+SUMIF(TARTINE!G:G,D:D,TARTINE!D:D)</f>
        <v>0</v>
      </c>
      <c r="O347" s="12">
        <f>+SUMIF(IDF!F:F,D:D,IDF!C:C)</f>
        <v>97269371.920000002</v>
      </c>
      <c r="P347" s="12">
        <f>+SUMIF(RYA!G:G,D:D,RYA!D:D)</f>
        <v>0</v>
      </c>
      <c r="Q347" s="12">
        <f>+SUMIF('SCI NOAH'!G:G,D:D,'SCI NOAH'!D:D)</f>
        <v>0</v>
      </c>
      <c r="R347" s="12">
        <f>+SUMIF(SIM!F:F,D:D,SIM!C:C)</f>
        <v>4857654.13</v>
      </c>
      <c r="S347" s="163">
        <f>+SUMIF('First Energy'!A:A,D:D,'First Energy'!C:C)</f>
        <v>124513665.84</v>
      </c>
      <c r="T347" s="163">
        <f>+SUMIF('ID Motors'!G:G,D:D,'ID Motors'!D:D)</f>
        <v>16067563.890000001</v>
      </c>
      <c r="U347" s="12">
        <f>+SUMIF('ID RENTAL'!G:G,D:D,'ID RENTAL'!D:D)</f>
        <v>21323082.640000001</v>
      </c>
      <c r="V347" s="12">
        <f>+SUMIF('MCM '!G:G,D:D,'MCM '!D:D)</f>
        <v>678203.21</v>
      </c>
      <c r="W347" s="12">
        <f>SUMIF(AGRIMOTORS!G:G,D:D,AGRIMOTORS!D:D)</f>
        <v>1572452.44</v>
      </c>
      <c r="X347" s="12">
        <f>+SUMIF(BOVIMA!F:F,D:D,BOVIMA!C:C)</f>
        <v>566092.98</v>
      </c>
      <c r="Y347" s="12">
        <f>+SUMIF(AGRIFEED!F:F,D:D,AGRIFEED!C:C)</f>
        <v>188148.15</v>
      </c>
      <c r="Z347" s="12">
        <f>SUMIF(AMIP!F:F,D:D,AMIP!C:C)</f>
        <v>0</v>
      </c>
      <c r="AA347" s="12">
        <f>+SUMIF(ISF!G:G,D:D,ISF!D:D)</f>
        <v>0</v>
      </c>
      <c r="AB347" s="124">
        <f>+SUMIF(DISCOI!G:G,D:D,DISCOI!D:D)</f>
        <v>0</v>
      </c>
      <c r="AC347" s="12">
        <f>+SUMIF(MABEL!F:F,D:D,MABEL!C:C)</f>
        <v>337251.85</v>
      </c>
      <c r="AD347" s="12">
        <f>+SUMIF(NMP!F:F,D:D,NMP!C:C)</f>
        <v>0</v>
      </c>
      <c r="AE347" s="12">
        <f>+SUMIF('AMCHO '!F:F,D:D,'AMCHO '!C:C)</f>
        <v>1186875489.5999999</v>
      </c>
      <c r="AF347" s="12">
        <f>+SUMIF(CONFORTIS!G:G,D:D,CONFORTIS!D:D)</f>
        <v>0</v>
      </c>
      <c r="AG347" s="12">
        <f>+SUMIF('IRS IMMO'!G:G,D:D,'IRS IMMO'!D:D)</f>
        <v>0</v>
      </c>
      <c r="AH347" s="12">
        <f>+SUMIFS(AGRIVETAM!C:C,AGRIVETAM!F:F,D:D)</f>
        <v>1967760.77</v>
      </c>
      <c r="AI347" s="12">
        <f>+SUMIF(EUROPAINTS!F:F,D:D,EUROPAINTS!C:C)</f>
        <v>0</v>
      </c>
      <c r="AJ347" s="12">
        <f>+SUMIF('VET ABE'!F:F,D:D,'VET ABE'!D:D)</f>
        <v>53993443.509999998</v>
      </c>
      <c r="AK347" s="12">
        <f>SUMIF('VET FIA'!F:F,D:D,'VET FIA'!D:D)</f>
        <v>820608.44</v>
      </c>
      <c r="AL347" s="12">
        <f>+SUMIF('CSS SAKAY'!F:F,D:D,'CSS SAKAY'!C:C)</f>
        <v>0</v>
      </c>
      <c r="AM347" s="12"/>
      <c r="AN347" s="12">
        <f>SUMIF('United Malagasy'!F:F,D:D,'United Malagasy'!C:C)</f>
        <v>2148654.9</v>
      </c>
      <c r="AO347" s="12">
        <f>+SUMIF(NUTRIFOOD!E:E,D:D,NUTRIFOOD!C:C)</f>
        <v>0</v>
      </c>
      <c r="AP347" s="12">
        <f>+SUMIF(FERRIS!H:H,D:D,FERRIS!E:E)</f>
        <v>50752016.659999996</v>
      </c>
      <c r="AQ347" s="12">
        <f>+SUMIF(SEM!F:F,D:D,SEM!C:C)</f>
        <v>-3507382.92</v>
      </c>
      <c r="AR347" s="12">
        <f>+SUMIF(Madatrade!F:F,D:D,Madatrade!C:C)</f>
        <v>0</v>
      </c>
      <c r="AS347" s="12">
        <f>+SUMIF('FLY TECH'!F:F,D:D,'FLY TECH'!D:D)</f>
        <v>25631146.52</v>
      </c>
      <c r="AT347" s="12">
        <f>+SUMIFS('FIRST INVESTISSEMENT'!D:D,'FIRST INVESTISSEMENT'!G:G,D:D)</f>
        <v>0</v>
      </c>
      <c r="AU347" s="164">
        <f t="shared" si="36"/>
        <v>2547440897.9200001</v>
      </c>
      <c r="AV347" s="165">
        <f t="shared" si="37"/>
        <v>563210.78361759917</v>
      </c>
    </row>
    <row r="348" spans="1:48" hidden="1" x14ac:dyDescent="0.25">
      <c r="A348" s="11" t="str">
        <f t="shared" si="33"/>
        <v>4</v>
      </c>
      <c r="B348" s="11" t="str">
        <f t="shared" si="34"/>
        <v>48</v>
      </c>
      <c r="C348" s="11" t="str">
        <f t="shared" si="35"/>
        <v>487</v>
      </c>
      <c r="D348" s="29">
        <v>48700000</v>
      </c>
      <c r="E348" s="195" t="s">
        <v>3258</v>
      </c>
      <c r="F348" s="24" t="s">
        <v>1272</v>
      </c>
      <c r="G348" s="12">
        <f>+SUMIF(AGRIFARM!H:H,D:D,AGRIFARM!L:L)</f>
        <v>0</v>
      </c>
      <c r="H348" s="12">
        <f>+SUMIF(AGRICORP!I:I,D:D,AGRICORP!D:D)</f>
        <v>0</v>
      </c>
      <c r="I348" s="12">
        <f>+SUMIF(SMTP!D:D,D:D,SMTP!F:F)</f>
        <v>-2138926490.6300001</v>
      </c>
      <c r="J348" s="12">
        <f>+SUMIF(AGRIVET!G:G,D:D,AGRIVET!D:D)</f>
        <v>0</v>
      </c>
      <c r="K348" s="12">
        <f>+SUMIF(AGRIVAL!G:G,D:D,AGRIVAL!D:D)</f>
        <v>-25000000</v>
      </c>
      <c r="L348" s="12">
        <f>+SUMIF(AGRIKOBA!G:G,D:D,AGRIKOBA!D:D)</f>
        <v>-22703893.539999999</v>
      </c>
      <c r="M348" s="12">
        <f>+SUMIF(LMOI!F:F,D:D,LMOI!C:C)</f>
        <v>0</v>
      </c>
      <c r="N348" s="12">
        <f>+SUMIF(TARTINE!G:G,D:D,TARTINE!D:D)</f>
        <v>0</v>
      </c>
      <c r="O348" s="12">
        <f>+SUMIF(IDF!F:F,D:D,IDF!C:C)</f>
        <v>0</v>
      </c>
      <c r="P348" s="12">
        <f>+SUMIF(RYA!G:G,D:D,RYA!D:D)</f>
        <v>-1125000000</v>
      </c>
      <c r="Q348" s="12">
        <f>+SUMIF('SCI NOAH'!G:G,D:D,'SCI NOAH'!D:D)</f>
        <v>0</v>
      </c>
      <c r="R348" s="12">
        <f>+SUMIF(SIM!F:F,D:D,SIM!C:C)</f>
        <v>-26400000</v>
      </c>
      <c r="S348" s="163">
        <f>+SUMIF('First Energy'!A:A,D:D,'First Energy'!C:C)</f>
        <v>0</v>
      </c>
      <c r="T348" s="163">
        <f>+SUMIF('ID Motors'!G:G,D:D,'ID Motors'!D:D)</f>
        <v>-1690039569.5599999</v>
      </c>
      <c r="U348" s="12">
        <f>+SUMIF('ID RENTAL'!G:G,D:D,'ID RENTAL'!D:D)</f>
        <v>-537980871.04999995</v>
      </c>
      <c r="V348" s="12">
        <f>+SUMIF('MCM '!G:G,D:D,'MCM '!D:D)</f>
        <v>0</v>
      </c>
      <c r="W348" s="12">
        <f>SUMIF(AGRIMOTORS!G:G,D:D,AGRIMOTORS!D:D)</f>
        <v>0</v>
      </c>
      <c r="X348" s="12">
        <f>+SUMIF(BOVIMA!F:F,D:D,BOVIMA!C:C)</f>
        <v>-5370329.6699999999</v>
      </c>
      <c r="Y348" s="12">
        <f>+SUMIF(AGRIFEED!F:F,D:D,AGRIFEED!C:C)</f>
        <v>0</v>
      </c>
      <c r="Z348" s="12">
        <f>SUMIF(AMIP!F:F,D:D,AMIP!C:C)</f>
        <v>0</v>
      </c>
      <c r="AA348" s="12">
        <f>+SUMIF(ISF!G:G,D:D,ISF!D:D)</f>
        <v>0</v>
      </c>
      <c r="AB348" s="124">
        <f>+SUMIF(DISCOI!G:G,D:D,DISCOI!D:D)</f>
        <v>0</v>
      </c>
      <c r="AC348" s="12">
        <f>+SUMIF(MABEL!F:F,D:D,MABEL!C:C)</f>
        <v>0</v>
      </c>
      <c r="AD348" s="12">
        <f>+SUMIF(NMP!F:F,D:D,NMP!C:C)</f>
        <v>0</v>
      </c>
      <c r="AE348" s="12">
        <f>+SUMIF('AMCHO '!F:F,D:D,'AMCHO '!C:C)</f>
        <v>0</v>
      </c>
      <c r="AF348" s="12">
        <f>+SUMIF(CONFORTIS!G:G,D:D,CONFORTIS!D:D)</f>
        <v>0</v>
      </c>
      <c r="AG348" s="12">
        <f>+SUMIF('IRS IMMO'!G:G,D:D,'IRS IMMO'!D:D)</f>
        <v>0</v>
      </c>
      <c r="AH348" s="12">
        <f>+SUMIFS(AGRIVETAM!C:C,AGRIVETAM!F:F,D:D)</f>
        <v>0</v>
      </c>
      <c r="AI348" s="12">
        <f>+SUMIF(EUROPAINTS!F:F,D:D,EUROPAINTS!C:C)</f>
        <v>0</v>
      </c>
      <c r="AJ348" s="12">
        <f>+SUMIF('VET ABE'!F:F,D:D,'VET ABE'!D:D)</f>
        <v>0</v>
      </c>
      <c r="AK348" s="12">
        <f>SUMIF('VET FIA'!F:F,D:D,'VET FIA'!D:D)</f>
        <v>0</v>
      </c>
      <c r="AL348" s="12">
        <f>+SUMIF('CSS SAKAY'!F:F,D:D,'CSS SAKAY'!C:C)</f>
        <v>0</v>
      </c>
      <c r="AM348" s="12"/>
      <c r="AN348" s="12">
        <f>SUMIF('United Malagasy'!F:F,D:D,'United Malagasy'!C:C)</f>
        <v>-14999999.999999899</v>
      </c>
      <c r="AO348" s="12">
        <f>+SUMIF(NUTRIFOOD!E:E,D:D,NUTRIFOOD!C:C)</f>
        <v>0</v>
      </c>
      <c r="AP348" s="12">
        <f>+SUMIF(FERRIS!H:H,D:D,FERRIS!E:E)</f>
        <v>-1942525253.3599999</v>
      </c>
      <c r="AQ348" s="12">
        <f>+SUMIF(SEM!F:F,D:D,SEM!C:C)</f>
        <v>0</v>
      </c>
      <c r="AR348" s="12">
        <f>+SUMIF(Madatrade!F:F,D:D,Madatrade!C:C)</f>
        <v>0</v>
      </c>
      <c r="AS348" s="12">
        <f>+SUMIF('FLY TECH'!F:F,D:D,'FLY TECH'!D:D)</f>
        <v>0</v>
      </c>
      <c r="AT348" s="12">
        <f>+SUMIFS('FIRST INVESTISSEMENT'!D:D,'FIRST INVESTISSEMENT'!G:G,D:D)</f>
        <v>0</v>
      </c>
      <c r="AU348" s="164">
        <f t="shared" si="36"/>
        <v>-7528946407.8099995</v>
      </c>
      <c r="AV348" s="165">
        <f t="shared" si="37"/>
        <v>-1664566.11794993</v>
      </c>
    </row>
    <row r="349" spans="1:48" hidden="1" x14ac:dyDescent="0.25">
      <c r="A349" s="11" t="str">
        <f t="shared" si="33"/>
        <v>4</v>
      </c>
      <c r="B349" s="11" t="str">
        <f t="shared" si="34"/>
        <v>49</v>
      </c>
      <c r="C349" s="11" t="str">
        <f t="shared" si="35"/>
        <v>491</v>
      </c>
      <c r="D349" s="23">
        <v>49100000</v>
      </c>
      <c r="E349" s="196" t="s">
        <v>3259</v>
      </c>
      <c r="F349" s="24" t="s">
        <v>336</v>
      </c>
      <c r="G349" s="12">
        <f>+SUMIF(AGRIFARM!H:H,D:D,AGRIFARM!L:L)</f>
        <v>-817084178.30999994</v>
      </c>
      <c r="H349" s="12">
        <f>+SUMIF(AGRICORP!I:I,D:D,AGRICORP!D:D)</f>
        <v>0</v>
      </c>
      <c r="I349" s="12">
        <f>+SUMIF(SMTP!D:D,D:D,SMTP!F:F)</f>
        <v>-415719177.52999997</v>
      </c>
      <c r="J349" s="12">
        <f>+SUMIF(AGRIVET!G:G,D:D,AGRIVET!D:D)</f>
        <v>-2390436715.9400001</v>
      </c>
      <c r="K349" s="12">
        <f>+SUMIF(AGRIVAL!G:G,D:D,AGRIVAL!D:D)</f>
        <v>-1613646774.50333</v>
      </c>
      <c r="L349" s="12">
        <f>+SUMIF(AGRIKOBA!G:G,D:D,AGRIKOBA!D:D)</f>
        <v>0</v>
      </c>
      <c r="M349" s="12">
        <f>+SUMIF(LMOI!F:F,D:D,LMOI!C:C)</f>
        <v>-42500004</v>
      </c>
      <c r="N349" s="12">
        <f>+SUMIF(TARTINE!G:G,D:D,TARTINE!D:D)</f>
        <v>0</v>
      </c>
      <c r="O349" s="12">
        <f>+SUMIF(IDF!F:F,D:D,IDF!C:C)</f>
        <v>-818140769.89999998</v>
      </c>
      <c r="P349" s="12">
        <f>+SUMIF(RYA!G:G,D:D,RYA!D:D)</f>
        <v>0</v>
      </c>
      <c r="Q349" s="12">
        <f>+SUMIF('SCI NOAH'!G:G,D:D,'SCI NOAH'!D:D)</f>
        <v>0</v>
      </c>
      <c r="R349" s="12">
        <f>+SUMIF(SIM!F:F,D:D,SIM!C:C)</f>
        <v>-2500000.0099999998</v>
      </c>
      <c r="S349" s="163">
        <f>+SUMIF('First Energy'!A:A,D:D,'First Energy'!C:C)</f>
        <v>0</v>
      </c>
      <c r="T349" s="163">
        <f>+SUMIF('ID Motors'!G:G,D:D,'ID Motors'!D:D)</f>
        <v>-849654291.09000003</v>
      </c>
      <c r="U349" s="12">
        <f>+SUMIF('ID RENTAL'!G:G,D:D,'ID RENTAL'!D:D)</f>
        <v>0</v>
      </c>
      <c r="V349" s="12">
        <f>+SUMIF('MCM '!G:G,D:D,'MCM '!D:D)</f>
        <v>-300000000</v>
      </c>
      <c r="W349" s="12">
        <f>SUMIF(AGRIMOTORS!G:G,D:D,AGRIMOTORS!D:D)</f>
        <v>0</v>
      </c>
      <c r="X349" s="12">
        <f>+SUMIF(BOVIMA!F:F,D:D,BOVIMA!C:C)</f>
        <v>0</v>
      </c>
      <c r="Y349" s="12">
        <f>+SUMIF(AGRIFEED!F:F,D:D,AGRIFEED!C:C)</f>
        <v>0</v>
      </c>
      <c r="Z349" s="12">
        <f>SUMIF(AMIP!F:F,D:D,AMIP!C:C)</f>
        <v>0</v>
      </c>
      <c r="AA349" s="12">
        <f>+SUMIF(ISF!G:G,D:D,ISF!D:D)</f>
        <v>0</v>
      </c>
      <c r="AB349" s="124">
        <f>+SUMIF(DISCOI!G:G,D:D,DISCOI!D:D)</f>
        <v>0</v>
      </c>
      <c r="AC349" s="12">
        <f>+SUMIF(MABEL!F:F,D:D,MABEL!C:C)</f>
        <v>0</v>
      </c>
      <c r="AD349" s="12">
        <f>+SUMIF(NMP!F:F,D:D,NMP!C:C)</f>
        <v>0</v>
      </c>
      <c r="AE349" s="12">
        <f>+SUMIF('AMCHO '!F:F,D:D,'AMCHO '!C:C)</f>
        <v>0</v>
      </c>
      <c r="AF349" s="12">
        <f>+SUMIF(CONFORTIS!G:G,D:D,CONFORTIS!D:D)</f>
        <v>0</v>
      </c>
      <c r="AG349" s="12">
        <f>+SUMIF('IRS IMMO'!G:G,D:D,'IRS IMMO'!D:D)</f>
        <v>0</v>
      </c>
      <c r="AH349" s="12">
        <f>+SUMIFS(AGRIVETAM!C:C,AGRIVETAM!F:F,D:D)</f>
        <v>0</v>
      </c>
      <c r="AI349" s="12">
        <f>+SUMIF(EUROPAINTS!F:F,D:D,EUROPAINTS!C:C)</f>
        <v>-16673768</v>
      </c>
      <c r="AJ349" s="12">
        <f>+SUMIF('VET ABE'!F:F,D:D,'VET ABE'!D:D)</f>
        <v>-77550611.540000007</v>
      </c>
      <c r="AK349" s="12">
        <f>SUMIF('VET FIA'!F:F,D:D,'VET FIA'!D:D)</f>
        <v>-5422559.5</v>
      </c>
      <c r="AL349" s="12">
        <f>+SUMIF('CSS SAKAY'!F:F,D:D,'CSS SAKAY'!C:C)</f>
        <v>0</v>
      </c>
      <c r="AM349" s="12"/>
      <c r="AN349" s="12">
        <f>SUMIF('United Malagasy'!F:F,D:D,'United Malagasy'!C:C)</f>
        <v>0</v>
      </c>
      <c r="AO349" s="12">
        <f>+SUMIF(NUTRIFOOD!E:E,D:D,NUTRIFOOD!C:C)</f>
        <v>0</v>
      </c>
      <c r="AP349" s="12">
        <f>+SUMIF(FERRIS!H:H,D:D,FERRIS!E:E)</f>
        <v>0</v>
      </c>
      <c r="AQ349" s="12">
        <f>+SUMIF(SEM!F:F,D:D,SEM!C:C)</f>
        <v>-20479998</v>
      </c>
      <c r="AR349" s="12">
        <f>+SUMIF(Madatrade!F:F,D:D,Madatrade!C:C)</f>
        <v>0</v>
      </c>
      <c r="AS349" s="12">
        <f>+SUMIF('FLY TECH'!F:F,D:D,'FLY TECH'!D:D)</f>
        <v>0</v>
      </c>
      <c r="AT349" s="12">
        <f>+SUMIFS('FIRST INVESTISSEMENT'!D:D,'FIRST INVESTISSEMENT'!G:G,D:D)</f>
        <v>0</v>
      </c>
      <c r="AU349" s="164">
        <f t="shared" si="36"/>
        <v>-7369808848.3233299</v>
      </c>
      <c r="AV349" s="165">
        <f t="shared" si="37"/>
        <v>-1629382.5776155256</v>
      </c>
    </row>
    <row r="350" spans="1:48" hidden="1" x14ac:dyDescent="0.25">
      <c r="A350" s="11" t="str">
        <f t="shared" si="33"/>
        <v>4</v>
      </c>
      <c r="B350" s="11" t="str">
        <f t="shared" si="34"/>
        <v>49</v>
      </c>
      <c r="C350" s="11" t="str">
        <f t="shared" si="35"/>
        <v>496</v>
      </c>
      <c r="D350" s="23">
        <v>49600000</v>
      </c>
      <c r="E350" s="196" t="s">
        <v>3259</v>
      </c>
      <c r="F350" s="24" t="s">
        <v>2687</v>
      </c>
      <c r="G350" s="12">
        <f>+SUMIF(AGRIFARM!H:H,D:D,AGRIFARM!L:L)</f>
        <v>0</v>
      </c>
      <c r="H350" s="12">
        <f>+SUMIF(AGRICORP!I:I,D:D,AGRICORP!D:D)</f>
        <v>0</v>
      </c>
      <c r="I350" s="12">
        <f>+SUMIF(SMTP!D:D,D:D,SMTP!F:F)</f>
        <v>0</v>
      </c>
      <c r="J350" s="12">
        <f>+SUMIF(AGRIVET!G:G,D:D,AGRIVET!D:D)</f>
        <v>0</v>
      </c>
      <c r="K350" s="12">
        <f>+SUMIF(AGRIVAL!G:G,D:D,AGRIVAL!D:D)</f>
        <v>0</v>
      </c>
      <c r="L350" s="12">
        <f>+SUMIF(AGRIKOBA!G:G,D:D,AGRIKOBA!D:D)</f>
        <v>0</v>
      </c>
      <c r="M350" s="12">
        <f>+SUMIF(LMOI!F:F,D:D,LMOI!C:C)</f>
        <v>0</v>
      </c>
      <c r="N350" s="12">
        <f>+SUMIF(TARTINE!G:G,D:D,TARTINE!D:D)</f>
        <v>0</v>
      </c>
      <c r="O350" s="12">
        <f>+SUMIF(IDF!F:F,D:D,IDF!C:C)</f>
        <v>0</v>
      </c>
      <c r="P350" s="12">
        <f>+SUMIF(RYA!G:G,D:D,RYA!D:D)</f>
        <v>0</v>
      </c>
      <c r="Q350" s="12">
        <f>+SUMIF('SCI NOAH'!G:G,D:D,'SCI NOAH'!D:D)</f>
        <v>0</v>
      </c>
      <c r="R350" s="12">
        <f>+SUMIF(SIM!F:F,D:D,SIM!C:C)</f>
        <v>0</v>
      </c>
      <c r="S350" s="163">
        <f>+SUMIF('First Energy'!A:A,D:D,'First Energy'!C:C)</f>
        <v>0</v>
      </c>
      <c r="T350" s="163">
        <f>+SUMIF('ID Motors'!G:G,D:D,'ID Motors'!D:D)</f>
        <v>0</v>
      </c>
      <c r="U350" s="12">
        <f>+SUMIF('ID RENTAL'!G:G,D:D,'ID RENTAL'!D:D)</f>
        <v>0</v>
      </c>
      <c r="V350" s="12">
        <f>+SUMIF('MCM '!G:G,D:D,'MCM '!D:D)</f>
        <v>0</v>
      </c>
      <c r="W350" s="12">
        <f>SUMIF(AGRIMOTORS!G:G,D:D,AGRIMOTORS!D:D)</f>
        <v>0</v>
      </c>
      <c r="X350" s="12">
        <f>+SUMIF(BOVIMA!F:F,D:D,BOVIMA!C:C)</f>
        <v>0</v>
      </c>
      <c r="Y350" s="12">
        <f>+SUMIF(AGRIFEED!F:F,D:D,AGRIFEED!C:C)</f>
        <v>0</v>
      </c>
      <c r="Z350" s="12">
        <f>SUMIF(AMIP!F:F,D:D,AMIP!C:C)</f>
        <v>0</v>
      </c>
      <c r="AA350" s="12">
        <f>+SUMIF(ISF!G:G,D:D,ISF!D:D)</f>
        <v>0</v>
      </c>
      <c r="AB350" s="124">
        <f>+SUMIF(DISCOI!G:G,D:D,DISCOI!D:D)</f>
        <v>0</v>
      </c>
      <c r="AC350" s="12">
        <f>+SUMIF(MABEL!F:F,D:D,MABEL!C:C)</f>
        <v>0</v>
      </c>
      <c r="AD350" s="12">
        <f>+SUMIF(NMP!F:F,D:D,NMP!C:C)</f>
        <v>0</v>
      </c>
      <c r="AE350" s="12">
        <f>+SUMIF('AMCHO '!F:F,D:D,'AMCHO '!C:C)</f>
        <v>0</v>
      </c>
      <c r="AF350" s="12">
        <f>+SUMIF(CONFORTIS!G:G,D:D,CONFORTIS!D:D)</f>
        <v>0</v>
      </c>
      <c r="AG350" s="12">
        <f>+SUMIF('IRS IMMO'!G:G,D:D,'IRS IMMO'!D:D)</f>
        <v>0</v>
      </c>
      <c r="AH350" s="12">
        <f>+SUMIFS(AGRIVETAM!C:C,AGRIVETAM!F:F,D:D)</f>
        <v>0</v>
      </c>
      <c r="AI350" s="12">
        <f>+SUMIF(EUROPAINTS!F:F,D:D,EUROPAINTS!C:C)</f>
        <v>0</v>
      </c>
      <c r="AJ350" s="12">
        <f>+SUMIF('VET ABE'!F:F,D:D,'VET ABE'!D:D)</f>
        <v>0</v>
      </c>
      <c r="AK350" s="12">
        <f>SUMIF('VET FIA'!F:F,D:D,'VET FIA'!D:D)</f>
        <v>-11399250.199999999</v>
      </c>
      <c r="AL350" s="12">
        <f>+SUMIF('CSS SAKAY'!F:F,D:D,'CSS SAKAY'!C:C)</f>
        <v>0</v>
      </c>
      <c r="AM350" s="12"/>
      <c r="AN350" s="12">
        <f>SUMIF('United Malagasy'!F:F,D:D,'United Malagasy'!C:C)</f>
        <v>0</v>
      </c>
      <c r="AO350" s="12">
        <f>+SUMIF(NUTRIFOOD!E:E,D:D,NUTRIFOOD!C:C)</f>
        <v>0</v>
      </c>
      <c r="AP350" s="12">
        <f>+SUMIF(FERRIS!H:H,D:D,FERRIS!E:E)</f>
        <v>0</v>
      </c>
      <c r="AQ350" s="12">
        <f>+SUMIF(SEM!F:F,D:D,SEM!C:C)</f>
        <v>0</v>
      </c>
      <c r="AR350" s="12">
        <f>+SUMIF(Madatrade!F:F,D:D,Madatrade!C:C)</f>
        <v>0</v>
      </c>
      <c r="AS350" s="12">
        <f>+SUMIF('FLY TECH'!F:F,D:D,'FLY TECH'!D:D)</f>
        <v>0</v>
      </c>
      <c r="AT350" s="12">
        <f>+SUMIFS('FIRST INVESTISSEMENT'!D:D,'FIRST INVESTISSEMENT'!G:G,D:D)</f>
        <v>0</v>
      </c>
      <c r="AU350" s="164">
        <f t="shared" si="36"/>
        <v>-11399250.199999999</v>
      </c>
      <c r="AV350" s="165">
        <f t="shared" si="37"/>
        <v>-2520.2471401935909</v>
      </c>
    </row>
    <row r="351" spans="1:48" hidden="1" x14ac:dyDescent="0.25">
      <c r="A351" s="11" t="str">
        <f t="shared" si="33"/>
        <v>4</v>
      </c>
      <c r="B351" s="11" t="str">
        <f t="shared" si="34"/>
        <v>49</v>
      </c>
      <c r="C351" s="11" t="str">
        <f t="shared" si="35"/>
        <v>496</v>
      </c>
      <c r="D351" s="23">
        <v>49660000</v>
      </c>
      <c r="E351" s="196" t="s">
        <v>3260</v>
      </c>
      <c r="F351" s="57" t="s">
        <v>700</v>
      </c>
      <c r="G351" s="12">
        <f>+SUMIF(AGRIFARM!H:H,D:D,AGRIFARM!L:L)</f>
        <v>0</v>
      </c>
      <c r="H351" s="12">
        <f>+SUMIF(AGRICORP!I:I,D:D,AGRICORP!D:D)</f>
        <v>0</v>
      </c>
      <c r="I351" s="12">
        <f>+SUMIF(SMTP!D:D,D:D,SMTP!F:F)</f>
        <v>0</v>
      </c>
      <c r="J351" s="12">
        <f>+SUMIF(AGRIVET!G:G,D:D,AGRIVET!D:D)</f>
        <v>-75155958</v>
      </c>
      <c r="K351" s="12">
        <f>+SUMIF(AGRIVAL!G:G,D:D,AGRIVAL!D:D)</f>
        <v>0</v>
      </c>
      <c r="L351" s="12">
        <f>+SUMIF(AGRIKOBA!G:G,D:D,AGRIKOBA!D:D)</f>
        <v>0</v>
      </c>
      <c r="M351" s="12">
        <f>+SUMIF(LMOI!F:F,D:D,LMOI!C:C)</f>
        <v>0</v>
      </c>
      <c r="N351" s="12">
        <f>+SUMIF(TARTINE!G:G,D:D,TARTINE!D:D)</f>
        <v>0</v>
      </c>
      <c r="O351" s="12">
        <f>+SUMIF(IDF!F:F,D:D,IDF!C:C)</f>
        <v>0</v>
      </c>
      <c r="P351" s="12">
        <f>+SUMIF(RYA!G:G,D:D,RYA!D:D)</f>
        <v>0</v>
      </c>
      <c r="Q351" s="12">
        <f>+SUMIF('SCI NOAH'!G:G,D:D,'SCI NOAH'!D:D)</f>
        <v>0</v>
      </c>
      <c r="R351" s="12">
        <f>+SUMIF(SIM!F:F,D:D,SIM!C:C)</f>
        <v>0</v>
      </c>
      <c r="S351" s="163">
        <f>+SUMIF('First Energy'!A:A,D:D,'First Energy'!C:C)</f>
        <v>0</v>
      </c>
      <c r="T351" s="163">
        <f>+SUMIF('ID Motors'!G:G,D:D,'ID Motors'!D:D)</f>
        <v>0</v>
      </c>
      <c r="U351" s="12">
        <f>+SUMIF('ID RENTAL'!G:G,D:D,'ID RENTAL'!D:D)</f>
        <v>0</v>
      </c>
      <c r="V351" s="12">
        <f>+SUMIF('MCM '!G:G,D:D,'MCM '!D:D)</f>
        <v>0</v>
      </c>
      <c r="W351" s="12">
        <f>SUMIF(AGRIMOTORS!G:G,D:D,AGRIMOTORS!D:D)</f>
        <v>0</v>
      </c>
      <c r="X351" s="12">
        <f>+SUMIF(BOVIMA!F:F,D:D,BOVIMA!C:C)</f>
        <v>0</v>
      </c>
      <c r="Y351" s="12">
        <f>+SUMIF(AGRIFEED!F:F,D:D,AGRIFEED!C:C)</f>
        <v>0</v>
      </c>
      <c r="Z351" s="12">
        <f>SUMIF(AMIP!F:F,D:D,AMIP!C:C)</f>
        <v>0</v>
      </c>
      <c r="AA351" s="12">
        <f>+SUMIF(ISF!G:G,D:D,ISF!D:D)</f>
        <v>0</v>
      </c>
      <c r="AB351" s="124">
        <f>+SUMIF(DISCOI!G:G,D:D,DISCOI!D:D)</f>
        <v>0</v>
      </c>
      <c r="AC351" s="12">
        <f>+SUMIF(MABEL!F:F,D:D,MABEL!C:C)</f>
        <v>-183956909.58000001</v>
      </c>
      <c r="AD351" s="12">
        <f>+SUMIF(NMP!F:F,D:D,NMP!C:C)</f>
        <v>0</v>
      </c>
      <c r="AE351" s="12">
        <f>+SUMIF('AMCHO '!F:F,D:D,'AMCHO '!C:C)</f>
        <v>0</v>
      </c>
      <c r="AF351" s="12">
        <f>+SUMIF(CONFORTIS!G:G,D:D,CONFORTIS!D:D)</f>
        <v>0</v>
      </c>
      <c r="AG351" s="12">
        <f>+SUMIF('IRS IMMO'!G:G,D:D,'IRS IMMO'!D:D)</f>
        <v>0</v>
      </c>
      <c r="AH351" s="12">
        <f>+SUMIFS(AGRIVETAM!C:C,AGRIVETAM!F:F,D:D)</f>
        <v>0</v>
      </c>
      <c r="AI351" s="12">
        <f>+SUMIF(EUROPAINTS!F:F,D:D,EUROPAINTS!C:C)</f>
        <v>0</v>
      </c>
      <c r="AJ351" s="12">
        <f>+SUMIF('VET ABE'!F:F,D:D,'VET ABE'!D:D)</f>
        <v>0</v>
      </c>
      <c r="AK351" s="12">
        <f>SUMIF('VET FIA'!F:F,D:D,'VET FIA'!D:D)</f>
        <v>0</v>
      </c>
      <c r="AL351" s="12">
        <f>+SUMIF('CSS SAKAY'!F:F,D:D,'CSS SAKAY'!C:C)</f>
        <v>0</v>
      </c>
      <c r="AM351" s="12"/>
      <c r="AN351" s="12">
        <f>SUMIF('United Malagasy'!F:F,D:D,'United Malagasy'!C:C)</f>
        <v>0</v>
      </c>
      <c r="AO351" s="12">
        <f>+SUMIF(NUTRIFOOD!E:E,D:D,NUTRIFOOD!C:C)</f>
        <v>0</v>
      </c>
      <c r="AP351" s="12">
        <f>+SUMIF(FERRIS!H:H,D:D,FERRIS!E:E)</f>
        <v>0</v>
      </c>
      <c r="AQ351" s="12">
        <f>+SUMIF(SEM!F:F,D:D,SEM!C:C)</f>
        <v>0</v>
      </c>
      <c r="AR351" s="12">
        <f>+SUMIF(Madatrade!F:F,D:D,Madatrade!C:C)</f>
        <v>0</v>
      </c>
      <c r="AS351" s="12">
        <f>+SUMIF('FLY TECH'!F:F,D:D,'FLY TECH'!D:D)</f>
        <v>0</v>
      </c>
      <c r="AT351" s="12">
        <f>+SUMIFS('FIRST INVESTISSEMENT'!D:D,'FIRST INVESTISSEMENT'!G:G,D:D)</f>
        <v>0</v>
      </c>
      <c r="AU351" s="164">
        <f t="shared" si="36"/>
        <v>-259112867.58000001</v>
      </c>
      <c r="AV351" s="165">
        <f t="shared" si="37"/>
        <v>-57286.966427480969</v>
      </c>
    </row>
    <row r="352" spans="1:48" hidden="1" x14ac:dyDescent="0.25">
      <c r="A352" s="11" t="str">
        <f t="shared" si="33"/>
        <v>5</v>
      </c>
      <c r="B352" s="11" t="str">
        <f t="shared" si="34"/>
        <v>51</v>
      </c>
      <c r="C352" s="11" t="str">
        <f t="shared" si="35"/>
        <v>511</v>
      </c>
      <c r="D352" s="23">
        <v>51110000</v>
      </c>
      <c r="E352" s="119" t="str">
        <f t="shared" ref="E352:E365" si="39">+IF(AU:AU&gt;0,"BIL27","BIL29")</f>
        <v>BIL27</v>
      </c>
      <c r="F352" s="24" t="s">
        <v>337</v>
      </c>
      <c r="G352" s="12">
        <f>+SUMIF(AGRIFARM!H:H,D:D,AGRIFARM!L:L)</f>
        <v>187966800</v>
      </c>
      <c r="H352" s="12">
        <f>+SUMIF(AGRICORP!I:I,D:D,AGRICORP!D:D)</f>
        <v>0</v>
      </c>
      <c r="I352" s="12">
        <f>+SUMIF(SMTP!D:D,D:D,SMTP!F:F)</f>
        <v>311274895.64999998</v>
      </c>
      <c r="J352" s="12">
        <f>+SUMIF(AGRIVET!G:G,D:D,AGRIVET!D:D)</f>
        <v>2506832944.3600001</v>
      </c>
      <c r="K352" s="12">
        <f>+SUMIF(AGRIVAL!G:G,D:D,AGRIVAL!D:D)</f>
        <v>348872800</v>
      </c>
      <c r="L352" s="12">
        <f>+SUMIF(AGRIKOBA!G:G,D:D,AGRIKOBA!D:D)</f>
        <v>0</v>
      </c>
      <c r="M352" s="12">
        <f>+SUMIF(LMOI!F:F,D:D,LMOI!C:C)</f>
        <v>0</v>
      </c>
      <c r="N352" s="12">
        <f>+SUMIF(TARTINE!G:G,D:D,TARTINE!D:D)</f>
        <v>0</v>
      </c>
      <c r="O352" s="12">
        <f>+SUMIF(IDF!F:F,D:D,IDF!C:C)</f>
        <v>165161001.38999999</v>
      </c>
      <c r="P352" s="12">
        <f>+SUMIF(RYA!G:G,D:D,RYA!D:D)</f>
        <v>-100147296.54000001</v>
      </c>
      <c r="Q352" s="12">
        <f>+SUMIF('SCI NOAH'!G:G,D:D,'SCI NOAH'!D:D)</f>
        <v>0</v>
      </c>
      <c r="R352" s="12">
        <f>+SUMIF(SIM!F:F,D:D,SIM!C:C)</f>
        <v>-450700</v>
      </c>
      <c r="S352" s="163">
        <f>+SUMIF('First Energy'!A:A,D:D,'First Energy'!C:C)</f>
        <v>0</v>
      </c>
      <c r="T352" s="163">
        <f>+SUMIF('ID Motors'!G:G,D:D,'ID Motors'!D:D)</f>
        <v>644301052.69000006</v>
      </c>
      <c r="U352" s="12">
        <f>+SUMIF('ID RENTAL'!G:G,D:D,'ID RENTAL'!D:D)</f>
        <v>9120236.0099999998</v>
      </c>
      <c r="V352" s="12">
        <f>+SUMIF('MCM '!G:G,D:D,'MCM '!D:D)</f>
        <v>1.7000004649161404E-2</v>
      </c>
      <c r="W352" s="12">
        <f>SUMIF(AGRIMOTORS!G:G,D:D,AGRIMOTORS!D:D)</f>
        <v>-480450754.11000001</v>
      </c>
      <c r="X352" s="12">
        <f>+SUMIF(BOVIMA!F:F,D:D,BOVIMA!C:C)</f>
        <v>-50089230.4500001</v>
      </c>
      <c r="Y352" s="12">
        <f>+SUMIF(AGRIFEED!F:F,D:D,AGRIFEED!C:C)</f>
        <v>0</v>
      </c>
      <c r="Z352" s="12">
        <f>SUMIF(AMIP!F:F,D:D,AMIP!C:C)</f>
        <v>0</v>
      </c>
      <c r="AA352" s="12">
        <f>+SUMIF(ISF!G:G,D:D,ISF!D:D)</f>
        <v>0</v>
      </c>
      <c r="AB352" s="124">
        <f>+SUMIF(DISCOI!G:G,D:D,DISCOI!D:D)</f>
        <v>893189.020000458</v>
      </c>
      <c r="AC352" s="12">
        <f>+SUMIF(MABEL!F:F,D:D,MABEL!C:C)</f>
        <v>0</v>
      </c>
      <c r="AD352" s="12">
        <f>+SUMIF(NMP!F:F,D:D,NMP!C:C)</f>
        <v>-6369775.4000000004</v>
      </c>
      <c r="AE352" s="12">
        <f>+SUMIF('AMCHO '!F:F,D:D,'AMCHO '!C:C)</f>
        <v>0</v>
      </c>
      <c r="AF352" s="12">
        <f>+SUMIF(CONFORTIS!G:G,D:D,CONFORTIS!D:D)</f>
        <v>0</v>
      </c>
      <c r="AG352" s="12">
        <f>+SUMIF('IRS IMMO'!G:G,D:D,'IRS IMMO'!D:D)</f>
        <v>0</v>
      </c>
      <c r="AH352" s="12">
        <f>+SUMIFS(AGRIVETAM!C:C,AGRIVETAM!F:F,D:D)</f>
        <v>218515995.40000001</v>
      </c>
      <c r="AI352" s="12">
        <f>+SUMIF(EUROPAINTS!F:F,D:D,EUROPAINTS!C:C)</f>
        <v>0</v>
      </c>
      <c r="AJ352" s="12">
        <f>+SUMIF('VET ABE'!F:F,D:D,'VET ABE'!D:D)</f>
        <v>90369900.439999998</v>
      </c>
      <c r="AK352" s="12">
        <f>SUMIF('VET FIA'!F:F,D:D,'VET FIA'!D:D)</f>
        <v>87704600</v>
      </c>
      <c r="AL352" s="12">
        <f>+SUMIF('CSS SAKAY'!F:F,D:D,'CSS SAKAY'!C:C)</f>
        <v>0</v>
      </c>
      <c r="AM352" s="12"/>
      <c r="AN352" s="12">
        <f>SUMIF('United Malagasy'!F:F,D:D,'United Malagasy'!C:C)</f>
        <v>0</v>
      </c>
      <c r="AO352" s="12">
        <f>+SUMIF(NUTRIFOOD!E:E,D:D,NUTRIFOOD!C:C)</f>
        <v>0</v>
      </c>
      <c r="AP352" s="12">
        <f>+SUMIF(FERRIS!H:H,D:D,FERRIS!E:E)</f>
        <v>0</v>
      </c>
      <c r="AQ352" s="12">
        <f>+SUMIF(SEM!F:F,D:D,SEM!C:C)</f>
        <v>0</v>
      </c>
      <c r="AR352" s="12">
        <f>+SUMIF(Madatrade!F:F,D:D,Madatrade!C:C)</f>
        <v>0</v>
      </c>
      <c r="AS352" s="12">
        <f>+SUMIF('FLY TECH'!F:F,D:D,'FLY TECH'!D:D)</f>
        <v>-108255715.70999999</v>
      </c>
      <c r="AT352" s="12">
        <f>+SUMIFS('FIRST INVESTISSEMENT'!D:D,'FIRST INVESTISSEMENT'!G:G,D:D)</f>
        <v>0</v>
      </c>
      <c r="AU352" s="164">
        <f t="shared" si="36"/>
        <v>3825249942.7670007</v>
      </c>
      <c r="AV352" s="165">
        <f t="shared" si="37"/>
        <v>845720.11839728127</v>
      </c>
    </row>
    <row r="353" spans="1:48" hidden="1" x14ac:dyDescent="0.25">
      <c r="A353" s="11" t="str">
        <f t="shared" si="33"/>
        <v>5</v>
      </c>
      <c r="B353" s="11" t="str">
        <f t="shared" si="34"/>
        <v>51</v>
      </c>
      <c r="C353" s="11" t="str">
        <f t="shared" si="35"/>
        <v>511</v>
      </c>
      <c r="D353" s="23">
        <v>51112000</v>
      </c>
      <c r="E353" s="119" t="str">
        <f t="shared" si="39"/>
        <v>BIL27</v>
      </c>
      <c r="F353" s="24" t="s">
        <v>2125</v>
      </c>
      <c r="G353" s="12">
        <f>+SUMIF(AGRIFARM!H:H,D:D,AGRIFARM!L:L)</f>
        <v>0</v>
      </c>
      <c r="H353" s="12">
        <f>+SUMIF(AGRICORP!I:I,D:D,AGRICORP!D:D)</f>
        <v>0</v>
      </c>
      <c r="I353" s="12">
        <f>+SUMIF(SMTP!D:D,D:D,SMTP!F:F)</f>
        <v>0</v>
      </c>
      <c r="J353" s="12">
        <f>+SUMIF(AGRIVET!G:G,D:D,AGRIVET!D:D)</f>
        <v>0</v>
      </c>
      <c r="K353" s="12">
        <f>+SUMIF(AGRIVAL!G:G,D:D,AGRIVAL!D:D)</f>
        <v>0</v>
      </c>
      <c r="L353" s="12">
        <f>+SUMIF(AGRIKOBA!G:G,D:D,AGRIKOBA!D:D)</f>
        <v>0</v>
      </c>
      <c r="M353" s="12">
        <f>+SUMIF(LMOI!F:F,D:D,LMOI!C:C)</f>
        <v>0</v>
      </c>
      <c r="N353" s="12">
        <f>+SUMIF(TARTINE!G:G,D:D,TARTINE!D:D)</f>
        <v>0</v>
      </c>
      <c r="O353" s="12">
        <f>+SUMIF(IDF!F:F,D:D,IDF!C:C)</f>
        <v>0</v>
      </c>
      <c r="P353" s="12">
        <f>+SUMIF(RYA!G:G,D:D,RYA!D:D)</f>
        <v>0</v>
      </c>
      <c r="Q353" s="12">
        <f>+SUMIF('SCI NOAH'!G:G,D:D,'SCI NOAH'!D:D)</f>
        <v>0</v>
      </c>
      <c r="R353" s="12">
        <f>+SUMIF(SIM!F:F,D:D,SIM!C:C)</f>
        <v>0</v>
      </c>
      <c r="S353" s="163">
        <f>+SUMIF('First Energy'!A:A,D:D,'First Energy'!C:C)</f>
        <v>0</v>
      </c>
      <c r="T353" s="163">
        <f>+SUMIF('ID Motors'!G:G,D:D,'ID Motors'!D:D)</f>
        <v>854818865.10000002</v>
      </c>
      <c r="U353" s="12">
        <f>+SUMIF('ID RENTAL'!G:G,D:D,'ID RENTAL'!D:D)</f>
        <v>-8702366.6699999999</v>
      </c>
      <c r="V353" s="12">
        <f>+SUMIF('MCM '!G:G,D:D,'MCM '!D:D)</f>
        <v>0</v>
      </c>
      <c r="W353" s="12">
        <f>SUMIF(AGRIMOTORS!G:G,D:D,AGRIMOTORS!D:D)</f>
        <v>0</v>
      </c>
      <c r="X353" s="12">
        <f>+SUMIF(BOVIMA!F:F,D:D,BOVIMA!C:C)</f>
        <v>0</v>
      </c>
      <c r="Y353" s="12">
        <f>+SUMIF(AGRIFEED!F:F,D:D,AGRIFEED!C:C)</f>
        <v>0</v>
      </c>
      <c r="Z353" s="12">
        <f>SUMIF(AMIP!F:F,D:D,AMIP!C:C)</f>
        <v>0</v>
      </c>
      <c r="AA353" s="12">
        <f>+SUMIF(ISF!G:G,D:D,ISF!D:D)</f>
        <v>0</v>
      </c>
      <c r="AB353" s="124">
        <f>+SUMIF(DISCOI!G:G,D:D,DISCOI!D:D)</f>
        <v>0</v>
      </c>
      <c r="AC353" s="12">
        <f>+SUMIF(MABEL!F:F,D:D,MABEL!C:C)</f>
        <v>0</v>
      </c>
      <c r="AD353" s="12">
        <f>+SUMIF(NMP!F:F,D:D,NMP!C:C)</f>
        <v>0</v>
      </c>
      <c r="AE353" s="12">
        <f>+SUMIF('AMCHO '!F:F,D:D,'AMCHO '!C:C)</f>
        <v>0</v>
      </c>
      <c r="AF353" s="12">
        <f>+SUMIF(CONFORTIS!G:G,D:D,CONFORTIS!D:D)</f>
        <v>0</v>
      </c>
      <c r="AG353" s="12">
        <f>+SUMIF('IRS IMMO'!G:G,D:D,'IRS IMMO'!D:D)</f>
        <v>0</v>
      </c>
      <c r="AH353" s="12">
        <f>+SUMIFS(AGRIVETAM!C:C,AGRIVETAM!F:F,D:D)</f>
        <v>0</v>
      </c>
      <c r="AI353" s="12">
        <f>+SUMIF(EUROPAINTS!F:F,D:D,EUROPAINTS!C:C)</f>
        <v>0</v>
      </c>
      <c r="AJ353" s="12">
        <f>+SUMIF('VET ABE'!F:F,D:D,'VET ABE'!D:D)</f>
        <v>0</v>
      </c>
      <c r="AK353" s="12">
        <f>SUMIF('VET FIA'!F:F,D:D,'VET FIA'!D:D)</f>
        <v>0</v>
      </c>
      <c r="AL353" s="12">
        <f>+SUMIF('CSS SAKAY'!F:F,D:D,'CSS SAKAY'!C:C)</f>
        <v>0</v>
      </c>
      <c r="AM353" s="12"/>
      <c r="AN353" s="12">
        <f>SUMIF('United Malagasy'!F:F,D:D,'United Malagasy'!C:C)</f>
        <v>0</v>
      </c>
      <c r="AO353" s="12">
        <f>+SUMIF(NUTRIFOOD!E:E,D:D,NUTRIFOOD!C:C)</f>
        <v>0</v>
      </c>
      <c r="AP353" s="12">
        <f>+SUMIF(FERRIS!H:H,D:D,FERRIS!E:E)</f>
        <v>0</v>
      </c>
      <c r="AQ353" s="12">
        <f>+SUMIF(SEM!F:F,D:D,SEM!C:C)</f>
        <v>0</v>
      </c>
      <c r="AR353" s="12">
        <f>+SUMIF(Madatrade!F:F,D:D,Madatrade!C:C)</f>
        <v>0</v>
      </c>
      <c r="AS353" s="12">
        <f>+SUMIF('FLY TECH'!F:F,D:D,'FLY TECH'!D:D)</f>
        <v>0</v>
      </c>
      <c r="AT353" s="12">
        <f>+SUMIFS('FIRST INVESTISSEMENT'!D:D,'FIRST INVESTISSEMENT'!G:G,D:D)</f>
        <v>0</v>
      </c>
      <c r="AU353" s="164">
        <f t="shared" si="36"/>
        <v>846116498.43000007</v>
      </c>
      <c r="AV353" s="165">
        <f t="shared" si="37"/>
        <v>187066.92528240348</v>
      </c>
    </row>
    <row r="354" spans="1:48" hidden="1" x14ac:dyDescent="0.25">
      <c r="A354" s="11" t="str">
        <f t="shared" si="33"/>
        <v>5</v>
      </c>
      <c r="B354" s="11" t="str">
        <f t="shared" si="34"/>
        <v>51</v>
      </c>
      <c r="C354" s="11" t="str">
        <f t="shared" si="35"/>
        <v>511</v>
      </c>
      <c r="D354" s="23">
        <v>51113000</v>
      </c>
      <c r="E354" s="119" t="str">
        <f t="shared" si="39"/>
        <v>BIL27</v>
      </c>
      <c r="F354" s="24" t="s">
        <v>2021</v>
      </c>
      <c r="G354" s="12">
        <f>+SUMIF(AGRIFARM!H:H,D:D,AGRIFARM!L:L)</f>
        <v>0</v>
      </c>
      <c r="H354" s="12">
        <f>+SUMIF(AGRICORP!I:I,D:D,AGRICORP!D:D)</f>
        <v>0</v>
      </c>
      <c r="I354" s="12">
        <f>+SUMIF(SMTP!D:D,D:D,SMTP!F:F)</f>
        <v>0</v>
      </c>
      <c r="J354" s="12">
        <f>+SUMIF(AGRIVET!G:G,D:D,AGRIVET!D:D)</f>
        <v>0</v>
      </c>
      <c r="K354" s="12">
        <f>+SUMIF(AGRIVAL!G:G,D:D,AGRIVAL!D:D)</f>
        <v>0</v>
      </c>
      <c r="L354" s="12">
        <f>+SUMIF(AGRIKOBA!G:G,D:D,AGRIKOBA!D:D)</f>
        <v>0</v>
      </c>
      <c r="M354" s="12">
        <f>+SUMIF(LMOI!F:F,D:D,LMOI!C:C)</f>
        <v>0</v>
      </c>
      <c r="N354" s="12">
        <f>+SUMIF(TARTINE!G:G,D:D,TARTINE!D:D)</f>
        <v>0</v>
      </c>
      <c r="O354" s="12">
        <f>+SUMIF(IDF!F:F,D:D,IDF!C:C)</f>
        <v>0</v>
      </c>
      <c r="P354" s="12">
        <f>+SUMIF(RYA!G:G,D:D,RYA!D:D)</f>
        <v>0</v>
      </c>
      <c r="Q354" s="12">
        <f>+SUMIF('SCI NOAH'!G:G,D:D,'SCI NOAH'!D:D)</f>
        <v>0</v>
      </c>
      <c r="R354" s="12">
        <f>+SUMIF(SIM!F:F,D:D,SIM!C:C)</f>
        <v>0</v>
      </c>
      <c r="S354" s="163">
        <f>+SUMIF('First Energy'!A:A,D:D,'First Energy'!C:C)</f>
        <v>-271060</v>
      </c>
      <c r="T354" s="163">
        <f>+SUMIF('ID Motors'!G:G,D:D,'ID Motors'!D:D)</f>
        <v>0</v>
      </c>
      <c r="U354" s="12">
        <f>+SUMIF('ID RENTAL'!G:G,D:D,'ID RENTAL'!D:D)</f>
        <v>0</v>
      </c>
      <c r="V354" s="12">
        <f>+SUMIF('MCM '!G:G,D:D,'MCM '!D:D)</f>
        <v>34406890.409999996</v>
      </c>
      <c r="W354" s="12">
        <f>SUMIF(AGRIMOTORS!G:G,D:D,AGRIMOTORS!D:D)</f>
        <v>0</v>
      </c>
      <c r="X354" s="12">
        <f>+SUMIF(BOVIMA!F:F,D:D,BOVIMA!C:C)</f>
        <v>0</v>
      </c>
      <c r="Y354" s="12">
        <f>+SUMIF(AGRIFEED!F:F,D:D,AGRIFEED!C:C)</f>
        <v>0</v>
      </c>
      <c r="Z354" s="12">
        <f>SUMIF(AMIP!F:F,D:D,AMIP!C:C)</f>
        <v>0</v>
      </c>
      <c r="AA354" s="12">
        <f>+SUMIF(ISF!G:G,D:D,ISF!D:D)</f>
        <v>0</v>
      </c>
      <c r="AB354" s="124">
        <f>+SUMIF(DISCOI!G:G,D:D,DISCOI!D:D)</f>
        <v>0</v>
      </c>
      <c r="AC354" s="12">
        <f>+SUMIF(MABEL!F:F,D:D,MABEL!C:C)</f>
        <v>0</v>
      </c>
      <c r="AD354" s="12">
        <f>+SUMIF(NMP!F:F,D:D,NMP!C:C)</f>
        <v>0</v>
      </c>
      <c r="AE354" s="12">
        <f>+SUMIF('AMCHO '!F:F,D:D,'AMCHO '!C:C)</f>
        <v>0</v>
      </c>
      <c r="AF354" s="12">
        <f>+SUMIF(CONFORTIS!G:G,D:D,CONFORTIS!D:D)</f>
        <v>0</v>
      </c>
      <c r="AG354" s="12">
        <f>+SUMIF('IRS IMMO'!G:G,D:D,'IRS IMMO'!D:D)</f>
        <v>0</v>
      </c>
      <c r="AH354" s="12">
        <f>+SUMIFS(AGRIVETAM!C:C,AGRIVETAM!F:F,D:D)</f>
        <v>0</v>
      </c>
      <c r="AI354" s="12">
        <f>+SUMIF(EUROPAINTS!F:F,D:D,EUROPAINTS!C:C)</f>
        <v>0</v>
      </c>
      <c r="AJ354" s="12">
        <f>+SUMIF('VET ABE'!F:F,D:D,'VET ABE'!D:D)</f>
        <v>0</v>
      </c>
      <c r="AK354" s="12">
        <f>SUMIF('VET FIA'!F:F,D:D,'VET FIA'!D:D)</f>
        <v>0</v>
      </c>
      <c r="AL354" s="12">
        <f>+SUMIF('CSS SAKAY'!F:F,D:D,'CSS SAKAY'!C:C)</f>
        <v>0</v>
      </c>
      <c r="AM354" s="12"/>
      <c r="AN354" s="12">
        <f>SUMIF('United Malagasy'!F:F,D:D,'United Malagasy'!C:C)</f>
        <v>0</v>
      </c>
      <c r="AO354" s="12">
        <f>+SUMIF(NUTRIFOOD!E:E,D:D,NUTRIFOOD!C:C)</f>
        <v>0</v>
      </c>
      <c r="AP354" s="12">
        <f>+SUMIF(FERRIS!H:H,D:D,FERRIS!E:E)</f>
        <v>0</v>
      </c>
      <c r="AQ354" s="12">
        <f>+SUMIF(SEM!F:F,D:D,SEM!C:C)</f>
        <v>0</v>
      </c>
      <c r="AR354" s="12">
        <f>+SUMIF(Madatrade!F:F,D:D,Madatrade!C:C)</f>
        <v>0</v>
      </c>
      <c r="AS354" s="12">
        <f>+SUMIF('FLY TECH'!F:F,D:D,'FLY TECH'!D:D)</f>
        <v>0</v>
      </c>
      <c r="AT354" s="12">
        <f>+SUMIFS('FIRST INVESTISSEMENT'!D:D,'FIRST INVESTISSEMENT'!G:G,D:D)</f>
        <v>0</v>
      </c>
      <c r="AU354" s="164">
        <f t="shared" si="36"/>
        <v>34135830.409999996</v>
      </c>
      <c r="AV354" s="165">
        <f t="shared" si="37"/>
        <v>7547.0515568590563</v>
      </c>
    </row>
    <row r="355" spans="1:48" hidden="1" x14ac:dyDescent="0.25">
      <c r="A355" s="11" t="str">
        <f t="shared" si="33"/>
        <v>5</v>
      </c>
      <c r="B355" s="11" t="str">
        <f t="shared" si="34"/>
        <v>51</v>
      </c>
      <c r="C355" s="11" t="str">
        <f t="shared" si="35"/>
        <v>511</v>
      </c>
      <c r="D355" s="23">
        <v>51119999</v>
      </c>
      <c r="E355" s="119" t="str">
        <f t="shared" si="39"/>
        <v>BIL29</v>
      </c>
      <c r="F355" s="24" t="s">
        <v>2462</v>
      </c>
      <c r="G355" s="12">
        <f>+SUMIF(AGRIFARM!H:H,D:D,AGRIFARM!L:L)</f>
        <v>0</v>
      </c>
      <c r="H355" s="12">
        <f>+SUMIF(AGRICORP!I:I,D:D,AGRICORP!D:D)</f>
        <v>0</v>
      </c>
      <c r="I355" s="12">
        <f>+SUMIF(SMTP!D:D,D:D,SMTP!F:F)</f>
        <v>0</v>
      </c>
      <c r="J355" s="12">
        <f>+SUMIF(AGRIVET!G:G,D:D,AGRIVET!D:D)</f>
        <v>0</v>
      </c>
      <c r="K355" s="12">
        <f>+SUMIF(AGRIVAL!G:G,D:D,AGRIVAL!D:D)</f>
        <v>0</v>
      </c>
      <c r="L355" s="12">
        <f>+SUMIF(AGRIKOBA!G:G,D:D,AGRIKOBA!D:D)</f>
        <v>0</v>
      </c>
      <c r="M355" s="12">
        <f>+SUMIF(LMOI!F:F,D:D,LMOI!C:C)</f>
        <v>0</v>
      </c>
      <c r="N355" s="12">
        <f>+SUMIF(TARTINE!G:G,D:D,TARTINE!D:D)</f>
        <v>0</v>
      </c>
      <c r="O355" s="12">
        <f>+SUMIF(IDF!F:F,D:D,IDF!C:C)</f>
        <v>0</v>
      </c>
      <c r="P355" s="12">
        <f>+SUMIF(RYA!G:G,D:D,RYA!D:D)</f>
        <v>0</v>
      </c>
      <c r="Q355" s="12">
        <f>+SUMIF('SCI NOAH'!G:G,D:D,'SCI NOAH'!D:D)</f>
        <v>0</v>
      </c>
      <c r="R355" s="12">
        <f>+SUMIF(SIM!F:F,D:D,SIM!C:C)</f>
        <v>0</v>
      </c>
      <c r="S355" s="163">
        <f>+SUMIF('First Energy'!A:A,D:D,'First Energy'!C:C)</f>
        <v>0</v>
      </c>
      <c r="T355" s="163">
        <f>+SUMIF('ID Motors'!G:G,D:D,'ID Motors'!D:D)</f>
        <v>0</v>
      </c>
      <c r="U355" s="12">
        <f>+SUMIF('ID RENTAL'!G:G,D:D,'ID RENTAL'!D:D)</f>
        <v>0</v>
      </c>
      <c r="V355" s="12">
        <f>+SUMIF('MCM '!G:G,D:D,'MCM '!D:D)</f>
        <v>0</v>
      </c>
      <c r="W355" s="12">
        <f>SUMIF(AGRIMOTORS!G:G,D:D,AGRIMOTORS!D:D)</f>
        <v>0</v>
      </c>
      <c r="X355" s="12">
        <f>+SUMIF(BOVIMA!F:F,D:D,BOVIMA!C:C)</f>
        <v>0</v>
      </c>
      <c r="Y355" s="12">
        <f>+SUMIF(AGRIFEED!F:F,D:D,AGRIFEED!C:C)</f>
        <v>0</v>
      </c>
      <c r="Z355" s="12">
        <f>SUMIF(AMIP!F:F,D:D,AMIP!C:C)</f>
        <v>0</v>
      </c>
      <c r="AA355" s="12">
        <f>+SUMIF(ISF!G:G,D:D,ISF!D:D)</f>
        <v>0</v>
      </c>
      <c r="AB355" s="124">
        <f>+SUMIF(DISCOI!G:G,D:D,DISCOI!D:D)</f>
        <v>0</v>
      </c>
      <c r="AC355" s="12">
        <f>+SUMIF(MABEL!F:F,D:D,MABEL!C:C)</f>
        <v>-2536</v>
      </c>
      <c r="AD355" s="12">
        <f>+SUMIF(NMP!F:F,D:D,NMP!C:C)</f>
        <v>0</v>
      </c>
      <c r="AE355" s="12">
        <f>+SUMIF('AMCHO '!F:F,D:D,'AMCHO '!C:C)</f>
        <v>0</v>
      </c>
      <c r="AF355" s="12">
        <f>+SUMIF(CONFORTIS!G:G,D:D,CONFORTIS!D:D)</f>
        <v>0</v>
      </c>
      <c r="AG355" s="12">
        <f>+SUMIF('IRS IMMO'!G:G,D:D,'IRS IMMO'!D:D)</f>
        <v>0</v>
      </c>
      <c r="AH355" s="12">
        <f>+SUMIFS(AGRIVETAM!C:C,AGRIVETAM!F:F,D:D)</f>
        <v>0</v>
      </c>
      <c r="AI355" s="12">
        <f>+SUMIF(EUROPAINTS!F:F,D:D,EUROPAINTS!C:C)</f>
        <v>0</v>
      </c>
      <c r="AJ355" s="12">
        <f>+SUMIF('VET ABE'!F:F,D:D,'VET ABE'!D:D)</f>
        <v>0</v>
      </c>
      <c r="AK355" s="12">
        <f>SUMIF('VET FIA'!F:F,D:D,'VET FIA'!D:D)</f>
        <v>0</v>
      </c>
      <c r="AL355" s="12">
        <f>+SUMIF('CSS SAKAY'!F:F,D:D,'CSS SAKAY'!C:C)</f>
        <v>0</v>
      </c>
      <c r="AM355" s="12"/>
      <c r="AN355" s="12">
        <f>SUMIF('United Malagasy'!F:F,D:D,'United Malagasy'!C:C)</f>
        <v>0</v>
      </c>
      <c r="AO355" s="12">
        <f>+SUMIF(NUTRIFOOD!E:E,D:D,NUTRIFOOD!C:C)</f>
        <v>0</v>
      </c>
      <c r="AP355" s="12">
        <f>+SUMIF(FERRIS!H:H,D:D,FERRIS!E:E)</f>
        <v>0</v>
      </c>
      <c r="AQ355" s="12">
        <f>+SUMIF(SEM!F:F,D:D,SEM!C:C)</f>
        <v>0</v>
      </c>
      <c r="AR355" s="12">
        <f>+SUMIF(Madatrade!F:F,D:D,Madatrade!C:C)</f>
        <v>0</v>
      </c>
      <c r="AS355" s="12">
        <f>+SUMIF('FLY TECH'!F:F,D:D,'FLY TECH'!D:D)</f>
        <v>0</v>
      </c>
      <c r="AT355" s="12">
        <f>+SUMIFS('FIRST INVESTISSEMENT'!D:D,'FIRST INVESTISSEMENT'!G:G,D:D)</f>
        <v>0</v>
      </c>
      <c r="AU355" s="164">
        <f t="shared" si="36"/>
        <v>-2536</v>
      </c>
      <c r="AV355" s="165">
        <f t="shared" si="37"/>
        <v>-0.560681328630803</v>
      </c>
    </row>
    <row r="356" spans="1:48" hidden="1" x14ac:dyDescent="0.25">
      <c r="A356" s="11" t="str">
        <f t="shared" si="33"/>
        <v>5</v>
      </c>
      <c r="B356" s="11" t="str">
        <f t="shared" si="34"/>
        <v>51</v>
      </c>
      <c r="C356" s="11" t="str">
        <f t="shared" si="35"/>
        <v>511</v>
      </c>
      <c r="D356" s="23">
        <v>51120000</v>
      </c>
      <c r="E356" s="119" t="str">
        <f t="shared" si="39"/>
        <v>BIL27</v>
      </c>
      <c r="F356" s="24" t="s">
        <v>707</v>
      </c>
      <c r="G356" s="12">
        <f>+SUMIF(AGRIFARM!H:H,D:D,AGRIFARM!L:L)</f>
        <v>0</v>
      </c>
      <c r="H356" s="12">
        <f>+SUMIF(AGRICORP!I:I,D:D,AGRICORP!D:D)</f>
        <v>0</v>
      </c>
      <c r="I356" s="12">
        <f>+SUMIF(SMTP!D:D,D:D,SMTP!F:F)</f>
        <v>0</v>
      </c>
      <c r="J356" s="12">
        <f>+SUMIF(AGRIVET!G:G,D:D,AGRIVET!D:D)</f>
        <v>-178882476</v>
      </c>
      <c r="K356" s="12">
        <f>+SUMIF(AGRIVAL!G:G,D:D,AGRIVAL!D:D)</f>
        <v>0</v>
      </c>
      <c r="L356" s="12">
        <f>+SUMIF(AGRIKOBA!G:G,D:D,AGRIKOBA!D:D)</f>
        <v>0</v>
      </c>
      <c r="M356" s="12">
        <f>+SUMIF(LMOI!F:F,D:D,LMOI!C:C)</f>
        <v>0</v>
      </c>
      <c r="N356" s="12">
        <f>+SUMIF(TARTINE!G:G,D:D,TARTINE!D:D)</f>
        <v>0</v>
      </c>
      <c r="O356" s="12">
        <f>+SUMIF(IDF!F:F,D:D,IDF!C:C)</f>
        <v>0</v>
      </c>
      <c r="P356" s="12">
        <f>+SUMIF(RYA!G:G,D:D,RYA!D:D)</f>
        <v>0</v>
      </c>
      <c r="Q356" s="12">
        <f>+SUMIF('SCI NOAH'!G:G,D:D,'SCI NOAH'!D:D)</f>
        <v>0</v>
      </c>
      <c r="R356" s="12">
        <f>+SUMIF(SIM!F:F,D:D,SIM!C:C)</f>
        <v>0</v>
      </c>
      <c r="S356" s="163">
        <f>+SUMIF('First Energy'!A:A,D:D,'First Energy'!C:C)</f>
        <v>0</v>
      </c>
      <c r="T356" s="163">
        <f>+SUMIF('ID Motors'!G:G,D:D,'ID Motors'!D:D)</f>
        <v>4721871162.0600004</v>
      </c>
      <c r="U356" s="12">
        <f>+SUMIF('ID RENTAL'!G:G,D:D,'ID RENTAL'!D:D)</f>
        <v>814535182</v>
      </c>
      <c r="V356" s="12">
        <f>+SUMIF('MCM '!G:G,D:D,'MCM '!D:D)</f>
        <v>0</v>
      </c>
      <c r="W356" s="12">
        <f>SUMIF(AGRIMOTORS!G:G,D:D,AGRIMOTORS!D:D)</f>
        <v>41685700</v>
      </c>
      <c r="X356" s="12">
        <f>+SUMIF(BOVIMA!F:F,D:D,BOVIMA!C:C)</f>
        <v>0</v>
      </c>
      <c r="Y356" s="12">
        <f>+SUMIF(AGRIFEED!F:F,D:D,AGRIFEED!C:C)</f>
        <v>0</v>
      </c>
      <c r="Z356" s="12">
        <f>SUMIF(AMIP!F:F,D:D,AMIP!C:C)</f>
        <v>0</v>
      </c>
      <c r="AA356" s="12">
        <f>+SUMIF(ISF!G:G,D:D,ISF!D:D)</f>
        <v>0</v>
      </c>
      <c r="AB356" s="124">
        <f>+SUMIF(DISCOI!G:G,D:D,DISCOI!D:D)</f>
        <v>0</v>
      </c>
      <c r="AC356" s="12">
        <f>+SUMIF(MABEL!F:F,D:D,MABEL!C:C)</f>
        <v>0</v>
      </c>
      <c r="AD356" s="12">
        <f>+SUMIF(NMP!F:F,D:D,NMP!C:C)</f>
        <v>0</v>
      </c>
      <c r="AE356" s="12">
        <f>+SUMIF('AMCHO '!F:F,D:D,'AMCHO '!C:C)</f>
        <v>0</v>
      </c>
      <c r="AF356" s="12">
        <f>+SUMIF(CONFORTIS!G:G,D:D,CONFORTIS!D:D)</f>
        <v>0</v>
      </c>
      <c r="AG356" s="12">
        <f>+SUMIF('IRS IMMO'!G:G,D:D,'IRS IMMO'!D:D)</f>
        <v>0</v>
      </c>
      <c r="AH356" s="12">
        <f>+SUMIFS(AGRIVETAM!C:C,AGRIVETAM!F:F,D:D)</f>
        <v>0</v>
      </c>
      <c r="AI356" s="12">
        <f>+SUMIF(EUROPAINTS!F:F,D:D,EUROPAINTS!C:C)</f>
        <v>-4267620</v>
      </c>
      <c r="AJ356" s="12">
        <f>+SUMIF('VET ABE'!F:F,D:D,'VET ABE'!D:D)</f>
        <v>0</v>
      </c>
      <c r="AK356" s="12">
        <f>SUMIF('VET FIA'!F:F,D:D,'VET FIA'!D:D)</f>
        <v>0</v>
      </c>
      <c r="AL356" s="12">
        <f>+SUMIF('CSS SAKAY'!F:F,D:D,'CSS SAKAY'!C:C)</f>
        <v>0</v>
      </c>
      <c r="AM356" s="12"/>
      <c r="AN356" s="12">
        <f>SUMIF('United Malagasy'!F:F,D:D,'United Malagasy'!C:C)</f>
        <v>0</v>
      </c>
      <c r="AO356" s="12">
        <f>+SUMIF(NUTRIFOOD!E:E,D:D,NUTRIFOOD!C:C)</f>
        <v>0</v>
      </c>
      <c r="AP356" s="12">
        <f>+SUMIF(FERRIS!H:H,D:D,FERRIS!E:E)</f>
        <v>0</v>
      </c>
      <c r="AQ356" s="12">
        <f>+SUMIF(SEM!F:F,D:D,SEM!C:C)</f>
        <v>0</v>
      </c>
      <c r="AR356" s="12">
        <f>+SUMIF(Madatrade!F:F,D:D,Madatrade!C:C)</f>
        <v>0</v>
      </c>
      <c r="AS356" s="12">
        <f>+SUMIF('FLY TECH'!F:F,D:D,'FLY TECH'!D:D)</f>
        <v>0</v>
      </c>
      <c r="AT356" s="12">
        <f>+SUMIFS('FIRST INVESTISSEMENT'!D:D,'FIRST INVESTISSEMENT'!G:G,D:D)</f>
        <v>0</v>
      </c>
      <c r="AU356" s="164">
        <f t="shared" si="36"/>
        <v>5394941948.0600004</v>
      </c>
      <c r="AV356" s="165">
        <f t="shared" si="37"/>
        <v>1192761.5218155889</v>
      </c>
    </row>
    <row r="357" spans="1:48" hidden="1" x14ac:dyDescent="0.25">
      <c r="A357" s="11" t="str">
        <f t="shared" si="33"/>
        <v>5</v>
      </c>
      <c r="B357" s="11" t="str">
        <f t="shared" si="34"/>
        <v>51</v>
      </c>
      <c r="C357" s="11" t="str">
        <f t="shared" si="35"/>
        <v>511</v>
      </c>
      <c r="D357" s="23">
        <v>51121000</v>
      </c>
      <c r="E357" s="119" t="str">
        <f t="shared" si="39"/>
        <v>BIL27</v>
      </c>
      <c r="F357" s="24" t="s">
        <v>2126</v>
      </c>
      <c r="G357" s="12">
        <f>+SUMIF(AGRIFARM!H:H,D:D,AGRIFARM!L:L)</f>
        <v>0</v>
      </c>
      <c r="H357" s="12">
        <f>+SUMIF(AGRICORP!I:I,D:D,AGRICORP!D:D)</f>
        <v>0</v>
      </c>
      <c r="I357" s="12">
        <f>+SUMIF(SMTP!D:D,D:D,SMTP!F:F)</f>
        <v>21005298.84</v>
      </c>
      <c r="J357" s="12">
        <f>+SUMIF(AGRIVET!G:G,D:D,AGRIVET!D:D)</f>
        <v>0</v>
      </c>
      <c r="K357" s="12">
        <f>+SUMIF(AGRIVAL!G:G,D:D,AGRIVAL!D:D)</f>
        <v>0</v>
      </c>
      <c r="L357" s="12">
        <f>+SUMIF(AGRIKOBA!G:G,D:D,AGRIKOBA!D:D)</f>
        <v>0</v>
      </c>
      <c r="M357" s="12">
        <f>+SUMIF(LMOI!F:F,D:D,LMOI!C:C)</f>
        <v>0</v>
      </c>
      <c r="N357" s="12">
        <f>+SUMIF(TARTINE!G:G,D:D,TARTINE!D:D)</f>
        <v>0</v>
      </c>
      <c r="O357" s="12">
        <f>+SUMIF(IDF!F:F,D:D,IDF!C:C)</f>
        <v>0</v>
      </c>
      <c r="P357" s="12">
        <f>+SUMIF(RYA!G:G,D:D,RYA!D:D)</f>
        <v>0</v>
      </c>
      <c r="Q357" s="12">
        <f>+SUMIF('SCI NOAH'!G:G,D:D,'SCI NOAH'!D:D)</f>
        <v>0</v>
      </c>
      <c r="R357" s="12">
        <f>+SUMIF(SIM!F:F,D:D,SIM!C:C)</f>
        <v>0</v>
      </c>
      <c r="S357" s="163">
        <f>+SUMIF('First Energy'!A:A,D:D,'First Energy'!C:C)</f>
        <v>0</v>
      </c>
      <c r="T357" s="163">
        <f>+SUMIF('ID Motors'!G:G,D:D,'ID Motors'!D:D)</f>
        <v>2698604385.5999999</v>
      </c>
      <c r="U357" s="12">
        <f>+SUMIF('ID RENTAL'!G:G,D:D,'ID RENTAL'!D:D)</f>
        <v>9000000</v>
      </c>
      <c r="V357" s="12">
        <f>+SUMIF('MCM '!G:G,D:D,'MCM '!D:D)</f>
        <v>0</v>
      </c>
      <c r="W357" s="12">
        <f>SUMIF(AGRIMOTORS!G:G,D:D,AGRIMOTORS!D:D)</f>
        <v>0</v>
      </c>
      <c r="X357" s="12">
        <f>+SUMIF(BOVIMA!F:F,D:D,BOVIMA!C:C)</f>
        <v>0</v>
      </c>
      <c r="Y357" s="12">
        <f>+SUMIF(AGRIFEED!F:F,D:D,AGRIFEED!C:C)</f>
        <v>0</v>
      </c>
      <c r="Z357" s="12">
        <f>SUMIF(AMIP!F:F,D:D,AMIP!C:C)</f>
        <v>0</v>
      </c>
      <c r="AA357" s="12">
        <f>+SUMIF(ISF!G:G,D:D,ISF!D:D)</f>
        <v>0</v>
      </c>
      <c r="AB357" s="124">
        <f>+SUMIF(DISCOI!G:G,D:D,DISCOI!D:D)</f>
        <v>0</v>
      </c>
      <c r="AC357" s="12">
        <f>+SUMIF(MABEL!F:F,D:D,MABEL!C:C)</f>
        <v>0</v>
      </c>
      <c r="AD357" s="12">
        <f>+SUMIF(NMP!F:F,D:D,NMP!C:C)</f>
        <v>0</v>
      </c>
      <c r="AE357" s="12">
        <f>+SUMIF('AMCHO '!F:F,D:D,'AMCHO '!C:C)</f>
        <v>0</v>
      </c>
      <c r="AF357" s="12">
        <f>+SUMIF(CONFORTIS!G:G,D:D,CONFORTIS!D:D)</f>
        <v>0</v>
      </c>
      <c r="AG357" s="12">
        <f>+SUMIF('IRS IMMO'!G:G,D:D,'IRS IMMO'!D:D)</f>
        <v>0</v>
      </c>
      <c r="AH357" s="12">
        <f>+SUMIFS(AGRIVETAM!C:C,AGRIVETAM!F:F,D:D)</f>
        <v>0</v>
      </c>
      <c r="AI357" s="12">
        <f>+SUMIF(EUROPAINTS!F:F,D:D,EUROPAINTS!C:C)</f>
        <v>0</v>
      </c>
      <c r="AJ357" s="12">
        <f>+SUMIF('VET ABE'!F:F,D:D,'VET ABE'!D:D)</f>
        <v>0</v>
      </c>
      <c r="AK357" s="12">
        <f>SUMIF('VET FIA'!F:F,D:D,'VET FIA'!D:D)</f>
        <v>0</v>
      </c>
      <c r="AL357" s="12">
        <f>+SUMIF('CSS SAKAY'!F:F,D:D,'CSS SAKAY'!C:C)</f>
        <v>0</v>
      </c>
      <c r="AM357" s="12"/>
      <c r="AN357" s="12">
        <f>SUMIF('United Malagasy'!F:F,D:D,'United Malagasy'!C:C)</f>
        <v>0</v>
      </c>
      <c r="AO357" s="12">
        <f>+SUMIF(NUTRIFOOD!E:E,D:D,NUTRIFOOD!C:C)</f>
        <v>0</v>
      </c>
      <c r="AP357" s="12">
        <f>+SUMIF(FERRIS!H:H,D:D,FERRIS!E:E)</f>
        <v>0</v>
      </c>
      <c r="AQ357" s="12">
        <f>+SUMIF(SEM!F:F,D:D,SEM!C:C)</f>
        <v>0</v>
      </c>
      <c r="AR357" s="12">
        <f>+SUMIF(Madatrade!F:F,D:D,Madatrade!C:C)</f>
        <v>0</v>
      </c>
      <c r="AS357" s="12">
        <f>+SUMIF('FLY TECH'!F:F,D:D,'FLY TECH'!D:D)</f>
        <v>0</v>
      </c>
      <c r="AT357" s="12">
        <f>+SUMIFS('FIRST INVESTISSEMENT'!D:D,'FIRST INVESTISSEMENT'!G:G,D:D)</f>
        <v>0</v>
      </c>
      <c r="AU357" s="164">
        <f t="shared" si="36"/>
        <v>2728609684.4400001</v>
      </c>
      <c r="AV357" s="165">
        <f t="shared" si="37"/>
        <v>603265.18264459597</v>
      </c>
    </row>
    <row r="358" spans="1:48" hidden="1" x14ac:dyDescent="0.25">
      <c r="A358" s="11" t="str">
        <f t="shared" si="33"/>
        <v>5</v>
      </c>
      <c r="B358" s="11" t="str">
        <f t="shared" si="34"/>
        <v>51</v>
      </c>
      <c r="C358" s="11" t="str">
        <f t="shared" si="35"/>
        <v>511</v>
      </c>
      <c r="D358" s="23">
        <v>51122000</v>
      </c>
      <c r="E358" s="119" t="str">
        <f t="shared" si="39"/>
        <v>BIL29</v>
      </c>
      <c r="F358" s="24" t="s">
        <v>2127</v>
      </c>
      <c r="G358" s="12">
        <f>+SUMIF(AGRIFARM!H:H,D:D,AGRIFARM!L:L)</f>
        <v>0</v>
      </c>
      <c r="H358" s="12">
        <f>+SUMIF(AGRICORP!I:I,D:D,AGRICORP!D:D)</f>
        <v>0</v>
      </c>
      <c r="I358" s="12">
        <f>+SUMIF(SMTP!D:D,D:D,SMTP!F:F)</f>
        <v>41889668.159999996</v>
      </c>
      <c r="J358" s="12">
        <f>+SUMIF(AGRIVET!G:G,D:D,AGRIVET!D:D)</f>
        <v>0</v>
      </c>
      <c r="K358" s="12">
        <f>+SUMIF(AGRIVAL!G:G,D:D,AGRIVAL!D:D)</f>
        <v>0</v>
      </c>
      <c r="L358" s="12">
        <f>+SUMIF(AGRIKOBA!G:G,D:D,AGRIKOBA!D:D)</f>
        <v>0</v>
      </c>
      <c r="M358" s="12">
        <f>+SUMIF(LMOI!F:F,D:D,LMOI!C:C)</f>
        <v>0</v>
      </c>
      <c r="N358" s="12">
        <f>+SUMIF(TARTINE!G:G,D:D,TARTINE!D:D)</f>
        <v>0</v>
      </c>
      <c r="O358" s="12">
        <f>+SUMIF(IDF!F:F,D:D,IDF!C:C)</f>
        <v>0</v>
      </c>
      <c r="P358" s="12">
        <f>+SUMIF(RYA!G:G,D:D,RYA!D:D)</f>
        <v>0</v>
      </c>
      <c r="Q358" s="12">
        <f>+SUMIF('SCI NOAH'!G:G,D:D,'SCI NOAH'!D:D)</f>
        <v>0</v>
      </c>
      <c r="R358" s="12">
        <f>+SUMIF(SIM!F:F,D:D,SIM!C:C)</f>
        <v>0</v>
      </c>
      <c r="S358" s="163">
        <f>+SUMIF('First Energy'!A:A,D:D,'First Energy'!C:C)</f>
        <v>0</v>
      </c>
      <c r="T358" s="163">
        <f>+SUMIF('ID Motors'!G:G,D:D,'ID Motors'!D:D)</f>
        <v>-2191211634.3800001</v>
      </c>
      <c r="U358" s="12">
        <f>+SUMIF('ID RENTAL'!G:G,D:D,'ID RENTAL'!D:D)</f>
        <v>0</v>
      </c>
      <c r="V358" s="12">
        <f>+SUMIF('MCM '!G:G,D:D,'MCM '!D:D)</f>
        <v>0</v>
      </c>
      <c r="W358" s="12">
        <f>SUMIF(AGRIMOTORS!G:G,D:D,AGRIMOTORS!D:D)</f>
        <v>0</v>
      </c>
      <c r="X358" s="12">
        <f>+SUMIF(BOVIMA!F:F,D:D,BOVIMA!C:C)</f>
        <v>0</v>
      </c>
      <c r="Y358" s="12">
        <f>+SUMIF(AGRIFEED!F:F,D:D,AGRIFEED!C:C)</f>
        <v>0</v>
      </c>
      <c r="Z358" s="12">
        <f>SUMIF(AMIP!F:F,D:D,AMIP!C:C)</f>
        <v>0</v>
      </c>
      <c r="AA358" s="12">
        <f>+SUMIF(ISF!G:G,D:D,ISF!D:D)</f>
        <v>0</v>
      </c>
      <c r="AB358" s="124">
        <f>+SUMIF(DISCOI!G:G,D:D,DISCOI!D:D)</f>
        <v>0</v>
      </c>
      <c r="AC358" s="12">
        <f>+SUMIF(MABEL!F:F,D:D,MABEL!C:C)</f>
        <v>0</v>
      </c>
      <c r="AD358" s="12">
        <f>+SUMIF(NMP!F:F,D:D,NMP!C:C)</f>
        <v>0</v>
      </c>
      <c r="AE358" s="12">
        <f>+SUMIF('AMCHO '!F:F,D:D,'AMCHO '!C:C)</f>
        <v>0</v>
      </c>
      <c r="AF358" s="12">
        <f>+SUMIF(CONFORTIS!G:G,D:D,CONFORTIS!D:D)</f>
        <v>0</v>
      </c>
      <c r="AG358" s="12">
        <f>+SUMIF('IRS IMMO'!G:G,D:D,'IRS IMMO'!D:D)</f>
        <v>0</v>
      </c>
      <c r="AH358" s="12">
        <f>+SUMIFS(AGRIVETAM!C:C,AGRIVETAM!F:F,D:D)</f>
        <v>0</v>
      </c>
      <c r="AI358" s="12">
        <f>+SUMIF(EUROPAINTS!F:F,D:D,EUROPAINTS!C:C)</f>
        <v>0</v>
      </c>
      <c r="AJ358" s="12">
        <f>+SUMIF('VET ABE'!F:F,D:D,'VET ABE'!D:D)</f>
        <v>0</v>
      </c>
      <c r="AK358" s="12">
        <f>SUMIF('VET FIA'!F:F,D:D,'VET FIA'!D:D)</f>
        <v>0</v>
      </c>
      <c r="AL358" s="12">
        <f>+SUMIF('CSS SAKAY'!F:F,D:D,'CSS SAKAY'!C:C)</f>
        <v>0</v>
      </c>
      <c r="AM358" s="12"/>
      <c r="AN358" s="12">
        <f>SUMIF('United Malagasy'!F:F,D:D,'United Malagasy'!C:C)</f>
        <v>0</v>
      </c>
      <c r="AO358" s="12">
        <f>+SUMIF(NUTRIFOOD!E:E,D:D,NUTRIFOOD!C:C)</f>
        <v>0</v>
      </c>
      <c r="AP358" s="12">
        <f>+SUMIF(FERRIS!H:H,D:D,FERRIS!E:E)</f>
        <v>0</v>
      </c>
      <c r="AQ358" s="12">
        <f>+SUMIF(SEM!F:F,D:D,SEM!C:C)</f>
        <v>0</v>
      </c>
      <c r="AR358" s="12">
        <f>+SUMIF(Madatrade!F:F,D:D,Madatrade!C:C)</f>
        <v>0</v>
      </c>
      <c r="AS358" s="12">
        <f>+SUMIF('FLY TECH'!F:F,D:D,'FLY TECH'!D:D)</f>
        <v>0</v>
      </c>
      <c r="AT358" s="12">
        <f>+SUMIFS('FIRST INVESTISSEMENT'!D:D,'FIRST INVESTISSEMENT'!G:G,D:D)</f>
        <v>0</v>
      </c>
      <c r="AU358" s="164">
        <f t="shared" si="36"/>
        <v>-2149321966.2200003</v>
      </c>
      <c r="AV358" s="165">
        <f t="shared" si="37"/>
        <v>-475191.12605504721</v>
      </c>
    </row>
    <row r="359" spans="1:48" hidden="1" x14ac:dyDescent="0.25">
      <c r="A359" s="11" t="str">
        <f t="shared" si="33"/>
        <v>5</v>
      </c>
      <c r="B359" s="11" t="str">
        <f t="shared" si="34"/>
        <v>51</v>
      </c>
      <c r="C359" s="11" t="str">
        <f t="shared" si="35"/>
        <v>511</v>
      </c>
      <c r="D359" s="23">
        <v>51122310</v>
      </c>
      <c r="E359" s="119" t="str">
        <f t="shared" si="39"/>
        <v>BIL27</v>
      </c>
      <c r="F359" s="24" t="s">
        <v>704</v>
      </c>
      <c r="G359" s="12">
        <f>+SUMIF(AGRIFARM!H:H,D:D,AGRIFARM!L:L)</f>
        <v>0</v>
      </c>
      <c r="H359" s="12">
        <f>+SUMIF(AGRICORP!I:I,D:D,AGRICORP!D:D)</f>
        <v>0</v>
      </c>
      <c r="I359" s="12">
        <f>+SUMIF(SMTP!D:D,D:D,SMTP!F:F)</f>
        <v>0</v>
      </c>
      <c r="J359" s="12">
        <f>+SUMIF(AGRIVET!G:G,D:D,AGRIVET!D:D)</f>
        <v>0</v>
      </c>
      <c r="K359" s="12">
        <f>+SUMIF(AGRIVAL!G:G,D:D,AGRIVAL!D:D)</f>
        <v>95744060.400000006</v>
      </c>
      <c r="L359" s="12">
        <f>+SUMIF(AGRIKOBA!G:G,D:D,AGRIKOBA!D:D)</f>
        <v>0</v>
      </c>
      <c r="M359" s="12">
        <f>+SUMIF(LMOI!F:F,D:D,LMOI!C:C)</f>
        <v>0</v>
      </c>
      <c r="N359" s="12">
        <f>+SUMIF(TARTINE!G:G,D:D,TARTINE!D:D)</f>
        <v>0</v>
      </c>
      <c r="O359" s="12">
        <f>+SUMIF(IDF!F:F,D:D,IDF!C:C)</f>
        <v>0</v>
      </c>
      <c r="P359" s="12">
        <f>+SUMIF(RYA!G:G,D:D,RYA!D:D)</f>
        <v>0</v>
      </c>
      <c r="Q359" s="12">
        <f>+SUMIF('SCI NOAH'!G:G,D:D,'SCI NOAH'!D:D)</f>
        <v>0</v>
      </c>
      <c r="R359" s="12">
        <f>+SUMIF(SIM!F:F,D:D,SIM!C:C)</f>
        <v>0</v>
      </c>
      <c r="S359" s="163">
        <f>+SUMIF('First Energy'!A:A,D:D,'First Energy'!C:C)</f>
        <v>0</v>
      </c>
      <c r="T359" s="163">
        <f>+SUMIF('ID Motors'!G:G,D:D,'ID Motors'!D:D)</f>
        <v>0</v>
      </c>
      <c r="U359" s="12">
        <f>+SUMIF('ID RENTAL'!G:G,D:D,'ID RENTAL'!D:D)</f>
        <v>0</v>
      </c>
      <c r="V359" s="12">
        <f>+SUMIF('MCM '!G:G,D:D,'MCM '!D:D)</f>
        <v>0</v>
      </c>
      <c r="W359" s="12">
        <f>SUMIF(AGRIMOTORS!G:G,D:D,AGRIMOTORS!D:D)</f>
        <v>125000000</v>
      </c>
      <c r="X359" s="12">
        <f>+SUMIF(BOVIMA!F:F,D:D,BOVIMA!C:C)</f>
        <v>0</v>
      </c>
      <c r="Y359" s="12">
        <f>+SUMIF(AGRIFEED!F:F,D:D,AGRIFEED!C:C)</f>
        <v>0</v>
      </c>
      <c r="Z359" s="12">
        <f>SUMIF(AMIP!F:F,D:D,AMIP!C:C)</f>
        <v>0</v>
      </c>
      <c r="AA359" s="12">
        <f>+SUMIF(ISF!G:G,D:D,ISF!D:D)</f>
        <v>0</v>
      </c>
      <c r="AB359" s="124">
        <f>+SUMIF(DISCOI!G:G,D:D,DISCOI!D:D)</f>
        <v>0</v>
      </c>
      <c r="AC359" s="12">
        <f>+SUMIF(MABEL!F:F,D:D,MABEL!C:C)</f>
        <v>0</v>
      </c>
      <c r="AD359" s="12">
        <f>+SUMIF(NMP!F:F,D:D,NMP!C:C)</f>
        <v>0</v>
      </c>
      <c r="AE359" s="12">
        <f>+SUMIF('AMCHO '!F:F,D:D,'AMCHO '!C:C)</f>
        <v>0</v>
      </c>
      <c r="AF359" s="12">
        <f>+SUMIF(CONFORTIS!G:G,D:D,CONFORTIS!D:D)</f>
        <v>0</v>
      </c>
      <c r="AG359" s="12">
        <f>+SUMIF('IRS IMMO'!G:G,D:D,'IRS IMMO'!D:D)</f>
        <v>0</v>
      </c>
      <c r="AH359" s="12">
        <f>+SUMIFS(AGRIVETAM!C:C,AGRIVETAM!F:F,D:D)</f>
        <v>0</v>
      </c>
      <c r="AI359" s="12">
        <f>+SUMIF(EUROPAINTS!F:F,D:D,EUROPAINTS!C:C)</f>
        <v>0</v>
      </c>
      <c r="AJ359" s="12">
        <f>+SUMIF('VET ABE'!F:F,D:D,'VET ABE'!D:D)</f>
        <v>0</v>
      </c>
      <c r="AK359" s="12">
        <f>SUMIF('VET FIA'!F:F,D:D,'VET FIA'!D:D)</f>
        <v>0</v>
      </c>
      <c r="AL359" s="12">
        <f>+SUMIF('CSS SAKAY'!F:F,D:D,'CSS SAKAY'!C:C)</f>
        <v>0</v>
      </c>
      <c r="AM359" s="12"/>
      <c r="AN359" s="12">
        <f>SUMIF('United Malagasy'!F:F,D:D,'United Malagasy'!C:C)</f>
        <v>0</v>
      </c>
      <c r="AO359" s="12">
        <f>+SUMIF(NUTRIFOOD!E:E,D:D,NUTRIFOOD!C:C)</f>
        <v>0</v>
      </c>
      <c r="AP359" s="12">
        <f>+SUMIF(FERRIS!H:H,D:D,FERRIS!E:E)</f>
        <v>0</v>
      </c>
      <c r="AQ359" s="12">
        <f>+SUMIF(SEM!F:F,D:D,SEM!C:C)</f>
        <v>0</v>
      </c>
      <c r="AR359" s="12">
        <f>+SUMIF(Madatrade!F:F,D:D,Madatrade!C:C)</f>
        <v>0</v>
      </c>
      <c r="AS359" s="12">
        <f>+SUMIF('FLY TECH'!F:F,D:D,'FLY TECH'!D:D)</f>
        <v>0</v>
      </c>
      <c r="AT359" s="12">
        <f>+SUMIFS('FIRST INVESTISSEMENT'!D:D,'FIRST INVESTISSEMENT'!G:G,D:D)</f>
        <v>0</v>
      </c>
      <c r="AU359" s="164">
        <f t="shared" si="36"/>
        <v>220744060.40000001</v>
      </c>
      <c r="AV359" s="165">
        <f t="shared" si="37"/>
        <v>48804.050896068708</v>
      </c>
    </row>
    <row r="360" spans="1:48" hidden="1" x14ac:dyDescent="0.25">
      <c r="A360" s="11" t="str">
        <f t="shared" si="33"/>
        <v>5</v>
      </c>
      <c r="B360" s="11" t="str">
        <f t="shared" si="34"/>
        <v>51</v>
      </c>
      <c r="C360" s="11" t="str">
        <f t="shared" si="35"/>
        <v>511</v>
      </c>
      <c r="D360" s="23">
        <v>51122410</v>
      </c>
      <c r="E360" s="119" t="str">
        <f t="shared" si="39"/>
        <v>BIL29</v>
      </c>
      <c r="F360" s="24" t="s">
        <v>391</v>
      </c>
      <c r="G360" s="12">
        <f>+SUMIF(AGRIFARM!H:H,D:D,AGRIFARM!L:L)</f>
        <v>0</v>
      </c>
      <c r="H360" s="12">
        <f>+SUMIF(AGRICORP!I:I,D:D,AGRICORP!D:D)</f>
        <v>0</v>
      </c>
      <c r="I360" s="12">
        <f>+SUMIF(SMTP!D:D,D:D,SMTP!F:F)</f>
        <v>0</v>
      </c>
      <c r="J360" s="12">
        <f>+SUMIF(AGRIVET!G:G,D:D,AGRIVET!D:D)</f>
        <v>0</v>
      </c>
      <c r="K360" s="12">
        <f>+SUMIF(AGRIVAL!G:G,D:D,AGRIVAL!D:D)</f>
        <v>20000000</v>
      </c>
      <c r="L360" s="12">
        <f>+SUMIF(AGRIKOBA!G:G,D:D,AGRIKOBA!D:D)</f>
        <v>0</v>
      </c>
      <c r="M360" s="12">
        <f>+SUMIF(LMOI!F:F,D:D,LMOI!C:C)</f>
        <v>0</v>
      </c>
      <c r="N360" s="12">
        <f>+SUMIF(TARTINE!G:G,D:D,TARTINE!D:D)</f>
        <v>0</v>
      </c>
      <c r="O360" s="12">
        <f>+SUMIF(IDF!F:F,D:D,IDF!C:C)</f>
        <v>0</v>
      </c>
      <c r="P360" s="12">
        <f>+SUMIF(RYA!G:G,D:D,RYA!D:D)</f>
        <v>0</v>
      </c>
      <c r="Q360" s="12">
        <f>+SUMIF('SCI NOAH'!G:G,D:D,'SCI NOAH'!D:D)</f>
        <v>0</v>
      </c>
      <c r="R360" s="12">
        <f>+SUMIF(SIM!F:F,D:D,SIM!C:C)</f>
        <v>0</v>
      </c>
      <c r="S360" s="163">
        <f>+SUMIF('First Energy'!A:A,D:D,'First Energy'!C:C)</f>
        <v>0</v>
      </c>
      <c r="T360" s="163">
        <f>+SUMIF('ID Motors'!G:G,D:D,'ID Motors'!D:D)</f>
        <v>0</v>
      </c>
      <c r="U360" s="12">
        <f>+SUMIF('ID RENTAL'!G:G,D:D,'ID RENTAL'!D:D)</f>
        <v>0</v>
      </c>
      <c r="V360" s="12">
        <f>+SUMIF('MCM '!G:G,D:D,'MCM '!D:D)</f>
        <v>0</v>
      </c>
      <c r="W360" s="12">
        <f>SUMIF(AGRIMOTORS!G:G,D:D,AGRIMOTORS!D:D)</f>
        <v>-341482880</v>
      </c>
      <c r="X360" s="12">
        <f>+SUMIF(BOVIMA!F:F,D:D,BOVIMA!C:C)</f>
        <v>0</v>
      </c>
      <c r="Y360" s="12">
        <f>+SUMIF(AGRIFEED!F:F,D:D,AGRIFEED!C:C)</f>
        <v>0</v>
      </c>
      <c r="Z360" s="12">
        <f>SUMIF(AMIP!F:F,D:D,AMIP!C:C)</f>
        <v>0</v>
      </c>
      <c r="AA360" s="12">
        <f>+SUMIF(ISF!G:G,D:D,ISF!D:D)</f>
        <v>0</v>
      </c>
      <c r="AB360" s="124">
        <f>+SUMIF(DISCOI!G:G,D:D,DISCOI!D:D)</f>
        <v>0</v>
      </c>
      <c r="AC360" s="12">
        <f>+SUMIF(MABEL!F:F,D:D,MABEL!C:C)</f>
        <v>0</v>
      </c>
      <c r="AD360" s="12">
        <f>+SUMIF(NMP!F:F,D:D,NMP!C:C)</f>
        <v>0</v>
      </c>
      <c r="AE360" s="12">
        <f>+SUMIF('AMCHO '!F:F,D:D,'AMCHO '!C:C)</f>
        <v>0</v>
      </c>
      <c r="AF360" s="12">
        <f>+SUMIF(CONFORTIS!G:G,D:D,CONFORTIS!D:D)</f>
        <v>0</v>
      </c>
      <c r="AG360" s="12">
        <f>+SUMIF('IRS IMMO'!G:G,D:D,'IRS IMMO'!D:D)</f>
        <v>0</v>
      </c>
      <c r="AH360" s="12">
        <f>+SUMIFS(AGRIVETAM!C:C,AGRIVETAM!F:F,D:D)</f>
        <v>0</v>
      </c>
      <c r="AI360" s="12">
        <f>+SUMIF(EUROPAINTS!F:F,D:D,EUROPAINTS!C:C)</f>
        <v>0</v>
      </c>
      <c r="AJ360" s="12">
        <f>+SUMIF('VET ABE'!F:F,D:D,'VET ABE'!D:D)</f>
        <v>0</v>
      </c>
      <c r="AK360" s="12">
        <f>SUMIF('VET FIA'!F:F,D:D,'VET FIA'!D:D)</f>
        <v>0</v>
      </c>
      <c r="AL360" s="12">
        <f>+SUMIF('CSS SAKAY'!F:F,D:D,'CSS SAKAY'!C:C)</f>
        <v>0</v>
      </c>
      <c r="AN360" s="12">
        <f>SUMIF('United Malagasy'!F:F,D:D,'United Malagasy'!C:C)</f>
        <v>0</v>
      </c>
      <c r="AO360" s="12">
        <f>+SUMIF(NUTRIFOOD!E:E,D:D,NUTRIFOOD!C:C)</f>
        <v>0</v>
      </c>
      <c r="AP360" s="12">
        <f>+SUMIF(FERRIS!H:H,D:D,FERRIS!E:E)</f>
        <v>0</v>
      </c>
      <c r="AQ360" s="12">
        <f>+SUMIF(SEM!F:F,D:D,SEM!C:C)</f>
        <v>0</v>
      </c>
      <c r="AR360" s="12">
        <f>+SUMIF(Madatrade!F:F,D:D,Madatrade!C:C)</f>
        <v>0</v>
      </c>
      <c r="AS360" s="12">
        <f>+SUMIF('FLY TECH'!F:F,D:D,'FLY TECH'!D:D)</f>
        <v>5173110.83</v>
      </c>
      <c r="AT360" s="12">
        <f>+SUMIFS('FIRST INVESTISSEMENT'!D:D,'FIRST INVESTISSEMENT'!G:G,D:D)</f>
        <v>0</v>
      </c>
      <c r="AU360" s="164">
        <f t="shared" si="36"/>
        <v>-316309769.17000002</v>
      </c>
      <c r="AV360" s="165">
        <f t="shared" si="37"/>
        <v>-69932.563737041884</v>
      </c>
    </row>
    <row r="361" spans="1:48" hidden="1" x14ac:dyDescent="0.25">
      <c r="A361" s="11" t="str">
        <f t="shared" si="33"/>
        <v>5</v>
      </c>
      <c r="B361" s="11" t="str">
        <f t="shared" si="34"/>
        <v>51</v>
      </c>
      <c r="C361" s="11" t="str">
        <f t="shared" si="35"/>
        <v>511</v>
      </c>
      <c r="D361" s="23">
        <v>51122420</v>
      </c>
      <c r="E361" s="119" t="str">
        <f t="shared" si="39"/>
        <v>BIL27</v>
      </c>
      <c r="F361" s="24" t="s">
        <v>706</v>
      </c>
      <c r="G361" s="12">
        <f>+SUMIF(AGRIFARM!H:H,D:D,AGRIFARM!L:L)</f>
        <v>0</v>
      </c>
      <c r="H361" s="12">
        <f>+SUMIF(AGRICORP!I:I,D:D,AGRICORP!D:D)</f>
        <v>0</v>
      </c>
      <c r="I361" s="12">
        <f>+SUMIF(SMTP!D:D,D:D,SMTP!F:F)</f>
        <v>0</v>
      </c>
      <c r="J361" s="12">
        <f>+SUMIF(AGRIVET!G:G,D:D,AGRIVET!D:D)</f>
        <v>0</v>
      </c>
      <c r="K361" s="12">
        <f>+SUMIF(AGRIVAL!G:G,D:D,AGRIVAL!D:D)</f>
        <v>1637506865.74</v>
      </c>
      <c r="L361" s="12">
        <f>+SUMIF(AGRIKOBA!G:G,D:D,AGRIKOBA!D:D)</f>
        <v>0</v>
      </c>
      <c r="M361" s="12">
        <f>+SUMIF(LMOI!F:F,D:D,LMOI!C:C)</f>
        <v>0</v>
      </c>
      <c r="N361" s="12">
        <f>+SUMIF(TARTINE!G:G,D:D,TARTINE!D:D)</f>
        <v>0</v>
      </c>
      <c r="O361" s="12">
        <f>+SUMIF(IDF!F:F,D:D,IDF!C:C)</f>
        <v>0</v>
      </c>
      <c r="P361" s="12">
        <f>+SUMIF(RYA!G:G,D:D,RYA!D:D)</f>
        <v>0</v>
      </c>
      <c r="Q361" s="12">
        <f>+SUMIF('SCI NOAH'!G:G,D:D,'SCI NOAH'!D:D)</f>
        <v>0</v>
      </c>
      <c r="R361" s="12">
        <f>+SUMIF(SIM!F:F,D:D,SIM!C:C)</f>
        <v>0</v>
      </c>
      <c r="S361" s="163">
        <f>+SUMIF('First Energy'!A:A,D:D,'First Energy'!C:C)</f>
        <v>0</v>
      </c>
      <c r="T361" s="163">
        <f>+SUMIF('ID Motors'!G:G,D:D,'ID Motors'!D:D)</f>
        <v>0</v>
      </c>
      <c r="U361" s="12">
        <f>+SUMIF('ID RENTAL'!G:G,D:D,'ID RENTAL'!D:D)</f>
        <v>0</v>
      </c>
      <c r="V361" s="12">
        <f>+SUMIF('MCM '!G:G,D:D,'MCM '!D:D)</f>
        <v>0</v>
      </c>
      <c r="W361" s="12">
        <f>SUMIF(AGRIMOTORS!G:G,D:D,AGRIMOTORS!D:D)</f>
        <v>0</v>
      </c>
      <c r="X361" s="12">
        <f>+SUMIF(BOVIMA!F:F,D:D,BOVIMA!C:C)</f>
        <v>0</v>
      </c>
      <c r="Y361" s="12">
        <f>+SUMIF(AGRIFEED!F:F,D:D,AGRIFEED!C:C)</f>
        <v>0</v>
      </c>
      <c r="Z361" s="12">
        <f>SUMIF(AMIP!F:F,D:D,AMIP!C:C)</f>
        <v>0</v>
      </c>
      <c r="AA361" s="12">
        <f>+SUMIF(ISF!G:G,D:D,ISF!D:D)</f>
        <v>0</v>
      </c>
      <c r="AB361" s="124">
        <f>+SUMIF(DISCOI!G:G,D:D,DISCOI!D:D)</f>
        <v>0</v>
      </c>
      <c r="AC361" s="12">
        <f>+SUMIF(MABEL!F:F,D:D,MABEL!C:C)</f>
        <v>0</v>
      </c>
      <c r="AD361" s="12">
        <f>+SUMIF(NMP!F:F,D:D,NMP!C:C)</f>
        <v>0</v>
      </c>
      <c r="AE361" s="12">
        <f>+SUMIF('AMCHO '!F:F,D:D,'AMCHO '!C:C)</f>
        <v>0</v>
      </c>
      <c r="AF361" s="12">
        <f>+SUMIF(CONFORTIS!G:G,D:D,CONFORTIS!D:D)</f>
        <v>0</v>
      </c>
      <c r="AG361" s="12">
        <f>+SUMIF('IRS IMMO'!G:G,D:D,'IRS IMMO'!D:D)</f>
        <v>0</v>
      </c>
      <c r="AH361" s="12">
        <f>+SUMIFS(AGRIVETAM!C:C,AGRIVETAM!F:F,D:D)</f>
        <v>0</v>
      </c>
      <c r="AI361" s="12">
        <f>+SUMIF(EUROPAINTS!F:F,D:D,EUROPAINTS!C:C)</f>
        <v>0</v>
      </c>
      <c r="AJ361" s="12">
        <f>+SUMIF('VET ABE'!F:F,D:D,'VET ABE'!D:D)</f>
        <v>0</v>
      </c>
      <c r="AK361" s="12">
        <f>SUMIF('VET FIA'!F:F,D:D,'VET FIA'!D:D)</f>
        <v>0</v>
      </c>
      <c r="AL361" s="12">
        <f>+SUMIF('CSS SAKAY'!F:F,D:D,'CSS SAKAY'!C:C)</f>
        <v>0</v>
      </c>
      <c r="AM361" s="12"/>
      <c r="AN361" s="12">
        <f>SUMIF('United Malagasy'!F:F,D:D,'United Malagasy'!C:C)</f>
        <v>0</v>
      </c>
      <c r="AO361" s="12">
        <f>+SUMIF(NUTRIFOOD!E:E,D:D,NUTRIFOOD!C:C)</f>
        <v>0</v>
      </c>
      <c r="AP361" s="12">
        <f>+SUMIF(FERRIS!H:H,D:D,FERRIS!E:E)</f>
        <v>0</v>
      </c>
      <c r="AQ361" s="12">
        <f>+SUMIF(SEM!F:F,D:D,SEM!C:C)</f>
        <v>0</v>
      </c>
      <c r="AR361" s="12">
        <f>+SUMIF(Madatrade!F:F,D:D,Madatrade!C:C)</f>
        <v>0</v>
      </c>
      <c r="AS361" s="12">
        <f>+SUMIF('FLY TECH'!F:F,D:D,'FLY TECH'!D:D)</f>
        <v>0</v>
      </c>
      <c r="AT361" s="12">
        <f>+SUMIFS('FIRST INVESTISSEMENT'!D:D,'FIRST INVESTISSEMENT'!G:G,D:D)</f>
        <v>0</v>
      </c>
      <c r="AU361" s="164">
        <f t="shared" si="36"/>
        <v>1637506865.74</v>
      </c>
      <c r="AV361" s="165">
        <f t="shared" si="37"/>
        <v>362034.51306197367</v>
      </c>
    </row>
    <row r="362" spans="1:48" hidden="1" x14ac:dyDescent="0.25">
      <c r="A362" s="11" t="str">
        <f t="shared" si="33"/>
        <v>5</v>
      </c>
      <c r="B362" s="11" t="str">
        <f t="shared" si="34"/>
        <v>51</v>
      </c>
      <c r="C362" s="11" t="str">
        <f t="shared" si="35"/>
        <v>511</v>
      </c>
      <c r="D362" s="23">
        <v>51130000</v>
      </c>
      <c r="E362" s="119" t="str">
        <f t="shared" si="39"/>
        <v>BIL27</v>
      </c>
      <c r="F362" s="24" t="s">
        <v>393</v>
      </c>
      <c r="G362" s="12">
        <f>+SUMIF(AGRIFARM!H:H,D:D,AGRIFARM!L:L)</f>
        <v>0</v>
      </c>
      <c r="H362" s="12">
        <f>+SUMIF(AGRICORP!I:I,D:D,AGRICORP!D:D)</f>
        <v>0</v>
      </c>
      <c r="I362" s="12">
        <f>+SUMIF(SMTP!D:D,D:D,SMTP!F:F)</f>
        <v>4000000</v>
      </c>
      <c r="J362" s="12">
        <f>+SUMIF(AGRIVET!G:G,D:D,AGRIVET!D:D)</f>
        <v>0</v>
      </c>
      <c r="K362" s="12">
        <f>+SUMIF(AGRIVAL!G:G,D:D,AGRIVAL!D:D)</f>
        <v>0</v>
      </c>
      <c r="L362" s="12">
        <f>+SUMIF(AGRIKOBA!G:G,D:D,AGRIKOBA!D:D)</f>
        <v>0</v>
      </c>
      <c r="M362" s="12">
        <f>+SUMIF(LMOI!F:F,D:D,LMOI!C:C)</f>
        <v>0</v>
      </c>
      <c r="N362" s="12">
        <f>+SUMIF(TARTINE!G:G,D:D,TARTINE!D:D)</f>
        <v>0</v>
      </c>
      <c r="O362" s="12">
        <f>+SUMIF(IDF!F:F,D:D,IDF!C:C)</f>
        <v>0</v>
      </c>
      <c r="P362" s="12">
        <f>+SUMIF(RYA!G:G,D:D,RYA!D:D)</f>
        <v>0</v>
      </c>
      <c r="Q362" s="12">
        <f>+SUMIF('SCI NOAH'!G:G,D:D,'SCI NOAH'!D:D)</f>
        <v>0</v>
      </c>
      <c r="R362" s="12">
        <f>+SUMIF(SIM!F:F,D:D,SIM!C:C)</f>
        <v>0</v>
      </c>
      <c r="S362" s="163">
        <f>+SUMIF('First Energy'!A:A,D:D,'First Energy'!C:C)</f>
        <v>200000</v>
      </c>
      <c r="T362" s="163">
        <f>+SUMIF('ID Motors'!G:G,D:D,'ID Motors'!D:D)</f>
        <v>-300000</v>
      </c>
      <c r="U362" s="12">
        <f>+SUMIF('ID RENTAL'!G:G,D:D,'ID RENTAL'!D:D)</f>
        <v>0</v>
      </c>
      <c r="V362" s="12">
        <f>+SUMIF('MCM '!G:G,D:D,'MCM '!D:D)</f>
        <v>403200</v>
      </c>
      <c r="W362" s="12">
        <f>SUMIF(AGRIMOTORS!G:G,D:D,AGRIMOTORS!D:D)</f>
        <v>0</v>
      </c>
      <c r="X362" s="12">
        <f>+SUMIF(BOVIMA!F:F,D:D,BOVIMA!C:C)</f>
        <v>0</v>
      </c>
      <c r="Y362" s="12">
        <f>+SUMIF(AGRIFEED!F:F,D:D,AGRIFEED!C:C)</f>
        <v>0</v>
      </c>
      <c r="Z362" s="12">
        <f>SUMIF(AMIP!F:F,D:D,AMIP!C:C)</f>
        <v>0</v>
      </c>
      <c r="AA362" s="12">
        <f>+SUMIF(ISF!G:G,D:D,ISF!D:D)</f>
        <v>0</v>
      </c>
      <c r="AB362" s="124">
        <f>+SUMIF(DISCOI!G:G,D:D,DISCOI!D:D)</f>
        <v>0</v>
      </c>
      <c r="AC362" s="12">
        <f>+SUMIF(MABEL!F:F,D:D,MABEL!C:C)</f>
        <v>0</v>
      </c>
      <c r="AD362" s="12">
        <f>+SUMIF(NMP!F:F,D:D,NMP!C:C)</f>
        <v>0</v>
      </c>
      <c r="AE362" s="12">
        <f>+SUMIF('AMCHO '!F:F,D:D,'AMCHO '!C:C)</f>
        <v>0</v>
      </c>
      <c r="AF362" s="12">
        <f>+SUMIF(CONFORTIS!G:G,D:D,CONFORTIS!D:D)</f>
        <v>0</v>
      </c>
      <c r="AG362" s="12">
        <f>+SUMIF('IRS IMMO'!G:G,D:D,'IRS IMMO'!D:D)</f>
        <v>0</v>
      </c>
      <c r="AH362" s="12">
        <f>+SUMIFS(AGRIVETAM!C:C,AGRIVETAM!F:F,D:D)</f>
        <v>0</v>
      </c>
      <c r="AI362" s="12">
        <f>+SUMIF(EUROPAINTS!F:F,D:D,EUROPAINTS!C:C)</f>
        <v>0</v>
      </c>
      <c r="AJ362" s="12">
        <f>+SUMIF('VET ABE'!F:F,D:D,'VET ABE'!D:D)</f>
        <v>0</v>
      </c>
      <c r="AK362" s="12">
        <f>SUMIF('VET FIA'!F:F,D:D,'VET FIA'!D:D)</f>
        <v>0</v>
      </c>
      <c r="AL362" s="12">
        <f>+SUMIF('CSS SAKAY'!F:F,D:D,'CSS SAKAY'!C:C)</f>
        <v>0</v>
      </c>
      <c r="AN362" s="12">
        <f>SUMIF('United Malagasy'!F:F,D:D,'United Malagasy'!C:C)</f>
        <v>0</v>
      </c>
      <c r="AO362" s="12">
        <f>+SUMIF(NUTRIFOOD!E:E,D:D,NUTRIFOOD!C:C)</f>
        <v>0</v>
      </c>
      <c r="AP362" s="12">
        <f>+SUMIF(FERRIS!H:H,D:D,FERRIS!E:E)</f>
        <v>0</v>
      </c>
      <c r="AQ362" s="12">
        <f>+SUMIF(SEM!F:F,D:D,SEM!C:C)</f>
        <v>0</v>
      </c>
      <c r="AR362" s="12">
        <f>+SUMIF(Madatrade!F:F,D:D,Madatrade!C:C)</f>
        <v>0</v>
      </c>
      <c r="AS362" s="12">
        <f>+SUMIF('FLY TECH'!F:F,D:D,'FLY TECH'!D:D)</f>
        <v>0</v>
      </c>
      <c r="AT362" s="12">
        <f>+SUMIFS('FIRST INVESTISSEMENT'!D:D,'FIRST INVESTISSEMENT'!G:G,D:D)</f>
        <v>0</v>
      </c>
      <c r="AU362" s="164">
        <f t="shared" si="36"/>
        <v>4303200</v>
      </c>
      <c r="AV362" s="165">
        <f t="shared" si="37"/>
        <v>951.38954785649514</v>
      </c>
    </row>
    <row r="363" spans="1:48" hidden="1" x14ac:dyDescent="0.25">
      <c r="A363" s="11" t="str">
        <f t="shared" si="33"/>
        <v>5</v>
      </c>
      <c r="B363" s="11" t="str">
        <f t="shared" si="34"/>
        <v>51</v>
      </c>
      <c r="C363" s="11" t="str">
        <f t="shared" si="35"/>
        <v>511</v>
      </c>
      <c r="D363" s="23">
        <v>51140000</v>
      </c>
      <c r="E363" s="119" t="str">
        <f t="shared" si="39"/>
        <v>BIL29</v>
      </c>
      <c r="F363" s="24" t="s">
        <v>395</v>
      </c>
      <c r="G363" s="12">
        <f>+SUMIF(AGRIFARM!H:H,D:D,AGRIFARM!L:L)</f>
        <v>0</v>
      </c>
      <c r="H363" s="12">
        <f>+SUMIF(AGRICORP!I:I,D:D,AGRICORP!D:D)</f>
        <v>0</v>
      </c>
      <c r="I363" s="12">
        <f>+SUMIF(SMTP!D:D,D:D,SMTP!F:F)</f>
        <v>-202884168.88</v>
      </c>
      <c r="J363" s="12">
        <f>+SUMIF(AGRIVET!G:G,D:D,AGRIVET!D:D)</f>
        <v>0</v>
      </c>
      <c r="K363" s="12">
        <f>+SUMIF(AGRIVAL!G:G,D:D,AGRIVAL!D:D)</f>
        <v>-748330134.99000001</v>
      </c>
      <c r="L363" s="12">
        <f>+SUMIF(AGRIKOBA!G:G,D:D,AGRIKOBA!D:D)</f>
        <v>-446743.2</v>
      </c>
      <c r="M363" s="12">
        <f>+SUMIF(LMOI!F:F,D:D,LMOI!C:C)</f>
        <v>0</v>
      </c>
      <c r="N363" s="12">
        <f>+SUMIF(TARTINE!G:G,D:D,TARTINE!D:D)</f>
        <v>0</v>
      </c>
      <c r="O363" s="12">
        <f>+SUMIF(IDF!F:F,D:D,IDF!C:C)</f>
        <v>0</v>
      </c>
      <c r="P363" s="12">
        <f>+SUMIF(RYA!G:G,D:D,RYA!D:D)</f>
        <v>0</v>
      </c>
      <c r="Q363" s="12">
        <f>+SUMIF('SCI NOAH'!G:G,D:D,'SCI NOAH'!D:D)</f>
        <v>0</v>
      </c>
      <c r="R363" s="12">
        <f>+SUMIF(SIM!F:F,D:D,SIM!C:C)</f>
        <v>0</v>
      </c>
      <c r="S363" s="163">
        <f>+SUMIF('First Energy'!A:A,D:D,'First Energy'!C:C)</f>
        <v>-126000</v>
      </c>
      <c r="T363" s="163">
        <f>+SUMIF('ID Motors'!G:G,D:D,'ID Motors'!D:D)</f>
        <v>-769293574.75</v>
      </c>
      <c r="U363" s="12">
        <f>+SUMIF('ID RENTAL'!G:G,D:D,'ID RENTAL'!D:D)</f>
        <v>44124000</v>
      </c>
      <c r="V363" s="12">
        <f>+SUMIF('MCM '!G:G,D:D,'MCM '!D:D)</f>
        <v>0</v>
      </c>
      <c r="W363" s="12">
        <f>SUMIF(AGRIMOTORS!G:G,D:D,AGRIMOTORS!D:D)</f>
        <v>186561824.78999999</v>
      </c>
      <c r="X363" s="12">
        <f>+SUMIF(BOVIMA!F:F,D:D,BOVIMA!C:C)</f>
        <v>0</v>
      </c>
      <c r="Y363" s="12">
        <f>+SUMIF(AGRIFEED!F:F,D:D,AGRIFEED!C:C)</f>
        <v>0</v>
      </c>
      <c r="Z363" s="12">
        <f>SUMIF(AMIP!F:F,D:D,AMIP!C:C)</f>
        <v>0</v>
      </c>
      <c r="AA363" s="12">
        <f>+SUMIF(ISF!G:G,D:D,ISF!D:D)</f>
        <v>0</v>
      </c>
      <c r="AB363" s="124">
        <f>+SUMIF(DISCOI!G:G,D:D,DISCOI!D:D)</f>
        <v>0</v>
      </c>
      <c r="AC363" s="12">
        <f>+SUMIF(MABEL!F:F,D:D,MABEL!C:C)</f>
        <v>0</v>
      </c>
      <c r="AD363" s="12">
        <f>+SUMIF(NMP!F:F,D:D,NMP!C:C)</f>
        <v>0</v>
      </c>
      <c r="AE363" s="12">
        <f>+SUMIF('AMCHO '!F:F,D:D,'AMCHO '!C:C)</f>
        <v>0</v>
      </c>
      <c r="AF363" s="12">
        <f>+SUMIF(CONFORTIS!G:G,D:D,CONFORTIS!D:D)</f>
        <v>0</v>
      </c>
      <c r="AG363" s="12">
        <f>+SUMIF('IRS IMMO'!G:G,D:D,'IRS IMMO'!D:D)</f>
        <v>0</v>
      </c>
      <c r="AH363" s="12">
        <f>+SUMIFS(AGRIVETAM!C:C,AGRIVETAM!F:F,D:D)</f>
        <v>0</v>
      </c>
      <c r="AI363" s="12">
        <f>+SUMIF(EUROPAINTS!F:F,D:D,EUROPAINTS!C:C)</f>
        <v>-61.24</v>
      </c>
      <c r="AJ363" s="12">
        <f>+SUMIF('VET ABE'!F:F,D:D,'VET ABE'!D:D)</f>
        <v>0</v>
      </c>
      <c r="AK363" s="12">
        <f>SUMIF('VET FIA'!F:F,D:D,'VET FIA'!D:D)</f>
        <v>0</v>
      </c>
      <c r="AL363" s="12">
        <f>+SUMIF('CSS SAKAY'!F:F,D:D,'CSS SAKAY'!C:C)</f>
        <v>0</v>
      </c>
      <c r="AN363" s="12">
        <f>SUMIF('United Malagasy'!F:F,D:D,'United Malagasy'!C:C)</f>
        <v>0</v>
      </c>
      <c r="AO363" s="12">
        <f>+SUMIF(NUTRIFOOD!E:E,D:D,NUTRIFOOD!C:C)</f>
        <v>0</v>
      </c>
      <c r="AP363" s="12">
        <f>+SUMIF(FERRIS!H:H,D:D,FERRIS!E:E)</f>
        <v>0</v>
      </c>
      <c r="AQ363" s="12">
        <f>+SUMIF(SEM!F:F,D:D,SEM!C:C)</f>
        <v>0</v>
      </c>
      <c r="AR363" s="12">
        <f>+SUMIF(Madatrade!F:F,D:D,Madatrade!C:C)</f>
        <v>0</v>
      </c>
      <c r="AS363" s="12">
        <f>+SUMIF('FLY TECH'!F:F,D:D,'FLY TECH'!D:D)</f>
        <v>-235202192.65000001</v>
      </c>
      <c r="AT363" s="12">
        <f>+SUMIFS('FIRST INVESTISSEMENT'!D:D,'FIRST INVESTISSEMENT'!G:G,D:D)</f>
        <v>0</v>
      </c>
      <c r="AU363" s="164">
        <f t="shared" si="36"/>
        <v>-1725597050.9200003</v>
      </c>
      <c r="AV363" s="165">
        <f t="shared" si="37"/>
        <v>-381510.27097445633</v>
      </c>
    </row>
    <row r="364" spans="1:48" hidden="1" x14ac:dyDescent="0.25">
      <c r="A364" s="11" t="str">
        <f t="shared" si="33"/>
        <v>5</v>
      </c>
      <c r="B364" s="11" t="str">
        <f t="shared" si="34"/>
        <v>51</v>
      </c>
      <c r="C364" s="11" t="str">
        <f t="shared" si="35"/>
        <v>511</v>
      </c>
      <c r="D364" s="23">
        <v>51154000</v>
      </c>
      <c r="E364" s="119" t="str">
        <f t="shared" si="39"/>
        <v>BIL27</v>
      </c>
      <c r="F364" s="24" t="s">
        <v>1830</v>
      </c>
      <c r="G364" s="12">
        <f>+SUMIF(AGRIFARM!H:H,D:D,AGRIFARM!L:L)</f>
        <v>0</v>
      </c>
      <c r="H364" s="12">
        <f>+SUMIF(AGRICORP!I:I,D:D,AGRICORP!D:D)</f>
        <v>0</v>
      </c>
      <c r="I364" s="12">
        <f>+SUMIF(SMTP!D:D,D:D,SMTP!F:F)</f>
        <v>0</v>
      </c>
      <c r="J364" s="12">
        <f>+SUMIF(AGRIVET!G:G,D:D,AGRIVET!D:D)</f>
        <v>0</v>
      </c>
      <c r="K364" s="12">
        <f>+SUMIF(AGRIVAL!G:G,D:D,AGRIVAL!D:D)</f>
        <v>0</v>
      </c>
      <c r="L364" s="12">
        <f>+SUMIF(AGRIKOBA!G:G,D:D,AGRIKOBA!D:D)</f>
        <v>0</v>
      </c>
      <c r="M364" s="12">
        <f>+SUMIF(LMOI!F:F,D:D,LMOI!C:C)</f>
        <v>0</v>
      </c>
      <c r="N364" s="12">
        <f>+SUMIF(TARTINE!G:G,D:D,TARTINE!D:D)</f>
        <v>0</v>
      </c>
      <c r="O364" s="12">
        <f>+SUMIF(IDF!F:F,D:D,IDF!C:C)</f>
        <v>11200000</v>
      </c>
      <c r="P364" s="12">
        <f>+SUMIF(RYA!G:G,D:D,RYA!D:D)</f>
        <v>0</v>
      </c>
      <c r="Q364" s="12">
        <f>+SUMIF('SCI NOAH'!G:G,D:D,'SCI NOAH'!D:D)</f>
        <v>0</v>
      </c>
      <c r="R364" s="12">
        <f>+SUMIF(SIM!F:F,D:D,SIM!C:C)</f>
        <v>0</v>
      </c>
      <c r="S364" s="163">
        <f>+SUMIF('First Energy'!A:A,D:D,'First Energy'!C:C)</f>
        <v>0</v>
      </c>
      <c r="T364" s="163">
        <f>+SUMIF('ID Motors'!G:G,D:D,'ID Motors'!D:D)</f>
        <v>0</v>
      </c>
      <c r="U364" s="12">
        <f>+SUMIF('ID RENTAL'!G:G,D:D,'ID RENTAL'!D:D)</f>
        <v>0</v>
      </c>
      <c r="V364" s="12">
        <f>+SUMIF('MCM '!G:G,D:D,'MCM '!D:D)</f>
        <v>0</v>
      </c>
      <c r="W364" s="12">
        <f>SUMIF(AGRIMOTORS!G:G,D:D,AGRIMOTORS!D:D)</f>
        <v>0</v>
      </c>
      <c r="X364" s="12">
        <f>+SUMIF(BOVIMA!F:F,D:D,BOVIMA!C:C)</f>
        <v>0</v>
      </c>
      <c r="Y364" s="12">
        <f>+SUMIF(AGRIFEED!F:F,D:D,AGRIFEED!C:C)</f>
        <v>0</v>
      </c>
      <c r="Z364" s="12">
        <f>SUMIF(AMIP!F:F,D:D,AMIP!C:C)</f>
        <v>0</v>
      </c>
      <c r="AA364" s="12">
        <f>+SUMIF(ISF!G:G,D:D,ISF!D:D)</f>
        <v>0</v>
      </c>
      <c r="AB364" s="124">
        <f>+SUMIF(DISCOI!G:G,D:D,DISCOI!D:D)</f>
        <v>0</v>
      </c>
      <c r="AC364" s="12">
        <f>+SUMIF(MABEL!F:F,D:D,MABEL!C:C)</f>
        <v>0</v>
      </c>
      <c r="AD364" s="12">
        <f>+SUMIF(NMP!F:F,D:D,NMP!C:C)</f>
        <v>0</v>
      </c>
      <c r="AE364" s="12">
        <f>+SUMIF('AMCHO '!F:F,D:D,'AMCHO '!C:C)</f>
        <v>0</v>
      </c>
      <c r="AF364" s="12">
        <f>+SUMIF(CONFORTIS!G:G,D:D,CONFORTIS!D:D)</f>
        <v>0</v>
      </c>
      <c r="AG364" s="12">
        <f>+SUMIF('IRS IMMO'!G:G,D:D,'IRS IMMO'!D:D)</f>
        <v>0</v>
      </c>
      <c r="AH364" s="12">
        <f>+SUMIFS(AGRIVETAM!C:C,AGRIVETAM!F:F,D:D)</f>
        <v>0</v>
      </c>
      <c r="AI364" s="12">
        <f>+SUMIF(EUROPAINTS!F:F,D:D,EUROPAINTS!C:C)</f>
        <v>0</v>
      </c>
      <c r="AJ364" s="12">
        <f>+SUMIF('VET ABE'!F:F,D:D,'VET ABE'!D:D)</f>
        <v>0</v>
      </c>
      <c r="AK364" s="12">
        <f>SUMIF('VET FIA'!F:F,D:D,'VET FIA'!D:D)</f>
        <v>0</v>
      </c>
      <c r="AL364" s="12">
        <f>+SUMIF('CSS SAKAY'!F:F,D:D,'CSS SAKAY'!C:C)</f>
        <v>0</v>
      </c>
      <c r="AM364" s="12"/>
      <c r="AN364" s="12">
        <f>SUMIF('United Malagasy'!F:F,D:D,'United Malagasy'!C:C)</f>
        <v>0</v>
      </c>
      <c r="AO364" s="12">
        <f>+SUMIF(NUTRIFOOD!E:E,D:D,NUTRIFOOD!C:C)</f>
        <v>0</v>
      </c>
      <c r="AP364" s="12">
        <f>+SUMIF(FERRIS!H:H,D:D,FERRIS!E:E)</f>
        <v>0</v>
      </c>
      <c r="AQ364" s="12">
        <f>+SUMIF(SEM!F:F,D:D,SEM!C:C)</f>
        <v>0</v>
      </c>
      <c r="AR364" s="12">
        <f>+SUMIF(Madatrade!F:F,D:D,Madatrade!C:C)</f>
        <v>0</v>
      </c>
      <c r="AS364" s="12">
        <f>+SUMIF('FLY TECH'!F:F,D:D,'FLY TECH'!D:D)</f>
        <v>0</v>
      </c>
      <c r="AT364" s="12">
        <f>+SUMIFS('FIRST INVESTISSEMENT'!D:D,'FIRST INVESTISSEMENT'!G:G,D:D)</f>
        <v>0</v>
      </c>
      <c r="AU364" s="164">
        <f t="shared" si="36"/>
        <v>11200000</v>
      </c>
      <c r="AV364" s="165">
        <f t="shared" si="37"/>
        <v>2476.1951422180578</v>
      </c>
    </row>
    <row r="365" spans="1:48" hidden="1" x14ac:dyDescent="0.25">
      <c r="A365" s="11" t="str">
        <f t="shared" si="33"/>
        <v>5</v>
      </c>
      <c r="B365" s="11" t="str">
        <f t="shared" si="34"/>
        <v>51</v>
      </c>
      <c r="C365" s="11" t="str">
        <f t="shared" si="35"/>
        <v>511</v>
      </c>
      <c r="D365" s="23">
        <v>51160000</v>
      </c>
      <c r="E365" s="119" t="str">
        <f t="shared" si="39"/>
        <v>BIL29</v>
      </c>
      <c r="F365" s="24" t="s">
        <v>3344</v>
      </c>
      <c r="G365" s="12">
        <f>+SUMIF(AGRIFARM!H:H,D:D,AGRIFARM!L:L)</f>
        <v>0</v>
      </c>
      <c r="H365" s="12">
        <f>+SUMIF(AGRICORP!I:I,D:D,AGRICORP!D:D)</f>
        <v>0</v>
      </c>
      <c r="I365" s="12">
        <f>+SUMIF(SMTP!D:D,D:D,SMTP!F:F)</f>
        <v>0</v>
      </c>
      <c r="J365" s="12">
        <f>+SUMIF(AGRIVET!G:G,D:D,AGRIVET!D:D)</f>
        <v>0</v>
      </c>
      <c r="K365" s="12">
        <f>+SUMIF(AGRIVAL!G:G,D:D,AGRIVAL!D:D)</f>
        <v>0</v>
      </c>
      <c r="L365" s="12">
        <f>+SUMIF(AGRIKOBA!G:G,D:D,AGRIKOBA!D:D)</f>
        <v>0</v>
      </c>
      <c r="M365" s="12">
        <f>+SUMIF(LMOI!F:F,D:D,LMOI!C:C)</f>
        <v>0</v>
      </c>
      <c r="N365" s="12">
        <f>+SUMIF(TARTINE!G:G,D:D,TARTINE!D:D)</f>
        <v>0</v>
      </c>
      <c r="O365" s="12">
        <f>+SUMIF(IDF!F:F,D:D,IDF!C:C)</f>
        <v>0</v>
      </c>
      <c r="P365" s="12">
        <f>+SUMIF(RYA!G:G,D:D,RYA!D:D)</f>
        <v>0</v>
      </c>
      <c r="Q365" s="12">
        <f>+SUMIF('SCI NOAH'!G:G,D:D,'SCI NOAH'!D:D)</f>
        <v>0</v>
      </c>
      <c r="R365" s="12">
        <f>+SUMIF(SIM!F:F,D:D,SIM!C:C)</f>
        <v>0</v>
      </c>
      <c r="S365" s="163">
        <f>+SUMIF('First Energy'!A:A,D:D,'First Energy'!C:C)</f>
        <v>0</v>
      </c>
      <c r="T365" s="163">
        <f>+SUMIF('ID Motors'!G:G,D:D,'ID Motors'!D:D)</f>
        <v>0</v>
      </c>
      <c r="U365" s="12">
        <f>+SUMIF('ID RENTAL'!G:G,D:D,'ID RENTAL'!D:D)</f>
        <v>0</v>
      </c>
      <c r="V365" s="12">
        <f>+SUMIF('MCM '!G:G,D:D,'MCM '!D:D)</f>
        <v>0</v>
      </c>
      <c r="W365" s="12">
        <f>SUMIF(AGRIMOTORS!G:G,D:D,AGRIMOTORS!D:D)</f>
        <v>0</v>
      </c>
      <c r="X365" s="12">
        <f>+SUMIF(BOVIMA!F:F,D:D,BOVIMA!C:C)</f>
        <v>0</v>
      </c>
      <c r="Y365" s="12">
        <f>+SUMIF(AGRIFEED!F:F,D:D,AGRIFEED!C:C)</f>
        <v>0</v>
      </c>
      <c r="Z365" s="12">
        <f>SUMIF(AMIP!F:F,D:D,AMIP!C:C)</f>
        <v>0</v>
      </c>
      <c r="AA365" s="12">
        <f>+SUMIF(ISF!G:G,D:D,ISF!D:D)</f>
        <v>0</v>
      </c>
      <c r="AB365" s="124">
        <f>+SUMIF(DISCOI!G:G,D:D,DISCOI!D:D)</f>
        <v>0</v>
      </c>
      <c r="AC365" s="12">
        <f>+SUMIF(MABEL!F:F,D:D,MABEL!C:C)</f>
        <v>0</v>
      </c>
      <c r="AD365" s="12">
        <f>+SUMIF(NMP!F:F,D:D,NMP!C:C)</f>
        <v>0</v>
      </c>
      <c r="AE365" s="12">
        <f>+SUMIF('AMCHO '!F:F,D:D,'AMCHO '!C:C)</f>
        <v>0</v>
      </c>
      <c r="AF365" s="12">
        <f>+SUMIF(CONFORTIS!G:G,D:D,CONFORTIS!D:D)</f>
        <v>0</v>
      </c>
      <c r="AG365" s="12">
        <f>+SUMIF('IRS IMMO'!G:G,D:D,'IRS IMMO'!D:D)</f>
        <v>0</v>
      </c>
      <c r="AH365" s="12">
        <f>+SUMIFS(AGRIVETAM!C:C,AGRIVETAM!F:F,D:D)</f>
        <v>0</v>
      </c>
      <c r="AI365" s="12">
        <f>+SUMIF(EUROPAINTS!F:F,D:D,EUROPAINTS!C:C)</f>
        <v>0</v>
      </c>
      <c r="AJ365" s="12">
        <f>+SUMIF('VET ABE'!F:F,D:D,'VET ABE'!D:D)</f>
        <v>0</v>
      </c>
      <c r="AK365" s="12">
        <f>SUMIF('VET FIA'!F:F,D:D,'VET FIA'!D:D)</f>
        <v>0</v>
      </c>
      <c r="AL365" s="12">
        <f>+SUMIF('CSS SAKAY'!F:F,D:D,'CSS SAKAY'!C:C)</f>
        <v>0</v>
      </c>
      <c r="AM365" s="12"/>
      <c r="AN365" s="12">
        <f>SUMIF('United Malagasy'!F:F,D:D,'United Malagasy'!C:C)</f>
        <v>0</v>
      </c>
      <c r="AO365" s="12">
        <f>+SUMIF(NUTRIFOOD!E:E,D:D,NUTRIFOOD!C:C)</f>
        <v>0</v>
      </c>
      <c r="AP365" s="12">
        <f>+SUMIF(FERRIS!H:H,D:D,FERRIS!E:E)</f>
        <v>0</v>
      </c>
      <c r="AQ365" s="12">
        <f>+SUMIF(SEM!F:F,D:D,SEM!C:C)</f>
        <v>0</v>
      </c>
      <c r="AR365" s="12">
        <f>+SUMIF(Madatrade!F:F,D:D,Madatrade!C:C)</f>
        <v>0</v>
      </c>
      <c r="AS365" s="12">
        <f>+SUMIF('FLY TECH'!F:F,D:D,'FLY TECH'!D:D)</f>
        <v>-22465663.940000001</v>
      </c>
      <c r="AT365" s="12">
        <f>+SUMIFS('FIRST INVESTISSEMENT'!D:D,'FIRST INVESTISSEMENT'!G:G,D:D)</f>
        <v>0</v>
      </c>
      <c r="AU365" s="164">
        <f t="shared" si="36"/>
        <v>-22465663.940000001</v>
      </c>
      <c r="AV365" s="165">
        <f t="shared" si="37"/>
        <v>-4966.9078495474459</v>
      </c>
    </row>
    <row r="366" spans="1:48" hidden="1" x14ac:dyDescent="0.25">
      <c r="A366" s="11" t="str">
        <f t="shared" si="33"/>
        <v>5</v>
      </c>
      <c r="B366" s="11" t="str">
        <f t="shared" si="34"/>
        <v>51</v>
      </c>
      <c r="C366" s="11" t="str">
        <f t="shared" si="35"/>
        <v>512</v>
      </c>
      <c r="D366" s="60">
        <v>51201000</v>
      </c>
      <c r="E366" s="119" t="str">
        <f t="shared" ref="E366:E393" si="40">+IF(AU:AU&gt;0,"BIL26","BIL29")</f>
        <v>BIL26</v>
      </c>
      <c r="F366" s="24" t="s">
        <v>341</v>
      </c>
      <c r="G366" s="12">
        <f>+SUMIF(AGRIFARM!H:H,D:D,AGRIFARM!L:L)</f>
        <v>17260800</v>
      </c>
      <c r="H366" s="12">
        <f>+SUMIF(AGRICORP!I:I,D:D,AGRICORP!D:D)</f>
        <v>0</v>
      </c>
      <c r="I366" s="12">
        <f>+SUMIF(SMTP!D:D,D:D,SMTP!F:F)</f>
        <v>0</v>
      </c>
      <c r="J366" s="12">
        <f>+SUMIF(AGRIVET!G:G,D:D,AGRIVET!D:D)</f>
        <v>18953159</v>
      </c>
      <c r="K366" s="12">
        <f>+SUMIF(AGRIVAL!G:G,D:D,AGRIVAL!D:D)</f>
        <v>184587600</v>
      </c>
      <c r="L366" s="12">
        <f>+SUMIF(AGRIKOBA!G:G,D:D,AGRIKOBA!D:D)</f>
        <v>0</v>
      </c>
      <c r="M366" s="12">
        <f>+SUMIF(LMOI!F:F,D:D,LMOI!C:C)</f>
        <v>0</v>
      </c>
      <c r="N366" s="12">
        <f>+SUMIF(TARTINE!G:G,D:D,TARTINE!D:D)</f>
        <v>0</v>
      </c>
      <c r="O366" s="12">
        <f>+SUMIF(IDF!F:F,D:D,IDF!C:C)</f>
        <v>0</v>
      </c>
      <c r="P366" s="12">
        <f>+SUMIF(RYA!G:G,D:D,RYA!D:D)</f>
        <v>0</v>
      </c>
      <c r="Q366" s="12">
        <f>+SUMIF('SCI NOAH'!G:G,D:D,'SCI NOAH'!D:D)</f>
        <v>0</v>
      </c>
      <c r="R366" s="12">
        <f>+SUMIF(SIM!F:F,D:D,SIM!C:C)</f>
        <v>0</v>
      </c>
      <c r="S366" s="163">
        <f>+SUMIF('First Energy'!A:A,D:D,'First Energy'!C:C)</f>
        <v>0</v>
      </c>
      <c r="T366" s="163">
        <f>+SUMIF('ID Motors'!G:G,D:D,'ID Motors'!D:D)</f>
        <v>0</v>
      </c>
      <c r="U366" s="12">
        <f>+SUMIF('ID RENTAL'!G:G,D:D,'ID RENTAL'!D:D)</f>
        <v>0</v>
      </c>
      <c r="V366" s="12">
        <f>+SUMIF('MCM '!G:G,D:D,'MCM '!D:D)</f>
        <v>0</v>
      </c>
      <c r="W366" s="12">
        <f>SUMIF(AGRIMOTORS!G:G,D:D,AGRIMOTORS!D:D)</f>
        <v>0</v>
      </c>
      <c r="X366" s="12">
        <f>+SUMIF(BOVIMA!F:F,D:D,BOVIMA!C:C)</f>
        <v>3975</v>
      </c>
      <c r="Y366" s="12">
        <f>+SUMIF(AGRIFEED!F:F,D:D,AGRIFEED!C:C)</f>
        <v>0</v>
      </c>
      <c r="Z366" s="12">
        <f>SUMIF(AMIP!F:F,D:D,AMIP!C:C)</f>
        <v>0</v>
      </c>
      <c r="AA366" s="12">
        <f>+SUMIF(ISF!G:G,D:D,ISF!D:D)</f>
        <v>0</v>
      </c>
      <c r="AB366" s="124">
        <f>+SUMIF(DISCOI!G:G,D:D,DISCOI!D:D)</f>
        <v>0</v>
      </c>
      <c r="AC366" s="12">
        <f>+SUMIF(MABEL!F:F,D:D,MABEL!C:C)</f>
        <v>0</v>
      </c>
      <c r="AD366" s="12">
        <f>+SUMIF(NMP!F:F,D:D,NMP!C:C)</f>
        <v>0</v>
      </c>
      <c r="AE366" s="12">
        <f>+SUMIF('AMCHO '!F:F,D:D,'AMCHO '!C:C)</f>
        <v>0</v>
      </c>
      <c r="AF366" s="12">
        <f>+SUMIF(CONFORTIS!G:G,D:D,CONFORTIS!D:D)</f>
        <v>0</v>
      </c>
      <c r="AG366" s="12">
        <f>+SUMIF('IRS IMMO'!G:G,D:D,'IRS IMMO'!D:D)</f>
        <v>0</v>
      </c>
      <c r="AH366" s="12">
        <f>+SUMIFS(AGRIVETAM!C:C,AGRIVETAM!F:F,D:D)</f>
        <v>0</v>
      </c>
      <c r="AI366" s="12">
        <f>+SUMIF(EUROPAINTS!F:F,D:D,EUROPAINTS!C:C)</f>
        <v>0</v>
      </c>
      <c r="AJ366" s="12">
        <f>+SUMIF('VET ABE'!F:F,D:D,'VET ABE'!D:D)</f>
        <v>42436450</v>
      </c>
      <c r="AK366" s="12">
        <f>SUMIF('VET FIA'!F:F,D:D,'VET FIA'!D:D)</f>
        <v>0</v>
      </c>
      <c r="AL366" s="12">
        <f>+SUMIF('CSS SAKAY'!F:F,D:D,'CSS SAKAY'!C:C)</f>
        <v>0</v>
      </c>
      <c r="AM366" s="12"/>
      <c r="AN366" s="12">
        <f>SUMIF('United Malagasy'!F:F,D:D,'United Malagasy'!C:C)</f>
        <v>0</v>
      </c>
      <c r="AO366" s="12">
        <f>+SUMIF(NUTRIFOOD!E:E,D:D,NUTRIFOOD!C:C)</f>
        <v>0</v>
      </c>
      <c r="AP366" s="12">
        <f>+SUMIF(FERRIS!H:H,D:D,FERRIS!E:E)</f>
        <v>0</v>
      </c>
      <c r="AQ366" s="12">
        <f>+SUMIF(SEM!F:F,D:D,SEM!C:C)</f>
        <v>0</v>
      </c>
      <c r="AR366" s="12">
        <f>+SUMIF(Madatrade!F:F,D:D,Madatrade!C:C)</f>
        <v>0</v>
      </c>
      <c r="AS366" s="12">
        <f>+SUMIF('FLY TECH'!F:F,D:D,'FLY TECH'!D:D)</f>
        <v>0</v>
      </c>
      <c r="AT366" s="12">
        <f>+SUMIFS('FIRST INVESTISSEMENT'!D:D,'FIRST INVESTISSEMENT'!G:G,D:D)</f>
        <v>0</v>
      </c>
      <c r="AU366" s="164">
        <f t="shared" si="36"/>
        <v>263241984</v>
      </c>
      <c r="AV366" s="165">
        <f t="shared" si="37"/>
        <v>58199.868036486041</v>
      </c>
    </row>
    <row r="367" spans="1:48" hidden="1" x14ac:dyDescent="0.25">
      <c r="A367" s="11" t="str">
        <f t="shared" si="33"/>
        <v>5</v>
      </c>
      <c r="B367" s="11" t="str">
        <f t="shared" si="34"/>
        <v>51</v>
      </c>
      <c r="C367" s="11" t="str">
        <f t="shared" si="35"/>
        <v>512</v>
      </c>
      <c r="D367" s="23">
        <v>51202000</v>
      </c>
      <c r="E367" s="119" t="str">
        <f t="shared" si="40"/>
        <v>BIL26</v>
      </c>
      <c r="F367" s="57" t="s">
        <v>400</v>
      </c>
      <c r="G367" s="12">
        <f>+SUMIF(AGRIFARM!H:H,D:D,AGRIFARM!L:L)</f>
        <v>0</v>
      </c>
      <c r="H367" s="12">
        <f>+SUMIF(AGRICORP!I:I,D:D,AGRICORP!D:D)</f>
        <v>0</v>
      </c>
      <c r="I367" s="12">
        <f>+SUMIF(SMTP!D:D,D:D,SMTP!F:F)</f>
        <v>0</v>
      </c>
      <c r="J367" s="12">
        <f>+SUMIF(AGRIVET!G:G,D:D,AGRIVET!D:D)</f>
        <v>9812859</v>
      </c>
      <c r="K367" s="12">
        <f>+SUMIF(AGRIVAL!G:G,D:D,AGRIVAL!D:D)</f>
        <v>20802400</v>
      </c>
      <c r="L367" s="12">
        <f>+SUMIF(AGRIKOBA!G:G,D:D,AGRIKOBA!D:D)</f>
        <v>283660</v>
      </c>
      <c r="M367" s="12">
        <f>+SUMIF(LMOI!F:F,D:D,LMOI!C:C)</f>
        <v>0</v>
      </c>
      <c r="N367" s="12">
        <f>+SUMIF(TARTINE!G:G,D:D,TARTINE!D:D)</f>
        <v>0</v>
      </c>
      <c r="O367" s="12">
        <f>+SUMIF(IDF!F:F,D:D,IDF!C:C)</f>
        <v>0</v>
      </c>
      <c r="P367" s="12">
        <f>+SUMIF(RYA!G:G,D:D,RYA!D:D)</f>
        <v>0</v>
      </c>
      <c r="Q367" s="12">
        <f>+SUMIF('SCI NOAH'!G:G,D:D,'SCI NOAH'!D:D)</f>
        <v>0</v>
      </c>
      <c r="R367" s="12">
        <f>+SUMIF(SIM!F:F,D:D,SIM!C:C)</f>
        <v>0</v>
      </c>
      <c r="S367" s="163">
        <f>+SUMIF('First Energy'!A:A,D:D,'First Energy'!C:C)</f>
        <v>0</v>
      </c>
      <c r="T367" s="163">
        <f>+SUMIF('ID Motors'!G:G,D:D,'ID Motors'!D:D)</f>
        <v>0</v>
      </c>
      <c r="U367" s="12">
        <f>+SUMIF('ID RENTAL'!G:G,D:D,'ID RENTAL'!D:D)</f>
        <v>0</v>
      </c>
      <c r="V367" s="12">
        <f>+SUMIF('MCM '!G:G,D:D,'MCM '!D:D)</f>
        <v>0</v>
      </c>
      <c r="W367" s="12">
        <f>SUMIF(AGRIMOTORS!G:G,D:D,AGRIMOTORS!D:D)</f>
        <v>0</v>
      </c>
      <c r="X367" s="12">
        <f>+SUMIF(BOVIMA!F:F,D:D,BOVIMA!C:C)</f>
        <v>0</v>
      </c>
      <c r="Y367" s="12">
        <f>+SUMIF(AGRIFEED!F:F,D:D,AGRIFEED!C:C)</f>
        <v>0</v>
      </c>
      <c r="Z367" s="12">
        <f>SUMIF(AMIP!F:F,D:D,AMIP!C:C)</f>
        <v>0</v>
      </c>
      <c r="AA367" s="12">
        <f>+SUMIF(ISF!G:G,D:D,ISF!D:D)</f>
        <v>0</v>
      </c>
      <c r="AB367" s="124">
        <f>+SUMIF(DISCOI!G:G,D:D,DISCOI!D:D)</f>
        <v>0</v>
      </c>
      <c r="AC367" s="12">
        <f>+SUMIF(MABEL!F:F,D:D,MABEL!C:C)</f>
        <v>0</v>
      </c>
      <c r="AD367" s="12">
        <f>+SUMIF(NMP!F:F,D:D,NMP!C:C)</f>
        <v>0</v>
      </c>
      <c r="AE367" s="12">
        <f>+SUMIF('AMCHO '!F:F,D:D,'AMCHO '!C:C)</f>
        <v>0</v>
      </c>
      <c r="AF367" s="12">
        <f>+SUMIF(CONFORTIS!G:G,D:D,CONFORTIS!D:D)</f>
        <v>0</v>
      </c>
      <c r="AG367" s="12">
        <f>+SUMIF('IRS IMMO'!G:G,D:D,'IRS IMMO'!D:D)</f>
        <v>0</v>
      </c>
      <c r="AH367" s="12">
        <f>+SUMIFS(AGRIVETAM!C:C,AGRIVETAM!F:F,D:D)</f>
        <v>0</v>
      </c>
      <c r="AI367" s="12">
        <f>+SUMIF(EUROPAINTS!F:F,D:D,EUROPAINTS!C:C)</f>
        <v>0</v>
      </c>
      <c r="AJ367" s="12">
        <f>+SUMIF('VET ABE'!F:F,D:D,'VET ABE'!D:D)</f>
        <v>0</v>
      </c>
      <c r="AK367" s="12">
        <f>SUMIF('VET FIA'!F:F,D:D,'VET FIA'!D:D)</f>
        <v>0</v>
      </c>
      <c r="AL367" s="12">
        <f>+SUMIF('CSS SAKAY'!F:F,D:D,'CSS SAKAY'!C:C)</f>
        <v>0</v>
      </c>
      <c r="AM367" s="12"/>
      <c r="AN367" s="12">
        <f>SUMIF('United Malagasy'!F:F,D:D,'United Malagasy'!C:C)</f>
        <v>0</v>
      </c>
      <c r="AO367" s="12">
        <f>+SUMIF(NUTRIFOOD!E:E,D:D,NUTRIFOOD!C:C)</f>
        <v>0</v>
      </c>
      <c r="AP367" s="12">
        <f>+SUMIF(FERRIS!H:H,D:D,FERRIS!E:E)</f>
        <v>0</v>
      </c>
      <c r="AQ367" s="12">
        <f>+SUMIF(SEM!F:F,D:D,SEM!C:C)</f>
        <v>0</v>
      </c>
      <c r="AR367" s="12">
        <f>+SUMIF(Madatrade!F:F,D:D,Madatrade!C:C)</f>
        <v>0</v>
      </c>
      <c r="AS367" s="12">
        <f>+SUMIF('FLY TECH'!F:F,D:D,'FLY TECH'!D:D)</f>
        <v>0</v>
      </c>
      <c r="AT367" s="12">
        <f>+SUMIFS('FIRST INVESTISSEMENT'!D:D,'FIRST INVESTISSEMENT'!G:G,D:D)</f>
        <v>0</v>
      </c>
      <c r="AU367" s="164">
        <f t="shared" si="36"/>
        <v>30898919</v>
      </c>
      <c r="AV367" s="165">
        <f t="shared" si="37"/>
        <v>6831.4065292490395</v>
      </c>
    </row>
    <row r="368" spans="1:48" hidden="1" x14ac:dyDescent="0.25">
      <c r="A368" s="11" t="str">
        <f t="shared" si="33"/>
        <v>5</v>
      </c>
      <c r="B368" s="11" t="str">
        <f t="shared" si="34"/>
        <v>51</v>
      </c>
      <c r="C368" s="11" t="str">
        <f t="shared" si="35"/>
        <v>512</v>
      </c>
      <c r="D368" s="23">
        <v>51211000</v>
      </c>
      <c r="E368" s="119" t="str">
        <f t="shared" si="40"/>
        <v>BIL26</v>
      </c>
      <c r="F368" s="24" t="s">
        <v>343</v>
      </c>
      <c r="G368" s="12">
        <f>+SUMIF(AGRIFARM!H:H,D:D,AGRIFARM!L:L)</f>
        <v>1154888195.8299999</v>
      </c>
      <c r="H368" s="12">
        <f>+SUMIF(AGRICORP!I:I,D:D,AGRICORP!D:D)</f>
        <v>0</v>
      </c>
      <c r="I368" s="12">
        <f>+SUMIF(SMTP!D:D,D:D,SMTP!F:F)</f>
        <v>-539822831.54089797</v>
      </c>
      <c r="J368" s="12">
        <f>+SUMIF(AGRIVET!G:G,D:D,AGRIVET!D:D)</f>
        <v>-611912453.76999998</v>
      </c>
      <c r="K368" s="12">
        <f>+SUMIF(AGRIVAL!G:G,D:D,AGRIVAL!D:D)</f>
        <v>-289668032.19</v>
      </c>
      <c r="L368" s="12">
        <f>+SUMIF(AGRIKOBA!G:G,D:D,AGRIKOBA!D:D)</f>
        <v>0</v>
      </c>
      <c r="M368" s="12">
        <f>+SUMIF(LMOI!F:F,D:D,LMOI!C:C)</f>
        <v>256236454.43000001</v>
      </c>
      <c r="N368" s="12">
        <f>+SUMIF(TARTINE!G:G,D:D,TARTINE!D:D)</f>
        <v>0</v>
      </c>
      <c r="O368" s="12">
        <f>+SUMIF(IDF!F:F,D:D,IDF!C:C)</f>
        <v>14955511.720000001</v>
      </c>
      <c r="P368" s="12">
        <f>+SUMIF(RYA!G:G,D:D,RYA!D:D)</f>
        <v>40788520.719999999</v>
      </c>
      <c r="Q368" s="12">
        <f>+SUMIF('SCI NOAH'!G:G,D:D,'SCI NOAH'!D:D)</f>
        <v>0</v>
      </c>
      <c r="R368" s="12">
        <f>+SUMIF(SIM!F:F,D:D,SIM!C:C)</f>
        <v>0</v>
      </c>
      <c r="S368" s="163">
        <f>+SUMIF('First Energy'!A:A,D:D,'First Energy'!C:C)</f>
        <v>0</v>
      </c>
      <c r="T368" s="163">
        <f>+SUMIF('ID Motors'!G:G,D:D,'ID Motors'!D:D)</f>
        <v>-494789295.33999997</v>
      </c>
      <c r="U368" s="12">
        <f>+SUMIF('ID RENTAL'!G:G,D:D,'ID RENTAL'!D:D)</f>
        <v>3571341.53</v>
      </c>
      <c r="V368" s="12">
        <f>+SUMIF('MCM '!G:G,D:D,'MCM '!D:D)</f>
        <v>-208320578.75</v>
      </c>
      <c r="W368" s="12">
        <f>SUMIF(AGRIMOTORS!G:G,D:D,AGRIMOTORS!D:D)</f>
        <v>0</v>
      </c>
      <c r="X368" s="12">
        <f>+SUMIF(BOVIMA!F:F,D:D,BOVIMA!C:C)</f>
        <v>0</v>
      </c>
      <c r="Y368" s="12">
        <f>+SUMIF(AGRIFEED!F:F,D:D,AGRIFEED!C:C)</f>
        <v>0</v>
      </c>
      <c r="Z368" s="12">
        <f>SUMIF(AMIP!F:F,D:D,AMIP!C:C)</f>
        <v>0</v>
      </c>
      <c r="AA368" s="12">
        <f>+SUMIF(ISF!G:G,D:D,ISF!D:D)</f>
        <v>0</v>
      </c>
      <c r="AB368" s="124">
        <f>+SUMIF(DISCOI!G:G,D:D,DISCOI!D:D)</f>
        <v>493961321.83999997</v>
      </c>
      <c r="AC368" s="12">
        <f>+SUMIF(MABEL!F:F,D:D,MABEL!C:C)</f>
        <v>0</v>
      </c>
      <c r="AD368" s="12">
        <f>+SUMIF(NMP!F:F,D:D,NMP!C:C)</f>
        <v>0</v>
      </c>
      <c r="AE368" s="12">
        <f>+SUMIF('AMCHO '!F:F,D:D,'AMCHO '!C:C)</f>
        <v>0</v>
      </c>
      <c r="AF368" s="12">
        <f>+SUMIF(CONFORTIS!G:G,D:D,CONFORTIS!D:D)</f>
        <v>0</v>
      </c>
      <c r="AG368" s="12">
        <f>+SUMIF('IRS IMMO'!G:G,D:D,'IRS IMMO'!D:D)</f>
        <v>125112279.12</v>
      </c>
      <c r="AH368" s="12">
        <f>+SUMIFS(AGRIVETAM!C:C,AGRIVETAM!F:F,D:D)</f>
        <v>0</v>
      </c>
      <c r="AI368" s="12">
        <f>+SUMIF(EUROPAINTS!F:F,D:D,EUROPAINTS!C:C)</f>
        <v>40837395.740000002</v>
      </c>
      <c r="AJ368" s="12">
        <f>+SUMIF('VET ABE'!F:F,D:D,'VET ABE'!D:D)</f>
        <v>0</v>
      </c>
      <c r="AK368" s="12">
        <f>SUMIF('VET FIA'!F:F,D:D,'VET FIA'!D:D)</f>
        <v>0</v>
      </c>
      <c r="AL368" s="12">
        <f>+SUMIF('CSS SAKAY'!F:F,D:D,'CSS SAKAY'!C:C)</f>
        <v>0</v>
      </c>
      <c r="AM368" s="12"/>
      <c r="AN368" s="12">
        <f>SUMIF('United Malagasy'!F:F,D:D,'United Malagasy'!C:C)</f>
        <v>0</v>
      </c>
      <c r="AO368" s="12">
        <f>+SUMIF(NUTRIFOOD!E:E,D:D,NUTRIFOOD!C:C)</f>
        <v>0</v>
      </c>
      <c r="AP368" s="12">
        <f>+SUMIF(FERRIS!H:H,D:D,FERRIS!E:E)</f>
        <v>0</v>
      </c>
      <c r="AQ368" s="12">
        <f>+SUMIF(SEM!F:F,D:D,SEM!C:C)</f>
        <v>0</v>
      </c>
      <c r="AR368" s="12">
        <f>+SUMIF(Madatrade!F:F,D:D,Madatrade!C:C)</f>
        <v>1046462852.73</v>
      </c>
      <c r="AS368" s="12">
        <f>+SUMIF('FLY TECH'!F:F,D:D,'FLY TECH'!D:D)</f>
        <v>4210542.09</v>
      </c>
      <c r="AT368" s="12">
        <f>+SUMIFS('FIRST INVESTISSEMENT'!D:D,'FIRST INVESTISSEMENT'!G:G,D:D)</f>
        <v>62989418.380000003</v>
      </c>
      <c r="AU368" s="164">
        <f t="shared" si="36"/>
        <v>1099500642.5391021</v>
      </c>
      <c r="AV368" s="165">
        <f t="shared" si="37"/>
        <v>243087.33481437122</v>
      </c>
    </row>
    <row r="369" spans="1:48" hidden="1" x14ac:dyDescent="0.25">
      <c r="A369" s="11" t="str">
        <f t="shared" si="33"/>
        <v>5</v>
      </c>
      <c r="B369" s="11" t="str">
        <f t="shared" si="34"/>
        <v>51</v>
      </c>
      <c r="C369" s="11" t="str">
        <f t="shared" si="35"/>
        <v>512</v>
      </c>
      <c r="D369" s="23">
        <v>51211010</v>
      </c>
      <c r="E369" s="119" t="str">
        <f t="shared" si="40"/>
        <v>BIL26</v>
      </c>
      <c r="F369" s="24" t="s">
        <v>3263</v>
      </c>
      <c r="G369" s="12">
        <f>+SUMIF(AGRIFARM!H:H,D:D,AGRIFARM!L:L)</f>
        <v>0</v>
      </c>
      <c r="H369" s="12">
        <f>+SUMIF(AGRICORP!I:I,D:D,AGRICORP!D:D)</f>
        <v>0</v>
      </c>
      <c r="I369" s="12">
        <f>+SUMIF(SMTP!D:D,D:D,SMTP!F:F)</f>
        <v>0</v>
      </c>
      <c r="J369" s="12">
        <f>+SUMIF(AGRIVET!G:G,D:D,AGRIVET!D:D)</f>
        <v>23800819.789999999</v>
      </c>
      <c r="K369" s="12">
        <f>+SUMIF(AGRIVAL!G:G,D:D,AGRIVAL!D:D)</f>
        <v>0</v>
      </c>
      <c r="L369" s="12">
        <f>+SUMIF(AGRIKOBA!G:G,D:D,AGRIKOBA!D:D)</f>
        <v>0</v>
      </c>
      <c r="M369" s="12">
        <f>+SUMIF(LMOI!F:F,D:D,LMOI!C:C)</f>
        <v>0</v>
      </c>
      <c r="N369" s="12">
        <f>+SUMIF(TARTINE!G:G,D:D,TARTINE!D:D)</f>
        <v>0</v>
      </c>
      <c r="O369" s="12">
        <f>+SUMIF(IDF!F:F,D:D,IDF!C:C)</f>
        <v>0</v>
      </c>
      <c r="P369" s="12">
        <f>+SUMIF(RYA!G:G,D:D,RYA!D:D)</f>
        <v>0</v>
      </c>
      <c r="Q369" s="12">
        <f>+SUMIF('SCI NOAH'!G:G,D:D,'SCI NOAH'!D:D)</f>
        <v>0</v>
      </c>
      <c r="R369" s="12">
        <f>+SUMIF(SIM!F:F,D:D,SIM!C:C)</f>
        <v>0</v>
      </c>
      <c r="S369" s="163">
        <f>+SUMIF('First Energy'!A:A,D:D,'First Energy'!C:C)</f>
        <v>0</v>
      </c>
      <c r="T369" s="163">
        <f>+SUMIF('ID Motors'!G:G,D:D,'ID Motors'!D:D)</f>
        <v>0</v>
      </c>
      <c r="U369" s="12">
        <f>+SUMIF('ID RENTAL'!G:G,D:D,'ID RENTAL'!D:D)</f>
        <v>0</v>
      </c>
      <c r="V369" s="12">
        <f>+SUMIF('MCM '!G:G,D:D,'MCM '!D:D)</f>
        <v>0</v>
      </c>
      <c r="W369" s="12">
        <f>SUMIF(AGRIMOTORS!G:G,D:D,AGRIMOTORS!D:D)</f>
        <v>0</v>
      </c>
      <c r="X369" s="12">
        <f>+SUMIF(BOVIMA!F:F,D:D,BOVIMA!C:C)</f>
        <v>0</v>
      </c>
      <c r="Y369" s="12">
        <f>+SUMIF(AGRIFEED!F:F,D:D,AGRIFEED!C:C)</f>
        <v>0</v>
      </c>
      <c r="Z369" s="12">
        <f>SUMIF(AMIP!F:F,D:D,AMIP!C:C)</f>
        <v>0</v>
      </c>
      <c r="AA369" s="12">
        <f>+SUMIF(ISF!G:G,D:D,ISF!D:D)</f>
        <v>0</v>
      </c>
      <c r="AB369" s="124">
        <f>+SUMIF(DISCOI!G:G,D:D,DISCOI!D:D)</f>
        <v>0</v>
      </c>
      <c r="AC369" s="12">
        <f>+SUMIF(MABEL!F:F,D:D,MABEL!C:C)</f>
        <v>0</v>
      </c>
      <c r="AD369" s="12">
        <f>+SUMIF(NMP!F:F,D:D,NMP!C:C)</f>
        <v>0</v>
      </c>
      <c r="AE369" s="12">
        <f>+SUMIF('AMCHO '!F:F,D:D,'AMCHO '!C:C)</f>
        <v>0</v>
      </c>
      <c r="AF369" s="12">
        <f>+SUMIF(CONFORTIS!G:G,D:D,CONFORTIS!D:D)</f>
        <v>0</v>
      </c>
      <c r="AG369" s="12">
        <f>+SUMIF('IRS IMMO'!G:G,D:D,'IRS IMMO'!D:D)</f>
        <v>0</v>
      </c>
      <c r="AH369" s="12">
        <f>+SUMIFS(AGRIVETAM!C:C,AGRIVETAM!F:F,D:D)</f>
        <v>0</v>
      </c>
      <c r="AI369" s="12">
        <f>+SUMIF(EUROPAINTS!F:F,D:D,EUROPAINTS!C:C)</f>
        <v>0</v>
      </c>
      <c r="AJ369" s="12">
        <f>+SUMIF('VET ABE'!F:F,D:D,'VET ABE'!D:D)</f>
        <v>0</v>
      </c>
      <c r="AK369" s="12">
        <f>SUMIF('VET FIA'!F:F,D:D,'VET FIA'!D:D)</f>
        <v>0</v>
      </c>
      <c r="AL369" s="12">
        <f>+SUMIF('CSS SAKAY'!F:F,D:D,'CSS SAKAY'!C:C)</f>
        <v>0</v>
      </c>
      <c r="AM369" s="12"/>
      <c r="AN369" s="12">
        <f>SUMIF('United Malagasy'!F:F,D:D,'United Malagasy'!C:C)</f>
        <v>0</v>
      </c>
      <c r="AO369" s="12">
        <f>+SUMIF(NUTRIFOOD!E:E,D:D,NUTRIFOOD!C:C)</f>
        <v>0</v>
      </c>
      <c r="AP369" s="12">
        <f>+SUMIF(FERRIS!H:H,D:D,FERRIS!E:E)</f>
        <v>0</v>
      </c>
      <c r="AQ369" s="12">
        <f>+SUMIF(SEM!F:F,D:D,SEM!C:C)</f>
        <v>0</v>
      </c>
      <c r="AR369" s="12">
        <f>+SUMIF(Madatrade!F:F,D:D,Madatrade!C:C)</f>
        <v>0</v>
      </c>
      <c r="AS369" s="12">
        <f>+SUMIF('FLY TECH'!F:F,D:D,'FLY TECH'!D:D)</f>
        <v>0</v>
      </c>
      <c r="AT369" s="12">
        <f>+SUMIFS('FIRST INVESTISSEMENT'!D:D,'FIRST INVESTISSEMENT'!G:G,D:D)</f>
        <v>0</v>
      </c>
      <c r="AU369" s="164">
        <f t="shared" si="36"/>
        <v>23800819.789999999</v>
      </c>
      <c r="AV369" s="165">
        <f t="shared" si="37"/>
        <v>5262.09592364334</v>
      </c>
    </row>
    <row r="370" spans="1:48" hidden="1" x14ac:dyDescent="0.25">
      <c r="A370" s="11" t="str">
        <f t="shared" si="33"/>
        <v>5</v>
      </c>
      <c r="B370" s="11" t="str">
        <f t="shared" si="34"/>
        <v>51</v>
      </c>
      <c r="C370" s="11" t="str">
        <f t="shared" si="35"/>
        <v>512</v>
      </c>
      <c r="D370" s="23">
        <v>51211100</v>
      </c>
      <c r="E370" s="119" t="str">
        <f t="shared" si="40"/>
        <v>BIL29</v>
      </c>
      <c r="F370" s="24" t="s">
        <v>2433</v>
      </c>
      <c r="G370" s="12">
        <f>+SUMIF(AGRIFARM!H:H,D:D,AGRIFARM!L:L)</f>
        <v>0</v>
      </c>
      <c r="H370" s="12">
        <f>+SUMIF(AGRICORP!I:I,D:D,AGRICORP!D:D)</f>
        <v>0</v>
      </c>
      <c r="I370" s="12">
        <f>+SUMIF(SMTP!D:D,D:D,SMTP!F:F)</f>
        <v>0</v>
      </c>
      <c r="J370" s="12">
        <f>+SUMIF(AGRIVET!G:G,D:D,AGRIVET!D:D)</f>
        <v>0</v>
      </c>
      <c r="K370" s="12">
        <f>+SUMIF(AGRIVAL!G:G,D:D,AGRIVAL!D:D)</f>
        <v>0</v>
      </c>
      <c r="L370" s="12">
        <f>+SUMIF(AGRIKOBA!G:G,D:D,AGRIKOBA!D:D)</f>
        <v>0</v>
      </c>
      <c r="M370" s="12">
        <f>+SUMIF(LMOI!F:F,D:D,LMOI!C:C)</f>
        <v>-56505168.899999999</v>
      </c>
      <c r="N370" s="12">
        <f>+SUMIF(TARTINE!G:G,D:D,TARTINE!D:D)</f>
        <v>0</v>
      </c>
      <c r="O370" s="12">
        <f>+SUMIF(IDF!F:F,D:D,IDF!C:C)</f>
        <v>0</v>
      </c>
      <c r="P370" s="12">
        <f>+SUMIF(RYA!G:G,D:D,RYA!D:D)</f>
        <v>0</v>
      </c>
      <c r="Q370" s="12">
        <f>+SUMIF('SCI NOAH'!G:G,D:D,'SCI NOAH'!D:D)</f>
        <v>0</v>
      </c>
      <c r="R370" s="12">
        <f>+SUMIF(SIM!F:F,D:D,SIM!C:C)</f>
        <v>0</v>
      </c>
      <c r="S370" s="163">
        <f>+SUMIF('First Energy'!A:A,D:D,'First Energy'!C:C)</f>
        <v>0</v>
      </c>
      <c r="T370" s="163">
        <f>+SUMIF('ID Motors'!G:G,D:D,'ID Motors'!D:D)</f>
        <v>0</v>
      </c>
      <c r="U370" s="12">
        <f>+SUMIF('ID RENTAL'!G:G,D:D,'ID RENTAL'!D:D)</f>
        <v>0</v>
      </c>
      <c r="V370" s="12">
        <f>+SUMIF('MCM '!G:G,D:D,'MCM '!D:D)</f>
        <v>0</v>
      </c>
      <c r="W370" s="12">
        <f>SUMIF(AGRIMOTORS!G:G,D:D,AGRIMOTORS!D:D)</f>
        <v>0</v>
      </c>
      <c r="X370" s="12">
        <f>+SUMIF(BOVIMA!F:F,D:D,BOVIMA!C:C)</f>
        <v>0</v>
      </c>
      <c r="Y370" s="12">
        <f>+SUMIF(AGRIFEED!F:F,D:D,AGRIFEED!C:C)</f>
        <v>0</v>
      </c>
      <c r="Z370" s="12">
        <f>SUMIF(AMIP!F:F,D:D,AMIP!C:C)</f>
        <v>0</v>
      </c>
      <c r="AA370" s="12">
        <f>+SUMIF(ISF!G:G,D:D,ISF!D:D)</f>
        <v>0</v>
      </c>
      <c r="AB370" s="124">
        <f>+SUMIF(DISCOI!G:G,D:D,DISCOI!D:D)</f>
        <v>0</v>
      </c>
      <c r="AC370" s="12">
        <f>+SUMIF(MABEL!F:F,D:D,MABEL!C:C)</f>
        <v>0</v>
      </c>
      <c r="AD370" s="12">
        <f>+SUMIF(NMP!F:F,D:D,NMP!C:C)</f>
        <v>0</v>
      </c>
      <c r="AE370" s="12">
        <f>+SUMIF('AMCHO '!F:F,D:D,'AMCHO '!C:C)</f>
        <v>0</v>
      </c>
      <c r="AF370" s="12">
        <f>+SUMIF(CONFORTIS!G:G,D:D,CONFORTIS!D:D)</f>
        <v>0</v>
      </c>
      <c r="AG370" s="12">
        <f>+SUMIF('IRS IMMO'!G:G,D:D,'IRS IMMO'!D:D)</f>
        <v>0</v>
      </c>
      <c r="AH370" s="12">
        <f>+SUMIFS(AGRIVETAM!C:C,AGRIVETAM!F:F,D:D)</f>
        <v>0</v>
      </c>
      <c r="AI370" s="12">
        <f>+SUMIF(EUROPAINTS!F:F,D:D,EUROPAINTS!C:C)</f>
        <v>0</v>
      </c>
      <c r="AJ370" s="12">
        <f>+SUMIF('VET ABE'!F:F,D:D,'VET ABE'!D:D)</f>
        <v>0</v>
      </c>
      <c r="AK370" s="12">
        <f>SUMIF('VET FIA'!F:F,D:D,'VET FIA'!D:D)</f>
        <v>0</v>
      </c>
      <c r="AL370" s="12">
        <f>+SUMIF('CSS SAKAY'!F:F,D:D,'CSS SAKAY'!C:C)</f>
        <v>0</v>
      </c>
      <c r="AM370" s="12"/>
      <c r="AN370" s="12">
        <f>SUMIF('United Malagasy'!F:F,D:D,'United Malagasy'!C:C)</f>
        <v>0</v>
      </c>
      <c r="AO370" s="12">
        <f>+SUMIF(NUTRIFOOD!E:E,D:D,NUTRIFOOD!C:C)</f>
        <v>0</v>
      </c>
      <c r="AP370" s="12">
        <f>+SUMIF(FERRIS!H:H,D:D,FERRIS!E:E)</f>
        <v>0</v>
      </c>
      <c r="AQ370" s="12">
        <f>+SUMIF(SEM!F:F,D:D,SEM!C:C)</f>
        <v>0</v>
      </c>
      <c r="AR370" s="12">
        <f>+SUMIF(Madatrade!F:F,D:D,Madatrade!C:C)</f>
        <v>0</v>
      </c>
      <c r="AS370" s="12">
        <f>+SUMIF('FLY TECH'!F:F,D:D,'FLY TECH'!D:D)</f>
        <v>0</v>
      </c>
      <c r="AT370" s="12">
        <f>+SUMIFS('FIRST INVESTISSEMENT'!D:D,'FIRST INVESTISSEMENT'!G:G,D:D)</f>
        <v>0</v>
      </c>
      <c r="AU370" s="164">
        <f t="shared" si="36"/>
        <v>-56505168.899999999</v>
      </c>
      <c r="AV370" s="165">
        <f t="shared" si="37"/>
        <v>-12492.662923249183</v>
      </c>
    </row>
    <row r="371" spans="1:48" hidden="1" x14ac:dyDescent="0.25">
      <c r="A371" s="11" t="str">
        <f t="shared" si="33"/>
        <v>5</v>
      </c>
      <c r="B371" s="11" t="str">
        <f t="shared" si="34"/>
        <v>51</v>
      </c>
      <c r="C371" s="11" t="str">
        <f t="shared" si="35"/>
        <v>512</v>
      </c>
      <c r="D371" s="23">
        <v>51212000</v>
      </c>
      <c r="E371" s="119" t="str">
        <f t="shared" si="40"/>
        <v>BIL26</v>
      </c>
      <c r="F371" s="24" t="s">
        <v>2641</v>
      </c>
      <c r="G371" s="12">
        <f>+SUMIF(AGRIFARM!H:H,D:D,AGRIFARM!L:L)</f>
        <v>0</v>
      </c>
      <c r="H371" s="12">
        <f>+SUMIF(AGRICORP!I:I,D:D,AGRICORP!D:D)</f>
        <v>0</v>
      </c>
      <c r="I371" s="12">
        <f>+SUMIF(SMTP!D:D,D:D,SMTP!F:F)</f>
        <v>53730781.4384</v>
      </c>
      <c r="J371" s="12">
        <f>+SUMIF(AGRIVET!G:G,D:D,AGRIVET!D:D)</f>
        <v>9911820.9360000007</v>
      </c>
      <c r="K371" s="12">
        <f>+SUMIF(AGRIVAL!G:G,D:D,AGRIVAL!D:D)</f>
        <v>0</v>
      </c>
      <c r="L371" s="12">
        <f>+SUMIF(AGRIKOBA!G:G,D:D,AGRIKOBA!D:D)</f>
        <v>0</v>
      </c>
      <c r="M371" s="12">
        <f>+SUMIF(LMOI!F:F,D:D,LMOI!C:C)</f>
        <v>0</v>
      </c>
      <c r="N371" s="12">
        <f>+SUMIF(TARTINE!G:G,D:D,TARTINE!D:D)</f>
        <v>0</v>
      </c>
      <c r="O371" s="12">
        <f>+SUMIF(IDF!F:F,D:D,IDF!C:C)</f>
        <v>0</v>
      </c>
      <c r="P371" s="12">
        <f>+SUMIF(RYA!G:G,D:D,RYA!D:D)</f>
        <v>0</v>
      </c>
      <c r="Q371" s="12">
        <f>+SUMIF('SCI NOAH'!G:G,D:D,'SCI NOAH'!D:D)</f>
        <v>0</v>
      </c>
      <c r="R371" s="12">
        <f>+SUMIF(SIM!F:F,D:D,SIM!C:C)</f>
        <v>0</v>
      </c>
      <c r="S371" s="163">
        <f>+SUMIF('First Energy'!A:A,D:D,'First Energy'!C:C)</f>
        <v>0</v>
      </c>
      <c r="T371" s="163">
        <f>+SUMIF('ID Motors'!G:G,D:D,'ID Motors'!D:D)</f>
        <v>0</v>
      </c>
      <c r="U371" s="12">
        <f>+SUMIF('ID RENTAL'!G:G,D:D,'ID RENTAL'!D:D)</f>
        <v>0</v>
      </c>
      <c r="V371" s="12">
        <f>+SUMIF('MCM '!G:G,D:D,'MCM '!D:D)</f>
        <v>-22262578.66</v>
      </c>
      <c r="W371" s="12">
        <f>SUMIF(AGRIMOTORS!G:G,D:D,AGRIMOTORS!D:D)</f>
        <v>0</v>
      </c>
      <c r="X371" s="12">
        <f>+SUMIF(BOVIMA!F:F,D:D,BOVIMA!C:C)</f>
        <v>0</v>
      </c>
      <c r="Y371" s="12">
        <f>+SUMIF(AGRIFEED!F:F,D:D,AGRIFEED!C:C)</f>
        <v>0</v>
      </c>
      <c r="Z371" s="12">
        <f>SUMIF(AMIP!F:F,D:D,AMIP!C:C)</f>
        <v>0</v>
      </c>
      <c r="AA371" s="12">
        <f>+SUMIF(ISF!G:G,D:D,ISF!D:D)</f>
        <v>0</v>
      </c>
      <c r="AB371" s="124">
        <f>+SUMIF(DISCOI!G:G,D:D,DISCOI!D:D)</f>
        <v>0</v>
      </c>
      <c r="AC371" s="12">
        <f>+SUMIF(MABEL!F:F,D:D,MABEL!C:C)</f>
        <v>0</v>
      </c>
      <c r="AD371" s="12">
        <f>+SUMIF(NMP!F:F,D:D,NMP!C:C)</f>
        <v>0</v>
      </c>
      <c r="AE371" s="12">
        <f>+SUMIF('AMCHO '!F:F,D:D,'AMCHO '!C:C)</f>
        <v>0</v>
      </c>
      <c r="AF371" s="12">
        <f>+SUMIF(CONFORTIS!G:G,D:D,CONFORTIS!D:D)</f>
        <v>0</v>
      </c>
      <c r="AG371" s="12">
        <f>+SUMIF('IRS IMMO'!G:G,D:D,'IRS IMMO'!D:D)</f>
        <v>0</v>
      </c>
      <c r="AH371" s="12">
        <f>+SUMIFS(AGRIVETAM!C:C,AGRIVETAM!F:F,D:D)</f>
        <v>0</v>
      </c>
      <c r="AI371" s="12">
        <f>+SUMIF(EUROPAINTS!F:F,D:D,EUROPAINTS!C:C)</f>
        <v>0</v>
      </c>
      <c r="AJ371" s="12">
        <f>+SUMIF('VET ABE'!F:F,D:D,'VET ABE'!D:D)</f>
        <v>0</v>
      </c>
      <c r="AK371" s="12">
        <f>SUMIF('VET FIA'!F:F,D:D,'VET FIA'!D:D)</f>
        <v>0</v>
      </c>
      <c r="AL371" s="12">
        <f>+SUMIF('CSS SAKAY'!F:F,D:D,'CSS SAKAY'!C:C)</f>
        <v>0</v>
      </c>
      <c r="AM371" s="12"/>
      <c r="AN371" s="12">
        <f>SUMIF('United Malagasy'!F:F,D:D,'United Malagasy'!C:C)</f>
        <v>0</v>
      </c>
      <c r="AO371" s="12">
        <f>+SUMIF(NUTRIFOOD!E:E,D:D,NUTRIFOOD!C:C)</f>
        <v>0</v>
      </c>
      <c r="AP371" s="12">
        <f>+SUMIF(FERRIS!H:H,D:D,FERRIS!E:E)</f>
        <v>0</v>
      </c>
      <c r="AQ371" s="12">
        <f>+SUMIF(SEM!F:F,D:D,SEM!C:C)</f>
        <v>0</v>
      </c>
      <c r="AR371" s="12">
        <f>+SUMIF(Madatrade!F:F,D:D,Madatrade!C:C)</f>
        <v>0</v>
      </c>
      <c r="AS371" s="12">
        <f>+SUMIF('FLY TECH'!F:F,D:D,'FLY TECH'!D:D)</f>
        <v>0</v>
      </c>
      <c r="AT371" s="12">
        <f>+SUMIFS('FIRST INVESTISSEMENT'!D:D,'FIRST INVESTISSEMENT'!G:G,D:D)</f>
        <v>0</v>
      </c>
      <c r="AU371" s="164">
        <f t="shared" si="36"/>
        <v>41380023.714400008</v>
      </c>
      <c r="AV371" s="165">
        <f t="shared" si="37"/>
        <v>9148.6619380772609</v>
      </c>
    </row>
    <row r="372" spans="1:48" hidden="1" x14ac:dyDescent="0.25">
      <c r="A372" s="11" t="str">
        <f t="shared" si="33"/>
        <v>5</v>
      </c>
      <c r="B372" s="11" t="str">
        <f t="shared" si="34"/>
        <v>51</v>
      </c>
      <c r="C372" s="11" t="str">
        <f t="shared" si="35"/>
        <v>512</v>
      </c>
      <c r="D372" s="23">
        <v>51213000</v>
      </c>
      <c r="E372" s="119" t="str">
        <f t="shared" si="40"/>
        <v>BIL26</v>
      </c>
      <c r="F372" s="24" t="s">
        <v>3264</v>
      </c>
      <c r="G372" s="12">
        <f>+SUMIF(AGRIFARM!H:H,D:D,AGRIFARM!L:L)</f>
        <v>0</v>
      </c>
      <c r="H372" s="12">
        <f>+SUMIF(AGRICORP!I:I,D:D,AGRICORP!D:D)</f>
        <v>0</v>
      </c>
      <c r="I372" s="12">
        <f>+SUMIF(SMTP!D:D,D:D,SMTP!F:F)</f>
        <v>2274873.0953000002</v>
      </c>
      <c r="J372" s="12">
        <f>+SUMIF(AGRIVET!G:G,D:D,AGRIVET!D:D)</f>
        <v>10573619.9176</v>
      </c>
      <c r="K372" s="12">
        <f>+SUMIF(AGRIVAL!G:G,D:D,AGRIVAL!D:D)</f>
        <v>0</v>
      </c>
      <c r="L372" s="12">
        <f>+SUMIF(AGRIKOBA!G:G,D:D,AGRIKOBA!D:D)</f>
        <v>0</v>
      </c>
      <c r="M372" s="12">
        <f>+SUMIF(LMOI!F:F,D:D,LMOI!C:C)</f>
        <v>0</v>
      </c>
      <c r="N372" s="12">
        <f>+SUMIF(TARTINE!G:G,D:D,TARTINE!D:D)</f>
        <v>0</v>
      </c>
      <c r="O372" s="12">
        <f>+SUMIF(IDF!F:F,D:D,IDF!C:C)</f>
        <v>0</v>
      </c>
      <c r="P372" s="12">
        <f>+SUMIF(RYA!G:G,D:D,RYA!D:D)</f>
        <v>0</v>
      </c>
      <c r="Q372" s="12">
        <f>+SUMIF('SCI NOAH'!G:G,D:D,'SCI NOAH'!D:D)</f>
        <v>0</v>
      </c>
      <c r="R372" s="12">
        <f>+SUMIF(SIM!F:F,D:D,SIM!C:C)</f>
        <v>0</v>
      </c>
      <c r="S372" s="163">
        <f>+SUMIF('First Energy'!A:A,D:D,'First Energy'!C:C)</f>
        <v>0</v>
      </c>
      <c r="T372" s="163">
        <f>+SUMIF('ID Motors'!G:G,D:D,'ID Motors'!D:D)</f>
        <v>0</v>
      </c>
      <c r="U372" s="12">
        <f>+SUMIF('ID RENTAL'!G:G,D:D,'ID RENTAL'!D:D)</f>
        <v>0</v>
      </c>
      <c r="V372" s="12">
        <f>+SUMIF('MCM '!G:G,D:D,'MCM '!D:D)</f>
        <v>0</v>
      </c>
      <c r="W372" s="12">
        <f>SUMIF(AGRIMOTORS!G:G,D:D,AGRIMOTORS!D:D)</f>
        <v>0</v>
      </c>
      <c r="X372" s="12">
        <f>+SUMIF(BOVIMA!F:F,D:D,BOVIMA!C:C)</f>
        <v>0</v>
      </c>
      <c r="Y372" s="12">
        <f>+SUMIF(AGRIFEED!F:F,D:D,AGRIFEED!C:C)</f>
        <v>0</v>
      </c>
      <c r="Z372" s="12">
        <f>SUMIF(AMIP!F:F,D:D,AMIP!C:C)</f>
        <v>0</v>
      </c>
      <c r="AA372" s="12">
        <f>+SUMIF(ISF!G:G,D:D,ISF!D:D)</f>
        <v>0</v>
      </c>
      <c r="AB372" s="124">
        <f>+SUMIF(DISCOI!G:G,D:D,DISCOI!D:D)</f>
        <v>0</v>
      </c>
      <c r="AC372" s="12">
        <f>+SUMIF(MABEL!F:F,D:D,MABEL!C:C)</f>
        <v>0</v>
      </c>
      <c r="AD372" s="12">
        <f>+SUMIF(NMP!F:F,D:D,NMP!C:C)</f>
        <v>0</v>
      </c>
      <c r="AE372" s="12">
        <f>+SUMIF('AMCHO '!F:F,D:D,'AMCHO '!C:C)</f>
        <v>0</v>
      </c>
      <c r="AF372" s="12">
        <f>+SUMIF(CONFORTIS!G:G,D:D,CONFORTIS!D:D)</f>
        <v>0</v>
      </c>
      <c r="AG372" s="12">
        <f>+SUMIF('IRS IMMO'!G:G,D:D,'IRS IMMO'!D:D)</f>
        <v>0</v>
      </c>
      <c r="AH372" s="12">
        <f>+SUMIFS(AGRIVETAM!C:C,AGRIVETAM!F:F,D:D)</f>
        <v>0</v>
      </c>
      <c r="AI372" s="12">
        <f>+SUMIF(EUROPAINTS!F:F,D:D,EUROPAINTS!C:C)</f>
        <v>0</v>
      </c>
      <c r="AJ372" s="12">
        <f>+SUMIF('VET ABE'!F:F,D:D,'VET ABE'!D:D)</f>
        <v>0</v>
      </c>
      <c r="AK372" s="12">
        <f>SUMIF('VET FIA'!F:F,D:D,'VET FIA'!D:D)</f>
        <v>0</v>
      </c>
      <c r="AL372" s="12">
        <f>+SUMIF('CSS SAKAY'!F:F,D:D,'CSS SAKAY'!C:C)</f>
        <v>0</v>
      </c>
      <c r="AM372" s="12"/>
      <c r="AN372" s="12">
        <f>SUMIF('United Malagasy'!F:F,D:D,'United Malagasy'!C:C)</f>
        <v>0</v>
      </c>
      <c r="AO372" s="12">
        <f>+SUMIF(NUTRIFOOD!E:E,D:D,NUTRIFOOD!C:C)</f>
        <v>0</v>
      </c>
      <c r="AP372" s="12">
        <f>+SUMIF(FERRIS!H:H,D:D,FERRIS!E:E)</f>
        <v>0</v>
      </c>
      <c r="AQ372" s="12">
        <f>+SUMIF(SEM!F:F,D:D,SEM!C:C)</f>
        <v>0</v>
      </c>
      <c r="AR372" s="12">
        <f>+SUMIF(Madatrade!F:F,D:D,Madatrade!C:C)</f>
        <v>0</v>
      </c>
      <c r="AS372" s="12">
        <f>+SUMIF('FLY TECH'!F:F,D:D,'FLY TECH'!D:D)</f>
        <v>0</v>
      </c>
      <c r="AT372" s="12">
        <f>+SUMIFS('FIRST INVESTISSEMENT'!D:D,'FIRST INVESTISSEMENT'!G:G,D:D)</f>
        <v>0</v>
      </c>
      <c r="AU372" s="164">
        <f t="shared" si="36"/>
        <v>12848493.0129</v>
      </c>
      <c r="AV372" s="165">
        <f t="shared" si="37"/>
        <v>2840.6585699433604</v>
      </c>
    </row>
    <row r="373" spans="1:48" hidden="1" x14ac:dyDescent="0.25">
      <c r="A373" s="11" t="str">
        <f t="shared" si="33"/>
        <v>5</v>
      </c>
      <c r="B373" s="11" t="str">
        <f t="shared" si="34"/>
        <v>51</v>
      </c>
      <c r="C373" s="11" t="str">
        <f t="shared" si="35"/>
        <v>512</v>
      </c>
      <c r="D373" s="23">
        <v>51221000</v>
      </c>
      <c r="E373" s="119" t="str">
        <f t="shared" si="40"/>
        <v>BIL26</v>
      </c>
      <c r="F373" s="24" t="s">
        <v>345</v>
      </c>
      <c r="G373" s="12">
        <f>+SUMIF(AGRIFARM!H:H,D:D,AGRIFARM!L:L)</f>
        <v>218620369.33000001</v>
      </c>
      <c r="H373" s="12">
        <f>+SUMIF(AGRICORP!I:I,D:D,AGRICORP!D:D)</f>
        <v>0</v>
      </c>
      <c r="I373" s="12">
        <f>+SUMIF(SMTP!D:D,D:D,SMTP!F:F)</f>
        <v>341994254.46139598</v>
      </c>
      <c r="J373" s="12">
        <f>+SUMIF(AGRIVET!G:G,D:D,AGRIVET!D:D)</f>
        <v>2505046063.0799999</v>
      </c>
      <c r="K373" s="12">
        <f>+SUMIF(AGRIVAL!G:G,D:D,AGRIVAL!D:D)</f>
        <v>-1043123520.5599999</v>
      </c>
      <c r="L373" s="12">
        <f>+SUMIF(AGRIKOBA!G:G,D:D,AGRIKOBA!D:D)</f>
        <v>0</v>
      </c>
      <c r="M373" s="12">
        <f>+SUMIF(LMOI!F:F,D:D,LMOI!C:C)</f>
        <v>7501285.54</v>
      </c>
      <c r="N373" s="12">
        <f>+SUMIF(TARTINE!G:G,D:D,TARTINE!D:D)</f>
        <v>0</v>
      </c>
      <c r="O373" s="12">
        <f>+SUMIF(IDF!F:F,D:D,IDF!C:C)</f>
        <v>23566259.68</v>
      </c>
      <c r="P373" s="12">
        <f>+SUMIF(RYA!G:G,D:D,RYA!D:D)</f>
        <v>92313214.099999994</v>
      </c>
      <c r="Q373" s="12">
        <f>+SUMIF('SCI NOAH'!G:G,D:D,'SCI NOAH'!D:D)</f>
        <v>0</v>
      </c>
      <c r="R373" s="12">
        <f>+SUMIF(SIM!F:F,D:D,SIM!C:C)</f>
        <v>124349696.95</v>
      </c>
      <c r="S373" s="163">
        <f>+SUMIF('First Energy'!A:A,D:D,'First Energy'!C:C)</f>
        <v>13104296.35</v>
      </c>
      <c r="T373" s="163">
        <f>+SUMIF('ID Motors'!G:G,D:D,'ID Motors'!D:D)</f>
        <v>-199375649.38</v>
      </c>
      <c r="U373" s="12">
        <f>+SUMIF('ID RENTAL'!G:G,D:D,'ID RENTAL'!D:D)</f>
        <v>109266574.41</v>
      </c>
      <c r="V373" s="12">
        <f>+SUMIF('MCM '!G:G,D:D,'MCM '!D:D)</f>
        <v>0</v>
      </c>
      <c r="W373" s="12">
        <f>SUMIF(AGRIMOTORS!G:G,D:D,AGRIMOTORS!D:D)</f>
        <v>0</v>
      </c>
      <c r="X373" s="12">
        <f>+SUMIF(BOVIMA!F:F,D:D,BOVIMA!C:C)</f>
        <v>44320545.140000001</v>
      </c>
      <c r="Y373" s="12">
        <f>+SUMIF(AGRIFEED!F:F,D:D,AGRIFEED!C:C)</f>
        <v>0</v>
      </c>
      <c r="Z373" s="12">
        <f>SUMIF(AMIP!F:F,D:D,AMIP!C:C)</f>
        <v>0</v>
      </c>
      <c r="AA373" s="12">
        <f>+SUMIF(ISF!G:G,D:D,ISF!D:D)</f>
        <v>0</v>
      </c>
      <c r="AB373" s="124">
        <f>+SUMIF(DISCOI!G:G,D:D,DISCOI!D:D)</f>
        <v>26643.849999999598</v>
      </c>
      <c r="AC373" s="12">
        <f>+SUMIF(MABEL!F:F,D:D,MABEL!C:C)</f>
        <v>208209222.11000001</v>
      </c>
      <c r="AD373" s="12">
        <f>+SUMIF(NMP!F:F,D:D,NMP!C:C)</f>
        <v>7442302.8899999997</v>
      </c>
      <c r="AE373" s="12">
        <f>+SUMIF('AMCHO '!F:F,D:D,'AMCHO '!C:C)</f>
        <v>0</v>
      </c>
      <c r="AF373" s="12">
        <f>+SUMIF(CONFORTIS!G:G,D:D,CONFORTIS!D:D)</f>
        <v>0</v>
      </c>
      <c r="AG373" s="12">
        <f>+SUMIF('IRS IMMO'!G:G,D:D,'IRS IMMO'!D:D)</f>
        <v>0</v>
      </c>
      <c r="AH373" s="12">
        <f>+SUMIFS(AGRIVETAM!C:C,AGRIVETAM!F:F,D:D)</f>
        <v>0</v>
      </c>
      <c r="AI373" s="12">
        <f>+SUMIF(EUROPAINTS!F:F,D:D,EUROPAINTS!C:C)</f>
        <v>30869278.809999999</v>
      </c>
      <c r="AJ373" s="12">
        <f>+SUMIF('VET ABE'!F:F,D:D,'VET ABE'!D:D)</f>
        <v>0</v>
      </c>
      <c r="AK373" s="12">
        <f>SUMIF('VET FIA'!F:F,D:D,'VET FIA'!D:D)</f>
        <v>0</v>
      </c>
      <c r="AL373" s="12">
        <f>+SUMIF('CSS SAKAY'!F:F,D:D,'CSS SAKAY'!C:C)</f>
        <v>0</v>
      </c>
      <c r="AM373" s="12"/>
      <c r="AN373" s="12">
        <f>SUMIF('United Malagasy'!F:F,D:D,'United Malagasy'!C:C)</f>
        <v>0</v>
      </c>
      <c r="AO373" s="12">
        <f>+SUMIF(NUTRIFOOD!E:E,D:D,NUTRIFOOD!C:C)</f>
        <v>7665647.1299999999</v>
      </c>
      <c r="AP373" s="12">
        <f>+SUMIF(FERRIS!H:H,D:D,FERRIS!E:E)</f>
        <v>792067480.13</v>
      </c>
      <c r="AQ373" s="12">
        <f>+SUMIF(SEM!F:F,D:D,SEM!C:C)</f>
        <v>0</v>
      </c>
      <c r="AR373" s="12">
        <f>+SUMIF(Madatrade!F:F,D:D,Madatrade!C:C)</f>
        <v>210547186.59999999</v>
      </c>
      <c r="AS373" s="12">
        <f>+SUMIF('FLY TECH'!F:F,D:D,'FLY TECH'!D:D)</f>
        <v>-56359620.810000002</v>
      </c>
      <c r="AT373" s="12">
        <f>+SUMIFS('FIRST INVESTISSEMENT'!D:D,'FIRST INVESTISSEMENT'!G:G,D:D)</f>
        <v>449526097.24000001</v>
      </c>
      <c r="AU373" s="164">
        <f t="shared" si="36"/>
        <v>3887577627.0513954</v>
      </c>
      <c r="AV373" s="165">
        <f t="shared" si="37"/>
        <v>859500.07456252398</v>
      </c>
    </row>
    <row r="374" spans="1:48" hidden="1" x14ac:dyDescent="0.25">
      <c r="A374" s="11" t="str">
        <f t="shared" si="33"/>
        <v>5</v>
      </c>
      <c r="B374" s="11" t="str">
        <f t="shared" si="34"/>
        <v>51</v>
      </c>
      <c r="C374" s="11" t="str">
        <f t="shared" si="35"/>
        <v>512</v>
      </c>
      <c r="D374" s="23">
        <v>51222000</v>
      </c>
      <c r="E374" s="119" t="str">
        <f t="shared" si="40"/>
        <v>BIL26</v>
      </c>
      <c r="F374" s="24" t="s">
        <v>3323</v>
      </c>
      <c r="G374" s="12">
        <f>+SUMIF(AGRIFARM!H:H,D:D,AGRIFARM!L:L)</f>
        <v>0</v>
      </c>
      <c r="H374" s="12">
        <f>+SUMIF(AGRICORP!I:I,D:D,AGRICORP!D:D)</f>
        <v>0</v>
      </c>
      <c r="I374" s="12">
        <f>+SUMIF(SMTP!D:D,D:D,SMTP!F:F)</f>
        <v>0</v>
      </c>
      <c r="J374" s="12">
        <f>+SUMIF(AGRIVET!G:G,D:D,AGRIVET!D:D)</f>
        <v>0</v>
      </c>
      <c r="K374" s="12">
        <f>+SUMIF(AGRIVAL!G:G,D:D,AGRIVAL!D:D)</f>
        <v>0</v>
      </c>
      <c r="L374" s="12">
        <f>+SUMIF(AGRIKOBA!G:G,D:D,AGRIKOBA!D:D)</f>
        <v>0</v>
      </c>
      <c r="M374" s="12">
        <f>+SUMIF(LMOI!F:F,D:D,LMOI!C:C)</f>
        <v>0</v>
      </c>
      <c r="N374" s="12">
        <f>+SUMIF(TARTINE!G:G,D:D,TARTINE!D:D)</f>
        <v>0</v>
      </c>
      <c r="O374" s="12">
        <f>+SUMIF(IDF!F:F,D:D,IDF!C:C)</f>
        <v>0</v>
      </c>
      <c r="P374" s="12">
        <f>+SUMIF(RYA!G:G,D:D,RYA!D:D)</f>
        <v>0</v>
      </c>
      <c r="Q374" s="12">
        <f>+SUMIF('SCI NOAH'!G:G,D:D,'SCI NOAH'!D:D)</f>
        <v>0</v>
      </c>
      <c r="R374" s="12">
        <f>+SUMIF(SIM!F:F,D:D,SIM!C:C)</f>
        <v>0</v>
      </c>
      <c r="S374" s="163">
        <f>+SUMIF('First Energy'!A:A,D:D,'First Energy'!C:C)</f>
        <v>0</v>
      </c>
      <c r="T374" s="163">
        <f>+SUMIF('ID Motors'!G:G,D:D,'ID Motors'!D:D)</f>
        <v>0</v>
      </c>
      <c r="U374" s="12">
        <f>+SUMIF('ID RENTAL'!G:G,D:D,'ID RENTAL'!D:D)</f>
        <v>0</v>
      </c>
      <c r="V374" s="12">
        <f>+SUMIF('MCM '!G:G,D:D,'MCM '!D:D)</f>
        <v>0</v>
      </c>
      <c r="W374" s="12">
        <f>SUMIF(AGRIMOTORS!G:G,D:D,AGRIMOTORS!D:D)</f>
        <v>0</v>
      </c>
      <c r="X374" s="12">
        <f>+SUMIF(BOVIMA!F:F,D:D,BOVIMA!C:C)</f>
        <v>0</v>
      </c>
      <c r="Y374" s="12">
        <f>+SUMIF(AGRIFEED!F:F,D:D,AGRIFEED!C:C)</f>
        <v>0</v>
      </c>
      <c r="Z374" s="12">
        <f>SUMIF(AMIP!F:F,D:D,AMIP!C:C)</f>
        <v>0</v>
      </c>
      <c r="AA374" s="12">
        <f>+SUMIF(ISF!G:G,D:D,ISF!D:D)</f>
        <v>0</v>
      </c>
      <c r="AB374" s="124">
        <f>+SUMIF(DISCOI!G:G,D:D,DISCOI!D:D)</f>
        <v>0</v>
      </c>
      <c r="AC374" s="12">
        <f>+SUMIF(MABEL!F:F,D:D,MABEL!C:C)</f>
        <v>0</v>
      </c>
      <c r="AD374" s="12">
        <f>+SUMIF(NMP!F:F,D:D,NMP!C:C)</f>
        <v>2621351.09</v>
      </c>
      <c r="AE374" s="12">
        <f>+SUMIF('AMCHO '!F:F,D:D,'AMCHO '!C:C)</f>
        <v>0</v>
      </c>
      <c r="AF374" s="12">
        <f>+SUMIF(CONFORTIS!G:G,D:D,CONFORTIS!D:D)</f>
        <v>0</v>
      </c>
      <c r="AG374" s="12">
        <f>+SUMIF('IRS IMMO'!G:G,D:D,'IRS IMMO'!D:D)</f>
        <v>0</v>
      </c>
      <c r="AH374" s="12">
        <f>+SUMIFS(AGRIVETAM!C:C,AGRIVETAM!F:F,D:D)</f>
        <v>0</v>
      </c>
      <c r="AI374" s="12">
        <f>+SUMIF(EUROPAINTS!F:F,D:D,EUROPAINTS!C:C)</f>
        <v>0</v>
      </c>
      <c r="AJ374" s="12">
        <f>+SUMIF('VET ABE'!F:F,D:D,'VET ABE'!D:D)</f>
        <v>0</v>
      </c>
      <c r="AK374" s="12">
        <f>SUMIF('VET FIA'!F:F,D:D,'VET FIA'!D:D)</f>
        <v>0</v>
      </c>
      <c r="AL374" s="12">
        <f>+SUMIF('CSS SAKAY'!F:F,D:D,'CSS SAKAY'!C:C)</f>
        <v>0</v>
      </c>
      <c r="AM374" s="12"/>
      <c r="AN374" s="12">
        <f>SUMIF('United Malagasy'!F:F,D:D,'United Malagasy'!C:C)</f>
        <v>0</v>
      </c>
      <c r="AO374" s="12">
        <f>+SUMIF(NUTRIFOOD!E:E,D:D,NUTRIFOOD!C:C)</f>
        <v>0</v>
      </c>
      <c r="AP374" s="12">
        <f>+SUMIF(FERRIS!H:H,D:D,FERRIS!E:E)</f>
        <v>0</v>
      </c>
      <c r="AQ374" s="12">
        <f>+SUMIF(SEM!F:F,D:D,SEM!C:C)</f>
        <v>0</v>
      </c>
      <c r="AR374" s="12">
        <f>+SUMIF(Madatrade!F:F,D:D,Madatrade!C:C)</f>
        <v>0</v>
      </c>
      <c r="AS374" s="12">
        <f>+SUMIF('FLY TECH'!F:F,D:D,'FLY TECH'!D:D)</f>
        <v>0</v>
      </c>
      <c r="AT374" s="12">
        <f>+SUMIFS('FIRST INVESTISSEMENT'!D:D,'FIRST INVESTISSEMENT'!G:G,D:D)</f>
        <v>0</v>
      </c>
      <c r="AU374" s="164">
        <f t="shared" si="36"/>
        <v>2621351.09</v>
      </c>
      <c r="AV374" s="165">
        <f t="shared" si="37"/>
        <v>579.55150313446518</v>
      </c>
    </row>
    <row r="375" spans="1:48" hidden="1" x14ac:dyDescent="0.25">
      <c r="A375" s="11" t="str">
        <f t="shared" si="33"/>
        <v>5</v>
      </c>
      <c r="B375" s="11" t="str">
        <f t="shared" si="34"/>
        <v>51</v>
      </c>
      <c r="C375" s="11" t="str">
        <f t="shared" si="35"/>
        <v>512</v>
      </c>
      <c r="D375" s="23">
        <v>51223000</v>
      </c>
      <c r="E375" s="119" t="str">
        <f t="shared" si="40"/>
        <v>BIL26</v>
      </c>
      <c r="F375" s="24" t="s">
        <v>2480</v>
      </c>
      <c r="G375" s="12">
        <f>+SUMIF(AGRIFARM!H:H,D:D,AGRIFARM!L:L)</f>
        <v>0</v>
      </c>
      <c r="H375" s="12">
        <f>+SUMIF(AGRICORP!I:I,D:D,AGRICORP!D:D)</f>
        <v>0</v>
      </c>
      <c r="I375" s="12">
        <f>+SUMIF(SMTP!D:D,D:D,SMTP!F:F)</f>
        <v>0</v>
      </c>
      <c r="J375" s="12">
        <f>+SUMIF(AGRIVET!G:G,D:D,AGRIVET!D:D)</f>
        <v>0</v>
      </c>
      <c r="K375" s="12">
        <f>+SUMIF(AGRIVAL!G:G,D:D,AGRIVAL!D:D)</f>
        <v>0</v>
      </c>
      <c r="L375" s="12">
        <f>+SUMIF(AGRIKOBA!G:G,D:D,AGRIKOBA!D:D)</f>
        <v>0</v>
      </c>
      <c r="M375" s="12">
        <f>+SUMIF(LMOI!F:F,D:D,LMOI!C:C)</f>
        <v>0</v>
      </c>
      <c r="N375" s="12">
        <f>+SUMIF(TARTINE!G:G,D:D,TARTINE!D:D)</f>
        <v>0</v>
      </c>
      <c r="O375" s="12">
        <f>+SUMIF(IDF!F:F,D:D,IDF!C:C)</f>
        <v>0</v>
      </c>
      <c r="P375" s="12">
        <f>+SUMIF(RYA!G:G,D:D,RYA!D:D)</f>
        <v>0</v>
      </c>
      <c r="Q375" s="12">
        <f>+SUMIF('SCI NOAH'!G:G,D:D,'SCI NOAH'!D:D)</f>
        <v>0</v>
      </c>
      <c r="R375" s="12">
        <f>+SUMIF(SIM!F:F,D:D,SIM!C:C)</f>
        <v>0</v>
      </c>
      <c r="S375" s="163">
        <f>+SUMIF('First Energy'!A:A,D:D,'First Energy'!C:C)</f>
        <v>0</v>
      </c>
      <c r="T375" s="163">
        <f>+SUMIF('ID Motors'!G:G,D:D,'ID Motors'!D:D)</f>
        <v>0</v>
      </c>
      <c r="U375" s="12">
        <f>+SUMIF('ID RENTAL'!G:G,D:D,'ID RENTAL'!D:D)</f>
        <v>0</v>
      </c>
      <c r="V375" s="12">
        <f>+SUMIF('MCM '!G:G,D:D,'MCM '!D:D)</f>
        <v>0</v>
      </c>
      <c r="W375" s="12">
        <f>SUMIF(AGRIMOTORS!G:G,D:D,AGRIMOTORS!D:D)</f>
        <v>0</v>
      </c>
      <c r="X375" s="12">
        <f>+SUMIF(BOVIMA!F:F,D:D,BOVIMA!C:C)</f>
        <v>0</v>
      </c>
      <c r="Y375" s="12">
        <f>+SUMIF(AGRIFEED!F:F,D:D,AGRIFEED!C:C)</f>
        <v>0</v>
      </c>
      <c r="Z375" s="12">
        <f>SUMIF(AMIP!F:F,D:D,AMIP!C:C)</f>
        <v>0</v>
      </c>
      <c r="AA375" s="12">
        <f>+SUMIF(ISF!G:G,D:D,ISF!D:D)</f>
        <v>0</v>
      </c>
      <c r="AB375" s="124">
        <f>+SUMIF(DISCOI!G:G,D:D,DISCOI!D:D)</f>
        <v>0</v>
      </c>
      <c r="AC375" s="12">
        <f>+SUMIF(MABEL!F:F,D:D,MABEL!C:C)</f>
        <v>0</v>
      </c>
      <c r="AD375" s="12">
        <f>+SUMIF(NMP!F:F,D:D,NMP!C:C)</f>
        <v>68047853.799999997</v>
      </c>
      <c r="AE375" s="12">
        <f>+SUMIF('AMCHO '!F:F,D:D,'AMCHO '!C:C)</f>
        <v>0</v>
      </c>
      <c r="AF375" s="12">
        <f>+SUMIF(CONFORTIS!G:G,D:D,CONFORTIS!D:D)</f>
        <v>0</v>
      </c>
      <c r="AG375" s="12">
        <f>+SUMIF('IRS IMMO'!G:G,D:D,'IRS IMMO'!D:D)</f>
        <v>0</v>
      </c>
      <c r="AH375" s="12">
        <f>+SUMIFS(AGRIVETAM!C:C,AGRIVETAM!F:F,D:D)</f>
        <v>0</v>
      </c>
      <c r="AI375" s="12">
        <f>+SUMIF(EUROPAINTS!F:F,D:D,EUROPAINTS!C:C)</f>
        <v>0</v>
      </c>
      <c r="AJ375" s="12">
        <f>+SUMIF('VET ABE'!F:F,D:D,'VET ABE'!D:D)</f>
        <v>0</v>
      </c>
      <c r="AK375" s="12">
        <f>SUMIF('VET FIA'!F:F,D:D,'VET FIA'!D:D)</f>
        <v>0</v>
      </c>
      <c r="AL375" s="12">
        <f>+SUMIF('CSS SAKAY'!F:F,D:D,'CSS SAKAY'!C:C)</f>
        <v>0</v>
      </c>
      <c r="AM375" s="12"/>
      <c r="AN375" s="12">
        <f>SUMIF('United Malagasy'!F:F,D:D,'United Malagasy'!C:C)</f>
        <v>0</v>
      </c>
      <c r="AO375" s="12">
        <f>+SUMIF(NUTRIFOOD!E:E,D:D,NUTRIFOOD!C:C)</f>
        <v>0</v>
      </c>
      <c r="AP375" s="12">
        <f>+SUMIF(FERRIS!H:H,D:D,FERRIS!E:E)</f>
        <v>0</v>
      </c>
      <c r="AQ375" s="12">
        <f>+SUMIF(SEM!F:F,D:D,SEM!C:C)</f>
        <v>0</v>
      </c>
      <c r="AR375" s="12">
        <f>+SUMIF(Madatrade!F:F,D:D,Madatrade!C:C)</f>
        <v>0</v>
      </c>
      <c r="AS375" s="12">
        <f>+SUMIF('FLY TECH'!F:F,D:D,'FLY TECH'!D:D)</f>
        <v>0</v>
      </c>
      <c r="AT375" s="12">
        <f>+SUMIFS('FIRST INVESTISSEMENT'!D:D,'FIRST INVESTISSEMENT'!G:G,D:D)</f>
        <v>0</v>
      </c>
      <c r="AU375" s="164">
        <f t="shared" si="36"/>
        <v>68047853.799999997</v>
      </c>
      <c r="AV375" s="165">
        <f t="shared" si="37"/>
        <v>15044.621876600409</v>
      </c>
    </row>
    <row r="376" spans="1:48" hidden="1" x14ac:dyDescent="0.25">
      <c r="A376" s="11" t="str">
        <f t="shared" si="33"/>
        <v>5</v>
      </c>
      <c r="B376" s="11" t="str">
        <f t="shared" si="34"/>
        <v>51</v>
      </c>
      <c r="C376" s="11" t="str">
        <f t="shared" si="35"/>
        <v>512</v>
      </c>
      <c r="D376" s="23">
        <v>51231000</v>
      </c>
      <c r="E376" s="119" t="str">
        <f t="shared" si="40"/>
        <v>BIL26</v>
      </c>
      <c r="F376" s="24" t="s">
        <v>347</v>
      </c>
      <c r="G376" s="12">
        <f>+SUMIF(AGRIFARM!H:H,D:D,AGRIFARM!L:L)</f>
        <v>67652067.430000007</v>
      </c>
      <c r="H376" s="12">
        <f>+SUMIF(AGRICORP!I:I,D:D,AGRICORP!D:D)</f>
        <v>0</v>
      </c>
      <c r="I376" s="12">
        <f>+SUMIF(SMTP!D:D,D:D,SMTP!F:F)</f>
        <v>91301606.858499795</v>
      </c>
      <c r="J376" s="12">
        <f>+SUMIF(AGRIVET!G:G,D:D,AGRIVET!D:D)</f>
        <v>-443580599.26999998</v>
      </c>
      <c r="K376" s="12">
        <f>+SUMIF(AGRIVAL!G:G,D:D,AGRIVAL!D:D)</f>
        <v>-446860025.36000001</v>
      </c>
      <c r="L376" s="12">
        <f>+SUMIF(AGRIKOBA!G:G,D:D,AGRIKOBA!D:D)</f>
        <v>0</v>
      </c>
      <c r="M376" s="12">
        <f>+SUMIF(LMOI!F:F,D:D,LMOI!C:C)</f>
        <v>40133473.509999998</v>
      </c>
      <c r="N376" s="12">
        <f>+SUMIF(TARTINE!G:G,D:D,TARTINE!D:D)</f>
        <v>540388.65</v>
      </c>
      <c r="O376" s="12">
        <f>+SUMIF(IDF!F:F,D:D,IDF!C:C)</f>
        <v>2385464.56</v>
      </c>
      <c r="P376" s="12">
        <f>+SUMIF(RYA!G:G,D:D,RYA!D:D)</f>
        <v>0</v>
      </c>
      <c r="Q376" s="12">
        <f>+SUMIF('SCI NOAH'!G:G,D:D,'SCI NOAH'!D:D)</f>
        <v>0</v>
      </c>
      <c r="R376" s="12">
        <f>+SUMIF(SIM!F:F,D:D,SIM!C:C)</f>
        <v>0</v>
      </c>
      <c r="S376" s="163">
        <f>+SUMIF('First Energy'!A:A,D:D,'First Energy'!C:C)</f>
        <v>791127259.82000005</v>
      </c>
      <c r="T376" s="163">
        <f>+SUMIF('ID Motors'!G:G,D:D,'ID Motors'!D:D)</f>
        <v>35671742.32</v>
      </c>
      <c r="U376" s="12">
        <f>+SUMIF('ID RENTAL'!G:G,D:D,'ID RENTAL'!D:D)</f>
        <v>7936615.4000000004</v>
      </c>
      <c r="V376" s="12">
        <f>+SUMIF('MCM '!G:G,D:D,'MCM '!D:D)</f>
        <v>0</v>
      </c>
      <c r="W376" s="12">
        <f>SUMIF(AGRIMOTORS!G:G,D:D,AGRIMOTORS!D:D)</f>
        <v>38960210.609999903</v>
      </c>
      <c r="X376" s="12">
        <f>+SUMIF(BOVIMA!F:F,D:D,BOVIMA!C:C)</f>
        <v>0</v>
      </c>
      <c r="Y376" s="12">
        <f>+SUMIF(AGRIFEED!F:F,D:D,AGRIFEED!C:C)</f>
        <v>69046541.069999993</v>
      </c>
      <c r="Z376" s="12">
        <f>SUMIF(AMIP!F:F,D:D,AMIP!C:C)</f>
        <v>0</v>
      </c>
      <c r="AA376" s="12">
        <f>+SUMIF(ISF!G:G,D:D,ISF!D:D)</f>
        <v>0</v>
      </c>
      <c r="AB376" s="124">
        <f>+SUMIF(DISCOI!G:G,D:D,DISCOI!D:D)</f>
        <v>0</v>
      </c>
      <c r="AC376" s="12">
        <f>+SUMIF(MABEL!F:F,D:D,MABEL!C:C)</f>
        <v>0</v>
      </c>
      <c r="AD376" s="12">
        <f>+SUMIF(NMP!F:F,D:D,NMP!C:C)</f>
        <v>-48899.5</v>
      </c>
      <c r="AE376" s="12">
        <f>+SUMIF('AMCHO '!F:F,D:D,'AMCHO '!C:C)</f>
        <v>702478647.97899997</v>
      </c>
      <c r="AF376" s="12">
        <f>+SUMIF(CONFORTIS!G:G,D:D,CONFORTIS!D:D)</f>
        <v>0</v>
      </c>
      <c r="AG376" s="12">
        <f>+SUMIF('IRS IMMO'!G:G,D:D,'IRS IMMO'!D:D)</f>
        <v>0</v>
      </c>
      <c r="AH376" s="12">
        <f>+SUMIFS(AGRIVETAM!C:C,AGRIVETAM!F:F,D:D)</f>
        <v>0</v>
      </c>
      <c r="AI376" s="12">
        <f>+SUMIF(EUROPAINTS!F:F,D:D,EUROPAINTS!C:C)</f>
        <v>0</v>
      </c>
      <c r="AJ376" s="12">
        <f>+SUMIF('VET ABE'!F:F,D:D,'VET ABE'!D:D)</f>
        <v>0</v>
      </c>
      <c r="AK376" s="12">
        <f>SUMIF('VET FIA'!F:F,D:D,'VET FIA'!D:D)</f>
        <v>0</v>
      </c>
      <c r="AL376" s="12">
        <f>+SUMIF('CSS SAKAY'!F:F,D:D,'CSS SAKAY'!C:C)</f>
        <v>6541755.5700000003</v>
      </c>
      <c r="AM376" s="12"/>
      <c r="AN376" s="12">
        <f>SUMIF('United Malagasy'!F:F,D:D,'United Malagasy'!C:C)</f>
        <v>0</v>
      </c>
      <c r="AO376" s="12">
        <f>+SUMIF(NUTRIFOOD!E:E,D:D,NUTRIFOOD!C:C)</f>
        <v>0</v>
      </c>
      <c r="AP376" s="12">
        <f>+SUMIF(FERRIS!H:H,D:D,FERRIS!E:E)</f>
        <v>0</v>
      </c>
      <c r="AQ376" s="12">
        <f>+SUMIF(SEM!F:F,D:D,SEM!C:C)</f>
        <v>1041617115.5400001</v>
      </c>
      <c r="AR376" s="12">
        <f>+SUMIF(Madatrade!F:F,D:D,Madatrade!C:C)</f>
        <v>0</v>
      </c>
      <c r="AS376" s="12">
        <f>+SUMIF('FLY TECH'!F:F,D:D,'FLY TECH'!D:D)</f>
        <v>383466.94</v>
      </c>
      <c r="AT376" s="12">
        <f>+SUMIFS('FIRST INVESTISSEMENT'!D:D,'FIRST INVESTISSEMENT'!G:G,D:D)</f>
        <v>0</v>
      </c>
      <c r="AU376" s="164">
        <f t="shared" si="36"/>
        <v>2005286832.1274998</v>
      </c>
      <c r="AV376" s="165">
        <f t="shared" si="37"/>
        <v>443346.56361321005</v>
      </c>
    </row>
    <row r="377" spans="1:48" hidden="1" x14ac:dyDescent="0.25">
      <c r="A377" s="11" t="str">
        <f t="shared" si="33"/>
        <v>5</v>
      </c>
      <c r="B377" s="11" t="str">
        <f t="shared" si="34"/>
        <v>51</v>
      </c>
      <c r="C377" s="11" t="str">
        <f t="shared" si="35"/>
        <v>512</v>
      </c>
      <c r="D377" s="23">
        <v>51231010</v>
      </c>
      <c r="E377" s="119" t="str">
        <f t="shared" si="40"/>
        <v>BIL26</v>
      </c>
      <c r="F377" s="24" t="s">
        <v>2772</v>
      </c>
      <c r="G377" s="12">
        <f>+SUMIF(AGRIFARM!H:H,D:D,AGRIFARM!L:L)</f>
        <v>0</v>
      </c>
      <c r="H377" s="12">
        <f>+SUMIF(AGRICORP!I:I,D:D,AGRICORP!D:D)</f>
        <v>0</v>
      </c>
      <c r="I377" s="12">
        <f>+SUMIF(SMTP!D:D,D:D,SMTP!F:F)</f>
        <v>0</v>
      </c>
      <c r="J377" s="12">
        <f>+SUMIF(AGRIVET!G:G,D:D,AGRIVET!D:D)</f>
        <v>67132818.239999995</v>
      </c>
      <c r="K377" s="12">
        <f>+SUMIF(AGRIVAL!G:G,D:D,AGRIVAL!D:D)</f>
        <v>0</v>
      </c>
      <c r="L377" s="12">
        <f>+SUMIF(AGRIKOBA!G:G,D:D,AGRIKOBA!D:D)</f>
        <v>0</v>
      </c>
      <c r="M377" s="12">
        <f>+SUMIF(LMOI!F:F,D:D,LMOI!C:C)</f>
        <v>0</v>
      </c>
      <c r="N377" s="12">
        <f>+SUMIF(TARTINE!G:G,D:D,TARTINE!D:D)</f>
        <v>0</v>
      </c>
      <c r="O377" s="12">
        <f>+SUMIF(IDF!F:F,D:D,IDF!C:C)</f>
        <v>0</v>
      </c>
      <c r="P377" s="12">
        <f>+SUMIF(RYA!G:G,D:D,RYA!D:D)</f>
        <v>0</v>
      </c>
      <c r="Q377" s="12">
        <f>+SUMIF('SCI NOAH'!G:G,D:D,'SCI NOAH'!D:D)</f>
        <v>0</v>
      </c>
      <c r="R377" s="12">
        <f>+SUMIF(SIM!F:F,D:D,SIM!C:C)</f>
        <v>0</v>
      </c>
      <c r="S377" s="163">
        <f>+SUMIF('First Energy'!A:A,D:D,'First Energy'!C:C)</f>
        <v>0</v>
      </c>
      <c r="T377" s="163">
        <f>+SUMIF('ID Motors'!G:G,D:D,'ID Motors'!D:D)</f>
        <v>0</v>
      </c>
      <c r="U377" s="12">
        <f>+SUMIF('ID RENTAL'!G:G,D:D,'ID RENTAL'!D:D)</f>
        <v>0</v>
      </c>
      <c r="V377" s="12">
        <f>+SUMIF('MCM '!G:G,D:D,'MCM '!D:D)</f>
        <v>0</v>
      </c>
      <c r="W377" s="12">
        <f>SUMIF(AGRIMOTORS!G:G,D:D,AGRIMOTORS!D:D)</f>
        <v>0</v>
      </c>
      <c r="X377" s="12">
        <f>+SUMIF(BOVIMA!F:F,D:D,BOVIMA!C:C)</f>
        <v>0</v>
      </c>
      <c r="Y377" s="12">
        <f>+SUMIF(AGRIFEED!F:F,D:D,AGRIFEED!C:C)</f>
        <v>0</v>
      </c>
      <c r="Z377" s="12">
        <f>SUMIF(AMIP!F:F,D:D,AMIP!C:C)</f>
        <v>0</v>
      </c>
      <c r="AA377" s="12">
        <f>+SUMIF(ISF!G:G,D:D,ISF!D:D)</f>
        <v>0</v>
      </c>
      <c r="AB377" s="124">
        <f>+SUMIF(DISCOI!G:G,D:D,DISCOI!D:D)</f>
        <v>0</v>
      </c>
      <c r="AC377" s="12">
        <f>+SUMIF(MABEL!F:F,D:D,MABEL!C:C)</f>
        <v>0</v>
      </c>
      <c r="AD377" s="12">
        <f>+SUMIF(NMP!F:F,D:D,NMP!C:C)</f>
        <v>0</v>
      </c>
      <c r="AE377" s="12">
        <f>+SUMIF('AMCHO '!F:F,D:D,'AMCHO '!C:C)</f>
        <v>0</v>
      </c>
      <c r="AF377" s="12">
        <f>+SUMIF(CONFORTIS!G:G,D:D,CONFORTIS!D:D)</f>
        <v>0</v>
      </c>
      <c r="AG377" s="12">
        <f>+SUMIF('IRS IMMO'!G:G,D:D,'IRS IMMO'!D:D)</f>
        <v>0</v>
      </c>
      <c r="AH377" s="12">
        <f>+SUMIFS(AGRIVETAM!C:C,AGRIVETAM!F:F,D:D)</f>
        <v>0</v>
      </c>
      <c r="AI377" s="12">
        <f>+SUMIF(EUROPAINTS!F:F,D:D,EUROPAINTS!C:C)</f>
        <v>0</v>
      </c>
      <c r="AJ377" s="12">
        <f>+SUMIF('VET ABE'!F:F,D:D,'VET ABE'!D:D)</f>
        <v>0</v>
      </c>
      <c r="AK377" s="12">
        <f>SUMIF('VET FIA'!F:F,D:D,'VET FIA'!D:D)</f>
        <v>0</v>
      </c>
      <c r="AL377" s="12">
        <f>+SUMIF('CSS SAKAY'!F:F,D:D,'CSS SAKAY'!C:C)</f>
        <v>0</v>
      </c>
      <c r="AM377" s="12"/>
      <c r="AN377" s="12">
        <f>SUMIF('United Malagasy'!F:F,D:D,'United Malagasy'!C:C)</f>
        <v>0</v>
      </c>
      <c r="AO377" s="12">
        <f>+SUMIF(NUTRIFOOD!E:E,D:D,NUTRIFOOD!C:C)</f>
        <v>0</v>
      </c>
      <c r="AP377" s="12">
        <f>+SUMIF(FERRIS!H:H,D:D,FERRIS!E:E)</f>
        <v>0</v>
      </c>
      <c r="AQ377" s="12">
        <f>+SUMIF(SEM!F:F,D:D,SEM!C:C)</f>
        <v>0</v>
      </c>
      <c r="AR377" s="12">
        <f>+SUMIF(Madatrade!F:F,D:D,Madatrade!C:C)</f>
        <v>0</v>
      </c>
      <c r="AS377" s="12">
        <f>+SUMIF('FLY TECH'!F:F,D:D,'FLY TECH'!D:D)</f>
        <v>0</v>
      </c>
      <c r="AT377" s="12">
        <f>+SUMIFS('FIRST INVESTISSEMENT'!D:D,'FIRST INVESTISSEMENT'!G:G,D:D)</f>
        <v>0</v>
      </c>
      <c r="AU377" s="164">
        <f t="shared" si="36"/>
        <v>67132818.239999995</v>
      </c>
      <c r="AV377" s="165">
        <f t="shared" si="37"/>
        <v>14842.317715115696</v>
      </c>
    </row>
    <row r="378" spans="1:48" hidden="1" x14ac:dyDescent="0.25">
      <c r="A378" s="11" t="str">
        <f t="shared" si="33"/>
        <v>5</v>
      </c>
      <c r="B378" s="11" t="str">
        <f t="shared" si="34"/>
        <v>51</v>
      </c>
      <c r="C378" s="11" t="str">
        <f t="shared" si="35"/>
        <v>512</v>
      </c>
      <c r="D378" s="23">
        <v>51241000</v>
      </c>
      <c r="E378" s="119" t="str">
        <f t="shared" si="40"/>
        <v>BIL26</v>
      </c>
      <c r="F378" s="24" t="s">
        <v>159</v>
      </c>
      <c r="G378" s="12">
        <f>+SUMIF(AGRIFARM!H:H,D:D,AGRIFARM!L:L)</f>
        <v>273050279.72000003</v>
      </c>
      <c r="H378" s="12">
        <f>+SUMIF(AGRICORP!I:I,D:D,AGRICORP!D:D)</f>
        <v>246765628.50999999</v>
      </c>
      <c r="I378" s="12">
        <f>+SUMIF(SMTP!D:D,D:D,SMTP!F:F)</f>
        <v>-229177607.8405</v>
      </c>
      <c r="J378" s="12">
        <f>+SUMIF(AGRIVET!G:G,D:D,AGRIVET!D:D)</f>
        <v>-752704814.78999996</v>
      </c>
      <c r="K378" s="12">
        <f>+SUMIF(AGRIVAL!G:G,D:D,AGRIVAL!D:D)</f>
        <v>-3851717834.4400001</v>
      </c>
      <c r="L378" s="12">
        <f>+SUMIF(AGRIKOBA!G:G,D:D,AGRIKOBA!D:D)</f>
        <v>176282375.90000001</v>
      </c>
      <c r="M378" s="12">
        <f>+SUMIF(LMOI!F:F,D:D,LMOI!C:C)</f>
        <v>0</v>
      </c>
      <c r="N378" s="12">
        <f>+SUMIF(TARTINE!G:G,D:D,TARTINE!D:D)</f>
        <v>1454595082.3099999</v>
      </c>
      <c r="O378" s="12">
        <f>+SUMIF(IDF!F:F,D:D,IDF!C:C)</f>
        <v>110742328.06</v>
      </c>
      <c r="P378" s="12">
        <f>+SUMIF(RYA!G:G,D:D,RYA!D:D)</f>
        <v>0</v>
      </c>
      <c r="Q378" s="12">
        <f>+SUMIF('SCI NOAH'!G:G,D:D,'SCI NOAH'!D:D)</f>
        <v>13400824.630000001</v>
      </c>
      <c r="R378" s="12">
        <f>+SUMIF(SIM!F:F,D:D,SIM!C:C)</f>
        <v>0</v>
      </c>
      <c r="S378" s="163">
        <f>+SUMIF('First Energy'!A:A,D:D,'First Energy'!C:C)</f>
        <v>-1114027089.21</v>
      </c>
      <c r="T378" s="163">
        <f>+SUMIF('ID Motors'!G:G,D:D,'ID Motors'!D:D)</f>
        <v>-1069734752.14</v>
      </c>
      <c r="U378" s="12">
        <f>+SUMIF('ID RENTAL'!G:G,D:D,'ID RENTAL'!D:D)</f>
        <v>7049534.79</v>
      </c>
      <c r="V378" s="12">
        <f>+SUMIF('MCM '!G:G,D:D,'MCM '!D:D)</f>
        <v>-165551563.91</v>
      </c>
      <c r="W378" s="12">
        <f>SUMIF(AGRIMOTORS!G:G,D:D,AGRIMOTORS!D:D)</f>
        <v>352259806.54000002</v>
      </c>
      <c r="X378" s="12">
        <f>+SUMIF(BOVIMA!F:F,D:D,BOVIMA!C:C)</f>
        <v>141437905.45000499</v>
      </c>
      <c r="Y378" s="12">
        <f>+SUMIF(AGRIFEED!F:F,D:D,AGRIFEED!C:C)</f>
        <v>32663064.9300001</v>
      </c>
      <c r="Z378" s="12">
        <f>SUMIF(AMIP!F:F,D:D,AMIP!C:C)</f>
        <v>0</v>
      </c>
      <c r="AA378" s="12">
        <f>+SUMIF(ISF!G:G,D:D,ISF!D:D)</f>
        <v>13141369.720000001</v>
      </c>
      <c r="AB378" s="124">
        <f>+SUMIF(DISCOI!G:G,D:D,DISCOI!D:D)</f>
        <v>0</v>
      </c>
      <c r="AC378" s="12">
        <f>+SUMIF(MABEL!F:F,D:D,MABEL!C:C)</f>
        <v>143811461.72999999</v>
      </c>
      <c r="AD378" s="12">
        <f>+SUMIF(NMP!F:F,D:D,NMP!C:C)</f>
        <v>0</v>
      </c>
      <c r="AE378" s="12">
        <f>+SUMIF('AMCHO '!F:F,D:D,'AMCHO '!C:C)</f>
        <v>0</v>
      </c>
      <c r="AF378" s="12">
        <f>+SUMIF(CONFORTIS!G:G,D:D,CONFORTIS!D:D)</f>
        <v>65777.41</v>
      </c>
      <c r="AG378" s="12">
        <f>+SUMIF('IRS IMMO'!G:G,D:D,'IRS IMMO'!D:D)</f>
        <v>0</v>
      </c>
      <c r="AH378" s="12">
        <f>+SUMIFS(AGRIVETAM!C:C,AGRIVETAM!F:F,D:D)</f>
        <v>942361859.03999996</v>
      </c>
      <c r="AI378" s="12">
        <f>+SUMIF(EUROPAINTS!F:F,D:D,EUROPAINTS!C:C)</f>
        <v>0</v>
      </c>
      <c r="AJ378" s="12">
        <f>+SUMIF('VET ABE'!F:F,D:D,'VET ABE'!D:D)</f>
        <v>518844515.22000003</v>
      </c>
      <c r="AK378" s="12">
        <f>SUMIF('VET FIA'!F:F,D:D,'VET FIA'!D:D)</f>
        <v>297943818.95999998</v>
      </c>
      <c r="AL378" s="12">
        <f>+SUMIF('CSS SAKAY'!F:F,D:D,'CSS SAKAY'!C:C)</f>
        <v>0</v>
      </c>
      <c r="AM378" s="12"/>
      <c r="AN378" s="12">
        <f>SUMIF('United Malagasy'!F:F,D:D,'United Malagasy'!C:C)</f>
        <v>-5379006.0499999505</v>
      </c>
      <c r="AO378" s="12">
        <f>+SUMIF(NUTRIFOOD!E:E,D:D,NUTRIFOOD!C:C)</f>
        <v>0</v>
      </c>
      <c r="AP378" s="12">
        <f>+SUMIF(FERRIS!H:H,D:D,FERRIS!E:E)</f>
        <v>173250732.19999999</v>
      </c>
      <c r="AQ378" s="12">
        <f>+SUMIF(SEM!F:F,D:D,SEM!C:C)</f>
        <v>1504721169.8099999</v>
      </c>
      <c r="AR378" s="12">
        <f>+SUMIF(Madatrade!F:F,D:D,Madatrade!C:C)</f>
        <v>2698503283.4300003</v>
      </c>
      <c r="AS378" s="12">
        <f>+SUMIF('FLY TECH'!F:F,D:D,'FLY TECH'!D:D)</f>
        <v>67449296.349999994</v>
      </c>
      <c r="AT378" s="12">
        <f>+SUMIFS('FIRST INVESTISSEMENT'!D:D,'FIRST INVESTISSEMENT'!G:G,D:D)</f>
        <v>376834518.39999998</v>
      </c>
      <c r="AU378" s="164">
        <f t="shared" si="36"/>
        <v>2356881964.7295055</v>
      </c>
      <c r="AV378" s="165">
        <f t="shared" si="37"/>
        <v>521080.32784326363</v>
      </c>
    </row>
    <row r="379" spans="1:48" hidden="1" x14ac:dyDescent="0.25">
      <c r="A379" s="11" t="str">
        <f t="shared" si="33"/>
        <v>5</v>
      </c>
      <c r="B379" s="11" t="str">
        <f t="shared" si="34"/>
        <v>51</v>
      </c>
      <c r="C379" s="11" t="str">
        <f t="shared" si="35"/>
        <v>512</v>
      </c>
      <c r="D379" s="23">
        <v>51241100</v>
      </c>
      <c r="E379" s="119" t="str">
        <f t="shared" si="40"/>
        <v>BIL26</v>
      </c>
      <c r="F379" s="24" t="s">
        <v>2725</v>
      </c>
      <c r="G379" s="12">
        <f>+SUMIF(AGRIFARM!H:H,D:D,AGRIFARM!L:L)</f>
        <v>0</v>
      </c>
      <c r="H379" s="12">
        <f>+SUMIF(AGRICORP!I:I,D:D,AGRICORP!D:D)</f>
        <v>0</v>
      </c>
      <c r="I379" s="12">
        <f>+SUMIF(SMTP!D:D,D:D,SMTP!F:F)</f>
        <v>0</v>
      </c>
      <c r="J379" s="12">
        <f>+SUMIF(AGRIVET!G:G,D:D,AGRIVET!D:D)</f>
        <v>0</v>
      </c>
      <c r="K379" s="12">
        <f>+SUMIF(AGRIVAL!G:G,D:D,AGRIVAL!D:D)</f>
        <v>0</v>
      </c>
      <c r="L379" s="12">
        <f>+SUMIF(AGRIKOBA!G:G,D:D,AGRIKOBA!D:D)</f>
        <v>0</v>
      </c>
      <c r="M379" s="12">
        <f>+SUMIF(LMOI!F:F,D:D,LMOI!C:C)</f>
        <v>0</v>
      </c>
      <c r="N379" s="12">
        <f>+SUMIF(TARTINE!G:G,D:D,TARTINE!D:D)</f>
        <v>0</v>
      </c>
      <c r="O379" s="12">
        <f>+SUMIF(IDF!F:F,D:D,IDF!C:C)</f>
        <v>0</v>
      </c>
      <c r="P379" s="12">
        <f>+SUMIF(RYA!G:G,D:D,RYA!D:D)</f>
        <v>0</v>
      </c>
      <c r="Q379" s="12">
        <f>+SUMIF('SCI NOAH'!G:G,D:D,'SCI NOAH'!D:D)</f>
        <v>0</v>
      </c>
      <c r="R379" s="12">
        <f>+SUMIF(SIM!F:F,D:D,SIM!C:C)</f>
        <v>0</v>
      </c>
      <c r="S379" s="163">
        <f>+SUMIF('First Energy'!A:A,D:D,'First Energy'!C:C)</f>
        <v>0</v>
      </c>
      <c r="T379" s="163">
        <f>+SUMIF('ID Motors'!G:G,D:D,'ID Motors'!D:D)</f>
        <v>0</v>
      </c>
      <c r="U379" s="12">
        <f>+SUMIF('ID RENTAL'!G:G,D:D,'ID RENTAL'!D:D)</f>
        <v>0</v>
      </c>
      <c r="V379" s="12">
        <f>+SUMIF('MCM '!G:G,D:D,'MCM '!D:D)</f>
        <v>0</v>
      </c>
      <c r="W379" s="12">
        <f>SUMIF(AGRIMOTORS!G:G,D:D,AGRIMOTORS!D:D)</f>
        <v>0</v>
      </c>
      <c r="X379" s="12">
        <f>+SUMIF(BOVIMA!F:F,D:D,BOVIMA!C:C)</f>
        <v>0</v>
      </c>
      <c r="Y379" s="12">
        <f>+SUMIF(AGRIFEED!F:F,D:D,AGRIFEED!C:C)</f>
        <v>0</v>
      </c>
      <c r="Z379" s="12">
        <f>SUMIF(AMIP!F:F,D:D,AMIP!C:C)</f>
        <v>0</v>
      </c>
      <c r="AA379" s="12">
        <f>+SUMIF(ISF!G:G,D:D,ISF!D:D)</f>
        <v>0</v>
      </c>
      <c r="AB379" s="124">
        <f>+SUMIF(DISCOI!G:G,D:D,DISCOI!D:D)</f>
        <v>0</v>
      </c>
      <c r="AC379" s="12">
        <f>+SUMIF(MABEL!F:F,D:D,MABEL!C:C)</f>
        <v>0</v>
      </c>
      <c r="AD379" s="12">
        <f>+SUMIF(NMP!F:F,D:D,NMP!C:C)</f>
        <v>0</v>
      </c>
      <c r="AE379" s="12">
        <f>+SUMIF('AMCHO '!F:F,D:D,'AMCHO '!C:C)</f>
        <v>0</v>
      </c>
      <c r="AF379" s="12">
        <f>+SUMIF(CONFORTIS!G:G,D:D,CONFORTIS!D:D)</f>
        <v>0</v>
      </c>
      <c r="AG379" s="12">
        <f>+SUMIF('IRS IMMO'!G:G,D:D,'IRS IMMO'!D:D)</f>
        <v>0</v>
      </c>
      <c r="AH379" s="12">
        <f>+SUMIFS(AGRIVETAM!C:C,AGRIVETAM!F:F,D:D)</f>
        <v>0</v>
      </c>
      <c r="AI379" s="12">
        <f>+SUMIF(EUROPAINTS!F:F,D:D,EUROPAINTS!C:C)</f>
        <v>0</v>
      </c>
      <c r="AJ379" s="12">
        <f>+SUMIF('VET ABE'!F:F,D:D,'VET ABE'!D:D)</f>
        <v>4210</v>
      </c>
      <c r="AK379" s="12">
        <f>SUMIF('VET FIA'!F:F,D:D,'VET FIA'!D:D)</f>
        <v>200</v>
      </c>
      <c r="AL379" s="12">
        <f>+SUMIF('CSS SAKAY'!F:F,D:D,'CSS SAKAY'!C:C)</f>
        <v>0</v>
      </c>
      <c r="AM379" s="12"/>
      <c r="AN379" s="12">
        <f>SUMIF('United Malagasy'!F:F,D:D,'United Malagasy'!C:C)</f>
        <v>0</v>
      </c>
      <c r="AO379" s="12">
        <f>+SUMIF(NUTRIFOOD!E:E,D:D,NUTRIFOOD!C:C)</f>
        <v>0</v>
      </c>
      <c r="AP379" s="12">
        <f>+SUMIF(FERRIS!H:H,D:D,FERRIS!E:E)</f>
        <v>0</v>
      </c>
      <c r="AQ379" s="12">
        <f>+SUMIF(SEM!F:F,D:D,SEM!C:C)</f>
        <v>0</v>
      </c>
      <c r="AR379" s="12">
        <f>+SUMIF(Madatrade!F:F,D:D,Madatrade!C:C)</f>
        <v>0</v>
      </c>
      <c r="AS379" s="12">
        <f>+SUMIF('FLY TECH'!F:F,D:D,'FLY TECH'!D:D)</f>
        <v>0</v>
      </c>
      <c r="AT379" s="12">
        <f>+SUMIFS('FIRST INVESTISSEMENT'!D:D,'FIRST INVESTISSEMENT'!G:G,D:D)</f>
        <v>0</v>
      </c>
      <c r="AU379" s="164">
        <f t="shared" si="36"/>
        <v>4410</v>
      </c>
      <c r="AV379" s="165">
        <f t="shared" si="37"/>
        <v>0.9750018372483602</v>
      </c>
    </row>
    <row r="380" spans="1:48" hidden="1" x14ac:dyDescent="0.25">
      <c r="A380" s="11" t="str">
        <f t="shared" si="33"/>
        <v>5</v>
      </c>
      <c r="B380" s="11" t="str">
        <f t="shared" si="34"/>
        <v>51</v>
      </c>
      <c r="C380" s="11" t="str">
        <f t="shared" si="35"/>
        <v>512</v>
      </c>
      <c r="D380" s="60">
        <v>51242000</v>
      </c>
      <c r="E380" s="119" t="str">
        <f t="shared" si="40"/>
        <v>BIL26</v>
      </c>
      <c r="F380" s="130" t="s">
        <v>2356</v>
      </c>
      <c r="G380" s="12">
        <f>+SUMIF(AGRIFARM!H:H,D:D,AGRIFARM!L:L)</f>
        <v>0</v>
      </c>
      <c r="H380" s="12">
        <f>+SUMIF(AGRICORP!I:I,D:D,AGRICORP!D:D)</f>
        <v>0</v>
      </c>
      <c r="I380" s="12">
        <f>+SUMIF(SMTP!D:D,D:D,SMTP!F:F)</f>
        <v>0</v>
      </c>
      <c r="J380" s="12">
        <f>+SUMIF(AGRIVET!G:G,D:D,AGRIVET!D:D)</f>
        <v>0</v>
      </c>
      <c r="K380" s="12">
        <f>+SUMIF(AGRIVAL!G:G,D:D,AGRIVAL!D:D)</f>
        <v>0</v>
      </c>
      <c r="L380" s="12">
        <f>+SUMIF(AGRIKOBA!G:G,D:D,AGRIKOBA!D:D)</f>
        <v>0</v>
      </c>
      <c r="M380" s="12">
        <f>+SUMIF(LMOI!F:F,D:D,LMOI!C:C)</f>
        <v>0</v>
      </c>
      <c r="N380" s="12">
        <f>+SUMIF(TARTINE!G:G,D:D,TARTINE!D:D)</f>
        <v>0</v>
      </c>
      <c r="O380" s="12">
        <f>+SUMIF(IDF!F:F,D:D,IDF!C:C)</f>
        <v>0</v>
      </c>
      <c r="P380" s="12">
        <f>+SUMIF(RYA!G:G,D:D,RYA!D:D)</f>
        <v>0</v>
      </c>
      <c r="Q380" s="12">
        <f>+SUMIF('SCI NOAH'!G:G,D:D,'SCI NOAH'!D:D)</f>
        <v>0</v>
      </c>
      <c r="R380" s="12">
        <f>+SUMIF(SIM!F:F,D:D,SIM!C:C)</f>
        <v>0</v>
      </c>
      <c r="S380" s="163">
        <f>+SUMIF('First Energy'!A:A,D:D,'First Energy'!C:C)</f>
        <v>0</v>
      </c>
      <c r="T380" s="163">
        <f>+SUMIF('ID Motors'!G:G,D:D,'ID Motors'!D:D)</f>
        <v>0</v>
      </c>
      <c r="U380" s="12">
        <f>+SUMIF('ID RENTAL'!G:G,D:D,'ID RENTAL'!D:D)</f>
        <v>0</v>
      </c>
      <c r="V380" s="12">
        <f>+SUMIF('MCM '!G:G,D:D,'MCM '!D:D)</f>
        <v>-288011.11499999999</v>
      </c>
      <c r="W380" s="12">
        <f>SUMIF(AGRIMOTORS!G:G,D:D,AGRIMOTORS!D:D)</f>
        <v>0</v>
      </c>
      <c r="X380" s="12">
        <f>+SUMIF(BOVIMA!F:F,D:D,BOVIMA!C:C)</f>
        <v>33496604.949999999</v>
      </c>
      <c r="Y380" s="12">
        <f>+SUMIF(AGRIFEED!F:F,D:D,AGRIFEED!C:C)</f>
        <v>0</v>
      </c>
      <c r="Z380" s="12">
        <f>SUMIF(AMIP!F:F,D:D,AMIP!C:C)</f>
        <v>0</v>
      </c>
      <c r="AA380" s="12">
        <f>+SUMIF(ISF!G:G,D:D,ISF!D:D)</f>
        <v>0</v>
      </c>
      <c r="AB380" s="124">
        <f>+SUMIF(DISCOI!G:G,D:D,DISCOI!D:D)</f>
        <v>0</v>
      </c>
      <c r="AC380" s="12">
        <f>+SUMIF(MABEL!F:F,D:D,MABEL!C:C)</f>
        <v>306994935.14200002</v>
      </c>
      <c r="AD380" s="12">
        <f>+SUMIF(NMP!F:F,D:D,NMP!C:C)</f>
        <v>0</v>
      </c>
      <c r="AE380" s="12">
        <f>+SUMIF('AMCHO '!F:F,D:D,'AMCHO '!C:C)</f>
        <v>0</v>
      </c>
      <c r="AF380" s="12">
        <f>+SUMIF(CONFORTIS!G:G,D:D,CONFORTIS!D:D)</f>
        <v>0</v>
      </c>
      <c r="AG380" s="12">
        <f>+SUMIF('IRS IMMO'!G:G,D:D,'IRS IMMO'!D:D)</f>
        <v>0</v>
      </c>
      <c r="AH380" s="12">
        <f>+SUMIFS(AGRIVETAM!C:C,AGRIVETAM!F:F,D:D)</f>
        <v>0</v>
      </c>
      <c r="AI380" s="12">
        <f>+SUMIF(EUROPAINTS!F:F,D:D,EUROPAINTS!C:C)</f>
        <v>0</v>
      </c>
      <c r="AJ380" s="12">
        <f>+SUMIF('VET ABE'!F:F,D:D,'VET ABE'!D:D)</f>
        <v>0</v>
      </c>
      <c r="AK380" s="12">
        <f>SUMIF('VET FIA'!F:F,D:D,'VET FIA'!D:D)</f>
        <v>0</v>
      </c>
      <c r="AL380" s="12">
        <f>+SUMIF('CSS SAKAY'!F:F,D:D,'CSS SAKAY'!C:C)</f>
        <v>0</v>
      </c>
      <c r="AM380" s="12"/>
      <c r="AN380" s="12">
        <f>SUMIF('United Malagasy'!F:F,D:D,'United Malagasy'!C:C)</f>
        <v>0</v>
      </c>
      <c r="AO380" s="12">
        <f>+SUMIF(NUTRIFOOD!E:E,D:D,NUTRIFOOD!C:C)</f>
        <v>0</v>
      </c>
      <c r="AP380" s="12">
        <f>+SUMIF(FERRIS!H:H,D:D,FERRIS!E:E)</f>
        <v>0</v>
      </c>
      <c r="AQ380" s="12">
        <f>+SUMIF(SEM!F:F,D:D,SEM!C:C)</f>
        <v>0</v>
      </c>
      <c r="AR380" s="12">
        <f>+SUMIF(Madatrade!F:F,D:D,Madatrade!C:C)</f>
        <v>0</v>
      </c>
      <c r="AS380" s="12">
        <f>+SUMIF('FLY TECH'!F:F,D:D,'FLY TECH'!D:D)</f>
        <v>0</v>
      </c>
      <c r="AT380" s="12">
        <f>+SUMIFS('FIRST INVESTISSEMENT'!D:D,'FIRST INVESTISSEMENT'!G:G,D:D)</f>
        <v>0</v>
      </c>
      <c r="AU380" s="164">
        <f t="shared" si="36"/>
        <v>340203528.977</v>
      </c>
      <c r="AV380" s="165">
        <f t="shared" si="37"/>
        <v>75215.207662347108</v>
      </c>
    </row>
    <row r="381" spans="1:48" hidden="1" x14ac:dyDescent="0.25">
      <c r="A381" s="11" t="str">
        <f t="shared" si="33"/>
        <v>5</v>
      </c>
      <c r="B381" s="11" t="str">
        <f t="shared" si="34"/>
        <v>51</v>
      </c>
      <c r="C381" s="11" t="str">
        <f t="shared" si="35"/>
        <v>512</v>
      </c>
      <c r="D381" s="60">
        <v>51243000</v>
      </c>
      <c r="E381" s="119" t="str">
        <f t="shared" si="40"/>
        <v>BIL26</v>
      </c>
      <c r="F381" s="130" t="s">
        <v>2357</v>
      </c>
      <c r="G381" s="12">
        <f>+SUMIF(AGRIFARM!H:H,D:D,AGRIFARM!L:L)</f>
        <v>0</v>
      </c>
      <c r="H381" s="12">
        <f>+SUMIF(AGRICORP!I:I,D:D,AGRICORP!D:D)</f>
        <v>0</v>
      </c>
      <c r="I381" s="12">
        <f>+SUMIF(SMTP!D:D,D:D,SMTP!F:F)</f>
        <v>0</v>
      </c>
      <c r="J381" s="12">
        <f>+SUMIF(AGRIVET!G:G,D:D,AGRIVET!D:D)</f>
        <v>0</v>
      </c>
      <c r="K381" s="12">
        <f>+SUMIF(AGRIVAL!G:G,D:D,AGRIVAL!D:D)</f>
        <v>0</v>
      </c>
      <c r="L381" s="12">
        <f>+SUMIF(AGRIKOBA!G:G,D:D,AGRIKOBA!D:D)</f>
        <v>0</v>
      </c>
      <c r="M381" s="12">
        <f>+SUMIF(LMOI!F:F,D:D,LMOI!C:C)</f>
        <v>0</v>
      </c>
      <c r="N381" s="12">
        <f>+SUMIF(TARTINE!G:G,D:D,TARTINE!D:D)</f>
        <v>0</v>
      </c>
      <c r="O381" s="12">
        <f>+SUMIF(IDF!F:F,D:D,IDF!C:C)</f>
        <v>0</v>
      </c>
      <c r="P381" s="12">
        <f>+SUMIF(RYA!G:G,D:D,RYA!D:D)</f>
        <v>0</v>
      </c>
      <c r="Q381" s="12">
        <f>+SUMIF('SCI NOAH'!G:G,D:D,'SCI NOAH'!D:D)</f>
        <v>0</v>
      </c>
      <c r="R381" s="12">
        <f>+SUMIF(SIM!F:F,D:D,SIM!C:C)</f>
        <v>0</v>
      </c>
      <c r="S381" s="163">
        <f>+SUMIF('First Energy'!A:A,D:D,'First Energy'!C:C)</f>
        <v>0</v>
      </c>
      <c r="T381" s="163">
        <f>+SUMIF('ID Motors'!G:G,D:D,'ID Motors'!D:D)</f>
        <v>0</v>
      </c>
      <c r="U381" s="12">
        <f>+SUMIF('ID RENTAL'!G:G,D:D,'ID RENTAL'!D:D)</f>
        <v>0</v>
      </c>
      <c r="V381" s="12">
        <f>+SUMIF('MCM '!G:G,D:D,'MCM '!D:D)</f>
        <v>0</v>
      </c>
      <c r="W381" s="12">
        <f>SUMIF(AGRIMOTORS!G:G,D:D,AGRIMOTORS!D:D)</f>
        <v>0</v>
      </c>
      <c r="X381" s="12">
        <f>+SUMIF(BOVIMA!F:F,D:D,BOVIMA!C:C)</f>
        <v>78559326.030000702</v>
      </c>
      <c r="Y381" s="12">
        <f>+SUMIF(AGRIFEED!F:F,D:D,AGRIFEED!C:C)</f>
        <v>0</v>
      </c>
      <c r="Z381" s="12">
        <f>SUMIF(AMIP!F:F,D:D,AMIP!C:C)</f>
        <v>0</v>
      </c>
      <c r="AA381" s="12">
        <f>+SUMIF(ISF!G:G,D:D,ISF!D:D)</f>
        <v>0</v>
      </c>
      <c r="AB381" s="124">
        <f>+SUMIF(DISCOI!G:G,D:D,DISCOI!D:D)</f>
        <v>0</v>
      </c>
      <c r="AC381" s="12">
        <f>+SUMIF(MABEL!F:F,D:D,MABEL!C:C)</f>
        <v>0</v>
      </c>
      <c r="AD381" s="12">
        <f>+SUMIF(NMP!F:F,D:D,NMP!C:C)</f>
        <v>0</v>
      </c>
      <c r="AE381" s="12">
        <f>+SUMIF('AMCHO '!F:F,D:D,'AMCHO '!C:C)</f>
        <v>0</v>
      </c>
      <c r="AF381" s="12">
        <f>+SUMIF(CONFORTIS!G:G,D:D,CONFORTIS!D:D)</f>
        <v>0</v>
      </c>
      <c r="AG381" s="12">
        <f>+SUMIF('IRS IMMO'!G:G,D:D,'IRS IMMO'!D:D)</f>
        <v>0</v>
      </c>
      <c r="AH381" s="12">
        <f>+SUMIFS(AGRIVETAM!C:C,AGRIVETAM!F:F,D:D)</f>
        <v>0</v>
      </c>
      <c r="AI381" s="12">
        <f>+SUMIF(EUROPAINTS!F:F,D:D,EUROPAINTS!C:C)</f>
        <v>0</v>
      </c>
      <c r="AJ381" s="12">
        <f>+SUMIF('VET ABE'!F:F,D:D,'VET ABE'!D:D)</f>
        <v>0</v>
      </c>
      <c r="AK381" s="12">
        <f>SUMIF('VET FIA'!F:F,D:D,'VET FIA'!D:D)</f>
        <v>0</v>
      </c>
      <c r="AL381" s="12">
        <f>+SUMIF('CSS SAKAY'!F:F,D:D,'CSS SAKAY'!C:C)</f>
        <v>0</v>
      </c>
      <c r="AM381" s="12"/>
      <c r="AN381" s="12">
        <f>SUMIF('United Malagasy'!F:F,D:D,'United Malagasy'!C:C)</f>
        <v>0</v>
      </c>
      <c r="AO381" s="12">
        <f>+SUMIF(NUTRIFOOD!E:E,D:D,NUTRIFOOD!C:C)</f>
        <v>0</v>
      </c>
      <c r="AP381" s="12">
        <f>+SUMIF(FERRIS!H:H,D:D,FERRIS!E:E)</f>
        <v>0</v>
      </c>
      <c r="AQ381" s="12">
        <f>+SUMIF(SEM!F:F,D:D,SEM!C:C)</f>
        <v>-188944.49</v>
      </c>
      <c r="AR381" s="12">
        <f>+SUMIF(Madatrade!F:F,D:D,Madatrade!C:C)</f>
        <v>0</v>
      </c>
      <c r="AS381" s="12">
        <f>+SUMIF('FLY TECH'!F:F,D:D,'FLY TECH'!D:D)</f>
        <v>0</v>
      </c>
      <c r="AT381" s="12">
        <f>+SUMIFS('FIRST INVESTISSEMENT'!D:D,'FIRST INVESTISSEMENT'!G:G,D:D)</f>
        <v>0</v>
      </c>
      <c r="AU381" s="164">
        <f t="shared" si="36"/>
        <v>78370381.540000707</v>
      </c>
      <c r="AV381" s="165">
        <f t="shared" si="37"/>
        <v>17326.817684207632</v>
      </c>
    </row>
    <row r="382" spans="1:48" hidden="1" x14ac:dyDescent="0.25">
      <c r="A382" s="11" t="str">
        <f t="shared" si="33"/>
        <v>5</v>
      </c>
      <c r="B382" s="11" t="str">
        <f t="shared" si="34"/>
        <v>51</v>
      </c>
      <c r="C382" s="11" t="str">
        <f t="shared" si="35"/>
        <v>512</v>
      </c>
      <c r="D382" s="60">
        <v>51244000</v>
      </c>
      <c r="E382" s="119" t="str">
        <f t="shared" si="40"/>
        <v>BIL26</v>
      </c>
      <c r="F382" s="130" t="s">
        <v>2464</v>
      </c>
      <c r="G382" s="12">
        <f>+SUMIF(AGRIFARM!H:H,D:D,AGRIFARM!L:L)</f>
        <v>0</v>
      </c>
      <c r="H382" s="12">
        <f>+SUMIF(AGRICORP!I:I,D:D,AGRICORP!D:D)</f>
        <v>0</v>
      </c>
      <c r="I382" s="12">
        <f>+SUMIF(SMTP!D:D,D:D,SMTP!F:F)</f>
        <v>0</v>
      </c>
      <c r="J382" s="12">
        <f>+SUMIF(AGRIVET!G:G,D:D,AGRIVET!D:D)</f>
        <v>0</v>
      </c>
      <c r="K382" s="12">
        <f>+SUMIF(AGRIVAL!G:G,D:D,AGRIVAL!D:D)</f>
        <v>14635067.609999999</v>
      </c>
      <c r="L382" s="12">
        <f>+SUMIF(AGRIKOBA!G:G,D:D,AGRIKOBA!D:D)</f>
        <v>0</v>
      </c>
      <c r="M382" s="12">
        <f>+SUMIF(LMOI!F:F,D:D,LMOI!C:C)</f>
        <v>0</v>
      </c>
      <c r="N382" s="12">
        <f>+SUMIF(TARTINE!G:G,D:D,TARTINE!D:D)</f>
        <v>0</v>
      </c>
      <c r="O382" s="12">
        <f>+SUMIF(IDF!F:F,D:D,IDF!C:C)</f>
        <v>0</v>
      </c>
      <c r="P382" s="12">
        <f>+SUMIF(RYA!G:G,D:D,RYA!D:D)</f>
        <v>0</v>
      </c>
      <c r="Q382" s="12">
        <f>+SUMIF('SCI NOAH'!G:G,D:D,'SCI NOAH'!D:D)</f>
        <v>0</v>
      </c>
      <c r="R382" s="12">
        <f>+SUMIF(SIM!F:F,D:D,SIM!C:C)</f>
        <v>0</v>
      </c>
      <c r="S382" s="163">
        <f>+SUMIF('First Energy'!A:A,D:D,'First Energy'!C:C)</f>
        <v>0</v>
      </c>
      <c r="T382" s="163">
        <f>+SUMIF('ID Motors'!G:G,D:D,'ID Motors'!D:D)</f>
        <v>0</v>
      </c>
      <c r="U382" s="12">
        <f>+SUMIF('ID RENTAL'!G:G,D:D,'ID RENTAL'!D:D)</f>
        <v>0</v>
      </c>
      <c r="V382" s="12">
        <f>+SUMIF('MCM '!G:G,D:D,'MCM '!D:D)</f>
        <v>0</v>
      </c>
      <c r="W382" s="12">
        <f>SUMIF(AGRIMOTORS!G:G,D:D,AGRIMOTORS!D:D)</f>
        <v>0</v>
      </c>
      <c r="X382" s="12">
        <f>+SUMIF(BOVIMA!F:F,D:D,BOVIMA!C:C)</f>
        <v>0</v>
      </c>
      <c r="Y382" s="12">
        <f>+SUMIF(AGRIFEED!F:F,D:D,AGRIFEED!C:C)</f>
        <v>0</v>
      </c>
      <c r="Z382" s="12">
        <f>SUMIF(AMIP!F:F,D:D,AMIP!C:C)</f>
        <v>6586639.0700000003</v>
      </c>
      <c r="AA382" s="12">
        <f>+SUMIF(ISF!G:G,D:D,ISF!D:D)</f>
        <v>0</v>
      </c>
      <c r="AB382" s="124">
        <f>+SUMIF(DISCOI!G:G,D:D,DISCOI!D:D)</f>
        <v>0</v>
      </c>
      <c r="AC382" s="12">
        <f>+SUMIF(MABEL!F:F,D:D,MABEL!C:C)</f>
        <v>0</v>
      </c>
      <c r="AD382" s="12">
        <f>+SUMIF(NMP!F:F,D:D,NMP!C:C)</f>
        <v>0</v>
      </c>
      <c r="AE382" s="12">
        <f>+SUMIF('AMCHO '!F:F,D:D,'AMCHO '!C:C)</f>
        <v>5372989.7800000003</v>
      </c>
      <c r="AF382" s="12">
        <f>+SUMIF(CONFORTIS!G:G,D:D,CONFORTIS!D:D)</f>
        <v>0</v>
      </c>
      <c r="AG382" s="12">
        <f>+SUMIF('IRS IMMO'!G:G,D:D,'IRS IMMO'!D:D)</f>
        <v>0</v>
      </c>
      <c r="AH382" s="12">
        <f>+SUMIFS(AGRIVETAM!C:C,AGRIVETAM!F:F,D:D)</f>
        <v>121949.97</v>
      </c>
      <c r="AI382" s="12">
        <f>+SUMIF(EUROPAINTS!F:F,D:D,EUROPAINTS!C:C)</f>
        <v>0</v>
      </c>
      <c r="AJ382" s="12">
        <f>+SUMIF('VET ABE'!F:F,D:D,'VET ABE'!D:D)</f>
        <v>0</v>
      </c>
      <c r="AK382" s="12">
        <f>SUMIF('VET FIA'!F:F,D:D,'VET FIA'!D:D)</f>
        <v>0</v>
      </c>
      <c r="AL382" s="12">
        <f>+SUMIF('CSS SAKAY'!F:F,D:D,'CSS SAKAY'!C:C)</f>
        <v>0</v>
      </c>
      <c r="AM382" s="12"/>
      <c r="AN382" s="12">
        <f>SUMIF('United Malagasy'!F:F,D:D,'United Malagasy'!C:C)</f>
        <v>0</v>
      </c>
      <c r="AO382" s="12">
        <f>+SUMIF(NUTRIFOOD!E:E,D:D,NUTRIFOOD!C:C)</f>
        <v>0</v>
      </c>
      <c r="AP382" s="12">
        <f>+SUMIF(FERRIS!H:H,D:D,FERRIS!E:E)</f>
        <v>0</v>
      </c>
      <c r="AQ382" s="12">
        <f>+SUMIF(SEM!F:F,D:D,SEM!C:C)</f>
        <v>0</v>
      </c>
      <c r="AR382" s="12">
        <f>+SUMIF(Madatrade!F:F,D:D,Madatrade!C:C)</f>
        <v>0</v>
      </c>
      <c r="AS382" s="12">
        <f>+SUMIF('FLY TECH'!F:F,D:D,'FLY TECH'!D:D)</f>
        <v>0</v>
      </c>
      <c r="AT382" s="12">
        <f>+SUMIFS('FIRST INVESTISSEMENT'!D:D,'FIRST INVESTISSEMENT'!G:G,D:D)</f>
        <v>0</v>
      </c>
      <c r="AU382" s="164">
        <f t="shared" si="36"/>
        <v>26716646.43</v>
      </c>
      <c r="AV382" s="165">
        <f t="shared" si="37"/>
        <v>5906.7526880645901</v>
      </c>
    </row>
    <row r="383" spans="1:48" hidden="1" x14ac:dyDescent="0.25">
      <c r="A383" s="11" t="str">
        <f t="shared" si="33"/>
        <v>5</v>
      </c>
      <c r="B383" s="11" t="str">
        <f t="shared" si="34"/>
        <v>51</v>
      </c>
      <c r="C383" s="11" t="str">
        <f t="shared" si="35"/>
        <v>512</v>
      </c>
      <c r="D383" s="60">
        <v>51245000</v>
      </c>
      <c r="E383" s="119" t="str">
        <f t="shared" si="40"/>
        <v>BIL26</v>
      </c>
      <c r="F383" s="130" t="s">
        <v>2465</v>
      </c>
      <c r="G383" s="12">
        <f>+SUMIF(AGRIFARM!H:H,D:D,AGRIFARM!L:L)</f>
        <v>0</v>
      </c>
      <c r="H383" s="12">
        <f>+SUMIF(AGRICORP!I:I,D:D,AGRICORP!D:D)</f>
        <v>0</v>
      </c>
      <c r="I383" s="12">
        <f>+SUMIF(SMTP!D:D,D:D,SMTP!F:F)</f>
        <v>0</v>
      </c>
      <c r="J383" s="12">
        <f>+SUMIF(AGRIVET!G:G,D:D,AGRIVET!D:D)</f>
        <v>0</v>
      </c>
      <c r="K383" s="12">
        <f>+SUMIF(AGRIVAL!G:G,D:D,AGRIVAL!D:D)</f>
        <v>0</v>
      </c>
      <c r="L383" s="12">
        <f>+SUMIF(AGRIKOBA!G:G,D:D,AGRIKOBA!D:D)</f>
        <v>0</v>
      </c>
      <c r="M383" s="12">
        <f>+SUMIF(LMOI!F:F,D:D,LMOI!C:C)</f>
        <v>0</v>
      </c>
      <c r="N383" s="12">
        <f>+SUMIF(TARTINE!G:G,D:D,TARTINE!D:D)</f>
        <v>0</v>
      </c>
      <c r="O383" s="12">
        <f>+SUMIF(IDF!F:F,D:D,IDF!C:C)</f>
        <v>0</v>
      </c>
      <c r="P383" s="12">
        <f>+SUMIF(RYA!G:G,D:D,RYA!D:D)</f>
        <v>0</v>
      </c>
      <c r="Q383" s="12">
        <f>+SUMIF('SCI NOAH'!G:G,D:D,'SCI NOAH'!D:D)</f>
        <v>0</v>
      </c>
      <c r="R383" s="12">
        <f>+SUMIF(SIM!F:F,D:D,SIM!C:C)</f>
        <v>0</v>
      </c>
      <c r="S383" s="163">
        <f>+SUMIF('First Energy'!A:A,D:D,'First Energy'!C:C)</f>
        <v>0</v>
      </c>
      <c r="T383" s="163">
        <f>+SUMIF('ID Motors'!G:G,D:D,'ID Motors'!D:D)</f>
        <v>0</v>
      </c>
      <c r="U383" s="12">
        <f>+SUMIF('ID RENTAL'!G:G,D:D,'ID RENTAL'!D:D)</f>
        <v>0</v>
      </c>
      <c r="V383" s="12">
        <f>+SUMIF('MCM '!G:G,D:D,'MCM '!D:D)</f>
        <v>0</v>
      </c>
      <c r="W383" s="12">
        <f>SUMIF(AGRIMOTORS!G:G,D:D,AGRIMOTORS!D:D)</f>
        <v>0</v>
      </c>
      <c r="X383" s="12">
        <f>+SUMIF(BOVIMA!F:F,D:D,BOVIMA!C:C)</f>
        <v>0</v>
      </c>
      <c r="Y383" s="12">
        <f>+SUMIF(AGRIFEED!F:F,D:D,AGRIFEED!C:C)</f>
        <v>0</v>
      </c>
      <c r="Z383" s="12">
        <f>SUMIF(AMIP!F:F,D:D,AMIP!C:C)</f>
        <v>0</v>
      </c>
      <c r="AA383" s="12">
        <f>+SUMIF(ISF!G:G,D:D,ISF!D:D)</f>
        <v>0</v>
      </c>
      <c r="AB383" s="124">
        <f>+SUMIF(DISCOI!G:G,D:D,DISCOI!D:D)</f>
        <v>0</v>
      </c>
      <c r="AC383" s="12">
        <f>+SUMIF(MABEL!F:F,D:D,MABEL!C:C)</f>
        <v>134186747.06999999</v>
      </c>
      <c r="AD383" s="12">
        <f>+SUMIF(NMP!F:F,D:D,NMP!C:C)</f>
        <v>0</v>
      </c>
      <c r="AE383" s="12">
        <f>+SUMIF('AMCHO '!F:F,D:D,'AMCHO '!C:C)</f>
        <v>1788172.923</v>
      </c>
      <c r="AF383" s="12">
        <f>+SUMIF(CONFORTIS!G:G,D:D,CONFORTIS!D:D)</f>
        <v>0</v>
      </c>
      <c r="AG383" s="12">
        <f>+SUMIF('IRS IMMO'!G:G,D:D,'IRS IMMO'!D:D)</f>
        <v>0</v>
      </c>
      <c r="AH383" s="12">
        <f>+SUMIFS(AGRIVETAM!C:C,AGRIVETAM!F:F,D:D)</f>
        <v>0</v>
      </c>
      <c r="AI383" s="12">
        <f>+SUMIF(EUROPAINTS!F:F,D:D,EUROPAINTS!C:C)</f>
        <v>0</v>
      </c>
      <c r="AJ383" s="12">
        <f>+SUMIF('VET ABE'!F:F,D:D,'VET ABE'!D:D)</f>
        <v>0</v>
      </c>
      <c r="AK383" s="12">
        <f>SUMIF('VET FIA'!F:F,D:D,'VET FIA'!D:D)</f>
        <v>0</v>
      </c>
      <c r="AL383" s="12">
        <f>+SUMIF('CSS SAKAY'!F:F,D:D,'CSS SAKAY'!C:C)</f>
        <v>0</v>
      </c>
      <c r="AM383" s="12"/>
      <c r="AN383" s="12">
        <f>SUMIF('United Malagasy'!F:F,D:D,'United Malagasy'!C:C)</f>
        <v>0</v>
      </c>
      <c r="AO383" s="12">
        <f>+SUMIF(NUTRIFOOD!E:E,D:D,NUTRIFOOD!C:C)</f>
        <v>0</v>
      </c>
      <c r="AP383" s="12">
        <f>+SUMIF(FERRIS!H:H,D:D,FERRIS!E:E)</f>
        <v>0</v>
      </c>
      <c r="AQ383" s="12">
        <f>+SUMIF(SEM!F:F,D:D,SEM!C:C)</f>
        <v>0</v>
      </c>
      <c r="AR383" s="12">
        <f>+SUMIF(Madatrade!F:F,D:D,Madatrade!C:C)</f>
        <v>0</v>
      </c>
      <c r="AS383" s="12">
        <f>+SUMIF('FLY TECH'!F:F,D:D,'FLY TECH'!D:D)</f>
        <v>0</v>
      </c>
      <c r="AT383" s="12">
        <f>+SUMIFS('FIRST INVESTISSEMENT'!D:D,'FIRST INVESTISSEMENT'!G:G,D:D)</f>
        <v>0</v>
      </c>
      <c r="AU383" s="164">
        <f t="shared" si="36"/>
        <v>135974919.993</v>
      </c>
      <c r="AV383" s="165">
        <f t="shared" si="37"/>
        <v>30062.538959835325</v>
      </c>
    </row>
    <row r="384" spans="1:48" hidden="1" x14ac:dyDescent="0.25">
      <c r="A384" s="11" t="str">
        <f t="shared" si="33"/>
        <v>5</v>
      </c>
      <c r="B384" s="11" t="str">
        <f t="shared" si="34"/>
        <v>51</v>
      </c>
      <c r="C384" s="11" t="str">
        <f t="shared" si="35"/>
        <v>512</v>
      </c>
      <c r="D384" s="60">
        <v>51250000</v>
      </c>
      <c r="E384" s="119" t="str">
        <f t="shared" si="40"/>
        <v>BIL26</v>
      </c>
      <c r="F384" s="130" t="s">
        <v>3265</v>
      </c>
      <c r="G384" s="12">
        <f>+SUMIF(AGRIFARM!H:H,D:D,AGRIFARM!L:L)</f>
        <v>0</v>
      </c>
      <c r="H384" s="12">
        <f>+SUMIF(AGRICORP!I:I,D:D,AGRICORP!D:D)</f>
        <v>0</v>
      </c>
      <c r="I384" s="12">
        <f>+SUMIF(SMTP!D:D,D:D,SMTP!F:F)</f>
        <v>0</v>
      </c>
      <c r="J384" s="12">
        <f>+SUMIF(AGRIVET!G:G,D:D,AGRIVET!D:D)</f>
        <v>0</v>
      </c>
      <c r="K384" s="12">
        <f>+SUMIF(AGRIVAL!G:G,D:D,AGRIVAL!D:D)</f>
        <v>0</v>
      </c>
      <c r="L384" s="12">
        <f>+SUMIF(AGRIKOBA!G:G,D:D,AGRIKOBA!D:D)</f>
        <v>0</v>
      </c>
      <c r="M384" s="12">
        <f>+SUMIF(LMOI!F:F,D:D,LMOI!C:C)</f>
        <v>0</v>
      </c>
      <c r="N384" s="12">
        <f>+SUMIF(TARTINE!G:G,D:D,TARTINE!D:D)</f>
        <v>0</v>
      </c>
      <c r="O384" s="12">
        <f>+SUMIF(IDF!F:F,D:D,IDF!C:C)</f>
        <v>0</v>
      </c>
      <c r="P384" s="12">
        <f>+SUMIF(RYA!G:G,D:D,RYA!D:D)</f>
        <v>0</v>
      </c>
      <c r="Q384" s="12">
        <f>+SUMIF('SCI NOAH'!G:G,D:D,'SCI NOAH'!D:D)</f>
        <v>0</v>
      </c>
      <c r="R384" s="12">
        <f>+SUMIF(SIM!F:F,D:D,SIM!C:C)</f>
        <v>0</v>
      </c>
      <c r="S384" s="163">
        <f>+SUMIF('First Energy'!A:A,D:D,'First Energy'!C:C)</f>
        <v>0</v>
      </c>
      <c r="T384" s="163">
        <f>+SUMIF('ID Motors'!G:G,D:D,'ID Motors'!D:D)</f>
        <v>0</v>
      </c>
      <c r="U384" s="12">
        <f>+SUMIF('ID RENTAL'!G:G,D:D,'ID RENTAL'!D:D)</f>
        <v>0</v>
      </c>
      <c r="V384" s="12">
        <f>+SUMIF('MCM '!G:G,D:D,'MCM '!D:D)</f>
        <v>5652081.8600000003</v>
      </c>
      <c r="W384" s="12">
        <f>SUMIF(AGRIMOTORS!G:G,D:D,AGRIMOTORS!D:D)</f>
        <v>0</v>
      </c>
      <c r="X384" s="12">
        <f>+SUMIF(BOVIMA!F:F,D:D,BOVIMA!C:C)</f>
        <v>0</v>
      </c>
      <c r="Y384" s="12">
        <f>+SUMIF(AGRIFEED!F:F,D:D,AGRIFEED!C:C)</f>
        <v>0</v>
      </c>
      <c r="Z384" s="12">
        <f>SUMIF(AMIP!F:F,D:D,AMIP!C:C)</f>
        <v>0</v>
      </c>
      <c r="AA384" s="12">
        <f>+SUMIF(ISF!G:G,D:D,ISF!D:D)</f>
        <v>0</v>
      </c>
      <c r="AB384" s="124">
        <f>+SUMIF(DISCOI!G:G,D:D,DISCOI!D:D)</f>
        <v>0</v>
      </c>
      <c r="AC384" s="12">
        <f>+SUMIF(MABEL!F:F,D:D,MABEL!C:C)</f>
        <v>0</v>
      </c>
      <c r="AD384" s="12">
        <f>+SUMIF(NMP!F:F,D:D,NMP!C:C)</f>
        <v>0</v>
      </c>
      <c r="AE384" s="12">
        <f>+SUMIF('AMCHO '!F:F,D:D,'AMCHO '!C:C)</f>
        <v>0</v>
      </c>
      <c r="AF384" s="12">
        <f>+SUMIF(CONFORTIS!G:G,D:D,CONFORTIS!D:D)</f>
        <v>0</v>
      </c>
      <c r="AG384" s="12">
        <f>+SUMIF('IRS IMMO'!G:G,D:D,'IRS IMMO'!D:D)</f>
        <v>0</v>
      </c>
      <c r="AH384" s="12">
        <f>+SUMIFS(AGRIVETAM!C:C,AGRIVETAM!F:F,D:D)</f>
        <v>0</v>
      </c>
      <c r="AI384" s="12">
        <f>+SUMIF(EUROPAINTS!F:F,D:D,EUROPAINTS!C:C)</f>
        <v>0</v>
      </c>
      <c r="AJ384" s="12">
        <f>+SUMIF('VET ABE'!F:F,D:D,'VET ABE'!D:D)</f>
        <v>0</v>
      </c>
      <c r="AK384" s="12">
        <f>SUMIF('VET FIA'!F:F,D:D,'VET FIA'!D:D)</f>
        <v>0</v>
      </c>
      <c r="AL384" s="12">
        <f>+SUMIF('CSS SAKAY'!F:F,D:D,'CSS SAKAY'!C:C)</f>
        <v>0</v>
      </c>
      <c r="AM384" s="12"/>
      <c r="AN384" s="12">
        <f>SUMIF('United Malagasy'!F:F,D:D,'United Malagasy'!C:C)</f>
        <v>0</v>
      </c>
      <c r="AO384" s="12">
        <f>+SUMIF(NUTRIFOOD!E:E,D:D,NUTRIFOOD!C:C)</f>
        <v>0</v>
      </c>
      <c r="AP384" s="12">
        <f>+SUMIF(FERRIS!H:H,D:D,FERRIS!E:E)</f>
        <v>0</v>
      </c>
      <c r="AQ384" s="12">
        <f>+SUMIF(SEM!F:F,D:D,SEM!C:C)</f>
        <v>0</v>
      </c>
      <c r="AR384" s="12">
        <f>+SUMIF(Madatrade!F:F,D:D,Madatrade!C:C)</f>
        <v>0</v>
      </c>
      <c r="AS384" s="12">
        <f>+SUMIF('FLY TECH'!F:F,D:D,'FLY TECH'!D:D)</f>
        <v>0</v>
      </c>
      <c r="AT384" s="12">
        <f>+SUMIFS('FIRST INVESTISSEMENT'!D:D,'FIRST INVESTISSEMENT'!G:G,D:D)</f>
        <v>0</v>
      </c>
      <c r="AU384" s="164">
        <f t="shared" si="36"/>
        <v>5652081.8600000003</v>
      </c>
      <c r="AV384" s="165">
        <f t="shared" si="37"/>
        <v>1249.6122897456075</v>
      </c>
    </row>
    <row r="385" spans="1:48" hidden="1" x14ac:dyDescent="0.25">
      <c r="A385" s="11" t="str">
        <f t="shared" si="33"/>
        <v>5</v>
      </c>
      <c r="B385" s="11" t="str">
        <f t="shared" si="34"/>
        <v>51</v>
      </c>
      <c r="C385" s="11" t="str">
        <f t="shared" si="35"/>
        <v>512</v>
      </c>
      <c r="D385" s="60">
        <v>51251000</v>
      </c>
      <c r="E385" s="119" t="str">
        <f t="shared" si="40"/>
        <v>BIL26</v>
      </c>
      <c r="F385" s="24" t="s">
        <v>405</v>
      </c>
      <c r="G385" s="12">
        <f>+SUMIF(AGRIFARM!H:H,D:D,AGRIFARM!L:L)</f>
        <v>0</v>
      </c>
      <c r="H385" s="12">
        <f>+SUMIF(AGRICORP!I:I,D:D,AGRICORP!D:D)</f>
        <v>0</v>
      </c>
      <c r="I385" s="12">
        <f>+SUMIF(SMTP!D:D,D:D,SMTP!F:F)</f>
        <v>0</v>
      </c>
      <c r="J385" s="12">
        <f>+SUMIF(AGRIVET!G:G,D:D,AGRIVET!D:D)</f>
        <v>0</v>
      </c>
      <c r="K385" s="12">
        <f>+SUMIF(AGRIVAL!G:G,D:D,AGRIVAL!D:D)</f>
        <v>0</v>
      </c>
      <c r="L385" s="12">
        <f>+SUMIF(AGRIKOBA!G:G,D:D,AGRIKOBA!D:D)</f>
        <v>0</v>
      </c>
      <c r="M385" s="12">
        <f>+SUMIF(LMOI!F:F,D:D,LMOI!C:C)</f>
        <v>0</v>
      </c>
      <c r="N385" s="12">
        <f>+SUMIF(TARTINE!G:G,D:D,TARTINE!D:D)</f>
        <v>0</v>
      </c>
      <c r="O385" s="12">
        <f>+SUMIF(IDF!F:F,D:D,IDF!C:C)</f>
        <v>8414356.4399999995</v>
      </c>
      <c r="P385" s="12">
        <f>+SUMIF(RYA!G:G,D:D,RYA!D:D)</f>
        <v>0</v>
      </c>
      <c r="Q385" s="12">
        <f>+SUMIF('SCI NOAH'!G:G,D:D,'SCI NOAH'!D:D)</f>
        <v>0</v>
      </c>
      <c r="R385" s="12">
        <f>+SUMIF(SIM!F:F,D:D,SIM!C:C)</f>
        <v>0</v>
      </c>
      <c r="S385" s="163">
        <f>+SUMIF('First Energy'!A:A,D:D,'First Energy'!C:C)</f>
        <v>0</v>
      </c>
      <c r="T385" s="163">
        <f>+SUMIF('ID Motors'!G:G,D:D,'ID Motors'!D:D)</f>
        <v>0</v>
      </c>
      <c r="U385" s="12">
        <f>+SUMIF('ID RENTAL'!G:G,D:D,'ID RENTAL'!D:D)</f>
        <v>0</v>
      </c>
      <c r="V385" s="12">
        <f>+SUMIF('MCM '!G:G,D:D,'MCM '!D:D)</f>
        <v>0</v>
      </c>
      <c r="W385" s="12">
        <f>SUMIF(AGRIMOTORS!G:G,D:D,AGRIMOTORS!D:D)</f>
        <v>0</v>
      </c>
      <c r="X385" s="12">
        <f>+SUMIF(BOVIMA!F:F,D:D,BOVIMA!C:C)</f>
        <v>0</v>
      </c>
      <c r="Y385" s="12">
        <f>+SUMIF(AGRIFEED!F:F,D:D,AGRIFEED!C:C)</f>
        <v>0</v>
      </c>
      <c r="Z385" s="12">
        <f>SUMIF(AMIP!F:F,D:D,AMIP!C:C)</f>
        <v>0</v>
      </c>
      <c r="AA385" s="12">
        <f>+SUMIF(ISF!G:G,D:D,ISF!D:D)</f>
        <v>0</v>
      </c>
      <c r="AB385" s="124">
        <f>+SUMIF(DISCOI!G:G,D:D,DISCOI!D:D)</f>
        <v>0</v>
      </c>
      <c r="AC385" s="12">
        <f>+SUMIF(MABEL!F:F,D:D,MABEL!C:C)</f>
        <v>0</v>
      </c>
      <c r="AD385" s="12">
        <f>+SUMIF(NMP!F:F,D:D,NMP!C:C)</f>
        <v>0</v>
      </c>
      <c r="AE385" s="12">
        <f>+SUMIF('AMCHO '!F:F,D:D,'AMCHO '!C:C)</f>
        <v>0</v>
      </c>
      <c r="AF385" s="12">
        <f>+SUMIF(CONFORTIS!G:G,D:D,CONFORTIS!D:D)</f>
        <v>0</v>
      </c>
      <c r="AG385" s="12">
        <f>+SUMIF('IRS IMMO'!G:G,D:D,'IRS IMMO'!D:D)</f>
        <v>0</v>
      </c>
      <c r="AH385" s="12">
        <f>+SUMIFS(AGRIVETAM!C:C,AGRIVETAM!F:F,D:D)</f>
        <v>0</v>
      </c>
      <c r="AI385" s="12">
        <f>+SUMIF(EUROPAINTS!F:F,D:D,EUROPAINTS!C:C)</f>
        <v>0</v>
      </c>
      <c r="AJ385" s="12">
        <f>+SUMIF('VET ABE'!F:F,D:D,'VET ABE'!D:D)</f>
        <v>0</v>
      </c>
      <c r="AK385" s="12">
        <f>SUMIF('VET FIA'!F:F,D:D,'VET FIA'!D:D)</f>
        <v>0</v>
      </c>
      <c r="AL385" s="12">
        <f>+SUMIF('CSS SAKAY'!F:F,D:D,'CSS SAKAY'!C:C)</f>
        <v>0</v>
      </c>
      <c r="AM385" s="12"/>
      <c r="AN385" s="12">
        <f>SUMIF('United Malagasy'!F:F,D:D,'United Malagasy'!C:C)</f>
        <v>0</v>
      </c>
      <c r="AO385" s="12">
        <f>+SUMIF(NUTRIFOOD!E:E,D:D,NUTRIFOOD!C:C)</f>
        <v>0</v>
      </c>
      <c r="AP385" s="12">
        <f>+SUMIF(FERRIS!H:H,D:D,FERRIS!E:E)</f>
        <v>0</v>
      </c>
      <c r="AQ385" s="12">
        <f>+SUMIF(SEM!F:F,D:D,SEM!C:C)</f>
        <v>0</v>
      </c>
      <c r="AR385" s="12">
        <f>+SUMIF(Madatrade!F:F,D:D,Madatrade!C:C)</f>
        <v>48685424.039999999</v>
      </c>
      <c r="AS385" s="12">
        <f>+SUMIF('FLY TECH'!F:F,D:D,'FLY TECH'!D:D)</f>
        <v>0</v>
      </c>
      <c r="AT385" s="12">
        <f>+SUMIFS('FIRST INVESTISSEMENT'!D:D,'FIRST INVESTISSEMENT'!G:G,D:D)</f>
        <v>0</v>
      </c>
      <c r="AU385" s="164">
        <f t="shared" si="36"/>
        <v>57099780.479999997</v>
      </c>
      <c r="AV385" s="165">
        <f t="shared" si="37"/>
        <v>12624.124914847631</v>
      </c>
    </row>
    <row r="386" spans="1:48" hidden="1" x14ac:dyDescent="0.25">
      <c r="A386" s="11" t="str">
        <f t="shared" si="33"/>
        <v>5</v>
      </c>
      <c r="B386" s="11" t="str">
        <f t="shared" si="34"/>
        <v>51</v>
      </c>
      <c r="C386" s="11" t="str">
        <f t="shared" si="35"/>
        <v>512</v>
      </c>
      <c r="D386" s="23">
        <v>51260000</v>
      </c>
      <c r="E386" s="119" t="str">
        <f t="shared" si="40"/>
        <v>BIL29</v>
      </c>
      <c r="F386" s="24" t="s">
        <v>930</v>
      </c>
      <c r="G386" s="12">
        <f>+SUMIF(AGRIFARM!H:H,D:D,AGRIFARM!L:L)</f>
        <v>0</v>
      </c>
      <c r="H386" s="12">
        <f>+SUMIF(AGRICORP!I:I,D:D,AGRICORP!D:D)</f>
        <v>0</v>
      </c>
      <c r="I386" s="12">
        <f>+SUMIF(SMTP!D:D,D:D,SMTP!F:F)</f>
        <v>0</v>
      </c>
      <c r="J386" s="12">
        <f>+SUMIF(AGRIVET!G:G,D:D,AGRIVET!D:D)</f>
        <v>0</v>
      </c>
      <c r="K386" s="12">
        <f>+SUMIF(AGRIVAL!G:G,D:D,AGRIVAL!D:D)</f>
        <v>-3282347.92</v>
      </c>
      <c r="L386" s="12">
        <f>+SUMIF(AGRIKOBA!G:G,D:D,AGRIKOBA!D:D)</f>
        <v>0</v>
      </c>
      <c r="M386" s="12">
        <f>+SUMIF(LMOI!F:F,D:D,LMOI!C:C)</f>
        <v>0</v>
      </c>
      <c r="N386" s="12">
        <f>+SUMIF(TARTINE!G:G,D:D,TARTINE!D:D)</f>
        <v>0</v>
      </c>
      <c r="O386" s="12">
        <f>+SUMIF(IDF!F:F,D:D,IDF!C:C)</f>
        <v>0</v>
      </c>
      <c r="P386" s="12">
        <f>+SUMIF(RYA!G:G,D:D,RYA!D:D)</f>
        <v>0</v>
      </c>
      <c r="Q386" s="12">
        <f>+SUMIF('SCI NOAH'!G:G,D:D,'SCI NOAH'!D:D)</f>
        <v>0</v>
      </c>
      <c r="R386" s="12">
        <f>+SUMIF(SIM!F:F,D:D,SIM!C:C)</f>
        <v>0</v>
      </c>
      <c r="S386" s="163">
        <f>+SUMIF('First Energy'!A:A,D:D,'First Energy'!C:C)</f>
        <v>0</v>
      </c>
      <c r="T386" s="163">
        <f>+SUMIF('ID Motors'!G:G,D:D,'ID Motors'!D:D)</f>
        <v>229500</v>
      </c>
      <c r="U386" s="12">
        <f>+SUMIF('ID RENTAL'!G:G,D:D,'ID RENTAL'!D:D)</f>
        <v>0</v>
      </c>
      <c r="V386" s="12">
        <f>+SUMIF('MCM '!G:G,D:D,'MCM '!D:D)</f>
        <v>0</v>
      </c>
      <c r="W386" s="12">
        <f>SUMIF(AGRIMOTORS!G:G,D:D,AGRIMOTORS!D:D)</f>
        <v>0</v>
      </c>
      <c r="X386" s="12">
        <f>+SUMIF(BOVIMA!F:F,D:D,BOVIMA!C:C)</f>
        <v>0</v>
      </c>
      <c r="Y386" s="12">
        <f>+SUMIF(AGRIFEED!F:F,D:D,AGRIFEED!C:C)</f>
        <v>0</v>
      </c>
      <c r="Z386" s="12">
        <f>SUMIF(AMIP!F:F,D:D,AMIP!C:C)</f>
        <v>0</v>
      </c>
      <c r="AA386" s="12">
        <f>+SUMIF(ISF!G:G,D:D,ISF!D:D)</f>
        <v>0</v>
      </c>
      <c r="AB386" s="124">
        <f>+SUMIF(DISCOI!G:G,D:D,DISCOI!D:D)</f>
        <v>0</v>
      </c>
      <c r="AC386" s="12">
        <f>+SUMIF(MABEL!F:F,D:D,MABEL!C:C)</f>
        <v>0</v>
      </c>
      <c r="AD386" s="12">
        <f>+SUMIF(NMP!F:F,D:D,NMP!C:C)</f>
        <v>0</v>
      </c>
      <c r="AE386" s="12">
        <f>+SUMIF('AMCHO '!F:F,D:D,'AMCHO '!C:C)</f>
        <v>0</v>
      </c>
      <c r="AF386" s="12">
        <f>+SUMIF(CONFORTIS!G:G,D:D,CONFORTIS!D:D)</f>
        <v>0</v>
      </c>
      <c r="AG386" s="12">
        <f>+SUMIF('IRS IMMO'!G:G,D:D,'IRS IMMO'!D:D)</f>
        <v>0</v>
      </c>
      <c r="AH386" s="12">
        <f>+SUMIFS(AGRIVETAM!C:C,AGRIVETAM!F:F,D:D)</f>
        <v>0</v>
      </c>
      <c r="AI386" s="12">
        <f>+SUMIF(EUROPAINTS!F:F,D:D,EUROPAINTS!C:C)</f>
        <v>0</v>
      </c>
      <c r="AJ386" s="12">
        <f>+SUMIF('VET ABE'!F:F,D:D,'VET ABE'!D:D)</f>
        <v>0</v>
      </c>
      <c r="AK386" s="12">
        <f>SUMIF('VET FIA'!F:F,D:D,'VET FIA'!D:D)</f>
        <v>0</v>
      </c>
      <c r="AL386" s="12">
        <f>+SUMIF('CSS SAKAY'!F:F,D:D,'CSS SAKAY'!C:C)</f>
        <v>0</v>
      </c>
      <c r="AM386" s="12"/>
      <c r="AN386" s="12">
        <f>SUMIF('United Malagasy'!F:F,D:D,'United Malagasy'!C:C)</f>
        <v>0</v>
      </c>
      <c r="AO386" s="12">
        <f>+SUMIF(NUTRIFOOD!E:E,D:D,NUTRIFOOD!C:C)</f>
        <v>0</v>
      </c>
      <c r="AP386" s="12">
        <f>+SUMIF(FERRIS!H:H,D:D,FERRIS!E:E)</f>
        <v>0</v>
      </c>
      <c r="AQ386" s="12">
        <f>+SUMIF(SEM!F:F,D:D,SEM!C:C)</f>
        <v>0</v>
      </c>
      <c r="AR386" s="12">
        <f>+SUMIF(Madatrade!F:F,D:D,Madatrade!C:C)</f>
        <v>0</v>
      </c>
      <c r="AS386" s="12">
        <f>+SUMIF('FLY TECH'!F:F,D:D,'FLY TECH'!D:D)</f>
        <v>1175531.33</v>
      </c>
      <c r="AT386" s="12">
        <f>+SUMIFS('FIRST INVESTISSEMENT'!D:D,'FIRST INVESTISSEMENT'!G:G,D:D)</f>
        <v>0</v>
      </c>
      <c r="AU386" s="164">
        <f t="shared" si="36"/>
        <v>-1877316.5899999999</v>
      </c>
      <c r="AV386" s="165">
        <f t="shared" si="37"/>
        <v>-415.0537696931579</v>
      </c>
    </row>
    <row r="387" spans="1:48" hidden="1" x14ac:dyDescent="0.25">
      <c r="A387" s="11" t="str">
        <f t="shared" si="33"/>
        <v>5</v>
      </c>
      <c r="B387" s="11" t="str">
        <f t="shared" si="34"/>
        <v>51</v>
      </c>
      <c r="C387" s="11" t="str">
        <f t="shared" si="35"/>
        <v>512</v>
      </c>
      <c r="D387" s="23">
        <v>51261000</v>
      </c>
      <c r="E387" s="119" t="str">
        <f t="shared" si="40"/>
        <v>BIL26</v>
      </c>
      <c r="F387" s="24" t="s">
        <v>2358</v>
      </c>
      <c r="G387" s="12">
        <f>+SUMIF(AGRIFARM!H:H,D:D,AGRIFARM!L:L)</f>
        <v>0</v>
      </c>
      <c r="H387" s="12">
        <f>+SUMIF(AGRICORP!I:I,D:D,AGRICORP!D:D)</f>
        <v>0</v>
      </c>
      <c r="I387" s="12">
        <f>+SUMIF(SMTP!D:D,D:D,SMTP!F:F)</f>
        <v>0</v>
      </c>
      <c r="J387" s="12">
        <f>+SUMIF(AGRIVET!G:G,D:D,AGRIVET!D:D)</f>
        <v>0</v>
      </c>
      <c r="K387" s="12">
        <f>+SUMIF(AGRIVAL!G:G,D:D,AGRIVAL!D:D)</f>
        <v>0</v>
      </c>
      <c r="L387" s="12">
        <f>+SUMIF(AGRIKOBA!G:G,D:D,AGRIKOBA!D:D)</f>
        <v>0</v>
      </c>
      <c r="M387" s="12">
        <f>+SUMIF(LMOI!F:F,D:D,LMOI!C:C)</f>
        <v>0</v>
      </c>
      <c r="N387" s="12">
        <f>+SUMIF(TARTINE!G:G,D:D,TARTINE!D:D)</f>
        <v>0</v>
      </c>
      <c r="O387" s="12">
        <f>+SUMIF(IDF!F:F,D:D,IDF!C:C)</f>
        <v>0</v>
      </c>
      <c r="P387" s="12">
        <f>+SUMIF(RYA!G:G,D:D,RYA!D:D)</f>
        <v>0</v>
      </c>
      <c r="Q387" s="12">
        <f>+SUMIF('SCI NOAH'!G:G,D:D,'SCI NOAH'!D:D)</f>
        <v>0</v>
      </c>
      <c r="R387" s="12">
        <f>+SUMIF(SIM!F:F,D:D,SIM!C:C)</f>
        <v>0</v>
      </c>
      <c r="S387" s="163">
        <f>+SUMIF('First Energy'!A:A,D:D,'First Energy'!C:C)</f>
        <v>151200</v>
      </c>
      <c r="T387" s="163">
        <f>+SUMIF('ID Motors'!G:G,D:D,'ID Motors'!D:D)</f>
        <v>0</v>
      </c>
      <c r="U387" s="12">
        <f>+SUMIF('ID RENTAL'!G:G,D:D,'ID RENTAL'!D:D)</f>
        <v>0</v>
      </c>
      <c r="V387" s="12">
        <f>+SUMIF('MCM '!G:G,D:D,'MCM '!D:D)</f>
        <v>0</v>
      </c>
      <c r="W387" s="12">
        <f>SUMIF(AGRIMOTORS!G:G,D:D,AGRIMOTORS!D:D)</f>
        <v>0</v>
      </c>
      <c r="X387" s="12">
        <f>+SUMIF(BOVIMA!F:F,D:D,BOVIMA!C:C)</f>
        <v>0</v>
      </c>
      <c r="Y387" s="12">
        <f>+SUMIF(AGRIFEED!F:F,D:D,AGRIFEED!C:C)</f>
        <v>0</v>
      </c>
      <c r="Z387" s="12">
        <f>SUMIF(AMIP!F:F,D:D,AMIP!C:C)</f>
        <v>0</v>
      </c>
      <c r="AA387" s="12">
        <f>+SUMIF(ISF!G:G,D:D,ISF!D:D)</f>
        <v>0</v>
      </c>
      <c r="AB387" s="124">
        <f>+SUMIF(DISCOI!G:G,D:D,DISCOI!D:D)</f>
        <v>0</v>
      </c>
      <c r="AC387" s="12">
        <f>+SUMIF(MABEL!F:F,D:D,MABEL!C:C)</f>
        <v>0</v>
      </c>
      <c r="AD387" s="12">
        <f>+SUMIF(NMP!F:F,D:D,NMP!C:C)</f>
        <v>0</v>
      </c>
      <c r="AE387" s="12">
        <f>+SUMIF('AMCHO '!F:F,D:D,'AMCHO '!C:C)</f>
        <v>0</v>
      </c>
      <c r="AF387" s="12">
        <f>+SUMIF(CONFORTIS!G:G,D:D,CONFORTIS!D:D)</f>
        <v>0</v>
      </c>
      <c r="AG387" s="12">
        <f>+SUMIF('IRS IMMO'!G:G,D:D,'IRS IMMO'!D:D)</f>
        <v>0</v>
      </c>
      <c r="AH387" s="12">
        <f>+SUMIFS(AGRIVETAM!C:C,AGRIVETAM!F:F,D:D)</f>
        <v>0</v>
      </c>
      <c r="AI387" s="12">
        <f>+SUMIF(EUROPAINTS!F:F,D:D,EUROPAINTS!C:C)</f>
        <v>0</v>
      </c>
      <c r="AJ387" s="12">
        <f>+SUMIF('VET ABE'!F:F,D:D,'VET ABE'!D:D)</f>
        <v>0</v>
      </c>
      <c r="AK387" s="12">
        <f>SUMIF('VET FIA'!F:F,D:D,'VET FIA'!D:D)</f>
        <v>0</v>
      </c>
      <c r="AL387" s="12">
        <f>+SUMIF('CSS SAKAY'!F:F,D:D,'CSS SAKAY'!C:C)</f>
        <v>0</v>
      </c>
      <c r="AM387" s="12"/>
      <c r="AN387" s="12">
        <f>SUMIF('United Malagasy'!F:F,D:D,'United Malagasy'!C:C)</f>
        <v>0</v>
      </c>
      <c r="AO387" s="12">
        <f>+SUMIF(NUTRIFOOD!E:E,D:D,NUTRIFOOD!C:C)</f>
        <v>0</v>
      </c>
      <c r="AP387" s="12">
        <f>+SUMIF(FERRIS!H:H,D:D,FERRIS!E:E)</f>
        <v>4766000</v>
      </c>
      <c r="AQ387" s="12">
        <f>+SUMIF(SEM!F:F,D:D,SEM!C:C)</f>
        <v>1563865766.46</v>
      </c>
      <c r="AR387" s="12">
        <f>+SUMIF(Madatrade!F:F,D:D,Madatrade!C:C)</f>
        <v>0</v>
      </c>
      <c r="AS387" s="12">
        <f>+SUMIF('FLY TECH'!F:F,D:D,'FLY TECH'!D:D)</f>
        <v>0</v>
      </c>
      <c r="AT387" s="12">
        <f>+SUMIFS('FIRST INVESTISSEMENT'!D:D,'FIRST INVESTISSEMENT'!G:G,D:D)</f>
        <v>0</v>
      </c>
      <c r="AU387" s="164">
        <f t="shared" si="36"/>
        <v>1568782966.46</v>
      </c>
      <c r="AV387" s="165">
        <f t="shared" si="37"/>
        <v>346840.42506631126</v>
      </c>
    </row>
    <row r="388" spans="1:48" hidden="1" x14ac:dyDescent="0.25">
      <c r="A388" s="11" t="str">
        <f t="shared" si="33"/>
        <v>5</v>
      </c>
      <c r="B388" s="11" t="str">
        <f t="shared" si="34"/>
        <v>51</v>
      </c>
      <c r="C388" s="11" t="str">
        <f t="shared" si="35"/>
        <v>512</v>
      </c>
      <c r="D388" s="23">
        <v>51264000</v>
      </c>
      <c r="E388" s="119" t="str">
        <f t="shared" si="40"/>
        <v>BIL26</v>
      </c>
      <c r="F388" s="24" t="s">
        <v>933</v>
      </c>
      <c r="G388" s="12">
        <f>+SUMIF(AGRIFARM!H:H,D:D,AGRIFARM!L:L)</f>
        <v>0</v>
      </c>
      <c r="H388" s="12">
        <f>+SUMIF(AGRICORP!I:I,D:D,AGRICORP!D:D)</f>
        <v>0</v>
      </c>
      <c r="I388" s="12">
        <f>+SUMIF(SMTP!D:D,D:D,SMTP!F:F)</f>
        <v>0</v>
      </c>
      <c r="J388" s="12">
        <f>+SUMIF(AGRIVET!G:G,D:D,AGRIVET!D:D)</f>
        <v>0</v>
      </c>
      <c r="K388" s="12">
        <f>+SUMIF(AGRIVAL!G:G,D:D,AGRIVAL!D:D)</f>
        <v>33588086.969999999</v>
      </c>
      <c r="L388" s="12">
        <f>+SUMIF(AGRIKOBA!G:G,D:D,AGRIKOBA!D:D)</f>
        <v>0</v>
      </c>
      <c r="M388" s="12">
        <f>+SUMIF(LMOI!F:F,D:D,LMOI!C:C)</f>
        <v>0</v>
      </c>
      <c r="N388" s="12">
        <f>+SUMIF(TARTINE!G:G,D:D,TARTINE!D:D)</f>
        <v>0</v>
      </c>
      <c r="O388" s="12">
        <f>+SUMIF(IDF!F:F,D:D,IDF!C:C)</f>
        <v>0</v>
      </c>
      <c r="P388" s="12">
        <f>+SUMIF(RYA!G:G,D:D,RYA!D:D)</f>
        <v>0</v>
      </c>
      <c r="Q388" s="12">
        <f>+SUMIF('SCI NOAH'!G:G,D:D,'SCI NOAH'!D:D)</f>
        <v>0</v>
      </c>
      <c r="R388" s="12">
        <f>+SUMIF(SIM!F:F,D:D,SIM!C:C)</f>
        <v>0</v>
      </c>
      <c r="S388" s="163">
        <f>+SUMIF('First Energy'!A:A,D:D,'First Energy'!C:C)</f>
        <v>0</v>
      </c>
      <c r="T388" s="163">
        <f>+SUMIF('ID Motors'!G:G,D:D,'ID Motors'!D:D)</f>
        <v>0</v>
      </c>
      <c r="U388" s="12">
        <f>+SUMIF('ID RENTAL'!G:G,D:D,'ID RENTAL'!D:D)</f>
        <v>0</v>
      </c>
      <c r="V388" s="12">
        <f>+SUMIF('MCM '!G:G,D:D,'MCM '!D:D)</f>
        <v>0</v>
      </c>
      <c r="W388" s="12">
        <f>SUMIF(AGRIMOTORS!G:G,D:D,AGRIMOTORS!D:D)</f>
        <v>0</v>
      </c>
      <c r="X388" s="12">
        <f>+SUMIF(BOVIMA!F:F,D:D,BOVIMA!C:C)</f>
        <v>0</v>
      </c>
      <c r="Y388" s="12">
        <f>+SUMIF(AGRIFEED!F:F,D:D,AGRIFEED!C:C)</f>
        <v>0</v>
      </c>
      <c r="Z388" s="12">
        <f>SUMIF(AMIP!F:F,D:D,AMIP!C:C)</f>
        <v>0</v>
      </c>
      <c r="AA388" s="12">
        <f>+SUMIF(ISF!G:G,D:D,ISF!D:D)</f>
        <v>0</v>
      </c>
      <c r="AB388" s="124">
        <f>+SUMIF(DISCOI!G:G,D:D,DISCOI!D:D)</f>
        <v>0</v>
      </c>
      <c r="AC388" s="12">
        <f>+SUMIF(MABEL!F:F,D:D,MABEL!C:C)</f>
        <v>0</v>
      </c>
      <c r="AD388" s="12">
        <f>+SUMIF(NMP!F:F,D:D,NMP!C:C)</f>
        <v>0</v>
      </c>
      <c r="AE388" s="12">
        <f>+SUMIF('AMCHO '!F:F,D:D,'AMCHO '!C:C)</f>
        <v>0</v>
      </c>
      <c r="AF388" s="12">
        <f>+SUMIF(CONFORTIS!G:G,D:D,CONFORTIS!D:D)</f>
        <v>0</v>
      </c>
      <c r="AG388" s="12">
        <f>+SUMIF('IRS IMMO'!G:G,D:D,'IRS IMMO'!D:D)</f>
        <v>0</v>
      </c>
      <c r="AH388" s="12">
        <f>+SUMIFS(AGRIVETAM!C:C,AGRIVETAM!F:F,D:D)</f>
        <v>0</v>
      </c>
      <c r="AI388" s="12">
        <f>+SUMIF(EUROPAINTS!F:F,D:D,EUROPAINTS!C:C)</f>
        <v>0</v>
      </c>
      <c r="AJ388" s="12">
        <f>+SUMIF('VET ABE'!F:F,D:D,'VET ABE'!D:D)</f>
        <v>0</v>
      </c>
      <c r="AK388" s="12">
        <f>SUMIF('VET FIA'!F:F,D:D,'VET FIA'!D:D)</f>
        <v>0</v>
      </c>
      <c r="AL388" s="12">
        <f>+SUMIF('CSS SAKAY'!F:F,D:D,'CSS SAKAY'!C:C)</f>
        <v>0</v>
      </c>
      <c r="AM388" s="12"/>
      <c r="AN388" s="12">
        <f>SUMIF('United Malagasy'!F:F,D:D,'United Malagasy'!C:C)</f>
        <v>0</v>
      </c>
      <c r="AO388" s="12">
        <f>+SUMIF(NUTRIFOOD!E:E,D:D,NUTRIFOOD!C:C)</f>
        <v>0</v>
      </c>
      <c r="AP388" s="12">
        <f>+SUMIF(FERRIS!H:H,D:D,FERRIS!E:E)</f>
        <v>0</v>
      </c>
      <c r="AQ388" s="12">
        <f>+SUMIF(SEM!F:F,D:D,SEM!C:C)</f>
        <v>0</v>
      </c>
      <c r="AR388" s="12">
        <f>+SUMIF(Madatrade!F:F,D:D,Madatrade!C:C)</f>
        <v>0</v>
      </c>
      <c r="AS388" s="12">
        <f>+SUMIF('FLY TECH'!F:F,D:D,'FLY TECH'!D:D)</f>
        <v>0</v>
      </c>
      <c r="AT388" s="12">
        <f>+SUMIFS('FIRST INVESTISSEMENT'!D:D,'FIRST INVESTISSEMENT'!G:G,D:D)</f>
        <v>0</v>
      </c>
      <c r="AU388" s="164">
        <f t="shared" si="36"/>
        <v>33588086.969999999</v>
      </c>
      <c r="AV388" s="165">
        <f t="shared" si="37"/>
        <v>7425.9515885278242</v>
      </c>
    </row>
    <row r="389" spans="1:48" hidden="1" x14ac:dyDescent="0.25">
      <c r="A389" s="11" t="str">
        <f t="shared" ref="A389:A452" si="41">+LEFT(C389)</f>
        <v>5</v>
      </c>
      <c r="B389" s="11" t="str">
        <f t="shared" ref="B389:B452" si="42">+LEFT(D:D,2)</f>
        <v>51</v>
      </c>
      <c r="C389" s="11" t="str">
        <f t="shared" ref="C389:C452" si="43">+LEFT(D389,3)</f>
        <v>512</v>
      </c>
      <c r="D389" s="23">
        <v>51270000</v>
      </c>
      <c r="E389" s="119" t="str">
        <f t="shared" si="40"/>
        <v>BIL26</v>
      </c>
      <c r="F389" s="24" t="s">
        <v>934</v>
      </c>
      <c r="G389" s="12">
        <f>+SUMIF(AGRIFARM!H:H,D:D,AGRIFARM!L:L)</f>
        <v>0</v>
      </c>
      <c r="H389" s="12">
        <f>+SUMIF(AGRICORP!I:I,D:D,AGRICORP!D:D)</f>
        <v>0</v>
      </c>
      <c r="I389" s="12">
        <f>+SUMIF(SMTP!D:D,D:D,SMTP!F:F)</f>
        <v>0</v>
      </c>
      <c r="J389" s="12">
        <f>+SUMIF(AGRIVET!G:G,D:D,AGRIVET!D:D)</f>
        <v>0</v>
      </c>
      <c r="K389" s="12">
        <f>+SUMIF(AGRIVAL!G:G,D:D,AGRIVAL!D:D)</f>
        <v>-24000</v>
      </c>
      <c r="L389" s="12">
        <f>+SUMIF(AGRIKOBA!G:G,D:D,AGRIKOBA!D:D)</f>
        <v>0</v>
      </c>
      <c r="M389" s="12">
        <f>+SUMIF(LMOI!F:F,D:D,LMOI!C:C)</f>
        <v>0</v>
      </c>
      <c r="N389" s="12">
        <f>+SUMIF(TARTINE!G:G,D:D,TARTINE!D:D)</f>
        <v>0</v>
      </c>
      <c r="O389" s="12">
        <f>+SUMIF(IDF!F:F,D:D,IDF!C:C)</f>
        <v>0</v>
      </c>
      <c r="P389" s="12">
        <f>+SUMIF(RYA!G:G,D:D,RYA!D:D)</f>
        <v>0</v>
      </c>
      <c r="Q389" s="12">
        <f>+SUMIF('SCI NOAH'!G:G,D:D,'SCI NOAH'!D:D)</f>
        <v>0</v>
      </c>
      <c r="R389" s="12">
        <f>+SUMIF(SIM!F:F,D:D,SIM!C:C)</f>
        <v>0</v>
      </c>
      <c r="S389" s="163">
        <f>+SUMIF('First Energy'!A:A,D:D,'First Energy'!C:C)</f>
        <v>0</v>
      </c>
      <c r="T389" s="163">
        <f>+SUMIF('ID Motors'!G:G,D:D,'ID Motors'!D:D)</f>
        <v>614619.5</v>
      </c>
      <c r="U389" s="12">
        <f>+SUMIF('ID RENTAL'!G:G,D:D,'ID RENTAL'!D:D)</f>
        <v>0</v>
      </c>
      <c r="V389" s="12">
        <f>+SUMIF('MCM '!G:G,D:D,'MCM '!D:D)</f>
        <v>0</v>
      </c>
      <c r="W389" s="12">
        <f>SUMIF(AGRIMOTORS!G:G,D:D,AGRIMOTORS!D:D)</f>
        <v>0</v>
      </c>
      <c r="X389" s="12">
        <f>+SUMIF(BOVIMA!F:F,D:D,BOVIMA!C:C)</f>
        <v>0</v>
      </c>
      <c r="Y389" s="12">
        <f>+SUMIF(AGRIFEED!F:F,D:D,AGRIFEED!C:C)</f>
        <v>0</v>
      </c>
      <c r="Z389" s="12">
        <f>SUMIF(AMIP!F:F,D:D,AMIP!C:C)</f>
        <v>0</v>
      </c>
      <c r="AA389" s="12">
        <f>+SUMIF(ISF!G:G,D:D,ISF!D:D)</f>
        <v>0</v>
      </c>
      <c r="AB389" s="124">
        <f>+SUMIF(DISCOI!G:G,D:D,DISCOI!D:D)</f>
        <v>0</v>
      </c>
      <c r="AC389" s="12">
        <f>+SUMIF(MABEL!F:F,D:D,MABEL!C:C)</f>
        <v>0</v>
      </c>
      <c r="AD389" s="12">
        <f>+SUMIF(NMP!F:F,D:D,NMP!C:C)</f>
        <v>0</v>
      </c>
      <c r="AE389" s="12">
        <f>+SUMIF('AMCHO '!F:F,D:D,'AMCHO '!C:C)</f>
        <v>0</v>
      </c>
      <c r="AF389" s="12">
        <f>+SUMIF(CONFORTIS!G:G,D:D,CONFORTIS!D:D)</f>
        <v>0</v>
      </c>
      <c r="AG389" s="12">
        <f>+SUMIF('IRS IMMO'!G:G,D:D,'IRS IMMO'!D:D)</f>
        <v>0</v>
      </c>
      <c r="AH389" s="12">
        <f>+SUMIFS(AGRIVETAM!C:C,AGRIVETAM!F:F,D:D)</f>
        <v>0</v>
      </c>
      <c r="AI389" s="12">
        <f>+SUMIF(EUROPAINTS!F:F,D:D,EUROPAINTS!C:C)</f>
        <v>0</v>
      </c>
      <c r="AJ389" s="12">
        <f>+SUMIF('VET ABE'!F:F,D:D,'VET ABE'!D:D)</f>
        <v>0</v>
      </c>
      <c r="AK389" s="12">
        <f>SUMIF('VET FIA'!F:F,D:D,'VET FIA'!D:D)</f>
        <v>0</v>
      </c>
      <c r="AL389" s="12">
        <f>+SUMIF('CSS SAKAY'!F:F,D:D,'CSS SAKAY'!C:C)</f>
        <v>0</v>
      </c>
      <c r="AM389" s="12"/>
      <c r="AN389" s="12">
        <f>SUMIF('United Malagasy'!F:F,D:D,'United Malagasy'!C:C)</f>
        <v>0</v>
      </c>
      <c r="AO389" s="12">
        <f>+SUMIF(NUTRIFOOD!E:E,D:D,NUTRIFOOD!C:C)</f>
        <v>0</v>
      </c>
      <c r="AP389" s="12">
        <f>+SUMIF(FERRIS!H:H,D:D,FERRIS!E:E)</f>
        <v>0</v>
      </c>
      <c r="AQ389" s="12">
        <f>+SUMIF(SEM!F:F,D:D,SEM!C:C)</f>
        <v>0</v>
      </c>
      <c r="AR389" s="12">
        <f>+SUMIF(Madatrade!F:F,D:D,Madatrade!C:C)</f>
        <v>0</v>
      </c>
      <c r="AS389" s="12">
        <f>+SUMIF('FLY TECH'!F:F,D:D,'FLY TECH'!D:D)</f>
        <v>0</v>
      </c>
      <c r="AT389" s="12">
        <f>+SUMIFS('FIRST INVESTISSEMENT'!D:D,'FIRST INVESTISSEMENT'!G:G,D:D)</f>
        <v>0</v>
      </c>
      <c r="AU389" s="164">
        <f t="shared" ref="AU389:AU452" si="44">+SUM(G389:AT389)</f>
        <v>590619.5</v>
      </c>
      <c r="AV389" s="165">
        <f t="shared" ref="AV389:AV452" si="45">+AU389/$AX$2</f>
        <v>130.57938721421948</v>
      </c>
    </row>
    <row r="390" spans="1:48" hidden="1" x14ac:dyDescent="0.25">
      <c r="A390" s="11" t="str">
        <f t="shared" si="41"/>
        <v>5</v>
      </c>
      <c r="B390" s="11" t="str">
        <f t="shared" si="42"/>
        <v>51</v>
      </c>
      <c r="C390" s="11" t="str">
        <f t="shared" si="43"/>
        <v>512</v>
      </c>
      <c r="D390" s="23">
        <v>51271000</v>
      </c>
      <c r="E390" s="119" t="str">
        <f t="shared" si="40"/>
        <v>BIL26</v>
      </c>
      <c r="F390" s="24" t="s">
        <v>2024</v>
      </c>
      <c r="G390" s="12">
        <f>+SUMIF(AGRIFARM!H:H,D:D,AGRIFARM!L:L)</f>
        <v>0</v>
      </c>
      <c r="H390" s="12">
        <f>+SUMIF(AGRICORP!I:I,D:D,AGRICORP!D:D)</f>
        <v>0</v>
      </c>
      <c r="I390" s="12">
        <f>+SUMIF(SMTP!D:D,D:D,SMTP!F:F)</f>
        <v>0</v>
      </c>
      <c r="J390" s="12">
        <f>+SUMIF(AGRIVET!G:G,D:D,AGRIVET!D:D)</f>
        <v>0</v>
      </c>
      <c r="K390" s="12">
        <f>+SUMIF(AGRIVAL!G:G,D:D,AGRIVAL!D:D)</f>
        <v>0</v>
      </c>
      <c r="L390" s="12">
        <f>+SUMIF(AGRIKOBA!G:G,D:D,AGRIKOBA!D:D)</f>
        <v>0</v>
      </c>
      <c r="M390" s="12">
        <f>+SUMIF(LMOI!F:F,D:D,LMOI!C:C)</f>
        <v>0</v>
      </c>
      <c r="N390" s="12">
        <f>+SUMIF(TARTINE!G:G,D:D,TARTINE!D:D)</f>
        <v>0</v>
      </c>
      <c r="O390" s="12">
        <f>+SUMIF(IDF!F:F,D:D,IDF!C:C)</f>
        <v>0</v>
      </c>
      <c r="P390" s="12">
        <f>+SUMIF(RYA!G:G,D:D,RYA!D:D)</f>
        <v>0</v>
      </c>
      <c r="Q390" s="12">
        <f>+SUMIF('SCI NOAH'!G:G,D:D,'SCI NOAH'!D:D)</f>
        <v>0</v>
      </c>
      <c r="R390" s="12">
        <f>+SUMIF(SIM!F:F,D:D,SIM!C:C)</f>
        <v>0</v>
      </c>
      <c r="S390" s="163">
        <f>+SUMIF('First Energy'!A:A,D:D,'First Energy'!C:C)</f>
        <v>-157607.53</v>
      </c>
      <c r="T390" s="163">
        <f>+SUMIF('ID Motors'!G:G,D:D,'ID Motors'!D:D)</f>
        <v>0</v>
      </c>
      <c r="U390" s="12">
        <f>+SUMIF('ID RENTAL'!G:G,D:D,'ID RENTAL'!D:D)</f>
        <v>0</v>
      </c>
      <c r="V390" s="12">
        <f>+SUMIF('MCM '!G:G,D:D,'MCM '!D:D)</f>
        <v>0</v>
      </c>
      <c r="W390" s="12">
        <f>SUMIF(AGRIMOTORS!G:G,D:D,AGRIMOTORS!D:D)</f>
        <v>0</v>
      </c>
      <c r="X390" s="12">
        <f>+SUMIF(BOVIMA!F:F,D:D,BOVIMA!C:C)</f>
        <v>0</v>
      </c>
      <c r="Y390" s="12">
        <f>+SUMIF(AGRIFEED!F:F,D:D,AGRIFEED!C:C)</f>
        <v>0</v>
      </c>
      <c r="Z390" s="12">
        <f>SUMIF(AMIP!F:F,D:D,AMIP!C:C)</f>
        <v>0</v>
      </c>
      <c r="AA390" s="12">
        <f>+SUMIF(ISF!G:G,D:D,ISF!D:D)</f>
        <v>0</v>
      </c>
      <c r="AB390" s="124">
        <f>+SUMIF(DISCOI!G:G,D:D,DISCOI!D:D)</f>
        <v>0</v>
      </c>
      <c r="AC390" s="12">
        <f>+SUMIF(MABEL!F:F,D:D,MABEL!C:C)</f>
        <v>0</v>
      </c>
      <c r="AD390" s="12">
        <f>+SUMIF(NMP!F:F,D:D,NMP!C:C)</f>
        <v>0</v>
      </c>
      <c r="AE390" s="12">
        <f>+SUMIF('AMCHO '!F:F,D:D,'AMCHO '!C:C)</f>
        <v>0</v>
      </c>
      <c r="AF390" s="12">
        <f>+SUMIF(CONFORTIS!G:G,D:D,CONFORTIS!D:D)</f>
        <v>0</v>
      </c>
      <c r="AG390" s="12">
        <f>+SUMIF('IRS IMMO'!G:G,D:D,'IRS IMMO'!D:D)</f>
        <v>0</v>
      </c>
      <c r="AH390" s="12">
        <f>+SUMIFS(AGRIVETAM!C:C,AGRIVETAM!F:F,D:D)</f>
        <v>0</v>
      </c>
      <c r="AI390" s="12">
        <f>+SUMIF(EUROPAINTS!F:F,D:D,EUROPAINTS!C:C)</f>
        <v>0</v>
      </c>
      <c r="AJ390" s="12">
        <f>+SUMIF('VET ABE'!F:F,D:D,'VET ABE'!D:D)</f>
        <v>0</v>
      </c>
      <c r="AK390" s="12">
        <f>SUMIF('VET FIA'!F:F,D:D,'VET FIA'!D:D)</f>
        <v>0</v>
      </c>
      <c r="AL390" s="12">
        <f>+SUMIF('CSS SAKAY'!F:F,D:D,'CSS SAKAY'!C:C)</f>
        <v>0</v>
      </c>
      <c r="AM390" s="12"/>
      <c r="AN390" s="12">
        <f>SUMIF('United Malagasy'!F:F,D:D,'United Malagasy'!C:C)</f>
        <v>0</v>
      </c>
      <c r="AO390" s="12">
        <f>+SUMIF(NUTRIFOOD!E:E,D:D,NUTRIFOOD!C:C)</f>
        <v>0</v>
      </c>
      <c r="AP390" s="12">
        <f>+SUMIF(FERRIS!H:H,D:D,FERRIS!E:E)</f>
        <v>0</v>
      </c>
      <c r="AQ390" s="12">
        <f>+SUMIF(SEM!F:F,D:D,SEM!C:C)</f>
        <v>67264568.989999995</v>
      </c>
      <c r="AR390" s="12">
        <f>+SUMIF(Madatrade!F:F,D:D,Madatrade!C:C)</f>
        <v>0</v>
      </c>
      <c r="AS390" s="12">
        <f>+SUMIF('FLY TECH'!F:F,D:D,'FLY TECH'!D:D)</f>
        <v>0</v>
      </c>
      <c r="AT390" s="12">
        <f>+SUMIFS('FIRST INVESTISSEMENT'!D:D,'FIRST INVESTISSEMENT'!G:G,D:D)</f>
        <v>0</v>
      </c>
      <c r="AU390" s="164">
        <f t="shared" si="44"/>
        <v>67106961.459999993</v>
      </c>
      <c r="AV390" s="165">
        <f t="shared" si="45"/>
        <v>14836.6010693095</v>
      </c>
    </row>
    <row r="391" spans="1:48" hidden="1" x14ac:dyDescent="0.25">
      <c r="A391" s="11" t="str">
        <f t="shared" si="41"/>
        <v>5</v>
      </c>
      <c r="B391" s="11" t="str">
        <f t="shared" si="42"/>
        <v>51</v>
      </c>
      <c r="C391" s="11" t="str">
        <f t="shared" si="43"/>
        <v>512</v>
      </c>
      <c r="D391" s="23">
        <v>51280000</v>
      </c>
      <c r="E391" s="119" t="str">
        <f t="shared" si="40"/>
        <v>BIL26</v>
      </c>
      <c r="F391" s="24" t="s">
        <v>2128</v>
      </c>
      <c r="G391" s="12">
        <f>+SUMIF(AGRIFARM!H:H,D:D,AGRIFARM!L:L)</f>
        <v>0</v>
      </c>
      <c r="H391" s="12">
        <f>+SUMIF(AGRICORP!I:I,D:D,AGRICORP!D:D)</f>
        <v>0</v>
      </c>
      <c r="I391" s="12">
        <f>+SUMIF(SMTP!D:D,D:D,SMTP!F:F)</f>
        <v>0</v>
      </c>
      <c r="J391" s="12">
        <f>+SUMIF(AGRIVET!G:G,D:D,AGRIVET!D:D)</f>
        <v>0</v>
      </c>
      <c r="K391" s="12">
        <f>+SUMIF(AGRIVAL!G:G,D:D,AGRIVAL!D:D)</f>
        <v>0</v>
      </c>
      <c r="L391" s="12">
        <f>+SUMIF(AGRIKOBA!G:G,D:D,AGRIKOBA!D:D)</f>
        <v>0</v>
      </c>
      <c r="M391" s="12">
        <f>+SUMIF(LMOI!F:F,D:D,LMOI!C:C)</f>
        <v>0</v>
      </c>
      <c r="N391" s="12">
        <f>+SUMIF(TARTINE!G:G,D:D,TARTINE!D:D)</f>
        <v>0</v>
      </c>
      <c r="O391" s="12">
        <f>+SUMIF(IDF!F:F,D:D,IDF!C:C)</f>
        <v>0</v>
      </c>
      <c r="P391" s="12">
        <f>+SUMIF(RYA!G:G,D:D,RYA!D:D)</f>
        <v>0</v>
      </c>
      <c r="Q391" s="12">
        <f>+SUMIF('SCI NOAH'!G:G,D:D,'SCI NOAH'!D:D)</f>
        <v>0</v>
      </c>
      <c r="R391" s="12">
        <f>+SUMIF(SIM!F:F,D:D,SIM!C:C)</f>
        <v>0</v>
      </c>
      <c r="S391" s="163">
        <f>+SUMIF('First Energy'!A:A,D:D,'First Energy'!C:C)</f>
        <v>0</v>
      </c>
      <c r="T391" s="163">
        <f>+SUMIF('ID Motors'!G:G,D:D,'ID Motors'!D:D)</f>
        <v>33438944.57</v>
      </c>
      <c r="U391" s="12">
        <f>+SUMIF('ID RENTAL'!G:G,D:D,'ID RENTAL'!D:D)</f>
        <v>0</v>
      </c>
      <c r="V391" s="12">
        <f>+SUMIF('MCM '!G:G,D:D,'MCM '!D:D)</f>
        <v>0</v>
      </c>
      <c r="W391" s="12">
        <f>SUMIF(AGRIMOTORS!G:G,D:D,AGRIMOTORS!D:D)</f>
        <v>0</v>
      </c>
      <c r="X391" s="12">
        <f>+SUMIF(BOVIMA!F:F,D:D,BOVIMA!C:C)</f>
        <v>0</v>
      </c>
      <c r="Y391" s="12">
        <f>+SUMIF(AGRIFEED!F:F,D:D,AGRIFEED!C:C)</f>
        <v>0</v>
      </c>
      <c r="Z391" s="12">
        <f>SUMIF(AMIP!F:F,D:D,AMIP!C:C)</f>
        <v>0</v>
      </c>
      <c r="AA391" s="12">
        <f>+SUMIF(ISF!G:G,D:D,ISF!D:D)</f>
        <v>0</v>
      </c>
      <c r="AB391" s="124">
        <f>+SUMIF(DISCOI!G:G,D:D,DISCOI!D:D)</f>
        <v>0</v>
      </c>
      <c r="AC391" s="12">
        <f>+SUMIF(MABEL!F:F,D:D,MABEL!C:C)</f>
        <v>0</v>
      </c>
      <c r="AD391" s="12">
        <f>+SUMIF(NMP!F:F,D:D,NMP!C:C)</f>
        <v>0</v>
      </c>
      <c r="AE391" s="12">
        <f>+SUMIF('AMCHO '!F:F,D:D,'AMCHO '!C:C)</f>
        <v>0</v>
      </c>
      <c r="AF391" s="12">
        <f>+SUMIF(CONFORTIS!G:G,D:D,CONFORTIS!D:D)</f>
        <v>0</v>
      </c>
      <c r="AG391" s="12">
        <f>+SUMIF('IRS IMMO'!G:G,D:D,'IRS IMMO'!D:D)</f>
        <v>0</v>
      </c>
      <c r="AH391" s="12">
        <f>+SUMIFS(AGRIVETAM!C:C,AGRIVETAM!F:F,D:D)</f>
        <v>0</v>
      </c>
      <c r="AI391" s="12">
        <f>+SUMIF(EUROPAINTS!F:F,D:D,EUROPAINTS!C:C)</f>
        <v>0</v>
      </c>
      <c r="AJ391" s="12">
        <f>+SUMIF('VET ABE'!F:F,D:D,'VET ABE'!D:D)</f>
        <v>0</v>
      </c>
      <c r="AK391" s="12">
        <f>SUMIF('VET FIA'!F:F,D:D,'VET FIA'!D:D)</f>
        <v>0</v>
      </c>
      <c r="AL391" s="12">
        <f>+SUMIF('CSS SAKAY'!F:F,D:D,'CSS SAKAY'!C:C)</f>
        <v>0</v>
      </c>
      <c r="AM391" s="12"/>
      <c r="AN391" s="12">
        <f>SUMIF('United Malagasy'!F:F,D:D,'United Malagasy'!C:C)</f>
        <v>0</v>
      </c>
      <c r="AO391" s="12">
        <f>+SUMIF(NUTRIFOOD!E:E,D:D,NUTRIFOOD!C:C)</f>
        <v>0</v>
      </c>
      <c r="AP391" s="12">
        <f>+SUMIF(FERRIS!H:H,D:D,FERRIS!E:E)</f>
        <v>0</v>
      </c>
      <c r="AQ391" s="12">
        <f>+SUMIF(SEM!F:F,D:D,SEM!C:C)</f>
        <v>0</v>
      </c>
      <c r="AR391" s="12">
        <f>+SUMIF(Madatrade!F:F,D:D,Madatrade!C:C)</f>
        <v>0</v>
      </c>
      <c r="AS391" s="12">
        <f>+SUMIF('FLY TECH'!F:F,D:D,'FLY TECH'!D:D)</f>
        <v>0</v>
      </c>
      <c r="AT391" s="12">
        <f>+SUMIFS('FIRST INVESTISSEMENT'!D:D,'FIRST INVESTISSEMENT'!G:G,D:D)</f>
        <v>0</v>
      </c>
      <c r="AU391" s="164">
        <f t="shared" si="44"/>
        <v>33438944.57</v>
      </c>
      <c r="AV391" s="165">
        <f t="shared" si="45"/>
        <v>7392.9778665297226</v>
      </c>
    </row>
    <row r="392" spans="1:48" hidden="1" x14ac:dyDescent="0.25">
      <c r="A392" s="11" t="str">
        <f t="shared" si="41"/>
        <v>5</v>
      </c>
      <c r="B392" s="11" t="str">
        <f t="shared" si="42"/>
        <v>51</v>
      </c>
      <c r="C392" s="11" t="str">
        <f t="shared" si="43"/>
        <v>512</v>
      </c>
      <c r="D392" s="23">
        <v>51291000</v>
      </c>
      <c r="E392" s="119" t="str">
        <f t="shared" si="40"/>
        <v>BIL26</v>
      </c>
      <c r="F392" s="24" t="s">
        <v>341</v>
      </c>
      <c r="G392" s="12">
        <f>+SUMIF(AGRIFARM!H:H,D:D,AGRIFARM!L:L)</f>
        <v>0</v>
      </c>
      <c r="H392" s="12">
        <f>+SUMIF(AGRICORP!I:I,D:D,AGRICORP!D:D)</f>
        <v>0</v>
      </c>
      <c r="I392" s="12">
        <f>+SUMIF(SMTP!D:D,D:D,SMTP!F:F)</f>
        <v>81524351</v>
      </c>
      <c r="J392" s="12">
        <f>+SUMIF(AGRIVET!G:G,D:D,AGRIVET!D:D)</f>
        <v>0</v>
      </c>
      <c r="K392" s="12">
        <f>+SUMIF(AGRIVAL!G:G,D:D,AGRIVAL!D:D)</f>
        <v>0</v>
      </c>
      <c r="L392" s="12">
        <f>+SUMIF(AGRIKOBA!G:G,D:D,AGRIKOBA!D:D)</f>
        <v>0</v>
      </c>
      <c r="M392" s="12">
        <f>+SUMIF(LMOI!F:F,D:D,LMOI!C:C)</f>
        <v>0</v>
      </c>
      <c r="N392" s="12">
        <f>+SUMIF(TARTINE!G:G,D:D,TARTINE!D:D)</f>
        <v>0</v>
      </c>
      <c r="O392" s="12">
        <f>+SUMIF(IDF!F:F,D:D,IDF!C:C)</f>
        <v>0</v>
      </c>
      <c r="P392" s="12">
        <f>+SUMIF(RYA!G:G,D:D,RYA!D:D)</f>
        <v>0</v>
      </c>
      <c r="Q392" s="12">
        <f>+SUMIF('SCI NOAH'!G:G,D:D,'SCI NOAH'!D:D)</f>
        <v>0</v>
      </c>
      <c r="R392" s="12">
        <f>+SUMIF(SIM!F:F,D:D,SIM!C:C)</f>
        <v>0</v>
      </c>
      <c r="S392" s="163">
        <f>+SUMIF('First Energy'!A:A,D:D,'First Energy'!C:C)</f>
        <v>0</v>
      </c>
      <c r="T392" s="163">
        <f>+SUMIF('ID Motors'!G:G,D:D,'ID Motors'!D:D)</f>
        <v>0</v>
      </c>
      <c r="U392" s="12">
        <f>+SUMIF('ID RENTAL'!G:G,D:D,'ID RENTAL'!D:D)</f>
        <v>0</v>
      </c>
      <c r="V392" s="12">
        <f>+SUMIF('MCM '!G:G,D:D,'MCM '!D:D)</f>
        <v>0</v>
      </c>
      <c r="W392" s="12">
        <f>SUMIF(AGRIMOTORS!G:G,D:D,AGRIMOTORS!D:D)</f>
        <v>0</v>
      </c>
      <c r="X392" s="12">
        <f>+SUMIF(BOVIMA!F:F,D:D,BOVIMA!C:C)</f>
        <v>0</v>
      </c>
      <c r="Y392" s="12">
        <f>+SUMIF(AGRIFEED!F:F,D:D,AGRIFEED!C:C)</f>
        <v>0</v>
      </c>
      <c r="Z392" s="12">
        <f>SUMIF(AMIP!F:F,D:D,AMIP!C:C)</f>
        <v>0</v>
      </c>
      <c r="AA392" s="12">
        <f>+SUMIF(ISF!G:G,D:D,ISF!D:D)</f>
        <v>0</v>
      </c>
      <c r="AB392" s="124">
        <f>+SUMIF(DISCOI!G:G,D:D,DISCOI!D:D)</f>
        <v>0</v>
      </c>
      <c r="AC392" s="12">
        <f>+SUMIF(MABEL!F:F,D:D,MABEL!C:C)</f>
        <v>0</v>
      </c>
      <c r="AD392" s="12">
        <f>+SUMIF(NMP!F:F,D:D,NMP!C:C)</f>
        <v>0</v>
      </c>
      <c r="AE392" s="12">
        <f>+SUMIF('AMCHO '!F:F,D:D,'AMCHO '!C:C)</f>
        <v>0</v>
      </c>
      <c r="AF392" s="12">
        <f>+SUMIF(CONFORTIS!G:G,D:D,CONFORTIS!D:D)</f>
        <v>0</v>
      </c>
      <c r="AG392" s="12">
        <f>+SUMIF('IRS IMMO'!G:G,D:D,'IRS IMMO'!D:D)</f>
        <v>0</v>
      </c>
      <c r="AH392" s="12">
        <f>+SUMIFS(AGRIVETAM!C:C,AGRIVETAM!F:F,D:D)</f>
        <v>36569988</v>
      </c>
      <c r="AI392" s="12">
        <f>+SUMIF(EUROPAINTS!F:F,D:D,EUROPAINTS!C:C)</f>
        <v>0</v>
      </c>
      <c r="AJ392" s="12">
        <f>+SUMIF('VET ABE'!F:F,D:D,'VET ABE'!D:D)</f>
        <v>0</v>
      </c>
      <c r="AK392" s="12">
        <f>SUMIF('VET FIA'!F:F,D:D,'VET FIA'!D:D)</f>
        <v>33994174</v>
      </c>
      <c r="AL392" s="12">
        <f>+SUMIF('CSS SAKAY'!F:F,D:D,'CSS SAKAY'!C:C)</f>
        <v>0</v>
      </c>
      <c r="AM392" s="12"/>
      <c r="AN392" s="12">
        <f>SUMIF('United Malagasy'!F:F,D:D,'United Malagasy'!C:C)</f>
        <v>0</v>
      </c>
      <c r="AO392" s="12">
        <f>+SUMIF(NUTRIFOOD!E:E,D:D,NUTRIFOOD!C:C)</f>
        <v>0</v>
      </c>
      <c r="AP392" s="12">
        <f>+SUMIF(FERRIS!H:H,D:D,FERRIS!E:E)</f>
        <v>0</v>
      </c>
      <c r="AQ392" s="12">
        <f>+SUMIF(SEM!F:F,D:D,SEM!C:C)</f>
        <v>0</v>
      </c>
      <c r="AR392" s="12">
        <f>+SUMIF(Madatrade!F:F,D:D,Madatrade!C:C)</f>
        <v>0</v>
      </c>
      <c r="AS392" s="12">
        <f>+SUMIF('FLY TECH'!F:F,D:D,'FLY TECH'!D:D)</f>
        <v>0</v>
      </c>
      <c r="AT392" s="12">
        <f>+SUMIFS('FIRST INVESTISSEMENT'!D:D,'FIRST INVESTISSEMENT'!G:G,D:D)</f>
        <v>0</v>
      </c>
      <c r="AU392" s="164">
        <f t="shared" si="44"/>
        <v>152088513</v>
      </c>
      <c r="AV392" s="165">
        <f t="shared" si="45"/>
        <v>33625.07473908642</v>
      </c>
    </row>
    <row r="393" spans="1:48" hidden="1" x14ac:dyDescent="0.25">
      <c r="A393" s="11" t="str">
        <f t="shared" si="41"/>
        <v>5</v>
      </c>
      <c r="B393" s="11" t="str">
        <f t="shared" si="42"/>
        <v>51</v>
      </c>
      <c r="C393" s="11" t="str">
        <f t="shared" si="43"/>
        <v>512</v>
      </c>
      <c r="D393" s="29">
        <v>51292000</v>
      </c>
      <c r="E393" s="119" t="str">
        <f t="shared" si="40"/>
        <v>BIL26</v>
      </c>
      <c r="F393" s="24" t="s">
        <v>1287</v>
      </c>
      <c r="G393" s="12">
        <f>+SUMIF(AGRIFARM!H:H,D:D,AGRIFARM!L:L)</f>
        <v>0</v>
      </c>
      <c r="H393" s="12">
        <f>+SUMIF(AGRICORP!I:I,D:D,AGRICORP!D:D)</f>
        <v>0</v>
      </c>
      <c r="I393" s="12">
        <f>+SUMIF(SMTP!D:D,D:D,SMTP!F:F)</f>
        <v>44775784</v>
      </c>
      <c r="J393" s="12">
        <f>+SUMIF(AGRIVET!G:G,D:D,AGRIVET!D:D)</f>
        <v>0</v>
      </c>
      <c r="K393" s="12">
        <f>+SUMIF(AGRIVAL!G:G,D:D,AGRIVAL!D:D)</f>
        <v>0</v>
      </c>
      <c r="L393" s="12">
        <f>+SUMIF(AGRIKOBA!G:G,D:D,AGRIKOBA!D:D)</f>
        <v>0</v>
      </c>
      <c r="M393" s="12">
        <f>+SUMIF(LMOI!F:F,D:D,LMOI!C:C)</f>
        <v>0</v>
      </c>
      <c r="N393" s="12">
        <f>+SUMIF(TARTINE!G:G,D:D,TARTINE!D:D)</f>
        <v>0</v>
      </c>
      <c r="O393" s="12">
        <f>+SUMIF(IDF!F:F,D:D,IDF!C:C)</f>
        <v>0</v>
      </c>
      <c r="P393" s="12">
        <f>+SUMIF(RYA!G:G,D:D,RYA!D:D)</f>
        <v>0</v>
      </c>
      <c r="Q393" s="12">
        <f>+SUMIF('SCI NOAH'!G:G,D:D,'SCI NOAH'!D:D)</f>
        <v>0</v>
      </c>
      <c r="R393" s="12">
        <f>+SUMIF(SIM!F:F,D:D,SIM!C:C)</f>
        <v>0</v>
      </c>
      <c r="S393" s="163">
        <f>+SUMIF('First Energy'!A:A,D:D,'First Energy'!C:C)</f>
        <v>0</v>
      </c>
      <c r="T393" s="163">
        <f>+SUMIF('ID Motors'!G:G,D:D,'ID Motors'!D:D)</f>
        <v>0</v>
      </c>
      <c r="U393" s="12">
        <f>+SUMIF('ID RENTAL'!G:G,D:D,'ID RENTAL'!D:D)</f>
        <v>0</v>
      </c>
      <c r="V393" s="12">
        <f>+SUMIF('MCM '!G:G,D:D,'MCM '!D:D)</f>
        <v>0</v>
      </c>
      <c r="W393" s="12">
        <f>SUMIF(AGRIMOTORS!G:G,D:D,AGRIMOTORS!D:D)</f>
        <v>0</v>
      </c>
      <c r="X393" s="12">
        <f>+SUMIF(BOVIMA!F:F,D:D,BOVIMA!C:C)</f>
        <v>0</v>
      </c>
      <c r="Y393" s="12">
        <f>+SUMIF(AGRIFEED!F:F,D:D,AGRIFEED!C:C)</f>
        <v>0</v>
      </c>
      <c r="Z393" s="12">
        <f>SUMIF(AMIP!F:F,D:D,AMIP!C:C)</f>
        <v>0</v>
      </c>
      <c r="AA393" s="12">
        <f>+SUMIF(ISF!G:G,D:D,ISF!D:D)</f>
        <v>0</v>
      </c>
      <c r="AB393" s="124">
        <f>+SUMIF(DISCOI!G:G,D:D,DISCOI!D:D)</f>
        <v>0</v>
      </c>
      <c r="AC393" s="12">
        <f>+SUMIF(MABEL!F:F,D:D,MABEL!C:C)</f>
        <v>0</v>
      </c>
      <c r="AD393" s="12">
        <f>+SUMIF(NMP!F:F,D:D,NMP!C:C)</f>
        <v>0</v>
      </c>
      <c r="AE393" s="12">
        <f>+SUMIF('AMCHO '!F:F,D:D,'AMCHO '!C:C)</f>
        <v>0</v>
      </c>
      <c r="AF393" s="12">
        <f>+SUMIF(CONFORTIS!G:G,D:D,CONFORTIS!D:D)</f>
        <v>0</v>
      </c>
      <c r="AG393" s="12">
        <f>+SUMIF('IRS IMMO'!G:G,D:D,'IRS IMMO'!D:D)</f>
        <v>0</v>
      </c>
      <c r="AH393" s="12">
        <f>+SUMIFS(AGRIVETAM!C:C,AGRIVETAM!F:F,D:D)</f>
        <v>0</v>
      </c>
      <c r="AI393" s="12">
        <f>+SUMIF(EUROPAINTS!F:F,D:D,EUROPAINTS!C:C)</f>
        <v>0</v>
      </c>
      <c r="AJ393" s="12">
        <f>+SUMIF('VET ABE'!F:F,D:D,'VET ABE'!D:D)</f>
        <v>0</v>
      </c>
      <c r="AK393" s="12">
        <f>SUMIF('VET FIA'!F:F,D:D,'VET FIA'!D:D)</f>
        <v>0</v>
      </c>
      <c r="AL393" s="12">
        <f>+SUMIF('CSS SAKAY'!F:F,D:D,'CSS SAKAY'!C:C)</f>
        <v>0</v>
      </c>
      <c r="AM393" s="12"/>
      <c r="AN393" s="12">
        <f>SUMIF('United Malagasy'!F:F,D:D,'United Malagasy'!C:C)</f>
        <v>0</v>
      </c>
      <c r="AO393" s="12">
        <f>+SUMIF(NUTRIFOOD!E:E,D:D,NUTRIFOOD!C:C)</f>
        <v>0</v>
      </c>
      <c r="AP393" s="12">
        <f>+SUMIF(FERRIS!H:H,D:D,FERRIS!E:E)</f>
        <v>0</v>
      </c>
      <c r="AQ393" s="12">
        <f>+SUMIF(SEM!F:F,D:D,SEM!C:C)</f>
        <v>0</v>
      </c>
      <c r="AR393" s="12">
        <f>+SUMIF(Madatrade!F:F,D:D,Madatrade!C:C)</f>
        <v>0</v>
      </c>
      <c r="AS393" s="12">
        <f>+SUMIF('FLY TECH'!F:F,D:D,'FLY TECH'!D:D)</f>
        <v>0</v>
      </c>
      <c r="AT393" s="12">
        <f>+SUMIFS('FIRST INVESTISSEMENT'!D:D,'FIRST INVESTISSEMENT'!G:G,D:D)</f>
        <v>0</v>
      </c>
      <c r="AU393" s="164">
        <f t="shared" si="44"/>
        <v>44775784</v>
      </c>
      <c r="AV393" s="165">
        <f t="shared" si="45"/>
        <v>9899.4266812325914</v>
      </c>
    </row>
    <row r="394" spans="1:48" hidden="1" x14ac:dyDescent="0.25">
      <c r="A394" s="11" t="str">
        <f t="shared" si="41"/>
        <v>5</v>
      </c>
      <c r="B394" s="11" t="str">
        <f t="shared" si="42"/>
        <v>51</v>
      </c>
      <c r="C394" s="11" t="str">
        <f t="shared" si="43"/>
        <v>518</v>
      </c>
      <c r="D394" s="23">
        <v>51800000</v>
      </c>
      <c r="E394" s="119" t="str">
        <f>+IF(AU:AU&gt;0,"BIL27","BIL29")</f>
        <v>BIL29</v>
      </c>
      <c r="F394" s="24" t="s">
        <v>407</v>
      </c>
      <c r="G394" s="12">
        <f>+SUMIF(AGRIFARM!H:H,D:D,AGRIFARM!L:L)</f>
        <v>0</v>
      </c>
      <c r="H394" s="12">
        <f>+SUMIF(AGRICORP!I:I,D:D,AGRICORP!D:D)</f>
        <v>0</v>
      </c>
      <c r="I394" s="12">
        <f>+SUMIF(SMTP!D:D,D:D,SMTP!F:F)</f>
        <v>0</v>
      </c>
      <c r="J394" s="12">
        <f>+SUMIF(AGRIVET!G:G,D:D,AGRIVET!D:D)</f>
        <v>-71821125.939999998</v>
      </c>
      <c r="K394" s="12">
        <f>+SUMIF(AGRIVAL!G:G,D:D,AGRIVAL!D:D)</f>
        <v>-23637375.359999999</v>
      </c>
      <c r="L394" s="12">
        <f>+SUMIF(AGRIKOBA!G:G,D:D,AGRIKOBA!D:D)</f>
        <v>0</v>
      </c>
      <c r="M394" s="12">
        <f>+SUMIF(LMOI!F:F,D:D,LMOI!C:C)</f>
        <v>0</v>
      </c>
      <c r="N394" s="12">
        <f>+SUMIF(TARTINE!G:G,D:D,TARTINE!D:D)</f>
        <v>0</v>
      </c>
      <c r="O394" s="12">
        <f>+SUMIF(IDF!F:F,D:D,IDF!C:C)</f>
        <v>-871512.39</v>
      </c>
      <c r="P394" s="12">
        <f>+SUMIF(RYA!G:G,D:D,RYA!D:D)</f>
        <v>-1298528.9099999999</v>
      </c>
      <c r="Q394" s="12">
        <f>+SUMIF('SCI NOAH'!G:G,D:D,'SCI NOAH'!D:D)</f>
        <v>0</v>
      </c>
      <c r="R394" s="12">
        <f>+SUMIF(SIM!F:F,D:D,SIM!C:C)</f>
        <v>0</v>
      </c>
      <c r="S394" s="163">
        <f>+SUMIF('First Energy'!A:A,D:D,'First Energy'!C:C)</f>
        <v>0</v>
      </c>
      <c r="T394" s="163">
        <f>+SUMIF('ID Motors'!G:G,D:D,'ID Motors'!D:D)</f>
        <v>0</v>
      </c>
      <c r="U394" s="12">
        <f>+SUMIF('ID RENTAL'!G:G,D:D,'ID RENTAL'!D:D)</f>
        <v>0</v>
      </c>
      <c r="V394" s="12">
        <f>+SUMIF('MCM '!G:G,D:D,'MCM '!D:D)</f>
        <v>0</v>
      </c>
      <c r="W394" s="12">
        <f>SUMIF(AGRIMOTORS!G:G,D:D,AGRIMOTORS!D:D)</f>
        <v>0</v>
      </c>
      <c r="X394" s="12">
        <f>+SUMIF(BOVIMA!F:F,D:D,BOVIMA!C:C)</f>
        <v>0</v>
      </c>
      <c r="Y394" s="12">
        <f>+SUMIF(AGRIFEED!F:F,D:D,AGRIFEED!C:C)</f>
        <v>0</v>
      </c>
      <c r="Z394" s="12">
        <f>SUMIF(AMIP!F:F,D:D,AMIP!C:C)</f>
        <v>0</v>
      </c>
      <c r="AA394" s="12">
        <f>+SUMIF(ISF!G:G,D:D,ISF!D:D)</f>
        <v>0</v>
      </c>
      <c r="AB394" s="124">
        <f>+SUMIF(DISCOI!G:G,D:D,DISCOI!D:D)</f>
        <v>0</v>
      </c>
      <c r="AC394" s="12">
        <f>+SUMIF(MABEL!F:F,D:D,MABEL!C:C)</f>
        <v>-1472212.34</v>
      </c>
      <c r="AD394" s="12">
        <f>+SUMIF(NMP!F:F,D:D,NMP!C:C)</f>
        <v>0</v>
      </c>
      <c r="AE394" s="12">
        <f>+SUMIF('AMCHO '!F:F,D:D,'AMCHO '!C:C)</f>
        <v>0</v>
      </c>
      <c r="AF394" s="12">
        <f>+SUMIF(CONFORTIS!G:G,D:D,CONFORTIS!D:D)</f>
        <v>0</v>
      </c>
      <c r="AG394" s="12">
        <f>+SUMIF('IRS IMMO'!G:G,D:D,'IRS IMMO'!D:D)</f>
        <v>0</v>
      </c>
      <c r="AH394" s="12">
        <f>+SUMIFS(AGRIVETAM!C:C,AGRIVETAM!F:F,D:D)</f>
        <v>0</v>
      </c>
      <c r="AI394" s="12">
        <f>+SUMIF(EUROPAINTS!F:F,D:D,EUROPAINTS!C:C)</f>
        <v>0</v>
      </c>
      <c r="AJ394" s="12">
        <f>+SUMIF('VET ABE'!F:F,D:D,'VET ABE'!D:D)</f>
        <v>0</v>
      </c>
      <c r="AK394" s="12">
        <f>SUMIF('VET FIA'!F:F,D:D,'VET FIA'!D:D)</f>
        <v>0</v>
      </c>
      <c r="AL394" s="12">
        <f>+SUMIF('CSS SAKAY'!F:F,D:D,'CSS SAKAY'!C:C)</f>
        <v>0</v>
      </c>
      <c r="AN394" s="12">
        <f>SUMIF('United Malagasy'!F:F,D:D,'United Malagasy'!C:C)</f>
        <v>0</v>
      </c>
      <c r="AO394" s="12">
        <f>+SUMIF(NUTRIFOOD!E:E,D:D,NUTRIFOOD!C:C)</f>
        <v>0</v>
      </c>
      <c r="AP394" s="12">
        <f>+SUMIF(FERRIS!H:H,D:D,FERRIS!E:E)</f>
        <v>0</v>
      </c>
      <c r="AQ394" s="12">
        <f>+SUMIF(SEM!F:F,D:D,SEM!C:C)</f>
        <v>0</v>
      </c>
      <c r="AR394" s="12">
        <f>+SUMIF(Madatrade!F:F,D:D,Madatrade!C:C)</f>
        <v>0</v>
      </c>
      <c r="AS394" s="12">
        <f>+SUMIF('FLY TECH'!F:F,D:D,'FLY TECH'!D:D)</f>
        <v>0</v>
      </c>
      <c r="AT394" s="12">
        <f>+SUMIFS('FIRST INVESTISSEMENT'!D:D,'FIRST INVESTISSEMENT'!G:G,D:D)</f>
        <v>0</v>
      </c>
      <c r="AU394" s="164">
        <f t="shared" si="44"/>
        <v>-99100754.939999998</v>
      </c>
      <c r="AV394" s="165">
        <f t="shared" si="45"/>
        <v>-21910.07214040805</v>
      </c>
    </row>
    <row r="395" spans="1:48" hidden="1" x14ac:dyDescent="0.25">
      <c r="A395" s="11" t="str">
        <f t="shared" si="41"/>
        <v>5</v>
      </c>
      <c r="B395" s="11" t="str">
        <f t="shared" si="42"/>
        <v>51</v>
      </c>
      <c r="C395" s="11" t="str">
        <f t="shared" si="43"/>
        <v>519</v>
      </c>
      <c r="D395" s="23">
        <v>51910000</v>
      </c>
      <c r="E395" s="119" t="s">
        <v>3266</v>
      </c>
      <c r="F395" s="24" t="s">
        <v>721</v>
      </c>
      <c r="G395" s="12">
        <f>+SUMIF(AGRIFARM!H:H,D:D,AGRIFARM!L:L)</f>
        <v>0</v>
      </c>
      <c r="H395" s="12">
        <f>+SUMIF(AGRICORP!I:I,D:D,AGRICORP!D:D)</f>
        <v>0</v>
      </c>
      <c r="I395" s="12">
        <f>+SUMIF(SMTP!D:D,D:D,SMTP!F:F)</f>
        <v>-2849999999.9000001</v>
      </c>
      <c r="J395" s="12">
        <f>+SUMIF(AGRIVET!G:G,D:D,AGRIVET!D:D)</f>
        <v>-10550000000</v>
      </c>
      <c r="K395" s="12">
        <f>+SUMIF(AGRIVAL!G:G,D:D,AGRIVAL!D:D)</f>
        <v>-6000000000</v>
      </c>
      <c r="L395" s="12">
        <f>+SUMIF(AGRIKOBA!G:G,D:D,AGRIKOBA!D:D)</f>
        <v>0</v>
      </c>
      <c r="M395" s="12">
        <f>+SUMIF(LMOI!F:F,D:D,LMOI!C:C)</f>
        <v>0</v>
      </c>
      <c r="N395" s="12">
        <f>+SUMIF(TARTINE!G:G,D:D,TARTINE!D:D)</f>
        <v>0</v>
      </c>
      <c r="O395" s="12">
        <f>+SUMIF(IDF!F:F,D:D,IDF!C:C)</f>
        <v>0</v>
      </c>
      <c r="P395" s="12">
        <f>+SUMIF(RYA!G:G,D:D,RYA!D:D)</f>
        <v>0</v>
      </c>
      <c r="Q395" s="12">
        <f>+SUMIF('SCI NOAH'!G:G,D:D,'SCI NOAH'!D:D)</f>
        <v>0</v>
      </c>
      <c r="R395" s="12">
        <f>+SUMIF(SIM!F:F,D:D,SIM!C:C)</f>
        <v>0</v>
      </c>
      <c r="S395" s="163">
        <f>+SUMIF('First Energy'!A:A,D:D,'First Energy'!C:C)</f>
        <v>0</v>
      </c>
      <c r="T395" s="163">
        <f>+SUMIF('ID Motors'!G:G,D:D,'ID Motors'!D:D)</f>
        <v>-3077368613.71</v>
      </c>
      <c r="U395" s="12">
        <f>+SUMIF('ID RENTAL'!G:G,D:D,'ID RENTAL'!D:D)</f>
        <v>0</v>
      </c>
      <c r="V395" s="12">
        <f>+SUMIF('MCM '!G:G,D:D,'MCM '!D:D)</f>
        <v>0</v>
      </c>
      <c r="W395" s="12">
        <f>SUMIF(AGRIMOTORS!G:G,D:D,AGRIMOTORS!D:D)</f>
        <v>0</v>
      </c>
      <c r="X395" s="12">
        <f>+SUMIF(BOVIMA!F:F,D:D,BOVIMA!C:C)</f>
        <v>0</v>
      </c>
      <c r="Y395" s="12">
        <f>+SUMIF(AGRIFEED!F:F,D:D,AGRIFEED!C:C)</f>
        <v>0</v>
      </c>
      <c r="Z395" s="12">
        <f>SUMIF(AMIP!F:F,D:D,AMIP!C:C)</f>
        <v>0</v>
      </c>
      <c r="AA395" s="12">
        <f>+SUMIF(ISF!G:G,D:D,ISF!D:D)</f>
        <v>0</v>
      </c>
      <c r="AB395" s="124">
        <f>+SUMIF(DISCOI!G:G,D:D,DISCOI!D:D)</f>
        <v>0</v>
      </c>
      <c r="AC395" s="12">
        <f>+SUMIF(MABEL!F:F,D:D,MABEL!C:C)</f>
        <v>0</v>
      </c>
      <c r="AD395" s="12">
        <f>+SUMIF(NMP!F:F,D:D,NMP!C:C)</f>
        <v>0</v>
      </c>
      <c r="AE395" s="12">
        <f>+SUMIF('AMCHO '!F:F,D:D,'AMCHO '!C:C)</f>
        <v>0</v>
      </c>
      <c r="AF395" s="12">
        <f>+SUMIF(CONFORTIS!G:G,D:D,CONFORTIS!D:D)</f>
        <v>0</v>
      </c>
      <c r="AG395" s="12">
        <f>+SUMIF('IRS IMMO'!G:G,D:D,'IRS IMMO'!D:D)</f>
        <v>0</v>
      </c>
      <c r="AH395" s="12">
        <f>+SUMIFS(AGRIVETAM!C:C,AGRIVETAM!F:F,D:D)</f>
        <v>0</v>
      </c>
      <c r="AI395" s="12">
        <f>+SUMIF(EUROPAINTS!F:F,D:D,EUROPAINTS!C:C)</f>
        <v>0</v>
      </c>
      <c r="AJ395" s="12">
        <f>+SUMIF('VET ABE'!F:F,D:D,'VET ABE'!D:D)</f>
        <v>0</v>
      </c>
      <c r="AK395" s="12">
        <f>SUMIF('VET FIA'!F:F,D:D,'VET FIA'!D:D)</f>
        <v>0</v>
      </c>
      <c r="AL395" s="12">
        <f>+SUMIF('CSS SAKAY'!F:F,D:D,'CSS SAKAY'!C:C)</f>
        <v>0</v>
      </c>
      <c r="AM395" s="12"/>
      <c r="AN395" s="12">
        <f>SUMIF('United Malagasy'!F:F,D:D,'United Malagasy'!C:C)</f>
        <v>0</v>
      </c>
      <c r="AO395" s="12">
        <f>+SUMIF(NUTRIFOOD!E:E,D:D,NUTRIFOOD!C:C)</f>
        <v>-1009957992.0599999</v>
      </c>
      <c r="AP395" s="12">
        <f>+SUMIF(FERRIS!H:H,D:D,FERRIS!E:E)</f>
        <v>0</v>
      </c>
      <c r="AQ395" s="12">
        <f>+SUMIF(SEM!F:F,D:D,SEM!C:C)</f>
        <v>-1500000000</v>
      </c>
      <c r="AR395" s="12">
        <f>+SUMIF(Madatrade!F:F,D:D,Madatrade!C:C)</f>
        <v>0</v>
      </c>
      <c r="AS395" s="12">
        <f>+SUMIF('FLY TECH'!F:F,D:D,'FLY TECH'!D:D)</f>
        <v>-525000000</v>
      </c>
      <c r="AT395" s="12">
        <f>+SUMIFS('FIRST INVESTISSEMENT'!D:D,'FIRST INVESTISSEMENT'!G:G,D:D)</f>
        <v>0</v>
      </c>
      <c r="AU395" s="164">
        <f t="shared" si="44"/>
        <v>-25512326605.670002</v>
      </c>
      <c r="AV395" s="165">
        <f t="shared" si="45"/>
        <v>-5640491.0006821929</v>
      </c>
    </row>
    <row r="396" spans="1:48" hidden="1" x14ac:dyDescent="0.25">
      <c r="A396" s="11" t="str">
        <f t="shared" si="41"/>
        <v>5</v>
      </c>
      <c r="B396" s="11" t="str">
        <f t="shared" si="42"/>
        <v>51</v>
      </c>
      <c r="C396" s="11" t="str">
        <f t="shared" si="43"/>
        <v>519</v>
      </c>
      <c r="D396" s="23">
        <v>51910016</v>
      </c>
      <c r="E396" s="119" t="s">
        <v>3266</v>
      </c>
      <c r="F396" s="24" t="s">
        <v>2256</v>
      </c>
      <c r="G396" s="12">
        <f>+SUMIF(AGRIFARM!H:H,D:D,AGRIFARM!L:L)</f>
        <v>0</v>
      </c>
      <c r="H396" s="12">
        <f>+SUMIF(AGRICORP!I:I,D:D,AGRICORP!D:D)</f>
        <v>0</v>
      </c>
      <c r="I396" s="12">
        <f>+SUMIF(SMTP!D:D,D:D,SMTP!F:F)</f>
        <v>0</v>
      </c>
      <c r="J396" s="12">
        <f>+SUMIF(AGRIVET!G:G,D:D,AGRIVET!D:D)</f>
        <v>0</v>
      </c>
      <c r="K396" s="12">
        <f>+SUMIF(AGRIVAL!G:G,D:D,AGRIVAL!D:D)</f>
        <v>0</v>
      </c>
      <c r="L396" s="12">
        <f>+SUMIF(AGRIKOBA!G:G,D:D,AGRIKOBA!D:D)</f>
        <v>0</v>
      </c>
      <c r="M396" s="12">
        <f>+SUMIF(LMOI!F:F,D:D,LMOI!C:C)</f>
        <v>0</v>
      </c>
      <c r="N396" s="12">
        <f>+SUMIF(TARTINE!G:G,D:D,TARTINE!D:D)</f>
        <v>0</v>
      </c>
      <c r="O396" s="12">
        <f>+SUMIF(IDF!F:F,D:D,IDF!C:C)</f>
        <v>0</v>
      </c>
      <c r="P396" s="12">
        <f>+SUMIF(RYA!G:G,D:D,RYA!D:D)</f>
        <v>0</v>
      </c>
      <c r="Q396" s="12">
        <f>+SUMIF('SCI NOAH'!G:G,D:D,'SCI NOAH'!D:D)</f>
        <v>0</v>
      </c>
      <c r="R396" s="12">
        <f>+SUMIF(SIM!F:F,D:D,SIM!C:C)</f>
        <v>0</v>
      </c>
      <c r="S396" s="163">
        <f>+SUMIF('First Energy'!A:A,D:D,'First Energy'!C:C)</f>
        <v>0</v>
      </c>
      <c r="T396" s="163">
        <f>+SUMIF('ID Motors'!G:G,D:D,'ID Motors'!D:D)</f>
        <v>0</v>
      </c>
      <c r="U396" s="12">
        <f>+SUMIF('ID RENTAL'!G:G,D:D,'ID RENTAL'!D:D)</f>
        <v>0</v>
      </c>
      <c r="V396" s="12">
        <f>+SUMIF('MCM '!G:G,D:D,'MCM '!D:D)</f>
        <v>0</v>
      </c>
      <c r="W396" s="12">
        <f>SUMIF(AGRIMOTORS!G:G,D:D,AGRIMOTORS!D:D)</f>
        <v>0</v>
      </c>
      <c r="X396" s="12">
        <f>+SUMIF(BOVIMA!F:F,D:D,BOVIMA!C:C)</f>
        <v>0</v>
      </c>
      <c r="Y396" s="12">
        <f>+SUMIF(AGRIFEED!F:F,D:D,AGRIFEED!C:C)</f>
        <v>0</v>
      </c>
      <c r="Z396" s="12">
        <f>SUMIF(AMIP!F:F,D:D,AMIP!C:C)</f>
        <v>0</v>
      </c>
      <c r="AA396" s="12">
        <f>+SUMIF(ISF!G:G,D:D,ISF!D:D)</f>
        <v>0</v>
      </c>
      <c r="AB396" s="124">
        <f>+SUMIF(DISCOI!G:G,D:D,DISCOI!D:D)</f>
        <v>0</v>
      </c>
      <c r="AC396" s="12">
        <f>+SUMIF(MABEL!F:F,D:D,MABEL!C:C)</f>
        <v>0</v>
      </c>
      <c r="AD396" s="12">
        <f>+SUMIF(NMP!F:F,D:D,NMP!C:C)</f>
        <v>0</v>
      </c>
      <c r="AE396" s="12">
        <f>+SUMIF('AMCHO '!F:F,D:D,'AMCHO '!C:C)</f>
        <v>0</v>
      </c>
      <c r="AF396" s="12">
        <f>+SUMIF(CONFORTIS!G:G,D:D,CONFORTIS!D:D)</f>
        <v>0</v>
      </c>
      <c r="AG396" s="12">
        <f>+SUMIF('IRS IMMO'!G:G,D:D,'IRS IMMO'!D:D)</f>
        <v>0</v>
      </c>
      <c r="AH396" s="12">
        <f>+SUMIFS(AGRIVETAM!C:C,AGRIVETAM!F:F,D:D)</f>
        <v>0</v>
      </c>
      <c r="AI396" s="12">
        <f>+SUMIF(EUROPAINTS!F:F,D:D,EUROPAINTS!C:C)</f>
        <v>0</v>
      </c>
      <c r="AJ396" s="12">
        <f>+SUMIF('VET ABE'!F:F,D:D,'VET ABE'!D:D)</f>
        <v>0</v>
      </c>
      <c r="AK396" s="12">
        <f>SUMIF('VET FIA'!F:F,D:D,'VET FIA'!D:D)</f>
        <v>0</v>
      </c>
      <c r="AL396" s="12">
        <f>+SUMIF('CSS SAKAY'!F:F,D:D,'CSS SAKAY'!C:C)</f>
        <v>0</v>
      </c>
      <c r="AM396" s="12"/>
      <c r="AN396" s="12">
        <f>SUMIF('United Malagasy'!F:F,D:D,'United Malagasy'!C:C)</f>
        <v>0</v>
      </c>
      <c r="AO396" s="12">
        <f>+SUMIF(NUTRIFOOD!E:E,D:D,NUTRIFOOD!C:C)</f>
        <v>0</v>
      </c>
      <c r="AP396" s="12">
        <f>+SUMIF(FERRIS!H:H,D:D,FERRIS!E:E)</f>
        <v>0</v>
      </c>
      <c r="AQ396" s="12">
        <f>+SUMIF(SEM!F:F,D:D,SEM!C:C)</f>
        <v>0</v>
      </c>
      <c r="AR396" s="12">
        <f>+SUMIF(Madatrade!F:F,D:D,Madatrade!C:C)</f>
        <v>0</v>
      </c>
      <c r="AS396" s="12">
        <f>+SUMIF('FLY TECH'!F:F,D:D,'FLY TECH'!D:D)</f>
        <v>0</v>
      </c>
      <c r="AT396" s="12">
        <f>+SUMIFS('FIRST INVESTISSEMENT'!D:D,'FIRST INVESTISSEMENT'!G:G,D:D)</f>
        <v>0</v>
      </c>
      <c r="AU396" s="164">
        <f t="shared" si="44"/>
        <v>0</v>
      </c>
      <c r="AV396" s="165">
        <f t="shared" si="45"/>
        <v>0</v>
      </c>
    </row>
    <row r="397" spans="1:48" hidden="1" x14ac:dyDescent="0.25">
      <c r="A397" s="11" t="str">
        <f t="shared" si="41"/>
        <v>5</v>
      </c>
      <c r="B397" s="11" t="str">
        <f t="shared" si="42"/>
        <v>51</v>
      </c>
      <c r="C397" s="11" t="str">
        <f t="shared" si="43"/>
        <v>519</v>
      </c>
      <c r="D397" s="23">
        <v>51920000</v>
      </c>
      <c r="E397" s="119" t="s">
        <v>3266</v>
      </c>
      <c r="F397" s="24" t="s">
        <v>408</v>
      </c>
      <c r="G397" s="12">
        <f>+SUMIF(AGRIFARM!H:H,D:D,AGRIFARM!L:L)</f>
        <v>0</v>
      </c>
      <c r="H397" s="12">
        <f>+SUMIF(AGRICORP!I:I,D:D,AGRICORP!D:D)</f>
        <v>0</v>
      </c>
      <c r="I397" s="12">
        <f>+SUMIF(SMTP!D:D,D:D,SMTP!F:F)</f>
        <v>-1100000000</v>
      </c>
      <c r="J397" s="12">
        <f>+SUMIF(AGRIVET!G:G,D:D,AGRIVET!D:D)</f>
        <v>-4750000000</v>
      </c>
      <c r="K397" s="12">
        <f>+SUMIF(AGRIVAL!G:G,D:D,AGRIVAL!D:D)</f>
        <v>-8500000000</v>
      </c>
      <c r="L397" s="12">
        <f>+SUMIF(AGRIKOBA!G:G,D:D,AGRIKOBA!D:D)</f>
        <v>-900000000</v>
      </c>
      <c r="M397" s="12">
        <f>+SUMIF(LMOI!F:F,D:D,LMOI!C:C)</f>
        <v>0</v>
      </c>
      <c r="N397" s="12">
        <f>+SUMIF(TARTINE!G:G,D:D,TARTINE!D:D)</f>
        <v>0</v>
      </c>
      <c r="O397" s="12">
        <f>+SUMIF(IDF!F:F,D:D,IDF!C:C)</f>
        <v>0</v>
      </c>
      <c r="P397" s="12">
        <f>+SUMIF(RYA!G:G,D:D,RYA!D:D)</f>
        <v>0</v>
      </c>
      <c r="Q397" s="12">
        <f>+SUMIF('SCI NOAH'!G:G,D:D,'SCI NOAH'!D:D)</f>
        <v>0</v>
      </c>
      <c r="R397" s="12">
        <f>+SUMIF(SIM!F:F,D:D,SIM!C:C)</f>
        <v>0</v>
      </c>
      <c r="S397" s="163">
        <f>+SUMIF('First Energy'!A:A,D:D,'First Energy'!C:C)</f>
        <v>0</v>
      </c>
      <c r="T397" s="163">
        <f>+SUMIF('ID Motors'!G:G,D:D,'ID Motors'!D:D)</f>
        <v>-250000000</v>
      </c>
      <c r="U397" s="12">
        <f>+SUMIF('ID RENTAL'!G:G,D:D,'ID RENTAL'!D:D)</f>
        <v>0</v>
      </c>
      <c r="V397" s="12">
        <f>+SUMIF('MCM '!G:G,D:D,'MCM '!D:D)</f>
        <v>-1283464909.73</v>
      </c>
      <c r="W397" s="12">
        <f>SUMIF(AGRIMOTORS!G:G,D:D,AGRIMOTORS!D:D)</f>
        <v>0</v>
      </c>
      <c r="X397" s="12">
        <f>+SUMIF(BOVIMA!F:F,D:D,BOVIMA!C:C)</f>
        <v>0</v>
      </c>
      <c r="Y397" s="12">
        <f>+SUMIF(AGRIFEED!F:F,D:D,AGRIFEED!C:C)</f>
        <v>0</v>
      </c>
      <c r="Z397" s="12">
        <f>SUMIF(AMIP!F:F,D:D,AMIP!C:C)</f>
        <v>0</v>
      </c>
      <c r="AA397" s="12">
        <f>+SUMIF(ISF!G:G,D:D,ISF!D:D)</f>
        <v>0</v>
      </c>
      <c r="AB397" s="124">
        <f>+SUMIF(DISCOI!G:G,D:D,DISCOI!D:D)</f>
        <v>0</v>
      </c>
      <c r="AC397" s="12">
        <f>+SUMIF(MABEL!F:F,D:D,MABEL!C:C)</f>
        <v>0</v>
      </c>
      <c r="AD397" s="12">
        <f>+SUMIF(NMP!F:F,D:D,NMP!C:C)</f>
        <v>0</v>
      </c>
      <c r="AE397" s="12">
        <f>+SUMIF('AMCHO '!F:F,D:D,'AMCHO '!C:C)</f>
        <v>-1056511183.242</v>
      </c>
      <c r="AF397" s="12">
        <f>+SUMIF(CONFORTIS!G:G,D:D,CONFORTIS!D:D)</f>
        <v>0</v>
      </c>
      <c r="AG397" s="12">
        <f>+SUMIF('IRS IMMO'!G:G,D:D,'IRS IMMO'!D:D)</f>
        <v>0</v>
      </c>
      <c r="AH397" s="12">
        <f>+SUMIFS(AGRIVETAM!C:C,AGRIVETAM!F:F,D:D)</f>
        <v>0</v>
      </c>
      <c r="AI397" s="12">
        <f>+SUMIF(EUROPAINTS!F:F,D:D,EUROPAINTS!C:C)</f>
        <v>0</v>
      </c>
      <c r="AJ397" s="12">
        <f>+SUMIF('VET ABE'!F:F,D:D,'VET ABE'!D:D)</f>
        <v>0</v>
      </c>
      <c r="AK397" s="12">
        <f>SUMIF('VET FIA'!F:F,D:D,'VET FIA'!D:D)</f>
        <v>0</v>
      </c>
      <c r="AL397" s="12">
        <f>+SUMIF('CSS SAKAY'!F:F,D:D,'CSS SAKAY'!C:C)</f>
        <v>0</v>
      </c>
      <c r="AM397" s="12"/>
      <c r="AN397" s="12">
        <f>SUMIF('United Malagasy'!F:F,D:D,'United Malagasy'!C:C)</f>
        <v>0</v>
      </c>
      <c r="AO397" s="12">
        <f>+SUMIF(NUTRIFOOD!E:E,D:D,NUTRIFOOD!C:C)</f>
        <v>0</v>
      </c>
      <c r="AP397" s="12">
        <f>+SUMIF(FERRIS!H:H,D:D,FERRIS!E:E)</f>
        <v>0</v>
      </c>
      <c r="AQ397" s="12">
        <f>+SUMIF(SEM!F:F,D:D,SEM!C:C)</f>
        <v>0</v>
      </c>
      <c r="AR397" s="12">
        <f>+SUMIF(Madatrade!F:F,D:D,Madatrade!C:C)</f>
        <v>0</v>
      </c>
      <c r="AS397" s="12">
        <f>+SUMIF('FLY TECH'!F:F,D:D,'FLY TECH'!D:D)</f>
        <v>0</v>
      </c>
      <c r="AT397" s="12">
        <f>+SUMIFS('FIRST INVESTISSEMENT'!D:D,'FIRST INVESTISSEMENT'!G:G,D:D)</f>
        <v>0</v>
      </c>
      <c r="AU397" s="164">
        <f t="shared" si="44"/>
        <v>-17839976092.972</v>
      </c>
      <c r="AV397" s="165">
        <f t="shared" si="45"/>
        <v>-3944219.833812817</v>
      </c>
    </row>
    <row r="398" spans="1:48" hidden="1" x14ac:dyDescent="0.25">
      <c r="A398" s="11" t="str">
        <f t="shared" si="41"/>
        <v>5</v>
      </c>
      <c r="B398" s="11" t="str">
        <f t="shared" si="42"/>
        <v>51</v>
      </c>
      <c r="C398" s="11" t="str">
        <f t="shared" si="43"/>
        <v>519</v>
      </c>
      <c r="D398" s="23">
        <v>51940000</v>
      </c>
      <c r="E398" s="119" t="s">
        <v>3266</v>
      </c>
      <c r="F398" s="24" t="s">
        <v>410</v>
      </c>
      <c r="G398" s="12">
        <f>+SUMIF(AGRIFARM!H:H,D:D,AGRIFARM!L:L)</f>
        <v>0</v>
      </c>
      <c r="H398" s="12">
        <f>+SUMIF(AGRICORP!I:I,D:D,AGRICORP!D:D)</f>
        <v>0</v>
      </c>
      <c r="I398" s="12">
        <f>+SUMIF(SMTP!D:D,D:D,SMTP!F:F)</f>
        <v>-1550000000</v>
      </c>
      <c r="J398" s="12">
        <f>+SUMIF(AGRIVET!G:G,D:D,AGRIVET!D:D)</f>
        <v>-5000000000</v>
      </c>
      <c r="K398" s="12">
        <f>+SUMIF(AGRIVAL!G:G,D:D,AGRIVAL!D:D)</f>
        <v>-950000000</v>
      </c>
      <c r="L398" s="12">
        <f>+SUMIF(AGRIKOBA!G:G,D:D,AGRIKOBA!D:D)</f>
        <v>0</v>
      </c>
      <c r="M398" s="12">
        <f>+SUMIF(LMOI!F:F,D:D,LMOI!C:C)</f>
        <v>0</v>
      </c>
      <c r="N398" s="12">
        <f>+SUMIF(TARTINE!G:G,D:D,TARTINE!D:D)</f>
        <v>0</v>
      </c>
      <c r="O398" s="12">
        <f>+SUMIF(IDF!F:F,D:D,IDF!C:C)</f>
        <v>0</v>
      </c>
      <c r="P398" s="12">
        <f>+SUMIF(RYA!G:G,D:D,RYA!D:D)</f>
        <v>0</v>
      </c>
      <c r="Q398" s="12">
        <f>+SUMIF('SCI NOAH'!G:G,D:D,'SCI NOAH'!D:D)</f>
        <v>0</v>
      </c>
      <c r="R398" s="12">
        <f>+SUMIF(SIM!F:F,D:D,SIM!C:C)</f>
        <v>0</v>
      </c>
      <c r="S398" s="163">
        <f>+SUMIF('First Energy'!A:A,D:D,'First Energy'!C:C)</f>
        <v>0</v>
      </c>
      <c r="T398" s="163">
        <f>+SUMIF('ID Motors'!G:G,D:D,'ID Motors'!D:D)</f>
        <v>0</v>
      </c>
      <c r="U398" s="12">
        <f>+SUMIF('ID RENTAL'!G:G,D:D,'ID RENTAL'!D:D)</f>
        <v>0</v>
      </c>
      <c r="V398" s="12">
        <f>+SUMIF('MCM '!G:G,D:D,'MCM '!D:D)</f>
        <v>0</v>
      </c>
      <c r="W398" s="12">
        <f>SUMIF(AGRIMOTORS!G:G,D:D,AGRIMOTORS!D:D)</f>
        <v>0</v>
      </c>
      <c r="X398" s="12">
        <f>+SUMIF(BOVIMA!F:F,D:D,BOVIMA!C:C)</f>
        <v>0</v>
      </c>
      <c r="Y398" s="12">
        <f>+SUMIF(AGRIFEED!F:F,D:D,AGRIFEED!C:C)</f>
        <v>0</v>
      </c>
      <c r="Z398" s="12">
        <f>SUMIF(AMIP!F:F,D:D,AMIP!C:C)</f>
        <v>0</v>
      </c>
      <c r="AA398" s="12">
        <f>+SUMIF(ISF!G:G,D:D,ISF!D:D)</f>
        <v>0</v>
      </c>
      <c r="AB398" s="124">
        <f>+SUMIF(DISCOI!G:G,D:D,DISCOI!D:D)</f>
        <v>0</v>
      </c>
      <c r="AC398" s="12">
        <f>+SUMIF(MABEL!F:F,D:D,MABEL!C:C)</f>
        <v>0</v>
      </c>
      <c r="AD398" s="12">
        <f>+SUMIF(NMP!F:F,D:D,NMP!C:C)</f>
        <v>0</v>
      </c>
      <c r="AE398" s="12">
        <f>+SUMIF('AMCHO '!F:F,D:D,'AMCHO '!C:C)</f>
        <v>0</v>
      </c>
      <c r="AF398" s="12">
        <f>+SUMIF(CONFORTIS!G:G,D:D,CONFORTIS!D:D)</f>
        <v>0</v>
      </c>
      <c r="AG398" s="12">
        <f>+SUMIF('IRS IMMO'!G:G,D:D,'IRS IMMO'!D:D)</f>
        <v>0</v>
      </c>
      <c r="AH398" s="12">
        <f>+SUMIFS(AGRIVETAM!C:C,AGRIVETAM!F:F,D:D)</f>
        <v>0</v>
      </c>
      <c r="AI398" s="12">
        <f>+SUMIF(EUROPAINTS!F:F,D:D,EUROPAINTS!C:C)</f>
        <v>0</v>
      </c>
      <c r="AJ398" s="12">
        <f>+SUMIF('VET ABE'!F:F,D:D,'VET ABE'!D:D)</f>
        <v>0</v>
      </c>
      <c r="AK398" s="12">
        <f>SUMIF('VET FIA'!F:F,D:D,'VET FIA'!D:D)</f>
        <v>0</v>
      </c>
      <c r="AL398" s="12">
        <f>+SUMIF('CSS SAKAY'!F:F,D:D,'CSS SAKAY'!C:C)</f>
        <v>0</v>
      </c>
      <c r="AM398" s="12"/>
      <c r="AN398" s="12">
        <f>SUMIF('United Malagasy'!F:F,D:D,'United Malagasy'!C:C)</f>
        <v>0</v>
      </c>
      <c r="AO398" s="12">
        <f>+SUMIF(NUTRIFOOD!E:E,D:D,NUTRIFOOD!C:C)</f>
        <v>0</v>
      </c>
      <c r="AP398" s="12">
        <f>+SUMIF(FERRIS!H:H,D:D,FERRIS!E:E)</f>
        <v>0</v>
      </c>
      <c r="AQ398" s="12">
        <f>+SUMIF(SEM!F:F,D:D,SEM!C:C)</f>
        <v>0</v>
      </c>
      <c r="AR398" s="12">
        <f>+SUMIF(Madatrade!F:F,D:D,Madatrade!C:C)</f>
        <v>0</v>
      </c>
      <c r="AS398" s="12">
        <f>+SUMIF('FLY TECH'!F:F,D:D,'FLY TECH'!D:D)</f>
        <v>0</v>
      </c>
      <c r="AT398" s="12">
        <f>+SUMIFS('FIRST INVESTISSEMENT'!D:D,'FIRST INVESTISSEMENT'!G:G,D:D)</f>
        <v>0</v>
      </c>
      <c r="AU398" s="164">
        <f t="shared" si="44"/>
        <v>-7500000000</v>
      </c>
      <c r="AV398" s="165">
        <f t="shared" si="45"/>
        <v>-1658166.3898781636</v>
      </c>
    </row>
    <row r="399" spans="1:48" hidden="1" x14ac:dyDescent="0.25">
      <c r="A399" s="11" t="str">
        <f t="shared" si="41"/>
        <v>5</v>
      </c>
      <c r="B399" s="11" t="str">
        <f t="shared" si="42"/>
        <v>51</v>
      </c>
      <c r="C399" s="11" t="str">
        <f t="shared" si="43"/>
        <v>519</v>
      </c>
      <c r="D399" s="23">
        <v>51950000</v>
      </c>
      <c r="E399" s="119" t="s">
        <v>3266</v>
      </c>
      <c r="F399" s="24" t="s">
        <v>2221</v>
      </c>
      <c r="G399" s="12">
        <f>+SUMIF(AGRIFARM!H:H,D:D,AGRIFARM!L:L)</f>
        <v>0</v>
      </c>
      <c r="H399" s="12">
        <f>+SUMIF(AGRICORP!I:I,D:D,AGRICORP!D:D)</f>
        <v>0</v>
      </c>
      <c r="I399" s="12">
        <f>+SUMIF(SMTP!D:D,D:D,SMTP!F:F)</f>
        <v>-1000000000</v>
      </c>
      <c r="J399" s="12">
        <f>+SUMIF(AGRIVET!G:G,D:D,AGRIVET!D:D)</f>
        <v>0</v>
      </c>
      <c r="K399" s="12">
        <f>+SUMIF(AGRIVAL!G:G,D:D,AGRIVAL!D:D)</f>
        <v>-4000000000</v>
      </c>
      <c r="L399" s="12">
        <f>+SUMIF(AGRIKOBA!G:G,D:D,AGRIKOBA!D:D)</f>
        <v>0</v>
      </c>
      <c r="M399" s="12">
        <f>+SUMIF(LMOI!F:F,D:D,LMOI!C:C)</f>
        <v>0</v>
      </c>
      <c r="N399" s="12">
        <f>+SUMIF(TARTINE!G:G,D:D,TARTINE!D:D)</f>
        <v>0</v>
      </c>
      <c r="O399" s="12">
        <f>+SUMIF(IDF!F:F,D:D,IDF!C:C)</f>
        <v>0</v>
      </c>
      <c r="P399" s="12">
        <f>+SUMIF(RYA!G:G,D:D,RYA!D:D)</f>
        <v>0</v>
      </c>
      <c r="Q399" s="12">
        <f>+SUMIF('SCI NOAH'!G:G,D:D,'SCI NOAH'!D:D)</f>
        <v>0</v>
      </c>
      <c r="R399" s="12">
        <f>+SUMIF(SIM!F:F,D:D,SIM!C:C)</f>
        <v>0</v>
      </c>
      <c r="S399" s="163">
        <f>+SUMIF('First Energy'!A:A,D:D,'First Energy'!C:C)</f>
        <v>0</v>
      </c>
      <c r="T399" s="163">
        <f>+SUMIF('ID Motors'!G:G,D:D,'ID Motors'!D:D)</f>
        <v>0</v>
      </c>
      <c r="U399" s="12">
        <f>+SUMIF('ID RENTAL'!G:G,D:D,'ID RENTAL'!D:D)</f>
        <v>0</v>
      </c>
      <c r="V399" s="12">
        <f>+SUMIF('MCM '!G:G,D:D,'MCM '!D:D)</f>
        <v>-189018423.09999999</v>
      </c>
      <c r="W399" s="12">
        <f>SUMIF(AGRIMOTORS!G:G,D:D,AGRIMOTORS!D:D)</f>
        <v>0</v>
      </c>
      <c r="X399" s="12">
        <f>+SUMIF(BOVIMA!F:F,D:D,BOVIMA!C:C)</f>
        <v>0</v>
      </c>
      <c r="Y399" s="12">
        <f>+SUMIF(AGRIFEED!F:F,D:D,AGRIFEED!C:C)</f>
        <v>0</v>
      </c>
      <c r="Z399" s="12">
        <f>SUMIF(AMIP!F:F,D:D,AMIP!C:C)</f>
        <v>0</v>
      </c>
      <c r="AA399" s="12">
        <f>+SUMIF(ISF!G:G,D:D,ISF!D:D)</f>
        <v>0</v>
      </c>
      <c r="AB399" s="124">
        <f>+SUMIF(DISCOI!G:G,D:D,DISCOI!D:D)</f>
        <v>0</v>
      </c>
      <c r="AC399" s="12">
        <f>+SUMIF(MABEL!F:F,D:D,MABEL!C:C)</f>
        <v>0</v>
      </c>
      <c r="AD399" s="12">
        <f>+SUMIF(NMP!F:F,D:D,NMP!C:C)</f>
        <v>0</v>
      </c>
      <c r="AE399" s="12">
        <f>+SUMIF('AMCHO '!F:F,D:D,'AMCHO '!C:C)</f>
        <v>0</v>
      </c>
      <c r="AF399" s="12">
        <f>+SUMIF(CONFORTIS!G:G,D:D,CONFORTIS!D:D)</f>
        <v>0</v>
      </c>
      <c r="AG399" s="12">
        <f>+SUMIF('IRS IMMO'!G:G,D:D,'IRS IMMO'!D:D)</f>
        <v>0</v>
      </c>
      <c r="AH399" s="12">
        <f>+SUMIFS(AGRIVETAM!C:C,AGRIVETAM!F:F,D:D)</f>
        <v>0</v>
      </c>
      <c r="AI399" s="12">
        <f>+SUMIF(EUROPAINTS!F:F,D:D,EUROPAINTS!C:C)</f>
        <v>0</v>
      </c>
      <c r="AJ399" s="12">
        <f>+SUMIF('VET ABE'!F:F,D:D,'VET ABE'!D:D)</f>
        <v>0</v>
      </c>
      <c r="AK399" s="12">
        <f>SUMIF('VET FIA'!F:F,D:D,'VET FIA'!D:D)</f>
        <v>0</v>
      </c>
      <c r="AL399" s="12">
        <f>+SUMIF('CSS SAKAY'!F:F,D:D,'CSS SAKAY'!C:C)</f>
        <v>0</v>
      </c>
      <c r="AM399" s="12"/>
      <c r="AN399" s="12">
        <f>SUMIF('United Malagasy'!F:F,D:D,'United Malagasy'!C:C)</f>
        <v>0</v>
      </c>
      <c r="AO399" s="12">
        <f>+SUMIF(NUTRIFOOD!E:E,D:D,NUTRIFOOD!C:C)</f>
        <v>0</v>
      </c>
      <c r="AP399" s="12">
        <f>+SUMIF(FERRIS!H:H,D:D,FERRIS!E:E)</f>
        <v>0</v>
      </c>
      <c r="AQ399" s="12">
        <f>+SUMIF(SEM!F:F,D:D,SEM!C:C)</f>
        <v>0</v>
      </c>
      <c r="AR399" s="12">
        <f>+SUMIF(Madatrade!F:F,D:D,Madatrade!C:C)</f>
        <v>0</v>
      </c>
      <c r="AS399" s="12">
        <f>+SUMIF('FLY TECH'!F:F,D:D,'FLY TECH'!D:D)</f>
        <v>0</v>
      </c>
      <c r="AT399" s="12">
        <f>+SUMIFS('FIRST INVESTISSEMENT'!D:D,'FIRST INVESTISSEMENT'!G:G,D:D)</f>
        <v>0</v>
      </c>
      <c r="AU399" s="164">
        <f t="shared" si="44"/>
        <v>-5189018423.1000004</v>
      </c>
      <c r="AV399" s="165">
        <f t="shared" si="45"/>
        <v>-1147234.1260857345</v>
      </c>
    </row>
    <row r="400" spans="1:48" hidden="1" x14ac:dyDescent="0.25">
      <c r="A400" s="11" t="str">
        <f t="shared" si="41"/>
        <v>5</v>
      </c>
      <c r="B400" s="11" t="str">
        <f t="shared" si="42"/>
        <v>51</v>
      </c>
      <c r="C400" s="11" t="str">
        <f t="shared" si="43"/>
        <v>519</v>
      </c>
      <c r="D400" s="23">
        <v>51960000</v>
      </c>
      <c r="E400" s="119" t="s">
        <v>3266</v>
      </c>
      <c r="F400" s="24" t="s">
        <v>412</v>
      </c>
      <c r="G400" s="12">
        <f>+SUMIF(AGRIFARM!H:H,D:D,AGRIFARM!L:L)</f>
        <v>0</v>
      </c>
      <c r="H400" s="12">
        <f>+SUMIF(AGRICORP!I:I,D:D,AGRICORP!D:D)</f>
        <v>0</v>
      </c>
      <c r="I400" s="12">
        <f>+SUMIF(SMTP!D:D,D:D,SMTP!F:F)</f>
        <v>0</v>
      </c>
      <c r="J400" s="12">
        <f>+SUMIF(AGRIVET!G:G,D:D,AGRIVET!D:D)</f>
        <v>-2500000000</v>
      </c>
      <c r="K400" s="12">
        <f>+SUMIF(AGRIVAL!G:G,D:D,AGRIVAL!D:D)</f>
        <v>0</v>
      </c>
      <c r="L400" s="12">
        <f>+SUMIF(AGRIKOBA!G:G,D:D,AGRIKOBA!D:D)</f>
        <v>0</v>
      </c>
      <c r="M400" s="12">
        <f>+SUMIF(LMOI!F:F,D:D,LMOI!C:C)</f>
        <v>0</v>
      </c>
      <c r="N400" s="12">
        <f>+SUMIF(TARTINE!G:G,D:D,TARTINE!D:D)</f>
        <v>0</v>
      </c>
      <c r="O400" s="12">
        <f>+SUMIF(IDF!F:F,D:D,IDF!C:C)</f>
        <v>0</v>
      </c>
      <c r="P400" s="12">
        <f>+SUMIF(RYA!G:G,D:D,RYA!D:D)</f>
        <v>0</v>
      </c>
      <c r="Q400" s="12">
        <f>+SUMIF('SCI NOAH'!G:G,D:D,'SCI NOAH'!D:D)</f>
        <v>0</v>
      </c>
      <c r="R400" s="12">
        <f>+SUMIF(SIM!F:F,D:D,SIM!C:C)</f>
        <v>0</v>
      </c>
      <c r="S400" s="163">
        <f>+SUMIF('First Energy'!A:A,D:D,'First Energy'!C:C)</f>
        <v>0</v>
      </c>
      <c r="T400" s="163">
        <f>+SUMIF('ID Motors'!G:G,D:D,'ID Motors'!D:D)</f>
        <v>0</v>
      </c>
      <c r="U400" s="12">
        <f>+SUMIF('ID RENTAL'!G:G,D:D,'ID RENTAL'!D:D)</f>
        <v>0</v>
      </c>
      <c r="V400" s="12">
        <f>+SUMIF('MCM '!G:G,D:D,'MCM '!D:D)</f>
        <v>-435000000</v>
      </c>
      <c r="W400" s="12">
        <f>SUMIF(AGRIMOTORS!G:G,D:D,AGRIMOTORS!D:D)</f>
        <v>0</v>
      </c>
      <c r="X400" s="12">
        <f>+SUMIF(BOVIMA!F:F,D:D,BOVIMA!C:C)</f>
        <v>0</v>
      </c>
      <c r="Y400" s="12">
        <f>+SUMIF(AGRIFEED!F:F,D:D,AGRIFEED!C:C)</f>
        <v>0</v>
      </c>
      <c r="Z400" s="12">
        <f>SUMIF(AMIP!F:F,D:D,AMIP!C:C)</f>
        <v>0</v>
      </c>
      <c r="AA400" s="12">
        <f>+SUMIF(ISF!G:G,D:D,ISF!D:D)</f>
        <v>0</v>
      </c>
      <c r="AB400" s="124">
        <f>+SUMIF(DISCOI!G:G,D:D,DISCOI!D:D)</f>
        <v>0</v>
      </c>
      <c r="AC400" s="12">
        <f>+SUMIF(MABEL!F:F,D:D,MABEL!C:C)</f>
        <v>0</v>
      </c>
      <c r="AD400" s="12">
        <f>+SUMIF(NMP!F:F,D:D,NMP!C:C)</f>
        <v>0</v>
      </c>
      <c r="AE400" s="12">
        <f>+SUMIF('AMCHO '!F:F,D:D,'AMCHO '!C:C)</f>
        <v>0</v>
      </c>
      <c r="AF400" s="12">
        <f>+SUMIF(CONFORTIS!G:G,D:D,CONFORTIS!D:D)</f>
        <v>0</v>
      </c>
      <c r="AG400" s="12">
        <f>+SUMIF('IRS IMMO'!G:G,D:D,'IRS IMMO'!D:D)</f>
        <v>0</v>
      </c>
      <c r="AH400" s="12">
        <f>+SUMIFS(AGRIVETAM!C:C,AGRIVETAM!F:F,D:D)</f>
        <v>0</v>
      </c>
      <c r="AI400" s="12">
        <f>+SUMIF(EUROPAINTS!F:F,D:D,EUROPAINTS!C:C)</f>
        <v>0</v>
      </c>
      <c r="AJ400" s="12">
        <f>+SUMIF('VET ABE'!F:F,D:D,'VET ABE'!D:D)</f>
        <v>0</v>
      </c>
      <c r="AK400" s="12">
        <f>SUMIF('VET FIA'!F:F,D:D,'VET FIA'!D:D)</f>
        <v>0</v>
      </c>
      <c r="AL400" s="12">
        <f>+SUMIF('CSS SAKAY'!F:F,D:D,'CSS SAKAY'!C:C)</f>
        <v>0</v>
      </c>
      <c r="AM400" s="12"/>
      <c r="AN400" s="12">
        <f>SUMIF('United Malagasy'!F:F,D:D,'United Malagasy'!C:C)</f>
        <v>0</v>
      </c>
      <c r="AO400" s="12">
        <f>+SUMIF(NUTRIFOOD!E:E,D:D,NUTRIFOOD!C:C)</f>
        <v>0</v>
      </c>
      <c r="AP400" s="12">
        <f>+SUMIF(FERRIS!H:H,D:D,FERRIS!E:E)</f>
        <v>0</v>
      </c>
      <c r="AQ400" s="12">
        <f>+SUMIF(SEM!F:F,D:D,SEM!C:C)</f>
        <v>0</v>
      </c>
      <c r="AR400" s="12">
        <f>+SUMIF(Madatrade!F:F,D:D,Madatrade!C:C)</f>
        <v>0</v>
      </c>
      <c r="AS400" s="12">
        <f>+SUMIF('FLY TECH'!F:F,D:D,'FLY TECH'!D:D)</f>
        <v>0</v>
      </c>
      <c r="AT400" s="12">
        <f>+SUMIFS('FIRST INVESTISSEMENT'!D:D,'FIRST INVESTISSEMENT'!G:G,D:D)</f>
        <v>0</v>
      </c>
      <c r="AU400" s="164">
        <f t="shared" si="44"/>
        <v>-2935000000</v>
      </c>
      <c r="AV400" s="165">
        <f t="shared" si="45"/>
        <v>-648895.78057232138</v>
      </c>
    </row>
    <row r="401" spans="1:48" hidden="1" x14ac:dyDescent="0.25">
      <c r="A401" s="11" t="str">
        <f t="shared" si="41"/>
        <v>5</v>
      </c>
      <c r="B401" s="11" t="str">
        <f t="shared" si="42"/>
        <v>51</v>
      </c>
      <c r="C401" s="11" t="str">
        <f t="shared" si="43"/>
        <v>519</v>
      </c>
      <c r="D401" s="23">
        <v>51970000</v>
      </c>
      <c r="E401" s="119" t="s">
        <v>3266</v>
      </c>
      <c r="F401" s="24" t="s">
        <v>3267</v>
      </c>
      <c r="G401" s="12">
        <f>+SUMIF(AGRIFARM!H:H,D:D,AGRIFARM!L:L)</f>
        <v>0</v>
      </c>
      <c r="H401" s="12">
        <f>+SUMIF(AGRICORP!I:I,D:D,AGRICORP!D:D)</f>
        <v>0</v>
      </c>
      <c r="I401" s="12">
        <f>+SUMIF(SMTP!D:D,D:D,SMTP!F:F)</f>
        <v>0</v>
      </c>
      <c r="J401" s="12">
        <f>+SUMIF(AGRIVET!G:G,D:D,AGRIVET!D:D)</f>
        <v>0</v>
      </c>
      <c r="K401" s="12">
        <f>+SUMIF(AGRIVAL!G:G,D:D,AGRIVAL!D:D)</f>
        <v>0</v>
      </c>
      <c r="L401" s="12">
        <f>+SUMIF(AGRIKOBA!G:G,D:D,AGRIKOBA!D:D)</f>
        <v>0</v>
      </c>
      <c r="M401" s="12">
        <f>+SUMIF(LMOI!F:F,D:D,LMOI!C:C)</f>
        <v>0</v>
      </c>
      <c r="N401" s="12">
        <f>+SUMIF(TARTINE!G:G,D:D,TARTINE!D:D)</f>
        <v>0</v>
      </c>
      <c r="O401" s="12">
        <f>+SUMIF(IDF!F:F,D:D,IDF!C:C)</f>
        <v>0</v>
      </c>
      <c r="P401" s="12">
        <f>+SUMIF(RYA!G:G,D:D,RYA!D:D)</f>
        <v>0</v>
      </c>
      <c r="Q401" s="12">
        <f>+SUMIF('SCI NOAH'!G:G,D:D,'SCI NOAH'!D:D)</f>
        <v>0</v>
      </c>
      <c r="R401" s="12">
        <f>+SUMIF(SIM!F:F,D:D,SIM!C:C)</f>
        <v>0</v>
      </c>
      <c r="S401" s="163">
        <f>+SUMIF('First Energy'!A:A,D:D,'First Energy'!C:C)</f>
        <v>0</v>
      </c>
      <c r="T401" s="163">
        <f>+SUMIF('ID Motors'!G:G,D:D,'ID Motors'!D:D)</f>
        <v>0</v>
      </c>
      <c r="U401" s="12">
        <f>+SUMIF('ID RENTAL'!G:G,D:D,'ID RENTAL'!D:D)</f>
        <v>0</v>
      </c>
      <c r="V401" s="12">
        <f>+SUMIF('MCM '!G:G,D:D,'MCM '!D:D)</f>
        <v>0</v>
      </c>
      <c r="W401" s="12">
        <f>SUMIF(AGRIMOTORS!G:G,D:D,AGRIMOTORS!D:D)</f>
        <v>0</v>
      </c>
      <c r="X401" s="12">
        <f>+SUMIF(BOVIMA!F:F,D:D,BOVIMA!C:C)</f>
        <v>0</v>
      </c>
      <c r="Y401" s="12">
        <f>+SUMIF(AGRIFEED!F:F,D:D,AGRIFEED!C:C)</f>
        <v>0</v>
      </c>
      <c r="Z401" s="12">
        <f>SUMIF(AMIP!F:F,D:D,AMIP!C:C)</f>
        <v>0</v>
      </c>
      <c r="AA401" s="12">
        <f>+SUMIF(ISF!G:G,D:D,ISF!D:D)</f>
        <v>0</v>
      </c>
      <c r="AB401" s="124">
        <f>+SUMIF(DISCOI!G:G,D:D,DISCOI!D:D)</f>
        <v>0</v>
      </c>
      <c r="AC401" s="12">
        <f>+SUMIF(MABEL!F:F,D:D,MABEL!C:C)</f>
        <v>0</v>
      </c>
      <c r="AD401" s="12">
        <f>+SUMIF(NMP!F:F,D:D,NMP!C:C)</f>
        <v>0</v>
      </c>
      <c r="AE401" s="12">
        <f>+SUMIF('AMCHO '!F:F,D:D,'AMCHO '!C:C)</f>
        <v>0</v>
      </c>
      <c r="AF401" s="12">
        <f>+SUMIF(CONFORTIS!G:G,D:D,CONFORTIS!D:D)</f>
        <v>0</v>
      </c>
      <c r="AG401" s="12">
        <f>+SUMIF('IRS IMMO'!G:G,D:D,'IRS IMMO'!D:D)</f>
        <v>0</v>
      </c>
      <c r="AH401" s="12">
        <f>+SUMIFS(AGRIVETAM!C:C,AGRIVETAM!F:F,D:D)</f>
        <v>0</v>
      </c>
      <c r="AI401" s="12">
        <f>+SUMIF(EUROPAINTS!F:F,D:D,EUROPAINTS!C:C)</f>
        <v>0</v>
      </c>
      <c r="AJ401" s="12">
        <f>+SUMIF('VET ABE'!F:F,D:D,'VET ABE'!D:D)</f>
        <v>0</v>
      </c>
      <c r="AK401" s="12">
        <f>SUMIF('VET FIA'!F:F,D:D,'VET FIA'!D:D)</f>
        <v>0</v>
      </c>
      <c r="AL401" s="12">
        <f>+SUMIF('CSS SAKAY'!F:F,D:D,'CSS SAKAY'!C:C)</f>
        <v>0</v>
      </c>
      <c r="AM401" s="12"/>
      <c r="AN401" s="12">
        <f>SUMIF('United Malagasy'!F:F,D:D,'United Malagasy'!C:C)</f>
        <v>0</v>
      </c>
      <c r="AO401" s="12">
        <f>+SUMIF(NUTRIFOOD!E:E,D:D,NUTRIFOOD!C:C)</f>
        <v>0</v>
      </c>
      <c r="AP401" s="12">
        <f>+SUMIF(FERRIS!H:H,D:D,FERRIS!E:E)</f>
        <v>0</v>
      </c>
      <c r="AQ401" s="12">
        <f>+SUMIF(SEM!F:F,D:D,SEM!C:C)</f>
        <v>0</v>
      </c>
      <c r="AR401" s="12">
        <f>+SUMIF(Madatrade!F:F,D:D,Madatrade!C:C)</f>
        <v>0</v>
      </c>
      <c r="AS401" s="12">
        <f>+SUMIF('FLY TECH'!F:F,D:D,'FLY TECH'!D:D)</f>
        <v>0</v>
      </c>
      <c r="AT401" s="12">
        <f>+SUMIFS('FIRST INVESTISSEMENT'!D:D,'FIRST INVESTISSEMENT'!G:G,D:D)</f>
        <v>0</v>
      </c>
      <c r="AU401" s="164">
        <f t="shared" si="44"/>
        <v>0</v>
      </c>
      <c r="AV401" s="165">
        <f t="shared" si="45"/>
        <v>0</v>
      </c>
    </row>
    <row r="402" spans="1:48" hidden="1" x14ac:dyDescent="0.25">
      <c r="A402" s="11" t="str">
        <f t="shared" si="41"/>
        <v>5</v>
      </c>
      <c r="B402" s="11" t="str">
        <f t="shared" si="42"/>
        <v>53</v>
      </c>
      <c r="C402" s="11" t="str">
        <f t="shared" si="43"/>
        <v>530</v>
      </c>
      <c r="D402" s="23">
        <v>53000000</v>
      </c>
      <c r="E402" s="119" t="str">
        <f t="shared" ref="E402:E415" si="46">+IF(AU:AU&gt;0,"BIL27","BIL29")</f>
        <v>BIL27</v>
      </c>
      <c r="F402" s="24" t="s">
        <v>2690</v>
      </c>
      <c r="G402" s="12">
        <f>+SUMIF(AGRIFARM!H:H,D:D,AGRIFARM!L:L)</f>
        <v>0</v>
      </c>
      <c r="H402" s="12">
        <f>+SUMIF(AGRICORP!I:I,D:D,AGRICORP!D:D)</f>
        <v>0</v>
      </c>
      <c r="I402" s="12">
        <f>+SUMIF(SMTP!D:D,D:D,SMTP!F:F)</f>
        <v>0</v>
      </c>
      <c r="J402" s="12">
        <f>+SUMIF(AGRIVET!G:G,D:D,AGRIVET!D:D)</f>
        <v>0</v>
      </c>
      <c r="K402" s="12">
        <f>+SUMIF(AGRIVAL!G:G,D:D,AGRIVAL!D:D)</f>
        <v>0</v>
      </c>
      <c r="L402" s="12">
        <f>+SUMIF(AGRIKOBA!G:G,D:D,AGRIKOBA!D:D)</f>
        <v>0</v>
      </c>
      <c r="M402" s="12">
        <f>+SUMIF(LMOI!F:F,D:D,LMOI!C:C)</f>
        <v>0</v>
      </c>
      <c r="N402" s="12">
        <f>+SUMIF(TARTINE!G:G,D:D,TARTINE!D:D)</f>
        <v>0</v>
      </c>
      <c r="O402" s="12">
        <f>+SUMIF(IDF!F:F,D:D,IDF!C:C)</f>
        <v>0</v>
      </c>
      <c r="P402" s="12">
        <f>+SUMIF(RYA!G:G,D:D,RYA!D:D)</f>
        <v>0</v>
      </c>
      <c r="Q402" s="12">
        <f>+SUMIF('SCI NOAH'!G:G,D:D,'SCI NOAH'!D:D)</f>
        <v>0</v>
      </c>
      <c r="R402" s="12">
        <f>+SUMIF(SIM!F:F,D:D,SIM!C:C)</f>
        <v>0</v>
      </c>
      <c r="S402" s="163">
        <f>+SUMIF('First Energy'!A:A,D:D,'First Energy'!C:C)</f>
        <v>0</v>
      </c>
      <c r="T402" s="163">
        <f>+SUMIF('ID Motors'!G:G,D:D,'ID Motors'!D:D)</f>
        <v>0</v>
      </c>
      <c r="U402" s="12">
        <f>+SUMIF('ID RENTAL'!G:G,D:D,'ID RENTAL'!D:D)</f>
        <v>0</v>
      </c>
      <c r="V402" s="12">
        <f>+SUMIF('MCM '!G:G,D:D,'MCM '!D:D)</f>
        <v>0</v>
      </c>
      <c r="W402" s="12">
        <f>SUMIF(AGRIMOTORS!G:G,D:D,AGRIMOTORS!D:D)</f>
        <v>0</v>
      </c>
      <c r="X402" s="12">
        <f>+SUMIF(BOVIMA!F:F,D:D,BOVIMA!C:C)</f>
        <v>0</v>
      </c>
      <c r="Y402" s="12">
        <f>+SUMIF(AGRIFEED!F:F,D:D,AGRIFEED!C:C)</f>
        <v>0</v>
      </c>
      <c r="Z402" s="12">
        <f>SUMIF(AMIP!F:F,D:D,AMIP!C:C)</f>
        <v>0</v>
      </c>
      <c r="AA402" s="12">
        <f>+SUMIF(ISF!G:G,D:D,ISF!D:D)</f>
        <v>0</v>
      </c>
      <c r="AB402" s="124">
        <f>+SUMIF(DISCOI!G:G,D:D,DISCOI!D:D)</f>
        <v>0</v>
      </c>
      <c r="AC402" s="12">
        <f>+SUMIF(MABEL!F:F,D:D,MABEL!C:C)</f>
        <v>0</v>
      </c>
      <c r="AD402" s="12">
        <f>+SUMIF(NMP!F:F,D:D,NMP!C:C)</f>
        <v>0</v>
      </c>
      <c r="AE402" s="12">
        <f>+SUMIF('AMCHO '!F:F,D:D,'AMCHO '!C:C)</f>
        <v>0</v>
      </c>
      <c r="AF402" s="12">
        <f>+SUMIF(CONFORTIS!G:G,D:D,CONFORTIS!D:D)</f>
        <v>0</v>
      </c>
      <c r="AG402" s="12">
        <f>+SUMIF('IRS IMMO'!G:G,D:D,'IRS IMMO'!D:D)</f>
        <v>0</v>
      </c>
      <c r="AH402" s="12">
        <f>+SUMIFS(AGRIVETAM!C:C,AGRIVETAM!F:F,D:D)</f>
        <v>0</v>
      </c>
      <c r="AI402" s="12">
        <f>+SUMIF(EUROPAINTS!F:F,D:D,EUROPAINTS!C:C)</f>
        <v>0</v>
      </c>
      <c r="AJ402" s="12">
        <f>+SUMIF('VET ABE'!F:F,D:D,'VET ABE'!D:D)</f>
        <v>169388</v>
      </c>
      <c r="AK402" s="12">
        <f>SUMIF('VET FIA'!F:F,D:D,'VET FIA'!D:D)</f>
        <v>1240</v>
      </c>
      <c r="AL402" s="12">
        <f>+SUMIF('CSS SAKAY'!F:F,D:D,'CSS SAKAY'!C:C)</f>
        <v>0</v>
      </c>
      <c r="AM402" s="12"/>
      <c r="AN402" s="12">
        <f>SUMIF('United Malagasy'!F:F,D:D,'United Malagasy'!C:C)</f>
        <v>0</v>
      </c>
      <c r="AO402" s="12">
        <f>+SUMIF(NUTRIFOOD!E:E,D:D,NUTRIFOOD!C:C)</f>
        <v>0</v>
      </c>
      <c r="AP402" s="12">
        <f>+SUMIF(FERRIS!H:H,D:D,FERRIS!E:E)</f>
        <v>0</v>
      </c>
      <c r="AQ402" s="12">
        <f>+SUMIF(SEM!F:F,D:D,SEM!C:C)</f>
        <v>0</v>
      </c>
      <c r="AR402" s="12">
        <f>+SUMIF(Madatrade!F:F,D:D,Madatrade!C:C)</f>
        <v>0</v>
      </c>
      <c r="AS402" s="12">
        <f>+SUMIF('FLY TECH'!F:F,D:D,'FLY TECH'!D:D)</f>
        <v>0</v>
      </c>
      <c r="AT402" s="12">
        <f>+SUMIFS('FIRST INVESTISSEMENT'!D:D,'FIRST INVESTISSEMENT'!G:G,D:D)</f>
        <v>0</v>
      </c>
      <c r="AU402" s="164">
        <f t="shared" si="44"/>
        <v>170628</v>
      </c>
      <c r="AV402" s="165">
        <f t="shared" si="45"/>
        <v>37.72394863628417</v>
      </c>
    </row>
    <row r="403" spans="1:48" hidden="1" x14ac:dyDescent="0.25">
      <c r="A403" s="11" t="str">
        <f t="shared" si="41"/>
        <v>5</v>
      </c>
      <c r="B403" s="11" t="str">
        <f t="shared" si="42"/>
        <v>53</v>
      </c>
      <c r="C403" s="11" t="str">
        <f t="shared" si="43"/>
        <v>531</v>
      </c>
      <c r="D403" s="23">
        <v>53100000</v>
      </c>
      <c r="E403" s="119" t="str">
        <f t="shared" si="46"/>
        <v>BIL27</v>
      </c>
      <c r="F403" s="24" t="s">
        <v>3044</v>
      </c>
      <c r="G403" s="12">
        <f>+SUMIF(AGRIFARM!H:H,D:D,AGRIFARM!L:L)</f>
        <v>5491854.9699999997</v>
      </c>
      <c r="H403" s="12">
        <f>+SUMIF(AGRICORP!I:I,D:D,AGRICORP!D:D)</f>
        <v>1792350.45</v>
      </c>
      <c r="I403" s="12">
        <f>+SUMIF(SMTP!D:D,D:D,SMTP!F:F)</f>
        <v>9290675.75</v>
      </c>
      <c r="J403" s="12">
        <f>+SUMIF(AGRIVET!G:G,D:D,AGRIVET!D:D)</f>
        <v>8282600</v>
      </c>
      <c r="K403" s="12">
        <f>+SUMIF(AGRIVAL!G:G,D:D,AGRIVAL!D:D)</f>
        <v>0</v>
      </c>
      <c r="L403" s="12">
        <f>+SUMIF(AGRIKOBA!G:G,D:D,AGRIKOBA!D:D)</f>
        <v>1960.94</v>
      </c>
      <c r="M403" s="12">
        <f>+SUMIF(LMOI!F:F,D:D,LMOI!C:C)</f>
        <v>6520</v>
      </c>
      <c r="N403" s="12">
        <f>+SUMIF(TARTINE!G:G,D:D,TARTINE!D:D)</f>
        <v>1187937.06</v>
      </c>
      <c r="O403" s="12">
        <f>+SUMIF(IDF!F:F,D:D,IDF!C:C)</f>
        <v>25267.79</v>
      </c>
      <c r="P403" s="12">
        <f>+SUMIF(RYA!G:G,D:D,RYA!D:D)</f>
        <v>2764376.2199999997</v>
      </c>
      <c r="Q403" s="12">
        <f>+SUMIF('SCI NOAH'!G:G,D:D,'SCI NOAH'!D:D)</f>
        <v>0</v>
      </c>
      <c r="R403" s="12">
        <f>+SUMIF(SIM!F:F,D:D,SIM!C:C)</f>
        <v>1792767.44</v>
      </c>
      <c r="S403" s="163">
        <f>+SUMIF('First Energy'!A:A,D:D,'First Energy'!C:C)</f>
        <v>1158037</v>
      </c>
      <c r="T403" s="163">
        <f>+SUMIF('ID Motors'!G:G,D:D,'ID Motors'!D:D)</f>
        <v>93000</v>
      </c>
      <c r="U403" s="12">
        <f>+SUMIF('ID RENTAL'!G:G,D:D,'ID RENTAL'!D:D)</f>
        <v>0</v>
      </c>
      <c r="V403" s="12">
        <f>+SUMIF('MCM '!G:G,D:D,'MCM '!D:D)</f>
        <v>21382758.163000003</v>
      </c>
      <c r="W403" s="12">
        <f>SUMIF(AGRIMOTORS!G:G,D:D,AGRIMOTORS!D:D)</f>
        <v>1838</v>
      </c>
      <c r="X403" s="12">
        <f>+SUMIF(BOVIMA!F:F,D:D,BOVIMA!C:C)</f>
        <v>3474226.74</v>
      </c>
      <c r="Y403" s="12">
        <f>+SUMIF(AGRIFEED!F:F,D:D,AGRIFEED!C:C)</f>
        <v>610082</v>
      </c>
      <c r="Z403" s="12">
        <f>SUMIF(AMIP!F:F,D:D,AMIP!C:C)</f>
        <v>2000000</v>
      </c>
      <c r="AA403" s="12">
        <f>+SUMIF(ISF!G:G,D:D,ISF!D:D)</f>
        <v>0</v>
      </c>
      <c r="AB403" s="124">
        <f>+SUMIF(DISCOI!G:G,D:D,DISCOI!D:D)</f>
        <v>0</v>
      </c>
      <c r="AC403" s="12">
        <f>+SUMIF(MABEL!F:F,D:D,MABEL!C:C)</f>
        <v>1824600</v>
      </c>
      <c r="AD403" s="12">
        <f>+SUMIF(NMP!F:F,D:D,NMP!C:C)</f>
        <v>1409337.22</v>
      </c>
      <c r="AE403" s="12">
        <f>+SUMIF('AMCHO '!F:F,D:D,'AMCHO '!C:C)</f>
        <v>5167580.0199999996</v>
      </c>
      <c r="AF403" s="12">
        <f>+SUMIF(CONFORTIS!G:G,D:D,CONFORTIS!D:D)</f>
        <v>453000</v>
      </c>
      <c r="AG403" s="12">
        <f>+SUMIF('IRS IMMO'!G:G,D:D,'IRS IMMO'!D:D)</f>
        <v>4000</v>
      </c>
      <c r="AH403" s="12">
        <f>+SUMIFS(AGRIVETAM!C:C,AGRIVETAM!F:F,D:D)</f>
        <v>3837628.46</v>
      </c>
      <c r="AI403" s="12">
        <f>+SUMIF(EUROPAINTS!F:F,D:D,EUROPAINTS!C:C)</f>
        <v>0</v>
      </c>
      <c r="AJ403" s="12">
        <f>+SUMIF('VET ABE'!F:F,D:D,'VET ABE'!D:D)</f>
        <v>793955</v>
      </c>
      <c r="AK403" s="12">
        <f>SUMIF('VET FIA'!F:F,D:D,'VET FIA'!D:D)</f>
        <v>40866</v>
      </c>
      <c r="AL403" s="12">
        <f>+SUMIF('CSS SAKAY'!F:F,D:D,'CSS SAKAY'!C:C)</f>
        <v>1054000</v>
      </c>
      <c r="AM403" s="12"/>
      <c r="AN403" s="12">
        <f>SUMIF('United Malagasy'!F:F,D:D,'United Malagasy'!C:C)</f>
        <v>1243465</v>
      </c>
      <c r="AO403" s="12">
        <f>+SUMIF(NUTRIFOOD!E:E,D:D,NUTRIFOOD!C:C)</f>
        <v>2501339.2000000002</v>
      </c>
      <c r="AP403" s="12">
        <f>+SUMIF(FERRIS!H:H,D:D,FERRIS!E:E)</f>
        <v>13045049.68</v>
      </c>
      <c r="AQ403" s="12">
        <f>+SUMIF(SEM!F:F,D:D,SEM!C:C)</f>
        <v>90000</v>
      </c>
      <c r="AR403" s="12">
        <f>+SUMIF(Madatrade!F:F,D:D,Madatrade!C:C)</f>
        <v>12830069.130000001</v>
      </c>
      <c r="AS403" s="12">
        <f>+SUMIF('FLY TECH'!F:F,D:D,'FLY TECH'!D:D)</f>
        <v>376291</v>
      </c>
      <c r="AT403" s="12">
        <f>+SUMIFS('FIRST INVESTISSEMENT'!D:D,'FIRST INVESTISSEMENT'!G:G,D:D)</f>
        <v>43300.18</v>
      </c>
      <c r="AU403" s="164">
        <f t="shared" si="44"/>
        <v>104070733.41300002</v>
      </c>
      <c r="AV403" s="165">
        <f t="shared" si="45"/>
        <v>23008.878975387601</v>
      </c>
    </row>
    <row r="404" spans="1:48" hidden="1" x14ac:dyDescent="0.25">
      <c r="A404" s="11" t="str">
        <f t="shared" si="41"/>
        <v>5</v>
      </c>
      <c r="B404" s="11" t="str">
        <f t="shared" si="42"/>
        <v>53</v>
      </c>
      <c r="C404" s="11" t="str">
        <f t="shared" si="43"/>
        <v>531</v>
      </c>
      <c r="D404" s="23">
        <v>53110000</v>
      </c>
      <c r="E404" s="119" t="str">
        <f t="shared" si="46"/>
        <v>BIL27</v>
      </c>
      <c r="F404" s="24" t="s">
        <v>416</v>
      </c>
      <c r="G404" s="12">
        <f>+SUMIF(AGRIFARM!H:H,D:D,AGRIFARM!L:L)</f>
        <v>0</v>
      </c>
      <c r="H404" s="12">
        <f>+SUMIF(AGRICORP!I:I,D:D,AGRICORP!D:D)</f>
        <v>0</v>
      </c>
      <c r="I404" s="12">
        <f>+SUMIF(SMTP!D:D,D:D,SMTP!F:F)</f>
        <v>4648.2</v>
      </c>
      <c r="J404" s="12">
        <f>+SUMIF(AGRIVET!G:G,D:D,AGRIVET!D:D)</f>
        <v>34500</v>
      </c>
      <c r="K404" s="12">
        <f>+SUMIF(AGRIVAL!G:G,D:D,AGRIVAL!D:D)</f>
        <v>10302000</v>
      </c>
      <c r="L404" s="12">
        <f>+SUMIF(AGRIKOBA!G:G,D:D,AGRIKOBA!D:D)</f>
        <v>6012878</v>
      </c>
      <c r="M404" s="12">
        <f>+SUMIF(LMOI!F:F,D:D,LMOI!C:C)</f>
        <v>0</v>
      </c>
      <c r="N404" s="12">
        <f>+SUMIF(TARTINE!G:G,D:D,TARTINE!D:D)</f>
        <v>0</v>
      </c>
      <c r="O404" s="12">
        <f>+SUMIF(IDF!F:F,D:D,IDF!C:C)</f>
        <v>0</v>
      </c>
      <c r="P404" s="12">
        <f>+SUMIF(RYA!G:G,D:D,RYA!D:D)</f>
        <v>0</v>
      </c>
      <c r="Q404" s="12">
        <f>+SUMIF('SCI NOAH'!G:G,D:D,'SCI NOAH'!D:D)</f>
        <v>0</v>
      </c>
      <c r="R404" s="12">
        <f>+SUMIF(SIM!F:F,D:D,SIM!C:C)</f>
        <v>0</v>
      </c>
      <c r="S404" s="163">
        <f>+SUMIF('First Energy'!A:A,D:D,'First Energy'!C:C)</f>
        <v>0</v>
      </c>
      <c r="T404" s="163">
        <f>+SUMIF('ID Motors'!G:G,D:D,'ID Motors'!D:D)</f>
        <v>0</v>
      </c>
      <c r="U404" s="12">
        <f>+SUMIF('ID RENTAL'!G:G,D:D,'ID RENTAL'!D:D)</f>
        <v>0</v>
      </c>
      <c r="V404" s="12">
        <f>+SUMIF('MCM '!G:G,D:D,'MCM '!D:D)</f>
        <v>0</v>
      </c>
      <c r="W404" s="12">
        <f>SUMIF(AGRIMOTORS!G:G,D:D,AGRIMOTORS!D:D)</f>
        <v>2886159.01</v>
      </c>
      <c r="X404" s="12">
        <f>+SUMIF(BOVIMA!F:F,D:D,BOVIMA!C:C)</f>
        <v>0</v>
      </c>
      <c r="Y404" s="12">
        <f>+SUMIF(AGRIFEED!F:F,D:D,AGRIFEED!C:C)</f>
        <v>0</v>
      </c>
      <c r="Z404" s="12">
        <f>SUMIF(AMIP!F:F,D:D,AMIP!C:C)</f>
        <v>0</v>
      </c>
      <c r="AA404" s="12">
        <f>+SUMIF(ISF!G:G,D:D,ISF!D:D)</f>
        <v>0</v>
      </c>
      <c r="AB404" s="124">
        <f>+SUMIF(DISCOI!G:G,D:D,DISCOI!D:D)</f>
        <v>0</v>
      </c>
      <c r="AC404" s="12">
        <f>+SUMIF(MABEL!F:F,D:D,MABEL!C:C)</f>
        <v>0</v>
      </c>
      <c r="AD404" s="12">
        <f>+SUMIF(NMP!F:F,D:D,NMP!C:C)</f>
        <v>0</v>
      </c>
      <c r="AE404" s="12">
        <f>+SUMIF('AMCHO '!F:F,D:D,'AMCHO '!C:C)</f>
        <v>0</v>
      </c>
      <c r="AF404" s="12">
        <f>+SUMIF(CONFORTIS!G:G,D:D,CONFORTIS!D:D)</f>
        <v>0</v>
      </c>
      <c r="AG404" s="12">
        <f>+SUMIF('IRS IMMO'!G:G,D:D,'IRS IMMO'!D:D)</f>
        <v>0</v>
      </c>
      <c r="AH404" s="12">
        <f>+SUMIFS(AGRIVETAM!C:C,AGRIVETAM!F:F,D:D)</f>
        <v>0</v>
      </c>
      <c r="AI404" s="12">
        <f>+SUMIF(EUROPAINTS!F:F,D:D,EUROPAINTS!C:C)</f>
        <v>0</v>
      </c>
      <c r="AJ404" s="12">
        <f>+SUMIF('VET ABE'!F:F,D:D,'VET ABE'!D:D)</f>
        <v>0</v>
      </c>
      <c r="AK404" s="12">
        <f>SUMIF('VET FIA'!F:F,D:D,'VET FIA'!D:D)</f>
        <v>0</v>
      </c>
      <c r="AL404" s="12">
        <f>+SUMIF('CSS SAKAY'!F:F,D:D,'CSS SAKAY'!C:C)</f>
        <v>0</v>
      </c>
      <c r="AN404" s="12">
        <f>SUMIF('United Malagasy'!F:F,D:D,'United Malagasy'!C:C)</f>
        <v>0</v>
      </c>
      <c r="AO404" s="12">
        <f>+SUMIF(NUTRIFOOD!E:E,D:D,NUTRIFOOD!C:C)</f>
        <v>0</v>
      </c>
      <c r="AP404" s="12">
        <f>+SUMIF(FERRIS!H:H,D:D,FERRIS!E:E)</f>
        <v>0</v>
      </c>
      <c r="AQ404" s="12">
        <f>+SUMIF(SEM!F:F,D:D,SEM!C:C)</f>
        <v>2198873.4700000002</v>
      </c>
      <c r="AR404" s="12">
        <f>+SUMIF(Madatrade!F:F,D:D,Madatrade!C:C)</f>
        <v>0</v>
      </c>
      <c r="AS404" s="12">
        <f>+SUMIF('FLY TECH'!F:F,D:D,'FLY TECH'!D:D)</f>
        <v>0</v>
      </c>
      <c r="AT404" s="12">
        <f>+SUMIFS('FIRST INVESTISSEMENT'!D:D,'FIRST INVESTISSEMENT'!G:G,D:D)</f>
        <v>0</v>
      </c>
      <c r="AU404" s="164">
        <f t="shared" si="44"/>
        <v>21439058.68</v>
      </c>
      <c r="AV404" s="165">
        <f t="shared" si="45"/>
        <v>4739.9368711735606</v>
      </c>
    </row>
    <row r="405" spans="1:48" hidden="1" x14ac:dyDescent="0.25">
      <c r="A405" s="11" t="str">
        <f t="shared" si="41"/>
        <v>5</v>
      </c>
      <c r="B405" s="11" t="str">
        <f t="shared" si="42"/>
        <v>53</v>
      </c>
      <c r="C405" s="11" t="str">
        <f t="shared" si="43"/>
        <v>531</v>
      </c>
      <c r="D405" s="23">
        <v>53120000</v>
      </c>
      <c r="E405" s="119" t="str">
        <f t="shared" si="46"/>
        <v>BIL29</v>
      </c>
      <c r="F405" s="24" t="s">
        <v>2259</v>
      </c>
      <c r="G405" s="12">
        <f>+SUMIF(AGRIFARM!H:H,D:D,AGRIFARM!L:L)</f>
        <v>0</v>
      </c>
      <c r="H405" s="12">
        <f>+SUMIF(AGRICORP!I:I,D:D,AGRICORP!D:D)</f>
        <v>0</v>
      </c>
      <c r="I405" s="12">
        <f>+SUMIF(SMTP!D:D,D:D,SMTP!F:F)</f>
        <v>0</v>
      </c>
      <c r="J405" s="12">
        <f>+SUMIF(AGRIVET!G:G,D:D,AGRIVET!D:D)</f>
        <v>0</v>
      </c>
      <c r="K405" s="12">
        <f>+SUMIF(AGRIVAL!G:G,D:D,AGRIVAL!D:D)</f>
        <v>0</v>
      </c>
      <c r="L405" s="12">
        <f>+SUMIF(AGRIKOBA!G:G,D:D,AGRIKOBA!D:D)</f>
        <v>0</v>
      </c>
      <c r="M405" s="12">
        <f>+SUMIF(LMOI!F:F,D:D,LMOI!C:C)</f>
        <v>0</v>
      </c>
      <c r="N405" s="12">
        <f>+SUMIF(TARTINE!G:G,D:D,TARTINE!D:D)</f>
        <v>0</v>
      </c>
      <c r="O405" s="12">
        <f>+SUMIF(IDF!F:F,D:D,IDF!C:C)</f>
        <v>0</v>
      </c>
      <c r="P405" s="12">
        <f>+SUMIF(RYA!G:G,D:D,RYA!D:D)</f>
        <v>0</v>
      </c>
      <c r="Q405" s="12">
        <f>+SUMIF('SCI NOAH'!G:G,D:D,'SCI NOAH'!D:D)</f>
        <v>0</v>
      </c>
      <c r="R405" s="12">
        <f>+SUMIF(SIM!F:F,D:D,SIM!C:C)</f>
        <v>0</v>
      </c>
      <c r="S405" s="163">
        <f>+SUMIF('First Energy'!A:A,D:D,'First Energy'!C:C)</f>
        <v>0</v>
      </c>
      <c r="T405" s="163">
        <f>+SUMIF('ID Motors'!G:G,D:D,'ID Motors'!D:D)</f>
        <v>0</v>
      </c>
      <c r="U405" s="12">
        <f>+SUMIF('ID RENTAL'!G:G,D:D,'ID RENTAL'!D:D)</f>
        <v>0</v>
      </c>
      <c r="V405" s="12">
        <f>+SUMIF('MCM '!G:G,D:D,'MCM '!D:D)</f>
        <v>-5000</v>
      </c>
      <c r="W405" s="12">
        <f>SUMIF(AGRIMOTORS!G:G,D:D,AGRIMOTORS!D:D)</f>
        <v>0</v>
      </c>
      <c r="X405" s="12">
        <f>+SUMIF(BOVIMA!F:F,D:D,BOVIMA!C:C)</f>
        <v>0</v>
      </c>
      <c r="Y405" s="12">
        <f>+SUMIF(AGRIFEED!F:F,D:D,AGRIFEED!C:C)</f>
        <v>0</v>
      </c>
      <c r="Z405" s="12">
        <f>SUMIF(AMIP!F:F,D:D,AMIP!C:C)</f>
        <v>0</v>
      </c>
      <c r="AA405" s="12">
        <f>+SUMIF(ISF!G:G,D:D,ISF!D:D)</f>
        <v>0</v>
      </c>
      <c r="AB405" s="124">
        <f>+SUMIF(DISCOI!G:G,D:D,DISCOI!D:D)</f>
        <v>0</v>
      </c>
      <c r="AC405" s="12">
        <f>+SUMIF(MABEL!F:F,D:D,MABEL!C:C)</f>
        <v>0</v>
      </c>
      <c r="AD405" s="12">
        <f>+SUMIF(NMP!F:F,D:D,NMP!C:C)</f>
        <v>0</v>
      </c>
      <c r="AE405" s="12">
        <f>+SUMIF('AMCHO '!F:F,D:D,'AMCHO '!C:C)</f>
        <v>0</v>
      </c>
      <c r="AF405" s="12">
        <f>+SUMIF(CONFORTIS!G:G,D:D,CONFORTIS!D:D)</f>
        <v>0</v>
      </c>
      <c r="AG405" s="12">
        <f>+SUMIF('IRS IMMO'!G:G,D:D,'IRS IMMO'!D:D)</f>
        <v>0</v>
      </c>
      <c r="AH405" s="12">
        <f>+SUMIFS(AGRIVETAM!C:C,AGRIVETAM!F:F,D:D)</f>
        <v>0</v>
      </c>
      <c r="AI405" s="12">
        <f>+SUMIF(EUROPAINTS!F:F,D:D,EUROPAINTS!C:C)</f>
        <v>0</v>
      </c>
      <c r="AJ405" s="12">
        <f>+SUMIF('VET ABE'!F:F,D:D,'VET ABE'!D:D)</f>
        <v>0</v>
      </c>
      <c r="AK405" s="12">
        <f>SUMIF('VET FIA'!F:F,D:D,'VET FIA'!D:D)</f>
        <v>0</v>
      </c>
      <c r="AL405" s="12">
        <f>+SUMIF('CSS SAKAY'!F:F,D:D,'CSS SAKAY'!C:C)</f>
        <v>0</v>
      </c>
      <c r="AM405" s="12"/>
      <c r="AN405" s="12">
        <f>SUMIF('United Malagasy'!F:F,D:D,'United Malagasy'!C:C)</f>
        <v>0</v>
      </c>
      <c r="AO405" s="12">
        <f>+SUMIF(NUTRIFOOD!E:E,D:D,NUTRIFOOD!C:C)</f>
        <v>0</v>
      </c>
      <c r="AP405" s="12">
        <f>+SUMIF(FERRIS!H:H,D:D,FERRIS!E:E)</f>
        <v>0</v>
      </c>
      <c r="AQ405" s="12">
        <f>+SUMIF(SEM!F:F,D:D,SEM!C:C)</f>
        <v>0</v>
      </c>
      <c r="AR405" s="12">
        <f>+SUMIF(Madatrade!F:F,D:D,Madatrade!C:C)</f>
        <v>0</v>
      </c>
      <c r="AS405" s="12">
        <f>+SUMIF('FLY TECH'!F:F,D:D,'FLY TECH'!D:D)</f>
        <v>0</v>
      </c>
      <c r="AT405" s="12">
        <f>+SUMIFS('FIRST INVESTISSEMENT'!D:D,'FIRST INVESTISSEMENT'!G:G,D:D)</f>
        <v>0</v>
      </c>
      <c r="AU405" s="164">
        <f t="shared" si="44"/>
        <v>-5000</v>
      </c>
      <c r="AV405" s="165">
        <f t="shared" si="45"/>
        <v>-1.1054442599187757</v>
      </c>
    </row>
    <row r="406" spans="1:48" hidden="1" x14ac:dyDescent="0.25">
      <c r="A406" s="11" t="str">
        <f t="shared" si="41"/>
        <v>5</v>
      </c>
      <c r="B406" s="11" t="str">
        <f t="shared" si="42"/>
        <v>53</v>
      </c>
      <c r="C406" s="11" t="str">
        <f t="shared" si="43"/>
        <v>531</v>
      </c>
      <c r="D406" s="23">
        <v>53150000</v>
      </c>
      <c r="E406" s="119" t="str">
        <f t="shared" si="46"/>
        <v>BIL29</v>
      </c>
      <c r="F406" s="24" t="s">
        <v>2261</v>
      </c>
      <c r="G406" s="12">
        <f>+SUMIF(AGRIFARM!H:H,D:D,AGRIFARM!L:L)</f>
        <v>0</v>
      </c>
      <c r="H406" s="12">
        <f>+SUMIF(AGRICORP!I:I,D:D,AGRICORP!D:D)</f>
        <v>0</v>
      </c>
      <c r="I406" s="12">
        <f>+SUMIF(SMTP!D:D,D:D,SMTP!F:F)</f>
        <v>0</v>
      </c>
      <c r="J406" s="12">
        <f>+SUMIF(AGRIVET!G:G,D:D,AGRIVET!D:D)</f>
        <v>0</v>
      </c>
      <c r="K406" s="12">
        <f>+SUMIF(AGRIVAL!G:G,D:D,AGRIVAL!D:D)</f>
        <v>0</v>
      </c>
      <c r="L406" s="12">
        <f>+SUMIF(AGRIKOBA!G:G,D:D,AGRIKOBA!D:D)</f>
        <v>0</v>
      </c>
      <c r="M406" s="12">
        <f>+SUMIF(LMOI!F:F,D:D,LMOI!C:C)</f>
        <v>0</v>
      </c>
      <c r="N406" s="12">
        <f>+SUMIF(TARTINE!G:G,D:D,TARTINE!D:D)</f>
        <v>0</v>
      </c>
      <c r="O406" s="12">
        <f>+SUMIF(IDF!F:F,D:D,IDF!C:C)</f>
        <v>0</v>
      </c>
      <c r="P406" s="12">
        <f>+SUMIF(RYA!G:G,D:D,RYA!D:D)</f>
        <v>0</v>
      </c>
      <c r="Q406" s="12">
        <f>+SUMIF('SCI NOAH'!G:G,D:D,'SCI NOAH'!D:D)</f>
        <v>0</v>
      </c>
      <c r="R406" s="12">
        <f>+SUMIF(SIM!F:F,D:D,SIM!C:C)</f>
        <v>0</v>
      </c>
      <c r="S406" s="163">
        <f>+SUMIF('First Energy'!A:A,D:D,'First Energy'!C:C)</f>
        <v>0</v>
      </c>
      <c r="T406" s="163">
        <f>+SUMIF('ID Motors'!G:G,D:D,'ID Motors'!D:D)</f>
        <v>0</v>
      </c>
      <c r="U406" s="12">
        <f>+SUMIF('ID RENTAL'!G:G,D:D,'ID RENTAL'!D:D)</f>
        <v>0</v>
      </c>
      <c r="V406" s="12">
        <f>+SUMIF('MCM '!G:G,D:D,'MCM '!D:D)</f>
        <v>-181470441.84</v>
      </c>
      <c r="W406" s="12">
        <f>SUMIF(AGRIMOTORS!G:G,D:D,AGRIMOTORS!D:D)</f>
        <v>0</v>
      </c>
      <c r="X406" s="12">
        <f>+SUMIF(BOVIMA!F:F,D:D,BOVIMA!C:C)</f>
        <v>0</v>
      </c>
      <c r="Y406" s="12">
        <f>+SUMIF(AGRIFEED!F:F,D:D,AGRIFEED!C:C)</f>
        <v>0</v>
      </c>
      <c r="Z406" s="12">
        <f>SUMIF(AMIP!F:F,D:D,AMIP!C:C)</f>
        <v>0</v>
      </c>
      <c r="AA406" s="12">
        <f>+SUMIF(ISF!G:G,D:D,ISF!D:D)</f>
        <v>0</v>
      </c>
      <c r="AB406" s="124">
        <f>+SUMIF(DISCOI!G:G,D:D,DISCOI!D:D)</f>
        <v>0</v>
      </c>
      <c r="AC406" s="12">
        <f>+SUMIF(MABEL!F:F,D:D,MABEL!C:C)</f>
        <v>0</v>
      </c>
      <c r="AD406" s="12">
        <f>+SUMIF(NMP!F:F,D:D,NMP!C:C)</f>
        <v>0</v>
      </c>
      <c r="AE406" s="12">
        <f>+SUMIF('AMCHO '!F:F,D:D,'AMCHO '!C:C)</f>
        <v>0</v>
      </c>
      <c r="AF406" s="12">
        <f>+SUMIF(CONFORTIS!G:G,D:D,CONFORTIS!D:D)</f>
        <v>0</v>
      </c>
      <c r="AG406" s="12">
        <f>+SUMIF('IRS IMMO'!G:G,D:D,'IRS IMMO'!D:D)</f>
        <v>0</v>
      </c>
      <c r="AH406" s="12">
        <f>+SUMIFS(AGRIVETAM!C:C,AGRIVETAM!F:F,D:D)</f>
        <v>0</v>
      </c>
      <c r="AI406" s="12">
        <f>+SUMIF(EUROPAINTS!F:F,D:D,EUROPAINTS!C:C)</f>
        <v>0</v>
      </c>
      <c r="AJ406" s="12">
        <f>+SUMIF('VET ABE'!F:F,D:D,'VET ABE'!D:D)</f>
        <v>0</v>
      </c>
      <c r="AK406" s="12">
        <f>SUMIF('VET FIA'!F:F,D:D,'VET FIA'!D:D)</f>
        <v>0</v>
      </c>
      <c r="AL406" s="12">
        <f>+SUMIF('CSS SAKAY'!F:F,D:D,'CSS SAKAY'!C:C)</f>
        <v>0</v>
      </c>
      <c r="AM406" s="12"/>
      <c r="AN406" s="12">
        <f>SUMIF('United Malagasy'!F:F,D:D,'United Malagasy'!C:C)</f>
        <v>0</v>
      </c>
      <c r="AO406" s="12">
        <f>+SUMIF(NUTRIFOOD!E:E,D:D,NUTRIFOOD!C:C)</f>
        <v>0</v>
      </c>
      <c r="AP406" s="12">
        <f>+SUMIF(FERRIS!H:H,D:D,FERRIS!E:E)</f>
        <v>0</v>
      </c>
      <c r="AQ406" s="12">
        <f>+SUMIF(SEM!F:F,D:D,SEM!C:C)</f>
        <v>0</v>
      </c>
      <c r="AR406" s="12">
        <f>+SUMIF(Madatrade!F:F,D:D,Madatrade!C:C)</f>
        <v>0</v>
      </c>
      <c r="AS406" s="12">
        <f>+SUMIF('FLY TECH'!F:F,D:D,'FLY TECH'!D:D)</f>
        <v>0</v>
      </c>
      <c r="AT406" s="12">
        <f>+SUMIFS('FIRST INVESTISSEMENT'!D:D,'FIRST INVESTISSEMENT'!G:G,D:D)</f>
        <v>0</v>
      </c>
      <c r="AU406" s="164">
        <f t="shared" si="44"/>
        <v>-181470441.84</v>
      </c>
      <c r="AV406" s="165">
        <f t="shared" si="45"/>
        <v>-40121.091655390403</v>
      </c>
    </row>
    <row r="407" spans="1:48" hidden="1" x14ac:dyDescent="0.25">
      <c r="A407" s="11" t="str">
        <f t="shared" si="41"/>
        <v>5</v>
      </c>
      <c r="B407" s="11" t="str">
        <f t="shared" si="42"/>
        <v>53</v>
      </c>
      <c r="C407" s="11" t="str">
        <f t="shared" si="43"/>
        <v>532</v>
      </c>
      <c r="D407" s="23">
        <v>53200000</v>
      </c>
      <c r="E407" s="119" t="str">
        <f t="shared" si="46"/>
        <v>BIL27</v>
      </c>
      <c r="F407" s="24" t="s">
        <v>162</v>
      </c>
      <c r="G407" s="12">
        <f>+SUMIF(AGRIFARM!H:H,D:D,AGRIFARM!L:L)</f>
        <v>0</v>
      </c>
      <c r="H407" s="12">
        <f>+SUMIF(AGRICORP!I:I,D:D,AGRICORP!D:D)</f>
        <v>0</v>
      </c>
      <c r="I407" s="12">
        <f>+SUMIF(SMTP!D:D,D:D,SMTP!F:F)</f>
        <v>0</v>
      </c>
      <c r="J407" s="12">
        <f>+SUMIF(AGRIVET!G:G,D:D,AGRIVET!D:D)</f>
        <v>0</v>
      </c>
      <c r="K407" s="12">
        <f>+SUMIF(AGRIVAL!G:G,D:D,AGRIVAL!D:D)</f>
        <v>0</v>
      </c>
      <c r="L407" s="12">
        <f>+SUMIF(AGRIKOBA!G:G,D:D,AGRIKOBA!D:D)</f>
        <v>0</v>
      </c>
      <c r="M407" s="12">
        <f>+SUMIF(LMOI!F:F,D:D,LMOI!C:C)</f>
        <v>0</v>
      </c>
      <c r="N407" s="12">
        <f>+SUMIF(TARTINE!G:G,D:D,TARTINE!D:D)</f>
        <v>0</v>
      </c>
      <c r="O407" s="12">
        <f>+SUMIF(IDF!F:F,D:D,IDF!C:C)</f>
        <v>0</v>
      </c>
      <c r="P407" s="12">
        <f>+SUMIF(RYA!G:G,D:D,RYA!D:D)</f>
        <v>0</v>
      </c>
      <c r="Q407" s="12">
        <f>+SUMIF('SCI NOAH'!G:G,D:D,'SCI NOAH'!D:D)</f>
        <v>300100</v>
      </c>
      <c r="R407" s="12">
        <f>+SUMIF(SIM!F:F,D:D,SIM!C:C)</f>
        <v>0</v>
      </c>
      <c r="S407" s="163">
        <f>+SUMIF('First Energy'!A:A,D:D,'First Energy'!C:C)</f>
        <v>0</v>
      </c>
      <c r="T407" s="163">
        <f>+SUMIF('ID Motors'!G:G,D:D,'ID Motors'!D:D)</f>
        <v>1068131.8600000001</v>
      </c>
      <c r="U407" s="12">
        <f>+SUMIF('ID RENTAL'!G:G,D:D,'ID RENTAL'!D:D)</f>
        <v>5433058</v>
      </c>
      <c r="V407" s="12">
        <f>+SUMIF('MCM '!G:G,D:D,'MCM '!D:D)</f>
        <v>175718500</v>
      </c>
      <c r="W407" s="12">
        <f>SUMIF(AGRIMOTORS!G:G,D:D,AGRIMOTORS!D:D)</f>
        <v>20341955</v>
      </c>
      <c r="X407" s="12">
        <f>+SUMIF(BOVIMA!F:F,D:D,BOVIMA!C:C)</f>
        <v>0</v>
      </c>
      <c r="Y407" s="12">
        <f>+SUMIF(AGRIFEED!F:F,D:D,AGRIFEED!C:C)</f>
        <v>0</v>
      </c>
      <c r="Z407" s="12">
        <f>SUMIF(AMIP!F:F,D:D,AMIP!C:C)</f>
        <v>0</v>
      </c>
      <c r="AA407" s="12">
        <f>+SUMIF(ISF!G:G,D:D,ISF!D:D)</f>
        <v>0</v>
      </c>
      <c r="AB407" s="124">
        <f>+SUMIF(DISCOI!G:G,D:D,DISCOI!D:D)</f>
        <v>0</v>
      </c>
      <c r="AC407" s="12">
        <f>+SUMIF(MABEL!F:F,D:D,MABEL!C:C)</f>
        <v>264900</v>
      </c>
      <c r="AD407" s="12">
        <f>+SUMIF(NMP!F:F,D:D,NMP!C:C)</f>
        <v>0</v>
      </c>
      <c r="AE407" s="12">
        <f>+SUMIF('AMCHO '!F:F,D:D,'AMCHO '!C:C)</f>
        <v>0</v>
      </c>
      <c r="AF407" s="12">
        <f>+SUMIF(CONFORTIS!G:G,D:D,CONFORTIS!D:D)</f>
        <v>0</v>
      </c>
      <c r="AG407" s="12">
        <f>+SUMIF('IRS IMMO'!G:G,D:D,'IRS IMMO'!D:D)</f>
        <v>0</v>
      </c>
      <c r="AH407" s="12">
        <f>+SUMIFS(AGRIVETAM!C:C,AGRIVETAM!F:F,D:D)</f>
        <v>332230</v>
      </c>
      <c r="AI407" s="12">
        <f>+SUMIF(EUROPAINTS!F:F,D:D,EUROPAINTS!C:C)</f>
        <v>1671500</v>
      </c>
      <c r="AJ407" s="12">
        <f>+SUMIF('VET ABE'!F:F,D:D,'VET ABE'!D:D)</f>
        <v>0</v>
      </c>
      <c r="AK407" s="12">
        <f>SUMIF('VET FIA'!F:F,D:D,'VET FIA'!D:D)</f>
        <v>0</v>
      </c>
      <c r="AL407" s="12">
        <f>+SUMIF('CSS SAKAY'!F:F,D:D,'CSS SAKAY'!C:C)</f>
        <v>0</v>
      </c>
      <c r="AN407" s="12">
        <f>SUMIF('United Malagasy'!F:F,D:D,'United Malagasy'!C:C)</f>
        <v>0</v>
      </c>
      <c r="AO407" s="12">
        <f>+SUMIF(NUTRIFOOD!E:E,D:D,NUTRIFOOD!C:C)</f>
        <v>0</v>
      </c>
      <c r="AP407" s="12">
        <f>+SUMIF(FERRIS!H:H,D:D,FERRIS!E:E)</f>
        <v>0</v>
      </c>
      <c r="AQ407" s="12">
        <f>+SUMIF(SEM!F:F,D:D,SEM!C:C)</f>
        <v>0</v>
      </c>
      <c r="AR407" s="12">
        <f>+SUMIF(Madatrade!F:F,D:D,Madatrade!C:C)</f>
        <v>0</v>
      </c>
      <c r="AS407" s="12">
        <f>+SUMIF('FLY TECH'!F:F,D:D,'FLY TECH'!D:D)</f>
        <v>0</v>
      </c>
      <c r="AT407" s="12">
        <f>+SUMIFS('FIRST INVESTISSEMENT'!D:D,'FIRST INVESTISSEMENT'!G:G,D:D)</f>
        <v>0</v>
      </c>
      <c r="AU407" s="164">
        <f t="shared" si="44"/>
        <v>205130374.86000001</v>
      </c>
      <c r="AV407" s="165">
        <f t="shared" si="45"/>
        <v>45352.039084794749</v>
      </c>
    </row>
    <row r="408" spans="1:48" hidden="1" x14ac:dyDescent="0.25">
      <c r="A408" s="11" t="str">
        <f t="shared" si="41"/>
        <v>5</v>
      </c>
      <c r="B408" s="11" t="str">
        <f t="shared" si="42"/>
        <v>53</v>
      </c>
      <c r="C408" s="11" t="str">
        <f t="shared" si="43"/>
        <v>532</v>
      </c>
      <c r="D408" s="23">
        <v>53220000</v>
      </c>
      <c r="E408" s="119" t="str">
        <f t="shared" si="46"/>
        <v>BIL27</v>
      </c>
      <c r="F408" s="24" t="s">
        <v>723</v>
      </c>
      <c r="G408" s="12">
        <f>+SUMIF(AGRIFARM!H:H,D:D,AGRIFARM!L:L)</f>
        <v>0</v>
      </c>
      <c r="H408" s="12">
        <f>+SUMIF(AGRICORP!I:I,D:D,AGRICORP!D:D)</f>
        <v>0</v>
      </c>
      <c r="I408" s="12">
        <f>+SUMIF(SMTP!D:D,D:D,SMTP!F:F)</f>
        <v>0</v>
      </c>
      <c r="J408" s="12">
        <f>+SUMIF(AGRIVET!G:G,D:D,AGRIVET!D:D)</f>
        <v>103200</v>
      </c>
      <c r="K408" s="12">
        <f>+SUMIF(AGRIVAL!G:G,D:D,AGRIVAL!D:D)</f>
        <v>0</v>
      </c>
      <c r="L408" s="12">
        <f>+SUMIF(AGRIKOBA!G:G,D:D,AGRIKOBA!D:D)</f>
        <v>0</v>
      </c>
      <c r="M408" s="12">
        <f>+SUMIF(LMOI!F:F,D:D,LMOI!C:C)</f>
        <v>0</v>
      </c>
      <c r="N408" s="12">
        <f>+SUMIF(TARTINE!G:G,D:D,TARTINE!D:D)</f>
        <v>0</v>
      </c>
      <c r="O408" s="12">
        <f>+SUMIF(IDF!F:F,D:D,IDF!C:C)</f>
        <v>0</v>
      </c>
      <c r="P408" s="12">
        <f>+SUMIF(RYA!G:G,D:D,RYA!D:D)</f>
        <v>0</v>
      </c>
      <c r="Q408" s="12">
        <f>+SUMIF('SCI NOAH'!G:G,D:D,'SCI NOAH'!D:D)</f>
        <v>0</v>
      </c>
      <c r="R408" s="12">
        <f>+SUMIF(SIM!F:F,D:D,SIM!C:C)</f>
        <v>0</v>
      </c>
      <c r="S408" s="163">
        <f>+SUMIF('First Energy'!A:A,D:D,'First Energy'!C:C)</f>
        <v>0</v>
      </c>
      <c r="T408" s="163">
        <f>+SUMIF('ID Motors'!G:G,D:D,'ID Motors'!D:D)</f>
        <v>0</v>
      </c>
      <c r="U408" s="12">
        <f>+SUMIF('ID RENTAL'!G:G,D:D,'ID RENTAL'!D:D)</f>
        <v>0</v>
      </c>
      <c r="V408" s="12">
        <f>+SUMIF('MCM '!G:G,D:D,'MCM '!D:D)</f>
        <v>0</v>
      </c>
      <c r="W408" s="12">
        <f>SUMIF(AGRIMOTORS!G:G,D:D,AGRIMOTORS!D:D)</f>
        <v>0</v>
      </c>
      <c r="X408" s="12">
        <f>+SUMIF(BOVIMA!F:F,D:D,BOVIMA!C:C)</f>
        <v>0</v>
      </c>
      <c r="Y408" s="12">
        <f>+SUMIF(AGRIFEED!F:F,D:D,AGRIFEED!C:C)</f>
        <v>0</v>
      </c>
      <c r="Z408" s="12">
        <f>SUMIF(AMIP!F:F,D:D,AMIP!C:C)</f>
        <v>0</v>
      </c>
      <c r="AA408" s="12">
        <f>+SUMIF(ISF!G:G,D:D,ISF!D:D)</f>
        <v>0</v>
      </c>
      <c r="AB408" s="124">
        <f>+SUMIF(DISCOI!G:G,D:D,DISCOI!D:D)</f>
        <v>0</v>
      </c>
      <c r="AC408" s="12">
        <f>+SUMIF(MABEL!F:F,D:D,MABEL!C:C)</f>
        <v>0</v>
      </c>
      <c r="AD408" s="12">
        <f>+SUMIF(NMP!F:F,D:D,NMP!C:C)</f>
        <v>0</v>
      </c>
      <c r="AE408" s="12">
        <f>+SUMIF('AMCHO '!F:F,D:D,'AMCHO '!C:C)</f>
        <v>0</v>
      </c>
      <c r="AF408" s="12">
        <f>+SUMIF(CONFORTIS!G:G,D:D,CONFORTIS!D:D)</f>
        <v>0</v>
      </c>
      <c r="AG408" s="12">
        <f>+SUMIF('IRS IMMO'!G:G,D:D,'IRS IMMO'!D:D)</f>
        <v>0</v>
      </c>
      <c r="AH408" s="12">
        <f>+SUMIFS(AGRIVETAM!C:C,AGRIVETAM!F:F,D:D)</f>
        <v>0</v>
      </c>
      <c r="AI408" s="12">
        <f>+SUMIF(EUROPAINTS!F:F,D:D,EUROPAINTS!C:C)</f>
        <v>0</v>
      </c>
      <c r="AJ408" s="12">
        <f>+SUMIF('VET ABE'!F:F,D:D,'VET ABE'!D:D)</f>
        <v>0</v>
      </c>
      <c r="AK408" s="12">
        <f>SUMIF('VET FIA'!F:F,D:D,'VET FIA'!D:D)</f>
        <v>0</v>
      </c>
      <c r="AL408" s="12">
        <f>+SUMIF('CSS SAKAY'!F:F,D:D,'CSS SAKAY'!C:C)</f>
        <v>0</v>
      </c>
      <c r="AM408" s="12"/>
      <c r="AN408" s="12">
        <f>SUMIF('United Malagasy'!F:F,D:D,'United Malagasy'!C:C)</f>
        <v>0</v>
      </c>
      <c r="AO408" s="12">
        <f>+SUMIF(NUTRIFOOD!E:E,D:D,NUTRIFOOD!C:C)</f>
        <v>0</v>
      </c>
      <c r="AP408" s="12">
        <f>+SUMIF(FERRIS!H:H,D:D,FERRIS!E:E)</f>
        <v>0</v>
      </c>
      <c r="AQ408" s="12">
        <f>+SUMIF(SEM!F:F,D:D,SEM!C:C)</f>
        <v>0</v>
      </c>
      <c r="AR408" s="12">
        <f>+SUMIF(Madatrade!F:F,D:D,Madatrade!C:C)</f>
        <v>0</v>
      </c>
      <c r="AS408" s="12">
        <f>+SUMIF('FLY TECH'!F:F,D:D,'FLY TECH'!D:D)</f>
        <v>0</v>
      </c>
      <c r="AT408" s="12">
        <f>+SUMIFS('FIRST INVESTISSEMENT'!D:D,'FIRST INVESTISSEMENT'!G:G,D:D)</f>
        <v>0</v>
      </c>
      <c r="AU408" s="164">
        <f t="shared" si="44"/>
        <v>103200</v>
      </c>
      <c r="AV408" s="165">
        <f t="shared" si="45"/>
        <v>22.81636952472353</v>
      </c>
    </row>
    <row r="409" spans="1:48" hidden="1" x14ac:dyDescent="0.25">
      <c r="A409" s="11" t="str">
        <f t="shared" si="41"/>
        <v>5</v>
      </c>
      <c r="B409" s="11" t="str">
        <f t="shared" si="42"/>
        <v>53</v>
      </c>
      <c r="C409" s="11" t="str">
        <f t="shared" si="43"/>
        <v>533</v>
      </c>
      <c r="D409" s="23">
        <v>53300000</v>
      </c>
      <c r="E409" s="119" t="str">
        <f t="shared" si="46"/>
        <v>BIL27</v>
      </c>
      <c r="F409" s="24" t="s">
        <v>351</v>
      </c>
      <c r="G409" s="12">
        <f>+SUMIF(AGRIFARM!H:H,D:D,AGRIFARM!L:L)</f>
        <v>0</v>
      </c>
      <c r="H409" s="12">
        <f>+SUMIF(AGRICORP!I:I,D:D,AGRICORP!D:D)</f>
        <v>0</v>
      </c>
      <c r="I409" s="12">
        <f>+SUMIF(SMTP!D:D,D:D,SMTP!F:F)</f>
        <v>0</v>
      </c>
      <c r="J409" s="12">
        <f>+SUMIF(AGRIVET!G:G,D:D,AGRIVET!D:D)</f>
        <v>0</v>
      </c>
      <c r="K409" s="12">
        <f>+SUMIF(AGRIVAL!G:G,D:D,AGRIVAL!D:D)</f>
        <v>55100800</v>
      </c>
      <c r="L409" s="12">
        <f>+SUMIF(AGRIKOBA!G:G,D:D,AGRIKOBA!D:D)</f>
        <v>0</v>
      </c>
      <c r="M409" s="12">
        <f>+SUMIF(LMOI!F:F,D:D,LMOI!C:C)</f>
        <v>165</v>
      </c>
      <c r="N409" s="12">
        <f>+SUMIF(TARTINE!G:G,D:D,TARTINE!D:D)</f>
        <v>0</v>
      </c>
      <c r="O409" s="12">
        <f>+SUMIF(IDF!F:F,D:D,IDF!C:C)</f>
        <v>0</v>
      </c>
      <c r="P409" s="12">
        <f>+SUMIF(RYA!G:G,D:D,RYA!D:D)</f>
        <v>0</v>
      </c>
      <c r="Q409" s="12">
        <f>+SUMIF('SCI NOAH'!G:G,D:D,'SCI NOAH'!D:D)</f>
        <v>0</v>
      </c>
      <c r="R409" s="12">
        <f>+SUMIF(SIM!F:F,D:D,SIM!C:C)</f>
        <v>0</v>
      </c>
      <c r="S409" s="163">
        <f>+SUMIF('First Energy'!A:A,D:D,'First Energy'!C:C)</f>
        <v>0</v>
      </c>
      <c r="T409" s="163">
        <f>+SUMIF('ID Motors'!G:G,D:D,'ID Motors'!D:D)</f>
        <v>0</v>
      </c>
      <c r="U409" s="12">
        <f>+SUMIF('ID RENTAL'!G:G,D:D,'ID RENTAL'!D:D)</f>
        <v>0</v>
      </c>
      <c r="V409" s="12">
        <f>+SUMIF('MCM '!G:G,D:D,'MCM '!D:D)</f>
        <v>0</v>
      </c>
      <c r="W409" s="12">
        <f>SUMIF(AGRIMOTORS!G:G,D:D,AGRIMOTORS!D:D)</f>
        <v>0</v>
      </c>
      <c r="X409" s="12">
        <f>+SUMIF(BOVIMA!F:F,D:D,BOVIMA!C:C)</f>
        <v>0</v>
      </c>
      <c r="Y409" s="12">
        <f>+SUMIF(AGRIFEED!F:F,D:D,AGRIFEED!C:C)</f>
        <v>0</v>
      </c>
      <c r="Z409" s="12">
        <f>SUMIF(AMIP!F:F,D:D,AMIP!C:C)</f>
        <v>0</v>
      </c>
      <c r="AA409" s="12">
        <f>+SUMIF(ISF!G:G,D:D,ISF!D:D)</f>
        <v>0</v>
      </c>
      <c r="AB409" s="124">
        <f>+SUMIF(DISCOI!G:G,D:D,DISCOI!D:D)</f>
        <v>0</v>
      </c>
      <c r="AC409" s="12">
        <f>+SUMIF(MABEL!F:F,D:D,MABEL!C:C)</f>
        <v>0</v>
      </c>
      <c r="AD409" s="12">
        <f>+SUMIF(NMP!F:F,D:D,NMP!C:C)</f>
        <v>0</v>
      </c>
      <c r="AE409" s="12">
        <f>+SUMIF('AMCHO '!F:F,D:D,'AMCHO '!C:C)</f>
        <v>0</v>
      </c>
      <c r="AF409" s="12">
        <f>+SUMIF(CONFORTIS!G:G,D:D,CONFORTIS!D:D)</f>
        <v>0</v>
      </c>
      <c r="AG409" s="12">
        <f>+SUMIF('IRS IMMO'!G:G,D:D,'IRS IMMO'!D:D)</f>
        <v>0</v>
      </c>
      <c r="AH409" s="12">
        <f>+SUMIFS(AGRIVETAM!C:C,AGRIVETAM!F:F,D:D)</f>
        <v>0</v>
      </c>
      <c r="AI409" s="12">
        <f>+SUMIF(EUROPAINTS!F:F,D:D,EUROPAINTS!C:C)</f>
        <v>0</v>
      </c>
      <c r="AJ409" s="12">
        <f>+SUMIF('VET ABE'!F:F,D:D,'VET ABE'!D:D)</f>
        <v>0</v>
      </c>
      <c r="AK409" s="12">
        <f>SUMIF('VET FIA'!F:F,D:D,'VET FIA'!D:D)</f>
        <v>0</v>
      </c>
      <c r="AL409" s="12">
        <f>+SUMIF('CSS SAKAY'!F:F,D:D,'CSS SAKAY'!C:C)</f>
        <v>0</v>
      </c>
      <c r="AN409" s="12">
        <f>SUMIF('United Malagasy'!F:F,D:D,'United Malagasy'!C:C)</f>
        <v>0</v>
      </c>
      <c r="AO409" s="12">
        <f>+SUMIF(NUTRIFOOD!E:E,D:D,NUTRIFOOD!C:C)</f>
        <v>0</v>
      </c>
      <c r="AP409" s="12">
        <f>+SUMIF(FERRIS!H:H,D:D,FERRIS!E:E)</f>
        <v>0</v>
      </c>
      <c r="AQ409" s="12">
        <f>+SUMIF(SEM!F:F,D:D,SEM!C:C)</f>
        <v>0</v>
      </c>
      <c r="AR409" s="12">
        <f>+SUMIF(Madatrade!F:F,D:D,Madatrade!C:C)</f>
        <v>0</v>
      </c>
      <c r="AS409" s="12">
        <f>+SUMIF('FLY TECH'!F:F,D:D,'FLY TECH'!D:D)</f>
        <v>669500</v>
      </c>
      <c r="AT409" s="12">
        <f>+SUMIFS('FIRST INVESTISSEMENT'!D:D,'FIRST INVESTISSEMENT'!G:G,D:D)</f>
        <v>0</v>
      </c>
      <c r="AU409" s="164">
        <f t="shared" si="44"/>
        <v>55770465</v>
      </c>
      <c r="AV409" s="165">
        <f t="shared" si="45"/>
        <v>12330.228081450197</v>
      </c>
    </row>
    <row r="410" spans="1:48" hidden="1" x14ac:dyDescent="0.25">
      <c r="A410" s="11" t="str">
        <f t="shared" si="41"/>
        <v>5</v>
      </c>
      <c r="B410" s="11" t="str">
        <f t="shared" si="42"/>
        <v>53</v>
      </c>
      <c r="C410" s="11" t="str">
        <f t="shared" si="43"/>
        <v>534</v>
      </c>
      <c r="D410" s="23">
        <v>53400000</v>
      </c>
      <c r="E410" s="119" t="str">
        <f t="shared" si="46"/>
        <v>BIL27</v>
      </c>
      <c r="F410" s="24" t="s">
        <v>3345</v>
      </c>
      <c r="G410" s="12">
        <f>+SUMIF(AGRIFARM!H:H,D:D,AGRIFARM!L:L)</f>
        <v>0</v>
      </c>
      <c r="H410" s="12">
        <f>+SUMIF(AGRICORP!I:I,D:D,AGRICORP!D:D)</f>
        <v>0</v>
      </c>
      <c r="I410" s="12">
        <f>+SUMIF(SMTP!D:D,D:D,SMTP!F:F)</f>
        <v>0</v>
      </c>
      <c r="J410" s="12">
        <f>+SUMIF(AGRIVET!G:G,D:D,AGRIVET!D:D)</f>
        <v>0</v>
      </c>
      <c r="K410" s="12">
        <f>+SUMIF(AGRIVAL!G:G,D:D,AGRIVAL!D:D)</f>
        <v>0</v>
      </c>
      <c r="L410" s="12">
        <f>+SUMIF(AGRIKOBA!G:G,D:D,AGRIKOBA!D:D)</f>
        <v>0</v>
      </c>
      <c r="M410" s="12">
        <f>+SUMIF(LMOI!F:F,D:D,LMOI!C:C)</f>
        <v>167758</v>
      </c>
      <c r="N410" s="12">
        <f>+SUMIF(TARTINE!G:G,D:D,TARTINE!D:D)</f>
        <v>0</v>
      </c>
      <c r="O410" s="12">
        <f>+SUMIF(IDF!F:F,D:D,IDF!C:C)</f>
        <v>3335123.05</v>
      </c>
      <c r="P410" s="12">
        <f>+SUMIF(RYA!G:G,D:D,RYA!D:D)</f>
        <v>0</v>
      </c>
      <c r="Q410" s="12">
        <f>+SUMIF('SCI NOAH'!G:G,D:D,'SCI NOAH'!D:D)</f>
        <v>0</v>
      </c>
      <c r="R410" s="12">
        <f>+SUMIF(SIM!F:F,D:D,SIM!C:C)</f>
        <v>0</v>
      </c>
      <c r="S410" s="163">
        <f>+SUMIF('First Energy'!A:A,D:D,'First Energy'!C:C)</f>
        <v>113532.03</v>
      </c>
      <c r="T410" s="163">
        <f>+SUMIF('ID Motors'!G:G,D:D,'ID Motors'!D:D)</f>
        <v>504620</v>
      </c>
      <c r="U410" s="12">
        <f>+SUMIF('ID RENTAL'!G:G,D:D,'ID RENTAL'!D:D)</f>
        <v>0</v>
      </c>
      <c r="V410" s="12">
        <f>+SUMIF('MCM '!G:G,D:D,'MCM '!D:D)</f>
        <v>0</v>
      </c>
      <c r="W410" s="12">
        <f>SUMIF(AGRIMOTORS!G:G,D:D,AGRIMOTORS!D:D)</f>
        <v>0</v>
      </c>
      <c r="X410" s="12">
        <f>+SUMIF(BOVIMA!F:F,D:D,BOVIMA!C:C)</f>
        <v>0</v>
      </c>
      <c r="Y410" s="12">
        <f>+SUMIF(AGRIFEED!F:F,D:D,AGRIFEED!C:C)</f>
        <v>0</v>
      </c>
      <c r="Z410" s="12">
        <f>SUMIF(AMIP!F:F,D:D,AMIP!C:C)</f>
        <v>0</v>
      </c>
      <c r="AA410" s="12">
        <f>+SUMIF(ISF!G:G,D:D,ISF!D:D)</f>
        <v>0</v>
      </c>
      <c r="AB410" s="124">
        <f>+SUMIF(DISCOI!G:G,D:D,DISCOI!D:D)</f>
        <v>0</v>
      </c>
      <c r="AC410" s="12">
        <f>+SUMIF(MABEL!F:F,D:D,MABEL!C:C)</f>
        <v>0</v>
      </c>
      <c r="AD410" s="12">
        <f>+SUMIF(NMP!F:F,D:D,NMP!C:C)</f>
        <v>0</v>
      </c>
      <c r="AE410" s="12">
        <f>+SUMIF('AMCHO '!F:F,D:D,'AMCHO '!C:C)</f>
        <v>0</v>
      </c>
      <c r="AF410" s="12">
        <f>+SUMIF(CONFORTIS!G:G,D:D,CONFORTIS!D:D)</f>
        <v>0</v>
      </c>
      <c r="AG410" s="12">
        <f>+SUMIF('IRS IMMO'!G:G,D:D,'IRS IMMO'!D:D)</f>
        <v>0</v>
      </c>
      <c r="AH410" s="12">
        <f>+SUMIFS(AGRIVETAM!C:C,AGRIVETAM!F:F,D:D)</f>
        <v>0</v>
      </c>
      <c r="AI410" s="12">
        <f>+SUMIF(EUROPAINTS!F:F,D:D,EUROPAINTS!C:C)</f>
        <v>0</v>
      </c>
      <c r="AJ410" s="12">
        <f>+SUMIF('VET ABE'!F:F,D:D,'VET ABE'!D:D)</f>
        <v>0</v>
      </c>
      <c r="AK410" s="12">
        <f>SUMIF('VET FIA'!F:F,D:D,'VET FIA'!D:D)</f>
        <v>0</v>
      </c>
      <c r="AL410" s="12">
        <f>+SUMIF('CSS SAKAY'!F:F,D:D,'CSS SAKAY'!C:C)</f>
        <v>0</v>
      </c>
      <c r="AM410" s="12"/>
      <c r="AN410" s="12">
        <f>SUMIF('United Malagasy'!F:F,D:D,'United Malagasy'!C:C)</f>
        <v>0</v>
      </c>
      <c r="AO410" s="12">
        <f>+SUMIF(NUTRIFOOD!E:E,D:D,NUTRIFOOD!C:C)</f>
        <v>0</v>
      </c>
      <c r="AP410" s="12">
        <f>+SUMIF(FERRIS!H:H,D:D,FERRIS!E:E)</f>
        <v>0</v>
      </c>
      <c r="AQ410" s="12">
        <f>+SUMIF(SEM!F:F,D:D,SEM!C:C)</f>
        <v>0</v>
      </c>
      <c r="AR410" s="12">
        <f>+SUMIF(Madatrade!F:F,D:D,Madatrade!C:C)</f>
        <v>0</v>
      </c>
      <c r="AS410" s="12">
        <f>+SUMIF('FLY TECH'!F:F,D:D,'FLY TECH'!D:D)</f>
        <v>4079600</v>
      </c>
      <c r="AT410" s="12">
        <f>+SUMIFS('FIRST INVESTISSEMENT'!D:D,'FIRST INVESTISSEMENT'!G:G,D:D)</f>
        <v>0</v>
      </c>
      <c r="AU410" s="164">
        <f t="shared" si="44"/>
        <v>8200633.0800000001</v>
      </c>
      <c r="AV410" s="165">
        <f t="shared" si="45"/>
        <v>1813.068553197206</v>
      </c>
    </row>
    <row r="411" spans="1:48" hidden="1" x14ac:dyDescent="0.25">
      <c r="A411" s="11" t="str">
        <f t="shared" si="41"/>
        <v>5</v>
      </c>
      <c r="B411" s="11" t="str">
        <f t="shared" si="42"/>
        <v>53</v>
      </c>
      <c r="C411" s="11" t="str">
        <f t="shared" si="43"/>
        <v>535</v>
      </c>
      <c r="D411" s="23">
        <v>53500000</v>
      </c>
      <c r="E411" s="119" t="str">
        <f t="shared" si="46"/>
        <v>BIL27</v>
      </c>
      <c r="F411" s="24" t="s">
        <v>3346</v>
      </c>
      <c r="G411" s="12">
        <f>+SUMIF(AGRIFARM!H:H,D:D,AGRIFARM!L:L)</f>
        <v>0</v>
      </c>
      <c r="H411" s="12">
        <f>+SUMIF(AGRICORP!I:I,D:D,AGRICORP!D:D)</f>
        <v>0</v>
      </c>
      <c r="I411" s="12">
        <f>+SUMIF(SMTP!D:D,D:D,SMTP!F:F)</f>
        <v>0</v>
      </c>
      <c r="J411" s="12">
        <f>+SUMIF(AGRIVET!G:G,D:D,AGRIVET!D:D)</f>
        <v>0</v>
      </c>
      <c r="K411" s="12">
        <f>+SUMIF(AGRIVAL!G:G,D:D,AGRIVAL!D:D)</f>
        <v>0</v>
      </c>
      <c r="L411" s="12">
        <f>+SUMIF(AGRIKOBA!G:G,D:D,AGRIKOBA!D:D)</f>
        <v>0</v>
      </c>
      <c r="M411" s="12">
        <f>+SUMIF(LMOI!F:F,D:D,LMOI!C:C)</f>
        <v>0</v>
      </c>
      <c r="N411" s="12">
        <f>+SUMIF(TARTINE!G:G,D:D,TARTINE!D:D)</f>
        <v>0</v>
      </c>
      <c r="O411" s="12">
        <f>+SUMIF(IDF!F:F,D:D,IDF!C:C)</f>
        <v>0</v>
      </c>
      <c r="P411" s="12">
        <f>+SUMIF(RYA!G:G,D:D,RYA!D:D)</f>
        <v>1891619.5</v>
      </c>
      <c r="Q411" s="12">
        <f>+SUMIF('SCI NOAH'!G:G,D:D,'SCI NOAH'!D:D)</f>
        <v>0</v>
      </c>
      <c r="R411" s="12">
        <f>+SUMIF(SIM!F:F,D:D,SIM!C:C)</f>
        <v>0</v>
      </c>
      <c r="S411" s="163">
        <f>+SUMIF('First Energy'!A:A,D:D,'First Energy'!C:C)</f>
        <v>226000</v>
      </c>
      <c r="T411" s="163">
        <f>+SUMIF('ID Motors'!G:G,D:D,'ID Motors'!D:D)</f>
        <v>0</v>
      </c>
      <c r="U411" s="12">
        <f>+SUMIF('ID RENTAL'!G:G,D:D,'ID RENTAL'!D:D)</f>
        <v>0</v>
      </c>
      <c r="V411" s="12">
        <f>+SUMIF('MCM '!G:G,D:D,'MCM '!D:D)</f>
        <v>0</v>
      </c>
      <c r="W411" s="12">
        <f>SUMIF(AGRIMOTORS!G:G,D:D,AGRIMOTORS!D:D)</f>
        <v>0</v>
      </c>
      <c r="X411" s="12">
        <f>+SUMIF(BOVIMA!F:F,D:D,BOVIMA!C:C)</f>
        <v>0</v>
      </c>
      <c r="Y411" s="12">
        <f>+SUMIF(AGRIFEED!F:F,D:D,AGRIFEED!C:C)</f>
        <v>0</v>
      </c>
      <c r="Z411" s="12">
        <f>SUMIF(AMIP!F:F,D:D,AMIP!C:C)</f>
        <v>0</v>
      </c>
      <c r="AA411" s="12">
        <f>+SUMIF(ISF!G:G,D:D,ISF!D:D)</f>
        <v>0</v>
      </c>
      <c r="AB411" s="124">
        <f>+SUMIF(DISCOI!G:G,D:D,DISCOI!D:D)</f>
        <v>0</v>
      </c>
      <c r="AC411" s="12">
        <f>+SUMIF(MABEL!F:F,D:D,MABEL!C:C)</f>
        <v>0</v>
      </c>
      <c r="AD411" s="12">
        <f>+SUMIF(NMP!F:F,D:D,NMP!C:C)</f>
        <v>0</v>
      </c>
      <c r="AE411" s="12">
        <f>+SUMIF('AMCHO '!F:F,D:D,'AMCHO '!C:C)</f>
        <v>0</v>
      </c>
      <c r="AF411" s="12">
        <f>+SUMIF(CONFORTIS!G:G,D:D,CONFORTIS!D:D)</f>
        <v>0</v>
      </c>
      <c r="AG411" s="12">
        <f>+SUMIF('IRS IMMO'!G:G,D:D,'IRS IMMO'!D:D)</f>
        <v>0</v>
      </c>
      <c r="AH411" s="12">
        <f>+SUMIFS(AGRIVETAM!C:C,AGRIVETAM!F:F,D:D)</f>
        <v>0</v>
      </c>
      <c r="AI411" s="12">
        <f>+SUMIF(EUROPAINTS!F:F,D:D,EUROPAINTS!C:C)</f>
        <v>0</v>
      </c>
      <c r="AJ411" s="12">
        <f>+SUMIF('VET ABE'!F:F,D:D,'VET ABE'!D:D)</f>
        <v>0</v>
      </c>
      <c r="AK411" s="12">
        <f>SUMIF('VET FIA'!F:F,D:D,'VET FIA'!D:D)</f>
        <v>0</v>
      </c>
      <c r="AL411" s="12">
        <f>+SUMIF('CSS SAKAY'!F:F,D:D,'CSS SAKAY'!C:C)</f>
        <v>0</v>
      </c>
      <c r="AM411" s="12"/>
      <c r="AN411" s="12">
        <f>SUMIF('United Malagasy'!F:F,D:D,'United Malagasy'!C:C)</f>
        <v>0</v>
      </c>
      <c r="AO411" s="12">
        <f>+SUMIF(NUTRIFOOD!E:E,D:D,NUTRIFOOD!C:C)</f>
        <v>0</v>
      </c>
      <c r="AP411" s="12">
        <f>+SUMIF(FERRIS!H:H,D:D,FERRIS!E:E)</f>
        <v>755795</v>
      </c>
      <c r="AQ411" s="12">
        <f>+SUMIF(SEM!F:F,D:D,SEM!C:C)</f>
        <v>0</v>
      </c>
      <c r="AR411" s="12">
        <f>+SUMIF(Madatrade!F:F,D:D,Madatrade!C:C)</f>
        <v>0</v>
      </c>
      <c r="AS411" s="12">
        <f>+SUMIF('FLY TECH'!F:F,D:D,'FLY TECH'!D:D)</f>
        <v>670500</v>
      </c>
      <c r="AT411" s="12">
        <f>+SUMIFS('FIRST INVESTISSEMENT'!D:D,'FIRST INVESTISSEMENT'!G:G,D:D)</f>
        <v>0</v>
      </c>
      <c r="AU411" s="164">
        <f t="shared" si="44"/>
        <v>3543914.5</v>
      </c>
      <c r="AV411" s="165">
        <f t="shared" si="45"/>
        <v>783.51998833358357</v>
      </c>
    </row>
    <row r="412" spans="1:48" hidden="1" x14ac:dyDescent="0.25">
      <c r="A412" s="11" t="str">
        <f t="shared" si="41"/>
        <v>5</v>
      </c>
      <c r="B412" s="11" t="str">
        <f t="shared" si="42"/>
        <v>53</v>
      </c>
      <c r="C412" s="11" t="str">
        <f t="shared" si="43"/>
        <v>536</v>
      </c>
      <c r="D412" s="23">
        <v>53600000</v>
      </c>
      <c r="E412" s="119" t="str">
        <f t="shared" si="46"/>
        <v>BIL27</v>
      </c>
      <c r="F412" s="24" t="s">
        <v>1478</v>
      </c>
      <c r="G412" s="12">
        <f>+SUMIF(AGRIFARM!H:H,D:D,AGRIFARM!L:L)</f>
        <v>0</v>
      </c>
      <c r="H412" s="12">
        <f>+SUMIF(AGRICORP!I:I,D:D,AGRICORP!D:D)</f>
        <v>0</v>
      </c>
      <c r="I412" s="12">
        <f>+SUMIF(SMTP!D:D,D:D,SMTP!F:F)</f>
        <v>0</v>
      </c>
      <c r="J412" s="12">
        <f>+SUMIF(AGRIVET!G:G,D:D,AGRIVET!D:D)</f>
        <v>0</v>
      </c>
      <c r="K412" s="12">
        <f>+SUMIF(AGRIVAL!G:G,D:D,AGRIVAL!D:D)</f>
        <v>0</v>
      </c>
      <c r="L412" s="12">
        <f>+SUMIF(AGRIKOBA!G:G,D:D,AGRIKOBA!D:D)</f>
        <v>0</v>
      </c>
      <c r="M412" s="12">
        <f>+SUMIF(LMOI!F:F,D:D,LMOI!C:C)</f>
        <v>1682254.17</v>
      </c>
      <c r="N412" s="12">
        <f>+SUMIF(TARTINE!G:G,D:D,TARTINE!D:D)</f>
        <v>0</v>
      </c>
      <c r="O412" s="12">
        <f>+SUMIF(IDF!F:F,D:D,IDF!C:C)</f>
        <v>0</v>
      </c>
      <c r="P412" s="12">
        <f>+SUMIF(RYA!G:G,D:D,RYA!D:D)</f>
        <v>0</v>
      </c>
      <c r="Q412" s="12">
        <f>+SUMIF('SCI NOAH'!G:G,D:D,'SCI NOAH'!D:D)</f>
        <v>0</v>
      </c>
      <c r="R412" s="12">
        <f>+SUMIF(SIM!F:F,D:D,SIM!C:C)</f>
        <v>0</v>
      </c>
      <c r="S412" s="163">
        <f>+SUMIF('First Energy'!A:A,D:D,'First Energy'!C:C)</f>
        <v>37300</v>
      </c>
      <c r="T412" s="163">
        <f>+SUMIF('ID Motors'!G:G,D:D,'ID Motors'!D:D)</f>
        <v>0</v>
      </c>
      <c r="U412" s="12">
        <f>+SUMIF('ID RENTAL'!G:G,D:D,'ID RENTAL'!D:D)</f>
        <v>0</v>
      </c>
      <c r="V412" s="12">
        <f>+SUMIF('MCM '!G:G,D:D,'MCM '!D:D)</f>
        <v>0</v>
      </c>
      <c r="W412" s="12">
        <f>SUMIF(AGRIMOTORS!G:G,D:D,AGRIMOTORS!D:D)</f>
        <v>0</v>
      </c>
      <c r="X412" s="12">
        <f>+SUMIF(BOVIMA!F:F,D:D,BOVIMA!C:C)</f>
        <v>0</v>
      </c>
      <c r="Y412" s="12">
        <f>+SUMIF(AGRIFEED!F:F,D:D,AGRIFEED!C:C)</f>
        <v>3515578.5999999898</v>
      </c>
      <c r="Z412" s="12">
        <f>SUMIF(AMIP!F:F,D:D,AMIP!C:C)</f>
        <v>0</v>
      </c>
      <c r="AA412" s="12">
        <f>+SUMIF(ISF!G:G,D:D,ISF!D:D)</f>
        <v>0</v>
      </c>
      <c r="AB412" s="124">
        <f>+SUMIF(DISCOI!G:G,D:D,DISCOI!D:D)</f>
        <v>0</v>
      </c>
      <c r="AC412" s="12">
        <f>+SUMIF(MABEL!F:F,D:D,MABEL!C:C)</f>
        <v>0</v>
      </c>
      <c r="AD412" s="12">
        <f>+SUMIF(NMP!F:F,D:D,NMP!C:C)</f>
        <v>0</v>
      </c>
      <c r="AE412" s="12">
        <f>+SUMIF('AMCHO '!F:F,D:D,'AMCHO '!C:C)</f>
        <v>0</v>
      </c>
      <c r="AF412" s="12">
        <f>+SUMIF(CONFORTIS!G:G,D:D,CONFORTIS!D:D)</f>
        <v>0</v>
      </c>
      <c r="AG412" s="12">
        <f>+SUMIF('IRS IMMO'!G:G,D:D,'IRS IMMO'!D:D)</f>
        <v>0</v>
      </c>
      <c r="AH412" s="12">
        <f>+SUMIFS(AGRIVETAM!C:C,AGRIVETAM!F:F,D:D)</f>
        <v>0</v>
      </c>
      <c r="AI412" s="12">
        <f>+SUMIF(EUROPAINTS!F:F,D:D,EUROPAINTS!C:C)</f>
        <v>0</v>
      </c>
      <c r="AJ412" s="12">
        <f>+SUMIF('VET ABE'!F:F,D:D,'VET ABE'!D:D)</f>
        <v>0</v>
      </c>
      <c r="AK412" s="12">
        <f>SUMIF('VET FIA'!F:F,D:D,'VET FIA'!D:D)</f>
        <v>0</v>
      </c>
      <c r="AL412" s="12">
        <f>+SUMIF('CSS SAKAY'!F:F,D:D,'CSS SAKAY'!C:C)</f>
        <v>0</v>
      </c>
      <c r="AM412" s="12"/>
      <c r="AN412" s="12">
        <f>SUMIF('United Malagasy'!F:F,D:D,'United Malagasy'!C:C)</f>
        <v>0</v>
      </c>
      <c r="AO412" s="12">
        <f>+SUMIF(NUTRIFOOD!E:E,D:D,NUTRIFOOD!C:C)</f>
        <v>0</v>
      </c>
      <c r="AP412" s="12">
        <f>+SUMIF(FERRIS!H:H,D:D,FERRIS!E:E)</f>
        <v>30843</v>
      </c>
      <c r="AQ412" s="12">
        <f>+SUMIF(SEM!F:F,D:D,SEM!C:C)</f>
        <v>0</v>
      </c>
      <c r="AR412" s="12">
        <f>+SUMIF(Madatrade!F:F,D:D,Madatrade!C:C)</f>
        <v>0</v>
      </c>
      <c r="AS412" s="12">
        <f>+SUMIF('FLY TECH'!F:F,D:D,'FLY TECH'!D:D)</f>
        <v>2416000</v>
      </c>
      <c r="AT412" s="12">
        <f>+SUMIFS('FIRST INVESTISSEMENT'!D:D,'FIRST INVESTISSEMENT'!G:G,D:D)</f>
        <v>0</v>
      </c>
      <c r="AU412" s="164">
        <f t="shared" si="44"/>
        <v>7681975.7699999902</v>
      </c>
      <c r="AV412" s="165">
        <f t="shared" si="45"/>
        <v>1698.3992039563213</v>
      </c>
    </row>
    <row r="413" spans="1:48" hidden="1" x14ac:dyDescent="0.25">
      <c r="A413" s="11" t="str">
        <f t="shared" si="41"/>
        <v>5</v>
      </c>
      <c r="B413" s="11" t="str">
        <f t="shared" si="42"/>
        <v>53</v>
      </c>
      <c r="C413" s="11" t="str">
        <f t="shared" si="43"/>
        <v>537</v>
      </c>
      <c r="D413" s="23">
        <v>53700000</v>
      </c>
      <c r="E413" s="119" t="str">
        <f t="shared" si="46"/>
        <v>BIL27</v>
      </c>
      <c r="F413" s="24" t="s">
        <v>3189</v>
      </c>
      <c r="G413" s="12">
        <f>+SUMIF(AGRIFARM!H:H,D:D,AGRIFARM!L:L)</f>
        <v>0</v>
      </c>
      <c r="H413" s="12">
        <f>+SUMIF(AGRICORP!I:I,D:D,AGRICORP!D:D)</f>
        <v>0</v>
      </c>
      <c r="I413" s="12">
        <f>+SUMIF(SMTP!D:D,D:D,SMTP!F:F)</f>
        <v>0</v>
      </c>
      <c r="J413" s="12">
        <f>+SUMIF(AGRIVET!G:G,D:D,AGRIVET!D:D)</f>
        <v>0</v>
      </c>
      <c r="K413" s="12">
        <f>+SUMIF(AGRIVAL!G:G,D:D,AGRIVAL!D:D)</f>
        <v>0</v>
      </c>
      <c r="L413" s="12">
        <f>+SUMIF(AGRIKOBA!G:G,D:D,AGRIKOBA!D:D)</f>
        <v>0</v>
      </c>
      <c r="M413" s="12">
        <f>+SUMIF(LMOI!F:F,D:D,LMOI!C:C)</f>
        <v>0</v>
      </c>
      <c r="N413" s="12">
        <f>+SUMIF(TARTINE!G:G,D:D,TARTINE!D:D)</f>
        <v>0</v>
      </c>
      <c r="O413" s="12">
        <f>+SUMIF(IDF!F:F,D:D,IDF!C:C)</f>
        <v>0</v>
      </c>
      <c r="P413" s="12">
        <f>+SUMIF(RYA!G:G,D:D,RYA!D:D)</f>
        <v>0</v>
      </c>
      <c r="Q413" s="12">
        <f>+SUMIF('SCI NOAH'!G:G,D:D,'SCI NOAH'!D:D)</f>
        <v>0</v>
      </c>
      <c r="R413" s="12">
        <f>+SUMIF(SIM!F:F,D:D,SIM!C:C)</f>
        <v>0</v>
      </c>
      <c r="S413" s="163">
        <f>+SUMIF('First Energy'!A:A,D:D,'First Energy'!C:C)</f>
        <v>0</v>
      </c>
      <c r="T413" s="163">
        <f>+SUMIF('ID Motors'!G:G,D:D,'ID Motors'!D:D)</f>
        <v>0</v>
      </c>
      <c r="U413" s="12">
        <f>+SUMIF('ID RENTAL'!G:G,D:D,'ID RENTAL'!D:D)</f>
        <v>0</v>
      </c>
      <c r="V413" s="12">
        <f>+SUMIF('MCM '!G:G,D:D,'MCM '!D:D)</f>
        <v>0</v>
      </c>
      <c r="W413" s="12">
        <f>SUMIF(AGRIMOTORS!G:G,D:D,AGRIMOTORS!D:D)</f>
        <v>0</v>
      </c>
      <c r="X413" s="12">
        <f>+SUMIF(BOVIMA!F:F,D:D,BOVIMA!C:C)</f>
        <v>0</v>
      </c>
      <c r="Y413" s="12">
        <f>+SUMIF(AGRIFEED!F:F,D:D,AGRIFEED!C:C)</f>
        <v>0</v>
      </c>
      <c r="Z413" s="12">
        <f>SUMIF(AMIP!F:F,D:D,AMIP!C:C)</f>
        <v>0</v>
      </c>
      <c r="AA413" s="12">
        <f>+SUMIF(ISF!G:G,D:D,ISF!D:D)</f>
        <v>0</v>
      </c>
      <c r="AB413" s="124">
        <f>+SUMIF(DISCOI!G:G,D:D,DISCOI!D:D)</f>
        <v>0</v>
      </c>
      <c r="AC413" s="12">
        <f>+SUMIF(MABEL!F:F,D:D,MABEL!C:C)</f>
        <v>0</v>
      </c>
      <c r="AD413" s="12">
        <f>+SUMIF(NMP!F:F,D:D,NMP!C:C)</f>
        <v>0</v>
      </c>
      <c r="AE413" s="12">
        <f>+SUMIF('AMCHO '!F:F,D:D,'AMCHO '!C:C)</f>
        <v>0</v>
      </c>
      <c r="AF413" s="12">
        <f>+SUMIF(CONFORTIS!G:G,D:D,CONFORTIS!D:D)</f>
        <v>0</v>
      </c>
      <c r="AG413" s="12">
        <f>+SUMIF('IRS IMMO'!G:G,D:D,'IRS IMMO'!D:D)</f>
        <v>0</v>
      </c>
      <c r="AH413" s="12">
        <f>+SUMIFS(AGRIVETAM!C:C,AGRIVETAM!F:F,D:D)</f>
        <v>0</v>
      </c>
      <c r="AI413" s="12">
        <f>+SUMIF(EUROPAINTS!F:F,D:D,EUROPAINTS!C:C)</f>
        <v>0</v>
      </c>
      <c r="AJ413" s="12">
        <f>+SUMIF('VET ABE'!F:F,D:D,'VET ABE'!D:D)</f>
        <v>0</v>
      </c>
      <c r="AK413" s="12">
        <f>SUMIF('VET FIA'!F:F,D:D,'VET FIA'!D:D)</f>
        <v>0</v>
      </c>
      <c r="AL413" s="12">
        <f>+SUMIF('CSS SAKAY'!F:F,D:D,'CSS SAKAY'!C:C)</f>
        <v>0</v>
      </c>
      <c r="AM413" s="12"/>
      <c r="AN413" s="12">
        <f>SUMIF('United Malagasy'!F:F,D:D,'United Malagasy'!C:C)</f>
        <v>0</v>
      </c>
      <c r="AO413" s="12">
        <f>+SUMIF(NUTRIFOOD!E:E,D:D,NUTRIFOOD!C:C)</f>
        <v>0</v>
      </c>
      <c r="AP413" s="12">
        <f>+SUMIF(FERRIS!H:H,D:D,FERRIS!E:E)</f>
        <v>1022507.66</v>
      </c>
      <c r="AQ413" s="12">
        <f>+SUMIF(SEM!F:F,D:D,SEM!C:C)</f>
        <v>0</v>
      </c>
      <c r="AR413" s="12">
        <f>+SUMIF(Madatrade!F:F,D:D,Madatrade!C:C)</f>
        <v>0</v>
      </c>
      <c r="AS413" s="12">
        <f>+SUMIF('FLY TECH'!F:F,D:D,'FLY TECH'!D:D)</f>
        <v>2893300</v>
      </c>
      <c r="AT413" s="12">
        <f>+SUMIFS('FIRST INVESTISSEMENT'!D:D,'FIRST INVESTISSEMENT'!G:G,D:D)</f>
        <v>0</v>
      </c>
      <c r="AU413" s="164">
        <f t="shared" si="44"/>
        <v>3915807.66</v>
      </c>
      <c r="AV413" s="165">
        <f t="shared" si="45"/>
        <v>865.74142013859455</v>
      </c>
    </row>
    <row r="414" spans="1:48" hidden="1" x14ac:dyDescent="0.25">
      <c r="A414" s="11" t="str">
        <f t="shared" si="41"/>
        <v>5</v>
      </c>
      <c r="B414" s="11" t="str">
        <f t="shared" si="42"/>
        <v>53</v>
      </c>
      <c r="C414" s="11" t="str">
        <f t="shared" si="43"/>
        <v>538</v>
      </c>
      <c r="D414" s="23">
        <v>53800000</v>
      </c>
      <c r="E414" s="119" t="str">
        <f t="shared" si="46"/>
        <v>BIL27</v>
      </c>
      <c r="F414" s="24" t="s">
        <v>3190</v>
      </c>
      <c r="G414" s="12">
        <f>+SUMIF(AGRIFARM!H:H,D:D,AGRIFARM!L:L)</f>
        <v>0</v>
      </c>
      <c r="H414" s="12">
        <f>+SUMIF(AGRICORP!I:I,D:D,AGRICORP!D:D)</f>
        <v>0</v>
      </c>
      <c r="I414" s="12">
        <f>+SUMIF(SMTP!D:D,D:D,SMTP!F:F)</f>
        <v>0</v>
      </c>
      <c r="J414" s="12">
        <f>+SUMIF(AGRIVET!G:G,D:D,AGRIVET!D:D)</f>
        <v>0</v>
      </c>
      <c r="K414" s="12">
        <f>+SUMIF(AGRIVAL!G:G,D:D,AGRIVAL!D:D)</f>
        <v>0</v>
      </c>
      <c r="L414" s="12">
        <f>+SUMIF(AGRIKOBA!G:G,D:D,AGRIKOBA!D:D)</f>
        <v>0</v>
      </c>
      <c r="M414" s="12">
        <f>+SUMIF(LMOI!F:F,D:D,LMOI!C:C)</f>
        <v>0</v>
      </c>
      <c r="N414" s="12">
        <f>+SUMIF(TARTINE!G:G,D:D,TARTINE!D:D)</f>
        <v>0</v>
      </c>
      <c r="O414" s="12">
        <f>+SUMIF(IDF!F:F,D:D,IDF!C:C)</f>
        <v>0</v>
      </c>
      <c r="P414" s="12">
        <f>+SUMIF(RYA!G:G,D:D,RYA!D:D)</f>
        <v>0</v>
      </c>
      <c r="Q414" s="12">
        <f>+SUMIF('SCI NOAH'!G:G,D:D,'SCI NOAH'!D:D)</f>
        <v>0</v>
      </c>
      <c r="R414" s="12">
        <f>+SUMIF(SIM!F:F,D:D,SIM!C:C)</f>
        <v>0</v>
      </c>
      <c r="S414" s="163">
        <f>+SUMIF('First Energy'!A:A,D:D,'First Energy'!C:C)</f>
        <v>0</v>
      </c>
      <c r="T414" s="163">
        <f>+SUMIF('ID Motors'!G:G,D:D,'ID Motors'!D:D)</f>
        <v>0</v>
      </c>
      <c r="U414" s="12">
        <f>+SUMIF('ID RENTAL'!G:G,D:D,'ID RENTAL'!D:D)</f>
        <v>0</v>
      </c>
      <c r="V414" s="12">
        <f>+SUMIF('MCM '!G:G,D:D,'MCM '!D:D)</f>
        <v>0</v>
      </c>
      <c r="W414" s="12">
        <f>SUMIF(AGRIMOTORS!G:G,D:D,AGRIMOTORS!D:D)</f>
        <v>0</v>
      </c>
      <c r="X414" s="12">
        <f>+SUMIF(BOVIMA!F:F,D:D,BOVIMA!C:C)</f>
        <v>0</v>
      </c>
      <c r="Y414" s="12">
        <f>+SUMIF(AGRIFEED!F:F,D:D,AGRIFEED!C:C)</f>
        <v>0</v>
      </c>
      <c r="Z414" s="12">
        <f>SUMIF(AMIP!F:F,D:D,AMIP!C:C)</f>
        <v>0</v>
      </c>
      <c r="AA414" s="12">
        <f>+SUMIF(ISF!G:G,D:D,ISF!D:D)</f>
        <v>0</v>
      </c>
      <c r="AB414" s="124">
        <f>+SUMIF(DISCOI!G:G,D:D,DISCOI!D:D)</f>
        <v>0</v>
      </c>
      <c r="AC414" s="12">
        <f>+SUMIF(MABEL!F:F,D:D,MABEL!C:C)</f>
        <v>0</v>
      </c>
      <c r="AD414" s="12">
        <f>+SUMIF(NMP!F:F,D:D,NMP!C:C)</f>
        <v>0</v>
      </c>
      <c r="AE414" s="12">
        <f>+SUMIF('AMCHO '!F:F,D:D,'AMCHO '!C:C)</f>
        <v>0</v>
      </c>
      <c r="AF414" s="12">
        <f>+SUMIF(CONFORTIS!G:G,D:D,CONFORTIS!D:D)</f>
        <v>0</v>
      </c>
      <c r="AG414" s="12">
        <f>+SUMIF('IRS IMMO'!G:G,D:D,'IRS IMMO'!D:D)</f>
        <v>0</v>
      </c>
      <c r="AH414" s="12">
        <f>+SUMIFS(AGRIVETAM!C:C,AGRIVETAM!F:F,D:D)</f>
        <v>0</v>
      </c>
      <c r="AI414" s="12">
        <f>+SUMIF(EUROPAINTS!F:F,D:D,EUROPAINTS!C:C)</f>
        <v>0</v>
      </c>
      <c r="AJ414" s="12">
        <f>+SUMIF('VET ABE'!F:F,D:D,'VET ABE'!D:D)</f>
        <v>0</v>
      </c>
      <c r="AK414" s="12">
        <f>SUMIF('VET FIA'!F:F,D:D,'VET FIA'!D:D)</f>
        <v>0</v>
      </c>
      <c r="AL414" s="12">
        <f>+SUMIF('CSS SAKAY'!F:F,D:D,'CSS SAKAY'!C:C)</f>
        <v>0</v>
      </c>
      <c r="AM414" s="12"/>
      <c r="AN414" s="12">
        <f>SUMIF('United Malagasy'!F:F,D:D,'United Malagasy'!C:C)</f>
        <v>0</v>
      </c>
      <c r="AO414" s="12">
        <f>+SUMIF(NUTRIFOOD!E:E,D:D,NUTRIFOOD!C:C)</f>
        <v>0</v>
      </c>
      <c r="AP414" s="12">
        <f>+SUMIF(FERRIS!H:H,D:D,FERRIS!E:E)</f>
        <v>26000</v>
      </c>
      <c r="AQ414" s="12">
        <f>+SUMIF(SEM!F:F,D:D,SEM!C:C)</f>
        <v>0</v>
      </c>
      <c r="AR414" s="12">
        <f>+SUMIF(Madatrade!F:F,D:D,Madatrade!C:C)</f>
        <v>0</v>
      </c>
      <c r="AS414" s="12">
        <f>+SUMIF('FLY TECH'!F:F,D:D,'FLY TECH'!D:D)</f>
        <v>8028800</v>
      </c>
      <c r="AT414" s="12">
        <f>+SUMIFS('FIRST INVESTISSEMENT'!D:D,'FIRST INVESTISSEMENT'!G:G,D:D)</f>
        <v>0</v>
      </c>
      <c r="AU414" s="164">
        <f t="shared" si="44"/>
        <v>8054800</v>
      </c>
      <c r="AV414" s="165">
        <f t="shared" si="45"/>
        <v>1780.8264849587508</v>
      </c>
    </row>
    <row r="415" spans="1:48" hidden="1" x14ac:dyDescent="0.25">
      <c r="A415" s="11" t="str">
        <f t="shared" si="41"/>
        <v>5</v>
      </c>
      <c r="B415" s="11" t="str">
        <f t="shared" si="42"/>
        <v>53</v>
      </c>
      <c r="C415" s="11" t="str">
        <f t="shared" si="43"/>
        <v>539</v>
      </c>
      <c r="D415" s="23">
        <v>53900000</v>
      </c>
      <c r="E415" s="119" t="str">
        <f t="shared" si="46"/>
        <v>BIL27</v>
      </c>
      <c r="F415" s="24" t="s">
        <v>3192</v>
      </c>
      <c r="G415" s="12">
        <f>+SUMIF(AGRIFARM!H:H,D:D,AGRIFARM!L:L)</f>
        <v>0</v>
      </c>
      <c r="H415" s="12">
        <f>+SUMIF(AGRICORP!I:I,D:D,AGRICORP!D:D)</f>
        <v>0</v>
      </c>
      <c r="I415" s="12">
        <f>+SUMIF(SMTP!D:D,D:D,SMTP!F:F)</f>
        <v>0</v>
      </c>
      <c r="J415" s="12">
        <f>+SUMIF(AGRIVET!G:G,D:D,AGRIVET!D:D)</f>
        <v>0</v>
      </c>
      <c r="K415" s="12">
        <f>+SUMIF(AGRIVAL!G:G,D:D,AGRIVAL!D:D)</f>
        <v>0</v>
      </c>
      <c r="L415" s="12">
        <f>+SUMIF(AGRIKOBA!G:G,D:D,AGRIKOBA!D:D)</f>
        <v>0</v>
      </c>
      <c r="M415" s="12">
        <f>+SUMIF(LMOI!F:F,D:D,LMOI!C:C)</f>
        <v>0</v>
      </c>
      <c r="N415" s="12">
        <f>+SUMIF(TARTINE!G:G,D:D,TARTINE!D:D)</f>
        <v>0</v>
      </c>
      <c r="O415" s="12">
        <f>+SUMIF(IDF!F:F,D:D,IDF!C:C)</f>
        <v>0</v>
      </c>
      <c r="P415" s="12">
        <f>+SUMIF(RYA!G:G,D:D,RYA!D:D)</f>
        <v>0</v>
      </c>
      <c r="Q415" s="12">
        <f>+SUMIF('SCI NOAH'!G:G,D:D,'SCI NOAH'!D:D)</f>
        <v>0</v>
      </c>
      <c r="R415" s="12">
        <f>+SUMIF(SIM!F:F,D:D,SIM!C:C)</f>
        <v>0</v>
      </c>
      <c r="S415" s="163">
        <f>+SUMIF('First Energy'!A:A,D:D,'First Energy'!C:C)</f>
        <v>0</v>
      </c>
      <c r="T415" s="163">
        <f>+SUMIF('ID Motors'!G:G,D:D,'ID Motors'!D:D)</f>
        <v>0</v>
      </c>
      <c r="U415" s="12">
        <f>+SUMIF('ID RENTAL'!G:G,D:D,'ID RENTAL'!D:D)</f>
        <v>0</v>
      </c>
      <c r="V415" s="12">
        <f>+SUMIF('MCM '!G:G,D:D,'MCM '!D:D)</f>
        <v>0</v>
      </c>
      <c r="W415" s="12">
        <f>SUMIF(AGRIMOTORS!G:G,D:D,AGRIMOTORS!D:D)</f>
        <v>0</v>
      </c>
      <c r="X415" s="12">
        <f>+SUMIF(BOVIMA!F:F,D:D,BOVIMA!C:C)</f>
        <v>0</v>
      </c>
      <c r="Y415" s="12">
        <f>+SUMIF(AGRIFEED!F:F,D:D,AGRIFEED!C:C)</f>
        <v>0</v>
      </c>
      <c r="Z415" s="12">
        <f>SUMIF(AMIP!F:F,D:D,AMIP!C:C)</f>
        <v>0</v>
      </c>
      <c r="AA415" s="12">
        <f>+SUMIF(ISF!G:G,D:D,ISF!D:D)</f>
        <v>0</v>
      </c>
      <c r="AB415" s="124">
        <f>+SUMIF(DISCOI!G:G,D:D,DISCOI!D:D)</f>
        <v>0</v>
      </c>
      <c r="AC415" s="12">
        <f>+SUMIF(MABEL!F:F,D:D,MABEL!C:C)</f>
        <v>0</v>
      </c>
      <c r="AD415" s="12">
        <f>+SUMIF(NMP!F:F,D:D,NMP!C:C)</f>
        <v>0</v>
      </c>
      <c r="AE415" s="12">
        <f>+SUMIF('AMCHO '!F:F,D:D,'AMCHO '!C:C)</f>
        <v>0</v>
      </c>
      <c r="AF415" s="12">
        <f>+SUMIF(CONFORTIS!G:G,D:D,CONFORTIS!D:D)</f>
        <v>0</v>
      </c>
      <c r="AG415" s="12">
        <f>+SUMIF('IRS IMMO'!G:G,D:D,'IRS IMMO'!D:D)</f>
        <v>0</v>
      </c>
      <c r="AH415" s="12">
        <f>+SUMIFS(AGRIVETAM!C:C,AGRIVETAM!F:F,D:D)</f>
        <v>1906600</v>
      </c>
      <c r="AI415" s="12">
        <f>+SUMIF(EUROPAINTS!F:F,D:D,EUROPAINTS!C:C)</f>
        <v>0</v>
      </c>
      <c r="AJ415" s="12">
        <f>+SUMIF('VET ABE'!F:F,D:D,'VET ABE'!D:D)</f>
        <v>0</v>
      </c>
      <c r="AK415" s="12">
        <f>SUMIF('VET FIA'!F:F,D:D,'VET FIA'!D:D)</f>
        <v>0</v>
      </c>
      <c r="AL415" s="12">
        <f>+SUMIF('CSS SAKAY'!F:F,D:D,'CSS SAKAY'!C:C)</f>
        <v>0</v>
      </c>
      <c r="AM415" s="12"/>
      <c r="AN415" s="12">
        <f>SUMIF('United Malagasy'!F:F,D:D,'United Malagasy'!C:C)</f>
        <v>0</v>
      </c>
      <c r="AO415" s="12">
        <f>+SUMIF(NUTRIFOOD!E:E,D:D,NUTRIFOOD!C:C)</f>
        <v>0</v>
      </c>
      <c r="AP415" s="12">
        <f>+SUMIF(FERRIS!H:H,D:D,FERRIS!E:E)</f>
        <v>7789102</v>
      </c>
      <c r="AQ415" s="12">
        <f>+SUMIF(SEM!F:F,D:D,SEM!C:C)</f>
        <v>0</v>
      </c>
      <c r="AR415" s="12">
        <f>+SUMIF(Madatrade!F:F,D:D,Madatrade!C:C)</f>
        <v>0</v>
      </c>
      <c r="AS415" s="12">
        <f>+SUMIF('FLY TECH'!F:F,D:D,'FLY TECH'!D:D)</f>
        <v>442700</v>
      </c>
      <c r="AT415" s="12">
        <f>+SUMIFS('FIRST INVESTISSEMENT'!D:D,'FIRST INVESTISSEMENT'!G:G,D:D)</f>
        <v>0</v>
      </c>
      <c r="AU415" s="164">
        <f t="shared" si="44"/>
        <v>10138402</v>
      </c>
      <c r="AV415" s="165">
        <f t="shared" si="45"/>
        <v>2241.4876591298071</v>
      </c>
    </row>
    <row r="416" spans="1:48" hidden="1" x14ac:dyDescent="0.25">
      <c r="A416" s="11" t="str">
        <f t="shared" si="41"/>
        <v>5</v>
      </c>
      <c r="B416" s="11" t="str">
        <f t="shared" si="42"/>
        <v>54</v>
      </c>
      <c r="C416" s="11" t="str">
        <f t="shared" si="43"/>
        <v>541</v>
      </c>
      <c r="D416" s="23">
        <v>54100000</v>
      </c>
      <c r="E416" s="119" t="s">
        <v>3261</v>
      </c>
      <c r="F416" s="24" t="s">
        <v>2028</v>
      </c>
      <c r="G416" s="12">
        <f>+SUMIF(AGRIFARM!H:H,D:D,AGRIFARM!L:L)</f>
        <v>0</v>
      </c>
      <c r="H416" s="12">
        <f>+SUMIF(AGRICORP!I:I,D:D,AGRICORP!D:D)</f>
        <v>0</v>
      </c>
      <c r="I416" s="12">
        <f>+SUMIF(SMTP!D:D,D:D,SMTP!F:F)</f>
        <v>0</v>
      </c>
      <c r="J416" s="12">
        <f>+SUMIF(AGRIVET!G:G,D:D,AGRIVET!D:D)</f>
        <v>0</v>
      </c>
      <c r="K416" s="12">
        <f>+SUMIF(AGRIVAL!G:G,D:D,AGRIVAL!D:D)</f>
        <v>0</v>
      </c>
      <c r="L416" s="12">
        <f>+SUMIF(AGRIKOBA!G:G,D:D,AGRIKOBA!D:D)</f>
        <v>0</v>
      </c>
      <c r="M416" s="12">
        <f>+SUMIF(LMOI!F:F,D:D,LMOI!C:C)</f>
        <v>0</v>
      </c>
      <c r="N416" s="12">
        <f>+SUMIF(TARTINE!G:G,D:D,TARTINE!D:D)</f>
        <v>0</v>
      </c>
      <c r="O416" s="12">
        <f>+SUMIF(IDF!F:F,D:D,IDF!C:C)</f>
        <v>0</v>
      </c>
      <c r="P416" s="12">
        <f>+SUMIF(RYA!G:G,D:D,RYA!D:D)</f>
        <v>0</v>
      </c>
      <c r="Q416" s="12">
        <f>+SUMIF('SCI NOAH'!G:G,D:D,'SCI NOAH'!D:D)</f>
        <v>0</v>
      </c>
      <c r="R416" s="12">
        <f>+SUMIF(SIM!F:F,D:D,SIM!C:C)</f>
        <v>0</v>
      </c>
      <c r="S416" s="163">
        <f>+SUMIF('First Energy'!A:A,D:D,'First Energy'!C:C)</f>
        <v>465000000</v>
      </c>
      <c r="T416" s="163">
        <f>+SUMIF('ID Motors'!G:G,D:D,'ID Motors'!D:D)</f>
        <v>0</v>
      </c>
      <c r="U416" s="12">
        <f>+SUMIF('ID RENTAL'!G:G,D:D,'ID RENTAL'!D:D)</f>
        <v>0</v>
      </c>
      <c r="V416" s="12">
        <f>+SUMIF('MCM '!G:G,D:D,'MCM '!D:D)</f>
        <v>0</v>
      </c>
      <c r="W416" s="12">
        <f>SUMIF(AGRIMOTORS!G:G,D:D,AGRIMOTORS!D:D)</f>
        <v>0</v>
      </c>
      <c r="X416" s="12">
        <f>+SUMIF(BOVIMA!F:F,D:D,BOVIMA!C:C)</f>
        <v>0</v>
      </c>
      <c r="Y416" s="12">
        <f>+SUMIF(AGRIFEED!F:F,D:D,AGRIFEED!C:C)</f>
        <v>0</v>
      </c>
      <c r="Z416" s="12">
        <f>SUMIF(AMIP!F:F,D:D,AMIP!C:C)</f>
        <v>0</v>
      </c>
      <c r="AA416" s="12">
        <f>+SUMIF(ISF!G:G,D:D,ISF!D:D)</f>
        <v>0</v>
      </c>
      <c r="AB416" s="124">
        <f>+SUMIF(DISCOI!G:G,D:D,DISCOI!D:D)</f>
        <v>0</v>
      </c>
      <c r="AC416" s="12">
        <f>+SUMIF(MABEL!F:F,D:D,MABEL!C:C)</f>
        <v>0</v>
      </c>
      <c r="AD416" s="12">
        <f>+SUMIF(NMP!F:F,D:D,NMP!C:C)</f>
        <v>0</v>
      </c>
      <c r="AE416" s="12">
        <f>+SUMIF('AMCHO '!F:F,D:D,'AMCHO '!C:C)</f>
        <v>0</v>
      </c>
      <c r="AF416" s="12">
        <f>+SUMIF(CONFORTIS!G:G,D:D,CONFORTIS!D:D)</f>
        <v>0</v>
      </c>
      <c r="AG416" s="12">
        <f>+SUMIF('IRS IMMO'!G:G,D:D,'IRS IMMO'!D:D)</f>
        <v>0</v>
      </c>
      <c r="AH416" s="12">
        <f>+SUMIFS(AGRIVETAM!C:C,AGRIVETAM!F:F,D:D)</f>
        <v>0</v>
      </c>
      <c r="AI416" s="12">
        <f>+SUMIF(EUROPAINTS!F:F,D:D,EUROPAINTS!C:C)</f>
        <v>0</v>
      </c>
      <c r="AJ416" s="12">
        <f>+SUMIF('VET ABE'!F:F,D:D,'VET ABE'!D:D)</f>
        <v>0</v>
      </c>
      <c r="AK416" s="12">
        <f>SUMIF('VET FIA'!F:F,D:D,'VET FIA'!D:D)</f>
        <v>0</v>
      </c>
      <c r="AL416" s="12">
        <f>+SUMIF('CSS SAKAY'!F:F,D:D,'CSS SAKAY'!C:C)</f>
        <v>0</v>
      </c>
      <c r="AM416" s="12"/>
      <c r="AN416" s="12">
        <f>SUMIF('United Malagasy'!F:F,D:D,'United Malagasy'!C:C)</f>
        <v>0</v>
      </c>
      <c r="AO416" s="12">
        <f>+SUMIF(NUTRIFOOD!E:E,D:D,NUTRIFOOD!C:C)</f>
        <v>0</v>
      </c>
      <c r="AP416" s="12">
        <f>+SUMIF(FERRIS!H:H,D:D,FERRIS!E:E)</f>
        <v>0</v>
      </c>
      <c r="AQ416" s="12">
        <f>+SUMIF(SEM!F:F,D:D,SEM!C:C)</f>
        <v>0</v>
      </c>
      <c r="AR416" s="12">
        <f>+SUMIF(Madatrade!F:F,D:D,Madatrade!C:C)</f>
        <v>0</v>
      </c>
      <c r="AS416" s="12">
        <f>+SUMIF('FLY TECH'!F:F,D:D,'FLY TECH'!D:D)</f>
        <v>0</v>
      </c>
      <c r="AT416" s="12">
        <f>+SUMIFS('FIRST INVESTISSEMENT'!D:D,'FIRST INVESTISSEMENT'!G:G,D:D)</f>
        <v>0</v>
      </c>
      <c r="AU416" s="164">
        <f t="shared" si="44"/>
        <v>465000000</v>
      </c>
      <c r="AV416" s="165">
        <f t="shared" si="45"/>
        <v>102806.31617244614</v>
      </c>
    </row>
    <row r="417" spans="1:48" hidden="1" x14ac:dyDescent="0.25">
      <c r="A417" s="11" t="str">
        <f t="shared" si="41"/>
        <v>5</v>
      </c>
      <c r="B417" s="11" t="str">
        <f t="shared" si="42"/>
        <v>58</v>
      </c>
      <c r="C417" s="11" t="str">
        <f t="shared" si="43"/>
        <v>580</v>
      </c>
      <c r="D417" s="23">
        <v>58000000</v>
      </c>
      <c r="E417" s="119" t="s">
        <v>3261</v>
      </c>
      <c r="F417" s="24" t="s">
        <v>163</v>
      </c>
      <c r="G417" s="12">
        <f>+SUMIF(AGRIFARM!H:H,D:D,AGRIFARM!L:L)</f>
        <v>0</v>
      </c>
      <c r="H417" s="12">
        <f>+SUMIF(AGRICORP!I:I,D:D,AGRICORP!D:D)</f>
        <v>0</v>
      </c>
      <c r="I417" s="12">
        <f>+SUMIF(SMTP!D:D,D:D,SMTP!F:F)</f>
        <v>7420653</v>
      </c>
      <c r="J417" s="12">
        <f>+SUMIF(AGRIVET!G:G,D:D,AGRIVET!D:D)</f>
        <v>0</v>
      </c>
      <c r="K417" s="12">
        <f>+SUMIF(AGRIVAL!G:G,D:D,AGRIVAL!D:D)</f>
        <v>0</v>
      </c>
      <c r="L417" s="12">
        <f>+SUMIF(AGRIKOBA!G:G,D:D,AGRIKOBA!D:D)</f>
        <v>0</v>
      </c>
      <c r="M417" s="12">
        <f>+SUMIF(LMOI!F:F,D:D,LMOI!C:C)</f>
        <v>0</v>
      </c>
      <c r="N417" s="12">
        <f>+SUMIF(TARTINE!G:G,D:D,TARTINE!D:D)</f>
        <v>-200000000</v>
      </c>
      <c r="O417" s="12">
        <f>+SUMIF(IDF!F:F,D:D,IDF!C:C)</f>
        <v>0</v>
      </c>
      <c r="P417" s="12">
        <f>+SUMIF(RYA!G:G,D:D,RYA!D:D)</f>
        <v>0</v>
      </c>
      <c r="Q417" s="12">
        <f>+SUMIF('SCI NOAH'!G:G,D:D,'SCI NOAH'!D:D)</f>
        <v>-20</v>
      </c>
      <c r="R417" s="12">
        <f>+SUMIF(SIM!F:F,D:D,SIM!C:C)</f>
        <v>0</v>
      </c>
      <c r="S417" s="163">
        <f>+SUMIF('First Energy'!A:A,D:D,'First Energy'!C:C)</f>
        <v>0</v>
      </c>
      <c r="T417" s="163">
        <f>+SUMIF('ID Motors'!G:G,D:D,'ID Motors'!D:D)</f>
        <v>264717315.43000001</v>
      </c>
      <c r="U417" s="12">
        <f>+SUMIF('ID RENTAL'!G:G,D:D,'ID RENTAL'!D:D)</f>
        <v>0</v>
      </c>
      <c r="V417" s="12">
        <f>+SUMIF('MCM '!G:G,D:D,'MCM '!D:D)</f>
        <v>0</v>
      </c>
      <c r="W417" s="12">
        <f>SUMIF(AGRIMOTORS!G:G,D:D,AGRIMOTORS!D:D)</f>
        <v>-102800400</v>
      </c>
      <c r="X417" s="12">
        <f>+SUMIF(BOVIMA!F:F,D:D,BOVIMA!C:C)</f>
        <v>0</v>
      </c>
      <c r="Y417" s="12">
        <f>+SUMIF(AGRIFEED!F:F,D:D,AGRIFEED!C:C)</f>
        <v>0</v>
      </c>
      <c r="Z417" s="12">
        <f>SUMIF(AMIP!F:F,D:D,AMIP!C:C)</f>
        <v>0</v>
      </c>
      <c r="AA417" s="12">
        <f>+SUMIF(ISF!G:G,D:D,ISF!D:D)</f>
        <v>0</v>
      </c>
      <c r="AB417" s="124">
        <f>+SUMIF(DISCOI!G:G,D:D,DISCOI!D:D)</f>
        <v>0</v>
      </c>
      <c r="AC417" s="12">
        <f>+SUMIF(MABEL!F:F,D:D,MABEL!C:C)</f>
        <v>0</v>
      </c>
      <c r="AD417" s="12">
        <f>+SUMIF(NMP!F:F,D:D,NMP!C:C)</f>
        <v>0</v>
      </c>
      <c r="AE417" s="12">
        <f>+SUMIF('AMCHO '!F:F,D:D,'AMCHO '!C:C)</f>
        <v>0</v>
      </c>
      <c r="AF417" s="12">
        <f>+SUMIF(CONFORTIS!G:G,D:D,CONFORTIS!D:D)</f>
        <v>0</v>
      </c>
      <c r="AG417" s="12">
        <f>+SUMIF('IRS IMMO'!G:G,D:D,'IRS IMMO'!D:D)</f>
        <v>0</v>
      </c>
      <c r="AH417" s="12">
        <f>+SUMIFS(AGRIVETAM!C:C,AGRIVETAM!F:F,D:D)</f>
        <v>0</v>
      </c>
      <c r="AI417" s="12">
        <f>+SUMIF(EUROPAINTS!F:F,D:D,EUROPAINTS!C:C)</f>
        <v>0</v>
      </c>
      <c r="AJ417" s="12">
        <f>+SUMIF('VET ABE'!F:F,D:D,'VET ABE'!D:D)</f>
        <v>0</v>
      </c>
      <c r="AK417" s="12">
        <f>SUMIF('VET FIA'!F:F,D:D,'VET FIA'!D:D)</f>
        <v>0</v>
      </c>
      <c r="AL417" s="12">
        <f>+SUMIF('CSS SAKAY'!F:F,D:D,'CSS SAKAY'!C:C)</f>
        <v>0</v>
      </c>
      <c r="AM417" s="12"/>
      <c r="AN417" s="12">
        <f>SUMIF('United Malagasy'!F:F,D:D,'United Malagasy'!C:C)</f>
        <v>0</v>
      </c>
      <c r="AO417" s="12">
        <f>+SUMIF(NUTRIFOOD!E:E,D:D,NUTRIFOOD!C:C)</f>
        <v>0</v>
      </c>
      <c r="AP417" s="12">
        <f>+SUMIF(FERRIS!H:H,D:D,FERRIS!E:E)</f>
        <v>0</v>
      </c>
      <c r="AQ417" s="12">
        <f>+SUMIF(SEM!F:F,D:D,SEM!C:C)</f>
        <v>0</v>
      </c>
      <c r="AR417" s="12">
        <f>+SUMIF(Madatrade!F:F,D:D,Madatrade!C:C)</f>
        <v>0</v>
      </c>
      <c r="AS417" s="12">
        <f>+SUMIF('FLY TECH'!F:F,D:D,'FLY TECH'!D:D)</f>
        <v>0</v>
      </c>
      <c r="AT417" s="12">
        <f>+SUMIFS('FIRST INVESTISSEMENT'!D:D,'FIRST INVESTISSEMENT'!G:G,D:D)</f>
        <v>0</v>
      </c>
      <c r="AU417" s="164">
        <f t="shared" si="44"/>
        <v>-30662451.569999993</v>
      </c>
      <c r="AV417" s="165">
        <f t="shared" si="45"/>
        <v>-6779.1262166187889</v>
      </c>
    </row>
    <row r="418" spans="1:48" hidden="1" x14ac:dyDescent="0.25">
      <c r="A418" s="11" t="str">
        <f t="shared" si="41"/>
        <v>6</v>
      </c>
      <c r="B418" s="11" t="str">
        <f t="shared" si="42"/>
        <v>60</v>
      </c>
      <c r="C418" s="11" t="str">
        <f t="shared" si="43"/>
        <v>601</v>
      </c>
      <c r="D418" s="23">
        <v>60100000</v>
      </c>
      <c r="E418" s="119" t="s">
        <v>3269</v>
      </c>
      <c r="F418" s="24" t="s">
        <v>353</v>
      </c>
      <c r="G418" s="12">
        <f>+SUMIF(AGRIFARM!H:H,D:D,AGRIFARM!L:L)</f>
        <v>7287590667.3800001</v>
      </c>
      <c r="H418" s="12">
        <f>+SUMIF(AGRICORP!I:I,D:D,AGRICORP!D:D)</f>
        <v>0</v>
      </c>
      <c r="I418" s="12">
        <f>+SUMIF(SMTP!D:D,D:D,SMTP!F:F)</f>
        <v>0</v>
      </c>
      <c r="J418" s="12">
        <f>+SUMIF(AGRIVET!G:G,D:D,AGRIVET!D:D)</f>
        <v>1904620</v>
      </c>
      <c r="K418" s="12">
        <f>+SUMIF(AGRIVAL!G:G,D:D,AGRIVAL!D:D)</f>
        <v>0</v>
      </c>
      <c r="L418" s="12">
        <f>+SUMIF(AGRIKOBA!G:G,D:D,AGRIKOBA!D:D)</f>
        <v>0</v>
      </c>
      <c r="M418" s="12">
        <f>+SUMIF(LMOI!F:F,D:D,LMOI!C:C)</f>
        <v>0</v>
      </c>
      <c r="N418" s="12">
        <f>+SUMIF(TARTINE!G:G,D:D,TARTINE!D:D)</f>
        <v>6699686424.2799997</v>
      </c>
      <c r="O418" s="12">
        <f>+SUMIF(IDF!F:F,D:D,IDF!C:C)</f>
        <v>0</v>
      </c>
      <c r="P418" s="12">
        <f>+SUMIF(RYA!G:G,D:D,RYA!D:D)</f>
        <v>0</v>
      </c>
      <c r="Q418" s="12">
        <f>+SUMIF('SCI NOAH'!G:G,D:D,'SCI NOAH'!D:D)</f>
        <v>0</v>
      </c>
      <c r="R418" s="12">
        <f>+SUMIF(SIM!F:F,D:D,SIM!C:C)</f>
        <v>0</v>
      </c>
      <c r="S418" s="163">
        <f>+SUMIF('First Energy'!A:A,D:D,'First Energy'!C:C)</f>
        <v>0</v>
      </c>
      <c r="T418" s="163">
        <f>+SUMIF('ID Motors'!G:G,D:D,'ID Motors'!D:D)</f>
        <v>0</v>
      </c>
      <c r="U418" s="12">
        <f>+SUMIF('ID RENTAL'!G:G,D:D,'ID RENTAL'!D:D)</f>
        <v>0</v>
      </c>
      <c r="V418" s="12">
        <f>+SUMIF('MCM '!G:G,D:D,'MCM '!D:D)</f>
        <v>0</v>
      </c>
      <c r="W418" s="12">
        <f>SUMIF(AGRIMOTORS!G:G,D:D,AGRIMOTORS!D:D)</f>
        <v>0</v>
      </c>
      <c r="X418" s="12">
        <f>+SUMIF(BOVIMA!F:F,D:D,BOVIMA!C:C)</f>
        <v>0</v>
      </c>
      <c r="Y418" s="12">
        <f>+SUMIF(AGRIFEED!F:F,D:D,AGRIFEED!C:C)</f>
        <v>0</v>
      </c>
      <c r="Z418" s="12">
        <f>SUMIF(AMIP!F:F,D:D,AMIP!C:C)</f>
        <v>0</v>
      </c>
      <c r="AA418" s="12">
        <f>+SUMIF(ISF!G:G,D:D,ISF!D:D)</f>
        <v>0</v>
      </c>
      <c r="AB418" s="124">
        <f>+SUMIF(DISCOI!G:G,D:D,DISCOI!D:D)</f>
        <v>0</v>
      </c>
      <c r="AC418" s="12">
        <f>+SUMIF(MABEL!F:F,D:D,MABEL!C:C)</f>
        <v>0</v>
      </c>
      <c r="AD418" s="12">
        <f>+SUMIF(NMP!F:F,D:D,NMP!C:C)</f>
        <v>0</v>
      </c>
      <c r="AE418" s="12">
        <f>+SUMIF('AMCHO '!F:F,D:D,'AMCHO '!C:C)</f>
        <v>4662310956.8319998</v>
      </c>
      <c r="AF418" s="12">
        <f>+SUMIF(CONFORTIS!G:G,D:D,CONFORTIS!D:D)</f>
        <v>0</v>
      </c>
      <c r="AG418" s="12">
        <f>+SUMIF('IRS IMMO'!G:G,D:D,'IRS IMMO'!D:D)</f>
        <v>19835027.600000001</v>
      </c>
      <c r="AH418" s="12">
        <f>+SUMIFS(AGRIVETAM!C:C,AGRIVETAM!F:F,D:D)</f>
        <v>0</v>
      </c>
      <c r="AI418" s="12">
        <f>+SUMIF(EUROPAINTS!F:F,D:D,EUROPAINTS!C:C)</f>
        <v>0</v>
      </c>
      <c r="AJ418" s="12">
        <f>+SUMIF('VET ABE'!F:F,D:D,'VET ABE'!D:D)</f>
        <v>0</v>
      </c>
      <c r="AK418" s="12">
        <f>SUMIF('VET FIA'!F:F,D:D,'VET FIA'!D:D)</f>
        <v>0</v>
      </c>
      <c r="AL418" s="12">
        <f>+SUMIF('CSS SAKAY'!F:F,D:D,'CSS SAKAY'!C:C)</f>
        <v>0</v>
      </c>
      <c r="AM418" s="12"/>
      <c r="AN418" s="12">
        <f>SUMIF('United Malagasy'!F:F,D:D,'United Malagasy'!C:C)</f>
        <v>0</v>
      </c>
      <c r="AO418" s="12">
        <f>+SUMIF(NUTRIFOOD!E:E,D:D,NUTRIFOOD!C:C)</f>
        <v>0</v>
      </c>
      <c r="AP418" s="12">
        <f>+SUMIF(FERRIS!H:H,D:D,FERRIS!E:E)</f>
        <v>0</v>
      </c>
      <c r="AQ418" s="12">
        <f>+SUMIF(SEM!F:F,D:D,SEM!C:C)</f>
        <v>0</v>
      </c>
      <c r="AR418" s="12">
        <f>+SUMIF(Madatrade!F:F,D:D,Madatrade!C:C)</f>
        <v>0</v>
      </c>
      <c r="AS418" s="12">
        <f>+SUMIF('FLY TECH'!F:F,D:D,'FLY TECH'!D:D)</f>
        <v>0</v>
      </c>
      <c r="AT418" s="12">
        <f>+SUMIFS('FIRST INVESTISSEMENT'!D:D,'FIRST INVESTISSEMENT'!G:G,D:D)</f>
        <v>0</v>
      </c>
      <c r="AU418" s="164">
        <f t="shared" si="44"/>
        <v>18671327696.091999</v>
      </c>
      <c r="AV418" s="165">
        <f t="shared" si="45"/>
        <v>4128022.405341472</v>
      </c>
    </row>
    <row r="419" spans="1:48" hidden="1" x14ac:dyDescent="0.25">
      <c r="A419" s="11" t="str">
        <f t="shared" si="41"/>
        <v>6</v>
      </c>
      <c r="B419" s="11" t="str">
        <f t="shared" si="42"/>
        <v>60</v>
      </c>
      <c r="C419" s="11" t="str">
        <f t="shared" si="43"/>
        <v>601</v>
      </c>
      <c r="D419" s="23">
        <v>60101000</v>
      </c>
      <c r="E419" s="119" t="s">
        <v>3269</v>
      </c>
      <c r="F419" s="24" t="s">
        <v>359</v>
      </c>
      <c r="G419" s="12">
        <f>+SUMIF(AGRIFARM!H:H,D:D,AGRIFARM!L:L)</f>
        <v>0</v>
      </c>
      <c r="H419" s="12">
        <f>+SUMIF(AGRICORP!I:I,D:D,AGRICORP!D:D)</f>
        <v>0</v>
      </c>
      <c r="I419" s="12">
        <f>+SUMIF(SMTP!D:D,D:D,SMTP!F:F)</f>
        <v>871298506.79260004</v>
      </c>
      <c r="J419" s="12">
        <f>+SUMIF(AGRIVET!G:G,D:D,AGRIVET!D:D)</f>
        <v>0</v>
      </c>
      <c r="K419" s="12">
        <f>+SUMIF(AGRIVAL!G:G,D:D,AGRIVAL!D:D)</f>
        <v>0</v>
      </c>
      <c r="L419" s="12">
        <f>+SUMIF(AGRIKOBA!G:G,D:D,AGRIKOBA!D:D)</f>
        <v>0</v>
      </c>
      <c r="M419" s="12">
        <f>+SUMIF(LMOI!F:F,D:D,LMOI!C:C)</f>
        <v>249801239020.04999</v>
      </c>
      <c r="N419" s="12">
        <f>+SUMIF(TARTINE!G:G,D:D,TARTINE!D:D)</f>
        <v>0</v>
      </c>
      <c r="O419" s="12">
        <f>+SUMIF(IDF!F:F,D:D,IDF!C:C)</f>
        <v>0</v>
      </c>
      <c r="P419" s="12">
        <f>+SUMIF(RYA!G:G,D:D,RYA!D:D)</f>
        <v>0</v>
      </c>
      <c r="Q419" s="12">
        <f>+SUMIF('SCI NOAH'!G:G,D:D,'SCI NOAH'!D:D)</f>
        <v>0</v>
      </c>
      <c r="R419" s="12">
        <f>+SUMIF(SIM!F:F,D:D,SIM!C:C)</f>
        <v>0</v>
      </c>
      <c r="S419" s="163">
        <f>+SUMIF('First Energy'!A:A,D:D,'First Energy'!C:C)</f>
        <v>0</v>
      </c>
      <c r="T419" s="163">
        <f>+SUMIF('ID Motors'!G:G,D:D,'ID Motors'!D:D)</f>
        <v>0</v>
      </c>
      <c r="U419" s="12">
        <f>+SUMIF('ID RENTAL'!G:G,D:D,'ID RENTAL'!D:D)</f>
        <v>0</v>
      </c>
      <c r="V419" s="12">
        <f>+SUMIF('MCM '!G:G,D:D,'MCM '!D:D)</f>
        <v>0</v>
      </c>
      <c r="W419" s="12">
        <f>SUMIF(AGRIMOTORS!G:G,D:D,AGRIMOTORS!D:D)</f>
        <v>0</v>
      </c>
      <c r="X419" s="12">
        <f>+SUMIF(BOVIMA!F:F,D:D,BOVIMA!C:C)</f>
        <v>0</v>
      </c>
      <c r="Y419" s="12">
        <f>+SUMIF(AGRIFEED!F:F,D:D,AGRIFEED!C:C)</f>
        <v>0</v>
      </c>
      <c r="Z419" s="12">
        <f>SUMIF(AMIP!F:F,D:D,AMIP!C:C)</f>
        <v>0</v>
      </c>
      <c r="AA419" s="12">
        <f>+SUMIF(ISF!G:G,D:D,ISF!D:D)</f>
        <v>0</v>
      </c>
      <c r="AB419" s="124">
        <f>+SUMIF(DISCOI!G:G,D:D,DISCOI!D:D)</f>
        <v>0</v>
      </c>
      <c r="AC419" s="12">
        <f>+SUMIF(MABEL!F:F,D:D,MABEL!C:C)</f>
        <v>-10091216.199999999</v>
      </c>
      <c r="AD419" s="12">
        <f>+SUMIF(NMP!F:F,D:D,NMP!C:C)</f>
        <v>0</v>
      </c>
      <c r="AE419" s="12">
        <f>+SUMIF('AMCHO '!F:F,D:D,'AMCHO '!C:C)</f>
        <v>0</v>
      </c>
      <c r="AF419" s="12">
        <f>+SUMIF(CONFORTIS!G:G,D:D,CONFORTIS!D:D)</f>
        <v>0</v>
      </c>
      <c r="AG419" s="12">
        <f>+SUMIF('IRS IMMO'!G:G,D:D,'IRS IMMO'!D:D)</f>
        <v>0</v>
      </c>
      <c r="AH419" s="12">
        <f>+SUMIFS(AGRIVETAM!C:C,AGRIVETAM!F:F,D:D)</f>
        <v>0</v>
      </c>
      <c r="AI419" s="12">
        <f>+SUMIF(EUROPAINTS!F:F,D:D,EUROPAINTS!C:C)</f>
        <v>26674345</v>
      </c>
      <c r="AJ419" s="12">
        <f>+SUMIF('VET ABE'!F:F,D:D,'VET ABE'!D:D)</f>
        <v>0</v>
      </c>
      <c r="AK419" s="12">
        <f>SUMIF('VET FIA'!F:F,D:D,'VET FIA'!D:D)</f>
        <v>0</v>
      </c>
      <c r="AL419" s="12">
        <f>+SUMIF('CSS SAKAY'!F:F,D:D,'CSS SAKAY'!C:C)</f>
        <v>0</v>
      </c>
      <c r="AN419" s="12">
        <f>SUMIF('United Malagasy'!F:F,D:D,'United Malagasy'!C:C)</f>
        <v>0</v>
      </c>
      <c r="AO419" s="12">
        <f>+SUMIF(NUTRIFOOD!E:E,D:D,NUTRIFOOD!C:C)</f>
        <v>47313960</v>
      </c>
      <c r="AP419" s="12">
        <f>+SUMIF(FERRIS!H:H,D:D,FERRIS!E:E)</f>
        <v>667533805.13</v>
      </c>
      <c r="AQ419" s="12">
        <f>+SUMIF(SEM!F:F,D:D,SEM!C:C)</f>
        <v>730000000</v>
      </c>
      <c r="AR419" s="12">
        <f>+SUMIF(Madatrade!F:F,D:D,Madatrade!C:C)</f>
        <v>0</v>
      </c>
      <c r="AS419" s="12">
        <f>+SUMIF('FLY TECH'!F:F,D:D,'FLY TECH'!D:D)</f>
        <v>0</v>
      </c>
      <c r="AT419" s="12">
        <f>+SUMIFS('FIRST INVESTISSEMENT'!D:D,'FIRST INVESTISSEMENT'!G:G,D:D)</f>
        <v>0</v>
      </c>
      <c r="AU419" s="164">
        <f t="shared" si="44"/>
        <v>252133968420.77258</v>
      </c>
      <c r="AV419" s="165">
        <f t="shared" si="45"/>
        <v>55744009.624256983</v>
      </c>
    </row>
    <row r="420" spans="1:48" hidden="1" x14ac:dyDescent="0.25">
      <c r="A420" s="11" t="str">
        <f t="shared" si="41"/>
        <v>6</v>
      </c>
      <c r="B420" s="11" t="str">
        <f t="shared" si="42"/>
        <v>60</v>
      </c>
      <c r="C420" s="11" t="str">
        <f t="shared" si="43"/>
        <v>601</v>
      </c>
      <c r="D420" s="23">
        <v>60101200</v>
      </c>
      <c r="E420" s="119" t="s">
        <v>3269</v>
      </c>
      <c r="F420" s="24" t="s">
        <v>2395</v>
      </c>
      <c r="G420" s="12">
        <f>+SUMIF(AGRIFARM!H:H,D:D,AGRIFARM!L:L)</f>
        <v>0</v>
      </c>
      <c r="H420" s="12">
        <f>+SUMIF(AGRICORP!I:I,D:D,AGRICORP!D:D)</f>
        <v>0</v>
      </c>
      <c r="I420" s="12">
        <f>+SUMIF(SMTP!D:D,D:D,SMTP!F:F)</f>
        <v>0</v>
      </c>
      <c r="J420" s="12">
        <f>+SUMIF(AGRIVET!G:G,D:D,AGRIVET!D:D)</f>
        <v>0</v>
      </c>
      <c r="K420" s="12">
        <f>+SUMIF(AGRIVAL!G:G,D:D,AGRIVAL!D:D)</f>
        <v>0</v>
      </c>
      <c r="L420" s="12">
        <f>+SUMIF(AGRIKOBA!G:G,D:D,AGRIKOBA!D:D)</f>
        <v>0</v>
      </c>
      <c r="M420" s="12">
        <f>+SUMIF(LMOI!F:F,D:D,LMOI!C:C)</f>
        <v>0</v>
      </c>
      <c r="N420" s="12">
        <f>+SUMIF(TARTINE!G:G,D:D,TARTINE!D:D)</f>
        <v>0</v>
      </c>
      <c r="O420" s="12">
        <f>+SUMIF(IDF!F:F,D:D,IDF!C:C)</f>
        <v>0</v>
      </c>
      <c r="P420" s="12">
        <f>+SUMIF(RYA!G:G,D:D,RYA!D:D)</f>
        <v>0</v>
      </c>
      <c r="Q420" s="12">
        <f>+SUMIF('SCI NOAH'!G:G,D:D,'SCI NOAH'!D:D)</f>
        <v>0</v>
      </c>
      <c r="R420" s="12">
        <f>+SUMIF(SIM!F:F,D:D,SIM!C:C)</f>
        <v>0</v>
      </c>
      <c r="S420" s="163">
        <f>+SUMIF('First Energy'!A:A,D:D,'First Energy'!C:C)</f>
        <v>0</v>
      </c>
      <c r="T420" s="163">
        <f>+SUMIF('ID Motors'!G:G,D:D,'ID Motors'!D:D)</f>
        <v>0</v>
      </c>
      <c r="U420" s="12">
        <f>+SUMIF('ID RENTAL'!G:G,D:D,'ID RENTAL'!D:D)</f>
        <v>0</v>
      </c>
      <c r="V420" s="12">
        <f>+SUMIF('MCM '!G:G,D:D,'MCM '!D:D)</f>
        <v>0</v>
      </c>
      <c r="W420" s="12">
        <f>SUMIF(AGRIMOTORS!G:G,D:D,AGRIMOTORS!D:D)</f>
        <v>0</v>
      </c>
      <c r="X420" s="12">
        <f>+SUMIF(BOVIMA!F:F,D:D,BOVIMA!C:C)</f>
        <v>0</v>
      </c>
      <c r="Y420" s="12">
        <f>+SUMIF(AGRIFEED!F:F,D:D,AGRIFEED!C:C)</f>
        <v>9940000</v>
      </c>
      <c r="Z420" s="12">
        <f>SUMIF(AMIP!F:F,D:D,AMIP!C:C)</f>
        <v>0</v>
      </c>
      <c r="AA420" s="12">
        <f>+SUMIF(ISF!G:G,D:D,ISF!D:D)</f>
        <v>0</v>
      </c>
      <c r="AB420" s="124">
        <f>+SUMIF(DISCOI!G:G,D:D,DISCOI!D:D)</f>
        <v>0</v>
      </c>
      <c r="AC420" s="12">
        <f>+SUMIF(MABEL!F:F,D:D,MABEL!C:C)</f>
        <v>0</v>
      </c>
      <c r="AD420" s="12">
        <f>+SUMIF(NMP!F:F,D:D,NMP!C:C)</f>
        <v>0</v>
      </c>
      <c r="AE420" s="12">
        <f>+SUMIF('AMCHO '!F:F,D:D,'AMCHO '!C:C)</f>
        <v>0</v>
      </c>
      <c r="AF420" s="12">
        <f>+SUMIF(CONFORTIS!G:G,D:D,CONFORTIS!D:D)</f>
        <v>0</v>
      </c>
      <c r="AG420" s="12">
        <f>+SUMIF('IRS IMMO'!G:G,D:D,'IRS IMMO'!D:D)</f>
        <v>0</v>
      </c>
      <c r="AH420" s="12">
        <f>+SUMIFS(AGRIVETAM!C:C,AGRIVETAM!F:F,D:D)</f>
        <v>0</v>
      </c>
      <c r="AI420" s="12">
        <f>+SUMIF(EUROPAINTS!F:F,D:D,EUROPAINTS!C:C)</f>
        <v>0</v>
      </c>
      <c r="AJ420" s="12">
        <f>+SUMIF('VET ABE'!F:F,D:D,'VET ABE'!D:D)</f>
        <v>0</v>
      </c>
      <c r="AK420" s="12">
        <f>SUMIF('VET FIA'!F:F,D:D,'VET FIA'!D:D)</f>
        <v>0</v>
      </c>
      <c r="AL420" s="12">
        <f>+SUMIF('CSS SAKAY'!F:F,D:D,'CSS SAKAY'!C:C)</f>
        <v>0</v>
      </c>
      <c r="AM420" s="12"/>
      <c r="AN420" s="12">
        <f>SUMIF('United Malagasy'!F:F,D:D,'United Malagasy'!C:C)</f>
        <v>0</v>
      </c>
      <c r="AO420" s="12">
        <f>+SUMIF(NUTRIFOOD!E:E,D:D,NUTRIFOOD!C:C)</f>
        <v>0</v>
      </c>
      <c r="AP420" s="12">
        <f>+SUMIF(FERRIS!H:H,D:D,FERRIS!E:E)</f>
        <v>0</v>
      </c>
      <c r="AQ420" s="12">
        <f>+SUMIF(SEM!F:F,D:D,SEM!C:C)</f>
        <v>0</v>
      </c>
      <c r="AR420" s="12">
        <f>+SUMIF(Madatrade!F:F,D:D,Madatrade!C:C)</f>
        <v>0</v>
      </c>
      <c r="AS420" s="12">
        <f>+SUMIF('FLY TECH'!F:F,D:D,'FLY TECH'!D:D)</f>
        <v>0</v>
      </c>
      <c r="AT420" s="12">
        <f>+SUMIFS('FIRST INVESTISSEMENT'!D:D,'FIRST INVESTISSEMENT'!G:G,D:D)</f>
        <v>0</v>
      </c>
      <c r="AU420" s="164">
        <f t="shared" si="44"/>
        <v>9940000</v>
      </c>
      <c r="AV420" s="165">
        <f t="shared" si="45"/>
        <v>2197.6231887185259</v>
      </c>
    </row>
    <row r="421" spans="1:48" hidden="1" x14ac:dyDescent="0.25">
      <c r="A421" s="11" t="str">
        <f t="shared" si="41"/>
        <v>6</v>
      </c>
      <c r="B421" s="11" t="str">
        <f t="shared" si="42"/>
        <v>60</v>
      </c>
      <c r="C421" s="11" t="str">
        <f t="shared" si="43"/>
        <v>601</v>
      </c>
      <c r="D421" s="23">
        <v>60102000</v>
      </c>
      <c r="E421" s="119" t="s">
        <v>3269</v>
      </c>
      <c r="F421" s="24" t="s">
        <v>424</v>
      </c>
      <c r="G421" s="12">
        <f>+SUMIF(AGRIFARM!H:H,D:D,AGRIFARM!L:L)</f>
        <v>0</v>
      </c>
      <c r="H421" s="12">
        <f>+SUMIF(AGRICORP!I:I,D:D,AGRICORP!D:D)</f>
        <v>0</v>
      </c>
      <c r="I421" s="12">
        <f>+SUMIF(SMTP!D:D,D:D,SMTP!F:F)</f>
        <v>49434570.0163</v>
      </c>
      <c r="J421" s="12">
        <f>+SUMIF(AGRIVET!G:G,D:D,AGRIVET!D:D)</f>
        <v>0</v>
      </c>
      <c r="K421" s="12">
        <f>+SUMIF(AGRIVAL!G:G,D:D,AGRIVAL!D:D)</f>
        <v>320488889.14999998</v>
      </c>
      <c r="L421" s="12">
        <f>+SUMIF(AGRIKOBA!G:G,D:D,AGRIKOBA!D:D)</f>
        <v>0</v>
      </c>
      <c r="M421" s="12">
        <f>+SUMIF(LMOI!F:F,D:D,LMOI!C:C)</f>
        <v>0</v>
      </c>
      <c r="N421" s="12">
        <f>+SUMIF(TARTINE!G:G,D:D,TARTINE!D:D)</f>
        <v>0</v>
      </c>
      <c r="O421" s="12">
        <f>+SUMIF(IDF!F:F,D:D,IDF!C:C)</f>
        <v>0</v>
      </c>
      <c r="P421" s="12">
        <f>+SUMIF(RYA!G:G,D:D,RYA!D:D)</f>
        <v>0</v>
      </c>
      <c r="Q421" s="12">
        <f>+SUMIF('SCI NOAH'!G:G,D:D,'SCI NOAH'!D:D)</f>
        <v>0</v>
      </c>
      <c r="R421" s="12">
        <f>+SUMIF(SIM!F:F,D:D,SIM!C:C)</f>
        <v>0</v>
      </c>
      <c r="S421" s="163">
        <f>+SUMIF('First Energy'!A:A,D:D,'First Energy'!C:C)</f>
        <v>0</v>
      </c>
      <c r="T421" s="163">
        <f>+SUMIF('ID Motors'!G:G,D:D,'ID Motors'!D:D)</f>
        <v>0</v>
      </c>
      <c r="U421" s="12">
        <f>+SUMIF('ID RENTAL'!G:G,D:D,'ID RENTAL'!D:D)</f>
        <v>0</v>
      </c>
      <c r="V421" s="12">
        <f>+SUMIF('MCM '!G:G,D:D,'MCM '!D:D)</f>
        <v>0</v>
      </c>
      <c r="W421" s="12">
        <f>SUMIF(AGRIMOTORS!G:G,D:D,AGRIMOTORS!D:D)</f>
        <v>0</v>
      </c>
      <c r="X421" s="12">
        <f>+SUMIF(BOVIMA!F:F,D:D,BOVIMA!C:C)</f>
        <v>0</v>
      </c>
      <c r="Y421" s="12">
        <f>+SUMIF(AGRIFEED!F:F,D:D,AGRIFEED!C:C)</f>
        <v>0</v>
      </c>
      <c r="Z421" s="12">
        <f>SUMIF(AMIP!F:F,D:D,AMIP!C:C)</f>
        <v>0</v>
      </c>
      <c r="AA421" s="12">
        <f>+SUMIF(ISF!G:G,D:D,ISF!D:D)</f>
        <v>0</v>
      </c>
      <c r="AB421" s="124">
        <f>+SUMIF(DISCOI!G:G,D:D,DISCOI!D:D)</f>
        <v>0</v>
      </c>
      <c r="AC421" s="12">
        <f>+SUMIF(MABEL!F:F,D:D,MABEL!C:C)</f>
        <v>0</v>
      </c>
      <c r="AD421" s="12">
        <f>+SUMIF(NMP!F:F,D:D,NMP!C:C)</f>
        <v>0</v>
      </c>
      <c r="AE421" s="12">
        <f>+SUMIF('AMCHO '!F:F,D:D,'AMCHO '!C:C)</f>
        <v>0</v>
      </c>
      <c r="AF421" s="12">
        <f>+SUMIF(CONFORTIS!G:G,D:D,CONFORTIS!D:D)</f>
        <v>0</v>
      </c>
      <c r="AG421" s="12">
        <f>+SUMIF('IRS IMMO'!G:G,D:D,'IRS IMMO'!D:D)</f>
        <v>0</v>
      </c>
      <c r="AH421" s="12">
        <f>+SUMIFS(AGRIVETAM!C:C,AGRIVETAM!F:F,D:D)</f>
        <v>0</v>
      </c>
      <c r="AI421" s="12">
        <f>+SUMIF(EUROPAINTS!F:F,D:D,EUROPAINTS!C:C)</f>
        <v>0</v>
      </c>
      <c r="AJ421" s="12">
        <f>+SUMIF('VET ABE'!F:F,D:D,'VET ABE'!D:D)</f>
        <v>0</v>
      </c>
      <c r="AK421" s="12">
        <f>SUMIF('VET FIA'!F:F,D:D,'VET FIA'!D:D)</f>
        <v>0</v>
      </c>
      <c r="AL421" s="12">
        <f>+SUMIF('CSS SAKAY'!F:F,D:D,'CSS SAKAY'!C:C)</f>
        <v>0</v>
      </c>
      <c r="AN421" s="12">
        <f>SUMIF('United Malagasy'!F:F,D:D,'United Malagasy'!C:C)</f>
        <v>0</v>
      </c>
      <c r="AO421" s="12">
        <f>+SUMIF(NUTRIFOOD!E:E,D:D,NUTRIFOOD!C:C)</f>
        <v>37736606.859999999</v>
      </c>
      <c r="AP421" s="12">
        <f>+SUMIF(FERRIS!H:H,D:D,FERRIS!E:E)</f>
        <v>0</v>
      </c>
      <c r="AQ421" s="12">
        <f>+SUMIF(SEM!F:F,D:D,SEM!C:C)</f>
        <v>8991479685.2000008</v>
      </c>
      <c r="AR421" s="12">
        <f>+SUMIF(Madatrade!F:F,D:D,Madatrade!C:C)</f>
        <v>0</v>
      </c>
      <c r="AS421" s="12">
        <f>+SUMIF('FLY TECH'!F:F,D:D,'FLY TECH'!D:D)</f>
        <v>0</v>
      </c>
      <c r="AT421" s="12">
        <f>+SUMIFS('FIRST INVESTISSEMENT'!D:D,'FIRST INVESTISSEMENT'!G:G,D:D)</f>
        <v>0</v>
      </c>
      <c r="AU421" s="164">
        <f t="shared" si="44"/>
        <v>9399139751.2263012</v>
      </c>
      <c r="AV421" s="165">
        <f t="shared" si="45"/>
        <v>2078045.0172335007</v>
      </c>
    </row>
    <row r="422" spans="1:48" hidden="1" x14ac:dyDescent="0.25">
      <c r="A422" s="11" t="str">
        <f t="shared" si="41"/>
        <v>6</v>
      </c>
      <c r="B422" s="11" t="str">
        <f t="shared" si="42"/>
        <v>60</v>
      </c>
      <c r="C422" s="11" t="str">
        <f t="shared" si="43"/>
        <v>601</v>
      </c>
      <c r="D422" s="23">
        <v>60103000</v>
      </c>
      <c r="E422" s="119" t="s">
        <v>3269</v>
      </c>
      <c r="F422" s="24" t="s">
        <v>356</v>
      </c>
      <c r="G422" s="12">
        <f>+SUMIF(AGRIFARM!H:H,D:D,AGRIFARM!L:L)</f>
        <v>0</v>
      </c>
      <c r="H422" s="12">
        <f>+SUMIF(AGRICORP!I:I,D:D,AGRICORP!D:D)</f>
        <v>0</v>
      </c>
      <c r="I422" s="12">
        <f>+SUMIF(SMTP!D:D,D:D,SMTP!F:F)</f>
        <v>6055536705.8943005</v>
      </c>
      <c r="J422" s="12">
        <f>+SUMIF(AGRIVET!G:G,D:D,AGRIVET!D:D)</f>
        <v>0</v>
      </c>
      <c r="K422" s="12">
        <f>+SUMIF(AGRIVAL!G:G,D:D,AGRIVAL!D:D)</f>
        <v>0</v>
      </c>
      <c r="L422" s="12">
        <f>+SUMIF(AGRIKOBA!G:G,D:D,AGRIKOBA!D:D)</f>
        <v>0</v>
      </c>
      <c r="M422" s="12">
        <f>+SUMIF(LMOI!F:F,D:D,LMOI!C:C)</f>
        <v>0</v>
      </c>
      <c r="N422" s="12">
        <f>+SUMIF(TARTINE!G:G,D:D,TARTINE!D:D)</f>
        <v>0</v>
      </c>
      <c r="O422" s="12">
        <f>+SUMIF(IDF!F:F,D:D,IDF!C:C)</f>
        <v>0</v>
      </c>
      <c r="P422" s="12">
        <f>+SUMIF(RYA!G:G,D:D,RYA!D:D)</f>
        <v>0</v>
      </c>
      <c r="Q422" s="12">
        <f>+SUMIF('SCI NOAH'!G:G,D:D,'SCI NOAH'!D:D)</f>
        <v>0</v>
      </c>
      <c r="R422" s="12">
        <f>+SUMIF(SIM!F:F,D:D,SIM!C:C)</f>
        <v>0</v>
      </c>
      <c r="S422" s="163">
        <f>+SUMIF('First Energy'!A:A,D:D,'First Energy'!C:C)</f>
        <v>0</v>
      </c>
      <c r="T422" s="163">
        <f>+SUMIF('ID Motors'!G:G,D:D,'ID Motors'!D:D)</f>
        <v>0</v>
      </c>
      <c r="U422" s="12">
        <f>+SUMIF('ID RENTAL'!G:G,D:D,'ID RENTAL'!D:D)</f>
        <v>0</v>
      </c>
      <c r="V422" s="12">
        <f>+SUMIF('MCM '!G:G,D:D,'MCM '!D:D)</f>
        <v>0</v>
      </c>
      <c r="W422" s="12">
        <f>SUMIF(AGRIMOTORS!G:G,D:D,AGRIMOTORS!D:D)</f>
        <v>0</v>
      </c>
      <c r="X422" s="12">
        <f>+SUMIF(BOVIMA!F:F,D:D,BOVIMA!C:C)</f>
        <v>0</v>
      </c>
      <c r="Y422" s="12">
        <f>+SUMIF(AGRIFEED!F:F,D:D,AGRIFEED!C:C)</f>
        <v>0</v>
      </c>
      <c r="Z422" s="12">
        <f>SUMIF(AMIP!F:F,D:D,AMIP!C:C)</f>
        <v>0</v>
      </c>
      <c r="AA422" s="12">
        <f>+SUMIF(ISF!G:G,D:D,ISF!D:D)</f>
        <v>0</v>
      </c>
      <c r="AB422" s="124">
        <f>+SUMIF(DISCOI!G:G,D:D,DISCOI!D:D)</f>
        <v>0</v>
      </c>
      <c r="AC422" s="12">
        <f>+SUMIF(MABEL!F:F,D:D,MABEL!C:C)</f>
        <v>0</v>
      </c>
      <c r="AD422" s="12">
        <f>+SUMIF(NMP!F:F,D:D,NMP!C:C)</f>
        <v>0</v>
      </c>
      <c r="AE422" s="12">
        <f>+SUMIF('AMCHO '!F:F,D:D,'AMCHO '!C:C)</f>
        <v>0</v>
      </c>
      <c r="AF422" s="12">
        <f>+SUMIF(CONFORTIS!G:G,D:D,CONFORTIS!D:D)</f>
        <v>0</v>
      </c>
      <c r="AG422" s="12">
        <f>+SUMIF('IRS IMMO'!G:G,D:D,'IRS IMMO'!D:D)</f>
        <v>0</v>
      </c>
      <c r="AH422" s="12">
        <f>+SUMIFS(AGRIVETAM!C:C,AGRIVETAM!F:F,D:D)</f>
        <v>0</v>
      </c>
      <c r="AI422" s="12">
        <f>+SUMIF(EUROPAINTS!F:F,D:D,EUROPAINTS!C:C)</f>
        <v>0</v>
      </c>
      <c r="AJ422" s="12">
        <f>+SUMIF('VET ABE'!F:F,D:D,'VET ABE'!D:D)</f>
        <v>0</v>
      </c>
      <c r="AK422" s="12">
        <f>SUMIF('VET FIA'!F:F,D:D,'VET FIA'!D:D)</f>
        <v>0</v>
      </c>
      <c r="AL422" s="12">
        <f>+SUMIF('CSS SAKAY'!F:F,D:D,'CSS SAKAY'!C:C)</f>
        <v>0</v>
      </c>
      <c r="AN422" s="12">
        <f>SUMIF('United Malagasy'!F:F,D:D,'United Malagasy'!C:C)</f>
        <v>0</v>
      </c>
      <c r="AO422" s="12">
        <f>+SUMIF(NUTRIFOOD!E:E,D:D,NUTRIFOOD!C:C)</f>
        <v>0</v>
      </c>
      <c r="AP422" s="12">
        <f>+SUMIF(FERRIS!H:H,D:D,FERRIS!E:E)</f>
        <v>0</v>
      </c>
      <c r="AQ422" s="12">
        <f>+SUMIF(SEM!F:F,D:D,SEM!C:C)</f>
        <v>0</v>
      </c>
      <c r="AR422" s="12">
        <f>+SUMIF(Madatrade!F:F,D:D,Madatrade!C:C)</f>
        <v>0</v>
      </c>
      <c r="AS422" s="12">
        <f>+SUMIF('FLY TECH'!F:F,D:D,'FLY TECH'!D:D)</f>
        <v>0</v>
      </c>
      <c r="AT422" s="12">
        <f>+SUMIFS('FIRST INVESTISSEMENT'!D:D,'FIRST INVESTISSEMENT'!G:G,D:D)</f>
        <v>0</v>
      </c>
      <c r="AU422" s="164">
        <f t="shared" si="44"/>
        <v>6055536705.8943005</v>
      </c>
      <c r="AV422" s="165">
        <f t="shared" si="45"/>
        <v>1338811.6584516612</v>
      </c>
    </row>
    <row r="423" spans="1:48" hidden="1" x14ac:dyDescent="0.25">
      <c r="A423" s="11" t="str">
        <f t="shared" si="41"/>
        <v>6</v>
      </c>
      <c r="B423" s="11" t="str">
        <f t="shared" si="42"/>
        <v>60</v>
      </c>
      <c r="C423" s="11" t="str">
        <f t="shared" si="43"/>
        <v>601</v>
      </c>
      <c r="D423" s="23">
        <v>60110000</v>
      </c>
      <c r="E423" s="119" t="s">
        <v>3269</v>
      </c>
      <c r="F423" s="24" t="s">
        <v>360</v>
      </c>
      <c r="G423" s="12">
        <f>+SUMIF(AGRIFARM!H:H,D:D,AGRIFARM!L:L)</f>
        <v>0</v>
      </c>
      <c r="H423" s="12">
        <f>+SUMIF(AGRICORP!I:I,D:D,AGRICORP!D:D)</f>
        <v>0</v>
      </c>
      <c r="I423" s="12">
        <f>+SUMIF(SMTP!D:D,D:D,SMTP!F:F)</f>
        <v>0</v>
      </c>
      <c r="J423" s="12">
        <f>+SUMIF(AGRIVET!G:G,D:D,AGRIVET!D:D)</f>
        <v>0</v>
      </c>
      <c r="K423" s="12">
        <f>+SUMIF(AGRIVAL!G:G,D:D,AGRIVAL!D:D)</f>
        <v>39953269378.550003</v>
      </c>
      <c r="L423" s="12">
        <f>+SUMIF(AGRIKOBA!G:G,D:D,AGRIKOBA!D:D)</f>
        <v>5194959308.6800003</v>
      </c>
      <c r="M423" s="12">
        <f>+SUMIF(LMOI!F:F,D:D,LMOI!C:C)</f>
        <v>0</v>
      </c>
      <c r="N423" s="12">
        <f>+SUMIF(TARTINE!G:G,D:D,TARTINE!D:D)</f>
        <v>0</v>
      </c>
      <c r="O423" s="12">
        <f>+SUMIF(IDF!F:F,D:D,IDF!C:C)</f>
        <v>0</v>
      </c>
      <c r="P423" s="12">
        <f>+SUMIF(RYA!G:G,D:D,RYA!D:D)</f>
        <v>0</v>
      </c>
      <c r="Q423" s="12">
        <f>+SUMIF('SCI NOAH'!G:G,D:D,'SCI NOAH'!D:D)</f>
        <v>0</v>
      </c>
      <c r="R423" s="12">
        <f>+SUMIF(SIM!F:F,D:D,SIM!C:C)</f>
        <v>0</v>
      </c>
      <c r="S423" s="163">
        <f>+SUMIF('First Energy'!A:A,D:D,'First Energy'!C:C)</f>
        <v>0</v>
      </c>
      <c r="T423" s="163">
        <f>+SUMIF('ID Motors'!G:G,D:D,'ID Motors'!D:D)</f>
        <v>0</v>
      </c>
      <c r="U423" s="12">
        <f>+SUMIF('ID RENTAL'!G:G,D:D,'ID RENTAL'!D:D)</f>
        <v>0</v>
      </c>
      <c r="V423" s="12">
        <f>+SUMIF('MCM '!G:G,D:D,'MCM '!D:D)</f>
        <v>0</v>
      </c>
      <c r="W423" s="12">
        <f>SUMIF(AGRIMOTORS!G:G,D:D,AGRIMOTORS!D:D)</f>
        <v>0</v>
      </c>
      <c r="X423" s="12">
        <f>+SUMIF(BOVIMA!F:F,D:D,BOVIMA!C:C)</f>
        <v>0</v>
      </c>
      <c r="Y423" s="12">
        <f>+SUMIF(AGRIFEED!F:F,D:D,AGRIFEED!C:C)</f>
        <v>0</v>
      </c>
      <c r="Z423" s="12">
        <f>SUMIF(AMIP!F:F,D:D,AMIP!C:C)</f>
        <v>0</v>
      </c>
      <c r="AA423" s="12">
        <f>+SUMIF(ISF!G:G,D:D,ISF!D:D)</f>
        <v>0</v>
      </c>
      <c r="AB423" s="124">
        <f>+SUMIF(DISCOI!G:G,D:D,DISCOI!D:D)</f>
        <v>0</v>
      </c>
      <c r="AC423" s="12">
        <f>+SUMIF(MABEL!F:F,D:D,MABEL!C:C)</f>
        <v>0</v>
      </c>
      <c r="AD423" s="12">
        <f>+SUMIF(NMP!F:F,D:D,NMP!C:C)</f>
        <v>0</v>
      </c>
      <c r="AE423" s="12">
        <f>+SUMIF('AMCHO '!F:F,D:D,'AMCHO '!C:C)</f>
        <v>0</v>
      </c>
      <c r="AF423" s="12">
        <f>+SUMIF(CONFORTIS!G:G,D:D,CONFORTIS!D:D)</f>
        <v>0</v>
      </c>
      <c r="AG423" s="12">
        <f>+SUMIF('IRS IMMO'!G:G,D:D,'IRS IMMO'!D:D)</f>
        <v>0</v>
      </c>
      <c r="AH423" s="12">
        <f>+SUMIFS(AGRIVETAM!C:C,AGRIVETAM!F:F,D:D)</f>
        <v>0</v>
      </c>
      <c r="AI423" s="12">
        <f>+SUMIF(EUROPAINTS!F:F,D:D,EUROPAINTS!C:C)</f>
        <v>0</v>
      </c>
      <c r="AJ423" s="12">
        <f>+SUMIF('VET ABE'!F:F,D:D,'VET ABE'!D:D)</f>
        <v>0</v>
      </c>
      <c r="AK423" s="12">
        <f>SUMIF('VET FIA'!F:F,D:D,'VET FIA'!D:D)</f>
        <v>0</v>
      </c>
      <c r="AL423" s="12">
        <f>+SUMIF('CSS SAKAY'!F:F,D:D,'CSS SAKAY'!C:C)</f>
        <v>0</v>
      </c>
      <c r="AN423" s="12">
        <f>SUMIF('United Malagasy'!F:F,D:D,'United Malagasy'!C:C)</f>
        <v>0</v>
      </c>
      <c r="AO423" s="12">
        <f>+SUMIF(NUTRIFOOD!E:E,D:D,NUTRIFOOD!C:C)</f>
        <v>0</v>
      </c>
      <c r="AP423" s="12">
        <f>+SUMIF(FERRIS!H:H,D:D,FERRIS!E:E)</f>
        <v>0</v>
      </c>
      <c r="AQ423" s="12">
        <f>+SUMIF(SEM!F:F,D:D,SEM!C:C)</f>
        <v>0</v>
      </c>
      <c r="AR423" s="12">
        <f>+SUMIF(Madatrade!F:F,D:D,Madatrade!C:C)</f>
        <v>0</v>
      </c>
      <c r="AS423" s="12">
        <f>+SUMIF('FLY TECH'!F:F,D:D,'FLY TECH'!D:D)</f>
        <v>0</v>
      </c>
      <c r="AT423" s="12">
        <f>+SUMIFS('FIRST INVESTISSEMENT'!D:D,'FIRST INVESTISSEMENT'!G:G,D:D)</f>
        <v>0</v>
      </c>
      <c r="AU423" s="164">
        <f t="shared" si="44"/>
        <v>45148228687.230003</v>
      </c>
      <c r="AV423" s="165">
        <f t="shared" si="45"/>
        <v>9981770.0495597217</v>
      </c>
    </row>
    <row r="424" spans="1:48" hidden="1" x14ac:dyDescent="0.25">
      <c r="A424" s="11" t="str">
        <f t="shared" si="41"/>
        <v>6</v>
      </c>
      <c r="B424" s="11" t="str">
        <f t="shared" si="42"/>
        <v>60</v>
      </c>
      <c r="C424" s="11" t="str">
        <f t="shared" si="43"/>
        <v>601</v>
      </c>
      <c r="D424" s="23">
        <v>60114000</v>
      </c>
      <c r="E424" s="119" t="s">
        <v>3269</v>
      </c>
      <c r="F424" s="24" t="s">
        <v>362</v>
      </c>
      <c r="G424" s="12">
        <f>+SUMIF(AGRIFARM!H:H,D:D,AGRIFARM!L:L)</f>
        <v>0</v>
      </c>
      <c r="H424" s="12">
        <f>+SUMIF(AGRICORP!I:I,D:D,AGRICORP!D:D)</f>
        <v>0</v>
      </c>
      <c r="I424" s="12">
        <f>+SUMIF(SMTP!D:D,D:D,SMTP!F:F)</f>
        <v>0</v>
      </c>
      <c r="J424" s="12">
        <f>+SUMIF(AGRIVET!G:G,D:D,AGRIVET!D:D)</f>
        <v>0</v>
      </c>
      <c r="K424" s="12">
        <f>+SUMIF(AGRIVAL!G:G,D:D,AGRIVAL!D:D)</f>
        <v>290900</v>
      </c>
      <c r="L424" s="12">
        <f>+SUMIF(AGRIKOBA!G:G,D:D,AGRIKOBA!D:D)</f>
        <v>0</v>
      </c>
      <c r="M424" s="12">
        <f>+SUMIF(LMOI!F:F,D:D,LMOI!C:C)</f>
        <v>0</v>
      </c>
      <c r="N424" s="12">
        <f>+SUMIF(TARTINE!G:G,D:D,TARTINE!D:D)</f>
        <v>0</v>
      </c>
      <c r="O424" s="12">
        <f>+SUMIF(IDF!F:F,D:D,IDF!C:C)</f>
        <v>0</v>
      </c>
      <c r="P424" s="12">
        <f>+SUMIF(RYA!G:G,D:D,RYA!D:D)</f>
        <v>0</v>
      </c>
      <c r="Q424" s="12">
        <f>+SUMIF('SCI NOAH'!G:G,D:D,'SCI NOAH'!D:D)</f>
        <v>0</v>
      </c>
      <c r="R424" s="12">
        <f>+SUMIF(SIM!F:F,D:D,SIM!C:C)</f>
        <v>0</v>
      </c>
      <c r="S424" s="163">
        <f>+SUMIF('First Energy'!A:A,D:D,'First Energy'!C:C)</f>
        <v>0</v>
      </c>
      <c r="T424" s="163">
        <f>+SUMIF('ID Motors'!G:G,D:D,'ID Motors'!D:D)</f>
        <v>0</v>
      </c>
      <c r="U424" s="12">
        <f>+SUMIF('ID RENTAL'!G:G,D:D,'ID RENTAL'!D:D)</f>
        <v>0</v>
      </c>
      <c r="V424" s="12">
        <f>+SUMIF('MCM '!G:G,D:D,'MCM '!D:D)</f>
        <v>0</v>
      </c>
      <c r="W424" s="12">
        <f>SUMIF(AGRIMOTORS!G:G,D:D,AGRIMOTORS!D:D)</f>
        <v>0</v>
      </c>
      <c r="X424" s="12">
        <f>+SUMIF(BOVIMA!F:F,D:D,BOVIMA!C:C)</f>
        <v>0</v>
      </c>
      <c r="Y424" s="12">
        <f>+SUMIF(AGRIFEED!F:F,D:D,AGRIFEED!C:C)</f>
        <v>0</v>
      </c>
      <c r="Z424" s="12">
        <f>SUMIF(AMIP!F:F,D:D,AMIP!C:C)</f>
        <v>0</v>
      </c>
      <c r="AA424" s="12">
        <f>+SUMIF(ISF!G:G,D:D,ISF!D:D)</f>
        <v>0</v>
      </c>
      <c r="AB424" s="124">
        <f>+SUMIF(DISCOI!G:G,D:D,DISCOI!D:D)</f>
        <v>0</v>
      </c>
      <c r="AC424" s="12">
        <f>+SUMIF(MABEL!F:F,D:D,MABEL!C:C)</f>
        <v>0</v>
      </c>
      <c r="AD424" s="12">
        <f>+SUMIF(NMP!F:F,D:D,NMP!C:C)</f>
        <v>0</v>
      </c>
      <c r="AE424" s="12">
        <f>+SUMIF('AMCHO '!F:F,D:D,'AMCHO '!C:C)</f>
        <v>0</v>
      </c>
      <c r="AF424" s="12">
        <f>+SUMIF(CONFORTIS!G:G,D:D,CONFORTIS!D:D)</f>
        <v>0</v>
      </c>
      <c r="AG424" s="12">
        <f>+SUMIF('IRS IMMO'!G:G,D:D,'IRS IMMO'!D:D)</f>
        <v>0</v>
      </c>
      <c r="AH424" s="12">
        <f>+SUMIFS(AGRIVETAM!C:C,AGRIVETAM!F:F,D:D)</f>
        <v>0</v>
      </c>
      <c r="AI424" s="12">
        <f>+SUMIF(EUROPAINTS!F:F,D:D,EUROPAINTS!C:C)</f>
        <v>0</v>
      </c>
      <c r="AJ424" s="12">
        <f>+SUMIF('VET ABE'!F:F,D:D,'VET ABE'!D:D)</f>
        <v>0</v>
      </c>
      <c r="AK424" s="12">
        <f>SUMIF('VET FIA'!F:F,D:D,'VET FIA'!D:D)</f>
        <v>0</v>
      </c>
      <c r="AL424" s="12">
        <f>+SUMIF('CSS SAKAY'!F:F,D:D,'CSS SAKAY'!C:C)</f>
        <v>0</v>
      </c>
      <c r="AN424" s="12">
        <f>SUMIF('United Malagasy'!F:F,D:D,'United Malagasy'!C:C)</f>
        <v>0</v>
      </c>
      <c r="AO424" s="12">
        <f>+SUMIF(NUTRIFOOD!E:E,D:D,NUTRIFOOD!C:C)</f>
        <v>0</v>
      </c>
      <c r="AP424" s="12">
        <f>+SUMIF(FERRIS!H:H,D:D,FERRIS!E:E)</f>
        <v>0</v>
      </c>
      <c r="AQ424" s="12">
        <f>+SUMIF(SEM!F:F,D:D,SEM!C:C)</f>
        <v>0</v>
      </c>
      <c r="AR424" s="12">
        <f>+SUMIF(Madatrade!F:F,D:D,Madatrade!C:C)</f>
        <v>0</v>
      </c>
      <c r="AS424" s="12">
        <f>+SUMIF('FLY TECH'!F:F,D:D,'FLY TECH'!D:D)</f>
        <v>0</v>
      </c>
      <c r="AT424" s="12">
        <f>+SUMIFS('FIRST INVESTISSEMENT'!D:D,'FIRST INVESTISSEMENT'!G:G,D:D)</f>
        <v>0</v>
      </c>
      <c r="AU424" s="164">
        <f t="shared" si="44"/>
        <v>290900</v>
      </c>
      <c r="AV424" s="165">
        <f t="shared" si="45"/>
        <v>64.314747042074373</v>
      </c>
    </row>
    <row r="425" spans="1:48" hidden="1" x14ac:dyDescent="0.25">
      <c r="A425" s="11" t="str">
        <f t="shared" si="41"/>
        <v>6</v>
      </c>
      <c r="B425" s="11" t="str">
        <f t="shared" si="42"/>
        <v>60</v>
      </c>
      <c r="C425" s="11" t="str">
        <f t="shared" si="43"/>
        <v>601</v>
      </c>
      <c r="D425" s="23">
        <v>60120000</v>
      </c>
      <c r="E425" s="119" t="s">
        <v>3269</v>
      </c>
      <c r="F425" s="24" t="s">
        <v>355</v>
      </c>
      <c r="G425" s="12">
        <f>+SUMIF(AGRIFARM!H:H,D:D,AGRIFARM!L:L)</f>
        <v>0</v>
      </c>
      <c r="H425" s="12">
        <f>+SUMIF(AGRICORP!I:I,D:D,AGRICORP!D:D)</f>
        <v>0</v>
      </c>
      <c r="I425" s="12">
        <f>+SUMIF(SMTP!D:D,D:D,SMTP!F:F)</f>
        <v>0</v>
      </c>
      <c r="J425" s="12">
        <f>+SUMIF(AGRIVET!G:G,D:D,AGRIVET!D:D)</f>
        <v>0</v>
      </c>
      <c r="K425" s="12">
        <f>+SUMIF(AGRIVAL!G:G,D:D,AGRIVAL!D:D)</f>
        <v>21930341688.099998</v>
      </c>
      <c r="L425" s="12">
        <f>+SUMIF(AGRIKOBA!G:G,D:D,AGRIKOBA!D:D)</f>
        <v>0</v>
      </c>
      <c r="M425" s="12">
        <f>+SUMIF(LMOI!F:F,D:D,LMOI!C:C)</f>
        <v>0</v>
      </c>
      <c r="N425" s="12">
        <f>+SUMIF(TARTINE!G:G,D:D,TARTINE!D:D)</f>
        <v>0</v>
      </c>
      <c r="O425" s="12">
        <f>+SUMIF(IDF!F:F,D:D,IDF!C:C)</f>
        <v>0</v>
      </c>
      <c r="P425" s="12">
        <f>+SUMIF(RYA!G:G,D:D,RYA!D:D)</f>
        <v>0</v>
      </c>
      <c r="Q425" s="12">
        <f>+SUMIF('SCI NOAH'!G:G,D:D,'SCI NOAH'!D:D)</f>
        <v>0</v>
      </c>
      <c r="R425" s="12">
        <f>+SUMIF(SIM!F:F,D:D,SIM!C:C)</f>
        <v>0</v>
      </c>
      <c r="S425" s="163">
        <f>+SUMIF('First Energy'!A:A,D:D,'First Energy'!C:C)</f>
        <v>0</v>
      </c>
      <c r="T425" s="163">
        <f>+SUMIF('ID Motors'!G:G,D:D,'ID Motors'!D:D)</f>
        <v>0</v>
      </c>
      <c r="U425" s="12">
        <f>+SUMIF('ID RENTAL'!G:G,D:D,'ID RENTAL'!D:D)</f>
        <v>0</v>
      </c>
      <c r="V425" s="12">
        <f>+SUMIF('MCM '!G:G,D:D,'MCM '!D:D)</f>
        <v>0</v>
      </c>
      <c r="W425" s="12">
        <f>SUMIF(AGRIMOTORS!G:G,D:D,AGRIMOTORS!D:D)</f>
        <v>0</v>
      </c>
      <c r="X425" s="12">
        <f>+SUMIF(BOVIMA!F:F,D:D,BOVIMA!C:C)</f>
        <v>0</v>
      </c>
      <c r="Y425" s="12">
        <f>+SUMIF(AGRIFEED!F:F,D:D,AGRIFEED!C:C)</f>
        <v>0</v>
      </c>
      <c r="Z425" s="12">
        <f>SUMIF(AMIP!F:F,D:D,AMIP!C:C)</f>
        <v>0</v>
      </c>
      <c r="AA425" s="12">
        <f>+SUMIF(ISF!G:G,D:D,ISF!D:D)</f>
        <v>0</v>
      </c>
      <c r="AB425" s="124">
        <f>+SUMIF(DISCOI!G:G,D:D,DISCOI!D:D)</f>
        <v>0</v>
      </c>
      <c r="AC425" s="12">
        <f>+SUMIF(MABEL!F:F,D:D,MABEL!C:C)</f>
        <v>0</v>
      </c>
      <c r="AD425" s="12">
        <f>+SUMIF(NMP!F:F,D:D,NMP!C:C)</f>
        <v>0</v>
      </c>
      <c r="AE425" s="12">
        <f>+SUMIF('AMCHO '!F:F,D:D,'AMCHO '!C:C)</f>
        <v>0</v>
      </c>
      <c r="AF425" s="12">
        <f>+SUMIF(CONFORTIS!G:G,D:D,CONFORTIS!D:D)</f>
        <v>0</v>
      </c>
      <c r="AG425" s="12">
        <f>+SUMIF('IRS IMMO'!G:G,D:D,'IRS IMMO'!D:D)</f>
        <v>0</v>
      </c>
      <c r="AH425" s="12">
        <f>+SUMIFS(AGRIVETAM!C:C,AGRIVETAM!F:F,D:D)</f>
        <v>0</v>
      </c>
      <c r="AI425" s="12">
        <f>+SUMIF(EUROPAINTS!F:F,D:D,EUROPAINTS!C:C)</f>
        <v>0</v>
      </c>
      <c r="AJ425" s="12">
        <f>+SUMIF('VET ABE'!F:F,D:D,'VET ABE'!D:D)</f>
        <v>0</v>
      </c>
      <c r="AK425" s="12">
        <f>SUMIF('VET FIA'!F:F,D:D,'VET FIA'!D:D)</f>
        <v>0</v>
      </c>
      <c r="AL425" s="12">
        <f>+SUMIF('CSS SAKAY'!F:F,D:D,'CSS SAKAY'!C:C)</f>
        <v>0</v>
      </c>
      <c r="AM425" s="12"/>
      <c r="AN425" s="12">
        <f>SUMIF('United Malagasy'!F:F,D:D,'United Malagasy'!C:C)</f>
        <v>0</v>
      </c>
      <c r="AO425" s="12">
        <f>+SUMIF(NUTRIFOOD!E:E,D:D,NUTRIFOOD!C:C)</f>
        <v>0</v>
      </c>
      <c r="AP425" s="12">
        <f>+SUMIF(FERRIS!H:H,D:D,FERRIS!E:E)</f>
        <v>0</v>
      </c>
      <c r="AQ425" s="12">
        <f>+SUMIF(SEM!F:F,D:D,SEM!C:C)</f>
        <v>0</v>
      </c>
      <c r="AR425" s="12">
        <f>+SUMIF(Madatrade!F:F,D:D,Madatrade!C:C)</f>
        <v>0</v>
      </c>
      <c r="AS425" s="12">
        <f>+SUMIF('FLY TECH'!F:F,D:D,'FLY TECH'!D:D)</f>
        <v>0</v>
      </c>
      <c r="AT425" s="12">
        <f>+SUMIFS('FIRST INVESTISSEMENT'!D:D,'FIRST INVESTISSEMENT'!G:G,D:D)</f>
        <v>0</v>
      </c>
      <c r="AU425" s="164">
        <f t="shared" si="44"/>
        <v>21930341688.099998</v>
      </c>
      <c r="AV425" s="165">
        <f t="shared" si="45"/>
        <v>4848554.0674335156</v>
      </c>
    </row>
    <row r="426" spans="1:48" hidden="1" x14ac:dyDescent="0.25">
      <c r="A426" s="11" t="str">
        <f t="shared" si="41"/>
        <v>6</v>
      </c>
      <c r="B426" s="11" t="str">
        <f t="shared" si="42"/>
        <v>60</v>
      </c>
      <c r="C426" s="11" t="str">
        <f t="shared" si="43"/>
        <v>602</v>
      </c>
      <c r="D426" s="23">
        <v>60200000</v>
      </c>
      <c r="E426" s="119" t="s">
        <v>3269</v>
      </c>
      <c r="F426" s="24" t="s">
        <v>363</v>
      </c>
      <c r="G426" s="12">
        <f>+SUMIF(AGRIFARM!H:H,D:D,AGRIFARM!L:L)</f>
        <v>202602309.61000001</v>
      </c>
      <c r="H426" s="12">
        <f>+SUMIF(AGRICORP!I:I,D:D,AGRICORP!D:D)</f>
        <v>0</v>
      </c>
      <c r="I426" s="12">
        <f>+SUMIF(SMTP!D:D,D:D,SMTP!F:F)</f>
        <v>0</v>
      </c>
      <c r="J426" s="12">
        <f>+SUMIF(AGRIVET!G:G,D:D,AGRIVET!D:D)</f>
        <v>129474181.76000001</v>
      </c>
      <c r="K426" s="12">
        <f>+SUMIF(AGRIVAL!G:G,D:D,AGRIVAL!D:D)</f>
        <v>0</v>
      </c>
      <c r="L426" s="12">
        <f>+SUMIF(AGRIKOBA!G:G,D:D,AGRIKOBA!D:D)</f>
        <v>0</v>
      </c>
      <c r="M426" s="12">
        <f>+SUMIF(LMOI!F:F,D:D,LMOI!C:C)</f>
        <v>0</v>
      </c>
      <c r="N426" s="12">
        <f>+SUMIF(TARTINE!G:G,D:D,TARTINE!D:D)</f>
        <v>0</v>
      </c>
      <c r="O426" s="12">
        <f>+SUMIF(IDF!F:F,D:D,IDF!C:C)</f>
        <v>0</v>
      </c>
      <c r="P426" s="12">
        <f>+SUMIF(RYA!G:G,D:D,RYA!D:D)</f>
        <v>0</v>
      </c>
      <c r="Q426" s="12">
        <f>+SUMIF('SCI NOAH'!G:G,D:D,'SCI NOAH'!D:D)</f>
        <v>0</v>
      </c>
      <c r="R426" s="12">
        <f>+SUMIF(SIM!F:F,D:D,SIM!C:C)</f>
        <v>0</v>
      </c>
      <c r="S426" s="163">
        <f>+SUMIF('First Energy'!A:A,D:D,'First Energy'!C:C)</f>
        <v>0</v>
      </c>
      <c r="T426" s="163">
        <f>+SUMIF('ID Motors'!G:G,D:D,'ID Motors'!D:D)</f>
        <v>0</v>
      </c>
      <c r="U426" s="12">
        <f>+SUMIF('ID RENTAL'!G:G,D:D,'ID RENTAL'!D:D)</f>
        <v>0</v>
      </c>
      <c r="V426" s="12">
        <f>+SUMIF('MCM '!G:G,D:D,'MCM '!D:D)</f>
        <v>15597296.58</v>
      </c>
      <c r="W426" s="12">
        <f>SUMIF(AGRIMOTORS!G:G,D:D,AGRIMOTORS!D:D)</f>
        <v>0</v>
      </c>
      <c r="X426" s="12">
        <f>+SUMIF(BOVIMA!F:F,D:D,BOVIMA!C:C)</f>
        <v>0</v>
      </c>
      <c r="Y426" s="12">
        <f>+SUMIF(AGRIFEED!F:F,D:D,AGRIFEED!C:C)</f>
        <v>0</v>
      </c>
      <c r="Z426" s="12">
        <f>SUMIF(AMIP!F:F,D:D,AMIP!C:C)</f>
        <v>0</v>
      </c>
      <c r="AA426" s="12">
        <f>+SUMIF(ISF!G:G,D:D,ISF!D:D)</f>
        <v>0</v>
      </c>
      <c r="AB426" s="124">
        <f>+SUMIF(DISCOI!G:G,D:D,DISCOI!D:D)</f>
        <v>0</v>
      </c>
      <c r="AC426" s="12">
        <f>+SUMIF(MABEL!F:F,D:D,MABEL!C:C)</f>
        <v>0</v>
      </c>
      <c r="AD426" s="12">
        <f>+SUMIF(NMP!F:F,D:D,NMP!C:C)</f>
        <v>0</v>
      </c>
      <c r="AE426" s="12">
        <f>+SUMIF('AMCHO '!F:F,D:D,'AMCHO '!C:C)</f>
        <v>119927724.44599999</v>
      </c>
      <c r="AF426" s="12">
        <f>+SUMIF(CONFORTIS!G:G,D:D,CONFORTIS!D:D)</f>
        <v>0</v>
      </c>
      <c r="AG426" s="12">
        <f>+SUMIF('IRS IMMO'!G:G,D:D,'IRS IMMO'!D:D)</f>
        <v>0</v>
      </c>
      <c r="AH426" s="12">
        <f>+SUMIFS(AGRIVETAM!C:C,AGRIVETAM!F:F,D:D)</f>
        <v>0</v>
      </c>
      <c r="AI426" s="12">
        <f>+SUMIF(EUROPAINTS!F:F,D:D,EUROPAINTS!C:C)</f>
        <v>0</v>
      </c>
      <c r="AJ426" s="12">
        <f>+SUMIF('VET ABE'!F:F,D:D,'VET ABE'!D:D)</f>
        <v>0</v>
      </c>
      <c r="AK426" s="12">
        <f>SUMIF('VET FIA'!F:F,D:D,'VET FIA'!D:D)</f>
        <v>0</v>
      </c>
      <c r="AL426" s="12">
        <f>+SUMIF('CSS SAKAY'!F:F,D:D,'CSS SAKAY'!C:C)</f>
        <v>0</v>
      </c>
      <c r="AM426" s="12"/>
      <c r="AN426" s="12">
        <f>SUMIF('United Malagasy'!F:F,D:D,'United Malagasy'!C:C)</f>
        <v>0</v>
      </c>
      <c r="AO426" s="12">
        <f>+SUMIF(NUTRIFOOD!E:E,D:D,NUTRIFOOD!C:C)</f>
        <v>0</v>
      </c>
      <c r="AP426" s="12">
        <f>+SUMIF(FERRIS!H:H,D:D,FERRIS!E:E)</f>
        <v>0</v>
      </c>
      <c r="AQ426" s="12">
        <f>+SUMIF(SEM!F:F,D:D,SEM!C:C)</f>
        <v>0</v>
      </c>
      <c r="AR426" s="12">
        <f>+SUMIF(Madatrade!F:F,D:D,Madatrade!C:C)</f>
        <v>0</v>
      </c>
      <c r="AS426" s="12">
        <f>+SUMIF('FLY TECH'!F:F,D:D,'FLY TECH'!D:D)</f>
        <v>0</v>
      </c>
      <c r="AT426" s="12">
        <f>+SUMIFS('FIRST INVESTISSEMENT'!D:D,'FIRST INVESTISSEMENT'!G:G,D:D)</f>
        <v>0</v>
      </c>
      <c r="AU426" s="164">
        <f t="shared" si="44"/>
        <v>467601512.39599997</v>
      </c>
      <c r="AV426" s="165">
        <f t="shared" si="45"/>
        <v>103381.48156149928</v>
      </c>
    </row>
    <row r="427" spans="1:48" hidden="1" x14ac:dyDescent="0.25">
      <c r="A427" s="11" t="str">
        <f t="shared" si="41"/>
        <v>6</v>
      </c>
      <c r="B427" s="11" t="str">
        <f t="shared" si="42"/>
        <v>60</v>
      </c>
      <c r="C427" s="11" t="str">
        <f t="shared" si="43"/>
        <v>602</v>
      </c>
      <c r="D427" s="23">
        <v>60201000</v>
      </c>
      <c r="E427" s="119" t="s">
        <v>3269</v>
      </c>
      <c r="F427" s="24" t="s">
        <v>430</v>
      </c>
      <c r="G427" s="12">
        <f>+SUMIF(AGRIFARM!H:H,D:D,AGRIFARM!L:L)</f>
        <v>0</v>
      </c>
      <c r="H427" s="12">
        <f>+SUMIF(AGRICORP!I:I,D:D,AGRICORP!D:D)</f>
        <v>0</v>
      </c>
      <c r="I427" s="12">
        <f>+SUMIF(SMTP!D:D,D:D,SMTP!F:F)</f>
        <v>0</v>
      </c>
      <c r="J427" s="12">
        <f>+SUMIF(AGRIVET!G:G,D:D,AGRIVET!D:D)</f>
        <v>0</v>
      </c>
      <c r="K427" s="12">
        <f>+SUMIF(AGRIVAL!G:G,D:D,AGRIVAL!D:D)</f>
        <v>647026194</v>
      </c>
      <c r="L427" s="12">
        <f>+SUMIF(AGRIKOBA!G:G,D:D,AGRIKOBA!D:D)</f>
        <v>125046219.17</v>
      </c>
      <c r="M427" s="12">
        <f>+SUMIF(LMOI!F:F,D:D,LMOI!C:C)</f>
        <v>3981204200</v>
      </c>
      <c r="N427" s="12">
        <f>+SUMIF(TARTINE!G:G,D:D,TARTINE!D:D)</f>
        <v>0</v>
      </c>
      <c r="O427" s="12">
        <f>+SUMIF(IDF!F:F,D:D,IDF!C:C)</f>
        <v>0</v>
      </c>
      <c r="P427" s="12">
        <f>+SUMIF(RYA!G:G,D:D,RYA!D:D)</f>
        <v>0</v>
      </c>
      <c r="Q427" s="12">
        <f>+SUMIF('SCI NOAH'!G:G,D:D,'SCI NOAH'!D:D)</f>
        <v>0</v>
      </c>
      <c r="R427" s="12">
        <f>+SUMIF(SIM!F:F,D:D,SIM!C:C)</f>
        <v>0</v>
      </c>
      <c r="S427" s="163">
        <f>+SUMIF('First Energy'!A:A,D:D,'First Energy'!C:C)</f>
        <v>0</v>
      </c>
      <c r="T427" s="163">
        <f>+SUMIF('ID Motors'!G:G,D:D,'ID Motors'!D:D)</f>
        <v>0</v>
      </c>
      <c r="U427" s="12">
        <f>+SUMIF('ID RENTAL'!G:G,D:D,'ID RENTAL'!D:D)</f>
        <v>0</v>
      </c>
      <c r="V427" s="12">
        <f>+SUMIF('MCM '!G:G,D:D,'MCM '!D:D)</f>
        <v>0</v>
      </c>
      <c r="W427" s="12">
        <f>SUMIF(AGRIMOTORS!G:G,D:D,AGRIMOTORS!D:D)</f>
        <v>0</v>
      </c>
      <c r="X427" s="12">
        <f>+SUMIF(BOVIMA!F:F,D:D,BOVIMA!C:C)</f>
        <v>15165.99</v>
      </c>
      <c r="Y427" s="12">
        <f>+SUMIF(AGRIFEED!F:F,D:D,AGRIFEED!C:C)</f>
        <v>0</v>
      </c>
      <c r="Z427" s="12">
        <f>SUMIF(AMIP!F:F,D:D,AMIP!C:C)</f>
        <v>0</v>
      </c>
      <c r="AA427" s="12">
        <f>+SUMIF(ISF!G:G,D:D,ISF!D:D)</f>
        <v>0</v>
      </c>
      <c r="AB427" s="124">
        <f>+SUMIF(DISCOI!G:G,D:D,DISCOI!D:D)</f>
        <v>0</v>
      </c>
      <c r="AC427" s="12">
        <f>+SUMIF(MABEL!F:F,D:D,MABEL!C:C)</f>
        <v>725400</v>
      </c>
      <c r="AD427" s="12">
        <f>+SUMIF(NMP!F:F,D:D,NMP!C:C)</f>
        <v>0</v>
      </c>
      <c r="AE427" s="12">
        <f>+SUMIF('AMCHO '!F:F,D:D,'AMCHO '!C:C)</f>
        <v>0</v>
      </c>
      <c r="AF427" s="12">
        <f>+SUMIF(CONFORTIS!G:G,D:D,CONFORTIS!D:D)</f>
        <v>0</v>
      </c>
      <c r="AG427" s="12">
        <f>+SUMIF('IRS IMMO'!G:G,D:D,'IRS IMMO'!D:D)</f>
        <v>0</v>
      </c>
      <c r="AH427" s="12">
        <f>+SUMIFS(AGRIVETAM!C:C,AGRIVETAM!F:F,D:D)</f>
        <v>20000</v>
      </c>
      <c r="AI427" s="12">
        <f>+SUMIF(EUROPAINTS!F:F,D:D,EUROPAINTS!C:C)</f>
        <v>7164078.7999999998</v>
      </c>
      <c r="AJ427" s="12">
        <f>+SUMIF('VET ABE'!F:F,D:D,'VET ABE'!D:D)</f>
        <v>0</v>
      </c>
      <c r="AK427" s="12">
        <f>SUMIF('VET FIA'!F:F,D:D,'VET FIA'!D:D)</f>
        <v>0</v>
      </c>
      <c r="AL427" s="12">
        <f>+SUMIF('CSS SAKAY'!F:F,D:D,'CSS SAKAY'!C:C)</f>
        <v>0</v>
      </c>
      <c r="AN427" s="12">
        <f>SUMIF('United Malagasy'!F:F,D:D,'United Malagasy'!C:C)</f>
        <v>0</v>
      </c>
      <c r="AO427" s="12">
        <f>+SUMIF(NUTRIFOOD!E:E,D:D,NUTRIFOOD!C:C)</f>
        <v>14175699.15</v>
      </c>
      <c r="AP427" s="12">
        <f>+SUMIF(FERRIS!H:H,D:D,FERRIS!E:E)</f>
        <v>3203300</v>
      </c>
      <c r="AQ427" s="12">
        <f>+SUMIF(SEM!F:F,D:D,SEM!C:C)</f>
        <v>56472997</v>
      </c>
      <c r="AR427" s="12">
        <f>+SUMIF(Madatrade!F:F,D:D,Madatrade!C:C)</f>
        <v>0</v>
      </c>
      <c r="AS427" s="12">
        <f>+SUMIF('FLY TECH'!F:F,D:D,'FLY TECH'!D:D)</f>
        <v>896516.68</v>
      </c>
      <c r="AT427" s="12">
        <f>+SUMIFS('FIRST INVESTISSEMENT'!D:D,'FIRST INVESTISSEMENT'!G:G,D:D)</f>
        <v>0</v>
      </c>
      <c r="AU427" s="164">
        <f t="shared" si="44"/>
        <v>4835949770.79</v>
      </c>
      <c r="AV427" s="165">
        <f t="shared" si="45"/>
        <v>1069174.5830750649</v>
      </c>
    </row>
    <row r="428" spans="1:48" hidden="1" x14ac:dyDescent="0.25">
      <c r="A428" s="11" t="str">
        <f t="shared" si="41"/>
        <v>6</v>
      </c>
      <c r="B428" s="11" t="str">
        <f t="shared" si="42"/>
        <v>60</v>
      </c>
      <c r="C428" s="11" t="str">
        <f t="shared" si="43"/>
        <v>602</v>
      </c>
      <c r="D428" s="23">
        <v>60203000</v>
      </c>
      <c r="E428" s="119" t="s">
        <v>3269</v>
      </c>
      <c r="F428" s="24" t="s">
        <v>366</v>
      </c>
      <c r="G428" s="12">
        <f>+SUMIF(AGRIFARM!H:H,D:D,AGRIFARM!L:L)</f>
        <v>0</v>
      </c>
      <c r="H428" s="12">
        <f>+SUMIF(AGRICORP!I:I,D:D,AGRICORP!D:D)</f>
        <v>0</v>
      </c>
      <c r="I428" s="12">
        <f>+SUMIF(SMTP!D:D,D:D,SMTP!F:F)</f>
        <v>50379956.560000002</v>
      </c>
      <c r="J428" s="12">
        <f>+SUMIF(AGRIVET!G:G,D:D,AGRIVET!D:D)</f>
        <v>0</v>
      </c>
      <c r="K428" s="12">
        <f>+SUMIF(AGRIVAL!G:G,D:D,AGRIVAL!D:D)</f>
        <v>0</v>
      </c>
      <c r="L428" s="12">
        <f>+SUMIF(AGRIKOBA!G:G,D:D,AGRIKOBA!D:D)</f>
        <v>0</v>
      </c>
      <c r="M428" s="12">
        <f>+SUMIF(LMOI!F:F,D:D,LMOI!C:C)</f>
        <v>4459874</v>
      </c>
      <c r="N428" s="12">
        <f>+SUMIF(TARTINE!G:G,D:D,TARTINE!D:D)</f>
        <v>0</v>
      </c>
      <c r="O428" s="12">
        <f>+SUMIF(IDF!F:F,D:D,IDF!C:C)</f>
        <v>0</v>
      </c>
      <c r="P428" s="12">
        <f>+SUMIF(RYA!G:G,D:D,RYA!D:D)</f>
        <v>0</v>
      </c>
      <c r="Q428" s="12">
        <f>+SUMIF('SCI NOAH'!G:G,D:D,'SCI NOAH'!D:D)</f>
        <v>0</v>
      </c>
      <c r="R428" s="12">
        <f>+SUMIF(SIM!F:F,D:D,SIM!C:C)</f>
        <v>0</v>
      </c>
      <c r="S428" s="163">
        <f>+SUMIF('First Energy'!A:A,D:D,'First Energy'!C:C)</f>
        <v>0</v>
      </c>
      <c r="T428" s="163">
        <f>+SUMIF('ID Motors'!G:G,D:D,'ID Motors'!D:D)</f>
        <v>0</v>
      </c>
      <c r="U428" s="12">
        <f>+SUMIF('ID RENTAL'!G:G,D:D,'ID RENTAL'!D:D)</f>
        <v>0</v>
      </c>
      <c r="V428" s="12">
        <f>+SUMIF('MCM '!G:G,D:D,'MCM '!D:D)</f>
        <v>0</v>
      </c>
      <c r="W428" s="12">
        <f>SUMIF(AGRIMOTORS!G:G,D:D,AGRIMOTORS!D:D)</f>
        <v>0</v>
      </c>
      <c r="X428" s="12">
        <f>+SUMIF(BOVIMA!F:F,D:D,BOVIMA!C:C)</f>
        <v>0</v>
      </c>
      <c r="Y428" s="12">
        <f>+SUMIF(AGRIFEED!F:F,D:D,AGRIFEED!C:C)</f>
        <v>0</v>
      </c>
      <c r="Z428" s="12">
        <f>SUMIF(AMIP!F:F,D:D,AMIP!C:C)</f>
        <v>0</v>
      </c>
      <c r="AA428" s="12">
        <f>+SUMIF(ISF!G:G,D:D,ISF!D:D)</f>
        <v>0</v>
      </c>
      <c r="AB428" s="124">
        <f>+SUMIF(DISCOI!G:G,D:D,DISCOI!D:D)</f>
        <v>0</v>
      </c>
      <c r="AC428" s="12">
        <f>+SUMIF(MABEL!F:F,D:D,MABEL!C:C)</f>
        <v>0</v>
      </c>
      <c r="AD428" s="12">
        <f>+SUMIF(NMP!F:F,D:D,NMP!C:C)</f>
        <v>0</v>
      </c>
      <c r="AE428" s="12">
        <f>+SUMIF('AMCHO '!F:F,D:D,'AMCHO '!C:C)</f>
        <v>0</v>
      </c>
      <c r="AF428" s="12">
        <f>+SUMIF(CONFORTIS!G:G,D:D,CONFORTIS!D:D)</f>
        <v>0</v>
      </c>
      <c r="AG428" s="12">
        <f>+SUMIF('IRS IMMO'!G:G,D:D,'IRS IMMO'!D:D)</f>
        <v>0</v>
      </c>
      <c r="AH428" s="12">
        <f>+SUMIFS(AGRIVETAM!C:C,AGRIVETAM!F:F,D:D)</f>
        <v>0</v>
      </c>
      <c r="AI428" s="12">
        <f>+SUMIF(EUROPAINTS!F:F,D:D,EUROPAINTS!C:C)</f>
        <v>0</v>
      </c>
      <c r="AJ428" s="12">
        <f>+SUMIF('VET ABE'!F:F,D:D,'VET ABE'!D:D)</f>
        <v>0</v>
      </c>
      <c r="AK428" s="12">
        <f>SUMIF('VET FIA'!F:F,D:D,'VET FIA'!D:D)</f>
        <v>0</v>
      </c>
      <c r="AL428" s="12">
        <f>+SUMIF('CSS SAKAY'!F:F,D:D,'CSS SAKAY'!C:C)</f>
        <v>0</v>
      </c>
      <c r="AM428" s="12"/>
      <c r="AN428" s="12">
        <f>SUMIF('United Malagasy'!F:F,D:D,'United Malagasy'!C:C)</f>
        <v>0</v>
      </c>
      <c r="AO428" s="12">
        <f>+SUMIF(NUTRIFOOD!E:E,D:D,NUTRIFOOD!C:C)</f>
        <v>0</v>
      </c>
      <c r="AP428" s="12">
        <f>+SUMIF(FERRIS!H:H,D:D,FERRIS!E:E)</f>
        <v>0</v>
      </c>
      <c r="AQ428" s="12">
        <f>+SUMIF(SEM!F:F,D:D,SEM!C:C)</f>
        <v>752000</v>
      </c>
      <c r="AR428" s="12">
        <f>+SUMIF(Madatrade!F:F,D:D,Madatrade!C:C)</f>
        <v>0</v>
      </c>
      <c r="AS428" s="12">
        <f>+SUMIF('FLY TECH'!F:F,D:D,'FLY TECH'!D:D)</f>
        <v>0</v>
      </c>
      <c r="AT428" s="12">
        <f>+SUMIFS('FIRST INVESTISSEMENT'!D:D,'FIRST INVESTISSEMENT'!G:G,D:D)</f>
        <v>0</v>
      </c>
      <c r="AU428" s="164">
        <f t="shared" si="44"/>
        <v>55591830.560000002</v>
      </c>
      <c r="AV428" s="165">
        <f t="shared" si="45"/>
        <v>12290.733998185837</v>
      </c>
    </row>
    <row r="429" spans="1:48" hidden="1" x14ac:dyDescent="0.25">
      <c r="A429" s="11" t="str">
        <f t="shared" si="41"/>
        <v>6</v>
      </c>
      <c r="B429" s="11" t="str">
        <f t="shared" si="42"/>
        <v>60</v>
      </c>
      <c r="C429" s="11" t="str">
        <f t="shared" si="43"/>
        <v>602</v>
      </c>
      <c r="D429" s="23">
        <v>60204000</v>
      </c>
      <c r="E429" s="119" t="s">
        <v>3269</v>
      </c>
      <c r="F429" s="24" t="s">
        <v>2264</v>
      </c>
      <c r="G429" s="12">
        <f>+SUMIF(AGRIFARM!H:H,D:D,AGRIFARM!L:L)</f>
        <v>0</v>
      </c>
      <c r="H429" s="12">
        <f>+SUMIF(AGRICORP!I:I,D:D,AGRICORP!D:D)</f>
        <v>0</v>
      </c>
      <c r="I429" s="12">
        <f>+SUMIF(SMTP!D:D,D:D,SMTP!F:F)</f>
        <v>1340915</v>
      </c>
      <c r="J429" s="12">
        <f>+SUMIF(AGRIVET!G:G,D:D,AGRIVET!D:D)</f>
        <v>0</v>
      </c>
      <c r="K429" s="12">
        <f>+SUMIF(AGRIVAL!G:G,D:D,AGRIVAL!D:D)</f>
        <v>0</v>
      </c>
      <c r="L429" s="12">
        <f>+SUMIF(AGRIKOBA!G:G,D:D,AGRIKOBA!D:D)</f>
        <v>0</v>
      </c>
      <c r="M429" s="12">
        <f>+SUMIF(LMOI!F:F,D:D,LMOI!C:C)</f>
        <v>4511108.33</v>
      </c>
      <c r="N429" s="12">
        <f>+SUMIF(TARTINE!G:G,D:D,TARTINE!D:D)</f>
        <v>0</v>
      </c>
      <c r="O429" s="12">
        <f>+SUMIF(IDF!F:F,D:D,IDF!C:C)</f>
        <v>0</v>
      </c>
      <c r="P429" s="12">
        <f>+SUMIF(RYA!G:G,D:D,RYA!D:D)</f>
        <v>9027749.5899999999</v>
      </c>
      <c r="Q429" s="12">
        <f>+SUMIF('SCI NOAH'!G:G,D:D,'SCI NOAH'!D:D)</f>
        <v>0</v>
      </c>
      <c r="R429" s="12">
        <f>+SUMIF(SIM!F:F,D:D,SIM!C:C)</f>
        <v>0</v>
      </c>
      <c r="S429" s="163">
        <f>+SUMIF('First Energy'!A:A,D:D,'First Energy'!C:C)</f>
        <v>0</v>
      </c>
      <c r="T429" s="163">
        <f>+SUMIF('ID Motors'!G:G,D:D,'ID Motors'!D:D)</f>
        <v>0</v>
      </c>
      <c r="U429" s="12">
        <f>+SUMIF('ID RENTAL'!G:G,D:D,'ID RENTAL'!D:D)</f>
        <v>0</v>
      </c>
      <c r="V429" s="12">
        <f>+SUMIF('MCM '!G:G,D:D,'MCM '!D:D)</f>
        <v>101400</v>
      </c>
      <c r="W429" s="12">
        <f>SUMIF(AGRIMOTORS!G:G,D:D,AGRIMOTORS!D:D)</f>
        <v>0</v>
      </c>
      <c r="X429" s="12">
        <f>+SUMIF(BOVIMA!F:F,D:D,BOVIMA!C:C)</f>
        <v>0</v>
      </c>
      <c r="Y429" s="12">
        <f>+SUMIF(AGRIFEED!F:F,D:D,AGRIFEED!C:C)</f>
        <v>0</v>
      </c>
      <c r="Z429" s="12">
        <f>SUMIF(AMIP!F:F,D:D,AMIP!C:C)</f>
        <v>0</v>
      </c>
      <c r="AA429" s="12">
        <f>+SUMIF(ISF!G:G,D:D,ISF!D:D)</f>
        <v>0</v>
      </c>
      <c r="AB429" s="124">
        <f>+SUMIF(DISCOI!G:G,D:D,DISCOI!D:D)</f>
        <v>0</v>
      </c>
      <c r="AC429" s="12">
        <f>+SUMIF(MABEL!F:F,D:D,MABEL!C:C)</f>
        <v>0</v>
      </c>
      <c r="AD429" s="12">
        <f>+SUMIF(NMP!F:F,D:D,NMP!C:C)</f>
        <v>0</v>
      </c>
      <c r="AE429" s="12">
        <f>+SUMIF('AMCHO '!F:F,D:D,'AMCHO '!C:C)</f>
        <v>0</v>
      </c>
      <c r="AF429" s="12">
        <f>+SUMIF(CONFORTIS!G:G,D:D,CONFORTIS!D:D)</f>
        <v>0</v>
      </c>
      <c r="AG429" s="12">
        <f>+SUMIF('IRS IMMO'!G:G,D:D,'IRS IMMO'!D:D)</f>
        <v>0</v>
      </c>
      <c r="AH429" s="12">
        <f>+SUMIFS(AGRIVETAM!C:C,AGRIVETAM!F:F,D:D)</f>
        <v>0</v>
      </c>
      <c r="AI429" s="12">
        <f>+SUMIF(EUROPAINTS!F:F,D:D,EUROPAINTS!C:C)</f>
        <v>0</v>
      </c>
      <c r="AJ429" s="12">
        <f>+SUMIF('VET ABE'!F:F,D:D,'VET ABE'!D:D)</f>
        <v>0</v>
      </c>
      <c r="AK429" s="12">
        <f>SUMIF('VET FIA'!F:F,D:D,'VET FIA'!D:D)</f>
        <v>0</v>
      </c>
      <c r="AL429" s="12">
        <f>+SUMIF('CSS SAKAY'!F:F,D:D,'CSS SAKAY'!C:C)</f>
        <v>0</v>
      </c>
      <c r="AM429" s="12"/>
      <c r="AN429" s="12">
        <f>SUMIF('United Malagasy'!F:F,D:D,'United Malagasy'!C:C)</f>
        <v>0</v>
      </c>
      <c r="AO429" s="12">
        <f>+SUMIF(NUTRIFOOD!E:E,D:D,NUTRIFOOD!C:C)</f>
        <v>0</v>
      </c>
      <c r="AP429" s="12">
        <f>+SUMIF(FERRIS!H:H,D:D,FERRIS!E:E)</f>
        <v>0</v>
      </c>
      <c r="AQ429" s="12">
        <f>+SUMIF(SEM!F:F,D:D,SEM!C:C)</f>
        <v>0</v>
      </c>
      <c r="AR429" s="12">
        <f>+SUMIF(Madatrade!F:F,D:D,Madatrade!C:C)</f>
        <v>0</v>
      </c>
      <c r="AS429" s="12">
        <f>+SUMIF('FLY TECH'!F:F,D:D,'FLY TECH'!D:D)</f>
        <v>0</v>
      </c>
      <c r="AT429" s="12">
        <f>+SUMIFS('FIRST INVESTISSEMENT'!D:D,'FIRST INVESTISSEMENT'!G:G,D:D)</f>
        <v>0</v>
      </c>
      <c r="AU429" s="164">
        <f t="shared" si="44"/>
        <v>14981172.92</v>
      </c>
      <c r="AV429" s="165">
        <f t="shared" si="45"/>
        <v>3312.1703222529209</v>
      </c>
    </row>
    <row r="430" spans="1:48" hidden="1" x14ac:dyDescent="0.25">
      <c r="A430" s="11" t="str">
        <f t="shared" si="41"/>
        <v>6</v>
      </c>
      <c r="B430" s="11" t="str">
        <f t="shared" si="42"/>
        <v>60</v>
      </c>
      <c r="C430" s="11" t="str">
        <f t="shared" si="43"/>
        <v>602</v>
      </c>
      <c r="D430" s="23">
        <v>60205000</v>
      </c>
      <c r="E430" s="119" t="s">
        <v>3269</v>
      </c>
      <c r="F430" s="24" t="s">
        <v>432</v>
      </c>
      <c r="G430" s="12">
        <f>+SUMIF(AGRIFARM!H:H,D:D,AGRIFARM!L:L)</f>
        <v>0</v>
      </c>
      <c r="H430" s="12">
        <f>+SUMIF(AGRICORP!I:I,D:D,AGRICORP!D:D)</f>
        <v>0</v>
      </c>
      <c r="I430" s="12">
        <f>+SUMIF(SMTP!D:D,D:D,SMTP!F:F)</f>
        <v>807600</v>
      </c>
      <c r="J430" s="12">
        <f>+SUMIF(AGRIVET!G:G,D:D,AGRIVET!D:D)</f>
        <v>0</v>
      </c>
      <c r="K430" s="12">
        <f>+SUMIF(AGRIVAL!G:G,D:D,AGRIVAL!D:D)</f>
        <v>27542282.949999999</v>
      </c>
      <c r="L430" s="12">
        <f>+SUMIF(AGRIKOBA!G:G,D:D,AGRIKOBA!D:D)</f>
        <v>2566000</v>
      </c>
      <c r="M430" s="12">
        <f>+SUMIF(LMOI!F:F,D:D,LMOI!C:C)</f>
        <v>8689000</v>
      </c>
      <c r="N430" s="12">
        <f>+SUMIF(TARTINE!G:G,D:D,TARTINE!D:D)</f>
        <v>0</v>
      </c>
      <c r="O430" s="12">
        <f>+SUMIF(IDF!F:F,D:D,IDF!C:C)</f>
        <v>0</v>
      </c>
      <c r="P430" s="12">
        <f>+SUMIF(RYA!G:G,D:D,RYA!D:D)</f>
        <v>0</v>
      </c>
      <c r="Q430" s="12">
        <f>+SUMIF('SCI NOAH'!G:G,D:D,'SCI NOAH'!D:D)</f>
        <v>0</v>
      </c>
      <c r="R430" s="12">
        <f>+SUMIF(SIM!F:F,D:D,SIM!C:C)</f>
        <v>0</v>
      </c>
      <c r="S430" s="163">
        <f>+SUMIF('First Energy'!A:A,D:D,'First Energy'!C:C)</f>
        <v>0</v>
      </c>
      <c r="T430" s="163">
        <f>+SUMIF('ID Motors'!G:G,D:D,'ID Motors'!D:D)</f>
        <v>0</v>
      </c>
      <c r="U430" s="12">
        <f>+SUMIF('ID RENTAL'!G:G,D:D,'ID RENTAL'!D:D)</f>
        <v>0</v>
      </c>
      <c r="V430" s="12">
        <f>+SUMIF('MCM '!G:G,D:D,'MCM '!D:D)</f>
        <v>0</v>
      </c>
      <c r="W430" s="12">
        <f>SUMIF(AGRIMOTORS!G:G,D:D,AGRIMOTORS!D:D)</f>
        <v>0</v>
      </c>
      <c r="X430" s="12">
        <f>+SUMIF(BOVIMA!F:F,D:D,BOVIMA!C:C)</f>
        <v>0</v>
      </c>
      <c r="Y430" s="12">
        <f>+SUMIF(AGRIFEED!F:F,D:D,AGRIFEED!C:C)</f>
        <v>0</v>
      </c>
      <c r="Z430" s="12">
        <f>SUMIF(AMIP!F:F,D:D,AMIP!C:C)</f>
        <v>0</v>
      </c>
      <c r="AA430" s="12">
        <f>+SUMIF(ISF!G:G,D:D,ISF!D:D)</f>
        <v>0</v>
      </c>
      <c r="AB430" s="124">
        <f>+SUMIF(DISCOI!G:G,D:D,DISCOI!D:D)</f>
        <v>0</v>
      </c>
      <c r="AC430" s="12">
        <f>+SUMIF(MABEL!F:F,D:D,MABEL!C:C)</f>
        <v>0</v>
      </c>
      <c r="AD430" s="12">
        <f>+SUMIF(NMP!F:F,D:D,NMP!C:C)</f>
        <v>0</v>
      </c>
      <c r="AE430" s="12">
        <f>+SUMIF('AMCHO '!F:F,D:D,'AMCHO '!C:C)</f>
        <v>0</v>
      </c>
      <c r="AF430" s="12">
        <f>+SUMIF(CONFORTIS!G:G,D:D,CONFORTIS!D:D)</f>
        <v>0</v>
      </c>
      <c r="AG430" s="12">
        <f>+SUMIF('IRS IMMO'!G:G,D:D,'IRS IMMO'!D:D)</f>
        <v>0</v>
      </c>
      <c r="AH430" s="12">
        <f>+SUMIFS(AGRIVETAM!C:C,AGRIVETAM!F:F,D:D)</f>
        <v>0</v>
      </c>
      <c r="AI430" s="12">
        <f>+SUMIF(EUROPAINTS!F:F,D:D,EUROPAINTS!C:C)</f>
        <v>0</v>
      </c>
      <c r="AJ430" s="12">
        <f>+SUMIF('VET ABE'!F:F,D:D,'VET ABE'!D:D)</f>
        <v>0</v>
      </c>
      <c r="AK430" s="12">
        <f>SUMIF('VET FIA'!F:F,D:D,'VET FIA'!D:D)</f>
        <v>0</v>
      </c>
      <c r="AL430" s="12">
        <f>+SUMIF('CSS SAKAY'!F:F,D:D,'CSS SAKAY'!C:C)</f>
        <v>0</v>
      </c>
      <c r="AN430" s="12">
        <f>SUMIF('United Malagasy'!F:F,D:D,'United Malagasy'!C:C)</f>
        <v>0</v>
      </c>
      <c r="AO430" s="12">
        <f>+SUMIF(NUTRIFOOD!E:E,D:D,NUTRIFOOD!C:C)</f>
        <v>0</v>
      </c>
      <c r="AP430" s="12">
        <f>+SUMIF(FERRIS!H:H,D:D,FERRIS!E:E)</f>
        <v>0</v>
      </c>
      <c r="AQ430" s="12">
        <f>+SUMIF(SEM!F:F,D:D,SEM!C:C)</f>
        <v>341735476.99000001</v>
      </c>
      <c r="AR430" s="12">
        <f>+SUMIF(Madatrade!F:F,D:D,Madatrade!C:C)</f>
        <v>0</v>
      </c>
      <c r="AS430" s="12">
        <f>+SUMIF('FLY TECH'!F:F,D:D,'FLY TECH'!D:D)</f>
        <v>0</v>
      </c>
      <c r="AT430" s="12">
        <f>+SUMIFS('FIRST INVESTISSEMENT'!D:D,'FIRST INVESTISSEMENT'!G:G,D:D)</f>
        <v>0</v>
      </c>
      <c r="AU430" s="164">
        <f t="shared" si="44"/>
        <v>381340359.94</v>
      </c>
      <c r="AV430" s="165">
        <f t="shared" si="45"/>
        <v>84310.102394206566</v>
      </c>
    </row>
    <row r="431" spans="1:48" hidden="1" x14ac:dyDescent="0.25">
      <c r="A431" s="11" t="str">
        <f t="shared" si="41"/>
        <v>6</v>
      </c>
      <c r="B431" s="11" t="str">
        <f t="shared" si="42"/>
        <v>60</v>
      </c>
      <c r="C431" s="11" t="str">
        <f t="shared" si="43"/>
        <v>602</v>
      </c>
      <c r="D431" s="23">
        <v>60205100</v>
      </c>
      <c r="E431" s="119" t="s">
        <v>3269</v>
      </c>
      <c r="F431" s="24" t="s">
        <v>365</v>
      </c>
      <c r="G431" s="12">
        <f>+SUMIF(AGRIFARM!H:H,D:D,AGRIFARM!L:L)</f>
        <v>0</v>
      </c>
      <c r="H431" s="12">
        <f>+SUMIF(AGRICORP!I:I,D:D,AGRICORP!D:D)</f>
        <v>0</v>
      </c>
      <c r="I431" s="12">
        <f>+SUMIF(SMTP!D:D,D:D,SMTP!F:F)</f>
        <v>0</v>
      </c>
      <c r="J431" s="12">
        <f>+SUMIF(AGRIVET!G:G,D:D,AGRIVET!D:D)</f>
        <v>0</v>
      </c>
      <c r="K431" s="12">
        <f>+SUMIF(AGRIVAL!G:G,D:D,AGRIVAL!D:D)</f>
        <v>0</v>
      </c>
      <c r="L431" s="12">
        <f>+SUMIF(AGRIKOBA!G:G,D:D,AGRIKOBA!D:D)</f>
        <v>0</v>
      </c>
      <c r="M431" s="12">
        <f>+SUMIF(LMOI!F:F,D:D,LMOI!C:C)</f>
        <v>0</v>
      </c>
      <c r="N431" s="12">
        <f>+SUMIF(TARTINE!G:G,D:D,TARTINE!D:D)</f>
        <v>0</v>
      </c>
      <c r="O431" s="12">
        <f>+SUMIF(IDF!F:F,D:D,IDF!C:C)</f>
        <v>0</v>
      </c>
      <c r="P431" s="12">
        <f>+SUMIF(RYA!G:G,D:D,RYA!D:D)</f>
        <v>0</v>
      </c>
      <c r="Q431" s="12">
        <f>+SUMIF('SCI NOAH'!G:G,D:D,'SCI NOAH'!D:D)</f>
        <v>0</v>
      </c>
      <c r="R431" s="12">
        <f>+SUMIF(SIM!F:F,D:D,SIM!C:C)</f>
        <v>0</v>
      </c>
      <c r="S431" s="163">
        <f>+SUMIF('First Energy'!A:A,D:D,'First Energy'!C:C)</f>
        <v>88277424.5</v>
      </c>
      <c r="T431" s="163">
        <f>+SUMIF('ID Motors'!G:G,D:D,'ID Motors'!D:D)</f>
        <v>0</v>
      </c>
      <c r="U431" s="12">
        <f>+SUMIF('ID RENTAL'!G:G,D:D,'ID RENTAL'!D:D)</f>
        <v>0</v>
      </c>
      <c r="V431" s="12">
        <f>+SUMIF('MCM '!G:G,D:D,'MCM '!D:D)</f>
        <v>0</v>
      </c>
      <c r="W431" s="12">
        <f>SUMIF(AGRIMOTORS!G:G,D:D,AGRIMOTORS!D:D)</f>
        <v>0</v>
      </c>
      <c r="X431" s="12">
        <f>+SUMIF(BOVIMA!F:F,D:D,BOVIMA!C:C)</f>
        <v>0</v>
      </c>
      <c r="Y431" s="12">
        <f>+SUMIF(AGRIFEED!F:F,D:D,AGRIFEED!C:C)</f>
        <v>0</v>
      </c>
      <c r="Z431" s="12">
        <f>SUMIF(AMIP!F:F,D:D,AMIP!C:C)</f>
        <v>0</v>
      </c>
      <c r="AA431" s="12">
        <f>+SUMIF(ISF!G:G,D:D,ISF!D:D)</f>
        <v>0</v>
      </c>
      <c r="AB431" s="124">
        <f>+SUMIF(DISCOI!G:G,D:D,DISCOI!D:D)</f>
        <v>0</v>
      </c>
      <c r="AC431" s="12">
        <f>+SUMIF(MABEL!F:F,D:D,MABEL!C:C)</f>
        <v>0</v>
      </c>
      <c r="AD431" s="12">
        <f>+SUMIF(NMP!F:F,D:D,NMP!C:C)</f>
        <v>0</v>
      </c>
      <c r="AE431" s="12">
        <f>+SUMIF('AMCHO '!F:F,D:D,'AMCHO '!C:C)</f>
        <v>0</v>
      </c>
      <c r="AF431" s="12">
        <f>+SUMIF(CONFORTIS!G:G,D:D,CONFORTIS!D:D)</f>
        <v>0</v>
      </c>
      <c r="AG431" s="12">
        <f>+SUMIF('IRS IMMO'!G:G,D:D,'IRS IMMO'!D:D)</f>
        <v>0</v>
      </c>
      <c r="AH431" s="12">
        <f>+SUMIFS(AGRIVETAM!C:C,AGRIVETAM!F:F,D:D)</f>
        <v>0</v>
      </c>
      <c r="AI431" s="12">
        <f>+SUMIF(EUROPAINTS!F:F,D:D,EUROPAINTS!C:C)</f>
        <v>0</v>
      </c>
      <c r="AJ431" s="12">
        <f>+SUMIF('VET ABE'!F:F,D:D,'VET ABE'!D:D)</f>
        <v>0</v>
      </c>
      <c r="AK431" s="12">
        <f>SUMIF('VET FIA'!F:F,D:D,'VET FIA'!D:D)</f>
        <v>0</v>
      </c>
      <c r="AL431" s="12">
        <f>+SUMIF('CSS SAKAY'!F:F,D:D,'CSS SAKAY'!C:C)</f>
        <v>0</v>
      </c>
      <c r="AN431" s="12">
        <f>SUMIF('United Malagasy'!F:F,D:D,'United Malagasy'!C:C)</f>
        <v>0</v>
      </c>
      <c r="AO431" s="12">
        <f>+SUMIF(NUTRIFOOD!E:E,D:D,NUTRIFOOD!C:C)</f>
        <v>0</v>
      </c>
      <c r="AP431" s="12">
        <f>+SUMIF(FERRIS!H:H,D:D,FERRIS!E:E)</f>
        <v>62018924.270000003</v>
      </c>
      <c r="AQ431" s="12">
        <f>+SUMIF(SEM!F:F,D:D,SEM!C:C)</f>
        <v>0</v>
      </c>
      <c r="AR431" s="12">
        <f>+SUMIF(Madatrade!F:F,D:D,Madatrade!C:C)</f>
        <v>0</v>
      </c>
      <c r="AS431" s="12">
        <f>+SUMIF('FLY TECH'!F:F,D:D,'FLY TECH'!D:D)</f>
        <v>0</v>
      </c>
      <c r="AT431" s="12">
        <f>+SUMIFS('FIRST INVESTISSEMENT'!D:D,'FIRST INVESTISSEMENT'!G:G,D:D)</f>
        <v>0</v>
      </c>
      <c r="AU431" s="164">
        <f t="shared" si="44"/>
        <v>150296348.77000001</v>
      </c>
      <c r="AV431" s="165">
        <f t="shared" si="45"/>
        <v>33228.84720690937</v>
      </c>
    </row>
    <row r="432" spans="1:48" hidden="1" x14ac:dyDescent="0.25">
      <c r="A432" s="11" t="str">
        <f t="shared" si="41"/>
        <v>6</v>
      </c>
      <c r="B432" s="11" t="str">
        <f t="shared" si="42"/>
        <v>60</v>
      </c>
      <c r="C432" s="11" t="str">
        <f t="shared" si="43"/>
        <v>602</v>
      </c>
      <c r="D432" s="23">
        <v>60205200</v>
      </c>
      <c r="E432" s="119" t="s">
        <v>3269</v>
      </c>
      <c r="F432" s="24" t="s">
        <v>366</v>
      </c>
      <c r="G432" s="12">
        <f>+SUMIF(AGRIFARM!H:H,D:D,AGRIFARM!L:L)</f>
        <v>0</v>
      </c>
      <c r="H432" s="12">
        <f>+SUMIF(AGRICORP!I:I,D:D,AGRICORP!D:D)</f>
        <v>0</v>
      </c>
      <c r="I432" s="12">
        <f>+SUMIF(SMTP!D:D,D:D,SMTP!F:F)</f>
        <v>0</v>
      </c>
      <c r="J432" s="12">
        <f>+SUMIF(AGRIVET!G:G,D:D,AGRIVET!D:D)</f>
        <v>0</v>
      </c>
      <c r="K432" s="12">
        <f>+SUMIF(AGRIVAL!G:G,D:D,AGRIVAL!D:D)</f>
        <v>0</v>
      </c>
      <c r="L432" s="12">
        <f>+SUMIF(AGRIKOBA!G:G,D:D,AGRIKOBA!D:D)</f>
        <v>0</v>
      </c>
      <c r="M432" s="12">
        <f>+SUMIF(LMOI!F:F,D:D,LMOI!C:C)</f>
        <v>0</v>
      </c>
      <c r="N432" s="12">
        <f>+SUMIF(TARTINE!G:G,D:D,TARTINE!D:D)</f>
        <v>0</v>
      </c>
      <c r="O432" s="12">
        <f>+SUMIF(IDF!F:F,D:D,IDF!C:C)</f>
        <v>0</v>
      </c>
      <c r="P432" s="12">
        <f>+SUMIF(RYA!G:G,D:D,RYA!D:D)</f>
        <v>0</v>
      </c>
      <c r="Q432" s="12">
        <f>+SUMIF('SCI NOAH'!G:G,D:D,'SCI NOAH'!D:D)</f>
        <v>0</v>
      </c>
      <c r="R432" s="12">
        <f>+SUMIF(SIM!F:F,D:D,SIM!C:C)</f>
        <v>0</v>
      </c>
      <c r="S432" s="163">
        <f>+SUMIF('First Energy'!A:A,D:D,'First Energy'!C:C)</f>
        <v>0</v>
      </c>
      <c r="T432" s="163">
        <f>+SUMIF('ID Motors'!G:G,D:D,'ID Motors'!D:D)</f>
        <v>6152987</v>
      </c>
      <c r="U432" s="12">
        <f>+SUMIF('ID RENTAL'!G:G,D:D,'ID RENTAL'!D:D)</f>
        <v>0</v>
      </c>
      <c r="V432" s="12">
        <f>+SUMIF('MCM '!G:G,D:D,'MCM '!D:D)</f>
        <v>0</v>
      </c>
      <c r="W432" s="12">
        <f>SUMIF(AGRIMOTORS!G:G,D:D,AGRIMOTORS!D:D)</f>
        <v>0</v>
      </c>
      <c r="X432" s="12">
        <f>+SUMIF(BOVIMA!F:F,D:D,BOVIMA!C:C)</f>
        <v>0</v>
      </c>
      <c r="Y432" s="12">
        <f>+SUMIF(AGRIFEED!F:F,D:D,AGRIFEED!C:C)</f>
        <v>0</v>
      </c>
      <c r="Z432" s="12">
        <f>SUMIF(AMIP!F:F,D:D,AMIP!C:C)</f>
        <v>0</v>
      </c>
      <c r="AA432" s="12">
        <f>+SUMIF(ISF!G:G,D:D,ISF!D:D)</f>
        <v>0</v>
      </c>
      <c r="AB432" s="124">
        <f>+SUMIF(DISCOI!G:G,D:D,DISCOI!D:D)</f>
        <v>0</v>
      </c>
      <c r="AC432" s="12">
        <f>+SUMIF(MABEL!F:F,D:D,MABEL!C:C)</f>
        <v>0</v>
      </c>
      <c r="AD432" s="12">
        <f>+SUMIF(NMP!F:F,D:D,NMP!C:C)</f>
        <v>0</v>
      </c>
      <c r="AE432" s="12">
        <f>+SUMIF('AMCHO '!F:F,D:D,'AMCHO '!C:C)</f>
        <v>0</v>
      </c>
      <c r="AF432" s="12">
        <f>+SUMIF(CONFORTIS!G:G,D:D,CONFORTIS!D:D)</f>
        <v>0</v>
      </c>
      <c r="AG432" s="12">
        <f>+SUMIF('IRS IMMO'!G:G,D:D,'IRS IMMO'!D:D)</f>
        <v>0</v>
      </c>
      <c r="AH432" s="12">
        <f>+SUMIFS(AGRIVETAM!C:C,AGRIVETAM!F:F,D:D)</f>
        <v>0</v>
      </c>
      <c r="AI432" s="12">
        <f>+SUMIF(EUROPAINTS!F:F,D:D,EUROPAINTS!C:C)</f>
        <v>0</v>
      </c>
      <c r="AJ432" s="12">
        <f>+SUMIF('VET ABE'!F:F,D:D,'VET ABE'!D:D)</f>
        <v>0</v>
      </c>
      <c r="AK432" s="12">
        <f>SUMIF('VET FIA'!F:F,D:D,'VET FIA'!D:D)</f>
        <v>0</v>
      </c>
      <c r="AL432" s="12">
        <f>+SUMIF('CSS SAKAY'!F:F,D:D,'CSS SAKAY'!C:C)</f>
        <v>0</v>
      </c>
      <c r="AM432" s="12"/>
      <c r="AN432" s="12">
        <f>SUMIF('United Malagasy'!F:F,D:D,'United Malagasy'!C:C)</f>
        <v>0</v>
      </c>
      <c r="AO432" s="12">
        <f>+SUMIF(NUTRIFOOD!E:E,D:D,NUTRIFOOD!C:C)</f>
        <v>0</v>
      </c>
      <c r="AP432" s="12">
        <f>+SUMIF(FERRIS!H:H,D:D,FERRIS!E:E)</f>
        <v>1132800</v>
      </c>
      <c r="AQ432" s="12">
        <f>+SUMIF(SEM!F:F,D:D,SEM!C:C)</f>
        <v>0</v>
      </c>
      <c r="AR432" s="12">
        <f>+SUMIF(Madatrade!F:F,D:D,Madatrade!C:C)</f>
        <v>0</v>
      </c>
      <c r="AS432" s="12">
        <f>+SUMIF('FLY TECH'!F:F,D:D,'FLY TECH'!D:D)</f>
        <v>0</v>
      </c>
      <c r="AT432" s="12">
        <f>+SUMIFS('FIRST INVESTISSEMENT'!D:D,'FIRST INVESTISSEMENT'!G:G,D:D)</f>
        <v>0</v>
      </c>
      <c r="AU432" s="164">
        <f t="shared" si="44"/>
        <v>7285787</v>
      </c>
      <c r="AV432" s="165">
        <f t="shared" si="45"/>
        <v>1610.8062836281674</v>
      </c>
    </row>
    <row r="433" spans="1:48" hidden="1" x14ac:dyDescent="0.25">
      <c r="A433" s="11" t="str">
        <f t="shared" si="41"/>
        <v>6</v>
      </c>
      <c r="B433" s="11" t="str">
        <f t="shared" si="42"/>
        <v>60</v>
      </c>
      <c r="C433" s="11" t="str">
        <f t="shared" si="43"/>
        <v>602</v>
      </c>
      <c r="D433" s="23">
        <v>60205300</v>
      </c>
      <c r="E433" s="119" t="s">
        <v>3269</v>
      </c>
      <c r="F433" s="24" t="s">
        <v>367</v>
      </c>
      <c r="G433" s="12">
        <f>+SUMIF(AGRIFARM!H:H,D:D,AGRIFARM!L:L)</f>
        <v>0</v>
      </c>
      <c r="H433" s="12">
        <f>+SUMIF(AGRICORP!I:I,D:D,AGRICORP!D:D)</f>
        <v>0</v>
      </c>
      <c r="I433" s="12">
        <f>+SUMIF(SMTP!D:D,D:D,SMTP!F:F)</f>
        <v>0</v>
      </c>
      <c r="J433" s="12">
        <f>+SUMIF(AGRIVET!G:G,D:D,AGRIVET!D:D)</f>
        <v>0</v>
      </c>
      <c r="K433" s="12">
        <f>+SUMIF(AGRIVAL!G:G,D:D,AGRIVAL!D:D)</f>
        <v>21802559.32</v>
      </c>
      <c r="L433" s="12">
        <f>+SUMIF(AGRIKOBA!G:G,D:D,AGRIKOBA!D:D)</f>
        <v>30133532.800000001</v>
      </c>
      <c r="M433" s="12">
        <f>+SUMIF(LMOI!F:F,D:D,LMOI!C:C)</f>
        <v>0</v>
      </c>
      <c r="N433" s="12">
        <f>+SUMIF(TARTINE!G:G,D:D,TARTINE!D:D)</f>
        <v>0</v>
      </c>
      <c r="O433" s="12">
        <f>+SUMIF(IDF!F:F,D:D,IDF!C:C)</f>
        <v>0</v>
      </c>
      <c r="P433" s="12">
        <f>+SUMIF(RYA!G:G,D:D,RYA!D:D)</f>
        <v>0</v>
      </c>
      <c r="Q433" s="12">
        <f>+SUMIF('SCI NOAH'!G:G,D:D,'SCI NOAH'!D:D)</f>
        <v>0</v>
      </c>
      <c r="R433" s="12">
        <f>+SUMIF(SIM!F:F,D:D,SIM!C:C)</f>
        <v>0</v>
      </c>
      <c r="S433" s="163">
        <f>+SUMIF('First Energy'!A:A,D:D,'First Energy'!C:C)</f>
        <v>0</v>
      </c>
      <c r="T433" s="163">
        <f>+SUMIF('ID Motors'!G:G,D:D,'ID Motors'!D:D)</f>
        <v>0</v>
      </c>
      <c r="U433" s="12">
        <f>+SUMIF('ID RENTAL'!G:G,D:D,'ID RENTAL'!D:D)</f>
        <v>0</v>
      </c>
      <c r="V433" s="12">
        <f>+SUMIF('MCM '!G:G,D:D,'MCM '!D:D)</f>
        <v>0</v>
      </c>
      <c r="W433" s="12">
        <f>SUMIF(AGRIMOTORS!G:G,D:D,AGRIMOTORS!D:D)</f>
        <v>0</v>
      </c>
      <c r="X433" s="12">
        <f>+SUMIF(BOVIMA!F:F,D:D,BOVIMA!C:C)</f>
        <v>0</v>
      </c>
      <c r="Y433" s="12">
        <f>+SUMIF(AGRIFEED!F:F,D:D,AGRIFEED!C:C)</f>
        <v>0</v>
      </c>
      <c r="Z433" s="12">
        <f>SUMIF(AMIP!F:F,D:D,AMIP!C:C)</f>
        <v>0</v>
      </c>
      <c r="AA433" s="12">
        <f>+SUMIF(ISF!G:G,D:D,ISF!D:D)</f>
        <v>0</v>
      </c>
      <c r="AB433" s="124">
        <f>+SUMIF(DISCOI!G:G,D:D,DISCOI!D:D)</f>
        <v>0</v>
      </c>
      <c r="AC433" s="12">
        <f>+SUMIF(MABEL!F:F,D:D,MABEL!C:C)</f>
        <v>0</v>
      </c>
      <c r="AD433" s="12">
        <f>+SUMIF(NMP!F:F,D:D,NMP!C:C)</f>
        <v>0</v>
      </c>
      <c r="AE433" s="12">
        <f>+SUMIF('AMCHO '!F:F,D:D,'AMCHO '!C:C)</f>
        <v>0</v>
      </c>
      <c r="AF433" s="12">
        <f>+SUMIF(CONFORTIS!G:G,D:D,CONFORTIS!D:D)</f>
        <v>0</v>
      </c>
      <c r="AG433" s="12">
        <f>+SUMIF('IRS IMMO'!G:G,D:D,'IRS IMMO'!D:D)</f>
        <v>0</v>
      </c>
      <c r="AH433" s="12">
        <f>+SUMIFS(AGRIVETAM!C:C,AGRIVETAM!F:F,D:D)</f>
        <v>0</v>
      </c>
      <c r="AI433" s="12">
        <f>+SUMIF(EUROPAINTS!F:F,D:D,EUROPAINTS!C:C)</f>
        <v>0</v>
      </c>
      <c r="AJ433" s="12">
        <f>+SUMIF('VET ABE'!F:F,D:D,'VET ABE'!D:D)</f>
        <v>0</v>
      </c>
      <c r="AK433" s="12">
        <f>SUMIF('VET FIA'!F:F,D:D,'VET FIA'!D:D)</f>
        <v>0</v>
      </c>
      <c r="AL433" s="12">
        <f>+SUMIF('CSS SAKAY'!F:F,D:D,'CSS SAKAY'!C:C)</f>
        <v>0</v>
      </c>
      <c r="AN433" s="12">
        <f>SUMIF('United Malagasy'!F:F,D:D,'United Malagasy'!C:C)</f>
        <v>0</v>
      </c>
      <c r="AO433" s="12">
        <f>+SUMIF(NUTRIFOOD!E:E,D:D,NUTRIFOOD!C:C)</f>
        <v>0</v>
      </c>
      <c r="AP433" s="12">
        <f>+SUMIF(FERRIS!H:H,D:D,FERRIS!E:E)</f>
        <v>2467832389.3299999</v>
      </c>
      <c r="AQ433" s="12">
        <f>+SUMIF(SEM!F:F,D:D,SEM!C:C)</f>
        <v>0</v>
      </c>
      <c r="AR433" s="12">
        <f>+SUMIF(Madatrade!F:F,D:D,Madatrade!C:C)</f>
        <v>0</v>
      </c>
      <c r="AS433" s="12">
        <f>+SUMIF('FLY TECH'!F:F,D:D,'FLY TECH'!D:D)</f>
        <v>0</v>
      </c>
      <c r="AT433" s="12">
        <f>+SUMIFS('FIRST INVESTISSEMENT'!D:D,'FIRST INVESTISSEMENT'!G:G,D:D)</f>
        <v>0</v>
      </c>
      <c r="AU433" s="164">
        <f t="shared" si="44"/>
        <v>2519768481.4499998</v>
      </c>
      <c r="AV433" s="165">
        <f t="shared" si="45"/>
        <v>557092.7208286305</v>
      </c>
    </row>
    <row r="434" spans="1:48" hidden="1" x14ac:dyDescent="0.25">
      <c r="A434" s="11" t="str">
        <f t="shared" si="41"/>
        <v>6</v>
      </c>
      <c r="B434" s="11" t="str">
        <f t="shared" si="42"/>
        <v>60</v>
      </c>
      <c r="C434" s="11" t="str">
        <f t="shared" si="43"/>
        <v>602</v>
      </c>
      <c r="D434" s="23">
        <v>60206000</v>
      </c>
      <c r="E434" s="119" t="s">
        <v>3269</v>
      </c>
      <c r="F434" s="24" t="s">
        <v>368</v>
      </c>
      <c r="G434" s="12">
        <f>+SUMIF(AGRIFARM!H:H,D:D,AGRIFARM!L:L)</f>
        <v>0</v>
      </c>
      <c r="H434" s="12">
        <f>+SUMIF(AGRICORP!I:I,D:D,AGRICORP!D:D)</f>
        <v>0</v>
      </c>
      <c r="I434" s="12">
        <f>+SUMIF(SMTP!D:D,D:D,SMTP!F:F)</f>
        <v>0</v>
      </c>
      <c r="J434" s="12">
        <f>+SUMIF(AGRIVET!G:G,D:D,AGRIVET!D:D)</f>
        <v>0</v>
      </c>
      <c r="K434" s="12">
        <f>+SUMIF(AGRIVAL!G:G,D:D,AGRIVAL!D:D)</f>
        <v>93390326.069999993</v>
      </c>
      <c r="L434" s="12">
        <f>+SUMIF(AGRIKOBA!G:G,D:D,AGRIKOBA!D:D)</f>
        <v>187540</v>
      </c>
      <c r="M434" s="12">
        <f>+SUMIF(LMOI!F:F,D:D,LMOI!C:C)</f>
        <v>342574977.82999998</v>
      </c>
      <c r="N434" s="12">
        <f>+SUMIF(TARTINE!G:G,D:D,TARTINE!D:D)</f>
        <v>0</v>
      </c>
      <c r="O434" s="12">
        <f>+SUMIF(IDF!F:F,D:D,IDF!C:C)</f>
        <v>0</v>
      </c>
      <c r="P434" s="12">
        <f>+SUMIF(RYA!G:G,D:D,RYA!D:D)</f>
        <v>0</v>
      </c>
      <c r="Q434" s="12">
        <f>+SUMIF('SCI NOAH'!G:G,D:D,'SCI NOAH'!D:D)</f>
        <v>0</v>
      </c>
      <c r="R434" s="12">
        <f>+SUMIF(SIM!F:F,D:D,SIM!C:C)</f>
        <v>0</v>
      </c>
      <c r="S434" s="163">
        <f>+SUMIF('First Energy'!A:A,D:D,'First Energy'!C:C)</f>
        <v>30186977.34</v>
      </c>
      <c r="T434" s="163">
        <f>+SUMIF('ID Motors'!G:G,D:D,'ID Motors'!D:D)</f>
        <v>61296239.609999999</v>
      </c>
      <c r="U434" s="12">
        <f>+SUMIF('ID RENTAL'!G:G,D:D,'ID RENTAL'!D:D)</f>
        <v>358002416.77999997</v>
      </c>
      <c r="V434" s="12">
        <f>+SUMIF('MCM '!G:G,D:D,'MCM '!D:D)</f>
        <v>0</v>
      </c>
      <c r="W434" s="12">
        <f>SUMIF(AGRIMOTORS!G:G,D:D,AGRIMOTORS!D:D)</f>
        <v>0</v>
      </c>
      <c r="X434" s="12">
        <f>+SUMIF(BOVIMA!F:F,D:D,BOVIMA!C:C)</f>
        <v>0</v>
      </c>
      <c r="Y434" s="12">
        <f>+SUMIF(AGRIFEED!F:F,D:D,AGRIFEED!C:C)</f>
        <v>0</v>
      </c>
      <c r="Z434" s="12">
        <f>SUMIF(AMIP!F:F,D:D,AMIP!C:C)</f>
        <v>0</v>
      </c>
      <c r="AA434" s="12">
        <f>+SUMIF(ISF!G:G,D:D,ISF!D:D)</f>
        <v>0</v>
      </c>
      <c r="AB434" s="124">
        <f>+SUMIF(DISCOI!G:G,D:D,DISCOI!D:D)</f>
        <v>0</v>
      </c>
      <c r="AC434" s="12">
        <f>+SUMIF(MABEL!F:F,D:D,MABEL!C:C)</f>
        <v>0</v>
      </c>
      <c r="AD434" s="12">
        <f>+SUMIF(NMP!F:F,D:D,NMP!C:C)</f>
        <v>0</v>
      </c>
      <c r="AE434" s="12">
        <f>+SUMIF('AMCHO '!F:F,D:D,'AMCHO '!C:C)</f>
        <v>0</v>
      </c>
      <c r="AF434" s="12">
        <f>+SUMIF(CONFORTIS!G:G,D:D,CONFORTIS!D:D)</f>
        <v>0</v>
      </c>
      <c r="AG434" s="12">
        <f>+SUMIF('IRS IMMO'!G:G,D:D,'IRS IMMO'!D:D)</f>
        <v>0</v>
      </c>
      <c r="AH434" s="12">
        <f>+SUMIFS(AGRIVETAM!C:C,AGRIVETAM!F:F,D:D)</f>
        <v>0</v>
      </c>
      <c r="AI434" s="12">
        <f>+SUMIF(EUROPAINTS!F:F,D:D,EUROPAINTS!C:C)</f>
        <v>0</v>
      </c>
      <c r="AJ434" s="12">
        <f>+SUMIF('VET ABE'!F:F,D:D,'VET ABE'!D:D)</f>
        <v>0</v>
      </c>
      <c r="AK434" s="12">
        <f>SUMIF('VET FIA'!F:F,D:D,'VET FIA'!D:D)</f>
        <v>0</v>
      </c>
      <c r="AL434" s="12">
        <f>+SUMIF('CSS SAKAY'!F:F,D:D,'CSS SAKAY'!C:C)</f>
        <v>0</v>
      </c>
      <c r="AN434" s="12">
        <f>SUMIF('United Malagasy'!F:F,D:D,'United Malagasy'!C:C)</f>
        <v>0</v>
      </c>
      <c r="AO434" s="12">
        <f>+SUMIF(NUTRIFOOD!E:E,D:D,NUTRIFOOD!C:C)</f>
        <v>0</v>
      </c>
      <c r="AP434" s="12">
        <f>+SUMIF(FERRIS!H:H,D:D,FERRIS!E:E)</f>
        <v>184625505.94999999</v>
      </c>
      <c r="AQ434" s="12">
        <f>+SUMIF(SEM!F:F,D:D,SEM!C:C)</f>
        <v>0</v>
      </c>
      <c r="AR434" s="12">
        <f>+SUMIF(Madatrade!F:F,D:D,Madatrade!C:C)</f>
        <v>0</v>
      </c>
      <c r="AS434" s="12">
        <f>+SUMIF('FLY TECH'!F:F,D:D,'FLY TECH'!D:D)</f>
        <v>0</v>
      </c>
      <c r="AT434" s="12">
        <f>+SUMIFS('FIRST INVESTISSEMENT'!D:D,'FIRST INVESTISSEMENT'!G:G,D:D)</f>
        <v>0</v>
      </c>
      <c r="AU434" s="164">
        <f t="shared" si="44"/>
        <v>1070263983.5799999</v>
      </c>
      <c r="AV434" s="165">
        <f t="shared" si="45"/>
        <v>236623.43544926273</v>
      </c>
    </row>
    <row r="435" spans="1:48" hidden="1" x14ac:dyDescent="0.25">
      <c r="A435" s="11" t="str">
        <f t="shared" si="41"/>
        <v>6</v>
      </c>
      <c r="B435" s="11" t="str">
        <f t="shared" si="42"/>
        <v>60</v>
      </c>
      <c r="C435" s="11" t="str">
        <f t="shared" si="43"/>
        <v>602</v>
      </c>
      <c r="D435" s="23">
        <v>60209000</v>
      </c>
      <c r="E435" s="119" t="s">
        <v>3269</v>
      </c>
      <c r="F435" s="24" t="s">
        <v>372</v>
      </c>
      <c r="G435" s="12">
        <f>+SUMIF(AGRIFARM!H:H,D:D,AGRIFARM!L:L)</f>
        <v>0</v>
      </c>
      <c r="H435" s="12">
        <f>+SUMIF(AGRICORP!I:I,D:D,AGRICORP!D:D)</f>
        <v>0</v>
      </c>
      <c r="I435" s="12">
        <f>+SUMIF(SMTP!D:D,D:D,SMTP!F:F)</f>
        <v>0</v>
      </c>
      <c r="J435" s="12">
        <f>+SUMIF(AGRIVET!G:G,D:D,AGRIVET!D:D)</f>
        <v>0</v>
      </c>
      <c r="K435" s="12">
        <f>+SUMIF(AGRIVAL!G:G,D:D,AGRIVAL!D:D)</f>
        <v>5475000.6699999999</v>
      </c>
      <c r="L435" s="12">
        <f>+SUMIF(AGRIKOBA!G:G,D:D,AGRIKOBA!D:D)</f>
        <v>667300</v>
      </c>
      <c r="M435" s="12">
        <f>+SUMIF(LMOI!F:F,D:D,LMOI!C:C)</f>
        <v>0</v>
      </c>
      <c r="N435" s="12">
        <f>+SUMIF(TARTINE!G:G,D:D,TARTINE!D:D)</f>
        <v>0</v>
      </c>
      <c r="O435" s="12">
        <f>+SUMIF(IDF!F:F,D:D,IDF!C:C)</f>
        <v>0</v>
      </c>
      <c r="P435" s="12">
        <f>+SUMIF(RYA!G:G,D:D,RYA!D:D)</f>
        <v>0</v>
      </c>
      <c r="Q435" s="12">
        <f>+SUMIF('SCI NOAH'!G:G,D:D,'SCI NOAH'!D:D)</f>
        <v>0</v>
      </c>
      <c r="R435" s="12">
        <f>+SUMIF(SIM!F:F,D:D,SIM!C:C)</f>
        <v>0</v>
      </c>
      <c r="S435" s="163">
        <f>+SUMIF('First Energy'!A:A,D:D,'First Energy'!C:C)</f>
        <v>0</v>
      </c>
      <c r="T435" s="163">
        <f>+SUMIF('ID Motors'!G:G,D:D,'ID Motors'!D:D)</f>
        <v>0</v>
      </c>
      <c r="U435" s="12">
        <f>+SUMIF('ID RENTAL'!G:G,D:D,'ID RENTAL'!D:D)</f>
        <v>0</v>
      </c>
      <c r="V435" s="12">
        <f>+SUMIF('MCM '!G:G,D:D,'MCM '!D:D)</f>
        <v>0</v>
      </c>
      <c r="W435" s="12">
        <f>SUMIF(AGRIMOTORS!G:G,D:D,AGRIMOTORS!D:D)</f>
        <v>0</v>
      </c>
      <c r="X435" s="12">
        <f>+SUMIF(BOVIMA!F:F,D:D,BOVIMA!C:C)</f>
        <v>0</v>
      </c>
      <c r="Y435" s="12">
        <f>+SUMIF(AGRIFEED!F:F,D:D,AGRIFEED!C:C)</f>
        <v>0</v>
      </c>
      <c r="Z435" s="12">
        <f>SUMIF(AMIP!F:F,D:D,AMIP!C:C)</f>
        <v>0</v>
      </c>
      <c r="AA435" s="12">
        <f>+SUMIF(ISF!G:G,D:D,ISF!D:D)</f>
        <v>0</v>
      </c>
      <c r="AB435" s="124">
        <f>+SUMIF(DISCOI!G:G,D:D,DISCOI!D:D)</f>
        <v>0</v>
      </c>
      <c r="AC435" s="12">
        <f>+SUMIF(MABEL!F:F,D:D,MABEL!C:C)</f>
        <v>0</v>
      </c>
      <c r="AD435" s="12">
        <f>+SUMIF(NMP!F:F,D:D,NMP!C:C)</f>
        <v>0</v>
      </c>
      <c r="AE435" s="12">
        <f>+SUMIF('AMCHO '!F:F,D:D,'AMCHO '!C:C)</f>
        <v>0</v>
      </c>
      <c r="AF435" s="12">
        <f>+SUMIF(CONFORTIS!G:G,D:D,CONFORTIS!D:D)</f>
        <v>0</v>
      </c>
      <c r="AG435" s="12">
        <f>+SUMIF('IRS IMMO'!G:G,D:D,'IRS IMMO'!D:D)</f>
        <v>0</v>
      </c>
      <c r="AH435" s="12">
        <f>+SUMIFS(AGRIVETAM!C:C,AGRIVETAM!F:F,D:D)</f>
        <v>0</v>
      </c>
      <c r="AI435" s="12">
        <f>+SUMIF(EUROPAINTS!F:F,D:D,EUROPAINTS!C:C)</f>
        <v>0</v>
      </c>
      <c r="AJ435" s="12">
        <f>+SUMIF('VET ABE'!F:F,D:D,'VET ABE'!D:D)</f>
        <v>0</v>
      </c>
      <c r="AK435" s="12">
        <f>SUMIF('VET FIA'!F:F,D:D,'VET FIA'!D:D)</f>
        <v>0</v>
      </c>
      <c r="AL435" s="12">
        <f>+SUMIF('CSS SAKAY'!F:F,D:D,'CSS SAKAY'!C:C)</f>
        <v>0</v>
      </c>
      <c r="AN435" s="12">
        <f>SUMIF('United Malagasy'!F:F,D:D,'United Malagasy'!C:C)</f>
        <v>0</v>
      </c>
      <c r="AO435" s="12">
        <f>+SUMIF(NUTRIFOOD!E:E,D:D,NUTRIFOOD!C:C)</f>
        <v>0</v>
      </c>
      <c r="AP435" s="12">
        <f>+SUMIF(FERRIS!H:H,D:D,FERRIS!E:E)</f>
        <v>0</v>
      </c>
      <c r="AQ435" s="12">
        <f>+SUMIF(SEM!F:F,D:D,SEM!C:C)</f>
        <v>0</v>
      </c>
      <c r="AR435" s="12">
        <f>+SUMIF(Madatrade!F:F,D:D,Madatrade!C:C)</f>
        <v>0</v>
      </c>
      <c r="AS435" s="12">
        <f>+SUMIF('FLY TECH'!F:F,D:D,'FLY TECH'!D:D)</f>
        <v>0</v>
      </c>
      <c r="AT435" s="12">
        <f>+SUMIFS('FIRST INVESTISSEMENT'!D:D,'FIRST INVESTISSEMENT'!G:G,D:D)</f>
        <v>0</v>
      </c>
      <c r="AU435" s="164">
        <f t="shared" si="44"/>
        <v>6142300.6699999999</v>
      </c>
      <c r="AV435" s="165">
        <f t="shared" si="45"/>
        <v>1357.9942036693501</v>
      </c>
    </row>
    <row r="436" spans="1:48" hidden="1" x14ac:dyDescent="0.25">
      <c r="A436" s="11" t="str">
        <f t="shared" si="41"/>
        <v>6</v>
      </c>
      <c r="B436" s="11" t="str">
        <f t="shared" si="42"/>
        <v>60</v>
      </c>
      <c r="C436" s="11" t="str">
        <f t="shared" si="43"/>
        <v>602</v>
      </c>
      <c r="D436" s="23">
        <v>60210000</v>
      </c>
      <c r="E436" s="119" t="s">
        <v>3269</v>
      </c>
      <c r="F436" s="24" t="s">
        <v>1359</v>
      </c>
      <c r="G436" s="12">
        <f>+SUMIF(AGRIFARM!H:H,D:D,AGRIFARM!L:L)</f>
        <v>0</v>
      </c>
      <c r="H436" s="12">
        <f>+SUMIF(AGRICORP!I:I,D:D,AGRICORP!D:D)</f>
        <v>0</v>
      </c>
      <c r="I436" s="12">
        <f>+SUMIF(SMTP!D:D,D:D,SMTP!F:F)</f>
        <v>4139994</v>
      </c>
      <c r="J436" s="12">
        <f>+SUMIF(AGRIVET!G:G,D:D,AGRIVET!D:D)</f>
        <v>0</v>
      </c>
      <c r="K436" s="12">
        <f>+SUMIF(AGRIVAL!G:G,D:D,AGRIVAL!D:D)</f>
        <v>0</v>
      </c>
      <c r="L436" s="12">
        <f>+SUMIF(AGRIKOBA!G:G,D:D,AGRIKOBA!D:D)</f>
        <v>0</v>
      </c>
      <c r="M436" s="12">
        <f>+SUMIF(LMOI!F:F,D:D,LMOI!C:C)</f>
        <v>0</v>
      </c>
      <c r="N436" s="12">
        <f>+SUMIF(TARTINE!G:G,D:D,TARTINE!D:D)</f>
        <v>0</v>
      </c>
      <c r="O436" s="12">
        <f>+SUMIF(IDF!F:F,D:D,IDF!C:C)</f>
        <v>0</v>
      </c>
      <c r="P436" s="12">
        <f>+SUMIF(RYA!G:G,D:D,RYA!D:D)</f>
        <v>0</v>
      </c>
      <c r="Q436" s="12">
        <f>+SUMIF('SCI NOAH'!G:G,D:D,'SCI NOAH'!D:D)</f>
        <v>0</v>
      </c>
      <c r="R436" s="12">
        <f>+SUMIF(SIM!F:F,D:D,SIM!C:C)</f>
        <v>0</v>
      </c>
      <c r="S436" s="163">
        <f>+SUMIF('First Energy'!A:A,D:D,'First Energy'!C:C)</f>
        <v>0</v>
      </c>
      <c r="T436" s="163">
        <f>+SUMIF('ID Motors'!G:G,D:D,'ID Motors'!D:D)</f>
        <v>0</v>
      </c>
      <c r="U436" s="12">
        <f>+SUMIF('ID RENTAL'!G:G,D:D,'ID RENTAL'!D:D)</f>
        <v>0</v>
      </c>
      <c r="V436" s="12">
        <f>+SUMIF('MCM '!G:G,D:D,'MCM '!D:D)</f>
        <v>0</v>
      </c>
      <c r="W436" s="12">
        <f>SUMIF(AGRIMOTORS!G:G,D:D,AGRIMOTORS!D:D)</f>
        <v>0</v>
      </c>
      <c r="X436" s="12">
        <f>+SUMIF(BOVIMA!F:F,D:D,BOVIMA!C:C)</f>
        <v>0</v>
      </c>
      <c r="Y436" s="12">
        <f>+SUMIF(AGRIFEED!F:F,D:D,AGRIFEED!C:C)</f>
        <v>0</v>
      </c>
      <c r="Z436" s="12">
        <f>SUMIF(AMIP!F:F,D:D,AMIP!C:C)</f>
        <v>0</v>
      </c>
      <c r="AA436" s="12">
        <f>+SUMIF(ISF!G:G,D:D,ISF!D:D)</f>
        <v>0</v>
      </c>
      <c r="AB436" s="124">
        <f>+SUMIF(DISCOI!G:G,D:D,DISCOI!D:D)</f>
        <v>0</v>
      </c>
      <c r="AC436" s="12">
        <f>+SUMIF(MABEL!F:F,D:D,MABEL!C:C)</f>
        <v>0</v>
      </c>
      <c r="AD436" s="12">
        <f>+SUMIF(NMP!F:F,D:D,NMP!C:C)</f>
        <v>0</v>
      </c>
      <c r="AE436" s="12">
        <f>+SUMIF('AMCHO '!F:F,D:D,'AMCHO '!C:C)</f>
        <v>0</v>
      </c>
      <c r="AF436" s="12">
        <f>+SUMIF(CONFORTIS!G:G,D:D,CONFORTIS!D:D)</f>
        <v>0</v>
      </c>
      <c r="AG436" s="12">
        <f>+SUMIF('IRS IMMO'!G:G,D:D,'IRS IMMO'!D:D)</f>
        <v>0</v>
      </c>
      <c r="AH436" s="12">
        <f>+SUMIFS(AGRIVETAM!C:C,AGRIVETAM!F:F,D:D)</f>
        <v>0</v>
      </c>
      <c r="AI436" s="12">
        <f>+SUMIF(EUROPAINTS!F:F,D:D,EUROPAINTS!C:C)</f>
        <v>0</v>
      </c>
      <c r="AJ436" s="12">
        <f>+SUMIF('VET ABE'!F:F,D:D,'VET ABE'!D:D)</f>
        <v>0</v>
      </c>
      <c r="AK436" s="12">
        <f>SUMIF('VET FIA'!F:F,D:D,'VET FIA'!D:D)</f>
        <v>0</v>
      </c>
      <c r="AL436" s="12">
        <f>+SUMIF('CSS SAKAY'!F:F,D:D,'CSS SAKAY'!C:C)</f>
        <v>0</v>
      </c>
      <c r="AM436" s="12"/>
      <c r="AN436" s="12">
        <f>SUMIF('United Malagasy'!F:F,D:D,'United Malagasy'!C:C)</f>
        <v>0</v>
      </c>
      <c r="AO436" s="12">
        <f>+SUMIF(NUTRIFOOD!E:E,D:D,NUTRIFOOD!C:C)</f>
        <v>0</v>
      </c>
      <c r="AP436" s="12">
        <f>+SUMIF(FERRIS!H:H,D:D,FERRIS!E:E)</f>
        <v>0</v>
      </c>
      <c r="AQ436" s="12">
        <f>+SUMIF(SEM!F:F,D:D,SEM!C:C)</f>
        <v>0</v>
      </c>
      <c r="AR436" s="12">
        <f>+SUMIF(Madatrade!F:F,D:D,Madatrade!C:C)</f>
        <v>505000</v>
      </c>
      <c r="AS436" s="12">
        <f>+SUMIF('FLY TECH'!F:F,D:D,'FLY TECH'!D:D)</f>
        <v>0</v>
      </c>
      <c r="AT436" s="12">
        <f>+SUMIFS('FIRST INVESTISSEMENT'!D:D,'FIRST INVESTISSEMENT'!G:G,D:D)</f>
        <v>0</v>
      </c>
      <c r="AU436" s="164">
        <f t="shared" si="44"/>
        <v>4644994</v>
      </c>
      <c r="AV436" s="165">
        <f t="shared" si="45"/>
        <v>1026.9563909314306</v>
      </c>
    </row>
    <row r="437" spans="1:48" hidden="1" x14ac:dyDescent="0.25">
      <c r="A437" s="11" t="str">
        <f t="shared" si="41"/>
        <v>6</v>
      </c>
      <c r="B437" s="11" t="str">
        <f t="shared" si="42"/>
        <v>60</v>
      </c>
      <c r="C437" s="11" t="str">
        <f t="shared" si="43"/>
        <v>602</v>
      </c>
      <c r="D437" s="23">
        <v>60220000</v>
      </c>
      <c r="E437" s="119" t="s">
        <v>3269</v>
      </c>
      <c r="F437" s="24" t="s">
        <v>1418</v>
      </c>
      <c r="G437" s="12">
        <f>+SUMIF(AGRIFARM!H:H,D:D,AGRIFARM!L:L)</f>
        <v>0</v>
      </c>
      <c r="H437" s="12">
        <f>+SUMIF(AGRICORP!I:I,D:D,AGRICORP!D:D)</f>
        <v>0</v>
      </c>
      <c r="I437" s="12">
        <f>+SUMIF(SMTP!D:D,D:D,SMTP!F:F)</f>
        <v>246840</v>
      </c>
      <c r="J437" s="12">
        <f>+SUMIF(AGRIVET!G:G,D:D,AGRIVET!D:D)</f>
        <v>0</v>
      </c>
      <c r="K437" s="12">
        <f>+SUMIF(AGRIVAL!G:G,D:D,AGRIVAL!D:D)</f>
        <v>0</v>
      </c>
      <c r="L437" s="12">
        <f>+SUMIF(AGRIKOBA!G:G,D:D,AGRIKOBA!D:D)</f>
        <v>0</v>
      </c>
      <c r="M437" s="12">
        <f>+SUMIF(LMOI!F:F,D:D,LMOI!C:C)</f>
        <v>0</v>
      </c>
      <c r="N437" s="12">
        <f>+SUMIF(TARTINE!G:G,D:D,TARTINE!D:D)</f>
        <v>0</v>
      </c>
      <c r="O437" s="12">
        <f>+SUMIF(IDF!F:F,D:D,IDF!C:C)</f>
        <v>0</v>
      </c>
      <c r="P437" s="12">
        <f>+SUMIF(RYA!G:G,D:D,RYA!D:D)</f>
        <v>0</v>
      </c>
      <c r="Q437" s="12">
        <f>+SUMIF('SCI NOAH'!G:G,D:D,'SCI NOAH'!D:D)</f>
        <v>0</v>
      </c>
      <c r="R437" s="12">
        <f>+SUMIF(SIM!F:F,D:D,SIM!C:C)</f>
        <v>0</v>
      </c>
      <c r="S437" s="163">
        <f>+SUMIF('First Energy'!A:A,D:D,'First Energy'!C:C)</f>
        <v>0</v>
      </c>
      <c r="T437" s="163">
        <f>+SUMIF('ID Motors'!G:G,D:D,'ID Motors'!D:D)</f>
        <v>0</v>
      </c>
      <c r="U437" s="12">
        <f>+SUMIF('ID RENTAL'!G:G,D:D,'ID RENTAL'!D:D)</f>
        <v>0</v>
      </c>
      <c r="V437" s="12">
        <f>+SUMIF('MCM '!G:G,D:D,'MCM '!D:D)</f>
        <v>0</v>
      </c>
      <c r="W437" s="12">
        <f>SUMIF(AGRIMOTORS!G:G,D:D,AGRIMOTORS!D:D)</f>
        <v>0</v>
      </c>
      <c r="X437" s="12">
        <f>+SUMIF(BOVIMA!F:F,D:D,BOVIMA!C:C)</f>
        <v>0</v>
      </c>
      <c r="Y437" s="12">
        <f>+SUMIF(AGRIFEED!F:F,D:D,AGRIFEED!C:C)</f>
        <v>0</v>
      </c>
      <c r="Z437" s="12">
        <f>SUMIF(AMIP!F:F,D:D,AMIP!C:C)</f>
        <v>0</v>
      </c>
      <c r="AA437" s="12">
        <f>+SUMIF(ISF!G:G,D:D,ISF!D:D)</f>
        <v>0</v>
      </c>
      <c r="AB437" s="124">
        <f>+SUMIF(DISCOI!G:G,D:D,DISCOI!D:D)</f>
        <v>0</v>
      </c>
      <c r="AC437" s="12">
        <f>+SUMIF(MABEL!F:F,D:D,MABEL!C:C)</f>
        <v>0</v>
      </c>
      <c r="AD437" s="12">
        <f>+SUMIF(NMP!F:F,D:D,NMP!C:C)</f>
        <v>0</v>
      </c>
      <c r="AE437" s="12">
        <f>+SUMIF('AMCHO '!F:F,D:D,'AMCHO '!C:C)</f>
        <v>0</v>
      </c>
      <c r="AF437" s="12">
        <f>+SUMIF(CONFORTIS!G:G,D:D,CONFORTIS!D:D)</f>
        <v>0</v>
      </c>
      <c r="AG437" s="12">
        <f>+SUMIF('IRS IMMO'!G:G,D:D,'IRS IMMO'!D:D)</f>
        <v>0</v>
      </c>
      <c r="AH437" s="12">
        <f>+SUMIFS(AGRIVETAM!C:C,AGRIVETAM!F:F,D:D)</f>
        <v>0</v>
      </c>
      <c r="AI437" s="12">
        <f>+SUMIF(EUROPAINTS!F:F,D:D,EUROPAINTS!C:C)</f>
        <v>0</v>
      </c>
      <c r="AJ437" s="12">
        <f>+SUMIF('VET ABE'!F:F,D:D,'VET ABE'!D:D)</f>
        <v>0</v>
      </c>
      <c r="AK437" s="12">
        <f>SUMIF('VET FIA'!F:F,D:D,'VET FIA'!D:D)</f>
        <v>188900</v>
      </c>
      <c r="AL437" s="12">
        <f>+SUMIF('CSS SAKAY'!F:F,D:D,'CSS SAKAY'!C:C)</f>
        <v>0</v>
      </c>
      <c r="AM437" s="12"/>
      <c r="AN437" s="12">
        <f>SUMIF('United Malagasy'!F:F,D:D,'United Malagasy'!C:C)</f>
        <v>0</v>
      </c>
      <c r="AO437" s="12">
        <f>+SUMIF(NUTRIFOOD!E:E,D:D,NUTRIFOOD!C:C)</f>
        <v>0</v>
      </c>
      <c r="AP437" s="12">
        <f>+SUMIF(FERRIS!H:H,D:D,FERRIS!E:E)</f>
        <v>0</v>
      </c>
      <c r="AQ437" s="12">
        <f>+SUMIF(SEM!F:F,D:D,SEM!C:C)</f>
        <v>0</v>
      </c>
      <c r="AR437" s="12">
        <f>+SUMIF(Madatrade!F:F,D:D,Madatrade!C:C)</f>
        <v>360000</v>
      </c>
      <c r="AS437" s="12">
        <f>+SUMIF('FLY TECH'!F:F,D:D,'FLY TECH'!D:D)</f>
        <v>0</v>
      </c>
      <c r="AT437" s="12">
        <f>+SUMIFS('FIRST INVESTISSEMENT'!D:D,'FIRST INVESTISSEMENT'!G:G,D:D)</f>
        <v>0</v>
      </c>
      <c r="AU437" s="164">
        <f t="shared" si="44"/>
        <v>795740</v>
      </c>
      <c r="AV437" s="165">
        <f t="shared" si="45"/>
        <v>175.92924307755331</v>
      </c>
    </row>
    <row r="438" spans="1:48" hidden="1" x14ac:dyDescent="0.25">
      <c r="A438" s="11" t="str">
        <f t="shared" si="41"/>
        <v>6</v>
      </c>
      <c r="B438" s="11" t="str">
        <f t="shared" si="42"/>
        <v>60</v>
      </c>
      <c r="C438" s="11" t="str">
        <f t="shared" si="43"/>
        <v>602</v>
      </c>
      <c r="D438" s="23">
        <v>60260000</v>
      </c>
      <c r="E438" s="119" t="s">
        <v>3269</v>
      </c>
      <c r="F438" s="24" t="s">
        <v>2270</v>
      </c>
      <c r="G438" s="12">
        <f>+SUMIF(AGRIFARM!H:H,D:D,AGRIFARM!L:L)</f>
        <v>0</v>
      </c>
      <c r="H438" s="12">
        <f>+SUMIF(AGRICORP!I:I,D:D,AGRICORP!D:D)</f>
        <v>0</v>
      </c>
      <c r="I438" s="12">
        <f>+SUMIF(SMTP!D:D,D:D,SMTP!F:F)</f>
        <v>0</v>
      </c>
      <c r="J438" s="12">
        <f>+SUMIF(AGRIVET!G:G,D:D,AGRIVET!D:D)</f>
        <v>0</v>
      </c>
      <c r="K438" s="12">
        <f>+SUMIF(AGRIVAL!G:G,D:D,AGRIVAL!D:D)</f>
        <v>0</v>
      </c>
      <c r="L438" s="12">
        <f>+SUMIF(AGRIKOBA!G:G,D:D,AGRIKOBA!D:D)</f>
        <v>0</v>
      </c>
      <c r="M438" s="12">
        <f>+SUMIF(LMOI!F:F,D:D,LMOI!C:C)</f>
        <v>0</v>
      </c>
      <c r="N438" s="12">
        <f>+SUMIF(TARTINE!G:G,D:D,TARTINE!D:D)</f>
        <v>0</v>
      </c>
      <c r="O438" s="12">
        <f>+SUMIF(IDF!F:F,D:D,IDF!C:C)</f>
        <v>0</v>
      </c>
      <c r="P438" s="12">
        <f>+SUMIF(RYA!G:G,D:D,RYA!D:D)</f>
        <v>0</v>
      </c>
      <c r="Q438" s="12">
        <f>+SUMIF('SCI NOAH'!G:G,D:D,'SCI NOAH'!D:D)</f>
        <v>0</v>
      </c>
      <c r="R438" s="12">
        <f>+SUMIF(SIM!F:F,D:D,SIM!C:C)</f>
        <v>0</v>
      </c>
      <c r="S438" s="163">
        <f>+SUMIF('First Energy'!A:A,D:D,'First Energy'!C:C)</f>
        <v>0</v>
      </c>
      <c r="T438" s="163">
        <f>+SUMIF('ID Motors'!G:G,D:D,'ID Motors'!D:D)</f>
        <v>0</v>
      </c>
      <c r="U438" s="12">
        <f>+SUMIF('ID RENTAL'!G:G,D:D,'ID RENTAL'!D:D)</f>
        <v>0</v>
      </c>
      <c r="V438" s="12">
        <f>+SUMIF('MCM '!G:G,D:D,'MCM '!D:D)</f>
        <v>1544781.24</v>
      </c>
      <c r="W438" s="12">
        <f>SUMIF(AGRIMOTORS!G:G,D:D,AGRIMOTORS!D:D)</f>
        <v>0</v>
      </c>
      <c r="X438" s="12">
        <f>+SUMIF(BOVIMA!F:F,D:D,BOVIMA!C:C)</f>
        <v>0</v>
      </c>
      <c r="Y438" s="12">
        <f>+SUMIF(AGRIFEED!F:F,D:D,AGRIFEED!C:C)</f>
        <v>0</v>
      </c>
      <c r="Z438" s="12">
        <f>SUMIF(AMIP!F:F,D:D,AMIP!C:C)</f>
        <v>0</v>
      </c>
      <c r="AA438" s="12">
        <f>+SUMIF(ISF!G:G,D:D,ISF!D:D)</f>
        <v>0</v>
      </c>
      <c r="AB438" s="124">
        <f>+SUMIF(DISCOI!G:G,D:D,DISCOI!D:D)</f>
        <v>0</v>
      </c>
      <c r="AC438" s="12">
        <f>+SUMIF(MABEL!F:F,D:D,MABEL!C:C)</f>
        <v>0</v>
      </c>
      <c r="AD438" s="12">
        <f>+SUMIF(NMP!F:F,D:D,NMP!C:C)</f>
        <v>0</v>
      </c>
      <c r="AE438" s="12">
        <f>+SUMIF('AMCHO '!F:F,D:D,'AMCHO '!C:C)</f>
        <v>0</v>
      </c>
      <c r="AF438" s="12">
        <f>+SUMIF(CONFORTIS!G:G,D:D,CONFORTIS!D:D)</f>
        <v>0</v>
      </c>
      <c r="AG438" s="12">
        <f>+SUMIF('IRS IMMO'!G:G,D:D,'IRS IMMO'!D:D)</f>
        <v>0</v>
      </c>
      <c r="AH438" s="12">
        <f>+SUMIFS(AGRIVETAM!C:C,AGRIVETAM!F:F,D:D)</f>
        <v>0</v>
      </c>
      <c r="AI438" s="12">
        <f>+SUMIF(EUROPAINTS!F:F,D:D,EUROPAINTS!C:C)</f>
        <v>0</v>
      </c>
      <c r="AJ438" s="12">
        <f>+SUMIF('VET ABE'!F:F,D:D,'VET ABE'!D:D)</f>
        <v>0</v>
      </c>
      <c r="AK438" s="12">
        <f>SUMIF('VET FIA'!F:F,D:D,'VET FIA'!D:D)</f>
        <v>0</v>
      </c>
      <c r="AL438" s="12">
        <f>+SUMIF('CSS SAKAY'!F:F,D:D,'CSS SAKAY'!C:C)</f>
        <v>0</v>
      </c>
      <c r="AM438" s="12"/>
      <c r="AN438" s="12">
        <f>SUMIF('United Malagasy'!F:F,D:D,'United Malagasy'!C:C)</f>
        <v>0</v>
      </c>
      <c r="AO438" s="12">
        <f>+SUMIF(NUTRIFOOD!E:E,D:D,NUTRIFOOD!C:C)</f>
        <v>0</v>
      </c>
      <c r="AP438" s="12">
        <f>+SUMIF(FERRIS!H:H,D:D,FERRIS!E:E)</f>
        <v>0</v>
      </c>
      <c r="AQ438" s="12">
        <f>+SUMIF(SEM!F:F,D:D,SEM!C:C)</f>
        <v>0</v>
      </c>
      <c r="AR438" s="12">
        <f>+SUMIF(Madatrade!F:F,D:D,Madatrade!C:C)</f>
        <v>0</v>
      </c>
      <c r="AS438" s="12">
        <f>+SUMIF('FLY TECH'!F:F,D:D,'FLY TECH'!D:D)</f>
        <v>0</v>
      </c>
      <c r="AT438" s="12">
        <f>+SUMIFS('FIRST INVESTISSEMENT'!D:D,'FIRST INVESTISSEMENT'!G:G,D:D)</f>
        <v>0</v>
      </c>
      <c r="AU438" s="164">
        <f t="shared" si="44"/>
        <v>1544781.24</v>
      </c>
      <c r="AV438" s="165">
        <f t="shared" si="45"/>
        <v>341.53391091764172</v>
      </c>
    </row>
    <row r="439" spans="1:48" hidden="1" x14ac:dyDescent="0.25">
      <c r="A439" s="11" t="str">
        <f t="shared" si="41"/>
        <v>6</v>
      </c>
      <c r="B439" s="11" t="str">
        <f t="shared" si="42"/>
        <v>60</v>
      </c>
      <c r="C439" s="11" t="str">
        <f t="shared" si="43"/>
        <v>603</v>
      </c>
      <c r="D439" s="60">
        <v>60301000</v>
      </c>
      <c r="E439" s="119" t="s">
        <v>3269</v>
      </c>
      <c r="F439" s="24" t="s">
        <v>3270</v>
      </c>
      <c r="G439" s="12">
        <f>+SUMIF(AGRIFARM!H:H,D:D,AGRIFARM!L:L)</f>
        <v>-335015494.83999997</v>
      </c>
      <c r="H439" s="12">
        <f>+SUMIF(AGRICORP!I:I,D:D,AGRICORP!D:D)</f>
        <v>0</v>
      </c>
      <c r="I439" s="12">
        <f>+SUMIF(SMTP!D:D,D:D,SMTP!F:F)</f>
        <v>-1048840297.83</v>
      </c>
      <c r="J439" s="12">
        <f>+SUMIF(AGRIVET!G:G,D:D,AGRIVET!D:D)</f>
        <v>-25624238.68</v>
      </c>
      <c r="K439" s="12">
        <f>+SUMIF(AGRIVAL!G:G,D:D,AGRIVAL!D:D)</f>
        <v>0</v>
      </c>
      <c r="L439" s="12">
        <f>+SUMIF(AGRIKOBA!G:G,D:D,AGRIKOBA!D:D)</f>
        <v>0</v>
      </c>
      <c r="M439" s="12">
        <f>+SUMIF(LMOI!F:F,D:D,LMOI!C:C)</f>
        <v>-26790606068.060001</v>
      </c>
      <c r="N439" s="12">
        <f>+SUMIF(TARTINE!G:G,D:D,TARTINE!D:D)</f>
        <v>-919597774</v>
      </c>
      <c r="O439" s="12">
        <f>+SUMIF(IDF!F:F,D:D,IDF!C:C)</f>
        <v>0</v>
      </c>
      <c r="P439" s="12">
        <f>+SUMIF(RYA!G:G,D:D,RYA!D:D)</f>
        <v>0</v>
      </c>
      <c r="Q439" s="12">
        <f>+SUMIF('SCI NOAH'!G:G,D:D,'SCI NOAH'!D:D)</f>
        <v>0</v>
      </c>
      <c r="R439" s="12">
        <f>+SUMIF(SIM!F:F,D:D,SIM!C:C)</f>
        <v>0</v>
      </c>
      <c r="S439" s="163">
        <f>+SUMIF('First Energy'!A:A,D:D,'First Energy'!C:C)</f>
        <v>0</v>
      </c>
      <c r="T439" s="163">
        <f>+SUMIF('ID Motors'!G:G,D:D,'ID Motors'!D:D)</f>
        <v>0</v>
      </c>
      <c r="U439" s="12">
        <f>+SUMIF('ID RENTAL'!G:G,D:D,'ID RENTAL'!D:D)</f>
        <v>0</v>
      </c>
      <c r="V439" s="12">
        <f>+SUMIF('MCM '!G:G,D:D,'MCM '!D:D)</f>
        <v>0</v>
      </c>
      <c r="W439" s="12">
        <f>SUMIF(AGRIMOTORS!G:G,D:D,AGRIMOTORS!D:D)</f>
        <v>0</v>
      </c>
      <c r="X439" s="12">
        <f>+SUMIF(BOVIMA!F:F,D:D,BOVIMA!C:C)</f>
        <v>28685048.279998802</v>
      </c>
      <c r="Y439" s="12">
        <f>+SUMIF(AGRIFEED!F:F,D:D,AGRIFEED!C:C)</f>
        <v>118520469.12</v>
      </c>
      <c r="Z439" s="12">
        <f>SUMIF(AMIP!F:F,D:D,AMIP!C:C)</f>
        <v>0</v>
      </c>
      <c r="AA439" s="12">
        <f>+SUMIF(ISF!G:G,D:D,ISF!D:D)</f>
        <v>0</v>
      </c>
      <c r="AB439" s="124">
        <f>+SUMIF(DISCOI!G:G,D:D,DISCOI!D:D)</f>
        <v>0</v>
      </c>
      <c r="AC439" s="12">
        <f>+SUMIF(MABEL!F:F,D:D,MABEL!C:C)</f>
        <v>0</v>
      </c>
      <c r="AD439" s="12">
        <f>+SUMIF(NMP!F:F,D:D,NMP!C:C)</f>
        <v>0</v>
      </c>
      <c r="AE439" s="12">
        <f>+SUMIF('AMCHO '!F:F,D:D,'AMCHO '!C:C)</f>
        <v>-399260044.70300001</v>
      </c>
      <c r="AF439" s="12">
        <f>+SUMIF(CONFORTIS!G:G,D:D,CONFORTIS!D:D)</f>
        <v>0</v>
      </c>
      <c r="AG439" s="12">
        <f>+SUMIF('IRS IMMO'!G:G,D:D,'IRS IMMO'!D:D)</f>
        <v>0</v>
      </c>
      <c r="AH439" s="12">
        <f>+SUMIFS(AGRIVETAM!C:C,AGRIVETAM!F:F,D:D)</f>
        <v>0</v>
      </c>
      <c r="AI439" s="12">
        <f>+SUMIF(EUROPAINTS!F:F,D:D,EUROPAINTS!C:C)</f>
        <v>0</v>
      </c>
      <c r="AJ439" s="12">
        <f>+SUMIF('VET ABE'!F:F,D:D,'VET ABE'!D:D)</f>
        <v>0</v>
      </c>
      <c r="AK439" s="12">
        <f>SUMIF('VET FIA'!F:F,D:D,'VET FIA'!D:D)</f>
        <v>0</v>
      </c>
      <c r="AL439" s="12">
        <f>+SUMIF('CSS SAKAY'!F:F,D:D,'CSS SAKAY'!C:C)</f>
        <v>0</v>
      </c>
      <c r="AM439" s="12"/>
      <c r="AN439" s="12">
        <f>SUMIF('United Malagasy'!F:F,D:D,'United Malagasy'!C:C)</f>
        <v>0</v>
      </c>
      <c r="AO439" s="12">
        <f>+SUMIF(NUTRIFOOD!E:E,D:D,NUTRIFOOD!C:C)</f>
        <v>-56333906.859999999</v>
      </c>
      <c r="AP439" s="12">
        <f>+SUMIF(FERRIS!H:H,D:D,FERRIS!E:E)</f>
        <v>0</v>
      </c>
      <c r="AQ439" s="12">
        <f>+SUMIF(SEM!F:F,D:D,SEM!C:C)</f>
        <v>164279888.11000001</v>
      </c>
      <c r="AR439" s="12">
        <f>+SUMIF(Madatrade!F:F,D:D,Madatrade!C:C)</f>
        <v>0</v>
      </c>
      <c r="AS439" s="12">
        <f>+SUMIF('FLY TECH'!F:F,D:D,'FLY TECH'!D:D)</f>
        <v>0</v>
      </c>
      <c r="AT439" s="12">
        <f>+SUMIFS('FIRST INVESTISSEMENT'!D:D,'FIRST INVESTISSEMENT'!G:G,D:D)</f>
        <v>0</v>
      </c>
      <c r="AU439" s="164">
        <f t="shared" si="44"/>
        <v>-29263792419.463001</v>
      </c>
      <c r="AV439" s="165">
        <f t="shared" si="45"/>
        <v>-6469898.2707099915</v>
      </c>
    </row>
    <row r="440" spans="1:48" hidden="1" x14ac:dyDescent="0.25">
      <c r="A440" s="11" t="str">
        <f t="shared" si="41"/>
        <v>6</v>
      </c>
      <c r="B440" s="11" t="str">
        <f t="shared" si="42"/>
        <v>60</v>
      </c>
      <c r="C440" s="11" t="str">
        <f t="shared" si="43"/>
        <v>603</v>
      </c>
      <c r="D440" s="22">
        <v>60302000</v>
      </c>
      <c r="E440" s="119" t="s">
        <v>3269</v>
      </c>
      <c r="F440" s="11" t="s">
        <v>3272</v>
      </c>
      <c r="G440" s="12">
        <f>+SUMIF(AGRIFARM!H:H,D:D,AGRIFARM!L:L)</f>
        <v>0</v>
      </c>
      <c r="H440" s="12">
        <f>+SUMIF(AGRICORP!I:I,D:D,AGRICORP!D:D)</f>
        <v>0</v>
      </c>
      <c r="I440" s="12">
        <f>+SUMIF(SMTP!D:D,D:D,SMTP!F:F)</f>
        <v>0</v>
      </c>
      <c r="J440" s="12">
        <f>+SUMIF(AGRIVET!G:G,D:D,AGRIVET!D:D)</f>
        <v>0</v>
      </c>
      <c r="K440" s="12">
        <f>+SUMIF(AGRIVAL!G:G,D:D,AGRIVAL!D:D)</f>
        <v>0</v>
      </c>
      <c r="L440" s="12">
        <f>+SUMIF(AGRIKOBA!G:G,D:D,AGRIKOBA!D:D)</f>
        <v>0</v>
      </c>
      <c r="M440" s="12">
        <f>+SUMIF(LMOI!F:F,D:D,LMOI!C:C)</f>
        <v>-1181078114.4000001</v>
      </c>
      <c r="N440" s="12">
        <f>+SUMIF(TARTINE!G:G,D:D,TARTINE!D:D)</f>
        <v>0</v>
      </c>
      <c r="O440" s="12">
        <f>+SUMIF(IDF!F:F,D:D,IDF!C:C)</f>
        <v>0</v>
      </c>
      <c r="P440" s="12">
        <f>+SUMIF(RYA!G:G,D:D,RYA!D:D)</f>
        <v>0</v>
      </c>
      <c r="Q440" s="12">
        <f>+SUMIF('SCI NOAH'!G:G,D:D,'SCI NOAH'!D:D)</f>
        <v>0</v>
      </c>
      <c r="R440" s="12">
        <f>+SUMIF(SIM!F:F,D:D,SIM!C:C)</f>
        <v>0</v>
      </c>
      <c r="S440" s="163">
        <f>+SUMIF('First Energy'!A:A,D:D,'First Energy'!C:C)</f>
        <v>310036404.42000002</v>
      </c>
      <c r="T440" s="163">
        <f>+SUMIF('ID Motors'!G:G,D:D,'ID Motors'!D:D)</f>
        <v>0</v>
      </c>
      <c r="U440" s="12">
        <f>+SUMIF('ID RENTAL'!G:G,D:D,'ID RENTAL'!D:D)</f>
        <v>0</v>
      </c>
      <c r="V440" s="12">
        <f>+SUMIF('MCM '!G:G,D:D,'MCM '!D:D)</f>
        <v>0</v>
      </c>
      <c r="W440" s="12">
        <f>SUMIF(AGRIMOTORS!G:G,D:D,AGRIMOTORS!D:D)</f>
        <v>0</v>
      </c>
      <c r="X440" s="12">
        <f>+SUMIF(BOVIMA!F:F,D:D,BOVIMA!C:C)</f>
        <v>0</v>
      </c>
      <c r="Y440" s="12">
        <f>+SUMIF(AGRIFEED!F:F,D:D,AGRIFEED!C:C)</f>
        <v>0</v>
      </c>
      <c r="Z440" s="12">
        <f>SUMIF(AMIP!F:F,D:D,AMIP!C:C)</f>
        <v>0</v>
      </c>
      <c r="AA440" s="12">
        <f>+SUMIF(ISF!G:G,D:D,ISF!D:D)</f>
        <v>0</v>
      </c>
      <c r="AB440" s="124">
        <f>+SUMIF(DISCOI!G:G,D:D,DISCOI!D:D)</f>
        <v>0</v>
      </c>
      <c r="AC440" s="12">
        <f>+SUMIF(MABEL!F:F,D:D,MABEL!C:C)</f>
        <v>0</v>
      </c>
      <c r="AD440" s="12">
        <f>+SUMIF(NMP!F:F,D:D,NMP!C:C)</f>
        <v>0</v>
      </c>
      <c r="AE440" s="12">
        <f>+SUMIF('AMCHO '!F:F,D:D,'AMCHO '!C:C)</f>
        <v>0</v>
      </c>
      <c r="AF440" s="12">
        <f>+SUMIF(CONFORTIS!G:G,D:D,CONFORTIS!D:D)</f>
        <v>0</v>
      </c>
      <c r="AG440" s="12">
        <f>+SUMIF('IRS IMMO'!G:G,D:D,'IRS IMMO'!D:D)</f>
        <v>0</v>
      </c>
      <c r="AH440" s="12">
        <f>+SUMIFS(AGRIVETAM!C:C,AGRIVETAM!F:F,D:D)</f>
        <v>0</v>
      </c>
      <c r="AI440" s="12">
        <f>+SUMIF(EUROPAINTS!F:F,D:D,EUROPAINTS!C:C)</f>
        <v>74061346.829999998</v>
      </c>
      <c r="AJ440" s="12">
        <f>+SUMIF('VET ABE'!F:F,D:D,'VET ABE'!D:D)</f>
        <v>0</v>
      </c>
      <c r="AK440" s="12">
        <f>SUMIF('VET FIA'!F:F,D:D,'VET FIA'!D:D)</f>
        <v>0</v>
      </c>
      <c r="AL440" s="12">
        <f>+SUMIF('CSS SAKAY'!F:F,D:D,'CSS SAKAY'!C:C)</f>
        <v>0</v>
      </c>
      <c r="AM440" s="12"/>
      <c r="AN440" s="12">
        <f>SUMIF('United Malagasy'!F:F,D:D,'United Malagasy'!C:C)</f>
        <v>0</v>
      </c>
      <c r="AO440" s="12">
        <f>+SUMIF(NUTRIFOOD!E:E,D:D,NUTRIFOOD!C:C)</f>
        <v>0</v>
      </c>
      <c r="AP440" s="12">
        <f>+SUMIF(FERRIS!H:H,D:D,FERRIS!E:E)</f>
        <v>0</v>
      </c>
      <c r="AQ440" s="12">
        <f>+SUMIF(SEM!F:F,D:D,SEM!C:C)</f>
        <v>0</v>
      </c>
      <c r="AR440" s="12">
        <f>+SUMIF(Madatrade!F:F,D:D,Madatrade!C:C)</f>
        <v>0</v>
      </c>
      <c r="AS440" s="12">
        <f>+SUMIF('FLY TECH'!F:F,D:D,'FLY TECH'!D:D)</f>
        <v>0</v>
      </c>
      <c r="AT440" s="12">
        <f>+SUMIFS('FIRST INVESTISSEMENT'!D:D,'FIRST INVESTISSEMENT'!G:G,D:D)</f>
        <v>0</v>
      </c>
      <c r="AU440" s="164">
        <f t="shared" si="44"/>
        <v>-796980363.14999998</v>
      </c>
      <c r="AV440" s="165">
        <f t="shared" si="45"/>
        <v>-176203.47354242977</v>
      </c>
    </row>
    <row r="441" spans="1:48" hidden="1" x14ac:dyDescent="0.25">
      <c r="A441" s="11" t="str">
        <f t="shared" si="41"/>
        <v>6</v>
      </c>
      <c r="B441" s="11" t="str">
        <f t="shared" si="42"/>
        <v>60</v>
      </c>
      <c r="C441" s="11" t="str">
        <f t="shared" si="43"/>
        <v>603</v>
      </c>
      <c r="D441" s="23">
        <v>60303000</v>
      </c>
      <c r="E441" s="119" t="s">
        <v>3269</v>
      </c>
      <c r="F441" s="24" t="s">
        <v>2756</v>
      </c>
      <c r="G441" s="12">
        <f>+SUMIF(AGRIFARM!H:H,D:D,AGRIFARM!L:L)</f>
        <v>0</v>
      </c>
      <c r="H441" s="12">
        <f>+SUMIF(AGRICORP!I:I,D:D,AGRICORP!D:D)</f>
        <v>0</v>
      </c>
      <c r="I441" s="12">
        <f>+SUMIF(SMTP!D:D,D:D,SMTP!F:F)</f>
        <v>0</v>
      </c>
      <c r="J441" s="12">
        <f>+SUMIF(AGRIVET!G:G,D:D,AGRIVET!D:D)</f>
        <v>0</v>
      </c>
      <c r="K441" s="12">
        <f>+SUMIF(AGRIVAL!G:G,D:D,AGRIVAL!D:D)</f>
        <v>0</v>
      </c>
      <c r="L441" s="12">
        <f>+SUMIF(AGRIKOBA!G:G,D:D,AGRIKOBA!D:D)</f>
        <v>0</v>
      </c>
      <c r="M441" s="12">
        <f>+SUMIF(LMOI!F:F,D:D,LMOI!C:C)</f>
        <v>0</v>
      </c>
      <c r="N441" s="12">
        <f>+SUMIF(TARTINE!G:G,D:D,TARTINE!D:D)</f>
        <v>0</v>
      </c>
      <c r="O441" s="12">
        <f>+SUMIF(IDF!F:F,D:D,IDF!C:C)</f>
        <v>0</v>
      </c>
      <c r="P441" s="12">
        <f>+SUMIF(RYA!G:G,D:D,RYA!D:D)</f>
        <v>0</v>
      </c>
      <c r="Q441" s="12">
        <f>+SUMIF('SCI NOAH'!G:G,D:D,'SCI NOAH'!D:D)</f>
        <v>0</v>
      </c>
      <c r="R441" s="12">
        <f>+SUMIF(SIM!F:F,D:D,SIM!C:C)</f>
        <v>0</v>
      </c>
      <c r="S441" s="163">
        <f>+SUMIF('First Energy'!A:A,D:D,'First Energy'!C:C)</f>
        <v>0</v>
      </c>
      <c r="T441" s="163">
        <f>+SUMIF('ID Motors'!G:G,D:D,'ID Motors'!D:D)</f>
        <v>0</v>
      </c>
      <c r="U441" s="12">
        <f>+SUMIF('ID RENTAL'!G:G,D:D,'ID RENTAL'!D:D)</f>
        <v>0</v>
      </c>
      <c r="V441" s="12">
        <f>+SUMIF('MCM '!G:G,D:D,'MCM '!D:D)</f>
        <v>0</v>
      </c>
      <c r="W441" s="12">
        <f>SUMIF(AGRIMOTORS!G:G,D:D,AGRIMOTORS!D:D)</f>
        <v>0</v>
      </c>
      <c r="X441" s="12">
        <f>+SUMIF(BOVIMA!F:F,D:D,BOVIMA!C:C)</f>
        <v>0</v>
      </c>
      <c r="Y441" s="12">
        <f>+SUMIF(AGRIFEED!F:F,D:D,AGRIFEED!C:C)</f>
        <v>0</v>
      </c>
      <c r="Z441" s="12">
        <f>SUMIF(AMIP!F:F,D:D,AMIP!C:C)</f>
        <v>0</v>
      </c>
      <c r="AA441" s="12">
        <f>+SUMIF(ISF!G:G,D:D,ISF!D:D)</f>
        <v>0</v>
      </c>
      <c r="AB441" s="124">
        <f>+SUMIF(DISCOI!G:G,D:D,DISCOI!D:D)</f>
        <v>0</v>
      </c>
      <c r="AC441" s="12">
        <f>+SUMIF(MABEL!F:F,D:D,MABEL!C:C)</f>
        <v>0</v>
      </c>
      <c r="AD441" s="12">
        <f>+SUMIF(NMP!F:F,D:D,NMP!C:C)</f>
        <v>0</v>
      </c>
      <c r="AE441" s="12">
        <f>+SUMIF('AMCHO '!F:F,D:D,'AMCHO '!C:C)</f>
        <v>0</v>
      </c>
      <c r="AF441" s="12">
        <f>+SUMIF(CONFORTIS!G:G,D:D,CONFORTIS!D:D)</f>
        <v>0</v>
      </c>
      <c r="AG441" s="12">
        <f>+SUMIF('IRS IMMO'!G:G,D:D,'IRS IMMO'!D:D)</f>
        <v>0</v>
      </c>
      <c r="AH441" s="12">
        <f>+SUMIFS(AGRIVETAM!C:C,AGRIVETAM!F:F,D:D)</f>
        <v>0</v>
      </c>
      <c r="AI441" s="12">
        <f>+SUMIF(EUROPAINTS!F:F,D:D,EUROPAINTS!C:C)</f>
        <v>0</v>
      </c>
      <c r="AJ441" s="12">
        <f>+SUMIF('VET ABE'!F:F,D:D,'VET ABE'!D:D)</f>
        <v>0</v>
      </c>
      <c r="AK441" s="12">
        <f>SUMIF('VET FIA'!F:F,D:D,'VET FIA'!D:D)</f>
        <v>0</v>
      </c>
      <c r="AL441" s="12">
        <f>+SUMIF('CSS SAKAY'!F:F,D:D,'CSS SAKAY'!C:C)</f>
        <v>0</v>
      </c>
      <c r="AM441" s="12"/>
      <c r="AN441" s="12">
        <f>SUMIF('United Malagasy'!F:F,D:D,'United Malagasy'!C:C)</f>
        <v>0</v>
      </c>
      <c r="AO441" s="12">
        <f>+SUMIF(NUTRIFOOD!E:E,D:D,NUTRIFOOD!C:C)</f>
        <v>-54080042.390000001</v>
      </c>
      <c r="AP441" s="12">
        <f>+SUMIF(FERRIS!H:H,D:D,FERRIS!E:E)</f>
        <v>0</v>
      </c>
      <c r="AQ441" s="12">
        <f>+SUMIF(SEM!F:F,D:D,SEM!C:C)</f>
        <v>0</v>
      </c>
      <c r="AR441" s="12">
        <f>+SUMIF(Madatrade!F:F,D:D,Madatrade!C:C)</f>
        <v>0</v>
      </c>
      <c r="AS441" s="12">
        <f>+SUMIF('FLY TECH'!F:F,D:D,'FLY TECH'!D:D)</f>
        <v>0</v>
      </c>
      <c r="AT441" s="12">
        <f>+SUMIFS('FIRST INVESTISSEMENT'!D:D,'FIRST INVESTISSEMENT'!G:G,D:D)</f>
        <v>0</v>
      </c>
      <c r="AU441" s="164">
        <f t="shared" si="44"/>
        <v>-54080042.390000001</v>
      </c>
      <c r="AV441" s="165">
        <f t="shared" si="45"/>
        <v>-11956.494487237913</v>
      </c>
    </row>
    <row r="442" spans="1:48" hidden="1" x14ac:dyDescent="0.25">
      <c r="A442" s="11" t="str">
        <f t="shared" si="41"/>
        <v>6</v>
      </c>
      <c r="B442" s="11" t="str">
        <f t="shared" si="42"/>
        <v>60</v>
      </c>
      <c r="C442" s="11" t="str">
        <f t="shared" si="43"/>
        <v>603</v>
      </c>
      <c r="D442" s="60">
        <v>60305000</v>
      </c>
      <c r="E442" s="119" t="s">
        <v>3269</v>
      </c>
      <c r="F442" s="24" t="s">
        <v>374</v>
      </c>
      <c r="G442" s="12">
        <f>+SUMIF(AGRIFARM!H:H,D:D,AGRIFARM!L:L)</f>
        <v>395174988.43000001</v>
      </c>
      <c r="H442" s="12">
        <f>+SUMIF(AGRICORP!I:I,D:D,AGRICORP!D:D)</f>
        <v>0</v>
      </c>
      <c r="I442" s="12">
        <f>+SUMIF(SMTP!D:D,D:D,SMTP!F:F)</f>
        <v>0</v>
      </c>
      <c r="J442" s="12">
        <f>+SUMIF(AGRIVET!G:G,D:D,AGRIVET!D:D)</f>
        <v>0</v>
      </c>
      <c r="K442" s="12">
        <f>+SUMIF(AGRIVAL!G:G,D:D,AGRIVAL!D:D)</f>
        <v>0</v>
      </c>
      <c r="L442" s="12">
        <f>+SUMIF(AGRIKOBA!G:G,D:D,AGRIKOBA!D:D)</f>
        <v>0</v>
      </c>
      <c r="M442" s="12">
        <f>+SUMIF(LMOI!F:F,D:D,LMOI!C:C)</f>
        <v>0</v>
      </c>
      <c r="N442" s="12">
        <f>+SUMIF(TARTINE!G:G,D:D,TARTINE!D:D)</f>
        <v>0</v>
      </c>
      <c r="O442" s="12">
        <f>+SUMIF(IDF!F:F,D:D,IDF!C:C)</f>
        <v>0</v>
      </c>
      <c r="P442" s="12">
        <f>+SUMIF(RYA!G:G,D:D,RYA!D:D)</f>
        <v>0</v>
      </c>
      <c r="Q442" s="12">
        <f>+SUMIF('SCI NOAH'!G:G,D:D,'SCI NOAH'!D:D)</f>
        <v>0</v>
      </c>
      <c r="R442" s="12">
        <f>+SUMIF(SIM!F:F,D:D,SIM!C:C)</f>
        <v>0</v>
      </c>
      <c r="S442" s="163">
        <f>+SUMIF('First Energy'!A:A,D:D,'First Energy'!C:C)</f>
        <v>0</v>
      </c>
      <c r="T442" s="163">
        <f>+SUMIF('ID Motors'!G:G,D:D,'ID Motors'!D:D)</f>
        <v>2292412988.75</v>
      </c>
      <c r="U442" s="12">
        <f>+SUMIF('ID RENTAL'!G:G,D:D,'ID RENTAL'!D:D)</f>
        <v>0</v>
      </c>
      <c r="V442" s="12">
        <f>+SUMIF('MCM '!G:G,D:D,'MCM '!D:D)</f>
        <v>541808116.29999995</v>
      </c>
      <c r="W442" s="12">
        <f>SUMIF(AGRIMOTORS!G:G,D:D,AGRIMOTORS!D:D)</f>
        <v>0</v>
      </c>
      <c r="X442" s="12">
        <f>+SUMIF(BOVIMA!F:F,D:D,BOVIMA!C:C)</f>
        <v>0</v>
      </c>
      <c r="Y442" s="12">
        <f>+SUMIF(AGRIFEED!F:F,D:D,AGRIFEED!C:C)</f>
        <v>0</v>
      </c>
      <c r="Z442" s="12">
        <f>SUMIF(AMIP!F:F,D:D,AMIP!C:C)</f>
        <v>0</v>
      </c>
      <c r="AA442" s="12">
        <f>+SUMIF(ISF!G:G,D:D,ISF!D:D)</f>
        <v>0</v>
      </c>
      <c r="AB442" s="124">
        <f>+SUMIF(DISCOI!G:G,D:D,DISCOI!D:D)</f>
        <v>0</v>
      </c>
      <c r="AC442" s="12">
        <f>+SUMIF(MABEL!F:F,D:D,MABEL!C:C)</f>
        <v>0</v>
      </c>
      <c r="AD442" s="12">
        <f>+SUMIF(NMP!F:F,D:D,NMP!C:C)</f>
        <v>0</v>
      </c>
      <c r="AE442" s="12">
        <f>+SUMIF('AMCHO '!F:F,D:D,'AMCHO '!C:C)</f>
        <v>0</v>
      </c>
      <c r="AF442" s="12">
        <f>+SUMIF(CONFORTIS!G:G,D:D,CONFORTIS!D:D)</f>
        <v>0</v>
      </c>
      <c r="AG442" s="12">
        <f>+SUMIF('IRS IMMO'!G:G,D:D,'IRS IMMO'!D:D)</f>
        <v>0</v>
      </c>
      <c r="AH442" s="12">
        <f>+SUMIFS(AGRIVETAM!C:C,AGRIVETAM!F:F,D:D)</f>
        <v>0</v>
      </c>
      <c r="AI442" s="12">
        <f>+SUMIF(EUROPAINTS!F:F,D:D,EUROPAINTS!C:C)</f>
        <v>0</v>
      </c>
      <c r="AJ442" s="12">
        <f>+SUMIF('VET ABE'!F:F,D:D,'VET ABE'!D:D)</f>
        <v>0</v>
      </c>
      <c r="AK442" s="12">
        <f>SUMIF('VET FIA'!F:F,D:D,'VET FIA'!D:D)</f>
        <v>0</v>
      </c>
      <c r="AL442" s="12">
        <f>+SUMIF('CSS SAKAY'!F:F,D:D,'CSS SAKAY'!C:C)</f>
        <v>0</v>
      </c>
      <c r="AM442" s="12"/>
      <c r="AN442" s="12">
        <f>SUMIF('United Malagasy'!F:F,D:D,'United Malagasy'!C:C)</f>
        <v>0</v>
      </c>
      <c r="AO442" s="12">
        <f>+SUMIF(NUTRIFOOD!E:E,D:D,NUTRIFOOD!C:C)</f>
        <v>0</v>
      </c>
      <c r="AP442" s="12">
        <f>+SUMIF(FERRIS!H:H,D:D,FERRIS!E:E)</f>
        <v>0</v>
      </c>
      <c r="AQ442" s="12">
        <f>+SUMIF(SEM!F:F,D:D,SEM!C:C)</f>
        <v>0</v>
      </c>
      <c r="AR442" s="12">
        <f>+SUMIF(Madatrade!F:F,D:D,Madatrade!C:C)</f>
        <v>0</v>
      </c>
      <c r="AS442" s="12">
        <f>+SUMIF('FLY TECH'!F:F,D:D,'FLY TECH'!D:D)</f>
        <v>0</v>
      </c>
      <c r="AT442" s="12">
        <f>+SUMIFS('FIRST INVESTISSEMENT'!D:D,'FIRST INVESTISSEMENT'!G:G,D:D)</f>
        <v>0</v>
      </c>
      <c r="AU442" s="164">
        <f t="shared" si="44"/>
        <v>3229396093.4799995</v>
      </c>
      <c r="AV442" s="165">
        <f t="shared" si="45"/>
        <v>713983.47490831674</v>
      </c>
    </row>
    <row r="443" spans="1:48" hidden="1" x14ac:dyDescent="0.25">
      <c r="A443" s="11" t="str">
        <f t="shared" si="41"/>
        <v>6</v>
      </c>
      <c r="B443" s="11" t="str">
        <f t="shared" si="42"/>
        <v>60</v>
      </c>
      <c r="C443" s="11" t="str">
        <f t="shared" si="43"/>
        <v>603</v>
      </c>
      <c r="D443" s="60">
        <v>60307000</v>
      </c>
      <c r="E443" s="119" t="s">
        <v>3269</v>
      </c>
      <c r="F443" s="24" t="s">
        <v>726</v>
      </c>
      <c r="G443" s="12">
        <f>+SUMIF(AGRIFARM!H:H,D:D,AGRIFARM!L:L)</f>
        <v>0</v>
      </c>
      <c r="H443" s="12">
        <f>+SUMIF(AGRICORP!I:I,D:D,AGRICORP!D:D)</f>
        <v>0</v>
      </c>
      <c r="I443" s="12">
        <f>+SUMIF(SMTP!D:D,D:D,SMTP!F:F)</f>
        <v>-397625098.22000003</v>
      </c>
      <c r="J443" s="12">
        <f>+SUMIF(AGRIVET!G:G,D:D,AGRIVET!D:D)</f>
        <v>-7499121945.2799997</v>
      </c>
      <c r="K443" s="12">
        <f>+SUMIF(AGRIVAL!G:G,D:D,AGRIVAL!D:D)</f>
        <v>0</v>
      </c>
      <c r="L443" s="12">
        <f>+SUMIF(AGRIKOBA!G:G,D:D,AGRIKOBA!D:D)</f>
        <v>0</v>
      </c>
      <c r="M443" s="12">
        <f>+SUMIF(LMOI!F:F,D:D,LMOI!C:C)</f>
        <v>0</v>
      </c>
      <c r="N443" s="12">
        <f>+SUMIF(TARTINE!G:G,D:D,TARTINE!D:D)</f>
        <v>0</v>
      </c>
      <c r="O443" s="12">
        <f>+SUMIF(IDF!F:F,D:D,IDF!C:C)</f>
        <v>0</v>
      </c>
      <c r="P443" s="12">
        <f>+SUMIF(RYA!G:G,D:D,RYA!D:D)</f>
        <v>0</v>
      </c>
      <c r="Q443" s="12">
        <f>+SUMIF('SCI NOAH'!G:G,D:D,'SCI NOAH'!D:D)</f>
        <v>0</v>
      </c>
      <c r="R443" s="12">
        <f>+SUMIF(SIM!F:F,D:D,SIM!C:C)</f>
        <v>0</v>
      </c>
      <c r="S443" s="163">
        <f>+SUMIF('First Energy'!A:A,D:D,'First Energy'!C:C)</f>
        <v>0</v>
      </c>
      <c r="T443" s="163">
        <f>+SUMIF('ID Motors'!G:G,D:D,'ID Motors'!D:D)</f>
        <v>-5974339714.1099997</v>
      </c>
      <c r="U443" s="12">
        <f>+SUMIF('ID RENTAL'!G:G,D:D,'ID RENTAL'!D:D)</f>
        <v>0</v>
      </c>
      <c r="V443" s="12">
        <f>+SUMIF('MCM '!G:G,D:D,'MCM '!D:D)</f>
        <v>872437397.41999996</v>
      </c>
      <c r="W443" s="12">
        <f>SUMIF(AGRIMOTORS!G:G,D:D,AGRIMOTORS!D:D)</f>
        <v>0</v>
      </c>
      <c r="X443" s="12">
        <f>+SUMIF(BOVIMA!F:F,D:D,BOVIMA!C:C)</f>
        <v>0</v>
      </c>
      <c r="Y443" s="12">
        <f>+SUMIF(AGRIFEED!F:F,D:D,AGRIFEED!C:C)</f>
        <v>0</v>
      </c>
      <c r="Z443" s="12">
        <f>SUMIF(AMIP!F:F,D:D,AMIP!C:C)</f>
        <v>0</v>
      </c>
      <c r="AA443" s="12">
        <f>+SUMIF(ISF!G:G,D:D,ISF!D:D)</f>
        <v>0</v>
      </c>
      <c r="AB443" s="124">
        <f>+SUMIF(DISCOI!G:G,D:D,DISCOI!D:D)</f>
        <v>0</v>
      </c>
      <c r="AC443" s="12">
        <f>+SUMIF(MABEL!F:F,D:D,MABEL!C:C)</f>
        <v>0</v>
      </c>
      <c r="AD443" s="12">
        <f>+SUMIF(NMP!F:F,D:D,NMP!C:C)</f>
        <v>0</v>
      </c>
      <c r="AE443" s="12">
        <f>+SUMIF('AMCHO '!F:F,D:D,'AMCHO '!C:C)</f>
        <v>0</v>
      </c>
      <c r="AF443" s="12">
        <f>+SUMIF(CONFORTIS!G:G,D:D,CONFORTIS!D:D)</f>
        <v>0</v>
      </c>
      <c r="AG443" s="12">
        <f>+SUMIF('IRS IMMO'!G:G,D:D,'IRS IMMO'!D:D)</f>
        <v>0</v>
      </c>
      <c r="AH443" s="12">
        <f>+SUMIFS(AGRIVETAM!C:C,AGRIVETAM!F:F,D:D)</f>
        <v>-353431266.22000003</v>
      </c>
      <c r="AI443" s="12">
        <f>+SUMIF(EUROPAINTS!F:F,D:D,EUROPAINTS!C:C)</f>
        <v>0</v>
      </c>
      <c r="AJ443" s="12">
        <f>+SUMIF('VET ABE'!F:F,D:D,'VET ABE'!D:D)</f>
        <v>-683069516.32000005</v>
      </c>
      <c r="AK443" s="12">
        <f>SUMIF('VET FIA'!F:F,D:D,'VET FIA'!D:D)</f>
        <v>-55207200.310000002</v>
      </c>
      <c r="AL443" s="12">
        <f>+SUMIF('CSS SAKAY'!F:F,D:D,'CSS SAKAY'!C:C)</f>
        <v>0</v>
      </c>
      <c r="AM443" s="12"/>
      <c r="AN443" s="12">
        <f>SUMIF('United Malagasy'!F:F,D:D,'United Malagasy'!C:C)</f>
        <v>0</v>
      </c>
      <c r="AO443" s="12">
        <f>+SUMIF(NUTRIFOOD!E:E,D:D,NUTRIFOOD!C:C)</f>
        <v>0</v>
      </c>
      <c r="AP443" s="12">
        <f>+SUMIF(FERRIS!H:H,D:D,FERRIS!E:E)</f>
        <v>0</v>
      </c>
      <c r="AQ443" s="12">
        <f>+SUMIF(SEM!F:F,D:D,SEM!C:C)</f>
        <v>0</v>
      </c>
      <c r="AR443" s="12">
        <f>+SUMIF(Madatrade!F:F,D:D,Madatrade!C:C)</f>
        <v>-2546178325.0799999</v>
      </c>
      <c r="AS443" s="12">
        <f>+SUMIF('FLY TECH'!F:F,D:D,'FLY TECH'!D:D)</f>
        <v>0</v>
      </c>
      <c r="AT443" s="12">
        <f>+SUMIFS('FIRST INVESTISSEMENT'!D:D,'FIRST INVESTISSEMENT'!G:G,D:D)</f>
        <v>0</v>
      </c>
      <c r="AU443" s="164">
        <f t="shared" si="44"/>
        <v>-16636535668.119999</v>
      </c>
      <c r="AV443" s="165">
        <f t="shared" si="45"/>
        <v>-3678152.5718514454</v>
      </c>
    </row>
    <row r="444" spans="1:48" hidden="1" x14ac:dyDescent="0.25">
      <c r="A444" s="11" t="str">
        <f t="shared" si="41"/>
        <v>6</v>
      </c>
      <c r="B444" s="11" t="str">
        <f t="shared" si="42"/>
        <v>60</v>
      </c>
      <c r="C444" s="11" t="str">
        <f t="shared" si="43"/>
        <v>603</v>
      </c>
      <c r="D444" s="60">
        <v>60308000</v>
      </c>
      <c r="E444" s="119" t="s">
        <v>3269</v>
      </c>
      <c r="F444" s="24" t="s">
        <v>728</v>
      </c>
      <c r="G444" s="12">
        <f>+SUMIF(AGRIFARM!H:H,D:D,AGRIFARM!L:L)</f>
        <v>0</v>
      </c>
      <c r="H444" s="12">
        <f>+SUMIF(AGRICORP!I:I,D:D,AGRICORP!D:D)</f>
        <v>0</v>
      </c>
      <c r="I444" s="12">
        <f>+SUMIF(SMTP!D:D,D:D,SMTP!F:F)</f>
        <v>-32155920.110001098</v>
      </c>
      <c r="J444" s="12">
        <f>+SUMIF(AGRIVET!G:G,D:D,AGRIVET!D:D)</f>
        <v>-4211222726.96</v>
      </c>
      <c r="K444" s="12">
        <f>+SUMIF(AGRIVAL!G:G,D:D,AGRIVAL!D:D)</f>
        <v>0</v>
      </c>
      <c r="L444" s="12">
        <f>+SUMIF(AGRIKOBA!G:G,D:D,AGRIKOBA!D:D)</f>
        <v>0</v>
      </c>
      <c r="M444" s="12">
        <f>+SUMIF(LMOI!F:F,D:D,LMOI!C:C)</f>
        <v>0</v>
      </c>
      <c r="N444" s="12">
        <f>+SUMIF(TARTINE!G:G,D:D,TARTINE!D:D)</f>
        <v>0</v>
      </c>
      <c r="O444" s="12">
        <f>+SUMIF(IDF!F:F,D:D,IDF!C:C)</f>
        <v>0</v>
      </c>
      <c r="P444" s="12">
        <f>+SUMIF(RYA!G:G,D:D,RYA!D:D)</f>
        <v>0</v>
      </c>
      <c r="Q444" s="12">
        <f>+SUMIF('SCI NOAH'!G:G,D:D,'SCI NOAH'!D:D)</f>
        <v>0</v>
      </c>
      <c r="R444" s="12">
        <f>+SUMIF(SIM!F:F,D:D,SIM!C:C)</f>
        <v>0</v>
      </c>
      <c r="S444" s="163">
        <f>+SUMIF('First Energy'!A:A,D:D,'First Energy'!C:C)</f>
        <v>0</v>
      </c>
      <c r="T444" s="163">
        <f>+SUMIF('ID Motors'!G:G,D:D,'ID Motors'!D:D)</f>
        <v>-7832219114.96</v>
      </c>
      <c r="U444" s="12">
        <f>+SUMIF('ID RENTAL'!G:G,D:D,'ID RENTAL'!D:D)</f>
        <v>0</v>
      </c>
      <c r="V444" s="12">
        <f>+SUMIF('MCM '!G:G,D:D,'MCM '!D:D)</f>
        <v>0</v>
      </c>
      <c r="W444" s="12">
        <f>SUMIF(AGRIMOTORS!G:G,D:D,AGRIMOTORS!D:D)</f>
        <v>0</v>
      </c>
      <c r="X444" s="12">
        <f>+SUMIF(BOVIMA!F:F,D:D,BOVIMA!C:C)</f>
        <v>0</v>
      </c>
      <c r="Y444" s="12">
        <f>+SUMIF(AGRIFEED!F:F,D:D,AGRIFEED!C:C)</f>
        <v>0</v>
      </c>
      <c r="Z444" s="12">
        <f>SUMIF(AMIP!F:F,D:D,AMIP!C:C)</f>
        <v>0</v>
      </c>
      <c r="AA444" s="12">
        <f>+SUMIF(ISF!G:G,D:D,ISF!D:D)</f>
        <v>0</v>
      </c>
      <c r="AB444" s="124">
        <f>+SUMIF(DISCOI!G:G,D:D,DISCOI!D:D)</f>
        <v>106789324.06999999</v>
      </c>
      <c r="AC444" s="12">
        <f>+SUMIF(MABEL!F:F,D:D,MABEL!C:C)</f>
        <v>0</v>
      </c>
      <c r="AD444" s="12">
        <f>+SUMIF(NMP!F:F,D:D,NMP!C:C)</f>
        <v>0</v>
      </c>
      <c r="AE444" s="12">
        <f>+SUMIF('AMCHO '!F:F,D:D,'AMCHO '!C:C)</f>
        <v>0</v>
      </c>
      <c r="AF444" s="12">
        <f>+SUMIF(CONFORTIS!G:G,D:D,CONFORTIS!D:D)</f>
        <v>0</v>
      </c>
      <c r="AG444" s="12">
        <f>+SUMIF('IRS IMMO'!G:G,D:D,'IRS IMMO'!D:D)</f>
        <v>0</v>
      </c>
      <c r="AH444" s="12">
        <f>+SUMIFS(AGRIVETAM!C:C,AGRIVETAM!F:F,D:D)</f>
        <v>473036583</v>
      </c>
      <c r="AI444" s="12">
        <f>+SUMIF(EUROPAINTS!F:F,D:D,EUROPAINTS!C:C)</f>
        <v>0</v>
      </c>
      <c r="AJ444" s="12">
        <f>+SUMIF('VET ABE'!F:F,D:D,'VET ABE'!D:D)</f>
        <v>-42600000</v>
      </c>
      <c r="AK444" s="12">
        <f>SUMIF('VET FIA'!F:F,D:D,'VET FIA'!D:D)</f>
        <v>-86720000</v>
      </c>
      <c r="AL444" s="12">
        <f>+SUMIF('CSS SAKAY'!F:F,D:D,'CSS SAKAY'!C:C)</f>
        <v>0</v>
      </c>
      <c r="AM444" s="12"/>
      <c r="AN444" s="12">
        <f>SUMIF('United Malagasy'!F:F,D:D,'United Malagasy'!C:C)</f>
        <v>0</v>
      </c>
      <c r="AO444" s="12">
        <f>+SUMIF(NUTRIFOOD!E:E,D:D,NUTRIFOOD!C:C)</f>
        <v>0</v>
      </c>
      <c r="AP444" s="12">
        <f>+SUMIF(FERRIS!H:H,D:D,FERRIS!E:E)</f>
        <v>0</v>
      </c>
      <c r="AQ444" s="12">
        <f>+SUMIF(SEM!F:F,D:D,SEM!C:C)</f>
        <v>0</v>
      </c>
      <c r="AR444" s="12">
        <f>+SUMIF(Madatrade!F:F,D:D,Madatrade!C:C)</f>
        <v>0</v>
      </c>
      <c r="AS444" s="12">
        <f>+SUMIF('FLY TECH'!F:F,D:D,'FLY TECH'!D:D)</f>
        <v>0</v>
      </c>
      <c r="AT444" s="12">
        <f>+SUMIFS('FIRST INVESTISSEMENT'!D:D,'FIRST INVESTISSEMENT'!G:G,D:D)</f>
        <v>0</v>
      </c>
      <c r="AU444" s="164">
        <f t="shared" si="44"/>
        <v>-11625091854.960001</v>
      </c>
      <c r="AV444" s="165">
        <f t="shared" si="45"/>
        <v>-2570178.2124188091</v>
      </c>
    </row>
    <row r="445" spans="1:48" hidden="1" x14ac:dyDescent="0.25">
      <c r="A445" s="11" t="str">
        <f t="shared" si="41"/>
        <v>6</v>
      </c>
      <c r="B445" s="11" t="str">
        <f t="shared" si="42"/>
        <v>60</v>
      </c>
      <c r="C445" s="11" t="str">
        <f t="shared" si="43"/>
        <v>603</v>
      </c>
      <c r="D445" s="23">
        <v>60310000</v>
      </c>
      <c r="E445" s="119" t="s">
        <v>3269</v>
      </c>
      <c r="F445" s="24" t="s">
        <v>373</v>
      </c>
      <c r="G445" s="12">
        <f>+SUMIF(AGRIFARM!H:H,D:D,AGRIFARM!L:L)</f>
        <v>0</v>
      </c>
      <c r="H445" s="12">
        <f>+SUMIF(AGRICORP!I:I,D:D,AGRICORP!D:D)</f>
        <v>0</v>
      </c>
      <c r="I445" s="12">
        <f>+SUMIF(SMTP!D:D,D:D,SMTP!F:F)</f>
        <v>0</v>
      </c>
      <c r="J445" s="12">
        <f>+SUMIF(AGRIVET!G:G,D:D,AGRIVET!D:D)</f>
        <v>0</v>
      </c>
      <c r="K445" s="12">
        <f>+SUMIF(AGRIVAL!G:G,D:D,AGRIVAL!D:D)</f>
        <v>-14777350712.41</v>
      </c>
      <c r="L445" s="12">
        <f>+SUMIF(AGRIKOBA!G:G,D:D,AGRIKOBA!D:D)</f>
        <v>1221192327.1900001</v>
      </c>
      <c r="M445" s="12">
        <f>+SUMIF(LMOI!F:F,D:D,LMOI!C:C)</f>
        <v>0</v>
      </c>
      <c r="N445" s="12">
        <f>+SUMIF(TARTINE!G:G,D:D,TARTINE!D:D)</f>
        <v>0</v>
      </c>
      <c r="O445" s="12">
        <f>+SUMIF(IDF!F:F,D:D,IDF!C:C)</f>
        <v>0</v>
      </c>
      <c r="P445" s="12">
        <f>+SUMIF(RYA!G:G,D:D,RYA!D:D)</f>
        <v>0</v>
      </c>
      <c r="Q445" s="12">
        <f>+SUMIF('SCI NOAH'!G:G,D:D,'SCI NOAH'!D:D)</f>
        <v>0</v>
      </c>
      <c r="R445" s="12">
        <f>+SUMIF(SIM!F:F,D:D,SIM!C:C)</f>
        <v>0</v>
      </c>
      <c r="S445" s="163">
        <f>+SUMIF('First Energy'!A:A,D:D,'First Energy'!C:C)</f>
        <v>0</v>
      </c>
      <c r="T445" s="163">
        <f>+SUMIF('ID Motors'!G:G,D:D,'ID Motors'!D:D)</f>
        <v>0</v>
      </c>
      <c r="U445" s="12">
        <f>+SUMIF('ID RENTAL'!G:G,D:D,'ID RENTAL'!D:D)</f>
        <v>0</v>
      </c>
      <c r="V445" s="12">
        <f>+SUMIF('MCM '!G:G,D:D,'MCM '!D:D)</f>
        <v>0</v>
      </c>
      <c r="W445" s="12">
        <f>SUMIF(AGRIMOTORS!G:G,D:D,AGRIMOTORS!D:D)</f>
        <v>0</v>
      </c>
      <c r="X445" s="12">
        <f>+SUMIF(BOVIMA!F:F,D:D,BOVIMA!C:C)</f>
        <v>0</v>
      </c>
      <c r="Y445" s="12">
        <f>+SUMIF(AGRIFEED!F:F,D:D,AGRIFEED!C:C)</f>
        <v>0</v>
      </c>
      <c r="Z445" s="12">
        <f>SUMIF(AMIP!F:F,D:D,AMIP!C:C)</f>
        <v>0</v>
      </c>
      <c r="AA445" s="12">
        <f>+SUMIF(ISF!G:G,D:D,ISF!D:D)</f>
        <v>0</v>
      </c>
      <c r="AB445" s="124">
        <f>+SUMIF(DISCOI!G:G,D:D,DISCOI!D:D)</f>
        <v>0</v>
      </c>
      <c r="AC445" s="12">
        <f>+SUMIF(MABEL!F:F,D:D,MABEL!C:C)</f>
        <v>0</v>
      </c>
      <c r="AD445" s="12">
        <f>+SUMIF(NMP!F:F,D:D,NMP!C:C)</f>
        <v>-23026397.211606</v>
      </c>
      <c r="AE445" s="12">
        <f>+SUMIF('AMCHO '!F:F,D:D,'AMCHO '!C:C)</f>
        <v>0</v>
      </c>
      <c r="AF445" s="12">
        <f>+SUMIF(CONFORTIS!G:G,D:D,CONFORTIS!D:D)</f>
        <v>0</v>
      </c>
      <c r="AG445" s="12">
        <f>+SUMIF('IRS IMMO'!G:G,D:D,'IRS IMMO'!D:D)</f>
        <v>0</v>
      </c>
      <c r="AH445" s="12">
        <f>+SUMIFS(AGRIVETAM!C:C,AGRIVETAM!F:F,D:D)</f>
        <v>0</v>
      </c>
      <c r="AI445" s="12">
        <f>+SUMIF(EUROPAINTS!F:F,D:D,EUROPAINTS!C:C)</f>
        <v>960466203.82000005</v>
      </c>
      <c r="AJ445" s="12">
        <f>+SUMIF('VET ABE'!F:F,D:D,'VET ABE'!D:D)</f>
        <v>0</v>
      </c>
      <c r="AK445" s="12">
        <f>SUMIF('VET FIA'!F:F,D:D,'VET FIA'!D:D)</f>
        <v>0</v>
      </c>
      <c r="AL445" s="12">
        <f>+SUMIF('CSS SAKAY'!F:F,D:D,'CSS SAKAY'!C:C)</f>
        <v>0</v>
      </c>
      <c r="AN445" s="12">
        <f>SUMIF('United Malagasy'!F:F,D:D,'United Malagasy'!C:C)</f>
        <v>0</v>
      </c>
      <c r="AO445" s="12">
        <f>+SUMIF(NUTRIFOOD!E:E,D:D,NUTRIFOOD!C:C)</f>
        <v>0</v>
      </c>
      <c r="AP445" s="12">
        <f>+SUMIF(FERRIS!H:H,D:D,FERRIS!E:E)</f>
        <v>0</v>
      </c>
      <c r="AQ445" s="12">
        <f>+SUMIF(SEM!F:F,D:D,SEM!C:C)</f>
        <v>0</v>
      </c>
      <c r="AR445" s="12">
        <f>+SUMIF(Madatrade!F:F,D:D,Madatrade!C:C)</f>
        <v>0</v>
      </c>
      <c r="AS445" s="12">
        <f>+SUMIF('FLY TECH'!F:F,D:D,'FLY TECH'!D:D)</f>
        <v>0</v>
      </c>
      <c r="AT445" s="12">
        <f>+SUMIFS('FIRST INVESTISSEMENT'!D:D,'FIRST INVESTISSEMENT'!G:G,D:D)</f>
        <v>0</v>
      </c>
      <c r="AU445" s="164">
        <f t="shared" si="44"/>
        <v>-12618718578.611605</v>
      </c>
      <c r="AV445" s="165">
        <f t="shared" si="45"/>
        <v>-2789858.0040513221</v>
      </c>
    </row>
    <row r="446" spans="1:48" hidden="1" x14ac:dyDescent="0.25">
      <c r="A446" s="11" t="str">
        <f t="shared" si="41"/>
        <v>6</v>
      </c>
      <c r="B446" s="11" t="str">
        <f t="shared" si="42"/>
        <v>60</v>
      </c>
      <c r="C446" s="11" t="str">
        <f t="shared" si="43"/>
        <v>603</v>
      </c>
      <c r="D446" s="23">
        <v>60370000</v>
      </c>
      <c r="E446" s="119" t="s">
        <v>3269</v>
      </c>
      <c r="F446" s="24" t="s">
        <v>725</v>
      </c>
      <c r="G446" s="12">
        <f>+SUMIF(AGRIFARM!H:H,D:D,AGRIFARM!L:L)</f>
        <v>0</v>
      </c>
      <c r="H446" s="12">
        <f>+SUMIF(AGRICORP!I:I,D:D,AGRICORP!D:D)</f>
        <v>0</v>
      </c>
      <c r="I446" s="12">
        <f>+SUMIF(SMTP!D:D,D:D,SMTP!F:F)</f>
        <v>0</v>
      </c>
      <c r="J446" s="12">
        <f>+SUMIF(AGRIVET!G:G,D:D,AGRIVET!D:D)</f>
        <v>0</v>
      </c>
      <c r="K446" s="12">
        <f>+SUMIF(AGRIVAL!G:G,D:D,AGRIVAL!D:D)</f>
        <v>0</v>
      </c>
      <c r="L446" s="12">
        <f>+SUMIF(AGRIKOBA!G:G,D:D,AGRIKOBA!D:D)</f>
        <v>0</v>
      </c>
      <c r="M446" s="12">
        <f>+SUMIF(LMOI!F:F,D:D,LMOI!C:C)</f>
        <v>0</v>
      </c>
      <c r="N446" s="12">
        <f>+SUMIF(TARTINE!G:G,D:D,TARTINE!D:D)</f>
        <v>0</v>
      </c>
      <c r="O446" s="12">
        <f>+SUMIF(IDF!F:F,D:D,IDF!C:C)</f>
        <v>0</v>
      </c>
      <c r="P446" s="12">
        <f>+SUMIF(RYA!G:G,D:D,RYA!D:D)</f>
        <v>0</v>
      </c>
      <c r="Q446" s="12">
        <f>+SUMIF('SCI NOAH'!G:G,D:D,'SCI NOAH'!D:D)</f>
        <v>0</v>
      </c>
      <c r="R446" s="12">
        <f>+SUMIF(SIM!F:F,D:D,SIM!C:C)</f>
        <v>0</v>
      </c>
      <c r="S446" s="163">
        <f>+SUMIF('First Energy'!A:A,D:D,'First Energy'!C:C)</f>
        <v>0</v>
      </c>
      <c r="T446" s="163">
        <f>+SUMIF('ID Motors'!G:G,D:D,'ID Motors'!D:D)</f>
        <v>0</v>
      </c>
      <c r="U446" s="12">
        <f>+SUMIF('ID RENTAL'!G:G,D:D,'ID RENTAL'!D:D)</f>
        <v>0</v>
      </c>
      <c r="V446" s="12">
        <f>+SUMIF('MCM '!G:G,D:D,'MCM '!D:D)</f>
        <v>0</v>
      </c>
      <c r="W446" s="12">
        <f>SUMIF(AGRIMOTORS!G:G,D:D,AGRIMOTORS!D:D)</f>
        <v>0</v>
      </c>
      <c r="X446" s="12">
        <f>+SUMIF(BOVIMA!F:F,D:D,BOVIMA!C:C)</f>
        <v>0</v>
      </c>
      <c r="Y446" s="12">
        <f>+SUMIF(AGRIFEED!F:F,D:D,AGRIFEED!C:C)</f>
        <v>0</v>
      </c>
      <c r="Z446" s="12">
        <f>SUMIF(AMIP!F:F,D:D,AMIP!C:C)</f>
        <v>0</v>
      </c>
      <c r="AA446" s="12">
        <f>+SUMIF(ISF!G:G,D:D,ISF!D:D)</f>
        <v>0</v>
      </c>
      <c r="AB446" s="124">
        <f>+SUMIF(DISCOI!G:G,D:D,DISCOI!D:D)</f>
        <v>0</v>
      </c>
      <c r="AC446" s="12">
        <f>+SUMIF(MABEL!F:F,D:D,MABEL!C:C)</f>
        <v>0</v>
      </c>
      <c r="AD446" s="12">
        <f>+SUMIF(NMP!F:F,D:D,NMP!C:C)</f>
        <v>0</v>
      </c>
      <c r="AE446" s="12">
        <f>+SUMIF('AMCHO '!F:F,D:D,'AMCHO '!C:C)</f>
        <v>0</v>
      </c>
      <c r="AF446" s="12">
        <f>+SUMIF(CONFORTIS!G:G,D:D,CONFORTIS!D:D)</f>
        <v>0</v>
      </c>
      <c r="AG446" s="12">
        <f>+SUMIF('IRS IMMO'!G:G,D:D,'IRS IMMO'!D:D)</f>
        <v>0</v>
      </c>
      <c r="AH446" s="12">
        <f>+SUMIFS(AGRIVETAM!C:C,AGRIVETAM!F:F,D:D)</f>
        <v>0</v>
      </c>
      <c r="AI446" s="12">
        <f>+SUMIF(EUROPAINTS!F:F,D:D,EUROPAINTS!C:C)</f>
        <v>0</v>
      </c>
      <c r="AJ446" s="12">
        <f>+SUMIF('VET ABE'!F:F,D:D,'VET ABE'!D:D)</f>
        <v>0</v>
      </c>
      <c r="AK446" s="12">
        <f>SUMIF('VET FIA'!F:F,D:D,'VET FIA'!D:D)</f>
        <v>0</v>
      </c>
      <c r="AL446" s="12">
        <f>+SUMIF('CSS SAKAY'!F:F,D:D,'CSS SAKAY'!C:C)</f>
        <v>0</v>
      </c>
      <c r="AM446" s="12"/>
      <c r="AN446" s="12">
        <f>SUMIF('United Malagasy'!F:F,D:D,'United Malagasy'!C:C)</f>
        <v>0</v>
      </c>
      <c r="AO446" s="12">
        <f>+SUMIF(NUTRIFOOD!E:E,D:D,NUTRIFOOD!C:C)</f>
        <v>0</v>
      </c>
      <c r="AP446" s="12">
        <f>+SUMIF(FERRIS!H:H,D:D,FERRIS!E:E)</f>
        <v>0</v>
      </c>
      <c r="AQ446" s="12">
        <f>+SUMIF(SEM!F:F,D:D,SEM!C:C)</f>
        <v>0</v>
      </c>
      <c r="AR446" s="12">
        <f>+SUMIF(Madatrade!F:F,D:D,Madatrade!C:C)</f>
        <v>0</v>
      </c>
      <c r="AS446" s="12">
        <f>+SUMIF('FLY TECH'!F:F,D:D,'FLY TECH'!D:D)</f>
        <v>-5587352392.4899998</v>
      </c>
      <c r="AT446" s="12">
        <f>+SUMIFS('FIRST INVESTISSEMENT'!D:D,'FIRST INVESTISSEMENT'!G:G,D:D)</f>
        <v>0</v>
      </c>
      <c r="AU446" s="164">
        <f t="shared" si="44"/>
        <v>-5587352392.4899998</v>
      </c>
      <c r="AV446" s="165">
        <f t="shared" si="45"/>
        <v>-1235301.3260843018</v>
      </c>
    </row>
    <row r="447" spans="1:48" hidden="1" x14ac:dyDescent="0.25">
      <c r="A447" s="11" t="str">
        <f t="shared" si="41"/>
        <v>6</v>
      </c>
      <c r="B447" s="11" t="str">
        <f t="shared" si="42"/>
        <v>60</v>
      </c>
      <c r="C447" s="11" t="str">
        <f t="shared" si="43"/>
        <v>603</v>
      </c>
      <c r="D447" s="23">
        <v>60380000</v>
      </c>
      <c r="E447" s="119" t="s">
        <v>3269</v>
      </c>
      <c r="F447" s="24" t="s">
        <v>727</v>
      </c>
      <c r="G447" s="12">
        <f>+SUMIF(AGRIFARM!H:H,D:D,AGRIFARM!L:L)</f>
        <v>0</v>
      </c>
      <c r="H447" s="12">
        <f>+SUMIF(AGRICORP!I:I,D:D,AGRICORP!D:D)</f>
        <v>0</v>
      </c>
      <c r="I447" s="12">
        <f>+SUMIF(SMTP!D:D,D:D,SMTP!F:F)</f>
        <v>0</v>
      </c>
      <c r="J447" s="12">
        <f>+SUMIF(AGRIVET!G:G,D:D,AGRIVET!D:D)</f>
        <v>0</v>
      </c>
      <c r="K447" s="12">
        <f>+SUMIF(AGRIVAL!G:G,D:D,AGRIVAL!D:D)</f>
        <v>-2255193320.9899998</v>
      </c>
      <c r="L447" s="12">
        <f>+SUMIF(AGRIKOBA!G:G,D:D,AGRIKOBA!D:D)</f>
        <v>0</v>
      </c>
      <c r="M447" s="12">
        <f>+SUMIF(LMOI!F:F,D:D,LMOI!C:C)</f>
        <v>0</v>
      </c>
      <c r="N447" s="12">
        <f>+SUMIF(TARTINE!G:G,D:D,TARTINE!D:D)</f>
        <v>0</v>
      </c>
      <c r="O447" s="12">
        <f>+SUMIF(IDF!F:F,D:D,IDF!C:C)</f>
        <v>0</v>
      </c>
      <c r="P447" s="12">
        <f>+SUMIF(RYA!G:G,D:D,RYA!D:D)</f>
        <v>0</v>
      </c>
      <c r="Q447" s="12">
        <f>+SUMIF('SCI NOAH'!G:G,D:D,'SCI NOAH'!D:D)</f>
        <v>0</v>
      </c>
      <c r="R447" s="12">
        <f>+SUMIF(SIM!F:F,D:D,SIM!C:C)</f>
        <v>0</v>
      </c>
      <c r="S447" s="163">
        <f>+SUMIF('First Energy'!A:A,D:D,'First Energy'!C:C)</f>
        <v>0</v>
      </c>
      <c r="T447" s="163">
        <f>+SUMIF('ID Motors'!G:G,D:D,'ID Motors'!D:D)</f>
        <v>0</v>
      </c>
      <c r="U447" s="12">
        <f>+SUMIF('ID RENTAL'!G:G,D:D,'ID RENTAL'!D:D)</f>
        <v>0</v>
      </c>
      <c r="V447" s="12">
        <f>+SUMIF('MCM '!G:G,D:D,'MCM '!D:D)</f>
        <v>0</v>
      </c>
      <c r="W447" s="12">
        <f>SUMIF(AGRIMOTORS!G:G,D:D,AGRIMOTORS!D:D)</f>
        <v>0</v>
      </c>
      <c r="X447" s="12">
        <f>+SUMIF(BOVIMA!F:F,D:D,BOVIMA!C:C)</f>
        <v>0</v>
      </c>
      <c r="Y447" s="12">
        <f>+SUMIF(AGRIFEED!F:F,D:D,AGRIFEED!C:C)</f>
        <v>0</v>
      </c>
      <c r="Z447" s="12">
        <f>SUMIF(AMIP!F:F,D:D,AMIP!C:C)</f>
        <v>0</v>
      </c>
      <c r="AA447" s="12">
        <f>+SUMIF(ISF!G:G,D:D,ISF!D:D)</f>
        <v>0</v>
      </c>
      <c r="AB447" s="124">
        <f>+SUMIF(DISCOI!G:G,D:D,DISCOI!D:D)</f>
        <v>0</v>
      </c>
      <c r="AC447" s="12">
        <f>+SUMIF(MABEL!F:F,D:D,MABEL!C:C)</f>
        <v>0</v>
      </c>
      <c r="AD447" s="12">
        <f>+SUMIF(NMP!F:F,D:D,NMP!C:C)</f>
        <v>0</v>
      </c>
      <c r="AE447" s="12">
        <f>+SUMIF('AMCHO '!F:F,D:D,'AMCHO '!C:C)</f>
        <v>0</v>
      </c>
      <c r="AF447" s="12">
        <f>+SUMIF(CONFORTIS!G:G,D:D,CONFORTIS!D:D)</f>
        <v>0</v>
      </c>
      <c r="AG447" s="12">
        <f>+SUMIF('IRS IMMO'!G:G,D:D,'IRS IMMO'!D:D)</f>
        <v>0</v>
      </c>
      <c r="AH447" s="12">
        <f>+SUMIFS(AGRIVETAM!C:C,AGRIVETAM!F:F,D:D)</f>
        <v>0</v>
      </c>
      <c r="AI447" s="12">
        <f>+SUMIF(EUROPAINTS!F:F,D:D,EUROPAINTS!C:C)</f>
        <v>0</v>
      </c>
      <c r="AJ447" s="12">
        <f>+SUMIF('VET ABE'!F:F,D:D,'VET ABE'!D:D)</f>
        <v>0</v>
      </c>
      <c r="AK447" s="12">
        <f>SUMIF('VET FIA'!F:F,D:D,'VET FIA'!D:D)</f>
        <v>0</v>
      </c>
      <c r="AL447" s="12">
        <f>+SUMIF('CSS SAKAY'!F:F,D:D,'CSS SAKAY'!C:C)</f>
        <v>0</v>
      </c>
      <c r="AM447" s="12"/>
      <c r="AN447" s="12">
        <f>SUMIF('United Malagasy'!F:F,D:D,'United Malagasy'!C:C)</f>
        <v>0</v>
      </c>
      <c r="AO447" s="12">
        <f>+SUMIF(NUTRIFOOD!E:E,D:D,NUTRIFOOD!C:C)</f>
        <v>0</v>
      </c>
      <c r="AP447" s="12">
        <f>+SUMIF(FERRIS!H:H,D:D,FERRIS!E:E)</f>
        <v>0</v>
      </c>
      <c r="AQ447" s="12">
        <f>+SUMIF(SEM!F:F,D:D,SEM!C:C)</f>
        <v>0</v>
      </c>
      <c r="AR447" s="12">
        <f>+SUMIF(Madatrade!F:F,D:D,Madatrade!C:C)</f>
        <v>0</v>
      </c>
      <c r="AS447" s="12">
        <f>+SUMIF('FLY TECH'!F:F,D:D,'FLY TECH'!D:D)</f>
        <v>-996026777.09000003</v>
      </c>
      <c r="AT447" s="12">
        <f>+SUMIFS('FIRST INVESTISSEMENT'!D:D,'FIRST INVESTISSEMENT'!G:G,D:D)</f>
        <v>0</v>
      </c>
      <c r="AU447" s="164">
        <f t="shared" si="44"/>
        <v>-3251220098.0799999</v>
      </c>
      <c r="AV447" s="165">
        <f t="shared" si="45"/>
        <v>-718808.51903101895</v>
      </c>
    </row>
    <row r="448" spans="1:48" hidden="1" x14ac:dyDescent="0.25">
      <c r="A448" s="11" t="str">
        <f t="shared" si="41"/>
        <v>6</v>
      </c>
      <c r="B448" s="11" t="str">
        <f t="shared" si="42"/>
        <v>60</v>
      </c>
      <c r="C448" s="11" t="str">
        <f t="shared" si="43"/>
        <v>604</v>
      </c>
      <c r="D448" s="23">
        <v>60400000</v>
      </c>
      <c r="E448" s="119" t="s">
        <v>3269</v>
      </c>
      <c r="F448" s="24" t="s">
        <v>729</v>
      </c>
      <c r="G448" s="12">
        <f>+SUMIF(AGRIFARM!H:H,D:D,AGRIFARM!L:L)</f>
        <v>0</v>
      </c>
      <c r="H448" s="12">
        <f>+SUMIF(AGRICORP!I:I,D:D,AGRICORP!D:D)</f>
        <v>0</v>
      </c>
      <c r="I448" s="12">
        <f>+SUMIF(SMTP!D:D,D:D,SMTP!F:F)</f>
        <v>2305750</v>
      </c>
      <c r="J448" s="12">
        <f>+SUMIF(AGRIVET!G:G,D:D,AGRIVET!D:D)</f>
        <v>34932600</v>
      </c>
      <c r="K448" s="12">
        <f>+SUMIF(AGRIVAL!G:G,D:D,AGRIVAL!D:D)</f>
        <v>0</v>
      </c>
      <c r="L448" s="12">
        <f>+SUMIF(AGRIKOBA!G:G,D:D,AGRIKOBA!D:D)</f>
        <v>0</v>
      </c>
      <c r="M448" s="12">
        <f>+SUMIF(LMOI!F:F,D:D,LMOI!C:C)</f>
        <v>0</v>
      </c>
      <c r="N448" s="12">
        <f>+SUMIF(TARTINE!G:G,D:D,TARTINE!D:D)</f>
        <v>0</v>
      </c>
      <c r="O448" s="12">
        <f>+SUMIF(IDF!F:F,D:D,IDF!C:C)</f>
        <v>0</v>
      </c>
      <c r="P448" s="12">
        <f>+SUMIF(RYA!G:G,D:D,RYA!D:D)</f>
        <v>0</v>
      </c>
      <c r="Q448" s="12">
        <f>+SUMIF('SCI NOAH'!G:G,D:D,'SCI NOAH'!D:D)</f>
        <v>0</v>
      </c>
      <c r="R448" s="12">
        <f>+SUMIF(SIM!F:F,D:D,SIM!C:C)</f>
        <v>0</v>
      </c>
      <c r="S448" s="163">
        <f>+SUMIF('First Energy'!A:A,D:D,'First Energy'!C:C)</f>
        <v>0</v>
      </c>
      <c r="T448" s="163">
        <f>+SUMIF('ID Motors'!G:G,D:D,'ID Motors'!D:D)</f>
        <v>189459511.69</v>
      </c>
      <c r="U448" s="12">
        <f>+SUMIF('ID RENTAL'!G:G,D:D,'ID RENTAL'!D:D)</f>
        <v>0</v>
      </c>
      <c r="V448" s="12">
        <f>+SUMIF('MCM '!G:G,D:D,'MCM '!D:D)</f>
        <v>0</v>
      </c>
      <c r="W448" s="12">
        <f>SUMIF(AGRIMOTORS!G:G,D:D,AGRIMOTORS!D:D)</f>
        <v>0</v>
      </c>
      <c r="X448" s="12">
        <f>+SUMIF(BOVIMA!F:F,D:D,BOVIMA!C:C)</f>
        <v>0</v>
      </c>
      <c r="Y448" s="12">
        <f>+SUMIF(AGRIFEED!F:F,D:D,AGRIFEED!C:C)</f>
        <v>0</v>
      </c>
      <c r="Z448" s="12">
        <f>SUMIF(AMIP!F:F,D:D,AMIP!C:C)</f>
        <v>0</v>
      </c>
      <c r="AA448" s="12">
        <f>+SUMIF(ISF!G:G,D:D,ISF!D:D)</f>
        <v>0</v>
      </c>
      <c r="AB448" s="124">
        <f>+SUMIF(DISCOI!G:G,D:D,DISCOI!D:D)</f>
        <v>0</v>
      </c>
      <c r="AC448" s="12">
        <f>+SUMIF(MABEL!F:F,D:D,MABEL!C:C)</f>
        <v>0</v>
      </c>
      <c r="AD448" s="12">
        <f>+SUMIF(NMP!F:F,D:D,NMP!C:C)</f>
        <v>0</v>
      </c>
      <c r="AE448" s="12">
        <f>+SUMIF('AMCHO '!F:F,D:D,'AMCHO '!C:C)</f>
        <v>0</v>
      </c>
      <c r="AF448" s="12">
        <f>+SUMIF(CONFORTIS!G:G,D:D,CONFORTIS!D:D)</f>
        <v>0</v>
      </c>
      <c r="AG448" s="12">
        <f>+SUMIF('IRS IMMO'!G:G,D:D,'IRS IMMO'!D:D)</f>
        <v>0</v>
      </c>
      <c r="AH448" s="12">
        <f>+SUMIFS(AGRIVETAM!C:C,AGRIVETAM!F:F,D:D)</f>
        <v>0</v>
      </c>
      <c r="AI448" s="12">
        <f>+SUMIF(EUROPAINTS!F:F,D:D,EUROPAINTS!C:C)</f>
        <v>0</v>
      </c>
      <c r="AJ448" s="12">
        <f>+SUMIF('VET ABE'!F:F,D:D,'VET ABE'!D:D)</f>
        <v>0</v>
      </c>
      <c r="AK448" s="12">
        <f>SUMIF('VET FIA'!F:F,D:D,'VET FIA'!D:D)</f>
        <v>0</v>
      </c>
      <c r="AL448" s="12">
        <f>+SUMIF('CSS SAKAY'!F:F,D:D,'CSS SAKAY'!C:C)</f>
        <v>0</v>
      </c>
      <c r="AM448" s="12"/>
      <c r="AN448" s="12">
        <f>SUMIF('United Malagasy'!F:F,D:D,'United Malagasy'!C:C)</f>
        <v>7061438</v>
      </c>
      <c r="AO448" s="12">
        <f>+SUMIF(NUTRIFOOD!E:E,D:D,NUTRIFOOD!C:C)</f>
        <v>0</v>
      </c>
      <c r="AP448" s="12">
        <f>+SUMIF(FERRIS!H:H,D:D,FERRIS!E:E)</f>
        <v>1761887840.52</v>
      </c>
      <c r="AQ448" s="12">
        <f>+SUMIF(SEM!F:F,D:D,SEM!C:C)</f>
        <v>295000</v>
      </c>
      <c r="AR448" s="12">
        <f>+SUMIF(Madatrade!F:F,D:D,Madatrade!C:C)</f>
        <v>0</v>
      </c>
      <c r="AS448" s="12">
        <f>+SUMIF('FLY TECH'!F:F,D:D,'FLY TECH'!D:D)</f>
        <v>0</v>
      </c>
      <c r="AT448" s="12">
        <f>+SUMIFS('FIRST INVESTISSEMENT'!D:D,'FIRST INVESTISSEMENT'!G:G,D:D)</f>
        <v>0</v>
      </c>
      <c r="AU448" s="164">
        <f t="shared" si="44"/>
        <v>1995942140.21</v>
      </c>
      <c r="AV448" s="165">
        <f t="shared" si="45"/>
        <v>441280.55640502815</v>
      </c>
    </row>
    <row r="449" spans="1:48" hidden="1" x14ac:dyDescent="0.25">
      <c r="A449" s="11" t="str">
        <f t="shared" si="41"/>
        <v>6</v>
      </c>
      <c r="B449" s="11" t="str">
        <f t="shared" si="42"/>
        <v>60</v>
      </c>
      <c r="C449" s="11" t="str">
        <f t="shared" si="43"/>
        <v>605</v>
      </c>
      <c r="D449" s="22">
        <v>60500000</v>
      </c>
      <c r="E449" s="119" t="s">
        <v>3269</v>
      </c>
      <c r="F449" s="11" t="s">
        <v>1697</v>
      </c>
      <c r="G449" s="12">
        <f>+SUMIF(AGRIFARM!H:H,D:D,AGRIFARM!L:L)</f>
        <v>0</v>
      </c>
      <c r="H449" s="12">
        <f>+SUMIF(AGRICORP!I:I,D:D,AGRICORP!D:D)</f>
        <v>0</v>
      </c>
      <c r="I449" s="12">
        <f>+SUMIF(SMTP!D:D,D:D,SMTP!F:F)</f>
        <v>0</v>
      </c>
      <c r="J449" s="12">
        <f>+SUMIF(AGRIVET!G:G,D:D,AGRIVET!D:D)</f>
        <v>0</v>
      </c>
      <c r="K449" s="12">
        <f>+SUMIF(AGRIVAL!G:G,D:D,AGRIVAL!D:D)</f>
        <v>0</v>
      </c>
      <c r="L449" s="12">
        <f>+SUMIF(AGRIKOBA!G:G,D:D,AGRIKOBA!D:D)</f>
        <v>0</v>
      </c>
      <c r="M449" s="12">
        <f>+SUMIF(LMOI!F:F,D:D,LMOI!C:C)</f>
        <v>186631724.59</v>
      </c>
      <c r="N449" s="12">
        <f>+SUMIF(TARTINE!G:G,D:D,TARTINE!D:D)</f>
        <v>41220166.969999999</v>
      </c>
      <c r="O449" s="12">
        <f>+SUMIF(IDF!F:F,D:D,IDF!C:C)</f>
        <v>0</v>
      </c>
      <c r="P449" s="12">
        <f>+SUMIF(RYA!G:G,D:D,RYA!D:D)</f>
        <v>0</v>
      </c>
      <c r="Q449" s="12">
        <f>+SUMIF('SCI NOAH'!G:G,D:D,'SCI NOAH'!D:D)</f>
        <v>0</v>
      </c>
      <c r="R449" s="12">
        <f>+SUMIF(SIM!F:F,D:D,SIM!C:C)</f>
        <v>0</v>
      </c>
      <c r="S449" s="163">
        <f>+SUMIF('First Energy'!A:A,D:D,'First Energy'!C:C)</f>
        <v>0</v>
      </c>
      <c r="T449" s="163">
        <f>+SUMIF('ID Motors'!G:G,D:D,'ID Motors'!D:D)</f>
        <v>20417967.809999999</v>
      </c>
      <c r="U449" s="12">
        <f>+SUMIF('ID RENTAL'!G:G,D:D,'ID RENTAL'!D:D)</f>
        <v>0</v>
      </c>
      <c r="V449" s="12">
        <f>+SUMIF('MCM '!G:G,D:D,'MCM '!D:D)</f>
        <v>13260311.640000001</v>
      </c>
      <c r="W449" s="12">
        <f>SUMIF(AGRIMOTORS!G:G,D:D,AGRIMOTORS!D:D)</f>
        <v>0</v>
      </c>
      <c r="X449" s="12">
        <f>+SUMIF(BOVIMA!F:F,D:D,BOVIMA!C:C)</f>
        <v>0</v>
      </c>
      <c r="Y449" s="12">
        <f>+SUMIF(AGRIFEED!F:F,D:D,AGRIFEED!C:C)</f>
        <v>0</v>
      </c>
      <c r="Z449" s="12">
        <f>SUMIF(AMIP!F:F,D:D,AMIP!C:C)</f>
        <v>0</v>
      </c>
      <c r="AA449" s="12">
        <f>+SUMIF(ISF!G:G,D:D,ISF!D:D)</f>
        <v>0</v>
      </c>
      <c r="AB449" s="124">
        <f>+SUMIF(DISCOI!G:G,D:D,DISCOI!D:D)</f>
        <v>0</v>
      </c>
      <c r="AC449" s="12">
        <f>+SUMIF(MABEL!F:F,D:D,MABEL!C:C)</f>
        <v>0</v>
      </c>
      <c r="AD449" s="12">
        <f>+SUMIF(NMP!F:F,D:D,NMP!C:C)</f>
        <v>0</v>
      </c>
      <c r="AE449" s="12">
        <f>+SUMIF('AMCHO '!F:F,D:D,'AMCHO '!C:C)</f>
        <v>0</v>
      </c>
      <c r="AF449" s="12">
        <f>+SUMIF(CONFORTIS!G:G,D:D,CONFORTIS!D:D)</f>
        <v>0</v>
      </c>
      <c r="AG449" s="12">
        <f>+SUMIF('IRS IMMO'!G:G,D:D,'IRS IMMO'!D:D)</f>
        <v>0</v>
      </c>
      <c r="AH449" s="12">
        <f>+SUMIFS(AGRIVETAM!C:C,AGRIVETAM!F:F,D:D)</f>
        <v>0</v>
      </c>
      <c r="AI449" s="12">
        <f>+SUMIF(EUROPAINTS!F:F,D:D,EUROPAINTS!C:C)</f>
        <v>0</v>
      </c>
      <c r="AJ449" s="12">
        <f>+SUMIF('VET ABE'!F:F,D:D,'VET ABE'!D:D)</f>
        <v>0</v>
      </c>
      <c r="AK449" s="12">
        <f>SUMIF('VET FIA'!F:F,D:D,'VET FIA'!D:D)</f>
        <v>0</v>
      </c>
      <c r="AL449" s="12">
        <f>+SUMIF('CSS SAKAY'!F:F,D:D,'CSS SAKAY'!C:C)</f>
        <v>0</v>
      </c>
      <c r="AM449" s="12"/>
      <c r="AN449" s="12">
        <f>SUMIF('United Malagasy'!F:F,D:D,'United Malagasy'!C:C)</f>
        <v>0</v>
      </c>
      <c r="AO449" s="12">
        <f>+SUMIF(NUTRIFOOD!E:E,D:D,NUTRIFOOD!C:C)</f>
        <v>0</v>
      </c>
      <c r="AP449" s="12">
        <f>+SUMIF(FERRIS!H:H,D:D,FERRIS!E:E)</f>
        <v>111186725.41</v>
      </c>
      <c r="AQ449" s="12">
        <f>+SUMIF(SEM!F:F,D:D,SEM!C:C)</f>
        <v>0</v>
      </c>
      <c r="AR449" s="12">
        <f>+SUMIF(Madatrade!F:F,D:D,Madatrade!C:C)</f>
        <v>29669645.079999998</v>
      </c>
      <c r="AS449" s="12">
        <f>+SUMIF('FLY TECH'!F:F,D:D,'FLY TECH'!D:D)</f>
        <v>0</v>
      </c>
      <c r="AT449" s="12">
        <f>+SUMIFS('FIRST INVESTISSEMENT'!D:D,'FIRST INVESTISSEMENT'!G:G,D:D)</f>
        <v>0</v>
      </c>
      <c r="AU449" s="164">
        <f t="shared" si="44"/>
        <v>402386541.49999994</v>
      </c>
      <c r="AV449" s="165">
        <f t="shared" si="45"/>
        <v>88963.178513948631</v>
      </c>
    </row>
    <row r="450" spans="1:48" hidden="1" x14ac:dyDescent="0.25">
      <c r="A450" s="11" t="str">
        <f t="shared" si="41"/>
        <v>6</v>
      </c>
      <c r="B450" s="11" t="str">
        <f t="shared" si="42"/>
        <v>60</v>
      </c>
      <c r="C450" s="11" t="str">
        <f t="shared" si="43"/>
        <v>606</v>
      </c>
      <c r="D450" s="23">
        <v>60600000</v>
      </c>
      <c r="E450" s="119" t="s">
        <v>3269</v>
      </c>
      <c r="F450" s="24" t="s">
        <v>376</v>
      </c>
      <c r="G450" s="12">
        <f>+SUMIF(AGRIFARM!H:H,D:D,AGRIFARM!L:L)</f>
        <v>998291098.88</v>
      </c>
      <c r="H450" s="12">
        <f>+SUMIF(AGRICORP!I:I,D:D,AGRICORP!D:D)</f>
        <v>0</v>
      </c>
      <c r="I450" s="12">
        <f>+SUMIF(SMTP!D:D,D:D,SMTP!F:F)</f>
        <v>0</v>
      </c>
      <c r="J450" s="12">
        <f>+SUMIF(AGRIVET!G:G,D:D,AGRIVET!D:D)</f>
        <v>383709848.14000005</v>
      </c>
      <c r="K450" s="12">
        <f>+SUMIF(AGRIVAL!G:G,D:D,AGRIVAL!D:D)</f>
        <v>0</v>
      </c>
      <c r="L450" s="12">
        <f>+SUMIF(AGRIKOBA!G:G,D:D,AGRIKOBA!D:D)</f>
        <v>0</v>
      </c>
      <c r="M450" s="12">
        <f>+SUMIF(LMOI!F:F,D:D,LMOI!C:C)</f>
        <v>0</v>
      </c>
      <c r="N450" s="12">
        <f>+SUMIF(TARTINE!G:G,D:D,TARTINE!D:D)</f>
        <v>1097657880.4199998</v>
      </c>
      <c r="O450" s="12">
        <f>+SUMIF(IDF!F:F,D:D,IDF!C:C)</f>
        <v>954504523.28999996</v>
      </c>
      <c r="P450" s="12">
        <f>+SUMIF(RYA!G:G,D:D,RYA!D:D)</f>
        <v>79837999.530000001</v>
      </c>
      <c r="Q450" s="12">
        <f>+SUMIF('SCI NOAH'!G:G,D:D,'SCI NOAH'!D:D)</f>
        <v>77000</v>
      </c>
      <c r="R450" s="12">
        <f>+SUMIF(SIM!F:F,D:D,SIM!C:C)</f>
        <v>29432537.460000001</v>
      </c>
      <c r="S450" s="163">
        <f>+SUMIF('First Energy'!A:A,D:D,'First Energy'!C:C)</f>
        <v>0</v>
      </c>
      <c r="T450" s="163">
        <f>+SUMIF('ID Motors'!G:G,D:D,'ID Motors'!D:D)</f>
        <v>0</v>
      </c>
      <c r="U450" s="12">
        <f>+SUMIF('ID RENTAL'!G:G,D:D,'ID RENTAL'!D:D)</f>
        <v>0</v>
      </c>
      <c r="V450" s="12">
        <f>+SUMIF('MCM '!G:G,D:D,'MCM '!D:D)</f>
        <v>176970448.05000001</v>
      </c>
      <c r="W450" s="12">
        <f>SUMIF(AGRIMOTORS!G:G,D:D,AGRIMOTORS!D:D)</f>
        <v>0</v>
      </c>
      <c r="X450" s="12">
        <f>+SUMIF(BOVIMA!F:F,D:D,BOVIMA!C:C)</f>
        <v>751827052.28999996</v>
      </c>
      <c r="Y450" s="12">
        <f>+SUMIF(AGRIFEED!F:F,D:D,AGRIFEED!C:C)</f>
        <v>0</v>
      </c>
      <c r="Z450" s="12">
        <f>SUMIF(AMIP!F:F,D:D,AMIP!C:C)</f>
        <v>0</v>
      </c>
      <c r="AA450" s="12">
        <f>+SUMIF(ISF!G:G,D:D,ISF!D:D)</f>
        <v>4342666.8099999996</v>
      </c>
      <c r="AB450" s="124">
        <f>+SUMIF(DISCOI!G:G,D:D,DISCOI!D:D)</f>
        <v>23247520.539999999</v>
      </c>
      <c r="AC450" s="12">
        <f>+SUMIF(MABEL!F:F,D:D,MABEL!C:C)</f>
        <v>27559602.469999999</v>
      </c>
      <c r="AD450" s="12">
        <f>+SUMIF(NMP!F:F,D:D,NMP!C:C)</f>
        <v>0</v>
      </c>
      <c r="AE450" s="12">
        <f>+SUMIF('AMCHO '!F:F,D:D,'AMCHO '!C:C)</f>
        <v>324757839.56</v>
      </c>
      <c r="AF450" s="12">
        <f>+SUMIF(CONFORTIS!G:G,D:D,CONFORTIS!D:D)</f>
        <v>0</v>
      </c>
      <c r="AG450" s="12">
        <f>+SUMIF('IRS IMMO'!G:G,D:D,'IRS IMMO'!D:D)</f>
        <v>0</v>
      </c>
      <c r="AH450" s="12">
        <f>+SUMIFS(AGRIVETAM!C:C,AGRIVETAM!F:F,D:D)</f>
        <v>56020281.640000001</v>
      </c>
      <c r="AI450" s="12">
        <f>+SUMIF(EUROPAINTS!F:F,D:D,EUROPAINTS!C:C)</f>
        <v>0</v>
      </c>
      <c r="AJ450" s="12">
        <f>+SUMIF('VET ABE'!F:F,D:D,'VET ABE'!D:D)</f>
        <v>14700772.35</v>
      </c>
      <c r="AK450" s="12">
        <f>SUMIF('VET FIA'!F:F,D:D,'VET FIA'!D:D)</f>
        <v>0</v>
      </c>
      <c r="AL450" s="12">
        <f>+SUMIF('CSS SAKAY'!F:F,D:D,'CSS SAKAY'!C:C)</f>
        <v>0</v>
      </c>
      <c r="AM450" s="12"/>
      <c r="AN450" s="12">
        <f>SUMIF('United Malagasy'!F:F,D:D,'United Malagasy'!C:C)</f>
        <v>3858384.6900000004</v>
      </c>
      <c r="AO450" s="12">
        <f>+SUMIF(NUTRIFOOD!E:E,D:D,NUTRIFOOD!C:C)</f>
        <v>0</v>
      </c>
      <c r="AP450" s="12">
        <f>+SUMIF(FERRIS!H:H,D:D,FERRIS!E:E)</f>
        <v>0</v>
      </c>
      <c r="AQ450" s="12">
        <f>+SUMIF(SEM!F:F,D:D,SEM!C:C)</f>
        <v>0</v>
      </c>
      <c r="AR450" s="12">
        <f>+SUMIF(Madatrade!F:F,D:D,Madatrade!C:C)</f>
        <v>90548166.769999996</v>
      </c>
      <c r="AS450" s="12">
        <f>+SUMIF('FLY TECH'!F:F,D:D,'FLY TECH'!D:D)</f>
        <v>0</v>
      </c>
      <c r="AT450" s="12">
        <f>+SUMIFS('FIRST INVESTISSEMENT'!D:D,'FIRST INVESTISSEMENT'!G:G,D:D)</f>
        <v>0</v>
      </c>
      <c r="AU450" s="164">
        <f t="shared" si="44"/>
        <v>5017343622.8900013</v>
      </c>
      <c r="AV450" s="165">
        <f t="shared" si="45"/>
        <v>1109278.7415927653</v>
      </c>
    </row>
    <row r="451" spans="1:48" hidden="1" x14ac:dyDescent="0.25">
      <c r="A451" s="11" t="str">
        <f t="shared" si="41"/>
        <v>6</v>
      </c>
      <c r="B451" s="11" t="str">
        <f t="shared" si="42"/>
        <v>60</v>
      </c>
      <c r="C451" s="11" t="str">
        <f t="shared" si="43"/>
        <v>606</v>
      </c>
      <c r="D451" s="23">
        <v>60601000</v>
      </c>
      <c r="E451" s="119" t="s">
        <v>3269</v>
      </c>
      <c r="F451" s="24" t="s">
        <v>164</v>
      </c>
      <c r="G451" s="12">
        <f>+SUMIF(AGRIFARM!H:H,D:D,AGRIFARM!L:L)</f>
        <v>0</v>
      </c>
      <c r="H451" s="12">
        <f>+SUMIF(AGRICORP!I:I,D:D,AGRICORP!D:D)</f>
        <v>2430309.2000000002</v>
      </c>
      <c r="I451" s="12">
        <f>+SUMIF(SMTP!D:D,D:D,SMTP!F:F)</f>
        <v>653413813.14999998</v>
      </c>
      <c r="J451" s="12">
        <f>+SUMIF(AGRIVET!G:G,D:D,AGRIVET!D:D)</f>
        <v>0</v>
      </c>
      <c r="K451" s="12">
        <f>+SUMIF(AGRIVAL!G:G,D:D,AGRIVAL!D:D)</f>
        <v>0</v>
      </c>
      <c r="L451" s="12">
        <f>+SUMIF(AGRIKOBA!G:G,D:D,AGRIKOBA!D:D)</f>
        <v>0</v>
      </c>
      <c r="M451" s="12">
        <f>+SUMIF(LMOI!F:F,D:D,LMOI!C:C)</f>
        <v>0</v>
      </c>
      <c r="N451" s="12">
        <f>+SUMIF(TARTINE!G:G,D:D,TARTINE!D:D)</f>
        <v>0</v>
      </c>
      <c r="O451" s="12">
        <f>+SUMIF(IDF!F:F,D:D,IDF!C:C)</f>
        <v>0</v>
      </c>
      <c r="P451" s="12">
        <f>+SUMIF(RYA!G:G,D:D,RYA!D:D)</f>
        <v>0</v>
      </c>
      <c r="Q451" s="12">
        <f>+SUMIF('SCI NOAH'!G:G,D:D,'SCI NOAH'!D:D)</f>
        <v>0</v>
      </c>
      <c r="R451" s="12">
        <f>+SUMIF(SIM!F:F,D:D,SIM!C:C)</f>
        <v>0</v>
      </c>
      <c r="S451" s="163">
        <f>+SUMIF('First Energy'!A:A,D:D,'First Energy'!C:C)</f>
        <v>205771</v>
      </c>
      <c r="T451" s="163">
        <f>+SUMIF('ID Motors'!G:G,D:D,'ID Motors'!D:D)</f>
        <v>4329612.1100000003</v>
      </c>
      <c r="U451" s="12">
        <f>+SUMIF('ID RENTAL'!G:G,D:D,'ID RENTAL'!D:D)</f>
        <v>75273</v>
      </c>
      <c r="V451" s="12">
        <f>+SUMIF('MCM '!G:G,D:D,'MCM '!D:D)</f>
        <v>0</v>
      </c>
      <c r="W451" s="12">
        <f>SUMIF(AGRIMOTORS!G:G,D:D,AGRIMOTORS!D:D)</f>
        <v>0</v>
      </c>
      <c r="X451" s="12">
        <f>+SUMIF(BOVIMA!F:F,D:D,BOVIMA!C:C)</f>
        <v>0</v>
      </c>
      <c r="Y451" s="12">
        <f>+SUMIF(AGRIFEED!F:F,D:D,AGRIFEED!C:C)</f>
        <v>111110</v>
      </c>
      <c r="Z451" s="12">
        <f>SUMIF(AMIP!F:F,D:D,AMIP!C:C)</f>
        <v>0</v>
      </c>
      <c r="AA451" s="12">
        <f>+SUMIF(ISF!G:G,D:D,ISF!D:D)</f>
        <v>0</v>
      </c>
      <c r="AB451" s="124">
        <f>+SUMIF(DISCOI!G:G,D:D,DISCOI!D:D)</f>
        <v>0</v>
      </c>
      <c r="AC451" s="12">
        <f>+SUMIF(MABEL!F:F,D:D,MABEL!C:C)</f>
        <v>6444964.3399999999</v>
      </c>
      <c r="AD451" s="12">
        <f>+SUMIF(NMP!F:F,D:D,NMP!C:C)</f>
        <v>0</v>
      </c>
      <c r="AE451" s="12">
        <f>+SUMIF('AMCHO '!F:F,D:D,'AMCHO '!C:C)</f>
        <v>0</v>
      </c>
      <c r="AF451" s="12">
        <f>+SUMIF(CONFORTIS!G:G,D:D,CONFORTIS!D:D)</f>
        <v>0</v>
      </c>
      <c r="AG451" s="12">
        <f>+SUMIF('IRS IMMO'!G:G,D:D,'IRS IMMO'!D:D)</f>
        <v>0</v>
      </c>
      <c r="AH451" s="12">
        <f>+SUMIFS(AGRIVETAM!C:C,AGRIVETAM!F:F,D:D)</f>
        <v>0</v>
      </c>
      <c r="AI451" s="12">
        <f>+SUMIF(EUROPAINTS!F:F,D:D,EUROPAINTS!C:C)</f>
        <v>0</v>
      </c>
      <c r="AJ451" s="12">
        <f>+SUMIF('VET ABE'!F:F,D:D,'VET ABE'!D:D)</f>
        <v>0</v>
      </c>
      <c r="AK451" s="12">
        <f>SUMIF('VET FIA'!F:F,D:D,'VET FIA'!D:D)</f>
        <v>1314671.96</v>
      </c>
      <c r="AL451" s="12">
        <f>+SUMIF('CSS SAKAY'!F:F,D:D,'CSS SAKAY'!C:C)</f>
        <v>0</v>
      </c>
      <c r="AM451" s="12"/>
      <c r="AN451" s="12">
        <f>SUMIF('United Malagasy'!F:F,D:D,'United Malagasy'!C:C)</f>
        <v>0</v>
      </c>
      <c r="AO451" s="12">
        <f>+SUMIF(NUTRIFOOD!E:E,D:D,NUTRIFOOD!C:C)</f>
        <v>0</v>
      </c>
      <c r="AP451" s="12">
        <f>+SUMIF(FERRIS!H:H,D:D,FERRIS!E:E)</f>
        <v>9007915.9700000007</v>
      </c>
      <c r="AQ451" s="12">
        <f>+SUMIF(SEM!F:F,D:D,SEM!C:C)</f>
        <v>662600837.04999995</v>
      </c>
      <c r="AR451" s="12">
        <f>+SUMIF(Madatrade!F:F,D:D,Madatrade!C:C)</f>
        <v>0</v>
      </c>
      <c r="AS451" s="12">
        <f>+SUMIF('FLY TECH'!F:F,D:D,'FLY TECH'!D:D)</f>
        <v>0</v>
      </c>
      <c r="AT451" s="12">
        <f>+SUMIFS('FIRST INVESTISSEMENT'!D:D,'FIRST INVESTISSEMENT'!G:G,D:D)</f>
        <v>0</v>
      </c>
      <c r="AU451" s="164">
        <f t="shared" si="44"/>
        <v>1339934277.7800002</v>
      </c>
      <c r="AV451" s="165">
        <f t="shared" si="45"/>
        <v>296244.53120806231</v>
      </c>
    </row>
    <row r="452" spans="1:48" hidden="1" x14ac:dyDescent="0.25">
      <c r="A452" s="11" t="str">
        <f t="shared" si="41"/>
        <v>6</v>
      </c>
      <c r="B452" s="11" t="str">
        <f t="shared" si="42"/>
        <v>60</v>
      </c>
      <c r="C452" s="11" t="str">
        <f t="shared" si="43"/>
        <v>606</v>
      </c>
      <c r="D452" s="23">
        <v>60602000</v>
      </c>
      <c r="E452" s="119" t="s">
        <v>3269</v>
      </c>
      <c r="F452" s="24" t="s">
        <v>165</v>
      </c>
      <c r="G452" s="12">
        <f>+SUMIF(AGRIFARM!H:H,D:D,AGRIFARM!L:L)</f>
        <v>0</v>
      </c>
      <c r="H452" s="12">
        <f>+SUMIF(AGRICORP!I:I,D:D,AGRICORP!D:D)</f>
        <v>1687400</v>
      </c>
      <c r="I452" s="12">
        <f>+SUMIF(SMTP!D:D,D:D,SMTP!F:F)</f>
        <v>48627531.409999996</v>
      </c>
      <c r="J452" s="12">
        <f>+SUMIF(AGRIVET!G:G,D:D,AGRIVET!D:D)</f>
        <v>0</v>
      </c>
      <c r="K452" s="12">
        <f>+SUMIF(AGRIVAL!G:G,D:D,AGRIVAL!D:D)</f>
        <v>0</v>
      </c>
      <c r="L452" s="12">
        <f>+SUMIF(AGRIKOBA!G:G,D:D,AGRIKOBA!D:D)</f>
        <v>0</v>
      </c>
      <c r="M452" s="12">
        <f>+SUMIF(LMOI!F:F,D:D,LMOI!C:C)</f>
        <v>734000</v>
      </c>
      <c r="N452" s="12">
        <f>+SUMIF(TARTINE!G:G,D:D,TARTINE!D:D)</f>
        <v>0</v>
      </c>
      <c r="O452" s="12">
        <f>+SUMIF(IDF!F:F,D:D,IDF!C:C)</f>
        <v>0</v>
      </c>
      <c r="P452" s="12">
        <f>+SUMIF(RYA!G:G,D:D,RYA!D:D)</f>
        <v>0</v>
      </c>
      <c r="Q452" s="12">
        <f>+SUMIF('SCI NOAH'!G:G,D:D,'SCI NOAH'!D:D)</f>
        <v>0</v>
      </c>
      <c r="R452" s="12">
        <f>+SUMIF(SIM!F:F,D:D,SIM!C:C)</f>
        <v>0</v>
      </c>
      <c r="S452" s="163">
        <f>+SUMIF('First Energy'!A:A,D:D,'First Energy'!C:C)</f>
        <v>41825326.57</v>
      </c>
      <c r="T452" s="163">
        <f>+SUMIF('ID Motors'!G:G,D:D,'ID Motors'!D:D)</f>
        <v>9566731.9199999999</v>
      </c>
      <c r="U452" s="12">
        <f>+SUMIF('ID RENTAL'!G:G,D:D,'ID RENTAL'!D:D)</f>
        <v>1464157888.8199999</v>
      </c>
      <c r="V452" s="12">
        <f>+SUMIF('MCM '!G:G,D:D,'MCM '!D:D)</f>
        <v>0</v>
      </c>
      <c r="W452" s="12">
        <f>SUMIF(AGRIMOTORS!G:G,D:D,AGRIMOTORS!D:D)</f>
        <v>0</v>
      </c>
      <c r="X452" s="12">
        <f>+SUMIF(BOVIMA!F:F,D:D,BOVIMA!C:C)</f>
        <v>0</v>
      </c>
      <c r="Y452" s="12">
        <f>+SUMIF(AGRIFEED!F:F,D:D,AGRIFEED!C:C)</f>
        <v>636545</v>
      </c>
      <c r="Z452" s="12">
        <f>SUMIF(AMIP!F:F,D:D,AMIP!C:C)</f>
        <v>0</v>
      </c>
      <c r="AA452" s="12">
        <f>+SUMIF(ISF!G:G,D:D,ISF!D:D)</f>
        <v>0</v>
      </c>
      <c r="AB452" s="124">
        <f>+SUMIF(DISCOI!G:G,D:D,DISCOI!D:D)</f>
        <v>0</v>
      </c>
      <c r="AC452" s="12">
        <f>+SUMIF(MABEL!F:F,D:D,MABEL!C:C)</f>
        <v>0</v>
      </c>
      <c r="AD452" s="12">
        <f>+SUMIF(NMP!F:F,D:D,NMP!C:C)</f>
        <v>0</v>
      </c>
      <c r="AE452" s="12">
        <f>+SUMIF('AMCHO '!F:F,D:D,'AMCHO '!C:C)</f>
        <v>0</v>
      </c>
      <c r="AF452" s="12">
        <f>+SUMIF(CONFORTIS!G:G,D:D,CONFORTIS!D:D)</f>
        <v>0</v>
      </c>
      <c r="AG452" s="12">
        <f>+SUMIF('IRS IMMO'!G:G,D:D,'IRS IMMO'!D:D)</f>
        <v>0</v>
      </c>
      <c r="AH452" s="12">
        <f>+SUMIFS(AGRIVETAM!C:C,AGRIVETAM!F:F,D:D)</f>
        <v>0</v>
      </c>
      <c r="AI452" s="12">
        <f>+SUMIF(EUROPAINTS!F:F,D:D,EUROPAINTS!C:C)</f>
        <v>0</v>
      </c>
      <c r="AJ452" s="12">
        <f>+SUMIF('VET ABE'!F:F,D:D,'VET ABE'!D:D)</f>
        <v>0</v>
      </c>
      <c r="AK452" s="12">
        <f>SUMIF('VET FIA'!F:F,D:D,'VET FIA'!D:D)</f>
        <v>2121821</v>
      </c>
      <c r="AL452" s="12">
        <f>+SUMIF('CSS SAKAY'!F:F,D:D,'CSS SAKAY'!C:C)</f>
        <v>0</v>
      </c>
      <c r="AM452" s="12"/>
      <c r="AN452" s="12">
        <f>SUMIF('United Malagasy'!F:F,D:D,'United Malagasy'!C:C)</f>
        <v>0</v>
      </c>
      <c r="AO452" s="12">
        <f>+SUMIF(NUTRIFOOD!E:E,D:D,NUTRIFOOD!C:C)</f>
        <v>0</v>
      </c>
      <c r="AP452" s="12">
        <f>+SUMIF(FERRIS!H:H,D:D,FERRIS!E:E)</f>
        <v>423484894.67000002</v>
      </c>
      <c r="AQ452" s="12">
        <f>+SUMIF(SEM!F:F,D:D,SEM!C:C)</f>
        <v>22049178.609999999</v>
      </c>
      <c r="AR452" s="12">
        <f>+SUMIF(Madatrade!F:F,D:D,Madatrade!C:C)</f>
        <v>0</v>
      </c>
      <c r="AS452" s="12">
        <f>+SUMIF('FLY TECH'!F:F,D:D,'FLY TECH'!D:D)</f>
        <v>0</v>
      </c>
      <c r="AT452" s="12">
        <f>+SUMIFS('FIRST INVESTISSEMENT'!D:D,'FIRST INVESTISSEMENT'!G:G,D:D)</f>
        <v>0</v>
      </c>
      <c r="AU452" s="164">
        <f t="shared" si="44"/>
        <v>2014891318</v>
      </c>
      <c r="AV452" s="165">
        <f t="shared" si="45"/>
        <v>445470.00836865528</v>
      </c>
    </row>
    <row r="453" spans="1:48" hidden="1" x14ac:dyDescent="0.25">
      <c r="A453" s="11" t="str">
        <f t="shared" ref="A453:A516" si="47">+LEFT(C453)</f>
        <v>6</v>
      </c>
      <c r="B453" s="11" t="str">
        <f t="shared" ref="B453:B516" si="48">+LEFT(D:D,2)</f>
        <v>60</v>
      </c>
      <c r="C453" s="11" t="str">
        <f t="shared" ref="C453:C516" si="49">+LEFT(D453,3)</f>
        <v>606</v>
      </c>
      <c r="D453" s="23">
        <v>60603000</v>
      </c>
      <c r="E453" s="119" t="s">
        <v>3269</v>
      </c>
      <c r="F453" s="24" t="s">
        <v>380</v>
      </c>
      <c r="G453" s="12">
        <f>+SUMIF(AGRIFARM!H:H,D:D,AGRIFARM!L:L)</f>
        <v>0</v>
      </c>
      <c r="H453" s="12">
        <f>+SUMIF(AGRICORP!I:I,D:D,AGRICORP!D:D)</f>
        <v>0</v>
      </c>
      <c r="I453" s="12">
        <f>+SUMIF(SMTP!D:D,D:D,SMTP!F:F)</f>
        <v>164809333.66</v>
      </c>
      <c r="J453" s="12">
        <f>+SUMIF(AGRIVET!G:G,D:D,AGRIVET!D:D)</f>
        <v>0</v>
      </c>
      <c r="K453" s="12">
        <f>+SUMIF(AGRIVAL!G:G,D:D,AGRIVAL!D:D)</f>
        <v>0</v>
      </c>
      <c r="L453" s="12">
        <f>+SUMIF(AGRIKOBA!G:G,D:D,AGRIKOBA!D:D)</f>
        <v>0</v>
      </c>
      <c r="M453" s="12">
        <f>+SUMIF(LMOI!F:F,D:D,LMOI!C:C)</f>
        <v>0</v>
      </c>
      <c r="N453" s="12">
        <f>+SUMIF(TARTINE!G:G,D:D,TARTINE!D:D)</f>
        <v>0</v>
      </c>
      <c r="O453" s="12">
        <f>+SUMIF(IDF!F:F,D:D,IDF!C:C)</f>
        <v>0</v>
      </c>
      <c r="P453" s="12">
        <f>+SUMIF(RYA!G:G,D:D,RYA!D:D)</f>
        <v>0</v>
      </c>
      <c r="Q453" s="12">
        <f>+SUMIF('SCI NOAH'!G:G,D:D,'SCI NOAH'!D:D)</f>
        <v>0</v>
      </c>
      <c r="R453" s="12">
        <f>+SUMIF(SIM!F:F,D:D,SIM!C:C)</f>
        <v>0</v>
      </c>
      <c r="S453" s="163">
        <f>+SUMIF('First Energy'!A:A,D:D,'First Energy'!C:C)</f>
        <v>1940977323.3399999</v>
      </c>
      <c r="T453" s="163">
        <f>+SUMIF('ID Motors'!G:G,D:D,'ID Motors'!D:D)</f>
        <v>21857514.600000001</v>
      </c>
      <c r="U453" s="12">
        <f>+SUMIF('ID RENTAL'!G:G,D:D,'ID RENTAL'!D:D)</f>
        <v>3112149.96</v>
      </c>
      <c r="V453" s="12">
        <f>+SUMIF('MCM '!G:G,D:D,'MCM '!D:D)</f>
        <v>0</v>
      </c>
      <c r="W453" s="12">
        <f>SUMIF(AGRIMOTORS!G:G,D:D,AGRIMOTORS!D:D)</f>
        <v>0</v>
      </c>
      <c r="X453" s="12">
        <f>+SUMIF(BOVIMA!F:F,D:D,BOVIMA!C:C)</f>
        <v>0</v>
      </c>
      <c r="Y453" s="12">
        <f>+SUMIF(AGRIFEED!F:F,D:D,AGRIFEED!C:C)</f>
        <v>50000</v>
      </c>
      <c r="Z453" s="12">
        <f>SUMIF(AMIP!F:F,D:D,AMIP!C:C)</f>
        <v>0</v>
      </c>
      <c r="AA453" s="12">
        <f>+SUMIF(ISF!G:G,D:D,ISF!D:D)</f>
        <v>0</v>
      </c>
      <c r="AB453" s="124">
        <f>+SUMIF(DISCOI!G:G,D:D,DISCOI!D:D)</f>
        <v>0</v>
      </c>
      <c r="AC453" s="12">
        <f>+SUMIF(MABEL!F:F,D:D,MABEL!C:C)</f>
        <v>685384.62</v>
      </c>
      <c r="AD453" s="12">
        <f>+SUMIF(NMP!F:F,D:D,NMP!C:C)</f>
        <v>0</v>
      </c>
      <c r="AE453" s="12">
        <f>+SUMIF('AMCHO '!F:F,D:D,'AMCHO '!C:C)</f>
        <v>0</v>
      </c>
      <c r="AF453" s="12">
        <f>+SUMIF(CONFORTIS!G:G,D:D,CONFORTIS!D:D)</f>
        <v>0</v>
      </c>
      <c r="AG453" s="12">
        <f>+SUMIF('IRS IMMO'!G:G,D:D,'IRS IMMO'!D:D)</f>
        <v>0</v>
      </c>
      <c r="AH453" s="12">
        <f>+SUMIFS(AGRIVETAM!C:C,AGRIVETAM!F:F,D:D)</f>
        <v>85000</v>
      </c>
      <c r="AI453" s="12">
        <f>+SUMIF(EUROPAINTS!F:F,D:D,EUROPAINTS!C:C)</f>
        <v>0</v>
      </c>
      <c r="AJ453" s="12">
        <f>+SUMIF('VET ABE'!F:F,D:D,'VET ABE'!D:D)</f>
        <v>0</v>
      </c>
      <c r="AK453" s="12">
        <f>SUMIF('VET FIA'!F:F,D:D,'VET FIA'!D:D)</f>
        <v>0</v>
      </c>
      <c r="AL453" s="12">
        <f>+SUMIF('CSS SAKAY'!F:F,D:D,'CSS SAKAY'!C:C)</f>
        <v>0</v>
      </c>
      <c r="AM453" s="12"/>
      <c r="AN453" s="12">
        <f>SUMIF('United Malagasy'!F:F,D:D,'United Malagasy'!C:C)</f>
        <v>0</v>
      </c>
      <c r="AO453" s="12">
        <f>+SUMIF(NUTRIFOOD!E:E,D:D,NUTRIFOOD!C:C)</f>
        <v>0</v>
      </c>
      <c r="AP453" s="12">
        <f>+SUMIF(FERRIS!H:H,D:D,FERRIS!E:E)</f>
        <v>0</v>
      </c>
      <c r="AQ453" s="12">
        <f>+SUMIF(SEM!F:F,D:D,SEM!C:C)</f>
        <v>0</v>
      </c>
      <c r="AR453" s="12">
        <f>+SUMIF(Madatrade!F:F,D:D,Madatrade!C:C)</f>
        <v>0</v>
      </c>
      <c r="AS453" s="12">
        <f>+SUMIF('FLY TECH'!F:F,D:D,'FLY TECH'!D:D)</f>
        <v>0</v>
      </c>
      <c r="AT453" s="12">
        <f>+SUMIFS('FIRST INVESTISSEMENT'!D:D,'FIRST INVESTISSEMENT'!G:G,D:D)</f>
        <v>0</v>
      </c>
      <c r="AU453" s="164">
        <f t="shared" ref="AU453:AU516" si="50">+SUM(G453:AT453)</f>
        <v>2131576706.1799998</v>
      </c>
      <c r="AV453" s="165">
        <f t="shared" ref="AV453:AV516" si="51">+AU453/$AX$2</f>
        <v>471267.84688465029</v>
      </c>
    </row>
    <row r="454" spans="1:48" hidden="1" x14ac:dyDescent="0.25">
      <c r="A454" s="11" t="str">
        <f t="shared" si="47"/>
        <v>6</v>
      </c>
      <c r="B454" s="11" t="str">
        <f t="shared" si="48"/>
        <v>60</v>
      </c>
      <c r="C454" s="11" t="str">
        <f t="shared" si="49"/>
        <v>606</v>
      </c>
      <c r="D454" s="23">
        <v>60603100</v>
      </c>
      <c r="E454" s="119" t="s">
        <v>3269</v>
      </c>
      <c r="F454" s="24" t="s">
        <v>2029</v>
      </c>
      <c r="G454" s="12">
        <f>+SUMIF(AGRIFARM!H:H,D:D,AGRIFARM!L:L)</f>
        <v>0</v>
      </c>
      <c r="H454" s="12">
        <f>+SUMIF(AGRICORP!I:I,D:D,AGRICORP!D:D)</f>
        <v>0</v>
      </c>
      <c r="I454" s="12">
        <f>+SUMIF(SMTP!D:D,D:D,SMTP!F:F)</f>
        <v>0</v>
      </c>
      <c r="J454" s="12">
        <f>+SUMIF(AGRIVET!G:G,D:D,AGRIVET!D:D)</f>
        <v>0</v>
      </c>
      <c r="K454" s="12">
        <f>+SUMIF(AGRIVAL!G:G,D:D,AGRIVAL!D:D)</f>
        <v>0</v>
      </c>
      <c r="L454" s="12">
        <f>+SUMIF(AGRIKOBA!G:G,D:D,AGRIKOBA!D:D)</f>
        <v>0</v>
      </c>
      <c r="M454" s="12">
        <f>+SUMIF(LMOI!F:F,D:D,LMOI!C:C)</f>
        <v>0</v>
      </c>
      <c r="N454" s="12">
        <f>+SUMIF(TARTINE!G:G,D:D,TARTINE!D:D)</f>
        <v>0</v>
      </c>
      <c r="O454" s="12">
        <f>+SUMIF(IDF!F:F,D:D,IDF!C:C)</f>
        <v>0</v>
      </c>
      <c r="P454" s="12">
        <f>+SUMIF(RYA!G:G,D:D,RYA!D:D)</f>
        <v>0</v>
      </c>
      <c r="Q454" s="12">
        <f>+SUMIF('SCI NOAH'!G:G,D:D,'SCI NOAH'!D:D)</f>
        <v>0</v>
      </c>
      <c r="R454" s="12">
        <f>+SUMIF(SIM!F:F,D:D,SIM!C:C)</f>
        <v>0</v>
      </c>
      <c r="S454" s="163">
        <f>+SUMIF('First Energy'!A:A,D:D,'First Energy'!C:C)</f>
        <v>32411590.039999999</v>
      </c>
      <c r="T454" s="163">
        <f>+SUMIF('ID Motors'!G:G,D:D,'ID Motors'!D:D)</f>
        <v>0</v>
      </c>
      <c r="U454" s="12">
        <f>+SUMIF('ID RENTAL'!G:G,D:D,'ID RENTAL'!D:D)</f>
        <v>0</v>
      </c>
      <c r="V454" s="12">
        <f>+SUMIF('MCM '!G:G,D:D,'MCM '!D:D)</f>
        <v>0</v>
      </c>
      <c r="W454" s="12">
        <f>SUMIF(AGRIMOTORS!G:G,D:D,AGRIMOTORS!D:D)</f>
        <v>0</v>
      </c>
      <c r="X454" s="12">
        <f>+SUMIF(BOVIMA!F:F,D:D,BOVIMA!C:C)</f>
        <v>0</v>
      </c>
      <c r="Y454" s="12">
        <f>+SUMIF(AGRIFEED!F:F,D:D,AGRIFEED!C:C)</f>
        <v>0</v>
      </c>
      <c r="Z454" s="12">
        <f>SUMIF(AMIP!F:F,D:D,AMIP!C:C)</f>
        <v>0</v>
      </c>
      <c r="AA454" s="12">
        <f>+SUMIF(ISF!G:G,D:D,ISF!D:D)</f>
        <v>0</v>
      </c>
      <c r="AB454" s="124">
        <f>+SUMIF(DISCOI!G:G,D:D,DISCOI!D:D)</f>
        <v>0</v>
      </c>
      <c r="AC454" s="12">
        <f>+SUMIF(MABEL!F:F,D:D,MABEL!C:C)</f>
        <v>0</v>
      </c>
      <c r="AD454" s="12">
        <f>+SUMIF(NMP!F:F,D:D,NMP!C:C)</f>
        <v>0</v>
      </c>
      <c r="AE454" s="12">
        <f>+SUMIF('AMCHO '!F:F,D:D,'AMCHO '!C:C)</f>
        <v>0</v>
      </c>
      <c r="AF454" s="12">
        <f>+SUMIF(CONFORTIS!G:G,D:D,CONFORTIS!D:D)</f>
        <v>0</v>
      </c>
      <c r="AG454" s="12">
        <f>+SUMIF('IRS IMMO'!G:G,D:D,'IRS IMMO'!D:D)</f>
        <v>0</v>
      </c>
      <c r="AH454" s="12">
        <f>+SUMIFS(AGRIVETAM!C:C,AGRIVETAM!F:F,D:D)</f>
        <v>0</v>
      </c>
      <c r="AI454" s="12">
        <f>+SUMIF(EUROPAINTS!F:F,D:D,EUROPAINTS!C:C)</f>
        <v>0</v>
      </c>
      <c r="AJ454" s="12">
        <f>+SUMIF('VET ABE'!F:F,D:D,'VET ABE'!D:D)</f>
        <v>0</v>
      </c>
      <c r="AK454" s="12">
        <f>SUMIF('VET FIA'!F:F,D:D,'VET FIA'!D:D)</f>
        <v>0</v>
      </c>
      <c r="AL454" s="12">
        <f>+SUMIF('CSS SAKAY'!F:F,D:D,'CSS SAKAY'!C:C)</f>
        <v>0</v>
      </c>
      <c r="AM454" s="12"/>
      <c r="AN454" s="12">
        <f>SUMIF('United Malagasy'!F:F,D:D,'United Malagasy'!C:C)</f>
        <v>0</v>
      </c>
      <c r="AO454" s="12">
        <f>+SUMIF(NUTRIFOOD!E:E,D:D,NUTRIFOOD!C:C)</f>
        <v>0</v>
      </c>
      <c r="AP454" s="12">
        <f>+SUMIF(FERRIS!H:H,D:D,FERRIS!E:E)</f>
        <v>0</v>
      </c>
      <c r="AQ454" s="12">
        <f>+SUMIF(SEM!F:F,D:D,SEM!C:C)</f>
        <v>0</v>
      </c>
      <c r="AR454" s="12">
        <f>+SUMIF(Madatrade!F:F,D:D,Madatrade!C:C)</f>
        <v>0</v>
      </c>
      <c r="AS454" s="12">
        <f>+SUMIF('FLY TECH'!F:F,D:D,'FLY TECH'!D:D)</f>
        <v>0</v>
      </c>
      <c r="AT454" s="12">
        <f>+SUMIFS('FIRST INVESTISSEMENT'!D:D,'FIRST INVESTISSEMENT'!G:G,D:D)</f>
        <v>0</v>
      </c>
      <c r="AU454" s="164">
        <f t="shared" si="50"/>
        <v>32411590.039999999</v>
      </c>
      <c r="AV454" s="165">
        <f t="shared" si="51"/>
        <v>7165.8412329117118</v>
      </c>
    </row>
    <row r="455" spans="1:48" hidden="1" x14ac:dyDescent="0.25">
      <c r="A455" s="11" t="str">
        <f t="shared" si="47"/>
        <v>6</v>
      </c>
      <c r="B455" s="11" t="str">
        <f t="shared" si="48"/>
        <v>60</v>
      </c>
      <c r="C455" s="11" t="str">
        <f t="shared" si="49"/>
        <v>606</v>
      </c>
      <c r="D455" s="23">
        <v>60604000</v>
      </c>
      <c r="E455" s="119" t="s">
        <v>3269</v>
      </c>
      <c r="F455" s="24" t="s">
        <v>166</v>
      </c>
      <c r="G455" s="12">
        <f>+SUMIF(AGRIFARM!H:H,D:D,AGRIFARM!L:L)</f>
        <v>0</v>
      </c>
      <c r="H455" s="12">
        <f>+SUMIF(AGRICORP!I:I,D:D,AGRICORP!D:D)</f>
        <v>39968032.850000001</v>
      </c>
      <c r="I455" s="12">
        <f>+SUMIF(SMTP!D:D,D:D,SMTP!F:F)</f>
        <v>0</v>
      </c>
      <c r="J455" s="12">
        <f>+SUMIF(AGRIVET!G:G,D:D,AGRIVET!D:D)</f>
        <v>0</v>
      </c>
      <c r="K455" s="12">
        <f>+SUMIF(AGRIVAL!G:G,D:D,AGRIVAL!D:D)</f>
        <v>0</v>
      </c>
      <c r="L455" s="12">
        <f>+SUMIF(AGRIKOBA!G:G,D:D,AGRIKOBA!D:D)</f>
        <v>0</v>
      </c>
      <c r="M455" s="12">
        <f>+SUMIF(LMOI!F:F,D:D,LMOI!C:C)</f>
        <v>0</v>
      </c>
      <c r="N455" s="12">
        <f>+SUMIF(TARTINE!G:G,D:D,TARTINE!D:D)</f>
        <v>0</v>
      </c>
      <c r="O455" s="12">
        <f>+SUMIF(IDF!F:F,D:D,IDF!C:C)</f>
        <v>0</v>
      </c>
      <c r="P455" s="12">
        <f>+SUMIF(RYA!G:G,D:D,RYA!D:D)</f>
        <v>510654</v>
      </c>
      <c r="Q455" s="12">
        <f>+SUMIF('SCI NOAH'!G:G,D:D,'SCI NOAH'!D:D)</f>
        <v>0</v>
      </c>
      <c r="R455" s="12">
        <f>+SUMIF(SIM!F:F,D:D,SIM!C:C)</f>
        <v>0</v>
      </c>
      <c r="S455" s="163">
        <f>+SUMIF('First Energy'!A:A,D:D,'First Energy'!C:C)</f>
        <v>772409.94</v>
      </c>
      <c r="T455" s="163">
        <f>+SUMIF('ID Motors'!G:G,D:D,'ID Motors'!D:D)</f>
        <v>5740175.3200000003</v>
      </c>
      <c r="U455" s="12">
        <f>+SUMIF('ID RENTAL'!G:G,D:D,'ID RENTAL'!D:D)</f>
        <v>815088</v>
      </c>
      <c r="V455" s="12">
        <f>+SUMIF('MCM '!G:G,D:D,'MCM '!D:D)</f>
        <v>0</v>
      </c>
      <c r="W455" s="12">
        <f>SUMIF(AGRIMOTORS!G:G,D:D,AGRIMOTORS!D:D)</f>
        <v>0</v>
      </c>
      <c r="X455" s="12">
        <f>+SUMIF(BOVIMA!F:F,D:D,BOVIMA!C:C)</f>
        <v>0</v>
      </c>
      <c r="Y455" s="12">
        <f>+SUMIF(AGRIFEED!F:F,D:D,AGRIFEED!C:C)</f>
        <v>2765472.67</v>
      </c>
      <c r="Z455" s="12">
        <f>SUMIF(AMIP!F:F,D:D,AMIP!C:C)</f>
        <v>0</v>
      </c>
      <c r="AA455" s="12">
        <f>+SUMIF(ISF!G:G,D:D,ISF!D:D)</f>
        <v>0</v>
      </c>
      <c r="AB455" s="124">
        <f>+SUMIF(DISCOI!G:G,D:D,DISCOI!D:D)</f>
        <v>0</v>
      </c>
      <c r="AC455" s="12">
        <f>+SUMIF(MABEL!F:F,D:D,MABEL!C:C)</f>
        <v>1669888</v>
      </c>
      <c r="AD455" s="12">
        <f>+SUMIF(NMP!F:F,D:D,NMP!C:C)</f>
        <v>0</v>
      </c>
      <c r="AE455" s="12">
        <f>+SUMIF('AMCHO '!F:F,D:D,'AMCHO '!C:C)</f>
        <v>0</v>
      </c>
      <c r="AF455" s="12">
        <f>+SUMIF(CONFORTIS!G:G,D:D,CONFORTIS!D:D)</f>
        <v>0</v>
      </c>
      <c r="AG455" s="12">
        <f>+SUMIF('IRS IMMO'!G:G,D:D,'IRS IMMO'!D:D)</f>
        <v>0</v>
      </c>
      <c r="AH455" s="12">
        <f>+SUMIFS(AGRIVETAM!C:C,AGRIVETAM!F:F,D:D)</f>
        <v>0</v>
      </c>
      <c r="AI455" s="12">
        <f>+SUMIF(EUROPAINTS!F:F,D:D,EUROPAINTS!C:C)</f>
        <v>7130</v>
      </c>
      <c r="AJ455" s="12">
        <f>+SUMIF('VET ABE'!F:F,D:D,'VET ABE'!D:D)</f>
        <v>0</v>
      </c>
      <c r="AK455" s="12">
        <f>SUMIF('VET FIA'!F:F,D:D,'VET FIA'!D:D)</f>
        <v>0</v>
      </c>
      <c r="AL455" s="12">
        <f>+SUMIF('CSS SAKAY'!F:F,D:D,'CSS SAKAY'!C:C)</f>
        <v>0</v>
      </c>
      <c r="AM455" s="12"/>
      <c r="AN455" s="12">
        <f>SUMIF('United Malagasy'!F:F,D:D,'United Malagasy'!C:C)</f>
        <v>0</v>
      </c>
      <c r="AO455" s="12">
        <f>+SUMIF(NUTRIFOOD!E:E,D:D,NUTRIFOOD!C:C)</f>
        <v>0</v>
      </c>
      <c r="AP455" s="12">
        <f>+SUMIF(FERRIS!H:H,D:D,FERRIS!E:E)</f>
        <v>9431895.75</v>
      </c>
      <c r="AQ455" s="12">
        <f>+SUMIF(SEM!F:F,D:D,SEM!C:C)</f>
        <v>3892115</v>
      </c>
      <c r="AR455" s="12">
        <f>+SUMIF(Madatrade!F:F,D:D,Madatrade!C:C)</f>
        <v>0</v>
      </c>
      <c r="AS455" s="12">
        <f>+SUMIF('FLY TECH'!F:F,D:D,'FLY TECH'!D:D)</f>
        <v>0</v>
      </c>
      <c r="AT455" s="12">
        <f>+SUMIFS('FIRST INVESTISSEMENT'!D:D,'FIRST INVESTISSEMENT'!G:G,D:D)</f>
        <v>0</v>
      </c>
      <c r="AU455" s="164">
        <f t="shared" si="50"/>
        <v>65572861.530000001</v>
      </c>
      <c r="AV455" s="165">
        <f t="shared" si="51"/>
        <v>14497.428676957441</v>
      </c>
    </row>
    <row r="456" spans="1:48" hidden="1" x14ac:dyDescent="0.25">
      <c r="A456" s="11" t="str">
        <f t="shared" si="47"/>
        <v>6</v>
      </c>
      <c r="B456" s="11" t="str">
        <f t="shared" si="48"/>
        <v>60</v>
      </c>
      <c r="C456" s="11" t="str">
        <f t="shared" si="49"/>
        <v>606</v>
      </c>
      <c r="D456" s="23">
        <v>60605000</v>
      </c>
      <c r="E456" s="119" t="s">
        <v>3269</v>
      </c>
      <c r="F456" s="24" t="s">
        <v>167</v>
      </c>
      <c r="G456" s="12">
        <f>+SUMIF(AGRIFARM!H:H,D:D,AGRIFARM!L:L)</f>
        <v>0</v>
      </c>
      <c r="H456" s="12">
        <f>+SUMIF(AGRICORP!I:I,D:D,AGRICORP!D:D)</f>
        <v>91552974.489999995</v>
      </c>
      <c r="I456" s="12">
        <f>+SUMIF(SMTP!D:D,D:D,SMTP!F:F)</f>
        <v>112842377.07350001</v>
      </c>
      <c r="J456" s="12">
        <f>+SUMIF(AGRIVET!G:G,D:D,AGRIVET!D:D)</f>
        <v>0</v>
      </c>
      <c r="K456" s="12">
        <f>+SUMIF(AGRIVAL!G:G,D:D,AGRIVAL!D:D)</f>
        <v>0</v>
      </c>
      <c r="L456" s="12">
        <f>+SUMIF(AGRIKOBA!G:G,D:D,AGRIKOBA!D:D)</f>
        <v>0</v>
      </c>
      <c r="M456" s="12">
        <f>+SUMIF(LMOI!F:F,D:D,LMOI!C:C)</f>
        <v>11399053.33</v>
      </c>
      <c r="N456" s="12">
        <f>+SUMIF(TARTINE!G:G,D:D,TARTINE!D:D)</f>
        <v>0</v>
      </c>
      <c r="O456" s="12">
        <f>+SUMIF(IDF!F:F,D:D,IDF!C:C)</f>
        <v>0</v>
      </c>
      <c r="P456" s="12">
        <f>+SUMIF(RYA!G:G,D:D,RYA!D:D)</f>
        <v>0</v>
      </c>
      <c r="Q456" s="12">
        <f>+SUMIF('SCI NOAH'!G:G,D:D,'SCI NOAH'!D:D)</f>
        <v>0</v>
      </c>
      <c r="R456" s="12">
        <f>+SUMIF(SIM!F:F,D:D,SIM!C:C)</f>
        <v>0</v>
      </c>
      <c r="S456" s="163">
        <f>+SUMIF('First Energy'!A:A,D:D,'First Energy'!C:C)</f>
        <v>49890717.289999999</v>
      </c>
      <c r="T456" s="163">
        <f>+SUMIF('ID Motors'!G:G,D:D,'ID Motors'!D:D)</f>
        <v>282181479.88</v>
      </c>
      <c r="U456" s="12">
        <f>+SUMIF('ID RENTAL'!G:G,D:D,'ID RENTAL'!D:D)</f>
        <v>32431864.920000002</v>
      </c>
      <c r="V456" s="12">
        <f>+SUMIF('MCM '!G:G,D:D,'MCM '!D:D)</f>
        <v>0</v>
      </c>
      <c r="W456" s="12">
        <f>SUMIF(AGRIMOTORS!G:G,D:D,AGRIMOTORS!D:D)</f>
        <v>0</v>
      </c>
      <c r="X456" s="12">
        <f>+SUMIF(BOVIMA!F:F,D:D,BOVIMA!C:C)</f>
        <v>0</v>
      </c>
      <c r="Y456" s="12">
        <f>+SUMIF(AGRIFEED!F:F,D:D,AGRIFEED!C:C)</f>
        <v>19277544.710000001</v>
      </c>
      <c r="Z456" s="12">
        <f>SUMIF(AMIP!F:F,D:D,AMIP!C:C)</f>
        <v>0</v>
      </c>
      <c r="AA456" s="12">
        <f>+SUMIF(ISF!G:G,D:D,ISF!D:D)</f>
        <v>0</v>
      </c>
      <c r="AB456" s="124">
        <f>+SUMIF(DISCOI!G:G,D:D,DISCOI!D:D)</f>
        <v>0</v>
      </c>
      <c r="AC456" s="12">
        <f>+SUMIF(MABEL!F:F,D:D,MABEL!C:C)</f>
        <v>0</v>
      </c>
      <c r="AD456" s="12">
        <f>+SUMIF(NMP!F:F,D:D,NMP!C:C)</f>
        <v>0</v>
      </c>
      <c r="AE456" s="12">
        <f>+SUMIF('AMCHO '!F:F,D:D,'AMCHO '!C:C)</f>
        <v>0</v>
      </c>
      <c r="AF456" s="12">
        <f>+SUMIF(CONFORTIS!G:G,D:D,CONFORTIS!D:D)</f>
        <v>0</v>
      </c>
      <c r="AG456" s="12">
        <f>+SUMIF('IRS IMMO'!G:G,D:D,'IRS IMMO'!D:D)</f>
        <v>0</v>
      </c>
      <c r="AH456" s="12">
        <f>+SUMIFS(AGRIVETAM!C:C,AGRIVETAM!F:F,D:D)</f>
        <v>0</v>
      </c>
      <c r="AI456" s="12">
        <f>+SUMIF(EUROPAINTS!F:F,D:D,EUROPAINTS!C:C)</f>
        <v>4000</v>
      </c>
      <c r="AJ456" s="12">
        <f>+SUMIF('VET ABE'!F:F,D:D,'VET ABE'!D:D)</f>
        <v>0</v>
      </c>
      <c r="AK456" s="12">
        <f>SUMIF('VET FIA'!F:F,D:D,'VET FIA'!D:D)</f>
        <v>2632276.6</v>
      </c>
      <c r="AL456" s="12">
        <f>+SUMIF('CSS SAKAY'!F:F,D:D,'CSS SAKAY'!C:C)</f>
        <v>0</v>
      </c>
      <c r="AM456" s="12"/>
      <c r="AN456" s="12">
        <f>SUMIF('United Malagasy'!F:F,D:D,'United Malagasy'!C:C)</f>
        <v>0</v>
      </c>
      <c r="AO456" s="12">
        <f>+SUMIF(NUTRIFOOD!E:E,D:D,NUTRIFOOD!C:C)</f>
        <v>2052235.53</v>
      </c>
      <c r="AP456" s="12">
        <f>+SUMIF(FERRIS!H:H,D:D,FERRIS!E:E)</f>
        <v>179843664.97999999</v>
      </c>
      <c r="AQ456" s="12">
        <f>+SUMIF(SEM!F:F,D:D,SEM!C:C)</f>
        <v>0</v>
      </c>
      <c r="AR456" s="12">
        <f>+SUMIF(Madatrade!F:F,D:D,Madatrade!C:C)</f>
        <v>0</v>
      </c>
      <c r="AS456" s="12">
        <f>+SUMIF('FLY TECH'!F:F,D:D,'FLY TECH'!D:D)</f>
        <v>0</v>
      </c>
      <c r="AT456" s="12">
        <f>+SUMIFS('FIRST INVESTISSEMENT'!D:D,'FIRST INVESTISSEMENT'!G:G,D:D)</f>
        <v>0</v>
      </c>
      <c r="AU456" s="164">
        <f t="shared" si="50"/>
        <v>784108188.80349994</v>
      </c>
      <c r="AV456" s="165">
        <f t="shared" si="51"/>
        <v>173357.57929362732</v>
      </c>
    </row>
    <row r="457" spans="1:48" hidden="1" x14ac:dyDescent="0.25">
      <c r="A457" s="11" t="str">
        <f t="shared" si="47"/>
        <v>6</v>
      </c>
      <c r="B457" s="11" t="str">
        <f t="shared" si="48"/>
        <v>60</v>
      </c>
      <c r="C457" s="11" t="str">
        <f t="shared" si="49"/>
        <v>606</v>
      </c>
      <c r="D457" s="23">
        <v>60606000</v>
      </c>
      <c r="E457" s="119" t="s">
        <v>3269</v>
      </c>
      <c r="F457" s="24" t="s">
        <v>383</v>
      </c>
      <c r="G457" s="12">
        <f>+SUMIF(AGRIFARM!H:H,D:D,AGRIFARM!L:L)</f>
        <v>0</v>
      </c>
      <c r="H457" s="12">
        <f>+SUMIF(AGRICORP!I:I,D:D,AGRICORP!D:D)</f>
        <v>0</v>
      </c>
      <c r="I457" s="12">
        <f>+SUMIF(SMTP!D:D,D:D,SMTP!F:F)</f>
        <v>7426477.9907999998</v>
      </c>
      <c r="J457" s="12">
        <f>+SUMIF(AGRIVET!G:G,D:D,AGRIVET!D:D)</f>
        <v>170400</v>
      </c>
      <c r="K457" s="12">
        <f>+SUMIF(AGRIVAL!G:G,D:D,AGRIVAL!D:D)</f>
        <v>0</v>
      </c>
      <c r="L457" s="12">
        <f>+SUMIF(AGRIKOBA!G:G,D:D,AGRIKOBA!D:D)</f>
        <v>0</v>
      </c>
      <c r="M457" s="12">
        <f>+SUMIF(LMOI!F:F,D:D,LMOI!C:C)</f>
        <v>0</v>
      </c>
      <c r="N457" s="12">
        <f>+SUMIF(TARTINE!G:G,D:D,TARTINE!D:D)</f>
        <v>0</v>
      </c>
      <c r="O457" s="12">
        <f>+SUMIF(IDF!F:F,D:D,IDF!C:C)</f>
        <v>0</v>
      </c>
      <c r="P457" s="12">
        <f>+SUMIF(RYA!G:G,D:D,RYA!D:D)</f>
        <v>205116</v>
      </c>
      <c r="Q457" s="12">
        <f>+SUMIF('SCI NOAH'!G:G,D:D,'SCI NOAH'!D:D)</f>
        <v>0</v>
      </c>
      <c r="R457" s="12">
        <f>+SUMIF(SIM!F:F,D:D,SIM!C:C)</f>
        <v>0</v>
      </c>
      <c r="S457" s="163">
        <f>+SUMIF('First Energy'!A:A,D:D,'First Energy'!C:C)</f>
        <v>11566800</v>
      </c>
      <c r="T457" s="163">
        <f>+SUMIF('ID Motors'!G:G,D:D,'ID Motors'!D:D)</f>
        <v>0</v>
      </c>
      <c r="U457" s="12">
        <f>+SUMIF('ID RENTAL'!G:G,D:D,'ID RENTAL'!D:D)</f>
        <v>0</v>
      </c>
      <c r="V457" s="12">
        <f>+SUMIF('MCM '!G:G,D:D,'MCM '!D:D)</f>
        <v>0</v>
      </c>
      <c r="W457" s="12">
        <f>SUMIF(AGRIMOTORS!G:G,D:D,AGRIMOTORS!D:D)</f>
        <v>0</v>
      </c>
      <c r="X457" s="12">
        <f>+SUMIF(BOVIMA!F:F,D:D,BOVIMA!C:C)</f>
        <v>0</v>
      </c>
      <c r="Y457" s="12">
        <f>+SUMIF(AGRIFEED!F:F,D:D,AGRIFEED!C:C)</f>
        <v>0</v>
      </c>
      <c r="Z457" s="12">
        <f>SUMIF(AMIP!F:F,D:D,AMIP!C:C)</f>
        <v>0</v>
      </c>
      <c r="AA457" s="12">
        <f>+SUMIF(ISF!G:G,D:D,ISF!D:D)</f>
        <v>0</v>
      </c>
      <c r="AB457" s="124">
        <f>+SUMIF(DISCOI!G:G,D:D,DISCOI!D:D)</f>
        <v>0</v>
      </c>
      <c r="AC457" s="12">
        <f>+SUMIF(MABEL!F:F,D:D,MABEL!C:C)</f>
        <v>0</v>
      </c>
      <c r="AD457" s="12">
        <f>+SUMIF(NMP!F:F,D:D,NMP!C:C)</f>
        <v>0</v>
      </c>
      <c r="AE457" s="12">
        <f>+SUMIF('AMCHO '!F:F,D:D,'AMCHO '!C:C)</f>
        <v>0</v>
      </c>
      <c r="AF457" s="12">
        <f>+SUMIF(CONFORTIS!G:G,D:D,CONFORTIS!D:D)</f>
        <v>0</v>
      </c>
      <c r="AG457" s="12">
        <f>+SUMIF('IRS IMMO'!G:G,D:D,'IRS IMMO'!D:D)</f>
        <v>0</v>
      </c>
      <c r="AH457" s="12">
        <f>+SUMIFS(AGRIVETAM!C:C,AGRIVETAM!F:F,D:D)</f>
        <v>0</v>
      </c>
      <c r="AI457" s="12">
        <f>+SUMIF(EUROPAINTS!F:F,D:D,EUROPAINTS!C:C)</f>
        <v>0</v>
      </c>
      <c r="AJ457" s="12">
        <f>+SUMIF('VET ABE'!F:F,D:D,'VET ABE'!D:D)</f>
        <v>0</v>
      </c>
      <c r="AK457" s="12">
        <f>SUMIF('VET FIA'!F:F,D:D,'VET FIA'!D:D)</f>
        <v>642039</v>
      </c>
      <c r="AL457" s="12">
        <f>+SUMIF('CSS SAKAY'!F:F,D:D,'CSS SAKAY'!C:C)</f>
        <v>0</v>
      </c>
      <c r="AN457" s="12">
        <f>SUMIF('United Malagasy'!F:F,D:D,'United Malagasy'!C:C)</f>
        <v>0</v>
      </c>
      <c r="AO457" s="12">
        <f>+SUMIF(NUTRIFOOD!E:E,D:D,NUTRIFOOD!C:C)</f>
        <v>0</v>
      </c>
      <c r="AP457" s="12">
        <f>+SUMIF(FERRIS!H:H,D:D,FERRIS!E:E)</f>
        <v>0</v>
      </c>
      <c r="AQ457" s="12">
        <f>+SUMIF(SEM!F:F,D:D,SEM!C:C)</f>
        <v>0</v>
      </c>
      <c r="AR457" s="12">
        <f>+SUMIF(Madatrade!F:F,D:D,Madatrade!C:C)</f>
        <v>0</v>
      </c>
      <c r="AS457" s="12">
        <f>+SUMIF('FLY TECH'!F:F,D:D,'FLY TECH'!D:D)</f>
        <v>0</v>
      </c>
      <c r="AT457" s="12">
        <f>+SUMIFS('FIRST INVESTISSEMENT'!D:D,'FIRST INVESTISSEMENT'!G:G,D:D)</f>
        <v>0</v>
      </c>
      <c r="AU457" s="164">
        <f t="shared" si="50"/>
        <v>20010832.990800001</v>
      </c>
      <c r="AV457" s="165">
        <f t="shared" si="51"/>
        <v>4424.1720931746258</v>
      </c>
    </row>
    <row r="458" spans="1:48" hidden="1" x14ac:dyDescent="0.25">
      <c r="A458" s="11" t="str">
        <f t="shared" si="47"/>
        <v>6</v>
      </c>
      <c r="B458" s="11" t="str">
        <f t="shared" si="48"/>
        <v>60</v>
      </c>
      <c r="C458" s="11" t="str">
        <f t="shared" si="49"/>
        <v>606</v>
      </c>
      <c r="D458" s="23">
        <v>60606100</v>
      </c>
      <c r="E458" s="119" t="s">
        <v>3269</v>
      </c>
      <c r="F458" s="24" t="s">
        <v>371</v>
      </c>
      <c r="G458" s="12">
        <f>+SUMIF(AGRIFARM!H:H,D:D,AGRIFARM!L:L)</f>
        <v>0</v>
      </c>
      <c r="H458" s="12">
        <f>+SUMIF(AGRICORP!I:I,D:D,AGRICORP!D:D)</f>
        <v>0</v>
      </c>
      <c r="I458" s="12">
        <f>+SUMIF(SMTP!D:D,D:D,SMTP!F:F)</f>
        <v>0</v>
      </c>
      <c r="J458" s="12">
        <f>+SUMIF(AGRIVET!G:G,D:D,AGRIVET!D:D)</f>
        <v>0</v>
      </c>
      <c r="K458" s="12">
        <f>+SUMIF(AGRIVAL!G:G,D:D,AGRIVAL!D:D)</f>
        <v>0</v>
      </c>
      <c r="L458" s="12">
        <f>+SUMIF(AGRIKOBA!G:G,D:D,AGRIKOBA!D:D)</f>
        <v>0</v>
      </c>
      <c r="M458" s="12">
        <f>+SUMIF(LMOI!F:F,D:D,LMOI!C:C)</f>
        <v>0</v>
      </c>
      <c r="N458" s="12">
        <f>+SUMIF(TARTINE!G:G,D:D,TARTINE!D:D)</f>
        <v>0</v>
      </c>
      <c r="O458" s="12">
        <f>+SUMIF(IDF!F:F,D:D,IDF!C:C)</f>
        <v>0</v>
      </c>
      <c r="P458" s="12">
        <f>+SUMIF(RYA!G:G,D:D,RYA!D:D)</f>
        <v>0</v>
      </c>
      <c r="Q458" s="12">
        <f>+SUMIF('SCI NOAH'!G:G,D:D,'SCI NOAH'!D:D)</f>
        <v>0</v>
      </c>
      <c r="R458" s="12">
        <f>+SUMIF(SIM!F:F,D:D,SIM!C:C)</f>
        <v>0</v>
      </c>
      <c r="S458" s="163">
        <f>+SUMIF('First Energy'!A:A,D:D,'First Energy'!C:C)</f>
        <v>102809823.56</v>
      </c>
      <c r="T458" s="163">
        <f>+SUMIF('ID Motors'!G:G,D:D,'ID Motors'!D:D)</f>
        <v>0</v>
      </c>
      <c r="U458" s="12">
        <f>+SUMIF('ID RENTAL'!G:G,D:D,'ID RENTAL'!D:D)</f>
        <v>0</v>
      </c>
      <c r="V458" s="12">
        <f>+SUMIF('MCM '!G:G,D:D,'MCM '!D:D)</f>
        <v>0</v>
      </c>
      <c r="W458" s="12">
        <f>SUMIF(AGRIMOTORS!G:G,D:D,AGRIMOTORS!D:D)</f>
        <v>0</v>
      </c>
      <c r="X458" s="12">
        <f>+SUMIF(BOVIMA!F:F,D:D,BOVIMA!C:C)</f>
        <v>0</v>
      </c>
      <c r="Y458" s="12">
        <f>+SUMIF(AGRIFEED!F:F,D:D,AGRIFEED!C:C)</f>
        <v>0</v>
      </c>
      <c r="Z458" s="12">
        <f>SUMIF(AMIP!F:F,D:D,AMIP!C:C)</f>
        <v>0</v>
      </c>
      <c r="AA458" s="12">
        <f>+SUMIF(ISF!G:G,D:D,ISF!D:D)</f>
        <v>0</v>
      </c>
      <c r="AB458" s="124">
        <f>+SUMIF(DISCOI!G:G,D:D,DISCOI!D:D)</f>
        <v>0</v>
      </c>
      <c r="AC458" s="12">
        <f>+SUMIF(MABEL!F:F,D:D,MABEL!C:C)</f>
        <v>0</v>
      </c>
      <c r="AD458" s="12">
        <f>+SUMIF(NMP!F:F,D:D,NMP!C:C)</f>
        <v>0</v>
      </c>
      <c r="AE458" s="12">
        <f>+SUMIF('AMCHO '!F:F,D:D,'AMCHO '!C:C)</f>
        <v>0</v>
      </c>
      <c r="AF458" s="12">
        <f>+SUMIF(CONFORTIS!G:G,D:D,CONFORTIS!D:D)</f>
        <v>0</v>
      </c>
      <c r="AG458" s="12">
        <f>+SUMIF('IRS IMMO'!G:G,D:D,'IRS IMMO'!D:D)</f>
        <v>0</v>
      </c>
      <c r="AH458" s="12">
        <f>+SUMIFS(AGRIVETAM!C:C,AGRIVETAM!F:F,D:D)</f>
        <v>0</v>
      </c>
      <c r="AI458" s="12">
        <f>+SUMIF(EUROPAINTS!F:F,D:D,EUROPAINTS!C:C)</f>
        <v>0</v>
      </c>
      <c r="AJ458" s="12">
        <f>+SUMIF('VET ABE'!F:F,D:D,'VET ABE'!D:D)</f>
        <v>0</v>
      </c>
      <c r="AK458" s="12">
        <f>SUMIF('VET FIA'!F:F,D:D,'VET FIA'!D:D)</f>
        <v>0</v>
      </c>
      <c r="AL458" s="12">
        <f>+SUMIF('CSS SAKAY'!F:F,D:D,'CSS SAKAY'!C:C)</f>
        <v>0</v>
      </c>
      <c r="AM458" s="12"/>
      <c r="AN458" s="12">
        <f>SUMIF('United Malagasy'!F:F,D:D,'United Malagasy'!C:C)</f>
        <v>0</v>
      </c>
      <c r="AO458" s="12">
        <f>+SUMIF(NUTRIFOOD!E:E,D:D,NUTRIFOOD!C:C)</f>
        <v>0</v>
      </c>
      <c r="AP458" s="12">
        <f>+SUMIF(FERRIS!H:H,D:D,FERRIS!E:E)</f>
        <v>0</v>
      </c>
      <c r="AQ458" s="12">
        <f>+SUMIF(SEM!F:F,D:D,SEM!C:C)</f>
        <v>0</v>
      </c>
      <c r="AR458" s="12">
        <f>+SUMIF(Madatrade!F:F,D:D,Madatrade!C:C)</f>
        <v>0</v>
      </c>
      <c r="AS458" s="12">
        <f>+SUMIF('FLY TECH'!F:F,D:D,'FLY TECH'!D:D)</f>
        <v>0</v>
      </c>
      <c r="AT458" s="12">
        <f>+SUMIFS('FIRST INVESTISSEMENT'!D:D,'FIRST INVESTISSEMENT'!G:G,D:D)</f>
        <v>0</v>
      </c>
      <c r="AU458" s="164">
        <f t="shared" si="50"/>
        <v>102809823.56</v>
      </c>
      <c r="AV458" s="165">
        <f t="shared" si="51"/>
        <v>22730.105863532823</v>
      </c>
    </row>
    <row r="459" spans="1:48" hidden="1" x14ac:dyDescent="0.25">
      <c r="A459" s="11" t="str">
        <f t="shared" si="47"/>
        <v>6</v>
      </c>
      <c r="B459" s="11" t="str">
        <f t="shared" si="48"/>
        <v>60</v>
      </c>
      <c r="C459" s="11" t="str">
        <f t="shared" si="49"/>
        <v>606</v>
      </c>
      <c r="D459" s="23">
        <v>60606200</v>
      </c>
      <c r="E459" s="119" t="s">
        <v>3269</v>
      </c>
      <c r="F459" s="24" t="s">
        <v>2034</v>
      </c>
      <c r="G459" s="12">
        <f>+SUMIF(AGRIFARM!H:H,D:D,AGRIFARM!L:L)</f>
        <v>0</v>
      </c>
      <c r="H459" s="12">
        <f>+SUMIF(AGRICORP!I:I,D:D,AGRICORP!D:D)</f>
        <v>0</v>
      </c>
      <c r="I459" s="12">
        <f>+SUMIF(SMTP!D:D,D:D,SMTP!F:F)</f>
        <v>0</v>
      </c>
      <c r="J459" s="12">
        <f>+SUMIF(AGRIVET!G:G,D:D,AGRIVET!D:D)</f>
        <v>0</v>
      </c>
      <c r="K459" s="12">
        <f>+SUMIF(AGRIVAL!G:G,D:D,AGRIVAL!D:D)</f>
        <v>0</v>
      </c>
      <c r="L459" s="12">
        <f>+SUMIF(AGRIKOBA!G:G,D:D,AGRIKOBA!D:D)</f>
        <v>0</v>
      </c>
      <c r="M459" s="12">
        <f>+SUMIF(LMOI!F:F,D:D,LMOI!C:C)</f>
        <v>0</v>
      </c>
      <c r="N459" s="12">
        <f>+SUMIF(TARTINE!G:G,D:D,TARTINE!D:D)</f>
        <v>0</v>
      </c>
      <c r="O459" s="12">
        <f>+SUMIF(IDF!F:F,D:D,IDF!C:C)</f>
        <v>0</v>
      </c>
      <c r="P459" s="12">
        <f>+SUMIF(RYA!G:G,D:D,RYA!D:D)</f>
        <v>0</v>
      </c>
      <c r="Q459" s="12">
        <f>+SUMIF('SCI NOAH'!G:G,D:D,'SCI NOAH'!D:D)</f>
        <v>0</v>
      </c>
      <c r="R459" s="12">
        <f>+SUMIF(SIM!F:F,D:D,SIM!C:C)</f>
        <v>0</v>
      </c>
      <c r="S459" s="163">
        <f>+SUMIF('First Energy'!A:A,D:D,'First Energy'!C:C)</f>
        <v>266460080.59999999</v>
      </c>
      <c r="T459" s="163">
        <f>+SUMIF('ID Motors'!G:G,D:D,'ID Motors'!D:D)</f>
        <v>0</v>
      </c>
      <c r="U459" s="12">
        <f>+SUMIF('ID RENTAL'!G:G,D:D,'ID RENTAL'!D:D)</f>
        <v>0</v>
      </c>
      <c r="V459" s="12">
        <f>+SUMIF('MCM '!G:G,D:D,'MCM '!D:D)</f>
        <v>0</v>
      </c>
      <c r="W459" s="12">
        <f>SUMIF(AGRIMOTORS!G:G,D:D,AGRIMOTORS!D:D)</f>
        <v>0</v>
      </c>
      <c r="X459" s="12">
        <f>+SUMIF(BOVIMA!F:F,D:D,BOVIMA!C:C)</f>
        <v>0</v>
      </c>
      <c r="Y459" s="12">
        <f>+SUMIF(AGRIFEED!F:F,D:D,AGRIFEED!C:C)</f>
        <v>0</v>
      </c>
      <c r="Z459" s="12">
        <f>SUMIF(AMIP!F:F,D:D,AMIP!C:C)</f>
        <v>0</v>
      </c>
      <c r="AA459" s="12">
        <f>+SUMIF(ISF!G:G,D:D,ISF!D:D)</f>
        <v>0</v>
      </c>
      <c r="AB459" s="124">
        <f>+SUMIF(DISCOI!G:G,D:D,DISCOI!D:D)</f>
        <v>0</v>
      </c>
      <c r="AC459" s="12">
        <f>+SUMIF(MABEL!F:F,D:D,MABEL!C:C)</f>
        <v>0</v>
      </c>
      <c r="AD459" s="12">
        <f>+SUMIF(NMP!F:F,D:D,NMP!C:C)</f>
        <v>0</v>
      </c>
      <c r="AE459" s="12">
        <f>+SUMIF('AMCHO '!F:F,D:D,'AMCHO '!C:C)</f>
        <v>0</v>
      </c>
      <c r="AF459" s="12">
        <f>+SUMIF(CONFORTIS!G:G,D:D,CONFORTIS!D:D)</f>
        <v>0</v>
      </c>
      <c r="AG459" s="12">
        <f>+SUMIF('IRS IMMO'!G:G,D:D,'IRS IMMO'!D:D)</f>
        <v>0</v>
      </c>
      <c r="AH459" s="12">
        <f>+SUMIFS(AGRIVETAM!C:C,AGRIVETAM!F:F,D:D)</f>
        <v>0</v>
      </c>
      <c r="AI459" s="12">
        <f>+SUMIF(EUROPAINTS!F:F,D:D,EUROPAINTS!C:C)</f>
        <v>0</v>
      </c>
      <c r="AJ459" s="12">
        <f>+SUMIF('VET ABE'!F:F,D:D,'VET ABE'!D:D)</f>
        <v>0</v>
      </c>
      <c r="AK459" s="12">
        <f>SUMIF('VET FIA'!F:F,D:D,'VET FIA'!D:D)</f>
        <v>0</v>
      </c>
      <c r="AL459" s="12">
        <f>+SUMIF('CSS SAKAY'!F:F,D:D,'CSS SAKAY'!C:C)</f>
        <v>0</v>
      </c>
      <c r="AM459" s="12"/>
      <c r="AN459" s="12">
        <f>SUMIF('United Malagasy'!F:F,D:D,'United Malagasy'!C:C)</f>
        <v>0</v>
      </c>
      <c r="AO459" s="12">
        <f>+SUMIF(NUTRIFOOD!E:E,D:D,NUTRIFOOD!C:C)</f>
        <v>0</v>
      </c>
      <c r="AP459" s="12">
        <f>+SUMIF(FERRIS!H:H,D:D,FERRIS!E:E)</f>
        <v>0</v>
      </c>
      <c r="AQ459" s="12">
        <f>+SUMIF(SEM!F:F,D:D,SEM!C:C)</f>
        <v>0</v>
      </c>
      <c r="AR459" s="12">
        <f>+SUMIF(Madatrade!F:F,D:D,Madatrade!C:C)</f>
        <v>0</v>
      </c>
      <c r="AS459" s="12">
        <f>+SUMIF('FLY TECH'!F:F,D:D,'FLY TECH'!D:D)</f>
        <v>0</v>
      </c>
      <c r="AT459" s="12">
        <f>+SUMIFS('FIRST INVESTISSEMENT'!D:D,'FIRST INVESTISSEMENT'!G:G,D:D)</f>
        <v>0</v>
      </c>
      <c r="AU459" s="164">
        <f t="shared" si="50"/>
        <v>266460080.59999999</v>
      </c>
      <c r="AV459" s="165">
        <f t="shared" si="51"/>
        <v>58911.353319352864</v>
      </c>
    </row>
    <row r="460" spans="1:48" hidden="1" x14ac:dyDescent="0.25">
      <c r="A460" s="11" t="str">
        <f t="shared" si="47"/>
        <v>6</v>
      </c>
      <c r="B460" s="11" t="str">
        <f t="shared" si="48"/>
        <v>60</v>
      </c>
      <c r="C460" s="11" t="str">
        <f t="shared" si="49"/>
        <v>606</v>
      </c>
      <c r="D460" s="23">
        <v>60607000</v>
      </c>
      <c r="E460" s="119" t="s">
        <v>3269</v>
      </c>
      <c r="F460" s="24" t="s">
        <v>168</v>
      </c>
      <c r="G460" s="12">
        <f>+SUMIF(AGRIFARM!H:H,D:D,AGRIFARM!L:L)</f>
        <v>0</v>
      </c>
      <c r="H460" s="12">
        <f>+SUMIF(AGRICORP!I:I,D:D,AGRICORP!D:D)</f>
        <v>40952139.439999998</v>
      </c>
      <c r="I460" s="12">
        <f>+SUMIF(SMTP!D:D,D:D,SMTP!F:F)</f>
        <v>23999713.335000001</v>
      </c>
      <c r="J460" s="12">
        <f>+SUMIF(AGRIVET!G:G,D:D,AGRIVET!D:D)</f>
        <v>0</v>
      </c>
      <c r="K460" s="12">
        <f>+SUMIF(AGRIVAL!G:G,D:D,AGRIVAL!D:D)</f>
        <v>0</v>
      </c>
      <c r="L460" s="12">
        <f>+SUMIF(AGRIKOBA!G:G,D:D,AGRIKOBA!D:D)</f>
        <v>0</v>
      </c>
      <c r="M460" s="12">
        <f>+SUMIF(LMOI!F:F,D:D,LMOI!C:C)</f>
        <v>0</v>
      </c>
      <c r="N460" s="12">
        <f>+SUMIF(TARTINE!G:G,D:D,TARTINE!D:D)</f>
        <v>0</v>
      </c>
      <c r="O460" s="12">
        <f>+SUMIF(IDF!F:F,D:D,IDF!C:C)</f>
        <v>0</v>
      </c>
      <c r="P460" s="12">
        <f>+SUMIF(RYA!G:G,D:D,RYA!D:D)</f>
        <v>505215</v>
      </c>
      <c r="Q460" s="12">
        <f>+SUMIF('SCI NOAH'!G:G,D:D,'SCI NOAH'!D:D)</f>
        <v>0</v>
      </c>
      <c r="R460" s="12">
        <f>+SUMIF(SIM!F:F,D:D,SIM!C:C)</f>
        <v>0</v>
      </c>
      <c r="S460" s="163">
        <f>+SUMIF('First Energy'!A:A,D:D,'First Energy'!C:C)</f>
        <v>7528243.8499999996</v>
      </c>
      <c r="T460" s="163">
        <f>+SUMIF('ID Motors'!G:G,D:D,'ID Motors'!D:D)</f>
        <v>11505655.529999999</v>
      </c>
      <c r="U460" s="12">
        <f>+SUMIF('ID RENTAL'!G:G,D:D,'ID RENTAL'!D:D)</f>
        <v>4026030.77</v>
      </c>
      <c r="V460" s="12">
        <f>+SUMIF('MCM '!G:G,D:D,'MCM '!D:D)</f>
        <v>0</v>
      </c>
      <c r="W460" s="12">
        <f>SUMIF(AGRIMOTORS!G:G,D:D,AGRIMOTORS!D:D)</f>
        <v>0</v>
      </c>
      <c r="X460" s="12">
        <f>+SUMIF(BOVIMA!F:F,D:D,BOVIMA!C:C)</f>
        <v>0</v>
      </c>
      <c r="Y460" s="12">
        <f>+SUMIF(AGRIFEED!F:F,D:D,AGRIFEED!C:C)</f>
        <v>3979222.67</v>
      </c>
      <c r="Z460" s="12">
        <f>SUMIF(AMIP!F:F,D:D,AMIP!C:C)</f>
        <v>0</v>
      </c>
      <c r="AA460" s="12">
        <f>+SUMIF(ISF!G:G,D:D,ISF!D:D)</f>
        <v>0</v>
      </c>
      <c r="AB460" s="124">
        <f>+SUMIF(DISCOI!G:G,D:D,DISCOI!D:D)</f>
        <v>0</v>
      </c>
      <c r="AC460" s="12">
        <f>+SUMIF(MABEL!F:F,D:D,MABEL!C:C)</f>
        <v>0</v>
      </c>
      <c r="AD460" s="12">
        <f>+SUMIF(NMP!F:F,D:D,NMP!C:C)</f>
        <v>0</v>
      </c>
      <c r="AE460" s="12">
        <f>+SUMIF('AMCHO '!F:F,D:D,'AMCHO '!C:C)</f>
        <v>0</v>
      </c>
      <c r="AF460" s="12">
        <f>+SUMIF(CONFORTIS!G:G,D:D,CONFORTIS!D:D)</f>
        <v>0</v>
      </c>
      <c r="AG460" s="12">
        <f>+SUMIF('IRS IMMO'!G:G,D:D,'IRS IMMO'!D:D)</f>
        <v>0</v>
      </c>
      <c r="AH460" s="12">
        <f>+SUMIFS(AGRIVETAM!C:C,AGRIVETAM!F:F,D:D)</f>
        <v>0</v>
      </c>
      <c r="AI460" s="12">
        <f>+SUMIF(EUROPAINTS!F:F,D:D,EUROPAINTS!C:C)</f>
        <v>0</v>
      </c>
      <c r="AJ460" s="12">
        <f>+SUMIF('VET ABE'!F:F,D:D,'VET ABE'!D:D)</f>
        <v>0</v>
      </c>
      <c r="AK460" s="12">
        <f>SUMIF('VET FIA'!F:F,D:D,'VET FIA'!D:D)</f>
        <v>642967</v>
      </c>
      <c r="AL460" s="12">
        <f>+SUMIF('CSS SAKAY'!F:F,D:D,'CSS SAKAY'!C:C)</f>
        <v>0</v>
      </c>
      <c r="AM460" s="12"/>
      <c r="AN460" s="12">
        <f>SUMIF('United Malagasy'!F:F,D:D,'United Malagasy'!C:C)</f>
        <v>0</v>
      </c>
      <c r="AO460" s="12">
        <f>+SUMIF(NUTRIFOOD!E:E,D:D,NUTRIFOOD!C:C)</f>
        <v>705600</v>
      </c>
      <c r="AP460" s="12">
        <f>+SUMIF(FERRIS!H:H,D:D,FERRIS!E:E)</f>
        <v>5391643.1799999997</v>
      </c>
      <c r="AQ460" s="12">
        <f>+SUMIF(SEM!F:F,D:D,SEM!C:C)</f>
        <v>5194490</v>
      </c>
      <c r="AR460" s="12">
        <f>+SUMIF(Madatrade!F:F,D:D,Madatrade!C:C)</f>
        <v>0</v>
      </c>
      <c r="AS460" s="12">
        <f>+SUMIF('FLY TECH'!F:F,D:D,'FLY TECH'!D:D)</f>
        <v>0</v>
      </c>
      <c r="AT460" s="12">
        <f>+SUMIFS('FIRST INVESTISSEMENT'!D:D,'FIRST INVESTISSEMENT'!G:G,D:D)</f>
        <v>0</v>
      </c>
      <c r="AU460" s="164">
        <f t="shared" si="50"/>
        <v>104430920.77500001</v>
      </c>
      <c r="AV460" s="165">
        <f t="shared" si="51"/>
        <v>23088.512385751237</v>
      </c>
    </row>
    <row r="461" spans="1:48" hidden="1" x14ac:dyDescent="0.25">
      <c r="A461" s="11" t="str">
        <f t="shared" si="47"/>
        <v>6</v>
      </c>
      <c r="B461" s="11" t="str">
        <f t="shared" si="48"/>
        <v>60</v>
      </c>
      <c r="C461" s="11" t="str">
        <f t="shared" si="49"/>
        <v>606</v>
      </c>
      <c r="D461" s="23">
        <v>60608000</v>
      </c>
      <c r="E461" s="119" t="s">
        <v>3269</v>
      </c>
      <c r="F461" s="24" t="s">
        <v>170</v>
      </c>
      <c r="G461" s="12">
        <f>+SUMIF(AGRIFARM!H:H,D:D,AGRIFARM!L:L)</f>
        <v>0</v>
      </c>
      <c r="H461" s="12">
        <f>+SUMIF(AGRICORP!I:I,D:D,AGRICORP!D:D)</f>
        <v>96476345.209999993</v>
      </c>
      <c r="I461" s="12">
        <f>+SUMIF(SMTP!D:D,D:D,SMTP!F:F)</f>
        <v>35850681.094099998</v>
      </c>
      <c r="J461" s="12">
        <f>+SUMIF(AGRIVET!G:G,D:D,AGRIVET!D:D)</f>
        <v>0</v>
      </c>
      <c r="K461" s="12">
        <f>+SUMIF(AGRIVAL!G:G,D:D,AGRIVAL!D:D)</f>
        <v>11257600</v>
      </c>
      <c r="L461" s="12">
        <f>+SUMIF(AGRIKOBA!G:G,D:D,AGRIKOBA!D:D)</f>
        <v>3216974</v>
      </c>
      <c r="M461" s="12">
        <f>+SUMIF(LMOI!F:F,D:D,LMOI!C:C)</f>
        <v>0</v>
      </c>
      <c r="N461" s="12">
        <f>+SUMIF(TARTINE!G:G,D:D,TARTINE!D:D)</f>
        <v>0</v>
      </c>
      <c r="O461" s="12">
        <f>+SUMIF(IDF!F:F,D:D,IDF!C:C)</f>
        <v>0</v>
      </c>
      <c r="P461" s="12">
        <f>+SUMIF(RYA!G:G,D:D,RYA!D:D)</f>
        <v>0</v>
      </c>
      <c r="Q461" s="12">
        <f>+SUMIF('SCI NOAH'!G:G,D:D,'SCI NOAH'!D:D)</f>
        <v>0</v>
      </c>
      <c r="R461" s="12">
        <f>+SUMIF(SIM!F:F,D:D,SIM!C:C)</f>
        <v>0</v>
      </c>
      <c r="S461" s="163">
        <f>+SUMIF('First Energy'!A:A,D:D,'First Energy'!C:C)</f>
        <v>3271404.35</v>
      </c>
      <c r="T461" s="163">
        <f>+SUMIF('ID Motors'!G:G,D:D,'ID Motors'!D:D)</f>
        <v>20686917.59</v>
      </c>
      <c r="U461" s="12">
        <f>+SUMIF('ID RENTAL'!G:G,D:D,'ID RENTAL'!D:D)</f>
        <v>4059237</v>
      </c>
      <c r="V461" s="12">
        <f>+SUMIF('MCM '!G:G,D:D,'MCM '!D:D)</f>
        <v>0</v>
      </c>
      <c r="W461" s="12">
        <f>SUMIF(AGRIMOTORS!G:G,D:D,AGRIMOTORS!D:D)</f>
        <v>0</v>
      </c>
      <c r="X461" s="12">
        <f>+SUMIF(BOVIMA!F:F,D:D,BOVIMA!C:C)</f>
        <v>0</v>
      </c>
      <c r="Y461" s="12">
        <f>+SUMIF(AGRIFEED!F:F,D:D,AGRIFEED!C:C)</f>
        <v>7663213.6500000004</v>
      </c>
      <c r="Z461" s="12">
        <f>SUMIF(AMIP!F:F,D:D,AMIP!C:C)</f>
        <v>0</v>
      </c>
      <c r="AA461" s="12">
        <f>+SUMIF(ISF!G:G,D:D,ISF!D:D)</f>
        <v>0</v>
      </c>
      <c r="AB461" s="124">
        <f>+SUMIF(DISCOI!G:G,D:D,DISCOI!D:D)</f>
        <v>0</v>
      </c>
      <c r="AC461" s="12">
        <f>+SUMIF(MABEL!F:F,D:D,MABEL!C:C)</f>
        <v>0</v>
      </c>
      <c r="AD461" s="12">
        <f>+SUMIF(NMP!F:F,D:D,NMP!C:C)</f>
        <v>0</v>
      </c>
      <c r="AE461" s="12">
        <f>+SUMIF('AMCHO '!F:F,D:D,'AMCHO '!C:C)</f>
        <v>0</v>
      </c>
      <c r="AF461" s="12">
        <f>+SUMIF(CONFORTIS!G:G,D:D,CONFORTIS!D:D)</f>
        <v>0</v>
      </c>
      <c r="AG461" s="12">
        <f>+SUMIF('IRS IMMO'!G:G,D:D,'IRS IMMO'!D:D)</f>
        <v>0</v>
      </c>
      <c r="AH461" s="12">
        <f>+SUMIFS(AGRIVETAM!C:C,AGRIVETAM!F:F,D:D)</f>
        <v>0</v>
      </c>
      <c r="AI461" s="12">
        <f>+SUMIF(EUROPAINTS!F:F,D:D,EUROPAINTS!C:C)</f>
        <v>0</v>
      </c>
      <c r="AJ461" s="12">
        <f>+SUMIF('VET ABE'!F:F,D:D,'VET ABE'!D:D)</f>
        <v>0</v>
      </c>
      <c r="AK461" s="12">
        <f>SUMIF('VET FIA'!F:F,D:D,'VET FIA'!D:D)</f>
        <v>3929107</v>
      </c>
      <c r="AL461" s="12">
        <f>+SUMIF('CSS SAKAY'!F:F,D:D,'CSS SAKAY'!C:C)</f>
        <v>0</v>
      </c>
      <c r="AN461" s="12">
        <f>SUMIF('United Malagasy'!F:F,D:D,'United Malagasy'!C:C)</f>
        <v>0</v>
      </c>
      <c r="AO461" s="12">
        <f>+SUMIF(NUTRIFOOD!E:E,D:D,NUTRIFOOD!C:C)</f>
        <v>138000</v>
      </c>
      <c r="AP461" s="12">
        <f>+SUMIF(FERRIS!H:H,D:D,FERRIS!E:E)</f>
        <v>14857946.869999999</v>
      </c>
      <c r="AQ461" s="12">
        <f>+SUMIF(SEM!F:F,D:D,SEM!C:C)</f>
        <v>5356359.8099999996</v>
      </c>
      <c r="AR461" s="12">
        <f>+SUMIF(Madatrade!F:F,D:D,Madatrade!C:C)</f>
        <v>0</v>
      </c>
      <c r="AS461" s="12">
        <f>+SUMIF('FLY TECH'!F:F,D:D,'FLY TECH'!D:D)</f>
        <v>0</v>
      </c>
      <c r="AT461" s="12">
        <f>+SUMIFS('FIRST INVESTISSEMENT'!D:D,'FIRST INVESTISSEMENT'!G:G,D:D)</f>
        <v>0</v>
      </c>
      <c r="AU461" s="164">
        <f t="shared" si="50"/>
        <v>206763786.57409999</v>
      </c>
      <c r="AV461" s="165">
        <f t="shared" si="51"/>
        <v>45713.168205481932</v>
      </c>
    </row>
    <row r="462" spans="1:48" hidden="1" x14ac:dyDescent="0.25">
      <c r="A462" s="11" t="str">
        <f t="shared" si="47"/>
        <v>6</v>
      </c>
      <c r="B462" s="11" t="str">
        <f t="shared" si="48"/>
        <v>60</v>
      </c>
      <c r="C462" s="11" t="str">
        <f t="shared" si="49"/>
        <v>606</v>
      </c>
      <c r="D462" s="23">
        <v>60609000</v>
      </c>
      <c r="E462" s="119" t="s">
        <v>3269</v>
      </c>
      <c r="F462" s="24" t="s">
        <v>171</v>
      </c>
      <c r="G462" s="12">
        <f>+SUMIF(AGRIFARM!H:H,D:D,AGRIFARM!L:L)</f>
        <v>0</v>
      </c>
      <c r="H462" s="12">
        <f>+SUMIF(AGRICORP!I:I,D:D,AGRICORP!D:D)</f>
        <v>0</v>
      </c>
      <c r="I462" s="12">
        <f>+SUMIF(SMTP!D:D,D:D,SMTP!F:F)</f>
        <v>3000000</v>
      </c>
      <c r="J462" s="12">
        <f>+SUMIF(AGRIVET!G:G,D:D,AGRIVET!D:D)</f>
        <v>0</v>
      </c>
      <c r="K462" s="12">
        <f>+SUMIF(AGRIVAL!G:G,D:D,AGRIVAL!D:D)</f>
        <v>0</v>
      </c>
      <c r="L462" s="12">
        <f>+SUMIF(AGRIKOBA!G:G,D:D,AGRIKOBA!D:D)</f>
        <v>0</v>
      </c>
      <c r="M462" s="12">
        <f>+SUMIF(LMOI!F:F,D:D,LMOI!C:C)</f>
        <v>162377448.74000001</v>
      </c>
      <c r="N462" s="12">
        <f>+SUMIF(TARTINE!G:G,D:D,TARTINE!D:D)</f>
        <v>0</v>
      </c>
      <c r="O462" s="12">
        <f>+SUMIF(IDF!F:F,D:D,IDF!C:C)</f>
        <v>0</v>
      </c>
      <c r="P462" s="12">
        <f>+SUMIF(RYA!G:G,D:D,RYA!D:D)</f>
        <v>0</v>
      </c>
      <c r="Q462" s="12">
        <f>+SUMIF('SCI NOAH'!G:G,D:D,'SCI NOAH'!D:D)</f>
        <v>-32000</v>
      </c>
      <c r="R462" s="12">
        <f>+SUMIF(SIM!F:F,D:D,SIM!C:C)</f>
        <v>0</v>
      </c>
      <c r="S462" s="163">
        <f>+SUMIF('First Energy'!A:A,D:D,'First Energy'!C:C)</f>
        <v>105494044.67</v>
      </c>
      <c r="T462" s="163">
        <f>+SUMIF('ID Motors'!G:G,D:D,'ID Motors'!D:D)</f>
        <v>0</v>
      </c>
      <c r="U462" s="12">
        <f>+SUMIF('ID RENTAL'!G:G,D:D,'ID RENTAL'!D:D)</f>
        <v>0</v>
      </c>
      <c r="V462" s="12">
        <f>+SUMIF('MCM '!G:G,D:D,'MCM '!D:D)</f>
        <v>0</v>
      </c>
      <c r="W462" s="12">
        <f>SUMIF(AGRIMOTORS!G:G,D:D,AGRIMOTORS!D:D)</f>
        <v>0</v>
      </c>
      <c r="X462" s="12">
        <f>+SUMIF(BOVIMA!F:F,D:D,BOVIMA!C:C)</f>
        <v>0</v>
      </c>
      <c r="Y462" s="12">
        <f>+SUMIF(AGRIFEED!F:F,D:D,AGRIFEED!C:C)</f>
        <v>190000</v>
      </c>
      <c r="Z462" s="12">
        <f>SUMIF(AMIP!F:F,D:D,AMIP!C:C)</f>
        <v>0</v>
      </c>
      <c r="AA462" s="12">
        <f>+SUMIF(ISF!G:G,D:D,ISF!D:D)</f>
        <v>0</v>
      </c>
      <c r="AB462" s="124">
        <f>+SUMIF(DISCOI!G:G,D:D,DISCOI!D:D)</f>
        <v>0</v>
      </c>
      <c r="AC462" s="12">
        <f>+SUMIF(MABEL!F:F,D:D,MABEL!C:C)</f>
        <v>2662250</v>
      </c>
      <c r="AD462" s="12">
        <f>+SUMIF(NMP!F:F,D:D,NMP!C:C)</f>
        <v>0</v>
      </c>
      <c r="AE462" s="12">
        <f>+SUMIF('AMCHO '!F:F,D:D,'AMCHO '!C:C)</f>
        <v>0</v>
      </c>
      <c r="AF462" s="12">
        <f>+SUMIF(CONFORTIS!G:G,D:D,CONFORTIS!D:D)</f>
        <v>0</v>
      </c>
      <c r="AG462" s="12">
        <f>+SUMIF('IRS IMMO'!G:G,D:D,'IRS IMMO'!D:D)</f>
        <v>0</v>
      </c>
      <c r="AH462" s="12">
        <f>+SUMIFS(AGRIVETAM!C:C,AGRIVETAM!F:F,D:D)</f>
        <v>0</v>
      </c>
      <c r="AI462" s="12">
        <f>+SUMIF(EUROPAINTS!F:F,D:D,EUROPAINTS!C:C)</f>
        <v>30961.5</v>
      </c>
      <c r="AJ462" s="12">
        <f>+SUMIF('VET ABE'!F:F,D:D,'VET ABE'!D:D)</f>
        <v>0</v>
      </c>
      <c r="AK462" s="12">
        <f>SUMIF('VET FIA'!F:F,D:D,'VET FIA'!D:D)</f>
        <v>121100</v>
      </c>
      <c r="AL462" s="12">
        <f>+SUMIF('CSS SAKAY'!F:F,D:D,'CSS SAKAY'!C:C)</f>
        <v>0</v>
      </c>
      <c r="AM462" s="12"/>
      <c r="AN462" s="12">
        <f>SUMIF('United Malagasy'!F:F,D:D,'United Malagasy'!C:C)</f>
        <v>0</v>
      </c>
      <c r="AO462" s="12">
        <f>+SUMIF(NUTRIFOOD!E:E,D:D,NUTRIFOOD!C:C)</f>
        <v>10000</v>
      </c>
      <c r="AP462" s="12">
        <f>+SUMIF(FERRIS!H:H,D:D,FERRIS!E:E)</f>
        <v>0</v>
      </c>
      <c r="AQ462" s="12">
        <f>+SUMIF(SEM!F:F,D:D,SEM!C:C)</f>
        <v>26787597.949999999</v>
      </c>
      <c r="AR462" s="12">
        <f>+SUMIF(Madatrade!F:F,D:D,Madatrade!C:C)</f>
        <v>0</v>
      </c>
      <c r="AS462" s="12">
        <f>+SUMIF('FLY TECH'!F:F,D:D,'FLY TECH'!D:D)</f>
        <v>0</v>
      </c>
      <c r="AT462" s="12">
        <f>+SUMIFS('FIRST INVESTISSEMENT'!D:D,'FIRST INVESTISSEMENT'!G:G,D:D)</f>
        <v>0</v>
      </c>
      <c r="AU462" s="164">
        <f t="shared" si="50"/>
        <v>300641402.86000001</v>
      </c>
      <c r="AV462" s="165">
        <f t="shared" si="51"/>
        <v>66468.46261710304</v>
      </c>
    </row>
    <row r="463" spans="1:48" hidden="1" x14ac:dyDescent="0.25">
      <c r="A463" s="11" t="str">
        <f t="shared" si="47"/>
        <v>6</v>
      </c>
      <c r="B463" s="11" t="str">
        <f t="shared" si="48"/>
        <v>60</v>
      </c>
      <c r="C463" s="11" t="str">
        <f t="shared" si="49"/>
        <v>606</v>
      </c>
      <c r="D463" s="23">
        <v>60609100</v>
      </c>
      <c r="E463" s="119" t="s">
        <v>3269</v>
      </c>
      <c r="F463" s="24" t="s">
        <v>2396</v>
      </c>
      <c r="G463" s="12">
        <f>+SUMIF(AGRIFARM!H:H,D:D,AGRIFARM!L:L)</f>
        <v>0</v>
      </c>
      <c r="H463" s="12">
        <f>+SUMIF(AGRICORP!I:I,D:D,AGRICORP!D:D)</f>
        <v>0</v>
      </c>
      <c r="I463" s="12">
        <f>+SUMIF(SMTP!D:D,D:D,SMTP!F:F)</f>
        <v>0</v>
      </c>
      <c r="J463" s="12">
        <f>+SUMIF(AGRIVET!G:G,D:D,AGRIVET!D:D)</f>
        <v>0</v>
      </c>
      <c r="K463" s="12">
        <f>+SUMIF(AGRIVAL!G:G,D:D,AGRIVAL!D:D)</f>
        <v>0</v>
      </c>
      <c r="L463" s="12">
        <f>+SUMIF(AGRIKOBA!G:G,D:D,AGRIKOBA!D:D)</f>
        <v>0</v>
      </c>
      <c r="M463" s="12">
        <f>+SUMIF(LMOI!F:F,D:D,LMOI!C:C)</f>
        <v>0</v>
      </c>
      <c r="N463" s="12">
        <f>+SUMIF(TARTINE!G:G,D:D,TARTINE!D:D)</f>
        <v>0</v>
      </c>
      <c r="O463" s="12">
        <f>+SUMIF(IDF!F:F,D:D,IDF!C:C)</f>
        <v>0</v>
      </c>
      <c r="P463" s="12">
        <f>+SUMIF(RYA!G:G,D:D,RYA!D:D)</f>
        <v>0</v>
      </c>
      <c r="Q463" s="12">
        <f>+SUMIF('SCI NOAH'!G:G,D:D,'SCI NOAH'!D:D)</f>
        <v>0</v>
      </c>
      <c r="R463" s="12">
        <f>+SUMIF(SIM!F:F,D:D,SIM!C:C)</f>
        <v>0</v>
      </c>
      <c r="S463" s="163">
        <f>+SUMIF('First Energy'!A:A,D:D,'First Energy'!C:C)</f>
        <v>0</v>
      </c>
      <c r="T463" s="163">
        <f>+SUMIF('ID Motors'!G:G,D:D,'ID Motors'!D:D)</f>
        <v>0</v>
      </c>
      <c r="U463" s="12">
        <f>+SUMIF('ID RENTAL'!G:G,D:D,'ID RENTAL'!D:D)</f>
        <v>0</v>
      </c>
      <c r="V463" s="12">
        <f>+SUMIF('MCM '!G:G,D:D,'MCM '!D:D)</f>
        <v>0</v>
      </c>
      <c r="W463" s="12">
        <f>SUMIF(AGRIMOTORS!G:G,D:D,AGRIMOTORS!D:D)</f>
        <v>0</v>
      </c>
      <c r="X463" s="12">
        <f>+SUMIF(BOVIMA!F:F,D:D,BOVIMA!C:C)</f>
        <v>0</v>
      </c>
      <c r="Y463" s="12">
        <f>+SUMIF(AGRIFEED!F:F,D:D,AGRIFEED!C:C)</f>
        <v>42197040</v>
      </c>
      <c r="Z463" s="12">
        <f>SUMIF(AMIP!F:F,D:D,AMIP!C:C)</f>
        <v>0</v>
      </c>
      <c r="AA463" s="12">
        <f>+SUMIF(ISF!G:G,D:D,ISF!D:D)</f>
        <v>0</v>
      </c>
      <c r="AB463" s="124">
        <f>+SUMIF(DISCOI!G:G,D:D,DISCOI!D:D)</f>
        <v>0</v>
      </c>
      <c r="AC463" s="12">
        <f>+SUMIF(MABEL!F:F,D:D,MABEL!C:C)</f>
        <v>0</v>
      </c>
      <c r="AD463" s="12">
        <f>+SUMIF(NMP!F:F,D:D,NMP!C:C)</f>
        <v>0</v>
      </c>
      <c r="AE463" s="12">
        <f>+SUMIF('AMCHO '!F:F,D:D,'AMCHO '!C:C)</f>
        <v>0</v>
      </c>
      <c r="AF463" s="12">
        <f>+SUMIF(CONFORTIS!G:G,D:D,CONFORTIS!D:D)</f>
        <v>0</v>
      </c>
      <c r="AG463" s="12">
        <f>+SUMIF('IRS IMMO'!G:G,D:D,'IRS IMMO'!D:D)</f>
        <v>0</v>
      </c>
      <c r="AH463" s="12">
        <f>+SUMIFS(AGRIVETAM!C:C,AGRIVETAM!F:F,D:D)</f>
        <v>0</v>
      </c>
      <c r="AI463" s="12">
        <f>+SUMIF(EUROPAINTS!F:F,D:D,EUROPAINTS!C:C)</f>
        <v>0</v>
      </c>
      <c r="AJ463" s="12">
        <f>+SUMIF('VET ABE'!F:F,D:D,'VET ABE'!D:D)</f>
        <v>0</v>
      </c>
      <c r="AK463" s="12">
        <f>SUMIF('VET FIA'!F:F,D:D,'VET FIA'!D:D)</f>
        <v>0</v>
      </c>
      <c r="AL463" s="12">
        <f>+SUMIF('CSS SAKAY'!F:F,D:D,'CSS SAKAY'!C:C)</f>
        <v>0</v>
      </c>
      <c r="AM463" s="12"/>
      <c r="AN463" s="12">
        <f>SUMIF('United Malagasy'!F:F,D:D,'United Malagasy'!C:C)</f>
        <v>0</v>
      </c>
      <c r="AO463" s="12">
        <f>+SUMIF(NUTRIFOOD!E:E,D:D,NUTRIFOOD!C:C)</f>
        <v>0</v>
      </c>
      <c r="AP463" s="12">
        <f>+SUMIF(FERRIS!H:H,D:D,FERRIS!E:E)</f>
        <v>0</v>
      </c>
      <c r="AQ463" s="12">
        <f>+SUMIF(SEM!F:F,D:D,SEM!C:C)</f>
        <v>0</v>
      </c>
      <c r="AR463" s="12">
        <f>+SUMIF(Madatrade!F:F,D:D,Madatrade!C:C)</f>
        <v>0</v>
      </c>
      <c r="AS463" s="12">
        <f>+SUMIF('FLY TECH'!F:F,D:D,'FLY TECH'!D:D)</f>
        <v>0</v>
      </c>
      <c r="AT463" s="12">
        <f>+SUMIFS('FIRST INVESTISSEMENT'!D:D,'FIRST INVESTISSEMENT'!G:G,D:D)</f>
        <v>0</v>
      </c>
      <c r="AU463" s="164">
        <f t="shared" si="50"/>
        <v>42197040</v>
      </c>
      <c r="AV463" s="165">
        <f t="shared" si="51"/>
        <v>9329.295130712595</v>
      </c>
    </row>
    <row r="464" spans="1:48" hidden="1" x14ac:dyDescent="0.25">
      <c r="A464" s="11" t="str">
        <f t="shared" si="47"/>
        <v>6</v>
      </c>
      <c r="B464" s="11" t="str">
        <f t="shared" si="48"/>
        <v>60</v>
      </c>
      <c r="C464" s="11" t="str">
        <f t="shared" si="49"/>
        <v>606</v>
      </c>
      <c r="D464" s="23">
        <v>60609200</v>
      </c>
      <c r="E464" s="119" t="s">
        <v>3269</v>
      </c>
      <c r="F464" s="24" t="s">
        <v>2397</v>
      </c>
      <c r="G464" s="12">
        <f>+SUMIF(AGRIFARM!H:H,D:D,AGRIFARM!L:L)</f>
        <v>0</v>
      </c>
      <c r="H464" s="12">
        <f>+SUMIF(AGRICORP!I:I,D:D,AGRICORP!D:D)</f>
        <v>0</v>
      </c>
      <c r="I464" s="12">
        <f>+SUMIF(SMTP!D:D,D:D,SMTP!F:F)</f>
        <v>0</v>
      </c>
      <c r="J464" s="12">
        <f>+SUMIF(AGRIVET!G:G,D:D,AGRIVET!D:D)</f>
        <v>0</v>
      </c>
      <c r="K464" s="12">
        <f>+SUMIF(AGRIVAL!G:G,D:D,AGRIVAL!D:D)</f>
        <v>0</v>
      </c>
      <c r="L464" s="12">
        <f>+SUMIF(AGRIKOBA!G:G,D:D,AGRIKOBA!D:D)</f>
        <v>0</v>
      </c>
      <c r="M464" s="12">
        <f>+SUMIF(LMOI!F:F,D:D,LMOI!C:C)</f>
        <v>0</v>
      </c>
      <c r="N464" s="12">
        <f>+SUMIF(TARTINE!G:G,D:D,TARTINE!D:D)</f>
        <v>0</v>
      </c>
      <c r="O464" s="12">
        <f>+SUMIF(IDF!F:F,D:D,IDF!C:C)</f>
        <v>0</v>
      </c>
      <c r="P464" s="12">
        <f>+SUMIF(RYA!G:G,D:D,RYA!D:D)</f>
        <v>0</v>
      </c>
      <c r="Q464" s="12">
        <f>+SUMIF('SCI NOAH'!G:G,D:D,'SCI NOAH'!D:D)</f>
        <v>0</v>
      </c>
      <c r="R464" s="12">
        <f>+SUMIF(SIM!F:F,D:D,SIM!C:C)</f>
        <v>0</v>
      </c>
      <c r="S464" s="163">
        <f>+SUMIF('First Energy'!A:A,D:D,'First Energy'!C:C)</f>
        <v>0</v>
      </c>
      <c r="T464" s="163">
        <f>+SUMIF('ID Motors'!G:G,D:D,'ID Motors'!D:D)</f>
        <v>0</v>
      </c>
      <c r="U464" s="12">
        <f>+SUMIF('ID RENTAL'!G:G,D:D,'ID RENTAL'!D:D)</f>
        <v>0</v>
      </c>
      <c r="V464" s="12">
        <f>+SUMIF('MCM '!G:G,D:D,'MCM '!D:D)</f>
        <v>0</v>
      </c>
      <c r="W464" s="12">
        <f>SUMIF(AGRIMOTORS!G:G,D:D,AGRIMOTORS!D:D)</f>
        <v>0</v>
      </c>
      <c r="X464" s="12">
        <f>+SUMIF(BOVIMA!F:F,D:D,BOVIMA!C:C)</f>
        <v>0</v>
      </c>
      <c r="Y464" s="12">
        <f>+SUMIF(AGRIFEED!F:F,D:D,AGRIFEED!C:C)</f>
        <v>219454844</v>
      </c>
      <c r="Z464" s="12">
        <f>SUMIF(AMIP!F:F,D:D,AMIP!C:C)</f>
        <v>0</v>
      </c>
      <c r="AA464" s="12">
        <f>+SUMIF(ISF!G:G,D:D,ISF!D:D)</f>
        <v>0</v>
      </c>
      <c r="AB464" s="124">
        <f>+SUMIF(DISCOI!G:G,D:D,DISCOI!D:D)</f>
        <v>0</v>
      </c>
      <c r="AC464" s="12">
        <f>+SUMIF(MABEL!F:F,D:D,MABEL!C:C)</f>
        <v>0</v>
      </c>
      <c r="AD464" s="12">
        <f>+SUMIF(NMP!F:F,D:D,NMP!C:C)</f>
        <v>0</v>
      </c>
      <c r="AE464" s="12">
        <f>+SUMIF('AMCHO '!F:F,D:D,'AMCHO '!C:C)</f>
        <v>0</v>
      </c>
      <c r="AF464" s="12">
        <f>+SUMIF(CONFORTIS!G:G,D:D,CONFORTIS!D:D)</f>
        <v>0</v>
      </c>
      <c r="AG464" s="12">
        <f>+SUMIF('IRS IMMO'!G:G,D:D,'IRS IMMO'!D:D)</f>
        <v>0</v>
      </c>
      <c r="AH464" s="12">
        <f>+SUMIFS(AGRIVETAM!C:C,AGRIVETAM!F:F,D:D)</f>
        <v>0</v>
      </c>
      <c r="AI464" s="12">
        <f>+SUMIF(EUROPAINTS!F:F,D:D,EUROPAINTS!C:C)</f>
        <v>0</v>
      </c>
      <c r="AJ464" s="12">
        <f>+SUMIF('VET ABE'!F:F,D:D,'VET ABE'!D:D)</f>
        <v>0</v>
      </c>
      <c r="AK464" s="12">
        <f>SUMIF('VET FIA'!F:F,D:D,'VET FIA'!D:D)</f>
        <v>0</v>
      </c>
      <c r="AL464" s="12">
        <f>+SUMIF('CSS SAKAY'!F:F,D:D,'CSS SAKAY'!C:C)</f>
        <v>0</v>
      </c>
      <c r="AM464" s="12"/>
      <c r="AN464" s="12">
        <f>SUMIF('United Malagasy'!F:F,D:D,'United Malagasy'!C:C)</f>
        <v>0</v>
      </c>
      <c r="AO464" s="12">
        <f>+SUMIF(NUTRIFOOD!E:E,D:D,NUTRIFOOD!C:C)</f>
        <v>0</v>
      </c>
      <c r="AP464" s="12">
        <f>+SUMIF(FERRIS!H:H,D:D,FERRIS!E:E)</f>
        <v>0</v>
      </c>
      <c r="AQ464" s="12">
        <f>+SUMIF(SEM!F:F,D:D,SEM!C:C)</f>
        <v>0</v>
      </c>
      <c r="AR464" s="12">
        <f>+SUMIF(Madatrade!F:F,D:D,Madatrade!C:C)</f>
        <v>0</v>
      </c>
      <c r="AS464" s="12">
        <f>+SUMIF('FLY TECH'!F:F,D:D,'FLY TECH'!D:D)</f>
        <v>0</v>
      </c>
      <c r="AT464" s="12">
        <f>+SUMIFS('FIRST INVESTISSEMENT'!D:D,'FIRST INVESTISSEMENT'!G:G,D:D)</f>
        <v>0</v>
      </c>
      <c r="AU464" s="164">
        <f t="shared" si="50"/>
        <v>219454844</v>
      </c>
      <c r="AV464" s="165">
        <f t="shared" si="51"/>
        <v>48519.019522234077</v>
      </c>
    </row>
    <row r="465" spans="1:48" hidden="1" x14ac:dyDescent="0.25">
      <c r="A465" s="11" t="str">
        <f t="shared" si="47"/>
        <v>6</v>
      </c>
      <c r="B465" s="11" t="str">
        <f t="shared" si="48"/>
        <v>60</v>
      </c>
      <c r="C465" s="11" t="str">
        <f t="shared" si="49"/>
        <v>606</v>
      </c>
      <c r="D465" s="23">
        <v>60610000</v>
      </c>
      <c r="E465" s="119" t="s">
        <v>3269</v>
      </c>
      <c r="F465" s="24" t="s">
        <v>442</v>
      </c>
      <c r="G465" s="12">
        <f>+SUMIF(AGRIFARM!H:H,D:D,AGRIFARM!L:L)</f>
        <v>0</v>
      </c>
      <c r="H465" s="12">
        <f>+SUMIF(AGRICORP!I:I,D:D,AGRICORP!D:D)</f>
        <v>0</v>
      </c>
      <c r="I465" s="12">
        <f>+SUMIF(SMTP!D:D,D:D,SMTP!F:F)</f>
        <v>228055016.10800001</v>
      </c>
      <c r="J465" s="12">
        <f>+SUMIF(AGRIVET!G:G,D:D,AGRIVET!D:D)</f>
        <v>0</v>
      </c>
      <c r="K465" s="12">
        <f>+SUMIF(AGRIVAL!G:G,D:D,AGRIVAL!D:D)</f>
        <v>504265630.64999998</v>
      </c>
      <c r="L465" s="12">
        <f>+SUMIF(AGRIKOBA!G:G,D:D,AGRIKOBA!D:D)</f>
        <v>157953339.56999999</v>
      </c>
      <c r="M465" s="12">
        <f>+SUMIF(LMOI!F:F,D:D,LMOI!C:C)</f>
        <v>0</v>
      </c>
      <c r="N465" s="12">
        <f>+SUMIF(TARTINE!G:G,D:D,TARTINE!D:D)</f>
        <v>0</v>
      </c>
      <c r="O465" s="12">
        <f>+SUMIF(IDF!F:F,D:D,IDF!C:C)</f>
        <v>0</v>
      </c>
      <c r="P465" s="12">
        <f>+SUMIF(RYA!G:G,D:D,RYA!D:D)</f>
        <v>0</v>
      </c>
      <c r="Q465" s="12">
        <f>+SUMIF('SCI NOAH'!G:G,D:D,'SCI NOAH'!D:D)</f>
        <v>0</v>
      </c>
      <c r="R465" s="12">
        <f>+SUMIF(SIM!F:F,D:D,SIM!C:C)</f>
        <v>0</v>
      </c>
      <c r="S465" s="163">
        <f>+SUMIF('First Energy'!A:A,D:D,'First Energy'!C:C)</f>
        <v>0</v>
      </c>
      <c r="T465" s="163">
        <f>+SUMIF('ID Motors'!G:G,D:D,'ID Motors'!D:D)</f>
        <v>0</v>
      </c>
      <c r="U465" s="12">
        <f>+SUMIF('ID RENTAL'!G:G,D:D,'ID RENTAL'!D:D)</f>
        <v>0</v>
      </c>
      <c r="V465" s="12">
        <f>+SUMIF('MCM '!G:G,D:D,'MCM '!D:D)</f>
        <v>474000</v>
      </c>
      <c r="W465" s="12">
        <f>SUMIF(AGRIMOTORS!G:G,D:D,AGRIMOTORS!D:D)</f>
        <v>0</v>
      </c>
      <c r="X465" s="12">
        <f>+SUMIF(BOVIMA!F:F,D:D,BOVIMA!C:C)</f>
        <v>0</v>
      </c>
      <c r="Y465" s="12">
        <f>+SUMIF(AGRIFEED!F:F,D:D,AGRIFEED!C:C)</f>
        <v>0</v>
      </c>
      <c r="Z465" s="12">
        <f>SUMIF(AMIP!F:F,D:D,AMIP!C:C)</f>
        <v>0</v>
      </c>
      <c r="AA465" s="12">
        <f>+SUMIF(ISF!G:G,D:D,ISF!D:D)</f>
        <v>0</v>
      </c>
      <c r="AB465" s="124">
        <f>+SUMIF(DISCOI!G:G,D:D,DISCOI!D:D)</f>
        <v>0</v>
      </c>
      <c r="AC465" s="12">
        <f>+SUMIF(MABEL!F:F,D:D,MABEL!C:C)</f>
        <v>0</v>
      </c>
      <c r="AD465" s="12">
        <f>+SUMIF(NMP!F:F,D:D,NMP!C:C)</f>
        <v>0</v>
      </c>
      <c r="AE465" s="12">
        <f>+SUMIF('AMCHO '!F:F,D:D,'AMCHO '!C:C)</f>
        <v>0</v>
      </c>
      <c r="AF465" s="12">
        <f>+SUMIF(CONFORTIS!G:G,D:D,CONFORTIS!D:D)</f>
        <v>0</v>
      </c>
      <c r="AG465" s="12">
        <f>+SUMIF('IRS IMMO'!G:G,D:D,'IRS IMMO'!D:D)</f>
        <v>0</v>
      </c>
      <c r="AH465" s="12">
        <f>+SUMIFS(AGRIVETAM!C:C,AGRIVETAM!F:F,D:D)</f>
        <v>0</v>
      </c>
      <c r="AI465" s="12">
        <f>+SUMIF(EUROPAINTS!F:F,D:D,EUROPAINTS!C:C)</f>
        <v>0</v>
      </c>
      <c r="AJ465" s="12">
        <f>+SUMIF('VET ABE'!F:F,D:D,'VET ABE'!D:D)</f>
        <v>0</v>
      </c>
      <c r="AK465" s="12">
        <f>SUMIF('VET FIA'!F:F,D:D,'VET FIA'!D:D)</f>
        <v>41800</v>
      </c>
      <c r="AL465" s="12">
        <f>+SUMIF('CSS SAKAY'!F:F,D:D,'CSS SAKAY'!C:C)</f>
        <v>0</v>
      </c>
      <c r="AN465" s="12">
        <f>SUMIF('United Malagasy'!F:F,D:D,'United Malagasy'!C:C)</f>
        <v>0</v>
      </c>
      <c r="AO465" s="12">
        <f>+SUMIF(NUTRIFOOD!E:E,D:D,NUTRIFOOD!C:C)</f>
        <v>0</v>
      </c>
      <c r="AP465" s="12">
        <f>+SUMIF(FERRIS!H:H,D:D,FERRIS!E:E)</f>
        <v>0</v>
      </c>
      <c r="AQ465" s="12">
        <f>+SUMIF(SEM!F:F,D:D,SEM!C:C)</f>
        <v>0</v>
      </c>
      <c r="AR465" s="12">
        <f>+SUMIF(Madatrade!F:F,D:D,Madatrade!C:C)</f>
        <v>0</v>
      </c>
      <c r="AS465" s="12">
        <f>+SUMIF('FLY TECH'!F:F,D:D,'FLY TECH'!D:D)</f>
        <v>8117308.4199999999</v>
      </c>
      <c r="AT465" s="12">
        <f>+SUMIFS('FIRST INVESTISSEMENT'!D:D,'FIRST INVESTISSEMENT'!G:G,D:D)</f>
        <v>0</v>
      </c>
      <c r="AU465" s="164">
        <f t="shared" si="50"/>
        <v>898907094.74800003</v>
      </c>
      <c r="AV465" s="165">
        <f t="shared" si="51"/>
        <v>198738.33761788794</v>
      </c>
    </row>
    <row r="466" spans="1:48" hidden="1" x14ac:dyDescent="0.25">
      <c r="A466" s="11" t="str">
        <f t="shared" si="47"/>
        <v>6</v>
      </c>
      <c r="B466" s="11" t="str">
        <f t="shared" si="48"/>
        <v>60</v>
      </c>
      <c r="C466" s="11" t="str">
        <f t="shared" si="49"/>
        <v>606</v>
      </c>
      <c r="D466" s="23">
        <v>60611000</v>
      </c>
      <c r="E466" s="119" t="s">
        <v>3269</v>
      </c>
      <c r="F466" s="24" t="s">
        <v>442</v>
      </c>
      <c r="G466" s="12">
        <f>+SUMIF(AGRIFARM!H:H,D:D,AGRIFARM!L:L)</f>
        <v>0</v>
      </c>
      <c r="H466" s="12">
        <f>+SUMIF(AGRICORP!I:I,D:D,AGRICORP!D:D)</f>
        <v>0</v>
      </c>
      <c r="I466" s="12">
        <f>+SUMIF(SMTP!D:D,D:D,SMTP!F:F)</f>
        <v>0</v>
      </c>
      <c r="J466" s="12">
        <f>+SUMIF(AGRIVET!G:G,D:D,AGRIVET!D:D)</f>
        <v>0</v>
      </c>
      <c r="K466" s="12">
        <f>+SUMIF(AGRIVAL!G:G,D:D,AGRIVAL!D:D)</f>
        <v>0</v>
      </c>
      <c r="L466" s="12">
        <f>+SUMIF(AGRIKOBA!G:G,D:D,AGRIKOBA!D:D)</f>
        <v>0</v>
      </c>
      <c r="M466" s="12">
        <f>+SUMIF(LMOI!F:F,D:D,LMOI!C:C)</f>
        <v>2508566111.5500002</v>
      </c>
      <c r="N466" s="12">
        <f>+SUMIF(TARTINE!G:G,D:D,TARTINE!D:D)</f>
        <v>0</v>
      </c>
      <c r="O466" s="12">
        <f>+SUMIF(IDF!F:F,D:D,IDF!C:C)</f>
        <v>0</v>
      </c>
      <c r="P466" s="12">
        <f>+SUMIF(RYA!G:G,D:D,RYA!D:D)</f>
        <v>0</v>
      </c>
      <c r="Q466" s="12">
        <f>+SUMIF('SCI NOAH'!G:G,D:D,'SCI NOAH'!D:D)</f>
        <v>0</v>
      </c>
      <c r="R466" s="12">
        <f>+SUMIF(SIM!F:F,D:D,SIM!C:C)</f>
        <v>0</v>
      </c>
      <c r="S466" s="163">
        <f>+SUMIF('First Energy'!A:A,D:D,'First Energy'!C:C)</f>
        <v>0</v>
      </c>
      <c r="T466" s="163">
        <f>+SUMIF('ID Motors'!G:G,D:D,'ID Motors'!D:D)</f>
        <v>0</v>
      </c>
      <c r="U466" s="12">
        <f>+SUMIF('ID RENTAL'!G:G,D:D,'ID RENTAL'!D:D)</f>
        <v>0</v>
      </c>
      <c r="V466" s="12">
        <f>+SUMIF('MCM '!G:G,D:D,'MCM '!D:D)</f>
        <v>0</v>
      </c>
      <c r="W466" s="12">
        <f>SUMIF(AGRIMOTORS!G:G,D:D,AGRIMOTORS!D:D)</f>
        <v>0</v>
      </c>
      <c r="X466" s="12">
        <f>+SUMIF(BOVIMA!F:F,D:D,BOVIMA!C:C)</f>
        <v>0</v>
      </c>
      <c r="Y466" s="12">
        <f>+SUMIF(AGRIFEED!F:F,D:D,AGRIFEED!C:C)</f>
        <v>0</v>
      </c>
      <c r="Z466" s="12">
        <f>SUMIF(AMIP!F:F,D:D,AMIP!C:C)</f>
        <v>0</v>
      </c>
      <c r="AA466" s="12">
        <f>+SUMIF(ISF!G:G,D:D,ISF!D:D)</f>
        <v>0</v>
      </c>
      <c r="AB466" s="124">
        <f>+SUMIF(DISCOI!G:G,D:D,DISCOI!D:D)</f>
        <v>0</v>
      </c>
      <c r="AC466" s="12">
        <f>+SUMIF(MABEL!F:F,D:D,MABEL!C:C)</f>
        <v>0</v>
      </c>
      <c r="AD466" s="12">
        <f>+SUMIF(NMP!F:F,D:D,NMP!C:C)</f>
        <v>0</v>
      </c>
      <c r="AE466" s="12">
        <f>+SUMIF('AMCHO '!F:F,D:D,'AMCHO '!C:C)</f>
        <v>0</v>
      </c>
      <c r="AF466" s="12">
        <f>+SUMIF(CONFORTIS!G:G,D:D,CONFORTIS!D:D)</f>
        <v>0</v>
      </c>
      <c r="AG466" s="12">
        <f>+SUMIF('IRS IMMO'!G:G,D:D,'IRS IMMO'!D:D)</f>
        <v>0</v>
      </c>
      <c r="AH466" s="12">
        <f>+SUMIFS(AGRIVETAM!C:C,AGRIVETAM!F:F,D:D)</f>
        <v>0</v>
      </c>
      <c r="AI466" s="12">
        <f>+SUMIF(EUROPAINTS!F:F,D:D,EUROPAINTS!C:C)</f>
        <v>0</v>
      </c>
      <c r="AJ466" s="12">
        <f>+SUMIF('VET ABE'!F:F,D:D,'VET ABE'!D:D)</f>
        <v>0</v>
      </c>
      <c r="AK466" s="12">
        <f>SUMIF('VET FIA'!F:F,D:D,'VET FIA'!D:D)</f>
        <v>0</v>
      </c>
      <c r="AL466" s="12">
        <f>+SUMIF('CSS SAKAY'!F:F,D:D,'CSS SAKAY'!C:C)</f>
        <v>0</v>
      </c>
      <c r="AN466" s="12">
        <f>SUMIF('United Malagasy'!F:F,D:D,'United Malagasy'!C:C)</f>
        <v>0</v>
      </c>
      <c r="AO466" s="12">
        <f>+SUMIF(NUTRIFOOD!E:E,D:D,NUTRIFOOD!C:C)</f>
        <v>0</v>
      </c>
      <c r="AP466" s="12">
        <f>+SUMIF(FERRIS!H:H,D:D,FERRIS!E:E)</f>
        <v>0</v>
      </c>
      <c r="AQ466" s="12">
        <f>+SUMIF(SEM!F:F,D:D,SEM!C:C)</f>
        <v>0</v>
      </c>
      <c r="AR466" s="12">
        <f>+SUMIF(Madatrade!F:F,D:D,Madatrade!C:C)</f>
        <v>0</v>
      </c>
      <c r="AS466" s="12">
        <f>+SUMIF('FLY TECH'!F:F,D:D,'FLY TECH'!D:D)</f>
        <v>0</v>
      </c>
      <c r="AT466" s="12">
        <f>+SUMIFS('FIRST INVESTISSEMENT'!D:D,'FIRST INVESTISSEMENT'!G:G,D:D)</f>
        <v>0</v>
      </c>
      <c r="AU466" s="164">
        <f t="shared" si="50"/>
        <v>2508566111.5500002</v>
      </c>
      <c r="AV466" s="165">
        <f t="shared" si="51"/>
        <v>554616.00172794214</v>
      </c>
    </row>
    <row r="467" spans="1:48" hidden="1" x14ac:dyDescent="0.25">
      <c r="A467" s="11" t="str">
        <f t="shared" si="47"/>
        <v>6</v>
      </c>
      <c r="B467" s="11" t="str">
        <f t="shared" si="48"/>
        <v>60</v>
      </c>
      <c r="C467" s="11" t="str">
        <f t="shared" si="49"/>
        <v>606</v>
      </c>
      <c r="D467" s="23">
        <v>60620000</v>
      </c>
      <c r="E467" s="119" t="s">
        <v>3269</v>
      </c>
      <c r="F467" s="24" t="s">
        <v>378</v>
      </c>
      <c r="G467" s="12">
        <f>+SUMIF(AGRIFARM!H:H,D:D,AGRIFARM!L:L)</f>
        <v>0</v>
      </c>
      <c r="H467" s="12">
        <f>+SUMIF(AGRICORP!I:I,D:D,AGRICORP!D:D)</f>
        <v>0</v>
      </c>
      <c r="I467" s="12">
        <f>+SUMIF(SMTP!D:D,D:D,SMTP!F:F)</f>
        <v>0</v>
      </c>
      <c r="J467" s="12">
        <f>+SUMIF(AGRIVET!G:G,D:D,AGRIVET!D:D)</f>
        <v>0</v>
      </c>
      <c r="K467" s="12">
        <f>+SUMIF(AGRIVAL!G:G,D:D,AGRIVAL!D:D)</f>
        <v>73637027.260000005</v>
      </c>
      <c r="L467" s="12">
        <f>+SUMIF(AGRIKOBA!G:G,D:D,AGRIKOBA!D:D)</f>
        <v>5758276.5999999996</v>
      </c>
      <c r="M467" s="12">
        <f>+SUMIF(LMOI!F:F,D:D,LMOI!C:C)</f>
        <v>0</v>
      </c>
      <c r="N467" s="12">
        <f>+SUMIF(TARTINE!G:G,D:D,TARTINE!D:D)</f>
        <v>0</v>
      </c>
      <c r="O467" s="12">
        <f>+SUMIF(IDF!F:F,D:D,IDF!C:C)</f>
        <v>0</v>
      </c>
      <c r="P467" s="12">
        <f>+SUMIF(RYA!G:G,D:D,RYA!D:D)</f>
        <v>0</v>
      </c>
      <c r="Q467" s="12">
        <f>+SUMIF('SCI NOAH'!G:G,D:D,'SCI NOAH'!D:D)</f>
        <v>0</v>
      </c>
      <c r="R467" s="12">
        <f>+SUMIF(SIM!F:F,D:D,SIM!C:C)</f>
        <v>0</v>
      </c>
      <c r="S467" s="163">
        <f>+SUMIF('First Energy'!A:A,D:D,'First Energy'!C:C)</f>
        <v>0</v>
      </c>
      <c r="T467" s="163">
        <f>+SUMIF('ID Motors'!G:G,D:D,'ID Motors'!D:D)</f>
        <v>0</v>
      </c>
      <c r="U467" s="12">
        <f>+SUMIF('ID RENTAL'!G:G,D:D,'ID RENTAL'!D:D)</f>
        <v>0</v>
      </c>
      <c r="V467" s="12">
        <f>+SUMIF('MCM '!G:G,D:D,'MCM '!D:D)</f>
        <v>15628430.210000001</v>
      </c>
      <c r="W467" s="12">
        <f>SUMIF(AGRIMOTORS!G:G,D:D,AGRIMOTORS!D:D)</f>
        <v>225136.67</v>
      </c>
      <c r="X467" s="12">
        <f>+SUMIF(BOVIMA!F:F,D:D,BOVIMA!C:C)</f>
        <v>0</v>
      </c>
      <c r="Y467" s="12">
        <f>+SUMIF(AGRIFEED!F:F,D:D,AGRIFEED!C:C)</f>
        <v>0</v>
      </c>
      <c r="Z467" s="12">
        <f>SUMIF(AMIP!F:F,D:D,AMIP!C:C)</f>
        <v>0</v>
      </c>
      <c r="AA467" s="12">
        <f>+SUMIF(ISF!G:G,D:D,ISF!D:D)</f>
        <v>0</v>
      </c>
      <c r="AB467" s="124">
        <f>+SUMIF(DISCOI!G:G,D:D,DISCOI!D:D)</f>
        <v>0</v>
      </c>
      <c r="AC467" s="12">
        <f>+SUMIF(MABEL!F:F,D:D,MABEL!C:C)</f>
        <v>0</v>
      </c>
      <c r="AD467" s="12">
        <f>+SUMIF(NMP!F:F,D:D,NMP!C:C)</f>
        <v>0</v>
      </c>
      <c r="AE467" s="12">
        <f>+SUMIF('AMCHO '!F:F,D:D,'AMCHO '!C:C)</f>
        <v>0</v>
      </c>
      <c r="AF467" s="12">
        <f>+SUMIF(CONFORTIS!G:G,D:D,CONFORTIS!D:D)</f>
        <v>0</v>
      </c>
      <c r="AG467" s="12">
        <f>+SUMIF('IRS IMMO'!G:G,D:D,'IRS IMMO'!D:D)</f>
        <v>55103.77</v>
      </c>
      <c r="AH467" s="12">
        <f>+SUMIFS(AGRIVETAM!C:C,AGRIVETAM!F:F,D:D)</f>
        <v>0</v>
      </c>
      <c r="AI467" s="12">
        <f>+SUMIF(EUROPAINTS!F:F,D:D,EUROPAINTS!C:C)</f>
        <v>0</v>
      </c>
      <c r="AJ467" s="12">
        <f>+SUMIF('VET ABE'!F:F,D:D,'VET ABE'!D:D)</f>
        <v>0</v>
      </c>
      <c r="AK467" s="12">
        <f>SUMIF('VET FIA'!F:F,D:D,'VET FIA'!D:D)</f>
        <v>0</v>
      </c>
      <c r="AL467" s="12">
        <f>+SUMIF('CSS SAKAY'!F:F,D:D,'CSS SAKAY'!C:C)</f>
        <v>0</v>
      </c>
      <c r="AN467" s="12">
        <f>SUMIF('United Malagasy'!F:F,D:D,'United Malagasy'!C:C)</f>
        <v>0</v>
      </c>
      <c r="AO467" s="12">
        <f>+SUMIF(NUTRIFOOD!E:E,D:D,NUTRIFOOD!C:C)</f>
        <v>0</v>
      </c>
      <c r="AP467" s="12">
        <f>+SUMIF(FERRIS!H:H,D:D,FERRIS!E:E)</f>
        <v>0</v>
      </c>
      <c r="AQ467" s="12">
        <f>+SUMIF(SEM!F:F,D:D,SEM!C:C)</f>
        <v>0</v>
      </c>
      <c r="AR467" s="12">
        <f>+SUMIF(Madatrade!F:F,D:D,Madatrade!C:C)</f>
        <v>0</v>
      </c>
      <c r="AS467" s="12">
        <f>+SUMIF('FLY TECH'!F:F,D:D,'FLY TECH'!D:D)</f>
        <v>8772847.1699999999</v>
      </c>
      <c r="AT467" s="12">
        <f>+SUMIFS('FIRST INVESTISSEMENT'!D:D,'FIRST INVESTISSEMENT'!G:G,D:D)</f>
        <v>0</v>
      </c>
      <c r="AU467" s="164">
        <f t="shared" si="50"/>
        <v>104076821.67999999</v>
      </c>
      <c r="AV467" s="165">
        <f t="shared" si="51"/>
        <v>23010.225023349198</v>
      </c>
    </row>
    <row r="468" spans="1:48" hidden="1" x14ac:dyDescent="0.25">
      <c r="A468" s="11" t="str">
        <f t="shared" si="47"/>
        <v>6</v>
      </c>
      <c r="B468" s="11" t="str">
        <f t="shared" si="48"/>
        <v>60</v>
      </c>
      <c r="C468" s="11" t="str">
        <f t="shared" si="49"/>
        <v>606</v>
      </c>
      <c r="D468" s="23">
        <v>60621000</v>
      </c>
      <c r="E468" s="119" t="s">
        <v>3269</v>
      </c>
      <c r="F468" s="24" t="s">
        <v>379</v>
      </c>
      <c r="G468" s="12">
        <f>+SUMIF(AGRIFARM!H:H,D:D,AGRIFARM!L:L)</f>
        <v>0</v>
      </c>
      <c r="H468" s="12">
        <f>+SUMIF(AGRICORP!I:I,D:D,AGRICORP!D:D)</f>
        <v>0</v>
      </c>
      <c r="I468" s="12">
        <f>+SUMIF(SMTP!D:D,D:D,SMTP!F:F)</f>
        <v>0</v>
      </c>
      <c r="J468" s="12">
        <f>+SUMIF(AGRIVET!G:G,D:D,AGRIVET!D:D)</f>
        <v>0</v>
      </c>
      <c r="K468" s="12">
        <f>+SUMIF(AGRIVAL!G:G,D:D,AGRIVAL!D:D)</f>
        <v>0</v>
      </c>
      <c r="L468" s="12">
        <f>+SUMIF(AGRIKOBA!G:G,D:D,AGRIKOBA!D:D)</f>
        <v>0</v>
      </c>
      <c r="M468" s="12">
        <f>+SUMIF(LMOI!F:F,D:D,LMOI!C:C)</f>
        <v>0</v>
      </c>
      <c r="N468" s="12">
        <f>+SUMIF(TARTINE!G:G,D:D,TARTINE!D:D)</f>
        <v>0</v>
      </c>
      <c r="O468" s="12">
        <f>+SUMIF(IDF!F:F,D:D,IDF!C:C)</f>
        <v>0</v>
      </c>
      <c r="P468" s="12">
        <f>+SUMIF(RYA!G:G,D:D,RYA!D:D)</f>
        <v>0</v>
      </c>
      <c r="Q468" s="12">
        <f>+SUMIF('SCI NOAH'!G:G,D:D,'SCI NOAH'!D:D)</f>
        <v>0</v>
      </c>
      <c r="R468" s="12">
        <f>+SUMIF(SIM!F:F,D:D,SIM!C:C)</f>
        <v>0</v>
      </c>
      <c r="S468" s="163">
        <f>+SUMIF('First Energy'!A:A,D:D,'First Energy'!C:C)</f>
        <v>0</v>
      </c>
      <c r="T468" s="163">
        <f>+SUMIF('ID Motors'!G:G,D:D,'ID Motors'!D:D)</f>
        <v>0</v>
      </c>
      <c r="U468" s="12">
        <f>+SUMIF('ID RENTAL'!G:G,D:D,'ID RENTAL'!D:D)</f>
        <v>0</v>
      </c>
      <c r="V468" s="12">
        <f>+SUMIF('MCM '!G:G,D:D,'MCM '!D:D)</f>
        <v>272500</v>
      </c>
      <c r="W468" s="12">
        <f>SUMIF(AGRIMOTORS!G:G,D:D,AGRIMOTORS!D:D)</f>
        <v>0</v>
      </c>
      <c r="X468" s="12">
        <f>+SUMIF(BOVIMA!F:F,D:D,BOVIMA!C:C)</f>
        <v>0</v>
      </c>
      <c r="Y468" s="12">
        <f>+SUMIF(AGRIFEED!F:F,D:D,AGRIFEED!C:C)</f>
        <v>0</v>
      </c>
      <c r="Z468" s="12">
        <f>SUMIF(AMIP!F:F,D:D,AMIP!C:C)</f>
        <v>0</v>
      </c>
      <c r="AA468" s="12">
        <f>+SUMIF(ISF!G:G,D:D,ISF!D:D)</f>
        <v>0</v>
      </c>
      <c r="AB468" s="124">
        <f>+SUMIF(DISCOI!G:G,D:D,DISCOI!D:D)</f>
        <v>0</v>
      </c>
      <c r="AC468" s="12">
        <f>+SUMIF(MABEL!F:F,D:D,MABEL!C:C)</f>
        <v>0</v>
      </c>
      <c r="AD468" s="12">
        <f>+SUMIF(NMP!F:F,D:D,NMP!C:C)</f>
        <v>0</v>
      </c>
      <c r="AE468" s="12">
        <f>+SUMIF('AMCHO '!F:F,D:D,'AMCHO '!C:C)</f>
        <v>0</v>
      </c>
      <c r="AF468" s="12">
        <f>+SUMIF(CONFORTIS!G:G,D:D,CONFORTIS!D:D)</f>
        <v>0</v>
      </c>
      <c r="AG468" s="12">
        <f>+SUMIF('IRS IMMO'!G:G,D:D,'IRS IMMO'!D:D)</f>
        <v>0</v>
      </c>
      <c r="AH468" s="12">
        <f>+SUMIFS(AGRIVETAM!C:C,AGRIVETAM!F:F,D:D)</f>
        <v>0</v>
      </c>
      <c r="AI468" s="12">
        <f>+SUMIF(EUROPAINTS!F:F,D:D,EUROPAINTS!C:C)</f>
        <v>0</v>
      </c>
      <c r="AJ468" s="12">
        <f>+SUMIF('VET ABE'!F:F,D:D,'VET ABE'!D:D)</f>
        <v>0</v>
      </c>
      <c r="AK468" s="12">
        <f>SUMIF('VET FIA'!F:F,D:D,'VET FIA'!D:D)</f>
        <v>0</v>
      </c>
      <c r="AL468" s="12">
        <f>+SUMIF('CSS SAKAY'!F:F,D:D,'CSS SAKAY'!C:C)</f>
        <v>0</v>
      </c>
      <c r="AN468" s="12">
        <f>SUMIF('United Malagasy'!F:F,D:D,'United Malagasy'!C:C)</f>
        <v>0</v>
      </c>
      <c r="AO468" s="12">
        <f>+SUMIF(NUTRIFOOD!E:E,D:D,NUTRIFOOD!C:C)</f>
        <v>0</v>
      </c>
      <c r="AP468" s="12">
        <f>+SUMIF(FERRIS!H:H,D:D,FERRIS!E:E)</f>
        <v>0</v>
      </c>
      <c r="AQ468" s="12">
        <f>+SUMIF(SEM!F:F,D:D,SEM!C:C)</f>
        <v>0</v>
      </c>
      <c r="AR468" s="12">
        <f>+SUMIF(Madatrade!F:F,D:D,Madatrade!C:C)</f>
        <v>0</v>
      </c>
      <c r="AS468" s="12">
        <f>+SUMIF('FLY TECH'!F:F,D:D,'FLY TECH'!D:D)</f>
        <v>0</v>
      </c>
      <c r="AT468" s="12">
        <f>+SUMIFS('FIRST INVESTISSEMENT'!D:D,'FIRST INVESTISSEMENT'!G:G,D:D)</f>
        <v>0</v>
      </c>
      <c r="AU468" s="164">
        <f t="shared" si="50"/>
        <v>272500</v>
      </c>
      <c r="AV468" s="165">
        <f t="shared" si="51"/>
        <v>60.246712165573278</v>
      </c>
    </row>
    <row r="469" spans="1:48" hidden="1" x14ac:dyDescent="0.25">
      <c r="A469" s="11" t="str">
        <f t="shared" si="47"/>
        <v>6</v>
      </c>
      <c r="B469" s="11" t="str">
        <f t="shared" si="48"/>
        <v>60</v>
      </c>
      <c r="C469" s="11" t="str">
        <f t="shared" si="49"/>
        <v>606</v>
      </c>
      <c r="D469" s="23">
        <v>60630000</v>
      </c>
      <c r="E469" s="119" t="s">
        <v>3269</v>
      </c>
      <c r="F469" s="24" t="s">
        <v>380</v>
      </c>
      <c r="G469" s="12">
        <f>+SUMIF(AGRIFARM!H:H,D:D,AGRIFARM!L:L)</f>
        <v>0</v>
      </c>
      <c r="H469" s="12">
        <f>+SUMIF(AGRICORP!I:I,D:D,AGRICORP!D:D)</f>
        <v>0</v>
      </c>
      <c r="I469" s="12">
        <f>+SUMIF(SMTP!D:D,D:D,SMTP!F:F)</f>
        <v>0</v>
      </c>
      <c r="J469" s="12">
        <f>+SUMIF(AGRIVET!G:G,D:D,AGRIVET!D:D)</f>
        <v>0</v>
      </c>
      <c r="K469" s="12">
        <f>+SUMIF(AGRIVAL!G:G,D:D,AGRIVAL!D:D)</f>
        <v>149099.34</v>
      </c>
      <c r="L469" s="12">
        <f>+SUMIF(AGRIKOBA!G:G,D:D,AGRIKOBA!D:D)</f>
        <v>0</v>
      </c>
      <c r="M469" s="12">
        <f>+SUMIF(LMOI!F:F,D:D,LMOI!C:C)</f>
        <v>31326598.729999997</v>
      </c>
      <c r="N469" s="12">
        <f>+SUMIF(TARTINE!G:G,D:D,TARTINE!D:D)</f>
        <v>0</v>
      </c>
      <c r="O469" s="12">
        <f>+SUMIF(IDF!F:F,D:D,IDF!C:C)</f>
        <v>0</v>
      </c>
      <c r="P469" s="12">
        <f>+SUMIF(RYA!G:G,D:D,RYA!D:D)</f>
        <v>0</v>
      </c>
      <c r="Q469" s="12">
        <f>+SUMIF('SCI NOAH'!G:G,D:D,'SCI NOAH'!D:D)</f>
        <v>0</v>
      </c>
      <c r="R469" s="12">
        <f>+SUMIF(SIM!F:F,D:D,SIM!C:C)</f>
        <v>0</v>
      </c>
      <c r="S469" s="163">
        <f>+SUMIF('First Energy'!A:A,D:D,'First Energy'!C:C)</f>
        <v>0</v>
      </c>
      <c r="T469" s="163">
        <f>+SUMIF('ID Motors'!G:G,D:D,'ID Motors'!D:D)</f>
        <v>0</v>
      </c>
      <c r="U469" s="12">
        <f>+SUMIF('ID RENTAL'!G:G,D:D,'ID RENTAL'!D:D)</f>
        <v>0</v>
      </c>
      <c r="V469" s="12">
        <f>+SUMIF('MCM '!G:G,D:D,'MCM '!D:D)</f>
        <v>0</v>
      </c>
      <c r="W469" s="12">
        <f>SUMIF(AGRIMOTORS!G:G,D:D,AGRIMOTORS!D:D)</f>
        <v>140000</v>
      </c>
      <c r="X469" s="12">
        <f>+SUMIF(BOVIMA!F:F,D:D,BOVIMA!C:C)</f>
        <v>0</v>
      </c>
      <c r="Y469" s="12">
        <f>+SUMIF(AGRIFEED!F:F,D:D,AGRIFEED!C:C)</f>
        <v>0</v>
      </c>
      <c r="Z469" s="12">
        <f>SUMIF(AMIP!F:F,D:D,AMIP!C:C)</f>
        <v>0</v>
      </c>
      <c r="AA469" s="12">
        <f>+SUMIF(ISF!G:G,D:D,ISF!D:D)</f>
        <v>0</v>
      </c>
      <c r="AB469" s="124">
        <f>+SUMIF(DISCOI!G:G,D:D,DISCOI!D:D)</f>
        <v>0</v>
      </c>
      <c r="AC469" s="12">
        <f>+SUMIF(MABEL!F:F,D:D,MABEL!C:C)</f>
        <v>0</v>
      </c>
      <c r="AD469" s="12">
        <f>+SUMIF(NMP!F:F,D:D,NMP!C:C)</f>
        <v>0</v>
      </c>
      <c r="AE469" s="12">
        <f>+SUMIF('AMCHO '!F:F,D:D,'AMCHO '!C:C)</f>
        <v>0</v>
      </c>
      <c r="AF469" s="12">
        <f>+SUMIF(CONFORTIS!G:G,D:D,CONFORTIS!D:D)</f>
        <v>0</v>
      </c>
      <c r="AG469" s="12">
        <f>+SUMIF('IRS IMMO'!G:G,D:D,'IRS IMMO'!D:D)</f>
        <v>0</v>
      </c>
      <c r="AH469" s="12">
        <f>+SUMIFS(AGRIVETAM!C:C,AGRIVETAM!F:F,D:D)</f>
        <v>0</v>
      </c>
      <c r="AI469" s="12">
        <f>+SUMIF(EUROPAINTS!F:F,D:D,EUROPAINTS!C:C)</f>
        <v>0</v>
      </c>
      <c r="AJ469" s="12">
        <f>+SUMIF('VET ABE'!F:F,D:D,'VET ABE'!D:D)</f>
        <v>0</v>
      </c>
      <c r="AK469" s="12">
        <f>SUMIF('VET FIA'!F:F,D:D,'VET FIA'!D:D)</f>
        <v>0</v>
      </c>
      <c r="AL469" s="12">
        <f>+SUMIF('CSS SAKAY'!F:F,D:D,'CSS SAKAY'!C:C)</f>
        <v>0</v>
      </c>
      <c r="AM469" s="12"/>
      <c r="AN469" s="12">
        <f>SUMIF('United Malagasy'!F:F,D:D,'United Malagasy'!C:C)</f>
        <v>0</v>
      </c>
      <c r="AO469" s="12">
        <f>+SUMIF(NUTRIFOOD!E:E,D:D,NUTRIFOOD!C:C)</f>
        <v>0</v>
      </c>
      <c r="AP469" s="12">
        <f>+SUMIF(FERRIS!H:H,D:D,FERRIS!E:E)</f>
        <v>0</v>
      </c>
      <c r="AQ469" s="12">
        <f>+SUMIF(SEM!F:F,D:D,SEM!C:C)</f>
        <v>0</v>
      </c>
      <c r="AR469" s="12">
        <f>+SUMIF(Madatrade!F:F,D:D,Madatrade!C:C)</f>
        <v>0</v>
      </c>
      <c r="AS469" s="12">
        <f>+SUMIF('FLY TECH'!F:F,D:D,'FLY TECH'!D:D)</f>
        <v>0</v>
      </c>
      <c r="AT469" s="12">
        <f>+SUMIFS('FIRST INVESTISSEMENT'!D:D,'FIRST INVESTISSEMENT'!G:G,D:D)</f>
        <v>0</v>
      </c>
      <c r="AU469" s="164">
        <f t="shared" si="50"/>
        <v>31615698.069999997</v>
      </c>
      <c r="AV469" s="165">
        <f t="shared" si="51"/>
        <v>6989.8783909613221</v>
      </c>
    </row>
    <row r="470" spans="1:48" hidden="1" x14ac:dyDescent="0.25">
      <c r="A470" s="11" t="str">
        <f t="shared" si="47"/>
        <v>6</v>
      </c>
      <c r="B470" s="11" t="str">
        <f t="shared" si="48"/>
        <v>60</v>
      </c>
      <c r="C470" s="11" t="str">
        <f t="shared" si="49"/>
        <v>606</v>
      </c>
      <c r="D470" s="23">
        <v>60640000</v>
      </c>
      <c r="E470" s="119" t="s">
        <v>3269</v>
      </c>
      <c r="F470" s="24" t="s">
        <v>382</v>
      </c>
      <c r="G470" s="12">
        <f>+SUMIF(AGRIFARM!H:H,D:D,AGRIFARM!L:L)</f>
        <v>0</v>
      </c>
      <c r="H470" s="12">
        <f>+SUMIF(AGRICORP!I:I,D:D,AGRICORP!D:D)</f>
        <v>0</v>
      </c>
      <c r="I470" s="12">
        <f>+SUMIF(SMTP!D:D,D:D,SMTP!F:F)</f>
        <v>0</v>
      </c>
      <c r="J470" s="12">
        <f>+SUMIF(AGRIVET!G:G,D:D,AGRIVET!D:D)</f>
        <v>0</v>
      </c>
      <c r="K470" s="12">
        <f>+SUMIF(AGRIVAL!G:G,D:D,AGRIVAL!D:D)</f>
        <v>65204527.869999997</v>
      </c>
      <c r="L470" s="12">
        <f>+SUMIF(AGRIKOBA!G:G,D:D,AGRIKOBA!D:D)</f>
        <v>9108576.0099999998</v>
      </c>
      <c r="M470" s="12">
        <f>+SUMIF(LMOI!F:F,D:D,LMOI!C:C)</f>
        <v>9150394.1699999999</v>
      </c>
      <c r="N470" s="12">
        <f>+SUMIF(TARTINE!G:G,D:D,TARTINE!D:D)</f>
        <v>0</v>
      </c>
      <c r="O470" s="12">
        <f>+SUMIF(IDF!F:F,D:D,IDF!C:C)</f>
        <v>0</v>
      </c>
      <c r="P470" s="12">
        <f>+SUMIF(RYA!G:G,D:D,RYA!D:D)</f>
        <v>0</v>
      </c>
      <c r="Q470" s="12">
        <f>+SUMIF('SCI NOAH'!G:G,D:D,'SCI NOAH'!D:D)</f>
        <v>0</v>
      </c>
      <c r="R470" s="12">
        <f>+SUMIF(SIM!F:F,D:D,SIM!C:C)</f>
        <v>0</v>
      </c>
      <c r="S470" s="163">
        <f>+SUMIF('First Energy'!A:A,D:D,'First Energy'!C:C)</f>
        <v>0</v>
      </c>
      <c r="T470" s="163">
        <f>+SUMIF('ID Motors'!G:G,D:D,'ID Motors'!D:D)</f>
        <v>0</v>
      </c>
      <c r="U470" s="12">
        <f>+SUMIF('ID RENTAL'!G:G,D:D,'ID RENTAL'!D:D)</f>
        <v>0</v>
      </c>
      <c r="V470" s="12">
        <f>+SUMIF('MCM '!G:G,D:D,'MCM '!D:D)</f>
        <v>0</v>
      </c>
      <c r="W470" s="12">
        <f>SUMIF(AGRIMOTORS!G:G,D:D,AGRIMOTORS!D:D)</f>
        <v>140500</v>
      </c>
      <c r="X470" s="12">
        <f>+SUMIF(BOVIMA!F:F,D:D,BOVIMA!C:C)</f>
        <v>0</v>
      </c>
      <c r="Y470" s="12">
        <f>+SUMIF(AGRIFEED!F:F,D:D,AGRIFEED!C:C)</f>
        <v>0</v>
      </c>
      <c r="Z470" s="12">
        <f>SUMIF(AMIP!F:F,D:D,AMIP!C:C)</f>
        <v>0</v>
      </c>
      <c r="AA470" s="12">
        <f>+SUMIF(ISF!G:G,D:D,ISF!D:D)</f>
        <v>0</v>
      </c>
      <c r="AB470" s="124">
        <f>+SUMIF(DISCOI!G:G,D:D,DISCOI!D:D)</f>
        <v>0</v>
      </c>
      <c r="AC470" s="12">
        <f>+SUMIF(MABEL!F:F,D:D,MABEL!C:C)</f>
        <v>0</v>
      </c>
      <c r="AD470" s="12">
        <f>+SUMIF(NMP!F:F,D:D,NMP!C:C)</f>
        <v>0</v>
      </c>
      <c r="AE470" s="12">
        <f>+SUMIF('AMCHO '!F:F,D:D,'AMCHO '!C:C)</f>
        <v>0</v>
      </c>
      <c r="AF470" s="12">
        <f>+SUMIF(CONFORTIS!G:G,D:D,CONFORTIS!D:D)</f>
        <v>0</v>
      </c>
      <c r="AG470" s="12">
        <f>+SUMIF('IRS IMMO'!G:G,D:D,'IRS IMMO'!D:D)</f>
        <v>1305197.01</v>
      </c>
      <c r="AH470" s="12">
        <f>+SUMIFS(AGRIVETAM!C:C,AGRIVETAM!F:F,D:D)</f>
        <v>0</v>
      </c>
      <c r="AI470" s="12">
        <f>+SUMIF(EUROPAINTS!F:F,D:D,EUROPAINTS!C:C)</f>
        <v>0</v>
      </c>
      <c r="AJ470" s="12">
        <f>+SUMIF('VET ABE'!F:F,D:D,'VET ABE'!D:D)</f>
        <v>0</v>
      </c>
      <c r="AK470" s="12">
        <f>SUMIF('VET FIA'!F:F,D:D,'VET FIA'!D:D)</f>
        <v>0</v>
      </c>
      <c r="AL470" s="12">
        <f>+SUMIF('CSS SAKAY'!F:F,D:D,'CSS SAKAY'!C:C)</f>
        <v>0</v>
      </c>
      <c r="AN470" s="12">
        <f>SUMIF('United Malagasy'!F:F,D:D,'United Malagasy'!C:C)</f>
        <v>0</v>
      </c>
      <c r="AO470" s="12">
        <f>+SUMIF(NUTRIFOOD!E:E,D:D,NUTRIFOOD!C:C)</f>
        <v>0</v>
      </c>
      <c r="AP470" s="12">
        <f>+SUMIF(FERRIS!H:H,D:D,FERRIS!E:E)</f>
        <v>0</v>
      </c>
      <c r="AQ470" s="12">
        <f>+SUMIF(SEM!F:F,D:D,SEM!C:C)</f>
        <v>0</v>
      </c>
      <c r="AR470" s="12">
        <f>+SUMIF(Madatrade!F:F,D:D,Madatrade!C:C)</f>
        <v>0</v>
      </c>
      <c r="AS470" s="12">
        <f>+SUMIF('FLY TECH'!F:F,D:D,'FLY TECH'!D:D)</f>
        <v>2423283.9</v>
      </c>
      <c r="AT470" s="12">
        <f>+SUMIFS('FIRST INVESTISSEMENT'!D:D,'FIRST INVESTISSEMENT'!G:G,D:D)</f>
        <v>0</v>
      </c>
      <c r="AU470" s="164">
        <f t="shared" si="50"/>
        <v>87332478.960000008</v>
      </c>
      <c r="AV470" s="165">
        <f t="shared" si="51"/>
        <v>19308.23751416185</v>
      </c>
    </row>
    <row r="471" spans="1:48" hidden="1" x14ac:dyDescent="0.25">
      <c r="A471" s="11" t="str">
        <f t="shared" si="47"/>
        <v>6</v>
      </c>
      <c r="B471" s="11" t="str">
        <f t="shared" si="48"/>
        <v>60</v>
      </c>
      <c r="C471" s="11" t="str">
        <f t="shared" si="49"/>
        <v>606</v>
      </c>
      <c r="D471" s="23">
        <v>60641000</v>
      </c>
      <c r="E471" s="119" t="s">
        <v>3269</v>
      </c>
      <c r="F471" s="24" t="s">
        <v>446</v>
      </c>
      <c r="G471" s="12">
        <f>+SUMIF(AGRIFARM!H:H,D:D,AGRIFARM!L:L)</f>
        <v>0</v>
      </c>
      <c r="H471" s="12">
        <f>+SUMIF(AGRICORP!I:I,D:D,AGRICORP!D:D)</f>
        <v>0</v>
      </c>
      <c r="I471" s="12">
        <f>+SUMIF(SMTP!D:D,D:D,SMTP!F:F)</f>
        <v>0</v>
      </c>
      <c r="J471" s="12">
        <f>+SUMIF(AGRIVET!G:G,D:D,AGRIVET!D:D)</f>
        <v>0</v>
      </c>
      <c r="K471" s="12">
        <f>+SUMIF(AGRIVAL!G:G,D:D,AGRIVAL!D:D)</f>
        <v>233500</v>
      </c>
      <c r="L471" s="12">
        <f>+SUMIF(AGRIKOBA!G:G,D:D,AGRIKOBA!D:D)</f>
        <v>0</v>
      </c>
      <c r="M471" s="12">
        <f>+SUMIF(LMOI!F:F,D:D,LMOI!C:C)</f>
        <v>0</v>
      </c>
      <c r="N471" s="12">
        <f>+SUMIF(TARTINE!G:G,D:D,TARTINE!D:D)</f>
        <v>0</v>
      </c>
      <c r="O471" s="12">
        <f>+SUMIF(IDF!F:F,D:D,IDF!C:C)</f>
        <v>0</v>
      </c>
      <c r="P471" s="12">
        <f>+SUMIF(RYA!G:G,D:D,RYA!D:D)</f>
        <v>0</v>
      </c>
      <c r="Q471" s="12">
        <f>+SUMIF('SCI NOAH'!G:G,D:D,'SCI NOAH'!D:D)</f>
        <v>0</v>
      </c>
      <c r="R471" s="12">
        <f>+SUMIF(SIM!F:F,D:D,SIM!C:C)</f>
        <v>0</v>
      </c>
      <c r="S471" s="163">
        <f>+SUMIF('First Energy'!A:A,D:D,'First Energy'!C:C)</f>
        <v>0</v>
      </c>
      <c r="T471" s="163">
        <f>+SUMIF('ID Motors'!G:G,D:D,'ID Motors'!D:D)</f>
        <v>0</v>
      </c>
      <c r="U471" s="12">
        <f>+SUMIF('ID RENTAL'!G:G,D:D,'ID RENTAL'!D:D)</f>
        <v>0</v>
      </c>
      <c r="V471" s="12">
        <f>+SUMIF('MCM '!G:G,D:D,'MCM '!D:D)</f>
        <v>0</v>
      </c>
      <c r="W471" s="12">
        <f>SUMIF(AGRIMOTORS!G:G,D:D,AGRIMOTORS!D:D)</f>
        <v>0</v>
      </c>
      <c r="X471" s="12">
        <f>+SUMIF(BOVIMA!F:F,D:D,BOVIMA!C:C)</f>
        <v>0</v>
      </c>
      <c r="Y471" s="12">
        <f>+SUMIF(AGRIFEED!F:F,D:D,AGRIFEED!C:C)</f>
        <v>0</v>
      </c>
      <c r="Z471" s="12">
        <f>SUMIF(AMIP!F:F,D:D,AMIP!C:C)</f>
        <v>0</v>
      </c>
      <c r="AA471" s="12">
        <f>+SUMIF(ISF!G:G,D:D,ISF!D:D)</f>
        <v>0</v>
      </c>
      <c r="AB471" s="124">
        <f>+SUMIF(DISCOI!G:G,D:D,DISCOI!D:D)</f>
        <v>0</v>
      </c>
      <c r="AC471" s="12">
        <f>+SUMIF(MABEL!F:F,D:D,MABEL!C:C)</f>
        <v>0</v>
      </c>
      <c r="AD471" s="12">
        <f>+SUMIF(NMP!F:F,D:D,NMP!C:C)</f>
        <v>0</v>
      </c>
      <c r="AE471" s="12">
        <f>+SUMIF('AMCHO '!F:F,D:D,'AMCHO '!C:C)</f>
        <v>0</v>
      </c>
      <c r="AF471" s="12">
        <f>+SUMIF(CONFORTIS!G:G,D:D,CONFORTIS!D:D)</f>
        <v>0</v>
      </c>
      <c r="AG471" s="12">
        <f>+SUMIF('IRS IMMO'!G:G,D:D,'IRS IMMO'!D:D)</f>
        <v>0</v>
      </c>
      <c r="AH471" s="12">
        <f>+SUMIFS(AGRIVETAM!C:C,AGRIVETAM!F:F,D:D)</f>
        <v>0</v>
      </c>
      <c r="AI471" s="12">
        <f>+SUMIF(EUROPAINTS!F:F,D:D,EUROPAINTS!C:C)</f>
        <v>0</v>
      </c>
      <c r="AJ471" s="12">
        <f>+SUMIF('VET ABE'!F:F,D:D,'VET ABE'!D:D)</f>
        <v>0</v>
      </c>
      <c r="AK471" s="12">
        <f>SUMIF('VET FIA'!F:F,D:D,'VET FIA'!D:D)</f>
        <v>0</v>
      </c>
      <c r="AL471" s="12">
        <f>+SUMIF('CSS SAKAY'!F:F,D:D,'CSS SAKAY'!C:C)</f>
        <v>0</v>
      </c>
      <c r="AN471" s="12">
        <f>SUMIF('United Malagasy'!F:F,D:D,'United Malagasy'!C:C)</f>
        <v>0</v>
      </c>
      <c r="AO471" s="12">
        <f>+SUMIF(NUTRIFOOD!E:E,D:D,NUTRIFOOD!C:C)</f>
        <v>0</v>
      </c>
      <c r="AP471" s="12">
        <f>+SUMIF(FERRIS!H:H,D:D,FERRIS!E:E)</f>
        <v>0</v>
      </c>
      <c r="AQ471" s="12">
        <f>+SUMIF(SEM!F:F,D:D,SEM!C:C)</f>
        <v>0</v>
      </c>
      <c r="AR471" s="12">
        <f>+SUMIF(Madatrade!F:F,D:D,Madatrade!C:C)</f>
        <v>0</v>
      </c>
      <c r="AS471" s="12">
        <f>+SUMIF('FLY TECH'!F:F,D:D,'FLY TECH'!D:D)</f>
        <v>0</v>
      </c>
      <c r="AT471" s="12">
        <f>+SUMIFS('FIRST INVESTISSEMENT'!D:D,'FIRST INVESTISSEMENT'!G:G,D:D)</f>
        <v>0</v>
      </c>
      <c r="AU471" s="164">
        <f t="shared" si="50"/>
        <v>233500</v>
      </c>
      <c r="AV471" s="165">
        <f t="shared" si="51"/>
        <v>51.624246938206824</v>
      </c>
    </row>
    <row r="472" spans="1:48" hidden="1" x14ac:dyDescent="0.25">
      <c r="A472" s="11" t="str">
        <f t="shared" si="47"/>
        <v>6</v>
      </c>
      <c r="B472" s="11" t="str">
        <f t="shared" si="48"/>
        <v>60</v>
      </c>
      <c r="C472" s="11" t="str">
        <f t="shared" si="49"/>
        <v>606</v>
      </c>
      <c r="D472" s="23">
        <v>60650000</v>
      </c>
      <c r="E472" s="119" t="s">
        <v>3269</v>
      </c>
      <c r="F472" s="24" t="s">
        <v>167</v>
      </c>
      <c r="G472" s="12">
        <f>+SUMIF(AGRIFARM!H:H,D:D,AGRIFARM!L:L)</f>
        <v>0</v>
      </c>
      <c r="H472" s="12">
        <f>+SUMIF(AGRICORP!I:I,D:D,AGRICORP!D:D)</f>
        <v>0</v>
      </c>
      <c r="I472" s="12">
        <f>+SUMIF(SMTP!D:D,D:D,SMTP!F:F)</f>
        <v>0</v>
      </c>
      <c r="J472" s="12">
        <f>+SUMIF(AGRIVET!G:G,D:D,AGRIVET!D:D)</f>
        <v>0</v>
      </c>
      <c r="K472" s="12">
        <f>+SUMIF(AGRIVAL!G:G,D:D,AGRIVAL!D:D)</f>
        <v>118859013.01000001</v>
      </c>
      <c r="L472" s="12">
        <f>+SUMIF(AGRIKOBA!G:G,D:D,AGRIKOBA!D:D)</f>
        <v>20126358.5</v>
      </c>
      <c r="M472" s="12">
        <f>+SUMIF(LMOI!F:F,D:D,LMOI!C:C)</f>
        <v>0</v>
      </c>
      <c r="N472" s="12">
        <f>+SUMIF(TARTINE!G:G,D:D,TARTINE!D:D)</f>
        <v>0</v>
      </c>
      <c r="O472" s="12">
        <f>+SUMIF(IDF!F:F,D:D,IDF!C:C)</f>
        <v>0</v>
      </c>
      <c r="P472" s="12">
        <f>+SUMIF(RYA!G:G,D:D,RYA!D:D)</f>
        <v>0</v>
      </c>
      <c r="Q472" s="12">
        <f>+SUMIF('SCI NOAH'!G:G,D:D,'SCI NOAH'!D:D)</f>
        <v>0</v>
      </c>
      <c r="R472" s="12">
        <f>+SUMIF(SIM!F:F,D:D,SIM!C:C)</f>
        <v>0</v>
      </c>
      <c r="S472" s="163">
        <f>+SUMIF('First Energy'!A:A,D:D,'First Energy'!C:C)</f>
        <v>0</v>
      </c>
      <c r="T472" s="163">
        <f>+SUMIF('ID Motors'!G:G,D:D,'ID Motors'!D:D)</f>
        <v>0</v>
      </c>
      <c r="U472" s="12">
        <f>+SUMIF('ID RENTAL'!G:G,D:D,'ID RENTAL'!D:D)</f>
        <v>0</v>
      </c>
      <c r="V472" s="12">
        <f>+SUMIF('MCM '!G:G,D:D,'MCM '!D:D)</f>
        <v>0</v>
      </c>
      <c r="W472" s="12">
        <f>SUMIF(AGRIMOTORS!G:G,D:D,AGRIMOTORS!D:D)</f>
        <v>14819532.619999999</v>
      </c>
      <c r="X472" s="12">
        <f>+SUMIF(BOVIMA!F:F,D:D,BOVIMA!C:C)</f>
        <v>0</v>
      </c>
      <c r="Y472" s="12">
        <f>+SUMIF(AGRIFEED!F:F,D:D,AGRIFEED!C:C)</f>
        <v>0</v>
      </c>
      <c r="Z472" s="12">
        <f>SUMIF(AMIP!F:F,D:D,AMIP!C:C)</f>
        <v>0</v>
      </c>
      <c r="AA472" s="12">
        <f>+SUMIF(ISF!G:G,D:D,ISF!D:D)</f>
        <v>561600</v>
      </c>
      <c r="AB472" s="124">
        <f>+SUMIF(DISCOI!G:G,D:D,DISCOI!D:D)</f>
        <v>0</v>
      </c>
      <c r="AC472" s="12">
        <f>+SUMIF(MABEL!F:F,D:D,MABEL!C:C)</f>
        <v>0</v>
      </c>
      <c r="AD472" s="12">
        <f>+SUMIF(NMP!F:F,D:D,NMP!C:C)</f>
        <v>0</v>
      </c>
      <c r="AE472" s="12">
        <f>+SUMIF('AMCHO '!F:F,D:D,'AMCHO '!C:C)</f>
        <v>0</v>
      </c>
      <c r="AF472" s="12">
        <f>+SUMIF(CONFORTIS!G:G,D:D,CONFORTIS!D:D)</f>
        <v>0</v>
      </c>
      <c r="AG472" s="12">
        <f>+SUMIF('IRS IMMO'!G:G,D:D,'IRS IMMO'!D:D)</f>
        <v>7115516.5</v>
      </c>
      <c r="AH472" s="12">
        <f>+SUMIFS(AGRIVETAM!C:C,AGRIVETAM!F:F,D:D)</f>
        <v>0</v>
      </c>
      <c r="AI472" s="12">
        <f>+SUMIF(EUROPAINTS!F:F,D:D,EUROPAINTS!C:C)</f>
        <v>0</v>
      </c>
      <c r="AJ472" s="12">
        <f>+SUMIF('VET ABE'!F:F,D:D,'VET ABE'!D:D)</f>
        <v>0</v>
      </c>
      <c r="AK472" s="12">
        <f>SUMIF('VET FIA'!F:F,D:D,'VET FIA'!D:D)</f>
        <v>0</v>
      </c>
      <c r="AL472" s="12">
        <f>+SUMIF('CSS SAKAY'!F:F,D:D,'CSS SAKAY'!C:C)</f>
        <v>0</v>
      </c>
      <c r="AN472" s="12">
        <f>SUMIF('United Malagasy'!F:F,D:D,'United Malagasy'!C:C)</f>
        <v>0</v>
      </c>
      <c r="AO472" s="12">
        <f>+SUMIF(NUTRIFOOD!E:E,D:D,NUTRIFOOD!C:C)</f>
        <v>0</v>
      </c>
      <c r="AP472" s="12">
        <f>+SUMIF(FERRIS!H:H,D:D,FERRIS!E:E)</f>
        <v>0</v>
      </c>
      <c r="AQ472" s="12">
        <f>+SUMIF(SEM!F:F,D:D,SEM!C:C)</f>
        <v>0</v>
      </c>
      <c r="AR472" s="12">
        <f>+SUMIF(Madatrade!F:F,D:D,Madatrade!C:C)</f>
        <v>0</v>
      </c>
      <c r="AS472" s="12">
        <f>+SUMIF('FLY TECH'!F:F,D:D,'FLY TECH'!D:D)</f>
        <v>63566157.009999998</v>
      </c>
      <c r="AT472" s="12">
        <f>+SUMIFS('FIRST INVESTISSEMENT'!D:D,'FIRST INVESTISSEMENT'!G:G,D:D)</f>
        <v>0</v>
      </c>
      <c r="AU472" s="164">
        <f t="shared" si="50"/>
        <v>225048177.63999999</v>
      </c>
      <c r="AV472" s="165">
        <f t="shared" si="51"/>
        <v>49755.643235463787</v>
      </c>
    </row>
    <row r="473" spans="1:48" hidden="1" x14ac:dyDescent="0.25">
      <c r="A473" s="11" t="str">
        <f t="shared" si="47"/>
        <v>6</v>
      </c>
      <c r="B473" s="11" t="str">
        <f t="shared" si="48"/>
        <v>60</v>
      </c>
      <c r="C473" s="11" t="str">
        <f t="shared" si="49"/>
        <v>606</v>
      </c>
      <c r="D473" s="23">
        <v>60660000</v>
      </c>
      <c r="E473" s="119" t="s">
        <v>3269</v>
      </c>
      <c r="F473" s="24" t="s">
        <v>968</v>
      </c>
      <c r="G473" s="12">
        <f>+SUMIF(AGRIFARM!H:H,D:D,AGRIFARM!L:L)</f>
        <v>0</v>
      </c>
      <c r="H473" s="12">
        <f>+SUMIF(AGRICORP!I:I,D:D,AGRICORP!D:D)</f>
        <v>0</v>
      </c>
      <c r="I473" s="12">
        <f>+SUMIF(SMTP!D:D,D:D,SMTP!F:F)</f>
        <v>0</v>
      </c>
      <c r="J473" s="12">
        <f>+SUMIF(AGRIVET!G:G,D:D,AGRIVET!D:D)</f>
        <v>0</v>
      </c>
      <c r="K473" s="12">
        <f>+SUMIF(AGRIVAL!G:G,D:D,AGRIVAL!D:D)</f>
        <v>189729900</v>
      </c>
      <c r="L473" s="12">
        <f>+SUMIF(AGRIKOBA!G:G,D:D,AGRIKOBA!D:D)</f>
        <v>0</v>
      </c>
      <c r="M473" s="12">
        <f>+SUMIF(LMOI!F:F,D:D,LMOI!C:C)</f>
        <v>0</v>
      </c>
      <c r="N473" s="12">
        <f>+SUMIF(TARTINE!G:G,D:D,TARTINE!D:D)</f>
        <v>0</v>
      </c>
      <c r="O473" s="12">
        <f>+SUMIF(IDF!F:F,D:D,IDF!C:C)</f>
        <v>0</v>
      </c>
      <c r="P473" s="12">
        <f>+SUMIF(RYA!G:G,D:D,RYA!D:D)</f>
        <v>0</v>
      </c>
      <c r="Q473" s="12">
        <f>+SUMIF('SCI NOAH'!G:G,D:D,'SCI NOAH'!D:D)</f>
        <v>0</v>
      </c>
      <c r="R473" s="12">
        <f>+SUMIF(SIM!F:F,D:D,SIM!C:C)</f>
        <v>0</v>
      </c>
      <c r="S473" s="163">
        <f>+SUMIF('First Energy'!A:A,D:D,'First Energy'!C:C)</f>
        <v>0</v>
      </c>
      <c r="T473" s="163">
        <f>+SUMIF('ID Motors'!G:G,D:D,'ID Motors'!D:D)</f>
        <v>0</v>
      </c>
      <c r="U473" s="12">
        <f>+SUMIF('ID RENTAL'!G:G,D:D,'ID RENTAL'!D:D)</f>
        <v>0</v>
      </c>
      <c r="V473" s="12">
        <f>+SUMIF('MCM '!G:G,D:D,'MCM '!D:D)</f>
        <v>0</v>
      </c>
      <c r="W473" s="12">
        <f>SUMIF(AGRIMOTORS!G:G,D:D,AGRIMOTORS!D:D)</f>
        <v>0</v>
      </c>
      <c r="X473" s="12">
        <f>+SUMIF(BOVIMA!F:F,D:D,BOVIMA!C:C)</f>
        <v>0</v>
      </c>
      <c r="Y473" s="12">
        <f>+SUMIF(AGRIFEED!F:F,D:D,AGRIFEED!C:C)</f>
        <v>0</v>
      </c>
      <c r="Z473" s="12">
        <f>SUMIF(AMIP!F:F,D:D,AMIP!C:C)</f>
        <v>0</v>
      </c>
      <c r="AA473" s="12">
        <f>+SUMIF(ISF!G:G,D:D,ISF!D:D)</f>
        <v>0</v>
      </c>
      <c r="AB473" s="124">
        <f>+SUMIF(DISCOI!G:G,D:D,DISCOI!D:D)</f>
        <v>0</v>
      </c>
      <c r="AC473" s="12">
        <f>+SUMIF(MABEL!F:F,D:D,MABEL!C:C)</f>
        <v>0</v>
      </c>
      <c r="AD473" s="12">
        <f>+SUMIF(NMP!F:F,D:D,NMP!C:C)</f>
        <v>0</v>
      </c>
      <c r="AE473" s="12">
        <f>+SUMIF('AMCHO '!F:F,D:D,'AMCHO '!C:C)</f>
        <v>0</v>
      </c>
      <c r="AF473" s="12">
        <f>+SUMIF(CONFORTIS!G:G,D:D,CONFORTIS!D:D)</f>
        <v>0</v>
      </c>
      <c r="AG473" s="12">
        <f>+SUMIF('IRS IMMO'!G:G,D:D,'IRS IMMO'!D:D)</f>
        <v>0</v>
      </c>
      <c r="AH473" s="12">
        <f>+SUMIFS(AGRIVETAM!C:C,AGRIVETAM!F:F,D:D)</f>
        <v>0</v>
      </c>
      <c r="AI473" s="12">
        <f>+SUMIF(EUROPAINTS!F:F,D:D,EUROPAINTS!C:C)</f>
        <v>0</v>
      </c>
      <c r="AJ473" s="12">
        <f>+SUMIF('VET ABE'!F:F,D:D,'VET ABE'!D:D)</f>
        <v>0</v>
      </c>
      <c r="AK473" s="12">
        <f>SUMIF('VET FIA'!F:F,D:D,'VET FIA'!D:D)</f>
        <v>0</v>
      </c>
      <c r="AL473" s="12">
        <f>+SUMIF('CSS SAKAY'!F:F,D:D,'CSS SAKAY'!C:C)</f>
        <v>0</v>
      </c>
      <c r="AM473" s="12"/>
      <c r="AN473" s="12">
        <f>SUMIF('United Malagasy'!F:F,D:D,'United Malagasy'!C:C)</f>
        <v>0</v>
      </c>
      <c r="AO473" s="12">
        <f>+SUMIF(NUTRIFOOD!E:E,D:D,NUTRIFOOD!C:C)</f>
        <v>0</v>
      </c>
      <c r="AP473" s="12">
        <f>+SUMIF(FERRIS!H:H,D:D,FERRIS!E:E)</f>
        <v>0</v>
      </c>
      <c r="AQ473" s="12">
        <f>+SUMIF(SEM!F:F,D:D,SEM!C:C)</f>
        <v>0</v>
      </c>
      <c r="AR473" s="12">
        <f>+SUMIF(Madatrade!F:F,D:D,Madatrade!C:C)</f>
        <v>0</v>
      </c>
      <c r="AS473" s="12">
        <f>+SUMIF('FLY TECH'!F:F,D:D,'FLY TECH'!D:D)</f>
        <v>0</v>
      </c>
      <c r="AT473" s="12">
        <f>+SUMIFS('FIRST INVESTISSEMENT'!D:D,'FIRST INVESTISSEMENT'!G:G,D:D)</f>
        <v>0</v>
      </c>
      <c r="AU473" s="164">
        <f t="shared" si="50"/>
        <v>189729900</v>
      </c>
      <c r="AV473" s="165">
        <f t="shared" si="51"/>
        <v>41947.165777992661</v>
      </c>
    </row>
    <row r="474" spans="1:48" hidden="1" x14ac:dyDescent="0.25">
      <c r="A474" s="11" t="str">
        <f t="shared" si="47"/>
        <v>6</v>
      </c>
      <c r="B474" s="11" t="str">
        <f t="shared" si="48"/>
        <v>60</v>
      </c>
      <c r="C474" s="11" t="str">
        <f t="shared" si="49"/>
        <v>606</v>
      </c>
      <c r="D474" s="23">
        <v>60670000</v>
      </c>
      <c r="E474" s="119" t="s">
        <v>3269</v>
      </c>
      <c r="F474" s="24" t="s">
        <v>385</v>
      </c>
      <c r="G474" s="12">
        <f>+SUMIF(AGRIFARM!H:H,D:D,AGRIFARM!L:L)</f>
        <v>0</v>
      </c>
      <c r="H474" s="12">
        <f>+SUMIF(AGRICORP!I:I,D:D,AGRICORP!D:D)</f>
        <v>0</v>
      </c>
      <c r="I474" s="12">
        <f>+SUMIF(SMTP!D:D,D:D,SMTP!F:F)</f>
        <v>0</v>
      </c>
      <c r="J474" s="12">
        <f>+SUMIF(AGRIVET!G:G,D:D,AGRIVET!D:D)</f>
        <v>0</v>
      </c>
      <c r="K474" s="12">
        <f>+SUMIF(AGRIVAL!G:G,D:D,AGRIVAL!D:D)</f>
        <v>13027410.25</v>
      </c>
      <c r="L474" s="12">
        <f>+SUMIF(AGRIKOBA!G:G,D:D,AGRIKOBA!D:D)</f>
        <v>11796830.199999999</v>
      </c>
      <c r="M474" s="12">
        <f>+SUMIF(LMOI!F:F,D:D,LMOI!C:C)</f>
        <v>0</v>
      </c>
      <c r="N474" s="12">
        <f>+SUMIF(TARTINE!G:G,D:D,TARTINE!D:D)</f>
        <v>0</v>
      </c>
      <c r="O474" s="12">
        <f>+SUMIF(IDF!F:F,D:D,IDF!C:C)</f>
        <v>0</v>
      </c>
      <c r="P474" s="12">
        <f>+SUMIF(RYA!G:G,D:D,RYA!D:D)</f>
        <v>0</v>
      </c>
      <c r="Q474" s="12">
        <f>+SUMIF('SCI NOAH'!G:G,D:D,'SCI NOAH'!D:D)</f>
        <v>0</v>
      </c>
      <c r="R474" s="12">
        <f>+SUMIF(SIM!F:F,D:D,SIM!C:C)</f>
        <v>0</v>
      </c>
      <c r="S474" s="163">
        <f>+SUMIF('First Energy'!A:A,D:D,'First Energy'!C:C)</f>
        <v>0</v>
      </c>
      <c r="T474" s="163">
        <f>+SUMIF('ID Motors'!G:G,D:D,'ID Motors'!D:D)</f>
        <v>0</v>
      </c>
      <c r="U474" s="12">
        <f>+SUMIF('ID RENTAL'!G:G,D:D,'ID RENTAL'!D:D)</f>
        <v>0</v>
      </c>
      <c r="V474" s="12">
        <f>+SUMIF('MCM '!G:G,D:D,'MCM '!D:D)</f>
        <v>0</v>
      </c>
      <c r="W474" s="12">
        <f>SUMIF(AGRIMOTORS!G:G,D:D,AGRIMOTORS!D:D)</f>
        <v>251000</v>
      </c>
      <c r="X474" s="12">
        <f>+SUMIF(BOVIMA!F:F,D:D,BOVIMA!C:C)</f>
        <v>0</v>
      </c>
      <c r="Y474" s="12">
        <f>+SUMIF(AGRIFEED!F:F,D:D,AGRIFEED!C:C)</f>
        <v>0</v>
      </c>
      <c r="Z474" s="12">
        <f>SUMIF(AMIP!F:F,D:D,AMIP!C:C)</f>
        <v>0</v>
      </c>
      <c r="AA474" s="12">
        <f>+SUMIF(ISF!G:G,D:D,ISF!D:D)</f>
        <v>0</v>
      </c>
      <c r="AB474" s="124">
        <f>+SUMIF(DISCOI!G:G,D:D,DISCOI!D:D)</f>
        <v>0</v>
      </c>
      <c r="AC474" s="12">
        <f>+SUMIF(MABEL!F:F,D:D,MABEL!C:C)</f>
        <v>0</v>
      </c>
      <c r="AD474" s="12">
        <f>+SUMIF(NMP!F:F,D:D,NMP!C:C)</f>
        <v>0</v>
      </c>
      <c r="AE474" s="12">
        <f>+SUMIF('AMCHO '!F:F,D:D,'AMCHO '!C:C)</f>
        <v>0</v>
      </c>
      <c r="AF474" s="12">
        <f>+SUMIF(CONFORTIS!G:G,D:D,CONFORTIS!D:D)</f>
        <v>0</v>
      </c>
      <c r="AG474" s="12">
        <f>+SUMIF('IRS IMMO'!G:G,D:D,'IRS IMMO'!D:D)</f>
        <v>1337334.02</v>
      </c>
      <c r="AH474" s="12">
        <f>+SUMIFS(AGRIVETAM!C:C,AGRIVETAM!F:F,D:D)</f>
        <v>0</v>
      </c>
      <c r="AI474" s="12">
        <f>+SUMIF(EUROPAINTS!F:F,D:D,EUROPAINTS!C:C)</f>
        <v>0</v>
      </c>
      <c r="AJ474" s="12">
        <f>+SUMIF('VET ABE'!F:F,D:D,'VET ABE'!D:D)</f>
        <v>0</v>
      </c>
      <c r="AK474" s="12">
        <f>SUMIF('VET FIA'!F:F,D:D,'VET FIA'!D:D)</f>
        <v>0</v>
      </c>
      <c r="AL474" s="12">
        <f>+SUMIF('CSS SAKAY'!F:F,D:D,'CSS SAKAY'!C:C)</f>
        <v>0</v>
      </c>
      <c r="AN474" s="12">
        <f>SUMIF('United Malagasy'!F:F,D:D,'United Malagasy'!C:C)</f>
        <v>0</v>
      </c>
      <c r="AO474" s="12">
        <f>+SUMIF(NUTRIFOOD!E:E,D:D,NUTRIFOOD!C:C)</f>
        <v>0</v>
      </c>
      <c r="AP474" s="12">
        <f>+SUMIF(FERRIS!H:H,D:D,FERRIS!E:E)</f>
        <v>0</v>
      </c>
      <c r="AQ474" s="12">
        <f>+SUMIF(SEM!F:F,D:D,SEM!C:C)</f>
        <v>0</v>
      </c>
      <c r="AR474" s="12">
        <f>+SUMIF(Madatrade!F:F,D:D,Madatrade!C:C)</f>
        <v>0</v>
      </c>
      <c r="AS474" s="12">
        <f>+SUMIF('FLY TECH'!F:F,D:D,'FLY TECH'!D:D)</f>
        <v>3137642.12</v>
      </c>
      <c r="AT474" s="12">
        <f>+SUMIFS('FIRST INVESTISSEMENT'!D:D,'FIRST INVESTISSEMENT'!G:G,D:D)</f>
        <v>0</v>
      </c>
      <c r="AU474" s="164">
        <f t="shared" si="50"/>
        <v>29550216.59</v>
      </c>
      <c r="AV474" s="165">
        <f t="shared" si="51"/>
        <v>6533.2234617544154</v>
      </c>
    </row>
    <row r="475" spans="1:48" hidden="1" x14ac:dyDescent="0.25">
      <c r="A475" s="11" t="str">
        <f t="shared" si="47"/>
        <v>6</v>
      </c>
      <c r="B475" s="11" t="str">
        <f t="shared" si="48"/>
        <v>60</v>
      </c>
      <c r="C475" s="11" t="str">
        <f t="shared" si="49"/>
        <v>606</v>
      </c>
      <c r="D475" s="23">
        <v>60680000</v>
      </c>
      <c r="E475" s="119" t="s">
        <v>3269</v>
      </c>
      <c r="F475" s="24" t="s">
        <v>375</v>
      </c>
      <c r="G475" s="12">
        <f>+SUMIF(AGRIFARM!H:H,D:D,AGRIFARM!L:L)</f>
        <v>0</v>
      </c>
      <c r="H475" s="12">
        <f>+SUMIF(AGRICORP!I:I,D:D,AGRICORP!D:D)</f>
        <v>0</v>
      </c>
      <c r="I475" s="12">
        <f>+SUMIF(SMTP!D:D,D:D,SMTP!F:F)</f>
        <v>103248846.0985</v>
      </c>
      <c r="J475" s="12">
        <f>+SUMIF(AGRIVET!G:G,D:D,AGRIVET!D:D)</f>
        <v>0</v>
      </c>
      <c r="K475" s="12">
        <f>+SUMIF(AGRIVAL!G:G,D:D,AGRIVAL!D:D)</f>
        <v>33348511.739999998</v>
      </c>
      <c r="L475" s="12">
        <f>+SUMIF(AGRIKOBA!G:G,D:D,AGRIKOBA!D:D)</f>
        <v>2934052.64</v>
      </c>
      <c r="M475" s="12">
        <f>+SUMIF(LMOI!F:F,D:D,LMOI!C:C)</f>
        <v>0</v>
      </c>
      <c r="N475" s="12">
        <f>+SUMIF(TARTINE!G:G,D:D,TARTINE!D:D)</f>
        <v>0</v>
      </c>
      <c r="O475" s="12">
        <f>+SUMIF(IDF!F:F,D:D,IDF!C:C)</f>
        <v>0</v>
      </c>
      <c r="P475" s="12">
        <f>+SUMIF(RYA!G:G,D:D,RYA!D:D)</f>
        <v>35833333.329999998</v>
      </c>
      <c r="Q475" s="12">
        <f>+SUMIF('SCI NOAH'!G:G,D:D,'SCI NOAH'!D:D)</f>
        <v>0</v>
      </c>
      <c r="R475" s="12">
        <f>+SUMIF(SIM!F:F,D:D,SIM!C:C)</f>
        <v>0</v>
      </c>
      <c r="S475" s="163">
        <f>+SUMIF('First Energy'!A:A,D:D,'First Energy'!C:C)</f>
        <v>0</v>
      </c>
      <c r="T475" s="163">
        <f>+SUMIF('ID Motors'!G:G,D:D,'ID Motors'!D:D)</f>
        <v>0</v>
      </c>
      <c r="U475" s="12">
        <f>+SUMIF('ID RENTAL'!G:G,D:D,'ID RENTAL'!D:D)</f>
        <v>0</v>
      </c>
      <c r="V475" s="12">
        <f>+SUMIF('MCM '!G:G,D:D,'MCM '!D:D)</f>
        <v>0</v>
      </c>
      <c r="W475" s="12">
        <f>SUMIF(AGRIMOTORS!G:G,D:D,AGRIMOTORS!D:D)</f>
        <v>1609808</v>
      </c>
      <c r="X475" s="12">
        <f>+SUMIF(BOVIMA!F:F,D:D,BOVIMA!C:C)</f>
        <v>0</v>
      </c>
      <c r="Y475" s="12">
        <f>+SUMIF(AGRIFEED!F:F,D:D,AGRIFEED!C:C)</f>
        <v>0</v>
      </c>
      <c r="Z475" s="12">
        <f>SUMIF(AMIP!F:F,D:D,AMIP!C:C)</f>
        <v>0</v>
      </c>
      <c r="AA475" s="12">
        <f>+SUMIF(ISF!G:G,D:D,ISF!D:D)</f>
        <v>0</v>
      </c>
      <c r="AB475" s="124">
        <f>+SUMIF(DISCOI!G:G,D:D,DISCOI!D:D)</f>
        <v>0</v>
      </c>
      <c r="AC475" s="12">
        <f>+SUMIF(MABEL!F:F,D:D,MABEL!C:C)</f>
        <v>0</v>
      </c>
      <c r="AD475" s="12">
        <f>+SUMIF(NMP!F:F,D:D,NMP!C:C)</f>
        <v>0</v>
      </c>
      <c r="AE475" s="12">
        <f>+SUMIF('AMCHO '!F:F,D:D,'AMCHO '!C:C)</f>
        <v>0</v>
      </c>
      <c r="AF475" s="12">
        <f>+SUMIF(CONFORTIS!G:G,D:D,CONFORTIS!D:D)</f>
        <v>0</v>
      </c>
      <c r="AG475" s="12">
        <f>+SUMIF('IRS IMMO'!G:G,D:D,'IRS IMMO'!D:D)</f>
        <v>3150533.77</v>
      </c>
      <c r="AH475" s="12">
        <f>+SUMIFS(AGRIVETAM!C:C,AGRIVETAM!F:F,D:D)</f>
        <v>0</v>
      </c>
      <c r="AI475" s="12">
        <f>+SUMIF(EUROPAINTS!F:F,D:D,EUROPAINTS!C:C)</f>
        <v>0</v>
      </c>
      <c r="AJ475" s="12">
        <f>+SUMIF('VET ABE'!F:F,D:D,'VET ABE'!D:D)</f>
        <v>0</v>
      </c>
      <c r="AK475" s="12">
        <f>SUMIF('VET FIA'!F:F,D:D,'VET FIA'!D:D)</f>
        <v>0</v>
      </c>
      <c r="AL475" s="12">
        <f>+SUMIF('CSS SAKAY'!F:F,D:D,'CSS SAKAY'!C:C)</f>
        <v>0</v>
      </c>
      <c r="AN475" s="12">
        <f>SUMIF('United Malagasy'!F:F,D:D,'United Malagasy'!C:C)</f>
        <v>0</v>
      </c>
      <c r="AO475" s="12">
        <f>+SUMIF(NUTRIFOOD!E:E,D:D,NUTRIFOOD!C:C)</f>
        <v>0</v>
      </c>
      <c r="AP475" s="12">
        <f>+SUMIF(FERRIS!H:H,D:D,FERRIS!E:E)</f>
        <v>0</v>
      </c>
      <c r="AQ475" s="12">
        <f>+SUMIF(SEM!F:F,D:D,SEM!C:C)</f>
        <v>0</v>
      </c>
      <c r="AR475" s="12">
        <f>+SUMIF(Madatrade!F:F,D:D,Madatrade!C:C)</f>
        <v>0</v>
      </c>
      <c r="AS475" s="12">
        <f>+SUMIF('FLY TECH'!F:F,D:D,'FLY TECH'!D:D)</f>
        <v>11384296.59</v>
      </c>
      <c r="AT475" s="12">
        <f>+SUMIFS('FIRST INVESTISSEMENT'!D:D,'FIRST INVESTISSEMENT'!G:G,D:D)</f>
        <v>0</v>
      </c>
      <c r="AU475" s="164">
        <f t="shared" si="50"/>
        <v>191509382.16850001</v>
      </c>
      <c r="AV475" s="165">
        <f t="shared" si="51"/>
        <v>42340.589447751896</v>
      </c>
    </row>
    <row r="476" spans="1:48" hidden="1" x14ac:dyDescent="0.25">
      <c r="A476" s="11" t="str">
        <f t="shared" si="47"/>
        <v>6</v>
      </c>
      <c r="B476" s="11" t="str">
        <f t="shared" si="48"/>
        <v>60</v>
      </c>
      <c r="C476" s="11" t="str">
        <f t="shared" si="49"/>
        <v>606</v>
      </c>
      <c r="D476" s="23">
        <v>60690000</v>
      </c>
      <c r="E476" s="119" t="s">
        <v>3269</v>
      </c>
      <c r="F476" s="24" t="s">
        <v>387</v>
      </c>
      <c r="G476" s="12">
        <f>+SUMIF(AGRIFARM!H:H,D:D,AGRIFARM!L:L)</f>
        <v>0</v>
      </c>
      <c r="H476" s="12">
        <f>+SUMIF(AGRICORP!I:I,D:D,AGRICORP!D:D)</f>
        <v>0</v>
      </c>
      <c r="I476" s="12">
        <f>+SUMIF(SMTP!D:D,D:D,SMTP!F:F)</f>
        <v>0</v>
      </c>
      <c r="J476" s="12">
        <f>+SUMIF(AGRIVET!G:G,D:D,AGRIVET!D:D)</f>
        <v>0</v>
      </c>
      <c r="K476" s="12">
        <f>+SUMIF(AGRIVAL!G:G,D:D,AGRIVAL!D:D)</f>
        <v>2427528.7599999998</v>
      </c>
      <c r="L476" s="12">
        <f>+SUMIF(AGRIKOBA!G:G,D:D,AGRIKOBA!D:D)</f>
        <v>2129693.2000000002</v>
      </c>
      <c r="M476" s="12">
        <f>+SUMIF(LMOI!F:F,D:D,LMOI!C:C)</f>
        <v>0</v>
      </c>
      <c r="N476" s="12">
        <f>+SUMIF(TARTINE!G:G,D:D,TARTINE!D:D)</f>
        <v>0</v>
      </c>
      <c r="O476" s="12">
        <f>+SUMIF(IDF!F:F,D:D,IDF!C:C)</f>
        <v>0</v>
      </c>
      <c r="P476" s="12">
        <f>+SUMIF(RYA!G:G,D:D,RYA!D:D)</f>
        <v>0</v>
      </c>
      <c r="Q476" s="12">
        <f>+SUMIF('SCI NOAH'!G:G,D:D,'SCI NOAH'!D:D)</f>
        <v>0</v>
      </c>
      <c r="R476" s="12">
        <f>+SUMIF(SIM!F:F,D:D,SIM!C:C)</f>
        <v>0</v>
      </c>
      <c r="S476" s="163">
        <f>+SUMIF('First Energy'!A:A,D:D,'First Energy'!C:C)</f>
        <v>0</v>
      </c>
      <c r="T476" s="163">
        <f>+SUMIF('ID Motors'!G:G,D:D,'ID Motors'!D:D)</f>
        <v>0</v>
      </c>
      <c r="U476" s="12">
        <f>+SUMIF('ID RENTAL'!G:G,D:D,'ID RENTAL'!D:D)</f>
        <v>0</v>
      </c>
      <c r="V476" s="12">
        <f>+SUMIF('MCM '!G:G,D:D,'MCM '!D:D)</f>
        <v>0</v>
      </c>
      <c r="W476" s="12">
        <f>SUMIF(AGRIMOTORS!G:G,D:D,AGRIMOTORS!D:D)</f>
        <v>155000</v>
      </c>
      <c r="X476" s="12">
        <f>+SUMIF(BOVIMA!F:F,D:D,BOVIMA!C:C)</f>
        <v>0</v>
      </c>
      <c r="Y476" s="12">
        <f>+SUMIF(AGRIFEED!F:F,D:D,AGRIFEED!C:C)</f>
        <v>0</v>
      </c>
      <c r="Z476" s="12">
        <f>SUMIF(AMIP!F:F,D:D,AMIP!C:C)</f>
        <v>0</v>
      </c>
      <c r="AA476" s="12">
        <f>+SUMIF(ISF!G:G,D:D,ISF!D:D)</f>
        <v>0</v>
      </c>
      <c r="AB476" s="124">
        <f>+SUMIF(DISCOI!G:G,D:D,DISCOI!D:D)</f>
        <v>0</v>
      </c>
      <c r="AC476" s="12">
        <f>+SUMIF(MABEL!F:F,D:D,MABEL!C:C)</f>
        <v>0</v>
      </c>
      <c r="AD476" s="12">
        <f>+SUMIF(NMP!F:F,D:D,NMP!C:C)</f>
        <v>0</v>
      </c>
      <c r="AE476" s="12">
        <f>+SUMIF('AMCHO '!F:F,D:D,'AMCHO '!C:C)</f>
        <v>0</v>
      </c>
      <c r="AF476" s="12">
        <f>+SUMIF(CONFORTIS!G:G,D:D,CONFORTIS!D:D)</f>
        <v>0</v>
      </c>
      <c r="AG476" s="12">
        <f>+SUMIF('IRS IMMO'!G:G,D:D,'IRS IMMO'!D:D)</f>
        <v>1456442.67</v>
      </c>
      <c r="AH476" s="12">
        <f>+SUMIFS(AGRIVETAM!C:C,AGRIVETAM!F:F,D:D)</f>
        <v>0</v>
      </c>
      <c r="AI476" s="12">
        <f>+SUMIF(EUROPAINTS!F:F,D:D,EUROPAINTS!C:C)</f>
        <v>0</v>
      </c>
      <c r="AJ476" s="12">
        <f>+SUMIF('VET ABE'!F:F,D:D,'VET ABE'!D:D)</f>
        <v>0</v>
      </c>
      <c r="AK476" s="12">
        <f>SUMIF('VET FIA'!F:F,D:D,'VET FIA'!D:D)</f>
        <v>0</v>
      </c>
      <c r="AL476" s="12">
        <f>+SUMIF('CSS SAKAY'!F:F,D:D,'CSS SAKAY'!C:C)</f>
        <v>0</v>
      </c>
      <c r="AN476" s="12">
        <f>SUMIF('United Malagasy'!F:F,D:D,'United Malagasy'!C:C)</f>
        <v>0</v>
      </c>
      <c r="AO476" s="12">
        <f>+SUMIF(NUTRIFOOD!E:E,D:D,NUTRIFOOD!C:C)</f>
        <v>0</v>
      </c>
      <c r="AP476" s="12">
        <f>+SUMIF(FERRIS!H:H,D:D,FERRIS!E:E)</f>
        <v>0</v>
      </c>
      <c r="AQ476" s="12">
        <f>+SUMIF(SEM!F:F,D:D,SEM!C:C)</f>
        <v>0</v>
      </c>
      <c r="AR476" s="12">
        <f>+SUMIF(Madatrade!F:F,D:D,Madatrade!C:C)</f>
        <v>0</v>
      </c>
      <c r="AS476" s="12">
        <f>+SUMIF('FLY TECH'!F:F,D:D,'FLY TECH'!D:D)</f>
        <v>0</v>
      </c>
      <c r="AT476" s="12">
        <f>+SUMIFS('FIRST INVESTISSEMENT'!D:D,'FIRST INVESTISSEMENT'!G:G,D:D)</f>
        <v>0</v>
      </c>
      <c r="AU476" s="164">
        <f t="shared" si="50"/>
        <v>6168664.6299999999</v>
      </c>
      <c r="AV476" s="165">
        <f t="shared" si="51"/>
        <v>1363.8229813194957</v>
      </c>
    </row>
    <row r="477" spans="1:48" hidden="1" x14ac:dyDescent="0.25">
      <c r="A477" s="11" t="str">
        <f t="shared" si="47"/>
        <v>6</v>
      </c>
      <c r="B477" s="11" t="str">
        <f t="shared" si="48"/>
        <v>60</v>
      </c>
      <c r="C477" s="11" t="str">
        <f t="shared" si="49"/>
        <v>607</v>
      </c>
      <c r="D477" s="60">
        <v>60700000</v>
      </c>
      <c r="E477" s="119" t="s">
        <v>3269</v>
      </c>
      <c r="F477" s="24" t="s">
        <v>389</v>
      </c>
      <c r="G477" s="12">
        <f>+SUMIF(AGRIFARM!H:H,D:D,AGRIFARM!L:L)</f>
        <v>0</v>
      </c>
      <c r="H477" s="12">
        <f>+SUMIF(AGRICORP!I:I,D:D,AGRICORP!D:D)</f>
        <v>0</v>
      </c>
      <c r="I477" s="12">
        <f>+SUMIF(SMTP!D:D,D:D,SMTP!F:F)</f>
        <v>0</v>
      </c>
      <c r="J477" s="12">
        <f>+SUMIF(AGRIVET!G:G,D:D,AGRIVET!D:D)</f>
        <v>53792223825.781197</v>
      </c>
      <c r="K477" s="12">
        <f>+SUMIF(AGRIVAL!G:G,D:D,AGRIVAL!D:D)</f>
        <v>0</v>
      </c>
      <c r="L477" s="12">
        <f>+SUMIF(AGRIKOBA!G:G,D:D,AGRIKOBA!D:D)</f>
        <v>0</v>
      </c>
      <c r="M477" s="12">
        <f>+SUMIF(LMOI!F:F,D:D,LMOI!C:C)</f>
        <v>0</v>
      </c>
      <c r="N477" s="12">
        <f>+SUMIF(TARTINE!G:G,D:D,TARTINE!D:D)</f>
        <v>0</v>
      </c>
      <c r="O477" s="12">
        <f>+SUMIF(IDF!F:F,D:D,IDF!C:C)</f>
        <v>0</v>
      </c>
      <c r="P477" s="12">
        <f>+SUMIF(RYA!G:G,D:D,RYA!D:D)</f>
        <v>0</v>
      </c>
      <c r="Q477" s="12">
        <f>+SUMIF('SCI NOAH'!G:G,D:D,'SCI NOAH'!D:D)</f>
        <v>0</v>
      </c>
      <c r="R477" s="12">
        <f>+SUMIF(SIM!F:F,D:D,SIM!C:C)</f>
        <v>0</v>
      </c>
      <c r="S477" s="163">
        <f>+SUMIF('First Energy'!A:A,D:D,'First Energy'!C:C)</f>
        <v>0</v>
      </c>
      <c r="T477" s="163">
        <f>+SUMIF('ID Motors'!G:G,D:D,'ID Motors'!D:D)</f>
        <v>0</v>
      </c>
      <c r="U477" s="12">
        <f>+SUMIF('ID RENTAL'!G:G,D:D,'ID RENTAL'!D:D)</f>
        <v>0</v>
      </c>
      <c r="V477" s="12">
        <f>+SUMIF('MCM '!G:G,D:D,'MCM '!D:D)</f>
        <v>292933087.05179995</v>
      </c>
      <c r="W477" s="12">
        <f>SUMIF(AGRIMOTORS!G:G,D:D,AGRIMOTORS!D:D)</f>
        <v>0</v>
      </c>
      <c r="X477" s="12">
        <f>+SUMIF(BOVIMA!F:F,D:D,BOVIMA!C:C)</f>
        <v>0</v>
      </c>
      <c r="Y477" s="12">
        <f>+SUMIF(AGRIFEED!F:F,D:D,AGRIFEED!C:C)</f>
        <v>0</v>
      </c>
      <c r="Z477" s="12">
        <f>SUMIF(AMIP!F:F,D:D,AMIP!C:C)</f>
        <v>0</v>
      </c>
      <c r="AA477" s="12">
        <f>+SUMIF(ISF!G:G,D:D,ISF!D:D)</f>
        <v>0</v>
      </c>
      <c r="AB477" s="124">
        <f>+SUMIF(DISCOI!G:G,D:D,DISCOI!D:D)</f>
        <v>82788787.159999996</v>
      </c>
      <c r="AC477" s="12">
        <f>+SUMIF(MABEL!F:F,D:D,MABEL!C:C)</f>
        <v>0</v>
      </c>
      <c r="AD477" s="12">
        <f>+SUMIF(NMP!F:F,D:D,NMP!C:C)</f>
        <v>0</v>
      </c>
      <c r="AE477" s="12">
        <f>+SUMIF('AMCHO '!F:F,D:D,'AMCHO '!C:C)</f>
        <v>0</v>
      </c>
      <c r="AF477" s="12">
        <f>+SUMIF(CONFORTIS!G:G,D:D,CONFORTIS!D:D)</f>
        <v>0</v>
      </c>
      <c r="AG477" s="12">
        <f>+SUMIF('IRS IMMO'!G:G,D:D,'IRS IMMO'!D:D)</f>
        <v>0</v>
      </c>
      <c r="AH477" s="12">
        <f>+SUMIFS(AGRIVETAM!C:C,AGRIVETAM!F:F,D:D)</f>
        <v>11496129953.33</v>
      </c>
      <c r="AI477" s="12">
        <f>+SUMIF(EUROPAINTS!F:F,D:D,EUROPAINTS!C:C)</f>
        <v>0</v>
      </c>
      <c r="AJ477" s="12">
        <f>+SUMIF('VET ABE'!F:F,D:D,'VET ABE'!D:D)</f>
        <v>8566231571.1199999</v>
      </c>
      <c r="AK477" s="12">
        <f>SUMIF('VET FIA'!F:F,D:D,'VET FIA'!D:D)</f>
        <v>0</v>
      </c>
      <c r="AL477" s="12">
        <f>+SUMIF('CSS SAKAY'!F:F,D:D,'CSS SAKAY'!C:C)</f>
        <v>0</v>
      </c>
      <c r="AM477" s="12"/>
      <c r="AN477" s="12">
        <f>SUMIF('United Malagasy'!F:F,D:D,'United Malagasy'!C:C)</f>
        <v>0</v>
      </c>
      <c r="AO477" s="12">
        <f>+SUMIF(NUTRIFOOD!E:E,D:D,NUTRIFOOD!C:C)</f>
        <v>0</v>
      </c>
      <c r="AP477" s="12">
        <f>+SUMIF(FERRIS!H:H,D:D,FERRIS!E:E)</f>
        <v>0</v>
      </c>
      <c r="AQ477" s="12">
        <f>+SUMIF(SEM!F:F,D:D,SEM!C:C)</f>
        <v>0</v>
      </c>
      <c r="AR477" s="12">
        <f>+SUMIF(Madatrade!F:F,D:D,Madatrade!C:C)</f>
        <v>232336161392.28</v>
      </c>
      <c r="AS477" s="12">
        <f>+SUMIF('FLY TECH'!F:F,D:D,'FLY TECH'!D:D)</f>
        <v>0</v>
      </c>
      <c r="AT477" s="12">
        <f>+SUMIFS('FIRST INVESTISSEMENT'!D:D,'FIRST INVESTISSEMENT'!G:G,D:D)</f>
        <v>0</v>
      </c>
      <c r="AU477" s="164">
        <f t="shared" si="50"/>
        <v>306566468616.72302</v>
      </c>
      <c r="AV477" s="165">
        <f t="shared" si="51"/>
        <v>67778428.603185192</v>
      </c>
    </row>
    <row r="478" spans="1:48" hidden="1" x14ac:dyDescent="0.25">
      <c r="A478" s="11" t="str">
        <f t="shared" si="47"/>
        <v>6</v>
      </c>
      <c r="B478" s="11" t="str">
        <f t="shared" si="48"/>
        <v>60</v>
      </c>
      <c r="C478" s="11" t="str">
        <f t="shared" si="49"/>
        <v>607</v>
      </c>
      <c r="D478" s="23">
        <v>60701000</v>
      </c>
      <c r="E478" s="119" t="s">
        <v>3269</v>
      </c>
      <c r="F478" s="24" t="s">
        <v>1385</v>
      </c>
      <c r="G478" s="12">
        <f>+SUMIF(AGRIFARM!H:H,D:D,AGRIFARM!L:L)</f>
        <v>0</v>
      </c>
      <c r="H478" s="12">
        <f>+SUMIF(AGRICORP!I:I,D:D,AGRICORP!D:D)</f>
        <v>0</v>
      </c>
      <c r="I478" s="12">
        <f>+SUMIF(SMTP!D:D,D:D,SMTP!F:F)</f>
        <v>251474777.009</v>
      </c>
      <c r="J478" s="12">
        <f>+SUMIF(AGRIVET!G:G,D:D,AGRIVET!D:D)</f>
        <v>0</v>
      </c>
      <c r="K478" s="12">
        <f>+SUMIF(AGRIVAL!G:G,D:D,AGRIVAL!D:D)</f>
        <v>0</v>
      </c>
      <c r="L478" s="12">
        <f>+SUMIF(AGRIKOBA!G:G,D:D,AGRIKOBA!D:D)</f>
        <v>0</v>
      </c>
      <c r="M478" s="12">
        <f>+SUMIF(LMOI!F:F,D:D,LMOI!C:C)</f>
        <v>0</v>
      </c>
      <c r="N478" s="12">
        <f>+SUMIF(TARTINE!G:G,D:D,TARTINE!D:D)</f>
        <v>0</v>
      </c>
      <c r="O478" s="12">
        <f>+SUMIF(IDF!F:F,D:D,IDF!C:C)</f>
        <v>37660</v>
      </c>
      <c r="P478" s="12">
        <f>+SUMIF(RYA!G:G,D:D,RYA!D:D)</f>
        <v>0</v>
      </c>
      <c r="Q478" s="12">
        <f>+SUMIF('SCI NOAH'!G:G,D:D,'SCI NOAH'!D:D)</f>
        <v>0</v>
      </c>
      <c r="R478" s="12">
        <f>+SUMIF(SIM!F:F,D:D,SIM!C:C)</f>
        <v>0</v>
      </c>
      <c r="S478" s="163">
        <f>+SUMIF('First Energy'!A:A,D:D,'First Energy'!C:C)</f>
        <v>23000781.82</v>
      </c>
      <c r="T478" s="163">
        <f>+SUMIF('ID Motors'!G:G,D:D,'ID Motors'!D:D)</f>
        <v>768226301.38999999</v>
      </c>
      <c r="U478" s="12">
        <f>+SUMIF('ID RENTAL'!G:G,D:D,'ID RENTAL'!D:D)</f>
        <v>0</v>
      </c>
      <c r="V478" s="12">
        <f>+SUMIF('MCM '!G:G,D:D,'MCM '!D:D)</f>
        <v>0</v>
      </c>
      <c r="W478" s="12">
        <f>SUMIF(AGRIMOTORS!G:G,D:D,AGRIMOTORS!D:D)</f>
        <v>0</v>
      </c>
      <c r="X478" s="12">
        <f>+SUMIF(BOVIMA!F:F,D:D,BOVIMA!C:C)</f>
        <v>0</v>
      </c>
      <c r="Y478" s="12">
        <f>+SUMIF(AGRIFEED!F:F,D:D,AGRIFEED!C:C)</f>
        <v>0</v>
      </c>
      <c r="Z478" s="12">
        <f>SUMIF(AMIP!F:F,D:D,AMIP!C:C)</f>
        <v>0</v>
      </c>
      <c r="AA478" s="12">
        <f>+SUMIF(ISF!G:G,D:D,ISF!D:D)</f>
        <v>0</v>
      </c>
      <c r="AB478" s="124">
        <f>+SUMIF(DISCOI!G:G,D:D,DISCOI!D:D)</f>
        <v>0</v>
      </c>
      <c r="AC478" s="12">
        <f>+SUMIF(MABEL!F:F,D:D,MABEL!C:C)</f>
        <v>341254600</v>
      </c>
      <c r="AD478" s="12">
        <f>+SUMIF(NMP!F:F,D:D,NMP!C:C)</f>
        <v>0</v>
      </c>
      <c r="AE478" s="12">
        <f>+SUMIF('AMCHO '!F:F,D:D,'AMCHO '!C:C)</f>
        <v>0</v>
      </c>
      <c r="AF478" s="12">
        <f>+SUMIF(CONFORTIS!G:G,D:D,CONFORTIS!D:D)</f>
        <v>0</v>
      </c>
      <c r="AG478" s="12">
        <f>+SUMIF('IRS IMMO'!G:G,D:D,'IRS IMMO'!D:D)</f>
        <v>0</v>
      </c>
      <c r="AH478" s="12">
        <f>+SUMIFS(AGRIVETAM!C:C,AGRIVETAM!F:F,D:D)</f>
        <v>0</v>
      </c>
      <c r="AI478" s="12">
        <f>+SUMIF(EUROPAINTS!F:F,D:D,EUROPAINTS!C:C)</f>
        <v>0</v>
      </c>
      <c r="AJ478" s="12">
        <f>+SUMIF('VET ABE'!F:F,D:D,'VET ABE'!D:D)</f>
        <v>0</v>
      </c>
      <c r="AK478" s="12">
        <f>SUMIF('VET FIA'!F:F,D:D,'VET FIA'!D:D)</f>
        <v>4164230664</v>
      </c>
      <c r="AL478" s="12">
        <f>+SUMIF('CSS SAKAY'!F:F,D:D,'CSS SAKAY'!C:C)</f>
        <v>0</v>
      </c>
      <c r="AM478" s="12"/>
      <c r="AN478" s="12">
        <f>SUMIF('United Malagasy'!F:F,D:D,'United Malagasy'!C:C)</f>
        <v>0</v>
      </c>
      <c r="AO478" s="12">
        <f>+SUMIF(NUTRIFOOD!E:E,D:D,NUTRIFOOD!C:C)</f>
        <v>0</v>
      </c>
      <c r="AP478" s="12">
        <f>+SUMIF(FERRIS!H:H,D:D,FERRIS!E:E)</f>
        <v>6982452</v>
      </c>
      <c r="AQ478" s="12">
        <f>+SUMIF(SEM!F:F,D:D,SEM!C:C)</f>
        <v>0</v>
      </c>
      <c r="AR478" s="12">
        <f>+SUMIF(Madatrade!F:F,D:D,Madatrade!C:C)</f>
        <v>0</v>
      </c>
      <c r="AS478" s="12">
        <f>+SUMIF('FLY TECH'!F:F,D:D,'FLY TECH'!D:D)</f>
        <v>0</v>
      </c>
      <c r="AT478" s="12">
        <f>+SUMIFS('FIRST INVESTISSEMENT'!D:D,'FIRST INVESTISSEMENT'!G:G,D:D)</f>
        <v>0</v>
      </c>
      <c r="AU478" s="164">
        <f t="shared" si="50"/>
        <v>5555207236.2189999</v>
      </c>
      <c r="AV478" s="165">
        <f t="shared" si="51"/>
        <v>1228194.3903875079</v>
      </c>
    </row>
    <row r="479" spans="1:48" hidden="1" x14ac:dyDescent="0.25">
      <c r="A479" s="11" t="str">
        <f t="shared" si="47"/>
        <v>6</v>
      </c>
      <c r="B479" s="11" t="str">
        <f t="shared" si="48"/>
        <v>60</v>
      </c>
      <c r="C479" s="11" t="str">
        <f t="shared" si="49"/>
        <v>607</v>
      </c>
      <c r="D479" s="23">
        <v>60702000</v>
      </c>
      <c r="E479" s="119" t="s">
        <v>3269</v>
      </c>
      <c r="F479" s="24" t="s">
        <v>1387</v>
      </c>
      <c r="G479" s="12">
        <f>+SUMIF(AGRIFARM!H:H,D:D,AGRIFARM!L:L)</f>
        <v>0</v>
      </c>
      <c r="H479" s="12">
        <f>+SUMIF(AGRICORP!I:I,D:D,AGRICORP!D:D)</f>
        <v>0</v>
      </c>
      <c r="I479" s="12">
        <f>+SUMIF(SMTP!D:D,D:D,SMTP!F:F)</f>
        <v>779496148.67659998</v>
      </c>
      <c r="J479" s="12">
        <f>+SUMIF(AGRIVET!G:G,D:D,AGRIVET!D:D)</f>
        <v>0</v>
      </c>
      <c r="K479" s="12">
        <f>+SUMIF(AGRIVAL!G:G,D:D,AGRIVAL!D:D)</f>
        <v>0</v>
      </c>
      <c r="L479" s="12">
        <f>+SUMIF(AGRIKOBA!G:G,D:D,AGRIKOBA!D:D)</f>
        <v>0</v>
      </c>
      <c r="M479" s="12">
        <f>+SUMIF(LMOI!F:F,D:D,LMOI!C:C)</f>
        <v>0</v>
      </c>
      <c r="N479" s="12">
        <f>+SUMIF(TARTINE!G:G,D:D,TARTINE!D:D)</f>
        <v>0</v>
      </c>
      <c r="O479" s="12">
        <f>+SUMIF(IDF!F:F,D:D,IDF!C:C)</f>
        <v>0</v>
      </c>
      <c r="P479" s="12">
        <f>+SUMIF(RYA!G:G,D:D,RYA!D:D)</f>
        <v>0</v>
      </c>
      <c r="Q479" s="12">
        <f>+SUMIF('SCI NOAH'!G:G,D:D,'SCI NOAH'!D:D)</f>
        <v>0</v>
      </c>
      <c r="R479" s="12">
        <f>+SUMIF(SIM!F:F,D:D,SIM!C:C)</f>
        <v>0</v>
      </c>
      <c r="S479" s="163">
        <f>+SUMIF('First Energy'!A:A,D:D,'First Energy'!C:C)</f>
        <v>116551424.95</v>
      </c>
      <c r="T479" s="163">
        <f>+SUMIF('ID Motors'!G:G,D:D,'ID Motors'!D:D)</f>
        <v>20333508697.369999</v>
      </c>
      <c r="U479" s="12">
        <f>+SUMIF('ID RENTAL'!G:G,D:D,'ID RENTAL'!D:D)</f>
        <v>0</v>
      </c>
      <c r="V479" s="12">
        <f>+SUMIF('MCM '!G:G,D:D,'MCM '!D:D)</f>
        <v>0</v>
      </c>
      <c r="W479" s="12">
        <f>SUMIF(AGRIMOTORS!G:G,D:D,AGRIMOTORS!D:D)</f>
        <v>0</v>
      </c>
      <c r="X479" s="12">
        <f>+SUMIF(BOVIMA!F:F,D:D,BOVIMA!C:C)</f>
        <v>0</v>
      </c>
      <c r="Y479" s="12">
        <f>+SUMIF(AGRIFEED!F:F,D:D,AGRIFEED!C:C)</f>
        <v>0</v>
      </c>
      <c r="Z479" s="12">
        <f>SUMIF(AMIP!F:F,D:D,AMIP!C:C)</f>
        <v>0</v>
      </c>
      <c r="AA479" s="12">
        <f>+SUMIF(ISF!G:G,D:D,ISF!D:D)</f>
        <v>0</v>
      </c>
      <c r="AB479" s="124">
        <f>+SUMIF(DISCOI!G:G,D:D,DISCOI!D:D)</f>
        <v>0</v>
      </c>
      <c r="AC479" s="12">
        <f>+SUMIF(MABEL!F:F,D:D,MABEL!C:C)</f>
        <v>0</v>
      </c>
      <c r="AD479" s="12">
        <f>+SUMIF(NMP!F:F,D:D,NMP!C:C)</f>
        <v>0</v>
      </c>
      <c r="AE479" s="12">
        <f>+SUMIF('AMCHO '!F:F,D:D,'AMCHO '!C:C)</f>
        <v>0</v>
      </c>
      <c r="AF479" s="12">
        <f>+SUMIF(CONFORTIS!G:G,D:D,CONFORTIS!D:D)</f>
        <v>0</v>
      </c>
      <c r="AG479" s="12">
        <f>+SUMIF('IRS IMMO'!G:G,D:D,'IRS IMMO'!D:D)</f>
        <v>0</v>
      </c>
      <c r="AH479" s="12">
        <f>+SUMIFS(AGRIVETAM!C:C,AGRIVETAM!F:F,D:D)</f>
        <v>0</v>
      </c>
      <c r="AI479" s="12">
        <f>+SUMIF(EUROPAINTS!F:F,D:D,EUROPAINTS!C:C)</f>
        <v>0</v>
      </c>
      <c r="AJ479" s="12">
        <f>+SUMIF('VET ABE'!F:F,D:D,'VET ABE'!D:D)</f>
        <v>0</v>
      </c>
      <c r="AK479" s="12">
        <f>SUMIF('VET FIA'!F:F,D:D,'VET FIA'!D:D)</f>
        <v>0</v>
      </c>
      <c r="AL479" s="12">
        <f>+SUMIF('CSS SAKAY'!F:F,D:D,'CSS SAKAY'!C:C)</f>
        <v>0</v>
      </c>
      <c r="AM479" s="12"/>
      <c r="AN479" s="12">
        <f>SUMIF('United Malagasy'!F:F,D:D,'United Malagasy'!C:C)</f>
        <v>0</v>
      </c>
      <c r="AO479" s="12">
        <f>+SUMIF(NUTRIFOOD!E:E,D:D,NUTRIFOOD!C:C)</f>
        <v>0</v>
      </c>
      <c r="AP479" s="12">
        <f>+SUMIF(FERRIS!H:H,D:D,FERRIS!E:E)</f>
        <v>0</v>
      </c>
      <c r="AQ479" s="12">
        <f>+SUMIF(SEM!F:F,D:D,SEM!C:C)</f>
        <v>140414436.75999999</v>
      </c>
      <c r="AR479" s="12">
        <f>+SUMIF(Madatrade!F:F,D:D,Madatrade!C:C)</f>
        <v>0</v>
      </c>
      <c r="AS479" s="12">
        <f>+SUMIF('FLY TECH'!F:F,D:D,'FLY TECH'!D:D)</f>
        <v>0</v>
      </c>
      <c r="AT479" s="12">
        <f>+SUMIFS('FIRST INVESTISSEMENT'!D:D,'FIRST INVESTISSEMENT'!G:G,D:D)</f>
        <v>0</v>
      </c>
      <c r="AU479" s="164">
        <f t="shared" si="50"/>
        <v>21369970707.756596</v>
      </c>
      <c r="AV479" s="165">
        <f t="shared" si="51"/>
        <v>4724662.2907043807</v>
      </c>
    </row>
    <row r="480" spans="1:48" hidden="1" x14ac:dyDescent="0.25">
      <c r="A480" s="11" t="str">
        <f t="shared" si="47"/>
        <v>6</v>
      </c>
      <c r="B480" s="11" t="str">
        <f t="shared" si="48"/>
        <v>60</v>
      </c>
      <c r="C480" s="11" t="str">
        <f t="shared" si="49"/>
        <v>607</v>
      </c>
      <c r="D480" s="23">
        <v>60702100</v>
      </c>
      <c r="E480" s="119" t="s">
        <v>3269</v>
      </c>
      <c r="F480" s="24" t="s">
        <v>2035</v>
      </c>
      <c r="G480" s="12">
        <f>+SUMIF(AGRIFARM!H:H,D:D,AGRIFARM!L:L)</f>
        <v>0</v>
      </c>
      <c r="H480" s="12">
        <f>+SUMIF(AGRICORP!I:I,D:D,AGRICORP!D:D)</f>
        <v>0</v>
      </c>
      <c r="I480" s="12">
        <f>+SUMIF(SMTP!D:D,D:D,SMTP!F:F)</f>
        <v>0</v>
      </c>
      <c r="J480" s="12">
        <f>+SUMIF(AGRIVET!G:G,D:D,AGRIVET!D:D)</f>
        <v>0</v>
      </c>
      <c r="K480" s="12">
        <f>+SUMIF(AGRIVAL!G:G,D:D,AGRIVAL!D:D)</f>
        <v>0</v>
      </c>
      <c r="L480" s="12">
        <f>+SUMIF(AGRIKOBA!G:G,D:D,AGRIKOBA!D:D)</f>
        <v>0</v>
      </c>
      <c r="M480" s="12">
        <f>+SUMIF(LMOI!F:F,D:D,LMOI!C:C)</f>
        <v>0</v>
      </c>
      <c r="N480" s="12">
        <f>+SUMIF(TARTINE!G:G,D:D,TARTINE!D:D)</f>
        <v>0</v>
      </c>
      <c r="O480" s="12">
        <f>+SUMIF(IDF!F:F,D:D,IDF!C:C)</f>
        <v>0</v>
      </c>
      <c r="P480" s="12">
        <f>+SUMIF(RYA!G:G,D:D,RYA!D:D)</f>
        <v>0</v>
      </c>
      <c r="Q480" s="12">
        <f>+SUMIF('SCI NOAH'!G:G,D:D,'SCI NOAH'!D:D)</f>
        <v>0</v>
      </c>
      <c r="R480" s="12">
        <f>+SUMIF(SIM!F:F,D:D,SIM!C:C)</f>
        <v>0</v>
      </c>
      <c r="S480" s="163">
        <f>+SUMIF('First Energy'!A:A,D:D,'First Energy'!C:C)</f>
        <v>5387904.1900000004</v>
      </c>
      <c r="T480" s="163">
        <f>+SUMIF('ID Motors'!G:G,D:D,'ID Motors'!D:D)</f>
        <v>0</v>
      </c>
      <c r="U480" s="12">
        <f>+SUMIF('ID RENTAL'!G:G,D:D,'ID RENTAL'!D:D)</f>
        <v>0</v>
      </c>
      <c r="V480" s="12">
        <f>+SUMIF('MCM '!G:G,D:D,'MCM '!D:D)</f>
        <v>0</v>
      </c>
      <c r="W480" s="12">
        <f>SUMIF(AGRIMOTORS!G:G,D:D,AGRIMOTORS!D:D)</f>
        <v>0</v>
      </c>
      <c r="X480" s="12">
        <f>+SUMIF(BOVIMA!F:F,D:D,BOVIMA!C:C)</f>
        <v>0</v>
      </c>
      <c r="Y480" s="12">
        <f>+SUMIF(AGRIFEED!F:F,D:D,AGRIFEED!C:C)</f>
        <v>0</v>
      </c>
      <c r="Z480" s="12">
        <f>SUMIF(AMIP!F:F,D:D,AMIP!C:C)</f>
        <v>0</v>
      </c>
      <c r="AA480" s="12">
        <f>+SUMIF(ISF!G:G,D:D,ISF!D:D)</f>
        <v>0</v>
      </c>
      <c r="AB480" s="124">
        <f>+SUMIF(DISCOI!G:G,D:D,DISCOI!D:D)</f>
        <v>0</v>
      </c>
      <c r="AC480" s="12">
        <f>+SUMIF(MABEL!F:F,D:D,MABEL!C:C)</f>
        <v>0</v>
      </c>
      <c r="AD480" s="12">
        <f>+SUMIF(NMP!F:F,D:D,NMP!C:C)</f>
        <v>0</v>
      </c>
      <c r="AE480" s="12">
        <f>+SUMIF('AMCHO '!F:F,D:D,'AMCHO '!C:C)</f>
        <v>0</v>
      </c>
      <c r="AF480" s="12">
        <f>+SUMIF(CONFORTIS!G:G,D:D,CONFORTIS!D:D)</f>
        <v>0</v>
      </c>
      <c r="AG480" s="12">
        <f>+SUMIF('IRS IMMO'!G:G,D:D,'IRS IMMO'!D:D)</f>
        <v>0</v>
      </c>
      <c r="AH480" s="12">
        <f>+SUMIFS(AGRIVETAM!C:C,AGRIVETAM!F:F,D:D)</f>
        <v>0</v>
      </c>
      <c r="AI480" s="12">
        <f>+SUMIF(EUROPAINTS!F:F,D:D,EUROPAINTS!C:C)</f>
        <v>0</v>
      </c>
      <c r="AJ480" s="12">
        <f>+SUMIF('VET ABE'!F:F,D:D,'VET ABE'!D:D)</f>
        <v>0</v>
      </c>
      <c r="AK480" s="12">
        <f>SUMIF('VET FIA'!F:F,D:D,'VET FIA'!D:D)</f>
        <v>0</v>
      </c>
      <c r="AL480" s="12">
        <f>+SUMIF('CSS SAKAY'!F:F,D:D,'CSS SAKAY'!C:C)</f>
        <v>0</v>
      </c>
      <c r="AM480" s="12"/>
      <c r="AN480" s="12">
        <f>SUMIF('United Malagasy'!F:F,D:D,'United Malagasy'!C:C)</f>
        <v>0</v>
      </c>
      <c r="AO480" s="12">
        <f>+SUMIF(NUTRIFOOD!E:E,D:D,NUTRIFOOD!C:C)</f>
        <v>0</v>
      </c>
      <c r="AP480" s="12">
        <f>+SUMIF(FERRIS!H:H,D:D,FERRIS!E:E)</f>
        <v>0</v>
      </c>
      <c r="AQ480" s="12">
        <f>+SUMIF(SEM!F:F,D:D,SEM!C:C)</f>
        <v>0</v>
      </c>
      <c r="AR480" s="12">
        <f>+SUMIF(Madatrade!F:F,D:D,Madatrade!C:C)</f>
        <v>0</v>
      </c>
      <c r="AS480" s="12">
        <f>+SUMIF('FLY TECH'!F:F,D:D,'FLY TECH'!D:D)</f>
        <v>0</v>
      </c>
      <c r="AT480" s="12">
        <f>+SUMIFS('FIRST INVESTISSEMENT'!D:D,'FIRST INVESTISSEMENT'!G:G,D:D)</f>
        <v>0</v>
      </c>
      <c r="AU480" s="164">
        <f t="shared" si="50"/>
        <v>5387904.1900000004</v>
      </c>
      <c r="AV480" s="165">
        <f t="shared" si="51"/>
        <v>1191.2055519655642</v>
      </c>
    </row>
    <row r="481" spans="1:48" hidden="1" x14ac:dyDescent="0.25">
      <c r="A481" s="11" t="str">
        <f t="shared" si="47"/>
        <v>6</v>
      </c>
      <c r="B481" s="11" t="str">
        <f t="shared" si="48"/>
        <v>60</v>
      </c>
      <c r="C481" s="11" t="str">
        <f t="shared" si="49"/>
        <v>607</v>
      </c>
      <c r="D481" s="23">
        <v>60710000</v>
      </c>
      <c r="E481" s="119" t="s">
        <v>3269</v>
      </c>
      <c r="F481" s="24" t="s">
        <v>453</v>
      </c>
      <c r="G481" s="12">
        <f>+SUMIF(AGRIFARM!H:H,D:D,AGRIFARM!L:L)</f>
        <v>0</v>
      </c>
      <c r="H481" s="12">
        <f>+SUMIF(AGRICORP!I:I,D:D,AGRICORP!D:D)</f>
        <v>0</v>
      </c>
      <c r="I481" s="12">
        <f>+SUMIF(SMTP!D:D,D:D,SMTP!F:F)</f>
        <v>0</v>
      </c>
      <c r="J481" s="12">
        <f>+SUMIF(AGRIVET!G:G,D:D,AGRIVET!D:D)</f>
        <v>0</v>
      </c>
      <c r="K481" s="12">
        <f>+SUMIF(AGRIVAL!G:G,D:D,AGRIVAL!D:D)</f>
        <v>0</v>
      </c>
      <c r="L481" s="12">
        <f>+SUMIF(AGRIKOBA!G:G,D:D,AGRIKOBA!D:D)</f>
        <v>-3.8146972656250001E-8</v>
      </c>
      <c r="M481" s="12">
        <f>+SUMIF(LMOI!F:F,D:D,LMOI!C:C)</f>
        <v>0</v>
      </c>
      <c r="N481" s="12">
        <f>+SUMIF(TARTINE!G:G,D:D,TARTINE!D:D)</f>
        <v>0</v>
      </c>
      <c r="O481" s="12">
        <f>+SUMIF(IDF!F:F,D:D,IDF!C:C)</f>
        <v>0</v>
      </c>
      <c r="P481" s="12">
        <f>+SUMIF(RYA!G:G,D:D,RYA!D:D)</f>
        <v>0</v>
      </c>
      <c r="Q481" s="12">
        <f>+SUMIF('SCI NOAH'!G:G,D:D,'SCI NOAH'!D:D)</f>
        <v>0</v>
      </c>
      <c r="R481" s="12">
        <f>+SUMIF(SIM!F:F,D:D,SIM!C:C)</f>
        <v>0</v>
      </c>
      <c r="S481" s="163">
        <f>+SUMIF('First Energy'!A:A,D:D,'First Energy'!C:C)</f>
        <v>0</v>
      </c>
      <c r="T481" s="163">
        <f>+SUMIF('ID Motors'!G:G,D:D,'ID Motors'!D:D)</f>
        <v>0</v>
      </c>
      <c r="U481" s="12">
        <f>+SUMIF('ID RENTAL'!G:G,D:D,'ID RENTAL'!D:D)</f>
        <v>0</v>
      </c>
      <c r="V481" s="12">
        <f>+SUMIF('MCM '!G:G,D:D,'MCM '!D:D)</f>
        <v>0</v>
      </c>
      <c r="W481" s="12">
        <f>SUMIF(AGRIMOTORS!G:G,D:D,AGRIMOTORS!D:D)</f>
        <v>166403218.40000001</v>
      </c>
      <c r="X481" s="12">
        <f>+SUMIF(BOVIMA!F:F,D:D,BOVIMA!C:C)</f>
        <v>0</v>
      </c>
      <c r="Y481" s="12">
        <f>+SUMIF(AGRIFEED!F:F,D:D,AGRIFEED!C:C)</f>
        <v>0</v>
      </c>
      <c r="Z481" s="12">
        <f>SUMIF(AMIP!F:F,D:D,AMIP!C:C)</f>
        <v>0</v>
      </c>
      <c r="AA481" s="12">
        <f>+SUMIF(ISF!G:G,D:D,ISF!D:D)</f>
        <v>0</v>
      </c>
      <c r="AB481" s="124">
        <f>+SUMIF(DISCOI!G:G,D:D,DISCOI!D:D)</f>
        <v>0</v>
      </c>
      <c r="AC481" s="12">
        <f>+SUMIF(MABEL!F:F,D:D,MABEL!C:C)</f>
        <v>0</v>
      </c>
      <c r="AD481" s="12">
        <f>+SUMIF(NMP!F:F,D:D,NMP!C:C)</f>
        <v>0</v>
      </c>
      <c r="AE481" s="12">
        <f>+SUMIF('AMCHO '!F:F,D:D,'AMCHO '!C:C)</f>
        <v>0</v>
      </c>
      <c r="AF481" s="12">
        <f>+SUMIF(CONFORTIS!G:G,D:D,CONFORTIS!D:D)</f>
        <v>0</v>
      </c>
      <c r="AG481" s="12">
        <f>+SUMIF('IRS IMMO'!G:G,D:D,'IRS IMMO'!D:D)</f>
        <v>0</v>
      </c>
      <c r="AH481" s="12">
        <f>+SUMIFS(AGRIVETAM!C:C,AGRIVETAM!F:F,D:D)</f>
        <v>0</v>
      </c>
      <c r="AI481" s="12">
        <f>+SUMIF(EUROPAINTS!F:F,D:D,EUROPAINTS!C:C)</f>
        <v>0</v>
      </c>
      <c r="AJ481" s="12">
        <f>+SUMIF('VET ABE'!F:F,D:D,'VET ABE'!D:D)</f>
        <v>0</v>
      </c>
      <c r="AK481" s="12">
        <f>SUMIF('VET FIA'!F:F,D:D,'VET FIA'!D:D)</f>
        <v>0</v>
      </c>
      <c r="AL481" s="12">
        <f>+SUMIF('CSS SAKAY'!F:F,D:D,'CSS SAKAY'!C:C)</f>
        <v>0</v>
      </c>
      <c r="AN481" s="12">
        <f>SUMIF('United Malagasy'!F:F,D:D,'United Malagasy'!C:C)</f>
        <v>0</v>
      </c>
      <c r="AO481" s="12">
        <f>+SUMIF(NUTRIFOOD!E:E,D:D,NUTRIFOOD!C:C)</f>
        <v>0</v>
      </c>
      <c r="AP481" s="12">
        <f>+SUMIF(FERRIS!H:H,D:D,FERRIS!E:E)</f>
        <v>0</v>
      </c>
      <c r="AQ481" s="12">
        <f>+SUMIF(SEM!F:F,D:D,SEM!C:C)</f>
        <v>0</v>
      </c>
      <c r="AR481" s="12">
        <f>+SUMIF(Madatrade!F:F,D:D,Madatrade!C:C)</f>
        <v>0</v>
      </c>
      <c r="AS481" s="12">
        <f>+SUMIF('FLY TECH'!F:F,D:D,'FLY TECH'!D:D)</f>
        <v>84658726.140000001</v>
      </c>
      <c r="AT481" s="12">
        <f>+SUMIFS('FIRST INVESTISSEMENT'!D:D,'FIRST INVESTISSEMENT'!G:G,D:D)</f>
        <v>0</v>
      </c>
      <c r="AU481" s="164">
        <f t="shared" si="50"/>
        <v>251061944.53999996</v>
      </c>
      <c r="AV481" s="165">
        <f t="shared" si="51"/>
        <v>55506.997095157793</v>
      </c>
    </row>
    <row r="482" spans="1:48" hidden="1" x14ac:dyDescent="0.25">
      <c r="A482" s="11" t="str">
        <f t="shared" si="47"/>
        <v>6</v>
      </c>
      <c r="B482" s="11" t="str">
        <f t="shared" si="48"/>
        <v>60</v>
      </c>
      <c r="C482" s="11" t="str">
        <f t="shared" si="49"/>
        <v>607</v>
      </c>
      <c r="D482" s="23">
        <v>60712000</v>
      </c>
      <c r="E482" s="119" t="s">
        <v>3269</v>
      </c>
      <c r="F482" s="24" t="s">
        <v>2279</v>
      </c>
      <c r="G482" s="12">
        <f>+SUMIF(AGRIFARM!H:H,D:D,AGRIFARM!L:L)</f>
        <v>0</v>
      </c>
      <c r="H482" s="12">
        <f>+SUMIF(AGRICORP!I:I,D:D,AGRICORP!D:D)</f>
        <v>0</v>
      </c>
      <c r="I482" s="12">
        <f>+SUMIF(SMTP!D:D,D:D,SMTP!F:F)</f>
        <v>0</v>
      </c>
      <c r="J482" s="12">
        <f>+SUMIF(AGRIVET!G:G,D:D,AGRIVET!D:D)</f>
        <v>0</v>
      </c>
      <c r="K482" s="12">
        <f>+SUMIF(AGRIVAL!G:G,D:D,AGRIVAL!D:D)</f>
        <v>0</v>
      </c>
      <c r="L482" s="12">
        <f>+SUMIF(AGRIKOBA!G:G,D:D,AGRIKOBA!D:D)</f>
        <v>0</v>
      </c>
      <c r="M482" s="12">
        <f>+SUMIF(LMOI!F:F,D:D,LMOI!C:C)</f>
        <v>0</v>
      </c>
      <c r="N482" s="12">
        <f>+SUMIF(TARTINE!G:G,D:D,TARTINE!D:D)</f>
        <v>0</v>
      </c>
      <c r="O482" s="12">
        <f>+SUMIF(IDF!F:F,D:D,IDF!C:C)</f>
        <v>0</v>
      </c>
      <c r="P482" s="12">
        <f>+SUMIF(RYA!G:G,D:D,RYA!D:D)</f>
        <v>0</v>
      </c>
      <c r="Q482" s="12">
        <f>+SUMIF('SCI NOAH'!G:G,D:D,'SCI NOAH'!D:D)</f>
        <v>0</v>
      </c>
      <c r="R482" s="12">
        <f>+SUMIF(SIM!F:F,D:D,SIM!C:C)</f>
        <v>0</v>
      </c>
      <c r="S482" s="163">
        <f>+SUMIF('First Energy'!A:A,D:D,'First Energy'!C:C)</f>
        <v>0</v>
      </c>
      <c r="T482" s="163">
        <f>+SUMIF('ID Motors'!G:G,D:D,'ID Motors'!D:D)</f>
        <v>0</v>
      </c>
      <c r="U482" s="12">
        <f>+SUMIF('ID RENTAL'!G:G,D:D,'ID RENTAL'!D:D)</f>
        <v>0</v>
      </c>
      <c r="V482" s="12">
        <f>+SUMIF('MCM '!G:G,D:D,'MCM '!D:D)</f>
        <v>19000036</v>
      </c>
      <c r="W482" s="12">
        <f>SUMIF(AGRIMOTORS!G:G,D:D,AGRIMOTORS!D:D)</f>
        <v>0</v>
      </c>
      <c r="X482" s="12">
        <f>+SUMIF(BOVIMA!F:F,D:D,BOVIMA!C:C)</f>
        <v>0</v>
      </c>
      <c r="Y482" s="12">
        <f>+SUMIF(AGRIFEED!F:F,D:D,AGRIFEED!C:C)</f>
        <v>0</v>
      </c>
      <c r="Z482" s="12">
        <f>SUMIF(AMIP!F:F,D:D,AMIP!C:C)</f>
        <v>0</v>
      </c>
      <c r="AA482" s="12">
        <f>+SUMIF(ISF!G:G,D:D,ISF!D:D)</f>
        <v>0</v>
      </c>
      <c r="AB482" s="124">
        <f>+SUMIF(DISCOI!G:G,D:D,DISCOI!D:D)</f>
        <v>0</v>
      </c>
      <c r="AC482" s="12">
        <f>+SUMIF(MABEL!F:F,D:D,MABEL!C:C)</f>
        <v>0</v>
      </c>
      <c r="AD482" s="12">
        <f>+SUMIF(NMP!F:F,D:D,NMP!C:C)</f>
        <v>0</v>
      </c>
      <c r="AE482" s="12">
        <f>+SUMIF('AMCHO '!F:F,D:D,'AMCHO '!C:C)</f>
        <v>0</v>
      </c>
      <c r="AF482" s="12">
        <f>+SUMIF(CONFORTIS!G:G,D:D,CONFORTIS!D:D)</f>
        <v>0</v>
      </c>
      <c r="AG482" s="12">
        <f>+SUMIF('IRS IMMO'!G:G,D:D,'IRS IMMO'!D:D)</f>
        <v>0</v>
      </c>
      <c r="AH482" s="12">
        <f>+SUMIFS(AGRIVETAM!C:C,AGRIVETAM!F:F,D:D)</f>
        <v>0</v>
      </c>
      <c r="AI482" s="12">
        <f>+SUMIF(EUROPAINTS!F:F,D:D,EUROPAINTS!C:C)</f>
        <v>0</v>
      </c>
      <c r="AJ482" s="12">
        <f>+SUMIF('VET ABE'!F:F,D:D,'VET ABE'!D:D)</f>
        <v>0</v>
      </c>
      <c r="AK482" s="12">
        <f>SUMIF('VET FIA'!F:F,D:D,'VET FIA'!D:D)</f>
        <v>0</v>
      </c>
      <c r="AL482" s="12">
        <f>+SUMIF('CSS SAKAY'!F:F,D:D,'CSS SAKAY'!C:C)</f>
        <v>0</v>
      </c>
      <c r="AM482" s="12"/>
      <c r="AN482" s="12">
        <f>SUMIF('United Malagasy'!F:F,D:D,'United Malagasy'!C:C)</f>
        <v>0</v>
      </c>
      <c r="AO482" s="12">
        <f>+SUMIF(NUTRIFOOD!E:E,D:D,NUTRIFOOD!C:C)</f>
        <v>0</v>
      </c>
      <c r="AP482" s="12">
        <f>+SUMIF(FERRIS!H:H,D:D,FERRIS!E:E)</f>
        <v>0</v>
      </c>
      <c r="AQ482" s="12">
        <f>+SUMIF(SEM!F:F,D:D,SEM!C:C)</f>
        <v>0</v>
      </c>
      <c r="AR482" s="12">
        <f>+SUMIF(Madatrade!F:F,D:D,Madatrade!C:C)</f>
        <v>0</v>
      </c>
      <c r="AS482" s="12">
        <f>+SUMIF('FLY TECH'!F:F,D:D,'FLY TECH'!D:D)</f>
        <v>0</v>
      </c>
      <c r="AT482" s="12">
        <f>+SUMIFS('FIRST INVESTISSEMENT'!D:D,'FIRST INVESTISSEMENT'!G:G,D:D)</f>
        <v>0</v>
      </c>
      <c r="AU482" s="164">
        <f t="shared" si="50"/>
        <v>19000036</v>
      </c>
      <c r="AV482" s="165">
        <f t="shared" si="51"/>
        <v>4200.696146890019</v>
      </c>
    </row>
    <row r="483" spans="1:48" hidden="1" x14ac:dyDescent="0.25">
      <c r="A483" s="11" t="str">
        <f t="shared" si="47"/>
        <v>6</v>
      </c>
      <c r="B483" s="11" t="str">
        <f t="shared" si="48"/>
        <v>60</v>
      </c>
      <c r="C483" s="11" t="str">
        <f t="shared" si="49"/>
        <v>607</v>
      </c>
      <c r="D483" s="23">
        <v>60720000</v>
      </c>
      <c r="E483" s="119" t="s">
        <v>3269</v>
      </c>
      <c r="F483" s="24" t="s">
        <v>731</v>
      </c>
      <c r="G483" s="12">
        <f>+SUMIF(AGRIFARM!H:H,D:D,AGRIFARM!L:L)</f>
        <v>0</v>
      </c>
      <c r="H483" s="12">
        <f>+SUMIF(AGRICORP!I:I,D:D,AGRICORP!D:D)</f>
        <v>0</v>
      </c>
      <c r="I483" s="12">
        <f>+SUMIF(SMTP!D:D,D:D,SMTP!F:F)</f>
        <v>0</v>
      </c>
      <c r="J483" s="12">
        <f>+SUMIF(AGRIVET!G:G,D:D,AGRIVET!D:D)</f>
        <v>0</v>
      </c>
      <c r="K483" s="12">
        <f>+SUMIF(AGRIVAL!G:G,D:D,AGRIVAL!D:D)</f>
        <v>0</v>
      </c>
      <c r="L483" s="12">
        <f>+SUMIF(AGRIKOBA!G:G,D:D,AGRIKOBA!D:D)</f>
        <v>0</v>
      </c>
      <c r="M483" s="12">
        <f>+SUMIF(LMOI!F:F,D:D,LMOI!C:C)</f>
        <v>0</v>
      </c>
      <c r="N483" s="12">
        <f>+SUMIF(TARTINE!G:G,D:D,TARTINE!D:D)</f>
        <v>0</v>
      </c>
      <c r="O483" s="12">
        <f>+SUMIF(IDF!F:F,D:D,IDF!C:C)</f>
        <v>0</v>
      </c>
      <c r="P483" s="12">
        <f>+SUMIF(RYA!G:G,D:D,RYA!D:D)</f>
        <v>0</v>
      </c>
      <c r="Q483" s="12">
        <f>+SUMIF('SCI NOAH'!G:G,D:D,'SCI NOAH'!D:D)</f>
        <v>0</v>
      </c>
      <c r="R483" s="12">
        <f>+SUMIF(SIM!F:F,D:D,SIM!C:C)</f>
        <v>0</v>
      </c>
      <c r="S483" s="163">
        <f>+SUMIF('First Energy'!A:A,D:D,'First Energy'!C:C)</f>
        <v>0</v>
      </c>
      <c r="T483" s="163">
        <f>+SUMIF('ID Motors'!G:G,D:D,'ID Motors'!D:D)</f>
        <v>0</v>
      </c>
      <c r="U483" s="12">
        <f>+SUMIF('ID RENTAL'!G:G,D:D,'ID RENTAL'!D:D)</f>
        <v>0</v>
      </c>
      <c r="V483" s="12">
        <f>+SUMIF('MCM '!G:G,D:D,'MCM '!D:D)</f>
        <v>22375931.300000001</v>
      </c>
      <c r="W483" s="12">
        <f>SUMIF(AGRIMOTORS!G:G,D:D,AGRIMOTORS!D:D)</f>
        <v>1587684879.71</v>
      </c>
      <c r="X483" s="12">
        <f>+SUMIF(BOVIMA!F:F,D:D,BOVIMA!C:C)</f>
        <v>0</v>
      </c>
      <c r="Y483" s="12">
        <f>+SUMIF(AGRIFEED!F:F,D:D,AGRIFEED!C:C)</f>
        <v>0</v>
      </c>
      <c r="Z483" s="12">
        <f>SUMIF(AMIP!F:F,D:D,AMIP!C:C)</f>
        <v>0</v>
      </c>
      <c r="AA483" s="12">
        <f>+SUMIF(ISF!G:G,D:D,ISF!D:D)</f>
        <v>0</v>
      </c>
      <c r="AB483" s="124">
        <f>+SUMIF(DISCOI!G:G,D:D,DISCOI!D:D)</f>
        <v>0</v>
      </c>
      <c r="AC483" s="12">
        <f>+SUMIF(MABEL!F:F,D:D,MABEL!C:C)</f>
        <v>0</v>
      </c>
      <c r="AD483" s="12">
        <f>+SUMIF(NMP!F:F,D:D,NMP!C:C)</f>
        <v>0</v>
      </c>
      <c r="AE483" s="12">
        <f>+SUMIF('AMCHO '!F:F,D:D,'AMCHO '!C:C)</f>
        <v>0</v>
      </c>
      <c r="AF483" s="12">
        <f>+SUMIF(CONFORTIS!G:G,D:D,CONFORTIS!D:D)</f>
        <v>0</v>
      </c>
      <c r="AG483" s="12">
        <f>+SUMIF('IRS IMMO'!G:G,D:D,'IRS IMMO'!D:D)</f>
        <v>0</v>
      </c>
      <c r="AH483" s="12">
        <f>+SUMIFS(AGRIVETAM!C:C,AGRIVETAM!F:F,D:D)</f>
        <v>0</v>
      </c>
      <c r="AI483" s="12">
        <f>+SUMIF(EUROPAINTS!F:F,D:D,EUROPAINTS!C:C)</f>
        <v>0</v>
      </c>
      <c r="AJ483" s="12">
        <f>+SUMIF('VET ABE'!F:F,D:D,'VET ABE'!D:D)</f>
        <v>0</v>
      </c>
      <c r="AK483" s="12">
        <f>SUMIF('VET FIA'!F:F,D:D,'VET FIA'!D:D)</f>
        <v>0</v>
      </c>
      <c r="AL483" s="12">
        <f>+SUMIF('CSS SAKAY'!F:F,D:D,'CSS SAKAY'!C:C)</f>
        <v>0</v>
      </c>
      <c r="AM483" s="12"/>
      <c r="AN483" s="12">
        <f>SUMIF('United Malagasy'!F:F,D:D,'United Malagasy'!C:C)</f>
        <v>0</v>
      </c>
      <c r="AO483" s="12">
        <f>+SUMIF(NUTRIFOOD!E:E,D:D,NUTRIFOOD!C:C)</f>
        <v>0</v>
      </c>
      <c r="AP483" s="12">
        <f>+SUMIF(FERRIS!H:H,D:D,FERRIS!E:E)</f>
        <v>0</v>
      </c>
      <c r="AQ483" s="12">
        <f>+SUMIF(SEM!F:F,D:D,SEM!C:C)</f>
        <v>0</v>
      </c>
      <c r="AR483" s="12">
        <f>+SUMIF(Madatrade!F:F,D:D,Madatrade!C:C)</f>
        <v>0</v>
      </c>
      <c r="AS483" s="12">
        <f>+SUMIF('FLY TECH'!F:F,D:D,'FLY TECH'!D:D)</f>
        <v>8616511282.0900002</v>
      </c>
      <c r="AT483" s="12">
        <f>+SUMIFS('FIRST INVESTISSEMENT'!D:D,'FIRST INVESTISSEMENT'!G:G,D:D)</f>
        <v>0</v>
      </c>
      <c r="AU483" s="164">
        <f t="shared" si="50"/>
        <v>10226572093.1</v>
      </c>
      <c r="AV483" s="165">
        <f t="shared" si="51"/>
        <v>2260981.0837925868</v>
      </c>
    </row>
    <row r="484" spans="1:48" hidden="1" x14ac:dyDescent="0.25">
      <c r="A484" s="11" t="str">
        <f t="shared" si="47"/>
        <v>6</v>
      </c>
      <c r="B484" s="11" t="str">
        <f t="shared" si="48"/>
        <v>60</v>
      </c>
      <c r="C484" s="11" t="str">
        <f t="shared" si="49"/>
        <v>608</v>
      </c>
      <c r="D484" s="23">
        <v>60800000</v>
      </c>
      <c r="E484" s="119" t="s">
        <v>3269</v>
      </c>
      <c r="F484" s="24" t="s">
        <v>390</v>
      </c>
      <c r="G484" s="12">
        <f>+SUMIF(AGRIFARM!H:H,D:D,AGRIFARM!L:L)</f>
        <v>342508325.18000001</v>
      </c>
      <c r="H484" s="12">
        <f>+SUMIF(AGRICORP!I:I,D:D,AGRICORP!D:D)</f>
        <v>0</v>
      </c>
      <c r="I484" s="12">
        <f>+SUMIF(SMTP!D:D,D:D,SMTP!F:F)</f>
        <v>0</v>
      </c>
      <c r="J484" s="12">
        <f>+SUMIF(AGRIVET!G:G,D:D,AGRIVET!D:D)</f>
        <v>5172257844.8400002</v>
      </c>
      <c r="K484" s="12">
        <f>+SUMIF(AGRIVAL!G:G,D:D,AGRIVAL!D:D)</f>
        <v>0</v>
      </c>
      <c r="L484" s="12">
        <f>+SUMIF(AGRIKOBA!G:G,D:D,AGRIKOBA!D:D)</f>
        <v>0</v>
      </c>
      <c r="M484" s="12">
        <f>+SUMIF(LMOI!F:F,D:D,LMOI!C:C)</f>
        <v>0</v>
      </c>
      <c r="N484" s="12">
        <f>+SUMIF(TARTINE!G:G,D:D,TARTINE!D:D)</f>
        <v>0</v>
      </c>
      <c r="O484" s="12">
        <f>+SUMIF(IDF!F:F,D:D,IDF!C:C)</f>
        <v>-5171051.21</v>
      </c>
      <c r="P484" s="12">
        <f>+SUMIF(RYA!G:G,D:D,RYA!D:D)</f>
        <v>0</v>
      </c>
      <c r="Q484" s="12">
        <f>+SUMIF('SCI NOAH'!G:G,D:D,'SCI NOAH'!D:D)</f>
        <v>0</v>
      </c>
      <c r="R484" s="12">
        <f>+SUMIF(SIM!F:F,D:D,SIM!C:C)</f>
        <v>21688536.060000002</v>
      </c>
      <c r="S484" s="163">
        <f>+SUMIF('First Energy'!A:A,D:D,'First Energy'!C:C)</f>
        <v>0</v>
      </c>
      <c r="T484" s="163">
        <f>+SUMIF('ID Motors'!G:G,D:D,'ID Motors'!D:D)</f>
        <v>0</v>
      </c>
      <c r="U484" s="12">
        <f>+SUMIF('ID RENTAL'!G:G,D:D,'ID RENTAL'!D:D)</f>
        <v>0</v>
      </c>
      <c r="V484" s="12">
        <f>+SUMIF('MCM '!G:G,D:D,'MCM '!D:D)</f>
        <v>806536236.71000004</v>
      </c>
      <c r="W484" s="12">
        <f>SUMIF(AGRIMOTORS!G:G,D:D,AGRIMOTORS!D:D)</f>
        <v>0</v>
      </c>
      <c r="X484" s="12">
        <f>+SUMIF(BOVIMA!F:F,D:D,BOVIMA!C:C)</f>
        <v>196487992.37</v>
      </c>
      <c r="Y484" s="12">
        <f>+SUMIF(AGRIFEED!F:F,D:D,AGRIFEED!C:C)</f>
        <v>0</v>
      </c>
      <c r="Z484" s="12">
        <f>SUMIF(AMIP!F:F,D:D,AMIP!C:C)</f>
        <v>0</v>
      </c>
      <c r="AA484" s="12">
        <f>+SUMIF(ISF!G:G,D:D,ISF!D:D)</f>
        <v>0</v>
      </c>
      <c r="AB484" s="124">
        <f>+SUMIF(DISCOI!G:G,D:D,DISCOI!D:D)</f>
        <v>44916926.090000004</v>
      </c>
      <c r="AC484" s="12">
        <f>+SUMIF(MABEL!F:F,D:D,MABEL!C:C)</f>
        <v>2063293.23</v>
      </c>
      <c r="AD484" s="12">
        <f>+SUMIF(NMP!F:F,D:D,NMP!C:C)</f>
        <v>0</v>
      </c>
      <c r="AE484" s="12">
        <f>+SUMIF('AMCHO '!F:F,D:D,'AMCHO '!C:C)</f>
        <v>718418</v>
      </c>
      <c r="AF484" s="12">
        <f>+SUMIF(CONFORTIS!G:G,D:D,CONFORTIS!D:D)</f>
        <v>0</v>
      </c>
      <c r="AG484" s="12">
        <f>+SUMIF('IRS IMMO'!G:G,D:D,'IRS IMMO'!D:D)</f>
        <v>0</v>
      </c>
      <c r="AH484" s="12">
        <f>+SUMIFS(AGRIVETAM!C:C,AGRIVETAM!F:F,D:D)</f>
        <v>0</v>
      </c>
      <c r="AI484" s="12">
        <f>+SUMIF(EUROPAINTS!F:F,D:D,EUROPAINTS!C:C)</f>
        <v>0</v>
      </c>
      <c r="AJ484" s="12">
        <f>+SUMIF('VET ABE'!F:F,D:D,'VET ABE'!D:D)</f>
        <v>0</v>
      </c>
      <c r="AK484" s="12">
        <f>SUMIF('VET FIA'!F:F,D:D,'VET FIA'!D:D)</f>
        <v>0</v>
      </c>
      <c r="AL484" s="12">
        <f>+SUMIF('CSS SAKAY'!F:F,D:D,'CSS SAKAY'!C:C)</f>
        <v>0</v>
      </c>
      <c r="AM484" s="12"/>
      <c r="AN484" s="12">
        <f>SUMIF('United Malagasy'!F:F,D:D,'United Malagasy'!C:C)</f>
        <v>0</v>
      </c>
      <c r="AO484" s="12">
        <f>+SUMIF(NUTRIFOOD!E:E,D:D,NUTRIFOOD!C:C)</f>
        <v>0</v>
      </c>
      <c r="AP484" s="12">
        <f>+SUMIF(FERRIS!H:H,D:D,FERRIS!E:E)</f>
        <v>0</v>
      </c>
      <c r="AQ484" s="12">
        <f>+SUMIF(SEM!F:F,D:D,SEM!C:C)</f>
        <v>0</v>
      </c>
      <c r="AR484" s="12">
        <f>+SUMIF(Madatrade!F:F,D:D,Madatrade!C:C)</f>
        <v>1165270774.52</v>
      </c>
      <c r="AS484" s="12">
        <f>+SUMIF('FLY TECH'!F:F,D:D,'FLY TECH'!D:D)</f>
        <v>0</v>
      </c>
      <c r="AT484" s="12">
        <f>+SUMIFS('FIRST INVESTISSEMENT'!D:D,'FIRST INVESTISSEMENT'!G:G,D:D)</f>
        <v>0</v>
      </c>
      <c r="AU484" s="164">
        <f t="shared" si="50"/>
        <v>7747277295.7900009</v>
      </c>
      <c r="AV484" s="165">
        <f t="shared" si="51"/>
        <v>1712836.6433260222</v>
      </c>
    </row>
    <row r="485" spans="1:48" hidden="1" x14ac:dyDescent="0.25">
      <c r="A485" s="11" t="str">
        <f t="shared" si="47"/>
        <v>6</v>
      </c>
      <c r="B485" s="11" t="str">
        <f t="shared" si="48"/>
        <v>60</v>
      </c>
      <c r="C485" s="11" t="str">
        <f t="shared" si="49"/>
        <v>608</v>
      </c>
      <c r="D485" s="23">
        <v>60801000</v>
      </c>
      <c r="E485" s="119" t="s">
        <v>3269</v>
      </c>
      <c r="F485" s="24" t="s">
        <v>457</v>
      </c>
      <c r="G485" s="12">
        <f>+SUMIF(AGRIFARM!H:H,D:D,AGRIFARM!L:L)</f>
        <v>0</v>
      </c>
      <c r="H485" s="12">
        <f>+SUMIF(AGRICORP!I:I,D:D,AGRICORP!D:D)</f>
        <v>0</v>
      </c>
      <c r="I485" s="12">
        <f>+SUMIF(SMTP!D:D,D:D,SMTP!F:F)</f>
        <v>105503679.0575</v>
      </c>
      <c r="J485" s="12">
        <f>+SUMIF(AGRIVET!G:G,D:D,AGRIVET!D:D)</f>
        <v>0</v>
      </c>
      <c r="K485" s="12">
        <f>+SUMIF(AGRIVAL!G:G,D:D,AGRIVAL!D:D)</f>
        <v>201312877.5</v>
      </c>
      <c r="L485" s="12">
        <f>+SUMIF(AGRIKOBA!G:G,D:D,AGRIKOBA!D:D)</f>
        <v>11598511.699999999</v>
      </c>
      <c r="M485" s="12">
        <f>+SUMIF(LMOI!F:F,D:D,LMOI!C:C)</f>
        <v>44071140.259999998</v>
      </c>
      <c r="N485" s="12">
        <f>+SUMIF(TARTINE!G:G,D:D,TARTINE!D:D)</f>
        <v>0</v>
      </c>
      <c r="O485" s="12">
        <f>+SUMIF(IDF!F:F,D:D,IDF!C:C)</f>
        <v>0</v>
      </c>
      <c r="P485" s="12">
        <f>+SUMIF(RYA!G:G,D:D,RYA!D:D)</f>
        <v>0</v>
      </c>
      <c r="Q485" s="12">
        <f>+SUMIF('SCI NOAH'!G:G,D:D,'SCI NOAH'!D:D)</f>
        <v>0</v>
      </c>
      <c r="R485" s="12">
        <f>+SUMIF(SIM!F:F,D:D,SIM!C:C)</f>
        <v>0</v>
      </c>
      <c r="S485" s="163">
        <f>+SUMIF('First Energy'!A:A,D:D,'First Energy'!C:C)</f>
        <v>0</v>
      </c>
      <c r="T485" s="163">
        <f>+SUMIF('ID Motors'!G:G,D:D,'ID Motors'!D:D)</f>
        <v>818048796.63999999</v>
      </c>
      <c r="U485" s="12">
        <f>+SUMIF('ID RENTAL'!G:G,D:D,'ID RENTAL'!D:D)</f>
        <v>0</v>
      </c>
      <c r="V485" s="12">
        <f>+SUMIF('MCM '!G:G,D:D,'MCM '!D:D)</f>
        <v>0</v>
      </c>
      <c r="W485" s="12">
        <f>SUMIF(AGRIMOTORS!G:G,D:D,AGRIMOTORS!D:D)</f>
        <v>253646024.18000001</v>
      </c>
      <c r="X485" s="12">
        <f>+SUMIF(BOVIMA!F:F,D:D,BOVIMA!C:C)</f>
        <v>0</v>
      </c>
      <c r="Y485" s="12">
        <f>+SUMIF(AGRIFEED!F:F,D:D,AGRIFEED!C:C)</f>
        <v>13190080</v>
      </c>
      <c r="Z485" s="12">
        <f>SUMIF(AMIP!F:F,D:D,AMIP!C:C)</f>
        <v>0</v>
      </c>
      <c r="AA485" s="12">
        <f>+SUMIF(ISF!G:G,D:D,ISF!D:D)</f>
        <v>0</v>
      </c>
      <c r="AB485" s="124">
        <f>+SUMIF(DISCOI!G:G,D:D,DISCOI!D:D)</f>
        <v>0</v>
      </c>
      <c r="AC485" s="12">
        <f>+SUMIF(MABEL!F:F,D:D,MABEL!C:C)</f>
        <v>0</v>
      </c>
      <c r="AD485" s="12">
        <f>+SUMIF(NMP!F:F,D:D,NMP!C:C)</f>
        <v>0</v>
      </c>
      <c r="AE485" s="12">
        <f>+SUMIF('AMCHO '!F:F,D:D,'AMCHO '!C:C)</f>
        <v>0</v>
      </c>
      <c r="AF485" s="12">
        <f>+SUMIF(CONFORTIS!G:G,D:D,CONFORTIS!D:D)</f>
        <v>0</v>
      </c>
      <c r="AG485" s="12">
        <f>+SUMIF('IRS IMMO'!G:G,D:D,'IRS IMMO'!D:D)</f>
        <v>0</v>
      </c>
      <c r="AH485" s="12">
        <f>+SUMIFS(AGRIVETAM!C:C,AGRIVETAM!F:F,D:D)</f>
        <v>0</v>
      </c>
      <c r="AI485" s="12">
        <f>+SUMIF(EUROPAINTS!F:F,D:D,EUROPAINTS!C:C)</f>
        <v>0</v>
      </c>
      <c r="AJ485" s="12">
        <f>+SUMIF('VET ABE'!F:F,D:D,'VET ABE'!D:D)</f>
        <v>0</v>
      </c>
      <c r="AK485" s="12">
        <f>SUMIF('VET FIA'!F:F,D:D,'VET FIA'!D:D)</f>
        <v>0</v>
      </c>
      <c r="AL485" s="12">
        <f>+SUMIF('CSS SAKAY'!F:F,D:D,'CSS SAKAY'!C:C)</f>
        <v>0</v>
      </c>
      <c r="AN485" s="12">
        <f>SUMIF('United Malagasy'!F:F,D:D,'United Malagasy'!C:C)</f>
        <v>0</v>
      </c>
      <c r="AO485" s="12">
        <f>+SUMIF(NUTRIFOOD!E:E,D:D,NUTRIFOOD!C:C)</f>
        <v>35000</v>
      </c>
      <c r="AP485" s="12">
        <f>+SUMIF(FERRIS!H:H,D:D,FERRIS!E:E)</f>
        <v>7024944.6900000004</v>
      </c>
      <c r="AQ485" s="12">
        <f>+SUMIF(SEM!F:F,D:D,SEM!C:C)</f>
        <v>0</v>
      </c>
      <c r="AR485" s="12">
        <f>+SUMIF(Madatrade!F:F,D:D,Madatrade!C:C)</f>
        <v>0</v>
      </c>
      <c r="AS485" s="12">
        <f>+SUMIF('FLY TECH'!F:F,D:D,'FLY TECH'!D:D)</f>
        <v>469579597.51999998</v>
      </c>
      <c r="AT485" s="12">
        <f>+SUMIFS('FIRST INVESTISSEMENT'!D:D,'FIRST INVESTISSEMENT'!G:G,D:D)</f>
        <v>0</v>
      </c>
      <c r="AU485" s="164">
        <f t="shared" si="50"/>
        <v>1924010651.5475001</v>
      </c>
      <c r="AV485" s="165">
        <f t="shared" si="51"/>
        <v>425377.30615515355</v>
      </c>
    </row>
    <row r="486" spans="1:48" hidden="1" x14ac:dyDescent="0.25">
      <c r="A486" s="11" t="str">
        <f t="shared" si="47"/>
        <v>6</v>
      </c>
      <c r="B486" s="11" t="str">
        <f t="shared" si="48"/>
        <v>60</v>
      </c>
      <c r="C486" s="11" t="str">
        <f t="shared" si="49"/>
        <v>608</v>
      </c>
      <c r="D486" s="23">
        <v>60802000</v>
      </c>
      <c r="E486" s="119" t="s">
        <v>3269</v>
      </c>
      <c r="F486" s="24" t="s">
        <v>732</v>
      </c>
      <c r="G486" s="12">
        <f>+SUMIF(AGRIFARM!H:H,D:D,AGRIFARM!L:L)</f>
        <v>0</v>
      </c>
      <c r="H486" s="12">
        <f>+SUMIF(AGRICORP!I:I,D:D,AGRICORP!D:D)</f>
        <v>0</v>
      </c>
      <c r="I486" s="12">
        <f>+SUMIF(SMTP!D:D,D:D,SMTP!F:F)</f>
        <v>21727820</v>
      </c>
      <c r="J486" s="12">
        <f>+SUMIF(AGRIVET!G:G,D:D,AGRIVET!D:D)</f>
        <v>0</v>
      </c>
      <c r="K486" s="12">
        <f>+SUMIF(AGRIVAL!G:G,D:D,AGRIVAL!D:D)</f>
        <v>2454861</v>
      </c>
      <c r="L486" s="12">
        <f>+SUMIF(AGRIKOBA!G:G,D:D,AGRIKOBA!D:D)</f>
        <v>562620</v>
      </c>
      <c r="M486" s="12">
        <f>+SUMIF(LMOI!F:F,D:D,LMOI!C:C)</f>
        <v>0</v>
      </c>
      <c r="N486" s="12">
        <f>+SUMIF(TARTINE!G:G,D:D,TARTINE!D:D)</f>
        <v>0</v>
      </c>
      <c r="O486" s="12">
        <f>+SUMIF(IDF!F:F,D:D,IDF!C:C)</f>
        <v>0</v>
      </c>
      <c r="P486" s="12">
        <f>+SUMIF(RYA!G:G,D:D,RYA!D:D)</f>
        <v>0</v>
      </c>
      <c r="Q486" s="12">
        <f>+SUMIF('SCI NOAH'!G:G,D:D,'SCI NOAH'!D:D)</f>
        <v>0</v>
      </c>
      <c r="R486" s="12">
        <f>+SUMIF(SIM!F:F,D:D,SIM!C:C)</f>
        <v>0</v>
      </c>
      <c r="S486" s="163">
        <f>+SUMIF('First Energy'!A:A,D:D,'First Energy'!C:C)</f>
        <v>0</v>
      </c>
      <c r="T486" s="163">
        <f>+SUMIF('ID Motors'!G:G,D:D,'ID Motors'!D:D)</f>
        <v>0</v>
      </c>
      <c r="U486" s="12">
        <f>+SUMIF('ID RENTAL'!G:G,D:D,'ID RENTAL'!D:D)</f>
        <v>0</v>
      </c>
      <c r="V486" s="12">
        <f>+SUMIF('MCM '!G:G,D:D,'MCM '!D:D)</f>
        <v>0</v>
      </c>
      <c r="W486" s="12">
        <f>SUMIF(AGRIMOTORS!G:G,D:D,AGRIMOTORS!D:D)</f>
        <v>94418.94</v>
      </c>
      <c r="X486" s="12">
        <f>+SUMIF(BOVIMA!F:F,D:D,BOVIMA!C:C)</f>
        <v>0</v>
      </c>
      <c r="Y486" s="12">
        <f>+SUMIF(AGRIFEED!F:F,D:D,AGRIFEED!C:C)</f>
        <v>1456253</v>
      </c>
      <c r="Z486" s="12">
        <f>SUMIF(AMIP!F:F,D:D,AMIP!C:C)</f>
        <v>0</v>
      </c>
      <c r="AA486" s="12">
        <f>+SUMIF(ISF!G:G,D:D,ISF!D:D)</f>
        <v>0</v>
      </c>
      <c r="AB486" s="124">
        <f>+SUMIF(DISCOI!G:G,D:D,DISCOI!D:D)</f>
        <v>0</v>
      </c>
      <c r="AC486" s="12">
        <f>+SUMIF(MABEL!F:F,D:D,MABEL!C:C)</f>
        <v>0</v>
      </c>
      <c r="AD486" s="12">
        <f>+SUMIF(NMP!F:F,D:D,NMP!C:C)</f>
        <v>0</v>
      </c>
      <c r="AE486" s="12">
        <f>+SUMIF('AMCHO '!F:F,D:D,'AMCHO '!C:C)</f>
        <v>0</v>
      </c>
      <c r="AF486" s="12">
        <f>+SUMIF(CONFORTIS!G:G,D:D,CONFORTIS!D:D)</f>
        <v>0</v>
      </c>
      <c r="AG486" s="12">
        <f>+SUMIF('IRS IMMO'!G:G,D:D,'IRS IMMO'!D:D)</f>
        <v>0</v>
      </c>
      <c r="AH486" s="12">
        <f>+SUMIFS(AGRIVETAM!C:C,AGRIVETAM!F:F,D:D)</f>
        <v>0</v>
      </c>
      <c r="AI486" s="12">
        <f>+SUMIF(EUROPAINTS!F:F,D:D,EUROPAINTS!C:C)</f>
        <v>0</v>
      </c>
      <c r="AJ486" s="12">
        <f>+SUMIF('VET ABE'!F:F,D:D,'VET ABE'!D:D)</f>
        <v>0</v>
      </c>
      <c r="AK486" s="12">
        <f>SUMIF('VET FIA'!F:F,D:D,'VET FIA'!D:D)</f>
        <v>0</v>
      </c>
      <c r="AL486" s="12">
        <f>+SUMIF('CSS SAKAY'!F:F,D:D,'CSS SAKAY'!C:C)</f>
        <v>0</v>
      </c>
      <c r="AM486" s="12"/>
      <c r="AN486" s="12">
        <f>SUMIF('United Malagasy'!F:F,D:D,'United Malagasy'!C:C)</f>
        <v>0</v>
      </c>
      <c r="AO486" s="12">
        <f>+SUMIF(NUTRIFOOD!E:E,D:D,NUTRIFOOD!C:C)</f>
        <v>0</v>
      </c>
      <c r="AP486" s="12">
        <f>+SUMIF(FERRIS!H:H,D:D,FERRIS!E:E)</f>
        <v>0</v>
      </c>
      <c r="AQ486" s="12">
        <f>+SUMIF(SEM!F:F,D:D,SEM!C:C)</f>
        <v>0</v>
      </c>
      <c r="AR486" s="12">
        <f>+SUMIF(Madatrade!F:F,D:D,Madatrade!C:C)</f>
        <v>0</v>
      </c>
      <c r="AS486" s="12">
        <f>+SUMIF('FLY TECH'!F:F,D:D,'FLY TECH'!D:D)</f>
        <v>16700910.380000001</v>
      </c>
      <c r="AT486" s="12">
        <f>+SUMIFS('FIRST INVESTISSEMENT'!D:D,'FIRST INVESTISSEMENT'!G:G,D:D)</f>
        <v>0</v>
      </c>
      <c r="AU486" s="164">
        <f t="shared" si="50"/>
        <v>42996883.32</v>
      </c>
      <c r="AV486" s="165">
        <f t="shared" si="51"/>
        <v>9506.1315720982711</v>
      </c>
    </row>
    <row r="487" spans="1:48" hidden="1" x14ac:dyDescent="0.25">
      <c r="A487" s="11" t="str">
        <f t="shared" si="47"/>
        <v>6</v>
      </c>
      <c r="B487" s="11" t="str">
        <f t="shared" si="48"/>
        <v>60</v>
      </c>
      <c r="C487" s="11" t="str">
        <f t="shared" si="49"/>
        <v>608</v>
      </c>
      <c r="D487" s="23">
        <v>60803000</v>
      </c>
      <c r="E487" s="119" t="s">
        <v>3269</v>
      </c>
      <c r="F487" s="24" t="s">
        <v>459</v>
      </c>
      <c r="G487" s="12">
        <f>+SUMIF(AGRIFARM!H:H,D:D,AGRIFARM!L:L)</f>
        <v>0</v>
      </c>
      <c r="H487" s="12">
        <f>+SUMIF(AGRICORP!I:I,D:D,AGRICORP!D:D)</f>
        <v>0</v>
      </c>
      <c r="I487" s="12">
        <f>+SUMIF(SMTP!D:D,D:D,SMTP!F:F)</f>
        <v>9380530.9000000004</v>
      </c>
      <c r="J487" s="12">
        <f>+SUMIF(AGRIVET!G:G,D:D,AGRIVET!D:D)</f>
        <v>0</v>
      </c>
      <c r="K487" s="12">
        <f>+SUMIF(AGRIVAL!G:G,D:D,AGRIVAL!D:D)</f>
        <v>22460463.289999999</v>
      </c>
      <c r="L487" s="12">
        <f>+SUMIF(AGRIKOBA!G:G,D:D,AGRIKOBA!D:D)</f>
        <v>240000</v>
      </c>
      <c r="M487" s="12">
        <f>+SUMIF(LMOI!F:F,D:D,LMOI!C:C)</f>
        <v>34853357.420000002</v>
      </c>
      <c r="N487" s="12">
        <f>+SUMIF(TARTINE!G:G,D:D,TARTINE!D:D)</f>
        <v>0</v>
      </c>
      <c r="O487" s="12">
        <f>+SUMIF(IDF!F:F,D:D,IDF!C:C)</f>
        <v>0</v>
      </c>
      <c r="P487" s="12">
        <f>+SUMIF(RYA!G:G,D:D,RYA!D:D)</f>
        <v>0</v>
      </c>
      <c r="Q487" s="12">
        <f>+SUMIF('SCI NOAH'!G:G,D:D,'SCI NOAH'!D:D)</f>
        <v>0</v>
      </c>
      <c r="R487" s="12">
        <f>+SUMIF(SIM!F:F,D:D,SIM!C:C)</f>
        <v>0</v>
      </c>
      <c r="S487" s="163">
        <f>+SUMIF('First Energy'!A:A,D:D,'First Energy'!C:C)</f>
        <v>3172659.07</v>
      </c>
      <c r="T487" s="163">
        <f>+SUMIF('ID Motors'!G:G,D:D,'ID Motors'!D:D)</f>
        <v>95281185.920000002</v>
      </c>
      <c r="U487" s="12">
        <f>+SUMIF('ID RENTAL'!G:G,D:D,'ID RENTAL'!D:D)</f>
        <v>0</v>
      </c>
      <c r="V487" s="12">
        <f>+SUMIF('MCM '!G:G,D:D,'MCM '!D:D)</f>
        <v>0</v>
      </c>
      <c r="W487" s="12">
        <f>SUMIF(AGRIMOTORS!G:G,D:D,AGRIMOTORS!D:D)</f>
        <v>4365587.8099999996</v>
      </c>
      <c r="X487" s="12">
        <f>+SUMIF(BOVIMA!F:F,D:D,BOVIMA!C:C)</f>
        <v>100000</v>
      </c>
      <c r="Y487" s="12">
        <f>+SUMIF(AGRIFEED!F:F,D:D,AGRIFEED!C:C)</f>
        <v>0</v>
      </c>
      <c r="Z487" s="12">
        <f>SUMIF(AMIP!F:F,D:D,AMIP!C:C)</f>
        <v>0</v>
      </c>
      <c r="AA487" s="12">
        <f>+SUMIF(ISF!G:G,D:D,ISF!D:D)</f>
        <v>0</v>
      </c>
      <c r="AB487" s="124">
        <f>+SUMIF(DISCOI!G:G,D:D,DISCOI!D:D)</f>
        <v>0</v>
      </c>
      <c r="AC487" s="12">
        <f>+SUMIF(MABEL!F:F,D:D,MABEL!C:C)</f>
        <v>0</v>
      </c>
      <c r="AD487" s="12">
        <f>+SUMIF(NMP!F:F,D:D,NMP!C:C)</f>
        <v>0</v>
      </c>
      <c r="AE487" s="12">
        <f>+SUMIF('AMCHO '!F:F,D:D,'AMCHO '!C:C)</f>
        <v>0</v>
      </c>
      <c r="AF487" s="12">
        <f>+SUMIF(CONFORTIS!G:G,D:D,CONFORTIS!D:D)</f>
        <v>0</v>
      </c>
      <c r="AG487" s="12">
        <f>+SUMIF('IRS IMMO'!G:G,D:D,'IRS IMMO'!D:D)</f>
        <v>0</v>
      </c>
      <c r="AH487" s="12">
        <f>+SUMIFS(AGRIVETAM!C:C,AGRIVETAM!F:F,D:D)</f>
        <v>0</v>
      </c>
      <c r="AI487" s="12">
        <f>+SUMIF(EUROPAINTS!F:F,D:D,EUROPAINTS!C:C)</f>
        <v>0</v>
      </c>
      <c r="AJ487" s="12">
        <f>+SUMIF('VET ABE'!F:F,D:D,'VET ABE'!D:D)</f>
        <v>0</v>
      </c>
      <c r="AK487" s="12">
        <f>SUMIF('VET FIA'!F:F,D:D,'VET FIA'!D:D)</f>
        <v>0</v>
      </c>
      <c r="AL487" s="12">
        <f>+SUMIF('CSS SAKAY'!F:F,D:D,'CSS SAKAY'!C:C)</f>
        <v>0</v>
      </c>
      <c r="AN487" s="12">
        <f>SUMIF('United Malagasy'!F:F,D:D,'United Malagasy'!C:C)</f>
        <v>0</v>
      </c>
      <c r="AO487" s="12">
        <f>+SUMIF(NUTRIFOOD!E:E,D:D,NUTRIFOOD!C:C)</f>
        <v>265552</v>
      </c>
      <c r="AP487" s="12">
        <f>+SUMIF(FERRIS!H:H,D:D,FERRIS!E:E)</f>
        <v>845849.77</v>
      </c>
      <c r="AQ487" s="12">
        <f>+SUMIF(SEM!F:F,D:D,SEM!C:C)</f>
        <v>300095239.04000002</v>
      </c>
      <c r="AR487" s="12">
        <f>+SUMIF(Madatrade!F:F,D:D,Madatrade!C:C)</f>
        <v>0</v>
      </c>
      <c r="AS487" s="12">
        <f>+SUMIF('FLY TECH'!F:F,D:D,'FLY TECH'!D:D)</f>
        <v>23636051.84</v>
      </c>
      <c r="AT487" s="12">
        <f>+SUMIFS('FIRST INVESTISSEMENT'!D:D,'FIRST INVESTISSEMENT'!G:G,D:D)</f>
        <v>0</v>
      </c>
      <c r="AU487" s="164">
        <f t="shared" si="50"/>
        <v>494696477.06</v>
      </c>
      <c r="AV487" s="165">
        <f t="shared" si="51"/>
        <v>109371.87619360346</v>
      </c>
    </row>
    <row r="488" spans="1:48" hidden="1" x14ac:dyDescent="0.25">
      <c r="A488" s="11" t="str">
        <f t="shared" si="47"/>
        <v>6</v>
      </c>
      <c r="B488" s="11" t="str">
        <f t="shared" si="48"/>
        <v>60</v>
      </c>
      <c r="C488" s="11" t="str">
        <f t="shared" si="49"/>
        <v>608</v>
      </c>
      <c r="D488" s="23">
        <v>60804000</v>
      </c>
      <c r="E488" s="119" t="s">
        <v>3269</v>
      </c>
      <c r="F488" s="24" t="s">
        <v>461</v>
      </c>
      <c r="G488" s="12">
        <f>+SUMIF(AGRIFARM!H:H,D:D,AGRIFARM!L:L)</f>
        <v>0</v>
      </c>
      <c r="H488" s="12">
        <f>+SUMIF(AGRICORP!I:I,D:D,AGRICORP!D:D)</f>
        <v>0</v>
      </c>
      <c r="I488" s="12">
        <f>+SUMIF(SMTP!D:D,D:D,SMTP!F:F)</f>
        <v>183332048.74000001</v>
      </c>
      <c r="J488" s="12">
        <f>+SUMIF(AGRIVET!G:G,D:D,AGRIVET!D:D)</f>
        <v>0</v>
      </c>
      <c r="K488" s="12">
        <f>+SUMIF(AGRIVAL!G:G,D:D,AGRIVAL!D:D)</f>
        <v>937941689.22000003</v>
      </c>
      <c r="L488" s="12">
        <f>+SUMIF(AGRIKOBA!G:G,D:D,AGRIKOBA!D:D)</f>
        <v>1464435.66</v>
      </c>
      <c r="M488" s="12">
        <f>+SUMIF(LMOI!F:F,D:D,LMOI!C:C)</f>
        <v>6493674229.54</v>
      </c>
      <c r="N488" s="12">
        <f>+SUMIF(TARTINE!G:G,D:D,TARTINE!D:D)</f>
        <v>0</v>
      </c>
      <c r="O488" s="12">
        <f>+SUMIF(IDF!F:F,D:D,IDF!C:C)</f>
        <v>0</v>
      </c>
      <c r="P488" s="12">
        <f>+SUMIF(RYA!G:G,D:D,RYA!D:D)</f>
        <v>0</v>
      </c>
      <c r="Q488" s="12">
        <f>+SUMIF('SCI NOAH'!G:G,D:D,'SCI NOAH'!D:D)</f>
        <v>0</v>
      </c>
      <c r="R488" s="12">
        <f>+SUMIF(SIM!F:F,D:D,SIM!C:C)</f>
        <v>0</v>
      </c>
      <c r="S488" s="163">
        <f>+SUMIF('First Energy'!A:A,D:D,'First Energy'!C:C)</f>
        <v>2611383.11</v>
      </c>
      <c r="T488" s="163">
        <f>+SUMIF('ID Motors'!G:G,D:D,'ID Motors'!D:D)</f>
        <v>215863726.19</v>
      </c>
      <c r="U488" s="12">
        <f>+SUMIF('ID RENTAL'!G:G,D:D,'ID RENTAL'!D:D)</f>
        <v>0</v>
      </c>
      <c r="V488" s="12">
        <f>+SUMIF('MCM '!G:G,D:D,'MCM '!D:D)</f>
        <v>0</v>
      </c>
      <c r="W488" s="12">
        <f>SUMIF(AGRIMOTORS!G:G,D:D,AGRIMOTORS!D:D)</f>
        <v>44638230.990000002</v>
      </c>
      <c r="X488" s="12">
        <f>+SUMIF(BOVIMA!F:F,D:D,BOVIMA!C:C)</f>
        <v>0</v>
      </c>
      <c r="Y488" s="12">
        <f>+SUMIF(AGRIFEED!F:F,D:D,AGRIFEED!C:C)</f>
        <v>31720667.710000001</v>
      </c>
      <c r="Z488" s="12">
        <f>SUMIF(AMIP!F:F,D:D,AMIP!C:C)</f>
        <v>0</v>
      </c>
      <c r="AA488" s="12">
        <f>+SUMIF(ISF!G:G,D:D,ISF!D:D)</f>
        <v>0</v>
      </c>
      <c r="AB488" s="124">
        <f>+SUMIF(DISCOI!G:G,D:D,DISCOI!D:D)</f>
        <v>0</v>
      </c>
      <c r="AC488" s="12">
        <f>+SUMIF(MABEL!F:F,D:D,MABEL!C:C)</f>
        <v>0</v>
      </c>
      <c r="AD488" s="12">
        <f>+SUMIF(NMP!F:F,D:D,NMP!C:C)</f>
        <v>0</v>
      </c>
      <c r="AE488" s="12">
        <f>+SUMIF('AMCHO '!F:F,D:D,'AMCHO '!C:C)</f>
        <v>0</v>
      </c>
      <c r="AF488" s="12">
        <f>+SUMIF(CONFORTIS!G:G,D:D,CONFORTIS!D:D)</f>
        <v>0</v>
      </c>
      <c r="AG488" s="12">
        <f>+SUMIF('IRS IMMO'!G:G,D:D,'IRS IMMO'!D:D)</f>
        <v>0</v>
      </c>
      <c r="AH488" s="12">
        <f>+SUMIFS(AGRIVETAM!C:C,AGRIVETAM!F:F,D:D)</f>
        <v>0</v>
      </c>
      <c r="AI488" s="12">
        <f>+SUMIF(EUROPAINTS!F:F,D:D,EUROPAINTS!C:C)</f>
        <v>0</v>
      </c>
      <c r="AJ488" s="12">
        <f>+SUMIF('VET ABE'!F:F,D:D,'VET ABE'!D:D)</f>
        <v>0</v>
      </c>
      <c r="AK488" s="12">
        <f>SUMIF('VET FIA'!F:F,D:D,'VET FIA'!D:D)</f>
        <v>0</v>
      </c>
      <c r="AL488" s="12">
        <f>+SUMIF('CSS SAKAY'!F:F,D:D,'CSS SAKAY'!C:C)</f>
        <v>0</v>
      </c>
      <c r="AN488" s="12">
        <f>SUMIF('United Malagasy'!F:F,D:D,'United Malagasy'!C:C)</f>
        <v>0</v>
      </c>
      <c r="AO488" s="12">
        <f>+SUMIF(NUTRIFOOD!E:E,D:D,NUTRIFOOD!C:C)</f>
        <v>920634.62</v>
      </c>
      <c r="AP488" s="12">
        <f>+SUMIF(FERRIS!H:H,D:D,FERRIS!E:E)</f>
        <v>642631.62</v>
      </c>
      <c r="AQ488" s="12">
        <f>+SUMIF(SEM!F:F,D:D,SEM!C:C)</f>
        <v>37988591.899999999</v>
      </c>
      <c r="AR488" s="12">
        <f>+SUMIF(Madatrade!F:F,D:D,Madatrade!C:C)</f>
        <v>0</v>
      </c>
      <c r="AS488" s="12">
        <f>+SUMIF('FLY TECH'!F:F,D:D,'FLY TECH'!D:D)</f>
        <v>177728134.65000001</v>
      </c>
      <c r="AT488" s="12">
        <f>+SUMIFS('FIRST INVESTISSEMENT'!D:D,'FIRST INVESTISSEMENT'!G:G,D:D)</f>
        <v>0</v>
      </c>
      <c r="AU488" s="164">
        <f t="shared" si="50"/>
        <v>8128526403.9499979</v>
      </c>
      <c r="AV488" s="165">
        <f t="shared" si="51"/>
        <v>1797126.5709689464</v>
      </c>
    </row>
    <row r="489" spans="1:48" hidden="1" x14ac:dyDescent="0.25">
      <c r="A489" s="11" t="str">
        <f t="shared" si="47"/>
        <v>6</v>
      </c>
      <c r="B489" s="11" t="str">
        <f t="shared" si="48"/>
        <v>60</v>
      </c>
      <c r="C489" s="11" t="str">
        <f t="shared" si="49"/>
        <v>608</v>
      </c>
      <c r="D489" s="23">
        <v>60805000</v>
      </c>
      <c r="E489" s="119" t="s">
        <v>3269</v>
      </c>
      <c r="F489" s="24" t="s">
        <v>2137</v>
      </c>
      <c r="G489" s="12">
        <f>+SUMIF(AGRIFARM!H:H,D:D,AGRIFARM!L:L)</f>
        <v>0</v>
      </c>
      <c r="H489" s="12">
        <f>+SUMIF(AGRICORP!I:I,D:D,AGRICORP!D:D)</f>
        <v>0</v>
      </c>
      <c r="I489" s="12">
        <f>+SUMIF(SMTP!D:D,D:D,SMTP!F:F)</f>
        <v>25077845.32</v>
      </c>
      <c r="J489" s="12">
        <f>+SUMIF(AGRIVET!G:G,D:D,AGRIVET!D:D)</f>
        <v>0</v>
      </c>
      <c r="K489" s="12">
        <f>+SUMIF(AGRIVAL!G:G,D:D,AGRIVAL!D:D)</f>
        <v>0</v>
      </c>
      <c r="L489" s="12">
        <f>+SUMIF(AGRIKOBA!G:G,D:D,AGRIKOBA!D:D)</f>
        <v>0</v>
      </c>
      <c r="M489" s="12">
        <f>+SUMIF(LMOI!F:F,D:D,LMOI!C:C)</f>
        <v>0</v>
      </c>
      <c r="N489" s="12">
        <f>+SUMIF(TARTINE!G:G,D:D,TARTINE!D:D)</f>
        <v>0</v>
      </c>
      <c r="O489" s="12">
        <f>+SUMIF(IDF!F:F,D:D,IDF!C:C)</f>
        <v>0</v>
      </c>
      <c r="P489" s="12">
        <f>+SUMIF(RYA!G:G,D:D,RYA!D:D)</f>
        <v>0</v>
      </c>
      <c r="Q489" s="12">
        <f>+SUMIF('SCI NOAH'!G:G,D:D,'SCI NOAH'!D:D)</f>
        <v>0</v>
      </c>
      <c r="R489" s="12">
        <f>+SUMIF(SIM!F:F,D:D,SIM!C:C)</f>
        <v>0</v>
      </c>
      <c r="S489" s="163">
        <f>+SUMIF('First Energy'!A:A,D:D,'First Energy'!C:C)</f>
        <v>0</v>
      </c>
      <c r="T489" s="163">
        <f>+SUMIF('ID Motors'!G:G,D:D,'ID Motors'!D:D)</f>
        <v>2027775</v>
      </c>
      <c r="U489" s="12">
        <f>+SUMIF('ID RENTAL'!G:G,D:D,'ID RENTAL'!D:D)</f>
        <v>0</v>
      </c>
      <c r="V489" s="12">
        <f>+SUMIF('MCM '!G:G,D:D,'MCM '!D:D)</f>
        <v>0</v>
      </c>
      <c r="W489" s="12">
        <f>SUMIF(AGRIMOTORS!G:G,D:D,AGRIMOTORS!D:D)</f>
        <v>0</v>
      </c>
      <c r="X489" s="12">
        <f>+SUMIF(BOVIMA!F:F,D:D,BOVIMA!C:C)</f>
        <v>0</v>
      </c>
      <c r="Y489" s="12">
        <f>+SUMIF(AGRIFEED!F:F,D:D,AGRIFEED!C:C)</f>
        <v>0</v>
      </c>
      <c r="Z489" s="12">
        <f>SUMIF(AMIP!F:F,D:D,AMIP!C:C)</f>
        <v>0</v>
      </c>
      <c r="AA489" s="12">
        <f>+SUMIF(ISF!G:G,D:D,ISF!D:D)</f>
        <v>0</v>
      </c>
      <c r="AB489" s="124">
        <f>+SUMIF(DISCOI!G:G,D:D,DISCOI!D:D)</f>
        <v>0</v>
      </c>
      <c r="AC489" s="12">
        <f>+SUMIF(MABEL!F:F,D:D,MABEL!C:C)</f>
        <v>0</v>
      </c>
      <c r="AD489" s="12">
        <f>+SUMIF(NMP!F:F,D:D,NMP!C:C)</f>
        <v>0</v>
      </c>
      <c r="AE489" s="12">
        <f>+SUMIF('AMCHO '!F:F,D:D,'AMCHO '!C:C)</f>
        <v>0</v>
      </c>
      <c r="AF489" s="12">
        <f>+SUMIF(CONFORTIS!G:G,D:D,CONFORTIS!D:D)</f>
        <v>0</v>
      </c>
      <c r="AG489" s="12">
        <f>+SUMIF('IRS IMMO'!G:G,D:D,'IRS IMMO'!D:D)</f>
        <v>0</v>
      </c>
      <c r="AH489" s="12">
        <f>+SUMIFS(AGRIVETAM!C:C,AGRIVETAM!F:F,D:D)</f>
        <v>0</v>
      </c>
      <c r="AI489" s="12">
        <f>+SUMIF(EUROPAINTS!F:F,D:D,EUROPAINTS!C:C)</f>
        <v>0</v>
      </c>
      <c r="AJ489" s="12">
        <f>+SUMIF('VET ABE'!F:F,D:D,'VET ABE'!D:D)</f>
        <v>0</v>
      </c>
      <c r="AK489" s="12">
        <f>SUMIF('VET FIA'!F:F,D:D,'VET FIA'!D:D)</f>
        <v>0</v>
      </c>
      <c r="AL489" s="12">
        <f>+SUMIF('CSS SAKAY'!F:F,D:D,'CSS SAKAY'!C:C)</f>
        <v>0</v>
      </c>
      <c r="AM489" s="12"/>
      <c r="AN489" s="12">
        <f>SUMIF('United Malagasy'!F:F,D:D,'United Malagasy'!C:C)</f>
        <v>0</v>
      </c>
      <c r="AO489" s="12">
        <f>+SUMIF(NUTRIFOOD!E:E,D:D,NUTRIFOOD!C:C)</f>
        <v>0</v>
      </c>
      <c r="AP489" s="12">
        <f>+SUMIF(FERRIS!H:H,D:D,FERRIS!E:E)</f>
        <v>0</v>
      </c>
      <c r="AQ489" s="12">
        <f>+SUMIF(SEM!F:F,D:D,SEM!C:C)</f>
        <v>0</v>
      </c>
      <c r="AR489" s="12">
        <f>+SUMIF(Madatrade!F:F,D:D,Madatrade!C:C)</f>
        <v>0</v>
      </c>
      <c r="AS489" s="12">
        <f>+SUMIF('FLY TECH'!F:F,D:D,'FLY TECH'!D:D)</f>
        <v>0</v>
      </c>
      <c r="AT489" s="12">
        <f>+SUMIFS('FIRST INVESTISSEMENT'!D:D,'FIRST INVESTISSEMENT'!G:G,D:D)</f>
        <v>0</v>
      </c>
      <c r="AU489" s="164">
        <f t="shared" si="50"/>
        <v>27105620.32</v>
      </c>
      <c r="AV489" s="165">
        <f t="shared" si="51"/>
        <v>5992.7504788563456</v>
      </c>
    </row>
    <row r="490" spans="1:48" hidden="1" x14ac:dyDescent="0.25">
      <c r="A490" s="11" t="str">
        <f t="shared" si="47"/>
        <v>6</v>
      </c>
      <c r="B490" s="11" t="str">
        <f t="shared" si="48"/>
        <v>60</v>
      </c>
      <c r="C490" s="11" t="str">
        <f t="shared" si="49"/>
        <v>608</v>
      </c>
      <c r="D490" s="23">
        <v>60806000</v>
      </c>
      <c r="E490" s="119" t="s">
        <v>3269</v>
      </c>
      <c r="F490" s="24" t="s">
        <v>462</v>
      </c>
      <c r="G490" s="12">
        <f>+SUMIF(AGRIFARM!H:H,D:D,AGRIFARM!L:L)</f>
        <v>0</v>
      </c>
      <c r="H490" s="12">
        <f>+SUMIF(AGRICORP!I:I,D:D,AGRICORP!D:D)</f>
        <v>0</v>
      </c>
      <c r="I490" s="12">
        <f>+SUMIF(SMTP!D:D,D:D,SMTP!F:F)</f>
        <v>0</v>
      </c>
      <c r="J490" s="12">
        <f>+SUMIF(AGRIVET!G:G,D:D,AGRIVET!D:D)</f>
        <v>0</v>
      </c>
      <c r="K490" s="12">
        <f>+SUMIF(AGRIVAL!G:G,D:D,AGRIVAL!D:D)</f>
        <v>371061193.06</v>
      </c>
      <c r="L490" s="12">
        <f>+SUMIF(AGRIKOBA!G:G,D:D,AGRIKOBA!D:D)</f>
        <v>885223.13</v>
      </c>
      <c r="M490" s="12">
        <f>+SUMIF(LMOI!F:F,D:D,LMOI!C:C)</f>
        <v>0</v>
      </c>
      <c r="N490" s="12">
        <f>+SUMIF(TARTINE!G:G,D:D,TARTINE!D:D)</f>
        <v>0</v>
      </c>
      <c r="O490" s="12">
        <f>+SUMIF(IDF!F:F,D:D,IDF!C:C)</f>
        <v>0</v>
      </c>
      <c r="P490" s="12">
        <f>+SUMIF(RYA!G:G,D:D,RYA!D:D)</f>
        <v>0</v>
      </c>
      <c r="Q490" s="12">
        <f>+SUMIF('SCI NOAH'!G:G,D:D,'SCI NOAH'!D:D)</f>
        <v>0</v>
      </c>
      <c r="R490" s="12">
        <f>+SUMIF(SIM!F:F,D:D,SIM!C:C)</f>
        <v>0</v>
      </c>
      <c r="S490" s="163">
        <f>+SUMIF('First Energy'!A:A,D:D,'First Energy'!C:C)</f>
        <v>0</v>
      </c>
      <c r="T490" s="163">
        <f>+SUMIF('ID Motors'!G:G,D:D,'ID Motors'!D:D)</f>
        <v>3944009.48</v>
      </c>
      <c r="U490" s="12">
        <f>+SUMIF('ID RENTAL'!G:G,D:D,'ID RENTAL'!D:D)</f>
        <v>0</v>
      </c>
      <c r="V490" s="12">
        <f>+SUMIF('MCM '!G:G,D:D,'MCM '!D:D)</f>
        <v>0</v>
      </c>
      <c r="W490" s="12">
        <f>SUMIF(AGRIMOTORS!G:G,D:D,AGRIMOTORS!D:D)</f>
        <v>4051034</v>
      </c>
      <c r="X490" s="12">
        <f>+SUMIF(BOVIMA!F:F,D:D,BOVIMA!C:C)</f>
        <v>0</v>
      </c>
      <c r="Y490" s="12">
        <f>+SUMIF(AGRIFEED!F:F,D:D,AGRIFEED!C:C)</f>
        <v>2866864.52</v>
      </c>
      <c r="Z490" s="12">
        <f>SUMIF(AMIP!F:F,D:D,AMIP!C:C)</f>
        <v>0</v>
      </c>
      <c r="AA490" s="12">
        <f>+SUMIF(ISF!G:G,D:D,ISF!D:D)</f>
        <v>0</v>
      </c>
      <c r="AB490" s="124">
        <f>+SUMIF(DISCOI!G:G,D:D,DISCOI!D:D)</f>
        <v>0</v>
      </c>
      <c r="AC490" s="12">
        <f>+SUMIF(MABEL!F:F,D:D,MABEL!C:C)</f>
        <v>0</v>
      </c>
      <c r="AD490" s="12">
        <f>+SUMIF(NMP!F:F,D:D,NMP!C:C)</f>
        <v>0</v>
      </c>
      <c r="AE490" s="12">
        <f>+SUMIF('AMCHO '!F:F,D:D,'AMCHO '!C:C)</f>
        <v>0</v>
      </c>
      <c r="AF490" s="12">
        <f>+SUMIF(CONFORTIS!G:G,D:D,CONFORTIS!D:D)</f>
        <v>0</v>
      </c>
      <c r="AG490" s="12">
        <f>+SUMIF('IRS IMMO'!G:G,D:D,'IRS IMMO'!D:D)</f>
        <v>0</v>
      </c>
      <c r="AH490" s="12">
        <f>+SUMIFS(AGRIVETAM!C:C,AGRIVETAM!F:F,D:D)</f>
        <v>0</v>
      </c>
      <c r="AI490" s="12">
        <f>+SUMIF(EUROPAINTS!F:F,D:D,EUROPAINTS!C:C)</f>
        <v>0</v>
      </c>
      <c r="AJ490" s="12">
        <f>+SUMIF('VET ABE'!F:F,D:D,'VET ABE'!D:D)</f>
        <v>0</v>
      </c>
      <c r="AK490" s="12">
        <f>SUMIF('VET FIA'!F:F,D:D,'VET FIA'!D:D)</f>
        <v>0</v>
      </c>
      <c r="AL490" s="12">
        <f>+SUMIF('CSS SAKAY'!F:F,D:D,'CSS SAKAY'!C:C)</f>
        <v>0</v>
      </c>
      <c r="AN490" s="12">
        <f>SUMIF('United Malagasy'!F:F,D:D,'United Malagasy'!C:C)</f>
        <v>0</v>
      </c>
      <c r="AO490" s="12">
        <f>+SUMIF(NUTRIFOOD!E:E,D:D,NUTRIFOOD!C:C)</f>
        <v>0</v>
      </c>
      <c r="AP490" s="12">
        <f>+SUMIF(FERRIS!H:H,D:D,FERRIS!E:E)</f>
        <v>3685045.58</v>
      </c>
      <c r="AQ490" s="12">
        <f>+SUMIF(SEM!F:F,D:D,SEM!C:C)</f>
        <v>0</v>
      </c>
      <c r="AR490" s="12">
        <f>+SUMIF(Madatrade!F:F,D:D,Madatrade!C:C)</f>
        <v>0</v>
      </c>
      <c r="AS490" s="12">
        <f>+SUMIF('FLY TECH'!F:F,D:D,'FLY TECH'!D:D)</f>
        <v>29702800.739999998</v>
      </c>
      <c r="AT490" s="12">
        <f>+SUMIFS('FIRST INVESTISSEMENT'!D:D,'FIRST INVESTISSEMENT'!G:G,D:D)</f>
        <v>0</v>
      </c>
      <c r="AU490" s="164">
        <f t="shared" si="50"/>
        <v>416196170.50999999</v>
      </c>
      <c r="AV490" s="165">
        <f t="shared" si="51"/>
        <v>92016.333538091101</v>
      </c>
    </row>
    <row r="491" spans="1:48" hidden="1" x14ac:dyDescent="0.25">
      <c r="A491" s="11" t="str">
        <f t="shared" si="47"/>
        <v>6</v>
      </c>
      <c r="B491" s="11" t="str">
        <f t="shared" si="48"/>
        <v>60</v>
      </c>
      <c r="C491" s="11" t="str">
        <f t="shared" si="49"/>
        <v>608</v>
      </c>
      <c r="D491" s="23">
        <v>60807000</v>
      </c>
      <c r="E491" s="119" t="s">
        <v>3269</v>
      </c>
      <c r="F491" s="24" t="s">
        <v>2138</v>
      </c>
      <c r="G491" s="12">
        <f>+SUMIF(AGRIFARM!H:H,D:D,AGRIFARM!L:L)</f>
        <v>0</v>
      </c>
      <c r="H491" s="12">
        <f>+SUMIF(AGRICORP!I:I,D:D,AGRICORP!D:D)</f>
        <v>0</v>
      </c>
      <c r="I491" s="12">
        <f>+SUMIF(SMTP!D:D,D:D,SMTP!F:F)</f>
        <v>251975842</v>
      </c>
      <c r="J491" s="12">
        <f>+SUMIF(AGRIVET!G:G,D:D,AGRIVET!D:D)</f>
        <v>0</v>
      </c>
      <c r="K491" s="12">
        <f>+SUMIF(AGRIVAL!G:G,D:D,AGRIVAL!D:D)</f>
        <v>0</v>
      </c>
      <c r="L491" s="12">
        <f>+SUMIF(AGRIKOBA!G:G,D:D,AGRIKOBA!D:D)</f>
        <v>0</v>
      </c>
      <c r="M491" s="12">
        <f>+SUMIF(LMOI!F:F,D:D,LMOI!C:C)</f>
        <v>0</v>
      </c>
      <c r="N491" s="12">
        <f>+SUMIF(TARTINE!G:G,D:D,TARTINE!D:D)</f>
        <v>0</v>
      </c>
      <c r="O491" s="12">
        <f>+SUMIF(IDF!F:F,D:D,IDF!C:C)</f>
        <v>0</v>
      </c>
      <c r="P491" s="12">
        <f>+SUMIF(RYA!G:G,D:D,RYA!D:D)</f>
        <v>0</v>
      </c>
      <c r="Q491" s="12">
        <f>+SUMIF('SCI NOAH'!G:G,D:D,'SCI NOAH'!D:D)</f>
        <v>0</v>
      </c>
      <c r="R491" s="12">
        <f>+SUMIF(SIM!F:F,D:D,SIM!C:C)</f>
        <v>0</v>
      </c>
      <c r="S491" s="163">
        <f>+SUMIF('First Energy'!A:A,D:D,'First Energy'!C:C)</f>
        <v>0</v>
      </c>
      <c r="T491" s="163">
        <f>+SUMIF('ID Motors'!G:G,D:D,'ID Motors'!D:D)</f>
        <v>39680822.789999999</v>
      </c>
      <c r="U491" s="12">
        <f>+SUMIF('ID RENTAL'!G:G,D:D,'ID RENTAL'!D:D)</f>
        <v>0</v>
      </c>
      <c r="V491" s="12">
        <f>+SUMIF('MCM '!G:G,D:D,'MCM '!D:D)</f>
        <v>0</v>
      </c>
      <c r="W491" s="12">
        <f>SUMIF(AGRIMOTORS!G:G,D:D,AGRIMOTORS!D:D)</f>
        <v>3263646.83</v>
      </c>
      <c r="X491" s="12">
        <f>+SUMIF(BOVIMA!F:F,D:D,BOVIMA!C:C)</f>
        <v>0</v>
      </c>
      <c r="Y491" s="12">
        <f>+SUMIF(AGRIFEED!F:F,D:D,AGRIFEED!C:C)</f>
        <v>0</v>
      </c>
      <c r="Z491" s="12">
        <f>SUMIF(AMIP!F:F,D:D,AMIP!C:C)</f>
        <v>0</v>
      </c>
      <c r="AA491" s="12">
        <f>+SUMIF(ISF!G:G,D:D,ISF!D:D)</f>
        <v>0</v>
      </c>
      <c r="AB491" s="124">
        <f>+SUMIF(DISCOI!G:G,D:D,DISCOI!D:D)</f>
        <v>0</v>
      </c>
      <c r="AC491" s="12">
        <f>+SUMIF(MABEL!F:F,D:D,MABEL!C:C)</f>
        <v>0</v>
      </c>
      <c r="AD491" s="12">
        <f>+SUMIF(NMP!F:F,D:D,NMP!C:C)</f>
        <v>0</v>
      </c>
      <c r="AE491" s="12">
        <f>+SUMIF('AMCHO '!F:F,D:D,'AMCHO '!C:C)</f>
        <v>0</v>
      </c>
      <c r="AF491" s="12">
        <f>+SUMIF(CONFORTIS!G:G,D:D,CONFORTIS!D:D)</f>
        <v>0</v>
      </c>
      <c r="AG491" s="12">
        <f>+SUMIF('IRS IMMO'!G:G,D:D,'IRS IMMO'!D:D)</f>
        <v>0</v>
      </c>
      <c r="AH491" s="12">
        <f>+SUMIFS(AGRIVETAM!C:C,AGRIVETAM!F:F,D:D)</f>
        <v>33433988.800000001</v>
      </c>
      <c r="AI491" s="12">
        <f>+SUMIF(EUROPAINTS!F:F,D:D,EUROPAINTS!C:C)</f>
        <v>0</v>
      </c>
      <c r="AJ491" s="12">
        <f>+SUMIF('VET ABE'!F:F,D:D,'VET ABE'!D:D)</f>
        <v>325995885</v>
      </c>
      <c r="AK491" s="12">
        <f>SUMIF('VET FIA'!F:F,D:D,'VET FIA'!D:D)</f>
        <v>136853490</v>
      </c>
      <c r="AL491" s="12">
        <f>+SUMIF('CSS SAKAY'!F:F,D:D,'CSS SAKAY'!C:C)</f>
        <v>0</v>
      </c>
      <c r="AM491" s="12"/>
      <c r="AN491" s="12">
        <f>SUMIF('United Malagasy'!F:F,D:D,'United Malagasy'!C:C)</f>
        <v>0</v>
      </c>
      <c r="AO491" s="12">
        <f>+SUMIF(NUTRIFOOD!E:E,D:D,NUTRIFOOD!C:C)</f>
        <v>0</v>
      </c>
      <c r="AP491" s="12">
        <f>+SUMIF(FERRIS!H:H,D:D,FERRIS!E:E)</f>
        <v>1124499.8899999999</v>
      </c>
      <c r="AQ491" s="12">
        <f>+SUMIF(SEM!F:F,D:D,SEM!C:C)</f>
        <v>0</v>
      </c>
      <c r="AR491" s="12">
        <f>+SUMIF(Madatrade!F:F,D:D,Madatrade!C:C)</f>
        <v>0</v>
      </c>
      <c r="AS491" s="12">
        <f>+SUMIF('FLY TECH'!F:F,D:D,'FLY TECH'!D:D)</f>
        <v>281</v>
      </c>
      <c r="AT491" s="12">
        <f>+SUMIFS('FIRST INVESTISSEMENT'!D:D,'FIRST INVESTISSEMENT'!G:G,D:D)</f>
        <v>0</v>
      </c>
      <c r="AU491" s="164">
        <f t="shared" si="50"/>
        <v>792328456.31000006</v>
      </c>
      <c r="AV491" s="165">
        <f t="shared" si="51"/>
        <v>175174.98879963881</v>
      </c>
    </row>
    <row r="492" spans="1:48" hidden="1" x14ac:dyDescent="0.25">
      <c r="A492" s="11" t="str">
        <f t="shared" si="47"/>
        <v>6</v>
      </c>
      <c r="B492" s="11" t="str">
        <f t="shared" si="48"/>
        <v>60</v>
      </c>
      <c r="C492" s="11" t="str">
        <f t="shared" si="49"/>
        <v>608</v>
      </c>
      <c r="D492" s="23">
        <v>60808000</v>
      </c>
      <c r="E492" s="119" t="s">
        <v>3269</v>
      </c>
      <c r="F492" s="24" t="s">
        <v>464</v>
      </c>
      <c r="G492" s="12">
        <f>+SUMIF(AGRIFARM!H:H,D:D,AGRIFARM!L:L)</f>
        <v>0</v>
      </c>
      <c r="H492" s="12">
        <f>+SUMIF(AGRICORP!I:I,D:D,AGRICORP!D:D)</f>
        <v>0</v>
      </c>
      <c r="I492" s="12">
        <f>+SUMIF(SMTP!D:D,D:D,SMTP!F:F)</f>
        <v>6763200</v>
      </c>
      <c r="J492" s="12">
        <f>+SUMIF(AGRIVET!G:G,D:D,AGRIVET!D:D)</f>
        <v>0</v>
      </c>
      <c r="K492" s="12">
        <f>+SUMIF(AGRIVAL!G:G,D:D,AGRIVAL!D:D)</f>
        <v>705180469.54999995</v>
      </c>
      <c r="L492" s="12">
        <f>+SUMIF(AGRIKOBA!G:G,D:D,AGRIKOBA!D:D)</f>
        <v>3775883.4</v>
      </c>
      <c r="M492" s="12">
        <f>+SUMIF(LMOI!F:F,D:D,LMOI!C:C)</f>
        <v>41133296.310000002</v>
      </c>
      <c r="N492" s="12">
        <f>+SUMIF(TARTINE!G:G,D:D,TARTINE!D:D)</f>
        <v>0</v>
      </c>
      <c r="O492" s="12">
        <f>+SUMIF(IDF!F:F,D:D,IDF!C:C)</f>
        <v>0</v>
      </c>
      <c r="P492" s="12">
        <f>+SUMIF(RYA!G:G,D:D,RYA!D:D)</f>
        <v>0</v>
      </c>
      <c r="Q492" s="12">
        <f>+SUMIF('SCI NOAH'!G:G,D:D,'SCI NOAH'!D:D)</f>
        <v>0</v>
      </c>
      <c r="R492" s="12">
        <f>+SUMIF(SIM!F:F,D:D,SIM!C:C)</f>
        <v>0</v>
      </c>
      <c r="S492" s="163">
        <f>+SUMIF('First Energy'!A:A,D:D,'First Energy'!C:C)</f>
        <v>0</v>
      </c>
      <c r="T492" s="163">
        <f>+SUMIF('ID Motors'!G:G,D:D,'ID Motors'!D:D)</f>
        <v>9694605</v>
      </c>
      <c r="U492" s="12">
        <f>+SUMIF('ID RENTAL'!G:G,D:D,'ID RENTAL'!D:D)</f>
        <v>0</v>
      </c>
      <c r="V492" s="12">
        <f>+SUMIF('MCM '!G:G,D:D,'MCM '!D:D)</f>
        <v>0</v>
      </c>
      <c r="W492" s="12">
        <f>SUMIF(AGRIMOTORS!G:G,D:D,AGRIMOTORS!D:D)</f>
        <v>30000</v>
      </c>
      <c r="X492" s="12">
        <f>+SUMIF(BOVIMA!F:F,D:D,BOVIMA!C:C)</f>
        <v>0</v>
      </c>
      <c r="Y492" s="12">
        <f>+SUMIF(AGRIFEED!F:F,D:D,AGRIFEED!C:C)</f>
        <v>31659981</v>
      </c>
      <c r="Z492" s="12">
        <f>SUMIF(AMIP!F:F,D:D,AMIP!C:C)</f>
        <v>0</v>
      </c>
      <c r="AA492" s="12">
        <f>+SUMIF(ISF!G:G,D:D,ISF!D:D)</f>
        <v>0</v>
      </c>
      <c r="AB492" s="124">
        <f>+SUMIF(DISCOI!G:G,D:D,DISCOI!D:D)</f>
        <v>0</v>
      </c>
      <c r="AC492" s="12">
        <f>+SUMIF(MABEL!F:F,D:D,MABEL!C:C)</f>
        <v>0</v>
      </c>
      <c r="AD492" s="12">
        <f>+SUMIF(NMP!F:F,D:D,NMP!C:C)</f>
        <v>0</v>
      </c>
      <c r="AE492" s="12">
        <f>+SUMIF('AMCHO '!F:F,D:D,'AMCHO '!C:C)</f>
        <v>0</v>
      </c>
      <c r="AF492" s="12">
        <f>+SUMIF(CONFORTIS!G:G,D:D,CONFORTIS!D:D)</f>
        <v>0</v>
      </c>
      <c r="AG492" s="12">
        <f>+SUMIF('IRS IMMO'!G:G,D:D,'IRS IMMO'!D:D)</f>
        <v>0</v>
      </c>
      <c r="AH492" s="12">
        <f>+SUMIFS(AGRIVETAM!C:C,AGRIVETAM!F:F,D:D)</f>
        <v>285770737</v>
      </c>
      <c r="AI492" s="12">
        <f>+SUMIF(EUROPAINTS!F:F,D:D,EUROPAINTS!C:C)</f>
        <v>0</v>
      </c>
      <c r="AJ492" s="12">
        <f>+SUMIF('VET ABE'!F:F,D:D,'VET ABE'!D:D)</f>
        <v>0</v>
      </c>
      <c r="AK492" s="12">
        <f>SUMIF('VET FIA'!F:F,D:D,'VET FIA'!D:D)</f>
        <v>0</v>
      </c>
      <c r="AL492" s="12">
        <f>+SUMIF('CSS SAKAY'!F:F,D:D,'CSS SAKAY'!C:C)</f>
        <v>0</v>
      </c>
      <c r="AN492" s="12">
        <f>SUMIF('United Malagasy'!F:F,D:D,'United Malagasy'!C:C)</f>
        <v>0</v>
      </c>
      <c r="AO492" s="12">
        <f>+SUMIF(NUTRIFOOD!E:E,D:D,NUTRIFOOD!C:C)</f>
        <v>0</v>
      </c>
      <c r="AP492" s="12">
        <f>+SUMIF(FERRIS!H:H,D:D,FERRIS!E:E)</f>
        <v>1149041.81</v>
      </c>
      <c r="AQ492" s="12">
        <f>+SUMIF(SEM!F:F,D:D,SEM!C:C)</f>
        <v>198200000</v>
      </c>
      <c r="AR492" s="12">
        <f>+SUMIF(Madatrade!F:F,D:D,Madatrade!C:C)</f>
        <v>0</v>
      </c>
      <c r="AS492" s="12">
        <f>+SUMIF('FLY TECH'!F:F,D:D,'FLY TECH'!D:D)</f>
        <v>71718208.670000002</v>
      </c>
      <c r="AT492" s="12">
        <f>+SUMIFS('FIRST INVESTISSEMENT'!D:D,'FIRST INVESTISSEMENT'!G:G,D:D)</f>
        <v>0</v>
      </c>
      <c r="AU492" s="164">
        <f t="shared" si="50"/>
        <v>1355075422.74</v>
      </c>
      <c r="AV492" s="165">
        <f t="shared" si="51"/>
        <v>299592.06956498825</v>
      </c>
    </row>
    <row r="493" spans="1:48" hidden="1" x14ac:dyDescent="0.25">
      <c r="A493" s="11" t="str">
        <f t="shared" si="47"/>
        <v>6</v>
      </c>
      <c r="B493" s="11" t="str">
        <f t="shared" si="48"/>
        <v>60</v>
      </c>
      <c r="C493" s="11" t="str">
        <f t="shared" si="49"/>
        <v>608</v>
      </c>
      <c r="D493" s="23">
        <v>60809000</v>
      </c>
      <c r="E493" s="119" t="s">
        <v>3269</v>
      </c>
      <c r="F493" s="24" t="s">
        <v>733</v>
      </c>
      <c r="G493" s="12">
        <f>+SUMIF(AGRIFARM!H:H,D:D,AGRIFARM!L:L)</f>
        <v>0</v>
      </c>
      <c r="H493" s="12">
        <f>+SUMIF(AGRICORP!I:I,D:D,AGRICORP!D:D)</f>
        <v>0</v>
      </c>
      <c r="I493" s="12">
        <f>+SUMIF(SMTP!D:D,D:D,SMTP!F:F)</f>
        <v>528438135</v>
      </c>
      <c r="J493" s="12">
        <f>+SUMIF(AGRIVET!G:G,D:D,AGRIVET!D:D)</f>
        <v>0</v>
      </c>
      <c r="K493" s="12">
        <f>+SUMIF(AGRIVAL!G:G,D:D,AGRIVAL!D:D)</f>
        <v>2540000</v>
      </c>
      <c r="L493" s="12">
        <f>+SUMIF(AGRIKOBA!G:G,D:D,AGRIKOBA!D:D)</f>
        <v>100000</v>
      </c>
      <c r="M493" s="12">
        <f>+SUMIF(LMOI!F:F,D:D,LMOI!C:C)</f>
        <v>0</v>
      </c>
      <c r="N493" s="12">
        <f>+SUMIF(TARTINE!G:G,D:D,TARTINE!D:D)</f>
        <v>0</v>
      </c>
      <c r="O493" s="12">
        <f>+SUMIF(IDF!F:F,D:D,IDF!C:C)</f>
        <v>0</v>
      </c>
      <c r="P493" s="12">
        <f>+SUMIF(RYA!G:G,D:D,RYA!D:D)</f>
        <v>0</v>
      </c>
      <c r="Q493" s="12">
        <f>+SUMIF('SCI NOAH'!G:G,D:D,'SCI NOAH'!D:D)</f>
        <v>0</v>
      </c>
      <c r="R493" s="12">
        <f>+SUMIF(SIM!F:F,D:D,SIM!C:C)</f>
        <v>0</v>
      </c>
      <c r="S493" s="163">
        <f>+SUMIF('First Energy'!A:A,D:D,'First Energy'!C:C)</f>
        <v>0</v>
      </c>
      <c r="T493" s="163">
        <f>+SUMIF('ID Motors'!G:G,D:D,'ID Motors'!D:D)</f>
        <v>0</v>
      </c>
      <c r="U493" s="12">
        <f>+SUMIF('ID RENTAL'!G:G,D:D,'ID RENTAL'!D:D)</f>
        <v>0</v>
      </c>
      <c r="V493" s="12">
        <f>+SUMIF('MCM '!G:G,D:D,'MCM '!D:D)</f>
        <v>180000</v>
      </c>
      <c r="W493" s="12">
        <f>SUMIF(AGRIMOTORS!G:G,D:D,AGRIMOTORS!D:D)</f>
        <v>0</v>
      </c>
      <c r="X493" s="12">
        <f>+SUMIF(BOVIMA!F:F,D:D,BOVIMA!C:C)</f>
        <v>0</v>
      </c>
      <c r="Y493" s="12">
        <f>+SUMIF(AGRIFEED!F:F,D:D,AGRIFEED!C:C)</f>
        <v>0</v>
      </c>
      <c r="Z493" s="12">
        <f>SUMIF(AMIP!F:F,D:D,AMIP!C:C)</f>
        <v>0</v>
      </c>
      <c r="AA493" s="12">
        <f>+SUMIF(ISF!G:G,D:D,ISF!D:D)</f>
        <v>0</v>
      </c>
      <c r="AB493" s="124">
        <f>+SUMIF(DISCOI!G:G,D:D,DISCOI!D:D)</f>
        <v>0</v>
      </c>
      <c r="AC493" s="12">
        <f>+SUMIF(MABEL!F:F,D:D,MABEL!C:C)</f>
        <v>0</v>
      </c>
      <c r="AD493" s="12">
        <f>+SUMIF(NMP!F:F,D:D,NMP!C:C)</f>
        <v>0</v>
      </c>
      <c r="AE493" s="12">
        <f>+SUMIF('AMCHO '!F:F,D:D,'AMCHO '!C:C)</f>
        <v>0</v>
      </c>
      <c r="AF493" s="12">
        <f>+SUMIF(CONFORTIS!G:G,D:D,CONFORTIS!D:D)</f>
        <v>0</v>
      </c>
      <c r="AG493" s="12">
        <f>+SUMIF('IRS IMMO'!G:G,D:D,'IRS IMMO'!D:D)</f>
        <v>0</v>
      </c>
      <c r="AH493" s="12">
        <f>+SUMIFS(AGRIVETAM!C:C,AGRIVETAM!F:F,D:D)</f>
        <v>0</v>
      </c>
      <c r="AI493" s="12">
        <f>+SUMIF(EUROPAINTS!F:F,D:D,EUROPAINTS!C:C)</f>
        <v>0</v>
      </c>
      <c r="AJ493" s="12">
        <f>+SUMIF('VET ABE'!F:F,D:D,'VET ABE'!D:D)</f>
        <v>0</v>
      </c>
      <c r="AK493" s="12">
        <f>SUMIF('VET FIA'!F:F,D:D,'VET FIA'!D:D)</f>
        <v>0</v>
      </c>
      <c r="AL493" s="12">
        <f>+SUMIF('CSS SAKAY'!F:F,D:D,'CSS SAKAY'!C:C)</f>
        <v>0</v>
      </c>
      <c r="AM493" s="12"/>
      <c r="AN493" s="12">
        <f>SUMIF('United Malagasy'!F:F,D:D,'United Malagasy'!C:C)</f>
        <v>0</v>
      </c>
      <c r="AO493" s="12">
        <f>+SUMIF(NUTRIFOOD!E:E,D:D,NUTRIFOOD!C:C)</f>
        <v>0</v>
      </c>
      <c r="AP493" s="12">
        <f>+SUMIF(FERRIS!H:H,D:D,FERRIS!E:E)</f>
        <v>0</v>
      </c>
      <c r="AQ493" s="12">
        <f>+SUMIF(SEM!F:F,D:D,SEM!C:C)</f>
        <v>145418765.75</v>
      </c>
      <c r="AR493" s="12">
        <f>+SUMIF(Madatrade!F:F,D:D,Madatrade!C:C)</f>
        <v>0</v>
      </c>
      <c r="AS493" s="12">
        <f>+SUMIF('FLY TECH'!F:F,D:D,'FLY TECH'!D:D)</f>
        <v>768000</v>
      </c>
      <c r="AT493" s="12">
        <f>+SUMIFS('FIRST INVESTISSEMENT'!D:D,'FIRST INVESTISSEMENT'!G:G,D:D)</f>
        <v>0</v>
      </c>
      <c r="AU493" s="164">
        <f t="shared" si="50"/>
        <v>677444900.75</v>
      </c>
      <c r="AV493" s="165">
        <f t="shared" si="51"/>
        <v>149775.51538906645</v>
      </c>
    </row>
    <row r="494" spans="1:48" hidden="1" x14ac:dyDescent="0.25">
      <c r="A494" s="11" t="str">
        <f t="shared" si="47"/>
        <v>6</v>
      </c>
      <c r="B494" s="11" t="str">
        <f t="shared" si="48"/>
        <v>60</v>
      </c>
      <c r="C494" s="11" t="str">
        <f t="shared" si="49"/>
        <v>608</v>
      </c>
      <c r="D494" s="23">
        <v>60809100</v>
      </c>
      <c r="E494" s="119" t="s">
        <v>3269</v>
      </c>
      <c r="F494" s="24" t="s">
        <v>3347</v>
      </c>
      <c r="G494" s="12">
        <f>+SUMIF(AGRIFARM!H:H,D:D,AGRIFARM!L:L)</f>
        <v>0</v>
      </c>
      <c r="H494" s="12">
        <f>+SUMIF(AGRICORP!I:I,D:D,AGRICORP!D:D)</f>
        <v>0</v>
      </c>
      <c r="I494" s="12">
        <f>+SUMIF(SMTP!D:D,D:D,SMTP!F:F)</f>
        <v>84541475.799999997</v>
      </c>
      <c r="J494" s="12">
        <f>+SUMIF(AGRIVET!G:G,D:D,AGRIVET!D:D)</f>
        <v>0</v>
      </c>
      <c r="K494" s="12">
        <f>+SUMIF(AGRIVAL!G:G,D:D,AGRIVAL!D:D)</f>
        <v>0</v>
      </c>
      <c r="L494" s="12">
        <f>+SUMIF(AGRIKOBA!G:G,D:D,AGRIKOBA!D:D)</f>
        <v>0</v>
      </c>
      <c r="M494" s="12">
        <f>+SUMIF(LMOI!F:F,D:D,LMOI!C:C)</f>
        <v>0</v>
      </c>
      <c r="N494" s="12">
        <f>+SUMIF(TARTINE!G:G,D:D,TARTINE!D:D)</f>
        <v>0</v>
      </c>
      <c r="O494" s="12">
        <f>+SUMIF(IDF!F:F,D:D,IDF!C:C)</f>
        <v>0</v>
      </c>
      <c r="P494" s="12">
        <f>+SUMIF(RYA!G:G,D:D,RYA!D:D)</f>
        <v>0</v>
      </c>
      <c r="Q494" s="12">
        <f>+SUMIF('SCI NOAH'!G:G,D:D,'SCI NOAH'!D:D)</f>
        <v>0</v>
      </c>
      <c r="R494" s="12">
        <f>+SUMIF(SIM!F:F,D:D,SIM!C:C)</f>
        <v>0</v>
      </c>
      <c r="S494" s="163">
        <f>+SUMIF('First Energy'!A:A,D:D,'First Energy'!C:C)</f>
        <v>0</v>
      </c>
      <c r="T494" s="163">
        <f>+SUMIF('ID Motors'!G:G,D:D,'ID Motors'!D:D)</f>
        <v>0</v>
      </c>
      <c r="U494" s="12">
        <f>+SUMIF('ID RENTAL'!G:G,D:D,'ID RENTAL'!D:D)</f>
        <v>0</v>
      </c>
      <c r="V494" s="12">
        <f>+SUMIF('MCM '!G:G,D:D,'MCM '!D:D)</f>
        <v>0</v>
      </c>
      <c r="W494" s="12">
        <f>SUMIF(AGRIMOTORS!G:G,D:D,AGRIMOTORS!D:D)</f>
        <v>0</v>
      </c>
      <c r="X494" s="12">
        <f>+SUMIF(BOVIMA!F:F,D:D,BOVIMA!C:C)</f>
        <v>0</v>
      </c>
      <c r="Y494" s="12">
        <f>+SUMIF(AGRIFEED!F:F,D:D,AGRIFEED!C:C)</f>
        <v>0</v>
      </c>
      <c r="Z494" s="12">
        <f>SUMIF(AMIP!F:F,D:D,AMIP!C:C)</f>
        <v>0</v>
      </c>
      <c r="AA494" s="12">
        <f>+SUMIF(ISF!G:G,D:D,ISF!D:D)</f>
        <v>0</v>
      </c>
      <c r="AB494" s="124">
        <f>+SUMIF(DISCOI!G:G,D:D,DISCOI!D:D)</f>
        <v>0</v>
      </c>
      <c r="AC494" s="12">
        <f>+SUMIF(MABEL!F:F,D:D,MABEL!C:C)</f>
        <v>0</v>
      </c>
      <c r="AD494" s="12">
        <f>+SUMIF(NMP!F:F,D:D,NMP!C:C)</f>
        <v>0</v>
      </c>
      <c r="AE494" s="12">
        <f>+SUMIF('AMCHO '!F:F,D:D,'AMCHO '!C:C)</f>
        <v>0</v>
      </c>
      <c r="AF494" s="12">
        <f>+SUMIF(CONFORTIS!G:G,D:D,CONFORTIS!D:D)</f>
        <v>0</v>
      </c>
      <c r="AG494" s="12">
        <f>+SUMIF('IRS IMMO'!G:G,D:D,'IRS IMMO'!D:D)</f>
        <v>0</v>
      </c>
      <c r="AH494" s="12">
        <f>+SUMIFS(AGRIVETAM!C:C,AGRIVETAM!F:F,D:D)</f>
        <v>0</v>
      </c>
      <c r="AI494" s="12">
        <f>+SUMIF(EUROPAINTS!F:F,D:D,EUROPAINTS!C:C)</f>
        <v>0</v>
      </c>
      <c r="AJ494" s="12">
        <f>+SUMIF('VET ABE'!F:F,D:D,'VET ABE'!D:D)</f>
        <v>0</v>
      </c>
      <c r="AK494" s="12">
        <f>SUMIF('VET FIA'!F:F,D:D,'VET FIA'!D:D)</f>
        <v>0</v>
      </c>
      <c r="AL494" s="12">
        <f>+SUMIF('CSS SAKAY'!F:F,D:D,'CSS SAKAY'!C:C)</f>
        <v>0</v>
      </c>
      <c r="AM494" s="12"/>
      <c r="AN494" s="12">
        <f>SUMIF('United Malagasy'!F:F,D:D,'United Malagasy'!C:C)</f>
        <v>0</v>
      </c>
      <c r="AO494" s="12">
        <f>+SUMIF(NUTRIFOOD!E:E,D:D,NUTRIFOOD!C:C)</f>
        <v>0</v>
      </c>
      <c r="AP494" s="12">
        <f>+SUMIF(FERRIS!H:H,D:D,FERRIS!E:E)</f>
        <v>0</v>
      </c>
      <c r="AQ494" s="12">
        <f>+SUMIF(SEM!F:F,D:D,SEM!C:C)</f>
        <v>0</v>
      </c>
      <c r="AR494" s="12">
        <f>+SUMIF(Madatrade!F:F,D:D,Madatrade!C:C)</f>
        <v>0</v>
      </c>
      <c r="AS494" s="12">
        <f>+SUMIF('FLY TECH'!F:F,D:D,'FLY TECH'!D:D)</f>
        <v>0</v>
      </c>
      <c r="AT494" s="12">
        <f>+SUMIFS('FIRST INVESTISSEMENT'!D:D,'FIRST INVESTISSEMENT'!G:G,D:D)</f>
        <v>0</v>
      </c>
      <c r="AU494" s="164">
        <f t="shared" si="50"/>
        <v>84541475.799999997</v>
      </c>
      <c r="AV494" s="165">
        <f t="shared" si="51"/>
        <v>18691.177829634416</v>
      </c>
    </row>
    <row r="495" spans="1:48" hidden="1" x14ac:dyDescent="0.25">
      <c r="A495" s="11" t="str">
        <f t="shared" si="47"/>
        <v>6</v>
      </c>
      <c r="B495" s="11" t="str">
        <f t="shared" si="48"/>
        <v>60</v>
      </c>
      <c r="C495" s="11" t="str">
        <f t="shared" si="49"/>
        <v>608</v>
      </c>
      <c r="D495" s="23">
        <v>60810000</v>
      </c>
      <c r="E495" s="119" t="s">
        <v>3269</v>
      </c>
      <c r="F495" s="24" t="s">
        <v>403</v>
      </c>
      <c r="G495" s="12">
        <f>+SUMIF(AGRIFARM!H:H,D:D,AGRIFARM!L:L)</f>
        <v>0</v>
      </c>
      <c r="H495" s="12">
        <f>+SUMIF(AGRICORP!I:I,D:D,AGRICORP!D:D)</f>
        <v>0</v>
      </c>
      <c r="I495" s="12">
        <f>+SUMIF(SMTP!D:D,D:D,SMTP!F:F)</f>
        <v>56814615</v>
      </c>
      <c r="J495" s="12">
        <f>+SUMIF(AGRIVET!G:G,D:D,AGRIVET!D:D)</f>
        <v>0</v>
      </c>
      <c r="K495" s="12">
        <f>+SUMIF(AGRIVAL!G:G,D:D,AGRIVAL!D:D)</f>
        <v>0</v>
      </c>
      <c r="L495" s="12">
        <f>+SUMIF(AGRIKOBA!G:G,D:D,AGRIKOBA!D:D)</f>
        <v>0</v>
      </c>
      <c r="M495" s="12">
        <f>+SUMIF(LMOI!F:F,D:D,LMOI!C:C)</f>
        <v>0</v>
      </c>
      <c r="N495" s="12">
        <f>+SUMIF(TARTINE!G:G,D:D,TARTINE!D:D)</f>
        <v>0</v>
      </c>
      <c r="O495" s="12">
        <f>+SUMIF(IDF!F:F,D:D,IDF!C:C)</f>
        <v>0</v>
      </c>
      <c r="P495" s="12">
        <f>+SUMIF(RYA!G:G,D:D,RYA!D:D)</f>
        <v>0</v>
      </c>
      <c r="Q495" s="12">
        <f>+SUMIF('SCI NOAH'!G:G,D:D,'SCI NOAH'!D:D)</f>
        <v>0</v>
      </c>
      <c r="R495" s="12">
        <f>+SUMIF(SIM!F:F,D:D,SIM!C:C)</f>
        <v>0</v>
      </c>
      <c r="S495" s="163">
        <f>+SUMIF('First Energy'!A:A,D:D,'First Energy'!C:C)</f>
        <v>0</v>
      </c>
      <c r="T495" s="163">
        <f>+SUMIF('ID Motors'!G:G,D:D,'ID Motors'!D:D)</f>
        <v>0</v>
      </c>
      <c r="U495" s="12">
        <f>+SUMIF('ID RENTAL'!G:G,D:D,'ID RENTAL'!D:D)</f>
        <v>0</v>
      </c>
      <c r="V495" s="12">
        <f>+SUMIF('MCM '!G:G,D:D,'MCM '!D:D)</f>
        <v>17985142</v>
      </c>
      <c r="W495" s="12">
        <f>SUMIF(AGRIMOTORS!G:G,D:D,AGRIMOTORS!D:D)</f>
        <v>0</v>
      </c>
      <c r="X495" s="12">
        <f>+SUMIF(BOVIMA!F:F,D:D,BOVIMA!C:C)</f>
        <v>0</v>
      </c>
      <c r="Y495" s="12">
        <f>+SUMIF(AGRIFEED!F:F,D:D,AGRIFEED!C:C)</f>
        <v>0</v>
      </c>
      <c r="Z495" s="12">
        <f>SUMIF(AMIP!F:F,D:D,AMIP!C:C)</f>
        <v>0</v>
      </c>
      <c r="AA495" s="12">
        <f>+SUMIF(ISF!G:G,D:D,ISF!D:D)</f>
        <v>0</v>
      </c>
      <c r="AB495" s="124">
        <f>+SUMIF(DISCOI!G:G,D:D,DISCOI!D:D)</f>
        <v>0</v>
      </c>
      <c r="AC495" s="12">
        <f>+SUMIF(MABEL!F:F,D:D,MABEL!C:C)</f>
        <v>0</v>
      </c>
      <c r="AD495" s="12">
        <f>+SUMIF(NMP!F:F,D:D,NMP!C:C)</f>
        <v>0</v>
      </c>
      <c r="AE495" s="12">
        <f>+SUMIF('AMCHO '!F:F,D:D,'AMCHO '!C:C)</f>
        <v>0</v>
      </c>
      <c r="AF495" s="12">
        <f>+SUMIF(CONFORTIS!G:G,D:D,CONFORTIS!D:D)</f>
        <v>0</v>
      </c>
      <c r="AG495" s="12">
        <f>+SUMIF('IRS IMMO'!G:G,D:D,'IRS IMMO'!D:D)</f>
        <v>0</v>
      </c>
      <c r="AH495" s="12">
        <f>+SUMIFS(AGRIVETAM!C:C,AGRIVETAM!F:F,D:D)</f>
        <v>0</v>
      </c>
      <c r="AI495" s="12">
        <f>+SUMIF(EUROPAINTS!F:F,D:D,EUROPAINTS!C:C)</f>
        <v>0</v>
      </c>
      <c r="AJ495" s="12">
        <f>+SUMIF('VET ABE'!F:F,D:D,'VET ABE'!D:D)</f>
        <v>0</v>
      </c>
      <c r="AK495" s="12">
        <f>SUMIF('VET FIA'!F:F,D:D,'VET FIA'!D:D)</f>
        <v>0</v>
      </c>
      <c r="AL495" s="12">
        <f>+SUMIF('CSS SAKAY'!F:F,D:D,'CSS SAKAY'!C:C)</f>
        <v>0</v>
      </c>
      <c r="AM495" s="12"/>
      <c r="AN495" s="12">
        <f>SUMIF('United Malagasy'!F:F,D:D,'United Malagasy'!C:C)</f>
        <v>0</v>
      </c>
      <c r="AO495" s="12">
        <f>+SUMIF(NUTRIFOOD!E:E,D:D,NUTRIFOOD!C:C)</f>
        <v>0</v>
      </c>
      <c r="AP495" s="12">
        <f>+SUMIF(FERRIS!H:H,D:D,FERRIS!E:E)</f>
        <v>0</v>
      </c>
      <c r="AQ495" s="12">
        <f>+SUMIF(SEM!F:F,D:D,SEM!C:C)</f>
        <v>0</v>
      </c>
      <c r="AR495" s="12">
        <f>+SUMIF(Madatrade!F:F,D:D,Madatrade!C:C)</f>
        <v>0</v>
      </c>
      <c r="AS495" s="12">
        <f>+SUMIF('FLY TECH'!F:F,D:D,'FLY TECH'!D:D)</f>
        <v>0</v>
      </c>
      <c r="AT495" s="12">
        <f>+SUMIFS('FIRST INVESTISSEMENT'!D:D,'FIRST INVESTISSEMENT'!G:G,D:D)</f>
        <v>0</v>
      </c>
      <c r="AU495" s="164">
        <f t="shared" si="50"/>
        <v>74799757</v>
      </c>
      <c r="AV495" s="165">
        <f t="shared" si="51"/>
        <v>16537.392403793852</v>
      </c>
    </row>
    <row r="496" spans="1:48" hidden="1" x14ac:dyDescent="0.25">
      <c r="A496" s="11" t="str">
        <f t="shared" si="47"/>
        <v>6</v>
      </c>
      <c r="B496" s="11" t="str">
        <f t="shared" si="48"/>
        <v>60</v>
      </c>
      <c r="C496" s="11" t="str">
        <f t="shared" si="49"/>
        <v>608</v>
      </c>
      <c r="D496" s="23">
        <v>60811000</v>
      </c>
      <c r="E496" s="119" t="s">
        <v>3269</v>
      </c>
      <c r="F496" s="24" t="s">
        <v>466</v>
      </c>
      <c r="G496" s="12">
        <f>+SUMIF(AGRIFARM!H:H,D:D,AGRIFARM!L:L)</f>
        <v>0</v>
      </c>
      <c r="H496" s="12">
        <f>+SUMIF(AGRICORP!I:I,D:D,AGRICORP!D:D)</f>
        <v>0</v>
      </c>
      <c r="I496" s="12">
        <f>+SUMIF(SMTP!D:D,D:D,SMTP!F:F)</f>
        <v>0</v>
      </c>
      <c r="J496" s="12">
        <f>+SUMIF(AGRIVET!G:G,D:D,AGRIVET!D:D)</f>
        <v>0</v>
      </c>
      <c r="K496" s="12">
        <f>+SUMIF(AGRIVAL!G:G,D:D,AGRIVAL!D:D)</f>
        <v>167217396.28999999</v>
      </c>
      <c r="L496" s="12">
        <f>+SUMIF(AGRIKOBA!G:G,D:D,AGRIKOBA!D:D)</f>
        <v>1049079.05</v>
      </c>
      <c r="M496" s="12">
        <f>+SUMIF(LMOI!F:F,D:D,LMOI!C:C)</f>
        <v>124206372</v>
      </c>
      <c r="N496" s="12">
        <f>+SUMIF(TARTINE!G:G,D:D,TARTINE!D:D)</f>
        <v>0</v>
      </c>
      <c r="O496" s="12">
        <f>+SUMIF(IDF!F:F,D:D,IDF!C:C)</f>
        <v>0</v>
      </c>
      <c r="P496" s="12">
        <f>+SUMIF(RYA!G:G,D:D,RYA!D:D)</f>
        <v>0</v>
      </c>
      <c r="Q496" s="12">
        <f>+SUMIF('SCI NOAH'!G:G,D:D,'SCI NOAH'!D:D)</f>
        <v>0</v>
      </c>
      <c r="R496" s="12">
        <f>+SUMIF(SIM!F:F,D:D,SIM!C:C)</f>
        <v>0</v>
      </c>
      <c r="S496" s="163">
        <f>+SUMIF('First Energy'!A:A,D:D,'First Energy'!C:C)</f>
        <v>4943550</v>
      </c>
      <c r="T496" s="163">
        <f>+SUMIF('ID Motors'!G:G,D:D,'ID Motors'!D:D)</f>
        <v>775961744.57000005</v>
      </c>
      <c r="U496" s="12">
        <f>+SUMIF('ID RENTAL'!G:G,D:D,'ID RENTAL'!D:D)</f>
        <v>0</v>
      </c>
      <c r="V496" s="12">
        <f>+SUMIF('MCM '!G:G,D:D,'MCM '!D:D)</f>
        <v>0</v>
      </c>
      <c r="W496" s="12">
        <f>SUMIF(AGRIMOTORS!G:G,D:D,AGRIMOTORS!D:D)</f>
        <v>23118106.41</v>
      </c>
      <c r="X496" s="12">
        <f>+SUMIF(BOVIMA!F:F,D:D,BOVIMA!C:C)</f>
        <v>0</v>
      </c>
      <c r="Y496" s="12">
        <f>+SUMIF(AGRIFEED!F:F,D:D,AGRIFEED!C:C)</f>
        <v>200000</v>
      </c>
      <c r="Z496" s="12">
        <f>SUMIF(AMIP!F:F,D:D,AMIP!C:C)</f>
        <v>0</v>
      </c>
      <c r="AA496" s="12">
        <f>+SUMIF(ISF!G:G,D:D,ISF!D:D)</f>
        <v>0</v>
      </c>
      <c r="AB496" s="124">
        <f>+SUMIF(DISCOI!G:G,D:D,DISCOI!D:D)</f>
        <v>0</v>
      </c>
      <c r="AC496" s="12">
        <f>+SUMIF(MABEL!F:F,D:D,MABEL!C:C)</f>
        <v>0</v>
      </c>
      <c r="AD496" s="12">
        <f>+SUMIF(NMP!F:F,D:D,NMP!C:C)</f>
        <v>0</v>
      </c>
      <c r="AE496" s="12">
        <f>+SUMIF('AMCHO '!F:F,D:D,'AMCHO '!C:C)</f>
        <v>0</v>
      </c>
      <c r="AF496" s="12">
        <f>+SUMIF(CONFORTIS!G:G,D:D,CONFORTIS!D:D)</f>
        <v>0</v>
      </c>
      <c r="AG496" s="12">
        <f>+SUMIF('IRS IMMO'!G:G,D:D,'IRS IMMO'!D:D)</f>
        <v>0</v>
      </c>
      <c r="AH496" s="12">
        <f>+SUMIFS(AGRIVETAM!C:C,AGRIVETAM!F:F,D:D)</f>
        <v>3151598.24</v>
      </c>
      <c r="AI496" s="12">
        <f>+SUMIF(EUROPAINTS!F:F,D:D,EUROPAINTS!C:C)</f>
        <v>0</v>
      </c>
      <c r="AJ496" s="12">
        <f>+SUMIF('VET ABE'!F:F,D:D,'VET ABE'!D:D)</f>
        <v>0</v>
      </c>
      <c r="AK496" s="12">
        <f>SUMIF('VET FIA'!F:F,D:D,'VET FIA'!D:D)</f>
        <v>0</v>
      </c>
      <c r="AL496" s="12">
        <f>+SUMIF('CSS SAKAY'!F:F,D:D,'CSS SAKAY'!C:C)</f>
        <v>0</v>
      </c>
      <c r="AN496" s="12">
        <f>SUMIF('United Malagasy'!F:F,D:D,'United Malagasy'!C:C)</f>
        <v>0</v>
      </c>
      <c r="AO496" s="12">
        <f>+SUMIF(NUTRIFOOD!E:E,D:D,NUTRIFOOD!C:C)</f>
        <v>9077354</v>
      </c>
      <c r="AP496" s="12">
        <f>+SUMIF(FERRIS!H:H,D:D,FERRIS!E:E)</f>
        <v>12691363</v>
      </c>
      <c r="AQ496" s="12">
        <f>+SUMIF(SEM!F:F,D:D,SEM!C:C)</f>
        <v>477914821.68000001</v>
      </c>
      <c r="AR496" s="12">
        <f>+SUMIF(Madatrade!F:F,D:D,Madatrade!C:C)</f>
        <v>0</v>
      </c>
      <c r="AS496" s="12">
        <f>+SUMIF('FLY TECH'!F:F,D:D,'FLY TECH'!D:D)</f>
        <v>738274664.21000004</v>
      </c>
      <c r="AT496" s="12">
        <f>+SUMIFS('FIRST INVESTISSEMENT'!D:D,'FIRST INVESTISSEMENT'!G:G,D:D)</f>
        <v>0</v>
      </c>
      <c r="AU496" s="164">
        <f t="shared" si="50"/>
        <v>2337806049.4500003</v>
      </c>
      <c r="AV496" s="165">
        <f t="shared" si="51"/>
        <v>516862.85563357844</v>
      </c>
    </row>
    <row r="497" spans="1:48" hidden="1" x14ac:dyDescent="0.25">
      <c r="A497" s="11" t="str">
        <f t="shared" si="47"/>
        <v>6</v>
      </c>
      <c r="B497" s="11" t="str">
        <f t="shared" si="48"/>
        <v>60</v>
      </c>
      <c r="C497" s="11" t="str">
        <f t="shared" si="49"/>
        <v>608</v>
      </c>
      <c r="D497" s="23">
        <v>60811100</v>
      </c>
      <c r="E497" s="119" t="s">
        <v>3269</v>
      </c>
      <c r="F497" s="24" t="s">
        <v>468</v>
      </c>
      <c r="G497" s="12">
        <f>+SUMIF(AGRIFARM!H:H,D:D,AGRIFARM!L:L)</f>
        <v>0</v>
      </c>
      <c r="H497" s="12">
        <f>+SUMIF(AGRICORP!I:I,D:D,AGRICORP!D:D)</f>
        <v>0</v>
      </c>
      <c r="I497" s="12">
        <f>+SUMIF(SMTP!D:D,D:D,SMTP!F:F)</f>
        <v>0</v>
      </c>
      <c r="J497" s="12">
        <f>+SUMIF(AGRIVET!G:G,D:D,AGRIVET!D:D)</f>
        <v>0</v>
      </c>
      <c r="K497" s="12">
        <f>+SUMIF(AGRIVAL!G:G,D:D,AGRIVAL!D:D)</f>
        <v>113227077.03</v>
      </c>
      <c r="L497" s="12">
        <f>+SUMIF(AGRIKOBA!G:G,D:D,AGRIKOBA!D:D)</f>
        <v>49269.98</v>
      </c>
      <c r="M497" s="12">
        <f>+SUMIF(LMOI!F:F,D:D,LMOI!C:C)</f>
        <v>398832105</v>
      </c>
      <c r="N497" s="12">
        <f>+SUMIF(TARTINE!G:G,D:D,TARTINE!D:D)</f>
        <v>0</v>
      </c>
      <c r="O497" s="12">
        <f>+SUMIF(IDF!F:F,D:D,IDF!C:C)</f>
        <v>0</v>
      </c>
      <c r="P497" s="12">
        <f>+SUMIF(RYA!G:G,D:D,RYA!D:D)</f>
        <v>0</v>
      </c>
      <c r="Q497" s="12">
        <f>+SUMIF('SCI NOAH'!G:G,D:D,'SCI NOAH'!D:D)</f>
        <v>0</v>
      </c>
      <c r="R497" s="12">
        <f>+SUMIF(SIM!F:F,D:D,SIM!C:C)</f>
        <v>0</v>
      </c>
      <c r="S497" s="163">
        <f>+SUMIF('First Energy'!A:A,D:D,'First Energy'!C:C)</f>
        <v>0</v>
      </c>
      <c r="T497" s="163">
        <f>+SUMIF('ID Motors'!G:G,D:D,'ID Motors'!D:D)</f>
        <v>177249890.16999999</v>
      </c>
      <c r="U497" s="12">
        <f>+SUMIF('ID RENTAL'!G:G,D:D,'ID RENTAL'!D:D)</f>
        <v>0</v>
      </c>
      <c r="V497" s="12">
        <f>+SUMIF('MCM '!G:G,D:D,'MCM '!D:D)</f>
        <v>0</v>
      </c>
      <c r="W497" s="12">
        <f>SUMIF(AGRIMOTORS!G:G,D:D,AGRIMOTORS!D:D)</f>
        <v>24538590.899999999</v>
      </c>
      <c r="X497" s="12">
        <f>+SUMIF(BOVIMA!F:F,D:D,BOVIMA!C:C)</f>
        <v>0</v>
      </c>
      <c r="Y497" s="12">
        <f>+SUMIF(AGRIFEED!F:F,D:D,AGRIFEED!C:C)</f>
        <v>0</v>
      </c>
      <c r="Z497" s="12">
        <f>SUMIF(AMIP!F:F,D:D,AMIP!C:C)</f>
        <v>0</v>
      </c>
      <c r="AA497" s="12">
        <f>+SUMIF(ISF!G:G,D:D,ISF!D:D)</f>
        <v>0</v>
      </c>
      <c r="AB497" s="124">
        <f>+SUMIF(DISCOI!G:G,D:D,DISCOI!D:D)</f>
        <v>0</v>
      </c>
      <c r="AC497" s="12">
        <f>+SUMIF(MABEL!F:F,D:D,MABEL!C:C)</f>
        <v>0</v>
      </c>
      <c r="AD497" s="12">
        <f>+SUMIF(NMP!F:F,D:D,NMP!C:C)</f>
        <v>0</v>
      </c>
      <c r="AE497" s="12">
        <f>+SUMIF('AMCHO '!F:F,D:D,'AMCHO '!C:C)</f>
        <v>0</v>
      </c>
      <c r="AF497" s="12">
        <f>+SUMIF(CONFORTIS!G:G,D:D,CONFORTIS!D:D)</f>
        <v>0</v>
      </c>
      <c r="AG497" s="12">
        <f>+SUMIF('IRS IMMO'!G:G,D:D,'IRS IMMO'!D:D)</f>
        <v>0</v>
      </c>
      <c r="AH497" s="12">
        <f>+SUMIFS(AGRIVETAM!C:C,AGRIVETAM!F:F,D:D)</f>
        <v>0</v>
      </c>
      <c r="AI497" s="12">
        <f>+SUMIF(EUROPAINTS!F:F,D:D,EUROPAINTS!C:C)</f>
        <v>0</v>
      </c>
      <c r="AJ497" s="12">
        <f>+SUMIF('VET ABE'!F:F,D:D,'VET ABE'!D:D)</f>
        <v>0</v>
      </c>
      <c r="AK497" s="12">
        <f>SUMIF('VET FIA'!F:F,D:D,'VET FIA'!D:D)</f>
        <v>0</v>
      </c>
      <c r="AL497" s="12">
        <f>+SUMIF('CSS SAKAY'!F:F,D:D,'CSS SAKAY'!C:C)</f>
        <v>0</v>
      </c>
      <c r="AN497" s="12">
        <f>SUMIF('United Malagasy'!F:F,D:D,'United Malagasy'!C:C)</f>
        <v>0</v>
      </c>
      <c r="AO497" s="12">
        <f>+SUMIF(NUTRIFOOD!E:E,D:D,NUTRIFOOD!C:C)</f>
        <v>187494.62</v>
      </c>
      <c r="AP497" s="12">
        <f>+SUMIF(FERRIS!H:H,D:D,FERRIS!E:E)</f>
        <v>0</v>
      </c>
      <c r="AQ497" s="12">
        <f>+SUMIF(SEM!F:F,D:D,SEM!C:C)</f>
        <v>0</v>
      </c>
      <c r="AR497" s="12">
        <f>+SUMIF(Madatrade!F:F,D:D,Madatrade!C:C)</f>
        <v>0</v>
      </c>
      <c r="AS497" s="12">
        <f>+SUMIF('FLY TECH'!F:F,D:D,'FLY TECH'!D:D)</f>
        <v>70344047.170000002</v>
      </c>
      <c r="AT497" s="12">
        <f>+SUMIFS('FIRST INVESTISSEMENT'!D:D,'FIRST INVESTISSEMENT'!G:G,D:D)</f>
        <v>0</v>
      </c>
      <c r="AU497" s="164">
        <f t="shared" si="50"/>
        <v>784428474.86999989</v>
      </c>
      <c r="AV497" s="165">
        <f t="shared" si="51"/>
        <v>173428.39097237619</v>
      </c>
    </row>
    <row r="498" spans="1:48" hidden="1" x14ac:dyDescent="0.25">
      <c r="A498" s="11" t="str">
        <f t="shared" si="47"/>
        <v>6</v>
      </c>
      <c r="B498" s="11" t="str">
        <f t="shared" si="48"/>
        <v>60</v>
      </c>
      <c r="C498" s="11" t="str">
        <f t="shared" si="49"/>
        <v>608</v>
      </c>
      <c r="D498" s="23">
        <v>60812000</v>
      </c>
      <c r="E498" s="119" t="s">
        <v>3269</v>
      </c>
      <c r="F498" s="24" t="s">
        <v>403</v>
      </c>
      <c r="G498" s="12">
        <f>+SUMIF(AGRIFARM!H:H,D:D,AGRIFARM!L:L)</f>
        <v>0</v>
      </c>
      <c r="H498" s="12">
        <f>+SUMIF(AGRICORP!I:I,D:D,AGRICORP!D:D)</f>
        <v>0</v>
      </c>
      <c r="I498" s="12">
        <f>+SUMIF(SMTP!D:D,D:D,SMTP!F:F)</f>
        <v>0</v>
      </c>
      <c r="J498" s="12">
        <f>+SUMIF(AGRIVET!G:G,D:D,AGRIVET!D:D)</f>
        <v>0</v>
      </c>
      <c r="K498" s="12">
        <f>+SUMIF(AGRIVAL!G:G,D:D,AGRIVAL!D:D)</f>
        <v>111398947.22</v>
      </c>
      <c r="L498" s="12">
        <f>+SUMIF(AGRIKOBA!G:G,D:D,AGRIKOBA!D:D)</f>
        <v>220580</v>
      </c>
      <c r="M498" s="12">
        <f>+SUMIF(LMOI!F:F,D:D,LMOI!C:C)</f>
        <v>502290420</v>
      </c>
      <c r="N498" s="12">
        <f>+SUMIF(TARTINE!G:G,D:D,TARTINE!D:D)</f>
        <v>0</v>
      </c>
      <c r="O498" s="12">
        <f>+SUMIF(IDF!F:F,D:D,IDF!C:C)</f>
        <v>0</v>
      </c>
      <c r="P498" s="12">
        <f>+SUMIF(RYA!G:G,D:D,RYA!D:D)</f>
        <v>0</v>
      </c>
      <c r="Q498" s="12">
        <f>+SUMIF('SCI NOAH'!G:G,D:D,'SCI NOAH'!D:D)</f>
        <v>0</v>
      </c>
      <c r="R498" s="12">
        <f>+SUMIF(SIM!F:F,D:D,SIM!C:C)</f>
        <v>0</v>
      </c>
      <c r="S498" s="163">
        <f>+SUMIF('First Energy'!A:A,D:D,'First Energy'!C:C)</f>
        <v>0</v>
      </c>
      <c r="T498" s="163">
        <f>+SUMIF('ID Motors'!G:G,D:D,'ID Motors'!D:D)</f>
        <v>73430388.5</v>
      </c>
      <c r="U498" s="12">
        <f>+SUMIF('ID RENTAL'!G:G,D:D,'ID RENTAL'!D:D)</f>
        <v>0</v>
      </c>
      <c r="V498" s="12">
        <f>+SUMIF('MCM '!G:G,D:D,'MCM '!D:D)</f>
        <v>0</v>
      </c>
      <c r="W498" s="12">
        <f>SUMIF(AGRIMOTORS!G:G,D:D,AGRIMOTORS!D:D)</f>
        <v>5563232</v>
      </c>
      <c r="X498" s="12">
        <f>+SUMIF(BOVIMA!F:F,D:D,BOVIMA!C:C)</f>
        <v>0</v>
      </c>
      <c r="Y498" s="12">
        <f>+SUMIF(AGRIFEED!F:F,D:D,AGRIFEED!C:C)</f>
        <v>2127292</v>
      </c>
      <c r="Z498" s="12">
        <f>SUMIF(AMIP!F:F,D:D,AMIP!C:C)</f>
        <v>0</v>
      </c>
      <c r="AA498" s="12">
        <f>+SUMIF(ISF!G:G,D:D,ISF!D:D)</f>
        <v>0</v>
      </c>
      <c r="AB498" s="124">
        <f>+SUMIF(DISCOI!G:G,D:D,DISCOI!D:D)</f>
        <v>0</v>
      </c>
      <c r="AC498" s="12">
        <f>+SUMIF(MABEL!F:F,D:D,MABEL!C:C)</f>
        <v>0</v>
      </c>
      <c r="AD498" s="12">
        <f>+SUMIF(NMP!F:F,D:D,NMP!C:C)</f>
        <v>0</v>
      </c>
      <c r="AE498" s="12">
        <f>+SUMIF('AMCHO '!F:F,D:D,'AMCHO '!C:C)</f>
        <v>0</v>
      </c>
      <c r="AF498" s="12">
        <f>+SUMIF(CONFORTIS!G:G,D:D,CONFORTIS!D:D)</f>
        <v>0</v>
      </c>
      <c r="AG498" s="12">
        <f>+SUMIF('IRS IMMO'!G:G,D:D,'IRS IMMO'!D:D)</f>
        <v>0</v>
      </c>
      <c r="AH498" s="12">
        <f>+SUMIFS(AGRIVETAM!C:C,AGRIVETAM!F:F,D:D)</f>
        <v>0</v>
      </c>
      <c r="AI498" s="12">
        <f>+SUMIF(EUROPAINTS!F:F,D:D,EUROPAINTS!C:C)</f>
        <v>0</v>
      </c>
      <c r="AJ498" s="12">
        <f>+SUMIF('VET ABE'!F:F,D:D,'VET ABE'!D:D)</f>
        <v>0</v>
      </c>
      <c r="AK498" s="12">
        <f>SUMIF('VET FIA'!F:F,D:D,'VET FIA'!D:D)</f>
        <v>0</v>
      </c>
      <c r="AL498" s="12">
        <f>+SUMIF('CSS SAKAY'!F:F,D:D,'CSS SAKAY'!C:C)</f>
        <v>0</v>
      </c>
      <c r="AN498" s="12">
        <f>SUMIF('United Malagasy'!F:F,D:D,'United Malagasy'!C:C)</f>
        <v>0</v>
      </c>
      <c r="AO498" s="12">
        <f>+SUMIF(NUTRIFOOD!E:E,D:D,NUTRIFOOD!C:C)</f>
        <v>701648</v>
      </c>
      <c r="AP498" s="12">
        <f>+SUMIF(FERRIS!H:H,D:D,FERRIS!E:E)</f>
        <v>1161890</v>
      </c>
      <c r="AQ498" s="12">
        <f>+SUMIF(SEM!F:F,D:D,SEM!C:C)</f>
        <v>43213814</v>
      </c>
      <c r="AR498" s="12">
        <f>+SUMIF(Madatrade!F:F,D:D,Madatrade!C:C)</f>
        <v>20000</v>
      </c>
      <c r="AS498" s="12">
        <f>+SUMIF('FLY TECH'!F:F,D:D,'FLY TECH'!D:D)</f>
        <v>38873180</v>
      </c>
      <c r="AT498" s="12">
        <f>+SUMIFS('FIRST INVESTISSEMENT'!D:D,'FIRST INVESTISSEMENT'!G:G,D:D)</f>
        <v>0</v>
      </c>
      <c r="AU498" s="164">
        <f t="shared" si="50"/>
        <v>779001391.72000003</v>
      </c>
      <c r="AV498" s="165">
        <f t="shared" si="51"/>
        <v>172228.52338912233</v>
      </c>
    </row>
    <row r="499" spans="1:48" hidden="1" x14ac:dyDescent="0.25">
      <c r="A499" s="11" t="str">
        <f t="shared" si="47"/>
        <v>6</v>
      </c>
      <c r="B499" s="11" t="str">
        <f t="shared" si="48"/>
        <v>60</v>
      </c>
      <c r="C499" s="11" t="str">
        <f t="shared" si="49"/>
        <v>608</v>
      </c>
      <c r="D499" s="23">
        <v>60813000</v>
      </c>
      <c r="E499" s="119" t="s">
        <v>3269</v>
      </c>
      <c r="F499" s="24" t="s">
        <v>2819</v>
      </c>
      <c r="G499" s="12">
        <f>+SUMIF(AGRIFARM!H:H,D:D,AGRIFARM!L:L)</f>
        <v>0</v>
      </c>
      <c r="H499" s="12">
        <f>+SUMIF(AGRICORP!I:I,D:D,AGRICORP!D:D)</f>
        <v>0</v>
      </c>
      <c r="I499" s="12">
        <f>+SUMIF(SMTP!D:D,D:D,SMTP!F:F)</f>
        <v>0</v>
      </c>
      <c r="J499" s="12">
        <f>+SUMIF(AGRIVET!G:G,D:D,AGRIVET!D:D)</f>
        <v>0</v>
      </c>
      <c r="K499" s="12">
        <f>+SUMIF(AGRIVAL!G:G,D:D,AGRIVAL!D:D)</f>
        <v>0</v>
      </c>
      <c r="L499" s="12">
        <f>+SUMIF(AGRIKOBA!G:G,D:D,AGRIKOBA!D:D)</f>
        <v>0</v>
      </c>
      <c r="M499" s="12">
        <f>+SUMIF(LMOI!F:F,D:D,LMOI!C:C)</f>
        <v>0</v>
      </c>
      <c r="N499" s="12">
        <f>+SUMIF(TARTINE!G:G,D:D,TARTINE!D:D)</f>
        <v>0</v>
      </c>
      <c r="O499" s="12">
        <f>+SUMIF(IDF!F:F,D:D,IDF!C:C)</f>
        <v>0</v>
      </c>
      <c r="P499" s="12">
        <f>+SUMIF(RYA!G:G,D:D,RYA!D:D)</f>
        <v>0</v>
      </c>
      <c r="Q499" s="12">
        <f>+SUMIF('SCI NOAH'!G:G,D:D,'SCI NOAH'!D:D)</f>
        <v>0</v>
      </c>
      <c r="R499" s="12">
        <f>+SUMIF(SIM!F:F,D:D,SIM!C:C)</f>
        <v>0</v>
      </c>
      <c r="S499" s="163">
        <f>+SUMIF('First Energy'!A:A,D:D,'First Energy'!C:C)</f>
        <v>0</v>
      </c>
      <c r="T499" s="163">
        <f>+SUMIF('ID Motors'!G:G,D:D,'ID Motors'!D:D)</f>
        <v>0</v>
      </c>
      <c r="U499" s="12">
        <f>+SUMIF('ID RENTAL'!G:G,D:D,'ID RENTAL'!D:D)</f>
        <v>0</v>
      </c>
      <c r="V499" s="12">
        <f>+SUMIF('MCM '!G:G,D:D,'MCM '!D:D)</f>
        <v>0</v>
      </c>
      <c r="W499" s="12">
        <f>SUMIF(AGRIMOTORS!G:G,D:D,AGRIMOTORS!D:D)</f>
        <v>0</v>
      </c>
      <c r="X499" s="12">
        <f>+SUMIF(BOVIMA!F:F,D:D,BOVIMA!C:C)</f>
        <v>0</v>
      </c>
      <c r="Y499" s="12">
        <f>+SUMIF(AGRIFEED!F:F,D:D,AGRIFEED!C:C)</f>
        <v>0</v>
      </c>
      <c r="Z499" s="12">
        <f>SUMIF(AMIP!F:F,D:D,AMIP!C:C)</f>
        <v>0</v>
      </c>
      <c r="AA499" s="12">
        <f>+SUMIF(ISF!G:G,D:D,ISF!D:D)</f>
        <v>0</v>
      </c>
      <c r="AB499" s="124">
        <f>+SUMIF(DISCOI!G:G,D:D,DISCOI!D:D)</f>
        <v>0</v>
      </c>
      <c r="AC499" s="12">
        <f>+SUMIF(MABEL!F:F,D:D,MABEL!C:C)</f>
        <v>0</v>
      </c>
      <c r="AD499" s="12">
        <f>+SUMIF(NMP!F:F,D:D,NMP!C:C)</f>
        <v>0</v>
      </c>
      <c r="AE499" s="12">
        <f>+SUMIF('AMCHO '!F:F,D:D,'AMCHO '!C:C)</f>
        <v>0</v>
      </c>
      <c r="AF499" s="12">
        <f>+SUMIF(CONFORTIS!G:G,D:D,CONFORTIS!D:D)</f>
        <v>0</v>
      </c>
      <c r="AG499" s="12">
        <f>+SUMIF('IRS IMMO'!G:G,D:D,'IRS IMMO'!D:D)</f>
        <v>0</v>
      </c>
      <c r="AH499" s="12">
        <f>+SUMIFS(AGRIVETAM!C:C,AGRIVETAM!F:F,D:D)</f>
        <v>0</v>
      </c>
      <c r="AI499" s="12">
        <f>+SUMIF(EUROPAINTS!F:F,D:D,EUROPAINTS!C:C)</f>
        <v>0</v>
      </c>
      <c r="AJ499" s="12">
        <f>+SUMIF('VET ABE'!F:F,D:D,'VET ABE'!D:D)</f>
        <v>0</v>
      </c>
      <c r="AK499" s="12">
        <f>SUMIF('VET FIA'!F:F,D:D,'VET FIA'!D:D)</f>
        <v>0</v>
      </c>
      <c r="AL499" s="12">
        <f>+SUMIF('CSS SAKAY'!F:F,D:D,'CSS SAKAY'!C:C)</f>
        <v>0</v>
      </c>
      <c r="AM499" s="12"/>
      <c r="AN499" s="12">
        <f>SUMIF('United Malagasy'!F:F,D:D,'United Malagasy'!C:C)</f>
        <v>0</v>
      </c>
      <c r="AO499" s="12">
        <f>+SUMIF(NUTRIFOOD!E:E,D:D,NUTRIFOOD!C:C)</f>
        <v>0</v>
      </c>
      <c r="AP499" s="12">
        <f>+SUMIF(FERRIS!H:H,D:D,FERRIS!E:E)</f>
        <v>340057.5</v>
      </c>
      <c r="AQ499" s="12">
        <f>+SUMIF(SEM!F:F,D:D,SEM!C:C)</f>
        <v>0</v>
      </c>
      <c r="AR499" s="12">
        <f>+SUMIF(Madatrade!F:F,D:D,Madatrade!C:C)</f>
        <v>0</v>
      </c>
      <c r="AS499" s="12">
        <f>+SUMIF('FLY TECH'!F:F,D:D,'FLY TECH'!D:D)</f>
        <v>600000</v>
      </c>
      <c r="AT499" s="12">
        <f>+SUMIFS('FIRST INVESTISSEMENT'!D:D,'FIRST INVESTISSEMENT'!G:G,D:D)</f>
        <v>0</v>
      </c>
      <c r="AU499" s="164">
        <f t="shared" si="50"/>
        <v>940057.5</v>
      </c>
      <c r="AV499" s="165">
        <f t="shared" si="51"/>
        <v>207.83623347371889</v>
      </c>
    </row>
    <row r="500" spans="1:48" hidden="1" x14ac:dyDescent="0.25">
      <c r="A500" s="11" t="str">
        <f t="shared" si="47"/>
        <v>6</v>
      </c>
      <c r="B500" s="11" t="str">
        <f t="shared" si="48"/>
        <v>60</v>
      </c>
      <c r="C500" s="11" t="str">
        <f t="shared" si="49"/>
        <v>608</v>
      </c>
      <c r="D500" s="23">
        <v>60817000</v>
      </c>
      <c r="E500" s="119" t="s">
        <v>3269</v>
      </c>
      <c r="F500" s="24" t="s">
        <v>404</v>
      </c>
      <c r="G500" s="12">
        <f>+SUMIF(AGRIFARM!H:H,D:D,AGRIFARM!L:L)</f>
        <v>0</v>
      </c>
      <c r="H500" s="12">
        <f>+SUMIF(AGRICORP!I:I,D:D,AGRICORP!D:D)</f>
        <v>0</v>
      </c>
      <c r="I500" s="12">
        <f>+SUMIF(SMTP!D:D,D:D,SMTP!F:F)</f>
        <v>0</v>
      </c>
      <c r="J500" s="12">
        <f>+SUMIF(AGRIVET!G:G,D:D,AGRIVET!D:D)</f>
        <v>0</v>
      </c>
      <c r="K500" s="12">
        <f>+SUMIF(AGRIVAL!G:G,D:D,AGRIVAL!D:D)</f>
        <v>349332265.55000001</v>
      </c>
      <c r="L500" s="12">
        <f>+SUMIF(AGRIKOBA!G:G,D:D,AGRIKOBA!D:D)</f>
        <v>0</v>
      </c>
      <c r="M500" s="12">
        <f>+SUMIF(LMOI!F:F,D:D,LMOI!C:C)</f>
        <v>0</v>
      </c>
      <c r="N500" s="12">
        <f>+SUMIF(TARTINE!G:G,D:D,TARTINE!D:D)</f>
        <v>0</v>
      </c>
      <c r="O500" s="12">
        <f>+SUMIF(IDF!F:F,D:D,IDF!C:C)</f>
        <v>0</v>
      </c>
      <c r="P500" s="12">
        <f>+SUMIF(RYA!G:G,D:D,RYA!D:D)</f>
        <v>0</v>
      </c>
      <c r="Q500" s="12">
        <f>+SUMIF('SCI NOAH'!G:G,D:D,'SCI NOAH'!D:D)</f>
        <v>0</v>
      </c>
      <c r="R500" s="12">
        <f>+SUMIF(SIM!F:F,D:D,SIM!C:C)</f>
        <v>0</v>
      </c>
      <c r="S500" s="163">
        <f>+SUMIF('First Energy'!A:A,D:D,'First Energy'!C:C)</f>
        <v>0</v>
      </c>
      <c r="T500" s="163">
        <f>+SUMIF('ID Motors'!G:G,D:D,'ID Motors'!D:D)</f>
        <v>675000</v>
      </c>
      <c r="U500" s="12">
        <f>+SUMIF('ID RENTAL'!G:G,D:D,'ID RENTAL'!D:D)</f>
        <v>0</v>
      </c>
      <c r="V500" s="12">
        <f>+SUMIF('MCM '!G:G,D:D,'MCM '!D:D)</f>
        <v>0</v>
      </c>
      <c r="W500" s="12">
        <f>SUMIF(AGRIMOTORS!G:G,D:D,AGRIMOTORS!D:D)</f>
        <v>0</v>
      </c>
      <c r="X500" s="12">
        <f>+SUMIF(BOVIMA!F:F,D:D,BOVIMA!C:C)</f>
        <v>0</v>
      </c>
      <c r="Y500" s="12">
        <f>+SUMIF(AGRIFEED!F:F,D:D,AGRIFEED!C:C)</f>
        <v>0</v>
      </c>
      <c r="Z500" s="12">
        <f>SUMIF(AMIP!F:F,D:D,AMIP!C:C)</f>
        <v>0</v>
      </c>
      <c r="AA500" s="12">
        <f>+SUMIF(ISF!G:G,D:D,ISF!D:D)</f>
        <v>0</v>
      </c>
      <c r="AB500" s="124">
        <f>+SUMIF(DISCOI!G:G,D:D,DISCOI!D:D)</f>
        <v>0</v>
      </c>
      <c r="AC500" s="12">
        <f>+SUMIF(MABEL!F:F,D:D,MABEL!C:C)</f>
        <v>0</v>
      </c>
      <c r="AD500" s="12">
        <f>+SUMIF(NMP!F:F,D:D,NMP!C:C)</f>
        <v>0</v>
      </c>
      <c r="AE500" s="12">
        <f>+SUMIF('AMCHO '!F:F,D:D,'AMCHO '!C:C)</f>
        <v>0</v>
      </c>
      <c r="AF500" s="12">
        <f>+SUMIF(CONFORTIS!G:G,D:D,CONFORTIS!D:D)</f>
        <v>0</v>
      </c>
      <c r="AG500" s="12">
        <f>+SUMIF('IRS IMMO'!G:G,D:D,'IRS IMMO'!D:D)</f>
        <v>0</v>
      </c>
      <c r="AH500" s="12">
        <f>+SUMIFS(AGRIVETAM!C:C,AGRIVETAM!F:F,D:D)</f>
        <v>0</v>
      </c>
      <c r="AI500" s="12">
        <f>+SUMIF(EUROPAINTS!F:F,D:D,EUROPAINTS!C:C)</f>
        <v>0</v>
      </c>
      <c r="AJ500" s="12">
        <f>+SUMIF('VET ABE'!F:F,D:D,'VET ABE'!D:D)</f>
        <v>0</v>
      </c>
      <c r="AK500" s="12">
        <f>SUMIF('VET FIA'!F:F,D:D,'VET FIA'!D:D)</f>
        <v>0</v>
      </c>
      <c r="AL500" s="12">
        <f>+SUMIF('CSS SAKAY'!F:F,D:D,'CSS SAKAY'!C:C)</f>
        <v>0</v>
      </c>
      <c r="AN500" s="12">
        <f>SUMIF('United Malagasy'!F:F,D:D,'United Malagasy'!C:C)</f>
        <v>0</v>
      </c>
      <c r="AO500" s="12">
        <f>+SUMIF(NUTRIFOOD!E:E,D:D,NUTRIFOOD!C:C)</f>
        <v>0</v>
      </c>
      <c r="AP500" s="12">
        <f>+SUMIF(FERRIS!H:H,D:D,FERRIS!E:E)</f>
        <v>0</v>
      </c>
      <c r="AQ500" s="12">
        <f>+SUMIF(SEM!F:F,D:D,SEM!C:C)</f>
        <v>13988012</v>
      </c>
      <c r="AR500" s="12">
        <f>+SUMIF(Madatrade!F:F,D:D,Madatrade!C:C)</f>
        <v>0</v>
      </c>
      <c r="AS500" s="12">
        <f>+SUMIF('FLY TECH'!F:F,D:D,'FLY TECH'!D:D)</f>
        <v>0</v>
      </c>
      <c r="AT500" s="12">
        <f>+SUMIFS('FIRST INVESTISSEMENT'!D:D,'FIRST INVESTISSEMENT'!G:G,D:D)</f>
        <v>0</v>
      </c>
      <c r="AU500" s="164">
        <f t="shared" si="50"/>
        <v>363995277.55000001</v>
      </c>
      <c r="AV500" s="165">
        <f t="shared" si="51"/>
        <v>80475.298041037822</v>
      </c>
    </row>
    <row r="501" spans="1:48" hidden="1" x14ac:dyDescent="0.25">
      <c r="A501" s="11" t="str">
        <f t="shared" si="47"/>
        <v>6</v>
      </c>
      <c r="B501" s="11" t="str">
        <f t="shared" si="48"/>
        <v>60</v>
      </c>
      <c r="C501" s="11" t="str">
        <f t="shared" si="49"/>
        <v>608</v>
      </c>
      <c r="D501" s="23">
        <v>60818000</v>
      </c>
      <c r="E501" s="119" t="s">
        <v>3269</v>
      </c>
      <c r="F501" s="24" t="s">
        <v>425</v>
      </c>
      <c r="G501" s="12">
        <f>+SUMIF(AGRIFARM!H:H,D:D,AGRIFARM!L:L)</f>
        <v>0</v>
      </c>
      <c r="H501" s="12">
        <f>+SUMIF(AGRICORP!I:I,D:D,AGRICORP!D:D)</f>
        <v>0</v>
      </c>
      <c r="I501" s="12">
        <f>+SUMIF(SMTP!D:D,D:D,SMTP!F:F)</f>
        <v>0</v>
      </c>
      <c r="J501" s="12">
        <f>+SUMIF(AGRIVET!G:G,D:D,AGRIVET!D:D)</f>
        <v>1350000</v>
      </c>
      <c r="K501" s="12">
        <f>+SUMIF(AGRIVAL!G:G,D:D,AGRIVAL!D:D)</f>
        <v>3990000</v>
      </c>
      <c r="L501" s="12">
        <f>+SUMIF(AGRIKOBA!G:G,D:D,AGRIKOBA!D:D)</f>
        <v>0</v>
      </c>
      <c r="M501" s="12">
        <f>+SUMIF(LMOI!F:F,D:D,LMOI!C:C)</f>
        <v>0</v>
      </c>
      <c r="N501" s="12">
        <f>+SUMIF(TARTINE!G:G,D:D,TARTINE!D:D)</f>
        <v>0</v>
      </c>
      <c r="O501" s="12">
        <f>+SUMIF(IDF!F:F,D:D,IDF!C:C)</f>
        <v>0</v>
      </c>
      <c r="P501" s="12">
        <f>+SUMIF(RYA!G:G,D:D,RYA!D:D)</f>
        <v>0</v>
      </c>
      <c r="Q501" s="12">
        <f>+SUMIF('SCI NOAH'!G:G,D:D,'SCI NOAH'!D:D)</f>
        <v>0</v>
      </c>
      <c r="R501" s="12">
        <f>+SUMIF(SIM!F:F,D:D,SIM!C:C)</f>
        <v>0</v>
      </c>
      <c r="S501" s="163">
        <f>+SUMIF('First Energy'!A:A,D:D,'First Energy'!C:C)</f>
        <v>0</v>
      </c>
      <c r="T501" s="163">
        <f>+SUMIF('ID Motors'!G:G,D:D,'ID Motors'!D:D)</f>
        <v>0</v>
      </c>
      <c r="U501" s="12">
        <f>+SUMIF('ID RENTAL'!G:G,D:D,'ID RENTAL'!D:D)</f>
        <v>0</v>
      </c>
      <c r="V501" s="12">
        <f>+SUMIF('MCM '!G:G,D:D,'MCM '!D:D)</f>
        <v>0</v>
      </c>
      <c r="W501" s="12">
        <f>SUMIF(AGRIMOTORS!G:G,D:D,AGRIMOTORS!D:D)</f>
        <v>0</v>
      </c>
      <c r="X501" s="12">
        <f>+SUMIF(BOVIMA!F:F,D:D,BOVIMA!C:C)</f>
        <v>0</v>
      </c>
      <c r="Y501" s="12">
        <f>+SUMIF(AGRIFEED!F:F,D:D,AGRIFEED!C:C)</f>
        <v>0</v>
      </c>
      <c r="Z501" s="12">
        <f>SUMIF(AMIP!F:F,D:D,AMIP!C:C)</f>
        <v>0</v>
      </c>
      <c r="AA501" s="12">
        <f>+SUMIF(ISF!G:G,D:D,ISF!D:D)</f>
        <v>0</v>
      </c>
      <c r="AB501" s="124">
        <f>+SUMIF(DISCOI!G:G,D:D,DISCOI!D:D)</f>
        <v>0</v>
      </c>
      <c r="AC501" s="12">
        <f>+SUMIF(MABEL!F:F,D:D,MABEL!C:C)</f>
        <v>0</v>
      </c>
      <c r="AD501" s="12">
        <f>+SUMIF(NMP!F:F,D:D,NMP!C:C)</f>
        <v>0</v>
      </c>
      <c r="AE501" s="12">
        <f>+SUMIF('AMCHO '!F:F,D:D,'AMCHO '!C:C)</f>
        <v>0</v>
      </c>
      <c r="AF501" s="12">
        <f>+SUMIF(CONFORTIS!G:G,D:D,CONFORTIS!D:D)</f>
        <v>0</v>
      </c>
      <c r="AG501" s="12">
        <f>+SUMIF('IRS IMMO'!G:G,D:D,'IRS IMMO'!D:D)</f>
        <v>0</v>
      </c>
      <c r="AH501" s="12">
        <f>+SUMIFS(AGRIVETAM!C:C,AGRIVETAM!F:F,D:D)</f>
        <v>0</v>
      </c>
      <c r="AI501" s="12">
        <f>+SUMIF(EUROPAINTS!F:F,D:D,EUROPAINTS!C:C)</f>
        <v>0</v>
      </c>
      <c r="AJ501" s="12">
        <f>+SUMIF('VET ABE'!F:F,D:D,'VET ABE'!D:D)</f>
        <v>0</v>
      </c>
      <c r="AK501" s="12">
        <f>SUMIF('VET FIA'!F:F,D:D,'VET FIA'!D:D)</f>
        <v>0</v>
      </c>
      <c r="AL501" s="12">
        <f>+SUMIF('CSS SAKAY'!F:F,D:D,'CSS SAKAY'!C:C)</f>
        <v>0</v>
      </c>
      <c r="AM501" s="12"/>
      <c r="AN501" s="12">
        <f>SUMIF('United Malagasy'!F:F,D:D,'United Malagasy'!C:C)</f>
        <v>0</v>
      </c>
      <c r="AO501" s="12">
        <f>+SUMIF(NUTRIFOOD!E:E,D:D,NUTRIFOOD!C:C)</f>
        <v>0</v>
      </c>
      <c r="AP501" s="12">
        <f>+SUMIF(FERRIS!H:H,D:D,FERRIS!E:E)</f>
        <v>0</v>
      </c>
      <c r="AQ501" s="12">
        <f>+SUMIF(SEM!F:F,D:D,SEM!C:C)</f>
        <v>0</v>
      </c>
      <c r="AR501" s="12">
        <f>+SUMIF(Madatrade!F:F,D:D,Madatrade!C:C)</f>
        <v>0</v>
      </c>
      <c r="AS501" s="12">
        <f>+SUMIF('FLY TECH'!F:F,D:D,'FLY TECH'!D:D)</f>
        <v>0</v>
      </c>
      <c r="AT501" s="12">
        <f>+SUMIFS('FIRST INVESTISSEMENT'!D:D,'FIRST INVESTISSEMENT'!G:G,D:D)</f>
        <v>0</v>
      </c>
      <c r="AU501" s="164">
        <f t="shared" si="50"/>
        <v>5340000</v>
      </c>
      <c r="AV501" s="165">
        <f t="shared" si="51"/>
        <v>1180.6144695932524</v>
      </c>
    </row>
    <row r="502" spans="1:48" hidden="1" x14ac:dyDescent="0.25">
      <c r="A502" s="11" t="str">
        <f t="shared" si="47"/>
        <v>6</v>
      </c>
      <c r="B502" s="11" t="str">
        <f t="shared" si="48"/>
        <v>60</v>
      </c>
      <c r="C502" s="11" t="str">
        <f t="shared" si="49"/>
        <v>608</v>
      </c>
      <c r="D502" s="23">
        <v>60820000</v>
      </c>
      <c r="E502" s="119" t="s">
        <v>3269</v>
      </c>
      <c r="F502" s="24" t="s">
        <v>2286</v>
      </c>
      <c r="G502" s="12">
        <f>+SUMIF(AGRIFARM!H:H,D:D,AGRIFARM!L:L)</f>
        <v>0</v>
      </c>
      <c r="H502" s="12">
        <f>+SUMIF(AGRICORP!I:I,D:D,AGRICORP!D:D)</f>
        <v>0</v>
      </c>
      <c r="I502" s="12">
        <f>+SUMIF(SMTP!D:D,D:D,SMTP!F:F)</f>
        <v>0</v>
      </c>
      <c r="J502" s="12">
        <f>+SUMIF(AGRIVET!G:G,D:D,AGRIVET!D:D)</f>
        <v>0</v>
      </c>
      <c r="K502" s="12">
        <f>+SUMIF(AGRIVAL!G:G,D:D,AGRIVAL!D:D)</f>
        <v>0</v>
      </c>
      <c r="L502" s="12">
        <f>+SUMIF(AGRIKOBA!G:G,D:D,AGRIKOBA!D:D)</f>
        <v>0</v>
      </c>
      <c r="M502" s="12">
        <f>+SUMIF(LMOI!F:F,D:D,LMOI!C:C)</f>
        <v>0</v>
      </c>
      <c r="N502" s="12">
        <f>+SUMIF(TARTINE!G:G,D:D,TARTINE!D:D)</f>
        <v>0</v>
      </c>
      <c r="O502" s="12">
        <f>+SUMIF(IDF!F:F,D:D,IDF!C:C)</f>
        <v>0</v>
      </c>
      <c r="P502" s="12">
        <f>+SUMIF(RYA!G:G,D:D,RYA!D:D)</f>
        <v>0</v>
      </c>
      <c r="Q502" s="12">
        <f>+SUMIF('SCI NOAH'!G:G,D:D,'SCI NOAH'!D:D)</f>
        <v>0</v>
      </c>
      <c r="R502" s="12">
        <f>+SUMIF(SIM!F:F,D:D,SIM!C:C)</f>
        <v>0</v>
      </c>
      <c r="S502" s="163">
        <f>+SUMIF('First Energy'!A:A,D:D,'First Energy'!C:C)</f>
        <v>0</v>
      </c>
      <c r="T502" s="163">
        <f>+SUMIF('ID Motors'!G:G,D:D,'ID Motors'!D:D)</f>
        <v>0</v>
      </c>
      <c r="U502" s="12">
        <f>+SUMIF('ID RENTAL'!G:G,D:D,'ID RENTAL'!D:D)</f>
        <v>0</v>
      </c>
      <c r="V502" s="12">
        <f>+SUMIF('MCM '!G:G,D:D,'MCM '!D:D)</f>
        <v>7525009</v>
      </c>
      <c r="W502" s="12">
        <f>SUMIF(AGRIMOTORS!G:G,D:D,AGRIMOTORS!D:D)</f>
        <v>0</v>
      </c>
      <c r="X502" s="12">
        <f>+SUMIF(BOVIMA!F:F,D:D,BOVIMA!C:C)</f>
        <v>0</v>
      </c>
      <c r="Y502" s="12">
        <f>+SUMIF(AGRIFEED!F:F,D:D,AGRIFEED!C:C)</f>
        <v>0</v>
      </c>
      <c r="Z502" s="12">
        <f>SUMIF(AMIP!F:F,D:D,AMIP!C:C)</f>
        <v>0</v>
      </c>
      <c r="AA502" s="12">
        <f>+SUMIF(ISF!G:G,D:D,ISF!D:D)</f>
        <v>0</v>
      </c>
      <c r="AB502" s="124">
        <f>+SUMIF(DISCOI!G:G,D:D,DISCOI!D:D)</f>
        <v>0</v>
      </c>
      <c r="AC502" s="12">
        <f>+SUMIF(MABEL!F:F,D:D,MABEL!C:C)</f>
        <v>0</v>
      </c>
      <c r="AD502" s="12">
        <f>+SUMIF(NMP!F:F,D:D,NMP!C:C)</f>
        <v>0</v>
      </c>
      <c r="AE502" s="12">
        <f>+SUMIF('AMCHO '!F:F,D:D,'AMCHO '!C:C)</f>
        <v>0</v>
      </c>
      <c r="AF502" s="12">
        <f>+SUMIF(CONFORTIS!G:G,D:D,CONFORTIS!D:D)</f>
        <v>0</v>
      </c>
      <c r="AG502" s="12">
        <f>+SUMIF('IRS IMMO'!G:G,D:D,'IRS IMMO'!D:D)</f>
        <v>0</v>
      </c>
      <c r="AH502" s="12">
        <f>+SUMIFS(AGRIVETAM!C:C,AGRIVETAM!F:F,D:D)</f>
        <v>0</v>
      </c>
      <c r="AI502" s="12">
        <f>+SUMIF(EUROPAINTS!F:F,D:D,EUROPAINTS!C:C)</f>
        <v>0</v>
      </c>
      <c r="AJ502" s="12">
        <f>+SUMIF('VET ABE'!F:F,D:D,'VET ABE'!D:D)</f>
        <v>0</v>
      </c>
      <c r="AK502" s="12">
        <f>SUMIF('VET FIA'!F:F,D:D,'VET FIA'!D:D)</f>
        <v>0</v>
      </c>
      <c r="AL502" s="12">
        <f>+SUMIF('CSS SAKAY'!F:F,D:D,'CSS SAKAY'!C:C)</f>
        <v>0</v>
      </c>
      <c r="AM502" s="12"/>
      <c r="AN502" s="12">
        <f>SUMIF('United Malagasy'!F:F,D:D,'United Malagasy'!C:C)</f>
        <v>0</v>
      </c>
      <c r="AO502" s="12">
        <f>+SUMIF(NUTRIFOOD!E:E,D:D,NUTRIFOOD!C:C)</f>
        <v>0</v>
      </c>
      <c r="AP502" s="12">
        <f>+SUMIF(FERRIS!H:H,D:D,FERRIS!E:E)</f>
        <v>0</v>
      </c>
      <c r="AQ502" s="12">
        <f>+SUMIF(SEM!F:F,D:D,SEM!C:C)</f>
        <v>0</v>
      </c>
      <c r="AR502" s="12">
        <f>+SUMIF(Madatrade!F:F,D:D,Madatrade!C:C)</f>
        <v>0</v>
      </c>
      <c r="AS502" s="12">
        <f>+SUMIF('FLY TECH'!F:F,D:D,'FLY TECH'!D:D)</f>
        <v>0</v>
      </c>
      <c r="AT502" s="12">
        <f>+SUMIFS('FIRST INVESTISSEMENT'!D:D,'FIRST INVESTISSEMENT'!G:G,D:D)</f>
        <v>0</v>
      </c>
      <c r="AU502" s="164">
        <f t="shared" si="50"/>
        <v>7525009</v>
      </c>
      <c r="AV502" s="165">
        <f t="shared" si="51"/>
        <v>1663.6956009774253</v>
      </c>
    </row>
    <row r="503" spans="1:48" hidden="1" x14ac:dyDescent="0.25">
      <c r="A503" s="11" t="str">
        <f t="shared" si="47"/>
        <v>6</v>
      </c>
      <c r="B503" s="11" t="str">
        <f t="shared" si="48"/>
        <v>60</v>
      </c>
      <c r="C503" s="11" t="str">
        <f t="shared" si="49"/>
        <v>608</v>
      </c>
      <c r="D503" s="23">
        <v>60840000</v>
      </c>
      <c r="E503" s="119" t="s">
        <v>3269</v>
      </c>
      <c r="F503" s="24" t="s">
        <v>2287</v>
      </c>
      <c r="G503" s="12">
        <f>+SUMIF(AGRIFARM!H:H,D:D,AGRIFARM!L:L)</f>
        <v>0</v>
      </c>
      <c r="H503" s="12">
        <f>+SUMIF(AGRICORP!I:I,D:D,AGRICORP!D:D)</f>
        <v>0</v>
      </c>
      <c r="I503" s="12">
        <f>+SUMIF(SMTP!D:D,D:D,SMTP!F:F)</f>
        <v>0</v>
      </c>
      <c r="J503" s="12">
        <f>+SUMIF(AGRIVET!G:G,D:D,AGRIVET!D:D)</f>
        <v>0</v>
      </c>
      <c r="K503" s="12">
        <f>+SUMIF(AGRIVAL!G:G,D:D,AGRIVAL!D:D)</f>
        <v>0</v>
      </c>
      <c r="L503" s="12">
        <f>+SUMIF(AGRIKOBA!G:G,D:D,AGRIKOBA!D:D)</f>
        <v>0</v>
      </c>
      <c r="M503" s="12">
        <f>+SUMIF(LMOI!F:F,D:D,LMOI!C:C)</f>
        <v>0</v>
      </c>
      <c r="N503" s="12">
        <f>+SUMIF(TARTINE!G:G,D:D,TARTINE!D:D)</f>
        <v>0</v>
      </c>
      <c r="O503" s="12">
        <f>+SUMIF(IDF!F:F,D:D,IDF!C:C)</f>
        <v>0</v>
      </c>
      <c r="P503" s="12">
        <f>+SUMIF(RYA!G:G,D:D,RYA!D:D)</f>
        <v>0</v>
      </c>
      <c r="Q503" s="12">
        <f>+SUMIF('SCI NOAH'!G:G,D:D,'SCI NOAH'!D:D)</f>
        <v>0</v>
      </c>
      <c r="R503" s="12">
        <f>+SUMIF(SIM!F:F,D:D,SIM!C:C)</f>
        <v>0</v>
      </c>
      <c r="S503" s="163">
        <f>+SUMIF('First Energy'!A:A,D:D,'First Energy'!C:C)</f>
        <v>0</v>
      </c>
      <c r="T503" s="163">
        <f>+SUMIF('ID Motors'!G:G,D:D,'ID Motors'!D:D)</f>
        <v>0</v>
      </c>
      <c r="U503" s="12">
        <f>+SUMIF('ID RENTAL'!G:G,D:D,'ID RENTAL'!D:D)</f>
        <v>0</v>
      </c>
      <c r="V503" s="12">
        <f>+SUMIF('MCM '!G:G,D:D,'MCM '!D:D)</f>
        <v>2019769.92</v>
      </c>
      <c r="W503" s="12">
        <f>SUMIF(AGRIMOTORS!G:G,D:D,AGRIMOTORS!D:D)</f>
        <v>0</v>
      </c>
      <c r="X503" s="12">
        <f>+SUMIF(BOVIMA!F:F,D:D,BOVIMA!C:C)</f>
        <v>0</v>
      </c>
      <c r="Y503" s="12">
        <f>+SUMIF(AGRIFEED!F:F,D:D,AGRIFEED!C:C)</f>
        <v>0</v>
      </c>
      <c r="Z503" s="12">
        <f>SUMIF(AMIP!F:F,D:D,AMIP!C:C)</f>
        <v>0</v>
      </c>
      <c r="AA503" s="12">
        <f>+SUMIF(ISF!G:G,D:D,ISF!D:D)</f>
        <v>0</v>
      </c>
      <c r="AB503" s="124">
        <f>+SUMIF(DISCOI!G:G,D:D,DISCOI!D:D)</f>
        <v>0</v>
      </c>
      <c r="AC503" s="12">
        <f>+SUMIF(MABEL!F:F,D:D,MABEL!C:C)</f>
        <v>0</v>
      </c>
      <c r="AD503" s="12">
        <f>+SUMIF(NMP!F:F,D:D,NMP!C:C)</f>
        <v>0</v>
      </c>
      <c r="AE503" s="12">
        <f>+SUMIF('AMCHO '!F:F,D:D,'AMCHO '!C:C)</f>
        <v>0</v>
      </c>
      <c r="AF503" s="12">
        <f>+SUMIF(CONFORTIS!G:G,D:D,CONFORTIS!D:D)</f>
        <v>0</v>
      </c>
      <c r="AG503" s="12">
        <f>+SUMIF('IRS IMMO'!G:G,D:D,'IRS IMMO'!D:D)</f>
        <v>0</v>
      </c>
      <c r="AH503" s="12">
        <f>+SUMIFS(AGRIVETAM!C:C,AGRIVETAM!F:F,D:D)</f>
        <v>0</v>
      </c>
      <c r="AI503" s="12">
        <f>+SUMIF(EUROPAINTS!F:F,D:D,EUROPAINTS!C:C)</f>
        <v>0</v>
      </c>
      <c r="AJ503" s="12">
        <f>+SUMIF('VET ABE'!F:F,D:D,'VET ABE'!D:D)</f>
        <v>0</v>
      </c>
      <c r="AK503" s="12">
        <f>SUMIF('VET FIA'!F:F,D:D,'VET FIA'!D:D)</f>
        <v>0</v>
      </c>
      <c r="AL503" s="12">
        <f>+SUMIF('CSS SAKAY'!F:F,D:D,'CSS SAKAY'!C:C)</f>
        <v>0</v>
      </c>
      <c r="AM503" s="12"/>
      <c r="AN503" s="12">
        <f>SUMIF('United Malagasy'!F:F,D:D,'United Malagasy'!C:C)</f>
        <v>0</v>
      </c>
      <c r="AO503" s="12">
        <f>+SUMIF(NUTRIFOOD!E:E,D:D,NUTRIFOOD!C:C)</f>
        <v>0</v>
      </c>
      <c r="AP503" s="12">
        <f>+SUMIF(FERRIS!H:H,D:D,FERRIS!E:E)</f>
        <v>0</v>
      </c>
      <c r="AQ503" s="12">
        <f>+SUMIF(SEM!F:F,D:D,SEM!C:C)</f>
        <v>0</v>
      </c>
      <c r="AR503" s="12">
        <f>+SUMIF(Madatrade!F:F,D:D,Madatrade!C:C)</f>
        <v>0</v>
      </c>
      <c r="AS503" s="12">
        <f>+SUMIF('FLY TECH'!F:F,D:D,'FLY TECH'!D:D)</f>
        <v>0</v>
      </c>
      <c r="AT503" s="12">
        <f>+SUMIFS('FIRST INVESTISSEMENT'!D:D,'FIRST INVESTISSEMENT'!G:G,D:D)</f>
        <v>0</v>
      </c>
      <c r="AU503" s="164">
        <f t="shared" si="50"/>
        <v>2019769.92</v>
      </c>
      <c r="AV503" s="165">
        <f t="shared" si="51"/>
        <v>446.54861288412093</v>
      </c>
    </row>
    <row r="504" spans="1:48" hidden="1" x14ac:dyDescent="0.25">
      <c r="A504" s="11" t="str">
        <f t="shared" si="47"/>
        <v>6</v>
      </c>
      <c r="B504" s="11" t="str">
        <f t="shared" si="48"/>
        <v>60</v>
      </c>
      <c r="C504" s="11" t="str">
        <f t="shared" si="49"/>
        <v>608</v>
      </c>
      <c r="D504" s="23">
        <v>60850000</v>
      </c>
      <c r="E504" s="119" t="s">
        <v>3269</v>
      </c>
      <c r="F504" s="24" t="s">
        <v>2288</v>
      </c>
      <c r="G504" s="12">
        <f>+SUMIF(AGRIFARM!H:H,D:D,AGRIFARM!L:L)</f>
        <v>0</v>
      </c>
      <c r="H504" s="12">
        <f>+SUMIF(AGRICORP!I:I,D:D,AGRICORP!D:D)</f>
        <v>0</v>
      </c>
      <c r="I504" s="12">
        <f>+SUMIF(SMTP!D:D,D:D,SMTP!F:F)</f>
        <v>0</v>
      </c>
      <c r="J504" s="12">
        <f>+SUMIF(AGRIVET!G:G,D:D,AGRIVET!D:D)</f>
        <v>0</v>
      </c>
      <c r="K504" s="12">
        <f>+SUMIF(AGRIVAL!G:G,D:D,AGRIVAL!D:D)</f>
        <v>0</v>
      </c>
      <c r="L504" s="12">
        <f>+SUMIF(AGRIKOBA!G:G,D:D,AGRIKOBA!D:D)</f>
        <v>0</v>
      </c>
      <c r="M504" s="12">
        <f>+SUMIF(LMOI!F:F,D:D,LMOI!C:C)</f>
        <v>0</v>
      </c>
      <c r="N504" s="12">
        <f>+SUMIF(TARTINE!G:G,D:D,TARTINE!D:D)</f>
        <v>0</v>
      </c>
      <c r="O504" s="12">
        <f>+SUMIF(IDF!F:F,D:D,IDF!C:C)</f>
        <v>0</v>
      </c>
      <c r="P504" s="12">
        <f>+SUMIF(RYA!G:G,D:D,RYA!D:D)</f>
        <v>0</v>
      </c>
      <c r="Q504" s="12">
        <f>+SUMIF('SCI NOAH'!G:G,D:D,'SCI NOAH'!D:D)</f>
        <v>0</v>
      </c>
      <c r="R504" s="12">
        <f>+SUMIF(SIM!F:F,D:D,SIM!C:C)</f>
        <v>0</v>
      </c>
      <c r="S504" s="163">
        <f>+SUMIF('First Energy'!A:A,D:D,'First Energy'!C:C)</f>
        <v>0</v>
      </c>
      <c r="T504" s="163">
        <f>+SUMIF('ID Motors'!G:G,D:D,'ID Motors'!D:D)</f>
        <v>0</v>
      </c>
      <c r="U504" s="12">
        <f>+SUMIF('ID RENTAL'!G:G,D:D,'ID RENTAL'!D:D)</f>
        <v>0</v>
      </c>
      <c r="V504" s="12">
        <f>+SUMIF('MCM '!G:G,D:D,'MCM '!D:D)</f>
        <v>25697165.93</v>
      </c>
      <c r="W504" s="12">
        <f>SUMIF(AGRIMOTORS!G:G,D:D,AGRIMOTORS!D:D)</f>
        <v>0</v>
      </c>
      <c r="X504" s="12">
        <f>+SUMIF(BOVIMA!F:F,D:D,BOVIMA!C:C)</f>
        <v>0</v>
      </c>
      <c r="Y504" s="12">
        <f>+SUMIF(AGRIFEED!F:F,D:D,AGRIFEED!C:C)</f>
        <v>0</v>
      </c>
      <c r="Z504" s="12">
        <f>SUMIF(AMIP!F:F,D:D,AMIP!C:C)</f>
        <v>0</v>
      </c>
      <c r="AA504" s="12">
        <f>+SUMIF(ISF!G:G,D:D,ISF!D:D)</f>
        <v>0</v>
      </c>
      <c r="AB504" s="124">
        <f>+SUMIF(DISCOI!G:G,D:D,DISCOI!D:D)</f>
        <v>0</v>
      </c>
      <c r="AC504" s="12">
        <f>+SUMIF(MABEL!F:F,D:D,MABEL!C:C)</f>
        <v>0</v>
      </c>
      <c r="AD504" s="12">
        <f>+SUMIF(NMP!F:F,D:D,NMP!C:C)</f>
        <v>0</v>
      </c>
      <c r="AE504" s="12">
        <f>+SUMIF('AMCHO '!F:F,D:D,'AMCHO '!C:C)</f>
        <v>0</v>
      </c>
      <c r="AF504" s="12">
        <f>+SUMIF(CONFORTIS!G:G,D:D,CONFORTIS!D:D)</f>
        <v>0</v>
      </c>
      <c r="AG504" s="12">
        <f>+SUMIF('IRS IMMO'!G:G,D:D,'IRS IMMO'!D:D)</f>
        <v>0</v>
      </c>
      <c r="AH504" s="12">
        <f>+SUMIFS(AGRIVETAM!C:C,AGRIVETAM!F:F,D:D)</f>
        <v>0</v>
      </c>
      <c r="AI504" s="12">
        <f>+SUMIF(EUROPAINTS!F:F,D:D,EUROPAINTS!C:C)</f>
        <v>0</v>
      </c>
      <c r="AJ504" s="12">
        <f>+SUMIF('VET ABE'!F:F,D:D,'VET ABE'!D:D)</f>
        <v>0</v>
      </c>
      <c r="AK504" s="12">
        <f>SUMIF('VET FIA'!F:F,D:D,'VET FIA'!D:D)</f>
        <v>0</v>
      </c>
      <c r="AL504" s="12">
        <f>+SUMIF('CSS SAKAY'!F:F,D:D,'CSS SAKAY'!C:C)</f>
        <v>0</v>
      </c>
      <c r="AM504" s="12"/>
      <c r="AN504" s="12">
        <f>SUMIF('United Malagasy'!F:F,D:D,'United Malagasy'!C:C)</f>
        <v>0</v>
      </c>
      <c r="AO504" s="12">
        <f>+SUMIF(NUTRIFOOD!E:E,D:D,NUTRIFOOD!C:C)</f>
        <v>0</v>
      </c>
      <c r="AP504" s="12">
        <f>+SUMIF(FERRIS!H:H,D:D,FERRIS!E:E)</f>
        <v>0</v>
      </c>
      <c r="AQ504" s="12">
        <f>+SUMIF(SEM!F:F,D:D,SEM!C:C)</f>
        <v>0</v>
      </c>
      <c r="AR504" s="12">
        <f>+SUMIF(Madatrade!F:F,D:D,Madatrade!C:C)</f>
        <v>0</v>
      </c>
      <c r="AS504" s="12">
        <f>+SUMIF('FLY TECH'!F:F,D:D,'FLY TECH'!D:D)</f>
        <v>0</v>
      </c>
      <c r="AT504" s="12">
        <f>+SUMIFS('FIRST INVESTISSEMENT'!D:D,'FIRST INVESTISSEMENT'!G:G,D:D)</f>
        <v>0</v>
      </c>
      <c r="AU504" s="164">
        <f t="shared" si="50"/>
        <v>25697165.93</v>
      </c>
      <c r="AV504" s="165">
        <f t="shared" si="51"/>
        <v>5681.3569146997652</v>
      </c>
    </row>
    <row r="505" spans="1:48" hidden="1" x14ac:dyDescent="0.25">
      <c r="A505" s="11" t="str">
        <f t="shared" si="47"/>
        <v>6</v>
      </c>
      <c r="B505" s="11" t="str">
        <f t="shared" si="48"/>
        <v>60</v>
      </c>
      <c r="C505" s="11" t="str">
        <f t="shared" si="49"/>
        <v>608</v>
      </c>
      <c r="D505" s="23">
        <v>60880000</v>
      </c>
      <c r="E505" s="119" t="s">
        <v>3269</v>
      </c>
      <c r="F505" s="24" t="s">
        <v>464</v>
      </c>
      <c r="G505" s="12">
        <f>+SUMIF(AGRIFARM!H:H,D:D,AGRIFARM!L:L)</f>
        <v>0</v>
      </c>
      <c r="H505" s="12">
        <f>+SUMIF(AGRICORP!I:I,D:D,AGRICORP!D:D)</f>
        <v>0</v>
      </c>
      <c r="I505" s="12">
        <f>+SUMIF(SMTP!D:D,D:D,SMTP!F:F)</f>
        <v>0</v>
      </c>
      <c r="J505" s="12">
        <f>+SUMIF(AGRIVET!G:G,D:D,AGRIVET!D:D)</f>
        <v>0</v>
      </c>
      <c r="K505" s="12">
        <f>+SUMIF(AGRIVAL!G:G,D:D,AGRIVAL!D:D)</f>
        <v>0</v>
      </c>
      <c r="L505" s="12">
        <f>+SUMIF(AGRIKOBA!G:G,D:D,AGRIKOBA!D:D)</f>
        <v>0</v>
      </c>
      <c r="M505" s="12">
        <f>+SUMIF(LMOI!F:F,D:D,LMOI!C:C)</f>
        <v>2906400</v>
      </c>
      <c r="N505" s="12">
        <f>+SUMIF(TARTINE!G:G,D:D,TARTINE!D:D)</f>
        <v>0</v>
      </c>
      <c r="O505" s="12">
        <f>+SUMIF(IDF!F:F,D:D,IDF!C:C)</f>
        <v>0</v>
      </c>
      <c r="P505" s="12">
        <f>+SUMIF(RYA!G:G,D:D,RYA!D:D)</f>
        <v>0</v>
      </c>
      <c r="Q505" s="12">
        <f>+SUMIF('SCI NOAH'!G:G,D:D,'SCI NOAH'!D:D)</f>
        <v>0</v>
      </c>
      <c r="R505" s="12">
        <f>+SUMIF(SIM!F:F,D:D,SIM!C:C)</f>
        <v>0</v>
      </c>
      <c r="S505" s="163">
        <f>+SUMIF('First Energy'!A:A,D:D,'First Energy'!C:C)</f>
        <v>0</v>
      </c>
      <c r="T505" s="163">
        <f>+SUMIF('ID Motors'!G:G,D:D,'ID Motors'!D:D)</f>
        <v>207862</v>
      </c>
      <c r="U505" s="12">
        <f>+SUMIF('ID RENTAL'!G:G,D:D,'ID RENTAL'!D:D)</f>
        <v>0</v>
      </c>
      <c r="V505" s="12">
        <f>+SUMIF('MCM '!G:G,D:D,'MCM '!D:D)</f>
        <v>0</v>
      </c>
      <c r="W505" s="12">
        <f>SUMIF(AGRIMOTORS!G:G,D:D,AGRIMOTORS!D:D)</f>
        <v>50000</v>
      </c>
      <c r="X505" s="12">
        <f>+SUMIF(BOVIMA!F:F,D:D,BOVIMA!C:C)</f>
        <v>0</v>
      </c>
      <c r="Y505" s="12">
        <f>+SUMIF(AGRIFEED!F:F,D:D,AGRIFEED!C:C)</f>
        <v>0</v>
      </c>
      <c r="Z505" s="12">
        <f>SUMIF(AMIP!F:F,D:D,AMIP!C:C)</f>
        <v>0</v>
      </c>
      <c r="AA505" s="12">
        <f>+SUMIF(ISF!G:G,D:D,ISF!D:D)</f>
        <v>0</v>
      </c>
      <c r="AB505" s="124">
        <f>+SUMIF(DISCOI!G:G,D:D,DISCOI!D:D)</f>
        <v>0</v>
      </c>
      <c r="AC505" s="12">
        <f>+SUMIF(MABEL!F:F,D:D,MABEL!C:C)</f>
        <v>0</v>
      </c>
      <c r="AD505" s="12">
        <f>+SUMIF(NMP!F:F,D:D,NMP!C:C)</f>
        <v>0</v>
      </c>
      <c r="AE505" s="12">
        <f>+SUMIF('AMCHO '!F:F,D:D,'AMCHO '!C:C)</f>
        <v>0</v>
      </c>
      <c r="AF505" s="12">
        <f>+SUMIF(CONFORTIS!G:G,D:D,CONFORTIS!D:D)</f>
        <v>0</v>
      </c>
      <c r="AG505" s="12">
        <f>+SUMIF('IRS IMMO'!G:G,D:D,'IRS IMMO'!D:D)</f>
        <v>0</v>
      </c>
      <c r="AH505" s="12">
        <f>+SUMIFS(AGRIVETAM!C:C,AGRIVETAM!F:F,D:D)</f>
        <v>0</v>
      </c>
      <c r="AI505" s="12">
        <f>+SUMIF(EUROPAINTS!F:F,D:D,EUROPAINTS!C:C)</f>
        <v>0</v>
      </c>
      <c r="AJ505" s="12">
        <f>+SUMIF('VET ABE'!F:F,D:D,'VET ABE'!D:D)</f>
        <v>0</v>
      </c>
      <c r="AK505" s="12">
        <f>SUMIF('VET FIA'!F:F,D:D,'VET FIA'!D:D)</f>
        <v>0</v>
      </c>
      <c r="AL505" s="12">
        <f>+SUMIF('CSS SAKAY'!F:F,D:D,'CSS SAKAY'!C:C)</f>
        <v>0</v>
      </c>
      <c r="AM505" s="12"/>
      <c r="AN505" s="12">
        <f>SUMIF('United Malagasy'!F:F,D:D,'United Malagasy'!C:C)</f>
        <v>0</v>
      </c>
      <c r="AO505" s="12">
        <f>+SUMIF(NUTRIFOOD!E:E,D:D,NUTRIFOOD!C:C)</f>
        <v>0</v>
      </c>
      <c r="AP505" s="12">
        <f>+SUMIF(FERRIS!H:H,D:D,FERRIS!E:E)</f>
        <v>0</v>
      </c>
      <c r="AQ505" s="12">
        <f>+SUMIF(SEM!F:F,D:D,SEM!C:C)</f>
        <v>656250</v>
      </c>
      <c r="AR505" s="12">
        <f>+SUMIF(Madatrade!F:F,D:D,Madatrade!C:C)</f>
        <v>0</v>
      </c>
      <c r="AS505" s="12">
        <f>+SUMIF('FLY TECH'!F:F,D:D,'FLY TECH'!D:D)</f>
        <v>458613.6</v>
      </c>
      <c r="AT505" s="12">
        <f>+SUMIFS('FIRST INVESTISSEMENT'!D:D,'FIRST INVESTISSEMENT'!G:G,D:D)</f>
        <v>0</v>
      </c>
      <c r="AU505" s="164">
        <f t="shared" si="50"/>
        <v>4279125.5999999996</v>
      </c>
      <c r="AV505" s="165">
        <f t="shared" si="51"/>
        <v>946.06696639829727</v>
      </c>
    </row>
    <row r="506" spans="1:48" hidden="1" x14ac:dyDescent="0.25">
      <c r="A506" s="11" t="str">
        <f t="shared" si="47"/>
        <v>6</v>
      </c>
      <c r="B506" s="11" t="str">
        <f t="shared" si="48"/>
        <v>60</v>
      </c>
      <c r="C506" s="11" t="str">
        <f t="shared" si="49"/>
        <v>609</v>
      </c>
      <c r="D506" s="60">
        <v>60900000</v>
      </c>
      <c r="E506" s="119" t="s">
        <v>3269</v>
      </c>
      <c r="F506" s="24" t="s">
        <v>471</v>
      </c>
      <c r="G506" s="12">
        <f>+SUMIF(AGRIFARM!H:H,D:D,AGRIFARM!L:L)</f>
        <v>0</v>
      </c>
      <c r="H506" s="12">
        <f>+SUMIF(AGRICORP!I:I,D:D,AGRICORP!D:D)</f>
        <v>0</v>
      </c>
      <c r="I506" s="12">
        <f>+SUMIF(SMTP!D:D,D:D,SMTP!F:F)</f>
        <v>-2397182.5787999998</v>
      </c>
      <c r="J506" s="12">
        <f>+SUMIF(AGRIVET!G:G,D:D,AGRIVET!D:D)</f>
        <v>0</v>
      </c>
      <c r="K506" s="12">
        <f>+SUMIF(AGRIVAL!G:G,D:D,AGRIVAL!D:D)</f>
        <v>-136521800.59999999</v>
      </c>
      <c r="L506" s="12">
        <f>+SUMIF(AGRIKOBA!G:G,D:D,AGRIKOBA!D:D)</f>
        <v>0</v>
      </c>
      <c r="M506" s="12">
        <f>+SUMIF(LMOI!F:F,D:D,LMOI!C:C)</f>
        <v>0</v>
      </c>
      <c r="N506" s="12">
        <f>+SUMIF(TARTINE!G:G,D:D,TARTINE!D:D)</f>
        <v>0</v>
      </c>
      <c r="O506" s="12">
        <f>+SUMIF(IDF!F:F,D:D,IDF!C:C)</f>
        <v>0</v>
      </c>
      <c r="P506" s="12">
        <f>+SUMIF(RYA!G:G,D:D,RYA!D:D)</f>
        <v>0</v>
      </c>
      <c r="Q506" s="12">
        <f>+SUMIF('SCI NOAH'!G:G,D:D,'SCI NOAH'!D:D)</f>
        <v>0</v>
      </c>
      <c r="R506" s="12">
        <f>+SUMIF(SIM!F:F,D:D,SIM!C:C)</f>
        <v>0</v>
      </c>
      <c r="S506" s="163">
        <f>+SUMIF('First Energy'!A:A,D:D,'First Energy'!C:C)</f>
        <v>0</v>
      </c>
      <c r="T506" s="163">
        <f>+SUMIF('ID Motors'!G:G,D:D,'ID Motors'!D:D)</f>
        <v>0</v>
      </c>
      <c r="U506" s="12">
        <f>+SUMIF('ID RENTAL'!G:G,D:D,'ID RENTAL'!D:D)</f>
        <v>0</v>
      </c>
      <c r="V506" s="12">
        <f>+SUMIF('MCM '!G:G,D:D,'MCM '!D:D)</f>
        <v>-1870600</v>
      </c>
      <c r="W506" s="12">
        <f>SUMIF(AGRIMOTORS!G:G,D:D,AGRIMOTORS!D:D)</f>
        <v>0</v>
      </c>
      <c r="X506" s="12">
        <f>+SUMIF(BOVIMA!F:F,D:D,BOVIMA!C:C)</f>
        <v>-13133.98</v>
      </c>
      <c r="Y506" s="12">
        <f>+SUMIF(AGRIFEED!F:F,D:D,AGRIFEED!C:C)</f>
        <v>0</v>
      </c>
      <c r="Z506" s="12">
        <f>SUMIF(AMIP!F:F,D:D,AMIP!C:C)</f>
        <v>0</v>
      </c>
      <c r="AA506" s="12">
        <f>+SUMIF(ISF!G:G,D:D,ISF!D:D)</f>
        <v>0</v>
      </c>
      <c r="AB506" s="124">
        <f>+SUMIF(DISCOI!G:G,D:D,DISCOI!D:D)</f>
        <v>0</v>
      </c>
      <c r="AC506" s="12">
        <f>+SUMIF(MABEL!F:F,D:D,MABEL!C:C)</f>
        <v>0</v>
      </c>
      <c r="AD506" s="12">
        <f>+SUMIF(NMP!F:F,D:D,NMP!C:C)</f>
        <v>0</v>
      </c>
      <c r="AE506" s="12">
        <f>+SUMIF('AMCHO '!F:F,D:D,'AMCHO '!C:C)</f>
        <v>0</v>
      </c>
      <c r="AF506" s="12">
        <f>+SUMIF(CONFORTIS!G:G,D:D,CONFORTIS!D:D)</f>
        <v>0</v>
      </c>
      <c r="AG506" s="12">
        <f>+SUMIF('IRS IMMO'!G:G,D:D,'IRS IMMO'!D:D)</f>
        <v>0</v>
      </c>
      <c r="AH506" s="12">
        <f>+SUMIFS(AGRIVETAM!C:C,AGRIVETAM!F:F,D:D)</f>
        <v>0</v>
      </c>
      <c r="AI506" s="12">
        <f>+SUMIF(EUROPAINTS!F:F,D:D,EUROPAINTS!C:C)</f>
        <v>-526640</v>
      </c>
      <c r="AJ506" s="12">
        <f>+SUMIF('VET ABE'!F:F,D:D,'VET ABE'!D:D)</f>
        <v>0</v>
      </c>
      <c r="AK506" s="12">
        <f>SUMIF('VET FIA'!F:F,D:D,'VET FIA'!D:D)</f>
        <v>0</v>
      </c>
      <c r="AL506" s="12">
        <f>+SUMIF('CSS SAKAY'!F:F,D:D,'CSS SAKAY'!C:C)</f>
        <v>0</v>
      </c>
      <c r="AM506" s="12"/>
      <c r="AN506" s="12">
        <f>SUMIF('United Malagasy'!F:F,D:D,'United Malagasy'!C:C)</f>
        <v>0</v>
      </c>
      <c r="AO506" s="12">
        <f>+SUMIF(NUTRIFOOD!E:E,D:D,NUTRIFOOD!C:C)</f>
        <v>0</v>
      </c>
      <c r="AP506" s="12">
        <f>+SUMIF(FERRIS!H:H,D:D,FERRIS!E:E)</f>
        <v>-23255819.73</v>
      </c>
      <c r="AQ506" s="12">
        <f>+SUMIF(SEM!F:F,D:D,SEM!C:C)</f>
        <v>0</v>
      </c>
      <c r="AR506" s="12">
        <f>+SUMIF(Madatrade!F:F,D:D,Madatrade!C:C)</f>
        <v>0</v>
      </c>
      <c r="AS506" s="12">
        <f>+SUMIF('FLY TECH'!F:F,D:D,'FLY TECH'!D:D)</f>
        <v>0</v>
      </c>
      <c r="AT506" s="12">
        <f>+SUMIFS('FIRST INVESTISSEMENT'!D:D,'FIRST INVESTISSEMENT'!G:G,D:D)</f>
        <v>0</v>
      </c>
      <c r="AU506" s="164">
        <f t="shared" si="50"/>
        <v>-164585176.88879997</v>
      </c>
      <c r="AV506" s="165">
        <f t="shared" si="51"/>
        <v>-36387.947811888051</v>
      </c>
    </row>
    <row r="507" spans="1:48" hidden="1" x14ac:dyDescent="0.25">
      <c r="A507" s="11" t="str">
        <f t="shared" si="47"/>
        <v>6</v>
      </c>
      <c r="B507" s="11" t="str">
        <f t="shared" si="48"/>
        <v>60</v>
      </c>
      <c r="C507" s="11" t="str">
        <f t="shared" si="49"/>
        <v>609</v>
      </c>
      <c r="D507" s="23">
        <v>60910000</v>
      </c>
      <c r="E507" s="119" t="s">
        <v>3269</v>
      </c>
      <c r="F507" s="24" t="s">
        <v>1431</v>
      </c>
      <c r="G507" s="12">
        <f>+SUMIF(AGRIFARM!H:H,D:D,AGRIFARM!L:L)</f>
        <v>0</v>
      </c>
      <c r="H507" s="12">
        <f>+SUMIF(AGRICORP!I:I,D:D,AGRICORP!D:D)</f>
        <v>0</v>
      </c>
      <c r="I507" s="12">
        <f>+SUMIF(SMTP!D:D,D:D,SMTP!F:F)</f>
        <v>-12327305.34</v>
      </c>
      <c r="J507" s="12">
        <f>+SUMIF(AGRIVET!G:G,D:D,AGRIVET!D:D)</f>
        <v>0</v>
      </c>
      <c r="K507" s="12">
        <f>+SUMIF(AGRIVAL!G:G,D:D,AGRIVAL!D:D)</f>
        <v>0</v>
      </c>
      <c r="L507" s="12">
        <f>+SUMIF(AGRIKOBA!G:G,D:D,AGRIKOBA!D:D)</f>
        <v>0</v>
      </c>
      <c r="M507" s="12">
        <f>+SUMIF(LMOI!F:F,D:D,LMOI!C:C)</f>
        <v>0</v>
      </c>
      <c r="N507" s="12">
        <f>+SUMIF(TARTINE!G:G,D:D,TARTINE!D:D)</f>
        <v>0</v>
      </c>
      <c r="O507" s="12">
        <f>+SUMIF(IDF!F:F,D:D,IDF!C:C)</f>
        <v>0</v>
      </c>
      <c r="P507" s="12">
        <f>+SUMIF(RYA!G:G,D:D,RYA!D:D)</f>
        <v>0</v>
      </c>
      <c r="Q507" s="12">
        <f>+SUMIF('SCI NOAH'!G:G,D:D,'SCI NOAH'!D:D)</f>
        <v>0</v>
      </c>
      <c r="R507" s="12">
        <f>+SUMIF(SIM!F:F,D:D,SIM!C:C)</f>
        <v>0</v>
      </c>
      <c r="S507" s="163">
        <f>+SUMIF('First Energy'!A:A,D:D,'First Energy'!C:C)</f>
        <v>0</v>
      </c>
      <c r="T507" s="163">
        <f>+SUMIF('ID Motors'!G:G,D:D,'ID Motors'!D:D)</f>
        <v>0</v>
      </c>
      <c r="U507" s="12">
        <f>+SUMIF('ID RENTAL'!G:G,D:D,'ID RENTAL'!D:D)</f>
        <v>0</v>
      </c>
      <c r="V507" s="12">
        <f>+SUMIF('MCM '!G:G,D:D,'MCM '!D:D)</f>
        <v>0</v>
      </c>
      <c r="W507" s="12">
        <f>SUMIF(AGRIMOTORS!G:G,D:D,AGRIMOTORS!D:D)</f>
        <v>0</v>
      </c>
      <c r="X507" s="12">
        <f>+SUMIF(BOVIMA!F:F,D:D,BOVIMA!C:C)</f>
        <v>0</v>
      </c>
      <c r="Y507" s="12">
        <f>+SUMIF(AGRIFEED!F:F,D:D,AGRIFEED!C:C)</f>
        <v>0</v>
      </c>
      <c r="Z507" s="12">
        <f>SUMIF(AMIP!F:F,D:D,AMIP!C:C)</f>
        <v>0</v>
      </c>
      <c r="AA507" s="12">
        <f>+SUMIF(ISF!G:G,D:D,ISF!D:D)</f>
        <v>0</v>
      </c>
      <c r="AB507" s="124">
        <f>+SUMIF(DISCOI!G:G,D:D,DISCOI!D:D)</f>
        <v>0</v>
      </c>
      <c r="AC507" s="12">
        <f>+SUMIF(MABEL!F:F,D:D,MABEL!C:C)</f>
        <v>0</v>
      </c>
      <c r="AD507" s="12">
        <f>+SUMIF(NMP!F:F,D:D,NMP!C:C)</f>
        <v>0</v>
      </c>
      <c r="AE507" s="12">
        <f>+SUMIF('AMCHO '!F:F,D:D,'AMCHO '!C:C)</f>
        <v>0</v>
      </c>
      <c r="AF507" s="12">
        <f>+SUMIF(CONFORTIS!G:G,D:D,CONFORTIS!D:D)</f>
        <v>0</v>
      </c>
      <c r="AG507" s="12">
        <f>+SUMIF('IRS IMMO'!G:G,D:D,'IRS IMMO'!D:D)</f>
        <v>0</v>
      </c>
      <c r="AH507" s="12">
        <f>+SUMIFS(AGRIVETAM!C:C,AGRIVETAM!F:F,D:D)</f>
        <v>0</v>
      </c>
      <c r="AI507" s="12">
        <f>+SUMIF(EUROPAINTS!F:F,D:D,EUROPAINTS!C:C)</f>
        <v>0</v>
      </c>
      <c r="AJ507" s="12">
        <f>+SUMIF('VET ABE'!F:F,D:D,'VET ABE'!D:D)</f>
        <v>-12800000</v>
      </c>
      <c r="AK507" s="12">
        <f>SUMIF('VET FIA'!F:F,D:D,'VET FIA'!D:D)</f>
        <v>-1500000</v>
      </c>
      <c r="AL507" s="12">
        <f>+SUMIF('CSS SAKAY'!F:F,D:D,'CSS SAKAY'!C:C)</f>
        <v>0</v>
      </c>
      <c r="AM507" s="12"/>
      <c r="AN507" s="12">
        <f>SUMIF('United Malagasy'!F:F,D:D,'United Malagasy'!C:C)</f>
        <v>0</v>
      </c>
      <c r="AO507" s="12">
        <f>+SUMIF(NUTRIFOOD!E:E,D:D,NUTRIFOOD!C:C)</f>
        <v>0</v>
      </c>
      <c r="AP507" s="12">
        <f>+SUMIF(FERRIS!H:H,D:D,FERRIS!E:E)</f>
        <v>0</v>
      </c>
      <c r="AQ507" s="12">
        <f>+SUMIF(SEM!F:F,D:D,SEM!C:C)</f>
        <v>0</v>
      </c>
      <c r="AR507" s="12">
        <f>+SUMIF(Madatrade!F:F,D:D,Madatrade!C:C)</f>
        <v>0</v>
      </c>
      <c r="AS507" s="12">
        <f>+SUMIF('FLY TECH'!F:F,D:D,'FLY TECH'!D:D)</f>
        <v>0</v>
      </c>
      <c r="AT507" s="12">
        <f>+SUMIFS('FIRST INVESTISSEMENT'!D:D,'FIRST INVESTISSEMENT'!G:G,D:D)</f>
        <v>0</v>
      </c>
      <c r="AU507" s="164">
        <f t="shared" si="50"/>
        <v>-26627305.34</v>
      </c>
      <c r="AV507" s="165">
        <f t="shared" si="51"/>
        <v>-5887.0003690415124</v>
      </c>
    </row>
    <row r="508" spans="1:48" hidden="1" x14ac:dyDescent="0.25">
      <c r="A508" s="11" t="str">
        <f t="shared" si="47"/>
        <v>6</v>
      </c>
      <c r="B508" s="11" t="str">
        <f t="shared" si="48"/>
        <v>60</v>
      </c>
      <c r="C508" s="11" t="str">
        <f t="shared" si="49"/>
        <v>609</v>
      </c>
      <c r="D508" s="23">
        <v>60920000</v>
      </c>
      <c r="E508" s="119" t="s">
        <v>3269</v>
      </c>
      <c r="F508" s="24" t="s">
        <v>1394</v>
      </c>
      <c r="G508" s="12">
        <f>+SUMIF(AGRIFARM!H:H,D:D,AGRIFARM!L:L)</f>
        <v>0</v>
      </c>
      <c r="H508" s="12">
        <f>+SUMIF(AGRICORP!I:I,D:D,AGRICORP!D:D)</f>
        <v>0</v>
      </c>
      <c r="I508" s="12">
        <f>+SUMIF(SMTP!D:D,D:D,SMTP!F:F)</f>
        <v>-2483978.85</v>
      </c>
      <c r="J508" s="12">
        <f>+SUMIF(AGRIVET!G:G,D:D,AGRIVET!D:D)</f>
        <v>0</v>
      </c>
      <c r="K508" s="12">
        <f>+SUMIF(AGRIVAL!G:G,D:D,AGRIVAL!D:D)</f>
        <v>0</v>
      </c>
      <c r="L508" s="12">
        <f>+SUMIF(AGRIKOBA!G:G,D:D,AGRIKOBA!D:D)</f>
        <v>0</v>
      </c>
      <c r="M508" s="12">
        <f>+SUMIF(LMOI!F:F,D:D,LMOI!C:C)</f>
        <v>0</v>
      </c>
      <c r="N508" s="12">
        <f>+SUMIF(TARTINE!G:G,D:D,TARTINE!D:D)</f>
        <v>0</v>
      </c>
      <c r="O508" s="12">
        <f>+SUMIF(IDF!F:F,D:D,IDF!C:C)</f>
        <v>0</v>
      </c>
      <c r="P508" s="12">
        <f>+SUMIF(RYA!G:G,D:D,RYA!D:D)</f>
        <v>0</v>
      </c>
      <c r="Q508" s="12">
        <f>+SUMIF('SCI NOAH'!G:G,D:D,'SCI NOAH'!D:D)</f>
        <v>0</v>
      </c>
      <c r="R508" s="12">
        <f>+SUMIF(SIM!F:F,D:D,SIM!C:C)</f>
        <v>0</v>
      </c>
      <c r="S508" s="163">
        <f>+SUMIF('First Energy'!A:A,D:D,'First Energy'!C:C)</f>
        <v>0</v>
      </c>
      <c r="T508" s="163">
        <f>+SUMIF('ID Motors'!G:G,D:D,'ID Motors'!D:D)</f>
        <v>0</v>
      </c>
      <c r="U508" s="12">
        <f>+SUMIF('ID RENTAL'!G:G,D:D,'ID RENTAL'!D:D)</f>
        <v>0</v>
      </c>
      <c r="V508" s="12">
        <f>+SUMIF('MCM '!G:G,D:D,'MCM '!D:D)</f>
        <v>0</v>
      </c>
      <c r="W508" s="12">
        <f>SUMIF(AGRIMOTORS!G:G,D:D,AGRIMOTORS!D:D)</f>
        <v>0</v>
      </c>
      <c r="X508" s="12">
        <f>+SUMIF(BOVIMA!F:F,D:D,BOVIMA!C:C)</f>
        <v>0</v>
      </c>
      <c r="Y508" s="12">
        <f>+SUMIF(AGRIFEED!F:F,D:D,AGRIFEED!C:C)</f>
        <v>0</v>
      </c>
      <c r="Z508" s="12">
        <f>SUMIF(AMIP!F:F,D:D,AMIP!C:C)</f>
        <v>0</v>
      </c>
      <c r="AA508" s="12">
        <f>+SUMIF(ISF!G:G,D:D,ISF!D:D)</f>
        <v>0</v>
      </c>
      <c r="AB508" s="124">
        <f>+SUMIF(DISCOI!G:G,D:D,DISCOI!D:D)</f>
        <v>0</v>
      </c>
      <c r="AC508" s="12">
        <f>+SUMIF(MABEL!F:F,D:D,MABEL!C:C)</f>
        <v>0</v>
      </c>
      <c r="AD508" s="12">
        <f>+SUMIF(NMP!F:F,D:D,NMP!C:C)</f>
        <v>0</v>
      </c>
      <c r="AE508" s="12">
        <f>+SUMIF('AMCHO '!F:F,D:D,'AMCHO '!C:C)</f>
        <v>0</v>
      </c>
      <c r="AF508" s="12">
        <f>+SUMIF(CONFORTIS!G:G,D:D,CONFORTIS!D:D)</f>
        <v>0</v>
      </c>
      <c r="AG508" s="12">
        <f>+SUMIF('IRS IMMO'!G:G,D:D,'IRS IMMO'!D:D)</f>
        <v>0</v>
      </c>
      <c r="AH508" s="12">
        <f>+SUMIFS(AGRIVETAM!C:C,AGRIVETAM!F:F,D:D)</f>
        <v>0</v>
      </c>
      <c r="AI508" s="12">
        <f>+SUMIF(EUROPAINTS!F:F,D:D,EUROPAINTS!C:C)</f>
        <v>0</v>
      </c>
      <c r="AJ508" s="12">
        <f>+SUMIF('VET ABE'!F:F,D:D,'VET ABE'!D:D)</f>
        <v>0</v>
      </c>
      <c r="AK508" s="12">
        <f>SUMIF('VET FIA'!F:F,D:D,'VET FIA'!D:D)</f>
        <v>0</v>
      </c>
      <c r="AL508" s="12">
        <f>+SUMIF('CSS SAKAY'!F:F,D:D,'CSS SAKAY'!C:C)</f>
        <v>0</v>
      </c>
      <c r="AM508" s="12"/>
      <c r="AN508" s="12">
        <f>SUMIF('United Malagasy'!F:F,D:D,'United Malagasy'!C:C)</f>
        <v>0</v>
      </c>
      <c r="AO508" s="12">
        <f>+SUMIF(NUTRIFOOD!E:E,D:D,NUTRIFOOD!C:C)</f>
        <v>0</v>
      </c>
      <c r="AP508" s="12">
        <f>+SUMIF(FERRIS!H:H,D:D,FERRIS!E:E)</f>
        <v>0</v>
      </c>
      <c r="AQ508" s="12">
        <f>+SUMIF(SEM!F:F,D:D,SEM!C:C)</f>
        <v>0</v>
      </c>
      <c r="AR508" s="12">
        <f>+SUMIF(Madatrade!F:F,D:D,Madatrade!C:C)</f>
        <v>0</v>
      </c>
      <c r="AS508" s="12">
        <f>+SUMIF('FLY TECH'!F:F,D:D,'FLY TECH'!D:D)</f>
        <v>0</v>
      </c>
      <c r="AT508" s="12">
        <f>+SUMIFS('FIRST INVESTISSEMENT'!D:D,'FIRST INVESTISSEMENT'!G:G,D:D)</f>
        <v>0</v>
      </c>
      <c r="AU508" s="164">
        <f t="shared" si="50"/>
        <v>-2483978.85</v>
      </c>
      <c r="AV508" s="165">
        <f t="shared" si="51"/>
        <v>-549.18003229842827</v>
      </c>
    </row>
    <row r="509" spans="1:48" hidden="1" x14ac:dyDescent="0.25">
      <c r="A509" s="11" t="str">
        <f t="shared" si="47"/>
        <v>6</v>
      </c>
      <c r="B509" s="11" t="str">
        <f t="shared" si="48"/>
        <v>60</v>
      </c>
      <c r="C509" s="11" t="str">
        <f t="shared" si="49"/>
        <v>609</v>
      </c>
      <c r="D509" s="23">
        <v>60940000</v>
      </c>
      <c r="E509" s="119" t="s">
        <v>3269</v>
      </c>
      <c r="F509" s="24" t="s">
        <v>736</v>
      </c>
      <c r="G509" s="12">
        <f>+SUMIF(AGRIFARM!H:H,D:D,AGRIFARM!L:L)</f>
        <v>0</v>
      </c>
      <c r="H509" s="12">
        <f>+SUMIF(AGRICORP!I:I,D:D,AGRICORP!D:D)</f>
        <v>0</v>
      </c>
      <c r="I509" s="12">
        <f>+SUMIF(SMTP!D:D,D:D,SMTP!F:F)</f>
        <v>0</v>
      </c>
      <c r="J509" s="12">
        <f>+SUMIF(AGRIVET!G:G,D:D,AGRIVET!D:D)</f>
        <v>0</v>
      </c>
      <c r="K509" s="12">
        <f>+SUMIF(AGRIVAL!G:G,D:D,AGRIVAL!D:D)</f>
        <v>0</v>
      </c>
      <c r="L509" s="12">
        <f>+SUMIF(AGRIKOBA!G:G,D:D,AGRIKOBA!D:D)</f>
        <v>0</v>
      </c>
      <c r="M509" s="12">
        <f>+SUMIF(LMOI!F:F,D:D,LMOI!C:C)</f>
        <v>0</v>
      </c>
      <c r="N509" s="12">
        <f>+SUMIF(TARTINE!G:G,D:D,TARTINE!D:D)</f>
        <v>0</v>
      </c>
      <c r="O509" s="12">
        <f>+SUMIF(IDF!F:F,D:D,IDF!C:C)</f>
        <v>0</v>
      </c>
      <c r="P509" s="12">
        <f>+SUMIF(RYA!G:G,D:D,RYA!D:D)</f>
        <v>0</v>
      </c>
      <c r="Q509" s="12">
        <f>+SUMIF('SCI NOAH'!G:G,D:D,'SCI NOAH'!D:D)</f>
        <v>0</v>
      </c>
      <c r="R509" s="12">
        <f>+SUMIF(SIM!F:F,D:D,SIM!C:C)</f>
        <v>0</v>
      </c>
      <c r="S509" s="163">
        <f>+SUMIF('First Energy'!A:A,D:D,'First Energy'!C:C)</f>
        <v>0</v>
      </c>
      <c r="T509" s="163">
        <f>+SUMIF('ID Motors'!G:G,D:D,'ID Motors'!D:D)</f>
        <v>-350000</v>
      </c>
      <c r="U509" s="12">
        <f>+SUMIF('ID RENTAL'!G:G,D:D,'ID RENTAL'!D:D)</f>
        <v>0</v>
      </c>
      <c r="V509" s="12">
        <f>+SUMIF('MCM '!G:G,D:D,'MCM '!D:D)</f>
        <v>0</v>
      </c>
      <c r="W509" s="12">
        <f>SUMIF(AGRIMOTORS!G:G,D:D,AGRIMOTORS!D:D)</f>
        <v>0</v>
      </c>
      <c r="X509" s="12">
        <f>+SUMIF(BOVIMA!F:F,D:D,BOVIMA!C:C)</f>
        <v>0</v>
      </c>
      <c r="Y509" s="12">
        <f>+SUMIF(AGRIFEED!F:F,D:D,AGRIFEED!C:C)</f>
        <v>0</v>
      </c>
      <c r="Z509" s="12">
        <f>SUMIF(AMIP!F:F,D:D,AMIP!C:C)</f>
        <v>0</v>
      </c>
      <c r="AA509" s="12">
        <f>+SUMIF(ISF!G:G,D:D,ISF!D:D)</f>
        <v>0</v>
      </c>
      <c r="AB509" s="124">
        <f>+SUMIF(DISCOI!G:G,D:D,DISCOI!D:D)</f>
        <v>0</v>
      </c>
      <c r="AC509" s="12">
        <f>+SUMIF(MABEL!F:F,D:D,MABEL!C:C)</f>
        <v>0</v>
      </c>
      <c r="AD509" s="12">
        <f>+SUMIF(NMP!F:F,D:D,NMP!C:C)</f>
        <v>0</v>
      </c>
      <c r="AE509" s="12">
        <f>+SUMIF('AMCHO '!F:F,D:D,'AMCHO '!C:C)</f>
        <v>0</v>
      </c>
      <c r="AF509" s="12">
        <f>+SUMIF(CONFORTIS!G:G,D:D,CONFORTIS!D:D)</f>
        <v>0</v>
      </c>
      <c r="AG509" s="12">
        <f>+SUMIF('IRS IMMO'!G:G,D:D,'IRS IMMO'!D:D)</f>
        <v>0</v>
      </c>
      <c r="AH509" s="12">
        <f>+SUMIFS(AGRIVETAM!C:C,AGRIVETAM!F:F,D:D)</f>
        <v>0</v>
      </c>
      <c r="AI509" s="12">
        <f>+SUMIF(EUROPAINTS!F:F,D:D,EUROPAINTS!C:C)</f>
        <v>0</v>
      </c>
      <c r="AJ509" s="12">
        <f>+SUMIF('VET ABE'!F:F,D:D,'VET ABE'!D:D)</f>
        <v>0</v>
      </c>
      <c r="AK509" s="12">
        <f>SUMIF('VET FIA'!F:F,D:D,'VET FIA'!D:D)</f>
        <v>0</v>
      </c>
      <c r="AL509" s="12">
        <f>+SUMIF('CSS SAKAY'!F:F,D:D,'CSS SAKAY'!C:C)</f>
        <v>0</v>
      </c>
      <c r="AM509" s="12"/>
      <c r="AN509" s="12">
        <f>SUMIF('United Malagasy'!F:F,D:D,'United Malagasy'!C:C)</f>
        <v>0</v>
      </c>
      <c r="AO509" s="12">
        <f>+SUMIF(NUTRIFOOD!E:E,D:D,NUTRIFOOD!C:C)</f>
        <v>0</v>
      </c>
      <c r="AP509" s="12">
        <f>+SUMIF(FERRIS!H:H,D:D,FERRIS!E:E)</f>
        <v>0</v>
      </c>
      <c r="AQ509" s="12">
        <f>+SUMIF(SEM!F:F,D:D,SEM!C:C)</f>
        <v>0</v>
      </c>
      <c r="AR509" s="12">
        <f>+SUMIF(Madatrade!F:F,D:D,Madatrade!C:C)</f>
        <v>0</v>
      </c>
      <c r="AS509" s="12">
        <f>+SUMIF('FLY TECH'!F:F,D:D,'FLY TECH'!D:D)</f>
        <v>0</v>
      </c>
      <c r="AT509" s="12">
        <f>+SUMIFS('FIRST INVESTISSEMENT'!D:D,'FIRST INVESTISSEMENT'!G:G,D:D)</f>
        <v>0</v>
      </c>
      <c r="AU509" s="164">
        <f t="shared" si="50"/>
        <v>-350000</v>
      </c>
      <c r="AV509" s="165">
        <f t="shared" si="51"/>
        <v>-77.381098194314305</v>
      </c>
    </row>
    <row r="510" spans="1:48" hidden="1" x14ac:dyDescent="0.25">
      <c r="A510" s="11" t="str">
        <f t="shared" si="47"/>
        <v>6</v>
      </c>
      <c r="B510" s="11" t="str">
        <f t="shared" si="48"/>
        <v>61</v>
      </c>
      <c r="C510" s="11" t="str">
        <f t="shared" si="49"/>
        <v>611</v>
      </c>
      <c r="D510" s="60">
        <v>61100000</v>
      </c>
      <c r="E510" s="196" t="s">
        <v>3273</v>
      </c>
      <c r="F510" s="24" t="s">
        <v>173</v>
      </c>
      <c r="G510" s="12">
        <f>+SUMIF(AGRIFARM!H:H,D:D,AGRIFARM!L:L)</f>
        <v>228995765.66</v>
      </c>
      <c r="H510" s="12">
        <f>+SUMIF(AGRICORP!I:I,D:D,AGRICORP!D:D)</f>
        <v>0</v>
      </c>
      <c r="I510" s="12">
        <f>+SUMIF(SMTP!D:D,D:D,SMTP!F:F)</f>
        <v>0</v>
      </c>
      <c r="J510" s="12">
        <f>+SUMIF(AGRIVET!G:G,D:D,AGRIVET!D:D)</f>
        <v>5844125.6799999997</v>
      </c>
      <c r="K510" s="12">
        <f>+SUMIF(AGRIVAL!G:G,D:D,AGRIVAL!D:D)</f>
        <v>503798573.94999999</v>
      </c>
      <c r="L510" s="12">
        <f>+SUMIF(AGRIKOBA!G:G,D:D,AGRIKOBA!D:D)</f>
        <v>0</v>
      </c>
      <c r="M510" s="12">
        <f>+SUMIF(LMOI!F:F,D:D,LMOI!C:C)</f>
        <v>0</v>
      </c>
      <c r="N510" s="12">
        <f>+SUMIF(TARTINE!G:G,D:D,TARTINE!D:D)</f>
        <v>0</v>
      </c>
      <c r="O510" s="12">
        <f>+SUMIF(IDF!F:F,D:D,IDF!C:C)</f>
        <v>280290311.78999996</v>
      </c>
      <c r="P510" s="12">
        <f>+SUMIF(RYA!G:G,D:D,RYA!D:D)</f>
        <v>22307508.5</v>
      </c>
      <c r="Q510" s="12">
        <f>+SUMIF('SCI NOAH'!G:G,D:D,'SCI NOAH'!D:D)</f>
        <v>0</v>
      </c>
      <c r="R510" s="12">
        <f>+SUMIF(SIM!F:F,D:D,SIM!C:C)</f>
        <v>0</v>
      </c>
      <c r="S510" s="163">
        <f>+SUMIF('First Energy'!A:A,D:D,'First Energy'!C:C)</f>
        <v>0</v>
      </c>
      <c r="T510" s="163">
        <f>+SUMIF('ID Motors'!G:G,D:D,'ID Motors'!D:D)</f>
        <v>0</v>
      </c>
      <c r="U510" s="12">
        <f>+SUMIF('ID RENTAL'!G:G,D:D,'ID RENTAL'!D:D)</f>
        <v>0</v>
      </c>
      <c r="V510" s="12">
        <f>+SUMIF('MCM '!G:G,D:D,'MCM '!D:D)</f>
        <v>0</v>
      </c>
      <c r="W510" s="12">
        <f>SUMIF(AGRIMOTORS!G:G,D:D,AGRIMOTORS!D:D)</f>
        <v>0</v>
      </c>
      <c r="X510" s="12">
        <f>+SUMIF(BOVIMA!F:F,D:D,BOVIMA!C:C)</f>
        <v>0</v>
      </c>
      <c r="Y510" s="12">
        <f>+SUMIF(AGRIFEED!F:F,D:D,AGRIFEED!C:C)</f>
        <v>0</v>
      </c>
      <c r="Z510" s="12">
        <f>SUMIF(AMIP!F:F,D:D,AMIP!C:C)</f>
        <v>0</v>
      </c>
      <c r="AA510" s="12">
        <f>+SUMIF(ISF!G:G,D:D,ISF!D:D)</f>
        <v>0</v>
      </c>
      <c r="AB510" s="124">
        <f>+SUMIF(DISCOI!G:G,D:D,DISCOI!D:D)</f>
        <v>0</v>
      </c>
      <c r="AC510" s="12">
        <f>+SUMIF(MABEL!F:F,D:D,MABEL!C:C)</f>
        <v>0</v>
      </c>
      <c r="AD510" s="12">
        <f>+SUMIF(NMP!F:F,D:D,NMP!C:C)</f>
        <v>0</v>
      </c>
      <c r="AE510" s="12">
        <f>+SUMIF('AMCHO '!F:F,D:D,'AMCHO '!C:C)</f>
        <v>0</v>
      </c>
      <c r="AF510" s="12">
        <f>+SUMIF(CONFORTIS!G:G,D:D,CONFORTIS!D:D)</f>
        <v>0</v>
      </c>
      <c r="AG510" s="12">
        <f>+SUMIF('IRS IMMO'!G:G,D:D,'IRS IMMO'!D:D)</f>
        <v>14621271.369999999</v>
      </c>
      <c r="AH510" s="12">
        <f>+SUMIFS(AGRIVETAM!C:C,AGRIVETAM!F:F,D:D)</f>
        <v>0</v>
      </c>
      <c r="AI510" s="12">
        <f>+SUMIF(EUROPAINTS!F:F,D:D,EUROPAINTS!C:C)</f>
        <v>0</v>
      </c>
      <c r="AJ510" s="12">
        <f>+SUMIF('VET ABE'!F:F,D:D,'VET ABE'!D:D)</f>
        <v>0</v>
      </c>
      <c r="AK510" s="12">
        <f>SUMIF('VET FIA'!F:F,D:D,'VET FIA'!D:D)</f>
        <v>0</v>
      </c>
      <c r="AL510" s="12">
        <f>+SUMIF('CSS SAKAY'!F:F,D:D,'CSS SAKAY'!C:C)</f>
        <v>0</v>
      </c>
      <c r="AM510" s="12"/>
      <c r="AN510" s="12">
        <f>SUMIF('United Malagasy'!F:F,D:D,'United Malagasy'!C:C)</f>
        <v>0</v>
      </c>
      <c r="AO510" s="12">
        <f>+SUMIF(NUTRIFOOD!E:E,D:D,NUTRIFOOD!C:C)</f>
        <v>0</v>
      </c>
      <c r="AP510" s="12">
        <f>+SUMIF(FERRIS!H:H,D:D,FERRIS!E:E)</f>
        <v>0</v>
      </c>
      <c r="AQ510" s="12">
        <f>+SUMIF(SEM!F:F,D:D,SEM!C:C)</f>
        <v>0</v>
      </c>
      <c r="AR510" s="12">
        <f>+SUMIF(Madatrade!F:F,D:D,Madatrade!C:C)</f>
        <v>0</v>
      </c>
      <c r="AS510" s="12">
        <f>+SUMIF('FLY TECH'!F:F,D:D,'FLY TECH'!D:D)</f>
        <v>0</v>
      </c>
      <c r="AT510" s="12">
        <f>+SUMIFS('FIRST INVESTISSEMENT'!D:D,'FIRST INVESTISSEMENT'!G:G,D:D)</f>
        <v>0</v>
      </c>
      <c r="AU510" s="164">
        <f t="shared" si="50"/>
        <v>1055857556.9499999</v>
      </c>
      <c r="AV510" s="165">
        <f t="shared" si="51"/>
        <v>233438.33512444785</v>
      </c>
    </row>
    <row r="511" spans="1:48" hidden="1" x14ac:dyDescent="0.25">
      <c r="A511" s="11" t="str">
        <f t="shared" si="47"/>
        <v>6</v>
      </c>
      <c r="B511" s="11" t="str">
        <f t="shared" si="48"/>
        <v>61</v>
      </c>
      <c r="C511" s="11" t="str">
        <f t="shared" si="49"/>
        <v>611</v>
      </c>
      <c r="D511" s="23">
        <v>61110000</v>
      </c>
      <c r="E511" s="196" t="s">
        <v>3273</v>
      </c>
      <c r="F511" s="24" t="s">
        <v>473</v>
      </c>
      <c r="G511" s="12">
        <f>+SUMIF(AGRIFARM!H:H,D:D,AGRIFARM!L:L)</f>
        <v>0</v>
      </c>
      <c r="H511" s="12">
        <f>+SUMIF(AGRICORP!I:I,D:D,AGRICORP!D:D)</f>
        <v>0</v>
      </c>
      <c r="I511" s="12">
        <f>+SUMIF(SMTP!D:D,D:D,SMTP!F:F)</f>
        <v>0</v>
      </c>
      <c r="J511" s="12">
        <f>+SUMIF(AGRIVET!G:G,D:D,AGRIVET!D:D)</f>
        <v>0</v>
      </c>
      <c r="K511" s="12">
        <f>+SUMIF(AGRIVAL!G:G,D:D,AGRIVAL!D:D)</f>
        <v>0</v>
      </c>
      <c r="L511" s="12">
        <f>+SUMIF(AGRIKOBA!G:G,D:D,AGRIKOBA!D:D)</f>
        <v>0</v>
      </c>
      <c r="M511" s="12">
        <f>+SUMIF(LMOI!F:F,D:D,LMOI!C:C)</f>
        <v>0</v>
      </c>
      <c r="N511" s="12">
        <f>+SUMIF(TARTINE!G:G,D:D,TARTINE!D:D)</f>
        <v>0</v>
      </c>
      <c r="O511" s="12">
        <f>+SUMIF(IDF!F:F,D:D,IDF!C:C)</f>
        <v>0</v>
      </c>
      <c r="P511" s="12">
        <f>+SUMIF(RYA!G:G,D:D,RYA!D:D)</f>
        <v>0</v>
      </c>
      <c r="Q511" s="12">
        <f>+SUMIF('SCI NOAH'!G:G,D:D,'SCI NOAH'!D:D)</f>
        <v>0</v>
      </c>
      <c r="R511" s="12">
        <f>+SUMIF(SIM!F:F,D:D,SIM!C:C)</f>
        <v>0</v>
      </c>
      <c r="S511" s="163">
        <f>+SUMIF('First Energy'!A:A,D:D,'First Energy'!C:C)</f>
        <v>0</v>
      </c>
      <c r="T511" s="163">
        <f>+SUMIF('ID Motors'!G:G,D:D,'ID Motors'!D:D)</f>
        <v>14912131.58</v>
      </c>
      <c r="U511" s="12">
        <f>+SUMIF('ID RENTAL'!G:G,D:D,'ID RENTAL'!D:D)</f>
        <v>625877261.20000005</v>
      </c>
      <c r="V511" s="12">
        <f>+SUMIF('MCM '!G:G,D:D,'MCM '!D:D)</f>
        <v>0</v>
      </c>
      <c r="W511" s="12">
        <f>SUMIF(AGRIMOTORS!G:G,D:D,AGRIMOTORS!D:D)</f>
        <v>14208211.720000001</v>
      </c>
      <c r="X511" s="12">
        <f>+SUMIF(BOVIMA!F:F,D:D,BOVIMA!C:C)</f>
        <v>0</v>
      </c>
      <c r="Y511" s="12">
        <f>+SUMIF(AGRIFEED!F:F,D:D,AGRIFEED!C:C)</f>
        <v>0</v>
      </c>
      <c r="Z511" s="12">
        <f>SUMIF(AMIP!F:F,D:D,AMIP!C:C)</f>
        <v>0</v>
      </c>
      <c r="AA511" s="12">
        <f>+SUMIF(ISF!G:G,D:D,ISF!D:D)</f>
        <v>0</v>
      </c>
      <c r="AB511" s="124">
        <f>+SUMIF(DISCOI!G:G,D:D,DISCOI!D:D)</f>
        <v>0</v>
      </c>
      <c r="AC511" s="12">
        <f>+SUMIF(MABEL!F:F,D:D,MABEL!C:C)</f>
        <v>0</v>
      </c>
      <c r="AD511" s="12">
        <f>+SUMIF(NMP!F:F,D:D,NMP!C:C)</f>
        <v>0</v>
      </c>
      <c r="AE511" s="12">
        <f>+SUMIF('AMCHO '!F:F,D:D,'AMCHO '!C:C)</f>
        <v>0</v>
      </c>
      <c r="AF511" s="12">
        <f>+SUMIF(CONFORTIS!G:G,D:D,CONFORTIS!D:D)</f>
        <v>0</v>
      </c>
      <c r="AG511" s="12">
        <f>+SUMIF('IRS IMMO'!G:G,D:D,'IRS IMMO'!D:D)</f>
        <v>0</v>
      </c>
      <c r="AH511" s="12">
        <f>+SUMIFS(AGRIVETAM!C:C,AGRIVETAM!F:F,D:D)</f>
        <v>0</v>
      </c>
      <c r="AI511" s="12">
        <f>+SUMIF(EUROPAINTS!F:F,D:D,EUROPAINTS!C:C)</f>
        <v>0</v>
      </c>
      <c r="AJ511" s="12">
        <f>+SUMIF('VET ABE'!F:F,D:D,'VET ABE'!D:D)</f>
        <v>0</v>
      </c>
      <c r="AK511" s="12">
        <f>SUMIF('VET FIA'!F:F,D:D,'VET FIA'!D:D)</f>
        <v>0</v>
      </c>
      <c r="AL511" s="12">
        <f>+SUMIF('CSS SAKAY'!F:F,D:D,'CSS SAKAY'!C:C)</f>
        <v>0</v>
      </c>
      <c r="AN511" s="12">
        <f>SUMIF('United Malagasy'!F:F,D:D,'United Malagasy'!C:C)</f>
        <v>12547840.710000001</v>
      </c>
      <c r="AO511" s="12">
        <f>+SUMIF(NUTRIFOOD!E:E,D:D,NUTRIFOOD!C:C)</f>
        <v>0</v>
      </c>
      <c r="AP511" s="12">
        <f>+SUMIF(FERRIS!H:H,D:D,FERRIS!E:E)</f>
        <v>0</v>
      </c>
      <c r="AQ511" s="12">
        <f>+SUMIF(SEM!F:F,D:D,SEM!C:C)</f>
        <v>0</v>
      </c>
      <c r="AR511" s="12">
        <f>+SUMIF(Madatrade!F:F,D:D,Madatrade!C:C)</f>
        <v>0</v>
      </c>
      <c r="AS511" s="12">
        <f>+SUMIF('FLY TECH'!F:F,D:D,'FLY TECH'!D:D)</f>
        <v>31133455.789999999</v>
      </c>
      <c r="AT511" s="12">
        <f>+SUMIFS('FIRST INVESTISSEMENT'!D:D,'FIRST INVESTISSEMENT'!G:G,D:D)</f>
        <v>0</v>
      </c>
      <c r="AU511" s="164">
        <f t="shared" si="50"/>
        <v>698678901.00000012</v>
      </c>
      <c r="AV511" s="165">
        <f t="shared" si="51"/>
        <v>154470.11612736175</v>
      </c>
    </row>
    <row r="512" spans="1:48" hidden="1" x14ac:dyDescent="0.25">
      <c r="A512" s="11" t="str">
        <f t="shared" si="47"/>
        <v>6</v>
      </c>
      <c r="B512" s="11" t="str">
        <f t="shared" si="48"/>
        <v>61</v>
      </c>
      <c r="C512" s="11" t="str">
        <f t="shared" si="49"/>
        <v>613</v>
      </c>
      <c r="D512" s="23">
        <v>61300000</v>
      </c>
      <c r="E512" s="196" t="s">
        <v>3273</v>
      </c>
      <c r="F512" s="24" t="s">
        <v>737</v>
      </c>
      <c r="G512" s="12">
        <f>+SUMIF(AGRIFARM!H:H,D:D,AGRIFARM!L:L)</f>
        <v>57272727.219999999</v>
      </c>
      <c r="H512" s="12">
        <f>+SUMIF(AGRICORP!I:I,D:D,AGRICORP!D:D)</f>
        <v>0</v>
      </c>
      <c r="I512" s="12">
        <f>+SUMIF(SMTP!D:D,D:D,SMTP!F:F)</f>
        <v>16869516.27</v>
      </c>
      <c r="J512" s="12">
        <f>+SUMIF(AGRIVET!G:G,D:D,AGRIVET!D:D)</f>
        <v>908709381.72000003</v>
      </c>
      <c r="K512" s="12">
        <f>+SUMIF(AGRIVAL!G:G,D:D,AGRIVAL!D:D)</f>
        <v>42167154.799999997</v>
      </c>
      <c r="L512" s="12">
        <f>+SUMIF(AGRIKOBA!G:G,D:D,AGRIKOBA!D:D)</f>
        <v>19360342.469999999</v>
      </c>
      <c r="M512" s="12">
        <f>+SUMIF(LMOI!F:F,D:D,LMOI!C:C)</f>
        <v>0</v>
      </c>
      <c r="N512" s="12">
        <f>+SUMIF(TARTINE!G:G,D:D,TARTINE!D:D)</f>
        <v>10964416.67</v>
      </c>
      <c r="O512" s="12">
        <f>+SUMIF(IDF!F:F,D:D,IDF!C:C)</f>
        <v>1376214485.4200001</v>
      </c>
      <c r="P512" s="12">
        <f>+SUMIF(RYA!G:G,D:D,RYA!D:D)</f>
        <v>120141444.5</v>
      </c>
      <c r="Q512" s="12">
        <f>+SUMIF('SCI NOAH'!G:G,D:D,'SCI NOAH'!D:D)</f>
        <v>0</v>
      </c>
      <c r="R512" s="12">
        <f>+SUMIF(SIM!F:F,D:D,SIM!C:C)</f>
        <v>240000</v>
      </c>
      <c r="S512" s="163">
        <f>+SUMIF('First Energy'!A:A,D:D,'First Energy'!C:C)</f>
        <v>0</v>
      </c>
      <c r="T512" s="163">
        <f>+SUMIF('ID Motors'!G:G,D:D,'ID Motors'!D:D)</f>
        <v>0</v>
      </c>
      <c r="U512" s="12">
        <f>+SUMIF('ID RENTAL'!G:G,D:D,'ID RENTAL'!D:D)</f>
        <v>0</v>
      </c>
      <c r="V512" s="12">
        <f>+SUMIF('MCM '!G:G,D:D,'MCM '!D:D)</f>
        <v>167162863.31</v>
      </c>
      <c r="W512" s="12">
        <f>SUMIF(AGRIMOTORS!G:G,D:D,AGRIMOTORS!D:D)</f>
        <v>2429728.5099999998</v>
      </c>
      <c r="X512" s="12">
        <f>+SUMIF(BOVIMA!F:F,D:D,BOVIMA!C:C)</f>
        <v>82654670.480000004</v>
      </c>
      <c r="Y512" s="12">
        <f>+SUMIF(AGRIFEED!F:F,D:D,AGRIFEED!C:C)</f>
        <v>0</v>
      </c>
      <c r="Z512" s="12">
        <f>SUMIF(AMIP!F:F,D:D,AMIP!C:C)</f>
        <v>0</v>
      </c>
      <c r="AA512" s="12">
        <f>+SUMIF(ISF!G:G,D:D,ISF!D:D)</f>
        <v>3000000</v>
      </c>
      <c r="AB512" s="124">
        <f>+SUMIF(DISCOI!G:G,D:D,DISCOI!D:D)</f>
        <v>0</v>
      </c>
      <c r="AC512" s="12">
        <f>+SUMIF(MABEL!F:F,D:D,MABEL!C:C)</f>
        <v>62226371.239999995</v>
      </c>
      <c r="AD512" s="12">
        <f>+SUMIF(NMP!F:F,D:D,NMP!C:C)</f>
        <v>0</v>
      </c>
      <c r="AE512" s="12">
        <f>+SUMIF('AMCHO '!F:F,D:D,'AMCHO '!C:C)</f>
        <v>189772016.86000001</v>
      </c>
      <c r="AF512" s="12">
        <f>+SUMIF(CONFORTIS!G:G,D:D,CONFORTIS!D:D)</f>
        <v>0</v>
      </c>
      <c r="AG512" s="12">
        <f>+SUMIF('IRS IMMO'!G:G,D:D,'IRS IMMO'!D:D)</f>
        <v>3454788.74</v>
      </c>
      <c r="AH512" s="12">
        <f>+SUMIFS(AGRIVETAM!C:C,AGRIVETAM!F:F,D:D)</f>
        <v>61624920.159999996</v>
      </c>
      <c r="AI512" s="12">
        <f>+SUMIF(EUROPAINTS!F:F,D:D,EUROPAINTS!C:C)</f>
        <v>0</v>
      </c>
      <c r="AJ512" s="12">
        <f>+SUMIF('VET ABE'!F:F,D:D,'VET ABE'!D:D)</f>
        <v>63391660.329999998</v>
      </c>
      <c r="AK512" s="12">
        <f>SUMIF('VET FIA'!F:F,D:D,'VET FIA'!D:D)</f>
        <v>0</v>
      </c>
      <c r="AL512" s="12">
        <f>+SUMIF('CSS SAKAY'!F:F,D:D,'CSS SAKAY'!C:C)</f>
        <v>0</v>
      </c>
      <c r="AM512" s="12"/>
      <c r="AN512" s="12">
        <f>SUMIF('United Malagasy'!F:F,D:D,'United Malagasy'!C:C)</f>
        <v>67478178.829999998</v>
      </c>
      <c r="AO512" s="12">
        <f>+SUMIF(NUTRIFOOD!E:E,D:D,NUTRIFOOD!C:C)</f>
        <v>0</v>
      </c>
      <c r="AP512" s="12">
        <f>+SUMIF(FERRIS!H:H,D:D,FERRIS!E:E)</f>
        <v>0</v>
      </c>
      <c r="AQ512" s="12">
        <f>+SUMIF(SEM!F:F,D:D,SEM!C:C)</f>
        <v>0</v>
      </c>
      <c r="AR512" s="12">
        <f>+SUMIF(Madatrade!F:F,D:D,Madatrade!C:C)</f>
        <v>122400000</v>
      </c>
      <c r="AS512" s="12">
        <f>+SUMIF('FLY TECH'!F:F,D:D,'FLY TECH'!D:D)</f>
        <v>89134419.090000004</v>
      </c>
      <c r="AT512" s="12">
        <f>+SUMIFS('FIRST INVESTISSEMENT'!D:D,'FIRST INVESTISSEMENT'!G:G,D:D)</f>
        <v>1200000</v>
      </c>
      <c r="AU512" s="164">
        <f t="shared" si="50"/>
        <v>3467869086.6199999</v>
      </c>
      <c r="AV512" s="165">
        <f t="shared" si="51"/>
        <v>766707.19519076927</v>
      </c>
    </row>
    <row r="513" spans="1:48" hidden="1" x14ac:dyDescent="0.25">
      <c r="A513" s="11" t="str">
        <f t="shared" si="47"/>
        <v>6</v>
      </c>
      <c r="B513" s="11" t="str">
        <f t="shared" si="48"/>
        <v>61</v>
      </c>
      <c r="C513" s="11" t="str">
        <f t="shared" si="49"/>
        <v>613</v>
      </c>
      <c r="D513" s="23">
        <v>61301000</v>
      </c>
      <c r="E513" s="196" t="s">
        <v>3273</v>
      </c>
      <c r="F513" s="24" t="s">
        <v>477</v>
      </c>
      <c r="G513" s="12">
        <f>+SUMIF(AGRIFARM!H:H,D:D,AGRIFARM!L:L)</f>
        <v>0</v>
      </c>
      <c r="H513" s="12">
        <f>+SUMIF(AGRICORP!I:I,D:D,AGRICORP!D:D)</f>
        <v>26894104.800000001</v>
      </c>
      <c r="I513" s="12">
        <f>+SUMIF(SMTP!D:D,D:D,SMTP!F:F)</f>
        <v>50476359.159999996</v>
      </c>
      <c r="J513" s="12">
        <f>+SUMIF(AGRIVET!G:G,D:D,AGRIVET!D:D)</f>
        <v>0</v>
      </c>
      <c r="K513" s="12">
        <f>+SUMIF(AGRIVAL!G:G,D:D,AGRIVAL!D:D)</f>
        <v>801864031.40999997</v>
      </c>
      <c r="L513" s="12">
        <f>+SUMIF(AGRIKOBA!G:G,D:D,AGRIKOBA!D:D)</f>
        <v>709613</v>
      </c>
      <c r="M513" s="12">
        <f>+SUMIF(LMOI!F:F,D:D,LMOI!C:C)</f>
        <v>322133333.31999999</v>
      </c>
      <c r="N513" s="12">
        <f>+SUMIF(TARTINE!G:G,D:D,TARTINE!D:D)</f>
        <v>0</v>
      </c>
      <c r="O513" s="12">
        <f>+SUMIF(IDF!F:F,D:D,IDF!C:C)</f>
        <v>0</v>
      </c>
      <c r="P513" s="12">
        <f>+SUMIF(RYA!G:G,D:D,RYA!D:D)</f>
        <v>0</v>
      </c>
      <c r="Q513" s="12">
        <f>+SUMIF('SCI NOAH'!G:G,D:D,'SCI NOAH'!D:D)</f>
        <v>0</v>
      </c>
      <c r="R513" s="12">
        <f>+SUMIF(SIM!F:F,D:D,SIM!C:C)</f>
        <v>0</v>
      </c>
      <c r="S513" s="163">
        <f>+SUMIF('First Energy'!A:A,D:D,'First Energy'!C:C)</f>
        <v>175904063.88</v>
      </c>
      <c r="T513" s="163">
        <f>+SUMIF('ID Motors'!G:G,D:D,'ID Motors'!D:D)</f>
        <v>219127867</v>
      </c>
      <c r="U513" s="12">
        <f>+SUMIF('ID RENTAL'!G:G,D:D,'ID RENTAL'!D:D)</f>
        <v>0</v>
      </c>
      <c r="V513" s="12">
        <f>+SUMIF('MCM '!G:G,D:D,'MCM '!D:D)</f>
        <v>0</v>
      </c>
      <c r="W513" s="12">
        <f>SUMIF(AGRIMOTORS!G:G,D:D,AGRIMOTORS!D:D)</f>
        <v>8420317.9000000004</v>
      </c>
      <c r="X513" s="12">
        <f>+SUMIF(BOVIMA!F:F,D:D,BOVIMA!C:C)</f>
        <v>0</v>
      </c>
      <c r="Y513" s="12">
        <f>+SUMIF(AGRIFEED!F:F,D:D,AGRIFEED!C:C)</f>
        <v>4836704</v>
      </c>
      <c r="Z513" s="12">
        <f>SUMIF(AMIP!F:F,D:D,AMIP!C:C)</f>
        <v>0</v>
      </c>
      <c r="AA513" s="12">
        <f>+SUMIF(ISF!G:G,D:D,ISF!D:D)</f>
        <v>0</v>
      </c>
      <c r="AB513" s="124">
        <f>+SUMIF(DISCOI!G:G,D:D,DISCOI!D:D)</f>
        <v>0</v>
      </c>
      <c r="AC513" s="12">
        <f>+SUMIF(MABEL!F:F,D:D,MABEL!C:C)</f>
        <v>0</v>
      </c>
      <c r="AD513" s="12">
        <f>+SUMIF(NMP!F:F,D:D,NMP!C:C)</f>
        <v>0</v>
      </c>
      <c r="AE513" s="12">
        <f>+SUMIF('AMCHO '!F:F,D:D,'AMCHO '!C:C)</f>
        <v>0</v>
      </c>
      <c r="AF513" s="12">
        <f>+SUMIF(CONFORTIS!G:G,D:D,CONFORTIS!D:D)</f>
        <v>0</v>
      </c>
      <c r="AG513" s="12">
        <f>+SUMIF('IRS IMMO'!G:G,D:D,'IRS IMMO'!D:D)</f>
        <v>0</v>
      </c>
      <c r="AH513" s="12">
        <f>+SUMIFS(AGRIVETAM!C:C,AGRIVETAM!F:F,D:D)</f>
        <v>0</v>
      </c>
      <c r="AI513" s="12">
        <f>+SUMIF(EUROPAINTS!F:F,D:D,EUROPAINTS!C:C)</f>
        <v>0</v>
      </c>
      <c r="AJ513" s="12">
        <f>+SUMIF('VET ABE'!F:F,D:D,'VET ABE'!D:D)</f>
        <v>0</v>
      </c>
      <c r="AK513" s="12">
        <f>SUMIF('VET FIA'!F:F,D:D,'VET FIA'!D:D)</f>
        <v>50102163.799999997</v>
      </c>
      <c r="AL513" s="12">
        <f>+SUMIF('CSS SAKAY'!F:F,D:D,'CSS SAKAY'!C:C)</f>
        <v>0</v>
      </c>
      <c r="AN513" s="12">
        <f>SUMIF('United Malagasy'!F:F,D:D,'United Malagasy'!C:C)</f>
        <v>0</v>
      </c>
      <c r="AO513" s="12">
        <f>+SUMIF(NUTRIFOOD!E:E,D:D,NUTRIFOOD!C:C)</f>
        <v>0</v>
      </c>
      <c r="AP513" s="12">
        <f>+SUMIF(FERRIS!H:H,D:D,FERRIS!E:E)</f>
        <v>94957090.469999999</v>
      </c>
      <c r="AQ513" s="12">
        <f>+SUMIF(SEM!F:F,D:D,SEM!C:C)</f>
        <v>3701000</v>
      </c>
      <c r="AR513" s="12">
        <f>+SUMIF(Madatrade!F:F,D:D,Madatrade!C:C)</f>
        <v>0</v>
      </c>
      <c r="AS513" s="12">
        <f>+SUMIF('FLY TECH'!F:F,D:D,'FLY TECH'!D:D)</f>
        <v>30733333.329999998</v>
      </c>
      <c r="AT513" s="12">
        <f>+SUMIFS('FIRST INVESTISSEMENT'!D:D,'FIRST INVESTISSEMENT'!G:G,D:D)</f>
        <v>0</v>
      </c>
      <c r="AU513" s="164">
        <f t="shared" si="50"/>
        <v>1789859982.0700002</v>
      </c>
      <c r="AV513" s="165">
        <f t="shared" si="51"/>
        <v>395718.08864752087</v>
      </c>
    </row>
    <row r="514" spans="1:48" hidden="1" x14ac:dyDescent="0.25">
      <c r="A514" s="11" t="str">
        <f t="shared" si="47"/>
        <v>6</v>
      </c>
      <c r="B514" s="11" t="str">
        <f t="shared" si="48"/>
        <v>61</v>
      </c>
      <c r="C514" s="11" t="str">
        <f t="shared" si="49"/>
        <v>613</v>
      </c>
      <c r="D514" s="23">
        <v>61302000</v>
      </c>
      <c r="E514" s="196" t="s">
        <v>3273</v>
      </c>
      <c r="F514" s="24" t="s">
        <v>175</v>
      </c>
      <c r="G514" s="12">
        <f>+SUMIF(AGRIFARM!H:H,D:D,AGRIFARM!L:L)</f>
        <v>0</v>
      </c>
      <c r="H514" s="12">
        <f>+SUMIF(AGRICORP!I:I,D:D,AGRICORP!D:D)</f>
        <v>119506697.18000001</v>
      </c>
      <c r="I514" s="12">
        <f>+SUMIF(SMTP!D:D,D:D,SMTP!F:F)</f>
        <v>271866399.68000001</v>
      </c>
      <c r="J514" s="12">
        <f>+SUMIF(AGRIVET!G:G,D:D,AGRIVET!D:D)</f>
        <v>0</v>
      </c>
      <c r="K514" s="12">
        <f>+SUMIF(AGRIVAL!G:G,D:D,AGRIVAL!D:D)</f>
        <v>30652807.010000002</v>
      </c>
      <c r="L514" s="12">
        <f>+SUMIF(AGRIKOBA!G:G,D:D,AGRIKOBA!D:D)</f>
        <v>5374166.75</v>
      </c>
      <c r="M514" s="12">
        <f>+SUMIF(LMOI!F:F,D:D,LMOI!C:C)</f>
        <v>47521975.899999999</v>
      </c>
      <c r="N514" s="12">
        <f>+SUMIF(TARTINE!G:G,D:D,TARTINE!D:D)</f>
        <v>0</v>
      </c>
      <c r="O514" s="12">
        <f>+SUMIF(IDF!F:F,D:D,IDF!C:C)</f>
        <v>0</v>
      </c>
      <c r="P514" s="12">
        <f>+SUMIF(RYA!G:G,D:D,RYA!D:D)</f>
        <v>26784267.440000001</v>
      </c>
      <c r="Q514" s="12">
        <f>+SUMIF('SCI NOAH'!G:G,D:D,'SCI NOAH'!D:D)</f>
        <v>2609000</v>
      </c>
      <c r="R514" s="12">
        <f>+SUMIF(SIM!F:F,D:D,SIM!C:C)</f>
        <v>0</v>
      </c>
      <c r="S514" s="163">
        <f>+SUMIF('First Energy'!A:A,D:D,'First Energy'!C:C)</f>
        <v>96099452.659999996</v>
      </c>
      <c r="T514" s="163">
        <f>+SUMIF('ID Motors'!G:G,D:D,'ID Motors'!D:D)</f>
        <v>240833902.19999999</v>
      </c>
      <c r="U514" s="12">
        <f>+SUMIF('ID RENTAL'!G:G,D:D,'ID RENTAL'!D:D)</f>
        <v>30505501.289999999</v>
      </c>
      <c r="V514" s="12">
        <f>+SUMIF('MCM '!G:G,D:D,'MCM '!D:D)</f>
        <v>0</v>
      </c>
      <c r="W514" s="12">
        <f>SUMIF(AGRIMOTORS!G:G,D:D,AGRIMOTORS!D:D)</f>
        <v>7192758</v>
      </c>
      <c r="X514" s="12">
        <f>+SUMIF(BOVIMA!F:F,D:D,BOVIMA!C:C)</f>
        <v>0</v>
      </c>
      <c r="Y514" s="12">
        <f>+SUMIF(AGRIFEED!F:F,D:D,AGRIFEED!C:C)</f>
        <v>7891148.4000000004</v>
      </c>
      <c r="Z514" s="12">
        <f>SUMIF(AMIP!F:F,D:D,AMIP!C:C)</f>
        <v>0</v>
      </c>
      <c r="AA514" s="12">
        <f>+SUMIF(ISF!G:G,D:D,ISF!D:D)</f>
        <v>3900000</v>
      </c>
      <c r="AB514" s="124">
        <f>+SUMIF(DISCOI!G:G,D:D,DISCOI!D:D)</f>
        <v>0</v>
      </c>
      <c r="AC514" s="12">
        <f>+SUMIF(MABEL!F:F,D:D,MABEL!C:C)</f>
        <v>0</v>
      </c>
      <c r="AD514" s="12">
        <f>+SUMIF(NMP!F:F,D:D,NMP!C:C)</f>
        <v>0</v>
      </c>
      <c r="AE514" s="12">
        <f>+SUMIF('AMCHO '!F:F,D:D,'AMCHO '!C:C)</f>
        <v>0</v>
      </c>
      <c r="AF514" s="12">
        <f>+SUMIF(CONFORTIS!G:G,D:D,CONFORTIS!D:D)</f>
        <v>0</v>
      </c>
      <c r="AG514" s="12">
        <f>+SUMIF('IRS IMMO'!G:G,D:D,'IRS IMMO'!D:D)</f>
        <v>5636534.8200000003</v>
      </c>
      <c r="AH514" s="12">
        <f>+SUMIFS(AGRIVETAM!C:C,AGRIVETAM!F:F,D:D)</f>
        <v>0</v>
      </c>
      <c r="AI514" s="12">
        <f>+SUMIF(EUROPAINTS!F:F,D:D,EUROPAINTS!C:C)</f>
        <v>0</v>
      </c>
      <c r="AJ514" s="12">
        <f>+SUMIF('VET ABE'!F:F,D:D,'VET ABE'!D:D)</f>
        <v>0</v>
      </c>
      <c r="AK514" s="12">
        <f>SUMIF('VET FIA'!F:F,D:D,'VET FIA'!D:D)</f>
        <v>35545133.390000001</v>
      </c>
      <c r="AL514" s="12">
        <f>+SUMIF('CSS SAKAY'!F:F,D:D,'CSS SAKAY'!C:C)</f>
        <v>0</v>
      </c>
      <c r="AM514" s="12"/>
      <c r="AN514" s="12">
        <f>SUMIF('United Malagasy'!F:F,D:D,'United Malagasy'!C:C)</f>
        <v>0</v>
      </c>
      <c r="AO514" s="12">
        <f>+SUMIF(NUTRIFOOD!E:E,D:D,NUTRIFOOD!C:C)</f>
        <v>0</v>
      </c>
      <c r="AP514" s="12">
        <f>+SUMIF(FERRIS!H:H,D:D,FERRIS!E:E)</f>
        <v>0</v>
      </c>
      <c r="AQ514" s="12">
        <f>+SUMIF(SEM!F:F,D:D,SEM!C:C)</f>
        <v>755000</v>
      </c>
      <c r="AR514" s="12">
        <f>+SUMIF(Madatrade!F:F,D:D,Madatrade!C:C)</f>
        <v>0</v>
      </c>
      <c r="AS514" s="12">
        <f>+SUMIF('FLY TECH'!F:F,D:D,'FLY TECH'!D:D)</f>
        <v>88357608</v>
      </c>
      <c r="AT514" s="12">
        <f>+SUMIFS('FIRST INVESTISSEMENT'!D:D,'FIRST INVESTISSEMENT'!G:G,D:D)</f>
        <v>0</v>
      </c>
      <c r="AU514" s="164">
        <f t="shared" si="50"/>
        <v>1021032352.7199999</v>
      </c>
      <c r="AV514" s="165">
        <f t="shared" si="51"/>
        <v>225738.87070113732</v>
      </c>
    </row>
    <row r="515" spans="1:48" hidden="1" x14ac:dyDescent="0.25">
      <c r="A515" s="11" t="str">
        <f t="shared" si="47"/>
        <v>6</v>
      </c>
      <c r="B515" s="11" t="str">
        <f t="shared" si="48"/>
        <v>61</v>
      </c>
      <c r="C515" s="11" t="str">
        <f t="shared" si="49"/>
        <v>613</v>
      </c>
      <c r="D515" s="23">
        <v>61302100</v>
      </c>
      <c r="E515" s="196" t="s">
        <v>3273</v>
      </c>
      <c r="F515" s="24" t="s">
        <v>3175</v>
      </c>
      <c r="G515" s="12">
        <f>+SUMIF(AGRIFARM!H:H,D:D,AGRIFARM!L:L)</f>
        <v>0</v>
      </c>
      <c r="H515" s="12">
        <f>+SUMIF(AGRICORP!I:I,D:D,AGRICORP!D:D)</f>
        <v>0</v>
      </c>
      <c r="I515" s="12">
        <f>+SUMIF(SMTP!D:D,D:D,SMTP!F:F)</f>
        <v>0</v>
      </c>
      <c r="J515" s="12">
        <f>+SUMIF(AGRIVET!G:G,D:D,AGRIVET!D:D)</f>
        <v>0</v>
      </c>
      <c r="K515" s="12">
        <f>+SUMIF(AGRIVAL!G:G,D:D,AGRIVAL!D:D)</f>
        <v>0</v>
      </c>
      <c r="L515" s="12">
        <f>+SUMIF(AGRIKOBA!G:G,D:D,AGRIKOBA!D:D)</f>
        <v>0</v>
      </c>
      <c r="M515" s="12">
        <f>+SUMIF(LMOI!F:F,D:D,LMOI!C:C)</f>
        <v>0</v>
      </c>
      <c r="N515" s="12">
        <f>+SUMIF(TARTINE!G:G,D:D,TARTINE!D:D)</f>
        <v>0</v>
      </c>
      <c r="O515" s="12">
        <f>+SUMIF(IDF!F:F,D:D,IDF!C:C)</f>
        <v>0</v>
      </c>
      <c r="P515" s="12">
        <f>+SUMIF(RYA!G:G,D:D,RYA!D:D)</f>
        <v>0</v>
      </c>
      <c r="Q515" s="12">
        <f>+SUMIF('SCI NOAH'!G:G,D:D,'SCI NOAH'!D:D)</f>
        <v>0</v>
      </c>
      <c r="R515" s="12">
        <f>+SUMIF(SIM!F:F,D:D,SIM!C:C)</f>
        <v>0</v>
      </c>
      <c r="S515" s="163">
        <f>+SUMIF('First Energy'!A:A,D:D,'First Energy'!C:C)</f>
        <v>0</v>
      </c>
      <c r="T515" s="163">
        <f>+SUMIF('ID Motors'!G:G,D:D,'ID Motors'!D:D)</f>
        <v>0</v>
      </c>
      <c r="U515" s="12">
        <f>+SUMIF('ID RENTAL'!G:G,D:D,'ID RENTAL'!D:D)</f>
        <v>0</v>
      </c>
      <c r="V515" s="12">
        <f>+SUMIF('MCM '!G:G,D:D,'MCM '!D:D)</f>
        <v>0</v>
      </c>
      <c r="W515" s="12">
        <f>SUMIF(AGRIMOTORS!G:G,D:D,AGRIMOTORS!D:D)</f>
        <v>0</v>
      </c>
      <c r="X515" s="12">
        <f>+SUMIF(BOVIMA!F:F,D:D,BOVIMA!C:C)</f>
        <v>0</v>
      </c>
      <c r="Y515" s="12">
        <f>+SUMIF(AGRIFEED!F:F,D:D,AGRIFEED!C:C)</f>
        <v>0</v>
      </c>
      <c r="Z515" s="12">
        <f>SUMIF(AMIP!F:F,D:D,AMIP!C:C)</f>
        <v>0</v>
      </c>
      <c r="AA515" s="12">
        <f>+SUMIF(ISF!G:G,D:D,ISF!D:D)</f>
        <v>0</v>
      </c>
      <c r="AB515" s="124">
        <f>+SUMIF(DISCOI!G:G,D:D,DISCOI!D:D)</f>
        <v>0</v>
      </c>
      <c r="AC515" s="12">
        <f>+SUMIF(MABEL!F:F,D:D,MABEL!C:C)</f>
        <v>0</v>
      </c>
      <c r="AD515" s="12">
        <f>+SUMIF(NMP!F:F,D:D,NMP!C:C)</f>
        <v>0</v>
      </c>
      <c r="AE515" s="12">
        <f>+SUMIF('AMCHO '!F:F,D:D,'AMCHO '!C:C)</f>
        <v>0</v>
      </c>
      <c r="AF515" s="12">
        <f>+SUMIF(CONFORTIS!G:G,D:D,CONFORTIS!D:D)</f>
        <v>0</v>
      </c>
      <c r="AG515" s="12">
        <f>+SUMIF('IRS IMMO'!G:G,D:D,'IRS IMMO'!D:D)</f>
        <v>0</v>
      </c>
      <c r="AH515" s="12">
        <f>+SUMIFS(AGRIVETAM!C:C,AGRIVETAM!F:F,D:D)</f>
        <v>0</v>
      </c>
      <c r="AI515" s="12">
        <f>+SUMIF(EUROPAINTS!F:F,D:D,EUROPAINTS!C:C)</f>
        <v>0</v>
      </c>
      <c r="AJ515" s="12">
        <f>+SUMIF('VET ABE'!F:F,D:D,'VET ABE'!D:D)</f>
        <v>0</v>
      </c>
      <c r="AK515" s="12">
        <f>SUMIF('VET FIA'!F:F,D:D,'VET FIA'!D:D)</f>
        <v>0</v>
      </c>
      <c r="AL515" s="12">
        <f>+SUMIF('CSS SAKAY'!F:F,D:D,'CSS SAKAY'!C:C)</f>
        <v>0</v>
      </c>
      <c r="AM515" s="12"/>
      <c r="AN515" s="12">
        <f>SUMIF('United Malagasy'!F:F,D:D,'United Malagasy'!C:C)</f>
        <v>0</v>
      </c>
      <c r="AO515" s="12">
        <f>+SUMIF(NUTRIFOOD!E:E,D:D,NUTRIFOOD!C:C)</f>
        <v>0</v>
      </c>
      <c r="AP515" s="12">
        <f>+SUMIF(FERRIS!H:H,D:D,FERRIS!E:E)</f>
        <v>0</v>
      </c>
      <c r="AQ515" s="12">
        <f>+SUMIF(SEM!F:F,D:D,SEM!C:C)</f>
        <v>0</v>
      </c>
      <c r="AR515" s="12">
        <f>+SUMIF(Madatrade!F:F,D:D,Madatrade!C:C)</f>
        <v>0</v>
      </c>
      <c r="AS515" s="12">
        <f>+SUMIF('FLY TECH'!F:F,D:D,'FLY TECH'!D:D)</f>
        <v>9600591</v>
      </c>
      <c r="AT515" s="12">
        <f>+SUMIFS('FIRST INVESTISSEMENT'!D:D,'FIRST INVESTISSEMENT'!G:G,D:D)</f>
        <v>0</v>
      </c>
      <c r="AU515" s="164">
        <f t="shared" si="50"/>
        <v>9600591</v>
      </c>
      <c r="AV515" s="165">
        <f t="shared" si="51"/>
        <v>2122.5836425555717</v>
      </c>
    </row>
    <row r="516" spans="1:48" hidden="1" x14ac:dyDescent="0.25">
      <c r="A516" s="11" t="str">
        <f t="shared" si="47"/>
        <v>6</v>
      </c>
      <c r="B516" s="11" t="str">
        <f t="shared" si="48"/>
        <v>61</v>
      </c>
      <c r="C516" s="11" t="str">
        <f t="shared" si="49"/>
        <v>613</v>
      </c>
      <c r="D516" s="23">
        <v>61302200</v>
      </c>
      <c r="E516" s="196" t="s">
        <v>3273</v>
      </c>
      <c r="F516" s="24" t="s">
        <v>3176</v>
      </c>
      <c r="G516" s="12">
        <f>+SUMIF(AGRIFARM!H:H,D:D,AGRIFARM!L:L)</f>
        <v>0</v>
      </c>
      <c r="H516" s="12">
        <f>+SUMIF(AGRICORP!I:I,D:D,AGRICORP!D:D)</f>
        <v>0</v>
      </c>
      <c r="I516" s="12">
        <f>+SUMIF(SMTP!D:D,D:D,SMTP!F:F)</f>
        <v>0</v>
      </c>
      <c r="J516" s="12">
        <f>+SUMIF(AGRIVET!G:G,D:D,AGRIVET!D:D)</f>
        <v>0</v>
      </c>
      <c r="K516" s="12">
        <f>+SUMIF(AGRIVAL!G:G,D:D,AGRIVAL!D:D)</f>
        <v>0</v>
      </c>
      <c r="L516" s="12">
        <f>+SUMIF(AGRIKOBA!G:G,D:D,AGRIKOBA!D:D)</f>
        <v>0</v>
      </c>
      <c r="M516" s="12">
        <f>+SUMIF(LMOI!F:F,D:D,LMOI!C:C)</f>
        <v>0</v>
      </c>
      <c r="N516" s="12">
        <f>+SUMIF(TARTINE!G:G,D:D,TARTINE!D:D)</f>
        <v>0</v>
      </c>
      <c r="O516" s="12">
        <f>+SUMIF(IDF!F:F,D:D,IDF!C:C)</f>
        <v>0</v>
      </c>
      <c r="P516" s="12">
        <f>+SUMIF(RYA!G:G,D:D,RYA!D:D)</f>
        <v>0</v>
      </c>
      <c r="Q516" s="12">
        <f>+SUMIF('SCI NOAH'!G:G,D:D,'SCI NOAH'!D:D)</f>
        <v>0</v>
      </c>
      <c r="R516" s="12">
        <f>+SUMIF(SIM!F:F,D:D,SIM!C:C)</f>
        <v>0</v>
      </c>
      <c r="S516" s="163">
        <f>+SUMIF('First Energy'!A:A,D:D,'First Energy'!C:C)</f>
        <v>0</v>
      </c>
      <c r="T516" s="163">
        <f>+SUMIF('ID Motors'!G:G,D:D,'ID Motors'!D:D)</f>
        <v>0</v>
      </c>
      <c r="U516" s="12">
        <f>+SUMIF('ID RENTAL'!G:G,D:D,'ID RENTAL'!D:D)</f>
        <v>0</v>
      </c>
      <c r="V516" s="12">
        <f>+SUMIF('MCM '!G:G,D:D,'MCM '!D:D)</f>
        <v>0</v>
      </c>
      <c r="W516" s="12">
        <f>SUMIF(AGRIMOTORS!G:G,D:D,AGRIMOTORS!D:D)</f>
        <v>0</v>
      </c>
      <c r="X516" s="12">
        <f>+SUMIF(BOVIMA!F:F,D:D,BOVIMA!C:C)</f>
        <v>0</v>
      </c>
      <c r="Y516" s="12">
        <f>+SUMIF(AGRIFEED!F:F,D:D,AGRIFEED!C:C)</f>
        <v>0</v>
      </c>
      <c r="Z516" s="12">
        <f>SUMIF(AMIP!F:F,D:D,AMIP!C:C)</f>
        <v>0</v>
      </c>
      <c r="AA516" s="12">
        <f>+SUMIF(ISF!G:G,D:D,ISF!D:D)</f>
        <v>0</v>
      </c>
      <c r="AB516" s="124">
        <f>+SUMIF(DISCOI!G:G,D:D,DISCOI!D:D)</f>
        <v>0</v>
      </c>
      <c r="AC516" s="12">
        <f>+SUMIF(MABEL!F:F,D:D,MABEL!C:C)</f>
        <v>0</v>
      </c>
      <c r="AD516" s="12">
        <f>+SUMIF(NMP!F:F,D:D,NMP!C:C)</f>
        <v>0</v>
      </c>
      <c r="AE516" s="12">
        <f>+SUMIF('AMCHO '!F:F,D:D,'AMCHO '!C:C)</f>
        <v>0</v>
      </c>
      <c r="AF516" s="12">
        <f>+SUMIF(CONFORTIS!G:G,D:D,CONFORTIS!D:D)</f>
        <v>0</v>
      </c>
      <c r="AG516" s="12">
        <f>+SUMIF('IRS IMMO'!G:G,D:D,'IRS IMMO'!D:D)</f>
        <v>0</v>
      </c>
      <c r="AH516" s="12">
        <f>+SUMIFS(AGRIVETAM!C:C,AGRIVETAM!F:F,D:D)</f>
        <v>0</v>
      </c>
      <c r="AI516" s="12">
        <f>+SUMIF(EUROPAINTS!F:F,D:D,EUROPAINTS!C:C)</f>
        <v>0</v>
      </c>
      <c r="AJ516" s="12">
        <f>+SUMIF('VET ABE'!F:F,D:D,'VET ABE'!D:D)</f>
        <v>0</v>
      </c>
      <c r="AK516" s="12">
        <f>SUMIF('VET FIA'!F:F,D:D,'VET FIA'!D:D)</f>
        <v>0</v>
      </c>
      <c r="AL516" s="12">
        <f>+SUMIF('CSS SAKAY'!F:F,D:D,'CSS SAKAY'!C:C)</f>
        <v>0</v>
      </c>
      <c r="AM516" s="12"/>
      <c r="AN516" s="12">
        <f>SUMIF('United Malagasy'!F:F,D:D,'United Malagasy'!C:C)</f>
        <v>0</v>
      </c>
      <c r="AO516" s="12">
        <f>+SUMIF(NUTRIFOOD!E:E,D:D,NUTRIFOOD!C:C)</f>
        <v>0</v>
      </c>
      <c r="AP516" s="12">
        <f>+SUMIF(FERRIS!H:H,D:D,FERRIS!E:E)</f>
        <v>0</v>
      </c>
      <c r="AQ516" s="12">
        <f>+SUMIF(SEM!F:F,D:D,SEM!C:C)</f>
        <v>0</v>
      </c>
      <c r="AR516" s="12">
        <f>+SUMIF(Madatrade!F:F,D:D,Madatrade!C:C)</f>
        <v>0</v>
      </c>
      <c r="AS516" s="12">
        <f>+SUMIF('FLY TECH'!F:F,D:D,'FLY TECH'!D:D)</f>
        <v>44258335.719999999</v>
      </c>
      <c r="AT516" s="12">
        <f>+SUMIFS('FIRST INVESTISSEMENT'!D:D,'FIRST INVESTISSEMENT'!G:G,D:D)</f>
        <v>0</v>
      </c>
      <c r="AU516" s="164">
        <f t="shared" si="50"/>
        <v>44258335.719999999</v>
      </c>
      <c r="AV516" s="165">
        <f t="shared" si="51"/>
        <v>9785.0246350464222</v>
      </c>
    </row>
    <row r="517" spans="1:48" hidden="1" x14ac:dyDescent="0.25">
      <c r="A517" s="11" t="str">
        <f t="shared" ref="A517:A580" si="52">+LEFT(C517)</f>
        <v>6</v>
      </c>
      <c r="B517" s="11" t="str">
        <f t="shared" ref="B517:B580" si="53">+LEFT(D:D,2)</f>
        <v>61</v>
      </c>
      <c r="C517" s="11" t="str">
        <f t="shared" ref="C517:C580" si="54">+LEFT(D517,3)</f>
        <v>613</v>
      </c>
      <c r="D517" s="23">
        <v>61302300</v>
      </c>
      <c r="E517" s="196" t="s">
        <v>3273</v>
      </c>
      <c r="F517" s="24" t="s">
        <v>3177</v>
      </c>
      <c r="G517" s="12">
        <f>+SUMIF(AGRIFARM!H:H,D:D,AGRIFARM!L:L)</f>
        <v>0</v>
      </c>
      <c r="H517" s="12">
        <f>+SUMIF(AGRICORP!I:I,D:D,AGRICORP!D:D)</f>
        <v>0</v>
      </c>
      <c r="I517" s="12">
        <f>+SUMIF(SMTP!D:D,D:D,SMTP!F:F)</f>
        <v>0</v>
      </c>
      <c r="J517" s="12">
        <f>+SUMIF(AGRIVET!G:G,D:D,AGRIVET!D:D)</f>
        <v>0</v>
      </c>
      <c r="K517" s="12">
        <f>+SUMIF(AGRIVAL!G:G,D:D,AGRIVAL!D:D)</f>
        <v>0</v>
      </c>
      <c r="L517" s="12">
        <f>+SUMIF(AGRIKOBA!G:G,D:D,AGRIKOBA!D:D)</f>
        <v>0</v>
      </c>
      <c r="M517" s="12">
        <f>+SUMIF(LMOI!F:F,D:D,LMOI!C:C)</f>
        <v>0</v>
      </c>
      <c r="N517" s="12">
        <f>+SUMIF(TARTINE!G:G,D:D,TARTINE!D:D)</f>
        <v>0</v>
      </c>
      <c r="O517" s="12">
        <f>+SUMIF(IDF!F:F,D:D,IDF!C:C)</f>
        <v>0</v>
      </c>
      <c r="P517" s="12">
        <f>+SUMIF(RYA!G:G,D:D,RYA!D:D)</f>
        <v>0</v>
      </c>
      <c r="Q517" s="12">
        <f>+SUMIF('SCI NOAH'!G:G,D:D,'SCI NOAH'!D:D)</f>
        <v>0</v>
      </c>
      <c r="R517" s="12">
        <f>+SUMIF(SIM!F:F,D:D,SIM!C:C)</f>
        <v>0</v>
      </c>
      <c r="S517" s="163">
        <f>+SUMIF('First Energy'!A:A,D:D,'First Energy'!C:C)</f>
        <v>0</v>
      </c>
      <c r="T517" s="163">
        <f>+SUMIF('ID Motors'!G:G,D:D,'ID Motors'!D:D)</f>
        <v>0</v>
      </c>
      <c r="U517" s="12">
        <f>+SUMIF('ID RENTAL'!G:G,D:D,'ID RENTAL'!D:D)</f>
        <v>0</v>
      </c>
      <c r="V517" s="12">
        <f>+SUMIF('MCM '!G:G,D:D,'MCM '!D:D)</f>
        <v>0</v>
      </c>
      <c r="W517" s="12">
        <f>SUMIF(AGRIMOTORS!G:G,D:D,AGRIMOTORS!D:D)</f>
        <v>0</v>
      </c>
      <c r="X517" s="12">
        <f>+SUMIF(BOVIMA!F:F,D:D,BOVIMA!C:C)</f>
        <v>0</v>
      </c>
      <c r="Y517" s="12">
        <f>+SUMIF(AGRIFEED!F:F,D:D,AGRIFEED!C:C)</f>
        <v>0</v>
      </c>
      <c r="Z517" s="12">
        <f>SUMIF(AMIP!F:F,D:D,AMIP!C:C)</f>
        <v>0</v>
      </c>
      <c r="AA517" s="12">
        <f>+SUMIF(ISF!G:G,D:D,ISF!D:D)</f>
        <v>0</v>
      </c>
      <c r="AB517" s="124">
        <f>+SUMIF(DISCOI!G:G,D:D,DISCOI!D:D)</f>
        <v>0</v>
      </c>
      <c r="AC517" s="12">
        <f>+SUMIF(MABEL!F:F,D:D,MABEL!C:C)</f>
        <v>0</v>
      </c>
      <c r="AD517" s="12">
        <f>+SUMIF(NMP!F:F,D:D,NMP!C:C)</f>
        <v>0</v>
      </c>
      <c r="AE517" s="12">
        <f>+SUMIF('AMCHO '!F:F,D:D,'AMCHO '!C:C)</f>
        <v>0</v>
      </c>
      <c r="AF517" s="12">
        <f>+SUMIF(CONFORTIS!G:G,D:D,CONFORTIS!D:D)</f>
        <v>0</v>
      </c>
      <c r="AG517" s="12">
        <f>+SUMIF('IRS IMMO'!G:G,D:D,'IRS IMMO'!D:D)</f>
        <v>0</v>
      </c>
      <c r="AH517" s="12">
        <f>+SUMIFS(AGRIVETAM!C:C,AGRIVETAM!F:F,D:D)</f>
        <v>0</v>
      </c>
      <c r="AI517" s="12">
        <f>+SUMIF(EUROPAINTS!F:F,D:D,EUROPAINTS!C:C)</f>
        <v>0</v>
      </c>
      <c r="AJ517" s="12">
        <f>+SUMIF('VET ABE'!F:F,D:D,'VET ABE'!D:D)</f>
        <v>0</v>
      </c>
      <c r="AK517" s="12">
        <f>SUMIF('VET FIA'!F:F,D:D,'VET FIA'!D:D)</f>
        <v>0</v>
      </c>
      <c r="AL517" s="12">
        <f>+SUMIF('CSS SAKAY'!F:F,D:D,'CSS SAKAY'!C:C)</f>
        <v>0</v>
      </c>
      <c r="AM517" s="12"/>
      <c r="AN517" s="12">
        <f>SUMIF('United Malagasy'!F:F,D:D,'United Malagasy'!C:C)</f>
        <v>0</v>
      </c>
      <c r="AO517" s="12">
        <f>+SUMIF(NUTRIFOOD!E:E,D:D,NUTRIFOOD!C:C)</f>
        <v>0</v>
      </c>
      <c r="AP517" s="12">
        <f>+SUMIF(FERRIS!H:H,D:D,FERRIS!E:E)</f>
        <v>0</v>
      </c>
      <c r="AQ517" s="12">
        <f>+SUMIF(SEM!F:F,D:D,SEM!C:C)</f>
        <v>0</v>
      </c>
      <c r="AR517" s="12">
        <f>+SUMIF(Madatrade!F:F,D:D,Madatrade!C:C)</f>
        <v>0</v>
      </c>
      <c r="AS517" s="12">
        <f>+SUMIF('FLY TECH'!F:F,D:D,'FLY TECH'!D:D)</f>
        <v>43774445.090000004</v>
      </c>
      <c r="AT517" s="12">
        <f>+SUMIFS('FIRST INVESTISSEMENT'!D:D,'FIRST INVESTISSEMENT'!G:G,D:D)</f>
        <v>0</v>
      </c>
      <c r="AU517" s="164">
        <f t="shared" ref="AU517:AU580" si="55">+SUM(G517:AT517)</f>
        <v>43774445.090000004</v>
      </c>
      <c r="AV517" s="165">
        <f t="shared" ref="AV517:AV580" si="56">+AU517/$AX$2</f>
        <v>9678.0418111740273</v>
      </c>
    </row>
    <row r="518" spans="1:48" hidden="1" x14ac:dyDescent="0.25">
      <c r="A518" s="11" t="str">
        <f t="shared" si="52"/>
        <v>6</v>
      </c>
      <c r="B518" s="11" t="str">
        <f t="shared" si="53"/>
        <v>61</v>
      </c>
      <c r="C518" s="11" t="str">
        <f t="shared" si="54"/>
        <v>613</v>
      </c>
      <c r="D518" s="23">
        <v>61302400</v>
      </c>
      <c r="E518" s="196" t="s">
        <v>3273</v>
      </c>
      <c r="F518" s="24" t="s">
        <v>3193</v>
      </c>
      <c r="G518" s="12">
        <f>+SUMIF(AGRIFARM!H:H,D:D,AGRIFARM!L:L)</f>
        <v>0</v>
      </c>
      <c r="H518" s="12">
        <f>+SUMIF(AGRICORP!I:I,D:D,AGRICORP!D:D)</f>
        <v>0</v>
      </c>
      <c r="I518" s="12">
        <f>+SUMIF(SMTP!D:D,D:D,SMTP!F:F)</f>
        <v>0</v>
      </c>
      <c r="J518" s="12">
        <f>+SUMIF(AGRIVET!G:G,D:D,AGRIVET!D:D)</f>
        <v>0</v>
      </c>
      <c r="K518" s="12">
        <f>+SUMIF(AGRIVAL!G:G,D:D,AGRIVAL!D:D)</f>
        <v>0</v>
      </c>
      <c r="L518" s="12">
        <f>+SUMIF(AGRIKOBA!G:G,D:D,AGRIKOBA!D:D)</f>
        <v>0</v>
      </c>
      <c r="M518" s="12">
        <f>+SUMIF(LMOI!F:F,D:D,LMOI!C:C)</f>
        <v>0</v>
      </c>
      <c r="N518" s="12">
        <f>+SUMIF(TARTINE!G:G,D:D,TARTINE!D:D)</f>
        <v>0</v>
      </c>
      <c r="O518" s="12">
        <f>+SUMIF(IDF!F:F,D:D,IDF!C:C)</f>
        <v>0</v>
      </c>
      <c r="P518" s="12">
        <f>+SUMIF(RYA!G:G,D:D,RYA!D:D)</f>
        <v>0</v>
      </c>
      <c r="Q518" s="12">
        <f>+SUMIF('SCI NOAH'!G:G,D:D,'SCI NOAH'!D:D)</f>
        <v>0</v>
      </c>
      <c r="R518" s="12">
        <f>+SUMIF(SIM!F:F,D:D,SIM!C:C)</f>
        <v>0</v>
      </c>
      <c r="S518" s="163">
        <f>+SUMIF('First Energy'!A:A,D:D,'First Energy'!C:C)</f>
        <v>0</v>
      </c>
      <c r="T518" s="163">
        <f>+SUMIF('ID Motors'!G:G,D:D,'ID Motors'!D:D)</f>
        <v>0</v>
      </c>
      <c r="U518" s="12">
        <f>+SUMIF('ID RENTAL'!G:G,D:D,'ID RENTAL'!D:D)</f>
        <v>0</v>
      </c>
      <c r="V518" s="12">
        <f>+SUMIF('MCM '!G:G,D:D,'MCM '!D:D)</f>
        <v>0</v>
      </c>
      <c r="W518" s="12">
        <f>SUMIF(AGRIMOTORS!G:G,D:D,AGRIMOTORS!D:D)</f>
        <v>0</v>
      </c>
      <c r="X518" s="12">
        <f>+SUMIF(BOVIMA!F:F,D:D,BOVIMA!C:C)</f>
        <v>0</v>
      </c>
      <c r="Y518" s="12">
        <f>+SUMIF(AGRIFEED!F:F,D:D,AGRIFEED!C:C)</f>
        <v>0</v>
      </c>
      <c r="Z518" s="12">
        <f>SUMIF(AMIP!F:F,D:D,AMIP!C:C)</f>
        <v>0</v>
      </c>
      <c r="AA518" s="12">
        <f>+SUMIF(ISF!G:G,D:D,ISF!D:D)</f>
        <v>0</v>
      </c>
      <c r="AB518" s="124">
        <f>+SUMIF(DISCOI!G:G,D:D,DISCOI!D:D)</f>
        <v>0</v>
      </c>
      <c r="AC518" s="12">
        <f>+SUMIF(MABEL!F:F,D:D,MABEL!C:C)</f>
        <v>0</v>
      </c>
      <c r="AD518" s="12">
        <f>+SUMIF(NMP!F:F,D:D,NMP!C:C)</f>
        <v>0</v>
      </c>
      <c r="AE518" s="12">
        <f>+SUMIF('AMCHO '!F:F,D:D,'AMCHO '!C:C)</f>
        <v>0</v>
      </c>
      <c r="AF518" s="12">
        <f>+SUMIF(CONFORTIS!G:G,D:D,CONFORTIS!D:D)</f>
        <v>0</v>
      </c>
      <c r="AG518" s="12">
        <f>+SUMIF('IRS IMMO'!G:G,D:D,'IRS IMMO'!D:D)</f>
        <v>0</v>
      </c>
      <c r="AH518" s="12">
        <f>+SUMIFS(AGRIVETAM!C:C,AGRIVETAM!F:F,D:D)</f>
        <v>0</v>
      </c>
      <c r="AI518" s="12">
        <f>+SUMIF(EUROPAINTS!F:F,D:D,EUROPAINTS!C:C)</f>
        <v>0</v>
      </c>
      <c r="AJ518" s="12">
        <f>+SUMIF('VET ABE'!F:F,D:D,'VET ABE'!D:D)</f>
        <v>0</v>
      </c>
      <c r="AK518" s="12">
        <f>SUMIF('VET FIA'!F:F,D:D,'VET FIA'!D:D)</f>
        <v>0</v>
      </c>
      <c r="AL518" s="12">
        <f>+SUMIF('CSS SAKAY'!F:F,D:D,'CSS SAKAY'!C:C)</f>
        <v>0</v>
      </c>
      <c r="AM518" s="12"/>
      <c r="AN518" s="12">
        <f>SUMIF('United Malagasy'!F:F,D:D,'United Malagasy'!C:C)</f>
        <v>0</v>
      </c>
      <c r="AO518" s="12">
        <f>+SUMIF(NUTRIFOOD!E:E,D:D,NUTRIFOOD!C:C)</f>
        <v>0</v>
      </c>
      <c r="AP518" s="12">
        <f>+SUMIF(FERRIS!H:H,D:D,FERRIS!E:E)</f>
        <v>0</v>
      </c>
      <c r="AQ518" s="12">
        <f>+SUMIF(SEM!F:F,D:D,SEM!C:C)</f>
        <v>0</v>
      </c>
      <c r="AR518" s="12">
        <f>+SUMIF(Madatrade!F:F,D:D,Madatrade!C:C)</f>
        <v>0</v>
      </c>
      <c r="AS518" s="12">
        <f>+SUMIF('FLY TECH'!F:F,D:D,'FLY TECH'!D:D)</f>
        <v>12113364.050000001</v>
      </c>
      <c r="AT518" s="12">
        <f>+SUMIFS('FIRST INVESTISSEMENT'!D:D,'FIRST INVESTISSEMENT'!G:G,D:D)</f>
        <v>0</v>
      </c>
      <c r="AU518" s="164">
        <f t="shared" si="55"/>
        <v>12113364.050000001</v>
      </c>
      <c r="AV518" s="165">
        <f t="shared" si="56"/>
        <v>2678.1297514757907</v>
      </c>
    </row>
    <row r="519" spans="1:48" hidden="1" x14ac:dyDescent="0.25">
      <c r="A519" s="11" t="str">
        <f t="shared" si="52"/>
        <v>6</v>
      </c>
      <c r="B519" s="11" t="str">
        <f t="shared" si="53"/>
        <v>61</v>
      </c>
      <c r="C519" s="11" t="str">
        <f t="shared" si="54"/>
        <v>613</v>
      </c>
      <c r="D519" s="23">
        <v>61302500</v>
      </c>
      <c r="E519" s="196" t="s">
        <v>3273</v>
      </c>
      <c r="F519" s="24" t="s">
        <v>3194</v>
      </c>
      <c r="G519" s="12">
        <f>+SUMIF(AGRIFARM!H:H,D:D,AGRIFARM!L:L)</f>
        <v>0</v>
      </c>
      <c r="H519" s="12">
        <f>+SUMIF(AGRICORP!I:I,D:D,AGRICORP!D:D)</f>
        <v>0</v>
      </c>
      <c r="I519" s="12">
        <f>+SUMIF(SMTP!D:D,D:D,SMTP!F:F)</f>
        <v>0</v>
      </c>
      <c r="J519" s="12">
        <f>+SUMIF(AGRIVET!G:G,D:D,AGRIVET!D:D)</f>
        <v>0</v>
      </c>
      <c r="K519" s="12">
        <f>+SUMIF(AGRIVAL!G:G,D:D,AGRIVAL!D:D)</f>
        <v>0</v>
      </c>
      <c r="L519" s="12">
        <f>+SUMIF(AGRIKOBA!G:G,D:D,AGRIKOBA!D:D)</f>
        <v>0</v>
      </c>
      <c r="M519" s="12">
        <f>+SUMIF(LMOI!F:F,D:D,LMOI!C:C)</f>
        <v>0</v>
      </c>
      <c r="N519" s="12">
        <f>+SUMIF(TARTINE!G:G,D:D,TARTINE!D:D)</f>
        <v>0</v>
      </c>
      <c r="O519" s="12">
        <f>+SUMIF(IDF!F:F,D:D,IDF!C:C)</f>
        <v>0</v>
      </c>
      <c r="P519" s="12">
        <f>+SUMIF(RYA!G:G,D:D,RYA!D:D)</f>
        <v>0</v>
      </c>
      <c r="Q519" s="12">
        <f>+SUMIF('SCI NOAH'!G:G,D:D,'SCI NOAH'!D:D)</f>
        <v>0</v>
      </c>
      <c r="R519" s="12">
        <f>+SUMIF(SIM!F:F,D:D,SIM!C:C)</f>
        <v>0</v>
      </c>
      <c r="S519" s="163">
        <f>+SUMIF('First Energy'!A:A,D:D,'First Energy'!C:C)</f>
        <v>0</v>
      </c>
      <c r="T519" s="163">
        <f>+SUMIF('ID Motors'!G:G,D:D,'ID Motors'!D:D)</f>
        <v>0</v>
      </c>
      <c r="U519" s="12">
        <f>+SUMIF('ID RENTAL'!G:G,D:D,'ID RENTAL'!D:D)</f>
        <v>0</v>
      </c>
      <c r="V519" s="12">
        <f>+SUMIF('MCM '!G:G,D:D,'MCM '!D:D)</f>
        <v>0</v>
      </c>
      <c r="W519" s="12">
        <f>SUMIF(AGRIMOTORS!G:G,D:D,AGRIMOTORS!D:D)</f>
        <v>0</v>
      </c>
      <c r="X519" s="12">
        <f>+SUMIF(BOVIMA!F:F,D:D,BOVIMA!C:C)</f>
        <v>0</v>
      </c>
      <c r="Y519" s="12">
        <f>+SUMIF(AGRIFEED!F:F,D:D,AGRIFEED!C:C)</f>
        <v>0</v>
      </c>
      <c r="Z519" s="12">
        <f>SUMIF(AMIP!F:F,D:D,AMIP!C:C)</f>
        <v>0</v>
      </c>
      <c r="AA519" s="12">
        <f>+SUMIF(ISF!G:G,D:D,ISF!D:D)</f>
        <v>0</v>
      </c>
      <c r="AB519" s="124">
        <f>+SUMIF(DISCOI!G:G,D:D,DISCOI!D:D)</f>
        <v>0</v>
      </c>
      <c r="AC519" s="12">
        <f>+SUMIF(MABEL!F:F,D:D,MABEL!C:C)</f>
        <v>0</v>
      </c>
      <c r="AD519" s="12">
        <f>+SUMIF(NMP!F:F,D:D,NMP!C:C)</f>
        <v>0</v>
      </c>
      <c r="AE519" s="12">
        <f>+SUMIF('AMCHO '!F:F,D:D,'AMCHO '!C:C)</f>
        <v>0</v>
      </c>
      <c r="AF519" s="12">
        <f>+SUMIF(CONFORTIS!G:G,D:D,CONFORTIS!D:D)</f>
        <v>0</v>
      </c>
      <c r="AG519" s="12">
        <f>+SUMIF('IRS IMMO'!G:G,D:D,'IRS IMMO'!D:D)</f>
        <v>0</v>
      </c>
      <c r="AH519" s="12">
        <f>+SUMIFS(AGRIVETAM!C:C,AGRIVETAM!F:F,D:D)</f>
        <v>0</v>
      </c>
      <c r="AI519" s="12">
        <f>+SUMIF(EUROPAINTS!F:F,D:D,EUROPAINTS!C:C)</f>
        <v>0</v>
      </c>
      <c r="AJ519" s="12">
        <f>+SUMIF('VET ABE'!F:F,D:D,'VET ABE'!D:D)</f>
        <v>0</v>
      </c>
      <c r="AK519" s="12">
        <f>SUMIF('VET FIA'!F:F,D:D,'VET FIA'!D:D)</f>
        <v>0</v>
      </c>
      <c r="AL519" s="12">
        <f>+SUMIF('CSS SAKAY'!F:F,D:D,'CSS SAKAY'!C:C)</f>
        <v>0</v>
      </c>
      <c r="AM519" s="12"/>
      <c r="AN519" s="12">
        <f>SUMIF('United Malagasy'!F:F,D:D,'United Malagasy'!C:C)</f>
        <v>0</v>
      </c>
      <c r="AO519" s="12">
        <f>+SUMIF(NUTRIFOOD!E:E,D:D,NUTRIFOOD!C:C)</f>
        <v>0</v>
      </c>
      <c r="AP519" s="12">
        <f>+SUMIF(FERRIS!H:H,D:D,FERRIS!E:E)</f>
        <v>0</v>
      </c>
      <c r="AQ519" s="12">
        <f>+SUMIF(SEM!F:F,D:D,SEM!C:C)</f>
        <v>0</v>
      </c>
      <c r="AR519" s="12">
        <f>+SUMIF(Madatrade!F:F,D:D,Madatrade!C:C)</f>
        <v>0</v>
      </c>
      <c r="AS519" s="12">
        <f>+SUMIF('FLY TECH'!F:F,D:D,'FLY TECH'!D:D)</f>
        <v>12000000</v>
      </c>
      <c r="AT519" s="12">
        <f>+SUMIFS('FIRST INVESTISSEMENT'!D:D,'FIRST INVESTISSEMENT'!G:G,D:D)</f>
        <v>0</v>
      </c>
      <c r="AU519" s="164">
        <f t="shared" si="55"/>
        <v>12000000</v>
      </c>
      <c r="AV519" s="165">
        <f t="shared" si="56"/>
        <v>2653.0662238050618</v>
      </c>
    </row>
    <row r="520" spans="1:48" hidden="1" x14ac:dyDescent="0.25">
      <c r="A520" s="11" t="str">
        <f t="shared" si="52"/>
        <v>6</v>
      </c>
      <c r="B520" s="11" t="str">
        <f t="shared" si="53"/>
        <v>61</v>
      </c>
      <c r="C520" s="11" t="str">
        <f t="shared" si="54"/>
        <v>613</v>
      </c>
      <c r="D520" s="23">
        <v>61302600</v>
      </c>
      <c r="E520" s="196" t="s">
        <v>3273</v>
      </c>
      <c r="F520" s="24" t="s">
        <v>3195</v>
      </c>
      <c r="G520" s="12">
        <f>+SUMIF(AGRIFARM!H:H,D:D,AGRIFARM!L:L)</f>
        <v>0</v>
      </c>
      <c r="H520" s="12">
        <f>+SUMIF(AGRICORP!I:I,D:D,AGRICORP!D:D)</f>
        <v>0</v>
      </c>
      <c r="I520" s="12">
        <f>+SUMIF(SMTP!D:D,D:D,SMTP!F:F)</f>
        <v>0</v>
      </c>
      <c r="J520" s="12">
        <f>+SUMIF(AGRIVET!G:G,D:D,AGRIVET!D:D)</f>
        <v>0</v>
      </c>
      <c r="K520" s="12">
        <f>+SUMIF(AGRIVAL!G:G,D:D,AGRIVAL!D:D)</f>
        <v>0</v>
      </c>
      <c r="L520" s="12">
        <f>+SUMIF(AGRIKOBA!G:G,D:D,AGRIKOBA!D:D)</f>
        <v>0</v>
      </c>
      <c r="M520" s="12">
        <f>+SUMIF(LMOI!F:F,D:D,LMOI!C:C)</f>
        <v>0</v>
      </c>
      <c r="N520" s="12">
        <f>+SUMIF(TARTINE!G:G,D:D,TARTINE!D:D)</f>
        <v>0</v>
      </c>
      <c r="O520" s="12">
        <f>+SUMIF(IDF!F:F,D:D,IDF!C:C)</f>
        <v>0</v>
      </c>
      <c r="P520" s="12">
        <f>+SUMIF(RYA!G:G,D:D,RYA!D:D)</f>
        <v>0</v>
      </c>
      <c r="Q520" s="12">
        <f>+SUMIF('SCI NOAH'!G:G,D:D,'SCI NOAH'!D:D)</f>
        <v>0</v>
      </c>
      <c r="R520" s="12">
        <f>+SUMIF(SIM!F:F,D:D,SIM!C:C)</f>
        <v>0</v>
      </c>
      <c r="S520" s="163">
        <f>+SUMIF('First Energy'!A:A,D:D,'First Energy'!C:C)</f>
        <v>0</v>
      </c>
      <c r="T520" s="163">
        <f>+SUMIF('ID Motors'!G:G,D:D,'ID Motors'!D:D)</f>
        <v>0</v>
      </c>
      <c r="U520" s="12">
        <f>+SUMIF('ID RENTAL'!G:G,D:D,'ID RENTAL'!D:D)</f>
        <v>0</v>
      </c>
      <c r="V520" s="12">
        <f>+SUMIF('MCM '!G:G,D:D,'MCM '!D:D)</f>
        <v>0</v>
      </c>
      <c r="W520" s="12">
        <f>SUMIF(AGRIMOTORS!G:G,D:D,AGRIMOTORS!D:D)</f>
        <v>0</v>
      </c>
      <c r="X520" s="12">
        <f>+SUMIF(BOVIMA!F:F,D:D,BOVIMA!C:C)</f>
        <v>0</v>
      </c>
      <c r="Y520" s="12">
        <f>+SUMIF(AGRIFEED!F:F,D:D,AGRIFEED!C:C)</f>
        <v>0</v>
      </c>
      <c r="Z520" s="12">
        <f>SUMIF(AMIP!F:F,D:D,AMIP!C:C)</f>
        <v>0</v>
      </c>
      <c r="AA520" s="12">
        <f>+SUMIF(ISF!G:G,D:D,ISF!D:D)</f>
        <v>0</v>
      </c>
      <c r="AB520" s="124">
        <f>+SUMIF(DISCOI!G:G,D:D,DISCOI!D:D)</f>
        <v>0</v>
      </c>
      <c r="AC520" s="12">
        <f>+SUMIF(MABEL!F:F,D:D,MABEL!C:C)</f>
        <v>0</v>
      </c>
      <c r="AD520" s="12">
        <f>+SUMIF(NMP!F:F,D:D,NMP!C:C)</f>
        <v>0</v>
      </c>
      <c r="AE520" s="12">
        <f>+SUMIF('AMCHO '!F:F,D:D,'AMCHO '!C:C)</f>
        <v>0</v>
      </c>
      <c r="AF520" s="12">
        <f>+SUMIF(CONFORTIS!G:G,D:D,CONFORTIS!D:D)</f>
        <v>0</v>
      </c>
      <c r="AG520" s="12">
        <f>+SUMIF('IRS IMMO'!G:G,D:D,'IRS IMMO'!D:D)</f>
        <v>0</v>
      </c>
      <c r="AH520" s="12">
        <f>+SUMIFS(AGRIVETAM!C:C,AGRIVETAM!F:F,D:D)</f>
        <v>0</v>
      </c>
      <c r="AI520" s="12">
        <f>+SUMIF(EUROPAINTS!F:F,D:D,EUROPAINTS!C:C)</f>
        <v>0</v>
      </c>
      <c r="AJ520" s="12">
        <f>+SUMIF('VET ABE'!F:F,D:D,'VET ABE'!D:D)</f>
        <v>0</v>
      </c>
      <c r="AK520" s="12">
        <f>SUMIF('VET FIA'!F:F,D:D,'VET FIA'!D:D)</f>
        <v>0</v>
      </c>
      <c r="AL520" s="12">
        <f>+SUMIF('CSS SAKAY'!F:F,D:D,'CSS SAKAY'!C:C)</f>
        <v>0</v>
      </c>
      <c r="AM520" s="12"/>
      <c r="AN520" s="12">
        <f>SUMIF('United Malagasy'!F:F,D:D,'United Malagasy'!C:C)</f>
        <v>0</v>
      </c>
      <c r="AO520" s="12">
        <f>+SUMIF(NUTRIFOOD!E:E,D:D,NUTRIFOOD!C:C)</f>
        <v>0</v>
      </c>
      <c r="AP520" s="12">
        <f>+SUMIF(FERRIS!H:H,D:D,FERRIS!E:E)</f>
        <v>0</v>
      </c>
      <c r="AQ520" s="12">
        <f>+SUMIF(SEM!F:F,D:D,SEM!C:C)</f>
        <v>0</v>
      </c>
      <c r="AR520" s="12">
        <f>+SUMIF(Madatrade!F:F,D:D,Madatrade!C:C)</f>
        <v>0</v>
      </c>
      <c r="AS520" s="12">
        <f>+SUMIF('FLY TECH'!F:F,D:D,'FLY TECH'!D:D)</f>
        <v>20916000</v>
      </c>
      <c r="AT520" s="12">
        <f>+SUMIFS('FIRST INVESTISSEMENT'!D:D,'FIRST INVESTISSEMENT'!G:G,D:D)</f>
        <v>0</v>
      </c>
      <c r="AU520" s="164">
        <f t="shared" si="55"/>
        <v>20916000</v>
      </c>
      <c r="AV520" s="165">
        <f t="shared" si="56"/>
        <v>4624.294428092222</v>
      </c>
    </row>
    <row r="521" spans="1:48" hidden="1" x14ac:dyDescent="0.25">
      <c r="A521" s="11" t="str">
        <f t="shared" si="52"/>
        <v>6</v>
      </c>
      <c r="B521" s="11" t="str">
        <f t="shared" si="53"/>
        <v>61</v>
      </c>
      <c r="C521" s="11" t="str">
        <f t="shared" si="54"/>
        <v>613</v>
      </c>
      <c r="D521" s="23">
        <v>61303000</v>
      </c>
      <c r="E521" s="196" t="s">
        <v>3273</v>
      </c>
      <c r="F521" s="24" t="s">
        <v>406</v>
      </c>
      <c r="G521" s="12">
        <f>+SUMIF(AGRIFARM!H:H,D:D,AGRIFARM!L:L)</f>
        <v>0</v>
      </c>
      <c r="H521" s="12">
        <f>+SUMIF(AGRICORP!I:I,D:D,AGRICORP!D:D)</f>
        <v>126863707.56999999</v>
      </c>
      <c r="I521" s="12">
        <f>+SUMIF(SMTP!D:D,D:D,SMTP!F:F)</f>
        <v>228884504.43000001</v>
      </c>
      <c r="J521" s="12">
        <f>+SUMIF(AGRIVET!G:G,D:D,AGRIVET!D:D)</f>
        <v>0</v>
      </c>
      <c r="K521" s="12">
        <f>+SUMIF(AGRIVAL!G:G,D:D,AGRIVAL!D:D)</f>
        <v>112999362.31</v>
      </c>
      <c r="L521" s="12">
        <f>+SUMIF(AGRIKOBA!G:G,D:D,AGRIKOBA!D:D)</f>
        <v>36428119.939999998</v>
      </c>
      <c r="M521" s="12">
        <f>+SUMIF(LMOI!F:F,D:D,LMOI!C:C)</f>
        <v>0</v>
      </c>
      <c r="N521" s="12">
        <f>+SUMIF(TARTINE!G:G,D:D,TARTINE!D:D)</f>
        <v>0</v>
      </c>
      <c r="O521" s="12">
        <f>+SUMIF(IDF!F:F,D:D,IDF!C:C)</f>
        <v>6679825.4699999997</v>
      </c>
      <c r="P521" s="12">
        <f>+SUMIF(RYA!G:G,D:D,RYA!D:D)</f>
        <v>0</v>
      </c>
      <c r="Q521" s="12">
        <f>+SUMIF('SCI NOAH'!G:G,D:D,'SCI NOAH'!D:D)</f>
        <v>0</v>
      </c>
      <c r="R521" s="12">
        <f>+SUMIF(SIM!F:F,D:D,SIM!C:C)</f>
        <v>0</v>
      </c>
      <c r="S521" s="163">
        <f>+SUMIF('First Energy'!A:A,D:D,'First Energy'!C:C)</f>
        <v>135608299.41</v>
      </c>
      <c r="T521" s="163">
        <f>+SUMIF('ID Motors'!G:G,D:D,'ID Motors'!D:D)</f>
        <v>0</v>
      </c>
      <c r="U521" s="12">
        <f>+SUMIF('ID RENTAL'!G:G,D:D,'ID RENTAL'!D:D)</f>
        <v>0</v>
      </c>
      <c r="V521" s="12">
        <f>+SUMIF('MCM '!G:G,D:D,'MCM '!D:D)</f>
        <v>0</v>
      </c>
      <c r="W521" s="12">
        <f>SUMIF(AGRIMOTORS!G:G,D:D,AGRIMOTORS!D:D)</f>
        <v>0</v>
      </c>
      <c r="X521" s="12">
        <f>+SUMIF(BOVIMA!F:F,D:D,BOVIMA!C:C)</f>
        <v>0</v>
      </c>
      <c r="Y521" s="12">
        <f>+SUMIF(AGRIFEED!F:F,D:D,AGRIFEED!C:C)</f>
        <v>0</v>
      </c>
      <c r="Z521" s="12">
        <f>SUMIF(AMIP!F:F,D:D,AMIP!C:C)</f>
        <v>0</v>
      </c>
      <c r="AA521" s="12">
        <f>+SUMIF(ISF!G:G,D:D,ISF!D:D)</f>
        <v>0</v>
      </c>
      <c r="AB521" s="124">
        <f>+SUMIF(DISCOI!G:G,D:D,DISCOI!D:D)</f>
        <v>0</v>
      </c>
      <c r="AC521" s="12">
        <f>+SUMIF(MABEL!F:F,D:D,MABEL!C:C)</f>
        <v>0</v>
      </c>
      <c r="AD521" s="12">
        <f>+SUMIF(NMP!F:F,D:D,NMP!C:C)</f>
        <v>0</v>
      </c>
      <c r="AE521" s="12">
        <f>+SUMIF('AMCHO '!F:F,D:D,'AMCHO '!C:C)</f>
        <v>0</v>
      </c>
      <c r="AF521" s="12">
        <f>+SUMIF(CONFORTIS!G:G,D:D,CONFORTIS!D:D)</f>
        <v>0</v>
      </c>
      <c r="AG521" s="12">
        <f>+SUMIF('IRS IMMO'!G:G,D:D,'IRS IMMO'!D:D)</f>
        <v>0</v>
      </c>
      <c r="AH521" s="12">
        <f>+SUMIFS(AGRIVETAM!C:C,AGRIVETAM!F:F,D:D)</f>
        <v>1416786</v>
      </c>
      <c r="AI521" s="12">
        <f>+SUMIF(EUROPAINTS!F:F,D:D,EUROPAINTS!C:C)</f>
        <v>0</v>
      </c>
      <c r="AJ521" s="12">
        <f>+SUMIF('VET ABE'!F:F,D:D,'VET ABE'!D:D)</f>
        <v>0</v>
      </c>
      <c r="AK521" s="12">
        <f>SUMIF('VET FIA'!F:F,D:D,'VET FIA'!D:D)</f>
        <v>531295</v>
      </c>
      <c r="AL521" s="12">
        <f>+SUMIF('CSS SAKAY'!F:F,D:D,'CSS SAKAY'!C:C)</f>
        <v>0</v>
      </c>
      <c r="AN521" s="12">
        <f>SUMIF('United Malagasy'!F:F,D:D,'United Malagasy'!C:C)</f>
        <v>0</v>
      </c>
      <c r="AO521" s="12">
        <f>+SUMIF(NUTRIFOOD!E:E,D:D,NUTRIFOOD!C:C)</f>
        <v>0</v>
      </c>
      <c r="AP521" s="12">
        <f>+SUMIF(FERRIS!H:H,D:D,FERRIS!E:E)</f>
        <v>3376300</v>
      </c>
      <c r="AQ521" s="12">
        <f>+SUMIF(SEM!F:F,D:D,SEM!C:C)</f>
        <v>0</v>
      </c>
      <c r="AR521" s="12">
        <f>+SUMIF(Madatrade!F:F,D:D,Madatrade!C:C)</f>
        <v>0</v>
      </c>
      <c r="AS521" s="12">
        <f>+SUMIF('FLY TECH'!F:F,D:D,'FLY TECH'!D:D)</f>
        <v>69614977.340000004</v>
      </c>
      <c r="AT521" s="12">
        <f>+SUMIFS('FIRST INVESTISSEMENT'!D:D,'FIRST INVESTISSEMENT'!G:G,D:D)</f>
        <v>0</v>
      </c>
      <c r="AU521" s="164">
        <f t="shared" si="55"/>
        <v>722403177.47000003</v>
      </c>
      <c r="AV521" s="165">
        <f t="shared" si="56"/>
        <v>159715.28917625922</v>
      </c>
    </row>
    <row r="522" spans="1:48" hidden="1" x14ac:dyDescent="0.25">
      <c r="A522" s="11" t="str">
        <f t="shared" si="52"/>
        <v>6</v>
      </c>
      <c r="B522" s="11" t="str">
        <f t="shared" si="53"/>
        <v>61</v>
      </c>
      <c r="C522" s="11" t="str">
        <f t="shared" si="54"/>
        <v>613</v>
      </c>
      <c r="D522" s="23">
        <v>61304000</v>
      </c>
      <c r="E522" s="196" t="s">
        <v>3273</v>
      </c>
      <c r="F522" s="24" t="s">
        <v>2377</v>
      </c>
      <c r="G522" s="12">
        <f>+SUMIF(AGRIFARM!H:H,D:D,AGRIFARM!L:L)</f>
        <v>0</v>
      </c>
      <c r="H522" s="12">
        <f>+SUMIF(AGRICORP!I:I,D:D,AGRICORP!D:D)</f>
        <v>0</v>
      </c>
      <c r="I522" s="12">
        <f>+SUMIF(SMTP!D:D,D:D,SMTP!F:F)</f>
        <v>0</v>
      </c>
      <c r="J522" s="12">
        <f>+SUMIF(AGRIVET!G:G,D:D,AGRIVET!D:D)</f>
        <v>0</v>
      </c>
      <c r="K522" s="12">
        <f>+SUMIF(AGRIVAL!G:G,D:D,AGRIVAL!D:D)</f>
        <v>0</v>
      </c>
      <c r="L522" s="12">
        <f>+SUMIF(AGRIKOBA!G:G,D:D,AGRIKOBA!D:D)</f>
        <v>0</v>
      </c>
      <c r="M522" s="12">
        <f>+SUMIF(LMOI!F:F,D:D,LMOI!C:C)</f>
        <v>0</v>
      </c>
      <c r="N522" s="12">
        <f>+SUMIF(TARTINE!G:G,D:D,TARTINE!D:D)</f>
        <v>0</v>
      </c>
      <c r="O522" s="12">
        <f>+SUMIF(IDF!F:F,D:D,IDF!C:C)</f>
        <v>0</v>
      </c>
      <c r="P522" s="12">
        <f>+SUMIF(RYA!G:G,D:D,RYA!D:D)</f>
        <v>0</v>
      </c>
      <c r="Q522" s="12">
        <f>+SUMIF('SCI NOAH'!G:G,D:D,'SCI NOAH'!D:D)</f>
        <v>0</v>
      </c>
      <c r="R522" s="12">
        <f>+SUMIF(SIM!F:F,D:D,SIM!C:C)</f>
        <v>0</v>
      </c>
      <c r="S522" s="163">
        <f>+SUMIF('First Energy'!A:A,D:D,'First Energy'!C:C)</f>
        <v>188072174.91</v>
      </c>
      <c r="T522" s="163">
        <f>+SUMIF('ID Motors'!G:G,D:D,'ID Motors'!D:D)</f>
        <v>0</v>
      </c>
      <c r="U522" s="12">
        <f>+SUMIF('ID RENTAL'!G:G,D:D,'ID RENTAL'!D:D)</f>
        <v>0</v>
      </c>
      <c r="V522" s="12">
        <f>+SUMIF('MCM '!G:G,D:D,'MCM '!D:D)</f>
        <v>0</v>
      </c>
      <c r="W522" s="12">
        <f>SUMIF(AGRIMOTORS!G:G,D:D,AGRIMOTORS!D:D)</f>
        <v>0</v>
      </c>
      <c r="X522" s="12">
        <f>+SUMIF(BOVIMA!F:F,D:D,BOVIMA!C:C)</f>
        <v>26167699.32</v>
      </c>
      <c r="Y522" s="12">
        <f>+SUMIF(AGRIFEED!F:F,D:D,AGRIFEED!C:C)</f>
        <v>0</v>
      </c>
      <c r="Z522" s="12">
        <f>SUMIF(AMIP!F:F,D:D,AMIP!C:C)</f>
        <v>0</v>
      </c>
      <c r="AA522" s="12">
        <f>+SUMIF(ISF!G:G,D:D,ISF!D:D)</f>
        <v>0</v>
      </c>
      <c r="AB522" s="124">
        <f>+SUMIF(DISCOI!G:G,D:D,DISCOI!D:D)</f>
        <v>0</v>
      </c>
      <c r="AC522" s="12">
        <f>+SUMIF(MABEL!F:F,D:D,MABEL!C:C)</f>
        <v>9600000</v>
      </c>
      <c r="AD522" s="12">
        <f>+SUMIF(NMP!F:F,D:D,NMP!C:C)</f>
        <v>0</v>
      </c>
      <c r="AE522" s="12">
        <f>+SUMIF('AMCHO '!F:F,D:D,'AMCHO '!C:C)</f>
        <v>0</v>
      </c>
      <c r="AF522" s="12">
        <f>+SUMIF(CONFORTIS!G:G,D:D,CONFORTIS!D:D)</f>
        <v>0</v>
      </c>
      <c r="AG522" s="12">
        <f>+SUMIF('IRS IMMO'!G:G,D:D,'IRS IMMO'!D:D)</f>
        <v>0</v>
      </c>
      <c r="AH522" s="12">
        <f>+SUMIFS(AGRIVETAM!C:C,AGRIVETAM!F:F,D:D)</f>
        <v>0</v>
      </c>
      <c r="AI522" s="12">
        <f>+SUMIF(EUROPAINTS!F:F,D:D,EUROPAINTS!C:C)</f>
        <v>0</v>
      </c>
      <c r="AJ522" s="12">
        <f>+SUMIF('VET ABE'!F:F,D:D,'VET ABE'!D:D)</f>
        <v>0</v>
      </c>
      <c r="AK522" s="12">
        <f>SUMIF('VET FIA'!F:F,D:D,'VET FIA'!D:D)</f>
        <v>0</v>
      </c>
      <c r="AL522" s="12">
        <f>+SUMIF('CSS SAKAY'!F:F,D:D,'CSS SAKAY'!C:C)</f>
        <v>0</v>
      </c>
      <c r="AM522" s="12"/>
      <c r="AN522" s="12">
        <f>SUMIF('United Malagasy'!F:F,D:D,'United Malagasy'!C:C)</f>
        <v>0</v>
      </c>
      <c r="AO522" s="12">
        <f>+SUMIF(NUTRIFOOD!E:E,D:D,NUTRIFOOD!C:C)</f>
        <v>0</v>
      </c>
      <c r="AP522" s="12">
        <f>+SUMIF(FERRIS!H:H,D:D,FERRIS!E:E)</f>
        <v>0</v>
      </c>
      <c r="AQ522" s="12">
        <f>+SUMIF(SEM!F:F,D:D,SEM!C:C)</f>
        <v>0</v>
      </c>
      <c r="AR522" s="12">
        <f>+SUMIF(Madatrade!F:F,D:D,Madatrade!C:C)</f>
        <v>0</v>
      </c>
      <c r="AS522" s="12">
        <f>+SUMIF('FLY TECH'!F:F,D:D,'FLY TECH'!D:D)</f>
        <v>0</v>
      </c>
      <c r="AT522" s="12">
        <f>+SUMIFS('FIRST INVESTISSEMENT'!D:D,'FIRST INVESTISSEMENT'!G:G,D:D)</f>
        <v>0</v>
      </c>
      <c r="AU522" s="164">
        <f t="shared" si="55"/>
        <v>223839874.22999999</v>
      </c>
      <c r="AV522" s="165">
        <f t="shared" si="56"/>
        <v>49488.500821698835</v>
      </c>
    </row>
    <row r="523" spans="1:48" hidden="1" x14ac:dyDescent="0.25">
      <c r="A523" s="11" t="str">
        <f t="shared" si="52"/>
        <v>6</v>
      </c>
      <c r="B523" s="11" t="str">
        <f t="shared" si="53"/>
        <v>61</v>
      </c>
      <c r="C523" s="11" t="str">
        <f t="shared" si="54"/>
        <v>614</v>
      </c>
      <c r="D523" s="23">
        <v>61400000</v>
      </c>
      <c r="E523" s="196" t="s">
        <v>3273</v>
      </c>
      <c r="F523" s="24" t="s">
        <v>3348</v>
      </c>
      <c r="G523" s="12">
        <f>+SUMIF(AGRIFARM!H:H,D:D,AGRIFARM!L:L)</f>
        <v>0</v>
      </c>
      <c r="H523" s="12">
        <f>+SUMIF(AGRICORP!I:I,D:D,AGRICORP!D:D)</f>
        <v>0</v>
      </c>
      <c r="I523" s="12">
        <f>+SUMIF(SMTP!D:D,D:D,SMTP!F:F)</f>
        <v>0</v>
      </c>
      <c r="J523" s="12">
        <f>+SUMIF(AGRIVET!G:G,D:D,AGRIVET!D:D)</f>
        <v>0</v>
      </c>
      <c r="K523" s="12">
        <f>+SUMIF(AGRIVAL!G:G,D:D,AGRIVAL!D:D)</f>
        <v>0</v>
      </c>
      <c r="L523" s="12">
        <f>+SUMIF(AGRIKOBA!G:G,D:D,AGRIKOBA!D:D)</f>
        <v>0</v>
      </c>
      <c r="M523" s="12">
        <f>+SUMIF(LMOI!F:F,D:D,LMOI!C:C)</f>
        <v>26019176.670000002</v>
      </c>
      <c r="N523" s="12">
        <f>+SUMIF(TARTINE!G:G,D:D,TARTINE!D:D)</f>
        <v>0</v>
      </c>
      <c r="O523" s="12">
        <f>+SUMIF(IDF!F:F,D:D,IDF!C:C)</f>
        <v>0</v>
      </c>
      <c r="P523" s="12">
        <f>+SUMIF(RYA!G:G,D:D,RYA!D:D)</f>
        <v>0</v>
      </c>
      <c r="Q523" s="12">
        <f>+SUMIF('SCI NOAH'!G:G,D:D,'SCI NOAH'!D:D)</f>
        <v>0</v>
      </c>
      <c r="R523" s="12">
        <f>+SUMIF(SIM!F:F,D:D,SIM!C:C)</f>
        <v>0</v>
      </c>
      <c r="S523" s="163">
        <f>+SUMIF('First Energy'!A:A,D:D,'First Energy'!C:C)</f>
        <v>0</v>
      </c>
      <c r="T523" s="163">
        <f>+SUMIF('ID Motors'!G:G,D:D,'ID Motors'!D:D)</f>
        <v>0</v>
      </c>
      <c r="U523" s="12">
        <f>+SUMIF('ID RENTAL'!G:G,D:D,'ID RENTAL'!D:D)</f>
        <v>0</v>
      </c>
      <c r="V523" s="12">
        <f>+SUMIF('MCM '!G:G,D:D,'MCM '!D:D)</f>
        <v>0</v>
      </c>
      <c r="W523" s="12">
        <f>SUMIF(AGRIMOTORS!G:G,D:D,AGRIMOTORS!D:D)</f>
        <v>0</v>
      </c>
      <c r="X523" s="12">
        <f>+SUMIF(BOVIMA!F:F,D:D,BOVIMA!C:C)</f>
        <v>0</v>
      </c>
      <c r="Y523" s="12">
        <f>+SUMIF(AGRIFEED!F:F,D:D,AGRIFEED!C:C)</f>
        <v>0</v>
      </c>
      <c r="Z523" s="12">
        <f>SUMIF(AMIP!F:F,D:D,AMIP!C:C)</f>
        <v>0</v>
      </c>
      <c r="AA523" s="12">
        <f>+SUMIF(ISF!G:G,D:D,ISF!D:D)</f>
        <v>0</v>
      </c>
      <c r="AB523" s="124">
        <f>+SUMIF(DISCOI!G:G,D:D,DISCOI!D:D)</f>
        <v>0</v>
      </c>
      <c r="AC523" s="12">
        <f>+SUMIF(MABEL!F:F,D:D,MABEL!C:C)</f>
        <v>0</v>
      </c>
      <c r="AD523" s="12">
        <f>+SUMIF(NMP!F:F,D:D,NMP!C:C)</f>
        <v>0</v>
      </c>
      <c r="AE523" s="12">
        <f>+SUMIF('AMCHO '!F:F,D:D,'AMCHO '!C:C)</f>
        <v>0</v>
      </c>
      <c r="AF523" s="12">
        <f>+SUMIF(CONFORTIS!G:G,D:D,CONFORTIS!D:D)</f>
        <v>0</v>
      </c>
      <c r="AG523" s="12">
        <f>+SUMIF('IRS IMMO'!G:G,D:D,'IRS IMMO'!D:D)</f>
        <v>0</v>
      </c>
      <c r="AH523" s="12">
        <f>+SUMIFS(AGRIVETAM!C:C,AGRIVETAM!F:F,D:D)</f>
        <v>0</v>
      </c>
      <c r="AI523" s="12">
        <f>+SUMIF(EUROPAINTS!F:F,D:D,EUROPAINTS!C:C)</f>
        <v>0</v>
      </c>
      <c r="AJ523" s="12">
        <f>+SUMIF('VET ABE'!F:F,D:D,'VET ABE'!D:D)</f>
        <v>0</v>
      </c>
      <c r="AK523" s="12">
        <f>SUMIF('VET FIA'!F:F,D:D,'VET FIA'!D:D)</f>
        <v>0</v>
      </c>
      <c r="AL523" s="12">
        <f>+SUMIF('CSS SAKAY'!F:F,D:D,'CSS SAKAY'!C:C)</f>
        <v>0</v>
      </c>
      <c r="AM523" s="12"/>
      <c r="AN523" s="12">
        <f>SUMIF('United Malagasy'!F:F,D:D,'United Malagasy'!C:C)</f>
        <v>0</v>
      </c>
      <c r="AO523" s="12">
        <f>+SUMIF(NUTRIFOOD!E:E,D:D,NUTRIFOOD!C:C)</f>
        <v>0</v>
      </c>
      <c r="AP523" s="12">
        <f>+SUMIF(FERRIS!H:H,D:D,FERRIS!E:E)</f>
        <v>0</v>
      </c>
      <c r="AQ523" s="12">
        <f>+SUMIF(SEM!F:F,D:D,SEM!C:C)</f>
        <v>0</v>
      </c>
      <c r="AR523" s="12">
        <f>+SUMIF(Madatrade!F:F,D:D,Madatrade!C:C)</f>
        <v>0</v>
      </c>
      <c r="AS523" s="12">
        <f>+SUMIF('FLY TECH'!F:F,D:D,'FLY TECH'!D:D)</f>
        <v>19855588.789999999</v>
      </c>
      <c r="AT523" s="12">
        <f>+SUMIFS('FIRST INVESTISSEMENT'!D:D,'FIRST INVESTISSEMENT'!G:G,D:D)</f>
        <v>0</v>
      </c>
      <c r="AU523" s="164">
        <f t="shared" si="55"/>
        <v>45874765.460000001</v>
      </c>
      <c r="AV523" s="165">
        <f t="shared" si="56"/>
        <v>10142.399230575424</v>
      </c>
    </row>
    <row r="524" spans="1:48" hidden="1" x14ac:dyDescent="0.25">
      <c r="A524" s="11" t="str">
        <f t="shared" si="52"/>
        <v>6</v>
      </c>
      <c r="B524" s="11" t="str">
        <f t="shared" si="53"/>
        <v>61</v>
      </c>
      <c r="C524" s="11" t="str">
        <f t="shared" si="54"/>
        <v>615</v>
      </c>
      <c r="D524" s="23">
        <v>61500000</v>
      </c>
      <c r="E524" s="196" t="s">
        <v>3273</v>
      </c>
      <c r="F524" s="24" t="s">
        <v>409</v>
      </c>
      <c r="G524" s="12">
        <f>+SUMIF(AGRIFARM!H:H,D:D,AGRIFARM!L:L)</f>
        <v>128869625.8</v>
      </c>
      <c r="H524" s="12">
        <f>+SUMIF(AGRICORP!I:I,D:D,AGRICORP!D:D)</f>
        <v>11243056.279999999</v>
      </c>
      <c r="I524" s="12">
        <f>+SUMIF(SMTP!D:D,D:D,SMTP!F:F)</f>
        <v>6160244</v>
      </c>
      <c r="J524" s="12">
        <f>+SUMIF(AGRIVET!G:G,D:D,AGRIVET!D:D)</f>
        <v>152745475.93000001</v>
      </c>
      <c r="K524" s="12">
        <f>+SUMIF(AGRIVAL!G:G,D:D,AGRIVAL!D:D)</f>
        <v>1834213.64</v>
      </c>
      <c r="L524" s="12">
        <f>+SUMIF(AGRIKOBA!G:G,D:D,AGRIKOBA!D:D)</f>
        <v>326359</v>
      </c>
      <c r="M524" s="12">
        <f>+SUMIF(LMOI!F:F,D:D,LMOI!C:C)</f>
        <v>26881413</v>
      </c>
      <c r="N524" s="12">
        <f>+SUMIF(TARTINE!G:G,D:D,TARTINE!D:D)</f>
        <v>38125887.959999993</v>
      </c>
      <c r="O524" s="12">
        <f>+SUMIF(IDF!F:F,D:D,IDF!C:C)</f>
        <v>259411532.90999997</v>
      </c>
      <c r="P524" s="12">
        <f>+SUMIF(RYA!G:G,D:D,RYA!D:D)</f>
        <v>99772612.060000017</v>
      </c>
      <c r="Q524" s="12">
        <f>+SUMIF('SCI NOAH'!G:G,D:D,'SCI NOAH'!D:D)</f>
        <v>0</v>
      </c>
      <c r="R524" s="12">
        <f>+SUMIF(SIM!F:F,D:D,SIM!C:C)</f>
        <v>28656352.210000001</v>
      </c>
      <c r="S524" s="163">
        <f>+SUMIF('First Energy'!A:A,D:D,'First Energy'!C:C)</f>
        <v>102000</v>
      </c>
      <c r="T524" s="163">
        <f>+SUMIF('ID Motors'!G:G,D:D,'ID Motors'!D:D)</f>
        <v>14834353.07</v>
      </c>
      <c r="U524" s="12">
        <f>+SUMIF('ID RENTAL'!G:G,D:D,'ID RENTAL'!D:D)</f>
        <v>1364425.6</v>
      </c>
      <c r="V524" s="12">
        <f>+SUMIF('MCM '!G:G,D:D,'MCM '!D:D)</f>
        <v>20558511.239999998</v>
      </c>
      <c r="W524" s="12">
        <f>SUMIF(AGRIMOTORS!G:G,D:D,AGRIMOTORS!D:D)</f>
        <v>619000</v>
      </c>
      <c r="X524" s="12">
        <f>+SUMIF(BOVIMA!F:F,D:D,BOVIMA!C:C)</f>
        <v>75089730.49000001</v>
      </c>
      <c r="Y524" s="12">
        <f>+SUMIF(AGRIFEED!F:F,D:D,AGRIFEED!C:C)</f>
        <v>514015</v>
      </c>
      <c r="Z524" s="12">
        <f>SUMIF(AMIP!F:F,D:D,AMIP!C:C)</f>
        <v>0</v>
      </c>
      <c r="AA524" s="12">
        <f>+SUMIF(ISF!G:G,D:D,ISF!D:D)</f>
        <v>0</v>
      </c>
      <c r="AB524" s="124">
        <f>+SUMIF(DISCOI!G:G,D:D,DISCOI!D:D)</f>
        <v>0</v>
      </c>
      <c r="AC524" s="12">
        <f>+SUMIF(MABEL!F:F,D:D,MABEL!C:C)</f>
        <v>3063191.03</v>
      </c>
      <c r="AD524" s="12">
        <f>+SUMIF(NMP!F:F,D:D,NMP!C:C)</f>
        <v>0</v>
      </c>
      <c r="AE524" s="12">
        <f>+SUMIF('AMCHO '!F:F,D:D,'AMCHO '!C:C)</f>
        <v>69961845.599999994</v>
      </c>
      <c r="AF524" s="12">
        <f>+SUMIF(CONFORTIS!G:G,D:D,CONFORTIS!D:D)</f>
        <v>0</v>
      </c>
      <c r="AG524" s="12">
        <f>+SUMIF('IRS IMMO'!G:G,D:D,'IRS IMMO'!D:D)</f>
        <v>70609775.230000004</v>
      </c>
      <c r="AH524" s="12">
        <f>+SUMIFS(AGRIVETAM!C:C,AGRIVETAM!F:F,D:D)</f>
        <v>23874470.460000001</v>
      </c>
      <c r="AI524" s="12">
        <f>+SUMIF(EUROPAINTS!F:F,D:D,EUROPAINTS!C:C)</f>
        <v>0</v>
      </c>
      <c r="AJ524" s="12">
        <f>+SUMIF('VET ABE'!F:F,D:D,'VET ABE'!D:D)</f>
        <v>5469097</v>
      </c>
      <c r="AK524" s="12">
        <f>SUMIF('VET FIA'!F:F,D:D,'VET FIA'!D:D)</f>
        <v>103431</v>
      </c>
      <c r="AL524" s="12">
        <f>+SUMIF('CSS SAKAY'!F:F,D:D,'CSS SAKAY'!C:C)</f>
        <v>0</v>
      </c>
      <c r="AM524" s="12"/>
      <c r="AN524" s="12">
        <f>SUMIF('United Malagasy'!F:F,D:D,'United Malagasy'!C:C)</f>
        <v>1713157.89</v>
      </c>
      <c r="AO524" s="12">
        <f>+SUMIF(NUTRIFOOD!E:E,D:D,NUTRIFOOD!C:C)</f>
        <v>0</v>
      </c>
      <c r="AP524" s="12">
        <f>+SUMIF(FERRIS!H:H,D:D,FERRIS!E:E)</f>
        <v>0</v>
      </c>
      <c r="AQ524" s="12">
        <f>+SUMIF(SEM!F:F,D:D,SEM!C:C)</f>
        <v>239500</v>
      </c>
      <c r="AR524" s="12">
        <f>+SUMIF(Madatrade!F:F,D:D,Madatrade!C:C)</f>
        <v>4068610.67</v>
      </c>
      <c r="AS524" s="12">
        <f>+SUMIF('FLY TECH'!F:F,D:D,'FLY TECH'!D:D)</f>
        <v>67500</v>
      </c>
      <c r="AT524" s="12">
        <f>+SUMIFS('FIRST INVESTISSEMENT'!D:D,'FIRST INVESTISSEMENT'!G:G,D:D)</f>
        <v>0</v>
      </c>
      <c r="AU524" s="164">
        <f t="shared" si="55"/>
        <v>1046279387.0700002</v>
      </c>
      <c r="AV524" s="165">
        <f t="shared" si="56"/>
        <v>231320.70854157332</v>
      </c>
    </row>
    <row r="525" spans="1:48" hidden="1" x14ac:dyDescent="0.25">
      <c r="A525" s="11" t="str">
        <f t="shared" si="52"/>
        <v>6</v>
      </c>
      <c r="B525" s="11" t="str">
        <f t="shared" si="53"/>
        <v>61</v>
      </c>
      <c r="C525" s="11" t="str">
        <f t="shared" si="54"/>
        <v>615</v>
      </c>
      <c r="D525" s="23">
        <v>61501000</v>
      </c>
      <c r="E525" s="196" t="s">
        <v>3273</v>
      </c>
      <c r="F525" s="24" t="s">
        <v>480</v>
      </c>
      <c r="G525" s="12">
        <f>+SUMIF(AGRIFARM!H:H,D:D,AGRIFARM!L:L)</f>
        <v>0</v>
      </c>
      <c r="H525" s="12">
        <f>+SUMIF(AGRICORP!I:I,D:D,AGRICORP!D:D)</f>
        <v>335480</v>
      </c>
      <c r="I525" s="12">
        <f>+SUMIF(SMTP!D:D,D:D,SMTP!F:F)</f>
        <v>23515748</v>
      </c>
      <c r="J525" s="12">
        <f>+SUMIF(AGRIVET!G:G,D:D,AGRIVET!D:D)</f>
        <v>0</v>
      </c>
      <c r="K525" s="12">
        <f>+SUMIF(AGRIVAL!G:G,D:D,AGRIVAL!D:D)</f>
        <v>24895059.719999999</v>
      </c>
      <c r="L525" s="12">
        <f>+SUMIF(AGRIKOBA!G:G,D:D,AGRIKOBA!D:D)</f>
        <v>379738</v>
      </c>
      <c r="M525" s="12">
        <f>+SUMIF(LMOI!F:F,D:D,LMOI!C:C)</f>
        <v>0</v>
      </c>
      <c r="N525" s="12">
        <f>+SUMIF(TARTINE!G:G,D:D,TARTINE!D:D)</f>
        <v>0</v>
      </c>
      <c r="O525" s="12">
        <f>+SUMIF(IDF!F:F,D:D,IDF!C:C)</f>
        <v>0</v>
      </c>
      <c r="P525" s="12">
        <f>+SUMIF(RYA!G:G,D:D,RYA!D:D)</f>
        <v>0</v>
      </c>
      <c r="Q525" s="12">
        <f>+SUMIF('SCI NOAH'!G:G,D:D,'SCI NOAH'!D:D)</f>
        <v>255600</v>
      </c>
      <c r="R525" s="12">
        <f>+SUMIF(SIM!F:F,D:D,SIM!C:C)</f>
        <v>0</v>
      </c>
      <c r="S525" s="163">
        <f>+SUMIF('First Energy'!A:A,D:D,'First Energy'!C:C)</f>
        <v>0</v>
      </c>
      <c r="T525" s="163">
        <f>+SUMIF('ID Motors'!G:G,D:D,'ID Motors'!D:D)</f>
        <v>11496707.560000001</v>
      </c>
      <c r="U525" s="12">
        <f>+SUMIF('ID RENTAL'!G:G,D:D,'ID RENTAL'!D:D)</f>
        <v>4869</v>
      </c>
      <c r="V525" s="12">
        <f>+SUMIF('MCM '!G:G,D:D,'MCM '!D:D)</f>
        <v>0</v>
      </c>
      <c r="W525" s="12">
        <f>SUMIF(AGRIMOTORS!G:G,D:D,AGRIMOTORS!D:D)</f>
        <v>8000</v>
      </c>
      <c r="X525" s="12">
        <f>+SUMIF(BOVIMA!F:F,D:D,BOVIMA!C:C)</f>
        <v>0</v>
      </c>
      <c r="Y525" s="12">
        <f>+SUMIF(AGRIFEED!F:F,D:D,AGRIFEED!C:C)</f>
        <v>110516</v>
      </c>
      <c r="Z525" s="12">
        <f>SUMIF(AMIP!F:F,D:D,AMIP!C:C)</f>
        <v>0</v>
      </c>
      <c r="AA525" s="12">
        <f>+SUMIF(ISF!G:G,D:D,ISF!D:D)</f>
        <v>1176000</v>
      </c>
      <c r="AB525" s="124">
        <f>+SUMIF(DISCOI!G:G,D:D,DISCOI!D:D)</f>
        <v>0</v>
      </c>
      <c r="AC525" s="12">
        <f>+SUMIF(MABEL!F:F,D:D,MABEL!C:C)</f>
        <v>28735</v>
      </c>
      <c r="AD525" s="12">
        <f>+SUMIF(NMP!F:F,D:D,NMP!C:C)</f>
        <v>0</v>
      </c>
      <c r="AE525" s="12">
        <f>+SUMIF('AMCHO '!F:F,D:D,'AMCHO '!C:C)</f>
        <v>0</v>
      </c>
      <c r="AF525" s="12">
        <f>+SUMIF(CONFORTIS!G:G,D:D,CONFORTIS!D:D)</f>
        <v>0</v>
      </c>
      <c r="AG525" s="12">
        <f>+SUMIF('IRS IMMO'!G:G,D:D,'IRS IMMO'!D:D)</f>
        <v>0</v>
      </c>
      <c r="AH525" s="12">
        <f>+SUMIFS(AGRIVETAM!C:C,AGRIVETAM!F:F,D:D)</f>
        <v>0</v>
      </c>
      <c r="AI525" s="12">
        <f>+SUMIF(EUROPAINTS!F:F,D:D,EUROPAINTS!C:C)</f>
        <v>0</v>
      </c>
      <c r="AJ525" s="12">
        <f>+SUMIF('VET ABE'!F:F,D:D,'VET ABE'!D:D)</f>
        <v>0</v>
      </c>
      <c r="AK525" s="12">
        <f>SUMIF('VET FIA'!F:F,D:D,'VET FIA'!D:D)</f>
        <v>8191</v>
      </c>
      <c r="AL525" s="12">
        <f>+SUMIF('CSS SAKAY'!F:F,D:D,'CSS SAKAY'!C:C)</f>
        <v>0</v>
      </c>
      <c r="AN525" s="12">
        <f>SUMIF('United Malagasy'!F:F,D:D,'United Malagasy'!C:C)</f>
        <v>0</v>
      </c>
      <c r="AO525" s="12">
        <f>+SUMIF(NUTRIFOOD!E:E,D:D,NUTRIFOOD!C:C)</f>
        <v>0</v>
      </c>
      <c r="AP525" s="12">
        <f>+SUMIF(FERRIS!H:H,D:D,FERRIS!E:E)</f>
        <v>1314900</v>
      </c>
      <c r="AQ525" s="12">
        <f>+SUMIF(SEM!F:F,D:D,SEM!C:C)</f>
        <v>95119004.870000005</v>
      </c>
      <c r="AR525" s="12">
        <f>+SUMIF(Madatrade!F:F,D:D,Madatrade!C:C)</f>
        <v>0</v>
      </c>
      <c r="AS525" s="12">
        <f>+SUMIF('FLY TECH'!F:F,D:D,'FLY TECH'!D:D)</f>
        <v>11146932.779999999</v>
      </c>
      <c r="AT525" s="12">
        <f>+SUMIFS('FIRST INVESTISSEMENT'!D:D,'FIRST INVESTISSEMENT'!G:G,D:D)</f>
        <v>0</v>
      </c>
      <c r="AU525" s="164">
        <f t="shared" si="55"/>
        <v>169795481.93000001</v>
      </c>
      <c r="AV525" s="165">
        <f t="shared" si="56"/>
        <v>37539.888171932143</v>
      </c>
    </row>
    <row r="526" spans="1:48" hidden="1" x14ac:dyDescent="0.25">
      <c r="A526" s="11" t="str">
        <f t="shared" si="52"/>
        <v>6</v>
      </c>
      <c r="B526" s="11" t="str">
        <f t="shared" si="53"/>
        <v>61</v>
      </c>
      <c r="C526" s="11" t="str">
        <f t="shared" si="54"/>
        <v>615</v>
      </c>
      <c r="D526" s="23">
        <v>61501400</v>
      </c>
      <c r="E526" s="196" t="s">
        <v>3273</v>
      </c>
      <c r="F526" s="24" t="s">
        <v>179</v>
      </c>
      <c r="G526" s="12">
        <f>+SUMIF(AGRIFARM!H:H,D:D,AGRIFARM!L:L)</f>
        <v>0</v>
      </c>
      <c r="H526" s="12">
        <f>+SUMIF(AGRICORP!I:I,D:D,AGRICORP!D:D)</f>
        <v>1644359.31</v>
      </c>
      <c r="I526" s="12">
        <f>+SUMIF(SMTP!D:D,D:D,SMTP!F:F)</f>
        <v>0</v>
      </c>
      <c r="J526" s="12">
        <f>+SUMIF(AGRIVET!G:G,D:D,AGRIVET!D:D)</f>
        <v>0</v>
      </c>
      <c r="K526" s="12">
        <f>+SUMIF(AGRIVAL!G:G,D:D,AGRIVAL!D:D)</f>
        <v>0</v>
      </c>
      <c r="L526" s="12">
        <f>+SUMIF(AGRIKOBA!G:G,D:D,AGRIKOBA!D:D)</f>
        <v>0</v>
      </c>
      <c r="M526" s="12">
        <f>+SUMIF(LMOI!F:F,D:D,LMOI!C:C)</f>
        <v>0</v>
      </c>
      <c r="N526" s="12">
        <f>+SUMIF(TARTINE!G:G,D:D,TARTINE!D:D)</f>
        <v>0</v>
      </c>
      <c r="O526" s="12">
        <f>+SUMIF(IDF!F:F,D:D,IDF!C:C)</f>
        <v>0</v>
      </c>
      <c r="P526" s="12">
        <f>+SUMIF(RYA!G:G,D:D,RYA!D:D)</f>
        <v>1098144</v>
      </c>
      <c r="Q526" s="12">
        <f>+SUMIF('SCI NOAH'!G:G,D:D,'SCI NOAH'!D:D)</f>
        <v>0</v>
      </c>
      <c r="R526" s="12">
        <f>+SUMIF(SIM!F:F,D:D,SIM!C:C)</f>
        <v>0</v>
      </c>
      <c r="S526" s="163">
        <f>+SUMIF('First Energy'!A:A,D:D,'First Energy'!C:C)</f>
        <v>0</v>
      </c>
      <c r="T526" s="163">
        <f>+SUMIF('ID Motors'!G:G,D:D,'ID Motors'!D:D)</f>
        <v>0</v>
      </c>
      <c r="U526" s="12">
        <f>+SUMIF('ID RENTAL'!G:G,D:D,'ID RENTAL'!D:D)</f>
        <v>0</v>
      </c>
      <c r="V526" s="12">
        <f>+SUMIF('MCM '!G:G,D:D,'MCM '!D:D)</f>
        <v>0</v>
      </c>
      <c r="W526" s="12">
        <f>SUMIF(AGRIMOTORS!G:G,D:D,AGRIMOTORS!D:D)</f>
        <v>0</v>
      </c>
      <c r="X526" s="12">
        <f>+SUMIF(BOVIMA!F:F,D:D,BOVIMA!C:C)</f>
        <v>0</v>
      </c>
      <c r="Y526" s="12">
        <f>+SUMIF(AGRIFEED!F:F,D:D,AGRIFEED!C:C)</f>
        <v>0</v>
      </c>
      <c r="Z526" s="12">
        <f>SUMIF(AMIP!F:F,D:D,AMIP!C:C)</f>
        <v>0</v>
      </c>
      <c r="AA526" s="12">
        <f>+SUMIF(ISF!G:G,D:D,ISF!D:D)</f>
        <v>0</v>
      </c>
      <c r="AB526" s="124">
        <f>+SUMIF(DISCOI!G:G,D:D,DISCOI!D:D)</f>
        <v>0</v>
      </c>
      <c r="AC526" s="12">
        <f>+SUMIF(MABEL!F:F,D:D,MABEL!C:C)</f>
        <v>0</v>
      </c>
      <c r="AD526" s="12">
        <f>+SUMIF(NMP!F:F,D:D,NMP!C:C)</f>
        <v>0</v>
      </c>
      <c r="AE526" s="12">
        <f>+SUMIF('AMCHO '!F:F,D:D,'AMCHO '!C:C)</f>
        <v>0</v>
      </c>
      <c r="AF526" s="12">
        <f>+SUMIF(CONFORTIS!G:G,D:D,CONFORTIS!D:D)</f>
        <v>0</v>
      </c>
      <c r="AG526" s="12">
        <f>+SUMIF('IRS IMMO'!G:G,D:D,'IRS IMMO'!D:D)</f>
        <v>0</v>
      </c>
      <c r="AH526" s="12">
        <f>+SUMIFS(AGRIVETAM!C:C,AGRIVETAM!F:F,D:D)</f>
        <v>0</v>
      </c>
      <c r="AI526" s="12">
        <f>+SUMIF(EUROPAINTS!F:F,D:D,EUROPAINTS!C:C)</f>
        <v>0</v>
      </c>
      <c r="AJ526" s="12">
        <f>+SUMIF('VET ABE'!F:F,D:D,'VET ABE'!D:D)</f>
        <v>0</v>
      </c>
      <c r="AK526" s="12">
        <f>SUMIF('VET FIA'!F:F,D:D,'VET FIA'!D:D)</f>
        <v>0</v>
      </c>
      <c r="AL526" s="12">
        <f>+SUMIF('CSS SAKAY'!F:F,D:D,'CSS SAKAY'!C:C)</f>
        <v>0</v>
      </c>
      <c r="AM526" s="12"/>
      <c r="AN526" s="12">
        <f>SUMIF('United Malagasy'!F:F,D:D,'United Malagasy'!C:C)</f>
        <v>0</v>
      </c>
      <c r="AO526" s="12">
        <f>+SUMIF(NUTRIFOOD!E:E,D:D,NUTRIFOOD!C:C)</f>
        <v>0</v>
      </c>
      <c r="AP526" s="12">
        <f>+SUMIF(FERRIS!H:H,D:D,FERRIS!E:E)</f>
        <v>0</v>
      </c>
      <c r="AQ526" s="12">
        <f>+SUMIF(SEM!F:F,D:D,SEM!C:C)</f>
        <v>0</v>
      </c>
      <c r="AR526" s="12">
        <f>+SUMIF(Madatrade!F:F,D:D,Madatrade!C:C)</f>
        <v>0</v>
      </c>
      <c r="AS526" s="12">
        <f>+SUMIF('FLY TECH'!F:F,D:D,'FLY TECH'!D:D)</f>
        <v>0</v>
      </c>
      <c r="AT526" s="12">
        <f>+SUMIFS('FIRST INVESTISSEMENT'!D:D,'FIRST INVESTISSEMENT'!G:G,D:D)</f>
        <v>0</v>
      </c>
      <c r="AU526" s="164">
        <f t="shared" si="55"/>
        <v>2742503.31</v>
      </c>
      <c r="AV526" s="165">
        <f t="shared" si="56"/>
        <v>606.3369083695485</v>
      </c>
    </row>
    <row r="527" spans="1:48" hidden="1" x14ac:dyDescent="0.25">
      <c r="A527" s="11" t="str">
        <f t="shared" si="52"/>
        <v>6</v>
      </c>
      <c r="B527" s="11" t="str">
        <f t="shared" si="53"/>
        <v>61</v>
      </c>
      <c r="C527" s="11" t="str">
        <f t="shared" si="54"/>
        <v>615</v>
      </c>
      <c r="D527" s="23">
        <v>61502000</v>
      </c>
      <c r="E527" s="196" t="s">
        <v>3273</v>
      </c>
      <c r="F527" s="24" t="s">
        <v>180</v>
      </c>
      <c r="G527" s="12">
        <f>+SUMIF(AGRIFARM!H:H,D:D,AGRIFARM!L:L)</f>
        <v>0</v>
      </c>
      <c r="H527" s="12">
        <f>+SUMIF(AGRICORP!I:I,D:D,AGRICORP!D:D)</f>
        <v>923150.73</v>
      </c>
      <c r="I527" s="12">
        <f>+SUMIF(SMTP!D:D,D:D,SMTP!F:F)</f>
        <v>433982</v>
      </c>
      <c r="J527" s="12">
        <f>+SUMIF(AGRIVET!G:G,D:D,AGRIVET!D:D)</f>
        <v>0</v>
      </c>
      <c r="K527" s="12">
        <f>+SUMIF(AGRIVAL!G:G,D:D,AGRIVAL!D:D)</f>
        <v>111877</v>
      </c>
      <c r="L527" s="12">
        <f>+SUMIF(AGRIKOBA!G:G,D:D,AGRIKOBA!D:D)</f>
        <v>422797</v>
      </c>
      <c r="M527" s="12">
        <f>+SUMIF(LMOI!F:F,D:D,LMOI!C:C)</f>
        <v>0</v>
      </c>
      <c r="N527" s="12">
        <f>+SUMIF(TARTINE!G:G,D:D,TARTINE!D:D)</f>
        <v>0</v>
      </c>
      <c r="O527" s="12">
        <f>+SUMIF(IDF!F:F,D:D,IDF!C:C)</f>
        <v>41535</v>
      </c>
      <c r="P527" s="12">
        <f>+SUMIF(RYA!G:G,D:D,RYA!D:D)</f>
        <v>11389</v>
      </c>
      <c r="Q527" s="12">
        <f>+SUMIF('SCI NOAH'!G:G,D:D,'SCI NOAH'!D:D)</f>
        <v>0</v>
      </c>
      <c r="R527" s="12">
        <f>+SUMIF(SIM!F:F,D:D,SIM!C:C)</f>
        <v>0</v>
      </c>
      <c r="S527" s="163">
        <f>+SUMIF('First Energy'!A:A,D:D,'First Energy'!C:C)</f>
        <v>2893270.22</v>
      </c>
      <c r="T527" s="163">
        <f>+SUMIF('ID Motors'!G:G,D:D,'ID Motors'!D:D)</f>
        <v>3057856.02</v>
      </c>
      <c r="U527" s="12">
        <f>+SUMIF('ID RENTAL'!G:G,D:D,'ID RENTAL'!D:D)</f>
        <v>2050931.02</v>
      </c>
      <c r="V527" s="12">
        <f>+SUMIF('MCM '!G:G,D:D,'MCM '!D:D)</f>
        <v>0</v>
      </c>
      <c r="W527" s="12">
        <f>SUMIF(AGRIMOTORS!G:G,D:D,AGRIMOTORS!D:D)</f>
        <v>718745.02</v>
      </c>
      <c r="X527" s="12">
        <f>+SUMIF(BOVIMA!F:F,D:D,BOVIMA!C:C)</f>
        <v>51584</v>
      </c>
      <c r="Y527" s="12">
        <f>+SUMIF(AGRIFEED!F:F,D:D,AGRIFEED!C:C)</f>
        <v>217205</v>
      </c>
      <c r="Z527" s="12">
        <f>SUMIF(AMIP!F:F,D:D,AMIP!C:C)</f>
        <v>0</v>
      </c>
      <c r="AA527" s="12">
        <f>+SUMIF(ISF!G:G,D:D,ISF!D:D)</f>
        <v>0</v>
      </c>
      <c r="AB527" s="124">
        <f>+SUMIF(DISCOI!G:G,D:D,DISCOI!D:D)</f>
        <v>0</v>
      </c>
      <c r="AC527" s="12">
        <f>+SUMIF(MABEL!F:F,D:D,MABEL!C:C)</f>
        <v>13398</v>
      </c>
      <c r="AD527" s="12">
        <f>+SUMIF(NMP!F:F,D:D,NMP!C:C)</f>
        <v>0</v>
      </c>
      <c r="AE527" s="12">
        <f>+SUMIF('AMCHO '!F:F,D:D,'AMCHO '!C:C)</f>
        <v>0</v>
      </c>
      <c r="AF527" s="12">
        <f>+SUMIF(CONFORTIS!G:G,D:D,CONFORTIS!D:D)</f>
        <v>0</v>
      </c>
      <c r="AG527" s="12">
        <f>+SUMIF('IRS IMMO'!G:G,D:D,'IRS IMMO'!D:D)</f>
        <v>30146.43</v>
      </c>
      <c r="AH527" s="12">
        <f>+SUMIFS(AGRIVETAM!C:C,AGRIVETAM!F:F,D:D)</f>
        <v>0</v>
      </c>
      <c r="AI527" s="12">
        <f>+SUMIF(EUROPAINTS!F:F,D:D,EUROPAINTS!C:C)</f>
        <v>0</v>
      </c>
      <c r="AJ527" s="12">
        <f>+SUMIF('VET ABE'!F:F,D:D,'VET ABE'!D:D)</f>
        <v>0</v>
      </c>
      <c r="AK527" s="12">
        <f>SUMIF('VET FIA'!F:F,D:D,'VET FIA'!D:D)</f>
        <v>61029</v>
      </c>
      <c r="AL527" s="12">
        <f>+SUMIF('CSS SAKAY'!F:F,D:D,'CSS SAKAY'!C:C)</f>
        <v>0</v>
      </c>
      <c r="AN527" s="12">
        <f>SUMIF('United Malagasy'!F:F,D:D,'United Malagasy'!C:C)</f>
        <v>0</v>
      </c>
      <c r="AO527" s="12">
        <f>+SUMIF(NUTRIFOOD!E:E,D:D,NUTRIFOOD!C:C)</f>
        <v>12000</v>
      </c>
      <c r="AP527" s="12">
        <f>+SUMIF(FERRIS!H:H,D:D,FERRIS!E:E)</f>
        <v>25000</v>
      </c>
      <c r="AQ527" s="12">
        <f>+SUMIF(SEM!F:F,D:D,SEM!C:C)</f>
        <v>3078141</v>
      </c>
      <c r="AR527" s="12">
        <f>+SUMIF(Madatrade!F:F,D:D,Madatrade!C:C)</f>
        <v>0</v>
      </c>
      <c r="AS527" s="12">
        <f>+SUMIF('FLY TECH'!F:F,D:D,'FLY TECH'!D:D)</f>
        <v>20000</v>
      </c>
      <c r="AT527" s="12">
        <f>+SUMIFS('FIRST INVESTISSEMENT'!D:D,'FIRST INVESTISSEMENT'!G:G,D:D)</f>
        <v>0</v>
      </c>
      <c r="AU527" s="164">
        <f t="shared" si="55"/>
        <v>14174036.439999999</v>
      </c>
      <c r="AV527" s="165">
        <f t="shared" si="56"/>
        <v>3133.7214444955116</v>
      </c>
    </row>
    <row r="528" spans="1:48" hidden="1" x14ac:dyDescent="0.25">
      <c r="A528" s="11" t="str">
        <f t="shared" si="52"/>
        <v>6</v>
      </c>
      <c r="B528" s="11" t="str">
        <f t="shared" si="53"/>
        <v>61</v>
      </c>
      <c r="C528" s="11" t="str">
        <f t="shared" si="54"/>
        <v>615</v>
      </c>
      <c r="D528" s="23">
        <v>61503000</v>
      </c>
      <c r="E528" s="196" t="s">
        <v>3273</v>
      </c>
      <c r="F528" s="24" t="s">
        <v>481</v>
      </c>
      <c r="G528" s="12">
        <f>+SUMIF(AGRIFARM!H:H,D:D,AGRIFARM!L:L)</f>
        <v>0</v>
      </c>
      <c r="H528" s="12">
        <f>+SUMIF(AGRICORP!I:I,D:D,AGRICORP!D:D)</f>
        <v>76244609.379999995</v>
      </c>
      <c r="I528" s="12">
        <f>+SUMIF(SMTP!D:D,D:D,SMTP!F:F)</f>
        <v>59794650.914999999</v>
      </c>
      <c r="J528" s="12">
        <f>+SUMIF(AGRIVET!G:G,D:D,AGRIVET!D:D)</f>
        <v>0</v>
      </c>
      <c r="K528" s="12">
        <f>+SUMIF(AGRIVAL!G:G,D:D,AGRIVAL!D:D)</f>
        <v>55098362.140000001</v>
      </c>
      <c r="L528" s="12">
        <f>+SUMIF(AGRIKOBA!G:G,D:D,AGRIKOBA!D:D)</f>
        <v>8420546.7699999996</v>
      </c>
      <c r="M528" s="12">
        <f>+SUMIF(LMOI!F:F,D:D,LMOI!C:C)</f>
        <v>24185806.620000001</v>
      </c>
      <c r="N528" s="12">
        <f>+SUMIF(TARTINE!G:G,D:D,TARTINE!D:D)</f>
        <v>0</v>
      </c>
      <c r="O528" s="12">
        <f>+SUMIF(IDF!F:F,D:D,IDF!C:C)</f>
        <v>0</v>
      </c>
      <c r="P528" s="12">
        <f>+SUMIF(RYA!G:G,D:D,RYA!D:D)</f>
        <v>2013591</v>
      </c>
      <c r="Q528" s="12">
        <f>+SUMIF('SCI NOAH'!G:G,D:D,'SCI NOAH'!D:D)</f>
        <v>-98000</v>
      </c>
      <c r="R528" s="12">
        <f>+SUMIF(SIM!F:F,D:D,SIM!C:C)</f>
        <v>0</v>
      </c>
      <c r="S528" s="163">
        <f>+SUMIF('First Energy'!A:A,D:D,'First Energy'!C:C)</f>
        <v>12842556.039999999</v>
      </c>
      <c r="T528" s="163">
        <f>+SUMIF('ID Motors'!G:G,D:D,'ID Motors'!D:D)</f>
        <v>180347338.41999999</v>
      </c>
      <c r="U528" s="12">
        <f>+SUMIF('ID RENTAL'!G:G,D:D,'ID RENTAL'!D:D)</f>
        <v>355005178.88999999</v>
      </c>
      <c r="V528" s="12">
        <f>+SUMIF('MCM '!G:G,D:D,'MCM '!D:D)</f>
        <v>0</v>
      </c>
      <c r="W528" s="12">
        <f>SUMIF(AGRIMOTORS!G:G,D:D,AGRIMOTORS!D:D)</f>
        <v>545480</v>
      </c>
      <c r="X528" s="12">
        <f>+SUMIF(BOVIMA!F:F,D:D,BOVIMA!C:C)</f>
        <v>0</v>
      </c>
      <c r="Y528" s="12">
        <f>+SUMIF(AGRIFEED!F:F,D:D,AGRIFEED!C:C)</f>
        <v>26503909.899999999</v>
      </c>
      <c r="Z528" s="12">
        <f>SUMIF(AMIP!F:F,D:D,AMIP!C:C)</f>
        <v>0</v>
      </c>
      <c r="AA528" s="12">
        <f>+SUMIF(ISF!G:G,D:D,ISF!D:D)</f>
        <v>0</v>
      </c>
      <c r="AB528" s="124">
        <f>+SUMIF(DISCOI!G:G,D:D,DISCOI!D:D)</f>
        <v>0</v>
      </c>
      <c r="AC528" s="12">
        <f>+SUMIF(MABEL!F:F,D:D,MABEL!C:C)</f>
        <v>0</v>
      </c>
      <c r="AD528" s="12">
        <f>+SUMIF(NMP!F:F,D:D,NMP!C:C)</f>
        <v>0</v>
      </c>
      <c r="AE528" s="12">
        <f>+SUMIF('AMCHO '!F:F,D:D,'AMCHO '!C:C)</f>
        <v>0</v>
      </c>
      <c r="AF528" s="12">
        <f>+SUMIF(CONFORTIS!G:G,D:D,CONFORTIS!D:D)</f>
        <v>0</v>
      </c>
      <c r="AG528" s="12">
        <f>+SUMIF('IRS IMMO'!G:G,D:D,'IRS IMMO'!D:D)</f>
        <v>2539642.66</v>
      </c>
      <c r="AH528" s="12">
        <f>+SUMIFS(AGRIVETAM!C:C,AGRIVETAM!F:F,D:D)</f>
        <v>0</v>
      </c>
      <c r="AI528" s="12">
        <f>+SUMIF(EUROPAINTS!F:F,D:D,EUROPAINTS!C:C)</f>
        <v>0</v>
      </c>
      <c r="AJ528" s="12">
        <f>+SUMIF('VET ABE'!F:F,D:D,'VET ABE'!D:D)</f>
        <v>0</v>
      </c>
      <c r="AK528" s="12">
        <f>SUMIF('VET FIA'!F:F,D:D,'VET FIA'!D:D)</f>
        <v>1266928.3799999999</v>
      </c>
      <c r="AL528" s="12">
        <f>+SUMIF('CSS SAKAY'!F:F,D:D,'CSS SAKAY'!C:C)</f>
        <v>0</v>
      </c>
      <c r="AN528" s="12">
        <f>SUMIF('United Malagasy'!F:F,D:D,'United Malagasy'!C:C)</f>
        <v>0</v>
      </c>
      <c r="AO528" s="12">
        <f>+SUMIF(NUTRIFOOD!E:E,D:D,NUTRIFOOD!C:C)</f>
        <v>0</v>
      </c>
      <c r="AP528" s="12">
        <f>+SUMIF(FERRIS!H:H,D:D,FERRIS!E:E)</f>
        <v>81115909.280000001</v>
      </c>
      <c r="AQ528" s="12">
        <f>+SUMIF(SEM!F:F,D:D,SEM!C:C)</f>
        <v>33067428.530000001</v>
      </c>
      <c r="AR528" s="12">
        <f>+SUMIF(Madatrade!F:F,D:D,Madatrade!C:C)</f>
        <v>0</v>
      </c>
      <c r="AS528" s="12">
        <f>+SUMIF('FLY TECH'!F:F,D:D,'FLY TECH'!D:D)</f>
        <v>10546950.939999999</v>
      </c>
      <c r="AT528" s="12">
        <f>+SUMIFS('FIRST INVESTISSEMENT'!D:D,'FIRST INVESTISSEMENT'!G:G,D:D)</f>
        <v>0</v>
      </c>
      <c r="AU528" s="164">
        <f t="shared" si="55"/>
        <v>929440889.86499989</v>
      </c>
      <c r="AV528" s="165">
        <f t="shared" si="56"/>
        <v>205489.01932701262</v>
      </c>
    </row>
    <row r="529" spans="1:48" hidden="1" x14ac:dyDescent="0.25">
      <c r="A529" s="11" t="str">
        <f t="shared" si="52"/>
        <v>6</v>
      </c>
      <c r="B529" s="11" t="str">
        <f t="shared" si="53"/>
        <v>61</v>
      </c>
      <c r="C529" s="11" t="str">
        <f t="shared" si="54"/>
        <v>615</v>
      </c>
      <c r="D529" s="23">
        <v>61504000</v>
      </c>
      <c r="E529" s="196" t="s">
        <v>3273</v>
      </c>
      <c r="F529" s="24" t="s">
        <v>741</v>
      </c>
      <c r="G529" s="12">
        <f>+SUMIF(AGRIFARM!H:H,D:D,AGRIFARM!L:L)</f>
        <v>0</v>
      </c>
      <c r="H529" s="12">
        <f>+SUMIF(AGRICORP!I:I,D:D,AGRICORP!D:D)</f>
        <v>0</v>
      </c>
      <c r="I529" s="12">
        <f>+SUMIF(SMTP!D:D,D:D,SMTP!F:F)</f>
        <v>25271525.600000001</v>
      </c>
      <c r="J529" s="12">
        <f>+SUMIF(AGRIVET!G:G,D:D,AGRIVET!D:D)</f>
        <v>0</v>
      </c>
      <c r="K529" s="12">
        <f>+SUMIF(AGRIVAL!G:G,D:D,AGRIVAL!D:D)</f>
        <v>1342864</v>
      </c>
      <c r="L529" s="12">
        <f>+SUMIF(AGRIKOBA!G:G,D:D,AGRIKOBA!D:D)</f>
        <v>47732</v>
      </c>
      <c r="M529" s="12">
        <f>+SUMIF(LMOI!F:F,D:D,LMOI!C:C)</f>
        <v>3637600</v>
      </c>
      <c r="N529" s="12">
        <f>+SUMIF(TARTINE!G:G,D:D,TARTINE!D:D)</f>
        <v>0</v>
      </c>
      <c r="O529" s="12">
        <f>+SUMIF(IDF!F:F,D:D,IDF!C:C)</f>
        <v>0</v>
      </c>
      <c r="P529" s="12">
        <f>+SUMIF(RYA!G:G,D:D,RYA!D:D)</f>
        <v>0</v>
      </c>
      <c r="Q529" s="12">
        <f>+SUMIF('SCI NOAH'!G:G,D:D,'SCI NOAH'!D:D)</f>
        <v>0</v>
      </c>
      <c r="R529" s="12">
        <f>+SUMIF(SIM!F:F,D:D,SIM!C:C)</f>
        <v>0</v>
      </c>
      <c r="S529" s="163">
        <f>+SUMIF('First Energy'!A:A,D:D,'First Energy'!C:C)</f>
        <v>15499351.58</v>
      </c>
      <c r="T529" s="163">
        <f>+SUMIF('ID Motors'!G:G,D:D,'ID Motors'!D:D)</f>
        <v>2093010.86</v>
      </c>
      <c r="U529" s="12">
        <f>+SUMIF('ID RENTAL'!G:G,D:D,'ID RENTAL'!D:D)</f>
        <v>0</v>
      </c>
      <c r="V529" s="12">
        <f>+SUMIF('MCM '!G:G,D:D,'MCM '!D:D)</f>
        <v>0</v>
      </c>
      <c r="W529" s="12">
        <f>SUMIF(AGRIMOTORS!G:G,D:D,AGRIMOTORS!D:D)</f>
        <v>0</v>
      </c>
      <c r="X529" s="12">
        <f>+SUMIF(BOVIMA!F:F,D:D,BOVIMA!C:C)</f>
        <v>0</v>
      </c>
      <c r="Y529" s="12">
        <f>+SUMIF(AGRIFEED!F:F,D:D,AGRIFEED!C:C)</f>
        <v>0</v>
      </c>
      <c r="Z529" s="12">
        <f>SUMIF(AMIP!F:F,D:D,AMIP!C:C)</f>
        <v>0</v>
      </c>
      <c r="AA529" s="12">
        <f>+SUMIF(ISF!G:G,D:D,ISF!D:D)</f>
        <v>0</v>
      </c>
      <c r="AB529" s="124">
        <f>+SUMIF(DISCOI!G:G,D:D,DISCOI!D:D)</f>
        <v>0</v>
      </c>
      <c r="AC529" s="12">
        <f>+SUMIF(MABEL!F:F,D:D,MABEL!C:C)</f>
        <v>29123052</v>
      </c>
      <c r="AD529" s="12">
        <f>+SUMIF(NMP!F:F,D:D,NMP!C:C)</f>
        <v>0</v>
      </c>
      <c r="AE529" s="12">
        <f>+SUMIF('AMCHO '!F:F,D:D,'AMCHO '!C:C)</f>
        <v>0</v>
      </c>
      <c r="AF529" s="12">
        <f>+SUMIF(CONFORTIS!G:G,D:D,CONFORTIS!D:D)</f>
        <v>0</v>
      </c>
      <c r="AG529" s="12">
        <f>+SUMIF('IRS IMMO'!G:G,D:D,'IRS IMMO'!D:D)</f>
        <v>0</v>
      </c>
      <c r="AH529" s="12">
        <f>+SUMIFS(AGRIVETAM!C:C,AGRIVETAM!F:F,D:D)</f>
        <v>0</v>
      </c>
      <c r="AI529" s="12">
        <f>+SUMIF(EUROPAINTS!F:F,D:D,EUROPAINTS!C:C)</f>
        <v>3610000</v>
      </c>
      <c r="AJ529" s="12">
        <f>+SUMIF('VET ABE'!F:F,D:D,'VET ABE'!D:D)</f>
        <v>105740</v>
      </c>
      <c r="AK529" s="12">
        <f>SUMIF('VET FIA'!F:F,D:D,'VET FIA'!D:D)</f>
        <v>15740</v>
      </c>
      <c r="AL529" s="12">
        <f>+SUMIF('CSS SAKAY'!F:F,D:D,'CSS SAKAY'!C:C)</f>
        <v>0</v>
      </c>
      <c r="AM529" s="12"/>
      <c r="AN529" s="12">
        <f>SUMIF('United Malagasy'!F:F,D:D,'United Malagasy'!C:C)</f>
        <v>0</v>
      </c>
      <c r="AO529" s="12">
        <f>+SUMIF(NUTRIFOOD!E:E,D:D,NUTRIFOOD!C:C)</f>
        <v>737100</v>
      </c>
      <c r="AP529" s="12">
        <f>+SUMIF(FERRIS!H:H,D:D,FERRIS!E:E)</f>
        <v>0</v>
      </c>
      <c r="AQ529" s="12">
        <f>+SUMIF(SEM!F:F,D:D,SEM!C:C)</f>
        <v>10232606.279999999</v>
      </c>
      <c r="AR529" s="12">
        <f>+SUMIF(Madatrade!F:F,D:D,Madatrade!C:C)</f>
        <v>0</v>
      </c>
      <c r="AS529" s="12">
        <f>+SUMIF('FLY TECH'!F:F,D:D,'FLY TECH'!D:D)</f>
        <v>0</v>
      </c>
      <c r="AT529" s="12">
        <f>+SUMIFS('FIRST INVESTISSEMENT'!D:D,'FIRST INVESTISSEMENT'!G:G,D:D)</f>
        <v>0</v>
      </c>
      <c r="AU529" s="164">
        <f t="shared" si="55"/>
        <v>91716322.319999993</v>
      </c>
      <c r="AV529" s="165">
        <f t="shared" si="56"/>
        <v>20277.456409900857</v>
      </c>
    </row>
    <row r="530" spans="1:48" hidden="1" x14ac:dyDescent="0.25">
      <c r="A530" s="11" t="str">
        <f t="shared" si="52"/>
        <v>6</v>
      </c>
      <c r="B530" s="11" t="str">
        <f t="shared" si="53"/>
        <v>61</v>
      </c>
      <c r="C530" s="11" t="str">
        <f t="shared" si="54"/>
        <v>615</v>
      </c>
      <c r="D530" s="23">
        <v>61505000</v>
      </c>
      <c r="E530" s="196" t="s">
        <v>3273</v>
      </c>
      <c r="F530" s="24" t="s">
        <v>415</v>
      </c>
      <c r="G530" s="12">
        <f>+SUMIF(AGRIFARM!H:H,D:D,AGRIFARM!L:L)</f>
        <v>0</v>
      </c>
      <c r="H530" s="12">
        <f>+SUMIF(AGRICORP!I:I,D:D,AGRICORP!D:D)</f>
        <v>0</v>
      </c>
      <c r="I530" s="12">
        <f>+SUMIF(SMTP!D:D,D:D,SMTP!F:F)</f>
        <v>0</v>
      </c>
      <c r="J530" s="12">
        <f>+SUMIF(AGRIVET!G:G,D:D,AGRIVET!D:D)</f>
        <v>0</v>
      </c>
      <c r="K530" s="12">
        <f>+SUMIF(AGRIVAL!G:G,D:D,AGRIVAL!D:D)</f>
        <v>76052344.609999999</v>
      </c>
      <c r="L530" s="12">
        <f>+SUMIF(AGRIKOBA!G:G,D:D,AGRIKOBA!D:D)</f>
        <v>21525019.379999999</v>
      </c>
      <c r="M530" s="12">
        <f>+SUMIF(LMOI!F:F,D:D,LMOI!C:C)</f>
        <v>0</v>
      </c>
      <c r="N530" s="12">
        <f>+SUMIF(TARTINE!G:G,D:D,TARTINE!D:D)</f>
        <v>0</v>
      </c>
      <c r="O530" s="12">
        <f>+SUMIF(IDF!F:F,D:D,IDF!C:C)</f>
        <v>0</v>
      </c>
      <c r="P530" s="12">
        <f>+SUMIF(RYA!G:G,D:D,RYA!D:D)</f>
        <v>0</v>
      </c>
      <c r="Q530" s="12">
        <f>+SUMIF('SCI NOAH'!G:G,D:D,'SCI NOAH'!D:D)</f>
        <v>0</v>
      </c>
      <c r="R530" s="12">
        <f>+SUMIF(SIM!F:F,D:D,SIM!C:C)</f>
        <v>0</v>
      </c>
      <c r="S530" s="163">
        <f>+SUMIF('First Energy'!A:A,D:D,'First Energy'!C:C)</f>
        <v>20000</v>
      </c>
      <c r="T530" s="163">
        <f>+SUMIF('ID Motors'!G:G,D:D,'ID Motors'!D:D)</f>
        <v>0</v>
      </c>
      <c r="U530" s="12">
        <f>+SUMIF('ID RENTAL'!G:G,D:D,'ID RENTAL'!D:D)</f>
        <v>0</v>
      </c>
      <c r="V530" s="12">
        <f>+SUMIF('MCM '!G:G,D:D,'MCM '!D:D)</f>
        <v>0</v>
      </c>
      <c r="W530" s="12">
        <f>SUMIF(AGRIMOTORS!G:G,D:D,AGRIMOTORS!D:D)</f>
        <v>0</v>
      </c>
      <c r="X530" s="12">
        <f>+SUMIF(BOVIMA!F:F,D:D,BOVIMA!C:C)</f>
        <v>0</v>
      </c>
      <c r="Y530" s="12">
        <f>+SUMIF(AGRIFEED!F:F,D:D,AGRIFEED!C:C)</f>
        <v>0</v>
      </c>
      <c r="Z530" s="12">
        <f>SUMIF(AMIP!F:F,D:D,AMIP!C:C)</f>
        <v>0</v>
      </c>
      <c r="AA530" s="12">
        <f>+SUMIF(ISF!G:G,D:D,ISF!D:D)</f>
        <v>0</v>
      </c>
      <c r="AB530" s="124">
        <f>+SUMIF(DISCOI!G:G,D:D,DISCOI!D:D)</f>
        <v>0</v>
      </c>
      <c r="AC530" s="12">
        <f>+SUMIF(MABEL!F:F,D:D,MABEL!C:C)</f>
        <v>0</v>
      </c>
      <c r="AD530" s="12">
        <f>+SUMIF(NMP!F:F,D:D,NMP!C:C)</f>
        <v>0</v>
      </c>
      <c r="AE530" s="12">
        <f>+SUMIF('AMCHO '!F:F,D:D,'AMCHO '!C:C)</f>
        <v>0</v>
      </c>
      <c r="AF530" s="12">
        <f>+SUMIF(CONFORTIS!G:G,D:D,CONFORTIS!D:D)</f>
        <v>0</v>
      </c>
      <c r="AG530" s="12">
        <f>+SUMIF('IRS IMMO'!G:G,D:D,'IRS IMMO'!D:D)</f>
        <v>0</v>
      </c>
      <c r="AH530" s="12">
        <f>+SUMIFS(AGRIVETAM!C:C,AGRIVETAM!F:F,D:D)</f>
        <v>0</v>
      </c>
      <c r="AI530" s="12">
        <f>+SUMIF(EUROPAINTS!F:F,D:D,EUROPAINTS!C:C)</f>
        <v>0</v>
      </c>
      <c r="AJ530" s="12">
        <f>+SUMIF('VET ABE'!F:F,D:D,'VET ABE'!D:D)</f>
        <v>0</v>
      </c>
      <c r="AK530" s="12">
        <f>SUMIF('VET FIA'!F:F,D:D,'VET FIA'!D:D)</f>
        <v>0</v>
      </c>
      <c r="AL530" s="12">
        <f>+SUMIF('CSS SAKAY'!F:F,D:D,'CSS SAKAY'!C:C)</f>
        <v>0</v>
      </c>
      <c r="AN530" s="12">
        <f>SUMIF('United Malagasy'!F:F,D:D,'United Malagasy'!C:C)</f>
        <v>0</v>
      </c>
      <c r="AO530" s="12">
        <f>+SUMIF(NUTRIFOOD!E:E,D:D,NUTRIFOOD!C:C)</f>
        <v>0</v>
      </c>
      <c r="AP530" s="12">
        <f>+SUMIF(FERRIS!H:H,D:D,FERRIS!E:E)</f>
        <v>0</v>
      </c>
      <c r="AQ530" s="12">
        <f>+SUMIF(SEM!F:F,D:D,SEM!C:C)</f>
        <v>0</v>
      </c>
      <c r="AR530" s="12">
        <f>+SUMIF(Madatrade!F:F,D:D,Madatrade!C:C)</f>
        <v>0</v>
      </c>
      <c r="AS530" s="12">
        <f>+SUMIF('FLY TECH'!F:F,D:D,'FLY TECH'!D:D)</f>
        <v>0</v>
      </c>
      <c r="AT530" s="12">
        <f>+SUMIFS('FIRST INVESTISSEMENT'!D:D,'FIRST INVESTISSEMENT'!G:G,D:D)</f>
        <v>0</v>
      </c>
      <c r="AU530" s="164">
        <f t="shared" si="55"/>
        <v>97597363.989999995</v>
      </c>
      <c r="AV530" s="165">
        <f t="shared" si="56"/>
        <v>21577.689161189781</v>
      </c>
    </row>
    <row r="531" spans="1:48" hidden="1" x14ac:dyDescent="0.25">
      <c r="A531" s="11" t="str">
        <f t="shared" si="52"/>
        <v>6</v>
      </c>
      <c r="B531" s="11" t="str">
        <f t="shared" si="53"/>
        <v>61</v>
      </c>
      <c r="C531" s="11" t="str">
        <f t="shared" si="54"/>
        <v>615</v>
      </c>
      <c r="D531" s="23">
        <v>61506000</v>
      </c>
      <c r="E531" s="196" t="s">
        <v>3273</v>
      </c>
      <c r="F531" s="24" t="s">
        <v>413</v>
      </c>
      <c r="G531" s="12">
        <f>+SUMIF(AGRIFARM!H:H,D:D,AGRIFARM!L:L)</f>
        <v>0</v>
      </c>
      <c r="H531" s="12">
        <f>+SUMIF(AGRICORP!I:I,D:D,AGRICORP!D:D)</f>
        <v>0</v>
      </c>
      <c r="I531" s="12">
        <f>+SUMIF(SMTP!D:D,D:D,SMTP!F:F)</f>
        <v>0</v>
      </c>
      <c r="J531" s="12">
        <f>+SUMIF(AGRIVET!G:G,D:D,AGRIVET!D:D)</f>
        <v>0</v>
      </c>
      <c r="K531" s="12">
        <f>+SUMIF(AGRIVAL!G:G,D:D,AGRIVAL!D:D)</f>
        <v>0</v>
      </c>
      <c r="L531" s="12">
        <f>+SUMIF(AGRIKOBA!G:G,D:D,AGRIKOBA!D:D)</f>
        <v>0</v>
      </c>
      <c r="M531" s="12">
        <f>+SUMIF(LMOI!F:F,D:D,LMOI!C:C)</f>
        <v>0</v>
      </c>
      <c r="N531" s="12">
        <f>+SUMIF(TARTINE!G:G,D:D,TARTINE!D:D)</f>
        <v>0</v>
      </c>
      <c r="O531" s="12">
        <f>+SUMIF(IDF!F:F,D:D,IDF!C:C)</f>
        <v>0</v>
      </c>
      <c r="P531" s="12">
        <f>+SUMIF(RYA!G:G,D:D,RYA!D:D)</f>
        <v>0</v>
      </c>
      <c r="Q531" s="12">
        <f>+SUMIF('SCI NOAH'!G:G,D:D,'SCI NOAH'!D:D)</f>
        <v>0</v>
      </c>
      <c r="R531" s="12">
        <f>+SUMIF(SIM!F:F,D:D,SIM!C:C)</f>
        <v>0</v>
      </c>
      <c r="S531" s="163">
        <f>+SUMIF('First Energy'!A:A,D:D,'First Energy'!C:C)</f>
        <v>0</v>
      </c>
      <c r="T531" s="163">
        <f>+SUMIF('ID Motors'!G:G,D:D,'ID Motors'!D:D)</f>
        <v>0</v>
      </c>
      <c r="U531" s="12">
        <f>+SUMIF('ID RENTAL'!G:G,D:D,'ID RENTAL'!D:D)</f>
        <v>0</v>
      </c>
      <c r="V531" s="12">
        <f>+SUMIF('MCM '!G:G,D:D,'MCM '!D:D)</f>
        <v>0</v>
      </c>
      <c r="W531" s="12">
        <f>SUMIF(AGRIMOTORS!G:G,D:D,AGRIMOTORS!D:D)</f>
        <v>0</v>
      </c>
      <c r="X531" s="12">
        <f>+SUMIF(BOVIMA!F:F,D:D,BOVIMA!C:C)</f>
        <v>0</v>
      </c>
      <c r="Y531" s="12">
        <f>+SUMIF(AGRIFEED!F:F,D:D,AGRIFEED!C:C)</f>
        <v>0</v>
      </c>
      <c r="Z531" s="12">
        <f>SUMIF(AMIP!F:F,D:D,AMIP!C:C)</f>
        <v>0</v>
      </c>
      <c r="AA531" s="12">
        <f>+SUMIF(ISF!G:G,D:D,ISF!D:D)</f>
        <v>0</v>
      </c>
      <c r="AB531" s="124">
        <f>+SUMIF(DISCOI!G:G,D:D,DISCOI!D:D)</f>
        <v>0</v>
      </c>
      <c r="AC531" s="12">
        <f>+SUMIF(MABEL!F:F,D:D,MABEL!C:C)</f>
        <v>0</v>
      </c>
      <c r="AD531" s="12">
        <f>+SUMIF(NMP!F:F,D:D,NMP!C:C)</f>
        <v>0</v>
      </c>
      <c r="AE531" s="12">
        <f>+SUMIF('AMCHO '!F:F,D:D,'AMCHO '!C:C)</f>
        <v>0</v>
      </c>
      <c r="AF531" s="12">
        <f>+SUMIF(CONFORTIS!G:G,D:D,CONFORTIS!D:D)</f>
        <v>0</v>
      </c>
      <c r="AG531" s="12">
        <f>+SUMIF('IRS IMMO'!G:G,D:D,'IRS IMMO'!D:D)</f>
        <v>0</v>
      </c>
      <c r="AH531" s="12">
        <f>+SUMIFS(AGRIVETAM!C:C,AGRIVETAM!F:F,D:D)</f>
        <v>0</v>
      </c>
      <c r="AI531" s="12">
        <f>+SUMIF(EUROPAINTS!F:F,D:D,EUROPAINTS!C:C)</f>
        <v>0</v>
      </c>
      <c r="AJ531" s="12">
        <f>+SUMIF('VET ABE'!F:F,D:D,'VET ABE'!D:D)</f>
        <v>0</v>
      </c>
      <c r="AK531" s="12">
        <f>SUMIF('VET FIA'!F:F,D:D,'VET FIA'!D:D)</f>
        <v>0</v>
      </c>
      <c r="AL531" s="12">
        <f>+SUMIF('CSS SAKAY'!F:F,D:D,'CSS SAKAY'!C:C)</f>
        <v>0</v>
      </c>
      <c r="AN531" s="12">
        <f>SUMIF('United Malagasy'!F:F,D:D,'United Malagasy'!C:C)</f>
        <v>0</v>
      </c>
      <c r="AO531" s="12">
        <f>+SUMIF(NUTRIFOOD!E:E,D:D,NUTRIFOOD!C:C)</f>
        <v>0</v>
      </c>
      <c r="AP531" s="12">
        <f>+SUMIF(FERRIS!H:H,D:D,FERRIS!E:E)</f>
        <v>1563900</v>
      </c>
      <c r="AQ531" s="12">
        <f>+SUMIF(SEM!F:F,D:D,SEM!C:C)</f>
        <v>0</v>
      </c>
      <c r="AR531" s="12">
        <f>+SUMIF(Madatrade!F:F,D:D,Madatrade!C:C)</f>
        <v>0</v>
      </c>
      <c r="AS531" s="12">
        <f>+SUMIF('FLY TECH'!F:F,D:D,'FLY TECH'!D:D)</f>
        <v>0</v>
      </c>
      <c r="AT531" s="12">
        <f>+SUMIFS('FIRST INVESTISSEMENT'!D:D,'FIRST INVESTISSEMENT'!G:G,D:D)</f>
        <v>0</v>
      </c>
      <c r="AU531" s="164">
        <f t="shared" si="55"/>
        <v>1563900</v>
      </c>
      <c r="AV531" s="165">
        <f t="shared" si="56"/>
        <v>345.76085561739467</v>
      </c>
    </row>
    <row r="532" spans="1:48" hidden="1" x14ac:dyDescent="0.25">
      <c r="A532" s="11" t="str">
        <f t="shared" si="52"/>
        <v>6</v>
      </c>
      <c r="B532" s="11" t="str">
        <f t="shared" si="53"/>
        <v>61</v>
      </c>
      <c r="C532" s="11" t="str">
        <f t="shared" si="54"/>
        <v>615</v>
      </c>
      <c r="D532" s="23">
        <v>61513000</v>
      </c>
      <c r="E532" s="196" t="s">
        <v>3273</v>
      </c>
      <c r="F532" s="24" t="s">
        <v>2144</v>
      </c>
      <c r="G532" s="12">
        <f>+SUMIF(AGRIFARM!H:H,D:D,AGRIFARM!L:L)</f>
        <v>0</v>
      </c>
      <c r="H532" s="12">
        <f>+SUMIF(AGRICORP!I:I,D:D,AGRICORP!D:D)</f>
        <v>0</v>
      </c>
      <c r="I532" s="12">
        <f>+SUMIF(SMTP!D:D,D:D,SMTP!F:F)</f>
        <v>0</v>
      </c>
      <c r="J532" s="12">
        <f>+SUMIF(AGRIVET!G:G,D:D,AGRIVET!D:D)</f>
        <v>0</v>
      </c>
      <c r="K532" s="12">
        <f>+SUMIF(AGRIVAL!G:G,D:D,AGRIVAL!D:D)</f>
        <v>0</v>
      </c>
      <c r="L532" s="12">
        <f>+SUMIF(AGRIKOBA!G:G,D:D,AGRIKOBA!D:D)</f>
        <v>0</v>
      </c>
      <c r="M532" s="12">
        <f>+SUMIF(LMOI!F:F,D:D,LMOI!C:C)</f>
        <v>0</v>
      </c>
      <c r="N532" s="12">
        <f>+SUMIF(TARTINE!G:G,D:D,TARTINE!D:D)</f>
        <v>0</v>
      </c>
      <c r="O532" s="12">
        <f>+SUMIF(IDF!F:F,D:D,IDF!C:C)</f>
        <v>0</v>
      </c>
      <c r="P532" s="12">
        <f>+SUMIF(RYA!G:G,D:D,RYA!D:D)</f>
        <v>0</v>
      </c>
      <c r="Q532" s="12">
        <f>+SUMIF('SCI NOAH'!G:G,D:D,'SCI NOAH'!D:D)</f>
        <v>0</v>
      </c>
      <c r="R532" s="12">
        <f>+SUMIF(SIM!F:F,D:D,SIM!C:C)</f>
        <v>0</v>
      </c>
      <c r="S532" s="163">
        <f>+SUMIF('First Energy'!A:A,D:D,'First Energy'!C:C)</f>
        <v>0</v>
      </c>
      <c r="T532" s="163">
        <f>+SUMIF('ID Motors'!G:G,D:D,'ID Motors'!D:D)</f>
        <v>9448500</v>
      </c>
      <c r="U532" s="12">
        <f>+SUMIF('ID RENTAL'!G:G,D:D,'ID RENTAL'!D:D)</f>
        <v>0</v>
      </c>
      <c r="V532" s="12">
        <f>+SUMIF('MCM '!G:G,D:D,'MCM '!D:D)</f>
        <v>0</v>
      </c>
      <c r="W532" s="12">
        <f>SUMIF(AGRIMOTORS!G:G,D:D,AGRIMOTORS!D:D)</f>
        <v>0</v>
      </c>
      <c r="X532" s="12">
        <f>+SUMIF(BOVIMA!F:F,D:D,BOVIMA!C:C)</f>
        <v>0</v>
      </c>
      <c r="Y532" s="12">
        <f>+SUMIF(AGRIFEED!F:F,D:D,AGRIFEED!C:C)</f>
        <v>0</v>
      </c>
      <c r="Z532" s="12">
        <f>SUMIF(AMIP!F:F,D:D,AMIP!C:C)</f>
        <v>0</v>
      </c>
      <c r="AA532" s="12">
        <f>+SUMIF(ISF!G:G,D:D,ISF!D:D)</f>
        <v>0</v>
      </c>
      <c r="AB532" s="124">
        <f>+SUMIF(DISCOI!G:G,D:D,DISCOI!D:D)</f>
        <v>0</v>
      </c>
      <c r="AC532" s="12">
        <f>+SUMIF(MABEL!F:F,D:D,MABEL!C:C)</f>
        <v>0</v>
      </c>
      <c r="AD532" s="12">
        <f>+SUMIF(NMP!F:F,D:D,NMP!C:C)</f>
        <v>0</v>
      </c>
      <c r="AE532" s="12">
        <f>+SUMIF('AMCHO '!F:F,D:D,'AMCHO '!C:C)</f>
        <v>0</v>
      </c>
      <c r="AF532" s="12">
        <f>+SUMIF(CONFORTIS!G:G,D:D,CONFORTIS!D:D)</f>
        <v>0</v>
      </c>
      <c r="AG532" s="12">
        <f>+SUMIF('IRS IMMO'!G:G,D:D,'IRS IMMO'!D:D)</f>
        <v>0</v>
      </c>
      <c r="AH532" s="12">
        <f>+SUMIFS(AGRIVETAM!C:C,AGRIVETAM!F:F,D:D)</f>
        <v>0</v>
      </c>
      <c r="AI532" s="12">
        <f>+SUMIF(EUROPAINTS!F:F,D:D,EUROPAINTS!C:C)</f>
        <v>0</v>
      </c>
      <c r="AJ532" s="12">
        <f>+SUMIF('VET ABE'!F:F,D:D,'VET ABE'!D:D)</f>
        <v>0</v>
      </c>
      <c r="AK532" s="12">
        <f>SUMIF('VET FIA'!F:F,D:D,'VET FIA'!D:D)</f>
        <v>0</v>
      </c>
      <c r="AL532" s="12">
        <f>+SUMIF('CSS SAKAY'!F:F,D:D,'CSS SAKAY'!C:C)</f>
        <v>0</v>
      </c>
      <c r="AM532" s="12"/>
      <c r="AN532" s="12">
        <f>SUMIF('United Malagasy'!F:F,D:D,'United Malagasy'!C:C)</f>
        <v>0</v>
      </c>
      <c r="AO532" s="12">
        <f>+SUMIF(NUTRIFOOD!E:E,D:D,NUTRIFOOD!C:C)</f>
        <v>0</v>
      </c>
      <c r="AP532" s="12">
        <f>+SUMIF(FERRIS!H:H,D:D,FERRIS!E:E)</f>
        <v>0</v>
      </c>
      <c r="AQ532" s="12">
        <f>+SUMIF(SEM!F:F,D:D,SEM!C:C)</f>
        <v>0</v>
      </c>
      <c r="AR532" s="12">
        <f>+SUMIF(Madatrade!F:F,D:D,Madatrade!C:C)</f>
        <v>0</v>
      </c>
      <c r="AS532" s="12">
        <f>+SUMIF('FLY TECH'!F:F,D:D,'FLY TECH'!D:D)</f>
        <v>0</v>
      </c>
      <c r="AT532" s="12">
        <f>+SUMIFS('FIRST INVESTISSEMENT'!D:D,'FIRST INVESTISSEMENT'!G:G,D:D)</f>
        <v>0</v>
      </c>
      <c r="AU532" s="164">
        <f t="shared" si="55"/>
        <v>9448500</v>
      </c>
      <c r="AV532" s="165">
        <f t="shared" si="56"/>
        <v>2088.9580179685104</v>
      </c>
    </row>
    <row r="533" spans="1:48" hidden="1" x14ac:dyDescent="0.25">
      <c r="A533" s="11" t="str">
        <f t="shared" si="52"/>
        <v>6</v>
      </c>
      <c r="B533" s="11" t="str">
        <f t="shared" si="53"/>
        <v>61</v>
      </c>
      <c r="C533" s="11" t="str">
        <f t="shared" si="54"/>
        <v>615</v>
      </c>
      <c r="D533" s="23">
        <v>61520000</v>
      </c>
      <c r="E533" s="196" t="s">
        <v>3273</v>
      </c>
      <c r="F533" s="24" t="s">
        <v>1403</v>
      </c>
      <c r="G533" s="12">
        <f>+SUMIF(AGRIFARM!H:H,D:D,AGRIFARM!L:L)</f>
        <v>0</v>
      </c>
      <c r="H533" s="12">
        <f>+SUMIF(AGRICORP!I:I,D:D,AGRICORP!D:D)</f>
        <v>0</v>
      </c>
      <c r="I533" s="12">
        <f>+SUMIF(SMTP!D:D,D:D,SMTP!F:F)</f>
        <v>0</v>
      </c>
      <c r="J533" s="12">
        <f>+SUMIF(AGRIVET!G:G,D:D,AGRIVET!D:D)</f>
        <v>0</v>
      </c>
      <c r="K533" s="12">
        <f>+SUMIF(AGRIVAL!G:G,D:D,AGRIVAL!D:D)</f>
        <v>0</v>
      </c>
      <c r="L533" s="12">
        <f>+SUMIF(AGRIKOBA!G:G,D:D,AGRIKOBA!D:D)</f>
        <v>0</v>
      </c>
      <c r="M533" s="12">
        <f>+SUMIF(LMOI!F:F,D:D,LMOI!C:C)</f>
        <v>0</v>
      </c>
      <c r="N533" s="12">
        <f>+SUMIF(TARTINE!G:G,D:D,TARTINE!D:D)</f>
        <v>0</v>
      </c>
      <c r="O533" s="12">
        <f>+SUMIF(IDF!F:F,D:D,IDF!C:C)</f>
        <v>0</v>
      </c>
      <c r="P533" s="12">
        <f>+SUMIF(RYA!G:G,D:D,RYA!D:D)</f>
        <v>150000</v>
      </c>
      <c r="Q533" s="12">
        <f>+SUMIF('SCI NOAH'!G:G,D:D,'SCI NOAH'!D:D)</f>
        <v>0</v>
      </c>
      <c r="R533" s="12">
        <f>+SUMIF(SIM!F:F,D:D,SIM!C:C)</f>
        <v>0</v>
      </c>
      <c r="S533" s="163">
        <f>+SUMIF('First Energy'!A:A,D:D,'First Energy'!C:C)</f>
        <v>0</v>
      </c>
      <c r="T533" s="163">
        <f>+SUMIF('ID Motors'!G:G,D:D,'ID Motors'!D:D)</f>
        <v>0</v>
      </c>
      <c r="U533" s="12">
        <f>+SUMIF('ID RENTAL'!G:G,D:D,'ID RENTAL'!D:D)</f>
        <v>0</v>
      </c>
      <c r="V533" s="12">
        <f>+SUMIF('MCM '!G:G,D:D,'MCM '!D:D)</f>
        <v>87500</v>
      </c>
      <c r="W533" s="12">
        <f>SUMIF(AGRIMOTORS!G:G,D:D,AGRIMOTORS!D:D)</f>
        <v>0</v>
      </c>
      <c r="X533" s="12">
        <f>+SUMIF(BOVIMA!F:F,D:D,BOVIMA!C:C)</f>
        <v>0</v>
      </c>
      <c r="Y533" s="12">
        <f>+SUMIF(AGRIFEED!F:F,D:D,AGRIFEED!C:C)</f>
        <v>0</v>
      </c>
      <c r="Z533" s="12">
        <f>SUMIF(AMIP!F:F,D:D,AMIP!C:C)</f>
        <v>0</v>
      </c>
      <c r="AA533" s="12">
        <f>+SUMIF(ISF!G:G,D:D,ISF!D:D)</f>
        <v>0</v>
      </c>
      <c r="AB533" s="124">
        <f>+SUMIF(DISCOI!G:G,D:D,DISCOI!D:D)</f>
        <v>0</v>
      </c>
      <c r="AC533" s="12">
        <f>+SUMIF(MABEL!F:F,D:D,MABEL!C:C)</f>
        <v>0</v>
      </c>
      <c r="AD533" s="12">
        <f>+SUMIF(NMP!F:F,D:D,NMP!C:C)</f>
        <v>0</v>
      </c>
      <c r="AE533" s="12">
        <f>+SUMIF('AMCHO '!F:F,D:D,'AMCHO '!C:C)</f>
        <v>0</v>
      </c>
      <c r="AF533" s="12">
        <f>+SUMIF(CONFORTIS!G:G,D:D,CONFORTIS!D:D)</f>
        <v>0</v>
      </c>
      <c r="AG533" s="12">
        <f>+SUMIF('IRS IMMO'!G:G,D:D,'IRS IMMO'!D:D)</f>
        <v>0</v>
      </c>
      <c r="AH533" s="12">
        <f>+SUMIFS(AGRIVETAM!C:C,AGRIVETAM!F:F,D:D)</f>
        <v>0</v>
      </c>
      <c r="AI533" s="12">
        <f>+SUMIF(EUROPAINTS!F:F,D:D,EUROPAINTS!C:C)</f>
        <v>0</v>
      </c>
      <c r="AJ533" s="12">
        <f>+SUMIF('VET ABE'!F:F,D:D,'VET ABE'!D:D)</f>
        <v>168000</v>
      </c>
      <c r="AK533" s="12">
        <f>SUMIF('VET FIA'!F:F,D:D,'VET FIA'!D:D)</f>
        <v>7200</v>
      </c>
      <c r="AL533" s="12">
        <f>+SUMIF('CSS SAKAY'!F:F,D:D,'CSS SAKAY'!C:C)</f>
        <v>0</v>
      </c>
      <c r="AM533" s="12"/>
      <c r="AN533" s="12">
        <f>SUMIF('United Malagasy'!F:F,D:D,'United Malagasy'!C:C)</f>
        <v>0</v>
      </c>
      <c r="AO533" s="12">
        <f>+SUMIF(NUTRIFOOD!E:E,D:D,NUTRIFOOD!C:C)</f>
        <v>0</v>
      </c>
      <c r="AP533" s="12">
        <f>+SUMIF(FERRIS!H:H,D:D,FERRIS!E:E)</f>
        <v>0</v>
      </c>
      <c r="AQ533" s="12">
        <f>+SUMIF(SEM!F:F,D:D,SEM!C:C)</f>
        <v>0</v>
      </c>
      <c r="AR533" s="12">
        <f>+SUMIF(Madatrade!F:F,D:D,Madatrade!C:C)</f>
        <v>0</v>
      </c>
      <c r="AS533" s="12">
        <f>+SUMIF('FLY TECH'!F:F,D:D,'FLY TECH'!D:D)</f>
        <v>0</v>
      </c>
      <c r="AT533" s="12">
        <f>+SUMIFS('FIRST INVESTISSEMENT'!D:D,'FIRST INVESTISSEMENT'!G:G,D:D)</f>
        <v>0</v>
      </c>
      <c r="AU533" s="164">
        <f t="shared" si="55"/>
        <v>412700</v>
      </c>
      <c r="AV533" s="165">
        <f t="shared" si="56"/>
        <v>91.243369213695743</v>
      </c>
    </row>
    <row r="534" spans="1:48" hidden="1" x14ac:dyDescent="0.25">
      <c r="A534" s="11" t="str">
        <f t="shared" si="52"/>
        <v>6</v>
      </c>
      <c r="B534" s="11" t="str">
        <f t="shared" si="53"/>
        <v>61</v>
      </c>
      <c r="C534" s="11" t="str">
        <f t="shared" si="54"/>
        <v>615</v>
      </c>
      <c r="D534" s="23">
        <v>61530000</v>
      </c>
      <c r="E534" s="196" t="s">
        <v>3273</v>
      </c>
      <c r="F534" s="24" t="s">
        <v>2295</v>
      </c>
      <c r="G534" s="12">
        <f>+SUMIF(AGRIFARM!H:H,D:D,AGRIFARM!L:L)</f>
        <v>0</v>
      </c>
      <c r="H534" s="12">
        <f>+SUMIF(AGRICORP!I:I,D:D,AGRICORP!D:D)</f>
        <v>0</v>
      </c>
      <c r="I534" s="12">
        <f>+SUMIF(SMTP!D:D,D:D,SMTP!F:F)</f>
        <v>0</v>
      </c>
      <c r="J534" s="12">
        <f>+SUMIF(AGRIVET!G:G,D:D,AGRIVET!D:D)</f>
        <v>0</v>
      </c>
      <c r="K534" s="12">
        <f>+SUMIF(AGRIVAL!G:G,D:D,AGRIVAL!D:D)</f>
        <v>0</v>
      </c>
      <c r="L534" s="12">
        <f>+SUMIF(AGRIKOBA!G:G,D:D,AGRIKOBA!D:D)</f>
        <v>0</v>
      </c>
      <c r="M534" s="12">
        <f>+SUMIF(LMOI!F:F,D:D,LMOI!C:C)</f>
        <v>0</v>
      </c>
      <c r="N534" s="12">
        <f>+SUMIF(TARTINE!G:G,D:D,TARTINE!D:D)</f>
        <v>0</v>
      </c>
      <c r="O534" s="12">
        <f>+SUMIF(IDF!F:F,D:D,IDF!C:C)</f>
        <v>0</v>
      </c>
      <c r="P534" s="12">
        <f>+SUMIF(RYA!G:G,D:D,RYA!D:D)</f>
        <v>0</v>
      </c>
      <c r="Q534" s="12">
        <f>+SUMIF('SCI NOAH'!G:G,D:D,'SCI NOAH'!D:D)</f>
        <v>0</v>
      </c>
      <c r="R534" s="12">
        <f>+SUMIF(SIM!F:F,D:D,SIM!C:C)</f>
        <v>0</v>
      </c>
      <c r="S534" s="163">
        <f>+SUMIF('First Energy'!A:A,D:D,'First Energy'!C:C)</f>
        <v>0</v>
      </c>
      <c r="T534" s="163">
        <f>+SUMIF('ID Motors'!G:G,D:D,'ID Motors'!D:D)</f>
        <v>0</v>
      </c>
      <c r="U534" s="12">
        <f>+SUMIF('ID RENTAL'!G:G,D:D,'ID RENTAL'!D:D)</f>
        <v>0</v>
      </c>
      <c r="V534" s="12">
        <f>+SUMIF('MCM '!G:G,D:D,'MCM '!D:D)</f>
        <v>648866.67000000004</v>
      </c>
      <c r="W534" s="12">
        <f>SUMIF(AGRIMOTORS!G:G,D:D,AGRIMOTORS!D:D)</f>
        <v>0</v>
      </c>
      <c r="X534" s="12">
        <f>+SUMIF(BOVIMA!F:F,D:D,BOVIMA!C:C)</f>
        <v>0</v>
      </c>
      <c r="Y534" s="12">
        <f>+SUMIF(AGRIFEED!F:F,D:D,AGRIFEED!C:C)</f>
        <v>0</v>
      </c>
      <c r="Z534" s="12">
        <f>SUMIF(AMIP!F:F,D:D,AMIP!C:C)</f>
        <v>0</v>
      </c>
      <c r="AA534" s="12">
        <f>+SUMIF(ISF!G:G,D:D,ISF!D:D)</f>
        <v>0</v>
      </c>
      <c r="AB534" s="124">
        <f>+SUMIF(DISCOI!G:G,D:D,DISCOI!D:D)</f>
        <v>0</v>
      </c>
      <c r="AC534" s="12">
        <f>+SUMIF(MABEL!F:F,D:D,MABEL!C:C)</f>
        <v>0</v>
      </c>
      <c r="AD534" s="12">
        <f>+SUMIF(NMP!F:F,D:D,NMP!C:C)</f>
        <v>0</v>
      </c>
      <c r="AE534" s="12">
        <f>+SUMIF('AMCHO '!F:F,D:D,'AMCHO '!C:C)</f>
        <v>0</v>
      </c>
      <c r="AF534" s="12">
        <f>+SUMIF(CONFORTIS!G:G,D:D,CONFORTIS!D:D)</f>
        <v>0</v>
      </c>
      <c r="AG534" s="12">
        <f>+SUMIF('IRS IMMO'!G:G,D:D,'IRS IMMO'!D:D)</f>
        <v>0</v>
      </c>
      <c r="AH534" s="12">
        <f>+SUMIFS(AGRIVETAM!C:C,AGRIVETAM!F:F,D:D)</f>
        <v>0</v>
      </c>
      <c r="AI534" s="12">
        <f>+SUMIF(EUROPAINTS!F:F,D:D,EUROPAINTS!C:C)</f>
        <v>0</v>
      </c>
      <c r="AJ534" s="12">
        <f>+SUMIF('VET ABE'!F:F,D:D,'VET ABE'!D:D)</f>
        <v>0</v>
      </c>
      <c r="AK534" s="12">
        <f>SUMIF('VET FIA'!F:F,D:D,'VET FIA'!D:D)</f>
        <v>0</v>
      </c>
      <c r="AL534" s="12">
        <f>+SUMIF('CSS SAKAY'!F:F,D:D,'CSS SAKAY'!C:C)</f>
        <v>0</v>
      </c>
      <c r="AM534" s="12"/>
      <c r="AN534" s="12">
        <f>SUMIF('United Malagasy'!F:F,D:D,'United Malagasy'!C:C)</f>
        <v>0</v>
      </c>
      <c r="AO534" s="12">
        <f>+SUMIF(NUTRIFOOD!E:E,D:D,NUTRIFOOD!C:C)</f>
        <v>0</v>
      </c>
      <c r="AP534" s="12">
        <f>+SUMIF(FERRIS!H:H,D:D,FERRIS!E:E)</f>
        <v>0</v>
      </c>
      <c r="AQ534" s="12">
        <f>+SUMIF(SEM!F:F,D:D,SEM!C:C)</f>
        <v>0</v>
      </c>
      <c r="AR534" s="12">
        <f>+SUMIF(Madatrade!F:F,D:D,Madatrade!C:C)</f>
        <v>0</v>
      </c>
      <c r="AS534" s="12">
        <f>+SUMIF('FLY TECH'!F:F,D:D,'FLY TECH'!D:D)</f>
        <v>0</v>
      </c>
      <c r="AT534" s="12">
        <f>+SUMIFS('FIRST INVESTISSEMENT'!D:D,'FIRST INVESTISSEMENT'!G:G,D:D)</f>
        <v>0</v>
      </c>
      <c r="AU534" s="164">
        <f t="shared" si="55"/>
        <v>648866.67000000004</v>
      </c>
      <c r="AV534" s="165">
        <f t="shared" si="56"/>
        <v>143.45718716082209</v>
      </c>
    </row>
    <row r="535" spans="1:48" hidden="1" x14ac:dyDescent="0.25">
      <c r="A535" s="11" t="str">
        <f t="shared" si="52"/>
        <v>6</v>
      </c>
      <c r="B535" s="11" t="str">
        <f t="shared" si="53"/>
        <v>61</v>
      </c>
      <c r="C535" s="11" t="str">
        <f t="shared" si="54"/>
        <v>615</v>
      </c>
      <c r="D535" s="23">
        <v>61540000</v>
      </c>
      <c r="E535" s="196" t="s">
        <v>3273</v>
      </c>
      <c r="F535" s="24" t="s">
        <v>2296</v>
      </c>
      <c r="G535" s="12">
        <f>+SUMIF(AGRIFARM!H:H,D:D,AGRIFARM!L:L)</f>
        <v>0</v>
      </c>
      <c r="H535" s="12">
        <f>+SUMIF(AGRICORP!I:I,D:D,AGRICORP!D:D)</f>
        <v>0</v>
      </c>
      <c r="I535" s="12">
        <f>+SUMIF(SMTP!D:D,D:D,SMTP!F:F)</f>
        <v>0</v>
      </c>
      <c r="J535" s="12">
        <f>+SUMIF(AGRIVET!G:G,D:D,AGRIVET!D:D)</f>
        <v>0</v>
      </c>
      <c r="K535" s="12">
        <f>+SUMIF(AGRIVAL!G:G,D:D,AGRIVAL!D:D)</f>
        <v>0</v>
      </c>
      <c r="L535" s="12">
        <f>+SUMIF(AGRIKOBA!G:G,D:D,AGRIKOBA!D:D)</f>
        <v>0</v>
      </c>
      <c r="M535" s="12">
        <f>+SUMIF(LMOI!F:F,D:D,LMOI!C:C)</f>
        <v>0</v>
      </c>
      <c r="N535" s="12">
        <f>+SUMIF(TARTINE!G:G,D:D,TARTINE!D:D)</f>
        <v>0</v>
      </c>
      <c r="O535" s="12">
        <f>+SUMIF(IDF!F:F,D:D,IDF!C:C)</f>
        <v>0</v>
      </c>
      <c r="P535" s="12">
        <f>+SUMIF(RYA!G:G,D:D,RYA!D:D)</f>
        <v>0</v>
      </c>
      <c r="Q535" s="12">
        <f>+SUMIF('SCI NOAH'!G:G,D:D,'SCI NOAH'!D:D)</f>
        <v>0</v>
      </c>
      <c r="R535" s="12">
        <f>+SUMIF(SIM!F:F,D:D,SIM!C:C)</f>
        <v>0</v>
      </c>
      <c r="S535" s="163">
        <f>+SUMIF('First Energy'!A:A,D:D,'First Energy'!C:C)</f>
        <v>0</v>
      </c>
      <c r="T535" s="163">
        <f>+SUMIF('ID Motors'!G:G,D:D,'ID Motors'!D:D)</f>
        <v>0</v>
      </c>
      <c r="U535" s="12">
        <f>+SUMIF('ID RENTAL'!G:G,D:D,'ID RENTAL'!D:D)</f>
        <v>0</v>
      </c>
      <c r="V535" s="12">
        <f>+SUMIF('MCM '!G:G,D:D,'MCM '!D:D)</f>
        <v>1481441.95</v>
      </c>
      <c r="W535" s="12">
        <f>SUMIF(AGRIMOTORS!G:G,D:D,AGRIMOTORS!D:D)</f>
        <v>0</v>
      </c>
      <c r="X535" s="12">
        <f>+SUMIF(BOVIMA!F:F,D:D,BOVIMA!C:C)</f>
        <v>0</v>
      </c>
      <c r="Y535" s="12">
        <f>+SUMIF(AGRIFEED!F:F,D:D,AGRIFEED!C:C)</f>
        <v>0</v>
      </c>
      <c r="Z535" s="12">
        <f>SUMIF(AMIP!F:F,D:D,AMIP!C:C)</f>
        <v>0</v>
      </c>
      <c r="AA535" s="12">
        <f>+SUMIF(ISF!G:G,D:D,ISF!D:D)</f>
        <v>0</v>
      </c>
      <c r="AB535" s="124">
        <f>+SUMIF(DISCOI!G:G,D:D,DISCOI!D:D)</f>
        <v>0</v>
      </c>
      <c r="AC535" s="12">
        <f>+SUMIF(MABEL!F:F,D:D,MABEL!C:C)</f>
        <v>0</v>
      </c>
      <c r="AD535" s="12">
        <f>+SUMIF(NMP!F:F,D:D,NMP!C:C)</f>
        <v>0</v>
      </c>
      <c r="AE535" s="12">
        <f>+SUMIF('AMCHO '!F:F,D:D,'AMCHO '!C:C)</f>
        <v>0</v>
      </c>
      <c r="AF535" s="12">
        <f>+SUMIF(CONFORTIS!G:G,D:D,CONFORTIS!D:D)</f>
        <v>0</v>
      </c>
      <c r="AG535" s="12">
        <f>+SUMIF('IRS IMMO'!G:G,D:D,'IRS IMMO'!D:D)</f>
        <v>0</v>
      </c>
      <c r="AH535" s="12">
        <f>+SUMIFS(AGRIVETAM!C:C,AGRIVETAM!F:F,D:D)</f>
        <v>0</v>
      </c>
      <c r="AI535" s="12">
        <f>+SUMIF(EUROPAINTS!F:F,D:D,EUROPAINTS!C:C)</f>
        <v>0</v>
      </c>
      <c r="AJ535" s="12">
        <f>+SUMIF('VET ABE'!F:F,D:D,'VET ABE'!D:D)</f>
        <v>0</v>
      </c>
      <c r="AK535" s="12">
        <f>SUMIF('VET FIA'!F:F,D:D,'VET FIA'!D:D)</f>
        <v>0</v>
      </c>
      <c r="AL535" s="12">
        <f>+SUMIF('CSS SAKAY'!F:F,D:D,'CSS SAKAY'!C:C)</f>
        <v>0</v>
      </c>
      <c r="AM535" s="12"/>
      <c r="AN535" s="12">
        <f>SUMIF('United Malagasy'!F:F,D:D,'United Malagasy'!C:C)</f>
        <v>0</v>
      </c>
      <c r="AO535" s="12">
        <f>+SUMIF(NUTRIFOOD!E:E,D:D,NUTRIFOOD!C:C)</f>
        <v>0</v>
      </c>
      <c r="AP535" s="12">
        <f>+SUMIF(FERRIS!H:H,D:D,FERRIS!E:E)</f>
        <v>0</v>
      </c>
      <c r="AQ535" s="12">
        <f>+SUMIF(SEM!F:F,D:D,SEM!C:C)</f>
        <v>0</v>
      </c>
      <c r="AR535" s="12">
        <f>+SUMIF(Madatrade!F:F,D:D,Madatrade!C:C)</f>
        <v>0</v>
      </c>
      <c r="AS535" s="12">
        <f>+SUMIF('FLY TECH'!F:F,D:D,'FLY TECH'!D:D)</f>
        <v>0</v>
      </c>
      <c r="AT535" s="12">
        <f>+SUMIFS('FIRST INVESTISSEMENT'!D:D,'FIRST INVESTISSEMENT'!G:G,D:D)</f>
        <v>0</v>
      </c>
      <c r="AU535" s="164">
        <f t="shared" si="55"/>
        <v>1481441.95</v>
      </c>
      <c r="AV535" s="165">
        <f t="shared" si="56"/>
        <v>327.53030000607555</v>
      </c>
    </row>
    <row r="536" spans="1:48" hidden="1" x14ac:dyDescent="0.25">
      <c r="A536" s="11" t="str">
        <f t="shared" si="52"/>
        <v>6</v>
      </c>
      <c r="B536" s="11" t="str">
        <f t="shared" si="53"/>
        <v>61</v>
      </c>
      <c r="C536" s="11" t="str">
        <f t="shared" si="54"/>
        <v>615</v>
      </c>
      <c r="D536" s="23">
        <v>61541000</v>
      </c>
      <c r="E536" s="196" t="s">
        <v>3273</v>
      </c>
      <c r="F536" s="24" t="s">
        <v>2297</v>
      </c>
      <c r="G536" s="12">
        <f>+SUMIF(AGRIFARM!H:H,D:D,AGRIFARM!L:L)</f>
        <v>0</v>
      </c>
      <c r="H536" s="12">
        <f>+SUMIF(AGRICORP!I:I,D:D,AGRICORP!D:D)</f>
        <v>0</v>
      </c>
      <c r="I536" s="12">
        <f>+SUMIF(SMTP!D:D,D:D,SMTP!F:F)</f>
        <v>0</v>
      </c>
      <c r="J536" s="12">
        <f>+SUMIF(AGRIVET!G:G,D:D,AGRIVET!D:D)</f>
        <v>0</v>
      </c>
      <c r="K536" s="12">
        <f>+SUMIF(AGRIVAL!G:G,D:D,AGRIVAL!D:D)</f>
        <v>0</v>
      </c>
      <c r="L536" s="12">
        <f>+SUMIF(AGRIKOBA!G:G,D:D,AGRIKOBA!D:D)</f>
        <v>0</v>
      </c>
      <c r="M536" s="12">
        <f>+SUMIF(LMOI!F:F,D:D,LMOI!C:C)</f>
        <v>0</v>
      </c>
      <c r="N536" s="12">
        <f>+SUMIF(TARTINE!G:G,D:D,TARTINE!D:D)</f>
        <v>0</v>
      </c>
      <c r="O536" s="12">
        <f>+SUMIF(IDF!F:F,D:D,IDF!C:C)</f>
        <v>0</v>
      </c>
      <c r="P536" s="12">
        <f>+SUMIF(RYA!G:G,D:D,RYA!D:D)</f>
        <v>0</v>
      </c>
      <c r="Q536" s="12">
        <f>+SUMIF('SCI NOAH'!G:G,D:D,'SCI NOAH'!D:D)</f>
        <v>0</v>
      </c>
      <c r="R536" s="12">
        <f>+SUMIF(SIM!F:F,D:D,SIM!C:C)</f>
        <v>0</v>
      </c>
      <c r="S536" s="163">
        <f>+SUMIF('First Energy'!A:A,D:D,'First Energy'!C:C)</f>
        <v>0</v>
      </c>
      <c r="T536" s="163">
        <f>+SUMIF('ID Motors'!G:G,D:D,'ID Motors'!D:D)</f>
        <v>0</v>
      </c>
      <c r="U536" s="12">
        <f>+SUMIF('ID RENTAL'!G:G,D:D,'ID RENTAL'!D:D)</f>
        <v>0</v>
      </c>
      <c r="V536" s="12">
        <f>+SUMIF('MCM '!G:G,D:D,'MCM '!D:D)</f>
        <v>10422000</v>
      </c>
      <c r="W536" s="12">
        <f>SUMIF(AGRIMOTORS!G:G,D:D,AGRIMOTORS!D:D)</f>
        <v>0</v>
      </c>
      <c r="X536" s="12">
        <f>+SUMIF(BOVIMA!F:F,D:D,BOVIMA!C:C)</f>
        <v>0</v>
      </c>
      <c r="Y536" s="12">
        <f>+SUMIF(AGRIFEED!F:F,D:D,AGRIFEED!C:C)</f>
        <v>0</v>
      </c>
      <c r="Z536" s="12">
        <f>SUMIF(AMIP!F:F,D:D,AMIP!C:C)</f>
        <v>0</v>
      </c>
      <c r="AA536" s="12">
        <f>+SUMIF(ISF!G:G,D:D,ISF!D:D)</f>
        <v>0</v>
      </c>
      <c r="AB536" s="124">
        <f>+SUMIF(DISCOI!G:G,D:D,DISCOI!D:D)</f>
        <v>0</v>
      </c>
      <c r="AC536" s="12">
        <f>+SUMIF(MABEL!F:F,D:D,MABEL!C:C)</f>
        <v>0</v>
      </c>
      <c r="AD536" s="12">
        <f>+SUMIF(NMP!F:F,D:D,NMP!C:C)</f>
        <v>0</v>
      </c>
      <c r="AE536" s="12">
        <f>+SUMIF('AMCHO '!F:F,D:D,'AMCHO '!C:C)</f>
        <v>0</v>
      </c>
      <c r="AF536" s="12">
        <f>+SUMIF(CONFORTIS!G:G,D:D,CONFORTIS!D:D)</f>
        <v>0</v>
      </c>
      <c r="AG536" s="12">
        <f>+SUMIF('IRS IMMO'!G:G,D:D,'IRS IMMO'!D:D)</f>
        <v>0</v>
      </c>
      <c r="AH536" s="12">
        <f>+SUMIFS(AGRIVETAM!C:C,AGRIVETAM!F:F,D:D)</f>
        <v>0</v>
      </c>
      <c r="AI536" s="12">
        <f>+SUMIF(EUROPAINTS!F:F,D:D,EUROPAINTS!C:C)</f>
        <v>0</v>
      </c>
      <c r="AJ536" s="12">
        <f>+SUMIF('VET ABE'!F:F,D:D,'VET ABE'!D:D)</f>
        <v>0</v>
      </c>
      <c r="AK536" s="12">
        <f>SUMIF('VET FIA'!F:F,D:D,'VET FIA'!D:D)</f>
        <v>0</v>
      </c>
      <c r="AL536" s="12">
        <f>+SUMIF('CSS SAKAY'!F:F,D:D,'CSS SAKAY'!C:C)</f>
        <v>0</v>
      </c>
      <c r="AM536" s="12"/>
      <c r="AN536" s="12">
        <f>SUMIF('United Malagasy'!F:F,D:D,'United Malagasy'!C:C)</f>
        <v>0</v>
      </c>
      <c r="AO536" s="12">
        <f>+SUMIF(NUTRIFOOD!E:E,D:D,NUTRIFOOD!C:C)</f>
        <v>0</v>
      </c>
      <c r="AP536" s="12">
        <f>+SUMIF(FERRIS!H:H,D:D,FERRIS!E:E)</f>
        <v>0</v>
      </c>
      <c r="AQ536" s="12">
        <f>+SUMIF(SEM!F:F,D:D,SEM!C:C)</f>
        <v>0</v>
      </c>
      <c r="AR536" s="12">
        <f>+SUMIF(Madatrade!F:F,D:D,Madatrade!C:C)</f>
        <v>0</v>
      </c>
      <c r="AS536" s="12">
        <f>+SUMIF('FLY TECH'!F:F,D:D,'FLY TECH'!D:D)</f>
        <v>0</v>
      </c>
      <c r="AT536" s="12">
        <f>+SUMIFS('FIRST INVESTISSEMENT'!D:D,'FIRST INVESTISSEMENT'!G:G,D:D)</f>
        <v>0</v>
      </c>
      <c r="AU536" s="164">
        <f t="shared" si="55"/>
        <v>10422000</v>
      </c>
      <c r="AV536" s="165">
        <f t="shared" si="56"/>
        <v>2304.1880153746961</v>
      </c>
    </row>
    <row r="537" spans="1:48" hidden="1" x14ac:dyDescent="0.25">
      <c r="A537" s="11" t="str">
        <f t="shared" si="52"/>
        <v>6</v>
      </c>
      <c r="B537" s="11" t="str">
        <f t="shared" si="53"/>
        <v>61</v>
      </c>
      <c r="C537" s="11" t="str">
        <f t="shared" si="54"/>
        <v>615</v>
      </c>
      <c r="D537" s="23">
        <v>61550000</v>
      </c>
      <c r="E537" s="196" t="s">
        <v>3273</v>
      </c>
      <c r="F537" s="24" t="s">
        <v>2298</v>
      </c>
      <c r="G537" s="12">
        <f>+SUMIF(AGRIFARM!H:H,D:D,AGRIFARM!L:L)</f>
        <v>0</v>
      </c>
      <c r="H537" s="12">
        <f>+SUMIF(AGRICORP!I:I,D:D,AGRICORP!D:D)</f>
        <v>0</v>
      </c>
      <c r="I537" s="12">
        <f>+SUMIF(SMTP!D:D,D:D,SMTP!F:F)</f>
        <v>54000</v>
      </c>
      <c r="J537" s="12">
        <f>+SUMIF(AGRIVET!G:G,D:D,AGRIVET!D:D)</f>
        <v>0</v>
      </c>
      <c r="K537" s="12">
        <f>+SUMIF(AGRIVAL!G:G,D:D,AGRIVAL!D:D)</f>
        <v>0</v>
      </c>
      <c r="L537" s="12">
        <f>+SUMIF(AGRIKOBA!G:G,D:D,AGRIKOBA!D:D)</f>
        <v>0</v>
      </c>
      <c r="M537" s="12">
        <f>+SUMIF(LMOI!F:F,D:D,LMOI!C:C)</f>
        <v>0</v>
      </c>
      <c r="N537" s="12">
        <f>+SUMIF(TARTINE!G:G,D:D,TARTINE!D:D)</f>
        <v>0</v>
      </c>
      <c r="O537" s="12">
        <f>+SUMIF(IDF!F:F,D:D,IDF!C:C)</f>
        <v>0</v>
      </c>
      <c r="P537" s="12">
        <f>+SUMIF(RYA!G:G,D:D,RYA!D:D)</f>
        <v>0</v>
      </c>
      <c r="Q537" s="12">
        <f>+SUMIF('SCI NOAH'!G:G,D:D,'SCI NOAH'!D:D)</f>
        <v>0</v>
      </c>
      <c r="R537" s="12">
        <f>+SUMIF(SIM!F:F,D:D,SIM!C:C)</f>
        <v>0</v>
      </c>
      <c r="S537" s="163">
        <f>+SUMIF('First Energy'!A:A,D:D,'First Energy'!C:C)</f>
        <v>0</v>
      </c>
      <c r="T537" s="163">
        <f>+SUMIF('ID Motors'!G:G,D:D,'ID Motors'!D:D)</f>
        <v>0</v>
      </c>
      <c r="U537" s="12">
        <f>+SUMIF('ID RENTAL'!G:G,D:D,'ID RENTAL'!D:D)</f>
        <v>0</v>
      </c>
      <c r="V537" s="12">
        <f>+SUMIF('MCM '!G:G,D:D,'MCM '!D:D)</f>
        <v>760000</v>
      </c>
      <c r="W537" s="12">
        <f>SUMIF(AGRIMOTORS!G:G,D:D,AGRIMOTORS!D:D)</f>
        <v>0</v>
      </c>
      <c r="X537" s="12">
        <f>+SUMIF(BOVIMA!F:F,D:D,BOVIMA!C:C)</f>
        <v>0</v>
      </c>
      <c r="Y537" s="12">
        <f>+SUMIF(AGRIFEED!F:F,D:D,AGRIFEED!C:C)</f>
        <v>0</v>
      </c>
      <c r="Z537" s="12">
        <f>SUMIF(AMIP!F:F,D:D,AMIP!C:C)</f>
        <v>0</v>
      </c>
      <c r="AA537" s="12">
        <f>+SUMIF(ISF!G:G,D:D,ISF!D:D)</f>
        <v>0</v>
      </c>
      <c r="AB537" s="124">
        <f>+SUMIF(DISCOI!G:G,D:D,DISCOI!D:D)</f>
        <v>0</v>
      </c>
      <c r="AC537" s="12">
        <f>+SUMIF(MABEL!F:F,D:D,MABEL!C:C)</f>
        <v>0</v>
      </c>
      <c r="AD537" s="12">
        <f>+SUMIF(NMP!F:F,D:D,NMP!C:C)</f>
        <v>0</v>
      </c>
      <c r="AE537" s="12">
        <f>+SUMIF('AMCHO '!F:F,D:D,'AMCHO '!C:C)</f>
        <v>0</v>
      </c>
      <c r="AF537" s="12">
        <f>+SUMIF(CONFORTIS!G:G,D:D,CONFORTIS!D:D)</f>
        <v>0</v>
      </c>
      <c r="AG537" s="12">
        <f>+SUMIF('IRS IMMO'!G:G,D:D,'IRS IMMO'!D:D)</f>
        <v>0</v>
      </c>
      <c r="AH537" s="12">
        <f>+SUMIFS(AGRIVETAM!C:C,AGRIVETAM!F:F,D:D)</f>
        <v>0</v>
      </c>
      <c r="AI537" s="12">
        <f>+SUMIF(EUROPAINTS!F:F,D:D,EUROPAINTS!C:C)</f>
        <v>0</v>
      </c>
      <c r="AJ537" s="12">
        <f>+SUMIF('VET ABE'!F:F,D:D,'VET ABE'!D:D)</f>
        <v>0</v>
      </c>
      <c r="AK537" s="12">
        <f>SUMIF('VET FIA'!F:F,D:D,'VET FIA'!D:D)</f>
        <v>0</v>
      </c>
      <c r="AL537" s="12">
        <f>+SUMIF('CSS SAKAY'!F:F,D:D,'CSS SAKAY'!C:C)</f>
        <v>0</v>
      </c>
      <c r="AM537" s="12"/>
      <c r="AN537" s="12">
        <f>SUMIF('United Malagasy'!F:F,D:D,'United Malagasy'!C:C)</f>
        <v>0</v>
      </c>
      <c r="AO537" s="12">
        <f>+SUMIF(NUTRIFOOD!E:E,D:D,NUTRIFOOD!C:C)</f>
        <v>0</v>
      </c>
      <c r="AP537" s="12">
        <f>+SUMIF(FERRIS!H:H,D:D,FERRIS!E:E)</f>
        <v>0</v>
      </c>
      <c r="AQ537" s="12">
        <f>+SUMIF(SEM!F:F,D:D,SEM!C:C)</f>
        <v>0</v>
      </c>
      <c r="AR537" s="12">
        <f>+SUMIF(Madatrade!F:F,D:D,Madatrade!C:C)</f>
        <v>0</v>
      </c>
      <c r="AS537" s="12">
        <f>+SUMIF('FLY TECH'!F:F,D:D,'FLY TECH'!D:D)</f>
        <v>0</v>
      </c>
      <c r="AT537" s="12">
        <f>+SUMIFS('FIRST INVESTISSEMENT'!D:D,'FIRST INVESTISSEMENT'!G:G,D:D)</f>
        <v>0</v>
      </c>
      <c r="AU537" s="164">
        <f t="shared" si="55"/>
        <v>814000</v>
      </c>
      <c r="AV537" s="165">
        <f t="shared" si="56"/>
        <v>179.96632551477668</v>
      </c>
    </row>
    <row r="538" spans="1:48" hidden="1" x14ac:dyDescent="0.25">
      <c r="A538" s="11" t="str">
        <f t="shared" si="52"/>
        <v>6</v>
      </c>
      <c r="B538" s="11" t="str">
        <f t="shared" si="53"/>
        <v>61</v>
      </c>
      <c r="C538" s="11" t="str">
        <f t="shared" si="54"/>
        <v>615</v>
      </c>
      <c r="D538" s="23">
        <v>61560000</v>
      </c>
      <c r="E538" s="196" t="s">
        <v>3273</v>
      </c>
      <c r="F538" s="24" t="s">
        <v>2299</v>
      </c>
      <c r="G538" s="12">
        <f>+SUMIF(AGRIFARM!H:H,D:D,AGRIFARM!L:L)</f>
        <v>0</v>
      </c>
      <c r="H538" s="12">
        <f>+SUMIF(AGRICORP!I:I,D:D,AGRICORP!D:D)</f>
        <v>0</v>
      </c>
      <c r="I538" s="12">
        <f>+SUMIF(SMTP!D:D,D:D,SMTP!F:F)</f>
        <v>0</v>
      </c>
      <c r="J538" s="12">
        <f>+SUMIF(AGRIVET!G:G,D:D,AGRIVET!D:D)</f>
        <v>0</v>
      </c>
      <c r="K538" s="12">
        <f>+SUMIF(AGRIVAL!G:G,D:D,AGRIVAL!D:D)</f>
        <v>0</v>
      </c>
      <c r="L538" s="12">
        <f>+SUMIF(AGRIKOBA!G:G,D:D,AGRIKOBA!D:D)</f>
        <v>0</v>
      </c>
      <c r="M538" s="12">
        <f>+SUMIF(LMOI!F:F,D:D,LMOI!C:C)</f>
        <v>0</v>
      </c>
      <c r="N538" s="12">
        <f>+SUMIF(TARTINE!G:G,D:D,TARTINE!D:D)</f>
        <v>0</v>
      </c>
      <c r="O538" s="12">
        <f>+SUMIF(IDF!F:F,D:D,IDF!C:C)</f>
        <v>0</v>
      </c>
      <c r="P538" s="12">
        <f>+SUMIF(RYA!G:G,D:D,RYA!D:D)</f>
        <v>138702</v>
      </c>
      <c r="Q538" s="12">
        <f>+SUMIF('SCI NOAH'!G:G,D:D,'SCI NOAH'!D:D)</f>
        <v>0</v>
      </c>
      <c r="R538" s="12">
        <f>+SUMIF(SIM!F:F,D:D,SIM!C:C)</f>
        <v>0</v>
      </c>
      <c r="S538" s="163">
        <f>+SUMIF('First Energy'!A:A,D:D,'First Energy'!C:C)</f>
        <v>0</v>
      </c>
      <c r="T538" s="163">
        <f>+SUMIF('ID Motors'!G:G,D:D,'ID Motors'!D:D)</f>
        <v>0</v>
      </c>
      <c r="U538" s="12">
        <f>+SUMIF('ID RENTAL'!G:G,D:D,'ID RENTAL'!D:D)</f>
        <v>0</v>
      </c>
      <c r="V538" s="12">
        <f>+SUMIF('MCM '!G:G,D:D,'MCM '!D:D)</f>
        <v>672000</v>
      </c>
      <c r="W538" s="12">
        <f>SUMIF(AGRIMOTORS!G:G,D:D,AGRIMOTORS!D:D)</f>
        <v>0</v>
      </c>
      <c r="X538" s="12">
        <f>+SUMIF(BOVIMA!F:F,D:D,BOVIMA!C:C)</f>
        <v>0</v>
      </c>
      <c r="Y538" s="12">
        <f>+SUMIF(AGRIFEED!F:F,D:D,AGRIFEED!C:C)</f>
        <v>0</v>
      </c>
      <c r="Z538" s="12">
        <f>SUMIF(AMIP!F:F,D:D,AMIP!C:C)</f>
        <v>0</v>
      </c>
      <c r="AA538" s="12">
        <f>+SUMIF(ISF!G:G,D:D,ISF!D:D)</f>
        <v>0</v>
      </c>
      <c r="AB538" s="124">
        <f>+SUMIF(DISCOI!G:G,D:D,DISCOI!D:D)</f>
        <v>0</v>
      </c>
      <c r="AC538" s="12">
        <f>+SUMIF(MABEL!F:F,D:D,MABEL!C:C)</f>
        <v>0</v>
      </c>
      <c r="AD538" s="12">
        <f>+SUMIF(NMP!F:F,D:D,NMP!C:C)</f>
        <v>0</v>
      </c>
      <c r="AE538" s="12">
        <f>+SUMIF('AMCHO '!F:F,D:D,'AMCHO '!C:C)</f>
        <v>0</v>
      </c>
      <c r="AF538" s="12">
        <f>+SUMIF(CONFORTIS!G:G,D:D,CONFORTIS!D:D)</f>
        <v>0</v>
      </c>
      <c r="AG538" s="12">
        <f>+SUMIF('IRS IMMO'!G:G,D:D,'IRS IMMO'!D:D)</f>
        <v>0</v>
      </c>
      <c r="AH538" s="12">
        <f>+SUMIFS(AGRIVETAM!C:C,AGRIVETAM!F:F,D:D)</f>
        <v>0</v>
      </c>
      <c r="AI538" s="12">
        <f>+SUMIF(EUROPAINTS!F:F,D:D,EUROPAINTS!C:C)</f>
        <v>0</v>
      </c>
      <c r="AJ538" s="12">
        <f>+SUMIF('VET ABE'!F:F,D:D,'VET ABE'!D:D)</f>
        <v>0</v>
      </c>
      <c r="AK538" s="12">
        <f>SUMIF('VET FIA'!F:F,D:D,'VET FIA'!D:D)</f>
        <v>0</v>
      </c>
      <c r="AL538" s="12">
        <f>+SUMIF('CSS SAKAY'!F:F,D:D,'CSS SAKAY'!C:C)</f>
        <v>0</v>
      </c>
      <c r="AM538" s="12"/>
      <c r="AN538" s="12">
        <f>SUMIF('United Malagasy'!F:F,D:D,'United Malagasy'!C:C)</f>
        <v>0</v>
      </c>
      <c r="AO538" s="12">
        <f>+SUMIF(NUTRIFOOD!E:E,D:D,NUTRIFOOD!C:C)</f>
        <v>0</v>
      </c>
      <c r="AP538" s="12">
        <f>+SUMIF(FERRIS!H:H,D:D,FERRIS!E:E)</f>
        <v>0</v>
      </c>
      <c r="AQ538" s="12">
        <f>+SUMIF(SEM!F:F,D:D,SEM!C:C)</f>
        <v>0</v>
      </c>
      <c r="AR538" s="12">
        <f>+SUMIF(Madatrade!F:F,D:D,Madatrade!C:C)</f>
        <v>0</v>
      </c>
      <c r="AS538" s="12">
        <f>+SUMIF('FLY TECH'!F:F,D:D,'FLY TECH'!D:D)</f>
        <v>0</v>
      </c>
      <c r="AT538" s="12">
        <f>+SUMIFS('FIRST INVESTISSEMENT'!D:D,'FIRST INVESTISSEMENT'!G:G,D:D)</f>
        <v>0</v>
      </c>
      <c r="AU538" s="164">
        <f t="shared" si="55"/>
        <v>810702</v>
      </c>
      <c r="AV538" s="165">
        <f t="shared" si="56"/>
        <v>179.23717448093427</v>
      </c>
    </row>
    <row r="539" spans="1:48" hidden="1" x14ac:dyDescent="0.25">
      <c r="A539" s="11" t="str">
        <f t="shared" si="52"/>
        <v>6</v>
      </c>
      <c r="B539" s="11" t="str">
        <f t="shared" si="53"/>
        <v>61</v>
      </c>
      <c r="C539" s="11" t="str">
        <f t="shared" si="54"/>
        <v>616</v>
      </c>
      <c r="D539" s="23">
        <v>61600000</v>
      </c>
      <c r="E539" s="196" t="s">
        <v>3273</v>
      </c>
      <c r="F539" s="24" t="s">
        <v>417</v>
      </c>
      <c r="G539" s="12">
        <f>+SUMIF(AGRIFARM!H:H,D:D,AGRIFARM!L:L)</f>
        <v>15807539.460000001</v>
      </c>
      <c r="H539" s="12">
        <f>+SUMIF(AGRICORP!I:I,D:D,AGRICORP!D:D)</f>
        <v>0</v>
      </c>
      <c r="I539" s="12">
        <f>+SUMIF(SMTP!D:D,D:D,SMTP!F:F)</f>
        <v>0</v>
      </c>
      <c r="J539" s="12">
        <f>+SUMIF(AGRIVET!G:G,D:D,AGRIVET!D:D)</f>
        <v>51658592.079999998</v>
      </c>
      <c r="K539" s="12">
        <f>+SUMIF(AGRIVAL!G:G,D:D,AGRIVAL!D:D)</f>
        <v>0</v>
      </c>
      <c r="L539" s="12">
        <f>+SUMIF(AGRIKOBA!G:G,D:D,AGRIKOBA!D:D)</f>
        <v>0</v>
      </c>
      <c r="M539" s="12">
        <f>+SUMIF(LMOI!F:F,D:D,LMOI!C:C)</f>
        <v>0</v>
      </c>
      <c r="N539" s="12">
        <f>+SUMIF(TARTINE!G:G,D:D,TARTINE!D:D)</f>
        <v>0</v>
      </c>
      <c r="O539" s="12">
        <f>+SUMIF(IDF!F:F,D:D,IDF!C:C)</f>
        <v>152655888.06999999</v>
      </c>
      <c r="P539" s="12">
        <f>+SUMIF(RYA!G:G,D:D,RYA!D:D)</f>
        <v>0</v>
      </c>
      <c r="Q539" s="12">
        <f>+SUMIF('SCI NOAH'!G:G,D:D,'SCI NOAH'!D:D)</f>
        <v>0</v>
      </c>
      <c r="R539" s="12">
        <f>+SUMIF(SIM!F:F,D:D,SIM!C:C)</f>
        <v>17159658.57</v>
      </c>
      <c r="S539" s="163">
        <f>+SUMIF('First Energy'!A:A,D:D,'First Energy'!C:C)</f>
        <v>0</v>
      </c>
      <c r="T539" s="163">
        <f>+SUMIF('ID Motors'!G:G,D:D,'ID Motors'!D:D)</f>
        <v>0</v>
      </c>
      <c r="U539" s="12">
        <f>+SUMIF('ID RENTAL'!G:G,D:D,'ID RENTAL'!D:D)</f>
        <v>0</v>
      </c>
      <c r="V539" s="12">
        <f>+SUMIF('MCM '!G:G,D:D,'MCM '!D:D)</f>
        <v>13375460.030000001</v>
      </c>
      <c r="W539" s="12">
        <f>SUMIF(AGRIMOTORS!G:G,D:D,AGRIMOTORS!D:D)</f>
        <v>0</v>
      </c>
      <c r="X539" s="12">
        <f>+SUMIF(BOVIMA!F:F,D:D,BOVIMA!C:C)</f>
        <v>27490337.259999998</v>
      </c>
      <c r="Y539" s="12">
        <f>+SUMIF(AGRIFEED!F:F,D:D,AGRIFEED!C:C)</f>
        <v>0</v>
      </c>
      <c r="Z539" s="12">
        <f>SUMIF(AMIP!F:F,D:D,AMIP!C:C)</f>
        <v>0</v>
      </c>
      <c r="AA539" s="12">
        <f>+SUMIF(ISF!G:G,D:D,ISF!D:D)</f>
        <v>0</v>
      </c>
      <c r="AB539" s="124">
        <f>+SUMIF(DISCOI!G:G,D:D,DISCOI!D:D)</f>
        <v>0</v>
      </c>
      <c r="AC539" s="12">
        <f>+SUMIF(MABEL!F:F,D:D,MABEL!C:C)</f>
        <v>0</v>
      </c>
      <c r="AD539" s="12">
        <f>+SUMIF(NMP!F:F,D:D,NMP!C:C)</f>
        <v>450897</v>
      </c>
      <c r="AE539" s="12">
        <f>+SUMIF('AMCHO '!F:F,D:D,'AMCHO '!C:C)</f>
        <v>40746399.439999998</v>
      </c>
      <c r="AF539" s="12">
        <f>+SUMIF(CONFORTIS!G:G,D:D,CONFORTIS!D:D)</f>
        <v>0</v>
      </c>
      <c r="AG539" s="12">
        <f>+SUMIF('IRS IMMO'!G:G,D:D,'IRS IMMO'!D:D)</f>
        <v>0</v>
      </c>
      <c r="AH539" s="12">
        <f>+SUMIFS(AGRIVETAM!C:C,AGRIVETAM!F:F,D:D)</f>
        <v>35.35</v>
      </c>
      <c r="AI539" s="12">
        <f>+SUMIF(EUROPAINTS!F:F,D:D,EUROPAINTS!C:C)</f>
        <v>0</v>
      </c>
      <c r="AJ539" s="12">
        <f>+SUMIF('VET ABE'!F:F,D:D,'VET ABE'!D:D)</f>
        <v>0</v>
      </c>
      <c r="AK539" s="12">
        <f>SUMIF('VET FIA'!F:F,D:D,'VET FIA'!D:D)</f>
        <v>0</v>
      </c>
      <c r="AL539" s="12">
        <f>+SUMIF('CSS SAKAY'!F:F,D:D,'CSS SAKAY'!C:C)</f>
        <v>0</v>
      </c>
      <c r="AM539" s="12"/>
      <c r="AN539" s="12">
        <f>SUMIF('United Malagasy'!F:F,D:D,'United Malagasy'!C:C)</f>
        <v>0</v>
      </c>
      <c r="AO539" s="12">
        <f>+SUMIF(NUTRIFOOD!E:E,D:D,NUTRIFOOD!C:C)</f>
        <v>0</v>
      </c>
      <c r="AP539" s="12">
        <f>+SUMIF(FERRIS!H:H,D:D,FERRIS!E:E)</f>
        <v>0</v>
      </c>
      <c r="AQ539" s="12">
        <f>+SUMIF(SEM!F:F,D:D,SEM!C:C)</f>
        <v>0</v>
      </c>
      <c r="AR539" s="12">
        <f>+SUMIF(Madatrade!F:F,D:D,Madatrade!C:C)</f>
        <v>6591892.2199999997</v>
      </c>
      <c r="AS539" s="12">
        <f>+SUMIF('FLY TECH'!F:F,D:D,'FLY TECH'!D:D)</f>
        <v>0</v>
      </c>
      <c r="AT539" s="12">
        <f>+SUMIFS('FIRST INVESTISSEMENT'!D:D,'FIRST INVESTISSEMENT'!G:G,D:D)</f>
        <v>6376062.2300000004</v>
      </c>
      <c r="AU539" s="164">
        <f t="shared" si="55"/>
        <v>332312761.71000004</v>
      </c>
      <c r="AV539" s="165">
        <f t="shared" si="56"/>
        <v>73470.646986015097</v>
      </c>
    </row>
    <row r="540" spans="1:48" hidden="1" x14ac:dyDescent="0.25">
      <c r="A540" s="11" t="str">
        <f t="shared" si="52"/>
        <v>6</v>
      </c>
      <c r="B540" s="11" t="str">
        <f t="shared" si="53"/>
        <v>61</v>
      </c>
      <c r="C540" s="11" t="str">
        <f t="shared" si="54"/>
        <v>616</v>
      </c>
      <c r="D540" s="23">
        <v>61601000</v>
      </c>
      <c r="E540" s="196" t="s">
        <v>3273</v>
      </c>
      <c r="F540" s="24" t="s">
        <v>417</v>
      </c>
      <c r="G540" s="12">
        <f>+SUMIF(AGRIFARM!H:H,D:D,AGRIFARM!L:L)</f>
        <v>0</v>
      </c>
      <c r="H540" s="12">
        <f>+SUMIF(AGRICORP!I:I,D:D,AGRICORP!D:D)</f>
        <v>2029.44</v>
      </c>
      <c r="I540" s="12">
        <f>+SUMIF(SMTP!D:D,D:D,SMTP!F:F)</f>
        <v>-54917.58</v>
      </c>
      <c r="J540" s="12">
        <f>+SUMIF(AGRIVET!G:G,D:D,AGRIVET!D:D)</f>
        <v>0</v>
      </c>
      <c r="K540" s="12">
        <f>+SUMIF(AGRIVAL!G:G,D:D,AGRIVAL!D:D)</f>
        <v>1667044.07</v>
      </c>
      <c r="L540" s="12">
        <f>+SUMIF(AGRIKOBA!G:G,D:D,AGRIKOBA!D:D)</f>
        <v>59</v>
      </c>
      <c r="M540" s="12">
        <f>+SUMIF(LMOI!F:F,D:D,LMOI!C:C)</f>
        <v>6994152.2199999997</v>
      </c>
      <c r="N540" s="12">
        <f>+SUMIF(TARTINE!G:G,D:D,TARTINE!D:D)</f>
        <v>0</v>
      </c>
      <c r="O540" s="12">
        <f>+SUMIF(IDF!F:F,D:D,IDF!C:C)</f>
        <v>0</v>
      </c>
      <c r="P540" s="12">
        <f>+SUMIF(RYA!G:G,D:D,RYA!D:D)</f>
        <v>25</v>
      </c>
      <c r="Q540" s="12">
        <f>+SUMIF('SCI NOAH'!G:G,D:D,'SCI NOAH'!D:D)</f>
        <v>0</v>
      </c>
      <c r="R540" s="12">
        <f>+SUMIF(SIM!F:F,D:D,SIM!C:C)</f>
        <v>0</v>
      </c>
      <c r="S540" s="163">
        <f>+SUMIF('First Energy'!A:A,D:D,'First Energy'!C:C)</f>
        <v>20488240.059999999</v>
      </c>
      <c r="T540" s="163">
        <f>+SUMIF('ID Motors'!G:G,D:D,'ID Motors'!D:D)</f>
        <v>38748858.020000003</v>
      </c>
      <c r="U540" s="12">
        <f>+SUMIF('ID RENTAL'!G:G,D:D,'ID RENTAL'!D:D)</f>
        <v>40229218.020000003</v>
      </c>
      <c r="V540" s="12">
        <f>+SUMIF('MCM '!G:G,D:D,'MCM '!D:D)</f>
        <v>0</v>
      </c>
      <c r="W540" s="12">
        <f>SUMIF(AGRIMOTORS!G:G,D:D,AGRIMOTORS!D:D)</f>
        <v>32400</v>
      </c>
      <c r="X540" s="12">
        <f>+SUMIF(BOVIMA!F:F,D:D,BOVIMA!C:C)</f>
        <v>0</v>
      </c>
      <c r="Y540" s="12">
        <f>+SUMIF(AGRIFEED!F:F,D:D,AGRIFEED!C:C)</f>
        <v>93</v>
      </c>
      <c r="Z540" s="12">
        <f>SUMIF(AMIP!F:F,D:D,AMIP!C:C)</f>
        <v>0</v>
      </c>
      <c r="AA540" s="12">
        <f>+SUMIF(ISF!G:G,D:D,ISF!D:D)</f>
        <v>0</v>
      </c>
      <c r="AB540" s="124">
        <f>+SUMIF(DISCOI!G:G,D:D,DISCOI!D:D)</f>
        <v>0</v>
      </c>
      <c r="AC540" s="12">
        <f>+SUMIF(MABEL!F:F,D:D,MABEL!C:C)</f>
        <v>12140.91</v>
      </c>
      <c r="AD540" s="12">
        <f>+SUMIF(NMP!F:F,D:D,NMP!C:C)</f>
        <v>0</v>
      </c>
      <c r="AE540" s="12">
        <f>+SUMIF('AMCHO '!F:F,D:D,'AMCHO '!C:C)</f>
        <v>0</v>
      </c>
      <c r="AF540" s="12">
        <f>+SUMIF(CONFORTIS!G:G,D:D,CONFORTIS!D:D)</f>
        <v>0</v>
      </c>
      <c r="AG540" s="12">
        <f>+SUMIF('IRS IMMO'!G:G,D:D,'IRS IMMO'!D:D)</f>
        <v>66.260000000000005</v>
      </c>
      <c r="AH540" s="12">
        <f>+SUMIFS(AGRIVETAM!C:C,AGRIVETAM!F:F,D:D)</f>
        <v>0</v>
      </c>
      <c r="AI540" s="12">
        <f>+SUMIF(EUROPAINTS!F:F,D:D,EUROPAINTS!C:C)</f>
        <v>0</v>
      </c>
      <c r="AJ540" s="12">
        <f>+SUMIF('VET ABE'!F:F,D:D,'VET ABE'!D:D)</f>
        <v>13</v>
      </c>
      <c r="AK540" s="12">
        <f>SUMIF('VET FIA'!F:F,D:D,'VET FIA'!D:D)</f>
        <v>13</v>
      </c>
      <c r="AL540" s="12">
        <f>+SUMIF('CSS SAKAY'!F:F,D:D,'CSS SAKAY'!C:C)</f>
        <v>0</v>
      </c>
      <c r="AN540" s="12">
        <f>SUMIF('United Malagasy'!F:F,D:D,'United Malagasy'!C:C)</f>
        <v>0</v>
      </c>
      <c r="AO540" s="12">
        <f>+SUMIF(NUTRIFOOD!E:E,D:D,NUTRIFOOD!C:C)</f>
        <v>0</v>
      </c>
      <c r="AP540" s="12">
        <f>+SUMIF(FERRIS!H:H,D:D,FERRIS!E:E)</f>
        <v>0</v>
      </c>
      <c r="AQ540" s="12">
        <f>+SUMIF(SEM!F:F,D:D,SEM!C:C)</f>
        <v>784584.07</v>
      </c>
      <c r="AR540" s="12">
        <f>+SUMIF(Madatrade!F:F,D:D,Madatrade!C:C)</f>
        <v>0</v>
      </c>
      <c r="AS540" s="12">
        <f>+SUMIF('FLY TECH'!F:F,D:D,'FLY TECH'!D:D)</f>
        <v>0</v>
      </c>
      <c r="AT540" s="12">
        <f>+SUMIFS('FIRST INVESTISSEMENT'!D:D,'FIRST INVESTISSEMENT'!G:G,D:D)</f>
        <v>0</v>
      </c>
      <c r="AU540" s="164">
        <f t="shared" si="55"/>
        <v>108904018.48999999</v>
      </c>
      <c r="AV540" s="165">
        <f t="shared" si="56"/>
        <v>24077.464424371741</v>
      </c>
    </row>
    <row r="541" spans="1:48" hidden="1" x14ac:dyDescent="0.25">
      <c r="A541" s="11" t="str">
        <f t="shared" si="52"/>
        <v>6</v>
      </c>
      <c r="B541" s="11" t="str">
        <f t="shared" si="53"/>
        <v>61</v>
      </c>
      <c r="C541" s="11" t="str">
        <f t="shared" si="54"/>
        <v>616</v>
      </c>
      <c r="D541" s="23">
        <v>61602000</v>
      </c>
      <c r="E541" s="196" t="s">
        <v>3273</v>
      </c>
      <c r="F541" s="24" t="s">
        <v>488</v>
      </c>
      <c r="G541" s="12">
        <f>+SUMIF(AGRIFARM!H:H,D:D,AGRIFARM!L:L)</f>
        <v>0</v>
      </c>
      <c r="H541" s="12">
        <f>+SUMIF(AGRICORP!I:I,D:D,AGRICORP!D:D)</f>
        <v>0</v>
      </c>
      <c r="I541" s="12">
        <f>+SUMIF(SMTP!D:D,D:D,SMTP!F:F)</f>
        <v>1166099.8700000001</v>
      </c>
      <c r="J541" s="12">
        <f>+SUMIF(AGRIVET!G:G,D:D,AGRIVET!D:D)</f>
        <v>0</v>
      </c>
      <c r="K541" s="12">
        <f>+SUMIF(AGRIVAL!G:G,D:D,AGRIVAL!D:D)</f>
        <v>48263411</v>
      </c>
      <c r="L541" s="12">
        <f>+SUMIF(AGRIKOBA!G:G,D:D,AGRIKOBA!D:D)</f>
        <v>10062757</v>
      </c>
      <c r="M541" s="12">
        <f>+SUMIF(LMOI!F:F,D:D,LMOI!C:C)</f>
        <v>71580440.640000001</v>
      </c>
      <c r="N541" s="12">
        <f>+SUMIF(TARTINE!G:G,D:D,TARTINE!D:D)</f>
        <v>0</v>
      </c>
      <c r="O541" s="12">
        <f>+SUMIF(IDF!F:F,D:D,IDF!C:C)</f>
        <v>0</v>
      </c>
      <c r="P541" s="12">
        <f>+SUMIF(RYA!G:G,D:D,RYA!D:D)</f>
        <v>28283115</v>
      </c>
      <c r="Q541" s="12">
        <f>+SUMIF('SCI NOAH'!G:G,D:D,'SCI NOAH'!D:D)</f>
        <v>0</v>
      </c>
      <c r="R541" s="12">
        <f>+SUMIF(SIM!F:F,D:D,SIM!C:C)</f>
        <v>0</v>
      </c>
      <c r="S541" s="163">
        <f>+SUMIF('First Energy'!A:A,D:D,'First Energy'!C:C)</f>
        <v>9951390.5</v>
      </c>
      <c r="T541" s="163">
        <f>+SUMIF('ID Motors'!G:G,D:D,'ID Motors'!D:D)</f>
        <v>34623595.93</v>
      </c>
      <c r="U541" s="12">
        <f>+SUMIF('ID RENTAL'!G:G,D:D,'ID RENTAL'!D:D)</f>
        <v>61985626.079999998</v>
      </c>
      <c r="V541" s="12">
        <f>+SUMIF('MCM '!G:G,D:D,'MCM '!D:D)</f>
        <v>0</v>
      </c>
      <c r="W541" s="12">
        <f>SUMIF(AGRIMOTORS!G:G,D:D,AGRIMOTORS!D:D)</f>
        <v>2114145</v>
      </c>
      <c r="X541" s="12">
        <f>+SUMIF(BOVIMA!F:F,D:D,BOVIMA!C:C)</f>
        <v>75371135.079999998</v>
      </c>
      <c r="Y541" s="12">
        <f>+SUMIF(AGRIFEED!F:F,D:D,AGRIFEED!C:C)</f>
        <v>0</v>
      </c>
      <c r="Z541" s="12">
        <f>SUMIF(AMIP!F:F,D:D,AMIP!C:C)</f>
        <v>0</v>
      </c>
      <c r="AA541" s="12">
        <f>+SUMIF(ISF!G:G,D:D,ISF!D:D)</f>
        <v>0</v>
      </c>
      <c r="AB541" s="124">
        <f>+SUMIF(DISCOI!G:G,D:D,DISCOI!D:D)</f>
        <v>0</v>
      </c>
      <c r="AC541" s="12">
        <f>+SUMIF(MABEL!F:F,D:D,MABEL!C:C)</f>
        <v>1954390.15</v>
      </c>
      <c r="AD541" s="12">
        <f>+SUMIF(NMP!F:F,D:D,NMP!C:C)</f>
        <v>0</v>
      </c>
      <c r="AE541" s="12">
        <f>+SUMIF('AMCHO '!F:F,D:D,'AMCHO '!C:C)</f>
        <v>0</v>
      </c>
      <c r="AF541" s="12">
        <f>+SUMIF(CONFORTIS!G:G,D:D,CONFORTIS!D:D)</f>
        <v>0</v>
      </c>
      <c r="AG541" s="12">
        <f>+SUMIF('IRS IMMO'!G:G,D:D,'IRS IMMO'!D:D)</f>
        <v>0</v>
      </c>
      <c r="AH541" s="12">
        <f>+SUMIFS(AGRIVETAM!C:C,AGRIVETAM!F:F,D:D)</f>
        <v>1087307.23</v>
      </c>
      <c r="AI541" s="12">
        <f>+SUMIF(EUROPAINTS!F:F,D:D,EUROPAINTS!C:C)</f>
        <v>300598</v>
      </c>
      <c r="AJ541" s="12">
        <f>+SUMIF('VET ABE'!F:F,D:D,'VET ABE'!D:D)</f>
        <v>2128265.4900000002</v>
      </c>
      <c r="AK541" s="12">
        <f>SUMIF('VET FIA'!F:F,D:D,'VET FIA'!D:D)</f>
        <v>1429355.56</v>
      </c>
      <c r="AL541" s="12">
        <f>+SUMIF('CSS SAKAY'!F:F,D:D,'CSS SAKAY'!C:C)</f>
        <v>0</v>
      </c>
      <c r="AN541" s="12">
        <f>SUMIF('United Malagasy'!F:F,D:D,'United Malagasy'!C:C)</f>
        <v>0</v>
      </c>
      <c r="AO541" s="12">
        <f>+SUMIF(NUTRIFOOD!E:E,D:D,NUTRIFOOD!C:C)</f>
        <v>0</v>
      </c>
      <c r="AP541" s="12">
        <f>+SUMIF(FERRIS!H:H,D:D,FERRIS!E:E)</f>
        <v>510729.51</v>
      </c>
      <c r="AQ541" s="12">
        <f>+SUMIF(SEM!F:F,D:D,SEM!C:C)</f>
        <v>16216787</v>
      </c>
      <c r="AR541" s="12">
        <f>+SUMIF(Madatrade!F:F,D:D,Madatrade!C:C)</f>
        <v>0</v>
      </c>
      <c r="AS541" s="12">
        <f>+SUMIF('FLY TECH'!F:F,D:D,'FLY TECH'!D:D)</f>
        <v>7777127.2599999998</v>
      </c>
      <c r="AT541" s="12">
        <f>+SUMIFS('FIRST INVESTISSEMENT'!D:D,'FIRST INVESTISSEMENT'!G:G,D:D)</f>
        <v>0</v>
      </c>
      <c r="AU541" s="164">
        <f t="shared" si="55"/>
        <v>374806276.29999995</v>
      </c>
      <c r="AV541" s="165">
        <f t="shared" si="56"/>
        <v>82865.48934347312</v>
      </c>
    </row>
    <row r="542" spans="1:48" hidden="1" x14ac:dyDescent="0.25">
      <c r="A542" s="11" t="str">
        <f t="shared" si="52"/>
        <v>6</v>
      </c>
      <c r="B542" s="11" t="str">
        <f t="shared" si="53"/>
        <v>61</v>
      </c>
      <c r="C542" s="11" t="str">
        <f t="shared" si="54"/>
        <v>616</v>
      </c>
      <c r="D542" s="23">
        <v>61603000</v>
      </c>
      <c r="E542" s="196" t="s">
        <v>3273</v>
      </c>
      <c r="F542" s="24" t="s">
        <v>1598</v>
      </c>
      <c r="G542" s="12">
        <f>+SUMIF(AGRIFARM!H:H,D:D,AGRIFARM!L:L)</f>
        <v>0</v>
      </c>
      <c r="H542" s="12">
        <f>+SUMIF(AGRICORP!I:I,D:D,AGRICORP!D:D)</f>
        <v>0</v>
      </c>
      <c r="I542" s="12">
        <f>+SUMIF(SMTP!D:D,D:D,SMTP!F:F)</f>
        <v>926353</v>
      </c>
      <c r="J542" s="12">
        <f>+SUMIF(AGRIVET!G:G,D:D,AGRIVET!D:D)</f>
        <v>0</v>
      </c>
      <c r="K542" s="12">
        <f>+SUMIF(AGRIVAL!G:G,D:D,AGRIVAL!D:D)</f>
        <v>6362328</v>
      </c>
      <c r="L542" s="12">
        <f>+SUMIF(AGRIKOBA!G:G,D:D,AGRIKOBA!D:D)</f>
        <v>297990.33</v>
      </c>
      <c r="M542" s="12">
        <f>+SUMIF(LMOI!F:F,D:D,LMOI!C:C)</f>
        <v>1213676.97</v>
      </c>
      <c r="N542" s="12">
        <f>+SUMIF(TARTINE!G:G,D:D,TARTINE!D:D)</f>
        <v>0</v>
      </c>
      <c r="O542" s="12">
        <f>+SUMIF(IDF!F:F,D:D,IDF!C:C)</f>
        <v>42636</v>
      </c>
      <c r="P542" s="12">
        <f>+SUMIF(RYA!G:G,D:D,RYA!D:D)</f>
        <v>0</v>
      </c>
      <c r="Q542" s="12">
        <f>+SUMIF('SCI NOAH'!G:G,D:D,'SCI NOAH'!D:D)</f>
        <v>0</v>
      </c>
      <c r="R542" s="12">
        <f>+SUMIF(SIM!F:F,D:D,SIM!C:C)</f>
        <v>0</v>
      </c>
      <c r="S542" s="163">
        <f>+SUMIF('First Energy'!A:A,D:D,'First Energy'!C:C)</f>
        <v>0</v>
      </c>
      <c r="T542" s="163">
        <f>+SUMIF('ID Motors'!G:G,D:D,'ID Motors'!D:D)</f>
        <v>1420672.03</v>
      </c>
      <c r="U542" s="12">
        <f>+SUMIF('ID RENTAL'!G:G,D:D,'ID RENTAL'!D:D)</f>
        <v>7944090</v>
      </c>
      <c r="V542" s="12">
        <f>+SUMIF('MCM '!G:G,D:D,'MCM '!D:D)</f>
        <v>946077.24</v>
      </c>
      <c r="W542" s="12">
        <f>SUMIF(AGRIMOTORS!G:G,D:D,AGRIMOTORS!D:D)</f>
        <v>161554</v>
      </c>
      <c r="X542" s="12">
        <f>+SUMIF(BOVIMA!F:F,D:D,BOVIMA!C:C)</f>
        <v>0</v>
      </c>
      <c r="Y542" s="12">
        <f>+SUMIF(AGRIFEED!F:F,D:D,AGRIFEED!C:C)</f>
        <v>0</v>
      </c>
      <c r="Z542" s="12">
        <f>SUMIF(AMIP!F:F,D:D,AMIP!C:C)</f>
        <v>0</v>
      </c>
      <c r="AA542" s="12">
        <f>+SUMIF(ISF!G:G,D:D,ISF!D:D)</f>
        <v>0</v>
      </c>
      <c r="AB542" s="124">
        <f>+SUMIF(DISCOI!G:G,D:D,DISCOI!D:D)</f>
        <v>0</v>
      </c>
      <c r="AC542" s="12">
        <f>+SUMIF(MABEL!F:F,D:D,MABEL!C:C)</f>
        <v>0</v>
      </c>
      <c r="AD542" s="12">
        <f>+SUMIF(NMP!F:F,D:D,NMP!C:C)</f>
        <v>0</v>
      </c>
      <c r="AE542" s="12">
        <f>+SUMIF('AMCHO '!F:F,D:D,'AMCHO '!C:C)</f>
        <v>0</v>
      </c>
      <c r="AF542" s="12">
        <f>+SUMIF(CONFORTIS!G:G,D:D,CONFORTIS!D:D)</f>
        <v>0</v>
      </c>
      <c r="AG542" s="12">
        <f>+SUMIF('IRS IMMO'!G:G,D:D,'IRS IMMO'!D:D)</f>
        <v>0</v>
      </c>
      <c r="AH542" s="12">
        <f>+SUMIFS(AGRIVETAM!C:C,AGRIVETAM!F:F,D:D)</f>
        <v>0</v>
      </c>
      <c r="AI542" s="12">
        <f>+SUMIF(EUROPAINTS!F:F,D:D,EUROPAINTS!C:C)</f>
        <v>0</v>
      </c>
      <c r="AJ542" s="12">
        <f>+SUMIF('VET ABE'!F:F,D:D,'VET ABE'!D:D)</f>
        <v>0</v>
      </c>
      <c r="AK542" s="12">
        <f>SUMIF('VET FIA'!F:F,D:D,'VET FIA'!D:D)</f>
        <v>0</v>
      </c>
      <c r="AL542" s="12">
        <f>+SUMIF('CSS SAKAY'!F:F,D:D,'CSS SAKAY'!C:C)</f>
        <v>0</v>
      </c>
      <c r="AM542" s="12"/>
      <c r="AN542" s="12">
        <f>SUMIF('United Malagasy'!F:F,D:D,'United Malagasy'!C:C)</f>
        <v>48977.48</v>
      </c>
      <c r="AO542" s="12">
        <f>+SUMIF(NUTRIFOOD!E:E,D:D,NUTRIFOOD!C:C)</f>
        <v>0</v>
      </c>
      <c r="AP542" s="12">
        <f>+SUMIF(FERRIS!H:H,D:D,FERRIS!E:E)</f>
        <v>2317209.84</v>
      </c>
      <c r="AQ542" s="12">
        <f>+SUMIF(SEM!F:F,D:D,SEM!C:C)</f>
        <v>0</v>
      </c>
      <c r="AR542" s="12">
        <f>+SUMIF(Madatrade!F:F,D:D,Madatrade!C:C)</f>
        <v>0</v>
      </c>
      <c r="AS542" s="12">
        <f>+SUMIF('FLY TECH'!F:F,D:D,'FLY TECH'!D:D)</f>
        <v>0</v>
      </c>
      <c r="AT542" s="12">
        <f>+SUMIFS('FIRST INVESTISSEMENT'!D:D,'FIRST INVESTISSEMENT'!G:G,D:D)</f>
        <v>0</v>
      </c>
      <c r="AU542" s="164">
        <f t="shared" si="55"/>
        <v>21681564.889999997</v>
      </c>
      <c r="AV542" s="165">
        <f t="shared" si="56"/>
        <v>4793.5522907413915</v>
      </c>
    </row>
    <row r="543" spans="1:48" hidden="1" x14ac:dyDescent="0.25">
      <c r="A543" s="11" t="str">
        <f t="shared" si="52"/>
        <v>6</v>
      </c>
      <c r="B543" s="11" t="str">
        <f t="shared" si="53"/>
        <v>61</v>
      </c>
      <c r="C543" s="11" t="str">
        <f t="shared" si="54"/>
        <v>616</v>
      </c>
      <c r="D543" s="23">
        <v>61604000</v>
      </c>
      <c r="E543" s="196" t="s">
        <v>3273</v>
      </c>
      <c r="F543" s="24" t="s">
        <v>183</v>
      </c>
      <c r="G543" s="12">
        <f>+SUMIF(AGRIFARM!H:H,D:D,AGRIFARM!L:L)</f>
        <v>0</v>
      </c>
      <c r="H543" s="12">
        <f>+SUMIF(AGRICORP!I:I,D:D,AGRICORP!D:D)</f>
        <v>2156413.83</v>
      </c>
      <c r="I543" s="12">
        <f>+SUMIF(SMTP!D:D,D:D,SMTP!F:F)</f>
        <v>5820279.3300000001</v>
      </c>
      <c r="J543" s="12">
        <f>+SUMIF(AGRIVET!G:G,D:D,AGRIVET!D:D)</f>
        <v>0</v>
      </c>
      <c r="K543" s="12">
        <f>+SUMIF(AGRIVAL!G:G,D:D,AGRIVAL!D:D)</f>
        <v>2120060</v>
      </c>
      <c r="L543" s="12">
        <f>+SUMIF(AGRIKOBA!G:G,D:D,AGRIKOBA!D:D)</f>
        <v>37758</v>
      </c>
      <c r="M543" s="12">
        <f>+SUMIF(LMOI!F:F,D:D,LMOI!C:C)</f>
        <v>24756941.73</v>
      </c>
      <c r="N543" s="12">
        <f>+SUMIF(TARTINE!G:G,D:D,TARTINE!D:D)</f>
        <v>0</v>
      </c>
      <c r="O543" s="12">
        <f>+SUMIF(IDF!F:F,D:D,IDF!C:C)</f>
        <v>0</v>
      </c>
      <c r="P543" s="12">
        <f>+SUMIF(RYA!G:G,D:D,RYA!D:D)</f>
        <v>16047</v>
      </c>
      <c r="Q543" s="12">
        <f>+SUMIF('SCI NOAH'!G:G,D:D,'SCI NOAH'!D:D)</f>
        <v>280896</v>
      </c>
      <c r="R543" s="12">
        <f>+SUMIF(SIM!F:F,D:D,SIM!C:C)</f>
        <v>0</v>
      </c>
      <c r="S543" s="163">
        <f>+SUMIF('First Energy'!A:A,D:D,'First Energy'!C:C)</f>
        <v>787930</v>
      </c>
      <c r="T543" s="163">
        <f>+SUMIF('ID Motors'!G:G,D:D,'ID Motors'!D:D)</f>
        <v>58525</v>
      </c>
      <c r="U543" s="12">
        <f>+SUMIF('ID RENTAL'!G:G,D:D,'ID RENTAL'!D:D)</f>
        <v>88489.38</v>
      </c>
      <c r="V543" s="12">
        <f>+SUMIF('MCM '!G:G,D:D,'MCM '!D:D)</f>
        <v>0</v>
      </c>
      <c r="W543" s="12">
        <f>SUMIF(AGRIMOTORS!G:G,D:D,AGRIMOTORS!D:D)</f>
        <v>0</v>
      </c>
      <c r="X543" s="12">
        <f>+SUMIF(BOVIMA!F:F,D:D,BOVIMA!C:C)</f>
        <v>0</v>
      </c>
      <c r="Y543" s="12">
        <f>+SUMIF(AGRIFEED!F:F,D:D,AGRIFEED!C:C)</f>
        <v>59469</v>
      </c>
      <c r="Z543" s="12">
        <f>SUMIF(AMIP!F:F,D:D,AMIP!C:C)</f>
        <v>0</v>
      </c>
      <c r="AA543" s="12">
        <f>+SUMIF(ISF!G:G,D:D,ISF!D:D)</f>
        <v>0</v>
      </c>
      <c r="AB543" s="124">
        <f>+SUMIF(DISCOI!G:G,D:D,DISCOI!D:D)</f>
        <v>0</v>
      </c>
      <c r="AC543" s="12">
        <f>+SUMIF(MABEL!F:F,D:D,MABEL!C:C)</f>
        <v>1347926.61</v>
      </c>
      <c r="AD543" s="12">
        <f>+SUMIF(NMP!F:F,D:D,NMP!C:C)</f>
        <v>0</v>
      </c>
      <c r="AE543" s="12">
        <f>+SUMIF('AMCHO '!F:F,D:D,'AMCHO '!C:C)</f>
        <v>0</v>
      </c>
      <c r="AF543" s="12">
        <f>+SUMIF(CONFORTIS!G:G,D:D,CONFORTIS!D:D)</f>
        <v>0</v>
      </c>
      <c r="AG543" s="12">
        <f>+SUMIF('IRS IMMO'!G:G,D:D,'IRS IMMO'!D:D)</f>
        <v>42477.9</v>
      </c>
      <c r="AH543" s="12">
        <f>+SUMIFS(AGRIVETAM!C:C,AGRIVETAM!F:F,D:D)</f>
        <v>22655</v>
      </c>
      <c r="AI543" s="12">
        <f>+SUMIF(EUROPAINTS!F:F,D:D,EUROPAINTS!C:C)</f>
        <v>0</v>
      </c>
      <c r="AJ543" s="12">
        <f>+SUMIF('VET ABE'!F:F,D:D,'VET ABE'!D:D)</f>
        <v>8496</v>
      </c>
      <c r="AK543" s="12">
        <f>SUMIF('VET FIA'!F:F,D:D,'VET FIA'!D:D)</f>
        <v>8496</v>
      </c>
      <c r="AL543" s="12">
        <f>+SUMIF('CSS SAKAY'!F:F,D:D,'CSS SAKAY'!C:C)</f>
        <v>0</v>
      </c>
      <c r="AN543" s="12">
        <f>SUMIF('United Malagasy'!F:F,D:D,'United Malagasy'!C:C)</f>
        <v>0</v>
      </c>
      <c r="AO543" s="12">
        <f>+SUMIF(NUTRIFOOD!E:E,D:D,NUTRIFOOD!C:C)</f>
        <v>0</v>
      </c>
      <c r="AP543" s="12">
        <f>+SUMIF(FERRIS!H:H,D:D,FERRIS!E:E)</f>
        <v>36216719.990000002</v>
      </c>
      <c r="AQ543" s="12">
        <f>+SUMIF(SEM!F:F,D:D,SEM!C:C)</f>
        <v>0</v>
      </c>
      <c r="AR543" s="12">
        <f>+SUMIF(Madatrade!F:F,D:D,Madatrade!C:C)</f>
        <v>0</v>
      </c>
      <c r="AS543" s="12">
        <f>+SUMIF('FLY TECH'!F:F,D:D,'FLY TECH'!D:D)</f>
        <v>0</v>
      </c>
      <c r="AT543" s="12">
        <f>+SUMIFS('FIRST INVESTISSEMENT'!D:D,'FIRST INVESTISSEMENT'!G:G,D:D)</f>
        <v>0</v>
      </c>
      <c r="AU543" s="164">
        <f t="shared" si="55"/>
        <v>73829580.770000011</v>
      </c>
      <c r="AV543" s="165">
        <f t="shared" si="56"/>
        <v>16322.897254881227</v>
      </c>
    </row>
    <row r="544" spans="1:48" hidden="1" x14ac:dyDescent="0.25">
      <c r="A544" s="11" t="str">
        <f t="shared" si="52"/>
        <v>6</v>
      </c>
      <c r="B544" s="11" t="str">
        <f t="shared" si="53"/>
        <v>61</v>
      </c>
      <c r="C544" s="11" t="str">
        <f t="shared" si="54"/>
        <v>616</v>
      </c>
      <c r="D544" s="23">
        <v>61610000</v>
      </c>
      <c r="E544" s="196" t="s">
        <v>3273</v>
      </c>
      <c r="F544" s="24" t="s">
        <v>1438</v>
      </c>
      <c r="G544" s="12">
        <f>+SUMIF(AGRIFARM!H:H,D:D,AGRIFARM!L:L)</f>
        <v>0</v>
      </c>
      <c r="H544" s="12">
        <f>+SUMIF(AGRICORP!I:I,D:D,AGRICORP!D:D)</f>
        <v>0</v>
      </c>
      <c r="I544" s="12">
        <f>+SUMIF(SMTP!D:D,D:D,SMTP!F:F)</f>
        <v>28729206</v>
      </c>
      <c r="J544" s="12">
        <f>+SUMIF(AGRIVET!G:G,D:D,AGRIVET!D:D)</f>
        <v>0</v>
      </c>
      <c r="K544" s="12">
        <f>+SUMIF(AGRIVAL!G:G,D:D,AGRIVAL!D:D)</f>
        <v>0</v>
      </c>
      <c r="L544" s="12">
        <f>+SUMIF(AGRIKOBA!G:G,D:D,AGRIKOBA!D:D)</f>
        <v>0</v>
      </c>
      <c r="M544" s="12">
        <f>+SUMIF(LMOI!F:F,D:D,LMOI!C:C)</f>
        <v>0</v>
      </c>
      <c r="N544" s="12">
        <f>+SUMIF(TARTINE!G:G,D:D,TARTINE!D:D)</f>
        <v>0</v>
      </c>
      <c r="O544" s="12">
        <f>+SUMIF(IDF!F:F,D:D,IDF!C:C)</f>
        <v>0</v>
      </c>
      <c r="P544" s="12">
        <f>+SUMIF(RYA!G:G,D:D,RYA!D:D)</f>
        <v>0</v>
      </c>
      <c r="Q544" s="12">
        <f>+SUMIF('SCI NOAH'!G:G,D:D,'SCI NOAH'!D:D)</f>
        <v>0</v>
      </c>
      <c r="R544" s="12">
        <f>+SUMIF(SIM!F:F,D:D,SIM!C:C)</f>
        <v>0</v>
      </c>
      <c r="S544" s="163">
        <f>+SUMIF('First Energy'!A:A,D:D,'First Energy'!C:C)</f>
        <v>0</v>
      </c>
      <c r="T544" s="163">
        <f>+SUMIF('ID Motors'!G:G,D:D,'ID Motors'!D:D)</f>
        <v>0</v>
      </c>
      <c r="U544" s="12">
        <f>+SUMIF('ID RENTAL'!G:G,D:D,'ID RENTAL'!D:D)</f>
        <v>0</v>
      </c>
      <c r="V544" s="12">
        <f>+SUMIF('MCM '!G:G,D:D,'MCM '!D:D)</f>
        <v>0</v>
      </c>
      <c r="W544" s="12">
        <f>SUMIF(AGRIMOTORS!G:G,D:D,AGRIMOTORS!D:D)</f>
        <v>0</v>
      </c>
      <c r="X544" s="12">
        <f>+SUMIF(BOVIMA!F:F,D:D,BOVIMA!C:C)</f>
        <v>0</v>
      </c>
      <c r="Y544" s="12">
        <f>+SUMIF(AGRIFEED!F:F,D:D,AGRIFEED!C:C)</f>
        <v>0</v>
      </c>
      <c r="Z544" s="12">
        <f>SUMIF(AMIP!F:F,D:D,AMIP!C:C)</f>
        <v>0</v>
      </c>
      <c r="AA544" s="12">
        <f>+SUMIF(ISF!G:G,D:D,ISF!D:D)</f>
        <v>0</v>
      </c>
      <c r="AB544" s="124">
        <f>+SUMIF(DISCOI!G:G,D:D,DISCOI!D:D)</f>
        <v>0</v>
      </c>
      <c r="AC544" s="12">
        <f>+SUMIF(MABEL!F:F,D:D,MABEL!C:C)</f>
        <v>0</v>
      </c>
      <c r="AD544" s="12">
        <f>+SUMIF(NMP!F:F,D:D,NMP!C:C)</f>
        <v>0</v>
      </c>
      <c r="AE544" s="12">
        <f>+SUMIF('AMCHO '!F:F,D:D,'AMCHO '!C:C)</f>
        <v>0</v>
      </c>
      <c r="AF544" s="12">
        <f>+SUMIF(CONFORTIS!G:G,D:D,CONFORTIS!D:D)</f>
        <v>0</v>
      </c>
      <c r="AG544" s="12">
        <f>+SUMIF('IRS IMMO'!G:G,D:D,'IRS IMMO'!D:D)</f>
        <v>0</v>
      </c>
      <c r="AH544" s="12">
        <f>+SUMIFS(AGRIVETAM!C:C,AGRIVETAM!F:F,D:D)</f>
        <v>0</v>
      </c>
      <c r="AI544" s="12">
        <f>+SUMIF(EUROPAINTS!F:F,D:D,EUROPAINTS!C:C)</f>
        <v>0</v>
      </c>
      <c r="AJ544" s="12">
        <f>+SUMIF('VET ABE'!F:F,D:D,'VET ABE'!D:D)</f>
        <v>0</v>
      </c>
      <c r="AK544" s="12">
        <f>SUMIF('VET FIA'!F:F,D:D,'VET FIA'!D:D)</f>
        <v>0</v>
      </c>
      <c r="AL544" s="12">
        <f>+SUMIF('CSS SAKAY'!F:F,D:D,'CSS SAKAY'!C:C)</f>
        <v>0</v>
      </c>
      <c r="AM544" s="12"/>
      <c r="AN544" s="12">
        <f>SUMIF('United Malagasy'!F:F,D:D,'United Malagasy'!C:C)</f>
        <v>0</v>
      </c>
      <c r="AO544" s="12">
        <f>+SUMIF(NUTRIFOOD!E:E,D:D,NUTRIFOOD!C:C)</f>
        <v>0</v>
      </c>
      <c r="AP544" s="12">
        <f>+SUMIF(FERRIS!H:H,D:D,FERRIS!E:E)</f>
        <v>0</v>
      </c>
      <c r="AQ544" s="12">
        <f>+SUMIF(SEM!F:F,D:D,SEM!C:C)</f>
        <v>0</v>
      </c>
      <c r="AR544" s="12">
        <f>+SUMIF(Madatrade!F:F,D:D,Madatrade!C:C)</f>
        <v>0</v>
      </c>
      <c r="AS544" s="12">
        <f>+SUMIF('FLY TECH'!F:F,D:D,'FLY TECH'!D:D)</f>
        <v>0</v>
      </c>
      <c r="AT544" s="12">
        <f>+SUMIFS('FIRST INVESTISSEMENT'!D:D,'FIRST INVESTISSEMENT'!G:G,D:D)</f>
        <v>0</v>
      </c>
      <c r="AU544" s="164">
        <f t="shared" si="55"/>
        <v>28729206</v>
      </c>
      <c r="AV544" s="165">
        <f t="shared" si="56"/>
        <v>6351.7071729448098</v>
      </c>
    </row>
    <row r="545" spans="1:48" hidden="1" x14ac:dyDescent="0.25">
      <c r="A545" s="11" t="str">
        <f t="shared" si="52"/>
        <v>6</v>
      </c>
      <c r="B545" s="11" t="str">
        <f t="shared" si="53"/>
        <v>61</v>
      </c>
      <c r="C545" s="11" t="str">
        <f t="shared" si="54"/>
        <v>616</v>
      </c>
      <c r="D545" s="23">
        <v>61620000</v>
      </c>
      <c r="E545" s="196" t="s">
        <v>3273</v>
      </c>
      <c r="F545" s="24" t="s">
        <v>2300</v>
      </c>
      <c r="G545" s="12">
        <f>+SUMIF(AGRIFARM!H:H,D:D,AGRIFARM!L:L)</f>
        <v>0</v>
      </c>
      <c r="H545" s="12">
        <f>+SUMIF(AGRICORP!I:I,D:D,AGRICORP!D:D)</f>
        <v>0</v>
      </c>
      <c r="I545" s="12">
        <f>+SUMIF(SMTP!D:D,D:D,SMTP!F:F)</f>
        <v>0</v>
      </c>
      <c r="J545" s="12">
        <f>+SUMIF(AGRIVET!G:G,D:D,AGRIVET!D:D)</f>
        <v>0</v>
      </c>
      <c r="K545" s="12">
        <f>+SUMIF(AGRIVAL!G:G,D:D,AGRIVAL!D:D)</f>
        <v>0</v>
      </c>
      <c r="L545" s="12">
        <f>+SUMIF(AGRIKOBA!G:G,D:D,AGRIKOBA!D:D)</f>
        <v>0</v>
      </c>
      <c r="M545" s="12">
        <f>+SUMIF(LMOI!F:F,D:D,LMOI!C:C)</f>
        <v>0</v>
      </c>
      <c r="N545" s="12">
        <f>+SUMIF(TARTINE!G:G,D:D,TARTINE!D:D)</f>
        <v>0</v>
      </c>
      <c r="O545" s="12">
        <f>+SUMIF(IDF!F:F,D:D,IDF!C:C)</f>
        <v>0</v>
      </c>
      <c r="P545" s="12">
        <f>+SUMIF(RYA!G:G,D:D,RYA!D:D)</f>
        <v>0</v>
      </c>
      <c r="Q545" s="12">
        <f>+SUMIF('SCI NOAH'!G:G,D:D,'SCI NOAH'!D:D)</f>
        <v>0</v>
      </c>
      <c r="R545" s="12">
        <f>+SUMIF(SIM!F:F,D:D,SIM!C:C)</f>
        <v>0</v>
      </c>
      <c r="S545" s="163">
        <f>+SUMIF('First Energy'!A:A,D:D,'First Energy'!C:C)</f>
        <v>0</v>
      </c>
      <c r="T545" s="163">
        <f>+SUMIF('ID Motors'!G:G,D:D,'ID Motors'!D:D)</f>
        <v>0</v>
      </c>
      <c r="U545" s="12">
        <f>+SUMIF('ID RENTAL'!G:G,D:D,'ID RENTAL'!D:D)</f>
        <v>0</v>
      </c>
      <c r="V545" s="12">
        <f>+SUMIF('MCM '!G:G,D:D,'MCM '!D:D)</f>
        <v>496673.66</v>
      </c>
      <c r="W545" s="12">
        <f>SUMIF(AGRIMOTORS!G:G,D:D,AGRIMOTORS!D:D)</f>
        <v>0</v>
      </c>
      <c r="X545" s="12">
        <f>+SUMIF(BOVIMA!F:F,D:D,BOVIMA!C:C)</f>
        <v>0</v>
      </c>
      <c r="Y545" s="12">
        <f>+SUMIF(AGRIFEED!F:F,D:D,AGRIFEED!C:C)</f>
        <v>0</v>
      </c>
      <c r="Z545" s="12">
        <f>SUMIF(AMIP!F:F,D:D,AMIP!C:C)</f>
        <v>0</v>
      </c>
      <c r="AA545" s="12">
        <f>+SUMIF(ISF!G:G,D:D,ISF!D:D)</f>
        <v>0</v>
      </c>
      <c r="AB545" s="124">
        <f>+SUMIF(DISCOI!G:G,D:D,DISCOI!D:D)</f>
        <v>0</v>
      </c>
      <c r="AC545" s="12">
        <f>+SUMIF(MABEL!F:F,D:D,MABEL!C:C)</f>
        <v>0</v>
      </c>
      <c r="AD545" s="12">
        <f>+SUMIF(NMP!F:F,D:D,NMP!C:C)</f>
        <v>0</v>
      </c>
      <c r="AE545" s="12">
        <f>+SUMIF('AMCHO '!F:F,D:D,'AMCHO '!C:C)</f>
        <v>0</v>
      </c>
      <c r="AF545" s="12">
        <f>+SUMIF(CONFORTIS!G:G,D:D,CONFORTIS!D:D)</f>
        <v>0</v>
      </c>
      <c r="AG545" s="12">
        <f>+SUMIF('IRS IMMO'!G:G,D:D,'IRS IMMO'!D:D)</f>
        <v>0</v>
      </c>
      <c r="AH545" s="12">
        <f>+SUMIFS(AGRIVETAM!C:C,AGRIVETAM!F:F,D:D)</f>
        <v>0</v>
      </c>
      <c r="AI545" s="12">
        <f>+SUMIF(EUROPAINTS!F:F,D:D,EUROPAINTS!C:C)</f>
        <v>0</v>
      </c>
      <c r="AJ545" s="12">
        <f>+SUMIF('VET ABE'!F:F,D:D,'VET ABE'!D:D)</f>
        <v>0</v>
      </c>
      <c r="AK545" s="12">
        <f>SUMIF('VET FIA'!F:F,D:D,'VET FIA'!D:D)</f>
        <v>0</v>
      </c>
      <c r="AL545" s="12">
        <f>+SUMIF('CSS SAKAY'!F:F,D:D,'CSS SAKAY'!C:C)</f>
        <v>0</v>
      </c>
      <c r="AM545" s="12"/>
      <c r="AN545" s="12">
        <f>SUMIF('United Malagasy'!F:F,D:D,'United Malagasy'!C:C)</f>
        <v>0</v>
      </c>
      <c r="AO545" s="12">
        <f>+SUMIF(NUTRIFOOD!E:E,D:D,NUTRIFOOD!C:C)</f>
        <v>0</v>
      </c>
      <c r="AP545" s="12">
        <f>+SUMIF(FERRIS!H:H,D:D,FERRIS!E:E)</f>
        <v>0</v>
      </c>
      <c r="AQ545" s="12">
        <f>+SUMIF(SEM!F:F,D:D,SEM!C:C)</f>
        <v>0</v>
      </c>
      <c r="AR545" s="12">
        <f>+SUMIF(Madatrade!F:F,D:D,Madatrade!C:C)</f>
        <v>0</v>
      </c>
      <c r="AS545" s="12">
        <f>+SUMIF('FLY TECH'!F:F,D:D,'FLY TECH'!D:D)</f>
        <v>0</v>
      </c>
      <c r="AT545" s="12">
        <f>+SUMIFS('FIRST INVESTISSEMENT'!D:D,'FIRST INVESTISSEMENT'!G:G,D:D)</f>
        <v>0</v>
      </c>
      <c r="AU545" s="164">
        <f t="shared" si="55"/>
        <v>496673.66</v>
      </c>
      <c r="AV545" s="165">
        <f t="shared" si="56"/>
        <v>109.80900929996992</v>
      </c>
    </row>
    <row r="546" spans="1:48" hidden="1" x14ac:dyDescent="0.25">
      <c r="A546" s="11" t="str">
        <f t="shared" si="52"/>
        <v>6</v>
      </c>
      <c r="B546" s="11" t="str">
        <f t="shared" si="53"/>
        <v>61</v>
      </c>
      <c r="C546" s="11" t="str">
        <f t="shared" si="54"/>
        <v>617</v>
      </c>
      <c r="D546" s="23">
        <v>61700000</v>
      </c>
      <c r="E546" s="196" t="s">
        <v>3273</v>
      </c>
      <c r="F546" s="24" t="s">
        <v>744</v>
      </c>
      <c r="G546" s="12">
        <f>+SUMIF(AGRIFARM!H:H,D:D,AGRIFARM!L:L)</f>
        <v>0</v>
      </c>
      <c r="H546" s="12">
        <f>+SUMIF(AGRICORP!I:I,D:D,AGRICORP!D:D)</f>
        <v>0</v>
      </c>
      <c r="I546" s="12">
        <f>+SUMIF(SMTP!D:D,D:D,SMTP!F:F)</f>
        <v>3207253.2</v>
      </c>
      <c r="J546" s="12">
        <f>+SUMIF(AGRIVET!G:G,D:D,AGRIVET!D:D)</f>
        <v>0</v>
      </c>
      <c r="K546" s="12">
        <f>+SUMIF(AGRIVAL!G:G,D:D,AGRIVAL!D:D)</f>
        <v>0</v>
      </c>
      <c r="L546" s="12">
        <f>+SUMIF(AGRIKOBA!G:G,D:D,AGRIKOBA!D:D)</f>
        <v>0</v>
      </c>
      <c r="M546" s="12">
        <f>+SUMIF(LMOI!F:F,D:D,LMOI!C:C)</f>
        <v>0</v>
      </c>
      <c r="N546" s="12">
        <f>+SUMIF(TARTINE!G:G,D:D,TARTINE!D:D)</f>
        <v>0</v>
      </c>
      <c r="O546" s="12">
        <f>+SUMIF(IDF!F:F,D:D,IDF!C:C)</f>
        <v>0</v>
      </c>
      <c r="P546" s="12">
        <f>+SUMIF(RYA!G:G,D:D,RYA!D:D)</f>
        <v>0</v>
      </c>
      <c r="Q546" s="12">
        <f>+SUMIF('SCI NOAH'!G:G,D:D,'SCI NOAH'!D:D)</f>
        <v>0</v>
      </c>
      <c r="R546" s="12">
        <f>+SUMIF(SIM!F:F,D:D,SIM!C:C)</f>
        <v>0</v>
      </c>
      <c r="S546" s="163">
        <f>+SUMIF('First Energy'!A:A,D:D,'First Energy'!C:C)</f>
        <v>0</v>
      </c>
      <c r="T546" s="163">
        <f>+SUMIF('ID Motors'!G:G,D:D,'ID Motors'!D:D)</f>
        <v>0</v>
      </c>
      <c r="U546" s="12">
        <f>+SUMIF('ID RENTAL'!G:G,D:D,'ID RENTAL'!D:D)</f>
        <v>0</v>
      </c>
      <c r="V546" s="12">
        <f>+SUMIF('MCM '!G:G,D:D,'MCM '!D:D)</f>
        <v>0</v>
      </c>
      <c r="W546" s="12">
        <f>SUMIF(AGRIMOTORS!G:G,D:D,AGRIMOTORS!D:D)</f>
        <v>0</v>
      </c>
      <c r="X546" s="12">
        <f>+SUMIF(BOVIMA!F:F,D:D,BOVIMA!C:C)</f>
        <v>0</v>
      </c>
      <c r="Y546" s="12">
        <f>+SUMIF(AGRIFEED!F:F,D:D,AGRIFEED!C:C)</f>
        <v>0</v>
      </c>
      <c r="Z546" s="12">
        <f>SUMIF(AMIP!F:F,D:D,AMIP!C:C)</f>
        <v>0</v>
      </c>
      <c r="AA546" s="12">
        <f>+SUMIF(ISF!G:G,D:D,ISF!D:D)</f>
        <v>0</v>
      </c>
      <c r="AB546" s="124">
        <f>+SUMIF(DISCOI!G:G,D:D,DISCOI!D:D)</f>
        <v>0</v>
      </c>
      <c r="AC546" s="12">
        <f>+SUMIF(MABEL!F:F,D:D,MABEL!C:C)</f>
        <v>0</v>
      </c>
      <c r="AD546" s="12">
        <f>+SUMIF(NMP!F:F,D:D,NMP!C:C)</f>
        <v>0</v>
      </c>
      <c r="AE546" s="12">
        <f>+SUMIF('AMCHO '!F:F,D:D,'AMCHO '!C:C)</f>
        <v>0</v>
      </c>
      <c r="AF546" s="12">
        <f>+SUMIF(CONFORTIS!G:G,D:D,CONFORTIS!D:D)</f>
        <v>0</v>
      </c>
      <c r="AG546" s="12">
        <f>+SUMIF('IRS IMMO'!G:G,D:D,'IRS IMMO'!D:D)</f>
        <v>0</v>
      </c>
      <c r="AH546" s="12">
        <f>+SUMIFS(AGRIVETAM!C:C,AGRIVETAM!F:F,D:D)</f>
        <v>0</v>
      </c>
      <c r="AI546" s="12">
        <f>+SUMIF(EUROPAINTS!F:F,D:D,EUROPAINTS!C:C)</f>
        <v>0</v>
      </c>
      <c r="AJ546" s="12">
        <f>+SUMIF('VET ABE'!F:F,D:D,'VET ABE'!D:D)</f>
        <v>0</v>
      </c>
      <c r="AK546" s="12">
        <f>SUMIF('VET FIA'!F:F,D:D,'VET FIA'!D:D)</f>
        <v>0</v>
      </c>
      <c r="AL546" s="12">
        <f>+SUMIF('CSS SAKAY'!F:F,D:D,'CSS SAKAY'!C:C)</f>
        <v>0</v>
      </c>
      <c r="AM546" s="12"/>
      <c r="AN546" s="12">
        <f>SUMIF('United Malagasy'!F:F,D:D,'United Malagasy'!C:C)</f>
        <v>0</v>
      </c>
      <c r="AO546" s="12">
        <f>+SUMIF(NUTRIFOOD!E:E,D:D,NUTRIFOOD!C:C)</f>
        <v>0</v>
      </c>
      <c r="AP546" s="12">
        <f>+SUMIF(FERRIS!H:H,D:D,FERRIS!E:E)</f>
        <v>0</v>
      </c>
      <c r="AQ546" s="12">
        <f>+SUMIF(SEM!F:F,D:D,SEM!C:C)</f>
        <v>0</v>
      </c>
      <c r="AR546" s="12">
        <f>+SUMIF(Madatrade!F:F,D:D,Madatrade!C:C)</f>
        <v>0</v>
      </c>
      <c r="AS546" s="12">
        <f>+SUMIF('FLY TECH'!F:F,D:D,'FLY TECH'!D:D)</f>
        <v>0</v>
      </c>
      <c r="AT546" s="12">
        <f>+SUMIFS('FIRST INVESTISSEMENT'!D:D,'FIRST INVESTISSEMENT'!G:G,D:D)</f>
        <v>0</v>
      </c>
      <c r="AU546" s="164">
        <f t="shared" si="55"/>
        <v>3207253.2</v>
      </c>
      <c r="AV546" s="165">
        <f t="shared" si="56"/>
        <v>709.08792800922504</v>
      </c>
    </row>
    <row r="547" spans="1:48" hidden="1" x14ac:dyDescent="0.25">
      <c r="A547" s="11" t="str">
        <f t="shared" si="52"/>
        <v>6</v>
      </c>
      <c r="B547" s="11" t="str">
        <f t="shared" si="53"/>
        <v>61</v>
      </c>
      <c r="C547" s="11" t="str">
        <f t="shared" si="54"/>
        <v>618</v>
      </c>
      <c r="D547" s="23">
        <v>61800000</v>
      </c>
      <c r="E547" s="196" t="s">
        <v>3273</v>
      </c>
      <c r="F547" s="24" t="s">
        <v>184</v>
      </c>
      <c r="G547" s="12">
        <f>+SUMIF(AGRIFARM!H:H,D:D,AGRIFARM!L:L)</f>
        <v>232952.63</v>
      </c>
      <c r="H547" s="12">
        <f>+SUMIF(AGRICORP!I:I,D:D,AGRICORP!D:D)</f>
        <v>0</v>
      </c>
      <c r="I547" s="12">
        <f>+SUMIF(SMTP!D:D,D:D,SMTP!F:F)</f>
        <v>0</v>
      </c>
      <c r="J547" s="12">
        <f>+SUMIF(AGRIVET!G:G,D:D,AGRIVET!D:D)</f>
        <v>6926605.8300000001</v>
      </c>
      <c r="K547" s="12">
        <f>+SUMIF(AGRIVAL!G:G,D:D,AGRIVAL!D:D)</f>
        <v>0</v>
      </c>
      <c r="L547" s="12">
        <f>+SUMIF(AGRIKOBA!G:G,D:D,AGRIKOBA!D:D)</f>
        <v>0</v>
      </c>
      <c r="M547" s="12">
        <f>+SUMIF(LMOI!F:F,D:D,LMOI!C:C)</f>
        <v>0</v>
      </c>
      <c r="N547" s="12">
        <f>+SUMIF(TARTINE!G:G,D:D,TARTINE!D:D)</f>
        <v>0</v>
      </c>
      <c r="O547" s="12">
        <f>+SUMIF(IDF!F:F,D:D,IDF!C:C)</f>
        <v>837955</v>
      </c>
      <c r="P547" s="12">
        <f>+SUMIF(RYA!G:G,D:D,RYA!D:D)</f>
        <v>9868</v>
      </c>
      <c r="Q547" s="12">
        <f>+SUMIF('SCI NOAH'!G:G,D:D,'SCI NOAH'!D:D)</f>
        <v>176000</v>
      </c>
      <c r="R547" s="12">
        <f>+SUMIF(SIM!F:F,D:D,SIM!C:C)</f>
        <v>105000</v>
      </c>
      <c r="S547" s="163">
        <f>+SUMIF('First Energy'!A:A,D:D,'First Energy'!C:C)</f>
        <v>0</v>
      </c>
      <c r="T547" s="163">
        <f>+SUMIF('ID Motors'!G:G,D:D,'ID Motors'!D:D)</f>
        <v>0</v>
      </c>
      <c r="U547" s="12">
        <f>+SUMIF('ID RENTAL'!G:G,D:D,'ID RENTAL'!D:D)</f>
        <v>0</v>
      </c>
      <c r="V547" s="12">
        <f>+SUMIF('MCM '!G:G,D:D,'MCM '!D:D)</f>
        <v>2776705</v>
      </c>
      <c r="W547" s="12">
        <f>SUMIF(AGRIMOTORS!G:G,D:D,AGRIMOTORS!D:D)</f>
        <v>0</v>
      </c>
      <c r="X547" s="12">
        <f>+SUMIF(BOVIMA!F:F,D:D,BOVIMA!C:C)</f>
        <v>3624776</v>
      </c>
      <c r="Y547" s="12">
        <f>+SUMIF(AGRIFEED!F:F,D:D,AGRIFEED!C:C)</f>
        <v>0</v>
      </c>
      <c r="Z547" s="12">
        <f>SUMIF(AMIP!F:F,D:D,AMIP!C:C)</f>
        <v>0</v>
      </c>
      <c r="AA547" s="12">
        <f>+SUMIF(ISF!G:G,D:D,ISF!D:D)</f>
        <v>0</v>
      </c>
      <c r="AB547" s="124">
        <f>+SUMIF(DISCOI!G:G,D:D,DISCOI!D:D)</f>
        <v>0</v>
      </c>
      <c r="AC547" s="12">
        <f>+SUMIF(MABEL!F:F,D:D,MABEL!C:C)</f>
        <v>0</v>
      </c>
      <c r="AD547" s="12">
        <f>+SUMIF(NMP!F:F,D:D,NMP!C:C)</f>
        <v>0</v>
      </c>
      <c r="AE547" s="12">
        <f>+SUMIF('AMCHO '!F:F,D:D,'AMCHO '!C:C)</f>
        <v>152400</v>
      </c>
      <c r="AF547" s="12">
        <f>+SUMIF(CONFORTIS!G:G,D:D,CONFORTIS!D:D)</f>
        <v>0</v>
      </c>
      <c r="AG547" s="12">
        <f>+SUMIF('IRS IMMO'!G:G,D:D,'IRS IMMO'!D:D)</f>
        <v>0</v>
      </c>
      <c r="AH547" s="12">
        <f>+SUMIFS(AGRIVETAM!C:C,AGRIVETAM!F:F,D:D)</f>
        <v>287790.42</v>
      </c>
      <c r="AI547" s="12">
        <f>+SUMIF(EUROPAINTS!F:F,D:D,EUROPAINTS!C:C)</f>
        <v>0</v>
      </c>
      <c r="AJ547" s="12">
        <f>+SUMIF('VET ABE'!F:F,D:D,'VET ABE'!D:D)</f>
        <v>247201</v>
      </c>
      <c r="AK547" s="12">
        <f>SUMIF('VET FIA'!F:F,D:D,'VET FIA'!D:D)</f>
        <v>0</v>
      </c>
      <c r="AL547" s="12">
        <f>+SUMIF('CSS SAKAY'!F:F,D:D,'CSS SAKAY'!C:C)</f>
        <v>0</v>
      </c>
      <c r="AM547" s="12"/>
      <c r="AN547" s="12">
        <f>SUMIF('United Malagasy'!F:F,D:D,'United Malagasy'!C:C)</f>
        <v>0</v>
      </c>
      <c r="AO547" s="12">
        <f>+SUMIF(NUTRIFOOD!E:E,D:D,NUTRIFOOD!C:C)</f>
        <v>0</v>
      </c>
      <c r="AP547" s="12">
        <f>+SUMIF(FERRIS!H:H,D:D,FERRIS!E:E)</f>
        <v>0</v>
      </c>
      <c r="AQ547" s="12">
        <f>+SUMIF(SEM!F:F,D:D,SEM!C:C)</f>
        <v>0</v>
      </c>
      <c r="AR547" s="12">
        <f>+SUMIF(Madatrade!F:F,D:D,Madatrade!C:C)</f>
        <v>395870.67</v>
      </c>
      <c r="AS547" s="12">
        <f>+SUMIF('FLY TECH'!F:F,D:D,'FLY TECH'!D:D)</f>
        <v>0</v>
      </c>
      <c r="AT547" s="12">
        <f>+SUMIFS('FIRST INVESTISSEMENT'!D:D,'FIRST INVESTISSEMENT'!G:G,D:D)</f>
        <v>0</v>
      </c>
      <c r="AU547" s="164">
        <f t="shared" si="55"/>
        <v>15773124.550000001</v>
      </c>
      <c r="AV547" s="165">
        <f t="shared" si="56"/>
        <v>3487.2619989562845</v>
      </c>
    </row>
    <row r="548" spans="1:48" hidden="1" x14ac:dyDescent="0.25">
      <c r="A548" s="11" t="str">
        <f t="shared" si="52"/>
        <v>6</v>
      </c>
      <c r="B548" s="11" t="str">
        <f t="shared" si="53"/>
        <v>61</v>
      </c>
      <c r="C548" s="11" t="str">
        <f t="shared" si="54"/>
        <v>618</v>
      </c>
      <c r="D548" s="23">
        <v>61801000</v>
      </c>
      <c r="E548" s="196" t="s">
        <v>3273</v>
      </c>
      <c r="F548" s="24" t="s">
        <v>492</v>
      </c>
      <c r="G548" s="12">
        <f>+SUMIF(AGRIFARM!H:H,D:D,AGRIFARM!L:L)</f>
        <v>0</v>
      </c>
      <c r="H548" s="12">
        <f>+SUMIF(AGRICORP!I:I,D:D,AGRICORP!D:D)</f>
        <v>1352000</v>
      </c>
      <c r="I548" s="12">
        <f>+SUMIF(SMTP!D:D,D:D,SMTP!F:F)</f>
        <v>2242698</v>
      </c>
      <c r="J548" s="12">
        <f>+SUMIF(AGRIVET!G:G,D:D,AGRIVET!D:D)</f>
        <v>0</v>
      </c>
      <c r="K548" s="12">
        <f>+SUMIF(AGRIVAL!G:G,D:D,AGRIVAL!D:D)</f>
        <v>264967.64</v>
      </c>
      <c r="L548" s="12">
        <f>+SUMIF(AGRIKOBA!G:G,D:D,AGRIKOBA!D:D)</f>
        <v>39245</v>
      </c>
      <c r="M548" s="12">
        <f>+SUMIF(LMOI!F:F,D:D,LMOI!C:C)</f>
        <v>0</v>
      </c>
      <c r="N548" s="12">
        <f>+SUMIF(TARTINE!G:G,D:D,TARTINE!D:D)</f>
        <v>0</v>
      </c>
      <c r="O548" s="12">
        <f>+SUMIF(IDF!F:F,D:D,IDF!C:C)</f>
        <v>0</v>
      </c>
      <c r="P548" s="12">
        <f>+SUMIF(RYA!G:G,D:D,RYA!D:D)</f>
        <v>16679</v>
      </c>
      <c r="Q548" s="12">
        <f>+SUMIF('SCI NOAH'!G:G,D:D,'SCI NOAH'!D:D)</f>
        <v>0</v>
      </c>
      <c r="R548" s="12">
        <f>+SUMIF(SIM!F:F,D:D,SIM!C:C)</f>
        <v>0</v>
      </c>
      <c r="S548" s="163">
        <f>+SUMIF('First Energy'!A:A,D:D,'First Energy'!C:C)</f>
        <v>0</v>
      </c>
      <c r="T548" s="163">
        <f>+SUMIF('ID Motors'!G:G,D:D,'ID Motors'!D:D)</f>
        <v>206000</v>
      </c>
      <c r="U548" s="12">
        <f>+SUMIF('ID RENTAL'!G:G,D:D,'ID RENTAL'!D:D)</f>
        <v>19623</v>
      </c>
      <c r="V548" s="12">
        <f>+SUMIF('MCM '!G:G,D:D,'MCM '!D:D)</f>
        <v>0</v>
      </c>
      <c r="W548" s="12">
        <f>SUMIF(AGRIMOTORS!G:G,D:D,AGRIMOTORS!D:D)</f>
        <v>0</v>
      </c>
      <c r="X548" s="12">
        <f>+SUMIF(BOVIMA!F:F,D:D,BOVIMA!C:C)</f>
        <v>75547</v>
      </c>
      <c r="Y548" s="12">
        <f>+SUMIF(AGRIFEED!F:F,D:D,AGRIFEED!C:C)</f>
        <v>61811</v>
      </c>
      <c r="Z548" s="12">
        <f>SUMIF(AMIP!F:F,D:D,AMIP!C:C)</f>
        <v>0</v>
      </c>
      <c r="AA548" s="12">
        <f>+SUMIF(ISF!G:G,D:D,ISF!D:D)</f>
        <v>0</v>
      </c>
      <c r="AB548" s="124">
        <f>+SUMIF(DISCOI!G:G,D:D,DISCOI!D:D)</f>
        <v>0</v>
      </c>
      <c r="AC548" s="12">
        <f>+SUMIF(MABEL!F:F,D:D,MABEL!C:C)</f>
        <v>239823</v>
      </c>
      <c r="AD548" s="12">
        <f>+SUMIF(NMP!F:F,D:D,NMP!C:C)</f>
        <v>0</v>
      </c>
      <c r="AE548" s="12">
        <f>+SUMIF('AMCHO '!F:F,D:D,'AMCHO '!C:C)</f>
        <v>0</v>
      </c>
      <c r="AF548" s="12">
        <f>+SUMIF(CONFORTIS!G:G,D:D,CONFORTIS!D:D)</f>
        <v>0</v>
      </c>
      <c r="AG548" s="12">
        <f>+SUMIF('IRS IMMO'!G:G,D:D,'IRS IMMO'!D:D)</f>
        <v>44150.94</v>
      </c>
      <c r="AH548" s="12">
        <f>+SUMIFS(AGRIVETAM!C:C,AGRIVETAM!F:F,D:D)</f>
        <v>33347.17</v>
      </c>
      <c r="AI548" s="12">
        <f>+SUMIF(EUROPAINTS!F:F,D:D,EUROPAINTS!C:C)</f>
        <v>0</v>
      </c>
      <c r="AJ548" s="12">
        <f>+SUMIF('VET ABE'!F:F,D:D,'VET ABE'!D:D)</f>
        <v>0</v>
      </c>
      <c r="AK548" s="12">
        <f>SUMIF('VET FIA'!F:F,D:D,'VET FIA'!D:D)</f>
        <v>392610</v>
      </c>
      <c r="AL548" s="12">
        <f>+SUMIF('CSS SAKAY'!F:F,D:D,'CSS SAKAY'!C:C)</f>
        <v>0</v>
      </c>
      <c r="AN548" s="12">
        <f>SUMIF('United Malagasy'!F:F,D:D,'United Malagasy'!C:C)</f>
        <v>0</v>
      </c>
      <c r="AO548" s="12">
        <f>+SUMIF(NUTRIFOOD!E:E,D:D,NUTRIFOOD!C:C)</f>
        <v>0</v>
      </c>
      <c r="AP548" s="12">
        <f>+SUMIF(FERRIS!H:H,D:D,FERRIS!E:E)</f>
        <v>0</v>
      </c>
      <c r="AQ548" s="12">
        <f>+SUMIF(SEM!F:F,D:D,SEM!C:C)</f>
        <v>0</v>
      </c>
      <c r="AR548" s="12">
        <f>+SUMIF(Madatrade!F:F,D:D,Madatrade!C:C)</f>
        <v>0</v>
      </c>
      <c r="AS548" s="12">
        <f>+SUMIF('FLY TECH'!F:F,D:D,'FLY TECH'!D:D)</f>
        <v>238594.37</v>
      </c>
      <c r="AT548" s="12">
        <f>+SUMIFS('FIRST INVESTISSEMENT'!D:D,'FIRST INVESTISSEMENT'!G:G,D:D)</f>
        <v>0</v>
      </c>
      <c r="AU548" s="164">
        <f t="shared" si="55"/>
        <v>5227096.120000001</v>
      </c>
      <c r="AV548" s="165">
        <f t="shared" si="56"/>
        <v>1155.6526803795409</v>
      </c>
    </row>
    <row r="549" spans="1:48" hidden="1" x14ac:dyDescent="0.25">
      <c r="A549" s="11" t="str">
        <f t="shared" si="52"/>
        <v>6</v>
      </c>
      <c r="B549" s="11" t="str">
        <f t="shared" si="53"/>
        <v>61</v>
      </c>
      <c r="C549" s="11" t="str">
        <f t="shared" si="54"/>
        <v>618</v>
      </c>
      <c r="D549" s="23">
        <v>61802000</v>
      </c>
      <c r="E549" s="196" t="s">
        <v>3273</v>
      </c>
      <c r="F549" s="24" t="s">
        <v>494</v>
      </c>
      <c r="G549" s="12">
        <f>+SUMIF(AGRIFARM!H:H,D:D,AGRIFARM!L:L)</f>
        <v>0</v>
      </c>
      <c r="H549" s="12">
        <f>+SUMIF(AGRICORP!I:I,D:D,AGRICORP!D:D)</f>
        <v>1904000</v>
      </c>
      <c r="I549" s="12">
        <f>+SUMIF(SMTP!D:D,D:D,SMTP!F:F)</f>
        <v>383609</v>
      </c>
      <c r="J549" s="12">
        <f>+SUMIF(AGRIVET!G:G,D:D,AGRIVET!D:D)</f>
        <v>0</v>
      </c>
      <c r="K549" s="12">
        <f>+SUMIF(AGRIVAL!G:G,D:D,AGRIVAL!D:D)</f>
        <v>2358058</v>
      </c>
      <c r="L549" s="12">
        <f>+SUMIF(AGRIKOBA!G:G,D:D,AGRIKOBA!D:D)</f>
        <v>45064.85</v>
      </c>
      <c r="M549" s="12">
        <f>+SUMIF(LMOI!F:F,D:D,LMOI!C:C)</f>
        <v>150000</v>
      </c>
      <c r="N549" s="12">
        <f>+SUMIF(TARTINE!G:G,D:D,TARTINE!D:D)</f>
        <v>0</v>
      </c>
      <c r="O549" s="12">
        <f>+SUMIF(IDF!F:F,D:D,IDF!C:C)</f>
        <v>0</v>
      </c>
      <c r="P549" s="12">
        <f>+SUMIF(RYA!G:G,D:D,RYA!D:D)</f>
        <v>0</v>
      </c>
      <c r="Q549" s="12">
        <f>+SUMIF('SCI NOAH'!G:G,D:D,'SCI NOAH'!D:D)</f>
        <v>0</v>
      </c>
      <c r="R549" s="12">
        <f>+SUMIF(SIM!F:F,D:D,SIM!C:C)</f>
        <v>0</v>
      </c>
      <c r="S549" s="163">
        <f>+SUMIF('First Energy'!A:A,D:D,'First Energy'!C:C)</f>
        <v>1018400</v>
      </c>
      <c r="T549" s="163">
        <f>+SUMIF('ID Motors'!G:G,D:D,'ID Motors'!D:D)</f>
        <v>1141117.6399999999</v>
      </c>
      <c r="U549" s="12">
        <f>+SUMIF('ID RENTAL'!G:G,D:D,'ID RENTAL'!D:D)</f>
        <v>1866992</v>
      </c>
      <c r="V549" s="12">
        <f>+SUMIF('MCM '!G:G,D:D,'MCM '!D:D)</f>
        <v>0</v>
      </c>
      <c r="W549" s="12">
        <f>SUMIF(AGRIMOTORS!G:G,D:D,AGRIMOTORS!D:D)</f>
        <v>429500</v>
      </c>
      <c r="X549" s="12">
        <f>+SUMIF(BOVIMA!F:F,D:D,BOVIMA!C:C)</f>
        <v>0</v>
      </c>
      <c r="Y549" s="12">
        <f>+SUMIF(AGRIFEED!F:F,D:D,AGRIFEED!C:C)</f>
        <v>1705800</v>
      </c>
      <c r="Z549" s="12">
        <f>SUMIF(AMIP!F:F,D:D,AMIP!C:C)</f>
        <v>0</v>
      </c>
      <c r="AA549" s="12">
        <f>+SUMIF(ISF!G:G,D:D,ISF!D:D)</f>
        <v>0</v>
      </c>
      <c r="AB549" s="124">
        <f>+SUMIF(DISCOI!G:G,D:D,DISCOI!D:D)</f>
        <v>0</v>
      </c>
      <c r="AC549" s="12">
        <f>+SUMIF(MABEL!F:F,D:D,MABEL!C:C)</f>
        <v>1380592</v>
      </c>
      <c r="AD549" s="12">
        <f>+SUMIF(NMP!F:F,D:D,NMP!C:C)</f>
        <v>4000</v>
      </c>
      <c r="AE549" s="12">
        <f>+SUMIF('AMCHO '!F:F,D:D,'AMCHO '!C:C)</f>
        <v>0</v>
      </c>
      <c r="AF549" s="12">
        <f>+SUMIF(CONFORTIS!G:G,D:D,CONFORTIS!D:D)</f>
        <v>2000</v>
      </c>
      <c r="AG549" s="12">
        <f>+SUMIF('IRS IMMO'!G:G,D:D,'IRS IMMO'!D:D)</f>
        <v>21357.040000000001</v>
      </c>
      <c r="AH549" s="12">
        <f>+SUMIFS(AGRIVETAM!C:C,AGRIVETAM!F:F,D:D)</f>
        <v>0</v>
      </c>
      <c r="AI549" s="12">
        <f>+SUMIF(EUROPAINTS!F:F,D:D,EUROPAINTS!C:C)</f>
        <v>2000</v>
      </c>
      <c r="AJ549" s="12">
        <f>+SUMIF('VET ABE'!F:F,D:D,'VET ABE'!D:D)</f>
        <v>0</v>
      </c>
      <c r="AK549" s="12">
        <f>SUMIF('VET FIA'!F:F,D:D,'VET FIA'!D:D)</f>
        <v>4271</v>
      </c>
      <c r="AL549" s="12">
        <f>+SUMIF('CSS SAKAY'!F:F,D:D,'CSS SAKAY'!C:C)</f>
        <v>0</v>
      </c>
      <c r="AN549" s="12">
        <f>SUMIF('United Malagasy'!F:F,D:D,'United Malagasy'!C:C)</f>
        <v>0</v>
      </c>
      <c r="AO549" s="12">
        <f>+SUMIF(NUTRIFOOD!E:E,D:D,NUTRIFOOD!C:C)</f>
        <v>4000</v>
      </c>
      <c r="AP549" s="12">
        <f>+SUMIF(FERRIS!H:H,D:D,FERRIS!E:E)</f>
        <v>4324300</v>
      </c>
      <c r="AQ549" s="12">
        <f>+SUMIF(SEM!F:F,D:D,SEM!C:C)</f>
        <v>10000</v>
      </c>
      <c r="AR549" s="12">
        <f>+SUMIF(Madatrade!F:F,D:D,Madatrade!C:C)</f>
        <v>0</v>
      </c>
      <c r="AS549" s="12">
        <f>+SUMIF('FLY TECH'!F:F,D:D,'FLY TECH'!D:D)</f>
        <v>1904000</v>
      </c>
      <c r="AT549" s="12">
        <f>+SUMIFS('FIRST INVESTISSEMENT'!D:D,'FIRST INVESTISSEMENT'!G:G,D:D)</f>
        <v>0</v>
      </c>
      <c r="AU549" s="164">
        <f t="shared" si="55"/>
        <v>18659061.529999997</v>
      </c>
      <c r="AV549" s="165">
        <f t="shared" si="56"/>
        <v>4125.3104927619488</v>
      </c>
    </row>
    <row r="550" spans="1:48" hidden="1" x14ac:dyDescent="0.25">
      <c r="A550" s="11" t="str">
        <f t="shared" si="52"/>
        <v>6</v>
      </c>
      <c r="B550" s="11" t="str">
        <f t="shared" si="53"/>
        <v>61</v>
      </c>
      <c r="C550" s="11" t="str">
        <f t="shared" si="54"/>
        <v>618</v>
      </c>
      <c r="D550" s="23">
        <v>61810000</v>
      </c>
      <c r="E550" s="196" t="s">
        <v>3273</v>
      </c>
      <c r="F550" s="24" t="s">
        <v>2301</v>
      </c>
      <c r="G550" s="12">
        <f>+SUMIF(AGRIFARM!H:H,D:D,AGRIFARM!L:L)</f>
        <v>0</v>
      </c>
      <c r="H550" s="12">
        <f>+SUMIF(AGRICORP!I:I,D:D,AGRICORP!D:D)</f>
        <v>0</v>
      </c>
      <c r="I550" s="12">
        <f>+SUMIF(SMTP!D:D,D:D,SMTP!F:F)</f>
        <v>0</v>
      </c>
      <c r="J550" s="12">
        <f>+SUMIF(AGRIVET!G:G,D:D,AGRIVET!D:D)</f>
        <v>0</v>
      </c>
      <c r="K550" s="12">
        <f>+SUMIF(AGRIVAL!G:G,D:D,AGRIVAL!D:D)</f>
        <v>0</v>
      </c>
      <c r="L550" s="12">
        <f>+SUMIF(AGRIKOBA!G:G,D:D,AGRIKOBA!D:D)</f>
        <v>0</v>
      </c>
      <c r="M550" s="12">
        <f>+SUMIF(LMOI!F:F,D:D,LMOI!C:C)</f>
        <v>0</v>
      </c>
      <c r="N550" s="12">
        <f>+SUMIF(TARTINE!G:G,D:D,TARTINE!D:D)</f>
        <v>0</v>
      </c>
      <c r="O550" s="12">
        <f>+SUMIF(IDF!F:F,D:D,IDF!C:C)</f>
        <v>0</v>
      </c>
      <c r="P550" s="12">
        <f>+SUMIF(RYA!G:G,D:D,RYA!D:D)</f>
        <v>0</v>
      </c>
      <c r="Q550" s="12">
        <f>+SUMIF('SCI NOAH'!G:G,D:D,'SCI NOAH'!D:D)</f>
        <v>0</v>
      </c>
      <c r="R550" s="12">
        <f>+SUMIF(SIM!F:F,D:D,SIM!C:C)</f>
        <v>0</v>
      </c>
      <c r="S550" s="163">
        <f>+SUMIF('First Energy'!A:A,D:D,'First Energy'!C:C)</f>
        <v>0</v>
      </c>
      <c r="T550" s="163">
        <f>+SUMIF('ID Motors'!G:G,D:D,'ID Motors'!D:D)</f>
        <v>0</v>
      </c>
      <c r="U550" s="12">
        <f>+SUMIF('ID RENTAL'!G:G,D:D,'ID RENTAL'!D:D)</f>
        <v>0</v>
      </c>
      <c r="V550" s="12">
        <f>+SUMIF('MCM '!G:G,D:D,'MCM '!D:D)</f>
        <v>46300</v>
      </c>
      <c r="W550" s="12">
        <f>SUMIF(AGRIMOTORS!G:G,D:D,AGRIMOTORS!D:D)</f>
        <v>0</v>
      </c>
      <c r="X550" s="12">
        <f>+SUMIF(BOVIMA!F:F,D:D,BOVIMA!C:C)</f>
        <v>0</v>
      </c>
      <c r="Y550" s="12">
        <f>+SUMIF(AGRIFEED!F:F,D:D,AGRIFEED!C:C)</f>
        <v>0</v>
      </c>
      <c r="Z550" s="12">
        <f>SUMIF(AMIP!F:F,D:D,AMIP!C:C)</f>
        <v>0</v>
      </c>
      <c r="AA550" s="12">
        <f>+SUMIF(ISF!G:G,D:D,ISF!D:D)</f>
        <v>0</v>
      </c>
      <c r="AB550" s="124">
        <f>+SUMIF(DISCOI!G:G,D:D,DISCOI!D:D)</f>
        <v>0</v>
      </c>
      <c r="AC550" s="12">
        <f>+SUMIF(MABEL!F:F,D:D,MABEL!C:C)</f>
        <v>0</v>
      </c>
      <c r="AD550" s="12">
        <f>+SUMIF(NMP!F:F,D:D,NMP!C:C)</f>
        <v>0</v>
      </c>
      <c r="AE550" s="12">
        <f>+SUMIF('AMCHO '!F:F,D:D,'AMCHO '!C:C)</f>
        <v>0</v>
      </c>
      <c r="AF550" s="12">
        <f>+SUMIF(CONFORTIS!G:G,D:D,CONFORTIS!D:D)</f>
        <v>0</v>
      </c>
      <c r="AG550" s="12">
        <f>+SUMIF('IRS IMMO'!G:G,D:D,'IRS IMMO'!D:D)</f>
        <v>0</v>
      </c>
      <c r="AH550" s="12">
        <f>+SUMIFS(AGRIVETAM!C:C,AGRIVETAM!F:F,D:D)</f>
        <v>0</v>
      </c>
      <c r="AI550" s="12">
        <f>+SUMIF(EUROPAINTS!F:F,D:D,EUROPAINTS!C:C)</f>
        <v>0</v>
      </c>
      <c r="AJ550" s="12">
        <f>+SUMIF('VET ABE'!F:F,D:D,'VET ABE'!D:D)</f>
        <v>0</v>
      </c>
      <c r="AK550" s="12">
        <f>SUMIF('VET FIA'!F:F,D:D,'VET FIA'!D:D)</f>
        <v>0</v>
      </c>
      <c r="AL550" s="12">
        <f>+SUMIF('CSS SAKAY'!F:F,D:D,'CSS SAKAY'!C:C)</f>
        <v>0</v>
      </c>
      <c r="AM550" s="12"/>
      <c r="AN550" s="12">
        <f>SUMIF('United Malagasy'!F:F,D:D,'United Malagasy'!C:C)</f>
        <v>0</v>
      </c>
      <c r="AO550" s="12">
        <f>+SUMIF(NUTRIFOOD!E:E,D:D,NUTRIFOOD!C:C)</f>
        <v>0</v>
      </c>
      <c r="AP550" s="12">
        <f>+SUMIF(FERRIS!H:H,D:D,FERRIS!E:E)</f>
        <v>0</v>
      </c>
      <c r="AQ550" s="12">
        <f>+SUMIF(SEM!F:F,D:D,SEM!C:C)</f>
        <v>0</v>
      </c>
      <c r="AR550" s="12">
        <f>+SUMIF(Madatrade!F:F,D:D,Madatrade!C:C)</f>
        <v>0</v>
      </c>
      <c r="AS550" s="12">
        <f>+SUMIF('FLY TECH'!F:F,D:D,'FLY TECH'!D:D)</f>
        <v>0</v>
      </c>
      <c r="AT550" s="12">
        <f>+SUMIFS('FIRST INVESTISSEMENT'!D:D,'FIRST INVESTISSEMENT'!G:G,D:D)</f>
        <v>0</v>
      </c>
      <c r="AU550" s="164">
        <f t="shared" si="55"/>
        <v>46300</v>
      </c>
      <c r="AV550" s="165">
        <f t="shared" si="56"/>
        <v>10.236413846847864</v>
      </c>
    </row>
    <row r="551" spans="1:48" hidden="1" x14ac:dyDescent="0.25">
      <c r="A551" s="11" t="str">
        <f t="shared" si="52"/>
        <v>6</v>
      </c>
      <c r="B551" s="11" t="str">
        <f t="shared" si="53"/>
        <v>61</v>
      </c>
      <c r="C551" s="11" t="str">
        <f t="shared" si="54"/>
        <v>618</v>
      </c>
      <c r="D551" s="23">
        <v>61820000</v>
      </c>
      <c r="E551" s="196" t="s">
        <v>3273</v>
      </c>
      <c r="F551" s="24" t="s">
        <v>2302</v>
      </c>
      <c r="G551" s="12">
        <f>+SUMIF(AGRIFARM!H:H,D:D,AGRIFARM!L:L)</f>
        <v>0</v>
      </c>
      <c r="H551" s="12">
        <f>+SUMIF(AGRICORP!I:I,D:D,AGRICORP!D:D)</f>
        <v>0</v>
      </c>
      <c r="I551" s="12">
        <f>+SUMIF(SMTP!D:D,D:D,SMTP!F:F)</f>
        <v>0</v>
      </c>
      <c r="J551" s="12">
        <f>+SUMIF(AGRIVET!G:G,D:D,AGRIVET!D:D)</f>
        <v>0</v>
      </c>
      <c r="K551" s="12">
        <f>+SUMIF(AGRIVAL!G:G,D:D,AGRIVAL!D:D)</f>
        <v>0</v>
      </c>
      <c r="L551" s="12">
        <f>+SUMIF(AGRIKOBA!G:G,D:D,AGRIKOBA!D:D)</f>
        <v>0</v>
      </c>
      <c r="M551" s="12">
        <f>+SUMIF(LMOI!F:F,D:D,LMOI!C:C)</f>
        <v>0</v>
      </c>
      <c r="N551" s="12">
        <f>+SUMIF(TARTINE!G:G,D:D,TARTINE!D:D)</f>
        <v>0</v>
      </c>
      <c r="O551" s="12">
        <f>+SUMIF(IDF!F:F,D:D,IDF!C:C)</f>
        <v>0</v>
      </c>
      <c r="P551" s="12">
        <f>+SUMIF(RYA!G:G,D:D,RYA!D:D)</f>
        <v>0</v>
      </c>
      <c r="Q551" s="12">
        <f>+SUMIF('SCI NOAH'!G:G,D:D,'SCI NOAH'!D:D)</f>
        <v>0</v>
      </c>
      <c r="R551" s="12">
        <f>+SUMIF(SIM!F:F,D:D,SIM!C:C)</f>
        <v>0</v>
      </c>
      <c r="S551" s="163">
        <f>+SUMIF('First Energy'!A:A,D:D,'First Energy'!C:C)</f>
        <v>0</v>
      </c>
      <c r="T551" s="163">
        <f>+SUMIF('ID Motors'!G:G,D:D,'ID Motors'!D:D)</f>
        <v>0</v>
      </c>
      <c r="U551" s="12">
        <f>+SUMIF('ID RENTAL'!G:G,D:D,'ID RENTAL'!D:D)</f>
        <v>0</v>
      </c>
      <c r="V551" s="12">
        <f>+SUMIF('MCM '!G:G,D:D,'MCM '!D:D)</f>
        <v>6241130</v>
      </c>
      <c r="W551" s="12">
        <f>SUMIF(AGRIMOTORS!G:G,D:D,AGRIMOTORS!D:D)</f>
        <v>0</v>
      </c>
      <c r="X551" s="12">
        <f>+SUMIF(BOVIMA!F:F,D:D,BOVIMA!C:C)</f>
        <v>0</v>
      </c>
      <c r="Y551" s="12">
        <f>+SUMIF(AGRIFEED!F:F,D:D,AGRIFEED!C:C)</f>
        <v>0</v>
      </c>
      <c r="Z551" s="12">
        <f>SUMIF(AMIP!F:F,D:D,AMIP!C:C)</f>
        <v>0</v>
      </c>
      <c r="AA551" s="12">
        <f>+SUMIF(ISF!G:G,D:D,ISF!D:D)</f>
        <v>0</v>
      </c>
      <c r="AB551" s="124">
        <f>+SUMIF(DISCOI!G:G,D:D,DISCOI!D:D)</f>
        <v>0</v>
      </c>
      <c r="AC551" s="12">
        <f>+SUMIF(MABEL!F:F,D:D,MABEL!C:C)</f>
        <v>0</v>
      </c>
      <c r="AD551" s="12">
        <f>+SUMIF(NMP!F:F,D:D,NMP!C:C)</f>
        <v>0</v>
      </c>
      <c r="AE551" s="12">
        <f>+SUMIF('AMCHO '!F:F,D:D,'AMCHO '!C:C)</f>
        <v>0</v>
      </c>
      <c r="AF551" s="12">
        <f>+SUMIF(CONFORTIS!G:G,D:D,CONFORTIS!D:D)</f>
        <v>0</v>
      </c>
      <c r="AG551" s="12">
        <f>+SUMIF('IRS IMMO'!G:G,D:D,'IRS IMMO'!D:D)</f>
        <v>0</v>
      </c>
      <c r="AH551" s="12">
        <f>+SUMIFS(AGRIVETAM!C:C,AGRIVETAM!F:F,D:D)</f>
        <v>0</v>
      </c>
      <c r="AI551" s="12">
        <f>+SUMIF(EUROPAINTS!F:F,D:D,EUROPAINTS!C:C)</f>
        <v>0</v>
      </c>
      <c r="AJ551" s="12">
        <f>+SUMIF('VET ABE'!F:F,D:D,'VET ABE'!D:D)</f>
        <v>0</v>
      </c>
      <c r="AK551" s="12">
        <f>SUMIF('VET FIA'!F:F,D:D,'VET FIA'!D:D)</f>
        <v>0</v>
      </c>
      <c r="AL551" s="12">
        <f>+SUMIF('CSS SAKAY'!F:F,D:D,'CSS SAKAY'!C:C)</f>
        <v>0</v>
      </c>
      <c r="AM551" s="12"/>
      <c r="AN551" s="12">
        <f>SUMIF('United Malagasy'!F:F,D:D,'United Malagasy'!C:C)</f>
        <v>0</v>
      </c>
      <c r="AO551" s="12">
        <f>+SUMIF(NUTRIFOOD!E:E,D:D,NUTRIFOOD!C:C)</f>
        <v>0</v>
      </c>
      <c r="AP551" s="12">
        <f>+SUMIF(FERRIS!H:H,D:D,FERRIS!E:E)</f>
        <v>0</v>
      </c>
      <c r="AQ551" s="12">
        <f>+SUMIF(SEM!F:F,D:D,SEM!C:C)</f>
        <v>0</v>
      </c>
      <c r="AR551" s="12">
        <f>+SUMIF(Madatrade!F:F,D:D,Madatrade!C:C)</f>
        <v>0</v>
      </c>
      <c r="AS551" s="12">
        <f>+SUMIF('FLY TECH'!F:F,D:D,'FLY TECH'!D:D)</f>
        <v>0</v>
      </c>
      <c r="AT551" s="12">
        <f>+SUMIFS('FIRST INVESTISSEMENT'!D:D,'FIRST INVESTISSEMENT'!G:G,D:D)</f>
        <v>0</v>
      </c>
      <c r="AU551" s="164">
        <f t="shared" si="55"/>
        <v>6241130</v>
      </c>
      <c r="AV551" s="165">
        <f t="shared" si="56"/>
        <v>1379.8442667813738</v>
      </c>
    </row>
    <row r="552" spans="1:48" hidden="1" x14ac:dyDescent="0.25">
      <c r="A552" s="11" t="str">
        <f t="shared" si="52"/>
        <v>6</v>
      </c>
      <c r="B552" s="11" t="str">
        <f t="shared" si="53"/>
        <v>61</v>
      </c>
      <c r="C552" s="11" t="str">
        <f t="shared" si="54"/>
        <v>618</v>
      </c>
      <c r="D552" s="23">
        <v>61830000</v>
      </c>
      <c r="E552" s="196" t="s">
        <v>3273</v>
      </c>
      <c r="F552" s="24" t="s">
        <v>2303</v>
      </c>
      <c r="G552" s="12">
        <f>+SUMIF(AGRIFARM!H:H,D:D,AGRIFARM!L:L)</f>
        <v>0</v>
      </c>
      <c r="H552" s="12">
        <f>+SUMIF(AGRICORP!I:I,D:D,AGRICORP!D:D)</f>
        <v>0</v>
      </c>
      <c r="I552" s="12">
        <f>+SUMIF(SMTP!D:D,D:D,SMTP!F:F)</f>
        <v>0</v>
      </c>
      <c r="J552" s="12">
        <f>+SUMIF(AGRIVET!G:G,D:D,AGRIVET!D:D)</f>
        <v>0</v>
      </c>
      <c r="K552" s="12">
        <f>+SUMIF(AGRIVAL!G:G,D:D,AGRIVAL!D:D)</f>
        <v>0</v>
      </c>
      <c r="L552" s="12">
        <f>+SUMIF(AGRIKOBA!G:G,D:D,AGRIKOBA!D:D)</f>
        <v>0</v>
      </c>
      <c r="M552" s="12">
        <f>+SUMIF(LMOI!F:F,D:D,LMOI!C:C)</f>
        <v>0</v>
      </c>
      <c r="N552" s="12">
        <f>+SUMIF(TARTINE!G:G,D:D,TARTINE!D:D)</f>
        <v>0</v>
      </c>
      <c r="O552" s="12">
        <f>+SUMIF(IDF!F:F,D:D,IDF!C:C)</f>
        <v>0</v>
      </c>
      <c r="P552" s="12">
        <f>+SUMIF(RYA!G:G,D:D,RYA!D:D)</f>
        <v>0</v>
      </c>
      <c r="Q552" s="12">
        <f>+SUMIF('SCI NOAH'!G:G,D:D,'SCI NOAH'!D:D)</f>
        <v>0</v>
      </c>
      <c r="R552" s="12">
        <f>+SUMIF(SIM!F:F,D:D,SIM!C:C)</f>
        <v>0</v>
      </c>
      <c r="S552" s="163">
        <f>+SUMIF('First Energy'!A:A,D:D,'First Energy'!C:C)</f>
        <v>0</v>
      </c>
      <c r="T552" s="163">
        <f>+SUMIF('ID Motors'!G:G,D:D,'ID Motors'!D:D)</f>
        <v>0</v>
      </c>
      <c r="U552" s="12">
        <f>+SUMIF('ID RENTAL'!G:G,D:D,'ID RENTAL'!D:D)</f>
        <v>0</v>
      </c>
      <c r="V552" s="12">
        <f>+SUMIF('MCM '!G:G,D:D,'MCM '!D:D)</f>
        <v>176400</v>
      </c>
      <c r="W552" s="12">
        <f>SUMIF(AGRIMOTORS!G:G,D:D,AGRIMOTORS!D:D)</f>
        <v>0</v>
      </c>
      <c r="X552" s="12">
        <f>+SUMIF(BOVIMA!F:F,D:D,BOVIMA!C:C)</f>
        <v>0</v>
      </c>
      <c r="Y552" s="12">
        <f>+SUMIF(AGRIFEED!F:F,D:D,AGRIFEED!C:C)</f>
        <v>0</v>
      </c>
      <c r="Z552" s="12">
        <f>SUMIF(AMIP!F:F,D:D,AMIP!C:C)</f>
        <v>0</v>
      </c>
      <c r="AA552" s="12">
        <f>+SUMIF(ISF!G:G,D:D,ISF!D:D)</f>
        <v>0</v>
      </c>
      <c r="AB552" s="124">
        <f>+SUMIF(DISCOI!G:G,D:D,DISCOI!D:D)</f>
        <v>0</v>
      </c>
      <c r="AC552" s="12">
        <f>+SUMIF(MABEL!F:F,D:D,MABEL!C:C)</f>
        <v>0</v>
      </c>
      <c r="AD552" s="12">
        <f>+SUMIF(NMP!F:F,D:D,NMP!C:C)</f>
        <v>0</v>
      </c>
      <c r="AE552" s="12">
        <f>+SUMIF('AMCHO '!F:F,D:D,'AMCHO '!C:C)</f>
        <v>0</v>
      </c>
      <c r="AF552" s="12">
        <f>+SUMIF(CONFORTIS!G:G,D:D,CONFORTIS!D:D)</f>
        <v>0</v>
      </c>
      <c r="AG552" s="12">
        <f>+SUMIF('IRS IMMO'!G:G,D:D,'IRS IMMO'!D:D)</f>
        <v>0</v>
      </c>
      <c r="AH552" s="12">
        <f>+SUMIFS(AGRIVETAM!C:C,AGRIVETAM!F:F,D:D)</f>
        <v>0</v>
      </c>
      <c r="AI552" s="12">
        <f>+SUMIF(EUROPAINTS!F:F,D:D,EUROPAINTS!C:C)</f>
        <v>0</v>
      </c>
      <c r="AJ552" s="12">
        <f>+SUMIF('VET ABE'!F:F,D:D,'VET ABE'!D:D)</f>
        <v>0</v>
      </c>
      <c r="AK552" s="12">
        <f>SUMIF('VET FIA'!F:F,D:D,'VET FIA'!D:D)</f>
        <v>0</v>
      </c>
      <c r="AL552" s="12">
        <f>+SUMIF('CSS SAKAY'!F:F,D:D,'CSS SAKAY'!C:C)</f>
        <v>0</v>
      </c>
      <c r="AM552" s="12"/>
      <c r="AN552" s="12">
        <f>SUMIF('United Malagasy'!F:F,D:D,'United Malagasy'!C:C)</f>
        <v>0</v>
      </c>
      <c r="AO552" s="12">
        <f>+SUMIF(NUTRIFOOD!E:E,D:D,NUTRIFOOD!C:C)</f>
        <v>0</v>
      </c>
      <c r="AP552" s="12">
        <f>+SUMIF(FERRIS!H:H,D:D,FERRIS!E:E)</f>
        <v>0</v>
      </c>
      <c r="AQ552" s="12">
        <f>+SUMIF(SEM!F:F,D:D,SEM!C:C)</f>
        <v>0</v>
      </c>
      <c r="AR552" s="12">
        <f>+SUMIF(Madatrade!F:F,D:D,Madatrade!C:C)</f>
        <v>0</v>
      </c>
      <c r="AS552" s="12">
        <f>+SUMIF('FLY TECH'!F:F,D:D,'FLY TECH'!D:D)</f>
        <v>0</v>
      </c>
      <c r="AT552" s="12">
        <f>+SUMIFS('FIRST INVESTISSEMENT'!D:D,'FIRST INVESTISSEMENT'!G:G,D:D)</f>
        <v>0</v>
      </c>
      <c r="AU552" s="164">
        <f t="shared" si="55"/>
        <v>176400</v>
      </c>
      <c r="AV552" s="165">
        <f t="shared" si="56"/>
        <v>39.000073489934408</v>
      </c>
    </row>
    <row r="553" spans="1:48" hidden="1" x14ac:dyDescent="0.25">
      <c r="A553" s="11" t="str">
        <f t="shared" si="52"/>
        <v>6</v>
      </c>
      <c r="B553" s="11" t="str">
        <f t="shared" si="53"/>
        <v>61</v>
      </c>
      <c r="C553" s="11" t="str">
        <f t="shared" si="54"/>
        <v>619</v>
      </c>
      <c r="D553" s="60">
        <v>61900000</v>
      </c>
      <c r="E553" s="196" t="s">
        <v>3273</v>
      </c>
      <c r="F553" s="24" t="s">
        <v>419</v>
      </c>
      <c r="G553" s="12">
        <f>+SUMIF(AGRIFARM!H:H,D:D,AGRIFARM!L:L)</f>
        <v>-32859.29</v>
      </c>
      <c r="H553" s="12">
        <f>+SUMIF(AGRICORP!I:I,D:D,AGRICORP!D:D)</f>
        <v>0</v>
      </c>
      <c r="I553" s="12">
        <f>+SUMIF(SMTP!D:D,D:D,SMTP!F:F)</f>
        <v>0</v>
      </c>
      <c r="J553" s="12">
        <f>+SUMIF(AGRIVET!G:G,D:D,AGRIVET!D:D)</f>
        <v>0</v>
      </c>
      <c r="K553" s="12">
        <f>+SUMIF(AGRIVAL!G:G,D:D,AGRIVAL!D:D)</f>
        <v>0</v>
      </c>
      <c r="L553" s="12">
        <f>+SUMIF(AGRIKOBA!G:G,D:D,AGRIKOBA!D:D)</f>
        <v>0</v>
      </c>
      <c r="M553" s="12">
        <f>+SUMIF(LMOI!F:F,D:D,LMOI!C:C)</f>
        <v>0</v>
      </c>
      <c r="N553" s="12">
        <f>+SUMIF(TARTINE!G:G,D:D,TARTINE!D:D)</f>
        <v>0</v>
      </c>
      <c r="O553" s="12">
        <f>+SUMIF(IDF!F:F,D:D,IDF!C:C)</f>
        <v>0</v>
      </c>
      <c r="P553" s="12">
        <f>+SUMIF(RYA!G:G,D:D,RYA!D:D)</f>
        <v>0</v>
      </c>
      <c r="Q553" s="12">
        <f>+SUMIF('SCI NOAH'!G:G,D:D,'SCI NOAH'!D:D)</f>
        <v>0</v>
      </c>
      <c r="R553" s="12">
        <f>+SUMIF(SIM!F:F,D:D,SIM!C:C)</f>
        <v>0</v>
      </c>
      <c r="S553" s="163">
        <f>+SUMIF('First Energy'!A:A,D:D,'First Energy'!C:C)</f>
        <v>0</v>
      </c>
      <c r="T553" s="163">
        <f>+SUMIF('ID Motors'!G:G,D:D,'ID Motors'!D:D)</f>
        <v>0</v>
      </c>
      <c r="U553" s="12">
        <f>+SUMIF('ID RENTAL'!G:G,D:D,'ID RENTAL'!D:D)</f>
        <v>0</v>
      </c>
      <c r="V553" s="12">
        <f>+SUMIF('MCM '!G:G,D:D,'MCM '!D:D)</f>
        <v>0</v>
      </c>
      <c r="W553" s="12">
        <f>SUMIF(AGRIMOTORS!G:G,D:D,AGRIMOTORS!D:D)</f>
        <v>0</v>
      </c>
      <c r="X553" s="12">
        <f>+SUMIF(BOVIMA!F:F,D:D,BOVIMA!C:C)</f>
        <v>0</v>
      </c>
      <c r="Y553" s="12">
        <f>+SUMIF(AGRIFEED!F:F,D:D,AGRIFEED!C:C)</f>
        <v>0</v>
      </c>
      <c r="Z553" s="12">
        <f>SUMIF(AMIP!F:F,D:D,AMIP!C:C)</f>
        <v>0</v>
      </c>
      <c r="AA553" s="12">
        <f>+SUMIF(ISF!G:G,D:D,ISF!D:D)</f>
        <v>0</v>
      </c>
      <c r="AB553" s="124">
        <f>+SUMIF(DISCOI!G:G,D:D,DISCOI!D:D)</f>
        <v>0</v>
      </c>
      <c r="AC553" s="12">
        <f>+SUMIF(MABEL!F:F,D:D,MABEL!C:C)</f>
        <v>0</v>
      </c>
      <c r="AD553" s="12">
        <f>+SUMIF(NMP!F:F,D:D,NMP!C:C)</f>
        <v>0</v>
      </c>
      <c r="AE553" s="12">
        <f>+SUMIF('AMCHO '!F:F,D:D,'AMCHO '!C:C)</f>
        <v>0</v>
      </c>
      <c r="AF553" s="12">
        <f>+SUMIF(CONFORTIS!G:G,D:D,CONFORTIS!D:D)</f>
        <v>0</v>
      </c>
      <c r="AG553" s="12">
        <f>+SUMIF('IRS IMMO'!G:G,D:D,'IRS IMMO'!D:D)</f>
        <v>0</v>
      </c>
      <c r="AH553" s="12">
        <f>+SUMIFS(AGRIVETAM!C:C,AGRIVETAM!F:F,D:D)</f>
        <v>0</v>
      </c>
      <c r="AI553" s="12">
        <f>+SUMIF(EUROPAINTS!F:F,D:D,EUROPAINTS!C:C)</f>
        <v>0</v>
      </c>
      <c r="AJ553" s="12">
        <f>+SUMIF('VET ABE'!F:F,D:D,'VET ABE'!D:D)</f>
        <v>0</v>
      </c>
      <c r="AK553" s="12">
        <f>SUMIF('VET FIA'!F:F,D:D,'VET FIA'!D:D)</f>
        <v>0</v>
      </c>
      <c r="AL553" s="12">
        <f>+SUMIF('CSS SAKAY'!F:F,D:D,'CSS SAKAY'!C:C)</f>
        <v>0</v>
      </c>
      <c r="AM553" s="12"/>
      <c r="AN553" s="12">
        <f>SUMIF('United Malagasy'!F:F,D:D,'United Malagasy'!C:C)</f>
        <v>0</v>
      </c>
      <c r="AO553" s="12">
        <f>+SUMIF(NUTRIFOOD!E:E,D:D,NUTRIFOOD!C:C)</f>
        <v>0</v>
      </c>
      <c r="AP553" s="12">
        <f>+SUMIF(FERRIS!H:H,D:D,FERRIS!E:E)</f>
        <v>0</v>
      </c>
      <c r="AQ553" s="12">
        <f>+SUMIF(SEM!F:F,D:D,SEM!C:C)</f>
        <v>0</v>
      </c>
      <c r="AR553" s="12">
        <f>+SUMIF(Madatrade!F:F,D:D,Madatrade!C:C)</f>
        <v>0</v>
      </c>
      <c r="AS553" s="12">
        <f>+SUMIF('FLY TECH'!F:F,D:D,'FLY TECH'!D:D)</f>
        <v>-800049.24</v>
      </c>
      <c r="AT553" s="12">
        <f>+SUMIFS('FIRST INVESTISSEMENT'!D:D,'FIRST INVESTISSEMENT'!G:G,D:D)</f>
        <v>0</v>
      </c>
      <c r="AU553" s="164">
        <f t="shared" si="55"/>
        <v>-832908.53</v>
      </c>
      <c r="AV553" s="165">
        <f t="shared" si="56"/>
        <v>-184.14679070517707</v>
      </c>
    </row>
    <row r="554" spans="1:48" hidden="1" x14ac:dyDescent="0.25">
      <c r="A554" s="11" t="str">
        <f t="shared" si="52"/>
        <v>6</v>
      </c>
      <c r="B554" s="11" t="str">
        <f t="shared" si="53"/>
        <v>62</v>
      </c>
      <c r="C554" s="11" t="str">
        <f t="shared" si="54"/>
        <v>621</v>
      </c>
      <c r="D554" s="23">
        <v>62100000</v>
      </c>
      <c r="E554" s="196" t="s">
        <v>3273</v>
      </c>
      <c r="F554" s="24" t="s">
        <v>422</v>
      </c>
      <c r="G554" s="12">
        <f>+SUMIF(AGRIFARM!H:H,D:D,AGRIFARM!L:L)</f>
        <v>53122144.619999997</v>
      </c>
      <c r="H554" s="12">
        <f>+SUMIF(AGRICORP!I:I,D:D,AGRICORP!D:D)</f>
        <v>0</v>
      </c>
      <c r="I554" s="12">
        <f>+SUMIF(SMTP!D:D,D:D,SMTP!F:F)</f>
        <v>25602808.469999999</v>
      </c>
      <c r="J554" s="12">
        <f>+SUMIF(AGRIVET!G:G,D:D,AGRIVET!D:D)</f>
        <v>145555334.44</v>
      </c>
      <c r="K554" s="12">
        <f>+SUMIF(AGRIVAL!G:G,D:D,AGRIVAL!D:D)</f>
        <v>13755722.560000001</v>
      </c>
      <c r="L554" s="12">
        <f>+SUMIF(AGRIKOBA!G:G,D:D,AGRIKOBA!D:D)</f>
        <v>29622470</v>
      </c>
      <c r="M554" s="12">
        <f>+SUMIF(LMOI!F:F,D:D,LMOI!C:C)</f>
        <v>198963240</v>
      </c>
      <c r="N554" s="12">
        <f>+SUMIF(TARTINE!G:G,D:D,TARTINE!D:D)</f>
        <v>55080000</v>
      </c>
      <c r="O554" s="12">
        <f>+SUMIF(IDF!F:F,D:D,IDF!C:C)</f>
        <v>187804113.72000003</v>
      </c>
      <c r="P554" s="12">
        <f>+SUMIF(RYA!G:G,D:D,RYA!D:D)</f>
        <v>72803049.739999995</v>
      </c>
      <c r="Q554" s="12">
        <f>+SUMIF('SCI NOAH'!G:G,D:D,'SCI NOAH'!D:D)</f>
        <v>898000</v>
      </c>
      <c r="R554" s="12">
        <f>+SUMIF(SIM!F:F,D:D,SIM!C:C)</f>
        <v>46785000</v>
      </c>
      <c r="S554" s="163">
        <f>+SUMIF('First Energy'!A:A,D:D,'First Energy'!C:C)</f>
        <v>0</v>
      </c>
      <c r="T554" s="163">
        <f>+SUMIF('ID Motors'!G:G,D:D,'ID Motors'!D:D)</f>
        <v>371455791.04000002</v>
      </c>
      <c r="U554" s="12">
        <f>+SUMIF('ID RENTAL'!G:G,D:D,'ID RENTAL'!D:D)</f>
        <v>14561296</v>
      </c>
      <c r="V554" s="12">
        <f>+SUMIF('MCM '!G:G,D:D,'MCM '!D:D)</f>
        <v>23571850</v>
      </c>
      <c r="W554" s="12">
        <f>SUMIF(AGRIMOTORS!G:G,D:D,AGRIMOTORS!D:D)</f>
        <v>22202400.449999999</v>
      </c>
      <c r="X554" s="12">
        <f>+SUMIF(BOVIMA!F:F,D:D,BOVIMA!C:C)</f>
        <v>79408367</v>
      </c>
      <c r="Y554" s="12">
        <f>+SUMIF(AGRIFEED!F:F,D:D,AGRIFEED!C:C)</f>
        <v>17334768</v>
      </c>
      <c r="Z554" s="12">
        <f>SUMIF(AMIP!F:F,D:D,AMIP!C:C)</f>
        <v>0</v>
      </c>
      <c r="AA554" s="12">
        <f>+SUMIF(ISF!G:G,D:D,ISF!D:D)</f>
        <v>0</v>
      </c>
      <c r="AB554" s="124">
        <f>+SUMIF(DISCOI!G:G,D:D,DISCOI!D:D)</f>
        <v>0</v>
      </c>
      <c r="AC554" s="12">
        <f>+SUMIF(MABEL!F:F,D:D,MABEL!C:C)</f>
        <v>24736000.399999999</v>
      </c>
      <c r="AD554" s="12">
        <f>+SUMIF(NMP!F:F,D:D,NMP!C:C)</f>
        <v>0</v>
      </c>
      <c r="AE554" s="12">
        <f>+SUMIF('AMCHO '!F:F,D:D,'AMCHO '!C:C)</f>
        <v>85878857.020000011</v>
      </c>
      <c r="AF554" s="12">
        <f>+SUMIF(CONFORTIS!G:G,D:D,CONFORTIS!D:D)</f>
        <v>0</v>
      </c>
      <c r="AG554" s="12">
        <f>+SUMIF('IRS IMMO'!G:G,D:D,'IRS IMMO'!D:D)</f>
        <v>1507312.54</v>
      </c>
      <c r="AH554" s="12">
        <f>+SUMIFS(AGRIVETAM!C:C,AGRIVETAM!F:F,D:D)</f>
        <v>64545506</v>
      </c>
      <c r="AI554" s="12">
        <f>+SUMIF(EUROPAINTS!F:F,D:D,EUROPAINTS!C:C)</f>
        <v>0</v>
      </c>
      <c r="AJ554" s="12">
        <f>+SUMIF('VET ABE'!F:F,D:D,'VET ABE'!D:D)</f>
        <v>4663015</v>
      </c>
      <c r="AK554" s="12">
        <f>SUMIF('VET FIA'!F:F,D:D,'VET FIA'!D:D)</f>
        <v>13274557.84</v>
      </c>
      <c r="AL554" s="12">
        <f>+SUMIF('CSS SAKAY'!F:F,D:D,'CSS SAKAY'!C:C)</f>
        <v>0</v>
      </c>
      <c r="AM554" s="12"/>
      <c r="AN554" s="12">
        <f>SUMIF('United Malagasy'!F:F,D:D,'United Malagasy'!C:C)</f>
        <v>43468714.899999999</v>
      </c>
      <c r="AO554" s="12">
        <f>+SUMIF(NUTRIFOOD!E:E,D:D,NUTRIFOOD!C:C)</f>
        <v>3600000</v>
      </c>
      <c r="AP554" s="12">
        <f>+SUMIF(FERRIS!H:H,D:D,FERRIS!E:E)</f>
        <v>0</v>
      </c>
      <c r="AQ554" s="12">
        <f>+SUMIF(SEM!F:F,D:D,SEM!C:C)</f>
        <v>0</v>
      </c>
      <c r="AR554" s="12">
        <f>+SUMIF(Madatrade!F:F,D:D,Madatrade!C:C)</f>
        <v>0</v>
      </c>
      <c r="AS554" s="12">
        <f>+SUMIF('FLY TECH'!F:F,D:D,'FLY TECH'!D:D)</f>
        <v>38667483.670000002</v>
      </c>
      <c r="AT554" s="12">
        <f>+SUMIFS('FIRST INVESTISSEMENT'!D:D,'FIRST INVESTISSEMENT'!G:G,D:D)</f>
        <v>0</v>
      </c>
      <c r="AU554" s="164">
        <f t="shared" si="55"/>
        <v>1638867803.4100003</v>
      </c>
      <c r="AV554" s="165">
        <f t="shared" si="56"/>
        <v>362335.40120905545</v>
      </c>
    </row>
    <row r="555" spans="1:48" hidden="1" x14ac:dyDescent="0.25">
      <c r="A555" s="11" t="str">
        <f t="shared" si="52"/>
        <v>6</v>
      </c>
      <c r="B555" s="11" t="str">
        <f t="shared" si="53"/>
        <v>62</v>
      </c>
      <c r="C555" s="11" t="str">
        <f t="shared" si="54"/>
        <v>621</v>
      </c>
      <c r="D555" s="23">
        <v>62101000</v>
      </c>
      <c r="E555" s="196" t="s">
        <v>3273</v>
      </c>
      <c r="F555" s="24" t="s">
        <v>421</v>
      </c>
      <c r="G555" s="12">
        <f>+SUMIF(AGRIFARM!H:H,D:D,AGRIFARM!L:L)</f>
        <v>0</v>
      </c>
      <c r="H555" s="12">
        <f>+SUMIF(AGRICORP!I:I,D:D,AGRICORP!D:D)</f>
        <v>8809694.7400000002</v>
      </c>
      <c r="I555" s="12">
        <f>+SUMIF(SMTP!D:D,D:D,SMTP!F:F)</f>
        <v>61100871.68</v>
      </c>
      <c r="J555" s="12">
        <f>+SUMIF(AGRIVET!G:G,D:D,AGRIVET!D:D)</f>
        <v>0</v>
      </c>
      <c r="K555" s="12">
        <f>+SUMIF(AGRIVAL!G:G,D:D,AGRIVAL!D:D)</f>
        <v>6750000</v>
      </c>
      <c r="L555" s="12">
        <f>+SUMIF(AGRIKOBA!G:G,D:D,AGRIKOBA!D:D)</f>
        <v>0</v>
      </c>
      <c r="M555" s="12">
        <f>+SUMIF(LMOI!F:F,D:D,LMOI!C:C)</f>
        <v>0</v>
      </c>
      <c r="N555" s="12">
        <f>+SUMIF(TARTINE!G:G,D:D,TARTINE!D:D)</f>
        <v>0</v>
      </c>
      <c r="O555" s="12">
        <f>+SUMIF(IDF!F:F,D:D,IDF!C:C)</f>
        <v>0</v>
      </c>
      <c r="P555" s="12">
        <f>+SUMIF(RYA!G:G,D:D,RYA!D:D)</f>
        <v>0</v>
      </c>
      <c r="Q555" s="12">
        <f>+SUMIF('SCI NOAH'!G:G,D:D,'SCI NOAH'!D:D)</f>
        <v>0</v>
      </c>
      <c r="R555" s="12">
        <f>+SUMIF(SIM!F:F,D:D,SIM!C:C)</f>
        <v>0</v>
      </c>
      <c r="S555" s="163">
        <f>+SUMIF('First Energy'!A:A,D:D,'First Energy'!C:C)</f>
        <v>163023788.13</v>
      </c>
      <c r="T555" s="163">
        <f>+SUMIF('ID Motors'!G:G,D:D,'ID Motors'!D:D)</f>
        <v>0</v>
      </c>
      <c r="U555" s="12">
        <f>+SUMIF('ID RENTAL'!G:G,D:D,'ID RENTAL'!D:D)</f>
        <v>0</v>
      </c>
      <c r="V555" s="12">
        <f>+SUMIF('MCM '!G:G,D:D,'MCM '!D:D)</f>
        <v>0</v>
      </c>
      <c r="W555" s="12">
        <f>SUMIF(AGRIMOTORS!G:G,D:D,AGRIMOTORS!D:D)</f>
        <v>0</v>
      </c>
      <c r="X555" s="12">
        <f>+SUMIF(BOVIMA!F:F,D:D,BOVIMA!C:C)</f>
        <v>0</v>
      </c>
      <c r="Y555" s="12">
        <f>+SUMIF(AGRIFEED!F:F,D:D,AGRIFEED!C:C)</f>
        <v>0</v>
      </c>
      <c r="Z555" s="12">
        <f>SUMIF(AMIP!F:F,D:D,AMIP!C:C)</f>
        <v>0</v>
      </c>
      <c r="AA555" s="12">
        <f>+SUMIF(ISF!G:G,D:D,ISF!D:D)</f>
        <v>0</v>
      </c>
      <c r="AB555" s="124">
        <f>+SUMIF(DISCOI!G:G,D:D,DISCOI!D:D)</f>
        <v>0</v>
      </c>
      <c r="AC555" s="12">
        <f>+SUMIF(MABEL!F:F,D:D,MABEL!C:C)</f>
        <v>0</v>
      </c>
      <c r="AD555" s="12">
        <f>+SUMIF(NMP!F:F,D:D,NMP!C:C)</f>
        <v>0</v>
      </c>
      <c r="AE555" s="12">
        <f>+SUMIF('AMCHO '!F:F,D:D,'AMCHO '!C:C)</f>
        <v>0</v>
      </c>
      <c r="AF555" s="12">
        <f>+SUMIF(CONFORTIS!G:G,D:D,CONFORTIS!D:D)</f>
        <v>0</v>
      </c>
      <c r="AG555" s="12">
        <f>+SUMIF('IRS IMMO'!G:G,D:D,'IRS IMMO'!D:D)</f>
        <v>0</v>
      </c>
      <c r="AH555" s="12">
        <f>+SUMIFS(AGRIVETAM!C:C,AGRIVETAM!F:F,D:D)</f>
        <v>0</v>
      </c>
      <c r="AI555" s="12">
        <f>+SUMIF(EUROPAINTS!F:F,D:D,EUROPAINTS!C:C)</f>
        <v>0</v>
      </c>
      <c r="AJ555" s="12">
        <f>+SUMIF('VET ABE'!F:F,D:D,'VET ABE'!D:D)</f>
        <v>0</v>
      </c>
      <c r="AK555" s="12">
        <f>SUMIF('VET FIA'!F:F,D:D,'VET FIA'!D:D)</f>
        <v>390352</v>
      </c>
      <c r="AL555" s="12">
        <f>+SUMIF('CSS SAKAY'!F:F,D:D,'CSS SAKAY'!C:C)</f>
        <v>0</v>
      </c>
      <c r="AN555" s="12">
        <f>SUMIF('United Malagasy'!F:F,D:D,'United Malagasy'!C:C)</f>
        <v>0</v>
      </c>
      <c r="AO555" s="12">
        <f>+SUMIF(NUTRIFOOD!E:E,D:D,NUTRIFOOD!C:C)</f>
        <v>0</v>
      </c>
      <c r="AP555" s="12">
        <f>+SUMIF(FERRIS!H:H,D:D,FERRIS!E:E)</f>
        <v>0</v>
      </c>
      <c r="AQ555" s="12">
        <f>+SUMIF(SEM!F:F,D:D,SEM!C:C)</f>
        <v>12612400</v>
      </c>
      <c r="AR555" s="12">
        <f>+SUMIF(Madatrade!F:F,D:D,Madatrade!C:C)</f>
        <v>0</v>
      </c>
      <c r="AS555" s="12">
        <f>+SUMIF('FLY TECH'!F:F,D:D,'FLY TECH'!D:D)</f>
        <v>0</v>
      </c>
      <c r="AT555" s="12">
        <f>+SUMIFS('FIRST INVESTISSEMENT'!D:D,'FIRST INVESTISSEMENT'!G:G,D:D)</f>
        <v>0</v>
      </c>
      <c r="AU555" s="164">
        <f t="shared" si="55"/>
        <v>252687106.55000001</v>
      </c>
      <c r="AV555" s="165">
        <f t="shared" si="56"/>
        <v>55866.302298236318</v>
      </c>
    </row>
    <row r="556" spans="1:48" hidden="1" x14ac:dyDescent="0.25">
      <c r="A556" s="11" t="str">
        <f t="shared" si="52"/>
        <v>6</v>
      </c>
      <c r="B556" s="11" t="str">
        <f t="shared" si="53"/>
        <v>62</v>
      </c>
      <c r="C556" s="11" t="str">
        <f t="shared" si="54"/>
        <v>621</v>
      </c>
      <c r="D556" s="23">
        <v>62102000</v>
      </c>
      <c r="E556" s="196" t="s">
        <v>3273</v>
      </c>
      <c r="F556" s="24" t="s">
        <v>498</v>
      </c>
      <c r="G556" s="12">
        <f>+SUMIF(AGRIFARM!H:H,D:D,AGRIFARM!L:L)</f>
        <v>0</v>
      </c>
      <c r="H556" s="12">
        <f>+SUMIF(AGRICORP!I:I,D:D,AGRICORP!D:D)</f>
        <v>56705000</v>
      </c>
      <c r="I556" s="12">
        <f>+SUMIF(SMTP!D:D,D:D,SMTP!F:F)</f>
        <v>23437500</v>
      </c>
      <c r="J556" s="12">
        <f>+SUMIF(AGRIVET!G:G,D:D,AGRIVET!D:D)</f>
        <v>0</v>
      </c>
      <c r="K556" s="12">
        <f>+SUMIF(AGRIVAL!G:G,D:D,AGRIVAL!D:D)</f>
        <v>120745485.22</v>
      </c>
      <c r="L556" s="12">
        <f>+SUMIF(AGRIKOBA!G:G,D:D,AGRIKOBA!D:D)</f>
        <v>17257435.68</v>
      </c>
      <c r="M556" s="12">
        <f>+SUMIF(LMOI!F:F,D:D,LMOI!C:C)</f>
        <v>1016591232.6799999</v>
      </c>
      <c r="N556" s="12">
        <f>+SUMIF(TARTINE!G:G,D:D,TARTINE!D:D)</f>
        <v>0</v>
      </c>
      <c r="O556" s="12">
        <f>+SUMIF(IDF!F:F,D:D,IDF!C:C)</f>
        <v>0</v>
      </c>
      <c r="P556" s="12">
        <f>+SUMIF(RYA!G:G,D:D,RYA!D:D)</f>
        <v>0</v>
      </c>
      <c r="Q556" s="12">
        <f>+SUMIF('SCI NOAH'!G:G,D:D,'SCI NOAH'!D:D)</f>
        <v>0</v>
      </c>
      <c r="R556" s="12">
        <f>+SUMIF(SIM!F:F,D:D,SIM!C:C)</f>
        <v>0</v>
      </c>
      <c r="S556" s="163">
        <f>+SUMIF('First Energy'!A:A,D:D,'First Energy'!C:C)</f>
        <v>18164882</v>
      </c>
      <c r="T556" s="163">
        <f>+SUMIF('ID Motors'!G:G,D:D,'ID Motors'!D:D)</f>
        <v>45071470.5</v>
      </c>
      <c r="U556" s="12">
        <f>+SUMIF('ID RENTAL'!G:G,D:D,'ID RENTAL'!D:D)</f>
        <v>1082254</v>
      </c>
      <c r="V556" s="12">
        <f>+SUMIF('MCM '!G:G,D:D,'MCM '!D:D)</f>
        <v>0</v>
      </c>
      <c r="W556" s="12">
        <f>SUMIF(AGRIMOTORS!G:G,D:D,AGRIMOTORS!D:D)</f>
        <v>7043780</v>
      </c>
      <c r="X556" s="12">
        <f>+SUMIF(BOVIMA!F:F,D:D,BOVIMA!C:C)</f>
        <v>0</v>
      </c>
      <c r="Y556" s="12">
        <f>+SUMIF(AGRIFEED!F:F,D:D,AGRIFEED!C:C)</f>
        <v>35942464</v>
      </c>
      <c r="Z556" s="12">
        <f>SUMIF(AMIP!F:F,D:D,AMIP!C:C)</f>
        <v>0</v>
      </c>
      <c r="AA556" s="12">
        <f>+SUMIF(ISF!G:G,D:D,ISF!D:D)</f>
        <v>0</v>
      </c>
      <c r="AB556" s="124">
        <f>+SUMIF(DISCOI!G:G,D:D,DISCOI!D:D)</f>
        <v>0</v>
      </c>
      <c r="AC556" s="12">
        <f>+SUMIF(MABEL!F:F,D:D,MABEL!C:C)</f>
        <v>11598414</v>
      </c>
      <c r="AD556" s="12">
        <f>+SUMIF(NMP!F:F,D:D,NMP!C:C)</f>
        <v>0</v>
      </c>
      <c r="AE556" s="12">
        <f>+SUMIF('AMCHO '!F:F,D:D,'AMCHO '!C:C)</f>
        <v>0</v>
      </c>
      <c r="AF556" s="12">
        <f>+SUMIF(CONFORTIS!G:G,D:D,CONFORTIS!D:D)</f>
        <v>0</v>
      </c>
      <c r="AG556" s="12">
        <f>+SUMIF('IRS IMMO'!G:G,D:D,'IRS IMMO'!D:D)</f>
        <v>14337092.800000001</v>
      </c>
      <c r="AH556" s="12">
        <f>+SUMIFS(AGRIVETAM!C:C,AGRIVETAM!F:F,D:D)</f>
        <v>0</v>
      </c>
      <c r="AI556" s="12">
        <f>+SUMIF(EUROPAINTS!F:F,D:D,EUROPAINTS!C:C)</f>
        <v>0</v>
      </c>
      <c r="AJ556" s="12">
        <f>+SUMIF('VET ABE'!F:F,D:D,'VET ABE'!D:D)</f>
        <v>0</v>
      </c>
      <c r="AK556" s="12">
        <f>SUMIF('VET FIA'!F:F,D:D,'VET FIA'!D:D)</f>
        <v>0</v>
      </c>
      <c r="AL556" s="12">
        <f>+SUMIF('CSS SAKAY'!F:F,D:D,'CSS SAKAY'!C:C)</f>
        <v>0</v>
      </c>
      <c r="AN556" s="12">
        <f>SUMIF('United Malagasy'!F:F,D:D,'United Malagasy'!C:C)</f>
        <v>0</v>
      </c>
      <c r="AO556" s="12">
        <f>+SUMIF(NUTRIFOOD!E:E,D:D,NUTRIFOOD!C:C)</f>
        <v>13337049.6</v>
      </c>
      <c r="AP556" s="12">
        <f>+SUMIF(FERRIS!H:H,D:D,FERRIS!E:E)</f>
        <v>22104982</v>
      </c>
      <c r="AQ556" s="12">
        <f>+SUMIF(SEM!F:F,D:D,SEM!C:C)</f>
        <v>34331628</v>
      </c>
      <c r="AR556" s="12">
        <f>+SUMIF(Madatrade!F:F,D:D,Madatrade!C:C)</f>
        <v>0</v>
      </c>
      <c r="AS556" s="12">
        <f>+SUMIF('FLY TECH'!F:F,D:D,'FLY TECH'!D:D)</f>
        <v>5571050</v>
      </c>
      <c r="AT556" s="12">
        <f>+SUMIFS('FIRST INVESTISSEMENT'!D:D,'FIRST INVESTISSEMENT'!G:G,D:D)</f>
        <v>0</v>
      </c>
      <c r="AU556" s="164">
        <f t="shared" si="55"/>
        <v>1443321720.4799998</v>
      </c>
      <c r="AV556" s="165">
        <f t="shared" si="56"/>
        <v>319102.34222414147</v>
      </c>
    </row>
    <row r="557" spans="1:48" hidden="1" x14ac:dyDescent="0.25">
      <c r="A557" s="11" t="str">
        <f t="shared" si="52"/>
        <v>6</v>
      </c>
      <c r="B557" s="11" t="str">
        <f t="shared" si="53"/>
        <v>62</v>
      </c>
      <c r="C557" s="11" t="str">
        <f t="shared" si="54"/>
        <v>621</v>
      </c>
      <c r="D557" s="23">
        <v>62103000</v>
      </c>
      <c r="E557" s="196" t="s">
        <v>3273</v>
      </c>
      <c r="F557" s="24" t="s">
        <v>499</v>
      </c>
      <c r="G557" s="12">
        <f>+SUMIF(AGRIFARM!H:H,D:D,AGRIFARM!L:L)</f>
        <v>0</v>
      </c>
      <c r="H557" s="12">
        <f>+SUMIF(AGRICORP!I:I,D:D,AGRICORP!D:D)</f>
        <v>675000</v>
      </c>
      <c r="I557" s="12">
        <f>+SUMIF(SMTP!D:D,D:D,SMTP!F:F)</f>
        <v>597700</v>
      </c>
      <c r="J557" s="12">
        <f>+SUMIF(AGRIVET!G:G,D:D,AGRIVET!D:D)</f>
        <v>66813109</v>
      </c>
      <c r="K557" s="12">
        <f>+SUMIF(AGRIVAL!G:G,D:D,AGRIVAL!D:D)</f>
        <v>163722788</v>
      </c>
      <c r="L557" s="12">
        <f>+SUMIF(AGRIKOBA!G:G,D:D,AGRIKOBA!D:D)</f>
        <v>22227596</v>
      </c>
      <c r="M557" s="12">
        <f>+SUMIF(LMOI!F:F,D:D,LMOI!C:C)</f>
        <v>0</v>
      </c>
      <c r="N557" s="12">
        <f>+SUMIF(TARTINE!G:G,D:D,TARTINE!D:D)</f>
        <v>0</v>
      </c>
      <c r="O557" s="12">
        <f>+SUMIF(IDF!F:F,D:D,IDF!C:C)</f>
        <v>0</v>
      </c>
      <c r="P557" s="12">
        <f>+SUMIF(RYA!G:G,D:D,RYA!D:D)</f>
        <v>27703675</v>
      </c>
      <c r="Q557" s="12">
        <f>+SUMIF('SCI NOAH'!G:G,D:D,'SCI NOAH'!D:D)</f>
        <v>0</v>
      </c>
      <c r="R557" s="12">
        <f>+SUMIF(SIM!F:F,D:D,SIM!C:C)</f>
        <v>0</v>
      </c>
      <c r="S557" s="163">
        <f>+SUMIF('First Energy'!A:A,D:D,'First Energy'!C:C)</f>
        <v>92800</v>
      </c>
      <c r="T557" s="163">
        <f>+SUMIF('ID Motors'!G:G,D:D,'ID Motors'!D:D)</f>
        <v>0</v>
      </c>
      <c r="U557" s="12">
        <f>+SUMIF('ID RENTAL'!G:G,D:D,'ID RENTAL'!D:D)</f>
        <v>0</v>
      </c>
      <c r="V557" s="12">
        <f>+SUMIF('MCM '!G:G,D:D,'MCM '!D:D)</f>
        <v>0</v>
      </c>
      <c r="W557" s="12">
        <f>SUMIF(AGRIMOTORS!G:G,D:D,AGRIMOTORS!D:D)</f>
        <v>0</v>
      </c>
      <c r="X557" s="12">
        <f>+SUMIF(BOVIMA!F:F,D:D,BOVIMA!C:C)</f>
        <v>28791089</v>
      </c>
      <c r="Y557" s="12">
        <f>+SUMIF(AGRIFEED!F:F,D:D,AGRIFEED!C:C)</f>
        <v>22290500</v>
      </c>
      <c r="Z557" s="12">
        <f>SUMIF(AMIP!F:F,D:D,AMIP!C:C)</f>
        <v>0</v>
      </c>
      <c r="AA557" s="12">
        <f>+SUMIF(ISF!G:G,D:D,ISF!D:D)</f>
        <v>0</v>
      </c>
      <c r="AB557" s="124">
        <f>+SUMIF(DISCOI!G:G,D:D,DISCOI!D:D)</f>
        <v>0</v>
      </c>
      <c r="AC557" s="12">
        <f>+SUMIF(MABEL!F:F,D:D,MABEL!C:C)</f>
        <v>8321454</v>
      </c>
      <c r="AD557" s="12">
        <f>+SUMIF(NMP!F:F,D:D,NMP!C:C)</f>
        <v>0</v>
      </c>
      <c r="AE557" s="12">
        <f>+SUMIF('AMCHO '!F:F,D:D,'AMCHO '!C:C)</f>
        <v>0</v>
      </c>
      <c r="AF557" s="12">
        <f>+SUMIF(CONFORTIS!G:G,D:D,CONFORTIS!D:D)</f>
        <v>0</v>
      </c>
      <c r="AG557" s="12">
        <f>+SUMIF('IRS IMMO'!G:G,D:D,'IRS IMMO'!D:D)</f>
        <v>0</v>
      </c>
      <c r="AH557" s="12">
        <f>+SUMIFS(AGRIVETAM!C:C,AGRIVETAM!F:F,D:D)</f>
        <v>0</v>
      </c>
      <c r="AI557" s="12">
        <f>+SUMIF(EUROPAINTS!F:F,D:D,EUROPAINTS!C:C)</f>
        <v>0</v>
      </c>
      <c r="AJ557" s="12">
        <f>+SUMIF('VET ABE'!F:F,D:D,'VET ABE'!D:D)</f>
        <v>9261161</v>
      </c>
      <c r="AK557" s="12">
        <f>SUMIF('VET FIA'!F:F,D:D,'VET FIA'!D:D)</f>
        <v>3920256</v>
      </c>
      <c r="AL557" s="12">
        <f>+SUMIF('CSS SAKAY'!F:F,D:D,'CSS SAKAY'!C:C)</f>
        <v>0</v>
      </c>
      <c r="AN557" s="12">
        <f>SUMIF('United Malagasy'!F:F,D:D,'United Malagasy'!C:C)</f>
        <v>1400000</v>
      </c>
      <c r="AO557" s="12">
        <f>+SUMIF(NUTRIFOOD!E:E,D:D,NUTRIFOOD!C:C)</f>
        <v>3231897.57</v>
      </c>
      <c r="AP557" s="12">
        <f>+SUMIF(FERRIS!H:H,D:D,FERRIS!E:E)</f>
        <v>0</v>
      </c>
      <c r="AQ557" s="12">
        <f>+SUMIF(SEM!F:F,D:D,SEM!C:C)</f>
        <v>2862500</v>
      </c>
      <c r="AR557" s="12">
        <f>+SUMIF(Madatrade!F:F,D:D,Madatrade!C:C)</f>
        <v>0</v>
      </c>
      <c r="AS557" s="12">
        <f>+SUMIF('FLY TECH'!F:F,D:D,'FLY TECH'!D:D)</f>
        <v>0</v>
      </c>
      <c r="AT557" s="12">
        <f>+SUMIFS('FIRST INVESTISSEMENT'!D:D,'FIRST INVESTISSEMENT'!G:G,D:D)</f>
        <v>0</v>
      </c>
      <c r="AU557" s="164">
        <f t="shared" si="55"/>
        <v>361911525.56999999</v>
      </c>
      <c r="AV557" s="165">
        <f t="shared" si="56"/>
        <v>80014.603707960734</v>
      </c>
    </row>
    <row r="558" spans="1:48" hidden="1" x14ac:dyDescent="0.25">
      <c r="A558" s="11" t="str">
        <f t="shared" si="52"/>
        <v>6</v>
      </c>
      <c r="B558" s="11" t="str">
        <f t="shared" si="53"/>
        <v>62</v>
      </c>
      <c r="C558" s="11" t="str">
        <f t="shared" si="54"/>
        <v>621</v>
      </c>
      <c r="D558" s="23">
        <v>62104000</v>
      </c>
      <c r="E558" s="196" t="s">
        <v>3273</v>
      </c>
      <c r="F558" s="24" t="s">
        <v>188</v>
      </c>
      <c r="G558" s="12">
        <f>+SUMIF(AGRIFARM!H:H,D:D,AGRIFARM!L:L)</f>
        <v>0</v>
      </c>
      <c r="H558" s="12">
        <f>+SUMIF(AGRICORP!I:I,D:D,AGRICORP!D:D)</f>
        <v>0</v>
      </c>
      <c r="I558" s="12">
        <f>+SUMIF(SMTP!D:D,D:D,SMTP!F:F)</f>
        <v>0</v>
      </c>
      <c r="J558" s="12">
        <f>+SUMIF(AGRIVET!G:G,D:D,AGRIVET!D:D)</f>
        <v>0</v>
      </c>
      <c r="K558" s="12">
        <f>+SUMIF(AGRIVAL!G:G,D:D,AGRIVAL!D:D)</f>
        <v>0</v>
      </c>
      <c r="L558" s="12">
        <f>+SUMIF(AGRIKOBA!G:G,D:D,AGRIKOBA!D:D)</f>
        <v>0</v>
      </c>
      <c r="M558" s="12">
        <f>+SUMIF(LMOI!F:F,D:D,LMOI!C:C)</f>
        <v>0</v>
      </c>
      <c r="N558" s="12">
        <f>+SUMIF(TARTINE!G:G,D:D,TARTINE!D:D)</f>
        <v>0</v>
      </c>
      <c r="O558" s="12">
        <f>+SUMIF(IDF!F:F,D:D,IDF!C:C)</f>
        <v>0</v>
      </c>
      <c r="P558" s="12">
        <f>+SUMIF(RYA!G:G,D:D,RYA!D:D)</f>
        <v>0</v>
      </c>
      <c r="Q558" s="12">
        <f>+SUMIF('SCI NOAH'!G:G,D:D,'SCI NOAH'!D:D)</f>
        <v>0</v>
      </c>
      <c r="R558" s="12">
        <f>+SUMIF(SIM!F:F,D:D,SIM!C:C)</f>
        <v>0</v>
      </c>
      <c r="S558" s="163">
        <f>+SUMIF('First Energy'!A:A,D:D,'First Energy'!C:C)</f>
        <v>0</v>
      </c>
      <c r="T558" s="163">
        <f>+SUMIF('ID Motors'!G:G,D:D,'ID Motors'!D:D)</f>
        <v>0</v>
      </c>
      <c r="U558" s="12">
        <f>+SUMIF('ID RENTAL'!G:G,D:D,'ID RENTAL'!D:D)</f>
        <v>0</v>
      </c>
      <c r="V558" s="12">
        <f>+SUMIF('MCM '!G:G,D:D,'MCM '!D:D)</f>
        <v>0</v>
      </c>
      <c r="W558" s="12">
        <f>SUMIF(AGRIMOTORS!G:G,D:D,AGRIMOTORS!D:D)</f>
        <v>0</v>
      </c>
      <c r="X558" s="12">
        <f>+SUMIF(BOVIMA!F:F,D:D,BOVIMA!C:C)</f>
        <v>0</v>
      </c>
      <c r="Y558" s="12">
        <f>+SUMIF(AGRIFEED!F:F,D:D,AGRIFEED!C:C)</f>
        <v>0</v>
      </c>
      <c r="Z558" s="12">
        <f>SUMIF(AMIP!F:F,D:D,AMIP!C:C)</f>
        <v>0</v>
      </c>
      <c r="AA558" s="12">
        <f>+SUMIF(ISF!G:G,D:D,ISF!D:D)</f>
        <v>0</v>
      </c>
      <c r="AB558" s="124">
        <f>+SUMIF(DISCOI!G:G,D:D,DISCOI!D:D)</f>
        <v>0</v>
      </c>
      <c r="AC558" s="12">
        <f>+SUMIF(MABEL!F:F,D:D,MABEL!C:C)</f>
        <v>0</v>
      </c>
      <c r="AD558" s="12">
        <f>+SUMIF(NMP!F:F,D:D,NMP!C:C)</f>
        <v>0</v>
      </c>
      <c r="AE558" s="12">
        <f>+SUMIF('AMCHO '!F:F,D:D,'AMCHO '!C:C)</f>
        <v>0</v>
      </c>
      <c r="AF558" s="12">
        <f>+SUMIF(CONFORTIS!G:G,D:D,CONFORTIS!D:D)</f>
        <v>0</v>
      </c>
      <c r="AG558" s="12">
        <f>+SUMIF('IRS IMMO'!G:G,D:D,'IRS IMMO'!D:D)</f>
        <v>0</v>
      </c>
      <c r="AH558" s="12">
        <f>+SUMIFS(AGRIVETAM!C:C,AGRIVETAM!F:F,D:D)</f>
        <v>0</v>
      </c>
      <c r="AI558" s="12">
        <f>+SUMIF(EUROPAINTS!F:F,D:D,EUROPAINTS!C:C)</f>
        <v>90000</v>
      </c>
      <c r="AJ558" s="12">
        <f>+SUMIF('VET ABE'!F:F,D:D,'VET ABE'!D:D)</f>
        <v>0</v>
      </c>
      <c r="AK558" s="12">
        <f>SUMIF('VET FIA'!F:F,D:D,'VET FIA'!D:D)</f>
        <v>0</v>
      </c>
      <c r="AL558" s="12">
        <f>+SUMIF('CSS SAKAY'!F:F,D:D,'CSS SAKAY'!C:C)</f>
        <v>0</v>
      </c>
      <c r="AM558" s="12"/>
      <c r="AN558" s="12">
        <f>SUMIF('United Malagasy'!F:F,D:D,'United Malagasy'!C:C)</f>
        <v>0</v>
      </c>
      <c r="AO558" s="12">
        <f>+SUMIF(NUTRIFOOD!E:E,D:D,NUTRIFOOD!C:C)</f>
        <v>0</v>
      </c>
      <c r="AP558" s="12">
        <f>+SUMIF(FERRIS!H:H,D:D,FERRIS!E:E)</f>
        <v>0</v>
      </c>
      <c r="AQ558" s="12">
        <f>+SUMIF(SEM!F:F,D:D,SEM!C:C)</f>
        <v>0</v>
      </c>
      <c r="AR558" s="12">
        <f>+SUMIF(Madatrade!F:F,D:D,Madatrade!C:C)</f>
        <v>0</v>
      </c>
      <c r="AS558" s="12">
        <f>+SUMIF('FLY TECH'!F:F,D:D,'FLY TECH'!D:D)</f>
        <v>0</v>
      </c>
      <c r="AT558" s="12">
        <f>+SUMIFS('FIRST INVESTISSEMENT'!D:D,'FIRST INVESTISSEMENT'!G:G,D:D)</f>
        <v>0</v>
      </c>
      <c r="AU558" s="164">
        <f t="shared" si="55"/>
        <v>90000</v>
      </c>
      <c r="AV558" s="165">
        <f t="shared" si="56"/>
        <v>19.897996678537961</v>
      </c>
    </row>
    <row r="559" spans="1:48" hidden="1" x14ac:dyDescent="0.25">
      <c r="A559" s="11" t="str">
        <f t="shared" si="52"/>
        <v>6</v>
      </c>
      <c r="B559" s="11" t="str">
        <f t="shared" si="53"/>
        <v>62</v>
      </c>
      <c r="C559" s="11" t="str">
        <f t="shared" si="54"/>
        <v>621</v>
      </c>
      <c r="D559" s="23">
        <v>62105000</v>
      </c>
      <c r="E559" s="196" t="s">
        <v>3273</v>
      </c>
      <c r="F559" s="24" t="s">
        <v>1803</v>
      </c>
      <c r="G559" s="12">
        <f>+SUMIF(AGRIFARM!H:H,D:D,AGRIFARM!L:L)</f>
        <v>0</v>
      </c>
      <c r="H559" s="12">
        <f>+SUMIF(AGRICORP!I:I,D:D,AGRICORP!D:D)</f>
        <v>0</v>
      </c>
      <c r="I559" s="12">
        <f>+SUMIF(SMTP!D:D,D:D,SMTP!F:F)</f>
        <v>56112480</v>
      </c>
      <c r="J559" s="12">
        <f>+SUMIF(AGRIVET!G:G,D:D,AGRIVET!D:D)</f>
        <v>0</v>
      </c>
      <c r="K559" s="12">
        <f>+SUMIF(AGRIVAL!G:G,D:D,AGRIVAL!D:D)</f>
        <v>0</v>
      </c>
      <c r="L559" s="12">
        <f>+SUMIF(AGRIKOBA!G:G,D:D,AGRIKOBA!D:D)</f>
        <v>0</v>
      </c>
      <c r="M559" s="12">
        <f>+SUMIF(LMOI!F:F,D:D,LMOI!C:C)</f>
        <v>0</v>
      </c>
      <c r="N559" s="12">
        <f>+SUMIF(TARTINE!G:G,D:D,TARTINE!D:D)</f>
        <v>0</v>
      </c>
      <c r="O559" s="12">
        <f>+SUMIF(IDF!F:F,D:D,IDF!C:C)</f>
        <v>0</v>
      </c>
      <c r="P559" s="12">
        <f>+SUMIF(RYA!G:G,D:D,RYA!D:D)</f>
        <v>0</v>
      </c>
      <c r="Q559" s="12">
        <f>+SUMIF('SCI NOAH'!G:G,D:D,'SCI NOAH'!D:D)</f>
        <v>0</v>
      </c>
      <c r="R559" s="12">
        <f>+SUMIF(SIM!F:F,D:D,SIM!C:C)</f>
        <v>0</v>
      </c>
      <c r="S559" s="163">
        <f>+SUMIF('First Energy'!A:A,D:D,'First Energy'!C:C)</f>
        <v>0</v>
      </c>
      <c r="T559" s="163">
        <f>+SUMIF('ID Motors'!G:G,D:D,'ID Motors'!D:D)</f>
        <v>0</v>
      </c>
      <c r="U559" s="12">
        <f>+SUMIF('ID RENTAL'!G:G,D:D,'ID RENTAL'!D:D)</f>
        <v>0</v>
      </c>
      <c r="V559" s="12">
        <f>+SUMIF('MCM '!G:G,D:D,'MCM '!D:D)</f>
        <v>0</v>
      </c>
      <c r="W559" s="12">
        <f>SUMIF(AGRIMOTORS!G:G,D:D,AGRIMOTORS!D:D)</f>
        <v>0</v>
      </c>
      <c r="X559" s="12">
        <f>+SUMIF(BOVIMA!F:F,D:D,BOVIMA!C:C)</f>
        <v>0</v>
      </c>
      <c r="Y559" s="12">
        <f>+SUMIF(AGRIFEED!F:F,D:D,AGRIFEED!C:C)</f>
        <v>0</v>
      </c>
      <c r="Z559" s="12">
        <f>SUMIF(AMIP!F:F,D:D,AMIP!C:C)</f>
        <v>0</v>
      </c>
      <c r="AA559" s="12">
        <f>+SUMIF(ISF!G:G,D:D,ISF!D:D)</f>
        <v>0</v>
      </c>
      <c r="AB559" s="124">
        <f>+SUMIF(DISCOI!G:G,D:D,DISCOI!D:D)</f>
        <v>0</v>
      </c>
      <c r="AC559" s="12">
        <f>+SUMIF(MABEL!F:F,D:D,MABEL!C:C)</f>
        <v>0</v>
      </c>
      <c r="AD559" s="12">
        <f>+SUMIF(NMP!F:F,D:D,NMP!C:C)</f>
        <v>0</v>
      </c>
      <c r="AE559" s="12">
        <f>+SUMIF('AMCHO '!F:F,D:D,'AMCHO '!C:C)</f>
        <v>0</v>
      </c>
      <c r="AF559" s="12">
        <f>+SUMIF(CONFORTIS!G:G,D:D,CONFORTIS!D:D)</f>
        <v>0</v>
      </c>
      <c r="AG559" s="12">
        <f>+SUMIF('IRS IMMO'!G:G,D:D,'IRS IMMO'!D:D)</f>
        <v>0</v>
      </c>
      <c r="AH559" s="12">
        <f>+SUMIFS(AGRIVETAM!C:C,AGRIVETAM!F:F,D:D)</f>
        <v>0</v>
      </c>
      <c r="AI559" s="12">
        <f>+SUMIF(EUROPAINTS!F:F,D:D,EUROPAINTS!C:C)</f>
        <v>0</v>
      </c>
      <c r="AJ559" s="12">
        <f>+SUMIF('VET ABE'!F:F,D:D,'VET ABE'!D:D)</f>
        <v>0</v>
      </c>
      <c r="AK559" s="12">
        <f>SUMIF('VET FIA'!F:F,D:D,'VET FIA'!D:D)</f>
        <v>0</v>
      </c>
      <c r="AL559" s="12">
        <f>+SUMIF('CSS SAKAY'!F:F,D:D,'CSS SAKAY'!C:C)</f>
        <v>0</v>
      </c>
      <c r="AM559" s="12"/>
      <c r="AN559" s="12">
        <f>SUMIF('United Malagasy'!F:F,D:D,'United Malagasy'!C:C)</f>
        <v>0</v>
      </c>
      <c r="AO559" s="12">
        <f>+SUMIF(NUTRIFOOD!E:E,D:D,NUTRIFOOD!C:C)</f>
        <v>0</v>
      </c>
      <c r="AP559" s="12">
        <f>+SUMIF(FERRIS!H:H,D:D,FERRIS!E:E)</f>
        <v>0</v>
      </c>
      <c r="AQ559" s="12">
        <f>+SUMIF(SEM!F:F,D:D,SEM!C:C)</f>
        <v>0</v>
      </c>
      <c r="AR559" s="12">
        <f>+SUMIF(Madatrade!F:F,D:D,Madatrade!C:C)</f>
        <v>0</v>
      </c>
      <c r="AS559" s="12">
        <f>+SUMIF('FLY TECH'!F:F,D:D,'FLY TECH'!D:D)</f>
        <v>0</v>
      </c>
      <c r="AT559" s="12">
        <f>+SUMIFS('FIRST INVESTISSEMENT'!D:D,'FIRST INVESTISSEMENT'!G:G,D:D)</f>
        <v>0</v>
      </c>
      <c r="AU559" s="164">
        <f t="shared" si="55"/>
        <v>56112480</v>
      </c>
      <c r="AV559" s="165">
        <f t="shared" si="56"/>
        <v>12405.84378516142</v>
      </c>
    </row>
    <row r="560" spans="1:48" hidden="1" x14ac:dyDescent="0.25">
      <c r="A560" s="11" t="str">
        <f t="shared" si="52"/>
        <v>6</v>
      </c>
      <c r="B560" s="11" t="str">
        <f t="shared" si="53"/>
        <v>62</v>
      </c>
      <c r="C560" s="11" t="str">
        <f t="shared" si="54"/>
        <v>622</v>
      </c>
      <c r="D560" s="23">
        <v>62200000</v>
      </c>
      <c r="E560" s="196" t="s">
        <v>3273</v>
      </c>
      <c r="F560" s="24" t="s">
        <v>425</v>
      </c>
      <c r="G560" s="12">
        <f>+SUMIF(AGRIFARM!H:H,D:D,AGRIFARM!L:L)</f>
        <v>399199299.55000001</v>
      </c>
      <c r="H560" s="12">
        <f>+SUMIF(AGRICORP!I:I,D:D,AGRICORP!D:D)</f>
        <v>0</v>
      </c>
      <c r="I560" s="12">
        <f>+SUMIF(SMTP!D:D,D:D,SMTP!F:F)</f>
        <v>0</v>
      </c>
      <c r="J560" s="12">
        <f>+SUMIF(AGRIVET!G:G,D:D,AGRIVET!D:D)</f>
        <v>653000710.37</v>
      </c>
      <c r="K560" s="12">
        <f>+SUMIF(AGRIVAL!G:G,D:D,AGRIVAL!D:D)</f>
        <v>0</v>
      </c>
      <c r="L560" s="12">
        <f>+SUMIF(AGRIKOBA!G:G,D:D,AGRIKOBA!D:D)</f>
        <v>0</v>
      </c>
      <c r="M560" s="12">
        <f>+SUMIF(LMOI!F:F,D:D,LMOI!C:C)</f>
        <v>0</v>
      </c>
      <c r="N560" s="12">
        <f>+SUMIF(TARTINE!G:G,D:D,TARTINE!D:D)</f>
        <v>11810000</v>
      </c>
      <c r="O560" s="12">
        <f>+SUMIF(IDF!F:F,D:D,IDF!C:C)</f>
        <v>201080035.22</v>
      </c>
      <c r="P560" s="12">
        <f>+SUMIF(RYA!G:G,D:D,RYA!D:D)</f>
        <v>148961552</v>
      </c>
      <c r="Q560" s="12">
        <f>+SUMIF('SCI NOAH'!G:G,D:D,'SCI NOAH'!D:D)</f>
        <v>0</v>
      </c>
      <c r="R560" s="12">
        <f>+SUMIF(SIM!F:F,D:D,SIM!C:C)</f>
        <v>3275000</v>
      </c>
      <c r="S560" s="163">
        <f>+SUMIF('First Energy'!A:A,D:D,'First Energy'!C:C)</f>
        <v>0</v>
      </c>
      <c r="T560" s="163">
        <f>+SUMIF('ID Motors'!G:G,D:D,'ID Motors'!D:D)</f>
        <v>0</v>
      </c>
      <c r="U560" s="12">
        <f>+SUMIF('ID RENTAL'!G:G,D:D,'ID RENTAL'!D:D)</f>
        <v>0</v>
      </c>
      <c r="V560" s="12">
        <f>+SUMIF('MCM '!G:G,D:D,'MCM '!D:D)</f>
        <v>46104670</v>
      </c>
      <c r="W560" s="12">
        <f>SUMIF(AGRIMOTORS!G:G,D:D,AGRIMOTORS!D:D)</f>
        <v>0</v>
      </c>
      <c r="X560" s="12">
        <f>+SUMIF(BOVIMA!F:F,D:D,BOVIMA!C:C)</f>
        <v>1135499119.54</v>
      </c>
      <c r="Y560" s="12">
        <f>+SUMIF(AGRIFEED!F:F,D:D,AGRIFEED!C:C)</f>
        <v>0</v>
      </c>
      <c r="Z560" s="12">
        <f>SUMIF(AMIP!F:F,D:D,AMIP!C:C)</f>
        <v>0</v>
      </c>
      <c r="AA560" s="12">
        <f>+SUMIF(ISF!G:G,D:D,ISF!D:D)</f>
        <v>0</v>
      </c>
      <c r="AB560" s="124">
        <f>+SUMIF(DISCOI!G:G,D:D,DISCOI!D:D)</f>
        <v>0</v>
      </c>
      <c r="AC560" s="12">
        <f>+SUMIF(MABEL!F:F,D:D,MABEL!C:C)</f>
        <v>73197876</v>
      </c>
      <c r="AD560" s="12">
        <f>+SUMIF(NMP!F:F,D:D,NMP!C:C)</f>
        <v>0</v>
      </c>
      <c r="AE560" s="12">
        <f>+SUMIF('AMCHO '!F:F,D:D,'AMCHO '!C:C)</f>
        <v>777641353.42900002</v>
      </c>
      <c r="AF560" s="12">
        <f>+SUMIF(CONFORTIS!G:G,D:D,CONFORTIS!D:D)</f>
        <v>0</v>
      </c>
      <c r="AG560" s="12">
        <f>+SUMIF('IRS IMMO'!G:G,D:D,'IRS IMMO'!D:D)</f>
        <v>0</v>
      </c>
      <c r="AH560" s="12">
        <f>+SUMIFS(AGRIVETAM!C:C,AGRIVETAM!F:F,D:D)</f>
        <v>17147130</v>
      </c>
      <c r="AI560" s="12">
        <f>+SUMIF(EUROPAINTS!F:F,D:D,EUROPAINTS!C:C)</f>
        <v>0</v>
      </c>
      <c r="AJ560" s="12">
        <f>+SUMIF('VET ABE'!F:F,D:D,'VET ABE'!D:D)</f>
        <v>18050000</v>
      </c>
      <c r="AK560" s="12">
        <f>SUMIF('VET FIA'!F:F,D:D,'VET FIA'!D:D)</f>
        <v>0</v>
      </c>
      <c r="AL560" s="12">
        <f>+SUMIF('CSS SAKAY'!F:F,D:D,'CSS SAKAY'!C:C)</f>
        <v>0</v>
      </c>
      <c r="AM560" s="12"/>
      <c r="AN560" s="12">
        <f>SUMIF('United Malagasy'!F:F,D:D,'United Malagasy'!C:C)</f>
        <v>15463636.359999999</v>
      </c>
      <c r="AO560" s="12">
        <f>+SUMIF(NUTRIFOOD!E:E,D:D,NUTRIFOOD!C:C)</f>
        <v>0</v>
      </c>
      <c r="AP560" s="12">
        <f>+SUMIF(FERRIS!H:H,D:D,FERRIS!E:E)</f>
        <v>0</v>
      </c>
      <c r="AQ560" s="12">
        <f>+SUMIF(SEM!F:F,D:D,SEM!C:C)</f>
        <v>0</v>
      </c>
      <c r="AR560" s="12">
        <f>+SUMIF(Madatrade!F:F,D:D,Madatrade!C:C)</f>
        <v>22584649.009999998</v>
      </c>
      <c r="AS560" s="12">
        <f>+SUMIF('FLY TECH'!F:F,D:D,'FLY TECH'!D:D)</f>
        <v>0</v>
      </c>
      <c r="AT560" s="12">
        <f>+SUMIFS('FIRST INVESTISSEMENT'!D:D,'FIRST INVESTISSEMENT'!G:G,D:D)</f>
        <v>6748000</v>
      </c>
      <c r="AU560" s="164">
        <f t="shared" si="55"/>
        <v>3529763031.4790006</v>
      </c>
      <c r="AV560" s="165">
        <f t="shared" si="56"/>
        <v>780391.25640439161</v>
      </c>
    </row>
    <row r="561" spans="1:48" hidden="1" x14ac:dyDescent="0.25">
      <c r="A561" s="11" t="str">
        <f t="shared" si="52"/>
        <v>6</v>
      </c>
      <c r="B561" s="11" t="str">
        <f t="shared" si="53"/>
        <v>62</v>
      </c>
      <c r="C561" s="11" t="str">
        <f t="shared" si="54"/>
        <v>622</v>
      </c>
      <c r="D561" s="23">
        <v>62201000</v>
      </c>
      <c r="E561" s="196" t="s">
        <v>3273</v>
      </c>
      <c r="F561" s="24" t="s">
        <v>503</v>
      </c>
      <c r="G561" s="12">
        <f>+SUMIF(AGRIFARM!H:H,D:D,AGRIFARM!L:L)</f>
        <v>0</v>
      </c>
      <c r="H561" s="12">
        <f>+SUMIF(AGRICORP!I:I,D:D,AGRICORP!D:D)</f>
        <v>0</v>
      </c>
      <c r="I561" s="12">
        <f>+SUMIF(SMTP!D:D,D:D,SMTP!F:F)</f>
        <v>0</v>
      </c>
      <c r="J561" s="12">
        <f>+SUMIF(AGRIVET!G:G,D:D,AGRIVET!D:D)</f>
        <v>0</v>
      </c>
      <c r="K561" s="12">
        <f>+SUMIF(AGRIVAL!G:G,D:D,AGRIVAL!D:D)</f>
        <v>115803901.38</v>
      </c>
      <c r="L561" s="12">
        <f>+SUMIF(AGRIKOBA!G:G,D:D,AGRIKOBA!D:D)</f>
        <v>4389300</v>
      </c>
      <c r="M561" s="12">
        <f>+SUMIF(LMOI!F:F,D:D,LMOI!C:C)</f>
        <v>0</v>
      </c>
      <c r="N561" s="12">
        <f>+SUMIF(TARTINE!G:G,D:D,TARTINE!D:D)</f>
        <v>0</v>
      </c>
      <c r="O561" s="12">
        <f>+SUMIF(IDF!F:F,D:D,IDF!C:C)</f>
        <v>0</v>
      </c>
      <c r="P561" s="12">
        <f>+SUMIF(RYA!G:G,D:D,RYA!D:D)</f>
        <v>0</v>
      </c>
      <c r="Q561" s="12">
        <f>+SUMIF('SCI NOAH'!G:G,D:D,'SCI NOAH'!D:D)</f>
        <v>0</v>
      </c>
      <c r="R561" s="12">
        <f>+SUMIF(SIM!F:F,D:D,SIM!C:C)</f>
        <v>0</v>
      </c>
      <c r="S561" s="163">
        <f>+SUMIF('First Energy'!A:A,D:D,'First Energy'!C:C)</f>
        <v>0</v>
      </c>
      <c r="T561" s="163">
        <f>+SUMIF('ID Motors'!G:G,D:D,'ID Motors'!D:D)</f>
        <v>-71623449.799999997</v>
      </c>
      <c r="U561" s="12">
        <f>+SUMIF('ID RENTAL'!G:G,D:D,'ID RENTAL'!D:D)</f>
        <v>64303846</v>
      </c>
      <c r="V561" s="12">
        <f>+SUMIF('MCM '!G:G,D:D,'MCM '!D:D)</f>
        <v>0</v>
      </c>
      <c r="W561" s="12">
        <f>SUMIF(AGRIMOTORS!G:G,D:D,AGRIMOTORS!D:D)</f>
        <v>0</v>
      </c>
      <c r="X561" s="12">
        <f>+SUMIF(BOVIMA!F:F,D:D,BOVIMA!C:C)</f>
        <v>0</v>
      </c>
      <c r="Y561" s="12">
        <f>+SUMIF(AGRIFEED!F:F,D:D,AGRIFEED!C:C)</f>
        <v>62399476</v>
      </c>
      <c r="Z561" s="12">
        <f>SUMIF(AMIP!F:F,D:D,AMIP!C:C)</f>
        <v>0</v>
      </c>
      <c r="AA561" s="12">
        <f>+SUMIF(ISF!G:G,D:D,ISF!D:D)</f>
        <v>44897000</v>
      </c>
      <c r="AB561" s="124">
        <f>+SUMIF(DISCOI!G:G,D:D,DISCOI!D:D)</f>
        <v>0</v>
      </c>
      <c r="AC561" s="12">
        <f>+SUMIF(MABEL!F:F,D:D,MABEL!C:C)</f>
        <v>0</v>
      </c>
      <c r="AD561" s="12">
        <f>+SUMIF(NMP!F:F,D:D,NMP!C:C)</f>
        <v>0</v>
      </c>
      <c r="AE561" s="12">
        <f>+SUMIF('AMCHO '!F:F,D:D,'AMCHO '!C:C)</f>
        <v>0</v>
      </c>
      <c r="AF561" s="12">
        <f>+SUMIF(CONFORTIS!G:G,D:D,CONFORTIS!D:D)</f>
        <v>0</v>
      </c>
      <c r="AG561" s="12">
        <f>+SUMIF('IRS IMMO'!G:G,D:D,'IRS IMMO'!D:D)</f>
        <v>0</v>
      </c>
      <c r="AH561" s="12">
        <f>+SUMIFS(AGRIVETAM!C:C,AGRIVETAM!F:F,D:D)</f>
        <v>0</v>
      </c>
      <c r="AI561" s="12">
        <f>+SUMIF(EUROPAINTS!F:F,D:D,EUROPAINTS!C:C)</f>
        <v>0</v>
      </c>
      <c r="AJ561" s="12">
        <f>+SUMIF('VET ABE'!F:F,D:D,'VET ABE'!D:D)</f>
        <v>2151371</v>
      </c>
      <c r="AK561" s="12">
        <f>SUMIF('VET FIA'!F:F,D:D,'VET FIA'!D:D)</f>
        <v>0</v>
      </c>
      <c r="AL561" s="12">
        <f>+SUMIF('CSS SAKAY'!F:F,D:D,'CSS SAKAY'!C:C)</f>
        <v>0</v>
      </c>
      <c r="AN561" s="12">
        <f>SUMIF('United Malagasy'!F:F,D:D,'United Malagasy'!C:C)</f>
        <v>0</v>
      </c>
      <c r="AO561" s="12">
        <f>+SUMIF(NUTRIFOOD!E:E,D:D,NUTRIFOOD!C:C)</f>
        <v>25533000</v>
      </c>
      <c r="AP561" s="12">
        <f>+SUMIF(FERRIS!H:H,D:D,FERRIS!E:E)</f>
        <v>6500000</v>
      </c>
      <c r="AQ561" s="12">
        <f>+SUMIF(SEM!F:F,D:D,SEM!C:C)</f>
        <v>4279050.17</v>
      </c>
      <c r="AR561" s="12">
        <f>+SUMIF(Madatrade!F:F,D:D,Madatrade!C:C)</f>
        <v>0</v>
      </c>
      <c r="AS561" s="12">
        <f>+SUMIF('FLY TECH'!F:F,D:D,'FLY TECH'!D:D)</f>
        <v>314091453.62</v>
      </c>
      <c r="AT561" s="12">
        <f>+SUMIFS('FIRST INVESTISSEMENT'!D:D,'FIRST INVESTISSEMENT'!G:G,D:D)</f>
        <v>0</v>
      </c>
      <c r="AU561" s="164">
        <f t="shared" si="55"/>
        <v>572724948.37</v>
      </c>
      <c r="AV561" s="165">
        <f t="shared" si="56"/>
        <v>126623.10133757873</v>
      </c>
    </row>
    <row r="562" spans="1:48" hidden="1" x14ac:dyDescent="0.25">
      <c r="A562" s="11" t="str">
        <f t="shared" si="52"/>
        <v>6</v>
      </c>
      <c r="B562" s="11" t="str">
        <f t="shared" si="53"/>
        <v>62</v>
      </c>
      <c r="C562" s="11" t="str">
        <f t="shared" si="54"/>
        <v>622</v>
      </c>
      <c r="D562" s="23">
        <v>62202000</v>
      </c>
      <c r="E562" s="196" t="s">
        <v>3273</v>
      </c>
      <c r="F562" s="24" t="s">
        <v>505</v>
      </c>
      <c r="G562" s="12">
        <f>+SUMIF(AGRIFARM!H:H,D:D,AGRIFARM!L:L)</f>
        <v>0</v>
      </c>
      <c r="H562" s="12">
        <f>+SUMIF(AGRICORP!I:I,D:D,AGRICORP!D:D)</f>
        <v>0</v>
      </c>
      <c r="I562" s="12">
        <f>+SUMIF(SMTP!D:D,D:D,SMTP!F:F)</f>
        <v>159884</v>
      </c>
      <c r="J562" s="12">
        <f>+SUMIF(AGRIVET!G:G,D:D,AGRIVET!D:D)</f>
        <v>0</v>
      </c>
      <c r="K562" s="12">
        <f>+SUMIF(AGRIVAL!G:G,D:D,AGRIVAL!D:D)</f>
        <v>6942254</v>
      </c>
      <c r="L562" s="12">
        <f>+SUMIF(AGRIKOBA!G:G,D:D,AGRIKOBA!D:D)</f>
        <v>0</v>
      </c>
      <c r="M562" s="12">
        <f>+SUMIF(LMOI!F:F,D:D,LMOI!C:C)</f>
        <v>0</v>
      </c>
      <c r="N562" s="12">
        <f>+SUMIF(TARTINE!G:G,D:D,TARTINE!D:D)</f>
        <v>0</v>
      </c>
      <c r="O562" s="12">
        <f>+SUMIF(IDF!F:F,D:D,IDF!C:C)</f>
        <v>0</v>
      </c>
      <c r="P562" s="12">
        <f>+SUMIF(RYA!G:G,D:D,RYA!D:D)</f>
        <v>10064729</v>
      </c>
      <c r="Q562" s="12">
        <f>+SUMIF('SCI NOAH'!G:G,D:D,'SCI NOAH'!D:D)</f>
        <v>0</v>
      </c>
      <c r="R562" s="12">
        <f>+SUMIF(SIM!F:F,D:D,SIM!C:C)</f>
        <v>0</v>
      </c>
      <c r="S562" s="163">
        <f>+SUMIF('First Energy'!A:A,D:D,'First Energy'!C:C)</f>
        <v>400000</v>
      </c>
      <c r="T562" s="163">
        <f>+SUMIF('ID Motors'!G:G,D:D,'ID Motors'!D:D)</f>
        <v>4669333.24</v>
      </c>
      <c r="U562" s="12">
        <f>+SUMIF('ID RENTAL'!G:G,D:D,'ID RENTAL'!D:D)</f>
        <v>0</v>
      </c>
      <c r="V562" s="12">
        <f>+SUMIF('MCM '!G:G,D:D,'MCM '!D:D)</f>
        <v>0</v>
      </c>
      <c r="W562" s="12">
        <f>SUMIF(AGRIMOTORS!G:G,D:D,AGRIMOTORS!D:D)</f>
        <v>0</v>
      </c>
      <c r="X562" s="12">
        <f>+SUMIF(BOVIMA!F:F,D:D,BOVIMA!C:C)</f>
        <v>0</v>
      </c>
      <c r="Y562" s="12">
        <f>+SUMIF(AGRIFEED!F:F,D:D,AGRIFEED!C:C)</f>
        <v>160000</v>
      </c>
      <c r="Z562" s="12">
        <f>SUMIF(AMIP!F:F,D:D,AMIP!C:C)</f>
        <v>0</v>
      </c>
      <c r="AA562" s="12">
        <f>+SUMIF(ISF!G:G,D:D,ISF!D:D)</f>
        <v>0</v>
      </c>
      <c r="AB562" s="124">
        <f>+SUMIF(DISCOI!G:G,D:D,DISCOI!D:D)</f>
        <v>0</v>
      </c>
      <c r="AC562" s="12">
        <f>+SUMIF(MABEL!F:F,D:D,MABEL!C:C)</f>
        <v>150000</v>
      </c>
      <c r="AD562" s="12">
        <f>+SUMIF(NMP!F:F,D:D,NMP!C:C)</f>
        <v>0</v>
      </c>
      <c r="AE562" s="12">
        <f>+SUMIF('AMCHO '!F:F,D:D,'AMCHO '!C:C)</f>
        <v>0</v>
      </c>
      <c r="AF562" s="12">
        <f>+SUMIF(CONFORTIS!G:G,D:D,CONFORTIS!D:D)</f>
        <v>0</v>
      </c>
      <c r="AG562" s="12">
        <f>+SUMIF('IRS IMMO'!G:G,D:D,'IRS IMMO'!D:D)</f>
        <v>0</v>
      </c>
      <c r="AH562" s="12">
        <f>+SUMIFS(AGRIVETAM!C:C,AGRIVETAM!F:F,D:D)</f>
        <v>0</v>
      </c>
      <c r="AI562" s="12">
        <f>+SUMIF(EUROPAINTS!F:F,D:D,EUROPAINTS!C:C)</f>
        <v>0</v>
      </c>
      <c r="AJ562" s="12">
        <f>+SUMIF('VET ABE'!F:F,D:D,'VET ABE'!D:D)</f>
        <v>0</v>
      </c>
      <c r="AK562" s="12">
        <f>SUMIF('VET FIA'!F:F,D:D,'VET FIA'!D:D)</f>
        <v>11000000</v>
      </c>
      <c r="AL562" s="12">
        <f>+SUMIF('CSS SAKAY'!F:F,D:D,'CSS SAKAY'!C:C)</f>
        <v>0</v>
      </c>
      <c r="AN562" s="12">
        <f>SUMIF('United Malagasy'!F:F,D:D,'United Malagasy'!C:C)</f>
        <v>0</v>
      </c>
      <c r="AO562" s="12">
        <f>+SUMIF(NUTRIFOOD!E:E,D:D,NUTRIFOOD!C:C)</f>
        <v>0</v>
      </c>
      <c r="AP562" s="12">
        <f>+SUMIF(FERRIS!H:H,D:D,FERRIS!E:E)</f>
        <v>0</v>
      </c>
      <c r="AQ562" s="12">
        <f>+SUMIF(SEM!F:F,D:D,SEM!C:C)</f>
        <v>8814661.0999999996</v>
      </c>
      <c r="AR562" s="12">
        <f>+SUMIF(Madatrade!F:F,D:D,Madatrade!C:C)</f>
        <v>0</v>
      </c>
      <c r="AS562" s="12">
        <f>+SUMIF('FLY TECH'!F:F,D:D,'FLY TECH'!D:D)</f>
        <v>0</v>
      </c>
      <c r="AT562" s="12">
        <f>+SUMIFS('FIRST INVESTISSEMENT'!D:D,'FIRST INVESTISSEMENT'!G:G,D:D)</f>
        <v>0</v>
      </c>
      <c r="AU562" s="164">
        <f t="shared" si="55"/>
        <v>42360861.340000004</v>
      </c>
      <c r="AV562" s="165">
        <f t="shared" si="56"/>
        <v>9365.5142027036363</v>
      </c>
    </row>
    <row r="563" spans="1:48" hidden="1" x14ac:dyDescent="0.25">
      <c r="A563" s="11" t="str">
        <f t="shared" si="52"/>
        <v>6</v>
      </c>
      <c r="B563" s="11" t="str">
        <f t="shared" si="53"/>
        <v>62</v>
      </c>
      <c r="C563" s="11" t="str">
        <f t="shared" si="54"/>
        <v>622</v>
      </c>
      <c r="D563" s="23">
        <v>62203000</v>
      </c>
      <c r="E563" s="196" t="s">
        <v>3273</v>
      </c>
      <c r="F563" s="24" t="s">
        <v>507</v>
      </c>
      <c r="G563" s="12">
        <f>+SUMIF(AGRIFARM!H:H,D:D,AGRIFARM!L:L)</f>
        <v>0</v>
      </c>
      <c r="H563" s="12">
        <f>+SUMIF(AGRICORP!I:I,D:D,AGRICORP!D:D)</f>
        <v>4000000</v>
      </c>
      <c r="I563" s="12">
        <f>+SUMIF(SMTP!D:D,D:D,SMTP!F:F)</f>
        <v>211382459.30000001</v>
      </c>
      <c r="J563" s="12">
        <f>+SUMIF(AGRIVET!G:G,D:D,AGRIVET!D:D)</f>
        <v>0</v>
      </c>
      <c r="K563" s="12">
        <f>+SUMIF(AGRIVAL!G:G,D:D,AGRIVAL!D:D)</f>
        <v>58212178</v>
      </c>
      <c r="L563" s="12">
        <f>+SUMIF(AGRIKOBA!G:G,D:D,AGRIKOBA!D:D)</f>
        <v>76408</v>
      </c>
      <c r="M563" s="12">
        <f>+SUMIF(LMOI!F:F,D:D,LMOI!C:C)</f>
        <v>16602000</v>
      </c>
      <c r="N563" s="12">
        <f>+SUMIF(TARTINE!G:G,D:D,TARTINE!D:D)</f>
        <v>0</v>
      </c>
      <c r="O563" s="12">
        <f>+SUMIF(IDF!F:F,D:D,IDF!C:C)</f>
        <v>0</v>
      </c>
      <c r="P563" s="12">
        <f>+SUMIF(RYA!G:G,D:D,RYA!D:D)</f>
        <v>0</v>
      </c>
      <c r="Q563" s="12">
        <f>+SUMIF('SCI NOAH'!G:G,D:D,'SCI NOAH'!D:D)</f>
        <v>0</v>
      </c>
      <c r="R563" s="12">
        <f>+SUMIF(SIM!F:F,D:D,SIM!C:C)</f>
        <v>0</v>
      </c>
      <c r="S563" s="163">
        <f>+SUMIF('First Energy'!A:A,D:D,'First Energy'!C:C)</f>
        <v>25534500</v>
      </c>
      <c r="T563" s="163">
        <f>+SUMIF('ID Motors'!G:G,D:D,'ID Motors'!D:D)</f>
        <v>24000631</v>
      </c>
      <c r="U563" s="12">
        <f>+SUMIF('ID RENTAL'!G:G,D:D,'ID RENTAL'!D:D)</f>
        <v>11787628</v>
      </c>
      <c r="V563" s="12">
        <f>+SUMIF('MCM '!G:G,D:D,'MCM '!D:D)</f>
        <v>0</v>
      </c>
      <c r="W563" s="12">
        <f>SUMIF(AGRIMOTORS!G:G,D:D,AGRIMOTORS!D:D)</f>
        <v>0</v>
      </c>
      <c r="X563" s="12">
        <f>+SUMIF(BOVIMA!F:F,D:D,BOVIMA!C:C)</f>
        <v>0</v>
      </c>
      <c r="Y563" s="12">
        <f>+SUMIF(AGRIFEED!F:F,D:D,AGRIFEED!C:C)</f>
        <v>36003792</v>
      </c>
      <c r="Z563" s="12">
        <f>SUMIF(AMIP!F:F,D:D,AMIP!C:C)</f>
        <v>0</v>
      </c>
      <c r="AA563" s="12">
        <f>+SUMIF(ISF!G:G,D:D,ISF!D:D)</f>
        <v>0</v>
      </c>
      <c r="AB563" s="124">
        <f>+SUMIF(DISCOI!G:G,D:D,DISCOI!D:D)</f>
        <v>0</v>
      </c>
      <c r="AC563" s="12">
        <f>+SUMIF(MABEL!F:F,D:D,MABEL!C:C)</f>
        <v>0</v>
      </c>
      <c r="AD563" s="12">
        <f>+SUMIF(NMP!F:F,D:D,NMP!C:C)</f>
        <v>0</v>
      </c>
      <c r="AE563" s="12">
        <f>+SUMIF('AMCHO '!F:F,D:D,'AMCHO '!C:C)</f>
        <v>0</v>
      </c>
      <c r="AF563" s="12">
        <f>+SUMIF(CONFORTIS!G:G,D:D,CONFORTIS!D:D)</f>
        <v>0</v>
      </c>
      <c r="AG563" s="12">
        <f>+SUMIF('IRS IMMO'!G:G,D:D,'IRS IMMO'!D:D)</f>
        <v>0</v>
      </c>
      <c r="AH563" s="12">
        <f>+SUMIFS(AGRIVETAM!C:C,AGRIVETAM!F:F,D:D)</f>
        <v>5000000</v>
      </c>
      <c r="AI563" s="12">
        <f>+SUMIF(EUROPAINTS!F:F,D:D,EUROPAINTS!C:C)</f>
        <v>0</v>
      </c>
      <c r="AJ563" s="12">
        <f>+SUMIF('VET ABE'!F:F,D:D,'VET ABE'!D:D)</f>
        <v>0</v>
      </c>
      <c r="AK563" s="12">
        <f>SUMIF('VET FIA'!F:F,D:D,'VET FIA'!D:D)</f>
        <v>0</v>
      </c>
      <c r="AL563" s="12">
        <f>+SUMIF('CSS SAKAY'!F:F,D:D,'CSS SAKAY'!C:C)</f>
        <v>0</v>
      </c>
      <c r="AN563" s="12">
        <f>SUMIF('United Malagasy'!F:F,D:D,'United Malagasy'!C:C)</f>
        <v>12000000</v>
      </c>
      <c r="AO563" s="12">
        <f>+SUMIF(NUTRIFOOD!E:E,D:D,NUTRIFOOD!C:C)</f>
        <v>0</v>
      </c>
      <c r="AP563" s="12">
        <f>+SUMIF(FERRIS!H:H,D:D,FERRIS!E:E)</f>
        <v>54500000</v>
      </c>
      <c r="AQ563" s="12">
        <f>+SUMIF(SEM!F:F,D:D,SEM!C:C)</f>
        <v>7150000</v>
      </c>
      <c r="AR563" s="12">
        <f>+SUMIF(Madatrade!F:F,D:D,Madatrade!C:C)</f>
        <v>0</v>
      </c>
      <c r="AS563" s="12">
        <f>+SUMIF('FLY TECH'!F:F,D:D,'FLY TECH'!D:D)</f>
        <v>0</v>
      </c>
      <c r="AT563" s="12">
        <f>+SUMIFS('FIRST INVESTISSEMENT'!D:D,'FIRST INVESTISSEMENT'!G:G,D:D)</f>
        <v>0</v>
      </c>
      <c r="AU563" s="164">
        <f t="shared" si="55"/>
        <v>466249596.30000001</v>
      </c>
      <c r="AV563" s="165">
        <f t="shared" si="56"/>
        <v>103082.58798385628</v>
      </c>
    </row>
    <row r="564" spans="1:48" hidden="1" x14ac:dyDescent="0.25">
      <c r="A564" s="11" t="str">
        <f t="shared" si="52"/>
        <v>6</v>
      </c>
      <c r="B564" s="11" t="str">
        <f t="shared" si="53"/>
        <v>62</v>
      </c>
      <c r="C564" s="11" t="str">
        <f t="shared" si="54"/>
        <v>622</v>
      </c>
      <c r="D564" s="23">
        <v>62204000</v>
      </c>
      <c r="E564" s="196" t="s">
        <v>3273</v>
      </c>
      <c r="F564" s="24" t="s">
        <v>508</v>
      </c>
      <c r="G564" s="12">
        <f>+SUMIF(AGRIFARM!H:H,D:D,AGRIFARM!L:L)</f>
        <v>0</v>
      </c>
      <c r="H564" s="12">
        <f>+SUMIF(AGRICORP!I:I,D:D,AGRICORP!D:D)</f>
        <v>0</v>
      </c>
      <c r="I564" s="12">
        <f>+SUMIF(SMTP!D:D,D:D,SMTP!F:F)</f>
        <v>0</v>
      </c>
      <c r="J564" s="12">
        <f>+SUMIF(AGRIVET!G:G,D:D,AGRIVET!D:D)</f>
        <v>0</v>
      </c>
      <c r="K564" s="12">
        <f>+SUMIF(AGRIVAL!G:G,D:D,AGRIVAL!D:D)</f>
        <v>0</v>
      </c>
      <c r="L564" s="12">
        <f>+SUMIF(AGRIKOBA!G:G,D:D,AGRIKOBA!D:D)</f>
        <v>0</v>
      </c>
      <c r="M564" s="12">
        <f>+SUMIF(LMOI!F:F,D:D,LMOI!C:C)</f>
        <v>105721580</v>
      </c>
      <c r="N564" s="12">
        <f>+SUMIF(TARTINE!G:G,D:D,TARTINE!D:D)</f>
        <v>0</v>
      </c>
      <c r="O564" s="12">
        <f>+SUMIF(IDF!F:F,D:D,IDF!C:C)</f>
        <v>0</v>
      </c>
      <c r="P564" s="12">
        <f>+SUMIF(RYA!G:G,D:D,RYA!D:D)</f>
        <v>0</v>
      </c>
      <c r="Q564" s="12">
        <f>+SUMIF('SCI NOAH'!G:G,D:D,'SCI NOAH'!D:D)</f>
        <v>0</v>
      </c>
      <c r="R564" s="12">
        <f>+SUMIF(SIM!F:F,D:D,SIM!C:C)</f>
        <v>0</v>
      </c>
      <c r="S564" s="163">
        <f>+SUMIF('First Energy'!A:A,D:D,'First Energy'!C:C)</f>
        <v>28665791</v>
      </c>
      <c r="T564" s="163">
        <f>+SUMIF('ID Motors'!G:G,D:D,'ID Motors'!D:D)</f>
        <v>0</v>
      </c>
      <c r="U564" s="12">
        <f>+SUMIF('ID RENTAL'!G:G,D:D,'ID RENTAL'!D:D)</f>
        <v>0</v>
      </c>
      <c r="V564" s="12">
        <f>+SUMIF('MCM '!G:G,D:D,'MCM '!D:D)</f>
        <v>0</v>
      </c>
      <c r="W564" s="12">
        <f>SUMIF(AGRIMOTORS!G:G,D:D,AGRIMOTORS!D:D)</f>
        <v>0</v>
      </c>
      <c r="X564" s="12">
        <f>+SUMIF(BOVIMA!F:F,D:D,BOVIMA!C:C)</f>
        <v>0</v>
      </c>
      <c r="Y564" s="12">
        <f>+SUMIF(AGRIFEED!F:F,D:D,AGRIFEED!C:C)</f>
        <v>0</v>
      </c>
      <c r="Z564" s="12">
        <f>SUMIF(AMIP!F:F,D:D,AMIP!C:C)</f>
        <v>0</v>
      </c>
      <c r="AA564" s="12">
        <f>+SUMIF(ISF!G:G,D:D,ISF!D:D)</f>
        <v>0</v>
      </c>
      <c r="AB564" s="124">
        <f>+SUMIF(DISCOI!G:G,D:D,DISCOI!D:D)</f>
        <v>0</v>
      </c>
      <c r="AC564" s="12">
        <f>+SUMIF(MABEL!F:F,D:D,MABEL!C:C)</f>
        <v>0</v>
      </c>
      <c r="AD564" s="12">
        <f>+SUMIF(NMP!F:F,D:D,NMP!C:C)</f>
        <v>0</v>
      </c>
      <c r="AE564" s="12">
        <f>+SUMIF('AMCHO '!F:F,D:D,'AMCHO '!C:C)</f>
        <v>0</v>
      </c>
      <c r="AF564" s="12">
        <f>+SUMIF(CONFORTIS!G:G,D:D,CONFORTIS!D:D)</f>
        <v>0</v>
      </c>
      <c r="AG564" s="12">
        <f>+SUMIF('IRS IMMO'!G:G,D:D,'IRS IMMO'!D:D)</f>
        <v>0</v>
      </c>
      <c r="AH564" s="12">
        <f>+SUMIFS(AGRIVETAM!C:C,AGRIVETAM!F:F,D:D)</f>
        <v>0</v>
      </c>
      <c r="AI564" s="12">
        <f>+SUMIF(EUROPAINTS!F:F,D:D,EUROPAINTS!C:C)</f>
        <v>0</v>
      </c>
      <c r="AJ564" s="12">
        <f>+SUMIF('VET ABE'!F:F,D:D,'VET ABE'!D:D)</f>
        <v>0</v>
      </c>
      <c r="AK564" s="12">
        <f>SUMIF('VET FIA'!F:F,D:D,'VET FIA'!D:D)</f>
        <v>0</v>
      </c>
      <c r="AL564" s="12">
        <f>+SUMIF('CSS SAKAY'!F:F,D:D,'CSS SAKAY'!C:C)</f>
        <v>0</v>
      </c>
      <c r="AN564" s="12">
        <f>SUMIF('United Malagasy'!F:F,D:D,'United Malagasy'!C:C)</f>
        <v>0</v>
      </c>
      <c r="AO564" s="12">
        <f>+SUMIF(NUTRIFOOD!E:E,D:D,NUTRIFOOD!C:C)</f>
        <v>0</v>
      </c>
      <c r="AP564" s="12">
        <f>+SUMIF(FERRIS!H:H,D:D,FERRIS!E:E)</f>
        <v>0</v>
      </c>
      <c r="AQ564" s="12">
        <f>+SUMIF(SEM!F:F,D:D,SEM!C:C)</f>
        <v>0</v>
      </c>
      <c r="AR564" s="12">
        <f>+SUMIF(Madatrade!F:F,D:D,Madatrade!C:C)</f>
        <v>0</v>
      </c>
      <c r="AS564" s="12">
        <f>+SUMIF('FLY TECH'!F:F,D:D,'FLY TECH'!D:D)</f>
        <v>0</v>
      </c>
      <c r="AT564" s="12">
        <f>+SUMIFS('FIRST INVESTISSEMENT'!D:D,'FIRST INVESTISSEMENT'!G:G,D:D)</f>
        <v>0</v>
      </c>
      <c r="AU564" s="164">
        <f t="shared" si="55"/>
        <v>134387371</v>
      </c>
      <c r="AV564" s="165">
        <f t="shared" si="56"/>
        <v>29711.549575504989</v>
      </c>
    </row>
    <row r="565" spans="1:48" hidden="1" x14ac:dyDescent="0.25">
      <c r="A565" s="11" t="str">
        <f t="shared" si="52"/>
        <v>6</v>
      </c>
      <c r="B565" s="11" t="str">
        <f t="shared" si="53"/>
        <v>62</v>
      </c>
      <c r="C565" s="11" t="str">
        <f t="shared" si="54"/>
        <v>622</v>
      </c>
      <c r="D565" s="23">
        <v>62206000</v>
      </c>
      <c r="E565" s="196" t="s">
        <v>3273</v>
      </c>
      <c r="F565" s="24" t="s">
        <v>510</v>
      </c>
      <c r="G565" s="12">
        <f>+SUMIF(AGRIFARM!H:H,D:D,AGRIFARM!L:L)</f>
        <v>0</v>
      </c>
      <c r="H565" s="12">
        <f>+SUMIF(AGRICORP!I:I,D:D,AGRICORP!D:D)</f>
        <v>0</v>
      </c>
      <c r="I565" s="12">
        <f>+SUMIF(SMTP!D:D,D:D,SMTP!F:F)</f>
        <v>0</v>
      </c>
      <c r="J565" s="12">
        <f>+SUMIF(AGRIVET!G:G,D:D,AGRIVET!D:D)</f>
        <v>0</v>
      </c>
      <c r="K565" s="12">
        <f>+SUMIF(AGRIVAL!G:G,D:D,AGRIVAL!D:D)</f>
        <v>0</v>
      </c>
      <c r="L565" s="12">
        <f>+SUMIF(AGRIKOBA!G:G,D:D,AGRIKOBA!D:D)</f>
        <v>330300</v>
      </c>
      <c r="M565" s="12">
        <f>+SUMIF(LMOI!F:F,D:D,LMOI!C:C)</f>
        <v>0</v>
      </c>
      <c r="N565" s="12">
        <f>+SUMIF(TARTINE!G:G,D:D,TARTINE!D:D)</f>
        <v>0</v>
      </c>
      <c r="O565" s="12">
        <f>+SUMIF(IDF!F:F,D:D,IDF!C:C)</f>
        <v>0</v>
      </c>
      <c r="P565" s="12">
        <f>+SUMIF(RYA!G:G,D:D,RYA!D:D)</f>
        <v>0</v>
      </c>
      <c r="Q565" s="12">
        <f>+SUMIF('SCI NOAH'!G:G,D:D,'SCI NOAH'!D:D)</f>
        <v>0</v>
      </c>
      <c r="R565" s="12">
        <f>+SUMIF(SIM!F:F,D:D,SIM!C:C)</f>
        <v>0</v>
      </c>
      <c r="S565" s="163">
        <f>+SUMIF('First Energy'!A:A,D:D,'First Energy'!C:C)</f>
        <v>0</v>
      </c>
      <c r="T565" s="163">
        <f>+SUMIF('ID Motors'!G:G,D:D,'ID Motors'!D:D)</f>
        <v>0</v>
      </c>
      <c r="U565" s="12">
        <f>+SUMIF('ID RENTAL'!G:G,D:D,'ID RENTAL'!D:D)</f>
        <v>0</v>
      </c>
      <c r="V565" s="12">
        <f>+SUMIF('MCM '!G:G,D:D,'MCM '!D:D)</f>
        <v>0</v>
      </c>
      <c r="W565" s="12">
        <f>SUMIF(AGRIMOTORS!G:G,D:D,AGRIMOTORS!D:D)</f>
        <v>0</v>
      </c>
      <c r="X565" s="12">
        <f>+SUMIF(BOVIMA!F:F,D:D,BOVIMA!C:C)</f>
        <v>0</v>
      </c>
      <c r="Y565" s="12">
        <f>+SUMIF(AGRIFEED!F:F,D:D,AGRIFEED!C:C)</f>
        <v>0</v>
      </c>
      <c r="Z565" s="12">
        <f>SUMIF(AMIP!F:F,D:D,AMIP!C:C)</f>
        <v>0</v>
      </c>
      <c r="AA565" s="12">
        <f>+SUMIF(ISF!G:G,D:D,ISF!D:D)</f>
        <v>0</v>
      </c>
      <c r="AB565" s="124">
        <f>+SUMIF(DISCOI!G:G,D:D,DISCOI!D:D)</f>
        <v>0</v>
      </c>
      <c r="AC565" s="12">
        <f>+SUMIF(MABEL!F:F,D:D,MABEL!C:C)</f>
        <v>0</v>
      </c>
      <c r="AD565" s="12">
        <f>+SUMIF(NMP!F:F,D:D,NMP!C:C)</f>
        <v>0</v>
      </c>
      <c r="AE565" s="12">
        <f>+SUMIF('AMCHO '!F:F,D:D,'AMCHO '!C:C)</f>
        <v>0</v>
      </c>
      <c r="AF565" s="12">
        <f>+SUMIF(CONFORTIS!G:G,D:D,CONFORTIS!D:D)</f>
        <v>0</v>
      </c>
      <c r="AG565" s="12">
        <f>+SUMIF('IRS IMMO'!G:G,D:D,'IRS IMMO'!D:D)</f>
        <v>0</v>
      </c>
      <c r="AH565" s="12">
        <f>+SUMIFS(AGRIVETAM!C:C,AGRIVETAM!F:F,D:D)</f>
        <v>0</v>
      </c>
      <c r="AI565" s="12">
        <f>+SUMIF(EUROPAINTS!F:F,D:D,EUROPAINTS!C:C)</f>
        <v>0</v>
      </c>
      <c r="AJ565" s="12">
        <f>+SUMIF('VET ABE'!F:F,D:D,'VET ABE'!D:D)</f>
        <v>0</v>
      </c>
      <c r="AK565" s="12">
        <f>SUMIF('VET FIA'!F:F,D:D,'VET FIA'!D:D)</f>
        <v>0</v>
      </c>
      <c r="AL565" s="12">
        <f>+SUMIF('CSS SAKAY'!F:F,D:D,'CSS SAKAY'!C:C)</f>
        <v>0</v>
      </c>
      <c r="AN565" s="12">
        <f>SUMIF('United Malagasy'!F:F,D:D,'United Malagasy'!C:C)</f>
        <v>0</v>
      </c>
      <c r="AO565" s="12">
        <f>+SUMIF(NUTRIFOOD!E:E,D:D,NUTRIFOOD!C:C)</f>
        <v>0</v>
      </c>
      <c r="AP565" s="12">
        <f>+SUMIF(FERRIS!H:H,D:D,FERRIS!E:E)</f>
        <v>0</v>
      </c>
      <c r="AQ565" s="12">
        <f>+SUMIF(SEM!F:F,D:D,SEM!C:C)</f>
        <v>0</v>
      </c>
      <c r="AR565" s="12">
        <f>+SUMIF(Madatrade!F:F,D:D,Madatrade!C:C)</f>
        <v>0</v>
      </c>
      <c r="AS565" s="12">
        <f>+SUMIF('FLY TECH'!F:F,D:D,'FLY TECH'!D:D)</f>
        <v>0</v>
      </c>
      <c r="AT565" s="12">
        <f>+SUMIFS('FIRST INVESTISSEMENT'!D:D,'FIRST INVESTISSEMENT'!G:G,D:D)</f>
        <v>0</v>
      </c>
      <c r="AU565" s="164">
        <f t="shared" si="55"/>
        <v>330300</v>
      </c>
      <c r="AV565" s="165">
        <f t="shared" si="56"/>
        <v>73.025647810234318</v>
      </c>
    </row>
    <row r="566" spans="1:48" hidden="1" x14ac:dyDescent="0.25">
      <c r="A566" s="11" t="str">
        <f t="shared" si="52"/>
        <v>6</v>
      </c>
      <c r="B566" s="11" t="str">
        <f t="shared" si="53"/>
        <v>62</v>
      </c>
      <c r="C566" s="11" t="str">
        <f t="shared" si="54"/>
        <v>622</v>
      </c>
      <c r="D566" s="23">
        <v>62208000</v>
      </c>
      <c r="E566" s="196" t="s">
        <v>3273</v>
      </c>
      <c r="F566" s="24" t="s">
        <v>425</v>
      </c>
      <c r="G566" s="12">
        <f>+SUMIF(AGRIFARM!H:H,D:D,AGRIFARM!L:L)</f>
        <v>0</v>
      </c>
      <c r="H566" s="12">
        <f>+SUMIF(AGRICORP!I:I,D:D,AGRICORP!D:D)</f>
        <v>239887494.55000001</v>
      </c>
      <c r="I566" s="12">
        <f>+SUMIF(SMTP!D:D,D:D,SMTP!F:F)</f>
        <v>0</v>
      </c>
      <c r="J566" s="12">
        <f>+SUMIF(AGRIVET!G:G,D:D,AGRIVET!D:D)</f>
        <v>0</v>
      </c>
      <c r="K566" s="12">
        <f>+SUMIF(AGRIVAL!G:G,D:D,AGRIVAL!D:D)</f>
        <v>514600</v>
      </c>
      <c r="L566" s="12">
        <f>+SUMIF(AGRIKOBA!G:G,D:D,AGRIKOBA!D:D)</f>
        <v>18351360</v>
      </c>
      <c r="M566" s="12">
        <f>+SUMIF(LMOI!F:F,D:D,LMOI!C:C)</f>
        <v>0</v>
      </c>
      <c r="N566" s="12">
        <f>+SUMIF(TARTINE!G:G,D:D,TARTINE!D:D)</f>
        <v>0</v>
      </c>
      <c r="O566" s="12">
        <f>+SUMIF(IDF!F:F,D:D,IDF!C:C)</f>
        <v>0</v>
      </c>
      <c r="P566" s="12">
        <f>+SUMIF(RYA!G:G,D:D,RYA!D:D)</f>
        <v>0</v>
      </c>
      <c r="Q566" s="12">
        <f>+SUMIF('SCI NOAH'!G:G,D:D,'SCI NOAH'!D:D)</f>
        <v>0</v>
      </c>
      <c r="R566" s="12">
        <f>+SUMIF(SIM!F:F,D:D,SIM!C:C)</f>
        <v>0</v>
      </c>
      <c r="S566" s="163">
        <f>+SUMIF('First Energy'!A:A,D:D,'First Energy'!C:C)</f>
        <v>19926164.890000001</v>
      </c>
      <c r="T566" s="163">
        <f>+SUMIF('ID Motors'!G:G,D:D,'ID Motors'!D:D)</f>
        <v>15115720</v>
      </c>
      <c r="U566" s="12">
        <f>+SUMIF('ID RENTAL'!G:G,D:D,'ID RENTAL'!D:D)</f>
        <v>0</v>
      </c>
      <c r="V566" s="12">
        <f>+SUMIF('MCM '!G:G,D:D,'MCM '!D:D)</f>
        <v>0</v>
      </c>
      <c r="W566" s="12">
        <f>SUMIF(AGRIMOTORS!G:G,D:D,AGRIMOTORS!D:D)</f>
        <v>0</v>
      </c>
      <c r="X566" s="12">
        <f>+SUMIF(BOVIMA!F:F,D:D,BOVIMA!C:C)</f>
        <v>0</v>
      </c>
      <c r="Y566" s="12">
        <f>+SUMIF(AGRIFEED!F:F,D:D,AGRIFEED!C:C)</f>
        <v>0</v>
      </c>
      <c r="Z566" s="12">
        <f>SUMIF(AMIP!F:F,D:D,AMIP!C:C)</f>
        <v>0</v>
      </c>
      <c r="AA566" s="12">
        <f>+SUMIF(ISF!G:G,D:D,ISF!D:D)</f>
        <v>0</v>
      </c>
      <c r="AB566" s="124">
        <f>+SUMIF(DISCOI!G:G,D:D,DISCOI!D:D)</f>
        <v>0</v>
      </c>
      <c r="AC566" s="12">
        <f>+SUMIF(MABEL!F:F,D:D,MABEL!C:C)</f>
        <v>0</v>
      </c>
      <c r="AD566" s="12">
        <f>+SUMIF(NMP!F:F,D:D,NMP!C:C)</f>
        <v>0</v>
      </c>
      <c r="AE566" s="12">
        <f>+SUMIF('AMCHO '!F:F,D:D,'AMCHO '!C:C)</f>
        <v>0</v>
      </c>
      <c r="AF566" s="12">
        <f>+SUMIF(CONFORTIS!G:G,D:D,CONFORTIS!D:D)</f>
        <v>0</v>
      </c>
      <c r="AG566" s="12">
        <f>+SUMIF('IRS IMMO'!G:G,D:D,'IRS IMMO'!D:D)</f>
        <v>0</v>
      </c>
      <c r="AH566" s="12">
        <f>+SUMIFS(AGRIVETAM!C:C,AGRIVETAM!F:F,D:D)</f>
        <v>0</v>
      </c>
      <c r="AI566" s="12">
        <f>+SUMIF(EUROPAINTS!F:F,D:D,EUROPAINTS!C:C)</f>
        <v>0</v>
      </c>
      <c r="AJ566" s="12">
        <f>+SUMIF('VET ABE'!F:F,D:D,'VET ABE'!D:D)</f>
        <v>0</v>
      </c>
      <c r="AK566" s="12">
        <f>SUMIF('VET FIA'!F:F,D:D,'VET FIA'!D:D)</f>
        <v>0</v>
      </c>
      <c r="AL566" s="12">
        <f>+SUMIF('CSS SAKAY'!F:F,D:D,'CSS SAKAY'!C:C)</f>
        <v>0</v>
      </c>
      <c r="AN566" s="12">
        <f>SUMIF('United Malagasy'!F:F,D:D,'United Malagasy'!C:C)</f>
        <v>0</v>
      </c>
      <c r="AO566" s="12">
        <f>+SUMIF(NUTRIFOOD!E:E,D:D,NUTRIFOOD!C:C)</f>
        <v>5000</v>
      </c>
      <c r="AP566" s="12">
        <f>+SUMIF(FERRIS!H:H,D:D,FERRIS!E:E)</f>
        <v>0</v>
      </c>
      <c r="AQ566" s="12">
        <f>+SUMIF(SEM!F:F,D:D,SEM!C:C)</f>
        <v>2376030.71</v>
      </c>
      <c r="AR566" s="12">
        <f>+SUMIF(Madatrade!F:F,D:D,Madatrade!C:C)</f>
        <v>0</v>
      </c>
      <c r="AS566" s="12">
        <f>+SUMIF('FLY TECH'!F:F,D:D,'FLY TECH'!D:D)</f>
        <v>0</v>
      </c>
      <c r="AT566" s="12">
        <f>+SUMIFS('FIRST INVESTISSEMENT'!D:D,'FIRST INVESTISSEMENT'!G:G,D:D)</f>
        <v>0</v>
      </c>
      <c r="AU566" s="164">
        <f t="shared" si="55"/>
        <v>296176370.14999998</v>
      </c>
      <c r="AV566" s="165">
        <f t="shared" si="56"/>
        <v>65481.293661179217</v>
      </c>
    </row>
    <row r="567" spans="1:48" hidden="1" x14ac:dyDescent="0.25">
      <c r="A567" s="11" t="str">
        <f t="shared" si="52"/>
        <v>6</v>
      </c>
      <c r="B567" s="11" t="str">
        <f t="shared" si="53"/>
        <v>62</v>
      </c>
      <c r="C567" s="11" t="str">
        <f t="shared" si="54"/>
        <v>622</v>
      </c>
      <c r="D567" s="23">
        <v>62209000</v>
      </c>
      <c r="E567" s="196" t="s">
        <v>3273</v>
      </c>
      <c r="F567" s="24" t="s">
        <v>428</v>
      </c>
      <c r="G567" s="12">
        <f>+SUMIF(AGRIFARM!H:H,D:D,AGRIFARM!L:L)</f>
        <v>0</v>
      </c>
      <c r="H567" s="12">
        <f>+SUMIF(AGRICORP!I:I,D:D,AGRICORP!D:D)</f>
        <v>0</v>
      </c>
      <c r="I567" s="12">
        <f>+SUMIF(SMTP!D:D,D:D,SMTP!F:F)</f>
        <v>0</v>
      </c>
      <c r="J567" s="12">
        <f>+SUMIF(AGRIVET!G:G,D:D,AGRIVET!D:D)</f>
        <v>0</v>
      </c>
      <c r="K567" s="12">
        <f>+SUMIF(AGRIVAL!G:G,D:D,AGRIVAL!D:D)</f>
        <v>174310764.44999999</v>
      </c>
      <c r="L567" s="12">
        <f>+SUMIF(AGRIKOBA!G:G,D:D,AGRIKOBA!D:D)</f>
        <v>0</v>
      </c>
      <c r="M567" s="12">
        <f>+SUMIF(LMOI!F:F,D:D,LMOI!C:C)</f>
        <v>0</v>
      </c>
      <c r="N567" s="12">
        <f>+SUMIF(TARTINE!G:G,D:D,TARTINE!D:D)</f>
        <v>0</v>
      </c>
      <c r="O567" s="12">
        <f>+SUMIF(IDF!F:F,D:D,IDF!C:C)</f>
        <v>0</v>
      </c>
      <c r="P567" s="12">
        <f>+SUMIF(RYA!G:G,D:D,RYA!D:D)</f>
        <v>0</v>
      </c>
      <c r="Q567" s="12">
        <f>+SUMIF('SCI NOAH'!G:G,D:D,'SCI NOAH'!D:D)</f>
        <v>0</v>
      </c>
      <c r="R567" s="12">
        <f>+SUMIF(SIM!F:F,D:D,SIM!C:C)</f>
        <v>0</v>
      </c>
      <c r="S567" s="163">
        <f>+SUMIF('First Energy'!A:A,D:D,'First Energy'!C:C)</f>
        <v>0</v>
      </c>
      <c r="T567" s="163">
        <f>+SUMIF('ID Motors'!G:G,D:D,'ID Motors'!D:D)</f>
        <v>0</v>
      </c>
      <c r="U567" s="12">
        <f>+SUMIF('ID RENTAL'!G:G,D:D,'ID RENTAL'!D:D)</f>
        <v>0</v>
      </c>
      <c r="V567" s="12">
        <f>+SUMIF('MCM '!G:G,D:D,'MCM '!D:D)</f>
        <v>0</v>
      </c>
      <c r="W567" s="12">
        <f>SUMIF(AGRIMOTORS!G:G,D:D,AGRIMOTORS!D:D)</f>
        <v>0</v>
      </c>
      <c r="X567" s="12">
        <f>+SUMIF(BOVIMA!F:F,D:D,BOVIMA!C:C)</f>
        <v>0</v>
      </c>
      <c r="Y567" s="12">
        <f>+SUMIF(AGRIFEED!F:F,D:D,AGRIFEED!C:C)</f>
        <v>0</v>
      </c>
      <c r="Z567" s="12">
        <f>SUMIF(AMIP!F:F,D:D,AMIP!C:C)</f>
        <v>0</v>
      </c>
      <c r="AA567" s="12">
        <f>+SUMIF(ISF!G:G,D:D,ISF!D:D)</f>
        <v>0</v>
      </c>
      <c r="AB567" s="124">
        <f>+SUMIF(DISCOI!G:G,D:D,DISCOI!D:D)</f>
        <v>0</v>
      </c>
      <c r="AC567" s="12">
        <f>+SUMIF(MABEL!F:F,D:D,MABEL!C:C)</f>
        <v>0</v>
      </c>
      <c r="AD567" s="12">
        <f>+SUMIF(NMP!F:F,D:D,NMP!C:C)</f>
        <v>0</v>
      </c>
      <c r="AE567" s="12">
        <f>+SUMIF('AMCHO '!F:F,D:D,'AMCHO '!C:C)</f>
        <v>0</v>
      </c>
      <c r="AF567" s="12">
        <f>+SUMIF(CONFORTIS!G:G,D:D,CONFORTIS!D:D)</f>
        <v>0</v>
      </c>
      <c r="AG567" s="12">
        <f>+SUMIF('IRS IMMO'!G:G,D:D,'IRS IMMO'!D:D)</f>
        <v>0</v>
      </c>
      <c r="AH567" s="12">
        <f>+SUMIFS(AGRIVETAM!C:C,AGRIVETAM!F:F,D:D)</f>
        <v>0</v>
      </c>
      <c r="AI567" s="12">
        <f>+SUMIF(EUROPAINTS!F:F,D:D,EUROPAINTS!C:C)</f>
        <v>0</v>
      </c>
      <c r="AJ567" s="12">
        <f>+SUMIF('VET ABE'!F:F,D:D,'VET ABE'!D:D)</f>
        <v>0</v>
      </c>
      <c r="AK567" s="12">
        <f>SUMIF('VET FIA'!F:F,D:D,'VET FIA'!D:D)</f>
        <v>0</v>
      </c>
      <c r="AL567" s="12">
        <f>+SUMIF('CSS SAKAY'!F:F,D:D,'CSS SAKAY'!C:C)</f>
        <v>0</v>
      </c>
      <c r="AN567" s="12">
        <f>SUMIF('United Malagasy'!F:F,D:D,'United Malagasy'!C:C)</f>
        <v>0</v>
      </c>
      <c r="AO567" s="12">
        <f>+SUMIF(NUTRIFOOD!E:E,D:D,NUTRIFOOD!C:C)</f>
        <v>0</v>
      </c>
      <c r="AP567" s="12">
        <f>+SUMIF(FERRIS!H:H,D:D,FERRIS!E:E)</f>
        <v>0</v>
      </c>
      <c r="AQ567" s="12">
        <f>+SUMIF(SEM!F:F,D:D,SEM!C:C)</f>
        <v>0</v>
      </c>
      <c r="AR567" s="12">
        <f>+SUMIF(Madatrade!F:F,D:D,Madatrade!C:C)</f>
        <v>0</v>
      </c>
      <c r="AS567" s="12">
        <f>+SUMIF('FLY TECH'!F:F,D:D,'FLY TECH'!D:D)</f>
        <v>0</v>
      </c>
      <c r="AT567" s="12">
        <f>+SUMIFS('FIRST INVESTISSEMENT'!D:D,'FIRST INVESTISSEMENT'!G:G,D:D)</f>
        <v>0</v>
      </c>
      <c r="AU567" s="164">
        <f t="shared" si="55"/>
        <v>174310764.44999999</v>
      </c>
      <c r="AV567" s="165">
        <f t="shared" si="56"/>
        <v>38538.166800661253</v>
      </c>
    </row>
    <row r="568" spans="1:48" hidden="1" x14ac:dyDescent="0.25">
      <c r="A568" s="11" t="str">
        <f t="shared" si="52"/>
        <v>6</v>
      </c>
      <c r="B568" s="11" t="str">
        <f t="shared" si="53"/>
        <v>62</v>
      </c>
      <c r="C568" s="11" t="str">
        <f t="shared" si="54"/>
        <v>622</v>
      </c>
      <c r="D568" s="23">
        <v>62210000</v>
      </c>
      <c r="E568" s="196" t="s">
        <v>3273</v>
      </c>
      <c r="F568" s="24" t="s">
        <v>1482</v>
      </c>
      <c r="G568" s="12">
        <f>+SUMIF(AGRIFARM!H:H,D:D,AGRIFARM!L:L)</f>
        <v>0</v>
      </c>
      <c r="H568" s="12">
        <f>+SUMIF(AGRICORP!I:I,D:D,AGRICORP!D:D)</f>
        <v>0</v>
      </c>
      <c r="I568" s="12">
        <f>+SUMIF(SMTP!D:D,D:D,SMTP!F:F)</f>
        <v>0</v>
      </c>
      <c r="J568" s="12">
        <f>+SUMIF(AGRIVET!G:G,D:D,AGRIVET!D:D)</f>
        <v>0</v>
      </c>
      <c r="K568" s="12">
        <f>+SUMIF(AGRIVAL!G:G,D:D,AGRIVAL!D:D)</f>
        <v>0</v>
      </c>
      <c r="L568" s="12">
        <f>+SUMIF(AGRIKOBA!G:G,D:D,AGRIKOBA!D:D)</f>
        <v>272000</v>
      </c>
      <c r="M568" s="12">
        <f>+SUMIF(LMOI!F:F,D:D,LMOI!C:C)</f>
        <v>0</v>
      </c>
      <c r="N568" s="12">
        <f>+SUMIF(TARTINE!G:G,D:D,TARTINE!D:D)</f>
        <v>0</v>
      </c>
      <c r="O568" s="12">
        <f>+SUMIF(IDF!F:F,D:D,IDF!C:C)</f>
        <v>0</v>
      </c>
      <c r="P568" s="12">
        <f>+SUMIF(RYA!G:G,D:D,RYA!D:D)</f>
        <v>0</v>
      </c>
      <c r="Q568" s="12">
        <f>+SUMIF('SCI NOAH'!G:G,D:D,'SCI NOAH'!D:D)</f>
        <v>0</v>
      </c>
      <c r="R568" s="12">
        <f>+SUMIF(SIM!F:F,D:D,SIM!C:C)</f>
        <v>0</v>
      </c>
      <c r="S568" s="163">
        <f>+SUMIF('First Energy'!A:A,D:D,'First Energy'!C:C)</f>
        <v>0</v>
      </c>
      <c r="T568" s="163">
        <f>+SUMIF('ID Motors'!G:G,D:D,'ID Motors'!D:D)</f>
        <v>0</v>
      </c>
      <c r="U568" s="12">
        <f>+SUMIF('ID RENTAL'!G:G,D:D,'ID RENTAL'!D:D)</f>
        <v>0</v>
      </c>
      <c r="V568" s="12">
        <f>+SUMIF('MCM '!G:G,D:D,'MCM '!D:D)</f>
        <v>0</v>
      </c>
      <c r="W568" s="12">
        <f>SUMIF(AGRIMOTORS!G:G,D:D,AGRIMOTORS!D:D)</f>
        <v>0</v>
      </c>
      <c r="X568" s="12">
        <f>+SUMIF(BOVIMA!F:F,D:D,BOVIMA!C:C)</f>
        <v>0</v>
      </c>
      <c r="Y568" s="12">
        <f>+SUMIF(AGRIFEED!F:F,D:D,AGRIFEED!C:C)</f>
        <v>0</v>
      </c>
      <c r="Z568" s="12">
        <f>SUMIF(AMIP!F:F,D:D,AMIP!C:C)</f>
        <v>0</v>
      </c>
      <c r="AA568" s="12">
        <f>+SUMIF(ISF!G:G,D:D,ISF!D:D)</f>
        <v>0</v>
      </c>
      <c r="AB568" s="124">
        <f>+SUMIF(DISCOI!G:G,D:D,DISCOI!D:D)</f>
        <v>0</v>
      </c>
      <c r="AC568" s="12">
        <f>+SUMIF(MABEL!F:F,D:D,MABEL!C:C)</f>
        <v>0</v>
      </c>
      <c r="AD568" s="12">
        <f>+SUMIF(NMP!F:F,D:D,NMP!C:C)</f>
        <v>0</v>
      </c>
      <c r="AE568" s="12">
        <f>+SUMIF('AMCHO '!F:F,D:D,'AMCHO '!C:C)</f>
        <v>0</v>
      </c>
      <c r="AF568" s="12">
        <f>+SUMIF(CONFORTIS!G:G,D:D,CONFORTIS!D:D)</f>
        <v>0</v>
      </c>
      <c r="AG568" s="12">
        <f>+SUMIF('IRS IMMO'!G:G,D:D,'IRS IMMO'!D:D)</f>
        <v>0</v>
      </c>
      <c r="AH568" s="12">
        <f>+SUMIFS(AGRIVETAM!C:C,AGRIVETAM!F:F,D:D)</f>
        <v>0</v>
      </c>
      <c r="AI568" s="12">
        <f>+SUMIF(EUROPAINTS!F:F,D:D,EUROPAINTS!C:C)</f>
        <v>0</v>
      </c>
      <c r="AJ568" s="12">
        <f>+SUMIF('VET ABE'!F:F,D:D,'VET ABE'!D:D)</f>
        <v>0</v>
      </c>
      <c r="AK568" s="12">
        <f>SUMIF('VET FIA'!F:F,D:D,'VET FIA'!D:D)</f>
        <v>0</v>
      </c>
      <c r="AL568" s="12">
        <f>+SUMIF('CSS SAKAY'!F:F,D:D,'CSS SAKAY'!C:C)</f>
        <v>0</v>
      </c>
      <c r="AM568" s="12"/>
      <c r="AN568" s="12">
        <f>SUMIF('United Malagasy'!F:F,D:D,'United Malagasy'!C:C)</f>
        <v>0</v>
      </c>
      <c r="AO568" s="12">
        <f>+SUMIF(NUTRIFOOD!E:E,D:D,NUTRIFOOD!C:C)</f>
        <v>0</v>
      </c>
      <c r="AP568" s="12">
        <f>+SUMIF(FERRIS!H:H,D:D,FERRIS!E:E)</f>
        <v>0</v>
      </c>
      <c r="AQ568" s="12">
        <f>+SUMIF(SEM!F:F,D:D,SEM!C:C)</f>
        <v>183714870.31</v>
      </c>
      <c r="AR568" s="12">
        <f>+SUMIF(Madatrade!F:F,D:D,Madatrade!C:C)</f>
        <v>0</v>
      </c>
      <c r="AS568" s="12">
        <f>+SUMIF('FLY TECH'!F:F,D:D,'FLY TECH'!D:D)</f>
        <v>220888.36</v>
      </c>
      <c r="AT568" s="12">
        <f>+SUMIFS('FIRST INVESTISSEMENT'!D:D,'FIRST INVESTISSEMENT'!G:G,D:D)</f>
        <v>0</v>
      </c>
      <c r="AU568" s="164">
        <f t="shared" si="55"/>
        <v>184207758.67000002</v>
      </c>
      <c r="AV568" s="165">
        <f t="shared" si="56"/>
        <v>40726.281890850922</v>
      </c>
    </row>
    <row r="569" spans="1:48" hidden="1" x14ac:dyDescent="0.25">
      <c r="A569" s="11" t="str">
        <f t="shared" si="52"/>
        <v>6</v>
      </c>
      <c r="B569" s="11" t="str">
        <f t="shared" si="53"/>
        <v>62</v>
      </c>
      <c r="C569" s="11" t="str">
        <f t="shared" si="54"/>
        <v>622</v>
      </c>
      <c r="D569" s="23">
        <v>62260000</v>
      </c>
      <c r="E569" s="196" t="s">
        <v>3273</v>
      </c>
      <c r="F569" s="24" t="s">
        <v>2307</v>
      </c>
      <c r="G569" s="12">
        <f>+SUMIF(AGRIFARM!H:H,D:D,AGRIFARM!L:L)</f>
        <v>0</v>
      </c>
      <c r="H569" s="12">
        <f>+SUMIF(AGRICORP!I:I,D:D,AGRICORP!D:D)</f>
        <v>0</v>
      </c>
      <c r="I569" s="12">
        <f>+SUMIF(SMTP!D:D,D:D,SMTP!F:F)</f>
        <v>456520</v>
      </c>
      <c r="J569" s="12">
        <f>+SUMIF(AGRIVET!G:G,D:D,AGRIVET!D:D)</f>
        <v>0</v>
      </c>
      <c r="K569" s="12">
        <f>+SUMIF(AGRIVAL!G:G,D:D,AGRIVAL!D:D)</f>
        <v>0</v>
      </c>
      <c r="L569" s="12">
        <f>+SUMIF(AGRIKOBA!G:G,D:D,AGRIKOBA!D:D)</f>
        <v>0</v>
      </c>
      <c r="M569" s="12">
        <f>+SUMIF(LMOI!F:F,D:D,LMOI!C:C)</f>
        <v>7967047</v>
      </c>
      <c r="N569" s="12">
        <f>+SUMIF(TARTINE!G:G,D:D,TARTINE!D:D)</f>
        <v>0</v>
      </c>
      <c r="O569" s="12">
        <f>+SUMIF(IDF!F:F,D:D,IDF!C:C)</f>
        <v>0</v>
      </c>
      <c r="P569" s="12">
        <f>+SUMIF(RYA!G:G,D:D,RYA!D:D)</f>
        <v>0</v>
      </c>
      <c r="Q569" s="12">
        <f>+SUMIF('SCI NOAH'!G:G,D:D,'SCI NOAH'!D:D)</f>
        <v>0</v>
      </c>
      <c r="R569" s="12">
        <f>+SUMIF(SIM!F:F,D:D,SIM!C:C)</f>
        <v>0</v>
      </c>
      <c r="S569" s="163">
        <f>+SUMIF('First Energy'!A:A,D:D,'First Energy'!C:C)</f>
        <v>0</v>
      </c>
      <c r="T569" s="163">
        <f>+SUMIF('ID Motors'!G:G,D:D,'ID Motors'!D:D)</f>
        <v>0</v>
      </c>
      <c r="U569" s="12">
        <f>+SUMIF('ID RENTAL'!G:G,D:D,'ID RENTAL'!D:D)</f>
        <v>0</v>
      </c>
      <c r="V569" s="12">
        <f>+SUMIF('MCM '!G:G,D:D,'MCM '!D:D)</f>
        <v>0</v>
      </c>
      <c r="W569" s="12">
        <f>SUMIF(AGRIMOTORS!G:G,D:D,AGRIMOTORS!D:D)</f>
        <v>0</v>
      </c>
      <c r="X569" s="12">
        <f>+SUMIF(BOVIMA!F:F,D:D,BOVIMA!C:C)</f>
        <v>0</v>
      </c>
      <c r="Y569" s="12">
        <f>+SUMIF(AGRIFEED!F:F,D:D,AGRIFEED!C:C)</f>
        <v>0</v>
      </c>
      <c r="Z569" s="12">
        <f>SUMIF(AMIP!F:F,D:D,AMIP!C:C)</f>
        <v>0</v>
      </c>
      <c r="AA569" s="12">
        <f>+SUMIF(ISF!G:G,D:D,ISF!D:D)</f>
        <v>0</v>
      </c>
      <c r="AB569" s="124">
        <f>+SUMIF(DISCOI!G:G,D:D,DISCOI!D:D)</f>
        <v>0</v>
      </c>
      <c r="AC569" s="12">
        <f>+SUMIF(MABEL!F:F,D:D,MABEL!C:C)</f>
        <v>0</v>
      </c>
      <c r="AD569" s="12">
        <f>+SUMIF(NMP!F:F,D:D,NMP!C:C)</f>
        <v>0</v>
      </c>
      <c r="AE569" s="12">
        <f>+SUMIF('AMCHO '!F:F,D:D,'AMCHO '!C:C)</f>
        <v>0</v>
      </c>
      <c r="AF569" s="12">
        <f>+SUMIF(CONFORTIS!G:G,D:D,CONFORTIS!D:D)</f>
        <v>0</v>
      </c>
      <c r="AG569" s="12">
        <f>+SUMIF('IRS IMMO'!G:G,D:D,'IRS IMMO'!D:D)</f>
        <v>0</v>
      </c>
      <c r="AH569" s="12">
        <f>+SUMIFS(AGRIVETAM!C:C,AGRIVETAM!F:F,D:D)</f>
        <v>0</v>
      </c>
      <c r="AI569" s="12">
        <f>+SUMIF(EUROPAINTS!F:F,D:D,EUROPAINTS!C:C)</f>
        <v>0</v>
      </c>
      <c r="AJ569" s="12">
        <f>+SUMIF('VET ABE'!F:F,D:D,'VET ABE'!D:D)</f>
        <v>0</v>
      </c>
      <c r="AK569" s="12">
        <f>SUMIF('VET FIA'!F:F,D:D,'VET FIA'!D:D)</f>
        <v>0</v>
      </c>
      <c r="AL569" s="12">
        <f>+SUMIF('CSS SAKAY'!F:F,D:D,'CSS SAKAY'!C:C)</f>
        <v>0</v>
      </c>
      <c r="AM569" s="12"/>
      <c r="AN569" s="12">
        <f>SUMIF('United Malagasy'!F:F,D:D,'United Malagasy'!C:C)</f>
        <v>0</v>
      </c>
      <c r="AO569" s="12">
        <f>+SUMIF(NUTRIFOOD!E:E,D:D,NUTRIFOOD!C:C)</f>
        <v>0</v>
      </c>
      <c r="AP569" s="12">
        <f>+SUMIF(FERRIS!H:H,D:D,FERRIS!E:E)</f>
        <v>0</v>
      </c>
      <c r="AQ569" s="12">
        <f>+SUMIF(SEM!F:F,D:D,SEM!C:C)</f>
        <v>0</v>
      </c>
      <c r="AR569" s="12">
        <f>+SUMIF(Madatrade!F:F,D:D,Madatrade!C:C)</f>
        <v>0</v>
      </c>
      <c r="AS569" s="12">
        <f>+SUMIF('FLY TECH'!F:F,D:D,'FLY TECH'!D:D)</f>
        <v>0</v>
      </c>
      <c r="AT569" s="12">
        <f>+SUMIFS('FIRST INVESTISSEMENT'!D:D,'FIRST INVESTISSEMENT'!G:G,D:D)</f>
        <v>0</v>
      </c>
      <c r="AU569" s="164">
        <f t="shared" si="55"/>
        <v>8423567</v>
      </c>
      <c r="AV569" s="165">
        <f t="shared" si="56"/>
        <v>1862.3567576382443</v>
      </c>
    </row>
    <row r="570" spans="1:48" hidden="1" x14ac:dyDescent="0.25">
      <c r="A570" s="11" t="str">
        <f t="shared" si="52"/>
        <v>6</v>
      </c>
      <c r="B570" s="11" t="str">
        <f t="shared" si="53"/>
        <v>62</v>
      </c>
      <c r="C570" s="11" t="str">
        <f t="shared" si="54"/>
        <v>623</v>
      </c>
      <c r="D570" s="23">
        <v>62300000</v>
      </c>
      <c r="E570" s="196" t="s">
        <v>3273</v>
      </c>
      <c r="F570" s="24" t="s">
        <v>191</v>
      </c>
      <c r="G570" s="12">
        <f>+SUMIF(AGRIFARM!H:H,D:D,AGRIFARM!L:L)</f>
        <v>6594850</v>
      </c>
      <c r="H570" s="12">
        <f>+SUMIF(AGRICORP!I:I,D:D,AGRICORP!D:D)</f>
        <v>0</v>
      </c>
      <c r="I570" s="12">
        <f>+SUMIF(SMTP!D:D,D:D,SMTP!F:F)</f>
        <v>135600</v>
      </c>
      <c r="J570" s="12">
        <f>+SUMIF(AGRIVET!G:G,D:D,AGRIVET!D:D)</f>
        <v>226660477.06999999</v>
      </c>
      <c r="K570" s="12">
        <f>+SUMIF(AGRIVAL!G:G,D:D,AGRIVAL!D:D)</f>
        <v>0</v>
      </c>
      <c r="L570" s="12">
        <f>+SUMIF(AGRIKOBA!G:G,D:D,AGRIKOBA!D:D)</f>
        <v>0</v>
      </c>
      <c r="M570" s="12">
        <f>+SUMIF(LMOI!F:F,D:D,LMOI!C:C)</f>
        <v>0</v>
      </c>
      <c r="N570" s="12">
        <f>+SUMIF(TARTINE!G:G,D:D,TARTINE!D:D)</f>
        <v>0</v>
      </c>
      <c r="O570" s="12">
        <f>+SUMIF(IDF!F:F,D:D,IDF!C:C)</f>
        <v>82046139.719999999</v>
      </c>
      <c r="P570" s="12">
        <f>+SUMIF(RYA!G:G,D:D,RYA!D:D)</f>
        <v>671559</v>
      </c>
      <c r="Q570" s="12">
        <f>+SUMIF('SCI NOAH'!G:G,D:D,'SCI NOAH'!D:D)</f>
        <v>0</v>
      </c>
      <c r="R570" s="12">
        <f>+SUMIF(SIM!F:F,D:D,SIM!C:C)</f>
        <v>3647000</v>
      </c>
      <c r="S570" s="163">
        <f>+SUMIF('First Energy'!A:A,D:D,'First Energy'!C:C)</f>
        <v>0</v>
      </c>
      <c r="T570" s="163">
        <f>+SUMIF('ID Motors'!G:G,D:D,'ID Motors'!D:D)</f>
        <v>0</v>
      </c>
      <c r="U570" s="12">
        <f>+SUMIF('ID RENTAL'!G:G,D:D,'ID RENTAL'!D:D)</f>
        <v>0</v>
      </c>
      <c r="V570" s="12">
        <f>+SUMIF('MCM '!G:G,D:D,'MCM '!D:D)</f>
        <v>38080772.5</v>
      </c>
      <c r="W570" s="12">
        <f>SUMIF(AGRIMOTORS!G:G,D:D,AGRIMOTORS!D:D)</f>
        <v>0</v>
      </c>
      <c r="X570" s="12">
        <f>+SUMIF(BOVIMA!F:F,D:D,BOVIMA!C:C)</f>
        <v>4036000</v>
      </c>
      <c r="Y570" s="12">
        <f>+SUMIF(AGRIFEED!F:F,D:D,AGRIFEED!C:C)</f>
        <v>0</v>
      </c>
      <c r="Z570" s="12">
        <f>SUMIF(AMIP!F:F,D:D,AMIP!C:C)</f>
        <v>0</v>
      </c>
      <c r="AA570" s="12">
        <f>+SUMIF(ISF!G:G,D:D,ISF!D:D)</f>
        <v>0</v>
      </c>
      <c r="AB570" s="124">
        <f>+SUMIF(DISCOI!G:G,D:D,DISCOI!D:D)</f>
        <v>0</v>
      </c>
      <c r="AC570" s="12">
        <f>+SUMIF(MABEL!F:F,D:D,MABEL!C:C)</f>
        <v>1880865</v>
      </c>
      <c r="AD570" s="12">
        <f>+SUMIF(NMP!F:F,D:D,NMP!C:C)</f>
        <v>0</v>
      </c>
      <c r="AE570" s="12">
        <f>+SUMIF('AMCHO '!F:F,D:D,'AMCHO '!C:C)</f>
        <v>0</v>
      </c>
      <c r="AF570" s="12">
        <f>+SUMIF(CONFORTIS!G:G,D:D,CONFORTIS!D:D)</f>
        <v>0</v>
      </c>
      <c r="AG570" s="12">
        <f>+SUMIF('IRS IMMO'!G:G,D:D,'IRS IMMO'!D:D)</f>
        <v>0</v>
      </c>
      <c r="AH570" s="12">
        <f>+SUMIFS(AGRIVETAM!C:C,AGRIVETAM!F:F,D:D)</f>
        <v>2496000</v>
      </c>
      <c r="AI570" s="12">
        <f>+SUMIF(EUROPAINTS!F:F,D:D,EUROPAINTS!C:C)</f>
        <v>0</v>
      </c>
      <c r="AJ570" s="12">
        <f>+SUMIF('VET ABE'!F:F,D:D,'VET ABE'!D:D)</f>
        <v>560000</v>
      </c>
      <c r="AK570" s="12">
        <f>SUMIF('VET FIA'!F:F,D:D,'VET FIA'!D:D)</f>
        <v>0</v>
      </c>
      <c r="AL570" s="12">
        <f>+SUMIF('CSS SAKAY'!F:F,D:D,'CSS SAKAY'!C:C)</f>
        <v>0</v>
      </c>
      <c r="AM570" s="12"/>
      <c r="AN570" s="12">
        <f>SUMIF('United Malagasy'!F:F,D:D,'United Malagasy'!C:C)</f>
        <v>112956</v>
      </c>
      <c r="AO570" s="12">
        <f>+SUMIF(NUTRIFOOD!E:E,D:D,NUTRIFOOD!C:C)</f>
        <v>0</v>
      </c>
      <c r="AP570" s="12">
        <f>+SUMIF(FERRIS!H:H,D:D,FERRIS!E:E)</f>
        <v>0</v>
      </c>
      <c r="AQ570" s="12">
        <f>+SUMIF(SEM!F:F,D:D,SEM!C:C)</f>
        <v>0</v>
      </c>
      <c r="AR570" s="12">
        <f>+SUMIF(Madatrade!F:F,D:D,Madatrade!C:C)</f>
        <v>0</v>
      </c>
      <c r="AS570" s="12">
        <f>+SUMIF('FLY TECH'!F:F,D:D,'FLY TECH'!D:D)</f>
        <v>0</v>
      </c>
      <c r="AT570" s="12">
        <f>+SUMIFS('FIRST INVESTISSEMENT'!D:D,'FIRST INVESTISSEMENT'!G:G,D:D)</f>
        <v>0</v>
      </c>
      <c r="AU570" s="164">
        <f t="shared" si="55"/>
        <v>366922219.28999996</v>
      </c>
      <c r="AV570" s="165">
        <f t="shared" si="56"/>
        <v>81122.412230157744</v>
      </c>
    </row>
    <row r="571" spans="1:48" hidden="1" x14ac:dyDescent="0.25">
      <c r="A571" s="11" t="str">
        <f t="shared" si="52"/>
        <v>6</v>
      </c>
      <c r="B571" s="11" t="str">
        <f t="shared" si="53"/>
        <v>62</v>
      </c>
      <c r="C571" s="11" t="str">
        <f t="shared" si="54"/>
        <v>623</v>
      </c>
      <c r="D571" s="23">
        <v>62301000</v>
      </c>
      <c r="E571" s="196" t="s">
        <v>3273</v>
      </c>
      <c r="F571" s="24" t="s">
        <v>191</v>
      </c>
      <c r="G571" s="12">
        <f>+SUMIF(AGRIFARM!H:H,D:D,AGRIFARM!L:L)</f>
        <v>0</v>
      </c>
      <c r="H571" s="12">
        <f>+SUMIF(AGRICORP!I:I,D:D,AGRICORP!D:D)</f>
        <v>94825084.680000007</v>
      </c>
      <c r="I571" s="12">
        <f>+SUMIF(SMTP!D:D,D:D,SMTP!F:F)</f>
        <v>7767420.9000000004</v>
      </c>
      <c r="J571" s="12">
        <f>+SUMIF(AGRIVET!G:G,D:D,AGRIVET!D:D)</f>
        <v>0</v>
      </c>
      <c r="K571" s="12">
        <f>+SUMIF(AGRIVAL!G:G,D:D,AGRIVAL!D:D)</f>
        <v>30457564.120000001</v>
      </c>
      <c r="L571" s="12">
        <f>+SUMIF(AGRIKOBA!G:G,D:D,AGRIKOBA!D:D)</f>
        <v>15388389</v>
      </c>
      <c r="M571" s="12">
        <f>+SUMIF(LMOI!F:F,D:D,LMOI!C:C)</f>
        <v>6290469</v>
      </c>
      <c r="N571" s="12">
        <f>+SUMIF(TARTINE!G:G,D:D,TARTINE!D:D)</f>
        <v>0</v>
      </c>
      <c r="O571" s="12">
        <f>+SUMIF(IDF!F:F,D:D,IDF!C:C)</f>
        <v>0</v>
      </c>
      <c r="P571" s="12">
        <f>+SUMIF(RYA!G:G,D:D,RYA!D:D)</f>
        <v>1534473</v>
      </c>
      <c r="Q571" s="12">
        <f>+SUMIF('SCI NOAH'!G:G,D:D,'SCI NOAH'!D:D)</f>
        <v>0</v>
      </c>
      <c r="R571" s="12">
        <f>+SUMIF(SIM!F:F,D:D,SIM!C:C)</f>
        <v>0</v>
      </c>
      <c r="S571" s="163">
        <f>+SUMIF('First Energy'!A:A,D:D,'First Energy'!C:C)</f>
        <v>1165000</v>
      </c>
      <c r="T571" s="163">
        <f>+SUMIF('ID Motors'!G:G,D:D,'ID Motors'!D:D)</f>
        <v>43416281.560000002</v>
      </c>
      <c r="U571" s="12">
        <f>+SUMIF('ID RENTAL'!G:G,D:D,'ID RENTAL'!D:D)</f>
        <v>6933144</v>
      </c>
      <c r="V571" s="12">
        <f>+SUMIF('MCM '!G:G,D:D,'MCM '!D:D)</f>
        <v>0</v>
      </c>
      <c r="W571" s="12">
        <f>SUMIF(AGRIMOTORS!G:G,D:D,AGRIMOTORS!D:D)</f>
        <v>3051560</v>
      </c>
      <c r="X571" s="12">
        <f>+SUMIF(BOVIMA!F:F,D:D,BOVIMA!C:C)</f>
        <v>0</v>
      </c>
      <c r="Y571" s="12">
        <f>+SUMIF(AGRIFEED!F:F,D:D,AGRIFEED!C:C)</f>
        <v>198000</v>
      </c>
      <c r="Z571" s="12">
        <f>SUMIF(AMIP!F:F,D:D,AMIP!C:C)</f>
        <v>0</v>
      </c>
      <c r="AA571" s="12">
        <f>+SUMIF(ISF!G:G,D:D,ISF!D:D)</f>
        <v>0</v>
      </c>
      <c r="AB571" s="124">
        <f>+SUMIF(DISCOI!G:G,D:D,DISCOI!D:D)</f>
        <v>0</v>
      </c>
      <c r="AC571" s="12">
        <f>+SUMIF(MABEL!F:F,D:D,MABEL!C:C)</f>
        <v>471205</v>
      </c>
      <c r="AD571" s="12">
        <f>+SUMIF(NMP!F:F,D:D,NMP!C:C)</f>
        <v>0</v>
      </c>
      <c r="AE571" s="12">
        <f>+SUMIF('AMCHO '!F:F,D:D,'AMCHO '!C:C)</f>
        <v>0</v>
      </c>
      <c r="AF571" s="12">
        <f>+SUMIF(CONFORTIS!G:G,D:D,CONFORTIS!D:D)</f>
        <v>0</v>
      </c>
      <c r="AG571" s="12">
        <f>+SUMIF('IRS IMMO'!G:G,D:D,'IRS IMMO'!D:D)</f>
        <v>0</v>
      </c>
      <c r="AH571" s="12">
        <f>+SUMIFS(AGRIVETAM!C:C,AGRIVETAM!F:F,D:D)</f>
        <v>0</v>
      </c>
      <c r="AI571" s="12">
        <f>+SUMIF(EUROPAINTS!F:F,D:D,EUROPAINTS!C:C)</f>
        <v>0</v>
      </c>
      <c r="AJ571" s="12">
        <f>+SUMIF('VET ABE'!F:F,D:D,'VET ABE'!D:D)</f>
        <v>0</v>
      </c>
      <c r="AK571" s="12">
        <f>SUMIF('VET FIA'!F:F,D:D,'VET FIA'!D:D)</f>
        <v>0</v>
      </c>
      <c r="AL571" s="12">
        <f>+SUMIF('CSS SAKAY'!F:F,D:D,'CSS SAKAY'!C:C)</f>
        <v>0</v>
      </c>
      <c r="AN571" s="12">
        <f>SUMIF('United Malagasy'!F:F,D:D,'United Malagasy'!C:C)</f>
        <v>0</v>
      </c>
      <c r="AO571" s="12">
        <f>+SUMIF(NUTRIFOOD!E:E,D:D,NUTRIFOOD!C:C)</f>
        <v>0</v>
      </c>
      <c r="AP571" s="12">
        <f>+SUMIF(FERRIS!H:H,D:D,FERRIS!E:E)</f>
        <v>0</v>
      </c>
      <c r="AQ571" s="12">
        <f>+SUMIF(SEM!F:F,D:D,SEM!C:C)</f>
        <v>1789000</v>
      </c>
      <c r="AR571" s="12">
        <f>+SUMIF(Madatrade!F:F,D:D,Madatrade!C:C)</f>
        <v>0</v>
      </c>
      <c r="AS571" s="12">
        <f>+SUMIF('FLY TECH'!F:F,D:D,'FLY TECH'!D:D)</f>
        <v>168612375.68000001</v>
      </c>
      <c r="AT571" s="12">
        <f>+SUMIFS('FIRST INVESTISSEMENT'!D:D,'FIRST INVESTISSEMENT'!G:G,D:D)</f>
        <v>0</v>
      </c>
      <c r="AU571" s="164">
        <f t="shared" si="55"/>
        <v>381899966.94000006</v>
      </c>
      <c r="AV571" s="165">
        <f t="shared" si="56"/>
        <v>84433.825263398656</v>
      </c>
    </row>
    <row r="572" spans="1:48" hidden="1" x14ac:dyDescent="0.25">
      <c r="A572" s="11" t="str">
        <f t="shared" si="52"/>
        <v>6</v>
      </c>
      <c r="B572" s="11" t="str">
        <f t="shared" si="53"/>
        <v>62</v>
      </c>
      <c r="C572" s="11" t="str">
        <f t="shared" si="54"/>
        <v>623</v>
      </c>
      <c r="D572" s="23">
        <v>62302000</v>
      </c>
      <c r="E572" s="196" t="s">
        <v>3273</v>
      </c>
      <c r="F572" s="24" t="s">
        <v>516</v>
      </c>
      <c r="G572" s="12">
        <f>+SUMIF(AGRIFARM!H:H,D:D,AGRIFARM!L:L)</f>
        <v>0</v>
      </c>
      <c r="H572" s="12">
        <f>+SUMIF(AGRICORP!I:I,D:D,AGRICORP!D:D)</f>
        <v>49500000</v>
      </c>
      <c r="I572" s="12">
        <f>+SUMIF(SMTP!D:D,D:D,SMTP!F:F)</f>
        <v>38942127.909999996</v>
      </c>
      <c r="J572" s="12">
        <f>+SUMIF(AGRIVET!G:G,D:D,AGRIVET!D:D)</f>
        <v>0</v>
      </c>
      <c r="K572" s="12">
        <f>+SUMIF(AGRIVAL!G:G,D:D,AGRIVAL!D:D)</f>
        <v>12738201</v>
      </c>
      <c r="L572" s="12">
        <f>+SUMIF(AGRIKOBA!G:G,D:D,AGRIKOBA!D:D)</f>
        <v>792733</v>
      </c>
      <c r="M572" s="12">
        <f>+SUMIF(LMOI!F:F,D:D,LMOI!C:C)</f>
        <v>33333333.329999998</v>
      </c>
      <c r="N572" s="12">
        <f>+SUMIF(TARTINE!G:G,D:D,TARTINE!D:D)</f>
        <v>0</v>
      </c>
      <c r="O572" s="12">
        <f>+SUMIF(IDF!F:F,D:D,IDF!C:C)</f>
        <v>0</v>
      </c>
      <c r="P572" s="12">
        <f>+SUMIF(RYA!G:G,D:D,RYA!D:D)</f>
        <v>285456</v>
      </c>
      <c r="Q572" s="12">
        <f>+SUMIF('SCI NOAH'!G:G,D:D,'SCI NOAH'!D:D)</f>
        <v>0</v>
      </c>
      <c r="R572" s="12">
        <f>+SUMIF(SIM!F:F,D:D,SIM!C:C)</f>
        <v>0</v>
      </c>
      <c r="S572" s="163">
        <f>+SUMIF('First Energy'!A:A,D:D,'First Energy'!C:C)</f>
        <v>0</v>
      </c>
      <c r="T572" s="163">
        <f>+SUMIF('ID Motors'!G:G,D:D,'ID Motors'!D:D)</f>
        <v>2729987</v>
      </c>
      <c r="U572" s="12">
        <f>+SUMIF('ID RENTAL'!G:G,D:D,'ID RENTAL'!D:D)</f>
        <v>364449</v>
      </c>
      <c r="V572" s="12">
        <f>+SUMIF('MCM '!G:G,D:D,'MCM '!D:D)</f>
        <v>2653882</v>
      </c>
      <c r="W572" s="12">
        <f>SUMIF(AGRIMOTORS!G:G,D:D,AGRIMOTORS!D:D)</f>
        <v>0</v>
      </c>
      <c r="X572" s="12">
        <f>+SUMIF(BOVIMA!F:F,D:D,BOVIMA!C:C)</f>
        <v>0</v>
      </c>
      <c r="Y572" s="12">
        <f>+SUMIF(AGRIFEED!F:F,D:D,AGRIFEED!C:C)</f>
        <v>0</v>
      </c>
      <c r="Z572" s="12">
        <f>SUMIF(AMIP!F:F,D:D,AMIP!C:C)</f>
        <v>0</v>
      </c>
      <c r="AA572" s="12">
        <f>+SUMIF(ISF!G:G,D:D,ISF!D:D)</f>
        <v>0</v>
      </c>
      <c r="AB572" s="124">
        <f>+SUMIF(DISCOI!G:G,D:D,DISCOI!D:D)</f>
        <v>0</v>
      </c>
      <c r="AC572" s="12">
        <f>+SUMIF(MABEL!F:F,D:D,MABEL!C:C)</f>
        <v>137074</v>
      </c>
      <c r="AD572" s="12">
        <f>+SUMIF(NMP!F:F,D:D,NMP!C:C)</f>
        <v>0</v>
      </c>
      <c r="AE572" s="12">
        <f>+SUMIF('AMCHO '!F:F,D:D,'AMCHO '!C:C)</f>
        <v>0</v>
      </c>
      <c r="AF572" s="12">
        <f>+SUMIF(CONFORTIS!G:G,D:D,CONFORTIS!D:D)</f>
        <v>0</v>
      </c>
      <c r="AG572" s="12">
        <f>+SUMIF('IRS IMMO'!G:G,D:D,'IRS IMMO'!D:D)</f>
        <v>0</v>
      </c>
      <c r="AH572" s="12">
        <f>+SUMIFS(AGRIVETAM!C:C,AGRIVETAM!F:F,D:D)</f>
        <v>440000</v>
      </c>
      <c r="AI572" s="12">
        <f>+SUMIF(EUROPAINTS!F:F,D:D,EUROPAINTS!C:C)</f>
        <v>0</v>
      </c>
      <c r="AJ572" s="12">
        <f>+SUMIF('VET ABE'!F:F,D:D,'VET ABE'!D:D)</f>
        <v>2878000</v>
      </c>
      <c r="AK572" s="12">
        <f>SUMIF('VET FIA'!F:F,D:D,'VET FIA'!D:D)</f>
        <v>2656000</v>
      </c>
      <c r="AL572" s="12">
        <f>+SUMIF('CSS SAKAY'!F:F,D:D,'CSS SAKAY'!C:C)</f>
        <v>0</v>
      </c>
      <c r="AN572" s="12">
        <f>SUMIF('United Malagasy'!F:F,D:D,'United Malagasy'!C:C)</f>
        <v>0</v>
      </c>
      <c r="AO572" s="12">
        <f>+SUMIF(NUTRIFOOD!E:E,D:D,NUTRIFOOD!C:C)</f>
        <v>0</v>
      </c>
      <c r="AP572" s="12">
        <f>+SUMIF(FERRIS!H:H,D:D,FERRIS!E:E)</f>
        <v>0</v>
      </c>
      <c r="AQ572" s="12">
        <f>+SUMIF(SEM!F:F,D:D,SEM!C:C)</f>
        <v>0</v>
      </c>
      <c r="AR572" s="12">
        <f>+SUMIF(Madatrade!F:F,D:D,Madatrade!C:C)</f>
        <v>0</v>
      </c>
      <c r="AS572" s="12">
        <f>+SUMIF('FLY TECH'!F:F,D:D,'FLY TECH'!D:D)</f>
        <v>7500000</v>
      </c>
      <c r="AT572" s="12">
        <f>+SUMIFS('FIRST INVESTISSEMENT'!D:D,'FIRST INVESTISSEMENT'!G:G,D:D)</f>
        <v>0</v>
      </c>
      <c r="AU572" s="164">
        <f t="shared" si="55"/>
        <v>154951243.24000001</v>
      </c>
      <c r="AV572" s="165">
        <f t="shared" si="56"/>
        <v>34257.992481387198</v>
      </c>
    </row>
    <row r="573" spans="1:48" hidden="1" x14ac:dyDescent="0.25">
      <c r="A573" s="11" t="str">
        <f t="shared" si="52"/>
        <v>6</v>
      </c>
      <c r="B573" s="11" t="str">
        <f t="shared" si="53"/>
        <v>62</v>
      </c>
      <c r="C573" s="11" t="str">
        <f t="shared" si="54"/>
        <v>623</v>
      </c>
      <c r="D573" s="23">
        <v>62303000</v>
      </c>
      <c r="E573" s="196" t="s">
        <v>3273</v>
      </c>
      <c r="F573" s="24" t="s">
        <v>517</v>
      </c>
      <c r="G573" s="12">
        <f>+SUMIF(AGRIFARM!H:H,D:D,AGRIFARM!L:L)</f>
        <v>0</v>
      </c>
      <c r="H573" s="12">
        <f>+SUMIF(AGRICORP!I:I,D:D,AGRICORP!D:D)</f>
        <v>17640200</v>
      </c>
      <c r="I573" s="12">
        <f>+SUMIF(SMTP!D:D,D:D,SMTP!F:F)</f>
        <v>7027146</v>
      </c>
      <c r="J573" s="12">
        <f>+SUMIF(AGRIVET!G:G,D:D,AGRIVET!D:D)</f>
        <v>0</v>
      </c>
      <c r="K573" s="12">
        <f>+SUMIF(AGRIVAL!G:G,D:D,AGRIVAL!D:D)</f>
        <v>158496452.38999999</v>
      </c>
      <c r="L573" s="12">
        <f>+SUMIF(AGRIKOBA!G:G,D:D,AGRIKOBA!D:D)</f>
        <v>11898344.42</v>
      </c>
      <c r="M573" s="12">
        <f>+SUMIF(LMOI!F:F,D:D,LMOI!C:C)</f>
        <v>15546950</v>
      </c>
      <c r="N573" s="12">
        <f>+SUMIF(TARTINE!G:G,D:D,TARTINE!D:D)</f>
        <v>0</v>
      </c>
      <c r="O573" s="12">
        <f>+SUMIF(IDF!F:F,D:D,IDF!C:C)</f>
        <v>0</v>
      </c>
      <c r="P573" s="12">
        <f>+SUMIF(RYA!G:G,D:D,RYA!D:D)</f>
        <v>2763955</v>
      </c>
      <c r="Q573" s="12">
        <f>+SUMIF('SCI NOAH'!G:G,D:D,'SCI NOAH'!D:D)</f>
        <v>0</v>
      </c>
      <c r="R573" s="12">
        <f>+SUMIF(SIM!F:F,D:D,SIM!C:C)</f>
        <v>0</v>
      </c>
      <c r="S573" s="163">
        <f>+SUMIF('First Energy'!A:A,D:D,'First Energy'!C:C)</f>
        <v>2410131</v>
      </c>
      <c r="T573" s="163">
        <f>+SUMIF('ID Motors'!G:G,D:D,'ID Motors'!D:D)</f>
        <v>14923757</v>
      </c>
      <c r="U573" s="12">
        <f>+SUMIF('ID RENTAL'!G:G,D:D,'ID RENTAL'!D:D)</f>
        <v>2663514</v>
      </c>
      <c r="V573" s="12">
        <f>+SUMIF('MCM '!G:G,D:D,'MCM '!D:D)</f>
        <v>0</v>
      </c>
      <c r="W573" s="12">
        <f>SUMIF(AGRIMOTORS!G:G,D:D,AGRIMOTORS!D:D)</f>
        <v>12009601.58</v>
      </c>
      <c r="X573" s="12">
        <f>+SUMIF(BOVIMA!F:F,D:D,BOVIMA!C:C)</f>
        <v>0</v>
      </c>
      <c r="Y573" s="12">
        <f>+SUMIF(AGRIFEED!F:F,D:D,AGRIFEED!C:C)</f>
        <v>900000</v>
      </c>
      <c r="Z573" s="12">
        <f>SUMIF(AMIP!F:F,D:D,AMIP!C:C)</f>
        <v>0</v>
      </c>
      <c r="AA573" s="12">
        <f>+SUMIF(ISF!G:G,D:D,ISF!D:D)</f>
        <v>0</v>
      </c>
      <c r="AB573" s="124">
        <f>+SUMIF(DISCOI!G:G,D:D,DISCOI!D:D)</f>
        <v>0</v>
      </c>
      <c r="AC573" s="12">
        <f>+SUMIF(MABEL!F:F,D:D,MABEL!C:C)</f>
        <v>0</v>
      </c>
      <c r="AD573" s="12">
        <f>+SUMIF(NMP!F:F,D:D,NMP!C:C)</f>
        <v>0</v>
      </c>
      <c r="AE573" s="12">
        <f>+SUMIF('AMCHO '!F:F,D:D,'AMCHO '!C:C)</f>
        <v>0</v>
      </c>
      <c r="AF573" s="12">
        <f>+SUMIF(CONFORTIS!G:G,D:D,CONFORTIS!D:D)</f>
        <v>0</v>
      </c>
      <c r="AG573" s="12">
        <f>+SUMIF('IRS IMMO'!G:G,D:D,'IRS IMMO'!D:D)</f>
        <v>0</v>
      </c>
      <c r="AH573" s="12">
        <f>+SUMIFS(AGRIVETAM!C:C,AGRIVETAM!F:F,D:D)</f>
        <v>0</v>
      </c>
      <c r="AI573" s="12">
        <f>+SUMIF(EUROPAINTS!F:F,D:D,EUROPAINTS!C:C)</f>
        <v>0</v>
      </c>
      <c r="AJ573" s="12">
        <f>+SUMIF('VET ABE'!F:F,D:D,'VET ABE'!D:D)</f>
        <v>302489</v>
      </c>
      <c r="AK573" s="12">
        <f>SUMIF('VET FIA'!F:F,D:D,'VET FIA'!D:D)</f>
        <v>1335000</v>
      </c>
      <c r="AL573" s="12">
        <f>+SUMIF('CSS SAKAY'!F:F,D:D,'CSS SAKAY'!C:C)</f>
        <v>0</v>
      </c>
      <c r="AN573" s="12">
        <f>SUMIF('United Malagasy'!F:F,D:D,'United Malagasy'!C:C)</f>
        <v>0</v>
      </c>
      <c r="AO573" s="12">
        <f>+SUMIF(NUTRIFOOD!E:E,D:D,NUTRIFOOD!C:C)</f>
        <v>42000</v>
      </c>
      <c r="AP573" s="12">
        <f>+SUMIF(FERRIS!H:H,D:D,FERRIS!E:E)</f>
        <v>0</v>
      </c>
      <c r="AQ573" s="12">
        <f>+SUMIF(SEM!F:F,D:D,SEM!C:C)</f>
        <v>85944524.040000007</v>
      </c>
      <c r="AR573" s="12">
        <f>+SUMIF(Madatrade!F:F,D:D,Madatrade!C:C)</f>
        <v>0</v>
      </c>
      <c r="AS573" s="12">
        <f>+SUMIF('FLY TECH'!F:F,D:D,'FLY TECH'!D:D)</f>
        <v>99435395.620000005</v>
      </c>
      <c r="AT573" s="12">
        <f>+SUMIFS('FIRST INVESTISSEMENT'!D:D,'FIRST INVESTISSEMENT'!G:G,D:D)</f>
        <v>0</v>
      </c>
      <c r="AU573" s="164">
        <f t="shared" si="55"/>
        <v>433339460.05000001</v>
      </c>
      <c r="AV573" s="165">
        <f t="shared" si="56"/>
        <v>95806.523741714831</v>
      </c>
    </row>
    <row r="574" spans="1:48" hidden="1" x14ac:dyDescent="0.25">
      <c r="A574" s="11" t="str">
        <f t="shared" si="52"/>
        <v>6</v>
      </c>
      <c r="B574" s="11" t="str">
        <f t="shared" si="53"/>
        <v>62</v>
      </c>
      <c r="C574" s="11" t="str">
        <f t="shared" si="54"/>
        <v>623</v>
      </c>
      <c r="D574" s="23">
        <v>62304000</v>
      </c>
      <c r="E574" s="196" t="s">
        <v>3273</v>
      </c>
      <c r="F574" s="24" t="s">
        <v>518</v>
      </c>
      <c r="G574" s="12">
        <f>+SUMIF(AGRIFARM!H:H,D:D,AGRIFARM!L:L)</f>
        <v>0</v>
      </c>
      <c r="H574" s="12">
        <f>+SUMIF(AGRICORP!I:I,D:D,AGRICORP!D:D)</f>
        <v>170802849.59999999</v>
      </c>
      <c r="I574" s="12">
        <f>+SUMIF(SMTP!D:D,D:D,SMTP!F:F)</f>
        <v>0</v>
      </c>
      <c r="J574" s="12">
        <f>+SUMIF(AGRIVET!G:G,D:D,AGRIVET!D:D)</f>
        <v>0</v>
      </c>
      <c r="K574" s="12">
        <f>+SUMIF(AGRIVAL!G:G,D:D,AGRIVAL!D:D)</f>
        <v>57691962</v>
      </c>
      <c r="L574" s="12">
        <f>+SUMIF(AGRIKOBA!G:G,D:D,AGRIKOBA!D:D)</f>
        <v>4396476</v>
      </c>
      <c r="M574" s="12">
        <f>+SUMIF(LMOI!F:F,D:D,LMOI!C:C)</f>
        <v>0</v>
      </c>
      <c r="N574" s="12">
        <f>+SUMIF(TARTINE!G:G,D:D,TARTINE!D:D)</f>
        <v>0</v>
      </c>
      <c r="O574" s="12">
        <f>+SUMIF(IDF!F:F,D:D,IDF!C:C)</f>
        <v>0</v>
      </c>
      <c r="P574" s="12">
        <f>+SUMIF(RYA!G:G,D:D,RYA!D:D)</f>
        <v>0</v>
      </c>
      <c r="Q574" s="12">
        <f>+SUMIF('SCI NOAH'!G:G,D:D,'SCI NOAH'!D:D)</f>
        <v>0</v>
      </c>
      <c r="R574" s="12">
        <f>+SUMIF(SIM!F:F,D:D,SIM!C:C)</f>
        <v>0</v>
      </c>
      <c r="S574" s="163">
        <f>+SUMIF('First Energy'!A:A,D:D,'First Energy'!C:C)</f>
        <v>0</v>
      </c>
      <c r="T574" s="163">
        <f>+SUMIF('ID Motors'!G:G,D:D,'ID Motors'!D:D)</f>
        <v>12643891</v>
      </c>
      <c r="U574" s="12">
        <f>+SUMIF('ID RENTAL'!G:G,D:D,'ID RENTAL'!D:D)</f>
        <v>1499973</v>
      </c>
      <c r="V574" s="12">
        <f>+SUMIF('MCM '!G:G,D:D,'MCM '!D:D)</f>
        <v>0</v>
      </c>
      <c r="W574" s="12">
        <f>SUMIF(AGRIMOTORS!G:G,D:D,AGRIMOTORS!D:D)</f>
        <v>0</v>
      </c>
      <c r="X574" s="12">
        <f>+SUMIF(BOVIMA!F:F,D:D,BOVIMA!C:C)</f>
        <v>0</v>
      </c>
      <c r="Y574" s="12">
        <f>+SUMIF(AGRIFEED!F:F,D:D,AGRIFEED!C:C)</f>
        <v>0</v>
      </c>
      <c r="Z574" s="12">
        <f>SUMIF(AMIP!F:F,D:D,AMIP!C:C)</f>
        <v>0</v>
      </c>
      <c r="AA574" s="12">
        <f>+SUMIF(ISF!G:G,D:D,ISF!D:D)</f>
        <v>0</v>
      </c>
      <c r="AB574" s="124">
        <f>+SUMIF(DISCOI!G:G,D:D,DISCOI!D:D)</f>
        <v>0</v>
      </c>
      <c r="AC574" s="12">
        <f>+SUMIF(MABEL!F:F,D:D,MABEL!C:C)</f>
        <v>564158</v>
      </c>
      <c r="AD574" s="12">
        <f>+SUMIF(NMP!F:F,D:D,NMP!C:C)</f>
        <v>0</v>
      </c>
      <c r="AE574" s="12">
        <f>+SUMIF('AMCHO '!F:F,D:D,'AMCHO '!C:C)</f>
        <v>0</v>
      </c>
      <c r="AF574" s="12">
        <f>+SUMIF(CONFORTIS!G:G,D:D,CONFORTIS!D:D)</f>
        <v>0</v>
      </c>
      <c r="AG574" s="12">
        <f>+SUMIF('IRS IMMO'!G:G,D:D,'IRS IMMO'!D:D)</f>
        <v>0</v>
      </c>
      <c r="AH574" s="12">
        <f>+SUMIFS(AGRIVETAM!C:C,AGRIVETAM!F:F,D:D)</f>
        <v>400000</v>
      </c>
      <c r="AI574" s="12">
        <f>+SUMIF(EUROPAINTS!F:F,D:D,EUROPAINTS!C:C)</f>
        <v>0</v>
      </c>
      <c r="AJ574" s="12">
        <f>+SUMIF('VET ABE'!F:F,D:D,'VET ABE'!D:D)</f>
        <v>0</v>
      </c>
      <c r="AK574" s="12">
        <f>SUMIF('VET FIA'!F:F,D:D,'VET FIA'!D:D)</f>
        <v>0</v>
      </c>
      <c r="AL574" s="12">
        <f>+SUMIF('CSS SAKAY'!F:F,D:D,'CSS SAKAY'!C:C)</f>
        <v>0</v>
      </c>
      <c r="AN574" s="12">
        <f>SUMIF('United Malagasy'!F:F,D:D,'United Malagasy'!C:C)</f>
        <v>0</v>
      </c>
      <c r="AO574" s="12">
        <f>+SUMIF(NUTRIFOOD!E:E,D:D,NUTRIFOOD!C:C)</f>
        <v>0</v>
      </c>
      <c r="AP574" s="12">
        <f>+SUMIF(FERRIS!H:H,D:D,FERRIS!E:E)</f>
        <v>0</v>
      </c>
      <c r="AQ574" s="12">
        <f>+SUMIF(SEM!F:F,D:D,SEM!C:C)</f>
        <v>600000</v>
      </c>
      <c r="AR574" s="12">
        <f>+SUMIF(Madatrade!F:F,D:D,Madatrade!C:C)</f>
        <v>0</v>
      </c>
      <c r="AS574" s="12">
        <f>+SUMIF('FLY TECH'!F:F,D:D,'FLY TECH'!D:D)</f>
        <v>2142162.4300000002</v>
      </c>
      <c r="AT574" s="12">
        <f>+SUMIFS('FIRST INVESTISSEMENT'!D:D,'FIRST INVESTISSEMENT'!G:G,D:D)</f>
        <v>0</v>
      </c>
      <c r="AU574" s="164">
        <f t="shared" si="55"/>
        <v>250741472.03</v>
      </c>
      <c r="AV574" s="165">
        <f t="shared" si="56"/>
        <v>55436.144195829547</v>
      </c>
    </row>
    <row r="575" spans="1:48" hidden="1" x14ac:dyDescent="0.25">
      <c r="A575" s="11" t="str">
        <f t="shared" si="52"/>
        <v>6</v>
      </c>
      <c r="B575" s="11" t="str">
        <f t="shared" si="53"/>
        <v>62</v>
      </c>
      <c r="C575" s="11" t="str">
        <f t="shared" si="54"/>
        <v>623</v>
      </c>
      <c r="D575" s="23">
        <v>62305000</v>
      </c>
      <c r="E575" s="196" t="s">
        <v>3273</v>
      </c>
      <c r="F575" s="24" t="s">
        <v>2047</v>
      </c>
      <c r="G575" s="12">
        <f>+SUMIF(AGRIFARM!H:H,D:D,AGRIFARM!L:L)</f>
        <v>0</v>
      </c>
      <c r="H575" s="12">
        <f>+SUMIF(AGRICORP!I:I,D:D,AGRICORP!D:D)</f>
        <v>0</v>
      </c>
      <c r="I575" s="12">
        <f>+SUMIF(SMTP!D:D,D:D,SMTP!F:F)</f>
        <v>0</v>
      </c>
      <c r="J575" s="12">
        <f>+SUMIF(AGRIVET!G:G,D:D,AGRIVET!D:D)</f>
        <v>0</v>
      </c>
      <c r="K575" s="12">
        <f>+SUMIF(AGRIVAL!G:G,D:D,AGRIVAL!D:D)</f>
        <v>0</v>
      </c>
      <c r="L575" s="12">
        <f>+SUMIF(AGRIKOBA!G:G,D:D,AGRIKOBA!D:D)</f>
        <v>0</v>
      </c>
      <c r="M575" s="12">
        <f>+SUMIF(LMOI!F:F,D:D,LMOI!C:C)</f>
        <v>0</v>
      </c>
      <c r="N575" s="12">
        <f>+SUMIF(TARTINE!G:G,D:D,TARTINE!D:D)</f>
        <v>0</v>
      </c>
      <c r="O575" s="12">
        <f>+SUMIF(IDF!F:F,D:D,IDF!C:C)</f>
        <v>0</v>
      </c>
      <c r="P575" s="12">
        <f>+SUMIF(RYA!G:G,D:D,RYA!D:D)</f>
        <v>0</v>
      </c>
      <c r="Q575" s="12">
        <f>+SUMIF('SCI NOAH'!G:G,D:D,'SCI NOAH'!D:D)</f>
        <v>0</v>
      </c>
      <c r="R575" s="12">
        <f>+SUMIF(SIM!F:F,D:D,SIM!C:C)</f>
        <v>0</v>
      </c>
      <c r="S575" s="163">
        <f>+SUMIF('First Energy'!A:A,D:D,'First Energy'!C:C)</f>
        <v>0</v>
      </c>
      <c r="T575" s="163">
        <f>+SUMIF('ID Motors'!G:G,D:D,'ID Motors'!D:D)</f>
        <v>0</v>
      </c>
      <c r="U575" s="12">
        <f>+SUMIF('ID RENTAL'!G:G,D:D,'ID RENTAL'!D:D)</f>
        <v>0</v>
      </c>
      <c r="V575" s="12">
        <f>+SUMIF('MCM '!G:G,D:D,'MCM '!D:D)</f>
        <v>0</v>
      </c>
      <c r="W575" s="12">
        <f>SUMIF(AGRIMOTORS!G:G,D:D,AGRIMOTORS!D:D)</f>
        <v>0</v>
      </c>
      <c r="X575" s="12">
        <f>+SUMIF(BOVIMA!F:F,D:D,BOVIMA!C:C)</f>
        <v>0</v>
      </c>
      <c r="Y575" s="12">
        <f>+SUMIF(AGRIFEED!F:F,D:D,AGRIFEED!C:C)</f>
        <v>0</v>
      </c>
      <c r="Z575" s="12">
        <f>SUMIF(AMIP!F:F,D:D,AMIP!C:C)</f>
        <v>0</v>
      </c>
      <c r="AA575" s="12">
        <f>+SUMIF(ISF!G:G,D:D,ISF!D:D)</f>
        <v>0</v>
      </c>
      <c r="AB575" s="124">
        <f>+SUMIF(DISCOI!G:G,D:D,DISCOI!D:D)</f>
        <v>0</v>
      </c>
      <c r="AC575" s="12">
        <f>+SUMIF(MABEL!F:F,D:D,MABEL!C:C)</f>
        <v>0</v>
      </c>
      <c r="AD575" s="12">
        <f>+SUMIF(NMP!F:F,D:D,NMP!C:C)</f>
        <v>0</v>
      </c>
      <c r="AE575" s="12">
        <f>+SUMIF('AMCHO '!F:F,D:D,'AMCHO '!C:C)</f>
        <v>0</v>
      </c>
      <c r="AF575" s="12">
        <f>+SUMIF(CONFORTIS!G:G,D:D,CONFORTIS!D:D)</f>
        <v>0</v>
      </c>
      <c r="AG575" s="12">
        <f>+SUMIF('IRS IMMO'!G:G,D:D,'IRS IMMO'!D:D)</f>
        <v>0</v>
      </c>
      <c r="AH575" s="12">
        <f>+SUMIFS(AGRIVETAM!C:C,AGRIVETAM!F:F,D:D)</f>
        <v>0</v>
      </c>
      <c r="AI575" s="12">
        <f>+SUMIF(EUROPAINTS!F:F,D:D,EUROPAINTS!C:C)</f>
        <v>0</v>
      </c>
      <c r="AJ575" s="12">
        <f>+SUMIF('VET ABE'!F:F,D:D,'VET ABE'!D:D)</f>
        <v>0</v>
      </c>
      <c r="AK575" s="12">
        <f>SUMIF('VET FIA'!F:F,D:D,'VET FIA'!D:D)</f>
        <v>0</v>
      </c>
      <c r="AL575" s="12">
        <f>+SUMIF('CSS SAKAY'!F:F,D:D,'CSS SAKAY'!C:C)</f>
        <v>0</v>
      </c>
      <c r="AM575" s="12"/>
      <c r="AN575" s="12">
        <f>SUMIF('United Malagasy'!F:F,D:D,'United Malagasy'!C:C)</f>
        <v>0</v>
      </c>
      <c r="AO575" s="12">
        <f>+SUMIF(NUTRIFOOD!E:E,D:D,NUTRIFOOD!C:C)</f>
        <v>0</v>
      </c>
      <c r="AP575" s="12">
        <f>+SUMIF(FERRIS!H:H,D:D,FERRIS!E:E)</f>
        <v>21400812.02</v>
      </c>
      <c r="AQ575" s="12">
        <f>+SUMIF(SEM!F:F,D:D,SEM!C:C)</f>
        <v>0</v>
      </c>
      <c r="AR575" s="12">
        <f>+SUMIF(Madatrade!F:F,D:D,Madatrade!C:C)</f>
        <v>0</v>
      </c>
      <c r="AS575" s="12">
        <f>+SUMIF('FLY TECH'!F:F,D:D,'FLY TECH'!D:D)</f>
        <v>0</v>
      </c>
      <c r="AT575" s="12">
        <f>+SUMIFS('FIRST INVESTISSEMENT'!D:D,'FIRST INVESTISSEMENT'!G:G,D:D)</f>
        <v>0</v>
      </c>
      <c r="AU575" s="164">
        <f t="shared" si="55"/>
        <v>21400812.02</v>
      </c>
      <c r="AV575" s="165">
        <f t="shared" si="56"/>
        <v>4731.4809610219481</v>
      </c>
    </row>
    <row r="576" spans="1:48" hidden="1" x14ac:dyDescent="0.25">
      <c r="A576" s="11" t="str">
        <f t="shared" si="52"/>
        <v>6</v>
      </c>
      <c r="B576" s="11" t="str">
        <f t="shared" si="53"/>
        <v>62</v>
      </c>
      <c r="C576" s="11" t="str">
        <f t="shared" si="54"/>
        <v>623</v>
      </c>
      <c r="D576" s="23">
        <v>62308000</v>
      </c>
      <c r="E576" s="196" t="s">
        <v>3273</v>
      </c>
      <c r="F576" s="24" t="s">
        <v>2180</v>
      </c>
      <c r="G576" s="12">
        <f>+SUMIF(AGRIFARM!H:H,D:D,AGRIFARM!L:L)</f>
        <v>0</v>
      </c>
      <c r="H576" s="12">
        <f>+SUMIF(AGRICORP!I:I,D:D,AGRICORP!D:D)</f>
        <v>0</v>
      </c>
      <c r="I576" s="12">
        <f>+SUMIF(SMTP!D:D,D:D,SMTP!F:F)</f>
        <v>0</v>
      </c>
      <c r="J576" s="12">
        <f>+SUMIF(AGRIVET!G:G,D:D,AGRIVET!D:D)</f>
        <v>0</v>
      </c>
      <c r="K576" s="12">
        <f>+SUMIF(AGRIVAL!G:G,D:D,AGRIVAL!D:D)</f>
        <v>0</v>
      </c>
      <c r="L576" s="12">
        <f>+SUMIF(AGRIKOBA!G:G,D:D,AGRIKOBA!D:D)</f>
        <v>0</v>
      </c>
      <c r="M576" s="12">
        <f>+SUMIF(LMOI!F:F,D:D,LMOI!C:C)</f>
        <v>0</v>
      </c>
      <c r="N576" s="12">
        <f>+SUMIF(TARTINE!G:G,D:D,TARTINE!D:D)</f>
        <v>0</v>
      </c>
      <c r="O576" s="12">
        <f>+SUMIF(IDF!F:F,D:D,IDF!C:C)</f>
        <v>0</v>
      </c>
      <c r="P576" s="12">
        <f>+SUMIF(RYA!G:G,D:D,RYA!D:D)</f>
        <v>0</v>
      </c>
      <c r="Q576" s="12">
        <f>+SUMIF('SCI NOAH'!G:G,D:D,'SCI NOAH'!D:D)</f>
        <v>0</v>
      </c>
      <c r="R576" s="12">
        <f>+SUMIF(SIM!F:F,D:D,SIM!C:C)</f>
        <v>0</v>
      </c>
      <c r="S576" s="163">
        <f>+SUMIF('First Energy'!A:A,D:D,'First Energy'!C:C)</f>
        <v>0</v>
      </c>
      <c r="T576" s="163">
        <f>+SUMIF('ID Motors'!G:G,D:D,'ID Motors'!D:D)</f>
        <v>8400000</v>
      </c>
      <c r="U576" s="12">
        <f>+SUMIF('ID RENTAL'!G:G,D:D,'ID RENTAL'!D:D)</f>
        <v>0</v>
      </c>
      <c r="V576" s="12">
        <f>+SUMIF('MCM '!G:G,D:D,'MCM '!D:D)</f>
        <v>160000</v>
      </c>
      <c r="W576" s="12">
        <f>SUMIF(AGRIMOTORS!G:G,D:D,AGRIMOTORS!D:D)</f>
        <v>0</v>
      </c>
      <c r="X576" s="12">
        <f>+SUMIF(BOVIMA!F:F,D:D,BOVIMA!C:C)</f>
        <v>0</v>
      </c>
      <c r="Y576" s="12">
        <f>+SUMIF(AGRIFEED!F:F,D:D,AGRIFEED!C:C)</f>
        <v>0</v>
      </c>
      <c r="Z576" s="12">
        <f>SUMIF(AMIP!F:F,D:D,AMIP!C:C)</f>
        <v>0</v>
      </c>
      <c r="AA576" s="12">
        <f>+SUMIF(ISF!G:G,D:D,ISF!D:D)</f>
        <v>0</v>
      </c>
      <c r="AB576" s="124">
        <f>+SUMIF(DISCOI!G:G,D:D,DISCOI!D:D)</f>
        <v>0</v>
      </c>
      <c r="AC576" s="12">
        <f>+SUMIF(MABEL!F:F,D:D,MABEL!C:C)</f>
        <v>0</v>
      </c>
      <c r="AD576" s="12">
        <f>+SUMIF(NMP!F:F,D:D,NMP!C:C)</f>
        <v>0</v>
      </c>
      <c r="AE576" s="12">
        <f>+SUMIF('AMCHO '!F:F,D:D,'AMCHO '!C:C)</f>
        <v>0</v>
      </c>
      <c r="AF576" s="12">
        <f>+SUMIF(CONFORTIS!G:G,D:D,CONFORTIS!D:D)</f>
        <v>0</v>
      </c>
      <c r="AG576" s="12">
        <f>+SUMIF('IRS IMMO'!G:G,D:D,'IRS IMMO'!D:D)</f>
        <v>0</v>
      </c>
      <c r="AH576" s="12">
        <f>+SUMIFS(AGRIVETAM!C:C,AGRIVETAM!F:F,D:D)</f>
        <v>0</v>
      </c>
      <c r="AI576" s="12">
        <f>+SUMIF(EUROPAINTS!F:F,D:D,EUROPAINTS!C:C)</f>
        <v>0</v>
      </c>
      <c r="AJ576" s="12">
        <f>+SUMIF('VET ABE'!F:F,D:D,'VET ABE'!D:D)</f>
        <v>0</v>
      </c>
      <c r="AK576" s="12">
        <f>SUMIF('VET FIA'!F:F,D:D,'VET FIA'!D:D)</f>
        <v>0</v>
      </c>
      <c r="AL576" s="12">
        <f>+SUMIF('CSS SAKAY'!F:F,D:D,'CSS SAKAY'!C:C)</f>
        <v>0</v>
      </c>
      <c r="AM576" s="12"/>
      <c r="AN576" s="12">
        <f>SUMIF('United Malagasy'!F:F,D:D,'United Malagasy'!C:C)</f>
        <v>0</v>
      </c>
      <c r="AO576" s="12">
        <f>+SUMIF(NUTRIFOOD!E:E,D:D,NUTRIFOOD!C:C)</f>
        <v>0</v>
      </c>
      <c r="AP576" s="12">
        <f>+SUMIF(FERRIS!H:H,D:D,FERRIS!E:E)</f>
        <v>0</v>
      </c>
      <c r="AQ576" s="12">
        <f>+SUMIF(SEM!F:F,D:D,SEM!C:C)</f>
        <v>0</v>
      </c>
      <c r="AR576" s="12">
        <f>+SUMIF(Madatrade!F:F,D:D,Madatrade!C:C)</f>
        <v>0</v>
      </c>
      <c r="AS576" s="12">
        <f>+SUMIF('FLY TECH'!F:F,D:D,'FLY TECH'!D:D)</f>
        <v>0</v>
      </c>
      <c r="AT576" s="12">
        <f>+SUMIFS('FIRST INVESTISSEMENT'!D:D,'FIRST INVESTISSEMENT'!G:G,D:D)</f>
        <v>0</v>
      </c>
      <c r="AU576" s="164">
        <f t="shared" si="55"/>
        <v>8560000</v>
      </c>
      <c r="AV576" s="165">
        <f t="shared" si="56"/>
        <v>1892.5205729809441</v>
      </c>
    </row>
    <row r="577" spans="1:48" hidden="1" x14ac:dyDescent="0.25">
      <c r="A577" s="11" t="str">
        <f t="shared" si="52"/>
        <v>6</v>
      </c>
      <c r="B577" s="11" t="str">
        <f t="shared" si="53"/>
        <v>62</v>
      </c>
      <c r="C577" s="11" t="str">
        <f t="shared" si="54"/>
        <v>623</v>
      </c>
      <c r="D577" s="23">
        <v>62334000</v>
      </c>
      <c r="E577" s="196" t="s">
        <v>3273</v>
      </c>
      <c r="F577" s="24" t="s">
        <v>2310</v>
      </c>
      <c r="G577" s="12">
        <f>+SUMIF(AGRIFARM!H:H,D:D,AGRIFARM!L:L)</f>
        <v>0</v>
      </c>
      <c r="H577" s="12">
        <f>+SUMIF(AGRICORP!I:I,D:D,AGRICORP!D:D)</f>
        <v>0</v>
      </c>
      <c r="I577" s="12">
        <f>+SUMIF(SMTP!D:D,D:D,SMTP!F:F)</f>
        <v>0</v>
      </c>
      <c r="J577" s="12">
        <f>+SUMIF(AGRIVET!G:G,D:D,AGRIVET!D:D)</f>
        <v>0</v>
      </c>
      <c r="K577" s="12">
        <f>+SUMIF(AGRIVAL!G:G,D:D,AGRIVAL!D:D)</f>
        <v>0</v>
      </c>
      <c r="L577" s="12">
        <f>+SUMIF(AGRIKOBA!G:G,D:D,AGRIKOBA!D:D)</f>
        <v>0</v>
      </c>
      <c r="M577" s="12">
        <f>+SUMIF(LMOI!F:F,D:D,LMOI!C:C)</f>
        <v>0</v>
      </c>
      <c r="N577" s="12">
        <f>+SUMIF(TARTINE!G:G,D:D,TARTINE!D:D)</f>
        <v>0</v>
      </c>
      <c r="O577" s="12">
        <f>+SUMIF(IDF!F:F,D:D,IDF!C:C)</f>
        <v>0</v>
      </c>
      <c r="P577" s="12">
        <f>+SUMIF(RYA!G:G,D:D,RYA!D:D)</f>
        <v>0</v>
      </c>
      <c r="Q577" s="12">
        <f>+SUMIF('SCI NOAH'!G:G,D:D,'SCI NOAH'!D:D)</f>
        <v>0</v>
      </c>
      <c r="R577" s="12">
        <f>+SUMIF(SIM!F:F,D:D,SIM!C:C)</f>
        <v>0</v>
      </c>
      <c r="S577" s="163">
        <f>+SUMIF('First Energy'!A:A,D:D,'First Energy'!C:C)</f>
        <v>0</v>
      </c>
      <c r="T577" s="163">
        <f>+SUMIF('ID Motors'!G:G,D:D,'ID Motors'!D:D)</f>
        <v>0</v>
      </c>
      <c r="U577" s="12">
        <f>+SUMIF('ID RENTAL'!G:G,D:D,'ID RENTAL'!D:D)</f>
        <v>0</v>
      </c>
      <c r="V577" s="12">
        <f>+SUMIF('MCM '!G:G,D:D,'MCM '!D:D)</f>
        <v>3000000</v>
      </c>
      <c r="W577" s="12">
        <f>SUMIF(AGRIMOTORS!G:G,D:D,AGRIMOTORS!D:D)</f>
        <v>0</v>
      </c>
      <c r="X577" s="12">
        <f>+SUMIF(BOVIMA!F:F,D:D,BOVIMA!C:C)</f>
        <v>0</v>
      </c>
      <c r="Y577" s="12">
        <f>+SUMIF(AGRIFEED!F:F,D:D,AGRIFEED!C:C)</f>
        <v>0</v>
      </c>
      <c r="Z577" s="12">
        <f>SUMIF(AMIP!F:F,D:D,AMIP!C:C)</f>
        <v>0</v>
      </c>
      <c r="AA577" s="12">
        <f>+SUMIF(ISF!G:G,D:D,ISF!D:D)</f>
        <v>0</v>
      </c>
      <c r="AB577" s="124">
        <f>+SUMIF(DISCOI!G:G,D:D,DISCOI!D:D)</f>
        <v>0</v>
      </c>
      <c r="AC577" s="12">
        <f>+SUMIF(MABEL!F:F,D:D,MABEL!C:C)</f>
        <v>0</v>
      </c>
      <c r="AD577" s="12">
        <f>+SUMIF(NMP!F:F,D:D,NMP!C:C)</f>
        <v>0</v>
      </c>
      <c r="AE577" s="12">
        <f>+SUMIF('AMCHO '!F:F,D:D,'AMCHO '!C:C)</f>
        <v>0</v>
      </c>
      <c r="AF577" s="12">
        <f>+SUMIF(CONFORTIS!G:G,D:D,CONFORTIS!D:D)</f>
        <v>0</v>
      </c>
      <c r="AG577" s="12">
        <f>+SUMIF('IRS IMMO'!G:G,D:D,'IRS IMMO'!D:D)</f>
        <v>0</v>
      </c>
      <c r="AH577" s="12">
        <f>+SUMIFS(AGRIVETAM!C:C,AGRIVETAM!F:F,D:D)</f>
        <v>0</v>
      </c>
      <c r="AI577" s="12">
        <f>+SUMIF(EUROPAINTS!F:F,D:D,EUROPAINTS!C:C)</f>
        <v>0</v>
      </c>
      <c r="AJ577" s="12">
        <f>+SUMIF('VET ABE'!F:F,D:D,'VET ABE'!D:D)</f>
        <v>0</v>
      </c>
      <c r="AK577" s="12">
        <f>SUMIF('VET FIA'!F:F,D:D,'VET FIA'!D:D)</f>
        <v>0</v>
      </c>
      <c r="AL577" s="12">
        <f>+SUMIF('CSS SAKAY'!F:F,D:D,'CSS SAKAY'!C:C)</f>
        <v>0</v>
      </c>
      <c r="AM577" s="12"/>
      <c r="AN577" s="12">
        <f>SUMIF('United Malagasy'!F:F,D:D,'United Malagasy'!C:C)</f>
        <v>0</v>
      </c>
      <c r="AO577" s="12">
        <f>+SUMIF(NUTRIFOOD!E:E,D:D,NUTRIFOOD!C:C)</f>
        <v>0</v>
      </c>
      <c r="AP577" s="12">
        <f>+SUMIF(FERRIS!H:H,D:D,FERRIS!E:E)</f>
        <v>0</v>
      </c>
      <c r="AQ577" s="12">
        <f>+SUMIF(SEM!F:F,D:D,SEM!C:C)</f>
        <v>0</v>
      </c>
      <c r="AR577" s="12">
        <f>+SUMIF(Madatrade!F:F,D:D,Madatrade!C:C)</f>
        <v>0</v>
      </c>
      <c r="AS577" s="12">
        <f>+SUMIF('FLY TECH'!F:F,D:D,'FLY TECH'!D:D)</f>
        <v>0</v>
      </c>
      <c r="AT577" s="12">
        <f>+SUMIFS('FIRST INVESTISSEMENT'!D:D,'FIRST INVESTISSEMENT'!G:G,D:D)</f>
        <v>0</v>
      </c>
      <c r="AU577" s="164">
        <f t="shared" si="55"/>
        <v>3000000</v>
      </c>
      <c r="AV577" s="165">
        <f t="shared" si="56"/>
        <v>663.26655595126545</v>
      </c>
    </row>
    <row r="578" spans="1:48" hidden="1" x14ac:dyDescent="0.25">
      <c r="A578" s="11" t="str">
        <f t="shared" si="52"/>
        <v>6</v>
      </c>
      <c r="B578" s="11" t="str">
        <f t="shared" si="53"/>
        <v>62</v>
      </c>
      <c r="C578" s="11" t="str">
        <f t="shared" si="54"/>
        <v>623</v>
      </c>
      <c r="D578" s="23">
        <v>62360000</v>
      </c>
      <c r="E578" s="196" t="s">
        <v>3273</v>
      </c>
      <c r="F578" s="24" t="s">
        <v>2311</v>
      </c>
      <c r="G578" s="12">
        <f>+SUMIF(AGRIFARM!H:H,D:D,AGRIFARM!L:L)</f>
        <v>0</v>
      </c>
      <c r="H578" s="12">
        <f>+SUMIF(AGRICORP!I:I,D:D,AGRICORP!D:D)</f>
        <v>0</v>
      </c>
      <c r="I578" s="12">
        <f>+SUMIF(SMTP!D:D,D:D,SMTP!F:F)</f>
        <v>0</v>
      </c>
      <c r="J578" s="12">
        <f>+SUMIF(AGRIVET!G:G,D:D,AGRIVET!D:D)</f>
        <v>0</v>
      </c>
      <c r="K578" s="12">
        <f>+SUMIF(AGRIVAL!G:G,D:D,AGRIVAL!D:D)</f>
        <v>0</v>
      </c>
      <c r="L578" s="12">
        <f>+SUMIF(AGRIKOBA!G:G,D:D,AGRIKOBA!D:D)</f>
        <v>0</v>
      </c>
      <c r="M578" s="12">
        <f>+SUMIF(LMOI!F:F,D:D,LMOI!C:C)</f>
        <v>0</v>
      </c>
      <c r="N578" s="12">
        <f>+SUMIF(TARTINE!G:G,D:D,TARTINE!D:D)</f>
        <v>0</v>
      </c>
      <c r="O578" s="12">
        <f>+SUMIF(IDF!F:F,D:D,IDF!C:C)</f>
        <v>0</v>
      </c>
      <c r="P578" s="12">
        <f>+SUMIF(RYA!G:G,D:D,RYA!D:D)</f>
        <v>0</v>
      </c>
      <c r="Q578" s="12">
        <f>+SUMIF('SCI NOAH'!G:G,D:D,'SCI NOAH'!D:D)</f>
        <v>0</v>
      </c>
      <c r="R578" s="12">
        <f>+SUMIF(SIM!F:F,D:D,SIM!C:C)</f>
        <v>0</v>
      </c>
      <c r="S578" s="163">
        <f>+SUMIF('First Energy'!A:A,D:D,'First Energy'!C:C)</f>
        <v>0</v>
      </c>
      <c r="T578" s="163">
        <f>+SUMIF('ID Motors'!G:G,D:D,'ID Motors'!D:D)</f>
        <v>0</v>
      </c>
      <c r="U578" s="12">
        <f>+SUMIF('ID RENTAL'!G:G,D:D,'ID RENTAL'!D:D)</f>
        <v>0</v>
      </c>
      <c r="V578" s="12">
        <f>+SUMIF('MCM '!G:G,D:D,'MCM '!D:D)</f>
        <v>3548000</v>
      </c>
      <c r="W578" s="12">
        <f>SUMIF(AGRIMOTORS!G:G,D:D,AGRIMOTORS!D:D)</f>
        <v>0</v>
      </c>
      <c r="X578" s="12">
        <f>+SUMIF(BOVIMA!F:F,D:D,BOVIMA!C:C)</f>
        <v>0</v>
      </c>
      <c r="Y578" s="12">
        <f>+SUMIF(AGRIFEED!F:F,D:D,AGRIFEED!C:C)</f>
        <v>0</v>
      </c>
      <c r="Z578" s="12">
        <f>SUMIF(AMIP!F:F,D:D,AMIP!C:C)</f>
        <v>0</v>
      </c>
      <c r="AA578" s="12">
        <f>+SUMIF(ISF!G:G,D:D,ISF!D:D)</f>
        <v>0</v>
      </c>
      <c r="AB578" s="124">
        <f>+SUMIF(DISCOI!G:G,D:D,DISCOI!D:D)</f>
        <v>0</v>
      </c>
      <c r="AC578" s="12">
        <f>+SUMIF(MABEL!F:F,D:D,MABEL!C:C)</f>
        <v>0</v>
      </c>
      <c r="AD578" s="12">
        <f>+SUMIF(NMP!F:F,D:D,NMP!C:C)</f>
        <v>0</v>
      </c>
      <c r="AE578" s="12">
        <f>+SUMIF('AMCHO '!F:F,D:D,'AMCHO '!C:C)</f>
        <v>0</v>
      </c>
      <c r="AF578" s="12">
        <f>+SUMIF(CONFORTIS!G:G,D:D,CONFORTIS!D:D)</f>
        <v>0</v>
      </c>
      <c r="AG578" s="12">
        <f>+SUMIF('IRS IMMO'!G:G,D:D,'IRS IMMO'!D:D)</f>
        <v>0</v>
      </c>
      <c r="AH578" s="12">
        <f>+SUMIFS(AGRIVETAM!C:C,AGRIVETAM!F:F,D:D)</f>
        <v>0</v>
      </c>
      <c r="AI578" s="12">
        <f>+SUMIF(EUROPAINTS!F:F,D:D,EUROPAINTS!C:C)</f>
        <v>0</v>
      </c>
      <c r="AJ578" s="12">
        <f>+SUMIF('VET ABE'!F:F,D:D,'VET ABE'!D:D)</f>
        <v>0</v>
      </c>
      <c r="AK578" s="12">
        <f>SUMIF('VET FIA'!F:F,D:D,'VET FIA'!D:D)</f>
        <v>0</v>
      </c>
      <c r="AL578" s="12">
        <f>+SUMIF('CSS SAKAY'!F:F,D:D,'CSS SAKAY'!C:C)</f>
        <v>0</v>
      </c>
      <c r="AM578" s="12"/>
      <c r="AN578" s="12">
        <f>SUMIF('United Malagasy'!F:F,D:D,'United Malagasy'!C:C)</f>
        <v>0</v>
      </c>
      <c r="AO578" s="12">
        <f>+SUMIF(NUTRIFOOD!E:E,D:D,NUTRIFOOD!C:C)</f>
        <v>0</v>
      </c>
      <c r="AP578" s="12">
        <f>+SUMIF(FERRIS!H:H,D:D,FERRIS!E:E)</f>
        <v>0</v>
      </c>
      <c r="AQ578" s="12">
        <f>+SUMIF(SEM!F:F,D:D,SEM!C:C)</f>
        <v>0</v>
      </c>
      <c r="AR578" s="12">
        <f>+SUMIF(Madatrade!F:F,D:D,Madatrade!C:C)</f>
        <v>0</v>
      </c>
      <c r="AS578" s="12">
        <f>+SUMIF('FLY TECH'!F:F,D:D,'FLY TECH'!D:D)</f>
        <v>0</v>
      </c>
      <c r="AT578" s="12">
        <f>+SUMIFS('FIRST INVESTISSEMENT'!D:D,'FIRST INVESTISSEMENT'!G:G,D:D)</f>
        <v>0</v>
      </c>
      <c r="AU578" s="164">
        <f t="shared" si="55"/>
        <v>3548000</v>
      </c>
      <c r="AV578" s="165">
        <f t="shared" si="56"/>
        <v>784.42324683836318</v>
      </c>
    </row>
    <row r="579" spans="1:48" hidden="1" x14ac:dyDescent="0.25">
      <c r="A579" s="11" t="str">
        <f t="shared" si="52"/>
        <v>6</v>
      </c>
      <c r="B579" s="11" t="str">
        <f t="shared" si="53"/>
        <v>62</v>
      </c>
      <c r="C579" s="11" t="str">
        <f t="shared" si="54"/>
        <v>624</v>
      </c>
      <c r="D579" s="23">
        <v>62400000</v>
      </c>
      <c r="E579" s="196" t="s">
        <v>3273</v>
      </c>
      <c r="F579" s="24" t="s">
        <v>2148</v>
      </c>
      <c r="G579" s="12">
        <f>+SUMIF(AGRIFARM!H:H,D:D,AGRIFARM!L:L)</f>
        <v>0</v>
      </c>
      <c r="H579" s="12">
        <f>+SUMIF(AGRICORP!I:I,D:D,AGRICORP!D:D)</f>
        <v>0</v>
      </c>
      <c r="I579" s="12">
        <f>+SUMIF(SMTP!D:D,D:D,SMTP!F:F)</f>
        <v>0</v>
      </c>
      <c r="J579" s="12">
        <f>+SUMIF(AGRIVET!G:G,D:D,AGRIVET!D:D)</f>
        <v>0</v>
      </c>
      <c r="K579" s="12">
        <f>+SUMIF(AGRIVAL!G:G,D:D,AGRIVAL!D:D)</f>
        <v>0</v>
      </c>
      <c r="L579" s="12">
        <f>+SUMIF(AGRIKOBA!G:G,D:D,AGRIKOBA!D:D)</f>
        <v>0</v>
      </c>
      <c r="M579" s="12">
        <f>+SUMIF(LMOI!F:F,D:D,LMOI!C:C)</f>
        <v>0</v>
      </c>
      <c r="N579" s="12">
        <f>+SUMIF(TARTINE!G:G,D:D,TARTINE!D:D)</f>
        <v>0</v>
      </c>
      <c r="O579" s="12">
        <f>+SUMIF(IDF!F:F,D:D,IDF!C:C)</f>
        <v>0</v>
      </c>
      <c r="P579" s="12">
        <f>+SUMIF(RYA!G:G,D:D,RYA!D:D)</f>
        <v>0</v>
      </c>
      <c r="Q579" s="12">
        <f>+SUMIF('SCI NOAH'!G:G,D:D,'SCI NOAH'!D:D)</f>
        <v>0</v>
      </c>
      <c r="R579" s="12">
        <f>+SUMIF(SIM!F:F,D:D,SIM!C:C)</f>
        <v>0</v>
      </c>
      <c r="S579" s="163">
        <f>+SUMIF('First Energy'!A:A,D:D,'First Energy'!C:C)</f>
        <v>0</v>
      </c>
      <c r="T579" s="163">
        <f>+SUMIF('ID Motors'!G:G,D:D,'ID Motors'!D:D)</f>
        <v>22489634.350000001</v>
      </c>
      <c r="U579" s="12">
        <f>+SUMIF('ID RENTAL'!G:G,D:D,'ID RENTAL'!D:D)</f>
        <v>74666666.659999996</v>
      </c>
      <c r="V579" s="12">
        <f>+SUMIF('MCM '!G:G,D:D,'MCM '!D:D)</f>
        <v>0</v>
      </c>
      <c r="W579" s="12">
        <f>SUMIF(AGRIMOTORS!G:G,D:D,AGRIMOTORS!D:D)</f>
        <v>0</v>
      </c>
      <c r="X579" s="12">
        <f>+SUMIF(BOVIMA!F:F,D:D,BOVIMA!C:C)</f>
        <v>0</v>
      </c>
      <c r="Y579" s="12">
        <f>+SUMIF(AGRIFEED!F:F,D:D,AGRIFEED!C:C)</f>
        <v>0</v>
      </c>
      <c r="Z579" s="12">
        <f>SUMIF(AMIP!F:F,D:D,AMIP!C:C)</f>
        <v>0</v>
      </c>
      <c r="AA579" s="12">
        <f>+SUMIF(ISF!G:G,D:D,ISF!D:D)</f>
        <v>0</v>
      </c>
      <c r="AB579" s="124">
        <f>+SUMIF(DISCOI!G:G,D:D,DISCOI!D:D)</f>
        <v>0</v>
      </c>
      <c r="AC579" s="12">
        <f>+SUMIF(MABEL!F:F,D:D,MABEL!C:C)</f>
        <v>0</v>
      </c>
      <c r="AD579" s="12">
        <f>+SUMIF(NMP!F:F,D:D,NMP!C:C)</f>
        <v>0</v>
      </c>
      <c r="AE579" s="12">
        <f>+SUMIF('AMCHO '!F:F,D:D,'AMCHO '!C:C)</f>
        <v>0</v>
      </c>
      <c r="AF579" s="12">
        <f>+SUMIF(CONFORTIS!G:G,D:D,CONFORTIS!D:D)</f>
        <v>0</v>
      </c>
      <c r="AG579" s="12">
        <f>+SUMIF('IRS IMMO'!G:G,D:D,'IRS IMMO'!D:D)</f>
        <v>0</v>
      </c>
      <c r="AH579" s="12">
        <f>+SUMIFS(AGRIVETAM!C:C,AGRIVETAM!F:F,D:D)</f>
        <v>0</v>
      </c>
      <c r="AI579" s="12">
        <f>+SUMIF(EUROPAINTS!F:F,D:D,EUROPAINTS!C:C)</f>
        <v>0</v>
      </c>
      <c r="AJ579" s="12">
        <f>+SUMIF('VET ABE'!F:F,D:D,'VET ABE'!D:D)</f>
        <v>0</v>
      </c>
      <c r="AK579" s="12">
        <f>SUMIF('VET FIA'!F:F,D:D,'VET FIA'!D:D)</f>
        <v>0</v>
      </c>
      <c r="AL579" s="12">
        <f>+SUMIF('CSS SAKAY'!F:F,D:D,'CSS SAKAY'!C:C)</f>
        <v>0</v>
      </c>
      <c r="AM579" s="12"/>
      <c r="AN579" s="12">
        <f>SUMIF('United Malagasy'!F:F,D:D,'United Malagasy'!C:C)</f>
        <v>0</v>
      </c>
      <c r="AO579" s="12">
        <f>+SUMIF(NUTRIFOOD!E:E,D:D,NUTRIFOOD!C:C)</f>
        <v>0</v>
      </c>
      <c r="AP579" s="12">
        <f>+SUMIF(FERRIS!H:H,D:D,FERRIS!E:E)</f>
        <v>0</v>
      </c>
      <c r="AQ579" s="12">
        <f>+SUMIF(SEM!F:F,D:D,SEM!C:C)</f>
        <v>0</v>
      </c>
      <c r="AR579" s="12">
        <f>+SUMIF(Madatrade!F:F,D:D,Madatrade!C:C)</f>
        <v>0</v>
      </c>
      <c r="AS579" s="12">
        <f>+SUMIF('FLY TECH'!F:F,D:D,'FLY TECH'!D:D)</f>
        <v>0</v>
      </c>
      <c r="AT579" s="12">
        <f>+SUMIFS('FIRST INVESTISSEMENT'!D:D,'FIRST INVESTISSEMENT'!G:G,D:D)</f>
        <v>0</v>
      </c>
      <c r="AU579" s="164">
        <f t="shared" si="55"/>
        <v>97156301.00999999</v>
      </c>
      <c r="AV579" s="165">
        <f t="shared" si="56"/>
        <v>21480.175053289047</v>
      </c>
    </row>
    <row r="580" spans="1:48" hidden="1" x14ac:dyDescent="0.25">
      <c r="A580" s="11" t="str">
        <f t="shared" si="52"/>
        <v>6</v>
      </c>
      <c r="B580" s="11" t="str">
        <f t="shared" si="53"/>
        <v>62</v>
      </c>
      <c r="C580" s="11" t="str">
        <f t="shared" si="54"/>
        <v>624</v>
      </c>
      <c r="D580" s="23">
        <v>62401000</v>
      </c>
      <c r="E580" s="196" t="s">
        <v>3273</v>
      </c>
      <c r="F580" s="24" t="s">
        <v>433</v>
      </c>
      <c r="G580" s="12">
        <f>+SUMIF(AGRIFARM!H:H,D:D,AGRIFARM!L:L)</f>
        <v>16113775.529999999</v>
      </c>
      <c r="H580" s="12">
        <f>+SUMIF(AGRICORP!I:I,D:D,AGRICORP!D:D)</f>
        <v>0</v>
      </c>
      <c r="I580" s="12">
        <f>+SUMIF(SMTP!D:D,D:D,SMTP!F:F)</f>
        <v>4028333.31</v>
      </c>
      <c r="J580" s="12">
        <f>+SUMIF(AGRIVET!G:G,D:D,AGRIVET!D:D)</f>
        <v>1141130192.8800001</v>
      </c>
      <c r="K580" s="12">
        <f>+SUMIF(AGRIVAL!G:G,D:D,AGRIVAL!D:D)</f>
        <v>143359880</v>
      </c>
      <c r="L580" s="12">
        <f>+SUMIF(AGRIKOBA!G:G,D:D,AGRIKOBA!D:D)</f>
        <v>0</v>
      </c>
      <c r="M580" s="12">
        <f>+SUMIF(LMOI!F:F,D:D,LMOI!C:C)</f>
        <v>0</v>
      </c>
      <c r="N580" s="12">
        <f>+SUMIF(TARTINE!G:G,D:D,TARTINE!D:D)</f>
        <v>0</v>
      </c>
      <c r="O580" s="12">
        <f>+SUMIF(IDF!F:F,D:D,IDF!C:C)</f>
        <v>2184000</v>
      </c>
      <c r="P580" s="12">
        <f>+SUMIF(RYA!G:G,D:D,RYA!D:D)</f>
        <v>150000</v>
      </c>
      <c r="Q580" s="12">
        <f>+SUMIF('SCI NOAH'!G:G,D:D,'SCI NOAH'!D:D)</f>
        <v>0</v>
      </c>
      <c r="R580" s="12">
        <f>+SUMIF(SIM!F:F,D:D,SIM!C:C)</f>
        <v>50000</v>
      </c>
      <c r="S580" s="163">
        <f>+SUMIF('First Energy'!A:A,D:D,'First Energy'!C:C)</f>
        <v>24451560</v>
      </c>
      <c r="T580" s="163">
        <f>+SUMIF('ID Motors'!G:G,D:D,'ID Motors'!D:D)</f>
        <v>10800000</v>
      </c>
      <c r="U580" s="12">
        <f>+SUMIF('ID RENTAL'!G:G,D:D,'ID RENTAL'!D:D)</f>
        <v>0</v>
      </c>
      <c r="V580" s="12">
        <f>+SUMIF('MCM '!G:G,D:D,'MCM '!D:D)</f>
        <v>56547300</v>
      </c>
      <c r="W580" s="12">
        <f>SUMIF(AGRIMOTORS!G:G,D:D,AGRIMOTORS!D:D)</f>
        <v>14603200</v>
      </c>
      <c r="X580" s="12">
        <f>+SUMIF(BOVIMA!F:F,D:D,BOVIMA!C:C)</f>
        <v>23833200</v>
      </c>
      <c r="Y580" s="12">
        <f>+SUMIF(AGRIFEED!F:F,D:D,AGRIFEED!C:C)</f>
        <v>9285000</v>
      </c>
      <c r="Z580" s="12">
        <f>SUMIF(AMIP!F:F,D:D,AMIP!C:C)</f>
        <v>0</v>
      </c>
      <c r="AA580" s="12">
        <f>+SUMIF(ISF!G:G,D:D,ISF!D:D)</f>
        <v>0</v>
      </c>
      <c r="AB580" s="124">
        <f>+SUMIF(DISCOI!G:G,D:D,DISCOI!D:D)</f>
        <v>0</v>
      </c>
      <c r="AC580" s="12">
        <f>+SUMIF(MABEL!F:F,D:D,MABEL!C:C)</f>
        <v>11966065</v>
      </c>
      <c r="AD580" s="12">
        <f>+SUMIF(NMP!F:F,D:D,NMP!C:C)</f>
        <v>0</v>
      </c>
      <c r="AE580" s="12">
        <f>+SUMIF('AMCHO '!F:F,D:D,'AMCHO '!C:C)</f>
        <v>210063072.52000001</v>
      </c>
      <c r="AF580" s="12">
        <f>+SUMIF(CONFORTIS!G:G,D:D,CONFORTIS!D:D)</f>
        <v>0</v>
      </c>
      <c r="AG580" s="12">
        <f>+SUMIF('IRS IMMO'!G:G,D:D,'IRS IMMO'!D:D)</f>
        <v>0</v>
      </c>
      <c r="AH580" s="12">
        <f>+SUMIFS(AGRIVETAM!C:C,AGRIVETAM!F:F,D:D)</f>
        <v>0</v>
      </c>
      <c r="AI580" s="12">
        <f>+SUMIF(EUROPAINTS!F:F,D:D,EUROPAINTS!C:C)</f>
        <v>0</v>
      </c>
      <c r="AJ580" s="12">
        <f>+SUMIF('VET ABE'!F:F,D:D,'VET ABE'!D:D)</f>
        <v>0</v>
      </c>
      <c r="AK580" s="12">
        <f>SUMIF('VET FIA'!F:F,D:D,'VET FIA'!D:D)</f>
        <v>0</v>
      </c>
      <c r="AL580" s="12">
        <f>+SUMIF('CSS SAKAY'!F:F,D:D,'CSS SAKAY'!C:C)</f>
        <v>0</v>
      </c>
      <c r="AM580" s="12"/>
      <c r="AN580" s="12">
        <f>SUMIF('United Malagasy'!F:F,D:D,'United Malagasy'!C:C)</f>
        <v>0</v>
      </c>
      <c r="AO580" s="12">
        <f>+SUMIF(NUTRIFOOD!E:E,D:D,NUTRIFOOD!C:C)</f>
        <v>0</v>
      </c>
      <c r="AP580" s="12">
        <f>+SUMIF(FERRIS!H:H,D:D,FERRIS!E:E)</f>
        <v>0</v>
      </c>
      <c r="AQ580" s="12">
        <f>+SUMIF(SEM!F:F,D:D,SEM!C:C)</f>
        <v>1800000</v>
      </c>
      <c r="AR580" s="12">
        <f>+SUMIF(Madatrade!F:F,D:D,Madatrade!C:C)</f>
        <v>0</v>
      </c>
      <c r="AS580" s="12">
        <f>+SUMIF('FLY TECH'!F:F,D:D,'FLY TECH'!D:D)</f>
        <v>5200000</v>
      </c>
      <c r="AT580" s="12">
        <f>+SUMIFS('FIRST INVESTISSEMENT'!D:D,'FIRST INVESTISSEMENT'!G:G,D:D)</f>
        <v>14454445.4</v>
      </c>
      <c r="AU580" s="164">
        <f t="shared" si="55"/>
        <v>1690020024.6400001</v>
      </c>
      <c r="AV580" s="165">
        <f t="shared" si="56"/>
        <v>373644.5870772152</v>
      </c>
    </row>
    <row r="581" spans="1:48" hidden="1" x14ac:dyDescent="0.25">
      <c r="A581" s="11" t="str">
        <f t="shared" ref="A581:A644" si="57">+LEFT(C581)</f>
        <v>6</v>
      </c>
      <c r="B581" s="11" t="str">
        <f t="shared" ref="B581:B644" si="58">+LEFT(D:D,2)</f>
        <v>62</v>
      </c>
      <c r="C581" s="11" t="str">
        <f t="shared" ref="C581:C644" si="59">+LEFT(D581,3)</f>
        <v>624</v>
      </c>
      <c r="D581" s="23">
        <v>62402000</v>
      </c>
      <c r="E581" s="196" t="s">
        <v>3273</v>
      </c>
      <c r="F581" s="24" t="s">
        <v>434</v>
      </c>
      <c r="G581" s="12">
        <f>+SUMIF(AGRIFARM!H:H,D:D,AGRIFARM!L:L)</f>
        <v>0</v>
      </c>
      <c r="H581" s="12">
        <f>+SUMIF(AGRICORP!I:I,D:D,AGRICORP!D:D)</f>
        <v>0</v>
      </c>
      <c r="I581" s="12">
        <f>+SUMIF(SMTP!D:D,D:D,SMTP!F:F)</f>
        <v>737168.67</v>
      </c>
      <c r="J581" s="12">
        <f>+SUMIF(AGRIVET!G:G,D:D,AGRIVET!D:D)</f>
        <v>0</v>
      </c>
      <c r="K581" s="12">
        <f>+SUMIF(AGRIVAL!G:G,D:D,AGRIVAL!D:D)</f>
        <v>257046723.93000001</v>
      </c>
      <c r="L581" s="12">
        <f>+SUMIF(AGRIKOBA!G:G,D:D,AGRIKOBA!D:D)</f>
        <v>503709325</v>
      </c>
      <c r="M581" s="12">
        <f>+SUMIF(LMOI!F:F,D:D,LMOI!C:C)</f>
        <v>1575772166.3399999</v>
      </c>
      <c r="N581" s="12">
        <f>+SUMIF(TARTINE!G:G,D:D,TARTINE!D:D)</f>
        <v>0</v>
      </c>
      <c r="O581" s="12">
        <f>+SUMIF(IDF!F:F,D:D,IDF!C:C)</f>
        <v>0</v>
      </c>
      <c r="P581" s="12">
        <f>+SUMIF(RYA!G:G,D:D,RYA!D:D)</f>
        <v>0</v>
      </c>
      <c r="Q581" s="12">
        <f>+SUMIF('SCI NOAH'!G:G,D:D,'SCI NOAH'!D:D)</f>
        <v>0</v>
      </c>
      <c r="R581" s="12">
        <f>+SUMIF(SIM!F:F,D:D,SIM!C:C)</f>
        <v>0</v>
      </c>
      <c r="S581" s="163">
        <f>+SUMIF('First Energy'!A:A,D:D,'First Energy'!C:C)</f>
        <v>0</v>
      </c>
      <c r="T581" s="163">
        <f>+SUMIF('ID Motors'!G:G,D:D,'ID Motors'!D:D)</f>
        <v>11394660</v>
      </c>
      <c r="U581" s="12">
        <f>+SUMIF('ID RENTAL'!G:G,D:D,'ID RENTAL'!D:D)</f>
        <v>0</v>
      </c>
      <c r="V581" s="12">
        <f>+SUMIF('MCM '!G:G,D:D,'MCM '!D:D)</f>
        <v>0</v>
      </c>
      <c r="W581" s="12">
        <f>SUMIF(AGRIMOTORS!G:G,D:D,AGRIMOTORS!D:D)</f>
        <v>8700000</v>
      </c>
      <c r="X581" s="12">
        <f>+SUMIF(BOVIMA!F:F,D:D,BOVIMA!C:C)</f>
        <v>0</v>
      </c>
      <c r="Y581" s="12">
        <f>+SUMIF(AGRIFEED!F:F,D:D,AGRIFEED!C:C)</f>
        <v>0</v>
      </c>
      <c r="Z581" s="12">
        <f>SUMIF(AMIP!F:F,D:D,AMIP!C:C)</f>
        <v>0</v>
      </c>
      <c r="AA581" s="12">
        <f>+SUMIF(ISF!G:G,D:D,ISF!D:D)</f>
        <v>0</v>
      </c>
      <c r="AB581" s="124">
        <f>+SUMIF(DISCOI!G:G,D:D,DISCOI!D:D)</f>
        <v>0</v>
      </c>
      <c r="AC581" s="12">
        <f>+SUMIF(MABEL!F:F,D:D,MABEL!C:C)</f>
        <v>2673000</v>
      </c>
      <c r="AD581" s="12">
        <f>+SUMIF(NMP!F:F,D:D,NMP!C:C)</f>
        <v>0</v>
      </c>
      <c r="AE581" s="12">
        <f>+SUMIF('AMCHO '!F:F,D:D,'AMCHO '!C:C)</f>
        <v>0</v>
      </c>
      <c r="AF581" s="12">
        <f>+SUMIF(CONFORTIS!G:G,D:D,CONFORTIS!D:D)</f>
        <v>0</v>
      </c>
      <c r="AG581" s="12">
        <f>+SUMIF('IRS IMMO'!G:G,D:D,'IRS IMMO'!D:D)</f>
        <v>0</v>
      </c>
      <c r="AH581" s="12">
        <f>+SUMIFS(AGRIVETAM!C:C,AGRIVETAM!F:F,D:D)</f>
        <v>0</v>
      </c>
      <c r="AI581" s="12">
        <f>+SUMIF(EUROPAINTS!F:F,D:D,EUROPAINTS!C:C)</f>
        <v>0</v>
      </c>
      <c r="AJ581" s="12">
        <f>+SUMIF('VET ABE'!F:F,D:D,'VET ABE'!D:D)</f>
        <v>0</v>
      </c>
      <c r="AK581" s="12">
        <f>SUMIF('VET FIA'!F:F,D:D,'VET FIA'!D:D)</f>
        <v>0</v>
      </c>
      <c r="AL581" s="12">
        <f>+SUMIF('CSS SAKAY'!F:F,D:D,'CSS SAKAY'!C:C)</f>
        <v>0</v>
      </c>
      <c r="AN581" s="12">
        <f>SUMIF('United Malagasy'!F:F,D:D,'United Malagasy'!C:C)</f>
        <v>0</v>
      </c>
      <c r="AO581" s="12">
        <f>+SUMIF(NUTRIFOOD!E:E,D:D,NUTRIFOOD!C:C)</f>
        <v>0</v>
      </c>
      <c r="AP581" s="12">
        <f>+SUMIF(FERRIS!H:H,D:D,FERRIS!E:E)</f>
        <v>0</v>
      </c>
      <c r="AQ581" s="12">
        <f>+SUMIF(SEM!F:F,D:D,SEM!C:C)</f>
        <v>0</v>
      </c>
      <c r="AR581" s="12">
        <f>+SUMIF(Madatrade!F:F,D:D,Madatrade!C:C)</f>
        <v>0</v>
      </c>
      <c r="AS581" s="12">
        <f>+SUMIF('FLY TECH'!F:F,D:D,'FLY TECH'!D:D)</f>
        <v>0</v>
      </c>
      <c r="AT581" s="12">
        <f>+SUMIFS('FIRST INVESTISSEMENT'!D:D,'FIRST INVESTISSEMENT'!G:G,D:D)</f>
        <v>0</v>
      </c>
      <c r="AU581" s="164">
        <f t="shared" ref="AU581:AU644" si="60">+SUM(G581:AT581)</f>
        <v>2360033043.9400001</v>
      </c>
      <c r="AV581" s="165">
        <f t="shared" ref="AV581:AV644" si="61">+AU581/$AX$2</f>
        <v>521776.99632842175</v>
      </c>
    </row>
    <row r="582" spans="1:48" hidden="1" x14ac:dyDescent="0.25">
      <c r="A582" s="11" t="str">
        <f t="shared" si="57"/>
        <v>6</v>
      </c>
      <c r="B582" s="11" t="str">
        <f t="shared" si="58"/>
        <v>62</v>
      </c>
      <c r="C582" s="11" t="str">
        <f t="shared" si="59"/>
        <v>624</v>
      </c>
      <c r="D582" s="23">
        <v>62403000</v>
      </c>
      <c r="E582" s="196" t="s">
        <v>3273</v>
      </c>
      <c r="F582" s="24" t="s">
        <v>435</v>
      </c>
      <c r="G582" s="12">
        <f>+SUMIF(AGRIFARM!H:H,D:D,AGRIFARM!L:L)</f>
        <v>0</v>
      </c>
      <c r="H582" s="12">
        <f>+SUMIF(AGRICORP!I:I,D:D,AGRICORP!D:D)</f>
        <v>0</v>
      </c>
      <c r="I582" s="12">
        <f>+SUMIF(SMTP!D:D,D:D,SMTP!F:F)</f>
        <v>0</v>
      </c>
      <c r="J582" s="12">
        <f>+SUMIF(AGRIVET!G:G,D:D,AGRIVET!D:D)</f>
        <v>0</v>
      </c>
      <c r="K582" s="12">
        <f>+SUMIF(AGRIVAL!G:G,D:D,AGRIVAL!D:D)</f>
        <v>907663960</v>
      </c>
      <c r="L582" s="12">
        <f>+SUMIF(AGRIKOBA!G:G,D:D,AGRIKOBA!D:D)</f>
        <v>21499996.66</v>
      </c>
      <c r="M582" s="12">
        <f>+SUMIF(LMOI!F:F,D:D,LMOI!C:C)</f>
        <v>675531821.60000002</v>
      </c>
      <c r="N582" s="12">
        <f>+SUMIF(TARTINE!G:G,D:D,TARTINE!D:D)</f>
        <v>0</v>
      </c>
      <c r="O582" s="12">
        <f>+SUMIF(IDF!F:F,D:D,IDF!C:C)</f>
        <v>0</v>
      </c>
      <c r="P582" s="12">
        <f>+SUMIF(RYA!G:G,D:D,RYA!D:D)</f>
        <v>0</v>
      </c>
      <c r="Q582" s="12">
        <f>+SUMIF('SCI NOAH'!G:G,D:D,'SCI NOAH'!D:D)</f>
        <v>0</v>
      </c>
      <c r="R582" s="12">
        <f>+SUMIF(SIM!F:F,D:D,SIM!C:C)</f>
        <v>0</v>
      </c>
      <c r="S582" s="163">
        <f>+SUMIF('First Energy'!A:A,D:D,'First Energy'!C:C)</f>
        <v>0</v>
      </c>
      <c r="T582" s="163">
        <f>+SUMIF('ID Motors'!G:G,D:D,'ID Motors'!D:D)</f>
        <v>0</v>
      </c>
      <c r="U582" s="12">
        <f>+SUMIF('ID RENTAL'!G:G,D:D,'ID RENTAL'!D:D)</f>
        <v>0</v>
      </c>
      <c r="V582" s="12">
        <f>+SUMIF('MCM '!G:G,D:D,'MCM '!D:D)</f>
        <v>0</v>
      </c>
      <c r="W582" s="12">
        <f>SUMIF(AGRIMOTORS!G:G,D:D,AGRIMOTORS!D:D)</f>
        <v>0</v>
      </c>
      <c r="X582" s="12">
        <f>+SUMIF(BOVIMA!F:F,D:D,BOVIMA!C:C)</f>
        <v>0</v>
      </c>
      <c r="Y582" s="12">
        <f>+SUMIF(AGRIFEED!F:F,D:D,AGRIFEED!C:C)</f>
        <v>0</v>
      </c>
      <c r="Z582" s="12">
        <f>SUMIF(AMIP!F:F,D:D,AMIP!C:C)</f>
        <v>0</v>
      </c>
      <c r="AA582" s="12">
        <f>+SUMIF(ISF!G:G,D:D,ISF!D:D)</f>
        <v>0</v>
      </c>
      <c r="AB582" s="124">
        <f>+SUMIF(DISCOI!G:G,D:D,DISCOI!D:D)</f>
        <v>0</v>
      </c>
      <c r="AC582" s="12">
        <f>+SUMIF(MABEL!F:F,D:D,MABEL!C:C)</f>
        <v>0</v>
      </c>
      <c r="AD582" s="12">
        <f>+SUMIF(NMP!F:F,D:D,NMP!C:C)</f>
        <v>0</v>
      </c>
      <c r="AE582" s="12">
        <f>+SUMIF('AMCHO '!F:F,D:D,'AMCHO '!C:C)</f>
        <v>0</v>
      </c>
      <c r="AF582" s="12">
        <f>+SUMIF(CONFORTIS!G:G,D:D,CONFORTIS!D:D)</f>
        <v>0</v>
      </c>
      <c r="AG582" s="12">
        <f>+SUMIF('IRS IMMO'!G:G,D:D,'IRS IMMO'!D:D)</f>
        <v>0</v>
      </c>
      <c r="AH582" s="12">
        <f>+SUMIFS(AGRIVETAM!C:C,AGRIVETAM!F:F,D:D)</f>
        <v>0</v>
      </c>
      <c r="AI582" s="12">
        <f>+SUMIF(EUROPAINTS!F:F,D:D,EUROPAINTS!C:C)</f>
        <v>0</v>
      </c>
      <c r="AJ582" s="12">
        <f>+SUMIF('VET ABE'!F:F,D:D,'VET ABE'!D:D)</f>
        <v>0</v>
      </c>
      <c r="AK582" s="12">
        <f>SUMIF('VET FIA'!F:F,D:D,'VET FIA'!D:D)</f>
        <v>0</v>
      </c>
      <c r="AL582" s="12">
        <f>+SUMIF('CSS SAKAY'!F:F,D:D,'CSS SAKAY'!C:C)</f>
        <v>0</v>
      </c>
      <c r="AN582" s="12">
        <f>SUMIF('United Malagasy'!F:F,D:D,'United Malagasy'!C:C)</f>
        <v>0</v>
      </c>
      <c r="AO582" s="12">
        <f>+SUMIF(NUTRIFOOD!E:E,D:D,NUTRIFOOD!C:C)</f>
        <v>0</v>
      </c>
      <c r="AP582" s="12">
        <f>+SUMIF(FERRIS!H:H,D:D,FERRIS!E:E)</f>
        <v>0</v>
      </c>
      <c r="AQ582" s="12">
        <f>+SUMIF(SEM!F:F,D:D,SEM!C:C)</f>
        <v>0</v>
      </c>
      <c r="AR582" s="12">
        <f>+SUMIF(Madatrade!F:F,D:D,Madatrade!C:C)</f>
        <v>0</v>
      </c>
      <c r="AS582" s="12">
        <f>+SUMIF('FLY TECH'!F:F,D:D,'FLY TECH'!D:D)</f>
        <v>0</v>
      </c>
      <c r="AT582" s="12">
        <f>+SUMIFS('FIRST INVESTISSEMENT'!D:D,'FIRST INVESTISSEMENT'!G:G,D:D)</f>
        <v>0</v>
      </c>
      <c r="AU582" s="164">
        <f t="shared" si="60"/>
        <v>1604695778.26</v>
      </c>
      <c r="AV582" s="165">
        <f t="shared" si="61"/>
        <v>354780.34739868192</v>
      </c>
    </row>
    <row r="583" spans="1:48" hidden="1" x14ac:dyDescent="0.25">
      <c r="A583" s="11" t="str">
        <f t="shared" si="57"/>
        <v>6</v>
      </c>
      <c r="B583" s="11" t="str">
        <f t="shared" si="58"/>
        <v>62</v>
      </c>
      <c r="C583" s="11" t="str">
        <f t="shared" si="59"/>
        <v>624</v>
      </c>
      <c r="D583" s="23">
        <v>62404000</v>
      </c>
      <c r="E583" s="196" t="s">
        <v>3273</v>
      </c>
      <c r="F583" s="24" t="s">
        <v>436</v>
      </c>
      <c r="G583" s="12">
        <f>+SUMIF(AGRIFARM!H:H,D:D,AGRIFARM!L:L)</f>
        <v>0</v>
      </c>
      <c r="H583" s="12">
        <f>+SUMIF(AGRICORP!I:I,D:D,AGRICORP!D:D)</f>
        <v>0</v>
      </c>
      <c r="I583" s="12">
        <f>+SUMIF(SMTP!D:D,D:D,SMTP!F:F)</f>
        <v>0</v>
      </c>
      <c r="J583" s="12">
        <f>+SUMIF(AGRIVET!G:G,D:D,AGRIVET!D:D)</f>
        <v>0</v>
      </c>
      <c r="K583" s="12">
        <f>+SUMIF(AGRIVAL!G:G,D:D,AGRIVAL!D:D)</f>
        <v>0</v>
      </c>
      <c r="L583" s="12">
        <f>+SUMIF(AGRIKOBA!G:G,D:D,AGRIKOBA!D:D)</f>
        <v>500000</v>
      </c>
      <c r="M583" s="12">
        <f>+SUMIF(LMOI!F:F,D:D,LMOI!C:C)</f>
        <v>0</v>
      </c>
      <c r="N583" s="12">
        <f>+SUMIF(TARTINE!G:G,D:D,TARTINE!D:D)</f>
        <v>0</v>
      </c>
      <c r="O583" s="12">
        <f>+SUMIF(IDF!F:F,D:D,IDF!C:C)</f>
        <v>0</v>
      </c>
      <c r="P583" s="12">
        <f>+SUMIF(RYA!G:G,D:D,RYA!D:D)</f>
        <v>0</v>
      </c>
      <c r="Q583" s="12">
        <f>+SUMIF('SCI NOAH'!G:G,D:D,'SCI NOAH'!D:D)</f>
        <v>0</v>
      </c>
      <c r="R583" s="12">
        <f>+SUMIF(SIM!F:F,D:D,SIM!C:C)</f>
        <v>0</v>
      </c>
      <c r="S583" s="163">
        <f>+SUMIF('First Energy'!A:A,D:D,'First Energy'!C:C)</f>
        <v>0</v>
      </c>
      <c r="T583" s="163">
        <f>+SUMIF('ID Motors'!G:G,D:D,'ID Motors'!D:D)</f>
        <v>0</v>
      </c>
      <c r="U583" s="12">
        <f>+SUMIF('ID RENTAL'!G:G,D:D,'ID RENTAL'!D:D)</f>
        <v>0</v>
      </c>
      <c r="V583" s="12">
        <f>+SUMIF('MCM '!G:G,D:D,'MCM '!D:D)</f>
        <v>0</v>
      </c>
      <c r="W583" s="12">
        <f>SUMIF(AGRIMOTORS!G:G,D:D,AGRIMOTORS!D:D)</f>
        <v>0</v>
      </c>
      <c r="X583" s="12">
        <f>+SUMIF(BOVIMA!F:F,D:D,BOVIMA!C:C)</f>
        <v>0</v>
      </c>
      <c r="Y583" s="12">
        <f>+SUMIF(AGRIFEED!F:F,D:D,AGRIFEED!C:C)</f>
        <v>0</v>
      </c>
      <c r="Z583" s="12">
        <f>SUMIF(AMIP!F:F,D:D,AMIP!C:C)</f>
        <v>0</v>
      </c>
      <c r="AA583" s="12">
        <f>+SUMIF(ISF!G:G,D:D,ISF!D:D)</f>
        <v>0</v>
      </c>
      <c r="AB583" s="124">
        <f>+SUMIF(DISCOI!G:G,D:D,DISCOI!D:D)</f>
        <v>0</v>
      </c>
      <c r="AC583" s="12">
        <f>+SUMIF(MABEL!F:F,D:D,MABEL!C:C)</f>
        <v>0</v>
      </c>
      <c r="AD583" s="12">
        <f>+SUMIF(NMP!F:F,D:D,NMP!C:C)</f>
        <v>0</v>
      </c>
      <c r="AE583" s="12">
        <f>+SUMIF('AMCHO '!F:F,D:D,'AMCHO '!C:C)</f>
        <v>0</v>
      </c>
      <c r="AF583" s="12">
        <f>+SUMIF(CONFORTIS!G:G,D:D,CONFORTIS!D:D)</f>
        <v>0</v>
      </c>
      <c r="AG583" s="12">
        <f>+SUMIF('IRS IMMO'!G:G,D:D,'IRS IMMO'!D:D)</f>
        <v>0</v>
      </c>
      <c r="AH583" s="12">
        <f>+SUMIFS(AGRIVETAM!C:C,AGRIVETAM!F:F,D:D)</f>
        <v>0</v>
      </c>
      <c r="AI583" s="12">
        <f>+SUMIF(EUROPAINTS!F:F,D:D,EUROPAINTS!C:C)</f>
        <v>0</v>
      </c>
      <c r="AJ583" s="12">
        <f>+SUMIF('VET ABE'!F:F,D:D,'VET ABE'!D:D)</f>
        <v>0</v>
      </c>
      <c r="AK583" s="12">
        <f>SUMIF('VET FIA'!F:F,D:D,'VET FIA'!D:D)</f>
        <v>0</v>
      </c>
      <c r="AL583" s="12">
        <f>+SUMIF('CSS SAKAY'!F:F,D:D,'CSS SAKAY'!C:C)</f>
        <v>0</v>
      </c>
      <c r="AN583" s="12">
        <f>SUMIF('United Malagasy'!F:F,D:D,'United Malagasy'!C:C)</f>
        <v>0</v>
      </c>
      <c r="AO583" s="12">
        <f>+SUMIF(NUTRIFOOD!E:E,D:D,NUTRIFOOD!C:C)</f>
        <v>0</v>
      </c>
      <c r="AP583" s="12">
        <f>+SUMIF(FERRIS!H:H,D:D,FERRIS!E:E)</f>
        <v>0</v>
      </c>
      <c r="AQ583" s="12">
        <f>+SUMIF(SEM!F:F,D:D,SEM!C:C)</f>
        <v>0</v>
      </c>
      <c r="AR583" s="12">
        <f>+SUMIF(Madatrade!F:F,D:D,Madatrade!C:C)</f>
        <v>0</v>
      </c>
      <c r="AS583" s="12">
        <f>+SUMIF('FLY TECH'!F:F,D:D,'FLY TECH'!D:D)</f>
        <v>0</v>
      </c>
      <c r="AT583" s="12">
        <f>+SUMIFS('FIRST INVESTISSEMENT'!D:D,'FIRST INVESTISSEMENT'!G:G,D:D)</f>
        <v>0</v>
      </c>
      <c r="AU583" s="164">
        <f t="shared" si="60"/>
        <v>500000</v>
      </c>
      <c r="AV583" s="165">
        <f t="shared" si="61"/>
        <v>110.54442599187757</v>
      </c>
    </row>
    <row r="584" spans="1:48" hidden="1" x14ac:dyDescent="0.25">
      <c r="A584" s="11" t="str">
        <f t="shared" si="57"/>
        <v>6</v>
      </c>
      <c r="B584" s="11" t="str">
        <f t="shared" si="58"/>
        <v>62</v>
      </c>
      <c r="C584" s="11" t="str">
        <f t="shared" si="59"/>
        <v>624</v>
      </c>
      <c r="D584" s="23">
        <v>62450000</v>
      </c>
      <c r="E584" s="196" t="s">
        <v>3273</v>
      </c>
      <c r="F584" s="24" t="s">
        <v>2314</v>
      </c>
      <c r="G584" s="12">
        <f>+SUMIF(AGRIFARM!H:H,D:D,AGRIFARM!L:L)</f>
        <v>0</v>
      </c>
      <c r="H584" s="12">
        <f>+SUMIF(AGRICORP!I:I,D:D,AGRICORP!D:D)</f>
        <v>0</v>
      </c>
      <c r="I584" s="12">
        <f>+SUMIF(SMTP!D:D,D:D,SMTP!F:F)</f>
        <v>0</v>
      </c>
      <c r="J584" s="12">
        <f>+SUMIF(AGRIVET!G:G,D:D,AGRIVET!D:D)</f>
        <v>0</v>
      </c>
      <c r="K584" s="12">
        <f>+SUMIF(AGRIVAL!G:G,D:D,AGRIVAL!D:D)</f>
        <v>0</v>
      </c>
      <c r="L584" s="12">
        <f>+SUMIF(AGRIKOBA!G:G,D:D,AGRIKOBA!D:D)</f>
        <v>0</v>
      </c>
      <c r="M584" s="12">
        <f>+SUMIF(LMOI!F:F,D:D,LMOI!C:C)</f>
        <v>0</v>
      </c>
      <c r="N584" s="12">
        <f>+SUMIF(TARTINE!G:G,D:D,TARTINE!D:D)</f>
        <v>0</v>
      </c>
      <c r="O584" s="12">
        <f>+SUMIF(IDF!F:F,D:D,IDF!C:C)</f>
        <v>0</v>
      </c>
      <c r="P584" s="12">
        <f>+SUMIF(RYA!G:G,D:D,RYA!D:D)</f>
        <v>0</v>
      </c>
      <c r="Q584" s="12">
        <f>+SUMIF('SCI NOAH'!G:G,D:D,'SCI NOAH'!D:D)</f>
        <v>0</v>
      </c>
      <c r="R584" s="12">
        <f>+SUMIF(SIM!F:F,D:D,SIM!C:C)</f>
        <v>0</v>
      </c>
      <c r="S584" s="163">
        <f>+SUMIF('First Energy'!A:A,D:D,'First Energy'!C:C)</f>
        <v>0</v>
      </c>
      <c r="T584" s="163">
        <f>+SUMIF('ID Motors'!G:G,D:D,'ID Motors'!D:D)</f>
        <v>0</v>
      </c>
      <c r="U584" s="12">
        <f>+SUMIF('ID RENTAL'!G:G,D:D,'ID RENTAL'!D:D)</f>
        <v>0</v>
      </c>
      <c r="V584" s="12">
        <f>+SUMIF('MCM '!G:G,D:D,'MCM '!D:D)</f>
        <v>65000</v>
      </c>
      <c r="W584" s="12">
        <f>SUMIF(AGRIMOTORS!G:G,D:D,AGRIMOTORS!D:D)</f>
        <v>0</v>
      </c>
      <c r="X584" s="12">
        <f>+SUMIF(BOVIMA!F:F,D:D,BOVIMA!C:C)</f>
        <v>0</v>
      </c>
      <c r="Y584" s="12">
        <f>+SUMIF(AGRIFEED!F:F,D:D,AGRIFEED!C:C)</f>
        <v>0</v>
      </c>
      <c r="Z584" s="12">
        <f>SUMIF(AMIP!F:F,D:D,AMIP!C:C)</f>
        <v>0</v>
      </c>
      <c r="AA584" s="12">
        <f>+SUMIF(ISF!G:G,D:D,ISF!D:D)</f>
        <v>0</v>
      </c>
      <c r="AB584" s="124">
        <f>+SUMIF(DISCOI!G:G,D:D,DISCOI!D:D)</f>
        <v>0</v>
      </c>
      <c r="AC584" s="12">
        <f>+SUMIF(MABEL!F:F,D:D,MABEL!C:C)</f>
        <v>0</v>
      </c>
      <c r="AD584" s="12">
        <f>+SUMIF(NMP!F:F,D:D,NMP!C:C)</f>
        <v>0</v>
      </c>
      <c r="AE584" s="12">
        <f>+SUMIF('AMCHO '!F:F,D:D,'AMCHO '!C:C)</f>
        <v>0</v>
      </c>
      <c r="AF584" s="12">
        <f>+SUMIF(CONFORTIS!G:G,D:D,CONFORTIS!D:D)</f>
        <v>0</v>
      </c>
      <c r="AG584" s="12">
        <f>+SUMIF('IRS IMMO'!G:G,D:D,'IRS IMMO'!D:D)</f>
        <v>0</v>
      </c>
      <c r="AH584" s="12">
        <f>+SUMIFS(AGRIVETAM!C:C,AGRIVETAM!F:F,D:D)</f>
        <v>0</v>
      </c>
      <c r="AI584" s="12">
        <f>+SUMIF(EUROPAINTS!F:F,D:D,EUROPAINTS!C:C)</f>
        <v>0</v>
      </c>
      <c r="AJ584" s="12">
        <f>+SUMIF('VET ABE'!F:F,D:D,'VET ABE'!D:D)</f>
        <v>0</v>
      </c>
      <c r="AK584" s="12">
        <f>SUMIF('VET FIA'!F:F,D:D,'VET FIA'!D:D)</f>
        <v>0</v>
      </c>
      <c r="AL584" s="12">
        <f>+SUMIF('CSS SAKAY'!F:F,D:D,'CSS SAKAY'!C:C)</f>
        <v>0</v>
      </c>
      <c r="AM584" s="12"/>
      <c r="AN584" s="12">
        <f>SUMIF('United Malagasy'!F:F,D:D,'United Malagasy'!C:C)</f>
        <v>0</v>
      </c>
      <c r="AO584" s="12">
        <f>+SUMIF(NUTRIFOOD!E:E,D:D,NUTRIFOOD!C:C)</f>
        <v>0</v>
      </c>
      <c r="AP584" s="12">
        <f>+SUMIF(FERRIS!H:H,D:D,FERRIS!E:E)</f>
        <v>0</v>
      </c>
      <c r="AQ584" s="12">
        <f>+SUMIF(SEM!F:F,D:D,SEM!C:C)</f>
        <v>0</v>
      </c>
      <c r="AR584" s="12">
        <f>+SUMIF(Madatrade!F:F,D:D,Madatrade!C:C)</f>
        <v>0</v>
      </c>
      <c r="AS584" s="12">
        <f>+SUMIF('FLY TECH'!F:F,D:D,'FLY TECH'!D:D)</f>
        <v>0</v>
      </c>
      <c r="AT584" s="12">
        <f>+SUMIFS('FIRST INVESTISSEMENT'!D:D,'FIRST INVESTISSEMENT'!G:G,D:D)</f>
        <v>0</v>
      </c>
      <c r="AU584" s="164">
        <f t="shared" si="60"/>
        <v>65000</v>
      </c>
      <c r="AV584" s="165">
        <f t="shared" si="61"/>
        <v>14.370775378944083</v>
      </c>
    </row>
    <row r="585" spans="1:48" hidden="1" x14ac:dyDescent="0.25">
      <c r="A585" s="11" t="str">
        <f t="shared" si="57"/>
        <v>6</v>
      </c>
      <c r="B585" s="11" t="str">
        <f t="shared" si="58"/>
        <v>62</v>
      </c>
      <c r="C585" s="11" t="str">
        <f t="shared" si="59"/>
        <v>624</v>
      </c>
      <c r="D585" s="23">
        <v>62460000</v>
      </c>
      <c r="E585" s="196" t="s">
        <v>3273</v>
      </c>
      <c r="F585" s="24" t="s">
        <v>2315</v>
      </c>
      <c r="G585" s="12">
        <f>+SUMIF(AGRIFARM!H:H,D:D,AGRIFARM!L:L)</f>
        <v>0</v>
      </c>
      <c r="H585" s="12">
        <f>+SUMIF(AGRICORP!I:I,D:D,AGRICORP!D:D)</f>
        <v>0</v>
      </c>
      <c r="I585" s="12">
        <f>+SUMIF(SMTP!D:D,D:D,SMTP!F:F)</f>
        <v>0</v>
      </c>
      <c r="J585" s="12">
        <f>+SUMIF(AGRIVET!G:G,D:D,AGRIVET!D:D)</f>
        <v>0</v>
      </c>
      <c r="K585" s="12">
        <f>+SUMIF(AGRIVAL!G:G,D:D,AGRIVAL!D:D)</f>
        <v>0</v>
      </c>
      <c r="L585" s="12">
        <f>+SUMIF(AGRIKOBA!G:G,D:D,AGRIKOBA!D:D)</f>
        <v>0</v>
      </c>
      <c r="M585" s="12">
        <f>+SUMIF(LMOI!F:F,D:D,LMOI!C:C)</f>
        <v>0</v>
      </c>
      <c r="N585" s="12">
        <f>+SUMIF(TARTINE!G:G,D:D,TARTINE!D:D)</f>
        <v>0</v>
      </c>
      <c r="O585" s="12">
        <f>+SUMIF(IDF!F:F,D:D,IDF!C:C)</f>
        <v>0</v>
      </c>
      <c r="P585" s="12">
        <f>+SUMIF(RYA!G:G,D:D,RYA!D:D)</f>
        <v>0</v>
      </c>
      <c r="Q585" s="12">
        <f>+SUMIF('SCI NOAH'!G:G,D:D,'SCI NOAH'!D:D)</f>
        <v>0</v>
      </c>
      <c r="R585" s="12">
        <f>+SUMIF(SIM!F:F,D:D,SIM!C:C)</f>
        <v>0</v>
      </c>
      <c r="S585" s="163">
        <f>+SUMIF('First Energy'!A:A,D:D,'First Energy'!C:C)</f>
        <v>0</v>
      </c>
      <c r="T585" s="163">
        <f>+SUMIF('ID Motors'!G:G,D:D,'ID Motors'!D:D)</f>
        <v>0</v>
      </c>
      <c r="U585" s="12">
        <f>+SUMIF('ID RENTAL'!G:G,D:D,'ID RENTAL'!D:D)</f>
        <v>0</v>
      </c>
      <c r="V585" s="12">
        <f>+SUMIF('MCM '!G:G,D:D,'MCM '!D:D)</f>
        <v>1419669.51</v>
      </c>
      <c r="W585" s="12">
        <f>SUMIF(AGRIMOTORS!G:G,D:D,AGRIMOTORS!D:D)</f>
        <v>0</v>
      </c>
      <c r="X585" s="12">
        <f>+SUMIF(BOVIMA!F:F,D:D,BOVIMA!C:C)</f>
        <v>0</v>
      </c>
      <c r="Y585" s="12">
        <f>+SUMIF(AGRIFEED!F:F,D:D,AGRIFEED!C:C)</f>
        <v>0</v>
      </c>
      <c r="Z585" s="12">
        <f>SUMIF(AMIP!F:F,D:D,AMIP!C:C)</f>
        <v>0</v>
      </c>
      <c r="AA585" s="12">
        <f>+SUMIF(ISF!G:G,D:D,ISF!D:D)</f>
        <v>0</v>
      </c>
      <c r="AB585" s="124">
        <f>+SUMIF(DISCOI!G:G,D:D,DISCOI!D:D)</f>
        <v>0</v>
      </c>
      <c r="AC585" s="12">
        <f>+SUMIF(MABEL!F:F,D:D,MABEL!C:C)</f>
        <v>0</v>
      </c>
      <c r="AD585" s="12">
        <f>+SUMIF(NMP!F:F,D:D,NMP!C:C)</f>
        <v>0</v>
      </c>
      <c r="AE585" s="12">
        <f>+SUMIF('AMCHO '!F:F,D:D,'AMCHO '!C:C)</f>
        <v>0</v>
      </c>
      <c r="AF585" s="12">
        <f>+SUMIF(CONFORTIS!G:G,D:D,CONFORTIS!D:D)</f>
        <v>0</v>
      </c>
      <c r="AG585" s="12">
        <f>+SUMIF('IRS IMMO'!G:G,D:D,'IRS IMMO'!D:D)</f>
        <v>0</v>
      </c>
      <c r="AH585" s="12">
        <f>+SUMIFS(AGRIVETAM!C:C,AGRIVETAM!F:F,D:D)</f>
        <v>0</v>
      </c>
      <c r="AI585" s="12">
        <f>+SUMIF(EUROPAINTS!F:F,D:D,EUROPAINTS!C:C)</f>
        <v>0</v>
      </c>
      <c r="AJ585" s="12">
        <f>+SUMIF('VET ABE'!F:F,D:D,'VET ABE'!D:D)</f>
        <v>0</v>
      </c>
      <c r="AK585" s="12">
        <f>SUMIF('VET FIA'!F:F,D:D,'VET FIA'!D:D)</f>
        <v>0</v>
      </c>
      <c r="AL585" s="12">
        <f>+SUMIF('CSS SAKAY'!F:F,D:D,'CSS SAKAY'!C:C)</f>
        <v>0</v>
      </c>
      <c r="AM585" s="12"/>
      <c r="AN585" s="12">
        <f>SUMIF('United Malagasy'!F:F,D:D,'United Malagasy'!C:C)</f>
        <v>0</v>
      </c>
      <c r="AO585" s="12">
        <f>+SUMIF(NUTRIFOOD!E:E,D:D,NUTRIFOOD!C:C)</f>
        <v>0</v>
      </c>
      <c r="AP585" s="12">
        <f>+SUMIF(FERRIS!H:H,D:D,FERRIS!E:E)</f>
        <v>0</v>
      </c>
      <c r="AQ585" s="12">
        <f>+SUMIF(SEM!F:F,D:D,SEM!C:C)</f>
        <v>0</v>
      </c>
      <c r="AR585" s="12">
        <f>+SUMIF(Madatrade!F:F,D:D,Madatrade!C:C)</f>
        <v>0</v>
      </c>
      <c r="AS585" s="12">
        <f>+SUMIF('FLY TECH'!F:F,D:D,'FLY TECH'!D:D)</f>
        <v>0</v>
      </c>
      <c r="AT585" s="12">
        <f>+SUMIFS('FIRST INVESTISSEMENT'!D:D,'FIRST INVESTISSEMENT'!G:G,D:D)</f>
        <v>0</v>
      </c>
      <c r="AU585" s="164">
        <f t="shared" si="60"/>
        <v>1419669.51</v>
      </c>
      <c r="AV585" s="165">
        <f t="shared" si="61"/>
        <v>313.87310216224017</v>
      </c>
    </row>
    <row r="586" spans="1:48" hidden="1" x14ac:dyDescent="0.25">
      <c r="A586" s="11" t="str">
        <f t="shared" si="57"/>
        <v>6</v>
      </c>
      <c r="B586" s="11" t="str">
        <f t="shared" si="58"/>
        <v>62</v>
      </c>
      <c r="C586" s="11" t="str">
        <f t="shared" si="59"/>
        <v>624</v>
      </c>
      <c r="D586" s="23">
        <v>62470000</v>
      </c>
      <c r="E586" s="196" t="s">
        <v>3273</v>
      </c>
      <c r="F586" s="24" t="s">
        <v>2316</v>
      </c>
      <c r="G586" s="12">
        <f>+SUMIF(AGRIFARM!H:H,D:D,AGRIFARM!L:L)</f>
        <v>0</v>
      </c>
      <c r="H586" s="12">
        <f>+SUMIF(AGRICORP!I:I,D:D,AGRICORP!D:D)</f>
        <v>0</v>
      </c>
      <c r="I586" s="12">
        <f>+SUMIF(SMTP!D:D,D:D,SMTP!F:F)</f>
        <v>0</v>
      </c>
      <c r="J586" s="12">
        <f>+SUMIF(AGRIVET!G:G,D:D,AGRIVET!D:D)</f>
        <v>0</v>
      </c>
      <c r="K586" s="12">
        <f>+SUMIF(AGRIVAL!G:G,D:D,AGRIVAL!D:D)</f>
        <v>0</v>
      </c>
      <c r="L586" s="12">
        <f>+SUMIF(AGRIKOBA!G:G,D:D,AGRIKOBA!D:D)</f>
        <v>0</v>
      </c>
      <c r="M586" s="12">
        <f>+SUMIF(LMOI!F:F,D:D,LMOI!C:C)</f>
        <v>0</v>
      </c>
      <c r="N586" s="12">
        <f>+SUMIF(TARTINE!G:G,D:D,TARTINE!D:D)</f>
        <v>0</v>
      </c>
      <c r="O586" s="12">
        <f>+SUMIF(IDF!F:F,D:D,IDF!C:C)</f>
        <v>0</v>
      </c>
      <c r="P586" s="12">
        <f>+SUMIF(RYA!G:G,D:D,RYA!D:D)</f>
        <v>0</v>
      </c>
      <c r="Q586" s="12">
        <f>+SUMIF('SCI NOAH'!G:G,D:D,'SCI NOAH'!D:D)</f>
        <v>0</v>
      </c>
      <c r="R586" s="12">
        <f>+SUMIF(SIM!F:F,D:D,SIM!C:C)</f>
        <v>0</v>
      </c>
      <c r="S586" s="163">
        <f>+SUMIF('First Energy'!A:A,D:D,'First Energy'!C:C)</f>
        <v>0</v>
      </c>
      <c r="T586" s="163">
        <f>+SUMIF('ID Motors'!G:G,D:D,'ID Motors'!D:D)</f>
        <v>0</v>
      </c>
      <c r="U586" s="12">
        <f>+SUMIF('ID RENTAL'!G:G,D:D,'ID RENTAL'!D:D)</f>
        <v>0</v>
      </c>
      <c r="V586" s="12">
        <f>+SUMIF('MCM '!G:G,D:D,'MCM '!D:D)</f>
        <v>50000</v>
      </c>
      <c r="W586" s="12">
        <f>SUMIF(AGRIMOTORS!G:G,D:D,AGRIMOTORS!D:D)</f>
        <v>0</v>
      </c>
      <c r="X586" s="12">
        <f>+SUMIF(BOVIMA!F:F,D:D,BOVIMA!C:C)</f>
        <v>0</v>
      </c>
      <c r="Y586" s="12">
        <f>+SUMIF(AGRIFEED!F:F,D:D,AGRIFEED!C:C)</f>
        <v>0</v>
      </c>
      <c r="Z586" s="12">
        <f>SUMIF(AMIP!F:F,D:D,AMIP!C:C)</f>
        <v>0</v>
      </c>
      <c r="AA586" s="12">
        <f>+SUMIF(ISF!G:G,D:D,ISF!D:D)</f>
        <v>0</v>
      </c>
      <c r="AB586" s="124">
        <f>+SUMIF(DISCOI!G:G,D:D,DISCOI!D:D)</f>
        <v>0</v>
      </c>
      <c r="AC586" s="12">
        <f>+SUMIF(MABEL!F:F,D:D,MABEL!C:C)</f>
        <v>0</v>
      </c>
      <c r="AD586" s="12">
        <f>+SUMIF(NMP!F:F,D:D,NMP!C:C)</f>
        <v>0</v>
      </c>
      <c r="AE586" s="12">
        <f>+SUMIF('AMCHO '!F:F,D:D,'AMCHO '!C:C)</f>
        <v>0</v>
      </c>
      <c r="AF586" s="12">
        <f>+SUMIF(CONFORTIS!G:G,D:D,CONFORTIS!D:D)</f>
        <v>0</v>
      </c>
      <c r="AG586" s="12">
        <f>+SUMIF('IRS IMMO'!G:G,D:D,'IRS IMMO'!D:D)</f>
        <v>0</v>
      </c>
      <c r="AH586" s="12">
        <f>+SUMIFS(AGRIVETAM!C:C,AGRIVETAM!F:F,D:D)</f>
        <v>0</v>
      </c>
      <c r="AI586" s="12">
        <f>+SUMIF(EUROPAINTS!F:F,D:D,EUROPAINTS!C:C)</f>
        <v>0</v>
      </c>
      <c r="AJ586" s="12">
        <f>+SUMIF('VET ABE'!F:F,D:D,'VET ABE'!D:D)</f>
        <v>0</v>
      </c>
      <c r="AK586" s="12">
        <f>SUMIF('VET FIA'!F:F,D:D,'VET FIA'!D:D)</f>
        <v>0</v>
      </c>
      <c r="AL586" s="12">
        <f>+SUMIF('CSS SAKAY'!F:F,D:D,'CSS SAKAY'!C:C)</f>
        <v>0</v>
      </c>
      <c r="AM586" s="12"/>
      <c r="AN586" s="12">
        <f>SUMIF('United Malagasy'!F:F,D:D,'United Malagasy'!C:C)</f>
        <v>0</v>
      </c>
      <c r="AO586" s="12">
        <f>+SUMIF(NUTRIFOOD!E:E,D:D,NUTRIFOOD!C:C)</f>
        <v>0</v>
      </c>
      <c r="AP586" s="12">
        <f>+SUMIF(FERRIS!H:H,D:D,FERRIS!E:E)</f>
        <v>0</v>
      </c>
      <c r="AQ586" s="12">
        <f>+SUMIF(SEM!F:F,D:D,SEM!C:C)</f>
        <v>0</v>
      </c>
      <c r="AR586" s="12">
        <f>+SUMIF(Madatrade!F:F,D:D,Madatrade!C:C)</f>
        <v>0</v>
      </c>
      <c r="AS586" s="12">
        <f>+SUMIF('FLY TECH'!F:F,D:D,'FLY TECH'!D:D)</f>
        <v>0</v>
      </c>
      <c r="AT586" s="12">
        <f>+SUMIFS('FIRST INVESTISSEMENT'!D:D,'FIRST INVESTISSEMENT'!G:G,D:D)</f>
        <v>0</v>
      </c>
      <c r="AU586" s="164">
        <f t="shared" si="60"/>
        <v>50000</v>
      </c>
      <c r="AV586" s="165">
        <f t="shared" si="61"/>
        <v>11.054442599187757</v>
      </c>
    </row>
    <row r="587" spans="1:48" hidden="1" x14ac:dyDescent="0.25">
      <c r="A587" s="11" t="str">
        <f t="shared" si="57"/>
        <v>6</v>
      </c>
      <c r="B587" s="11" t="str">
        <f t="shared" si="58"/>
        <v>62</v>
      </c>
      <c r="C587" s="11" t="str">
        <f t="shared" si="59"/>
        <v>625</v>
      </c>
      <c r="D587" s="23">
        <v>62500000</v>
      </c>
      <c r="E587" s="196" t="s">
        <v>3273</v>
      </c>
      <c r="F587" s="24" t="s">
        <v>525</v>
      </c>
      <c r="G587" s="12">
        <f>+SUMIF(AGRIFARM!H:H,D:D,AGRIFARM!L:L)</f>
        <v>0</v>
      </c>
      <c r="H587" s="12">
        <f>+SUMIF(AGRICORP!I:I,D:D,AGRICORP!D:D)</f>
        <v>0</v>
      </c>
      <c r="I587" s="12">
        <f>+SUMIF(SMTP!D:D,D:D,SMTP!F:F)</f>
        <v>0</v>
      </c>
      <c r="J587" s="12">
        <f>+SUMIF(AGRIVET!G:G,D:D,AGRIVET!D:D)</f>
        <v>0</v>
      </c>
      <c r="K587" s="12">
        <f>+SUMIF(AGRIVAL!G:G,D:D,AGRIVAL!D:D)</f>
        <v>0</v>
      </c>
      <c r="L587" s="12">
        <f>+SUMIF(AGRIKOBA!G:G,D:D,AGRIKOBA!D:D)</f>
        <v>0</v>
      </c>
      <c r="M587" s="12">
        <f>+SUMIF(LMOI!F:F,D:D,LMOI!C:C)</f>
        <v>0</v>
      </c>
      <c r="N587" s="12">
        <f>+SUMIF(TARTINE!G:G,D:D,TARTINE!D:D)</f>
        <v>0</v>
      </c>
      <c r="O587" s="12">
        <f>+SUMIF(IDF!F:F,D:D,IDF!C:C)</f>
        <v>0</v>
      </c>
      <c r="P587" s="12">
        <f>+SUMIF(RYA!G:G,D:D,RYA!D:D)</f>
        <v>2994514</v>
      </c>
      <c r="Q587" s="12">
        <f>+SUMIF('SCI NOAH'!G:G,D:D,'SCI NOAH'!D:D)</f>
        <v>0</v>
      </c>
      <c r="R587" s="12">
        <f>+SUMIF(SIM!F:F,D:D,SIM!C:C)</f>
        <v>0</v>
      </c>
      <c r="S587" s="163">
        <f>+SUMIF('First Energy'!A:A,D:D,'First Energy'!C:C)</f>
        <v>0</v>
      </c>
      <c r="T587" s="163">
        <f>+SUMIF('ID Motors'!G:G,D:D,'ID Motors'!D:D)</f>
        <v>0</v>
      </c>
      <c r="U587" s="12">
        <f>+SUMIF('ID RENTAL'!G:G,D:D,'ID RENTAL'!D:D)</f>
        <v>0</v>
      </c>
      <c r="V587" s="12">
        <f>+SUMIF('MCM '!G:G,D:D,'MCM '!D:D)</f>
        <v>0</v>
      </c>
      <c r="W587" s="12">
        <f>SUMIF(AGRIMOTORS!G:G,D:D,AGRIMOTORS!D:D)</f>
        <v>0</v>
      </c>
      <c r="X587" s="12">
        <f>+SUMIF(BOVIMA!F:F,D:D,BOVIMA!C:C)</f>
        <v>0</v>
      </c>
      <c r="Y587" s="12">
        <f>+SUMIF(AGRIFEED!F:F,D:D,AGRIFEED!C:C)</f>
        <v>0</v>
      </c>
      <c r="Z587" s="12">
        <f>SUMIF(AMIP!F:F,D:D,AMIP!C:C)</f>
        <v>0</v>
      </c>
      <c r="AA587" s="12">
        <f>+SUMIF(ISF!G:G,D:D,ISF!D:D)</f>
        <v>0</v>
      </c>
      <c r="AB587" s="124">
        <f>+SUMIF(DISCOI!G:G,D:D,DISCOI!D:D)</f>
        <v>0</v>
      </c>
      <c r="AC587" s="12">
        <f>+SUMIF(MABEL!F:F,D:D,MABEL!C:C)</f>
        <v>0</v>
      </c>
      <c r="AD587" s="12">
        <f>+SUMIF(NMP!F:F,D:D,NMP!C:C)</f>
        <v>0</v>
      </c>
      <c r="AE587" s="12">
        <f>+SUMIF('AMCHO '!F:F,D:D,'AMCHO '!C:C)</f>
        <v>0</v>
      </c>
      <c r="AF587" s="12">
        <f>+SUMIF(CONFORTIS!G:G,D:D,CONFORTIS!D:D)</f>
        <v>0</v>
      </c>
      <c r="AG587" s="12">
        <f>+SUMIF('IRS IMMO'!G:G,D:D,'IRS IMMO'!D:D)</f>
        <v>0</v>
      </c>
      <c r="AH587" s="12">
        <f>+SUMIFS(AGRIVETAM!C:C,AGRIVETAM!F:F,D:D)</f>
        <v>0</v>
      </c>
      <c r="AI587" s="12">
        <f>+SUMIF(EUROPAINTS!F:F,D:D,EUROPAINTS!C:C)</f>
        <v>0</v>
      </c>
      <c r="AJ587" s="12">
        <f>+SUMIF('VET ABE'!F:F,D:D,'VET ABE'!D:D)</f>
        <v>0</v>
      </c>
      <c r="AK587" s="12">
        <f>SUMIF('VET FIA'!F:F,D:D,'VET FIA'!D:D)</f>
        <v>1309000</v>
      </c>
      <c r="AL587" s="12">
        <f>+SUMIF('CSS SAKAY'!F:F,D:D,'CSS SAKAY'!C:C)</f>
        <v>0</v>
      </c>
      <c r="AN587" s="12">
        <f>SUMIF('United Malagasy'!F:F,D:D,'United Malagasy'!C:C)</f>
        <v>0</v>
      </c>
      <c r="AO587" s="12">
        <f>+SUMIF(NUTRIFOOD!E:E,D:D,NUTRIFOOD!C:C)</f>
        <v>0</v>
      </c>
      <c r="AP587" s="12">
        <f>+SUMIF(FERRIS!H:H,D:D,FERRIS!E:E)</f>
        <v>0</v>
      </c>
      <c r="AQ587" s="12">
        <f>+SUMIF(SEM!F:F,D:D,SEM!C:C)</f>
        <v>0</v>
      </c>
      <c r="AR587" s="12">
        <f>+SUMIF(Madatrade!F:F,D:D,Madatrade!C:C)</f>
        <v>0</v>
      </c>
      <c r="AS587" s="12">
        <f>+SUMIF('FLY TECH'!F:F,D:D,'FLY TECH'!D:D)</f>
        <v>0</v>
      </c>
      <c r="AT587" s="12">
        <f>+SUMIFS('FIRST INVESTISSEMENT'!D:D,'FIRST INVESTISSEMENT'!G:G,D:D)</f>
        <v>0</v>
      </c>
      <c r="AU587" s="164">
        <f t="shared" si="60"/>
        <v>4303514</v>
      </c>
      <c r="AV587" s="165">
        <f t="shared" si="61"/>
        <v>951.45896975601806</v>
      </c>
    </row>
    <row r="588" spans="1:48" hidden="1" x14ac:dyDescent="0.25">
      <c r="A588" s="11" t="str">
        <f t="shared" si="57"/>
        <v>6</v>
      </c>
      <c r="B588" s="11" t="str">
        <f t="shared" si="58"/>
        <v>62</v>
      </c>
      <c r="C588" s="11" t="str">
        <f t="shared" si="59"/>
        <v>625</v>
      </c>
      <c r="D588" s="23">
        <v>62501000</v>
      </c>
      <c r="E588" s="196" t="s">
        <v>3273</v>
      </c>
      <c r="F588" s="24" t="s">
        <v>195</v>
      </c>
      <c r="G588" s="12">
        <f>+SUMIF(AGRIFARM!H:H,D:D,AGRIFARM!L:L)</f>
        <v>91657292.049999997</v>
      </c>
      <c r="H588" s="12">
        <f>+SUMIF(AGRICORP!I:I,D:D,AGRICORP!D:D)</f>
        <v>185050573.99000001</v>
      </c>
      <c r="I588" s="12">
        <f>+SUMIF(SMTP!D:D,D:D,SMTP!F:F)</f>
        <v>75666715.969999999</v>
      </c>
      <c r="J588" s="12">
        <f>+SUMIF(AGRIVET!G:G,D:D,AGRIVET!D:D)</f>
        <v>384989136.61000001</v>
      </c>
      <c r="K588" s="12">
        <f>+SUMIF(AGRIVAL!G:G,D:D,AGRIVAL!D:D)</f>
        <v>205120601.75999999</v>
      </c>
      <c r="L588" s="12">
        <f>+SUMIF(AGRIKOBA!G:G,D:D,AGRIKOBA!D:D)</f>
        <v>6526022.4500000002</v>
      </c>
      <c r="M588" s="12">
        <f>+SUMIF(LMOI!F:F,D:D,LMOI!C:C)</f>
        <v>205459758.5</v>
      </c>
      <c r="N588" s="12">
        <f>+SUMIF(TARTINE!G:G,D:D,TARTINE!D:D)</f>
        <v>10793280.859999999</v>
      </c>
      <c r="O588" s="12">
        <f>+SUMIF(IDF!F:F,D:D,IDF!C:C)</f>
        <v>46378625</v>
      </c>
      <c r="P588" s="12">
        <f>+SUMIF(RYA!G:G,D:D,RYA!D:D)</f>
        <v>1295058</v>
      </c>
      <c r="Q588" s="12">
        <f>+SUMIF('SCI NOAH'!G:G,D:D,'SCI NOAH'!D:D)</f>
        <v>305900</v>
      </c>
      <c r="R588" s="12">
        <f>+SUMIF(SIM!F:F,D:D,SIM!C:C)</f>
        <v>414000</v>
      </c>
      <c r="S588" s="163">
        <f>+SUMIF('First Energy'!A:A,D:D,'First Energy'!C:C)</f>
        <v>1732383.82</v>
      </c>
      <c r="T588" s="163">
        <f>+SUMIF('ID Motors'!G:G,D:D,'ID Motors'!D:D)</f>
        <v>116076402.3</v>
      </c>
      <c r="U588" s="12">
        <f>+SUMIF('ID RENTAL'!G:G,D:D,'ID RENTAL'!D:D)</f>
        <v>95088348.519999996</v>
      </c>
      <c r="V588" s="12">
        <f>+SUMIF('MCM '!G:G,D:D,'MCM '!D:D)</f>
        <v>36861051.729999997</v>
      </c>
      <c r="W588" s="12">
        <f>SUMIF(AGRIMOTORS!G:G,D:D,AGRIMOTORS!D:D)</f>
        <v>4454009.8600000003</v>
      </c>
      <c r="X588" s="12">
        <f>+SUMIF(BOVIMA!F:F,D:D,BOVIMA!C:C)</f>
        <v>300843884.15999997</v>
      </c>
      <c r="Y588" s="12">
        <f>+SUMIF(AGRIFEED!F:F,D:D,AGRIFEED!C:C)</f>
        <v>25432000</v>
      </c>
      <c r="Z588" s="12">
        <f>SUMIF(AMIP!F:F,D:D,AMIP!C:C)</f>
        <v>0</v>
      </c>
      <c r="AA588" s="12">
        <f>+SUMIF(ISF!G:G,D:D,ISF!D:D)</f>
        <v>0</v>
      </c>
      <c r="AB588" s="124">
        <f>+SUMIF(DISCOI!G:G,D:D,DISCOI!D:D)</f>
        <v>0</v>
      </c>
      <c r="AC588" s="12">
        <f>+SUMIF(MABEL!F:F,D:D,MABEL!C:C)</f>
        <v>4086837</v>
      </c>
      <c r="AD588" s="12">
        <f>+SUMIF(NMP!F:F,D:D,NMP!C:C)</f>
        <v>498000</v>
      </c>
      <c r="AE588" s="12">
        <f>+SUMIF('AMCHO '!F:F,D:D,'AMCHO '!C:C)</f>
        <v>128365872.03999999</v>
      </c>
      <c r="AF588" s="12">
        <f>+SUMIF(CONFORTIS!G:G,D:D,CONFORTIS!D:D)</f>
        <v>0</v>
      </c>
      <c r="AG588" s="12">
        <f>+SUMIF('IRS IMMO'!G:G,D:D,'IRS IMMO'!D:D)</f>
        <v>0</v>
      </c>
      <c r="AH588" s="12">
        <f>+SUMIFS(AGRIVETAM!C:C,AGRIVETAM!F:F,D:D)</f>
        <v>23731600</v>
      </c>
      <c r="AI588" s="12">
        <f>+SUMIF(EUROPAINTS!F:F,D:D,EUROPAINTS!C:C)</f>
        <v>0</v>
      </c>
      <c r="AJ588" s="12">
        <f>+SUMIF('VET ABE'!F:F,D:D,'VET ABE'!D:D)</f>
        <v>9981633</v>
      </c>
      <c r="AK588" s="12">
        <f>SUMIF('VET FIA'!F:F,D:D,'VET FIA'!D:D)</f>
        <v>9019900</v>
      </c>
      <c r="AL588" s="12">
        <f>+SUMIF('CSS SAKAY'!F:F,D:D,'CSS SAKAY'!C:C)</f>
        <v>0</v>
      </c>
      <c r="AM588" s="12"/>
      <c r="AN588" s="12">
        <f>SUMIF('United Malagasy'!F:F,D:D,'United Malagasy'!C:C)</f>
        <v>12095700</v>
      </c>
      <c r="AO588" s="12">
        <f>+SUMIF(NUTRIFOOD!E:E,D:D,NUTRIFOOD!C:C)</f>
        <v>0</v>
      </c>
      <c r="AP588" s="12">
        <f>+SUMIF(FERRIS!H:H,D:D,FERRIS!E:E)</f>
        <v>8072467</v>
      </c>
      <c r="AQ588" s="12">
        <f>+SUMIF(SEM!F:F,D:D,SEM!C:C)</f>
        <v>84941900</v>
      </c>
      <c r="AR588" s="12">
        <f>+SUMIF(Madatrade!F:F,D:D,Madatrade!C:C)</f>
        <v>0</v>
      </c>
      <c r="AS588" s="12">
        <f>+SUMIF('FLY TECH'!F:F,D:D,'FLY TECH'!D:D)</f>
        <v>48110125</v>
      </c>
      <c r="AT588" s="12">
        <f>+SUMIFS('FIRST INVESTISSEMENT'!D:D,'FIRST INVESTISSEMENT'!G:G,D:D)</f>
        <v>0</v>
      </c>
      <c r="AU588" s="164">
        <f t="shared" si="60"/>
        <v>2123049079.6199994</v>
      </c>
      <c r="AV588" s="165">
        <f t="shared" si="61"/>
        <v>469382.48371835361</v>
      </c>
    </row>
    <row r="589" spans="1:48" hidden="1" x14ac:dyDescent="0.25">
      <c r="A589" s="11" t="str">
        <f t="shared" si="57"/>
        <v>6</v>
      </c>
      <c r="B589" s="11" t="str">
        <f t="shared" si="58"/>
        <v>62</v>
      </c>
      <c r="C589" s="11" t="str">
        <f t="shared" si="59"/>
        <v>625</v>
      </c>
      <c r="D589" s="23">
        <v>62502000</v>
      </c>
      <c r="E589" s="196" t="s">
        <v>3273</v>
      </c>
      <c r="F589" s="24" t="s">
        <v>196</v>
      </c>
      <c r="G589" s="12">
        <f>+SUMIF(AGRIFARM!H:H,D:D,AGRIFARM!L:L)</f>
        <v>0</v>
      </c>
      <c r="H589" s="12">
        <f>+SUMIF(AGRICORP!I:I,D:D,AGRICORP!D:D)</f>
        <v>0</v>
      </c>
      <c r="I589" s="12">
        <f>+SUMIF(SMTP!D:D,D:D,SMTP!F:F)</f>
        <v>0</v>
      </c>
      <c r="J589" s="12">
        <f>+SUMIF(AGRIVET!G:G,D:D,AGRIVET!D:D)</f>
        <v>0</v>
      </c>
      <c r="K589" s="12">
        <f>+SUMIF(AGRIVAL!G:G,D:D,AGRIVAL!D:D)</f>
        <v>16296714</v>
      </c>
      <c r="L589" s="12">
        <f>+SUMIF(AGRIKOBA!G:G,D:D,AGRIKOBA!D:D)</f>
        <v>0</v>
      </c>
      <c r="M589" s="12">
        <f>+SUMIF(LMOI!F:F,D:D,LMOI!C:C)</f>
        <v>0</v>
      </c>
      <c r="N589" s="12">
        <f>+SUMIF(TARTINE!G:G,D:D,TARTINE!D:D)</f>
        <v>0</v>
      </c>
      <c r="O589" s="12">
        <f>+SUMIF(IDF!F:F,D:D,IDF!C:C)</f>
        <v>0</v>
      </c>
      <c r="P589" s="12">
        <f>+SUMIF(RYA!G:G,D:D,RYA!D:D)</f>
        <v>0</v>
      </c>
      <c r="Q589" s="12">
        <f>+SUMIF('SCI NOAH'!G:G,D:D,'SCI NOAH'!D:D)</f>
        <v>0</v>
      </c>
      <c r="R589" s="12">
        <f>+SUMIF(SIM!F:F,D:D,SIM!C:C)</f>
        <v>0</v>
      </c>
      <c r="S589" s="163">
        <f>+SUMIF('First Energy'!A:A,D:D,'First Energy'!C:C)</f>
        <v>0</v>
      </c>
      <c r="T589" s="163">
        <f>+SUMIF('ID Motors'!G:G,D:D,'ID Motors'!D:D)</f>
        <v>0</v>
      </c>
      <c r="U589" s="12">
        <f>+SUMIF('ID RENTAL'!G:G,D:D,'ID RENTAL'!D:D)</f>
        <v>0</v>
      </c>
      <c r="V589" s="12">
        <f>+SUMIF('MCM '!G:G,D:D,'MCM '!D:D)</f>
        <v>0</v>
      </c>
      <c r="W589" s="12">
        <f>SUMIF(AGRIMOTORS!G:G,D:D,AGRIMOTORS!D:D)</f>
        <v>0</v>
      </c>
      <c r="X589" s="12">
        <f>+SUMIF(BOVIMA!F:F,D:D,BOVIMA!C:C)</f>
        <v>0</v>
      </c>
      <c r="Y589" s="12">
        <f>+SUMIF(AGRIFEED!F:F,D:D,AGRIFEED!C:C)</f>
        <v>0</v>
      </c>
      <c r="Z589" s="12">
        <f>SUMIF(AMIP!F:F,D:D,AMIP!C:C)</f>
        <v>0</v>
      </c>
      <c r="AA589" s="12">
        <f>+SUMIF(ISF!G:G,D:D,ISF!D:D)</f>
        <v>0</v>
      </c>
      <c r="AB589" s="124">
        <f>+SUMIF(DISCOI!G:G,D:D,DISCOI!D:D)</f>
        <v>0</v>
      </c>
      <c r="AC589" s="12">
        <f>+SUMIF(MABEL!F:F,D:D,MABEL!C:C)</f>
        <v>0</v>
      </c>
      <c r="AD589" s="12">
        <f>+SUMIF(NMP!F:F,D:D,NMP!C:C)</f>
        <v>0</v>
      </c>
      <c r="AE589" s="12">
        <f>+SUMIF('AMCHO '!F:F,D:D,'AMCHO '!C:C)</f>
        <v>0</v>
      </c>
      <c r="AF589" s="12">
        <f>+SUMIF(CONFORTIS!G:G,D:D,CONFORTIS!D:D)</f>
        <v>0</v>
      </c>
      <c r="AG589" s="12">
        <f>+SUMIF('IRS IMMO'!G:G,D:D,'IRS IMMO'!D:D)</f>
        <v>0</v>
      </c>
      <c r="AH589" s="12">
        <f>+SUMIFS(AGRIVETAM!C:C,AGRIVETAM!F:F,D:D)</f>
        <v>0</v>
      </c>
      <c r="AI589" s="12">
        <f>+SUMIF(EUROPAINTS!F:F,D:D,EUROPAINTS!C:C)</f>
        <v>0</v>
      </c>
      <c r="AJ589" s="12">
        <f>+SUMIF('VET ABE'!F:F,D:D,'VET ABE'!D:D)</f>
        <v>0</v>
      </c>
      <c r="AK589" s="12">
        <f>SUMIF('VET FIA'!F:F,D:D,'VET FIA'!D:D)</f>
        <v>0</v>
      </c>
      <c r="AL589" s="12">
        <f>+SUMIF('CSS SAKAY'!F:F,D:D,'CSS SAKAY'!C:C)</f>
        <v>0</v>
      </c>
      <c r="AN589" s="12">
        <f>SUMIF('United Malagasy'!F:F,D:D,'United Malagasy'!C:C)</f>
        <v>0</v>
      </c>
      <c r="AO589" s="12">
        <f>+SUMIF(NUTRIFOOD!E:E,D:D,NUTRIFOOD!C:C)</f>
        <v>0</v>
      </c>
      <c r="AP589" s="12">
        <f>+SUMIF(FERRIS!H:H,D:D,FERRIS!E:E)</f>
        <v>0</v>
      </c>
      <c r="AQ589" s="12">
        <f>+SUMIF(SEM!F:F,D:D,SEM!C:C)</f>
        <v>0</v>
      </c>
      <c r="AR589" s="12">
        <f>+SUMIF(Madatrade!F:F,D:D,Madatrade!C:C)</f>
        <v>0</v>
      </c>
      <c r="AS589" s="12">
        <f>+SUMIF('FLY TECH'!F:F,D:D,'FLY TECH'!D:D)</f>
        <v>22915462.5</v>
      </c>
      <c r="AT589" s="12">
        <f>+SUMIFS('FIRST INVESTISSEMENT'!D:D,'FIRST INVESTISSEMENT'!G:G,D:D)</f>
        <v>0</v>
      </c>
      <c r="AU589" s="164">
        <f t="shared" si="60"/>
        <v>39212176.5</v>
      </c>
      <c r="AV589" s="165">
        <f t="shared" si="61"/>
        <v>8669.3750861693825</v>
      </c>
    </row>
    <row r="590" spans="1:48" hidden="1" x14ac:dyDescent="0.25">
      <c r="A590" s="11" t="str">
        <f t="shared" si="57"/>
        <v>6</v>
      </c>
      <c r="B590" s="11" t="str">
        <f t="shared" si="58"/>
        <v>62</v>
      </c>
      <c r="C590" s="11" t="str">
        <f t="shared" si="59"/>
        <v>625</v>
      </c>
      <c r="D590" s="23">
        <v>62503000</v>
      </c>
      <c r="E590" s="196" t="s">
        <v>3273</v>
      </c>
      <c r="F590" s="24" t="s">
        <v>195</v>
      </c>
      <c r="G590" s="12">
        <f>+SUMIF(AGRIFARM!H:H,D:D,AGRIFARM!L:L)</f>
        <v>0</v>
      </c>
      <c r="H590" s="12">
        <f>+SUMIF(AGRICORP!I:I,D:D,AGRICORP!D:D)</f>
        <v>9203800</v>
      </c>
      <c r="I590" s="12">
        <f>+SUMIF(SMTP!D:D,D:D,SMTP!F:F)</f>
        <v>424461</v>
      </c>
      <c r="J590" s="12">
        <f>+SUMIF(AGRIVET!G:G,D:D,AGRIVET!D:D)</f>
        <v>0</v>
      </c>
      <c r="K590" s="12">
        <f>+SUMIF(AGRIVAL!G:G,D:D,AGRIVAL!D:D)</f>
        <v>3067543</v>
      </c>
      <c r="L590" s="12">
        <f>+SUMIF(AGRIKOBA!G:G,D:D,AGRIKOBA!D:D)</f>
        <v>190902</v>
      </c>
      <c r="M590" s="12">
        <f>+SUMIF(LMOI!F:F,D:D,LMOI!C:C)</f>
        <v>0</v>
      </c>
      <c r="N590" s="12">
        <f>+SUMIF(TARTINE!G:G,D:D,TARTINE!D:D)</f>
        <v>0</v>
      </c>
      <c r="O590" s="12">
        <f>+SUMIF(IDF!F:F,D:D,IDF!C:C)</f>
        <v>0</v>
      </c>
      <c r="P590" s="12">
        <f>+SUMIF(RYA!G:G,D:D,RYA!D:D)</f>
        <v>161721</v>
      </c>
      <c r="Q590" s="12">
        <f>+SUMIF('SCI NOAH'!G:G,D:D,'SCI NOAH'!D:D)</f>
        <v>0</v>
      </c>
      <c r="R590" s="12">
        <f>+SUMIF(SIM!F:F,D:D,SIM!C:C)</f>
        <v>0</v>
      </c>
      <c r="S590" s="163">
        <f>+SUMIF('First Energy'!A:A,D:D,'First Energy'!C:C)</f>
        <v>300000</v>
      </c>
      <c r="T590" s="163">
        <f>+SUMIF('ID Motors'!G:G,D:D,'ID Motors'!D:D)</f>
        <v>8274244.5899999999</v>
      </c>
      <c r="U590" s="12">
        <f>+SUMIF('ID RENTAL'!G:G,D:D,'ID RENTAL'!D:D)</f>
        <v>43032765</v>
      </c>
      <c r="V590" s="12">
        <f>+SUMIF('MCM '!G:G,D:D,'MCM '!D:D)</f>
        <v>0</v>
      </c>
      <c r="W590" s="12">
        <f>SUMIF(AGRIMOTORS!G:G,D:D,AGRIMOTORS!D:D)</f>
        <v>0</v>
      </c>
      <c r="X590" s="12">
        <f>+SUMIF(BOVIMA!F:F,D:D,BOVIMA!C:C)</f>
        <v>0</v>
      </c>
      <c r="Y590" s="12">
        <f>+SUMIF(AGRIFEED!F:F,D:D,AGRIFEED!C:C)</f>
        <v>0</v>
      </c>
      <c r="Z590" s="12">
        <f>SUMIF(AMIP!F:F,D:D,AMIP!C:C)</f>
        <v>0</v>
      </c>
      <c r="AA590" s="12">
        <f>+SUMIF(ISF!G:G,D:D,ISF!D:D)</f>
        <v>0</v>
      </c>
      <c r="AB590" s="124">
        <f>+SUMIF(DISCOI!G:G,D:D,DISCOI!D:D)</f>
        <v>0</v>
      </c>
      <c r="AC590" s="12">
        <f>+SUMIF(MABEL!F:F,D:D,MABEL!C:C)</f>
        <v>0</v>
      </c>
      <c r="AD590" s="12">
        <f>+SUMIF(NMP!F:F,D:D,NMP!C:C)</f>
        <v>0</v>
      </c>
      <c r="AE590" s="12">
        <f>+SUMIF('AMCHO '!F:F,D:D,'AMCHO '!C:C)</f>
        <v>0</v>
      </c>
      <c r="AF590" s="12">
        <f>+SUMIF(CONFORTIS!G:G,D:D,CONFORTIS!D:D)</f>
        <v>0</v>
      </c>
      <c r="AG590" s="12">
        <f>+SUMIF('IRS IMMO'!G:G,D:D,'IRS IMMO'!D:D)</f>
        <v>0</v>
      </c>
      <c r="AH590" s="12">
        <f>+SUMIFS(AGRIVETAM!C:C,AGRIVETAM!F:F,D:D)</f>
        <v>105000</v>
      </c>
      <c r="AI590" s="12">
        <f>+SUMIF(EUROPAINTS!F:F,D:D,EUROPAINTS!C:C)</f>
        <v>0</v>
      </c>
      <c r="AJ590" s="12">
        <f>+SUMIF('VET ABE'!F:F,D:D,'VET ABE'!D:D)</f>
        <v>0</v>
      </c>
      <c r="AK590" s="12">
        <f>SUMIF('VET FIA'!F:F,D:D,'VET FIA'!D:D)</f>
        <v>173000</v>
      </c>
      <c r="AL590" s="12">
        <f>+SUMIF('CSS SAKAY'!F:F,D:D,'CSS SAKAY'!C:C)</f>
        <v>0</v>
      </c>
      <c r="AN590" s="12">
        <f>SUMIF('United Malagasy'!F:F,D:D,'United Malagasy'!C:C)</f>
        <v>0</v>
      </c>
      <c r="AO590" s="12">
        <f>+SUMIF(NUTRIFOOD!E:E,D:D,NUTRIFOOD!C:C)</f>
        <v>0</v>
      </c>
      <c r="AP590" s="12">
        <f>+SUMIF(FERRIS!H:H,D:D,FERRIS!E:E)</f>
        <v>138337807</v>
      </c>
      <c r="AQ590" s="12">
        <f>+SUMIF(SEM!F:F,D:D,SEM!C:C)</f>
        <v>0</v>
      </c>
      <c r="AR590" s="12">
        <f>+SUMIF(Madatrade!F:F,D:D,Madatrade!C:C)</f>
        <v>0</v>
      </c>
      <c r="AS590" s="12">
        <f>+SUMIF('FLY TECH'!F:F,D:D,'FLY TECH'!D:D)</f>
        <v>0</v>
      </c>
      <c r="AT590" s="12">
        <f>+SUMIFS('FIRST INVESTISSEMENT'!D:D,'FIRST INVESTISSEMENT'!G:G,D:D)</f>
        <v>0</v>
      </c>
      <c r="AU590" s="164">
        <f t="shared" si="60"/>
        <v>203271243.59</v>
      </c>
      <c r="AV590" s="165">
        <f t="shared" si="61"/>
        <v>44941.005886623345</v>
      </c>
    </row>
    <row r="591" spans="1:48" hidden="1" x14ac:dyDescent="0.25">
      <c r="A591" s="11" t="str">
        <f t="shared" si="57"/>
        <v>6</v>
      </c>
      <c r="B591" s="11" t="str">
        <f t="shared" si="58"/>
        <v>62</v>
      </c>
      <c r="C591" s="11" t="str">
        <f t="shared" si="59"/>
        <v>625</v>
      </c>
      <c r="D591" s="23">
        <v>62504000</v>
      </c>
      <c r="E591" s="196" t="s">
        <v>3273</v>
      </c>
      <c r="F591" s="24" t="s">
        <v>528</v>
      </c>
      <c r="G591" s="12">
        <f>+SUMIF(AGRIFARM!H:H,D:D,AGRIFARM!L:L)</f>
        <v>0</v>
      </c>
      <c r="H591" s="12">
        <f>+SUMIF(AGRICORP!I:I,D:D,AGRICORP!D:D)</f>
        <v>46013368</v>
      </c>
      <c r="I591" s="12">
        <f>+SUMIF(SMTP!D:D,D:D,SMTP!F:F)</f>
        <v>31030172.66</v>
      </c>
      <c r="J591" s="12">
        <f>+SUMIF(AGRIVET!G:G,D:D,AGRIVET!D:D)</f>
        <v>0</v>
      </c>
      <c r="K591" s="12">
        <f>+SUMIF(AGRIVAL!G:G,D:D,AGRIVAL!D:D)</f>
        <v>16079071.67</v>
      </c>
      <c r="L591" s="12">
        <f>+SUMIF(AGRIKOBA!G:G,D:D,AGRIKOBA!D:D)</f>
        <v>3183428.33</v>
      </c>
      <c r="M591" s="12">
        <f>+SUMIF(LMOI!F:F,D:D,LMOI!C:C)</f>
        <v>40402734.950000003</v>
      </c>
      <c r="N591" s="12">
        <f>+SUMIF(TARTINE!G:G,D:D,TARTINE!D:D)</f>
        <v>0</v>
      </c>
      <c r="O591" s="12">
        <f>+SUMIF(IDF!F:F,D:D,IDF!C:C)</f>
        <v>0</v>
      </c>
      <c r="P591" s="12">
        <f>+SUMIF(RYA!G:G,D:D,RYA!D:D)</f>
        <v>750274</v>
      </c>
      <c r="Q591" s="12">
        <f>+SUMIF('SCI NOAH'!G:G,D:D,'SCI NOAH'!D:D)</f>
        <v>0</v>
      </c>
      <c r="R591" s="12">
        <f>+SUMIF(SIM!F:F,D:D,SIM!C:C)</f>
        <v>0</v>
      </c>
      <c r="S591" s="163">
        <f>+SUMIF('First Energy'!A:A,D:D,'First Energy'!C:C)</f>
        <v>1079000</v>
      </c>
      <c r="T591" s="163">
        <f>+SUMIF('ID Motors'!G:G,D:D,'ID Motors'!D:D)</f>
        <v>3864664.67</v>
      </c>
      <c r="U591" s="12">
        <f>+SUMIF('ID RENTAL'!G:G,D:D,'ID RENTAL'!D:D)</f>
        <v>399026</v>
      </c>
      <c r="V591" s="12">
        <f>+SUMIF('MCM '!G:G,D:D,'MCM '!D:D)</f>
        <v>0</v>
      </c>
      <c r="W591" s="12">
        <f>SUMIF(AGRIMOTORS!G:G,D:D,AGRIMOTORS!D:D)</f>
        <v>101998.88</v>
      </c>
      <c r="X591" s="12">
        <f>+SUMIF(BOVIMA!F:F,D:D,BOVIMA!C:C)</f>
        <v>0</v>
      </c>
      <c r="Y591" s="12">
        <f>+SUMIF(AGRIFEED!F:F,D:D,AGRIFEED!C:C)</f>
        <v>0</v>
      </c>
      <c r="Z591" s="12">
        <f>SUMIF(AMIP!F:F,D:D,AMIP!C:C)</f>
        <v>0</v>
      </c>
      <c r="AA591" s="12">
        <f>+SUMIF(ISF!G:G,D:D,ISF!D:D)</f>
        <v>0</v>
      </c>
      <c r="AB591" s="124">
        <f>+SUMIF(DISCOI!G:G,D:D,DISCOI!D:D)</f>
        <v>0</v>
      </c>
      <c r="AC591" s="12">
        <f>+SUMIF(MABEL!F:F,D:D,MABEL!C:C)</f>
        <v>0</v>
      </c>
      <c r="AD591" s="12">
        <f>+SUMIF(NMP!F:F,D:D,NMP!C:C)</f>
        <v>0</v>
      </c>
      <c r="AE591" s="12">
        <f>+SUMIF('AMCHO '!F:F,D:D,'AMCHO '!C:C)</f>
        <v>0</v>
      </c>
      <c r="AF591" s="12">
        <f>+SUMIF(CONFORTIS!G:G,D:D,CONFORTIS!D:D)</f>
        <v>0</v>
      </c>
      <c r="AG591" s="12">
        <f>+SUMIF('IRS IMMO'!G:G,D:D,'IRS IMMO'!D:D)</f>
        <v>0</v>
      </c>
      <c r="AH591" s="12">
        <f>+SUMIFS(AGRIVETAM!C:C,AGRIVETAM!F:F,D:D)</f>
        <v>0</v>
      </c>
      <c r="AI591" s="12">
        <f>+SUMIF(EUROPAINTS!F:F,D:D,EUROPAINTS!C:C)</f>
        <v>0</v>
      </c>
      <c r="AJ591" s="12">
        <f>+SUMIF('VET ABE'!F:F,D:D,'VET ABE'!D:D)</f>
        <v>0</v>
      </c>
      <c r="AK591" s="12">
        <f>SUMIF('VET FIA'!F:F,D:D,'VET FIA'!D:D)</f>
        <v>0</v>
      </c>
      <c r="AL591" s="12">
        <f>+SUMIF('CSS SAKAY'!F:F,D:D,'CSS SAKAY'!C:C)</f>
        <v>0</v>
      </c>
      <c r="AN591" s="12">
        <f>SUMIF('United Malagasy'!F:F,D:D,'United Malagasy'!C:C)</f>
        <v>0</v>
      </c>
      <c r="AO591" s="12">
        <f>+SUMIF(NUTRIFOOD!E:E,D:D,NUTRIFOOD!C:C)</f>
        <v>0</v>
      </c>
      <c r="AP591" s="12">
        <f>+SUMIF(FERRIS!H:H,D:D,FERRIS!E:E)</f>
        <v>13148231</v>
      </c>
      <c r="AQ591" s="12">
        <f>+SUMIF(SEM!F:F,D:D,SEM!C:C)</f>
        <v>1063000</v>
      </c>
      <c r="AR591" s="12">
        <f>+SUMIF(Madatrade!F:F,D:D,Madatrade!C:C)</f>
        <v>0</v>
      </c>
      <c r="AS591" s="12">
        <f>+SUMIF('FLY TECH'!F:F,D:D,'FLY TECH'!D:D)</f>
        <v>105000</v>
      </c>
      <c r="AT591" s="12">
        <f>+SUMIFS('FIRST INVESTISSEMENT'!D:D,'FIRST INVESTISSEMENT'!G:G,D:D)</f>
        <v>0</v>
      </c>
      <c r="AU591" s="164">
        <f t="shared" si="60"/>
        <v>157219970.16</v>
      </c>
      <c r="AV591" s="165">
        <f t="shared" si="61"/>
        <v>34759.582711594638</v>
      </c>
    </row>
    <row r="592" spans="1:48" hidden="1" x14ac:dyDescent="0.25">
      <c r="A592" s="11" t="str">
        <f t="shared" si="57"/>
        <v>6</v>
      </c>
      <c r="B592" s="11" t="str">
        <f t="shared" si="58"/>
        <v>62</v>
      </c>
      <c r="C592" s="11" t="str">
        <f t="shared" si="59"/>
        <v>625</v>
      </c>
      <c r="D592" s="23">
        <v>62505000</v>
      </c>
      <c r="E592" s="196" t="s">
        <v>3273</v>
      </c>
      <c r="F592" s="24" t="s">
        <v>530</v>
      </c>
      <c r="G592" s="12">
        <f>+SUMIF(AGRIFARM!H:H,D:D,AGRIFARM!L:L)</f>
        <v>0</v>
      </c>
      <c r="H592" s="12">
        <f>+SUMIF(AGRICORP!I:I,D:D,AGRICORP!D:D)</f>
        <v>3482000</v>
      </c>
      <c r="I592" s="12">
        <f>+SUMIF(SMTP!D:D,D:D,SMTP!F:F)</f>
        <v>6766179</v>
      </c>
      <c r="J592" s="12">
        <f>+SUMIF(AGRIVET!G:G,D:D,AGRIVET!D:D)</f>
        <v>0</v>
      </c>
      <c r="K592" s="12">
        <f>+SUMIF(AGRIVAL!G:G,D:D,AGRIVAL!D:D)</f>
        <v>1770448</v>
      </c>
      <c r="L592" s="12">
        <f>+SUMIF(AGRIKOBA!G:G,D:D,AGRIKOBA!D:D)</f>
        <v>366513</v>
      </c>
      <c r="M592" s="12">
        <f>+SUMIF(LMOI!F:F,D:D,LMOI!C:C)</f>
        <v>27938017.890000001</v>
      </c>
      <c r="N592" s="12">
        <f>+SUMIF(TARTINE!G:G,D:D,TARTINE!D:D)</f>
        <v>0</v>
      </c>
      <c r="O592" s="12">
        <f>+SUMIF(IDF!F:F,D:D,IDF!C:C)</f>
        <v>0</v>
      </c>
      <c r="P592" s="12">
        <f>+SUMIF(RYA!G:G,D:D,RYA!D:D)</f>
        <v>2808500.02</v>
      </c>
      <c r="Q592" s="12">
        <f>+SUMIF('SCI NOAH'!G:G,D:D,'SCI NOAH'!D:D)</f>
        <v>157020</v>
      </c>
      <c r="R592" s="12">
        <f>+SUMIF(SIM!F:F,D:D,SIM!C:C)</f>
        <v>0</v>
      </c>
      <c r="S592" s="163">
        <f>+SUMIF('First Energy'!A:A,D:D,'First Energy'!C:C)</f>
        <v>146672469</v>
      </c>
      <c r="T592" s="163">
        <f>+SUMIF('ID Motors'!G:G,D:D,'ID Motors'!D:D)</f>
        <v>5039389.33</v>
      </c>
      <c r="U592" s="12">
        <f>+SUMIF('ID RENTAL'!G:G,D:D,'ID RENTAL'!D:D)</f>
        <v>30579</v>
      </c>
      <c r="V592" s="12">
        <f>+SUMIF('MCM '!G:G,D:D,'MCM '!D:D)</f>
        <v>0</v>
      </c>
      <c r="W592" s="12">
        <f>SUMIF(AGRIMOTORS!G:G,D:D,AGRIMOTORS!D:D)</f>
        <v>0</v>
      </c>
      <c r="X592" s="12">
        <f>+SUMIF(BOVIMA!F:F,D:D,BOVIMA!C:C)</f>
        <v>0</v>
      </c>
      <c r="Y592" s="12">
        <f>+SUMIF(AGRIFEED!F:F,D:D,AGRIFEED!C:C)</f>
        <v>2853000</v>
      </c>
      <c r="Z592" s="12">
        <f>SUMIF(AMIP!F:F,D:D,AMIP!C:C)</f>
        <v>0</v>
      </c>
      <c r="AA592" s="12">
        <f>+SUMIF(ISF!G:G,D:D,ISF!D:D)</f>
        <v>0</v>
      </c>
      <c r="AB592" s="124">
        <f>+SUMIF(DISCOI!G:G,D:D,DISCOI!D:D)</f>
        <v>0</v>
      </c>
      <c r="AC592" s="12">
        <f>+SUMIF(MABEL!F:F,D:D,MABEL!C:C)</f>
        <v>11501</v>
      </c>
      <c r="AD592" s="12">
        <f>+SUMIF(NMP!F:F,D:D,NMP!C:C)</f>
        <v>0</v>
      </c>
      <c r="AE592" s="12">
        <f>+SUMIF('AMCHO '!F:F,D:D,'AMCHO '!C:C)</f>
        <v>0</v>
      </c>
      <c r="AF592" s="12">
        <f>+SUMIF(CONFORTIS!G:G,D:D,CONFORTIS!D:D)</f>
        <v>0</v>
      </c>
      <c r="AG592" s="12">
        <f>+SUMIF('IRS IMMO'!G:G,D:D,'IRS IMMO'!D:D)</f>
        <v>0</v>
      </c>
      <c r="AH592" s="12">
        <f>+SUMIFS(AGRIVETAM!C:C,AGRIVETAM!F:F,D:D)</f>
        <v>0</v>
      </c>
      <c r="AI592" s="12">
        <f>+SUMIF(EUROPAINTS!F:F,D:D,EUROPAINTS!C:C)</f>
        <v>0</v>
      </c>
      <c r="AJ592" s="12">
        <f>+SUMIF('VET ABE'!F:F,D:D,'VET ABE'!D:D)</f>
        <v>0</v>
      </c>
      <c r="AK592" s="12">
        <f>SUMIF('VET FIA'!F:F,D:D,'VET FIA'!D:D)</f>
        <v>0</v>
      </c>
      <c r="AL592" s="12">
        <f>+SUMIF('CSS SAKAY'!F:F,D:D,'CSS SAKAY'!C:C)</f>
        <v>0</v>
      </c>
      <c r="AN592" s="12">
        <f>SUMIF('United Malagasy'!F:F,D:D,'United Malagasy'!C:C)</f>
        <v>0</v>
      </c>
      <c r="AO592" s="12">
        <f>+SUMIF(NUTRIFOOD!E:E,D:D,NUTRIFOOD!C:C)</f>
        <v>0</v>
      </c>
      <c r="AP592" s="12">
        <f>+SUMIF(FERRIS!H:H,D:D,FERRIS!E:E)</f>
        <v>40544900</v>
      </c>
      <c r="AQ592" s="12">
        <f>+SUMIF(SEM!F:F,D:D,SEM!C:C)</f>
        <v>0</v>
      </c>
      <c r="AR592" s="12">
        <f>+SUMIF(Madatrade!F:F,D:D,Madatrade!C:C)</f>
        <v>0</v>
      </c>
      <c r="AS592" s="12">
        <f>+SUMIF('FLY TECH'!F:F,D:D,'FLY TECH'!D:D)</f>
        <v>1123801</v>
      </c>
      <c r="AT592" s="12">
        <f>+SUMIFS('FIRST INVESTISSEMENT'!D:D,'FIRST INVESTISSEMENT'!G:G,D:D)</f>
        <v>0</v>
      </c>
      <c r="AU592" s="164">
        <f t="shared" si="60"/>
        <v>239564317.24000001</v>
      </c>
      <c r="AV592" s="165">
        <f t="shared" si="61"/>
        <v>52964.999874863723</v>
      </c>
    </row>
    <row r="593" spans="1:48" hidden="1" x14ac:dyDescent="0.25">
      <c r="A593" s="11" t="str">
        <f t="shared" si="57"/>
        <v>6</v>
      </c>
      <c r="B593" s="11" t="str">
        <f t="shared" si="58"/>
        <v>62</v>
      </c>
      <c r="C593" s="11" t="str">
        <f t="shared" si="59"/>
        <v>625</v>
      </c>
      <c r="D593" s="23">
        <v>62506000</v>
      </c>
      <c r="E593" s="196" t="s">
        <v>3273</v>
      </c>
      <c r="F593" s="24" t="s">
        <v>531</v>
      </c>
      <c r="G593" s="12">
        <f>+SUMIF(AGRIFARM!H:H,D:D,AGRIFARM!L:L)</f>
        <v>0</v>
      </c>
      <c r="H593" s="12">
        <f>+SUMIF(AGRICORP!I:I,D:D,AGRICORP!D:D)</f>
        <v>516080</v>
      </c>
      <c r="I593" s="12">
        <f>+SUMIF(SMTP!D:D,D:D,SMTP!F:F)</f>
        <v>886581.39</v>
      </c>
      <c r="J593" s="12">
        <f>+SUMIF(AGRIVET!G:G,D:D,AGRIVET!D:D)</f>
        <v>0</v>
      </c>
      <c r="K593" s="12">
        <f>+SUMIF(AGRIVAL!G:G,D:D,AGRIVAL!D:D)</f>
        <v>1161308</v>
      </c>
      <c r="L593" s="12">
        <f>+SUMIF(AGRIKOBA!G:G,D:D,AGRIKOBA!D:D)</f>
        <v>2275858</v>
      </c>
      <c r="M593" s="12">
        <f>+SUMIF(LMOI!F:F,D:D,LMOI!C:C)</f>
        <v>102000</v>
      </c>
      <c r="N593" s="12">
        <f>+SUMIF(TARTINE!G:G,D:D,TARTINE!D:D)</f>
        <v>0</v>
      </c>
      <c r="O593" s="12">
        <f>+SUMIF(IDF!F:F,D:D,IDF!C:C)</f>
        <v>0</v>
      </c>
      <c r="P593" s="12">
        <f>+SUMIF(RYA!G:G,D:D,RYA!D:D)</f>
        <v>0</v>
      </c>
      <c r="Q593" s="12">
        <f>+SUMIF('SCI NOAH'!G:G,D:D,'SCI NOAH'!D:D)</f>
        <v>0</v>
      </c>
      <c r="R593" s="12">
        <f>+SUMIF(SIM!F:F,D:D,SIM!C:C)</f>
        <v>0</v>
      </c>
      <c r="S593" s="163">
        <f>+SUMIF('First Energy'!A:A,D:D,'First Energy'!C:C)</f>
        <v>419100</v>
      </c>
      <c r="T593" s="163">
        <f>+SUMIF('ID Motors'!G:G,D:D,'ID Motors'!D:D)</f>
        <v>3470249</v>
      </c>
      <c r="U593" s="12">
        <f>+SUMIF('ID RENTAL'!G:G,D:D,'ID RENTAL'!D:D)</f>
        <v>422932</v>
      </c>
      <c r="V593" s="12">
        <f>+SUMIF('MCM '!G:G,D:D,'MCM '!D:D)</f>
        <v>0</v>
      </c>
      <c r="W593" s="12">
        <f>SUMIF(AGRIMOTORS!G:G,D:D,AGRIMOTORS!D:D)</f>
        <v>172000</v>
      </c>
      <c r="X593" s="12">
        <f>+SUMIF(BOVIMA!F:F,D:D,BOVIMA!C:C)</f>
        <v>0</v>
      </c>
      <c r="Y593" s="12">
        <f>+SUMIF(AGRIFEED!F:F,D:D,AGRIFEED!C:C)</f>
        <v>0</v>
      </c>
      <c r="Z593" s="12">
        <f>SUMIF(AMIP!F:F,D:D,AMIP!C:C)</f>
        <v>0</v>
      </c>
      <c r="AA593" s="12">
        <f>+SUMIF(ISF!G:G,D:D,ISF!D:D)</f>
        <v>0</v>
      </c>
      <c r="AB593" s="124">
        <f>+SUMIF(DISCOI!G:G,D:D,DISCOI!D:D)</f>
        <v>0</v>
      </c>
      <c r="AC593" s="12">
        <f>+SUMIF(MABEL!F:F,D:D,MABEL!C:C)</f>
        <v>0</v>
      </c>
      <c r="AD593" s="12">
        <f>+SUMIF(NMP!F:F,D:D,NMP!C:C)</f>
        <v>0</v>
      </c>
      <c r="AE593" s="12">
        <f>+SUMIF('AMCHO '!F:F,D:D,'AMCHO '!C:C)</f>
        <v>0</v>
      </c>
      <c r="AF593" s="12">
        <f>+SUMIF(CONFORTIS!G:G,D:D,CONFORTIS!D:D)</f>
        <v>0</v>
      </c>
      <c r="AG593" s="12">
        <f>+SUMIF('IRS IMMO'!G:G,D:D,'IRS IMMO'!D:D)</f>
        <v>0</v>
      </c>
      <c r="AH593" s="12">
        <f>+SUMIFS(AGRIVETAM!C:C,AGRIVETAM!F:F,D:D)</f>
        <v>0</v>
      </c>
      <c r="AI593" s="12">
        <f>+SUMIF(EUROPAINTS!F:F,D:D,EUROPAINTS!C:C)</f>
        <v>0</v>
      </c>
      <c r="AJ593" s="12">
        <f>+SUMIF('VET ABE'!F:F,D:D,'VET ABE'!D:D)</f>
        <v>0</v>
      </c>
      <c r="AK593" s="12">
        <f>SUMIF('VET FIA'!F:F,D:D,'VET FIA'!D:D)</f>
        <v>106500</v>
      </c>
      <c r="AL593" s="12">
        <f>+SUMIF('CSS SAKAY'!F:F,D:D,'CSS SAKAY'!C:C)</f>
        <v>0</v>
      </c>
      <c r="AN593" s="12">
        <f>SUMIF('United Malagasy'!F:F,D:D,'United Malagasy'!C:C)</f>
        <v>0</v>
      </c>
      <c r="AO593" s="12">
        <f>+SUMIF(NUTRIFOOD!E:E,D:D,NUTRIFOOD!C:C)</f>
        <v>154000</v>
      </c>
      <c r="AP593" s="12">
        <f>+SUMIF(FERRIS!H:H,D:D,FERRIS!E:E)</f>
        <v>6569500</v>
      </c>
      <c r="AQ593" s="12">
        <f>+SUMIF(SEM!F:F,D:D,SEM!C:C)</f>
        <v>334000</v>
      </c>
      <c r="AR593" s="12">
        <f>+SUMIF(Madatrade!F:F,D:D,Madatrade!C:C)</f>
        <v>0</v>
      </c>
      <c r="AS593" s="12">
        <f>+SUMIF('FLY TECH'!F:F,D:D,'FLY TECH'!D:D)</f>
        <v>566000</v>
      </c>
      <c r="AT593" s="12">
        <f>+SUMIFS('FIRST INVESTISSEMENT'!D:D,'FIRST INVESTISSEMENT'!G:G,D:D)</f>
        <v>0</v>
      </c>
      <c r="AU593" s="164">
        <f t="shared" si="60"/>
        <v>17156108.390000001</v>
      </c>
      <c r="AV593" s="165">
        <f t="shared" si="61"/>
        <v>3793.0243084539698</v>
      </c>
    </row>
    <row r="594" spans="1:48" hidden="1" x14ac:dyDescent="0.25">
      <c r="A594" s="11" t="str">
        <f t="shared" si="57"/>
        <v>6</v>
      </c>
      <c r="B594" s="11" t="str">
        <f t="shared" si="58"/>
        <v>62</v>
      </c>
      <c r="C594" s="11" t="str">
        <f t="shared" si="59"/>
        <v>625</v>
      </c>
      <c r="D594" s="23">
        <v>62507000</v>
      </c>
      <c r="E594" s="196" t="s">
        <v>3273</v>
      </c>
      <c r="F594" s="24" t="s">
        <v>438</v>
      </c>
      <c r="G594" s="12">
        <f>+SUMIF(AGRIFARM!H:H,D:D,AGRIFARM!L:L)</f>
        <v>0</v>
      </c>
      <c r="H594" s="12">
        <f>+SUMIF(AGRICORP!I:I,D:D,AGRICORP!D:D)</f>
        <v>42565888</v>
      </c>
      <c r="I594" s="12">
        <f>+SUMIF(SMTP!D:D,D:D,SMTP!F:F)</f>
        <v>458069692.07999998</v>
      </c>
      <c r="J594" s="12">
        <f>+SUMIF(AGRIVET!G:G,D:D,AGRIVET!D:D)</f>
        <v>0</v>
      </c>
      <c r="K594" s="12">
        <f>+SUMIF(AGRIVAL!G:G,D:D,AGRIVAL!D:D)</f>
        <v>128256515.27</v>
      </c>
      <c r="L594" s="12">
        <f>+SUMIF(AGRIKOBA!G:G,D:D,AGRIKOBA!D:D)</f>
        <v>12159351.33</v>
      </c>
      <c r="M594" s="12">
        <f>+SUMIF(LMOI!F:F,D:D,LMOI!C:C)</f>
        <v>0</v>
      </c>
      <c r="N594" s="12">
        <f>+SUMIF(TARTINE!G:G,D:D,TARTINE!D:D)</f>
        <v>0</v>
      </c>
      <c r="O594" s="12">
        <f>+SUMIF(IDF!F:F,D:D,IDF!C:C)</f>
        <v>0</v>
      </c>
      <c r="P594" s="12">
        <f>+SUMIF(RYA!G:G,D:D,RYA!D:D)</f>
        <v>0</v>
      </c>
      <c r="Q594" s="12">
        <f>+SUMIF('SCI NOAH'!G:G,D:D,'SCI NOAH'!D:D)</f>
        <v>0</v>
      </c>
      <c r="R594" s="12">
        <f>+SUMIF(SIM!F:F,D:D,SIM!C:C)</f>
        <v>0</v>
      </c>
      <c r="S594" s="163">
        <f>+SUMIF('First Energy'!A:A,D:D,'First Energy'!C:C)</f>
        <v>7497999.71</v>
      </c>
      <c r="T594" s="163">
        <f>+SUMIF('ID Motors'!G:G,D:D,'ID Motors'!D:D)</f>
        <v>20932316.989999998</v>
      </c>
      <c r="U594" s="12">
        <f>+SUMIF('ID RENTAL'!G:G,D:D,'ID RENTAL'!D:D)</f>
        <v>7474952</v>
      </c>
      <c r="V594" s="12">
        <f>+SUMIF('MCM '!G:G,D:D,'MCM '!D:D)</f>
        <v>0</v>
      </c>
      <c r="W594" s="12">
        <f>SUMIF(AGRIMOTORS!G:G,D:D,AGRIMOTORS!D:D)</f>
        <v>4425790</v>
      </c>
      <c r="X594" s="12">
        <f>+SUMIF(BOVIMA!F:F,D:D,BOVIMA!C:C)</f>
        <v>0</v>
      </c>
      <c r="Y594" s="12">
        <f>+SUMIF(AGRIFEED!F:F,D:D,AGRIFEED!C:C)</f>
        <v>661500</v>
      </c>
      <c r="Z594" s="12">
        <f>SUMIF(AMIP!F:F,D:D,AMIP!C:C)</f>
        <v>0</v>
      </c>
      <c r="AA594" s="12">
        <f>+SUMIF(ISF!G:G,D:D,ISF!D:D)</f>
        <v>0</v>
      </c>
      <c r="AB594" s="124">
        <f>+SUMIF(DISCOI!G:G,D:D,DISCOI!D:D)</f>
        <v>0</v>
      </c>
      <c r="AC594" s="12">
        <f>+SUMIF(MABEL!F:F,D:D,MABEL!C:C)</f>
        <v>0</v>
      </c>
      <c r="AD594" s="12">
        <f>+SUMIF(NMP!F:F,D:D,NMP!C:C)</f>
        <v>0</v>
      </c>
      <c r="AE594" s="12">
        <f>+SUMIF('AMCHO '!F:F,D:D,'AMCHO '!C:C)</f>
        <v>0</v>
      </c>
      <c r="AF594" s="12">
        <f>+SUMIF(CONFORTIS!G:G,D:D,CONFORTIS!D:D)</f>
        <v>0</v>
      </c>
      <c r="AG594" s="12">
        <f>+SUMIF('IRS IMMO'!G:G,D:D,'IRS IMMO'!D:D)</f>
        <v>0</v>
      </c>
      <c r="AH594" s="12">
        <f>+SUMIFS(AGRIVETAM!C:C,AGRIVETAM!F:F,D:D)</f>
        <v>0</v>
      </c>
      <c r="AI594" s="12">
        <f>+SUMIF(EUROPAINTS!F:F,D:D,EUROPAINTS!C:C)</f>
        <v>86666.8</v>
      </c>
      <c r="AJ594" s="12">
        <f>+SUMIF('VET ABE'!F:F,D:D,'VET ABE'!D:D)</f>
        <v>0</v>
      </c>
      <c r="AK594" s="12">
        <f>SUMIF('VET FIA'!F:F,D:D,'VET FIA'!D:D)</f>
        <v>783300</v>
      </c>
      <c r="AL594" s="12">
        <f>+SUMIF('CSS SAKAY'!F:F,D:D,'CSS SAKAY'!C:C)</f>
        <v>0</v>
      </c>
      <c r="AN594" s="12">
        <f>SUMIF('United Malagasy'!F:F,D:D,'United Malagasy'!C:C)</f>
        <v>0</v>
      </c>
      <c r="AO594" s="12">
        <f>+SUMIF(NUTRIFOOD!E:E,D:D,NUTRIFOOD!C:C)</f>
        <v>246100</v>
      </c>
      <c r="AP594" s="12">
        <f>+SUMIF(FERRIS!H:H,D:D,FERRIS!E:E)</f>
        <v>13874074</v>
      </c>
      <c r="AQ594" s="12">
        <f>+SUMIF(SEM!F:F,D:D,SEM!C:C)</f>
        <v>0</v>
      </c>
      <c r="AR594" s="12">
        <f>+SUMIF(Madatrade!F:F,D:D,Madatrade!C:C)</f>
        <v>0</v>
      </c>
      <c r="AS594" s="12">
        <f>+SUMIF('FLY TECH'!F:F,D:D,'FLY TECH'!D:D)</f>
        <v>17443229.989999998</v>
      </c>
      <c r="AT594" s="12">
        <f>+SUMIFS('FIRST INVESTISSEMENT'!D:D,'FIRST INVESTISSEMENT'!G:G,D:D)</f>
        <v>0</v>
      </c>
      <c r="AU594" s="164">
        <f t="shared" si="60"/>
        <v>714477376.17000008</v>
      </c>
      <c r="AV594" s="165">
        <f t="shared" si="61"/>
        <v>157962.98286579089</v>
      </c>
    </row>
    <row r="595" spans="1:48" hidden="1" x14ac:dyDescent="0.25">
      <c r="A595" s="11" t="str">
        <f t="shared" si="57"/>
        <v>6</v>
      </c>
      <c r="B595" s="11" t="str">
        <f t="shared" si="58"/>
        <v>62</v>
      </c>
      <c r="C595" s="11" t="str">
        <f t="shared" si="59"/>
        <v>625</v>
      </c>
      <c r="D595" s="23">
        <v>62508000</v>
      </c>
      <c r="E595" s="196" t="s">
        <v>3273</v>
      </c>
      <c r="F595" s="24" t="s">
        <v>197</v>
      </c>
      <c r="G595" s="12">
        <f>+SUMIF(AGRIFARM!H:H,D:D,AGRIFARM!L:L)</f>
        <v>0</v>
      </c>
      <c r="H595" s="12">
        <f>+SUMIF(AGRICORP!I:I,D:D,AGRICORP!D:D)</f>
        <v>0</v>
      </c>
      <c r="I595" s="12">
        <f>+SUMIF(SMTP!D:D,D:D,SMTP!F:F)</f>
        <v>0</v>
      </c>
      <c r="J595" s="12">
        <f>+SUMIF(AGRIVET!G:G,D:D,AGRIVET!D:D)</f>
        <v>0</v>
      </c>
      <c r="K595" s="12">
        <f>+SUMIF(AGRIVAL!G:G,D:D,AGRIVAL!D:D)</f>
        <v>287000</v>
      </c>
      <c r="L595" s="12">
        <f>+SUMIF(AGRIKOBA!G:G,D:D,AGRIKOBA!D:D)</f>
        <v>619000</v>
      </c>
      <c r="M595" s="12">
        <f>+SUMIF(LMOI!F:F,D:D,LMOI!C:C)</f>
        <v>0</v>
      </c>
      <c r="N595" s="12">
        <f>+SUMIF(TARTINE!G:G,D:D,TARTINE!D:D)</f>
        <v>0</v>
      </c>
      <c r="O595" s="12">
        <f>+SUMIF(IDF!F:F,D:D,IDF!C:C)</f>
        <v>0</v>
      </c>
      <c r="P595" s="12">
        <f>+SUMIF(RYA!G:G,D:D,RYA!D:D)</f>
        <v>500</v>
      </c>
      <c r="Q595" s="12">
        <f>+SUMIF('SCI NOAH'!G:G,D:D,'SCI NOAH'!D:D)</f>
        <v>0</v>
      </c>
      <c r="R595" s="12">
        <f>+SUMIF(SIM!F:F,D:D,SIM!C:C)</f>
        <v>0</v>
      </c>
      <c r="S595" s="163">
        <f>+SUMIF('First Energy'!A:A,D:D,'First Energy'!C:C)</f>
        <v>0</v>
      </c>
      <c r="T595" s="163">
        <f>+SUMIF('ID Motors'!G:G,D:D,'ID Motors'!D:D)</f>
        <v>0</v>
      </c>
      <c r="U595" s="12">
        <f>+SUMIF('ID RENTAL'!G:G,D:D,'ID RENTAL'!D:D)</f>
        <v>0</v>
      </c>
      <c r="V595" s="12">
        <f>+SUMIF('MCM '!G:G,D:D,'MCM '!D:D)</f>
        <v>0</v>
      </c>
      <c r="W595" s="12">
        <f>SUMIF(AGRIMOTORS!G:G,D:D,AGRIMOTORS!D:D)</f>
        <v>0</v>
      </c>
      <c r="X595" s="12">
        <f>+SUMIF(BOVIMA!F:F,D:D,BOVIMA!C:C)</f>
        <v>0</v>
      </c>
      <c r="Y595" s="12">
        <f>+SUMIF(AGRIFEED!F:F,D:D,AGRIFEED!C:C)</f>
        <v>0</v>
      </c>
      <c r="Z595" s="12">
        <f>SUMIF(AMIP!F:F,D:D,AMIP!C:C)</f>
        <v>0</v>
      </c>
      <c r="AA595" s="12">
        <f>+SUMIF(ISF!G:G,D:D,ISF!D:D)</f>
        <v>0</v>
      </c>
      <c r="AB595" s="124">
        <f>+SUMIF(DISCOI!G:G,D:D,DISCOI!D:D)</f>
        <v>0</v>
      </c>
      <c r="AC595" s="12">
        <f>+SUMIF(MABEL!F:F,D:D,MABEL!C:C)</f>
        <v>0</v>
      </c>
      <c r="AD595" s="12">
        <f>+SUMIF(NMP!F:F,D:D,NMP!C:C)</f>
        <v>0</v>
      </c>
      <c r="AE595" s="12">
        <f>+SUMIF('AMCHO '!F:F,D:D,'AMCHO '!C:C)</f>
        <v>0</v>
      </c>
      <c r="AF595" s="12">
        <f>+SUMIF(CONFORTIS!G:G,D:D,CONFORTIS!D:D)</f>
        <v>0</v>
      </c>
      <c r="AG595" s="12">
        <f>+SUMIF('IRS IMMO'!G:G,D:D,'IRS IMMO'!D:D)</f>
        <v>0</v>
      </c>
      <c r="AH595" s="12">
        <f>+SUMIFS(AGRIVETAM!C:C,AGRIVETAM!F:F,D:D)</f>
        <v>0</v>
      </c>
      <c r="AI595" s="12">
        <f>+SUMIF(EUROPAINTS!F:F,D:D,EUROPAINTS!C:C)</f>
        <v>0</v>
      </c>
      <c r="AJ595" s="12">
        <f>+SUMIF('VET ABE'!F:F,D:D,'VET ABE'!D:D)</f>
        <v>5000</v>
      </c>
      <c r="AK595" s="12">
        <f>SUMIF('VET FIA'!F:F,D:D,'VET FIA'!D:D)</f>
        <v>0</v>
      </c>
      <c r="AL595" s="12">
        <f>+SUMIF('CSS SAKAY'!F:F,D:D,'CSS SAKAY'!C:C)</f>
        <v>0</v>
      </c>
      <c r="AN595" s="12">
        <f>SUMIF('United Malagasy'!F:F,D:D,'United Malagasy'!C:C)</f>
        <v>0</v>
      </c>
      <c r="AO595" s="12">
        <f>+SUMIF(NUTRIFOOD!E:E,D:D,NUTRIFOOD!C:C)</f>
        <v>0</v>
      </c>
      <c r="AP595" s="12">
        <f>+SUMIF(FERRIS!H:H,D:D,FERRIS!E:E)</f>
        <v>0</v>
      </c>
      <c r="AQ595" s="12">
        <f>+SUMIF(SEM!F:F,D:D,SEM!C:C)</f>
        <v>0</v>
      </c>
      <c r="AR595" s="12">
        <f>+SUMIF(Madatrade!F:F,D:D,Madatrade!C:C)</f>
        <v>0</v>
      </c>
      <c r="AS595" s="12">
        <f>+SUMIF('FLY TECH'!F:F,D:D,'FLY TECH'!D:D)</f>
        <v>0</v>
      </c>
      <c r="AT595" s="12">
        <f>+SUMIFS('FIRST INVESTISSEMENT'!D:D,'FIRST INVESTISSEMENT'!G:G,D:D)</f>
        <v>0</v>
      </c>
      <c r="AU595" s="164">
        <f t="shared" si="60"/>
        <v>911500</v>
      </c>
      <c r="AV595" s="165">
        <f t="shared" si="61"/>
        <v>201.5224885831928</v>
      </c>
    </row>
    <row r="596" spans="1:48" hidden="1" x14ac:dyDescent="0.25">
      <c r="A596" s="11" t="str">
        <f t="shared" si="57"/>
        <v>6</v>
      </c>
      <c r="B596" s="11" t="str">
        <f t="shared" si="58"/>
        <v>62</v>
      </c>
      <c r="C596" s="11" t="str">
        <f t="shared" si="59"/>
        <v>626</v>
      </c>
      <c r="D596" s="23">
        <v>62600000</v>
      </c>
      <c r="E596" s="196" t="s">
        <v>3273</v>
      </c>
      <c r="F596" s="24" t="s">
        <v>2319</v>
      </c>
      <c r="G596" s="12">
        <f>+SUMIF(AGRIFARM!H:H,D:D,AGRIFARM!L:L)</f>
        <v>0</v>
      </c>
      <c r="H596" s="12">
        <f>+SUMIF(AGRICORP!I:I,D:D,AGRICORP!D:D)</f>
        <v>0</v>
      </c>
      <c r="I596" s="12">
        <f>+SUMIF(SMTP!D:D,D:D,SMTP!F:F)</f>
        <v>0</v>
      </c>
      <c r="J596" s="12">
        <f>+SUMIF(AGRIVET!G:G,D:D,AGRIVET!D:D)</f>
        <v>0</v>
      </c>
      <c r="K596" s="12">
        <f>+SUMIF(AGRIVAL!G:G,D:D,AGRIVAL!D:D)</f>
        <v>0</v>
      </c>
      <c r="L596" s="12">
        <f>+SUMIF(AGRIKOBA!G:G,D:D,AGRIKOBA!D:D)</f>
        <v>0</v>
      </c>
      <c r="M596" s="12">
        <f>+SUMIF(LMOI!F:F,D:D,LMOI!C:C)</f>
        <v>0</v>
      </c>
      <c r="N596" s="12">
        <f>+SUMIF(TARTINE!G:G,D:D,TARTINE!D:D)</f>
        <v>0</v>
      </c>
      <c r="O596" s="12">
        <f>+SUMIF(IDF!F:F,D:D,IDF!C:C)</f>
        <v>0</v>
      </c>
      <c r="P596" s="12">
        <f>+SUMIF(RYA!G:G,D:D,RYA!D:D)</f>
        <v>0</v>
      </c>
      <c r="Q596" s="12">
        <f>+SUMIF('SCI NOAH'!G:G,D:D,'SCI NOAH'!D:D)</f>
        <v>0</v>
      </c>
      <c r="R596" s="12">
        <f>+SUMIF(SIM!F:F,D:D,SIM!C:C)</f>
        <v>0</v>
      </c>
      <c r="S596" s="163">
        <f>+SUMIF('First Energy'!A:A,D:D,'First Energy'!C:C)</f>
        <v>0</v>
      </c>
      <c r="T596" s="163">
        <f>+SUMIF('ID Motors'!G:G,D:D,'ID Motors'!D:D)</f>
        <v>0</v>
      </c>
      <c r="U596" s="12">
        <f>+SUMIF('ID RENTAL'!G:G,D:D,'ID RENTAL'!D:D)</f>
        <v>0</v>
      </c>
      <c r="V596" s="12">
        <f>+SUMIF('MCM '!G:G,D:D,'MCM '!D:D)</f>
        <v>34700</v>
      </c>
      <c r="W596" s="12">
        <f>SUMIF(AGRIMOTORS!G:G,D:D,AGRIMOTORS!D:D)</f>
        <v>0</v>
      </c>
      <c r="X596" s="12">
        <f>+SUMIF(BOVIMA!F:F,D:D,BOVIMA!C:C)</f>
        <v>0</v>
      </c>
      <c r="Y596" s="12">
        <f>+SUMIF(AGRIFEED!F:F,D:D,AGRIFEED!C:C)</f>
        <v>0</v>
      </c>
      <c r="Z596" s="12">
        <f>SUMIF(AMIP!F:F,D:D,AMIP!C:C)</f>
        <v>0</v>
      </c>
      <c r="AA596" s="12">
        <f>+SUMIF(ISF!G:G,D:D,ISF!D:D)</f>
        <v>0</v>
      </c>
      <c r="AB596" s="124">
        <f>+SUMIF(DISCOI!G:G,D:D,DISCOI!D:D)</f>
        <v>0</v>
      </c>
      <c r="AC596" s="12">
        <f>+SUMIF(MABEL!F:F,D:D,MABEL!C:C)</f>
        <v>0</v>
      </c>
      <c r="AD596" s="12">
        <f>+SUMIF(NMP!F:F,D:D,NMP!C:C)</f>
        <v>0</v>
      </c>
      <c r="AE596" s="12">
        <f>+SUMIF('AMCHO '!F:F,D:D,'AMCHO '!C:C)</f>
        <v>0</v>
      </c>
      <c r="AF596" s="12">
        <f>+SUMIF(CONFORTIS!G:G,D:D,CONFORTIS!D:D)</f>
        <v>0</v>
      </c>
      <c r="AG596" s="12">
        <f>+SUMIF('IRS IMMO'!G:G,D:D,'IRS IMMO'!D:D)</f>
        <v>0</v>
      </c>
      <c r="AH596" s="12">
        <f>+SUMIFS(AGRIVETAM!C:C,AGRIVETAM!F:F,D:D)</f>
        <v>0</v>
      </c>
      <c r="AI596" s="12">
        <f>+SUMIF(EUROPAINTS!F:F,D:D,EUROPAINTS!C:C)</f>
        <v>0</v>
      </c>
      <c r="AJ596" s="12">
        <f>+SUMIF('VET ABE'!F:F,D:D,'VET ABE'!D:D)</f>
        <v>0</v>
      </c>
      <c r="AK596" s="12">
        <f>SUMIF('VET FIA'!F:F,D:D,'VET FIA'!D:D)</f>
        <v>0</v>
      </c>
      <c r="AL596" s="12">
        <f>+SUMIF('CSS SAKAY'!F:F,D:D,'CSS SAKAY'!C:C)</f>
        <v>0</v>
      </c>
      <c r="AM596" s="12"/>
      <c r="AN596" s="12">
        <f>SUMIF('United Malagasy'!F:F,D:D,'United Malagasy'!C:C)</f>
        <v>0</v>
      </c>
      <c r="AO596" s="12">
        <f>+SUMIF(NUTRIFOOD!E:E,D:D,NUTRIFOOD!C:C)</f>
        <v>0</v>
      </c>
      <c r="AP596" s="12">
        <f>+SUMIF(FERRIS!H:H,D:D,FERRIS!E:E)</f>
        <v>0</v>
      </c>
      <c r="AQ596" s="12">
        <f>+SUMIF(SEM!F:F,D:D,SEM!C:C)</f>
        <v>0</v>
      </c>
      <c r="AR596" s="12">
        <f>+SUMIF(Madatrade!F:F,D:D,Madatrade!C:C)</f>
        <v>0</v>
      </c>
      <c r="AS596" s="12">
        <f>+SUMIF('FLY TECH'!F:F,D:D,'FLY TECH'!D:D)</f>
        <v>0</v>
      </c>
      <c r="AT596" s="12">
        <f>+SUMIFS('FIRST INVESTISSEMENT'!D:D,'FIRST INVESTISSEMENT'!G:G,D:D)</f>
        <v>0</v>
      </c>
      <c r="AU596" s="164">
        <f t="shared" si="60"/>
        <v>34700</v>
      </c>
      <c r="AV596" s="165">
        <f t="shared" si="61"/>
        <v>7.6717831638363032</v>
      </c>
    </row>
    <row r="597" spans="1:48" hidden="1" x14ac:dyDescent="0.25">
      <c r="A597" s="11" t="str">
        <f t="shared" si="57"/>
        <v>6</v>
      </c>
      <c r="B597" s="11" t="str">
        <f t="shared" si="58"/>
        <v>62</v>
      </c>
      <c r="C597" s="11" t="str">
        <f t="shared" si="59"/>
        <v>626</v>
      </c>
      <c r="D597" s="23">
        <v>62601000</v>
      </c>
      <c r="E597" s="196" t="s">
        <v>3273</v>
      </c>
      <c r="F597" s="24" t="s">
        <v>440</v>
      </c>
      <c r="G597" s="12">
        <f>+SUMIF(AGRIFARM!H:H,D:D,AGRIFARM!L:L)</f>
        <v>45571769.649999999</v>
      </c>
      <c r="H597" s="12">
        <f>+SUMIF(AGRICORP!I:I,D:D,AGRICORP!D:D)</f>
        <v>0</v>
      </c>
      <c r="I597" s="12">
        <f>+SUMIF(SMTP!D:D,D:D,SMTP!F:F)</f>
        <v>551168.1</v>
      </c>
      <c r="J597" s="12">
        <f>+SUMIF(AGRIVET!G:G,D:D,AGRIVET!D:D)</f>
        <v>149569284.04999998</v>
      </c>
      <c r="K597" s="12">
        <f>+SUMIF(AGRIVAL!G:G,D:D,AGRIVAL!D:D)</f>
        <v>2833164.22</v>
      </c>
      <c r="L597" s="12">
        <f>+SUMIF(AGRIKOBA!G:G,D:D,AGRIKOBA!D:D)</f>
        <v>99958.88</v>
      </c>
      <c r="M597" s="12">
        <f>+SUMIF(LMOI!F:F,D:D,LMOI!C:C)</f>
        <v>0</v>
      </c>
      <c r="N597" s="12">
        <f>+SUMIF(TARTINE!G:G,D:D,TARTINE!D:D)</f>
        <v>23200048.619999997</v>
      </c>
      <c r="O597" s="12">
        <f>+SUMIF(IDF!F:F,D:D,IDF!C:C)</f>
        <v>75344798.329999998</v>
      </c>
      <c r="P597" s="12">
        <f>+SUMIF(RYA!G:G,D:D,RYA!D:D)</f>
        <v>1049912</v>
      </c>
      <c r="Q597" s="12">
        <f>+SUMIF('SCI NOAH'!G:G,D:D,'SCI NOAH'!D:D)</f>
        <v>0</v>
      </c>
      <c r="R597" s="12">
        <f>+SUMIF(SIM!F:F,D:D,SIM!C:C)</f>
        <v>3203675.56</v>
      </c>
      <c r="S597" s="163">
        <f>+SUMIF('First Energy'!A:A,D:D,'First Energy'!C:C)</f>
        <v>1799718.83</v>
      </c>
      <c r="T597" s="163">
        <f>+SUMIF('ID Motors'!G:G,D:D,'ID Motors'!D:D)</f>
        <v>2600000</v>
      </c>
      <c r="U597" s="12">
        <f>+SUMIF('ID RENTAL'!G:G,D:D,'ID RENTAL'!D:D)</f>
        <v>0</v>
      </c>
      <c r="V597" s="12">
        <f>+SUMIF('MCM '!G:G,D:D,'MCM '!D:D)</f>
        <v>53717875.939999998</v>
      </c>
      <c r="W597" s="12">
        <f>SUMIF(AGRIMOTORS!G:G,D:D,AGRIMOTORS!D:D)</f>
        <v>0</v>
      </c>
      <c r="X597" s="12">
        <f>+SUMIF(BOVIMA!F:F,D:D,BOVIMA!C:C)</f>
        <v>41517581.490000002</v>
      </c>
      <c r="Y597" s="12">
        <f>+SUMIF(AGRIFEED!F:F,D:D,AGRIFEED!C:C)</f>
        <v>0</v>
      </c>
      <c r="Z597" s="12">
        <f>SUMIF(AMIP!F:F,D:D,AMIP!C:C)</f>
        <v>0</v>
      </c>
      <c r="AA597" s="12">
        <f>+SUMIF(ISF!G:G,D:D,ISF!D:D)</f>
        <v>0</v>
      </c>
      <c r="AB597" s="124">
        <f>+SUMIF(DISCOI!G:G,D:D,DISCOI!D:D)</f>
        <v>0</v>
      </c>
      <c r="AC597" s="12">
        <f>+SUMIF(MABEL!F:F,D:D,MABEL!C:C)</f>
        <v>5749880.3300000001</v>
      </c>
      <c r="AD597" s="12">
        <f>+SUMIF(NMP!F:F,D:D,NMP!C:C)</f>
        <v>0</v>
      </c>
      <c r="AE597" s="12">
        <f>+SUMIF('AMCHO '!F:F,D:D,'AMCHO '!C:C)</f>
        <v>49407501.369999997</v>
      </c>
      <c r="AF597" s="12">
        <f>+SUMIF(CONFORTIS!G:G,D:D,CONFORTIS!D:D)</f>
        <v>0</v>
      </c>
      <c r="AG597" s="12">
        <f>+SUMIF('IRS IMMO'!G:G,D:D,'IRS IMMO'!D:D)</f>
        <v>0</v>
      </c>
      <c r="AH597" s="12">
        <f>+SUMIFS(AGRIVETAM!C:C,AGRIVETAM!F:F,D:D)</f>
        <v>14085937.939999999</v>
      </c>
      <c r="AI597" s="12">
        <f>+SUMIF(EUROPAINTS!F:F,D:D,EUROPAINTS!C:C)</f>
        <v>8000</v>
      </c>
      <c r="AJ597" s="12">
        <f>+SUMIF('VET ABE'!F:F,D:D,'VET ABE'!D:D)</f>
        <v>762879.5</v>
      </c>
      <c r="AK597" s="12">
        <f>SUMIF('VET FIA'!F:F,D:D,'VET FIA'!D:D)</f>
        <v>0</v>
      </c>
      <c r="AL597" s="12">
        <f>+SUMIF('CSS SAKAY'!F:F,D:D,'CSS SAKAY'!C:C)</f>
        <v>0</v>
      </c>
      <c r="AM597" s="12"/>
      <c r="AN597" s="12">
        <f>SUMIF('United Malagasy'!F:F,D:D,'United Malagasy'!C:C)</f>
        <v>28634760</v>
      </c>
      <c r="AO597" s="12">
        <f>+SUMIF(NUTRIFOOD!E:E,D:D,NUTRIFOOD!C:C)</f>
        <v>0</v>
      </c>
      <c r="AP597" s="12">
        <f>+SUMIF(FERRIS!H:H,D:D,FERRIS!E:E)</f>
        <v>161813.32</v>
      </c>
      <c r="AQ597" s="12">
        <f>+SUMIF(SEM!F:F,D:D,SEM!C:C)</f>
        <v>1556326</v>
      </c>
      <c r="AR597" s="12">
        <f>+SUMIF(Madatrade!F:F,D:D,Madatrade!C:C)</f>
        <v>36764940.640000001</v>
      </c>
      <c r="AS597" s="12">
        <f>+SUMIF('FLY TECH'!F:F,D:D,'FLY TECH'!D:D)</f>
        <v>0</v>
      </c>
      <c r="AT597" s="12">
        <f>+SUMIFS('FIRST INVESTISSEMENT'!D:D,'FIRST INVESTISSEMENT'!G:G,D:D)</f>
        <v>0</v>
      </c>
      <c r="AU597" s="164">
        <f t="shared" si="60"/>
        <v>538190994.76999998</v>
      </c>
      <c r="AV597" s="165">
        <f t="shared" si="61"/>
        <v>118988.02918169447</v>
      </c>
    </row>
    <row r="598" spans="1:48" hidden="1" x14ac:dyDescent="0.25">
      <c r="A598" s="11" t="str">
        <f t="shared" si="57"/>
        <v>6</v>
      </c>
      <c r="B598" s="11" t="str">
        <f t="shared" si="58"/>
        <v>62</v>
      </c>
      <c r="C598" s="11" t="str">
        <f t="shared" si="59"/>
        <v>626</v>
      </c>
      <c r="D598" s="23">
        <v>62602000</v>
      </c>
      <c r="E598" s="196" t="s">
        <v>3273</v>
      </c>
      <c r="F598" s="24" t="s">
        <v>533</v>
      </c>
      <c r="G598" s="12">
        <f>+SUMIF(AGRIFARM!H:H,D:D,AGRIFARM!L:L)</f>
        <v>0</v>
      </c>
      <c r="H598" s="12">
        <f>+SUMIF(AGRICORP!I:I,D:D,AGRICORP!D:D)</f>
        <v>7075084.4800000004</v>
      </c>
      <c r="I598" s="12">
        <f>+SUMIF(SMTP!D:D,D:D,SMTP!F:F)</f>
        <v>115768521.49330001</v>
      </c>
      <c r="J598" s="12">
        <f>+SUMIF(AGRIVET!G:G,D:D,AGRIVET!D:D)</f>
        <v>0</v>
      </c>
      <c r="K598" s="12">
        <f>+SUMIF(AGRIVAL!G:G,D:D,AGRIVAL!D:D)</f>
        <v>37675178.990000002</v>
      </c>
      <c r="L598" s="12">
        <f>+SUMIF(AGRIKOBA!G:G,D:D,AGRIKOBA!D:D)</f>
        <v>15502351.039999999</v>
      </c>
      <c r="M598" s="12">
        <f>+SUMIF(LMOI!F:F,D:D,LMOI!C:C)</f>
        <v>21072584.440000001</v>
      </c>
      <c r="N598" s="12">
        <f>+SUMIF(TARTINE!G:G,D:D,TARTINE!D:D)</f>
        <v>0</v>
      </c>
      <c r="O598" s="12">
        <f>+SUMIF(IDF!F:F,D:D,IDF!C:C)</f>
        <v>0</v>
      </c>
      <c r="P598" s="12">
        <f>+SUMIF(RYA!G:G,D:D,RYA!D:D)</f>
        <v>85248</v>
      </c>
      <c r="Q598" s="12">
        <f>+SUMIF('SCI NOAH'!G:G,D:D,'SCI NOAH'!D:D)</f>
        <v>0</v>
      </c>
      <c r="R598" s="12">
        <f>+SUMIF(SIM!F:F,D:D,SIM!C:C)</f>
        <v>0</v>
      </c>
      <c r="S598" s="163">
        <f>+SUMIF('First Energy'!A:A,D:D,'First Energy'!C:C)</f>
        <v>18809735.940000001</v>
      </c>
      <c r="T598" s="163">
        <f>+SUMIF('ID Motors'!G:G,D:D,'ID Motors'!D:D)</f>
        <v>33836123.890000001</v>
      </c>
      <c r="U598" s="12">
        <f>+SUMIF('ID RENTAL'!G:G,D:D,'ID RENTAL'!D:D)</f>
        <v>25080128.190000001</v>
      </c>
      <c r="V598" s="12">
        <f>+SUMIF('MCM '!G:G,D:D,'MCM '!D:D)</f>
        <v>0</v>
      </c>
      <c r="W598" s="12">
        <f>SUMIF(AGRIMOTORS!G:G,D:D,AGRIMOTORS!D:D)</f>
        <v>651667</v>
      </c>
      <c r="X598" s="12">
        <f>+SUMIF(BOVIMA!F:F,D:D,BOVIMA!C:C)</f>
        <v>0</v>
      </c>
      <c r="Y598" s="12">
        <f>+SUMIF(AGRIFEED!F:F,D:D,AGRIFEED!C:C)</f>
        <v>732682</v>
      </c>
      <c r="Z598" s="12">
        <f>SUMIF(AMIP!F:F,D:D,AMIP!C:C)</f>
        <v>0</v>
      </c>
      <c r="AA598" s="12">
        <f>+SUMIF(ISF!G:G,D:D,ISF!D:D)</f>
        <v>0</v>
      </c>
      <c r="AB598" s="124">
        <f>+SUMIF(DISCOI!G:G,D:D,DISCOI!D:D)</f>
        <v>0</v>
      </c>
      <c r="AC598" s="12">
        <f>+SUMIF(MABEL!F:F,D:D,MABEL!C:C)</f>
        <v>0</v>
      </c>
      <c r="AD598" s="12">
        <f>+SUMIF(NMP!F:F,D:D,NMP!C:C)</f>
        <v>0</v>
      </c>
      <c r="AE598" s="12">
        <f>+SUMIF('AMCHO '!F:F,D:D,'AMCHO '!C:C)</f>
        <v>0</v>
      </c>
      <c r="AF598" s="12">
        <f>+SUMIF(CONFORTIS!G:G,D:D,CONFORTIS!D:D)</f>
        <v>0</v>
      </c>
      <c r="AG598" s="12">
        <f>+SUMIF('IRS IMMO'!G:G,D:D,'IRS IMMO'!D:D)</f>
        <v>119773.17</v>
      </c>
      <c r="AH598" s="12">
        <f>+SUMIFS(AGRIVETAM!C:C,AGRIVETAM!F:F,D:D)</f>
        <v>0</v>
      </c>
      <c r="AI598" s="12">
        <f>+SUMIF(EUROPAINTS!F:F,D:D,EUROPAINTS!C:C)</f>
        <v>0</v>
      </c>
      <c r="AJ598" s="12">
        <f>+SUMIF('VET ABE'!F:F,D:D,'VET ABE'!D:D)</f>
        <v>0</v>
      </c>
      <c r="AK598" s="12">
        <f>SUMIF('VET FIA'!F:F,D:D,'VET FIA'!D:D)</f>
        <v>355955</v>
      </c>
      <c r="AL598" s="12">
        <f>+SUMIF('CSS SAKAY'!F:F,D:D,'CSS SAKAY'!C:C)</f>
        <v>0</v>
      </c>
      <c r="AN598" s="12">
        <f>SUMIF('United Malagasy'!F:F,D:D,'United Malagasy'!C:C)</f>
        <v>0</v>
      </c>
      <c r="AO598" s="12">
        <f>+SUMIF(NUTRIFOOD!E:E,D:D,NUTRIFOOD!C:C)</f>
        <v>670564.94999999995</v>
      </c>
      <c r="AP598" s="12">
        <f>+SUMIF(FERRIS!H:H,D:D,FERRIS!E:E)</f>
        <v>31713152.210000001</v>
      </c>
      <c r="AQ598" s="12">
        <f>+SUMIF(SEM!F:F,D:D,SEM!C:C)</f>
        <v>15848968.560000001</v>
      </c>
      <c r="AR598" s="12">
        <f>+SUMIF(Madatrade!F:F,D:D,Madatrade!C:C)</f>
        <v>0</v>
      </c>
      <c r="AS598" s="12">
        <f>+SUMIF('FLY TECH'!F:F,D:D,'FLY TECH'!D:D)</f>
        <v>49966647.590000004</v>
      </c>
      <c r="AT598" s="12">
        <f>+SUMIFS('FIRST INVESTISSEMENT'!D:D,'FIRST INVESTISSEMENT'!G:G,D:D)</f>
        <v>0</v>
      </c>
      <c r="AU598" s="164">
        <f t="shared" si="60"/>
        <v>374964366.94330001</v>
      </c>
      <c r="AV598" s="165">
        <f t="shared" si="61"/>
        <v>82900.441422309697</v>
      </c>
    </row>
    <row r="599" spans="1:48" hidden="1" x14ac:dyDescent="0.25">
      <c r="A599" s="11" t="str">
        <f t="shared" si="57"/>
        <v>6</v>
      </c>
      <c r="B599" s="11" t="str">
        <f t="shared" si="58"/>
        <v>62</v>
      </c>
      <c r="C599" s="11" t="str">
        <f t="shared" si="59"/>
        <v>626</v>
      </c>
      <c r="D599" s="23">
        <v>62603000</v>
      </c>
      <c r="E599" s="196" t="s">
        <v>3273</v>
      </c>
      <c r="F599" s="24" t="s">
        <v>534</v>
      </c>
      <c r="G599" s="12">
        <f>+SUMIF(AGRIFARM!H:H,D:D,AGRIFARM!L:L)</f>
        <v>0</v>
      </c>
      <c r="H599" s="12">
        <f>+SUMIF(AGRICORP!I:I,D:D,AGRICORP!D:D)</f>
        <v>6117579.79</v>
      </c>
      <c r="I599" s="12">
        <f>+SUMIF(SMTP!D:D,D:D,SMTP!F:F)</f>
        <v>31338798.190000001</v>
      </c>
      <c r="J599" s="12">
        <f>+SUMIF(AGRIVET!G:G,D:D,AGRIVET!D:D)</f>
        <v>0</v>
      </c>
      <c r="K599" s="12">
        <f>+SUMIF(AGRIVAL!G:G,D:D,AGRIVAL!D:D)</f>
        <v>6299382.0199999996</v>
      </c>
      <c r="L599" s="12">
        <f>+SUMIF(AGRIKOBA!G:G,D:D,AGRIKOBA!D:D)</f>
        <v>4545571.0199999996</v>
      </c>
      <c r="M599" s="12">
        <f>+SUMIF(LMOI!F:F,D:D,LMOI!C:C)</f>
        <v>8013332</v>
      </c>
      <c r="N599" s="12">
        <f>+SUMIF(TARTINE!G:G,D:D,TARTINE!D:D)</f>
        <v>0</v>
      </c>
      <c r="O599" s="12">
        <f>+SUMIF(IDF!F:F,D:D,IDF!C:C)</f>
        <v>0</v>
      </c>
      <c r="P599" s="12">
        <f>+SUMIF(RYA!G:G,D:D,RYA!D:D)</f>
        <v>68242</v>
      </c>
      <c r="Q599" s="12">
        <f>+SUMIF('SCI NOAH'!G:G,D:D,'SCI NOAH'!D:D)</f>
        <v>0</v>
      </c>
      <c r="R599" s="12">
        <f>+SUMIF(SIM!F:F,D:D,SIM!C:C)</f>
        <v>0</v>
      </c>
      <c r="S599" s="163">
        <f>+SUMIF('First Energy'!A:A,D:D,'First Energy'!C:C)</f>
        <v>0</v>
      </c>
      <c r="T599" s="163">
        <f>+SUMIF('ID Motors'!G:G,D:D,'ID Motors'!D:D)</f>
        <v>32487081.84</v>
      </c>
      <c r="U599" s="12">
        <f>+SUMIF('ID RENTAL'!G:G,D:D,'ID RENTAL'!D:D)</f>
        <v>80285</v>
      </c>
      <c r="V599" s="12">
        <f>+SUMIF('MCM '!G:G,D:D,'MCM '!D:D)</f>
        <v>0</v>
      </c>
      <c r="W599" s="12">
        <f>SUMIF(AGRIMOTORS!G:G,D:D,AGRIMOTORS!D:D)</f>
        <v>12127147.460000001</v>
      </c>
      <c r="X599" s="12">
        <f>+SUMIF(BOVIMA!F:F,D:D,BOVIMA!C:C)</f>
        <v>0</v>
      </c>
      <c r="Y599" s="12">
        <f>+SUMIF(AGRIFEED!F:F,D:D,AGRIFEED!C:C)</f>
        <v>334750.84999999998</v>
      </c>
      <c r="Z599" s="12">
        <f>SUMIF(AMIP!F:F,D:D,AMIP!C:C)</f>
        <v>0</v>
      </c>
      <c r="AA599" s="12">
        <f>+SUMIF(ISF!G:G,D:D,ISF!D:D)</f>
        <v>0</v>
      </c>
      <c r="AB599" s="124">
        <f>+SUMIF(DISCOI!G:G,D:D,DISCOI!D:D)</f>
        <v>0</v>
      </c>
      <c r="AC599" s="12">
        <f>+SUMIF(MABEL!F:F,D:D,MABEL!C:C)</f>
        <v>234133.54</v>
      </c>
      <c r="AD599" s="12">
        <f>+SUMIF(NMP!F:F,D:D,NMP!C:C)</f>
        <v>0</v>
      </c>
      <c r="AE599" s="12">
        <f>+SUMIF('AMCHO '!F:F,D:D,'AMCHO '!C:C)</f>
        <v>0</v>
      </c>
      <c r="AF599" s="12">
        <f>+SUMIF(CONFORTIS!G:G,D:D,CONFORTIS!D:D)</f>
        <v>0</v>
      </c>
      <c r="AG599" s="12">
        <f>+SUMIF('IRS IMMO'!G:G,D:D,'IRS IMMO'!D:D)</f>
        <v>180641.85</v>
      </c>
      <c r="AH599" s="12">
        <f>+SUMIFS(AGRIVETAM!C:C,AGRIVETAM!F:F,D:D)</f>
        <v>0</v>
      </c>
      <c r="AI599" s="12">
        <f>+SUMIF(EUROPAINTS!F:F,D:D,EUROPAINTS!C:C)</f>
        <v>0</v>
      </c>
      <c r="AJ599" s="12">
        <f>+SUMIF('VET ABE'!F:F,D:D,'VET ABE'!D:D)</f>
        <v>36128</v>
      </c>
      <c r="AK599" s="12">
        <f>SUMIF('VET FIA'!F:F,D:D,'VET FIA'!D:D)</f>
        <v>8892807.1999999993</v>
      </c>
      <c r="AL599" s="12">
        <f>+SUMIF('CSS SAKAY'!F:F,D:D,'CSS SAKAY'!C:C)</f>
        <v>0</v>
      </c>
      <c r="AN599" s="12">
        <f>SUMIF('United Malagasy'!F:F,D:D,'United Malagasy'!C:C)</f>
        <v>0</v>
      </c>
      <c r="AO599" s="12">
        <f>+SUMIF(NUTRIFOOD!E:E,D:D,NUTRIFOOD!C:C)</f>
        <v>264087.59000000003</v>
      </c>
      <c r="AP599" s="12">
        <f>+SUMIF(FERRIS!H:H,D:D,FERRIS!E:E)</f>
        <v>1373500</v>
      </c>
      <c r="AQ599" s="12">
        <f>+SUMIF(SEM!F:F,D:D,SEM!C:C)</f>
        <v>13857479.050000001</v>
      </c>
      <c r="AR599" s="12">
        <f>+SUMIF(Madatrade!F:F,D:D,Madatrade!C:C)</f>
        <v>0</v>
      </c>
      <c r="AS599" s="12">
        <f>+SUMIF('FLY TECH'!F:F,D:D,'FLY TECH'!D:D)</f>
        <v>8525476.2899999991</v>
      </c>
      <c r="AT599" s="12">
        <f>+SUMIFS('FIRST INVESTISSEMENT'!D:D,'FIRST INVESTISSEMENT'!G:G,D:D)</f>
        <v>0</v>
      </c>
      <c r="AU599" s="164">
        <f t="shared" si="60"/>
        <v>134776423.69</v>
      </c>
      <c r="AV599" s="165">
        <f t="shared" si="61"/>
        <v>29797.56478809828</v>
      </c>
    </row>
    <row r="600" spans="1:48" hidden="1" x14ac:dyDescent="0.25">
      <c r="A600" s="11" t="str">
        <f t="shared" si="57"/>
        <v>6</v>
      </c>
      <c r="B600" s="11" t="str">
        <f t="shared" si="58"/>
        <v>62</v>
      </c>
      <c r="C600" s="11" t="str">
        <f t="shared" si="59"/>
        <v>626</v>
      </c>
      <c r="D600" s="23">
        <v>62604000</v>
      </c>
      <c r="E600" s="196" t="s">
        <v>3273</v>
      </c>
      <c r="F600" s="24" t="s">
        <v>535</v>
      </c>
      <c r="G600" s="12">
        <f>+SUMIF(AGRIFARM!H:H,D:D,AGRIFARM!L:L)</f>
        <v>0</v>
      </c>
      <c r="H600" s="12">
        <f>+SUMIF(AGRICORP!I:I,D:D,AGRICORP!D:D)</f>
        <v>6000</v>
      </c>
      <c r="I600" s="12">
        <f>+SUMIF(SMTP!D:D,D:D,SMTP!F:F)</f>
        <v>3346279.4333000001</v>
      </c>
      <c r="J600" s="12">
        <f>+SUMIF(AGRIVET!G:G,D:D,AGRIVET!D:D)</f>
        <v>0</v>
      </c>
      <c r="K600" s="12">
        <f>+SUMIF(AGRIVAL!G:G,D:D,AGRIVAL!D:D)</f>
        <v>278127</v>
      </c>
      <c r="L600" s="12">
        <f>+SUMIF(AGRIKOBA!G:G,D:D,AGRIKOBA!D:D)</f>
        <v>374374</v>
      </c>
      <c r="M600" s="12">
        <f>+SUMIF(LMOI!F:F,D:D,LMOI!C:C)</f>
        <v>0</v>
      </c>
      <c r="N600" s="12">
        <f>+SUMIF(TARTINE!G:G,D:D,TARTINE!D:D)</f>
        <v>0</v>
      </c>
      <c r="O600" s="12">
        <f>+SUMIF(IDF!F:F,D:D,IDF!C:C)</f>
        <v>0</v>
      </c>
      <c r="P600" s="12">
        <f>+SUMIF(RYA!G:G,D:D,RYA!D:D)</f>
        <v>0</v>
      </c>
      <c r="Q600" s="12">
        <f>+SUMIF('SCI NOAH'!G:G,D:D,'SCI NOAH'!D:D)</f>
        <v>0</v>
      </c>
      <c r="R600" s="12">
        <f>+SUMIF(SIM!F:F,D:D,SIM!C:C)</f>
        <v>0</v>
      </c>
      <c r="S600" s="163">
        <f>+SUMIF('First Energy'!A:A,D:D,'First Energy'!C:C)</f>
        <v>6330029.4199999999</v>
      </c>
      <c r="T600" s="163">
        <f>+SUMIF('ID Motors'!G:G,D:D,'ID Motors'!D:D)</f>
        <v>20594749.420000002</v>
      </c>
      <c r="U600" s="12">
        <f>+SUMIF('ID RENTAL'!G:G,D:D,'ID RENTAL'!D:D)</f>
        <v>207387</v>
      </c>
      <c r="V600" s="12">
        <f>+SUMIF('MCM '!G:G,D:D,'MCM '!D:D)</f>
        <v>0</v>
      </c>
      <c r="W600" s="12">
        <f>SUMIF(AGRIMOTORS!G:G,D:D,AGRIMOTORS!D:D)</f>
        <v>0</v>
      </c>
      <c r="X600" s="12">
        <f>+SUMIF(BOVIMA!F:F,D:D,BOVIMA!C:C)</f>
        <v>0</v>
      </c>
      <c r="Y600" s="12">
        <f>+SUMIF(AGRIFEED!F:F,D:D,AGRIFEED!C:C)</f>
        <v>59274</v>
      </c>
      <c r="Z600" s="12">
        <f>SUMIF(AMIP!F:F,D:D,AMIP!C:C)</f>
        <v>0</v>
      </c>
      <c r="AA600" s="12">
        <f>+SUMIF(ISF!G:G,D:D,ISF!D:D)</f>
        <v>0</v>
      </c>
      <c r="AB600" s="124">
        <f>+SUMIF(DISCOI!G:G,D:D,DISCOI!D:D)</f>
        <v>0</v>
      </c>
      <c r="AC600" s="12">
        <f>+SUMIF(MABEL!F:F,D:D,MABEL!C:C)</f>
        <v>87</v>
      </c>
      <c r="AD600" s="12">
        <f>+SUMIF(NMP!F:F,D:D,NMP!C:C)</f>
        <v>0</v>
      </c>
      <c r="AE600" s="12">
        <f>+SUMIF('AMCHO '!F:F,D:D,'AMCHO '!C:C)</f>
        <v>0</v>
      </c>
      <c r="AF600" s="12">
        <f>+SUMIF(CONFORTIS!G:G,D:D,CONFORTIS!D:D)</f>
        <v>0</v>
      </c>
      <c r="AG600" s="12">
        <f>+SUMIF('IRS IMMO'!G:G,D:D,'IRS IMMO'!D:D)</f>
        <v>195.94</v>
      </c>
      <c r="AH600" s="12">
        <f>+SUMIFS(AGRIVETAM!C:C,AGRIVETAM!F:F,D:D)</f>
        <v>0</v>
      </c>
      <c r="AI600" s="12">
        <f>+SUMIF(EUROPAINTS!F:F,D:D,EUROPAINTS!C:C)</f>
        <v>0</v>
      </c>
      <c r="AJ600" s="12">
        <f>+SUMIF('VET ABE'!F:F,D:D,'VET ABE'!D:D)</f>
        <v>0</v>
      </c>
      <c r="AK600" s="12">
        <f>SUMIF('VET FIA'!F:F,D:D,'VET FIA'!D:D)</f>
        <v>386599</v>
      </c>
      <c r="AL600" s="12">
        <f>+SUMIF('CSS SAKAY'!F:F,D:D,'CSS SAKAY'!C:C)</f>
        <v>0</v>
      </c>
      <c r="AN600" s="12">
        <f>SUMIF('United Malagasy'!F:F,D:D,'United Malagasy'!C:C)</f>
        <v>0</v>
      </c>
      <c r="AO600" s="12">
        <f>+SUMIF(NUTRIFOOD!E:E,D:D,NUTRIFOOD!C:C)</f>
        <v>0</v>
      </c>
      <c r="AP600" s="12">
        <f>+SUMIF(FERRIS!H:H,D:D,FERRIS!E:E)</f>
        <v>4350722.9800000004</v>
      </c>
      <c r="AQ600" s="12">
        <f>+SUMIF(SEM!F:F,D:D,SEM!C:C)</f>
        <v>786124</v>
      </c>
      <c r="AR600" s="12">
        <f>+SUMIF(Madatrade!F:F,D:D,Madatrade!C:C)</f>
        <v>0</v>
      </c>
      <c r="AS600" s="12">
        <f>+SUMIF('FLY TECH'!F:F,D:D,'FLY TECH'!D:D)</f>
        <v>1386800</v>
      </c>
      <c r="AT600" s="12">
        <f>+SUMIFS('FIRST INVESTISSEMENT'!D:D,'FIRST INVESTISSEMENT'!G:G,D:D)</f>
        <v>0</v>
      </c>
      <c r="AU600" s="164">
        <f t="shared" si="60"/>
        <v>38106749.193300001</v>
      </c>
      <c r="AV600" s="165">
        <f t="shared" si="61"/>
        <v>8424.9774319795852</v>
      </c>
    </row>
    <row r="601" spans="1:48" hidden="1" x14ac:dyDescent="0.25">
      <c r="A601" s="11" t="str">
        <f t="shared" si="57"/>
        <v>6</v>
      </c>
      <c r="B601" s="11" t="str">
        <f t="shared" si="58"/>
        <v>62</v>
      </c>
      <c r="C601" s="11" t="str">
        <f t="shared" si="59"/>
        <v>626</v>
      </c>
      <c r="D601" s="23">
        <v>62605000</v>
      </c>
      <c r="E601" s="196" t="s">
        <v>3273</v>
      </c>
      <c r="F601" s="24" t="s">
        <v>748</v>
      </c>
      <c r="G601" s="12">
        <f>+SUMIF(AGRIFARM!H:H,D:D,AGRIFARM!L:L)</f>
        <v>0</v>
      </c>
      <c r="H601" s="12">
        <f>+SUMIF(AGRICORP!I:I,D:D,AGRICORP!D:D)</f>
        <v>0</v>
      </c>
      <c r="I601" s="12">
        <f>+SUMIF(SMTP!D:D,D:D,SMTP!F:F)</f>
        <v>3778400</v>
      </c>
      <c r="J601" s="12">
        <f>+SUMIF(AGRIVET!G:G,D:D,AGRIVET!D:D)</f>
        <v>0</v>
      </c>
      <c r="K601" s="12">
        <f>+SUMIF(AGRIVAL!G:G,D:D,AGRIVAL!D:D)</f>
        <v>4726440</v>
      </c>
      <c r="L601" s="12">
        <f>+SUMIF(AGRIKOBA!G:G,D:D,AGRIKOBA!D:D)</f>
        <v>0</v>
      </c>
      <c r="M601" s="12">
        <f>+SUMIF(LMOI!F:F,D:D,LMOI!C:C)</f>
        <v>0</v>
      </c>
      <c r="N601" s="12">
        <f>+SUMIF(TARTINE!G:G,D:D,TARTINE!D:D)</f>
        <v>0</v>
      </c>
      <c r="O601" s="12">
        <f>+SUMIF(IDF!F:F,D:D,IDF!C:C)</f>
        <v>1836452.24</v>
      </c>
      <c r="P601" s="12">
        <f>+SUMIF(RYA!G:G,D:D,RYA!D:D)</f>
        <v>0</v>
      </c>
      <c r="Q601" s="12">
        <f>+SUMIF('SCI NOAH'!G:G,D:D,'SCI NOAH'!D:D)</f>
        <v>0</v>
      </c>
      <c r="R601" s="12">
        <f>+SUMIF(SIM!F:F,D:D,SIM!C:C)</f>
        <v>0</v>
      </c>
      <c r="S601" s="163">
        <f>+SUMIF('First Energy'!A:A,D:D,'First Energy'!C:C)</f>
        <v>420000</v>
      </c>
      <c r="T601" s="163">
        <f>+SUMIF('ID Motors'!G:G,D:D,'ID Motors'!D:D)</f>
        <v>72905316.900000006</v>
      </c>
      <c r="U601" s="12">
        <f>+SUMIF('ID RENTAL'!G:G,D:D,'ID RENTAL'!D:D)</f>
        <v>117497921</v>
      </c>
      <c r="V601" s="12">
        <f>+SUMIF('MCM '!G:G,D:D,'MCM '!D:D)</f>
        <v>0</v>
      </c>
      <c r="W601" s="12">
        <f>SUMIF(AGRIMOTORS!G:G,D:D,AGRIMOTORS!D:D)</f>
        <v>6925660</v>
      </c>
      <c r="X601" s="12">
        <f>+SUMIF(BOVIMA!F:F,D:D,BOVIMA!C:C)</f>
        <v>0</v>
      </c>
      <c r="Y601" s="12">
        <f>+SUMIF(AGRIFEED!F:F,D:D,AGRIFEED!C:C)</f>
        <v>0</v>
      </c>
      <c r="Z601" s="12">
        <f>SUMIF(AMIP!F:F,D:D,AMIP!C:C)</f>
        <v>0</v>
      </c>
      <c r="AA601" s="12">
        <f>+SUMIF(ISF!G:G,D:D,ISF!D:D)</f>
        <v>0</v>
      </c>
      <c r="AB601" s="124">
        <f>+SUMIF(DISCOI!G:G,D:D,DISCOI!D:D)</f>
        <v>0</v>
      </c>
      <c r="AC601" s="12">
        <f>+SUMIF(MABEL!F:F,D:D,MABEL!C:C)</f>
        <v>0</v>
      </c>
      <c r="AD601" s="12">
        <f>+SUMIF(NMP!F:F,D:D,NMP!C:C)</f>
        <v>0</v>
      </c>
      <c r="AE601" s="12">
        <f>+SUMIF('AMCHO '!F:F,D:D,'AMCHO '!C:C)</f>
        <v>0</v>
      </c>
      <c r="AF601" s="12">
        <f>+SUMIF(CONFORTIS!G:G,D:D,CONFORTIS!D:D)</f>
        <v>0</v>
      </c>
      <c r="AG601" s="12">
        <f>+SUMIF('IRS IMMO'!G:G,D:D,'IRS IMMO'!D:D)</f>
        <v>218664.73</v>
      </c>
      <c r="AH601" s="12">
        <f>+SUMIFS(AGRIVETAM!C:C,AGRIVETAM!F:F,D:D)</f>
        <v>0</v>
      </c>
      <c r="AI601" s="12">
        <f>+SUMIF(EUROPAINTS!F:F,D:D,EUROPAINTS!C:C)</f>
        <v>250000</v>
      </c>
      <c r="AJ601" s="12">
        <f>+SUMIF('VET ABE'!F:F,D:D,'VET ABE'!D:D)</f>
        <v>0</v>
      </c>
      <c r="AK601" s="12">
        <f>SUMIF('VET FIA'!F:F,D:D,'VET FIA'!D:D)</f>
        <v>0</v>
      </c>
      <c r="AL601" s="12">
        <f>+SUMIF('CSS SAKAY'!F:F,D:D,'CSS SAKAY'!C:C)</f>
        <v>0</v>
      </c>
      <c r="AM601" s="12"/>
      <c r="AN601" s="12">
        <f>SUMIF('United Malagasy'!F:F,D:D,'United Malagasy'!C:C)</f>
        <v>0</v>
      </c>
      <c r="AO601" s="12">
        <f>+SUMIF(NUTRIFOOD!E:E,D:D,NUTRIFOOD!C:C)</f>
        <v>0</v>
      </c>
      <c r="AP601" s="12">
        <f>+SUMIF(FERRIS!H:H,D:D,FERRIS!E:E)</f>
        <v>0</v>
      </c>
      <c r="AQ601" s="12">
        <f>+SUMIF(SEM!F:F,D:D,SEM!C:C)</f>
        <v>92400</v>
      </c>
      <c r="AR601" s="12">
        <f>+SUMIF(Madatrade!F:F,D:D,Madatrade!C:C)</f>
        <v>0</v>
      </c>
      <c r="AS601" s="12">
        <f>+SUMIF('FLY TECH'!F:F,D:D,'FLY TECH'!D:D)</f>
        <v>0</v>
      </c>
      <c r="AT601" s="12">
        <f>+SUMIFS('FIRST INVESTISSEMENT'!D:D,'FIRST INVESTISSEMENT'!G:G,D:D)</f>
        <v>0</v>
      </c>
      <c r="AU601" s="164">
        <f t="shared" si="60"/>
        <v>208651254.86999997</v>
      </c>
      <c r="AV601" s="165">
        <f t="shared" si="61"/>
        <v>46130.466404178194</v>
      </c>
    </row>
    <row r="602" spans="1:48" hidden="1" x14ac:dyDescent="0.25">
      <c r="A602" s="11" t="str">
        <f t="shared" si="57"/>
        <v>6</v>
      </c>
      <c r="B602" s="11" t="str">
        <f t="shared" si="58"/>
        <v>62</v>
      </c>
      <c r="C602" s="11" t="str">
        <f t="shared" si="59"/>
        <v>626</v>
      </c>
      <c r="D602" s="23">
        <v>62606000</v>
      </c>
      <c r="E602" s="196" t="s">
        <v>3273</v>
      </c>
      <c r="F602" s="24" t="s">
        <v>1733</v>
      </c>
      <c r="G602" s="12">
        <f>+SUMIF(AGRIFARM!H:H,D:D,AGRIFARM!L:L)</f>
        <v>0</v>
      </c>
      <c r="H602" s="12">
        <f>+SUMIF(AGRICORP!I:I,D:D,AGRICORP!D:D)</f>
        <v>0</v>
      </c>
      <c r="I602" s="12">
        <f>+SUMIF(SMTP!D:D,D:D,SMTP!F:F)</f>
        <v>65000</v>
      </c>
      <c r="J602" s="12">
        <f>+SUMIF(AGRIVET!G:G,D:D,AGRIVET!D:D)</f>
        <v>0</v>
      </c>
      <c r="K602" s="12">
        <f>+SUMIF(AGRIVAL!G:G,D:D,AGRIVAL!D:D)</f>
        <v>0</v>
      </c>
      <c r="L602" s="12">
        <f>+SUMIF(AGRIKOBA!G:G,D:D,AGRIKOBA!D:D)</f>
        <v>0</v>
      </c>
      <c r="M602" s="12">
        <f>+SUMIF(LMOI!F:F,D:D,LMOI!C:C)</f>
        <v>0</v>
      </c>
      <c r="N602" s="12">
        <f>+SUMIF(TARTINE!G:G,D:D,TARTINE!D:D)</f>
        <v>0</v>
      </c>
      <c r="O602" s="12">
        <f>+SUMIF(IDF!F:F,D:D,IDF!C:C)</f>
        <v>0</v>
      </c>
      <c r="P602" s="12">
        <f>+SUMIF(RYA!G:G,D:D,RYA!D:D)</f>
        <v>0</v>
      </c>
      <c r="Q602" s="12">
        <f>+SUMIF('SCI NOAH'!G:G,D:D,'SCI NOAH'!D:D)</f>
        <v>0</v>
      </c>
      <c r="R602" s="12">
        <f>+SUMIF(SIM!F:F,D:D,SIM!C:C)</f>
        <v>0</v>
      </c>
      <c r="S602" s="163">
        <f>+SUMIF('First Energy'!A:A,D:D,'First Energy'!C:C)</f>
        <v>595000</v>
      </c>
      <c r="T602" s="163">
        <f>+SUMIF('ID Motors'!G:G,D:D,'ID Motors'!D:D)</f>
        <v>0</v>
      </c>
      <c r="U602" s="12">
        <f>+SUMIF('ID RENTAL'!G:G,D:D,'ID RENTAL'!D:D)</f>
        <v>0</v>
      </c>
      <c r="V602" s="12">
        <f>+SUMIF('MCM '!G:G,D:D,'MCM '!D:D)</f>
        <v>0</v>
      </c>
      <c r="W602" s="12">
        <f>SUMIF(AGRIMOTORS!G:G,D:D,AGRIMOTORS!D:D)</f>
        <v>0</v>
      </c>
      <c r="X602" s="12">
        <f>+SUMIF(BOVIMA!F:F,D:D,BOVIMA!C:C)</f>
        <v>0</v>
      </c>
      <c r="Y602" s="12">
        <f>+SUMIF(AGRIFEED!F:F,D:D,AGRIFEED!C:C)</f>
        <v>0</v>
      </c>
      <c r="Z602" s="12">
        <f>SUMIF(AMIP!F:F,D:D,AMIP!C:C)</f>
        <v>0</v>
      </c>
      <c r="AA602" s="12">
        <f>+SUMIF(ISF!G:G,D:D,ISF!D:D)</f>
        <v>0</v>
      </c>
      <c r="AB602" s="124">
        <f>+SUMIF(DISCOI!G:G,D:D,DISCOI!D:D)</f>
        <v>0</v>
      </c>
      <c r="AC602" s="12">
        <f>+SUMIF(MABEL!F:F,D:D,MABEL!C:C)</f>
        <v>0</v>
      </c>
      <c r="AD602" s="12">
        <f>+SUMIF(NMP!F:F,D:D,NMP!C:C)</f>
        <v>0</v>
      </c>
      <c r="AE602" s="12">
        <f>+SUMIF('AMCHO '!F:F,D:D,'AMCHO '!C:C)</f>
        <v>0</v>
      </c>
      <c r="AF602" s="12">
        <f>+SUMIF(CONFORTIS!G:G,D:D,CONFORTIS!D:D)</f>
        <v>0</v>
      </c>
      <c r="AG602" s="12">
        <f>+SUMIF('IRS IMMO'!G:G,D:D,'IRS IMMO'!D:D)</f>
        <v>0</v>
      </c>
      <c r="AH602" s="12">
        <f>+SUMIFS(AGRIVETAM!C:C,AGRIVETAM!F:F,D:D)</f>
        <v>0</v>
      </c>
      <c r="AI602" s="12">
        <f>+SUMIF(EUROPAINTS!F:F,D:D,EUROPAINTS!C:C)</f>
        <v>0</v>
      </c>
      <c r="AJ602" s="12">
        <f>+SUMIF('VET ABE'!F:F,D:D,'VET ABE'!D:D)</f>
        <v>0</v>
      </c>
      <c r="AK602" s="12">
        <f>SUMIF('VET FIA'!F:F,D:D,'VET FIA'!D:D)</f>
        <v>0</v>
      </c>
      <c r="AL602" s="12">
        <f>+SUMIF('CSS SAKAY'!F:F,D:D,'CSS SAKAY'!C:C)</f>
        <v>0</v>
      </c>
      <c r="AM602" s="12"/>
      <c r="AN602" s="12">
        <f>SUMIF('United Malagasy'!F:F,D:D,'United Malagasy'!C:C)</f>
        <v>0</v>
      </c>
      <c r="AO602" s="12">
        <f>+SUMIF(NUTRIFOOD!E:E,D:D,NUTRIFOOD!C:C)</f>
        <v>0</v>
      </c>
      <c r="AP602" s="12">
        <f>+SUMIF(FERRIS!H:H,D:D,FERRIS!E:E)</f>
        <v>0</v>
      </c>
      <c r="AQ602" s="12">
        <f>+SUMIF(SEM!F:F,D:D,SEM!C:C)</f>
        <v>0</v>
      </c>
      <c r="AR602" s="12">
        <f>+SUMIF(Madatrade!F:F,D:D,Madatrade!C:C)</f>
        <v>0</v>
      </c>
      <c r="AS602" s="12">
        <f>+SUMIF('FLY TECH'!F:F,D:D,'FLY TECH'!D:D)</f>
        <v>9373845</v>
      </c>
      <c r="AT602" s="12">
        <f>+SUMIFS('FIRST INVESTISSEMENT'!D:D,'FIRST INVESTISSEMENT'!G:G,D:D)</f>
        <v>0</v>
      </c>
      <c r="AU602" s="164">
        <f t="shared" si="60"/>
        <v>10033845</v>
      </c>
      <c r="AV602" s="165">
        <f t="shared" si="61"/>
        <v>2218.3712720329418</v>
      </c>
    </row>
    <row r="603" spans="1:48" hidden="1" x14ac:dyDescent="0.25">
      <c r="A603" s="11" t="str">
        <f t="shared" si="57"/>
        <v>6</v>
      </c>
      <c r="B603" s="11" t="str">
        <f t="shared" si="58"/>
        <v>62</v>
      </c>
      <c r="C603" s="11" t="str">
        <f t="shared" si="59"/>
        <v>626</v>
      </c>
      <c r="D603" s="23">
        <v>62607000</v>
      </c>
      <c r="E603" s="196" t="s">
        <v>3273</v>
      </c>
      <c r="F603" s="24" t="s">
        <v>205</v>
      </c>
      <c r="G603" s="12">
        <f>+SUMIF(AGRIFARM!H:H,D:D,AGRIFARM!L:L)</f>
        <v>0</v>
      </c>
      <c r="H603" s="12">
        <f>+SUMIF(AGRICORP!I:I,D:D,AGRICORP!D:D)</f>
        <v>2946240</v>
      </c>
      <c r="I603" s="12">
        <f>+SUMIF(SMTP!D:D,D:D,SMTP!F:F)</f>
        <v>28096477</v>
      </c>
      <c r="J603" s="12">
        <f>+SUMIF(AGRIVET!G:G,D:D,AGRIVET!D:D)</f>
        <v>0</v>
      </c>
      <c r="K603" s="12">
        <f>+SUMIF(AGRIVAL!G:G,D:D,AGRIVAL!D:D)</f>
        <v>11185735</v>
      </c>
      <c r="L603" s="12">
        <f>+SUMIF(AGRIKOBA!G:G,D:D,AGRIKOBA!D:D)</f>
        <v>85522</v>
      </c>
      <c r="M603" s="12">
        <f>+SUMIF(LMOI!F:F,D:D,LMOI!C:C)</f>
        <v>0</v>
      </c>
      <c r="N603" s="12">
        <f>+SUMIF(TARTINE!G:G,D:D,TARTINE!D:D)</f>
        <v>0</v>
      </c>
      <c r="O603" s="12">
        <f>+SUMIF(IDF!F:F,D:D,IDF!C:C)</f>
        <v>0</v>
      </c>
      <c r="P603" s="12">
        <f>+SUMIF(RYA!G:G,D:D,RYA!D:D)</f>
        <v>0</v>
      </c>
      <c r="Q603" s="12">
        <f>+SUMIF('SCI NOAH'!G:G,D:D,'SCI NOAH'!D:D)</f>
        <v>0</v>
      </c>
      <c r="R603" s="12">
        <f>+SUMIF(SIM!F:F,D:D,SIM!C:C)</f>
        <v>0</v>
      </c>
      <c r="S603" s="163">
        <f>+SUMIF('First Energy'!A:A,D:D,'First Energy'!C:C)</f>
        <v>0</v>
      </c>
      <c r="T603" s="163">
        <f>+SUMIF('ID Motors'!G:G,D:D,'ID Motors'!D:D)</f>
        <v>2215059</v>
      </c>
      <c r="U603" s="12">
        <f>+SUMIF('ID RENTAL'!G:G,D:D,'ID RENTAL'!D:D)</f>
        <v>0</v>
      </c>
      <c r="V603" s="12">
        <f>+SUMIF('MCM '!G:G,D:D,'MCM '!D:D)</f>
        <v>0</v>
      </c>
      <c r="W603" s="12">
        <f>SUMIF(AGRIMOTORS!G:G,D:D,AGRIMOTORS!D:D)</f>
        <v>0</v>
      </c>
      <c r="X603" s="12">
        <f>+SUMIF(BOVIMA!F:F,D:D,BOVIMA!C:C)</f>
        <v>1372272</v>
      </c>
      <c r="Y603" s="12">
        <f>+SUMIF(AGRIFEED!F:F,D:D,AGRIFEED!C:C)</f>
        <v>0</v>
      </c>
      <c r="Z603" s="12">
        <f>SUMIF(AMIP!F:F,D:D,AMIP!C:C)</f>
        <v>0</v>
      </c>
      <c r="AA603" s="12">
        <f>+SUMIF(ISF!G:G,D:D,ISF!D:D)</f>
        <v>0</v>
      </c>
      <c r="AB603" s="124">
        <f>+SUMIF(DISCOI!G:G,D:D,DISCOI!D:D)</f>
        <v>0</v>
      </c>
      <c r="AC603" s="12">
        <f>+SUMIF(MABEL!F:F,D:D,MABEL!C:C)</f>
        <v>0</v>
      </c>
      <c r="AD603" s="12">
        <f>+SUMIF(NMP!F:F,D:D,NMP!C:C)</f>
        <v>0</v>
      </c>
      <c r="AE603" s="12">
        <f>+SUMIF('AMCHO '!F:F,D:D,'AMCHO '!C:C)</f>
        <v>0</v>
      </c>
      <c r="AF603" s="12">
        <f>+SUMIF(CONFORTIS!G:G,D:D,CONFORTIS!D:D)</f>
        <v>0</v>
      </c>
      <c r="AG603" s="12">
        <f>+SUMIF('IRS IMMO'!G:G,D:D,'IRS IMMO'!D:D)</f>
        <v>0</v>
      </c>
      <c r="AH603" s="12">
        <f>+SUMIFS(AGRIVETAM!C:C,AGRIVETAM!F:F,D:D)</f>
        <v>0</v>
      </c>
      <c r="AI603" s="12">
        <f>+SUMIF(EUROPAINTS!F:F,D:D,EUROPAINTS!C:C)</f>
        <v>0</v>
      </c>
      <c r="AJ603" s="12">
        <f>+SUMIF('VET ABE'!F:F,D:D,'VET ABE'!D:D)</f>
        <v>9841242</v>
      </c>
      <c r="AK603" s="12">
        <f>SUMIF('VET FIA'!F:F,D:D,'VET FIA'!D:D)</f>
        <v>4619242</v>
      </c>
      <c r="AL603" s="12">
        <f>+SUMIF('CSS SAKAY'!F:F,D:D,'CSS SAKAY'!C:C)</f>
        <v>0</v>
      </c>
      <c r="AN603" s="12">
        <f>SUMIF('United Malagasy'!F:F,D:D,'United Malagasy'!C:C)</f>
        <v>0</v>
      </c>
      <c r="AO603" s="12">
        <f>+SUMIF(NUTRIFOOD!E:E,D:D,NUTRIFOOD!C:C)</f>
        <v>0</v>
      </c>
      <c r="AP603" s="12">
        <f>+SUMIF(FERRIS!H:H,D:D,FERRIS!E:E)</f>
        <v>0</v>
      </c>
      <c r="AQ603" s="12">
        <f>+SUMIF(SEM!F:F,D:D,SEM!C:C)</f>
        <v>0</v>
      </c>
      <c r="AR603" s="12">
        <f>+SUMIF(Madatrade!F:F,D:D,Madatrade!C:C)</f>
        <v>0</v>
      </c>
      <c r="AS603" s="12">
        <f>+SUMIF('FLY TECH'!F:F,D:D,'FLY TECH'!D:D)</f>
        <v>8875670</v>
      </c>
      <c r="AT603" s="12">
        <f>+SUMIFS('FIRST INVESTISSEMENT'!D:D,'FIRST INVESTISSEMENT'!G:G,D:D)</f>
        <v>0</v>
      </c>
      <c r="AU603" s="164">
        <f t="shared" si="60"/>
        <v>69237459</v>
      </c>
      <c r="AV603" s="165">
        <f t="shared" si="61"/>
        <v>15307.630324582315</v>
      </c>
    </row>
    <row r="604" spans="1:48" hidden="1" x14ac:dyDescent="0.25">
      <c r="A604" s="11" t="str">
        <f t="shared" si="57"/>
        <v>6</v>
      </c>
      <c r="B604" s="11" t="str">
        <f t="shared" si="58"/>
        <v>62</v>
      </c>
      <c r="C604" s="11" t="str">
        <f t="shared" si="59"/>
        <v>626</v>
      </c>
      <c r="D604" s="23">
        <v>62608000</v>
      </c>
      <c r="E604" s="196" t="s">
        <v>3273</v>
      </c>
      <c r="F604" s="24" t="s">
        <v>206</v>
      </c>
      <c r="G604" s="12">
        <f>+SUMIF(AGRIFARM!H:H,D:D,AGRIFARM!L:L)</f>
        <v>0</v>
      </c>
      <c r="H604" s="12">
        <f>+SUMIF(AGRICORP!I:I,D:D,AGRICORP!D:D)</f>
        <v>3749760</v>
      </c>
      <c r="I604" s="12">
        <f>+SUMIF(SMTP!D:D,D:D,SMTP!F:F)</f>
        <v>3575875</v>
      </c>
      <c r="J604" s="12">
        <f>+SUMIF(AGRIVET!G:G,D:D,AGRIVET!D:D)</f>
        <v>6785952.5999999996</v>
      </c>
      <c r="K604" s="12">
        <f>+SUMIF(AGRIVAL!G:G,D:D,AGRIVAL!D:D)</f>
        <v>2912754</v>
      </c>
      <c r="L604" s="12">
        <f>+SUMIF(AGRIKOBA!G:G,D:D,AGRIKOBA!D:D)</f>
        <v>6212758</v>
      </c>
      <c r="M604" s="12">
        <f>+SUMIF(LMOI!F:F,D:D,LMOI!C:C)</f>
        <v>0</v>
      </c>
      <c r="N604" s="12">
        <f>+SUMIF(TARTINE!G:G,D:D,TARTINE!D:D)</f>
        <v>0</v>
      </c>
      <c r="O604" s="12">
        <f>+SUMIF(IDF!F:F,D:D,IDF!C:C)</f>
        <v>0</v>
      </c>
      <c r="P604" s="12">
        <f>+SUMIF(RYA!G:G,D:D,RYA!D:D)</f>
        <v>0</v>
      </c>
      <c r="Q604" s="12">
        <f>+SUMIF('SCI NOAH'!G:G,D:D,'SCI NOAH'!D:D)</f>
        <v>0</v>
      </c>
      <c r="R604" s="12">
        <f>+SUMIF(SIM!F:F,D:D,SIM!C:C)</f>
        <v>0</v>
      </c>
      <c r="S604" s="163">
        <f>+SUMIF('First Energy'!A:A,D:D,'First Energy'!C:C)</f>
        <v>0</v>
      </c>
      <c r="T604" s="163">
        <f>+SUMIF('ID Motors'!G:G,D:D,'ID Motors'!D:D)</f>
        <v>0</v>
      </c>
      <c r="U604" s="12">
        <f>+SUMIF('ID RENTAL'!G:G,D:D,'ID RENTAL'!D:D)</f>
        <v>0</v>
      </c>
      <c r="V604" s="12">
        <f>+SUMIF('MCM '!G:G,D:D,'MCM '!D:D)</f>
        <v>0</v>
      </c>
      <c r="W604" s="12">
        <f>SUMIF(AGRIMOTORS!G:G,D:D,AGRIMOTORS!D:D)</f>
        <v>0</v>
      </c>
      <c r="X604" s="12">
        <f>+SUMIF(BOVIMA!F:F,D:D,BOVIMA!C:C)</f>
        <v>0</v>
      </c>
      <c r="Y604" s="12">
        <f>+SUMIF(AGRIFEED!F:F,D:D,AGRIFEED!C:C)</f>
        <v>0</v>
      </c>
      <c r="Z604" s="12">
        <f>SUMIF(AMIP!F:F,D:D,AMIP!C:C)</f>
        <v>0</v>
      </c>
      <c r="AA604" s="12">
        <f>+SUMIF(ISF!G:G,D:D,ISF!D:D)</f>
        <v>0</v>
      </c>
      <c r="AB604" s="124">
        <f>+SUMIF(DISCOI!G:G,D:D,DISCOI!D:D)</f>
        <v>0</v>
      </c>
      <c r="AC604" s="12">
        <f>+SUMIF(MABEL!F:F,D:D,MABEL!C:C)</f>
        <v>0</v>
      </c>
      <c r="AD604" s="12">
        <f>+SUMIF(NMP!F:F,D:D,NMP!C:C)</f>
        <v>0</v>
      </c>
      <c r="AE604" s="12">
        <f>+SUMIF('AMCHO '!F:F,D:D,'AMCHO '!C:C)</f>
        <v>0</v>
      </c>
      <c r="AF604" s="12">
        <f>+SUMIF(CONFORTIS!G:G,D:D,CONFORTIS!D:D)</f>
        <v>0</v>
      </c>
      <c r="AG604" s="12">
        <f>+SUMIF('IRS IMMO'!G:G,D:D,'IRS IMMO'!D:D)</f>
        <v>0</v>
      </c>
      <c r="AH604" s="12">
        <f>+SUMIFS(AGRIVETAM!C:C,AGRIVETAM!F:F,D:D)</f>
        <v>0</v>
      </c>
      <c r="AI604" s="12">
        <f>+SUMIF(EUROPAINTS!F:F,D:D,EUROPAINTS!C:C)</f>
        <v>0</v>
      </c>
      <c r="AJ604" s="12">
        <f>+SUMIF('VET ABE'!F:F,D:D,'VET ABE'!D:D)</f>
        <v>5931490</v>
      </c>
      <c r="AK604" s="12">
        <f>SUMIF('VET FIA'!F:F,D:D,'VET FIA'!D:D)</f>
        <v>2571490</v>
      </c>
      <c r="AL604" s="12">
        <f>+SUMIF('CSS SAKAY'!F:F,D:D,'CSS SAKAY'!C:C)</f>
        <v>0</v>
      </c>
      <c r="AN604" s="12">
        <f>SUMIF('United Malagasy'!F:F,D:D,'United Malagasy'!C:C)</f>
        <v>0</v>
      </c>
      <c r="AO604" s="12">
        <f>+SUMIF(NUTRIFOOD!E:E,D:D,NUTRIFOOD!C:C)</f>
        <v>0</v>
      </c>
      <c r="AP604" s="12">
        <f>+SUMIF(FERRIS!H:H,D:D,FERRIS!E:E)</f>
        <v>0</v>
      </c>
      <c r="AQ604" s="12">
        <f>+SUMIF(SEM!F:F,D:D,SEM!C:C)</f>
        <v>0</v>
      </c>
      <c r="AR604" s="12">
        <f>+SUMIF(Madatrade!F:F,D:D,Madatrade!C:C)</f>
        <v>0</v>
      </c>
      <c r="AS604" s="12">
        <f>+SUMIF('FLY TECH'!F:F,D:D,'FLY TECH'!D:D)</f>
        <v>0</v>
      </c>
      <c r="AT604" s="12">
        <f>+SUMIFS('FIRST INVESTISSEMENT'!D:D,'FIRST INVESTISSEMENT'!G:G,D:D)</f>
        <v>0</v>
      </c>
      <c r="AU604" s="164">
        <f t="shared" si="60"/>
        <v>31740079.600000001</v>
      </c>
      <c r="AV604" s="165">
        <f t="shared" si="61"/>
        <v>7017.3777606370068</v>
      </c>
    </row>
    <row r="605" spans="1:48" hidden="1" x14ac:dyDescent="0.25">
      <c r="A605" s="11" t="str">
        <f t="shared" si="57"/>
        <v>6</v>
      </c>
      <c r="B605" s="11" t="str">
        <f t="shared" si="58"/>
        <v>62</v>
      </c>
      <c r="C605" s="11" t="str">
        <f t="shared" si="59"/>
        <v>626</v>
      </c>
      <c r="D605" s="23">
        <v>62631000</v>
      </c>
      <c r="E605" s="196" t="s">
        <v>3273</v>
      </c>
      <c r="F605" s="24" t="s">
        <v>2321</v>
      </c>
      <c r="G605" s="12">
        <f>+SUMIF(AGRIFARM!H:H,D:D,AGRIFARM!L:L)</f>
        <v>0</v>
      </c>
      <c r="H605" s="12">
        <f>+SUMIF(AGRICORP!I:I,D:D,AGRICORP!D:D)</f>
        <v>0</v>
      </c>
      <c r="I605" s="12">
        <f>+SUMIF(SMTP!D:D,D:D,SMTP!F:F)</f>
        <v>0</v>
      </c>
      <c r="J605" s="12">
        <f>+SUMIF(AGRIVET!G:G,D:D,AGRIVET!D:D)</f>
        <v>0</v>
      </c>
      <c r="K605" s="12">
        <f>+SUMIF(AGRIVAL!G:G,D:D,AGRIVAL!D:D)</f>
        <v>0</v>
      </c>
      <c r="L605" s="12">
        <f>+SUMIF(AGRIKOBA!G:G,D:D,AGRIKOBA!D:D)</f>
        <v>0</v>
      </c>
      <c r="M605" s="12">
        <f>+SUMIF(LMOI!F:F,D:D,LMOI!C:C)</f>
        <v>0</v>
      </c>
      <c r="N605" s="12">
        <f>+SUMIF(TARTINE!G:G,D:D,TARTINE!D:D)</f>
        <v>0</v>
      </c>
      <c r="O605" s="12">
        <f>+SUMIF(IDF!F:F,D:D,IDF!C:C)</f>
        <v>0</v>
      </c>
      <c r="P605" s="12">
        <f>+SUMIF(RYA!G:G,D:D,RYA!D:D)</f>
        <v>0</v>
      </c>
      <c r="Q605" s="12">
        <f>+SUMIF('SCI NOAH'!G:G,D:D,'SCI NOAH'!D:D)</f>
        <v>0</v>
      </c>
      <c r="R605" s="12">
        <f>+SUMIF(SIM!F:F,D:D,SIM!C:C)</f>
        <v>0</v>
      </c>
      <c r="S605" s="163">
        <f>+SUMIF('First Energy'!A:A,D:D,'First Energy'!C:C)</f>
        <v>0</v>
      </c>
      <c r="T605" s="163">
        <f>+SUMIF('ID Motors'!G:G,D:D,'ID Motors'!D:D)</f>
        <v>0</v>
      </c>
      <c r="U605" s="12">
        <f>+SUMIF('ID RENTAL'!G:G,D:D,'ID RENTAL'!D:D)</f>
        <v>0</v>
      </c>
      <c r="V605" s="12">
        <f>+SUMIF('MCM '!G:G,D:D,'MCM '!D:D)</f>
        <v>18000000</v>
      </c>
      <c r="W605" s="12">
        <f>SUMIF(AGRIMOTORS!G:G,D:D,AGRIMOTORS!D:D)</f>
        <v>0</v>
      </c>
      <c r="X605" s="12">
        <f>+SUMIF(BOVIMA!F:F,D:D,BOVIMA!C:C)</f>
        <v>0</v>
      </c>
      <c r="Y605" s="12">
        <f>+SUMIF(AGRIFEED!F:F,D:D,AGRIFEED!C:C)</f>
        <v>0</v>
      </c>
      <c r="Z605" s="12">
        <f>SUMIF(AMIP!F:F,D:D,AMIP!C:C)</f>
        <v>0</v>
      </c>
      <c r="AA605" s="12">
        <f>+SUMIF(ISF!G:G,D:D,ISF!D:D)</f>
        <v>0</v>
      </c>
      <c r="AB605" s="124">
        <f>+SUMIF(DISCOI!G:G,D:D,DISCOI!D:D)</f>
        <v>0</v>
      </c>
      <c r="AC605" s="12">
        <f>+SUMIF(MABEL!F:F,D:D,MABEL!C:C)</f>
        <v>0</v>
      </c>
      <c r="AD605" s="12">
        <f>+SUMIF(NMP!F:F,D:D,NMP!C:C)</f>
        <v>0</v>
      </c>
      <c r="AE605" s="12">
        <f>+SUMIF('AMCHO '!F:F,D:D,'AMCHO '!C:C)</f>
        <v>0</v>
      </c>
      <c r="AF605" s="12">
        <f>+SUMIF(CONFORTIS!G:G,D:D,CONFORTIS!D:D)</f>
        <v>0</v>
      </c>
      <c r="AG605" s="12">
        <f>+SUMIF('IRS IMMO'!G:G,D:D,'IRS IMMO'!D:D)</f>
        <v>0</v>
      </c>
      <c r="AH605" s="12">
        <f>+SUMIFS(AGRIVETAM!C:C,AGRIVETAM!F:F,D:D)</f>
        <v>0</v>
      </c>
      <c r="AI605" s="12">
        <f>+SUMIF(EUROPAINTS!F:F,D:D,EUROPAINTS!C:C)</f>
        <v>0</v>
      </c>
      <c r="AJ605" s="12">
        <f>+SUMIF('VET ABE'!F:F,D:D,'VET ABE'!D:D)</f>
        <v>0</v>
      </c>
      <c r="AK605" s="12">
        <f>SUMIF('VET FIA'!F:F,D:D,'VET FIA'!D:D)</f>
        <v>0</v>
      </c>
      <c r="AL605" s="12">
        <f>+SUMIF('CSS SAKAY'!F:F,D:D,'CSS SAKAY'!C:C)</f>
        <v>0</v>
      </c>
      <c r="AM605" s="12"/>
      <c r="AN605" s="12">
        <f>SUMIF('United Malagasy'!F:F,D:D,'United Malagasy'!C:C)</f>
        <v>0</v>
      </c>
      <c r="AO605" s="12">
        <f>+SUMIF(NUTRIFOOD!E:E,D:D,NUTRIFOOD!C:C)</f>
        <v>0</v>
      </c>
      <c r="AP605" s="12">
        <f>+SUMIF(FERRIS!H:H,D:D,FERRIS!E:E)</f>
        <v>0</v>
      </c>
      <c r="AQ605" s="12">
        <f>+SUMIF(SEM!F:F,D:D,SEM!C:C)</f>
        <v>0</v>
      </c>
      <c r="AR605" s="12">
        <f>+SUMIF(Madatrade!F:F,D:D,Madatrade!C:C)</f>
        <v>0</v>
      </c>
      <c r="AS605" s="12">
        <f>+SUMIF('FLY TECH'!F:F,D:D,'FLY TECH'!D:D)</f>
        <v>0</v>
      </c>
      <c r="AT605" s="12">
        <f>+SUMIFS('FIRST INVESTISSEMENT'!D:D,'FIRST INVESTISSEMENT'!G:G,D:D)</f>
        <v>0</v>
      </c>
      <c r="AU605" s="164">
        <f t="shared" si="60"/>
        <v>18000000</v>
      </c>
      <c r="AV605" s="165">
        <f t="shared" si="61"/>
        <v>3979.5993357075927</v>
      </c>
    </row>
    <row r="606" spans="1:48" hidden="1" x14ac:dyDescent="0.25">
      <c r="A606" s="11" t="str">
        <f t="shared" si="57"/>
        <v>6</v>
      </c>
      <c r="B606" s="11" t="str">
        <f t="shared" si="58"/>
        <v>62</v>
      </c>
      <c r="C606" s="11" t="str">
        <f t="shared" si="59"/>
        <v>626</v>
      </c>
      <c r="D606" s="23">
        <v>62650000</v>
      </c>
      <c r="E606" s="196" t="s">
        <v>3273</v>
      </c>
      <c r="F606" s="24" t="s">
        <v>2598</v>
      </c>
      <c r="G606" s="12">
        <f>+SUMIF(AGRIFARM!H:H,D:D,AGRIFARM!L:L)</f>
        <v>0</v>
      </c>
      <c r="H606" s="12">
        <f>+SUMIF(AGRICORP!I:I,D:D,AGRICORP!D:D)</f>
        <v>0</v>
      </c>
      <c r="I606" s="12">
        <f>+SUMIF(SMTP!D:D,D:D,SMTP!F:F)</f>
        <v>0</v>
      </c>
      <c r="J606" s="12">
        <f>+SUMIF(AGRIVET!G:G,D:D,AGRIVET!D:D)</f>
        <v>0</v>
      </c>
      <c r="K606" s="12">
        <f>+SUMIF(AGRIVAL!G:G,D:D,AGRIVAL!D:D)</f>
        <v>0</v>
      </c>
      <c r="L606" s="12">
        <f>+SUMIF(AGRIKOBA!G:G,D:D,AGRIKOBA!D:D)</f>
        <v>0</v>
      </c>
      <c r="M606" s="12">
        <f>+SUMIF(LMOI!F:F,D:D,LMOI!C:C)</f>
        <v>0</v>
      </c>
      <c r="N606" s="12">
        <f>+SUMIF(TARTINE!G:G,D:D,TARTINE!D:D)</f>
        <v>0</v>
      </c>
      <c r="O606" s="12">
        <f>+SUMIF(IDF!F:F,D:D,IDF!C:C)</f>
        <v>0</v>
      </c>
      <c r="P606" s="12">
        <f>+SUMIF(RYA!G:G,D:D,RYA!D:D)</f>
        <v>0</v>
      </c>
      <c r="Q606" s="12">
        <f>+SUMIF('SCI NOAH'!G:G,D:D,'SCI NOAH'!D:D)</f>
        <v>0</v>
      </c>
      <c r="R606" s="12">
        <f>+SUMIF(SIM!F:F,D:D,SIM!C:C)</f>
        <v>0</v>
      </c>
      <c r="S606" s="163">
        <f>+SUMIF('First Energy'!A:A,D:D,'First Energy'!C:C)</f>
        <v>0</v>
      </c>
      <c r="T606" s="163">
        <f>+SUMIF('ID Motors'!G:G,D:D,'ID Motors'!D:D)</f>
        <v>0</v>
      </c>
      <c r="U606" s="12">
        <f>+SUMIF('ID RENTAL'!G:G,D:D,'ID RENTAL'!D:D)</f>
        <v>0</v>
      </c>
      <c r="V606" s="12">
        <f>+SUMIF('MCM '!G:G,D:D,'MCM '!D:D)</f>
        <v>0</v>
      </c>
      <c r="W606" s="12">
        <f>SUMIF(AGRIMOTORS!G:G,D:D,AGRIMOTORS!D:D)</f>
        <v>86900</v>
      </c>
      <c r="X606" s="12">
        <f>+SUMIF(BOVIMA!F:F,D:D,BOVIMA!C:C)</f>
        <v>0</v>
      </c>
      <c r="Y606" s="12">
        <f>+SUMIF(AGRIFEED!F:F,D:D,AGRIFEED!C:C)</f>
        <v>0</v>
      </c>
      <c r="Z606" s="12">
        <f>SUMIF(AMIP!F:F,D:D,AMIP!C:C)</f>
        <v>0</v>
      </c>
      <c r="AA606" s="12">
        <f>+SUMIF(ISF!G:G,D:D,ISF!D:D)</f>
        <v>0</v>
      </c>
      <c r="AB606" s="124">
        <f>+SUMIF(DISCOI!G:G,D:D,DISCOI!D:D)</f>
        <v>0</v>
      </c>
      <c r="AC606" s="12">
        <f>+SUMIF(MABEL!F:F,D:D,MABEL!C:C)</f>
        <v>0</v>
      </c>
      <c r="AD606" s="12">
        <f>+SUMIF(NMP!F:F,D:D,NMP!C:C)</f>
        <v>0</v>
      </c>
      <c r="AE606" s="12">
        <f>+SUMIF('AMCHO '!F:F,D:D,'AMCHO '!C:C)</f>
        <v>0</v>
      </c>
      <c r="AF606" s="12">
        <f>+SUMIF(CONFORTIS!G:G,D:D,CONFORTIS!D:D)</f>
        <v>0</v>
      </c>
      <c r="AG606" s="12">
        <f>+SUMIF('IRS IMMO'!G:G,D:D,'IRS IMMO'!D:D)</f>
        <v>0</v>
      </c>
      <c r="AH606" s="12">
        <f>+SUMIFS(AGRIVETAM!C:C,AGRIVETAM!F:F,D:D)</f>
        <v>0</v>
      </c>
      <c r="AI606" s="12">
        <f>+SUMIF(EUROPAINTS!F:F,D:D,EUROPAINTS!C:C)</f>
        <v>0</v>
      </c>
      <c r="AJ606" s="12">
        <f>+SUMIF('VET ABE'!F:F,D:D,'VET ABE'!D:D)</f>
        <v>0</v>
      </c>
      <c r="AK606" s="12">
        <f>SUMIF('VET FIA'!F:F,D:D,'VET FIA'!D:D)</f>
        <v>0</v>
      </c>
      <c r="AL606" s="12">
        <f>+SUMIF('CSS SAKAY'!F:F,D:D,'CSS SAKAY'!C:C)</f>
        <v>0</v>
      </c>
      <c r="AM606" s="12"/>
      <c r="AN606" s="12">
        <f>SUMIF('United Malagasy'!F:F,D:D,'United Malagasy'!C:C)</f>
        <v>0</v>
      </c>
      <c r="AO606" s="12">
        <f>+SUMIF(NUTRIFOOD!E:E,D:D,NUTRIFOOD!C:C)</f>
        <v>0</v>
      </c>
      <c r="AP606" s="12">
        <f>+SUMIF(FERRIS!H:H,D:D,FERRIS!E:E)</f>
        <v>0</v>
      </c>
      <c r="AQ606" s="12">
        <f>+SUMIF(SEM!F:F,D:D,SEM!C:C)</f>
        <v>0</v>
      </c>
      <c r="AR606" s="12">
        <f>+SUMIF(Madatrade!F:F,D:D,Madatrade!C:C)</f>
        <v>0</v>
      </c>
      <c r="AS606" s="12">
        <f>+SUMIF('FLY TECH'!F:F,D:D,'FLY TECH'!D:D)</f>
        <v>0</v>
      </c>
      <c r="AT606" s="12">
        <f>+SUMIFS('FIRST INVESTISSEMENT'!D:D,'FIRST INVESTISSEMENT'!G:G,D:D)</f>
        <v>0</v>
      </c>
      <c r="AU606" s="164">
        <f t="shared" si="60"/>
        <v>86900</v>
      </c>
      <c r="AV606" s="165">
        <f t="shared" si="61"/>
        <v>19.212621237388323</v>
      </c>
    </row>
    <row r="607" spans="1:48" hidden="1" x14ac:dyDescent="0.25">
      <c r="A607" s="11" t="str">
        <f t="shared" si="57"/>
        <v>6</v>
      </c>
      <c r="B607" s="11" t="str">
        <f t="shared" si="58"/>
        <v>62</v>
      </c>
      <c r="C607" s="11" t="str">
        <f t="shared" si="59"/>
        <v>627</v>
      </c>
      <c r="D607" s="23">
        <v>62700000</v>
      </c>
      <c r="E607" s="196" t="s">
        <v>3273</v>
      </c>
      <c r="F607" s="24" t="s">
        <v>1419</v>
      </c>
      <c r="G607" s="12">
        <f>+SUMIF(AGRIFARM!H:H,D:D,AGRIFARM!L:L)</f>
        <v>0</v>
      </c>
      <c r="H607" s="12">
        <f>+SUMIF(AGRICORP!I:I,D:D,AGRICORP!D:D)</f>
        <v>0</v>
      </c>
      <c r="I607" s="12">
        <f>+SUMIF(SMTP!D:D,D:D,SMTP!F:F)</f>
        <v>21473815.353300001</v>
      </c>
      <c r="J607" s="12">
        <f>+SUMIF(AGRIVET!G:G,D:D,AGRIVET!D:D)</f>
        <v>0</v>
      </c>
      <c r="K607" s="12">
        <f>+SUMIF(AGRIVAL!G:G,D:D,AGRIVAL!D:D)</f>
        <v>0</v>
      </c>
      <c r="L607" s="12">
        <f>+SUMIF(AGRIKOBA!G:G,D:D,AGRIKOBA!D:D)</f>
        <v>0</v>
      </c>
      <c r="M607" s="12">
        <f>+SUMIF(LMOI!F:F,D:D,LMOI!C:C)</f>
        <v>0</v>
      </c>
      <c r="N607" s="12">
        <f>+SUMIF(TARTINE!G:G,D:D,TARTINE!D:D)</f>
        <v>0</v>
      </c>
      <c r="O607" s="12">
        <f>+SUMIF(IDF!F:F,D:D,IDF!C:C)</f>
        <v>0</v>
      </c>
      <c r="P607" s="12">
        <f>+SUMIF(RYA!G:G,D:D,RYA!D:D)</f>
        <v>0</v>
      </c>
      <c r="Q607" s="12">
        <f>+SUMIF('SCI NOAH'!G:G,D:D,'SCI NOAH'!D:D)</f>
        <v>0</v>
      </c>
      <c r="R607" s="12">
        <f>+SUMIF(SIM!F:F,D:D,SIM!C:C)</f>
        <v>0</v>
      </c>
      <c r="S607" s="163">
        <f>+SUMIF('First Energy'!A:A,D:D,'First Energy'!C:C)</f>
        <v>0</v>
      </c>
      <c r="T607" s="163">
        <f>+SUMIF('ID Motors'!G:G,D:D,'ID Motors'!D:D)</f>
        <v>0</v>
      </c>
      <c r="U607" s="12">
        <f>+SUMIF('ID RENTAL'!G:G,D:D,'ID RENTAL'!D:D)</f>
        <v>0</v>
      </c>
      <c r="V607" s="12">
        <f>+SUMIF('MCM '!G:G,D:D,'MCM '!D:D)</f>
        <v>0</v>
      </c>
      <c r="W607" s="12">
        <f>SUMIF(AGRIMOTORS!G:G,D:D,AGRIMOTORS!D:D)</f>
        <v>0</v>
      </c>
      <c r="X607" s="12">
        <f>+SUMIF(BOVIMA!F:F,D:D,BOVIMA!C:C)</f>
        <v>0</v>
      </c>
      <c r="Y607" s="12">
        <f>+SUMIF(AGRIFEED!F:F,D:D,AGRIFEED!C:C)</f>
        <v>0</v>
      </c>
      <c r="Z607" s="12">
        <f>SUMIF(AMIP!F:F,D:D,AMIP!C:C)</f>
        <v>0</v>
      </c>
      <c r="AA607" s="12">
        <f>+SUMIF(ISF!G:G,D:D,ISF!D:D)</f>
        <v>0</v>
      </c>
      <c r="AB607" s="124">
        <f>+SUMIF(DISCOI!G:G,D:D,DISCOI!D:D)</f>
        <v>0</v>
      </c>
      <c r="AC607" s="12">
        <f>+SUMIF(MABEL!F:F,D:D,MABEL!C:C)</f>
        <v>0</v>
      </c>
      <c r="AD607" s="12">
        <f>+SUMIF(NMP!F:F,D:D,NMP!C:C)</f>
        <v>0</v>
      </c>
      <c r="AE607" s="12">
        <f>+SUMIF('AMCHO '!F:F,D:D,'AMCHO '!C:C)</f>
        <v>0</v>
      </c>
      <c r="AF607" s="12">
        <f>+SUMIF(CONFORTIS!G:G,D:D,CONFORTIS!D:D)</f>
        <v>0</v>
      </c>
      <c r="AG607" s="12">
        <f>+SUMIF('IRS IMMO'!G:G,D:D,'IRS IMMO'!D:D)</f>
        <v>0</v>
      </c>
      <c r="AH607" s="12">
        <f>+SUMIFS(AGRIVETAM!C:C,AGRIVETAM!F:F,D:D)</f>
        <v>0</v>
      </c>
      <c r="AI607" s="12">
        <f>+SUMIF(EUROPAINTS!F:F,D:D,EUROPAINTS!C:C)</f>
        <v>0</v>
      </c>
      <c r="AJ607" s="12">
        <f>+SUMIF('VET ABE'!F:F,D:D,'VET ABE'!D:D)</f>
        <v>0</v>
      </c>
      <c r="AK607" s="12">
        <f>SUMIF('VET FIA'!F:F,D:D,'VET FIA'!D:D)</f>
        <v>0</v>
      </c>
      <c r="AL607" s="12">
        <f>+SUMIF('CSS SAKAY'!F:F,D:D,'CSS SAKAY'!C:C)</f>
        <v>0</v>
      </c>
      <c r="AM607" s="12"/>
      <c r="AN607" s="12">
        <f>SUMIF('United Malagasy'!F:F,D:D,'United Malagasy'!C:C)</f>
        <v>0</v>
      </c>
      <c r="AO607" s="12">
        <f>+SUMIF(NUTRIFOOD!E:E,D:D,NUTRIFOOD!C:C)</f>
        <v>0</v>
      </c>
      <c r="AP607" s="12">
        <f>+SUMIF(FERRIS!H:H,D:D,FERRIS!E:E)</f>
        <v>0</v>
      </c>
      <c r="AQ607" s="12">
        <f>+SUMIF(SEM!F:F,D:D,SEM!C:C)</f>
        <v>0</v>
      </c>
      <c r="AR607" s="12">
        <f>+SUMIF(Madatrade!F:F,D:D,Madatrade!C:C)</f>
        <v>0</v>
      </c>
      <c r="AS607" s="12">
        <f>+SUMIF('FLY TECH'!F:F,D:D,'FLY TECH'!D:D)</f>
        <v>0</v>
      </c>
      <c r="AT607" s="12">
        <f>+SUMIFS('FIRST INVESTISSEMENT'!D:D,'FIRST INVESTISSEMENT'!G:G,D:D)</f>
        <v>0</v>
      </c>
      <c r="AU607" s="164">
        <f t="shared" si="60"/>
        <v>21473815.353300001</v>
      </c>
      <c r="AV607" s="165">
        <f t="shared" si="61"/>
        <v>4747.6211841722325</v>
      </c>
    </row>
    <row r="608" spans="1:48" hidden="1" x14ac:dyDescent="0.25">
      <c r="A608" s="11" t="str">
        <f t="shared" si="57"/>
        <v>6</v>
      </c>
      <c r="B608" s="11" t="str">
        <f t="shared" si="58"/>
        <v>62</v>
      </c>
      <c r="C608" s="11" t="str">
        <f t="shared" si="59"/>
        <v>627</v>
      </c>
      <c r="D608" s="23">
        <v>62701000</v>
      </c>
      <c r="E608" s="196" t="s">
        <v>3273</v>
      </c>
      <c r="F608" s="24" t="s">
        <v>207</v>
      </c>
      <c r="G608" s="12">
        <f>+SUMIF(AGRIFARM!H:H,D:D,AGRIFARM!L:L)</f>
        <v>50818831.740000002</v>
      </c>
      <c r="H608" s="12">
        <f>+SUMIF(AGRICORP!I:I,D:D,AGRICORP!D:D)</f>
        <v>4200</v>
      </c>
      <c r="I608" s="12">
        <f>+SUMIF(SMTP!D:D,D:D,SMTP!F:F)</f>
        <v>16408423.4132</v>
      </c>
      <c r="J608" s="12">
        <f>+SUMIF(AGRIVET!G:G,D:D,AGRIVET!D:D)</f>
        <v>330596315.67999995</v>
      </c>
      <c r="K608" s="12">
        <f>+SUMIF(AGRIVAL!G:G,D:D,AGRIVAL!D:D)</f>
        <v>55175.64</v>
      </c>
      <c r="L608" s="12">
        <f>+SUMIF(AGRIKOBA!G:G,D:D,AGRIKOBA!D:D)</f>
        <v>6122</v>
      </c>
      <c r="M608" s="12">
        <f>+SUMIF(LMOI!F:F,D:D,LMOI!C:C)</f>
        <v>58800</v>
      </c>
      <c r="N608" s="12">
        <f>+SUMIF(TARTINE!G:G,D:D,TARTINE!D:D)</f>
        <v>1259860.1600000001</v>
      </c>
      <c r="O608" s="12">
        <f>+SUMIF(IDF!F:F,D:D,IDF!C:C)</f>
        <v>11133043.629999999</v>
      </c>
      <c r="P608" s="12">
        <f>+SUMIF(RYA!G:G,D:D,RYA!D:D)</f>
        <v>10951663.370000001</v>
      </c>
      <c r="Q608" s="12">
        <f>+SUMIF('SCI NOAH'!G:G,D:D,'SCI NOAH'!D:D)</f>
        <v>126400</v>
      </c>
      <c r="R608" s="12">
        <f>+SUMIF(SIM!F:F,D:D,SIM!C:C)</f>
        <v>3274239.77</v>
      </c>
      <c r="S608" s="163">
        <f>+SUMIF('First Energy'!A:A,D:D,'First Energy'!C:C)</f>
        <v>0</v>
      </c>
      <c r="T608" s="163">
        <f>+SUMIF('ID Motors'!G:G,D:D,'ID Motors'!D:D)</f>
        <v>1395136.22</v>
      </c>
      <c r="U608" s="12">
        <f>+SUMIF('ID RENTAL'!G:G,D:D,'ID RENTAL'!D:D)</f>
        <v>478855.83</v>
      </c>
      <c r="V608" s="12">
        <f>+SUMIF('MCM '!G:G,D:D,'MCM '!D:D)</f>
        <v>57107849.997999996</v>
      </c>
      <c r="W608" s="12">
        <f>SUMIF(AGRIMOTORS!G:G,D:D,AGRIMOTORS!D:D)</f>
        <v>176200</v>
      </c>
      <c r="X608" s="12">
        <f>+SUMIF(BOVIMA!F:F,D:D,BOVIMA!C:C)</f>
        <v>34052503.340000004</v>
      </c>
      <c r="Y608" s="12">
        <f>+SUMIF(AGRIFEED!F:F,D:D,AGRIFEED!C:C)</f>
        <v>192</v>
      </c>
      <c r="Z608" s="12">
        <f>SUMIF(AMIP!F:F,D:D,AMIP!C:C)</f>
        <v>225000</v>
      </c>
      <c r="AA608" s="12">
        <f>+SUMIF(ISF!G:G,D:D,ISF!D:D)</f>
        <v>19200</v>
      </c>
      <c r="AB608" s="124">
        <f>+SUMIF(DISCOI!G:G,D:D,DISCOI!D:D)</f>
        <v>3733474.2399999998</v>
      </c>
      <c r="AC608" s="12">
        <f>+SUMIF(MABEL!F:F,D:D,MABEL!C:C)</f>
        <v>87056083.439999998</v>
      </c>
      <c r="AD608" s="12">
        <f>+SUMIF(NMP!F:F,D:D,NMP!C:C)</f>
        <v>1351509.4299999997</v>
      </c>
      <c r="AE608" s="12">
        <f>+SUMIF('AMCHO '!F:F,D:D,'AMCHO '!C:C)</f>
        <v>77075712.826000005</v>
      </c>
      <c r="AF608" s="12">
        <f>+SUMIF(CONFORTIS!G:G,D:D,CONFORTIS!D:D)</f>
        <v>0</v>
      </c>
      <c r="AG608" s="12">
        <f>+SUMIF('IRS IMMO'!G:G,D:D,'IRS IMMO'!D:D)</f>
        <v>445937.16000000003</v>
      </c>
      <c r="AH608" s="12">
        <f>+SUMIFS(AGRIVETAM!C:C,AGRIVETAM!F:F,D:D)</f>
        <v>1162253.57</v>
      </c>
      <c r="AI608" s="12">
        <f>+SUMIF(EUROPAINTS!F:F,D:D,EUROPAINTS!C:C)</f>
        <v>17066.66</v>
      </c>
      <c r="AJ608" s="12">
        <f>+SUMIF('VET ABE'!F:F,D:D,'VET ABE'!D:D)</f>
        <v>820246.98</v>
      </c>
      <c r="AK608" s="12">
        <f>SUMIF('VET FIA'!F:F,D:D,'VET FIA'!D:D)</f>
        <v>0</v>
      </c>
      <c r="AL608" s="12">
        <f>+SUMIF('CSS SAKAY'!F:F,D:D,'CSS SAKAY'!C:C)</f>
        <v>1050247.2</v>
      </c>
      <c r="AM608" s="12"/>
      <c r="AN608" s="12">
        <f>SUMIF('United Malagasy'!F:F,D:D,'United Malagasy'!C:C)</f>
        <v>1177979.3</v>
      </c>
      <c r="AO608" s="12">
        <f>+SUMIF(NUTRIFOOD!E:E,D:D,NUTRIFOOD!C:C)</f>
        <v>0</v>
      </c>
      <c r="AP608" s="12">
        <f>+SUMIF(FERRIS!H:H,D:D,FERRIS!E:E)</f>
        <v>0</v>
      </c>
      <c r="AQ608" s="12">
        <f>+SUMIF(SEM!F:F,D:D,SEM!C:C)</f>
        <v>1000</v>
      </c>
      <c r="AR608" s="12">
        <f>+SUMIF(Madatrade!F:F,D:D,Madatrade!C:C)</f>
        <v>291257936.36000001</v>
      </c>
      <c r="AS608" s="12">
        <f>+SUMIF('FLY TECH'!F:F,D:D,'FLY TECH'!D:D)</f>
        <v>69466.66</v>
      </c>
      <c r="AT608" s="12">
        <f>+SUMIFS('FIRST INVESTISSEMENT'!D:D,'FIRST INVESTISSEMENT'!G:G,D:D)</f>
        <v>27838065.100000001</v>
      </c>
      <c r="AU608" s="164">
        <f t="shared" si="60"/>
        <v>1011204991.7171999</v>
      </c>
      <c r="AV608" s="165">
        <f t="shared" si="61"/>
        <v>223566.15073899835</v>
      </c>
    </row>
    <row r="609" spans="1:48" hidden="1" x14ac:dyDescent="0.25">
      <c r="A609" s="11" t="str">
        <f t="shared" si="57"/>
        <v>6</v>
      </c>
      <c r="B609" s="11" t="str">
        <f t="shared" si="58"/>
        <v>62</v>
      </c>
      <c r="C609" s="11" t="str">
        <f t="shared" si="59"/>
        <v>627</v>
      </c>
      <c r="D609" s="23">
        <v>62701100</v>
      </c>
      <c r="E609" s="196" t="s">
        <v>3273</v>
      </c>
      <c r="F609" s="24" t="s">
        <v>443</v>
      </c>
      <c r="G609" s="12">
        <f>+SUMIF(AGRIFARM!H:H,D:D,AGRIFARM!L:L)</f>
        <v>0</v>
      </c>
      <c r="H609" s="12">
        <f>+SUMIF(AGRICORP!I:I,D:D,AGRICORP!D:D)</f>
        <v>0</v>
      </c>
      <c r="I609" s="12">
        <f>+SUMIF(SMTP!D:D,D:D,SMTP!F:F)</f>
        <v>0</v>
      </c>
      <c r="J609" s="12">
        <f>+SUMIF(AGRIVET!G:G,D:D,AGRIVET!D:D)</f>
        <v>0</v>
      </c>
      <c r="K609" s="12">
        <f>+SUMIF(AGRIVAL!G:G,D:D,AGRIVAL!D:D)</f>
        <v>26605200.710000001</v>
      </c>
      <c r="L609" s="12">
        <f>+SUMIF(AGRIKOBA!G:G,D:D,AGRIKOBA!D:D)</f>
        <v>158563.48000000001</v>
      </c>
      <c r="M609" s="12">
        <f>+SUMIF(LMOI!F:F,D:D,LMOI!C:C)</f>
        <v>0</v>
      </c>
      <c r="N609" s="12">
        <f>+SUMIF(TARTINE!G:G,D:D,TARTINE!D:D)</f>
        <v>0</v>
      </c>
      <c r="O609" s="12">
        <f>+SUMIF(IDF!F:F,D:D,IDF!C:C)</f>
        <v>0</v>
      </c>
      <c r="P609" s="12">
        <f>+SUMIF(RYA!G:G,D:D,RYA!D:D)</f>
        <v>0</v>
      </c>
      <c r="Q609" s="12">
        <f>+SUMIF('SCI NOAH'!G:G,D:D,'SCI NOAH'!D:D)</f>
        <v>0</v>
      </c>
      <c r="R609" s="12">
        <f>+SUMIF(SIM!F:F,D:D,SIM!C:C)</f>
        <v>0</v>
      </c>
      <c r="S609" s="163">
        <f>+SUMIF('First Energy'!A:A,D:D,'First Energy'!C:C)</f>
        <v>0</v>
      </c>
      <c r="T609" s="163">
        <f>+SUMIF('ID Motors'!G:G,D:D,'ID Motors'!D:D)</f>
        <v>0</v>
      </c>
      <c r="U609" s="12">
        <f>+SUMIF('ID RENTAL'!G:G,D:D,'ID RENTAL'!D:D)</f>
        <v>0</v>
      </c>
      <c r="V609" s="12">
        <f>+SUMIF('MCM '!G:G,D:D,'MCM '!D:D)</f>
        <v>0</v>
      </c>
      <c r="W609" s="12">
        <f>SUMIF(AGRIMOTORS!G:G,D:D,AGRIMOTORS!D:D)</f>
        <v>0</v>
      </c>
      <c r="X609" s="12">
        <f>+SUMIF(BOVIMA!F:F,D:D,BOVIMA!C:C)</f>
        <v>0</v>
      </c>
      <c r="Y609" s="12">
        <f>+SUMIF(AGRIFEED!F:F,D:D,AGRIFEED!C:C)</f>
        <v>0</v>
      </c>
      <c r="Z609" s="12">
        <f>SUMIF(AMIP!F:F,D:D,AMIP!C:C)</f>
        <v>0</v>
      </c>
      <c r="AA609" s="12">
        <f>+SUMIF(ISF!G:G,D:D,ISF!D:D)</f>
        <v>0</v>
      </c>
      <c r="AB609" s="124">
        <f>+SUMIF(DISCOI!G:G,D:D,DISCOI!D:D)</f>
        <v>0</v>
      </c>
      <c r="AC609" s="12">
        <f>+SUMIF(MABEL!F:F,D:D,MABEL!C:C)</f>
        <v>0</v>
      </c>
      <c r="AD609" s="12">
        <f>+SUMIF(NMP!F:F,D:D,NMP!C:C)</f>
        <v>0</v>
      </c>
      <c r="AE609" s="12">
        <f>+SUMIF('AMCHO '!F:F,D:D,'AMCHO '!C:C)</f>
        <v>0</v>
      </c>
      <c r="AF609" s="12">
        <f>+SUMIF(CONFORTIS!G:G,D:D,CONFORTIS!D:D)</f>
        <v>0</v>
      </c>
      <c r="AG609" s="12">
        <f>+SUMIF('IRS IMMO'!G:G,D:D,'IRS IMMO'!D:D)</f>
        <v>0</v>
      </c>
      <c r="AH609" s="12">
        <f>+SUMIFS(AGRIVETAM!C:C,AGRIVETAM!F:F,D:D)</f>
        <v>0</v>
      </c>
      <c r="AI609" s="12">
        <f>+SUMIF(EUROPAINTS!F:F,D:D,EUROPAINTS!C:C)</f>
        <v>0</v>
      </c>
      <c r="AJ609" s="12">
        <f>+SUMIF('VET ABE'!F:F,D:D,'VET ABE'!D:D)</f>
        <v>0</v>
      </c>
      <c r="AK609" s="12">
        <f>SUMIF('VET FIA'!F:F,D:D,'VET FIA'!D:D)</f>
        <v>0</v>
      </c>
      <c r="AL609" s="12">
        <f>+SUMIF('CSS SAKAY'!F:F,D:D,'CSS SAKAY'!C:C)</f>
        <v>0</v>
      </c>
      <c r="AN609" s="12">
        <f>SUMIF('United Malagasy'!F:F,D:D,'United Malagasy'!C:C)</f>
        <v>0</v>
      </c>
      <c r="AO609" s="12">
        <f>+SUMIF(NUTRIFOOD!E:E,D:D,NUTRIFOOD!C:C)</f>
        <v>0</v>
      </c>
      <c r="AP609" s="12">
        <f>+SUMIF(FERRIS!H:H,D:D,FERRIS!E:E)</f>
        <v>0</v>
      </c>
      <c r="AQ609" s="12">
        <f>+SUMIF(SEM!F:F,D:D,SEM!C:C)</f>
        <v>0</v>
      </c>
      <c r="AR609" s="12">
        <f>+SUMIF(Madatrade!F:F,D:D,Madatrade!C:C)</f>
        <v>0</v>
      </c>
      <c r="AS609" s="12">
        <f>+SUMIF('FLY TECH'!F:F,D:D,'FLY TECH'!D:D)</f>
        <v>0</v>
      </c>
      <c r="AT609" s="12">
        <f>+SUMIFS('FIRST INVESTISSEMENT'!D:D,'FIRST INVESTISSEMENT'!G:G,D:D)</f>
        <v>0</v>
      </c>
      <c r="AU609" s="164">
        <f t="shared" si="60"/>
        <v>26763764.190000001</v>
      </c>
      <c r="AV609" s="165">
        <f t="shared" si="61"/>
        <v>5917.1698995310362</v>
      </c>
    </row>
    <row r="610" spans="1:48" hidden="1" x14ac:dyDescent="0.25">
      <c r="A610" s="11" t="str">
        <f t="shared" si="57"/>
        <v>6</v>
      </c>
      <c r="B610" s="11" t="str">
        <f t="shared" si="58"/>
        <v>62</v>
      </c>
      <c r="C610" s="11" t="str">
        <f t="shared" si="59"/>
        <v>627</v>
      </c>
      <c r="D610" s="23">
        <v>62702000</v>
      </c>
      <c r="E610" s="196" t="s">
        <v>3273</v>
      </c>
      <c r="F610" s="24" t="s">
        <v>537</v>
      </c>
      <c r="G610" s="12">
        <f>+SUMIF(AGRIFARM!H:H,D:D,AGRIFARM!L:L)</f>
        <v>0</v>
      </c>
      <c r="H610" s="12">
        <f>+SUMIF(AGRICORP!I:I,D:D,AGRICORP!D:D)</f>
        <v>0</v>
      </c>
      <c r="I610" s="12">
        <f>+SUMIF(SMTP!D:D,D:D,SMTP!F:F)</f>
        <v>9460686.2799999993</v>
      </c>
      <c r="J610" s="12">
        <f>+SUMIF(AGRIVET!G:G,D:D,AGRIVET!D:D)</f>
        <v>0</v>
      </c>
      <c r="K610" s="12">
        <f>+SUMIF(AGRIVAL!G:G,D:D,AGRIVAL!D:D)</f>
        <v>8400</v>
      </c>
      <c r="L610" s="12">
        <f>+SUMIF(AGRIKOBA!G:G,D:D,AGRIKOBA!D:D)</f>
        <v>0</v>
      </c>
      <c r="M610" s="12">
        <f>+SUMIF(LMOI!F:F,D:D,LMOI!C:C)</f>
        <v>156727099.99000001</v>
      </c>
      <c r="N610" s="12">
        <f>+SUMIF(TARTINE!G:G,D:D,TARTINE!D:D)</f>
        <v>0</v>
      </c>
      <c r="O610" s="12">
        <f>+SUMIF(IDF!F:F,D:D,IDF!C:C)</f>
        <v>3600</v>
      </c>
      <c r="P610" s="12">
        <f>+SUMIF(RYA!G:G,D:D,RYA!D:D)</f>
        <v>20800</v>
      </c>
      <c r="Q610" s="12">
        <f>+SUMIF('SCI NOAH'!G:G,D:D,'SCI NOAH'!D:D)</f>
        <v>0</v>
      </c>
      <c r="R610" s="12">
        <f>+SUMIF(SIM!F:F,D:D,SIM!C:C)</f>
        <v>0</v>
      </c>
      <c r="S610" s="163">
        <f>+SUMIF('First Energy'!A:A,D:D,'First Energy'!C:C)</f>
        <v>0</v>
      </c>
      <c r="T610" s="163">
        <f>+SUMIF('ID Motors'!G:G,D:D,'ID Motors'!D:D)</f>
        <v>21933103.620000001</v>
      </c>
      <c r="U610" s="12">
        <f>+SUMIF('ID RENTAL'!G:G,D:D,'ID RENTAL'!D:D)</f>
        <v>75208.33</v>
      </c>
      <c r="V610" s="12">
        <f>+SUMIF('MCM '!G:G,D:D,'MCM '!D:D)</f>
        <v>0</v>
      </c>
      <c r="W610" s="12">
        <f>SUMIF(AGRIMOTORS!G:G,D:D,AGRIMOTORS!D:D)</f>
        <v>0</v>
      </c>
      <c r="X610" s="12">
        <f>+SUMIF(BOVIMA!F:F,D:D,BOVIMA!C:C)</f>
        <v>0</v>
      </c>
      <c r="Y610" s="12">
        <f>+SUMIF(AGRIFEED!F:F,D:D,AGRIFEED!C:C)</f>
        <v>0</v>
      </c>
      <c r="Z610" s="12">
        <f>SUMIF(AMIP!F:F,D:D,AMIP!C:C)</f>
        <v>0</v>
      </c>
      <c r="AA610" s="12">
        <f>+SUMIF(ISF!G:G,D:D,ISF!D:D)</f>
        <v>0</v>
      </c>
      <c r="AB610" s="124">
        <f>+SUMIF(DISCOI!G:G,D:D,DISCOI!D:D)</f>
        <v>0</v>
      </c>
      <c r="AC610" s="12">
        <f>+SUMIF(MABEL!F:F,D:D,MABEL!C:C)</f>
        <v>0</v>
      </c>
      <c r="AD610" s="12">
        <f>+SUMIF(NMP!F:F,D:D,NMP!C:C)</f>
        <v>0</v>
      </c>
      <c r="AE610" s="12">
        <f>+SUMIF('AMCHO '!F:F,D:D,'AMCHO '!C:C)</f>
        <v>0</v>
      </c>
      <c r="AF610" s="12">
        <f>+SUMIF(CONFORTIS!G:G,D:D,CONFORTIS!D:D)</f>
        <v>0</v>
      </c>
      <c r="AG610" s="12">
        <f>+SUMIF('IRS IMMO'!G:G,D:D,'IRS IMMO'!D:D)</f>
        <v>0</v>
      </c>
      <c r="AH610" s="12">
        <f>+SUMIFS(AGRIVETAM!C:C,AGRIVETAM!F:F,D:D)</f>
        <v>0</v>
      </c>
      <c r="AI610" s="12">
        <f>+SUMIF(EUROPAINTS!F:F,D:D,EUROPAINTS!C:C)</f>
        <v>0</v>
      </c>
      <c r="AJ610" s="12">
        <f>+SUMIF('VET ABE'!F:F,D:D,'VET ABE'!D:D)</f>
        <v>0</v>
      </c>
      <c r="AK610" s="12">
        <f>SUMIF('VET FIA'!F:F,D:D,'VET FIA'!D:D)</f>
        <v>0</v>
      </c>
      <c r="AL610" s="12">
        <f>+SUMIF('CSS SAKAY'!F:F,D:D,'CSS SAKAY'!C:C)</f>
        <v>0</v>
      </c>
      <c r="AN610" s="12">
        <f>SUMIF('United Malagasy'!F:F,D:D,'United Malagasy'!C:C)</f>
        <v>0</v>
      </c>
      <c r="AO610" s="12">
        <f>+SUMIF(NUTRIFOOD!E:E,D:D,NUTRIFOOD!C:C)</f>
        <v>0</v>
      </c>
      <c r="AP610" s="12">
        <f>+SUMIF(FERRIS!H:H,D:D,FERRIS!E:E)</f>
        <v>0</v>
      </c>
      <c r="AQ610" s="12">
        <f>+SUMIF(SEM!F:F,D:D,SEM!C:C)</f>
        <v>0</v>
      </c>
      <c r="AR610" s="12">
        <f>+SUMIF(Madatrade!F:F,D:D,Madatrade!C:C)</f>
        <v>0</v>
      </c>
      <c r="AS610" s="12">
        <f>+SUMIF('FLY TECH'!F:F,D:D,'FLY TECH'!D:D)</f>
        <v>0</v>
      </c>
      <c r="AT610" s="12">
        <f>+SUMIFS('FIRST INVESTISSEMENT'!D:D,'FIRST INVESTISSEMENT'!G:G,D:D)</f>
        <v>0</v>
      </c>
      <c r="AU610" s="164">
        <f t="shared" si="60"/>
        <v>188228898.22000003</v>
      </c>
      <c r="AV610" s="165">
        <f t="shared" si="61"/>
        <v>41615.311017626897</v>
      </c>
    </row>
    <row r="611" spans="1:48" hidden="1" x14ac:dyDescent="0.25">
      <c r="A611" s="11" t="str">
        <f t="shared" si="57"/>
        <v>6</v>
      </c>
      <c r="B611" s="11" t="str">
        <f t="shared" si="58"/>
        <v>62</v>
      </c>
      <c r="C611" s="11" t="str">
        <f t="shared" si="59"/>
        <v>627</v>
      </c>
      <c r="D611" s="23">
        <v>62703000</v>
      </c>
      <c r="E611" s="196" t="s">
        <v>3273</v>
      </c>
      <c r="F611" s="24" t="s">
        <v>538</v>
      </c>
      <c r="G611" s="12">
        <f>+SUMIF(AGRIFARM!H:H,D:D,AGRIFARM!L:L)</f>
        <v>0</v>
      </c>
      <c r="H611" s="12">
        <f>+SUMIF(AGRICORP!I:I,D:D,AGRICORP!D:D)</f>
        <v>1189700</v>
      </c>
      <c r="I611" s="12">
        <f>+SUMIF(SMTP!D:D,D:D,SMTP!F:F)</f>
        <v>13787769.1765</v>
      </c>
      <c r="J611" s="12">
        <f>+SUMIF(AGRIVET!G:G,D:D,AGRIVET!D:D)</f>
        <v>0</v>
      </c>
      <c r="K611" s="12">
        <f>+SUMIF(AGRIVAL!G:G,D:D,AGRIVAL!D:D)</f>
        <v>14637891.5</v>
      </c>
      <c r="L611" s="12">
        <f>+SUMIF(AGRIKOBA!G:G,D:D,AGRIKOBA!D:D)</f>
        <v>2179818</v>
      </c>
      <c r="M611" s="12">
        <f>+SUMIF(LMOI!F:F,D:D,LMOI!C:C)</f>
        <v>8428583.3100000005</v>
      </c>
      <c r="N611" s="12">
        <f>+SUMIF(TARTINE!G:G,D:D,TARTINE!D:D)</f>
        <v>0</v>
      </c>
      <c r="O611" s="12">
        <f>+SUMIF(IDF!F:F,D:D,IDF!C:C)</f>
        <v>0</v>
      </c>
      <c r="P611" s="12">
        <f>+SUMIF(RYA!G:G,D:D,RYA!D:D)</f>
        <v>0</v>
      </c>
      <c r="Q611" s="12">
        <f>+SUMIF('SCI NOAH'!G:G,D:D,'SCI NOAH'!D:D)</f>
        <v>0</v>
      </c>
      <c r="R611" s="12">
        <f>+SUMIF(SIM!F:F,D:D,SIM!C:C)</f>
        <v>0</v>
      </c>
      <c r="S611" s="163">
        <f>+SUMIF('First Energy'!A:A,D:D,'First Energy'!C:C)</f>
        <v>13123953.109999999</v>
      </c>
      <c r="T611" s="163">
        <f>+SUMIF('ID Motors'!G:G,D:D,'ID Motors'!D:D)</f>
        <v>249301248.55000001</v>
      </c>
      <c r="U611" s="12">
        <f>+SUMIF('ID RENTAL'!G:G,D:D,'ID RENTAL'!D:D)</f>
        <v>22675666.73</v>
      </c>
      <c r="V611" s="12">
        <f>+SUMIF('MCM '!G:G,D:D,'MCM '!D:D)</f>
        <v>0</v>
      </c>
      <c r="W611" s="12">
        <f>SUMIF(AGRIMOTORS!G:G,D:D,AGRIMOTORS!D:D)</f>
        <v>3786937.95</v>
      </c>
      <c r="X611" s="12">
        <f>+SUMIF(BOVIMA!F:F,D:D,BOVIMA!C:C)</f>
        <v>0</v>
      </c>
      <c r="Y611" s="12">
        <f>+SUMIF(AGRIFEED!F:F,D:D,AGRIFEED!C:C)</f>
        <v>3142918.28</v>
      </c>
      <c r="Z611" s="12">
        <f>SUMIF(AMIP!F:F,D:D,AMIP!C:C)</f>
        <v>0</v>
      </c>
      <c r="AA611" s="12">
        <f>+SUMIF(ISF!G:G,D:D,ISF!D:D)</f>
        <v>6000</v>
      </c>
      <c r="AB611" s="124">
        <f>+SUMIF(DISCOI!G:G,D:D,DISCOI!D:D)</f>
        <v>0</v>
      </c>
      <c r="AC611" s="12">
        <f>+SUMIF(MABEL!F:F,D:D,MABEL!C:C)</f>
        <v>0</v>
      </c>
      <c r="AD611" s="12">
        <f>+SUMIF(NMP!F:F,D:D,NMP!C:C)</f>
        <v>0</v>
      </c>
      <c r="AE611" s="12">
        <f>+SUMIF('AMCHO '!F:F,D:D,'AMCHO '!C:C)</f>
        <v>0</v>
      </c>
      <c r="AF611" s="12">
        <f>+SUMIF(CONFORTIS!G:G,D:D,CONFORTIS!D:D)</f>
        <v>40000</v>
      </c>
      <c r="AG611" s="12">
        <f>+SUMIF('IRS IMMO'!G:G,D:D,'IRS IMMO'!D:D)</f>
        <v>113850.87</v>
      </c>
      <c r="AH611" s="12">
        <f>+SUMIFS(AGRIVETAM!C:C,AGRIVETAM!F:F,D:D)</f>
        <v>0</v>
      </c>
      <c r="AI611" s="12">
        <f>+SUMIF(EUROPAINTS!F:F,D:D,EUROPAINTS!C:C)</f>
        <v>219225.35</v>
      </c>
      <c r="AJ611" s="12">
        <f>+SUMIF('VET ABE'!F:F,D:D,'VET ABE'!D:D)</f>
        <v>7770</v>
      </c>
      <c r="AK611" s="12">
        <f>SUMIF('VET FIA'!F:F,D:D,'VET FIA'!D:D)</f>
        <v>7797</v>
      </c>
      <c r="AL611" s="12">
        <f>+SUMIF('CSS SAKAY'!F:F,D:D,'CSS SAKAY'!C:C)</f>
        <v>0</v>
      </c>
      <c r="AN611" s="12">
        <f>SUMIF('United Malagasy'!F:F,D:D,'United Malagasy'!C:C)</f>
        <v>0</v>
      </c>
      <c r="AO611" s="12">
        <f>+SUMIF(NUTRIFOOD!E:E,D:D,NUTRIFOOD!C:C)</f>
        <v>1094985.1299999999</v>
      </c>
      <c r="AP611" s="12">
        <f>+SUMIF(FERRIS!H:H,D:D,FERRIS!E:E)</f>
        <v>44316967.780000001</v>
      </c>
      <c r="AQ611" s="12">
        <f>+SUMIF(SEM!F:F,D:D,SEM!C:C)</f>
        <v>32176499.579999998</v>
      </c>
      <c r="AR611" s="12">
        <f>+SUMIF(Madatrade!F:F,D:D,Madatrade!C:C)</f>
        <v>0</v>
      </c>
      <c r="AS611" s="12">
        <f>+SUMIF('FLY TECH'!F:F,D:D,'FLY TECH'!D:D)</f>
        <v>12149073.210000001</v>
      </c>
      <c r="AT611" s="12">
        <f>+SUMIFS('FIRST INVESTISSEMENT'!D:D,'FIRST INVESTISSEMENT'!G:G,D:D)</f>
        <v>0</v>
      </c>
      <c r="AU611" s="164">
        <f t="shared" si="60"/>
        <v>422386655.52649999</v>
      </c>
      <c r="AV611" s="165">
        <f t="shared" si="61"/>
        <v>93384.980763611718</v>
      </c>
    </row>
    <row r="612" spans="1:48" hidden="1" x14ac:dyDescent="0.25">
      <c r="A612" s="11" t="str">
        <f t="shared" si="57"/>
        <v>6</v>
      </c>
      <c r="B612" s="11" t="str">
        <f t="shared" si="58"/>
        <v>62</v>
      </c>
      <c r="C612" s="11" t="str">
        <f t="shared" si="59"/>
        <v>627</v>
      </c>
      <c r="D612" s="23">
        <v>62704000</v>
      </c>
      <c r="E612" s="196" t="s">
        <v>3273</v>
      </c>
      <c r="F612" s="24" t="s">
        <v>445</v>
      </c>
      <c r="G612" s="12">
        <f>+SUMIF(AGRIFARM!H:H,D:D,AGRIFARM!L:L)</f>
        <v>0</v>
      </c>
      <c r="H612" s="12">
        <f>+SUMIF(AGRICORP!I:I,D:D,AGRICORP!D:D)</f>
        <v>0</v>
      </c>
      <c r="I612" s="12">
        <f>+SUMIF(SMTP!D:D,D:D,SMTP!F:F)</f>
        <v>1323689.6348000001</v>
      </c>
      <c r="J612" s="12">
        <f>+SUMIF(AGRIVET!G:G,D:D,AGRIVET!D:D)</f>
        <v>0</v>
      </c>
      <c r="K612" s="12">
        <f>+SUMIF(AGRIVAL!G:G,D:D,AGRIVAL!D:D)</f>
        <v>506800</v>
      </c>
      <c r="L612" s="12">
        <f>+SUMIF(AGRIKOBA!G:G,D:D,AGRIKOBA!D:D)</f>
        <v>0</v>
      </c>
      <c r="M612" s="12">
        <f>+SUMIF(LMOI!F:F,D:D,LMOI!C:C)</f>
        <v>66881906.93</v>
      </c>
      <c r="N612" s="12">
        <f>+SUMIF(TARTINE!G:G,D:D,TARTINE!D:D)</f>
        <v>0</v>
      </c>
      <c r="O612" s="12">
        <f>+SUMIF(IDF!F:F,D:D,IDF!C:C)</f>
        <v>0</v>
      </c>
      <c r="P612" s="12">
        <f>+SUMIF(RYA!G:G,D:D,RYA!D:D)</f>
        <v>0</v>
      </c>
      <c r="Q612" s="12">
        <f>+SUMIF('SCI NOAH'!G:G,D:D,'SCI NOAH'!D:D)</f>
        <v>0</v>
      </c>
      <c r="R612" s="12">
        <f>+SUMIF(SIM!F:F,D:D,SIM!C:C)</f>
        <v>0</v>
      </c>
      <c r="S612" s="163">
        <f>+SUMIF('First Energy'!A:A,D:D,'First Energy'!C:C)</f>
        <v>0</v>
      </c>
      <c r="T612" s="163">
        <f>+SUMIF('ID Motors'!G:G,D:D,'ID Motors'!D:D)</f>
        <v>0</v>
      </c>
      <c r="U612" s="12">
        <f>+SUMIF('ID RENTAL'!G:G,D:D,'ID RENTAL'!D:D)</f>
        <v>0</v>
      </c>
      <c r="V612" s="12">
        <f>+SUMIF('MCM '!G:G,D:D,'MCM '!D:D)</f>
        <v>0</v>
      </c>
      <c r="W612" s="12">
        <f>SUMIF(AGRIMOTORS!G:G,D:D,AGRIMOTORS!D:D)</f>
        <v>157200</v>
      </c>
      <c r="X612" s="12">
        <f>+SUMIF(BOVIMA!F:F,D:D,BOVIMA!C:C)</f>
        <v>0</v>
      </c>
      <c r="Y612" s="12">
        <f>+SUMIF(AGRIFEED!F:F,D:D,AGRIFEED!C:C)</f>
        <v>0</v>
      </c>
      <c r="Z612" s="12">
        <f>SUMIF(AMIP!F:F,D:D,AMIP!C:C)</f>
        <v>0</v>
      </c>
      <c r="AA612" s="12">
        <f>+SUMIF(ISF!G:G,D:D,ISF!D:D)</f>
        <v>0</v>
      </c>
      <c r="AB612" s="124">
        <f>+SUMIF(DISCOI!G:G,D:D,DISCOI!D:D)</f>
        <v>0</v>
      </c>
      <c r="AC612" s="12">
        <f>+SUMIF(MABEL!F:F,D:D,MABEL!C:C)</f>
        <v>0</v>
      </c>
      <c r="AD612" s="12">
        <f>+SUMIF(NMP!F:F,D:D,NMP!C:C)</f>
        <v>0</v>
      </c>
      <c r="AE612" s="12">
        <f>+SUMIF('AMCHO '!F:F,D:D,'AMCHO '!C:C)</f>
        <v>0</v>
      </c>
      <c r="AF612" s="12">
        <f>+SUMIF(CONFORTIS!G:G,D:D,CONFORTIS!D:D)</f>
        <v>0</v>
      </c>
      <c r="AG612" s="12">
        <f>+SUMIF('IRS IMMO'!G:G,D:D,'IRS IMMO'!D:D)</f>
        <v>0</v>
      </c>
      <c r="AH612" s="12">
        <f>+SUMIFS(AGRIVETAM!C:C,AGRIVETAM!F:F,D:D)</f>
        <v>0</v>
      </c>
      <c r="AI612" s="12">
        <f>+SUMIF(EUROPAINTS!F:F,D:D,EUROPAINTS!C:C)</f>
        <v>337023.27</v>
      </c>
      <c r="AJ612" s="12">
        <f>+SUMIF('VET ABE'!F:F,D:D,'VET ABE'!D:D)</f>
        <v>0</v>
      </c>
      <c r="AK612" s="12">
        <f>SUMIF('VET FIA'!F:F,D:D,'VET FIA'!D:D)</f>
        <v>307900</v>
      </c>
      <c r="AL612" s="12">
        <f>+SUMIF('CSS SAKAY'!F:F,D:D,'CSS SAKAY'!C:C)</f>
        <v>0</v>
      </c>
      <c r="AN612" s="12">
        <f>SUMIF('United Malagasy'!F:F,D:D,'United Malagasy'!C:C)</f>
        <v>29666.67</v>
      </c>
      <c r="AO612" s="12">
        <f>+SUMIF(NUTRIFOOD!E:E,D:D,NUTRIFOOD!C:C)</f>
        <v>0</v>
      </c>
      <c r="AP612" s="12">
        <f>+SUMIF(FERRIS!H:H,D:D,FERRIS!E:E)</f>
        <v>0</v>
      </c>
      <c r="AQ612" s="12">
        <f>+SUMIF(SEM!F:F,D:D,SEM!C:C)</f>
        <v>0</v>
      </c>
      <c r="AR612" s="12">
        <f>+SUMIF(Madatrade!F:F,D:D,Madatrade!C:C)</f>
        <v>0</v>
      </c>
      <c r="AS612" s="12">
        <f>+SUMIF('FLY TECH'!F:F,D:D,'FLY TECH'!D:D)</f>
        <v>343416.66</v>
      </c>
      <c r="AT612" s="12">
        <f>+SUMIFS('FIRST INVESTISSEMENT'!D:D,'FIRST INVESTISSEMENT'!G:G,D:D)</f>
        <v>0</v>
      </c>
      <c r="AU612" s="164">
        <f t="shared" si="60"/>
        <v>69887603.164799988</v>
      </c>
      <c r="AV612" s="165">
        <f t="shared" si="61"/>
        <v>15451.369951601882</v>
      </c>
    </row>
    <row r="613" spans="1:48" hidden="1" x14ac:dyDescent="0.25">
      <c r="A613" s="11" t="str">
        <f t="shared" si="57"/>
        <v>6</v>
      </c>
      <c r="B613" s="11" t="str">
        <f t="shared" si="58"/>
        <v>62</v>
      </c>
      <c r="C613" s="11" t="str">
        <f t="shared" si="59"/>
        <v>627</v>
      </c>
      <c r="D613" s="23">
        <v>62705000</v>
      </c>
      <c r="E613" s="196" t="s">
        <v>3273</v>
      </c>
      <c r="F613" s="24" t="s">
        <v>539</v>
      </c>
      <c r="G613" s="12">
        <f>+SUMIF(AGRIFARM!H:H,D:D,AGRIFARM!L:L)</f>
        <v>0</v>
      </c>
      <c r="H613" s="12">
        <f>+SUMIF(AGRICORP!I:I,D:D,AGRICORP!D:D)</f>
        <v>0</v>
      </c>
      <c r="I613" s="12">
        <f>+SUMIF(SMTP!D:D,D:D,SMTP!F:F)</f>
        <v>5558745.9299999997</v>
      </c>
      <c r="J613" s="12">
        <f>+SUMIF(AGRIVET!G:G,D:D,AGRIVET!D:D)</f>
        <v>0</v>
      </c>
      <c r="K613" s="12">
        <f>+SUMIF(AGRIVAL!G:G,D:D,AGRIVAL!D:D)</f>
        <v>7262947.4000000004</v>
      </c>
      <c r="L613" s="12">
        <f>+SUMIF(AGRIKOBA!G:G,D:D,AGRIKOBA!D:D)</f>
        <v>175000</v>
      </c>
      <c r="M613" s="12">
        <f>+SUMIF(LMOI!F:F,D:D,LMOI!C:C)</f>
        <v>85873031.560000002</v>
      </c>
      <c r="N613" s="12">
        <f>+SUMIF(TARTINE!G:G,D:D,TARTINE!D:D)</f>
        <v>0</v>
      </c>
      <c r="O613" s="12">
        <f>+SUMIF(IDF!F:F,D:D,IDF!C:C)</f>
        <v>0</v>
      </c>
      <c r="P613" s="12">
        <f>+SUMIF(RYA!G:G,D:D,RYA!D:D)</f>
        <v>20000</v>
      </c>
      <c r="Q613" s="12">
        <f>+SUMIF('SCI NOAH'!G:G,D:D,'SCI NOAH'!D:D)</f>
        <v>0</v>
      </c>
      <c r="R613" s="12">
        <f>+SUMIF(SIM!F:F,D:D,SIM!C:C)</f>
        <v>0</v>
      </c>
      <c r="S613" s="163">
        <f>+SUMIF('First Energy'!A:A,D:D,'First Energy'!C:C)</f>
        <v>255000.01</v>
      </c>
      <c r="T613" s="163">
        <f>+SUMIF('ID Motors'!G:G,D:D,'ID Motors'!D:D)</f>
        <v>18157344.199999999</v>
      </c>
      <c r="U613" s="12">
        <f>+SUMIF('ID RENTAL'!G:G,D:D,'ID RENTAL'!D:D)</f>
        <v>0</v>
      </c>
      <c r="V613" s="12">
        <f>+SUMIF('MCM '!G:G,D:D,'MCM '!D:D)</f>
        <v>0</v>
      </c>
      <c r="W613" s="12">
        <f>SUMIF(AGRIMOTORS!G:G,D:D,AGRIMOTORS!D:D)</f>
        <v>706898.52</v>
      </c>
      <c r="X613" s="12">
        <f>+SUMIF(BOVIMA!F:F,D:D,BOVIMA!C:C)</f>
        <v>0</v>
      </c>
      <c r="Y613" s="12">
        <f>+SUMIF(AGRIFEED!F:F,D:D,AGRIFEED!C:C)</f>
        <v>40000</v>
      </c>
      <c r="Z613" s="12">
        <f>SUMIF(AMIP!F:F,D:D,AMIP!C:C)</f>
        <v>0</v>
      </c>
      <c r="AA613" s="12">
        <f>+SUMIF(ISF!G:G,D:D,ISF!D:D)</f>
        <v>0</v>
      </c>
      <c r="AB613" s="124">
        <f>+SUMIF(DISCOI!G:G,D:D,DISCOI!D:D)</f>
        <v>0</v>
      </c>
      <c r="AC613" s="12">
        <f>+SUMIF(MABEL!F:F,D:D,MABEL!C:C)</f>
        <v>0</v>
      </c>
      <c r="AD613" s="12">
        <f>+SUMIF(NMP!F:F,D:D,NMP!C:C)</f>
        <v>0</v>
      </c>
      <c r="AE613" s="12">
        <f>+SUMIF('AMCHO '!F:F,D:D,'AMCHO '!C:C)</f>
        <v>0</v>
      </c>
      <c r="AF613" s="12">
        <f>+SUMIF(CONFORTIS!G:G,D:D,CONFORTIS!D:D)</f>
        <v>0</v>
      </c>
      <c r="AG613" s="12">
        <f>+SUMIF('IRS IMMO'!G:G,D:D,'IRS IMMO'!D:D)</f>
        <v>0</v>
      </c>
      <c r="AH613" s="12">
        <f>+SUMIFS(AGRIVETAM!C:C,AGRIVETAM!F:F,D:D)</f>
        <v>4800</v>
      </c>
      <c r="AI613" s="12">
        <f>+SUMIF(EUROPAINTS!F:F,D:D,EUROPAINTS!C:C)</f>
        <v>0</v>
      </c>
      <c r="AJ613" s="12">
        <f>+SUMIF('VET ABE'!F:F,D:D,'VET ABE'!D:D)</f>
        <v>0</v>
      </c>
      <c r="AK613" s="12">
        <f>SUMIF('VET FIA'!F:F,D:D,'VET FIA'!D:D)</f>
        <v>0</v>
      </c>
      <c r="AL613" s="12">
        <f>+SUMIF('CSS SAKAY'!F:F,D:D,'CSS SAKAY'!C:C)</f>
        <v>0</v>
      </c>
      <c r="AN613" s="12">
        <f>SUMIF('United Malagasy'!F:F,D:D,'United Malagasy'!C:C)</f>
        <v>0</v>
      </c>
      <c r="AO613" s="12">
        <f>+SUMIF(NUTRIFOOD!E:E,D:D,NUTRIFOOD!C:C)</f>
        <v>0</v>
      </c>
      <c r="AP613" s="12">
        <f>+SUMIF(FERRIS!H:H,D:D,FERRIS!E:E)</f>
        <v>0</v>
      </c>
      <c r="AQ613" s="12">
        <f>+SUMIF(SEM!F:F,D:D,SEM!C:C)</f>
        <v>79257638.359999999</v>
      </c>
      <c r="AR613" s="12">
        <f>+SUMIF(Madatrade!F:F,D:D,Madatrade!C:C)</f>
        <v>0</v>
      </c>
      <c r="AS613" s="12">
        <f>+SUMIF('FLY TECH'!F:F,D:D,'FLY TECH'!D:D)</f>
        <v>58078985.850000001</v>
      </c>
      <c r="AT613" s="12">
        <f>+SUMIFS('FIRST INVESTISSEMENT'!D:D,'FIRST INVESTISSEMENT'!G:G,D:D)</f>
        <v>0</v>
      </c>
      <c r="AU613" s="164">
        <f t="shared" si="60"/>
        <v>255390391.83000001</v>
      </c>
      <c r="AV613" s="165">
        <f t="shared" si="61"/>
        <v>56463.968537376102</v>
      </c>
    </row>
    <row r="614" spans="1:48" hidden="1" x14ac:dyDescent="0.25">
      <c r="A614" s="11" t="str">
        <f t="shared" si="57"/>
        <v>6</v>
      </c>
      <c r="B614" s="11" t="str">
        <f t="shared" si="58"/>
        <v>62</v>
      </c>
      <c r="C614" s="11" t="str">
        <f t="shared" si="59"/>
        <v>627</v>
      </c>
      <c r="D614" s="23">
        <v>62706000</v>
      </c>
      <c r="E614" s="196" t="s">
        <v>3273</v>
      </c>
      <c r="F614" s="24" t="s">
        <v>209</v>
      </c>
      <c r="G614" s="12">
        <f>+SUMIF(AGRIFARM!H:H,D:D,AGRIFARM!L:L)</f>
        <v>0</v>
      </c>
      <c r="H614" s="12">
        <f>+SUMIF(AGRICORP!I:I,D:D,AGRICORP!D:D)</f>
        <v>2357542.08</v>
      </c>
      <c r="I614" s="12">
        <f>+SUMIF(SMTP!D:D,D:D,SMTP!F:F)</f>
        <v>31989056.795200001</v>
      </c>
      <c r="J614" s="12">
        <f>+SUMIF(AGRIVET!G:G,D:D,AGRIVET!D:D)</f>
        <v>0</v>
      </c>
      <c r="K614" s="12">
        <f>+SUMIF(AGRIVAL!G:G,D:D,AGRIVAL!D:D)</f>
        <v>64025626.689999998</v>
      </c>
      <c r="L614" s="12">
        <f>+SUMIF(AGRIKOBA!G:G,D:D,AGRIKOBA!D:D)</f>
        <v>1097331.8899999999</v>
      </c>
      <c r="M614" s="12">
        <f>+SUMIF(LMOI!F:F,D:D,LMOI!C:C)</f>
        <v>0</v>
      </c>
      <c r="N614" s="12">
        <f>+SUMIF(TARTINE!G:G,D:D,TARTINE!D:D)</f>
        <v>0</v>
      </c>
      <c r="O614" s="12">
        <f>+SUMIF(IDF!F:F,D:D,IDF!C:C)</f>
        <v>0</v>
      </c>
      <c r="P614" s="12">
        <f>+SUMIF(RYA!G:G,D:D,RYA!D:D)</f>
        <v>29084</v>
      </c>
      <c r="Q614" s="12">
        <f>+SUMIF('SCI NOAH'!G:G,D:D,'SCI NOAH'!D:D)</f>
        <v>0</v>
      </c>
      <c r="R614" s="12">
        <f>+SUMIF(SIM!F:F,D:D,SIM!C:C)</f>
        <v>0</v>
      </c>
      <c r="S614" s="163">
        <f>+SUMIF('First Energy'!A:A,D:D,'First Energy'!C:C)</f>
        <v>2389548.94</v>
      </c>
      <c r="T614" s="163">
        <f>+SUMIF('ID Motors'!G:G,D:D,'ID Motors'!D:D)</f>
        <v>4923778.97</v>
      </c>
      <c r="U614" s="12">
        <f>+SUMIF('ID RENTAL'!G:G,D:D,'ID RENTAL'!D:D)</f>
        <v>471004</v>
      </c>
      <c r="V614" s="12">
        <f>+SUMIF('MCM '!G:G,D:D,'MCM '!D:D)</f>
        <v>0</v>
      </c>
      <c r="W614" s="12">
        <f>SUMIF(AGRIMOTORS!G:G,D:D,AGRIMOTORS!D:D)</f>
        <v>0</v>
      </c>
      <c r="X614" s="12">
        <f>+SUMIF(BOVIMA!F:F,D:D,BOVIMA!C:C)</f>
        <v>0</v>
      </c>
      <c r="Y614" s="12">
        <f>+SUMIF(AGRIFEED!F:F,D:D,AGRIFEED!C:C)</f>
        <v>274857.65000000002</v>
      </c>
      <c r="Z614" s="12">
        <f>SUMIF(AMIP!F:F,D:D,AMIP!C:C)</f>
        <v>0</v>
      </c>
      <c r="AA614" s="12">
        <f>+SUMIF(ISF!G:G,D:D,ISF!D:D)</f>
        <v>0</v>
      </c>
      <c r="AB614" s="124">
        <f>+SUMIF(DISCOI!G:G,D:D,DISCOI!D:D)</f>
        <v>0</v>
      </c>
      <c r="AC614" s="12">
        <f>+SUMIF(MABEL!F:F,D:D,MABEL!C:C)</f>
        <v>0</v>
      </c>
      <c r="AD614" s="12">
        <f>+SUMIF(NMP!F:F,D:D,NMP!C:C)</f>
        <v>0</v>
      </c>
      <c r="AE614" s="12">
        <f>+SUMIF('AMCHO '!F:F,D:D,'AMCHO '!C:C)</f>
        <v>0</v>
      </c>
      <c r="AF614" s="12">
        <f>+SUMIF(CONFORTIS!G:G,D:D,CONFORTIS!D:D)</f>
        <v>0</v>
      </c>
      <c r="AG614" s="12">
        <f>+SUMIF('IRS IMMO'!G:G,D:D,'IRS IMMO'!D:D)</f>
        <v>76987.95</v>
      </c>
      <c r="AH614" s="12">
        <f>+SUMIFS(AGRIVETAM!C:C,AGRIVETAM!F:F,D:D)</f>
        <v>41060</v>
      </c>
      <c r="AI614" s="12">
        <f>+SUMIF(EUROPAINTS!F:F,D:D,EUROPAINTS!C:C)</f>
        <v>0</v>
      </c>
      <c r="AJ614" s="12">
        <f>+SUMIF('VET ABE'!F:F,D:D,'VET ABE'!D:D)</f>
        <v>15398</v>
      </c>
      <c r="AK614" s="12">
        <f>SUMIF('VET FIA'!F:F,D:D,'VET FIA'!D:D)</f>
        <v>19898</v>
      </c>
      <c r="AL614" s="12">
        <f>+SUMIF('CSS SAKAY'!F:F,D:D,'CSS SAKAY'!C:C)</f>
        <v>0</v>
      </c>
      <c r="AN614" s="12">
        <f>SUMIF('United Malagasy'!F:F,D:D,'United Malagasy'!C:C)</f>
        <v>0</v>
      </c>
      <c r="AO614" s="12">
        <f>+SUMIF(NUTRIFOOD!E:E,D:D,NUTRIFOOD!C:C)</f>
        <v>113900.5</v>
      </c>
      <c r="AP614" s="12">
        <f>+SUMIF(FERRIS!H:H,D:D,FERRIS!E:E)</f>
        <v>0</v>
      </c>
      <c r="AQ614" s="12">
        <f>+SUMIF(SEM!F:F,D:D,SEM!C:C)</f>
        <v>0</v>
      </c>
      <c r="AR614" s="12">
        <f>+SUMIF(Madatrade!F:F,D:D,Madatrade!C:C)</f>
        <v>0</v>
      </c>
      <c r="AS614" s="12">
        <f>+SUMIF('FLY TECH'!F:F,D:D,'FLY TECH'!D:D)</f>
        <v>27601148.940000001</v>
      </c>
      <c r="AT614" s="12">
        <f>+SUMIFS('FIRST INVESTISSEMENT'!D:D,'FIRST INVESTISSEMENT'!G:G,D:D)</f>
        <v>0</v>
      </c>
      <c r="AU614" s="164">
        <f t="shared" si="60"/>
        <v>135426224.4052</v>
      </c>
      <c r="AV614" s="165">
        <f t="shared" si="61"/>
        <v>29941.228482240072</v>
      </c>
    </row>
    <row r="615" spans="1:48" hidden="1" x14ac:dyDescent="0.25">
      <c r="A615" s="11" t="str">
        <f t="shared" si="57"/>
        <v>6</v>
      </c>
      <c r="B615" s="11" t="str">
        <f t="shared" si="58"/>
        <v>62</v>
      </c>
      <c r="C615" s="11" t="str">
        <f t="shared" si="59"/>
        <v>627</v>
      </c>
      <c r="D615" s="23">
        <v>62707000</v>
      </c>
      <c r="E615" s="196" t="s">
        <v>3273</v>
      </c>
      <c r="F615" s="24" t="s">
        <v>540</v>
      </c>
      <c r="G615" s="12">
        <f>+SUMIF(AGRIFARM!H:H,D:D,AGRIFARM!L:L)</f>
        <v>0</v>
      </c>
      <c r="H615" s="12">
        <f>+SUMIF(AGRICORP!I:I,D:D,AGRICORP!D:D)</f>
        <v>0</v>
      </c>
      <c r="I615" s="12">
        <f>+SUMIF(SMTP!D:D,D:D,SMTP!F:F)</f>
        <v>7546112.5486000003</v>
      </c>
      <c r="J615" s="12">
        <f>+SUMIF(AGRIVET!G:G,D:D,AGRIVET!D:D)</f>
        <v>0</v>
      </c>
      <c r="K615" s="12">
        <f>+SUMIF(AGRIVAL!G:G,D:D,AGRIVAL!D:D)</f>
        <v>729310</v>
      </c>
      <c r="L615" s="12">
        <f>+SUMIF(AGRIKOBA!G:G,D:D,AGRIKOBA!D:D)</f>
        <v>0</v>
      </c>
      <c r="M615" s="12">
        <f>+SUMIF(LMOI!F:F,D:D,LMOI!C:C)</f>
        <v>310000</v>
      </c>
      <c r="N615" s="12">
        <f>+SUMIF(TARTINE!G:G,D:D,TARTINE!D:D)</f>
        <v>0</v>
      </c>
      <c r="O615" s="12">
        <f>+SUMIF(IDF!F:F,D:D,IDF!C:C)</f>
        <v>0</v>
      </c>
      <c r="P615" s="12">
        <f>+SUMIF(RYA!G:G,D:D,RYA!D:D)</f>
        <v>5105997.5199999996</v>
      </c>
      <c r="Q615" s="12">
        <f>+SUMIF('SCI NOAH'!G:G,D:D,'SCI NOAH'!D:D)</f>
        <v>0</v>
      </c>
      <c r="R615" s="12">
        <f>+SUMIF(SIM!F:F,D:D,SIM!C:C)</f>
        <v>0</v>
      </c>
      <c r="S615" s="163">
        <f>+SUMIF('First Energy'!A:A,D:D,'First Energy'!C:C)</f>
        <v>0</v>
      </c>
      <c r="T615" s="163">
        <f>+SUMIF('ID Motors'!G:G,D:D,'ID Motors'!D:D)</f>
        <v>0</v>
      </c>
      <c r="U615" s="12">
        <f>+SUMIF('ID RENTAL'!G:G,D:D,'ID RENTAL'!D:D)</f>
        <v>0</v>
      </c>
      <c r="V615" s="12">
        <f>+SUMIF('MCM '!G:G,D:D,'MCM '!D:D)</f>
        <v>0</v>
      </c>
      <c r="W615" s="12">
        <f>SUMIF(AGRIMOTORS!G:G,D:D,AGRIMOTORS!D:D)</f>
        <v>0</v>
      </c>
      <c r="X615" s="12">
        <f>+SUMIF(BOVIMA!F:F,D:D,BOVIMA!C:C)</f>
        <v>0</v>
      </c>
      <c r="Y615" s="12">
        <f>+SUMIF(AGRIFEED!F:F,D:D,AGRIFEED!C:C)</f>
        <v>0</v>
      </c>
      <c r="Z615" s="12">
        <f>SUMIF(AMIP!F:F,D:D,AMIP!C:C)</f>
        <v>0</v>
      </c>
      <c r="AA615" s="12">
        <f>+SUMIF(ISF!G:G,D:D,ISF!D:D)</f>
        <v>0</v>
      </c>
      <c r="AB615" s="124">
        <f>+SUMIF(DISCOI!G:G,D:D,DISCOI!D:D)</f>
        <v>0</v>
      </c>
      <c r="AC615" s="12">
        <f>+SUMIF(MABEL!F:F,D:D,MABEL!C:C)</f>
        <v>360000</v>
      </c>
      <c r="AD615" s="12">
        <f>+SUMIF(NMP!F:F,D:D,NMP!C:C)</f>
        <v>0</v>
      </c>
      <c r="AE615" s="12">
        <f>+SUMIF('AMCHO '!F:F,D:D,'AMCHO '!C:C)</f>
        <v>0</v>
      </c>
      <c r="AF615" s="12">
        <f>+SUMIF(CONFORTIS!G:G,D:D,CONFORTIS!D:D)</f>
        <v>0</v>
      </c>
      <c r="AG615" s="12">
        <f>+SUMIF('IRS IMMO'!G:G,D:D,'IRS IMMO'!D:D)</f>
        <v>0</v>
      </c>
      <c r="AH615" s="12">
        <f>+SUMIFS(AGRIVETAM!C:C,AGRIVETAM!F:F,D:D)</f>
        <v>0</v>
      </c>
      <c r="AI615" s="12">
        <f>+SUMIF(EUROPAINTS!F:F,D:D,EUROPAINTS!C:C)</f>
        <v>400000</v>
      </c>
      <c r="AJ615" s="12">
        <f>+SUMIF('VET ABE'!F:F,D:D,'VET ABE'!D:D)</f>
        <v>0</v>
      </c>
      <c r="AK615" s="12">
        <f>SUMIF('VET FIA'!F:F,D:D,'VET FIA'!D:D)</f>
        <v>0</v>
      </c>
      <c r="AL615" s="12">
        <f>+SUMIF('CSS SAKAY'!F:F,D:D,'CSS SAKAY'!C:C)</f>
        <v>0</v>
      </c>
      <c r="AN615" s="12">
        <f>SUMIF('United Malagasy'!F:F,D:D,'United Malagasy'!C:C)</f>
        <v>0</v>
      </c>
      <c r="AO615" s="12">
        <f>+SUMIF(NUTRIFOOD!E:E,D:D,NUTRIFOOD!C:C)</f>
        <v>0</v>
      </c>
      <c r="AP615" s="12">
        <f>+SUMIF(FERRIS!H:H,D:D,FERRIS!E:E)</f>
        <v>0</v>
      </c>
      <c r="AQ615" s="12">
        <f>+SUMIF(SEM!F:F,D:D,SEM!C:C)</f>
        <v>0</v>
      </c>
      <c r="AR615" s="12">
        <f>+SUMIF(Madatrade!F:F,D:D,Madatrade!C:C)</f>
        <v>0</v>
      </c>
      <c r="AS615" s="12">
        <f>+SUMIF('FLY TECH'!F:F,D:D,'FLY TECH'!D:D)</f>
        <v>0</v>
      </c>
      <c r="AT615" s="12">
        <f>+SUMIFS('FIRST INVESTISSEMENT'!D:D,'FIRST INVESTISSEMENT'!G:G,D:D)</f>
        <v>0</v>
      </c>
      <c r="AU615" s="164">
        <f t="shared" si="60"/>
        <v>14451420.068599999</v>
      </c>
      <c r="AV615" s="165">
        <f t="shared" si="61"/>
        <v>3195.0478725017738</v>
      </c>
    </row>
    <row r="616" spans="1:48" hidden="1" x14ac:dyDescent="0.25">
      <c r="A616" s="11" t="str">
        <f t="shared" si="57"/>
        <v>6</v>
      </c>
      <c r="B616" s="11" t="str">
        <f t="shared" si="58"/>
        <v>62</v>
      </c>
      <c r="C616" s="11" t="str">
        <f t="shared" si="59"/>
        <v>627</v>
      </c>
      <c r="D616" s="23">
        <v>62708000</v>
      </c>
      <c r="E616" s="196" t="s">
        <v>3273</v>
      </c>
      <c r="F616" s="24" t="s">
        <v>541</v>
      </c>
      <c r="G616" s="12">
        <f>+SUMIF(AGRIFARM!H:H,D:D,AGRIFARM!L:L)</f>
        <v>0</v>
      </c>
      <c r="H616" s="12">
        <f>+SUMIF(AGRICORP!I:I,D:D,AGRICORP!D:D)</f>
        <v>0</v>
      </c>
      <c r="I616" s="12">
        <f>+SUMIF(SMTP!D:D,D:D,SMTP!F:F)</f>
        <v>712166.63329999999</v>
      </c>
      <c r="J616" s="12">
        <f>+SUMIF(AGRIVET!G:G,D:D,AGRIVET!D:D)</f>
        <v>0</v>
      </c>
      <c r="K616" s="12">
        <f>+SUMIF(AGRIVAL!G:G,D:D,AGRIVAL!D:D)</f>
        <v>586400</v>
      </c>
      <c r="L616" s="12">
        <f>+SUMIF(AGRIKOBA!G:G,D:D,AGRIKOBA!D:D)</f>
        <v>0</v>
      </c>
      <c r="M616" s="12">
        <f>+SUMIF(LMOI!F:F,D:D,LMOI!C:C)</f>
        <v>0</v>
      </c>
      <c r="N616" s="12">
        <f>+SUMIF(TARTINE!G:G,D:D,TARTINE!D:D)</f>
        <v>0</v>
      </c>
      <c r="O616" s="12">
        <f>+SUMIF(IDF!F:F,D:D,IDF!C:C)</f>
        <v>0</v>
      </c>
      <c r="P616" s="12">
        <f>+SUMIF(RYA!G:G,D:D,RYA!D:D)</f>
        <v>83600</v>
      </c>
      <c r="Q616" s="12">
        <f>+SUMIF('SCI NOAH'!G:G,D:D,'SCI NOAH'!D:D)</f>
        <v>0</v>
      </c>
      <c r="R616" s="12">
        <f>+SUMIF(SIM!F:F,D:D,SIM!C:C)</f>
        <v>0</v>
      </c>
      <c r="S616" s="163">
        <f>+SUMIF('First Energy'!A:A,D:D,'First Energy'!C:C)</f>
        <v>0</v>
      </c>
      <c r="T616" s="163">
        <f>+SUMIF('ID Motors'!G:G,D:D,'ID Motors'!D:D)</f>
        <v>0</v>
      </c>
      <c r="U616" s="12">
        <f>+SUMIF('ID RENTAL'!G:G,D:D,'ID RENTAL'!D:D)</f>
        <v>0</v>
      </c>
      <c r="V616" s="12">
        <f>+SUMIF('MCM '!G:G,D:D,'MCM '!D:D)</f>
        <v>0</v>
      </c>
      <c r="W616" s="12">
        <f>SUMIF(AGRIMOTORS!G:G,D:D,AGRIMOTORS!D:D)</f>
        <v>0</v>
      </c>
      <c r="X616" s="12">
        <f>+SUMIF(BOVIMA!F:F,D:D,BOVIMA!C:C)</f>
        <v>0</v>
      </c>
      <c r="Y616" s="12">
        <f>+SUMIF(AGRIFEED!F:F,D:D,AGRIFEED!C:C)</f>
        <v>0</v>
      </c>
      <c r="Z616" s="12">
        <f>SUMIF(AMIP!F:F,D:D,AMIP!C:C)</f>
        <v>0</v>
      </c>
      <c r="AA616" s="12">
        <f>+SUMIF(ISF!G:G,D:D,ISF!D:D)</f>
        <v>0</v>
      </c>
      <c r="AB616" s="124">
        <f>+SUMIF(DISCOI!G:G,D:D,DISCOI!D:D)</f>
        <v>440000</v>
      </c>
      <c r="AC616" s="12">
        <f>+SUMIF(MABEL!F:F,D:D,MABEL!C:C)</f>
        <v>0</v>
      </c>
      <c r="AD616" s="12">
        <f>+SUMIF(NMP!F:F,D:D,NMP!C:C)</f>
        <v>0</v>
      </c>
      <c r="AE616" s="12">
        <f>+SUMIF('AMCHO '!F:F,D:D,'AMCHO '!C:C)</f>
        <v>0</v>
      </c>
      <c r="AF616" s="12">
        <f>+SUMIF(CONFORTIS!G:G,D:D,CONFORTIS!D:D)</f>
        <v>0</v>
      </c>
      <c r="AG616" s="12">
        <f>+SUMIF('IRS IMMO'!G:G,D:D,'IRS IMMO'!D:D)</f>
        <v>0</v>
      </c>
      <c r="AH616" s="12">
        <f>+SUMIFS(AGRIVETAM!C:C,AGRIVETAM!F:F,D:D)</f>
        <v>0</v>
      </c>
      <c r="AI616" s="12">
        <f>+SUMIF(EUROPAINTS!F:F,D:D,EUROPAINTS!C:C)</f>
        <v>305865.84999999998</v>
      </c>
      <c r="AJ616" s="12">
        <f>+SUMIF('VET ABE'!F:F,D:D,'VET ABE'!D:D)</f>
        <v>0</v>
      </c>
      <c r="AK616" s="12">
        <f>SUMIF('VET FIA'!F:F,D:D,'VET FIA'!D:D)</f>
        <v>0</v>
      </c>
      <c r="AL616" s="12">
        <f>+SUMIF('CSS SAKAY'!F:F,D:D,'CSS SAKAY'!C:C)</f>
        <v>0</v>
      </c>
      <c r="AN616" s="12">
        <f>SUMIF('United Malagasy'!F:F,D:D,'United Malagasy'!C:C)</f>
        <v>0</v>
      </c>
      <c r="AO616" s="12">
        <f>+SUMIF(NUTRIFOOD!E:E,D:D,NUTRIFOOD!C:C)</f>
        <v>240000</v>
      </c>
      <c r="AP616" s="12">
        <f>+SUMIF(FERRIS!H:H,D:D,FERRIS!E:E)</f>
        <v>1323120</v>
      </c>
      <c r="AQ616" s="12">
        <f>+SUMIF(SEM!F:F,D:D,SEM!C:C)</f>
        <v>0</v>
      </c>
      <c r="AR616" s="12">
        <f>+SUMIF(Madatrade!F:F,D:D,Madatrade!C:C)</f>
        <v>0</v>
      </c>
      <c r="AS616" s="12">
        <f>+SUMIF('FLY TECH'!F:F,D:D,'FLY TECH'!D:D)</f>
        <v>436200</v>
      </c>
      <c r="AT616" s="12">
        <f>+SUMIFS('FIRST INVESTISSEMENT'!D:D,'FIRST INVESTISSEMENT'!G:G,D:D)</f>
        <v>0</v>
      </c>
      <c r="AU616" s="164">
        <f t="shared" si="60"/>
        <v>4127352.4833</v>
      </c>
      <c r="AV616" s="165">
        <f t="shared" si="61"/>
        <v>912.51162226509791</v>
      </c>
    </row>
    <row r="617" spans="1:48" hidden="1" x14ac:dyDescent="0.25">
      <c r="A617" s="11" t="str">
        <f t="shared" si="57"/>
        <v>6</v>
      </c>
      <c r="B617" s="11" t="str">
        <f t="shared" si="58"/>
        <v>62</v>
      </c>
      <c r="C617" s="11" t="str">
        <f t="shared" si="59"/>
        <v>627</v>
      </c>
      <c r="D617" s="23">
        <v>62709000</v>
      </c>
      <c r="E617" s="196" t="s">
        <v>3273</v>
      </c>
      <c r="F617" s="24" t="s">
        <v>450</v>
      </c>
      <c r="G617" s="12">
        <f>+SUMIF(AGRIFARM!H:H,D:D,AGRIFARM!L:L)</f>
        <v>0</v>
      </c>
      <c r="H617" s="12">
        <f>+SUMIF(AGRICORP!I:I,D:D,AGRICORP!D:D)</f>
        <v>0</v>
      </c>
      <c r="I617" s="12">
        <f>+SUMIF(SMTP!D:D,D:D,SMTP!F:F)</f>
        <v>2232654.0471000001</v>
      </c>
      <c r="J617" s="12">
        <f>+SUMIF(AGRIVET!G:G,D:D,AGRIVET!D:D)</f>
        <v>0</v>
      </c>
      <c r="K617" s="12">
        <f>+SUMIF(AGRIVAL!G:G,D:D,AGRIVAL!D:D)</f>
        <v>3676337.66</v>
      </c>
      <c r="L617" s="12">
        <f>+SUMIF(AGRIKOBA!G:G,D:D,AGRIKOBA!D:D)</f>
        <v>302200</v>
      </c>
      <c r="M617" s="12">
        <f>+SUMIF(LMOI!F:F,D:D,LMOI!C:C)</f>
        <v>311077665.20999998</v>
      </c>
      <c r="N617" s="12">
        <f>+SUMIF(TARTINE!G:G,D:D,TARTINE!D:D)</f>
        <v>0</v>
      </c>
      <c r="O617" s="12">
        <f>+SUMIF(IDF!F:F,D:D,IDF!C:C)</f>
        <v>0</v>
      </c>
      <c r="P617" s="12">
        <f>+SUMIF(RYA!G:G,D:D,RYA!D:D)</f>
        <v>0</v>
      </c>
      <c r="Q617" s="12">
        <f>+SUMIF('SCI NOAH'!G:G,D:D,'SCI NOAH'!D:D)</f>
        <v>247800</v>
      </c>
      <c r="R617" s="12">
        <f>+SUMIF(SIM!F:F,D:D,SIM!C:C)</f>
        <v>0</v>
      </c>
      <c r="S617" s="163">
        <f>+SUMIF('First Energy'!A:A,D:D,'First Energy'!C:C)</f>
        <v>0</v>
      </c>
      <c r="T617" s="163">
        <f>+SUMIF('ID Motors'!G:G,D:D,'ID Motors'!D:D)</f>
        <v>249440</v>
      </c>
      <c r="U617" s="12">
        <f>+SUMIF('ID RENTAL'!G:G,D:D,'ID RENTAL'!D:D)</f>
        <v>0</v>
      </c>
      <c r="V617" s="12">
        <f>+SUMIF('MCM '!G:G,D:D,'MCM '!D:D)</f>
        <v>0</v>
      </c>
      <c r="W617" s="12">
        <f>SUMIF(AGRIMOTORS!G:G,D:D,AGRIMOTORS!D:D)</f>
        <v>66779.509999999995</v>
      </c>
      <c r="X617" s="12">
        <f>+SUMIF(BOVIMA!F:F,D:D,BOVIMA!C:C)</f>
        <v>0</v>
      </c>
      <c r="Y617" s="12">
        <f>+SUMIF(AGRIFEED!F:F,D:D,AGRIFEED!C:C)</f>
        <v>0</v>
      </c>
      <c r="Z617" s="12">
        <f>SUMIF(AMIP!F:F,D:D,AMIP!C:C)</f>
        <v>0</v>
      </c>
      <c r="AA617" s="12">
        <f>+SUMIF(ISF!G:G,D:D,ISF!D:D)</f>
        <v>0</v>
      </c>
      <c r="AB617" s="124">
        <f>+SUMIF(DISCOI!G:G,D:D,DISCOI!D:D)</f>
        <v>0</v>
      </c>
      <c r="AC617" s="12">
        <f>+SUMIF(MABEL!F:F,D:D,MABEL!C:C)</f>
        <v>0</v>
      </c>
      <c r="AD617" s="12">
        <f>+SUMIF(NMP!F:F,D:D,NMP!C:C)</f>
        <v>0</v>
      </c>
      <c r="AE617" s="12">
        <f>+SUMIF('AMCHO '!F:F,D:D,'AMCHO '!C:C)</f>
        <v>0</v>
      </c>
      <c r="AF617" s="12">
        <f>+SUMIF(CONFORTIS!G:G,D:D,CONFORTIS!D:D)</f>
        <v>0</v>
      </c>
      <c r="AG617" s="12">
        <f>+SUMIF('IRS IMMO'!G:G,D:D,'IRS IMMO'!D:D)</f>
        <v>0</v>
      </c>
      <c r="AH617" s="12">
        <f>+SUMIFS(AGRIVETAM!C:C,AGRIVETAM!F:F,D:D)</f>
        <v>0</v>
      </c>
      <c r="AI617" s="12">
        <f>+SUMIF(EUROPAINTS!F:F,D:D,EUROPAINTS!C:C)</f>
        <v>0</v>
      </c>
      <c r="AJ617" s="12">
        <f>+SUMIF('VET ABE'!F:F,D:D,'VET ABE'!D:D)</f>
        <v>0</v>
      </c>
      <c r="AK617" s="12">
        <f>SUMIF('VET FIA'!F:F,D:D,'VET FIA'!D:D)</f>
        <v>290920</v>
      </c>
      <c r="AL617" s="12">
        <f>+SUMIF('CSS SAKAY'!F:F,D:D,'CSS SAKAY'!C:C)</f>
        <v>0</v>
      </c>
      <c r="AN617" s="12">
        <f>SUMIF('United Malagasy'!F:F,D:D,'United Malagasy'!C:C)</f>
        <v>0</v>
      </c>
      <c r="AO617" s="12">
        <f>+SUMIF(NUTRIFOOD!E:E,D:D,NUTRIFOOD!C:C)</f>
        <v>0</v>
      </c>
      <c r="AP617" s="12">
        <f>+SUMIF(FERRIS!H:H,D:D,FERRIS!E:E)</f>
        <v>0</v>
      </c>
      <c r="AQ617" s="12">
        <f>+SUMIF(SEM!F:F,D:D,SEM!C:C)</f>
        <v>0</v>
      </c>
      <c r="AR617" s="12">
        <f>+SUMIF(Madatrade!F:F,D:D,Madatrade!C:C)</f>
        <v>0</v>
      </c>
      <c r="AS617" s="12">
        <f>+SUMIF('FLY TECH'!F:F,D:D,'FLY TECH'!D:D)</f>
        <v>867168.42</v>
      </c>
      <c r="AT617" s="12">
        <f>+SUMIFS('FIRST INVESTISSEMENT'!D:D,'FIRST INVESTISSEMENT'!G:G,D:D)</f>
        <v>0</v>
      </c>
      <c r="AU617" s="164">
        <f t="shared" si="60"/>
        <v>319010964.84709996</v>
      </c>
      <c r="AV617" s="165">
        <f t="shared" si="61"/>
        <v>70529.767988275402</v>
      </c>
    </row>
    <row r="618" spans="1:48" hidden="1" x14ac:dyDescent="0.25">
      <c r="A618" s="11" t="str">
        <f t="shared" si="57"/>
        <v>6</v>
      </c>
      <c r="B618" s="11" t="str">
        <f t="shared" si="58"/>
        <v>62</v>
      </c>
      <c r="C618" s="11" t="str">
        <f t="shared" si="59"/>
        <v>627</v>
      </c>
      <c r="D618" s="23">
        <v>62710000</v>
      </c>
      <c r="E618" s="196" t="s">
        <v>3273</v>
      </c>
      <c r="F618" s="24" t="s">
        <v>211</v>
      </c>
      <c r="G618" s="12">
        <f>+SUMIF(AGRIFARM!H:H,D:D,AGRIFARM!L:L)</f>
        <v>0</v>
      </c>
      <c r="H618" s="12">
        <f>+SUMIF(AGRICORP!I:I,D:D,AGRICORP!D:D)</f>
        <v>0</v>
      </c>
      <c r="I618" s="12">
        <f>+SUMIF(SMTP!D:D,D:D,SMTP!F:F)</f>
        <v>90280</v>
      </c>
      <c r="J618" s="12">
        <f>+SUMIF(AGRIVET!G:G,D:D,AGRIVET!D:D)</f>
        <v>0</v>
      </c>
      <c r="K618" s="12">
        <f>+SUMIF(AGRIVAL!G:G,D:D,AGRIVAL!D:D)</f>
        <v>299706.65999999997</v>
      </c>
      <c r="L618" s="12">
        <f>+SUMIF(AGRIKOBA!G:G,D:D,AGRIKOBA!D:D)</f>
        <v>92000</v>
      </c>
      <c r="M618" s="12">
        <f>+SUMIF(LMOI!F:F,D:D,LMOI!C:C)</f>
        <v>0</v>
      </c>
      <c r="N618" s="12">
        <f>+SUMIF(TARTINE!G:G,D:D,TARTINE!D:D)</f>
        <v>0</v>
      </c>
      <c r="O618" s="12">
        <f>+SUMIF(IDF!F:F,D:D,IDF!C:C)</f>
        <v>0</v>
      </c>
      <c r="P618" s="12">
        <f>+SUMIF(RYA!G:G,D:D,RYA!D:D)</f>
        <v>45304.480000000003</v>
      </c>
      <c r="Q618" s="12">
        <f>+SUMIF('SCI NOAH'!G:G,D:D,'SCI NOAH'!D:D)</f>
        <v>0</v>
      </c>
      <c r="R618" s="12">
        <f>+SUMIF(SIM!F:F,D:D,SIM!C:C)</f>
        <v>0</v>
      </c>
      <c r="S618" s="163">
        <f>+SUMIF('First Energy'!A:A,D:D,'First Energy'!C:C)</f>
        <v>0</v>
      </c>
      <c r="T618" s="163">
        <f>+SUMIF('ID Motors'!G:G,D:D,'ID Motors'!D:D)</f>
        <v>0</v>
      </c>
      <c r="U618" s="12">
        <f>+SUMIF('ID RENTAL'!G:G,D:D,'ID RENTAL'!D:D)</f>
        <v>0</v>
      </c>
      <c r="V618" s="12">
        <f>+SUMIF('MCM '!G:G,D:D,'MCM '!D:D)</f>
        <v>0</v>
      </c>
      <c r="W618" s="12">
        <f>SUMIF(AGRIMOTORS!G:G,D:D,AGRIMOTORS!D:D)</f>
        <v>0</v>
      </c>
      <c r="X618" s="12">
        <f>+SUMIF(BOVIMA!F:F,D:D,BOVIMA!C:C)</f>
        <v>0</v>
      </c>
      <c r="Y618" s="12">
        <f>+SUMIF(AGRIFEED!F:F,D:D,AGRIFEED!C:C)</f>
        <v>0</v>
      </c>
      <c r="Z618" s="12">
        <f>SUMIF(AMIP!F:F,D:D,AMIP!C:C)</f>
        <v>0</v>
      </c>
      <c r="AA618" s="12">
        <f>+SUMIF(ISF!G:G,D:D,ISF!D:D)</f>
        <v>0</v>
      </c>
      <c r="AB618" s="124">
        <f>+SUMIF(DISCOI!G:G,D:D,DISCOI!D:D)</f>
        <v>0</v>
      </c>
      <c r="AC618" s="12">
        <f>+SUMIF(MABEL!F:F,D:D,MABEL!C:C)</f>
        <v>0</v>
      </c>
      <c r="AD618" s="12">
        <f>+SUMIF(NMP!F:F,D:D,NMP!C:C)</f>
        <v>0</v>
      </c>
      <c r="AE618" s="12">
        <f>+SUMIF('AMCHO '!F:F,D:D,'AMCHO '!C:C)</f>
        <v>0</v>
      </c>
      <c r="AF618" s="12">
        <f>+SUMIF(CONFORTIS!G:G,D:D,CONFORTIS!D:D)</f>
        <v>0</v>
      </c>
      <c r="AG618" s="12">
        <f>+SUMIF('IRS IMMO'!G:G,D:D,'IRS IMMO'!D:D)</f>
        <v>0</v>
      </c>
      <c r="AH618" s="12">
        <f>+SUMIFS(AGRIVETAM!C:C,AGRIVETAM!F:F,D:D)</f>
        <v>0</v>
      </c>
      <c r="AI618" s="12">
        <f>+SUMIF(EUROPAINTS!F:F,D:D,EUROPAINTS!C:C)</f>
        <v>0</v>
      </c>
      <c r="AJ618" s="12">
        <f>+SUMIF('VET ABE'!F:F,D:D,'VET ABE'!D:D)</f>
        <v>52500</v>
      </c>
      <c r="AK618" s="12">
        <f>SUMIF('VET FIA'!F:F,D:D,'VET FIA'!D:D)</f>
        <v>15000</v>
      </c>
      <c r="AL618" s="12">
        <f>+SUMIF('CSS SAKAY'!F:F,D:D,'CSS SAKAY'!C:C)</f>
        <v>0</v>
      </c>
      <c r="AN618" s="12">
        <f>SUMIF('United Malagasy'!F:F,D:D,'United Malagasy'!C:C)</f>
        <v>80000.009999999995</v>
      </c>
      <c r="AO618" s="12">
        <f>+SUMIF(NUTRIFOOD!E:E,D:D,NUTRIFOOD!C:C)</f>
        <v>0</v>
      </c>
      <c r="AP618" s="12">
        <f>+SUMIF(FERRIS!H:H,D:D,FERRIS!E:E)</f>
        <v>0</v>
      </c>
      <c r="AQ618" s="12">
        <f>+SUMIF(SEM!F:F,D:D,SEM!C:C)</f>
        <v>0</v>
      </c>
      <c r="AR618" s="12">
        <f>+SUMIF(Madatrade!F:F,D:D,Madatrade!C:C)</f>
        <v>0</v>
      </c>
      <c r="AS618" s="12">
        <f>+SUMIF('FLY TECH'!F:F,D:D,'FLY TECH'!D:D)</f>
        <v>101499.99</v>
      </c>
      <c r="AT618" s="12">
        <f>+SUMIFS('FIRST INVESTISSEMENT'!D:D,'FIRST INVESTISSEMENT'!G:G,D:D)</f>
        <v>0</v>
      </c>
      <c r="AU618" s="164">
        <f t="shared" si="60"/>
        <v>776291.14</v>
      </c>
      <c r="AV618" s="165">
        <f t="shared" si="61"/>
        <v>171.62931694776054</v>
      </c>
    </row>
    <row r="619" spans="1:48" hidden="1" x14ac:dyDescent="0.25">
      <c r="A619" s="11" t="str">
        <f t="shared" si="57"/>
        <v>6</v>
      </c>
      <c r="B619" s="11" t="str">
        <f t="shared" si="58"/>
        <v>62</v>
      </c>
      <c r="C619" s="11" t="str">
        <f t="shared" si="59"/>
        <v>627</v>
      </c>
      <c r="D619" s="23">
        <v>62711000</v>
      </c>
      <c r="E619" s="196" t="s">
        <v>3273</v>
      </c>
      <c r="F619" s="24" t="s">
        <v>542</v>
      </c>
      <c r="G619" s="12">
        <f>+SUMIF(AGRIFARM!H:H,D:D,AGRIFARM!L:L)</f>
        <v>0</v>
      </c>
      <c r="H619" s="12">
        <f>+SUMIF(AGRICORP!I:I,D:D,AGRICORP!D:D)</f>
        <v>0</v>
      </c>
      <c r="I619" s="12">
        <f>+SUMIF(SMTP!D:D,D:D,SMTP!F:F)</f>
        <v>0</v>
      </c>
      <c r="J619" s="12">
        <f>+SUMIF(AGRIVET!G:G,D:D,AGRIVET!D:D)</f>
        <v>0</v>
      </c>
      <c r="K619" s="12">
        <f>+SUMIF(AGRIVAL!G:G,D:D,AGRIVAL!D:D)</f>
        <v>10317193.08</v>
      </c>
      <c r="L619" s="12">
        <f>+SUMIF(AGRIKOBA!G:G,D:D,AGRIKOBA!D:D)</f>
        <v>0</v>
      </c>
      <c r="M619" s="12">
        <f>+SUMIF(LMOI!F:F,D:D,LMOI!C:C)</f>
        <v>113250706.09</v>
      </c>
      <c r="N619" s="12">
        <f>+SUMIF(TARTINE!G:G,D:D,TARTINE!D:D)</f>
        <v>0</v>
      </c>
      <c r="O619" s="12">
        <f>+SUMIF(IDF!F:F,D:D,IDF!C:C)</f>
        <v>0</v>
      </c>
      <c r="P619" s="12">
        <f>+SUMIF(RYA!G:G,D:D,RYA!D:D)</f>
        <v>0</v>
      </c>
      <c r="Q619" s="12">
        <f>+SUMIF('SCI NOAH'!G:G,D:D,'SCI NOAH'!D:D)</f>
        <v>0</v>
      </c>
      <c r="R619" s="12">
        <f>+SUMIF(SIM!F:F,D:D,SIM!C:C)</f>
        <v>0</v>
      </c>
      <c r="S619" s="163">
        <f>+SUMIF('First Energy'!A:A,D:D,'First Energy'!C:C)</f>
        <v>0</v>
      </c>
      <c r="T619" s="163">
        <f>+SUMIF('ID Motors'!G:G,D:D,'ID Motors'!D:D)</f>
        <v>0</v>
      </c>
      <c r="U619" s="12">
        <f>+SUMIF('ID RENTAL'!G:G,D:D,'ID RENTAL'!D:D)</f>
        <v>0</v>
      </c>
      <c r="V619" s="12">
        <f>+SUMIF('MCM '!G:G,D:D,'MCM '!D:D)</f>
        <v>0</v>
      </c>
      <c r="W619" s="12">
        <f>SUMIF(AGRIMOTORS!G:G,D:D,AGRIMOTORS!D:D)</f>
        <v>0</v>
      </c>
      <c r="X619" s="12">
        <f>+SUMIF(BOVIMA!F:F,D:D,BOVIMA!C:C)</f>
        <v>0</v>
      </c>
      <c r="Y619" s="12">
        <f>+SUMIF(AGRIFEED!F:F,D:D,AGRIFEED!C:C)</f>
        <v>0</v>
      </c>
      <c r="Z619" s="12">
        <f>SUMIF(AMIP!F:F,D:D,AMIP!C:C)</f>
        <v>0</v>
      </c>
      <c r="AA619" s="12">
        <f>+SUMIF(ISF!G:G,D:D,ISF!D:D)</f>
        <v>0</v>
      </c>
      <c r="AB619" s="124">
        <f>+SUMIF(DISCOI!G:G,D:D,DISCOI!D:D)</f>
        <v>0</v>
      </c>
      <c r="AC619" s="12">
        <f>+SUMIF(MABEL!F:F,D:D,MABEL!C:C)</f>
        <v>0</v>
      </c>
      <c r="AD619" s="12">
        <f>+SUMIF(NMP!F:F,D:D,NMP!C:C)</f>
        <v>0</v>
      </c>
      <c r="AE619" s="12">
        <f>+SUMIF('AMCHO '!F:F,D:D,'AMCHO '!C:C)</f>
        <v>0</v>
      </c>
      <c r="AF619" s="12">
        <f>+SUMIF(CONFORTIS!G:G,D:D,CONFORTIS!D:D)</f>
        <v>0</v>
      </c>
      <c r="AG619" s="12">
        <f>+SUMIF('IRS IMMO'!G:G,D:D,'IRS IMMO'!D:D)</f>
        <v>0</v>
      </c>
      <c r="AH619" s="12">
        <f>+SUMIFS(AGRIVETAM!C:C,AGRIVETAM!F:F,D:D)</f>
        <v>0</v>
      </c>
      <c r="AI619" s="12">
        <f>+SUMIF(EUROPAINTS!F:F,D:D,EUROPAINTS!C:C)</f>
        <v>0</v>
      </c>
      <c r="AJ619" s="12">
        <f>+SUMIF('VET ABE'!F:F,D:D,'VET ABE'!D:D)</f>
        <v>0</v>
      </c>
      <c r="AK619" s="12">
        <f>SUMIF('VET FIA'!F:F,D:D,'VET FIA'!D:D)</f>
        <v>0</v>
      </c>
      <c r="AL619" s="12">
        <f>+SUMIF('CSS SAKAY'!F:F,D:D,'CSS SAKAY'!C:C)</f>
        <v>0</v>
      </c>
      <c r="AN619" s="12">
        <f>SUMIF('United Malagasy'!F:F,D:D,'United Malagasy'!C:C)</f>
        <v>0</v>
      </c>
      <c r="AO619" s="12">
        <f>+SUMIF(NUTRIFOOD!E:E,D:D,NUTRIFOOD!C:C)</f>
        <v>0</v>
      </c>
      <c r="AP619" s="12">
        <f>+SUMIF(FERRIS!H:H,D:D,FERRIS!E:E)</f>
        <v>0</v>
      </c>
      <c r="AQ619" s="12">
        <f>+SUMIF(SEM!F:F,D:D,SEM!C:C)</f>
        <v>0</v>
      </c>
      <c r="AR619" s="12">
        <f>+SUMIF(Madatrade!F:F,D:D,Madatrade!C:C)</f>
        <v>0</v>
      </c>
      <c r="AS619" s="12">
        <f>+SUMIF('FLY TECH'!F:F,D:D,'FLY TECH'!D:D)</f>
        <v>461231.15</v>
      </c>
      <c r="AT619" s="12">
        <f>+SUMIFS('FIRST INVESTISSEMENT'!D:D,'FIRST INVESTISSEMENT'!G:G,D:D)</f>
        <v>0</v>
      </c>
      <c r="AU619" s="164">
        <f t="shared" si="60"/>
        <v>124029130.32000001</v>
      </c>
      <c r="AV619" s="165">
        <f t="shared" si="61"/>
        <v>27421.45803499236</v>
      </c>
    </row>
    <row r="620" spans="1:48" hidden="1" x14ac:dyDescent="0.25">
      <c r="A620" s="11" t="str">
        <f t="shared" si="57"/>
        <v>6</v>
      </c>
      <c r="B620" s="11" t="str">
        <f t="shared" si="58"/>
        <v>62</v>
      </c>
      <c r="C620" s="11" t="str">
        <f t="shared" si="59"/>
        <v>627</v>
      </c>
      <c r="D620" s="23">
        <v>62712000</v>
      </c>
      <c r="E620" s="196" t="s">
        <v>3273</v>
      </c>
      <c r="F620" s="24" t="s">
        <v>543</v>
      </c>
      <c r="G620" s="12">
        <f>+SUMIF(AGRIFARM!H:H,D:D,AGRIFARM!L:L)</f>
        <v>0</v>
      </c>
      <c r="H620" s="12">
        <f>+SUMIF(AGRICORP!I:I,D:D,AGRICORP!D:D)</f>
        <v>0</v>
      </c>
      <c r="I620" s="12">
        <f>+SUMIF(SMTP!D:D,D:D,SMTP!F:F)</f>
        <v>0</v>
      </c>
      <c r="J620" s="12">
        <f>+SUMIF(AGRIVET!G:G,D:D,AGRIVET!D:D)</f>
        <v>0</v>
      </c>
      <c r="K620" s="12">
        <f>+SUMIF(AGRIVAL!G:G,D:D,AGRIVAL!D:D)</f>
        <v>38020586.590000004</v>
      </c>
      <c r="L620" s="12">
        <f>+SUMIF(AGRIKOBA!G:G,D:D,AGRIKOBA!D:D)</f>
        <v>749331.37</v>
      </c>
      <c r="M620" s="12">
        <f>+SUMIF(LMOI!F:F,D:D,LMOI!C:C)</f>
        <v>101000</v>
      </c>
      <c r="N620" s="12">
        <f>+SUMIF(TARTINE!G:G,D:D,TARTINE!D:D)</f>
        <v>0</v>
      </c>
      <c r="O620" s="12">
        <f>+SUMIF(IDF!F:F,D:D,IDF!C:C)</f>
        <v>0</v>
      </c>
      <c r="P620" s="12">
        <f>+SUMIF(RYA!G:G,D:D,RYA!D:D)</f>
        <v>0</v>
      </c>
      <c r="Q620" s="12">
        <f>+SUMIF('SCI NOAH'!G:G,D:D,'SCI NOAH'!D:D)</f>
        <v>0</v>
      </c>
      <c r="R620" s="12">
        <f>+SUMIF(SIM!F:F,D:D,SIM!C:C)</f>
        <v>0</v>
      </c>
      <c r="S620" s="163">
        <f>+SUMIF('First Energy'!A:A,D:D,'First Energy'!C:C)</f>
        <v>0</v>
      </c>
      <c r="T620" s="163">
        <f>+SUMIF('ID Motors'!G:G,D:D,'ID Motors'!D:D)</f>
        <v>0</v>
      </c>
      <c r="U620" s="12">
        <f>+SUMIF('ID RENTAL'!G:G,D:D,'ID RENTAL'!D:D)</f>
        <v>0</v>
      </c>
      <c r="V620" s="12">
        <f>+SUMIF('MCM '!G:G,D:D,'MCM '!D:D)</f>
        <v>0</v>
      </c>
      <c r="W620" s="12">
        <f>SUMIF(AGRIMOTORS!G:G,D:D,AGRIMOTORS!D:D)</f>
        <v>70464.86</v>
      </c>
      <c r="X620" s="12">
        <f>+SUMIF(BOVIMA!F:F,D:D,BOVIMA!C:C)</f>
        <v>0</v>
      </c>
      <c r="Y620" s="12">
        <f>+SUMIF(AGRIFEED!F:F,D:D,AGRIFEED!C:C)</f>
        <v>0</v>
      </c>
      <c r="Z620" s="12">
        <f>SUMIF(AMIP!F:F,D:D,AMIP!C:C)</f>
        <v>0</v>
      </c>
      <c r="AA620" s="12">
        <f>+SUMIF(ISF!G:G,D:D,ISF!D:D)</f>
        <v>0</v>
      </c>
      <c r="AB620" s="124">
        <f>+SUMIF(DISCOI!G:G,D:D,DISCOI!D:D)</f>
        <v>0</v>
      </c>
      <c r="AC620" s="12">
        <f>+SUMIF(MABEL!F:F,D:D,MABEL!C:C)</f>
        <v>0</v>
      </c>
      <c r="AD620" s="12">
        <f>+SUMIF(NMP!F:F,D:D,NMP!C:C)</f>
        <v>0</v>
      </c>
      <c r="AE620" s="12">
        <f>+SUMIF('AMCHO '!F:F,D:D,'AMCHO '!C:C)</f>
        <v>0</v>
      </c>
      <c r="AF620" s="12">
        <f>+SUMIF(CONFORTIS!G:G,D:D,CONFORTIS!D:D)</f>
        <v>0</v>
      </c>
      <c r="AG620" s="12">
        <f>+SUMIF('IRS IMMO'!G:G,D:D,'IRS IMMO'!D:D)</f>
        <v>0</v>
      </c>
      <c r="AH620" s="12">
        <f>+SUMIFS(AGRIVETAM!C:C,AGRIVETAM!F:F,D:D)</f>
        <v>0</v>
      </c>
      <c r="AI620" s="12">
        <f>+SUMIF(EUROPAINTS!F:F,D:D,EUROPAINTS!C:C)</f>
        <v>0</v>
      </c>
      <c r="AJ620" s="12">
        <f>+SUMIF('VET ABE'!F:F,D:D,'VET ABE'!D:D)</f>
        <v>0</v>
      </c>
      <c r="AK620" s="12">
        <f>SUMIF('VET FIA'!F:F,D:D,'VET FIA'!D:D)</f>
        <v>0</v>
      </c>
      <c r="AL620" s="12">
        <f>+SUMIF('CSS SAKAY'!F:F,D:D,'CSS SAKAY'!C:C)</f>
        <v>0</v>
      </c>
      <c r="AN620" s="12">
        <f>SUMIF('United Malagasy'!F:F,D:D,'United Malagasy'!C:C)</f>
        <v>354951.79</v>
      </c>
      <c r="AO620" s="12">
        <f>+SUMIF(NUTRIFOOD!E:E,D:D,NUTRIFOOD!C:C)</f>
        <v>0</v>
      </c>
      <c r="AP620" s="12">
        <f>+SUMIF(FERRIS!H:H,D:D,FERRIS!E:E)</f>
        <v>0</v>
      </c>
      <c r="AQ620" s="12">
        <f>+SUMIF(SEM!F:F,D:D,SEM!C:C)</f>
        <v>0</v>
      </c>
      <c r="AR620" s="12">
        <f>+SUMIF(Madatrade!F:F,D:D,Madatrade!C:C)</f>
        <v>0</v>
      </c>
      <c r="AS620" s="12">
        <f>+SUMIF('FLY TECH'!F:F,D:D,'FLY TECH'!D:D)</f>
        <v>5503874.21</v>
      </c>
      <c r="AT620" s="12">
        <f>+SUMIFS('FIRST INVESTISSEMENT'!D:D,'FIRST INVESTISSEMENT'!G:G,D:D)</f>
        <v>0</v>
      </c>
      <c r="AU620" s="164">
        <f t="shared" si="60"/>
        <v>44800208.82</v>
      </c>
      <c r="AV620" s="165">
        <f t="shared" si="61"/>
        <v>9904.8267366463024</v>
      </c>
    </row>
    <row r="621" spans="1:48" hidden="1" x14ac:dyDescent="0.25">
      <c r="A621" s="11" t="str">
        <f t="shared" si="57"/>
        <v>6</v>
      </c>
      <c r="B621" s="11" t="str">
        <f t="shared" si="58"/>
        <v>62</v>
      </c>
      <c r="C621" s="11" t="str">
        <f t="shared" si="59"/>
        <v>627</v>
      </c>
      <c r="D621" s="23">
        <v>62713000</v>
      </c>
      <c r="E621" s="196" t="s">
        <v>3273</v>
      </c>
      <c r="F621" s="24" t="s">
        <v>460</v>
      </c>
      <c r="G621" s="12">
        <f>+SUMIF(AGRIFARM!H:H,D:D,AGRIFARM!L:L)</f>
        <v>0</v>
      </c>
      <c r="H621" s="12">
        <f>+SUMIF(AGRICORP!I:I,D:D,AGRICORP!D:D)</f>
        <v>0</v>
      </c>
      <c r="I621" s="12">
        <f>+SUMIF(SMTP!D:D,D:D,SMTP!F:F)</f>
        <v>28333.333299999998</v>
      </c>
      <c r="J621" s="12">
        <f>+SUMIF(AGRIVET!G:G,D:D,AGRIVET!D:D)</f>
        <v>0</v>
      </c>
      <c r="K621" s="12">
        <f>+SUMIF(AGRIVAL!G:G,D:D,AGRIVAL!D:D)</f>
        <v>399000</v>
      </c>
      <c r="L621" s="12">
        <f>+SUMIF(AGRIKOBA!G:G,D:D,AGRIKOBA!D:D)</f>
        <v>57000</v>
      </c>
      <c r="M621" s="12">
        <f>+SUMIF(LMOI!F:F,D:D,LMOI!C:C)</f>
        <v>46359510.719999999</v>
      </c>
      <c r="N621" s="12">
        <f>+SUMIF(TARTINE!G:G,D:D,TARTINE!D:D)</f>
        <v>0</v>
      </c>
      <c r="O621" s="12">
        <f>+SUMIF(IDF!F:F,D:D,IDF!C:C)</f>
        <v>0</v>
      </c>
      <c r="P621" s="12">
        <f>+SUMIF(RYA!G:G,D:D,RYA!D:D)</f>
        <v>0</v>
      </c>
      <c r="Q621" s="12">
        <f>+SUMIF('SCI NOAH'!G:G,D:D,'SCI NOAH'!D:D)</f>
        <v>0</v>
      </c>
      <c r="R621" s="12">
        <f>+SUMIF(SIM!F:F,D:D,SIM!C:C)</f>
        <v>0</v>
      </c>
      <c r="S621" s="163">
        <f>+SUMIF('First Energy'!A:A,D:D,'First Energy'!C:C)</f>
        <v>0</v>
      </c>
      <c r="T621" s="163">
        <f>+SUMIF('ID Motors'!G:G,D:D,'ID Motors'!D:D)</f>
        <v>0</v>
      </c>
      <c r="U621" s="12">
        <f>+SUMIF('ID RENTAL'!G:G,D:D,'ID RENTAL'!D:D)</f>
        <v>0</v>
      </c>
      <c r="V621" s="12">
        <f>+SUMIF('MCM '!G:G,D:D,'MCM '!D:D)</f>
        <v>0</v>
      </c>
      <c r="W621" s="12">
        <f>SUMIF(AGRIMOTORS!G:G,D:D,AGRIMOTORS!D:D)</f>
        <v>0</v>
      </c>
      <c r="X621" s="12">
        <f>+SUMIF(BOVIMA!F:F,D:D,BOVIMA!C:C)</f>
        <v>0</v>
      </c>
      <c r="Y621" s="12">
        <f>+SUMIF(AGRIFEED!F:F,D:D,AGRIFEED!C:C)</f>
        <v>0</v>
      </c>
      <c r="Z621" s="12">
        <f>SUMIF(AMIP!F:F,D:D,AMIP!C:C)</f>
        <v>0</v>
      </c>
      <c r="AA621" s="12">
        <f>+SUMIF(ISF!G:G,D:D,ISF!D:D)</f>
        <v>0</v>
      </c>
      <c r="AB621" s="124">
        <f>+SUMIF(DISCOI!G:G,D:D,DISCOI!D:D)</f>
        <v>0</v>
      </c>
      <c r="AC621" s="12">
        <f>+SUMIF(MABEL!F:F,D:D,MABEL!C:C)</f>
        <v>0</v>
      </c>
      <c r="AD621" s="12">
        <f>+SUMIF(NMP!F:F,D:D,NMP!C:C)</f>
        <v>0</v>
      </c>
      <c r="AE621" s="12">
        <f>+SUMIF('AMCHO '!F:F,D:D,'AMCHO '!C:C)</f>
        <v>0</v>
      </c>
      <c r="AF621" s="12">
        <f>+SUMIF(CONFORTIS!G:G,D:D,CONFORTIS!D:D)</f>
        <v>0</v>
      </c>
      <c r="AG621" s="12">
        <f>+SUMIF('IRS IMMO'!G:G,D:D,'IRS IMMO'!D:D)</f>
        <v>0</v>
      </c>
      <c r="AH621" s="12">
        <f>+SUMIFS(AGRIVETAM!C:C,AGRIVETAM!F:F,D:D)</f>
        <v>0</v>
      </c>
      <c r="AI621" s="12">
        <f>+SUMIF(EUROPAINTS!F:F,D:D,EUROPAINTS!C:C)</f>
        <v>0</v>
      </c>
      <c r="AJ621" s="12">
        <f>+SUMIF('VET ABE'!F:F,D:D,'VET ABE'!D:D)</f>
        <v>91000</v>
      </c>
      <c r="AK621" s="12">
        <f>SUMIF('VET FIA'!F:F,D:D,'VET FIA'!D:D)</f>
        <v>37400</v>
      </c>
      <c r="AL621" s="12">
        <f>+SUMIF('CSS SAKAY'!F:F,D:D,'CSS SAKAY'!C:C)</f>
        <v>0</v>
      </c>
      <c r="AN621" s="12">
        <f>SUMIF('United Malagasy'!F:F,D:D,'United Malagasy'!C:C)</f>
        <v>0</v>
      </c>
      <c r="AO621" s="12">
        <f>+SUMIF(NUTRIFOOD!E:E,D:D,NUTRIFOOD!C:C)</f>
        <v>88200</v>
      </c>
      <c r="AP621" s="12">
        <f>+SUMIF(FERRIS!H:H,D:D,FERRIS!E:E)</f>
        <v>0</v>
      </c>
      <c r="AQ621" s="12">
        <f>+SUMIF(SEM!F:F,D:D,SEM!C:C)</f>
        <v>0</v>
      </c>
      <c r="AR621" s="12">
        <f>+SUMIF(Madatrade!F:F,D:D,Madatrade!C:C)</f>
        <v>0</v>
      </c>
      <c r="AS621" s="12">
        <f>+SUMIF('FLY TECH'!F:F,D:D,'FLY TECH'!D:D)</f>
        <v>730600</v>
      </c>
      <c r="AT621" s="12">
        <f>+SUMIFS('FIRST INVESTISSEMENT'!D:D,'FIRST INVESTISSEMENT'!G:G,D:D)</f>
        <v>0</v>
      </c>
      <c r="AU621" s="164">
        <f t="shared" si="60"/>
        <v>47791044.053300001</v>
      </c>
      <c r="AV621" s="165">
        <f t="shared" si="61"/>
        <v>10566.067064849165</v>
      </c>
    </row>
    <row r="622" spans="1:48" hidden="1" x14ac:dyDescent="0.25">
      <c r="A622" s="11" t="str">
        <f t="shared" si="57"/>
        <v>6</v>
      </c>
      <c r="B622" s="11" t="str">
        <f t="shared" si="58"/>
        <v>62</v>
      </c>
      <c r="C622" s="11" t="str">
        <f t="shared" si="59"/>
        <v>627</v>
      </c>
      <c r="D622" s="23">
        <v>62714000</v>
      </c>
      <c r="E622" s="196" t="s">
        <v>3273</v>
      </c>
      <c r="F622" s="24" t="s">
        <v>544</v>
      </c>
      <c r="G622" s="12">
        <f>+SUMIF(AGRIFARM!H:H,D:D,AGRIFARM!L:L)</f>
        <v>0</v>
      </c>
      <c r="H622" s="12">
        <f>+SUMIF(AGRICORP!I:I,D:D,AGRICORP!D:D)</f>
        <v>0</v>
      </c>
      <c r="I622" s="12">
        <f>+SUMIF(SMTP!D:D,D:D,SMTP!F:F)</f>
        <v>124416</v>
      </c>
      <c r="J622" s="12">
        <f>+SUMIF(AGRIVET!G:G,D:D,AGRIVET!D:D)</f>
        <v>0</v>
      </c>
      <c r="K622" s="12">
        <f>+SUMIF(AGRIVAL!G:G,D:D,AGRIVAL!D:D)</f>
        <v>0</v>
      </c>
      <c r="L622" s="12">
        <f>+SUMIF(AGRIKOBA!G:G,D:D,AGRIKOBA!D:D)</f>
        <v>0</v>
      </c>
      <c r="M622" s="12">
        <f>+SUMIF(LMOI!F:F,D:D,LMOI!C:C)</f>
        <v>128714.46</v>
      </c>
      <c r="N622" s="12">
        <f>+SUMIF(TARTINE!G:G,D:D,TARTINE!D:D)</f>
        <v>0</v>
      </c>
      <c r="O622" s="12">
        <f>+SUMIF(IDF!F:F,D:D,IDF!C:C)</f>
        <v>0</v>
      </c>
      <c r="P622" s="12">
        <f>+SUMIF(RYA!G:G,D:D,RYA!D:D)</f>
        <v>0</v>
      </c>
      <c r="Q622" s="12">
        <f>+SUMIF('SCI NOAH'!G:G,D:D,'SCI NOAH'!D:D)</f>
        <v>0</v>
      </c>
      <c r="R622" s="12">
        <f>+SUMIF(SIM!F:F,D:D,SIM!C:C)</f>
        <v>0</v>
      </c>
      <c r="S622" s="163">
        <f>+SUMIF('First Energy'!A:A,D:D,'First Energy'!C:C)</f>
        <v>0</v>
      </c>
      <c r="T622" s="163">
        <f>+SUMIF('ID Motors'!G:G,D:D,'ID Motors'!D:D)</f>
        <v>0</v>
      </c>
      <c r="U622" s="12">
        <f>+SUMIF('ID RENTAL'!G:G,D:D,'ID RENTAL'!D:D)</f>
        <v>0</v>
      </c>
      <c r="V622" s="12">
        <f>+SUMIF('MCM '!G:G,D:D,'MCM '!D:D)</f>
        <v>0</v>
      </c>
      <c r="W622" s="12">
        <f>SUMIF(AGRIMOTORS!G:G,D:D,AGRIMOTORS!D:D)</f>
        <v>0</v>
      </c>
      <c r="X622" s="12">
        <f>+SUMIF(BOVIMA!F:F,D:D,BOVIMA!C:C)</f>
        <v>0</v>
      </c>
      <c r="Y622" s="12">
        <f>+SUMIF(AGRIFEED!F:F,D:D,AGRIFEED!C:C)</f>
        <v>0</v>
      </c>
      <c r="Z622" s="12">
        <f>SUMIF(AMIP!F:F,D:D,AMIP!C:C)</f>
        <v>0</v>
      </c>
      <c r="AA622" s="12">
        <f>+SUMIF(ISF!G:G,D:D,ISF!D:D)</f>
        <v>0</v>
      </c>
      <c r="AB622" s="124">
        <f>+SUMIF(DISCOI!G:G,D:D,DISCOI!D:D)</f>
        <v>0</v>
      </c>
      <c r="AC622" s="12">
        <f>+SUMIF(MABEL!F:F,D:D,MABEL!C:C)</f>
        <v>0</v>
      </c>
      <c r="AD622" s="12">
        <f>+SUMIF(NMP!F:F,D:D,NMP!C:C)</f>
        <v>0</v>
      </c>
      <c r="AE622" s="12">
        <f>+SUMIF('AMCHO '!F:F,D:D,'AMCHO '!C:C)</f>
        <v>0</v>
      </c>
      <c r="AF622" s="12">
        <f>+SUMIF(CONFORTIS!G:G,D:D,CONFORTIS!D:D)</f>
        <v>0</v>
      </c>
      <c r="AG622" s="12">
        <f>+SUMIF('IRS IMMO'!G:G,D:D,'IRS IMMO'!D:D)</f>
        <v>0</v>
      </c>
      <c r="AH622" s="12">
        <f>+SUMIFS(AGRIVETAM!C:C,AGRIVETAM!F:F,D:D)</f>
        <v>0</v>
      </c>
      <c r="AI622" s="12">
        <f>+SUMIF(EUROPAINTS!F:F,D:D,EUROPAINTS!C:C)</f>
        <v>0</v>
      </c>
      <c r="AJ622" s="12">
        <f>+SUMIF('VET ABE'!F:F,D:D,'VET ABE'!D:D)</f>
        <v>0</v>
      </c>
      <c r="AK622" s="12">
        <f>SUMIF('VET FIA'!F:F,D:D,'VET FIA'!D:D)</f>
        <v>0</v>
      </c>
      <c r="AL622" s="12">
        <f>+SUMIF('CSS SAKAY'!F:F,D:D,'CSS SAKAY'!C:C)</f>
        <v>0</v>
      </c>
      <c r="AN622" s="12">
        <f>SUMIF('United Malagasy'!F:F,D:D,'United Malagasy'!C:C)</f>
        <v>0</v>
      </c>
      <c r="AO622" s="12">
        <f>+SUMIF(NUTRIFOOD!E:E,D:D,NUTRIFOOD!C:C)</f>
        <v>30000</v>
      </c>
      <c r="AP622" s="12">
        <f>+SUMIF(FERRIS!H:H,D:D,FERRIS!E:E)</f>
        <v>0</v>
      </c>
      <c r="AQ622" s="12">
        <f>+SUMIF(SEM!F:F,D:D,SEM!C:C)</f>
        <v>0</v>
      </c>
      <c r="AR622" s="12">
        <f>+SUMIF(Madatrade!F:F,D:D,Madatrade!C:C)</f>
        <v>0</v>
      </c>
      <c r="AS622" s="12">
        <f>+SUMIF('FLY TECH'!F:F,D:D,'FLY TECH'!D:D)</f>
        <v>177000</v>
      </c>
      <c r="AT622" s="12">
        <f>+SUMIFS('FIRST INVESTISSEMENT'!D:D,'FIRST INVESTISSEMENT'!G:G,D:D)</f>
        <v>0</v>
      </c>
      <c r="AU622" s="164">
        <f t="shared" si="60"/>
        <v>460130.46</v>
      </c>
      <c r="AV622" s="165">
        <f t="shared" si="61"/>
        <v>101.72971516415717</v>
      </c>
    </row>
    <row r="623" spans="1:48" hidden="1" x14ac:dyDescent="0.25">
      <c r="A623" s="11" t="str">
        <f t="shared" si="57"/>
        <v>6</v>
      </c>
      <c r="B623" s="11" t="str">
        <f t="shared" si="58"/>
        <v>62</v>
      </c>
      <c r="C623" s="11" t="str">
        <f t="shared" si="59"/>
        <v>628</v>
      </c>
      <c r="D623" s="23">
        <v>62800000</v>
      </c>
      <c r="E623" s="196" t="s">
        <v>3273</v>
      </c>
      <c r="F623" s="24" t="s">
        <v>463</v>
      </c>
      <c r="G623" s="12">
        <f>+SUMIF(AGRIFARM!H:H,D:D,AGRIFARM!L:L)</f>
        <v>158400</v>
      </c>
      <c r="H623" s="12">
        <f>+SUMIF(AGRICORP!I:I,D:D,AGRICORP!D:D)</f>
        <v>0</v>
      </c>
      <c r="I623" s="12">
        <f>+SUMIF(SMTP!D:D,D:D,SMTP!F:F)</f>
        <v>1585966.47</v>
      </c>
      <c r="J623" s="12">
        <f>+SUMIF(AGRIVET!G:G,D:D,AGRIVET!D:D)</f>
        <v>5200000</v>
      </c>
      <c r="K623" s="12">
        <f>+SUMIF(AGRIVAL!G:G,D:D,AGRIVAL!D:D)</f>
        <v>5055931.92</v>
      </c>
      <c r="L623" s="12">
        <f>+SUMIF(AGRIKOBA!G:G,D:D,AGRIKOBA!D:D)</f>
        <v>308542.28999999998</v>
      </c>
      <c r="M623" s="12">
        <f>+SUMIF(LMOI!F:F,D:D,LMOI!C:C)</f>
        <v>5000000</v>
      </c>
      <c r="N623" s="12">
        <f>+SUMIF(TARTINE!G:G,D:D,TARTINE!D:D)</f>
        <v>13172809.75</v>
      </c>
      <c r="O623" s="12">
        <f>+SUMIF(IDF!F:F,D:D,IDF!C:C)</f>
        <v>0</v>
      </c>
      <c r="P623" s="12">
        <f>+SUMIF(RYA!G:G,D:D,RYA!D:D)</f>
        <v>0</v>
      </c>
      <c r="Q623" s="12">
        <f>+SUMIF('SCI NOAH'!G:G,D:D,'SCI NOAH'!D:D)</f>
        <v>0</v>
      </c>
      <c r="R623" s="12">
        <f>+SUMIF(SIM!F:F,D:D,SIM!C:C)</f>
        <v>0</v>
      </c>
      <c r="S623" s="163">
        <f>+SUMIF('First Energy'!A:A,D:D,'First Energy'!C:C)</f>
        <v>0</v>
      </c>
      <c r="T623" s="163">
        <f>+SUMIF('ID Motors'!G:G,D:D,'ID Motors'!D:D)</f>
        <v>150000</v>
      </c>
      <c r="U623" s="12">
        <f>+SUMIF('ID RENTAL'!G:G,D:D,'ID RENTAL'!D:D)</f>
        <v>0</v>
      </c>
      <c r="V623" s="12">
        <f>+SUMIF('MCM '!G:G,D:D,'MCM '!D:D)</f>
        <v>0</v>
      </c>
      <c r="W623" s="12">
        <f>SUMIF(AGRIMOTORS!G:G,D:D,AGRIMOTORS!D:D)</f>
        <v>0</v>
      </c>
      <c r="X623" s="12">
        <f>+SUMIF(BOVIMA!F:F,D:D,BOVIMA!C:C)</f>
        <v>0</v>
      </c>
      <c r="Y623" s="12">
        <f>+SUMIF(AGRIFEED!F:F,D:D,AGRIFEED!C:C)</f>
        <v>0</v>
      </c>
      <c r="Z623" s="12">
        <f>SUMIF(AMIP!F:F,D:D,AMIP!C:C)</f>
        <v>0</v>
      </c>
      <c r="AA623" s="12">
        <f>+SUMIF(ISF!G:G,D:D,ISF!D:D)</f>
        <v>0</v>
      </c>
      <c r="AB623" s="124">
        <f>+SUMIF(DISCOI!G:G,D:D,DISCOI!D:D)</f>
        <v>0</v>
      </c>
      <c r="AC623" s="12">
        <f>+SUMIF(MABEL!F:F,D:D,MABEL!C:C)</f>
        <v>0</v>
      </c>
      <c r="AD623" s="12">
        <f>+SUMIF(NMP!F:F,D:D,NMP!C:C)</f>
        <v>0</v>
      </c>
      <c r="AE623" s="12">
        <f>+SUMIF('AMCHO '!F:F,D:D,'AMCHO '!C:C)</f>
        <v>13064109.65</v>
      </c>
      <c r="AF623" s="12">
        <f>+SUMIF(CONFORTIS!G:G,D:D,CONFORTIS!D:D)</f>
        <v>0</v>
      </c>
      <c r="AG623" s="12">
        <f>+SUMIF('IRS IMMO'!G:G,D:D,'IRS IMMO'!D:D)</f>
        <v>0</v>
      </c>
      <c r="AH623" s="12">
        <f>+SUMIFS(AGRIVETAM!C:C,AGRIVETAM!F:F,D:D)</f>
        <v>0</v>
      </c>
      <c r="AI623" s="12">
        <f>+SUMIF(EUROPAINTS!F:F,D:D,EUROPAINTS!C:C)</f>
        <v>0</v>
      </c>
      <c r="AJ623" s="12">
        <f>+SUMIF('VET ABE'!F:F,D:D,'VET ABE'!D:D)</f>
        <v>0</v>
      </c>
      <c r="AK623" s="12">
        <f>SUMIF('VET FIA'!F:F,D:D,'VET FIA'!D:D)</f>
        <v>0</v>
      </c>
      <c r="AL623" s="12">
        <f>+SUMIF('CSS SAKAY'!F:F,D:D,'CSS SAKAY'!C:C)</f>
        <v>0</v>
      </c>
      <c r="AM623" s="12"/>
      <c r="AN623" s="12">
        <f>SUMIF('United Malagasy'!F:F,D:D,'United Malagasy'!C:C)</f>
        <v>0</v>
      </c>
      <c r="AO623" s="12">
        <f>+SUMIF(NUTRIFOOD!E:E,D:D,NUTRIFOOD!C:C)</f>
        <v>0</v>
      </c>
      <c r="AP623" s="12">
        <f>+SUMIF(FERRIS!H:H,D:D,FERRIS!E:E)</f>
        <v>0</v>
      </c>
      <c r="AQ623" s="12">
        <f>+SUMIF(SEM!F:F,D:D,SEM!C:C)</f>
        <v>0</v>
      </c>
      <c r="AR623" s="12">
        <f>+SUMIF(Madatrade!F:F,D:D,Madatrade!C:C)</f>
        <v>540000</v>
      </c>
      <c r="AS623" s="12">
        <f>+SUMIF('FLY TECH'!F:F,D:D,'FLY TECH'!D:D)</f>
        <v>1720</v>
      </c>
      <c r="AT623" s="12">
        <f>+SUMIFS('FIRST INVESTISSEMENT'!D:D,'FIRST INVESTISSEMENT'!G:G,D:D)</f>
        <v>0</v>
      </c>
      <c r="AU623" s="164">
        <f t="shared" si="60"/>
        <v>44237480.079999998</v>
      </c>
      <c r="AV623" s="165">
        <f t="shared" si="61"/>
        <v>9780.4136855414363</v>
      </c>
    </row>
    <row r="624" spans="1:48" hidden="1" x14ac:dyDescent="0.25">
      <c r="A624" s="11" t="str">
        <f t="shared" si="57"/>
        <v>6</v>
      </c>
      <c r="B624" s="11" t="str">
        <f t="shared" si="58"/>
        <v>62</v>
      </c>
      <c r="C624" s="11" t="str">
        <f t="shared" si="59"/>
        <v>629</v>
      </c>
      <c r="D624" s="23">
        <v>62900000</v>
      </c>
      <c r="E624" s="196" t="s">
        <v>3273</v>
      </c>
      <c r="F624" s="24" t="s">
        <v>1834</v>
      </c>
      <c r="G624" s="12">
        <f>+SUMIF(AGRIFARM!H:H,D:D,AGRIFARM!L:L)</f>
        <v>0</v>
      </c>
      <c r="H624" s="12">
        <f>+SUMIF(AGRICORP!I:I,D:D,AGRICORP!D:D)</f>
        <v>0</v>
      </c>
      <c r="I624" s="12">
        <f>+SUMIF(SMTP!D:D,D:D,SMTP!F:F)</f>
        <v>0</v>
      </c>
      <c r="J624" s="12">
        <f>+SUMIF(AGRIVET!G:G,D:D,AGRIVET!D:D)</f>
        <v>0</v>
      </c>
      <c r="K624" s="12">
        <f>+SUMIF(AGRIVAL!G:G,D:D,AGRIVAL!D:D)</f>
        <v>0</v>
      </c>
      <c r="L624" s="12">
        <f>+SUMIF(AGRIKOBA!G:G,D:D,AGRIKOBA!D:D)</f>
        <v>0</v>
      </c>
      <c r="M624" s="12">
        <f>+SUMIF(LMOI!F:F,D:D,LMOI!C:C)</f>
        <v>0</v>
      </c>
      <c r="N624" s="12">
        <f>+SUMIF(TARTINE!G:G,D:D,TARTINE!D:D)</f>
        <v>0</v>
      </c>
      <c r="O624" s="12">
        <f>+SUMIF(IDF!F:F,D:D,IDF!C:C)</f>
        <v>-46000</v>
      </c>
      <c r="P624" s="12">
        <f>+SUMIF(RYA!G:G,D:D,RYA!D:D)</f>
        <v>0</v>
      </c>
      <c r="Q624" s="12">
        <f>+SUMIF('SCI NOAH'!G:G,D:D,'SCI NOAH'!D:D)</f>
        <v>0</v>
      </c>
      <c r="R624" s="12">
        <f>+SUMIF(SIM!F:F,D:D,SIM!C:C)</f>
        <v>0</v>
      </c>
      <c r="S624" s="163">
        <f>+SUMIF('First Energy'!A:A,D:D,'First Energy'!C:C)</f>
        <v>0</v>
      </c>
      <c r="T624" s="163">
        <f>+SUMIF('ID Motors'!G:G,D:D,'ID Motors'!D:D)</f>
        <v>6231300</v>
      </c>
      <c r="U624" s="12">
        <f>+SUMIF('ID RENTAL'!G:G,D:D,'ID RENTAL'!D:D)</f>
        <v>0</v>
      </c>
      <c r="V624" s="12">
        <f>+SUMIF('MCM '!G:G,D:D,'MCM '!D:D)</f>
        <v>0</v>
      </c>
      <c r="W624" s="12">
        <f>SUMIF(AGRIMOTORS!G:G,D:D,AGRIMOTORS!D:D)</f>
        <v>0</v>
      </c>
      <c r="X624" s="12">
        <f>+SUMIF(BOVIMA!F:F,D:D,BOVIMA!C:C)</f>
        <v>0</v>
      </c>
      <c r="Y624" s="12">
        <f>+SUMIF(AGRIFEED!F:F,D:D,AGRIFEED!C:C)</f>
        <v>0</v>
      </c>
      <c r="Z624" s="12">
        <f>SUMIF(AMIP!F:F,D:D,AMIP!C:C)</f>
        <v>0</v>
      </c>
      <c r="AA624" s="12">
        <f>+SUMIF(ISF!G:G,D:D,ISF!D:D)</f>
        <v>0</v>
      </c>
      <c r="AB624" s="124">
        <f>+SUMIF(DISCOI!G:G,D:D,DISCOI!D:D)</f>
        <v>0</v>
      </c>
      <c r="AC624" s="12">
        <f>+SUMIF(MABEL!F:F,D:D,MABEL!C:C)</f>
        <v>0</v>
      </c>
      <c r="AD624" s="12">
        <f>+SUMIF(NMP!F:F,D:D,NMP!C:C)</f>
        <v>0</v>
      </c>
      <c r="AE624" s="12">
        <f>+SUMIF('AMCHO '!F:F,D:D,'AMCHO '!C:C)</f>
        <v>0</v>
      </c>
      <c r="AF624" s="12">
        <f>+SUMIF(CONFORTIS!G:G,D:D,CONFORTIS!D:D)</f>
        <v>0</v>
      </c>
      <c r="AG624" s="12">
        <f>+SUMIF('IRS IMMO'!G:G,D:D,'IRS IMMO'!D:D)</f>
        <v>0</v>
      </c>
      <c r="AH624" s="12">
        <f>+SUMIFS(AGRIVETAM!C:C,AGRIVETAM!F:F,D:D)</f>
        <v>0</v>
      </c>
      <c r="AI624" s="12">
        <f>+SUMIF(EUROPAINTS!F:F,D:D,EUROPAINTS!C:C)</f>
        <v>0</v>
      </c>
      <c r="AJ624" s="12">
        <f>+SUMIF('VET ABE'!F:F,D:D,'VET ABE'!D:D)</f>
        <v>0</v>
      </c>
      <c r="AK624" s="12">
        <f>SUMIF('VET FIA'!F:F,D:D,'VET FIA'!D:D)</f>
        <v>0</v>
      </c>
      <c r="AL624" s="12">
        <f>+SUMIF('CSS SAKAY'!F:F,D:D,'CSS SAKAY'!C:C)</f>
        <v>0</v>
      </c>
      <c r="AM624" s="12"/>
      <c r="AN624" s="12">
        <f>SUMIF('United Malagasy'!F:F,D:D,'United Malagasy'!C:C)</f>
        <v>0</v>
      </c>
      <c r="AO624" s="12">
        <f>+SUMIF(NUTRIFOOD!E:E,D:D,NUTRIFOOD!C:C)</f>
        <v>0</v>
      </c>
      <c r="AP624" s="12">
        <f>+SUMIF(FERRIS!H:H,D:D,FERRIS!E:E)</f>
        <v>0</v>
      </c>
      <c r="AQ624" s="12">
        <f>+SUMIF(SEM!F:F,D:D,SEM!C:C)</f>
        <v>0</v>
      </c>
      <c r="AR624" s="12">
        <f>+SUMIF(Madatrade!F:F,D:D,Madatrade!C:C)</f>
        <v>0</v>
      </c>
      <c r="AS624" s="12">
        <f>+SUMIF('FLY TECH'!F:F,D:D,'FLY TECH'!D:D)</f>
        <v>0</v>
      </c>
      <c r="AT624" s="12">
        <f>+SUMIFS('FIRST INVESTISSEMENT'!D:D,'FIRST INVESTISSEMENT'!G:G,D:D)</f>
        <v>0</v>
      </c>
      <c r="AU624" s="164">
        <f t="shared" si="60"/>
        <v>6185300</v>
      </c>
      <c r="AV624" s="165">
        <f t="shared" si="61"/>
        <v>1367.5008761751208</v>
      </c>
    </row>
    <row r="625" spans="1:48" hidden="1" x14ac:dyDescent="0.25">
      <c r="A625" s="11" t="str">
        <f t="shared" si="57"/>
        <v>6</v>
      </c>
      <c r="B625" s="11" t="str">
        <f t="shared" si="58"/>
        <v>63</v>
      </c>
      <c r="C625" s="11" t="str">
        <f t="shared" si="59"/>
        <v>633</v>
      </c>
      <c r="D625" s="23">
        <v>63320000</v>
      </c>
      <c r="E625" s="119" t="s">
        <v>3274</v>
      </c>
      <c r="F625" s="24" t="s">
        <v>2325</v>
      </c>
      <c r="G625" s="12">
        <f>+SUMIF(AGRIFARM!H:H,D:D,AGRIFARM!L:L)</f>
        <v>0</v>
      </c>
      <c r="H625" s="12">
        <f>+SUMIF(AGRICORP!I:I,D:D,AGRICORP!D:D)</f>
        <v>0</v>
      </c>
      <c r="I625" s="12">
        <f>+SUMIF(SMTP!D:D,D:D,SMTP!F:F)</f>
        <v>0</v>
      </c>
      <c r="J625" s="12">
        <f>+SUMIF(AGRIVET!G:G,D:D,AGRIVET!D:D)</f>
        <v>0</v>
      </c>
      <c r="K625" s="12">
        <f>+SUMIF(AGRIVAL!G:G,D:D,AGRIVAL!D:D)</f>
        <v>0</v>
      </c>
      <c r="L625" s="12">
        <f>+SUMIF(AGRIKOBA!G:G,D:D,AGRIKOBA!D:D)</f>
        <v>0</v>
      </c>
      <c r="M625" s="12">
        <f>+SUMIF(LMOI!F:F,D:D,LMOI!C:C)</f>
        <v>0</v>
      </c>
      <c r="N625" s="12">
        <f>+SUMIF(TARTINE!G:G,D:D,TARTINE!D:D)</f>
        <v>0</v>
      </c>
      <c r="O625" s="12">
        <f>+SUMIF(IDF!F:F,D:D,IDF!C:C)</f>
        <v>0</v>
      </c>
      <c r="P625" s="12">
        <f>+SUMIF(RYA!G:G,D:D,RYA!D:D)</f>
        <v>0</v>
      </c>
      <c r="Q625" s="12">
        <f>+SUMIF('SCI NOAH'!G:G,D:D,'SCI NOAH'!D:D)</f>
        <v>0</v>
      </c>
      <c r="R625" s="12">
        <f>+SUMIF(SIM!F:F,D:D,SIM!C:C)</f>
        <v>0</v>
      </c>
      <c r="S625" s="163">
        <f>+SUMIF('First Energy'!A:A,D:D,'First Energy'!C:C)</f>
        <v>0</v>
      </c>
      <c r="T625" s="163">
        <f>+SUMIF('ID Motors'!G:G,D:D,'ID Motors'!D:D)</f>
        <v>0</v>
      </c>
      <c r="U625" s="12">
        <f>+SUMIF('ID RENTAL'!G:G,D:D,'ID RENTAL'!D:D)</f>
        <v>0</v>
      </c>
      <c r="V625" s="12">
        <f>+SUMIF('MCM '!G:G,D:D,'MCM '!D:D)</f>
        <v>100000</v>
      </c>
      <c r="W625" s="12">
        <f>SUMIF(AGRIMOTORS!G:G,D:D,AGRIMOTORS!D:D)</f>
        <v>0</v>
      </c>
      <c r="X625" s="12">
        <f>+SUMIF(BOVIMA!F:F,D:D,BOVIMA!C:C)</f>
        <v>0</v>
      </c>
      <c r="Y625" s="12">
        <f>+SUMIF(AGRIFEED!F:F,D:D,AGRIFEED!C:C)</f>
        <v>0</v>
      </c>
      <c r="Z625" s="12">
        <f>SUMIF(AMIP!F:F,D:D,AMIP!C:C)</f>
        <v>0</v>
      </c>
      <c r="AA625" s="12">
        <f>+SUMIF(ISF!G:G,D:D,ISF!D:D)</f>
        <v>0</v>
      </c>
      <c r="AB625" s="124">
        <f>+SUMIF(DISCOI!G:G,D:D,DISCOI!D:D)</f>
        <v>0</v>
      </c>
      <c r="AC625" s="12">
        <f>+SUMIF(MABEL!F:F,D:D,MABEL!C:C)</f>
        <v>0</v>
      </c>
      <c r="AD625" s="12">
        <f>+SUMIF(NMP!F:F,D:D,NMP!C:C)</f>
        <v>0</v>
      </c>
      <c r="AE625" s="12">
        <f>+SUMIF('AMCHO '!F:F,D:D,'AMCHO '!C:C)</f>
        <v>0</v>
      </c>
      <c r="AF625" s="12">
        <f>+SUMIF(CONFORTIS!G:G,D:D,CONFORTIS!D:D)</f>
        <v>0</v>
      </c>
      <c r="AG625" s="12">
        <f>+SUMIF('IRS IMMO'!G:G,D:D,'IRS IMMO'!D:D)</f>
        <v>0</v>
      </c>
      <c r="AH625" s="12">
        <f>+SUMIFS(AGRIVETAM!C:C,AGRIVETAM!F:F,D:D)</f>
        <v>0</v>
      </c>
      <c r="AI625" s="12">
        <f>+SUMIF(EUROPAINTS!F:F,D:D,EUROPAINTS!C:C)</f>
        <v>0</v>
      </c>
      <c r="AJ625" s="12">
        <f>+SUMIF('VET ABE'!F:F,D:D,'VET ABE'!D:D)</f>
        <v>0</v>
      </c>
      <c r="AK625" s="12">
        <f>SUMIF('VET FIA'!F:F,D:D,'VET FIA'!D:D)</f>
        <v>0</v>
      </c>
      <c r="AL625" s="12">
        <f>+SUMIF('CSS SAKAY'!F:F,D:D,'CSS SAKAY'!C:C)</f>
        <v>0</v>
      </c>
      <c r="AM625" s="12"/>
      <c r="AN625" s="12">
        <f>SUMIF('United Malagasy'!F:F,D:D,'United Malagasy'!C:C)</f>
        <v>0</v>
      </c>
      <c r="AO625" s="12">
        <f>+SUMIF(NUTRIFOOD!E:E,D:D,NUTRIFOOD!C:C)</f>
        <v>0</v>
      </c>
      <c r="AP625" s="12">
        <f>+SUMIF(FERRIS!H:H,D:D,FERRIS!E:E)</f>
        <v>0</v>
      </c>
      <c r="AQ625" s="12">
        <f>+SUMIF(SEM!F:F,D:D,SEM!C:C)</f>
        <v>0</v>
      </c>
      <c r="AR625" s="12">
        <f>+SUMIF(Madatrade!F:F,D:D,Madatrade!C:C)</f>
        <v>0</v>
      </c>
      <c r="AS625" s="12">
        <f>+SUMIF('FLY TECH'!F:F,D:D,'FLY TECH'!D:D)</f>
        <v>0</v>
      </c>
      <c r="AT625" s="12">
        <f>+SUMIFS('FIRST INVESTISSEMENT'!D:D,'FIRST INVESTISSEMENT'!G:G,D:D)</f>
        <v>0</v>
      </c>
      <c r="AU625" s="164">
        <f t="shared" si="60"/>
        <v>100000</v>
      </c>
      <c r="AV625" s="165">
        <f t="shared" si="61"/>
        <v>22.108885198375514</v>
      </c>
    </row>
    <row r="626" spans="1:48" hidden="1" x14ac:dyDescent="0.25">
      <c r="A626" s="11" t="str">
        <f t="shared" si="57"/>
        <v>6</v>
      </c>
      <c r="B626" s="11" t="str">
        <f t="shared" si="58"/>
        <v>63</v>
      </c>
      <c r="C626" s="11" t="str">
        <f t="shared" si="59"/>
        <v>633</v>
      </c>
      <c r="D626" s="23">
        <v>63330000</v>
      </c>
      <c r="E626" s="119" t="s">
        <v>3274</v>
      </c>
      <c r="F626" s="24" t="s">
        <v>2326</v>
      </c>
      <c r="G626" s="12">
        <f>+SUMIF(AGRIFARM!H:H,D:D,AGRIFARM!L:L)</f>
        <v>0</v>
      </c>
      <c r="H626" s="12">
        <f>+SUMIF(AGRICORP!I:I,D:D,AGRICORP!D:D)</f>
        <v>0</v>
      </c>
      <c r="I626" s="12">
        <f>+SUMIF(SMTP!D:D,D:D,SMTP!F:F)</f>
        <v>0</v>
      </c>
      <c r="J626" s="12">
        <f>+SUMIF(AGRIVET!G:G,D:D,AGRIVET!D:D)</f>
        <v>0</v>
      </c>
      <c r="K626" s="12">
        <f>+SUMIF(AGRIVAL!G:G,D:D,AGRIVAL!D:D)</f>
        <v>0</v>
      </c>
      <c r="L626" s="12">
        <f>+SUMIF(AGRIKOBA!G:G,D:D,AGRIKOBA!D:D)</f>
        <v>0</v>
      </c>
      <c r="M626" s="12">
        <f>+SUMIF(LMOI!F:F,D:D,LMOI!C:C)</f>
        <v>0</v>
      </c>
      <c r="N626" s="12">
        <f>+SUMIF(TARTINE!G:G,D:D,TARTINE!D:D)</f>
        <v>0</v>
      </c>
      <c r="O626" s="12">
        <f>+SUMIF(IDF!F:F,D:D,IDF!C:C)</f>
        <v>0</v>
      </c>
      <c r="P626" s="12">
        <f>+SUMIF(RYA!G:G,D:D,RYA!D:D)</f>
        <v>0</v>
      </c>
      <c r="Q626" s="12">
        <f>+SUMIF('SCI NOAH'!G:G,D:D,'SCI NOAH'!D:D)</f>
        <v>0</v>
      </c>
      <c r="R626" s="12">
        <f>+SUMIF(SIM!F:F,D:D,SIM!C:C)</f>
        <v>0</v>
      </c>
      <c r="S626" s="163">
        <f>+SUMIF('First Energy'!A:A,D:D,'First Energy'!C:C)</f>
        <v>0</v>
      </c>
      <c r="T626" s="163">
        <f>+SUMIF('ID Motors'!G:G,D:D,'ID Motors'!D:D)</f>
        <v>0</v>
      </c>
      <c r="U626" s="12">
        <f>+SUMIF('ID RENTAL'!G:G,D:D,'ID RENTAL'!D:D)</f>
        <v>0</v>
      </c>
      <c r="V626" s="12">
        <f>+SUMIF('MCM '!G:G,D:D,'MCM '!D:D)</f>
        <v>699700</v>
      </c>
      <c r="W626" s="12">
        <f>SUMIF(AGRIMOTORS!G:G,D:D,AGRIMOTORS!D:D)</f>
        <v>0</v>
      </c>
      <c r="X626" s="12">
        <f>+SUMIF(BOVIMA!F:F,D:D,BOVIMA!C:C)</f>
        <v>0</v>
      </c>
      <c r="Y626" s="12">
        <f>+SUMIF(AGRIFEED!F:F,D:D,AGRIFEED!C:C)</f>
        <v>0</v>
      </c>
      <c r="Z626" s="12">
        <f>SUMIF(AMIP!F:F,D:D,AMIP!C:C)</f>
        <v>0</v>
      </c>
      <c r="AA626" s="12">
        <f>+SUMIF(ISF!G:G,D:D,ISF!D:D)</f>
        <v>0</v>
      </c>
      <c r="AB626" s="124">
        <f>+SUMIF(DISCOI!G:G,D:D,DISCOI!D:D)</f>
        <v>0</v>
      </c>
      <c r="AC626" s="12">
        <f>+SUMIF(MABEL!F:F,D:D,MABEL!C:C)</f>
        <v>0</v>
      </c>
      <c r="AD626" s="12">
        <f>+SUMIF(NMP!F:F,D:D,NMP!C:C)</f>
        <v>0</v>
      </c>
      <c r="AE626" s="12">
        <f>+SUMIF('AMCHO '!F:F,D:D,'AMCHO '!C:C)</f>
        <v>0</v>
      </c>
      <c r="AF626" s="12">
        <f>+SUMIF(CONFORTIS!G:G,D:D,CONFORTIS!D:D)</f>
        <v>0</v>
      </c>
      <c r="AG626" s="12">
        <f>+SUMIF('IRS IMMO'!G:G,D:D,'IRS IMMO'!D:D)</f>
        <v>0</v>
      </c>
      <c r="AH626" s="12">
        <f>+SUMIFS(AGRIVETAM!C:C,AGRIVETAM!F:F,D:D)</f>
        <v>0</v>
      </c>
      <c r="AI626" s="12">
        <f>+SUMIF(EUROPAINTS!F:F,D:D,EUROPAINTS!C:C)</f>
        <v>0</v>
      </c>
      <c r="AJ626" s="12">
        <f>+SUMIF('VET ABE'!F:F,D:D,'VET ABE'!D:D)</f>
        <v>0</v>
      </c>
      <c r="AK626" s="12">
        <f>SUMIF('VET FIA'!F:F,D:D,'VET FIA'!D:D)</f>
        <v>0</v>
      </c>
      <c r="AL626" s="12">
        <f>+SUMIF('CSS SAKAY'!F:F,D:D,'CSS SAKAY'!C:C)</f>
        <v>0</v>
      </c>
      <c r="AM626" s="12"/>
      <c r="AN626" s="12">
        <f>SUMIF('United Malagasy'!F:F,D:D,'United Malagasy'!C:C)</f>
        <v>0</v>
      </c>
      <c r="AO626" s="12">
        <f>+SUMIF(NUTRIFOOD!E:E,D:D,NUTRIFOOD!C:C)</f>
        <v>0</v>
      </c>
      <c r="AP626" s="12">
        <f>+SUMIF(FERRIS!H:H,D:D,FERRIS!E:E)</f>
        <v>0</v>
      </c>
      <c r="AQ626" s="12">
        <f>+SUMIF(SEM!F:F,D:D,SEM!C:C)</f>
        <v>0</v>
      </c>
      <c r="AR626" s="12">
        <f>+SUMIF(Madatrade!F:F,D:D,Madatrade!C:C)</f>
        <v>0</v>
      </c>
      <c r="AS626" s="12">
        <f>+SUMIF('FLY TECH'!F:F,D:D,'FLY TECH'!D:D)</f>
        <v>0</v>
      </c>
      <c r="AT626" s="12">
        <f>+SUMIFS('FIRST INVESTISSEMENT'!D:D,'FIRST INVESTISSEMENT'!G:G,D:D)</f>
        <v>0</v>
      </c>
      <c r="AU626" s="164">
        <f t="shared" si="60"/>
        <v>699700</v>
      </c>
      <c r="AV626" s="165">
        <f t="shared" si="61"/>
        <v>154.69586973303348</v>
      </c>
    </row>
    <row r="627" spans="1:48" hidden="1" x14ac:dyDescent="0.25">
      <c r="A627" s="11" t="str">
        <f t="shared" si="57"/>
        <v>6</v>
      </c>
      <c r="B627" s="11" t="str">
        <f t="shared" si="58"/>
        <v>63</v>
      </c>
      <c r="C627" s="11" t="str">
        <f t="shared" si="59"/>
        <v>635</v>
      </c>
      <c r="D627" s="29">
        <v>63500000</v>
      </c>
      <c r="E627" s="119" t="s">
        <v>3274</v>
      </c>
      <c r="F627" s="24" t="s">
        <v>215</v>
      </c>
      <c r="G627" s="12">
        <f>+SUMIF(AGRIFARM!H:H,D:D,AGRIFARM!L:L)</f>
        <v>0</v>
      </c>
      <c r="H627" s="12">
        <f>+SUMIF(AGRICORP!I:I,D:D,AGRICORP!D:D)</f>
        <v>0</v>
      </c>
      <c r="I627" s="12">
        <f>+SUMIF(SMTP!D:D,D:D,SMTP!F:F)</f>
        <v>1064229</v>
      </c>
      <c r="J627" s="12">
        <f>+SUMIF(AGRIVET!G:G,D:D,AGRIVET!D:D)</f>
        <v>7115553.7000000002</v>
      </c>
      <c r="K627" s="12">
        <f>+SUMIF(AGRIVAL!G:G,D:D,AGRIVAL!D:D)</f>
        <v>0</v>
      </c>
      <c r="L627" s="12">
        <f>+SUMIF(AGRIKOBA!G:G,D:D,AGRIKOBA!D:D)</f>
        <v>0</v>
      </c>
      <c r="M627" s="12">
        <f>+SUMIF(LMOI!F:F,D:D,LMOI!C:C)</f>
        <v>0</v>
      </c>
      <c r="N627" s="12">
        <f>+SUMIF(TARTINE!G:G,D:D,TARTINE!D:D)</f>
        <v>547279.57999999996</v>
      </c>
      <c r="O627" s="12">
        <f>+SUMIF(IDF!F:F,D:D,IDF!C:C)</f>
        <v>0</v>
      </c>
      <c r="P627" s="12">
        <f>+SUMIF(RYA!G:G,D:D,RYA!D:D)</f>
        <v>7402981</v>
      </c>
      <c r="Q627" s="12">
        <f>+SUMIF('SCI NOAH'!G:G,D:D,'SCI NOAH'!D:D)</f>
        <v>0</v>
      </c>
      <c r="R627" s="12">
        <f>+SUMIF(SIM!F:F,D:D,SIM!C:C)</f>
        <v>0</v>
      </c>
      <c r="S627" s="163">
        <f>+SUMIF('First Energy'!A:A,D:D,'First Energy'!C:C)</f>
        <v>0</v>
      </c>
      <c r="T627" s="163">
        <f>+SUMIF('ID Motors'!G:G,D:D,'ID Motors'!D:D)</f>
        <v>0</v>
      </c>
      <c r="U627" s="12">
        <f>+SUMIF('ID RENTAL'!G:G,D:D,'ID RENTAL'!D:D)</f>
        <v>0</v>
      </c>
      <c r="V627" s="12">
        <f>+SUMIF('MCM '!G:G,D:D,'MCM '!D:D)</f>
        <v>41703</v>
      </c>
      <c r="W627" s="12">
        <f>SUMIF(AGRIMOTORS!G:G,D:D,AGRIMOTORS!D:D)</f>
        <v>0</v>
      </c>
      <c r="X627" s="12">
        <f>+SUMIF(BOVIMA!F:F,D:D,BOVIMA!C:C)</f>
        <v>0</v>
      </c>
      <c r="Y627" s="12">
        <f>+SUMIF(AGRIFEED!F:F,D:D,AGRIFEED!C:C)</f>
        <v>0</v>
      </c>
      <c r="Z627" s="12">
        <f>SUMIF(AMIP!F:F,D:D,AMIP!C:C)</f>
        <v>0</v>
      </c>
      <c r="AA627" s="12">
        <f>+SUMIF(ISF!G:G,D:D,ISF!D:D)</f>
        <v>0</v>
      </c>
      <c r="AB627" s="124">
        <f>+SUMIF(DISCOI!G:G,D:D,DISCOI!D:D)</f>
        <v>0</v>
      </c>
      <c r="AC627" s="12">
        <f>+SUMIF(MABEL!F:F,D:D,MABEL!C:C)</f>
        <v>2630661</v>
      </c>
      <c r="AD627" s="12">
        <f>+SUMIF(NMP!F:F,D:D,NMP!C:C)</f>
        <v>0</v>
      </c>
      <c r="AE627" s="12">
        <f>+SUMIF('AMCHO '!F:F,D:D,'AMCHO '!C:C)</f>
        <v>0</v>
      </c>
      <c r="AF627" s="12">
        <f>+SUMIF(CONFORTIS!G:G,D:D,CONFORTIS!D:D)</f>
        <v>0</v>
      </c>
      <c r="AG627" s="12">
        <f>+SUMIF('IRS IMMO'!G:G,D:D,'IRS IMMO'!D:D)</f>
        <v>0</v>
      </c>
      <c r="AH627" s="12">
        <f>+SUMIFS(AGRIVETAM!C:C,AGRIVETAM!F:F,D:D)</f>
        <v>0</v>
      </c>
      <c r="AI627" s="12">
        <f>+SUMIF(EUROPAINTS!F:F,D:D,EUROPAINTS!C:C)</f>
        <v>0</v>
      </c>
      <c r="AJ627" s="12">
        <f>+SUMIF('VET ABE'!F:F,D:D,'VET ABE'!D:D)</f>
        <v>1312000</v>
      </c>
      <c r="AK627" s="12">
        <f>SUMIF('VET FIA'!F:F,D:D,'VET FIA'!D:D)</f>
        <v>11000</v>
      </c>
      <c r="AL627" s="12">
        <f>+SUMIF('CSS SAKAY'!F:F,D:D,'CSS SAKAY'!C:C)</f>
        <v>0</v>
      </c>
      <c r="AM627" s="12"/>
      <c r="AN627" s="12">
        <f>SUMIF('United Malagasy'!F:F,D:D,'United Malagasy'!C:C)</f>
        <v>0</v>
      </c>
      <c r="AO627" s="12">
        <f>+SUMIF(NUTRIFOOD!E:E,D:D,NUTRIFOOD!C:C)</f>
        <v>0</v>
      </c>
      <c r="AP627" s="12">
        <f>+SUMIF(FERRIS!H:H,D:D,FERRIS!E:E)</f>
        <v>0</v>
      </c>
      <c r="AQ627" s="12">
        <f>+SUMIF(SEM!F:F,D:D,SEM!C:C)</f>
        <v>0</v>
      </c>
      <c r="AR627" s="12">
        <f>+SUMIF(Madatrade!F:F,D:D,Madatrade!C:C)</f>
        <v>4000</v>
      </c>
      <c r="AS627" s="12">
        <f>+SUMIF('FLY TECH'!F:F,D:D,'FLY TECH'!D:D)</f>
        <v>0</v>
      </c>
      <c r="AT627" s="12">
        <f>+SUMIFS('FIRST INVESTISSEMENT'!D:D,'FIRST INVESTISSEMENT'!G:G,D:D)</f>
        <v>8600760</v>
      </c>
      <c r="AU627" s="164">
        <f t="shared" si="60"/>
        <v>28730167.280000001</v>
      </c>
      <c r="AV627" s="165">
        <f t="shared" si="61"/>
        <v>6351.9197012364448</v>
      </c>
    </row>
    <row r="628" spans="1:48" hidden="1" x14ac:dyDescent="0.25">
      <c r="A628" s="11" t="str">
        <f t="shared" si="57"/>
        <v>6</v>
      </c>
      <c r="B628" s="11" t="str">
        <f t="shared" si="58"/>
        <v>63</v>
      </c>
      <c r="C628" s="11" t="str">
        <f t="shared" si="59"/>
        <v>635</v>
      </c>
      <c r="D628" s="60">
        <v>63501000</v>
      </c>
      <c r="E628" s="119" t="s">
        <v>3274</v>
      </c>
      <c r="F628" s="24" t="s">
        <v>465</v>
      </c>
      <c r="G628" s="12">
        <f>+SUMIF(AGRIFARM!H:H,D:D,AGRIFARM!L:L)</f>
        <v>88021425.269999996</v>
      </c>
      <c r="H628" s="12">
        <f>+SUMIF(AGRICORP!I:I,D:D,AGRICORP!D:D)</f>
        <v>103000</v>
      </c>
      <c r="I628" s="12">
        <f>+SUMIF(SMTP!D:D,D:D,SMTP!F:F)</f>
        <v>1653542</v>
      </c>
      <c r="J628" s="12">
        <f>+SUMIF(AGRIVET!G:G,D:D,AGRIVET!D:D)</f>
        <v>520850.4</v>
      </c>
      <c r="K628" s="12">
        <f>+SUMIF(AGRIVAL!G:G,D:D,AGRIVAL!D:D)</f>
        <v>16041422</v>
      </c>
      <c r="L628" s="12">
        <f>+SUMIF(AGRIKOBA!G:G,D:D,AGRIKOBA!D:D)</f>
        <v>7104490</v>
      </c>
      <c r="M628" s="12">
        <f>+SUMIF(LMOI!F:F,D:D,LMOI!C:C)</f>
        <v>10559410</v>
      </c>
      <c r="N628" s="12">
        <f>+SUMIF(TARTINE!G:G,D:D,TARTINE!D:D)</f>
        <v>0</v>
      </c>
      <c r="O628" s="12">
        <f>+SUMIF(IDF!F:F,D:D,IDF!C:C)</f>
        <v>68634</v>
      </c>
      <c r="P628" s="12">
        <f>+SUMIF(RYA!G:G,D:D,RYA!D:D)</f>
        <v>128571</v>
      </c>
      <c r="Q628" s="12">
        <f>+SUMIF('SCI NOAH'!G:G,D:D,'SCI NOAH'!D:D)</f>
        <v>0</v>
      </c>
      <c r="R628" s="12">
        <f>+SUMIF(SIM!F:F,D:D,SIM!C:C)</f>
        <v>17000</v>
      </c>
      <c r="S628" s="163">
        <f>+SUMIF('First Energy'!A:A,D:D,'First Energy'!C:C)</f>
        <v>68353000</v>
      </c>
      <c r="T628" s="163">
        <f>+SUMIF('ID Motors'!G:G,D:D,'ID Motors'!D:D)</f>
        <v>7154771.5999999996</v>
      </c>
      <c r="U628" s="12">
        <f>+SUMIF('ID RENTAL'!G:G,D:D,'ID RENTAL'!D:D)</f>
        <v>198743</v>
      </c>
      <c r="V628" s="12">
        <f>+SUMIF('MCM '!G:G,D:D,'MCM '!D:D)</f>
        <v>0</v>
      </c>
      <c r="W628" s="12">
        <f>SUMIF(AGRIMOTORS!G:G,D:D,AGRIMOTORS!D:D)</f>
        <v>0</v>
      </c>
      <c r="X628" s="12">
        <f>+SUMIF(BOVIMA!F:F,D:D,BOVIMA!C:C)</f>
        <v>484755</v>
      </c>
      <c r="Y628" s="12">
        <f>+SUMIF(AGRIFEED!F:F,D:D,AGRIFEED!C:C)</f>
        <v>0</v>
      </c>
      <c r="Z628" s="12">
        <f>SUMIF(AMIP!F:F,D:D,AMIP!C:C)</f>
        <v>0</v>
      </c>
      <c r="AA628" s="12">
        <f>+SUMIF(ISF!G:G,D:D,ISF!D:D)</f>
        <v>150000</v>
      </c>
      <c r="AB628" s="124">
        <f>+SUMIF(DISCOI!G:G,D:D,DISCOI!D:D)</f>
        <v>0</v>
      </c>
      <c r="AC628" s="12">
        <f>+SUMIF(MABEL!F:F,D:D,MABEL!C:C)</f>
        <v>0</v>
      </c>
      <c r="AD628" s="12">
        <f>+SUMIF(NMP!F:F,D:D,NMP!C:C)</f>
        <v>0</v>
      </c>
      <c r="AE628" s="12">
        <f>+SUMIF('AMCHO '!F:F,D:D,'AMCHO '!C:C)</f>
        <v>2872200</v>
      </c>
      <c r="AF628" s="12">
        <f>+SUMIF(CONFORTIS!G:G,D:D,CONFORTIS!D:D)</f>
        <v>5000</v>
      </c>
      <c r="AG628" s="12">
        <f>+SUMIF('IRS IMMO'!G:G,D:D,'IRS IMMO'!D:D)</f>
        <v>0</v>
      </c>
      <c r="AH628" s="12">
        <f>+SUMIFS(AGRIVETAM!C:C,AGRIVETAM!F:F,D:D)</f>
        <v>1794</v>
      </c>
      <c r="AI628" s="12">
        <f>+SUMIF(EUROPAINTS!F:F,D:D,EUROPAINTS!C:C)</f>
        <v>0</v>
      </c>
      <c r="AJ628" s="12">
        <f>+SUMIF('VET ABE'!F:F,D:D,'VET ABE'!D:D)</f>
        <v>151273</v>
      </c>
      <c r="AK628" s="12">
        <f>SUMIF('VET FIA'!F:F,D:D,'VET FIA'!D:D)</f>
        <v>673</v>
      </c>
      <c r="AL628" s="12">
        <f>+SUMIF('CSS SAKAY'!F:F,D:D,'CSS SAKAY'!C:C)</f>
        <v>0</v>
      </c>
      <c r="AM628" s="12"/>
      <c r="AN628" s="12">
        <f>SUMIF('United Malagasy'!F:F,D:D,'United Malagasy'!C:C)</f>
        <v>0</v>
      </c>
      <c r="AO628" s="12">
        <f>+SUMIF(NUTRIFOOD!E:E,D:D,NUTRIFOOD!C:C)</f>
        <v>0</v>
      </c>
      <c r="AP628" s="12">
        <f>+SUMIF(FERRIS!H:H,D:D,FERRIS!E:E)</f>
        <v>1054100</v>
      </c>
      <c r="AQ628" s="12">
        <f>+SUMIF(SEM!F:F,D:D,SEM!C:C)</f>
        <v>0</v>
      </c>
      <c r="AR628" s="12">
        <f>+SUMIF(Madatrade!F:F,D:D,Madatrade!C:C)</f>
        <v>0</v>
      </c>
      <c r="AS628" s="12">
        <f>+SUMIF('FLY TECH'!F:F,D:D,'FLY TECH'!D:D)</f>
        <v>11244916.75</v>
      </c>
      <c r="AT628" s="12">
        <f>+SUMIFS('FIRST INVESTISSEMENT'!D:D,'FIRST INVESTISSEMENT'!G:G,D:D)</f>
        <v>0</v>
      </c>
      <c r="AU628" s="164">
        <f t="shared" si="60"/>
        <v>215889571.02000001</v>
      </c>
      <c r="AV628" s="165">
        <f t="shared" si="61"/>
        <v>47730.777412077172</v>
      </c>
    </row>
    <row r="629" spans="1:48" hidden="1" x14ac:dyDescent="0.25">
      <c r="A629" s="11" t="str">
        <f t="shared" si="57"/>
        <v>6</v>
      </c>
      <c r="B629" s="11" t="str">
        <f t="shared" si="58"/>
        <v>63</v>
      </c>
      <c r="C629" s="11" t="str">
        <f t="shared" si="59"/>
        <v>635</v>
      </c>
      <c r="D629" s="23">
        <v>63502000</v>
      </c>
      <c r="E629" s="119" t="s">
        <v>3274</v>
      </c>
      <c r="F629" s="24" t="s">
        <v>470</v>
      </c>
      <c r="G629" s="12">
        <f>+SUMIF(AGRIFARM!H:H,D:D,AGRIFARM!L:L)</f>
        <v>8720872</v>
      </c>
      <c r="H629" s="12">
        <f>+SUMIF(AGRICORP!I:I,D:D,AGRICORP!D:D)</f>
        <v>0</v>
      </c>
      <c r="I629" s="12">
        <f>+SUMIF(SMTP!D:D,D:D,SMTP!F:F)</f>
        <v>19138800</v>
      </c>
      <c r="J629" s="12">
        <f>+SUMIF(AGRIVET!G:G,D:D,AGRIVET!D:D)</f>
        <v>0</v>
      </c>
      <c r="K629" s="12">
        <f>+SUMIF(AGRIVAL!G:G,D:D,AGRIVAL!D:D)</f>
        <v>0</v>
      </c>
      <c r="L629" s="12">
        <f>+SUMIF(AGRIKOBA!G:G,D:D,AGRIKOBA!D:D)</f>
        <v>0</v>
      </c>
      <c r="M629" s="12">
        <f>+SUMIF(LMOI!F:F,D:D,LMOI!C:C)</f>
        <v>0</v>
      </c>
      <c r="N629" s="12">
        <f>+SUMIF(TARTINE!G:G,D:D,TARTINE!D:D)</f>
        <v>0</v>
      </c>
      <c r="O629" s="12">
        <f>+SUMIF(IDF!F:F,D:D,IDF!C:C)</f>
        <v>634403010</v>
      </c>
      <c r="P629" s="12">
        <f>+SUMIF(RYA!G:G,D:D,RYA!D:D)</f>
        <v>0</v>
      </c>
      <c r="Q629" s="12">
        <f>+SUMIF('SCI NOAH'!G:G,D:D,'SCI NOAH'!D:D)</f>
        <v>0</v>
      </c>
      <c r="R629" s="12">
        <f>+SUMIF(SIM!F:F,D:D,SIM!C:C)</f>
        <v>0</v>
      </c>
      <c r="S629" s="163">
        <f>+SUMIF('First Energy'!A:A,D:D,'First Energy'!C:C)</f>
        <v>0</v>
      </c>
      <c r="T629" s="163">
        <f>+SUMIF('ID Motors'!G:G,D:D,'ID Motors'!D:D)</f>
        <v>0</v>
      </c>
      <c r="U629" s="12">
        <f>+SUMIF('ID RENTAL'!G:G,D:D,'ID RENTAL'!D:D)</f>
        <v>0</v>
      </c>
      <c r="V629" s="12">
        <f>+SUMIF('MCM '!G:G,D:D,'MCM '!D:D)</f>
        <v>0</v>
      </c>
      <c r="W629" s="12">
        <f>SUMIF(AGRIMOTORS!G:G,D:D,AGRIMOTORS!D:D)</f>
        <v>0</v>
      </c>
      <c r="X629" s="12">
        <f>+SUMIF(BOVIMA!F:F,D:D,BOVIMA!C:C)</f>
        <v>0</v>
      </c>
      <c r="Y629" s="12">
        <f>+SUMIF(AGRIFEED!F:F,D:D,AGRIFEED!C:C)</f>
        <v>4709</v>
      </c>
      <c r="Z629" s="12">
        <f>SUMIF(AMIP!F:F,D:D,AMIP!C:C)</f>
        <v>0</v>
      </c>
      <c r="AA629" s="12">
        <f>+SUMIF(ISF!G:G,D:D,ISF!D:D)</f>
        <v>0</v>
      </c>
      <c r="AB629" s="124">
        <f>+SUMIF(DISCOI!G:G,D:D,DISCOI!D:D)</f>
        <v>0</v>
      </c>
      <c r="AC629" s="12">
        <f>+SUMIF(MABEL!F:F,D:D,MABEL!C:C)</f>
        <v>0</v>
      </c>
      <c r="AD629" s="12">
        <f>+SUMIF(NMP!F:F,D:D,NMP!C:C)</f>
        <v>0</v>
      </c>
      <c r="AE629" s="12">
        <f>+SUMIF('AMCHO '!F:F,D:D,'AMCHO '!C:C)</f>
        <v>0</v>
      </c>
      <c r="AF629" s="12">
        <f>+SUMIF(CONFORTIS!G:G,D:D,CONFORTIS!D:D)</f>
        <v>0</v>
      </c>
      <c r="AG629" s="12">
        <f>+SUMIF('IRS IMMO'!G:G,D:D,'IRS IMMO'!D:D)</f>
        <v>0</v>
      </c>
      <c r="AH629" s="12">
        <f>+SUMIFS(AGRIVETAM!C:C,AGRIVETAM!F:F,D:D)</f>
        <v>139000</v>
      </c>
      <c r="AI629" s="12">
        <f>+SUMIF(EUROPAINTS!F:F,D:D,EUROPAINTS!C:C)</f>
        <v>0</v>
      </c>
      <c r="AJ629" s="12">
        <f>+SUMIF('VET ABE'!F:F,D:D,'VET ABE'!D:D)</f>
        <v>0</v>
      </c>
      <c r="AK629" s="12">
        <f>SUMIF('VET FIA'!F:F,D:D,'VET FIA'!D:D)</f>
        <v>0</v>
      </c>
      <c r="AL629" s="12">
        <f>+SUMIF('CSS SAKAY'!F:F,D:D,'CSS SAKAY'!C:C)</f>
        <v>0</v>
      </c>
      <c r="AM629" s="12"/>
      <c r="AN629" s="12">
        <f>SUMIF('United Malagasy'!F:F,D:D,'United Malagasy'!C:C)</f>
        <v>0</v>
      </c>
      <c r="AO629" s="12">
        <f>+SUMIF(NUTRIFOOD!E:E,D:D,NUTRIFOOD!C:C)</f>
        <v>0</v>
      </c>
      <c r="AP629" s="12">
        <f>+SUMIF(FERRIS!H:H,D:D,FERRIS!E:E)</f>
        <v>0</v>
      </c>
      <c r="AQ629" s="12">
        <f>+SUMIF(SEM!F:F,D:D,SEM!C:C)</f>
        <v>4298770</v>
      </c>
      <c r="AR629" s="12">
        <f>+SUMIF(Madatrade!F:F,D:D,Madatrade!C:C)</f>
        <v>0</v>
      </c>
      <c r="AS629" s="12">
        <f>+SUMIF('FLY TECH'!F:F,D:D,'FLY TECH'!D:D)</f>
        <v>585000</v>
      </c>
      <c r="AT629" s="12">
        <f>+SUMIFS('FIRST INVESTISSEMENT'!D:D,'FIRST INVESTISSEMENT'!G:G,D:D)</f>
        <v>0</v>
      </c>
      <c r="AU629" s="164">
        <f t="shared" si="60"/>
        <v>667290161</v>
      </c>
      <c r="AV629" s="165">
        <f t="shared" si="61"/>
        <v>147530.41563554513</v>
      </c>
    </row>
    <row r="630" spans="1:48" hidden="1" x14ac:dyDescent="0.25">
      <c r="A630" s="11" t="str">
        <f t="shared" si="57"/>
        <v>6</v>
      </c>
      <c r="B630" s="11" t="str">
        <f t="shared" si="58"/>
        <v>63</v>
      </c>
      <c r="C630" s="11" t="str">
        <f t="shared" si="59"/>
        <v>635</v>
      </c>
      <c r="D630" s="23">
        <v>63503000</v>
      </c>
      <c r="E630" s="119" t="s">
        <v>3274</v>
      </c>
      <c r="F630" s="24" t="s">
        <v>213</v>
      </c>
      <c r="G630" s="12">
        <f>+SUMIF(AGRIFARM!H:H,D:D,AGRIFARM!L:L)</f>
        <v>270000</v>
      </c>
      <c r="H630" s="12">
        <f>+SUMIF(AGRICORP!I:I,D:D,AGRICORP!D:D)</f>
        <v>130000</v>
      </c>
      <c r="I630" s="12">
        <f>+SUMIF(SMTP!D:D,D:D,SMTP!F:F)</f>
        <v>360509</v>
      </c>
      <c r="J630" s="12">
        <f>+SUMIF(AGRIVET!G:G,D:D,AGRIVET!D:D)</f>
        <v>74150.899999999994</v>
      </c>
      <c r="K630" s="12">
        <f>+SUMIF(AGRIVAL!G:G,D:D,AGRIVAL!D:D)</f>
        <v>23255</v>
      </c>
      <c r="L630" s="12">
        <f>+SUMIF(AGRIKOBA!G:G,D:D,AGRIKOBA!D:D)</f>
        <v>3774</v>
      </c>
      <c r="M630" s="12">
        <f>+SUMIF(LMOI!F:F,D:D,LMOI!C:C)</f>
        <v>6779900</v>
      </c>
      <c r="N630" s="12">
        <f>+SUMIF(TARTINE!G:G,D:D,TARTINE!D:D)</f>
        <v>0</v>
      </c>
      <c r="O630" s="12">
        <f>+SUMIF(IDF!F:F,D:D,IDF!C:C)</f>
        <v>47349</v>
      </c>
      <c r="P630" s="12">
        <f>+SUMIF(RYA!G:G,D:D,RYA!D:D)</f>
        <v>1604</v>
      </c>
      <c r="Q630" s="12">
        <f>+SUMIF('SCI NOAH'!G:G,D:D,'SCI NOAH'!D:D)</f>
        <v>0</v>
      </c>
      <c r="R630" s="12">
        <f>+SUMIF(SIM!F:F,D:D,SIM!C:C)</f>
        <v>0</v>
      </c>
      <c r="S630" s="163">
        <f>+SUMIF('First Energy'!A:A,D:D,'First Energy'!C:C)</f>
        <v>157000</v>
      </c>
      <c r="T630" s="163">
        <f>+SUMIF('ID Motors'!G:G,D:D,'ID Motors'!D:D)</f>
        <v>52802849</v>
      </c>
      <c r="U630" s="12">
        <f>+SUMIF('ID RENTAL'!G:G,D:D,'ID RENTAL'!D:D)</f>
        <v>28880720</v>
      </c>
      <c r="V630" s="12">
        <f>+SUMIF('MCM '!G:G,D:D,'MCM '!D:D)</f>
        <v>102547</v>
      </c>
      <c r="W630" s="12">
        <f>SUMIF(AGRIMOTORS!G:G,D:D,AGRIMOTORS!D:D)</f>
        <v>0</v>
      </c>
      <c r="X630" s="12">
        <f>+SUMIF(BOVIMA!F:F,D:D,BOVIMA!C:C)</f>
        <v>7264</v>
      </c>
      <c r="Y630" s="12">
        <f>+SUMIF(AGRIFEED!F:F,D:D,AGRIFEED!C:C)</f>
        <v>5943</v>
      </c>
      <c r="Z630" s="12">
        <f>SUMIF(AMIP!F:F,D:D,AMIP!C:C)</f>
        <v>0</v>
      </c>
      <c r="AA630" s="12">
        <f>+SUMIF(ISF!G:G,D:D,ISF!D:D)</f>
        <v>0</v>
      </c>
      <c r="AB630" s="124">
        <f>+SUMIF(DISCOI!G:G,D:D,DISCOI!D:D)</f>
        <v>1200000</v>
      </c>
      <c r="AC630" s="12">
        <f>+SUMIF(MABEL!F:F,D:D,MABEL!C:C)</f>
        <v>1887</v>
      </c>
      <c r="AD630" s="12">
        <f>+SUMIF(NMP!F:F,D:D,NMP!C:C)</f>
        <v>0</v>
      </c>
      <c r="AE630" s="12">
        <f>+SUMIF('AMCHO '!F:F,D:D,'AMCHO '!C:C)</f>
        <v>0</v>
      </c>
      <c r="AF630" s="12">
        <f>+SUMIF(CONFORTIS!G:G,D:D,CONFORTIS!D:D)</f>
        <v>0</v>
      </c>
      <c r="AG630" s="12">
        <f>+SUMIF('IRS IMMO'!G:G,D:D,'IRS IMMO'!D:D)</f>
        <v>4245.28</v>
      </c>
      <c r="AH630" s="12">
        <f>+SUMIFS(AGRIVETAM!C:C,AGRIVETAM!F:F,D:D)</f>
        <v>159064.16</v>
      </c>
      <c r="AI630" s="12">
        <f>+SUMIF(EUROPAINTS!F:F,D:D,EUROPAINTS!C:C)</f>
        <v>0</v>
      </c>
      <c r="AJ630" s="12">
        <f>+SUMIF('VET ABE'!F:F,D:D,'VET ABE'!D:D)</f>
        <v>849</v>
      </c>
      <c r="AK630" s="12">
        <f>SUMIF('VET FIA'!F:F,D:D,'VET FIA'!D:D)</f>
        <v>849</v>
      </c>
      <c r="AL630" s="12">
        <f>+SUMIF('CSS SAKAY'!F:F,D:D,'CSS SAKAY'!C:C)</f>
        <v>0</v>
      </c>
      <c r="AM630" s="12"/>
      <c r="AN630" s="12">
        <f>SUMIF('United Malagasy'!F:F,D:D,'United Malagasy'!C:C)</f>
        <v>0</v>
      </c>
      <c r="AO630" s="12">
        <f>+SUMIF(NUTRIFOOD!E:E,D:D,NUTRIFOOD!C:C)</f>
        <v>0</v>
      </c>
      <c r="AP630" s="12">
        <f>+SUMIF(FERRIS!H:H,D:D,FERRIS!E:E)</f>
        <v>4326600</v>
      </c>
      <c r="AQ630" s="12">
        <f>+SUMIF(SEM!F:F,D:D,SEM!C:C)</f>
        <v>50000</v>
      </c>
      <c r="AR630" s="12">
        <f>+SUMIF(Madatrade!F:F,D:D,Madatrade!C:C)</f>
        <v>0</v>
      </c>
      <c r="AS630" s="12">
        <f>+SUMIF('FLY TECH'!F:F,D:D,'FLY TECH'!D:D)</f>
        <v>0</v>
      </c>
      <c r="AT630" s="12">
        <f>+SUMIFS('FIRST INVESTISSEMENT'!D:D,'FIRST INVESTISSEMENT'!G:G,D:D)</f>
        <v>0</v>
      </c>
      <c r="AU630" s="164">
        <f t="shared" si="60"/>
        <v>95390359.340000004</v>
      </c>
      <c r="AV630" s="165">
        <f t="shared" si="61"/>
        <v>21089.745036798475</v>
      </c>
    </row>
    <row r="631" spans="1:48" hidden="1" x14ac:dyDescent="0.25">
      <c r="A631" s="11" t="str">
        <f t="shared" si="57"/>
        <v>6</v>
      </c>
      <c r="B631" s="11" t="str">
        <f t="shared" si="58"/>
        <v>63</v>
      </c>
      <c r="C631" s="11" t="str">
        <f t="shared" si="59"/>
        <v>635</v>
      </c>
      <c r="D631" s="23">
        <v>63504000</v>
      </c>
      <c r="E631" s="119" t="s">
        <v>3274</v>
      </c>
      <c r="F631" s="24" t="s">
        <v>472</v>
      </c>
      <c r="G631" s="12">
        <f>+SUMIF(AGRIFARM!H:H,D:D,AGRIFARM!L:L)</f>
        <v>18637733.989999998</v>
      </c>
      <c r="H631" s="12">
        <f>+SUMIF(AGRICORP!I:I,D:D,AGRICORP!D:D)</f>
        <v>2819341.96</v>
      </c>
      <c r="I631" s="12">
        <f>+SUMIF(SMTP!D:D,D:D,SMTP!F:F)</f>
        <v>19846584.140000001</v>
      </c>
      <c r="J631" s="12">
        <f>+SUMIF(AGRIVET!G:G,D:D,AGRIVET!D:D)</f>
        <v>10878317.58</v>
      </c>
      <c r="K631" s="12">
        <f>+SUMIF(AGRIVAL!G:G,D:D,AGRIVAL!D:D)</f>
        <v>16631176</v>
      </c>
      <c r="L631" s="12">
        <f>+SUMIF(AGRIKOBA!G:G,D:D,AGRIKOBA!D:D)</f>
        <v>393839</v>
      </c>
      <c r="M631" s="12">
        <f>+SUMIF(LMOI!F:F,D:D,LMOI!C:C)</f>
        <v>116171940.17</v>
      </c>
      <c r="N631" s="12">
        <f>+SUMIF(TARTINE!G:G,D:D,TARTINE!D:D)</f>
        <v>0</v>
      </c>
      <c r="O631" s="12">
        <f>+SUMIF(IDF!F:F,D:D,IDF!C:C)</f>
        <v>17436153.039999999</v>
      </c>
      <c r="P631" s="12">
        <f>+SUMIF(RYA!G:G,D:D,RYA!D:D)</f>
        <v>98781</v>
      </c>
      <c r="Q631" s="12">
        <f>+SUMIF('SCI NOAH'!G:G,D:D,'SCI NOAH'!D:D)</f>
        <v>301500</v>
      </c>
      <c r="R631" s="12">
        <f>+SUMIF(SIM!F:F,D:D,SIM!C:C)</f>
        <v>6000</v>
      </c>
      <c r="S631" s="163">
        <f>+SUMIF('First Energy'!A:A,D:D,'First Energy'!C:C)</f>
        <v>88324689.299999997</v>
      </c>
      <c r="T631" s="163">
        <f>+SUMIF('ID Motors'!G:G,D:D,'ID Motors'!D:D)</f>
        <v>61089497.039999999</v>
      </c>
      <c r="U631" s="12">
        <f>+SUMIF('ID RENTAL'!G:G,D:D,'ID RENTAL'!D:D)</f>
        <v>6509011.2000000002</v>
      </c>
      <c r="V631" s="12">
        <f>+SUMIF('MCM '!G:G,D:D,'MCM '!D:D)</f>
        <v>20401025.809999999</v>
      </c>
      <c r="W631" s="12">
        <f>SUMIF(AGRIMOTORS!G:G,D:D,AGRIMOTORS!D:D)</f>
        <v>15141667.48</v>
      </c>
      <c r="X631" s="12">
        <f>+SUMIF(BOVIMA!F:F,D:D,BOVIMA!C:C)</f>
        <v>10078799.58</v>
      </c>
      <c r="Y631" s="12">
        <f>+SUMIF(AGRIFEED!F:F,D:D,AGRIFEED!C:C)</f>
        <v>2397112.5</v>
      </c>
      <c r="Z631" s="12">
        <f>SUMIF(AMIP!F:F,D:D,AMIP!C:C)</f>
        <v>0</v>
      </c>
      <c r="AA631" s="12">
        <f>+SUMIF(ISF!G:G,D:D,ISF!D:D)</f>
        <v>0</v>
      </c>
      <c r="AB631" s="124">
        <f>+SUMIF(DISCOI!G:G,D:D,DISCOI!D:D)</f>
        <v>0</v>
      </c>
      <c r="AC631" s="12">
        <f>+SUMIF(MABEL!F:F,D:D,MABEL!C:C)</f>
        <v>7732567</v>
      </c>
      <c r="AD631" s="12">
        <f>+SUMIF(NMP!F:F,D:D,NMP!C:C)</f>
        <v>5000</v>
      </c>
      <c r="AE631" s="12">
        <f>+SUMIF('AMCHO '!F:F,D:D,'AMCHO '!C:C)</f>
        <v>913700</v>
      </c>
      <c r="AF631" s="12">
        <f>+SUMIF(CONFORTIS!G:G,D:D,CONFORTIS!D:D)</f>
        <v>0</v>
      </c>
      <c r="AG631" s="12">
        <f>+SUMIF('IRS IMMO'!G:G,D:D,'IRS IMMO'!D:D)</f>
        <v>92068.5</v>
      </c>
      <c r="AH631" s="12">
        <f>+SUMIFS(AGRIVETAM!C:C,AGRIVETAM!F:F,D:D)</f>
        <v>49103</v>
      </c>
      <c r="AI631" s="12">
        <f>+SUMIF(EUROPAINTS!F:F,D:D,EUROPAINTS!C:C)</f>
        <v>2000</v>
      </c>
      <c r="AJ631" s="12">
        <f>+SUMIF('VET ABE'!F:F,D:D,'VET ABE'!D:D)</f>
        <v>2324414</v>
      </c>
      <c r="AK631" s="12">
        <f>SUMIF('VET FIA'!F:F,D:D,'VET FIA'!D:D)</f>
        <v>18414</v>
      </c>
      <c r="AL631" s="12">
        <f>+SUMIF('CSS SAKAY'!F:F,D:D,'CSS SAKAY'!C:C)</f>
        <v>130000</v>
      </c>
      <c r="AM631" s="12"/>
      <c r="AN631" s="12">
        <f>SUMIF('United Malagasy'!F:F,D:D,'United Malagasy'!C:C)</f>
        <v>11500</v>
      </c>
      <c r="AO631" s="12">
        <f>+SUMIF(NUTRIFOOD!E:E,D:D,NUTRIFOOD!C:C)</f>
        <v>180000</v>
      </c>
      <c r="AP631" s="12">
        <f>+SUMIF(FERRIS!H:H,D:D,FERRIS!E:E)</f>
        <v>36466269.950000003</v>
      </c>
      <c r="AQ631" s="12">
        <f>+SUMIF(SEM!F:F,D:D,SEM!C:C)</f>
        <v>2596668</v>
      </c>
      <c r="AR631" s="12">
        <f>+SUMIF(Madatrade!F:F,D:D,Madatrade!C:C)</f>
        <v>399376530.33999997</v>
      </c>
      <c r="AS631" s="12">
        <f>+SUMIF('FLY TECH'!F:F,D:D,'FLY TECH'!D:D)</f>
        <v>212542.4</v>
      </c>
      <c r="AT631" s="12">
        <f>+SUMIFS('FIRST INVESTISSEMENT'!D:D,'FIRST INVESTISSEMENT'!G:G,D:D)</f>
        <v>0</v>
      </c>
      <c r="AU631" s="164">
        <f t="shared" si="60"/>
        <v>857273946.9799999</v>
      </c>
      <c r="AV631" s="165">
        <f t="shared" si="61"/>
        <v>189533.71277339075</v>
      </c>
    </row>
    <row r="632" spans="1:48" hidden="1" x14ac:dyDescent="0.25">
      <c r="A632" s="11" t="str">
        <f t="shared" si="57"/>
        <v>6</v>
      </c>
      <c r="B632" s="11" t="str">
        <f t="shared" si="58"/>
        <v>63</v>
      </c>
      <c r="C632" s="11" t="str">
        <f t="shared" si="59"/>
        <v>635</v>
      </c>
      <c r="D632" s="23">
        <v>63505000</v>
      </c>
      <c r="E632" s="119" t="s">
        <v>3274</v>
      </c>
      <c r="F632" s="24" t="s">
        <v>753</v>
      </c>
      <c r="G632" s="12">
        <f>+SUMIF(AGRIFARM!H:H,D:D,AGRIFARM!L:L)</f>
        <v>0</v>
      </c>
      <c r="H632" s="12">
        <f>+SUMIF(AGRICORP!I:I,D:D,AGRICORP!D:D)</f>
        <v>0</v>
      </c>
      <c r="I632" s="12">
        <f>+SUMIF(SMTP!D:D,D:D,SMTP!F:F)</f>
        <v>0</v>
      </c>
      <c r="J632" s="12">
        <f>+SUMIF(AGRIVET!G:G,D:D,AGRIVET!D:D)</f>
        <v>0</v>
      </c>
      <c r="K632" s="12">
        <f>+SUMIF(AGRIVAL!G:G,D:D,AGRIVAL!D:D)</f>
        <v>0</v>
      </c>
      <c r="L632" s="12">
        <f>+SUMIF(AGRIKOBA!G:G,D:D,AGRIKOBA!D:D)</f>
        <v>0</v>
      </c>
      <c r="M632" s="12">
        <f>+SUMIF(LMOI!F:F,D:D,LMOI!C:C)</f>
        <v>0</v>
      </c>
      <c r="N632" s="12">
        <f>+SUMIF(TARTINE!G:G,D:D,TARTINE!D:D)</f>
        <v>0</v>
      </c>
      <c r="O632" s="12">
        <f>+SUMIF(IDF!F:F,D:D,IDF!C:C)</f>
        <v>0</v>
      </c>
      <c r="P632" s="12">
        <f>+SUMIF(RYA!G:G,D:D,RYA!D:D)</f>
        <v>0</v>
      </c>
      <c r="Q632" s="12">
        <f>+SUMIF('SCI NOAH'!G:G,D:D,'SCI NOAH'!D:D)</f>
        <v>0</v>
      </c>
      <c r="R632" s="12">
        <f>+SUMIF(SIM!F:F,D:D,SIM!C:C)</f>
        <v>0</v>
      </c>
      <c r="S632" s="163">
        <f>+SUMIF('First Energy'!A:A,D:D,'First Energy'!C:C)</f>
        <v>0</v>
      </c>
      <c r="T632" s="163">
        <f>+SUMIF('ID Motors'!G:G,D:D,'ID Motors'!D:D)</f>
        <v>0</v>
      </c>
      <c r="U632" s="12">
        <f>+SUMIF('ID RENTAL'!G:G,D:D,'ID RENTAL'!D:D)</f>
        <v>24000</v>
      </c>
      <c r="V632" s="12">
        <f>+SUMIF('MCM '!G:G,D:D,'MCM '!D:D)</f>
        <v>0</v>
      </c>
      <c r="W632" s="12">
        <f>SUMIF(AGRIMOTORS!G:G,D:D,AGRIMOTORS!D:D)</f>
        <v>0</v>
      </c>
      <c r="X632" s="12">
        <f>+SUMIF(BOVIMA!F:F,D:D,BOVIMA!C:C)</f>
        <v>0</v>
      </c>
      <c r="Y632" s="12">
        <f>+SUMIF(AGRIFEED!F:F,D:D,AGRIFEED!C:C)</f>
        <v>0</v>
      </c>
      <c r="Z632" s="12">
        <f>SUMIF(AMIP!F:F,D:D,AMIP!C:C)</f>
        <v>0</v>
      </c>
      <c r="AA632" s="12">
        <f>+SUMIF(ISF!G:G,D:D,ISF!D:D)</f>
        <v>0</v>
      </c>
      <c r="AB632" s="124">
        <f>+SUMIF(DISCOI!G:G,D:D,DISCOI!D:D)</f>
        <v>0</v>
      </c>
      <c r="AC632" s="12">
        <f>+SUMIF(MABEL!F:F,D:D,MABEL!C:C)</f>
        <v>0</v>
      </c>
      <c r="AD632" s="12">
        <f>+SUMIF(NMP!F:F,D:D,NMP!C:C)</f>
        <v>0</v>
      </c>
      <c r="AE632" s="12">
        <f>+SUMIF('AMCHO '!F:F,D:D,'AMCHO '!C:C)</f>
        <v>0</v>
      </c>
      <c r="AF632" s="12">
        <f>+SUMIF(CONFORTIS!G:G,D:D,CONFORTIS!D:D)</f>
        <v>0</v>
      </c>
      <c r="AG632" s="12">
        <f>+SUMIF('IRS IMMO'!G:G,D:D,'IRS IMMO'!D:D)</f>
        <v>0</v>
      </c>
      <c r="AH632" s="12">
        <f>+SUMIFS(AGRIVETAM!C:C,AGRIVETAM!F:F,D:D)</f>
        <v>0</v>
      </c>
      <c r="AI632" s="12">
        <f>+SUMIF(EUROPAINTS!F:F,D:D,EUROPAINTS!C:C)</f>
        <v>0</v>
      </c>
      <c r="AJ632" s="12">
        <f>+SUMIF('VET ABE'!F:F,D:D,'VET ABE'!D:D)</f>
        <v>0</v>
      </c>
      <c r="AK632" s="12">
        <f>SUMIF('VET FIA'!F:F,D:D,'VET FIA'!D:D)</f>
        <v>0</v>
      </c>
      <c r="AL632" s="12">
        <f>+SUMIF('CSS SAKAY'!F:F,D:D,'CSS SAKAY'!C:C)</f>
        <v>0</v>
      </c>
      <c r="AM632" s="12"/>
      <c r="AN632" s="12">
        <f>SUMIF('United Malagasy'!F:F,D:D,'United Malagasy'!C:C)</f>
        <v>0</v>
      </c>
      <c r="AO632" s="12">
        <f>+SUMIF(NUTRIFOOD!E:E,D:D,NUTRIFOOD!C:C)</f>
        <v>0</v>
      </c>
      <c r="AP632" s="12">
        <f>+SUMIF(FERRIS!H:H,D:D,FERRIS!E:E)</f>
        <v>0</v>
      </c>
      <c r="AQ632" s="12">
        <f>+SUMIF(SEM!F:F,D:D,SEM!C:C)</f>
        <v>400000</v>
      </c>
      <c r="AR632" s="12">
        <f>+SUMIF(Madatrade!F:F,D:D,Madatrade!C:C)</f>
        <v>0</v>
      </c>
      <c r="AS632" s="12">
        <f>+SUMIF('FLY TECH'!F:F,D:D,'FLY TECH'!D:D)</f>
        <v>4872697</v>
      </c>
      <c r="AT632" s="12">
        <f>+SUMIFS('FIRST INVESTISSEMENT'!D:D,'FIRST INVESTISSEMENT'!G:G,D:D)</f>
        <v>0</v>
      </c>
      <c r="AU632" s="164">
        <f t="shared" si="60"/>
        <v>5296697</v>
      </c>
      <c r="AV632" s="165">
        <f t="shared" si="61"/>
        <v>1171.0406590358</v>
      </c>
    </row>
    <row r="633" spans="1:48" hidden="1" x14ac:dyDescent="0.25">
      <c r="A633" s="11" t="str">
        <f t="shared" si="57"/>
        <v>6</v>
      </c>
      <c r="B633" s="11" t="str">
        <f t="shared" si="58"/>
        <v>63</v>
      </c>
      <c r="C633" s="11" t="str">
        <f t="shared" si="59"/>
        <v>635</v>
      </c>
      <c r="D633" s="23">
        <v>63506000</v>
      </c>
      <c r="E633" s="119" t="s">
        <v>3274</v>
      </c>
      <c r="F633" s="24" t="s">
        <v>474</v>
      </c>
      <c r="G633" s="12">
        <f>+SUMIF(AGRIFARM!H:H,D:D,AGRIFARM!L:L)</f>
        <v>11155829.01</v>
      </c>
      <c r="H633" s="12">
        <f>+SUMIF(AGRICORP!I:I,D:D,AGRICORP!D:D)</f>
        <v>1530260</v>
      </c>
      <c r="I633" s="12">
        <f>+SUMIF(SMTP!D:D,D:D,SMTP!F:F)</f>
        <v>0</v>
      </c>
      <c r="J633" s="12">
        <f>+SUMIF(AGRIVET!G:G,D:D,AGRIVET!D:D)</f>
        <v>27192091.370000001</v>
      </c>
      <c r="K633" s="12">
        <f>+SUMIF(AGRIVAL!G:G,D:D,AGRIVAL!D:D)</f>
        <v>42996840.259999998</v>
      </c>
      <c r="L633" s="12">
        <f>+SUMIF(AGRIKOBA!G:G,D:D,AGRIKOBA!D:D)</f>
        <v>2496</v>
      </c>
      <c r="M633" s="12">
        <f>+SUMIF(LMOI!F:F,D:D,LMOI!C:C)</f>
        <v>0</v>
      </c>
      <c r="N633" s="12">
        <f>+SUMIF(TARTINE!G:G,D:D,TARTINE!D:D)</f>
        <v>0</v>
      </c>
      <c r="O633" s="12">
        <f>+SUMIF(IDF!F:F,D:D,IDF!C:C)</f>
        <v>1472869</v>
      </c>
      <c r="P633" s="12">
        <f>+SUMIF(RYA!G:G,D:D,RYA!D:D)</f>
        <v>0</v>
      </c>
      <c r="Q633" s="12">
        <f>+SUMIF('SCI NOAH'!G:G,D:D,'SCI NOAH'!D:D)</f>
        <v>0</v>
      </c>
      <c r="R633" s="12">
        <f>+SUMIF(SIM!F:F,D:D,SIM!C:C)</f>
        <v>2000</v>
      </c>
      <c r="S633" s="163">
        <f>+SUMIF('First Energy'!A:A,D:D,'First Energy'!C:C)</f>
        <v>2000</v>
      </c>
      <c r="T633" s="163">
        <f>+SUMIF('ID Motors'!G:G,D:D,'ID Motors'!D:D)</f>
        <v>2026134.02</v>
      </c>
      <c r="U633" s="12">
        <f>+SUMIF('ID RENTAL'!G:G,D:D,'ID RENTAL'!D:D)</f>
        <v>0</v>
      </c>
      <c r="V633" s="12">
        <f>+SUMIF('MCM '!G:G,D:D,'MCM '!D:D)</f>
        <v>0</v>
      </c>
      <c r="W633" s="12">
        <f>SUMIF(AGRIMOTORS!G:G,D:D,AGRIMOTORS!D:D)</f>
        <v>45000</v>
      </c>
      <c r="X633" s="12">
        <f>+SUMIF(BOVIMA!F:F,D:D,BOVIMA!C:C)</f>
        <v>0</v>
      </c>
      <c r="Y633" s="12">
        <f>+SUMIF(AGRIFEED!F:F,D:D,AGRIFEED!C:C)</f>
        <v>0</v>
      </c>
      <c r="Z633" s="12">
        <f>SUMIF(AMIP!F:F,D:D,AMIP!C:C)</f>
        <v>0</v>
      </c>
      <c r="AA633" s="12">
        <f>+SUMIF(ISF!G:G,D:D,ISF!D:D)</f>
        <v>0</v>
      </c>
      <c r="AB633" s="124">
        <f>+SUMIF(DISCOI!G:G,D:D,DISCOI!D:D)</f>
        <v>0</v>
      </c>
      <c r="AC633" s="12">
        <f>+SUMIF(MABEL!F:F,D:D,MABEL!C:C)</f>
        <v>6650374.6299999999</v>
      </c>
      <c r="AD633" s="12">
        <f>+SUMIF(NMP!F:F,D:D,NMP!C:C)</f>
        <v>0</v>
      </c>
      <c r="AE633" s="12">
        <f>+SUMIF('AMCHO '!F:F,D:D,'AMCHO '!C:C)</f>
        <v>2719294.95</v>
      </c>
      <c r="AF633" s="12">
        <f>+SUMIF(CONFORTIS!G:G,D:D,CONFORTIS!D:D)</f>
        <v>2000</v>
      </c>
      <c r="AG633" s="12">
        <f>+SUMIF('IRS IMMO'!G:G,D:D,'IRS IMMO'!D:D)</f>
        <v>2808.42</v>
      </c>
      <c r="AH633" s="12">
        <f>+SUMIFS(AGRIVETAM!C:C,AGRIVETAM!F:F,D:D)</f>
        <v>1498</v>
      </c>
      <c r="AI633" s="12">
        <f>+SUMIF(EUROPAINTS!F:F,D:D,EUROPAINTS!C:C)</f>
        <v>328000</v>
      </c>
      <c r="AJ633" s="12">
        <f>+SUMIF('VET ABE'!F:F,D:D,'VET ABE'!D:D)</f>
        <v>562</v>
      </c>
      <c r="AK633" s="12">
        <f>SUMIF('VET FIA'!F:F,D:D,'VET FIA'!D:D)</f>
        <v>562</v>
      </c>
      <c r="AL633" s="12">
        <f>+SUMIF('CSS SAKAY'!F:F,D:D,'CSS SAKAY'!C:C)</f>
        <v>0</v>
      </c>
      <c r="AM633" s="12"/>
      <c r="AN633" s="12">
        <f>SUMIF('United Malagasy'!F:F,D:D,'United Malagasy'!C:C)</f>
        <v>0</v>
      </c>
      <c r="AO633" s="12">
        <f>+SUMIF(NUTRIFOOD!E:E,D:D,NUTRIFOOD!C:C)</f>
        <v>12000</v>
      </c>
      <c r="AP633" s="12">
        <f>+SUMIF(FERRIS!H:H,D:D,FERRIS!E:E)</f>
        <v>672000</v>
      </c>
      <c r="AQ633" s="12">
        <f>+SUMIF(SEM!F:F,D:D,SEM!C:C)</f>
        <v>869000</v>
      </c>
      <c r="AR633" s="12">
        <f>+SUMIF(Madatrade!F:F,D:D,Madatrade!C:C)</f>
        <v>0</v>
      </c>
      <c r="AS633" s="12">
        <f>+SUMIF('FLY TECH'!F:F,D:D,'FLY TECH'!D:D)</f>
        <v>16650170</v>
      </c>
      <c r="AT633" s="12">
        <f>+SUMIFS('FIRST INVESTISSEMENT'!D:D,'FIRST INVESTISSEMENT'!G:G,D:D)</f>
        <v>0</v>
      </c>
      <c r="AU633" s="164">
        <f t="shared" si="60"/>
        <v>114333789.66</v>
      </c>
      <c r="AV633" s="165">
        <f t="shared" si="61"/>
        <v>25277.926298881532</v>
      </c>
    </row>
    <row r="634" spans="1:48" hidden="1" x14ac:dyDescent="0.25">
      <c r="A634" s="11" t="str">
        <f t="shared" si="57"/>
        <v>6</v>
      </c>
      <c r="B634" s="11" t="str">
        <f t="shared" si="58"/>
        <v>63</v>
      </c>
      <c r="C634" s="11" t="str">
        <f t="shared" si="59"/>
        <v>635</v>
      </c>
      <c r="D634" s="60">
        <v>63507000</v>
      </c>
      <c r="E634" s="119" t="s">
        <v>3274</v>
      </c>
      <c r="F634" s="24" t="s">
        <v>475</v>
      </c>
      <c r="G634" s="12">
        <f>+SUMIF(AGRIFARM!H:H,D:D,AGRIFARM!L:L)</f>
        <v>426344807.06</v>
      </c>
      <c r="H634" s="12">
        <f>+SUMIF(AGRICORP!I:I,D:D,AGRICORP!D:D)</f>
        <v>0</v>
      </c>
      <c r="I634" s="12">
        <f>+SUMIF(SMTP!D:D,D:D,SMTP!F:F)</f>
        <v>7077868.6600000001</v>
      </c>
      <c r="J634" s="12">
        <f>+SUMIF(AGRIVET!G:G,D:D,AGRIVET!D:D)</f>
        <v>542209440.39999998</v>
      </c>
      <c r="K634" s="12">
        <f>+SUMIF(AGRIVAL!G:G,D:D,AGRIVAL!D:D)</f>
        <v>1144233437.9100001</v>
      </c>
      <c r="L634" s="12">
        <f>+SUMIF(AGRIKOBA!G:G,D:D,AGRIKOBA!D:D)</f>
        <v>99790997.930000007</v>
      </c>
      <c r="M634" s="12">
        <f>+SUMIF(LMOI!F:F,D:D,LMOI!C:C)</f>
        <v>459030.21</v>
      </c>
      <c r="N634" s="12">
        <f>+SUMIF(TARTINE!G:G,D:D,TARTINE!D:D)</f>
        <v>0</v>
      </c>
      <c r="O634" s="12">
        <f>+SUMIF(IDF!F:F,D:D,IDF!C:C)</f>
        <v>0</v>
      </c>
      <c r="P634" s="12">
        <f>+SUMIF(RYA!G:G,D:D,RYA!D:D)</f>
        <v>0</v>
      </c>
      <c r="Q634" s="12">
        <f>+SUMIF('SCI NOAH'!G:G,D:D,'SCI NOAH'!D:D)</f>
        <v>0</v>
      </c>
      <c r="R634" s="12">
        <f>+SUMIF(SIM!F:F,D:D,SIM!C:C)</f>
        <v>0</v>
      </c>
      <c r="S634" s="163">
        <f>+SUMIF('First Energy'!A:A,D:D,'First Energy'!C:C)</f>
        <v>13175412.970000001</v>
      </c>
      <c r="T634" s="163">
        <f>+SUMIF('ID Motors'!G:G,D:D,'ID Motors'!D:D)</f>
        <v>56535516.229999997</v>
      </c>
      <c r="U634" s="12">
        <f>+SUMIF('ID RENTAL'!G:G,D:D,'ID RENTAL'!D:D)</f>
        <v>49745034.509999998</v>
      </c>
      <c r="V634" s="12">
        <f>+SUMIF('MCM '!G:G,D:D,'MCM '!D:D)</f>
        <v>3692132.54</v>
      </c>
      <c r="W634" s="12">
        <f>SUMIF(AGRIMOTORS!G:G,D:D,AGRIMOTORS!D:D)</f>
        <v>43365157.969999999</v>
      </c>
      <c r="X634" s="12">
        <f>+SUMIF(BOVIMA!F:F,D:D,BOVIMA!C:C)</f>
        <v>388335916.33999997</v>
      </c>
      <c r="Y634" s="12">
        <f>+SUMIF(AGRIFEED!F:F,D:D,AGRIFEED!C:C)</f>
        <v>3041271</v>
      </c>
      <c r="Z634" s="12">
        <f>SUMIF(AMIP!F:F,D:D,AMIP!C:C)</f>
        <v>0</v>
      </c>
      <c r="AA634" s="12">
        <f>+SUMIF(ISF!G:G,D:D,ISF!D:D)</f>
        <v>0</v>
      </c>
      <c r="AB634" s="124">
        <f>+SUMIF(DISCOI!G:G,D:D,DISCOI!D:D)</f>
        <v>0</v>
      </c>
      <c r="AC634" s="12">
        <f>+SUMIF(MABEL!F:F,D:D,MABEL!C:C)</f>
        <v>0</v>
      </c>
      <c r="AD634" s="12">
        <f>+SUMIF(NMP!F:F,D:D,NMP!C:C)</f>
        <v>0</v>
      </c>
      <c r="AE634" s="12">
        <f>+SUMIF('AMCHO '!F:F,D:D,'AMCHO '!C:C)</f>
        <v>0</v>
      </c>
      <c r="AF634" s="12">
        <f>+SUMIF(CONFORTIS!G:G,D:D,CONFORTIS!D:D)</f>
        <v>0</v>
      </c>
      <c r="AG634" s="12">
        <f>+SUMIF('IRS IMMO'!G:G,D:D,'IRS IMMO'!D:D)</f>
        <v>0</v>
      </c>
      <c r="AH634" s="12">
        <f>+SUMIFS(AGRIVETAM!C:C,AGRIVETAM!F:F,D:D)</f>
        <v>60680501.840000004</v>
      </c>
      <c r="AI634" s="12">
        <f>+SUMIF(EUROPAINTS!F:F,D:D,EUROPAINTS!C:C)</f>
        <v>0</v>
      </c>
      <c r="AJ634" s="12">
        <f>+SUMIF('VET ABE'!F:F,D:D,'VET ABE'!D:D)</f>
        <v>56578977.380000003</v>
      </c>
      <c r="AK634" s="12">
        <f>SUMIF('VET FIA'!F:F,D:D,'VET FIA'!D:D)</f>
        <v>19027329.289999999</v>
      </c>
      <c r="AL634" s="12">
        <f>+SUMIF('CSS SAKAY'!F:F,D:D,'CSS SAKAY'!C:C)</f>
        <v>0</v>
      </c>
      <c r="AM634" s="12"/>
      <c r="AN634" s="12">
        <f>SUMIF('United Malagasy'!F:F,D:D,'United Malagasy'!C:C)</f>
        <v>0</v>
      </c>
      <c r="AO634" s="12">
        <f>+SUMIF(NUTRIFOOD!E:E,D:D,NUTRIFOOD!C:C)</f>
        <v>0</v>
      </c>
      <c r="AP634" s="12">
        <f>+SUMIF(FERRIS!H:H,D:D,FERRIS!E:E)</f>
        <v>0</v>
      </c>
      <c r="AQ634" s="12">
        <f>+SUMIF(SEM!F:F,D:D,SEM!C:C)</f>
        <v>0</v>
      </c>
      <c r="AR634" s="12">
        <f>+SUMIF(Madatrade!F:F,D:D,Madatrade!C:C)</f>
        <v>0</v>
      </c>
      <c r="AS634" s="12">
        <f>+SUMIF('FLY TECH'!F:F,D:D,'FLY TECH'!D:D)</f>
        <v>0</v>
      </c>
      <c r="AT634" s="12">
        <f>+SUMIFS('FIRST INVESTISSEMENT'!D:D,'FIRST INVESTISSEMENT'!G:G,D:D)</f>
        <v>0</v>
      </c>
      <c r="AU634" s="164">
        <f t="shared" si="60"/>
        <v>2914292832.2400002</v>
      </c>
      <c r="AV634" s="165">
        <f t="shared" si="61"/>
        <v>644317.656624428</v>
      </c>
    </row>
    <row r="635" spans="1:48" hidden="1" x14ac:dyDescent="0.25">
      <c r="A635" s="11" t="str">
        <f t="shared" si="57"/>
        <v>6</v>
      </c>
      <c r="B635" s="11" t="str">
        <f t="shared" si="58"/>
        <v>63</v>
      </c>
      <c r="C635" s="11" t="str">
        <f t="shared" si="59"/>
        <v>635</v>
      </c>
      <c r="D635" s="23">
        <v>63508000</v>
      </c>
      <c r="E635" s="119" t="s">
        <v>3274</v>
      </c>
      <c r="F635" s="76" t="s">
        <v>1063</v>
      </c>
      <c r="G635" s="12">
        <f>+SUMIF(AGRIFARM!H:H,D:D,AGRIFARM!L:L)</f>
        <v>0</v>
      </c>
      <c r="H635" s="12">
        <f>+SUMIF(AGRICORP!I:I,D:D,AGRICORP!D:D)</f>
        <v>0</v>
      </c>
      <c r="I635" s="12">
        <f>+SUMIF(SMTP!D:D,D:D,SMTP!F:F)</f>
        <v>0</v>
      </c>
      <c r="J635" s="12">
        <f>+SUMIF(AGRIVET!G:G,D:D,AGRIVET!D:D)</f>
        <v>0</v>
      </c>
      <c r="K635" s="12">
        <f>+SUMIF(AGRIVAL!G:G,D:D,AGRIVAL!D:D)</f>
        <v>53483</v>
      </c>
      <c r="L635" s="12">
        <f>+SUMIF(AGRIKOBA!G:G,D:D,AGRIKOBA!D:D)</f>
        <v>281000</v>
      </c>
      <c r="M635" s="12">
        <f>+SUMIF(LMOI!F:F,D:D,LMOI!C:C)</f>
        <v>0</v>
      </c>
      <c r="N635" s="12">
        <f>+SUMIF(TARTINE!G:G,D:D,TARTINE!D:D)</f>
        <v>0</v>
      </c>
      <c r="O635" s="12">
        <f>+SUMIF(IDF!F:F,D:D,IDF!C:C)</f>
        <v>121555</v>
      </c>
      <c r="P635" s="12">
        <f>+SUMIF(RYA!G:G,D:D,RYA!D:D)</f>
        <v>9425226.8499999996</v>
      </c>
      <c r="Q635" s="12">
        <f>+SUMIF('SCI NOAH'!G:G,D:D,'SCI NOAH'!D:D)</f>
        <v>0</v>
      </c>
      <c r="R635" s="12">
        <f>+SUMIF(SIM!F:F,D:D,SIM!C:C)</f>
        <v>0</v>
      </c>
      <c r="S635" s="163">
        <f>+SUMIF('First Energy'!A:A,D:D,'First Energy'!C:C)</f>
        <v>0</v>
      </c>
      <c r="T635" s="163">
        <f>+SUMIF('ID Motors'!G:G,D:D,'ID Motors'!D:D)</f>
        <v>59500</v>
      </c>
      <c r="U635" s="12">
        <f>+SUMIF('ID RENTAL'!G:G,D:D,'ID RENTAL'!D:D)</f>
        <v>0</v>
      </c>
      <c r="V635" s="12">
        <f>+SUMIF('MCM '!G:G,D:D,'MCM '!D:D)</f>
        <v>0</v>
      </c>
      <c r="W635" s="12">
        <f>SUMIF(AGRIMOTORS!G:G,D:D,AGRIMOTORS!D:D)</f>
        <v>79000</v>
      </c>
      <c r="X635" s="12">
        <f>+SUMIF(BOVIMA!F:F,D:D,BOVIMA!C:C)</f>
        <v>0</v>
      </c>
      <c r="Y635" s="12">
        <f>+SUMIF(AGRIFEED!F:F,D:D,AGRIFEED!C:C)</f>
        <v>0</v>
      </c>
      <c r="Z635" s="12">
        <f>SUMIF(AMIP!F:F,D:D,AMIP!C:C)</f>
        <v>0</v>
      </c>
      <c r="AA635" s="12">
        <f>+SUMIF(ISF!G:G,D:D,ISF!D:D)</f>
        <v>0</v>
      </c>
      <c r="AB635" s="124">
        <f>+SUMIF(DISCOI!G:G,D:D,DISCOI!D:D)</f>
        <v>0</v>
      </c>
      <c r="AC635" s="12">
        <f>+SUMIF(MABEL!F:F,D:D,MABEL!C:C)</f>
        <v>0</v>
      </c>
      <c r="AD635" s="12">
        <f>+SUMIF(NMP!F:F,D:D,NMP!C:C)</f>
        <v>0</v>
      </c>
      <c r="AE635" s="12">
        <f>+SUMIF('AMCHO '!F:F,D:D,'AMCHO '!C:C)</f>
        <v>0</v>
      </c>
      <c r="AF635" s="12">
        <f>+SUMIF(CONFORTIS!G:G,D:D,CONFORTIS!D:D)</f>
        <v>0</v>
      </c>
      <c r="AG635" s="12">
        <f>+SUMIF('IRS IMMO'!G:G,D:D,'IRS IMMO'!D:D)</f>
        <v>3363.57</v>
      </c>
      <c r="AH635" s="12">
        <f>+SUMIFS(AGRIVETAM!C:C,AGRIVETAM!F:F,D:D)</f>
        <v>0</v>
      </c>
      <c r="AI635" s="12">
        <f>+SUMIF(EUROPAINTS!F:F,D:D,EUROPAINTS!C:C)</f>
        <v>0</v>
      </c>
      <c r="AJ635" s="12">
        <f>+SUMIF('VET ABE'!F:F,D:D,'VET ABE'!D:D)</f>
        <v>0</v>
      </c>
      <c r="AK635" s="12">
        <f>SUMIF('VET FIA'!F:F,D:D,'VET FIA'!D:D)</f>
        <v>0</v>
      </c>
      <c r="AL635" s="12">
        <f>+SUMIF('CSS SAKAY'!F:F,D:D,'CSS SAKAY'!C:C)</f>
        <v>0</v>
      </c>
      <c r="AM635" s="12"/>
      <c r="AN635" s="12">
        <f>SUMIF('United Malagasy'!F:F,D:D,'United Malagasy'!C:C)</f>
        <v>0</v>
      </c>
      <c r="AO635" s="12">
        <f>+SUMIF(NUTRIFOOD!E:E,D:D,NUTRIFOOD!C:C)</f>
        <v>4000</v>
      </c>
      <c r="AP635" s="12">
        <f>+SUMIF(FERRIS!H:H,D:D,FERRIS!E:E)</f>
        <v>0</v>
      </c>
      <c r="AQ635" s="12">
        <f>+SUMIF(SEM!F:F,D:D,SEM!C:C)</f>
        <v>528665.76</v>
      </c>
      <c r="AR635" s="12">
        <f>+SUMIF(Madatrade!F:F,D:D,Madatrade!C:C)</f>
        <v>0</v>
      </c>
      <c r="AS635" s="12">
        <f>+SUMIF('FLY TECH'!F:F,D:D,'FLY TECH'!D:D)</f>
        <v>142000</v>
      </c>
      <c r="AT635" s="12">
        <f>+SUMIFS('FIRST INVESTISSEMENT'!D:D,'FIRST INVESTISSEMENT'!G:G,D:D)</f>
        <v>0</v>
      </c>
      <c r="AU635" s="164">
        <f t="shared" si="60"/>
        <v>10697794.18</v>
      </c>
      <c r="AV635" s="165">
        <f t="shared" si="61"/>
        <v>2365.1630340146971</v>
      </c>
    </row>
    <row r="636" spans="1:48" hidden="1" x14ac:dyDescent="0.25">
      <c r="A636" s="11" t="str">
        <f t="shared" si="57"/>
        <v>6</v>
      </c>
      <c r="B636" s="11" t="str">
        <f t="shared" si="58"/>
        <v>63</v>
      </c>
      <c r="C636" s="11" t="str">
        <f t="shared" si="59"/>
        <v>635</v>
      </c>
      <c r="D636" s="23">
        <v>63510000</v>
      </c>
      <c r="E636" s="119" t="s">
        <v>3274</v>
      </c>
      <c r="F636" s="24" t="s">
        <v>1063</v>
      </c>
      <c r="G636" s="12">
        <f>+SUMIF(AGRIFARM!H:H,D:D,AGRIFARM!L:L)</f>
        <v>0</v>
      </c>
      <c r="H636" s="12">
        <f>+SUMIF(AGRICORP!I:I,D:D,AGRICORP!D:D)</f>
        <v>0</v>
      </c>
      <c r="I636" s="12">
        <f>+SUMIF(SMTP!D:D,D:D,SMTP!F:F)</f>
        <v>0</v>
      </c>
      <c r="J636" s="12">
        <f>+SUMIF(AGRIVET!G:G,D:D,AGRIVET!D:D)</f>
        <v>0</v>
      </c>
      <c r="K636" s="12">
        <f>+SUMIF(AGRIVAL!G:G,D:D,AGRIVAL!D:D)</f>
        <v>1183680</v>
      </c>
      <c r="L636" s="12">
        <f>+SUMIF(AGRIKOBA!G:G,D:D,AGRIKOBA!D:D)</f>
        <v>0</v>
      </c>
      <c r="M636" s="12">
        <f>+SUMIF(LMOI!F:F,D:D,LMOI!C:C)</f>
        <v>0</v>
      </c>
      <c r="N636" s="12">
        <f>+SUMIF(TARTINE!G:G,D:D,TARTINE!D:D)</f>
        <v>0</v>
      </c>
      <c r="O636" s="12">
        <f>+SUMIF(IDF!F:F,D:D,IDF!C:C)</f>
        <v>0</v>
      </c>
      <c r="P636" s="12">
        <f>+SUMIF(RYA!G:G,D:D,RYA!D:D)</f>
        <v>0</v>
      </c>
      <c r="Q636" s="12">
        <f>+SUMIF('SCI NOAH'!G:G,D:D,'SCI NOAH'!D:D)</f>
        <v>0</v>
      </c>
      <c r="R636" s="12">
        <f>+SUMIF(SIM!F:F,D:D,SIM!C:C)</f>
        <v>0</v>
      </c>
      <c r="S636" s="163">
        <f>+SUMIF('First Energy'!A:A,D:D,'First Energy'!C:C)</f>
        <v>0</v>
      </c>
      <c r="T636" s="163">
        <f>+SUMIF('ID Motors'!G:G,D:D,'ID Motors'!D:D)</f>
        <v>0</v>
      </c>
      <c r="U636" s="12">
        <f>+SUMIF('ID RENTAL'!G:G,D:D,'ID RENTAL'!D:D)</f>
        <v>0</v>
      </c>
      <c r="V636" s="12">
        <f>+SUMIF('MCM '!G:G,D:D,'MCM '!D:D)</f>
        <v>0</v>
      </c>
      <c r="W636" s="12">
        <f>SUMIF(AGRIMOTORS!G:G,D:D,AGRIMOTORS!D:D)</f>
        <v>0</v>
      </c>
      <c r="X636" s="12">
        <f>+SUMIF(BOVIMA!F:F,D:D,BOVIMA!C:C)</f>
        <v>0</v>
      </c>
      <c r="Y636" s="12">
        <f>+SUMIF(AGRIFEED!F:F,D:D,AGRIFEED!C:C)</f>
        <v>0</v>
      </c>
      <c r="Z636" s="12">
        <f>SUMIF(AMIP!F:F,D:D,AMIP!C:C)</f>
        <v>0</v>
      </c>
      <c r="AA636" s="12">
        <f>+SUMIF(ISF!G:G,D:D,ISF!D:D)</f>
        <v>0</v>
      </c>
      <c r="AB636" s="124">
        <f>+SUMIF(DISCOI!G:G,D:D,DISCOI!D:D)</f>
        <v>0</v>
      </c>
      <c r="AC636" s="12">
        <f>+SUMIF(MABEL!F:F,D:D,MABEL!C:C)</f>
        <v>0</v>
      </c>
      <c r="AD636" s="12">
        <f>+SUMIF(NMP!F:F,D:D,NMP!C:C)</f>
        <v>0</v>
      </c>
      <c r="AE636" s="12">
        <f>+SUMIF('AMCHO '!F:F,D:D,'AMCHO '!C:C)</f>
        <v>0</v>
      </c>
      <c r="AF636" s="12">
        <f>+SUMIF(CONFORTIS!G:G,D:D,CONFORTIS!D:D)</f>
        <v>0</v>
      </c>
      <c r="AG636" s="12">
        <f>+SUMIF('IRS IMMO'!G:G,D:D,'IRS IMMO'!D:D)</f>
        <v>0</v>
      </c>
      <c r="AH636" s="12">
        <f>+SUMIFS(AGRIVETAM!C:C,AGRIVETAM!F:F,D:D)</f>
        <v>0</v>
      </c>
      <c r="AI636" s="12">
        <f>+SUMIF(EUROPAINTS!F:F,D:D,EUROPAINTS!C:C)</f>
        <v>0</v>
      </c>
      <c r="AJ636" s="12">
        <f>+SUMIF('VET ABE'!F:F,D:D,'VET ABE'!D:D)</f>
        <v>0</v>
      </c>
      <c r="AK636" s="12">
        <f>SUMIF('VET FIA'!F:F,D:D,'VET FIA'!D:D)</f>
        <v>0</v>
      </c>
      <c r="AL636" s="12">
        <f>+SUMIF('CSS SAKAY'!F:F,D:D,'CSS SAKAY'!C:C)</f>
        <v>0</v>
      </c>
      <c r="AM636" s="12"/>
      <c r="AN636" s="12">
        <f>SUMIF('United Malagasy'!F:F,D:D,'United Malagasy'!C:C)</f>
        <v>0</v>
      </c>
      <c r="AO636" s="12">
        <f>+SUMIF(NUTRIFOOD!E:E,D:D,NUTRIFOOD!C:C)</f>
        <v>0</v>
      </c>
      <c r="AP636" s="12">
        <f>+SUMIF(FERRIS!H:H,D:D,FERRIS!E:E)</f>
        <v>0</v>
      </c>
      <c r="AQ636" s="12">
        <f>+SUMIF(SEM!F:F,D:D,SEM!C:C)</f>
        <v>0</v>
      </c>
      <c r="AR636" s="12">
        <f>+SUMIF(Madatrade!F:F,D:D,Madatrade!C:C)</f>
        <v>0</v>
      </c>
      <c r="AS636" s="12">
        <f>+SUMIF('FLY TECH'!F:F,D:D,'FLY TECH'!D:D)</f>
        <v>2030000</v>
      </c>
      <c r="AT636" s="12">
        <f>+SUMIFS('FIRST INVESTISSEMENT'!D:D,'FIRST INVESTISSEMENT'!G:G,D:D)</f>
        <v>0</v>
      </c>
      <c r="AU636" s="164">
        <f t="shared" si="60"/>
        <v>3213680</v>
      </c>
      <c r="AV636" s="165">
        <f t="shared" si="61"/>
        <v>710.50882184315424</v>
      </c>
    </row>
    <row r="637" spans="1:48" hidden="1" x14ac:dyDescent="0.25">
      <c r="A637" s="11" t="str">
        <f t="shared" si="57"/>
        <v>6</v>
      </c>
      <c r="B637" s="11" t="str">
        <f t="shared" si="58"/>
        <v>63</v>
      </c>
      <c r="C637" s="11" t="str">
        <f t="shared" si="59"/>
        <v>635</v>
      </c>
      <c r="D637" s="23">
        <v>63514000</v>
      </c>
      <c r="E637" s="119" t="s">
        <v>3274</v>
      </c>
      <c r="F637" s="24" t="s">
        <v>1457</v>
      </c>
      <c r="G637" s="12">
        <f>+SUMIF(AGRIFARM!H:H,D:D,AGRIFARM!L:L)</f>
        <v>0</v>
      </c>
      <c r="H637" s="12">
        <f>+SUMIF(AGRICORP!I:I,D:D,AGRICORP!D:D)</f>
        <v>0</v>
      </c>
      <c r="I637" s="12">
        <f>+SUMIF(SMTP!D:D,D:D,SMTP!F:F)</f>
        <v>35000</v>
      </c>
      <c r="J637" s="12">
        <f>+SUMIF(AGRIVET!G:G,D:D,AGRIVET!D:D)</f>
        <v>0</v>
      </c>
      <c r="K637" s="12">
        <f>+SUMIF(AGRIVAL!G:G,D:D,AGRIVAL!D:D)</f>
        <v>0</v>
      </c>
      <c r="L637" s="12">
        <f>+SUMIF(AGRIKOBA!G:G,D:D,AGRIKOBA!D:D)</f>
        <v>0</v>
      </c>
      <c r="M637" s="12">
        <f>+SUMIF(LMOI!F:F,D:D,LMOI!C:C)</f>
        <v>0</v>
      </c>
      <c r="N637" s="12">
        <f>+SUMIF(TARTINE!G:G,D:D,TARTINE!D:D)</f>
        <v>0</v>
      </c>
      <c r="O637" s="12">
        <f>+SUMIF(IDF!F:F,D:D,IDF!C:C)</f>
        <v>0</v>
      </c>
      <c r="P637" s="12">
        <f>+SUMIF(RYA!G:G,D:D,RYA!D:D)</f>
        <v>0</v>
      </c>
      <c r="Q637" s="12">
        <f>+SUMIF('SCI NOAH'!G:G,D:D,'SCI NOAH'!D:D)</f>
        <v>0</v>
      </c>
      <c r="R637" s="12">
        <f>+SUMIF(SIM!F:F,D:D,SIM!C:C)</f>
        <v>0</v>
      </c>
      <c r="S637" s="163">
        <f>+SUMIF('First Energy'!A:A,D:D,'First Energy'!C:C)</f>
        <v>0</v>
      </c>
      <c r="T637" s="163">
        <f>+SUMIF('ID Motors'!G:G,D:D,'ID Motors'!D:D)</f>
        <v>0</v>
      </c>
      <c r="U637" s="12">
        <f>+SUMIF('ID RENTAL'!G:G,D:D,'ID RENTAL'!D:D)</f>
        <v>0</v>
      </c>
      <c r="V637" s="12">
        <f>+SUMIF('MCM '!G:G,D:D,'MCM '!D:D)</f>
        <v>0</v>
      </c>
      <c r="W637" s="12">
        <f>SUMIF(AGRIMOTORS!G:G,D:D,AGRIMOTORS!D:D)</f>
        <v>0</v>
      </c>
      <c r="X637" s="12">
        <f>+SUMIF(BOVIMA!F:F,D:D,BOVIMA!C:C)</f>
        <v>0</v>
      </c>
      <c r="Y637" s="12">
        <f>+SUMIF(AGRIFEED!F:F,D:D,AGRIFEED!C:C)</f>
        <v>0</v>
      </c>
      <c r="Z637" s="12">
        <f>SUMIF(AMIP!F:F,D:D,AMIP!C:C)</f>
        <v>0</v>
      </c>
      <c r="AA637" s="12">
        <f>+SUMIF(ISF!G:G,D:D,ISF!D:D)</f>
        <v>0</v>
      </c>
      <c r="AB637" s="124">
        <f>+SUMIF(DISCOI!G:G,D:D,DISCOI!D:D)</f>
        <v>0</v>
      </c>
      <c r="AC637" s="12">
        <f>+SUMIF(MABEL!F:F,D:D,MABEL!C:C)</f>
        <v>0</v>
      </c>
      <c r="AD637" s="12">
        <f>+SUMIF(NMP!F:F,D:D,NMP!C:C)</f>
        <v>0</v>
      </c>
      <c r="AE637" s="12">
        <f>+SUMIF('AMCHO '!F:F,D:D,'AMCHO '!C:C)</f>
        <v>0</v>
      </c>
      <c r="AF637" s="12">
        <f>+SUMIF(CONFORTIS!G:G,D:D,CONFORTIS!D:D)</f>
        <v>0</v>
      </c>
      <c r="AG637" s="12">
        <f>+SUMIF('IRS IMMO'!G:G,D:D,'IRS IMMO'!D:D)</f>
        <v>0</v>
      </c>
      <c r="AH637" s="12">
        <f>+SUMIFS(AGRIVETAM!C:C,AGRIVETAM!F:F,D:D)</f>
        <v>0</v>
      </c>
      <c r="AI637" s="12">
        <f>+SUMIF(EUROPAINTS!F:F,D:D,EUROPAINTS!C:C)</f>
        <v>0</v>
      </c>
      <c r="AJ637" s="12">
        <f>+SUMIF('VET ABE'!F:F,D:D,'VET ABE'!D:D)</f>
        <v>0</v>
      </c>
      <c r="AK637" s="12">
        <f>SUMIF('VET FIA'!F:F,D:D,'VET FIA'!D:D)</f>
        <v>0</v>
      </c>
      <c r="AL637" s="12">
        <f>+SUMIF('CSS SAKAY'!F:F,D:D,'CSS SAKAY'!C:C)</f>
        <v>0</v>
      </c>
      <c r="AM637" s="12"/>
      <c r="AN637" s="12">
        <f>SUMIF('United Malagasy'!F:F,D:D,'United Malagasy'!C:C)</f>
        <v>0</v>
      </c>
      <c r="AO637" s="12">
        <f>+SUMIF(NUTRIFOOD!E:E,D:D,NUTRIFOOD!C:C)</f>
        <v>0</v>
      </c>
      <c r="AP637" s="12">
        <f>+SUMIF(FERRIS!H:H,D:D,FERRIS!E:E)</f>
        <v>0</v>
      </c>
      <c r="AQ637" s="12">
        <f>+SUMIF(SEM!F:F,D:D,SEM!C:C)</f>
        <v>0</v>
      </c>
      <c r="AR637" s="12">
        <f>+SUMIF(Madatrade!F:F,D:D,Madatrade!C:C)</f>
        <v>0</v>
      </c>
      <c r="AS637" s="12">
        <f>+SUMIF('FLY TECH'!F:F,D:D,'FLY TECH'!D:D)</f>
        <v>0</v>
      </c>
      <c r="AT637" s="12">
        <f>+SUMIFS('FIRST INVESTISSEMENT'!D:D,'FIRST INVESTISSEMENT'!G:G,D:D)</f>
        <v>0</v>
      </c>
      <c r="AU637" s="164">
        <f t="shared" si="60"/>
        <v>35000</v>
      </c>
      <c r="AV637" s="165">
        <f t="shared" si="61"/>
        <v>7.7381098194314299</v>
      </c>
    </row>
    <row r="638" spans="1:48" hidden="1" x14ac:dyDescent="0.25">
      <c r="A638" s="11" t="str">
        <f t="shared" si="57"/>
        <v>6</v>
      </c>
      <c r="B638" s="11" t="str">
        <f t="shared" si="58"/>
        <v>63</v>
      </c>
      <c r="C638" s="11" t="str">
        <f t="shared" si="59"/>
        <v>635</v>
      </c>
      <c r="D638" s="23">
        <v>63540000</v>
      </c>
      <c r="E638" s="119" t="s">
        <v>3274</v>
      </c>
      <c r="F638" s="24" t="s">
        <v>1458</v>
      </c>
      <c r="G638" s="12">
        <f>+SUMIF(AGRIFARM!H:H,D:D,AGRIFARM!L:L)</f>
        <v>0</v>
      </c>
      <c r="H638" s="12">
        <f>+SUMIF(AGRICORP!I:I,D:D,AGRICORP!D:D)</f>
        <v>0</v>
      </c>
      <c r="I638" s="12">
        <f>+SUMIF(SMTP!D:D,D:D,SMTP!F:F)</f>
        <v>2000</v>
      </c>
      <c r="J638" s="12">
        <f>+SUMIF(AGRIVET!G:G,D:D,AGRIVET!D:D)</f>
        <v>0</v>
      </c>
      <c r="K638" s="12">
        <f>+SUMIF(AGRIVAL!G:G,D:D,AGRIVAL!D:D)</f>
        <v>0</v>
      </c>
      <c r="L638" s="12">
        <f>+SUMIF(AGRIKOBA!G:G,D:D,AGRIKOBA!D:D)</f>
        <v>0</v>
      </c>
      <c r="M638" s="12">
        <f>+SUMIF(LMOI!F:F,D:D,LMOI!C:C)</f>
        <v>0</v>
      </c>
      <c r="N638" s="12">
        <f>+SUMIF(TARTINE!G:G,D:D,TARTINE!D:D)</f>
        <v>0</v>
      </c>
      <c r="O638" s="12">
        <f>+SUMIF(IDF!F:F,D:D,IDF!C:C)</f>
        <v>0</v>
      </c>
      <c r="P638" s="12">
        <f>+SUMIF(RYA!G:G,D:D,RYA!D:D)</f>
        <v>0</v>
      </c>
      <c r="Q638" s="12">
        <f>+SUMIF('SCI NOAH'!G:G,D:D,'SCI NOAH'!D:D)</f>
        <v>0</v>
      </c>
      <c r="R638" s="12">
        <f>+SUMIF(SIM!F:F,D:D,SIM!C:C)</f>
        <v>0</v>
      </c>
      <c r="S638" s="163">
        <f>+SUMIF('First Energy'!A:A,D:D,'First Energy'!C:C)</f>
        <v>0</v>
      </c>
      <c r="T638" s="163">
        <f>+SUMIF('ID Motors'!G:G,D:D,'ID Motors'!D:D)</f>
        <v>0</v>
      </c>
      <c r="U638" s="12">
        <f>+SUMIF('ID RENTAL'!G:G,D:D,'ID RENTAL'!D:D)</f>
        <v>0</v>
      </c>
      <c r="V638" s="12">
        <f>+SUMIF('MCM '!G:G,D:D,'MCM '!D:D)</f>
        <v>0</v>
      </c>
      <c r="W638" s="12">
        <f>SUMIF(AGRIMOTORS!G:G,D:D,AGRIMOTORS!D:D)</f>
        <v>0</v>
      </c>
      <c r="X638" s="12">
        <f>+SUMIF(BOVIMA!F:F,D:D,BOVIMA!C:C)</f>
        <v>0</v>
      </c>
      <c r="Y638" s="12">
        <f>+SUMIF(AGRIFEED!F:F,D:D,AGRIFEED!C:C)</f>
        <v>0</v>
      </c>
      <c r="Z638" s="12">
        <f>SUMIF(AMIP!F:F,D:D,AMIP!C:C)</f>
        <v>0</v>
      </c>
      <c r="AA638" s="12">
        <f>+SUMIF(ISF!G:G,D:D,ISF!D:D)</f>
        <v>0</v>
      </c>
      <c r="AB638" s="124">
        <f>+SUMIF(DISCOI!G:G,D:D,DISCOI!D:D)</f>
        <v>0</v>
      </c>
      <c r="AC638" s="12">
        <f>+SUMIF(MABEL!F:F,D:D,MABEL!C:C)</f>
        <v>0</v>
      </c>
      <c r="AD638" s="12">
        <f>+SUMIF(NMP!F:F,D:D,NMP!C:C)</f>
        <v>0</v>
      </c>
      <c r="AE638" s="12">
        <f>+SUMIF('AMCHO '!F:F,D:D,'AMCHO '!C:C)</f>
        <v>0</v>
      </c>
      <c r="AF638" s="12">
        <f>+SUMIF(CONFORTIS!G:G,D:D,CONFORTIS!D:D)</f>
        <v>0</v>
      </c>
      <c r="AG638" s="12">
        <f>+SUMIF('IRS IMMO'!G:G,D:D,'IRS IMMO'!D:D)</f>
        <v>0</v>
      </c>
      <c r="AH638" s="12">
        <f>+SUMIFS(AGRIVETAM!C:C,AGRIVETAM!F:F,D:D)</f>
        <v>0</v>
      </c>
      <c r="AI638" s="12">
        <f>+SUMIF(EUROPAINTS!F:F,D:D,EUROPAINTS!C:C)</f>
        <v>0</v>
      </c>
      <c r="AJ638" s="12">
        <f>+SUMIF('VET ABE'!F:F,D:D,'VET ABE'!D:D)</f>
        <v>0</v>
      </c>
      <c r="AK638" s="12">
        <f>SUMIF('VET FIA'!F:F,D:D,'VET FIA'!D:D)</f>
        <v>0</v>
      </c>
      <c r="AL638" s="12">
        <f>+SUMIF('CSS SAKAY'!F:F,D:D,'CSS SAKAY'!C:C)</f>
        <v>0</v>
      </c>
      <c r="AM638" s="12"/>
      <c r="AN638" s="12">
        <f>SUMIF('United Malagasy'!F:F,D:D,'United Malagasy'!C:C)</f>
        <v>0</v>
      </c>
      <c r="AO638" s="12">
        <f>+SUMIF(NUTRIFOOD!E:E,D:D,NUTRIFOOD!C:C)</f>
        <v>0</v>
      </c>
      <c r="AP638" s="12">
        <f>+SUMIF(FERRIS!H:H,D:D,FERRIS!E:E)</f>
        <v>0</v>
      </c>
      <c r="AQ638" s="12">
        <f>+SUMIF(SEM!F:F,D:D,SEM!C:C)</f>
        <v>0</v>
      </c>
      <c r="AR638" s="12">
        <f>+SUMIF(Madatrade!F:F,D:D,Madatrade!C:C)</f>
        <v>0</v>
      </c>
      <c r="AS638" s="12">
        <f>+SUMIF('FLY TECH'!F:F,D:D,'FLY TECH'!D:D)</f>
        <v>0</v>
      </c>
      <c r="AT638" s="12">
        <f>+SUMIFS('FIRST INVESTISSEMENT'!D:D,'FIRST INVESTISSEMENT'!G:G,D:D)</f>
        <v>0</v>
      </c>
      <c r="AU638" s="164">
        <f t="shared" si="60"/>
        <v>2000</v>
      </c>
      <c r="AV638" s="165">
        <f t="shared" si="61"/>
        <v>0.44217770396751027</v>
      </c>
    </row>
    <row r="639" spans="1:48" hidden="1" x14ac:dyDescent="0.25">
      <c r="A639" s="11" t="str">
        <f t="shared" si="57"/>
        <v>6</v>
      </c>
      <c r="B639" s="11" t="str">
        <f t="shared" si="58"/>
        <v>63</v>
      </c>
      <c r="C639" s="11" t="str">
        <f t="shared" si="59"/>
        <v>638</v>
      </c>
      <c r="D639" s="23">
        <v>63820000</v>
      </c>
      <c r="E639" s="119" t="s">
        <v>3274</v>
      </c>
      <c r="F639" s="24" t="s">
        <v>2330</v>
      </c>
      <c r="G639" s="12">
        <f>+SUMIF(AGRIFARM!H:H,D:D,AGRIFARM!L:L)</f>
        <v>0</v>
      </c>
      <c r="H639" s="12">
        <f>+SUMIF(AGRICORP!I:I,D:D,AGRICORP!D:D)</f>
        <v>0</v>
      </c>
      <c r="I639" s="12">
        <f>+SUMIF(SMTP!D:D,D:D,SMTP!F:F)</f>
        <v>0</v>
      </c>
      <c r="J639" s="12">
        <f>+SUMIF(AGRIVET!G:G,D:D,AGRIVET!D:D)</f>
        <v>0</v>
      </c>
      <c r="K639" s="12">
        <f>+SUMIF(AGRIVAL!G:G,D:D,AGRIVAL!D:D)</f>
        <v>0</v>
      </c>
      <c r="L639" s="12">
        <f>+SUMIF(AGRIKOBA!G:G,D:D,AGRIKOBA!D:D)</f>
        <v>0</v>
      </c>
      <c r="M639" s="12">
        <f>+SUMIF(LMOI!F:F,D:D,LMOI!C:C)</f>
        <v>0</v>
      </c>
      <c r="N639" s="12">
        <f>+SUMIF(TARTINE!G:G,D:D,TARTINE!D:D)</f>
        <v>0</v>
      </c>
      <c r="O639" s="12">
        <f>+SUMIF(IDF!F:F,D:D,IDF!C:C)</f>
        <v>0</v>
      </c>
      <c r="P639" s="12">
        <f>+SUMIF(RYA!G:G,D:D,RYA!D:D)</f>
        <v>0</v>
      </c>
      <c r="Q639" s="12">
        <f>+SUMIF('SCI NOAH'!G:G,D:D,'SCI NOAH'!D:D)</f>
        <v>0</v>
      </c>
      <c r="R639" s="12">
        <f>+SUMIF(SIM!F:F,D:D,SIM!C:C)</f>
        <v>0</v>
      </c>
      <c r="S639" s="163">
        <f>+SUMIF('First Energy'!A:A,D:D,'First Energy'!C:C)</f>
        <v>0</v>
      </c>
      <c r="T639" s="163">
        <f>+SUMIF('ID Motors'!G:G,D:D,'ID Motors'!D:D)</f>
        <v>0</v>
      </c>
      <c r="U639" s="12">
        <f>+SUMIF('ID RENTAL'!G:G,D:D,'ID RENTAL'!D:D)</f>
        <v>0</v>
      </c>
      <c r="V639" s="12">
        <f>+SUMIF('MCM '!G:G,D:D,'MCM '!D:D)</f>
        <v>1500</v>
      </c>
      <c r="W639" s="12">
        <f>SUMIF(AGRIMOTORS!G:G,D:D,AGRIMOTORS!D:D)</f>
        <v>0</v>
      </c>
      <c r="X639" s="12">
        <f>+SUMIF(BOVIMA!F:F,D:D,BOVIMA!C:C)</f>
        <v>0</v>
      </c>
      <c r="Y639" s="12">
        <f>+SUMIF(AGRIFEED!F:F,D:D,AGRIFEED!C:C)</f>
        <v>0</v>
      </c>
      <c r="Z639" s="12">
        <f>SUMIF(AMIP!F:F,D:D,AMIP!C:C)</f>
        <v>0</v>
      </c>
      <c r="AA639" s="12">
        <f>+SUMIF(ISF!G:G,D:D,ISF!D:D)</f>
        <v>0</v>
      </c>
      <c r="AB639" s="124">
        <f>+SUMIF(DISCOI!G:G,D:D,DISCOI!D:D)</f>
        <v>0</v>
      </c>
      <c r="AC639" s="12">
        <f>+SUMIF(MABEL!F:F,D:D,MABEL!C:C)</f>
        <v>0</v>
      </c>
      <c r="AD639" s="12">
        <f>+SUMIF(NMP!F:F,D:D,NMP!C:C)</f>
        <v>0</v>
      </c>
      <c r="AE639" s="12">
        <f>+SUMIF('AMCHO '!F:F,D:D,'AMCHO '!C:C)</f>
        <v>0</v>
      </c>
      <c r="AF639" s="12">
        <f>+SUMIF(CONFORTIS!G:G,D:D,CONFORTIS!D:D)</f>
        <v>0</v>
      </c>
      <c r="AG639" s="12">
        <f>+SUMIF('IRS IMMO'!G:G,D:D,'IRS IMMO'!D:D)</f>
        <v>0</v>
      </c>
      <c r="AH639" s="12">
        <f>+SUMIFS(AGRIVETAM!C:C,AGRIVETAM!F:F,D:D)</f>
        <v>0</v>
      </c>
      <c r="AI639" s="12">
        <f>+SUMIF(EUROPAINTS!F:F,D:D,EUROPAINTS!C:C)</f>
        <v>0</v>
      </c>
      <c r="AJ639" s="12">
        <f>+SUMIF('VET ABE'!F:F,D:D,'VET ABE'!D:D)</f>
        <v>0</v>
      </c>
      <c r="AK639" s="12">
        <f>SUMIF('VET FIA'!F:F,D:D,'VET FIA'!D:D)</f>
        <v>0</v>
      </c>
      <c r="AL639" s="12">
        <f>+SUMIF('CSS SAKAY'!F:F,D:D,'CSS SAKAY'!C:C)</f>
        <v>0</v>
      </c>
      <c r="AM639" s="12"/>
      <c r="AN639" s="12">
        <f>SUMIF('United Malagasy'!F:F,D:D,'United Malagasy'!C:C)</f>
        <v>0</v>
      </c>
      <c r="AO639" s="12">
        <f>+SUMIF(NUTRIFOOD!E:E,D:D,NUTRIFOOD!C:C)</f>
        <v>0</v>
      </c>
      <c r="AP639" s="12">
        <f>+SUMIF(FERRIS!H:H,D:D,FERRIS!E:E)</f>
        <v>0</v>
      </c>
      <c r="AQ639" s="12">
        <f>+SUMIF(SEM!F:F,D:D,SEM!C:C)</f>
        <v>0</v>
      </c>
      <c r="AR639" s="12">
        <f>+SUMIF(Madatrade!F:F,D:D,Madatrade!C:C)</f>
        <v>0</v>
      </c>
      <c r="AS639" s="12">
        <f>+SUMIF('FLY TECH'!F:F,D:D,'FLY TECH'!D:D)</f>
        <v>0</v>
      </c>
      <c r="AT639" s="12">
        <f>+SUMIFS('FIRST INVESTISSEMENT'!D:D,'FIRST INVESTISSEMENT'!G:G,D:D)</f>
        <v>0</v>
      </c>
      <c r="AU639" s="164">
        <f t="shared" si="60"/>
        <v>1500</v>
      </c>
      <c r="AV639" s="165">
        <f t="shared" si="61"/>
        <v>0.33163327797563269</v>
      </c>
    </row>
    <row r="640" spans="1:48" hidden="1" x14ac:dyDescent="0.25">
      <c r="A640" s="11" t="str">
        <f t="shared" si="57"/>
        <v>6</v>
      </c>
      <c r="B640" s="11" t="str">
        <f t="shared" si="58"/>
        <v>63</v>
      </c>
      <c r="C640" s="11" t="str">
        <f t="shared" si="59"/>
        <v>638</v>
      </c>
      <c r="D640" s="23">
        <v>63840000</v>
      </c>
      <c r="E640" s="119" t="s">
        <v>3274</v>
      </c>
      <c r="F640" s="24" t="s">
        <v>2331</v>
      </c>
      <c r="G640" s="12">
        <f>+SUMIF(AGRIFARM!H:H,D:D,AGRIFARM!L:L)</f>
        <v>0</v>
      </c>
      <c r="H640" s="12">
        <f>+SUMIF(AGRICORP!I:I,D:D,AGRICORP!D:D)</f>
        <v>0</v>
      </c>
      <c r="I640" s="12">
        <f>+SUMIF(SMTP!D:D,D:D,SMTP!F:F)</f>
        <v>0</v>
      </c>
      <c r="J640" s="12">
        <f>+SUMIF(AGRIVET!G:G,D:D,AGRIVET!D:D)</f>
        <v>0</v>
      </c>
      <c r="K640" s="12">
        <f>+SUMIF(AGRIVAL!G:G,D:D,AGRIVAL!D:D)</f>
        <v>0</v>
      </c>
      <c r="L640" s="12">
        <f>+SUMIF(AGRIKOBA!G:G,D:D,AGRIKOBA!D:D)</f>
        <v>0</v>
      </c>
      <c r="M640" s="12">
        <f>+SUMIF(LMOI!F:F,D:D,LMOI!C:C)</f>
        <v>0</v>
      </c>
      <c r="N640" s="12">
        <f>+SUMIF(TARTINE!G:G,D:D,TARTINE!D:D)</f>
        <v>0</v>
      </c>
      <c r="O640" s="12">
        <f>+SUMIF(IDF!F:F,D:D,IDF!C:C)</f>
        <v>0</v>
      </c>
      <c r="P640" s="12">
        <f>+SUMIF(RYA!G:G,D:D,RYA!D:D)</f>
        <v>0</v>
      </c>
      <c r="Q640" s="12">
        <f>+SUMIF('SCI NOAH'!G:G,D:D,'SCI NOAH'!D:D)</f>
        <v>0</v>
      </c>
      <c r="R640" s="12">
        <f>+SUMIF(SIM!F:F,D:D,SIM!C:C)</f>
        <v>0</v>
      </c>
      <c r="S640" s="163">
        <f>+SUMIF('First Energy'!A:A,D:D,'First Energy'!C:C)</f>
        <v>0</v>
      </c>
      <c r="T640" s="163">
        <f>+SUMIF('ID Motors'!G:G,D:D,'ID Motors'!D:D)</f>
        <v>0</v>
      </c>
      <c r="U640" s="12">
        <f>+SUMIF('ID RENTAL'!G:G,D:D,'ID RENTAL'!D:D)</f>
        <v>0</v>
      </c>
      <c r="V640" s="12">
        <f>+SUMIF('MCM '!G:G,D:D,'MCM '!D:D)</f>
        <v>55500</v>
      </c>
      <c r="W640" s="12">
        <f>SUMIF(AGRIMOTORS!G:G,D:D,AGRIMOTORS!D:D)</f>
        <v>0</v>
      </c>
      <c r="X640" s="12">
        <f>+SUMIF(BOVIMA!F:F,D:D,BOVIMA!C:C)</f>
        <v>0</v>
      </c>
      <c r="Y640" s="12">
        <f>+SUMIF(AGRIFEED!F:F,D:D,AGRIFEED!C:C)</f>
        <v>0</v>
      </c>
      <c r="Z640" s="12">
        <f>SUMIF(AMIP!F:F,D:D,AMIP!C:C)</f>
        <v>0</v>
      </c>
      <c r="AA640" s="12">
        <f>+SUMIF(ISF!G:G,D:D,ISF!D:D)</f>
        <v>0</v>
      </c>
      <c r="AB640" s="124">
        <f>+SUMIF(DISCOI!G:G,D:D,DISCOI!D:D)</f>
        <v>0</v>
      </c>
      <c r="AC640" s="12">
        <f>+SUMIF(MABEL!F:F,D:D,MABEL!C:C)</f>
        <v>0</v>
      </c>
      <c r="AD640" s="12">
        <f>+SUMIF(NMP!F:F,D:D,NMP!C:C)</f>
        <v>0</v>
      </c>
      <c r="AE640" s="12">
        <f>+SUMIF('AMCHO '!F:F,D:D,'AMCHO '!C:C)</f>
        <v>0</v>
      </c>
      <c r="AF640" s="12">
        <f>+SUMIF(CONFORTIS!G:G,D:D,CONFORTIS!D:D)</f>
        <v>0</v>
      </c>
      <c r="AG640" s="12">
        <f>+SUMIF('IRS IMMO'!G:G,D:D,'IRS IMMO'!D:D)</f>
        <v>0</v>
      </c>
      <c r="AH640" s="12">
        <f>+SUMIFS(AGRIVETAM!C:C,AGRIVETAM!F:F,D:D)</f>
        <v>0</v>
      </c>
      <c r="AI640" s="12">
        <f>+SUMIF(EUROPAINTS!F:F,D:D,EUROPAINTS!C:C)</f>
        <v>0</v>
      </c>
      <c r="AJ640" s="12">
        <f>+SUMIF('VET ABE'!F:F,D:D,'VET ABE'!D:D)</f>
        <v>0</v>
      </c>
      <c r="AK640" s="12">
        <f>SUMIF('VET FIA'!F:F,D:D,'VET FIA'!D:D)</f>
        <v>0</v>
      </c>
      <c r="AL640" s="12">
        <f>+SUMIF('CSS SAKAY'!F:F,D:D,'CSS SAKAY'!C:C)</f>
        <v>0</v>
      </c>
      <c r="AM640" s="12"/>
      <c r="AN640" s="12">
        <f>SUMIF('United Malagasy'!F:F,D:D,'United Malagasy'!C:C)</f>
        <v>0</v>
      </c>
      <c r="AO640" s="12">
        <f>+SUMIF(NUTRIFOOD!E:E,D:D,NUTRIFOOD!C:C)</f>
        <v>0</v>
      </c>
      <c r="AP640" s="12">
        <f>+SUMIF(FERRIS!H:H,D:D,FERRIS!E:E)</f>
        <v>0</v>
      </c>
      <c r="AQ640" s="12">
        <f>+SUMIF(SEM!F:F,D:D,SEM!C:C)</f>
        <v>0</v>
      </c>
      <c r="AR640" s="12">
        <f>+SUMIF(Madatrade!F:F,D:D,Madatrade!C:C)</f>
        <v>0</v>
      </c>
      <c r="AS640" s="12">
        <f>+SUMIF('FLY TECH'!F:F,D:D,'FLY TECH'!D:D)</f>
        <v>0</v>
      </c>
      <c r="AT640" s="12">
        <f>+SUMIFS('FIRST INVESTISSEMENT'!D:D,'FIRST INVESTISSEMENT'!G:G,D:D)</f>
        <v>0</v>
      </c>
      <c r="AU640" s="164">
        <f t="shared" si="60"/>
        <v>55500</v>
      </c>
      <c r="AV640" s="165">
        <f t="shared" si="61"/>
        <v>12.270431285098411</v>
      </c>
    </row>
    <row r="641" spans="1:48" hidden="1" x14ac:dyDescent="0.25">
      <c r="A641" s="11" t="str">
        <f t="shared" si="57"/>
        <v>6</v>
      </c>
      <c r="B641" s="11" t="str">
        <f t="shared" si="58"/>
        <v>63</v>
      </c>
      <c r="C641" s="11" t="str">
        <f t="shared" si="59"/>
        <v>638</v>
      </c>
      <c r="D641" s="23">
        <v>63880000</v>
      </c>
      <c r="E641" s="119" t="s">
        <v>3274</v>
      </c>
      <c r="F641" s="24" t="s">
        <v>2332</v>
      </c>
      <c r="G641" s="12">
        <f>+SUMIF(AGRIFARM!H:H,D:D,AGRIFARM!L:L)</f>
        <v>0</v>
      </c>
      <c r="H641" s="12">
        <f>+SUMIF(AGRICORP!I:I,D:D,AGRICORP!D:D)</f>
        <v>0</v>
      </c>
      <c r="I641" s="12">
        <f>+SUMIF(SMTP!D:D,D:D,SMTP!F:F)</f>
        <v>0</v>
      </c>
      <c r="J641" s="12">
        <f>+SUMIF(AGRIVET!G:G,D:D,AGRIVET!D:D)</f>
        <v>0</v>
      </c>
      <c r="K641" s="12">
        <f>+SUMIF(AGRIVAL!G:G,D:D,AGRIVAL!D:D)</f>
        <v>0</v>
      </c>
      <c r="L641" s="12">
        <f>+SUMIF(AGRIKOBA!G:G,D:D,AGRIKOBA!D:D)</f>
        <v>0</v>
      </c>
      <c r="M641" s="12">
        <f>+SUMIF(LMOI!F:F,D:D,LMOI!C:C)</f>
        <v>0</v>
      </c>
      <c r="N641" s="12">
        <f>+SUMIF(TARTINE!G:G,D:D,TARTINE!D:D)</f>
        <v>0</v>
      </c>
      <c r="O641" s="12">
        <f>+SUMIF(IDF!F:F,D:D,IDF!C:C)</f>
        <v>0</v>
      </c>
      <c r="P641" s="12">
        <f>+SUMIF(RYA!G:G,D:D,RYA!D:D)</f>
        <v>0</v>
      </c>
      <c r="Q641" s="12">
        <f>+SUMIF('SCI NOAH'!G:G,D:D,'SCI NOAH'!D:D)</f>
        <v>0</v>
      </c>
      <c r="R641" s="12">
        <f>+SUMIF(SIM!F:F,D:D,SIM!C:C)</f>
        <v>0</v>
      </c>
      <c r="S641" s="163">
        <f>+SUMIF('First Energy'!A:A,D:D,'First Energy'!C:C)</f>
        <v>0</v>
      </c>
      <c r="T641" s="163">
        <f>+SUMIF('ID Motors'!G:G,D:D,'ID Motors'!D:D)</f>
        <v>0</v>
      </c>
      <c r="U641" s="12">
        <f>+SUMIF('ID RENTAL'!G:G,D:D,'ID RENTAL'!D:D)</f>
        <v>0</v>
      </c>
      <c r="V641" s="12">
        <f>+SUMIF('MCM '!G:G,D:D,'MCM '!D:D)</f>
        <v>24876400</v>
      </c>
      <c r="W641" s="12">
        <f>SUMIF(AGRIMOTORS!G:G,D:D,AGRIMOTORS!D:D)</f>
        <v>0</v>
      </c>
      <c r="X641" s="12">
        <f>+SUMIF(BOVIMA!F:F,D:D,BOVIMA!C:C)</f>
        <v>0</v>
      </c>
      <c r="Y641" s="12">
        <f>+SUMIF(AGRIFEED!F:F,D:D,AGRIFEED!C:C)</f>
        <v>0</v>
      </c>
      <c r="Z641" s="12">
        <f>SUMIF(AMIP!F:F,D:D,AMIP!C:C)</f>
        <v>0</v>
      </c>
      <c r="AA641" s="12">
        <f>+SUMIF(ISF!G:G,D:D,ISF!D:D)</f>
        <v>0</v>
      </c>
      <c r="AB641" s="124">
        <f>+SUMIF(DISCOI!G:G,D:D,DISCOI!D:D)</f>
        <v>0</v>
      </c>
      <c r="AC641" s="12">
        <f>+SUMIF(MABEL!F:F,D:D,MABEL!C:C)</f>
        <v>0</v>
      </c>
      <c r="AD641" s="12">
        <f>+SUMIF(NMP!F:F,D:D,NMP!C:C)</f>
        <v>0</v>
      </c>
      <c r="AE641" s="12">
        <f>+SUMIF('AMCHO '!F:F,D:D,'AMCHO '!C:C)</f>
        <v>0</v>
      </c>
      <c r="AF641" s="12">
        <f>+SUMIF(CONFORTIS!G:G,D:D,CONFORTIS!D:D)</f>
        <v>0</v>
      </c>
      <c r="AG641" s="12">
        <f>+SUMIF('IRS IMMO'!G:G,D:D,'IRS IMMO'!D:D)</f>
        <v>0</v>
      </c>
      <c r="AH641" s="12">
        <f>+SUMIFS(AGRIVETAM!C:C,AGRIVETAM!F:F,D:D)</f>
        <v>0</v>
      </c>
      <c r="AI641" s="12">
        <f>+SUMIF(EUROPAINTS!F:F,D:D,EUROPAINTS!C:C)</f>
        <v>0</v>
      </c>
      <c r="AJ641" s="12">
        <f>+SUMIF('VET ABE'!F:F,D:D,'VET ABE'!D:D)</f>
        <v>0</v>
      </c>
      <c r="AK641" s="12">
        <f>SUMIF('VET FIA'!F:F,D:D,'VET FIA'!D:D)</f>
        <v>0</v>
      </c>
      <c r="AL641" s="12">
        <f>+SUMIF('CSS SAKAY'!F:F,D:D,'CSS SAKAY'!C:C)</f>
        <v>0</v>
      </c>
      <c r="AM641" s="12"/>
      <c r="AN641" s="12">
        <f>SUMIF('United Malagasy'!F:F,D:D,'United Malagasy'!C:C)</f>
        <v>0</v>
      </c>
      <c r="AO641" s="12">
        <f>+SUMIF(NUTRIFOOD!E:E,D:D,NUTRIFOOD!C:C)</f>
        <v>0</v>
      </c>
      <c r="AP641" s="12">
        <f>+SUMIF(FERRIS!H:H,D:D,FERRIS!E:E)</f>
        <v>0</v>
      </c>
      <c r="AQ641" s="12">
        <f>+SUMIF(SEM!F:F,D:D,SEM!C:C)</f>
        <v>0</v>
      </c>
      <c r="AR641" s="12">
        <f>+SUMIF(Madatrade!F:F,D:D,Madatrade!C:C)</f>
        <v>0</v>
      </c>
      <c r="AS641" s="12">
        <f>+SUMIF('FLY TECH'!F:F,D:D,'FLY TECH'!D:D)</f>
        <v>0</v>
      </c>
      <c r="AT641" s="12">
        <f>+SUMIFS('FIRST INVESTISSEMENT'!D:D,'FIRST INVESTISSEMENT'!G:G,D:D)</f>
        <v>0</v>
      </c>
      <c r="AU641" s="164">
        <f t="shared" si="60"/>
        <v>24876400</v>
      </c>
      <c r="AV641" s="165">
        <f t="shared" si="61"/>
        <v>5499.8947174886862</v>
      </c>
    </row>
    <row r="642" spans="1:48" hidden="1" x14ac:dyDescent="0.25">
      <c r="A642" s="11" t="str">
        <f t="shared" si="57"/>
        <v>6</v>
      </c>
      <c r="B642" s="11" t="str">
        <f t="shared" si="58"/>
        <v>64</v>
      </c>
      <c r="C642" s="11" t="str">
        <f t="shared" si="59"/>
        <v>641</v>
      </c>
      <c r="D642" s="23">
        <v>64101000</v>
      </c>
      <c r="E642" s="119" t="s">
        <v>3275</v>
      </c>
      <c r="F642" s="24" t="s">
        <v>216</v>
      </c>
      <c r="G642" s="12">
        <f>+SUMIF(AGRIFARM!H:H,D:D,AGRIFARM!L:L)</f>
        <v>1312468477.1500001</v>
      </c>
      <c r="H642" s="12">
        <f>+SUMIF(AGRICORP!I:I,D:D,AGRICORP!D:D)</f>
        <v>1711315991.4000001</v>
      </c>
      <c r="I642" s="12">
        <f>+SUMIF(SMTP!D:D,D:D,SMTP!F:F)</f>
        <v>2128020473.1500001</v>
      </c>
      <c r="J642" s="12">
        <f>+SUMIF(AGRIVET!G:G,D:D,AGRIVET!D:D)</f>
        <v>3215359322.8025999</v>
      </c>
      <c r="K642" s="12">
        <f>+SUMIF(AGRIVAL!G:G,D:D,AGRIVAL!D:D)</f>
        <v>2168424892.98</v>
      </c>
      <c r="L642" s="12">
        <f>+SUMIF(AGRIKOBA!G:G,D:D,AGRIKOBA!D:D)</f>
        <v>415206461.51999998</v>
      </c>
      <c r="M642" s="12">
        <f>+SUMIF(LMOI!F:F,D:D,LMOI!C:C)</f>
        <v>985594095.47000003</v>
      </c>
      <c r="N642" s="12">
        <f>+SUMIF(TARTINE!G:G,D:D,TARTINE!D:D)</f>
        <v>419418158.75999999</v>
      </c>
      <c r="O642" s="12">
        <f>+SUMIF(IDF!F:F,D:D,IDF!C:C)</f>
        <v>952877561.18000007</v>
      </c>
      <c r="P642" s="12">
        <f>+SUMIF(RYA!G:G,D:D,RYA!D:D)</f>
        <v>41170864.899999999</v>
      </c>
      <c r="Q642" s="12">
        <f>+SUMIF('SCI NOAH'!G:G,D:D,'SCI NOAH'!D:D)</f>
        <v>27403708.149999999</v>
      </c>
      <c r="R642" s="12">
        <f>+SUMIF(SIM!F:F,D:D,SIM!C:C)</f>
        <v>42245650.160000004</v>
      </c>
      <c r="S642" s="163">
        <f>+SUMIF('First Energy'!A:A,D:D,'First Energy'!C:C)</f>
        <v>911952679.54999995</v>
      </c>
      <c r="T642" s="163">
        <f>+SUMIF('ID Motors'!G:G,D:D,'ID Motors'!D:D)</f>
        <v>939587727.45000005</v>
      </c>
      <c r="U642" s="12">
        <f>+SUMIF('ID RENTAL'!G:G,D:D,'ID RENTAL'!D:D)</f>
        <v>948279443.47000003</v>
      </c>
      <c r="V642" s="12">
        <f>+SUMIF('MCM '!G:G,D:D,'MCM '!D:D)</f>
        <v>863724603.71000004</v>
      </c>
      <c r="W642" s="12">
        <f>SUMIF(AGRIMOTORS!G:G,D:D,AGRIMOTORS!D:D)</f>
        <v>185282424.38</v>
      </c>
      <c r="X642" s="12">
        <f>+SUMIF(BOVIMA!F:F,D:D,BOVIMA!C:C)</f>
        <v>721008596.9799999</v>
      </c>
      <c r="Y642" s="12">
        <f>+SUMIF(AGRIFEED!F:F,D:D,AGRIFEED!C:C)</f>
        <v>384914817.66000003</v>
      </c>
      <c r="Z642" s="12">
        <f>SUMIF(AMIP!F:F,D:D,AMIP!C:C)</f>
        <v>0</v>
      </c>
      <c r="AA642" s="12">
        <f>+SUMIF(ISF!G:G,D:D,ISF!D:D)</f>
        <v>0</v>
      </c>
      <c r="AB642" s="124">
        <f>+SUMIF(DISCOI!G:G,D:D,DISCOI!D:D)</f>
        <v>0</v>
      </c>
      <c r="AC642" s="12">
        <f>+SUMIF(MABEL!F:F,D:D,MABEL!C:C)</f>
        <v>349157112.59459996</v>
      </c>
      <c r="AD642" s="12">
        <f>+SUMIF(NMP!F:F,D:D,NMP!C:C)</f>
        <v>900950.37</v>
      </c>
      <c r="AE642" s="12">
        <f>+SUMIF('AMCHO '!F:F,D:D,'AMCHO '!C:C)</f>
        <v>623874882.47600007</v>
      </c>
      <c r="AF642" s="12">
        <f>+SUMIF(CONFORTIS!G:G,D:D,CONFORTIS!D:D)</f>
        <v>0</v>
      </c>
      <c r="AG642" s="12">
        <f>+SUMIF('IRS IMMO'!G:G,D:D,'IRS IMMO'!D:D)</f>
        <v>0</v>
      </c>
      <c r="AH642" s="12">
        <f>+SUMIFS(AGRIVETAM!C:C,AGRIVETAM!F:F,D:D)</f>
        <v>202119895.53</v>
      </c>
      <c r="AI642" s="12">
        <f>+SUMIF(EUROPAINTS!F:F,D:D,EUROPAINTS!C:C)</f>
        <v>27194717.399999999</v>
      </c>
      <c r="AJ642" s="12">
        <f>+SUMIF('VET ABE'!F:F,D:D,'VET ABE'!D:D)</f>
        <v>124810852.7</v>
      </c>
      <c r="AK642" s="12">
        <f>SUMIF('VET FIA'!F:F,D:D,'VET FIA'!D:D)</f>
        <v>75436080.599999994</v>
      </c>
      <c r="AL642" s="12">
        <f>+SUMIF('CSS SAKAY'!F:F,D:D,'CSS SAKAY'!C:C)</f>
        <v>0</v>
      </c>
      <c r="AM642" s="12"/>
      <c r="AN642" s="12">
        <f>SUMIF('United Malagasy'!F:F,D:D,'United Malagasy'!C:C)</f>
        <v>255484090.85999998</v>
      </c>
      <c r="AO642" s="12">
        <f>+SUMIF(NUTRIFOOD!E:E,D:D,NUTRIFOOD!C:C)</f>
        <v>92677792.799999997</v>
      </c>
      <c r="AP642" s="12">
        <f>+SUMIF(FERRIS!H:H,D:D,FERRIS!E:E)</f>
        <v>733225973.75999999</v>
      </c>
      <c r="AQ642" s="12">
        <f>+SUMIF(SEM!F:F,D:D,SEM!C:C)</f>
        <v>898388457.29999995</v>
      </c>
      <c r="AR642" s="12">
        <f>+SUMIF(Madatrade!F:F,D:D,Madatrade!C:C)</f>
        <v>145276500.00999999</v>
      </c>
      <c r="AS642" s="12">
        <f>+SUMIF('FLY TECH'!F:F,D:D,'FLY TECH'!D:D)</f>
        <v>554602998.23000002</v>
      </c>
      <c r="AT642" s="12">
        <f>+SUMIFS('FIRST INVESTISSEMENT'!D:D,'FIRST INVESTISSEMENT'!G:G,D:D)</f>
        <v>138081700</v>
      </c>
      <c r="AU642" s="164">
        <f t="shared" si="60"/>
        <v>22595487955.453197</v>
      </c>
      <c r="AV642" s="165">
        <f t="shared" si="61"/>
        <v>4995610.4920839136</v>
      </c>
    </row>
    <row r="643" spans="1:48" hidden="1" x14ac:dyDescent="0.25">
      <c r="A643" s="11" t="str">
        <f t="shared" si="57"/>
        <v>6</v>
      </c>
      <c r="B643" s="11" t="str">
        <f t="shared" si="58"/>
        <v>64</v>
      </c>
      <c r="C643" s="11" t="str">
        <f t="shared" si="59"/>
        <v>641</v>
      </c>
      <c r="D643" s="23">
        <v>64101200</v>
      </c>
      <c r="E643" s="119" t="s">
        <v>3275</v>
      </c>
      <c r="F643" s="24" t="s">
        <v>755</v>
      </c>
      <c r="G643" s="12">
        <f>+SUMIF(AGRIFARM!H:H,D:D,AGRIFARM!L:L)</f>
        <v>0</v>
      </c>
      <c r="H643" s="12">
        <f>+SUMIF(AGRICORP!I:I,D:D,AGRICORP!D:D)</f>
        <v>0</v>
      </c>
      <c r="I643" s="12">
        <f>+SUMIF(SMTP!D:D,D:D,SMTP!F:F)</f>
        <v>0</v>
      </c>
      <c r="J643" s="12">
        <f>+SUMIF(AGRIVET!G:G,D:D,AGRIVET!D:D)</f>
        <v>0</v>
      </c>
      <c r="K643" s="12">
        <f>+SUMIF(AGRIVAL!G:G,D:D,AGRIVAL!D:D)</f>
        <v>0</v>
      </c>
      <c r="L643" s="12">
        <f>+SUMIF(AGRIKOBA!G:G,D:D,AGRIKOBA!D:D)</f>
        <v>0</v>
      </c>
      <c r="M643" s="12">
        <f>+SUMIF(LMOI!F:F,D:D,LMOI!C:C)</f>
        <v>0</v>
      </c>
      <c r="N643" s="12">
        <f>+SUMIF(TARTINE!G:G,D:D,TARTINE!D:D)</f>
        <v>0</v>
      </c>
      <c r="O643" s="12">
        <f>+SUMIF(IDF!F:F,D:D,IDF!C:C)</f>
        <v>0</v>
      </c>
      <c r="P643" s="12">
        <f>+SUMIF(RYA!G:G,D:D,RYA!D:D)</f>
        <v>0</v>
      </c>
      <c r="Q643" s="12">
        <f>+SUMIF('SCI NOAH'!G:G,D:D,'SCI NOAH'!D:D)</f>
        <v>0</v>
      </c>
      <c r="R643" s="12">
        <f>+SUMIF(SIM!F:F,D:D,SIM!C:C)</f>
        <v>0</v>
      </c>
      <c r="S643" s="163">
        <f>+SUMIF('First Energy'!A:A,D:D,'First Energy'!C:C)</f>
        <v>0</v>
      </c>
      <c r="T643" s="163">
        <f>+SUMIF('ID Motors'!G:G,D:D,'ID Motors'!D:D)</f>
        <v>0</v>
      </c>
      <c r="U643" s="12">
        <f>+SUMIF('ID RENTAL'!G:G,D:D,'ID RENTAL'!D:D)</f>
        <v>0</v>
      </c>
      <c r="V643" s="12">
        <f>+SUMIF('MCM '!G:G,D:D,'MCM '!D:D)</f>
        <v>0</v>
      </c>
      <c r="W643" s="12">
        <f>SUMIF(AGRIMOTORS!G:G,D:D,AGRIMOTORS!D:D)</f>
        <v>7840047.8200000003</v>
      </c>
      <c r="X643" s="12">
        <f>+SUMIF(BOVIMA!F:F,D:D,BOVIMA!C:C)</f>
        <v>0</v>
      </c>
      <c r="Y643" s="12">
        <f>+SUMIF(AGRIFEED!F:F,D:D,AGRIFEED!C:C)</f>
        <v>0</v>
      </c>
      <c r="Z643" s="12">
        <f>SUMIF(AMIP!F:F,D:D,AMIP!C:C)</f>
        <v>0</v>
      </c>
      <c r="AA643" s="12">
        <f>+SUMIF(ISF!G:G,D:D,ISF!D:D)</f>
        <v>0</v>
      </c>
      <c r="AB643" s="124">
        <f>+SUMIF(DISCOI!G:G,D:D,DISCOI!D:D)</f>
        <v>0</v>
      </c>
      <c r="AC643" s="12">
        <f>+SUMIF(MABEL!F:F,D:D,MABEL!C:C)</f>
        <v>0</v>
      </c>
      <c r="AD643" s="12">
        <f>+SUMIF(NMP!F:F,D:D,NMP!C:C)</f>
        <v>0</v>
      </c>
      <c r="AE643" s="12">
        <f>+SUMIF('AMCHO '!F:F,D:D,'AMCHO '!C:C)</f>
        <v>0</v>
      </c>
      <c r="AF643" s="12">
        <f>+SUMIF(CONFORTIS!G:G,D:D,CONFORTIS!D:D)</f>
        <v>0</v>
      </c>
      <c r="AG643" s="12">
        <f>+SUMIF('IRS IMMO'!G:G,D:D,'IRS IMMO'!D:D)</f>
        <v>0</v>
      </c>
      <c r="AH643" s="12">
        <f>+SUMIFS(AGRIVETAM!C:C,AGRIVETAM!F:F,D:D)</f>
        <v>0</v>
      </c>
      <c r="AI643" s="12">
        <f>+SUMIF(EUROPAINTS!F:F,D:D,EUROPAINTS!C:C)</f>
        <v>0</v>
      </c>
      <c r="AJ643" s="12">
        <f>+SUMIF('VET ABE'!F:F,D:D,'VET ABE'!D:D)</f>
        <v>0</v>
      </c>
      <c r="AK643" s="12">
        <f>SUMIF('VET FIA'!F:F,D:D,'VET FIA'!D:D)</f>
        <v>0</v>
      </c>
      <c r="AL643" s="12">
        <f>+SUMIF('CSS SAKAY'!F:F,D:D,'CSS SAKAY'!C:C)</f>
        <v>0</v>
      </c>
      <c r="AM643" s="12"/>
      <c r="AN643" s="12">
        <f>SUMIF('United Malagasy'!F:F,D:D,'United Malagasy'!C:C)</f>
        <v>0</v>
      </c>
      <c r="AO643" s="12">
        <f>+SUMIF(NUTRIFOOD!E:E,D:D,NUTRIFOOD!C:C)</f>
        <v>0</v>
      </c>
      <c r="AP643" s="12">
        <f>+SUMIF(FERRIS!H:H,D:D,FERRIS!E:E)</f>
        <v>0</v>
      </c>
      <c r="AQ643" s="12">
        <f>+SUMIF(SEM!F:F,D:D,SEM!C:C)</f>
        <v>0</v>
      </c>
      <c r="AR643" s="12">
        <f>+SUMIF(Madatrade!F:F,D:D,Madatrade!C:C)</f>
        <v>0</v>
      </c>
      <c r="AS643" s="12">
        <f>+SUMIF('FLY TECH'!F:F,D:D,'FLY TECH'!D:D)</f>
        <v>0</v>
      </c>
      <c r="AT643" s="12">
        <f>+SUMIFS('FIRST INVESTISSEMENT'!D:D,'FIRST INVESTISSEMENT'!G:G,D:D)</f>
        <v>0</v>
      </c>
      <c r="AU643" s="164">
        <f t="shared" si="60"/>
        <v>7840047.8200000003</v>
      </c>
      <c r="AV643" s="165">
        <f t="shared" si="61"/>
        <v>1733.3471720215423</v>
      </c>
    </row>
    <row r="644" spans="1:48" hidden="1" x14ac:dyDescent="0.25">
      <c r="A644" s="11" t="str">
        <f t="shared" si="57"/>
        <v>6</v>
      </c>
      <c r="B644" s="11" t="str">
        <f t="shared" si="58"/>
        <v>64</v>
      </c>
      <c r="C644" s="11" t="str">
        <f t="shared" si="59"/>
        <v>641</v>
      </c>
      <c r="D644" s="23">
        <v>64101300</v>
      </c>
      <c r="E644" s="119" t="s">
        <v>3275</v>
      </c>
      <c r="F644" s="24" t="s">
        <v>478</v>
      </c>
      <c r="G644" s="12">
        <f>+SUMIF(AGRIFARM!H:H,D:D,AGRIFARM!L:L)</f>
        <v>0</v>
      </c>
      <c r="H644" s="12">
        <f>+SUMIF(AGRICORP!I:I,D:D,AGRICORP!D:D)</f>
        <v>0</v>
      </c>
      <c r="I644" s="12">
        <f>+SUMIF(SMTP!D:D,D:D,SMTP!F:F)</f>
        <v>0</v>
      </c>
      <c r="J644" s="12">
        <f>+SUMIF(AGRIVET!G:G,D:D,AGRIVET!D:D)</f>
        <v>0</v>
      </c>
      <c r="K644" s="12">
        <f>+SUMIF(AGRIVAL!G:G,D:D,AGRIVAL!D:D)</f>
        <v>69893000</v>
      </c>
      <c r="L644" s="12">
        <f>+SUMIF(AGRIKOBA!G:G,D:D,AGRIKOBA!D:D)</f>
        <v>17836635.5</v>
      </c>
      <c r="M644" s="12">
        <f>+SUMIF(LMOI!F:F,D:D,LMOI!C:C)</f>
        <v>108788848.77</v>
      </c>
      <c r="N644" s="12">
        <f>+SUMIF(TARTINE!G:G,D:D,TARTINE!D:D)</f>
        <v>0</v>
      </c>
      <c r="O644" s="12">
        <f>+SUMIF(IDF!F:F,D:D,IDF!C:C)</f>
        <v>0</v>
      </c>
      <c r="P644" s="12">
        <f>+SUMIF(RYA!G:G,D:D,RYA!D:D)</f>
        <v>0</v>
      </c>
      <c r="Q644" s="12">
        <f>+SUMIF('SCI NOAH'!G:G,D:D,'SCI NOAH'!D:D)</f>
        <v>0</v>
      </c>
      <c r="R644" s="12">
        <f>+SUMIF(SIM!F:F,D:D,SIM!C:C)</f>
        <v>0</v>
      </c>
      <c r="S644" s="163">
        <f>+SUMIF('First Energy'!A:A,D:D,'First Energy'!C:C)</f>
        <v>0</v>
      </c>
      <c r="T644" s="163">
        <f>+SUMIF('ID Motors'!G:G,D:D,'ID Motors'!D:D)</f>
        <v>725000</v>
      </c>
      <c r="U644" s="12">
        <f>+SUMIF('ID RENTAL'!G:G,D:D,'ID RENTAL'!D:D)</f>
        <v>0</v>
      </c>
      <c r="V644" s="12">
        <f>+SUMIF('MCM '!G:G,D:D,'MCM '!D:D)</f>
        <v>0</v>
      </c>
      <c r="W644" s="12">
        <f>SUMIF(AGRIMOTORS!G:G,D:D,AGRIMOTORS!D:D)</f>
        <v>0</v>
      </c>
      <c r="X644" s="12">
        <f>+SUMIF(BOVIMA!F:F,D:D,BOVIMA!C:C)</f>
        <v>0</v>
      </c>
      <c r="Y644" s="12">
        <f>+SUMIF(AGRIFEED!F:F,D:D,AGRIFEED!C:C)</f>
        <v>6418500</v>
      </c>
      <c r="Z644" s="12">
        <f>SUMIF(AMIP!F:F,D:D,AMIP!C:C)</f>
        <v>0</v>
      </c>
      <c r="AA644" s="12">
        <f>+SUMIF(ISF!G:G,D:D,ISF!D:D)</f>
        <v>0</v>
      </c>
      <c r="AB644" s="124">
        <f>+SUMIF(DISCOI!G:G,D:D,DISCOI!D:D)</f>
        <v>0</v>
      </c>
      <c r="AC644" s="12">
        <f>+SUMIF(MABEL!F:F,D:D,MABEL!C:C)</f>
        <v>0</v>
      </c>
      <c r="AD644" s="12">
        <f>+SUMIF(NMP!F:F,D:D,NMP!C:C)</f>
        <v>0</v>
      </c>
      <c r="AE644" s="12">
        <f>+SUMIF('AMCHO '!F:F,D:D,'AMCHO '!C:C)</f>
        <v>0</v>
      </c>
      <c r="AF644" s="12">
        <f>+SUMIF(CONFORTIS!G:G,D:D,CONFORTIS!D:D)</f>
        <v>0</v>
      </c>
      <c r="AG644" s="12">
        <f>+SUMIF('IRS IMMO'!G:G,D:D,'IRS IMMO'!D:D)</f>
        <v>0</v>
      </c>
      <c r="AH644" s="12">
        <f>+SUMIFS(AGRIVETAM!C:C,AGRIVETAM!F:F,D:D)</f>
        <v>0</v>
      </c>
      <c r="AI644" s="12">
        <f>+SUMIF(EUROPAINTS!F:F,D:D,EUROPAINTS!C:C)</f>
        <v>0</v>
      </c>
      <c r="AJ644" s="12">
        <f>+SUMIF('VET ABE'!F:F,D:D,'VET ABE'!D:D)</f>
        <v>0</v>
      </c>
      <c r="AK644" s="12">
        <f>SUMIF('VET FIA'!F:F,D:D,'VET FIA'!D:D)</f>
        <v>0</v>
      </c>
      <c r="AL644" s="12">
        <f>+SUMIF('CSS SAKAY'!F:F,D:D,'CSS SAKAY'!C:C)</f>
        <v>0</v>
      </c>
      <c r="AN644" s="12">
        <f>SUMIF('United Malagasy'!F:F,D:D,'United Malagasy'!C:C)</f>
        <v>0</v>
      </c>
      <c r="AO644" s="12">
        <f>+SUMIF(NUTRIFOOD!E:E,D:D,NUTRIFOOD!C:C)</f>
        <v>0</v>
      </c>
      <c r="AP644" s="12">
        <f>+SUMIF(FERRIS!H:H,D:D,FERRIS!E:E)</f>
        <v>0</v>
      </c>
      <c r="AQ644" s="12">
        <f>+SUMIF(SEM!F:F,D:D,SEM!C:C)</f>
        <v>0</v>
      </c>
      <c r="AR644" s="12">
        <f>+SUMIF(Madatrade!F:F,D:D,Madatrade!C:C)</f>
        <v>0</v>
      </c>
      <c r="AS644" s="12">
        <f>+SUMIF('FLY TECH'!F:F,D:D,'FLY TECH'!D:D)</f>
        <v>3242000</v>
      </c>
      <c r="AT644" s="12">
        <f>+SUMIFS('FIRST INVESTISSEMENT'!D:D,'FIRST INVESTISSEMENT'!G:G,D:D)</f>
        <v>0</v>
      </c>
      <c r="AU644" s="164">
        <f t="shared" si="60"/>
        <v>206903984.26999998</v>
      </c>
      <c r="AV644" s="165">
        <f t="shared" si="61"/>
        <v>45744.164353119224</v>
      </c>
    </row>
    <row r="645" spans="1:48" hidden="1" x14ac:dyDescent="0.25">
      <c r="A645" s="11" t="str">
        <f t="shared" ref="A645:A708" si="62">+LEFT(C645)</f>
        <v>6</v>
      </c>
      <c r="B645" s="11" t="str">
        <f t="shared" ref="B645:B708" si="63">+LEFT(D:D,2)</f>
        <v>64</v>
      </c>
      <c r="C645" s="11" t="str">
        <f t="shared" ref="C645:C708" si="64">+LEFT(D645,3)</f>
        <v>641</v>
      </c>
      <c r="D645" s="23">
        <v>64102000</v>
      </c>
      <c r="E645" s="119" t="s">
        <v>3275</v>
      </c>
      <c r="F645" s="24" t="s">
        <v>550</v>
      </c>
      <c r="G645" s="12">
        <f>+SUMIF(AGRIFARM!H:H,D:D,AGRIFARM!L:L)</f>
        <v>0</v>
      </c>
      <c r="H645" s="12">
        <f>+SUMIF(AGRICORP!I:I,D:D,AGRICORP!D:D)</f>
        <v>35701363.090000004</v>
      </c>
      <c r="I645" s="12">
        <f>+SUMIF(SMTP!D:D,D:D,SMTP!F:F)</f>
        <v>121143263.17</v>
      </c>
      <c r="J645" s="12">
        <f>+SUMIF(AGRIVET!G:G,D:D,AGRIVET!D:D)</f>
        <v>0</v>
      </c>
      <c r="K645" s="12">
        <f>+SUMIF(AGRIVAL!G:G,D:D,AGRIVAL!D:D)</f>
        <v>45309937.189999998</v>
      </c>
      <c r="L645" s="12">
        <f>+SUMIF(AGRIKOBA!G:G,D:D,AGRIKOBA!D:D)</f>
        <v>6638415.8799999999</v>
      </c>
      <c r="M645" s="12">
        <f>+SUMIF(LMOI!F:F,D:D,LMOI!C:C)</f>
        <v>9012402.5399999991</v>
      </c>
      <c r="N645" s="12">
        <f>+SUMIF(TARTINE!G:G,D:D,TARTINE!D:D)</f>
        <v>0</v>
      </c>
      <c r="O645" s="12">
        <f>+SUMIF(IDF!F:F,D:D,IDF!C:C)</f>
        <v>0</v>
      </c>
      <c r="P645" s="12">
        <f>+SUMIF(RYA!G:G,D:D,RYA!D:D)</f>
        <v>0</v>
      </c>
      <c r="Q645" s="12">
        <f>+SUMIF('SCI NOAH'!G:G,D:D,'SCI NOAH'!D:D)</f>
        <v>0</v>
      </c>
      <c r="R645" s="12">
        <f>+SUMIF(SIM!F:F,D:D,SIM!C:C)</f>
        <v>0</v>
      </c>
      <c r="S645" s="163">
        <f>+SUMIF('First Energy'!A:A,D:D,'First Energy'!C:C)</f>
        <v>8304554.1600000001</v>
      </c>
      <c r="T645" s="163">
        <f>+SUMIF('ID Motors'!G:G,D:D,'ID Motors'!D:D)</f>
        <v>7468644.3600000003</v>
      </c>
      <c r="U645" s="12">
        <f>+SUMIF('ID RENTAL'!G:G,D:D,'ID RENTAL'!D:D)</f>
        <v>31092461.82</v>
      </c>
      <c r="V645" s="12">
        <f>+SUMIF('MCM '!G:G,D:D,'MCM '!D:D)</f>
        <v>0</v>
      </c>
      <c r="W645" s="12">
        <f>SUMIF(AGRIMOTORS!G:G,D:D,AGRIMOTORS!D:D)</f>
        <v>175000</v>
      </c>
      <c r="X645" s="12">
        <f>+SUMIF(BOVIMA!F:F,D:D,BOVIMA!C:C)</f>
        <v>0</v>
      </c>
      <c r="Y645" s="12">
        <f>+SUMIF(AGRIFEED!F:F,D:D,AGRIFEED!C:C)</f>
        <v>1037315.3</v>
      </c>
      <c r="Z645" s="12">
        <f>SUMIF(AMIP!F:F,D:D,AMIP!C:C)</f>
        <v>0</v>
      </c>
      <c r="AA645" s="12">
        <f>+SUMIF(ISF!G:G,D:D,ISF!D:D)</f>
        <v>0</v>
      </c>
      <c r="AB645" s="124">
        <f>+SUMIF(DISCOI!G:G,D:D,DISCOI!D:D)</f>
        <v>0</v>
      </c>
      <c r="AC645" s="12">
        <f>+SUMIF(MABEL!F:F,D:D,MABEL!C:C)</f>
        <v>0</v>
      </c>
      <c r="AD645" s="12">
        <f>+SUMIF(NMP!F:F,D:D,NMP!C:C)</f>
        <v>0</v>
      </c>
      <c r="AE645" s="12">
        <f>+SUMIF('AMCHO '!F:F,D:D,'AMCHO '!C:C)</f>
        <v>0</v>
      </c>
      <c r="AF645" s="12">
        <f>+SUMIF(CONFORTIS!G:G,D:D,CONFORTIS!D:D)</f>
        <v>0</v>
      </c>
      <c r="AG645" s="12">
        <f>+SUMIF('IRS IMMO'!G:G,D:D,'IRS IMMO'!D:D)</f>
        <v>0</v>
      </c>
      <c r="AH645" s="12">
        <f>+SUMIFS(AGRIVETAM!C:C,AGRIVETAM!F:F,D:D)</f>
        <v>0</v>
      </c>
      <c r="AI645" s="12">
        <f>+SUMIF(EUROPAINTS!F:F,D:D,EUROPAINTS!C:C)</f>
        <v>860850</v>
      </c>
      <c r="AJ645" s="12">
        <f>+SUMIF('VET ABE'!F:F,D:D,'VET ABE'!D:D)</f>
        <v>0</v>
      </c>
      <c r="AK645" s="12">
        <f>SUMIF('VET FIA'!F:F,D:D,'VET FIA'!D:D)</f>
        <v>5995652.5999999996</v>
      </c>
      <c r="AL645" s="12">
        <f>+SUMIF('CSS SAKAY'!F:F,D:D,'CSS SAKAY'!C:C)</f>
        <v>0</v>
      </c>
      <c r="AN645" s="12">
        <f>SUMIF('United Malagasy'!F:F,D:D,'United Malagasy'!C:C)</f>
        <v>0</v>
      </c>
      <c r="AO645" s="12">
        <f>+SUMIF(NUTRIFOOD!E:E,D:D,NUTRIFOOD!C:C)</f>
        <v>967139.62</v>
      </c>
      <c r="AP645" s="12">
        <f>+SUMIF(FERRIS!H:H,D:D,FERRIS!E:E)</f>
        <v>0</v>
      </c>
      <c r="AQ645" s="12">
        <f>+SUMIF(SEM!F:F,D:D,SEM!C:C)</f>
        <v>244439825.27000001</v>
      </c>
      <c r="AR645" s="12">
        <f>+SUMIF(Madatrade!F:F,D:D,Madatrade!C:C)</f>
        <v>0</v>
      </c>
      <c r="AS645" s="12">
        <f>+SUMIF('FLY TECH'!F:F,D:D,'FLY TECH'!D:D)</f>
        <v>14598217.789999999</v>
      </c>
      <c r="AT645" s="12">
        <f>+SUMIFS('FIRST INVESTISSEMENT'!D:D,'FIRST INVESTISSEMENT'!G:G,D:D)</f>
        <v>0</v>
      </c>
      <c r="AU645" s="164">
        <f t="shared" ref="AU645:AU708" si="65">+SUM(G645:AT645)</f>
        <v>532745042.79000002</v>
      </c>
      <c r="AV645" s="165">
        <f t="shared" ref="AV645:AV708" si="66">+AU645/$AX$2</f>
        <v>117783.98991047761</v>
      </c>
    </row>
    <row r="646" spans="1:48" hidden="1" x14ac:dyDescent="0.25">
      <c r="A646" s="11" t="str">
        <f t="shared" si="62"/>
        <v>6</v>
      </c>
      <c r="B646" s="11" t="str">
        <f t="shared" si="63"/>
        <v>64</v>
      </c>
      <c r="C646" s="11" t="str">
        <f t="shared" si="64"/>
        <v>641</v>
      </c>
      <c r="D646" s="23">
        <v>64103000</v>
      </c>
      <c r="E646" s="119" t="s">
        <v>3275</v>
      </c>
      <c r="F646" s="24" t="s">
        <v>551</v>
      </c>
      <c r="G646" s="12">
        <f>+SUMIF(AGRIFARM!H:H,D:D,AGRIFARM!L:L)</f>
        <v>0</v>
      </c>
      <c r="H646" s="12">
        <f>+SUMIF(AGRICORP!I:I,D:D,AGRICORP!D:D)</f>
        <v>151638664.19999999</v>
      </c>
      <c r="I646" s="12">
        <f>+SUMIF(SMTP!D:D,D:D,SMTP!F:F)</f>
        <v>160755378.25999999</v>
      </c>
      <c r="J646" s="12">
        <f>+SUMIF(AGRIVET!G:G,D:D,AGRIVET!D:D)</f>
        <v>0</v>
      </c>
      <c r="K646" s="12">
        <f>+SUMIF(AGRIVAL!G:G,D:D,AGRIVAL!D:D)</f>
        <v>175548677.37</v>
      </c>
      <c r="L646" s="12">
        <f>+SUMIF(AGRIKOBA!G:G,D:D,AGRIKOBA!D:D)</f>
        <v>9085972.8599999994</v>
      </c>
      <c r="M646" s="12">
        <f>+SUMIF(LMOI!F:F,D:D,LMOI!C:C)</f>
        <v>66538506.479999997</v>
      </c>
      <c r="N646" s="12">
        <f>+SUMIF(TARTINE!G:G,D:D,TARTINE!D:D)</f>
        <v>0</v>
      </c>
      <c r="O646" s="12">
        <f>+SUMIF(IDF!F:F,D:D,IDF!C:C)</f>
        <v>0</v>
      </c>
      <c r="P646" s="12">
        <f>+SUMIF(RYA!G:G,D:D,RYA!D:D)</f>
        <v>0</v>
      </c>
      <c r="Q646" s="12">
        <f>+SUMIF('SCI NOAH'!G:G,D:D,'SCI NOAH'!D:D)</f>
        <v>0</v>
      </c>
      <c r="R646" s="12">
        <f>+SUMIF(SIM!F:F,D:D,SIM!C:C)</f>
        <v>0</v>
      </c>
      <c r="S646" s="163">
        <f>+SUMIF('First Energy'!A:A,D:D,'First Energy'!C:C)</f>
        <v>53620725.700000003</v>
      </c>
      <c r="T646" s="163">
        <f>+SUMIF('ID Motors'!G:G,D:D,'ID Motors'!D:D)</f>
        <v>48853719.939999998</v>
      </c>
      <c r="U646" s="12">
        <f>+SUMIF('ID RENTAL'!G:G,D:D,'ID RENTAL'!D:D)</f>
        <v>23779361.600000001</v>
      </c>
      <c r="V646" s="12">
        <f>+SUMIF('MCM '!G:G,D:D,'MCM '!D:D)</f>
        <v>0</v>
      </c>
      <c r="W646" s="12">
        <f>SUMIF(AGRIMOTORS!G:G,D:D,AGRIMOTORS!D:D)</f>
        <v>1985705.4</v>
      </c>
      <c r="X646" s="12">
        <f>+SUMIF(BOVIMA!F:F,D:D,BOVIMA!C:C)</f>
        <v>0</v>
      </c>
      <c r="Y646" s="12">
        <f>+SUMIF(AGRIFEED!F:F,D:D,AGRIFEED!C:C)</f>
        <v>1399155.33</v>
      </c>
      <c r="Z646" s="12">
        <f>SUMIF(AMIP!F:F,D:D,AMIP!C:C)</f>
        <v>0</v>
      </c>
      <c r="AA646" s="12">
        <f>+SUMIF(ISF!G:G,D:D,ISF!D:D)</f>
        <v>0</v>
      </c>
      <c r="AB646" s="124">
        <f>+SUMIF(DISCOI!G:G,D:D,DISCOI!D:D)</f>
        <v>0</v>
      </c>
      <c r="AC646" s="12">
        <f>+SUMIF(MABEL!F:F,D:D,MABEL!C:C)</f>
        <v>0</v>
      </c>
      <c r="AD646" s="12">
        <f>+SUMIF(NMP!F:F,D:D,NMP!C:C)</f>
        <v>0</v>
      </c>
      <c r="AE646" s="12">
        <f>+SUMIF('AMCHO '!F:F,D:D,'AMCHO '!C:C)</f>
        <v>0</v>
      </c>
      <c r="AF646" s="12">
        <f>+SUMIF(CONFORTIS!G:G,D:D,CONFORTIS!D:D)</f>
        <v>0</v>
      </c>
      <c r="AG646" s="12">
        <f>+SUMIF('IRS IMMO'!G:G,D:D,'IRS IMMO'!D:D)</f>
        <v>0</v>
      </c>
      <c r="AH646" s="12">
        <f>+SUMIFS(AGRIVETAM!C:C,AGRIVETAM!F:F,D:D)</f>
        <v>0</v>
      </c>
      <c r="AI646" s="12">
        <f>+SUMIF(EUROPAINTS!F:F,D:D,EUROPAINTS!C:C)</f>
        <v>0</v>
      </c>
      <c r="AJ646" s="12">
        <f>+SUMIF('VET ABE'!F:F,D:D,'VET ABE'!D:D)</f>
        <v>206000</v>
      </c>
      <c r="AK646" s="12">
        <f>SUMIF('VET FIA'!F:F,D:D,'VET FIA'!D:D)</f>
        <v>0</v>
      </c>
      <c r="AL646" s="12">
        <f>+SUMIF('CSS SAKAY'!F:F,D:D,'CSS SAKAY'!C:C)</f>
        <v>0</v>
      </c>
      <c r="AN646" s="12">
        <f>SUMIF('United Malagasy'!F:F,D:D,'United Malagasy'!C:C)</f>
        <v>13624385.1</v>
      </c>
      <c r="AO646" s="12">
        <f>+SUMIF(NUTRIFOOD!E:E,D:D,NUTRIFOOD!C:C)</f>
        <v>0</v>
      </c>
      <c r="AP646" s="12">
        <f>+SUMIF(FERRIS!H:H,D:D,FERRIS!E:E)</f>
        <v>524076.56</v>
      </c>
      <c r="AQ646" s="12">
        <f>+SUMIF(SEM!F:F,D:D,SEM!C:C)</f>
        <v>50378287.289999999</v>
      </c>
      <c r="AR646" s="12">
        <f>+SUMIF(Madatrade!F:F,D:D,Madatrade!C:C)</f>
        <v>0</v>
      </c>
      <c r="AS646" s="12">
        <f>+SUMIF('FLY TECH'!F:F,D:D,'FLY TECH'!D:D)</f>
        <v>15530678.699999999</v>
      </c>
      <c r="AT646" s="12">
        <f>+SUMIFS('FIRST INVESTISSEMENT'!D:D,'FIRST INVESTISSEMENT'!G:G,D:D)</f>
        <v>0</v>
      </c>
      <c r="AU646" s="164">
        <f t="shared" si="65"/>
        <v>773469294.78999996</v>
      </c>
      <c r="AV646" s="165">
        <f t="shared" si="66"/>
        <v>171005.43842980577</v>
      </c>
    </row>
    <row r="647" spans="1:48" hidden="1" x14ac:dyDescent="0.25">
      <c r="A647" s="11" t="str">
        <f t="shared" si="62"/>
        <v>6</v>
      </c>
      <c r="B647" s="11" t="str">
        <f t="shared" si="63"/>
        <v>64</v>
      </c>
      <c r="C647" s="11" t="str">
        <f t="shared" si="64"/>
        <v>641</v>
      </c>
      <c r="D647" s="23">
        <v>64104000</v>
      </c>
      <c r="E647" s="119" t="s">
        <v>3275</v>
      </c>
      <c r="F647" s="24" t="s">
        <v>220</v>
      </c>
      <c r="G647" s="12">
        <f>+SUMIF(AGRIFARM!H:H,D:D,AGRIFARM!L:L)</f>
        <v>0</v>
      </c>
      <c r="H647" s="12">
        <f>+SUMIF(AGRICORP!I:I,D:D,AGRICORP!D:D)</f>
        <v>0</v>
      </c>
      <c r="I647" s="12">
        <f>+SUMIF(SMTP!D:D,D:D,SMTP!F:F)</f>
        <v>257689951.94999999</v>
      </c>
      <c r="J647" s="12">
        <f>+SUMIF(AGRIVET!G:G,D:D,AGRIVET!D:D)</f>
        <v>0</v>
      </c>
      <c r="K647" s="12">
        <f>+SUMIF(AGRIVAL!G:G,D:D,AGRIVAL!D:D)</f>
        <v>60595463.960000001</v>
      </c>
      <c r="L647" s="12">
        <f>+SUMIF(AGRIKOBA!G:G,D:D,AGRIKOBA!D:D)</f>
        <v>8229963</v>
      </c>
      <c r="M647" s="12">
        <f>+SUMIF(LMOI!F:F,D:D,LMOI!C:C)</f>
        <v>43711925.149999999</v>
      </c>
      <c r="N647" s="12">
        <f>+SUMIF(TARTINE!G:G,D:D,TARTINE!D:D)</f>
        <v>0</v>
      </c>
      <c r="O647" s="12">
        <f>+SUMIF(IDF!F:F,D:D,IDF!C:C)</f>
        <v>0</v>
      </c>
      <c r="P647" s="12">
        <f>+SUMIF(RYA!G:G,D:D,RYA!D:D)</f>
        <v>0</v>
      </c>
      <c r="Q647" s="12">
        <f>+SUMIF('SCI NOAH'!G:G,D:D,'SCI NOAH'!D:D)</f>
        <v>0</v>
      </c>
      <c r="R647" s="12">
        <f>+SUMIF(SIM!F:F,D:D,SIM!C:C)</f>
        <v>0</v>
      </c>
      <c r="S647" s="163">
        <f>+SUMIF('First Energy'!A:A,D:D,'First Energy'!C:C)</f>
        <v>0</v>
      </c>
      <c r="T647" s="163">
        <f>+SUMIF('ID Motors'!G:G,D:D,'ID Motors'!D:D)</f>
        <v>4902011.49</v>
      </c>
      <c r="U647" s="12">
        <f>+SUMIF('ID RENTAL'!G:G,D:D,'ID RENTAL'!D:D)</f>
        <v>33583259.829999998</v>
      </c>
      <c r="V647" s="12">
        <f>+SUMIF('MCM '!G:G,D:D,'MCM '!D:D)</f>
        <v>0</v>
      </c>
      <c r="W647" s="12">
        <f>SUMIF(AGRIMOTORS!G:G,D:D,AGRIMOTORS!D:D)</f>
        <v>0</v>
      </c>
      <c r="X647" s="12">
        <f>+SUMIF(BOVIMA!F:F,D:D,BOVIMA!C:C)</f>
        <v>0</v>
      </c>
      <c r="Y647" s="12">
        <f>+SUMIF(AGRIFEED!F:F,D:D,AGRIFEED!C:C)</f>
        <v>33080416.859999999</v>
      </c>
      <c r="Z647" s="12">
        <f>SUMIF(AMIP!F:F,D:D,AMIP!C:C)</f>
        <v>0</v>
      </c>
      <c r="AA647" s="12">
        <f>+SUMIF(ISF!G:G,D:D,ISF!D:D)</f>
        <v>0</v>
      </c>
      <c r="AB647" s="124">
        <f>+SUMIF(DISCOI!G:G,D:D,DISCOI!D:D)</f>
        <v>0</v>
      </c>
      <c r="AC647" s="12">
        <f>+SUMIF(MABEL!F:F,D:D,MABEL!C:C)</f>
        <v>0</v>
      </c>
      <c r="AD647" s="12">
        <f>+SUMIF(NMP!F:F,D:D,NMP!C:C)</f>
        <v>0</v>
      </c>
      <c r="AE647" s="12">
        <f>+SUMIF('AMCHO '!F:F,D:D,'AMCHO '!C:C)</f>
        <v>0</v>
      </c>
      <c r="AF647" s="12">
        <f>+SUMIF(CONFORTIS!G:G,D:D,CONFORTIS!D:D)</f>
        <v>0</v>
      </c>
      <c r="AG647" s="12">
        <f>+SUMIF('IRS IMMO'!G:G,D:D,'IRS IMMO'!D:D)</f>
        <v>0</v>
      </c>
      <c r="AH647" s="12">
        <f>+SUMIFS(AGRIVETAM!C:C,AGRIVETAM!F:F,D:D)</f>
        <v>0</v>
      </c>
      <c r="AI647" s="12">
        <f>+SUMIF(EUROPAINTS!F:F,D:D,EUROPAINTS!C:C)</f>
        <v>0</v>
      </c>
      <c r="AJ647" s="12">
        <f>+SUMIF('VET ABE'!F:F,D:D,'VET ABE'!D:D)</f>
        <v>0</v>
      </c>
      <c r="AK647" s="12">
        <f>SUMIF('VET FIA'!F:F,D:D,'VET FIA'!D:D)</f>
        <v>578558.41</v>
      </c>
      <c r="AL647" s="12">
        <f>+SUMIF('CSS SAKAY'!F:F,D:D,'CSS SAKAY'!C:C)</f>
        <v>0</v>
      </c>
      <c r="AN647" s="12">
        <f>SUMIF('United Malagasy'!F:F,D:D,'United Malagasy'!C:C)</f>
        <v>0</v>
      </c>
      <c r="AO647" s="12">
        <f>+SUMIF(NUTRIFOOD!E:E,D:D,NUTRIFOOD!C:C)</f>
        <v>0</v>
      </c>
      <c r="AP647" s="12">
        <f>+SUMIF(FERRIS!H:H,D:D,FERRIS!E:E)</f>
        <v>12506361.149999999</v>
      </c>
      <c r="AQ647" s="12">
        <f>+SUMIF(SEM!F:F,D:D,SEM!C:C)</f>
        <v>72654623.359999999</v>
      </c>
      <c r="AR647" s="12">
        <f>+SUMIF(Madatrade!F:F,D:D,Madatrade!C:C)</f>
        <v>0</v>
      </c>
      <c r="AS647" s="12">
        <f>+SUMIF('FLY TECH'!F:F,D:D,'FLY TECH'!D:D)</f>
        <v>175016.99</v>
      </c>
      <c r="AT647" s="12">
        <f>+SUMIFS('FIRST INVESTISSEMENT'!D:D,'FIRST INVESTISSEMENT'!G:G,D:D)</f>
        <v>0</v>
      </c>
      <c r="AU647" s="164">
        <f t="shared" si="65"/>
        <v>527707552.14999998</v>
      </c>
      <c r="AV647" s="165">
        <f t="shared" si="66"/>
        <v>116670.25688800109</v>
      </c>
    </row>
    <row r="648" spans="1:48" hidden="1" x14ac:dyDescent="0.25">
      <c r="A648" s="11" t="str">
        <f t="shared" si="62"/>
        <v>6</v>
      </c>
      <c r="B648" s="11" t="str">
        <f t="shared" si="63"/>
        <v>64</v>
      </c>
      <c r="C648" s="11" t="str">
        <f t="shared" si="64"/>
        <v>641</v>
      </c>
      <c r="D648" s="23">
        <v>64105000</v>
      </c>
      <c r="E648" s="119" t="s">
        <v>3275</v>
      </c>
      <c r="F648" s="24" t="s">
        <v>552</v>
      </c>
      <c r="G648" s="12">
        <f>+SUMIF(AGRIFARM!H:H,D:D,AGRIFARM!L:L)</f>
        <v>0</v>
      </c>
      <c r="H648" s="12">
        <f>+SUMIF(AGRICORP!I:I,D:D,AGRICORP!D:D)</f>
        <v>1265161.48</v>
      </c>
      <c r="I648" s="12">
        <f>+SUMIF(SMTP!D:D,D:D,SMTP!F:F)</f>
        <v>-374118.51</v>
      </c>
      <c r="J648" s="12">
        <f>+SUMIF(AGRIVET!G:G,D:D,AGRIVET!D:D)</f>
        <v>0</v>
      </c>
      <c r="K648" s="12">
        <f>+SUMIF(AGRIVAL!G:G,D:D,AGRIVAL!D:D)</f>
        <v>3029937.39</v>
      </c>
      <c r="L648" s="12">
        <f>+SUMIF(AGRIKOBA!G:G,D:D,AGRIKOBA!D:D)</f>
        <v>4126819.51</v>
      </c>
      <c r="M648" s="12">
        <f>+SUMIF(LMOI!F:F,D:D,LMOI!C:C)</f>
        <v>2516748.0699999998</v>
      </c>
      <c r="N648" s="12">
        <f>+SUMIF(TARTINE!G:G,D:D,TARTINE!D:D)</f>
        <v>0</v>
      </c>
      <c r="O648" s="12">
        <f>+SUMIF(IDF!F:F,D:D,IDF!C:C)</f>
        <v>0</v>
      </c>
      <c r="P648" s="12">
        <f>+SUMIF(RYA!G:G,D:D,RYA!D:D)</f>
        <v>0</v>
      </c>
      <c r="Q648" s="12">
        <f>+SUMIF('SCI NOAH'!G:G,D:D,'SCI NOAH'!D:D)</f>
        <v>0</v>
      </c>
      <c r="R648" s="12">
        <f>+SUMIF(SIM!F:F,D:D,SIM!C:C)</f>
        <v>0</v>
      </c>
      <c r="S648" s="163">
        <f>+SUMIF('First Energy'!A:A,D:D,'First Energy'!C:C)</f>
        <v>5319787.51</v>
      </c>
      <c r="T648" s="163">
        <f>+SUMIF('ID Motors'!G:G,D:D,'ID Motors'!D:D)</f>
        <v>3199771.34</v>
      </c>
      <c r="U648" s="12">
        <f>+SUMIF('ID RENTAL'!G:G,D:D,'ID RENTAL'!D:D)</f>
        <v>4835229.7300000004</v>
      </c>
      <c r="V648" s="12">
        <f>+SUMIF('MCM '!G:G,D:D,'MCM '!D:D)</f>
        <v>0</v>
      </c>
      <c r="W648" s="12">
        <f>SUMIF(AGRIMOTORS!G:G,D:D,AGRIMOTORS!D:D)</f>
        <v>0</v>
      </c>
      <c r="X648" s="12">
        <f>+SUMIF(BOVIMA!F:F,D:D,BOVIMA!C:C)</f>
        <v>0</v>
      </c>
      <c r="Y648" s="12">
        <f>+SUMIF(AGRIFEED!F:F,D:D,AGRIFEED!C:C)</f>
        <v>620822</v>
      </c>
      <c r="Z648" s="12">
        <f>SUMIF(AMIP!F:F,D:D,AMIP!C:C)</f>
        <v>0</v>
      </c>
      <c r="AA648" s="12">
        <f>+SUMIF(ISF!G:G,D:D,ISF!D:D)</f>
        <v>0</v>
      </c>
      <c r="AB648" s="124">
        <f>+SUMIF(DISCOI!G:G,D:D,DISCOI!D:D)</f>
        <v>0</v>
      </c>
      <c r="AC648" s="12">
        <f>+SUMIF(MABEL!F:F,D:D,MABEL!C:C)</f>
        <v>0</v>
      </c>
      <c r="AD648" s="12">
        <f>+SUMIF(NMP!F:F,D:D,NMP!C:C)</f>
        <v>0</v>
      </c>
      <c r="AE648" s="12">
        <f>+SUMIF('AMCHO '!F:F,D:D,'AMCHO '!C:C)</f>
        <v>0</v>
      </c>
      <c r="AF648" s="12">
        <f>+SUMIF(CONFORTIS!G:G,D:D,CONFORTIS!D:D)</f>
        <v>0</v>
      </c>
      <c r="AG648" s="12">
        <f>+SUMIF('IRS IMMO'!G:G,D:D,'IRS IMMO'!D:D)</f>
        <v>41315.14</v>
      </c>
      <c r="AH648" s="12">
        <f>+SUMIFS(AGRIVETAM!C:C,AGRIVETAM!F:F,D:D)</f>
        <v>0</v>
      </c>
      <c r="AI648" s="12">
        <f>+SUMIF(EUROPAINTS!F:F,D:D,EUROPAINTS!C:C)</f>
        <v>0</v>
      </c>
      <c r="AJ648" s="12">
        <f>+SUMIF('VET ABE'!F:F,D:D,'VET ABE'!D:D)</f>
        <v>0</v>
      </c>
      <c r="AK648" s="12">
        <f>SUMIF('VET FIA'!F:F,D:D,'VET FIA'!D:D)</f>
        <v>8263</v>
      </c>
      <c r="AL648" s="12">
        <f>+SUMIF('CSS SAKAY'!F:F,D:D,'CSS SAKAY'!C:C)</f>
        <v>0</v>
      </c>
      <c r="AN648" s="12">
        <f>SUMIF('United Malagasy'!F:F,D:D,'United Malagasy'!C:C)</f>
        <v>0</v>
      </c>
      <c r="AO648" s="12">
        <f>+SUMIF(NUTRIFOOD!E:E,D:D,NUTRIFOOD!C:C)</f>
        <v>0</v>
      </c>
      <c r="AP648" s="12">
        <f>+SUMIF(FERRIS!H:H,D:D,FERRIS!E:E)</f>
        <v>0</v>
      </c>
      <c r="AQ648" s="12">
        <f>+SUMIF(SEM!F:F,D:D,SEM!C:C)</f>
        <v>-401022.64</v>
      </c>
      <c r="AR648" s="12">
        <f>+SUMIF(Madatrade!F:F,D:D,Madatrade!C:C)</f>
        <v>0</v>
      </c>
      <c r="AS648" s="12">
        <f>+SUMIF('FLY TECH'!F:F,D:D,'FLY TECH'!D:D)</f>
        <v>3618116.78</v>
      </c>
      <c r="AT648" s="12">
        <f>+SUMIFS('FIRST INVESTISSEMENT'!D:D,'FIRST INVESTISSEMENT'!G:G,D:D)</f>
        <v>0</v>
      </c>
      <c r="AU648" s="164">
        <f t="shared" si="65"/>
        <v>27806830.800000001</v>
      </c>
      <c r="AV648" s="165">
        <f t="shared" si="66"/>
        <v>6147.7802988785234</v>
      </c>
    </row>
    <row r="649" spans="1:48" hidden="1" x14ac:dyDescent="0.25">
      <c r="A649" s="11" t="str">
        <f t="shared" si="62"/>
        <v>6</v>
      </c>
      <c r="B649" s="11" t="str">
        <f t="shared" si="63"/>
        <v>64</v>
      </c>
      <c r="C649" s="11" t="str">
        <f t="shared" si="64"/>
        <v>641</v>
      </c>
      <c r="D649" s="23">
        <v>64106000</v>
      </c>
      <c r="E649" s="119" t="s">
        <v>3275</v>
      </c>
      <c r="F649" s="24" t="s">
        <v>2158</v>
      </c>
      <c r="G649" s="12">
        <f>+SUMIF(AGRIFARM!H:H,D:D,AGRIFARM!L:L)</f>
        <v>0</v>
      </c>
      <c r="H649" s="12">
        <f>+SUMIF(AGRICORP!I:I,D:D,AGRICORP!D:D)</f>
        <v>0</v>
      </c>
      <c r="I649" s="12">
        <f>+SUMIF(SMTP!D:D,D:D,SMTP!F:F)</f>
        <v>236000</v>
      </c>
      <c r="J649" s="12">
        <f>+SUMIF(AGRIVET!G:G,D:D,AGRIVET!D:D)</f>
        <v>0</v>
      </c>
      <c r="K649" s="12">
        <f>+SUMIF(AGRIVAL!G:G,D:D,AGRIVAL!D:D)</f>
        <v>0</v>
      </c>
      <c r="L649" s="12">
        <f>+SUMIF(AGRIKOBA!G:G,D:D,AGRIKOBA!D:D)</f>
        <v>0</v>
      </c>
      <c r="M649" s="12">
        <f>+SUMIF(LMOI!F:F,D:D,LMOI!C:C)</f>
        <v>0</v>
      </c>
      <c r="N649" s="12">
        <f>+SUMIF(TARTINE!G:G,D:D,TARTINE!D:D)</f>
        <v>0</v>
      </c>
      <c r="O649" s="12">
        <f>+SUMIF(IDF!F:F,D:D,IDF!C:C)</f>
        <v>0</v>
      </c>
      <c r="P649" s="12">
        <f>+SUMIF(RYA!G:G,D:D,RYA!D:D)</f>
        <v>0</v>
      </c>
      <c r="Q649" s="12">
        <f>+SUMIF('SCI NOAH'!G:G,D:D,'SCI NOAH'!D:D)</f>
        <v>0</v>
      </c>
      <c r="R649" s="12">
        <f>+SUMIF(SIM!F:F,D:D,SIM!C:C)</f>
        <v>0</v>
      </c>
      <c r="S649" s="163">
        <f>+SUMIF('First Energy'!A:A,D:D,'First Energy'!C:C)</f>
        <v>0</v>
      </c>
      <c r="T649" s="163">
        <f>+SUMIF('ID Motors'!G:G,D:D,'ID Motors'!D:D)</f>
        <v>100000</v>
      </c>
      <c r="U649" s="12">
        <f>+SUMIF('ID RENTAL'!G:G,D:D,'ID RENTAL'!D:D)</f>
        <v>0</v>
      </c>
      <c r="V649" s="12">
        <f>+SUMIF('MCM '!G:G,D:D,'MCM '!D:D)</f>
        <v>0</v>
      </c>
      <c r="W649" s="12">
        <f>SUMIF(AGRIMOTORS!G:G,D:D,AGRIMOTORS!D:D)</f>
        <v>0</v>
      </c>
      <c r="X649" s="12">
        <f>+SUMIF(BOVIMA!F:F,D:D,BOVIMA!C:C)</f>
        <v>0</v>
      </c>
      <c r="Y649" s="12">
        <f>+SUMIF(AGRIFEED!F:F,D:D,AGRIFEED!C:C)</f>
        <v>0</v>
      </c>
      <c r="Z649" s="12">
        <f>SUMIF(AMIP!F:F,D:D,AMIP!C:C)</f>
        <v>0</v>
      </c>
      <c r="AA649" s="12">
        <f>+SUMIF(ISF!G:G,D:D,ISF!D:D)</f>
        <v>0</v>
      </c>
      <c r="AB649" s="124">
        <f>+SUMIF(DISCOI!G:G,D:D,DISCOI!D:D)</f>
        <v>0</v>
      </c>
      <c r="AC649" s="12">
        <f>+SUMIF(MABEL!F:F,D:D,MABEL!C:C)</f>
        <v>0</v>
      </c>
      <c r="AD649" s="12">
        <f>+SUMIF(NMP!F:F,D:D,NMP!C:C)</f>
        <v>0</v>
      </c>
      <c r="AE649" s="12">
        <f>+SUMIF('AMCHO '!F:F,D:D,'AMCHO '!C:C)</f>
        <v>0</v>
      </c>
      <c r="AF649" s="12">
        <f>+SUMIF(CONFORTIS!G:G,D:D,CONFORTIS!D:D)</f>
        <v>0</v>
      </c>
      <c r="AG649" s="12">
        <f>+SUMIF('IRS IMMO'!G:G,D:D,'IRS IMMO'!D:D)</f>
        <v>0</v>
      </c>
      <c r="AH649" s="12">
        <f>+SUMIFS(AGRIVETAM!C:C,AGRIVETAM!F:F,D:D)</f>
        <v>0</v>
      </c>
      <c r="AI649" s="12">
        <f>+SUMIF(EUROPAINTS!F:F,D:D,EUROPAINTS!C:C)</f>
        <v>0</v>
      </c>
      <c r="AJ649" s="12">
        <f>+SUMIF('VET ABE'!F:F,D:D,'VET ABE'!D:D)</f>
        <v>0</v>
      </c>
      <c r="AK649" s="12">
        <f>SUMIF('VET FIA'!F:F,D:D,'VET FIA'!D:D)</f>
        <v>0</v>
      </c>
      <c r="AL649" s="12">
        <f>+SUMIF('CSS SAKAY'!F:F,D:D,'CSS SAKAY'!C:C)</f>
        <v>0</v>
      </c>
      <c r="AM649" s="12"/>
      <c r="AN649" s="12">
        <f>SUMIF('United Malagasy'!F:F,D:D,'United Malagasy'!C:C)</f>
        <v>0</v>
      </c>
      <c r="AO649" s="12">
        <f>+SUMIF(NUTRIFOOD!E:E,D:D,NUTRIFOOD!C:C)</f>
        <v>0</v>
      </c>
      <c r="AP649" s="12">
        <f>+SUMIF(FERRIS!H:H,D:D,FERRIS!E:E)</f>
        <v>0</v>
      </c>
      <c r="AQ649" s="12">
        <f>+SUMIF(SEM!F:F,D:D,SEM!C:C)</f>
        <v>0</v>
      </c>
      <c r="AR649" s="12">
        <f>+SUMIF(Madatrade!F:F,D:D,Madatrade!C:C)</f>
        <v>0</v>
      </c>
      <c r="AS649" s="12">
        <f>+SUMIF('FLY TECH'!F:F,D:D,'FLY TECH'!D:D)</f>
        <v>0</v>
      </c>
      <c r="AT649" s="12">
        <f>+SUMIFS('FIRST INVESTISSEMENT'!D:D,'FIRST INVESTISSEMENT'!G:G,D:D)</f>
        <v>0</v>
      </c>
      <c r="AU649" s="164">
        <f t="shared" si="65"/>
        <v>336000</v>
      </c>
      <c r="AV649" s="165">
        <f t="shared" si="66"/>
        <v>74.285854266541733</v>
      </c>
    </row>
    <row r="650" spans="1:48" hidden="1" x14ac:dyDescent="0.25">
      <c r="A650" s="11" t="str">
        <f t="shared" si="62"/>
        <v>6</v>
      </c>
      <c r="B650" s="11" t="str">
        <f t="shared" si="63"/>
        <v>64</v>
      </c>
      <c r="C650" s="11" t="str">
        <f t="shared" si="64"/>
        <v>641</v>
      </c>
      <c r="D650" s="23">
        <v>64107000</v>
      </c>
      <c r="E650" s="119" t="s">
        <v>3275</v>
      </c>
      <c r="F650" s="24" t="s">
        <v>296</v>
      </c>
      <c r="G650" s="12">
        <f>+SUMIF(AGRIFARM!H:H,D:D,AGRIFARM!L:L)</f>
        <v>0</v>
      </c>
      <c r="H650" s="12">
        <f>+SUMIF(AGRICORP!I:I,D:D,AGRICORP!D:D)</f>
        <v>0</v>
      </c>
      <c r="I650" s="12">
        <f>+SUMIF(SMTP!D:D,D:D,SMTP!F:F)</f>
        <v>41223162.32</v>
      </c>
      <c r="J650" s="12">
        <f>+SUMIF(AGRIVET!G:G,D:D,AGRIVET!D:D)</f>
        <v>0</v>
      </c>
      <c r="K650" s="12">
        <f>+SUMIF(AGRIVAL!G:G,D:D,AGRIVAL!D:D)</f>
        <v>0</v>
      </c>
      <c r="L650" s="12">
        <f>+SUMIF(AGRIKOBA!G:G,D:D,AGRIKOBA!D:D)</f>
        <v>0</v>
      </c>
      <c r="M650" s="12">
        <f>+SUMIF(LMOI!F:F,D:D,LMOI!C:C)</f>
        <v>-3264939.22</v>
      </c>
      <c r="N650" s="12">
        <f>+SUMIF(TARTINE!G:G,D:D,TARTINE!D:D)</f>
        <v>0</v>
      </c>
      <c r="O650" s="12">
        <f>+SUMIF(IDF!F:F,D:D,IDF!C:C)</f>
        <v>0</v>
      </c>
      <c r="P650" s="12">
        <f>+SUMIF(RYA!G:G,D:D,RYA!D:D)</f>
        <v>0</v>
      </c>
      <c r="Q650" s="12">
        <f>+SUMIF('SCI NOAH'!G:G,D:D,'SCI NOAH'!D:D)</f>
        <v>0</v>
      </c>
      <c r="R650" s="12">
        <f>+SUMIF(SIM!F:F,D:D,SIM!C:C)</f>
        <v>0</v>
      </c>
      <c r="S650" s="163">
        <f>+SUMIF('First Energy'!A:A,D:D,'First Energy'!C:C)</f>
        <v>0</v>
      </c>
      <c r="T650" s="163">
        <f>+SUMIF('ID Motors'!G:G,D:D,'ID Motors'!D:D)</f>
        <v>0</v>
      </c>
      <c r="U650" s="12">
        <f>+SUMIF('ID RENTAL'!G:G,D:D,'ID RENTAL'!D:D)</f>
        <v>0</v>
      </c>
      <c r="V650" s="12">
        <f>+SUMIF('MCM '!G:G,D:D,'MCM '!D:D)</f>
        <v>0</v>
      </c>
      <c r="W650" s="12">
        <f>SUMIF(AGRIMOTORS!G:G,D:D,AGRIMOTORS!D:D)</f>
        <v>0</v>
      </c>
      <c r="X650" s="12">
        <f>+SUMIF(BOVIMA!F:F,D:D,BOVIMA!C:C)</f>
        <v>0</v>
      </c>
      <c r="Y650" s="12">
        <f>+SUMIF(AGRIFEED!F:F,D:D,AGRIFEED!C:C)</f>
        <v>0</v>
      </c>
      <c r="Z650" s="12">
        <f>SUMIF(AMIP!F:F,D:D,AMIP!C:C)</f>
        <v>0</v>
      </c>
      <c r="AA650" s="12">
        <f>+SUMIF(ISF!G:G,D:D,ISF!D:D)</f>
        <v>0</v>
      </c>
      <c r="AB650" s="124">
        <f>+SUMIF(DISCOI!G:G,D:D,DISCOI!D:D)</f>
        <v>0</v>
      </c>
      <c r="AC650" s="12">
        <f>+SUMIF(MABEL!F:F,D:D,MABEL!C:C)</f>
        <v>0</v>
      </c>
      <c r="AD650" s="12">
        <f>+SUMIF(NMP!F:F,D:D,NMP!C:C)</f>
        <v>0</v>
      </c>
      <c r="AE650" s="12">
        <f>+SUMIF('AMCHO '!F:F,D:D,'AMCHO '!C:C)</f>
        <v>0</v>
      </c>
      <c r="AF650" s="12">
        <f>+SUMIF(CONFORTIS!G:G,D:D,CONFORTIS!D:D)</f>
        <v>0</v>
      </c>
      <c r="AG650" s="12">
        <f>+SUMIF('IRS IMMO'!G:G,D:D,'IRS IMMO'!D:D)</f>
        <v>0</v>
      </c>
      <c r="AH650" s="12">
        <f>+SUMIFS(AGRIVETAM!C:C,AGRIVETAM!F:F,D:D)</f>
        <v>0</v>
      </c>
      <c r="AI650" s="12">
        <f>+SUMIF(EUROPAINTS!F:F,D:D,EUROPAINTS!C:C)</f>
        <v>0</v>
      </c>
      <c r="AJ650" s="12">
        <f>+SUMIF('VET ABE'!F:F,D:D,'VET ABE'!D:D)</f>
        <v>0</v>
      </c>
      <c r="AK650" s="12">
        <f>SUMIF('VET FIA'!F:F,D:D,'VET FIA'!D:D)</f>
        <v>2120318</v>
      </c>
      <c r="AL650" s="12">
        <f>+SUMIF('CSS SAKAY'!F:F,D:D,'CSS SAKAY'!C:C)</f>
        <v>0</v>
      </c>
      <c r="AM650" s="12"/>
      <c r="AN650" s="12">
        <f>SUMIF('United Malagasy'!F:F,D:D,'United Malagasy'!C:C)</f>
        <v>0</v>
      </c>
      <c r="AO650" s="12">
        <f>+SUMIF(NUTRIFOOD!E:E,D:D,NUTRIFOOD!C:C)</f>
        <v>0</v>
      </c>
      <c r="AP650" s="12">
        <f>+SUMIF(FERRIS!H:H,D:D,FERRIS!E:E)</f>
        <v>0</v>
      </c>
      <c r="AQ650" s="12">
        <f>+SUMIF(SEM!F:F,D:D,SEM!C:C)</f>
        <v>0</v>
      </c>
      <c r="AR650" s="12">
        <f>+SUMIF(Madatrade!F:F,D:D,Madatrade!C:C)</f>
        <v>0</v>
      </c>
      <c r="AS650" s="12">
        <f>+SUMIF('FLY TECH'!F:F,D:D,'FLY TECH'!D:D)</f>
        <v>0</v>
      </c>
      <c r="AT650" s="12">
        <f>+SUMIFS('FIRST INVESTISSEMENT'!D:D,'FIRST INVESTISSEMENT'!G:G,D:D)</f>
        <v>0</v>
      </c>
      <c r="AU650" s="164">
        <f t="shared" si="65"/>
        <v>40078541.100000001</v>
      </c>
      <c r="AV650" s="165">
        <f t="shared" si="66"/>
        <v>8860.9186409827471</v>
      </c>
    </row>
    <row r="651" spans="1:48" hidden="1" x14ac:dyDescent="0.25">
      <c r="A651" s="11" t="str">
        <f t="shared" si="62"/>
        <v>6</v>
      </c>
      <c r="B651" s="11" t="str">
        <f t="shared" si="63"/>
        <v>64</v>
      </c>
      <c r="C651" s="11" t="str">
        <f t="shared" si="64"/>
        <v>641</v>
      </c>
      <c r="D651" s="23">
        <v>64130000</v>
      </c>
      <c r="E651" s="119" t="s">
        <v>3275</v>
      </c>
      <c r="F651" s="24" t="s">
        <v>1460</v>
      </c>
      <c r="G651" s="12">
        <f>+SUMIF(AGRIFARM!H:H,D:D,AGRIFARM!L:L)</f>
        <v>0</v>
      </c>
      <c r="H651" s="12">
        <f>+SUMIF(AGRICORP!I:I,D:D,AGRICORP!D:D)</f>
        <v>0</v>
      </c>
      <c r="I651" s="12">
        <f>+SUMIF(SMTP!D:D,D:D,SMTP!F:F)</f>
        <v>73793628</v>
      </c>
      <c r="J651" s="12">
        <f>+SUMIF(AGRIVET!G:G,D:D,AGRIVET!D:D)</f>
        <v>0</v>
      </c>
      <c r="K651" s="12">
        <f>+SUMIF(AGRIVAL!G:G,D:D,AGRIVAL!D:D)</f>
        <v>0</v>
      </c>
      <c r="L651" s="12">
        <f>+SUMIF(AGRIKOBA!G:G,D:D,AGRIKOBA!D:D)</f>
        <v>0</v>
      </c>
      <c r="M651" s="12">
        <f>+SUMIF(LMOI!F:F,D:D,LMOI!C:C)</f>
        <v>0</v>
      </c>
      <c r="N651" s="12">
        <f>+SUMIF(TARTINE!G:G,D:D,TARTINE!D:D)</f>
        <v>0</v>
      </c>
      <c r="O651" s="12">
        <f>+SUMIF(IDF!F:F,D:D,IDF!C:C)</f>
        <v>0</v>
      </c>
      <c r="P651" s="12">
        <f>+SUMIF(RYA!G:G,D:D,RYA!D:D)</f>
        <v>0</v>
      </c>
      <c r="Q651" s="12">
        <f>+SUMIF('SCI NOAH'!G:G,D:D,'SCI NOAH'!D:D)</f>
        <v>0</v>
      </c>
      <c r="R651" s="12">
        <f>+SUMIF(SIM!F:F,D:D,SIM!C:C)</f>
        <v>0</v>
      </c>
      <c r="S651" s="163">
        <f>+SUMIF('First Energy'!A:A,D:D,'First Energy'!C:C)</f>
        <v>0</v>
      </c>
      <c r="T651" s="163">
        <f>+SUMIF('ID Motors'!G:G,D:D,'ID Motors'!D:D)</f>
        <v>0</v>
      </c>
      <c r="U651" s="12">
        <f>+SUMIF('ID RENTAL'!G:G,D:D,'ID RENTAL'!D:D)</f>
        <v>0</v>
      </c>
      <c r="V651" s="12">
        <f>+SUMIF('MCM '!G:G,D:D,'MCM '!D:D)</f>
        <v>0</v>
      </c>
      <c r="W651" s="12">
        <f>SUMIF(AGRIMOTORS!G:G,D:D,AGRIMOTORS!D:D)</f>
        <v>0</v>
      </c>
      <c r="X651" s="12">
        <f>+SUMIF(BOVIMA!F:F,D:D,BOVIMA!C:C)</f>
        <v>0</v>
      </c>
      <c r="Y651" s="12">
        <f>+SUMIF(AGRIFEED!F:F,D:D,AGRIFEED!C:C)</f>
        <v>0</v>
      </c>
      <c r="Z651" s="12">
        <f>SUMIF(AMIP!F:F,D:D,AMIP!C:C)</f>
        <v>0</v>
      </c>
      <c r="AA651" s="12">
        <f>+SUMIF(ISF!G:G,D:D,ISF!D:D)</f>
        <v>0</v>
      </c>
      <c r="AB651" s="124">
        <f>+SUMIF(DISCOI!G:G,D:D,DISCOI!D:D)</f>
        <v>0</v>
      </c>
      <c r="AC651" s="12">
        <f>+SUMIF(MABEL!F:F,D:D,MABEL!C:C)</f>
        <v>0</v>
      </c>
      <c r="AD651" s="12">
        <f>+SUMIF(NMP!F:F,D:D,NMP!C:C)</f>
        <v>0</v>
      </c>
      <c r="AE651" s="12">
        <f>+SUMIF('AMCHO '!F:F,D:D,'AMCHO '!C:C)</f>
        <v>0</v>
      </c>
      <c r="AF651" s="12">
        <f>+SUMIF(CONFORTIS!G:G,D:D,CONFORTIS!D:D)</f>
        <v>0</v>
      </c>
      <c r="AG651" s="12">
        <f>+SUMIF('IRS IMMO'!G:G,D:D,'IRS IMMO'!D:D)</f>
        <v>0</v>
      </c>
      <c r="AH651" s="12">
        <f>+SUMIFS(AGRIVETAM!C:C,AGRIVETAM!F:F,D:D)</f>
        <v>0</v>
      </c>
      <c r="AI651" s="12">
        <f>+SUMIF(EUROPAINTS!F:F,D:D,EUROPAINTS!C:C)</f>
        <v>0</v>
      </c>
      <c r="AJ651" s="12">
        <f>+SUMIF('VET ABE'!F:F,D:D,'VET ABE'!D:D)</f>
        <v>0</v>
      </c>
      <c r="AK651" s="12">
        <f>SUMIF('VET FIA'!F:F,D:D,'VET FIA'!D:D)</f>
        <v>0</v>
      </c>
      <c r="AL651" s="12">
        <f>+SUMIF('CSS SAKAY'!F:F,D:D,'CSS SAKAY'!C:C)</f>
        <v>0</v>
      </c>
      <c r="AM651" s="12"/>
      <c r="AN651" s="12">
        <f>SUMIF('United Malagasy'!F:F,D:D,'United Malagasy'!C:C)</f>
        <v>0</v>
      </c>
      <c r="AO651" s="12">
        <f>+SUMIF(NUTRIFOOD!E:E,D:D,NUTRIFOOD!C:C)</f>
        <v>0</v>
      </c>
      <c r="AP651" s="12">
        <f>+SUMIF(FERRIS!H:H,D:D,FERRIS!E:E)</f>
        <v>0</v>
      </c>
      <c r="AQ651" s="12">
        <f>+SUMIF(SEM!F:F,D:D,SEM!C:C)</f>
        <v>0</v>
      </c>
      <c r="AR651" s="12">
        <f>+SUMIF(Madatrade!F:F,D:D,Madatrade!C:C)</f>
        <v>0</v>
      </c>
      <c r="AS651" s="12">
        <f>+SUMIF('FLY TECH'!F:F,D:D,'FLY TECH'!D:D)</f>
        <v>0</v>
      </c>
      <c r="AT651" s="12">
        <f>+SUMIFS('FIRST INVESTISSEMENT'!D:D,'FIRST INVESTISSEMENT'!G:G,D:D)</f>
        <v>0</v>
      </c>
      <c r="AU651" s="164">
        <f t="shared" si="65"/>
        <v>73793628</v>
      </c>
      <c r="AV651" s="165">
        <f t="shared" si="66"/>
        <v>16314.948498236288</v>
      </c>
    </row>
    <row r="652" spans="1:48" hidden="1" x14ac:dyDescent="0.25">
      <c r="A652" s="11" t="str">
        <f t="shared" si="62"/>
        <v>6</v>
      </c>
      <c r="B652" s="11" t="str">
        <f t="shared" si="63"/>
        <v>64</v>
      </c>
      <c r="C652" s="11" t="str">
        <f t="shared" si="64"/>
        <v>641</v>
      </c>
      <c r="D652" s="23">
        <v>64160000</v>
      </c>
      <c r="E652" s="119" t="s">
        <v>3275</v>
      </c>
      <c r="F652" s="24" t="s">
        <v>1809</v>
      </c>
      <c r="G652" s="12">
        <f>+SUMIF(AGRIFARM!H:H,D:D,AGRIFARM!L:L)</f>
        <v>0</v>
      </c>
      <c r="H652" s="12">
        <f>+SUMIF(AGRICORP!I:I,D:D,AGRICORP!D:D)</f>
        <v>0</v>
      </c>
      <c r="I652" s="12">
        <f>+SUMIF(SMTP!D:D,D:D,SMTP!F:F)</f>
        <v>0</v>
      </c>
      <c r="J652" s="12">
        <f>+SUMIF(AGRIVET!G:G,D:D,AGRIVET!D:D)</f>
        <v>0</v>
      </c>
      <c r="K652" s="12">
        <f>+SUMIF(AGRIVAL!G:G,D:D,AGRIVAL!D:D)</f>
        <v>0</v>
      </c>
      <c r="L652" s="12">
        <f>+SUMIF(AGRIKOBA!G:G,D:D,AGRIKOBA!D:D)</f>
        <v>0</v>
      </c>
      <c r="M652" s="12">
        <f>+SUMIF(LMOI!F:F,D:D,LMOI!C:C)</f>
        <v>0</v>
      </c>
      <c r="N652" s="12">
        <f>+SUMIF(TARTINE!G:G,D:D,TARTINE!D:D)</f>
        <v>0</v>
      </c>
      <c r="O652" s="12">
        <f>+SUMIF(IDF!F:F,D:D,IDF!C:C)</f>
        <v>0</v>
      </c>
      <c r="P652" s="12">
        <f>+SUMIF(RYA!G:G,D:D,RYA!D:D)</f>
        <v>0</v>
      </c>
      <c r="Q652" s="12">
        <f>+SUMIF('SCI NOAH'!G:G,D:D,'SCI NOAH'!D:D)</f>
        <v>0</v>
      </c>
      <c r="R652" s="12">
        <f>+SUMIF(SIM!F:F,D:D,SIM!C:C)</f>
        <v>0</v>
      </c>
      <c r="S652" s="163">
        <f>+SUMIF('First Energy'!A:A,D:D,'First Energy'!C:C)</f>
        <v>0</v>
      </c>
      <c r="T652" s="163">
        <f>+SUMIF('ID Motors'!G:G,D:D,'ID Motors'!D:D)</f>
        <v>0</v>
      </c>
      <c r="U652" s="12">
        <f>+SUMIF('ID RENTAL'!G:G,D:D,'ID RENTAL'!D:D)</f>
        <v>0</v>
      </c>
      <c r="V652" s="12">
        <f>+SUMIF('MCM '!G:G,D:D,'MCM '!D:D)</f>
        <v>0</v>
      </c>
      <c r="W652" s="12">
        <f>SUMIF(AGRIMOTORS!G:G,D:D,AGRIMOTORS!D:D)</f>
        <v>0</v>
      </c>
      <c r="X652" s="12">
        <f>+SUMIF(BOVIMA!F:F,D:D,BOVIMA!C:C)</f>
        <v>0</v>
      </c>
      <c r="Y652" s="12">
        <f>+SUMIF(AGRIFEED!F:F,D:D,AGRIFEED!C:C)</f>
        <v>0</v>
      </c>
      <c r="Z652" s="12">
        <f>SUMIF(AMIP!F:F,D:D,AMIP!C:C)</f>
        <v>0</v>
      </c>
      <c r="AA652" s="12">
        <f>+SUMIF(ISF!G:G,D:D,ISF!D:D)</f>
        <v>0</v>
      </c>
      <c r="AB652" s="124">
        <f>+SUMIF(DISCOI!G:G,D:D,DISCOI!D:D)</f>
        <v>0</v>
      </c>
      <c r="AC652" s="12">
        <f>+SUMIF(MABEL!F:F,D:D,MABEL!C:C)</f>
        <v>0</v>
      </c>
      <c r="AD652" s="12">
        <f>+SUMIF(NMP!F:F,D:D,NMP!C:C)</f>
        <v>0</v>
      </c>
      <c r="AE652" s="12">
        <f>+SUMIF('AMCHO '!F:F,D:D,'AMCHO '!C:C)</f>
        <v>0</v>
      </c>
      <c r="AF652" s="12">
        <f>+SUMIF(CONFORTIS!G:G,D:D,CONFORTIS!D:D)</f>
        <v>0</v>
      </c>
      <c r="AG652" s="12">
        <f>+SUMIF('IRS IMMO'!G:G,D:D,'IRS IMMO'!D:D)</f>
        <v>0</v>
      </c>
      <c r="AH652" s="12">
        <f>+SUMIFS(AGRIVETAM!C:C,AGRIVETAM!F:F,D:D)</f>
        <v>0</v>
      </c>
      <c r="AI652" s="12">
        <f>+SUMIF(EUROPAINTS!F:F,D:D,EUROPAINTS!C:C)</f>
        <v>184800</v>
      </c>
      <c r="AJ652" s="12">
        <f>+SUMIF('VET ABE'!F:F,D:D,'VET ABE'!D:D)</f>
        <v>0</v>
      </c>
      <c r="AK652" s="12">
        <f>SUMIF('VET FIA'!F:F,D:D,'VET FIA'!D:D)</f>
        <v>0</v>
      </c>
      <c r="AL652" s="12">
        <f>+SUMIF('CSS SAKAY'!F:F,D:D,'CSS SAKAY'!C:C)</f>
        <v>0</v>
      </c>
      <c r="AM652" s="12"/>
      <c r="AN652" s="12">
        <f>SUMIF('United Malagasy'!F:F,D:D,'United Malagasy'!C:C)</f>
        <v>0</v>
      </c>
      <c r="AO652" s="12">
        <f>+SUMIF(NUTRIFOOD!E:E,D:D,NUTRIFOOD!C:C)</f>
        <v>0</v>
      </c>
      <c r="AP652" s="12">
        <f>+SUMIF(FERRIS!H:H,D:D,FERRIS!E:E)</f>
        <v>0</v>
      </c>
      <c r="AQ652" s="12">
        <f>+SUMIF(SEM!F:F,D:D,SEM!C:C)</f>
        <v>0</v>
      </c>
      <c r="AR652" s="12">
        <f>+SUMIF(Madatrade!F:F,D:D,Madatrade!C:C)</f>
        <v>0</v>
      </c>
      <c r="AS652" s="12">
        <f>+SUMIF('FLY TECH'!F:F,D:D,'FLY TECH'!D:D)</f>
        <v>0</v>
      </c>
      <c r="AT652" s="12">
        <f>+SUMIFS('FIRST INVESTISSEMENT'!D:D,'FIRST INVESTISSEMENT'!G:G,D:D)</f>
        <v>0</v>
      </c>
      <c r="AU652" s="164">
        <f t="shared" si="65"/>
        <v>184800</v>
      </c>
      <c r="AV652" s="165">
        <f t="shared" si="66"/>
        <v>40.85721984659795</v>
      </c>
    </row>
    <row r="653" spans="1:48" hidden="1" x14ac:dyDescent="0.25">
      <c r="A653" s="11" t="str">
        <f t="shared" si="62"/>
        <v>6</v>
      </c>
      <c r="B653" s="11" t="str">
        <f t="shared" si="63"/>
        <v>64</v>
      </c>
      <c r="C653" s="11" t="str">
        <f t="shared" si="64"/>
        <v>641</v>
      </c>
      <c r="D653" s="23">
        <v>64180000</v>
      </c>
      <c r="E653" s="119" t="s">
        <v>3275</v>
      </c>
      <c r="F653" s="24" t="s">
        <v>553</v>
      </c>
      <c r="G653" s="12">
        <f>+SUMIF(AGRIFARM!H:H,D:D,AGRIFARM!L:L)</f>
        <v>0</v>
      </c>
      <c r="H653" s="12">
        <f>+SUMIF(AGRICORP!I:I,D:D,AGRICORP!D:D)</f>
        <v>0</v>
      </c>
      <c r="I653" s="12">
        <f>+SUMIF(SMTP!D:D,D:D,SMTP!F:F)</f>
        <v>0</v>
      </c>
      <c r="J653" s="12">
        <f>+SUMIF(AGRIVET!G:G,D:D,AGRIVET!D:D)</f>
        <v>0</v>
      </c>
      <c r="K653" s="12">
        <f>+SUMIF(AGRIVAL!G:G,D:D,AGRIVAL!D:D)</f>
        <v>85762047.061599895</v>
      </c>
      <c r="L653" s="12">
        <f>+SUMIF(AGRIKOBA!G:G,D:D,AGRIKOBA!D:D)</f>
        <v>13066865</v>
      </c>
      <c r="M653" s="12">
        <f>+SUMIF(LMOI!F:F,D:D,LMOI!C:C)</f>
        <v>46530000.789999999</v>
      </c>
      <c r="N653" s="12">
        <f>+SUMIF(TARTINE!G:G,D:D,TARTINE!D:D)</f>
        <v>0</v>
      </c>
      <c r="O653" s="12">
        <f>+SUMIF(IDF!F:F,D:D,IDF!C:C)</f>
        <v>0</v>
      </c>
      <c r="P653" s="12">
        <f>+SUMIF(RYA!G:G,D:D,RYA!D:D)</f>
        <v>9713890</v>
      </c>
      <c r="Q653" s="12">
        <f>+SUMIF('SCI NOAH'!G:G,D:D,'SCI NOAH'!D:D)</f>
        <v>0</v>
      </c>
      <c r="R653" s="12">
        <f>+SUMIF(SIM!F:F,D:D,SIM!C:C)</f>
        <v>0</v>
      </c>
      <c r="S653" s="163">
        <f>+SUMIF('First Energy'!A:A,D:D,'First Energy'!C:C)</f>
        <v>0</v>
      </c>
      <c r="T653" s="163">
        <f>+SUMIF('ID Motors'!G:G,D:D,'ID Motors'!D:D)</f>
        <v>65263082</v>
      </c>
      <c r="U653" s="12">
        <f>+SUMIF('ID RENTAL'!G:G,D:D,'ID RENTAL'!D:D)</f>
        <v>124836166.99335</v>
      </c>
      <c r="V653" s="12">
        <f>+SUMIF('MCM '!G:G,D:D,'MCM '!D:D)</f>
        <v>0</v>
      </c>
      <c r="W653" s="12">
        <f>SUMIF(AGRIMOTORS!G:G,D:D,AGRIMOTORS!D:D)</f>
        <v>0</v>
      </c>
      <c r="X653" s="12">
        <f>+SUMIF(BOVIMA!F:F,D:D,BOVIMA!C:C)</f>
        <v>0</v>
      </c>
      <c r="Y653" s="12">
        <f>+SUMIF(AGRIFEED!F:F,D:D,AGRIFEED!C:C)</f>
        <v>13073561.810000001</v>
      </c>
      <c r="Z653" s="12">
        <f>SUMIF(AMIP!F:F,D:D,AMIP!C:C)</f>
        <v>0</v>
      </c>
      <c r="AA653" s="12">
        <f>+SUMIF(ISF!G:G,D:D,ISF!D:D)</f>
        <v>0</v>
      </c>
      <c r="AB653" s="124">
        <f>+SUMIF(DISCOI!G:G,D:D,DISCOI!D:D)</f>
        <v>0</v>
      </c>
      <c r="AC653" s="12">
        <f>+SUMIF(MABEL!F:F,D:D,MABEL!C:C)</f>
        <v>0</v>
      </c>
      <c r="AD653" s="12">
        <f>+SUMIF(NMP!F:F,D:D,NMP!C:C)</f>
        <v>0</v>
      </c>
      <c r="AE653" s="12">
        <f>+SUMIF('AMCHO '!F:F,D:D,'AMCHO '!C:C)</f>
        <v>0</v>
      </c>
      <c r="AF653" s="12">
        <f>+SUMIF(CONFORTIS!G:G,D:D,CONFORTIS!D:D)</f>
        <v>0</v>
      </c>
      <c r="AG653" s="12">
        <f>+SUMIF('IRS IMMO'!G:G,D:D,'IRS IMMO'!D:D)</f>
        <v>0</v>
      </c>
      <c r="AH653" s="12">
        <f>+SUMIFS(AGRIVETAM!C:C,AGRIVETAM!F:F,D:D)</f>
        <v>12240.2</v>
      </c>
      <c r="AI653" s="12">
        <f>+SUMIF(EUROPAINTS!F:F,D:D,EUROPAINTS!C:C)</f>
        <v>0</v>
      </c>
      <c r="AJ653" s="12">
        <f>+SUMIF('VET ABE'!F:F,D:D,'VET ABE'!D:D)</f>
        <v>12762662</v>
      </c>
      <c r="AK653" s="12">
        <f>SUMIF('VET FIA'!F:F,D:D,'VET FIA'!D:D)</f>
        <v>5817903</v>
      </c>
      <c r="AL653" s="12">
        <f>+SUMIF('CSS SAKAY'!F:F,D:D,'CSS SAKAY'!C:C)</f>
        <v>0</v>
      </c>
      <c r="AN653" s="12">
        <f>SUMIF('United Malagasy'!F:F,D:D,'United Malagasy'!C:C)</f>
        <v>0</v>
      </c>
      <c r="AO653" s="12">
        <f>+SUMIF(NUTRIFOOD!E:E,D:D,NUTRIFOOD!C:C)</f>
        <v>0</v>
      </c>
      <c r="AP653" s="12">
        <f>+SUMIF(FERRIS!H:H,D:D,FERRIS!E:E)</f>
        <v>0</v>
      </c>
      <c r="AQ653" s="12">
        <f>+SUMIF(SEM!F:F,D:D,SEM!C:C)</f>
        <v>-7997348.8700000001</v>
      </c>
      <c r="AR653" s="12">
        <f>+SUMIF(Madatrade!F:F,D:D,Madatrade!C:C)</f>
        <v>0</v>
      </c>
      <c r="AS653" s="12">
        <f>+SUMIF('FLY TECH'!F:F,D:D,'FLY TECH'!D:D)</f>
        <v>0</v>
      </c>
      <c r="AT653" s="12">
        <f>+SUMIFS('FIRST INVESTISSEMENT'!D:D,'FIRST INVESTISSEMENT'!G:G,D:D)</f>
        <v>0</v>
      </c>
      <c r="AU653" s="164">
        <f t="shared" si="65"/>
        <v>368841069.98494989</v>
      </c>
      <c r="AV653" s="165">
        <f t="shared" si="66"/>
        <v>81546.648727432461</v>
      </c>
    </row>
    <row r="654" spans="1:48" hidden="1" x14ac:dyDescent="0.25">
      <c r="A654" s="11" t="str">
        <f t="shared" si="62"/>
        <v>6</v>
      </c>
      <c r="B654" s="11" t="str">
        <f t="shared" si="63"/>
        <v>64</v>
      </c>
      <c r="C654" s="11" t="str">
        <f t="shared" si="64"/>
        <v>645</v>
      </c>
      <c r="D654" s="23">
        <v>64501000</v>
      </c>
      <c r="E654" s="119" t="s">
        <v>3275</v>
      </c>
      <c r="F654" s="24" t="s">
        <v>483</v>
      </c>
      <c r="G654" s="12">
        <f>+SUMIF(AGRIFARM!H:H,D:D,AGRIFARM!L:L)</f>
        <v>142389336.34999999</v>
      </c>
      <c r="H654" s="12">
        <f>+SUMIF(AGRICORP!I:I,D:D,AGRICORP!D:D)</f>
        <v>129734183.8</v>
      </c>
      <c r="I654" s="12">
        <f>+SUMIF(SMTP!D:D,D:D,SMTP!F:F)</f>
        <v>261530108.69999999</v>
      </c>
      <c r="J654" s="12">
        <f>+SUMIF(AGRIVET!G:G,D:D,AGRIVET!D:D)</f>
        <v>372079774.07740003</v>
      </c>
      <c r="K654" s="12">
        <f>+SUMIF(AGRIVAL!G:G,D:D,AGRIVAL!D:D)</f>
        <v>201235661.88999999</v>
      </c>
      <c r="L654" s="12">
        <f>+SUMIF(AGRIKOBA!G:G,D:D,AGRIKOBA!D:D)</f>
        <v>40420044.049999997</v>
      </c>
      <c r="M654" s="12">
        <f>+SUMIF(LMOI!F:F,D:D,LMOI!C:C)</f>
        <v>91070171.790000007</v>
      </c>
      <c r="N654" s="12">
        <f>+SUMIF(TARTINE!G:G,D:D,TARTINE!D:D)</f>
        <v>42213017.369999997</v>
      </c>
      <c r="O654" s="12">
        <f>+SUMIF(IDF!F:F,D:D,IDF!C:C)</f>
        <v>91298611.690000013</v>
      </c>
      <c r="P654" s="12">
        <f>+SUMIF(RYA!G:G,D:D,RYA!D:D)</f>
        <v>10311823.240000002</v>
      </c>
      <c r="Q654" s="12">
        <f>+SUMIF('SCI NOAH'!G:G,D:D,'SCI NOAH'!D:D)</f>
        <v>5206704.5199999996</v>
      </c>
      <c r="R654" s="12">
        <f>+SUMIF(SIM!F:F,D:D,SIM!C:C)</f>
        <v>7305325.9299999997</v>
      </c>
      <c r="S654" s="163">
        <f>+SUMIF('First Energy'!A:A,D:D,'First Energy'!C:C)</f>
        <v>79048653.890000001</v>
      </c>
      <c r="T654" s="163">
        <f>+SUMIF('ID Motors'!G:G,D:D,'ID Motors'!D:D)</f>
        <v>78123194.930000007</v>
      </c>
      <c r="U654" s="12">
        <f>+SUMIF('ID RENTAL'!G:G,D:D,'ID RENTAL'!D:D)</f>
        <v>98598837.159999996</v>
      </c>
      <c r="V654" s="12">
        <f>+SUMIF('MCM '!G:G,D:D,'MCM '!D:D)</f>
        <v>47052877.57</v>
      </c>
      <c r="W654" s="12">
        <f>SUMIF(AGRIMOTORS!G:G,D:D,AGRIMOTORS!D:D)</f>
        <v>11916546.630000001</v>
      </c>
      <c r="X654" s="12">
        <f>+SUMIF(BOVIMA!F:F,D:D,BOVIMA!C:C)</f>
        <v>73210777.859999999</v>
      </c>
      <c r="Y654" s="12">
        <f>+SUMIF(AGRIFEED!F:F,D:D,AGRIFEED!C:C)</f>
        <v>43550924.950000003</v>
      </c>
      <c r="Z654" s="12">
        <f>SUMIF(AMIP!F:F,D:D,AMIP!C:C)</f>
        <v>0</v>
      </c>
      <c r="AA654" s="12">
        <f>+SUMIF(ISF!G:G,D:D,ISF!D:D)</f>
        <v>0</v>
      </c>
      <c r="AB654" s="124">
        <f>+SUMIF(DISCOI!G:G,D:D,DISCOI!D:D)</f>
        <v>0</v>
      </c>
      <c r="AC654" s="12">
        <f>+SUMIF(MABEL!F:F,D:D,MABEL!C:C)</f>
        <v>28891684.669999998</v>
      </c>
      <c r="AD654" s="12">
        <f>+SUMIF(NMP!F:F,D:D,NMP!C:C)</f>
        <v>158098.62000000002</v>
      </c>
      <c r="AE654" s="12">
        <f>+SUMIF('AMCHO '!F:F,D:D,'AMCHO '!C:C)</f>
        <v>99706115.287</v>
      </c>
      <c r="AF654" s="12">
        <f>+SUMIF(CONFORTIS!G:G,D:D,CONFORTIS!D:D)</f>
        <v>0</v>
      </c>
      <c r="AG654" s="12">
        <f>+SUMIF('IRS IMMO'!G:G,D:D,'IRS IMMO'!D:D)</f>
        <v>0</v>
      </c>
      <c r="AH654" s="12">
        <f>+SUMIFS(AGRIVETAM!C:C,AGRIVETAM!F:F,D:D)</f>
        <v>29166757.520000003</v>
      </c>
      <c r="AI654" s="12">
        <f>+SUMIF(EUROPAINTS!F:F,D:D,EUROPAINTS!C:C)</f>
        <v>3304905.5</v>
      </c>
      <c r="AJ654" s="12">
        <f>+SUMIF('VET ABE'!F:F,D:D,'VET ABE'!D:D)</f>
        <v>15875275.99</v>
      </c>
      <c r="AK654" s="12">
        <f>SUMIF('VET FIA'!F:F,D:D,'VET FIA'!D:D)</f>
        <v>9585369.5899999999</v>
      </c>
      <c r="AL654" s="12">
        <f>+SUMIF('CSS SAKAY'!F:F,D:D,'CSS SAKAY'!C:C)</f>
        <v>0</v>
      </c>
      <c r="AM654" s="12"/>
      <c r="AN654" s="12">
        <f>SUMIF('United Malagasy'!F:F,D:D,'United Malagasy'!C:C)</f>
        <v>31243957.199999999</v>
      </c>
      <c r="AO654" s="12">
        <f>+SUMIF(NUTRIFOOD!E:E,D:D,NUTRIFOOD!C:C)</f>
        <v>5935055.8799999999</v>
      </c>
      <c r="AP654" s="12">
        <f>+SUMIF(FERRIS!H:H,D:D,FERRIS!E:E)</f>
        <v>55167576.050000004</v>
      </c>
      <c r="AQ654" s="12">
        <f>+SUMIF(SEM!F:F,D:D,SEM!C:C)</f>
        <v>140528066.28999999</v>
      </c>
      <c r="AR654" s="12">
        <f>+SUMIF(Madatrade!F:F,D:D,Madatrade!C:C)</f>
        <v>27166200</v>
      </c>
      <c r="AS654" s="12">
        <f>+SUMIF('FLY TECH'!F:F,D:D,'FLY TECH'!D:D)</f>
        <v>54223834.729999997</v>
      </c>
      <c r="AT654" s="12">
        <f>+SUMIFS('FIRST INVESTISSEMENT'!D:D,'FIRST INVESTISSEMENT'!G:G,D:D)</f>
        <v>6374668</v>
      </c>
      <c r="AU654" s="164">
        <f t="shared" si="65"/>
        <v>2333624141.7244</v>
      </c>
      <c r="AV654" s="165">
        <f t="shared" si="66"/>
        <v>515938.2824554235</v>
      </c>
    </row>
    <row r="655" spans="1:48" hidden="1" x14ac:dyDescent="0.25">
      <c r="A655" s="11" t="str">
        <f t="shared" si="62"/>
        <v>6</v>
      </c>
      <c r="B655" s="11" t="str">
        <f t="shared" si="63"/>
        <v>64</v>
      </c>
      <c r="C655" s="11" t="str">
        <f t="shared" si="64"/>
        <v>645</v>
      </c>
      <c r="D655" s="23">
        <v>64502000</v>
      </c>
      <c r="E655" s="119" t="s">
        <v>3275</v>
      </c>
      <c r="F655" s="24" t="s">
        <v>555</v>
      </c>
      <c r="G655" s="12">
        <f>+SUMIF(AGRIFARM!H:H,D:D,AGRIFARM!L:L)</f>
        <v>0</v>
      </c>
      <c r="H655" s="12">
        <f>+SUMIF(AGRICORP!I:I,D:D,AGRICORP!D:D)</f>
        <v>49897763</v>
      </c>
      <c r="I655" s="12">
        <f>+SUMIF(SMTP!D:D,D:D,SMTP!F:F)</f>
        <v>100588503.90000001</v>
      </c>
      <c r="J655" s="12">
        <f>+SUMIF(AGRIVET!G:G,D:D,AGRIVET!D:D)</f>
        <v>0</v>
      </c>
      <c r="K655" s="12">
        <f>+SUMIF(AGRIVAL!G:G,D:D,AGRIVAL!D:D)</f>
        <v>77109319.099999994</v>
      </c>
      <c r="L655" s="12">
        <f>+SUMIF(AGRIKOBA!G:G,D:D,AGRIKOBA!D:D)</f>
        <v>15546171.1</v>
      </c>
      <c r="M655" s="12">
        <f>+SUMIF(LMOI!F:F,D:D,LMOI!C:C)</f>
        <v>4440352.43</v>
      </c>
      <c r="N655" s="12">
        <f>+SUMIF(TARTINE!G:G,D:D,TARTINE!D:D)</f>
        <v>0</v>
      </c>
      <c r="O655" s="12">
        <f>+SUMIF(IDF!F:F,D:D,IDF!C:C)</f>
        <v>0</v>
      </c>
      <c r="P655" s="12">
        <f>+SUMIF(RYA!G:G,D:D,RYA!D:D)</f>
        <v>0</v>
      </c>
      <c r="Q655" s="12">
        <f>+SUMIF('SCI NOAH'!G:G,D:D,'SCI NOAH'!D:D)</f>
        <v>0</v>
      </c>
      <c r="R655" s="12">
        <f>+SUMIF(SIM!F:F,D:D,SIM!C:C)</f>
        <v>0</v>
      </c>
      <c r="S655" s="163">
        <f>+SUMIF('First Energy'!A:A,D:D,'First Energy'!C:C)</f>
        <v>16449535.99</v>
      </c>
      <c r="T655" s="163">
        <f>+SUMIF('ID Motors'!G:G,D:D,'ID Motors'!D:D)</f>
        <v>22725318.98</v>
      </c>
      <c r="U655" s="12">
        <f>+SUMIF('ID RENTAL'!G:G,D:D,'ID RENTAL'!D:D)</f>
        <v>37762323.670000002</v>
      </c>
      <c r="V655" s="12">
        <f>+SUMIF('MCM '!G:G,D:D,'MCM '!D:D)</f>
        <v>0</v>
      </c>
      <c r="W655" s="12">
        <f>SUMIF(AGRIMOTORS!G:G,D:D,AGRIMOTORS!D:D)</f>
        <v>6281490.8200000003</v>
      </c>
      <c r="X655" s="12">
        <f>+SUMIF(BOVIMA!F:F,D:D,BOVIMA!C:C)</f>
        <v>0</v>
      </c>
      <c r="Y655" s="12">
        <f>+SUMIF(AGRIFEED!F:F,D:D,AGRIFEED!C:C)</f>
        <v>16750355.75</v>
      </c>
      <c r="Z655" s="12">
        <f>SUMIF(AMIP!F:F,D:D,AMIP!C:C)</f>
        <v>0</v>
      </c>
      <c r="AA655" s="12">
        <f>+SUMIF(ISF!G:G,D:D,ISF!D:D)</f>
        <v>0</v>
      </c>
      <c r="AB655" s="124">
        <f>+SUMIF(DISCOI!G:G,D:D,DISCOI!D:D)</f>
        <v>0</v>
      </c>
      <c r="AC655" s="12">
        <f>+SUMIF(MABEL!F:F,D:D,MABEL!C:C)</f>
        <v>0</v>
      </c>
      <c r="AD655" s="12">
        <f>+SUMIF(NMP!F:F,D:D,NMP!C:C)</f>
        <v>0</v>
      </c>
      <c r="AE655" s="12">
        <f>+SUMIF('AMCHO '!F:F,D:D,'AMCHO '!C:C)</f>
        <v>0</v>
      </c>
      <c r="AF655" s="12">
        <f>+SUMIF(CONFORTIS!G:G,D:D,CONFORTIS!D:D)</f>
        <v>0</v>
      </c>
      <c r="AG655" s="12">
        <f>+SUMIF('IRS IMMO'!G:G,D:D,'IRS IMMO'!D:D)</f>
        <v>0</v>
      </c>
      <c r="AH655" s="12">
        <f>+SUMIFS(AGRIVETAM!C:C,AGRIVETAM!F:F,D:D)</f>
        <v>0</v>
      </c>
      <c r="AI655" s="12">
        <f>+SUMIF(EUROPAINTS!F:F,D:D,EUROPAINTS!C:C)</f>
        <v>1271117.5</v>
      </c>
      <c r="AJ655" s="12">
        <f>+SUMIF('VET ABE'!F:F,D:D,'VET ABE'!D:D)</f>
        <v>0</v>
      </c>
      <c r="AK655" s="12">
        <f>SUMIF('VET FIA'!F:F,D:D,'VET FIA'!D:D)</f>
        <v>4858747.88</v>
      </c>
      <c r="AL655" s="12">
        <f>+SUMIF('CSS SAKAY'!F:F,D:D,'CSS SAKAY'!C:C)</f>
        <v>0</v>
      </c>
      <c r="AN655" s="12">
        <f>SUMIF('United Malagasy'!F:F,D:D,'United Malagasy'!C:C)</f>
        <v>0</v>
      </c>
      <c r="AO655" s="12">
        <f>+SUMIF(NUTRIFOOD!E:E,D:D,NUTRIFOOD!C:C)</f>
        <v>2282713.7999999998</v>
      </c>
      <c r="AP655" s="12">
        <f>+SUMIF(FERRIS!H:H,D:D,FERRIS!E:E)</f>
        <v>0</v>
      </c>
      <c r="AQ655" s="12">
        <f>+SUMIF(SEM!F:F,D:D,SEM!C:C)</f>
        <v>53006727.020000003</v>
      </c>
      <c r="AR655" s="12">
        <f>+SUMIF(Madatrade!F:F,D:D,Madatrade!C:C)</f>
        <v>0</v>
      </c>
      <c r="AS655" s="12">
        <f>+SUMIF('FLY TECH'!F:F,D:D,'FLY TECH'!D:D)</f>
        <v>20855321.050000001</v>
      </c>
      <c r="AT655" s="12">
        <f>+SUMIFS('FIRST INVESTISSEMENT'!D:D,'FIRST INVESTISSEMENT'!G:G,D:D)</f>
        <v>0</v>
      </c>
      <c r="AU655" s="164">
        <f t="shared" si="65"/>
        <v>429825761.99000001</v>
      </c>
      <c r="AV655" s="165">
        <f t="shared" si="66"/>
        <v>95029.684271411883</v>
      </c>
    </row>
    <row r="656" spans="1:48" hidden="1" x14ac:dyDescent="0.25">
      <c r="A656" s="11" t="str">
        <f t="shared" si="62"/>
        <v>6</v>
      </c>
      <c r="B656" s="11" t="str">
        <f t="shared" si="63"/>
        <v>64</v>
      </c>
      <c r="C656" s="11" t="str">
        <f t="shared" si="64"/>
        <v>645</v>
      </c>
      <c r="D656" s="23">
        <v>64503000</v>
      </c>
      <c r="E656" s="119" t="s">
        <v>3275</v>
      </c>
      <c r="F656" s="24" t="s">
        <v>759</v>
      </c>
      <c r="G656" s="12">
        <f>+SUMIF(AGRIFARM!H:H,D:D,AGRIFARM!L:L)</f>
        <v>0</v>
      </c>
      <c r="H656" s="12">
        <f>+SUMIF(AGRICORP!I:I,D:D,AGRICORP!D:D)</f>
        <v>0</v>
      </c>
      <c r="I656" s="12">
        <f>+SUMIF(SMTP!D:D,D:D,SMTP!F:F)</f>
        <v>0</v>
      </c>
      <c r="J656" s="12">
        <f>+SUMIF(AGRIVET!G:G,D:D,AGRIVET!D:D)</f>
        <v>777109.9</v>
      </c>
      <c r="K656" s="12">
        <f>+SUMIF(AGRIVAL!G:G,D:D,AGRIVAL!D:D)</f>
        <v>255256.5</v>
      </c>
      <c r="L656" s="12">
        <f>+SUMIF(AGRIKOBA!G:G,D:D,AGRIKOBA!D:D)</f>
        <v>0</v>
      </c>
      <c r="M656" s="12">
        <f>+SUMIF(LMOI!F:F,D:D,LMOI!C:C)</f>
        <v>48159114.950000003</v>
      </c>
      <c r="N656" s="12">
        <f>+SUMIF(TARTINE!G:G,D:D,TARTINE!D:D)</f>
        <v>0</v>
      </c>
      <c r="O656" s="12">
        <f>+SUMIF(IDF!F:F,D:D,IDF!C:C)</f>
        <v>0</v>
      </c>
      <c r="P656" s="12">
        <f>+SUMIF(RYA!G:G,D:D,RYA!D:D)</f>
        <v>0</v>
      </c>
      <c r="Q656" s="12">
        <f>+SUMIF('SCI NOAH'!G:G,D:D,'SCI NOAH'!D:D)</f>
        <v>0</v>
      </c>
      <c r="R656" s="12">
        <f>+SUMIF(SIM!F:F,D:D,SIM!C:C)</f>
        <v>0</v>
      </c>
      <c r="S656" s="163">
        <f>+SUMIF('First Energy'!A:A,D:D,'First Energy'!C:C)</f>
        <v>2331560.08</v>
      </c>
      <c r="T656" s="163">
        <f>+SUMIF('ID Motors'!G:G,D:D,'ID Motors'!D:D)</f>
        <v>0</v>
      </c>
      <c r="U656" s="12">
        <f>+SUMIF('ID RENTAL'!G:G,D:D,'ID RENTAL'!D:D)</f>
        <v>47449.05</v>
      </c>
      <c r="V656" s="12">
        <f>+SUMIF('MCM '!G:G,D:D,'MCM '!D:D)</f>
        <v>0</v>
      </c>
      <c r="W656" s="12">
        <f>SUMIF(AGRIMOTORS!G:G,D:D,AGRIMOTORS!D:D)</f>
        <v>0</v>
      </c>
      <c r="X656" s="12">
        <f>+SUMIF(BOVIMA!F:F,D:D,BOVIMA!C:C)</f>
        <v>0</v>
      </c>
      <c r="Y656" s="12">
        <f>+SUMIF(AGRIFEED!F:F,D:D,AGRIFEED!C:C)</f>
        <v>0</v>
      </c>
      <c r="Z656" s="12">
        <f>SUMIF(AMIP!F:F,D:D,AMIP!C:C)</f>
        <v>0</v>
      </c>
      <c r="AA656" s="12">
        <f>+SUMIF(ISF!G:G,D:D,ISF!D:D)</f>
        <v>0</v>
      </c>
      <c r="AB656" s="124">
        <f>+SUMIF(DISCOI!G:G,D:D,DISCOI!D:D)</f>
        <v>0</v>
      </c>
      <c r="AC656" s="12">
        <f>+SUMIF(MABEL!F:F,D:D,MABEL!C:C)</f>
        <v>0</v>
      </c>
      <c r="AD656" s="12">
        <f>+SUMIF(NMP!F:F,D:D,NMP!C:C)</f>
        <v>0</v>
      </c>
      <c r="AE656" s="12">
        <f>+SUMIF('AMCHO '!F:F,D:D,'AMCHO '!C:C)</f>
        <v>0</v>
      </c>
      <c r="AF656" s="12">
        <f>+SUMIF(CONFORTIS!G:G,D:D,CONFORTIS!D:D)</f>
        <v>0</v>
      </c>
      <c r="AG656" s="12">
        <f>+SUMIF('IRS IMMO'!G:G,D:D,'IRS IMMO'!D:D)</f>
        <v>0</v>
      </c>
      <c r="AH656" s="12">
        <f>+SUMIFS(AGRIVETAM!C:C,AGRIVETAM!F:F,D:D)</f>
        <v>243264.75</v>
      </c>
      <c r="AI656" s="12">
        <f>+SUMIF(EUROPAINTS!F:F,D:D,EUROPAINTS!C:C)</f>
        <v>0</v>
      </c>
      <c r="AJ656" s="12">
        <f>+SUMIF('VET ABE'!F:F,D:D,'VET ABE'!D:D)</f>
        <v>109694</v>
      </c>
      <c r="AK656" s="12">
        <f>SUMIF('VET FIA'!F:F,D:D,'VET FIA'!D:D)</f>
        <v>190000</v>
      </c>
      <c r="AL656" s="12">
        <f>+SUMIF('CSS SAKAY'!F:F,D:D,'CSS SAKAY'!C:C)</f>
        <v>0</v>
      </c>
      <c r="AM656" s="12"/>
      <c r="AN656" s="12">
        <f>SUMIF('United Malagasy'!F:F,D:D,'United Malagasy'!C:C)</f>
        <v>0</v>
      </c>
      <c r="AO656" s="12">
        <f>+SUMIF(NUTRIFOOD!E:E,D:D,NUTRIFOOD!C:C)</f>
        <v>0</v>
      </c>
      <c r="AP656" s="12">
        <f>+SUMIF(FERRIS!H:H,D:D,FERRIS!E:E)</f>
        <v>15693194</v>
      </c>
      <c r="AQ656" s="12">
        <f>+SUMIF(SEM!F:F,D:D,SEM!C:C)</f>
        <v>8067239.9400000004</v>
      </c>
      <c r="AR656" s="12">
        <f>+SUMIF(Madatrade!F:F,D:D,Madatrade!C:C)</f>
        <v>0</v>
      </c>
      <c r="AS656" s="12">
        <f>+SUMIF('FLY TECH'!F:F,D:D,'FLY TECH'!D:D)</f>
        <v>0</v>
      </c>
      <c r="AT656" s="12">
        <f>+SUMIFS('FIRST INVESTISSEMENT'!D:D,'FIRST INVESTISSEMENT'!G:G,D:D)</f>
        <v>0</v>
      </c>
      <c r="AU656" s="164">
        <f t="shared" si="65"/>
        <v>75873883.169999987</v>
      </c>
      <c r="AV656" s="165">
        <f t="shared" si="66"/>
        <v>16774.869725604858</v>
      </c>
    </row>
    <row r="657" spans="1:48" hidden="1" x14ac:dyDescent="0.25">
      <c r="A657" s="11" t="str">
        <f t="shared" si="62"/>
        <v>6</v>
      </c>
      <c r="B657" s="11" t="str">
        <f t="shared" si="63"/>
        <v>64</v>
      </c>
      <c r="C657" s="11" t="str">
        <f t="shared" si="64"/>
        <v>645</v>
      </c>
      <c r="D657" s="23">
        <v>64504000</v>
      </c>
      <c r="E657" s="119" t="s">
        <v>3275</v>
      </c>
      <c r="F657" s="24" t="s">
        <v>486</v>
      </c>
      <c r="G657" s="12">
        <f>+SUMIF(AGRIFARM!H:H,D:D,AGRIFARM!L:L)</f>
        <v>0</v>
      </c>
      <c r="H657" s="12">
        <f>+SUMIF(AGRICORP!I:I,D:D,AGRICORP!D:D)</f>
        <v>9979552.5999999996</v>
      </c>
      <c r="I657" s="12">
        <f>+SUMIF(SMTP!D:D,D:D,SMTP!F:F)</f>
        <v>20117701.890000001</v>
      </c>
      <c r="J657" s="12">
        <f>+SUMIF(AGRIVET!G:G,D:D,AGRIVET!D:D)</f>
        <v>0</v>
      </c>
      <c r="K657" s="12">
        <f>+SUMIF(AGRIVAL!G:G,D:D,AGRIVAL!D:D)</f>
        <v>15470642.439999999</v>
      </c>
      <c r="L657" s="12">
        <f>+SUMIF(AGRIKOBA!G:G,D:D,AGRIKOBA!D:D)</f>
        <v>3007571.02</v>
      </c>
      <c r="M657" s="12">
        <f>+SUMIF(LMOI!F:F,D:D,LMOI!C:C)</f>
        <v>7005398.1100000003</v>
      </c>
      <c r="N657" s="12">
        <f>+SUMIF(TARTINE!G:G,D:D,TARTINE!D:D)</f>
        <v>0</v>
      </c>
      <c r="O657" s="12">
        <f>+SUMIF(IDF!F:F,D:D,IDF!C:C)</f>
        <v>0</v>
      </c>
      <c r="P657" s="12">
        <f>+SUMIF(RYA!G:G,D:D,RYA!D:D)</f>
        <v>0</v>
      </c>
      <c r="Q657" s="12">
        <f>+SUMIF('SCI NOAH'!G:G,D:D,'SCI NOAH'!D:D)</f>
        <v>0</v>
      </c>
      <c r="R657" s="12">
        <f>+SUMIF(SIM!F:F,D:D,SIM!C:C)</f>
        <v>0</v>
      </c>
      <c r="S657" s="163">
        <f>+SUMIF('First Energy'!A:A,D:D,'First Energy'!C:C)</f>
        <v>5257814.8600000003</v>
      </c>
      <c r="T657" s="163">
        <f>+SUMIF('ID Motors'!G:G,D:D,'ID Motors'!D:D)</f>
        <v>4949966.8600000003</v>
      </c>
      <c r="U657" s="12">
        <f>+SUMIF('ID RENTAL'!G:G,D:D,'ID RENTAL'!D:D)</f>
        <v>7584522.9800000004</v>
      </c>
      <c r="V657" s="12">
        <f>+SUMIF('MCM '!G:G,D:D,'MCM '!D:D)</f>
        <v>0</v>
      </c>
      <c r="W657" s="12">
        <f>SUMIF(AGRIMOTORS!G:G,D:D,AGRIMOTORS!D:D)</f>
        <v>0</v>
      </c>
      <c r="X657" s="12">
        <f>+SUMIF(BOVIMA!F:F,D:D,BOVIMA!C:C)</f>
        <v>0</v>
      </c>
      <c r="Y657" s="12">
        <f>+SUMIF(AGRIFEED!F:F,D:D,AGRIFEED!C:C)</f>
        <v>3350071.15</v>
      </c>
      <c r="Z657" s="12">
        <f>SUMIF(AMIP!F:F,D:D,AMIP!C:C)</f>
        <v>0</v>
      </c>
      <c r="AA657" s="12">
        <f>+SUMIF(ISF!G:G,D:D,ISF!D:D)</f>
        <v>0</v>
      </c>
      <c r="AB657" s="124">
        <f>+SUMIF(DISCOI!G:G,D:D,DISCOI!D:D)</f>
        <v>0</v>
      </c>
      <c r="AC657" s="12">
        <f>+SUMIF(MABEL!F:F,D:D,MABEL!C:C)</f>
        <v>0</v>
      </c>
      <c r="AD657" s="12">
        <f>+SUMIF(NMP!F:F,D:D,NMP!C:C)</f>
        <v>0</v>
      </c>
      <c r="AE657" s="12">
        <f>+SUMIF('AMCHO '!F:F,D:D,'AMCHO '!C:C)</f>
        <v>0</v>
      </c>
      <c r="AF657" s="12">
        <f>+SUMIF(CONFORTIS!G:G,D:D,CONFORTIS!D:D)</f>
        <v>0</v>
      </c>
      <c r="AG657" s="12">
        <f>+SUMIF('IRS IMMO'!G:G,D:D,'IRS IMMO'!D:D)</f>
        <v>0</v>
      </c>
      <c r="AH657" s="12">
        <f>+SUMIFS(AGRIVETAM!C:C,AGRIVETAM!F:F,D:D)</f>
        <v>672471.35</v>
      </c>
      <c r="AI657" s="12">
        <f>+SUMIF(EUROPAINTS!F:F,D:D,EUROPAINTS!C:C)</f>
        <v>254223.5</v>
      </c>
      <c r="AJ657" s="12">
        <f>+SUMIF('VET ABE'!F:F,D:D,'VET ABE'!D:D)</f>
        <v>0</v>
      </c>
      <c r="AK657" s="12">
        <f>SUMIF('VET FIA'!F:F,D:D,'VET FIA'!D:D)</f>
        <v>711069.1</v>
      </c>
      <c r="AL657" s="12">
        <f>+SUMIF('CSS SAKAY'!F:F,D:D,'CSS SAKAY'!C:C)</f>
        <v>0</v>
      </c>
      <c r="AN657" s="12">
        <f>SUMIF('United Malagasy'!F:F,D:D,'United Malagasy'!C:C)</f>
        <v>0</v>
      </c>
      <c r="AO657" s="12">
        <f>+SUMIF(NUTRIFOOD!E:E,D:D,NUTRIFOOD!C:C)</f>
        <v>456542.76</v>
      </c>
      <c r="AP657" s="12">
        <f>+SUMIF(FERRIS!H:H,D:D,FERRIS!E:E)</f>
        <v>0</v>
      </c>
      <c r="AQ657" s="12">
        <f>+SUMIF(SEM!F:F,D:D,SEM!C:C)</f>
        <v>0</v>
      </c>
      <c r="AR657" s="12">
        <f>+SUMIF(Madatrade!F:F,D:D,Madatrade!C:C)</f>
        <v>0</v>
      </c>
      <c r="AS657" s="12">
        <f>+SUMIF('FLY TECH'!F:F,D:D,'FLY TECH'!D:D)</f>
        <v>4171064.21</v>
      </c>
      <c r="AT657" s="12">
        <f>+SUMIFS('FIRST INVESTISSEMENT'!D:D,'FIRST INVESTISSEMENT'!G:G,D:D)</f>
        <v>0</v>
      </c>
      <c r="AU657" s="164">
        <f t="shared" si="65"/>
        <v>82988612.829999998</v>
      </c>
      <c r="AV657" s="165">
        <f t="shared" si="66"/>
        <v>18347.857138309031</v>
      </c>
    </row>
    <row r="658" spans="1:48" hidden="1" x14ac:dyDescent="0.25">
      <c r="A658" s="11" t="str">
        <f t="shared" si="62"/>
        <v>6</v>
      </c>
      <c r="B658" s="11" t="str">
        <f t="shared" si="63"/>
        <v>64</v>
      </c>
      <c r="C658" s="11" t="str">
        <f t="shared" si="64"/>
        <v>645</v>
      </c>
      <c r="D658" s="23">
        <v>64505000</v>
      </c>
      <c r="E658" s="119" t="s">
        <v>3275</v>
      </c>
      <c r="F658" s="24" t="s">
        <v>2160</v>
      </c>
      <c r="G658" s="12">
        <f>+SUMIF(AGRIFARM!H:H,D:D,AGRIFARM!L:L)</f>
        <v>0</v>
      </c>
      <c r="H658" s="12">
        <f>+SUMIF(AGRICORP!I:I,D:D,AGRICORP!D:D)</f>
        <v>0</v>
      </c>
      <c r="I658" s="12">
        <f>+SUMIF(SMTP!D:D,D:D,SMTP!F:F)</f>
        <v>0</v>
      </c>
      <c r="J658" s="12">
        <f>+SUMIF(AGRIVET!G:G,D:D,AGRIVET!D:D)</f>
        <v>0</v>
      </c>
      <c r="K658" s="12">
        <f>+SUMIF(AGRIVAL!G:G,D:D,AGRIVAL!D:D)</f>
        <v>33801.050000000003</v>
      </c>
      <c r="L658" s="12">
        <f>+SUMIF(AGRIKOBA!G:G,D:D,AGRIKOBA!D:D)</f>
        <v>0</v>
      </c>
      <c r="M658" s="12">
        <f>+SUMIF(LMOI!F:F,D:D,LMOI!C:C)</f>
        <v>0</v>
      </c>
      <c r="N658" s="12">
        <f>+SUMIF(TARTINE!G:G,D:D,TARTINE!D:D)</f>
        <v>0</v>
      </c>
      <c r="O658" s="12">
        <f>+SUMIF(IDF!F:F,D:D,IDF!C:C)</f>
        <v>0</v>
      </c>
      <c r="P658" s="12">
        <f>+SUMIF(RYA!G:G,D:D,RYA!D:D)</f>
        <v>0</v>
      </c>
      <c r="Q658" s="12">
        <f>+SUMIF('SCI NOAH'!G:G,D:D,'SCI NOAH'!D:D)</f>
        <v>0</v>
      </c>
      <c r="R658" s="12">
        <f>+SUMIF(SIM!F:F,D:D,SIM!C:C)</f>
        <v>0</v>
      </c>
      <c r="S658" s="163">
        <f>+SUMIF('First Energy'!A:A,D:D,'First Energy'!C:C)</f>
        <v>0</v>
      </c>
      <c r="T658" s="163">
        <f>+SUMIF('ID Motors'!G:G,D:D,'ID Motors'!D:D)</f>
        <v>52017.75</v>
      </c>
      <c r="U658" s="12">
        <f>+SUMIF('ID RENTAL'!G:G,D:D,'ID RENTAL'!D:D)</f>
        <v>0</v>
      </c>
      <c r="V658" s="12">
        <f>+SUMIF('MCM '!G:G,D:D,'MCM '!D:D)</f>
        <v>0</v>
      </c>
      <c r="W658" s="12">
        <f>SUMIF(AGRIMOTORS!G:G,D:D,AGRIMOTORS!D:D)</f>
        <v>1256298.1100000001</v>
      </c>
      <c r="X658" s="12">
        <f>+SUMIF(BOVIMA!F:F,D:D,BOVIMA!C:C)</f>
        <v>0</v>
      </c>
      <c r="Y658" s="12">
        <f>+SUMIF(AGRIFEED!F:F,D:D,AGRIFEED!C:C)</f>
        <v>0</v>
      </c>
      <c r="Z658" s="12">
        <f>SUMIF(AMIP!F:F,D:D,AMIP!C:C)</f>
        <v>0</v>
      </c>
      <c r="AA658" s="12">
        <f>+SUMIF(ISF!G:G,D:D,ISF!D:D)</f>
        <v>0</v>
      </c>
      <c r="AB658" s="124">
        <f>+SUMIF(DISCOI!G:G,D:D,DISCOI!D:D)</f>
        <v>0</v>
      </c>
      <c r="AC658" s="12">
        <f>+SUMIF(MABEL!F:F,D:D,MABEL!C:C)</f>
        <v>0</v>
      </c>
      <c r="AD658" s="12">
        <f>+SUMIF(NMP!F:F,D:D,NMP!C:C)</f>
        <v>0</v>
      </c>
      <c r="AE658" s="12">
        <f>+SUMIF('AMCHO '!F:F,D:D,'AMCHO '!C:C)</f>
        <v>0</v>
      </c>
      <c r="AF658" s="12">
        <f>+SUMIF(CONFORTIS!G:G,D:D,CONFORTIS!D:D)</f>
        <v>0</v>
      </c>
      <c r="AG658" s="12">
        <f>+SUMIF('IRS IMMO'!G:G,D:D,'IRS IMMO'!D:D)</f>
        <v>0</v>
      </c>
      <c r="AH658" s="12">
        <f>+SUMIFS(AGRIVETAM!C:C,AGRIVETAM!F:F,D:D)</f>
        <v>0</v>
      </c>
      <c r="AI658" s="12">
        <f>+SUMIF(EUROPAINTS!F:F,D:D,EUROPAINTS!C:C)</f>
        <v>0</v>
      </c>
      <c r="AJ658" s="12">
        <f>+SUMIF('VET ABE'!F:F,D:D,'VET ABE'!D:D)</f>
        <v>0</v>
      </c>
      <c r="AK658" s="12">
        <f>SUMIF('VET FIA'!F:F,D:D,'VET FIA'!D:D)</f>
        <v>0</v>
      </c>
      <c r="AL658" s="12">
        <f>+SUMIF('CSS SAKAY'!F:F,D:D,'CSS SAKAY'!C:C)</f>
        <v>0</v>
      </c>
      <c r="AM658" s="12"/>
      <c r="AN658" s="12">
        <f>SUMIF('United Malagasy'!F:F,D:D,'United Malagasy'!C:C)</f>
        <v>0</v>
      </c>
      <c r="AO658" s="12">
        <f>+SUMIF(NUTRIFOOD!E:E,D:D,NUTRIFOOD!C:C)</f>
        <v>0</v>
      </c>
      <c r="AP658" s="12">
        <f>+SUMIF(FERRIS!H:H,D:D,FERRIS!E:E)</f>
        <v>0</v>
      </c>
      <c r="AQ658" s="12">
        <f>+SUMIF(SEM!F:F,D:D,SEM!C:C)</f>
        <v>0</v>
      </c>
      <c r="AR658" s="12">
        <f>+SUMIF(Madatrade!F:F,D:D,Madatrade!C:C)</f>
        <v>0</v>
      </c>
      <c r="AS658" s="12">
        <f>+SUMIF('FLY TECH'!F:F,D:D,'FLY TECH'!D:D)</f>
        <v>0</v>
      </c>
      <c r="AT658" s="12">
        <f>+SUMIFS('FIRST INVESTISSEMENT'!D:D,'FIRST INVESTISSEMENT'!G:G,D:D)</f>
        <v>0</v>
      </c>
      <c r="AU658" s="164">
        <f t="shared" si="65"/>
        <v>1342116.9100000001</v>
      </c>
      <c r="AV658" s="165">
        <f t="shared" si="66"/>
        <v>296.72708685988482</v>
      </c>
    </row>
    <row r="659" spans="1:48" hidden="1" x14ac:dyDescent="0.25">
      <c r="A659" s="11" t="str">
        <f t="shared" si="62"/>
        <v>6</v>
      </c>
      <c r="B659" s="11" t="str">
        <f t="shared" si="63"/>
        <v>64</v>
      </c>
      <c r="C659" s="11" t="str">
        <f t="shared" si="64"/>
        <v>645</v>
      </c>
      <c r="D659" s="23">
        <v>64580000</v>
      </c>
      <c r="E659" s="119" t="s">
        <v>3275</v>
      </c>
      <c r="F659" s="24" t="s">
        <v>758</v>
      </c>
      <c r="G659" s="12">
        <f>+SUMIF(AGRIFARM!H:H,D:D,AGRIFARM!L:L)</f>
        <v>0</v>
      </c>
      <c r="H659" s="12">
        <f>+SUMIF(AGRICORP!I:I,D:D,AGRICORP!D:D)</f>
        <v>0</v>
      </c>
      <c r="I659" s="12">
        <f>+SUMIF(SMTP!D:D,D:D,SMTP!F:F)</f>
        <v>-6411931.3399999999</v>
      </c>
      <c r="J659" s="12">
        <f>+SUMIF(AGRIVET!G:G,D:D,AGRIVET!D:D)</f>
        <v>0</v>
      </c>
      <c r="K659" s="12">
        <f>+SUMIF(AGRIVAL!G:G,D:D,AGRIVAL!D:D)</f>
        <v>-13991813.821599999</v>
      </c>
      <c r="L659" s="12">
        <f>+SUMIF(AGRIKOBA!G:G,D:D,AGRIKOBA!D:D)</f>
        <v>0</v>
      </c>
      <c r="M659" s="12">
        <f>+SUMIF(LMOI!F:F,D:D,LMOI!C:C)</f>
        <v>0</v>
      </c>
      <c r="N659" s="12">
        <f>+SUMIF(TARTINE!G:G,D:D,TARTINE!D:D)</f>
        <v>0</v>
      </c>
      <c r="O659" s="12">
        <f>+SUMIF(IDF!F:F,D:D,IDF!C:C)</f>
        <v>0</v>
      </c>
      <c r="P659" s="12">
        <f>+SUMIF(RYA!G:G,D:D,RYA!D:D)</f>
        <v>1748500</v>
      </c>
      <c r="Q659" s="12">
        <f>+SUMIF('SCI NOAH'!G:G,D:D,'SCI NOAH'!D:D)</f>
        <v>0</v>
      </c>
      <c r="R659" s="12">
        <f>+SUMIF(SIM!F:F,D:D,SIM!C:C)</f>
        <v>0</v>
      </c>
      <c r="S659" s="163">
        <f>+SUMIF('First Energy'!A:A,D:D,'First Energy'!C:C)</f>
        <v>0</v>
      </c>
      <c r="T659" s="163">
        <f>+SUMIF('ID Motors'!G:G,D:D,'ID Motors'!D:D)</f>
        <v>0</v>
      </c>
      <c r="U659" s="12">
        <f>+SUMIF('ID RENTAL'!G:G,D:D,'ID RENTAL'!D:D)</f>
        <v>65407.76</v>
      </c>
      <c r="V659" s="12">
        <f>+SUMIF('MCM '!G:G,D:D,'MCM '!D:D)</f>
        <v>0</v>
      </c>
      <c r="W659" s="12">
        <f>SUMIF(AGRIMOTORS!G:G,D:D,AGRIMOTORS!D:D)</f>
        <v>0</v>
      </c>
      <c r="X659" s="12">
        <f>+SUMIF(BOVIMA!F:F,D:D,BOVIMA!C:C)</f>
        <v>0</v>
      </c>
      <c r="Y659" s="12">
        <f>+SUMIF(AGRIFEED!F:F,D:D,AGRIFEED!C:C)</f>
        <v>-4293897.9800000004</v>
      </c>
      <c r="Z659" s="12">
        <f>SUMIF(AMIP!F:F,D:D,AMIP!C:C)</f>
        <v>0</v>
      </c>
      <c r="AA659" s="12">
        <f>+SUMIF(ISF!G:G,D:D,ISF!D:D)</f>
        <v>0</v>
      </c>
      <c r="AB659" s="124">
        <f>+SUMIF(DISCOI!G:G,D:D,DISCOI!D:D)</f>
        <v>0</v>
      </c>
      <c r="AC659" s="12">
        <f>+SUMIF(MABEL!F:F,D:D,MABEL!C:C)</f>
        <v>0</v>
      </c>
      <c r="AD659" s="12">
        <f>+SUMIF(NMP!F:F,D:D,NMP!C:C)</f>
        <v>0</v>
      </c>
      <c r="AE659" s="12">
        <f>+SUMIF('AMCHO '!F:F,D:D,'AMCHO '!C:C)</f>
        <v>0</v>
      </c>
      <c r="AF659" s="12">
        <f>+SUMIF(CONFORTIS!G:G,D:D,CONFORTIS!D:D)</f>
        <v>0</v>
      </c>
      <c r="AG659" s="12">
        <f>+SUMIF('IRS IMMO'!G:G,D:D,'IRS IMMO'!D:D)</f>
        <v>0</v>
      </c>
      <c r="AH659" s="12">
        <f>+SUMIFS(AGRIVETAM!C:C,AGRIVETAM!F:F,D:D)</f>
        <v>1559454.86</v>
      </c>
      <c r="AI659" s="12">
        <f>+SUMIF(EUROPAINTS!F:F,D:D,EUROPAINTS!C:C)</f>
        <v>0</v>
      </c>
      <c r="AJ659" s="12">
        <f>+SUMIF('VET ABE'!F:F,D:D,'VET ABE'!D:D)</f>
        <v>0</v>
      </c>
      <c r="AK659" s="12">
        <f>SUMIF('VET FIA'!F:F,D:D,'VET FIA'!D:D)</f>
        <v>0</v>
      </c>
      <c r="AL659" s="12">
        <f>+SUMIF('CSS SAKAY'!F:F,D:D,'CSS SAKAY'!C:C)</f>
        <v>0</v>
      </c>
      <c r="AM659" s="12"/>
      <c r="AN659" s="12">
        <f>SUMIF('United Malagasy'!F:F,D:D,'United Malagasy'!C:C)</f>
        <v>0</v>
      </c>
      <c r="AO659" s="12">
        <f>+SUMIF(NUTRIFOOD!E:E,D:D,NUTRIFOOD!C:C)</f>
        <v>0</v>
      </c>
      <c r="AP659" s="12">
        <f>+SUMIF(FERRIS!H:H,D:D,FERRIS!E:E)</f>
        <v>-8343858.2000000002</v>
      </c>
      <c r="AQ659" s="12">
        <f>+SUMIF(SEM!F:F,D:D,SEM!C:C)</f>
        <v>0</v>
      </c>
      <c r="AR659" s="12">
        <f>+SUMIF(Madatrade!F:F,D:D,Madatrade!C:C)</f>
        <v>0</v>
      </c>
      <c r="AS659" s="12">
        <f>+SUMIF('FLY TECH'!F:F,D:D,'FLY TECH'!D:D)</f>
        <v>0</v>
      </c>
      <c r="AT659" s="12">
        <f>+SUMIFS('FIRST INVESTISSEMENT'!D:D,'FIRST INVESTISSEMENT'!G:G,D:D)</f>
        <v>0</v>
      </c>
      <c r="AU659" s="164">
        <f t="shared" si="65"/>
        <v>-29668138.7216</v>
      </c>
      <c r="AV659" s="165">
        <f t="shared" si="66"/>
        <v>-6559.2947304533363</v>
      </c>
    </row>
    <row r="660" spans="1:48" hidden="1" x14ac:dyDescent="0.25">
      <c r="A660" s="11" t="str">
        <f t="shared" si="62"/>
        <v>6</v>
      </c>
      <c r="B660" s="11" t="str">
        <f t="shared" si="63"/>
        <v>64</v>
      </c>
      <c r="C660" s="11" t="str">
        <f t="shared" si="64"/>
        <v>647</v>
      </c>
      <c r="D660" s="60">
        <v>64700000</v>
      </c>
      <c r="E660" s="119" t="s">
        <v>3275</v>
      </c>
      <c r="F660" s="24" t="s">
        <v>223</v>
      </c>
      <c r="G660" s="12">
        <f>+SUMIF(AGRIFARM!H:H,D:D,AGRIFARM!L:L)</f>
        <v>0</v>
      </c>
      <c r="H660" s="12">
        <f>+SUMIF(AGRICORP!I:I,D:D,AGRICORP!D:D)</f>
        <v>36000</v>
      </c>
      <c r="I660" s="12">
        <f>+SUMIF(SMTP!D:D,D:D,SMTP!F:F)</f>
        <v>0</v>
      </c>
      <c r="J660" s="12">
        <f>+SUMIF(AGRIVET!G:G,D:D,AGRIVET!D:D)</f>
        <v>180000</v>
      </c>
      <c r="K660" s="12">
        <f>+SUMIF(AGRIVAL!G:G,D:D,AGRIVAL!D:D)</f>
        <v>0</v>
      </c>
      <c r="L660" s="12">
        <f>+SUMIF(AGRIKOBA!G:G,D:D,AGRIKOBA!D:D)</f>
        <v>20001308.5</v>
      </c>
      <c r="M660" s="12">
        <f>+SUMIF(LMOI!F:F,D:D,LMOI!C:C)</f>
        <v>0</v>
      </c>
      <c r="N660" s="12">
        <f>+SUMIF(TARTINE!G:G,D:D,TARTINE!D:D)</f>
        <v>9039700</v>
      </c>
      <c r="O660" s="12">
        <f>+SUMIF(IDF!F:F,D:D,IDF!C:C)</f>
        <v>0</v>
      </c>
      <c r="P660" s="12">
        <f>+SUMIF(RYA!G:G,D:D,RYA!D:D)</f>
        <v>0</v>
      </c>
      <c r="Q660" s="12">
        <f>+SUMIF('SCI NOAH'!G:G,D:D,'SCI NOAH'!D:D)</f>
        <v>0</v>
      </c>
      <c r="R660" s="12">
        <f>+SUMIF(SIM!F:F,D:D,SIM!C:C)</f>
        <v>0</v>
      </c>
      <c r="S660" s="163">
        <f>+SUMIF('First Energy'!A:A,D:D,'First Energy'!C:C)</f>
        <v>18000</v>
      </c>
      <c r="T660" s="163">
        <f>+SUMIF('ID Motors'!G:G,D:D,'ID Motors'!D:D)</f>
        <v>60000</v>
      </c>
      <c r="U660" s="12">
        <f>+SUMIF('ID RENTAL'!G:G,D:D,'ID RENTAL'!D:D)</f>
        <v>-196330</v>
      </c>
      <c r="V660" s="12">
        <f>+SUMIF('MCM '!G:G,D:D,'MCM '!D:D)</f>
        <v>491990.66999999993</v>
      </c>
      <c r="W660" s="12">
        <f>SUMIF(AGRIMOTORS!G:G,D:D,AGRIMOTORS!D:D)</f>
        <v>178000</v>
      </c>
      <c r="X660" s="12">
        <f>+SUMIF(BOVIMA!F:F,D:D,BOVIMA!C:C)</f>
        <v>0</v>
      </c>
      <c r="Y660" s="12">
        <f>+SUMIF(AGRIFEED!F:F,D:D,AGRIFEED!C:C)</f>
        <v>0</v>
      </c>
      <c r="Z660" s="12">
        <f>SUMIF(AMIP!F:F,D:D,AMIP!C:C)</f>
        <v>0</v>
      </c>
      <c r="AA660" s="12">
        <f>+SUMIF(ISF!G:G,D:D,ISF!D:D)</f>
        <v>0</v>
      </c>
      <c r="AB660" s="124">
        <f>+SUMIF(DISCOI!G:G,D:D,DISCOI!D:D)</f>
        <v>0</v>
      </c>
      <c r="AC660" s="12">
        <f>+SUMIF(MABEL!F:F,D:D,MABEL!C:C)</f>
        <v>0</v>
      </c>
      <c r="AD660" s="12">
        <f>+SUMIF(NMP!F:F,D:D,NMP!C:C)</f>
        <v>0</v>
      </c>
      <c r="AE660" s="12">
        <f>+SUMIF('AMCHO '!F:F,D:D,'AMCHO '!C:C)</f>
        <v>0</v>
      </c>
      <c r="AF660" s="12">
        <f>+SUMIF(CONFORTIS!G:G,D:D,CONFORTIS!D:D)</f>
        <v>0</v>
      </c>
      <c r="AG660" s="12">
        <f>+SUMIF('IRS IMMO'!G:G,D:D,'IRS IMMO'!D:D)</f>
        <v>0</v>
      </c>
      <c r="AH660" s="12">
        <f>+SUMIFS(AGRIVETAM!C:C,AGRIVETAM!F:F,D:D)</f>
        <v>0</v>
      </c>
      <c r="AI660" s="12">
        <f>+SUMIF(EUROPAINTS!F:F,D:D,EUROPAINTS!C:C)</f>
        <v>0</v>
      </c>
      <c r="AJ660" s="12">
        <f>+SUMIF('VET ABE'!F:F,D:D,'VET ABE'!D:D)</f>
        <v>0</v>
      </c>
      <c r="AK660" s="12">
        <f>SUMIF('VET FIA'!F:F,D:D,'VET FIA'!D:D)</f>
        <v>0</v>
      </c>
      <c r="AL660" s="12">
        <f>+SUMIF('CSS SAKAY'!F:F,D:D,'CSS SAKAY'!C:C)</f>
        <v>0</v>
      </c>
      <c r="AM660" s="12"/>
      <c r="AN660" s="12">
        <f>SUMIF('United Malagasy'!F:F,D:D,'United Malagasy'!C:C)</f>
        <v>0</v>
      </c>
      <c r="AO660" s="12">
        <f>+SUMIF(NUTRIFOOD!E:E,D:D,NUTRIFOOD!C:C)</f>
        <v>0</v>
      </c>
      <c r="AP660" s="12">
        <f>+SUMIF(FERRIS!H:H,D:D,FERRIS!E:E)</f>
        <v>8443812</v>
      </c>
      <c r="AQ660" s="12">
        <f>+SUMIF(SEM!F:F,D:D,SEM!C:C)</f>
        <v>200000</v>
      </c>
      <c r="AR660" s="12">
        <f>+SUMIF(Madatrade!F:F,D:D,Madatrade!C:C)</f>
        <v>0</v>
      </c>
      <c r="AS660" s="12">
        <f>+SUMIF('FLY TECH'!F:F,D:D,'FLY TECH'!D:D)</f>
        <v>0</v>
      </c>
      <c r="AT660" s="12">
        <f>+SUMIFS('FIRST INVESTISSEMENT'!D:D,'FIRST INVESTISSEMENT'!G:G,D:D)</f>
        <v>0</v>
      </c>
      <c r="AU660" s="164">
        <f t="shared" si="65"/>
        <v>38452481.170000002</v>
      </c>
      <c r="AV660" s="165">
        <f t="shared" si="66"/>
        <v>8501.4149178022617</v>
      </c>
    </row>
    <row r="661" spans="1:48" hidden="1" x14ac:dyDescent="0.25">
      <c r="A661" s="11" t="str">
        <f t="shared" si="62"/>
        <v>6</v>
      </c>
      <c r="B661" s="11" t="str">
        <f t="shared" si="63"/>
        <v>64</v>
      </c>
      <c r="C661" s="11" t="str">
        <f t="shared" si="64"/>
        <v>648</v>
      </c>
      <c r="D661" s="23">
        <v>64800000</v>
      </c>
      <c r="E661" s="119" t="s">
        <v>3275</v>
      </c>
      <c r="F661" s="24" t="s">
        <v>2162</v>
      </c>
      <c r="G661" s="12">
        <f>+SUMIF(AGRIFARM!H:H,D:D,AGRIFARM!L:L)</f>
        <v>0</v>
      </c>
      <c r="H661" s="12">
        <f>+SUMIF(AGRICORP!I:I,D:D,AGRICORP!D:D)</f>
        <v>0</v>
      </c>
      <c r="I661" s="12">
        <f>+SUMIF(SMTP!D:D,D:D,SMTP!F:F)</f>
        <v>0</v>
      </c>
      <c r="J661" s="12">
        <f>+SUMIF(AGRIVET!G:G,D:D,AGRIVET!D:D)</f>
        <v>0</v>
      </c>
      <c r="K661" s="12">
        <f>+SUMIF(AGRIVAL!G:G,D:D,AGRIVAL!D:D)</f>
        <v>0</v>
      </c>
      <c r="L661" s="12">
        <f>+SUMIF(AGRIKOBA!G:G,D:D,AGRIKOBA!D:D)</f>
        <v>0</v>
      </c>
      <c r="M661" s="12">
        <f>+SUMIF(LMOI!F:F,D:D,LMOI!C:C)</f>
        <v>0</v>
      </c>
      <c r="N661" s="12">
        <f>+SUMIF(TARTINE!G:G,D:D,TARTINE!D:D)</f>
        <v>0</v>
      </c>
      <c r="O661" s="12">
        <f>+SUMIF(IDF!F:F,D:D,IDF!C:C)</f>
        <v>0</v>
      </c>
      <c r="P661" s="12">
        <f>+SUMIF(RYA!G:G,D:D,RYA!D:D)</f>
        <v>0</v>
      </c>
      <c r="Q661" s="12">
        <f>+SUMIF('SCI NOAH'!G:G,D:D,'SCI NOAH'!D:D)</f>
        <v>0</v>
      </c>
      <c r="R661" s="12">
        <f>+SUMIF(SIM!F:F,D:D,SIM!C:C)</f>
        <v>0</v>
      </c>
      <c r="S661" s="163">
        <f>+SUMIF('First Energy'!A:A,D:D,'First Energy'!C:C)</f>
        <v>0</v>
      </c>
      <c r="T661" s="163">
        <f>+SUMIF('ID Motors'!G:G,D:D,'ID Motors'!D:D)</f>
        <v>4332709.1500000004</v>
      </c>
      <c r="U661" s="12">
        <f>+SUMIF('ID RENTAL'!G:G,D:D,'ID RENTAL'!D:D)</f>
        <v>1600751</v>
      </c>
      <c r="V661" s="12">
        <f>+SUMIF('MCM '!G:G,D:D,'MCM '!D:D)</f>
        <v>0</v>
      </c>
      <c r="W661" s="12">
        <f>SUMIF(AGRIMOTORS!G:G,D:D,AGRIMOTORS!D:D)</f>
        <v>0</v>
      </c>
      <c r="X661" s="12">
        <f>+SUMIF(BOVIMA!F:F,D:D,BOVIMA!C:C)</f>
        <v>0</v>
      </c>
      <c r="Y661" s="12">
        <f>+SUMIF(AGRIFEED!F:F,D:D,AGRIFEED!C:C)</f>
        <v>0</v>
      </c>
      <c r="Z661" s="12">
        <f>SUMIF(AMIP!F:F,D:D,AMIP!C:C)</f>
        <v>0</v>
      </c>
      <c r="AA661" s="12">
        <f>+SUMIF(ISF!G:G,D:D,ISF!D:D)</f>
        <v>0</v>
      </c>
      <c r="AB661" s="124">
        <f>+SUMIF(DISCOI!G:G,D:D,DISCOI!D:D)</f>
        <v>0</v>
      </c>
      <c r="AC661" s="12">
        <f>+SUMIF(MABEL!F:F,D:D,MABEL!C:C)</f>
        <v>0</v>
      </c>
      <c r="AD661" s="12">
        <f>+SUMIF(NMP!F:F,D:D,NMP!C:C)</f>
        <v>0</v>
      </c>
      <c r="AE661" s="12">
        <f>+SUMIF('AMCHO '!F:F,D:D,'AMCHO '!C:C)</f>
        <v>0</v>
      </c>
      <c r="AF661" s="12">
        <f>+SUMIF(CONFORTIS!G:G,D:D,CONFORTIS!D:D)</f>
        <v>0</v>
      </c>
      <c r="AG661" s="12">
        <f>+SUMIF('IRS IMMO'!G:G,D:D,'IRS IMMO'!D:D)</f>
        <v>0</v>
      </c>
      <c r="AH661" s="12">
        <f>+SUMIFS(AGRIVETAM!C:C,AGRIVETAM!F:F,D:D)</f>
        <v>0</v>
      </c>
      <c r="AI661" s="12">
        <f>+SUMIF(EUROPAINTS!F:F,D:D,EUROPAINTS!C:C)</f>
        <v>0</v>
      </c>
      <c r="AJ661" s="12">
        <f>+SUMIF('VET ABE'!F:F,D:D,'VET ABE'!D:D)</f>
        <v>0</v>
      </c>
      <c r="AK661" s="12">
        <f>SUMIF('VET FIA'!F:F,D:D,'VET FIA'!D:D)</f>
        <v>0</v>
      </c>
      <c r="AL661" s="12">
        <f>+SUMIF('CSS SAKAY'!F:F,D:D,'CSS SAKAY'!C:C)</f>
        <v>0</v>
      </c>
      <c r="AM661" s="12"/>
      <c r="AN661" s="12">
        <f>SUMIF('United Malagasy'!F:F,D:D,'United Malagasy'!C:C)</f>
        <v>0</v>
      </c>
      <c r="AO661" s="12">
        <f>+SUMIF(NUTRIFOOD!E:E,D:D,NUTRIFOOD!C:C)</f>
        <v>0</v>
      </c>
      <c r="AP661" s="12">
        <f>+SUMIF(FERRIS!H:H,D:D,FERRIS!E:E)</f>
        <v>0</v>
      </c>
      <c r="AQ661" s="12">
        <f>+SUMIF(SEM!F:F,D:D,SEM!C:C)</f>
        <v>0</v>
      </c>
      <c r="AR661" s="12">
        <f>+SUMIF(Madatrade!F:F,D:D,Madatrade!C:C)</f>
        <v>0</v>
      </c>
      <c r="AS661" s="12">
        <f>+SUMIF('FLY TECH'!F:F,D:D,'FLY TECH'!D:D)</f>
        <v>0</v>
      </c>
      <c r="AT661" s="12">
        <f>+SUMIFS('FIRST INVESTISSEMENT'!D:D,'FIRST INVESTISSEMENT'!G:G,D:D)</f>
        <v>0</v>
      </c>
      <c r="AU661" s="164">
        <f t="shared" si="65"/>
        <v>5933460.1500000004</v>
      </c>
      <c r="AV661" s="165">
        <f t="shared" si="66"/>
        <v>1311.8218928548597</v>
      </c>
    </row>
    <row r="662" spans="1:48" hidden="1" x14ac:dyDescent="0.25">
      <c r="A662" s="11" t="str">
        <f t="shared" si="62"/>
        <v>6</v>
      </c>
      <c r="B662" s="11" t="str">
        <f t="shared" si="63"/>
        <v>64</v>
      </c>
      <c r="C662" s="11" t="str">
        <f t="shared" si="64"/>
        <v>648</v>
      </c>
      <c r="D662" s="60">
        <v>64801000</v>
      </c>
      <c r="E662" s="119" t="s">
        <v>3275</v>
      </c>
      <c r="F662" s="24" t="s">
        <v>556</v>
      </c>
      <c r="G662" s="12">
        <f>+SUMIF(AGRIFARM!H:H,D:D,AGRIFARM!L:L)</f>
        <v>19165307.879999999</v>
      </c>
      <c r="H662" s="12">
        <f>+SUMIF(AGRICORP!I:I,D:D,AGRICORP!D:D)</f>
        <v>18648884.210000001</v>
      </c>
      <c r="I662" s="12">
        <f>+SUMIF(SMTP!D:D,D:D,SMTP!F:F)</f>
        <v>-5250000</v>
      </c>
      <c r="J662" s="12">
        <f>+SUMIF(AGRIVET!G:G,D:D,AGRIVET!D:D)</f>
        <v>3916788.69</v>
      </c>
      <c r="K662" s="12">
        <f>+SUMIF(AGRIVAL!G:G,D:D,AGRIVAL!D:D)</f>
        <v>29124734.530000001</v>
      </c>
      <c r="L662" s="12">
        <f>+SUMIF(AGRIKOBA!G:G,D:D,AGRIKOBA!D:D)</f>
        <v>1841332</v>
      </c>
      <c r="M662" s="12">
        <f>+SUMIF(LMOI!F:F,D:D,LMOI!C:C)</f>
        <v>999000</v>
      </c>
      <c r="N662" s="12">
        <f>+SUMIF(TARTINE!G:G,D:D,TARTINE!D:D)</f>
        <v>55216450.420000002</v>
      </c>
      <c r="O662" s="12">
        <f>+SUMIF(IDF!F:F,D:D,IDF!C:C)</f>
        <v>13986035</v>
      </c>
      <c r="P662" s="12">
        <f>+SUMIF(RYA!G:G,D:D,RYA!D:D)</f>
        <v>0</v>
      </c>
      <c r="Q662" s="12">
        <f>+SUMIF('SCI NOAH'!G:G,D:D,'SCI NOAH'!D:D)</f>
        <v>0</v>
      </c>
      <c r="R662" s="12">
        <f>+SUMIF(SIM!F:F,D:D,SIM!C:C)</f>
        <v>162500</v>
      </c>
      <c r="S662" s="163">
        <f>+SUMIF('First Energy'!A:A,D:D,'First Energy'!C:C)</f>
        <v>846112.53</v>
      </c>
      <c r="T662" s="163">
        <f>+SUMIF('ID Motors'!G:G,D:D,'ID Motors'!D:D)</f>
        <v>0</v>
      </c>
      <c r="U662" s="12">
        <f>+SUMIF('ID RENTAL'!G:G,D:D,'ID RENTAL'!D:D)</f>
        <v>0</v>
      </c>
      <c r="V662" s="12">
        <f>+SUMIF('MCM '!G:G,D:D,'MCM '!D:D)</f>
        <v>-216559</v>
      </c>
      <c r="W662" s="12">
        <f>SUMIF(AGRIMOTORS!G:G,D:D,AGRIMOTORS!D:D)</f>
        <v>616666.67000000004</v>
      </c>
      <c r="X662" s="12">
        <f>+SUMIF(BOVIMA!F:F,D:D,BOVIMA!C:C)</f>
        <v>13278956</v>
      </c>
      <c r="Y662" s="12">
        <f>+SUMIF(AGRIFEED!F:F,D:D,AGRIFEED!C:C)</f>
        <v>7304309</v>
      </c>
      <c r="Z662" s="12">
        <f>SUMIF(AMIP!F:F,D:D,AMIP!C:C)</f>
        <v>0</v>
      </c>
      <c r="AA662" s="12">
        <f>+SUMIF(ISF!G:G,D:D,ISF!D:D)</f>
        <v>0</v>
      </c>
      <c r="AB662" s="124">
        <f>+SUMIF(DISCOI!G:G,D:D,DISCOI!D:D)</f>
        <v>0</v>
      </c>
      <c r="AC662" s="12">
        <f>+SUMIF(MABEL!F:F,D:D,MABEL!C:C)</f>
        <v>1071666</v>
      </c>
      <c r="AD662" s="12">
        <f>+SUMIF(NMP!F:F,D:D,NMP!C:C)</f>
        <v>0</v>
      </c>
      <c r="AE662" s="12">
        <f>+SUMIF('AMCHO '!F:F,D:D,'AMCHO '!C:C)</f>
        <v>150125578.44999999</v>
      </c>
      <c r="AF662" s="12">
        <f>+SUMIF(CONFORTIS!G:G,D:D,CONFORTIS!D:D)</f>
        <v>0</v>
      </c>
      <c r="AG662" s="12">
        <f>+SUMIF('IRS IMMO'!G:G,D:D,'IRS IMMO'!D:D)</f>
        <v>608998.40000000002</v>
      </c>
      <c r="AH662" s="12">
        <f>+SUMIFS(AGRIVETAM!C:C,AGRIVETAM!F:F,D:D)</f>
        <v>1447674.78</v>
      </c>
      <c r="AI662" s="12">
        <f>+SUMIF(EUROPAINTS!F:F,D:D,EUROPAINTS!C:C)</f>
        <v>0</v>
      </c>
      <c r="AJ662" s="12">
        <f>+SUMIF('VET ABE'!F:F,D:D,'VET ABE'!D:D)</f>
        <v>0</v>
      </c>
      <c r="AK662" s="12">
        <f>SUMIF('VET FIA'!F:F,D:D,'VET FIA'!D:D)</f>
        <v>0</v>
      </c>
      <c r="AL662" s="12">
        <f>+SUMIF('CSS SAKAY'!F:F,D:D,'CSS SAKAY'!C:C)</f>
        <v>0</v>
      </c>
      <c r="AM662" s="12"/>
      <c r="AN662" s="12">
        <f>SUMIF('United Malagasy'!F:F,D:D,'United Malagasy'!C:C)</f>
        <v>240000</v>
      </c>
      <c r="AO662" s="12">
        <f>+SUMIF(NUTRIFOOD!E:E,D:D,NUTRIFOOD!C:C)</f>
        <v>0</v>
      </c>
      <c r="AP662" s="12">
        <f>+SUMIF(FERRIS!H:H,D:D,FERRIS!E:E)</f>
        <v>2626257.5</v>
      </c>
      <c r="AQ662" s="12">
        <f>+SUMIF(SEM!F:F,D:D,SEM!C:C)</f>
        <v>8100000</v>
      </c>
      <c r="AR662" s="12">
        <f>+SUMIF(Madatrade!F:F,D:D,Madatrade!C:C)</f>
        <v>445000</v>
      </c>
      <c r="AS662" s="12">
        <f>+SUMIF('FLY TECH'!F:F,D:D,'FLY TECH'!D:D)</f>
        <v>817166.7</v>
      </c>
      <c r="AT662" s="12">
        <f>+SUMIFS('FIRST INVESTISSEMENT'!D:D,'FIRST INVESTISSEMENT'!G:G,D:D)</f>
        <v>316667</v>
      </c>
      <c r="AU662" s="164">
        <f t="shared" si="65"/>
        <v>325439526.75999993</v>
      </c>
      <c r="AV662" s="165">
        <f t="shared" si="66"/>
        <v>71951.051361504942</v>
      </c>
    </row>
    <row r="663" spans="1:48" hidden="1" x14ac:dyDescent="0.25">
      <c r="A663" s="11" t="str">
        <f t="shared" si="62"/>
        <v>6</v>
      </c>
      <c r="B663" s="11" t="str">
        <f t="shared" si="63"/>
        <v>64</v>
      </c>
      <c r="C663" s="11" t="str">
        <f t="shared" si="64"/>
        <v>648</v>
      </c>
      <c r="D663" s="23">
        <v>64802000</v>
      </c>
      <c r="E663" s="119" t="s">
        <v>3275</v>
      </c>
      <c r="F663" s="24" t="s">
        <v>557</v>
      </c>
      <c r="G663" s="12">
        <f>+SUMIF(AGRIFARM!H:H,D:D,AGRIFARM!L:L)</f>
        <v>0</v>
      </c>
      <c r="H663" s="12">
        <f>+SUMIF(AGRICORP!I:I,D:D,AGRICORP!D:D)</f>
        <v>0</v>
      </c>
      <c r="I663" s="12">
        <f>+SUMIF(SMTP!D:D,D:D,SMTP!F:F)</f>
        <v>48928</v>
      </c>
      <c r="J663" s="12">
        <f>+SUMIF(AGRIVET!G:G,D:D,AGRIVET!D:D)</f>
        <v>0</v>
      </c>
      <c r="K663" s="12">
        <f>+SUMIF(AGRIVAL!G:G,D:D,AGRIVAL!D:D)</f>
        <v>9310000</v>
      </c>
      <c r="L663" s="12">
        <f>+SUMIF(AGRIKOBA!G:G,D:D,AGRIKOBA!D:D)</f>
        <v>0</v>
      </c>
      <c r="M663" s="12">
        <f>+SUMIF(LMOI!F:F,D:D,LMOI!C:C)</f>
        <v>200000</v>
      </c>
      <c r="N663" s="12">
        <f>+SUMIF(TARTINE!G:G,D:D,TARTINE!D:D)</f>
        <v>0</v>
      </c>
      <c r="O663" s="12">
        <f>+SUMIF(IDF!F:F,D:D,IDF!C:C)</f>
        <v>0</v>
      </c>
      <c r="P663" s="12">
        <f>+SUMIF(RYA!G:G,D:D,RYA!D:D)</f>
        <v>1411</v>
      </c>
      <c r="Q663" s="12">
        <f>+SUMIF('SCI NOAH'!G:G,D:D,'SCI NOAH'!D:D)</f>
        <v>0</v>
      </c>
      <c r="R663" s="12">
        <f>+SUMIF(SIM!F:F,D:D,SIM!C:C)</f>
        <v>0</v>
      </c>
      <c r="S663" s="163">
        <f>+SUMIF('First Energy'!A:A,D:D,'First Energy'!C:C)</f>
        <v>2290500</v>
      </c>
      <c r="T663" s="163">
        <f>+SUMIF('ID Motors'!G:G,D:D,'ID Motors'!D:D)</f>
        <v>385400</v>
      </c>
      <c r="U663" s="12">
        <f>+SUMIF('ID RENTAL'!G:G,D:D,'ID RENTAL'!D:D)</f>
        <v>0</v>
      </c>
      <c r="V663" s="12">
        <f>+SUMIF('MCM '!G:G,D:D,'MCM '!D:D)</f>
        <v>0</v>
      </c>
      <c r="W663" s="12">
        <f>SUMIF(AGRIMOTORS!G:G,D:D,AGRIMOTORS!D:D)</f>
        <v>981500</v>
      </c>
      <c r="X663" s="12">
        <f>+SUMIF(BOVIMA!F:F,D:D,BOVIMA!C:C)</f>
        <v>0</v>
      </c>
      <c r="Y663" s="12">
        <f>+SUMIF(AGRIFEED!F:F,D:D,AGRIFEED!C:C)</f>
        <v>0</v>
      </c>
      <c r="Z663" s="12">
        <f>SUMIF(AMIP!F:F,D:D,AMIP!C:C)</f>
        <v>0</v>
      </c>
      <c r="AA663" s="12">
        <f>+SUMIF(ISF!G:G,D:D,ISF!D:D)</f>
        <v>0</v>
      </c>
      <c r="AB663" s="124">
        <f>+SUMIF(DISCOI!G:G,D:D,DISCOI!D:D)</f>
        <v>0</v>
      </c>
      <c r="AC663" s="12">
        <f>+SUMIF(MABEL!F:F,D:D,MABEL!C:C)</f>
        <v>0</v>
      </c>
      <c r="AD663" s="12">
        <f>+SUMIF(NMP!F:F,D:D,NMP!C:C)</f>
        <v>0</v>
      </c>
      <c r="AE663" s="12">
        <f>+SUMIF('AMCHO '!F:F,D:D,'AMCHO '!C:C)</f>
        <v>0</v>
      </c>
      <c r="AF663" s="12">
        <f>+SUMIF(CONFORTIS!G:G,D:D,CONFORTIS!D:D)</f>
        <v>0</v>
      </c>
      <c r="AG663" s="12">
        <f>+SUMIF('IRS IMMO'!G:G,D:D,'IRS IMMO'!D:D)</f>
        <v>0</v>
      </c>
      <c r="AH663" s="12">
        <f>+SUMIFS(AGRIVETAM!C:C,AGRIVETAM!F:F,D:D)</f>
        <v>0</v>
      </c>
      <c r="AI663" s="12">
        <f>+SUMIF(EUROPAINTS!F:F,D:D,EUROPAINTS!C:C)</f>
        <v>0</v>
      </c>
      <c r="AJ663" s="12">
        <f>+SUMIF('VET ABE'!F:F,D:D,'VET ABE'!D:D)</f>
        <v>747</v>
      </c>
      <c r="AK663" s="12">
        <f>SUMIF('VET FIA'!F:F,D:D,'VET FIA'!D:D)</f>
        <v>0</v>
      </c>
      <c r="AL663" s="12">
        <f>+SUMIF('CSS SAKAY'!F:F,D:D,'CSS SAKAY'!C:C)</f>
        <v>0</v>
      </c>
      <c r="AN663" s="12">
        <f>SUMIF('United Malagasy'!F:F,D:D,'United Malagasy'!C:C)</f>
        <v>0</v>
      </c>
      <c r="AO663" s="12">
        <f>+SUMIF(NUTRIFOOD!E:E,D:D,NUTRIFOOD!C:C)</f>
        <v>0</v>
      </c>
      <c r="AP663" s="12">
        <f>+SUMIF(FERRIS!H:H,D:D,FERRIS!E:E)</f>
        <v>28779713</v>
      </c>
      <c r="AQ663" s="12">
        <f>+SUMIF(SEM!F:F,D:D,SEM!C:C)</f>
        <v>0</v>
      </c>
      <c r="AR663" s="12">
        <f>+SUMIF(Madatrade!F:F,D:D,Madatrade!C:C)</f>
        <v>0</v>
      </c>
      <c r="AS663" s="12">
        <f>+SUMIF('FLY TECH'!F:F,D:D,'FLY TECH'!D:D)</f>
        <v>0</v>
      </c>
      <c r="AT663" s="12">
        <f>+SUMIFS('FIRST INVESTISSEMENT'!D:D,'FIRST INVESTISSEMENT'!G:G,D:D)</f>
        <v>0</v>
      </c>
      <c r="AU663" s="164">
        <f t="shared" si="65"/>
        <v>41998199</v>
      </c>
      <c r="AV663" s="165">
        <f t="shared" si="66"/>
        <v>9285.3336022952935</v>
      </c>
    </row>
    <row r="664" spans="1:48" hidden="1" x14ac:dyDescent="0.25">
      <c r="A664" s="11" t="str">
        <f t="shared" si="62"/>
        <v>6</v>
      </c>
      <c r="B664" s="11" t="str">
        <f t="shared" si="63"/>
        <v>64</v>
      </c>
      <c r="C664" s="11" t="str">
        <f t="shared" si="64"/>
        <v>648</v>
      </c>
      <c r="D664" s="23">
        <v>64803000</v>
      </c>
      <c r="E664" s="119" t="s">
        <v>3275</v>
      </c>
      <c r="F664" s="24" t="s">
        <v>558</v>
      </c>
      <c r="G664" s="12">
        <f>+SUMIF(AGRIFARM!H:H,D:D,AGRIFARM!L:L)</f>
        <v>0</v>
      </c>
      <c r="H664" s="12">
        <f>+SUMIF(AGRICORP!I:I,D:D,AGRICORP!D:D)</f>
        <v>114400</v>
      </c>
      <c r="I664" s="12">
        <f>+SUMIF(SMTP!D:D,D:D,SMTP!F:F)</f>
        <v>2555000</v>
      </c>
      <c r="J664" s="12">
        <f>+SUMIF(AGRIVET!G:G,D:D,AGRIVET!D:D)</f>
        <v>0</v>
      </c>
      <c r="K664" s="12">
        <f>+SUMIF(AGRIVAL!G:G,D:D,AGRIVAL!D:D)</f>
        <v>303064</v>
      </c>
      <c r="L664" s="12">
        <f>+SUMIF(AGRIKOBA!G:G,D:D,AGRIKOBA!D:D)</f>
        <v>3320</v>
      </c>
      <c r="M664" s="12">
        <f>+SUMIF(LMOI!F:F,D:D,LMOI!C:C)</f>
        <v>2828760</v>
      </c>
      <c r="N664" s="12">
        <f>+SUMIF(TARTINE!G:G,D:D,TARTINE!D:D)</f>
        <v>0</v>
      </c>
      <c r="O664" s="12">
        <f>+SUMIF(IDF!F:F,D:D,IDF!C:C)</f>
        <v>566000</v>
      </c>
      <c r="P664" s="12">
        <f>+SUMIF(RYA!G:G,D:D,RYA!D:D)</f>
        <v>0</v>
      </c>
      <c r="Q664" s="12">
        <f>+SUMIF('SCI NOAH'!G:G,D:D,'SCI NOAH'!D:D)</f>
        <v>0</v>
      </c>
      <c r="R664" s="12">
        <f>+SUMIF(SIM!F:F,D:D,SIM!C:C)</f>
        <v>0</v>
      </c>
      <c r="S664" s="163">
        <f>+SUMIF('First Energy'!A:A,D:D,'First Energy'!C:C)</f>
        <v>0</v>
      </c>
      <c r="T664" s="163">
        <f>+SUMIF('ID Motors'!G:G,D:D,'ID Motors'!D:D)</f>
        <v>5147</v>
      </c>
      <c r="U664" s="12">
        <f>+SUMIF('ID RENTAL'!G:G,D:D,'ID RENTAL'!D:D)</f>
        <v>500364</v>
      </c>
      <c r="V664" s="12">
        <f>+SUMIF('MCM '!G:G,D:D,'MCM '!D:D)</f>
        <v>0</v>
      </c>
      <c r="W664" s="12">
        <f>SUMIF(AGRIMOTORS!G:G,D:D,AGRIMOTORS!D:D)</f>
        <v>0</v>
      </c>
      <c r="X664" s="12">
        <f>+SUMIF(BOVIMA!F:F,D:D,BOVIMA!C:C)</f>
        <v>0</v>
      </c>
      <c r="Y664" s="12">
        <f>+SUMIF(AGRIFEED!F:F,D:D,AGRIFEED!C:C)</f>
        <v>466430</v>
      </c>
      <c r="Z664" s="12">
        <f>SUMIF(AMIP!F:F,D:D,AMIP!C:C)</f>
        <v>0</v>
      </c>
      <c r="AA664" s="12">
        <f>+SUMIF(ISF!G:G,D:D,ISF!D:D)</f>
        <v>0</v>
      </c>
      <c r="AB664" s="124">
        <f>+SUMIF(DISCOI!G:G,D:D,DISCOI!D:D)</f>
        <v>0</v>
      </c>
      <c r="AC664" s="12">
        <f>+SUMIF(MABEL!F:F,D:D,MABEL!C:C)</f>
        <v>1660</v>
      </c>
      <c r="AD664" s="12">
        <f>+SUMIF(NMP!F:F,D:D,NMP!C:C)</f>
        <v>0</v>
      </c>
      <c r="AE664" s="12">
        <f>+SUMIF('AMCHO '!F:F,D:D,'AMCHO '!C:C)</f>
        <v>0</v>
      </c>
      <c r="AF664" s="12">
        <f>+SUMIF(CONFORTIS!G:G,D:D,CONFORTIS!D:D)</f>
        <v>0</v>
      </c>
      <c r="AG664" s="12">
        <f>+SUMIF('IRS IMMO'!G:G,D:D,'IRS IMMO'!D:D)</f>
        <v>3735.85</v>
      </c>
      <c r="AH664" s="12">
        <f>+SUMIFS(AGRIVETAM!C:C,AGRIVETAM!F:F,D:D)</f>
        <v>0</v>
      </c>
      <c r="AI664" s="12">
        <f>+SUMIF(EUROPAINTS!F:F,D:D,EUROPAINTS!C:C)</f>
        <v>0</v>
      </c>
      <c r="AJ664" s="12">
        <f>+SUMIF('VET ABE'!F:F,D:D,'VET ABE'!D:D)</f>
        <v>0</v>
      </c>
      <c r="AK664" s="12">
        <f>SUMIF('VET FIA'!F:F,D:D,'VET FIA'!D:D)</f>
        <v>4347</v>
      </c>
      <c r="AL664" s="12">
        <f>+SUMIF('CSS SAKAY'!F:F,D:D,'CSS SAKAY'!C:C)</f>
        <v>0</v>
      </c>
      <c r="AN664" s="12">
        <f>SUMIF('United Malagasy'!F:F,D:D,'United Malagasy'!C:C)</f>
        <v>0</v>
      </c>
      <c r="AO664" s="12">
        <f>+SUMIF(NUTRIFOOD!E:E,D:D,NUTRIFOOD!C:C)</f>
        <v>0</v>
      </c>
      <c r="AP664" s="12">
        <f>+SUMIF(FERRIS!H:H,D:D,FERRIS!E:E)</f>
        <v>15825277</v>
      </c>
      <c r="AQ664" s="12">
        <f>+SUMIF(SEM!F:F,D:D,SEM!C:C)</f>
        <v>3882612</v>
      </c>
      <c r="AR664" s="12">
        <f>+SUMIF(Madatrade!F:F,D:D,Madatrade!C:C)</f>
        <v>0</v>
      </c>
      <c r="AS664" s="12">
        <f>+SUMIF('FLY TECH'!F:F,D:D,'FLY TECH'!D:D)</f>
        <v>0</v>
      </c>
      <c r="AT664" s="12">
        <f>+SUMIFS('FIRST INVESTISSEMENT'!D:D,'FIRST INVESTISSEMENT'!G:G,D:D)</f>
        <v>0</v>
      </c>
      <c r="AU664" s="164">
        <f t="shared" si="65"/>
        <v>27060116.850000001</v>
      </c>
      <c r="AV664" s="165">
        <f t="shared" si="66"/>
        <v>5982.690168912769</v>
      </c>
    </row>
    <row r="665" spans="1:48" hidden="1" x14ac:dyDescent="0.25">
      <c r="A665" s="11" t="str">
        <f t="shared" si="62"/>
        <v>6</v>
      </c>
      <c r="B665" s="11" t="str">
        <f t="shared" si="63"/>
        <v>64</v>
      </c>
      <c r="C665" s="11" t="str">
        <f t="shared" si="64"/>
        <v>648</v>
      </c>
      <c r="D665" s="23">
        <v>64804000</v>
      </c>
      <c r="E665" s="119" t="s">
        <v>3275</v>
      </c>
      <c r="F665" s="24" t="s">
        <v>224</v>
      </c>
      <c r="G665" s="12">
        <f>+SUMIF(AGRIFARM!H:H,D:D,AGRIFARM!L:L)</f>
        <v>0</v>
      </c>
      <c r="H665" s="12">
        <f>+SUMIF(AGRICORP!I:I,D:D,AGRICORP!D:D)</f>
        <v>0</v>
      </c>
      <c r="I665" s="12">
        <f>+SUMIF(SMTP!D:D,D:D,SMTP!F:F)</f>
        <v>7305868.21</v>
      </c>
      <c r="J665" s="12">
        <f>+SUMIF(AGRIVET!G:G,D:D,AGRIVET!D:D)</f>
        <v>0</v>
      </c>
      <c r="K665" s="12">
        <f>+SUMIF(AGRIVAL!G:G,D:D,AGRIVAL!D:D)</f>
        <v>0</v>
      </c>
      <c r="L665" s="12">
        <f>+SUMIF(AGRIKOBA!G:G,D:D,AGRIKOBA!D:D)</f>
        <v>0</v>
      </c>
      <c r="M665" s="12">
        <f>+SUMIF(LMOI!F:F,D:D,LMOI!C:C)</f>
        <v>0</v>
      </c>
      <c r="N665" s="12">
        <f>+SUMIF(TARTINE!G:G,D:D,TARTINE!D:D)</f>
        <v>0</v>
      </c>
      <c r="O665" s="12">
        <f>+SUMIF(IDF!F:F,D:D,IDF!C:C)</f>
        <v>0</v>
      </c>
      <c r="P665" s="12">
        <f>+SUMIF(RYA!G:G,D:D,RYA!D:D)</f>
        <v>1802566</v>
      </c>
      <c r="Q665" s="12">
        <f>+SUMIF('SCI NOAH'!G:G,D:D,'SCI NOAH'!D:D)</f>
        <v>0</v>
      </c>
      <c r="R665" s="12">
        <f>+SUMIF(SIM!F:F,D:D,SIM!C:C)</f>
        <v>0</v>
      </c>
      <c r="S665" s="163">
        <f>+SUMIF('First Energy'!A:A,D:D,'First Energy'!C:C)</f>
        <v>0</v>
      </c>
      <c r="T665" s="163">
        <f>+SUMIF('ID Motors'!G:G,D:D,'ID Motors'!D:D)</f>
        <v>0</v>
      </c>
      <c r="U665" s="12">
        <f>+SUMIF('ID RENTAL'!G:G,D:D,'ID RENTAL'!D:D)</f>
        <v>0</v>
      </c>
      <c r="V665" s="12">
        <f>+SUMIF('MCM '!G:G,D:D,'MCM '!D:D)</f>
        <v>0</v>
      </c>
      <c r="W665" s="12">
        <f>SUMIF(AGRIMOTORS!G:G,D:D,AGRIMOTORS!D:D)</f>
        <v>0</v>
      </c>
      <c r="X665" s="12">
        <f>+SUMIF(BOVIMA!F:F,D:D,BOVIMA!C:C)</f>
        <v>0</v>
      </c>
      <c r="Y665" s="12">
        <f>+SUMIF(AGRIFEED!F:F,D:D,AGRIFEED!C:C)</f>
        <v>0</v>
      </c>
      <c r="Z665" s="12">
        <f>SUMIF(AMIP!F:F,D:D,AMIP!C:C)</f>
        <v>0</v>
      </c>
      <c r="AA665" s="12">
        <f>+SUMIF(ISF!G:G,D:D,ISF!D:D)</f>
        <v>0</v>
      </c>
      <c r="AB665" s="124">
        <f>+SUMIF(DISCOI!G:G,D:D,DISCOI!D:D)</f>
        <v>0</v>
      </c>
      <c r="AC665" s="12">
        <f>+SUMIF(MABEL!F:F,D:D,MABEL!C:C)</f>
        <v>0</v>
      </c>
      <c r="AD665" s="12">
        <f>+SUMIF(NMP!F:F,D:D,NMP!C:C)</f>
        <v>0</v>
      </c>
      <c r="AE665" s="12">
        <f>+SUMIF('AMCHO '!F:F,D:D,'AMCHO '!C:C)</f>
        <v>0</v>
      </c>
      <c r="AF665" s="12">
        <f>+SUMIF(CONFORTIS!G:G,D:D,CONFORTIS!D:D)</f>
        <v>0</v>
      </c>
      <c r="AG665" s="12">
        <f>+SUMIF('IRS IMMO'!G:G,D:D,'IRS IMMO'!D:D)</f>
        <v>0</v>
      </c>
      <c r="AH665" s="12">
        <f>+SUMIFS(AGRIVETAM!C:C,AGRIVETAM!F:F,D:D)</f>
        <v>0</v>
      </c>
      <c r="AI665" s="12">
        <f>+SUMIF(EUROPAINTS!F:F,D:D,EUROPAINTS!C:C)</f>
        <v>0</v>
      </c>
      <c r="AJ665" s="12">
        <f>+SUMIF('VET ABE'!F:F,D:D,'VET ABE'!D:D)</f>
        <v>876800</v>
      </c>
      <c r="AK665" s="12">
        <f>SUMIF('VET FIA'!F:F,D:D,'VET FIA'!D:D)</f>
        <v>365300</v>
      </c>
      <c r="AL665" s="12">
        <f>+SUMIF('CSS SAKAY'!F:F,D:D,'CSS SAKAY'!C:C)</f>
        <v>0</v>
      </c>
      <c r="AM665" s="12"/>
      <c r="AN665" s="12">
        <f>SUMIF('United Malagasy'!F:F,D:D,'United Malagasy'!C:C)</f>
        <v>0</v>
      </c>
      <c r="AO665" s="12">
        <f>+SUMIF(NUTRIFOOD!E:E,D:D,NUTRIFOOD!C:C)</f>
        <v>0</v>
      </c>
      <c r="AP665" s="12">
        <f>+SUMIF(FERRIS!H:H,D:D,FERRIS!E:E)</f>
        <v>0</v>
      </c>
      <c r="AQ665" s="12">
        <f>+SUMIF(SEM!F:F,D:D,SEM!C:C)</f>
        <v>0</v>
      </c>
      <c r="AR665" s="12">
        <f>+SUMIF(Madatrade!F:F,D:D,Madatrade!C:C)</f>
        <v>0</v>
      </c>
      <c r="AS665" s="12">
        <f>+SUMIF('FLY TECH'!F:F,D:D,'FLY TECH'!D:D)</f>
        <v>0</v>
      </c>
      <c r="AT665" s="12">
        <f>+SUMIFS('FIRST INVESTISSEMENT'!D:D,'FIRST INVESTISSEMENT'!G:G,D:D)</f>
        <v>0</v>
      </c>
      <c r="AU665" s="164">
        <f t="shared" si="65"/>
        <v>10350534.210000001</v>
      </c>
      <c r="AV665" s="165">
        <f t="shared" si="66"/>
        <v>2288.3877259074843</v>
      </c>
    </row>
    <row r="666" spans="1:48" hidden="1" x14ac:dyDescent="0.25">
      <c r="A666" s="11" t="str">
        <f t="shared" si="62"/>
        <v>6</v>
      </c>
      <c r="B666" s="11" t="str">
        <f t="shared" si="63"/>
        <v>64</v>
      </c>
      <c r="C666" s="11" t="str">
        <f t="shared" si="64"/>
        <v>648</v>
      </c>
      <c r="D666" s="23">
        <v>64805000</v>
      </c>
      <c r="E666" s="119" t="s">
        <v>3275</v>
      </c>
      <c r="F666" s="24" t="s">
        <v>559</v>
      </c>
      <c r="G666" s="12">
        <f>+SUMIF(AGRIFARM!H:H,D:D,AGRIFARM!L:L)</f>
        <v>0</v>
      </c>
      <c r="H666" s="12">
        <f>+SUMIF(AGRICORP!I:I,D:D,AGRICORP!D:D)</f>
        <v>4458000</v>
      </c>
      <c r="I666" s="12">
        <f>+SUMIF(SMTP!D:D,D:D,SMTP!F:F)</f>
        <v>0</v>
      </c>
      <c r="J666" s="12">
        <f>+SUMIF(AGRIVET!G:G,D:D,AGRIVET!D:D)</f>
        <v>0</v>
      </c>
      <c r="K666" s="12">
        <f>+SUMIF(AGRIVAL!G:G,D:D,AGRIVAL!D:D)</f>
        <v>0</v>
      </c>
      <c r="L666" s="12">
        <f>+SUMIF(AGRIKOBA!G:G,D:D,AGRIKOBA!D:D)</f>
        <v>0</v>
      </c>
      <c r="M666" s="12">
        <f>+SUMIF(LMOI!F:F,D:D,LMOI!C:C)</f>
        <v>0</v>
      </c>
      <c r="N666" s="12">
        <f>+SUMIF(TARTINE!G:G,D:D,TARTINE!D:D)</f>
        <v>0</v>
      </c>
      <c r="O666" s="12">
        <f>+SUMIF(IDF!F:F,D:D,IDF!C:C)</f>
        <v>0</v>
      </c>
      <c r="P666" s="12">
        <f>+SUMIF(RYA!G:G,D:D,RYA!D:D)</f>
        <v>0</v>
      </c>
      <c r="Q666" s="12">
        <f>+SUMIF('SCI NOAH'!G:G,D:D,'SCI NOAH'!D:D)</f>
        <v>0</v>
      </c>
      <c r="R666" s="12">
        <f>+SUMIF(SIM!F:F,D:D,SIM!C:C)</f>
        <v>0</v>
      </c>
      <c r="S666" s="163">
        <f>+SUMIF('First Energy'!A:A,D:D,'First Energy'!C:C)</f>
        <v>0</v>
      </c>
      <c r="T666" s="163">
        <f>+SUMIF('ID Motors'!G:G,D:D,'ID Motors'!D:D)</f>
        <v>0</v>
      </c>
      <c r="U666" s="12">
        <f>+SUMIF('ID RENTAL'!G:G,D:D,'ID RENTAL'!D:D)</f>
        <v>0</v>
      </c>
      <c r="V666" s="12">
        <f>+SUMIF('MCM '!G:G,D:D,'MCM '!D:D)</f>
        <v>0</v>
      </c>
      <c r="W666" s="12">
        <f>SUMIF(AGRIMOTORS!G:G,D:D,AGRIMOTORS!D:D)</f>
        <v>0</v>
      </c>
      <c r="X666" s="12">
        <f>+SUMIF(BOVIMA!F:F,D:D,BOVIMA!C:C)</f>
        <v>0</v>
      </c>
      <c r="Y666" s="12">
        <f>+SUMIF(AGRIFEED!F:F,D:D,AGRIFEED!C:C)</f>
        <v>0</v>
      </c>
      <c r="Z666" s="12">
        <f>SUMIF(AMIP!F:F,D:D,AMIP!C:C)</f>
        <v>0</v>
      </c>
      <c r="AA666" s="12">
        <f>+SUMIF(ISF!G:G,D:D,ISF!D:D)</f>
        <v>0</v>
      </c>
      <c r="AB666" s="124">
        <f>+SUMIF(DISCOI!G:G,D:D,DISCOI!D:D)</f>
        <v>0</v>
      </c>
      <c r="AC666" s="12">
        <f>+SUMIF(MABEL!F:F,D:D,MABEL!C:C)</f>
        <v>0</v>
      </c>
      <c r="AD666" s="12">
        <f>+SUMIF(NMP!F:F,D:D,NMP!C:C)</f>
        <v>0</v>
      </c>
      <c r="AE666" s="12">
        <f>+SUMIF('AMCHO '!F:F,D:D,'AMCHO '!C:C)</f>
        <v>0</v>
      </c>
      <c r="AF666" s="12">
        <f>+SUMIF(CONFORTIS!G:G,D:D,CONFORTIS!D:D)</f>
        <v>0</v>
      </c>
      <c r="AG666" s="12">
        <f>+SUMIF('IRS IMMO'!G:G,D:D,'IRS IMMO'!D:D)</f>
        <v>0</v>
      </c>
      <c r="AH666" s="12">
        <f>+SUMIFS(AGRIVETAM!C:C,AGRIVETAM!F:F,D:D)</f>
        <v>0</v>
      </c>
      <c r="AI666" s="12">
        <f>+SUMIF(EUROPAINTS!F:F,D:D,EUROPAINTS!C:C)</f>
        <v>0</v>
      </c>
      <c r="AJ666" s="12">
        <f>+SUMIF('VET ABE'!F:F,D:D,'VET ABE'!D:D)</f>
        <v>0</v>
      </c>
      <c r="AK666" s="12">
        <f>SUMIF('VET FIA'!F:F,D:D,'VET FIA'!D:D)</f>
        <v>0</v>
      </c>
      <c r="AL666" s="12">
        <f>+SUMIF('CSS SAKAY'!F:F,D:D,'CSS SAKAY'!C:C)</f>
        <v>0</v>
      </c>
      <c r="AN666" s="12">
        <f>SUMIF('United Malagasy'!F:F,D:D,'United Malagasy'!C:C)</f>
        <v>0</v>
      </c>
      <c r="AO666" s="12">
        <f>+SUMIF(NUTRIFOOD!E:E,D:D,NUTRIFOOD!C:C)</f>
        <v>0</v>
      </c>
      <c r="AP666" s="12">
        <f>+SUMIF(FERRIS!H:H,D:D,FERRIS!E:E)</f>
        <v>0</v>
      </c>
      <c r="AQ666" s="12">
        <f>+SUMIF(SEM!F:F,D:D,SEM!C:C)</f>
        <v>0</v>
      </c>
      <c r="AR666" s="12">
        <f>+SUMIF(Madatrade!F:F,D:D,Madatrade!C:C)</f>
        <v>0</v>
      </c>
      <c r="AS666" s="12">
        <f>+SUMIF('FLY TECH'!F:F,D:D,'FLY TECH'!D:D)</f>
        <v>0</v>
      </c>
      <c r="AT666" s="12">
        <f>+SUMIFS('FIRST INVESTISSEMENT'!D:D,'FIRST INVESTISSEMENT'!G:G,D:D)</f>
        <v>0</v>
      </c>
      <c r="AU666" s="164">
        <f t="shared" si="65"/>
        <v>4458000</v>
      </c>
      <c r="AV666" s="165">
        <f t="shared" si="66"/>
        <v>985.61410214358045</v>
      </c>
    </row>
    <row r="667" spans="1:48" hidden="1" x14ac:dyDescent="0.25">
      <c r="A667" s="11" t="str">
        <f t="shared" si="62"/>
        <v>6</v>
      </c>
      <c r="B667" s="11" t="str">
        <f t="shared" si="63"/>
        <v>64</v>
      </c>
      <c r="C667" s="11" t="str">
        <f t="shared" si="64"/>
        <v>648</v>
      </c>
      <c r="D667" s="23">
        <v>64807000</v>
      </c>
      <c r="E667" s="119" t="s">
        <v>3275</v>
      </c>
      <c r="F667" s="24" t="s">
        <v>1835</v>
      </c>
      <c r="G667" s="12">
        <f>+SUMIF(AGRIFARM!H:H,D:D,AGRIFARM!L:L)</f>
        <v>0</v>
      </c>
      <c r="H667" s="12">
        <f>+SUMIF(AGRICORP!I:I,D:D,AGRICORP!D:D)</f>
        <v>0</v>
      </c>
      <c r="I667" s="12">
        <f>+SUMIF(SMTP!D:D,D:D,SMTP!F:F)</f>
        <v>0</v>
      </c>
      <c r="J667" s="12">
        <f>+SUMIF(AGRIVET!G:G,D:D,AGRIVET!D:D)</f>
        <v>0</v>
      </c>
      <c r="K667" s="12">
        <f>+SUMIF(AGRIVAL!G:G,D:D,AGRIVAL!D:D)</f>
        <v>0</v>
      </c>
      <c r="L667" s="12">
        <f>+SUMIF(AGRIKOBA!G:G,D:D,AGRIKOBA!D:D)</f>
        <v>0</v>
      </c>
      <c r="M667" s="12">
        <f>+SUMIF(LMOI!F:F,D:D,LMOI!C:C)</f>
        <v>0</v>
      </c>
      <c r="N667" s="12">
        <f>+SUMIF(TARTINE!G:G,D:D,TARTINE!D:D)</f>
        <v>0</v>
      </c>
      <c r="O667" s="12">
        <f>+SUMIF(IDF!F:F,D:D,IDF!C:C)</f>
        <v>166480</v>
      </c>
      <c r="P667" s="12">
        <f>+SUMIF(RYA!G:G,D:D,RYA!D:D)</f>
        <v>0</v>
      </c>
      <c r="Q667" s="12">
        <f>+SUMIF('SCI NOAH'!G:G,D:D,'SCI NOAH'!D:D)</f>
        <v>0</v>
      </c>
      <c r="R667" s="12">
        <f>+SUMIF(SIM!F:F,D:D,SIM!C:C)</f>
        <v>0</v>
      </c>
      <c r="S667" s="163">
        <f>+SUMIF('First Energy'!A:A,D:D,'First Energy'!C:C)</f>
        <v>0</v>
      </c>
      <c r="T667" s="163">
        <f>+SUMIF('ID Motors'!G:G,D:D,'ID Motors'!D:D)</f>
        <v>0</v>
      </c>
      <c r="U667" s="12">
        <f>+SUMIF('ID RENTAL'!G:G,D:D,'ID RENTAL'!D:D)</f>
        <v>0</v>
      </c>
      <c r="V667" s="12">
        <f>+SUMIF('MCM '!G:G,D:D,'MCM '!D:D)</f>
        <v>0</v>
      </c>
      <c r="W667" s="12">
        <f>SUMIF(AGRIMOTORS!G:G,D:D,AGRIMOTORS!D:D)</f>
        <v>0</v>
      </c>
      <c r="X667" s="12">
        <f>+SUMIF(BOVIMA!F:F,D:D,BOVIMA!C:C)</f>
        <v>0</v>
      </c>
      <c r="Y667" s="12">
        <f>+SUMIF(AGRIFEED!F:F,D:D,AGRIFEED!C:C)</f>
        <v>0</v>
      </c>
      <c r="Z667" s="12">
        <f>SUMIF(AMIP!F:F,D:D,AMIP!C:C)</f>
        <v>0</v>
      </c>
      <c r="AA667" s="12">
        <f>+SUMIF(ISF!G:G,D:D,ISF!D:D)</f>
        <v>0</v>
      </c>
      <c r="AB667" s="124">
        <f>+SUMIF(DISCOI!G:G,D:D,DISCOI!D:D)</f>
        <v>0</v>
      </c>
      <c r="AC667" s="12">
        <f>+SUMIF(MABEL!F:F,D:D,MABEL!C:C)</f>
        <v>0</v>
      </c>
      <c r="AD667" s="12">
        <f>+SUMIF(NMP!F:F,D:D,NMP!C:C)</f>
        <v>0</v>
      </c>
      <c r="AE667" s="12">
        <f>+SUMIF('AMCHO '!F:F,D:D,'AMCHO '!C:C)</f>
        <v>0</v>
      </c>
      <c r="AF667" s="12">
        <f>+SUMIF(CONFORTIS!G:G,D:D,CONFORTIS!D:D)</f>
        <v>0</v>
      </c>
      <c r="AG667" s="12">
        <f>+SUMIF('IRS IMMO'!G:G,D:D,'IRS IMMO'!D:D)</f>
        <v>0</v>
      </c>
      <c r="AH667" s="12">
        <f>+SUMIFS(AGRIVETAM!C:C,AGRIVETAM!F:F,D:D)</f>
        <v>0</v>
      </c>
      <c r="AI667" s="12">
        <f>+SUMIF(EUROPAINTS!F:F,D:D,EUROPAINTS!C:C)</f>
        <v>0</v>
      </c>
      <c r="AJ667" s="12">
        <f>+SUMIF('VET ABE'!F:F,D:D,'VET ABE'!D:D)</f>
        <v>0</v>
      </c>
      <c r="AK667" s="12">
        <f>SUMIF('VET FIA'!F:F,D:D,'VET FIA'!D:D)</f>
        <v>0</v>
      </c>
      <c r="AL667" s="12">
        <f>+SUMIF('CSS SAKAY'!F:F,D:D,'CSS SAKAY'!C:C)</f>
        <v>0</v>
      </c>
      <c r="AM667" s="12"/>
      <c r="AN667" s="12">
        <f>SUMIF('United Malagasy'!F:F,D:D,'United Malagasy'!C:C)</f>
        <v>0</v>
      </c>
      <c r="AO667" s="12">
        <f>+SUMIF(NUTRIFOOD!E:E,D:D,NUTRIFOOD!C:C)</f>
        <v>0</v>
      </c>
      <c r="AP667" s="12">
        <f>+SUMIF(FERRIS!H:H,D:D,FERRIS!E:E)</f>
        <v>0</v>
      </c>
      <c r="AQ667" s="12">
        <f>+SUMIF(SEM!F:F,D:D,SEM!C:C)</f>
        <v>43558052.289999999</v>
      </c>
      <c r="AR667" s="12">
        <f>+SUMIF(Madatrade!F:F,D:D,Madatrade!C:C)</f>
        <v>0</v>
      </c>
      <c r="AS667" s="12">
        <f>+SUMIF('FLY TECH'!F:F,D:D,'FLY TECH'!D:D)</f>
        <v>0</v>
      </c>
      <c r="AT667" s="12">
        <f>+SUMIFS('FIRST INVESTISSEMENT'!D:D,'FIRST INVESTISSEMENT'!G:G,D:D)</f>
        <v>0</v>
      </c>
      <c r="AU667" s="164">
        <f t="shared" si="65"/>
        <v>43724532.289999999</v>
      </c>
      <c r="AV667" s="165">
        <f t="shared" si="66"/>
        <v>9667.0066475227322</v>
      </c>
    </row>
    <row r="668" spans="1:48" hidden="1" x14ac:dyDescent="0.25">
      <c r="A668" s="11" t="str">
        <f t="shared" si="62"/>
        <v>6</v>
      </c>
      <c r="B668" s="11" t="str">
        <f t="shared" si="63"/>
        <v>64</v>
      </c>
      <c r="C668" s="11" t="str">
        <f t="shared" si="64"/>
        <v>648</v>
      </c>
      <c r="D668" s="23">
        <v>64808000</v>
      </c>
      <c r="E668" s="119" t="s">
        <v>3275</v>
      </c>
      <c r="F668" s="24" t="s">
        <v>491</v>
      </c>
      <c r="G668" s="12">
        <f>+SUMIF(AGRIFARM!H:H,D:D,AGRIFARM!L:L)</f>
        <v>0</v>
      </c>
      <c r="H668" s="12">
        <f>+SUMIF(AGRICORP!I:I,D:D,AGRICORP!D:D)</f>
        <v>0</v>
      </c>
      <c r="I668" s="12">
        <f>+SUMIF(SMTP!D:D,D:D,SMTP!F:F)</f>
        <v>0</v>
      </c>
      <c r="J668" s="12">
        <f>+SUMIF(AGRIVET!G:G,D:D,AGRIVET!D:D)</f>
        <v>0</v>
      </c>
      <c r="K668" s="12">
        <f>+SUMIF(AGRIVAL!G:G,D:D,AGRIVAL!D:D)</f>
        <v>0</v>
      </c>
      <c r="L668" s="12">
        <f>+SUMIF(AGRIKOBA!G:G,D:D,AGRIKOBA!D:D)</f>
        <v>0</v>
      </c>
      <c r="M668" s="12">
        <f>+SUMIF(LMOI!F:F,D:D,LMOI!C:C)</f>
        <v>9463020.5</v>
      </c>
      <c r="N668" s="12">
        <f>+SUMIF(TARTINE!G:G,D:D,TARTINE!D:D)</f>
        <v>0</v>
      </c>
      <c r="O668" s="12">
        <f>+SUMIF(IDF!F:F,D:D,IDF!C:C)</f>
        <v>0</v>
      </c>
      <c r="P668" s="12">
        <f>+SUMIF(RYA!G:G,D:D,RYA!D:D)</f>
        <v>0</v>
      </c>
      <c r="Q668" s="12">
        <f>+SUMIF('SCI NOAH'!G:G,D:D,'SCI NOAH'!D:D)</f>
        <v>0</v>
      </c>
      <c r="R668" s="12">
        <f>+SUMIF(SIM!F:F,D:D,SIM!C:C)</f>
        <v>0</v>
      </c>
      <c r="S668" s="163">
        <f>+SUMIF('First Energy'!A:A,D:D,'First Energy'!C:C)</f>
        <v>0</v>
      </c>
      <c r="T668" s="163">
        <f>+SUMIF('ID Motors'!G:G,D:D,'ID Motors'!D:D)</f>
        <v>4278836</v>
      </c>
      <c r="U668" s="12">
        <f>+SUMIF('ID RENTAL'!G:G,D:D,'ID RENTAL'!D:D)</f>
        <v>2673370</v>
      </c>
      <c r="V668" s="12">
        <f>+SUMIF('MCM '!G:G,D:D,'MCM '!D:D)</f>
        <v>0</v>
      </c>
      <c r="W668" s="12">
        <f>SUMIF(AGRIMOTORS!G:G,D:D,AGRIMOTORS!D:D)</f>
        <v>322500</v>
      </c>
      <c r="X668" s="12">
        <f>+SUMIF(BOVIMA!F:F,D:D,BOVIMA!C:C)</f>
        <v>0</v>
      </c>
      <c r="Y668" s="12">
        <f>+SUMIF(AGRIFEED!F:F,D:D,AGRIFEED!C:C)</f>
        <v>0</v>
      </c>
      <c r="Z668" s="12">
        <f>SUMIF(AMIP!F:F,D:D,AMIP!C:C)</f>
        <v>0</v>
      </c>
      <c r="AA668" s="12">
        <f>+SUMIF(ISF!G:G,D:D,ISF!D:D)</f>
        <v>0</v>
      </c>
      <c r="AB668" s="124">
        <f>+SUMIF(DISCOI!G:G,D:D,DISCOI!D:D)</f>
        <v>0</v>
      </c>
      <c r="AC668" s="12">
        <f>+SUMIF(MABEL!F:F,D:D,MABEL!C:C)</f>
        <v>0</v>
      </c>
      <c r="AD668" s="12">
        <f>+SUMIF(NMP!F:F,D:D,NMP!C:C)</f>
        <v>0</v>
      </c>
      <c r="AE668" s="12">
        <f>+SUMIF('AMCHO '!F:F,D:D,'AMCHO '!C:C)</f>
        <v>0</v>
      </c>
      <c r="AF668" s="12">
        <f>+SUMIF(CONFORTIS!G:G,D:D,CONFORTIS!D:D)</f>
        <v>0</v>
      </c>
      <c r="AG668" s="12">
        <f>+SUMIF('IRS IMMO'!G:G,D:D,'IRS IMMO'!D:D)</f>
        <v>0</v>
      </c>
      <c r="AH668" s="12">
        <f>+SUMIFS(AGRIVETAM!C:C,AGRIVETAM!F:F,D:D)</f>
        <v>0</v>
      </c>
      <c r="AI668" s="12">
        <f>+SUMIF(EUROPAINTS!F:F,D:D,EUROPAINTS!C:C)</f>
        <v>0</v>
      </c>
      <c r="AJ668" s="12">
        <f>+SUMIF('VET ABE'!F:F,D:D,'VET ABE'!D:D)</f>
        <v>0</v>
      </c>
      <c r="AK668" s="12">
        <f>SUMIF('VET FIA'!F:F,D:D,'VET FIA'!D:D)</f>
        <v>0</v>
      </c>
      <c r="AL668" s="12">
        <f>+SUMIF('CSS SAKAY'!F:F,D:D,'CSS SAKAY'!C:C)</f>
        <v>0</v>
      </c>
      <c r="AM668" s="12"/>
      <c r="AN668" s="12">
        <f>SUMIF('United Malagasy'!F:F,D:D,'United Malagasy'!C:C)</f>
        <v>0</v>
      </c>
      <c r="AO668" s="12">
        <f>+SUMIF(NUTRIFOOD!E:E,D:D,NUTRIFOOD!C:C)</f>
        <v>0</v>
      </c>
      <c r="AP668" s="12">
        <f>+SUMIF(FERRIS!H:H,D:D,FERRIS!E:E)</f>
        <v>0</v>
      </c>
      <c r="AQ668" s="12">
        <f>+SUMIF(SEM!F:F,D:D,SEM!C:C)</f>
        <v>8341008</v>
      </c>
      <c r="AR668" s="12">
        <f>+SUMIF(Madatrade!F:F,D:D,Madatrade!C:C)</f>
        <v>0</v>
      </c>
      <c r="AS668" s="12">
        <f>+SUMIF('FLY TECH'!F:F,D:D,'FLY TECH'!D:D)</f>
        <v>0</v>
      </c>
      <c r="AT668" s="12">
        <f>+SUMIFS('FIRST INVESTISSEMENT'!D:D,'FIRST INVESTISSEMENT'!G:G,D:D)</f>
        <v>0</v>
      </c>
      <c r="AU668" s="164">
        <f t="shared" si="65"/>
        <v>25078734.5</v>
      </c>
      <c r="AV668" s="165">
        <f t="shared" si="66"/>
        <v>5544.6286198103935</v>
      </c>
    </row>
    <row r="669" spans="1:48" hidden="1" x14ac:dyDescent="0.25">
      <c r="A669" s="11" t="str">
        <f t="shared" si="62"/>
        <v>6</v>
      </c>
      <c r="B669" s="11" t="str">
        <f t="shared" si="63"/>
        <v>64</v>
      </c>
      <c r="C669" s="11" t="str">
        <f t="shared" si="64"/>
        <v>648</v>
      </c>
      <c r="D669" s="23">
        <v>64808100</v>
      </c>
      <c r="E669" s="119" t="s">
        <v>3275</v>
      </c>
      <c r="F669" s="24" t="s">
        <v>1674</v>
      </c>
      <c r="G669" s="12">
        <f>+SUMIF(AGRIFARM!H:H,D:D,AGRIFARM!L:L)</f>
        <v>0</v>
      </c>
      <c r="H669" s="12">
        <f>+SUMIF(AGRICORP!I:I,D:D,AGRICORP!D:D)</f>
        <v>0</v>
      </c>
      <c r="I669" s="12">
        <f>+SUMIF(SMTP!D:D,D:D,SMTP!F:F)</f>
        <v>0</v>
      </c>
      <c r="J669" s="12">
        <f>+SUMIF(AGRIVET!G:G,D:D,AGRIVET!D:D)</f>
        <v>0</v>
      </c>
      <c r="K669" s="12">
        <f>+SUMIF(AGRIVAL!G:G,D:D,AGRIVAL!D:D)</f>
        <v>0</v>
      </c>
      <c r="L669" s="12">
        <f>+SUMIF(AGRIKOBA!G:G,D:D,AGRIKOBA!D:D)</f>
        <v>0</v>
      </c>
      <c r="M669" s="12">
        <f>+SUMIF(LMOI!F:F,D:D,LMOI!C:C)</f>
        <v>0</v>
      </c>
      <c r="N669" s="12">
        <f>+SUMIF(TARTINE!G:G,D:D,TARTINE!D:D)</f>
        <v>0</v>
      </c>
      <c r="O669" s="12">
        <f>+SUMIF(IDF!F:F,D:D,IDF!C:C)</f>
        <v>0</v>
      </c>
      <c r="P669" s="12">
        <f>+SUMIF(RYA!G:G,D:D,RYA!D:D)</f>
        <v>0</v>
      </c>
      <c r="Q669" s="12">
        <f>+SUMIF('SCI NOAH'!G:G,D:D,'SCI NOAH'!D:D)</f>
        <v>0</v>
      </c>
      <c r="R669" s="12">
        <f>+SUMIF(SIM!F:F,D:D,SIM!C:C)</f>
        <v>0</v>
      </c>
      <c r="S669" s="163">
        <f>+SUMIF('First Energy'!A:A,D:D,'First Energy'!C:C)</f>
        <v>0</v>
      </c>
      <c r="T669" s="163">
        <f>+SUMIF('ID Motors'!G:G,D:D,'ID Motors'!D:D)</f>
        <v>0</v>
      </c>
      <c r="U669" s="12">
        <f>+SUMIF('ID RENTAL'!G:G,D:D,'ID RENTAL'!D:D)</f>
        <v>0</v>
      </c>
      <c r="V669" s="12">
        <f>+SUMIF('MCM '!G:G,D:D,'MCM '!D:D)</f>
        <v>857500</v>
      </c>
      <c r="W669" s="12">
        <f>SUMIF(AGRIMOTORS!G:G,D:D,AGRIMOTORS!D:D)</f>
        <v>0</v>
      </c>
      <c r="X669" s="12">
        <f>+SUMIF(BOVIMA!F:F,D:D,BOVIMA!C:C)</f>
        <v>0</v>
      </c>
      <c r="Y669" s="12">
        <f>+SUMIF(AGRIFEED!F:F,D:D,AGRIFEED!C:C)</f>
        <v>0</v>
      </c>
      <c r="Z669" s="12">
        <f>SUMIF(AMIP!F:F,D:D,AMIP!C:C)</f>
        <v>0</v>
      </c>
      <c r="AA669" s="12">
        <f>+SUMIF(ISF!G:G,D:D,ISF!D:D)</f>
        <v>0</v>
      </c>
      <c r="AB669" s="124">
        <f>+SUMIF(DISCOI!G:G,D:D,DISCOI!D:D)</f>
        <v>0</v>
      </c>
      <c r="AC669" s="12">
        <f>+SUMIF(MABEL!F:F,D:D,MABEL!C:C)</f>
        <v>0</v>
      </c>
      <c r="AD669" s="12">
        <f>+SUMIF(NMP!F:F,D:D,NMP!C:C)</f>
        <v>0</v>
      </c>
      <c r="AE669" s="12">
        <f>+SUMIF('AMCHO '!F:F,D:D,'AMCHO '!C:C)</f>
        <v>0</v>
      </c>
      <c r="AF669" s="12">
        <f>+SUMIF(CONFORTIS!G:G,D:D,CONFORTIS!D:D)</f>
        <v>0</v>
      </c>
      <c r="AG669" s="12">
        <f>+SUMIF('IRS IMMO'!G:G,D:D,'IRS IMMO'!D:D)</f>
        <v>0</v>
      </c>
      <c r="AH669" s="12">
        <f>+SUMIFS(AGRIVETAM!C:C,AGRIVETAM!F:F,D:D)</f>
        <v>0</v>
      </c>
      <c r="AI669" s="12">
        <f>+SUMIF(EUROPAINTS!F:F,D:D,EUROPAINTS!C:C)</f>
        <v>0</v>
      </c>
      <c r="AJ669" s="12">
        <f>+SUMIF('VET ABE'!F:F,D:D,'VET ABE'!D:D)</f>
        <v>0</v>
      </c>
      <c r="AK669" s="12">
        <f>SUMIF('VET FIA'!F:F,D:D,'VET FIA'!D:D)</f>
        <v>0</v>
      </c>
      <c r="AL669" s="12">
        <f>+SUMIF('CSS SAKAY'!F:F,D:D,'CSS SAKAY'!C:C)</f>
        <v>0</v>
      </c>
      <c r="AM669" s="12"/>
      <c r="AN669" s="12">
        <f>SUMIF('United Malagasy'!F:F,D:D,'United Malagasy'!C:C)</f>
        <v>0</v>
      </c>
      <c r="AO669" s="12">
        <f>+SUMIF(NUTRIFOOD!E:E,D:D,NUTRIFOOD!C:C)</f>
        <v>0</v>
      </c>
      <c r="AP669" s="12">
        <f>+SUMIF(FERRIS!H:H,D:D,FERRIS!E:E)</f>
        <v>0</v>
      </c>
      <c r="AQ669" s="12">
        <f>+SUMIF(SEM!F:F,D:D,SEM!C:C)</f>
        <v>0</v>
      </c>
      <c r="AR669" s="12">
        <f>+SUMIF(Madatrade!F:F,D:D,Madatrade!C:C)</f>
        <v>0</v>
      </c>
      <c r="AS669" s="12">
        <f>+SUMIF('FLY TECH'!F:F,D:D,'FLY TECH'!D:D)</f>
        <v>0</v>
      </c>
      <c r="AT669" s="12">
        <f>+SUMIFS('FIRST INVESTISSEMENT'!D:D,'FIRST INVESTISSEMENT'!G:G,D:D)</f>
        <v>0</v>
      </c>
      <c r="AU669" s="164">
        <f t="shared" si="65"/>
        <v>857500</v>
      </c>
      <c r="AV669" s="165">
        <f t="shared" si="66"/>
        <v>189.58369057607004</v>
      </c>
    </row>
    <row r="670" spans="1:48" hidden="1" x14ac:dyDescent="0.25">
      <c r="A670" s="11" t="str">
        <f t="shared" si="62"/>
        <v>6</v>
      </c>
      <c r="B670" s="11" t="str">
        <f t="shared" si="63"/>
        <v>65</v>
      </c>
      <c r="C670" s="11" t="str">
        <f t="shared" si="64"/>
        <v>651</v>
      </c>
      <c r="D670" s="23">
        <v>65100000</v>
      </c>
      <c r="E670" s="196" t="s">
        <v>3276</v>
      </c>
      <c r="F670" s="24" t="s">
        <v>228</v>
      </c>
      <c r="G670" s="12">
        <f>+SUMIF(AGRIFARM!H:H,D:D,AGRIFARM!L:L)</f>
        <v>2184931.9900000002</v>
      </c>
      <c r="H670" s="12">
        <f>+SUMIF(AGRICORP!I:I,D:D,AGRICORP!D:D)</f>
        <v>19005741.379999999</v>
      </c>
      <c r="I670" s="12">
        <f>+SUMIF(SMTP!D:D,D:D,SMTP!F:F)</f>
        <v>30366744</v>
      </c>
      <c r="J670" s="12">
        <f>+SUMIF(AGRIVET!G:G,D:D,AGRIVET!D:D)</f>
        <v>33531553.02</v>
      </c>
      <c r="K670" s="12">
        <f>+SUMIF(AGRIVAL!G:G,D:D,AGRIVAL!D:D)</f>
        <v>33820272</v>
      </c>
      <c r="L670" s="12">
        <f>+SUMIF(AGRIKOBA!G:G,D:D,AGRIKOBA!D:D)</f>
        <v>13957407</v>
      </c>
      <c r="M670" s="12">
        <f>+SUMIF(LMOI!F:F,D:D,LMOI!C:C)</f>
        <v>500000</v>
      </c>
      <c r="N670" s="12">
        <f>+SUMIF(TARTINE!G:G,D:D,TARTINE!D:D)</f>
        <v>0</v>
      </c>
      <c r="O670" s="12">
        <f>+SUMIF(IDF!F:F,D:D,IDF!C:C)</f>
        <v>2953224.02</v>
      </c>
      <c r="P670" s="12">
        <f>+SUMIF(RYA!G:G,D:D,RYA!D:D)</f>
        <v>251077</v>
      </c>
      <c r="Q670" s="12">
        <f>+SUMIF('SCI NOAH'!G:G,D:D,'SCI NOAH'!D:D)</f>
        <v>0</v>
      </c>
      <c r="R670" s="12">
        <f>+SUMIF(SIM!F:F,D:D,SIM!C:C)</f>
        <v>4231344.3499999996</v>
      </c>
      <c r="S670" s="163">
        <f>+SUMIF('First Energy'!A:A,D:D,'First Energy'!C:C)</f>
        <v>3633736.5</v>
      </c>
      <c r="T670" s="163">
        <f>+SUMIF('ID Motors'!G:G,D:D,'ID Motors'!D:D)</f>
        <v>2950391</v>
      </c>
      <c r="U670" s="12">
        <f>+SUMIF('ID RENTAL'!G:G,D:D,'ID RENTAL'!D:D)</f>
        <v>295384</v>
      </c>
      <c r="V670" s="12">
        <f>+SUMIF('MCM '!G:G,D:D,'MCM '!D:D)</f>
        <v>398769</v>
      </c>
      <c r="W670" s="12">
        <f>SUMIF(AGRIMOTORS!G:G,D:D,AGRIMOTORS!D:D)</f>
        <v>2228113.75</v>
      </c>
      <c r="X670" s="12">
        <f>+SUMIF(BOVIMA!F:F,D:D,BOVIMA!C:C)</f>
        <v>1137229</v>
      </c>
      <c r="Y670" s="12">
        <f>+SUMIF(AGRIFEED!F:F,D:D,AGRIFEED!C:C)</f>
        <v>930460</v>
      </c>
      <c r="Z670" s="12">
        <f>SUMIF(AMIP!F:F,D:D,AMIP!C:C)</f>
        <v>0</v>
      </c>
      <c r="AA670" s="12">
        <f>+SUMIF(ISF!G:G,D:D,ISF!D:D)</f>
        <v>0</v>
      </c>
      <c r="AB670" s="124">
        <f>+SUMIF(DISCOI!G:G,D:D,DISCOI!D:D)</f>
        <v>0</v>
      </c>
      <c r="AC670" s="12">
        <f>+SUMIF(MABEL!F:F,D:D,MABEL!C:C)</f>
        <v>295384</v>
      </c>
      <c r="AD670" s="12">
        <f>+SUMIF(NMP!F:F,D:D,NMP!C:C)</f>
        <v>0</v>
      </c>
      <c r="AE670" s="12">
        <f>+SUMIF('AMCHO '!F:F,D:D,'AMCHO '!C:C)</f>
        <v>0</v>
      </c>
      <c r="AF670" s="12">
        <f>+SUMIF(CONFORTIS!G:G,D:D,CONFORTIS!D:D)</f>
        <v>0</v>
      </c>
      <c r="AG670" s="12">
        <f>+SUMIF('IRS IMMO'!G:G,D:D,'IRS IMMO'!D:D)</f>
        <v>664614.62</v>
      </c>
      <c r="AH670" s="12">
        <f>+SUMIFS(AGRIVETAM!C:C,AGRIVETAM!F:F,D:D)</f>
        <v>803206.02</v>
      </c>
      <c r="AI670" s="12">
        <f>+SUMIF(EUROPAINTS!F:F,D:D,EUROPAINTS!C:C)</f>
        <v>0</v>
      </c>
      <c r="AJ670" s="12">
        <f>+SUMIF('VET ABE'!F:F,D:D,'VET ABE'!D:D)</f>
        <v>1227251.68</v>
      </c>
      <c r="AK670" s="12">
        <f>SUMIF('VET FIA'!F:F,D:D,'VET FIA'!D:D)</f>
        <v>1252497.97</v>
      </c>
      <c r="AL670" s="12">
        <f>+SUMIF('CSS SAKAY'!F:F,D:D,'CSS SAKAY'!C:C)</f>
        <v>0</v>
      </c>
      <c r="AM670" s="12"/>
      <c r="AN670" s="12">
        <f>SUMIF('United Malagasy'!F:F,D:D,'United Malagasy'!C:C)</f>
        <v>442000</v>
      </c>
      <c r="AO670" s="12">
        <f>+SUMIF(NUTRIFOOD!E:E,D:D,NUTRIFOOD!C:C)</f>
        <v>1048788</v>
      </c>
      <c r="AP670" s="12">
        <f>+SUMIF(FERRIS!H:H,D:D,FERRIS!E:E)</f>
        <v>0</v>
      </c>
      <c r="AQ670" s="12">
        <f>+SUMIF(SEM!F:F,D:D,SEM!C:C)</f>
        <v>0</v>
      </c>
      <c r="AR670" s="12">
        <f>+SUMIF(Madatrade!F:F,D:D,Madatrade!C:C)</f>
        <v>0</v>
      </c>
      <c r="AS670" s="12">
        <f>+SUMIF('FLY TECH'!F:F,D:D,'FLY TECH'!D:D)</f>
        <v>1291621.95</v>
      </c>
      <c r="AT670" s="12">
        <f>+SUMIFS('FIRST INVESTISSEMENT'!D:D,'FIRST INVESTISSEMENT'!G:G,D:D)</f>
        <v>0</v>
      </c>
      <c r="AU670" s="164">
        <f t="shared" si="65"/>
        <v>159401742.25</v>
      </c>
      <c r="AV670" s="165">
        <f t="shared" si="66"/>
        <v>35241.948198262937</v>
      </c>
    </row>
    <row r="671" spans="1:48" hidden="1" x14ac:dyDescent="0.25">
      <c r="A671" s="11" t="str">
        <f t="shared" si="62"/>
        <v>6</v>
      </c>
      <c r="B671" s="11" t="str">
        <f t="shared" si="63"/>
        <v>65</v>
      </c>
      <c r="C671" s="11" t="str">
        <f t="shared" si="64"/>
        <v>652</v>
      </c>
      <c r="D671" s="23">
        <v>65200000</v>
      </c>
      <c r="E671" s="196" t="s">
        <v>3276</v>
      </c>
      <c r="F671" s="24" t="s">
        <v>495</v>
      </c>
      <c r="G671" s="12">
        <f>+SUMIF(AGRIFARM!H:H,D:D,AGRIFARM!L:L)</f>
        <v>22638802.199999999</v>
      </c>
      <c r="H671" s="12">
        <f>+SUMIF(AGRICORP!I:I,D:D,AGRICORP!D:D)</f>
        <v>0</v>
      </c>
      <c r="I671" s="12">
        <f>+SUMIF(SMTP!D:D,D:D,SMTP!F:F)</f>
        <v>0</v>
      </c>
      <c r="J671" s="12">
        <f>+SUMIF(AGRIVET!G:G,D:D,AGRIVET!D:D)</f>
        <v>6738784.2800000003</v>
      </c>
      <c r="K671" s="12">
        <f>+SUMIF(AGRIVAL!G:G,D:D,AGRIVAL!D:D)</f>
        <v>3703810.19</v>
      </c>
      <c r="L671" s="12">
        <f>+SUMIF(AGRIKOBA!G:G,D:D,AGRIKOBA!D:D)</f>
        <v>11318396</v>
      </c>
      <c r="M671" s="12">
        <f>+SUMIF(LMOI!F:F,D:D,LMOI!C:C)</f>
        <v>0</v>
      </c>
      <c r="N671" s="12">
        <f>+SUMIF(TARTINE!G:G,D:D,TARTINE!D:D)</f>
        <v>0</v>
      </c>
      <c r="O671" s="12">
        <f>+SUMIF(IDF!F:F,D:D,IDF!C:C)</f>
        <v>0</v>
      </c>
      <c r="P671" s="12">
        <f>+SUMIF(RYA!G:G,D:D,RYA!D:D)</f>
        <v>0</v>
      </c>
      <c r="Q671" s="12">
        <f>+SUMIF('SCI NOAH'!G:G,D:D,'SCI NOAH'!D:D)</f>
        <v>0</v>
      </c>
      <c r="R671" s="12">
        <f>+SUMIF(SIM!F:F,D:D,SIM!C:C)</f>
        <v>0</v>
      </c>
      <c r="S671" s="163">
        <f>+SUMIF('First Energy'!A:A,D:D,'First Energy'!C:C)</f>
        <v>0</v>
      </c>
      <c r="T671" s="163">
        <f>+SUMIF('ID Motors'!G:G,D:D,'ID Motors'!D:D)</f>
        <v>0</v>
      </c>
      <c r="U671" s="12">
        <f>+SUMIF('ID RENTAL'!G:G,D:D,'ID RENTAL'!D:D)</f>
        <v>817640748.96616602</v>
      </c>
      <c r="V671" s="12">
        <f>+SUMIF('MCM '!G:G,D:D,'MCM '!D:D)</f>
        <v>0</v>
      </c>
      <c r="W671" s="12">
        <f>SUMIF(AGRIMOTORS!G:G,D:D,AGRIMOTORS!D:D)</f>
        <v>0</v>
      </c>
      <c r="X671" s="12">
        <f>+SUMIF(BOVIMA!F:F,D:D,BOVIMA!C:C)</f>
        <v>0</v>
      </c>
      <c r="Y671" s="12">
        <f>+SUMIF(AGRIFEED!F:F,D:D,AGRIFEED!C:C)</f>
        <v>0</v>
      </c>
      <c r="Z671" s="12">
        <f>SUMIF(AMIP!F:F,D:D,AMIP!C:C)</f>
        <v>0</v>
      </c>
      <c r="AA671" s="12">
        <f>+SUMIF(ISF!G:G,D:D,ISF!D:D)</f>
        <v>0</v>
      </c>
      <c r="AB671" s="124">
        <f>+SUMIF(DISCOI!G:G,D:D,DISCOI!D:D)</f>
        <v>0</v>
      </c>
      <c r="AC671" s="12">
        <f>+SUMIF(MABEL!F:F,D:D,MABEL!C:C)</f>
        <v>0</v>
      </c>
      <c r="AD671" s="12">
        <f>+SUMIF(NMP!F:F,D:D,NMP!C:C)</f>
        <v>0</v>
      </c>
      <c r="AE671" s="12">
        <f>+SUMIF('AMCHO '!F:F,D:D,'AMCHO '!C:C)</f>
        <v>0</v>
      </c>
      <c r="AF671" s="12">
        <f>+SUMIF(CONFORTIS!G:G,D:D,CONFORTIS!D:D)</f>
        <v>0</v>
      </c>
      <c r="AG671" s="12">
        <f>+SUMIF('IRS IMMO'!G:G,D:D,'IRS IMMO'!D:D)</f>
        <v>0</v>
      </c>
      <c r="AH671" s="12">
        <f>+SUMIFS(AGRIVETAM!C:C,AGRIVETAM!F:F,D:D)</f>
        <v>0</v>
      </c>
      <c r="AI671" s="12">
        <f>+SUMIF(EUROPAINTS!F:F,D:D,EUROPAINTS!C:C)</f>
        <v>0</v>
      </c>
      <c r="AJ671" s="12">
        <f>+SUMIF('VET ABE'!F:F,D:D,'VET ABE'!D:D)</f>
        <v>0</v>
      </c>
      <c r="AK671" s="12">
        <f>SUMIF('VET FIA'!F:F,D:D,'VET FIA'!D:D)</f>
        <v>0</v>
      </c>
      <c r="AL671" s="12">
        <f>+SUMIF('CSS SAKAY'!F:F,D:D,'CSS SAKAY'!C:C)</f>
        <v>0</v>
      </c>
      <c r="AM671" s="12"/>
      <c r="AN671" s="12">
        <f>SUMIF('United Malagasy'!F:F,D:D,'United Malagasy'!C:C)</f>
        <v>0</v>
      </c>
      <c r="AO671" s="12">
        <f>+SUMIF(NUTRIFOOD!E:E,D:D,NUTRIFOOD!C:C)</f>
        <v>0</v>
      </c>
      <c r="AP671" s="12">
        <f>+SUMIF(FERRIS!H:H,D:D,FERRIS!E:E)</f>
        <v>0</v>
      </c>
      <c r="AQ671" s="12">
        <f>+SUMIF(SEM!F:F,D:D,SEM!C:C)</f>
        <v>0</v>
      </c>
      <c r="AR671" s="12">
        <f>+SUMIF(Madatrade!F:F,D:D,Madatrade!C:C)</f>
        <v>0</v>
      </c>
      <c r="AS671" s="12">
        <f>+SUMIF('FLY TECH'!F:F,D:D,'FLY TECH'!D:D)</f>
        <v>0</v>
      </c>
      <c r="AT671" s="12">
        <f>+SUMIFS('FIRST INVESTISSEMENT'!D:D,'FIRST INVESTISSEMENT'!G:G,D:D)</f>
        <v>0</v>
      </c>
      <c r="AU671" s="164">
        <f t="shared" si="65"/>
        <v>862040541.63616598</v>
      </c>
      <c r="AV671" s="165">
        <f t="shared" si="66"/>
        <v>190587.55371379442</v>
      </c>
    </row>
    <row r="672" spans="1:48" hidden="1" x14ac:dyDescent="0.25">
      <c r="A672" s="11" t="str">
        <f t="shared" si="62"/>
        <v>6</v>
      </c>
      <c r="B672" s="11" t="str">
        <f t="shared" si="63"/>
        <v>65</v>
      </c>
      <c r="C672" s="11" t="str">
        <f t="shared" si="64"/>
        <v>654</v>
      </c>
      <c r="D672" s="23">
        <v>65400000</v>
      </c>
      <c r="E672" s="196" t="s">
        <v>3276</v>
      </c>
      <c r="F672" s="24" t="s">
        <v>1461</v>
      </c>
      <c r="G672" s="12">
        <f>+SUMIF(AGRIFARM!H:H,D:D,AGRIFARM!L:L)</f>
        <v>0</v>
      </c>
      <c r="H672" s="12">
        <f>+SUMIF(AGRICORP!I:I,D:D,AGRICORP!D:D)</f>
        <v>0</v>
      </c>
      <c r="I672" s="12">
        <f>+SUMIF(SMTP!D:D,D:D,SMTP!F:F)</f>
        <v>139741958.03999999</v>
      </c>
      <c r="J672" s="12">
        <f>+SUMIF(AGRIVET!G:G,D:D,AGRIVET!D:D)</f>
        <v>0</v>
      </c>
      <c r="K672" s="12">
        <f>+SUMIF(AGRIVAL!G:G,D:D,AGRIVAL!D:D)</f>
        <v>0</v>
      </c>
      <c r="L672" s="12">
        <f>+SUMIF(AGRIKOBA!G:G,D:D,AGRIKOBA!D:D)</f>
        <v>0</v>
      </c>
      <c r="M672" s="12">
        <f>+SUMIF(LMOI!F:F,D:D,LMOI!C:C)</f>
        <v>0</v>
      </c>
      <c r="N672" s="12">
        <f>+SUMIF(TARTINE!G:G,D:D,TARTINE!D:D)</f>
        <v>0</v>
      </c>
      <c r="O672" s="12">
        <f>+SUMIF(IDF!F:F,D:D,IDF!C:C)</f>
        <v>0</v>
      </c>
      <c r="P672" s="12">
        <f>+SUMIF(RYA!G:G,D:D,RYA!D:D)</f>
        <v>0</v>
      </c>
      <c r="Q672" s="12">
        <f>+SUMIF('SCI NOAH'!G:G,D:D,'SCI NOAH'!D:D)</f>
        <v>0</v>
      </c>
      <c r="R672" s="12">
        <f>+SUMIF(SIM!F:F,D:D,SIM!C:C)</f>
        <v>0</v>
      </c>
      <c r="S672" s="163">
        <f>+SUMIF('First Energy'!A:A,D:D,'First Energy'!C:C)</f>
        <v>0</v>
      </c>
      <c r="T672" s="163">
        <f>+SUMIF('ID Motors'!G:G,D:D,'ID Motors'!D:D)</f>
        <v>0</v>
      </c>
      <c r="U672" s="12">
        <f>+SUMIF('ID RENTAL'!G:G,D:D,'ID RENTAL'!D:D)</f>
        <v>0</v>
      </c>
      <c r="V672" s="12">
        <f>+SUMIF('MCM '!G:G,D:D,'MCM '!D:D)</f>
        <v>0</v>
      </c>
      <c r="W672" s="12">
        <f>SUMIF(AGRIMOTORS!G:G,D:D,AGRIMOTORS!D:D)</f>
        <v>0</v>
      </c>
      <c r="X672" s="12">
        <f>+SUMIF(BOVIMA!F:F,D:D,BOVIMA!C:C)</f>
        <v>0</v>
      </c>
      <c r="Y672" s="12">
        <f>+SUMIF(AGRIFEED!F:F,D:D,AGRIFEED!C:C)</f>
        <v>0</v>
      </c>
      <c r="Z672" s="12">
        <f>SUMIF(AMIP!F:F,D:D,AMIP!C:C)</f>
        <v>0</v>
      </c>
      <c r="AA672" s="12">
        <f>+SUMIF(ISF!G:G,D:D,ISF!D:D)</f>
        <v>0</v>
      </c>
      <c r="AB672" s="124">
        <f>+SUMIF(DISCOI!G:G,D:D,DISCOI!D:D)</f>
        <v>0</v>
      </c>
      <c r="AC672" s="12">
        <f>+SUMIF(MABEL!F:F,D:D,MABEL!C:C)</f>
        <v>0</v>
      </c>
      <c r="AD672" s="12">
        <f>+SUMIF(NMP!F:F,D:D,NMP!C:C)</f>
        <v>0</v>
      </c>
      <c r="AE672" s="12">
        <f>+SUMIF('AMCHO '!F:F,D:D,'AMCHO '!C:C)</f>
        <v>0</v>
      </c>
      <c r="AF672" s="12">
        <f>+SUMIF(CONFORTIS!G:G,D:D,CONFORTIS!D:D)</f>
        <v>0</v>
      </c>
      <c r="AG672" s="12">
        <f>+SUMIF('IRS IMMO'!G:G,D:D,'IRS IMMO'!D:D)</f>
        <v>0</v>
      </c>
      <c r="AH672" s="12">
        <f>+SUMIFS(AGRIVETAM!C:C,AGRIVETAM!F:F,D:D)</f>
        <v>0</v>
      </c>
      <c r="AI672" s="12">
        <f>+SUMIF(EUROPAINTS!F:F,D:D,EUROPAINTS!C:C)</f>
        <v>0</v>
      </c>
      <c r="AJ672" s="12">
        <f>+SUMIF('VET ABE'!F:F,D:D,'VET ABE'!D:D)</f>
        <v>2750012.4</v>
      </c>
      <c r="AK672" s="12">
        <f>SUMIF('VET FIA'!F:F,D:D,'VET FIA'!D:D)</f>
        <v>0</v>
      </c>
      <c r="AL672" s="12">
        <f>+SUMIF('CSS SAKAY'!F:F,D:D,'CSS SAKAY'!C:C)</f>
        <v>0</v>
      </c>
      <c r="AM672" s="12"/>
      <c r="AN672" s="12">
        <f>SUMIF('United Malagasy'!F:F,D:D,'United Malagasy'!C:C)</f>
        <v>0</v>
      </c>
      <c r="AO672" s="12">
        <f>+SUMIF(NUTRIFOOD!E:E,D:D,NUTRIFOOD!C:C)</f>
        <v>0</v>
      </c>
      <c r="AP672" s="12">
        <f>+SUMIF(FERRIS!H:H,D:D,FERRIS!E:E)</f>
        <v>0</v>
      </c>
      <c r="AQ672" s="12">
        <f>+SUMIF(SEM!F:F,D:D,SEM!C:C)</f>
        <v>0</v>
      </c>
      <c r="AR672" s="12">
        <f>+SUMIF(Madatrade!F:F,D:D,Madatrade!C:C)</f>
        <v>0</v>
      </c>
      <c r="AS672" s="12">
        <f>+SUMIF('FLY TECH'!F:F,D:D,'FLY TECH'!D:D)</f>
        <v>0</v>
      </c>
      <c r="AT672" s="12">
        <f>+SUMIFS('FIRST INVESTISSEMENT'!D:D,'FIRST INVESTISSEMENT'!G:G,D:D)</f>
        <v>0</v>
      </c>
      <c r="AU672" s="164">
        <f t="shared" si="65"/>
        <v>142491970.44</v>
      </c>
      <c r="AV672" s="165">
        <f t="shared" si="66"/>
        <v>31503.386161482773</v>
      </c>
    </row>
    <row r="673" spans="1:48" hidden="1" x14ac:dyDescent="0.25">
      <c r="A673" s="11" t="str">
        <f t="shared" si="62"/>
        <v>6</v>
      </c>
      <c r="B673" s="11" t="str">
        <f t="shared" si="63"/>
        <v>65</v>
      </c>
      <c r="C673" s="11" t="str">
        <f t="shared" si="64"/>
        <v>654</v>
      </c>
      <c r="D673" s="23">
        <v>65410000</v>
      </c>
      <c r="E673" s="196" t="s">
        <v>3276</v>
      </c>
      <c r="F673" s="57" t="s">
        <v>1082</v>
      </c>
      <c r="G673" s="12">
        <f>+SUMIF(AGRIFARM!H:H,D:D,AGRIFARM!L:L)</f>
        <v>0</v>
      </c>
      <c r="H673" s="12">
        <f>+SUMIF(AGRICORP!I:I,D:D,AGRICORP!D:D)</f>
        <v>0</v>
      </c>
      <c r="I673" s="12">
        <f>+SUMIF(SMTP!D:D,D:D,SMTP!F:F)</f>
        <v>0</v>
      </c>
      <c r="J673" s="12">
        <f>+SUMIF(AGRIVET!G:G,D:D,AGRIVET!D:D)</f>
        <v>0</v>
      </c>
      <c r="K673" s="12">
        <f>+SUMIF(AGRIVAL!G:G,D:D,AGRIVAL!D:D)</f>
        <v>7075185.4199999999</v>
      </c>
      <c r="L673" s="12">
        <f>+SUMIF(AGRIKOBA!G:G,D:D,AGRIKOBA!D:D)</f>
        <v>0</v>
      </c>
      <c r="M673" s="12">
        <f>+SUMIF(LMOI!F:F,D:D,LMOI!C:C)</f>
        <v>0</v>
      </c>
      <c r="N673" s="12">
        <f>+SUMIF(TARTINE!G:G,D:D,TARTINE!D:D)</f>
        <v>0</v>
      </c>
      <c r="O673" s="12">
        <f>+SUMIF(IDF!F:F,D:D,IDF!C:C)</f>
        <v>0</v>
      </c>
      <c r="P673" s="12">
        <f>+SUMIF(RYA!G:G,D:D,RYA!D:D)</f>
        <v>0</v>
      </c>
      <c r="Q673" s="12">
        <f>+SUMIF('SCI NOAH'!G:G,D:D,'SCI NOAH'!D:D)</f>
        <v>0</v>
      </c>
      <c r="R673" s="12">
        <f>+SUMIF(SIM!F:F,D:D,SIM!C:C)</f>
        <v>0</v>
      </c>
      <c r="S673" s="163">
        <f>+SUMIF('First Energy'!A:A,D:D,'First Energy'!C:C)</f>
        <v>0</v>
      </c>
      <c r="T673" s="163">
        <f>+SUMIF('ID Motors'!G:G,D:D,'ID Motors'!D:D)</f>
        <v>0</v>
      </c>
      <c r="U673" s="12">
        <f>+SUMIF('ID RENTAL'!G:G,D:D,'ID RENTAL'!D:D)</f>
        <v>0</v>
      </c>
      <c r="V673" s="12">
        <f>+SUMIF('MCM '!G:G,D:D,'MCM '!D:D)</f>
        <v>0</v>
      </c>
      <c r="W673" s="12">
        <f>SUMIF(AGRIMOTORS!G:G,D:D,AGRIMOTORS!D:D)</f>
        <v>0</v>
      </c>
      <c r="X673" s="12">
        <f>+SUMIF(BOVIMA!F:F,D:D,BOVIMA!C:C)</f>
        <v>0</v>
      </c>
      <c r="Y673" s="12">
        <f>+SUMIF(AGRIFEED!F:F,D:D,AGRIFEED!C:C)</f>
        <v>0</v>
      </c>
      <c r="Z673" s="12">
        <f>SUMIF(AMIP!F:F,D:D,AMIP!C:C)</f>
        <v>0</v>
      </c>
      <c r="AA673" s="12">
        <f>+SUMIF(ISF!G:G,D:D,ISF!D:D)</f>
        <v>0</v>
      </c>
      <c r="AB673" s="124">
        <f>+SUMIF(DISCOI!G:G,D:D,DISCOI!D:D)</f>
        <v>0</v>
      </c>
      <c r="AC673" s="12">
        <f>+SUMIF(MABEL!F:F,D:D,MABEL!C:C)</f>
        <v>0</v>
      </c>
      <c r="AD673" s="12">
        <f>+SUMIF(NMP!F:F,D:D,NMP!C:C)</f>
        <v>0</v>
      </c>
      <c r="AE673" s="12">
        <f>+SUMIF('AMCHO '!F:F,D:D,'AMCHO '!C:C)</f>
        <v>0</v>
      </c>
      <c r="AF673" s="12">
        <f>+SUMIF(CONFORTIS!G:G,D:D,CONFORTIS!D:D)</f>
        <v>0</v>
      </c>
      <c r="AG673" s="12">
        <f>+SUMIF('IRS IMMO'!G:G,D:D,'IRS IMMO'!D:D)</f>
        <v>0</v>
      </c>
      <c r="AH673" s="12">
        <f>+SUMIFS(AGRIVETAM!C:C,AGRIVETAM!F:F,D:D)</f>
        <v>0</v>
      </c>
      <c r="AI673" s="12">
        <f>+SUMIF(EUROPAINTS!F:F,D:D,EUROPAINTS!C:C)</f>
        <v>0</v>
      </c>
      <c r="AJ673" s="12">
        <f>+SUMIF('VET ABE'!F:F,D:D,'VET ABE'!D:D)</f>
        <v>0</v>
      </c>
      <c r="AK673" s="12">
        <f>SUMIF('VET FIA'!F:F,D:D,'VET FIA'!D:D)</f>
        <v>0</v>
      </c>
      <c r="AL673" s="12">
        <f>+SUMIF('CSS SAKAY'!F:F,D:D,'CSS SAKAY'!C:C)</f>
        <v>0</v>
      </c>
      <c r="AM673" s="12"/>
      <c r="AN673" s="12">
        <f>SUMIF('United Malagasy'!F:F,D:D,'United Malagasy'!C:C)</f>
        <v>0</v>
      </c>
      <c r="AO673" s="12">
        <f>+SUMIF(NUTRIFOOD!E:E,D:D,NUTRIFOOD!C:C)</f>
        <v>0</v>
      </c>
      <c r="AP673" s="12">
        <f>+SUMIF(FERRIS!H:H,D:D,FERRIS!E:E)</f>
        <v>0</v>
      </c>
      <c r="AQ673" s="12">
        <f>+SUMIF(SEM!F:F,D:D,SEM!C:C)</f>
        <v>0</v>
      </c>
      <c r="AR673" s="12">
        <f>+SUMIF(Madatrade!F:F,D:D,Madatrade!C:C)</f>
        <v>0</v>
      </c>
      <c r="AS673" s="12">
        <f>+SUMIF('FLY TECH'!F:F,D:D,'FLY TECH'!D:D)</f>
        <v>0</v>
      </c>
      <c r="AT673" s="12">
        <f>+SUMIFS('FIRST INVESTISSEMENT'!D:D,'FIRST INVESTISSEMENT'!G:G,D:D)</f>
        <v>0</v>
      </c>
      <c r="AU673" s="164">
        <f t="shared" si="65"/>
        <v>7075185.4199999999</v>
      </c>
      <c r="AV673" s="165">
        <f t="shared" si="66"/>
        <v>1564.2446220800025</v>
      </c>
    </row>
    <row r="674" spans="1:48" hidden="1" x14ac:dyDescent="0.25">
      <c r="A674" s="11" t="str">
        <f t="shared" si="62"/>
        <v>6</v>
      </c>
      <c r="B674" s="11" t="str">
        <f t="shared" si="63"/>
        <v>65</v>
      </c>
      <c r="C674" s="11" t="str">
        <f t="shared" si="64"/>
        <v>656</v>
      </c>
      <c r="D674" s="23">
        <v>65600000</v>
      </c>
      <c r="E674" s="196" t="s">
        <v>3276</v>
      </c>
      <c r="F674" s="24" t="s">
        <v>2769</v>
      </c>
      <c r="G674" s="12">
        <f>+SUMIF(AGRIFARM!H:H,D:D,AGRIFARM!L:L)</f>
        <v>0</v>
      </c>
      <c r="H674" s="12">
        <f>+SUMIF(AGRICORP!I:I,D:D,AGRICORP!D:D)</f>
        <v>0</v>
      </c>
      <c r="I674" s="12">
        <f>+SUMIF(SMTP!D:D,D:D,SMTP!F:F)</f>
        <v>0</v>
      </c>
      <c r="J674" s="12">
        <f>+SUMIF(AGRIVET!G:G,D:D,AGRIVET!D:D)</f>
        <v>0</v>
      </c>
      <c r="K674" s="12">
        <f>+SUMIF(AGRIVAL!G:G,D:D,AGRIVAL!D:D)</f>
        <v>0</v>
      </c>
      <c r="L674" s="12">
        <f>+SUMIF(AGRIKOBA!G:G,D:D,AGRIKOBA!D:D)</f>
        <v>0</v>
      </c>
      <c r="M674" s="12">
        <f>+SUMIF(LMOI!F:F,D:D,LMOI!C:C)</f>
        <v>0</v>
      </c>
      <c r="N674" s="12">
        <f>+SUMIF(TARTINE!G:G,D:D,TARTINE!D:D)</f>
        <v>0</v>
      </c>
      <c r="O674" s="12">
        <f>+SUMIF(IDF!F:F,D:D,IDF!C:C)</f>
        <v>0</v>
      </c>
      <c r="P674" s="12">
        <f>+SUMIF(RYA!G:G,D:D,RYA!D:D)</f>
        <v>0</v>
      </c>
      <c r="Q674" s="12">
        <f>+SUMIF('SCI NOAH'!G:G,D:D,'SCI NOAH'!D:D)</f>
        <v>0</v>
      </c>
      <c r="R674" s="12">
        <f>+SUMIF(SIM!F:F,D:D,SIM!C:C)</f>
        <v>0</v>
      </c>
      <c r="S674" s="163">
        <f>+SUMIF('First Energy'!A:A,D:D,'First Energy'!C:C)</f>
        <v>0</v>
      </c>
      <c r="T674" s="163">
        <f>+SUMIF('ID Motors'!G:G,D:D,'ID Motors'!D:D)</f>
        <v>0</v>
      </c>
      <c r="U674" s="12">
        <f>+SUMIF('ID RENTAL'!G:G,D:D,'ID RENTAL'!D:D)</f>
        <v>0</v>
      </c>
      <c r="V674" s="12">
        <f>+SUMIF('MCM '!G:G,D:D,'MCM '!D:D)</f>
        <v>0</v>
      </c>
      <c r="W674" s="12">
        <f>SUMIF(AGRIMOTORS!G:G,D:D,AGRIMOTORS!D:D)</f>
        <v>671569.84</v>
      </c>
      <c r="X674" s="12">
        <f>+SUMIF(BOVIMA!F:F,D:D,BOVIMA!C:C)</f>
        <v>0</v>
      </c>
      <c r="Y674" s="12">
        <f>+SUMIF(AGRIFEED!F:F,D:D,AGRIFEED!C:C)</f>
        <v>0</v>
      </c>
      <c r="Z674" s="12">
        <f>SUMIF(AMIP!F:F,D:D,AMIP!C:C)</f>
        <v>0</v>
      </c>
      <c r="AA674" s="12">
        <f>+SUMIF(ISF!G:G,D:D,ISF!D:D)</f>
        <v>0</v>
      </c>
      <c r="AB674" s="124">
        <f>+SUMIF(DISCOI!G:G,D:D,DISCOI!D:D)</f>
        <v>0</v>
      </c>
      <c r="AC674" s="12">
        <f>+SUMIF(MABEL!F:F,D:D,MABEL!C:C)</f>
        <v>0</v>
      </c>
      <c r="AD674" s="12">
        <f>+SUMIF(NMP!F:F,D:D,NMP!C:C)</f>
        <v>0</v>
      </c>
      <c r="AE674" s="12">
        <f>+SUMIF('AMCHO '!F:F,D:D,'AMCHO '!C:C)</f>
        <v>0</v>
      </c>
      <c r="AF674" s="12">
        <f>+SUMIF(CONFORTIS!G:G,D:D,CONFORTIS!D:D)</f>
        <v>0</v>
      </c>
      <c r="AG674" s="12">
        <f>+SUMIF('IRS IMMO'!G:G,D:D,'IRS IMMO'!D:D)</f>
        <v>0</v>
      </c>
      <c r="AH674" s="12">
        <f>+SUMIFS(AGRIVETAM!C:C,AGRIVETAM!F:F,D:D)</f>
        <v>0</v>
      </c>
      <c r="AI674" s="12">
        <f>+SUMIF(EUROPAINTS!F:F,D:D,EUROPAINTS!C:C)</f>
        <v>0</v>
      </c>
      <c r="AJ674" s="12">
        <f>+SUMIF('VET ABE'!F:F,D:D,'VET ABE'!D:D)</f>
        <v>0</v>
      </c>
      <c r="AK674" s="12">
        <f>SUMIF('VET FIA'!F:F,D:D,'VET FIA'!D:D)</f>
        <v>0</v>
      </c>
      <c r="AL674" s="12">
        <f>+SUMIF('CSS SAKAY'!F:F,D:D,'CSS SAKAY'!C:C)</f>
        <v>0</v>
      </c>
      <c r="AM674" s="12"/>
      <c r="AN674" s="12">
        <f>SUMIF('United Malagasy'!F:F,D:D,'United Malagasy'!C:C)</f>
        <v>0</v>
      </c>
      <c r="AO674" s="12">
        <f>+SUMIF(NUTRIFOOD!E:E,D:D,NUTRIFOOD!C:C)</f>
        <v>0</v>
      </c>
      <c r="AP674" s="12">
        <f>+SUMIF(FERRIS!H:H,D:D,FERRIS!E:E)</f>
        <v>0</v>
      </c>
      <c r="AQ674" s="12">
        <f>+SUMIF(SEM!F:F,D:D,SEM!C:C)</f>
        <v>0</v>
      </c>
      <c r="AR674" s="12">
        <f>+SUMIF(Madatrade!F:F,D:D,Madatrade!C:C)</f>
        <v>0</v>
      </c>
      <c r="AS674" s="12">
        <f>+SUMIF('FLY TECH'!F:F,D:D,'FLY TECH'!D:D)</f>
        <v>0</v>
      </c>
      <c r="AT674" s="12">
        <f>+SUMIFS('FIRST INVESTISSEMENT'!D:D,'FIRST INVESTISSEMENT'!G:G,D:D)</f>
        <v>0</v>
      </c>
      <c r="AU674" s="164">
        <f t="shared" si="65"/>
        <v>671569.84</v>
      </c>
      <c r="AV674" s="165">
        <f t="shared" si="66"/>
        <v>148.47660495251412</v>
      </c>
    </row>
    <row r="675" spans="1:48" hidden="1" x14ac:dyDescent="0.25">
      <c r="A675" s="11" t="str">
        <f t="shared" si="62"/>
        <v>6</v>
      </c>
      <c r="B675" s="11" t="str">
        <f t="shared" si="63"/>
        <v>65</v>
      </c>
      <c r="C675" s="11" t="str">
        <f t="shared" si="64"/>
        <v>656</v>
      </c>
      <c r="D675" s="23">
        <v>65601000</v>
      </c>
      <c r="E675" s="196" t="s">
        <v>3276</v>
      </c>
      <c r="F675" s="24" t="s">
        <v>561</v>
      </c>
      <c r="G675" s="12">
        <f>+SUMIF(AGRIFARM!H:H,D:D,AGRIFARM!L:L)</f>
        <v>0</v>
      </c>
      <c r="H675" s="12">
        <f>+SUMIF(AGRICORP!I:I,D:D,AGRICORP!D:D)</f>
        <v>0</v>
      </c>
      <c r="I675" s="12">
        <f>+SUMIF(SMTP!D:D,D:D,SMTP!F:F)</f>
        <v>2558809.71</v>
      </c>
      <c r="J675" s="12">
        <f>+SUMIF(AGRIVET!G:G,D:D,AGRIVET!D:D)</f>
        <v>880000</v>
      </c>
      <c r="K675" s="12">
        <f>+SUMIF(AGRIVAL!G:G,D:D,AGRIVAL!D:D)</f>
        <v>42741521.649999999</v>
      </c>
      <c r="L675" s="12">
        <f>+SUMIF(AGRIKOBA!G:G,D:D,AGRIKOBA!D:D)</f>
        <v>0</v>
      </c>
      <c r="M675" s="12">
        <f>+SUMIF(LMOI!F:F,D:D,LMOI!C:C)</f>
        <v>0</v>
      </c>
      <c r="N675" s="12">
        <f>+SUMIF(TARTINE!G:G,D:D,TARTINE!D:D)</f>
        <v>0</v>
      </c>
      <c r="O675" s="12">
        <f>+SUMIF(IDF!F:F,D:D,IDF!C:C)</f>
        <v>631000</v>
      </c>
      <c r="P675" s="12">
        <f>+SUMIF(RYA!G:G,D:D,RYA!D:D)</f>
        <v>0</v>
      </c>
      <c r="Q675" s="12">
        <f>+SUMIF('SCI NOAH'!G:G,D:D,'SCI NOAH'!D:D)</f>
        <v>0</v>
      </c>
      <c r="R675" s="12">
        <f>+SUMIF(SIM!F:F,D:D,SIM!C:C)</f>
        <v>0</v>
      </c>
      <c r="S675" s="163">
        <f>+SUMIF('First Energy'!A:A,D:D,'First Energy'!C:C)</f>
        <v>37081200</v>
      </c>
      <c r="T675" s="163">
        <f>+SUMIF('ID Motors'!G:G,D:D,'ID Motors'!D:D)</f>
        <v>24619364.109999999</v>
      </c>
      <c r="U675" s="12">
        <f>+SUMIF('ID RENTAL'!G:G,D:D,'ID RENTAL'!D:D)</f>
        <v>200000</v>
      </c>
      <c r="V675" s="12">
        <f>+SUMIF('MCM '!G:G,D:D,'MCM '!D:D)</f>
        <v>49006</v>
      </c>
      <c r="W675" s="12">
        <f>SUMIF(AGRIMOTORS!G:G,D:D,AGRIMOTORS!D:D)</f>
        <v>1123755.73</v>
      </c>
      <c r="X675" s="12">
        <f>+SUMIF(BOVIMA!F:F,D:D,BOVIMA!C:C)</f>
        <v>0</v>
      </c>
      <c r="Y675" s="12">
        <f>+SUMIF(AGRIFEED!F:F,D:D,AGRIFEED!C:C)</f>
        <v>0</v>
      </c>
      <c r="Z675" s="12">
        <f>SUMIF(AMIP!F:F,D:D,AMIP!C:C)</f>
        <v>0</v>
      </c>
      <c r="AA675" s="12">
        <f>+SUMIF(ISF!G:G,D:D,ISF!D:D)</f>
        <v>0</v>
      </c>
      <c r="AB675" s="124">
        <f>+SUMIF(DISCOI!G:G,D:D,DISCOI!D:D)</f>
        <v>0</v>
      </c>
      <c r="AC675" s="12">
        <f>+SUMIF(MABEL!F:F,D:D,MABEL!C:C)</f>
        <v>0</v>
      </c>
      <c r="AD675" s="12">
        <f>+SUMIF(NMP!F:F,D:D,NMP!C:C)</f>
        <v>0</v>
      </c>
      <c r="AE675" s="12">
        <f>+SUMIF('AMCHO '!F:F,D:D,'AMCHO '!C:C)</f>
        <v>0</v>
      </c>
      <c r="AF675" s="12">
        <f>+SUMIF(CONFORTIS!G:G,D:D,CONFORTIS!D:D)</f>
        <v>0</v>
      </c>
      <c r="AG675" s="12">
        <f>+SUMIF('IRS IMMO'!G:G,D:D,'IRS IMMO'!D:D)</f>
        <v>0</v>
      </c>
      <c r="AH675" s="12">
        <f>+SUMIFS(AGRIVETAM!C:C,AGRIVETAM!F:F,D:D)</f>
        <v>790771.19</v>
      </c>
      <c r="AI675" s="12">
        <f>+SUMIF(EUROPAINTS!F:F,D:D,EUROPAINTS!C:C)</f>
        <v>200000</v>
      </c>
      <c r="AJ675" s="12">
        <f>+SUMIF('VET ABE'!F:F,D:D,'VET ABE'!D:D)</f>
        <v>0</v>
      </c>
      <c r="AK675" s="12">
        <f>SUMIF('VET FIA'!F:F,D:D,'VET FIA'!D:D)</f>
        <v>0</v>
      </c>
      <c r="AL675" s="12">
        <f>+SUMIF('CSS SAKAY'!F:F,D:D,'CSS SAKAY'!C:C)</f>
        <v>0</v>
      </c>
      <c r="AM675" s="12"/>
      <c r="AN675" s="12">
        <f>SUMIF('United Malagasy'!F:F,D:D,'United Malagasy'!C:C)</f>
        <v>48192267</v>
      </c>
      <c r="AO675" s="12">
        <f>+SUMIF(NUTRIFOOD!E:E,D:D,NUTRIFOOD!C:C)</f>
        <v>200000</v>
      </c>
      <c r="AP675" s="12">
        <f>+SUMIF(FERRIS!H:H,D:D,FERRIS!E:E)</f>
        <v>0</v>
      </c>
      <c r="AQ675" s="12">
        <f>+SUMIF(SEM!F:F,D:D,SEM!C:C)</f>
        <v>0</v>
      </c>
      <c r="AR675" s="12">
        <f>+SUMIF(Madatrade!F:F,D:D,Madatrade!C:C)</f>
        <v>224944606</v>
      </c>
      <c r="AS675" s="12">
        <f>+SUMIF('FLY TECH'!F:F,D:D,'FLY TECH'!D:D)</f>
        <v>0</v>
      </c>
      <c r="AT675" s="12">
        <f>+SUMIFS('FIRST INVESTISSEMENT'!D:D,'FIRST INVESTISSEMENT'!G:G,D:D)</f>
        <v>200000</v>
      </c>
      <c r="AU675" s="164">
        <f t="shared" si="65"/>
        <v>384412301.38999999</v>
      </c>
      <c r="AV675" s="165">
        <f t="shared" si="66"/>
        <v>84989.274402748371</v>
      </c>
    </row>
    <row r="676" spans="1:48" hidden="1" x14ac:dyDescent="0.25">
      <c r="A676" s="11" t="str">
        <f t="shared" si="62"/>
        <v>6</v>
      </c>
      <c r="B676" s="11" t="str">
        <f t="shared" si="63"/>
        <v>65</v>
      </c>
      <c r="C676" s="11" t="str">
        <f t="shared" si="64"/>
        <v>656</v>
      </c>
      <c r="D676" s="23">
        <v>65602000</v>
      </c>
      <c r="E676" s="196" t="s">
        <v>3276</v>
      </c>
      <c r="F676" s="24" t="s">
        <v>229</v>
      </c>
      <c r="G676" s="12">
        <f>+SUMIF(AGRIFARM!H:H,D:D,AGRIFARM!L:L)</f>
        <v>1311664.3999999999</v>
      </c>
      <c r="H676" s="12">
        <f>+SUMIF(AGRICORP!I:I,D:D,AGRICORP!D:D)</f>
        <v>2501141.1</v>
      </c>
      <c r="I676" s="12">
        <f>+SUMIF(SMTP!D:D,D:D,SMTP!F:F)</f>
        <v>12346964.130000001</v>
      </c>
      <c r="J676" s="12">
        <f>+SUMIF(AGRIVET!G:G,D:D,AGRIVET!D:D)</f>
        <v>19231060</v>
      </c>
      <c r="K676" s="12">
        <f>+SUMIF(AGRIVAL!G:G,D:D,AGRIVAL!D:D)</f>
        <v>8953114</v>
      </c>
      <c r="L676" s="12">
        <f>+SUMIF(AGRIKOBA!G:G,D:D,AGRIKOBA!D:D)</f>
        <v>1217602</v>
      </c>
      <c r="M676" s="12">
        <f>+SUMIF(LMOI!F:F,D:D,LMOI!C:C)</f>
        <v>25000000</v>
      </c>
      <c r="N676" s="12">
        <f>+SUMIF(TARTINE!G:G,D:D,TARTINE!D:D)</f>
        <v>868517.54</v>
      </c>
      <c r="O676" s="12">
        <f>+SUMIF(IDF!F:F,D:D,IDF!C:C)</f>
        <v>112533</v>
      </c>
      <c r="P676" s="12">
        <f>+SUMIF(RYA!G:G,D:D,RYA!D:D)</f>
        <v>30856</v>
      </c>
      <c r="Q676" s="12">
        <f>+SUMIF('SCI NOAH'!G:G,D:D,'SCI NOAH'!D:D)</f>
        <v>0</v>
      </c>
      <c r="R676" s="12">
        <f>+SUMIF(SIM!F:F,D:D,SIM!C:C)</f>
        <v>50000</v>
      </c>
      <c r="S676" s="163">
        <f>+SUMIF('First Energy'!A:A,D:D,'First Energy'!C:C)</f>
        <v>0</v>
      </c>
      <c r="T676" s="163">
        <f>+SUMIF('ID Motors'!G:G,D:D,'ID Motors'!D:D)</f>
        <v>112533</v>
      </c>
      <c r="U676" s="12">
        <f>+SUMIF('ID RENTAL'!G:G,D:D,'ID RENTAL'!D:D)</f>
        <v>36301</v>
      </c>
      <c r="V676" s="12">
        <f>+SUMIF('MCM '!G:G,D:D,'MCM '!D:D)</f>
        <v>0</v>
      </c>
      <c r="W676" s="12">
        <f>SUMIF(AGRIMOTORS!G:G,D:D,AGRIMOTORS!D:D)</f>
        <v>0</v>
      </c>
      <c r="X676" s="12">
        <f>+SUMIF(BOVIMA!F:F,D:D,BOVIMA!C:C)</f>
        <v>1233759</v>
      </c>
      <c r="Y676" s="12">
        <f>+SUMIF(AGRIFEED!F:F,D:D,AGRIFEED!C:C)</f>
        <v>114348</v>
      </c>
      <c r="Z676" s="12">
        <f>SUMIF(AMIP!F:F,D:D,AMIP!C:C)</f>
        <v>0</v>
      </c>
      <c r="AA676" s="12">
        <f>+SUMIF(ISF!G:G,D:D,ISF!D:D)</f>
        <v>0</v>
      </c>
      <c r="AB676" s="124">
        <f>+SUMIF(DISCOI!G:G,D:D,DISCOI!D:D)</f>
        <v>0</v>
      </c>
      <c r="AC676" s="12">
        <f>+SUMIF(MABEL!F:F,D:D,MABEL!C:C)</f>
        <v>2786301</v>
      </c>
      <c r="AD676" s="12">
        <f>+SUMIF(NMP!F:F,D:D,NMP!C:C)</f>
        <v>0</v>
      </c>
      <c r="AE676" s="12">
        <f>+SUMIF('AMCHO '!F:F,D:D,'AMCHO '!C:C)</f>
        <v>0</v>
      </c>
      <c r="AF676" s="12">
        <f>+SUMIF(CONFORTIS!G:G,D:D,CONFORTIS!D:D)</f>
        <v>0</v>
      </c>
      <c r="AG676" s="12">
        <f>+SUMIF('IRS IMMO'!G:G,D:D,'IRS IMMO'!D:D)</f>
        <v>81677.320000000007</v>
      </c>
      <c r="AH676" s="12">
        <f>+SUMIFS(AGRIVETAM!C:C,AGRIVETAM!F:F,D:D)</f>
        <v>43561</v>
      </c>
      <c r="AI676" s="12">
        <f>+SUMIF(EUROPAINTS!F:F,D:D,EUROPAINTS!C:C)</f>
        <v>0</v>
      </c>
      <c r="AJ676" s="12">
        <f>+SUMIF('VET ABE'!F:F,D:D,'VET ABE'!D:D)</f>
        <v>16335</v>
      </c>
      <c r="AK676" s="12">
        <f>SUMIF('VET FIA'!F:F,D:D,'VET FIA'!D:D)</f>
        <v>16335</v>
      </c>
      <c r="AL676" s="12">
        <f>+SUMIF('CSS SAKAY'!F:F,D:D,'CSS SAKAY'!C:C)</f>
        <v>0</v>
      </c>
      <c r="AM676" s="12"/>
      <c r="AN676" s="12">
        <f>SUMIF('United Malagasy'!F:F,D:D,'United Malagasy'!C:C)</f>
        <v>0</v>
      </c>
      <c r="AO676" s="12">
        <f>+SUMIF(NUTRIFOOD!E:E,D:D,NUTRIFOOD!C:C)</f>
        <v>0</v>
      </c>
      <c r="AP676" s="12">
        <f>+SUMIF(FERRIS!H:H,D:D,FERRIS!E:E)</f>
        <v>18624692.379999999</v>
      </c>
      <c r="AQ676" s="12">
        <f>+SUMIF(SEM!F:F,D:D,SEM!C:C)</f>
        <v>1027500</v>
      </c>
      <c r="AR676" s="12">
        <f>+SUMIF(Madatrade!F:F,D:D,Madatrade!C:C)</f>
        <v>2000000</v>
      </c>
      <c r="AS676" s="12">
        <f>+SUMIF('FLY TECH'!F:F,D:D,'FLY TECH'!D:D)</f>
        <v>1500000</v>
      </c>
      <c r="AT676" s="12">
        <f>+SUMIFS('FIRST INVESTISSEMENT'!D:D,'FIRST INVESTISSEMENT'!G:G,D:D)</f>
        <v>0</v>
      </c>
      <c r="AU676" s="164">
        <f t="shared" si="65"/>
        <v>99216794.86999999</v>
      </c>
      <c r="AV676" s="165">
        <f t="shared" si="66"/>
        <v>21935.727275316025</v>
      </c>
    </row>
    <row r="677" spans="1:48" hidden="1" x14ac:dyDescent="0.25">
      <c r="A677" s="11" t="str">
        <f t="shared" si="62"/>
        <v>6</v>
      </c>
      <c r="B677" s="11" t="str">
        <f t="shared" si="63"/>
        <v>65</v>
      </c>
      <c r="C677" s="11" t="str">
        <f t="shared" si="64"/>
        <v>656</v>
      </c>
      <c r="D677" s="23">
        <v>65620000</v>
      </c>
      <c r="E677" s="196" t="s">
        <v>3276</v>
      </c>
      <c r="F677" s="24" t="s">
        <v>561</v>
      </c>
      <c r="G677" s="12">
        <f>+SUMIF(AGRIFARM!H:H,D:D,AGRIFARM!L:L)</f>
        <v>0</v>
      </c>
      <c r="H677" s="12">
        <f>+SUMIF(AGRICORP!I:I,D:D,AGRICORP!D:D)</f>
        <v>0</v>
      </c>
      <c r="I677" s="12">
        <f>+SUMIF(SMTP!D:D,D:D,SMTP!F:F)</f>
        <v>0</v>
      </c>
      <c r="J677" s="12">
        <f>+SUMIF(AGRIVET!G:G,D:D,AGRIVET!D:D)</f>
        <v>0</v>
      </c>
      <c r="K677" s="12">
        <f>+SUMIF(AGRIVAL!G:G,D:D,AGRIVAL!D:D)</f>
        <v>0</v>
      </c>
      <c r="L677" s="12">
        <f>+SUMIF(AGRIKOBA!G:G,D:D,AGRIKOBA!D:D)</f>
        <v>0</v>
      </c>
      <c r="M677" s="12">
        <f>+SUMIF(LMOI!F:F,D:D,LMOI!C:C)</f>
        <v>0</v>
      </c>
      <c r="N677" s="12">
        <f>+SUMIF(TARTINE!G:G,D:D,TARTINE!D:D)</f>
        <v>0</v>
      </c>
      <c r="O677" s="12">
        <f>+SUMIF(IDF!F:F,D:D,IDF!C:C)</f>
        <v>0</v>
      </c>
      <c r="P677" s="12">
        <f>+SUMIF(RYA!G:G,D:D,RYA!D:D)</f>
        <v>0</v>
      </c>
      <c r="Q677" s="12">
        <f>+SUMIF('SCI NOAH'!G:G,D:D,'SCI NOAH'!D:D)</f>
        <v>0</v>
      </c>
      <c r="R677" s="12">
        <f>+SUMIF(SIM!F:F,D:D,SIM!C:C)</f>
        <v>0</v>
      </c>
      <c r="S677" s="163">
        <f>+SUMIF('First Energy'!A:A,D:D,'First Energy'!C:C)</f>
        <v>0</v>
      </c>
      <c r="T677" s="163">
        <f>+SUMIF('ID Motors'!G:G,D:D,'ID Motors'!D:D)</f>
        <v>0</v>
      </c>
      <c r="U677" s="12">
        <f>+SUMIF('ID RENTAL'!G:G,D:D,'ID RENTAL'!D:D)</f>
        <v>0</v>
      </c>
      <c r="V677" s="12">
        <f>+SUMIF('MCM '!G:G,D:D,'MCM '!D:D)</f>
        <v>200000</v>
      </c>
      <c r="W677" s="12">
        <f>SUMIF(AGRIMOTORS!G:G,D:D,AGRIMOTORS!D:D)</f>
        <v>0</v>
      </c>
      <c r="X677" s="12">
        <f>+SUMIF(BOVIMA!F:F,D:D,BOVIMA!C:C)</f>
        <v>0</v>
      </c>
      <c r="Y677" s="12">
        <f>+SUMIF(AGRIFEED!F:F,D:D,AGRIFEED!C:C)</f>
        <v>0</v>
      </c>
      <c r="Z677" s="12">
        <f>SUMIF(AMIP!F:F,D:D,AMIP!C:C)</f>
        <v>0</v>
      </c>
      <c r="AA677" s="12">
        <f>+SUMIF(ISF!G:G,D:D,ISF!D:D)</f>
        <v>0</v>
      </c>
      <c r="AB677" s="124">
        <f>+SUMIF(DISCOI!G:G,D:D,DISCOI!D:D)</f>
        <v>0</v>
      </c>
      <c r="AC677" s="12">
        <f>+SUMIF(MABEL!F:F,D:D,MABEL!C:C)</f>
        <v>0</v>
      </c>
      <c r="AD677" s="12">
        <f>+SUMIF(NMP!F:F,D:D,NMP!C:C)</f>
        <v>0</v>
      </c>
      <c r="AE677" s="12">
        <f>+SUMIF('AMCHO '!F:F,D:D,'AMCHO '!C:C)</f>
        <v>0</v>
      </c>
      <c r="AF677" s="12">
        <f>+SUMIF(CONFORTIS!G:G,D:D,CONFORTIS!D:D)</f>
        <v>0</v>
      </c>
      <c r="AG677" s="12">
        <f>+SUMIF('IRS IMMO'!G:G,D:D,'IRS IMMO'!D:D)</f>
        <v>0</v>
      </c>
      <c r="AH677" s="12">
        <f>+SUMIFS(AGRIVETAM!C:C,AGRIVETAM!F:F,D:D)</f>
        <v>0</v>
      </c>
      <c r="AI677" s="12">
        <f>+SUMIF(EUROPAINTS!F:F,D:D,EUROPAINTS!C:C)</f>
        <v>0</v>
      </c>
      <c r="AJ677" s="12">
        <f>+SUMIF('VET ABE'!F:F,D:D,'VET ABE'!D:D)</f>
        <v>0</v>
      </c>
      <c r="AK677" s="12">
        <f>SUMIF('VET FIA'!F:F,D:D,'VET FIA'!D:D)</f>
        <v>0</v>
      </c>
      <c r="AL677" s="12">
        <f>+SUMIF('CSS SAKAY'!F:F,D:D,'CSS SAKAY'!C:C)</f>
        <v>0</v>
      </c>
      <c r="AM677" s="12"/>
      <c r="AN677" s="12">
        <f>SUMIF('United Malagasy'!F:F,D:D,'United Malagasy'!C:C)</f>
        <v>0</v>
      </c>
      <c r="AO677" s="12">
        <f>+SUMIF(NUTRIFOOD!E:E,D:D,NUTRIFOOD!C:C)</f>
        <v>0</v>
      </c>
      <c r="AP677" s="12">
        <f>+SUMIF(FERRIS!H:H,D:D,FERRIS!E:E)</f>
        <v>0</v>
      </c>
      <c r="AQ677" s="12">
        <f>+SUMIF(SEM!F:F,D:D,SEM!C:C)</f>
        <v>0</v>
      </c>
      <c r="AR677" s="12">
        <f>+SUMIF(Madatrade!F:F,D:D,Madatrade!C:C)</f>
        <v>0</v>
      </c>
      <c r="AS677" s="12">
        <f>+SUMIF('FLY TECH'!F:F,D:D,'FLY TECH'!D:D)</f>
        <v>0</v>
      </c>
      <c r="AT677" s="12">
        <f>+SUMIFS('FIRST INVESTISSEMENT'!D:D,'FIRST INVESTISSEMENT'!G:G,D:D)</f>
        <v>0</v>
      </c>
      <c r="AU677" s="164">
        <f t="shared" si="65"/>
        <v>200000</v>
      </c>
      <c r="AV677" s="165">
        <f t="shared" si="66"/>
        <v>44.217770396751028</v>
      </c>
    </row>
    <row r="678" spans="1:48" hidden="1" x14ac:dyDescent="0.25">
      <c r="A678" s="11" t="str">
        <f t="shared" si="62"/>
        <v>6</v>
      </c>
      <c r="B678" s="11" t="str">
        <f t="shared" si="63"/>
        <v>65</v>
      </c>
      <c r="C678" s="11" t="str">
        <f t="shared" si="64"/>
        <v>657</v>
      </c>
      <c r="D678" s="23">
        <v>65700000</v>
      </c>
      <c r="E678" s="196" t="s">
        <v>3276</v>
      </c>
      <c r="F678" s="24" t="s">
        <v>766</v>
      </c>
      <c r="G678" s="12">
        <f>+SUMIF(AGRIFARM!H:H,D:D,AGRIFARM!L:L)</f>
        <v>5588058.7300000004</v>
      </c>
      <c r="H678" s="12">
        <f>+SUMIF(AGRICORP!I:I,D:D,AGRICORP!D:D)</f>
        <v>8855386.2200000007</v>
      </c>
      <c r="I678" s="12">
        <f>+SUMIF(SMTP!D:D,D:D,SMTP!F:F)</f>
        <v>0</v>
      </c>
      <c r="J678" s="12">
        <f>+SUMIF(AGRIVET!G:G,D:D,AGRIVET!D:D)</f>
        <v>33280430.960000001</v>
      </c>
      <c r="K678" s="12">
        <f>+SUMIF(AGRIVAL!G:G,D:D,AGRIVAL!D:D)</f>
        <v>9780795</v>
      </c>
      <c r="L678" s="12">
        <f>+SUMIF(AGRIKOBA!G:G,D:D,AGRIKOBA!D:D)</f>
        <v>405850.39</v>
      </c>
      <c r="M678" s="12">
        <f>+SUMIF(LMOI!F:F,D:D,LMOI!C:C)</f>
        <v>38868.21</v>
      </c>
      <c r="N678" s="12">
        <f>+SUMIF(TARTINE!G:G,D:D,TARTINE!D:D)</f>
        <v>105300</v>
      </c>
      <c r="O678" s="12">
        <f>+SUMIF(IDF!F:F,D:D,IDF!C:C)</f>
        <v>44601319.760000005</v>
      </c>
      <c r="P678" s="12">
        <f>+SUMIF(RYA!G:G,D:D,RYA!D:D)</f>
        <v>395300.1</v>
      </c>
      <c r="Q678" s="12">
        <f>+SUMIF('SCI NOAH'!G:G,D:D,'SCI NOAH'!D:D)</f>
        <v>167999.99</v>
      </c>
      <c r="R678" s="12">
        <f>+SUMIF(SIM!F:F,D:D,SIM!C:C)</f>
        <v>1132142.3899999999</v>
      </c>
      <c r="S678" s="163">
        <f>+SUMIF('First Energy'!A:A,D:D,'First Energy'!C:C)</f>
        <v>200050.38</v>
      </c>
      <c r="T678" s="163">
        <f>+SUMIF('ID Motors'!G:G,D:D,'ID Motors'!D:D)</f>
        <v>551046.47</v>
      </c>
      <c r="U678" s="12">
        <f>+SUMIF('ID RENTAL'!G:G,D:D,'ID RENTAL'!D:D)</f>
        <v>134537.91</v>
      </c>
      <c r="V678" s="12">
        <f>+SUMIF('MCM '!G:G,D:D,'MCM '!D:D)</f>
        <v>0</v>
      </c>
      <c r="W678" s="12">
        <f>SUMIF(AGRIMOTORS!G:G,D:D,AGRIMOTORS!D:D)</f>
        <v>-307.11</v>
      </c>
      <c r="X678" s="12">
        <f>+SUMIF(BOVIMA!F:F,D:D,BOVIMA!C:C)</f>
        <v>948402</v>
      </c>
      <c r="Y678" s="12">
        <f>+SUMIF(AGRIFEED!F:F,D:D,AGRIFEED!C:C)</f>
        <v>406064.04</v>
      </c>
      <c r="Z678" s="12">
        <f>SUMIF(AMIP!F:F,D:D,AMIP!C:C)</f>
        <v>0</v>
      </c>
      <c r="AA678" s="12">
        <f>+SUMIF(ISF!G:G,D:D,ISF!D:D)</f>
        <v>0</v>
      </c>
      <c r="AB678" s="124">
        <f>+SUMIF(DISCOI!G:G,D:D,DISCOI!D:D)</f>
        <v>2100</v>
      </c>
      <c r="AC678" s="12">
        <f>+SUMIF(MABEL!F:F,D:D,MABEL!C:C)</f>
        <v>537750</v>
      </c>
      <c r="AD678" s="12">
        <f>+SUMIF(NMP!F:F,D:D,NMP!C:C)</f>
        <v>0</v>
      </c>
      <c r="AE678" s="12">
        <f>+SUMIF('AMCHO '!F:F,D:D,'AMCHO '!C:C)</f>
        <v>75900979.850999996</v>
      </c>
      <c r="AF678" s="12">
        <f>+SUMIF(CONFORTIS!G:G,D:D,CONFORTIS!D:D)</f>
        <v>0</v>
      </c>
      <c r="AG678" s="12">
        <f>+SUMIF('IRS IMMO'!G:G,D:D,'IRS IMMO'!D:D)</f>
        <v>291988.45</v>
      </c>
      <c r="AH678" s="12">
        <f>+SUMIFS(AGRIVETAM!C:C,AGRIVETAM!F:F,D:D)</f>
        <v>0</v>
      </c>
      <c r="AI678" s="12">
        <f>+SUMIF(EUROPAINTS!F:F,D:D,EUROPAINTS!C:C)</f>
        <v>293.58999999999997</v>
      </c>
      <c r="AJ678" s="12">
        <f>+SUMIF('VET ABE'!F:F,D:D,'VET ABE'!D:D)</f>
        <v>52999511.899999999</v>
      </c>
      <c r="AK678" s="12">
        <f>SUMIF('VET FIA'!F:F,D:D,'VET FIA'!D:D)</f>
        <v>57836</v>
      </c>
      <c r="AL678" s="12">
        <f>+SUMIF('CSS SAKAY'!F:F,D:D,'CSS SAKAY'!C:C)</f>
        <v>0</v>
      </c>
      <c r="AM678" s="12"/>
      <c r="AN678" s="12">
        <f>SUMIF('United Malagasy'!F:F,D:D,'United Malagasy'!C:C)</f>
        <v>9890033.1600000001</v>
      </c>
      <c r="AO678" s="12">
        <f>+SUMIF(NUTRIFOOD!E:E,D:D,NUTRIFOOD!C:C)</f>
        <v>448960</v>
      </c>
      <c r="AP678" s="12">
        <f>+SUMIF(FERRIS!H:H,D:D,FERRIS!E:E)</f>
        <v>10117897.67</v>
      </c>
      <c r="AQ678" s="12">
        <f>+SUMIF(SEM!F:F,D:D,SEM!C:C)</f>
        <v>24838.240000000002</v>
      </c>
      <c r="AR678" s="12">
        <f>+SUMIF(Madatrade!F:F,D:D,Madatrade!C:C)</f>
        <v>75454662.189999998</v>
      </c>
      <c r="AS678" s="12">
        <f>+SUMIF('FLY TECH'!F:F,D:D,'FLY TECH'!D:D)</f>
        <v>677359.71</v>
      </c>
      <c r="AT678" s="12">
        <f>+SUMIFS('FIRST INVESTISSEMENT'!D:D,'FIRST INVESTISSEMENT'!G:G,D:D)</f>
        <v>0</v>
      </c>
      <c r="AU678" s="164">
        <f t="shared" si="65"/>
        <v>332995456.20099998</v>
      </c>
      <c r="AV678" s="165">
        <f t="shared" si="66"/>
        <v>73621.583127285907</v>
      </c>
    </row>
    <row r="679" spans="1:48" hidden="1" x14ac:dyDescent="0.25">
      <c r="A679" s="11" t="str">
        <f t="shared" si="62"/>
        <v>6</v>
      </c>
      <c r="B679" s="11" t="str">
        <f t="shared" si="63"/>
        <v>65</v>
      </c>
      <c r="C679" s="11" t="str">
        <f t="shared" si="64"/>
        <v>657</v>
      </c>
      <c r="D679" s="23">
        <v>65710000</v>
      </c>
      <c r="E679" s="196" t="s">
        <v>3276</v>
      </c>
      <c r="F679" s="24" t="s">
        <v>766</v>
      </c>
      <c r="G679" s="12">
        <f>+SUMIF(AGRIFARM!H:H,D:D,AGRIFARM!L:L)</f>
        <v>0</v>
      </c>
      <c r="H679" s="12">
        <f>+SUMIF(AGRICORP!I:I,D:D,AGRICORP!D:D)</f>
        <v>0</v>
      </c>
      <c r="I679" s="12">
        <f>+SUMIF(SMTP!D:D,D:D,SMTP!F:F)</f>
        <v>0</v>
      </c>
      <c r="J679" s="12">
        <f>+SUMIF(AGRIVET!G:G,D:D,AGRIVET!D:D)</f>
        <v>0</v>
      </c>
      <c r="K679" s="12">
        <f>+SUMIF(AGRIVAL!G:G,D:D,AGRIVAL!D:D)</f>
        <v>0</v>
      </c>
      <c r="L679" s="12">
        <f>+SUMIF(AGRIKOBA!G:G,D:D,AGRIKOBA!D:D)</f>
        <v>0</v>
      </c>
      <c r="M679" s="12">
        <f>+SUMIF(LMOI!F:F,D:D,LMOI!C:C)</f>
        <v>0</v>
      </c>
      <c r="N679" s="12">
        <f>+SUMIF(TARTINE!G:G,D:D,TARTINE!D:D)</f>
        <v>0</v>
      </c>
      <c r="O679" s="12">
        <f>+SUMIF(IDF!F:F,D:D,IDF!C:C)</f>
        <v>0</v>
      </c>
      <c r="P679" s="12">
        <f>+SUMIF(RYA!G:G,D:D,RYA!D:D)</f>
        <v>0</v>
      </c>
      <c r="Q679" s="12">
        <f>+SUMIF('SCI NOAH'!G:G,D:D,'SCI NOAH'!D:D)</f>
        <v>0</v>
      </c>
      <c r="R679" s="12">
        <f>+SUMIF(SIM!F:F,D:D,SIM!C:C)</f>
        <v>0</v>
      </c>
      <c r="S679" s="163">
        <f>+SUMIF('First Energy'!A:A,D:D,'First Energy'!C:C)</f>
        <v>23533400</v>
      </c>
      <c r="T679" s="163">
        <f>+SUMIF('ID Motors'!G:G,D:D,'ID Motors'!D:D)</f>
        <v>0</v>
      </c>
      <c r="U679" s="12">
        <f>+SUMIF('ID RENTAL'!G:G,D:D,'ID RENTAL'!D:D)</f>
        <v>0</v>
      </c>
      <c r="V679" s="12">
        <f>+SUMIF('MCM '!G:G,D:D,'MCM '!D:D)</f>
        <v>0</v>
      </c>
      <c r="W679" s="12">
        <f>SUMIF(AGRIMOTORS!G:G,D:D,AGRIMOTORS!D:D)</f>
        <v>0</v>
      </c>
      <c r="X679" s="12">
        <f>+SUMIF(BOVIMA!F:F,D:D,BOVIMA!C:C)</f>
        <v>0</v>
      </c>
      <c r="Y679" s="12">
        <f>+SUMIF(AGRIFEED!F:F,D:D,AGRIFEED!C:C)</f>
        <v>0</v>
      </c>
      <c r="Z679" s="12">
        <f>SUMIF(AMIP!F:F,D:D,AMIP!C:C)</f>
        <v>0</v>
      </c>
      <c r="AA679" s="12">
        <f>+SUMIF(ISF!G:G,D:D,ISF!D:D)</f>
        <v>0</v>
      </c>
      <c r="AB679" s="124">
        <f>+SUMIF(DISCOI!G:G,D:D,DISCOI!D:D)</f>
        <v>0</v>
      </c>
      <c r="AC679" s="12">
        <f>+SUMIF(MABEL!F:F,D:D,MABEL!C:C)</f>
        <v>0</v>
      </c>
      <c r="AD679" s="12">
        <f>+SUMIF(NMP!F:F,D:D,NMP!C:C)</f>
        <v>0</v>
      </c>
      <c r="AE679" s="12">
        <f>+SUMIF('AMCHO '!F:F,D:D,'AMCHO '!C:C)</f>
        <v>0</v>
      </c>
      <c r="AF679" s="12">
        <f>+SUMIF(CONFORTIS!G:G,D:D,CONFORTIS!D:D)</f>
        <v>0</v>
      </c>
      <c r="AG679" s="12">
        <f>+SUMIF('IRS IMMO'!G:G,D:D,'IRS IMMO'!D:D)</f>
        <v>0</v>
      </c>
      <c r="AH679" s="12">
        <f>+SUMIFS(AGRIVETAM!C:C,AGRIVETAM!F:F,D:D)</f>
        <v>0</v>
      </c>
      <c r="AI679" s="12">
        <f>+SUMIF(EUROPAINTS!F:F,D:D,EUROPAINTS!C:C)</f>
        <v>222614.2</v>
      </c>
      <c r="AJ679" s="12">
        <f>+SUMIF('VET ABE'!F:F,D:D,'VET ABE'!D:D)</f>
        <v>0</v>
      </c>
      <c r="AK679" s="12">
        <f>SUMIF('VET FIA'!F:F,D:D,'VET FIA'!D:D)</f>
        <v>0</v>
      </c>
      <c r="AL679" s="12">
        <f>+SUMIF('CSS SAKAY'!F:F,D:D,'CSS SAKAY'!C:C)</f>
        <v>0</v>
      </c>
      <c r="AM679" s="12"/>
      <c r="AN679" s="12">
        <f>SUMIF('United Malagasy'!F:F,D:D,'United Malagasy'!C:C)</f>
        <v>0</v>
      </c>
      <c r="AO679" s="12">
        <f>+SUMIF(NUTRIFOOD!E:E,D:D,NUTRIFOOD!C:C)</f>
        <v>0</v>
      </c>
      <c r="AP679" s="12">
        <f>+SUMIF(FERRIS!H:H,D:D,FERRIS!E:E)</f>
        <v>0</v>
      </c>
      <c r="AQ679" s="12">
        <f>+SUMIF(SEM!F:F,D:D,SEM!C:C)</f>
        <v>0</v>
      </c>
      <c r="AR679" s="12">
        <f>+SUMIF(Madatrade!F:F,D:D,Madatrade!C:C)</f>
        <v>0</v>
      </c>
      <c r="AS679" s="12">
        <f>+SUMIF('FLY TECH'!F:F,D:D,'FLY TECH'!D:D)</f>
        <v>0</v>
      </c>
      <c r="AT679" s="12">
        <f>+SUMIFS('FIRST INVESTISSEMENT'!D:D,'FIRST INVESTISSEMENT'!G:G,D:D)</f>
        <v>0</v>
      </c>
      <c r="AU679" s="164">
        <f t="shared" si="65"/>
        <v>23756014.199999999</v>
      </c>
      <c r="AV679" s="165">
        <f t="shared" si="66"/>
        <v>5252.1899071877851</v>
      </c>
    </row>
    <row r="680" spans="1:48" hidden="1" x14ac:dyDescent="0.25">
      <c r="A680" s="11" t="str">
        <f t="shared" si="62"/>
        <v>6</v>
      </c>
      <c r="B680" s="11" t="str">
        <f t="shared" si="63"/>
        <v>65</v>
      </c>
      <c r="C680" s="11" t="str">
        <f t="shared" si="64"/>
        <v>658</v>
      </c>
      <c r="D680" s="60">
        <v>65800000</v>
      </c>
      <c r="E680" s="196" t="s">
        <v>3276</v>
      </c>
      <c r="F680" s="130" t="s">
        <v>497</v>
      </c>
      <c r="G680" s="12">
        <f>+SUMIF(AGRIFARM!H:H,D:D,AGRIFARM!L:L)</f>
        <v>6583739.6799999997</v>
      </c>
      <c r="H680" s="12">
        <f>+SUMIF(AGRICORP!I:I,D:D,AGRICORP!D:D)</f>
        <v>0</v>
      </c>
      <c r="I680" s="12">
        <f>+SUMIF(SMTP!D:D,D:D,SMTP!F:F)</f>
        <v>10106761.9464</v>
      </c>
      <c r="J680" s="12">
        <f>+SUMIF(AGRIVET!G:G,D:D,AGRIVET!D:D)</f>
        <v>197042.54</v>
      </c>
      <c r="K680" s="12">
        <f>+SUMIF(AGRIVAL!G:G,D:D,AGRIVAL!D:D)</f>
        <v>46822053.859999999</v>
      </c>
      <c r="L680" s="12">
        <f>+SUMIF(AGRIKOBA!G:G,D:D,AGRIKOBA!D:D)</f>
        <v>158017496.87</v>
      </c>
      <c r="M680" s="12">
        <f>+SUMIF(LMOI!F:F,D:D,LMOI!C:C)</f>
        <v>122201.74</v>
      </c>
      <c r="N680" s="12">
        <f>+SUMIF(TARTINE!G:G,D:D,TARTINE!D:D)</f>
        <v>0</v>
      </c>
      <c r="O680" s="12">
        <f>+SUMIF(IDF!F:F,D:D,IDF!C:C)</f>
        <v>0</v>
      </c>
      <c r="P680" s="12">
        <f>+SUMIF(RYA!G:G,D:D,RYA!D:D)</f>
        <v>77300.44</v>
      </c>
      <c r="Q680" s="12">
        <f>+SUMIF('SCI NOAH'!G:G,D:D,'SCI NOAH'!D:D)</f>
        <v>0</v>
      </c>
      <c r="R680" s="12">
        <f>+SUMIF(SIM!F:F,D:D,SIM!C:C)</f>
        <v>0</v>
      </c>
      <c r="S680" s="163">
        <f>+SUMIF('First Energy'!A:A,D:D,'First Energy'!C:C)</f>
        <v>0</v>
      </c>
      <c r="T680" s="163">
        <f>+SUMIF('ID Motors'!G:G,D:D,'ID Motors'!D:D)</f>
        <v>326904370.79000002</v>
      </c>
      <c r="U680" s="12">
        <f>+SUMIF('ID RENTAL'!G:G,D:D,'ID RENTAL'!D:D)</f>
        <v>2620000.0099999998</v>
      </c>
      <c r="V680" s="12">
        <f>+SUMIF('MCM '!G:G,D:D,'MCM '!D:D)</f>
        <v>24080232.098999999</v>
      </c>
      <c r="W680" s="12">
        <f>SUMIF(AGRIMOTORS!G:G,D:D,AGRIMOTORS!D:D)</f>
        <v>720.98</v>
      </c>
      <c r="X680" s="12">
        <f>+SUMIF(BOVIMA!F:F,D:D,BOVIMA!C:C)</f>
        <v>3250298.24</v>
      </c>
      <c r="Y680" s="12">
        <f>+SUMIF(AGRIFEED!F:F,D:D,AGRIFEED!C:C)</f>
        <v>0</v>
      </c>
      <c r="Z680" s="12">
        <f>SUMIF(AMIP!F:F,D:D,AMIP!C:C)</f>
        <v>0</v>
      </c>
      <c r="AA680" s="12">
        <f>+SUMIF(ISF!G:G,D:D,ISF!D:D)</f>
        <v>0</v>
      </c>
      <c r="AB680" s="124">
        <f>+SUMIF(DISCOI!G:G,D:D,DISCOI!D:D)</f>
        <v>5363026.8499999996</v>
      </c>
      <c r="AC680" s="12">
        <f>+SUMIF(MABEL!F:F,D:D,MABEL!C:C)</f>
        <v>3968530.73</v>
      </c>
      <c r="AD680" s="12">
        <f>+SUMIF(NMP!F:F,D:D,NMP!C:C)</f>
        <v>62.78</v>
      </c>
      <c r="AE680" s="12">
        <f>+SUMIF('AMCHO '!F:F,D:D,'AMCHO '!C:C)</f>
        <v>1166216.662</v>
      </c>
      <c r="AF680" s="12">
        <f>+SUMIF(CONFORTIS!G:G,D:D,CONFORTIS!D:D)</f>
        <v>0</v>
      </c>
      <c r="AG680" s="12">
        <f>+SUMIF('IRS IMMO'!G:G,D:D,'IRS IMMO'!D:D)</f>
        <v>8543087.1600000001</v>
      </c>
      <c r="AH680" s="12">
        <f>+SUMIFS(AGRIVETAM!C:C,AGRIVETAM!F:F,D:D)</f>
        <v>4131343.83</v>
      </c>
      <c r="AI680" s="12">
        <f>+SUMIF(EUROPAINTS!F:F,D:D,EUROPAINTS!C:C)</f>
        <v>0</v>
      </c>
      <c r="AJ680" s="12">
        <f>+SUMIF('VET ABE'!F:F,D:D,'VET ABE'!D:D)</f>
        <v>606312.49</v>
      </c>
      <c r="AK680" s="12">
        <f>SUMIF('VET FIA'!F:F,D:D,'VET FIA'!D:D)</f>
        <v>848674.25</v>
      </c>
      <c r="AL680" s="12">
        <f>+SUMIF('CSS SAKAY'!F:F,D:D,'CSS SAKAY'!C:C)</f>
        <v>0</v>
      </c>
      <c r="AM680" s="12"/>
      <c r="AN680" s="12">
        <f>SUMIF('United Malagasy'!F:F,D:D,'United Malagasy'!C:C)</f>
        <v>4898209</v>
      </c>
      <c r="AO680" s="12">
        <f>+SUMIF(NUTRIFOOD!E:E,D:D,NUTRIFOOD!C:C)</f>
        <v>2036756.4</v>
      </c>
      <c r="AP680" s="12">
        <f>+SUMIF(FERRIS!H:H,D:D,FERRIS!E:E)</f>
        <v>1299522.33</v>
      </c>
      <c r="AQ680" s="12">
        <f>+SUMIF(SEM!F:F,D:D,SEM!C:C)</f>
        <v>16623317</v>
      </c>
      <c r="AR680" s="12">
        <f>+SUMIF(Madatrade!F:F,D:D,Madatrade!C:C)</f>
        <v>0</v>
      </c>
      <c r="AS680" s="12">
        <f>+SUMIF('FLY TECH'!F:F,D:D,'FLY TECH'!D:D)</f>
        <v>13352255.630000001</v>
      </c>
      <c r="AT680" s="12">
        <f>+SUMIFS('FIRST INVESTISSEMENT'!D:D,'FIRST INVESTISSEMENT'!G:G,D:D)</f>
        <v>0</v>
      </c>
      <c r="AU680" s="164">
        <f t="shared" si="65"/>
        <v>641619534.30739999</v>
      </c>
      <c r="AV680" s="165">
        <f t="shared" si="66"/>
        <v>141854.92625037464</v>
      </c>
    </row>
    <row r="681" spans="1:48" hidden="1" x14ac:dyDescent="0.25">
      <c r="A681" s="11" t="str">
        <f t="shared" si="62"/>
        <v>6</v>
      </c>
      <c r="B681" s="11" t="str">
        <f t="shared" si="63"/>
        <v>65</v>
      </c>
      <c r="C681" s="11" t="str">
        <f t="shared" si="64"/>
        <v>658</v>
      </c>
      <c r="D681" s="23">
        <v>65810000</v>
      </c>
      <c r="E681" s="196" t="s">
        <v>3276</v>
      </c>
      <c r="F681" s="24" t="s">
        <v>766</v>
      </c>
      <c r="G681" s="12">
        <f>+SUMIF(AGRIFARM!H:H,D:D,AGRIFARM!L:L)</f>
        <v>0</v>
      </c>
      <c r="H681" s="12">
        <f>+SUMIF(AGRICORP!I:I,D:D,AGRICORP!D:D)</f>
        <v>0</v>
      </c>
      <c r="I681" s="12">
        <f>+SUMIF(SMTP!D:D,D:D,SMTP!F:F)</f>
        <v>9230852</v>
      </c>
      <c r="J681" s="12">
        <f>+SUMIF(AGRIVET!G:G,D:D,AGRIVET!D:D)</f>
        <v>0</v>
      </c>
      <c r="K681" s="12">
        <f>+SUMIF(AGRIVAL!G:G,D:D,AGRIVAL!D:D)</f>
        <v>0</v>
      </c>
      <c r="L681" s="12">
        <f>+SUMIF(AGRIKOBA!G:G,D:D,AGRIKOBA!D:D)</f>
        <v>0</v>
      </c>
      <c r="M681" s="12">
        <f>+SUMIF(LMOI!F:F,D:D,LMOI!C:C)</f>
        <v>0</v>
      </c>
      <c r="N681" s="12">
        <f>+SUMIF(TARTINE!G:G,D:D,TARTINE!D:D)</f>
        <v>0</v>
      </c>
      <c r="O681" s="12">
        <f>+SUMIF(IDF!F:F,D:D,IDF!C:C)</f>
        <v>0</v>
      </c>
      <c r="P681" s="12">
        <f>+SUMIF(RYA!G:G,D:D,RYA!D:D)</f>
        <v>0</v>
      </c>
      <c r="Q681" s="12">
        <f>+SUMIF('SCI NOAH'!G:G,D:D,'SCI NOAH'!D:D)</f>
        <v>0</v>
      </c>
      <c r="R681" s="12">
        <f>+SUMIF(SIM!F:F,D:D,SIM!C:C)</f>
        <v>0</v>
      </c>
      <c r="S681" s="163">
        <f>+SUMIF('First Energy'!A:A,D:D,'First Energy'!C:C)</f>
        <v>496007.29</v>
      </c>
      <c r="T681" s="163">
        <f>+SUMIF('ID Motors'!G:G,D:D,'ID Motors'!D:D)</f>
        <v>0</v>
      </c>
      <c r="U681" s="12">
        <f>+SUMIF('ID RENTAL'!G:G,D:D,'ID RENTAL'!D:D)</f>
        <v>0</v>
      </c>
      <c r="V681" s="12">
        <f>+SUMIF('MCM '!G:G,D:D,'MCM '!D:D)</f>
        <v>0</v>
      </c>
      <c r="W681" s="12">
        <f>SUMIF(AGRIMOTORS!G:G,D:D,AGRIMOTORS!D:D)</f>
        <v>0</v>
      </c>
      <c r="X681" s="12">
        <f>+SUMIF(BOVIMA!F:F,D:D,BOVIMA!C:C)</f>
        <v>0</v>
      </c>
      <c r="Y681" s="12">
        <f>+SUMIF(AGRIFEED!F:F,D:D,AGRIFEED!C:C)</f>
        <v>0</v>
      </c>
      <c r="Z681" s="12">
        <f>SUMIF(AMIP!F:F,D:D,AMIP!C:C)</f>
        <v>0</v>
      </c>
      <c r="AA681" s="12">
        <f>+SUMIF(ISF!G:G,D:D,ISF!D:D)</f>
        <v>0</v>
      </c>
      <c r="AB681" s="124">
        <f>+SUMIF(DISCOI!G:G,D:D,DISCOI!D:D)</f>
        <v>0</v>
      </c>
      <c r="AC681" s="12">
        <f>+SUMIF(MABEL!F:F,D:D,MABEL!C:C)</f>
        <v>0</v>
      </c>
      <c r="AD681" s="12">
        <f>+SUMIF(NMP!F:F,D:D,NMP!C:C)</f>
        <v>0</v>
      </c>
      <c r="AE681" s="12">
        <f>+SUMIF('AMCHO '!F:F,D:D,'AMCHO '!C:C)</f>
        <v>0</v>
      </c>
      <c r="AF681" s="12">
        <f>+SUMIF(CONFORTIS!G:G,D:D,CONFORTIS!D:D)</f>
        <v>0</v>
      </c>
      <c r="AG681" s="12">
        <f>+SUMIF('IRS IMMO'!G:G,D:D,'IRS IMMO'!D:D)</f>
        <v>0</v>
      </c>
      <c r="AH681" s="12">
        <f>+SUMIFS(AGRIVETAM!C:C,AGRIVETAM!F:F,D:D)</f>
        <v>0</v>
      </c>
      <c r="AI681" s="12">
        <f>+SUMIF(EUROPAINTS!F:F,D:D,EUROPAINTS!C:C)</f>
        <v>0</v>
      </c>
      <c r="AJ681" s="12">
        <f>+SUMIF('VET ABE'!F:F,D:D,'VET ABE'!D:D)</f>
        <v>0</v>
      </c>
      <c r="AK681" s="12">
        <f>SUMIF('VET FIA'!F:F,D:D,'VET FIA'!D:D)</f>
        <v>25556196.800000001</v>
      </c>
      <c r="AL681" s="12">
        <f>+SUMIF('CSS SAKAY'!F:F,D:D,'CSS SAKAY'!C:C)</f>
        <v>0</v>
      </c>
      <c r="AM681" s="12"/>
      <c r="AN681" s="12">
        <f>SUMIF('United Malagasy'!F:F,D:D,'United Malagasy'!C:C)</f>
        <v>0</v>
      </c>
      <c r="AO681" s="12">
        <f>+SUMIF(NUTRIFOOD!E:E,D:D,NUTRIFOOD!C:C)</f>
        <v>0</v>
      </c>
      <c r="AP681" s="12">
        <f>+SUMIF(FERRIS!H:H,D:D,FERRIS!E:E)</f>
        <v>0</v>
      </c>
      <c r="AQ681" s="12">
        <f>+SUMIF(SEM!F:F,D:D,SEM!C:C)</f>
        <v>0</v>
      </c>
      <c r="AR681" s="12">
        <f>+SUMIF(Madatrade!F:F,D:D,Madatrade!C:C)</f>
        <v>0</v>
      </c>
      <c r="AS681" s="12">
        <f>+SUMIF('FLY TECH'!F:F,D:D,'FLY TECH'!D:D)</f>
        <v>0</v>
      </c>
      <c r="AT681" s="12">
        <f>+SUMIFS('FIRST INVESTISSEMENT'!D:D,'FIRST INVESTISSEMENT'!G:G,D:D)</f>
        <v>0</v>
      </c>
      <c r="AU681" s="164">
        <f t="shared" si="65"/>
        <v>35283056.090000004</v>
      </c>
      <c r="AV681" s="165">
        <f t="shared" si="66"/>
        <v>7800.6903654165408</v>
      </c>
    </row>
    <row r="682" spans="1:48" hidden="1" x14ac:dyDescent="0.25">
      <c r="A682" s="11" t="str">
        <f t="shared" si="62"/>
        <v>6</v>
      </c>
      <c r="B682" s="11" t="str">
        <f t="shared" si="63"/>
        <v>66</v>
      </c>
      <c r="C682" s="11" t="str">
        <f t="shared" si="64"/>
        <v>661</v>
      </c>
      <c r="D682" s="23">
        <v>66100000</v>
      </c>
      <c r="E682" s="119" t="s">
        <v>3277</v>
      </c>
      <c r="F682" s="24" t="s">
        <v>500</v>
      </c>
      <c r="G682" s="12">
        <f>+SUMIF(AGRIFARM!H:H,D:D,AGRIFARM!L:L)</f>
        <v>272685044.92000002</v>
      </c>
      <c r="H682" s="12">
        <f>+SUMIF(AGRICORP!I:I,D:D,AGRICORP!D:D)</f>
        <v>0</v>
      </c>
      <c r="I682" s="12">
        <f>+SUMIF(SMTP!D:D,D:D,SMTP!F:F)</f>
        <v>36252347.68</v>
      </c>
      <c r="J682" s="12">
        <f>+SUMIF(AGRIVET!G:G,D:D,AGRIVET!D:D)</f>
        <v>1928370814.02</v>
      </c>
      <c r="K682" s="12">
        <f>+SUMIF(AGRIVAL!G:G,D:D,AGRIVAL!D:D)</f>
        <v>0</v>
      </c>
      <c r="L682" s="12">
        <f>+SUMIF(AGRIKOBA!G:G,D:D,AGRIKOBA!D:D)</f>
        <v>0</v>
      </c>
      <c r="M682" s="12">
        <f>+SUMIF(LMOI!F:F,D:D,LMOI!C:C)</f>
        <v>0</v>
      </c>
      <c r="N682" s="12">
        <f>+SUMIF(TARTINE!G:G,D:D,TARTINE!D:D)</f>
        <v>0</v>
      </c>
      <c r="O682" s="12">
        <f>+SUMIF(IDF!F:F,D:D,IDF!C:C)</f>
        <v>300294464.50999999</v>
      </c>
      <c r="P682" s="12">
        <f>+SUMIF(RYA!G:G,D:D,RYA!D:D)</f>
        <v>25639560.199999999</v>
      </c>
      <c r="Q682" s="12">
        <f>+SUMIF('SCI NOAH'!G:G,D:D,'SCI NOAH'!D:D)</f>
        <v>645772.1</v>
      </c>
      <c r="R682" s="12">
        <f>+SUMIF(SIM!F:F,D:D,SIM!C:C)</f>
        <v>128839930.67999999</v>
      </c>
      <c r="S682" s="163">
        <f>+SUMIF('First Energy'!A:A,D:D,'First Energy'!C:C)</f>
        <v>0</v>
      </c>
      <c r="T682" s="163">
        <f>+SUMIF('ID Motors'!G:G,D:D,'ID Motors'!D:D)</f>
        <v>0</v>
      </c>
      <c r="U682" s="12">
        <f>+SUMIF('ID RENTAL'!G:G,D:D,'ID RENTAL'!D:D)</f>
        <v>0</v>
      </c>
      <c r="V682" s="12">
        <f>+SUMIF('MCM '!G:G,D:D,'MCM '!D:D)</f>
        <v>201635608.19499999</v>
      </c>
      <c r="W682" s="12">
        <f>SUMIF(AGRIMOTORS!G:G,D:D,AGRIMOTORS!D:D)</f>
        <v>0</v>
      </c>
      <c r="X682" s="12">
        <f>+SUMIF(BOVIMA!F:F,D:D,BOVIMA!C:C)</f>
        <v>1462758961.1900001</v>
      </c>
      <c r="Y682" s="12">
        <f>+SUMIF(AGRIFEED!F:F,D:D,AGRIFEED!C:C)</f>
        <v>0</v>
      </c>
      <c r="Z682" s="12">
        <f>SUMIF(AMIP!F:F,D:D,AMIP!C:C)</f>
        <v>0</v>
      </c>
      <c r="AA682" s="12">
        <f>+SUMIF(ISF!G:G,D:D,ISF!D:D)</f>
        <v>0</v>
      </c>
      <c r="AB682" s="124">
        <f>+SUMIF(DISCOI!G:G,D:D,DISCOI!D:D)</f>
        <v>8521053.6500000004</v>
      </c>
      <c r="AC682" s="12">
        <f>+SUMIF(MABEL!F:F,D:D,MABEL!C:C)</f>
        <v>384784849.62</v>
      </c>
      <c r="AD682" s="12">
        <f>+SUMIF(NMP!F:F,D:D,NMP!C:C)</f>
        <v>320171.78999999998</v>
      </c>
      <c r="AE682" s="12">
        <f>+SUMIF('AMCHO '!F:F,D:D,'AMCHO '!C:C)</f>
        <v>80968238.638999999</v>
      </c>
      <c r="AF682" s="12">
        <f>+SUMIF(CONFORTIS!G:G,D:D,CONFORTIS!D:D)</f>
        <v>0</v>
      </c>
      <c r="AG682" s="12">
        <f>+SUMIF('IRS IMMO'!G:G,D:D,'IRS IMMO'!D:D)</f>
        <v>0</v>
      </c>
      <c r="AH682" s="12">
        <f>+SUMIFS(AGRIVETAM!C:C,AGRIVETAM!F:F,D:D)</f>
        <v>0</v>
      </c>
      <c r="AI682" s="12">
        <f>+SUMIF(EUROPAINTS!F:F,D:D,EUROPAINTS!C:C)</f>
        <v>0</v>
      </c>
      <c r="AJ682" s="12">
        <f>+SUMIF('VET ABE'!F:F,D:D,'VET ABE'!D:D)</f>
        <v>0</v>
      </c>
      <c r="AK682" s="12">
        <f>SUMIF('VET FIA'!F:F,D:D,'VET FIA'!D:D)</f>
        <v>0</v>
      </c>
      <c r="AL682" s="12">
        <f>+SUMIF('CSS SAKAY'!F:F,D:D,'CSS SAKAY'!C:C)</f>
        <v>483731.83</v>
      </c>
      <c r="AM682" s="12"/>
      <c r="AN682" s="12">
        <f>SUMIF('United Malagasy'!F:F,D:D,'United Malagasy'!C:C)</f>
        <v>3488991.07</v>
      </c>
      <c r="AO682" s="12">
        <f>+SUMIF(NUTRIFOOD!E:E,D:D,NUTRIFOOD!C:C)</f>
        <v>0</v>
      </c>
      <c r="AP682" s="12">
        <f>+SUMIF(FERRIS!H:H,D:D,FERRIS!E:E)</f>
        <v>0</v>
      </c>
      <c r="AQ682" s="12">
        <f>+SUMIF(SEM!F:F,D:D,SEM!C:C)</f>
        <v>0</v>
      </c>
      <c r="AR682" s="12">
        <f>+SUMIF(Madatrade!F:F,D:D,Madatrade!C:C)</f>
        <v>2446733.71</v>
      </c>
      <c r="AS682" s="12">
        <f>+SUMIF('FLY TECH'!F:F,D:D,'FLY TECH'!D:D)</f>
        <v>0</v>
      </c>
      <c r="AT682" s="12">
        <f>+SUMIFS('FIRST INVESTISSEMENT'!D:D,'FIRST INVESTISSEMENT'!G:G,D:D)</f>
        <v>468718869.28000003</v>
      </c>
      <c r="AU682" s="164">
        <f t="shared" si="65"/>
        <v>5306855143.0839987</v>
      </c>
      <c r="AV682" s="165">
        <f t="shared" si="66"/>
        <v>1173286.5112285279</v>
      </c>
    </row>
    <row r="683" spans="1:48" hidden="1" x14ac:dyDescent="0.25">
      <c r="A683" s="11" t="str">
        <f t="shared" si="62"/>
        <v>6</v>
      </c>
      <c r="B683" s="11" t="str">
        <f t="shared" si="63"/>
        <v>66</v>
      </c>
      <c r="C683" s="11" t="str">
        <f t="shared" si="64"/>
        <v>661</v>
      </c>
      <c r="D683" s="23">
        <v>66101000</v>
      </c>
      <c r="E683" s="119" t="s">
        <v>3277</v>
      </c>
      <c r="F683" s="24" t="s">
        <v>767</v>
      </c>
      <c r="G683" s="12">
        <f>+SUMIF(AGRIFARM!H:H,D:D,AGRIFARM!L:L)</f>
        <v>0</v>
      </c>
      <c r="H683" s="12">
        <f>+SUMIF(AGRICORP!I:I,D:D,AGRICORP!D:D)</f>
        <v>0</v>
      </c>
      <c r="I683" s="12">
        <f>+SUMIF(SMTP!D:D,D:D,SMTP!F:F)</f>
        <v>129590514.01000001</v>
      </c>
      <c r="J683" s="12">
        <f>+SUMIF(AGRIVET!G:G,D:D,AGRIVET!D:D)</f>
        <v>0</v>
      </c>
      <c r="K683" s="12">
        <f>+SUMIF(AGRIVAL!G:G,D:D,AGRIVAL!D:D)</f>
        <v>51446615.090000004</v>
      </c>
      <c r="L683" s="12">
        <f>+SUMIF(AGRIKOBA!G:G,D:D,AGRIKOBA!D:D)</f>
        <v>62848590.259999998</v>
      </c>
      <c r="M683" s="12">
        <f>+SUMIF(LMOI!F:F,D:D,LMOI!C:C)</f>
        <v>0</v>
      </c>
      <c r="N683" s="12">
        <f>+SUMIF(TARTINE!G:G,D:D,TARTINE!D:D)</f>
        <v>0</v>
      </c>
      <c r="O683" s="12">
        <f>+SUMIF(IDF!F:F,D:D,IDF!C:C)</f>
        <v>0</v>
      </c>
      <c r="P683" s="12">
        <f>+SUMIF(RYA!G:G,D:D,RYA!D:D)</f>
        <v>0</v>
      </c>
      <c r="Q683" s="12">
        <f>+SUMIF('SCI NOAH'!G:G,D:D,'SCI NOAH'!D:D)</f>
        <v>0</v>
      </c>
      <c r="R683" s="12">
        <f>+SUMIF(SIM!F:F,D:D,SIM!C:C)</f>
        <v>0</v>
      </c>
      <c r="S683" s="163">
        <f>+SUMIF('First Energy'!A:A,D:D,'First Energy'!C:C)</f>
        <v>5091421.78</v>
      </c>
      <c r="T683" s="163">
        <f>+SUMIF('ID Motors'!G:G,D:D,'ID Motors'!D:D)</f>
        <v>488329555.18000001</v>
      </c>
      <c r="U683" s="12">
        <f>+SUMIF('ID RENTAL'!G:G,D:D,'ID RENTAL'!D:D)</f>
        <v>17920940.32</v>
      </c>
      <c r="V683" s="12">
        <f>+SUMIF('MCM '!G:G,D:D,'MCM '!D:D)</f>
        <v>0</v>
      </c>
      <c r="W683" s="12">
        <f>SUMIF(AGRIMOTORS!G:G,D:D,AGRIMOTORS!D:D)</f>
        <v>0</v>
      </c>
      <c r="X683" s="12">
        <f>+SUMIF(BOVIMA!F:F,D:D,BOVIMA!C:C)</f>
        <v>0</v>
      </c>
      <c r="Y683" s="12">
        <f>+SUMIF(AGRIFEED!F:F,D:D,AGRIFEED!C:C)</f>
        <v>0</v>
      </c>
      <c r="Z683" s="12">
        <f>SUMIF(AMIP!F:F,D:D,AMIP!C:C)</f>
        <v>0</v>
      </c>
      <c r="AA683" s="12">
        <f>+SUMIF(ISF!G:G,D:D,ISF!D:D)</f>
        <v>0</v>
      </c>
      <c r="AB683" s="124">
        <f>+SUMIF(DISCOI!G:G,D:D,DISCOI!D:D)</f>
        <v>0</v>
      </c>
      <c r="AC683" s="12">
        <f>+SUMIF(MABEL!F:F,D:D,MABEL!C:C)</f>
        <v>0</v>
      </c>
      <c r="AD683" s="12">
        <f>+SUMIF(NMP!F:F,D:D,NMP!C:C)</f>
        <v>0</v>
      </c>
      <c r="AE683" s="12">
        <f>+SUMIF('AMCHO '!F:F,D:D,'AMCHO '!C:C)</f>
        <v>0</v>
      </c>
      <c r="AF683" s="12">
        <f>+SUMIF(CONFORTIS!G:G,D:D,CONFORTIS!D:D)</f>
        <v>0</v>
      </c>
      <c r="AG683" s="12">
        <f>+SUMIF('IRS IMMO'!G:G,D:D,'IRS IMMO'!D:D)</f>
        <v>0</v>
      </c>
      <c r="AH683" s="12">
        <f>+SUMIFS(AGRIVETAM!C:C,AGRIVETAM!F:F,D:D)</f>
        <v>0</v>
      </c>
      <c r="AI683" s="12">
        <f>+SUMIF(EUROPAINTS!F:F,D:D,EUROPAINTS!C:C)</f>
        <v>100</v>
      </c>
      <c r="AJ683" s="12">
        <f>+SUMIF('VET ABE'!F:F,D:D,'VET ABE'!D:D)</f>
        <v>0</v>
      </c>
      <c r="AK683" s="12">
        <f>SUMIF('VET FIA'!F:F,D:D,'VET FIA'!D:D)</f>
        <v>0</v>
      </c>
      <c r="AL683" s="12">
        <f>+SUMIF('CSS SAKAY'!F:F,D:D,'CSS SAKAY'!C:C)</f>
        <v>0</v>
      </c>
      <c r="AM683" s="12"/>
      <c r="AN683" s="12">
        <f>SUMIF('United Malagasy'!F:F,D:D,'United Malagasy'!C:C)</f>
        <v>0</v>
      </c>
      <c r="AO683" s="12">
        <f>+SUMIF(NUTRIFOOD!E:E,D:D,NUTRIFOOD!C:C)</f>
        <v>0</v>
      </c>
      <c r="AP683" s="12">
        <f>+SUMIF(FERRIS!H:H,D:D,FERRIS!E:E)</f>
        <v>0</v>
      </c>
      <c r="AQ683" s="12">
        <f>+SUMIF(SEM!F:F,D:D,SEM!C:C)</f>
        <v>0</v>
      </c>
      <c r="AR683" s="12">
        <f>+SUMIF(Madatrade!F:F,D:D,Madatrade!C:C)</f>
        <v>0</v>
      </c>
      <c r="AS683" s="12">
        <f>+SUMIF('FLY TECH'!F:F,D:D,'FLY TECH'!D:D)</f>
        <v>101123.16</v>
      </c>
      <c r="AT683" s="12">
        <f>+SUMIFS('FIRST INVESTISSEMENT'!D:D,'FIRST INVESTISSEMENT'!G:G,D:D)</f>
        <v>0</v>
      </c>
      <c r="AU683" s="164">
        <f t="shared" si="65"/>
        <v>755328859.80000007</v>
      </c>
      <c r="AV683" s="165">
        <f t="shared" si="66"/>
        <v>166994.79048338076</v>
      </c>
    </row>
    <row r="684" spans="1:48" hidden="1" x14ac:dyDescent="0.25">
      <c r="A684" s="11" t="str">
        <f t="shared" si="62"/>
        <v>6</v>
      </c>
      <c r="B684" s="11" t="str">
        <f t="shared" si="63"/>
        <v>66</v>
      </c>
      <c r="C684" s="11" t="str">
        <f t="shared" si="64"/>
        <v>661</v>
      </c>
      <c r="D684" s="23">
        <v>66102000</v>
      </c>
      <c r="E684" s="119" t="s">
        <v>3277</v>
      </c>
      <c r="F684" s="24" t="s">
        <v>564</v>
      </c>
      <c r="G684" s="12">
        <f>+SUMIF(AGRIFARM!H:H,D:D,AGRIFARM!L:L)</f>
        <v>0</v>
      </c>
      <c r="H684" s="12">
        <f>+SUMIF(AGRICORP!I:I,D:D,AGRICORP!D:D)</f>
        <v>0</v>
      </c>
      <c r="I684" s="12">
        <f>+SUMIF(SMTP!D:D,D:D,SMTP!F:F)</f>
        <v>201773796.33520001</v>
      </c>
      <c r="J684" s="12">
        <f>+SUMIF(AGRIVET!G:G,D:D,AGRIVET!D:D)</f>
        <v>0</v>
      </c>
      <c r="K684" s="12">
        <f>+SUMIF(AGRIVAL!G:G,D:D,AGRIVAL!D:D)</f>
        <v>285363822.54000002</v>
      </c>
      <c r="L684" s="12">
        <f>+SUMIF(AGRIKOBA!G:G,D:D,AGRIKOBA!D:D)</f>
        <v>2708185.17</v>
      </c>
      <c r="M684" s="12">
        <f>+SUMIF(LMOI!F:F,D:D,LMOI!C:C)</f>
        <v>392686338.89999998</v>
      </c>
      <c r="N684" s="12">
        <f>+SUMIF(TARTINE!G:G,D:D,TARTINE!D:D)</f>
        <v>0</v>
      </c>
      <c r="O684" s="12">
        <f>+SUMIF(IDF!F:F,D:D,IDF!C:C)</f>
        <v>0</v>
      </c>
      <c r="P684" s="12">
        <f>+SUMIF(RYA!G:G,D:D,RYA!D:D)</f>
        <v>0</v>
      </c>
      <c r="Q684" s="12">
        <f>+SUMIF('SCI NOAH'!G:G,D:D,'SCI NOAH'!D:D)</f>
        <v>0</v>
      </c>
      <c r="R684" s="12">
        <f>+SUMIF(SIM!F:F,D:D,SIM!C:C)</f>
        <v>0</v>
      </c>
      <c r="S684" s="163">
        <f>+SUMIF('First Energy'!A:A,D:D,'First Energy'!C:C)</f>
        <v>192824939.78</v>
      </c>
      <c r="T684" s="163">
        <f>+SUMIF('ID Motors'!G:G,D:D,'ID Motors'!D:D)</f>
        <v>285311515.79000002</v>
      </c>
      <c r="U684" s="12">
        <f>+SUMIF('ID RENTAL'!G:G,D:D,'ID RENTAL'!D:D)</f>
        <v>26169881.510000002</v>
      </c>
      <c r="V684" s="12">
        <f>+SUMIF('MCM '!G:G,D:D,'MCM '!D:D)</f>
        <v>0</v>
      </c>
      <c r="W684" s="12">
        <f>SUMIF(AGRIMOTORS!G:G,D:D,AGRIMOTORS!D:D)</f>
        <v>-264609.03999999998</v>
      </c>
      <c r="X684" s="12">
        <f>+SUMIF(BOVIMA!F:F,D:D,BOVIMA!C:C)</f>
        <v>0</v>
      </c>
      <c r="Y684" s="12">
        <f>+SUMIF(AGRIFEED!F:F,D:D,AGRIFEED!C:C)</f>
        <v>24701.05</v>
      </c>
      <c r="Z684" s="12">
        <f>SUMIF(AMIP!F:F,D:D,AMIP!C:C)</f>
        <v>0</v>
      </c>
      <c r="AA684" s="12">
        <f>+SUMIF(ISF!G:G,D:D,ISF!D:D)</f>
        <v>0</v>
      </c>
      <c r="AB684" s="124">
        <f>+SUMIF(DISCOI!G:G,D:D,DISCOI!D:D)</f>
        <v>0</v>
      </c>
      <c r="AC684" s="12">
        <f>+SUMIF(MABEL!F:F,D:D,MABEL!C:C)</f>
        <v>0</v>
      </c>
      <c r="AD684" s="12">
        <f>+SUMIF(NMP!F:F,D:D,NMP!C:C)</f>
        <v>0</v>
      </c>
      <c r="AE684" s="12">
        <f>+SUMIF('AMCHO '!F:F,D:D,'AMCHO '!C:C)</f>
        <v>0</v>
      </c>
      <c r="AF684" s="12">
        <f>+SUMIF(CONFORTIS!G:G,D:D,CONFORTIS!D:D)</f>
        <v>141881.04999999999</v>
      </c>
      <c r="AG684" s="12">
        <f>+SUMIF('IRS IMMO'!G:G,D:D,'IRS IMMO'!D:D)</f>
        <v>1266814.8899999999</v>
      </c>
      <c r="AH684" s="12">
        <f>+SUMIFS(AGRIVETAM!C:C,AGRIVETAM!F:F,D:D)</f>
        <v>0</v>
      </c>
      <c r="AI684" s="12">
        <f>+SUMIF(EUROPAINTS!F:F,D:D,EUROPAINTS!C:C)</f>
        <v>56797.46</v>
      </c>
      <c r="AJ684" s="12">
        <f>+SUMIF('VET ABE'!F:F,D:D,'VET ABE'!D:D)</f>
        <v>0</v>
      </c>
      <c r="AK684" s="12">
        <f>SUMIF('VET FIA'!F:F,D:D,'VET FIA'!D:D)</f>
        <v>0</v>
      </c>
      <c r="AL684" s="12">
        <f>+SUMIF('CSS SAKAY'!F:F,D:D,'CSS SAKAY'!C:C)</f>
        <v>0</v>
      </c>
      <c r="AN684" s="12">
        <f>SUMIF('United Malagasy'!F:F,D:D,'United Malagasy'!C:C)</f>
        <v>0</v>
      </c>
      <c r="AO684" s="12">
        <f>+SUMIF(NUTRIFOOD!E:E,D:D,NUTRIFOOD!C:C)</f>
        <v>5571944.2400000002</v>
      </c>
      <c r="AP684" s="12">
        <f>+SUMIF(FERRIS!H:H,D:D,FERRIS!E:E)</f>
        <v>24463422.289999999</v>
      </c>
      <c r="AQ684" s="12">
        <f>+SUMIF(SEM!F:F,D:D,SEM!C:C)</f>
        <v>0</v>
      </c>
      <c r="AR684" s="12">
        <f>+SUMIF(Madatrade!F:F,D:D,Madatrade!C:C)</f>
        <v>0</v>
      </c>
      <c r="AS684" s="12">
        <f>+SUMIF('FLY TECH'!F:F,D:D,'FLY TECH'!D:D)</f>
        <v>8778958.6300000008</v>
      </c>
      <c r="AT684" s="12">
        <f>+SUMIFS('FIRST INVESTISSEMENT'!D:D,'FIRST INVESTISSEMENT'!G:G,D:D)</f>
        <v>0</v>
      </c>
      <c r="AU684" s="164">
        <f t="shared" si="65"/>
        <v>1426878390.5952001</v>
      </c>
      <c r="AV684" s="165">
        <f t="shared" si="66"/>
        <v>315466.90529712092</v>
      </c>
    </row>
    <row r="685" spans="1:48" hidden="1" x14ac:dyDescent="0.25">
      <c r="A685" s="11" t="str">
        <f t="shared" si="62"/>
        <v>6</v>
      </c>
      <c r="B685" s="11" t="str">
        <f t="shared" si="63"/>
        <v>66</v>
      </c>
      <c r="C685" s="11" t="str">
        <f t="shared" si="64"/>
        <v>661</v>
      </c>
      <c r="D685" s="23">
        <v>66103000</v>
      </c>
      <c r="E685" s="119" t="s">
        <v>3277</v>
      </c>
      <c r="F685" s="24" t="s">
        <v>565</v>
      </c>
      <c r="G685" s="12">
        <f>+SUMIF(AGRIFARM!H:H,D:D,AGRIFARM!L:L)</f>
        <v>0</v>
      </c>
      <c r="H685" s="12">
        <f>+SUMIF(AGRICORP!I:I,D:D,AGRICORP!D:D)</f>
        <v>0</v>
      </c>
      <c r="I685" s="12">
        <f>+SUMIF(SMTP!D:D,D:D,SMTP!F:F)</f>
        <v>147101013.05000001</v>
      </c>
      <c r="J685" s="12">
        <f>+SUMIF(AGRIVET!G:G,D:D,AGRIVET!D:D)</f>
        <v>0</v>
      </c>
      <c r="K685" s="12">
        <f>+SUMIF(AGRIVAL!G:G,D:D,AGRIVAL!D:D)</f>
        <v>1139027413.3399999</v>
      </c>
      <c r="L685" s="12">
        <f>+SUMIF(AGRIKOBA!G:G,D:D,AGRIKOBA!D:D)</f>
        <v>161921808.30000001</v>
      </c>
      <c r="M685" s="12">
        <f>+SUMIF(LMOI!F:F,D:D,LMOI!C:C)</f>
        <v>2155124278.4200001</v>
      </c>
      <c r="N685" s="12">
        <f>+SUMIF(TARTINE!G:G,D:D,TARTINE!D:D)</f>
        <v>0</v>
      </c>
      <c r="O685" s="12">
        <f>+SUMIF(IDF!F:F,D:D,IDF!C:C)</f>
        <v>0</v>
      </c>
      <c r="P685" s="12">
        <f>+SUMIF(RYA!G:G,D:D,RYA!D:D)</f>
        <v>146718222.11000001</v>
      </c>
      <c r="Q685" s="12">
        <f>+SUMIF('SCI NOAH'!G:G,D:D,'SCI NOAH'!D:D)</f>
        <v>0</v>
      </c>
      <c r="R685" s="12">
        <f>+SUMIF(SIM!F:F,D:D,SIM!C:C)</f>
        <v>0</v>
      </c>
      <c r="S685" s="163">
        <f>+SUMIF('First Energy'!A:A,D:D,'First Energy'!C:C)</f>
        <v>130962911.45999999</v>
      </c>
      <c r="T685" s="163">
        <f>+SUMIF('ID Motors'!G:G,D:D,'ID Motors'!D:D)</f>
        <v>348920318.10000002</v>
      </c>
      <c r="U685" s="12">
        <f>+SUMIF('ID RENTAL'!G:G,D:D,'ID RENTAL'!D:D)</f>
        <v>266964260.75999999</v>
      </c>
      <c r="V685" s="12">
        <f>+SUMIF('MCM '!G:G,D:D,'MCM '!D:D)</f>
        <v>0</v>
      </c>
      <c r="W685" s="12">
        <f>SUMIF(AGRIMOTORS!G:G,D:D,AGRIMOTORS!D:D)</f>
        <v>0</v>
      </c>
      <c r="X685" s="12">
        <f>+SUMIF(BOVIMA!F:F,D:D,BOVIMA!C:C)</f>
        <v>0</v>
      </c>
      <c r="Y685" s="12">
        <f>+SUMIF(AGRIFEED!F:F,D:D,AGRIFEED!C:C)</f>
        <v>0</v>
      </c>
      <c r="Z685" s="12">
        <f>SUMIF(AMIP!F:F,D:D,AMIP!C:C)</f>
        <v>0</v>
      </c>
      <c r="AA685" s="12">
        <f>+SUMIF(ISF!G:G,D:D,ISF!D:D)</f>
        <v>0</v>
      </c>
      <c r="AB685" s="124">
        <f>+SUMIF(DISCOI!G:G,D:D,DISCOI!D:D)</f>
        <v>0</v>
      </c>
      <c r="AC685" s="12">
        <f>+SUMIF(MABEL!F:F,D:D,MABEL!C:C)</f>
        <v>0</v>
      </c>
      <c r="AD685" s="12">
        <f>+SUMIF(NMP!F:F,D:D,NMP!C:C)</f>
        <v>0</v>
      </c>
      <c r="AE685" s="12">
        <f>+SUMIF('AMCHO '!F:F,D:D,'AMCHO '!C:C)</f>
        <v>0</v>
      </c>
      <c r="AF685" s="12">
        <f>+SUMIF(CONFORTIS!G:G,D:D,CONFORTIS!D:D)</f>
        <v>0</v>
      </c>
      <c r="AG685" s="12">
        <f>+SUMIF('IRS IMMO'!G:G,D:D,'IRS IMMO'!D:D)</f>
        <v>0</v>
      </c>
      <c r="AH685" s="12">
        <f>+SUMIFS(AGRIVETAM!C:C,AGRIVETAM!F:F,D:D)</f>
        <v>0</v>
      </c>
      <c r="AI685" s="12">
        <f>+SUMIF(EUROPAINTS!F:F,D:D,EUROPAINTS!C:C)</f>
        <v>0</v>
      </c>
      <c r="AJ685" s="12">
        <f>+SUMIF('VET ABE'!F:F,D:D,'VET ABE'!D:D)</f>
        <v>0</v>
      </c>
      <c r="AK685" s="12">
        <f>SUMIF('VET FIA'!F:F,D:D,'VET FIA'!D:D)</f>
        <v>0</v>
      </c>
      <c r="AL685" s="12">
        <f>+SUMIF('CSS SAKAY'!F:F,D:D,'CSS SAKAY'!C:C)</f>
        <v>0</v>
      </c>
      <c r="AN685" s="12">
        <f>SUMIF('United Malagasy'!F:F,D:D,'United Malagasy'!C:C)</f>
        <v>0</v>
      </c>
      <c r="AO685" s="12">
        <f>+SUMIF(NUTRIFOOD!E:E,D:D,NUTRIFOOD!C:C)</f>
        <v>459199999.98000002</v>
      </c>
      <c r="AP685" s="12">
        <f>+SUMIF(FERRIS!H:H,D:D,FERRIS!E:E)</f>
        <v>0</v>
      </c>
      <c r="AQ685" s="12">
        <f>+SUMIF(SEM!F:F,D:D,SEM!C:C)</f>
        <v>0</v>
      </c>
      <c r="AR685" s="12">
        <f>+SUMIF(Madatrade!F:F,D:D,Madatrade!C:C)</f>
        <v>0</v>
      </c>
      <c r="AS685" s="12">
        <f>+SUMIF('FLY TECH'!F:F,D:D,'FLY TECH'!D:D)</f>
        <v>32259789.370000001</v>
      </c>
      <c r="AT685" s="12">
        <f>+SUMIFS('FIRST INVESTISSEMENT'!D:D,'FIRST INVESTISSEMENT'!G:G,D:D)</f>
        <v>0</v>
      </c>
      <c r="AU685" s="164">
        <f t="shared" si="65"/>
        <v>4988200014.8900003</v>
      </c>
      <c r="AV685" s="165">
        <f t="shared" si="66"/>
        <v>1102835.4147573805</v>
      </c>
    </row>
    <row r="686" spans="1:48" hidden="1" x14ac:dyDescent="0.25">
      <c r="A686" s="11" t="str">
        <f t="shared" si="62"/>
        <v>6</v>
      </c>
      <c r="B686" s="11" t="str">
        <f t="shared" si="63"/>
        <v>66</v>
      </c>
      <c r="C686" s="11" t="str">
        <f t="shared" si="64"/>
        <v>661</v>
      </c>
      <c r="D686" s="23">
        <v>66104000</v>
      </c>
      <c r="E686" s="119" t="s">
        <v>3277</v>
      </c>
      <c r="F686" s="24" t="s">
        <v>566</v>
      </c>
      <c r="G686" s="12">
        <f>+SUMIF(AGRIFARM!H:H,D:D,AGRIFARM!L:L)</f>
        <v>0</v>
      </c>
      <c r="H686" s="12">
        <f>+SUMIF(AGRICORP!I:I,D:D,AGRICORP!D:D)</f>
        <v>0</v>
      </c>
      <c r="I686" s="12">
        <f>+SUMIF(SMTP!D:D,D:D,SMTP!F:F)</f>
        <v>173272903.44</v>
      </c>
      <c r="J686" s="12">
        <f>+SUMIF(AGRIVET!G:G,D:D,AGRIVET!D:D)</f>
        <v>0</v>
      </c>
      <c r="K686" s="12">
        <f>+SUMIF(AGRIVAL!G:G,D:D,AGRIVAL!D:D)</f>
        <v>1217534559.8900001</v>
      </c>
      <c r="L686" s="12">
        <f>+SUMIF(AGRIKOBA!G:G,D:D,AGRIKOBA!D:D)</f>
        <v>151943055.53</v>
      </c>
      <c r="M686" s="12">
        <f>+SUMIF(LMOI!F:F,D:D,LMOI!C:C)</f>
        <v>128123729.23999999</v>
      </c>
      <c r="N686" s="12">
        <f>+SUMIF(TARTINE!G:G,D:D,TARTINE!D:D)</f>
        <v>0</v>
      </c>
      <c r="O686" s="12">
        <f>+SUMIF(IDF!F:F,D:D,IDF!C:C)</f>
        <v>0</v>
      </c>
      <c r="P686" s="12">
        <f>+SUMIF(RYA!G:G,D:D,RYA!D:D)</f>
        <v>0</v>
      </c>
      <c r="Q686" s="12">
        <f>+SUMIF('SCI NOAH'!G:G,D:D,'SCI NOAH'!D:D)</f>
        <v>0</v>
      </c>
      <c r="R686" s="12">
        <f>+SUMIF(SIM!F:F,D:D,SIM!C:C)</f>
        <v>0</v>
      </c>
      <c r="S686" s="163">
        <f>+SUMIF('First Energy'!A:A,D:D,'First Energy'!C:C)</f>
        <v>0</v>
      </c>
      <c r="T686" s="163">
        <f>+SUMIF('ID Motors'!G:G,D:D,'ID Motors'!D:D)</f>
        <v>121965624.98</v>
      </c>
      <c r="U686" s="12">
        <f>+SUMIF('ID RENTAL'!G:G,D:D,'ID RENTAL'!D:D)</f>
        <v>0</v>
      </c>
      <c r="V686" s="12">
        <f>+SUMIF('MCM '!G:G,D:D,'MCM '!D:D)</f>
        <v>0</v>
      </c>
      <c r="W686" s="12">
        <f>SUMIF(AGRIMOTORS!G:G,D:D,AGRIMOTORS!D:D)</f>
        <v>0</v>
      </c>
      <c r="X686" s="12">
        <f>+SUMIF(BOVIMA!F:F,D:D,BOVIMA!C:C)</f>
        <v>0</v>
      </c>
      <c r="Y686" s="12">
        <f>+SUMIF(AGRIFEED!F:F,D:D,AGRIFEED!C:C)</f>
        <v>0</v>
      </c>
      <c r="Z686" s="12">
        <f>SUMIF(AMIP!F:F,D:D,AMIP!C:C)</f>
        <v>0</v>
      </c>
      <c r="AA686" s="12">
        <f>+SUMIF(ISF!G:G,D:D,ISF!D:D)</f>
        <v>0</v>
      </c>
      <c r="AB686" s="124">
        <f>+SUMIF(DISCOI!G:G,D:D,DISCOI!D:D)</f>
        <v>0</v>
      </c>
      <c r="AC686" s="12">
        <f>+SUMIF(MABEL!F:F,D:D,MABEL!C:C)</f>
        <v>0</v>
      </c>
      <c r="AD686" s="12">
        <f>+SUMIF(NMP!F:F,D:D,NMP!C:C)</f>
        <v>367018.49</v>
      </c>
      <c r="AE686" s="12">
        <f>+SUMIF('AMCHO '!F:F,D:D,'AMCHO '!C:C)</f>
        <v>0</v>
      </c>
      <c r="AF686" s="12">
        <f>+SUMIF(CONFORTIS!G:G,D:D,CONFORTIS!D:D)</f>
        <v>0</v>
      </c>
      <c r="AG686" s="12">
        <f>+SUMIF('IRS IMMO'!G:G,D:D,'IRS IMMO'!D:D)</f>
        <v>0</v>
      </c>
      <c r="AH686" s="12">
        <f>+SUMIFS(AGRIVETAM!C:C,AGRIVETAM!F:F,D:D)</f>
        <v>0</v>
      </c>
      <c r="AI686" s="12">
        <f>+SUMIF(EUROPAINTS!F:F,D:D,EUROPAINTS!C:C)</f>
        <v>0</v>
      </c>
      <c r="AJ686" s="12">
        <f>+SUMIF('VET ABE'!F:F,D:D,'VET ABE'!D:D)</f>
        <v>0</v>
      </c>
      <c r="AK686" s="12">
        <f>SUMIF('VET FIA'!F:F,D:D,'VET FIA'!D:D)</f>
        <v>0</v>
      </c>
      <c r="AL686" s="12">
        <f>+SUMIF('CSS SAKAY'!F:F,D:D,'CSS SAKAY'!C:C)</f>
        <v>0</v>
      </c>
      <c r="AN686" s="12">
        <f>SUMIF('United Malagasy'!F:F,D:D,'United Malagasy'!C:C)</f>
        <v>0</v>
      </c>
      <c r="AO686" s="12">
        <f>+SUMIF(NUTRIFOOD!E:E,D:D,NUTRIFOOD!C:C)</f>
        <v>0</v>
      </c>
      <c r="AP686" s="12">
        <f>+SUMIF(FERRIS!H:H,D:D,FERRIS!E:E)</f>
        <v>0</v>
      </c>
      <c r="AQ686" s="12">
        <f>+SUMIF(SEM!F:F,D:D,SEM!C:C)</f>
        <v>0</v>
      </c>
      <c r="AR686" s="12">
        <f>+SUMIF(Madatrade!F:F,D:D,Madatrade!C:C)</f>
        <v>0</v>
      </c>
      <c r="AS686" s="12">
        <f>+SUMIF('FLY TECH'!F:F,D:D,'FLY TECH'!D:D)</f>
        <v>226562.5</v>
      </c>
      <c r="AT686" s="12">
        <f>+SUMIFS('FIRST INVESTISSEMENT'!D:D,'FIRST INVESTISSEMENT'!G:G,D:D)</f>
        <v>0</v>
      </c>
      <c r="AU686" s="164">
        <f t="shared" si="65"/>
        <v>1793433454.0700002</v>
      </c>
      <c r="AV686" s="165">
        <f t="shared" si="66"/>
        <v>396508.14346959698</v>
      </c>
    </row>
    <row r="687" spans="1:48" hidden="1" x14ac:dyDescent="0.25">
      <c r="A687" s="11" t="str">
        <f t="shared" si="62"/>
        <v>6</v>
      </c>
      <c r="B687" s="11" t="str">
        <f t="shared" si="63"/>
        <v>66</v>
      </c>
      <c r="C687" s="11" t="str">
        <f t="shared" si="64"/>
        <v>661</v>
      </c>
      <c r="D687" s="23">
        <v>66105000</v>
      </c>
      <c r="E687" s="119" t="s">
        <v>3277</v>
      </c>
      <c r="F687" s="24" t="s">
        <v>768</v>
      </c>
      <c r="G687" s="12">
        <f>+SUMIF(AGRIFARM!H:H,D:D,AGRIFARM!L:L)</f>
        <v>0</v>
      </c>
      <c r="H687" s="12">
        <f>+SUMIF(AGRICORP!I:I,D:D,AGRICORP!D:D)</f>
        <v>0</v>
      </c>
      <c r="I687" s="12">
        <f>+SUMIF(SMTP!D:D,D:D,SMTP!F:F)</f>
        <v>0</v>
      </c>
      <c r="J687" s="12">
        <f>+SUMIF(AGRIVET!G:G,D:D,AGRIVET!D:D)</f>
        <v>0</v>
      </c>
      <c r="K687" s="12">
        <f>+SUMIF(AGRIVAL!G:G,D:D,AGRIVAL!D:D)</f>
        <v>0</v>
      </c>
      <c r="L687" s="12">
        <f>+SUMIF(AGRIKOBA!G:G,D:D,AGRIKOBA!D:D)</f>
        <v>0</v>
      </c>
      <c r="M687" s="12">
        <f>+SUMIF(LMOI!F:F,D:D,LMOI!C:C)</f>
        <v>0</v>
      </c>
      <c r="N687" s="12">
        <f>+SUMIF(TARTINE!G:G,D:D,TARTINE!D:D)</f>
        <v>0</v>
      </c>
      <c r="O687" s="12">
        <f>+SUMIF(IDF!F:F,D:D,IDF!C:C)</f>
        <v>0</v>
      </c>
      <c r="P687" s="12">
        <f>+SUMIF(RYA!G:G,D:D,RYA!D:D)</f>
        <v>0</v>
      </c>
      <c r="Q687" s="12">
        <f>+SUMIF('SCI NOAH'!G:G,D:D,'SCI NOAH'!D:D)</f>
        <v>0</v>
      </c>
      <c r="R687" s="12">
        <f>+SUMIF(SIM!F:F,D:D,SIM!C:C)</f>
        <v>0</v>
      </c>
      <c r="S687" s="163">
        <f>+SUMIF('First Energy'!A:A,D:D,'First Energy'!C:C)</f>
        <v>0</v>
      </c>
      <c r="T687" s="163">
        <f>+SUMIF('ID Motors'!G:G,D:D,'ID Motors'!D:D)</f>
        <v>216446496.87</v>
      </c>
      <c r="U687" s="12">
        <f>+SUMIF('ID RENTAL'!G:G,D:D,'ID RENTAL'!D:D)</f>
        <v>29293632.41</v>
      </c>
      <c r="V687" s="12">
        <f>+SUMIF('MCM '!G:G,D:D,'MCM '!D:D)</f>
        <v>0</v>
      </c>
      <c r="W687" s="12">
        <f>SUMIF(AGRIMOTORS!G:G,D:D,AGRIMOTORS!D:D)</f>
        <v>0</v>
      </c>
      <c r="X687" s="12">
        <f>+SUMIF(BOVIMA!F:F,D:D,BOVIMA!C:C)</f>
        <v>0</v>
      </c>
      <c r="Y687" s="12">
        <f>+SUMIF(AGRIFEED!F:F,D:D,AGRIFEED!C:C)</f>
        <v>0</v>
      </c>
      <c r="Z687" s="12">
        <f>SUMIF(AMIP!F:F,D:D,AMIP!C:C)</f>
        <v>0</v>
      </c>
      <c r="AA687" s="12">
        <f>+SUMIF(ISF!G:G,D:D,ISF!D:D)</f>
        <v>0</v>
      </c>
      <c r="AB687" s="124">
        <f>+SUMIF(DISCOI!G:G,D:D,DISCOI!D:D)</f>
        <v>0</v>
      </c>
      <c r="AC687" s="12">
        <f>+SUMIF(MABEL!F:F,D:D,MABEL!C:C)</f>
        <v>0</v>
      </c>
      <c r="AD687" s="12">
        <f>+SUMIF(NMP!F:F,D:D,NMP!C:C)</f>
        <v>0</v>
      </c>
      <c r="AE687" s="12">
        <f>+SUMIF('AMCHO '!F:F,D:D,'AMCHO '!C:C)</f>
        <v>0</v>
      </c>
      <c r="AF687" s="12">
        <f>+SUMIF(CONFORTIS!G:G,D:D,CONFORTIS!D:D)</f>
        <v>0</v>
      </c>
      <c r="AG687" s="12">
        <f>+SUMIF('IRS IMMO'!G:G,D:D,'IRS IMMO'!D:D)</f>
        <v>0</v>
      </c>
      <c r="AH687" s="12">
        <f>+SUMIFS(AGRIVETAM!C:C,AGRIVETAM!F:F,D:D)</f>
        <v>0</v>
      </c>
      <c r="AI687" s="12">
        <f>+SUMIF(EUROPAINTS!F:F,D:D,EUROPAINTS!C:C)</f>
        <v>0</v>
      </c>
      <c r="AJ687" s="12">
        <f>+SUMIF('VET ABE'!F:F,D:D,'VET ABE'!D:D)</f>
        <v>0</v>
      </c>
      <c r="AK687" s="12">
        <f>SUMIF('VET FIA'!F:F,D:D,'VET FIA'!D:D)</f>
        <v>0</v>
      </c>
      <c r="AL687" s="12">
        <f>+SUMIF('CSS SAKAY'!F:F,D:D,'CSS SAKAY'!C:C)</f>
        <v>0</v>
      </c>
      <c r="AM687" s="12"/>
      <c r="AN687" s="12">
        <f>SUMIF('United Malagasy'!F:F,D:D,'United Malagasy'!C:C)</f>
        <v>0</v>
      </c>
      <c r="AO687" s="12">
        <f>+SUMIF(NUTRIFOOD!E:E,D:D,NUTRIFOOD!C:C)</f>
        <v>0</v>
      </c>
      <c r="AP687" s="12">
        <f>+SUMIF(FERRIS!H:H,D:D,FERRIS!E:E)</f>
        <v>0</v>
      </c>
      <c r="AQ687" s="12">
        <f>+SUMIF(SEM!F:F,D:D,SEM!C:C)</f>
        <v>110673494.78</v>
      </c>
      <c r="AR687" s="12">
        <f>+SUMIF(Madatrade!F:F,D:D,Madatrade!C:C)</f>
        <v>0</v>
      </c>
      <c r="AS687" s="12">
        <f>+SUMIF('FLY TECH'!F:F,D:D,'FLY TECH'!D:D)</f>
        <v>0</v>
      </c>
      <c r="AT687" s="12">
        <f>+SUMIFS('FIRST INVESTISSEMENT'!D:D,'FIRST INVESTISSEMENT'!G:G,D:D)</f>
        <v>0</v>
      </c>
      <c r="AU687" s="164">
        <f t="shared" si="65"/>
        <v>356413624.06</v>
      </c>
      <c r="AV687" s="165">
        <f t="shared" si="66"/>
        <v>78799.078974795091</v>
      </c>
    </row>
    <row r="688" spans="1:48" hidden="1" x14ac:dyDescent="0.25">
      <c r="A688" s="11" t="str">
        <f t="shared" si="62"/>
        <v>6</v>
      </c>
      <c r="B688" s="11" t="str">
        <f t="shared" si="63"/>
        <v>66</v>
      </c>
      <c r="C688" s="11" t="str">
        <f t="shared" si="64"/>
        <v>661</v>
      </c>
      <c r="D688" s="23">
        <v>66181000</v>
      </c>
      <c r="E688" s="119" t="s">
        <v>3277</v>
      </c>
      <c r="F688" s="24" t="s">
        <v>1462</v>
      </c>
      <c r="G688" s="12">
        <f>+SUMIF(AGRIFARM!H:H,D:D,AGRIFARM!L:L)</f>
        <v>0</v>
      </c>
      <c r="H688" s="12">
        <f>+SUMIF(AGRICORP!I:I,D:D,AGRICORP!D:D)</f>
        <v>0</v>
      </c>
      <c r="I688" s="12">
        <f>+SUMIF(SMTP!D:D,D:D,SMTP!F:F)</f>
        <v>9215607.9800000004</v>
      </c>
      <c r="J688" s="12">
        <f>+SUMIF(AGRIVET!G:G,D:D,AGRIVET!D:D)</f>
        <v>0</v>
      </c>
      <c r="K688" s="12">
        <f>+SUMIF(AGRIVAL!G:G,D:D,AGRIVAL!D:D)</f>
        <v>0</v>
      </c>
      <c r="L688" s="12">
        <f>+SUMIF(AGRIKOBA!G:G,D:D,AGRIKOBA!D:D)</f>
        <v>0</v>
      </c>
      <c r="M688" s="12">
        <f>+SUMIF(LMOI!F:F,D:D,LMOI!C:C)</f>
        <v>0</v>
      </c>
      <c r="N688" s="12">
        <f>+SUMIF(TARTINE!G:G,D:D,TARTINE!D:D)</f>
        <v>0</v>
      </c>
      <c r="O688" s="12">
        <f>+SUMIF(IDF!F:F,D:D,IDF!C:C)</f>
        <v>0</v>
      </c>
      <c r="P688" s="12">
        <f>+SUMIF(RYA!G:G,D:D,RYA!D:D)</f>
        <v>0</v>
      </c>
      <c r="Q688" s="12">
        <f>+SUMIF('SCI NOAH'!G:G,D:D,'SCI NOAH'!D:D)</f>
        <v>0</v>
      </c>
      <c r="R688" s="12">
        <f>+SUMIF(SIM!F:F,D:D,SIM!C:C)</f>
        <v>0</v>
      </c>
      <c r="S688" s="163">
        <f>+SUMIF('First Energy'!A:A,D:D,'First Energy'!C:C)</f>
        <v>0</v>
      </c>
      <c r="T688" s="163">
        <f>+SUMIF('ID Motors'!G:G,D:D,'ID Motors'!D:D)</f>
        <v>0</v>
      </c>
      <c r="U688" s="12">
        <f>+SUMIF('ID RENTAL'!G:G,D:D,'ID RENTAL'!D:D)</f>
        <v>0</v>
      </c>
      <c r="V688" s="12">
        <f>+SUMIF('MCM '!G:G,D:D,'MCM '!D:D)</f>
        <v>0</v>
      </c>
      <c r="W688" s="12">
        <f>SUMIF(AGRIMOTORS!G:G,D:D,AGRIMOTORS!D:D)</f>
        <v>0</v>
      </c>
      <c r="X688" s="12">
        <f>+SUMIF(BOVIMA!F:F,D:D,BOVIMA!C:C)</f>
        <v>0</v>
      </c>
      <c r="Y688" s="12">
        <f>+SUMIF(AGRIFEED!F:F,D:D,AGRIFEED!C:C)</f>
        <v>0</v>
      </c>
      <c r="Z688" s="12">
        <f>SUMIF(AMIP!F:F,D:D,AMIP!C:C)</f>
        <v>0</v>
      </c>
      <c r="AA688" s="12">
        <f>+SUMIF(ISF!G:G,D:D,ISF!D:D)</f>
        <v>0</v>
      </c>
      <c r="AB688" s="124">
        <f>+SUMIF(DISCOI!G:G,D:D,DISCOI!D:D)</f>
        <v>0</v>
      </c>
      <c r="AC688" s="12">
        <f>+SUMIF(MABEL!F:F,D:D,MABEL!C:C)</f>
        <v>0</v>
      </c>
      <c r="AD688" s="12">
        <f>+SUMIF(NMP!F:F,D:D,NMP!C:C)</f>
        <v>0</v>
      </c>
      <c r="AE688" s="12">
        <f>+SUMIF('AMCHO '!F:F,D:D,'AMCHO '!C:C)</f>
        <v>0</v>
      </c>
      <c r="AF688" s="12">
        <f>+SUMIF(CONFORTIS!G:G,D:D,CONFORTIS!D:D)</f>
        <v>0</v>
      </c>
      <c r="AG688" s="12">
        <f>+SUMIF('IRS IMMO'!G:G,D:D,'IRS IMMO'!D:D)</f>
        <v>0</v>
      </c>
      <c r="AH688" s="12">
        <f>+SUMIFS(AGRIVETAM!C:C,AGRIVETAM!F:F,D:D)</f>
        <v>0</v>
      </c>
      <c r="AI688" s="12">
        <f>+SUMIF(EUROPAINTS!F:F,D:D,EUROPAINTS!C:C)</f>
        <v>0</v>
      </c>
      <c r="AJ688" s="12">
        <f>+SUMIF('VET ABE'!F:F,D:D,'VET ABE'!D:D)</f>
        <v>0</v>
      </c>
      <c r="AK688" s="12">
        <f>SUMIF('VET FIA'!F:F,D:D,'VET FIA'!D:D)</f>
        <v>0</v>
      </c>
      <c r="AL688" s="12">
        <f>+SUMIF('CSS SAKAY'!F:F,D:D,'CSS SAKAY'!C:C)</f>
        <v>0</v>
      </c>
      <c r="AM688" s="12"/>
      <c r="AN688" s="12">
        <f>SUMIF('United Malagasy'!F:F,D:D,'United Malagasy'!C:C)</f>
        <v>0</v>
      </c>
      <c r="AO688" s="12">
        <f>+SUMIF(NUTRIFOOD!E:E,D:D,NUTRIFOOD!C:C)</f>
        <v>0</v>
      </c>
      <c r="AP688" s="12">
        <f>+SUMIF(FERRIS!H:H,D:D,FERRIS!E:E)</f>
        <v>0</v>
      </c>
      <c r="AQ688" s="12">
        <f>+SUMIF(SEM!F:F,D:D,SEM!C:C)</f>
        <v>0</v>
      </c>
      <c r="AR688" s="12">
        <f>+SUMIF(Madatrade!F:F,D:D,Madatrade!C:C)</f>
        <v>0</v>
      </c>
      <c r="AS688" s="12">
        <f>+SUMIF('FLY TECH'!F:F,D:D,'FLY TECH'!D:D)</f>
        <v>0</v>
      </c>
      <c r="AT688" s="12">
        <f>+SUMIFS('FIRST INVESTISSEMENT'!D:D,'FIRST INVESTISSEMENT'!G:G,D:D)</f>
        <v>0</v>
      </c>
      <c r="AU688" s="164">
        <f t="shared" si="65"/>
        <v>9215607.9800000004</v>
      </c>
      <c r="AV688" s="165">
        <f t="shared" si="66"/>
        <v>2037.4681886305327</v>
      </c>
    </row>
    <row r="689" spans="1:48" hidden="1" x14ac:dyDescent="0.25">
      <c r="A689" s="11" t="str">
        <f t="shared" si="62"/>
        <v>6</v>
      </c>
      <c r="B689" s="11" t="str">
        <f t="shared" si="63"/>
        <v>66</v>
      </c>
      <c r="C689" s="11" t="str">
        <f t="shared" si="64"/>
        <v>662</v>
      </c>
      <c r="D689" s="23">
        <v>66200000</v>
      </c>
      <c r="E689" s="119" t="s">
        <v>3277</v>
      </c>
      <c r="F689" s="24" t="s">
        <v>2334</v>
      </c>
      <c r="G689" s="12">
        <f>+SUMIF(AGRIFARM!H:H,D:D,AGRIFARM!L:L)</f>
        <v>0</v>
      </c>
      <c r="H689" s="12">
        <f>+SUMIF(AGRICORP!I:I,D:D,AGRICORP!D:D)</f>
        <v>0</v>
      </c>
      <c r="I689" s="12">
        <f>+SUMIF(SMTP!D:D,D:D,SMTP!F:F)</f>
        <v>0</v>
      </c>
      <c r="J689" s="12">
        <f>+SUMIF(AGRIVET!G:G,D:D,AGRIVET!D:D)</f>
        <v>0</v>
      </c>
      <c r="K689" s="12">
        <f>+SUMIF(AGRIVAL!G:G,D:D,AGRIVAL!D:D)</f>
        <v>0</v>
      </c>
      <c r="L689" s="12">
        <f>+SUMIF(AGRIKOBA!G:G,D:D,AGRIKOBA!D:D)</f>
        <v>0</v>
      </c>
      <c r="M689" s="12">
        <f>+SUMIF(LMOI!F:F,D:D,LMOI!C:C)</f>
        <v>0</v>
      </c>
      <c r="N689" s="12">
        <f>+SUMIF(TARTINE!G:G,D:D,TARTINE!D:D)</f>
        <v>0</v>
      </c>
      <c r="O689" s="12">
        <f>+SUMIF(IDF!F:F,D:D,IDF!C:C)</f>
        <v>0</v>
      </c>
      <c r="P689" s="12">
        <f>+SUMIF(RYA!G:G,D:D,RYA!D:D)</f>
        <v>0</v>
      </c>
      <c r="Q689" s="12">
        <f>+SUMIF('SCI NOAH'!G:G,D:D,'SCI NOAH'!D:D)</f>
        <v>0</v>
      </c>
      <c r="R689" s="12">
        <f>+SUMIF(SIM!F:F,D:D,SIM!C:C)</f>
        <v>0</v>
      </c>
      <c r="S689" s="163">
        <f>+SUMIF('First Energy'!A:A,D:D,'First Energy'!C:C)</f>
        <v>0</v>
      </c>
      <c r="T689" s="163">
        <f>+SUMIF('ID Motors'!G:G,D:D,'ID Motors'!D:D)</f>
        <v>0</v>
      </c>
      <c r="U689" s="12">
        <f>+SUMIF('ID RENTAL'!G:G,D:D,'ID RENTAL'!D:D)</f>
        <v>0</v>
      </c>
      <c r="V689" s="12">
        <f>+SUMIF('MCM '!G:G,D:D,'MCM '!D:D)</f>
        <v>8498597.1500000004</v>
      </c>
      <c r="W689" s="12">
        <f>SUMIF(AGRIMOTORS!G:G,D:D,AGRIMOTORS!D:D)</f>
        <v>0</v>
      </c>
      <c r="X689" s="12">
        <f>+SUMIF(BOVIMA!F:F,D:D,BOVIMA!C:C)</f>
        <v>0</v>
      </c>
      <c r="Y689" s="12">
        <f>+SUMIF(AGRIFEED!F:F,D:D,AGRIFEED!C:C)</f>
        <v>0</v>
      </c>
      <c r="Z689" s="12">
        <f>SUMIF(AMIP!F:F,D:D,AMIP!C:C)</f>
        <v>0</v>
      </c>
      <c r="AA689" s="12">
        <f>+SUMIF(ISF!G:G,D:D,ISF!D:D)</f>
        <v>0</v>
      </c>
      <c r="AB689" s="124">
        <f>+SUMIF(DISCOI!G:G,D:D,DISCOI!D:D)</f>
        <v>0</v>
      </c>
      <c r="AC689" s="12">
        <f>+SUMIF(MABEL!F:F,D:D,MABEL!C:C)</f>
        <v>0</v>
      </c>
      <c r="AD689" s="12">
        <f>+SUMIF(NMP!F:F,D:D,NMP!C:C)</f>
        <v>0</v>
      </c>
      <c r="AE689" s="12">
        <f>+SUMIF('AMCHO '!F:F,D:D,'AMCHO '!C:C)</f>
        <v>0</v>
      </c>
      <c r="AF689" s="12">
        <f>+SUMIF(CONFORTIS!G:G,D:D,CONFORTIS!D:D)</f>
        <v>0</v>
      </c>
      <c r="AG689" s="12">
        <f>+SUMIF('IRS IMMO'!G:G,D:D,'IRS IMMO'!D:D)</f>
        <v>0</v>
      </c>
      <c r="AH689" s="12">
        <f>+SUMIFS(AGRIVETAM!C:C,AGRIVETAM!F:F,D:D)</f>
        <v>0</v>
      </c>
      <c r="AI689" s="12">
        <f>+SUMIF(EUROPAINTS!F:F,D:D,EUROPAINTS!C:C)</f>
        <v>0</v>
      </c>
      <c r="AJ689" s="12">
        <f>+SUMIF('VET ABE'!F:F,D:D,'VET ABE'!D:D)</f>
        <v>0</v>
      </c>
      <c r="AK689" s="12">
        <f>SUMIF('VET FIA'!F:F,D:D,'VET FIA'!D:D)</f>
        <v>0</v>
      </c>
      <c r="AL689" s="12">
        <f>+SUMIF('CSS SAKAY'!F:F,D:D,'CSS SAKAY'!C:C)</f>
        <v>0</v>
      </c>
      <c r="AM689" s="12"/>
      <c r="AN689" s="12">
        <f>SUMIF('United Malagasy'!F:F,D:D,'United Malagasy'!C:C)</f>
        <v>0</v>
      </c>
      <c r="AO689" s="12">
        <f>+SUMIF(NUTRIFOOD!E:E,D:D,NUTRIFOOD!C:C)</f>
        <v>0</v>
      </c>
      <c r="AP689" s="12">
        <f>+SUMIF(FERRIS!H:H,D:D,FERRIS!E:E)</f>
        <v>0</v>
      </c>
      <c r="AQ689" s="12">
        <f>+SUMIF(SEM!F:F,D:D,SEM!C:C)</f>
        <v>0</v>
      </c>
      <c r="AR689" s="12">
        <f>+SUMIF(Madatrade!F:F,D:D,Madatrade!C:C)</f>
        <v>0</v>
      </c>
      <c r="AS689" s="12">
        <f>+SUMIF('FLY TECH'!F:F,D:D,'FLY TECH'!D:D)</f>
        <v>0</v>
      </c>
      <c r="AT689" s="12">
        <f>+SUMIFS('FIRST INVESTISSEMENT'!D:D,'FIRST INVESTISSEMENT'!G:G,D:D)</f>
        <v>0</v>
      </c>
      <c r="AU689" s="164">
        <f t="shared" si="65"/>
        <v>8498597.1500000004</v>
      </c>
      <c r="AV689" s="165">
        <f t="shared" si="66"/>
        <v>1878.9450873659134</v>
      </c>
    </row>
    <row r="690" spans="1:48" hidden="1" x14ac:dyDescent="0.25">
      <c r="A690" s="11" t="str">
        <f t="shared" si="62"/>
        <v>6</v>
      </c>
      <c r="B690" s="11" t="str">
        <f t="shared" si="63"/>
        <v>66</v>
      </c>
      <c r="C690" s="11" t="str">
        <f t="shared" si="64"/>
        <v>666</v>
      </c>
      <c r="D690" s="23">
        <v>66600000</v>
      </c>
      <c r="E690" s="119" t="s">
        <v>3277</v>
      </c>
      <c r="F690" s="24" t="s">
        <v>232</v>
      </c>
      <c r="G690" s="12">
        <f>+SUMIF(AGRIFARM!H:H,D:D,AGRIFARM!L:L)</f>
        <v>18697432.210000001</v>
      </c>
      <c r="H690" s="12">
        <f>+SUMIF(AGRICORP!I:I,D:D,AGRICORP!D:D)</f>
        <v>2205836.4300000002</v>
      </c>
      <c r="I690" s="12">
        <f>+SUMIF(SMTP!D:D,D:D,SMTP!F:F)</f>
        <v>380884686.25669998</v>
      </c>
      <c r="J690" s="12">
        <f>+SUMIF(AGRIVET!G:G,D:D,AGRIVET!D:D)</f>
        <v>587093782.28320003</v>
      </c>
      <c r="K690" s="12">
        <f>+SUMIF(AGRIVAL!G:G,D:D,AGRIVAL!D:D)</f>
        <v>235534554.03</v>
      </c>
      <c r="L690" s="12">
        <f>+SUMIF(AGRIKOBA!G:G,D:D,AGRIKOBA!D:D)</f>
        <v>7276757.6100000003</v>
      </c>
      <c r="M690" s="12">
        <f>+SUMIF(LMOI!F:F,D:D,LMOI!C:C)</f>
        <v>2989177519.5500002</v>
      </c>
      <c r="N690" s="12">
        <f>+SUMIF(TARTINE!G:G,D:D,TARTINE!D:D)</f>
        <v>0</v>
      </c>
      <c r="O690" s="12">
        <f>+SUMIF(IDF!F:F,D:D,IDF!C:C)</f>
        <v>2830396.85</v>
      </c>
      <c r="P690" s="12">
        <f>+SUMIF(RYA!G:G,D:D,RYA!D:D)</f>
        <v>27213</v>
      </c>
      <c r="Q690" s="12">
        <f>+SUMIF('SCI NOAH'!G:G,D:D,'SCI NOAH'!D:D)</f>
        <v>0</v>
      </c>
      <c r="R690" s="12">
        <f>+SUMIF(SIM!F:F,D:D,SIM!C:C)</f>
        <v>1455588.65</v>
      </c>
      <c r="S690" s="163">
        <f>+SUMIF('First Energy'!A:A,D:D,'First Energy'!C:C)</f>
        <v>200384184.41</v>
      </c>
      <c r="T690" s="163">
        <f>+SUMIF('ID Motors'!G:G,D:D,'ID Motors'!D:D)</f>
        <v>692727849.77999997</v>
      </c>
      <c r="U690" s="12">
        <f>+SUMIF('ID RENTAL'!G:G,D:D,'ID RENTAL'!D:D)</f>
        <v>32015</v>
      </c>
      <c r="V690" s="12">
        <f>+SUMIF('MCM '!G:G,D:D,'MCM '!D:D)</f>
        <v>11128285.084000001</v>
      </c>
      <c r="W690" s="12">
        <f>SUMIF(AGRIMOTORS!G:G,D:D,AGRIMOTORS!D:D)</f>
        <v>3029228.46</v>
      </c>
      <c r="X690" s="12">
        <f>+SUMIF(BOVIMA!F:F,D:D,BOVIMA!C:C)</f>
        <v>1198823803.9100001</v>
      </c>
      <c r="Y690" s="12">
        <f>+SUMIF(AGRIFEED!F:F,D:D,AGRIFEED!C:C)</f>
        <v>7669622.54</v>
      </c>
      <c r="Z690" s="12">
        <f>SUMIF(AMIP!F:F,D:D,AMIP!C:C)</f>
        <v>0</v>
      </c>
      <c r="AA690" s="12">
        <f>+SUMIF(ISF!G:G,D:D,ISF!D:D)</f>
        <v>0</v>
      </c>
      <c r="AB690" s="124">
        <f>+SUMIF(DISCOI!G:G,D:D,DISCOI!D:D)</f>
        <v>0</v>
      </c>
      <c r="AC690" s="12">
        <f>+SUMIF(MABEL!F:F,D:D,MABEL!C:C)</f>
        <v>134606983.01800001</v>
      </c>
      <c r="AD690" s="12">
        <f>+SUMIF(NMP!F:F,D:D,NMP!C:C)</f>
        <v>5350.59</v>
      </c>
      <c r="AE690" s="12">
        <f>+SUMIF('AMCHO '!F:F,D:D,'AMCHO '!C:C)</f>
        <v>319692837.24800003</v>
      </c>
      <c r="AF690" s="12">
        <f>+SUMIF(CONFORTIS!G:G,D:D,CONFORTIS!D:D)</f>
        <v>0</v>
      </c>
      <c r="AG690" s="12">
        <f>+SUMIF('IRS IMMO'!G:G,D:D,'IRS IMMO'!D:D)</f>
        <v>72033.850000000006</v>
      </c>
      <c r="AH690" s="12">
        <f>+SUMIFS(AGRIVETAM!C:C,AGRIVETAM!F:F,D:D)</f>
        <v>38418</v>
      </c>
      <c r="AI690" s="12">
        <f>+SUMIF(EUROPAINTS!F:F,D:D,EUROPAINTS!C:C)</f>
        <v>0</v>
      </c>
      <c r="AJ690" s="12">
        <f>+SUMIF('VET ABE'!F:F,D:D,'VET ABE'!D:D)</f>
        <v>14407</v>
      </c>
      <c r="AK690" s="12">
        <f>SUMIF('VET FIA'!F:F,D:D,'VET FIA'!D:D)</f>
        <v>14407</v>
      </c>
      <c r="AL690" s="12">
        <f>+SUMIF('CSS SAKAY'!F:F,D:D,'CSS SAKAY'!C:C)</f>
        <v>0</v>
      </c>
      <c r="AM690" s="12"/>
      <c r="AN690" s="12">
        <f>SUMIF('United Malagasy'!F:F,D:D,'United Malagasy'!C:C)</f>
        <v>703135.88</v>
      </c>
      <c r="AO690" s="12">
        <f>+SUMIF(NUTRIFOOD!E:E,D:D,NUTRIFOOD!C:C)</f>
        <v>9560349.6899999995</v>
      </c>
      <c r="AP690" s="12">
        <f>+SUMIF(FERRIS!H:H,D:D,FERRIS!E:E)</f>
        <v>3251926</v>
      </c>
      <c r="AQ690" s="12">
        <f>+SUMIF(SEM!F:F,D:D,SEM!C:C)</f>
        <v>65542632.030000001</v>
      </c>
      <c r="AR690" s="12">
        <f>+SUMIF(Madatrade!F:F,D:D,Madatrade!C:C)</f>
        <v>19043640.949999999</v>
      </c>
      <c r="AS690" s="12">
        <f>+SUMIF('FLY TECH'!F:F,D:D,'FLY TECH'!D:D)</f>
        <v>210682486.59</v>
      </c>
      <c r="AT690" s="12">
        <f>+SUMIFS('FIRST INVESTISSEMENT'!D:D,'FIRST INVESTISSEMENT'!G:G,D:D)</f>
        <v>0</v>
      </c>
      <c r="AU690" s="164">
        <f t="shared" si="65"/>
        <v>7102207363.8998985</v>
      </c>
      <c r="AV690" s="165">
        <f t="shared" si="66"/>
        <v>1570218.8726352004</v>
      </c>
    </row>
    <row r="691" spans="1:48" hidden="1" x14ac:dyDescent="0.25">
      <c r="A691" s="11" t="str">
        <f t="shared" si="62"/>
        <v>6</v>
      </c>
      <c r="B691" s="11" t="str">
        <f t="shared" si="63"/>
        <v>66</v>
      </c>
      <c r="C691" s="11" t="str">
        <f t="shared" si="64"/>
        <v>668</v>
      </c>
      <c r="D691" s="23">
        <v>66880000</v>
      </c>
      <c r="E691" s="119" t="s">
        <v>3277</v>
      </c>
      <c r="F691" s="24" t="s">
        <v>2166</v>
      </c>
      <c r="G691" s="12">
        <f>+SUMIF(AGRIFARM!H:H,D:D,AGRIFARM!L:L)</f>
        <v>0</v>
      </c>
      <c r="H691" s="12">
        <f>+SUMIF(AGRICORP!I:I,D:D,AGRICORP!D:D)</f>
        <v>0</v>
      </c>
      <c r="I691" s="12">
        <f>+SUMIF(SMTP!D:D,D:D,SMTP!F:F)</f>
        <v>0</v>
      </c>
      <c r="J691" s="12">
        <f>+SUMIF(AGRIVET!G:G,D:D,AGRIVET!D:D)</f>
        <v>0</v>
      </c>
      <c r="K691" s="12">
        <f>+SUMIF(AGRIVAL!G:G,D:D,AGRIVAL!D:D)</f>
        <v>0</v>
      </c>
      <c r="L691" s="12">
        <f>+SUMIF(AGRIKOBA!G:G,D:D,AGRIKOBA!D:D)</f>
        <v>0</v>
      </c>
      <c r="M691" s="12">
        <f>+SUMIF(LMOI!F:F,D:D,LMOI!C:C)</f>
        <v>0.02</v>
      </c>
      <c r="N691" s="12">
        <f>+SUMIF(TARTINE!G:G,D:D,TARTINE!D:D)</f>
        <v>0</v>
      </c>
      <c r="O691" s="12">
        <f>+SUMIF(IDF!F:F,D:D,IDF!C:C)</f>
        <v>0</v>
      </c>
      <c r="P691" s="12">
        <f>+SUMIF(RYA!G:G,D:D,RYA!D:D)</f>
        <v>0</v>
      </c>
      <c r="Q691" s="12">
        <f>+SUMIF('SCI NOAH'!G:G,D:D,'SCI NOAH'!D:D)</f>
        <v>0</v>
      </c>
      <c r="R691" s="12">
        <f>+SUMIF(SIM!F:F,D:D,SIM!C:C)</f>
        <v>0</v>
      </c>
      <c r="S691" s="163">
        <f>+SUMIF('First Energy'!A:A,D:D,'First Energy'!C:C)</f>
        <v>0</v>
      </c>
      <c r="T691" s="163">
        <f>+SUMIF('ID Motors'!G:G,D:D,'ID Motors'!D:D)</f>
        <v>0.01</v>
      </c>
      <c r="U691" s="12">
        <f>+SUMIF('ID RENTAL'!G:G,D:D,'ID RENTAL'!D:D)</f>
        <v>0</v>
      </c>
      <c r="V691" s="12">
        <f>+SUMIF('MCM '!G:G,D:D,'MCM '!D:D)</f>
        <v>0</v>
      </c>
      <c r="W691" s="12">
        <f>SUMIF(AGRIMOTORS!G:G,D:D,AGRIMOTORS!D:D)</f>
        <v>0</v>
      </c>
      <c r="X691" s="12">
        <f>+SUMIF(BOVIMA!F:F,D:D,BOVIMA!C:C)</f>
        <v>0</v>
      </c>
      <c r="Y691" s="12">
        <f>+SUMIF(AGRIFEED!F:F,D:D,AGRIFEED!C:C)</f>
        <v>0</v>
      </c>
      <c r="Z691" s="12">
        <f>SUMIF(AMIP!F:F,D:D,AMIP!C:C)</f>
        <v>0</v>
      </c>
      <c r="AA691" s="12">
        <f>+SUMIF(ISF!G:G,D:D,ISF!D:D)</f>
        <v>0</v>
      </c>
      <c r="AB691" s="124">
        <f>+SUMIF(DISCOI!G:G,D:D,DISCOI!D:D)</f>
        <v>0</v>
      </c>
      <c r="AC691" s="12">
        <f>+SUMIF(MABEL!F:F,D:D,MABEL!C:C)</f>
        <v>0</v>
      </c>
      <c r="AD691" s="12">
        <f>+SUMIF(NMP!F:F,D:D,NMP!C:C)</f>
        <v>0</v>
      </c>
      <c r="AE691" s="12">
        <f>+SUMIF('AMCHO '!F:F,D:D,'AMCHO '!C:C)</f>
        <v>0</v>
      </c>
      <c r="AF691" s="12">
        <f>+SUMIF(CONFORTIS!G:G,D:D,CONFORTIS!D:D)</f>
        <v>0</v>
      </c>
      <c r="AG691" s="12">
        <f>+SUMIF('IRS IMMO'!G:G,D:D,'IRS IMMO'!D:D)</f>
        <v>0</v>
      </c>
      <c r="AH691" s="12">
        <f>+SUMIFS(AGRIVETAM!C:C,AGRIVETAM!F:F,D:D)</f>
        <v>0</v>
      </c>
      <c r="AI691" s="12">
        <f>+SUMIF(EUROPAINTS!F:F,D:D,EUROPAINTS!C:C)</f>
        <v>0</v>
      </c>
      <c r="AJ691" s="12">
        <f>+SUMIF('VET ABE'!F:F,D:D,'VET ABE'!D:D)</f>
        <v>0</v>
      </c>
      <c r="AK691" s="12">
        <f>SUMIF('VET FIA'!F:F,D:D,'VET FIA'!D:D)</f>
        <v>0</v>
      </c>
      <c r="AL691" s="12">
        <f>+SUMIF('CSS SAKAY'!F:F,D:D,'CSS SAKAY'!C:C)</f>
        <v>0</v>
      </c>
      <c r="AM691" s="12"/>
      <c r="AN691" s="12">
        <f>SUMIF('United Malagasy'!F:F,D:D,'United Malagasy'!C:C)</f>
        <v>0</v>
      </c>
      <c r="AO691" s="12">
        <f>+SUMIF(NUTRIFOOD!E:E,D:D,NUTRIFOOD!C:C)</f>
        <v>0</v>
      </c>
      <c r="AP691" s="12">
        <f>+SUMIF(FERRIS!H:H,D:D,FERRIS!E:E)</f>
        <v>0</v>
      </c>
      <c r="AQ691" s="12">
        <f>+SUMIF(SEM!F:F,D:D,SEM!C:C)</f>
        <v>0</v>
      </c>
      <c r="AR691" s="12">
        <f>+SUMIF(Madatrade!F:F,D:D,Madatrade!C:C)</f>
        <v>0</v>
      </c>
      <c r="AS691" s="12">
        <f>+SUMIF('FLY TECH'!F:F,D:D,'FLY TECH'!D:D)</f>
        <v>0</v>
      </c>
      <c r="AT691" s="12">
        <f>+SUMIFS('FIRST INVESTISSEMENT'!D:D,'FIRST INVESTISSEMENT'!G:G,D:D)</f>
        <v>0</v>
      </c>
      <c r="AU691" s="164">
        <f t="shared" si="65"/>
        <v>0.03</v>
      </c>
      <c r="AV691" s="165">
        <f t="shared" si="66"/>
        <v>6.6326655595126541E-6</v>
      </c>
    </row>
    <row r="692" spans="1:48" hidden="1" x14ac:dyDescent="0.25">
      <c r="A692" s="11" t="str">
        <f t="shared" si="62"/>
        <v>6</v>
      </c>
      <c r="B692" s="11" t="str">
        <f t="shared" si="63"/>
        <v>68</v>
      </c>
      <c r="C692" s="11" t="str">
        <f t="shared" si="64"/>
        <v>681</v>
      </c>
      <c r="D692" s="23">
        <v>68111000</v>
      </c>
      <c r="E692" s="196" t="s">
        <v>3278</v>
      </c>
      <c r="F692" s="24" t="s">
        <v>509</v>
      </c>
      <c r="G692" s="12">
        <f>+SUMIF(AGRIFARM!H:H,D:D,AGRIFARM!L:L)</f>
        <v>966464.07</v>
      </c>
      <c r="H692" s="12">
        <f>+SUMIF(AGRICORP!I:I,D:D,AGRICORP!D:D)</f>
        <v>0</v>
      </c>
      <c r="I692" s="12">
        <f>+SUMIF(SMTP!D:D,D:D,SMTP!F:F)</f>
        <v>32550522.48</v>
      </c>
      <c r="J692" s="12">
        <f>+SUMIF(AGRIVET!G:G,D:D,AGRIVET!D:D)</f>
        <v>22150118.629999999</v>
      </c>
      <c r="K692" s="12">
        <f>+SUMIF(AGRIVAL!G:G,D:D,AGRIVAL!D:D)</f>
        <v>4214729.34</v>
      </c>
      <c r="L692" s="12">
        <f>+SUMIF(AGRIKOBA!G:G,D:D,AGRIKOBA!D:D)</f>
        <v>0</v>
      </c>
      <c r="M692" s="12">
        <f>+SUMIF(LMOI!F:F,D:D,LMOI!C:C)</f>
        <v>0</v>
      </c>
      <c r="N692" s="12">
        <f>+SUMIF(TARTINE!G:G,D:D,TARTINE!D:D)</f>
        <v>0</v>
      </c>
      <c r="O692" s="12">
        <f>+SUMIF(IDF!F:F,D:D,IDF!C:C)</f>
        <v>0</v>
      </c>
      <c r="P692" s="12">
        <f>+SUMIF(RYA!G:G,D:D,RYA!D:D)</f>
        <v>0</v>
      </c>
      <c r="Q692" s="12">
        <f>+SUMIF('SCI NOAH'!G:G,D:D,'SCI NOAH'!D:D)</f>
        <v>0</v>
      </c>
      <c r="R692" s="12">
        <f>+SUMIF(SIM!F:F,D:D,SIM!C:C)</f>
        <v>0</v>
      </c>
      <c r="S692" s="163">
        <f>+SUMIF('First Energy'!A:A,D:D,'First Energy'!C:C)</f>
        <v>0</v>
      </c>
      <c r="T692" s="163">
        <f>+SUMIF('ID Motors'!G:G,D:D,'ID Motors'!D:D)</f>
        <v>977202.56</v>
      </c>
      <c r="U692" s="12">
        <f>+SUMIF('ID RENTAL'!G:G,D:D,'ID RENTAL'!D:D)</f>
        <v>0</v>
      </c>
      <c r="V692" s="12">
        <f>+SUMIF('MCM '!G:G,D:D,'MCM '!D:D)</f>
        <v>398293.5</v>
      </c>
      <c r="W692" s="12">
        <f>SUMIF(AGRIMOTORS!G:G,D:D,AGRIMOTORS!D:D)</f>
        <v>0</v>
      </c>
      <c r="X692" s="12">
        <f>+SUMIF(BOVIMA!F:F,D:D,BOVIMA!C:C)</f>
        <v>0</v>
      </c>
      <c r="Y692" s="12">
        <f>+SUMIF(AGRIFEED!F:F,D:D,AGRIFEED!C:C)</f>
        <v>0</v>
      </c>
      <c r="Z692" s="12">
        <f>SUMIF(AMIP!F:F,D:D,AMIP!C:C)</f>
        <v>0</v>
      </c>
      <c r="AA692" s="12">
        <f>+SUMIF(ISF!G:G,D:D,ISF!D:D)</f>
        <v>0</v>
      </c>
      <c r="AB692" s="124">
        <f>+SUMIF(DISCOI!G:G,D:D,DISCOI!D:D)</f>
        <v>0</v>
      </c>
      <c r="AC692" s="12">
        <f>+SUMIF(MABEL!F:F,D:D,MABEL!C:C)</f>
        <v>0</v>
      </c>
      <c r="AD692" s="12">
        <f>+SUMIF(NMP!F:F,D:D,NMP!C:C)</f>
        <v>0</v>
      </c>
      <c r="AE692" s="12">
        <f>+SUMIF('AMCHO '!F:F,D:D,'AMCHO '!C:C)</f>
        <v>0</v>
      </c>
      <c r="AF692" s="12">
        <f>+SUMIF(CONFORTIS!G:G,D:D,CONFORTIS!D:D)</f>
        <v>0</v>
      </c>
      <c r="AG692" s="12">
        <f>+SUMIF('IRS IMMO'!G:G,D:D,'IRS IMMO'!D:D)</f>
        <v>0</v>
      </c>
      <c r="AH692" s="12">
        <f>+SUMIFS(AGRIVETAM!C:C,AGRIVETAM!F:F,D:D)</f>
        <v>0</v>
      </c>
      <c r="AI692" s="12">
        <f>+SUMIF(EUROPAINTS!F:F,D:D,EUROPAINTS!C:C)</f>
        <v>963779.45</v>
      </c>
      <c r="AJ692" s="12">
        <f>+SUMIF('VET ABE'!F:F,D:D,'VET ABE'!D:D)</f>
        <v>0</v>
      </c>
      <c r="AK692" s="12">
        <f>SUMIF('VET FIA'!F:F,D:D,'VET FIA'!D:D)</f>
        <v>0</v>
      </c>
      <c r="AL692" s="12">
        <f>+SUMIF('CSS SAKAY'!F:F,D:D,'CSS SAKAY'!C:C)</f>
        <v>0</v>
      </c>
      <c r="AM692" s="12"/>
      <c r="AN692" s="12">
        <f>SUMIF('United Malagasy'!F:F,D:D,'United Malagasy'!C:C)</f>
        <v>0</v>
      </c>
      <c r="AO692" s="12">
        <f>+SUMIF(NUTRIFOOD!E:E,D:D,NUTRIFOOD!C:C)</f>
        <v>0</v>
      </c>
      <c r="AP692" s="12">
        <f>+SUMIF(FERRIS!H:H,D:D,FERRIS!E:E)</f>
        <v>0</v>
      </c>
      <c r="AQ692" s="12">
        <f>+SUMIF(SEM!F:F,D:D,SEM!C:C)</f>
        <v>1993894.61</v>
      </c>
      <c r="AR692" s="12">
        <f>+SUMIF(Madatrade!F:F,D:D,Madatrade!C:C)</f>
        <v>0</v>
      </c>
      <c r="AS692" s="12">
        <f>+SUMIF('FLY TECH'!F:F,D:D,'FLY TECH'!D:D)</f>
        <v>0</v>
      </c>
      <c r="AT692" s="12">
        <f>+SUMIFS('FIRST INVESTISSEMENT'!D:D,'FIRST INVESTISSEMENT'!G:G,D:D)</f>
        <v>0</v>
      </c>
      <c r="AU692" s="164">
        <f t="shared" si="65"/>
        <v>64215004.640000001</v>
      </c>
      <c r="AV692" s="165">
        <f t="shared" si="66"/>
        <v>14197.221655989109</v>
      </c>
    </row>
    <row r="693" spans="1:48" hidden="1" x14ac:dyDescent="0.25">
      <c r="A693" s="11" t="str">
        <f t="shared" si="62"/>
        <v>6</v>
      </c>
      <c r="B693" s="11" t="str">
        <f t="shared" si="63"/>
        <v>68</v>
      </c>
      <c r="C693" s="11" t="str">
        <f t="shared" si="64"/>
        <v>681</v>
      </c>
      <c r="D693" s="23">
        <v>68112000</v>
      </c>
      <c r="E693" s="196" t="s">
        <v>3278</v>
      </c>
      <c r="F693" s="24" t="s">
        <v>511</v>
      </c>
      <c r="G693" s="12">
        <f>+SUMIF(AGRIFARM!H:H,D:D,AGRIFARM!L:L)</f>
        <v>1012432642.54</v>
      </c>
      <c r="H693" s="12">
        <f>+SUMIF(AGRICORP!I:I,D:D,AGRICORP!D:D)</f>
        <v>18243087.030000001</v>
      </c>
      <c r="I693" s="12">
        <f>+SUMIF(SMTP!D:D,D:D,SMTP!F:F)</f>
        <v>603992100.70030606</v>
      </c>
      <c r="J693" s="12">
        <f>+SUMIF(AGRIVET!G:G,D:D,AGRIVET!D:D)</f>
        <v>331427463.86000001</v>
      </c>
      <c r="K693" s="12">
        <f>+SUMIF(AGRIVAL!G:G,D:D,AGRIVAL!D:D)</f>
        <v>1799321588.23</v>
      </c>
      <c r="L693" s="12">
        <f>+SUMIF(AGRIKOBA!G:G,D:D,AGRIKOBA!D:D)</f>
        <v>752771557.54999995</v>
      </c>
      <c r="M693" s="12">
        <f>+SUMIF(LMOI!F:F,D:D,LMOI!C:C)</f>
        <v>5594278789.6599998</v>
      </c>
      <c r="N693" s="12">
        <f>+SUMIF(TARTINE!G:G,D:D,TARTINE!D:D)</f>
        <v>620853825.5</v>
      </c>
      <c r="O693" s="12">
        <f>+SUMIF(IDF!F:F,D:D,IDF!C:C)</f>
        <v>2018330850</v>
      </c>
      <c r="P693" s="12">
        <f>+SUMIF(RYA!G:G,D:D,RYA!D:D)</f>
        <v>386690366.12</v>
      </c>
      <c r="Q693" s="12">
        <f>+SUMIF('SCI NOAH'!G:G,D:D,'SCI NOAH'!D:D)</f>
        <v>0</v>
      </c>
      <c r="R693" s="12">
        <f>+SUMIF(SIM!F:F,D:D,SIM!C:C)</f>
        <v>314552540.79000002</v>
      </c>
      <c r="S693" s="163">
        <f>+SUMIF('First Energy'!A:A,D:D,'First Energy'!C:C)</f>
        <v>1808117565.8499999</v>
      </c>
      <c r="T693" s="163">
        <f>+SUMIF('ID Motors'!G:G,D:D,'ID Motors'!D:D)</f>
        <v>1622263257.5799999</v>
      </c>
      <c r="U693" s="12">
        <f>+SUMIF('ID RENTAL'!G:G,D:D,'ID RENTAL'!D:D)</f>
        <v>2105729409.54829</v>
      </c>
      <c r="V693" s="12">
        <f>+SUMIF('MCM '!G:G,D:D,'MCM '!D:D)</f>
        <v>351071738</v>
      </c>
      <c r="W693" s="12">
        <f>SUMIF(AGRIMOTORS!G:G,D:D,AGRIMOTORS!D:D)</f>
        <v>7891109.3241666704</v>
      </c>
      <c r="X693" s="12">
        <f>+SUMIF(BOVIMA!F:F,D:D,BOVIMA!C:C)</f>
        <v>424720963.01999998</v>
      </c>
      <c r="Y693" s="12">
        <f>+SUMIF(AGRIFEED!F:F,D:D,AGRIFEED!C:C)</f>
        <v>39557167.240000002</v>
      </c>
      <c r="Z693" s="12">
        <f>SUMIF(AMIP!F:F,D:D,AMIP!C:C)</f>
        <v>0</v>
      </c>
      <c r="AA693" s="12">
        <f>+SUMIF(ISF!G:G,D:D,ISF!D:D)</f>
        <v>14717250</v>
      </c>
      <c r="AB693" s="124">
        <f>+SUMIF(DISCOI!G:G,D:D,DISCOI!D:D)</f>
        <v>147413137.67866701</v>
      </c>
      <c r="AC693" s="12">
        <f>+SUMIF(MABEL!F:F,D:D,MABEL!C:C)</f>
        <v>76734441.090000004</v>
      </c>
      <c r="AD693" s="12">
        <f>+SUMIF(NMP!F:F,D:D,NMP!C:C)</f>
        <v>64216168.733000003</v>
      </c>
      <c r="AE693" s="12">
        <f>+SUMIF('AMCHO '!F:F,D:D,'AMCHO '!C:C)</f>
        <v>557026694.00199997</v>
      </c>
      <c r="AF693" s="12">
        <f>+SUMIF(CONFORTIS!G:G,D:D,CONFORTIS!D:D)</f>
        <v>0</v>
      </c>
      <c r="AG693" s="12">
        <f>+SUMIF('IRS IMMO'!G:G,D:D,'IRS IMMO'!D:D)</f>
        <v>468891.83325342502</v>
      </c>
      <c r="AH693" s="12">
        <f>+SUMIFS(AGRIVETAM!C:C,AGRIVETAM!F:F,D:D)</f>
        <v>25671940.010000002</v>
      </c>
      <c r="AI693" s="12">
        <f>+SUMIF(EUROPAINTS!F:F,D:D,EUROPAINTS!C:C)</f>
        <v>3404473.43</v>
      </c>
      <c r="AJ693" s="12">
        <f>+SUMIF('VET ABE'!F:F,D:D,'VET ABE'!D:D)</f>
        <v>7816773.2999999998</v>
      </c>
      <c r="AK693" s="12">
        <f>SUMIF('VET FIA'!F:F,D:D,'VET FIA'!D:D)</f>
        <v>3750520.94</v>
      </c>
      <c r="AL693" s="12">
        <f>+SUMIF('CSS SAKAY'!F:F,D:D,'CSS SAKAY'!C:C)</f>
        <v>796050</v>
      </c>
      <c r="AM693" s="12"/>
      <c r="AN693" s="12">
        <f>SUMIF('United Malagasy'!F:F,D:D,'United Malagasy'!C:C)</f>
        <v>17921237.93</v>
      </c>
      <c r="AO693" s="12">
        <f>+SUMIF(NUTRIFOOD!E:E,D:D,NUTRIFOOD!C:C)</f>
        <v>207085.97</v>
      </c>
      <c r="AP693" s="12">
        <f>+SUMIF(FERRIS!H:H,D:D,FERRIS!E:E)</f>
        <v>1362522450.5</v>
      </c>
      <c r="AQ693" s="12">
        <f>+SUMIF(SEM!F:F,D:D,SEM!C:C)</f>
        <v>627368507.87</v>
      </c>
      <c r="AR693" s="12">
        <f>+SUMIF(Madatrade!F:F,D:D,Madatrade!C:C)</f>
        <v>99178256.370000005</v>
      </c>
      <c r="AS693" s="12">
        <f>+SUMIF('FLY TECH'!F:F,D:D,'FLY TECH'!D:D)</f>
        <v>90028803.329999998</v>
      </c>
      <c r="AT693" s="12">
        <f>+SUMIFS('FIRST INVESTISSEMENT'!D:D,'FIRST INVESTISSEMENT'!G:G,D:D)</f>
        <v>699779554</v>
      </c>
      <c r="AU693" s="164">
        <f t="shared" si="65"/>
        <v>23611268259.529678</v>
      </c>
      <c r="AV693" s="165">
        <f t="shared" si="66"/>
        <v>5220188.193379893</v>
      </c>
    </row>
    <row r="694" spans="1:48" hidden="1" x14ac:dyDescent="0.25">
      <c r="A694" s="11" t="str">
        <f t="shared" si="62"/>
        <v>6</v>
      </c>
      <c r="B694" s="11" t="str">
        <f t="shared" si="63"/>
        <v>68</v>
      </c>
      <c r="C694" s="11" t="str">
        <f t="shared" si="64"/>
        <v>685</v>
      </c>
      <c r="D694" s="23">
        <v>68500000</v>
      </c>
      <c r="E694" s="196" t="s">
        <v>3278</v>
      </c>
      <c r="F694" s="24" t="s">
        <v>512</v>
      </c>
      <c r="G694" s="12">
        <f>+SUMIF(AGRIFARM!H:H,D:D,AGRIFARM!L:L)</f>
        <v>206121024.94999999</v>
      </c>
      <c r="H694" s="12">
        <f>+SUMIF(AGRICORP!I:I,D:D,AGRICORP!D:D)</f>
        <v>0</v>
      </c>
      <c r="I694" s="12">
        <f>+SUMIF(SMTP!D:D,D:D,SMTP!F:F)</f>
        <v>0</v>
      </c>
      <c r="J694" s="12">
        <f>+SUMIF(AGRIVET!G:G,D:D,AGRIVET!D:D)</f>
        <v>983778890.86000001</v>
      </c>
      <c r="K694" s="12">
        <f>+SUMIF(AGRIVAL!G:G,D:D,AGRIVAL!D:D)</f>
        <v>653858009.51333296</v>
      </c>
      <c r="L694" s="12">
        <f>+SUMIF(AGRIKOBA!G:G,D:D,AGRIKOBA!D:D)</f>
        <v>36.42</v>
      </c>
      <c r="M694" s="12">
        <f>+SUMIF(LMOI!F:F,D:D,LMOI!C:C)</f>
        <v>0</v>
      </c>
      <c r="N694" s="12">
        <f>+SUMIF(TARTINE!G:G,D:D,TARTINE!D:D)</f>
        <v>0</v>
      </c>
      <c r="O694" s="12">
        <f>+SUMIF(IDF!F:F,D:D,IDF!C:C)</f>
        <v>224440186.13999999</v>
      </c>
      <c r="P694" s="12">
        <f>+SUMIF(RYA!G:G,D:D,RYA!D:D)</f>
        <v>0</v>
      </c>
      <c r="Q694" s="12">
        <f>+SUMIF('SCI NOAH'!G:G,D:D,'SCI NOAH'!D:D)</f>
        <v>0</v>
      </c>
      <c r="R694" s="12">
        <f>+SUMIF(SIM!F:F,D:D,SIM!C:C)</f>
        <v>0</v>
      </c>
      <c r="S694" s="163">
        <f>+SUMIF('First Energy'!A:A,D:D,'First Energy'!C:C)</f>
        <v>0</v>
      </c>
      <c r="T694" s="163">
        <f>+SUMIF('ID Motors'!G:G,D:D,'ID Motors'!D:D)</f>
        <v>0</v>
      </c>
      <c r="U694" s="12">
        <f>+SUMIF('ID RENTAL'!G:G,D:D,'ID RENTAL'!D:D)</f>
        <v>0</v>
      </c>
      <c r="V694" s="12">
        <f>+SUMIF('MCM '!G:G,D:D,'MCM '!D:D)</f>
        <v>0</v>
      </c>
      <c r="W694" s="12">
        <f>SUMIF(AGRIMOTORS!G:G,D:D,AGRIMOTORS!D:D)</f>
        <v>0</v>
      </c>
      <c r="X694" s="12">
        <f>+SUMIF(BOVIMA!F:F,D:D,BOVIMA!C:C)</f>
        <v>0</v>
      </c>
      <c r="Y694" s="12">
        <f>+SUMIF(AGRIFEED!F:F,D:D,AGRIFEED!C:C)</f>
        <v>0</v>
      </c>
      <c r="Z694" s="12">
        <f>SUMIF(AMIP!F:F,D:D,AMIP!C:C)</f>
        <v>0</v>
      </c>
      <c r="AA694" s="12">
        <f>+SUMIF(ISF!G:G,D:D,ISF!D:D)</f>
        <v>0</v>
      </c>
      <c r="AB694" s="124">
        <f>+SUMIF(DISCOI!G:G,D:D,DISCOI!D:D)</f>
        <v>0</v>
      </c>
      <c r="AC694" s="12">
        <f>+SUMIF(MABEL!F:F,D:D,MABEL!C:C)</f>
        <v>0</v>
      </c>
      <c r="AD694" s="12">
        <f>+SUMIF(NMP!F:F,D:D,NMP!C:C)</f>
        <v>0</v>
      </c>
      <c r="AE694" s="12">
        <f>+SUMIF('AMCHO '!F:F,D:D,'AMCHO '!C:C)</f>
        <v>0</v>
      </c>
      <c r="AF694" s="12">
        <f>+SUMIF(CONFORTIS!G:G,D:D,CONFORTIS!D:D)</f>
        <v>0</v>
      </c>
      <c r="AG694" s="12">
        <f>+SUMIF('IRS IMMO'!G:G,D:D,'IRS IMMO'!D:D)</f>
        <v>0</v>
      </c>
      <c r="AH694" s="12">
        <f>+SUMIFS(AGRIVETAM!C:C,AGRIVETAM!F:F,D:D)</f>
        <v>0</v>
      </c>
      <c r="AI694" s="12">
        <f>+SUMIF(EUROPAINTS!F:F,D:D,EUROPAINTS!C:C)</f>
        <v>0</v>
      </c>
      <c r="AJ694" s="12">
        <f>+SUMIF('VET ABE'!F:F,D:D,'VET ABE'!D:D)</f>
        <v>33006529.940000001</v>
      </c>
      <c r="AK694" s="12">
        <f>SUMIF('VET FIA'!F:F,D:D,'VET FIA'!D:D)</f>
        <v>5422559.5</v>
      </c>
      <c r="AL694" s="12">
        <f>+SUMIF('CSS SAKAY'!F:F,D:D,'CSS SAKAY'!C:C)</f>
        <v>0</v>
      </c>
      <c r="AM694" s="12"/>
      <c r="AN694" s="12">
        <f>SUMIF('United Malagasy'!F:F,D:D,'United Malagasy'!C:C)</f>
        <v>0</v>
      </c>
      <c r="AO694" s="12">
        <f>+SUMIF(NUTRIFOOD!E:E,D:D,NUTRIFOOD!C:C)</f>
        <v>0</v>
      </c>
      <c r="AP694" s="12">
        <f>+SUMIF(FERRIS!H:H,D:D,FERRIS!E:E)</f>
        <v>0</v>
      </c>
      <c r="AQ694" s="12">
        <f>+SUMIF(SEM!F:F,D:D,SEM!C:C)</f>
        <v>0</v>
      </c>
      <c r="AR694" s="12">
        <f>+SUMIF(Madatrade!F:F,D:D,Madatrade!C:C)</f>
        <v>0</v>
      </c>
      <c r="AS694" s="12">
        <f>+SUMIF('FLY TECH'!F:F,D:D,'FLY TECH'!D:D)</f>
        <v>0</v>
      </c>
      <c r="AT694" s="12">
        <f>+SUMIFS('FIRST INVESTISSEMENT'!D:D,'FIRST INVESTISSEMENT'!G:G,D:D)</f>
        <v>0</v>
      </c>
      <c r="AU694" s="164">
        <f t="shared" si="65"/>
        <v>2106627237.3233328</v>
      </c>
      <c r="AV694" s="165">
        <f t="shared" si="66"/>
        <v>465751.79745752533</v>
      </c>
    </row>
    <row r="695" spans="1:48" hidden="1" x14ac:dyDescent="0.25">
      <c r="A695" s="11" t="str">
        <f t="shared" si="62"/>
        <v>6</v>
      </c>
      <c r="B695" s="11" t="str">
        <f t="shared" si="63"/>
        <v>69</v>
      </c>
      <c r="C695" s="11" t="str">
        <f t="shared" si="64"/>
        <v>695</v>
      </c>
      <c r="D695" s="23">
        <v>69500000</v>
      </c>
      <c r="E695" s="196" t="s">
        <v>3279</v>
      </c>
      <c r="F695" s="24" t="s">
        <v>234</v>
      </c>
      <c r="G695" s="12">
        <f>+SUMIF(AGRIFARM!H:H,D:D,AGRIFARM!L:L)</f>
        <v>0</v>
      </c>
      <c r="H695" s="12">
        <f>+SUMIF(AGRICORP!I:I,D:D,AGRICORP!D:D)</f>
        <v>7511181.6984000001</v>
      </c>
      <c r="I695" s="12">
        <f>+SUMIF(SMTP!D:D,D:D,SMTP!F:F)</f>
        <v>0</v>
      </c>
      <c r="J695" s="12">
        <f>+SUMIF(AGRIVET!G:G,D:D,AGRIVET!D:D)</f>
        <v>0</v>
      </c>
      <c r="K695" s="12">
        <f>+SUMIF(AGRIVAL!G:G,D:D,AGRIVAL!D:D)</f>
        <v>0</v>
      </c>
      <c r="L695" s="12">
        <f>+SUMIF(AGRIKOBA!G:G,D:D,AGRIKOBA!D:D)</f>
        <v>0</v>
      </c>
      <c r="M695" s="12">
        <f>+SUMIF(LMOI!F:F,D:D,LMOI!C:C)</f>
        <v>1880708851.1860099</v>
      </c>
      <c r="N695" s="12">
        <f>+SUMIF(TARTINE!G:G,D:D,TARTINE!D:D)</f>
        <v>77387461.549999997</v>
      </c>
      <c r="O695" s="12">
        <f>+SUMIF(IDF!F:F,D:D,IDF!C:C)</f>
        <v>0</v>
      </c>
      <c r="P695" s="12">
        <f>+SUMIF(RYA!G:G,D:D,RYA!D:D)</f>
        <v>0</v>
      </c>
      <c r="Q695" s="12">
        <f>+SUMIF('SCI NOAH'!G:G,D:D,'SCI NOAH'!D:D)</f>
        <v>0</v>
      </c>
      <c r="R695" s="12">
        <f>+SUMIF(SIM!F:F,D:D,SIM!C:C)</f>
        <v>0</v>
      </c>
      <c r="S695" s="163">
        <f>+SUMIF('First Energy'!A:A,D:D,'First Energy'!C:C)</f>
        <v>0</v>
      </c>
      <c r="T695" s="163">
        <f>+SUMIF('ID Motors'!G:G,D:D,'ID Motors'!D:D)</f>
        <v>0</v>
      </c>
      <c r="U695" s="12">
        <f>+SUMIF('ID RENTAL'!G:G,D:D,'ID RENTAL'!D:D)</f>
        <v>0</v>
      </c>
      <c r="V695" s="12">
        <f>+SUMIF('MCM '!G:G,D:D,'MCM '!D:D)</f>
        <v>0</v>
      </c>
      <c r="W695" s="12">
        <f>SUMIF(AGRIMOTORS!G:G,D:D,AGRIMOTORS!D:D)</f>
        <v>10356510.18275</v>
      </c>
      <c r="X695" s="12">
        <f>+SUMIF(BOVIMA!F:F,D:D,BOVIMA!C:C)</f>
        <v>0</v>
      </c>
      <c r="Y695" s="12">
        <f>+SUMIF(AGRIFEED!F:F,D:D,AGRIFEED!C:C)</f>
        <v>0</v>
      </c>
      <c r="Z695" s="12">
        <f>SUMIF(AMIP!F:F,D:D,AMIP!C:C)</f>
        <v>0</v>
      </c>
      <c r="AA695" s="12">
        <f>+SUMIF(ISF!G:G,D:D,ISF!D:D)</f>
        <v>0</v>
      </c>
      <c r="AB695" s="124">
        <f>+SUMIF(DISCOI!G:G,D:D,DISCOI!D:D)</f>
        <v>0</v>
      </c>
      <c r="AC695" s="12">
        <f>+SUMIF(MABEL!F:F,D:D,MABEL!C:C)</f>
        <v>0</v>
      </c>
      <c r="AD695" s="12">
        <f>+SUMIF(NMP!F:F,D:D,NMP!C:C)</f>
        <v>0</v>
      </c>
      <c r="AE695" s="12">
        <f>+SUMIF('AMCHO '!F:F,D:D,'AMCHO '!C:C)</f>
        <v>0</v>
      </c>
      <c r="AF695" s="12">
        <f>+SUMIF(CONFORTIS!G:G,D:D,CONFORTIS!D:D)</f>
        <v>0</v>
      </c>
      <c r="AG695" s="12">
        <f>+SUMIF('IRS IMMO'!G:G,D:D,'IRS IMMO'!D:D)</f>
        <v>0</v>
      </c>
      <c r="AH695" s="12">
        <f>+SUMIFS(AGRIVETAM!C:C,AGRIVETAM!F:F,D:D)</f>
        <v>0</v>
      </c>
      <c r="AI695" s="12">
        <f>+SUMIF(EUROPAINTS!F:F,D:D,EUROPAINTS!C:C)</f>
        <v>0</v>
      </c>
      <c r="AJ695" s="12">
        <f>+SUMIF('VET ABE'!F:F,D:D,'VET ABE'!D:D)</f>
        <v>0</v>
      </c>
      <c r="AK695" s="12">
        <f>SUMIF('VET FIA'!F:F,D:D,'VET FIA'!D:D)</f>
        <v>0</v>
      </c>
      <c r="AL695" s="12">
        <f>+SUMIF('CSS SAKAY'!F:F,D:D,'CSS SAKAY'!C:C)</f>
        <v>0</v>
      </c>
      <c r="AM695" s="12"/>
      <c r="AN695" s="12">
        <f>SUMIF('United Malagasy'!F:F,D:D,'United Malagasy'!C:C)</f>
        <v>0</v>
      </c>
      <c r="AO695" s="12">
        <f>+SUMIF(NUTRIFOOD!E:E,D:D,NUTRIFOOD!C:C)</f>
        <v>320000</v>
      </c>
      <c r="AP695" s="12">
        <f>+SUMIF(FERRIS!H:H,D:D,FERRIS!E:E)</f>
        <v>115316044.86</v>
      </c>
      <c r="AQ695" s="12">
        <f>+SUMIF(SEM!F:F,D:D,SEM!C:C)</f>
        <v>0</v>
      </c>
      <c r="AR695" s="12">
        <f>+SUMIF(Madatrade!F:F,D:D,Madatrade!C:C)</f>
        <v>0</v>
      </c>
      <c r="AS695" s="12">
        <f>+SUMIF('FLY TECH'!F:F,D:D,'FLY TECH'!D:D)</f>
        <v>0</v>
      </c>
      <c r="AT695" s="12">
        <f>+SUMIFS('FIRST INVESTISSEMENT'!D:D,'FIRST INVESTISSEMENT'!G:G,D:D)</f>
        <v>0</v>
      </c>
      <c r="AU695" s="164">
        <f t="shared" si="65"/>
        <v>2091600049.4771597</v>
      </c>
      <c r="AV695" s="165">
        <f t="shared" si="66"/>
        <v>462429.45374807069</v>
      </c>
    </row>
    <row r="696" spans="1:48" hidden="1" x14ac:dyDescent="0.25">
      <c r="A696" s="11" t="str">
        <f t="shared" si="62"/>
        <v>6</v>
      </c>
      <c r="B696" s="11" t="str">
        <f t="shared" si="63"/>
        <v>69</v>
      </c>
      <c r="C696" s="11" t="str">
        <f t="shared" si="64"/>
        <v>695</v>
      </c>
      <c r="D696" s="23">
        <v>69510000</v>
      </c>
      <c r="E696" s="196" t="s">
        <v>3279</v>
      </c>
      <c r="F696" s="24" t="s">
        <v>2416</v>
      </c>
      <c r="G696" s="12">
        <f>+SUMIF(AGRIFARM!H:H,D:D,AGRIFARM!L:L)</f>
        <v>0</v>
      </c>
      <c r="H696" s="12">
        <f>+SUMIF(AGRICORP!I:I,D:D,AGRICORP!D:D)</f>
        <v>0</v>
      </c>
      <c r="I696" s="12">
        <f>+SUMIF(SMTP!D:D,D:D,SMTP!F:F)</f>
        <v>0</v>
      </c>
      <c r="J696" s="12">
        <f>+SUMIF(AGRIVET!G:G,D:D,AGRIVET!D:D)</f>
        <v>0</v>
      </c>
      <c r="K696" s="12">
        <f>+SUMIF(AGRIVAL!G:G,D:D,AGRIVAL!D:D)</f>
        <v>0</v>
      </c>
      <c r="L696" s="12">
        <f>+SUMIF(AGRIKOBA!G:G,D:D,AGRIKOBA!D:D)</f>
        <v>0</v>
      </c>
      <c r="M696" s="12">
        <f>+SUMIF(LMOI!F:F,D:D,LMOI!C:C)</f>
        <v>0</v>
      </c>
      <c r="N696" s="12">
        <f>+SUMIF(TARTINE!G:G,D:D,TARTINE!D:D)</f>
        <v>0</v>
      </c>
      <c r="O696" s="12">
        <f>+SUMIF(IDF!F:F,D:D,IDF!C:C)</f>
        <v>0</v>
      </c>
      <c r="P696" s="12">
        <f>+SUMIF(RYA!G:G,D:D,RYA!D:D)</f>
        <v>0</v>
      </c>
      <c r="Q696" s="12">
        <f>+SUMIF('SCI NOAH'!G:G,D:D,'SCI NOAH'!D:D)</f>
        <v>0</v>
      </c>
      <c r="R696" s="12">
        <f>+SUMIF(SIM!F:F,D:D,SIM!C:C)</f>
        <v>0</v>
      </c>
      <c r="S696" s="163">
        <f>+SUMIF('First Energy'!A:A,D:D,'First Energy'!C:C)</f>
        <v>0</v>
      </c>
      <c r="T696" s="163">
        <f>+SUMIF('ID Motors'!G:G,D:D,'ID Motors'!D:D)</f>
        <v>0</v>
      </c>
      <c r="U696" s="12">
        <f>+SUMIF('ID RENTAL'!G:G,D:D,'ID RENTAL'!D:D)</f>
        <v>0</v>
      </c>
      <c r="V696" s="12">
        <f>+SUMIF('MCM '!G:G,D:D,'MCM '!D:D)</f>
        <v>0</v>
      </c>
      <c r="W696" s="12">
        <f>SUMIF(AGRIMOTORS!G:G,D:D,AGRIMOTORS!D:D)</f>
        <v>0</v>
      </c>
      <c r="X696" s="12">
        <f>+SUMIF(BOVIMA!F:F,D:D,BOVIMA!C:C)</f>
        <v>0</v>
      </c>
      <c r="Y696" s="12">
        <f>+SUMIF(AGRIFEED!F:F,D:D,AGRIFEED!C:C)</f>
        <v>0</v>
      </c>
      <c r="Z696" s="12">
        <f>SUMIF(AMIP!F:F,D:D,AMIP!C:C)</f>
        <v>0</v>
      </c>
      <c r="AA696" s="12">
        <f>+SUMIF(ISF!G:G,D:D,ISF!D:D)</f>
        <v>320000</v>
      </c>
      <c r="AB696" s="124">
        <f>+SUMIF(DISCOI!G:G,D:D,DISCOI!D:D)</f>
        <v>0</v>
      </c>
      <c r="AC696" s="12">
        <f>+SUMIF(MABEL!F:F,D:D,MABEL!C:C)</f>
        <v>0</v>
      </c>
      <c r="AD696" s="12">
        <f>+SUMIF(NMP!F:F,D:D,NMP!C:C)</f>
        <v>0</v>
      </c>
      <c r="AE696" s="12">
        <f>+SUMIF('AMCHO '!F:F,D:D,'AMCHO '!C:C)</f>
        <v>0</v>
      </c>
      <c r="AF696" s="12">
        <f>+SUMIF(CONFORTIS!G:G,D:D,CONFORTIS!D:D)</f>
        <v>0</v>
      </c>
      <c r="AG696" s="12">
        <f>+SUMIF('IRS IMMO'!G:G,D:D,'IRS IMMO'!D:D)</f>
        <v>0</v>
      </c>
      <c r="AH696" s="12">
        <f>+SUMIFS(AGRIVETAM!C:C,AGRIVETAM!F:F,D:D)</f>
        <v>0</v>
      </c>
      <c r="AI696" s="12">
        <f>+SUMIF(EUROPAINTS!F:F,D:D,EUROPAINTS!C:C)</f>
        <v>0</v>
      </c>
      <c r="AJ696" s="12">
        <f>+SUMIF('VET ABE'!F:F,D:D,'VET ABE'!D:D)</f>
        <v>0</v>
      </c>
      <c r="AK696" s="12">
        <f>SUMIF('VET FIA'!F:F,D:D,'VET FIA'!D:D)</f>
        <v>0</v>
      </c>
      <c r="AL696" s="12">
        <f>+SUMIF('CSS SAKAY'!F:F,D:D,'CSS SAKAY'!C:C)</f>
        <v>0</v>
      </c>
      <c r="AM696" s="12"/>
      <c r="AN696" s="12">
        <f>SUMIF('United Malagasy'!F:F,D:D,'United Malagasy'!C:C)</f>
        <v>0</v>
      </c>
      <c r="AO696" s="12">
        <f>+SUMIF(NUTRIFOOD!E:E,D:D,NUTRIFOOD!C:C)</f>
        <v>0</v>
      </c>
      <c r="AP696" s="12">
        <f>+SUMIF(FERRIS!H:H,D:D,FERRIS!E:E)</f>
        <v>0</v>
      </c>
      <c r="AQ696" s="12">
        <f>+SUMIF(SEM!F:F,D:D,SEM!C:C)</f>
        <v>0</v>
      </c>
      <c r="AR696" s="12">
        <f>+SUMIF(Madatrade!F:F,D:D,Madatrade!C:C)</f>
        <v>0</v>
      </c>
      <c r="AS696" s="12">
        <f>+SUMIF('FLY TECH'!F:F,D:D,'FLY TECH'!D:D)</f>
        <v>0</v>
      </c>
      <c r="AT696" s="12">
        <f>+SUMIFS('FIRST INVESTISSEMENT'!D:D,'FIRST INVESTISSEMENT'!G:G,D:D)</f>
        <v>0</v>
      </c>
      <c r="AU696" s="164">
        <f t="shared" si="65"/>
        <v>320000</v>
      </c>
      <c r="AV696" s="165">
        <f t="shared" si="66"/>
        <v>70.748432634801645</v>
      </c>
    </row>
    <row r="697" spans="1:48" hidden="1" x14ac:dyDescent="0.25">
      <c r="A697" s="11" t="str">
        <f t="shared" si="62"/>
        <v>6</v>
      </c>
      <c r="B697" s="11" t="str">
        <f t="shared" si="63"/>
        <v>69</v>
      </c>
      <c r="C697" s="11" t="str">
        <f t="shared" si="64"/>
        <v>698</v>
      </c>
      <c r="D697" s="23">
        <v>69800000</v>
      </c>
      <c r="E697" s="196" t="s">
        <v>3279</v>
      </c>
      <c r="F697" s="24" t="s">
        <v>513</v>
      </c>
      <c r="G697" s="12">
        <f>+SUMIF(AGRIFARM!H:H,D:D,AGRIFARM!L:L)</f>
        <v>101410280.006</v>
      </c>
      <c r="H697" s="12">
        <f>+SUMIF(AGRICORP!I:I,D:D,AGRICORP!D:D)</f>
        <v>0</v>
      </c>
      <c r="I697" s="12">
        <f>+SUMIF(SMTP!D:D,D:D,SMTP!F:F)</f>
        <v>179931313.29124001</v>
      </c>
      <c r="J697" s="12">
        <f>+SUMIF(AGRIVET!G:G,D:D,AGRIVET!D:D)</f>
        <v>1045086405.46584</v>
      </c>
      <c r="K697" s="12">
        <f>+SUMIF(AGRIVAL!G:G,D:D,AGRIVAL!D:D)</f>
        <v>862877848.65590596</v>
      </c>
      <c r="L697" s="12">
        <f>+SUMIF(AGRIKOBA!G:G,D:D,AGRIKOBA!D:D)</f>
        <v>40559228.510899998</v>
      </c>
      <c r="M697" s="12">
        <f>+SUMIF(LMOI!F:F,D:D,LMOI!C:C)</f>
        <v>0</v>
      </c>
      <c r="N697" s="12">
        <f>+SUMIF(TARTINE!G:G,D:D,TARTINE!D:D)</f>
        <v>0</v>
      </c>
      <c r="O697" s="12">
        <f>+SUMIF(IDF!F:F,D:D,IDF!C:C)</f>
        <v>0</v>
      </c>
      <c r="P697" s="12">
        <f>+SUMIF(RYA!G:G,D:D,RYA!D:D)</f>
        <v>1086956.72</v>
      </c>
      <c r="Q697" s="12">
        <f>+SUMIF('SCI NOAH'!G:G,D:D,'SCI NOAH'!D:D)</f>
        <v>16000</v>
      </c>
      <c r="R697" s="12">
        <f>+SUMIF(SIM!F:F,D:D,SIM!C:C)</f>
        <v>0</v>
      </c>
      <c r="S697" s="163">
        <f>+SUMIF('First Energy'!A:A,D:D,'First Energy'!C:C)</f>
        <v>242209204.00999999</v>
      </c>
      <c r="T697" s="163">
        <f>+SUMIF('ID Motors'!G:G,D:D,'ID Motors'!D:D)</f>
        <v>0</v>
      </c>
      <c r="U697" s="12">
        <f>+SUMIF('ID RENTAL'!G:G,D:D,'ID RENTAL'!D:D)</f>
        <v>37043340.803800002</v>
      </c>
      <c r="V697" s="12">
        <f>+SUMIF('MCM '!G:G,D:D,'MCM '!D:D)</f>
        <v>21992222.309999999</v>
      </c>
      <c r="W697" s="12">
        <f>SUMIF(AGRIMOTORS!G:G,D:D,AGRIMOTORS!D:D)</f>
        <v>0</v>
      </c>
      <c r="X697" s="12">
        <f>+SUMIF(BOVIMA!F:F,D:D,BOVIMA!C:C)</f>
        <v>0</v>
      </c>
      <c r="Y697" s="12">
        <f>+SUMIF(AGRIFEED!F:F,D:D,AGRIFEED!C:C)</f>
        <v>0</v>
      </c>
      <c r="Z697" s="12">
        <f>SUMIF(AMIP!F:F,D:D,AMIP!C:C)</f>
        <v>320000</v>
      </c>
      <c r="AA697" s="12">
        <f>+SUMIF(ISF!G:G,D:D,ISF!D:D)</f>
        <v>0</v>
      </c>
      <c r="AB697" s="124">
        <f>+SUMIF(DISCOI!G:G,D:D,DISCOI!D:D)</f>
        <v>1669739.8237000001</v>
      </c>
      <c r="AC697" s="12">
        <f>+SUMIF(MABEL!F:F,D:D,MABEL!C:C)</f>
        <v>1940563.7450000001</v>
      </c>
      <c r="AD697" s="12">
        <f>+SUMIF(NMP!F:F,D:D,NMP!C:C)</f>
        <v>442915.06449999998</v>
      </c>
      <c r="AE697" s="12">
        <f>+SUMIF('AMCHO '!F:F,D:D,'AMCHO '!C:C)</f>
        <v>0</v>
      </c>
      <c r="AF697" s="12">
        <f>+SUMIF(CONFORTIS!G:G,D:D,CONFORTIS!D:D)</f>
        <v>150000</v>
      </c>
      <c r="AG697" s="12">
        <f>+SUMIF('IRS IMMO'!G:G,D:D,'IRS IMMO'!D:D)</f>
        <v>67300602.309349298</v>
      </c>
      <c r="AH697" s="12">
        <f>+SUMIFS(AGRIVETAM!C:C,AGRIVETAM!F:F,D:D)</f>
        <v>0</v>
      </c>
      <c r="AI697" s="12">
        <f>+SUMIF(EUROPAINTS!F:F,D:D,EUROPAINTS!C:C)</f>
        <v>2758717.3394999998</v>
      </c>
      <c r="AJ697" s="12">
        <f>+SUMIF('VET ABE'!F:F,D:D,'VET ABE'!D:D)</f>
        <v>42981022.451049998</v>
      </c>
      <c r="AK697" s="12">
        <f>SUMIF('VET FIA'!F:F,D:D,'VET FIA'!D:D)</f>
        <v>21808335.254099999</v>
      </c>
      <c r="AL697" s="12">
        <f>+SUMIF('CSS SAKAY'!F:F,D:D,'CSS SAKAY'!C:C)</f>
        <v>100000</v>
      </c>
      <c r="AM697" s="12"/>
      <c r="AN697" s="12">
        <f>SUMIF('United Malagasy'!F:F,D:D,'United Malagasy'!C:C)</f>
        <v>1779335.7511499999</v>
      </c>
      <c r="AO697" s="12">
        <f>+SUMIF(NUTRIFOOD!E:E,D:D,NUTRIFOOD!C:C)</f>
        <v>0</v>
      </c>
      <c r="AP697" s="12">
        <f>+SUMIF(FERRIS!H:H,D:D,FERRIS!E:E)</f>
        <v>73190674.569999993</v>
      </c>
      <c r="AQ697" s="12">
        <f>+SUMIF(SEM!F:F,D:D,SEM!C:C)</f>
        <v>131913414.61</v>
      </c>
      <c r="AR697" s="12">
        <f>+SUMIF(Madatrade!F:F,D:D,Madatrade!C:C)</f>
        <v>1191203999.1900001</v>
      </c>
      <c r="AS697" s="12">
        <f>+SUMIF('FLY TECH'!F:F,D:D,'FLY TECH'!D:D)</f>
        <v>30818303.651250001</v>
      </c>
      <c r="AT697" s="12">
        <f>+SUMIFS('FIRST INVESTISSEMENT'!D:D,'FIRST INVESTISSEMENT'!G:G,D:D)</f>
        <v>5923277.9299999997</v>
      </c>
      <c r="AU697" s="164">
        <f t="shared" si="65"/>
        <v>4106513701.463285</v>
      </c>
      <c r="AV697" s="165">
        <f t="shared" si="66"/>
        <v>907904.39991207863</v>
      </c>
    </row>
    <row r="698" spans="1:48" hidden="1" x14ac:dyDescent="0.25">
      <c r="A698" s="11" t="str">
        <f t="shared" si="62"/>
        <v>7</v>
      </c>
      <c r="B698" s="11" t="str">
        <f t="shared" si="63"/>
        <v>70</v>
      </c>
      <c r="C698" s="11" t="str">
        <f t="shared" si="64"/>
        <v>701</v>
      </c>
      <c r="D698" s="23">
        <v>70100000</v>
      </c>
      <c r="E698" s="199" t="s">
        <v>3280</v>
      </c>
      <c r="F698" s="24" t="s">
        <v>2619</v>
      </c>
      <c r="G698" s="12">
        <f>+SUMIF(AGRIFARM!H:H,D:D,AGRIFARM!L:L)</f>
        <v>0</v>
      </c>
      <c r="H698" s="12">
        <f>+SUMIF(AGRICORP!I:I,D:D,AGRICORP!D:D)</f>
        <v>0</v>
      </c>
      <c r="I698" s="12">
        <f>+SUMIF(SMTP!D:D,D:D,SMTP!F:F)</f>
        <v>-13047432009.640301</v>
      </c>
      <c r="J698" s="12">
        <f>+SUMIF(AGRIVET!G:G,D:D,AGRIVET!D:D)</f>
        <v>0</v>
      </c>
      <c r="K698" s="12">
        <f>+SUMIF(AGRIVAL!G:G,D:D,AGRIVAL!D:D)</f>
        <v>0</v>
      </c>
      <c r="L698" s="12">
        <f>+SUMIF(AGRIKOBA!G:G,D:D,AGRIKOBA!D:D)</f>
        <v>0</v>
      </c>
      <c r="M698" s="12">
        <f>+SUMIF(LMOI!F:F,D:D,LMOI!C:C)</f>
        <v>0</v>
      </c>
      <c r="N698" s="12">
        <f>+SUMIF(TARTINE!G:G,D:D,TARTINE!D:D)</f>
        <v>0</v>
      </c>
      <c r="O698" s="12">
        <f>+SUMIF(IDF!F:F,D:D,IDF!C:C)</f>
        <v>0</v>
      </c>
      <c r="P698" s="12">
        <f>+SUMIF(RYA!G:G,D:D,RYA!D:D)</f>
        <v>0</v>
      </c>
      <c r="Q698" s="12">
        <f>+SUMIF('SCI NOAH'!G:G,D:D,'SCI NOAH'!D:D)</f>
        <v>0</v>
      </c>
      <c r="R698" s="12">
        <f>+SUMIF(SIM!F:F,D:D,SIM!C:C)</f>
        <v>0</v>
      </c>
      <c r="S698" s="163">
        <f>+SUMIF('First Energy'!A:A,D:D,'First Energy'!C:C)</f>
        <v>0</v>
      </c>
      <c r="T698" s="163">
        <f>+SUMIF('ID Motors'!G:G,D:D,'ID Motors'!D:D)</f>
        <v>0</v>
      </c>
      <c r="U698" s="12">
        <f>+SUMIF('ID RENTAL'!G:G,D:D,'ID RENTAL'!D:D)</f>
        <v>0</v>
      </c>
      <c r="V698" s="12">
        <f>+SUMIF('MCM '!G:G,D:D,'MCM '!D:D)</f>
        <v>0</v>
      </c>
      <c r="W698" s="12">
        <f>SUMIF(AGRIMOTORS!G:G,D:D,AGRIMOTORS!D:D)</f>
        <v>0</v>
      </c>
      <c r="X698" s="12">
        <f>+SUMIF(BOVIMA!F:F,D:D,BOVIMA!C:C)</f>
        <v>0</v>
      </c>
      <c r="Y698" s="12">
        <f>+SUMIF(AGRIFEED!F:F,D:D,AGRIFEED!C:C)</f>
        <v>0</v>
      </c>
      <c r="Z698" s="12">
        <f>SUMIF(AMIP!F:F,D:D,AMIP!C:C)</f>
        <v>0</v>
      </c>
      <c r="AA698" s="12">
        <f>+SUMIF(ISF!G:G,D:D,ISF!D:D)</f>
        <v>0</v>
      </c>
      <c r="AB698" s="124">
        <f>+SUMIF(DISCOI!G:G,D:D,DISCOI!D:D)</f>
        <v>0</v>
      </c>
      <c r="AC698" s="12">
        <f>+SUMIF(MABEL!F:F,D:D,MABEL!C:C)</f>
        <v>0</v>
      </c>
      <c r="AD698" s="12">
        <f>+SUMIF(NMP!F:F,D:D,NMP!C:C)</f>
        <v>0</v>
      </c>
      <c r="AE698" s="12">
        <f>+SUMIF('AMCHO '!F:F,D:D,'AMCHO '!C:C)</f>
        <v>0</v>
      </c>
      <c r="AF698" s="12">
        <f>+SUMIF(CONFORTIS!G:G,D:D,CONFORTIS!D:D)</f>
        <v>0</v>
      </c>
      <c r="AG698" s="12">
        <f>+SUMIF('IRS IMMO'!G:G,D:D,'IRS IMMO'!D:D)</f>
        <v>0</v>
      </c>
      <c r="AH698" s="12">
        <f>+SUMIFS(AGRIVETAM!C:C,AGRIVETAM!F:F,D:D)</f>
        <v>0</v>
      </c>
      <c r="AI698" s="12">
        <f>+SUMIF(EUROPAINTS!F:F,D:D,EUROPAINTS!C:C)</f>
        <v>-48480755.399999999</v>
      </c>
      <c r="AJ698" s="12">
        <f>+SUMIF('VET ABE'!F:F,D:D,'VET ABE'!D:D)</f>
        <v>0</v>
      </c>
      <c r="AK698" s="12">
        <f>SUMIF('VET FIA'!F:F,D:D,'VET FIA'!D:D)</f>
        <v>0</v>
      </c>
      <c r="AL698" s="12">
        <f>+SUMIF('CSS SAKAY'!F:F,D:D,'CSS SAKAY'!C:C)</f>
        <v>0</v>
      </c>
      <c r="AM698" s="12"/>
      <c r="AN698" s="12">
        <f>SUMIF('United Malagasy'!F:F,D:D,'United Malagasy'!C:C)</f>
        <v>0</v>
      </c>
      <c r="AO698" s="12">
        <f>+SUMIF(NUTRIFOOD!E:E,D:D,NUTRIFOOD!C:C)</f>
        <v>0</v>
      </c>
      <c r="AP698" s="12">
        <f>+SUMIF(FERRIS!H:H,D:D,FERRIS!E:E)</f>
        <v>0</v>
      </c>
      <c r="AQ698" s="12">
        <f>+SUMIF(SEM!F:F,D:D,SEM!C:C)</f>
        <v>0</v>
      </c>
      <c r="AR698" s="12">
        <f>+SUMIF(Madatrade!F:F,D:D,Madatrade!C:C)</f>
        <v>0</v>
      </c>
      <c r="AS698" s="12">
        <f>+SUMIF('FLY TECH'!F:F,D:D,'FLY TECH'!D:D)</f>
        <v>0</v>
      </c>
      <c r="AT698" s="12">
        <f>+SUMIFS('FIRST INVESTISSEMENT'!D:D,'FIRST INVESTISSEMENT'!G:G,D:D)</f>
        <v>0</v>
      </c>
      <c r="AU698" s="164">
        <f t="shared" si="65"/>
        <v>-13095912765.0403</v>
      </c>
      <c r="AV698" s="165">
        <f t="shared" si="66"/>
        <v>-2895360.3189021642</v>
      </c>
    </row>
    <row r="699" spans="1:48" hidden="1" x14ac:dyDescent="0.25">
      <c r="A699" s="11" t="str">
        <f t="shared" si="62"/>
        <v>7</v>
      </c>
      <c r="B699" s="11" t="str">
        <f t="shared" si="63"/>
        <v>70</v>
      </c>
      <c r="C699" s="11" t="str">
        <f t="shared" si="64"/>
        <v>701</v>
      </c>
      <c r="D699" s="23">
        <v>70101000</v>
      </c>
      <c r="E699" s="199" t="s">
        <v>3280</v>
      </c>
      <c r="F699" s="57" t="s">
        <v>515</v>
      </c>
      <c r="G699" s="12">
        <f>+SUMIF(AGRIFARM!H:H,D:D,AGRIFARM!L:L)</f>
        <v>0</v>
      </c>
      <c r="H699" s="12">
        <f>+SUMIF(AGRICORP!I:I,D:D,AGRICORP!D:D)</f>
        <v>0</v>
      </c>
      <c r="I699" s="12">
        <f>+SUMIF(SMTP!D:D,D:D,SMTP!F:F)</f>
        <v>0</v>
      </c>
      <c r="J699" s="12">
        <f>+SUMIF(AGRIVET!G:G,D:D,AGRIVET!D:D)</f>
        <v>0</v>
      </c>
      <c r="K699" s="12">
        <f>+SUMIF(AGRIVAL!G:G,D:D,AGRIVAL!D:D)</f>
        <v>-3851327825.1999998</v>
      </c>
      <c r="L699" s="12">
        <f>+SUMIF(AGRIKOBA!G:G,D:D,AGRIKOBA!D:D)</f>
        <v>0</v>
      </c>
      <c r="M699" s="12">
        <f>+SUMIF(LMOI!F:F,D:D,LMOI!C:C)</f>
        <v>0</v>
      </c>
      <c r="N699" s="12">
        <f>+SUMIF(TARTINE!G:G,D:D,TARTINE!D:D)</f>
        <v>0</v>
      </c>
      <c r="O699" s="12">
        <f>+SUMIF(IDF!F:F,D:D,IDF!C:C)</f>
        <v>0</v>
      </c>
      <c r="P699" s="12">
        <f>+SUMIF(RYA!G:G,D:D,RYA!D:D)</f>
        <v>0</v>
      </c>
      <c r="Q699" s="12">
        <f>+SUMIF('SCI NOAH'!G:G,D:D,'SCI NOAH'!D:D)</f>
        <v>0</v>
      </c>
      <c r="R699" s="12">
        <f>+SUMIF(SIM!F:F,D:D,SIM!C:C)</f>
        <v>0</v>
      </c>
      <c r="S699" s="163">
        <f>+SUMIF('First Energy'!A:A,D:D,'First Energy'!C:C)</f>
        <v>0</v>
      </c>
      <c r="T699" s="163">
        <f>+SUMIF('ID Motors'!G:G,D:D,'ID Motors'!D:D)</f>
        <v>0</v>
      </c>
      <c r="U699" s="12">
        <f>+SUMIF('ID RENTAL'!G:G,D:D,'ID RENTAL'!D:D)</f>
        <v>0</v>
      </c>
      <c r="V699" s="12">
        <f>+SUMIF('MCM '!G:G,D:D,'MCM '!D:D)</f>
        <v>0</v>
      </c>
      <c r="W699" s="12">
        <f>SUMIF(AGRIMOTORS!G:G,D:D,AGRIMOTORS!D:D)</f>
        <v>0</v>
      </c>
      <c r="X699" s="12">
        <f>+SUMIF(BOVIMA!F:F,D:D,BOVIMA!C:C)</f>
        <v>0</v>
      </c>
      <c r="Y699" s="12">
        <f>+SUMIF(AGRIFEED!F:F,D:D,AGRIFEED!C:C)</f>
        <v>0</v>
      </c>
      <c r="Z699" s="12">
        <f>SUMIF(AMIP!F:F,D:D,AMIP!C:C)</f>
        <v>0</v>
      </c>
      <c r="AA699" s="12">
        <f>+SUMIF(ISF!G:G,D:D,ISF!D:D)</f>
        <v>0</v>
      </c>
      <c r="AB699" s="124">
        <f>+SUMIF(DISCOI!G:G,D:D,DISCOI!D:D)</f>
        <v>0</v>
      </c>
      <c r="AC699" s="12">
        <f>+SUMIF(MABEL!F:F,D:D,MABEL!C:C)</f>
        <v>0</v>
      </c>
      <c r="AD699" s="12">
        <f>+SUMIF(NMP!F:F,D:D,NMP!C:C)</f>
        <v>0</v>
      </c>
      <c r="AE699" s="12">
        <f>+SUMIF('AMCHO '!F:F,D:D,'AMCHO '!C:C)</f>
        <v>0</v>
      </c>
      <c r="AF699" s="12">
        <f>+SUMIF(CONFORTIS!G:G,D:D,CONFORTIS!D:D)</f>
        <v>0</v>
      </c>
      <c r="AG699" s="12">
        <f>+SUMIF('IRS IMMO'!G:G,D:D,'IRS IMMO'!D:D)</f>
        <v>0</v>
      </c>
      <c r="AH699" s="12">
        <f>+SUMIFS(AGRIVETAM!C:C,AGRIVETAM!F:F,D:D)</f>
        <v>0</v>
      </c>
      <c r="AI699" s="12">
        <f>+SUMIF(EUROPAINTS!F:F,D:D,EUROPAINTS!C:C)</f>
        <v>0</v>
      </c>
      <c r="AJ699" s="12">
        <f>+SUMIF('VET ABE'!F:F,D:D,'VET ABE'!D:D)</f>
        <v>0</v>
      </c>
      <c r="AK699" s="12">
        <f>SUMIF('VET FIA'!F:F,D:D,'VET FIA'!D:D)</f>
        <v>0</v>
      </c>
      <c r="AL699" s="12">
        <f>+SUMIF('CSS SAKAY'!F:F,D:D,'CSS SAKAY'!C:C)</f>
        <v>0</v>
      </c>
      <c r="AM699" s="12"/>
      <c r="AN699" s="12">
        <f>SUMIF('United Malagasy'!F:F,D:D,'United Malagasy'!C:C)</f>
        <v>0</v>
      </c>
      <c r="AO699" s="12">
        <f>+SUMIF(NUTRIFOOD!E:E,D:D,NUTRIFOOD!C:C)</f>
        <v>0</v>
      </c>
      <c r="AP699" s="12">
        <f>+SUMIF(FERRIS!H:H,D:D,FERRIS!E:E)</f>
        <v>0</v>
      </c>
      <c r="AQ699" s="12">
        <f>+SUMIF(SEM!F:F,D:D,SEM!C:C)</f>
        <v>0</v>
      </c>
      <c r="AR699" s="12">
        <f>+SUMIF(Madatrade!F:F,D:D,Madatrade!C:C)</f>
        <v>0</v>
      </c>
      <c r="AS699" s="12">
        <f>+SUMIF('FLY TECH'!F:F,D:D,'FLY TECH'!D:D)</f>
        <v>0</v>
      </c>
      <c r="AT699" s="12">
        <f>+SUMIFS('FIRST INVESTISSEMENT'!D:D,'FIRST INVESTISSEMENT'!G:G,D:D)</f>
        <v>0</v>
      </c>
      <c r="AU699" s="164">
        <f t="shared" si="65"/>
        <v>-3851327825.1999998</v>
      </c>
      <c r="AV699" s="165">
        <f t="shared" si="66"/>
        <v>-851485.6474865604</v>
      </c>
    </row>
    <row r="700" spans="1:48" hidden="1" x14ac:dyDescent="0.25">
      <c r="A700" s="11" t="str">
        <f t="shared" si="62"/>
        <v>7</v>
      </c>
      <c r="B700" s="11" t="str">
        <f t="shared" si="63"/>
        <v>70</v>
      </c>
      <c r="C700" s="11" t="str">
        <f t="shared" si="64"/>
        <v>701</v>
      </c>
      <c r="D700" s="60">
        <v>70110000</v>
      </c>
      <c r="E700" s="199" t="s">
        <v>3280</v>
      </c>
      <c r="F700" s="24" t="s">
        <v>1619</v>
      </c>
      <c r="G700" s="12">
        <f>+SUMIF(AGRIFARM!H:H,D:D,AGRIFARM!L:L)</f>
        <v>-14629630477.77</v>
      </c>
      <c r="H700" s="12">
        <f>+SUMIF(AGRICORP!I:I,D:D,AGRICORP!D:D)</f>
        <v>0</v>
      </c>
      <c r="I700" s="12">
        <f>+SUMIF(SMTP!D:D,D:D,SMTP!F:F)</f>
        <v>0</v>
      </c>
      <c r="J700" s="12">
        <f>+SUMIF(AGRIVET!G:G,D:D,AGRIVET!D:D)</f>
        <v>0</v>
      </c>
      <c r="K700" s="12">
        <f>+SUMIF(AGRIVAL!G:G,D:D,AGRIVAL!D:D)</f>
        <v>-32028817.25</v>
      </c>
      <c r="L700" s="12">
        <f>+SUMIF(AGRIKOBA!G:G,D:D,AGRIKOBA!D:D)</f>
        <v>-1015827208.72</v>
      </c>
      <c r="M700" s="12">
        <f>+SUMIF(LMOI!F:F,D:D,LMOI!C:C)</f>
        <v>-23372751560.049999</v>
      </c>
      <c r="N700" s="12">
        <f>+SUMIF(TARTINE!G:G,D:D,TARTINE!D:D)</f>
        <v>-8554018207.3999996</v>
      </c>
      <c r="O700" s="12">
        <f>+SUMIF(IDF!F:F,D:D,IDF!C:C)</f>
        <v>0</v>
      </c>
      <c r="P700" s="12">
        <f>+SUMIF(RYA!G:G,D:D,RYA!D:D)</f>
        <v>0</v>
      </c>
      <c r="Q700" s="12">
        <f>+SUMIF('SCI NOAH'!G:G,D:D,'SCI NOAH'!D:D)</f>
        <v>0</v>
      </c>
      <c r="R700" s="12">
        <f>+SUMIF(SIM!F:F,D:D,SIM!C:C)</f>
        <v>0</v>
      </c>
      <c r="S700" s="163">
        <f>+SUMIF('First Energy'!A:A,D:D,'First Energy'!C:C)</f>
        <v>0</v>
      </c>
      <c r="T700" s="163">
        <f>+SUMIF('ID Motors'!G:G,D:D,'ID Motors'!D:D)</f>
        <v>0</v>
      </c>
      <c r="U700" s="12">
        <f>+SUMIF('ID RENTAL'!G:G,D:D,'ID RENTAL'!D:D)</f>
        <v>0</v>
      </c>
      <c r="V700" s="12">
        <f>+SUMIF('MCM '!G:G,D:D,'MCM '!D:D)</f>
        <v>0</v>
      </c>
      <c r="W700" s="12">
        <f>SUMIF(AGRIMOTORS!G:G,D:D,AGRIMOTORS!D:D)</f>
        <v>-221915931.34</v>
      </c>
      <c r="X700" s="12">
        <f>+SUMIF(BOVIMA!F:F,D:D,BOVIMA!C:C)</f>
        <v>0</v>
      </c>
      <c r="Y700" s="12">
        <f>+SUMIF(AGRIFEED!F:F,D:D,AGRIFEED!C:C)</f>
        <v>0</v>
      </c>
      <c r="Z700" s="12">
        <f>SUMIF(AMIP!F:F,D:D,AMIP!C:C)</f>
        <v>0</v>
      </c>
      <c r="AA700" s="12">
        <f>+SUMIF(ISF!G:G,D:D,ISF!D:D)</f>
        <v>0</v>
      </c>
      <c r="AB700" s="124">
        <f>+SUMIF(DISCOI!G:G,D:D,DISCOI!D:D)</f>
        <v>0</v>
      </c>
      <c r="AC700" s="12">
        <f>+SUMIF(MABEL!F:F,D:D,MABEL!C:C)</f>
        <v>0</v>
      </c>
      <c r="AD700" s="12">
        <f>+SUMIF(NMP!F:F,D:D,NMP!C:C)</f>
        <v>-21791182.899999999</v>
      </c>
      <c r="AE700" s="12">
        <f>+SUMIF('AMCHO '!F:F,D:D,'AMCHO '!C:C)</f>
        <v>-8363582460.9849997</v>
      </c>
      <c r="AF700" s="12">
        <f>+SUMIF(CONFORTIS!G:G,D:D,CONFORTIS!D:D)</f>
        <v>0</v>
      </c>
      <c r="AG700" s="12">
        <f>+SUMIF('IRS IMMO'!G:G,D:D,'IRS IMMO'!D:D)</f>
        <v>0</v>
      </c>
      <c r="AH700" s="12">
        <f>+SUMIFS(AGRIVETAM!C:C,AGRIVETAM!F:F,D:D)</f>
        <v>-8506822492</v>
      </c>
      <c r="AI700" s="12">
        <f>+SUMIF(EUROPAINTS!F:F,D:D,EUROPAINTS!C:C)</f>
        <v>0</v>
      </c>
      <c r="AJ700" s="12">
        <f>+SUMIF('VET ABE'!F:F,D:D,'VET ABE'!D:D)</f>
        <v>0</v>
      </c>
      <c r="AK700" s="12">
        <f>SUMIF('VET FIA'!F:F,D:D,'VET FIA'!D:D)</f>
        <v>0</v>
      </c>
      <c r="AL700" s="12">
        <f>+SUMIF('CSS SAKAY'!F:F,D:D,'CSS SAKAY'!C:C)</f>
        <v>0</v>
      </c>
      <c r="AM700" s="12"/>
      <c r="AN700" s="12">
        <f>SUMIF('United Malagasy'!F:F,D:D,'United Malagasy'!C:C)</f>
        <v>0</v>
      </c>
      <c r="AO700" s="12">
        <f>+SUMIF(NUTRIFOOD!E:E,D:D,NUTRIFOOD!C:C)</f>
        <v>0</v>
      </c>
      <c r="AP700" s="12">
        <f>+SUMIF(FERRIS!H:H,D:D,FERRIS!E:E)</f>
        <v>0</v>
      </c>
      <c r="AQ700" s="12">
        <f>+SUMIF(SEM!F:F,D:D,SEM!C:C)</f>
        <v>-1170290642</v>
      </c>
      <c r="AR700" s="12">
        <f>+SUMIF(Madatrade!F:F,D:D,Madatrade!C:C)</f>
        <v>0</v>
      </c>
      <c r="AS700" s="12">
        <f>+SUMIF('FLY TECH'!F:F,D:D,'FLY TECH'!D:D)</f>
        <v>0</v>
      </c>
      <c r="AT700" s="12">
        <f>+SUMIFS('FIRST INVESTISSEMENT'!D:D,'FIRST INVESTISSEMENT'!G:G,D:D)</f>
        <v>0</v>
      </c>
      <c r="AU700" s="164">
        <f t="shared" si="65"/>
        <v>-65888658980.415001</v>
      </c>
      <c r="AV700" s="165">
        <f t="shared" si="66"/>
        <v>-14567247.972729091</v>
      </c>
    </row>
    <row r="701" spans="1:48" hidden="1" x14ac:dyDescent="0.25">
      <c r="A701" s="11" t="str">
        <f t="shared" si="62"/>
        <v>7</v>
      </c>
      <c r="B701" s="11" t="str">
        <f t="shared" si="63"/>
        <v>70</v>
      </c>
      <c r="C701" s="11" t="str">
        <f t="shared" si="64"/>
        <v>701</v>
      </c>
      <c r="D701" s="23">
        <v>70120000</v>
      </c>
      <c r="E701" s="199" t="s">
        <v>3280</v>
      </c>
      <c r="F701" s="24" t="s">
        <v>570</v>
      </c>
      <c r="G701" s="12">
        <f>+SUMIF(AGRIFARM!H:H,D:D,AGRIFARM!L:L)</f>
        <v>0</v>
      </c>
      <c r="H701" s="12">
        <f>+SUMIF(AGRICORP!I:I,D:D,AGRICORP!D:D)</f>
        <v>0</v>
      </c>
      <c r="I701" s="12">
        <f>+SUMIF(SMTP!D:D,D:D,SMTP!F:F)</f>
        <v>0</v>
      </c>
      <c r="J701" s="12">
        <f>+SUMIF(AGRIVET!G:G,D:D,AGRIVET!D:D)</f>
        <v>0</v>
      </c>
      <c r="K701" s="12">
        <f>+SUMIF(AGRIVAL!G:G,D:D,AGRIVAL!D:D)</f>
        <v>-60184141462.580002</v>
      </c>
      <c r="L701" s="12">
        <f>+SUMIF(AGRIKOBA!G:G,D:D,AGRIKOBA!D:D)</f>
        <v>-7151228200</v>
      </c>
      <c r="M701" s="12">
        <f>+SUMIF(LMOI!F:F,D:D,LMOI!C:C)</f>
        <v>-240571899560</v>
      </c>
      <c r="N701" s="12">
        <f>+SUMIF(TARTINE!G:G,D:D,TARTINE!D:D)</f>
        <v>0</v>
      </c>
      <c r="O701" s="12">
        <f>+SUMIF(IDF!F:F,D:D,IDF!C:C)</f>
        <v>0</v>
      </c>
      <c r="P701" s="12">
        <f>+SUMIF(RYA!G:G,D:D,RYA!D:D)</f>
        <v>0</v>
      </c>
      <c r="Q701" s="12">
        <f>+SUMIF('SCI NOAH'!G:G,D:D,'SCI NOAH'!D:D)</f>
        <v>0</v>
      </c>
      <c r="R701" s="12">
        <f>+SUMIF(SIM!F:F,D:D,SIM!C:C)</f>
        <v>0</v>
      </c>
      <c r="S701" s="163">
        <f>+SUMIF('First Energy'!A:A,D:D,'First Energy'!C:C)</f>
        <v>0</v>
      </c>
      <c r="T701" s="163">
        <f>+SUMIF('ID Motors'!G:G,D:D,'ID Motors'!D:D)</f>
        <v>0</v>
      </c>
      <c r="U701" s="12">
        <f>+SUMIF('ID RENTAL'!G:G,D:D,'ID RENTAL'!D:D)</f>
        <v>0</v>
      </c>
      <c r="V701" s="12">
        <f>+SUMIF('MCM '!G:G,D:D,'MCM '!D:D)</f>
        <v>0</v>
      </c>
      <c r="W701" s="12">
        <f>SUMIF(AGRIMOTORS!G:G,D:D,AGRIMOTORS!D:D)</f>
        <v>0</v>
      </c>
      <c r="X701" s="12">
        <f>+SUMIF(BOVIMA!F:F,D:D,BOVIMA!C:C)</f>
        <v>0</v>
      </c>
      <c r="Y701" s="12">
        <f>+SUMIF(AGRIFEED!F:F,D:D,AGRIFEED!C:C)</f>
        <v>0</v>
      </c>
      <c r="Z701" s="12">
        <f>SUMIF(AMIP!F:F,D:D,AMIP!C:C)</f>
        <v>0</v>
      </c>
      <c r="AA701" s="12">
        <f>+SUMIF(ISF!G:G,D:D,ISF!D:D)</f>
        <v>0</v>
      </c>
      <c r="AB701" s="124">
        <f>+SUMIF(DISCOI!G:G,D:D,DISCOI!D:D)</f>
        <v>0</v>
      </c>
      <c r="AC701" s="12">
        <f>+SUMIF(MABEL!F:F,D:D,MABEL!C:C)</f>
        <v>0</v>
      </c>
      <c r="AD701" s="12">
        <f>+SUMIF(NMP!F:F,D:D,NMP!C:C)</f>
        <v>0</v>
      </c>
      <c r="AE701" s="12">
        <f>+SUMIF('AMCHO '!F:F,D:D,'AMCHO '!C:C)</f>
        <v>0</v>
      </c>
      <c r="AF701" s="12">
        <f>+SUMIF(CONFORTIS!G:G,D:D,CONFORTIS!D:D)</f>
        <v>0</v>
      </c>
      <c r="AG701" s="12">
        <f>+SUMIF('IRS IMMO'!G:G,D:D,'IRS IMMO'!D:D)</f>
        <v>0</v>
      </c>
      <c r="AH701" s="12">
        <f>+SUMIFS(AGRIVETAM!C:C,AGRIVETAM!F:F,D:D)</f>
        <v>0</v>
      </c>
      <c r="AI701" s="12">
        <f>+SUMIF(EUROPAINTS!F:F,D:D,EUROPAINTS!C:C)</f>
        <v>0</v>
      </c>
      <c r="AJ701" s="12">
        <f>+SUMIF('VET ABE'!F:F,D:D,'VET ABE'!D:D)</f>
        <v>0</v>
      </c>
      <c r="AK701" s="12">
        <f>SUMIF('VET FIA'!F:F,D:D,'VET FIA'!D:D)</f>
        <v>0</v>
      </c>
      <c r="AL701" s="12">
        <f>+SUMIF('CSS SAKAY'!F:F,D:D,'CSS SAKAY'!C:C)</f>
        <v>0</v>
      </c>
      <c r="AN701" s="12">
        <f>SUMIF('United Malagasy'!F:F,D:D,'United Malagasy'!C:C)</f>
        <v>0</v>
      </c>
      <c r="AO701" s="12">
        <f>+SUMIF(NUTRIFOOD!E:E,D:D,NUTRIFOOD!C:C)</f>
        <v>0</v>
      </c>
      <c r="AP701" s="12">
        <f>+SUMIF(FERRIS!H:H,D:D,FERRIS!E:E)</f>
        <v>0</v>
      </c>
      <c r="AQ701" s="12">
        <f>+SUMIF(SEM!F:F,D:D,SEM!C:C)</f>
        <v>-11798815938.5</v>
      </c>
      <c r="AR701" s="12">
        <f>+SUMIF(Madatrade!F:F,D:D,Madatrade!C:C)</f>
        <v>0</v>
      </c>
      <c r="AS701" s="12">
        <f>+SUMIF('FLY TECH'!F:F,D:D,'FLY TECH'!D:D)</f>
        <v>0</v>
      </c>
      <c r="AT701" s="12">
        <f>+SUMIFS('FIRST INVESTISSEMENT'!D:D,'FIRST INVESTISSEMENT'!G:G,D:D)</f>
        <v>0</v>
      </c>
      <c r="AU701" s="164">
        <f t="shared" si="65"/>
        <v>-319706085161.08002</v>
      </c>
      <c r="AV701" s="165">
        <f t="shared" si="66"/>
        <v>-70683451.340483829</v>
      </c>
    </row>
    <row r="702" spans="1:48" hidden="1" x14ac:dyDescent="0.25">
      <c r="A702" s="11" t="str">
        <f t="shared" si="62"/>
        <v>7</v>
      </c>
      <c r="B702" s="11" t="str">
        <f t="shared" si="63"/>
        <v>70</v>
      </c>
      <c r="C702" s="11" t="str">
        <f t="shared" si="64"/>
        <v>702</v>
      </c>
      <c r="D702" s="29">
        <v>70200000</v>
      </c>
      <c r="E702" s="199" t="s">
        <v>3280</v>
      </c>
      <c r="F702" s="76" t="s">
        <v>1367</v>
      </c>
      <c r="G702" s="12">
        <f>+SUMIF(AGRIFARM!H:H,D:D,AGRIFARM!L:L)</f>
        <v>0</v>
      </c>
      <c r="H702" s="12">
        <f>+SUMIF(AGRICORP!I:I,D:D,AGRICORP!D:D)</f>
        <v>0</v>
      </c>
      <c r="I702" s="12">
        <f>+SUMIF(SMTP!D:D,D:D,SMTP!F:F)</f>
        <v>-589792525.95000005</v>
      </c>
      <c r="J702" s="12">
        <f>+SUMIF(AGRIVET!G:G,D:D,AGRIVET!D:D)</f>
        <v>0</v>
      </c>
      <c r="K702" s="12">
        <f>+SUMIF(AGRIVAL!G:G,D:D,AGRIVAL!D:D)</f>
        <v>0</v>
      </c>
      <c r="L702" s="12">
        <f>+SUMIF(AGRIKOBA!G:G,D:D,AGRIKOBA!D:D)</f>
        <v>0</v>
      </c>
      <c r="M702" s="12">
        <f>+SUMIF(LMOI!F:F,D:D,LMOI!C:C)</f>
        <v>0</v>
      </c>
      <c r="N702" s="12">
        <f>+SUMIF(TARTINE!G:G,D:D,TARTINE!D:D)</f>
        <v>0</v>
      </c>
      <c r="O702" s="12">
        <f>+SUMIF(IDF!F:F,D:D,IDF!C:C)</f>
        <v>0</v>
      </c>
      <c r="P702" s="12">
        <f>+SUMIF(RYA!G:G,D:D,RYA!D:D)</f>
        <v>0</v>
      </c>
      <c r="Q702" s="12">
        <f>+SUMIF('SCI NOAH'!G:G,D:D,'SCI NOAH'!D:D)</f>
        <v>0</v>
      </c>
      <c r="R702" s="12">
        <f>+SUMIF(SIM!F:F,D:D,SIM!C:C)</f>
        <v>0</v>
      </c>
      <c r="S702" s="163">
        <f>+SUMIF('First Energy'!A:A,D:D,'First Energy'!C:C)</f>
        <v>0</v>
      </c>
      <c r="T702" s="163">
        <f>+SUMIF('ID Motors'!G:G,D:D,'ID Motors'!D:D)</f>
        <v>0</v>
      </c>
      <c r="U702" s="12">
        <f>+SUMIF('ID RENTAL'!G:G,D:D,'ID RENTAL'!D:D)</f>
        <v>0</v>
      </c>
      <c r="V702" s="12">
        <f>+SUMIF('MCM '!G:G,D:D,'MCM '!D:D)</f>
        <v>0</v>
      </c>
      <c r="W702" s="12">
        <f>SUMIF(AGRIMOTORS!G:G,D:D,AGRIMOTORS!D:D)</f>
        <v>0</v>
      </c>
      <c r="X702" s="12">
        <f>+SUMIF(BOVIMA!F:F,D:D,BOVIMA!C:C)</f>
        <v>0</v>
      </c>
      <c r="Y702" s="12">
        <f>+SUMIF(AGRIFEED!F:F,D:D,AGRIFEED!C:C)</f>
        <v>0</v>
      </c>
      <c r="Z702" s="12">
        <f>SUMIF(AMIP!F:F,D:D,AMIP!C:C)</f>
        <v>0</v>
      </c>
      <c r="AA702" s="12">
        <f>+SUMIF(ISF!G:G,D:D,ISF!D:D)</f>
        <v>0</v>
      </c>
      <c r="AB702" s="124">
        <f>+SUMIF(DISCOI!G:G,D:D,DISCOI!D:D)</f>
        <v>0</v>
      </c>
      <c r="AC702" s="12">
        <f>+SUMIF(MABEL!F:F,D:D,MABEL!C:C)</f>
        <v>0</v>
      </c>
      <c r="AD702" s="12">
        <f>+SUMIF(NMP!F:F,D:D,NMP!C:C)</f>
        <v>0</v>
      </c>
      <c r="AE702" s="12">
        <f>+SUMIF('AMCHO '!F:F,D:D,'AMCHO '!C:C)</f>
        <v>0</v>
      </c>
      <c r="AF702" s="12">
        <f>+SUMIF(CONFORTIS!G:G,D:D,CONFORTIS!D:D)</f>
        <v>0</v>
      </c>
      <c r="AG702" s="12">
        <f>+SUMIF('IRS IMMO'!G:G,D:D,'IRS IMMO'!D:D)</f>
        <v>0</v>
      </c>
      <c r="AH702" s="12">
        <f>+SUMIFS(AGRIVETAM!C:C,AGRIVETAM!F:F,D:D)</f>
        <v>0</v>
      </c>
      <c r="AI702" s="12">
        <f>+SUMIF(EUROPAINTS!F:F,D:D,EUROPAINTS!C:C)</f>
        <v>0</v>
      </c>
      <c r="AJ702" s="12">
        <f>+SUMIF('VET ABE'!F:F,D:D,'VET ABE'!D:D)</f>
        <v>0</v>
      </c>
      <c r="AK702" s="12">
        <f>SUMIF('VET FIA'!F:F,D:D,'VET FIA'!D:D)</f>
        <v>0</v>
      </c>
      <c r="AL702" s="12">
        <f>+SUMIF('CSS SAKAY'!F:F,D:D,'CSS SAKAY'!C:C)</f>
        <v>0</v>
      </c>
      <c r="AM702" s="12"/>
      <c r="AN702" s="12">
        <f>SUMIF('United Malagasy'!F:F,D:D,'United Malagasy'!C:C)</f>
        <v>0</v>
      </c>
      <c r="AO702" s="12">
        <f>+SUMIF(NUTRIFOOD!E:E,D:D,NUTRIFOOD!C:C)</f>
        <v>0</v>
      </c>
      <c r="AP702" s="12">
        <f>+SUMIF(FERRIS!H:H,D:D,FERRIS!E:E)</f>
        <v>0</v>
      </c>
      <c r="AQ702" s="12">
        <f>+SUMIF(SEM!F:F,D:D,SEM!C:C)</f>
        <v>0</v>
      </c>
      <c r="AR702" s="12">
        <f>+SUMIF(Madatrade!F:F,D:D,Madatrade!C:C)</f>
        <v>0</v>
      </c>
      <c r="AS702" s="12">
        <f>+SUMIF('FLY TECH'!F:F,D:D,'FLY TECH'!D:D)</f>
        <v>0</v>
      </c>
      <c r="AT702" s="12">
        <f>+SUMIFS('FIRST INVESTISSEMENT'!D:D,'FIRST INVESTISSEMENT'!G:G,D:D)</f>
        <v>0</v>
      </c>
      <c r="AU702" s="164">
        <f t="shared" si="65"/>
        <v>-589792525.95000005</v>
      </c>
      <c r="AV702" s="165">
        <f t="shared" si="66"/>
        <v>-130396.55247088462</v>
      </c>
    </row>
    <row r="703" spans="1:48" hidden="1" x14ac:dyDescent="0.25">
      <c r="A703" s="11" t="str">
        <f t="shared" si="62"/>
        <v>7</v>
      </c>
      <c r="B703" s="11" t="str">
        <f t="shared" si="63"/>
        <v>70</v>
      </c>
      <c r="C703" s="11" t="str">
        <f t="shared" si="64"/>
        <v>703</v>
      </c>
      <c r="D703" s="60">
        <v>70300000</v>
      </c>
      <c r="E703" s="199" t="s">
        <v>3280</v>
      </c>
      <c r="F703" s="24" t="s">
        <v>519</v>
      </c>
      <c r="G703" s="12">
        <f>+SUMIF(AGRIFARM!H:H,D:D,AGRIFARM!L:L)</f>
        <v>-22839.95</v>
      </c>
      <c r="H703" s="12">
        <f>+SUMIF(AGRICORP!I:I,D:D,AGRICORP!D:D)</f>
        <v>0</v>
      </c>
      <c r="I703" s="12">
        <f>+SUMIF(SMTP!D:D,D:D,SMTP!F:F)</f>
        <v>0</v>
      </c>
      <c r="J703" s="12">
        <f>+SUMIF(AGRIVET!G:G,D:D,AGRIVET!D:D)</f>
        <v>0</v>
      </c>
      <c r="K703" s="12">
        <f>+SUMIF(AGRIVAL!G:G,D:D,AGRIVAL!D:D)</f>
        <v>0</v>
      </c>
      <c r="L703" s="12">
        <f>+SUMIF(AGRIKOBA!G:G,D:D,AGRIKOBA!D:D)</f>
        <v>0</v>
      </c>
      <c r="M703" s="12">
        <f>+SUMIF(LMOI!F:F,D:D,LMOI!C:C)</f>
        <v>0</v>
      </c>
      <c r="N703" s="12">
        <f>+SUMIF(TARTINE!G:G,D:D,TARTINE!D:D)</f>
        <v>0</v>
      </c>
      <c r="O703" s="12">
        <f>+SUMIF(IDF!F:F,D:D,IDF!C:C)</f>
        <v>0</v>
      </c>
      <c r="P703" s="12">
        <f>+SUMIF(RYA!G:G,D:D,RYA!D:D)</f>
        <v>0</v>
      </c>
      <c r="Q703" s="12">
        <f>+SUMIF('SCI NOAH'!G:G,D:D,'SCI NOAH'!D:D)</f>
        <v>0</v>
      </c>
      <c r="R703" s="12">
        <f>+SUMIF(SIM!F:F,D:D,SIM!C:C)</f>
        <v>0</v>
      </c>
      <c r="S703" s="163">
        <f>+SUMIF('First Energy'!A:A,D:D,'First Energy'!C:C)</f>
        <v>0</v>
      </c>
      <c r="T703" s="163">
        <f>+SUMIF('ID Motors'!G:G,D:D,'ID Motors'!D:D)</f>
        <v>0</v>
      </c>
      <c r="U703" s="12">
        <f>+SUMIF('ID RENTAL'!G:G,D:D,'ID RENTAL'!D:D)</f>
        <v>0</v>
      </c>
      <c r="V703" s="12">
        <f>+SUMIF('MCM '!G:G,D:D,'MCM '!D:D)</f>
        <v>0</v>
      </c>
      <c r="W703" s="12">
        <f>SUMIF(AGRIMOTORS!G:G,D:D,AGRIMOTORS!D:D)</f>
        <v>0</v>
      </c>
      <c r="X703" s="12">
        <f>+SUMIF(BOVIMA!F:F,D:D,BOVIMA!C:C)</f>
        <v>0</v>
      </c>
      <c r="Y703" s="12">
        <f>+SUMIF(AGRIFEED!F:F,D:D,AGRIFEED!C:C)</f>
        <v>0</v>
      </c>
      <c r="Z703" s="12">
        <f>SUMIF(AMIP!F:F,D:D,AMIP!C:C)</f>
        <v>0</v>
      </c>
      <c r="AA703" s="12">
        <f>+SUMIF(ISF!G:G,D:D,ISF!D:D)</f>
        <v>0</v>
      </c>
      <c r="AB703" s="124">
        <f>+SUMIF(DISCOI!G:G,D:D,DISCOI!D:D)</f>
        <v>0</v>
      </c>
      <c r="AC703" s="12">
        <f>+SUMIF(MABEL!F:F,D:D,MABEL!C:C)</f>
        <v>0</v>
      </c>
      <c r="AD703" s="12">
        <f>+SUMIF(NMP!F:F,D:D,NMP!C:C)</f>
        <v>0</v>
      </c>
      <c r="AE703" s="12">
        <f>+SUMIF('AMCHO '!F:F,D:D,'AMCHO '!C:C)</f>
        <v>0</v>
      </c>
      <c r="AF703" s="12">
        <f>+SUMIF(CONFORTIS!G:G,D:D,CONFORTIS!D:D)</f>
        <v>0</v>
      </c>
      <c r="AG703" s="12">
        <f>+SUMIF('IRS IMMO'!G:G,D:D,'IRS IMMO'!D:D)</f>
        <v>0</v>
      </c>
      <c r="AH703" s="12">
        <f>+SUMIFS(AGRIVETAM!C:C,AGRIVETAM!F:F,D:D)</f>
        <v>0</v>
      </c>
      <c r="AI703" s="12">
        <f>+SUMIF(EUROPAINTS!F:F,D:D,EUROPAINTS!C:C)</f>
        <v>0</v>
      </c>
      <c r="AJ703" s="12">
        <f>+SUMIF('VET ABE'!F:F,D:D,'VET ABE'!D:D)</f>
        <v>0</v>
      </c>
      <c r="AK703" s="12">
        <f>SUMIF('VET FIA'!F:F,D:D,'VET FIA'!D:D)</f>
        <v>0</v>
      </c>
      <c r="AL703" s="12">
        <f>+SUMIF('CSS SAKAY'!F:F,D:D,'CSS SAKAY'!C:C)</f>
        <v>0</v>
      </c>
      <c r="AM703" s="12"/>
      <c r="AN703" s="12">
        <f>SUMIF('United Malagasy'!F:F,D:D,'United Malagasy'!C:C)</f>
        <v>0</v>
      </c>
      <c r="AO703" s="12">
        <f>+SUMIF(NUTRIFOOD!E:E,D:D,NUTRIFOOD!C:C)</f>
        <v>0</v>
      </c>
      <c r="AP703" s="12">
        <f>+SUMIF(FERRIS!H:H,D:D,FERRIS!E:E)</f>
        <v>0</v>
      </c>
      <c r="AQ703" s="12">
        <f>+SUMIF(SEM!F:F,D:D,SEM!C:C)</f>
        <v>0</v>
      </c>
      <c r="AR703" s="12">
        <f>+SUMIF(Madatrade!F:F,D:D,Madatrade!C:C)</f>
        <v>0</v>
      </c>
      <c r="AS703" s="12">
        <f>+SUMIF('FLY TECH'!F:F,D:D,'FLY TECH'!D:D)</f>
        <v>0</v>
      </c>
      <c r="AT703" s="12">
        <f>+SUMIFS('FIRST INVESTISSEMENT'!D:D,'FIRST INVESTISSEMENT'!G:G,D:D)</f>
        <v>0</v>
      </c>
      <c r="AU703" s="164">
        <f t="shared" si="65"/>
        <v>-22839.95</v>
      </c>
      <c r="AV703" s="165">
        <f t="shared" si="66"/>
        <v>-5.0496583248663685</v>
      </c>
    </row>
    <row r="704" spans="1:48" hidden="1" x14ac:dyDescent="0.25">
      <c r="A704" s="11" t="str">
        <f t="shared" si="62"/>
        <v>7</v>
      </c>
      <c r="B704" s="11" t="str">
        <f t="shared" si="63"/>
        <v>70</v>
      </c>
      <c r="C704" s="11" t="str">
        <f t="shared" si="64"/>
        <v>706</v>
      </c>
      <c r="D704" s="23">
        <v>70600000</v>
      </c>
      <c r="E704" s="199" t="s">
        <v>3280</v>
      </c>
      <c r="F704" s="24" t="s">
        <v>521</v>
      </c>
      <c r="G704" s="12">
        <f>+SUMIF(AGRIFARM!H:H,D:D,AGRIFARM!L:L)</f>
        <v>-1500000</v>
      </c>
      <c r="H704" s="12">
        <f>+SUMIF(AGRICORP!I:I,D:D,AGRICORP!D:D)</f>
        <v>-250372723.28</v>
      </c>
      <c r="I704" s="12">
        <f>+SUMIF(SMTP!D:D,D:D,SMTP!F:F)</f>
        <v>0</v>
      </c>
      <c r="J704" s="12">
        <f>+SUMIF(AGRIVET!G:G,D:D,AGRIVET!D:D)</f>
        <v>0</v>
      </c>
      <c r="K704" s="12">
        <f>+SUMIF(AGRIVAL!G:G,D:D,AGRIVAL!D:D)</f>
        <v>-16257500</v>
      </c>
      <c r="L704" s="12">
        <f>+SUMIF(AGRIKOBA!G:G,D:D,AGRIKOBA!D:D)</f>
        <v>-49303950</v>
      </c>
      <c r="M704" s="12">
        <f>+SUMIF(LMOI!F:F,D:D,LMOI!C:C)</f>
        <v>0</v>
      </c>
      <c r="N704" s="12">
        <f>+SUMIF(TARTINE!G:G,D:D,TARTINE!D:D)</f>
        <v>0</v>
      </c>
      <c r="O704" s="12">
        <f>+SUMIF(IDF!F:F,D:D,IDF!C:C)</f>
        <v>-7212808138.2600002</v>
      </c>
      <c r="P704" s="12">
        <f>+SUMIF(RYA!G:G,D:D,RYA!D:D)</f>
        <v>-2145103889.55</v>
      </c>
      <c r="Q704" s="12">
        <f>+SUMIF('SCI NOAH'!G:G,D:D,'SCI NOAH'!D:D)</f>
        <v>0</v>
      </c>
      <c r="R704" s="12">
        <f>+SUMIF(SIM!F:F,D:D,SIM!C:C)</f>
        <v>-1029354425.46</v>
      </c>
      <c r="S704" s="163">
        <f>+SUMIF('First Energy'!A:A,D:D,'First Energy'!C:C)</f>
        <v>-34681335</v>
      </c>
      <c r="T704" s="163">
        <f>+SUMIF('ID Motors'!G:G,D:D,'ID Motors'!D:D)</f>
        <v>-1844709391.71</v>
      </c>
      <c r="U704" s="12">
        <f>+SUMIF('ID RENTAL'!G:G,D:D,'ID RENTAL'!D:D)</f>
        <v>0</v>
      </c>
      <c r="V704" s="12">
        <f>+SUMIF('MCM '!G:G,D:D,'MCM '!D:D)</f>
        <v>-219103867.06099999</v>
      </c>
      <c r="W704" s="12">
        <f>SUMIF(AGRIMOTORS!G:G,D:D,AGRIMOTORS!D:D)</f>
        <v>0</v>
      </c>
      <c r="X704" s="12">
        <f>+SUMIF(BOVIMA!F:F,D:D,BOVIMA!C:C)</f>
        <v>0</v>
      </c>
      <c r="Y704" s="12">
        <f>+SUMIF(AGRIFEED!F:F,D:D,AGRIFEED!C:C)</f>
        <v>0</v>
      </c>
      <c r="Z704" s="12">
        <f>SUMIF(AMIP!F:F,D:D,AMIP!C:C)</f>
        <v>0</v>
      </c>
      <c r="AA704" s="12">
        <f>+SUMIF(ISF!G:G,D:D,ISF!D:D)</f>
        <v>0</v>
      </c>
      <c r="AB704" s="124">
        <f>+SUMIF(DISCOI!G:G,D:D,DISCOI!D:D)</f>
        <v>0</v>
      </c>
      <c r="AC704" s="12">
        <f>+SUMIF(MABEL!F:F,D:D,MABEL!C:C)</f>
        <v>0</v>
      </c>
      <c r="AD704" s="12">
        <f>+SUMIF(NMP!F:F,D:D,NMP!C:C)</f>
        <v>0</v>
      </c>
      <c r="AE704" s="12">
        <f>+SUMIF('AMCHO '!F:F,D:D,'AMCHO '!C:C)</f>
        <v>0</v>
      </c>
      <c r="AF704" s="12">
        <f>+SUMIF(CONFORTIS!G:G,D:D,CONFORTIS!D:D)</f>
        <v>0</v>
      </c>
      <c r="AG704" s="12">
        <f>+SUMIF('IRS IMMO'!G:G,D:D,'IRS IMMO'!D:D)</f>
        <v>-488066457.81</v>
      </c>
      <c r="AH704" s="12">
        <f>+SUMIFS(AGRIVETAM!C:C,AGRIVETAM!F:F,D:D)</f>
        <v>0</v>
      </c>
      <c r="AI704" s="12">
        <f>+SUMIF(EUROPAINTS!F:F,D:D,EUROPAINTS!C:C)</f>
        <v>0</v>
      </c>
      <c r="AJ704" s="12">
        <f>+SUMIF('VET ABE'!F:F,D:D,'VET ABE'!D:D)</f>
        <v>0</v>
      </c>
      <c r="AK704" s="12">
        <f>SUMIF('VET FIA'!F:F,D:D,'VET FIA'!D:D)</f>
        <v>0</v>
      </c>
      <c r="AL704" s="12">
        <f>+SUMIF('CSS SAKAY'!F:F,D:D,'CSS SAKAY'!C:C)</f>
        <v>0</v>
      </c>
      <c r="AM704" s="12"/>
      <c r="AN704" s="12">
        <f>SUMIF('United Malagasy'!F:F,D:D,'United Malagasy'!C:C)</f>
        <v>-291867150.23000002</v>
      </c>
      <c r="AO704" s="12">
        <f>+SUMIF(NUTRIFOOD!E:E,D:D,NUTRIFOOD!C:C)</f>
        <v>0</v>
      </c>
      <c r="AP704" s="12">
        <f>+SUMIF(FERRIS!H:H,D:D,FERRIS!E:E)</f>
        <v>-411183333.32999998</v>
      </c>
      <c r="AQ704" s="12">
        <f>+SUMIF(SEM!F:F,D:D,SEM!C:C)</f>
        <v>0</v>
      </c>
      <c r="AR704" s="12">
        <f>+SUMIF(Madatrade!F:F,D:D,Madatrade!C:C)</f>
        <v>0</v>
      </c>
      <c r="AS704" s="12">
        <f>+SUMIF('FLY TECH'!F:F,D:D,'FLY TECH'!D:D)</f>
        <v>-178867275.34</v>
      </c>
      <c r="AT704" s="12">
        <f>+SUMIFS('FIRST INVESTISSEMENT'!D:D,'FIRST INVESTISSEMENT'!G:G,D:D)</f>
        <v>0</v>
      </c>
      <c r="AU704" s="164">
        <f t="shared" si="65"/>
        <v>-14173179437.030998</v>
      </c>
      <c r="AV704" s="165">
        <f t="shared" si="66"/>
        <v>-3133531.9706929484</v>
      </c>
    </row>
    <row r="705" spans="1:48" hidden="1" x14ac:dyDescent="0.25">
      <c r="A705" s="11" t="str">
        <f t="shared" si="62"/>
        <v>7</v>
      </c>
      <c r="B705" s="11" t="str">
        <f t="shared" si="63"/>
        <v>70</v>
      </c>
      <c r="C705" s="11" t="str">
        <f t="shared" si="64"/>
        <v>706</v>
      </c>
      <c r="D705" s="23">
        <v>70610000</v>
      </c>
      <c r="E705" s="199" t="s">
        <v>3280</v>
      </c>
      <c r="F705" s="24" t="s">
        <v>2057</v>
      </c>
      <c r="G705" s="12">
        <f>+SUMIF(AGRIFARM!H:H,D:D,AGRIFARM!L:L)</f>
        <v>0</v>
      </c>
      <c r="H705" s="12">
        <f>+SUMIF(AGRICORP!I:I,D:D,AGRICORP!D:D)</f>
        <v>0</v>
      </c>
      <c r="I705" s="12">
        <f>+SUMIF(SMTP!D:D,D:D,SMTP!F:F)</f>
        <v>0</v>
      </c>
      <c r="J705" s="12">
        <f>+SUMIF(AGRIVET!G:G,D:D,AGRIVET!D:D)</f>
        <v>0</v>
      </c>
      <c r="K705" s="12">
        <f>+SUMIF(AGRIVAL!G:G,D:D,AGRIVAL!D:D)</f>
        <v>0</v>
      </c>
      <c r="L705" s="12">
        <f>+SUMIF(AGRIKOBA!G:G,D:D,AGRIKOBA!D:D)</f>
        <v>0</v>
      </c>
      <c r="M705" s="12">
        <f>+SUMIF(LMOI!F:F,D:D,LMOI!C:C)</f>
        <v>0</v>
      </c>
      <c r="N705" s="12">
        <f>+SUMIF(TARTINE!G:G,D:D,TARTINE!D:D)</f>
        <v>0</v>
      </c>
      <c r="O705" s="12">
        <f>+SUMIF(IDF!F:F,D:D,IDF!C:C)</f>
        <v>0</v>
      </c>
      <c r="P705" s="12">
        <f>+SUMIF(RYA!G:G,D:D,RYA!D:D)</f>
        <v>0</v>
      </c>
      <c r="Q705" s="12">
        <f>+SUMIF('SCI NOAH'!G:G,D:D,'SCI NOAH'!D:D)</f>
        <v>0</v>
      </c>
      <c r="R705" s="12">
        <f>+SUMIF(SIM!F:F,D:D,SIM!C:C)</f>
        <v>0</v>
      </c>
      <c r="S705" s="163">
        <f>+SUMIF('First Energy'!A:A,D:D,'First Energy'!C:C)</f>
        <v>-3485547830.2399998</v>
      </c>
      <c r="T705" s="163">
        <f>+SUMIF('ID Motors'!G:G,D:D,'ID Motors'!D:D)</f>
        <v>0</v>
      </c>
      <c r="U705" s="12">
        <f>+SUMIF('ID RENTAL'!G:G,D:D,'ID RENTAL'!D:D)</f>
        <v>-6628108450.7600002</v>
      </c>
      <c r="V705" s="12">
        <f>+SUMIF('MCM '!G:G,D:D,'MCM '!D:D)</f>
        <v>0</v>
      </c>
      <c r="W705" s="12">
        <f>SUMIF(AGRIMOTORS!G:G,D:D,AGRIMOTORS!D:D)</f>
        <v>0</v>
      </c>
      <c r="X705" s="12">
        <f>+SUMIF(BOVIMA!F:F,D:D,BOVIMA!C:C)</f>
        <v>0</v>
      </c>
      <c r="Y705" s="12">
        <f>+SUMIF(AGRIFEED!F:F,D:D,AGRIFEED!C:C)</f>
        <v>0</v>
      </c>
      <c r="Z705" s="12">
        <f>SUMIF(AMIP!F:F,D:D,AMIP!C:C)</f>
        <v>0</v>
      </c>
      <c r="AA705" s="12">
        <f>+SUMIF(ISF!G:G,D:D,ISF!D:D)</f>
        <v>0</v>
      </c>
      <c r="AB705" s="124">
        <f>+SUMIF(DISCOI!G:G,D:D,DISCOI!D:D)</f>
        <v>0</v>
      </c>
      <c r="AC705" s="12">
        <f>+SUMIF(MABEL!F:F,D:D,MABEL!C:C)</f>
        <v>0</v>
      </c>
      <c r="AD705" s="12">
        <f>+SUMIF(NMP!F:F,D:D,NMP!C:C)</f>
        <v>0</v>
      </c>
      <c r="AE705" s="12">
        <f>+SUMIF('AMCHO '!F:F,D:D,'AMCHO '!C:C)</f>
        <v>0</v>
      </c>
      <c r="AF705" s="12">
        <f>+SUMIF(CONFORTIS!G:G,D:D,CONFORTIS!D:D)</f>
        <v>0</v>
      </c>
      <c r="AG705" s="12">
        <f>+SUMIF('IRS IMMO'!G:G,D:D,'IRS IMMO'!D:D)</f>
        <v>0</v>
      </c>
      <c r="AH705" s="12">
        <f>+SUMIFS(AGRIVETAM!C:C,AGRIVETAM!F:F,D:D)</f>
        <v>0</v>
      </c>
      <c r="AI705" s="12">
        <f>+SUMIF(EUROPAINTS!F:F,D:D,EUROPAINTS!C:C)</f>
        <v>0</v>
      </c>
      <c r="AJ705" s="12">
        <f>+SUMIF('VET ABE'!F:F,D:D,'VET ABE'!D:D)</f>
        <v>0</v>
      </c>
      <c r="AK705" s="12">
        <f>SUMIF('VET FIA'!F:F,D:D,'VET FIA'!D:D)</f>
        <v>0</v>
      </c>
      <c r="AL705" s="12">
        <f>+SUMIF('CSS SAKAY'!F:F,D:D,'CSS SAKAY'!C:C)</f>
        <v>0</v>
      </c>
      <c r="AM705" s="12"/>
      <c r="AN705" s="12">
        <f>SUMIF('United Malagasy'!F:F,D:D,'United Malagasy'!C:C)</f>
        <v>0</v>
      </c>
      <c r="AO705" s="12">
        <f>+SUMIF(NUTRIFOOD!E:E,D:D,NUTRIFOOD!C:C)</f>
        <v>0</v>
      </c>
      <c r="AP705" s="12">
        <f>+SUMIF(FERRIS!H:H,D:D,FERRIS!E:E)</f>
        <v>0</v>
      </c>
      <c r="AQ705" s="12">
        <f>+SUMIF(SEM!F:F,D:D,SEM!C:C)</f>
        <v>0</v>
      </c>
      <c r="AR705" s="12">
        <f>+SUMIF(Madatrade!F:F,D:D,Madatrade!C:C)</f>
        <v>0</v>
      </c>
      <c r="AS705" s="12">
        <f>+SUMIF('FLY TECH'!F:F,D:D,'FLY TECH'!D:D)</f>
        <v>0</v>
      </c>
      <c r="AT705" s="12">
        <f>+SUMIFS('FIRST INVESTISSEMENT'!D:D,'FIRST INVESTISSEMENT'!G:G,D:D)</f>
        <v>0</v>
      </c>
      <c r="AU705" s="164">
        <f t="shared" si="65"/>
        <v>-10113656281</v>
      </c>
      <c r="AV705" s="165">
        <f t="shared" si="66"/>
        <v>-2236016.6565245846</v>
      </c>
    </row>
    <row r="706" spans="1:48" hidden="1" x14ac:dyDescent="0.25">
      <c r="A706" s="11" t="str">
        <f t="shared" si="62"/>
        <v>7</v>
      </c>
      <c r="B706" s="11" t="str">
        <f t="shared" si="63"/>
        <v>70</v>
      </c>
      <c r="C706" s="11" t="str">
        <f t="shared" si="64"/>
        <v>706</v>
      </c>
      <c r="D706" s="23">
        <v>70620000</v>
      </c>
      <c r="E706" s="199" t="s">
        <v>3280</v>
      </c>
      <c r="F706" s="24" t="s">
        <v>2058</v>
      </c>
      <c r="G706" s="12">
        <f>+SUMIF(AGRIFARM!H:H,D:D,AGRIFARM!L:L)</f>
        <v>0</v>
      </c>
      <c r="H706" s="12">
        <f>+SUMIF(AGRICORP!I:I,D:D,AGRICORP!D:D)</f>
        <v>0</v>
      </c>
      <c r="I706" s="12">
        <f>+SUMIF(SMTP!D:D,D:D,SMTP!F:F)</f>
        <v>0</v>
      </c>
      <c r="J706" s="12">
        <f>+SUMIF(AGRIVET!G:G,D:D,AGRIVET!D:D)</f>
        <v>0</v>
      </c>
      <c r="K706" s="12">
        <f>+SUMIF(AGRIVAL!G:G,D:D,AGRIVAL!D:D)</f>
        <v>0</v>
      </c>
      <c r="L706" s="12">
        <f>+SUMIF(AGRIKOBA!G:G,D:D,AGRIKOBA!D:D)</f>
        <v>0</v>
      </c>
      <c r="M706" s="12">
        <f>+SUMIF(LMOI!F:F,D:D,LMOI!C:C)</f>
        <v>0</v>
      </c>
      <c r="N706" s="12">
        <f>+SUMIF(TARTINE!G:G,D:D,TARTINE!D:D)</f>
        <v>0</v>
      </c>
      <c r="O706" s="12">
        <f>+SUMIF(IDF!F:F,D:D,IDF!C:C)</f>
        <v>0</v>
      </c>
      <c r="P706" s="12">
        <f>+SUMIF(RYA!G:G,D:D,RYA!D:D)</f>
        <v>-150000000</v>
      </c>
      <c r="Q706" s="12">
        <f>+SUMIF('SCI NOAH'!G:G,D:D,'SCI NOAH'!D:D)</f>
        <v>0</v>
      </c>
      <c r="R706" s="12">
        <f>+SUMIF(SIM!F:F,D:D,SIM!C:C)</f>
        <v>0</v>
      </c>
      <c r="S706" s="163">
        <f>+SUMIF('First Energy'!A:A,D:D,'First Energy'!C:C)</f>
        <v>14376825</v>
      </c>
      <c r="T706" s="163">
        <f>+SUMIF('ID Motors'!G:G,D:D,'ID Motors'!D:D)</f>
        <v>0</v>
      </c>
      <c r="U706" s="12">
        <f>+SUMIF('ID RENTAL'!G:G,D:D,'ID RENTAL'!D:D)</f>
        <v>0</v>
      </c>
      <c r="V706" s="12">
        <f>+SUMIF('MCM '!G:G,D:D,'MCM '!D:D)</f>
        <v>0</v>
      </c>
      <c r="W706" s="12">
        <f>SUMIF(AGRIMOTORS!G:G,D:D,AGRIMOTORS!D:D)</f>
        <v>0</v>
      </c>
      <c r="X706" s="12">
        <f>+SUMIF(BOVIMA!F:F,D:D,BOVIMA!C:C)</f>
        <v>0</v>
      </c>
      <c r="Y706" s="12">
        <f>+SUMIF(AGRIFEED!F:F,D:D,AGRIFEED!C:C)</f>
        <v>0</v>
      </c>
      <c r="Z706" s="12">
        <f>SUMIF(AMIP!F:F,D:D,AMIP!C:C)</f>
        <v>0</v>
      </c>
      <c r="AA706" s="12">
        <f>+SUMIF(ISF!G:G,D:D,ISF!D:D)</f>
        <v>0</v>
      </c>
      <c r="AB706" s="124">
        <f>+SUMIF(DISCOI!G:G,D:D,DISCOI!D:D)</f>
        <v>0</v>
      </c>
      <c r="AC706" s="12">
        <f>+SUMIF(MABEL!F:F,D:D,MABEL!C:C)</f>
        <v>0</v>
      </c>
      <c r="AD706" s="12">
        <f>+SUMIF(NMP!F:F,D:D,NMP!C:C)</f>
        <v>0</v>
      </c>
      <c r="AE706" s="12">
        <f>+SUMIF('AMCHO '!F:F,D:D,'AMCHO '!C:C)</f>
        <v>0</v>
      </c>
      <c r="AF706" s="12">
        <f>+SUMIF(CONFORTIS!G:G,D:D,CONFORTIS!D:D)</f>
        <v>0</v>
      </c>
      <c r="AG706" s="12">
        <f>+SUMIF('IRS IMMO'!G:G,D:D,'IRS IMMO'!D:D)</f>
        <v>0</v>
      </c>
      <c r="AH706" s="12">
        <f>+SUMIFS(AGRIVETAM!C:C,AGRIVETAM!F:F,D:D)</f>
        <v>0</v>
      </c>
      <c r="AI706" s="12">
        <f>+SUMIF(EUROPAINTS!F:F,D:D,EUROPAINTS!C:C)</f>
        <v>0</v>
      </c>
      <c r="AJ706" s="12">
        <f>+SUMIF('VET ABE'!F:F,D:D,'VET ABE'!D:D)</f>
        <v>0</v>
      </c>
      <c r="AK706" s="12">
        <f>SUMIF('VET FIA'!F:F,D:D,'VET FIA'!D:D)</f>
        <v>0</v>
      </c>
      <c r="AL706" s="12">
        <f>+SUMIF('CSS SAKAY'!F:F,D:D,'CSS SAKAY'!C:C)</f>
        <v>0</v>
      </c>
      <c r="AM706" s="12"/>
      <c r="AN706" s="12">
        <f>SUMIF('United Malagasy'!F:F,D:D,'United Malagasy'!C:C)</f>
        <v>0</v>
      </c>
      <c r="AO706" s="12">
        <f>+SUMIF(NUTRIFOOD!E:E,D:D,NUTRIFOOD!C:C)</f>
        <v>0</v>
      </c>
      <c r="AP706" s="12">
        <f>+SUMIF(FERRIS!H:H,D:D,FERRIS!E:E)</f>
        <v>-8729851370.3199997</v>
      </c>
      <c r="AQ706" s="12">
        <f>+SUMIF(SEM!F:F,D:D,SEM!C:C)</f>
        <v>0</v>
      </c>
      <c r="AR706" s="12">
        <f>+SUMIF(Madatrade!F:F,D:D,Madatrade!C:C)</f>
        <v>0</v>
      </c>
      <c r="AS706" s="12">
        <f>+SUMIF('FLY TECH'!F:F,D:D,'FLY TECH'!D:D)</f>
        <v>0</v>
      </c>
      <c r="AT706" s="12">
        <f>+SUMIFS('FIRST INVESTISSEMENT'!D:D,'FIRST INVESTISSEMENT'!G:G,D:D)</f>
        <v>0</v>
      </c>
      <c r="AU706" s="164">
        <f t="shared" si="65"/>
        <v>-8865474545.3199997</v>
      </c>
      <c r="AV706" s="165">
        <f t="shared" si="66"/>
        <v>-1960057.5895160022</v>
      </c>
    </row>
    <row r="707" spans="1:48" hidden="1" x14ac:dyDescent="0.25">
      <c r="A707" s="11" t="str">
        <f t="shared" si="62"/>
        <v>7</v>
      </c>
      <c r="B707" s="11" t="str">
        <f t="shared" si="63"/>
        <v>70</v>
      </c>
      <c r="C707" s="11" t="str">
        <f t="shared" si="64"/>
        <v>706</v>
      </c>
      <c r="D707" s="23">
        <v>70640000</v>
      </c>
      <c r="E707" s="199" t="s">
        <v>3280</v>
      </c>
      <c r="F707" s="24" t="s">
        <v>2059</v>
      </c>
      <c r="G707" s="12">
        <f>+SUMIF(AGRIFARM!H:H,D:D,AGRIFARM!L:L)</f>
        <v>0</v>
      </c>
      <c r="H707" s="12">
        <f>+SUMIF(AGRICORP!I:I,D:D,AGRICORP!D:D)</f>
        <v>0</v>
      </c>
      <c r="I707" s="12">
        <f>+SUMIF(SMTP!D:D,D:D,SMTP!F:F)</f>
        <v>0</v>
      </c>
      <c r="J707" s="12">
        <f>+SUMIF(AGRIVET!G:G,D:D,AGRIVET!D:D)</f>
        <v>0</v>
      </c>
      <c r="K707" s="12">
        <f>+SUMIF(AGRIVAL!G:G,D:D,AGRIVAL!D:D)</f>
        <v>0</v>
      </c>
      <c r="L707" s="12">
        <f>+SUMIF(AGRIKOBA!G:G,D:D,AGRIKOBA!D:D)</f>
        <v>0</v>
      </c>
      <c r="M707" s="12">
        <f>+SUMIF(LMOI!F:F,D:D,LMOI!C:C)</f>
        <v>0</v>
      </c>
      <c r="N707" s="12">
        <f>+SUMIF(TARTINE!G:G,D:D,TARTINE!D:D)</f>
        <v>0</v>
      </c>
      <c r="O707" s="12">
        <f>+SUMIF(IDF!F:F,D:D,IDF!C:C)</f>
        <v>-223041007.88</v>
      </c>
      <c r="P707" s="12">
        <f>+SUMIF(RYA!G:G,D:D,RYA!D:D)</f>
        <v>0</v>
      </c>
      <c r="Q707" s="12">
        <f>+SUMIF('SCI NOAH'!G:G,D:D,'SCI NOAH'!D:D)</f>
        <v>0</v>
      </c>
      <c r="R707" s="12">
        <f>+SUMIF(SIM!F:F,D:D,SIM!C:C)</f>
        <v>0</v>
      </c>
      <c r="S707" s="163">
        <f>+SUMIF('First Energy'!A:A,D:D,'First Energy'!C:C)</f>
        <v>0</v>
      </c>
      <c r="T707" s="163">
        <f>+SUMIF('ID Motors'!G:G,D:D,'ID Motors'!D:D)</f>
        <v>0</v>
      </c>
      <c r="U707" s="12">
        <f>+SUMIF('ID RENTAL'!G:G,D:D,'ID RENTAL'!D:D)</f>
        <v>0</v>
      </c>
      <c r="V707" s="12">
        <f>+SUMIF('MCM '!G:G,D:D,'MCM '!D:D)</f>
        <v>0</v>
      </c>
      <c r="W707" s="12">
        <f>SUMIF(AGRIMOTORS!G:G,D:D,AGRIMOTORS!D:D)</f>
        <v>0</v>
      </c>
      <c r="X707" s="12">
        <f>+SUMIF(BOVIMA!F:F,D:D,BOVIMA!C:C)</f>
        <v>0</v>
      </c>
      <c r="Y707" s="12">
        <f>+SUMIF(AGRIFEED!F:F,D:D,AGRIFEED!C:C)</f>
        <v>0</v>
      </c>
      <c r="Z707" s="12">
        <f>SUMIF(AMIP!F:F,D:D,AMIP!C:C)</f>
        <v>0</v>
      </c>
      <c r="AA707" s="12">
        <f>+SUMIF(ISF!G:G,D:D,ISF!D:D)</f>
        <v>0</v>
      </c>
      <c r="AB707" s="124">
        <f>+SUMIF(DISCOI!G:G,D:D,DISCOI!D:D)</f>
        <v>0</v>
      </c>
      <c r="AC707" s="12">
        <f>+SUMIF(MABEL!F:F,D:D,MABEL!C:C)</f>
        <v>0</v>
      </c>
      <c r="AD707" s="12">
        <f>+SUMIF(NMP!F:F,D:D,NMP!C:C)</f>
        <v>0</v>
      </c>
      <c r="AE707" s="12">
        <f>+SUMIF('AMCHO '!F:F,D:D,'AMCHO '!C:C)</f>
        <v>0</v>
      </c>
      <c r="AF707" s="12">
        <f>+SUMIF(CONFORTIS!G:G,D:D,CONFORTIS!D:D)</f>
        <v>0</v>
      </c>
      <c r="AG707" s="12">
        <f>+SUMIF('IRS IMMO'!G:G,D:D,'IRS IMMO'!D:D)</f>
        <v>0</v>
      </c>
      <c r="AH707" s="12">
        <f>+SUMIFS(AGRIVETAM!C:C,AGRIVETAM!F:F,D:D)</f>
        <v>0</v>
      </c>
      <c r="AI707" s="12">
        <f>+SUMIF(EUROPAINTS!F:F,D:D,EUROPAINTS!C:C)</f>
        <v>0</v>
      </c>
      <c r="AJ707" s="12">
        <f>+SUMIF('VET ABE'!F:F,D:D,'VET ABE'!D:D)</f>
        <v>0</v>
      </c>
      <c r="AK707" s="12">
        <f>SUMIF('VET FIA'!F:F,D:D,'VET FIA'!D:D)</f>
        <v>0</v>
      </c>
      <c r="AL707" s="12">
        <f>+SUMIF('CSS SAKAY'!F:F,D:D,'CSS SAKAY'!C:C)</f>
        <v>0</v>
      </c>
      <c r="AM707" s="12"/>
      <c r="AN707" s="12">
        <f>SUMIF('United Malagasy'!F:F,D:D,'United Malagasy'!C:C)</f>
        <v>0</v>
      </c>
      <c r="AO707" s="12">
        <f>+SUMIF(NUTRIFOOD!E:E,D:D,NUTRIFOOD!C:C)</f>
        <v>0</v>
      </c>
      <c r="AP707" s="12">
        <f>+SUMIF(FERRIS!H:H,D:D,FERRIS!E:E)</f>
        <v>0</v>
      </c>
      <c r="AQ707" s="12">
        <f>+SUMIF(SEM!F:F,D:D,SEM!C:C)</f>
        <v>0</v>
      </c>
      <c r="AR707" s="12">
        <f>+SUMIF(Madatrade!F:F,D:D,Madatrade!C:C)</f>
        <v>0</v>
      </c>
      <c r="AS707" s="12">
        <f>+SUMIF('FLY TECH'!F:F,D:D,'FLY TECH'!D:D)</f>
        <v>0</v>
      </c>
      <c r="AT707" s="12">
        <f>+SUMIFS('FIRST INVESTISSEMENT'!D:D,'FIRST INVESTISSEMENT'!G:G,D:D)</f>
        <v>0</v>
      </c>
      <c r="AU707" s="164">
        <f t="shared" si="65"/>
        <v>-223041007.88</v>
      </c>
      <c r="AV707" s="165">
        <f t="shared" si="66"/>
        <v>-49311.88037748888</v>
      </c>
    </row>
    <row r="708" spans="1:48" hidden="1" x14ac:dyDescent="0.25">
      <c r="A708" s="11" t="str">
        <f t="shared" si="62"/>
        <v>7</v>
      </c>
      <c r="B708" s="11" t="str">
        <f t="shared" si="63"/>
        <v>70</v>
      </c>
      <c r="C708" s="11" t="str">
        <f t="shared" si="64"/>
        <v>707</v>
      </c>
      <c r="D708" s="23">
        <v>70700000</v>
      </c>
      <c r="E708" s="199" t="s">
        <v>3280</v>
      </c>
      <c r="F708" s="24" t="s">
        <v>2060</v>
      </c>
      <c r="G708" s="12">
        <f>+SUMIF(AGRIFARM!H:H,D:D,AGRIFARM!L:L)</f>
        <v>0</v>
      </c>
      <c r="H708" s="12">
        <f>+SUMIF(AGRICORP!I:I,D:D,AGRICORP!D:D)</f>
        <v>0</v>
      </c>
      <c r="I708" s="12">
        <f>+SUMIF(SMTP!D:D,D:D,SMTP!F:F)</f>
        <v>0</v>
      </c>
      <c r="J708" s="12">
        <f>+SUMIF(AGRIVET!G:G,D:D,AGRIVET!D:D)</f>
        <v>0</v>
      </c>
      <c r="K708" s="12">
        <f>+SUMIF(AGRIVAL!G:G,D:D,AGRIVAL!D:D)</f>
        <v>0</v>
      </c>
      <c r="L708" s="12">
        <f>+SUMIF(AGRIKOBA!G:G,D:D,AGRIKOBA!D:D)</f>
        <v>0</v>
      </c>
      <c r="M708" s="12">
        <f>+SUMIF(LMOI!F:F,D:D,LMOI!C:C)</f>
        <v>0</v>
      </c>
      <c r="N708" s="12">
        <f>+SUMIF(TARTINE!G:G,D:D,TARTINE!D:D)</f>
        <v>0</v>
      </c>
      <c r="O708" s="12">
        <f>+SUMIF(IDF!F:F,D:D,IDF!C:C)</f>
        <v>0</v>
      </c>
      <c r="P708" s="12">
        <f>+SUMIF(RYA!G:G,D:D,RYA!D:D)</f>
        <v>0</v>
      </c>
      <c r="Q708" s="12">
        <f>+SUMIF('SCI NOAH'!G:G,D:D,'SCI NOAH'!D:D)</f>
        <v>0</v>
      </c>
      <c r="R708" s="12">
        <f>+SUMIF(SIM!F:F,D:D,SIM!C:C)</f>
        <v>0</v>
      </c>
      <c r="S708" s="163">
        <f>+SUMIF('First Energy'!A:A,D:D,'First Energy'!C:C)</f>
        <v>-269197677.19</v>
      </c>
      <c r="T708" s="163">
        <f>+SUMIF('ID Motors'!G:G,D:D,'ID Motors'!D:D)</f>
        <v>-6481468835.4200001</v>
      </c>
      <c r="U708" s="12">
        <f>+SUMIF('ID RENTAL'!G:G,D:D,'ID RENTAL'!D:D)</f>
        <v>0</v>
      </c>
      <c r="V708" s="12">
        <f>+SUMIF('MCM '!G:G,D:D,'MCM '!D:D)</f>
        <v>0</v>
      </c>
      <c r="W708" s="12">
        <f>SUMIF(AGRIMOTORS!G:G,D:D,AGRIMOTORS!D:D)</f>
        <v>0</v>
      </c>
      <c r="X708" s="12">
        <f>+SUMIF(BOVIMA!F:F,D:D,BOVIMA!C:C)</f>
        <v>0</v>
      </c>
      <c r="Y708" s="12">
        <f>+SUMIF(AGRIFEED!F:F,D:D,AGRIFEED!C:C)</f>
        <v>0</v>
      </c>
      <c r="Z708" s="12">
        <f>SUMIF(AMIP!F:F,D:D,AMIP!C:C)</f>
        <v>0</v>
      </c>
      <c r="AA708" s="12">
        <f>+SUMIF(ISF!G:G,D:D,ISF!D:D)</f>
        <v>0</v>
      </c>
      <c r="AB708" s="124">
        <f>+SUMIF(DISCOI!G:G,D:D,DISCOI!D:D)</f>
        <v>0</v>
      </c>
      <c r="AC708" s="12">
        <f>+SUMIF(MABEL!F:F,D:D,MABEL!C:C)</f>
        <v>-368112749</v>
      </c>
      <c r="AD708" s="12">
        <f>+SUMIF(NMP!F:F,D:D,NMP!C:C)</f>
        <v>-2791830</v>
      </c>
      <c r="AE708" s="12">
        <f>+SUMIF('AMCHO '!F:F,D:D,'AMCHO '!C:C)</f>
        <v>0</v>
      </c>
      <c r="AF708" s="12">
        <f>+SUMIF(CONFORTIS!G:G,D:D,CONFORTIS!D:D)</f>
        <v>0</v>
      </c>
      <c r="AG708" s="12">
        <f>+SUMIF('IRS IMMO'!G:G,D:D,'IRS IMMO'!D:D)</f>
        <v>0</v>
      </c>
      <c r="AH708" s="12">
        <f>+SUMIFS(AGRIVETAM!C:C,AGRIVETAM!F:F,D:D)</f>
        <v>0</v>
      </c>
      <c r="AI708" s="12">
        <f>+SUMIF(EUROPAINTS!F:F,D:D,EUROPAINTS!C:C)</f>
        <v>-486550000</v>
      </c>
      <c r="AJ708" s="12">
        <f>+SUMIF('VET ABE'!F:F,D:D,'VET ABE'!D:D)</f>
        <v>0</v>
      </c>
      <c r="AK708" s="12">
        <f>SUMIF('VET FIA'!F:F,D:D,'VET FIA'!D:D)</f>
        <v>-4297667050.8199997</v>
      </c>
      <c r="AL708" s="12">
        <f>+SUMIF('CSS SAKAY'!F:F,D:D,'CSS SAKAY'!C:C)</f>
        <v>0</v>
      </c>
      <c r="AM708" s="12"/>
      <c r="AN708" s="12">
        <f>SUMIF('United Malagasy'!F:F,D:D,'United Malagasy'!C:C)</f>
        <v>0</v>
      </c>
      <c r="AO708" s="12">
        <f>+SUMIF(NUTRIFOOD!E:E,D:D,NUTRIFOOD!C:C)</f>
        <v>0</v>
      </c>
      <c r="AP708" s="12">
        <f>+SUMIF(FERRIS!H:H,D:D,FERRIS!E:E)</f>
        <v>0</v>
      </c>
      <c r="AQ708" s="12">
        <f>+SUMIF(SEM!F:F,D:D,SEM!C:C)</f>
        <v>-3546895366.6700001</v>
      </c>
      <c r="AR708" s="12">
        <f>+SUMIF(Madatrade!F:F,D:D,Madatrade!C:C)</f>
        <v>-56805733.329999998</v>
      </c>
      <c r="AS708" s="12">
        <f>+SUMIF('FLY TECH'!F:F,D:D,'FLY TECH'!D:D)</f>
        <v>0</v>
      </c>
      <c r="AT708" s="12">
        <f>+SUMIFS('FIRST INVESTISSEMENT'!D:D,'FIRST INVESTISSEMENT'!G:G,D:D)</f>
        <v>0</v>
      </c>
      <c r="AU708" s="164">
        <f t="shared" si="65"/>
        <v>-15509489242.43</v>
      </c>
      <c r="AV708" s="165">
        <f t="shared" si="66"/>
        <v>-3428975.1714632488</v>
      </c>
    </row>
    <row r="709" spans="1:48" hidden="1" x14ac:dyDescent="0.25">
      <c r="A709" s="11" t="str">
        <f t="shared" ref="A709:A741" si="67">+LEFT(C709)</f>
        <v>7</v>
      </c>
      <c r="B709" s="11" t="str">
        <f t="shared" ref="B709:B741" si="68">+LEFT(D:D,2)</f>
        <v>70</v>
      </c>
      <c r="C709" s="11" t="str">
        <f t="shared" ref="C709:C772" si="69">+LEFT(D709,3)</f>
        <v>707</v>
      </c>
      <c r="D709" s="23">
        <v>70710000</v>
      </c>
      <c r="E709" s="199" t="s">
        <v>3280</v>
      </c>
      <c r="F709" s="24" t="s">
        <v>572</v>
      </c>
      <c r="G709" s="12">
        <f>+SUMIF(AGRIFARM!H:H,D:D,AGRIFARM!L:L)</f>
        <v>0</v>
      </c>
      <c r="H709" s="12">
        <f>+SUMIF(AGRICORP!I:I,D:D,AGRICORP!D:D)</f>
        <v>0</v>
      </c>
      <c r="I709" s="12">
        <f>+SUMIF(SMTP!D:D,D:D,SMTP!F:F)</f>
        <v>0</v>
      </c>
      <c r="J709" s="12">
        <f>+SUMIF(AGRIVET!G:G,D:D,AGRIVET!D:D)</f>
        <v>-65033063524.230003</v>
      </c>
      <c r="K709" s="12">
        <f>+SUMIF(AGRIVAL!G:G,D:D,AGRIVAL!D:D)</f>
        <v>-4570500</v>
      </c>
      <c r="L709" s="12">
        <f>+SUMIF(AGRIKOBA!G:G,D:D,AGRIKOBA!D:D)</f>
        <v>0</v>
      </c>
      <c r="M709" s="12">
        <f>+SUMIF(LMOI!F:F,D:D,LMOI!C:C)</f>
        <v>0</v>
      </c>
      <c r="N709" s="12">
        <f>+SUMIF(TARTINE!G:G,D:D,TARTINE!D:D)</f>
        <v>0</v>
      </c>
      <c r="O709" s="12">
        <f>+SUMIF(IDF!F:F,D:D,IDF!C:C)</f>
        <v>0</v>
      </c>
      <c r="P709" s="12">
        <f>+SUMIF(RYA!G:G,D:D,RYA!D:D)</f>
        <v>0</v>
      </c>
      <c r="Q709" s="12">
        <f>+SUMIF('SCI NOAH'!G:G,D:D,'SCI NOAH'!D:D)</f>
        <v>0</v>
      </c>
      <c r="R709" s="12">
        <f>+SUMIF(SIM!F:F,D:D,SIM!C:C)</f>
        <v>0</v>
      </c>
      <c r="S709" s="163">
        <f>+SUMIF('First Energy'!A:A,D:D,'First Energy'!C:C)</f>
        <v>-92381424.269999996</v>
      </c>
      <c r="T709" s="163">
        <f>+SUMIF('ID Motors'!G:G,D:D,'ID Motors'!D:D)</f>
        <v>-9281630780.5100002</v>
      </c>
      <c r="U709" s="12">
        <f>+SUMIF('ID RENTAL'!G:G,D:D,'ID RENTAL'!D:D)</f>
        <v>0</v>
      </c>
      <c r="V709" s="12">
        <f>+SUMIF('MCM '!G:G,D:D,'MCM '!D:D)</f>
        <v>-2376656319.7409997</v>
      </c>
      <c r="W709" s="12">
        <f>SUMIF(AGRIMOTORS!G:G,D:D,AGRIMOTORS!D:D)</f>
        <v>-396415517.32999998</v>
      </c>
      <c r="X709" s="12">
        <f>+SUMIF(BOVIMA!F:F,D:D,BOVIMA!C:C)</f>
        <v>0</v>
      </c>
      <c r="Y709" s="12">
        <f>+SUMIF(AGRIFEED!F:F,D:D,AGRIFEED!C:C)</f>
        <v>0</v>
      </c>
      <c r="Z709" s="12">
        <f>SUMIF(AMIP!F:F,D:D,AMIP!C:C)</f>
        <v>0</v>
      </c>
      <c r="AA709" s="12">
        <f>+SUMIF(ISF!G:G,D:D,ISF!D:D)</f>
        <v>0</v>
      </c>
      <c r="AB709" s="124">
        <f>+SUMIF(DISCOI!G:G,D:D,DISCOI!D:D)</f>
        <v>-269947964.74000001</v>
      </c>
      <c r="AC709" s="12">
        <f>+SUMIF(MABEL!F:F,D:D,MABEL!C:C)</f>
        <v>0</v>
      </c>
      <c r="AD709" s="12">
        <f>+SUMIF(NMP!F:F,D:D,NMP!C:C)</f>
        <v>0</v>
      </c>
      <c r="AE709" s="12">
        <f>+SUMIF('AMCHO '!F:F,D:D,'AMCHO '!C:C)</f>
        <v>0</v>
      </c>
      <c r="AF709" s="12">
        <f>+SUMIF(CONFORTIS!G:G,D:D,CONFORTIS!D:D)</f>
        <v>0</v>
      </c>
      <c r="AG709" s="12">
        <f>+SUMIF('IRS IMMO'!G:G,D:D,'IRS IMMO'!D:D)</f>
        <v>0</v>
      </c>
      <c r="AH709" s="12">
        <f>+SUMIFS(AGRIVETAM!C:C,AGRIVETAM!F:F,D:D)</f>
        <v>-3525351908.6600003</v>
      </c>
      <c r="AI709" s="12">
        <f>+SUMIF(EUROPAINTS!F:F,D:D,EUROPAINTS!C:C)</f>
        <v>0</v>
      </c>
      <c r="AJ709" s="12">
        <f>+SUMIF('VET ABE'!F:F,D:D,'VET ABE'!D:D)</f>
        <v>-8532204490.21</v>
      </c>
      <c r="AK709" s="12">
        <f>SUMIF('VET FIA'!F:F,D:D,'VET FIA'!D:D)</f>
        <v>0</v>
      </c>
      <c r="AL709" s="12">
        <f>+SUMIF('CSS SAKAY'!F:F,D:D,'CSS SAKAY'!C:C)</f>
        <v>0</v>
      </c>
      <c r="AM709" s="12"/>
      <c r="AN709" s="12">
        <f>SUMIF('United Malagasy'!F:F,D:D,'United Malagasy'!C:C)</f>
        <v>0</v>
      </c>
      <c r="AO709" s="12">
        <f>+SUMIF(NUTRIFOOD!E:E,D:D,NUTRIFOOD!C:C)</f>
        <v>0</v>
      </c>
      <c r="AP709" s="12">
        <f>+SUMIF(FERRIS!H:H,D:D,FERRIS!E:E)</f>
        <v>0</v>
      </c>
      <c r="AQ709" s="12">
        <f>+SUMIF(SEM!F:F,D:D,SEM!C:C)</f>
        <v>0</v>
      </c>
      <c r="AR709" s="12">
        <f>+SUMIF(Madatrade!F:F,D:D,Madatrade!C:C)</f>
        <v>-237956576041.71994</v>
      </c>
      <c r="AS709" s="12">
        <f>+SUMIF('FLY TECH'!F:F,D:D,'FLY TECH'!D:D)</f>
        <v>-5881292411.9099998</v>
      </c>
      <c r="AT709" s="12">
        <f>+SUMIFS('FIRST INVESTISSEMENT'!D:D,'FIRST INVESTISSEMENT'!G:G,D:D)</f>
        <v>0</v>
      </c>
      <c r="AU709" s="164">
        <f t="shared" ref="AU709:AU772" si="70">+SUM(G709:AT709)</f>
        <v>-333350090883.32092</v>
      </c>
      <c r="AV709" s="165">
        <f t="shared" ref="AV709:AV772" si="71">+AU709/$AX$2</f>
        <v>-73699988.90207386</v>
      </c>
    </row>
    <row r="710" spans="1:48" hidden="1" x14ac:dyDescent="0.25">
      <c r="A710" s="11" t="str">
        <f t="shared" si="67"/>
        <v>7</v>
      </c>
      <c r="B710" s="11" t="str">
        <f t="shared" si="68"/>
        <v>70</v>
      </c>
      <c r="C710" s="11" t="str">
        <f t="shared" si="69"/>
        <v>707</v>
      </c>
      <c r="D710" s="23">
        <v>70720000</v>
      </c>
      <c r="E710" s="199" t="s">
        <v>3280</v>
      </c>
      <c r="F710" s="24" t="s">
        <v>776</v>
      </c>
      <c r="G710" s="12">
        <f>+SUMIF(AGRIFARM!H:H,D:D,AGRIFARM!L:L)</f>
        <v>0</v>
      </c>
      <c r="H710" s="12">
        <f>+SUMIF(AGRICORP!I:I,D:D,AGRICORP!D:D)</f>
        <v>0</v>
      </c>
      <c r="I710" s="12">
        <f>+SUMIF(SMTP!D:D,D:D,SMTP!F:F)</f>
        <v>-1689152975.918</v>
      </c>
      <c r="J710" s="12">
        <f>+SUMIF(AGRIVET!G:G,D:D,AGRIVET!D:D)</f>
        <v>0</v>
      </c>
      <c r="K710" s="12">
        <f>+SUMIF(AGRIVAL!G:G,D:D,AGRIVAL!D:D)</f>
        <v>-910440336.39999998</v>
      </c>
      <c r="L710" s="12">
        <f>+SUMIF(AGRIKOBA!G:G,D:D,AGRIKOBA!D:D)</f>
        <v>0</v>
      </c>
      <c r="M710" s="12">
        <f>+SUMIF(LMOI!F:F,D:D,LMOI!C:C)</f>
        <v>0</v>
      </c>
      <c r="N710" s="12">
        <f>+SUMIF(TARTINE!G:G,D:D,TARTINE!D:D)</f>
        <v>0</v>
      </c>
      <c r="O710" s="12">
        <f>+SUMIF(IDF!F:F,D:D,IDF!C:C)</f>
        <v>0</v>
      </c>
      <c r="P710" s="12">
        <f>+SUMIF(RYA!G:G,D:D,RYA!D:D)</f>
        <v>0</v>
      </c>
      <c r="Q710" s="12">
        <f>+SUMIF('SCI NOAH'!G:G,D:D,'SCI NOAH'!D:D)</f>
        <v>0</v>
      </c>
      <c r="R710" s="12">
        <f>+SUMIF(SIM!F:F,D:D,SIM!C:C)</f>
        <v>0</v>
      </c>
      <c r="S710" s="163">
        <f>+SUMIF('First Energy'!A:A,D:D,'First Energy'!C:C)</f>
        <v>-5295742677.3199997</v>
      </c>
      <c r="T710" s="163">
        <f>+SUMIF('ID Motors'!G:G,D:D,'ID Motors'!D:D)</f>
        <v>-2045299146.1300001</v>
      </c>
      <c r="U710" s="12">
        <f>+SUMIF('ID RENTAL'!G:G,D:D,'ID RENTAL'!D:D)</f>
        <v>0</v>
      </c>
      <c r="V710" s="12">
        <f>+SUMIF('MCM '!G:G,D:D,'MCM '!D:D)</f>
        <v>0</v>
      </c>
      <c r="W710" s="12">
        <f>SUMIF(AGRIMOTORS!G:G,D:D,AGRIMOTORS!D:D)</f>
        <v>-1358637254.6099999</v>
      </c>
      <c r="X710" s="12">
        <f>+SUMIF(BOVIMA!F:F,D:D,BOVIMA!C:C)</f>
        <v>0</v>
      </c>
      <c r="Y710" s="12">
        <f>+SUMIF(AGRIFEED!F:F,D:D,AGRIFEED!C:C)</f>
        <v>0</v>
      </c>
      <c r="Z710" s="12">
        <f>SUMIF(AMIP!F:F,D:D,AMIP!C:C)</f>
        <v>0</v>
      </c>
      <c r="AA710" s="12">
        <f>+SUMIF(ISF!G:G,D:D,ISF!D:D)</f>
        <v>0</v>
      </c>
      <c r="AB710" s="124">
        <f>+SUMIF(DISCOI!G:G,D:D,DISCOI!D:D)</f>
        <v>0</v>
      </c>
      <c r="AC710" s="12">
        <f>+SUMIF(MABEL!F:F,D:D,MABEL!C:C)</f>
        <v>0</v>
      </c>
      <c r="AD710" s="12">
        <f>+SUMIF(NMP!F:F,D:D,NMP!C:C)</f>
        <v>0</v>
      </c>
      <c r="AE710" s="12">
        <f>+SUMIF('AMCHO '!F:F,D:D,'AMCHO '!C:C)</f>
        <v>0</v>
      </c>
      <c r="AF710" s="12">
        <f>+SUMIF(CONFORTIS!G:G,D:D,CONFORTIS!D:D)</f>
        <v>0</v>
      </c>
      <c r="AG710" s="12">
        <f>+SUMIF('IRS IMMO'!G:G,D:D,'IRS IMMO'!D:D)</f>
        <v>0</v>
      </c>
      <c r="AH710" s="12">
        <f>+SUMIFS(AGRIVETAM!C:C,AGRIVETAM!F:F,D:D)</f>
        <v>0</v>
      </c>
      <c r="AI710" s="12">
        <f>+SUMIF(EUROPAINTS!F:F,D:D,EUROPAINTS!C:C)</f>
        <v>0</v>
      </c>
      <c r="AJ710" s="12">
        <f>+SUMIF('VET ABE'!F:F,D:D,'VET ABE'!D:D)</f>
        <v>0</v>
      </c>
      <c r="AK710" s="12">
        <f>SUMIF('VET FIA'!F:F,D:D,'VET FIA'!D:D)</f>
        <v>0</v>
      </c>
      <c r="AL710" s="12">
        <f>+SUMIF('CSS SAKAY'!F:F,D:D,'CSS SAKAY'!C:C)</f>
        <v>0</v>
      </c>
      <c r="AM710" s="12"/>
      <c r="AN710" s="12">
        <f>SUMIF('United Malagasy'!F:F,D:D,'United Malagasy'!C:C)</f>
        <v>0</v>
      </c>
      <c r="AO710" s="12">
        <f>+SUMIF(NUTRIFOOD!E:E,D:D,NUTRIFOOD!C:C)</f>
        <v>0</v>
      </c>
      <c r="AP710" s="12">
        <f>+SUMIF(FERRIS!H:H,D:D,FERRIS!E:E)</f>
        <v>0</v>
      </c>
      <c r="AQ710" s="12">
        <f>+SUMIF(SEM!F:F,D:D,SEM!C:C)</f>
        <v>0</v>
      </c>
      <c r="AR710" s="12">
        <f>+SUMIF(Madatrade!F:F,D:D,Madatrade!C:C)</f>
        <v>0</v>
      </c>
      <c r="AS710" s="12">
        <f>+SUMIF('FLY TECH'!F:F,D:D,'FLY TECH'!D:D)</f>
        <v>-39501043</v>
      </c>
      <c r="AT710" s="12">
        <f>+SUMIFS('FIRST INVESTISSEMENT'!D:D,'FIRST INVESTISSEMENT'!G:G,D:D)</f>
        <v>0</v>
      </c>
      <c r="AU710" s="164">
        <f t="shared" si="70"/>
        <v>-11338773433.378</v>
      </c>
      <c r="AV710" s="165">
        <f t="shared" si="71"/>
        <v>-2506876.401289444</v>
      </c>
    </row>
    <row r="711" spans="1:48" hidden="1" x14ac:dyDescent="0.25">
      <c r="A711" s="11" t="str">
        <f t="shared" si="67"/>
        <v>7</v>
      </c>
      <c r="B711" s="11" t="str">
        <f t="shared" si="68"/>
        <v>70</v>
      </c>
      <c r="C711" s="11" t="str">
        <f t="shared" si="69"/>
        <v>707</v>
      </c>
      <c r="D711" s="23">
        <v>70730000</v>
      </c>
      <c r="E711" s="199" t="s">
        <v>3280</v>
      </c>
      <c r="F711" s="24" t="s">
        <v>777</v>
      </c>
      <c r="G711" s="12">
        <f>+SUMIF(AGRIFARM!H:H,D:D,AGRIFARM!L:L)</f>
        <v>0</v>
      </c>
      <c r="H711" s="12">
        <f>+SUMIF(AGRICORP!I:I,D:D,AGRICORP!D:D)</f>
        <v>0</v>
      </c>
      <c r="I711" s="12">
        <f>+SUMIF(SMTP!D:D,D:D,SMTP!F:F)</f>
        <v>0</v>
      </c>
      <c r="J711" s="12">
        <f>+SUMIF(AGRIVET!G:G,D:D,AGRIVET!D:D)</f>
        <v>0</v>
      </c>
      <c r="K711" s="12">
        <f>+SUMIF(AGRIVAL!G:G,D:D,AGRIVAL!D:D)</f>
        <v>0</v>
      </c>
      <c r="L711" s="12">
        <f>+SUMIF(AGRIKOBA!G:G,D:D,AGRIKOBA!D:D)</f>
        <v>0</v>
      </c>
      <c r="M711" s="12">
        <f>+SUMIF(LMOI!F:F,D:D,LMOI!C:C)</f>
        <v>0</v>
      </c>
      <c r="N711" s="12">
        <f>+SUMIF(TARTINE!G:G,D:D,TARTINE!D:D)</f>
        <v>0</v>
      </c>
      <c r="O711" s="12">
        <f>+SUMIF(IDF!F:F,D:D,IDF!C:C)</f>
        <v>0</v>
      </c>
      <c r="P711" s="12">
        <f>+SUMIF(RYA!G:G,D:D,RYA!D:D)</f>
        <v>0</v>
      </c>
      <c r="Q711" s="12">
        <f>+SUMIF('SCI NOAH'!G:G,D:D,'SCI NOAH'!D:D)</f>
        <v>0</v>
      </c>
      <c r="R711" s="12">
        <f>+SUMIF(SIM!F:F,D:D,SIM!C:C)</f>
        <v>0</v>
      </c>
      <c r="S711" s="163">
        <f>+SUMIF('First Energy'!A:A,D:D,'First Energy'!C:C)</f>
        <v>0</v>
      </c>
      <c r="T711" s="163">
        <f>+SUMIF('ID Motors'!G:G,D:D,'ID Motors'!D:D)</f>
        <v>-14073369.779999999</v>
      </c>
      <c r="U711" s="12">
        <f>+SUMIF('ID RENTAL'!G:G,D:D,'ID RENTAL'!D:D)</f>
        <v>0</v>
      </c>
      <c r="V711" s="12">
        <f>+SUMIF('MCM '!G:G,D:D,'MCM '!D:D)</f>
        <v>0</v>
      </c>
      <c r="W711" s="12">
        <f>SUMIF(AGRIMOTORS!G:G,D:D,AGRIMOTORS!D:D)</f>
        <v>0</v>
      </c>
      <c r="X711" s="12">
        <f>+SUMIF(BOVIMA!F:F,D:D,BOVIMA!C:C)</f>
        <v>0</v>
      </c>
      <c r="Y711" s="12">
        <f>+SUMIF(AGRIFEED!F:F,D:D,AGRIFEED!C:C)</f>
        <v>0</v>
      </c>
      <c r="Z711" s="12">
        <f>SUMIF(AMIP!F:F,D:D,AMIP!C:C)</f>
        <v>0</v>
      </c>
      <c r="AA711" s="12">
        <f>+SUMIF(ISF!G:G,D:D,ISF!D:D)</f>
        <v>0</v>
      </c>
      <c r="AB711" s="124">
        <f>+SUMIF(DISCOI!G:G,D:D,DISCOI!D:D)</f>
        <v>0</v>
      </c>
      <c r="AC711" s="12">
        <f>+SUMIF(MABEL!F:F,D:D,MABEL!C:C)</f>
        <v>0</v>
      </c>
      <c r="AD711" s="12">
        <f>+SUMIF(NMP!F:F,D:D,NMP!C:C)</f>
        <v>0</v>
      </c>
      <c r="AE711" s="12">
        <f>+SUMIF('AMCHO '!F:F,D:D,'AMCHO '!C:C)</f>
        <v>0</v>
      </c>
      <c r="AF711" s="12">
        <f>+SUMIF(CONFORTIS!G:G,D:D,CONFORTIS!D:D)</f>
        <v>0</v>
      </c>
      <c r="AG711" s="12">
        <f>+SUMIF('IRS IMMO'!G:G,D:D,'IRS IMMO'!D:D)</f>
        <v>0</v>
      </c>
      <c r="AH711" s="12">
        <f>+SUMIFS(AGRIVETAM!C:C,AGRIVETAM!F:F,D:D)</f>
        <v>0</v>
      </c>
      <c r="AI711" s="12">
        <f>+SUMIF(EUROPAINTS!F:F,D:D,EUROPAINTS!C:C)</f>
        <v>0</v>
      </c>
      <c r="AJ711" s="12">
        <f>+SUMIF('VET ABE'!F:F,D:D,'VET ABE'!D:D)</f>
        <v>0</v>
      </c>
      <c r="AK711" s="12">
        <f>SUMIF('VET FIA'!F:F,D:D,'VET FIA'!D:D)</f>
        <v>0</v>
      </c>
      <c r="AL711" s="12">
        <f>+SUMIF('CSS SAKAY'!F:F,D:D,'CSS SAKAY'!C:C)</f>
        <v>0</v>
      </c>
      <c r="AM711" s="12"/>
      <c r="AN711" s="12">
        <f>SUMIF('United Malagasy'!F:F,D:D,'United Malagasy'!C:C)</f>
        <v>0</v>
      </c>
      <c r="AO711" s="12">
        <f>+SUMIF(NUTRIFOOD!E:E,D:D,NUTRIFOOD!C:C)</f>
        <v>0</v>
      </c>
      <c r="AP711" s="12">
        <f>+SUMIF(FERRIS!H:H,D:D,FERRIS!E:E)</f>
        <v>0</v>
      </c>
      <c r="AQ711" s="12">
        <f>+SUMIF(SEM!F:F,D:D,SEM!C:C)</f>
        <v>0</v>
      </c>
      <c r="AR711" s="12">
        <f>+SUMIF(Madatrade!F:F,D:D,Madatrade!C:C)</f>
        <v>0</v>
      </c>
      <c r="AS711" s="12">
        <f>+SUMIF('FLY TECH'!F:F,D:D,'FLY TECH'!D:D)</f>
        <v>0</v>
      </c>
      <c r="AT711" s="12">
        <f>+SUMIFS('FIRST INVESTISSEMENT'!D:D,'FIRST INVESTISSEMENT'!G:G,D:D)</f>
        <v>0</v>
      </c>
      <c r="AU711" s="164">
        <f t="shared" si="70"/>
        <v>-14073369.779999999</v>
      </c>
      <c r="AV711" s="165">
        <f t="shared" si="71"/>
        <v>-3111.4651682030726</v>
      </c>
    </row>
    <row r="712" spans="1:48" hidden="1" x14ac:dyDescent="0.25">
      <c r="A712" s="11" t="str">
        <f t="shared" si="67"/>
        <v>7</v>
      </c>
      <c r="B712" s="11" t="str">
        <f t="shared" si="68"/>
        <v>70</v>
      </c>
      <c r="C712" s="11" t="str">
        <f t="shared" si="69"/>
        <v>707</v>
      </c>
      <c r="D712" s="23">
        <v>70750000</v>
      </c>
      <c r="E712" s="199" t="s">
        <v>3280</v>
      </c>
      <c r="F712" s="24" t="s">
        <v>2339</v>
      </c>
      <c r="G712" s="12">
        <f>+SUMIF(AGRIFARM!H:H,D:D,AGRIFARM!L:L)</f>
        <v>0</v>
      </c>
      <c r="H712" s="12">
        <f>+SUMIF(AGRICORP!I:I,D:D,AGRICORP!D:D)</f>
        <v>0</v>
      </c>
      <c r="I712" s="12">
        <f>+SUMIF(SMTP!D:D,D:D,SMTP!F:F)</f>
        <v>0</v>
      </c>
      <c r="J712" s="12">
        <f>+SUMIF(AGRIVET!G:G,D:D,AGRIVET!D:D)</f>
        <v>0</v>
      </c>
      <c r="K712" s="12">
        <f>+SUMIF(AGRIVAL!G:G,D:D,AGRIVAL!D:D)</f>
        <v>0</v>
      </c>
      <c r="L712" s="12">
        <f>+SUMIF(AGRIKOBA!G:G,D:D,AGRIKOBA!D:D)</f>
        <v>0</v>
      </c>
      <c r="M712" s="12">
        <f>+SUMIF(LMOI!F:F,D:D,LMOI!C:C)</f>
        <v>0</v>
      </c>
      <c r="N712" s="12">
        <f>+SUMIF(TARTINE!G:G,D:D,TARTINE!D:D)</f>
        <v>0</v>
      </c>
      <c r="O712" s="12">
        <f>+SUMIF(IDF!F:F,D:D,IDF!C:C)</f>
        <v>0</v>
      </c>
      <c r="P712" s="12">
        <f>+SUMIF(RYA!G:G,D:D,RYA!D:D)</f>
        <v>0</v>
      </c>
      <c r="Q712" s="12">
        <f>+SUMIF('SCI NOAH'!G:G,D:D,'SCI NOAH'!D:D)</f>
        <v>0</v>
      </c>
      <c r="R712" s="12">
        <f>+SUMIF(SIM!F:F,D:D,SIM!C:C)</f>
        <v>0</v>
      </c>
      <c r="S712" s="163">
        <f>+SUMIF('First Energy'!A:A,D:D,'First Energy'!C:C)</f>
        <v>0</v>
      </c>
      <c r="T712" s="163">
        <f>+SUMIF('ID Motors'!G:G,D:D,'ID Motors'!D:D)</f>
        <v>0</v>
      </c>
      <c r="U712" s="12">
        <f>+SUMIF('ID RENTAL'!G:G,D:D,'ID RENTAL'!D:D)</f>
        <v>0</v>
      </c>
      <c r="V712" s="12">
        <f>+SUMIF('MCM '!G:G,D:D,'MCM '!D:D)</f>
        <v>-1773409274.75</v>
      </c>
      <c r="W712" s="12">
        <f>SUMIF(AGRIMOTORS!G:G,D:D,AGRIMOTORS!D:D)</f>
        <v>0</v>
      </c>
      <c r="X712" s="12">
        <f>+SUMIF(BOVIMA!F:F,D:D,BOVIMA!C:C)</f>
        <v>0</v>
      </c>
      <c r="Y712" s="12">
        <f>+SUMIF(AGRIFEED!F:F,D:D,AGRIFEED!C:C)</f>
        <v>0</v>
      </c>
      <c r="Z712" s="12">
        <f>SUMIF(AMIP!F:F,D:D,AMIP!C:C)</f>
        <v>0</v>
      </c>
      <c r="AA712" s="12">
        <f>+SUMIF(ISF!G:G,D:D,ISF!D:D)</f>
        <v>0</v>
      </c>
      <c r="AB712" s="124">
        <f>+SUMIF(DISCOI!G:G,D:D,DISCOI!D:D)</f>
        <v>0</v>
      </c>
      <c r="AC712" s="12">
        <f>+SUMIF(MABEL!F:F,D:D,MABEL!C:C)</f>
        <v>0</v>
      </c>
      <c r="AD712" s="12">
        <f>+SUMIF(NMP!F:F,D:D,NMP!C:C)</f>
        <v>0</v>
      </c>
      <c r="AE712" s="12">
        <f>+SUMIF('AMCHO '!F:F,D:D,'AMCHO '!C:C)</f>
        <v>0</v>
      </c>
      <c r="AF712" s="12">
        <f>+SUMIF(CONFORTIS!G:G,D:D,CONFORTIS!D:D)</f>
        <v>0</v>
      </c>
      <c r="AG712" s="12">
        <f>+SUMIF('IRS IMMO'!G:G,D:D,'IRS IMMO'!D:D)</f>
        <v>0</v>
      </c>
      <c r="AH712" s="12">
        <f>+SUMIFS(AGRIVETAM!C:C,AGRIVETAM!F:F,D:D)</f>
        <v>0</v>
      </c>
      <c r="AI712" s="12">
        <f>+SUMIF(EUROPAINTS!F:F,D:D,EUROPAINTS!C:C)</f>
        <v>0</v>
      </c>
      <c r="AJ712" s="12">
        <f>+SUMIF('VET ABE'!F:F,D:D,'VET ABE'!D:D)</f>
        <v>0</v>
      </c>
      <c r="AK712" s="12">
        <f>SUMIF('VET FIA'!F:F,D:D,'VET FIA'!D:D)</f>
        <v>0</v>
      </c>
      <c r="AL712" s="12">
        <f>+SUMIF('CSS SAKAY'!F:F,D:D,'CSS SAKAY'!C:C)</f>
        <v>0</v>
      </c>
      <c r="AM712" s="12"/>
      <c r="AN712" s="12">
        <f>SUMIF('United Malagasy'!F:F,D:D,'United Malagasy'!C:C)</f>
        <v>0</v>
      </c>
      <c r="AO712" s="12">
        <f>+SUMIF(NUTRIFOOD!E:E,D:D,NUTRIFOOD!C:C)</f>
        <v>0</v>
      </c>
      <c r="AP712" s="12">
        <f>+SUMIF(FERRIS!H:H,D:D,FERRIS!E:E)</f>
        <v>0</v>
      </c>
      <c r="AQ712" s="12">
        <f>+SUMIF(SEM!F:F,D:D,SEM!C:C)</f>
        <v>0</v>
      </c>
      <c r="AR712" s="12">
        <f>+SUMIF(Madatrade!F:F,D:D,Madatrade!C:C)</f>
        <v>0</v>
      </c>
      <c r="AS712" s="12">
        <f>+SUMIF('FLY TECH'!F:F,D:D,'FLY TECH'!D:D)</f>
        <v>0</v>
      </c>
      <c r="AT712" s="12">
        <f>+SUMIFS('FIRST INVESTISSEMENT'!D:D,'FIRST INVESTISSEMENT'!G:G,D:D)</f>
        <v>0</v>
      </c>
      <c r="AU712" s="164">
        <f t="shared" si="70"/>
        <v>-1773409274.75</v>
      </c>
      <c r="AV712" s="165">
        <f t="shared" si="71"/>
        <v>-392081.02065182128</v>
      </c>
    </row>
    <row r="713" spans="1:48" hidden="1" x14ac:dyDescent="0.25">
      <c r="A713" s="11" t="str">
        <f t="shared" si="67"/>
        <v>7</v>
      </c>
      <c r="B713" s="11" t="str">
        <f t="shared" si="68"/>
        <v>70</v>
      </c>
      <c r="C713" s="11" t="str">
        <f t="shared" si="69"/>
        <v>708</v>
      </c>
      <c r="D713" s="23">
        <v>70800000</v>
      </c>
      <c r="E713" s="199" t="s">
        <v>3280</v>
      </c>
      <c r="F713" s="24" t="s">
        <v>522</v>
      </c>
      <c r="G713" s="12">
        <f>+SUMIF(AGRIFARM!H:H,D:D,AGRIFARM!L:L)</f>
        <v>-9887574.1199999992</v>
      </c>
      <c r="H713" s="12">
        <f>+SUMIF(AGRICORP!I:I,D:D,AGRICORP!D:D)</f>
        <v>0</v>
      </c>
      <c r="I713" s="12">
        <f>+SUMIF(SMTP!D:D,D:D,SMTP!F:F)</f>
        <v>-31942379.3807</v>
      </c>
      <c r="J713" s="12">
        <f>+SUMIF(AGRIVET!G:G,D:D,AGRIVET!D:D)</f>
        <v>-901600</v>
      </c>
      <c r="K713" s="12">
        <f>+SUMIF(AGRIVAL!G:G,D:D,AGRIVAL!D:D)</f>
        <v>-68489628.379999995</v>
      </c>
      <c r="L713" s="12">
        <f>+SUMIF(AGRIKOBA!G:G,D:D,AGRIKOBA!D:D)</f>
        <v>0</v>
      </c>
      <c r="M713" s="12">
        <f>+SUMIF(LMOI!F:F,D:D,LMOI!C:C)</f>
        <v>0</v>
      </c>
      <c r="N713" s="12">
        <f>+SUMIF(TARTINE!G:G,D:D,TARTINE!D:D)</f>
        <v>0</v>
      </c>
      <c r="O713" s="12">
        <f>+SUMIF(IDF!F:F,D:D,IDF!C:C)</f>
        <v>-704298037.54999995</v>
      </c>
      <c r="P713" s="12">
        <f>+SUMIF(RYA!G:G,D:D,RYA!D:D)</f>
        <v>-1784316.62</v>
      </c>
      <c r="Q713" s="12">
        <f>+SUMIF('SCI NOAH'!G:G,D:D,'SCI NOAH'!D:D)</f>
        <v>0</v>
      </c>
      <c r="R713" s="12">
        <f>+SUMIF(SIM!F:F,D:D,SIM!C:C)</f>
        <v>-76264284.719999999</v>
      </c>
      <c r="S713" s="163">
        <f>+SUMIF('First Energy'!A:A,D:D,'First Energy'!C:C)</f>
        <v>0</v>
      </c>
      <c r="T713" s="163">
        <f>+SUMIF('ID Motors'!G:G,D:D,'ID Motors'!D:D)</f>
        <v>-14887500</v>
      </c>
      <c r="U713" s="12">
        <f>+SUMIF('ID RENTAL'!G:G,D:D,'ID RENTAL'!D:D)</f>
        <v>-100000</v>
      </c>
      <c r="V713" s="12">
        <f>+SUMIF('MCM '!G:G,D:D,'MCM '!D:D)</f>
        <v>-9275000</v>
      </c>
      <c r="W713" s="12">
        <f>SUMIF(AGRIMOTORS!G:G,D:D,AGRIMOTORS!D:D)</f>
        <v>0</v>
      </c>
      <c r="X713" s="12">
        <f>+SUMIF(BOVIMA!F:F,D:D,BOVIMA!C:C)</f>
        <v>0</v>
      </c>
      <c r="Y713" s="12">
        <f>+SUMIF(AGRIFEED!F:F,D:D,AGRIFEED!C:C)</f>
        <v>0</v>
      </c>
      <c r="Z713" s="12">
        <f>SUMIF(AMIP!F:F,D:D,AMIP!C:C)</f>
        <v>0</v>
      </c>
      <c r="AA713" s="12">
        <f>+SUMIF(ISF!G:G,D:D,ISF!D:D)</f>
        <v>0</v>
      </c>
      <c r="AB713" s="124">
        <f>+SUMIF(DISCOI!G:G,D:D,DISCOI!D:D)</f>
        <v>0</v>
      </c>
      <c r="AC713" s="12">
        <f>+SUMIF(MABEL!F:F,D:D,MABEL!C:C)</f>
        <v>0</v>
      </c>
      <c r="AD713" s="12">
        <f>+SUMIF(NMP!F:F,D:D,NMP!C:C)</f>
        <v>0</v>
      </c>
      <c r="AE713" s="12">
        <f>+SUMIF('AMCHO '!F:F,D:D,'AMCHO '!C:C)</f>
        <v>-129920.76</v>
      </c>
      <c r="AF713" s="12">
        <f>+SUMIF(CONFORTIS!G:G,D:D,CONFORTIS!D:D)</f>
        <v>0</v>
      </c>
      <c r="AG713" s="12">
        <f>+SUMIF('IRS IMMO'!G:G,D:D,'IRS IMMO'!D:D)</f>
        <v>0</v>
      </c>
      <c r="AH713" s="12">
        <f>+SUMIFS(AGRIVETAM!C:C,AGRIVETAM!F:F,D:D)</f>
        <v>0</v>
      </c>
      <c r="AI713" s="12">
        <f>+SUMIF(EUROPAINTS!F:F,D:D,EUROPAINTS!C:C)</f>
        <v>0</v>
      </c>
      <c r="AJ713" s="12">
        <f>+SUMIF('VET ABE'!F:F,D:D,'VET ABE'!D:D)</f>
        <v>0</v>
      </c>
      <c r="AK713" s="12">
        <f>SUMIF('VET FIA'!F:F,D:D,'VET FIA'!D:D)</f>
        <v>0</v>
      </c>
      <c r="AL713" s="12">
        <f>+SUMIF('CSS SAKAY'!F:F,D:D,'CSS SAKAY'!C:C)</f>
        <v>0</v>
      </c>
      <c r="AM713" s="12"/>
      <c r="AN713" s="12">
        <f>SUMIF('United Malagasy'!F:F,D:D,'United Malagasy'!C:C)</f>
        <v>0</v>
      </c>
      <c r="AO713" s="12">
        <f>+SUMIF(NUTRIFOOD!E:E,D:D,NUTRIFOOD!C:C)</f>
        <v>0</v>
      </c>
      <c r="AP713" s="12">
        <f>+SUMIF(FERRIS!H:H,D:D,FERRIS!E:E)</f>
        <v>0</v>
      </c>
      <c r="AQ713" s="12">
        <f>+SUMIF(SEM!F:F,D:D,SEM!C:C)</f>
        <v>0</v>
      </c>
      <c r="AR713" s="12">
        <f>+SUMIF(Madatrade!F:F,D:D,Madatrade!C:C)</f>
        <v>-163418062.5</v>
      </c>
      <c r="AS713" s="12">
        <f>+SUMIF('FLY TECH'!F:F,D:D,'FLY TECH'!D:D)</f>
        <v>0</v>
      </c>
      <c r="AT713" s="12">
        <f>+SUMIFS('FIRST INVESTISSEMENT'!D:D,'FIRST INVESTISSEMENT'!G:G,D:D)</f>
        <v>-1120655586.72</v>
      </c>
      <c r="AU713" s="164">
        <f t="shared" si="70"/>
        <v>-2202033890.7507</v>
      </c>
      <c r="AV713" s="165">
        <f t="shared" si="71"/>
        <v>-486845.14493539394</v>
      </c>
    </row>
    <row r="714" spans="1:48" hidden="1" x14ac:dyDescent="0.25">
      <c r="A714" s="11" t="str">
        <f t="shared" si="67"/>
        <v>7</v>
      </c>
      <c r="B714" s="11" t="str">
        <f t="shared" si="68"/>
        <v>70</v>
      </c>
      <c r="C714" s="11" t="str">
        <f t="shared" si="69"/>
        <v>708</v>
      </c>
      <c r="D714" s="23">
        <v>70810000</v>
      </c>
      <c r="E714" s="199" t="s">
        <v>3280</v>
      </c>
      <c r="F714" s="24" t="s">
        <v>2063</v>
      </c>
      <c r="G714" s="12">
        <f>+SUMIF(AGRIFARM!H:H,D:D,AGRIFARM!L:L)</f>
        <v>0</v>
      </c>
      <c r="H714" s="12">
        <f>+SUMIF(AGRICORP!I:I,D:D,AGRICORP!D:D)</f>
        <v>0</v>
      </c>
      <c r="I714" s="12">
        <f>+SUMIF(SMTP!D:D,D:D,SMTP!F:F)</f>
        <v>0</v>
      </c>
      <c r="J714" s="12">
        <f>+SUMIF(AGRIVET!G:G,D:D,AGRIVET!D:D)</f>
        <v>0</v>
      </c>
      <c r="K714" s="12">
        <f>+SUMIF(AGRIVAL!G:G,D:D,AGRIVAL!D:D)</f>
        <v>0</v>
      </c>
      <c r="L714" s="12">
        <f>+SUMIF(AGRIKOBA!G:G,D:D,AGRIKOBA!D:D)</f>
        <v>0</v>
      </c>
      <c r="M714" s="12">
        <f>+SUMIF(LMOI!F:F,D:D,LMOI!C:C)</f>
        <v>0</v>
      </c>
      <c r="N714" s="12">
        <f>+SUMIF(TARTINE!G:G,D:D,TARTINE!D:D)</f>
        <v>0</v>
      </c>
      <c r="O714" s="12">
        <f>+SUMIF(IDF!F:F,D:D,IDF!C:C)</f>
        <v>0</v>
      </c>
      <c r="P714" s="12">
        <f>+SUMIF(RYA!G:G,D:D,RYA!D:D)</f>
        <v>0</v>
      </c>
      <c r="Q714" s="12">
        <f>+SUMIF('SCI NOAH'!G:G,D:D,'SCI NOAH'!D:D)</f>
        <v>0</v>
      </c>
      <c r="R714" s="12">
        <f>+SUMIF(SIM!F:F,D:D,SIM!C:C)</f>
        <v>0</v>
      </c>
      <c r="S714" s="163">
        <f>+SUMIF('First Energy'!A:A,D:D,'First Energy'!C:C)</f>
        <v>-400000</v>
      </c>
      <c r="T714" s="163">
        <f>+SUMIF('ID Motors'!G:G,D:D,'ID Motors'!D:D)</f>
        <v>0</v>
      </c>
      <c r="U714" s="12">
        <f>+SUMIF('ID RENTAL'!G:G,D:D,'ID RENTAL'!D:D)</f>
        <v>0</v>
      </c>
      <c r="V714" s="12">
        <f>+SUMIF('MCM '!G:G,D:D,'MCM '!D:D)</f>
        <v>0</v>
      </c>
      <c r="W714" s="12">
        <f>SUMIF(AGRIMOTORS!G:G,D:D,AGRIMOTORS!D:D)</f>
        <v>0</v>
      </c>
      <c r="X714" s="12">
        <f>+SUMIF(BOVIMA!F:F,D:D,BOVIMA!C:C)</f>
        <v>0</v>
      </c>
      <c r="Y714" s="12">
        <f>+SUMIF(AGRIFEED!F:F,D:D,AGRIFEED!C:C)</f>
        <v>0</v>
      </c>
      <c r="Z714" s="12">
        <f>SUMIF(AMIP!F:F,D:D,AMIP!C:C)</f>
        <v>0</v>
      </c>
      <c r="AA714" s="12">
        <f>+SUMIF(ISF!G:G,D:D,ISF!D:D)</f>
        <v>0</v>
      </c>
      <c r="AB714" s="124">
        <f>+SUMIF(DISCOI!G:G,D:D,DISCOI!D:D)</f>
        <v>0</v>
      </c>
      <c r="AC714" s="12">
        <f>+SUMIF(MABEL!F:F,D:D,MABEL!C:C)</f>
        <v>0</v>
      </c>
      <c r="AD714" s="12">
        <f>+SUMIF(NMP!F:F,D:D,NMP!C:C)</f>
        <v>0</v>
      </c>
      <c r="AE714" s="12">
        <f>+SUMIF('AMCHO '!F:F,D:D,'AMCHO '!C:C)</f>
        <v>0</v>
      </c>
      <c r="AF714" s="12">
        <f>+SUMIF(CONFORTIS!G:G,D:D,CONFORTIS!D:D)</f>
        <v>0</v>
      </c>
      <c r="AG714" s="12">
        <f>+SUMIF('IRS IMMO'!G:G,D:D,'IRS IMMO'!D:D)</f>
        <v>0</v>
      </c>
      <c r="AH714" s="12">
        <f>+SUMIFS(AGRIVETAM!C:C,AGRIVETAM!F:F,D:D)</f>
        <v>0</v>
      </c>
      <c r="AI714" s="12">
        <f>+SUMIF(EUROPAINTS!F:F,D:D,EUROPAINTS!C:C)</f>
        <v>0</v>
      </c>
      <c r="AJ714" s="12">
        <f>+SUMIF('VET ABE'!F:F,D:D,'VET ABE'!D:D)</f>
        <v>0</v>
      </c>
      <c r="AK714" s="12">
        <f>SUMIF('VET FIA'!F:F,D:D,'VET FIA'!D:D)</f>
        <v>0</v>
      </c>
      <c r="AL714" s="12">
        <f>+SUMIF('CSS SAKAY'!F:F,D:D,'CSS SAKAY'!C:C)</f>
        <v>0</v>
      </c>
      <c r="AM714" s="12"/>
      <c r="AN714" s="12">
        <f>SUMIF('United Malagasy'!F:F,D:D,'United Malagasy'!C:C)</f>
        <v>0</v>
      </c>
      <c r="AO714" s="12">
        <f>+SUMIF(NUTRIFOOD!E:E,D:D,NUTRIFOOD!C:C)</f>
        <v>0</v>
      </c>
      <c r="AP714" s="12">
        <f>+SUMIF(FERRIS!H:H,D:D,FERRIS!E:E)</f>
        <v>0</v>
      </c>
      <c r="AQ714" s="12">
        <f>+SUMIF(SEM!F:F,D:D,SEM!C:C)</f>
        <v>0</v>
      </c>
      <c r="AR714" s="12">
        <f>+SUMIF(Madatrade!F:F,D:D,Madatrade!C:C)</f>
        <v>0</v>
      </c>
      <c r="AS714" s="12">
        <f>+SUMIF('FLY TECH'!F:F,D:D,'FLY TECH'!D:D)</f>
        <v>0</v>
      </c>
      <c r="AT714" s="12">
        <f>+SUMIFS('FIRST INVESTISSEMENT'!D:D,'FIRST INVESTISSEMENT'!G:G,D:D)</f>
        <v>0</v>
      </c>
      <c r="AU714" s="164">
        <f t="shared" si="70"/>
        <v>-400000</v>
      </c>
      <c r="AV714" s="165">
        <f t="shared" si="71"/>
        <v>-88.435540793502057</v>
      </c>
    </row>
    <row r="715" spans="1:48" hidden="1" x14ac:dyDescent="0.25">
      <c r="A715" s="11" t="str">
        <f t="shared" si="67"/>
        <v>7</v>
      </c>
      <c r="B715" s="11" t="str">
        <f t="shared" si="68"/>
        <v>70</v>
      </c>
      <c r="C715" s="11" t="str">
        <f t="shared" si="69"/>
        <v>708</v>
      </c>
      <c r="D715" s="23">
        <v>70820000</v>
      </c>
      <c r="E715" s="199" t="s">
        <v>3280</v>
      </c>
      <c r="F715" s="24" t="s">
        <v>1819</v>
      </c>
      <c r="G715" s="12">
        <f>+SUMIF(AGRIFARM!H:H,D:D,AGRIFARM!L:L)</f>
        <v>0</v>
      </c>
      <c r="H715" s="12">
        <f>+SUMIF(AGRICORP!I:I,D:D,AGRICORP!D:D)</f>
        <v>0</v>
      </c>
      <c r="I715" s="12">
        <f>+SUMIF(SMTP!D:D,D:D,SMTP!F:F)</f>
        <v>0</v>
      </c>
      <c r="J715" s="12">
        <f>+SUMIF(AGRIVET!G:G,D:D,AGRIVET!D:D)</f>
        <v>0</v>
      </c>
      <c r="K715" s="12">
        <f>+SUMIF(AGRIVAL!G:G,D:D,AGRIVAL!D:D)</f>
        <v>0</v>
      </c>
      <c r="L715" s="12">
        <f>+SUMIF(AGRIKOBA!G:G,D:D,AGRIKOBA!D:D)</f>
        <v>0</v>
      </c>
      <c r="M715" s="12">
        <f>+SUMIF(LMOI!F:F,D:D,LMOI!C:C)</f>
        <v>0</v>
      </c>
      <c r="N715" s="12">
        <f>+SUMIF(TARTINE!G:G,D:D,TARTINE!D:D)</f>
        <v>0</v>
      </c>
      <c r="O715" s="12">
        <f>+SUMIF(IDF!F:F,D:D,IDF!C:C)</f>
        <v>0</v>
      </c>
      <c r="P715" s="12">
        <f>+SUMIF(RYA!G:G,D:D,RYA!D:D)</f>
        <v>-19512430</v>
      </c>
      <c r="Q715" s="12">
        <f>+SUMIF('SCI NOAH'!G:G,D:D,'SCI NOAH'!D:D)</f>
        <v>0</v>
      </c>
      <c r="R715" s="12">
        <f>+SUMIF(SIM!F:F,D:D,SIM!C:C)</f>
        <v>0</v>
      </c>
      <c r="S715" s="163">
        <f>+SUMIF('First Energy'!A:A,D:D,'First Energy'!C:C)</f>
        <v>0</v>
      </c>
      <c r="T715" s="163">
        <f>+SUMIF('ID Motors'!G:G,D:D,'ID Motors'!D:D)</f>
        <v>0</v>
      </c>
      <c r="U715" s="12">
        <f>+SUMIF('ID RENTAL'!G:G,D:D,'ID RENTAL'!D:D)</f>
        <v>0</v>
      </c>
      <c r="V715" s="12">
        <f>+SUMIF('MCM '!G:G,D:D,'MCM '!D:D)</f>
        <v>0</v>
      </c>
      <c r="W715" s="12">
        <f>SUMIF(AGRIMOTORS!G:G,D:D,AGRIMOTORS!D:D)</f>
        <v>0</v>
      </c>
      <c r="X715" s="12">
        <f>+SUMIF(BOVIMA!F:F,D:D,BOVIMA!C:C)</f>
        <v>0</v>
      </c>
      <c r="Y715" s="12">
        <f>+SUMIF(AGRIFEED!F:F,D:D,AGRIFEED!C:C)</f>
        <v>0</v>
      </c>
      <c r="Z715" s="12">
        <f>SUMIF(AMIP!F:F,D:D,AMIP!C:C)</f>
        <v>0</v>
      </c>
      <c r="AA715" s="12">
        <f>+SUMIF(ISF!G:G,D:D,ISF!D:D)</f>
        <v>0</v>
      </c>
      <c r="AB715" s="124">
        <f>+SUMIF(DISCOI!G:G,D:D,DISCOI!D:D)</f>
        <v>0</v>
      </c>
      <c r="AC715" s="12">
        <f>+SUMIF(MABEL!F:F,D:D,MABEL!C:C)</f>
        <v>0</v>
      </c>
      <c r="AD715" s="12">
        <f>+SUMIF(NMP!F:F,D:D,NMP!C:C)</f>
        <v>0</v>
      </c>
      <c r="AE715" s="12">
        <f>+SUMIF('AMCHO '!F:F,D:D,'AMCHO '!C:C)</f>
        <v>0</v>
      </c>
      <c r="AF715" s="12">
        <f>+SUMIF(CONFORTIS!G:G,D:D,CONFORTIS!D:D)</f>
        <v>0</v>
      </c>
      <c r="AG715" s="12">
        <f>+SUMIF('IRS IMMO'!G:G,D:D,'IRS IMMO'!D:D)</f>
        <v>0</v>
      </c>
      <c r="AH715" s="12">
        <f>+SUMIFS(AGRIVETAM!C:C,AGRIVETAM!F:F,D:D)</f>
        <v>0</v>
      </c>
      <c r="AI715" s="12">
        <f>+SUMIF(EUROPAINTS!F:F,D:D,EUROPAINTS!C:C)</f>
        <v>0</v>
      </c>
      <c r="AJ715" s="12">
        <f>+SUMIF('VET ABE'!F:F,D:D,'VET ABE'!D:D)</f>
        <v>0</v>
      </c>
      <c r="AK715" s="12">
        <f>SUMIF('VET FIA'!F:F,D:D,'VET FIA'!D:D)</f>
        <v>0</v>
      </c>
      <c r="AL715" s="12">
        <f>+SUMIF('CSS SAKAY'!F:F,D:D,'CSS SAKAY'!C:C)</f>
        <v>0</v>
      </c>
      <c r="AM715" s="12"/>
      <c r="AN715" s="12">
        <f>SUMIF('United Malagasy'!F:F,D:D,'United Malagasy'!C:C)</f>
        <v>0</v>
      </c>
      <c r="AO715" s="12">
        <f>+SUMIF(NUTRIFOOD!E:E,D:D,NUTRIFOOD!C:C)</f>
        <v>0</v>
      </c>
      <c r="AP715" s="12">
        <f>+SUMIF(FERRIS!H:H,D:D,FERRIS!E:E)</f>
        <v>0</v>
      </c>
      <c r="AQ715" s="12">
        <f>+SUMIF(SEM!F:F,D:D,SEM!C:C)</f>
        <v>0</v>
      </c>
      <c r="AR715" s="12">
        <f>+SUMIF(Madatrade!F:F,D:D,Madatrade!C:C)</f>
        <v>0</v>
      </c>
      <c r="AS715" s="12">
        <f>+SUMIF('FLY TECH'!F:F,D:D,'FLY TECH'!D:D)</f>
        <v>0</v>
      </c>
      <c r="AT715" s="12">
        <f>+SUMIFS('FIRST INVESTISSEMENT'!D:D,'FIRST INVESTISSEMENT'!G:G,D:D)</f>
        <v>0</v>
      </c>
      <c r="AU715" s="164">
        <f t="shared" si="70"/>
        <v>-19512430</v>
      </c>
      <c r="AV715" s="165">
        <f t="shared" si="71"/>
        <v>-4313.980748113383</v>
      </c>
    </row>
    <row r="716" spans="1:48" hidden="1" x14ac:dyDescent="0.25">
      <c r="A716" s="11" t="str">
        <f t="shared" si="67"/>
        <v>7</v>
      </c>
      <c r="B716" s="11" t="str">
        <f t="shared" si="68"/>
        <v>70</v>
      </c>
      <c r="C716" s="11" t="str">
        <f t="shared" si="69"/>
        <v>708</v>
      </c>
      <c r="D716" s="23">
        <v>70830000</v>
      </c>
      <c r="E716" s="199" t="s">
        <v>3280</v>
      </c>
      <c r="F716" s="24" t="s">
        <v>1820</v>
      </c>
      <c r="G716" s="12">
        <f>+SUMIF(AGRIFARM!H:H,D:D,AGRIFARM!L:L)</f>
        <v>0</v>
      </c>
      <c r="H716" s="12">
        <f>+SUMIF(AGRICORP!I:I,D:D,AGRICORP!D:D)</f>
        <v>0</v>
      </c>
      <c r="I716" s="12">
        <f>+SUMIF(SMTP!D:D,D:D,SMTP!F:F)</f>
        <v>0</v>
      </c>
      <c r="J716" s="12">
        <f>+SUMIF(AGRIVET!G:G,D:D,AGRIVET!D:D)</f>
        <v>0</v>
      </c>
      <c r="K716" s="12">
        <f>+SUMIF(AGRIVAL!G:G,D:D,AGRIVAL!D:D)</f>
        <v>0</v>
      </c>
      <c r="L716" s="12">
        <f>+SUMIF(AGRIKOBA!G:G,D:D,AGRIKOBA!D:D)</f>
        <v>0</v>
      </c>
      <c r="M716" s="12">
        <f>+SUMIF(LMOI!F:F,D:D,LMOI!C:C)</f>
        <v>0</v>
      </c>
      <c r="N716" s="12">
        <f>+SUMIF(TARTINE!G:G,D:D,TARTINE!D:D)</f>
        <v>0</v>
      </c>
      <c r="O716" s="12">
        <f>+SUMIF(IDF!F:F,D:D,IDF!C:C)</f>
        <v>0</v>
      </c>
      <c r="P716" s="12">
        <f>+SUMIF(RYA!G:G,D:D,RYA!D:D)</f>
        <v>0</v>
      </c>
      <c r="Q716" s="12">
        <f>+SUMIF('SCI NOAH'!G:G,D:D,'SCI NOAH'!D:D)</f>
        <v>0</v>
      </c>
      <c r="R716" s="12">
        <f>+SUMIF(SIM!F:F,D:D,SIM!C:C)</f>
        <v>0</v>
      </c>
      <c r="S716" s="163">
        <f>+SUMIF('First Energy'!A:A,D:D,'First Energy'!C:C)</f>
        <v>0</v>
      </c>
      <c r="T716" s="163">
        <f>+SUMIF('ID Motors'!G:G,D:D,'ID Motors'!D:D)</f>
        <v>-961238754.29999995</v>
      </c>
      <c r="U716" s="12">
        <f>+SUMIF('ID RENTAL'!G:G,D:D,'ID RENTAL'!D:D)</f>
        <v>0</v>
      </c>
      <c r="V716" s="12">
        <f>+SUMIF('MCM '!G:G,D:D,'MCM '!D:D)</f>
        <v>0</v>
      </c>
      <c r="W716" s="12">
        <f>SUMIF(AGRIMOTORS!G:G,D:D,AGRIMOTORS!D:D)</f>
        <v>-30333333.27</v>
      </c>
      <c r="X716" s="12">
        <f>+SUMIF(BOVIMA!F:F,D:D,BOVIMA!C:C)</f>
        <v>0</v>
      </c>
      <c r="Y716" s="12">
        <f>+SUMIF(AGRIFEED!F:F,D:D,AGRIFEED!C:C)</f>
        <v>0</v>
      </c>
      <c r="Z716" s="12">
        <f>SUMIF(AMIP!F:F,D:D,AMIP!C:C)</f>
        <v>0</v>
      </c>
      <c r="AA716" s="12">
        <f>+SUMIF(ISF!G:G,D:D,ISF!D:D)</f>
        <v>0</v>
      </c>
      <c r="AB716" s="124">
        <f>+SUMIF(DISCOI!G:G,D:D,DISCOI!D:D)</f>
        <v>0</v>
      </c>
      <c r="AC716" s="12">
        <f>+SUMIF(MABEL!F:F,D:D,MABEL!C:C)</f>
        <v>0</v>
      </c>
      <c r="AD716" s="12">
        <f>+SUMIF(NMP!F:F,D:D,NMP!C:C)</f>
        <v>0</v>
      </c>
      <c r="AE716" s="12">
        <f>+SUMIF('AMCHO '!F:F,D:D,'AMCHO '!C:C)</f>
        <v>0</v>
      </c>
      <c r="AF716" s="12">
        <f>+SUMIF(CONFORTIS!G:G,D:D,CONFORTIS!D:D)</f>
        <v>0</v>
      </c>
      <c r="AG716" s="12">
        <f>+SUMIF('IRS IMMO'!G:G,D:D,'IRS IMMO'!D:D)</f>
        <v>0</v>
      </c>
      <c r="AH716" s="12">
        <f>+SUMIFS(AGRIVETAM!C:C,AGRIVETAM!F:F,D:D)</f>
        <v>0</v>
      </c>
      <c r="AI716" s="12">
        <f>+SUMIF(EUROPAINTS!F:F,D:D,EUROPAINTS!C:C)</f>
        <v>0</v>
      </c>
      <c r="AJ716" s="12">
        <f>+SUMIF('VET ABE'!F:F,D:D,'VET ABE'!D:D)</f>
        <v>0</v>
      </c>
      <c r="AK716" s="12">
        <f>SUMIF('VET FIA'!F:F,D:D,'VET FIA'!D:D)</f>
        <v>0</v>
      </c>
      <c r="AL716" s="12">
        <f>+SUMIF('CSS SAKAY'!F:F,D:D,'CSS SAKAY'!C:C)</f>
        <v>0</v>
      </c>
      <c r="AM716" s="12"/>
      <c r="AN716" s="12">
        <f>SUMIF('United Malagasy'!F:F,D:D,'United Malagasy'!C:C)</f>
        <v>0</v>
      </c>
      <c r="AO716" s="12">
        <f>+SUMIF(NUTRIFOOD!E:E,D:D,NUTRIFOOD!C:C)</f>
        <v>0</v>
      </c>
      <c r="AP716" s="12">
        <f>+SUMIF(FERRIS!H:H,D:D,FERRIS!E:E)</f>
        <v>0</v>
      </c>
      <c r="AQ716" s="12">
        <f>+SUMIF(SEM!F:F,D:D,SEM!C:C)</f>
        <v>0</v>
      </c>
      <c r="AR716" s="12">
        <f>+SUMIF(Madatrade!F:F,D:D,Madatrade!C:C)</f>
        <v>0</v>
      </c>
      <c r="AS716" s="12">
        <f>+SUMIF('FLY TECH'!F:F,D:D,'FLY TECH'!D:D)</f>
        <v>0</v>
      </c>
      <c r="AT716" s="12">
        <f>+SUMIFS('FIRST INVESTISSEMENT'!D:D,'FIRST INVESTISSEMENT'!G:G,D:D)</f>
        <v>0</v>
      </c>
      <c r="AU716" s="164">
        <f t="shared" si="70"/>
        <v>-991572087.56999993</v>
      </c>
      <c r="AV716" s="165">
        <f t="shared" si="71"/>
        <v>-219225.5344999868</v>
      </c>
    </row>
    <row r="717" spans="1:48" hidden="1" x14ac:dyDescent="0.25">
      <c r="A717" s="11" t="str">
        <f t="shared" si="67"/>
        <v>7</v>
      </c>
      <c r="B717" s="11" t="str">
        <f t="shared" si="68"/>
        <v>70</v>
      </c>
      <c r="C717" s="11" t="str">
        <f t="shared" si="69"/>
        <v>708</v>
      </c>
      <c r="D717" s="23">
        <v>70840000</v>
      </c>
      <c r="E717" s="199" t="s">
        <v>3280</v>
      </c>
      <c r="F717" s="24" t="s">
        <v>2218</v>
      </c>
      <c r="G717" s="12">
        <f>+SUMIF(AGRIFARM!H:H,D:D,AGRIFARM!L:L)</f>
        <v>0</v>
      </c>
      <c r="H717" s="12">
        <f>+SUMIF(AGRICORP!I:I,D:D,AGRICORP!D:D)</f>
        <v>0</v>
      </c>
      <c r="I717" s="12">
        <f>+SUMIF(SMTP!D:D,D:D,SMTP!F:F)</f>
        <v>0</v>
      </c>
      <c r="J717" s="12">
        <f>+SUMIF(AGRIVET!G:G,D:D,AGRIVET!D:D)</f>
        <v>0</v>
      </c>
      <c r="K717" s="12">
        <f>+SUMIF(AGRIVAL!G:G,D:D,AGRIVAL!D:D)</f>
        <v>0</v>
      </c>
      <c r="L717" s="12">
        <f>+SUMIF(AGRIKOBA!G:G,D:D,AGRIKOBA!D:D)</f>
        <v>0</v>
      </c>
      <c r="M717" s="12">
        <f>+SUMIF(LMOI!F:F,D:D,LMOI!C:C)</f>
        <v>0</v>
      </c>
      <c r="N717" s="12">
        <f>+SUMIF(TARTINE!G:G,D:D,TARTINE!D:D)</f>
        <v>0</v>
      </c>
      <c r="O717" s="12">
        <f>+SUMIF(IDF!F:F,D:D,IDF!C:C)</f>
        <v>0</v>
      </c>
      <c r="P717" s="12">
        <f>+SUMIF(RYA!G:G,D:D,RYA!D:D)</f>
        <v>0</v>
      </c>
      <c r="Q717" s="12">
        <f>+SUMIF('SCI NOAH'!G:G,D:D,'SCI NOAH'!D:D)</f>
        <v>0</v>
      </c>
      <c r="R717" s="12">
        <f>+SUMIF(SIM!F:F,D:D,SIM!C:C)</f>
        <v>0</v>
      </c>
      <c r="S717" s="163">
        <f>+SUMIF('First Energy'!A:A,D:D,'First Energy'!C:C)</f>
        <v>0</v>
      </c>
      <c r="T717" s="163">
        <f>+SUMIF('ID Motors'!G:G,D:D,'ID Motors'!D:D)</f>
        <v>0</v>
      </c>
      <c r="U717" s="12">
        <f>+SUMIF('ID RENTAL'!G:G,D:D,'ID RENTAL'!D:D)</f>
        <v>-716459710</v>
      </c>
      <c r="V717" s="12">
        <f>+SUMIF('MCM '!G:G,D:D,'MCM '!D:D)</f>
        <v>0</v>
      </c>
      <c r="W717" s="12">
        <f>SUMIF(AGRIMOTORS!G:G,D:D,AGRIMOTORS!D:D)</f>
        <v>0</v>
      </c>
      <c r="X717" s="12">
        <f>+SUMIF(BOVIMA!F:F,D:D,BOVIMA!C:C)</f>
        <v>0</v>
      </c>
      <c r="Y717" s="12">
        <f>+SUMIF(AGRIFEED!F:F,D:D,AGRIFEED!C:C)</f>
        <v>0</v>
      </c>
      <c r="Z717" s="12">
        <f>SUMIF(AMIP!F:F,D:D,AMIP!C:C)</f>
        <v>0</v>
      </c>
      <c r="AA717" s="12">
        <f>+SUMIF(ISF!G:G,D:D,ISF!D:D)</f>
        <v>0</v>
      </c>
      <c r="AB717" s="124">
        <f>+SUMIF(DISCOI!G:G,D:D,DISCOI!D:D)</f>
        <v>0</v>
      </c>
      <c r="AC717" s="12">
        <f>+SUMIF(MABEL!F:F,D:D,MABEL!C:C)</f>
        <v>0</v>
      </c>
      <c r="AD717" s="12">
        <f>+SUMIF(NMP!F:F,D:D,NMP!C:C)</f>
        <v>0</v>
      </c>
      <c r="AE717" s="12">
        <f>+SUMIF('AMCHO '!F:F,D:D,'AMCHO '!C:C)</f>
        <v>0</v>
      </c>
      <c r="AF717" s="12">
        <f>+SUMIF(CONFORTIS!G:G,D:D,CONFORTIS!D:D)</f>
        <v>0</v>
      </c>
      <c r="AG717" s="12">
        <f>+SUMIF('IRS IMMO'!G:G,D:D,'IRS IMMO'!D:D)</f>
        <v>0</v>
      </c>
      <c r="AH717" s="12">
        <f>+SUMIFS(AGRIVETAM!C:C,AGRIVETAM!F:F,D:D)</f>
        <v>0</v>
      </c>
      <c r="AI717" s="12">
        <f>+SUMIF(EUROPAINTS!F:F,D:D,EUROPAINTS!C:C)</f>
        <v>0</v>
      </c>
      <c r="AJ717" s="12">
        <f>+SUMIF('VET ABE'!F:F,D:D,'VET ABE'!D:D)</f>
        <v>0</v>
      </c>
      <c r="AK717" s="12">
        <f>SUMIF('VET FIA'!F:F,D:D,'VET FIA'!D:D)</f>
        <v>0</v>
      </c>
      <c r="AL717" s="12">
        <f>+SUMIF('CSS SAKAY'!F:F,D:D,'CSS SAKAY'!C:C)</f>
        <v>0</v>
      </c>
      <c r="AM717" s="12"/>
      <c r="AN717" s="12">
        <f>SUMIF('United Malagasy'!F:F,D:D,'United Malagasy'!C:C)</f>
        <v>0</v>
      </c>
      <c r="AO717" s="12">
        <f>+SUMIF(NUTRIFOOD!E:E,D:D,NUTRIFOOD!C:C)</f>
        <v>0</v>
      </c>
      <c r="AP717" s="12">
        <f>+SUMIF(FERRIS!H:H,D:D,FERRIS!E:E)</f>
        <v>0</v>
      </c>
      <c r="AQ717" s="12">
        <f>+SUMIF(SEM!F:F,D:D,SEM!C:C)</f>
        <v>0</v>
      </c>
      <c r="AR717" s="12">
        <f>+SUMIF(Madatrade!F:F,D:D,Madatrade!C:C)</f>
        <v>0</v>
      </c>
      <c r="AS717" s="12">
        <f>+SUMIF('FLY TECH'!F:F,D:D,'FLY TECH'!D:D)</f>
        <v>0</v>
      </c>
      <c r="AT717" s="12">
        <f>+SUMIFS('FIRST INVESTISSEMENT'!D:D,'FIRST INVESTISSEMENT'!G:G,D:D)</f>
        <v>0</v>
      </c>
      <c r="AU717" s="164">
        <f t="shared" si="70"/>
        <v>-716459710</v>
      </c>
      <c r="AV717" s="165">
        <f t="shared" si="71"/>
        <v>-158401.25477651414</v>
      </c>
    </row>
    <row r="718" spans="1:48" hidden="1" x14ac:dyDescent="0.25">
      <c r="A718" s="11" t="str">
        <f t="shared" si="67"/>
        <v>7</v>
      </c>
      <c r="B718" s="11" t="str">
        <f t="shared" si="68"/>
        <v>70</v>
      </c>
      <c r="C718" s="11" t="str">
        <f t="shared" si="69"/>
        <v>708</v>
      </c>
      <c r="D718" s="23">
        <v>70880000</v>
      </c>
      <c r="E718" s="199" t="s">
        <v>3280</v>
      </c>
      <c r="F718" s="24" t="s">
        <v>2183</v>
      </c>
      <c r="G718" s="12">
        <f>+SUMIF(AGRIFARM!H:H,D:D,AGRIFARM!L:L)</f>
        <v>0</v>
      </c>
      <c r="H718" s="12">
        <f>+SUMIF(AGRICORP!I:I,D:D,AGRICORP!D:D)</f>
        <v>0</v>
      </c>
      <c r="I718" s="12">
        <f>+SUMIF(SMTP!D:D,D:D,SMTP!F:F)</f>
        <v>0</v>
      </c>
      <c r="J718" s="12">
        <f>+SUMIF(AGRIVET!G:G,D:D,AGRIVET!D:D)</f>
        <v>0</v>
      </c>
      <c r="K718" s="12">
        <f>+SUMIF(AGRIVAL!G:G,D:D,AGRIVAL!D:D)</f>
        <v>0</v>
      </c>
      <c r="L718" s="12">
        <f>+SUMIF(AGRIKOBA!G:G,D:D,AGRIKOBA!D:D)</f>
        <v>0</v>
      </c>
      <c r="M718" s="12">
        <f>+SUMIF(LMOI!F:F,D:D,LMOI!C:C)</f>
        <v>0</v>
      </c>
      <c r="N718" s="12">
        <f>+SUMIF(TARTINE!G:G,D:D,TARTINE!D:D)</f>
        <v>0</v>
      </c>
      <c r="O718" s="12">
        <f>+SUMIF(IDF!F:F,D:D,IDF!C:C)</f>
        <v>0</v>
      </c>
      <c r="P718" s="12">
        <f>+SUMIF(RYA!G:G,D:D,RYA!D:D)</f>
        <v>0</v>
      </c>
      <c r="Q718" s="12">
        <f>+SUMIF('SCI NOAH'!G:G,D:D,'SCI NOAH'!D:D)</f>
        <v>0</v>
      </c>
      <c r="R718" s="12">
        <f>+SUMIF(SIM!F:F,D:D,SIM!C:C)</f>
        <v>0</v>
      </c>
      <c r="S718" s="163">
        <f>+SUMIF('First Energy'!A:A,D:D,'First Energy'!C:C)</f>
        <v>0</v>
      </c>
      <c r="T718" s="163">
        <f>+SUMIF('ID Motors'!G:G,D:D,'ID Motors'!D:D)</f>
        <v>-4481567.92</v>
      </c>
      <c r="U718" s="12">
        <f>+SUMIF('ID RENTAL'!G:G,D:D,'ID RENTAL'!D:D)</f>
        <v>0</v>
      </c>
      <c r="V718" s="12">
        <f>+SUMIF('MCM '!G:G,D:D,'MCM '!D:D)</f>
        <v>0</v>
      </c>
      <c r="W718" s="12">
        <f>SUMIF(AGRIMOTORS!G:G,D:D,AGRIMOTORS!D:D)</f>
        <v>0</v>
      </c>
      <c r="X718" s="12">
        <f>+SUMIF(BOVIMA!F:F,D:D,BOVIMA!C:C)</f>
        <v>0</v>
      </c>
      <c r="Y718" s="12">
        <f>+SUMIF(AGRIFEED!F:F,D:D,AGRIFEED!C:C)</f>
        <v>0</v>
      </c>
      <c r="Z718" s="12">
        <f>SUMIF(AMIP!F:F,D:D,AMIP!C:C)</f>
        <v>0</v>
      </c>
      <c r="AA718" s="12">
        <f>+SUMIF(ISF!G:G,D:D,ISF!D:D)</f>
        <v>0</v>
      </c>
      <c r="AB718" s="124">
        <f>+SUMIF(DISCOI!G:G,D:D,DISCOI!D:D)</f>
        <v>0</v>
      </c>
      <c r="AC718" s="12">
        <f>+SUMIF(MABEL!F:F,D:D,MABEL!C:C)</f>
        <v>0</v>
      </c>
      <c r="AD718" s="12">
        <f>+SUMIF(NMP!F:F,D:D,NMP!C:C)</f>
        <v>0</v>
      </c>
      <c r="AE718" s="12">
        <f>+SUMIF('AMCHO '!F:F,D:D,'AMCHO '!C:C)</f>
        <v>0</v>
      </c>
      <c r="AF718" s="12">
        <f>+SUMIF(CONFORTIS!G:G,D:D,CONFORTIS!D:D)</f>
        <v>0</v>
      </c>
      <c r="AG718" s="12">
        <f>+SUMIF('IRS IMMO'!G:G,D:D,'IRS IMMO'!D:D)</f>
        <v>0</v>
      </c>
      <c r="AH718" s="12">
        <f>+SUMIFS(AGRIVETAM!C:C,AGRIVETAM!F:F,D:D)</f>
        <v>0</v>
      </c>
      <c r="AI718" s="12">
        <f>+SUMIF(EUROPAINTS!F:F,D:D,EUROPAINTS!C:C)</f>
        <v>0</v>
      </c>
      <c r="AJ718" s="12">
        <f>+SUMIF('VET ABE'!F:F,D:D,'VET ABE'!D:D)</f>
        <v>0</v>
      </c>
      <c r="AK718" s="12">
        <f>SUMIF('VET FIA'!F:F,D:D,'VET FIA'!D:D)</f>
        <v>0</v>
      </c>
      <c r="AL718" s="12">
        <f>+SUMIF('CSS SAKAY'!F:F,D:D,'CSS SAKAY'!C:C)</f>
        <v>0</v>
      </c>
      <c r="AM718" s="12"/>
      <c r="AN718" s="12">
        <f>SUMIF('United Malagasy'!F:F,D:D,'United Malagasy'!C:C)</f>
        <v>0</v>
      </c>
      <c r="AO718" s="12">
        <f>+SUMIF(NUTRIFOOD!E:E,D:D,NUTRIFOOD!C:C)</f>
        <v>0</v>
      </c>
      <c r="AP718" s="12">
        <f>+SUMIF(FERRIS!H:H,D:D,FERRIS!E:E)</f>
        <v>0</v>
      </c>
      <c r="AQ718" s="12">
        <f>+SUMIF(SEM!F:F,D:D,SEM!C:C)</f>
        <v>0</v>
      </c>
      <c r="AR718" s="12">
        <f>+SUMIF(Madatrade!F:F,D:D,Madatrade!C:C)</f>
        <v>0</v>
      </c>
      <c r="AS718" s="12">
        <f>+SUMIF('FLY TECH'!F:F,D:D,'FLY TECH'!D:D)</f>
        <v>0</v>
      </c>
      <c r="AT718" s="12">
        <f>+SUMIFS('FIRST INVESTISSEMENT'!D:D,'FIRST INVESTISSEMENT'!G:G,D:D)</f>
        <v>0</v>
      </c>
      <c r="AU718" s="164">
        <f t="shared" si="70"/>
        <v>-4481567.92</v>
      </c>
      <c r="AV718" s="165">
        <f t="shared" si="71"/>
        <v>-990.82470652002542</v>
      </c>
    </row>
    <row r="719" spans="1:48" hidden="1" x14ac:dyDescent="0.25">
      <c r="A719" s="11" t="str">
        <f t="shared" si="67"/>
        <v>7</v>
      </c>
      <c r="B719" s="11" t="str">
        <f t="shared" si="68"/>
        <v>70</v>
      </c>
      <c r="C719" s="11" t="str">
        <f t="shared" si="69"/>
        <v>709</v>
      </c>
      <c r="D719" s="23">
        <v>70900000</v>
      </c>
      <c r="E719" s="199" t="s">
        <v>3280</v>
      </c>
      <c r="F719" s="24" t="s">
        <v>523</v>
      </c>
      <c r="G719" s="12">
        <f>+SUMIF(AGRIFARM!H:H,D:D,AGRIFARM!L:L)</f>
        <v>244867150</v>
      </c>
      <c r="H719" s="12">
        <f>+SUMIF(AGRICORP!I:I,D:D,AGRICORP!D:D)</f>
        <v>0</v>
      </c>
      <c r="I719" s="12">
        <f>+SUMIF(SMTP!D:D,D:D,SMTP!F:F)</f>
        <v>191140191.16339999</v>
      </c>
      <c r="J719" s="12">
        <f>+SUMIF(AGRIVET!G:G,D:D,AGRIVET!D:D)</f>
        <v>1346449840.4400001</v>
      </c>
      <c r="K719" s="12">
        <f>+SUMIF(AGRIVAL!G:G,D:D,AGRIVAL!D:D)</f>
        <v>6499400</v>
      </c>
      <c r="L719" s="12">
        <f>+SUMIF(AGRIKOBA!G:G,D:D,AGRIKOBA!D:D)</f>
        <v>3905644.2</v>
      </c>
      <c r="M719" s="12">
        <f>+SUMIF(LMOI!F:F,D:D,LMOI!C:C)</f>
        <v>0</v>
      </c>
      <c r="N719" s="12">
        <f>+SUMIF(TARTINE!G:G,D:D,TARTINE!D:D)</f>
        <v>0</v>
      </c>
      <c r="O719" s="12">
        <f>+SUMIF(IDF!F:F,D:D,IDF!C:C)</f>
        <v>0</v>
      </c>
      <c r="P719" s="12">
        <f>+SUMIF(RYA!G:G,D:D,RYA!D:D)</f>
        <v>0</v>
      </c>
      <c r="Q719" s="12">
        <f>+SUMIF('SCI NOAH'!G:G,D:D,'SCI NOAH'!D:D)</f>
        <v>0</v>
      </c>
      <c r="R719" s="12">
        <f>+SUMIF(SIM!F:F,D:D,SIM!C:C)</f>
        <v>0</v>
      </c>
      <c r="S719" s="163">
        <f>+SUMIF('First Energy'!A:A,D:D,'First Energy'!C:C)</f>
        <v>633379990.04999995</v>
      </c>
      <c r="T719" s="163">
        <f>+SUMIF('ID Motors'!G:G,D:D,'ID Motors'!D:D)</f>
        <v>924347661.82000005</v>
      </c>
      <c r="U719" s="12">
        <f>+SUMIF('ID RENTAL'!G:G,D:D,'ID RENTAL'!D:D)</f>
        <v>0</v>
      </c>
      <c r="V719" s="12">
        <f>+SUMIF('MCM '!G:G,D:D,'MCM '!D:D)</f>
        <v>0</v>
      </c>
      <c r="W719" s="12">
        <f>SUMIF(AGRIMOTORS!G:G,D:D,AGRIMOTORS!D:D)</f>
        <v>0</v>
      </c>
      <c r="X719" s="12">
        <f>+SUMIF(BOVIMA!F:F,D:D,BOVIMA!C:C)</f>
        <v>0</v>
      </c>
      <c r="Y719" s="12">
        <f>+SUMIF(AGRIFEED!F:F,D:D,AGRIFEED!C:C)</f>
        <v>0</v>
      </c>
      <c r="Z719" s="12">
        <f>SUMIF(AMIP!F:F,D:D,AMIP!C:C)</f>
        <v>0</v>
      </c>
      <c r="AA719" s="12">
        <f>+SUMIF(ISF!G:G,D:D,ISF!D:D)</f>
        <v>0</v>
      </c>
      <c r="AB719" s="124">
        <f>+SUMIF(DISCOI!G:G,D:D,DISCOI!D:D)</f>
        <v>0</v>
      </c>
      <c r="AC719" s="12">
        <f>+SUMIF(MABEL!F:F,D:D,MABEL!C:C)</f>
        <v>0</v>
      </c>
      <c r="AD719" s="12">
        <f>+SUMIF(NMP!F:F,D:D,NMP!C:C)</f>
        <v>0</v>
      </c>
      <c r="AE719" s="12">
        <f>+SUMIF('AMCHO '!F:F,D:D,'AMCHO '!C:C)</f>
        <v>0</v>
      </c>
      <c r="AF719" s="12">
        <f>+SUMIF(CONFORTIS!G:G,D:D,CONFORTIS!D:D)</f>
        <v>0</v>
      </c>
      <c r="AG719" s="12">
        <f>+SUMIF('IRS IMMO'!G:G,D:D,'IRS IMMO'!D:D)</f>
        <v>0</v>
      </c>
      <c r="AH719" s="12">
        <f>+SUMIFS(AGRIVETAM!C:C,AGRIVETAM!F:F,D:D)</f>
        <v>0</v>
      </c>
      <c r="AI719" s="12">
        <f>+SUMIF(EUROPAINTS!F:F,D:D,EUROPAINTS!C:C)</f>
        <v>3287287.5</v>
      </c>
      <c r="AJ719" s="12">
        <f>+SUMIF('VET ABE'!F:F,D:D,'VET ABE'!D:D)</f>
        <v>0</v>
      </c>
      <c r="AK719" s="12">
        <f>SUMIF('VET FIA'!F:F,D:D,'VET FIA'!D:D)</f>
        <v>0</v>
      </c>
      <c r="AL719" s="12">
        <f>+SUMIF('CSS SAKAY'!F:F,D:D,'CSS SAKAY'!C:C)</f>
        <v>0</v>
      </c>
      <c r="AM719" s="12"/>
      <c r="AN719" s="12">
        <f>SUMIF('United Malagasy'!F:F,D:D,'United Malagasy'!C:C)</f>
        <v>0</v>
      </c>
      <c r="AO719" s="12">
        <f>+SUMIF(NUTRIFOOD!E:E,D:D,NUTRIFOOD!C:C)</f>
        <v>0</v>
      </c>
      <c r="AP719" s="12">
        <f>+SUMIF(FERRIS!H:H,D:D,FERRIS!E:E)</f>
        <v>0</v>
      </c>
      <c r="AQ719" s="12">
        <f>+SUMIF(SEM!F:F,D:D,SEM!C:C)</f>
        <v>0</v>
      </c>
      <c r="AR719" s="12">
        <f>+SUMIF(Madatrade!F:F,D:D,Madatrade!C:C)</f>
        <v>0</v>
      </c>
      <c r="AS719" s="12">
        <f>+SUMIF('FLY TECH'!F:F,D:D,'FLY TECH'!D:D)</f>
        <v>0</v>
      </c>
      <c r="AT719" s="12">
        <f>+SUMIFS('FIRST INVESTISSEMENT'!D:D,'FIRST INVESTISSEMENT'!G:G,D:D)</f>
        <v>0</v>
      </c>
      <c r="AU719" s="164">
        <f t="shared" si="70"/>
        <v>3353877165.1734004</v>
      </c>
      <c r="AV719" s="165">
        <f t="shared" si="71"/>
        <v>741504.85214271815</v>
      </c>
    </row>
    <row r="720" spans="1:48" hidden="1" x14ac:dyDescent="0.25">
      <c r="A720" s="11" t="str">
        <f t="shared" si="67"/>
        <v>7</v>
      </c>
      <c r="B720" s="11" t="str">
        <f t="shared" si="68"/>
        <v>70</v>
      </c>
      <c r="C720" s="11" t="str">
        <f t="shared" si="69"/>
        <v>709</v>
      </c>
      <c r="D720" s="23">
        <v>70910000</v>
      </c>
      <c r="E720" s="199" t="s">
        <v>3280</v>
      </c>
      <c r="F720" s="24" t="s">
        <v>1107</v>
      </c>
      <c r="G720" s="12">
        <f>+SUMIF(AGRIFARM!H:H,D:D,AGRIFARM!L:L)</f>
        <v>0</v>
      </c>
      <c r="H720" s="12">
        <f>+SUMIF(AGRICORP!I:I,D:D,AGRICORP!D:D)</f>
        <v>0</v>
      </c>
      <c r="I720" s="12">
        <f>+SUMIF(SMTP!D:D,D:D,SMTP!F:F)</f>
        <v>0</v>
      </c>
      <c r="J720" s="12">
        <f>+SUMIF(AGRIVET!G:G,D:D,AGRIVET!D:D)</f>
        <v>0</v>
      </c>
      <c r="K720" s="12">
        <f>+SUMIF(AGRIVAL!G:G,D:D,AGRIVAL!D:D)</f>
        <v>41824158.350000001</v>
      </c>
      <c r="L720" s="12">
        <f>+SUMIF(AGRIKOBA!G:G,D:D,AGRIKOBA!D:D)</f>
        <v>120608012.34</v>
      </c>
      <c r="M720" s="12">
        <f>+SUMIF(LMOI!F:F,D:D,LMOI!C:C)</f>
        <v>0</v>
      </c>
      <c r="N720" s="12">
        <f>+SUMIF(TARTINE!G:G,D:D,TARTINE!D:D)</f>
        <v>0</v>
      </c>
      <c r="O720" s="12">
        <f>+SUMIF(IDF!F:F,D:D,IDF!C:C)</f>
        <v>0</v>
      </c>
      <c r="P720" s="12">
        <f>+SUMIF(RYA!G:G,D:D,RYA!D:D)</f>
        <v>0</v>
      </c>
      <c r="Q720" s="12">
        <f>+SUMIF('SCI NOAH'!G:G,D:D,'SCI NOAH'!D:D)</f>
        <v>0</v>
      </c>
      <c r="R720" s="12">
        <f>+SUMIF(SIM!F:F,D:D,SIM!C:C)</f>
        <v>0</v>
      </c>
      <c r="S720" s="163">
        <f>+SUMIF('First Energy'!A:A,D:D,'First Energy'!C:C)</f>
        <v>0</v>
      </c>
      <c r="T720" s="163">
        <f>+SUMIF('ID Motors'!G:G,D:D,'ID Motors'!D:D)</f>
        <v>0</v>
      </c>
      <c r="U720" s="12">
        <f>+SUMIF('ID RENTAL'!G:G,D:D,'ID RENTAL'!D:D)</f>
        <v>0</v>
      </c>
      <c r="V720" s="12">
        <f>+SUMIF('MCM '!G:G,D:D,'MCM '!D:D)</f>
        <v>0</v>
      </c>
      <c r="W720" s="12">
        <f>SUMIF(AGRIMOTORS!G:G,D:D,AGRIMOTORS!D:D)</f>
        <v>0</v>
      </c>
      <c r="X720" s="12">
        <f>+SUMIF(BOVIMA!F:F,D:D,BOVIMA!C:C)</f>
        <v>0</v>
      </c>
      <c r="Y720" s="12">
        <f>+SUMIF(AGRIFEED!F:F,D:D,AGRIFEED!C:C)</f>
        <v>0</v>
      </c>
      <c r="Z720" s="12">
        <f>SUMIF(AMIP!F:F,D:D,AMIP!C:C)</f>
        <v>0</v>
      </c>
      <c r="AA720" s="12">
        <f>+SUMIF(ISF!G:G,D:D,ISF!D:D)</f>
        <v>0</v>
      </c>
      <c r="AB720" s="124">
        <f>+SUMIF(DISCOI!G:G,D:D,DISCOI!D:D)</f>
        <v>0</v>
      </c>
      <c r="AC720" s="12">
        <f>+SUMIF(MABEL!F:F,D:D,MABEL!C:C)</f>
        <v>0</v>
      </c>
      <c r="AD720" s="12">
        <f>+SUMIF(NMP!F:F,D:D,NMP!C:C)</f>
        <v>0</v>
      </c>
      <c r="AE720" s="12">
        <f>+SUMIF('AMCHO '!F:F,D:D,'AMCHO '!C:C)</f>
        <v>0</v>
      </c>
      <c r="AF720" s="12">
        <f>+SUMIF(CONFORTIS!G:G,D:D,CONFORTIS!D:D)</f>
        <v>0</v>
      </c>
      <c r="AG720" s="12">
        <f>+SUMIF('IRS IMMO'!G:G,D:D,'IRS IMMO'!D:D)</f>
        <v>0</v>
      </c>
      <c r="AH720" s="12">
        <f>+SUMIFS(AGRIVETAM!C:C,AGRIVETAM!F:F,D:D)</f>
        <v>0</v>
      </c>
      <c r="AI720" s="12">
        <f>+SUMIF(EUROPAINTS!F:F,D:D,EUROPAINTS!C:C)</f>
        <v>0</v>
      </c>
      <c r="AJ720" s="12">
        <f>+SUMIF('VET ABE'!F:F,D:D,'VET ABE'!D:D)</f>
        <v>0</v>
      </c>
      <c r="AK720" s="12">
        <f>SUMIF('VET FIA'!F:F,D:D,'VET FIA'!D:D)</f>
        <v>0</v>
      </c>
      <c r="AL720" s="12">
        <f>+SUMIF('CSS SAKAY'!F:F,D:D,'CSS SAKAY'!C:C)</f>
        <v>0</v>
      </c>
      <c r="AM720" s="12"/>
      <c r="AN720" s="12">
        <f>SUMIF('United Malagasy'!F:F,D:D,'United Malagasy'!C:C)</f>
        <v>0</v>
      </c>
      <c r="AO720" s="12">
        <f>+SUMIF(NUTRIFOOD!E:E,D:D,NUTRIFOOD!C:C)</f>
        <v>0</v>
      </c>
      <c r="AP720" s="12">
        <f>+SUMIF(FERRIS!H:H,D:D,FERRIS!E:E)</f>
        <v>0</v>
      </c>
      <c r="AQ720" s="12">
        <f>+SUMIF(SEM!F:F,D:D,SEM!C:C)</f>
        <v>0</v>
      </c>
      <c r="AR720" s="12">
        <f>+SUMIF(Madatrade!F:F,D:D,Madatrade!C:C)</f>
        <v>0</v>
      </c>
      <c r="AS720" s="12">
        <f>+SUMIF('FLY TECH'!F:F,D:D,'FLY TECH'!D:D)</f>
        <v>0</v>
      </c>
      <c r="AT720" s="12">
        <f>+SUMIFS('FIRST INVESTISSEMENT'!D:D,'FIRST INVESTISSEMENT'!G:G,D:D)</f>
        <v>0</v>
      </c>
      <c r="AU720" s="164">
        <f t="shared" si="70"/>
        <v>162432170.69</v>
      </c>
      <c r="AV720" s="165">
        <f t="shared" si="71"/>
        <v>35911.942143081462</v>
      </c>
    </row>
    <row r="721" spans="1:48" hidden="1" x14ac:dyDescent="0.25">
      <c r="A721" s="11" t="str">
        <f t="shared" si="67"/>
        <v>7</v>
      </c>
      <c r="B721" s="11" t="str">
        <f t="shared" si="68"/>
        <v>71</v>
      </c>
      <c r="C721" s="11" t="str">
        <f t="shared" si="69"/>
        <v>713</v>
      </c>
      <c r="D721" s="23">
        <v>71355000</v>
      </c>
      <c r="E721" s="119" t="s">
        <v>3281</v>
      </c>
      <c r="F721" s="24" t="s">
        <v>1450</v>
      </c>
      <c r="G721" s="12">
        <f>+SUMIF(AGRIFARM!H:H,D:D,AGRIFARM!L:L)</f>
        <v>0</v>
      </c>
      <c r="H721" s="12">
        <f>+SUMIF(AGRICORP!I:I,D:D,AGRICORP!D:D)</f>
        <v>0</v>
      </c>
      <c r="I721" s="12">
        <f>+SUMIF(SMTP!D:D,D:D,SMTP!F:F)</f>
        <v>-73664957.400000006</v>
      </c>
      <c r="J721" s="12">
        <f>+SUMIF(AGRIVET!G:G,D:D,AGRIVET!D:D)</f>
        <v>0</v>
      </c>
      <c r="K721" s="12">
        <f>+SUMIF(AGRIVAL!G:G,D:D,AGRIVAL!D:D)</f>
        <v>0</v>
      </c>
      <c r="L721" s="12">
        <f>+SUMIF(AGRIKOBA!G:G,D:D,AGRIKOBA!D:D)</f>
        <v>0</v>
      </c>
      <c r="M721" s="12">
        <f>+SUMIF(LMOI!F:F,D:D,LMOI!C:C)</f>
        <v>0</v>
      </c>
      <c r="N721" s="12">
        <f>+SUMIF(TARTINE!G:G,D:D,TARTINE!D:D)</f>
        <v>0</v>
      </c>
      <c r="O721" s="12">
        <f>+SUMIF(IDF!F:F,D:D,IDF!C:C)</f>
        <v>0</v>
      </c>
      <c r="P721" s="12">
        <f>+SUMIF(RYA!G:G,D:D,RYA!D:D)</f>
        <v>0</v>
      </c>
      <c r="Q721" s="12">
        <f>+SUMIF('SCI NOAH'!G:G,D:D,'SCI NOAH'!D:D)</f>
        <v>0</v>
      </c>
      <c r="R721" s="12">
        <f>+SUMIF(SIM!F:F,D:D,SIM!C:C)</f>
        <v>0</v>
      </c>
      <c r="S721" s="163">
        <f>+SUMIF('First Energy'!A:A,D:D,'First Energy'!C:C)</f>
        <v>0</v>
      </c>
      <c r="T721" s="163">
        <f>+SUMIF('ID Motors'!G:G,D:D,'ID Motors'!D:D)</f>
        <v>0</v>
      </c>
      <c r="U721" s="12">
        <f>+SUMIF('ID RENTAL'!G:G,D:D,'ID RENTAL'!D:D)</f>
        <v>0</v>
      </c>
      <c r="V721" s="12">
        <f>+SUMIF('MCM '!G:G,D:D,'MCM '!D:D)</f>
        <v>0</v>
      </c>
      <c r="W721" s="12">
        <f>SUMIF(AGRIMOTORS!G:G,D:D,AGRIMOTORS!D:D)</f>
        <v>0</v>
      </c>
      <c r="X721" s="12">
        <f>+SUMIF(BOVIMA!F:F,D:D,BOVIMA!C:C)</f>
        <v>0</v>
      </c>
      <c r="Y721" s="12">
        <f>+SUMIF(AGRIFEED!F:F,D:D,AGRIFEED!C:C)</f>
        <v>0</v>
      </c>
      <c r="Z721" s="12">
        <f>SUMIF(AMIP!F:F,D:D,AMIP!C:C)</f>
        <v>0</v>
      </c>
      <c r="AA721" s="12">
        <f>+SUMIF(ISF!G:G,D:D,ISF!D:D)</f>
        <v>0</v>
      </c>
      <c r="AB721" s="124">
        <f>+SUMIF(DISCOI!G:G,D:D,DISCOI!D:D)</f>
        <v>0</v>
      </c>
      <c r="AC721" s="12">
        <f>+SUMIF(MABEL!F:F,D:D,MABEL!C:C)</f>
        <v>0</v>
      </c>
      <c r="AD721" s="12">
        <f>+SUMIF(NMP!F:F,D:D,NMP!C:C)</f>
        <v>0</v>
      </c>
      <c r="AE721" s="12">
        <f>+SUMIF('AMCHO '!F:F,D:D,'AMCHO '!C:C)</f>
        <v>0</v>
      </c>
      <c r="AF721" s="12">
        <f>+SUMIF(CONFORTIS!G:G,D:D,CONFORTIS!D:D)</f>
        <v>0</v>
      </c>
      <c r="AG721" s="12">
        <f>+SUMIF('IRS IMMO'!G:G,D:D,'IRS IMMO'!D:D)</f>
        <v>0</v>
      </c>
      <c r="AH721" s="12">
        <f>+SUMIFS(AGRIVETAM!C:C,AGRIVETAM!F:F,D:D)</f>
        <v>0</v>
      </c>
      <c r="AI721" s="12">
        <f>+SUMIF(EUROPAINTS!F:F,D:D,EUROPAINTS!C:C)</f>
        <v>0</v>
      </c>
      <c r="AJ721" s="12">
        <f>+SUMIF('VET ABE'!F:F,D:D,'VET ABE'!D:D)</f>
        <v>0</v>
      </c>
      <c r="AK721" s="12">
        <f>SUMIF('VET FIA'!F:F,D:D,'VET FIA'!D:D)</f>
        <v>0</v>
      </c>
      <c r="AL721" s="12">
        <f>+SUMIF('CSS SAKAY'!F:F,D:D,'CSS SAKAY'!C:C)</f>
        <v>0</v>
      </c>
      <c r="AM721" s="12"/>
      <c r="AN721" s="12">
        <f>SUMIF('United Malagasy'!F:F,D:D,'United Malagasy'!C:C)</f>
        <v>0</v>
      </c>
      <c r="AO721" s="12">
        <f>+SUMIF(NUTRIFOOD!E:E,D:D,NUTRIFOOD!C:C)</f>
        <v>0</v>
      </c>
      <c r="AP721" s="12">
        <f>+SUMIF(FERRIS!H:H,D:D,FERRIS!E:E)</f>
        <v>0</v>
      </c>
      <c r="AQ721" s="12">
        <f>+SUMIF(SEM!F:F,D:D,SEM!C:C)</f>
        <v>0</v>
      </c>
      <c r="AR721" s="12">
        <f>+SUMIF(Madatrade!F:F,D:D,Madatrade!C:C)</f>
        <v>0</v>
      </c>
      <c r="AS721" s="12">
        <f>+SUMIF('FLY TECH'!F:F,D:D,'FLY TECH'!D:D)</f>
        <v>0</v>
      </c>
      <c r="AT721" s="12">
        <f>+SUMIFS('FIRST INVESTISSEMENT'!D:D,'FIRST INVESTISSEMENT'!G:G,D:D)</f>
        <v>0</v>
      </c>
      <c r="AU721" s="164">
        <f t="shared" si="70"/>
        <v>-73664957.400000006</v>
      </c>
      <c r="AV721" s="165">
        <f t="shared" si="71"/>
        <v>-16286.500862998229</v>
      </c>
    </row>
    <row r="722" spans="1:48" hidden="1" x14ac:dyDescent="0.25">
      <c r="A722" s="11" t="str">
        <f t="shared" si="67"/>
        <v>7</v>
      </c>
      <c r="B722" s="11" t="str">
        <f t="shared" si="68"/>
        <v>71</v>
      </c>
      <c r="C722" s="11" t="str">
        <f t="shared" si="69"/>
        <v>714</v>
      </c>
      <c r="D722" s="60">
        <v>71400000</v>
      </c>
      <c r="E722" s="119" t="s">
        <v>3281</v>
      </c>
      <c r="F722" s="24" t="s">
        <v>782</v>
      </c>
      <c r="G722" s="12">
        <f>+SUMIF(AGRIFARM!H:H,D:D,AGRIFARM!L:L)</f>
        <v>0</v>
      </c>
      <c r="H722" s="12">
        <f>+SUMIF(AGRICORP!I:I,D:D,AGRICORP!D:D)</f>
        <v>0</v>
      </c>
      <c r="I722" s="12">
        <f>+SUMIF(SMTP!D:D,D:D,SMTP!F:F)</f>
        <v>0</v>
      </c>
      <c r="J722" s="12">
        <f>+SUMIF(AGRIVET!G:G,D:D,AGRIVET!D:D)</f>
        <v>3652514.13</v>
      </c>
      <c r="K722" s="12">
        <f>+SUMIF(AGRIVAL!G:G,D:D,AGRIVAL!D:D)</f>
        <v>-1558369312</v>
      </c>
      <c r="L722" s="12">
        <f>+SUMIF(AGRIKOBA!G:G,D:D,AGRIKOBA!D:D)</f>
        <v>-955649708.22000003</v>
      </c>
      <c r="M722" s="12">
        <f>+SUMIF(LMOI!F:F,D:D,LMOI!C:C)</f>
        <v>2258219319.4099998</v>
      </c>
      <c r="N722" s="12">
        <f>+SUMIF(TARTINE!G:G,D:D,TARTINE!D:D)</f>
        <v>7755220</v>
      </c>
      <c r="O722" s="12">
        <f>+SUMIF(IDF!F:F,D:D,IDF!C:C)</f>
        <v>0</v>
      </c>
      <c r="P722" s="12">
        <f>+SUMIF(RYA!G:G,D:D,RYA!D:D)</f>
        <v>0</v>
      </c>
      <c r="Q722" s="12">
        <f>+SUMIF('SCI NOAH'!G:G,D:D,'SCI NOAH'!D:D)</f>
        <v>0</v>
      </c>
      <c r="R722" s="12">
        <f>+SUMIF(SIM!F:F,D:D,SIM!C:C)</f>
        <v>0</v>
      </c>
      <c r="S722" s="163">
        <f>+SUMIF('First Energy'!A:A,D:D,'First Energy'!C:C)</f>
        <v>0</v>
      </c>
      <c r="T722" s="163">
        <f>+SUMIF('ID Motors'!G:G,D:D,'ID Motors'!D:D)</f>
        <v>0.1</v>
      </c>
      <c r="U722" s="12">
        <f>+SUMIF('ID RENTAL'!G:G,D:D,'ID RENTAL'!D:D)</f>
        <v>0</v>
      </c>
      <c r="V722" s="12">
        <f>+SUMIF('MCM '!G:G,D:D,'MCM '!D:D)</f>
        <v>0</v>
      </c>
      <c r="W722" s="12">
        <f>SUMIF(AGRIMOTORS!G:G,D:D,AGRIMOTORS!D:D)</f>
        <v>0</v>
      </c>
      <c r="X722" s="12">
        <f>+SUMIF(BOVIMA!F:F,D:D,BOVIMA!C:C)</f>
        <v>0</v>
      </c>
      <c r="Y722" s="12">
        <f>+SUMIF(AGRIFEED!F:F,D:D,AGRIFEED!C:C)</f>
        <v>0</v>
      </c>
      <c r="Z722" s="12">
        <f>SUMIF(AMIP!F:F,D:D,AMIP!C:C)</f>
        <v>0</v>
      </c>
      <c r="AA722" s="12">
        <f>+SUMIF(ISF!G:G,D:D,ISF!D:D)</f>
        <v>0</v>
      </c>
      <c r="AB722" s="124">
        <f>+SUMIF(DISCOI!G:G,D:D,DISCOI!D:D)</f>
        <v>0</v>
      </c>
      <c r="AC722" s="12">
        <f>+SUMIF(MABEL!F:F,D:D,MABEL!C:C)</f>
        <v>0</v>
      </c>
      <c r="AD722" s="12">
        <f>+SUMIF(NMP!F:F,D:D,NMP!C:C)</f>
        <v>187023570.779495</v>
      </c>
      <c r="AE722" s="12">
        <f>+SUMIF('AMCHO '!F:F,D:D,'AMCHO '!C:C)</f>
        <v>697421133.54499996</v>
      </c>
      <c r="AF722" s="12">
        <f>+SUMIF(CONFORTIS!G:G,D:D,CONFORTIS!D:D)</f>
        <v>0</v>
      </c>
      <c r="AG722" s="12">
        <f>+SUMIF('IRS IMMO'!G:G,D:D,'IRS IMMO'!D:D)</f>
        <v>0</v>
      </c>
      <c r="AH722" s="12">
        <f>+SUMIFS(AGRIVETAM!C:C,AGRIVETAM!F:F,D:D)</f>
        <v>0</v>
      </c>
      <c r="AI722" s="12">
        <f>+SUMIF(EUROPAINTS!F:F,D:D,EUROPAINTS!C:C)</f>
        <v>0</v>
      </c>
      <c r="AJ722" s="12">
        <f>+SUMIF('VET ABE'!F:F,D:D,'VET ABE'!D:D)</f>
        <v>0</v>
      </c>
      <c r="AK722" s="12">
        <f>SUMIF('VET FIA'!F:F,D:D,'VET FIA'!D:D)</f>
        <v>0</v>
      </c>
      <c r="AL722" s="12">
        <f>+SUMIF('CSS SAKAY'!F:F,D:D,'CSS SAKAY'!C:C)</f>
        <v>0</v>
      </c>
      <c r="AM722" s="12"/>
      <c r="AN722" s="12">
        <f>SUMIF('United Malagasy'!F:F,D:D,'United Malagasy'!C:C)</f>
        <v>0</v>
      </c>
      <c r="AO722" s="12">
        <f>+SUMIF(NUTRIFOOD!E:E,D:D,NUTRIFOOD!C:C)</f>
        <v>0</v>
      </c>
      <c r="AP722" s="12">
        <f>+SUMIF(FERRIS!H:H,D:D,FERRIS!E:E)</f>
        <v>0</v>
      </c>
      <c r="AQ722" s="12">
        <f>+SUMIF(SEM!F:F,D:D,SEM!C:C)</f>
        <v>638151037.86000001</v>
      </c>
      <c r="AR722" s="12">
        <f>+SUMIF(Madatrade!F:F,D:D,Madatrade!C:C)</f>
        <v>0</v>
      </c>
      <c r="AS722" s="12">
        <f>+SUMIF('FLY TECH'!F:F,D:D,'FLY TECH'!D:D)</f>
        <v>0</v>
      </c>
      <c r="AT722" s="12">
        <f>+SUMIFS('FIRST INVESTISSEMENT'!D:D,'FIRST INVESTISSEMENT'!G:G,D:D)</f>
        <v>0</v>
      </c>
      <c r="AU722" s="164">
        <f t="shared" si="70"/>
        <v>1278203775.6044946</v>
      </c>
      <c r="AV722" s="165">
        <f t="shared" si="71"/>
        <v>282596.60534969909</v>
      </c>
    </row>
    <row r="723" spans="1:48" x14ac:dyDescent="0.25">
      <c r="A723" s="11" t="str">
        <f t="shared" si="67"/>
        <v>7</v>
      </c>
      <c r="B723" s="11" t="str">
        <f t="shared" si="68"/>
        <v>72</v>
      </c>
      <c r="C723" s="11" t="str">
        <f t="shared" si="69"/>
        <v>720</v>
      </c>
      <c r="D723" s="23">
        <v>72000000</v>
      </c>
      <c r="E723" s="119" t="s">
        <v>3284</v>
      </c>
      <c r="F723" s="24" t="s">
        <v>2372</v>
      </c>
      <c r="G723" s="12">
        <f>+SUMIF(AGRIFARM!H:H,D:D,AGRIFARM!L:L)</f>
        <v>0</v>
      </c>
      <c r="H723" s="12">
        <f>+SUMIF(AGRICORP!I:I,D:D,AGRICORP!D:D)</f>
        <v>0</v>
      </c>
      <c r="I723" s="12">
        <f>+SUMIF(SMTP!D:D,D:D,SMTP!F:F)</f>
        <v>0</v>
      </c>
      <c r="J723" s="12">
        <f>+SUMIF(AGRIVET!G:G,D:D,AGRIVET!D:D)</f>
        <v>0</v>
      </c>
      <c r="K723" s="12">
        <f>+SUMIF(AGRIVAL!G:G,D:D,AGRIVAL!D:D)</f>
        <v>0</v>
      </c>
      <c r="L723" s="12">
        <f>+SUMIF(AGRIKOBA!G:G,D:D,AGRIKOBA!D:D)</f>
        <v>0</v>
      </c>
      <c r="M723" s="12">
        <f>+SUMIF(LMOI!F:F,D:D,LMOI!C:C)</f>
        <v>0</v>
      </c>
      <c r="N723" s="12">
        <f>+SUMIF(TARTINE!G:G,D:D,TARTINE!D:D)</f>
        <v>0</v>
      </c>
      <c r="O723" s="12">
        <f>+SUMIF(IDF!F:F,D:D,IDF!C:C)</f>
        <v>0</v>
      </c>
      <c r="P723" s="12">
        <f>+SUMIF(RYA!G:G,D:D,RYA!D:D)</f>
        <v>0</v>
      </c>
      <c r="Q723" s="12">
        <f>+SUMIF('SCI NOAH'!G:G,D:D,'SCI NOAH'!D:D)</f>
        <v>0</v>
      </c>
      <c r="R723" s="12">
        <f>+SUMIF(SIM!F:F,D:D,SIM!C:C)</f>
        <v>0</v>
      </c>
      <c r="S723" s="163">
        <f>+SUMIF('First Energy'!A:A,D:D,'First Energy'!C:C)</f>
        <v>0</v>
      </c>
      <c r="T723" s="163">
        <f>+SUMIF('ID Motors'!G:G,D:D,'ID Motors'!D:D)</f>
        <v>0</v>
      </c>
      <c r="U723" s="12">
        <f>+SUMIF('ID RENTAL'!G:G,D:D,'ID RENTAL'!D:D)</f>
        <v>0</v>
      </c>
      <c r="V723" s="12">
        <f>+SUMIF('MCM '!G:G,D:D,'MCM '!D:D)</f>
        <v>0</v>
      </c>
      <c r="W723" s="12">
        <f>SUMIF(AGRIMOTORS!G:G,D:D,AGRIMOTORS!D:D)</f>
        <v>0</v>
      </c>
      <c r="X723" s="12">
        <f>+SUMIF(BOVIMA!F:F,D:D,BOVIMA!C:C)</f>
        <v>0</v>
      </c>
      <c r="Y723" s="12">
        <f>+SUMIF(AGRIFEED!F:F,D:D,AGRIFEED!C:C)</f>
        <v>-1155847681.4300001</v>
      </c>
      <c r="Z723" s="12">
        <f>SUMIF(AMIP!F:F,D:D,AMIP!C:C)</f>
        <v>0</v>
      </c>
      <c r="AA723" s="12">
        <f>+SUMIF(ISF!G:G,D:D,ISF!D:D)</f>
        <v>0</v>
      </c>
      <c r="AB723" s="124">
        <f>+SUMIF(DISCOI!G:G,D:D,DISCOI!D:D)</f>
        <v>0</v>
      </c>
      <c r="AC723" s="12">
        <f>+SUMIF(MABEL!F:F,D:D,MABEL!C:C)</f>
        <v>0</v>
      </c>
      <c r="AD723" s="12">
        <f>+SUMIF(NMP!F:F,D:D,NMP!C:C)</f>
        <v>0</v>
      </c>
      <c r="AE723" s="12">
        <f>+SUMIF('AMCHO '!F:F,D:D,'AMCHO '!C:C)</f>
        <v>0</v>
      </c>
      <c r="AF723" s="12">
        <f>+SUMIF(CONFORTIS!G:G,D:D,CONFORTIS!D:D)</f>
        <v>0</v>
      </c>
      <c r="AG723" s="12">
        <f>+SUMIF('IRS IMMO'!G:G,D:D,'IRS IMMO'!D:D)</f>
        <v>0</v>
      </c>
      <c r="AH723" s="12">
        <f>+SUMIFS(AGRIVETAM!C:C,AGRIVETAM!F:F,D:D)</f>
        <v>0</v>
      </c>
      <c r="AI723" s="12">
        <f>+SUMIF(EUROPAINTS!F:F,D:D,EUROPAINTS!C:C)</f>
        <v>0</v>
      </c>
      <c r="AJ723" s="12">
        <f>+SUMIF('VET ABE'!F:F,D:D,'VET ABE'!D:D)</f>
        <v>0</v>
      </c>
      <c r="AK723" s="12">
        <f>SUMIF('VET FIA'!F:F,D:D,'VET FIA'!D:D)</f>
        <v>0</v>
      </c>
      <c r="AL723" s="12">
        <f>+SUMIF('CSS SAKAY'!F:F,D:D,'CSS SAKAY'!C:C)</f>
        <v>0</v>
      </c>
      <c r="AM723" s="12"/>
      <c r="AN723" s="12">
        <f>SUMIF('United Malagasy'!F:F,D:D,'United Malagasy'!C:C)</f>
        <v>0</v>
      </c>
      <c r="AO723" s="12">
        <f>+SUMIF(NUTRIFOOD!E:E,D:D,NUTRIFOOD!C:C)</f>
        <v>0</v>
      </c>
      <c r="AP723" s="12">
        <f>+SUMIF(FERRIS!H:H,D:D,FERRIS!E:E)</f>
        <v>0</v>
      </c>
      <c r="AQ723" s="12">
        <f>+SUMIF(SEM!F:F,D:D,SEM!C:C)</f>
        <v>0</v>
      </c>
      <c r="AR723" s="12">
        <f>+SUMIF(Madatrade!F:F,D:D,Madatrade!C:C)</f>
        <v>0</v>
      </c>
      <c r="AS723" s="12">
        <f>+SUMIF('FLY TECH'!F:F,D:D,'FLY TECH'!D:D)</f>
        <v>0</v>
      </c>
      <c r="AT723" s="12">
        <f>+SUMIFS('FIRST INVESTISSEMENT'!D:D,'FIRST INVESTISSEMENT'!G:G,D:D)</f>
        <v>0</v>
      </c>
      <c r="AU723" s="164">
        <f t="shared" si="70"/>
        <v>-1155847681.4300001</v>
      </c>
      <c r="AV723" s="165">
        <f t="shared" si="71"/>
        <v>-255545.03695544385</v>
      </c>
    </row>
    <row r="724" spans="1:48" x14ac:dyDescent="0.25">
      <c r="A724" s="11" t="str">
        <f t="shared" si="67"/>
        <v>7</v>
      </c>
      <c r="B724" s="11" t="str">
        <f t="shared" si="68"/>
        <v>72</v>
      </c>
      <c r="C724" s="11" t="str">
        <f t="shared" si="69"/>
        <v>721</v>
      </c>
      <c r="D724" s="22">
        <v>72100000</v>
      </c>
      <c r="E724" s="119" t="s">
        <v>3284</v>
      </c>
      <c r="F724" s="81" t="s">
        <v>1630</v>
      </c>
      <c r="G724" s="12">
        <f>+SUMIF(AGRIFARM!H:H,D:D,AGRIFARM!L:L)</f>
        <v>0</v>
      </c>
      <c r="H724" s="12">
        <f>+SUMIF(AGRICORP!I:I,D:D,AGRICORP!D:D)</f>
        <v>0</v>
      </c>
      <c r="I724" s="12">
        <f>+SUMIF(SMTP!D:D,D:D,SMTP!F:F)</f>
        <v>0</v>
      </c>
      <c r="J724" s="12">
        <f>+SUMIF(AGRIVET!G:G,D:D,AGRIVET!D:D)</f>
        <v>0</v>
      </c>
      <c r="K724" s="12">
        <f>+SUMIF(AGRIVAL!G:G,D:D,AGRIVAL!D:D)</f>
        <v>0</v>
      </c>
      <c r="L724" s="12">
        <f>+SUMIF(AGRIKOBA!G:G,D:D,AGRIKOBA!D:D)</f>
        <v>0</v>
      </c>
      <c r="M724" s="12">
        <f>+SUMIF(LMOI!F:F,D:D,LMOI!C:C)</f>
        <v>0</v>
      </c>
      <c r="N724" s="12">
        <f>+SUMIF(TARTINE!G:G,D:D,TARTINE!D:D)</f>
        <v>0</v>
      </c>
      <c r="O724" s="12">
        <f>+SUMIF(IDF!F:F,D:D,IDF!C:C)</f>
        <v>0</v>
      </c>
      <c r="P724" s="12">
        <f>+SUMIF(RYA!G:G,D:D,RYA!D:D)</f>
        <v>0</v>
      </c>
      <c r="Q724" s="12">
        <f>+SUMIF('SCI NOAH'!G:G,D:D,'SCI NOAH'!D:D)</f>
        <v>0</v>
      </c>
      <c r="R724" s="12">
        <f>+SUMIF(SIM!F:F,D:D,SIM!C:C)</f>
        <v>0</v>
      </c>
      <c r="S724" s="163">
        <f>+SUMIF('First Energy'!A:A,D:D,'First Energy'!C:C)</f>
        <v>0</v>
      </c>
      <c r="T724" s="163">
        <f>+SUMIF('ID Motors'!G:G,D:D,'ID Motors'!D:D)</f>
        <v>0</v>
      </c>
      <c r="U724" s="12">
        <f>+SUMIF('ID RENTAL'!G:G,D:D,'ID RENTAL'!D:D)</f>
        <v>0</v>
      </c>
      <c r="V724" s="12">
        <f>+SUMIF('MCM '!G:G,D:D,'MCM '!D:D)</f>
        <v>0</v>
      </c>
      <c r="W724" s="12">
        <f>SUMIF(AGRIMOTORS!G:G,D:D,AGRIMOTORS!D:D)</f>
        <v>0</v>
      </c>
      <c r="X724" s="12">
        <f>+SUMIF(BOVIMA!F:F,D:D,BOVIMA!C:C)</f>
        <v>-6166106002.7799997</v>
      </c>
      <c r="Y724" s="12">
        <f>+SUMIF(AGRIFEED!F:F,D:D,AGRIFEED!C:C)</f>
        <v>0</v>
      </c>
      <c r="Z724" s="12">
        <f>SUMIF(AMIP!F:F,D:D,AMIP!C:C)</f>
        <v>0</v>
      </c>
      <c r="AA724" s="12">
        <f>+SUMIF(ISF!G:G,D:D,ISF!D:D)</f>
        <v>0</v>
      </c>
      <c r="AB724" s="124">
        <f>+SUMIF(DISCOI!G:G,D:D,DISCOI!D:D)</f>
        <v>0</v>
      </c>
      <c r="AC724" s="12">
        <f>+SUMIF(MABEL!F:F,D:D,MABEL!C:C)</f>
        <v>0</v>
      </c>
      <c r="AD724" s="12">
        <f>+SUMIF(NMP!F:F,D:D,NMP!C:C)</f>
        <v>0</v>
      </c>
      <c r="AE724" s="12">
        <f>+SUMIF('AMCHO '!F:F,D:D,'AMCHO '!C:C)</f>
        <v>0</v>
      </c>
      <c r="AF724" s="12">
        <f>+SUMIF(CONFORTIS!G:G,D:D,CONFORTIS!D:D)</f>
        <v>0</v>
      </c>
      <c r="AG724" s="12">
        <f>+SUMIF('IRS IMMO'!G:G,D:D,'IRS IMMO'!D:D)</f>
        <v>0</v>
      </c>
      <c r="AH724" s="12">
        <f>+SUMIFS(AGRIVETAM!C:C,AGRIVETAM!F:F,D:D)</f>
        <v>0</v>
      </c>
      <c r="AI724" s="12">
        <f>+SUMIF(EUROPAINTS!F:F,D:D,EUROPAINTS!C:C)</f>
        <v>0</v>
      </c>
      <c r="AJ724" s="12">
        <f>+SUMIF('VET ABE'!F:F,D:D,'VET ABE'!D:D)</f>
        <v>0</v>
      </c>
      <c r="AK724" s="12">
        <f>SUMIF('VET FIA'!F:F,D:D,'VET FIA'!D:D)</f>
        <v>0</v>
      </c>
      <c r="AL724" s="12">
        <f>+SUMIF('CSS SAKAY'!F:F,D:D,'CSS SAKAY'!C:C)</f>
        <v>0</v>
      </c>
      <c r="AM724" s="12"/>
      <c r="AN724" s="12">
        <f>SUMIF('United Malagasy'!F:F,D:D,'United Malagasy'!C:C)</f>
        <v>0</v>
      </c>
      <c r="AO724" s="12">
        <f>+SUMIF(NUTRIFOOD!E:E,D:D,NUTRIFOOD!C:C)</f>
        <v>0</v>
      </c>
      <c r="AP724" s="12">
        <f>+SUMIF(FERRIS!H:H,D:D,FERRIS!E:E)</f>
        <v>0</v>
      </c>
      <c r="AQ724" s="12">
        <f>+SUMIF(SEM!F:F,D:D,SEM!C:C)</f>
        <v>0</v>
      </c>
      <c r="AR724" s="12">
        <f>+SUMIF(Madatrade!F:F,D:D,Madatrade!C:C)</f>
        <v>0</v>
      </c>
      <c r="AS724" s="12">
        <f>+SUMIF('FLY TECH'!F:F,D:D,'FLY TECH'!D:D)</f>
        <v>0</v>
      </c>
      <c r="AT724" s="12">
        <f>+SUMIFS('FIRST INVESTISSEMENT'!D:D,'FIRST INVESTISSEMENT'!G:G,D:D)</f>
        <v>0</v>
      </c>
      <c r="AU724" s="164">
        <f t="shared" si="70"/>
        <v>-6166106002.7799997</v>
      </c>
      <c r="AV724" s="165">
        <f t="shared" si="71"/>
        <v>-1363257.2973647714</v>
      </c>
    </row>
    <row r="725" spans="1:48" x14ac:dyDescent="0.25">
      <c r="A725" s="11" t="str">
        <f t="shared" si="67"/>
        <v>7</v>
      </c>
      <c r="B725" s="11" t="str">
        <f t="shared" si="68"/>
        <v>72</v>
      </c>
      <c r="C725" s="11" t="str">
        <f t="shared" si="69"/>
        <v>727</v>
      </c>
      <c r="D725" s="23">
        <v>72700000</v>
      </c>
      <c r="E725" s="119" t="s">
        <v>3284</v>
      </c>
      <c r="F725" s="24" t="s">
        <v>2372</v>
      </c>
      <c r="G725" s="12">
        <f>+SUMIF(AGRIFARM!H:H,D:D,AGRIFARM!L:L)</f>
        <v>0</v>
      </c>
      <c r="H725" s="12">
        <f>+SUMIF(AGRICORP!I:I,D:D,AGRICORP!D:D)</f>
        <v>0</v>
      </c>
      <c r="I725" s="12">
        <f>+SUMIF(SMTP!D:D,D:D,SMTP!F:F)</f>
        <v>0</v>
      </c>
      <c r="J725" s="12">
        <f>+SUMIF(AGRIVET!G:G,D:D,AGRIVET!D:D)</f>
        <v>0</v>
      </c>
      <c r="K725" s="12">
        <f>+SUMIF(AGRIVAL!G:G,D:D,AGRIVAL!D:D)</f>
        <v>0</v>
      </c>
      <c r="L725" s="12">
        <f>+SUMIF(AGRIKOBA!G:G,D:D,AGRIKOBA!D:D)</f>
        <v>0</v>
      </c>
      <c r="M725" s="12">
        <f>+SUMIF(LMOI!F:F,D:D,LMOI!C:C)</f>
        <v>0</v>
      </c>
      <c r="N725" s="12">
        <f>+SUMIF(TARTINE!G:G,D:D,TARTINE!D:D)</f>
        <v>0</v>
      </c>
      <c r="O725" s="12">
        <f>+SUMIF(IDF!F:F,D:D,IDF!C:C)</f>
        <v>0</v>
      </c>
      <c r="P725" s="12">
        <f>+SUMIF(RYA!G:G,D:D,RYA!D:D)</f>
        <v>0</v>
      </c>
      <c r="Q725" s="12">
        <f>+SUMIF('SCI NOAH'!G:G,D:D,'SCI NOAH'!D:D)</f>
        <v>0</v>
      </c>
      <c r="R725" s="12">
        <f>+SUMIF(SIM!F:F,D:D,SIM!C:C)</f>
        <v>0</v>
      </c>
      <c r="S725" s="163">
        <f>+SUMIF('First Energy'!A:A,D:D,'First Energy'!C:C)</f>
        <v>0</v>
      </c>
      <c r="T725" s="163">
        <f>+SUMIF('ID Motors'!G:G,D:D,'ID Motors'!D:D)</f>
        <v>0</v>
      </c>
      <c r="U725" s="12">
        <f>+SUMIF('ID RENTAL'!G:G,D:D,'ID RENTAL'!D:D)</f>
        <v>0</v>
      </c>
      <c r="V725" s="12">
        <f>+SUMIF('MCM '!G:G,D:D,'MCM '!D:D)</f>
        <v>0</v>
      </c>
      <c r="W725" s="12">
        <f>SUMIF(AGRIMOTORS!G:G,D:D,AGRIMOTORS!D:D)</f>
        <v>0</v>
      </c>
      <c r="X725" s="12">
        <f>+SUMIF(BOVIMA!F:F,D:D,BOVIMA!C:C)</f>
        <v>0</v>
      </c>
      <c r="Y725" s="12">
        <f>+SUMIF(AGRIFEED!F:F,D:D,AGRIFEED!C:C)</f>
        <v>0</v>
      </c>
      <c r="Z725" s="12">
        <f>SUMIF(AMIP!F:F,D:D,AMIP!C:C)</f>
        <v>0</v>
      </c>
      <c r="AA725" s="12">
        <f>+SUMIF(ISF!G:G,D:D,ISF!D:D)</f>
        <v>0</v>
      </c>
      <c r="AB725" s="124">
        <f>+SUMIF(DISCOI!G:G,D:D,DISCOI!D:D)</f>
        <v>0</v>
      </c>
      <c r="AC725" s="12">
        <f>+SUMIF(MABEL!F:F,D:D,MABEL!C:C)</f>
        <v>-494275943.44999999</v>
      </c>
      <c r="AD725" s="12">
        <f>+SUMIF(NMP!F:F,D:D,NMP!C:C)</f>
        <v>0</v>
      </c>
      <c r="AE725" s="12">
        <f>+SUMIF('AMCHO '!F:F,D:D,'AMCHO '!C:C)</f>
        <v>0</v>
      </c>
      <c r="AF725" s="12">
        <f>+SUMIF(CONFORTIS!G:G,D:D,CONFORTIS!D:D)</f>
        <v>0</v>
      </c>
      <c r="AG725" s="12">
        <f>+SUMIF('IRS IMMO'!G:G,D:D,'IRS IMMO'!D:D)</f>
        <v>0</v>
      </c>
      <c r="AH725" s="12">
        <f>+SUMIFS(AGRIVETAM!C:C,AGRIVETAM!F:F,D:D)</f>
        <v>0</v>
      </c>
      <c r="AI725" s="12">
        <f>+SUMIF(EUROPAINTS!F:F,D:D,EUROPAINTS!C:C)</f>
        <v>0</v>
      </c>
      <c r="AJ725" s="12">
        <f>+SUMIF('VET ABE'!F:F,D:D,'VET ABE'!D:D)</f>
        <v>0</v>
      </c>
      <c r="AK725" s="12">
        <f>SUMIF('VET FIA'!F:F,D:D,'VET FIA'!D:D)</f>
        <v>0</v>
      </c>
      <c r="AL725" s="12">
        <f>+SUMIF('CSS SAKAY'!F:F,D:D,'CSS SAKAY'!C:C)</f>
        <v>0</v>
      </c>
      <c r="AM725" s="12"/>
      <c r="AN725" s="12">
        <f>SUMIF('United Malagasy'!F:F,D:D,'United Malagasy'!C:C)</f>
        <v>0</v>
      </c>
      <c r="AO725" s="12">
        <f>+SUMIF(NUTRIFOOD!E:E,D:D,NUTRIFOOD!C:C)</f>
        <v>0</v>
      </c>
      <c r="AP725" s="12">
        <f>+SUMIF(FERRIS!H:H,D:D,FERRIS!E:E)</f>
        <v>0</v>
      </c>
      <c r="AQ725" s="12">
        <f>+SUMIF(SEM!F:F,D:D,SEM!C:C)</f>
        <v>0</v>
      </c>
      <c r="AR725" s="12">
        <f>+SUMIF(Madatrade!F:F,D:D,Madatrade!C:C)</f>
        <v>0</v>
      </c>
      <c r="AS725" s="12">
        <f>+SUMIF('FLY TECH'!F:F,D:D,'FLY TECH'!D:D)</f>
        <v>0</v>
      </c>
      <c r="AT725" s="12">
        <f>+SUMIFS('FIRST INVESTISSEMENT'!D:D,'FIRST INVESTISSEMENT'!G:G,D:D)</f>
        <v>0</v>
      </c>
      <c r="AU725" s="164">
        <f t="shared" si="70"/>
        <v>-494275943.44999999</v>
      </c>
      <c r="AV725" s="165">
        <f t="shared" si="71"/>
        <v>-109278.90090054797</v>
      </c>
    </row>
    <row r="726" spans="1:48" hidden="1" x14ac:dyDescent="0.25">
      <c r="A726" s="11" t="str">
        <f t="shared" si="67"/>
        <v>7</v>
      </c>
      <c r="B726" s="11" t="str">
        <f t="shared" si="68"/>
        <v>74</v>
      </c>
      <c r="C726" s="11" t="str">
        <f t="shared" si="69"/>
        <v>741</v>
      </c>
      <c r="D726" s="23">
        <v>74100000</v>
      </c>
      <c r="E726" s="196" t="s">
        <v>3282</v>
      </c>
      <c r="F726" s="24" t="s">
        <v>2402</v>
      </c>
      <c r="G726" s="12">
        <f>+SUMIF(AGRIFARM!H:H,D:D,AGRIFARM!L:L)</f>
        <v>0</v>
      </c>
      <c r="H726" s="12">
        <f>+SUMIF(AGRICORP!I:I,D:D,AGRICORP!D:D)</f>
        <v>0</v>
      </c>
      <c r="I726" s="12">
        <f>+SUMIF(SMTP!D:D,D:D,SMTP!F:F)</f>
        <v>0</v>
      </c>
      <c r="J726" s="12">
        <f>+SUMIF(AGRIVET!G:G,D:D,AGRIVET!D:D)</f>
        <v>0</v>
      </c>
      <c r="K726" s="12">
        <f>+SUMIF(AGRIVAL!G:G,D:D,AGRIVAL!D:D)</f>
        <v>0</v>
      </c>
      <c r="L726" s="12">
        <f>+SUMIF(AGRIKOBA!G:G,D:D,AGRIKOBA!D:D)</f>
        <v>0</v>
      </c>
      <c r="M726" s="12">
        <f>+SUMIF(LMOI!F:F,D:D,LMOI!C:C)</f>
        <v>0</v>
      </c>
      <c r="N726" s="12">
        <f>+SUMIF(TARTINE!G:G,D:D,TARTINE!D:D)</f>
        <v>0</v>
      </c>
      <c r="O726" s="12">
        <f>+SUMIF(IDF!F:F,D:D,IDF!C:C)</f>
        <v>0</v>
      </c>
      <c r="P726" s="12">
        <f>+SUMIF(RYA!G:G,D:D,RYA!D:D)</f>
        <v>0</v>
      </c>
      <c r="Q726" s="12">
        <f>+SUMIF('SCI NOAH'!G:G,D:D,'SCI NOAH'!D:D)</f>
        <v>0</v>
      </c>
      <c r="R726" s="12">
        <f>+SUMIF(SIM!F:F,D:D,SIM!C:C)</f>
        <v>0</v>
      </c>
      <c r="S726" s="163">
        <f>+SUMIF('First Energy'!A:A,D:D,'First Energy'!C:C)</f>
        <v>0</v>
      </c>
      <c r="T726" s="163">
        <f>+SUMIF('ID Motors'!G:G,D:D,'ID Motors'!D:D)</f>
        <v>0</v>
      </c>
      <c r="U726" s="12">
        <f>+SUMIF('ID RENTAL'!G:G,D:D,'ID RENTAL'!D:D)</f>
        <v>0</v>
      </c>
      <c r="V726" s="12">
        <f>+SUMIF('MCM '!G:G,D:D,'MCM '!D:D)</f>
        <v>0</v>
      </c>
      <c r="W726" s="12">
        <f>SUMIF(AGRIMOTORS!G:G,D:D,AGRIMOTORS!D:D)</f>
        <v>0</v>
      </c>
      <c r="X726" s="12">
        <f>+SUMIF(BOVIMA!F:F,D:D,BOVIMA!C:C)</f>
        <v>-178194785</v>
      </c>
      <c r="Y726" s="12">
        <f>+SUMIF(AGRIFEED!F:F,D:D,AGRIFEED!C:C)</f>
        <v>-92729577</v>
      </c>
      <c r="Z726" s="12">
        <f>SUMIF(AMIP!F:F,D:D,AMIP!C:C)</f>
        <v>0</v>
      </c>
      <c r="AA726" s="12">
        <f>+SUMIF(ISF!G:G,D:D,ISF!D:D)</f>
        <v>0</v>
      </c>
      <c r="AB726" s="124">
        <f>+SUMIF(DISCOI!G:G,D:D,DISCOI!D:D)</f>
        <v>0</v>
      </c>
      <c r="AC726" s="12">
        <f>+SUMIF(MABEL!F:F,D:D,MABEL!C:C)</f>
        <v>0</v>
      </c>
      <c r="AD726" s="12">
        <f>+SUMIF(NMP!F:F,D:D,NMP!C:C)</f>
        <v>0</v>
      </c>
      <c r="AE726" s="12">
        <f>+SUMIF('AMCHO '!F:F,D:D,'AMCHO '!C:C)</f>
        <v>0</v>
      </c>
      <c r="AF726" s="12">
        <f>+SUMIF(CONFORTIS!G:G,D:D,CONFORTIS!D:D)</f>
        <v>0</v>
      </c>
      <c r="AG726" s="12">
        <f>+SUMIF('IRS IMMO'!G:G,D:D,'IRS IMMO'!D:D)</f>
        <v>0</v>
      </c>
      <c r="AH726" s="12">
        <f>+SUMIFS(AGRIVETAM!C:C,AGRIVETAM!F:F,D:D)</f>
        <v>0</v>
      </c>
      <c r="AI726" s="12">
        <f>+SUMIF(EUROPAINTS!F:F,D:D,EUROPAINTS!C:C)</f>
        <v>0</v>
      </c>
      <c r="AJ726" s="12">
        <f>+SUMIF('VET ABE'!F:F,D:D,'VET ABE'!D:D)</f>
        <v>0</v>
      </c>
      <c r="AK726" s="12">
        <f>SUMIF('VET FIA'!F:F,D:D,'VET FIA'!D:D)</f>
        <v>0</v>
      </c>
      <c r="AL726" s="12">
        <f>+SUMIF('CSS SAKAY'!F:F,D:D,'CSS SAKAY'!C:C)</f>
        <v>0</v>
      </c>
      <c r="AM726" s="12"/>
      <c r="AN726" s="12">
        <f>SUMIF('United Malagasy'!F:F,D:D,'United Malagasy'!C:C)</f>
        <v>0</v>
      </c>
      <c r="AO726" s="12">
        <f>+SUMIF(NUTRIFOOD!E:E,D:D,NUTRIFOOD!C:C)</f>
        <v>0</v>
      </c>
      <c r="AP726" s="12">
        <f>+SUMIF(FERRIS!H:H,D:D,FERRIS!E:E)</f>
        <v>0</v>
      </c>
      <c r="AQ726" s="12">
        <f>+SUMIF(SEM!F:F,D:D,SEM!C:C)</f>
        <v>0</v>
      </c>
      <c r="AR726" s="12">
        <f>+SUMIF(Madatrade!F:F,D:D,Madatrade!C:C)</f>
        <v>0</v>
      </c>
      <c r="AS726" s="12">
        <f>+SUMIF('FLY TECH'!F:F,D:D,'FLY TECH'!D:D)</f>
        <v>0</v>
      </c>
      <c r="AT726" s="12">
        <f>+SUMIFS('FIRST INVESTISSEMENT'!D:D,'FIRST INVESTISSEMENT'!G:G,D:D)</f>
        <v>0</v>
      </c>
      <c r="AU726" s="164">
        <f t="shared" si="70"/>
        <v>-270924362</v>
      </c>
      <c r="AV726" s="165">
        <f t="shared" si="71"/>
        <v>-59898.356169011298</v>
      </c>
    </row>
    <row r="727" spans="1:48" hidden="1" x14ac:dyDescent="0.25">
      <c r="A727" s="11" t="str">
        <f t="shared" si="67"/>
        <v>7</v>
      </c>
      <c r="B727" s="11" t="str">
        <f t="shared" si="68"/>
        <v>75</v>
      </c>
      <c r="C727" s="11" t="str">
        <f t="shared" si="69"/>
        <v>752</v>
      </c>
      <c r="D727" s="23">
        <v>75200000</v>
      </c>
      <c r="E727" s="196" t="s">
        <v>3282</v>
      </c>
      <c r="F727" s="24" t="s">
        <v>524</v>
      </c>
      <c r="G727" s="12">
        <f>+SUMIF(AGRIFARM!H:H,D:D,AGRIFARM!L:L)</f>
        <v>-88044842.459999993</v>
      </c>
      <c r="H727" s="12">
        <f>+SUMIF(AGRICORP!I:I,D:D,AGRICORP!D:D)</f>
        <v>0</v>
      </c>
      <c r="I727" s="12">
        <f>+SUMIF(SMTP!D:D,D:D,SMTP!F:F)</f>
        <v>-53308213.329999998</v>
      </c>
      <c r="J727" s="12">
        <f>+SUMIF(AGRIVET!G:G,D:D,AGRIVET!D:D)</f>
        <v>-18158252</v>
      </c>
      <c r="K727" s="12">
        <f>+SUMIF(AGRIVAL!G:G,D:D,AGRIVAL!D:D)</f>
        <v>-8667500</v>
      </c>
      <c r="L727" s="12">
        <f>+SUMIF(AGRIKOBA!G:G,D:D,AGRIKOBA!D:D)</f>
        <v>-11318396</v>
      </c>
      <c r="M727" s="12">
        <f>+SUMIF(LMOI!F:F,D:D,LMOI!C:C)</f>
        <v>0</v>
      </c>
      <c r="N727" s="12">
        <f>+SUMIF(TARTINE!G:G,D:D,TARTINE!D:D)</f>
        <v>0</v>
      </c>
      <c r="O727" s="12">
        <f>+SUMIF(IDF!F:F,D:D,IDF!C:C)</f>
        <v>0</v>
      </c>
      <c r="P727" s="12">
        <f>+SUMIF(RYA!G:G,D:D,RYA!D:D)</f>
        <v>0</v>
      </c>
      <c r="Q727" s="12">
        <f>+SUMIF('SCI NOAH'!G:G,D:D,'SCI NOAH'!D:D)</f>
        <v>0</v>
      </c>
      <c r="R727" s="12">
        <f>+SUMIF(SIM!F:F,D:D,SIM!C:C)</f>
        <v>0</v>
      </c>
      <c r="S727" s="163">
        <f>+SUMIF('First Energy'!A:A,D:D,'First Energy'!C:C)</f>
        <v>0</v>
      </c>
      <c r="T727" s="163">
        <f>+SUMIF('ID Motors'!G:G,D:D,'ID Motors'!D:D)</f>
        <v>-56908754.719999999</v>
      </c>
      <c r="U727" s="12">
        <f>+SUMIF('ID RENTAL'!G:G,D:D,'ID RENTAL'!D:D)</f>
        <v>-855584015.62</v>
      </c>
      <c r="V727" s="12">
        <f>+SUMIF('MCM '!G:G,D:D,'MCM '!D:D)</f>
        <v>0</v>
      </c>
      <c r="W727" s="12">
        <f>SUMIF(AGRIMOTORS!G:G,D:D,AGRIMOTORS!D:D)</f>
        <v>0</v>
      </c>
      <c r="X727" s="12">
        <f>+SUMIF(BOVIMA!F:F,D:D,BOVIMA!C:C)</f>
        <v>0</v>
      </c>
      <c r="Y727" s="12">
        <f>+SUMIF(AGRIFEED!F:F,D:D,AGRIFEED!C:C)</f>
        <v>0</v>
      </c>
      <c r="Z727" s="12">
        <f>SUMIF(AMIP!F:F,D:D,AMIP!C:C)</f>
        <v>0</v>
      </c>
      <c r="AA727" s="12">
        <f>+SUMIF(ISF!G:G,D:D,ISF!D:D)</f>
        <v>0</v>
      </c>
      <c r="AB727" s="124">
        <f>+SUMIF(DISCOI!G:G,D:D,DISCOI!D:D)</f>
        <v>0</v>
      </c>
      <c r="AC727" s="12">
        <f>+SUMIF(MABEL!F:F,D:D,MABEL!C:C)</f>
        <v>0</v>
      </c>
      <c r="AD727" s="12">
        <f>+SUMIF(NMP!F:F,D:D,NMP!C:C)</f>
        <v>0</v>
      </c>
      <c r="AE727" s="12">
        <f>+SUMIF('AMCHO '!F:F,D:D,'AMCHO '!C:C)</f>
        <v>0</v>
      </c>
      <c r="AF727" s="12">
        <f>+SUMIF(CONFORTIS!G:G,D:D,CONFORTIS!D:D)</f>
        <v>0</v>
      </c>
      <c r="AG727" s="12">
        <f>+SUMIF('IRS IMMO'!G:G,D:D,'IRS IMMO'!D:D)</f>
        <v>0</v>
      </c>
      <c r="AH727" s="12">
        <f>+SUMIFS(AGRIVETAM!C:C,AGRIVETAM!F:F,D:D)</f>
        <v>0</v>
      </c>
      <c r="AI727" s="12">
        <f>+SUMIF(EUROPAINTS!F:F,D:D,EUROPAINTS!C:C)</f>
        <v>0</v>
      </c>
      <c r="AJ727" s="12">
        <f>+SUMIF('VET ABE'!F:F,D:D,'VET ABE'!D:D)</f>
        <v>0</v>
      </c>
      <c r="AK727" s="12">
        <f>SUMIF('VET FIA'!F:F,D:D,'VET FIA'!D:D)</f>
        <v>0</v>
      </c>
      <c r="AL727" s="12">
        <f>+SUMIF('CSS SAKAY'!F:F,D:D,'CSS SAKAY'!C:C)</f>
        <v>0</v>
      </c>
      <c r="AM727" s="12"/>
      <c r="AN727" s="12">
        <f>SUMIF('United Malagasy'!F:F,D:D,'United Malagasy'!C:C)</f>
        <v>0</v>
      </c>
      <c r="AO727" s="12">
        <f>+SUMIF(NUTRIFOOD!E:E,D:D,NUTRIFOOD!C:C)</f>
        <v>0</v>
      </c>
      <c r="AP727" s="12">
        <f>+SUMIF(FERRIS!H:H,D:D,FERRIS!E:E)</f>
        <v>-1938319.11</v>
      </c>
      <c r="AQ727" s="12">
        <f>+SUMIF(SEM!F:F,D:D,SEM!C:C)</f>
        <v>0</v>
      </c>
      <c r="AR727" s="12">
        <f>+SUMIF(Madatrade!F:F,D:D,Madatrade!C:C)</f>
        <v>0</v>
      </c>
      <c r="AS727" s="12">
        <f>+SUMIF('FLY TECH'!F:F,D:D,'FLY TECH'!D:D)</f>
        <v>0</v>
      </c>
      <c r="AT727" s="12">
        <f>+SUMIFS('FIRST INVESTISSEMENT'!D:D,'FIRST INVESTISSEMENT'!G:G,D:D)</f>
        <v>0</v>
      </c>
      <c r="AU727" s="164">
        <f t="shared" si="70"/>
        <v>-1093928293.24</v>
      </c>
      <c r="AV727" s="165">
        <f t="shared" si="71"/>
        <v>-241855.35050498025</v>
      </c>
    </row>
    <row r="728" spans="1:48" hidden="1" x14ac:dyDescent="0.25">
      <c r="A728" s="11" t="str">
        <f t="shared" si="67"/>
        <v>7</v>
      </c>
      <c r="B728" s="11" t="str">
        <f t="shared" si="68"/>
        <v>75</v>
      </c>
      <c r="C728" s="11" t="str">
        <f t="shared" si="69"/>
        <v>758</v>
      </c>
      <c r="D728" s="23">
        <v>75800000</v>
      </c>
      <c r="E728" s="196" t="s">
        <v>3282</v>
      </c>
      <c r="F728" s="24" t="s">
        <v>237</v>
      </c>
      <c r="G728" s="12">
        <f>+SUMIF(AGRIFARM!H:H,D:D,AGRIFARM!L:L)</f>
        <v>-47376761.859999999</v>
      </c>
      <c r="H728" s="12">
        <f>+SUMIF(AGRICORP!I:I,D:D,AGRICORP!D:D)</f>
        <v>-3482051259.9099998</v>
      </c>
      <c r="I728" s="12">
        <f>+SUMIF(SMTP!D:D,D:D,SMTP!F:F)</f>
        <v>-532372427.63139999</v>
      </c>
      <c r="J728" s="12">
        <f>+SUMIF(AGRIVET!G:G,D:D,AGRIVET!D:D)</f>
        <v>-51495022.32</v>
      </c>
      <c r="K728" s="12">
        <f>+SUMIF(AGRIVAL!G:G,D:D,AGRIVAL!D:D)</f>
        <v>-109819113.73</v>
      </c>
      <c r="L728" s="12">
        <f>+SUMIF(AGRIKOBA!G:G,D:D,AGRIKOBA!D:D)</f>
        <v>-534802.47</v>
      </c>
      <c r="M728" s="12">
        <f>+SUMIF(LMOI!F:F,D:D,LMOI!C:C)</f>
        <v>-341174670.69</v>
      </c>
      <c r="N728" s="12">
        <f>+SUMIF(TARTINE!G:G,D:D,TARTINE!D:D)</f>
        <v>-9233.17</v>
      </c>
      <c r="O728" s="12">
        <f>+SUMIF(IDF!F:F,D:D,IDF!C:C)</f>
        <v>-502481167.35000002</v>
      </c>
      <c r="P728" s="12">
        <f>+SUMIF(RYA!G:G,D:D,RYA!D:D)</f>
        <v>-36277855.369999997</v>
      </c>
      <c r="Q728" s="12">
        <f>+SUMIF('SCI NOAH'!G:G,D:D,'SCI NOAH'!D:D)</f>
        <v>0</v>
      </c>
      <c r="R728" s="12">
        <f>+SUMIF(SIM!F:F,D:D,SIM!C:C)</f>
        <v>-36363764.149999999</v>
      </c>
      <c r="S728" s="163">
        <f>+SUMIF('First Energy'!A:A,D:D,'First Energy'!C:C)</f>
        <v>-9983330.5800000001</v>
      </c>
      <c r="T728" s="163">
        <f>+SUMIF('ID Motors'!G:G,D:D,'ID Motors'!D:D)</f>
        <v>-186423476.34999999</v>
      </c>
      <c r="U728" s="12">
        <f>+SUMIF('ID RENTAL'!G:G,D:D,'ID RENTAL'!D:D)</f>
        <v>-3829089.36</v>
      </c>
      <c r="V728" s="12">
        <f>+SUMIF('MCM '!G:G,D:D,'MCM '!D:D)</f>
        <v>-278972538.44999999</v>
      </c>
      <c r="W728" s="12">
        <f>SUMIF(AGRIMOTORS!G:G,D:D,AGRIMOTORS!D:D)</f>
        <v>-14302985.619999999</v>
      </c>
      <c r="X728" s="12">
        <f>+SUMIF(BOVIMA!F:F,D:D,BOVIMA!C:C)</f>
        <v>-45786324.760000005</v>
      </c>
      <c r="Y728" s="12">
        <f>+SUMIF(AGRIFEED!F:F,D:D,AGRIFEED!C:C)</f>
        <v>-2606722.61</v>
      </c>
      <c r="Z728" s="12">
        <f>SUMIF(AMIP!F:F,D:D,AMIP!C:C)</f>
        <v>0</v>
      </c>
      <c r="AA728" s="12">
        <f>+SUMIF(ISF!G:G,D:D,ISF!D:D)</f>
        <v>0</v>
      </c>
      <c r="AB728" s="124">
        <f>+SUMIF(DISCOI!G:G,D:D,DISCOI!D:D)</f>
        <v>-15170.14</v>
      </c>
      <c r="AC728" s="12">
        <f>+SUMIF(MABEL!F:F,D:D,MABEL!C:C)</f>
        <v>-707721.44</v>
      </c>
      <c r="AD728" s="12">
        <f>+SUMIF(NMP!F:F,D:D,NMP!C:C)</f>
        <v>0</v>
      </c>
      <c r="AE728" s="12">
        <f>+SUMIF('AMCHO '!F:F,D:D,'AMCHO '!C:C)</f>
        <v>-2209573850.0969996</v>
      </c>
      <c r="AF728" s="12">
        <f>+SUMIF(CONFORTIS!G:G,D:D,CONFORTIS!D:D)</f>
        <v>0</v>
      </c>
      <c r="AG728" s="12">
        <f>+SUMIF('IRS IMMO'!G:G,D:D,'IRS IMMO'!D:D)</f>
        <v>-2945.15</v>
      </c>
      <c r="AH728" s="12">
        <f>+SUMIFS(AGRIVETAM!C:C,AGRIVETAM!F:F,D:D)</f>
        <v>-105701.15</v>
      </c>
      <c r="AI728" s="12">
        <f>+SUMIF(EUROPAINTS!F:F,D:D,EUROPAINTS!C:C)</f>
        <v>-3611319.97</v>
      </c>
      <c r="AJ728" s="12">
        <f>+SUMIF('VET ABE'!F:F,D:D,'VET ABE'!D:D)</f>
        <v>-139794.56</v>
      </c>
      <c r="AK728" s="12">
        <f>SUMIF('VET FIA'!F:F,D:D,'VET FIA'!D:D)</f>
        <v>-917771.52</v>
      </c>
      <c r="AL728" s="12">
        <f>+SUMIF('CSS SAKAY'!F:F,D:D,'CSS SAKAY'!C:C)</f>
        <v>0</v>
      </c>
      <c r="AM728" s="12"/>
      <c r="AN728" s="12">
        <f>SUMIF('United Malagasy'!F:F,D:D,'United Malagasy'!C:C)</f>
        <v>-130808808.55</v>
      </c>
      <c r="AO728" s="12">
        <f>+SUMIF(NUTRIFOOD!E:E,D:D,NUTRIFOOD!C:C)</f>
        <v>-1049.71</v>
      </c>
      <c r="AP728" s="12">
        <f>+SUMIF(FERRIS!H:H,D:D,FERRIS!E:E)</f>
        <v>-2010428.2</v>
      </c>
      <c r="AQ728" s="12">
        <f>+SUMIF(SEM!F:F,D:D,SEM!C:C)</f>
        <v>-8563917.3499999996</v>
      </c>
      <c r="AR728" s="12">
        <f>+SUMIF(Madatrade!F:F,D:D,Madatrade!C:C)</f>
        <v>-20.02</v>
      </c>
      <c r="AS728" s="12">
        <f>+SUMIF('FLY TECH'!F:F,D:D,'FLY TECH'!D:D)</f>
        <v>-396577.48</v>
      </c>
      <c r="AT728" s="12">
        <f>+SUMIFS('FIRST INVESTISSEMENT'!D:D,'FIRST INVESTISSEMENT'!G:G,D:D)</f>
        <v>-0.02</v>
      </c>
      <c r="AU728" s="164">
        <f t="shared" si="70"/>
        <v>-8038715621.7384005</v>
      </c>
      <c r="AV728" s="165">
        <f t="shared" si="71"/>
        <v>-1777270.4082340214</v>
      </c>
    </row>
    <row r="729" spans="1:48" hidden="1" x14ac:dyDescent="0.25">
      <c r="A729" s="11" t="str">
        <f t="shared" si="67"/>
        <v>7</v>
      </c>
      <c r="B729" s="11" t="str">
        <f t="shared" si="68"/>
        <v>75</v>
      </c>
      <c r="C729" s="11" t="str">
        <f t="shared" si="69"/>
        <v>758</v>
      </c>
      <c r="D729" s="23">
        <v>75810000</v>
      </c>
      <c r="E729" s="196" t="s">
        <v>3282</v>
      </c>
      <c r="F729" s="24" t="s">
        <v>573</v>
      </c>
      <c r="G729" s="12">
        <f>+SUMIF(AGRIFARM!H:H,D:D,AGRIFARM!L:L)</f>
        <v>0</v>
      </c>
      <c r="H729" s="12">
        <f>+SUMIF(AGRICORP!I:I,D:D,AGRICORP!D:D)</f>
        <v>-9464200</v>
      </c>
      <c r="I729" s="12">
        <f>+SUMIF(SMTP!D:D,D:D,SMTP!F:F)</f>
        <v>-27983400</v>
      </c>
      <c r="J729" s="12">
        <f>+SUMIF(AGRIVET!G:G,D:D,AGRIVET!D:D)</f>
        <v>0</v>
      </c>
      <c r="K729" s="12">
        <f>+SUMIF(AGRIVAL!G:G,D:D,AGRIVAL!D:D)</f>
        <v>-23340500</v>
      </c>
      <c r="L729" s="12">
        <f>+SUMIF(AGRIKOBA!G:G,D:D,AGRIKOBA!D:D)</f>
        <v>-5470900</v>
      </c>
      <c r="M729" s="12">
        <f>+SUMIF(LMOI!F:F,D:D,LMOI!C:C)</f>
        <v>0</v>
      </c>
      <c r="N729" s="12">
        <f>+SUMIF(TARTINE!G:G,D:D,TARTINE!D:D)</f>
        <v>0</v>
      </c>
      <c r="O729" s="12">
        <f>+SUMIF(IDF!F:F,D:D,IDF!C:C)</f>
        <v>0</v>
      </c>
      <c r="P729" s="12">
        <f>+SUMIF(RYA!G:G,D:D,RYA!D:D)</f>
        <v>0</v>
      </c>
      <c r="Q729" s="12">
        <f>+SUMIF('SCI NOAH'!G:G,D:D,'SCI NOAH'!D:D)</f>
        <v>-40000</v>
      </c>
      <c r="R729" s="12">
        <f>+SUMIF(SIM!F:F,D:D,SIM!C:C)</f>
        <v>0</v>
      </c>
      <c r="S729" s="163">
        <f>+SUMIF('First Energy'!A:A,D:D,'First Energy'!C:C)</f>
        <v>-689666</v>
      </c>
      <c r="T729" s="163">
        <f>+SUMIF('ID Motors'!G:G,D:D,'ID Motors'!D:D)</f>
        <v>-1273000</v>
      </c>
      <c r="U729" s="12">
        <f>+SUMIF('ID RENTAL'!G:G,D:D,'ID RENTAL'!D:D)</f>
        <v>-818200</v>
      </c>
      <c r="V729" s="12">
        <f>+SUMIF('MCM '!G:G,D:D,'MCM '!D:D)</f>
        <v>0</v>
      </c>
      <c r="W729" s="12">
        <f>SUMIF(AGRIMOTORS!G:G,D:D,AGRIMOTORS!D:D)</f>
        <v>-123000</v>
      </c>
      <c r="X729" s="12">
        <f>+SUMIF(BOVIMA!F:F,D:D,BOVIMA!C:C)</f>
        <v>0</v>
      </c>
      <c r="Y729" s="12">
        <f>+SUMIF(AGRIFEED!F:F,D:D,AGRIFEED!C:C)</f>
        <v>-5345000</v>
      </c>
      <c r="Z729" s="12">
        <f>SUMIF(AMIP!F:F,D:D,AMIP!C:C)</f>
        <v>0</v>
      </c>
      <c r="AA729" s="12">
        <f>+SUMIF(ISF!G:G,D:D,ISF!D:D)</f>
        <v>0</v>
      </c>
      <c r="AB729" s="124">
        <f>+SUMIF(DISCOI!G:G,D:D,DISCOI!D:D)</f>
        <v>0</v>
      </c>
      <c r="AC729" s="12">
        <f>+SUMIF(MABEL!F:F,D:D,MABEL!C:C)</f>
        <v>0</v>
      </c>
      <c r="AD729" s="12">
        <f>+SUMIF(NMP!F:F,D:D,NMP!C:C)</f>
        <v>0</v>
      </c>
      <c r="AE729" s="12">
        <f>+SUMIF('AMCHO '!F:F,D:D,'AMCHO '!C:C)</f>
        <v>0</v>
      </c>
      <c r="AF729" s="12">
        <f>+SUMIF(CONFORTIS!G:G,D:D,CONFORTIS!D:D)</f>
        <v>0</v>
      </c>
      <c r="AG729" s="12">
        <f>+SUMIF('IRS IMMO'!G:G,D:D,'IRS IMMO'!D:D)</f>
        <v>0</v>
      </c>
      <c r="AH729" s="12">
        <f>+SUMIFS(AGRIVETAM!C:C,AGRIVETAM!F:F,D:D)</f>
        <v>-247800</v>
      </c>
      <c r="AI729" s="12">
        <f>+SUMIF(EUROPAINTS!F:F,D:D,EUROPAINTS!C:C)</f>
        <v>-654968.6</v>
      </c>
      <c r="AJ729" s="12">
        <f>+SUMIF('VET ABE'!F:F,D:D,'VET ABE'!D:D)</f>
        <v>-120800</v>
      </c>
      <c r="AK729" s="12">
        <f>SUMIF('VET FIA'!F:F,D:D,'VET FIA'!D:D)</f>
        <v>-72000</v>
      </c>
      <c r="AL729" s="12">
        <f>+SUMIF('CSS SAKAY'!F:F,D:D,'CSS SAKAY'!C:C)</f>
        <v>0</v>
      </c>
      <c r="AN729" s="12">
        <f>SUMIF('United Malagasy'!F:F,D:D,'United Malagasy'!C:C)</f>
        <v>0</v>
      </c>
      <c r="AO729" s="12">
        <f>+SUMIF(NUTRIFOOD!E:E,D:D,NUTRIFOOD!C:C)</f>
        <v>-177500</v>
      </c>
      <c r="AP729" s="12">
        <f>+SUMIF(FERRIS!H:H,D:D,FERRIS!E:E)</f>
        <v>0</v>
      </c>
      <c r="AQ729" s="12">
        <f>+SUMIF(SEM!F:F,D:D,SEM!C:C)</f>
        <v>0</v>
      </c>
      <c r="AR729" s="12">
        <f>+SUMIF(Madatrade!F:F,D:D,Madatrade!C:C)</f>
        <v>0</v>
      </c>
      <c r="AS729" s="12">
        <f>+SUMIF('FLY TECH'!F:F,D:D,'FLY TECH'!D:D)</f>
        <v>-1305000</v>
      </c>
      <c r="AT729" s="12">
        <f>+SUMIFS('FIRST INVESTISSEMENT'!D:D,'FIRST INVESTISSEMENT'!G:G,D:D)</f>
        <v>0</v>
      </c>
      <c r="AU729" s="164">
        <f t="shared" si="70"/>
        <v>-77125934.599999994</v>
      </c>
      <c r="AV729" s="165">
        <f t="shared" si="71"/>
        <v>-17051.684338888179</v>
      </c>
    </row>
    <row r="730" spans="1:48" hidden="1" x14ac:dyDescent="0.25">
      <c r="A730" s="11" t="str">
        <f t="shared" si="67"/>
        <v>7</v>
      </c>
      <c r="B730" s="11" t="str">
        <f t="shared" si="68"/>
        <v>75</v>
      </c>
      <c r="C730" s="11" t="str">
        <f t="shared" si="69"/>
        <v>758</v>
      </c>
      <c r="D730" s="23">
        <v>75820000</v>
      </c>
      <c r="E730" s="196" t="s">
        <v>3282</v>
      </c>
      <c r="F730" s="24" t="s">
        <v>1453</v>
      </c>
      <c r="G730" s="12">
        <f>+SUMIF(AGRIFARM!H:H,D:D,AGRIFARM!L:L)</f>
        <v>0</v>
      </c>
      <c r="H730" s="12">
        <f>+SUMIF(AGRICORP!I:I,D:D,AGRICORP!D:D)</f>
        <v>0</v>
      </c>
      <c r="I730" s="12">
        <f>+SUMIF(SMTP!D:D,D:D,SMTP!F:F)</f>
        <v>-18000005.440000001</v>
      </c>
      <c r="J730" s="12">
        <f>+SUMIF(AGRIVET!G:G,D:D,AGRIVET!D:D)</f>
        <v>0</v>
      </c>
      <c r="K730" s="12">
        <f>+SUMIF(AGRIVAL!G:G,D:D,AGRIVAL!D:D)</f>
        <v>0</v>
      </c>
      <c r="L730" s="12">
        <f>+SUMIF(AGRIKOBA!G:G,D:D,AGRIKOBA!D:D)</f>
        <v>0</v>
      </c>
      <c r="M730" s="12">
        <f>+SUMIF(LMOI!F:F,D:D,LMOI!C:C)</f>
        <v>0</v>
      </c>
      <c r="N730" s="12">
        <f>+SUMIF(TARTINE!G:G,D:D,TARTINE!D:D)</f>
        <v>0</v>
      </c>
      <c r="O730" s="12">
        <f>+SUMIF(IDF!F:F,D:D,IDF!C:C)</f>
        <v>0</v>
      </c>
      <c r="P730" s="12">
        <f>+SUMIF(RYA!G:G,D:D,RYA!D:D)</f>
        <v>0</v>
      </c>
      <c r="Q730" s="12">
        <f>+SUMIF('SCI NOAH'!G:G,D:D,'SCI NOAH'!D:D)</f>
        <v>0</v>
      </c>
      <c r="R730" s="12">
        <f>+SUMIF(SIM!F:F,D:D,SIM!C:C)</f>
        <v>0</v>
      </c>
      <c r="S730" s="163">
        <f>+SUMIF('First Energy'!A:A,D:D,'First Energy'!C:C)</f>
        <v>0</v>
      </c>
      <c r="T730" s="163">
        <f>+SUMIF('ID Motors'!G:G,D:D,'ID Motors'!D:D)</f>
        <v>0</v>
      </c>
      <c r="U730" s="12">
        <f>+SUMIF('ID RENTAL'!G:G,D:D,'ID RENTAL'!D:D)</f>
        <v>0</v>
      </c>
      <c r="V730" s="12">
        <f>+SUMIF('MCM '!G:G,D:D,'MCM '!D:D)</f>
        <v>0</v>
      </c>
      <c r="W730" s="12">
        <f>SUMIF(AGRIMOTORS!G:G,D:D,AGRIMOTORS!D:D)</f>
        <v>0</v>
      </c>
      <c r="X730" s="12">
        <f>+SUMIF(BOVIMA!F:F,D:D,BOVIMA!C:C)</f>
        <v>0</v>
      </c>
      <c r="Y730" s="12">
        <f>+SUMIF(AGRIFEED!F:F,D:D,AGRIFEED!C:C)</f>
        <v>0</v>
      </c>
      <c r="Z730" s="12">
        <f>SUMIF(AMIP!F:F,D:D,AMIP!C:C)</f>
        <v>0</v>
      </c>
      <c r="AA730" s="12">
        <f>+SUMIF(ISF!G:G,D:D,ISF!D:D)</f>
        <v>0</v>
      </c>
      <c r="AB730" s="124">
        <f>+SUMIF(DISCOI!G:G,D:D,DISCOI!D:D)</f>
        <v>0</v>
      </c>
      <c r="AC730" s="12">
        <f>+SUMIF(MABEL!F:F,D:D,MABEL!C:C)</f>
        <v>0</v>
      </c>
      <c r="AD730" s="12">
        <f>+SUMIF(NMP!F:F,D:D,NMP!C:C)</f>
        <v>0</v>
      </c>
      <c r="AE730" s="12">
        <f>+SUMIF('AMCHO '!F:F,D:D,'AMCHO '!C:C)</f>
        <v>0</v>
      </c>
      <c r="AF730" s="12">
        <f>+SUMIF(CONFORTIS!G:G,D:D,CONFORTIS!D:D)</f>
        <v>0</v>
      </c>
      <c r="AG730" s="12">
        <f>+SUMIF('IRS IMMO'!G:G,D:D,'IRS IMMO'!D:D)</f>
        <v>0</v>
      </c>
      <c r="AH730" s="12">
        <f>+SUMIFS(AGRIVETAM!C:C,AGRIVETAM!F:F,D:D)</f>
        <v>0</v>
      </c>
      <c r="AI730" s="12">
        <f>+SUMIF(EUROPAINTS!F:F,D:D,EUROPAINTS!C:C)</f>
        <v>0</v>
      </c>
      <c r="AJ730" s="12">
        <f>+SUMIF('VET ABE'!F:F,D:D,'VET ABE'!D:D)</f>
        <v>0</v>
      </c>
      <c r="AK730" s="12">
        <f>SUMIF('VET FIA'!F:F,D:D,'VET FIA'!D:D)</f>
        <v>0</v>
      </c>
      <c r="AL730" s="12">
        <f>+SUMIF('CSS SAKAY'!F:F,D:D,'CSS SAKAY'!C:C)</f>
        <v>0</v>
      </c>
      <c r="AM730" s="12"/>
      <c r="AN730" s="12">
        <f>SUMIF('United Malagasy'!F:F,D:D,'United Malagasy'!C:C)</f>
        <v>0</v>
      </c>
      <c r="AO730" s="12">
        <f>+SUMIF(NUTRIFOOD!E:E,D:D,NUTRIFOOD!C:C)</f>
        <v>0</v>
      </c>
      <c r="AP730" s="12">
        <f>+SUMIF(FERRIS!H:H,D:D,FERRIS!E:E)</f>
        <v>0</v>
      </c>
      <c r="AQ730" s="12">
        <f>+SUMIF(SEM!F:F,D:D,SEM!C:C)</f>
        <v>0</v>
      </c>
      <c r="AR730" s="12">
        <f>+SUMIF(Madatrade!F:F,D:D,Madatrade!C:C)</f>
        <v>0</v>
      </c>
      <c r="AS730" s="12">
        <f>+SUMIF('FLY TECH'!F:F,D:D,'FLY TECH'!D:D)</f>
        <v>0</v>
      </c>
      <c r="AT730" s="12">
        <f>+SUMIFS('FIRST INVESTISSEMENT'!D:D,'FIRST INVESTISSEMENT'!G:G,D:D)</f>
        <v>0</v>
      </c>
      <c r="AU730" s="164">
        <f t="shared" si="70"/>
        <v>-18000005.440000001</v>
      </c>
      <c r="AV730" s="165">
        <f t="shared" si="71"/>
        <v>-3979.6005384309474</v>
      </c>
    </row>
    <row r="731" spans="1:48" hidden="1" x14ac:dyDescent="0.25">
      <c r="A731" s="11" t="str">
        <f t="shared" si="67"/>
        <v>7</v>
      </c>
      <c r="B731" s="11" t="str">
        <f t="shared" si="68"/>
        <v>75</v>
      </c>
      <c r="C731" s="11" t="str">
        <f t="shared" si="69"/>
        <v>758</v>
      </c>
      <c r="D731" s="23">
        <v>75830000</v>
      </c>
      <c r="E731" s="196" t="s">
        <v>3282</v>
      </c>
      <c r="F731" s="24" t="s">
        <v>1454</v>
      </c>
      <c r="G731" s="12">
        <f>+SUMIF(AGRIFARM!H:H,D:D,AGRIFARM!L:L)</f>
        <v>0</v>
      </c>
      <c r="H731" s="12">
        <f>+SUMIF(AGRICORP!I:I,D:D,AGRICORP!D:D)</f>
        <v>0</v>
      </c>
      <c r="I731" s="12">
        <f>+SUMIF(SMTP!D:D,D:D,SMTP!F:F)</f>
        <v>-868545581.62</v>
      </c>
      <c r="J731" s="12">
        <f>+SUMIF(AGRIVET!G:G,D:D,AGRIVET!D:D)</f>
        <v>0</v>
      </c>
      <c r="K731" s="12">
        <f>+SUMIF(AGRIVAL!G:G,D:D,AGRIVAL!D:D)</f>
        <v>0</v>
      </c>
      <c r="L731" s="12">
        <f>+SUMIF(AGRIKOBA!G:G,D:D,AGRIKOBA!D:D)</f>
        <v>0</v>
      </c>
      <c r="M731" s="12">
        <f>+SUMIF(LMOI!F:F,D:D,LMOI!C:C)</f>
        <v>0</v>
      </c>
      <c r="N731" s="12">
        <f>+SUMIF(TARTINE!G:G,D:D,TARTINE!D:D)</f>
        <v>0</v>
      </c>
      <c r="O731" s="12">
        <f>+SUMIF(IDF!F:F,D:D,IDF!C:C)</f>
        <v>0</v>
      </c>
      <c r="P731" s="12">
        <f>+SUMIF(RYA!G:G,D:D,RYA!D:D)</f>
        <v>0</v>
      </c>
      <c r="Q731" s="12">
        <f>+SUMIF('SCI NOAH'!G:G,D:D,'SCI NOAH'!D:D)</f>
        <v>0</v>
      </c>
      <c r="R731" s="12">
        <f>+SUMIF(SIM!F:F,D:D,SIM!C:C)</f>
        <v>0</v>
      </c>
      <c r="S731" s="163">
        <f>+SUMIF('First Energy'!A:A,D:D,'First Energy'!C:C)</f>
        <v>0</v>
      </c>
      <c r="T731" s="163">
        <f>+SUMIF('ID Motors'!G:G,D:D,'ID Motors'!D:D)</f>
        <v>0</v>
      </c>
      <c r="U731" s="12">
        <f>+SUMIF('ID RENTAL'!G:G,D:D,'ID RENTAL'!D:D)</f>
        <v>0</v>
      </c>
      <c r="V731" s="12">
        <f>+SUMIF('MCM '!G:G,D:D,'MCM '!D:D)</f>
        <v>0</v>
      </c>
      <c r="W731" s="12">
        <f>SUMIF(AGRIMOTORS!G:G,D:D,AGRIMOTORS!D:D)</f>
        <v>0</v>
      </c>
      <c r="X731" s="12">
        <f>+SUMIF(BOVIMA!F:F,D:D,BOVIMA!C:C)</f>
        <v>0</v>
      </c>
      <c r="Y731" s="12">
        <f>+SUMIF(AGRIFEED!F:F,D:D,AGRIFEED!C:C)</f>
        <v>0</v>
      </c>
      <c r="Z731" s="12">
        <f>SUMIF(AMIP!F:F,D:D,AMIP!C:C)</f>
        <v>0</v>
      </c>
      <c r="AA731" s="12">
        <f>+SUMIF(ISF!G:G,D:D,ISF!D:D)</f>
        <v>0</v>
      </c>
      <c r="AB731" s="124">
        <f>+SUMIF(DISCOI!G:G,D:D,DISCOI!D:D)</f>
        <v>0</v>
      </c>
      <c r="AC731" s="12">
        <f>+SUMIF(MABEL!F:F,D:D,MABEL!C:C)</f>
        <v>0</v>
      </c>
      <c r="AD731" s="12">
        <f>+SUMIF(NMP!F:F,D:D,NMP!C:C)</f>
        <v>0</v>
      </c>
      <c r="AE731" s="12">
        <f>+SUMIF('AMCHO '!F:F,D:D,'AMCHO '!C:C)</f>
        <v>0</v>
      </c>
      <c r="AF731" s="12">
        <f>+SUMIF(CONFORTIS!G:G,D:D,CONFORTIS!D:D)</f>
        <v>0</v>
      </c>
      <c r="AG731" s="12">
        <f>+SUMIF('IRS IMMO'!G:G,D:D,'IRS IMMO'!D:D)</f>
        <v>0</v>
      </c>
      <c r="AH731" s="12">
        <f>+SUMIFS(AGRIVETAM!C:C,AGRIVETAM!F:F,D:D)</f>
        <v>0</v>
      </c>
      <c r="AI731" s="12">
        <f>+SUMIF(EUROPAINTS!F:F,D:D,EUROPAINTS!C:C)</f>
        <v>0</v>
      </c>
      <c r="AJ731" s="12">
        <f>+SUMIF('VET ABE'!F:F,D:D,'VET ABE'!D:D)</f>
        <v>-946632.75</v>
      </c>
      <c r="AK731" s="12">
        <f>SUMIF('VET FIA'!F:F,D:D,'VET FIA'!D:D)</f>
        <v>-27400</v>
      </c>
      <c r="AL731" s="12">
        <f>+SUMIF('CSS SAKAY'!F:F,D:D,'CSS SAKAY'!C:C)</f>
        <v>0</v>
      </c>
      <c r="AM731" s="12"/>
      <c r="AN731" s="12">
        <f>SUMIF('United Malagasy'!F:F,D:D,'United Malagasy'!C:C)</f>
        <v>0</v>
      </c>
      <c r="AO731" s="12">
        <f>+SUMIF(NUTRIFOOD!E:E,D:D,NUTRIFOOD!C:C)</f>
        <v>0</v>
      </c>
      <c r="AP731" s="12">
        <f>+SUMIF(FERRIS!H:H,D:D,FERRIS!E:E)</f>
        <v>0</v>
      </c>
      <c r="AQ731" s="12">
        <f>+SUMIF(SEM!F:F,D:D,SEM!C:C)</f>
        <v>0</v>
      </c>
      <c r="AR731" s="12">
        <f>+SUMIF(Madatrade!F:F,D:D,Madatrade!C:C)</f>
        <v>0</v>
      </c>
      <c r="AS731" s="12">
        <f>+SUMIF('FLY TECH'!F:F,D:D,'FLY TECH'!D:D)</f>
        <v>0</v>
      </c>
      <c r="AT731" s="12">
        <f>+SUMIFS('FIRST INVESTISSEMENT'!D:D,'FIRST INVESTISSEMENT'!G:G,D:D)</f>
        <v>0</v>
      </c>
      <c r="AU731" s="164">
        <f t="shared" si="70"/>
        <v>-869519614.37</v>
      </c>
      <c r="AV731" s="165">
        <f t="shared" si="71"/>
        <v>-192241.09331842078</v>
      </c>
    </row>
    <row r="732" spans="1:48" hidden="1" x14ac:dyDescent="0.25">
      <c r="A732" s="11" t="str">
        <f t="shared" si="67"/>
        <v>7</v>
      </c>
      <c r="B732" s="11" t="str">
        <f t="shared" si="68"/>
        <v>75</v>
      </c>
      <c r="C732" s="11" t="str">
        <f t="shared" si="69"/>
        <v>758</v>
      </c>
      <c r="D732" s="23">
        <v>75840000</v>
      </c>
      <c r="E732" s="196" t="s">
        <v>3282</v>
      </c>
      <c r="F732" s="24" t="s">
        <v>1455</v>
      </c>
      <c r="G732" s="12">
        <f>+SUMIF(AGRIFARM!H:H,D:D,AGRIFARM!L:L)</f>
        <v>0</v>
      </c>
      <c r="H732" s="12">
        <f>+SUMIF(AGRICORP!I:I,D:D,AGRICORP!D:D)</f>
        <v>0</v>
      </c>
      <c r="I732" s="12">
        <f>+SUMIF(SMTP!D:D,D:D,SMTP!F:F)</f>
        <v>-90408498.739999995</v>
      </c>
      <c r="J732" s="12">
        <f>+SUMIF(AGRIVET!G:G,D:D,AGRIVET!D:D)</f>
        <v>0</v>
      </c>
      <c r="K732" s="12">
        <f>+SUMIF(AGRIVAL!G:G,D:D,AGRIVAL!D:D)</f>
        <v>0</v>
      </c>
      <c r="L732" s="12">
        <f>+SUMIF(AGRIKOBA!G:G,D:D,AGRIKOBA!D:D)</f>
        <v>0</v>
      </c>
      <c r="M732" s="12">
        <f>+SUMIF(LMOI!F:F,D:D,LMOI!C:C)</f>
        <v>0</v>
      </c>
      <c r="N732" s="12">
        <f>+SUMIF(TARTINE!G:G,D:D,TARTINE!D:D)</f>
        <v>0</v>
      </c>
      <c r="O732" s="12">
        <f>+SUMIF(IDF!F:F,D:D,IDF!C:C)</f>
        <v>0</v>
      </c>
      <c r="P732" s="12">
        <f>+SUMIF(RYA!G:G,D:D,RYA!D:D)</f>
        <v>0</v>
      </c>
      <c r="Q732" s="12">
        <f>+SUMIF('SCI NOAH'!G:G,D:D,'SCI NOAH'!D:D)</f>
        <v>0</v>
      </c>
      <c r="R732" s="12">
        <f>+SUMIF(SIM!F:F,D:D,SIM!C:C)</f>
        <v>0</v>
      </c>
      <c r="S732" s="163">
        <f>+SUMIF('First Energy'!A:A,D:D,'First Energy'!C:C)</f>
        <v>0</v>
      </c>
      <c r="T732" s="163">
        <f>+SUMIF('ID Motors'!G:G,D:D,'ID Motors'!D:D)</f>
        <v>0</v>
      </c>
      <c r="U732" s="12">
        <f>+SUMIF('ID RENTAL'!G:G,D:D,'ID RENTAL'!D:D)</f>
        <v>0</v>
      </c>
      <c r="V732" s="12">
        <f>+SUMIF('MCM '!G:G,D:D,'MCM '!D:D)</f>
        <v>0</v>
      </c>
      <c r="W732" s="12">
        <f>SUMIF(AGRIMOTORS!G:G,D:D,AGRIMOTORS!D:D)</f>
        <v>0</v>
      </c>
      <c r="X732" s="12">
        <f>+SUMIF(BOVIMA!F:F,D:D,BOVIMA!C:C)</f>
        <v>0</v>
      </c>
      <c r="Y732" s="12">
        <f>+SUMIF(AGRIFEED!F:F,D:D,AGRIFEED!C:C)</f>
        <v>0</v>
      </c>
      <c r="Z732" s="12">
        <f>SUMIF(AMIP!F:F,D:D,AMIP!C:C)</f>
        <v>0</v>
      </c>
      <c r="AA732" s="12">
        <f>+SUMIF(ISF!G:G,D:D,ISF!D:D)</f>
        <v>0</v>
      </c>
      <c r="AB732" s="124">
        <f>+SUMIF(DISCOI!G:G,D:D,DISCOI!D:D)</f>
        <v>0</v>
      </c>
      <c r="AC732" s="12">
        <f>+SUMIF(MABEL!F:F,D:D,MABEL!C:C)</f>
        <v>0</v>
      </c>
      <c r="AD732" s="12">
        <f>+SUMIF(NMP!F:F,D:D,NMP!C:C)</f>
        <v>0</v>
      </c>
      <c r="AE732" s="12">
        <f>+SUMIF('AMCHO '!F:F,D:D,'AMCHO '!C:C)</f>
        <v>0</v>
      </c>
      <c r="AF732" s="12">
        <f>+SUMIF(CONFORTIS!G:G,D:D,CONFORTIS!D:D)</f>
        <v>0</v>
      </c>
      <c r="AG732" s="12">
        <f>+SUMIF('IRS IMMO'!G:G,D:D,'IRS IMMO'!D:D)</f>
        <v>0</v>
      </c>
      <c r="AH732" s="12">
        <f>+SUMIFS(AGRIVETAM!C:C,AGRIVETAM!F:F,D:D)</f>
        <v>0</v>
      </c>
      <c r="AI732" s="12">
        <f>+SUMIF(EUROPAINTS!F:F,D:D,EUROPAINTS!C:C)</f>
        <v>0</v>
      </c>
      <c r="AJ732" s="12">
        <f>+SUMIF('VET ABE'!F:F,D:D,'VET ABE'!D:D)</f>
        <v>0</v>
      </c>
      <c r="AK732" s="12">
        <f>SUMIF('VET FIA'!F:F,D:D,'VET FIA'!D:D)</f>
        <v>0</v>
      </c>
      <c r="AL732" s="12">
        <f>+SUMIF('CSS SAKAY'!F:F,D:D,'CSS SAKAY'!C:C)</f>
        <v>0</v>
      </c>
      <c r="AM732" s="12"/>
      <c r="AN732" s="12">
        <f>SUMIF('United Malagasy'!F:F,D:D,'United Malagasy'!C:C)</f>
        <v>0</v>
      </c>
      <c r="AO732" s="12">
        <f>+SUMIF(NUTRIFOOD!E:E,D:D,NUTRIFOOD!C:C)</f>
        <v>0</v>
      </c>
      <c r="AP732" s="12">
        <f>+SUMIF(FERRIS!H:H,D:D,FERRIS!E:E)</f>
        <v>0</v>
      </c>
      <c r="AQ732" s="12">
        <f>+SUMIF(SEM!F:F,D:D,SEM!C:C)</f>
        <v>0</v>
      </c>
      <c r="AR732" s="12">
        <f>+SUMIF(Madatrade!F:F,D:D,Madatrade!C:C)</f>
        <v>0</v>
      </c>
      <c r="AS732" s="12">
        <f>+SUMIF('FLY TECH'!F:F,D:D,'FLY TECH'!D:D)</f>
        <v>0</v>
      </c>
      <c r="AT732" s="12">
        <f>+SUMIFS('FIRST INVESTISSEMENT'!D:D,'FIRST INVESTISSEMENT'!G:G,D:D)</f>
        <v>0</v>
      </c>
      <c r="AU732" s="164">
        <f t="shared" si="70"/>
        <v>-90408498.739999995</v>
      </c>
      <c r="AV732" s="165">
        <f t="shared" si="71"/>
        <v>-19988.31119600137</v>
      </c>
    </row>
    <row r="733" spans="1:48" hidden="1" x14ac:dyDescent="0.25">
      <c r="A733" s="11" t="str">
        <f t="shared" si="67"/>
        <v>7</v>
      </c>
      <c r="B733" s="11" t="str">
        <f t="shared" si="68"/>
        <v>75</v>
      </c>
      <c r="C733" s="11" t="str">
        <f t="shared" si="69"/>
        <v>758</v>
      </c>
      <c r="D733" s="23">
        <v>75850000</v>
      </c>
      <c r="E733" s="196" t="s">
        <v>3282</v>
      </c>
      <c r="F733" s="24" t="s">
        <v>784</v>
      </c>
      <c r="G733" s="12">
        <f>+SUMIF(AGRIFARM!H:H,D:D,AGRIFARM!L:L)</f>
        <v>0</v>
      </c>
      <c r="H733" s="12">
        <f>+SUMIF(AGRICORP!I:I,D:D,AGRICORP!D:D)</f>
        <v>0</v>
      </c>
      <c r="I733" s="12">
        <f>+SUMIF(SMTP!D:D,D:D,SMTP!F:F)</f>
        <v>0</v>
      </c>
      <c r="J733" s="12">
        <f>+SUMIF(AGRIVET!G:G,D:D,AGRIVET!D:D)</f>
        <v>0</v>
      </c>
      <c r="K733" s="12">
        <f>+SUMIF(AGRIVAL!G:G,D:D,AGRIVAL!D:D)</f>
        <v>0</v>
      </c>
      <c r="L733" s="12">
        <f>+SUMIF(AGRIKOBA!G:G,D:D,AGRIKOBA!D:D)</f>
        <v>-6492663.5599999996</v>
      </c>
      <c r="M733" s="12">
        <f>+SUMIF(LMOI!F:F,D:D,LMOI!C:C)</f>
        <v>-175004895.86000001</v>
      </c>
      <c r="N733" s="12">
        <f>+SUMIF(TARTINE!G:G,D:D,TARTINE!D:D)</f>
        <v>0</v>
      </c>
      <c r="O733" s="12">
        <f>+SUMIF(IDF!F:F,D:D,IDF!C:C)</f>
        <v>0</v>
      </c>
      <c r="P733" s="12">
        <f>+SUMIF(RYA!G:G,D:D,RYA!D:D)</f>
        <v>0</v>
      </c>
      <c r="Q733" s="12">
        <f>+SUMIF('SCI NOAH'!G:G,D:D,'SCI NOAH'!D:D)</f>
        <v>0</v>
      </c>
      <c r="R733" s="12">
        <f>+SUMIF(SIM!F:F,D:D,SIM!C:C)</f>
        <v>0</v>
      </c>
      <c r="S733" s="163">
        <f>+SUMIF('First Energy'!A:A,D:D,'First Energy'!C:C)</f>
        <v>-26030590.300000001</v>
      </c>
      <c r="T733" s="163">
        <f>+SUMIF('ID Motors'!G:G,D:D,'ID Motors'!D:D)</f>
        <v>-181990415.62</v>
      </c>
      <c r="U733" s="12">
        <f>+SUMIF('ID RENTAL'!G:G,D:D,'ID RENTAL'!D:D)</f>
        <v>-148354.63</v>
      </c>
      <c r="V733" s="12">
        <f>+SUMIF('MCM '!G:G,D:D,'MCM '!D:D)</f>
        <v>0</v>
      </c>
      <c r="W733" s="12">
        <f>SUMIF(AGRIMOTORS!G:G,D:D,AGRIMOTORS!D:D)</f>
        <v>0</v>
      </c>
      <c r="X733" s="12">
        <f>+SUMIF(BOVIMA!F:F,D:D,BOVIMA!C:C)</f>
        <v>0</v>
      </c>
      <c r="Y733" s="12">
        <f>+SUMIF(AGRIFEED!F:F,D:D,AGRIFEED!C:C)</f>
        <v>0</v>
      </c>
      <c r="Z733" s="12">
        <f>SUMIF(AMIP!F:F,D:D,AMIP!C:C)</f>
        <v>0</v>
      </c>
      <c r="AA733" s="12">
        <f>+SUMIF(ISF!G:G,D:D,ISF!D:D)</f>
        <v>0</v>
      </c>
      <c r="AB733" s="124">
        <f>+SUMIF(DISCOI!G:G,D:D,DISCOI!D:D)</f>
        <v>0</v>
      </c>
      <c r="AC733" s="12">
        <f>+SUMIF(MABEL!F:F,D:D,MABEL!C:C)</f>
        <v>0</v>
      </c>
      <c r="AD733" s="12">
        <f>+SUMIF(NMP!F:F,D:D,NMP!C:C)</f>
        <v>0</v>
      </c>
      <c r="AE733" s="12">
        <f>+SUMIF('AMCHO '!F:F,D:D,'AMCHO '!C:C)</f>
        <v>0</v>
      </c>
      <c r="AF733" s="12">
        <f>+SUMIF(CONFORTIS!G:G,D:D,CONFORTIS!D:D)</f>
        <v>0</v>
      </c>
      <c r="AG733" s="12">
        <f>+SUMIF('IRS IMMO'!G:G,D:D,'IRS IMMO'!D:D)</f>
        <v>0</v>
      </c>
      <c r="AH733" s="12">
        <f>+SUMIFS(AGRIVETAM!C:C,AGRIVETAM!F:F,D:D)</f>
        <v>0</v>
      </c>
      <c r="AI733" s="12">
        <f>+SUMIF(EUROPAINTS!F:F,D:D,EUROPAINTS!C:C)</f>
        <v>0</v>
      </c>
      <c r="AJ733" s="12">
        <f>+SUMIF('VET ABE'!F:F,D:D,'VET ABE'!D:D)</f>
        <v>0</v>
      </c>
      <c r="AK733" s="12">
        <f>SUMIF('VET FIA'!F:F,D:D,'VET FIA'!D:D)</f>
        <v>0</v>
      </c>
      <c r="AL733" s="12">
        <f>+SUMIF('CSS SAKAY'!F:F,D:D,'CSS SAKAY'!C:C)</f>
        <v>0</v>
      </c>
      <c r="AM733" s="12"/>
      <c r="AN733" s="12">
        <f>SUMIF('United Malagasy'!F:F,D:D,'United Malagasy'!C:C)</f>
        <v>0</v>
      </c>
      <c r="AO733" s="12">
        <f>+SUMIF(NUTRIFOOD!E:E,D:D,NUTRIFOOD!C:C)</f>
        <v>0</v>
      </c>
      <c r="AP733" s="12">
        <f>+SUMIF(FERRIS!H:H,D:D,FERRIS!E:E)</f>
        <v>0</v>
      </c>
      <c r="AQ733" s="12">
        <f>+SUMIF(SEM!F:F,D:D,SEM!C:C)</f>
        <v>0</v>
      </c>
      <c r="AR733" s="12">
        <f>+SUMIF(Madatrade!F:F,D:D,Madatrade!C:C)</f>
        <v>0</v>
      </c>
      <c r="AS733" s="12">
        <f>+SUMIF('FLY TECH'!F:F,D:D,'FLY TECH'!D:D)</f>
        <v>-90874127.379999995</v>
      </c>
      <c r="AT733" s="12">
        <f>+SUMIFS('FIRST INVESTISSEMENT'!D:D,'FIRST INVESTISSEMENT'!G:G,D:D)</f>
        <v>0</v>
      </c>
      <c r="AU733" s="164">
        <f t="shared" si="70"/>
        <v>-480541047.35000002</v>
      </c>
      <c r="AV733" s="165">
        <f t="shared" si="71"/>
        <v>-106242.26848968283</v>
      </c>
    </row>
    <row r="734" spans="1:48" hidden="1" x14ac:dyDescent="0.25">
      <c r="A734" s="11" t="str">
        <f t="shared" si="67"/>
        <v>7</v>
      </c>
      <c r="B734" s="11" t="str">
        <f t="shared" si="68"/>
        <v>76</v>
      </c>
      <c r="C734" s="11" t="str">
        <f t="shared" si="69"/>
        <v>765</v>
      </c>
      <c r="D734" s="23">
        <v>76500000</v>
      </c>
      <c r="E734" s="196" t="s">
        <v>3283</v>
      </c>
      <c r="F734" s="24" t="s">
        <v>527</v>
      </c>
      <c r="G734" s="12">
        <f>+SUMIF(AGRIFARM!H:H,D:D,AGRIFARM!L:L)</f>
        <v>-2772700.75</v>
      </c>
      <c r="H734" s="12">
        <f>+SUMIF(AGRICORP!I:I,D:D,AGRICORP!D:D)</f>
        <v>0</v>
      </c>
      <c r="I734" s="12">
        <f>+SUMIF(SMTP!D:D,D:D,SMTP!F:F)</f>
        <v>-4790.5</v>
      </c>
      <c r="J734" s="12">
        <f>+SUMIF(AGRIVET!G:G,D:D,AGRIVET!D:D)</f>
        <v>-1587998.39</v>
      </c>
      <c r="K734" s="12">
        <f>+SUMIF(AGRIVAL!G:G,D:D,AGRIVAL!D:D)</f>
        <v>-82777.94</v>
      </c>
      <c r="L734" s="12">
        <f>+SUMIF(AGRIKOBA!G:G,D:D,AGRIKOBA!D:D)</f>
        <v>-1836229.27</v>
      </c>
      <c r="M734" s="12">
        <f>+SUMIF(LMOI!F:F,D:D,LMOI!C:C)</f>
        <v>-12719106.710000001</v>
      </c>
      <c r="N734" s="12">
        <f>+SUMIF(TARTINE!G:G,D:D,TARTINE!D:D)</f>
        <v>-10813470.1</v>
      </c>
      <c r="O734" s="12">
        <f>+SUMIF(IDF!F:F,D:D,IDF!C:C)</f>
        <v>-4046008.9</v>
      </c>
      <c r="P734" s="12">
        <f>+SUMIF(RYA!G:G,D:D,RYA!D:D)</f>
        <v>0</v>
      </c>
      <c r="Q734" s="12">
        <f>+SUMIF('SCI NOAH'!G:G,D:D,'SCI NOAH'!D:D)</f>
        <v>0</v>
      </c>
      <c r="R734" s="12">
        <f>+SUMIF(SIM!F:F,D:D,SIM!C:C)</f>
        <v>0</v>
      </c>
      <c r="S734" s="163">
        <f>+SUMIF('First Energy'!A:A,D:D,'First Energy'!C:C)</f>
        <v>0</v>
      </c>
      <c r="T734" s="163">
        <f>+SUMIF('ID Motors'!G:G,D:D,'ID Motors'!D:D)</f>
        <v>-98239.73</v>
      </c>
      <c r="U734" s="12">
        <f>+SUMIF('ID RENTAL'!G:G,D:D,'ID RENTAL'!D:D)</f>
        <v>0</v>
      </c>
      <c r="V734" s="12">
        <f>+SUMIF('MCM '!G:G,D:D,'MCM '!D:D)</f>
        <v>-111519.08</v>
      </c>
      <c r="W734" s="12">
        <f>SUMIF(AGRIMOTORS!G:G,D:D,AGRIMOTORS!D:D)</f>
        <v>-313290.31</v>
      </c>
      <c r="X734" s="12">
        <f>+SUMIF(BOVIMA!F:F,D:D,BOVIMA!C:C)</f>
        <v>-2181273.39</v>
      </c>
      <c r="Y734" s="12">
        <f>+SUMIF(AGRIFEED!F:F,D:D,AGRIFEED!C:C)</f>
        <v>-377655.8</v>
      </c>
      <c r="Z734" s="12">
        <f>SUMIF(AMIP!F:F,D:D,AMIP!C:C)</f>
        <v>0</v>
      </c>
      <c r="AA734" s="12">
        <f>+SUMIF(ISF!G:G,D:D,ISF!D:D)</f>
        <v>0</v>
      </c>
      <c r="AB734" s="124">
        <f>+SUMIF(DISCOI!G:G,D:D,DISCOI!D:D)</f>
        <v>-30771.9</v>
      </c>
      <c r="AC734" s="12">
        <f>+SUMIF(MABEL!F:F,D:D,MABEL!C:C)</f>
        <v>-13770857.33</v>
      </c>
      <c r="AD734" s="12">
        <f>+SUMIF(NMP!F:F,D:D,NMP!C:C)</f>
        <v>0</v>
      </c>
      <c r="AE734" s="12">
        <f>+SUMIF('AMCHO '!F:F,D:D,'AMCHO '!C:C)</f>
        <v>-45240.220999999998</v>
      </c>
      <c r="AF734" s="12">
        <f>+SUMIF(CONFORTIS!G:G,D:D,CONFORTIS!D:D)</f>
        <v>0</v>
      </c>
      <c r="AG734" s="12">
        <f>+SUMIF('IRS IMMO'!G:G,D:D,'IRS IMMO'!D:D)</f>
        <v>0</v>
      </c>
      <c r="AH734" s="12">
        <f>+SUMIFS(AGRIVETAM!C:C,AGRIVETAM!F:F,D:D)</f>
        <v>-5784216.04</v>
      </c>
      <c r="AI734" s="12">
        <f>+SUMIF(EUROPAINTS!F:F,D:D,EUROPAINTS!C:C)</f>
        <v>-4177.32</v>
      </c>
      <c r="AJ734" s="12">
        <f>+SUMIF('VET ABE'!F:F,D:D,'VET ABE'!D:D)</f>
        <v>-2173335.14</v>
      </c>
      <c r="AK734" s="12">
        <f>SUMIF('VET FIA'!F:F,D:D,'VET FIA'!D:D)</f>
        <v>-930344.46</v>
      </c>
      <c r="AL734" s="12">
        <f>+SUMIF('CSS SAKAY'!F:F,D:D,'CSS SAKAY'!C:C)</f>
        <v>0</v>
      </c>
      <c r="AM734" s="12"/>
      <c r="AN734" s="12">
        <f>SUMIF('United Malagasy'!F:F,D:D,'United Malagasy'!C:C)</f>
        <v>0</v>
      </c>
      <c r="AO734" s="12">
        <f>+SUMIF(NUTRIFOOD!E:E,D:D,NUTRIFOOD!C:C)</f>
        <v>0</v>
      </c>
      <c r="AP734" s="12">
        <f>+SUMIF(FERRIS!H:H,D:D,FERRIS!E:E)</f>
        <v>-766198.42</v>
      </c>
      <c r="AQ734" s="12">
        <f>+SUMIF(SEM!F:F,D:D,SEM!C:C)</f>
        <v>-20502547.649999999</v>
      </c>
      <c r="AR734" s="12">
        <f>+SUMIF(Madatrade!F:F,D:D,Madatrade!C:C)</f>
        <v>-5842048.4199999999</v>
      </c>
      <c r="AS734" s="12">
        <f>+SUMIF('FLY TECH'!F:F,D:D,'FLY TECH'!D:D)</f>
        <v>-1352200.72</v>
      </c>
      <c r="AT734" s="12">
        <f>+SUMIFS('FIRST INVESTISSEMENT'!D:D,'FIRST INVESTISSEMENT'!G:G,D:D)</f>
        <v>-187019.47</v>
      </c>
      <c r="AU734" s="164">
        <f t="shared" si="70"/>
        <v>-88334017.960999995</v>
      </c>
      <c r="AV734" s="165">
        <f t="shared" si="71"/>
        <v>-19529.666622109897</v>
      </c>
    </row>
    <row r="735" spans="1:48" hidden="1" x14ac:dyDescent="0.25">
      <c r="A735" s="11" t="str">
        <f t="shared" si="67"/>
        <v>7</v>
      </c>
      <c r="B735" s="11" t="str">
        <f t="shared" si="68"/>
        <v>76</v>
      </c>
      <c r="C735" s="11" t="str">
        <f t="shared" si="69"/>
        <v>766</v>
      </c>
      <c r="D735" s="23">
        <v>76600000</v>
      </c>
      <c r="E735" s="196" t="s">
        <v>3283</v>
      </c>
      <c r="F735" s="24" t="s">
        <v>239</v>
      </c>
      <c r="G735" s="12">
        <f>+SUMIF(AGRIFARM!H:H,D:D,AGRIFARM!L:L)</f>
        <v>-19928834.399999999</v>
      </c>
      <c r="H735" s="12">
        <f>+SUMIF(AGRICORP!I:I,D:D,AGRICORP!D:D)</f>
        <v>-129750</v>
      </c>
      <c r="I735" s="12">
        <f>+SUMIF(SMTP!D:D,D:D,SMTP!F:F)</f>
        <v>-85398613.087200001</v>
      </c>
      <c r="J735" s="12">
        <f>+SUMIF(AGRIVET!G:G,D:D,AGRIVET!D:D)</f>
        <v>-148146950.8836</v>
      </c>
      <c r="K735" s="12">
        <f>+SUMIF(AGRIVAL!G:G,D:D,AGRIVAL!D:D)</f>
        <v>-80696838.816200107</v>
      </c>
      <c r="L735" s="12">
        <f>+SUMIF(AGRIKOBA!G:G,D:D,AGRIKOBA!D:D)</f>
        <v>-1038898.05</v>
      </c>
      <c r="M735" s="12">
        <f>+SUMIF(LMOI!F:F,D:D,LMOI!C:C)</f>
        <v>-1343696456.23</v>
      </c>
      <c r="N735" s="12">
        <f>+SUMIF(TARTINE!G:G,D:D,TARTINE!D:D)</f>
        <v>0</v>
      </c>
      <c r="O735" s="12">
        <f>+SUMIF(IDF!F:F,D:D,IDF!C:C)</f>
        <v>0</v>
      </c>
      <c r="P735" s="12">
        <f>+SUMIF(RYA!G:G,D:D,RYA!D:D)</f>
        <v>0</v>
      </c>
      <c r="Q735" s="12">
        <f>+SUMIF('SCI NOAH'!G:G,D:D,'SCI NOAH'!D:D)</f>
        <v>0</v>
      </c>
      <c r="R735" s="12">
        <f>+SUMIF(SIM!F:F,D:D,SIM!C:C)</f>
        <v>0</v>
      </c>
      <c r="S735" s="163">
        <f>+SUMIF('First Energy'!A:A,D:D,'First Energy'!C:C)</f>
        <v>0</v>
      </c>
      <c r="T735" s="163">
        <f>+SUMIF('ID Motors'!G:G,D:D,'ID Motors'!D:D)</f>
        <v>-48635845.649999999</v>
      </c>
      <c r="U735" s="12">
        <f>+SUMIF('ID RENTAL'!G:G,D:D,'ID RENTAL'!D:D)</f>
        <v>-249078</v>
      </c>
      <c r="V735" s="12">
        <f>+SUMIF('MCM '!G:G,D:D,'MCM '!D:D)</f>
        <v>-3399206.82</v>
      </c>
      <c r="W735" s="12">
        <f>SUMIF(AGRIMOTORS!G:G,D:D,AGRIMOTORS!D:D)</f>
        <v>-1196837.7</v>
      </c>
      <c r="X735" s="12">
        <f>+SUMIF(BOVIMA!F:F,D:D,BOVIMA!C:C)</f>
        <v>-239284835.87</v>
      </c>
      <c r="Y735" s="12">
        <f>+SUMIF(AGRIFEED!F:F,D:D,AGRIFEED!C:C)</f>
        <v>-188103.1</v>
      </c>
      <c r="Z735" s="12">
        <f>SUMIF(AMIP!F:F,D:D,AMIP!C:C)</f>
        <v>0</v>
      </c>
      <c r="AA735" s="12">
        <f>+SUMIF(ISF!G:G,D:D,ISF!D:D)</f>
        <v>0</v>
      </c>
      <c r="AB735" s="124">
        <f>+SUMIF(DISCOI!G:G,D:D,DISCOI!D:D)</f>
        <v>-1849088.86</v>
      </c>
      <c r="AC735" s="12">
        <f>+SUMIF(MABEL!F:F,D:D,MABEL!C:C)</f>
        <v>-102254294.66</v>
      </c>
      <c r="AD735" s="12">
        <f>+SUMIF(NMP!F:F,D:D,NMP!C:C)</f>
        <v>-39040000</v>
      </c>
      <c r="AE735" s="12">
        <f>+SUMIF('AMCHO '!F:F,D:D,'AMCHO '!C:C)</f>
        <v>-111794045.411</v>
      </c>
      <c r="AF735" s="12">
        <f>+SUMIF(CONFORTIS!G:G,D:D,CONFORTIS!D:D)</f>
        <v>0</v>
      </c>
      <c r="AG735" s="12">
        <f>+SUMIF('IRS IMMO'!G:G,D:D,'IRS IMMO'!D:D)</f>
        <v>0</v>
      </c>
      <c r="AH735" s="12">
        <f>+SUMIFS(AGRIVETAM!C:C,AGRIVETAM!F:F,D:D)</f>
        <v>0</v>
      </c>
      <c r="AI735" s="12">
        <f>+SUMIF(EUROPAINTS!F:F,D:D,EUROPAINTS!C:C)</f>
        <v>-0.09</v>
      </c>
      <c r="AJ735" s="12">
        <f>+SUMIF('VET ABE'!F:F,D:D,'VET ABE'!D:D)</f>
        <v>0</v>
      </c>
      <c r="AK735" s="12">
        <f>SUMIF('VET FIA'!F:F,D:D,'VET FIA'!D:D)</f>
        <v>0</v>
      </c>
      <c r="AL735" s="12">
        <f>+SUMIF('CSS SAKAY'!F:F,D:D,'CSS SAKAY'!C:C)</f>
        <v>0</v>
      </c>
      <c r="AM735" s="12"/>
      <c r="AN735" s="12">
        <f>SUMIF('United Malagasy'!F:F,D:D,'United Malagasy'!C:C)</f>
        <v>0</v>
      </c>
      <c r="AO735" s="12">
        <f>+SUMIF(NUTRIFOOD!E:E,D:D,NUTRIFOOD!C:C)</f>
        <v>0</v>
      </c>
      <c r="AP735" s="12">
        <f>+SUMIF(FERRIS!H:H,D:D,FERRIS!E:E)</f>
        <v>0</v>
      </c>
      <c r="AQ735" s="12">
        <f>+SUMIF(SEM!F:F,D:D,SEM!C:C)</f>
        <v>-67910819.739999995</v>
      </c>
      <c r="AR735" s="12">
        <f>+SUMIF(Madatrade!F:F,D:D,Madatrade!C:C)</f>
        <v>-21717106.73</v>
      </c>
      <c r="AS735" s="12">
        <f>+SUMIF('FLY TECH'!F:F,D:D,'FLY TECH'!D:D)</f>
        <v>-51710133.390000001</v>
      </c>
      <c r="AT735" s="12">
        <f>+SUMIFS('FIRST INVESTISSEMENT'!D:D,'FIRST INVESTISSEMENT'!G:G,D:D)</f>
        <v>0</v>
      </c>
      <c r="AU735" s="164">
        <f t="shared" si="70"/>
        <v>-2368265737.4879994</v>
      </c>
      <c r="AV735" s="165">
        <f t="shared" si="71"/>
        <v>-523597.15309368301</v>
      </c>
    </row>
    <row r="736" spans="1:48" hidden="1" x14ac:dyDescent="0.25">
      <c r="A736" s="11" t="str">
        <f t="shared" si="67"/>
        <v>7</v>
      </c>
      <c r="B736" s="11" t="str">
        <f t="shared" si="68"/>
        <v>76</v>
      </c>
      <c r="C736" s="11" t="str">
        <f t="shared" si="69"/>
        <v>768</v>
      </c>
      <c r="D736" s="23">
        <v>76880000</v>
      </c>
      <c r="E736" s="196" t="s">
        <v>3283</v>
      </c>
      <c r="F736" s="24" t="s">
        <v>575</v>
      </c>
      <c r="G736" s="12">
        <f>+SUMIF(AGRIFARM!H:H,D:D,AGRIFARM!L:L)</f>
        <v>0</v>
      </c>
      <c r="H736" s="12">
        <f>+SUMIF(AGRICORP!I:I,D:D,AGRICORP!D:D)</f>
        <v>0</v>
      </c>
      <c r="I736" s="12">
        <f>+SUMIF(SMTP!D:D,D:D,SMTP!F:F)</f>
        <v>0</v>
      </c>
      <c r="J736" s="12">
        <f>+SUMIF(AGRIVET!G:G,D:D,AGRIVET!D:D)</f>
        <v>0</v>
      </c>
      <c r="K736" s="12">
        <f>+SUMIF(AGRIVAL!G:G,D:D,AGRIVAL!D:D)</f>
        <v>0</v>
      </c>
      <c r="L736" s="12">
        <f>+SUMIF(AGRIKOBA!G:G,D:D,AGRIKOBA!D:D)</f>
        <v>0</v>
      </c>
      <c r="M736" s="12">
        <f>+SUMIF(LMOI!F:F,D:D,LMOI!C:C)</f>
        <v>-4736088.47</v>
      </c>
      <c r="N736" s="12">
        <f>+SUMIF(TARTINE!G:G,D:D,TARTINE!D:D)</f>
        <v>0</v>
      </c>
      <c r="O736" s="12">
        <f>+SUMIF(IDF!F:F,D:D,IDF!C:C)</f>
        <v>-34204435.390000001</v>
      </c>
      <c r="P736" s="12">
        <f>+SUMIF(RYA!G:G,D:D,RYA!D:D)</f>
        <v>0</v>
      </c>
      <c r="Q736" s="12">
        <f>+SUMIF('SCI NOAH'!G:G,D:D,'SCI NOAH'!D:D)</f>
        <v>0</v>
      </c>
      <c r="R736" s="12">
        <f>+SUMIF(SIM!F:F,D:D,SIM!C:C)</f>
        <v>0</v>
      </c>
      <c r="S736" s="163">
        <f>+SUMIF('First Energy'!A:A,D:D,'First Energy'!C:C)</f>
        <v>0</v>
      </c>
      <c r="T736" s="163">
        <f>+SUMIF('ID Motors'!G:G,D:D,'ID Motors'!D:D)</f>
        <v>-154894.95000000001</v>
      </c>
      <c r="U736" s="12">
        <f>+SUMIF('ID RENTAL'!G:G,D:D,'ID RENTAL'!D:D)</f>
        <v>0</v>
      </c>
      <c r="V736" s="12">
        <f>+SUMIF('MCM '!G:G,D:D,'MCM '!D:D)</f>
        <v>-52.37</v>
      </c>
      <c r="W736" s="12">
        <f>SUMIF(AGRIMOTORS!G:G,D:D,AGRIMOTORS!D:D)</f>
        <v>0</v>
      </c>
      <c r="X736" s="12">
        <f>+SUMIF(BOVIMA!F:F,D:D,BOVIMA!C:C)</f>
        <v>0</v>
      </c>
      <c r="Y736" s="12">
        <f>+SUMIF(AGRIFEED!F:F,D:D,AGRIFEED!C:C)</f>
        <v>0</v>
      </c>
      <c r="Z736" s="12">
        <f>SUMIF(AMIP!F:F,D:D,AMIP!C:C)</f>
        <v>0</v>
      </c>
      <c r="AA736" s="12">
        <f>+SUMIF(ISF!G:G,D:D,ISF!D:D)</f>
        <v>0</v>
      </c>
      <c r="AB736" s="124">
        <f>+SUMIF(DISCOI!G:G,D:D,DISCOI!D:D)</f>
        <v>0</v>
      </c>
      <c r="AC736" s="12">
        <f>+SUMIF(MABEL!F:F,D:D,MABEL!C:C)</f>
        <v>0</v>
      </c>
      <c r="AD736" s="12">
        <f>+SUMIF(NMP!F:F,D:D,NMP!C:C)</f>
        <v>0</v>
      </c>
      <c r="AE736" s="12">
        <f>+SUMIF('AMCHO '!F:F,D:D,'AMCHO '!C:C)</f>
        <v>0</v>
      </c>
      <c r="AF736" s="12">
        <f>+SUMIF(CONFORTIS!G:G,D:D,CONFORTIS!D:D)</f>
        <v>0</v>
      </c>
      <c r="AG736" s="12">
        <f>+SUMIF('IRS IMMO'!G:G,D:D,'IRS IMMO'!D:D)</f>
        <v>0</v>
      </c>
      <c r="AH736" s="12">
        <f>+SUMIFS(AGRIVETAM!C:C,AGRIVETAM!F:F,D:D)</f>
        <v>0</v>
      </c>
      <c r="AI736" s="12">
        <f>+SUMIF(EUROPAINTS!F:F,D:D,EUROPAINTS!C:C)</f>
        <v>0</v>
      </c>
      <c r="AJ736" s="12">
        <f>+SUMIF('VET ABE'!F:F,D:D,'VET ABE'!D:D)</f>
        <v>0</v>
      </c>
      <c r="AK736" s="12">
        <f>SUMIF('VET FIA'!F:F,D:D,'VET FIA'!D:D)</f>
        <v>0</v>
      </c>
      <c r="AL736" s="12">
        <f>+SUMIF('CSS SAKAY'!F:F,D:D,'CSS SAKAY'!C:C)</f>
        <v>0</v>
      </c>
      <c r="AN736" s="12">
        <f>SUMIF('United Malagasy'!F:F,D:D,'United Malagasy'!C:C)</f>
        <v>0</v>
      </c>
      <c r="AO736" s="12">
        <f>+SUMIF(NUTRIFOOD!E:E,D:D,NUTRIFOOD!C:C)</f>
        <v>0</v>
      </c>
      <c r="AP736" s="12">
        <f>+SUMIF(FERRIS!H:H,D:D,FERRIS!E:E)</f>
        <v>0</v>
      </c>
      <c r="AQ736" s="12">
        <f>+SUMIF(SEM!F:F,D:D,SEM!C:C)</f>
        <v>0</v>
      </c>
      <c r="AR736" s="12">
        <f>+SUMIF(Madatrade!F:F,D:D,Madatrade!C:C)</f>
        <v>0</v>
      </c>
      <c r="AS736" s="12">
        <f>+SUMIF('FLY TECH'!F:F,D:D,'FLY TECH'!D:D)</f>
        <v>0</v>
      </c>
      <c r="AT736" s="12">
        <f>+SUMIFS('FIRST INVESTISSEMENT'!D:D,'FIRST INVESTISSEMENT'!G:G,D:D)</f>
        <v>0</v>
      </c>
      <c r="AU736" s="164">
        <f t="shared" si="70"/>
        <v>-39095471.18</v>
      </c>
      <c r="AV736" s="165">
        <f t="shared" si="71"/>
        <v>-8643.5728409501844</v>
      </c>
    </row>
    <row r="737" spans="1:48" hidden="1" x14ac:dyDescent="0.25">
      <c r="A737" s="11" t="str">
        <f t="shared" si="67"/>
        <v>7</v>
      </c>
      <c r="B737" s="11" t="str">
        <f t="shared" si="68"/>
        <v>77</v>
      </c>
      <c r="C737" s="11" t="str">
        <f t="shared" si="69"/>
        <v>775</v>
      </c>
      <c r="D737" s="23">
        <v>77520000</v>
      </c>
      <c r="E737" s="119" t="s">
        <v>3349</v>
      </c>
      <c r="F737" s="24" t="s">
        <v>2444</v>
      </c>
      <c r="G737" s="12">
        <f>+SUMIF(AGRIFARM!H:H,D:D,AGRIFARM!L:L)</f>
        <v>0</v>
      </c>
      <c r="H737" s="12">
        <f>+SUMIF(AGRICORP!I:I,D:D,AGRICORP!D:D)</f>
        <v>0</v>
      </c>
      <c r="I737" s="12">
        <f>+SUMIF(SMTP!D:D,D:D,SMTP!F:F)</f>
        <v>0</v>
      </c>
      <c r="J737" s="12">
        <f>+SUMIF(AGRIVET!G:G,D:D,AGRIVET!D:D)</f>
        <v>0</v>
      </c>
      <c r="K737" s="12">
        <f>+SUMIF(AGRIVAL!G:G,D:D,AGRIVAL!D:D)</f>
        <v>0</v>
      </c>
      <c r="L737" s="12">
        <f>+SUMIF(AGRIKOBA!G:G,D:D,AGRIKOBA!D:D)</f>
        <v>0</v>
      </c>
      <c r="M737" s="12">
        <f>+SUMIF(LMOI!F:F,D:D,LMOI!C:C)</f>
        <v>0</v>
      </c>
      <c r="N737" s="12">
        <f>+SUMIF(TARTINE!G:G,D:D,TARTINE!D:D)</f>
        <v>0</v>
      </c>
      <c r="O737" s="12">
        <f>+SUMIF(IDF!F:F,D:D,IDF!C:C)</f>
        <v>0</v>
      </c>
      <c r="P737" s="12">
        <f>+SUMIF(RYA!G:G,D:D,RYA!D:D)</f>
        <v>0</v>
      </c>
      <c r="Q737" s="12">
        <f>+SUMIF('SCI NOAH'!G:G,D:D,'SCI NOAH'!D:D)</f>
        <v>0</v>
      </c>
      <c r="R737" s="12">
        <f>+SUMIF(SIM!F:F,D:D,SIM!C:C)</f>
        <v>0</v>
      </c>
      <c r="S737" s="163">
        <f>+SUMIF('First Energy'!A:A,D:D,'First Energy'!C:C)</f>
        <v>0</v>
      </c>
      <c r="T737" s="163">
        <f>+SUMIF('ID Motors'!G:G,D:D,'ID Motors'!D:D)</f>
        <v>0</v>
      </c>
      <c r="U737" s="12">
        <f>+SUMIF('ID RENTAL'!G:G,D:D,'ID RENTAL'!D:D)</f>
        <v>0</v>
      </c>
      <c r="V737" s="12">
        <f>+SUMIF('MCM '!G:G,D:D,'MCM '!D:D)</f>
        <v>0</v>
      </c>
      <c r="W737" s="12">
        <f>SUMIF(AGRIMOTORS!G:G,D:D,AGRIMOTORS!D:D)</f>
        <v>0</v>
      </c>
      <c r="X737" s="12">
        <f>+SUMIF(BOVIMA!F:F,D:D,BOVIMA!C:C)</f>
        <v>0</v>
      </c>
      <c r="Y737" s="12">
        <f>+SUMIF(AGRIFEED!F:F,D:D,AGRIFEED!C:C)</f>
        <v>0</v>
      </c>
      <c r="Z737" s="12">
        <f>SUMIF(AMIP!F:F,D:D,AMIP!C:C)</f>
        <v>0</v>
      </c>
      <c r="AA737" s="12">
        <f>+SUMIF(ISF!G:G,D:D,ISF!D:D)</f>
        <v>0</v>
      </c>
      <c r="AB737" s="124">
        <f>+SUMIF(DISCOI!G:G,D:D,DISCOI!D:D)</f>
        <v>-250000</v>
      </c>
      <c r="AC737" s="12">
        <f>+SUMIF(MABEL!F:F,D:D,MABEL!C:C)</f>
        <v>0</v>
      </c>
      <c r="AD737" s="12">
        <f>+SUMIF(NMP!F:F,D:D,NMP!C:C)</f>
        <v>0</v>
      </c>
      <c r="AE737" s="12">
        <f>+SUMIF('AMCHO '!F:F,D:D,'AMCHO '!C:C)</f>
        <v>0</v>
      </c>
      <c r="AF737" s="12">
        <f>+SUMIF(CONFORTIS!G:G,D:D,CONFORTIS!D:D)</f>
        <v>0</v>
      </c>
      <c r="AG737" s="12">
        <f>+SUMIF('IRS IMMO'!G:G,D:D,'IRS IMMO'!D:D)</f>
        <v>0</v>
      </c>
      <c r="AH737" s="12">
        <f>+SUMIFS(AGRIVETAM!C:C,AGRIVETAM!F:F,D:D)</f>
        <v>0</v>
      </c>
      <c r="AI737" s="12">
        <f>+SUMIF(EUROPAINTS!F:F,D:D,EUROPAINTS!C:C)</f>
        <v>0</v>
      </c>
      <c r="AJ737" s="12">
        <f>+SUMIF('VET ABE'!F:F,D:D,'VET ABE'!D:D)</f>
        <v>0</v>
      </c>
      <c r="AK737" s="12">
        <f>SUMIF('VET FIA'!F:F,D:D,'VET FIA'!D:D)</f>
        <v>0</v>
      </c>
      <c r="AL737" s="12">
        <f>+SUMIF('CSS SAKAY'!F:F,D:D,'CSS SAKAY'!C:C)</f>
        <v>0</v>
      </c>
      <c r="AM737" s="12"/>
      <c r="AN737" s="12">
        <f>SUMIF('United Malagasy'!F:F,D:D,'United Malagasy'!C:C)</f>
        <v>0</v>
      </c>
      <c r="AO737" s="12">
        <f>+SUMIF(NUTRIFOOD!E:E,D:D,NUTRIFOOD!C:C)</f>
        <v>0</v>
      </c>
      <c r="AP737" s="12">
        <f>+SUMIF(FERRIS!H:H,D:D,FERRIS!E:E)</f>
        <v>0</v>
      </c>
      <c r="AQ737" s="12">
        <f>+SUMIF(SEM!F:F,D:D,SEM!C:C)</f>
        <v>0</v>
      </c>
      <c r="AR737" s="12">
        <f>+SUMIF(Madatrade!F:F,D:D,Madatrade!C:C)</f>
        <v>0</v>
      </c>
      <c r="AS737" s="12">
        <f>+SUMIF('FLY TECH'!F:F,D:D,'FLY TECH'!D:D)</f>
        <v>0</v>
      </c>
      <c r="AT737" s="12">
        <f>+SUMIFS('FIRST INVESTISSEMENT'!D:D,'FIRST INVESTISSEMENT'!G:G,D:D)</f>
        <v>0</v>
      </c>
      <c r="AU737" s="164">
        <f t="shared" si="70"/>
        <v>-250000</v>
      </c>
      <c r="AV737" s="165">
        <f t="shared" si="71"/>
        <v>-55.272212995938787</v>
      </c>
    </row>
    <row r="738" spans="1:48" hidden="1" x14ac:dyDescent="0.25">
      <c r="A738" s="11" t="str">
        <f t="shared" si="67"/>
        <v>7</v>
      </c>
      <c r="B738" s="11" t="str">
        <f t="shared" si="68"/>
        <v>78</v>
      </c>
      <c r="C738" s="11" t="str">
        <f t="shared" si="69"/>
        <v>781</v>
      </c>
      <c r="D738" s="23">
        <v>78120000</v>
      </c>
      <c r="E738" s="196" t="s">
        <v>3285</v>
      </c>
      <c r="F738" s="24" t="s">
        <v>2064</v>
      </c>
      <c r="G738" s="12">
        <f>+SUMIF(AGRIFARM!H:H,D:D,AGRIFARM!L:L)</f>
        <v>0</v>
      </c>
      <c r="H738" s="12">
        <f>+SUMIF(AGRICORP!I:I,D:D,AGRICORP!D:D)</f>
        <v>0</v>
      </c>
      <c r="I738" s="12">
        <f>+SUMIF(SMTP!D:D,D:D,SMTP!F:F)</f>
        <v>0</v>
      </c>
      <c r="J738" s="12">
        <f>+SUMIF(AGRIVET!G:G,D:D,AGRIVET!D:D)</f>
        <v>0</v>
      </c>
      <c r="K738" s="12">
        <f>+SUMIF(AGRIVAL!G:G,D:D,AGRIVAL!D:D)</f>
        <v>0</v>
      </c>
      <c r="L738" s="12">
        <f>+SUMIF(AGRIKOBA!G:G,D:D,AGRIKOBA!D:D)</f>
        <v>0</v>
      </c>
      <c r="M738" s="12">
        <f>+SUMIF(LMOI!F:F,D:D,LMOI!C:C)</f>
        <v>0</v>
      </c>
      <c r="N738" s="12">
        <f>+SUMIF(TARTINE!G:G,D:D,TARTINE!D:D)</f>
        <v>0</v>
      </c>
      <c r="O738" s="12">
        <f>+SUMIF(IDF!F:F,D:D,IDF!C:C)</f>
        <v>0</v>
      </c>
      <c r="P738" s="12">
        <f>+SUMIF(RYA!G:G,D:D,RYA!D:D)</f>
        <v>0</v>
      </c>
      <c r="Q738" s="12">
        <f>+SUMIF('SCI NOAH'!G:G,D:D,'SCI NOAH'!D:D)</f>
        <v>0</v>
      </c>
      <c r="R738" s="12">
        <f>+SUMIF(SIM!F:F,D:D,SIM!C:C)</f>
        <v>0</v>
      </c>
      <c r="S738" s="163">
        <f>+SUMIF('First Energy'!A:A,D:D,'First Energy'!C:C)</f>
        <v>-532542820.19</v>
      </c>
      <c r="T738" s="163">
        <f>+SUMIF('ID Motors'!G:G,D:D,'ID Motors'!D:D)</f>
        <v>0</v>
      </c>
      <c r="U738" s="12">
        <f>+SUMIF('ID RENTAL'!G:G,D:D,'ID RENTAL'!D:D)</f>
        <v>0</v>
      </c>
      <c r="V738" s="12">
        <f>+SUMIF('MCM '!G:G,D:D,'MCM '!D:D)</f>
        <v>0</v>
      </c>
      <c r="W738" s="12">
        <f>SUMIF(AGRIMOTORS!G:G,D:D,AGRIMOTORS!D:D)</f>
        <v>0</v>
      </c>
      <c r="X738" s="12">
        <f>+SUMIF(BOVIMA!F:F,D:D,BOVIMA!C:C)</f>
        <v>0</v>
      </c>
      <c r="Y738" s="12">
        <f>+SUMIF(AGRIFEED!F:F,D:D,AGRIFEED!C:C)</f>
        <v>0</v>
      </c>
      <c r="Z738" s="12">
        <f>SUMIF(AMIP!F:F,D:D,AMIP!C:C)</f>
        <v>0</v>
      </c>
      <c r="AA738" s="12">
        <f>+SUMIF(ISF!G:G,D:D,ISF!D:D)</f>
        <v>0</v>
      </c>
      <c r="AB738" s="124">
        <f>+SUMIF(DISCOI!G:G,D:D,DISCOI!D:D)</f>
        <v>0</v>
      </c>
      <c r="AC738" s="12">
        <f>+SUMIF(MABEL!F:F,D:D,MABEL!C:C)</f>
        <v>0</v>
      </c>
      <c r="AD738" s="12">
        <f>+SUMIF(NMP!F:F,D:D,NMP!C:C)</f>
        <v>0</v>
      </c>
      <c r="AE738" s="12">
        <f>+SUMIF('AMCHO '!F:F,D:D,'AMCHO '!C:C)</f>
        <v>0</v>
      </c>
      <c r="AF738" s="12">
        <f>+SUMIF(CONFORTIS!G:G,D:D,CONFORTIS!D:D)</f>
        <v>0</v>
      </c>
      <c r="AG738" s="12">
        <f>+SUMIF('IRS IMMO'!G:G,D:D,'IRS IMMO'!D:D)</f>
        <v>0</v>
      </c>
      <c r="AH738" s="12">
        <f>+SUMIFS(AGRIVETAM!C:C,AGRIVETAM!F:F,D:D)</f>
        <v>0</v>
      </c>
      <c r="AI738" s="12">
        <f>+SUMIF(EUROPAINTS!F:F,D:D,EUROPAINTS!C:C)</f>
        <v>0</v>
      </c>
      <c r="AJ738" s="12">
        <f>+SUMIF('VET ABE'!F:F,D:D,'VET ABE'!D:D)</f>
        <v>0</v>
      </c>
      <c r="AK738" s="12">
        <f>SUMIF('VET FIA'!F:F,D:D,'VET FIA'!D:D)</f>
        <v>0</v>
      </c>
      <c r="AL738" s="12">
        <f>+SUMIF('CSS SAKAY'!F:F,D:D,'CSS SAKAY'!C:C)</f>
        <v>0</v>
      </c>
      <c r="AM738" s="12"/>
      <c r="AN738" s="12">
        <f>SUMIF('United Malagasy'!F:F,D:D,'United Malagasy'!C:C)</f>
        <v>0</v>
      </c>
      <c r="AO738" s="12">
        <f>+SUMIF(NUTRIFOOD!E:E,D:D,NUTRIFOOD!C:C)</f>
        <v>0</v>
      </c>
      <c r="AP738" s="12">
        <f>+SUMIF(FERRIS!H:H,D:D,FERRIS!E:E)</f>
        <v>0</v>
      </c>
      <c r="AQ738" s="12">
        <f>+SUMIF(SEM!F:F,D:D,SEM!C:C)</f>
        <v>0</v>
      </c>
      <c r="AR738" s="12">
        <f>+SUMIF(Madatrade!F:F,D:D,Madatrade!C:C)</f>
        <v>0</v>
      </c>
      <c r="AS738" s="12">
        <f>+SUMIF('FLY TECH'!F:F,D:D,'FLY TECH'!D:D)</f>
        <v>0</v>
      </c>
      <c r="AT738" s="12">
        <f>+SUMIFS('FIRST INVESTISSEMENT'!D:D,'FIRST INVESTISSEMENT'!G:G,D:D)</f>
        <v>0</v>
      </c>
      <c r="AU738" s="164">
        <f t="shared" si="70"/>
        <v>-532542820.19</v>
      </c>
      <c r="AV738" s="165">
        <f t="shared" si="71"/>
        <v>-117739.28074799843</v>
      </c>
    </row>
    <row r="739" spans="1:48" hidden="1" x14ac:dyDescent="0.25">
      <c r="A739" s="11" t="str">
        <f t="shared" si="67"/>
        <v>7</v>
      </c>
      <c r="B739" s="11" t="str">
        <f t="shared" si="68"/>
        <v>78</v>
      </c>
      <c r="C739" s="11" t="str">
        <f t="shared" si="69"/>
        <v>781</v>
      </c>
      <c r="D739" s="23">
        <v>78150000</v>
      </c>
      <c r="E739" s="196" t="s">
        <v>3285</v>
      </c>
      <c r="F739" s="24" t="s">
        <v>1463</v>
      </c>
      <c r="G739" s="12">
        <f>+SUMIF(AGRIFARM!H:H,D:D,AGRIFARM!L:L)</f>
        <v>0</v>
      </c>
      <c r="H739" s="12">
        <f>+SUMIF(AGRICORP!I:I,D:D,AGRICORP!D:D)</f>
        <v>0</v>
      </c>
      <c r="I739" s="12">
        <f>+SUMIF(SMTP!D:D,D:D,SMTP!F:F)</f>
        <v>-200323996.22</v>
      </c>
      <c r="J739" s="12">
        <f>+SUMIF(AGRIVET!G:G,D:D,AGRIVET!D:D)</f>
        <v>0</v>
      </c>
      <c r="K739" s="12">
        <f>+SUMIF(AGRIVAL!G:G,D:D,AGRIVAL!D:D)</f>
        <v>0</v>
      </c>
      <c r="L739" s="12">
        <f>+SUMIF(AGRIKOBA!G:G,D:D,AGRIKOBA!D:D)</f>
        <v>0</v>
      </c>
      <c r="M739" s="12">
        <f>+SUMIF(LMOI!F:F,D:D,LMOI!C:C)</f>
        <v>0</v>
      </c>
      <c r="N739" s="12">
        <f>+SUMIF(TARTINE!G:G,D:D,TARTINE!D:D)</f>
        <v>0</v>
      </c>
      <c r="O739" s="12">
        <f>+SUMIF(IDF!F:F,D:D,IDF!C:C)</f>
        <v>0</v>
      </c>
      <c r="P739" s="12">
        <f>+SUMIF(RYA!G:G,D:D,RYA!D:D)</f>
        <v>0</v>
      </c>
      <c r="Q739" s="12">
        <f>+SUMIF('SCI NOAH'!G:G,D:D,'SCI NOAH'!D:D)</f>
        <v>0</v>
      </c>
      <c r="R739" s="12">
        <f>+SUMIF(SIM!F:F,D:D,SIM!C:C)</f>
        <v>0</v>
      </c>
      <c r="S739" s="163">
        <f>+SUMIF('First Energy'!A:A,D:D,'First Energy'!C:C)</f>
        <v>0</v>
      </c>
      <c r="T739" s="163">
        <f>+SUMIF('ID Motors'!G:G,D:D,'ID Motors'!D:D)</f>
        <v>0</v>
      </c>
      <c r="U739" s="12">
        <f>+SUMIF('ID RENTAL'!G:G,D:D,'ID RENTAL'!D:D)</f>
        <v>0</v>
      </c>
      <c r="V739" s="12">
        <f>+SUMIF('MCM '!G:G,D:D,'MCM '!D:D)</f>
        <v>0</v>
      </c>
      <c r="W739" s="12">
        <f>SUMIF(AGRIMOTORS!G:G,D:D,AGRIMOTORS!D:D)</f>
        <v>0</v>
      </c>
      <c r="X739" s="12">
        <f>+SUMIF(BOVIMA!F:F,D:D,BOVIMA!C:C)</f>
        <v>0</v>
      </c>
      <c r="Y739" s="12">
        <f>+SUMIF(AGRIFEED!F:F,D:D,AGRIFEED!C:C)</f>
        <v>0</v>
      </c>
      <c r="Z739" s="12">
        <f>SUMIF(AMIP!F:F,D:D,AMIP!C:C)</f>
        <v>0</v>
      </c>
      <c r="AA739" s="12">
        <f>+SUMIF(ISF!G:G,D:D,ISF!D:D)</f>
        <v>0</v>
      </c>
      <c r="AB739" s="124">
        <f>+SUMIF(DISCOI!G:G,D:D,DISCOI!D:D)</f>
        <v>0</v>
      </c>
      <c r="AC739" s="12">
        <f>+SUMIF(MABEL!F:F,D:D,MABEL!C:C)</f>
        <v>0</v>
      </c>
      <c r="AD739" s="12">
        <f>+SUMIF(NMP!F:F,D:D,NMP!C:C)</f>
        <v>0</v>
      </c>
      <c r="AE739" s="12">
        <f>+SUMIF('AMCHO '!F:F,D:D,'AMCHO '!C:C)</f>
        <v>0</v>
      </c>
      <c r="AF739" s="12">
        <f>+SUMIF(CONFORTIS!G:G,D:D,CONFORTIS!D:D)</f>
        <v>0</v>
      </c>
      <c r="AG739" s="12">
        <f>+SUMIF('IRS IMMO'!G:G,D:D,'IRS IMMO'!D:D)</f>
        <v>0</v>
      </c>
      <c r="AH739" s="12">
        <f>+SUMIFS(AGRIVETAM!C:C,AGRIVETAM!F:F,D:D)</f>
        <v>0</v>
      </c>
      <c r="AI739" s="12">
        <f>+SUMIF(EUROPAINTS!F:F,D:D,EUROPAINTS!C:C)</f>
        <v>0</v>
      </c>
      <c r="AJ739" s="12">
        <f>+SUMIF('VET ABE'!F:F,D:D,'VET ABE'!D:D)</f>
        <v>0</v>
      </c>
      <c r="AK739" s="12">
        <f>SUMIF('VET FIA'!F:F,D:D,'VET FIA'!D:D)</f>
        <v>0</v>
      </c>
      <c r="AL739" s="12">
        <f>+SUMIF('CSS SAKAY'!F:F,D:D,'CSS SAKAY'!C:C)</f>
        <v>0</v>
      </c>
      <c r="AM739" s="12"/>
      <c r="AN739" s="12">
        <f>SUMIF('United Malagasy'!F:F,D:D,'United Malagasy'!C:C)</f>
        <v>0</v>
      </c>
      <c r="AO739" s="12">
        <f>+SUMIF(NUTRIFOOD!E:E,D:D,NUTRIFOOD!C:C)</f>
        <v>0</v>
      </c>
      <c r="AP739" s="12">
        <f>+SUMIF(FERRIS!H:H,D:D,FERRIS!E:E)</f>
        <v>0</v>
      </c>
      <c r="AQ739" s="12">
        <f>+SUMIF(SEM!F:F,D:D,SEM!C:C)</f>
        <v>0</v>
      </c>
      <c r="AR739" s="12">
        <f>+SUMIF(Madatrade!F:F,D:D,Madatrade!C:C)</f>
        <v>0</v>
      </c>
      <c r="AS739" s="12">
        <f>+SUMIF('FLY TECH'!F:F,D:D,'FLY TECH'!D:D)</f>
        <v>0</v>
      </c>
      <c r="AT739" s="12">
        <f>+SUMIFS('FIRST INVESTISSEMENT'!D:D,'FIRST INVESTISSEMENT'!G:G,D:D)</f>
        <v>0</v>
      </c>
      <c r="AU739" s="164">
        <f t="shared" si="70"/>
        <v>-200323996.22</v>
      </c>
      <c r="AV739" s="165">
        <f t="shared" si="71"/>
        <v>-44289.4023490779</v>
      </c>
    </row>
    <row r="740" spans="1:48" hidden="1" x14ac:dyDescent="0.25">
      <c r="A740" s="11" t="str">
        <f t="shared" si="67"/>
        <v>7</v>
      </c>
      <c r="B740" s="11" t="str">
        <f t="shared" si="68"/>
        <v>78</v>
      </c>
      <c r="C740" s="11" t="str">
        <f t="shared" si="69"/>
        <v>785</v>
      </c>
      <c r="D740" s="23">
        <v>78500000</v>
      </c>
      <c r="E740" s="196" t="s">
        <v>3285</v>
      </c>
      <c r="F740" s="24" t="s">
        <v>529</v>
      </c>
      <c r="G740" s="12">
        <f>+SUMIF(AGRIFARM!H:H,D:D,AGRIFARM!L:L)</f>
        <v>-8240059.5999999996</v>
      </c>
      <c r="H740" s="12">
        <f>+SUMIF(AGRICORP!I:I,D:D,AGRICORP!D:D)</f>
        <v>0</v>
      </c>
      <c r="I740" s="12">
        <f>+SUMIF(SMTP!D:D,D:D,SMTP!F:F)</f>
        <v>0</v>
      </c>
      <c r="J740" s="12">
        <f>+SUMIF(AGRIVET!G:G,D:D,AGRIVET!D:D)</f>
        <v>-421297269.25</v>
      </c>
      <c r="K740" s="12">
        <f>+SUMIF(AGRIVAL!G:G,D:D,AGRIVAL!D:D)</f>
        <v>-1027829441.1799999</v>
      </c>
      <c r="L740" s="12">
        <f>+SUMIF(AGRIKOBA!G:G,D:D,AGRIKOBA!D:D)</f>
        <v>0</v>
      </c>
      <c r="M740" s="12">
        <f>+SUMIF(LMOI!F:F,D:D,LMOI!C:C)</f>
        <v>-532654751.42000002</v>
      </c>
      <c r="N740" s="12">
        <f>+SUMIF(TARTINE!G:G,D:D,TARTINE!D:D)</f>
        <v>0</v>
      </c>
      <c r="O740" s="12">
        <f>+SUMIF(IDF!F:F,D:D,IDF!C:C)</f>
        <v>-497463262.86000001</v>
      </c>
      <c r="P740" s="12">
        <f>+SUMIF(RYA!G:G,D:D,RYA!D:D)</f>
        <v>0</v>
      </c>
      <c r="Q740" s="12">
        <f>+SUMIF('SCI NOAH'!G:G,D:D,'SCI NOAH'!D:D)</f>
        <v>0</v>
      </c>
      <c r="R740" s="12">
        <f>+SUMIF(SIM!F:F,D:D,SIM!C:C)</f>
        <v>0</v>
      </c>
      <c r="S740" s="163">
        <f>+SUMIF('First Energy'!A:A,D:D,'First Energy'!C:C)</f>
        <v>-255973.89</v>
      </c>
      <c r="T740" s="163">
        <f>+SUMIF('ID Motors'!G:G,D:D,'ID Motors'!D:D)</f>
        <v>0</v>
      </c>
      <c r="U740" s="12">
        <f>+SUMIF('ID RENTAL'!G:G,D:D,'ID RENTAL'!D:D)</f>
        <v>0</v>
      </c>
      <c r="V740" s="12">
        <f>+SUMIF('MCM '!G:G,D:D,'MCM '!D:D)</f>
        <v>0</v>
      </c>
      <c r="W740" s="12">
        <f>SUMIF(AGRIMOTORS!G:G,D:D,AGRIMOTORS!D:D)</f>
        <v>0</v>
      </c>
      <c r="X740" s="12">
        <f>+SUMIF(BOVIMA!F:F,D:D,BOVIMA!C:C)</f>
        <v>0</v>
      </c>
      <c r="Y740" s="12">
        <f>+SUMIF(AGRIFEED!F:F,D:D,AGRIFEED!C:C)</f>
        <v>0</v>
      </c>
      <c r="Z740" s="12">
        <f>SUMIF(AMIP!F:F,D:D,AMIP!C:C)</f>
        <v>0</v>
      </c>
      <c r="AA740" s="12">
        <f>+SUMIF(ISF!G:G,D:D,ISF!D:D)</f>
        <v>0</v>
      </c>
      <c r="AB740" s="124">
        <f>+SUMIF(DISCOI!G:G,D:D,DISCOI!D:D)</f>
        <v>0</v>
      </c>
      <c r="AC740" s="12">
        <f>+SUMIF(MABEL!F:F,D:D,MABEL!C:C)</f>
        <v>0</v>
      </c>
      <c r="AD740" s="12">
        <f>+SUMIF(NMP!F:F,D:D,NMP!C:C)</f>
        <v>0</v>
      </c>
      <c r="AE740" s="12">
        <f>+SUMIF('AMCHO '!F:F,D:D,'AMCHO '!C:C)</f>
        <v>0</v>
      </c>
      <c r="AF740" s="12">
        <f>+SUMIF(CONFORTIS!G:G,D:D,CONFORTIS!D:D)</f>
        <v>0</v>
      </c>
      <c r="AG740" s="12">
        <f>+SUMIF('IRS IMMO'!G:G,D:D,'IRS IMMO'!D:D)</f>
        <v>0</v>
      </c>
      <c r="AH740" s="12">
        <f>+SUMIFS(AGRIVETAM!C:C,AGRIVETAM!F:F,D:D)</f>
        <v>0</v>
      </c>
      <c r="AI740" s="12">
        <f>+SUMIF(EUROPAINTS!F:F,D:D,EUROPAINTS!C:C)</f>
        <v>0</v>
      </c>
      <c r="AJ740" s="12">
        <f>+SUMIF('VET ABE'!F:F,D:D,'VET ABE'!D:D)</f>
        <v>0</v>
      </c>
      <c r="AK740" s="12">
        <f>SUMIF('VET FIA'!F:F,D:D,'VET FIA'!D:D)</f>
        <v>0</v>
      </c>
      <c r="AL740" s="12">
        <f>+SUMIF('CSS SAKAY'!F:F,D:D,'CSS SAKAY'!C:C)</f>
        <v>0</v>
      </c>
      <c r="AM740" s="12"/>
      <c r="AN740" s="12">
        <f>SUMIF('United Malagasy'!F:F,D:D,'United Malagasy'!C:C)</f>
        <v>0</v>
      </c>
      <c r="AO740" s="12">
        <f>+SUMIF(NUTRIFOOD!E:E,D:D,NUTRIFOOD!C:C)</f>
        <v>0</v>
      </c>
      <c r="AP740" s="12">
        <f>+SUMIF(FERRIS!H:H,D:D,FERRIS!E:E)</f>
        <v>0</v>
      </c>
      <c r="AQ740" s="12">
        <f>+SUMIF(SEM!F:F,D:D,SEM!C:C)</f>
        <v>0</v>
      </c>
      <c r="AR740" s="12">
        <f>+SUMIF(Madatrade!F:F,D:D,Madatrade!C:C)</f>
        <v>0</v>
      </c>
      <c r="AS740" s="12">
        <f>+SUMIF('FLY TECH'!F:F,D:D,'FLY TECH'!D:D)</f>
        <v>0</v>
      </c>
      <c r="AT740" s="12">
        <f>+SUMIFS('FIRST INVESTISSEMENT'!D:D,'FIRST INVESTISSEMENT'!G:G,D:D)</f>
        <v>0</v>
      </c>
      <c r="AU740" s="164">
        <f t="shared" si="70"/>
        <v>-2487740758.1999998</v>
      </c>
      <c r="AV740" s="165">
        <f t="shared" si="71"/>
        <v>-550011.74826363451</v>
      </c>
    </row>
    <row r="741" spans="1:48" hidden="1" x14ac:dyDescent="0.25">
      <c r="A741" s="11" t="str">
        <f t="shared" si="67"/>
        <v>4</v>
      </c>
      <c r="B741" s="11" t="str">
        <f t="shared" si="68"/>
        <v>46</v>
      </c>
      <c r="C741" s="11" t="str">
        <f t="shared" si="69"/>
        <v>467</v>
      </c>
      <c r="D741" s="23" t="s">
        <v>2789</v>
      </c>
      <c r="E741" s="119" t="str">
        <f>+IF(AU741&gt;0,"BIL22","BIL28")</f>
        <v>BIL28</v>
      </c>
      <c r="F741" s="24" t="s">
        <v>13</v>
      </c>
      <c r="G741" s="12">
        <f>+SUMIF(AGRIFARM!H:H,D:D,AGRIFARM!L:L)</f>
        <v>0</v>
      </c>
      <c r="H741" s="12">
        <f>+SUMIF(AGRICORP!I:I,D:D,AGRICORP!D:D)</f>
        <v>0</v>
      </c>
      <c r="I741" s="12">
        <f>+SUMIF(SMTP!D:D,D:D,SMTP!F:F)</f>
        <v>0</v>
      </c>
      <c r="J741" s="12">
        <f>+SUMIF(AGRIVET!G:G,D:D,AGRIVET!D:D)</f>
        <v>0</v>
      </c>
      <c r="K741" s="12">
        <f>+SUMIF(AGRIVAL!G:G,D:D,AGRIVAL!D:D)</f>
        <v>0</v>
      </c>
      <c r="L741" s="12">
        <f>+SUMIF(AGRIKOBA!G:G,D:D,AGRIKOBA!D:D)</f>
        <v>0</v>
      </c>
      <c r="M741" s="12">
        <f>+SUMIF(LMOI!F:F,D:D,LMOI!C:C)</f>
        <v>0</v>
      </c>
      <c r="N741" s="12">
        <f>+SUMIF(TARTINE!G:G,D:D,TARTINE!D:D)</f>
        <v>0</v>
      </c>
      <c r="O741" s="12">
        <f>+SUMIF(IDF!F:F,D:D,IDF!C:C)</f>
        <v>0</v>
      </c>
      <c r="P741" s="12">
        <f>+SUMIF(RYA!G:G,D:D,RYA!D:D)</f>
        <v>0</v>
      </c>
      <c r="Q741" s="12">
        <f>+SUMIF('SCI NOAH'!G:G,D:D,'SCI NOAH'!D:D)</f>
        <v>0</v>
      </c>
      <c r="R741" s="12">
        <f>+SUMIF(SIM!F:F,D:D,SIM!C:C)</f>
        <v>0</v>
      </c>
      <c r="S741" s="163">
        <f>+SUMIF('First Energy'!A:A,D:D,'First Energy'!C:C)</f>
        <v>0</v>
      </c>
      <c r="T741" s="163">
        <f>+SUMIF('ID Motors'!G:G,D:D,'ID Motors'!D:D)</f>
        <v>0</v>
      </c>
      <c r="U741" s="12">
        <f>+SUMIF('ID RENTAL'!G:G,D:D,'ID RENTAL'!D:D)</f>
        <v>0</v>
      </c>
      <c r="V741" s="12">
        <f>+SUMIF('MCM '!G:G,D:D,'MCM '!D:D)</f>
        <v>0</v>
      </c>
      <c r="W741" s="12">
        <f>SUMIF(AGRIMOTORS!G:G,D:D,AGRIMOTORS!D:D)</f>
        <v>0</v>
      </c>
      <c r="X741" s="12">
        <f>+SUMIF(BOVIMA!F:F,D:D,BOVIMA!C:C)</f>
        <v>0</v>
      </c>
      <c r="Y741" s="12">
        <f>+SUMIF(AGRIFEED!F:F,D:D,AGRIFEED!C:C)</f>
        <v>0</v>
      </c>
      <c r="Z741" s="12">
        <f>SUMIF(AMIP!F:F,D:D,AMIP!C:C)</f>
        <v>0</v>
      </c>
      <c r="AA741" s="12">
        <f>+SUMIF(ISF!G:G,D:D,ISF!D:D)</f>
        <v>0</v>
      </c>
      <c r="AB741" s="124">
        <f>+SUMIF(DISCOI!G:G,D:D,DISCOI!D:D)</f>
        <v>0</v>
      </c>
      <c r="AC741" s="12">
        <f>+SUMIF(MABEL!F:F,D:D,MABEL!C:C)</f>
        <v>0</v>
      </c>
      <c r="AD741" s="12">
        <f>+SUMIF(NMP!F:F,D:D,NMP!C:C)</f>
        <v>0</v>
      </c>
      <c r="AE741" s="12">
        <f>+SUMIF('AMCHO '!F:F,D:D,'AMCHO '!C:C)</f>
        <v>0</v>
      </c>
      <c r="AF741" s="12">
        <f>+SUMIF(CONFORTIS!G:G,D:D,CONFORTIS!D:D)</f>
        <v>0</v>
      </c>
      <c r="AG741" s="12">
        <f>+SUMIF('IRS IMMO'!G:G,D:D,'IRS IMMO'!D:D)</f>
        <v>0</v>
      </c>
      <c r="AH741" s="12">
        <f>+SUMIFS(AGRIVETAM!C:C,AGRIVETAM!F:F,D:D)</f>
        <v>0</v>
      </c>
      <c r="AI741" s="12">
        <f>+SUMIF(EUROPAINTS!F:F,D:D,EUROPAINTS!C:C)</f>
        <v>0</v>
      </c>
      <c r="AJ741" s="12">
        <f>+SUMIF('VET ABE'!F:F,D:D,'VET ABE'!D:D)</f>
        <v>0</v>
      </c>
      <c r="AK741" s="12">
        <f>SUMIF('VET FIA'!F:F,D:D,'VET FIA'!D:D)</f>
        <v>0</v>
      </c>
      <c r="AL741" s="12">
        <f>+SUMIF('CSS SAKAY'!F:F,D:D,'CSS SAKAY'!C:C)</f>
        <v>0</v>
      </c>
      <c r="AM741" s="12"/>
      <c r="AN741" s="12">
        <f>SUMIF('United Malagasy'!F:F,D:D,'United Malagasy'!C:C)</f>
        <v>-25000000</v>
      </c>
      <c r="AO741" s="12">
        <f>+SUMIF(NUTRIFOOD!E:E,D:D,NUTRIFOOD!C:C)</f>
        <v>0</v>
      </c>
      <c r="AP741" s="12">
        <f>+SUMIF(FERRIS!H:H,D:D,FERRIS!E:E)</f>
        <v>0</v>
      </c>
      <c r="AQ741" s="12">
        <f>+SUMIF(SEM!F:F,D:D,SEM!C:C)</f>
        <v>0</v>
      </c>
      <c r="AR741" s="12">
        <f>+SUMIF(Madatrade!F:F,D:D,Madatrade!C:C)</f>
        <v>0</v>
      </c>
      <c r="AS741" s="12">
        <f>+SUMIF('FLY TECH'!F:F,D:D,'FLY TECH'!D:D)</f>
        <v>0</v>
      </c>
      <c r="AT741" s="12">
        <f>+SUMIFS('FIRST INVESTISSEMENT'!D:D,'FIRST INVESTISSEMENT'!G:G,D:D)</f>
        <v>0</v>
      </c>
      <c r="AU741" s="164">
        <f t="shared" si="70"/>
        <v>-25000000</v>
      </c>
      <c r="AV741" s="165">
        <f t="shared" si="71"/>
        <v>-5527.221299593878</v>
      </c>
    </row>
    <row r="742" spans="1:48" x14ac:dyDescent="0.25">
      <c r="A742" s="11"/>
      <c r="B742" s="11"/>
      <c r="C742" s="11"/>
      <c r="D742" s="23"/>
      <c r="E742" s="119"/>
      <c r="F742" s="24"/>
      <c r="G742" s="12"/>
      <c r="H742" s="12"/>
      <c r="I742" s="12"/>
      <c r="J742" s="12"/>
      <c r="K742" s="12"/>
      <c r="L742" s="12"/>
      <c r="N742" s="12"/>
      <c r="O742" s="12"/>
      <c r="P742" s="12"/>
      <c r="Q742" s="12"/>
      <c r="R742" s="12"/>
      <c r="S742" s="163"/>
      <c r="T742" s="163"/>
      <c r="U742" s="12"/>
      <c r="V742" s="12"/>
      <c r="W742" s="12"/>
      <c r="X742" s="12"/>
      <c r="Y742" s="12"/>
      <c r="Z742" s="12"/>
      <c r="AA742" s="12"/>
      <c r="AB742" s="124"/>
      <c r="AD742" s="12"/>
      <c r="AE742" s="12"/>
      <c r="AG742" s="12"/>
      <c r="AH742" s="12"/>
      <c r="AI742" s="12"/>
      <c r="AJ742" s="12"/>
      <c r="AK742" s="12"/>
      <c r="AL742" s="12"/>
      <c r="AM742" s="12"/>
      <c r="AN742" s="12"/>
      <c r="AO742" s="12"/>
      <c r="AP742" s="12"/>
      <c r="AQ742" s="12"/>
      <c r="AR742" s="12"/>
      <c r="AS742" s="12"/>
      <c r="AT742" s="12"/>
      <c r="AU742" s="164"/>
      <c r="AV742" s="165"/>
    </row>
    <row r="743" spans="1:48" x14ac:dyDescent="0.25">
      <c r="A743" s="11"/>
      <c r="B743" s="11"/>
      <c r="C743" s="11"/>
      <c r="D743" s="23"/>
      <c r="E743" s="119"/>
      <c r="F743" s="24"/>
      <c r="G743" s="12"/>
      <c r="H743" s="12"/>
      <c r="I743" s="12"/>
      <c r="J743" s="12"/>
      <c r="K743" s="12"/>
      <c r="L743" s="12"/>
      <c r="N743" s="12"/>
      <c r="O743" s="12"/>
      <c r="P743" s="12"/>
      <c r="Q743" s="12"/>
      <c r="R743" s="12"/>
      <c r="S743" s="163"/>
      <c r="T743" s="163"/>
      <c r="U743" s="12"/>
      <c r="V743" s="12"/>
      <c r="W743" s="12"/>
      <c r="X743" s="12"/>
      <c r="Y743" s="12"/>
      <c r="Z743" s="12"/>
      <c r="AA743" s="12"/>
      <c r="AB743" s="124"/>
      <c r="AD743" s="12"/>
      <c r="AE743" s="12"/>
      <c r="AG743" s="12"/>
      <c r="AH743" s="12"/>
      <c r="AI743" s="12"/>
      <c r="AJ743" s="12"/>
      <c r="AK743" s="12"/>
      <c r="AL743" s="12"/>
      <c r="AM743" s="12"/>
      <c r="AN743" s="12"/>
      <c r="AO743" s="12"/>
      <c r="AP743" s="12"/>
      <c r="AQ743" s="12"/>
      <c r="AR743" s="12"/>
      <c r="AS743" s="12"/>
      <c r="AT743" s="12"/>
      <c r="AU743" s="164"/>
      <c r="AV743" s="165"/>
    </row>
    <row r="744" spans="1:48" x14ac:dyDescent="0.25">
      <c r="A744" s="11"/>
      <c r="B744" s="11"/>
      <c r="C744" s="11"/>
      <c r="D744" s="23"/>
      <c r="E744" s="119"/>
      <c r="F744" s="24"/>
      <c r="G744" s="12"/>
      <c r="H744" s="12"/>
      <c r="I744" s="12"/>
      <c r="J744" s="12"/>
      <c r="K744" s="12"/>
      <c r="L744" s="12"/>
      <c r="N744" s="12"/>
      <c r="O744" s="12"/>
      <c r="P744" s="12"/>
      <c r="Q744" s="12"/>
      <c r="R744" s="12"/>
      <c r="S744" s="163"/>
      <c r="T744" s="163"/>
      <c r="U744" s="12"/>
      <c r="V744" s="12"/>
      <c r="W744" s="12"/>
      <c r="X744" s="12"/>
      <c r="Y744" s="12"/>
      <c r="Z744" s="12"/>
      <c r="AA744" s="12"/>
      <c r="AB744" s="124"/>
      <c r="AD744" s="12"/>
      <c r="AE744" s="12"/>
      <c r="AG744" s="12"/>
      <c r="AH744" s="12"/>
      <c r="AI744" s="12"/>
      <c r="AJ744" s="12"/>
      <c r="AK744" s="12"/>
      <c r="AL744" s="12"/>
      <c r="AM744" s="12"/>
      <c r="AN744" s="12"/>
      <c r="AO744" s="12"/>
      <c r="AP744" s="12"/>
      <c r="AQ744" s="12"/>
      <c r="AR744" s="12"/>
      <c r="AS744" s="12"/>
      <c r="AT744" s="12"/>
      <c r="AU744" s="164"/>
      <c r="AV744" s="165"/>
    </row>
    <row r="745" spans="1:48" x14ac:dyDescent="0.25">
      <c r="A745" s="11"/>
      <c r="B745" s="11"/>
      <c r="C745" s="11"/>
      <c r="D745" s="23"/>
      <c r="E745" s="119"/>
      <c r="F745" s="24"/>
      <c r="G745" s="12"/>
      <c r="H745" s="12"/>
      <c r="I745" s="12"/>
      <c r="J745" s="12"/>
      <c r="K745" s="12"/>
      <c r="L745" s="12"/>
      <c r="N745" s="12"/>
      <c r="O745" s="12"/>
      <c r="P745" s="12"/>
      <c r="Q745" s="12"/>
      <c r="R745" s="12"/>
      <c r="S745" s="163"/>
      <c r="T745" s="163"/>
      <c r="U745" s="12"/>
      <c r="V745" s="12"/>
      <c r="W745" s="12"/>
      <c r="X745" s="12"/>
      <c r="Y745" s="12"/>
      <c r="Z745" s="12"/>
      <c r="AA745" s="12"/>
      <c r="AB745" s="124"/>
      <c r="AD745" s="12"/>
      <c r="AE745" s="12"/>
      <c r="AG745" s="12"/>
      <c r="AH745" s="12"/>
      <c r="AI745" s="12"/>
      <c r="AJ745" s="12"/>
      <c r="AK745" s="12"/>
      <c r="AL745" s="12"/>
      <c r="AM745" s="12"/>
      <c r="AN745" s="12"/>
      <c r="AO745" s="12"/>
      <c r="AP745" s="12"/>
      <c r="AQ745" s="12"/>
      <c r="AR745" s="12"/>
      <c r="AS745" s="12"/>
      <c r="AT745" s="12"/>
      <c r="AU745" s="164"/>
      <c r="AV745" s="165"/>
    </row>
    <row r="746" spans="1:48" x14ac:dyDescent="0.25">
      <c r="A746" s="11"/>
      <c r="B746" s="11"/>
      <c r="C746" s="11"/>
      <c r="D746" s="23"/>
      <c r="E746" s="119"/>
      <c r="F746" s="24"/>
      <c r="G746" s="12"/>
      <c r="H746" s="12"/>
      <c r="I746" s="12"/>
      <c r="J746" s="12"/>
      <c r="K746" s="12"/>
      <c r="L746" s="12"/>
      <c r="N746" s="12"/>
      <c r="O746" s="12"/>
      <c r="P746" s="12"/>
      <c r="Q746" s="12"/>
      <c r="R746" s="12"/>
      <c r="S746" s="163"/>
      <c r="T746" s="163"/>
      <c r="U746" s="12"/>
      <c r="V746" s="12"/>
      <c r="W746" s="12"/>
      <c r="X746" s="12"/>
      <c r="Y746" s="12"/>
      <c r="Z746" s="12"/>
      <c r="AA746" s="12"/>
      <c r="AB746" s="124"/>
      <c r="AD746" s="12"/>
      <c r="AE746" s="12"/>
      <c r="AG746" s="12"/>
      <c r="AH746" s="12"/>
      <c r="AI746" s="12"/>
      <c r="AJ746" s="12"/>
      <c r="AK746" s="12"/>
      <c r="AL746" s="12"/>
      <c r="AM746" s="12"/>
      <c r="AN746" s="12"/>
      <c r="AO746" s="12"/>
      <c r="AP746" s="12"/>
      <c r="AQ746" s="12"/>
      <c r="AR746" s="12"/>
      <c r="AS746" s="12"/>
      <c r="AT746" s="12"/>
      <c r="AU746" s="164"/>
      <c r="AV746" s="165"/>
    </row>
    <row r="747" spans="1:48" x14ac:dyDescent="0.25">
      <c r="A747" s="11"/>
      <c r="B747" s="11"/>
      <c r="C747" s="11"/>
      <c r="D747" s="23"/>
      <c r="E747" s="119"/>
      <c r="F747" s="24"/>
      <c r="G747" s="12"/>
      <c r="H747" s="12"/>
      <c r="I747" s="12"/>
      <c r="J747" s="12"/>
      <c r="K747" s="12"/>
      <c r="L747" s="12"/>
      <c r="N747" s="12"/>
      <c r="O747" s="12"/>
      <c r="P747" s="12"/>
      <c r="Q747" s="12"/>
      <c r="R747" s="12"/>
      <c r="S747" s="163"/>
      <c r="T747" s="163"/>
      <c r="U747" s="12"/>
      <c r="V747" s="12"/>
      <c r="W747" s="12"/>
      <c r="X747" s="12"/>
      <c r="Y747" s="12"/>
      <c r="Z747" s="12"/>
      <c r="AA747" s="12"/>
      <c r="AB747" s="124"/>
      <c r="AD747" s="12"/>
      <c r="AE747" s="12"/>
      <c r="AG747" s="12"/>
      <c r="AH747" s="12"/>
      <c r="AI747" s="12"/>
      <c r="AJ747" s="12"/>
      <c r="AK747" s="12"/>
      <c r="AL747" s="12"/>
      <c r="AM747" s="12"/>
      <c r="AN747" s="12"/>
      <c r="AO747" s="12"/>
      <c r="AP747" s="12"/>
      <c r="AQ747" s="12"/>
      <c r="AR747" s="12"/>
      <c r="AS747" s="12"/>
      <c r="AT747" s="12"/>
      <c r="AU747" s="164"/>
      <c r="AV747" s="165"/>
    </row>
    <row r="748" spans="1:48" x14ac:dyDescent="0.25">
      <c r="A748" s="11"/>
      <c r="B748" s="11"/>
      <c r="C748" s="11"/>
      <c r="D748" s="23"/>
      <c r="E748" s="119"/>
      <c r="F748" s="24"/>
      <c r="G748" s="12"/>
      <c r="H748" s="12"/>
      <c r="I748" s="12"/>
      <c r="J748" s="12"/>
      <c r="K748" s="12"/>
      <c r="L748" s="12"/>
      <c r="N748" s="12"/>
      <c r="O748" s="12"/>
      <c r="P748" s="12"/>
      <c r="Q748" s="12"/>
      <c r="R748" s="12"/>
      <c r="S748" s="163"/>
      <c r="T748" s="163"/>
      <c r="U748" s="12"/>
      <c r="V748" s="12"/>
      <c r="W748" s="12"/>
      <c r="X748" s="12"/>
      <c r="Y748" s="12"/>
      <c r="Z748" s="12"/>
      <c r="AA748" s="12"/>
      <c r="AB748" s="124"/>
      <c r="AD748" s="12"/>
      <c r="AE748" s="12"/>
      <c r="AG748" s="12"/>
      <c r="AH748" s="12"/>
      <c r="AI748" s="12"/>
      <c r="AJ748" s="12"/>
      <c r="AK748" s="12"/>
      <c r="AL748" s="12"/>
      <c r="AM748" s="12"/>
      <c r="AN748" s="12"/>
      <c r="AO748" s="12"/>
      <c r="AP748" s="12"/>
      <c r="AQ748" s="12"/>
      <c r="AR748" s="12"/>
      <c r="AS748" s="12"/>
      <c r="AT748" s="12"/>
      <c r="AU748" s="164"/>
      <c r="AV748" s="165"/>
    </row>
    <row r="749" spans="1:48" x14ac:dyDescent="0.25">
      <c r="A749" s="11"/>
      <c r="B749" s="11"/>
      <c r="C749" s="11"/>
      <c r="D749" s="23"/>
      <c r="E749" s="119"/>
      <c r="F749" s="24"/>
      <c r="G749" s="12"/>
      <c r="H749" s="12"/>
      <c r="I749" s="12"/>
      <c r="J749" s="12"/>
      <c r="K749" s="12"/>
      <c r="L749" s="12"/>
      <c r="N749" s="12"/>
      <c r="O749" s="12"/>
      <c r="P749" s="12"/>
      <c r="Q749" s="12"/>
      <c r="R749" s="12"/>
      <c r="S749" s="163"/>
      <c r="T749" s="163"/>
      <c r="U749" s="12"/>
      <c r="V749" s="12"/>
      <c r="W749" s="12"/>
      <c r="X749" s="12"/>
      <c r="Y749" s="12"/>
      <c r="Z749" s="12"/>
      <c r="AA749" s="12"/>
      <c r="AB749" s="124"/>
      <c r="AD749" s="12"/>
      <c r="AE749" s="12"/>
      <c r="AG749" s="12"/>
      <c r="AH749" s="12"/>
      <c r="AI749" s="12"/>
      <c r="AJ749" s="12"/>
      <c r="AK749" s="12"/>
      <c r="AL749" s="12"/>
      <c r="AM749" s="12"/>
      <c r="AN749" s="12"/>
      <c r="AO749" s="12"/>
      <c r="AP749" s="12"/>
      <c r="AQ749" s="12"/>
      <c r="AR749" s="12"/>
      <c r="AS749" s="12"/>
      <c r="AT749" s="12"/>
      <c r="AU749" s="164"/>
      <c r="AV749" s="165"/>
    </row>
    <row r="750" spans="1:48" x14ac:dyDescent="0.25">
      <c r="A750" s="11"/>
      <c r="B750" s="11"/>
      <c r="C750" s="11"/>
      <c r="D750" s="23"/>
      <c r="E750" s="119"/>
      <c r="F750" s="24"/>
      <c r="G750" s="12"/>
      <c r="H750" s="12"/>
      <c r="I750" s="12"/>
      <c r="J750" s="12"/>
      <c r="K750" s="12"/>
      <c r="L750" s="12"/>
      <c r="N750" s="12"/>
      <c r="O750" s="12"/>
      <c r="P750" s="12"/>
      <c r="Q750" s="12"/>
      <c r="R750" s="12"/>
      <c r="S750" s="163"/>
      <c r="T750" s="163"/>
      <c r="U750" s="12"/>
      <c r="V750" s="12"/>
      <c r="W750" s="12"/>
      <c r="X750" s="12"/>
      <c r="Y750" s="12"/>
      <c r="Z750" s="12"/>
      <c r="AA750" s="12"/>
      <c r="AB750" s="124"/>
      <c r="AD750" s="12"/>
      <c r="AE750" s="12"/>
      <c r="AG750" s="12"/>
      <c r="AH750" s="12"/>
      <c r="AI750" s="12"/>
      <c r="AJ750" s="12"/>
      <c r="AK750" s="12"/>
      <c r="AL750" s="12"/>
      <c r="AM750" s="12"/>
      <c r="AN750" s="12"/>
      <c r="AO750" s="12"/>
      <c r="AP750" s="12"/>
      <c r="AQ750" s="12"/>
      <c r="AR750" s="12"/>
      <c r="AS750" s="12"/>
      <c r="AT750" s="12"/>
      <c r="AU750" s="164"/>
      <c r="AV750" s="165"/>
    </row>
  </sheetData>
  <conditionalFormatting sqref="D1:D1048576">
    <cfRule type="duplicateValues" dxfId="84" priority="2"/>
  </conditionalFormatting>
  <conditionalFormatting sqref="D4:D8 D10:D12 D17 D22 D25:D28 D30 D32 D35:D38 D40:D41 D43 D45 D47:D49 D51 D54:D57 D59 D62:D73 D75:D102 D105:D107 D109 D120 D126:D127 D129:D165 D167:D173 D178:D189 D194:D209 D211:D212 D218:D220 D222:D230 D233:D236 D238:D250 D252:D258 D260:D277 D279:D1048576">
    <cfRule type="duplicateValues" dxfId="83" priority="32"/>
  </conditionalFormatting>
  <conditionalFormatting sqref="D8">
    <cfRule type="duplicateValues" dxfId="82" priority="31"/>
  </conditionalFormatting>
  <conditionalFormatting sqref="D10:D12">
    <cfRule type="duplicateValues" dxfId="81" priority="30"/>
  </conditionalFormatting>
  <conditionalFormatting sqref="D13:D14">
    <cfRule type="duplicateValues" dxfId="80" priority="6"/>
  </conditionalFormatting>
  <conditionalFormatting sqref="D16">
    <cfRule type="duplicateValues" dxfId="79" priority="29"/>
  </conditionalFormatting>
  <conditionalFormatting sqref="D42">
    <cfRule type="duplicateValues" dxfId="78" priority="5"/>
  </conditionalFormatting>
  <conditionalFormatting sqref="D58">
    <cfRule type="duplicateValues" dxfId="77" priority="4"/>
  </conditionalFormatting>
  <conditionalFormatting sqref="D71">
    <cfRule type="duplicateValues" dxfId="76" priority="28"/>
    <cfRule type="duplicateValues" dxfId="75" priority="27"/>
  </conditionalFormatting>
  <conditionalFormatting sqref="D75">
    <cfRule type="duplicateValues" dxfId="74" priority="26"/>
  </conditionalFormatting>
  <conditionalFormatting sqref="D104">
    <cfRule type="duplicateValues" dxfId="73" priority="3"/>
  </conditionalFormatting>
  <conditionalFormatting sqref="D108">
    <cfRule type="duplicateValues" dxfId="72" priority="7"/>
  </conditionalFormatting>
  <conditionalFormatting sqref="D110">
    <cfRule type="duplicateValues" dxfId="71" priority="8"/>
  </conditionalFormatting>
  <conditionalFormatting sqref="D164">
    <cfRule type="duplicateValues" dxfId="70" priority="15"/>
  </conditionalFormatting>
  <conditionalFormatting sqref="D170">
    <cfRule type="duplicateValues" dxfId="69" priority="16"/>
  </conditionalFormatting>
  <conditionalFormatting sqref="D175">
    <cfRule type="duplicateValues" dxfId="68" priority="34"/>
  </conditionalFormatting>
  <conditionalFormatting sqref="D180">
    <cfRule type="duplicateValues" dxfId="67" priority="17"/>
  </conditionalFormatting>
  <conditionalFormatting sqref="D189">
    <cfRule type="duplicateValues" dxfId="66" priority="25"/>
  </conditionalFormatting>
  <conditionalFormatting sqref="D192">
    <cfRule type="duplicateValues" dxfId="65" priority="14"/>
    <cfRule type="duplicateValues" dxfId="64" priority="13"/>
  </conditionalFormatting>
  <conditionalFormatting sqref="D193">
    <cfRule type="duplicateValues" dxfId="63" priority="12"/>
    <cfRule type="duplicateValues" dxfId="62" priority="11"/>
  </conditionalFormatting>
  <conditionalFormatting sqref="D197">
    <cfRule type="duplicateValues" dxfId="61" priority="24"/>
  </conditionalFormatting>
  <conditionalFormatting sqref="D219">
    <cfRule type="duplicateValues" dxfId="60" priority="23"/>
  </conditionalFormatting>
  <conditionalFormatting sqref="D221">
    <cfRule type="duplicateValues" dxfId="59" priority="10"/>
    <cfRule type="duplicateValues" dxfId="58" priority="9"/>
  </conditionalFormatting>
  <conditionalFormatting sqref="D227">
    <cfRule type="duplicateValues" dxfId="57" priority="22"/>
  </conditionalFormatting>
  <conditionalFormatting sqref="D239">
    <cfRule type="duplicateValues" dxfId="56" priority="21"/>
  </conditionalFormatting>
  <conditionalFormatting sqref="D246">
    <cfRule type="duplicateValues" dxfId="55" priority="33"/>
  </conditionalFormatting>
  <conditionalFormatting sqref="D256">
    <cfRule type="duplicateValues" dxfId="54" priority="20"/>
  </conditionalFormatting>
  <conditionalFormatting sqref="D257">
    <cfRule type="duplicateValues" dxfId="53" priority="19"/>
  </conditionalFormatting>
  <conditionalFormatting sqref="D265">
    <cfRule type="duplicateValues" dxfId="52" priority="18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H4662"/>
  <sheetViews>
    <sheetView topLeftCell="A274" zoomScaleNormal="100" workbookViewId="0">
      <selection activeCell="B51" sqref="B51"/>
    </sheetView>
  </sheetViews>
  <sheetFormatPr baseColWidth="10" defaultColWidth="11.5703125" defaultRowHeight="12.75" x14ac:dyDescent="0.2"/>
  <cols>
    <col min="1" max="1" width="20.7109375" style="200" customWidth="1"/>
    <col min="2" max="2" width="9.28515625" style="200" customWidth="1"/>
    <col min="3" max="3" width="55.140625" style="200" customWidth="1"/>
    <col min="4" max="6" width="17.5703125" style="201" customWidth="1"/>
    <col min="7" max="16384" width="11.5703125" style="200"/>
  </cols>
  <sheetData>
    <row r="1" spans="1:8" x14ac:dyDescent="0.2">
      <c r="A1" s="202" t="s">
        <v>3350</v>
      </c>
      <c r="B1" s="202" t="s">
        <v>1974</v>
      </c>
      <c r="C1" s="202" t="s">
        <v>3351</v>
      </c>
      <c r="D1" s="203" t="s">
        <v>3352</v>
      </c>
      <c r="E1" s="203" t="s">
        <v>3353</v>
      </c>
      <c r="F1" s="203" t="s">
        <v>3354</v>
      </c>
    </row>
    <row r="2" spans="1:8" x14ac:dyDescent="0.2">
      <c r="A2" s="200" t="s">
        <v>5</v>
      </c>
      <c r="B2" s="204">
        <v>10100000</v>
      </c>
      <c r="C2" s="205" t="s">
        <v>43</v>
      </c>
      <c r="D2" s="201">
        <v>0</v>
      </c>
      <c r="E2" s="201">
        <v>3540000000</v>
      </c>
      <c r="F2" s="201">
        <v>-3540000000</v>
      </c>
      <c r="G2" s="206"/>
      <c r="H2" s="205"/>
    </row>
    <row r="3" spans="1:8" x14ac:dyDescent="0.2">
      <c r="A3" s="200" t="s">
        <v>5</v>
      </c>
      <c r="B3" s="204">
        <v>10610000</v>
      </c>
      <c r="C3" s="205" t="s">
        <v>240</v>
      </c>
      <c r="D3" s="201">
        <v>0</v>
      </c>
      <c r="E3" s="201">
        <v>354000000</v>
      </c>
      <c r="F3" s="201">
        <v>-354000000</v>
      </c>
      <c r="G3" s="207"/>
      <c r="H3" s="205"/>
    </row>
    <row r="4" spans="1:8" x14ac:dyDescent="0.2">
      <c r="A4" s="200" t="s">
        <v>5</v>
      </c>
      <c r="B4" s="204">
        <v>11000000</v>
      </c>
      <c r="C4" s="205" t="s">
        <v>241</v>
      </c>
      <c r="D4" s="201">
        <v>0</v>
      </c>
      <c r="E4" s="201">
        <v>8509870977.0600004</v>
      </c>
      <c r="F4" s="201">
        <v>-8509870977.0600004</v>
      </c>
      <c r="G4" s="207"/>
      <c r="H4" s="205"/>
    </row>
    <row r="5" spans="1:8" x14ac:dyDescent="0.2">
      <c r="A5" s="200" t="s">
        <v>5</v>
      </c>
      <c r="B5" s="208">
        <v>16100000</v>
      </c>
      <c r="C5" s="205" t="s">
        <v>242</v>
      </c>
      <c r="D5" s="201">
        <v>0</v>
      </c>
      <c r="E5" s="201">
        <v>2000000000</v>
      </c>
      <c r="F5" s="201">
        <v>-2000000000</v>
      </c>
      <c r="G5" s="207"/>
      <c r="H5" s="205"/>
    </row>
    <row r="6" spans="1:8" x14ac:dyDescent="0.2">
      <c r="A6" s="200" t="s">
        <v>5</v>
      </c>
      <c r="B6" s="208">
        <v>16120000</v>
      </c>
      <c r="C6" s="205" t="s">
        <v>243</v>
      </c>
      <c r="D6" s="201">
        <v>0</v>
      </c>
      <c r="E6" s="201">
        <v>1894675228.9000001</v>
      </c>
      <c r="F6" s="201">
        <v>-1894675228.9000001</v>
      </c>
      <c r="G6" s="207"/>
      <c r="H6" s="205"/>
    </row>
    <row r="7" spans="1:8" x14ac:dyDescent="0.2">
      <c r="A7" s="200" t="s">
        <v>5</v>
      </c>
      <c r="B7" s="208">
        <v>16130000</v>
      </c>
      <c r="C7" s="205" t="s">
        <v>244</v>
      </c>
      <c r="D7" s="201">
        <v>0</v>
      </c>
      <c r="E7" s="201">
        <v>4000000000</v>
      </c>
      <c r="F7" s="201">
        <v>-4000000000</v>
      </c>
      <c r="G7" s="207"/>
      <c r="H7" s="205"/>
    </row>
    <row r="8" spans="1:8" x14ac:dyDescent="0.2">
      <c r="A8" s="200" t="s">
        <v>5</v>
      </c>
      <c r="B8" s="208">
        <v>16884000</v>
      </c>
      <c r="C8" s="205" t="s">
        <v>1763</v>
      </c>
      <c r="D8" s="201">
        <v>0</v>
      </c>
      <c r="E8" s="201">
        <v>30840096.920000002</v>
      </c>
      <c r="F8" s="201">
        <v>-30840096.920000002</v>
      </c>
      <c r="G8" s="207"/>
      <c r="H8" s="205"/>
    </row>
    <row r="9" spans="1:8" x14ac:dyDescent="0.2">
      <c r="A9" s="200" t="s">
        <v>5</v>
      </c>
      <c r="B9" s="204">
        <v>20400000</v>
      </c>
      <c r="C9" s="205" t="s">
        <v>47</v>
      </c>
      <c r="D9" s="201">
        <v>4832320.3600000003</v>
      </c>
      <c r="E9" s="201">
        <v>0</v>
      </c>
      <c r="F9" s="201">
        <v>4832320.3600000003</v>
      </c>
      <c r="G9" s="209"/>
      <c r="H9" s="205"/>
    </row>
    <row r="10" spans="1:8" x14ac:dyDescent="0.2">
      <c r="A10" s="200" t="s">
        <v>5</v>
      </c>
      <c r="B10" s="208">
        <v>21100000</v>
      </c>
      <c r="C10" s="205" t="s">
        <v>250</v>
      </c>
      <c r="D10" s="201">
        <v>734848628.33000004</v>
      </c>
      <c r="E10" s="201">
        <v>0</v>
      </c>
      <c r="F10" s="201">
        <v>734848628.33000004</v>
      </c>
      <c r="G10" s="210"/>
      <c r="H10" s="205"/>
    </row>
    <row r="11" spans="1:8" x14ac:dyDescent="0.2">
      <c r="A11" s="200" t="s">
        <v>5</v>
      </c>
      <c r="B11" s="204">
        <v>21300000</v>
      </c>
      <c r="C11" s="205" t="s">
        <v>252</v>
      </c>
      <c r="D11" s="201">
        <v>8687289999.2700005</v>
      </c>
      <c r="E11" s="201">
        <v>0</v>
      </c>
      <c r="F11" s="201">
        <v>8687289999.2700005</v>
      </c>
      <c r="G11" s="210"/>
      <c r="H11" s="205"/>
    </row>
    <row r="12" spans="1:8" x14ac:dyDescent="0.2">
      <c r="A12" s="200" t="s">
        <v>5</v>
      </c>
      <c r="B12" s="204">
        <v>21540000</v>
      </c>
      <c r="C12" s="205" t="s">
        <v>255</v>
      </c>
      <c r="D12" s="201">
        <v>4793102017.2200003</v>
      </c>
      <c r="E12" s="201">
        <v>0</v>
      </c>
      <c r="F12" s="201">
        <v>4793102017.2200003</v>
      </c>
      <c r="G12" s="210"/>
      <c r="H12" s="205"/>
    </row>
    <row r="13" spans="1:8" x14ac:dyDescent="0.2">
      <c r="A13" s="200" t="s">
        <v>5</v>
      </c>
      <c r="B13" s="204">
        <v>21830000</v>
      </c>
      <c r="C13" s="205" t="s">
        <v>53</v>
      </c>
      <c r="D13" s="201">
        <v>901078319.99000001</v>
      </c>
      <c r="E13" s="201">
        <v>0</v>
      </c>
      <c r="F13" s="201">
        <v>901078319.99000001</v>
      </c>
      <c r="G13" s="210"/>
      <c r="H13" s="205"/>
    </row>
    <row r="14" spans="1:8" x14ac:dyDescent="0.2">
      <c r="A14" s="200" t="s">
        <v>5</v>
      </c>
      <c r="B14" s="204">
        <v>21200000</v>
      </c>
      <c r="C14" s="205" t="s">
        <v>251</v>
      </c>
      <c r="D14" s="201">
        <v>1103218676.6300001</v>
      </c>
      <c r="E14" s="201">
        <v>0</v>
      </c>
      <c r="F14" s="201">
        <v>1103218676.6300001</v>
      </c>
      <c r="G14" s="210"/>
      <c r="H14" s="205"/>
    </row>
    <row r="15" spans="1:8" x14ac:dyDescent="0.2">
      <c r="A15" s="200" t="s">
        <v>5</v>
      </c>
      <c r="B15" s="204">
        <v>21500000</v>
      </c>
      <c r="C15" s="205" t="s">
        <v>253</v>
      </c>
      <c r="D15" s="201">
        <v>290037763.62</v>
      </c>
      <c r="E15" s="201">
        <v>0</v>
      </c>
      <c r="F15" s="201">
        <v>290037763.62</v>
      </c>
      <c r="G15" s="210"/>
      <c r="H15" s="205"/>
    </row>
    <row r="16" spans="1:8" x14ac:dyDescent="0.2">
      <c r="A16" s="200" t="s">
        <v>5</v>
      </c>
      <c r="B16" s="208">
        <v>21520000</v>
      </c>
      <c r="C16" s="205" t="s">
        <v>256</v>
      </c>
      <c r="D16" s="201">
        <v>33571787.549999997</v>
      </c>
      <c r="E16" s="201">
        <v>0</v>
      </c>
      <c r="F16" s="201">
        <v>33571787.549999997</v>
      </c>
      <c r="G16" s="210"/>
      <c r="H16" s="205"/>
    </row>
    <row r="17" spans="1:8" x14ac:dyDescent="0.2">
      <c r="A17" s="200" t="s">
        <v>5</v>
      </c>
      <c r="B17" s="204">
        <v>21820000</v>
      </c>
      <c r="C17" s="205" t="s">
        <v>52</v>
      </c>
      <c r="D17" s="201">
        <v>56439391.450000003</v>
      </c>
      <c r="E17" s="201">
        <v>0</v>
      </c>
      <c r="F17" s="201">
        <v>56439391.450000003</v>
      </c>
      <c r="G17" s="210"/>
      <c r="H17" s="205"/>
    </row>
    <row r="18" spans="1:8" x14ac:dyDescent="0.2">
      <c r="A18" s="200" t="s">
        <v>5</v>
      </c>
      <c r="B18" s="204">
        <v>21840000</v>
      </c>
      <c r="C18" s="205" t="s">
        <v>54</v>
      </c>
      <c r="D18" s="201">
        <v>95049060.349999994</v>
      </c>
      <c r="E18" s="201">
        <v>0</v>
      </c>
      <c r="F18" s="201">
        <v>95049060.349999994</v>
      </c>
      <c r="G18" s="210"/>
      <c r="H18" s="205"/>
    </row>
    <row r="19" spans="1:8" x14ac:dyDescent="0.2">
      <c r="A19" s="200" t="s">
        <v>5</v>
      </c>
      <c r="B19" s="208">
        <v>23200000</v>
      </c>
      <c r="C19" s="205" t="s">
        <v>262</v>
      </c>
      <c r="D19" s="201">
        <v>1751661600.75</v>
      </c>
      <c r="E19" s="201">
        <v>0</v>
      </c>
      <c r="F19" s="201">
        <v>1751661600.75</v>
      </c>
      <c r="G19" s="210"/>
      <c r="H19" s="205"/>
    </row>
    <row r="20" spans="1:8" x14ac:dyDescent="0.2">
      <c r="A20" s="200" t="s">
        <v>5</v>
      </c>
      <c r="B20" s="204">
        <v>27500000</v>
      </c>
      <c r="C20" s="205" t="s">
        <v>56</v>
      </c>
      <c r="D20" s="201">
        <v>1200000</v>
      </c>
      <c r="E20" s="201">
        <v>0</v>
      </c>
      <c r="F20" s="201">
        <v>1200000</v>
      </c>
      <c r="G20" s="210"/>
      <c r="H20" s="205"/>
    </row>
    <row r="21" spans="1:8" x14ac:dyDescent="0.2">
      <c r="A21" s="200" t="s">
        <v>5</v>
      </c>
      <c r="B21" s="204">
        <v>28040000</v>
      </c>
      <c r="C21" s="205" t="s">
        <v>265</v>
      </c>
      <c r="D21" s="201">
        <v>0</v>
      </c>
      <c r="E21" s="201">
        <v>3868540.9</v>
      </c>
      <c r="F21" s="201">
        <v>-3868540.9</v>
      </c>
      <c r="G21" s="209"/>
      <c r="H21" s="205"/>
    </row>
    <row r="22" spans="1:8" x14ac:dyDescent="0.2">
      <c r="A22" s="200" t="s">
        <v>5</v>
      </c>
      <c r="B22" s="204">
        <v>28120000</v>
      </c>
      <c r="C22" s="205" t="s">
        <v>267</v>
      </c>
      <c r="D22" s="201">
        <v>0</v>
      </c>
      <c r="E22" s="201">
        <v>238397239.97999999</v>
      </c>
      <c r="F22" s="201">
        <v>-238397239.97999999</v>
      </c>
      <c r="G22" s="209"/>
      <c r="H22" s="205"/>
    </row>
    <row r="23" spans="1:8" x14ac:dyDescent="0.2">
      <c r="A23" s="200" t="s">
        <v>5</v>
      </c>
      <c r="B23" s="204">
        <v>28130000</v>
      </c>
      <c r="C23" s="205" t="s">
        <v>268</v>
      </c>
      <c r="D23" s="201">
        <v>0</v>
      </c>
      <c r="E23" s="201">
        <v>2104097875.4300001</v>
      </c>
      <c r="F23" s="201">
        <v>-2104097875.4300001</v>
      </c>
      <c r="G23" s="209"/>
      <c r="H23" s="205"/>
    </row>
    <row r="24" spans="1:8" x14ac:dyDescent="0.2">
      <c r="A24" s="200" t="s">
        <v>5</v>
      </c>
      <c r="B24" s="204">
        <v>28150000</v>
      </c>
      <c r="C24" s="205" t="s">
        <v>269</v>
      </c>
      <c r="D24" s="201">
        <v>0</v>
      </c>
      <c r="E24" s="201">
        <v>176347059.71000001</v>
      </c>
      <c r="F24" s="201">
        <v>-176347059.71000001</v>
      </c>
      <c r="G24" s="209"/>
      <c r="H24" s="205"/>
    </row>
    <row r="25" spans="1:8" x14ac:dyDescent="0.2">
      <c r="A25" s="200" t="s">
        <v>5</v>
      </c>
      <c r="B25" s="208">
        <v>28152000</v>
      </c>
      <c r="C25" s="205" t="s">
        <v>606</v>
      </c>
      <c r="D25" s="201">
        <v>0</v>
      </c>
      <c r="E25" s="201">
        <v>4126812.04</v>
      </c>
      <c r="F25" s="201">
        <v>-4126812.04</v>
      </c>
      <c r="G25" s="209"/>
      <c r="H25" s="205"/>
    </row>
    <row r="26" spans="1:8" x14ac:dyDescent="0.2">
      <c r="A26" s="200" t="s">
        <v>5</v>
      </c>
      <c r="B26" s="204">
        <v>28154000</v>
      </c>
      <c r="C26" s="205" t="s">
        <v>274</v>
      </c>
      <c r="D26" s="201">
        <v>0</v>
      </c>
      <c r="E26" s="201">
        <v>2450054193.3600001</v>
      </c>
      <c r="F26" s="201">
        <v>-2450054193.3600001</v>
      </c>
      <c r="G26" s="209"/>
      <c r="H26" s="205"/>
    </row>
    <row r="27" spans="1:8" x14ac:dyDescent="0.2">
      <c r="A27" s="200" t="s">
        <v>5</v>
      </c>
      <c r="B27" s="204">
        <v>28182000</v>
      </c>
      <c r="C27" s="205" t="s">
        <v>59</v>
      </c>
      <c r="D27" s="201">
        <v>0</v>
      </c>
      <c r="E27" s="201">
        <v>32673032.260000002</v>
      </c>
      <c r="F27" s="201">
        <v>-32673032.260000002</v>
      </c>
      <c r="G27" s="209"/>
      <c r="H27" s="205"/>
    </row>
    <row r="28" spans="1:8" x14ac:dyDescent="0.2">
      <c r="A28" s="200" t="s">
        <v>5</v>
      </c>
      <c r="B28" s="204">
        <v>28183000</v>
      </c>
      <c r="C28" s="205" t="s">
        <v>60</v>
      </c>
      <c r="D28" s="201">
        <v>0</v>
      </c>
      <c r="E28" s="201">
        <v>754237694.58000004</v>
      </c>
      <c r="F28" s="201">
        <v>-754237694.58000004</v>
      </c>
      <c r="G28" s="209"/>
      <c r="H28" s="205"/>
    </row>
    <row r="29" spans="1:8" x14ac:dyDescent="0.2">
      <c r="A29" s="200" t="s">
        <v>5</v>
      </c>
      <c r="B29" s="204">
        <v>28184000</v>
      </c>
      <c r="C29" s="205" t="s">
        <v>61</v>
      </c>
      <c r="D29" s="201">
        <v>0</v>
      </c>
      <c r="E29" s="201">
        <v>80279547.969999999</v>
      </c>
      <c r="F29" s="201">
        <v>-80279547.969999999</v>
      </c>
      <c r="G29" s="209"/>
      <c r="H29" s="205"/>
    </row>
    <row r="30" spans="1:8" x14ac:dyDescent="0.2">
      <c r="A30" s="200" t="s">
        <v>5</v>
      </c>
      <c r="B30" s="204">
        <v>31000000</v>
      </c>
      <c r="C30" s="205" t="s">
        <v>277</v>
      </c>
      <c r="D30" s="201">
        <v>1357888674.1600001</v>
      </c>
      <c r="E30" s="201">
        <v>0</v>
      </c>
      <c r="F30" s="201">
        <v>1357888674.1600001</v>
      </c>
      <c r="G30" s="210"/>
      <c r="H30" s="205"/>
    </row>
    <row r="31" spans="1:8" x14ac:dyDescent="0.2">
      <c r="A31" s="200" t="s">
        <v>5</v>
      </c>
      <c r="B31" s="208">
        <v>35100000</v>
      </c>
      <c r="C31" s="205" t="s">
        <v>278</v>
      </c>
      <c r="D31" s="201">
        <v>2170427858.5</v>
      </c>
      <c r="E31" s="201">
        <v>0</v>
      </c>
      <c r="F31" s="201">
        <v>2170427858.5</v>
      </c>
      <c r="G31" s="210"/>
      <c r="H31" s="205"/>
    </row>
    <row r="32" spans="1:8" x14ac:dyDescent="0.2">
      <c r="A32" s="200" t="s">
        <v>5</v>
      </c>
      <c r="B32" s="204">
        <v>40110000</v>
      </c>
      <c r="C32" s="205" t="s">
        <v>63</v>
      </c>
      <c r="D32" s="201">
        <v>0</v>
      </c>
      <c r="E32" s="201">
        <v>1633879089.4000001</v>
      </c>
      <c r="F32" s="201">
        <v>-1633879089.4000001</v>
      </c>
      <c r="G32" s="211"/>
      <c r="H32" s="205"/>
    </row>
    <row r="33" spans="1:8" x14ac:dyDescent="0.2">
      <c r="A33" s="200" t="s">
        <v>5</v>
      </c>
      <c r="B33" s="204">
        <v>40120000</v>
      </c>
      <c r="C33" s="205" t="s">
        <v>65</v>
      </c>
      <c r="D33" s="201">
        <v>0</v>
      </c>
      <c r="E33" s="201">
        <v>1187360119.46</v>
      </c>
      <c r="F33" s="201">
        <v>-1187360119.46</v>
      </c>
      <c r="G33" s="211"/>
      <c r="H33" s="205"/>
    </row>
    <row r="34" spans="1:8" x14ac:dyDescent="0.2">
      <c r="A34" s="200" t="s">
        <v>5</v>
      </c>
      <c r="B34" s="204">
        <v>40310000</v>
      </c>
      <c r="C34" s="205" t="s">
        <v>280</v>
      </c>
      <c r="D34" s="201">
        <v>0</v>
      </c>
      <c r="E34" s="201">
        <v>38404703.729999997</v>
      </c>
      <c r="F34" s="201">
        <v>-38404703.729999997</v>
      </c>
      <c r="G34" s="211"/>
      <c r="H34" s="205"/>
    </row>
    <row r="35" spans="1:8" x14ac:dyDescent="0.2">
      <c r="A35" s="200" t="s">
        <v>5</v>
      </c>
      <c r="B35" s="208">
        <v>40400000</v>
      </c>
      <c r="C35" s="205" t="s">
        <v>283</v>
      </c>
      <c r="D35" s="201">
        <v>0</v>
      </c>
      <c r="E35" s="201">
        <v>1616760</v>
      </c>
      <c r="F35" s="201">
        <v>-1616760</v>
      </c>
      <c r="G35" s="211"/>
      <c r="H35" s="205"/>
    </row>
    <row r="36" spans="1:8" x14ac:dyDescent="0.2">
      <c r="A36" s="200" t="s">
        <v>5</v>
      </c>
      <c r="B36" s="208">
        <v>40810000</v>
      </c>
      <c r="C36" s="205" t="s">
        <v>68</v>
      </c>
      <c r="D36" s="201">
        <v>0</v>
      </c>
      <c r="E36" s="201">
        <v>344354496.20999998</v>
      </c>
      <c r="F36" s="201">
        <v>-344354496.20999998</v>
      </c>
      <c r="G36" s="211"/>
      <c r="H36" s="205"/>
    </row>
    <row r="37" spans="1:8" x14ac:dyDescent="0.2">
      <c r="A37" s="200" t="s">
        <v>5</v>
      </c>
      <c r="B37" s="204">
        <v>40910000</v>
      </c>
      <c r="C37" s="205" t="s">
        <v>3242</v>
      </c>
      <c r="D37" s="201">
        <v>436170996.38</v>
      </c>
      <c r="E37" s="201">
        <v>0</v>
      </c>
      <c r="F37" s="201">
        <v>436170996.38</v>
      </c>
      <c r="G37" s="211"/>
      <c r="H37" s="205"/>
    </row>
    <row r="38" spans="1:8" x14ac:dyDescent="0.2">
      <c r="A38" s="200" t="s">
        <v>5</v>
      </c>
      <c r="B38" s="204">
        <v>41100000</v>
      </c>
      <c r="C38" s="205" t="s">
        <v>70</v>
      </c>
      <c r="D38" s="201">
        <v>1485470517.6099999</v>
      </c>
      <c r="E38" s="201">
        <v>0</v>
      </c>
      <c r="F38" s="201">
        <v>1485470517.6099999</v>
      </c>
      <c r="G38" s="206"/>
      <c r="H38" s="205"/>
    </row>
    <row r="39" spans="1:8" x14ac:dyDescent="0.2">
      <c r="A39" s="200" t="s">
        <v>5</v>
      </c>
      <c r="B39" s="204">
        <v>41310000</v>
      </c>
      <c r="C39" s="205" t="s">
        <v>290</v>
      </c>
      <c r="D39" s="201">
        <v>71450000</v>
      </c>
      <c r="E39" s="201">
        <v>0</v>
      </c>
      <c r="F39" s="201">
        <v>71450000</v>
      </c>
      <c r="G39" s="206"/>
      <c r="H39" s="205"/>
    </row>
    <row r="40" spans="1:8" x14ac:dyDescent="0.2">
      <c r="A40" s="200" t="s">
        <v>5</v>
      </c>
      <c r="B40" s="204">
        <v>41600000</v>
      </c>
      <c r="C40" s="205" t="s">
        <v>291</v>
      </c>
      <c r="D40" s="201">
        <v>794964477.35000002</v>
      </c>
      <c r="E40" s="201">
        <v>0</v>
      </c>
      <c r="F40" s="201">
        <v>794964477.35000002</v>
      </c>
      <c r="G40" s="206"/>
      <c r="H40" s="205"/>
    </row>
    <row r="41" spans="1:8" x14ac:dyDescent="0.2">
      <c r="A41" s="200" t="s">
        <v>5</v>
      </c>
      <c r="B41" s="208">
        <v>41810000</v>
      </c>
      <c r="C41" s="205" t="s">
        <v>1860</v>
      </c>
      <c r="D41" s="201">
        <v>1500000</v>
      </c>
      <c r="E41" s="201">
        <v>0</v>
      </c>
      <c r="F41" s="201">
        <v>1500000</v>
      </c>
      <c r="G41" s="206"/>
      <c r="H41" s="205"/>
    </row>
    <row r="42" spans="1:8" x14ac:dyDescent="0.2">
      <c r="A42" s="200" t="s">
        <v>5</v>
      </c>
      <c r="B42" s="208">
        <v>41910000</v>
      </c>
      <c r="C42" s="205" t="s">
        <v>293</v>
      </c>
      <c r="D42" s="201">
        <v>1239999.98</v>
      </c>
      <c r="E42" s="201">
        <v>0</v>
      </c>
      <c r="F42" s="201">
        <v>1239999.98</v>
      </c>
      <c r="G42" s="206"/>
      <c r="H42" s="205"/>
    </row>
    <row r="43" spans="1:8" x14ac:dyDescent="0.2">
      <c r="A43" s="200" t="s">
        <v>5</v>
      </c>
      <c r="B43" s="204">
        <v>41980000</v>
      </c>
      <c r="C43" s="205" t="s">
        <v>295</v>
      </c>
      <c r="D43" s="201">
        <v>0</v>
      </c>
      <c r="E43" s="201">
        <v>30000</v>
      </c>
      <c r="F43" s="201">
        <v>-30000</v>
      </c>
      <c r="G43" s="206"/>
      <c r="H43" s="205"/>
    </row>
    <row r="44" spans="1:8" x14ac:dyDescent="0.2">
      <c r="A44" s="200" t="s">
        <v>5</v>
      </c>
      <c r="B44" s="204">
        <v>42110000</v>
      </c>
      <c r="C44" s="205" t="s">
        <v>72</v>
      </c>
      <c r="D44" s="201">
        <v>2619694.09</v>
      </c>
      <c r="E44" s="201">
        <v>0</v>
      </c>
      <c r="F44" s="201">
        <v>2619694.09</v>
      </c>
      <c r="G44" s="206"/>
      <c r="H44" s="205"/>
    </row>
    <row r="45" spans="1:8" x14ac:dyDescent="0.2">
      <c r="A45" s="200" t="s">
        <v>5</v>
      </c>
      <c r="B45" s="204">
        <v>42520000</v>
      </c>
      <c r="C45" s="205" t="s">
        <v>298</v>
      </c>
      <c r="D45" s="201">
        <v>0</v>
      </c>
      <c r="E45" s="201">
        <v>2119998.0299999998</v>
      </c>
      <c r="F45" s="201">
        <v>-2119998.0299999998</v>
      </c>
      <c r="G45" s="206"/>
      <c r="H45" s="205"/>
    </row>
    <row r="46" spans="1:8" x14ac:dyDescent="0.2">
      <c r="A46" s="200" t="s">
        <v>5</v>
      </c>
      <c r="B46" s="204">
        <v>42800000</v>
      </c>
      <c r="C46" s="205" t="s">
        <v>300</v>
      </c>
      <c r="D46" s="201">
        <v>0</v>
      </c>
      <c r="E46" s="201">
        <v>120362519.78</v>
      </c>
      <c r="F46" s="201">
        <v>-120362519.78</v>
      </c>
      <c r="G46" s="206"/>
      <c r="H46" s="205"/>
    </row>
    <row r="47" spans="1:8" x14ac:dyDescent="0.2">
      <c r="A47" s="200" t="s">
        <v>5</v>
      </c>
      <c r="B47" s="204">
        <v>43100000</v>
      </c>
      <c r="C47" s="205" t="s">
        <v>77</v>
      </c>
      <c r="D47" s="201">
        <v>0</v>
      </c>
      <c r="E47" s="201">
        <v>27917350.289999999</v>
      </c>
      <c r="F47" s="201">
        <v>-27917350.289999999</v>
      </c>
      <c r="G47" s="207"/>
      <c r="H47" s="205"/>
    </row>
    <row r="48" spans="1:8" x14ac:dyDescent="0.2">
      <c r="A48" s="200" t="s">
        <v>5</v>
      </c>
      <c r="B48" s="204">
        <v>43110000</v>
      </c>
      <c r="C48" s="205" t="s">
        <v>301</v>
      </c>
      <c r="D48" s="201">
        <v>0</v>
      </c>
      <c r="E48" s="201">
        <v>1904100</v>
      </c>
      <c r="F48" s="201">
        <v>-1904100</v>
      </c>
      <c r="G48" s="207"/>
      <c r="H48" s="205"/>
    </row>
    <row r="49" spans="1:8" x14ac:dyDescent="0.2">
      <c r="A49" s="200" t="s">
        <v>5</v>
      </c>
      <c r="B49" s="204">
        <v>43200000</v>
      </c>
      <c r="C49" s="205" t="s">
        <v>79</v>
      </c>
      <c r="D49" s="201">
        <v>0</v>
      </c>
      <c r="E49" s="201">
        <v>18611566.859999999</v>
      </c>
      <c r="F49" s="201">
        <v>-18611566.859999999</v>
      </c>
      <c r="G49" s="207"/>
      <c r="H49" s="205"/>
    </row>
    <row r="50" spans="1:8" x14ac:dyDescent="0.2">
      <c r="A50" s="200" t="s">
        <v>5</v>
      </c>
      <c r="B50" s="204">
        <v>43300000</v>
      </c>
      <c r="C50" s="205" t="s">
        <v>80</v>
      </c>
      <c r="D50" s="201">
        <v>0</v>
      </c>
      <c r="E50" s="201">
        <v>3101927.81</v>
      </c>
      <c r="F50" s="201">
        <v>-3101927.81</v>
      </c>
      <c r="G50" s="207"/>
      <c r="H50" s="205"/>
    </row>
    <row r="51" spans="1:8" x14ac:dyDescent="0.2">
      <c r="A51" s="200" t="s">
        <v>5</v>
      </c>
      <c r="B51" s="204">
        <v>43860000</v>
      </c>
      <c r="C51" s="205" t="s">
        <v>302</v>
      </c>
      <c r="D51" s="201">
        <v>0</v>
      </c>
      <c r="E51" s="201">
        <v>34629801.229999997</v>
      </c>
      <c r="F51" s="201">
        <v>-34629801.229999997</v>
      </c>
      <c r="G51" s="207"/>
      <c r="H51" s="205"/>
    </row>
    <row r="52" spans="1:8" x14ac:dyDescent="0.2">
      <c r="A52" s="200" t="s">
        <v>5</v>
      </c>
      <c r="B52" s="204">
        <v>44100000</v>
      </c>
      <c r="C52" s="205" t="s">
        <v>82</v>
      </c>
      <c r="D52" s="201">
        <v>0</v>
      </c>
      <c r="E52" s="201">
        <v>15129483.359999999</v>
      </c>
      <c r="F52" s="201">
        <v>-15129483.359999999</v>
      </c>
      <c r="G52" s="207"/>
      <c r="H52" s="205"/>
    </row>
    <row r="53" spans="1:8" x14ac:dyDescent="0.2">
      <c r="A53" s="200" t="s">
        <v>5</v>
      </c>
      <c r="B53" s="208">
        <v>44200000</v>
      </c>
      <c r="C53" s="205" t="s">
        <v>304</v>
      </c>
      <c r="D53" s="201">
        <v>0</v>
      </c>
      <c r="E53" s="201">
        <v>4488218</v>
      </c>
      <c r="F53" s="201">
        <v>-4488218</v>
      </c>
      <c r="G53" s="207"/>
      <c r="H53" s="205"/>
    </row>
    <row r="54" spans="1:8" x14ac:dyDescent="0.2">
      <c r="A54" s="200" t="s">
        <v>5</v>
      </c>
      <c r="B54" s="204">
        <v>44300000</v>
      </c>
      <c r="C54" s="205" t="s">
        <v>305</v>
      </c>
      <c r="D54" s="201">
        <v>288797560.88999999</v>
      </c>
      <c r="E54" s="201">
        <v>0</v>
      </c>
      <c r="F54" s="201">
        <v>288797560.88999999</v>
      </c>
      <c r="G54" s="207"/>
      <c r="H54" s="205"/>
    </row>
    <row r="55" spans="1:8" x14ac:dyDescent="0.2">
      <c r="A55" s="200" t="s">
        <v>5</v>
      </c>
      <c r="B55" s="204">
        <v>44400000</v>
      </c>
      <c r="C55" s="205" t="s">
        <v>307</v>
      </c>
      <c r="D55" s="201">
        <v>0</v>
      </c>
      <c r="E55" s="201">
        <v>101410280.006</v>
      </c>
      <c r="F55" s="201">
        <v>-101410280.006</v>
      </c>
      <c r="G55" s="207"/>
      <c r="H55" s="205"/>
    </row>
    <row r="56" spans="1:8" x14ac:dyDescent="0.2">
      <c r="A56" s="200" t="s">
        <v>5</v>
      </c>
      <c r="B56" s="208">
        <v>44410000</v>
      </c>
      <c r="C56" s="205" t="s">
        <v>308</v>
      </c>
      <c r="D56" s="201">
        <v>234047480.56999999</v>
      </c>
      <c r="E56" s="201">
        <v>0</v>
      </c>
      <c r="F56" s="201">
        <v>234047480.56999999</v>
      </c>
      <c r="G56" s="207"/>
      <c r="H56" s="205"/>
    </row>
    <row r="57" spans="1:8" x14ac:dyDescent="0.2">
      <c r="A57" s="200" t="s">
        <v>5</v>
      </c>
      <c r="B57" s="208">
        <v>44411000</v>
      </c>
      <c r="C57" s="205" t="s">
        <v>84</v>
      </c>
      <c r="D57" s="201">
        <v>0</v>
      </c>
      <c r="E57" s="201">
        <v>1049017.6100000001</v>
      </c>
      <c r="F57" s="201">
        <v>-1049017.6100000001</v>
      </c>
      <c r="G57" s="207"/>
      <c r="H57" s="205"/>
    </row>
    <row r="58" spans="1:8" x14ac:dyDescent="0.2">
      <c r="A58" s="200" t="s">
        <v>5</v>
      </c>
      <c r="B58" s="204">
        <v>44412000</v>
      </c>
      <c r="C58" s="205" t="s">
        <v>2351</v>
      </c>
      <c r="D58" s="201">
        <v>5301932.0999999996</v>
      </c>
      <c r="E58" s="201">
        <v>0</v>
      </c>
      <c r="F58" s="201">
        <v>5301932.0999999996</v>
      </c>
      <c r="G58" s="207"/>
      <c r="H58" s="205"/>
    </row>
    <row r="59" spans="1:8" x14ac:dyDescent="0.2">
      <c r="A59" s="200" t="s">
        <v>5</v>
      </c>
      <c r="B59" s="204">
        <v>44550000</v>
      </c>
      <c r="C59" s="205" t="s">
        <v>88</v>
      </c>
      <c r="D59" s="201">
        <v>126452591.81999999</v>
      </c>
      <c r="E59" s="201">
        <v>0</v>
      </c>
      <c r="F59" s="201">
        <v>126452591.81999999</v>
      </c>
      <c r="G59" s="207"/>
      <c r="H59" s="205"/>
    </row>
    <row r="60" spans="1:8" x14ac:dyDescent="0.2">
      <c r="A60" s="200" t="s">
        <v>5</v>
      </c>
      <c r="B60" s="204">
        <v>44561000</v>
      </c>
      <c r="C60" s="205" t="s">
        <v>2760</v>
      </c>
      <c r="D60" s="201">
        <v>57568202.159999996</v>
      </c>
      <c r="E60" s="201">
        <v>0</v>
      </c>
      <c r="F60" s="201">
        <v>57568202.159999996</v>
      </c>
      <c r="G60" s="207"/>
      <c r="H60" s="205"/>
    </row>
    <row r="61" spans="1:8" x14ac:dyDescent="0.2">
      <c r="A61" s="200" t="s">
        <v>5</v>
      </c>
      <c r="B61" s="204">
        <v>44571000</v>
      </c>
      <c r="C61" s="205" t="s">
        <v>94</v>
      </c>
      <c r="D61" s="201">
        <v>0</v>
      </c>
      <c r="E61" s="201">
        <v>21086970.079999998</v>
      </c>
      <c r="F61" s="201">
        <v>-21086970.079999998</v>
      </c>
      <c r="G61" s="207"/>
      <c r="H61" s="205"/>
    </row>
    <row r="62" spans="1:8" x14ac:dyDescent="0.2">
      <c r="A62" s="200" t="s">
        <v>5</v>
      </c>
      <c r="B62" s="204">
        <v>44581000</v>
      </c>
      <c r="C62" s="205" t="s">
        <v>3249</v>
      </c>
      <c r="D62" s="201">
        <v>1761134.13</v>
      </c>
      <c r="E62" s="201">
        <v>0</v>
      </c>
      <c r="F62" s="201">
        <v>1761134.13</v>
      </c>
      <c r="G62" s="207"/>
      <c r="H62" s="205"/>
    </row>
    <row r="63" spans="1:8" x14ac:dyDescent="0.2">
      <c r="A63" s="200" t="s">
        <v>5</v>
      </c>
      <c r="B63" s="212">
        <v>45500001</v>
      </c>
      <c r="C63" s="205" t="s">
        <v>95</v>
      </c>
      <c r="D63" s="201">
        <v>0</v>
      </c>
      <c r="E63" s="201">
        <v>472728725.94999999</v>
      </c>
      <c r="F63" s="201">
        <v>-472728725.94999999</v>
      </c>
      <c r="G63" s="206"/>
      <c r="H63" s="205"/>
    </row>
    <row r="64" spans="1:8" x14ac:dyDescent="0.2">
      <c r="A64" s="200" t="s">
        <v>5</v>
      </c>
      <c r="B64" s="212">
        <v>45500002</v>
      </c>
      <c r="C64" s="205" t="s">
        <v>314</v>
      </c>
      <c r="D64" s="201">
        <v>0</v>
      </c>
      <c r="E64" s="201">
        <v>13346443.07</v>
      </c>
      <c r="F64" s="201">
        <v>-13346443.07</v>
      </c>
      <c r="G64" s="206"/>
      <c r="H64" s="205"/>
    </row>
    <row r="65" spans="1:8" x14ac:dyDescent="0.2">
      <c r="A65" s="200" t="s">
        <v>5</v>
      </c>
      <c r="B65" s="204">
        <v>46200000</v>
      </c>
      <c r="C65" s="205" t="s">
        <v>315</v>
      </c>
      <c r="D65" s="201">
        <v>51183810.950000003</v>
      </c>
      <c r="E65" s="201">
        <v>0</v>
      </c>
      <c r="F65" s="201">
        <v>51183810.950000003</v>
      </c>
      <c r="G65" s="206"/>
      <c r="H65" s="205"/>
    </row>
    <row r="66" spans="1:8" x14ac:dyDescent="0.2">
      <c r="A66" s="200" t="s">
        <v>5</v>
      </c>
      <c r="B66" s="204">
        <v>46600000</v>
      </c>
      <c r="C66" s="205" t="s">
        <v>316</v>
      </c>
      <c r="D66" s="201">
        <v>15602868.99</v>
      </c>
      <c r="E66" s="201">
        <v>0</v>
      </c>
      <c r="F66" s="201">
        <v>15602868.99</v>
      </c>
      <c r="G66" s="206"/>
      <c r="H66" s="205"/>
    </row>
    <row r="67" spans="1:8" x14ac:dyDescent="0.2">
      <c r="A67" s="200" t="s">
        <v>5</v>
      </c>
      <c r="B67" s="208">
        <v>46615000</v>
      </c>
      <c r="C67" s="205" t="s">
        <v>318</v>
      </c>
      <c r="D67" s="201">
        <v>16320</v>
      </c>
      <c r="E67" s="201">
        <v>0</v>
      </c>
      <c r="F67" s="201">
        <v>16320</v>
      </c>
      <c r="G67" s="206"/>
      <c r="H67" s="205"/>
    </row>
    <row r="68" spans="1:8" x14ac:dyDescent="0.2">
      <c r="A68" s="200" t="s">
        <v>5</v>
      </c>
      <c r="B68" s="213">
        <v>46617000</v>
      </c>
      <c r="C68" s="205" t="s">
        <v>319</v>
      </c>
      <c r="D68" s="201">
        <v>27280265</v>
      </c>
      <c r="E68" s="201">
        <v>0</v>
      </c>
      <c r="F68" s="201">
        <v>27280265</v>
      </c>
      <c r="G68" s="206"/>
      <c r="H68" s="205"/>
    </row>
    <row r="69" spans="1:8" x14ac:dyDescent="0.2">
      <c r="A69" s="200" t="s">
        <v>5</v>
      </c>
      <c r="B69" s="208">
        <v>46621000</v>
      </c>
      <c r="C69" s="205" t="s">
        <v>122</v>
      </c>
      <c r="D69" s="201">
        <v>187680</v>
      </c>
      <c r="E69" s="201">
        <v>0</v>
      </c>
      <c r="F69" s="201">
        <v>187680</v>
      </c>
      <c r="G69" s="206"/>
      <c r="H69" s="205"/>
    </row>
    <row r="70" spans="1:8" x14ac:dyDescent="0.2">
      <c r="A70" s="200" t="s">
        <v>5</v>
      </c>
      <c r="B70" s="213">
        <v>46622000</v>
      </c>
      <c r="C70" s="205" t="s">
        <v>121</v>
      </c>
      <c r="D70" s="201">
        <v>509520</v>
      </c>
      <c r="E70" s="201">
        <v>0</v>
      </c>
      <c r="F70" s="201">
        <v>509520</v>
      </c>
      <c r="G70" s="206"/>
      <c r="H70" s="205"/>
    </row>
    <row r="71" spans="1:8" x14ac:dyDescent="0.2">
      <c r="A71" s="200" t="s">
        <v>5</v>
      </c>
      <c r="B71" s="213">
        <v>46623000</v>
      </c>
      <c r="C71" s="205" t="s">
        <v>120</v>
      </c>
      <c r="D71" s="201">
        <v>550320</v>
      </c>
      <c r="E71" s="201">
        <v>0</v>
      </c>
      <c r="F71" s="201">
        <v>550320</v>
      </c>
      <c r="G71" s="206"/>
      <c r="H71" s="205"/>
    </row>
    <row r="72" spans="1:8" x14ac:dyDescent="0.2">
      <c r="A72" s="200" t="s">
        <v>5</v>
      </c>
      <c r="B72" s="208">
        <v>46624000</v>
      </c>
      <c r="C72" s="205" t="s">
        <v>323</v>
      </c>
      <c r="D72" s="201">
        <v>48960</v>
      </c>
      <c r="E72" s="201">
        <v>0</v>
      </c>
      <c r="F72" s="201">
        <v>48960</v>
      </c>
      <c r="G72" s="206"/>
      <c r="H72" s="205"/>
    </row>
    <row r="73" spans="1:8" x14ac:dyDescent="0.2">
      <c r="A73" s="200" t="s">
        <v>5</v>
      </c>
      <c r="B73" s="208">
        <v>46625000</v>
      </c>
      <c r="C73" s="205" t="s">
        <v>118</v>
      </c>
      <c r="D73" s="201">
        <v>223620</v>
      </c>
      <c r="E73" s="201">
        <v>0</v>
      </c>
      <c r="F73" s="201">
        <v>223620</v>
      </c>
      <c r="G73" s="206"/>
      <c r="H73" s="205"/>
    </row>
    <row r="74" spans="1:8" x14ac:dyDescent="0.2">
      <c r="A74" s="200" t="s">
        <v>5</v>
      </c>
      <c r="B74" s="208">
        <v>46626000</v>
      </c>
      <c r="C74" s="205" t="s">
        <v>324</v>
      </c>
      <c r="D74" s="201">
        <v>126480</v>
      </c>
      <c r="E74" s="201">
        <v>0</v>
      </c>
      <c r="F74" s="201">
        <v>126480</v>
      </c>
      <c r="G74" s="206"/>
      <c r="H74" s="205"/>
    </row>
    <row r="75" spans="1:8" x14ac:dyDescent="0.2">
      <c r="A75" s="200" t="s">
        <v>5</v>
      </c>
      <c r="B75" s="208">
        <v>46627000</v>
      </c>
      <c r="C75" s="205" t="s">
        <v>325</v>
      </c>
      <c r="D75" s="201">
        <v>4080</v>
      </c>
      <c r="E75" s="201">
        <v>0</v>
      </c>
      <c r="F75" s="201">
        <v>4080</v>
      </c>
      <c r="G75" s="206"/>
      <c r="H75" s="205"/>
    </row>
    <row r="76" spans="1:8" x14ac:dyDescent="0.2">
      <c r="A76" s="200" t="s">
        <v>5</v>
      </c>
      <c r="B76" s="208">
        <v>46628000</v>
      </c>
      <c r="C76" s="205" t="s">
        <v>2</v>
      </c>
      <c r="D76" s="201">
        <v>28560</v>
      </c>
      <c r="E76" s="201">
        <v>0</v>
      </c>
      <c r="F76" s="201">
        <v>28560</v>
      </c>
      <c r="G76" s="206"/>
      <c r="H76" s="205"/>
    </row>
    <row r="77" spans="1:8" x14ac:dyDescent="0.2">
      <c r="A77" s="200" t="s">
        <v>5</v>
      </c>
      <c r="B77" s="208">
        <v>46629000</v>
      </c>
      <c r="C77" s="205" t="s">
        <v>117</v>
      </c>
      <c r="D77" s="201">
        <v>32640</v>
      </c>
      <c r="E77" s="201">
        <v>0</v>
      </c>
      <c r="F77" s="201">
        <v>32640</v>
      </c>
      <c r="G77" s="206"/>
      <c r="H77" s="205"/>
    </row>
    <row r="78" spans="1:8" x14ac:dyDescent="0.2">
      <c r="A78" s="200" t="s">
        <v>5</v>
      </c>
      <c r="B78" s="208">
        <v>46630000</v>
      </c>
      <c r="C78" s="205" t="s">
        <v>116</v>
      </c>
      <c r="D78" s="201">
        <v>138720</v>
      </c>
      <c r="E78" s="201">
        <v>0</v>
      </c>
      <c r="F78" s="201">
        <v>138720</v>
      </c>
      <c r="G78" s="206"/>
      <c r="H78" s="205"/>
    </row>
    <row r="79" spans="1:8" x14ac:dyDescent="0.2">
      <c r="A79" s="200" t="s">
        <v>5</v>
      </c>
      <c r="B79" s="208">
        <v>46632000</v>
      </c>
      <c r="C79" s="205" t="s">
        <v>114</v>
      </c>
      <c r="D79" s="201">
        <v>20400</v>
      </c>
      <c r="E79" s="201">
        <v>0</v>
      </c>
      <c r="F79" s="201">
        <v>20400</v>
      </c>
      <c r="G79" s="206"/>
      <c r="H79" s="205"/>
    </row>
    <row r="80" spans="1:8" x14ac:dyDescent="0.2">
      <c r="A80" s="200" t="s">
        <v>5</v>
      </c>
      <c r="B80" s="213">
        <v>46634000</v>
      </c>
      <c r="C80" s="205" t="s">
        <v>126</v>
      </c>
      <c r="D80" s="201">
        <v>0</v>
      </c>
      <c r="E80" s="201">
        <v>87205765.400000006</v>
      </c>
      <c r="F80" s="201">
        <v>-87205765.400000006</v>
      </c>
      <c r="G80" s="206"/>
      <c r="H80" s="205"/>
    </row>
    <row r="81" spans="1:8" x14ac:dyDescent="0.2">
      <c r="A81" s="200" t="s">
        <v>5</v>
      </c>
      <c r="B81" s="213">
        <v>46639000</v>
      </c>
      <c r="C81" s="205" t="s">
        <v>107</v>
      </c>
      <c r="D81" s="201">
        <v>144000</v>
      </c>
      <c r="E81" s="201">
        <v>0</v>
      </c>
      <c r="F81" s="201">
        <v>144000</v>
      </c>
      <c r="G81" s="206"/>
      <c r="H81" s="205"/>
    </row>
    <row r="82" spans="1:8" x14ac:dyDescent="0.2">
      <c r="A82" s="200" t="s">
        <v>5</v>
      </c>
      <c r="B82" s="213">
        <v>46640000</v>
      </c>
      <c r="C82" s="205" t="s">
        <v>127</v>
      </c>
      <c r="D82" s="201">
        <v>20400</v>
      </c>
      <c r="E82" s="201">
        <v>0</v>
      </c>
      <c r="F82" s="201">
        <v>20400</v>
      </c>
      <c r="G82" s="206"/>
      <c r="H82" s="205"/>
    </row>
    <row r="83" spans="1:8" x14ac:dyDescent="0.2">
      <c r="A83" s="200" t="s">
        <v>5</v>
      </c>
      <c r="B83" s="208">
        <v>46642000</v>
      </c>
      <c r="C83" s="205" t="s">
        <v>141</v>
      </c>
      <c r="D83" s="201">
        <v>16320</v>
      </c>
      <c r="E83" s="201">
        <v>0</v>
      </c>
      <c r="F83" s="201">
        <v>16320</v>
      </c>
      <c r="G83" s="206"/>
      <c r="H83" s="205"/>
    </row>
    <row r="84" spans="1:8" x14ac:dyDescent="0.2">
      <c r="A84" s="200" t="s">
        <v>5</v>
      </c>
      <c r="B84" s="208">
        <v>46643000</v>
      </c>
      <c r="C84" s="205" t="s">
        <v>142</v>
      </c>
      <c r="D84" s="201">
        <v>16320</v>
      </c>
      <c r="E84" s="201">
        <v>0</v>
      </c>
      <c r="F84" s="201">
        <v>16320</v>
      </c>
      <c r="G84" s="206"/>
      <c r="H84" s="205"/>
    </row>
    <row r="85" spans="1:8" x14ac:dyDescent="0.2">
      <c r="A85" s="200" t="s">
        <v>5</v>
      </c>
      <c r="B85" s="213">
        <v>46650000</v>
      </c>
      <c r="C85" s="205" t="s">
        <v>125</v>
      </c>
      <c r="D85" s="201">
        <v>0</v>
      </c>
      <c r="E85" s="201">
        <v>109624454.52</v>
      </c>
      <c r="F85" s="201">
        <v>-109624454.52</v>
      </c>
      <c r="G85" s="206"/>
      <c r="H85" s="205"/>
    </row>
    <row r="86" spans="1:8" x14ac:dyDescent="0.2">
      <c r="A86" s="200" t="s">
        <v>5</v>
      </c>
      <c r="B86" s="213">
        <v>46660000</v>
      </c>
      <c r="C86" s="205" t="s">
        <v>1262</v>
      </c>
      <c r="D86" s="201">
        <v>146280</v>
      </c>
      <c r="E86" s="201">
        <v>0</v>
      </c>
      <c r="F86" s="201">
        <v>146280</v>
      </c>
      <c r="G86" s="206"/>
      <c r="H86" s="205"/>
    </row>
    <row r="87" spans="1:8" x14ac:dyDescent="0.2">
      <c r="A87" s="200" t="s">
        <v>5</v>
      </c>
      <c r="B87" s="208">
        <v>46670000</v>
      </c>
      <c r="C87" s="205" t="s">
        <v>124</v>
      </c>
      <c r="D87" s="201">
        <v>564242</v>
      </c>
      <c r="E87" s="201">
        <v>0</v>
      </c>
      <c r="F87" s="201">
        <v>564242</v>
      </c>
      <c r="G87" s="206"/>
      <c r="H87" s="205"/>
    </row>
    <row r="88" spans="1:8" x14ac:dyDescent="0.2">
      <c r="A88" s="200" t="s">
        <v>5</v>
      </c>
      <c r="B88" s="208">
        <v>46711000</v>
      </c>
      <c r="C88" s="205" t="s">
        <v>9</v>
      </c>
      <c r="D88" s="201">
        <v>310000000</v>
      </c>
      <c r="E88" s="201">
        <v>0</v>
      </c>
      <c r="F88" s="201">
        <v>310000000</v>
      </c>
      <c r="G88" s="206"/>
      <c r="H88" s="205"/>
    </row>
    <row r="89" spans="1:8" x14ac:dyDescent="0.2">
      <c r="A89" s="200" t="s">
        <v>5</v>
      </c>
      <c r="B89" s="208">
        <v>46730000</v>
      </c>
      <c r="C89" s="205" t="s">
        <v>138</v>
      </c>
      <c r="D89" s="201">
        <v>3486397177.98</v>
      </c>
      <c r="E89" s="201">
        <v>0</v>
      </c>
      <c r="F89" s="201">
        <v>3486397177.98</v>
      </c>
      <c r="G89" s="206"/>
      <c r="H89" s="205"/>
    </row>
    <row r="90" spans="1:8" x14ac:dyDescent="0.2">
      <c r="A90" s="200" t="s">
        <v>5</v>
      </c>
      <c r="B90" s="208">
        <v>46735000</v>
      </c>
      <c r="C90" s="205" t="s">
        <v>37</v>
      </c>
      <c r="D90" s="201">
        <v>250000000</v>
      </c>
      <c r="E90" s="201">
        <v>0</v>
      </c>
      <c r="F90" s="201">
        <v>250000000</v>
      </c>
      <c r="G90" s="206"/>
      <c r="H90" s="205"/>
    </row>
    <row r="91" spans="1:8" x14ac:dyDescent="0.2">
      <c r="A91" s="200" t="s">
        <v>5</v>
      </c>
      <c r="B91" s="213">
        <v>46760000</v>
      </c>
      <c r="C91" s="205" t="s">
        <v>334</v>
      </c>
      <c r="D91" s="201">
        <v>572519769.58000004</v>
      </c>
      <c r="E91" s="201">
        <v>0</v>
      </c>
      <c r="F91" s="201">
        <v>572519769.58000004</v>
      </c>
      <c r="G91" s="206"/>
      <c r="H91" s="205"/>
    </row>
    <row r="92" spans="1:8" x14ac:dyDescent="0.2">
      <c r="A92" s="200" t="s">
        <v>5</v>
      </c>
      <c r="B92" s="204">
        <v>48600000</v>
      </c>
      <c r="C92" s="205" t="s">
        <v>158</v>
      </c>
      <c r="D92" s="201">
        <v>1423518.42</v>
      </c>
      <c r="E92" s="201">
        <v>0</v>
      </c>
      <c r="F92" s="201">
        <v>1423518.42</v>
      </c>
      <c r="G92" s="209"/>
      <c r="H92" s="205"/>
    </row>
    <row r="93" spans="1:8" x14ac:dyDescent="0.2">
      <c r="A93" s="200" t="s">
        <v>5</v>
      </c>
      <c r="B93" s="204">
        <v>49100000</v>
      </c>
      <c r="C93" s="205" t="s">
        <v>336</v>
      </c>
      <c r="D93" s="201">
        <v>0</v>
      </c>
      <c r="E93" s="201">
        <v>817084178.30999994</v>
      </c>
      <c r="F93" s="201">
        <v>-817084178.30999994</v>
      </c>
      <c r="G93" s="209"/>
      <c r="H93" s="205"/>
    </row>
    <row r="94" spans="1:8" x14ac:dyDescent="0.2">
      <c r="A94" s="200" t="s">
        <v>5</v>
      </c>
      <c r="B94" s="204">
        <v>51110000</v>
      </c>
      <c r="C94" s="205" t="s">
        <v>337</v>
      </c>
      <c r="D94" s="201">
        <v>187966800</v>
      </c>
      <c r="E94" s="201">
        <v>0</v>
      </c>
      <c r="F94" s="201">
        <v>187966800</v>
      </c>
      <c r="G94" s="206"/>
      <c r="H94" s="205"/>
    </row>
    <row r="95" spans="1:8" x14ac:dyDescent="0.2">
      <c r="A95" s="200" t="s">
        <v>5</v>
      </c>
      <c r="B95" s="208">
        <v>51201000</v>
      </c>
      <c r="C95" s="205" t="s">
        <v>341</v>
      </c>
      <c r="D95" s="201">
        <v>17260800</v>
      </c>
      <c r="E95" s="201">
        <v>0</v>
      </c>
      <c r="F95" s="201">
        <v>17260800</v>
      </c>
      <c r="G95" s="206"/>
      <c r="H95" s="205"/>
    </row>
    <row r="96" spans="1:8" x14ac:dyDescent="0.2">
      <c r="A96" s="200" t="s">
        <v>5</v>
      </c>
      <c r="B96" s="204">
        <v>51211000</v>
      </c>
      <c r="C96" s="205" t="s">
        <v>343</v>
      </c>
      <c r="D96" s="201">
        <v>1154888195.8299999</v>
      </c>
      <c r="E96" s="201">
        <v>0</v>
      </c>
      <c r="F96" s="201">
        <v>1154888195.8299999</v>
      </c>
      <c r="G96" s="206"/>
      <c r="H96" s="205"/>
    </row>
    <row r="97" spans="1:8" x14ac:dyDescent="0.2">
      <c r="A97" s="200" t="s">
        <v>5</v>
      </c>
      <c r="B97" s="204">
        <v>51221000</v>
      </c>
      <c r="C97" s="205" t="s">
        <v>345</v>
      </c>
      <c r="D97" s="201">
        <v>218620369.33000001</v>
      </c>
      <c r="E97" s="201">
        <v>0</v>
      </c>
      <c r="F97" s="201">
        <v>218620369.33000001</v>
      </c>
      <c r="G97" s="206"/>
      <c r="H97" s="205"/>
    </row>
    <row r="98" spans="1:8" x14ac:dyDescent="0.2">
      <c r="A98" s="200" t="s">
        <v>5</v>
      </c>
      <c r="B98" s="204">
        <v>51231000</v>
      </c>
      <c r="C98" s="205" t="s">
        <v>347</v>
      </c>
      <c r="D98" s="201">
        <v>67652067.430000007</v>
      </c>
      <c r="E98" s="201">
        <v>0</v>
      </c>
      <c r="F98" s="201">
        <v>67652067.430000007</v>
      </c>
      <c r="G98" s="206"/>
      <c r="H98" s="205"/>
    </row>
    <row r="99" spans="1:8" x14ac:dyDescent="0.2">
      <c r="A99" s="200" t="s">
        <v>5</v>
      </c>
      <c r="B99" s="204">
        <v>51241000</v>
      </c>
      <c r="C99" s="205" t="s">
        <v>159</v>
      </c>
      <c r="D99" s="201">
        <v>273050279.72000003</v>
      </c>
      <c r="E99" s="201">
        <v>0</v>
      </c>
      <c r="F99" s="201">
        <v>273050279.72000003</v>
      </c>
      <c r="G99" s="206"/>
      <c r="H99" s="205"/>
    </row>
    <row r="100" spans="1:8" x14ac:dyDescent="0.2">
      <c r="A100" s="200" t="s">
        <v>5</v>
      </c>
      <c r="B100" s="204">
        <v>53100000</v>
      </c>
      <c r="C100" s="205" t="s">
        <v>3044</v>
      </c>
      <c r="D100" s="201">
        <v>5491854.9699999997</v>
      </c>
      <c r="E100" s="201">
        <v>0</v>
      </c>
      <c r="F100" s="201">
        <v>5491854.9699999997</v>
      </c>
      <c r="G100" s="206"/>
      <c r="H100" s="205"/>
    </row>
    <row r="101" spans="1:8" x14ac:dyDescent="0.2">
      <c r="A101" s="200" t="s">
        <v>5</v>
      </c>
      <c r="B101" s="204">
        <v>60100000</v>
      </c>
      <c r="C101" s="205" t="s">
        <v>353</v>
      </c>
      <c r="D101" s="201">
        <v>7287590667.3800001</v>
      </c>
      <c r="E101" s="201">
        <v>0</v>
      </c>
      <c r="F101" s="201">
        <v>7287590667.3800001</v>
      </c>
      <c r="G101" s="206"/>
      <c r="H101" s="205"/>
    </row>
    <row r="102" spans="1:8" x14ac:dyDescent="0.2">
      <c r="A102" s="200" t="s">
        <v>5</v>
      </c>
      <c r="B102" s="204">
        <v>60200000</v>
      </c>
      <c r="C102" s="205" t="s">
        <v>363</v>
      </c>
      <c r="D102" s="201">
        <v>202602309.61000001</v>
      </c>
      <c r="E102" s="201">
        <v>0</v>
      </c>
      <c r="F102" s="201">
        <v>202602309.61000001</v>
      </c>
      <c r="G102" s="206"/>
      <c r="H102" s="205"/>
    </row>
    <row r="103" spans="1:8" x14ac:dyDescent="0.2">
      <c r="A103" s="200" t="s">
        <v>5</v>
      </c>
      <c r="B103" s="208">
        <v>60301000</v>
      </c>
      <c r="C103" s="205" t="s">
        <v>3270</v>
      </c>
      <c r="D103" s="201">
        <v>0</v>
      </c>
      <c r="E103" s="201">
        <v>335015494.83999997</v>
      </c>
      <c r="F103" s="201">
        <v>-335015494.83999997</v>
      </c>
      <c r="G103" s="206"/>
      <c r="H103" s="205"/>
    </row>
    <row r="104" spans="1:8" x14ac:dyDescent="0.2">
      <c r="A104" s="200" t="s">
        <v>5</v>
      </c>
      <c r="B104" s="208">
        <v>60305000</v>
      </c>
      <c r="C104" s="205" t="s">
        <v>374</v>
      </c>
      <c r="D104" s="201">
        <v>395174988.43000001</v>
      </c>
      <c r="E104" s="201">
        <v>0</v>
      </c>
      <c r="F104" s="201">
        <v>395174988.43000001</v>
      </c>
      <c r="G104" s="206"/>
      <c r="H104" s="205"/>
    </row>
    <row r="105" spans="1:8" x14ac:dyDescent="0.2">
      <c r="A105" s="200" t="s">
        <v>5</v>
      </c>
      <c r="B105" s="204">
        <v>60600000</v>
      </c>
      <c r="C105" s="205" t="s">
        <v>376</v>
      </c>
      <c r="D105" s="201">
        <v>998291098.88</v>
      </c>
      <c r="E105" s="201">
        <v>0</v>
      </c>
      <c r="F105" s="201">
        <v>998291098.88</v>
      </c>
      <c r="G105" s="206"/>
      <c r="H105" s="205"/>
    </row>
    <row r="106" spans="1:8" x14ac:dyDescent="0.2">
      <c r="A106" s="200" t="s">
        <v>5</v>
      </c>
      <c r="B106" s="204">
        <v>60800000</v>
      </c>
      <c r="C106" s="205" t="s">
        <v>390</v>
      </c>
      <c r="D106" s="201">
        <v>342508325.18000001</v>
      </c>
      <c r="E106" s="201">
        <v>0</v>
      </c>
      <c r="F106" s="201">
        <v>342508325.18000001</v>
      </c>
      <c r="G106" s="206"/>
      <c r="H106" s="205"/>
    </row>
    <row r="107" spans="1:8" x14ac:dyDescent="0.2">
      <c r="A107" s="200" t="s">
        <v>5</v>
      </c>
      <c r="B107" s="208">
        <v>61100000</v>
      </c>
      <c r="C107" s="205" t="s">
        <v>173</v>
      </c>
      <c r="D107" s="201">
        <v>228995765.66</v>
      </c>
      <c r="E107" s="201">
        <v>0</v>
      </c>
      <c r="F107" s="201">
        <v>228995765.66</v>
      </c>
      <c r="G107" s="209"/>
      <c r="H107" s="205"/>
    </row>
    <row r="108" spans="1:8" x14ac:dyDescent="0.2">
      <c r="A108" s="200" t="s">
        <v>5</v>
      </c>
      <c r="B108" s="204">
        <v>61300000</v>
      </c>
      <c r="C108" s="205" t="s">
        <v>737</v>
      </c>
      <c r="D108" s="201">
        <v>57272727.219999999</v>
      </c>
      <c r="E108" s="201">
        <v>0</v>
      </c>
      <c r="F108" s="201">
        <v>57272727.219999999</v>
      </c>
      <c r="G108" s="209"/>
      <c r="H108" s="205"/>
    </row>
    <row r="109" spans="1:8" x14ac:dyDescent="0.2">
      <c r="A109" s="200" t="s">
        <v>5</v>
      </c>
      <c r="B109" s="204">
        <v>61500000</v>
      </c>
      <c r="C109" s="205" t="s">
        <v>409</v>
      </c>
      <c r="D109" s="201">
        <v>128869625.8</v>
      </c>
      <c r="E109" s="201">
        <v>0</v>
      </c>
      <c r="F109" s="201">
        <v>128869625.8</v>
      </c>
      <c r="G109" s="209"/>
      <c r="H109" s="205"/>
    </row>
    <row r="110" spans="1:8" x14ac:dyDescent="0.2">
      <c r="A110" s="200" t="s">
        <v>5</v>
      </c>
      <c r="B110" s="204">
        <v>61600000</v>
      </c>
      <c r="C110" s="205" t="s">
        <v>417</v>
      </c>
      <c r="D110" s="201">
        <v>15807539.460000001</v>
      </c>
      <c r="E110" s="201">
        <v>0</v>
      </c>
      <c r="F110" s="201">
        <v>15807539.460000001</v>
      </c>
      <c r="G110" s="209"/>
      <c r="H110" s="205"/>
    </row>
    <row r="111" spans="1:8" x14ac:dyDescent="0.2">
      <c r="A111" s="200" t="s">
        <v>5</v>
      </c>
      <c r="B111" s="204">
        <v>61800000</v>
      </c>
      <c r="C111" s="205" t="s">
        <v>184</v>
      </c>
      <c r="D111" s="201">
        <v>232952.63</v>
      </c>
      <c r="E111" s="201">
        <v>0</v>
      </c>
      <c r="F111" s="201">
        <v>232952.63</v>
      </c>
      <c r="G111" s="209"/>
      <c r="H111" s="205"/>
    </row>
    <row r="112" spans="1:8" x14ac:dyDescent="0.2">
      <c r="A112" s="200" t="s">
        <v>5</v>
      </c>
      <c r="B112" s="208">
        <v>61900000</v>
      </c>
      <c r="C112" s="205" t="s">
        <v>419</v>
      </c>
      <c r="D112" s="201">
        <v>0</v>
      </c>
      <c r="E112" s="201">
        <v>32859.29</v>
      </c>
      <c r="F112" s="201">
        <v>-32859.29</v>
      </c>
      <c r="G112" s="209"/>
      <c r="H112" s="205"/>
    </row>
    <row r="113" spans="1:8" x14ac:dyDescent="0.2">
      <c r="A113" s="200" t="s">
        <v>5</v>
      </c>
      <c r="B113" s="204">
        <v>62100000</v>
      </c>
      <c r="C113" s="205" t="s">
        <v>422</v>
      </c>
      <c r="D113" s="201">
        <v>53122144.619999997</v>
      </c>
      <c r="E113" s="201">
        <v>0</v>
      </c>
      <c r="F113" s="201">
        <v>53122144.619999997</v>
      </c>
      <c r="G113" s="209"/>
      <c r="H113" s="205"/>
    </row>
    <row r="114" spans="1:8" x14ac:dyDescent="0.2">
      <c r="A114" s="200" t="s">
        <v>5</v>
      </c>
      <c r="B114" s="204">
        <v>62200000</v>
      </c>
      <c r="C114" s="205" t="s">
        <v>425</v>
      </c>
      <c r="D114" s="201">
        <v>399199299.55000001</v>
      </c>
      <c r="E114" s="201">
        <v>0</v>
      </c>
      <c r="F114" s="201">
        <v>399199299.55000001</v>
      </c>
      <c r="G114" s="209"/>
      <c r="H114" s="205"/>
    </row>
    <row r="115" spans="1:8" x14ac:dyDescent="0.2">
      <c r="A115" s="200" t="s">
        <v>5</v>
      </c>
      <c r="B115" s="204">
        <v>62300000</v>
      </c>
      <c r="C115" s="205" t="s">
        <v>191</v>
      </c>
      <c r="D115" s="201">
        <v>6594850</v>
      </c>
      <c r="E115" s="201">
        <v>0</v>
      </c>
      <c r="F115" s="201">
        <v>6594850</v>
      </c>
      <c r="G115" s="209"/>
      <c r="H115" s="205"/>
    </row>
    <row r="116" spans="1:8" x14ac:dyDescent="0.2">
      <c r="A116" s="200" t="s">
        <v>5</v>
      </c>
      <c r="B116" s="204">
        <v>62401000</v>
      </c>
      <c r="C116" s="205" t="s">
        <v>433</v>
      </c>
      <c r="D116" s="201">
        <v>16113775.529999999</v>
      </c>
      <c r="E116" s="201">
        <v>0</v>
      </c>
      <c r="F116" s="201">
        <v>16113775.529999999</v>
      </c>
      <c r="G116" s="209"/>
      <c r="H116" s="205"/>
    </row>
    <row r="117" spans="1:8" x14ac:dyDescent="0.2">
      <c r="A117" s="200" t="s">
        <v>5</v>
      </c>
      <c r="B117" s="204">
        <v>62501000</v>
      </c>
      <c r="C117" s="205" t="s">
        <v>195</v>
      </c>
      <c r="D117" s="201">
        <v>91657292.049999997</v>
      </c>
      <c r="E117" s="201">
        <v>0</v>
      </c>
      <c r="F117" s="201">
        <v>91657292.049999997</v>
      </c>
      <c r="G117" s="209"/>
      <c r="H117" s="205"/>
    </row>
    <row r="118" spans="1:8" x14ac:dyDescent="0.2">
      <c r="A118" s="200" t="s">
        <v>5</v>
      </c>
      <c r="B118" s="204">
        <v>62601000</v>
      </c>
      <c r="C118" s="205" t="s">
        <v>440</v>
      </c>
      <c r="D118" s="201">
        <v>45571769.649999999</v>
      </c>
      <c r="E118" s="201">
        <v>0</v>
      </c>
      <c r="F118" s="201">
        <v>45571769.649999999</v>
      </c>
      <c r="G118" s="209"/>
      <c r="H118" s="205"/>
    </row>
    <row r="119" spans="1:8" x14ac:dyDescent="0.2">
      <c r="A119" s="200" t="s">
        <v>5</v>
      </c>
      <c r="B119" s="204">
        <v>62701000</v>
      </c>
      <c r="C119" s="205" t="s">
        <v>207</v>
      </c>
      <c r="D119" s="201">
        <v>50818831.740000002</v>
      </c>
      <c r="E119" s="201">
        <v>0</v>
      </c>
      <c r="F119" s="201">
        <v>50818831.740000002</v>
      </c>
      <c r="G119" s="209"/>
      <c r="H119" s="205"/>
    </row>
    <row r="120" spans="1:8" x14ac:dyDescent="0.2">
      <c r="A120" s="200" t="s">
        <v>5</v>
      </c>
      <c r="B120" s="204">
        <v>62800000</v>
      </c>
      <c r="C120" s="205" t="s">
        <v>463</v>
      </c>
      <c r="D120" s="201">
        <v>158400</v>
      </c>
      <c r="E120" s="201">
        <v>0</v>
      </c>
      <c r="F120" s="201">
        <v>158400</v>
      </c>
      <c r="G120" s="209"/>
      <c r="H120" s="205"/>
    </row>
    <row r="121" spans="1:8" x14ac:dyDescent="0.2">
      <c r="A121" s="200" t="s">
        <v>5</v>
      </c>
      <c r="B121" s="208">
        <v>63501000</v>
      </c>
      <c r="C121" s="205" t="s">
        <v>465</v>
      </c>
      <c r="D121" s="201">
        <v>88021425.269999996</v>
      </c>
      <c r="E121" s="201">
        <v>0</v>
      </c>
      <c r="F121" s="201">
        <v>88021425.269999996</v>
      </c>
      <c r="G121" s="206"/>
      <c r="H121" s="205"/>
    </row>
    <row r="122" spans="1:8" x14ac:dyDescent="0.2">
      <c r="A122" s="200" t="s">
        <v>5</v>
      </c>
      <c r="B122" s="204">
        <v>63502000</v>
      </c>
      <c r="C122" s="205" t="s">
        <v>470</v>
      </c>
      <c r="D122" s="201">
        <v>8720872</v>
      </c>
      <c r="E122" s="201">
        <v>0</v>
      </c>
      <c r="F122" s="201">
        <v>8720872</v>
      </c>
      <c r="G122" s="206"/>
      <c r="H122" s="205"/>
    </row>
    <row r="123" spans="1:8" x14ac:dyDescent="0.2">
      <c r="A123" s="200" t="s">
        <v>5</v>
      </c>
      <c r="B123" s="204">
        <v>63503000</v>
      </c>
      <c r="C123" s="205" t="s">
        <v>213</v>
      </c>
      <c r="D123" s="201">
        <v>270000</v>
      </c>
      <c r="E123" s="201">
        <v>0</v>
      </c>
      <c r="F123" s="201">
        <v>270000</v>
      </c>
      <c r="G123" s="206"/>
      <c r="H123" s="205"/>
    </row>
    <row r="124" spans="1:8" x14ac:dyDescent="0.2">
      <c r="A124" s="200" t="s">
        <v>5</v>
      </c>
      <c r="B124" s="204">
        <v>63504000</v>
      </c>
      <c r="C124" s="205" t="s">
        <v>472</v>
      </c>
      <c r="D124" s="201">
        <v>18637733.989999998</v>
      </c>
      <c r="E124" s="201">
        <v>0</v>
      </c>
      <c r="F124" s="201">
        <v>18637733.989999998</v>
      </c>
      <c r="G124" s="206"/>
      <c r="H124" s="205"/>
    </row>
    <row r="125" spans="1:8" x14ac:dyDescent="0.2">
      <c r="A125" s="200" t="s">
        <v>5</v>
      </c>
      <c r="B125" s="204">
        <v>63506000</v>
      </c>
      <c r="C125" s="205" t="s">
        <v>474</v>
      </c>
      <c r="D125" s="201">
        <v>11155829.01</v>
      </c>
      <c r="E125" s="201">
        <v>0</v>
      </c>
      <c r="F125" s="201">
        <v>11155829.01</v>
      </c>
      <c r="G125" s="206"/>
      <c r="H125" s="205"/>
    </row>
    <row r="126" spans="1:8" x14ac:dyDescent="0.2">
      <c r="A126" s="200" t="s">
        <v>5</v>
      </c>
      <c r="B126" s="208">
        <v>63507000</v>
      </c>
      <c r="C126" s="205" t="s">
        <v>475</v>
      </c>
      <c r="D126" s="201">
        <v>426344807.06</v>
      </c>
      <c r="E126" s="201">
        <v>0</v>
      </c>
      <c r="F126" s="201">
        <v>426344807.06</v>
      </c>
      <c r="G126" s="206"/>
      <c r="H126" s="205"/>
    </row>
    <row r="127" spans="1:8" x14ac:dyDescent="0.2">
      <c r="A127" s="200" t="s">
        <v>5</v>
      </c>
      <c r="B127" s="204">
        <v>64101000</v>
      </c>
      <c r="C127" s="205" t="s">
        <v>216</v>
      </c>
      <c r="D127" s="201">
        <v>1312468477.1500001</v>
      </c>
      <c r="E127" s="201">
        <v>0</v>
      </c>
      <c r="F127" s="201">
        <v>1312468477.1500001</v>
      </c>
      <c r="G127" s="206"/>
      <c r="H127" s="205"/>
    </row>
    <row r="128" spans="1:8" x14ac:dyDescent="0.2">
      <c r="A128" s="200" t="s">
        <v>5</v>
      </c>
      <c r="B128" s="204">
        <v>64501000</v>
      </c>
      <c r="C128" s="205" t="s">
        <v>483</v>
      </c>
      <c r="D128" s="201">
        <v>142389336.34999999</v>
      </c>
      <c r="E128" s="201">
        <v>0</v>
      </c>
      <c r="F128" s="201">
        <v>142389336.34999999</v>
      </c>
      <c r="G128" s="206"/>
      <c r="H128" s="205"/>
    </row>
    <row r="129" spans="1:8" x14ac:dyDescent="0.2">
      <c r="A129" s="200" t="s">
        <v>5</v>
      </c>
      <c r="B129" s="208">
        <v>64801000</v>
      </c>
      <c r="C129" s="205" t="s">
        <v>556</v>
      </c>
      <c r="D129" s="201">
        <v>19165307.879999999</v>
      </c>
      <c r="E129" s="201">
        <v>0</v>
      </c>
      <c r="F129" s="201">
        <v>19165307.879999999</v>
      </c>
      <c r="G129" s="206"/>
      <c r="H129" s="205"/>
    </row>
    <row r="130" spans="1:8" x14ac:dyDescent="0.2">
      <c r="A130" s="200" t="s">
        <v>5</v>
      </c>
      <c r="B130" s="204">
        <v>65100000</v>
      </c>
      <c r="C130" s="205" t="s">
        <v>228</v>
      </c>
      <c r="D130" s="201">
        <v>2184931.9900000002</v>
      </c>
      <c r="E130" s="201">
        <v>0</v>
      </c>
      <c r="F130" s="201">
        <v>2184931.9900000002</v>
      </c>
      <c r="G130" s="209"/>
      <c r="H130" s="205"/>
    </row>
    <row r="131" spans="1:8" x14ac:dyDescent="0.2">
      <c r="A131" s="200" t="s">
        <v>5</v>
      </c>
      <c r="B131" s="204">
        <v>65200000</v>
      </c>
      <c r="C131" s="205" t="s">
        <v>495</v>
      </c>
      <c r="D131" s="201">
        <v>22638802.199999999</v>
      </c>
      <c r="E131" s="201">
        <v>0</v>
      </c>
      <c r="F131" s="201">
        <v>22638802.199999999</v>
      </c>
      <c r="G131" s="209"/>
      <c r="H131" s="205"/>
    </row>
    <row r="132" spans="1:8" x14ac:dyDescent="0.2">
      <c r="A132" s="200" t="s">
        <v>5</v>
      </c>
      <c r="B132" s="204">
        <v>65602000</v>
      </c>
      <c r="C132" s="205" t="s">
        <v>229</v>
      </c>
      <c r="D132" s="201">
        <v>1311664.3999999999</v>
      </c>
      <c r="E132" s="201">
        <v>0</v>
      </c>
      <c r="F132" s="201">
        <v>1311664.3999999999</v>
      </c>
      <c r="G132" s="209"/>
      <c r="H132" s="205"/>
    </row>
    <row r="133" spans="1:8" x14ac:dyDescent="0.2">
      <c r="A133" s="200" t="s">
        <v>5</v>
      </c>
      <c r="B133" s="204">
        <v>65700000</v>
      </c>
      <c r="C133" s="205" t="s">
        <v>766</v>
      </c>
      <c r="D133" s="201">
        <v>5588058.7300000004</v>
      </c>
      <c r="E133" s="201">
        <v>0</v>
      </c>
      <c r="F133" s="201">
        <v>5588058.7300000004</v>
      </c>
      <c r="G133" s="209"/>
      <c r="H133" s="205"/>
    </row>
    <row r="134" spans="1:8" x14ac:dyDescent="0.2">
      <c r="A134" s="200" t="s">
        <v>5</v>
      </c>
      <c r="B134" s="208">
        <v>65800000</v>
      </c>
      <c r="C134" s="214" t="s">
        <v>497</v>
      </c>
      <c r="D134" s="201">
        <v>6583739.6799999997</v>
      </c>
      <c r="E134" s="201">
        <v>0</v>
      </c>
      <c r="F134" s="201">
        <v>6583739.6799999997</v>
      </c>
      <c r="G134" s="209"/>
      <c r="H134" s="214"/>
    </row>
    <row r="135" spans="1:8" x14ac:dyDescent="0.2">
      <c r="A135" s="200" t="s">
        <v>5</v>
      </c>
      <c r="B135" s="204">
        <v>66100000</v>
      </c>
      <c r="C135" s="205" t="s">
        <v>500</v>
      </c>
      <c r="D135" s="201">
        <v>272685044.92000002</v>
      </c>
      <c r="E135" s="201">
        <v>0</v>
      </c>
      <c r="F135" s="201">
        <v>272685044.92000002</v>
      </c>
      <c r="G135" s="206"/>
      <c r="H135" s="205"/>
    </row>
    <row r="136" spans="1:8" x14ac:dyDescent="0.2">
      <c r="A136" s="200" t="s">
        <v>5</v>
      </c>
      <c r="B136" s="204">
        <v>66600000</v>
      </c>
      <c r="C136" s="205" t="s">
        <v>232</v>
      </c>
      <c r="D136" s="201">
        <v>18697432.210000001</v>
      </c>
      <c r="E136" s="201">
        <v>0</v>
      </c>
      <c r="F136" s="201">
        <v>18697432.210000001</v>
      </c>
      <c r="G136" s="206"/>
      <c r="H136" s="205"/>
    </row>
    <row r="137" spans="1:8" x14ac:dyDescent="0.2">
      <c r="A137" s="200" t="s">
        <v>5</v>
      </c>
      <c r="B137" s="204">
        <v>68111000</v>
      </c>
      <c r="C137" s="205" t="s">
        <v>509</v>
      </c>
      <c r="D137" s="201">
        <v>966464.07</v>
      </c>
      <c r="E137" s="201">
        <v>0</v>
      </c>
      <c r="F137" s="201">
        <v>966464.07</v>
      </c>
      <c r="G137" s="209"/>
      <c r="H137" s="205"/>
    </row>
    <row r="138" spans="1:8" x14ac:dyDescent="0.2">
      <c r="A138" s="200" t="s">
        <v>5</v>
      </c>
      <c r="B138" s="204">
        <v>68112000</v>
      </c>
      <c r="C138" s="205" t="s">
        <v>511</v>
      </c>
      <c r="D138" s="201">
        <v>1012432642.54</v>
      </c>
      <c r="E138" s="201">
        <v>0</v>
      </c>
      <c r="F138" s="201">
        <v>1012432642.54</v>
      </c>
      <c r="G138" s="209"/>
      <c r="H138" s="205"/>
    </row>
    <row r="139" spans="1:8" x14ac:dyDescent="0.2">
      <c r="A139" s="200" t="s">
        <v>5</v>
      </c>
      <c r="B139" s="204">
        <v>68500000</v>
      </c>
      <c r="C139" s="205" t="s">
        <v>512</v>
      </c>
      <c r="D139" s="201">
        <v>206121024.94999999</v>
      </c>
      <c r="E139" s="201">
        <v>0</v>
      </c>
      <c r="F139" s="201">
        <v>206121024.94999999</v>
      </c>
      <c r="G139" s="209"/>
      <c r="H139" s="205"/>
    </row>
    <row r="140" spans="1:8" x14ac:dyDescent="0.2">
      <c r="A140" s="200" t="s">
        <v>5</v>
      </c>
      <c r="B140" s="204">
        <v>69800000</v>
      </c>
      <c r="C140" s="205" t="s">
        <v>513</v>
      </c>
      <c r="D140" s="201">
        <v>101410280.006</v>
      </c>
      <c r="E140" s="201">
        <v>0</v>
      </c>
      <c r="F140" s="201">
        <v>101410280.006</v>
      </c>
      <c r="G140" s="209"/>
      <c r="H140" s="205"/>
    </row>
    <row r="141" spans="1:8" x14ac:dyDescent="0.2">
      <c r="A141" s="200" t="s">
        <v>5</v>
      </c>
      <c r="B141" s="208">
        <v>70110000</v>
      </c>
      <c r="C141" s="205" t="s">
        <v>1619</v>
      </c>
      <c r="D141" s="201">
        <v>0</v>
      </c>
      <c r="E141" s="201">
        <v>14629630477.77</v>
      </c>
      <c r="F141" s="201">
        <v>-14629630477.77</v>
      </c>
      <c r="G141" s="209"/>
      <c r="H141" s="205"/>
    </row>
    <row r="142" spans="1:8" x14ac:dyDescent="0.2">
      <c r="A142" s="200" t="s">
        <v>5</v>
      </c>
      <c r="B142" s="208">
        <v>70300000</v>
      </c>
      <c r="C142" s="205" t="s">
        <v>519</v>
      </c>
      <c r="D142" s="201">
        <v>0</v>
      </c>
      <c r="E142" s="201">
        <v>22839.95</v>
      </c>
      <c r="F142" s="201">
        <v>-22839.95</v>
      </c>
      <c r="G142" s="209"/>
      <c r="H142" s="205"/>
    </row>
    <row r="143" spans="1:8" x14ac:dyDescent="0.2">
      <c r="A143" s="200" t="s">
        <v>5</v>
      </c>
      <c r="B143" s="204">
        <v>70600000</v>
      </c>
      <c r="C143" s="205" t="s">
        <v>521</v>
      </c>
      <c r="D143" s="201">
        <v>0</v>
      </c>
      <c r="E143" s="201">
        <v>1500000</v>
      </c>
      <c r="F143" s="201">
        <v>-1500000</v>
      </c>
      <c r="G143" s="209"/>
      <c r="H143" s="205"/>
    </row>
    <row r="144" spans="1:8" x14ac:dyDescent="0.2">
      <c r="A144" s="200" t="s">
        <v>5</v>
      </c>
      <c r="B144" s="204">
        <v>70800000</v>
      </c>
      <c r="C144" s="205" t="s">
        <v>522</v>
      </c>
      <c r="D144" s="201">
        <v>0</v>
      </c>
      <c r="E144" s="201">
        <v>9887574.1199999992</v>
      </c>
      <c r="F144" s="201">
        <v>-9887574.1199999992</v>
      </c>
      <c r="G144" s="209"/>
      <c r="H144" s="205"/>
    </row>
    <row r="145" spans="1:8" x14ac:dyDescent="0.2">
      <c r="A145" s="200" t="s">
        <v>5</v>
      </c>
      <c r="B145" s="204">
        <v>70900000</v>
      </c>
      <c r="C145" s="205" t="s">
        <v>523</v>
      </c>
      <c r="D145" s="201">
        <v>244867150</v>
      </c>
      <c r="E145" s="201">
        <v>0</v>
      </c>
      <c r="F145" s="201">
        <v>244867150</v>
      </c>
      <c r="G145" s="209"/>
      <c r="H145" s="205"/>
    </row>
    <row r="146" spans="1:8" x14ac:dyDescent="0.2">
      <c r="A146" s="200" t="s">
        <v>5</v>
      </c>
      <c r="B146" s="204">
        <v>75200000</v>
      </c>
      <c r="C146" s="205" t="s">
        <v>524</v>
      </c>
      <c r="D146" s="201">
        <v>0</v>
      </c>
      <c r="E146" s="201">
        <v>88044842.459999993</v>
      </c>
      <c r="F146" s="201">
        <v>-88044842.459999993</v>
      </c>
      <c r="G146" s="209"/>
      <c r="H146" s="205"/>
    </row>
    <row r="147" spans="1:8" x14ac:dyDescent="0.2">
      <c r="A147" s="200" t="s">
        <v>5</v>
      </c>
      <c r="B147" s="204">
        <v>75800000</v>
      </c>
      <c r="C147" s="205" t="s">
        <v>237</v>
      </c>
      <c r="D147" s="201">
        <v>0</v>
      </c>
      <c r="E147" s="201">
        <v>47376761.859999999</v>
      </c>
      <c r="F147" s="201">
        <v>-47376761.859999999</v>
      </c>
      <c r="G147" s="209"/>
      <c r="H147" s="205"/>
    </row>
    <row r="148" spans="1:8" x14ac:dyDescent="0.2">
      <c r="A148" s="200" t="s">
        <v>5</v>
      </c>
      <c r="B148" s="204">
        <v>76500000</v>
      </c>
      <c r="C148" s="205" t="s">
        <v>527</v>
      </c>
      <c r="D148" s="201">
        <v>0</v>
      </c>
      <c r="E148" s="201">
        <v>2772700.75</v>
      </c>
      <c r="F148" s="201">
        <v>-2772700.75</v>
      </c>
      <c r="G148" s="209"/>
      <c r="H148" s="205"/>
    </row>
    <row r="149" spans="1:8" x14ac:dyDescent="0.2">
      <c r="A149" s="200" t="s">
        <v>5</v>
      </c>
      <c r="B149" s="204">
        <v>76600000</v>
      </c>
      <c r="C149" s="205" t="s">
        <v>239</v>
      </c>
      <c r="D149" s="201">
        <v>0</v>
      </c>
      <c r="E149" s="201">
        <v>19928834.399999999</v>
      </c>
      <c r="F149" s="201">
        <v>-19928834.399999999</v>
      </c>
      <c r="G149" s="209"/>
      <c r="H149" s="205"/>
    </row>
    <row r="150" spans="1:8" x14ac:dyDescent="0.2">
      <c r="A150" s="200" t="s">
        <v>5</v>
      </c>
      <c r="B150" s="204">
        <v>78500000</v>
      </c>
      <c r="C150" s="205" t="s">
        <v>529</v>
      </c>
      <c r="D150" s="201">
        <v>0</v>
      </c>
      <c r="E150" s="201">
        <v>8240059.5999999996</v>
      </c>
      <c r="F150" s="201">
        <v>-8240059.5999999996</v>
      </c>
      <c r="G150" s="209"/>
      <c r="H150" s="205"/>
    </row>
    <row r="151" spans="1:8" x14ac:dyDescent="0.2">
      <c r="A151" s="200" t="s">
        <v>1</v>
      </c>
      <c r="B151" s="204">
        <v>10100000</v>
      </c>
      <c r="C151" s="205" t="s">
        <v>43</v>
      </c>
      <c r="D151" s="201">
        <v>0</v>
      </c>
      <c r="E151" s="201">
        <v>10000000</v>
      </c>
      <c r="F151" s="201">
        <v>-10000000</v>
      </c>
    </row>
    <row r="152" spans="1:8" x14ac:dyDescent="0.2">
      <c r="A152" s="200" t="s">
        <v>1</v>
      </c>
      <c r="B152" s="204">
        <v>11900000</v>
      </c>
      <c r="C152" s="215" t="s">
        <v>1465</v>
      </c>
      <c r="D152" s="201">
        <v>2419584.21</v>
      </c>
      <c r="E152" s="201">
        <v>0</v>
      </c>
      <c r="F152" s="201">
        <v>2419584.21</v>
      </c>
    </row>
    <row r="153" spans="1:8" x14ac:dyDescent="0.2">
      <c r="A153" s="200" t="s">
        <v>1</v>
      </c>
      <c r="B153" s="204">
        <v>12000000</v>
      </c>
      <c r="C153" s="205" t="s">
        <v>3206</v>
      </c>
      <c r="D153" s="201">
        <v>280428.55</v>
      </c>
      <c r="E153" s="201">
        <v>0</v>
      </c>
      <c r="F153" s="201">
        <v>280428.55</v>
      </c>
    </row>
    <row r="154" spans="1:8" x14ac:dyDescent="0.2">
      <c r="A154" s="200" t="s">
        <v>1</v>
      </c>
      <c r="B154" s="208">
        <v>21510000</v>
      </c>
      <c r="C154" s="216" t="s">
        <v>1978</v>
      </c>
      <c r="D154" s="201">
        <v>2808000</v>
      </c>
      <c r="E154" s="201">
        <v>0</v>
      </c>
      <c r="F154" s="201">
        <v>2808000</v>
      </c>
    </row>
    <row r="155" spans="1:8" x14ac:dyDescent="0.2">
      <c r="A155" s="200" t="s">
        <v>1</v>
      </c>
      <c r="B155" s="204">
        <v>21830000</v>
      </c>
      <c r="C155" s="205" t="s">
        <v>53</v>
      </c>
      <c r="D155" s="201">
        <v>22154000.170000002</v>
      </c>
      <c r="E155" s="201">
        <v>0</v>
      </c>
      <c r="F155" s="201">
        <v>22154000.170000002</v>
      </c>
    </row>
    <row r="156" spans="1:8" x14ac:dyDescent="0.2">
      <c r="A156" s="200" t="s">
        <v>1</v>
      </c>
      <c r="B156" s="204">
        <v>21500000</v>
      </c>
      <c r="C156" s="205" t="s">
        <v>253</v>
      </c>
      <c r="D156" s="201">
        <v>3128790</v>
      </c>
      <c r="E156" s="201">
        <v>0</v>
      </c>
      <c r="F156" s="201">
        <v>3128790</v>
      </c>
    </row>
    <row r="157" spans="1:8" x14ac:dyDescent="0.2">
      <c r="A157" s="200" t="s">
        <v>1</v>
      </c>
      <c r="B157" s="204">
        <v>21800000</v>
      </c>
      <c r="C157" s="205" t="s">
        <v>50</v>
      </c>
      <c r="D157" s="201">
        <v>10847964.550000001</v>
      </c>
      <c r="E157" s="201">
        <v>0</v>
      </c>
      <c r="F157" s="201">
        <v>10847964.550000001</v>
      </c>
    </row>
    <row r="158" spans="1:8" x14ac:dyDescent="0.2">
      <c r="A158" s="200" t="s">
        <v>1</v>
      </c>
      <c r="B158" s="204">
        <v>21820000</v>
      </c>
      <c r="C158" s="205" t="s">
        <v>52</v>
      </c>
      <c r="D158" s="201">
        <v>25009519.010000002</v>
      </c>
      <c r="E158" s="201">
        <v>0</v>
      </c>
      <c r="F158" s="201">
        <v>25009519.010000002</v>
      </c>
    </row>
    <row r="159" spans="1:8" x14ac:dyDescent="0.2">
      <c r="A159" s="200" t="s">
        <v>1</v>
      </c>
      <c r="B159" s="204">
        <v>21840000</v>
      </c>
      <c r="C159" s="205" t="s">
        <v>54</v>
      </c>
      <c r="D159" s="201">
        <v>155310392.59999999</v>
      </c>
      <c r="E159" s="201">
        <v>0</v>
      </c>
      <c r="F159" s="201">
        <v>155310392.59999999</v>
      </c>
    </row>
    <row r="160" spans="1:8" x14ac:dyDescent="0.2">
      <c r="A160" s="200" t="s">
        <v>1</v>
      </c>
      <c r="B160" s="204">
        <v>26100000</v>
      </c>
      <c r="C160" s="205" t="s">
        <v>55</v>
      </c>
      <c r="D160" s="201">
        <v>3980000</v>
      </c>
      <c r="E160" s="201">
        <v>0</v>
      </c>
      <c r="F160" s="201">
        <v>3980000</v>
      </c>
    </row>
    <row r="161" spans="1:6" x14ac:dyDescent="0.2">
      <c r="A161" s="200" t="s">
        <v>1</v>
      </c>
      <c r="B161" s="204">
        <v>28150000</v>
      </c>
      <c r="C161" s="205" t="s">
        <v>269</v>
      </c>
      <c r="D161" s="201">
        <v>0</v>
      </c>
      <c r="E161" s="201">
        <v>13036.63</v>
      </c>
      <c r="F161" s="201">
        <v>-13036.63</v>
      </c>
    </row>
    <row r="162" spans="1:6" x14ac:dyDescent="0.2">
      <c r="A162" s="200" t="s">
        <v>1</v>
      </c>
      <c r="B162" s="204">
        <v>28151000</v>
      </c>
      <c r="C162" s="216" t="s">
        <v>1992</v>
      </c>
      <c r="D162" s="201">
        <v>0</v>
      </c>
      <c r="E162" s="201">
        <v>23400</v>
      </c>
      <c r="F162" s="201">
        <v>-23400</v>
      </c>
    </row>
    <row r="163" spans="1:6" x14ac:dyDescent="0.2">
      <c r="A163" s="200" t="s">
        <v>1</v>
      </c>
      <c r="B163" s="204">
        <v>28182000</v>
      </c>
      <c r="C163" s="205" t="s">
        <v>59</v>
      </c>
      <c r="D163" s="201">
        <v>0</v>
      </c>
      <c r="E163" s="201">
        <v>899873.34</v>
      </c>
      <c r="F163" s="201">
        <v>-899873.34</v>
      </c>
    </row>
    <row r="164" spans="1:6" x14ac:dyDescent="0.2">
      <c r="A164" s="200" t="s">
        <v>1</v>
      </c>
      <c r="B164" s="204">
        <v>28183000</v>
      </c>
      <c r="C164" s="205" t="s">
        <v>60</v>
      </c>
      <c r="D164" s="201">
        <v>0</v>
      </c>
      <c r="E164" s="201">
        <v>778590.28</v>
      </c>
      <c r="F164" s="201">
        <v>-778590.28</v>
      </c>
    </row>
    <row r="165" spans="1:6" x14ac:dyDescent="0.2">
      <c r="A165" s="200" t="s">
        <v>1</v>
      </c>
      <c r="B165" s="204">
        <v>28184000</v>
      </c>
      <c r="C165" s="205" t="s">
        <v>61</v>
      </c>
      <c r="D165" s="201">
        <v>0</v>
      </c>
      <c r="E165" s="201">
        <v>16381200.33</v>
      </c>
      <c r="F165" s="201">
        <v>-16381200.33</v>
      </c>
    </row>
    <row r="166" spans="1:6" x14ac:dyDescent="0.2">
      <c r="A166" s="200" t="s">
        <v>1</v>
      </c>
      <c r="B166" s="204">
        <v>28185000</v>
      </c>
      <c r="C166" s="217" t="s">
        <v>2792</v>
      </c>
      <c r="D166" s="201">
        <v>0</v>
      </c>
      <c r="E166" s="201">
        <v>146986.45000000001</v>
      </c>
      <c r="F166" s="201">
        <v>-146986.45000000001</v>
      </c>
    </row>
    <row r="167" spans="1:6" x14ac:dyDescent="0.2">
      <c r="A167" s="200" t="s">
        <v>1</v>
      </c>
      <c r="B167" s="204">
        <v>40100000</v>
      </c>
      <c r="C167" s="205" t="s">
        <v>63</v>
      </c>
      <c r="D167" s="201">
        <v>0</v>
      </c>
      <c r="E167" s="201">
        <v>221666978.65000001</v>
      </c>
      <c r="F167" s="201">
        <v>-221666978.65000001</v>
      </c>
    </row>
    <row r="168" spans="1:6" x14ac:dyDescent="0.2">
      <c r="A168" s="200" t="s">
        <v>1</v>
      </c>
      <c r="B168" s="204">
        <v>40800000</v>
      </c>
      <c r="C168" s="205" t="s">
        <v>68</v>
      </c>
      <c r="D168" s="201">
        <v>0</v>
      </c>
      <c r="E168" s="201">
        <v>17262814.539999999</v>
      </c>
      <c r="F168" s="201">
        <v>-17262814.539999999</v>
      </c>
    </row>
    <row r="169" spans="1:6" x14ac:dyDescent="0.2">
      <c r="A169" s="200" t="s">
        <v>1</v>
      </c>
      <c r="B169" s="204">
        <v>40900000</v>
      </c>
      <c r="C169" s="205" t="s">
        <v>69</v>
      </c>
      <c r="D169" s="201">
        <v>4073000.22</v>
      </c>
      <c r="E169" s="201">
        <v>0</v>
      </c>
      <c r="F169" s="201">
        <v>4073000.22</v>
      </c>
    </row>
    <row r="170" spans="1:6" x14ac:dyDescent="0.2">
      <c r="A170" s="200" t="s">
        <v>1</v>
      </c>
      <c r="B170" s="208">
        <v>41810000</v>
      </c>
      <c r="C170" s="205" t="s">
        <v>1860</v>
      </c>
      <c r="D170" s="201">
        <v>250372723.47780001</v>
      </c>
      <c r="E170" s="201">
        <v>0</v>
      </c>
      <c r="F170" s="201">
        <v>250372723.47780001</v>
      </c>
    </row>
    <row r="171" spans="1:6" x14ac:dyDescent="0.2">
      <c r="A171" s="200" t="s">
        <v>1</v>
      </c>
      <c r="B171" s="204">
        <v>42100000</v>
      </c>
      <c r="C171" s="205" t="s">
        <v>303</v>
      </c>
      <c r="D171" s="201">
        <v>1109807.75</v>
      </c>
      <c r="E171" s="201">
        <v>0</v>
      </c>
      <c r="F171" s="201">
        <v>1109807.75</v>
      </c>
    </row>
    <row r="172" spans="1:6" x14ac:dyDescent="0.2">
      <c r="A172" s="200" t="s">
        <v>1</v>
      </c>
      <c r="B172" s="204">
        <v>42520000</v>
      </c>
      <c r="C172" s="205" t="s">
        <v>298</v>
      </c>
      <c r="D172" s="201">
        <v>380983.63</v>
      </c>
      <c r="E172" s="201">
        <v>0</v>
      </c>
      <c r="F172" s="201">
        <v>380983.63</v>
      </c>
    </row>
    <row r="173" spans="1:6" x14ac:dyDescent="0.2">
      <c r="A173" s="200" t="s">
        <v>1</v>
      </c>
      <c r="B173" s="204">
        <v>42540000</v>
      </c>
      <c r="C173" s="205" t="s">
        <v>309</v>
      </c>
      <c r="D173" s="201">
        <v>0</v>
      </c>
      <c r="E173" s="201">
        <v>7095999.9000000004</v>
      </c>
      <c r="F173" s="201">
        <v>-7095999.9000000004</v>
      </c>
    </row>
    <row r="174" spans="1:6" x14ac:dyDescent="0.2">
      <c r="A174" s="200" t="s">
        <v>1</v>
      </c>
      <c r="B174" s="204">
        <v>43100000</v>
      </c>
      <c r="C174" s="205" t="s">
        <v>77</v>
      </c>
      <c r="D174" s="201">
        <v>0</v>
      </c>
      <c r="E174" s="201">
        <v>84746314.519999996</v>
      </c>
      <c r="F174" s="201">
        <v>-84746314.519999996</v>
      </c>
    </row>
    <row r="175" spans="1:6" x14ac:dyDescent="0.2">
      <c r="A175" s="200" t="s">
        <v>1</v>
      </c>
      <c r="B175" s="204">
        <v>43110000</v>
      </c>
      <c r="C175" s="205" t="s">
        <v>301</v>
      </c>
      <c r="D175" s="201">
        <v>0</v>
      </c>
      <c r="E175" s="201">
        <v>348000</v>
      </c>
      <c r="F175" s="201">
        <v>-348000</v>
      </c>
    </row>
    <row r="176" spans="1:6" x14ac:dyDescent="0.2">
      <c r="A176" s="200" t="s">
        <v>1</v>
      </c>
      <c r="B176" s="204">
        <v>43200000</v>
      </c>
      <c r="C176" s="205" t="s">
        <v>79</v>
      </c>
      <c r="D176" s="201">
        <v>0</v>
      </c>
      <c r="E176" s="201">
        <v>36319848.579999998</v>
      </c>
      <c r="F176" s="201">
        <v>-36319848.579999998</v>
      </c>
    </row>
    <row r="177" spans="1:6" x14ac:dyDescent="0.2">
      <c r="A177" s="200" t="s">
        <v>1</v>
      </c>
      <c r="B177" s="204">
        <v>43300000</v>
      </c>
      <c r="C177" s="205" t="s">
        <v>80</v>
      </c>
      <c r="D177" s="201">
        <v>0</v>
      </c>
      <c r="E177" s="201">
        <v>6053308.1799999997</v>
      </c>
      <c r="F177" s="201">
        <v>-6053308.1799999997</v>
      </c>
    </row>
    <row r="178" spans="1:6" x14ac:dyDescent="0.2">
      <c r="A178" s="200" t="s">
        <v>1</v>
      </c>
      <c r="B178" s="204">
        <v>43400000</v>
      </c>
      <c r="C178" s="205" t="s">
        <v>81</v>
      </c>
      <c r="D178" s="201">
        <v>0</v>
      </c>
      <c r="E178" s="201">
        <v>700000</v>
      </c>
      <c r="F178" s="201">
        <v>-700000</v>
      </c>
    </row>
    <row r="179" spans="1:6" x14ac:dyDescent="0.2">
      <c r="A179" s="200" t="s">
        <v>1</v>
      </c>
      <c r="B179" s="204">
        <v>44100000</v>
      </c>
      <c r="C179" s="205" t="s">
        <v>82</v>
      </c>
      <c r="D179" s="201">
        <v>0</v>
      </c>
      <c r="E179" s="201">
        <v>75838460</v>
      </c>
      <c r="F179" s="201">
        <v>-75838460</v>
      </c>
    </row>
    <row r="180" spans="1:6" x14ac:dyDescent="0.2">
      <c r="A180" s="200" t="s">
        <v>1</v>
      </c>
      <c r="B180" s="204">
        <v>44300000</v>
      </c>
      <c r="C180" s="205" t="s">
        <v>305</v>
      </c>
      <c r="D180" s="201">
        <v>300000</v>
      </c>
      <c r="E180" s="201">
        <v>0</v>
      </c>
      <c r="F180" s="201">
        <v>300000</v>
      </c>
    </row>
    <row r="181" spans="1:6" x14ac:dyDescent="0.2">
      <c r="A181" s="200" t="s">
        <v>1</v>
      </c>
      <c r="B181" s="204">
        <v>44310000</v>
      </c>
      <c r="C181" s="205" t="s">
        <v>84</v>
      </c>
      <c r="D181" s="201">
        <v>0</v>
      </c>
      <c r="E181" s="201">
        <v>200000</v>
      </c>
      <c r="F181" s="201">
        <v>-200000</v>
      </c>
    </row>
    <row r="182" spans="1:6" x14ac:dyDescent="0.2">
      <c r="A182" s="200" t="s">
        <v>1</v>
      </c>
      <c r="B182" s="204">
        <v>44400000</v>
      </c>
      <c r="C182" s="205" t="s">
        <v>307</v>
      </c>
      <c r="D182" s="201">
        <v>0</v>
      </c>
      <c r="E182" s="201">
        <v>7511181.6984000001</v>
      </c>
      <c r="F182" s="201">
        <v>-7511181.6984000001</v>
      </c>
    </row>
    <row r="183" spans="1:6" x14ac:dyDescent="0.2">
      <c r="A183" s="200" t="s">
        <v>1</v>
      </c>
      <c r="B183" s="204">
        <v>45510000</v>
      </c>
      <c r="C183" s="205" t="s">
        <v>95</v>
      </c>
      <c r="D183" s="201">
        <v>0</v>
      </c>
      <c r="E183" s="201">
        <v>1420000</v>
      </c>
      <c r="F183" s="201">
        <v>-1420000</v>
      </c>
    </row>
    <row r="184" spans="1:6" x14ac:dyDescent="0.2">
      <c r="A184" s="200" t="s">
        <v>1</v>
      </c>
      <c r="B184" s="208">
        <v>45520000</v>
      </c>
      <c r="C184" s="205" t="s">
        <v>7</v>
      </c>
      <c r="D184" s="201">
        <v>75000</v>
      </c>
      <c r="E184" s="201">
        <v>0</v>
      </c>
      <c r="F184" s="201">
        <v>75000</v>
      </c>
    </row>
    <row r="185" spans="1:6" x14ac:dyDescent="0.2">
      <c r="A185" s="200" t="s">
        <v>1</v>
      </c>
      <c r="B185" s="204">
        <v>45530000</v>
      </c>
      <c r="C185" s="215" t="s">
        <v>21</v>
      </c>
      <c r="D185" s="201">
        <v>1140000</v>
      </c>
      <c r="E185" s="201">
        <v>0</v>
      </c>
      <c r="F185" s="201">
        <v>1140000</v>
      </c>
    </row>
    <row r="186" spans="1:6" x14ac:dyDescent="0.2">
      <c r="A186" s="200" t="s">
        <v>1</v>
      </c>
      <c r="B186" s="204">
        <v>45540000</v>
      </c>
      <c r="C186" s="215" t="s">
        <v>884</v>
      </c>
      <c r="D186" s="201">
        <v>1725000</v>
      </c>
      <c r="E186" s="201">
        <v>0</v>
      </c>
      <c r="F186" s="201">
        <v>1725000</v>
      </c>
    </row>
    <row r="187" spans="1:6" x14ac:dyDescent="0.2">
      <c r="A187" s="200" t="s">
        <v>1</v>
      </c>
      <c r="B187" s="204">
        <v>46600000</v>
      </c>
      <c r="C187" s="205" t="s">
        <v>316</v>
      </c>
      <c r="D187" s="201">
        <v>2243724.92</v>
      </c>
      <c r="E187" s="201">
        <v>0</v>
      </c>
      <c r="F187" s="201">
        <v>2243724.92</v>
      </c>
    </row>
    <row r="188" spans="1:6" x14ac:dyDescent="0.2">
      <c r="A188" s="200" t="s">
        <v>1</v>
      </c>
      <c r="B188" s="213">
        <v>46610000</v>
      </c>
      <c r="C188" s="205" t="s">
        <v>123</v>
      </c>
      <c r="D188" s="201">
        <v>0</v>
      </c>
      <c r="E188" s="201">
        <v>1445496167.5</v>
      </c>
      <c r="F188" s="201">
        <v>-1445496167.5</v>
      </c>
    </row>
    <row r="189" spans="1:6" x14ac:dyDescent="0.2">
      <c r="A189" s="200" t="s">
        <v>1</v>
      </c>
      <c r="B189" s="204">
        <v>46700000</v>
      </c>
      <c r="C189" s="205" t="s">
        <v>1</v>
      </c>
      <c r="D189" s="201">
        <v>0</v>
      </c>
      <c r="E189" s="201">
        <v>2355000000</v>
      </c>
      <c r="F189" s="201">
        <v>-2355000000</v>
      </c>
    </row>
    <row r="190" spans="1:6" x14ac:dyDescent="0.2">
      <c r="A190" s="200" t="s">
        <v>1</v>
      </c>
      <c r="B190" s="204">
        <v>46720070</v>
      </c>
      <c r="C190" s="205" t="s">
        <v>140</v>
      </c>
      <c r="D190" s="201">
        <v>0</v>
      </c>
      <c r="E190" s="201">
        <v>18392280</v>
      </c>
      <c r="F190" s="201">
        <v>-18392280</v>
      </c>
    </row>
    <row r="191" spans="1:6" x14ac:dyDescent="0.2">
      <c r="A191" s="200" t="s">
        <v>1</v>
      </c>
      <c r="B191" s="204">
        <v>46800000</v>
      </c>
      <c r="C191" s="205" t="s">
        <v>5</v>
      </c>
      <c r="D191" s="201">
        <v>3482051217.7399998</v>
      </c>
      <c r="E191" s="201">
        <v>0</v>
      </c>
      <c r="F191" s="201">
        <v>3482051217.7399998</v>
      </c>
    </row>
    <row r="192" spans="1:6" x14ac:dyDescent="0.2">
      <c r="A192" s="200" t="s">
        <v>1</v>
      </c>
      <c r="B192" s="204">
        <v>48600000</v>
      </c>
      <c r="C192" s="205" t="s">
        <v>158</v>
      </c>
      <c r="D192" s="201">
        <v>59389368.780000001</v>
      </c>
      <c r="E192" s="201">
        <v>0</v>
      </c>
      <c r="F192" s="201">
        <v>59389368.780000001</v>
      </c>
    </row>
    <row r="193" spans="1:6" x14ac:dyDescent="0.2">
      <c r="A193" s="200" t="s">
        <v>1</v>
      </c>
      <c r="B193" s="204">
        <v>51241000</v>
      </c>
      <c r="C193" s="205" t="s">
        <v>159</v>
      </c>
      <c r="D193" s="201">
        <v>246765628.50999999</v>
      </c>
      <c r="E193" s="201">
        <v>0</v>
      </c>
      <c r="F193" s="201">
        <v>246765628.50999999</v>
      </c>
    </row>
    <row r="194" spans="1:6" x14ac:dyDescent="0.2">
      <c r="A194" s="200" t="s">
        <v>1</v>
      </c>
      <c r="B194" s="204">
        <v>53100000</v>
      </c>
      <c r="C194" s="205" t="s">
        <v>3044</v>
      </c>
      <c r="D194" s="201">
        <v>1792350.45</v>
      </c>
      <c r="E194" s="201">
        <v>0</v>
      </c>
      <c r="F194" s="201">
        <v>1792350.45</v>
      </c>
    </row>
    <row r="195" spans="1:6" x14ac:dyDescent="0.2">
      <c r="A195" s="200" t="s">
        <v>1</v>
      </c>
      <c r="B195" s="204">
        <v>60601000</v>
      </c>
      <c r="C195" s="205" t="s">
        <v>164</v>
      </c>
      <c r="D195" s="201">
        <v>2430309.2000000002</v>
      </c>
      <c r="E195" s="201">
        <v>0</v>
      </c>
      <c r="F195" s="201">
        <v>2430309.2000000002</v>
      </c>
    </row>
    <row r="196" spans="1:6" x14ac:dyDescent="0.2">
      <c r="A196" s="200" t="s">
        <v>1</v>
      </c>
      <c r="B196" s="204">
        <v>60602000</v>
      </c>
      <c r="C196" s="205" t="s">
        <v>165</v>
      </c>
      <c r="D196" s="201">
        <v>1687400</v>
      </c>
      <c r="E196" s="201">
        <v>0</v>
      </c>
      <c r="F196" s="201">
        <v>1687400</v>
      </c>
    </row>
    <row r="197" spans="1:6" x14ac:dyDescent="0.2">
      <c r="A197" s="200" t="s">
        <v>1</v>
      </c>
      <c r="B197" s="204">
        <v>60604000</v>
      </c>
      <c r="C197" s="205" t="s">
        <v>166</v>
      </c>
      <c r="D197" s="201">
        <v>39968032.850000001</v>
      </c>
      <c r="E197" s="201">
        <v>0</v>
      </c>
      <c r="F197" s="201">
        <v>39968032.850000001</v>
      </c>
    </row>
    <row r="198" spans="1:6" x14ac:dyDescent="0.2">
      <c r="A198" s="200" t="s">
        <v>1</v>
      </c>
      <c r="B198" s="204">
        <v>60605000</v>
      </c>
      <c r="C198" s="205" t="s">
        <v>167</v>
      </c>
      <c r="D198" s="201">
        <v>91552974.489999995</v>
      </c>
      <c r="E198" s="201">
        <v>0</v>
      </c>
      <c r="F198" s="201">
        <v>91552974.489999995</v>
      </c>
    </row>
    <row r="199" spans="1:6" x14ac:dyDescent="0.2">
      <c r="A199" s="200" t="s">
        <v>1</v>
      </c>
      <c r="B199" s="204">
        <v>60607000</v>
      </c>
      <c r="C199" s="205" t="s">
        <v>168</v>
      </c>
      <c r="D199" s="201">
        <v>40952139.439999998</v>
      </c>
      <c r="E199" s="201">
        <v>0</v>
      </c>
      <c r="F199" s="201">
        <v>40952139.439999998</v>
      </c>
    </row>
    <row r="200" spans="1:6" x14ac:dyDescent="0.2">
      <c r="A200" s="200" t="s">
        <v>1</v>
      </c>
      <c r="B200" s="204">
        <v>60608000</v>
      </c>
      <c r="C200" s="205" t="s">
        <v>170</v>
      </c>
      <c r="D200" s="201">
        <v>96476345.209999993</v>
      </c>
      <c r="E200" s="201">
        <v>0</v>
      </c>
      <c r="F200" s="201">
        <v>96476345.209999993</v>
      </c>
    </row>
    <row r="201" spans="1:6" x14ac:dyDescent="0.2">
      <c r="A201" s="200" t="s">
        <v>1</v>
      </c>
      <c r="B201" s="204">
        <v>61301000</v>
      </c>
      <c r="C201" s="205" t="s">
        <v>477</v>
      </c>
      <c r="D201" s="201">
        <v>26894104.800000001</v>
      </c>
      <c r="E201" s="201">
        <v>0</v>
      </c>
      <c r="F201" s="201">
        <v>26894104.800000001</v>
      </c>
    </row>
    <row r="202" spans="1:6" x14ac:dyDescent="0.2">
      <c r="A202" s="200" t="s">
        <v>1</v>
      </c>
      <c r="B202" s="204">
        <v>61302000</v>
      </c>
      <c r="C202" s="205" t="s">
        <v>175</v>
      </c>
      <c r="D202" s="201">
        <v>119506697.18000001</v>
      </c>
      <c r="E202" s="201">
        <v>0</v>
      </c>
      <c r="F202" s="201">
        <v>119506697.18000001</v>
      </c>
    </row>
    <row r="203" spans="1:6" x14ac:dyDescent="0.2">
      <c r="A203" s="200" t="s">
        <v>1</v>
      </c>
      <c r="B203" s="204">
        <v>61303000</v>
      </c>
      <c r="C203" s="205" t="s">
        <v>406</v>
      </c>
      <c r="D203" s="201">
        <v>126863707.56999999</v>
      </c>
      <c r="E203" s="201">
        <v>0</v>
      </c>
      <c r="F203" s="201">
        <v>126863707.56999999</v>
      </c>
    </row>
    <row r="204" spans="1:6" x14ac:dyDescent="0.2">
      <c r="A204" s="200" t="s">
        <v>1</v>
      </c>
      <c r="B204" s="204">
        <v>61500000</v>
      </c>
      <c r="C204" s="205" t="s">
        <v>409</v>
      </c>
      <c r="D204" s="201">
        <v>11243056.279999999</v>
      </c>
      <c r="E204" s="201">
        <v>0</v>
      </c>
      <c r="F204" s="201">
        <v>11243056.279999999</v>
      </c>
    </row>
    <row r="205" spans="1:6" x14ac:dyDescent="0.2">
      <c r="A205" s="200" t="s">
        <v>1</v>
      </c>
      <c r="B205" s="204">
        <v>61501000</v>
      </c>
      <c r="C205" s="205" t="s">
        <v>480</v>
      </c>
      <c r="D205" s="201">
        <v>335480</v>
      </c>
      <c r="E205" s="201">
        <v>0</v>
      </c>
      <c r="F205" s="201">
        <v>335480</v>
      </c>
    </row>
    <row r="206" spans="1:6" x14ac:dyDescent="0.2">
      <c r="A206" s="200" t="s">
        <v>1</v>
      </c>
      <c r="B206" s="204">
        <v>61501400</v>
      </c>
      <c r="C206" s="205" t="s">
        <v>179</v>
      </c>
      <c r="D206" s="201">
        <v>1644359.31</v>
      </c>
      <c r="E206" s="201">
        <v>0</v>
      </c>
      <c r="F206" s="201">
        <v>1644359.31</v>
      </c>
    </row>
    <row r="207" spans="1:6" x14ac:dyDescent="0.2">
      <c r="A207" s="200" t="s">
        <v>1</v>
      </c>
      <c r="B207" s="204">
        <v>61502000</v>
      </c>
      <c r="C207" s="205" t="s">
        <v>180</v>
      </c>
      <c r="D207" s="201">
        <v>923150.73</v>
      </c>
      <c r="E207" s="201">
        <v>0</v>
      </c>
      <c r="F207" s="201">
        <v>923150.73</v>
      </c>
    </row>
    <row r="208" spans="1:6" x14ac:dyDescent="0.2">
      <c r="A208" s="200" t="s">
        <v>1</v>
      </c>
      <c r="B208" s="204">
        <v>61503000</v>
      </c>
      <c r="C208" s="205" t="s">
        <v>481</v>
      </c>
      <c r="D208" s="201">
        <v>76244609.379999995</v>
      </c>
      <c r="E208" s="201">
        <v>0</v>
      </c>
      <c r="F208" s="201">
        <v>76244609.379999995</v>
      </c>
    </row>
    <row r="209" spans="1:6" x14ac:dyDescent="0.2">
      <c r="A209" s="200" t="s">
        <v>1</v>
      </c>
      <c r="B209" s="204">
        <v>61601000</v>
      </c>
      <c r="C209" s="205" t="s">
        <v>417</v>
      </c>
      <c r="D209" s="201">
        <v>2029.44</v>
      </c>
      <c r="E209" s="201">
        <v>0</v>
      </c>
      <c r="F209" s="201">
        <v>2029.44</v>
      </c>
    </row>
    <row r="210" spans="1:6" x14ac:dyDescent="0.2">
      <c r="A210" s="200" t="s">
        <v>1</v>
      </c>
      <c r="B210" s="204">
        <v>61604000</v>
      </c>
      <c r="C210" s="205" t="s">
        <v>183</v>
      </c>
      <c r="D210" s="201">
        <v>2156413.83</v>
      </c>
      <c r="E210" s="201">
        <v>0</v>
      </c>
      <c r="F210" s="201">
        <v>2156413.83</v>
      </c>
    </row>
    <row r="211" spans="1:6" x14ac:dyDescent="0.2">
      <c r="A211" s="200" t="s">
        <v>1</v>
      </c>
      <c r="B211" s="204">
        <v>61801000</v>
      </c>
      <c r="C211" s="205" t="s">
        <v>492</v>
      </c>
      <c r="D211" s="201">
        <v>1352000</v>
      </c>
      <c r="E211" s="201">
        <v>0</v>
      </c>
      <c r="F211" s="201">
        <v>1352000</v>
      </c>
    </row>
    <row r="212" spans="1:6" x14ac:dyDescent="0.2">
      <c r="A212" s="200" t="s">
        <v>1</v>
      </c>
      <c r="B212" s="204">
        <v>61802000</v>
      </c>
      <c r="C212" s="205" t="s">
        <v>494</v>
      </c>
      <c r="D212" s="201">
        <v>1904000</v>
      </c>
      <c r="E212" s="201">
        <v>0</v>
      </c>
      <c r="F212" s="201">
        <v>1904000</v>
      </c>
    </row>
    <row r="213" spans="1:6" x14ac:dyDescent="0.2">
      <c r="A213" s="200" t="s">
        <v>1</v>
      </c>
      <c r="B213" s="204">
        <v>62101000</v>
      </c>
      <c r="C213" s="205" t="s">
        <v>421</v>
      </c>
      <c r="D213" s="201">
        <v>8809694.7400000002</v>
      </c>
      <c r="E213" s="201">
        <v>0</v>
      </c>
      <c r="F213" s="201">
        <v>8809694.7400000002</v>
      </c>
    </row>
    <row r="214" spans="1:6" x14ac:dyDescent="0.2">
      <c r="A214" s="200" t="s">
        <v>1</v>
      </c>
      <c r="B214" s="204">
        <v>62102000</v>
      </c>
      <c r="C214" s="205" t="s">
        <v>498</v>
      </c>
      <c r="D214" s="201">
        <v>56705000</v>
      </c>
      <c r="E214" s="201">
        <v>0</v>
      </c>
      <c r="F214" s="201">
        <v>56705000</v>
      </c>
    </row>
    <row r="215" spans="1:6" x14ac:dyDescent="0.2">
      <c r="A215" s="200" t="s">
        <v>1</v>
      </c>
      <c r="B215" s="204">
        <v>62103000</v>
      </c>
      <c r="C215" s="205" t="s">
        <v>499</v>
      </c>
      <c r="D215" s="201">
        <v>675000</v>
      </c>
      <c r="E215" s="201">
        <v>0</v>
      </c>
      <c r="F215" s="201">
        <v>675000</v>
      </c>
    </row>
    <row r="216" spans="1:6" x14ac:dyDescent="0.2">
      <c r="A216" s="200" t="s">
        <v>1</v>
      </c>
      <c r="B216" s="204">
        <v>62203000</v>
      </c>
      <c r="C216" s="205" t="s">
        <v>507</v>
      </c>
      <c r="D216" s="201">
        <v>4000000</v>
      </c>
      <c r="E216" s="201">
        <v>0</v>
      </c>
      <c r="F216" s="201">
        <v>4000000</v>
      </c>
    </row>
    <row r="217" spans="1:6" x14ac:dyDescent="0.2">
      <c r="A217" s="200" t="s">
        <v>1</v>
      </c>
      <c r="B217" s="204">
        <v>62208000</v>
      </c>
      <c r="C217" s="205" t="s">
        <v>425</v>
      </c>
      <c r="D217" s="201">
        <v>239887494.55000001</v>
      </c>
      <c r="E217" s="201">
        <v>0</v>
      </c>
      <c r="F217" s="201">
        <v>239887494.55000001</v>
      </c>
    </row>
    <row r="218" spans="1:6" x14ac:dyDescent="0.2">
      <c r="A218" s="200" t="s">
        <v>1</v>
      </c>
      <c r="B218" s="204">
        <v>62301000</v>
      </c>
      <c r="C218" s="205" t="s">
        <v>191</v>
      </c>
      <c r="D218" s="201">
        <v>94825084.680000007</v>
      </c>
      <c r="E218" s="201">
        <v>0</v>
      </c>
      <c r="F218" s="201">
        <v>94825084.680000007</v>
      </c>
    </row>
    <row r="219" spans="1:6" x14ac:dyDescent="0.2">
      <c r="A219" s="200" t="s">
        <v>1</v>
      </c>
      <c r="B219" s="204">
        <v>62302000</v>
      </c>
      <c r="C219" s="205" t="s">
        <v>516</v>
      </c>
      <c r="D219" s="201">
        <v>49500000</v>
      </c>
      <c r="E219" s="201">
        <v>0</v>
      </c>
      <c r="F219" s="201">
        <v>49500000</v>
      </c>
    </row>
    <row r="220" spans="1:6" x14ac:dyDescent="0.2">
      <c r="A220" s="200" t="s">
        <v>1</v>
      </c>
      <c r="B220" s="204">
        <v>62303000</v>
      </c>
      <c r="C220" s="205" t="s">
        <v>517</v>
      </c>
      <c r="D220" s="201">
        <v>17640200</v>
      </c>
      <c r="E220" s="201">
        <v>0</v>
      </c>
      <c r="F220" s="201">
        <v>17640200</v>
      </c>
    </row>
    <row r="221" spans="1:6" x14ac:dyDescent="0.2">
      <c r="A221" s="200" t="s">
        <v>1</v>
      </c>
      <c r="B221" s="204">
        <v>62304000</v>
      </c>
      <c r="C221" s="205" t="s">
        <v>518</v>
      </c>
      <c r="D221" s="201">
        <v>170802849.59999999</v>
      </c>
      <c r="E221" s="201">
        <v>0</v>
      </c>
      <c r="F221" s="201">
        <v>170802849.59999999</v>
      </c>
    </row>
    <row r="222" spans="1:6" x14ac:dyDescent="0.2">
      <c r="A222" s="200" t="s">
        <v>1</v>
      </c>
      <c r="B222" s="204">
        <v>62501000</v>
      </c>
      <c r="C222" s="205" t="s">
        <v>195</v>
      </c>
      <c r="D222" s="201">
        <v>185050573.99000001</v>
      </c>
      <c r="E222" s="201">
        <v>0</v>
      </c>
      <c r="F222" s="201">
        <v>185050573.99000001</v>
      </c>
    </row>
    <row r="223" spans="1:6" x14ac:dyDescent="0.2">
      <c r="A223" s="200" t="s">
        <v>1</v>
      </c>
      <c r="B223" s="204">
        <v>62503000</v>
      </c>
      <c r="C223" s="205" t="s">
        <v>195</v>
      </c>
      <c r="D223" s="201">
        <v>9203800</v>
      </c>
      <c r="E223" s="201">
        <v>0</v>
      </c>
      <c r="F223" s="201">
        <v>9203800</v>
      </c>
    </row>
    <row r="224" spans="1:6" x14ac:dyDescent="0.2">
      <c r="A224" s="200" t="s">
        <v>1</v>
      </c>
      <c r="B224" s="204">
        <v>62504000</v>
      </c>
      <c r="C224" s="205" t="s">
        <v>528</v>
      </c>
      <c r="D224" s="201">
        <v>46013368</v>
      </c>
      <c r="E224" s="201">
        <v>0</v>
      </c>
      <c r="F224" s="201">
        <v>46013368</v>
      </c>
    </row>
    <row r="225" spans="1:6" x14ac:dyDescent="0.2">
      <c r="A225" s="200" t="s">
        <v>1</v>
      </c>
      <c r="B225" s="204">
        <v>62505000</v>
      </c>
      <c r="C225" s="205" t="s">
        <v>530</v>
      </c>
      <c r="D225" s="201">
        <v>3482000</v>
      </c>
      <c r="E225" s="201">
        <v>0</v>
      </c>
      <c r="F225" s="201">
        <v>3482000</v>
      </c>
    </row>
    <row r="226" spans="1:6" x14ac:dyDescent="0.2">
      <c r="A226" s="200" t="s">
        <v>1</v>
      </c>
      <c r="B226" s="204">
        <v>62506000</v>
      </c>
      <c r="C226" s="205" t="s">
        <v>531</v>
      </c>
      <c r="D226" s="201">
        <v>516080</v>
      </c>
      <c r="E226" s="201">
        <v>0</v>
      </c>
      <c r="F226" s="201">
        <v>516080</v>
      </c>
    </row>
    <row r="227" spans="1:6" x14ac:dyDescent="0.2">
      <c r="A227" s="200" t="s">
        <v>1</v>
      </c>
      <c r="B227" s="204">
        <v>62507000</v>
      </c>
      <c r="C227" s="205" t="s">
        <v>438</v>
      </c>
      <c r="D227" s="201">
        <v>42565888</v>
      </c>
      <c r="E227" s="201">
        <v>0</v>
      </c>
      <c r="F227" s="201">
        <v>42565888</v>
      </c>
    </row>
    <row r="228" spans="1:6" x14ac:dyDescent="0.2">
      <c r="A228" s="200" t="s">
        <v>1</v>
      </c>
      <c r="B228" s="204">
        <v>62602000</v>
      </c>
      <c r="C228" s="205" t="s">
        <v>533</v>
      </c>
      <c r="D228" s="201">
        <v>7075084.4800000004</v>
      </c>
      <c r="E228" s="201">
        <v>0</v>
      </c>
      <c r="F228" s="201">
        <v>7075084.4800000004</v>
      </c>
    </row>
    <row r="229" spans="1:6" x14ac:dyDescent="0.2">
      <c r="A229" s="200" t="s">
        <v>1</v>
      </c>
      <c r="B229" s="204">
        <v>62603000</v>
      </c>
      <c r="C229" s="205" t="s">
        <v>534</v>
      </c>
      <c r="D229" s="201">
        <v>6117579.79</v>
      </c>
      <c r="E229" s="201">
        <v>0</v>
      </c>
      <c r="F229" s="201">
        <v>6117579.79</v>
      </c>
    </row>
    <row r="230" spans="1:6" x14ac:dyDescent="0.2">
      <c r="A230" s="200" t="s">
        <v>1</v>
      </c>
      <c r="B230" s="204">
        <v>62604000</v>
      </c>
      <c r="C230" s="205" t="s">
        <v>535</v>
      </c>
      <c r="D230" s="201">
        <v>6000</v>
      </c>
      <c r="E230" s="201">
        <v>0</v>
      </c>
      <c r="F230" s="201">
        <v>6000</v>
      </c>
    </row>
    <row r="231" spans="1:6" x14ac:dyDescent="0.2">
      <c r="A231" s="200" t="s">
        <v>1</v>
      </c>
      <c r="B231" s="204">
        <v>62607000</v>
      </c>
      <c r="C231" s="205" t="s">
        <v>205</v>
      </c>
      <c r="D231" s="201">
        <v>2946240</v>
      </c>
      <c r="E231" s="201">
        <v>0</v>
      </c>
      <c r="F231" s="201">
        <v>2946240</v>
      </c>
    </row>
    <row r="232" spans="1:6" x14ac:dyDescent="0.2">
      <c r="A232" s="200" t="s">
        <v>1</v>
      </c>
      <c r="B232" s="204">
        <v>62608000</v>
      </c>
      <c r="C232" s="205" t="s">
        <v>206</v>
      </c>
      <c r="D232" s="201">
        <v>3749760</v>
      </c>
      <c r="E232" s="201">
        <v>0</v>
      </c>
      <c r="F232" s="201">
        <v>3749760</v>
      </c>
    </row>
    <row r="233" spans="1:6" x14ac:dyDescent="0.2">
      <c r="A233" s="200" t="s">
        <v>1</v>
      </c>
      <c r="B233" s="204">
        <v>62701000</v>
      </c>
      <c r="C233" s="205" t="s">
        <v>207</v>
      </c>
      <c r="D233" s="201">
        <v>4200</v>
      </c>
      <c r="E233" s="201">
        <v>0</v>
      </c>
      <c r="F233" s="201">
        <v>4200</v>
      </c>
    </row>
    <row r="234" spans="1:6" x14ac:dyDescent="0.2">
      <c r="A234" s="200" t="s">
        <v>1</v>
      </c>
      <c r="B234" s="204">
        <v>62703000</v>
      </c>
      <c r="C234" s="205" t="s">
        <v>538</v>
      </c>
      <c r="D234" s="201">
        <v>1189700</v>
      </c>
      <c r="E234" s="201">
        <v>0</v>
      </c>
      <c r="F234" s="201">
        <v>1189700</v>
      </c>
    </row>
    <row r="235" spans="1:6" x14ac:dyDescent="0.2">
      <c r="A235" s="200" t="s">
        <v>1</v>
      </c>
      <c r="B235" s="204">
        <v>62706000</v>
      </c>
      <c r="C235" s="205" t="s">
        <v>209</v>
      </c>
      <c r="D235" s="201">
        <v>2357542.08</v>
      </c>
      <c r="E235" s="201">
        <v>0</v>
      </c>
      <c r="F235" s="201">
        <v>2357542.08</v>
      </c>
    </row>
    <row r="236" spans="1:6" x14ac:dyDescent="0.2">
      <c r="A236" s="200" t="s">
        <v>1</v>
      </c>
      <c r="B236" s="208">
        <v>63501000</v>
      </c>
      <c r="C236" s="205" t="s">
        <v>465</v>
      </c>
      <c r="D236" s="201">
        <v>103000</v>
      </c>
      <c r="E236" s="201">
        <v>0</v>
      </c>
      <c r="F236" s="201">
        <v>103000</v>
      </c>
    </row>
    <row r="237" spans="1:6" x14ac:dyDescent="0.2">
      <c r="A237" s="200" t="s">
        <v>1</v>
      </c>
      <c r="B237" s="204">
        <v>63503000</v>
      </c>
      <c r="C237" s="205" t="s">
        <v>213</v>
      </c>
      <c r="D237" s="201">
        <v>130000</v>
      </c>
      <c r="E237" s="201">
        <v>0</v>
      </c>
      <c r="F237" s="201">
        <v>130000</v>
      </c>
    </row>
    <row r="238" spans="1:6" x14ac:dyDescent="0.2">
      <c r="A238" s="200" t="s">
        <v>1</v>
      </c>
      <c r="B238" s="204">
        <v>63504000</v>
      </c>
      <c r="C238" s="205" t="s">
        <v>472</v>
      </c>
      <c r="D238" s="201">
        <v>2819341.96</v>
      </c>
      <c r="E238" s="201">
        <v>0</v>
      </c>
      <c r="F238" s="201">
        <v>2819341.96</v>
      </c>
    </row>
    <row r="239" spans="1:6" x14ac:dyDescent="0.2">
      <c r="A239" s="200" t="s">
        <v>1</v>
      </c>
      <c r="B239" s="204">
        <v>63506000</v>
      </c>
      <c r="C239" s="205" t="s">
        <v>474</v>
      </c>
      <c r="D239" s="201">
        <v>1530260</v>
      </c>
      <c r="E239" s="201">
        <v>0</v>
      </c>
      <c r="F239" s="201">
        <v>1530260</v>
      </c>
    </row>
    <row r="240" spans="1:6" x14ac:dyDescent="0.2">
      <c r="A240" s="200" t="s">
        <v>1</v>
      </c>
      <c r="B240" s="204">
        <v>64101000</v>
      </c>
      <c r="C240" s="205" t="s">
        <v>216</v>
      </c>
      <c r="D240" s="201">
        <v>1711315991.4000001</v>
      </c>
      <c r="E240" s="201">
        <v>0</v>
      </c>
      <c r="F240" s="201">
        <v>1711315991.4000001</v>
      </c>
    </row>
    <row r="241" spans="1:6" x14ac:dyDescent="0.2">
      <c r="A241" s="200" t="s">
        <v>1</v>
      </c>
      <c r="B241" s="204">
        <v>64102000</v>
      </c>
      <c r="C241" s="205" t="s">
        <v>550</v>
      </c>
      <c r="D241" s="201">
        <v>35701363.090000004</v>
      </c>
      <c r="E241" s="201">
        <v>0</v>
      </c>
      <c r="F241" s="201">
        <v>35701363.090000004</v>
      </c>
    </row>
    <row r="242" spans="1:6" x14ac:dyDescent="0.2">
      <c r="A242" s="200" t="s">
        <v>1</v>
      </c>
      <c r="B242" s="204">
        <v>64103000</v>
      </c>
      <c r="C242" s="205" t="s">
        <v>551</v>
      </c>
      <c r="D242" s="201">
        <v>151638664.19999999</v>
      </c>
      <c r="E242" s="201">
        <v>0</v>
      </c>
      <c r="F242" s="201">
        <v>151638664.19999999</v>
      </c>
    </row>
    <row r="243" spans="1:6" x14ac:dyDescent="0.2">
      <c r="A243" s="200" t="s">
        <v>1</v>
      </c>
      <c r="B243" s="204">
        <v>64105000</v>
      </c>
      <c r="C243" s="205" t="s">
        <v>552</v>
      </c>
      <c r="D243" s="201">
        <v>1265161.48</v>
      </c>
      <c r="E243" s="201">
        <v>0</v>
      </c>
      <c r="F243" s="201">
        <v>1265161.48</v>
      </c>
    </row>
    <row r="244" spans="1:6" x14ac:dyDescent="0.2">
      <c r="A244" s="200" t="s">
        <v>1</v>
      </c>
      <c r="B244" s="204">
        <v>64501000</v>
      </c>
      <c r="C244" s="205" t="s">
        <v>483</v>
      </c>
      <c r="D244" s="201">
        <v>129734183.8</v>
      </c>
      <c r="E244" s="201">
        <v>0</v>
      </c>
      <c r="F244" s="201">
        <v>129734183.8</v>
      </c>
    </row>
    <row r="245" spans="1:6" x14ac:dyDescent="0.2">
      <c r="A245" s="200" t="s">
        <v>1</v>
      </c>
      <c r="B245" s="204">
        <v>64502000</v>
      </c>
      <c r="C245" s="205" t="s">
        <v>555</v>
      </c>
      <c r="D245" s="201">
        <v>49897763</v>
      </c>
      <c r="E245" s="201">
        <v>0</v>
      </c>
      <c r="F245" s="201">
        <v>49897763</v>
      </c>
    </row>
    <row r="246" spans="1:6" x14ac:dyDescent="0.2">
      <c r="A246" s="200" t="s">
        <v>1</v>
      </c>
      <c r="B246" s="204">
        <v>64504000</v>
      </c>
      <c r="C246" s="205" t="s">
        <v>486</v>
      </c>
      <c r="D246" s="201">
        <v>9979552.5999999996</v>
      </c>
      <c r="E246" s="201">
        <v>0</v>
      </c>
      <c r="F246" s="201">
        <v>9979552.5999999996</v>
      </c>
    </row>
    <row r="247" spans="1:6" x14ac:dyDescent="0.2">
      <c r="A247" s="200" t="s">
        <v>1</v>
      </c>
      <c r="B247" s="208">
        <v>64700000</v>
      </c>
      <c r="C247" s="205" t="s">
        <v>223</v>
      </c>
      <c r="D247" s="201">
        <v>36000</v>
      </c>
      <c r="E247" s="201">
        <v>0</v>
      </c>
      <c r="F247" s="201">
        <v>36000</v>
      </c>
    </row>
    <row r="248" spans="1:6" x14ac:dyDescent="0.2">
      <c r="A248" s="200" t="s">
        <v>1</v>
      </c>
      <c r="B248" s="208">
        <v>64801000</v>
      </c>
      <c r="C248" s="205" t="s">
        <v>556</v>
      </c>
      <c r="D248" s="201">
        <v>18648884.210000001</v>
      </c>
      <c r="E248" s="201">
        <v>0</v>
      </c>
      <c r="F248" s="201">
        <v>18648884.210000001</v>
      </c>
    </row>
    <row r="249" spans="1:6" x14ac:dyDescent="0.2">
      <c r="A249" s="200" t="s">
        <v>1</v>
      </c>
      <c r="B249" s="204">
        <v>64803000</v>
      </c>
      <c r="C249" s="205" t="s">
        <v>558</v>
      </c>
      <c r="D249" s="201">
        <v>114400</v>
      </c>
      <c r="E249" s="201">
        <v>0</v>
      </c>
      <c r="F249" s="201">
        <v>114400</v>
      </c>
    </row>
    <row r="250" spans="1:6" x14ac:dyDescent="0.2">
      <c r="A250" s="200" t="s">
        <v>1</v>
      </c>
      <c r="B250" s="204">
        <v>64805000</v>
      </c>
      <c r="C250" s="205" t="s">
        <v>559</v>
      </c>
      <c r="D250" s="201">
        <v>4458000</v>
      </c>
      <c r="E250" s="201">
        <v>0</v>
      </c>
      <c r="F250" s="201">
        <v>4458000</v>
      </c>
    </row>
    <row r="251" spans="1:6" x14ac:dyDescent="0.2">
      <c r="A251" s="200" t="s">
        <v>1</v>
      </c>
      <c r="B251" s="204">
        <v>65100000</v>
      </c>
      <c r="C251" s="205" t="s">
        <v>228</v>
      </c>
      <c r="D251" s="201">
        <v>19005741.379999999</v>
      </c>
      <c r="E251" s="201">
        <v>0</v>
      </c>
      <c r="F251" s="201">
        <v>19005741.379999999</v>
      </c>
    </row>
    <row r="252" spans="1:6" x14ac:dyDescent="0.2">
      <c r="A252" s="200" t="s">
        <v>1</v>
      </c>
      <c r="B252" s="204">
        <v>65602000</v>
      </c>
      <c r="C252" s="205" t="s">
        <v>229</v>
      </c>
      <c r="D252" s="201">
        <v>2501141.1</v>
      </c>
      <c r="E252" s="201">
        <v>0</v>
      </c>
      <c r="F252" s="201">
        <v>2501141.1</v>
      </c>
    </row>
    <row r="253" spans="1:6" x14ac:dyDescent="0.2">
      <c r="A253" s="200" t="s">
        <v>1</v>
      </c>
      <c r="B253" s="204">
        <v>65700000</v>
      </c>
      <c r="C253" s="205" t="s">
        <v>766</v>
      </c>
      <c r="D253" s="201">
        <v>8855386.2200000007</v>
      </c>
      <c r="E253" s="201">
        <v>0</v>
      </c>
      <c r="F253" s="201">
        <v>8855386.2200000007</v>
      </c>
    </row>
    <row r="254" spans="1:6" x14ac:dyDescent="0.2">
      <c r="A254" s="200" t="s">
        <v>1</v>
      </c>
      <c r="B254" s="204">
        <v>66600000</v>
      </c>
      <c r="C254" s="205" t="s">
        <v>232</v>
      </c>
      <c r="D254" s="201">
        <v>2205836.4300000002</v>
      </c>
      <c r="E254" s="201">
        <v>0</v>
      </c>
      <c r="F254" s="201">
        <v>2205836.4300000002</v>
      </c>
    </row>
    <row r="255" spans="1:6" x14ac:dyDescent="0.2">
      <c r="A255" s="200" t="s">
        <v>1</v>
      </c>
      <c r="B255" s="204">
        <v>68112000</v>
      </c>
      <c r="C255" s="205" t="s">
        <v>511</v>
      </c>
      <c r="D255" s="201">
        <v>18243087.030000001</v>
      </c>
      <c r="E255" s="201">
        <v>0</v>
      </c>
      <c r="F255" s="201">
        <v>18243087.030000001</v>
      </c>
    </row>
    <row r="256" spans="1:6" x14ac:dyDescent="0.2">
      <c r="A256" s="200" t="s">
        <v>1</v>
      </c>
      <c r="B256" s="204">
        <v>69500000</v>
      </c>
      <c r="C256" s="205" t="s">
        <v>234</v>
      </c>
      <c r="D256" s="201">
        <v>7511181.6984000001</v>
      </c>
      <c r="E256" s="201">
        <v>0</v>
      </c>
      <c r="F256" s="201">
        <v>7511181.6984000001</v>
      </c>
    </row>
    <row r="257" spans="1:6" x14ac:dyDescent="0.2">
      <c r="A257" s="200" t="s">
        <v>1</v>
      </c>
      <c r="B257" s="204">
        <v>70600000</v>
      </c>
      <c r="C257" s="205" t="s">
        <v>521</v>
      </c>
      <c r="D257" s="201">
        <v>0</v>
      </c>
      <c r="E257" s="201">
        <v>250372723.28</v>
      </c>
      <c r="F257" s="201">
        <v>-250372723.28</v>
      </c>
    </row>
    <row r="258" spans="1:6" x14ac:dyDescent="0.2">
      <c r="A258" s="200" t="s">
        <v>1</v>
      </c>
      <c r="B258" s="204">
        <v>75800000</v>
      </c>
      <c r="C258" s="205" t="s">
        <v>237</v>
      </c>
      <c r="D258" s="201">
        <v>0</v>
      </c>
      <c r="E258" s="201">
        <v>3482051259.9099998</v>
      </c>
      <c r="F258" s="201">
        <v>-3482051259.9099998</v>
      </c>
    </row>
    <row r="259" spans="1:6" x14ac:dyDescent="0.2">
      <c r="A259" s="200" t="s">
        <v>1</v>
      </c>
      <c r="B259" s="204">
        <v>75810000</v>
      </c>
      <c r="C259" s="205" t="s">
        <v>573</v>
      </c>
      <c r="D259" s="201">
        <v>0</v>
      </c>
      <c r="E259" s="201">
        <v>9464200</v>
      </c>
      <c r="F259" s="201">
        <v>-9464200</v>
      </c>
    </row>
    <row r="260" spans="1:6" x14ac:dyDescent="0.2">
      <c r="A260" s="200" t="s">
        <v>1</v>
      </c>
      <c r="B260" s="204">
        <v>76600000</v>
      </c>
      <c r="C260" s="205" t="s">
        <v>239</v>
      </c>
      <c r="D260" s="201">
        <v>0</v>
      </c>
      <c r="E260" s="201">
        <v>129750</v>
      </c>
      <c r="F260" s="201">
        <v>-129750</v>
      </c>
    </row>
    <row r="261" spans="1:6" x14ac:dyDescent="0.2">
      <c r="A261" s="200" t="s">
        <v>17</v>
      </c>
      <c r="B261" s="204">
        <v>10100000</v>
      </c>
      <c r="C261" s="205" t="s">
        <v>43</v>
      </c>
      <c r="D261" s="201">
        <v>0</v>
      </c>
      <c r="E261" s="201">
        <v>7050000000</v>
      </c>
      <c r="F261" s="201">
        <v>-7050000000</v>
      </c>
    </row>
    <row r="262" spans="1:6" x14ac:dyDescent="0.2">
      <c r="A262" s="200" t="s">
        <v>17</v>
      </c>
      <c r="B262" s="204">
        <v>10610000</v>
      </c>
      <c r="C262" s="205" t="s">
        <v>240</v>
      </c>
      <c r="D262" s="201">
        <v>0</v>
      </c>
      <c r="E262" s="201">
        <v>705000000</v>
      </c>
      <c r="F262" s="201">
        <v>-705000000</v>
      </c>
    </row>
    <row r="263" spans="1:6" x14ac:dyDescent="0.2">
      <c r="A263" s="200" t="s">
        <v>17</v>
      </c>
      <c r="B263" s="204">
        <v>11000000</v>
      </c>
      <c r="C263" s="205" t="s">
        <v>241</v>
      </c>
      <c r="D263" s="201">
        <v>0</v>
      </c>
      <c r="E263" s="201">
        <v>4978239488.5</v>
      </c>
      <c r="F263" s="201">
        <v>-4978239488.5</v>
      </c>
    </row>
    <row r="264" spans="1:6" x14ac:dyDescent="0.2">
      <c r="A264" s="200" t="s">
        <v>17</v>
      </c>
      <c r="B264" s="204">
        <v>12000000</v>
      </c>
      <c r="C264" s="205" t="s">
        <v>3206</v>
      </c>
      <c r="D264" s="201">
        <v>0</v>
      </c>
      <c r="E264" s="201">
        <v>1305879834.9748001</v>
      </c>
      <c r="F264" s="201">
        <v>-1305879834.9748001</v>
      </c>
    </row>
    <row r="265" spans="1:6" x14ac:dyDescent="0.2">
      <c r="A265" s="200" t="s">
        <v>17</v>
      </c>
      <c r="B265" s="204">
        <v>16412000</v>
      </c>
      <c r="C265" s="205" t="s">
        <v>412</v>
      </c>
      <c r="D265" s="201">
        <v>0</v>
      </c>
      <c r="E265" s="201">
        <v>458216365.67000002</v>
      </c>
      <c r="F265" s="201">
        <v>-458216365.67000002</v>
      </c>
    </row>
    <row r="266" spans="1:6" x14ac:dyDescent="0.2">
      <c r="A266" s="200" t="s">
        <v>17</v>
      </c>
      <c r="B266" s="204">
        <v>16413000</v>
      </c>
      <c r="C266" s="205" t="s">
        <v>1960</v>
      </c>
      <c r="D266" s="201">
        <v>0</v>
      </c>
      <c r="E266" s="201">
        <v>450943543.69</v>
      </c>
      <c r="F266" s="201">
        <v>-450943543.69</v>
      </c>
    </row>
    <row r="267" spans="1:6" x14ac:dyDescent="0.2">
      <c r="A267" s="200" t="s">
        <v>17</v>
      </c>
      <c r="B267" s="204">
        <v>16415000</v>
      </c>
      <c r="C267" s="205" t="s">
        <v>1388</v>
      </c>
      <c r="D267" s="201">
        <v>0</v>
      </c>
      <c r="E267" s="201">
        <v>1457000000</v>
      </c>
      <c r="F267" s="201">
        <v>-1457000000</v>
      </c>
    </row>
    <row r="268" spans="1:6" x14ac:dyDescent="0.2">
      <c r="A268" s="200" t="s">
        <v>17</v>
      </c>
      <c r="B268" s="204">
        <v>20400000</v>
      </c>
      <c r="C268" s="205" t="s">
        <v>47</v>
      </c>
      <c r="D268" s="201">
        <v>168079047.41999999</v>
      </c>
      <c r="E268" s="201">
        <v>0</v>
      </c>
      <c r="F268" s="201">
        <v>168079047.41999999</v>
      </c>
    </row>
    <row r="269" spans="1:6" x14ac:dyDescent="0.2">
      <c r="A269" s="200" t="s">
        <v>17</v>
      </c>
      <c r="B269" s="208">
        <v>21100000</v>
      </c>
      <c r="C269" s="205" t="s">
        <v>250</v>
      </c>
      <c r="D269" s="201">
        <v>397740841.99000001</v>
      </c>
      <c r="E269" s="201">
        <v>0</v>
      </c>
      <c r="F269" s="201">
        <v>397740841.99000001</v>
      </c>
    </row>
    <row r="270" spans="1:6" x14ac:dyDescent="0.2">
      <c r="A270" s="200" t="s">
        <v>17</v>
      </c>
      <c r="B270" s="204">
        <v>21300000</v>
      </c>
      <c r="C270" s="205" t="s">
        <v>252</v>
      </c>
      <c r="D270" s="201">
        <v>2466359501.7600002</v>
      </c>
      <c r="E270" s="201">
        <v>0</v>
      </c>
      <c r="F270" s="201">
        <v>2466359501.7600002</v>
      </c>
    </row>
    <row r="271" spans="1:6" x14ac:dyDescent="0.2">
      <c r="A271" s="200" t="s">
        <v>17</v>
      </c>
      <c r="B271" s="204">
        <v>21580000</v>
      </c>
      <c r="C271" s="205" t="s">
        <v>1389</v>
      </c>
      <c r="D271" s="201">
        <v>10573640</v>
      </c>
      <c r="E271" s="201">
        <v>0</v>
      </c>
      <c r="F271" s="201">
        <v>10573640</v>
      </c>
    </row>
    <row r="272" spans="1:6" x14ac:dyDescent="0.2">
      <c r="A272" s="200" t="s">
        <v>17</v>
      </c>
      <c r="B272" s="204">
        <v>21540000</v>
      </c>
      <c r="C272" s="205" t="s">
        <v>255</v>
      </c>
      <c r="D272" s="201">
        <v>5994275720.2834997</v>
      </c>
      <c r="E272" s="201">
        <v>0</v>
      </c>
      <c r="F272" s="201">
        <v>5994275720.2834997</v>
      </c>
    </row>
    <row r="273" spans="1:6" x14ac:dyDescent="0.2">
      <c r="A273" s="200" t="s">
        <v>17</v>
      </c>
      <c r="B273" s="204">
        <v>21860000</v>
      </c>
      <c r="C273" s="205" t="s">
        <v>259</v>
      </c>
      <c r="D273" s="201">
        <v>379400820.12529999</v>
      </c>
      <c r="E273" s="201">
        <v>0</v>
      </c>
      <c r="F273" s="201">
        <v>379400820.12529999</v>
      </c>
    </row>
    <row r="274" spans="1:6" x14ac:dyDescent="0.2">
      <c r="A274" s="200" t="s">
        <v>17</v>
      </c>
      <c r="B274" s="204">
        <v>21830000</v>
      </c>
      <c r="C274" s="205" t="s">
        <v>53</v>
      </c>
      <c r="D274" s="201">
        <v>1009637331.7385</v>
      </c>
      <c r="E274" s="201">
        <v>0</v>
      </c>
      <c r="F274" s="201">
        <v>1009637331.7385</v>
      </c>
    </row>
    <row r="275" spans="1:6" x14ac:dyDescent="0.2">
      <c r="A275" s="200" t="s">
        <v>17</v>
      </c>
      <c r="B275" s="204">
        <v>21200000</v>
      </c>
      <c r="C275" s="205" t="s">
        <v>251</v>
      </c>
      <c r="D275" s="201">
        <v>167070084.44</v>
      </c>
      <c r="E275" s="201">
        <v>0</v>
      </c>
      <c r="F275" s="201">
        <v>167070084.44</v>
      </c>
    </row>
    <row r="276" spans="1:6" x14ac:dyDescent="0.2">
      <c r="A276" s="200" t="s">
        <v>17</v>
      </c>
      <c r="B276" s="204">
        <v>21500000</v>
      </c>
      <c r="C276" s="205" t="s">
        <v>253</v>
      </c>
      <c r="D276" s="201">
        <v>408909419.72000003</v>
      </c>
      <c r="E276" s="201">
        <v>0</v>
      </c>
      <c r="F276" s="201">
        <v>408909419.72000003</v>
      </c>
    </row>
    <row r="277" spans="1:6" x14ac:dyDescent="0.2">
      <c r="A277" s="200" t="s">
        <v>17</v>
      </c>
      <c r="B277" s="204">
        <v>21570000</v>
      </c>
      <c r="C277" s="205" t="s">
        <v>2419</v>
      </c>
      <c r="D277" s="201">
        <v>32515872.719999999</v>
      </c>
      <c r="E277" s="201">
        <v>0</v>
      </c>
      <c r="F277" s="201">
        <v>32515872.719999999</v>
      </c>
    </row>
    <row r="278" spans="1:6" x14ac:dyDescent="0.2">
      <c r="A278" s="200" t="s">
        <v>17</v>
      </c>
      <c r="B278" s="204">
        <v>21590000</v>
      </c>
      <c r="C278" s="205" t="s">
        <v>1149</v>
      </c>
      <c r="D278" s="201">
        <v>19978606.600000001</v>
      </c>
      <c r="E278" s="201">
        <v>0</v>
      </c>
      <c r="F278" s="201">
        <v>19978606.600000001</v>
      </c>
    </row>
    <row r="279" spans="1:6" x14ac:dyDescent="0.2">
      <c r="A279" s="200" t="s">
        <v>17</v>
      </c>
      <c r="B279" s="204">
        <v>21880000</v>
      </c>
      <c r="C279" s="205" t="s">
        <v>3332</v>
      </c>
      <c r="D279" s="201">
        <v>62979924.965599999</v>
      </c>
      <c r="E279" s="201">
        <v>0</v>
      </c>
      <c r="F279" s="201">
        <v>62979924.965599999</v>
      </c>
    </row>
    <row r="280" spans="1:6" x14ac:dyDescent="0.2">
      <c r="A280" s="200" t="s">
        <v>17</v>
      </c>
      <c r="B280" s="204">
        <v>21832000</v>
      </c>
      <c r="C280" s="205" t="s">
        <v>2628</v>
      </c>
      <c r="D280" s="201">
        <v>79128088.859999999</v>
      </c>
      <c r="E280" s="201">
        <v>0</v>
      </c>
      <c r="F280" s="201">
        <v>79128088.859999999</v>
      </c>
    </row>
    <row r="281" spans="1:6" x14ac:dyDescent="0.2">
      <c r="A281" s="200" t="s">
        <v>17</v>
      </c>
      <c r="B281" s="204">
        <v>21840000</v>
      </c>
      <c r="C281" s="205" t="s">
        <v>54</v>
      </c>
      <c r="D281" s="201">
        <v>150039414.74990001</v>
      </c>
      <c r="E281" s="201">
        <v>0</v>
      </c>
      <c r="F281" s="201">
        <v>150039414.74990001</v>
      </c>
    </row>
    <row r="282" spans="1:6" x14ac:dyDescent="0.2">
      <c r="A282" s="200" t="s">
        <v>17</v>
      </c>
      <c r="B282" s="208">
        <v>21810000</v>
      </c>
      <c r="C282" s="205" t="s">
        <v>1996</v>
      </c>
      <c r="D282" s="201">
        <v>658989463.47899997</v>
      </c>
      <c r="E282" s="201">
        <v>0</v>
      </c>
      <c r="F282" s="201">
        <v>658989463.47899997</v>
      </c>
    </row>
    <row r="283" spans="1:6" x14ac:dyDescent="0.2">
      <c r="A283" s="200" t="s">
        <v>17</v>
      </c>
      <c r="B283" s="204">
        <v>23000000</v>
      </c>
      <c r="C283" s="205" t="s">
        <v>266</v>
      </c>
      <c r="D283" s="201">
        <v>1314059925.6329999</v>
      </c>
      <c r="E283" s="201">
        <v>0</v>
      </c>
      <c r="F283" s="201">
        <v>1314059925.6329999</v>
      </c>
    </row>
    <row r="284" spans="1:6" x14ac:dyDescent="0.2">
      <c r="A284" s="200" t="s">
        <v>17</v>
      </c>
      <c r="B284" s="204">
        <v>23100000</v>
      </c>
      <c r="C284" s="205" t="s">
        <v>262</v>
      </c>
      <c r="D284" s="201">
        <v>249217267.25999999</v>
      </c>
      <c r="E284" s="201">
        <v>0</v>
      </c>
      <c r="F284" s="201">
        <v>249217267.25999999</v>
      </c>
    </row>
    <row r="285" spans="1:6" x14ac:dyDescent="0.2">
      <c r="A285" s="200" t="s">
        <v>17</v>
      </c>
      <c r="B285" s="204">
        <v>26100000</v>
      </c>
      <c r="C285" s="205" t="s">
        <v>55</v>
      </c>
      <c r="D285" s="201">
        <v>107020000</v>
      </c>
      <c r="E285" s="201">
        <v>0</v>
      </c>
      <c r="F285" s="201">
        <v>107020000</v>
      </c>
    </row>
    <row r="286" spans="1:6" x14ac:dyDescent="0.2">
      <c r="A286" s="200" t="s">
        <v>17</v>
      </c>
      <c r="B286" s="204">
        <v>27500000</v>
      </c>
      <c r="C286" s="205" t="s">
        <v>56</v>
      </c>
      <c r="D286" s="201">
        <v>170826545.88999999</v>
      </c>
      <c r="E286" s="201">
        <v>0</v>
      </c>
      <c r="F286" s="201">
        <v>170826545.88999999</v>
      </c>
    </row>
    <row r="287" spans="1:6" x14ac:dyDescent="0.2">
      <c r="A287" s="200" t="s">
        <v>17</v>
      </c>
      <c r="B287" s="204">
        <v>28040000</v>
      </c>
      <c r="C287" s="205" t="s">
        <v>265</v>
      </c>
      <c r="D287" s="201">
        <v>0</v>
      </c>
      <c r="E287" s="201">
        <v>160394081.31</v>
      </c>
      <c r="F287" s="201">
        <v>-160394081.31</v>
      </c>
    </row>
    <row r="288" spans="1:6" x14ac:dyDescent="0.2">
      <c r="A288" s="200" t="s">
        <v>17</v>
      </c>
      <c r="B288" s="204">
        <v>28120000</v>
      </c>
      <c r="C288" s="205" t="s">
        <v>267</v>
      </c>
      <c r="D288" s="201">
        <v>0</v>
      </c>
      <c r="E288" s="201">
        <v>71792859.905050203</v>
      </c>
      <c r="F288" s="201">
        <v>-71792859.905050203</v>
      </c>
    </row>
    <row r="289" spans="1:6" x14ac:dyDescent="0.2">
      <c r="A289" s="200" t="s">
        <v>17</v>
      </c>
      <c r="B289" s="204">
        <v>28130000</v>
      </c>
      <c r="C289" s="205" t="s">
        <v>268</v>
      </c>
      <c r="D289" s="201">
        <v>0</v>
      </c>
      <c r="E289" s="201">
        <v>1739187204.717</v>
      </c>
      <c r="F289" s="201">
        <v>-1739187204.717</v>
      </c>
    </row>
    <row r="290" spans="1:6" x14ac:dyDescent="0.2">
      <c r="A290" s="200" t="s">
        <v>17</v>
      </c>
      <c r="B290" s="204">
        <v>28150000</v>
      </c>
      <c r="C290" s="205" t="s">
        <v>269</v>
      </c>
      <c r="D290" s="201">
        <v>0</v>
      </c>
      <c r="E290" s="201">
        <v>327274932.850541</v>
      </c>
      <c r="F290" s="201">
        <v>-327274932.850541</v>
      </c>
    </row>
    <row r="291" spans="1:6" x14ac:dyDescent="0.2">
      <c r="A291" s="200" t="s">
        <v>17</v>
      </c>
      <c r="B291" s="204">
        <v>28154000</v>
      </c>
      <c r="C291" s="205" t="s">
        <v>274</v>
      </c>
      <c r="D291" s="201">
        <v>0</v>
      </c>
      <c r="E291" s="201">
        <v>5149833856.9326096</v>
      </c>
      <c r="F291" s="201">
        <v>-5149833856.9326096</v>
      </c>
    </row>
    <row r="292" spans="1:6" x14ac:dyDescent="0.2">
      <c r="A292" s="200" t="s">
        <v>17</v>
      </c>
      <c r="B292" s="204">
        <v>28157000</v>
      </c>
      <c r="C292" s="205" t="s">
        <v>2425</v>
      </c>
      <c r="D292" s="201">
        <v>0</v>
      </c>
      <c r="E292" s="201">
        <v>29739905.041999999</v>
      </c>
      <c r="F292" s="201">
        <v>-29739905.041999999</v>
      </c>
    </row>
    <row r="293" spans="1:6" x14ac:dyDescent="0.2">
      <c r="A293" s="200" t="s">
        <v>17</v>
      </c>
      <c r="B293" s="204">
        <v>28158000</v>
      </c>
      <c r="C293" s="205" t="s">
        <v>1395</v>
      </c>
      <c r="D293" s="201">
        <v>0</v>
      </c>
      <c r="E293" s="201">
        <v>272184.539726027</v>
      </c>
      <c r="F293" s="201">
        <v>-272184.539726027</v>
      </c>
    </row>
    <row r="294" spans="1:6" x14ac:dyDescent="0.2">
      <c r="A294" s="200" t="s">
        <v>17</v>
      </c>
      <c r="B294" s="204">
        <v>28159000</v>
      </c>
      <c r="C294" s="205" t="s">
        <v>1177</v>
      </c>
      <c r="D294" s="201">
        <v>0</v>
      </c>
      <c r="E294" s="201">
        <v>9099478.6099999994</v>
      </c>
      <c r="F294" s="201">
        <v>-9099478.6099999994</v>
      </c>
    </row>
    <row r="295" spans="1:6" x14ac:dyDescent="0.2">
      <c r="A295" s="200" t="s">
        <v>17</v>
      </c>
      <c r="B295" s="208">
        <v>28181000</v>
      </c>
      <c r="C295" s="216" t="s">
        <v>3322</v>
      </c>
      <c r="D295" s="201">
        <v>0</v>
      </c>
      <c r="E295" s="201">
        <v>285475740.24725699</v>
      </c>
      <c r="F295" s="201">
        <v>-285475740.24725699</v>
      </c>
    </row>
    <row r="296" spans="1:6" x14ac:dyDescent="0.2">
      <c r="A296" s="200" t="s">
        <v>17</v>
      </c>
      <c r="B296" s="204">
        <v>28183000</v>
      </c>
      <c r="C296" s="205" t="s">
        <v>60</v>
      </c>
      <c r="D296" s="201">
        <v>0</v>
      </c>
      <c r="E296" s="201">
        <v>797507460.44895196</v>
      </c>
      <c r="F296" s="201">
        <v>-797507460.44895196</v>
      </c>
    </row>
    <row r="297" spans="1:6" x14ac:dyDescent="0.2">
      <c r="A297" s="200" t="s">
        <v>17</v>
      </c>
      <c r="B297" s="204">
        <v>28184000</v>
      </c>
      <c r="C297" s="205" t="s">
        <v>61</v>
      </c>
      <c r="D297" s="201">
        <v>0</v>
      </c>
      <c r="E297" s="201">
        <v>51427923.581532203</v>
      </c>
      <c r="F297" s="201">
        <v>-51427923.581532203</v>
      </c>
    </row>
    <row r="298" spans="1:6" x14ac:dyDescent="0.2">
      <c r="A298" s="200" t="s">
        <v>17</v>
      </c>
      <c r="B298" s="204">
        <v>28184100</v>
      </c>
      <c r="C298" s="205" t="s">
        <v>1188</v>
      </c>
      <c r="D298" s="201">
        <v>0</v>
      </c>
      <c r="E298" s="201">
        <v>124277416.807688</v>
      </c>
      <c r="F298" s="201">
        <v>-124277416.807688</v>
      </c>
    </row>
    <row r="299" spans="1:6" x14ac:dyDescent="0.2">
      <c r="A299" s="200" t="s">
        <v>17</v>
      </c>
      <c r="B299" s="204">
        <v>28186000</v>
      </c>
      <c r="C299" s="205" t="s">
        <v>273</v>
      </c>
      <c r="D299" s="201">
        <v>0</v>
      </c>
      <c r="E299" s="201">
        <v>295065785.45139402</v>
      </c>
      <c r="F299" s="201">
        <v>-295065785.45139402</v>
      </c>
    </row>
    <row r="300" spans="1:6" x14ac:dyDescent="0.2">
      <c r="A300" s="200" t="s">
        <v>17</v>
      </c>
      <c r="B300" s="204">
        <v>28188000</v>
      </c>
      <c r="C300" s="205" t="s">
        <v>3339</v>
      </c>
      <c r="D300" s="201">
        <v>0</v>
      </c>
      <c r="E300" s="201">
        <v>19651717.766559999</v>
      </c>
      <c r="F300" s="201">
        <v>-19651717.766559999</v>
      </c>
    </row>
    <row r="301" spans="1:6" x14ac:dyDescent="0.2">
      <c r="A301" s="200" t="s">
        <v>17</v>
      </c>
      <c r="B301" s="204">
        <v>31000000</v>
      </c>
      <c r="C301" s="205" t="s">
        <v>277</v>
      </c>
      <c r="D301" s="201">
        <v>4220264973.5599999</v>
      </c>
      <c r="E301" s="201">
        <v>0</v>
      </c>
      <c r="F301" s="201">
        <v>4220264973.5599999</v>
      </c>
    </row>
    <row r="302" spans="1:6" x14ac:dyDescent="0.2">
      <c r="A302" s="200" t="s">
        <v>17</v>
      </c>
      <c r="B302" s="208">
        <v>35000000</v>
      </c>
      <c r="C302" s="205" t="s">
        <v>2083</v>
      </c>
      <c r="D302" s="201">
        <v>2174470439.3600001</v>
      </c>
      <c r="E302" s="201">
        <v>0</v>
      </c>
      <c r="F302" s="201">
        <v>2174470439.3600001</v>
      </c>
    </row>
    <row r="303" spans="1:6" x14ac:dyDescent="0.2">
      <c r="A303" s="200" t="s">
        <v>12</v>
      </c>
      <c r="B303" s="208">
        <v>37100000</v>
      </c>
      <c r="C303" s="205" t="s">
        <v>615</v>
      </c>
      <c r="D303" s="201">
        <v>1910033656</v>
      </c>
      <c r="E303" s="201">
        <v>0</v>
      </c>
      <c r="F303" s="201">
        <v>1910033656</v>
      </c>
    </row>
    <row r="304" spans="1:6" x14ac:dyDescent="0.2">
      <c r="A304" s="200" t="s">
        <v>17</v>
      </c>
      <c r="B304" s="204">
        <v>38000000</v>
      </c>
      <c r="C304" s="205" t="s">
        <v>617</v>
      </c>
      <c r="D304" s="201">
        <v>3122034585.02</v>
      </c>
      <c r="E304" s="201">
        <v>0</v>
      </c>
      <c r="F304" s="201">
        <v>3122034585.02</v>
      </c>
    </row>
    <row r="305" spans="1:6" x14ac:dyDescent="0.2">
      <c r="A305" s="200" t="s">
        <v>17</v>
      </c>
      <c r="B305" s="204">
        <v>40110000</v>
      </c>
      <c r="C305" s="205" t="s">
        <v>63</v>
      </c>
      <c r="D305" s="201">
        <v>0</v>
      </c>
      <c r="E305" s="201">
        <v>2397413716.2244</v>
      </c>
      <c r="F305" s="201">
        <v>-2397413716.2244</v>
      </c>
    </row>
    <row r="306" spans="1:6" x14ac:dyDescent="0.2">
      <c r="A306" s="200" t="s">
        <v>17</v>
      </c>
      <c r="B306" s="204">
        <v>40120000</v>
      </c>
      <c r="C306" s="205" t="s">
        <v>65</v>
      </c>
      <c r="D306" s="201">
        <v>0</v>
      </c>
      <c r="E306" s="201">
        <v>686726913.10050094</v>
      </c>
      <c r="F306" s="201">
        <v>-686726913.10050094</v>
      </c>
    </row>
    <row r="307" spans="1:6" x14ac:dyDescent="0.2">
      <c r="A307" s="200" t="s">
        <v>17</v>
      </c>
      <c r="B307" s="204">
        <v>40310000</v>
      </c>
      <c r="C307" s="205" t="s">
        <v>280</v>
      </c>
      <c r="D307" s="201">
        <v>0</v>
      </c>
      <c r="E307" s="201">
        <v>3893940.11</v>
      </c>
      <c r="F307" s="201">
        <v>-3893940.11</v>
      </c>
    </row>
    <row r="308" spans="1:6" x14ac:dyDescent="0.2">
      <c r="A308" s="200" t="s">
        <v>17</v>
      </c>
      <c r="B308" s="204">
        <v>40800000</v>
      </c>
      <c r="C308" s="205" t="s">
        <v>68</v>
      </c>
      <c r="D308" s="201">
        <v>0</v>
      </c>
      <c r="E308" s="201">
        <v>476269983.01999998</v>
      </c>
      <c r="F308" s="201">
        <v>-476269983.01999998</v>
      </c>
    </row>
    <row r="309" spans="1:6" x14ac:dyDescent="0.2">
      <c r="A309" s="200" t="s">
        <v>17</v>
      </c>
      <c r="B309" s="204">
        <v>40910000</v>
      </c>
      <c r="C309" s="205" t="s">
        <v>3242</v>
      </c>
      <c r="D309" s="201">
        <v>22719567.960000001</v>
      </c>
      <c r="E309" s="201">
        <v>0</v>
      </c>
      <c r="F309" s="201">
        <v>22719567.960000001</v>
      </c>
    </row>
    <row r="310" spans="1:6" x14ac:dyDescent="0.2">
      <c r="A310" s="200" t="s">
        <v>17</v>
      </c>
      <c r="B310" s="204">
        <v>40920000</v>
      </c>
      <c r="C310" s="205" t="s">
        <v>287</v>
      </c>
      <c r="D310" s="201">
        <v>85605819.040000007</v>
      </c>
      <c r="E310" s="201">
        <v>0</v>
      </c>
      <c r="F310" s="201">
        <v>85605819.040000007</v>
      </c>
    </row>
    <row r="311" spans="1:6" x14ac:dyDescent="0.2">
      <c r="A311" s="200" t="s">
        <v>17</v>
      </c>
      <c r="B311" s="204">
        <v>41110000</v>
      </c>
      <c r="C311" s="205" t="s">
        <v>297</v>
      </c>
      <c r="D311" s="201">
        <v>4090338729.6799998</v>
      </c>
      <c r="E311" s="201">
        <v>0</v>
      </c>
      <c r="F311" s="201">
        <v>4090338729.6799998</v>
      </c>
    </row>
    <row r="312" spans="1:6" x14ac:dyDescent="0.2">
      <c r="A312" s="200" t="s">
        <v>17</v>
      </c>
      <c r="B312" s="204">
        <v>41120000</v>
      </c>
      <c r="C312" s="205" t="s">
        <v>1473</v>
      </c>
      <c r="D312" s="201">
        <v>5363520</v>
      </c>
      <c r="E312" s="201">
        <v>0</v>
      </c>
      <c r="F312" s="201">
        <v>5363520</v>
      </c>
    </row>
    <row r="313" spans="1:6" x14ac:dyDescent="0.2">
      <c r="A313" s="200" t="s">
        <v>17</v>
      </c>
      <c r="B313" s="204">
        <v>41300000</v>
      </c>
      <c r="C313" s="205" t="s">
        <v>290</v>
      </c>
      <c r="D313" s="201">
        <v>148780066.02999899</v>
      </c>
      <c r="E313" s="201">
        <v>0</v>
      </c>
      <c r="F313" s="201">
        <v>148780066.02999899</v>
      </c>
    </row>
    <row r="314" spans="1:6" x14ac:dyDescent="0.2">
      <c r="A314" s="200" t="s">
        <v>17</v>
      </c>
      <c r="B314" s="204">
        <v>41600000</v>
      </c>
      <c r="C314" s="205" t="s">
        <v>291</v>
      </c>
      <c r="D314" s="201">
        <v>415719177.52999997</v>
      </c>
      <c r="E314" s="201">
        <v>0</v>
      </c>
      <c r="F314" s="201">
        <v>415719177.52999997</v>
      </c>
    </row>
    <row r="315" spans="1:6" x14ac:dyDescent="0.2">
      <c r="A315" s="200" t="s">
        <v>17</v>
      </c>
      <c r="B315" s="208">
        <v>41910000</v>
      </c>
      <c r="C315" s="205" t="s">
        <v>293</v>
      </c>
      <c r="D315" s="201">
        <v>0</v>
      </c>
      <c r="E315" s="201">
        <v>90403832.798800007</v>
      </c>
      <c r="F315" s="201">
        <v>-90403832.798800007</v>
      </c>
    </row>
    <row r="316" spans="1:6" x14ac:dyDescent="0.2">
      <c r="A316" s="200" t="s">
        <v>17</v>
      </c>
      <c r="B316" s="204">
        <v>42110000</v>
      </c>
      <c r="C316" s="205" t="s">
        <v>72</v>
      </c>
      <c r="D316" s="201">
        <v>0</v>
      </c>
      <c r="E316" s="201">
        <v>3217093.36</v>
      </c>
      <c r="F316" s="201">
        <v>-3217093.36</v>
      </c>
    </row>
    <row r="317" spans="1:6" x14ac:dyDescent="0.2">
      <c r="A317" s="200" t="s">
        <v>17</v>
      </c>
      <c r="B317" s="204">
        <v>42120000</v>
      </c>
      <c r="C317" s="205" t="s">
        <v>2228</v>
      </c>
      <c r="D317" s="201">
        <v>0</v>
      </c>
      <c r="E317" s="201">
        <v>200000</v>
      </c>
      <c r="F317" s="201">
        <v>-200000</v>
      </c>
    </row>
    <row r="318" spans="1:6" x14ac:dyDescent="0.2">
      <c r="A318" s="200" t="s">
        <v>17</v>
      </c>
      <c r="B318" s="208">
        <v>42510000</v>
      </c>
      <c r="C318" s="205" t="s">
        <v>73</v>
      </c>
      <c r="D318" s="201">
        <v>651599.97</v>
      </c>
      <c r="E318" s="201">
        <v>0</v>
      </c>
      <c r="F318" s="201">
        <v>651599.97</v>
      </c>
    </row>
    <row r="319" spans="1:6" x14ac:dyDescent="0.2">
      <c r="A319" s="200" t="s">
        <v>17</v>
      </c>
      <c r="B319" s="204">
        <v>42520000</v>
      </c>
      <c r="C319" s="205" t="s">
        <v>298</v>
      </c>
      <c r="D319" s="201">
        <v>22368276.960000001</v>
      </c>
      <c r="E319" s="201">
        <v>0</v>
      </c>
      <c r="F319" s="201">
        <v>22368276.960000001</v>
      </c>
    </row>
    <row r="320" spans="1:6" x14ac:dyDescent="0.2">
      <c r="A320" s="200" t="s">
        <v>17</v>
      </c>
      <c r="B320" s="204">
        <v>42530000</v>
      </c>
      <c r="C320" s="205" t="s">
        <v>299</v>
      </c>
      <c r="D320" s="201">
        <v>201666.61</v>
      </c>
      <c r="E320" s="201">
        <v>0</v>
      </c>
      <c r="F320" s="201">
        <v>201666.61</v>
      </c>
    </row>
    <row r="321" spans="1:6" x14ac:dyDescent="0.2">
      <c r="A321" s="200" t="s">
        <v>17</v>
      </c>
      <c r="B321" s="204">
        <v>42540000</v>
      </c>
      <c r="C321" s="205" t="s">
        <v>309</v>
      </c>
      <c r="D321" s="201">
        <v>0</v>
      </c>
      <c r="E321" s="201">
        <v>4160999.09</v>
      </c>
      <c r="F321" s="201">
        <v>-4160999.09</v>
      </c>
    </row>
    <row r="322" spans="1:6" x14ac:dyDescent="0.2">
      <c r="A322" s="200" t="s">
        <v>17</v>
      </c>
      <c r="B322" s="204">
        <v>42800000</v>
      </c>
      <c r="C322" s="205" t="s">
        <v>300</v>
      </c>
      <c r="D322" s="201">
        <v>0</v>
      </c>
      <c r="E322" s="201">
        <v>127397893.59</v>
      </c>
      <c r="F322" s="201">
        <v>-127397893.59</v>
      </c>
    </row>
    <row r="323" spans="1:6" x14ac:dyDescent="0.2">
      <c r="A323" s="200" t="s">
        <v>17</v>
      </c>
      <c r="B323" s="204">
        <v>43100000</v>
      </c>
      <c r="C323" s="205" t="s">
        <v>77</v>
      </c>
      <c r="D323" s="201">
        <v>0</v>
      </c>
      <c r="E323" s="201">
        <v>24582800.469999999</v>
      </c>
      <c r="F323" s="201">
        <v>-24582800.469999999</v>
      </c>
    </row>
    <row r="324" spans="1:6" x14ac:dyDescent="0.2">
      <c r="A324" s="200" t="s">
        <v>17</v>
      </c>
      <c r="B324" s="204">
        <v>43110000</v>
      </c>
      <c r="C324" s="205" t="s">
        <v>301</v>
      </c>
      <c r="D324" s="201">
        <v>0</v>
      </c>
      <c r="E324" s="201">
        <v>3338800</v>
      </c>
      <c r="F324" s="201">
        <v>-3338800</v>
      </c>
    </row>
    <row r="325" spans="1:6" x14ac:dyDescent="0.2">
      <c r="A325" s="200" t="s">
        <v>17</v>
      </c>
      <c r="B325" s="204">
        <v>43200000</v>
      </c>
      <c r="C325" s="205" t="s">
        <v>79</v>
      </c>
      <c r="D325" s="201">
        <v>0</v>
      </c>
      <c r="E325" s="201">
        <v>32191279.579999998</v>
      </c>
      <c r="F325" s="201">
        <v>-32191279.579999998</v>
      </c>
    </row>
    <row r="326" spans="1:6" x14ac:dyDescent="0.2">
      <c r="A326" s="200" t="s">
        <v>17</v>
      </c>
      <c r="B326" s="204">
        <v>43300000</v>
      </c>
      <c r="C326" s="205" t="s">
        <v>80</v>
      </c>
      <c r="D326" s="201">
        <v>0</v>
      </c>
      <c r="E326" s="201">
        <v>10039568.42</v>
      </c>
      <c r="F326" s="201">
        <v>-10039568.42</v>
      </c>
    </row>
    <row r="327" spans="1:6" x14ac:dyDescent="0.2">
      <c r="A327" s="200" t="s">
        <v>17</v>
      </c>
      <c r="B327" s="204">
        <v>43400000</v>
      </c>
      <c r="C327" s="205" t="s">
        <v>81</v>
      </c>
      <c r="D327" s="201">
        <v>0</v>
      </c>
      <c r="E327" s="201">
        <v>3355000</v>
      </c>
      <c r="F327" s="201">
        <v>-3355000</v>
      </c>
    </row>
    <row r="328" spans="1:6" x14ac:dyDescent="0.2">
      <c r="A328" s="200" t="s">
        <v>17</v>
      </c>
      <c r="B328" s="204">
        <v>43860000</v>
      </c>
      <c r="C328" s="205" t="s">
        <v>302</v>
      </c>
      <c r="D328" s="201">
        <v>0</v>
      </c>
      <c r="E328" s="201">
        <v>13647986</v>
      </c>
      <c r="F328" s="201">
        <v>-13647986</v>
      </c>
    </row>
    <row r="329" spans="1:6" x14ac:dyDescent="0.2">
      <c r="A329" s="200" t="s">
        <v>17</v>
      </c>
      <c r="B329" s="204">
        <v>44100000</v>
      </c>
      <c r="C329" s="205" t="s">
        <v>82</v>
      </c>
      <c r="D329" s="201">
        <v>0</v>
      </c>
      <c r="E329" s="201">
        <v>19337145</v>
      </c>
      <c r="F329" s="201">
        <v>-19337145</v>
      </c>
    </row>
    <row r="330" spans="1:6" x14ac:dyDescent="0.2">
      <c r="A330" s="200" t="s">
        <v>17</v>
      </c>
      <c r="B330" s="208">
        <v>44200000</v>
      </c>
      <c r="C330" s="205" t="s">
        <v>304</v>
      </c>
      <c r="D330" s="201">
        <v>0</v>
      </c>
      <c r="E330" s="201">
        <v>9569400</v>
      </c>
      <c r="F330" s="201">
        <v>-9569400</v>
      </c>
    </row>
    <row r="331" spans="1:6" x14ac:dyDescent="0.2">
      <c r="A331" s="200" t="s">
        <v>17</v>
      </c>
      <c r="B331" s="204">
        <v>44300000</v>
      </c>
      <c r="C331" s="205" t="s">
        <v>305</v>
      </c>
      <c r="D331" s="201">
        <v>113250</v>
      </c>
      <c r="E331" s="201">
        <v>0</v>
      </c>
      <c r="F331" s="201">
        <v>113250</v>
      </c>
    </row>
    <row r="332" spans="1:6" x14ac:dyDescent="0.2">
      <c r="A332" s="200" t="s">
        <v>17</v>
      </c>
      <c r="B332" s="204">
        <v>44400000</v>
      </c>
      <c r="C332" s="205" t="s">
        <v>307</v>
      </c>
      <c r="D332" s="201">
        <v>7425667.27876011</v>
      </c>
      <c r="E332" s="201">
        <v>0</v>
      </c>
      <c r="F332" s="201">
        <v>7425667.27876011</v>
      </c>
    </row>
    <row r="333" spans="1:6" x14ac:dyDescent="0.2">
      <c r="A333" s="200" t="s">
        <v>17</v>
      </c>
      <c r="B333" s="208">
        <v>44410000</v>
      </c>
      <c r="C333" s="205" t="s">
        <v>308</v>
      </c>
      <c r="D333" s="201">
        <v>0</v>
      </c>
      <c r="E333" s="201">
        <v>2825.2103000003099</v>
      </c>
      <c r="F333" s="201">
        <v>-2825.2103000003099</v>
      </c>
    </row>
    <row r="334" spans="1:6" x14ac:dyDescent="0.2">
      <c r="A334" s="200" t="s">
        <v>17</v>
      </c>
      <c r="B334" s="204">
        <v>44420000</v>
      </c>
      <c r="C334" s="205" t="s">
        <v>320</v>
      </c>
      <c r="D334" s="201">
        <v>6765527.2800000003</v>
      </c>
      <c r="E334" s="201">
        <v>0</v>
      </c>
      <c r="F334" s="201">
        <v>6765527.2800000003</v>
      </c>
    </row>
    <row r="335" spans="1:6" x14ac:dyDescent="0.2">
      <c r="A335" s="200" t="s">
        <v>17</v>
      </c>
      <c r="B335" s="204">
        <v>44540000</v>
      </c>
      <c r="C335" s="205" t="s">
        <v>638</v>
      </c>
      <c r="D335" s="201">
        <v>0</v>
      </c>
      <c r="E335" s="201">
        <v>7.9799995422363296E-2</v>
      </c>
      <c r="F335" s="201">
        <v>-7.9799995422363296E-2</v>
      </c>
    </row>
    <row r="336" spans="1:6" x14ac:dyDescent="0.2">
      <c r="A336" s="200" t="s">
        <v>17</v>
      </c>
      <c r="B336" s="204">
        <v>44550000</v>
      </c>
      <c r="C336" s="205" t="s">
        <v>88</v>
      </c>
      <c r="D336" s="201">
        <v>352609388.58999997</v>
      </c>
      <c r="E336" s="201">
        <v>0</v>
      </c>
      <c r="F336" s="201">
        <v>352609388.58999997</v>
      </c>
    </row>
    <row r="337" spans="1:6" x14ac:dyDescent="0.2">
      <c r="A337" s="200" t="s">
        <v>17</v>
      </c>
      <c r="B337" s="204">
        <v>44562000</v>
      </c>
      <c r="C337" s="205" t="s">
        <v>89</v>
      </c>
      <c r="D337" s="201">
        <v>421558.56200000801</v>
      </c>
      <c r="E337" s="201">
        <v>0</v>
      </c>
      <c r="F337" s="201">
        <v>421558.56200000801</v>
      </c>
    </row>
    <row r="338" spans="1:6" x14ac:dyDescent="0.2">
      <c r="A338" s="200" t="s">
        <v>17</v>
      </c>
      <c r="B338" s="204">
        <v>44564000</v>
      </c>
      <c r="C338" s="205" t="s">
        <v>91</v>
      </c>
      <c r="D338" s="201">
        <v>18626451.350000001</v>
      </c>
      <c r="E338" s="201">
        <v>0</v>
      </c>
      <c r="F338" s="201">
        <v>18626451.350000001</v>
      </c>
    </row>
    <row r="339" spans="1:6" x14ac:dyDescent="0.2">
      <c r="A339" s="200" t="s">
        <v>17</v>
      </c>
      <c r="B339" s="204">
        <v>44565000</v>
      </c>
      <c r="C339" s="205" t="s">
        <v>92</v>
      </c>
      <c r="D339" s="201">
        <v>55953022.709999897</v>
      </c>
      <c r="E339" s="201">
        <v>0</v>
      </c>
      <c r="F339" s="201">
        <v>55953022.709999897</v>
      </c>
    </row>
    <row r="340" spans="1:6" x14ac:dyDescent="0.2">
      <c r="A340" s="200" t="s">
        <v>17</v>
      </c>
      <c r="B340" s="204">
        <v>44571000</v>
      </c>
      <c r="C340" s="205" t="s">
        <v>94</v>
      </c>
      <c r="D340" s="201">
        <v>60639</v>
      </c>
      <c r="E340" s="201">
        <v>0</v>
      </c>
      <c r="F340" s="201">
        <v>60639</v>
      </c>
    </row>
    <row r="341" spans="1:6" x14ac:dyDescent="0.2">
      <c r="A341" s="200" t="s">
        <v>17</v>
      </c>
      <c r="B341" s="204">
        <v>44572000</v>
      </c>
      <c r="C341" s="205" t="s">
        <v>328</v>
      </c>
      <c r="D341" s="201">
        <v>0</v>
      </c>
      <c r="E341" s="201">
        <v>175309204.39030001</v>
      </c>
      <c r="F341" s="201">
        <v>-175309204.39030001</v>
      </c>
    </row>
    <row r="342" spans="1:6" x14ac:dyDescent="0.2">
      <c r="A342" s="200" t="s">
        <v>17</v>
      </c>
      <c r="B342" s="204">
        <v>44583000</v>
      </c>
      <c r="C342" s="205" t="s">
        <v>329</v>
      </c>
      <c r="D342" s="201">
        <v>1386154.75</v>
      </c>
      <c r="E342" s="201">
        <v>0</v>
      </c>
      <c r="F342" s="201">
        <v>1386154.75</v>
      </c>
    </row>
    <row r="343" spans="1:6" x14ac:dyDescent="0.2">
      <c r="A343" s="200" t="s">
        <v>17</v>
      </c>
      <c r="B343" s="204">
        <v>44587000</v>
      </c>
      <c r="C343" s="205" t="s">
        <v>1779</v>
      </c>
      <c r="D343" s="201">
        <v>356487748.44</v>
      </c>
      <c r="E343" s="201">
        <v>0</v>
      </c>
      <c r="F343" s="201">
        <v>356487748.44</v>
      </c>
    </row>
    <row r="344" spans="1:6" x14ac:dyDescent="0.2">
      <c r="A344" s="200" t="s">
        <v>17</v>
      </c>
      <c r="B344" s="204">
        <v>45500000</v>
      </c>
      <c r="C344" s="205" t="s">
        <v>647</v>
      </c>
      <c r="D344" s="201">
        <v>2500000</v>
      </c>
      <c r="E344" s="201">
        <v>0</v>
      </c>
      <c r="F344" s="201">
        <v>2500000</v>
      </c>
    </row>
    <row r="345" spans="1:6" x14ac:dyDescent="0.2">
      <c r="A345" s="200" t="s">
        <v>17</v>
      </c>
      <c r="B345" s="204">
        <v>45510000</v>
      </c>
      <c r="C345" s="205" t="s">
        <v>95</v>
      </c>
      <c r="D345" s="201">
        <v>0</v>
      </c>
      <c r="E345" s="201">
        <v>464200279.31</v>
      </c>
      <c r="F345" s="201">
        <v>-464200279.31</v>
      </c>
    </row>
    <row r="346" spans="1:6" x14ac:dyDescent="0.2">
      <c r="A346" s="200" t="s">
        <v>17</v>
      </c>
      <c r="B346" s="204">
        <v>46200000</v>
      </c>
      <c r="C346" s="205" t="s">
        <v>315</v>
      </c>
      <c r="D346" s="201">
        <v>6755760.9100000001</v>
      </c>
      <c r="E346" s="201">
        <v>0</v>
      </c>
      <c r="F346" s="201">
        <v>6755760.9100000001</v>
      </c>
    </row>
    <row r="347" spans="1:6" x14ac:dyDescent="0.2">
      <c r="A347" s="200" t="s">
        <v>17</v>
      </c>
      <c r="B347" s="204">
        <v>46600000</v>
      </c>
      <c r="C347" s="205" t="s">
        <v>316</v>
      </c>
      <c r="D347" s="201">
        <v>190516234.87</v>
      </c>
      <c r="E347" s="201">
        <v>0</v>
      </c>
      <c r="F347" s="201">
        <v>190516234.87</v>
      </c>
    </row>
    <row r="348" spans="1:6" x14ac:dyDescent="0.2">
      <c r="A348" s="200" t="s">
        <v>17</v>
      </c>
      <c r="B348" s="213">
        <v>46610000</v>
      </c>
      <c r="C348" s="205" t="s">
        <v>123</v>
      </c>
      <c r="D348" s="201">
        <v>1743419444.48</v>
      </c>
      <c r="E348" s="201">
        <v>0</v>
      </c>
      <c r="F348" s="201">
        <v>1743419444.48</v>
      </c>
    </row>
    <row r="349" spans="1:6" x14ac:dyDescent="0.2">
      <c r="A349" s="200" t="s">
        <v>17</v>
      </c>
      <c r="B349" s="204">
        <v>46700000</v>
      </c>
      <c r="C349" s="205" t="s">
        <v>1</v>
      </c>
      <c r="D349" s="201">
        <v>3740394120.6500001</v>
      </c>
      <c r="E349" s="201">
        <v>0</v>
      </c>
      <c r="F349" s="201">
        <v>3740394120.6500001</v>
      </c>
    </row>
    <row r="350" spans="1:6" x14ac:dyDescent="0.2">
      <c r="A350" s="200" t="s">
        <v>17</v>
      </c>
      <c r="B350" s="208">
        <v>46710000</v>
      </c>
      <c r="C350" s="205" t="s">
        <v>4</v>
      </c>
      <c r="D350" s="201">
        <v>265000000</v>
      </c>
      <c r="E350" s="201">
        <v>0</v>
      </c>
      <c r="F350" s="201">
        <v>265000000</v>
      </c>
    </row>
    <row r="351" spans="1:6" x14ac:dyDescent="0.2">
      <c r="A351" s="200" t="s">
        <v>17</v>
      </c>
      <c r="B351" s="204">
        <v>46800000</v>
      </c>
      <c r="C351" s="205" t="s">
        <v>5</v>
      </c>
      <c r="D351" s="201">
        <v>0</v>
      </c>
      <c r="E351" s="201">
        <v>150000</v>
      </c>
      <c r="F351" s="201">
        <v>-150000</v>
      </c>
    </row>
    <row r="352" spans="1:6" x14ac:dyDescent="0.2">
      <c r="A352" s="200" t="s">
        <v>17</v>
      </c>
      <c r="B352" s="204">
        <v>47100000</v>
      </c>
      <c r="C352" s="205" t="s">
        <v>157</v>
      </c>
      <c r="D352" s="201">
        <v>0</v>
      </c>
      <c r="E352" s="201">
        <v>8428096.9600000009</v>
      </c>
      <c r="F352" s="201">
        <v>-8428096.9600000009</v>
      </c>
    </row>
    <row r="353" spans="1:6" x14ac:dyDescent="0.2">
      <c r="A353" s="200" t="s">
        <v>17</v>
      </c>
      <c r="B353" s="204">
        <v>48600000</v>
      </c>
      <c r="C353" s="205" t="s">
        <v>158</v>
      </c>
      <c r="D353" s="201">
        <v>9072589.6799999997</v>
      </c>
      <c r="E353" s="201">
        <v>0</v>
      </c>
      <c r="F353" s="201">
        <v>9072589.6799999997</v>
      </c>
    </row>
    <row r="354" spans="1:6" x14ac:dyDescent="0.2">
      <c r="A354" s="200" t="s">
        <v>17</v>
      </c>
      <c r="B354" s="218">
        <v>48700000</v>
      </c>
      <c r="C354" s="205" t="s">
        <v>1272</v>
      </c>
      <c r="D354" s="201">
        <v>0</v>
      </c>
      <c r="E354" s="201">
        <v>2138926490.6300001</v>
      </c>
      <c r="F354" s="201">
        <v>-2138926490.6300001</v>
      </c>
    </row>
    <row r="355" spans="1:6" x14ac:dyDescent="0.2">
      <c r="A355" s="200" t="s">
        <v>17</v>
      </c>
      <c r="B355" s="204">
        <v>49100000</v>
      </c>
      <c r="C355" s="205" t="s">
        <v>336</v>
      </c>
      <c r="D355" s="201">
        <v>0</v>
      </c>
      <c r="E355" s="201">
        <v>415719177.52999997</v>
      </c>
      <c r="F355" s="201">
        <v>-415719177.52999997</v>
      </c>
    </row>
    <row r="356" spans="1:6" x14ac:dyDescent="0.2">
      <c r="A356" s="200" t="s">
        <v>17</v>
      </c>
      <c r="B356" s="204">
        <v>51110000</v>
      </c>
      <c r="C356" s="205" t="s">
        <v>337</v>
      </c>
      <c r="D356" s="201">
        <v>311274895.64999998</v>
      </c>
      <c r="E356" s="201">
        <v>0</v>
      </c>
      <c r="F356" s="201">
        <v>311274895.64999998</v>
      </c>
    </row>
    <row r="357" spans="1:6" x14ac:dyDescent="0.2">
      <c r="A357" s="200" t="s">
        <v>17</v>
      </c>
      <c r="B357" s="204">
        <v>51121000</v>
      </c>
      <c r="C357" s="205" t="s">
        <v>2126</v>
      </c>
      <c r="D357" s="201">
        <v>21005298.84</v>
      </c>
      <c r="E357" s="201">
        <v>0</v>
      </c>
      <c r="F357" s="201">
        <v>21005298.84</v>
      </c>
    </row>
    <row r="358" spans="1:6" x14ac:dyDescent="0.2">
      <c r="A358" s="200" t="s">
        <v>17</v>
      </c>
      <c r="B358" s="204">
        <v>51122000</v>
      </c>
      <c r="C358" s="205" t="s">
        <v>2127</v>
      </c>
      <c r="D358" s="201">
        <v>41889668.159999996</v>
      </c>
      <c r="E358" s="201">
        <v>0</v>
      </c>
      <c r="F358" s="201">
        <v>41889668.159999996</v>
      </c>
    </row>
    <row r="359" spans="1:6" x14ac:dyDescent="0.2">
      <c r="A359" s="200" t="s">
        <v>17</v>
      </c>
      <c r="B359" s="204">
        <v>51130000</v>
      </c>
      <c r="C359" s="205" t="s">
        <v>393</v>
      </c>
      <c r="D359" s="201">
        <v>4000000</v>
      </c>
      <c r="E359" s="201">
        <v>0</v>
      </c>
      <c r="F359" s="201">
        <v>4000000</v>
      </c>
    </row>
    <row r="360" spans="1:6" x14ac:dyDescent="0.2">
      <c r="A360" s="200" t="s">
        <v>17</v>
      </c>
      <c r="B360" s="204">
        <v>51140000</v>
      </c>
      <c r="C360" s="205" t="s">
        <v>395</v>
      </c>
      <c r="D360" s="201">
        <v>0</v>
      </c>
      <c r="E360" s="201">
        <v>202884168.88</v>
      </c>
      <c r="F360" s="201">
        <v>-202884168.88</v>
      </c>
    </row>
    <row r="361" spans="1:6" x14ac:dyDescent="0.2">
      <c r="A361" s="200" t="s">
        <v>17</v>
      </c>
      <c r="B361" s="204">
        <v>51211000</v>
      </c>
      <c r="C361" s="205" t="s">
        <v>343</v>
      </c>
      <c r="D361" s="201">
        <v>0</v>
      </c>
      <c r="E361" s="201">
        <v>539822831.54089797</v>
      </c>
      <c r="F361" s="201">
        <v>-539822831.54089797</v>
      </c>
    </row>
    <row r="362" spans="1:6" x14ac:dyDescent="0.2">
      <c r="A362" s="200" t="s">
        <v>17</v>
      </c>
      <c r="B362" s="204">
        <v>51212000</v>
      </c>
      <c r="C362" s="205" t="s">
        <v>2641</v>
      </c>
      <c r="D362" s="201">
        <v>53730781.4384</v>
      </c>
      <c r="E362" s="201">
        <v>0</v>
      </c>
      <c r="F362" s="201">
        <v>53730781.4384</v>
      </c>
    </row>
    <row r="363" spans="1:6" x14ac:dyDescent="0.2">
      <c r="A363" s="200" t="s">
        <v>17</v>
      </c>
      <c r="B363" s="204">
        <v>51213000</v>
      </c>
      <c r="C363" s="205" t="s">
        <v>3264</v>
      </c>
      <c r="D363" s="201">
        <v>2274873.0953000002</v>
      </c>
      <c r="E363" s="201">
        <v>0</v>
      </c>
      <c r="F363" s="201">
        <v>2274873.0953000002</v>
      </c>
    </row>
    <row r="364" spans="1:6" x14ac:dyDescent="0.2">
      <c r="A364" s="200" t="s">
        <v>17</v>
      </c>
      <c r="B364" s="204">
        <v>51221000</v>
      </c>
      <c r="C364" s="205" t="s">
        <v>345</v>
      </c>
      <c r="D364" s="201">
        <v>341994254.46139598</v>
      </c>
      <c r="E364" s="201">
        <v>0</v>
      </c>
      <c r="F364" s="201">
        <v>341994254.46139598</v>
      </c>
    </row>
    <row r="365" spans="1:6" x14ac:dyDescent="0.2">
      <c r="A365" s="200" t="s">
        <v>17</v>
      </c>
      <c r="B365" s="204">
        <v>51231000</v>
      </c>
      <c r="C365" s="205" t="s">
        <v>347</v>
      </c>
      <c r="D365" s="201">
        <v>91301606.858499795</v>
      </c>
      <c r="E365" s="201">
        <v>0</v>
      </c>
      <c r="F365" s="201">
        <v>91301606.858499795</v>
      </c>
    </row>
    <row r="366" spans="1:6" x14ac:dyDescent="0.2">
      <c r="A366" s="200" t="s">
        <v>17</v>
      </c>
      <c r="B366" s="204">
        <v>51241000</v>
      </c>
      <c r="C366" s="205" t="s">
        <v>159</v>
      </c>
      <c r="D366" s="201">
        <v>0</v>
      </c>
      <c r="E366" s="201">
        <v>229177607.8405</v>
      </c>
      <c r="F366" s="201">
        <v>-229177607.8405</v>
      </c>
    </row>
    <row r="367" spans="1:6" x14ac:dyDescent="0.2">
      <c r="A367" s="200" t="s">
        <v>17</v>
      </c>
      <c r="B367" s="204">
        <v>51291000</v>
      </c>
      <c r="C367" s="205" t="s">
        <v>341</v>
      </c>
      <c r="D367" s="201">
        <v>81524351</v>
      </c>
      <c r="E367" s="201">
        <v>0</v>
      </c>
      <c r="F367" s="201">
        <v>81524351</v>
      </c>
    </row>
    <row r="368" spans="1:6" x14ac:dyDescent="0.2">
      <c r="A368" s="200" t="s">
        <v>17</v>
      </c>
      <c r="B368" s="218">
        <v>51292000</v>
      </c>
      <c r="C368" s="205" t="s">
        <v>1287</v>
      </c>
      <c r="D368" s="201">
        <v>44775784</v>
      </c>
      <c r="E368" s="201">
        <v>0</v>
      </c>
      <c r="F368" s="201">
        <v>44775784</v>
      </c>
    </row>
    <row r="369" spans="1:6" x14ac:dyDescent="0.2">
      <c r="A369" s="200" t="s">
        <v>17</v>
      </c>
      <c r="B369" s="204">
        <v>51910000</v>
      </c>
      <c r="C369" s="205" t="s">
        <v>721</v>
      </c>
      <c r="D369" s="201">
        <v>0</v>
      </c>
      <c r="E369" s="201">
        <v>2849999999.9000001</v>
      </c>
      <c r="F369" s="201">
        <v>-2849999999.9000001</v>
      </c>
    </row>
    <row r="370" spans="1:6" x14ac:dyDescent="0.2">
      <c r="A370" s="200" t="s">
        <v>17</v>
      </c>
      <c r="B370" s="204">
        <v>51920000</v>
      </c>
      <c r="C370" s="205" t="s">
        <v>408</v>
      </c>
      <c r="D370" s="201">
        <v>0</v>
      </c>
      <c r="E370" s="201">
        <v>1100000000</v>
      </c>
      <c r="F370" s="201">
        <v>-1100000000</v>
      </c>
    </row>
    <row r="371" spans="1:6" x14ac:dyDescent="0.2">
      <c r="A371" s="200" t="s">
        <v>17</v>
      </c>
      <c r="B371" s="204">
        <v>51940000</v>
      </c>
      <c r="C371" s="205" t="s">
        <v>410</v>
      </c>
      <c r="D371" s="201">
        <v>0</v>
      </c>
      <c r="E371" s="201">
        <v>1550000000</v>
      </c>
      <c r="F371" s="201">
        <v>-1550000000</v>
      </c>
    </row>
    <row r="372" spans="1:6" x14ac:dyDescent="0.2">
      <c r="A372" s="200" t="s">
        <v>17</v>
      </c>
      <c r="B372" s="204">
        <v>51950000</v>
      </c>
      <c r="C372" s="205" t="s">
        <v>2221</v>
      </c>
      <c r="D372" s="201">
        <v>0</v>
      </c>
      <c r="E372" s="201">
        <v>1000000000</v>
      </c>
      <c r="F372" s="201">
        <v>-1000000000</v>
      </c>
    </row>
    <row r="373" spans="1:6" x14ac:dyDescent="0.2">
      <c r="A373" s="200" t="s">
        <v>17</v>
      </c>
      <c r="B373" s="204">
        <v>53100000</v>
      </c>
      <c r="C373" s="205" t="s">
        <v>3044</v>
      </c>
      <c r="D373" s="201">
        <v>9290675.75</v>
      </c>
      <c r="E373" s="201">
        <v>0</v>
      </c>
      <c r="F373" s="201">
        <v>9290675.75</v>
      </c>
    </row>
    <row r="374" spans="1:6" x14ac:dyDescent="0.2">
      <c r="A374" s="200" t="s">
        <v>17</v>
      </c>
      <c r="B374" s="204">
        <v>53110000</v>
      </c>
      <c r="C374" s="205" t="s">
        <v>416</v>
      </c>
      <c r="D374" s="201">
        <v>4648.2</v>
      </c>
      <c r="E374" s="201">
        <v>0</v>
      </c>
      <c r="F374" s="201">
        <v>4648.2</v>
      </c>
    </row>
    <row r="375" spans="1:6" x14ac:dyDescent="0.2">
      <c r="A375" s="200" t="s">
        <v>17</v>
      </c>
      <c r="B375" s="204">
        <v>58000000</v>
      </c>
      <c r="C375" s="205" t="s">
        <v>163</v>
      </c>
      <c r="D375" s="201">
        <v>7420653</v>
      </c>
      <c r="E375" s="201">
        <v>0</v>
      </c>
      <c r="F375" s="201">
        <v>7420653</v>
      </c>
    </row>
    <row r="376" spans="1:6" x14ac:dyDescent="0.2">
      <c r="A376" s="200" t="s">
        <v>17</v>
      </c>
      <c r="B376" s="204">
        <v>60101000</v>
      </c>
      <c r="C376" s="205" t="s">
        <v>359</v>
      </c>
      <c r="D376" s="201">
        <v>871298506.79260004</v>
      </c>
      <c r="E376" s="201">
        <v>0</v>
      </c>
      <c r="F376" s="201">
        <v>871298506.79260004</v>
      </c>
    </row>
    <row r="377" spans="1:6" x14ac:dyDescent="0.2">
      <c r="A377" s="200" t="s">
        <v>17</v>
      </c>
      <c r="B377" s="204">
        <v>60102000</v>
      </c>
      <c r="C377" s="205" t="s">
        <v>424</v>
      </c>
      <c r="D377" s="201">
        <v>49434570.0163</v>
      </c>
      <c r="E377" s="201">
        <v>0</v>
      </c>
      <c r="F377" s="201">
        <v>49434570.0163</v>
      </c>
    </row>
    <row r="378" spans="1:6" x14ac:dyDescent="0.2">
      <c r="A378" s="200" t="s">
        <v>17</v>
      </c>
      <c r="B378" s="204">
        <v>60103000</v>
      </c>
      <c r="C378" s="205" t="s">
        <v>356</v>
      </c>
      <c r="D378" s="201">
        <v>6055536705.8943005</v>
      </c>
      <c r="E378" s="201">
        <v>0</v>
      </c>
      <c r="F378" s="201">
        <v>6055536705.8943005</v>
      </c>
    </row>
    <row r="379" spans="1:6" x14ac:dyDescent="0.2">
      <c r="A379" s="200" t="s">
        <v>17</v>
      </c>
      <c r="B379" s="204">
        <v>60203000</v>
      </c>
      <c r="C379" s="205" t="s">
        <v>366</v>
      </c>
      <c r="D379" s="201">
        <v>50379956.560000002</v>
      </c>
      <c r="E379" s="201">
        <v>0</v>
      </c>
      <c r="F379" s="201">
        <v>50379956.560000002</v>
      </c>
    </row>
    <row r="380" spans="1:6" x14ac:dyDescent="0.2">
      <c r="A380" s="200" t="s">
        <v>17</v>
      </c>
      <c r="B380" s="204">
        <v>60204000</v>
      </c>
      <c r="C380" s="205" t="s">
        <v>2264</v>
      </c>
      <c r="D380" s="201">
        <v>1340915</v>
      </c>
      <c r="E380" s="201">
        <v>0</v>
      </c>
      <c r="F380" s="201">
        <v>1340915</v>
      </c>
    </row>
    <row r="381" spans="1:6" x14ac:dyDescent="0.2">
      <c r="A381" s="200" t="s">
        <v>17</v>
      </c>
      <c r="B381" s="204">
        <v>60205000</v>
      </c>
      <c r="C381" s="205" t="s">
        <v>432</v>
      </c>
      <c r="D381" s="201">
        <v>807600</v>
      </c>
      <c r="E381" s="201">
        <v>0</v>
      </c>
      <c r="F381" s="201">
        <v>807600</v>
      </c>
    </row>
    <row r="382" spans="1:6" x14ac:dyDescent="0.2">
      <c r="A382" s="200" t="s">
        <v>17</v>
      </c>
      <c r="B382" s="204">
        <v>60210000</v>
      </c>
      <c r="C382" s="205" t="s">
        <v>1359</v>
      </c>
      <c r="D382" s="201">
        <v>4139994</v>
      </c>
      <c r="E382" s="201">
        <v>0</v>
      </c>
      <c r="F382" s="201">
        <v>4139994</v>
      </c>
    </row>
    <row r="383" spans="1:6" x14ac:dyDescent="0.2">
      <c r="A383" s="200" t="s">
        <v>17</v>
      </c>
      <c r="B383" s="204">
        <v>60220000</v>
      </c>
      <c r="C383" s="205" t="s">
        <v>1418</v>
      </c>
      <c r="D383" s="201">
        <v>246840</v>
      </c>
      <c r="E383" s="201">
        <v>0</v>
      </c>
      <c r="F383" s="201">
        <v>246840</v>
      </c>
    </row>
    <row r="384" spans="1:6" x14ac:dyDescent="0.2">
      <c r="A384" s="200" t="s">
        <v>17</v>
      </c>
      <c r="B384" s="208">
        <v>60301000</v>
      </c>
      <c r="C384" s="205" t="s">
        <v>3270</v>
      </c>
      <c r="D384" s="201">
        <v>0</v>
      </c>
      <c r="E384" s="201">
        <v>1048840297.83</v>
      </c>
      <c r="F384" s="201">
        <v>-1048840297.83</v>
      </c>
    </row>
    <row r="385" spans="1:6" x14ac:dyDescent="0.2">
      <c r="A385" s="200" t="s">
        <v>17</v>
      </c>
      <c r="B385" s="208">
        <v>60307000</v>
      </c>
      <c r="C385" s="205" t="s">
        <v>726</v>
      </c>
      <c r="D385" s="201">
        <v>0</v>
      </c>
      <c r="E385" s="201">
        <v>397625098.22000003</v>
      </c>
      <c r="F385" s="201">
        <v>-397625098.22000003</v>
      </c>
    </row>
    <row r="386" spans="1:6" x14ac:dyDescent="0.2">
      <c r="A386" s="200" t="s">
        <v>17</v>
      </c>
      <c r="B386" s="208">
        <v>60308000</v>
      </c>
      <c r="C386" s="205" t="s">
        <v>728</v>
      </c>
      <c r="D386" s="201">
        <v>0</v>
      </c>
      <c r="E386" s="201">
        <v>32155920.110001098</v>
      </c>
      <c r="F386" s="201">
        <v>-32155920.110001098</v>
      </c>
    </row>
    <row r="387" spans="1:6" x14ac:dyDescent="0.2">
      <c r="A387" s="200" t="s">
        <v>17</v>
      </c>
      <c r="B387" s="204">
        <v>60400000</v>
      </c>
      <c r="C387" s="205" t="s">
        <v>729</v>
      </c>
      <c r="D387" s="201">
        <v>2305750</v>
      </c>
      <c r="E387" s="201">
        <v>0</v>
      </c>
      <c r="F387" s="201">
        <v>2305750</v>
      </c>
    </row>
    <row r="388" spans="1:6" x14ac:dyDescent="0.2">
      <c r="A388" s="200" t="s">
        <v>17</v>
      </c>
      <c r="B388" s="204">
        <v>60601000</v>
      </c>
      <c r="C388" s="205" t="s">
        <v>164</v>
      </c>
      <c r="D388" s="201">
        <v>653413813.14999998</v>
      </c>
      <c r="E388" s="201">
        <v>0</v>
      </c>
      <c r="F388" s="201">
        <v>653413813.14999998</v>
      </c>
    </row>
    <row r="389" spans="1:6" x14ac:dyDescent="0.2">
      <c r="A389" s="200" t="s">
        <v>17</v>
      </c>
      <c r="B389" s="204">
        <v>60602000</v>
      </c>
      <c r="C389" s="205" t="s">
        <v>165</v>
      </c>
      <c r="D389" s="201">
        <v>48627531.409999996</v>
      </c>
      <c r="E389" s="201">
        <v>0</v>
      </c>
      <c r="F389" s="201">
        <v>48627531.409999996</v>
      </c>
    </row>
    <row r="390" spans="1:6" x14ac:dyDescent="0.2">
      <c r="A390" s="200" t="s">
        <v>17</v>
      </c>
      <c r="B390" s="204">
        <v>60603000</v>
      </c>
      <c r="C390" s="205" t="s">
        <v>380</v>
      </c>
      <c r="D390" s="201">
        <v>164809333.66</v>
      </c>
      <c r="E390" s="201">
        <v>0</v>
      </c>
      <c r="F390" s="201">
        <v>164809333.66</v>
      </c>
    </row>
    <row r="391" spans="1:6" x14ac:dyDescent="0.2">
      <c r="A391" s="200" t="s">
        <v>17</v>
      </c>
      <c r="B391" s="204">
        <v>60605000</v>
      </c>
      <c r="C391" s="205" t="s">
        <v>167</v>
      </c>
      <c r="D391" s="201">
        <v>112842377.07350001</v>
      </c>
      <c r="E391" s="201">
        <v>0</v>
      </c>
      <c r="F391" s="201">
        <v>112842377.07350001</v>
      </c>
    </row>
    <row r="392" spans="1:6" x14ac:dyDescent="0.2">
      <c r="A392" s="200" t="s">
        <v>17</v>
      </c>
      <c r="B392" s="204">
        <v>60606000</v>
      </c>
      <c r="C392" s="205" t="s">
        <v>383</v>
      </c>
      <c r="D392" s="201">
        <v>7426477.9907999998</v>
      </c>
      <c r="E392" s="201">
        <v>0</v>
      </c>
      <c r="F392" s="201">
        <v>7426477.9907999998</v>
      </c>
    </row>
    <row r="393" spans="1:6" x14ac:dyDescent="0.2">
      <c r="A393" s="200" t="s">
        <v>17</v>
      </c>
      <c r="B393" s="204">
        <v>60607000</v>
      </c>
      <c r="C393" s="205" t="s">
        <v>168</v>
      </c>
      <c r="D393" s="201">
        <v>23999713.335000001</v>
      </c>
      <c r="E393" s="201">
        <v>0</v>
      </c>
      <c r="F393" s="201">
        <v>23999713.335000001</v>
      </c>
    </row>
    <row r="394" spans="1:6" x14ac:dyDescent="0.2">
      <c r="A394" s="200" t="s">
        <v>17</v>
      </c>
      <c r="B394" s="204">
        <v>60608000</v>
      </c>
      <c r="C394" s="205" t="s">
        <v>170</v>
      </c>
      <c r="D394" s="201">
        <v>35850681.094099998</v>
      </c>
      <c r="E394" s="201">
        <v>0</v>
      </c>
      <c r="F394" s="201">
        <v>35850681.094099998</v>
      </c>
    </row>
    <row r="395" spans="1:6" x14ac:dyDescent="0.2">
      <c r="A395" s="200" t="s">
        <v>17</v>
      </c>
      <c r="B395" s="204">
        <v>60609000</v>
      </c>
      <c r="C395" s="205" t="s">
        <v>171</v>
      </c>
      <c r="D395" s="201">
        <v>3000000</v>
      </c>
      <c r="E395" s="201">
        <v>0</v>
      </c>
      <c r="F395" s="201">
        <v>3000000</v>
      </c>
    </row>
    <row r="396" spans="1:6" x14ac:dyDescent="0.2">
      <c r="A396" s="200" t="s">
        <v>17</v>
      </c>
      <c r="B396" s="204">
        <v>60610000</v>
      </c>
      <c r="C396" s="205" t="s">
        <v>442</v>
      </c>
      <c r="D396" s="201">
        <v>228055016.10800001</v>
      </c>
      <c r="E396" s="201">
        <v>0</v>
      </c>
      <c r="F396" s="201">
        <v>228055016.10800001</v>
      </c>
    </row>
    <row r="397" spans="1:6" x14ac:dyDescent="0.2">
      <c r="A397" s="200" t="s">
        <v>17</v>
      </c>
      <c r="B397" s="204">
        <v>60680000</v>
      </c>
      <c r="C397" s="205" t="s">
        <v>375</v>
      </c>
      <c r="D397" s="201">
        <v>103248846.0985</v>
      </c>
      <c r="E397" s="201">
        <v>0</v>
      </c>
      <c r="F397" s="201">
        <v>103248846.0985</v>
      </c>
    </row>
    <row r="398" spans="1:6" x14ac:dyDescent="0.2">
      <c r="A398" s="200" t="s">
        <v>17</v>
      </c>
      <c r="B398" s="204">
        <v>60701000</v>
      </c>
      <c r="C398" s="205" t="s">
        <v>1385</v>
      </c>
      <c r="D398" s="201">
        <v>251474777.009</v>
      </c>
      <c r="E398" s="201">
        <v>0</v>
      </c>
      <c r="F398" s="201">
        <v>251474777.009</v>
      </c>
    </row>
    <row r="399" spans="1:6" x14ac:dyDescent="0.2">
      <c r="A399" s="200" t="s">
        <v>17</v>
      </c>
      <c r="B399" s="204">
        <v>60702000</v>
      </c>
      <c r="C399" s="205" t="s">
        <v>1387</v>
      </c>
      <c r="D399" s="201">
        <v>779496148.67659998</v>
      </c>
      <c r="E399" s="201">
        <v>0</v>
      </c>
      <c r="F399" s="201">
        <v>779496148.67659998</v>
      </c>
    </row>
    <row r="400" spans="1:6" x14ac:dyDescent="0.2">
      <c r="A400" s="200" t="s">
        <v>17</v>
      </c>
      <c r="B400" s="204">
        <v>60801000</v>
      </c>
      <c r="C400" s="205" t="s">
        <v>457</v>
      </c>
      <c r="D400" s="201">
        <v>105503679.0575</v>
      </c>
      <c r="E400" s="201">
        <v>0</v>
      </c>
      <c r="F400" s="201">
        <v>105503679.0575</v>
      </c>
    </row>
    <row r="401" spans="1:6" x14ac:dyDescent="0.2">
      <c r="A401" s="200" t="s">
        <v>17</v>
      </c>
      <c r="B401" s="204">
        <v>60802000</v>
      </c>
      <c r="C401" s="205" t="s">
        <v>732</v>
      </c>
      <c r="D401" s="201">
        <v>21727820</v>
      </c>
      <c r="E401" s="201">
        <v>0</v>
      </c>
      <c r="F401" s="201">
        <v>21727820</v>
      </c>
    </row>
    <row r="402" spans="1:6" x14ac:dyDescent="0.2">
      <c r="A402" s="200" t="s">
        <v>17</v>
      </c>
      <c r="B402" s="204">
        <v>60803000</v>
      </c>
      <c r="C402" s="205" t="s">
        <v>459</v>
      </c>
      <c r="D402" s="201">
        <v>9380530.9000000004</v>
      </c>
      <c r="E402" s="201">
        <v>0</v>
      </c>
      <c r="F402" s="201">
        <v>9380530.9000000004</v>
      </c>
    </row>
    <row r="403" spans="1:6" x14ac:dyDescent="0.2">
      <c r="A403" s="200" t="s">
        <v>17</v>
      </c>
      <c r="B403" s="204">
        <v>60804000</v>
      </c>
      <c r="C403" s="205" t="s">
        <v>461</v>
      </c>
      <c r="D403" s="201">
        <v>183332048.74000001</v>
      </c>
      <c r="E403" s="201">
        <v>0</v>
      </c>
      <c r="F403" s="201">
        <v>183332048.74000001</v>
      </c>
    </row>
    <row r="404" spans="1:6" x14ac:dyDescent="0.2">
      <c r="A404" s="200" t="s">
        <v>17</v>
      </c>
      <c r="B404" s="204">
        <v>60805000</v>
      </c>
      <c r="C404" s="205" t="s">
        <v>2137</v>
      </c>
      <c r="D404" s="201">
        <v>25077845.32</v>
      </c>
      <c r="E404" s="201">
        <v>0</v>
      </c>
      <c r="F404" s="201">
        <v>25077845.32</v>
      </c>
    </row>
    <row r="405" spans="1:6" x14ac:dyDescent="0.2">
      <c r="A405" s="200" t="s">
        <v>17</v>
      </c>
      <c r="B405" s="204">
        <v>60807000</v>
      </c>
      <c r="C405" s="205" t="s">
        <v>2138</v>
      </c>
      <c r="D405" s="201">
        <v>251975842</v>
      </c>
      <c r="E405" s="201">
        <v>0</v>
      </c>
      <c r="F405" s="201">
        <v>251975842</v>
      </c>
    </row>
    <row r="406" spans="1:6" x14ac:dyDescent="0.2">
      <c r="A406" s="200" t="s">
        <v>17</v>
      </c>
      <c r="B406" s="204">
        <v>60808000</v>
      </c>
      <c r="C406" s="205" t="s">
        <v>464</v>
      </c>
      <c r="D406" s="201">
        <v>6763200</v>
      </c>
      <c r="E406" s="201">
        <v>0</v>
      </c>
      <c r="F406" s="201">
        <v>6763200</v>
      </c>
    </row>
    <row r="407" spans="1:6" x14ac:dyDescent="0.2">
      <c r="A407" s="200" t="s">
        <v>17</v>
      </c>
      <c r="B407" s="204">
        <v>60809000</v>
      </c>
      <c r="C407" s="205" t="s">
        <v>733</v>
      </c>
      <c r="D407" s="201">
        <v>528438135</v>
      </c>
      <c r="E407" s="201">
        <v>0</v>
      </c>
      <c r="F407" s="201">
        <v>528438135</v>
      </c>
    </row>
    <row r="408" spans="1:6" x14ac:dyDescent="0.2">
      <c r="A408" s="200" t="s">
        <v>17</v>
      </c>
      <c r="B408" s="204">
        <v>60809100</v>
      </c>
      <c r="C408" s="205" t="s">
        <v>3347</v>
      </c>
      <c r="D408" s="201">
        <v>84541475.799999997</v>
      </c>
      <c r="E408" s="201">
        <v>0</v>
      </c>
      <c r="F408" s="201">
        <v>84541475.799999997</v>
      </c>
    </row>
    <row r="409" spans="1:6" x14ac:dyDescent="0.2">
      <c r="A409" s="200" t="s">
        <v>17</v>
      </c>
      <c r="B409" s="204">
        <v>60810000</v>
      </c>
      <c r="C409" s="205" t="s">
        <v>403</v>
      </c>
      <c r="D409" s="201">
        <v>56814615</v>
      </c>
      <c r="E409" s="201">
        <v>0</v>
      </c>
      <c r="F409" s="201">
        <v>56814615</v>
      </c>
    </row>
    <row r="410" spans="1:6" x14ac:dyDescent="0.2">
      <c r="A410" s="200" t="s">
        <v>17</v>
      </c>
      <c r="B410" s="208">
        <v>60900000</v>
      </c>
      <c r="C410" s="205" t="s">
        <v>471</v>
      </c>
      <c r="D410" s="201">
        <v>0</v>
      </c>
      <c r="E410" s="201">
        <v>2397182.5787999998</v>
      </c>
      <c r="F410" s="201">
        <v>-2397182.5787999998</v>
      </c>
    </row>
    <row r="411" spans="1:6" x14ac:dyDescent="0.2">
      <c r="A411" s="200" t="s">
        <v>17</v>
      </c>
      <c r="B411" s="204">
        <v>60910000</v>
      </c>
      <c r="C411" s="205" t="s">
        <v>1431</v>
      </c>
      <c r="D411" s="201">
        <v>0</v>
      </c>
      <c r="E411" s="201">
        <v>12327305.34</v>
      </c>
      <c r="F411" s="201">
        <v>-12327305.34</v>
      </c>
    </row>
    <row r="412" spans="1:6" x14ac:dyDescent="0.2">
      <c r="A412" s="200" t="s">
        <v>17</v>
      </c>
      <c r="B412" s="204">
        <v>60920000</v>
      </c>
      <c r="C412" s="205" t="s">
        <v>1394</v>
      </c>
      <c r="D412" s="201">
        <v>0</v>
      </c>
      <c r="E412" s="201">
        <v>2483978.85</v>
      </c>
      <c r="F412" s="201">
        <v>-2483978.85</v>
      </c>
    </row>
    <row r="413" spans="1:6" x14ac:dyDescent="0.2">
      <c r="A413" s="200" t="s">
        <v>17</v>
      </c>
      <c r="B413" s="204">
        <v>61300000</v>
      </c>
      <c r="C413" s="205" t="s">
        <v>737</v>
      </c>
      <c r="D413" s="201">
        <v>16869516.27</v>
      </c>
      <c r="E413" s="201">
        <v>0</v>
      </c>
      <c r="F413" s="201">
        <v>16869516.27</v>
      </c>
    </row>
    <row r="414" spans="1:6" x14ac:dyDescent="0.2">
      <c r="A414" s="200" t="s">
        <v>17</v>
      </c>
      <c r="B414" s="204">
        <v>61301000</v>
      </c>
      <c r="C414" s="205" t="s">
        <v>477</v>
      </c>
      <c r="D414" s="201">
        <v>50476359.159999996</v>
      </c>
      <c r="E414" s="201">
        <v>0</v>
      </c>
      <c r="F414" s="201">
        <v>50476359.159999996</v>
      </c>
    </row>
    <row r="415" spans="1:6" x14ac:dyDescent="0.2">
      <c r="A415" s="200" t="s">
        <v>17</v>
      </c>
      <c r="B415" s="204">
        <v>61302000</v>
      </c>
      <c r="C415" s="205" t="s">
        <v>175</v>
      </c>
      <c r="D415" s="201">
        <v>271866399.68000001</v>
      </c>
      <c r="E415" s="201">
        <v>0</v>
      </c>
      <c r="F415" s="201">
        <v>271866399.68000001</v>
      </c>
    </row>
    <row r="416" spans="1:6" x14ac:dyDescent="0.2">
      <c r="A416" s="200" t="s">
        <v>17</v>
      </c>
      <c r="B416" s="204">
        <v>61303000</v>
      </c>
      <c r="C416" s="205" t="s">
        <v>406</v>
      </c>
      <c r="D416" s="201">
        <v>228884504.43000001</v>
      </c>
      <c r="E416" s="201">
        <v>0</v>
      </c>
      <c r="F416" s="201">
        <v>228884504.43000001</v>
      </c>
    </row>
    <row r="417" spans="1:6" x14ac:dyDescent="0.2">
      <c r="A417" s="200" t="s">
        <v>17</v>
      </c>
      <c r="B417" s="204">
        <v>61500000</v>
      </c>
      <c r="C417" s="205" t="s">
        <v>409</v>
      </c>
      <c r="D417" s="201">
        <v>6160244</v>
      </c>
      <c r="E417" s="201">
        <v>0</v>
      </c>
      <c r="F417" s="201">
        <v>6160244</v>
      </c>
    </row>
    <row r="418" spans="1:6" x14ac:dyDescent="0.2">
      <c r="A418" s="200" t="s">
        <v>17</v>
      </c>
      <c r="B418" s="204">
        <v>61501000</v>
      </c>
      <c r="C418" s="205" t="s">
        <v>480</v>
      </c>
      <c r="D418" s="201">
        <v>23515748</v>
      </c>
      <c r="E418" s="201">
        <v>0</v>
      </c>
      <c r="F418" s="201">
        <v>23515748</v>
      </c>
    </row>
    <row r="419" spans="1:6" x14ac:dyDescent="0.2">
      <c r="A419" s="200" t="s">
        <v>17</v>
      </c>
      <c r="B419" s="204">
        <v>61502000</v>
      </c>
      <c r="C419" s="205" t="s">
        <v>180</v>
      </c>
      <c r="D419" s="201">
        <v>433982</v>
      </c>
      <c r="E419" s="201">
        <v>0</v>
      </c>
      <c r="F419" s="201">
        <v>433982</v>
      </c>
    </row>
    <row r="420" spans="1:6" x14ac:dyDescent="0.2">
      <c r="A420" s="200" t="s">
        <v>17</v>
      </c>
      <c r="B420" s="204">
        <v>61503000</v>
      </c>
      <c r="C420" s="205" t="s">
        <v>481</v>
      </c>
      <c r="D420" s="201">
        <v>59794650.914999999</v>
      </c>
      <c r="E420" s="201">
        <v>0</v>
      </c>
      <c r="F420" s="201">
        <v>59794650.914999999</v>
      </c>
    </row>
    <row r="421" spans="1:6" x14ac:dyDescent="0.2">
      <c r="A421" s="200" t="s">
        <v>17</v>
      </c>
      <c r="B421" s="204">
        <v>61504000</v>
      </c>
      <c r="C421" s="205" t="s">
        <v>741</v>
      </c>
      <c r="D421" s="201">
        <v>25271525.600000001</v>
      </c>
      <c r="E421" s="201">
        <v>0</v>
      </c>
      <c r="F421" s="201">
        <v>25271525.600000001</v>
      </c>
    </row>
    <row r="422" spans="1:6" x14ac:dyDescent="0.2">
      <c r="A422" s="200" t="s">
        <v>17</v>
      </c>
      <c r="B422" s="204">
        <v>61550000</v>
      </c>
      <c r="C422" s="205" t="s">
        <v>2298</v>
      </c>
      <c r="D422" s="201">
        <v>54000</v>
      </c>
      <c r="E422" s="201">
        <v>0</v>
      </c>
      <c r="F422" s="201">
        <v>54000</v>
      </c>
    </row>
    <row r="423" spans="1:6" x14ac:dyDescent="0.2">
      <c r="A423" s="200" t="s">
        <v>17</v>
      </c>
      <c r="B423" s="204">
        <v>61601000</v>
      </c>
      <c r="C423" s="205" t="s">
        <v>417</v>
      </c>
      <c r="D423" s="201">
        <v>0</v>
      </c>
      <c r="E423" s="201">
        <v>54917.58</v>
      </c>
      <c r="F423" s="201">
        <v>-54917.58</v>
      </c>
    </row>
    <row r="424" spans="1:6" x14ac:dyDescent="0.2">
      <c r="A424" s="200" t="s">
        <v>17</v>
      </c>
      <c r="B424" s="204">
        <v>61602000</v>
      </c>
      <c r="C424" s="205" t="s">
        <v>488</v>
      </c>
      <c r="D424" s="201">
        <v>1166099.8700000001</v>
      </c>
      <c r="E424" s="201">
        <v>0</v>
      </c>
      <c r="F424" s="201">
        <v>1166099.8700000001</v>
      </c>
    </row>
    <row r="425" spans="1:6" x14ac:dyDescent="0.2">
      <c r="A425" s="200" t="s">
        <v>17</v>
      </c>
      <c r="B425" s="204">
        <v>61603000</v>
      </c>
      <c r="C425" s="205" t="s">
        <v>1598</v>
      </c>
      <c r="D425" s="201">
        <v>926353</v>
      </c>
      <c r="E425" s="201">
        <v>0</v>
      </c>
      <c r="F425" s="201">
        <v>926353</v>
      </c>
    </row>
    <row r="426" spans="1:6" x14ac:dyDescent="0.2">
      <c r="A426" s="200" t="s">
        <v>17</v>
      </c>
      <c r="B426" s="204">
        <v>61604000</v>
      </c>
      <c r="C426" s="205" t="s">
        <v>183</v>
      </c>
      <c r="D426" s="201">
        <v>5820279.3300000001</v>
      </c>
      <c r="E426" s="201">
        <v>0</v>
      </c>
      <c r="F426" s="201">
        <v>5820279.3300000001</v>
      </c>
    </row>
    <row r="427" spans="1:6" x14ac:dyDescent="0.2">
      <c r="A427" s="200" t="s">
        <v>17</v>
      </c>
      <c r="B427" s="204">
        <v>61610000</v>
      </c>
      <c r="C427" s="205" t="s">
        <v>1438</v>
      </c>
      <c r="D427" s="201">
        <v>28729206</v>
      </c>
      <c r="E427" s="201">
        <v>0</v>
      </c>
      <c r="F427" s="201">
        <v>28729206</v>
      </c>
    </row>
    <row r="428" spans="1:6" x14ac:dyDescent="0.2">
      <c r="A428" s="200" t="s">
        <v>17</v>
      </c>
      <c r="B428" s="204">
        <v>61700000</v>
      </c>
      <c r="C428" s="205" t="s">
        <v>744</v>
      </c>
      <c r="D428" s="201">
        <v>3207253.2</v>
      </c>
      <c r="E428" s="201">
        <v>0</v>
      </c>
      <c r="F428" s="201">
        <v>3207253.2</v>
      </c>
    </row>
    <row r="429" spans="1:6" x14ac:dyDescent="0.2">
      <c r="A429" s="200" t="s">
        <v>17</v>
      </c>
      <c r="B429" s="204">
        <v>61801000</v>
      </c>
      <c r="C429" s="205" t="s">
        <v>492</v>
      </c>
      <c r="D429" s="201">
        <v>2242698</v>
      </c>
      <c r="E429" s="201">
        <v>0</v>
      </c>
      <c r="F429" s="201">
        <v>2242698</v>
      </c>
    </row>
    <row r="430" spans="1:6" x14ac:dyDescent="0.2">
      <c r="A430" s="200" t="s">
        <v>17</v>
      </c>
      <c r="B430" s="204">
        <v>61802000</v>
      </c>
      <c r="C430" s="205" t="s">
        <v>494</v>
      </c>
      <c r="D430" s="201">
        <v>383609</v>
      </c>
      <c r="E430" s="201">
        <v>0</v>
      </c>
      <c r="F430" s="201">
        <v>383609</v>
      </c>
    </row>
    <row r="431" spans="1:6" x14ac:dyDescent="0.2">
      <c r="A431" s="200" t="s">
        <v>17</v>
      </c>
      <c r="B431" s="204">
        <v>62100000</v>
      </c>
      <c r="C431" s="205" t="s">
        <v>422</v>
      </c>
      <c r="D431" s="201">
        <v>25602808.469999999</v>
      </c>
      <c r="E431" s="201">
        <v>0</v>
      </c>
      <c r="F431" s="201">
        <v>25602808.469999999</v>
      </c>
    </row>
    <row r="432" spans="1:6" x14ac:dyDescent="0.2">
      <c r="A432" s="200" t="s">
        <v>17</v>
      </c>
      <c r="B432" s="204">
        <v>62101000</v>
      </c>
      <c r="C432" s="205" t="s">
        <v>421</v>
      </c>
      <c r="D432" s="201">
        <v>61100871.68</v>
      </c>
      <c r="E432" s="201">
        <v>0</v>
      </c>
      <c r="F432" s="201">
        <v>61100871.68</v>
      </c>
    </row>
    <row r="433" spans="1:6" x14ac:dyDescent="0.2">
      <c r="A433" s="200" t="s">
        <v>17</v>
      </c>
      <c r="B433" s="204">
        <v>62102000</v>
      </c>
      <c r="C433" s="205" t="s">
        <v>498</v>
      </c>
      <c r="D433" s="201">
        <v>23437500</v>
      </c>
      <c r="E433" s="201">
        <v>0</v>
      </c>
      <c r="F433" s="201">
        <v>23437500</v>
      </c>
    </row>
    <row r="434" spans="1:6" x14ac:dyDescent="0.2">
      <c r="A434" s="200" t="s">
        <v>17</v>
      </c>
      <c r="B434" s="204">
        <v>62103000</v>
      </c>
      <c r="C434" s="205" t="s">
        <v>499</v>
      </c>
      <c r="D434" s="201">
        <v>597700</v>
      </c>
      <c r="E434" s="201">
        <v>0</v>
      </c>
      <c r="F434" s="201">
        <v>597700</v>
      </c>
    </row>
    <row r="435" spans="1:6" x14ac:dyDescent="0.2">
      <c r="A435" s="200" t="s">
        <v>17</v>
      </c>
      <c r="B435" s="204">
        <v>62105000</v>
      </c>
      <c r="C435" s="205" t="s">
        <v>1803</v>
      </c>
      <c r="D435" s="201">
        <v>56112480</v>
      </c>
      <c r="E435" s="201">
        <v>0</v>
      </c>
      <c r="F435" s="201">
        <v>56112480</v>
      </c>
    </row>
    <row r="436" spans="1:6" x14ac:dyDescent="0.2">
      <c r="A436" s="200" t="s">
        <v>17</v>
      </c>
      <c r="B436" s="204">
        <v>62202000</v>
      </c>
      <c r="C436" s="205" t="s">
        <v>505</v>
      </c>
      <c r="D436" s="201">
        <v>159884</v>
      </c>
      <c r="E436" s="201">
        <v>0</v>
      </c>
      <c r="F436" s="201">
        <v>159884</v>
      </c>
    </row>
    <row r="437" spans="1:6" x14ac:dyDescent="0.2">
      <c r="A437" s="200" t="s">
        <v>17</v>
      </c>
      <c r="B437" s="204">
        <v>62203000</v>
      </c>
      <c r="C437" s="205" t="s">
        <v>507</v>
      </c>
      <c r="D437" s="201">
        <v>211382459.30000001</v>
      </c>
      <c r="E437" s="201">
        <v>0</v>
      </c>
      <c r="F437" s="201">
        <v>211382459.30000001</v>
      </c>
    </row>
    <row r="438" spans="1:6" x14ac:dyDescent="0.2">
      <c r="A438" s="200" t="s">
        <v>17</v>
      </c>
      <c r="B438" s="204">
        <v>62260000</v>
      </c>
      <c r="C438" s="205" t="s">
        <v>2307</v>
      </c>
      <c r="D438" s="201">
        <v>456520</v>
      </c>
      <c r="E438" s="201">
        <v>0</v>
      </c>
      <c r="F438" s="201">
        <v>456520</v>
      </c>
    </row>
    <row r="439" spans="1:6" x14ac:dyDescent="0.2">
      <c r="A439" s="200" t="s">
        <v>17</v>
      </c>
      <c r="B439" s="204">
        <v>62300000</v>
      </c>
      <c r="C439" s="205" t="s">
        <v>191</v>
      </c>
      <c r="D439" s="201">
        <v>135600</v>
      </c>
      <c r="E439" s="201">
        <v>0</v>
      </c>
      <c r="F439" s="201">
        <v>135600</v>
      </c>
    </row>
    <row r="440" spans="1:6" x14ac:dyDescent="0.2">
      <c r="A440" s="200" t="s">
        <v>17</v>
      </c>
      <c r="B440" s="204">
        <v>62301000</v>
      </c>
      <c r="C440" s="205" t="s">
        <v>191</v>
      </c>
      <c r="D440" s="201">
        <v>7767420.9000000004</v>
      </c>
      <c r="E440" s="201">
        <v>0</v>
      </c>
      <c r="F440" s="201">
        <v>7767420.9000000004</v>
      </c>
    </row>
    <row r="441" spans="1:6" x14ac:dyDescent="0.2">
      <c r="A441" s="200" t="s">
        <v>17</v>
      </c>
      <c r="B441" s="204">
        <v>62302000</v>
      </c>
      <c r="C441" s="205" t="s">
        <v>516</v>
      </c>
      <c r="D441" s="201">
        <v>38942127.909999996</v>
      </c>
      <c r="E441" s="201">
        <v>0</v>
      </c>
      <c r="F441" s="201">
        <v>38942127.909999996</v>
      </c>
    </row>
    <row r="442" spans="1:6" x14ac:dyDescent="0.2">
      <c r="A442" s="200" t="s">
        <v>17</v>
      </c>
      <c r="B442" s="204">
        <v>62303000</v>
      </c>
      <c r="C442" s="205" t="s">
        <v>517</v>
      </c>
      <c r="D442" s="201">
        <v>7027146</v>
      </c>
      <c r="E442" s="201">
        <v>0</v>
      </c>
      <c r="F442" s="201">
        <v>7027146</v>
      </c>
    </row>
    <row r="443" spans="1:6" x14ac:dyDescent="0.2">
      <c r="A443" s="200" t="s">
        <v>17</v>
      </c>
      <c r="B443" s="204">
        <v>62401000</v>
      </c>
      <c r="C443" s="205" t="s">
        <v>433</v>
      </c>
      <c r="D443" s="201">
        <v>4028333.31</v>
      </c>
      <c r="E443" s="201">
        <v>0</v>
      </c>
      <c r="F443" s="201">
        <v>4028333.31</v>
      </c>
    </row>
    <row r="444" spans="1:6" x14ac:dyDescent="0.2">
      <c r="A444" s="200" t="s">
        <v>17</v>
      </c>
      <c r="B444" s="204">
        <v>62402000</v>
      </c>
      <c r="C444" s="205" t="s">
        <v>434</v>
      </c>
      <c r="D444" s="201">
        <v>737168.67</v>
      </c>
      <c r="E444" s="201">
        <v>0</v>
      </c>
      <c r="F444" s="201">
        <v>737168.67</v>
      </c>
    </row>
    <row r="445" spans="1:6" x14ac:dyDescent="0.2">
      <c r="A445" s="200" t="s">
        <v>17</v>
      </c>
      <c r="B445" s="204">
        <v>62501000</v>
      </c>
      <c r="C445" s="205" t="s">
        <v>195</v>
      </c>
      <c r="D445" s="201">
        <v>75666715.969999999</v>
      </c>
      <c r="E445" s="201">
        <v>0</v>
      </c>
      <c r="F445" s="201">
        <v>75666715.969999999</v>
      </c>
    </row>
    <row r="446" spans="1:6" x14ac:dyDescent="0.2">
      <c r="A446" s="200" t="s">
        <v>17</v>
      </c>
      <c r="B446" s="204">
        <v>62503000</v>
      </c>
      <c r="C446" s="205" t="s">
        <v>195</v>
      </c>
      <c r="D446" s="201">
        <v>424461</v>
      </c>
      <c r="E446" s="201">
        <v>0</v>
      </c>
      <c r="F446" s="201">
        <v>424461</v>
      </c>
    </row>
    <row r="447" spans="1:6" x14ac:dyDescent="0.2">
      <c r="A447" s="200" t="s">
        <v>17</v>
      </c>
      <c r="B447" s="204">
        <v>62504000</v>
      </c>
      <c r="C447" s="205" t="s">
        <v>528</v>
      </c>
      <c r="D447" s="201">
        <v>31030172.66</v>
      </c>
      <c r="E447" s="201">
        <v>0</v>
      </c>
      <c r="F447" s="201">
        <v>31030172.66</v>
      </c>
    </row>
    <row r="448" spans="1:6" x14ac:dyDescent="0.2">
      <c r="A448" s="200" t="s">
        <v>17</v>
      </c>
      <c r="B448" s="204">
        <v>62505000</v>
      </c>
      <c r="C448" s="205" t="s">
        <v>530</v>
      </c>
      <c r="D448" s="201">
        <v>6766179</v>
      </c>
      <c r="E448" s="201">
        <v>0</v>
      </c>
      <c r="F448" s="201">
        <v>6766179</v>
      </c>
    </row>
    <row r="449" spans="1:6" x14ac:dyDescent="0.2">
      <c r="A449" s="200" t="s">
        <v>17</v>
      </c>
      <c r="B449" s="204">
        <v>62506000</v>
      </c>
      <c r="C449" s="205" t="s">
        <v>531</v>
      </c>
      <c r="D449" s="201">
        <v>886581.39</v>
      </c>
      <c r="E449" s="201">
        <v>0</v>
      </c>
      <c r="F449" s="201">
        <v>886581.39</v>
      </c>
    </row>
    <row r="450" spans="1:6" x14ac:dyDescent="0.2">
      <c r="A450" s="200" t="s">
        <v>17</v>
      </c>
      <c r="B450" s="204">
        <v>62507000</v>
      </c>
      <c r="C450" s="205" t="s">
        <v>438</v>
      </c>
      <c r="D450" s="201">
        <v>458069692.07999998</v>
      </c>
      <c r="E450" s="201">
        <v>0</v>
      </c>
      <c r="F450" s="201">
        <v>458069692.07999998</v>
      </c>
    </row>
    <row r="451" spans="1:6" x14ac:dyDescent="0.2">
      <c r="A451" s="200" t="s">
        <v>17</v>
      </c>
      <c r="B451" s="204">
        <v>62601000</v>
      </c>
      <c r="C451" s="205" t="s">
        <v>440</v>
      </c>
      <c r="D451" s="201">
        <v>551168.1</v>
      </c>
      <c r="E451" s="201">
        <v>0</v>
      </c>
      <c r="F451" s="201">
        <v>551168.1</v>
      </c>
    </row>
    <row r="452" spans="1:6" x14ac:dyDescent="0.2">
      <c r="A452" s="200" t="s">
        <v>17</v>
      </c>
      <c r="B452" s="204">
        <v>62602000</v>
      </c>
      <c r="C452" s="205" t="s">
        <v>533</v>
      </c>
      <c r="D452" s="201">
        <v>115768521.49330001</v>
      </c>
      <c r="E452" s="201">
        <v>0</v>
      </c>
      <c r="F452" s="201">
        <v>115768521.49330001</v>
      </c>
    </row>
    <row r="453" spans="1:6" x14ac:dyDescent="0.2">
      <c r="A453" s="200" t="s">
        <v>17</v>
      </c>
      <c r="B453" s="204">
        <v>62603000</v>
      </c>
      <c r="C453" s="205" t="s">
        <v>534</v>
      </c>
      <c r="D453" s="201">
        <v>31338798.190000001</v>
      </c>
      <c r="E453" s="201">
        <v>0</v>
      </c>
      <c r="F453" s="201">
        <v>31338798.190000001</v>
      </c>
    </row>
    <row r="454" spans="1:6" x14ac:dyDescent="0.2">
      <c r="A454" s="200" t="s">
        <v>17</v>
      </c>
      <c r="B454" s="204">
        <v>62604000</v>
      </c>
      <c r="C454" s="205" t="s">
        <v>535</v>
      </c>
      <c r="D454" s="201">
        <v>3346279.4333000001</v>
      </c>
      <c r="E454" s="201">
        <v>0</v>
      </c>
      <c r="F454" s="201">
        <v>3346279.4333000001</v>
      </c>
    </row>
    <row r="455" spans="1:6" x14ac:dyDescent="0.2">
      <c r="A455" s="200" t="s">
        <v>17</v>
      </c>
      <c r="B455" s="204">
        <v>62605000</v>
      </c>
      <c r="C455" s="205" t="s">
        <v>748</v>
      </c>
      <c r="D455" s="201">
        <v>3778400</v>
      </c>
      <c r="E455" s="201">
        <v>0</v>
      </c>
      <c r="F455" s="201">
        <v>3778400</v>
      </c>
    </row>
    <row r="456" spans="1:6" x14ac:dyDescent="0.2">
      <c r="A456" s="200" t="s">
        <v>17</v>
      </c>
      <c r="B456" s="204">
        <v>62606000</v>
      </c>
      <c r="C456" s="205" t="s">
        <v>1733</v>
      </c>
      <c r="D456" s="201">
        <v>65000</v>
      </c>
      <c r="E456" s="201">
        <v>0</v>
      </c>
      <c r="F456" s="201">
        <v>65000</v>
      </c>
    </row>
    <row r="457" spans="1:6" x14ac:dyDescent="0.2">
      <c r="A457" s="200" t="s">
        <v>17</v>
      </c>
      <c r="B457" s="204">
        <v>62607000</v>
      </c>
      <c r="C457" s="205" t="s">
        <v>205</v>
      </c>
      <c r="D457" s="201">
        <v>28096477</v>
      </c>
      <c r="E457" s="201">
        <v>0</v>
      </c>
      <c r="F457" s="201">
        <v>28096477</v>
      </c>
    </row>
    <row r="458" spans="1:6" x14ac:dyDescent="0.2">
      <c r="A458" s="200" t="s">
        <v>17</v>
      </c>
      <c r="B458" s="204">
        <v>62608000</v>
      </c>
      <c r="C458" s="205" t="s">
        <v>206</v>
      </c>
      <c r="D458" s="201">
        <v>3575875</v>
      </c>
      <c r="E458" s="201">
        <v>0</v>
      </c>
      <c r="F458" s="201">
        <v>3575875</v>
      </c>
    </row>
    <row r="459" spans="1:6" x14ac:dyDescent="0.2">
      <c r="A459" s="200" t="s">
        <v>17</v>
      </c>
      <c r="B459" s="204">
        <v>62700000</v>
      </c>
      <c r="C459" s="205" t="s">
        <v>1419</v>
      </c>
      <c r="D459" s="201">
        <v>21473815.353300001</v>
      </c>
      <c r="E459" s="201">
        <v>0</v>
      </c>
      <c r="F459" s="201">
        <v>21473815.353300001</v>
      </c>
    </row>
    <row r="460" spans="1:6" x14ac:dyDescent="0.2">
      <c r="A460" s="200" t="s">
        <v>17</v>
      </c>
      <c r="B460" s="204">
        <v>62701000</v>
      </c>
      <c r="C460" s="205" t="s">
        <v>207</v>
      </c>
      <c r="D460" s="201">
        <v>16408423.4132</v>
      </c>
      <c r="E460" s="201">
        <v>0</v>
      </c>
      <c r="F460" s="201">
        <v>16408423.4132</v>
      </c>
    </row>
    <row r="461" spans="1:6" x14ac:dyDescent="0.2">
      <c r="A461" s="200" t="s">
        <v>17</v>
      </c>
      <c r="B461" s="204">
        <v>62702000</v>
      </c>
      <c r="C461" s="205" t="s">
        <v>537</v>
      </c>
      <c r="D461" s="201">
        <v>9460686.2799999993</v>
      </c>
      <c r="E461" s="201">
        <v>0</v>
      </c>
      <c r="F461" s="201">
        <v>9460686.2799999993</v>
      </c>
    </row>
    <row r="462" spans="1:6" x14ac:dyDescent="0.2">
      <c r="A462" s="200" t="s">
        <v>17</v>
      </c>
      <c r="B462" s="204">
        <v>62703000</v>
      </c>
      <c r="C462" s="205" t="s">
        <v>538</v>
      </c>
      <c r="D462" s="201">
        <v>13787769.1765</v>
      </c>
      <c r="E462" s="201">
        <v>0</v>
      </c>
      <c r="F462" s="201">
        <v>13787769.1765</v>
      </c>
    </row>
    <row r="463" spans="1:6" x14ac:dyDescent="0.2">
      <c r="A463" s="200" t="s">
        <v>17</v>
      </c>
      <c r="B463" s="204">
        <v>62704000</v>
      </c>
      <c r="C463" s="205" t="s">
        <v>445</v>
      </c>
      <c r="D463" s="201">
        <v>1323689.6348000001</v>
      </c>
      <c r="E463" s="201">
        <v>0</v>
      </c>
      <c r="F463" s="201">
        <v>1323689.6348000001</v>
      </c>
    </row>
    <row r="464" spans="1:6" x14ac:dyDescent="0.2">
      <c r="A464" s="200" t="s">
        <v>17</v>
      </c>
      <c r="B464" s="204">
        <v>62705000</v>
      </c>
      <c r="C464" s="205" t="s">
        <v>539</v>
      </c>
      <c r="D464" s="201">
        <v>5558745.9299999997</v>
      </c>
      <c r="E464" s="201">
        <v>0</v>
      </c>
      <c r="F464" s="201">
        <v>5558745.9299999997</v>
      </c>
    </row>
    <row r="465" spans="1:6" x14ac:dyDescent="0.2">
      <c r="A465" s="200" t="s">
        <v>17</v>
      </c>
      <c r="B465" s="204">
        <v>62706000</v>
      </c>
      <c r="C465" s="205" t="s">
        <v>209</v>
      </c>
      <c r="D465" s="201">
        <v>31989056.795200001</v>
      </c>
      <c r="E465" s="201">
        <v>0</v>
      </c>
      <c r="F465" s="201">
        <v>31989056.795200001</v>
      </c>
    </row>
    <row r="466" spans="1:6" x14ac:dyDescent="0.2">
      <c r="A466" s="200" t="s">
        <v>17</v>
      </c>
      <c r="B466" s="204">
        <v>62707000</v>
      </c>
      <c r="C466" s="205" t="s">
        <v>540</v>
      </c>
      <c r="D466" s="201">
        <v>7546112.5486000003</v>
      </c>
      <c r="E466" s="201">
        <v>0</v>
      </c>
      <c r="F466" s="201">
        <v>7546112.5486000003</v>
      </c>
    </row>
    <row r="467" spans="1:6" x14ac:dyDescent="0.2">
      <c r="A467" s="200" t="s">
        <v>17</v>
      </c>
      <c r="B467" s="204">
        <v>62708000</v>
      </c>
      <c r="C467" s="205" t="s">
        <v>541</v>
      </c>
      <c r="D467" s="201">
        <v>712166.63329999999</v>
      </c>
      <c r="E467" s="201">
        <v>0</v>
      </c>
      <c r="F467" s="201">
        <v>712166.63329999999</v>
      </c>
    </row>
    <row r="468" spans="1:6" x14ac:dyDescent="0.2">
      <c r="A468" s="200" t="s">
        <v>17</v>
      </c>
      <c r="B468" s="204">
        <v>62709000</v>
      </c>
      <c r="C468" s="205" t="s">
        <v>450</v>
      </c>
      <c r="D468" s="201">
        <v>2232654.0471000001</v>
      </c>
      <c r="E468" s="201">
        <v>0</v>
      </c>
      <c r="F468" s="201">
        <v>2232654.0471000001</v>
      </c>
    </row>
    <row r="469" spans="1:6" x14ac:dyDescent="0.2">
      <c r="A469" s="200" t="s">
        <v>17</v>
      </c>
      <c r="B469" s="204">
        <v>62710000</v>
      </c>
      <c r="C469" s="205" t="s">
        <v>211</v>
      </c>
      <c r="D469" s="201">
        <v>90280</v>
      </c>
      <c r="E469" s="201">
        <v>0</v>
      </c>
      <c r="F469" s="201">
        <v>90280</v>
      </c>
    </row>
    <row r="470" spans="1:6" x14ac:dyDescent="0.2">
      <c r="A470" s="200" t="s">
        <v>17</v>
      </c>
      <c r="B470" s="204">
        <v>62713000</v>
      </c>
      <c r="C470" s="205" t="s">
        <v>460</v>
      </c>
      <c r="D470" s="201">
        <v>28333.333299999998</v>
      </c>
      <c r="E470" s="201">
        <v>0</v>
      </c>
      <c r="F470" s="201">
        <v>28333.333299999998</v>
      </c>
    </row>
    <row r="471" spans="1:6" x14ac:dyDescent="0.2">
      <c r="A471" s="200" t="s">
        <v>17</v>
      </c>
      <c r="B471" s="204">
        <v>62714000</v>
      </c>
      <c r="C471" s="205" t="s">
        <v>544</v>
      </c>
      <c r="D471" s="201">
        <v>124416</v>
      </c>
      <c r="E471" s="201">
        <v>0</v>
      </c>
      <c r="F471" s="201">
        <v>124416</v>
      </c>
    </row>
    <row r="472" spans="1:6" x14ac:dyDescent="0.2">
      <c r="A472" s="200" t="s">
        <v>17</v>
      </c>
      <c r="B472" s="204">
        <v>62800000</v>
      </c>
      <c r="C472" s="205" t="s">
        <v>463</v>
      </c>
      <c r="D472" s="201">
        <v>1585966.47</v>
      </c>
      <c r="E472" s="201">
        <v>0</v>
      </c>
      <c r="F472" s="201">
        <v>1585966.47</v>
      </c>
    </row>
    <row r="473" spans="1:6" x14ac:dyDescent="0.2">
      <c r="A473" s="200" t="s">
        <v>17</v>
      </c>
      <c r="B473" s="218">
        <v>63500000</v>
      </c>
      <c r="C473" s="205" t="s">
        <v>215</v>
      </c>
      <c r="D473" s="201">
        <v>1064229</v>
      </c>
      <c r="E473" s="201">
        <v>0</v>
      </c>
      <c r="F473" s="201">
        <v>1064229</v>
      </c>
    </row>
    <row r="474" spans="1:6" x14ac:dyDescent="0.2">
      <c r="A474" s="200" t="s">
        <v>17</v>
      </c>
      <c r="B474" s="208">
        <v>63501000</v>
      </c>
      <c r="C474" s="205" t="s">
        <v>465</v>
      </c>
      <c r="D474" s="201">
        <v>1653542</v>
      </c>
      <c r="E474" s="201">
        <v>0</v>
      </c>
      <c r="F474" s="201">
        <v>1653542</v>
      </c>
    </row>
    <row r="475" spans="1:6" x14ac:dyDescent="0.2">
      <c r="A475" s="200" t="s">
        <v>17</v>
      </c>
      <c r="B475" s="204">
        <v>63502000</v>
      </c>
      <c r="C475" s="205" t="s">
        <v>470</v>
      </c>
      <c r="D475" s="201">
        <v>19138800</v>
      </c>
      <c r="E475" s="201">
        <v>0</v>
      </c>
      <c r="F475" s="201">
        <v>19138800</v>
      </c>
    </row>
    <row r="476" spans="1:6" x14ac:dyDescent="0.2">
      <c r="A476" s="200" t="s">
        <v>17</v>
      </c>
      <c r="B476" s="204">
        <v>63503000</v>
      </c>
      <c r="C476" s="205" t="s">
        <v>213</v>
      </c>
      <c r="D476" s="201">
        <v>360509</v>
      </c>
      <c r="E476" s="201">
        <v>0</v>
      </c>
      <c r="F476" s="201">
        <v>360509</v>
      </c>
    </row>
    <row r="477" spans="1:6" x14ac:dyDescent="0.2">
      <c r="A477" s="200" t="s">
        <v>17</v>
      </c>
      <c r="B477" s="204">
        <v>63504000</v>
      </c>
      <c r="C477" s="205" t="s">
        <v>472</v>
      </c>
      <c r="D477" s="201">
        <v>19846584.140000001</v>
      </c>
      <c r="E477" s="201">
        <v>0</v>
      </c>
      <c r="F477" s="201">
        <v>19846584.140000001</v>
      </c>
    </row>
    <row r="478" spans="1:6" x14ac:dyDescent="0.2">
      <c r="A478" s="200" t="s">
        <v>17</v>
      </c>
      <c r="B478" s="208">
        <v>63507000</v>
      </c>
      <c r="C478" s="205" t="s">
        <v>475</v>
      </c>
      <c r="D478" s="201">
        <v>7077868.6600000001</v>
      </c>
      <c r="E478" s="201">
        <v>0</v>
      </c>
      <c r="F478" s="201">
        <v>7077868.6600000001</v>
      </c>
    </row>
    <row r="479" spans="1:6" x14ac:dyDescent="0.2">
      <c r="A479" s="200" t="s">
        <v>17</v>
      </c>
      <c r="B479" s="204">
        <v>63514000</v>
      </c>
      <c r="C479" s="205" t="s">
        <v>1457</v>
      </c>
      <c r="D479" s="201">
        <v>35000</v>
      </c>
      <c r="E479" s="201">
        <v>0</v>
      </c>
      <c r="F479" s="201">
        <v>35000</v>
      </c>
    </row>
    <row r="480" spans="1:6" x14ac:dyDescent="0.2">
      <c r="A480" s="200" t="s">
        <v>17</v>
      </c>
      <c r="B480" s="204">
        <v>63540000</v>
      </c>
      <c r="C480" s="205" t="s">
        <v>1458</v>
      </c>
      <c r="D480" s="201">
        <v>2000</v>
      </c>
      <c r="E480" s="201">
        <v>0</v>
      </c>
      <c r="F480" s="201">
        <v>2000</v>
      </c>
    </row>
    <row r="481" spans="1:6" x14ac:dyDescent="0.2">
      <c r="A481" s="200" t="s">
        <v>17</v>
      </c>
      <c r="B481" s="204">
        <v>64101000</v>
      </c>
      <c r="C481" s="205" t="s">
        <v>216</v>
      </c>
      <c r="D481" s="201">
        <v>2128020473.1500001</v>
      </c>
      <c r="E481" s="201">
        <v>0</v>
      </c>
      <c r="F481" s="201">
        <v>2128020473.1500001</v>
      </c>
    </row>
    <row r="482" spans="1:6" x14ac:dyDescent="0.2">
      <c r="A482" s="200" t="s">
        <v>17</v>
      </c>
      <c r="B482" s="204">
        <v>64102000</v>
      </c>
      <c r="C482" s="205" t="s">
        <v>550</v>
      </c>
      <c r="D482" s="201">
        <v>121143263.17</v>
      </c>
      <c r="E482" s="201">
        <v>0</v>
      </c>
      <c r="F482" s="201">
        <v>121143263.17</v>
      </c>
    </row>
    <row r="483" spans="1:6" x14ac:dyDescent="0.2">
      <c r="A483" s="200" t="s">
        <v>17</v>
      </c>
      <c r="B483" s="204">
        <v>64103000</v>
      </c>
      <c r="C483" s="205" t="s">
        <v>551</v>
      </c>
      <c r="D483" s="201">
        <v>160755378.25999999</v>
      </c>
      <c r="E483" s="201">
        <v>0</v>
      </c>
      <c r="F483" s="201">
        <v>160755378.25999999</v>
      </c>
    </row>
    <row r="484" spans="1:6" x14ac:dyDescent="0.2">
      <c r="A484" s="200" t="s">
        <v>17</v>
      </c>
      <c r="B484" s="204">
        <v>64104000</v>
      </c>
      <c r="C484" s="205" t="s">
        <v>220</v>
      </c>
      <c r="D484" s="201">
        <v>257689951.94999999</v>
      </c>
      <c r="E484" s="201">
        <v>0</v>
      </c>
      <c r="F484" s="201">
        <v>257689951.94999999</v>
      </c>
    </row>
    <row r="485" spans="1:6" x14ac:dyDescent="0.2">
      <c r="A485" s="200" t="s">
        <v>17</v>
      </c>
      <c r="B485" s="204">
        <v>64105000</v>
      </c>
      <c r="C485" s="205" t="s">
        <v>552</v>
      </c>
      <c r="D485" s="201">
        <v>0</v>
      </c>
      <c r="E485" s="201">
        <v>374118.51</v>
      </c>
      <c r="F485" s="201">
        <v>-374118.51</v>
      </c>
    </row>
    <row r="486" spans="1:6" x14ac:dyDescent="0.2">
      <c r="A486" s="200" t="s">
        <v>17</v>
      </c>
      <c r="B486" s="204">
        <v>64106000</v>
      </c>
      <c r="C486" s="205" t="s">
        <v>2158</v>
      </c>
      <c r="D486" s="201">
        <v>236000</v>
      </c>
      <c r="E486" s="201">
        <v>0</v>
      </c>
      <c r="F486" s="201">
        <v>236000</v>
      </c>
    </row>
    <row r="487" spans="1:6" x14ac:dyDescent="0.2">
      <c r="A487" s="200" t="s">
        <v>17</v>
      </c>
      <c r="B487" s="204">
        <v>64107000</v>
      </c>
      <c r="C487" s="205" t="s">
        <v>296</v>
      </c>
      <c r="D487" s="201">
        <v>41223162.32</v>
      </c>
      <c r="E487" s="201">
        <v>0</v>
      </c>
      <c r="F487" s="201">
        <v>41223162.32</v>
      </c>
    </row>
    <row r="488" spans="1:6" x14ac:dyDescent="0.2">
      <c r="A488" s="200" t="s">
        <v>17</v>
      </c>
      <c r="B488" s="204">
        <v>64130000</v>
      </c>
      <c r="C488" s="205" t="s">
        <v>1460</v>
      </c>
      <c r="D488" s="201">
        <v>73793628</v>
      </c>
      <c r="E488" s="201">
        <v>0</v>
      </c>
      <c r="F488" s="201">
        <v>73793628</v>
      </c>
    </row>
    <row r="489" spans="1:6" x14ac:dyDescent="0.2">
      <c r="A489" s="200" t="s">
        <v>17</v>
      </c>
      <c r="B489" s="204">
        <v>64501000</v>
      </c>
      <c r="C489" s="205" t="s">
        <v>483</v>
      </c>
      <c r="D489" s="201">
        <v>261530108.69999999</v>
      </c>
      <c r="E489" s="201">
        <v>0</v>
      </c>
      <c r="F489" s="201">
        <v>261530108.69999999</v>
      </c>
    </row>
    <row r="490" spans="1:6" x14ac:dyDescent="0.2">
      <c r="A490" s="200" t="s">
        <v>17</v>
      </c>
      <c r="B490" s="204">
        <v>64502000</v>
      </c>
      <c r="C490" s="205" t="s">
        <v>555</v>
      </c>
      <c r="D490" s="201">
        <v>100588503.90000001</v>
      </c>
      <c r="E490" s="201">
        <v>0</v>
      </c>
      <c r="F490" s="201">
        <v>100588503.90000001</v>
      </c>
    </row>
    <row r="491" spans="1:6" x14ac:dyDescent="0.2">
      <c r="A491" s="200" t="s">
        <v>17</v>
      </c>
      <c r="B491" s="204">
        <v>64504000</v>
      </c>
      <c r="C491" s="205" t="s">
        <v>486</v>
      </c>
      <c r="D491" s="201">
        <v>20117701.890000001</v>
      </c>
      <c r="E491" s="201">
        <v>0</v>
      </c>
      <c r="F491" s="201">
        <v>20117701.890000001</v>
      </c>
    </row>
    <row r="492" spans="1:6" x14ac:dyDescent="0.2">
      <c r="A492" s="200" t="s">
        <v>17</v>
      </c>
      <c r="B492" s="204">
        <v>64580000</v>
      </c>
      <c r="C492" s="205" t="s">
        <v>758</v>
      </c>
      <c r="D492" s="201">
        <v>0</v>
      </c>
      <c r="E492" s="201">
        <v>6411931.3399999999</v>
      </c>
      <c r="F492" s="201">
        <v>-6411931.3399999999</v>
      </c>
    </row>
    <row r="493" spans="1:6" x14ac:dyDescent="0.2">
      <c r="A493" s="200" t="s">
        <v>17</v>
      </c>
      <c r="B493" s="208">
        <v>64801000</v>
      </c>
      <c r="C493" s="205" t="s">
        <v>556</v>
      </c>
      <c r="D493" s="201">
        <v>0</v>
      </c>
      <c r="E493" s="201">
        <v>5250000</v>
      </c>
      <c r="F493" s="201">
        <v>-5250000</v>
      </c>
    </row>
    <row r="494" spans="1:6" x14ac:dyDescent="0.2">
      <c r="A494" s="200" t="s">
        <v>17</v>
      </c>
      <c r="B494" s="204">
        <v>64802000</v>
      </c>
      <c r="C494" s="205" t="s">
        <v>557</v>
      </c>
      <c r="D494" s="201">
        <v>48928</v>
      </c>
      <c r="E494" s="201">
        <v>0</v>
      </c>
      <c r="F494" s="201">
        <v>48928</v>
      </c>
    </row>
    <row r="495" spans="1:6" x14ac:dyDescent="0.2">
      <c r="A495" s="200" t="s">
        <v>17</v>
      </c>
      <c r="B495" s="204">
        <v>64803000</v>
      </c>
      <c r="C495" s="205" t="s">
        <v>558</v>
      </c>
      <c r="D495" s="201">
        <v>2555000</v>
      </c>
      <c r="E495" s="201">
        <v>0</v>
      </c>
      <c r="F495" s="201">
        <v>2555000</v>
      </c>
    </row>
    <row r="496" spans="1:6" x14ac:dyDescent="0.2">
      <c r="A496" s="200" t="s">
        <v>17</v>
      </c>
      <c r="B496" s="204">
        <v>64804000</v>
      </c>
      <c r="C496" s="205" t="s">
        <v>224</v>
      </c>
      <c r="D496" s="201">
        <v>7305868.21</v>
      </c>
      <c r="E496" s="201">
        <v>0</v>
      </c>
      <c r="F496" s="201">
        <v>7305868.21</v>
      </c>
    </row>
    <row r="497" spans="1:6" x14ac:dyDescent="0.2">
      <c r="A497" s="200" t="s">
        <v>17</v>
      </c>
      <c r="B497" s="204">
        <v>65100000</v>
      </c>
      <c r="C497" s="205" t="s">
        <v>228</v>
      </c>
      <c r="D497" s="201">
        <v>30366744</v>
      </c>
      <c r="E497" s="201">
        <v>0</v>
      </c>
      <c r="F497" s="201">
        <v>30366744</v>
      </c>
    </row>
    <row r="498" spans="1:6" x14ac:dyDescent="0.2">
      <c r="A498" s="200" t="s">
        <v>17</v>
      </c>
      <c r="B498" s="204">
        <v>65400000</v>
      </c>
      <c r="C498" s="205" t="s">
        <v>1461</v>
      </c>
      <c r="D498" s="201">
        <v>139741958.03999999</v>
      </c>
      <c r="E498" s="201">
        <v>0</v>
      </c>
      <c r="F498" s="201">
        <v>139741958.03999999</v>
      </c>
    </row>
    <row r="499" spans="1:6" x14ac:dyDescent="0.2">
      <c r="A499" s="200" t="s">
        <v>17</v>
      </c>
      <c r="B499" s="204">
        <v>65601000</v>
      </c>
      <c r="C499" s="205" t="s">
        <v>561</v>
      </c>
      <c r="D499" s="201">
        <v>2558809.71</v>
      </c>
      <c r="E499" s="201">
        <v>0</v>
      </c>
      <c r="F499" s="201">
        <v>2558809.71</v>
      </c>
    </row>
    <row r="500" spans="1:6" x14ac:dyDescent="0.2">
      <c r="A500" s="200" t="s">
        <v>17</v>
      </c>
      <c r="B500" s="204">
        <v>65602000</v>
      </c>
      <c r="C500" s="205" t="s">
        <v>229</v>
      </c>
      <c r="D500" s="201">
        <v>12346964.130000001</v>
      </c>
      <c r="E500" s="201">
        <v>0</v>
      </c>
      <c r="F500" s="201">
        <v>12346964.130000001</v>
      </c>
    </row>
    <row r="501" spans="1:6" x14ac:dyDescent="0.2">
      <c r="A501" s="200" t="s">
        <v>17</v>
      </c>
      <c r="B501" s="208">
        <v>65800000</v>
      </c>
      <c r="C501" s="214" t="s">
        <v>497</v>
      </c>
      <c r="D501" s="201">
        <v>10106761.9464</v>
      </c>
      <c r="E501" s="201">
        <v>0</v>
      </c>
      <c r="F501" s="201">
        <v>10106761.9464</v>
      </c>
    </row>
    <row r="502" spans="1:6" x14ac:dyDescent="0.2">
      <c r="A502" s="200" t="s">
        <v>17</v>
      </c>
      <c r="B502" s="204">
        <v>65810000</v>
      </c>
      <c r="C502" s="205" t="s">
        <v>766</v>
      </c>
      <c r="D502" s="201">
        <v>9230852</v>
      </c>
      <c r="E502" s="201">
        <v>0</v>
      </c>
      <c r="F502" s="201">
        <v>9230852</v>
      </c>
    </row>
    <row r="503" spans="1:6" x14ac:dyDescent="0.2">
      <c r="A503" s="200" t="s">
        <v>17</v>
      </c>
      <c r="B503" s="204">
        <v>66100000</v>
      </c>
      <c r="C503" s="205" t="s">
        <v>500</v>
      </c>
      <c r="D503" s="201">
        <v>36252347.68</v>
      </c>
      <c r="E503" s="201">
        <v>0</v>
      </c>
      <c r="F503" s="201">
        <v>36252347.68</v>
      </c>
    </row>
    <row r="504" spans="1:6" x14ac:dyDescent="0.2">
      <c r="A504" s="200" t="s">
        <v>17</v>
      </c>
      <c r="B504" s="204">
        <v>66101000</v>
      </c>
      <c r="C504" s="205" t="s">
        <v>767</v>
      </c>
      <c r="D504" s="201">
        <v>129590514.01000001</v>
      </c>
      <c r="E504" s="201">
        <v>0</v>
      </c>
      <c r="F504" s="201">
        <v>129590514.01000001</v>
      </c>
    </row>
    <row r="505" spans="1:6" x14ac:dyDescent="0.2">
      <c r="A505" s="200" t="s">
        <v>17</v>
      </c>
      <c r="B505" s="204">
        <v>66102000</v>
      </c>
      <c r="C505" s="205" t="s">
        <v>564</v>
      </c>
      <c r="D505" s="201">
        <v>201773796.33520001</v>
      </c>
      <c r="E505" s="201">
        <v>0</v>
      </c>
      <c r="F505" s="201">
        <v>201773796.33520001</v>
      </c>
    </row>
    <row r="506" spans="1:6" x14ac:dyDescent="0.2">
      <c r="A506" s="200" t="s">
        <v>17</v>
      </c>
      <c r="B506" s="204">
        <v>66103000</v>
      </c>
      <c r="C506" s="205" t="s">
        <v>565</v>
      </c>
      <c r="D506" s="201">
        <v>147101013.05000001</v>
      </c>
      <c r="E506" s="201">
        <v>0</v>
      </c>
      <c r="F506" s="201">
        <v>147101013.05000001</v>
      </c>
    </row>
    <row r="507" spans="1:6" x14ac:dyDescent="0.2">
      <c r="A507" s="200" t="s">
        <v>17</v>
      </c>
      <c r="B507" s="204">
        <v>66104000</v>
      </c>
      <c r="C507" s="205" t="s">
        <v>566</v>
      </c>
      <c r="D507" s="201">
        <v>173272903.44</v>
      </c>
      <c r="E507" s="201">
        <v>0</v>
      </c>
      <c r="F507" s="201">
        <v>173272903.44</v>
      </c>
    </row>
    <row r="508" spans="1:6" x14ac:dyDescent="0.2">
      <c r="A508" s="200" t="s">
        <v>17</v>
      </c>
      <c r="B508" s="204">
        <v>66181000</v>
      </c>
      <c r="C508" s="205" t="s">
        <v>1462</v>
      </c>
      <c r="D508" s="201">
        <v>9215607.9800000004</v>
      </c>
      <c r="E508" s="201">
        <v>0</v>
      </c>
      <c r="F508" s="201">
        <v>9215607.9800000004</v>
      </c>
    </row>
    <row r="509" spans="1:6" x14ac:dyDescent="0.2">
      <c r="A509" s="200" t="s">
        <v>17</v>
      </c>
      <c r="B509" s="204">
        <v>66600000</v>
      </c>
      <c r="C509" s="205" t="s">
        <v>232</v>
      </c>
      <c r="D509" s="201">
        <v>380884686.25669998</v>
      </c>
      <c r="E509" s="201">
        <v>0</v>
      </c>
      <c r="F509" s="201">
        <v>380884686.25669998</v>
      </c>
    </row>
    <row r="510" spans="1:6" x14ac:dyDescent="0.2">
      <c r="A510" s="200" t="s">
        <v>17</v>
      </c>
      <c r="B510" s="204">
        <v>68111000</v>
      </c>
      <c r="C510" s="205" t="s">
        <v>509</v>
      </c>
      <c r="D510" s="201">
        <v>32550522.48</v>
      </c>
      <c r="E510" s="201">
        <v>0</v>
      </c>
      <c r="F510" s="201">
        <v>32550522.48</v>
      </c>
    </row>
    <row r="511" spans="1:6" x14ac:dyDescent="0.2">
      <c r="A511" s="200" t="s">
        <v>17</v>
      </c>
      <c r="B511" s="204">
        <v>68112000</v>
      </c>
      <c r="C511" s="205" t="s">
        <v>511</v>
      </c>
      <c r="D511" s="201">
        <v>603992100.70030606</v>
      </c>
      <c r="E511" s="201">
        <v>0</v>
      </c>
      <c r="F511" s="201">
        <v>603992100.70030606</v>
      </c>
    </row>
    <row r="512" spans="1:6" x14ac:dyDescent="0.2">
      <c r="A512" s="200" t="s">
        <v>17</v>
      </c>
      <c r="B512" s="204">
        <v>69800000</v>
      </c>
      <c r="C512" s="205" t="s">
        <v>513</v>
      </c>
      <c r="D512" s="201">
        <v>179931313.29124001</v>
      </c>
      <c r="E512" s="201">
        <v>0</v>
      </c>
      <c r="F512" s="201">
        <v>179931313.29124001</v>
      </c>
    </row>
    <row r="513" spans="1:6" x14ac:dyDescent="0.2">
      <c r="A513" s="200" t="s">
        <v>17</v>
      </c>
      <c r="B513" s="204">
        <v>70100000</v>
      </c>
      <c r="C513" s="205" t="s">
        <v>2619</v>
      </c>
      <c r="D513" s="201">
        <v>0</v>
      </c>
      <c r="E513" s="201">
        <v>13047432009.640301</v>
      </c>
      <c r="F513" s="201">
        <v>-13047432009.640301</v>
      </c>
    </row>
    <row r="514" spans="1:6" x14ac:dyDescent="0.2">
      <c r="A514" s="200" t="s">
        <v>17</v>
      </c>
      <c r="B514" s="218">
        <v>70200000</v>
      </c>
      <c r="C514" s="219" t="s">
        <v>1367</v>
      </c>
      <c r="D514" s="201">
        <v>0</v>
      </c>
      <c r="E514" s="201">
        <v>589792525.95000005</v>
      </c>
      <c r="F514" s="201">
        <v>-589792525.95000005</v>
      </c>
    </row>
    <row r="515" spans="1:6" x14ac:dyDescent="0.2">
      <c r="A515" s="200" t="s">
        <v>17</v>
      </c>
      <c r="B515" s="204">
        <v>70720000</v>
      </c>
      <c r="C515" s="205" t="s">
        <v>776</v>
      </c>
      <c r="D515" s="201">
        <v>0</v>
      </c>
      <c r="E515" s="201">
        <v>1689152975.918</v>
      </c>
      <c r="F515" s="201">
        <v>-1689152975.918</v>
      </c>
    </row>
    <row r="516" spans="1:6" x14ac:dyDescent="0.2">
      <c r="A516" s="200" t="s">
        <v>17</v>
      </c>
      <c r="B516" s="204">
        <v>70800000</v>
      </c>
      <c r="C516" s="205" t="s">
        <v>522</v>
      </c>
      <c r="D516" s="201">
        <v>0</v>
      </c>
      <c r="E516" s="201">
        <v>31942379.3807</v>
      </c>
      <c r="F516" s="201">
        <v>-31942379.3807</v>
      </c>
    </row>
    <row r="517" spans="1:6" x14ac:dyDescent="0.2">
      <c r="A517" s="200" t="s">
        <v>17</v>
      </c>
      <c r="B517" s="204">
        <v>70900000</v>
      </c>
      <c r="C517" s="205" t="s">
        <v>523</v>
      </c>
      <c r="D517" s="201">
        <v>191140191.16339999</v>
      </c>
      <c r="E517" s="201">
        <v>0</v>
      </c>
      <c r="F517" s="201">
        <v>191140191.16339999</v>
      </c>
    </row>
    <row r="518" spans="1:6" x14ac:dyDescent="0.2">
      <c r="A518" s="200" t="s">
        <v>17</v>
      </c>
      <c r="B518" s="204">
        <v>71355000</v>
      </c>
      <c r="C518" s="205" t="s">
        <v>1450</v>
      </c>
      <c r="D518" s="201">
        <v>0</v>
      </c>
      <c r="E518" s="201">
        <v>73664957.400000006</v>
      </c>
      <c r="F518" s="201">
        <v>-73664957.400000006</v>
      </c>
    </row>
    <row r="519" spans="1:6" x14ac:dyDescent="0.2">
      <c r="A519" s="200" t="s">
        <v>17</v>
      </c>
      <c r="B519" s="204">
        <v>75200000</v>
      </c>
      <c r="C519" s="205" t="s">
        <v>524</v>
      </c>
      <c r="D519" s="201">
        <v>0</v>
      </c>
      <c r="E519" s="201">
        <v>53308213.329999998</v>
      </c>
      <c r="F519" s="201">
        <v>-53308213.329999998</v>
      </c>
    </row>
    <row r="520" spans="1:6" x14ac:dyDescent="0.2">
      <c r="A520" s="200" t="s">
        <v>17</v>
      </c>
      <c r="B520" s="204">
        <v>75800000</v>
      </c>
      <c r="C520" s="205" t="s">
        <v>237</v>
      </c>
      <c r="D520" s="201">
        <v>0</v>
      </c>
      <c r="E520" s="201">
        <v>532372427.63139999</v>
      </c>
      <c r="F520" s="201">
        <v>-532372427.63139999</v>
      </c>
    </row>
    <row r="521" spans="1:6" x14ac:dyDescent="0.2">
      <c r="A521" s="200" t="s">
        <v>17</v>
      </c>
      <c r="B521" s="204">
        <v>75810000</v>
      </c>
      <c r="C521" s="205" t="s">
        <v>573</v>
      </c>
      <c r="D521" s="201">
        <v>0</v>
      </c>
      <c r="E521" s="201">
        <v>27983400</v>
      </c>
      <c r="F521" s="201">
        <v>-27983400</v>
      </c>
    </row>
    <row r="522" spans="1:6" x14ac:dyDescent="0.2">
      <c r="A522" s="200" t="s">
        <v>17</v>
      </c>
      <c r="B522" s="204">
        <v>75820000</v>
      </c>
      <c r="C522" s="205" t="s">
        <v>1453</v>
      </c>
      <c r="D522" s="201">
        <v>0</v>
      </c>
      <c r="E522" s="201">
        <v>18000005.440000001</v>
      </c>
      <c r="F522" s="201">
        <v>-18000005.440000001</v>
      </c>
    </row>
    <row r="523" spans="1:6" x14ac:dyDescent="0.2">
      <c r="A523" s="200" t="s">
        <v>17</v>
      </c>
      <c r="B523" s="204">
        <v>75830000</v>
      </c>
      <c r="C523" s="205" t="s">
        <v>1454</v>
      </c>
      <c r="D523" s="201">
        <v>0</v>
      </c>
      <c r="E523" s="201">
        <v>868545581.62</v>
      </c>
      <c r="F523" s="201">
        <v>-868545581.62</v>
      </c>
    </row>
    <row r="524" spans="1:6" x14ac:dyDescent="0.2">
      <c r="A524" s="200" t="s">
        <v>17</v>
      </c>
      <c r="B524" s="204">
        <v>75840000</v>
      </c>
      <c r="C524" s="205" t="s">
        <v>1455</v>
      </c>
      <c r="D524" s="201">
        <v>0</v>
      </c>
      <c r="E524" s="201">
        <v>90408498.739999995</v>
      </c>
      <c r="F524" s="201">
        <v>-90408498.739999995</v>
      </c>
    </row>
    <row r="525" spans="1:6" x14ac:dyDescent="0.2">
      <c r="A525" s="200" t="s">
        <v>17</v>
      </c>
      <c r="B525" s="204">
        <v>76500000</v>
      </c>
      <c r="C525" s="205" t="s">
        <v>527</v>
      </c>
      <c r="D525" s="201">
        <v>0</v>
      </c>
      <c r="E525" s="201">
        <v>4790.5</v>
      </c>
      <c r="F525" s="201">
        <v>-4790.5</v>
      </c>
    </row>
    <row r="526" spans="1:6" x14ac:dyDescent="0.2">
      <c r="A526" s="200" t="s">
        <v>17</v>
      </c>
      <c r="B526" s="204">
        <v>76600000</v>
      </c>
      <c r="C526" s="205" t="s">
        <v>239</v>
      </c>
      <c r="D526" s="201">
        <v>0</v>
      </c>
      <c r="E526" s="201">
        <v>85398613.087200001</v>
      </c>
      <c r="F526" s="201">
        <v>-85398613.087200001</v>
      </c>
    </row>
    <row r="527" spans="1:6" x14ac:dyDescent="0.2">
      <c r="A527" s="200" t="s">
        <v>17</v>
      </c>
      <c r="B527" s="204">
        <v>78150000</v>
      </c>
      <c r="C527" s="205" t="s">
        <v>1463</v>
      </c>
      <c r="D527" s="201">
        <v>0</v>
      </c>
      <c r="E527" s="201">
        <v>200323996.22</v>
      </c>
      <c r="F527" s="201">
        <v>-200323996.22</v>
      </c>
    </row>
    <row r="528" spans="1:6" x14ac:dyDescent="0.2">
      <c r="A528" s="200" t="s">
        <v>9</v>
      </c>
      <c r="B528" s="204">
        <v>10100000</v>
      </c>
      <c r="C528" s="205" t="s">
        <v>43</v>
      </c>
      <c r="D528" s="201">
        <v>0</v>
      </c>
      <c r="E528" s="201">
        <v>4000000000</v>
      </c>
      <c r="F528" s="201">
        <v>-4000000000</v>
      </c>
    </row>
    <row r="529" spans="1:6" x14ac:dyDescent="0.2">
      <c r="A529" s="200" t="s">
        <v>9</v>
      </c>
      <c r="B529" s="204">
        <v>10610000</v>
      </c>
      <c r="C529" s="205" t="s">
        <v>240</v>
      </c>
      <c r="D529" s="201">
        <v>0</v>
      </c>
      <c r="E529" s="201">
        <v>400000000</v>
      </c>
      <c r="F529" s="201">
        <v>-400000000</v>
      </c>
    </row>
    <row r="530" spans="1:6" x14ac:dyDescent="0.2">
      <c r="A530" s="200" t="s">
        <v>9</v>
      </c>
      <c r="B530" s="204">
        <v>10620000</v>
      </c>
      <c r="C530" s="205" t="s">
        <v>3011</v>
      </c>
      <c r="D530" s="201">
        <v>0</v>
      </c>
      <c r="E530" s="201">
        <v>453421850.63999999</v>
      </c>
      <c r="F530" s="201">
        <v>-453421850.63999999</v>
      </c>
    </row>
    <row r="531" spans="1:6" x14ac:dyDescent="0.2">
      <c r="A531" s="200" t="s">
        <v>9</v>
      </c>
      <c r="B531" s="204">
        <v>11000000</v>
      </c>
      <c r="C531" s="205" t="s">
        <v>241</v>
      </c>
      <c r="D531" s="201">
        <v>0</v>
      </c>
      <c r="E531" s="201">
        <v>20417021112.919998</v>
      </c>
      <c r="F531" s="201">
        <v>-20417021112.919998</v>
      </c>
    </row>
    <row r="532" spans="1:6" x14ac:dyDescent="0.2">
      <c r="A532" s="200" t="s">
        <v>9</v>
      </c>
      <c r="B532" s="208">
        <v>16100000</v>
      </c>
      <c r="C532" s="205" t="s">
        <v>242</v>
      </c>
      <c r="D532" s="201">
        <v>0</v>
      </c>
      <c r="E532" s="201">
        <v>913586397.73000002</v>
      </c>
      <c r="F532" s="201">
        <v>-913586397.73000002</v>
      </c>
    </row>
    <row r="533" spans="1:6" x14ac:dyDescent="0.2">
      <c r="A533" s="200" t="s">
        <v>9</v>
      </c>
      <c r="B533" s="208">
        <v>16130000</v>
      </c>
      <c r="C533" s="205" t="s">
        <v>244</v>
      </c>
      <c r="D533" s="201">
        <v>0</v>
      </c>
      <c r="E533" s="201">
        <v>3622868873.04</v>
      </c>
      <c r="F533" s="201">
        <v>-3622868873.04</v>
      </c>
    </row>
    <row r="534" spans="1:6" x14ac:dyDescent="0.2">
      <c r="A534" s="200" t="s">
        <v>9</v>
      </c>
      <c r="B534" s="204">
        <v>16430000</v>
      </c>
      <c r="C534" s="205" t="s">
        <v>249</v>
      </c>
      <c r="D534" s="201">
        <v>0</v>
      </c>
      <c r="E534" s="201">
        <v>397344152.63999999</v>
      </c>
      <c r="F534" s="201">
        <v>-397344152.63999999</v>
      </c>
    </row>
    <row r="535" spans="1:6" x14ac:dyDescent="0.2">
      <c r="A535" s="200" t="s">
        <v>9</v>
      </c>
      <c r="B535" s="204">
        <v>20400000</v>
      </c>
      <c r="C535" s="205" t="s">
        <v>47</v>
      </c>
      <c r="D535" s="201">
        <v>89779560.359999999</v>
      </c>
      <c r="E535" s="201">
        <v>0</v>
      </c>
      <c r="F535" s="201">
        <v>89779560.359999999</v>
      </c>
    </row>
    <row r="536" spans="1:6" x14ac:dyDescent="0.2">
      <c r="A536" s="200" t="s">
        <v>9</v>
      </c>
      <c r="B536" s="213">
        <v>20800000</v>
      </c>
      <c r="C536" s="216" t="s">
        <v>1764</v>
      </c>
      <c r="D536" s="201">
        <v>11536530</v>
      </c>
      <c r="E536" s="201">
        <v>0</v>
      </c>
      <c r="F536" s="201">
        <v>11536530</v>
      </c>
    </row>
    <row r="537" spans="1:6" x14ac:dyDescent="0.2">
      <c r="A537" s="200" t="s">
        <v>9</v>
      </c>
      <c r="B537" s="204">
        <v>21300000</v>
      </c>
      <c r="C537" s="205" t="s">
        <v>252</v>
      </c>
      <c r="D537" s="201">
        <v>92084865.129999995</v>
      </c>
      <c r="E537" s="201">
        <v>0</v>
      </c>
      <c r="F537" s="201">
        <v>92084865.129999995</v>
      </c>
    </row>
    <row r="538" spans="1:6" x14ac:dyDescent="0.2">
      <c r="A538" s="200" t="s">
        <v>9</v>
      </c>
      <c r="B538" s="204">
        <v>21540000</v>
      </c>
      <c r="C538" s="205" t="s">
        <v>255</v>
      </c>
      <c r="D538" s="201">
        <v>1096364968.5799999</v>
      </c>
      <c r="E538" s="201">
        <v>0</v>
      </c>
      <c r="F538" s="201">
        <v>1096364968.5799999</v>
      </c>
    </row>
    <row r="539" spans="1:6" x14ac:dyDescent="0.2">
      <c r="A539" s="200" t="s">
        <v>9</v>
      </c>
      <c r="B539" s="204">
        <v>21830000</v>
      </c>
      <c r="C539" s="205" t="s">
        <v>53</v>
      </c>
      <c r="D539" s="201">
        <v>983831737.46000004</v>
      </c>
      <c r="E539" s="201">
        <v>0</v>
      </c>
      <c r="F539" s="201">
        <v>983831737.46000004</v>
      </c>
    </row>
    <row r="540" spans="1:6" x14ac:dyDescent="0.2">
      <c r="A540" s="200" t="s">
        <v>9</v>
      </c>
      <c r="B540" s="204">
        <v>21200000</v>
      </c>
      <c r="C540" s="205" t="s">
        <v>251</v>
      </c>
      <c r="D540" s="201">
        <v>9054500</v>
      </c>
      <c r="E540" s="201">
        <v>0</v>
      </c>
      <c r="F540" s="201">
        <v>9054500</v>
      </c>
    </row>
    <row r="541" spans="1:6" x14ac:dyDescent="0.2">
      <c r="A541" s="200" t="s">
        <v>9</v>
      </c>
      <c r="B541" s="204">
        <v>21500000</v>
      </c>
      <c r="C541" s="205" t="s">
        <v>253</v>
      </c>
      <c r="D541" s="201">
        <v>709415933.84000003</v>
      </c>
      <c r="E541" s="201">
        <v>0</v>
      </c>
      <c r="F541" s="201">
        <v>709415933.84000003</v>
      </c>
    </row>
    <row r="542" spans="1:6" x14ac:dyDescent="0.2">
      <c r="A542" s="200" t="s">
        <v>9</v>
      </c>
      <c r="B542" s="208">
        <v>21520000</v>
      </c>
      <c r="C542" s="205" t="s">
        <v>256</v>
      </c>
      <c r="D542" s="201">
        <v>61223064.07</v>
      </c>
      <c r="E542" s="201">
        <v>0</v>
      </c>
      <c r="F542" s="201">
        <v>61223064.07</v>
      </c>
    </row>
    <row r="543" spans="1:6" x14ac:dyDescent="0.2">
      <c r="A543" s="200" t="s">
        <v>9</v>
      </c>
      <c r="B543" s="204">
        <v>21820000</v>
      </c>
      <c r="C543" s="205" t="s">
        <v>52</v>
      </c>
      <c r="D543" s="201">
        <v>111472390.73999999</v>
      </c>
      <c r="E543" s="201">
        <v>0</v>
      </c>
      <c r="F543" s="201">
        <v>111472390.73999999</v>
      </c>
    </row>
    <row r="544" spans="1:6" x14ac:dyDescent="0.2">
      <c r="A544" s="200" t="s">
        <v>9</v>
      </c>
      <c r="B544" s="204">
        <v>21840000</v>
      </c>
      <c r="C544" s="205" t="s">
        <v>54</v>
      </c>
      <c r="D544" s="201">
        <v>350375927.24000001</v>
      </c>
      <c r="E544" s="201">
        <v>0</v>
      </c>
      <c r="F544" s="201">
        <v>350375927.24000001</v>
      </c>
    </row>
    <row r="545" spans="1:6" x14ac:dyDescent="0.2">
      <c r="A545" s="200" t="s">
        <v>9</v>
      </c>
      <c r="B545" s="208">
        <v>23200000</v>
      </c>
      <c r="C545" s="205" t="s">
        <v>262</v>
      </c>
      <c r="D545" s="201">
        <v>83645516.390000001</v>
      </c>
      <c r="E545" s="201">
        <v>0</v>
      </c>
      <c r="F545" s="201">
        <v>83645516.390000001</v>
      </c>
    </row>
    <row r="546" spans="1:6" x14ac:dyDescent="0.2">
      <c r="A546" s="200" t="s">
        <v>9</v>
      </c>
      <c r="B546" s="204">
        <v>26100000</v>
      </c>
      <c r="C546" s="205" t="s">
        <v>55</v>
      </c>
      <c r="D546" s="201">
        <v>436085930.26999998</v>
      </c>
      <c r="E546" s="201">
        <v>0</v>
      </c>
      <c r="F546" s="201">
        <v>436085930.26999998</v>
      </c>
    </row>
    <row r="547" spans="1:6" x14ac:dyDescent="0.2">
      <c r="A547" s="200" t="s">
        <v>9</v>
      </c>
      <c r="B547" s="204">
        <v>27500000</v>
      </c>
      <c r="C547" s="205" t="s">
        <v>56</v>
      </c>
      <c r="D547" s="201">
        <v>210579759.56</v>
      </c>
      <c r="E547" s="201">
        <v>0</v>
      </c>
      <c r="F547" s="201">
        <v>210579759.56</v>
      </c>
    </row>
    <row r="548" spans="1:6" x14ac:dyDescent="0.2">
      <c r="A548" s="200" t="s">
        <v>9</v>
      </c>
      <c r="B548" s="204">
        <v>28040000</v>
      </c>
      <c r="C548" s="205" t="s">
        <v>265</v>
      </c>
      <c r="D548" s="201">
        <v>0</v>
      </c>
      <c r="E548" s="201">
        <v>66952203.479999997</v>
      </c>
      <c r="F548" s="201">
        <v>-66952203.479999997</v>
      </c>
    </row>
    <row r="549" spans="1:6" x14ac:dyDescent="0.2">
      <c r="A549" s="200" t="s">
        <v>9</v>
      </c>
      <c r="B549" s="204">
        <v>28080000</v>
      </c>
      <c r="C549" s="205" t="s">
        <v>601</v>
      </c>
      <c r="D549" s="201">
        <v>0</v>
      </c>
      <c r="E549" s="201">
        <v>913308.63</v>
      </c>
      <c r="F549" s="201">
        <v>-913308.63</v>
      </c>
    </row>
    <row r="550" spans="1:6" x14ac:dyDescent="0.2">
      <c r="A550" s="200" t="s">
        <v>9</v>
      </c>
      <c r="B550" s="204">
        <v>28120000</v>
      </c>
      <c r="C550" s="205" t="s">
        <v>267</v>
      </c>
      <c r="D550" s="201">
        <v>0</v>
      </c>
      <c r="E550" s="201">
        <v>2385289.86</v>
      </c>
      <c r="F550" s="201">
        <v>-2385289.86</v>
      </c>
    </row>
    <row r="551" spans="1:6" x14ac:dyDescent="0.2">
      <c r="A551" s="200" t="s">
        <v>9</v>
      </c>
      <c r="B551" s="204">
        <v>28130000</v>
      </c>
      <c r="C551" s="205" t="s">
        <v>268</v>
      </c>
      <c r="D551" s="201">
        <v>0</v>
      </c>
      <c r="E551" s="201">
        <v>60485036.979999997</v>
      </c>
      <c r="F551" s="201">
        <v>-60485036.979999997</v>
      </c>
    </row>
    <row r="552" spans="1:6" x14ac:dyDescent="0.2">
      <c r="A552" s="200" t="s">
        <v>9</v>
      </c>
      <c r="B552" s="204">
        <v>28150000</v>
      </c>
      <c r="C552" s="205" t="s">
        <v>269</v>
      </c>
      <c r="D552" s="201">
        <v>0</v>
      </c>
      <c r="E552" s="201">
        <v>446977391.44999999</v>
      </c>
      <c r="F552" s="201">
        <v>-446977391.44999999</v>
      </c>
    </row>
    <row r="553" spans="1:6" x14ac:dyDescent="0.2">
      <c r="A553" s="200" t="s">
        <v>9</v>
      </c>
      <c r="B553" s="208">
        <v>28152000</v>
      </c>
      <c r="C553" s="205" t="s">
        <v>606</v>
      </c>
      <c r="D553" s="201">
        <v>0</v>
      </c>
      <c r="E553" s="201">
        <v>60084471.590000004</v>
      </c>
      <c r="F553" s="201">
        <v>-60084471.590000004</v>
      </c>
    </row>
    <row r="554" spans="1:6" x14ac:dyDescent="0.2">
      <c r="A554" s="200" t="s">
        <v>9</v>
      </c>
      <c r="B554" s="204">
        <v>28154000</v>
      </c>
      <c r="C554" s="205" t="s">
        <v>274</v>
      </c>
      <c r="D554" s="201">
        <v>0</v>
      </c>
      <c r="E554" s="201">
        <v>582479327.78999996</v>
      </c>
      <c r="F554" s="201">
        <v>-582479327.78999996</v>
      </c>
    </row>
    <row r="555" spans="1:6" x14ac:dyDescent="0.2">
      <c r="A555" s="200" t="s">
        <v>9</v>
      </c>
      <c r="B555" s="204">
        <v>28182000</v>
      </c>
      <c r="C555" s="205" t="s">
        <v>59</v>
      </c>
      <c r="D555" s="201">
        <v>0</v>
      </c>
      <c r="E555" s="201">
        <v>258282646.36000001</v>
      </c>
      <c r="F555" s="201">
        <v>-258282646.36000001</v>
      </c>
    </row>
    <row r="556" spans="1:6" x14ac:dyDescent="0.2">
      <c r="A556" s="200" t="s">
        <v>9</v>
      </c>
      <c r="B556" s="204">
        <v>28183000</v>
      </c>
      <c r="C556" s="205" t="s">
        <v>60</v>
      </c>
      <c r="D556" s="201">
        <v>0</v>
      </c>
      <c r="E556" s="201">
        <v>778682853.26999998</v>
      </c>
      <c r="F556" s="201">
        <v>-778682853.26999998</v>
      </c>
    </row>
    <row r="557" spans="1:6" x14ac:dyDescent="0.2">
      <c r="A557" s="200" t="s">
        <v>9</v>
      </c>
      <c r="B557" s="204">
        <v>28184000</v>
      </c>
      <c r="C557" s="205" t="s">
        <v>61</v>
      </c>
      <c r="D557" s="201">
        <v>0</v>
      </c>
      <c r="E557" s="201">
        <v>2810305.02</v>
      </c>
      <c r="F557" s="201">
        <v>-2810305.02</v>
      </c>
    </row>
    <row r="558" spans="1:6" x14ac:dyDescent="0.2">
      <c r="A558" s="200" t="s">
        <v>9</v>
      </c>
      <c r="B558" s="204">
        <v>31000000</v>
      </c>
      <c r="C558" s="205" t="s">
        <v>277</v>
      </c>
      <c r="D558" s="201">
        <v>165619035.68000001</v>
      </c>
      <c r="E558" s="201">
        <v>0</v>
      </c>
      <c r="F558" s="201">
        <v>165619035.68000001</v>
      </c>
    </row>
    <row r="559" spans="1:6" x14ac:dyDescent="0.2">
      <c r="A559" s="200" t="s">
        <v>9</v>
      </c>
      <c r="B559" s="208">
        <v>35500000</v>
      </c>
      <c r="C559" s="205" t="s">
        <v>613</v>
      </c>
      <c r="D559" s="201">
        <v>175134923.87</v>
      </c>
      <c r="E559" s="201">
        <v>0</v>
      </c>
      <c r="F559" s="201">
        <v>175134923.87</v>
      </c>
    </row>
    <row r="560" spans="1:6" x14ac:dyDescent="0.2">
      <c r="A560" s="200" t="s">
        <v>9</v>
      </c>
      <c r="B560" s="208">
        <v>37100000</v>
      </c>
      <c r="C560" s="205" t="s">
        <v>615</v>
      </c>
      <c r="D560" s="201">
        <v>20706714340.279999</v>
      </c>
      <c r="E560" s="201">
        <v>0</v>
      </c>
      <c r="F560" s="201">
        <v>20706714340.279999</v>
      </c>
    </row>
    <row r="561" spans="1:6" x14ac:dyDescent="0.2">
      <c r="A561" s="200" t="s">
        <v>9</v>
      </c>
      <c r="B561" s="204">
        <v>38000000</v>
      </c>
      <c r="C561" s="205" t="s">
        <v>617</v>
      </c>
      <c r="D561" s="201">
        <v>6240195359.9499998</v>
      </c>
      <c r="E561" s="201">
        <v>0</v>
      </c>
      <c r="F561" s="201">
        <v>6240195359.9499998</v>
      </c>
    </row>
    <row r="562" spans="1:6" x14ac:dyDescent="0.2">
      <c r="A562" s="200" t="s">
        <v>9</v>
      </c>
      <c r="B562" s="204">
        <v>40110000</v>
      </c>
      <c r="C562" s="205" t="s">
        <v>63</v>
      </c>
      <c r="D562" s="201">
        <v>0</v>
      </c>
      <c r="E562" s="201">
        <v>1861090668.1400001</v>
      </c>
      <c r="F562" s="201">
        <v>-1861090668.1400001</v>
      </c>
    </row>
    <row r="563" spans="1:6" x14ac:dyDescent="0.2">
      <c r="A563" s="200" t="s">
        <v>9</v>
      </c>
      <c r="B563" s="204">
        <v>40120000</v>
      </c>
      <c r="C563" s="205" t="s">
        <v>65</v>
      </c>
      <c r="D563" s="201">
        <v>0</v>
      </c>
      <c r="E563" s="201">
        <v>10163479955.6744</v>
      </c>
      <c r="F563" s="201">
        <v>-10163479955.6744</v>
      </c>
    </row>
    <row r="564" spans="1:6" x14ac:dyDescent="0.2">
      <c r="A564" s="200" t="s">
        <v>9</v>
      </c>
      <c r="B564" s="204">
        <v>40310000</v>
      </c>
      <c r="C564" s="205" t="s">
        <v>280</v>
      </c>
      <c r="D564" s="201">
        <v>0</v>
      </c>
      <c r="E564" s="201">
        <v>2018527323.9100001</v>
      </c>
      <c r="F564" s="201">
        <v>-2018527323.9100001</v>
      </c>
    </row>
    <row r="565" spans="1:6" x14ac:dyDescent="0.2">
      <c r="A565" s="200" t="s">
        <v>9</v>
      </c>
      <c r="B565" s="208">
        <v>40810000</v>
      </c>
      <c r="C565" s="205" t="s">
        <v>68</v>
      </c>
      <c r="D565" s="201">
        <v>0</v>
      </c>
      <c r="E565" s="201">
        <v>295219869.89999998</v>
      </c>
      <c r="F565" s="201">
        <v>-295219869.89999998</v>
      </c>
    </row>
    <row r="566" spans="1:6" x14ac:dyDescent="0.2">
      <c r="A566" s="200" t="s">
        <v>9</v>
      </c>
      <c r="B566" s="204">
        <v>40910000</v>
      </c>
      <c r="C566" s="205" t="s">
        <v>3242</v>
      </c>
      <c r="D566" s="201">
        <v>688436491.69000006</v>
      </c>
      <c r="E566" s="201">
        <v>0</v>
      </c>
      <c r="F566" s="201">
        <v>688436491.69000006</v>
      </c>
    </row>
    <row r="567" spans="1:6" x14ac:dyDescent="0.2">
      <c r="A567" s="200" t="s">
        <v>9</v>
      </c>
      <c r="B567" s="204">
        <v>41100000</v>
      </c>
      <c r="C567" s="205" t="s">
        <v>70</v>
      </c>
      <c r="D567" s="201">
        <v>16384608435.690001</v>
      </c>
      <c r="E567" s="201">
        <v>0</v>
      </c>
      <c r="F567" s="201">
        <v>16384608435.690001</v>
      </c>
    </row>
    <row r="568" spans="1:6" x14ac:dyDescent="0.2">
      <c r="A568" s="200" t="s">
        <v>9</v>
      </c>
      <c r="B568" s="204">
        <v>41310000</v>
      </c>
      <c r="C568" s="205" t="s">
        <v>290</v>
      </c>
      <c r="D568" s="201">
        <v>538869591.96000004</v>
      </c>
      <c r="E568" s="201">
        <v>0</v>
      </c>
      <c r="F568" s="201">
        <v>538869591.96000004</v>
      </c>
    </row>
    <row r="569" spans="1:6" x14ac:dyDescent="0.2">
      <c r="A569" s="200" t="s">
        <v>9</v>
      </c>
      <c r="B569" s="204">
        <v>41600000</v>
      </c>
      <c r="C569" s="205" t="s">
        <v>291</v>
      </c>
      <c r="D569" s="201">
        <v>2611802666.3499999</v>
      </c>
      <c r="E569" s="201">
        <v>0</v>
      </c>
      <c r="F569" s="201">
        <v>2611802666.3499999</v>
      </c>
    </row>
    <row r="570" spans="1:6" x14ac:dyDescent="0.2">
      <c r="A570" s="200" t="s">
        <v>9</v>
      </c>
      <c r="B570" s="208">
        <v>41910000</v>
      </c>
      <c r="C570" s="205" t="s">
        <v>293</v>
      </c>
      <c r="D570" s="201">
        <v>0</v>
      </c>
      <c r="E570" s="201">
        <v>224599.74</v>
      </c>
      <c r="F570" s="201">
        <v>-224599.74</v>
      </c>
    </row>
    <row r="571" spans="1:6" x14ac:dyDescent="0.2">
      <c r="A571" s="200" t="s">
        <v>9</v>
      </c>
      <c r="B571" s="204">
        <v>42110000</v>
      </c>
      <c r="C571" s="205" t="s">
        <v>72</v>
      </c>
      <c r="D571" s="201">
        <v>2214296.83</v>
      </c>
      <c r="E571" s="201">
        <v>0</v>
      </c>
      <c r="F571" s="201">
        <v>2214296.83</v>
      </c>
    </row>
    <row r="572" spans="1:6" x14ac:dyDescent="0.2">
      <c r="A572" s="200" t="s">
        <v>9</v>
      </c>
      <c r="B572" s="208">
        <v>42510000</v>
      </c>
      <c r="C572" s="205" t="s">
        <v>73</v>
      </c>
      <c r="D572" s="201">
        <v>2097110.65</v>
      </c>
      <c r="E572" s="201">
        <v>0</v>
      </c>
      <c r="F572" s="201">
        <v>2097110.65</v>
      </c>
    </row>
    <row r="573" spans="1:6" x14ac:dyDescent="0.2">
      <c r="A573" s="200" t="s">
        <v>9</v>
      </c>
      <c r="B573" s="204">
        <v>42520000</v>
      </c>
      <c r="C573" s="205" t="s">
        <v>298</v>
      </c>
      <c r="D573" s="201">
        <v>15039833.380000001</v>
      </c>
      <c r="E573" s="201">
        <v>0</v>
      </c>
      <c r="F573" s="201">
        <v>15039833.380000001</v>
      </c>
    </row>
    <row r="574" spans="1:6" x14ac:dyDescent="0.2">
      <c r="A574" s="200" t="s">
        <v>9</v>
      </c>
      <c r="B574" s="204">
        <v>42540000</v>
      </c>
      <c r="C574" s="205" t="s">
        <v>309</v>
      </c>
      <c r="D574" s="201">
        <v>1005666.73</v>
      </c>
      <c r="E574" s="201">
        <v>0</v>
      </c>
      <c r="F574" s="201">
        <v>1005666.73</v>
      </c>
    </row>
    <row r="575" spans="1:6" x14ac:dyDescent="0.2">
      <c r="A575" s="200" t="s">
        <v>9</v>
      </c>
      <c r="B575" s="204">
        <v>42800000</v>
      </c>
      <c r="C575" s="205" t="s">
        <v>300</v>
      </c>
      <c r="D575" s="201">
        <v>0</v>
      </c>
      <c r="E575" s="201">
        <v>121247723</v>
      </c>
      <c r="F575" s="201">
        <v>-121247723</v>
      </c>
    </row>
    <row r="576" spans="1:6" x14ac:dyDescent="0.2">
      <c r="A576" s="200" t="s">
        <v>9</v>
      </c>
      <c r="B576" s="204">
        <v>43100000</v>
      </c>
      <c r="C576" s="205" t="s">
        <v>77</v>
      </c>
      <c r="D576" s="201">
        <v>0</v>
      </c>
      <c r="E576" s="201">
        <v>64050124.25</v>
      </c>
      <c r="F576" s="201">
        <v>-64050124.25</v>
      </c>
    </row>
    <row r="577" spans="1:6" x14ac:dyDescent="0.2">
      <c r="A577" s="200" t="s">
        <v>9</v>
      </c>
      <c r="B577" s="204">
        <v>43110000</v>
      </c>
      <c r="C577" s="205" t="s">
        <v>301</v>
      </c>
      <c r="D577" s="201">
        <v>0</v>
      </c>
      <c r="E577" s="201">
        <v>1672000</v>
      </c>
      <c r="F577" s="201">
        <v>-1672000</v>
      </c>
    </row>
    <row r="578" spans="1:6" x14ac:dyDescent="0.2">
      <c r="A578" s="200" t="s">
        <v>9</v>
      </c>
      <c r="B578" s="204">
        <v>43200000</v>
      </c>
      <c r="C578" s="205" t="s">
        <v>79</v>
      </c>
      <c r="D578" s="201">
        <v>0</v>
      </c>
      <c r="E578" s="201">
        <v>28062377.629999999</v>
      </c>
      <c r="F578" s="201">
        <v>-28062377.629999999</v>
      </c>
    </row>
    <row r="579" spans="1:6" x14ac:dyDescent="0.2">
      <c r="A579" s="200" t="s">
        <v>9</v>
      </c>
      <c r="B579" s="204">
        <v>43300000</v>
      </c>
      <c r="C579" s="205" t="s">
        <v>80</v>
      </c>
      <c r="D579" s="201">
        <v>0</v>
      </c>
      <c r="E579" s="201">
        <v>4644269.13</v>
      </c>
      <c r="F579" s="201">
        <v>-4644269.13</v>
      </c>
    </row>
    <row r="580" spans="1:6" x14ac:dyDescent="0.2">
      <c r="A580" s="200" t="s">
        <v>9</v>
      </c>
      <c r="B580" s="204">
        <v>43860000</v>
      </c>
      <c r="C580" s="205" t="s">
        <v>302</v>
      </c>
      <c r="D580" s="201">
        <v>16218457.859999999</v>
      </c>
      <c r="E580" s="201">
        <v>0</v>
      </c>
      <c r="F580" s="201">
        <v>16218457.859999999</v>
      </c>
    </row>
    <row r="581" spans="1:6" x14ac:dyDescent="0.2">
      <c r="A581" s="200" t="s">
        <v>9</v>
      </c>
      <c r="B581" s="204">
        <v>44100000</v>
      </c>
      <c r="C581" s="205" t="s">
        <v>82</v>
      </c>
      <c r="D581" s="201">
        <v>0</v>
      </c>
      <c r="E581" s="201">
        <v>43139610</v>
      </c>
      <c r="F581" s="201">
        <v>-43139610</v>
      </c>
    </row>
    <row r="582" spans="1:6" x14ac:dyDescent="0.2">
      <c r="A582" s="200" t="s">
        <v>9</v>
      </c>
      <c r="B582" s="204">
        <v>44400000</v>
      </c>
      <c r="C582" s="205" t="s">
        <v>307</v>
      </c>
      <c r="D582" s="201">
        <v>2057828005.7741599</v>
      </c>
      <c r="E582" s="201">
        <v>0</v>
      </c>
      <c r="F582" s="201">
        <v>2057828005.7741599</v>
      </c>
    </row>
    <row r="583" spans="1:6" x14ac:dyDescent="0.2">
      <c r="A583" s="200" t="s">
        <v>9</v>
      </c>
      <c r="B583" s="208">
        <v>44411000</v>
      </c>
      <c r="C583" s="205" t="s">
        <v>84</v>
      </c>
      <c r="D583" s="201">
        <v>0</v>
      </c>
      <c r="E583" s="201">
        <v>161116.12</v>
      </c>
      <c r="F583" s="201">
        <v>-161116.12</v>
      </c>
    </row>
    <row r="584" spans="1:6" x14ac:dyDescent="0.2">
      <c r="A584" s="200" t="s">
        <v>9</v>
      </c>
      <c r="B584" s="204">
        <v>44412000</v>
      </c>
      <c r="C584" s="205" t="s">
        <v>2351</v>
      </c>
      <c r="D584" s="201">
        <v>0</v>
      </c>
      <c r="E584" s="201">
        <v>1126589.23</v>
      </c>
      <c r="F584" s="201">
        <v>-1126589.23</v>
      </c>
    </row>
    <row r="585" spans="1:6" x14ac:dyDescent="0.2">
      <c r="A585" s="200" t="s">
        <v>9</v>
      </c>
      <c r="B585" s="204">
        <v>44550000</v>
      </c>
      <c r="C585" s="205" t="s">
        <v>88</v>
      </c>
      <c r="D585" s="201">
        <v>416188978.56</v>
      </c>
      <c r="E585" s="201">
        <v>0</v>
      </c>
      <c r="F585" s="201">
        <v>416188978.56</v>
      </c>
    </row>
    <row r="586" spans="1:6" x14ac:dyDescent="0.2">
      <c r="A586" s="200" t="s">
        <v>9</v>
      </c>
      <c r="B586" s="204">
        <v>44561000</v>
      </c>
      <c r="C586" s="205" t="s">
        <v>2760</v>
      </c>
      <c r="D586" s="201">
        <v>45169577.369999997</v>
      </c>
      <c r="E586" s="201">
        <v>0</v>
      </c>
      <c r="F586" s="201">
        <v>45169577.369999997</v>
      </c>
    </row>
    <row r="587" spans="1:6" x14ac:dyDescent="0.2">
      <c r="A587" s="200" t="s">
        <v>9</v>
      </c>
      <c r="B587" s="204">
        <v>44571000</v>
      </c>
      <c r="C587" s="205" t="s">
        <v>94</v>
      </c>
      <c r="D587" s="201">
        <v>0</v>
      </c>
      <c r="E587" s="201">
        <v>25281466.550000001</v>
      </c>
      <c r="F587" s="201">
        <v>-25281466.550000001</v>
      </c>
    </row>
    <row r="588" spans="1:6" x14ac:dyDescent="0.2">
      <c r="A588" s="200" t="s">
        <v>9</v>
      </c>
      <c r="B588" s="204">
        <v>44581000</v>
      </c>
      <c r="C588" s="205" t="s">
        <v>3249</v>
      </c>
      <c r="D588" s="201">
        <v>8886497.3399999999</v>
      </c>
      <c r="E588" s="201">
        <v>0</v>
      </c>
      <c r="F588" s="201">
        <v>8886497.3399999999</v>
      </c>
    </row>
    <row r="589" spans="1:6" x14ac:dyDescent="0.2">
      <c r="A589" s="200" t="s">
        <v>9</v>
      </c>
      <c r="B589" s="204">
        <v>45120000</v>
      </c>
      <c r="C589" s="205" t="s">
        <v>13</v>
      </c>
      <c r="D589" s="201">
        <v>227800000</v>
      </c>
      <c r="E589" s="201">
        <v>0</v>
      </c>
      <c r="F589" s="201">
        <v>227800000</v>
      </c>
    </row>
    <row r="590" spans="1:6" x14ac:dyDescent="0.2">
      <c r="A590" s="200" t="s">
        <v>9</v>
      </c>
      <c r="B590" s="204">
        <v>45500000</v>
      </c>
      <c r="C590" s="205" t="s">
        <v>647</v>
      </c>
      <c r="D590" s="201">
        <v>109200000</v>
      </c>
      <c r="E590" s="201">
        <v>0</v>
      </c>
      <c r="F590" s="201">
        <v>109200000</v>
      </c>
    </row>
    <row r="591" spans="1:6" x14ac:dyDescent="0.2">
      <c r="A591" s="200" t="s">
        <v>9</v>
      </c>
      <c r="B591" s="212">
        <v>45500001</v>
      </c>
      <c r="C591" s="205" t="s">
        <v>95</v>
      </c>
      <c r="D591" s="201">
        <v>0</v>
      </c>
      <c r="E591" s="201">
        <v>18166055.989999998</v>
      </c>
      <c r="F591" s="201">
        <v>-18166055.989999998</v>
      </c>
    </row>
    <row r="592" spans="1:6" x14ac:dyDescent="0.2">
      <c r="A592" s="200" t="s">
        <v>9</v>
      </c>
      <c r="B592" s="204">
        <v>46200000</v>
      </c>
      <c r="C592" s="205" t="s">
        <v>315</v>
      </c>
      <c r="D592" s="201">
        <v>13400000</v>
      </c>
      <c r="E592" s="201">
        <v>0</v>
      </c>
      <c r="F592" s="201">
        <v>13400000</v>
      </c>
    </row>
    <row r="593" spans="1:6" x14ac:dyDescent="0.2">
      <c r="A593" s="200" t="s">
        <v>9</v>
      </c>
      <c r="B593" s="204">
        <v>46600000</v>
      </c>
      <c r="C593" s="205" t="s">
        <v>316</v>
      </c>
      <c r="D593" s="201">
        <v>72685877.659999996</v>
      </c>
      <c r="E593" s="201">
        <v>0</v>
      </c>
      <c r="F593" s="201">
        <v>72685877.659999996</v>
      </c>
    </row>
    <row r="594" spans="1:6" x14ac:dyDescent="0.2">
      <c r="A594" s="200" t="s">
        <v>9</v>
      </c>
      <c r="B594" s="213">
        <v>46610000</v>
      </c>
      <c r="C594" s="205" t="s">
        <v>123</v>
      </c>
      <c r="D594" s="201">
        <v>888675228.75</v>
      </c>
      <c r="E594" s="201">
        <v>0</v>
      </c>
      <c r="F594" s="201">
        <v>888675228.75</v>
      </c>
    </row>
    <row r="595" spans="1:6" x14ac:dyDescent="0.2">
      <c r="A595" s="200" t="s">
        <v>9</v>
      </c>
      <c r="B595" s="208">
        <v>46620000</v>
      </c>
      <c r="C595" s="205" t="s">
        <v>1242</v>
      </c>
      <c r="D595" s="201">
        <v>0</v>
      </c>
      <c r="E595" s="201">
        <v>915525399.37</v>
      </c>
      <c r="F595" s="201">
        <v>-915525399.37</v>
      </c>
    </row>
    <row r="596" spans="1:6" x14ac:dyDescent="0.2">
      <c r="A596" s="200" t="s">
        <v>9</v>
      </c>
      <c r="B596" s="213">
        <v>46720000</v>
      </c>
      <c r="C596" s="205" t="s">
        <v>137</v>
      </c>
      <c r="D596" s="201">
        <v>17164170898.299999</v>
      </c>
      <c r="E596" s="201">
        <v>0</v>
      </c>
      <c r="F596" s="201">
        <v>17164170898.299999</v>
      </c>
    </row>
    <row r="597" spans="1:6" x14ac:dyDescent="0.2">
      <c r="A597" s="200" t="s">
        <v>9</v>
      </c>
      <c r="B597" s="204">
        <v>47100000</v>
      </c>
      <c r="C597" s="205" t="s">
        <v>157</v>
      </c>
      <c r="D597" s="201">
        <v>6681011.4500000002</v>
      </c>
      <c r="E597" s="201">
        <v>0</v>
      </c>
      <c r="F597" s="201">
        <v>6681011.4500000002</v>
      </c>
    </row>
    <row r="598" spans="1:6" x14ac:dyDescent="0.2">
      <c r="A598" s="200" t="s">
        <v>9</v>
      </c>
      <c r="B598" s="204">
        <v>48600000</v>
      </c>
      <c r="C598" s="205" t="s">
        <v>158</v>
      </c>
      <c r="D598" s="201">
        <v>522070552.88</v>
      </c>
      <c r="E598" s="201">
        <v>0</v>
      </c>
      <c r="F598" s="201">
        <v>522070552.88</v>
      </c>
    </row>
    <row r="599" spans="1:6" x14ac:dyDescent="0.2">
      <c r="A599" s="200" t="s">
        <v>9</v>
      </c>
      <c r="B599" s="204">
        <v>49100000</v>
      </c>
      <c r="C599" s="205" t="s">
        <v>336</v>
      </c>
      <c r="D599" s="201">
        <v>0</v>
      </c>
      <c r="E599" s="201">
        <v>2390436715.9400001</v>
      </c>
      <c r="F599" s="201">
        <v>-2390436715.9400001</v>
      </c>
    </row>
    <row r="600" spans="1:6" x14ac:dyDescent="0.2">
      <c r="A600" s="200" t="s">
        <v>9</v>
      </c>
      <c r="B600" s="204">
        <v>49660000</v>
      </c>
      <c r="C600" s="215" t="s">
        <v>700</v>
      </c>
      <c r="D600" s="201">
        <v>0</v>
      </c>
      <c r="E600" s="201">
        <v>75155958</v>
      </c>
      <c r="F600" s="201">
        <v>-75155958</v>
      </c>
    </row>
    <row r="601" spans="1:6" x14ac:dyDescent="0.2">
      <c r="A601" s="200" t="s">
        <v>9</v>
      </c>
      <c r="B601" s="204">
        <v>51110000</v>
      </c>
      <c r="C601" s="205" t="s">
        <v>337</v>
      </c>
      <c r="D601" s="201">
        <v>2506832944.3600001</v>
      </c>
      <c r="E601" s="201">
        <v>0</v>
      </c>
      <c r="F601" s="201">
        <v>2506832944.3600001</v>
      </c>
    </row>
    <row r="602" spans="1:6" x14ac:dyDescent="0.2">
      <c r="A602" s="200" t="s">
        <v>9</v>
      </c>
      <c r="B602" s="204">
        <v>51120000</v>
      </c>
      <c r="C602" s="205" t="s">
        <v>707</v>
      </c>
      <c r="D602" s="201">
        <v>0</v>
      </c>
      <c r="E602" s="201">
        <v>178882476</v>
      </c>
      <c r="F602" s="201">
        <v>-178882476</v>
      </c>
    </row>
    <row r="603" spans="1:6" x14ac:dyDescent="0.2">
      <c r="A603" s="200" t="s">
        <v>9</v>
      </c>
      <c r="B603" s="208">
        <v>51201000</v>
      </c>
      <c r="C603" s="205" t="s">
        <v>341</v>
      </c>
      <c r="D603" s="201">
        <v>18953159</v>
      </c>
      <c r="E603" s="201">
        <v>0</v>
      </c>
      <c r="F603" s="201">
        <v>18953159</v>
      </c>
    </row>
    <row r="604" spans="1:6" x14ac:dyDescent="0.2">
      <c r="A604" s="200" t="s">
        <v>9</v>
      </c>
      <c r="B604" s="204">
        <v>51202000</v>
      </c>
      <c r="C604" s="215" t="s">
        <v>400</v>
      </c>
      <c r="D604" s="201">
        <v>9812859</v>
      </c>
      <c r="E604" s="201">
        <v>0</v>
      </c>
      <c r="F604" s="201">
        <v>9812859</v>
      </c>
    </row>
    <row r="605" spans="1:6" x14ac:dyDescent="0.2">
      <c r="A605" s="200" t="s">
        <v>9</v>
      </c>
      <c r="B605" s="204">
        <v>51211000</v>
      </c>
      <c r="C605" s="205" t="s">
        <v>343</v>
      </c>
      <c r="D605" s="201">
        <v>0</v>
      </c>
      <c r="E605" s="201">
        <v>611912453.76999998</v>
      </c>
      <c r="F605" s="201">
        <v>-611912453.76999998</v>
      </c>
    </row>
    <row r="606" spans="1:6" x14ac:dyDescent="0.2">
      <c r="A606" s="200" t="s">
        <v>9</v>
      </c>
      <c r="B606" s="204">
        <v>51211010</v>
      </c>
      <c r="C606" s="205" t="s">
        <v>3263</v>
      </c>
      <c r="D606" s="201">
        <v>23800819.789999999</v>
      </c>
      <c r="E606" s="201">
        <v>0</v>
      </c>
      <c r="F606" s="201">
        <v>23800819.789999999</v>
      </c>
    </row>
    <row r="607" spans="1:6" x14ac:dyDescent="0.2">
      <c r="A607" s="200" t="s">
        <v>9</v>
      </c>
      <c r="B607" s="204">
        <v>51212000</v>
      </c>
      <c r="C607" s="205" t="s">
        <v>2641</v>
      </c>
      <c r="D607" s="201">
        <v>9911820.9360000007</v>
      </c>
      <c r="E607" s="201">
        <v>0</v>
      </c>
      <c r="F607" s="201">
        <v>9911820.9360000007</v>
      </c>
    </row>
    <row r="608" spans="1:6" x14ac:dyDescent="0.2">
      <c r="A608" s="200" t="s">
        <v>9</v>
      </c>
      <c r="B608" s="204">
        <v>51213000</v>
      </c>
      <c r="C608" s="205" t="s">
        <v>3264</v>
      </c>
      <c r="D608" s="201">
        <v>10573619.9176</v>
      </c>
      <c r="E608" s="201">
        <v>0</v>
      </c>
      <c r="F608" s="201">
        <v>10573619.9176</v>
      </c>
    </row>
    <row r="609" spans="1:6" x14ac:dyDescent="0.2">
      <c r="A609" s="200" t="s">
        <v>9</v>
      </c>
      <c r="B609" s="204">
        <v>51221000</v>
      </c>
      <c r="C609" s="205" t="s">
        <v>345</v>
      </c>
      <c r="D609" s="201">
        <v>2505046063.0799999</v>
      </c>
      <c r="E609" s="201">
        <v>0</v>
      </c>
      <c r="F609" s="201">
        <v>2505046063.0799999</v>
      </c>
    </row>
    <row r="610" spans="1:6" x14ac:dyDescent="0.2">
      <c r="A610" s="200" t="s">
        <v>9</v>
      </c>
      <c r="B610" s="204">
        <v>51231000</v>
      </c>
      <c r="C610" s="205" t="s">
        <v>347</v>
      </c>
      <c r="D610" s="201">
        <v>0</v>
      </c>
      <c r="E610" s="201">
        <v>443580599.26999998</v>
      </c>
      <c r="F610" s="201">
        <v>-443580599.26999998</v>
      </c>
    </row>
    <row r="611" spans="1:6" x14ac:dyDescent="0.2">
      <c r="A611" s="200" t="s">
        <v>9</v>
      </c>
      <c r="B611" s="204">
        <v>51231010</v>
      </c>
      <c r="C611" s="205" t="s">
        <v>2772</v>
      </c>
      <c r="D611" s="201">
        <v>67132818.239999995</v>
      </c>
      <c r="E611" s="201">
        <v>0</v>
      </c>
      <c r="F611" s="201">
        <v>67132818.239999995</v>
      </c>
    </row>
    <row r="612" spans="1:6" x14ac:dyDescent="0.2">
      <c r="A612" s="200" t="s">
        <v>9</v>
      </c>
      <c r="B612" s="204">
        <v>51241000</v>
      </c>
      <c r="C612" s="205" t="s">
        <v>159</v>
      </c>
      <c r="D612" s="201">
        <v>0</v>
      </c>
      <c r="E612" s="201">
        <v>752704814.78999996</v>
      </c>
      <c r="F612" s="201">
        <v>-752704814.78999996</v>
      </c>
    </row>
    <row r="613" spans="1:6" x14ac:dyDescent="0.2">
      <c r="A613" s="200" t="s">
        <v>9</v>
      </c>
      <c r="B613" s="204">
        <v>51800000</v>
      </c>
      <c r="C613" s="205" t="s">
        <v>407</v>
      </c>
      <c r="D613" s="201">
        <v>0</v>
      </c>
      <c r="E613" s="201">
        <v>71821125.939999998</v>
      </c>
      <c r="F613" s="201">
        <v>-71821125.939999998</v>
      </c>
    </row>
    <row r="614" spans="1:6" x14ac:dyDescent="0.2">
      <c r="A614" s="200" t="s">
        <v>9</v>
      </c>
      <c r="B614" s="204">
        <v>51910000</v>
      </c>
      <c r="C614" s="205" t="s">
        <v>721</v>
      </c>
      <c r="D614" s="201">
        <v>0</v>
      </c>
      <c r="E614" s="201">
        <v>10550000000</v>
      </c>
      <c r="F614" s="201">
        <v>-10550000000</v>
      </c>
    </row>
    <row r="615" spans="1:6" x14ac:dyDescent="0.2">
      <c r="A615" s="200" t="s">
        <v>9</v>
      </c>
      <c r="B615" s="204">
        <v>51920000</v>
      </c>
      <c r="C615" s="205" t="s">
        <v>408</v>
      </c>
      <c r="D615" s="201">
        <v>0</v>
      </c>
      <c r="E615" s="201">
        <v>4750000000</v>
      </c>
      <c r="F615" s="201">
        <v>-4750000000</v>
      </c>
    </row>
    <row r="616" spans="1:6" x14ac:dyDescent="0.2">
      <c r="A616" s="200" t="s">
        <v>9</v>
      </c>
      <c r="B616" s="204">
        <v>51940000</v>
      </c>
      <c r="C616" s="205" t="s">
        <v>410</v>
      </c>
      <c r="D616" s="201">
        <v>0</v>
      </c>
      <c r="E616" s="201">
        <v>5000000000</v>
      </c>
      <c r="F616" s="201">
        <v>-5000000000</v>
      </c>
    </row>
    <row r="617" spans="1:6" x14ac:dyDescent="0.2">
      <c r="A617" s="200" t="s">
        <v>9</v>
      </c>
      <c r="B617" s="204">
        <v>51960000</v>
      </c>
      <c r="C617" s="205" t="s">
        <v>412</v>
      </c>
      <c r="D617" s="201">
        <v>0</v>
      </c>
      <c r="E617" s="201">
        <v>2500000000</v>
      </c>
      <c r="F617" s="201">
        <v>-2500000000</v>
      </c>
    </row>
    <row r="618" spans="1:6" x14ac:dyDescent="0.2">
      <c r="A618" s="200" t="s">
        <v>9</v>
      </c>
      <c r="B618" s="204">
        <v>53100000</v>
      </c>
      <c r="C618" s="205" t="s">
        <v>3044</v>
      </c>
      <c r="D618" s="201">
        <v>8282600</v>
      </c>
      <c r="E618" s="201">
        <v>0</v>
      </c>
      <c r="F618" s="201">
        <v>8282600</v>
      </c>
    </row>
    <row r="619" spans="1:6" x14ac:dyDescent="0.2">
      <c r="A619" s="200" t="s">
        <v>9</v>
      </c>
      <c r="B619" s="204">
        <v>53110000</v>
      </c>
      <c r="C619" s="205" t="s">
        <v>416</v>
      </c>
      <c r="D619" s="201">
        <v>34500</v>
      </c>
      <c r="E619" s="201">
        <v>0</v>
      </c>
      <c r="F619" s="201">
        <v>34500</v>
      </c>
    </row>
    <row r="620" spans="1:6" x14ac:dyDescent="0.2">
      <c r="A620" s="200" t="s">
        <v>9</v>
      </c>
      <c r="B620" s="204">
        <v>53220000</v>
      </c>
      <c r="C620" s="205" t="s">
        <v>723</v>
      </c>
      <c r="D620" s="201">
        <v>103200</v>
      </c>
      <c r="E620" s="201">
        <v>0</v>
      </c>
      <c r="F620" s="201">
        <v>103200</v>
      </c>
    </row>
    <row r="621" spans="1:6" x14ac:dyDescent="0.2">
      <c r="A621" s="200" t="s">
        <v>9</v>
      </c>
      <c r="B621" s="204">
        <v>60100000</v>
      </c>
      <c r="C621" s="205" t="s">
        <v>353</v>
      </c>
      <c r="D621" s="201">
        <v>1904620</v>
      </c>
      <c r="E621" s="201">
        <v>0</v>
      </c>
      <c r="F621" s="201">
        <v>1904620</v>
      </c>
    </row>
    <row r="622" spans="1:6" x14ac:dyDescent="0.2">
      <c r="A622" s="200" t="s">
        <v>9</v>
      </c>
      <c r="B622" s="204">
        <v>60200000</v>
      </c>
      <c r="C622" s="205" t="s">
        <v>363</v>
      </c>
      <c r="D622" s="201">
        <v>129474181.76000001</v>
      </c>
      <c r="E622" s="201">
        <v>0</v>
      </c>
      <c r="F622" s="201">
        <v>129474181.76000001</v>
      </c>
    </row>
    <row r="623" spans="1:6" x14ac:dyDescent="0.2">
      <c r="A623" s="200" t="s">
        <v>9</v>
      </c>
      <c r="B623" s="208">
        <v>60301000</v>
      </c>
      <c r="C623" s="205" t="s">
        <v>3270</v>
      </c>
      <c r="D623" s="201">
        <v>0</v>
      </c>
      <c r="E623" s="201">
        <v>25624238.68</v>
      </c>
      <c r="F623" s="201">
        <v>-25624238.68</v>
      </c>
    </row>
    <row r="624" spans="1:6" x14ac:dyDescent="0.2">
      <c r="A624" s="200" t="s">
        <v>9</v>
      </c>
      <c r="B624" s="208">
        <v>60307000</v>
      </c>
      <c r="C624" s="205" t="s">
        <v>726</v>
      </c>
      <c r="D624" s="201">
        <v>0</v>
      </c>
      <c r="E624" s="201">
        <v>7499121945.2799997</v>
      </c>
      <c r="F624" s="201">
        <v>-7499121945.2799997</v>
      </c>
    </row>
    <row r="625" spans="1:6" x14ac:dyDescent="0.2">
      <c r="A625" s="200" t="s">
        <v>9</v>
      </c>
      <c r="B625" s="208">
        <v>60308000</v>
      </c>
      <c r="C625" s="205" t="s">
        <v>728</v>
      </c>
      <c r="D625" s="201">
        <v>0</v>
      </c>
      <c r="E625" s="201">
        <v>4211222726.96</v>
      </c>
      <c r="F625" s="201">
        <v>-4211222726.96</v>
      </c>
    </row>
    <row r="626" spans="1:6" x14ac:dyDescent="0.2">
      <c r="A626" s="200" t="s">
        <v>9</v>
      </c>
      <c r="B626" s="204">
        <v>60400000</v>
      </c>
      <c r="C626" s="205" t="s">
        <v>729</v>
      </c>
      <c r="D626" s="201">
        <v>34932600</v>
      </c>
      <c r="E626" s="201">
        <v>0</v>
      </c>
      <c r="F626" s="201">
        <v>34932600</v>
      </c>
    </row>
    <row r="627" spans="1:6" x14ac:dyDescent="0.2">
      <c r="A627" s="200" t="s">
        <v>9</v>
      </c>
      <c r="B627" s="204">
        <v>60600000</v>
      </c>
      <c r="C627" s="205" t="s">
        <v>376</v>
      </c>
      <c r="D627" s="201">
        <v>383709848.13999999</v>
      </c>
      <c r="E627" s="201">
        <v>0</v>
      </c>
      <c r="F627" s="201">
        <v>383709848.13999999</v>
      </c>
    </row>
    <row r="628" spans="1:6" x14ac:dyDescent="0.2">
      <c r="A628" s="200" t="s">
        <v>9</v>
      </c>
      <c r="B628" s="204">
        <v>60606000</v>
      </c>
      <c r="C628" s="205" t="s">
        <v>383</v>
      </c>
      <c r="D628" s="201">
        <v>170400</v>
      </c>
      <c r="E628" s="201">
        <v>0</v>
      </c>
      <c r="F628" s="201">
        <v>170400</v>
      </c>
    </row>
    <row r="629" spans="1:6" x14ac:dyDescent="0.2">
      <c r="A629" s="200" t="s">
        <v>9</v>
      </c>
      <c r="B629" s="208">
        <v>60700000</v>
      </c>
      <c r="C629" s="205" t="s">
        <v>389</v>
      </c>
      <c r="D629" s="201">
        <v>53792223825.781197</v>
      </c>
      <c r="E629" s="201">
        <v>0</v>
      </c>
      <c r="F629" s="201">
        <v>53792223825.781197</v>
      </c>
    </row>
    <row r="630" spans="1:6" x14ac:dyDescent="0.2">
      <c r="A630" s="200" t="s">
        <v>9</v>
      </c>
      <c r="B630" s="204">
        <v>60800000</v>
      </c>
      <c r="C630" s="205" t="s">
        <v>390</v>
      </c>
      <c r="D630" s="201">
        <v>5172257844.8400002</v>
      </c>
      <c r="E630" s="201">
        <v>0</v>
      </c>
      <c r="F630" s="201">
        <v>5172257844.8400002</v>
      </c>
    </row>
    <row r="631" spans="1:6" x14ac:dyDescent="0.2">
      <c r="A631" s="200" t="s">
        <v>9</v>
      </c>
      <c r="B631" s="204">
        <v>60818000</v>
      </c>
      <c r="C631" s="205" t="s">
        <v>425</v>
      </c>
      <c r="D631" s="201">
        <v>1350000</v>
      </c>
      <c r="E631" s="201">
        <v>0</v>
      </c>
      <c r="F631" s="201">
        <v>1350000</v>
      </c>
    </row>
    <row r="632" spans="1:6" x14ac:dyDescent="0.2">
      <c r="A632" s="200" t="s">
        <v>9</v>
      </c>
      <c r="B632" s="208">
        <v>61100000</v>
      </c>
      <c r="C632" s="205" t="s">
        <v>173</v>
      </c>
      <c r="D632" s="201">
        <v>5844125.6799999997</v>
      </c>
      <c r="E632" s="201">
        <v>0</v>
      </c>
      <c r="F632" s="201">
        <v>5844125.6799999997</v>
      </c>
    </row>
    <row r="633" spans="1:6" x14ac:dyDescent="0.2">
      <c r="A633" s="200" t="s">
        <v>9</v>
      </c>
      <c r="B633" s="204">
        <v>61300000</v>
      </c>
      <c r="C633" s="205" t="s">
        <v>737</v>
      </c>
      <c r="D633" s="201">
        <v>908709381.72000003</v>
      </c>
      <c r="E633" s="201">
        <v>0</v>
      </c>
      <c r="F633" s="201">
        <v>908709381.72000003</v>
      </c>
    </row>
    <row r="634" spans="1:6" x14ac:dyDescent="0.2">
      <c r="A634" s="200" t="s">
        <v>9</v>
      </c>
      <c r="B634" s="204">
        <v>61500000</v>
      </c>
      <c r="C634" s="205" t="s">
        <v>409</v>
      </c>
      <c r="D634" s="201">
        <v>152745475.93000001</v>
      </c>
      <c r="E634" s="201">
        <v>0</v>
      </c>
      <c r="F634" s="201">
        <v>152745475.93000001</v>
      </c>
    </row>
    <row r="635" spans="1:6" x14ac:dyDescent="0.2">
      <c r="A635" s="200" t="s">
        <v>9</v>
      </c>
      <c r="B635" s="204">
        <v>61600000</v>
      </c>
      <c r="C635" s="205" t="s">
        <v>417</v>
      </c>
      <c r="D635" s="201">
        <v>51658592.079999998</v>
      </c>
      <c r="E635" s="201">
        <v>0</v>
      </c>
      <c r="F635" s="201">
        <v>51658592.079999998</v>
      </c>
    </row>
    <row r="636" spans="1:6" x14ac:dyDescent="0.2">
      <c r="A636" s="200" t="s">
        <v>9</v>
      </c>
      <c r="B636" s="204">
        <v>61800000</v>
      </c>
      <c r="C636" s="205" t="s">
        <v>184</v>
      </c>
      <c r="D636" s="201">
        <v>6926605.8300000001</v>
      </c>
      <c r="E636" s="201">
        <v>0</v>
      </c>
      <c r="F636" s="201">
        <v>6926605.8300000001</v>
      </c>
    </row>
    <row r="637" spans="1:6" x14ac:dyDescent="0.2">
      <c r="A637" s="200" t="s">
        <v>9</v>
      </c>
      <c r="B637" s="204">
        <v>62100000</v>
      </c>
      <c r="C637" s="205" t="s">
        <v>422</v>
      </c>
      <c r="D637" s="201">
        <v>145555334.44</v>
      </c>
      <c r="E637" s="201">
        <v>0</v>
      </c>
      <c r="F637" s="201">
        <v>145555334.44</v>
      </c>
    </row>
    <row r="638" spans="1:6" x14ac:dyDescent="0.2">
      <c r="A638" s="200" t="s">
        <v>9</v>
      </c>
      <c r="B638" s="204">
        <v>62103000</v>
      </c>
      <c r="C638" s="205" t="s">
        <v>499</v>
      </c>
      <c r="D638" s="201">
        <v>66813109</v>
      </c>
      <c r="E638" s="201">
        <v>0</v>
      </c>
      <c r="F638" s="201">
        <v>66813109</v>
      </c>
    </row>
    <row r="639" spans="1:6" x14ac:dyDescent="0.2">
      <c r="A639" s="200" t="s">
        <v>9</v>
      </c>
      <c r="B639" s="204">
        <v>62200000</v>
      </c>
      <c r="C639" s="205" t="s">
        <v>425</v>
      </c>
      <c r="D639" s="201">
        <v>653000710.37</v>
      </c>
      <c r="E639" s="201">
        <v>0</v>
      </c>
      <c r="F639" s="201">
        <v>653000710.37</v>
      </c>
    </row>
    <row r="640" spans="1:6" x14ac:dyDescent="0.2">
      <c r="A640" s="200" t="s">
        <v>9</v>
      </c>
      <c r="B640" s="204">
        <v>62300000</v>
      </c>
      <c r="C640" s="205" t="s">
        <v>191</v>
      </c>
      <c r="D640" s="201">
        <v>226660477.06999999</v>
      </c>
      <c r="E640" s="201">
        <v>0</v>
      </c>
      <c r="F640" s="201">
        <v>226660477.06999999</v>
      </c>
    </row>
    <row r="641" spans="1:6" x14ac:dyDescent="0.2">
      <c r="A641" s="200" t="s">
        <v>9</v>
      </c>
      <c r="B641" s="204">
        <v>62401000</v>
      </c>
      <c r="C641" s="205" t="s">
        <v>433</v>
      </c>
      <c r="D641" s="201">
        <v>1141130192.8800001</v>
      </c>
      <c r="E641" s="201">
        <v>0</v>
      </c>
      <c r="F641" s="201">
        <v>1141130192.8800001</v>
      </c>
    </row>
    <row r="642" spans="1:6" x14ac:dyDescent="0.2">
      <c r="A642" s="200" t="s">
        <v>9</v>
      </c>
      <c r="B642" s="204">
        <v>62501000</v>
      </c>
      <c r="C642" s="205" t="s">
        <v>195</v>
      </c>
      <c r="D642" s="201">
        <v>384989136.61000001</v>
      </c>
      <c r="E642" s="201">
        <v>0</v>
      </c>
      <c r="F642" s="201">
        <v>384989136.61000001</v>
      </c>
    </row>
    <row r="643" spans="1:6" x14ac:dyDescent="0.2">
      <c r="A643" s="200" t="s">
        <v>9</v>
      </c>
      <c r="B643" s="204">
        <v>62601000</v>
      </c>
      <c r="C643" s="205" t="s">
        <v>440</v>
      </c>
      <c r="D643" s="201">
        <v>149569284.05000001</v>
      </c>
      <c r="E643" s="201">
        <v>0</v>
      </c>
      <c r="F643" s="201">
        <v>149569284.05000001</v>
      </c>
    </row>
    <row r="644" spans="1:6" x14ac:dyDescent="0.2">
      <c r="A644" s="200" t="s">
        <v>9</v>
      </c>
      <c r="B644" s="204">
        <v>62608000</v>
      </c>
      <c r="C644" s="205" t="s">
        <v>206</v>
      </c>
      <c r="D644" s="201">
        <v>6785952.5999999996</v>
      </c>
      <c r="E644" s="201">
        <v>0</v>
      </c>
      <c r="F644" s="201">
        <v>6785952.5999999996</v>
      </c>
    </row>
    <row r="645" spans="1:6" x14ac:dyDescent="0.2">
      <c r="A645" s="200" t="s">
        <v>9</v>
      </c>
      <c r="B645" s="204">
        <v>62701000</v>
      </c>
      <c r="C645" s="205" t="s">
        <v>207</v>
      </c>
      <c r="D645" s="201">
        <v>330596315.68000001</v>
      </c>
      <c r="E645" s="201">
        <v>0</v>
      </c>
      <c r="F645" s="201">
        <v>330596315.68000001</v>
      </c>
    </row>
    <row r="646" spans="1:6" x14ac:dyDescent="0.2">
      <c r="A646" s="200" t="s">
        <v>9</v>
      </c>
      <c r="B646" s="204">
        <v>62800000</v>
      </c>
      <c r="C646" s="205" t="s">
        <v>463</v>
      </c>
      <c r="D646" s="201">
        <v>5200000</v>
      </c>
      <c r="E646" s="201">
        <v>0</v>
      </c>
      <c r="F646" s="201">
        <v>5200000</v>
      </c>
    </row>
    <row r="647" spans="1:6" x14ac:dyDescent="0.2">
      <c r="A647" s="200" t="s">
        <v>9</v>
      </c>
      <c r="B647" s="218">
        <v>63500000</v>
      </c>
      <c r="C647" s="205" t="s">
        <v>215</v>
      </c>
      <c r="D647" s="201">
        <v>7115553.7000000002</v>
      </c>
      <c r="E647" s="201">
        <v>0</v>
      </c>
      <c r="F647" s="201">
        <v>7115553.7000000002</v>
      </c>
    </row>
    <row r="648" spans="1:6" x14ac:dyDescent="0.2">
      <c r="A648" s="200" t="s">
        <v>9</v>
      </c>
      <c r="B648" s="208">
        <v>63501000</v>
      </c>
      <c r="C648" s="205" t="s">
        <v>465</v>
      </c>
      <c r="D648" s="201">
        <v>520850.4</v>
      </c>
      <c r="E648" s="201">
        <v>0</v>
      </c>
      <c r="F648" s="201">
        <v>520850.4</v>
      </c>
    </row>
    <row r="649" spans="1:6" x14ac:dyDescent="0.2">
      <c r="A649" s="200" t="s">
        <v>9</v>
      </c>
      <c r="B649" s="204">
        <v>63503000</v>
      </c>
      <c r="C649" s="205" t="s">
        <v>213</v>
      </c>
      <c r="D649" s="201">
        <v>74150.899999999994</v>
      </c>
      <c r="E649" s="201">
        <v>0</v>
      </c>
      <c r="F649" s="201">
        <v>74150.899999999994</v>
      </c>
    </row>
    <row r="650" spans="1:6" x14ac:dyDescent="0.2">
      <c r="A650" s="200" t="s">
        <v>9</v>
      </c>
      <c r="B650" s="204">
        <v>63504000</v>
      </c>
      <c r="C650" s="205" t="s">
        <v>472</v>
      </c>
      <c r="D650" s="201">
        <v>10878317.58</v>
      </c>
      <c r="E650" s="201">
        <v>0</v>
      </c>
      <c r="F650" s="201">
        <v>10878317.58</v>
      </c>
    </row>
    <row r="651" spans="1:6" x14ac:dyDescent="0.2">
      <c r="A651" s="200" t="s">
        <v>9</v>
      </c>
      <c r="B651" s="204">
        <v>63506000</v>
      </c>
      <c r="C651" s="205" t="s">
        <v>474</v>
      </c>
      <c r="D651" s="201">
        <v>27192091.370000001</v>
      </c>
      <c r="E651" s="201">
        <v>0</v>
      </c>
      <c r="F651" s="201">
        <v>27192091.370000001</v>
      </c>
    </row>
    <row r="652" spans="1:6" x14ac:dyDescent="0.2">
      <c r="A652" s="200" t="s">
        <v>9</v>
      </c>
      <c r="B652" s="208">
        <v>63507000</v>
      </c>
      <c r="C652" s="205" t="s">
        <v>475</v>
      </c>
      <c r="D652" s="201">
        <v>542209440.39999998</v>
      </c>
      <c r="E652" s="201">
        <v>0</v>
      </c>
      <c r="F652" s="201">
        <v>542209440.39999998</v>
      </c>
    </row>
    <row r="653" spans="1:6" x14ac:dyDescent="0.2">
      <c r="A653" s="200" t="s">
        <v>9</v>
      </c>
      <c r="B653" s="204">
        <v>64101000</v>
      </c>
      <c r="C653" s="205" t="s">
        <v>216</v>
      </c>
      <c r="D653" s="201">
        <v>3215359322.8025999</v>
      </c>
      <c r="E653" s="201">
        <v>0</v>
      </c>
      <c r="F653" s="201">
        <v>3215359322.8025999</v>
      </c>
    </row>
    <row r="654" spans="1:6" x14ac:dyDescent="0.2">
      <c r="A654" s="200" t="s">
        <v>9</v>
      </c>
      <c r="B654" s="204">
        <v>64501000</v>
      </c>
      <c r="C654" s="205" t="s">
        <v>483</v>
      </c>
      <c r="D654" s="201">
        <v>372079774.07740003</v>
      </c>
      <c r="E654" s="201">
        <v>0</v>
      </c>
      <c r="F654" s="201">
        <v>372079774.07740003</v>
      </c>
    </row>
    <row r="655" spans="1:6" x14ac:dyDescent="0.2">
      <c r="A655" s="200" t="s">
        <v>9</v>
      </c>
      <c r="B655" s="204">
        <v>64503000</v>
      </c>
      <c r="C655" s="205" t="s">
        <v>759</v>
      </c>
      <c r="D655" s="201">
        <v>777109.9</v>
      </c>
      <c r="E655" s="201">
        <v>0</v>
      </c>
      <c r="F655" s="201">
        <v>777109.9</v>
      </c>
    </row>
    <row r="656" spans="1:6" x14ac:dyDescent="0.2">
      <c r="A656" s="200" t="s">
        <v>9</v>
      </c>
      <c r="B656" s="208">
        <v>64700000</v>
      </c>
      <c r="C656" s="205" t="s">
        <v>223</v>
      </c>
      <c r="D656" s="201">
        <v>180000</v>
      </c>
      <c r="E656" s="201">
        <v>0</v>
      </c>
      <c r="F656" s="201">
        <v>180000</v>
      </c>
    </row>
    <row r="657" spans="1:6" x14ac:dyDescent="0.2">
      <c r="A657" s="200" t="s">
        <v>9</v>
      </c>
      <c r="B657" s="208">
        <v>64801000</v>
      </c>
      <c r="C657" s="205" t="s">
        <v>556</v>
      </c>
      <c r="D657" s="201">
        <v>3916788.69</v>
      </c>
      <c r="E657" s="201">
        <v>0</v>
      </c>
      <c r="F657" s="201">
        <v>3916788.69</v>
      </c>
    </row>
    <row r="658" spans="1:6" x14ac:dyDescent="0.2">
      <c r="A658" s="200" t="s">
        <v>9</v>
      </c>
      <c r="B658" s="204">
        <v>65100000</v>
      </c>
      <c r="C658" s="205" t="s">
        <v>228</v>
      </c>
      <c r="D658" s="201">
        <v>33531553.02</v>
      </c>
      <c r="E658" s="201">
        <v>0</v>
      </c>
      <c r="F658" s="201">
        <v>33531553.02</v>
      </c>
    </row>
    <row r="659" spans="1:6" x14ac:dyDescent="0.2">
      <c r="A659" s="200" t="s">
        <v>9</v>
      </c>
      <c r="B659" s="204">
        <v>65200000</v>
      </c>
      <c r="C659" s="205" t="s">
        <v>495</v>
      </c>
      <c r="D659" s="201">
        <v>6738784.2800000003</v>
      </c>
      <c r="E659" s="201">
        <v>0</v>
      </c>
      <c r="F659" s="201">
        <v>6738784.2800000003</v>
      </c>
    </row>
    <row r="660" spans="1:6" x14ac:dyDescent="0.2">
      <c r="A660" s="200" t="s">
        <v>9</v>
      </c>
      <c r="B660" s="204">
        <v>65601000</v>
      </c>
      <c r="C660" s="205" t="s">
        <v>561</v>
      </c>
      <c r="D660" s="201">
        <v>880000</v>
      </c>
      <c r="E660" s="201">
        <v>0</v>
      </c>
      <c r="F660" s="201">
        <v>880000</v>
      </c>
    </row>
    <row r="661" spans="1:6" x14ac:dyDescent="0.2">
      <c r="A661" s="200" t="s">
        <v>9</v>
      </c>
      <c r="B661" s="204">
        <v>65602000</v>
      </c>
      <c r="C661" s="205" t="s">
        <v>229</v>
      </c>
      <c r="D661" s="201">
        <v>19231060</v>
      </c>
      <c r="E661" s="201">
        <v>0</v>
      </c>
      <c r="F661" s="201">
        <v>19231060</v>
      </c>
    </row>
    <row r="662" spans="1:6" x14ac:dyDescent="0.2">
      <c r="A662" s="200" t="s">
        <v>9</v>
      </c>
      <c r="B662" s="204">
        <v>65700000</v>
      </c>
      <c r="C662" s="205" t="s">
        <v>766</v>
      </c>
      <c r="D662" s="201">
        <v>33280430.960000001</v>
      </c>
      <c r="E662" s="201">
        <v>0</v>
      </c>
      <c r="F662" s="201">
        <v>33280430.960000001</v>
      </c>
    </row>
    <row r="663" spans="1:6" x14ac:dyDescent="0.2">
      <c r="A663" s="200" t="s">
        <v>9</v>
      </c>
      <c r="B663" s="208">
        <v>65800000</v>
      </c>
      <c r="C663" s="214" t="s">
        <v>497</v>
      </c>
      <c r="D663" s="201">
        <v>197042.54</v>
      </c>
      <c r="E663" s="201">
        <v>0</v>
      </c>
      <c r="F663" s="201">
        <v>197042.54</v>
      </c>
    </row>
    <row r="664" spans="1:6" x14ac:dyDescent="0.2">
      <c r="A664" s="200" t="s">
        <v>9</v>
      </c>
      <c r="B664" s="204">
        <v>66100000</v>
      </c>
      <c r="C664" s="205" t="s">
        <v>500</v>
      </c>
      <c r="D664" s="201">
        <v>1928370814.02</v>
      </c>
      <c r="E664" s="201">
        <v>0</v>
      </c>
      <c r="F664" s="201">
        <v>1928370814.02</v>
      </c>
    </row>
    <row r="665" spans="1:6" x14ac:dyDescent="0.2">
      <c r="A665" s="200" t="s">
        <v>9</v>
      </c>
      <c r="B665" s="204">
        <v>66600000</v>
      </c>
      <c r="C665" s="205" t="s">
        <v>232</v>
      </c>
      <c r="D665" s="201">
        <v>587093782.28320003</v>
      </c>
      <c r="E665" s="201">
        <v>0</v>
      </c>
      <c r="F665" s="201">
        <v>587093782.28320003</v>
      </c>
    </row>
    <row r="666" spans="1:6" x14ac:dyDescent="0.2">
      <c r="A666" s="200" t="s">
        <v>9</v>
      </c>
      <c r="B666" s="204">
        <v>68111000</v>
      </c>
      <c r="C666" s="205" t="s">
        <v>509</v>
      </c>
      <c r="D666" s="201">
        <v>22150118.629999999</v>
      </c>
      <c r="E666" s="201">
        <v>0</v>
      </c>
      <c r="F666" s="201">
        <v>22150118.629999999</v>
      </c>
    </row>
    <row r="667" spans="1:6" x14ac:dyDescent="0.2">
      <c r="A667" s="200" t="s">
        <v>9</v>
      </c>
      <c r="B667" s="204">
        <v>68112000</v>
      </c>
      <c r="C667" s="205" t="s">
        <v>511</v>
      </c>
      <c r="D667" s="201">
        <v>331427463.86000001</v>
      </c>
      <c r="E667" s="201">
        <v>0</v>
      </c>
      <c r="F667" s="201">
        <v>331427463.86000001</v>
      </c>
    </row>
    <row r="668" spans="1:6" x14ac:dyDescent="0.2">
      <c r="A668" s="200" t="s">
        <v>9</v>
      </c>
      <c r="B668" s="204">
        <v>68500000</v>
      </c>
      <c r="C668" s="205" t="s">
        <v>512</v>
      </c>
      <c r="D668" s="201">
        <v>983778890.86000001</v>
      </c>
      <c r="E668" s="201">
        <v>0</v>
      </c>
      <c r="F668" s="201">
        <v>983778890.86000001</v>
      </c>
    </row>
    <row r="669" spans="1:6" x14ac:dyDescent="0.2">
      <c r="A669" s="200" t="s">
        <v>9</v>
      </c>
      <c r="B669" s="204">
        <v>69800000</v>
      </c>
      <c r="C669" s="205" t="s">
        <v>513</v>
      </c>
      <c r="D669" s="201">
        <v>1045086405.46584</v>
      </c>
      <c r="E669" s="201">
        <v>0</v>
      </c>
      <c r="F669" s="201">
        <v>1045086405.46584</v>
      </c>
    </row>
    <row r="670" spans="1:6" x14ac:dyDescent="0.2">
      <c r="A670" s="200" t="s">
        <v>9</v>
      </c>
      <c r="B670" s="204">
        <v>70710000</v>
      </c>
      <c r="C670" s="205" t="s">
        <v>572</v>
      </c>
      <c r="D670" s="201">
        <v>0</v>
      </c>
      <c r="E670" s="201">
        <v>65033063524.230003</v>
      </c>
      <c r="F670" s="201">
        <v>-65033063524.230003</v>
      </c>
    </row>
    <row r="671" spans="1:6" x14ac:dyDescent="0.2">
      <c r="A671" s="200" t="s">
        <v>9</v>
      </c>
      <c r="B671" s="204">
        <v>70800000</v>
      </c>
      <c r="C671" s="205" t="s">
        <v>522</v>
      </c>
      <c r="D671" s="201">
        <v>0</v>
      </c>
      <c r="E671" s="201">
        <v>901600</v>
      </c>
      <c r="F671" s="201">
        <v>-901600</v>
      </c>
    </row>
    <row r="672" spans="1:6" x14ac:dyDescent="0.2">
      <c r="A672" s="200" t="s">
        <v>9</v>
      </c>
      <c r="B672" s="204">
        <v>70900000</v>
      </c>
      <c r="C672" s="205" t="s">
        <v>523</v>
      </c>
      <c r="D672" s="201">
        <v>1346449840.4400001</v>
      </c>
      <c r="E672" s="201">
        <v>0</v>
      </c>
      <c r="F672" s="201">
        <v>1346449840.4400001</v>
      </c>
    </row>
    <row r="673" spans="1:6" x14ac:dyDescent="0.2">
      <c r="A673" s="200" t="s">
        <v>9</v>
      </c>
      <c r="B673" s="208">
        <v>71400000</v>
      </c>
      <c r="C673" s="205" t="s">
        <v>782</v>
      </c>
      <c r="D673" s="201">
        <v>3652514.13</v>
      </c>
      <c r="E673" s="201">
        <v>0</v>
      </c>
      <c r="F673" s="201">
        <v>3652514.13</v>
      </c>
    </row>
    <row r="674" spans="1:6" x14ac:dyDescent="0.2">
      <c r="A674" s="200" t="s">
        <v>9</v>
      </c>
      <c r="B674" s="204">
        <v>75200000</v>
      </c>
      <c r="C674" s="205" t="s">
        <v>524</v>
      </c>
      <c r="D674" s="201">
        <v>0</v>
      </c>
      <c r="E674" s="201">
        <v>18158252</v>
      </c>
      <c r="F674" s="201">
        <v>-18158252</v>
      </c>
    </row>
    <row r="675" spans="1:6" x14ac:dyDescent="0.2">
      <c r="A675" s="200" t="s">
        <v>9</v>
      </c>
      <c r="B675" s="204">
        <v>75800000</v>
      </c>
      <c r="C675" s="205" t="s">
        <v>237</v>
      </c>
      <c r="D675" s="201">
        <v>0</v>
      </c>
      <c r="E675" s="201">
        <v>51495022.32</v>
      </c>
      <c r="F675" s="201">
        <v>-51495022.32</v>
      </c>
    </row>
    <row r="676" spans="1:6" x14ac:dyDescent="0.2">
      <c r="A676" s="200" t="s">
        <v>9</v>
      </c>
      <c r="B676" s="204">
        <v>76500000</v>
      </c>
      <c r="C676" s="205" t="s">
        <v>527</v>
      </c>
      <c r="D676" s="201">
        <v>0</v>
      </c>
      <c r="E676" s="201">
        <v>1587998.39</v>
      </c>
      <c r="F676" s="201">
        <v>-1587998.39</v>
      </c>
    </row>
    <row r="677" spans="1:6" x14ac:dyDescent="0.2">
      <c r="A677" s="200" t="s">
        <v>9</v>
      </c>
      <c r="B677" s="204">
        <v>76600000</v>
      </c>
      <c r="C677" s="205" t="s">
        <v>239</v>
      </c>
      <c r="D677" s="201">
        <v>0</v>
      </c>
      <c r="E677" s="201">
        <v>148146950.8836</v>
      </c>
      <c r="F677" s="201">
        <v>-148146950.8836</v>
      </c>
    </row>
    <row r="678" spans="1:6" x14ac:dyDescent="0.2">
      <c r="A678" s="200" t="s">
        <v>9</v>
      </c>
      <c r="B678" s="204">
        <v>78500000</v>
      </c>
      <c r="C678" s="205" t="s">
        <v>529</v>
      </c>
      <c r="D678" s="201">
        <v>0</v>
      </c>
      <c r="E678" s="201">
        <v>421297269.25</v>
      </c>
      <c r="F678" s="201">
        <v>-421297269.25</v>
      </c>
    </row>
    <row r="679" spans="1:6" x14ac:dyDescent="0.2">
      <c r="A679" s="200" t="s">
        <v>13</v>
      </c>
      <c r="B679" s="204">
        <v>10100000</v>
      </c>
      <c r="C679" s="205" t="s">
        <v>43</v>
      </c>
      <c r="D679" s="201">
        <v>0</v>
      </c>
      <c r="E679" s="201">
        <v>3980000000</v>
      </c>
      <c r="F679" s="201">
        <v>-3980000000</v>
      </c>
    </row>
    <row r="680" spans="1:6" x14ac:dyDescent="0.2">
      <c r="A680" s="200" t="s">
        <v>13</v>
      </c>
      <c r="B680" s="204">
        <v>10610000</v>
      </c>
      <c r="C680" s="205" t="s">
        <v>240</v>
      </c>
      <c r="D680" s="201">
        <v>0</v>
      </c>
      <c r="E680" s="201">
        <v>398000000</v>
      </c>
      <c r="F680" s="201">
        <v>-398000000</v>
      </c>
    </row>
    <row r="681" spans="1:6" x14ac:dyDescent="0.2">
      <c r="A681" s="200" t="s">
        <v>13</v>
      </c>
      <c r="B681" s="204">
        <v>11000000</v>
      </c>
      <c r="C681" s="205" t="s">
        <v>241</v>
      </c>
      <c r="D681" s="201">
        <v>0</v>
      </c>
      <c r="E681" s="201">
        <v>22975564659.380001</v>
      </c>
      <c r="F681" s="201">
        <v>-22975564659.380001</v>
      </c>
    </row>
    <row r="682" spans="1:6" x14ac:dyDescent="0.2">
      <c r="A682" s="200" t="s">
        <v>13</v>
      </c>
      <c r="B682" s="204">
        <v>16420000</v>
      </c>
      <c r="C682" s="205" t="s">
        <v>245</v>
      </c>
      <c r="D682" s="201">
        <v>0</v>
      </c>
      <c r="E682" s="201">
        <v>5178751889.2700005</v>
      </c>
      <c r="F682" s="201">
        <v>-5178751889.2700005</v>
      </c>
    </row>
    <row r="683" spans="1:6" x14ac:dyDescent="0.2">
      <c r="A683" s="200" t="s">
        <v>13</v>
      </c>
      <c r="B683" s="213">
        <v>16500000</v>
      </c>
      <c r="C683" s="214" t="s">
        <v>3212</v>
      </c>
      <c r="D683" s="201">
        <v>0</v>
      </c>
      <c r="E683" s="201">
        <v>1651059124.96</v>
      </c>
      <c r="F683" s="201">
        <v>-1651059124.96</v>
      </c>
    </row>
    <row r="684" spans="1:6" x14ac:dyDescent="0.2">
      <c r="A684" s="200" t="s">
        <v>13</v>
      </c>
      <c r="B684" s="204">
        <v>20400000</v>
      </c>
      <c r="C684" s="205" t="s">
        <v>47</v>
      </c>
      <c r="D684" s="201">
        <v>21223664.359999999</v>
      </c>
      <c r="E684" s="201">
        <v>0</v>
      </c>
      <c r="F684" s="201">
        <v>21223664.359999999</v>
      </c>
    </row>
    <row r="685" spans="1:6" x14ac:dyDescent="0.2">
      <c r="A685" s="200" t="s">
        <v>13</v>
      </c>
      <c r="B685" s="204">
        <v>20500000</v>
      </c>
      <c r="C685" s="215" t="s">
        <v>801</v>
      </c>
      <c r="D685" s="201">
        <v>6174624.8099999996</v>
      </c>
      <c r="E685" s="201">
        <v>0</v>
      </c>
      <c r="F685" s="201">
        <v>6174624.8099999996</v>
      </c>
    </row>
    <row r="686" spans="1:6" x14ac:dyDescent="0.2">
      <c r="A686" s="200" t="s">
        <v>13</v>
      </c>
      <c r="B686" s="208">
        <v>21100000</v>
      </c>
      <c r="C686" s="205" t="s">
        <v>250</v>
      </c>
      <c r="D686" s="201">
        <v>256800000</v>
      </c>
      <c r="E686" s="201">
        <v>0</v>
      </c>
      <c r="F686" s="201">
        <v>256800000</v>
      </c>
    </row>
    <row r="687" spans="1:6" x14ac:dyDescent="0.2">
      <c r="A687" s="200" t="s">
        <v>13</v>
      </c>
      <c r="B687" s="204">
        <v>21300000</v>
      </c>
      <c r="C687" s="205" t="s">
        <v>252</v>
      </c>
      <c r="D687" s="201">
        <v>10186380914.440001</v>
      </c>
      <c r="E687" s="201">
        <v>0</v>
      </c>
      <c r="F687" s="201">
        <v>10186380914.440001</v>
      </c>
    </row>
    <row r="688" spans="1:6" x14ac:dyDescent="0.2">
      <c r="A688" s="200" t="s">
        <v>13</v>
      </c>
      <c r="B688" s="208">
        <v>21530000</v>
      </c>
      <c r="C688" s="214" t="s">
        <v>1979</v>
      </c>
      <c r="D688" s="201">
        <v>604974909.87</v>
      </c>
      <c r="E688" s="201">
        <v>0</v>
      </c>
      <c r="F688" s="201">
        <v>604974909.87</v>
      </c>
    </row>
    <row r="689" spans="1:6" x14ac:dyDescent="0.2">
      <c r="A689" s="200" t="s">
        <v>13</v>
      </c>
      <c r="B689" s="208">
        <v>21850000</v>
      </c>
      <c r="C689" s="214" t="s">
        <v>3321</v>
      </c>
      <c r="D689" s="201">
        <v>1195000</v>
      </c>
      <c r="E689" s="201">
        <v>0</v>
      </c>
      <c r="F689" s="201">
        <v>1195000</v>
      </c>
    </row>
    <row r="690" spans="1:6" x14ac:dyDescent="0.2">
      <c r="A690" s="200" t="s">
        <v>13</v>
      </c>
      <c r="B690" s="204">
        <v>21830000</v>
      </c>
      <c r="C690" s="205" t="s">
        <v>53</v>
      </c>
      <c r="D690" s="201">
        <v>421996047.69999999</v>
      </c>
      <c r="E690" s="201">
        <v>0</v>
      </c>
      <c r="F690" s="201">
        <v>421996047.69999999</v>
      </c>
    </row>
    <row r="691" spans="1:6" x14ac:dyDescent="0.2">
      <c r="A691" s="200" t="s">
        <v>13</v>
      </c>
      <c r="B691" s="204">
        <v>21200000</v>
      </c>
      <c r="C691" s="205" t="s">
        <v>251</v>
      </c>
      <c r="D691" s="201">
        <v>335848587.44999999</v>
      </c>
      <c r="E691" s="201">
        <v>0</v>
      </c>
      <c r="F691" s="201">
        <v>335848587.44999999</v>
      </c>
    </row>
    <row r="692" spans="1:6" x14ac:dyDescent="0.2">
      <c r="A692" s="200" t="s">
        <v>13</v>
      </c>
      <c r="B692" s="204">
        <v>21500000</v>
      </c>
      <c r="C692" s="205" t="s">
        <v>253</v>
      </c>
      <c r="D692" s="201">
        <v>94238265.260000005</v>
      </c>
      <c r="E692" s="201">
        <v>0</v>
      </c>
      <c r="F692" s="201">
        <v>94238265.260000005</v>
      </c>
    </row>
    <row r="693" spans="1:6" x14ac:dyDescent="0.2">
      <c r="A693" s="200" t="s">
        <v>13</v>
      </c>
      <c r="B693" s="208">
        <v>21520000</v>
      </c>
      <c r="C693" s="205" t="s">
        <v>256</v>
      </c>
      <c r="D693" s="201">
        <v>17308000</v>
      </c>
      <c r="E693" s="201">
        <v>0</v>
      </c>
      <c r="F693" s="201">
        <v>17308000</v>
      </c>
    </row>
    <row r="694" spans="1:6" x14ac:dyDescent="0.2">
      <c r="A694" s="200" t="s">
        <v>13</v>
      </c>
      <c r="B694" s="204">
        <v>21820000</v>
      </c>
      <c r="C694" s="205" t="s">
        <v>52</v>
      </c>
      <c r="D694" s="201">
        <v>101201104.33</v>
      </c>
      <c r="E694" s="201">
        <v>0</v>
      </c>
      <c r="F694" s="201">
        <v>101201104.33</v>
      </c>
    </row>
    <row r="695" spans="1:6" x14ac:dyDescent="0.2">
      <c r="A695" s="200" t="s">
        <v>13</v>
      </c>
      <c r="B695" s="204">
        <v>21840000</v>
      </c>
      <c r="C695" s="205" t="s">
        <v>54</v>
      </c>
      <c r="D695" s="201">
        <v>104940426.43000001</v>
      </c>
      <c r="E695" s="201">
        <v>0</v>
      </c>
      <c r="F695" s="201">
        <v>104940426.43000001</v>
      </c>
    </row>
    <row r="696" spans="1:6" x14ac:dyDescent="0.2">
      <c r="A696" s="200" t="s">
        <v>13</v>
      </c>
      <c r="B696" s="208">
        <v>21810000</v>
      </c>
      <c r="C696" s="205" t="s">
        <v>1996</v>
      </c>
      <c r="D696" s="201">
        <v>12516839278.360001</v>
      </c>
      <c r="E696" s="201">
        <v>0</v>
      </c>
      <c r="F696" s="201">
        <v>12516839278.360001</v>
      </c>
    </row>
    <row r="697" spans="1:6" x14ac:dyDescent="0.2">
      <c r="A697" s="200" t="s">
        <v>13</v>
      </c>
      <c r="B697" s="204">
        <v>23000000</v>
      </c>
      <c r="C697" s="205" t="s">
        <v>266</v>
      </c>
      <c r="D697" s="201">
        <v>4636334010.5900002</v>
      </c>
      <c r="E697" s="201">
        <v>0</v>
      </c>
      <c r="F697" s="201">
        <v>4636334010.5900002</v>
      </c>
    </row>
    <row r="698" spans="1:6" x14ac:dyDescent="0.2">
      <c r="A698" s="200" t="s">
        <v>13</v>
      </c>
      <c r="B698" s="204">
        <v>26100000</v>
      </c>
      <c r="C698" s="205" t="s">
        <v>55</v>
      </c>
      <c r="D698" s="201">
        <v>1119000000</v>
      </c>
      <c r="E698" s="201">
        <v>0</v>
      </c>
      <c r="F698" s="201">
        <v>1119000000</v>
      </c>
    </row>
    <row r="699" spans="1:6" x14ac:dyDescent="0.2">
      <c r="A699" s="200" t="s">
        <v>13</v>
      </c>
      <c r="B699" s="204">
        <v>27500000</v>
      </c>
      <c r="C699" s="205" t="s">
        <v>56</v>
      </c>
      <c r="D699" s="201">
        <v>345033000</v>
      </c>
      <c r="E699" s="201">
        <v>0</v>
      </c>
      <c r="F699" s="201">
        <v>345033000</v>
      </c>
    </row>
    <row r="700" spans="1:6" x14ac:dyDescent="0.2">
      <c r="A700" s="200" t="s">
        <v>13</v>
      </c>
      <c r="B700" s="204">
        <v>28040000</v>
      </c>
      <c r="C700" s="205" t="s">
        <v>265</v>
      </c>
      <c r="D700" s="201">
        <v>0</v>
      </c>
      <c r="E700" s="201">
        <v>21223664.350000001</v>
      </c>
      <c r="F700" s="201">
        <v>-21223664.350000001</v>
      </c>
    </row>
    <row r="701" spans="1:6" x14ac:dyDescent="0.2">
      <c r="A701" s="200" t="s">
        <v>13</v>
      </c>
      <c r="B701" s="204">
        <v>28050000</v>
      </c>
      <c r="C701" s="215" t="s">
        <v>819</v>
      </c>
      <c r="D701" s="201">
        <v>0</v>
      </c>
      <c r="E701" s="201">
        <v>6174624.7999999998</v>
      </c>
      <c r="F701" s="201">
        <v>-6174624.7999999998</v>
      </c>
    </row>
    <row r="702" spans="1:6" x14ac:dyDescent="0.2">
      <c r="A702" s="200" t="s">
        <v>13</v>
      </c>
      <c r="B702" s="204">
        <v>28120000</v>
      </c>
      <c r="C702" s="205" t="s">
        <v>267</v>
      </c>
      <c r="D702" s="201">
        <v>0</v>
      </c>
      <c r="E702" s="201">
        <v>94765663.209999993</v>
      </c>
      <c r="F702" s="201">
        <v>-94765663.209999993</v>
      </c>
    </row>
    <row r="703" spans="1:6" x14ac:dyDescent="0.2">
      <c r="A703" s="200" t="s">
        <v>13</v>
      </c>
      <c r="B703" s="204">
        <v>28130000</v>
      </c>
      <c r="C703" s="205" t="s">
        <v>268</v>
      </c>
      <c r="D703" s="201">
        <v>0</v>
      </c>
      <c r="E703" s="201">
        <v>1978580186.3299999</v>
      </c>
      <c r="F703" s="201">
        <v>-1978580186.3299999</v>
      </c>
    </row>
    <row r="704" spans="1:6" x14ac:dyDescent="0.2">
      <c r="A704" s="200" t="s">
        <v>13</v>
      </c>
      <c r="B704" s="204">
        <v>28150000</v>
      </c>
      <c r="C704" s="205" t="s">
        <v>269</v>
      </c>
      <c r="D704" s="201">
        <v>0</v>
      </c>
      <c r="E704" s="201">
        <v>62121668.259999998</v>
      </c>
      <c r="F704" s="201">
        <v>-62121668.259999998</v>
      </c>
    </row>
    <row r="705" spans="1:6" x14ac:dyDescent="0.2">
      <c r="A705" s="200" t="s">
        <v>13</v>
      </c>
      <c r="B705" s="208">
        <v>28152000</v>
      </c>
      <c r="C705" s="205" t="s">
        <v>606</v>
      </c>
      <c r="D705" s="201">
        <v>0</v>
      </c>
      <c r="E705" s="201">
        <v>3893186.11</v>
      </c>
      <c r="F705" s="201">
        <v>-3893186.11</v>
      </c>
    </row>
    <row r="706" spans="1:6" x14ac:dyDescent="0.2">
      <c r="A706" s="200" t="s">
        <v>13</v>
      </c>
      <c r="B706" s="213">
        <v>28153000</v>
      </c>
      <c r="C706" s="216" t="s">
        <v>1993</v>
      </c>
      <c r="D706" s="201">
        <v>0</v>
      </c>
      <c r="E706" s="201">
        <v>195793783.84999999</v>
      </c>
      <c r="F706" s="201">
        <v>-195793783.84999999</v>
      </c>
    </row>
    <row r="707" spans="1:6" x14ac:dyDescent="0.2">
      <c r="A707" s="200" t="s">
        <v>13</v>
      </c>
      <c r="B707" s="208">
        <v>28181000</v>
      </c>
      <c r="C707" s="216" t="s">
        <v>3322</v>
      </c>
      <c r="D707" s="201">
        <v>0</v>
      </c>
      <c r="E707" s="201">
        <v>5791471148.8100004</v>
      </c>
      <c r="F707" s="201">
        <v>-5791471148.8100004</v>
      </c>
    </row>
    <row r="708" spans="1:6" x14ac:dyDescent="0.2">
      <c r="A708" s="200" t="s">
        <v>13</v>
      </c>
      <c r="B708" s="204">
        <v>28182000</v>
      </c>
      <c r="C708" s="205" t="s">
        <v>59</v>
      </c>
      <c r="D708" s="201">
        <v>0</v>
      </c>
      <c r="E708" s="201">
        <v>36228848.770000003</v>
      </c>
      <c r="F708" s="201">
        <v>-36228848.770000003</v>
      </c>
    </row>
    <row r="709" spans="1:6" x14ac:dyDescent="0.2">
      <c r="A709" s="200" t="s">
        <v>13</v>
      </c>
      <c r="B709" s="204">
        <v>28183000</v>
      </c>
      <c r="C709" s="205" t="s">
        <v>60</v>
      </c>
      <c r="D709" s="201">
        <v>0</v>
      </c>
      <c r="E709" s="201">
        <v>264889765.53</v>
      </c>
      <c r="F709" s="201">
        <v>-264889765.53</v>
      </c>
    </row>
    <row r="710" spans="1:6" x14ac:dyDescent="0.2">
      <c r="A710" s="200" t="s">
        <v>13</v>
      </c>
      <c r="B710" s="204">
        <v>28184000</v>
      </c>
      <c r="C710" s="205" t="s">
        <v>61</v>
      </c>
      <c r="D710" s="201">
        <v>0</v>
      </c>
      <c r="E710" s="201">
        <v>70038845.959999993</v>
      </c>
      <c r="F710" s="201">
        <v>-70038845.959999993</v>
      </c>
    </row>
    <row r="711" spans="1:6" x14ac:dyDescent="0.2">
      <c r="A711" s="200" t="s">
        <v>13</v>
      </c>
      <c r="B711" s="204">
        <v>28185000</v>
      </c>
      <c r="C711" s="217" t="s">
        <v>2792</v>
      </c>
      <c r="D711" s="201">
        <v>0</v>
      </c>
      <c r="E711" s="201">
        <v>1025708.33</v>
      </c>
      <c r="F711" s="201">
        <v>-1025708.33</v>
      </c>
    </row>
    <row r="712" spans="1:6" x14ac:dyDescent="0.2">
      <c r="A712" s="200" t="s">
        <v>13</v>
      </c>
      <c r="B712" s="204">
        <v>31000000</v>
      </c>
      <c r="C712" s="205" t="s">
        <v>277</v>
      </c>
      <c r="D712" s="201">
        <v>22154229573</v>
      </c>
      <c r="E712" s="201">
        <v>0</v>
      </c>
      <c r="F712" s="201">
        <v>22154229573</v>
      </c>
    </row>
    <row r="713" spans="1:6" x14ac:dyDescent="0.2">
      <c r="A713" s="200" t="s">
        <v>13</v>
      </c>
      <c r="B713" s="208">
        <v>35500000</v>
      </c>
      <c r="C713" s="205" t="s">
        <v>613</v>
      </c>
      <c r="D713" s="201">
        <v>2908438897</v>
      </c>
      <c r="E713" s="201">
        <v>0</v>
      </c>
      <c r="F713" s="201">
        <v>2908438897</v>
      </c>
    </row>
    <row r="714" spans="1:6" x14ac:dyDescent="0.2">
      <c r="A714" s="200" t="s">
        <v>13</v>
      </c>
      <c r="B714" s="204">
        <v>38000000</v>
      </c>
      <c r="C714" s="205" t="s">
        <v>617</v>
      </c>
      <c r="D714" s="201">
        <v>3170934964.1700001</v>
      </c>
      <c r="E714" s="201">
        <v>0</v>
      </c>
      <c r="F714" s="201">
        <v>3170934964.1700001</v>
      </c>
    </row>
    <row r="715" spans="1:6" x14ac:dyDescent="0.2">
      <c r="A715" s="200" t="s">
        <v>13</v>
      </c>
      <c r="B715" s="204">
        <v>40110000</v>
      </c>
      <c r="C715" s="205" t="s">
        <v>63</v>
      </c>
      <c r="D715" s="201">
        <v>0</v>
      </c>
      <c r="E715" s="201">
        <v>5575509563.8199997</v>
      </c>
      <c r="F715" s="201">
        <v>-5575509563.8199997</v>
      </c>
    </row>
    <row r="716" spans="1:6" x14ac:dyDescent="0.2">
      <c r="A716" s="200" t="s">
        <v>13</v>
      </c>
      <c r="B716" s="204">
        <v>40120000</v>
      </c>
      <c r="C716" s="205" t="s">
        <v>65</v>
      </c>
      <c r="D716" s="201">
        <v>0</v>
      </c>
      <c r="E716" s="201">
        <v>1640685540.5838001</v>
      </c>
      <c r="F716" s="201">
        <v>-1640685540.5838001</v>
      </c>
    </row>
    <row r="717" spans="1:6" x14ac:dyDescent="0.2">
      <c r="A717" s="200" t="s">
        <v>13</v>
      </c>
      <c r="B717" s="204">
        <v>40310000</v>
      </c>
      <c r="C717" s="205" t="s">
        <v>280</v>
      </c>
      <c r="D717" s="201">
        <v>0</v>
      </c>
      <c r="E717" s="201">
        <v>76354440.549999997</v>
      </c>
      <c r="F717" s="201">
        <v>-76354440.549999997</v>
      </c>
    </row>
    <row r="718" spans="1:6" x14ac:dyDescent="0.2">
      <c r="A718" s="200" t="s">
        <v>13</v>
      </c>
      <c r="B718" s="204">
        <v>40320000</v>
      </c>
      <c r="C718" s="205" t="s">
        <v>288</v>
      </c>
      <c r="D718" s="201">
        <v>0</v>
      </c>
      <c r="E718" s="201">
        <v>703781266.78999996</v>
      </c>
      <c r="F718" s="201">
        <v>-703781266.78999996</v>
      </c>
    </row>
    <row r="719" spans="1:6" x14ac:dyDescent="0.2">
      <c r="A719" s="200" t="s">
        <v>13</v>
      </c>
      <c r="B719" s="204">
        <v>40330000</v>
      </c>
      <c r="C719" s="205" t="s">
        <v>289</v>
      </c>
      <c r="D719" s="201">
        <v>0</v>
      </c>
      <c r="E719" s="201">
        <v>297894771.86000001</v>
      </c>
      <c r="F719" s="201">
        <v>-297894771.86000001</v>
      </c>
    </row>
    <row r="720" spans="1:6" x14ac:dyDescent="0.2">
      <c r="A720" s="200" t="s">
        <v>13</v>
      </c>
      <c r="B720" s="204">
        <v>40340000</v>
      </c>
      <c r="C720" s="205" t="s">
        <v>67</v>
      </c>
      <c r="D720" s="201">
        <v>0</v>
      </c>
      <c r="E720" s="201">
        <v>321282987.69999999</v>
      </c>
      <c r="F720" s="201">
        <v>-321282987.69999999</v>
      </c>
    </row>
    <row r="721" spans="1:6" x14ac:dyDescent="0.2">
      <c r="A721" s="200" t="s">
        <v>13</v>
      </c>
      <c r="B721" s="208">
        <v>40810000</v>
      </c>
      <c r="C721" s="205" t="s">
        <v>68</v>
      </c>
      <c r="D721" s="201">
        <v>0</v>
      </c>
      <c r="E721" s="201">
        <v>601718698.05999994</v>
      </c>
      <c r="F721" s="201">
        <v>-601718698.05999994</v>
      </c>
    </row>
    <row r="722" spans="1:6" x14ac:dyDescent="0.2">
      <c r="A722" s="200" t="s">
        <v>13</v>
      </c>
      <c r="B722" s="204">
        <v>40910000</v>
      </c>
      <c r="C722" s="205" t="s">
        <v>3242</v>
      </c>
      <c r="D722" s="201">
        <v>382053678.81999999</v>
      </c>
      <c r="E722" s="201">
        <v>0</v>
      </c>
      <c r="F722" s="201">
        <v>382053678.81999999</v>
      </c>
    </row>
    <row r="723" spans="1:6" x14ac:dyDescent="0.2">
      <c r="A723" s="200" t="s">
        <v>13</v>
      </c>
      <c r="B723" s="204">
        <v>40920000</v>
      </c>
      <c r="C723" s="205" t="s">
        <v>287</v>
      </c>
      <c r="D723" s="201">
        <v>55712938.130000003</v>
      </c>
      <c r="E723" s="201">
        <v>0</v>
      </c>
      <c r="F723" s="201">
        <v>55712938.130000003</v>
      </c>
    </row>
    <row r="724" spans="1:6" x14ac:dyDescent="0.2">
      <c r="A724" s="200" t="s">
        <v>13</v>
      </c>
      <c r="B724" s="204">
        <v>41110000</v>
      </c>
      <c r="C724" s="205" t="s">
        <v>297</v>
      </c>
      <c r="D724" s="201">
        <v>9785713623.4799995</v>
      </c>
      <c r="E724" s="201">
        <v>0</v>
      </c>
      <c r="F724" s="201">
        <v>9785713623.4799995</v>
      </c>
    </row>
    <row r="725" spans="1:6" x14ac:dyDescent="0.2">
      <c r="A725" s="200" t="s">
        <v>13</v>
      </c>
      <c r="B725" s="204">
        <v>41300000</v>
      </c>
      <c r="C725" s="205" t="s">
        <v>290</v>
      </c>
      <c r="D725" s="201">
        <v>225604531</v>
      </c>
      <c r="E725" s="201">
        <v>0</v>
      </c>
      <c r="F725" s="201">
        <v>225604531</v>
      </c>
    </row>
    <row r="726" spans="1:6" x14ac:dyDescent="0.2">
      <c r="A726" s="200" t="s">
        <v>13</v>
      </c>
      <c r="B726" s="204">
        <v>41600000</v>
      </c>
      <c r="C726" s="205" t="s">
        <v>291</v>
      </c>
      <c r="D726" s="201">
        <v>1521651422.51</v>
      </c>
      <c r="E726" s="201">
        <v>0</v>
      </c>
      <c r="F726" s="201">
        <v>1521651422.51</v>
      </c>
    </row>
    <row r="727" spans="1:6" x14ac:dyDescent="0.2">
      <c r="A727" s="200" t="s">
        <v>13</v>
      </c>
      <c r="B727" s="208">
        <v>41810000</v>
      </c>
      <c r="C727" s="205" t="s">
        <v>1860</v>
      </c>
      <c r="D727" s="201">
        <v>38040882</v>
      </c>
      <c r="E727" s="201">
        <v>0</v>
      </c>
      <c r="F727" s="201">
        <v>38040882</v>
      </c>
    </row>
    <row r="728" spans="1:6" x14ac:dyDescent="0.2">
      <c r="A728" s="200" t="s">
        <v>13</v>
      </c>
      <c r="B728" s="204">
        <v>41900000</v>
      </c>
      <c r="C728" s="205" t="s">
        <v>293</v>
      </c>
      <c r="D728" s="201">
        <v>0</v>
      </c>
      <c r="E728" s="201">
        <v>857501.34</v>
      </c>
      <c r="F728" s="201">
        <v>-857501.34</v>
      </c>
    </row>
    <row r="729" spans="1:6" x14ac:dyDescent="0.2">
      <c r="A729" s="200" t="s">
        <v>13</v>
      </c>
      <c r="B729" s="204">
        <v>41980000</v>
      </c>
      <c r="C729" s="205" t="s">
        <v>295</v>
      </c>
      <c r="D729" s="201">
        <v>0</v>
      </c>
      <c r="E729" s="201">
        <v>14045381</v>
      </c>
      <c r="F729" s="201">
        <v>-14045381</v>
      </c>
    </row>
    <row r="730" spans="1:6" x14ac:dyDescent="0.2">
      <c r="A730" s="200" t="s">
        <v>13</v>
      </c>
      <c r="B730" s="204">
        <v>42100000</v>
      </c>
      <c r="C730" s="205" t="s">
        <v>303</v>
      </c>
      <c r="D730" s="201">
        <v>0</v>
      </c>
      <c r="E730" s="201">
        <v>5106748.97</v>
      </c>
      <c r="F730" s="201">
        <v>-5106748.97</v>
      </c>
    </row>
    <row r="731" spans="1:6" x14ac:dyDescent="0.2">
      <c r="A731" s="200" t="s">
        <v>13</v>
      </c>
      <c r="B731" s="208">
        <v>42510000</v>
      </c>
      <c r="C731" s="205" t="s">
        <v>73</v>
      </c>
      <c r="D731" s="201">
        <v>55000</v>
      </c>
      <c r="E731" s="201">
        <v>0</v>
      </c>
      <c r="F731" s="201">
        <v>55000</v>
      </c>
    </row>
    <row r="732" spans="1:6" x14ac:dyDescent="0.2">
      <c r="A732" s="200" t="s">
        <v>13</v>
      </c>
      <c r="B732" s="204">
        <v>42520000</v>
      </c>
      <c r="C732" s="205" t="s">
        <v>298</v>
      </c>
      <c r="D732" s="201">
        <v>0</v>
      </c>
      <c r="E732" s="201">
        <v>176999.85</v>
      </c>
      <c r="F732" s="201">
        <v>-176999.85</v>
      </c>
    </row>
    <row r="733" spans="1:6" x14ac:dyDescent="0.2">
      <c r="A733" s="200" t="s">
        <v>13</v>
      </c>
      <c r="B733" s="204">
        <v>42540000</v>
      </c>
      <c r="C733" s="205" t="s">
        <v>309</v>
      </c>
      <c r="D733" s="201">
        <v>0</v>
      </c>
      <c r="E733" s="201">
        <v>1107164.17</v>
      </c>
      <c r="F733" s="201">
        <v>-1107164.17</v>
      </c>
    </row>
    <row r="734" spans="1:6" x14ac:dyDescent="0.2">
      <c r="A734" s="200" t="s">
        <v>13</v>
      </c>
      <c r="B734" s="204">
        <v>42800000</v>
      </c>
      <c r="C734" s="205" t="s">
        <v>300</v>
      </c>
      <c r="D734" s="201">
        <v>0</v>
      </c>
      <c r="E734" s="201">
        <v>209778785</v>
      </c>
      <c r="F734" s="201">
        <v>-209778785</v>
      </c>
    </row>
    <row r="735" spans="1:6" x14ac:dyDescent="0.2">
      <c r="A735" s="200" t="s">
        <v>13</v>
      </c>
      <c r="B735" s="204">
        <v>43100000</v>
      </c>
      <c r="C735" s="205" t="s">
        <v>77</v>
      </c>
      <c r="D735" s="201">
        <v>0</v>
      </c>
      <c r="E735" s="201">
        <v>57146780.460000001</v>
      </c>
      <c r="F735" s="201">
        <v>-57146780.460000001</v>
      </c>
    </row>
    <row r="736" spans="1:6" x14ac:dyDescent="0.2">
      <c r="A736" s="200" t="s">
        <v>13</v>
      </c>
      <c r="B736" s="204">
        <v>43110000</v>
      </c>
      <c r="C736" s="205" t="s">
        <v>301</v>
      </c>
      <c r="D736" s="201">
        <v>0</v>
      </c>
      <c r="E736" s="201">
        <v>1231300</v>
      </c>
      <c r="F736" s="201">
        <v>-1231300</v>
      </c>
    </row>
    <row r="737" spans="1:6" x14ac:dyDescent="0.2">
      <c r="A737" s="200" t="s">
        <v>13</v>
      </c>
      <c r="B737" s="204">
        <v>43200000</v>
      </c>
      <c r="C737" s="205" t="s">
        <v>79</v>
      </c>
      <c r="D737" s="201">
        <v>0</v>
      </c>
      <c r="E737" s="201">
        <v>24279875.34</v>
      </c>
      <c r="F737" s="201">
        <v>-24279875.34</v>
      </c>
    </row>
    <row r="738" spans="1:6" x14ac:dyDescent="0.2">
      <c r="A738" s="200" t="s">
        <v>13</v>
      </c>
      <c r="B738" s="204">
        <v>43220000</v>
      </c>
      <c r="C738" s="205" t="s">
        <v>629</v>
      </c>
      <c r="D738" s="201">
        <v>0</v>
      </c>
      <c r="E738" s="201">
        <v>211602</v>
      </c>
      <c r="F738" s="201">
        <v>-211602</v>
      </c>
    </row>
    <row r="739" spans="1:6" x14ac:dyDescent="0.2">
      <c r="A739" s="200" t="s">
        <v>13</v>
      </c>
      <c r="B739" s="204">
        <v>43300000</v>
      </c>
      <c r="C739" s="205" t="s">
        <v>80</v>
      </c>
      <c r="D739" s="201">
        <v>0</v>
      </c>
      <c r="E739" s="201">
        <v>4072888.8</v>
      </c>
      <c r="F739" s="201">
        <v>-4072888.8</v>
      </c>
    </row>
    <row r="740" spans="1:6" x14ac:dyDescent="0.2">
      <c r="A740" s="200" t="s">
        <v>13</v>
      </c>
      <c r="B740" s="204">
        <v>43860000</v>
      </c>
      <c r="C740" s="205" t="s">
        <v>302</v>
      </c>
      <c r="D740" s="201">
        <v>0</v>
      </c>
      <c r="E740" s="201">
        <v>19183516.0699999</v>
      </c>
      <c r="F740" s="201">
        <v>-19183516.0699999</v>
      </c>
    </row>
    <row r="741" spans="1:6" x14ac:dyDescent="0.2">
      <c r="A741" s="200" t="s">
        <v>13</v>
      </c>
      <c r="B741" s="204">
        <v>44100000</v>
      </c>
      <c r="C741" s="205" t="s">
        <v>82</v>
      </c>
      <c r="D741" s="201">
        <v>0</v>
      </c>
      <c r="E741" s="201">
        <v>31630680</v>
      </c>
      <c r="F741" s="201">
        <v>-31630680</v>
      </c>
    </row>
    <row r="742" spans="1:6" x14ac:dyDescent="0.2">
      <c r="A742" s="200" t="s">
        <v>13</v>
      </c>
      <c r="B742" s="204">
        <v>44400000</v>
      </c>
      <c r="C742" s="205" t="s">
        <v>307</v>
      </c>
      <c r="D742" s="201">
        <v>8843961.3200000003</v>
      </c>
      <c r="E742" s="201">
        <v>0</v>
      </c>
      <c r="F742" s="201">
        <v>8843961.3200000003</v>
      </c>
    </row>
    <row r="743" spans="1:6" x14ac:dyDescent="0.2">
      <c r="A743" s="200" t="s">
        <v>13</v>
      </c>
      <c r="B743" s="208">
        <v>44410000</v>
      </c>
      <c r="C743" s="205" t="s">
        <v>308</v>
      </c>
      <c r="D743" s="201">
        <v>346497437.324094</v>
      </c>
      <c r="E743" s="201">
        <v>0</v>
      </c>
      <c r="F743" s="201">
        <v>346497437.324094</v>
      </c>
    </row>
    <row r="744" spans="1:6" x14ac:dyDescent="0.2">
      <c r="A744" s="200" t="s">
        <v>13</v>
      </c>
      <c r="B744" s="204">
        <v>44420000</v>
      </c>
      <c r="C744" s="205" t="s">
        <v>320</v>
      </c>
      <c r="D744" s="201">
        <v>0</v>
      </c>
      <c r="E744" s="201">
        <v>3880047.36</v>
      </c>
      <c r="F744" s="201">
        <v>-3880047.36</v>
      </c>
    </row>
    <row r="745" spans="1:6" x14ac:dyDescent="0.2">
      <c r="A745" s="200" t="s">
        <v>13</v>
      </c>
      <c r="B745" s="204">
        <v>44550000</v>
      </c>
      <c r="C745" s="205" t="s">
        <v>88</v>
      </c>
      <c r="D745" s="201">
        <v>970314022.01999998</v>
      </c>
      <c r="E745" s="201">
        <v>0</v>
      </c>
      <c r="F745" s="201">
        <v>970314022.01999998</v>
      </c>
    </row>
    <row r="746" spans="1:6" x14ac:dyDescent="0.2">
      <c r="A746" s="200" t="s">
        <v>13</v>
      </c>
      <c r="B746" s="204">
        <v>44561000</v>
      </c>
      <c r="C746" s="205" t="s">
        <v>2760</v>
      </c>
      <c r="D746" s="201">
        <v>17594117.440000001</v>
      </c>
      <c r="E746" s="201">
        <v>0</v>
      </c>
      <c r="F746" s="201">
        <v>17594117.440000001</v>
      </c>
    </row>
    <row r="747" spans="1:6" x14ac:dyDescent="0.2">
      <c r="A747" s="200" t="s">
        <v>13</v>
      </c>
      <c r="B747" s="204">
        <v>44561100</v>
      </c>
      <c r="C747" s="205" t="s">
        <v>641</v>
      </c>
      <c r="D747" s="201">
        <v>0</v>
      </c>
      <c r="E747" s="201">
        <v>982937.25</v>
      </c>
      <c r="F747" s="201">
        <v>-982937.25</v>
      </c>
    </row>
    <row r="748" spans="1:6" x14ac:dyDescent="0.2">
      <c r="A748" s="200" t="s">
        <v>13</v>
      </c>
      <c r="B748" s="204">
        <v>44562000</v>
      </c>
      <c r="C748" s="205" t="s">
        <v>89</v>
      </c>
      <c r="D748" s="201">
        <v>11725518.51</v>
      </c>
      <c r="E748" s="201">
        <v>0</v>
      </c>
      <c r="F748" s="201">
        <v>11725518.51</v>
      </c>
    </row>
    <row r="749" spans="1:6" x14ac:dyDescent="0.2">
      <c r="A749" s="200" t="s">
        <v>13</v>
      </c>
      <c r="B749" s="204">
        <v>44563000</v>
      </c>
      <c r="C749" s="205" t="s">
        <v>90</v>
      </c>
      <c r="D749" s="201">
        <v>5054899.8600000003</v>
      </c>
      <c r="E749" s="201">
        <v>0</v>
      </c>
      <c r="F749" s="201">
        <v>5054899.8600000003</v>
      </c>
    </row>
    <row r="750" spans="1:6" x14ac:dyDescent="0.2">
      <c r="A750" s="200" t="s">
        <v>13</v>
      </c>
      <c r="B750" s="204">
        <v>44564000</v>
      </c>
      <c r="C750" s="205" t="s">
        <v>91</v>
      </c>
      <c r="D750" s="201">
        <v>0</v>
      </c>
      <c r="E750" s="201">
        <v>13942143.710000001</v>
      </c>
      <c r="F750" s="201">
        <v>-13942143.710000001</v>
      </c>
    </row>
    <row r="751" spans="1:6" x14ac:dyDescent="0.2">
      <c r="A751" s="200" t="s">
        <v>13</v>
      </c>
      <c r="B751" s="204">
        <v>44565000</v>
      </c>
      <c r="C751" s="205" t="s">
        <v>92</v>
      </c>
      <c r="D751" s="201">
        <v>90297538.930000007</v>
      </c>
      <c r="E751" s="201">
        <v>0</v>
      </c>
      <c r="F751" s="201">
        <v>90297538.930000007</v>
      </c>
    </row>
    <row r="752" spans="1:6" x14ac:dyDescent="0.2">
      <c r="A752" s="200" t="s">
        <v>13</v>
      </c>
      <c r="B752" s="204">
        <v>44571000</v>
      </c>
      <c r="C752" s="205" t="s">
        <v>94</v>
      </c>
      <c r="D752" s="201">
        <v>0</v>
      </c>
      <c r="E752" s="201">
        <v>5054899.8600000003</v>
      </c>
      <c r="F752" s="201">
        <v>-5054899.8600000003</v>
      </c>
    </row>
    <row r="753" spans="1:6" x14ac:dyDescent="0.2">
      <c r="A753" s="200" t="s">
        <v>13</v>
      </c>
      <c r="B753" s="204">
        <v>44574000</v>
      </c>
      <c r="C753" s="205" t="s">
        <v>642</v>
      </c>
      <c r="D753" s="201">
        <v>0</v>
      </c>
      <c r="E753" s="201">
        <v>719500</v>
      </c>
      <c r="F753" s="201">
        <v>-719500</v>
      </c>
    </row>
    <row r="754" spans="1:6" x14ac:dyDescent="0.2">
      <c r="A754" s="200" t="s">
        <v>13</v>
      </c>
      <c r="B754" s="204">
        <v>44583000</v>
      </c>
      <c r="C754" s="205" t="s">
        <v>329</v>
      </c>
      <c r="D754" s="201">
        <v>320554.06</v>
      </c>
      <c r="E754" s="201">
        <v>0</v>
      </c>
      <c r="F754" s="201">
        <v>320554.06</v>
      </c>
    </row>
    <row r="755" spans="1:6" x14ac:dyDescent="0.2">
      <c r="A755" s="200" t="s">
        <v>13</v>
      </c>
      <c r="B755" s="204">
        <v>44584000</v>
      </c>
      <c r="C755" s="205" t="s">
        <v>2787</v>
      </c>
      <c r="D755" s="201">
        <v>292600</v>
      </c>
      <c r="E755" s="201">
        <v>0</v>
      </c>
      <c r="F755" s="201">
        <v>292600</v>
      </c>
    </row>
    <row r="756" spans="1:6" x14ac:dyDescent="0.2">
      <c r="A756" s="200" t="s">
        <v>13</v>
      </c>
      <c r="B756" s="204">
        <v>45511000</v>
      </c>
      <c r="C756" s="205" t="s">
        <v>330</v>
      </c>
      <c r="D756" s="201">
        <v>0</v>
      </c>
      <c r="E756" s="201">
        <v>20647326.579999998</v>
      </c>
      <c r="F756" s="201">
        <v>-20647326.579999998</v>
      </c>
    </row>
    <row r="757" spans="1:6" x14ac:dyDescent="0.2">
      <c r="A757" s="200" t="s">
        <v>13</v>
      </c>
      <c r="B757" s="204">
        <v>45530000</v>
      </c>
      <c r="C757" s="215" t="s">
        <v>21</v>
      </c>
      <c r="D757" s="201">
        <v>1494000000</v>
      </c>
      <c r="E757" s="201">
        <v>0</v>
      </c>
      <c r="F757" s="201">
        <v>1494000000</v>
      </c>
    </row>
    <row r="758" spans="1:6" x14ac:dyDescent="0.2">
      <c r="A758" s="200" t="s">
        <v>13</v>
      </c>
      <c r="B758" s="204">
        <v>45540000</v>
      </c>
      <c r="C758" s="215" t="s">
        <v>884</v>
      </c>
      <c r="D758" s="201">
        <v>0</v>
      </c>
      <c r="E758" s="201">
        <v>227800000</v>
      </c>
      <c r="F758" s="201">
        <v>-227800000</v>
      </c>
    </row>
    <row r="759" spans="1:6" x14ac:dyDescent="0.2">
      <c r="A759" s="200" t="s">
        <v>13</v>
      </c>
      <c r="B759" s="204">
        <v>45550000</v>
      </c>
      <c r="C759" s="215" t="s">
        <v>886</v>
      </c>
      <c r="D759" s="201">
        <v>0</v>
      </c>
      <c r="E759" s="201">
        <v>2500000</v>
      </c>
      <c r="F759" s="201">
        <v>-2500000</v>
      </c>
    </row>
    <row r="760" spans="1:6" x14ac:dyDescent="0.2">
      <c r="A760" s="200" t="s">
        <v>13</v>
      </c>
      <c r="B760" s="204">
        <v>46600000</v>
      </c>
      <c r="C760" s="205" t="s">
        <v>316</v>
      </c>
      <c r="D760" s="201">
        <v>2194818.62</v>
      </c>
      <c r="E760" s="201">
        <v>0</v>
      </c>
      <c r="F760" s="201">
        <v>2194818.62</v>
      </c>
    </row>
    <row r="761" spans="1:6" x14ac:dyDescent="0.2">
      <c r="A761" s="200" t="s">
        <v>13</v>
      </c>
      <c r="B761" s="213">
        <v>46610000</v>
      </c>
      <c r="C761" s="205" t="s">
        <v>123</v>
      </c>
      <c r="D761" s="201">
        <v>714733918.14999998</v>
      </c>
      <c r="E761" s="201">
        <v>0</v>
      </c>
      <c r="F761" s="201">
        <v>714733918.14999998</v>
      </c>
    </row>
    <row r="762" spans="1:6" x14ac:dyDescent="0.2">
      <c r="A762" s="200" t="s">
        <v>13</v>
      </c>
      <c r="B762" s="208">
        <v>46620000</v>
      </c>
      <c r="C762" s="205" t="s">
        <v>1242</v>
      </c>
      <c r="D762" s="201">
        <v>0</v>
      </c>
      <c r="E762" s="201">
        <v>1161419391</v>
      </c>
      <c r="F762" s="201">
        <v>-1161419391</v>
      </c>
    </row>
    <row r="763" spans="1:6" x14ac:dyDescent="0.2">
      <c r="A763" s="200" t="s">
        <v>13</v>
      </c>
      <c r="B763" s="204">
        <v>46700000</v>
      </c>
      <c r="C763" s="205" t="s">
        <v>1</v>
      </c>
      <c r="D763" s="201">
        <v>7028169613.21</v>
      </c>
      <c r="E763" s="201">
        <v>0</v>
      </c>
      <c r="F763" s="201">
        <v>7028169613.21</v>
      </c>
    </row>
    <row r="764" spans="1:6" x14ac:dyDescent="0.2">
      <c r="A764" s="200" t="s">
        <v>13</v>
      </c>
      <c r="B764" s="204">
        <v>47100000</v>
      </c>
      <c r="C764" s="205" t="s">
        <v>157</v>
      </c>
      <c r="D764" s="201">
        <v>0</v>
      </c>
      <c r="E764" s="201">
        <v>1047236.47</v>
      </c>
      <c r="F764" s="201">
        <v>-1047236.47</v>
      </c>
    </row>
    <row r="765" spans="1:6" x14ac:dyDescent="0.2">
      <c r="A765" s="200" t="s">
        <v>13</v>
      </c>
      <c r="B765" s="204">
        <v>48600000</v>
      </c>
      <c r="C765" s="205" t="s">
        <v>158</v>
      </c>
      <c r="D765" s="201">
        <v>1885130</v>
      </c>
      <c r="E765" s="201">
        <v>0</v>
      </c>
      <c r="F765" s="201">
        <v>1885130</v>
      </c>
    </row>
    <row r="766" spans="1:6" x14ac:dyDescent="0.2">
      <c r="A766" s="200" t="s">
        <v>13</v>
      </c>
      <c r="B766" s="218">
        <v>48700000</v>
      </c>
      <c r="C766" s="205" t="s">
        <v>1272</v>
      </c>
      <c r="D766" s="201">
        <v>0</v>
      </c>
      <c r="E766" s="201">
        <v>25000000</v>
      </c>
      <c r="F766" s="201">
        <v>-25000000</v>
      </c>
    </row>
    <row r="767" spans="1:6" x14ac:dyDescent="0.2">
      <c r="A767" s="200" t="s">
        <v>13</v>
      </c>
      <c r="B767" s="204">
        <v>49100000</v>
      </c>
      <c r="C767" s="205" t="s">
        <v>336</v>
      </c>
      <c r="D767" s="201">
        <v>0</v>
      </c>
      <c r="E767" s="201">
        <v>1613646774.50333</v>
      </c>
      <c r="F767" s="201">
        <v>-1613646774.50333</v>
      </c>
    </row>
    <row r="768" spans="1:6" x14ac:dyDescent="0.2">
      <c r="A768" s="200" t="s">
        <v>13</v>
      </c>
      <c r="B768" s="204">
        <v>51110000</v>
      </c>
      <c r="C768" s="205" t="s">
        <v>337</v>
      </c>
      <c r="D768" s="201">
        <v>348872800</v>
      </c>
      <c r="E768" s="201">
        <v>0</v>
      </c>
      <c r="F768" s="201">
        <v>348872800</v>
      </c>
    </row>
    <row r="769" spans="1:6" x14ac:dyDescent="0.2">
      <c r="A769" s="200" t="s">
        <v>13</v>
      </c>
      <c r="B769" s="204">
        <v>51122310</v>
      </c>
      <c r="C769" s="205" t="s">
        <v>704</v>
      </c>
      <c r="D769" s="201">
        <v>95744060.400000006</v>
      </c>
      <c r="E769" s="201">
        <v>0</v>
      </c>
      <c r="F769" s="201">
        <v>95744060.400000006</v>
      </c>
    </row>
    <row r="770" spans="1:6" x14ac:dyDescent="0.2">
      <c r="A770" s="200" t="s">
        <v>13</v>
      </c>
      <c r="B770" s="204">
        <v>51122410</v>
      </c>
      <c r="C770" s="205" t="s">
        <v>391</v>
      </c>
      <c r="D770" s="201">
        <v>20000000</v>
      </c>
      <c r="E770" s="201">
        <v>0</v>
      </c>
      <c r="F770" s="201">
        <v>20000000</v>
      </c>
    </row>
    <row r="771" spans="1:6" x14ac:dyDescent="0.2">
      <c r="A771" s="200" t="s">
        <v>13</v>
      </c>
      <c r="B771" s="204">
        <v>51122420</v>
      </c>
      <c r="C771" s="205" t="s">
        <v>706</v>
      </c>
      <c r="D771" s="201">
        <v>1637506865.74</v>
      </c>
      <c r="E771" s="201">
        <v>0</v>
      </c>
      <c r="F771" s="201">
        <v>1637506865.74</v>
      </c>
    </row>
    <row r="772" spans="1:6" x14ac:dyDescent="0.2">
      <c r="A772" s="200" t="s">
        <v>13</v>
      </c>
      <c r="B772" s="204">
        <v>51140000</v>
      </c>
      <c r="C772" s="205" t="s">
        <v>395</v>
      </c>
      <c r="D772" s="201">
        <v>0</v>
      </c>
      <c r="E772" s="201">
        <v>748330134.99000001</v>
      </c>
      <c r="F772" s="201">
        <v>-748330134.99000001</v>
      </c>
    </row>
    <row r="773" spans="1:6" x14ac:dyDescent="0.2">
      <c r="A773" s="200" t="s">
        <v>13</v>
      </c>
      <c r="B773" s="208">
        <v>51201000</v>
      </c>
      <c r="C773" s="205" t="s">
        <v>341</v>
      </c>
      <c r="D773" s="201">
        <v>184587600</v>
      </c>
      <c r="E773" s="201">
        <v>0</v>
      </c>
      <c r="F773" s="201">
        <v>184587600</v>
      </c>
    </row>
    <row r="774" spans="1:6" x14ac:dyDescent="0.2">
      <c r="A774" s="200" t="s">
        <v>13</v>
      </c>
      <c r="B774" s="204">
        <v>51202000</v>
      </c>
      <c r="C774" s="215" t="s">
        <v>400</v>
      </c>
      <c r="D774" s="201">
        <v>20802400</v>
      </c>
      <c r="E774" s="201">
        <v>0</v>
      </c>
      <c r="F774" s="201">
        <v>20802400</v>
      </c>
    </row>
    <row r="775" spans="1:6" x14ac:dyDescent="0.2">
      <c r="A775" s="200" t="s">
        <v>13</v>
      </c>
      <c r="B775" s="204">
        <v>51211000</v>
      </c>
      <c r="C775" s="205" t="s">
        <v>343</v>
      </c>
      <c r="D775" s="201">
        <v>0</v>
      </c>
      <c r="E775" s="201">
        <v>289668032.19</v>
      </c>
      <c r="F775" s="201">
        <v>-289668032.19</v>
      </c>
    </row>
    <row r="776" spans="1:6" x14ac:dyDescent="0.2">
      <c r="A776" s="200" t="s">
        <v>13</v>
      </c>
      <c r="B776" s="204">
        <v>51221000</v>
      </c>
      <c r="C776" s="205" t="s">
        <v>345</v>
      </c>
      <c r="D776" s="201">
        <v>0</v>
      </c>
      <c r="E776" s="201">
        <v>1043123520.5599999</v>
      </c>
      <c r="F776" s="201">
        <v>-1043123520.5599999</v>
      </c>
    </row>
    <row r="777" spans="1:6" x14ac:dyDescent="0.2">
      <c r="A777" s="200" t="s">
        <v>13</v>
      </c>
      <c r="B777" s="204">
        <v>51231000</v>
      </c>
      <c r="C777" s="205" t="s">
        <v>347</v>
      </c>
      <c r="D777" s="201">
        <v>0</v>
      </c>
      <c r="E777" s="201">
        <v>446860025.36000001</v>
      </c>
      <c r="F777" s="201">
        <v>-446860025.36000001</v>
      </c>
    </row>
    <row r="778" spans="1:6" x14ac:dyDescent="0.2">
      <c r="A778" s="200" t="s">
        <v>13</v>
      </c>
      <c r="B778" s="204">
        <v>51241000</v>
      </c>
      <c r="C778" s="205" t="s">
        <v>159</v>
      </c>
      <c r="D778" s="201">
        <v>0</v>
      </c>
      <c r="E778" s="201">
        <v>3851717834.4400001</v>
      </c>
      <c r="F778" s="201">
        <v>-3851717834.4400001</v>
      </c>
    </row>
    <row r="779" spans="1:6" x14ac:dyDescent="0.2">
      <c r="A779" s="200" t="s">
        <v>13</v>
      </c>
      <c r="B779" s="208">
        <v>51244000</v>
      </c>
      <c r="C779" s="214" t="s">
        <v>2464</v>
      </c>
      <c r="D779" s="201">
        <v>14635067.609999999</v>
      </c>
      <c r="E779" s="201">
        <v>0</v>
      </c>
      <c r="F779" s="201">
        <v>14635067.609999999</v>
      </c>
    </row>
    <row r="780" spans="1:6" x14ac:dyDescent="0.2">
      <c r="A780" s="200" t="s">
        <v>13</v>
      </c>
      <c r="B780" s="204">
        <v>51260000</v>
      </c>
      <c r="C780" s="205" t="s">
        <v>930</v>
      </c>
      <c r="D780" s="201">
        <v>0</v>
      </c>
      <c r="E780" s="201">
        <v>3282347.92</v>
      </c>
      <c r="F780" s="201">
        <v>-3282347.92</v>
      </c>
    </row>
    <row r="781" spans="1:6" x14ac:dyDescent="0.2">
      <c r="A781" s="200" t="s">
        <v>13</v>
      </c>
      <c r="B781" s="204">
        <v>51264000</v>
      </c>
      <c r="C781" s="205" t="s">
        <v>933</v>
      </c>
      <c r="D781" s="201">
        <v>33588086.969999999</v>
      </c>
      <c r="E781" s="201">
        <v>0</v>
      </c>
      <c r="F781" s="201">
        <v>33588086.969999999</v>
      </c>
    </row>
    <row r="782" spans="1:6" x14ac:dyDescent="0.2">
      <c r="A782" s="200" t="s">
        <v>13</v>
      </c>
      <c r="B782" s="204">
        <v>51270000</v>
      </c>
      <c r="C782" s="205" t="s">
        <v>934</v>
      </c>
      <c r="D782" s="201">
        <v>0</v>
      </c>
      <c r="E782" s="201">
        <v>24000</v>
      </c>
      <c r="F782" s="201">
        <v>-24000</v>
      </c>
    </row>
    <row r="783" spans="1:6" x14ac:dyDescent="0.2">
      <c r="A783" s="200" t="s">
        <v>13</v>
      </c>
      <c r="B783" s="204">
        <v>51800000</v>
      </c>
      <c r="C783" s="205" t="s">
        <v>407</v>
      </c>
      <c r="D783" s="201">
        <v>0</v>
      </c>
      <c r="E783" s="201">
        <v>23637375.359999999</v>
      </c>
      <c r="F783" s="201">
        <v>-23637375.359999999</v>
      </c>
    </row>
    <row r="784" spans="1:6" x14ac:dyDescent="0.2">
      <c r="A784" s="200" t="s">
        <v>13</v>
      </c>
      <c r="B784" s="204">
        <v>51910000</v>
      </c>
      <c r="C784" s="205" t="s">
        <v>721</v>
      </c>
      <c r="D784" s="201">
        <v>0</v>
      </c>
      <c r="E784" s="201">
        <v>6000000000</v>
      </c>
      <c r="F784" s="201">
        <v>-6000000000</v>
      </c>
    </row>
    <row r="785" spans="1:6" x14ac:dyDescent="0.2">
      <c r="A785" s="200" t="s">
        <v>13</v>
      </c>
      <c r="B785" s="204">
        <v>51920000</v>
      </c>
      <c r="C785" s="205" t="s">
        <v>408</v>
      </c>
      <c r="D785" s="201">
        <v>0</v>
      </c>
      <c r="E785" s="201">
        <v>8500000000</v>
      </c>
      <c r="F785" s="201">
        <v>-8500000000</v>
      </c>
    </row>
    <row r="786" spans="1:6" x14ac:dyDescent="0.2">
      <c r="A786" s="200" t="s">
        <v>13</v>
      </c>
      <c r="B786" s="204">
        <v>51940000</v>
      </c>
      <c r="C786" s="205" t="s">
        <v>410</v>
      </c>
      <c r="D786" s="201">
        <v>0</v>
      </c>
      <c r="E786" s="201">
        <v>950000000</v>
      </c>
      <c r="F786" s="201">
        <v>-950000000</v>
      </c>
    </row>
    <row r="787" spans="1:6" x14ac:dyDescent="0.2">
      <c r="A787" s="200" t="s">
        <v>13</v>
      </c>
      <c r="B787" s="204">
        <v>51950000</v>
      </c>
      <c r="C787" s="205" t="s">
        <v>2221</v>
      </c>
      <c r="D787" s="201">
        <v>0</v>
      </c>
      <c r="E787" s="201">
        <v>4000000000</v>
      </c>
      <c r="F787" s="201">
        <v>-4000000000</v>
      </c>
    </row>
    <row r="788" spans="1:6" x14ac:dyDescent="0.2">
      <c r="A788" s="200" t="s">
        <v>13</v>
      </c>
      <c r="B788" s="204">
        <v>53110000</v>
      </c>
      <c r="C788" s="205" t="s">
        <v>416</v>
      </c>
      <c r="D788" s="201">
        <v>10302000</v>
      </c>
      <c r="E788" s="201">
        <v>0</v>
      </c>
      <c r="F788" s="201">
        <v>10302000</v>
      </c>
    </row>
    <row r="789" spans="1:6" x14ac:dyDescent="0.2">
      <c r="A789" s="200" t="s">
        <v>13</v>
      </c>
      <c r="B789" s="204">
        <v>53300000</v>
      </c>
      <c r="C789" s="205" t="s">
        <v>351</v>
      </c>
      <c r="D789" s="201">
        <v>55100800</v>
      </c>
      <c r="E789" s="201">
        <v>0</v>
      </c>
      <c r="F789" s="201">
        <v>55100800</v>
      </c>
    </row>
    <row r="790" spans="1:6" x14ac:dyDescent="0.2">
      <c r="A790" s="200" t="s">
        <v>13</v>
      </c>
      <c r="B790" s="204">
        <v>60102000</v>
      </c>
      <c r="C790" s="205" t="s">
        <v>424</v>
      </c>
      <c r="D790" s="201">
        <v>320488889.14999998</v>
      </c>
      <c r="E790" s="201">
        <v>0</v>
      </c>
      <c r="F790" s="201">
        <v>320488889.14999998</v>
      </c>
    </row>
    <row r="791" spans="1:6" x14ac:dyDescent="0.2">
      <c r="A791" s="200" t="s">
        <v>13</v>
      </c>
      <c r="B791" s="204">
        <v>60110000</v>
      </c>
      <c r="C791" s="205" t="s">
        <v>360</v>
      </c>
      <c r="D791" s="201">
        <v>39953269378.550003</v>
      </c>
      <c r="E791" s="201">
        <v>0</v>
      </c>
      <c r="F791" s="201">
        <v>39953269378.550003</v>
      </c>
    </row>
    <row r="792" spans="1:6" x14ac:dyDescent="0.2">
      <c r="A792" s="200" t="s">
        <v>13</v>
      </c>
      <c r="B792" s="204">
        <v>60114000</v>
      </c>
      <c r="C792" s="205" t="s">
        <v>362</v>
      </c>
      <c r="D792" s="201">
        <v>290900</v>
      </c>
      <c r="E792" s="201">
        <v>0</v>
      </c>
      <c r="F792" s="201">
        <v>290900</v>
      </c>
    </row>
    <row r="793" spans="1:6" x14ac:dyDescent="0.2">
      <c r="A793" s="200" t="s">
        <v>13</v>
      </c>
      <c r="B793" s="204">
        <v>60120000</v>
      </c>
      <c r="C793" s="205" t="s">
        <v>355</v>
      </c>
      <c r="D793" s="201">
        <v>21930341688.099998</v>
      </c>
      <c r="E793" s="201">
        <v>0</v>
      </c>
      <c r="F793" s="201">
        <v>21930341688.099998</v>
      </c>
    </row>
    <row r="794" spans="1:6" x14ac:dyDescent="0.2">
      <c r="A794" s="200" t="s">
        <v>13</v>
      </c>
      <c r="B794" s="204">
        <v>60201000</v>
      </c>
      <c r="C794" s="205" t="s">
        <v>430</v>
      </c>
      <c r="D794" s="201">
        <v>647026194</v>
      </c>
      <c r="E794" s="201">
        <v>0</v>
      </c>
      <c r="F794" s="201">
        <v>647026194</v>
      </c>
    </row>
    <row r="795" spans="1:6" x14ac:dyDescent="0.2">
      <c r="A795" s="200" t="s">
        <v>13</v>
      </c>
      <c r="B795" s="204">
        <v>60205000</v>
      </c>
      <c r="C795" s="205" t="s">
        <v>432</v>
      </c>
      <c r="D795" s="201">
        <v>27542282.949999999</v>
      </c>
      <c r="E795" s="201">
        <v>0</v>
      </c>
      <c r="F795" s="201">
        <v>27542282.949999999</v>
      </c>
    </row>
    <row r="796" spans="1:6" x14ac:dyDescent="0.2">
      <c r="A796" s="200" t="s">
        <v>13</v>
      </c>
      <c r="B796" s="204">
        <v>60205300</v>
      </c>
      <c r="C796" s="205" t="s">
        <v>367</v>
      </c>
      <c r="D796" s="201">
        <v>21802559.32</v>
      </c>
      <c r="E796" s="201">
        <v>0</v>
      </c>
      <c r="F796" s="201">
        <v>21802559.32</v>
      </c>
    </row>
    <row r="797" spans="1:6" x14ac:dyDescent="0.2">
      <c r="A797" s="200" t="s">
        <v>13</v>
      </c>
      <c r="B797" s="204">
        <v>60206000</v>
      </c>
      <c r="C797" s="205" t="s">
        <v>368</v>
      </c>
      <c r="D797" s="201">
        <v>93390326.069999993</v>
      </c>
      <c r="E797" s="201">
        <v>0</v>
      </c>
      <c r="F797" s="201">
        <v>93390326.069999993</v>
      </c>
    </row>
    <row r="798" spans="1:6" x14ac:dyDescent="0.2">
      <c r="A798" s="200" t="s">
        <v>13</v>
      </c>
      <c r="B798" s="204">
        <v>60209000</v>
      </c>
      <c r="C798" s="205" t="s">
        <v>372</v>
      </c>
      <c r="D798" s="201">
        <v>5475000.6699999999</v>
      </c>
      <c r="E798" s="201">
        <v>0</v>
      </c>
      <c r="F798" s="201">
        <v>5475000.6699999999</v>
      </c>
    </row>
    <row r="799" spans="1:6" x14ac:dyDescent="0.2">
      <c r="A799" s="200" t="s">
        <v>13</v>
      </c>
      <c r="B799" s="204">
        <v>60310000</v>
      </c>
      <c r="C799" s="205" t="s">
        <v>373</v>
      </c>
      <c r="D799" s="201">
        <v>0</v>
      </c>
      <c r="E799" s="201">
        <v>14777350712.41</v>
      </c>
      <c r="F799" s="201">
        <v>-14777350712.41</v>
      </c>
    </row>
    <row r="800" spans="1:6" x14ac:dyDescent="0.2">
      <c r="A800" s="200" t="s">
        <v>13</v>
      </c>
      <c r="B800" s="204">
        <v>60380000</v>
      </c>
      <c r="C800" s="205" t="s">
        <v>727</v>
      </c>
      <c r="D800" s="201">
        <v>0</v>
      </c>
      <c r="E800" s="201">
        <v>2255193320.9899998</v>
      </c>
      <c r="F800" s="201">
        <v>-2255193320.9899998</v>
      </c>
    </row>
    <row r="801" spans="1:6" x14ac:dyDescent="0.2">
      <c r="A801" s="200" t="s">
        <v>13</v>
      </c>
      <c r="B801" s="204">
        <v>60608000</v>
      </c>
      <c r="C801" s="205" t="s">
        <v>170</v>
      </c>
      <c r="D801" s="201">
        <v>11257600</v>
      </c>
      <c r="E801" s="201">
        <v>0</v>
      </c>
      <c r="F801" s="201">
        <v>11257600</v>
      </c>
    </row>
    <row r="802" spans="1:6" x14ac:dyDescent="0.2">
      <c r="A802" s="200" t="s">
        <v>13</v>
      </c>
      <c r="B802" s="204">
        <v>60610000</v>
      </c>
      <c r="C802" s="205" t="s">
        <v>442</v>
      </c>
      <c r="D802" s="201">
        <v>504265630.64999998</v>
      </c>
      <c r="E802" s="201">
        <v>0</v>
      </c>
      <c r="F802" s="201">
        <v>504265630.64999998</v>
      </c>
    </row>
    <row r="803" spans="1:6" x14ac:dyDescent="0.2">
      <c r="A803" s="200" t="s">
        <v>13</v>
      </c>
      <c r="B803" s="204">
        <v>60620000</v>
      </c>
      <c r="C803" s="205" t="s">
        <v>378</v>
      </c>
      <c r="D803" s="201">
        <v>73637027.260000005</v>
      </c>
      <c r="E803" s="201">
        <v>0</v>
      </c>
      <c r="F803" s="201">
        <v>73637027.260000005</v>
      </c>
    </row>
    <row r="804" spans="1:6" x14ac:dyDescent="0.2">
      <c r="A804" s="200" t="s">
        <v>13</v>
      </c>
      <c r="B804" s="204">
        <v>60630000</v>
      </c>
      <c r="C804" s="205" t="s">
        <v>380</v>
      </c>
      <c r="D804" s="201">
        <v>149099.34</v>
      </c>
      <c r="E804" s="201">
        <v>0</v>
      </c>
      <c r="F804" s="201">
        <v>149099.34</v>
      </c>
    </row>
    <row r="805" spans="1:6" x14ac:dyDescent="0.2">
      <c r="A805" s="200" t="s">
        <v>13</v>
      </c>
      <c r="B805" s="204">
        <v>60640000</v>
      </c>
      <c r="C805" s="205" t="s">
        <v>382</v>
      </c>
      <c r="D805" s="201">
        <v>65204527.869999997</v>
      </c>
      <c r="E805" s="201">
        <v>0</v>
      </c>
      <c r="F805" s="201">
        <v>65204527.869999997</v>
      </c>
    </row>
    <row r="806" spans="1:6" x14ac:dyDescent="0.2">
      <c r="A806" s="200" t="s">
        <v>13</v>
      </c>
      <c r="B806" s="204">
        <v>60641000</v>
      </c>
      <c r="C806" s="205" t="s">
        <v>446</v>
      </c>
      <c r="D806" s="201">
        <v>233500</v>
      </c>
      <c r="E806" s="201">
        <v>0</v>
      </c>
      <c r="F806" s="201">
        <v>233500</v>
      </c>
    </row>
    <row r="807" spans="1:6" x14ac:dyDescent="0.2">
      <c r="A807" s="200" t="s">
        <v>13</v>
      </c>
      <c r="B807" s="204">
        <v>60650000</v>
      </c>
      <c r="C807" s="205" t="s">
        <v>167</v>
      </c>
      <c r="D807" s="201">
        <v>118859013.01000001</v>
      </c>
      <c r="E807" s="201">
        <v>0</v>
      </c>
      <c r="F807" s="201">
        <v>118859013.01000001</v>
      </c>
    </row>
    <row r="808" spans="1:6" x14ac:dyDescent="0.2">
      <c r="A808" s="200" t="s">
        <v>13</v>
      </c>
      <c r="B808" s="204">
        <v>60660000</v>
      </c>
      <c r="C808" s="205" t="s">
        <v>968</v>
      </c>
      <c r="D808" s="201">
        <v>189729900</v>
      </c>
      <c r="E808" s="201">
        <v>0</v>
      </c>
      <c r="F808" s="201">
        <v>189729900</v>
      </c>
    </row>
    <row r="809" spans="1:6" x14ac:dyDescent="0.2">
      <c r="A809" s="200" t="s">
        <v>13</v>
      </c>
      <c r="B809" s="204">
        <v>60670000</v>
      </c>
      <c r="C809" s="205" t="s">
        <v>385</v>
      </c>
      <c r="D809" s="201">
        <v>13027410.25</v>
      </c>
      <c r="E809" s="201">
        <v>0</v>
      </c>
      <c r="F809" s="201">
        <v>13027410.25</v>
      </c>
    </row>
    <row r="810" spans="1:6" x14ac:dyDescent="0.2">
      <c r="A810" s="200" t="s">
        <v>13</v>
      </c>
      <c r="B810" s="204">
        <v>60680000</v>
      </c>
      <c r="C810" s="205" t="s">
        <v>375</v>
      </c>
      <c r="D810" s="201">
        <v>33348511.739999998</v>
      </c>
      <c r="E810" s="201">
        <v>0</v>
      </c>
      <c r="F810" s="201">
        <v>33348511.739999998</v>
      </c>
    </row>
    <row r="811" spans="1:6" x14ac:dyDescent="0.2">
      <c r="A811" s="200" t="s">
        <v>13</v>
      </c>
      <c r="B811" s="204">
        <v>60690000</v>
      </c>
      <c r="C811" s="205" t="s">
        <v>387</v>
      </c>
      <c r="D811" s="201">
        <v>2427528.7599999998</v>
      </c>
      <c r="E811" s="201">
        <v>0</v>
      </c>
      <c r="F811" s="201">
        <v>2427528.7599999998</v>
      </c>
    </row>
    <row r="812" spans="1:6" x14ac:dyDescent="0.2">
      <c r="A812" s="200" t="s">
        <v>13</v>
      </c>
      <c r="B812" s="204">
        <v>60801000</v>
      </c>
      <c r="C812" s="205" t="s">
        <v>457</v>
      </c>
      <c r="D812" s="201">
        <v>201312877.5</v>
      </c>
      <c r="E812" s="201">
        <v>0</v>
      </c>
      <c r="F812" s="201">
        <v>201312877.5</v>
      </c>
    </row>
    <row r="813" spans="1:6" x14ac:dyDescent="0.2">
      <c r="A813" s="200" t="s">
        <v>13</v>
      </c>
      <c r="B813" s="204">
        <v>60802000</v>
      </c>
      <c r="C813" s="205" t="s">
        <v>732</v>
      </c>
      <c r="D813" s="201">
        <v>2454861</v>
      </c>
      <c r="E813" s="201">
        <v>0</v>
      </c>
      <c r="F813" s="201">
        <v>2454861</v>
      </c>
    </row>
    <row r="814" spans="1:6" x14ac:dyDescent="0.2">
      <c r="A814" s="200" t="s">
        <v>13</v>
      </c>
      <c r="B814" s="204">
        <v>60803000</v>
      </c>
      <c r="C814" s="205" t="s">
        <v>459</v>
      </c>
      <c r="D814" s="201">
        <v>22460463.289999999</v>
      </c>
      <c r="E814" s="201">
        <v>0</v>
      </c>
      <c r="F814" s="201">
        <v>22460463.289999999</v>
      </c>
    </row>
    <row r="815" spans="1:6" x14ac:dyDescent="0.2">
      <c r="A815" s="200" t="s">
        <v>13</v>
      </c>
      <c r="B815" s="204">
        <v>60804000</v>
      </c>
      <c r="C815" s="205" t="s">
        <v>461</v>
      </c>
      <c r="D815" s="201">
        <v>937941689.22000003</v>
      </c>
      <c r="E815" s="201">
        <v>0</v>
      </c>
      <c r="F815" s="201">
        <v>937941689.22000003</v>
      </c>
    </row>
    <row r="816" spans="1:6" x14ac:dyDescent="0.2">
      <c r="A816" s="200" t="s">
        <v>13</v>
      </c>
      <c r="B816" s="204">
        <v>60806000</v>
      </c>
      <c r="C816" s="205" t="s">
        <v>462</v>
      </c>
      <c r="D816" s="201">
        <v>371061193.06</v>
      </c>
      <c r="E816" s="201">
        <v>0</v>
      </c>
      <c r="F816" s="201">
        <v>371061193.06</v>
      </c>
    </row>
    <row r="817" spans="1:6" x14ac:dyDescent="0.2">
      <c r="A817" s="200" t="s">
        <v>13</v>
      </c>
      <c r="B817" s="204">
        <v>60808000</v>
      </c>
      <c r="C817" s="205" t="s">
        <v>464</v>
      </c>
      <c r="D817" s="201">
        <v>705180469.54999995</v>
      </c>
      <c r="E817" s="201">
        <v>0</v>
      </c>
      <c r="F817" s="201">
        <v>705180469.54999995</v>
      </c>
    </row>
    <row r="818" spans="1:6" x14ac:dyDescent="0.2">
      <c r="A818" s="200" t="s">
        <v>13</v>
      </c>
      <c r="B818" s="204">
        <v>60809000</v>
      </c>
      <c r="C818" s="205" t="s">
        <v>733</v>
      </c>
      <c r="D818" s="201">
        <v>2540000</v>
      </c>
      <c r="E818" s="201">
        <v>0</v>
      </c>
      <c r="F818" s="201">
        <v>2540000</v>
      </c>
    </row>
    <row r="819" spans="1:6" x14ac:dyDescent="0.2">
      <c r="A819" s="200" t="s">
        <v>13</v>
      </c>
      <c r="B819" s="204">
        <v>60811000</v>
      </c>
      <c r="C819" s="205" t="s">
        <v>466</v>
      </c>
      <c r="D819" s="201">
        <v>167217396.28999999</v>
      </c>
      <c r="E819" s="201">
        <v>0</v>
      </c>
      <c r="F819" s="201">
        <v>167217396.28999999</v>
      </c>
    </row>
    <row r="820" spans="1:6" x14ac:dyDescent="0.2">
      <c r="A820" s="200" t="s">
        <v>13</v>
      </c>
      <c r="B820" s="204">
        <v>60811100</v>
      </c>
      <c r="C820" s="205" t="s">
        <v>468</v>
      </c>
      <c r="D820" s="201">
        <v>113227077.03</v>
      </c>
      <c r="E820" s="201">
        <v>0</v>
      </c>
      <c r="F820" s="201">
        <v>113227077.03</v>
      </c>
    </row>
    <row r="821" spans="1:6" x14ac:dyDescent="0.2">
      <c r="A821" s="200" t="s">
        <v>13</v>
      </c>
      <c r="B821" s="204">
        <v>60812000</v>
      </c>
      <c r="C821" s="205" t="s">
        <v>403</v>
      </c>
      <c r="D821" s="201">
        <v>111398947.22</v>
      </c>
      <c r="E821" s="201">
        <v>0</v>
      </c>
      <c r="F821" s="201">
        <v>111398947.22</v>
      </c>
    </row>
    <row r="822" spans="1:6" x14ac:dyDescent="0.2">
      <c r="A822" s="200" t="s">
        <v>13</v>
      </c>
      <c r="B822" s="204">
        <v>60817000</v>
      </c>
      <c r="C822" s="205" t="s">
        <v>404</v>
      </c>
      <c r="D822" s="201">
        <v>349332265.55000001</v>
      </c>
      <c r="E822" s="201">
        <v>0</v>
      </c>
      <c r="F822" s="201">
        <v>349332265.55000001</v>
      </c>
    </row>
    <row r="823" spans="1:6" x14ac:dyDescent="0.2">
      <c r="A823" s="200" t="s">
        <v>13</v>
      </c>
      <c r="B823" s="204">
        <v>60818000</v>
      </c>
      <c r="C823" s="205" t="s">
        <v>425</v>
      </c>
      <c r="D823" s="201">
        <v>3990000</v>
      </c>
      <c r="E823" s="201">
        <v>0</v>
      </c>
      <c r="F823" s="201">
        <v>3990000</v>
      </c>
    </row>
    <row r="824" spans="1:6" x14ac:dyDescent="0.2">
      <c r="A824" s="200" t="s">
        <v>13</v>
      </c>
      <c r="B824" s="208">
        <v>60900000</v>
      </c>
      <c r="C824" s="205" t="s">
        <v>471</v>
      </c>
      <c r="D824" s="201">
        <v>0</v>
      </c>
      <c r="E824" s="201">
        <v>136521800.59999999</v>
      </c>
      <c r="F824" s="201">
        <v>-136521800.59999999</v>
      </c>
    </row>
    <row r="825" spans="1:6" x14ac:dyDescent="0.2">
      <c r="A825" s="200" t="s">
        <v>13</v>
      </c>
      <c r="B825" s="208">
        <v>61100000</v>
      </c>
      <c r="C825" s="205" t="s">
        <v>173</v>
      </c>
      <c r="D825" s="201">
        <v>503798573.94999999</v>
      </c>
      <c r="E825" s="201">
        <v>0</v>
      </c>
      <c r="F825" s="201">
        <v>503798573.94999999</v>
      </c>
    </row>
    <row r="826" spans="1:6" x14ac:dyDescent="0.2">
      <c r="A826" s="200" t="s">
        <v>13</v>
      </c>
      <c r="B826" s="204">
        <v>61300000</v>
      </c>
      <c r="C826" s="205" t="s">
        <v>737</v>
      </c>
      <c r="D826" s="201">
        <v>42167154.799999997</v>
      </c>
      <c r="E826" s="201">
        <v>0</v>
      </c>
      <c r="F826" s="201">
        <v>42167154.799999997</v>
      </c>
    </row>
    <row r="827" spans="1:6" x14ac:dyDescent="0.2">
      <c r="A827" s="200" t="s">
        <v>13</v>
      </c>
      <c r="B827" s="204">
        <v>61301000</v>
      </c>
      <c r="C827" s="205" t="s">
        <v>477</v>
      </c>
      <c r="D827" s="201">
        <v>801864031.40999997</v>
      </c>
      <c r="E827" s="201">
        <v>0</v>
      </c>
      <c r="F827" s="201">
        <v>801864031.40999997</v>
      </c>
    </row>
    <row r="828" spans="1:6" x14ac:dyDescent="0.2">
      <c r="A828" s="200" t="s">
        <v>13</v>
      </c>
      <c r="B828" s="204">
        <v>61302000</v>
      </c>
      <c r="C828" s="205" t="s">
        <v>175</v>
      </c>
      <c r="D828" s="201">
        <v>30652807.010000002</v>
      </c>
      <c r="E828" s="201">
        <v>0</v>
      </c>
      <c r="F828" s="201">
        <v>30652807.010000002</v>
      </c>
    </row>
    <row r="829" spans="1:6" x14ac:dyDescent="0.2">
      <c r="A829" s="200" t="s">
        <v>13</v>
      </c>
      <c r="B829" s="204">
        <v>61303000</v>
      </c>
      <c r="C829" s="205" t="s">
        <v>406</v>
      </c>
      <c r="D829" s="201">
        <v>112999362.31</v>
      </c>
      <c r="E829" s="201">
        <v>0</v>
      </c>
      <c r="F829" s="201">
        <v>112999362.31</v>
      </c>
    </row>
    <row r="830" spans="1:6" x14ac:dyDescent="0.2">
      <c r="A830" s="200" t="s">
        <v>13</v>
      </c>
      <c r="B830" s="204">
        <v>61500000</v>
      </c>
      <c r="C830" s="205" t="s">
        <v>409</v>
      </c>
      <c r="D830" s="201">
        <v>1834213.64</v>
      </c>
      <c r="E830" s="201">
        <v>0</v>
      </c>
      <c r="F830" s="201">
        <v>1834213.64</v>
      </c>
    </row>
    <row r="831" spans="1:6" x14ac:dyDescent="0.2">
      <c r="A831" s="200" t="s">
        <v>13</v>
      </c>
      <c r="B831" s="204">
        <v>61501000</v>
      </c>
      <c r="C831" s="205" t="s">
        <v>480</v>
      </c>
      <c r="D831" s="201">
        <v>24895059.719999999</v>
      </c>
      <c r="E831" s="201">
        <v>0</v>
      </c>
      <c r="F831" s="201">
        <v>24895059.719999999</v>
      </c>
    </row>
    <row r="832" spans="1:6" x14ac:dyDescent="0.2">
      <c r="A832" s="200" t="s">
        <v>13</v>
      </c>
      <c r="B832" s="204">
        <v>61502000</v>
      </c>
      <c r="C832" s="205" t="s">
        <v>180</v>
      </c>
      <c r="D832" s="201">
        <v>111877</v>
      </c>
      <c r="E832" s="201">
        <v>0</v>
      </c>
      <c r="F832" s="201">
        <v>111877</v>
      </c>
    </row>
    <row r="833" spans="1:6" x14ac:dyDescent="0.2">
      <c r="A833" s="200" t="s">
        <v>13</v>
      </c>
      <c r="B833" s="204">
        <v>61503000</v>
      </c>
      <c r="C833" s="205" t="s">
        <v>481</v>
      </c>
      <c r="D833" s="201">
        <v>55098362.140000001</v>
      </c>
      <c r="E833" s="201">
        <v>0</v>
      </c>
      <c r="F833" s="201">
        <v>55098362.140000001</v>
      </c>
    </row>
    <row r="834" spans="1:6" x14ac:dyDescent="0.2">
      <c r="A834" s="200" t="s">
        <v>13</v>
      </c>
      <c r="B834" s="204">
        <v>61504000</v>
      </c>
      <c r="C834" s="205" t="s">
        <v>741</v>
      </c>
      <c r="D834" s="201">
        <v>1342864</v>
      </c>
      <c r="E834" s="201">
        <v>0</v>
      </c>
      <c r="F834" s="201">
        <v>1342864</v>
      </c>
    </row>
    <row r="835" spans="1:6" x14ac:dyDescent="0.2">
      <c r="A835" s="200" t="s">
        <v>13</v>
      </c>
      <c r="B835" s="204">
        <v>61505000</v>
      </c>
      <c r="C835" s="205" t="s">
        <v>415</v>
      </c>
      <c r="D835" s="201">
        <v>76052344.609999999</v>
      </c>
      <c r="E835" s="201">
        <v>0</v>
      </c>
      <c r="F835" s="201">
        <v>76052344.609999999</v>
      </c>
    </row>
    <row r="836" spans="1:6" x14ac:dyDescent="0.2">
      <c r="A836" s="200" t="s">
        <v>13</v>
      </c>
      <c r="B836" s="204">
        <v>61601000</v>
      </c>
      <c r="C836" s="205" t="s">
        <v>417</v>
      </c>
      <c r="D836" s="201">
        <v>1667044.07</v>
      </c>
      <c r="E836" s="201">
        <v>0</v>
      </c>
      <c r="F836" s="201">
        <v>1667044.07</v>
      </c>
    </row>
    <row r="837" spans="1:6" x14ac:dyDescent="0.2">
      <c r="A837" s="200" t="s">
        <v>13</v>
      </c>
      <c r="B837" s="204">
        <v>61602000</v>
      </c>
      <c r="C837" s="205" t="s">
        <v>488</v>
      </c>
      <c r="D837" s="201">
        <v>48263411</v>
      </c>
      <c r="E837" s="201">
        <v>0</v>
      </c>
      <c r="F837" s="201">
        <v>48263411</v>
      </c>
    </row>
    <row r="838" spans="1:6" x14ac:dyDescent="0.2">
      <c r="A838" s="200" t="s">
        <v>13</v>
      </c>
      <c r="B838" s="204">
        <v>61603000</v>
      </c>
      <c r="C838" s="205" t="s">
        <v>1598</v>
      </c>
      <c r="D838" s="201">
        <v>6362328</v>
      </c>
      <c r="E838" s="201">
        <v>0</v>
      </c>
      <c r="F838" s="201">
        <v>6362328</v>
      </c>
    </row>
    <row r="839" spans="1:6" x14ac:dyDescent="0.2">
      <c r="A839" s="200" t="s">
        <v>13</v>
      </c>
      <c r="B839" s="204">
        <v>61604000</v>
      </c>
      <c r="C839" s="205" t="s">
        <v>183</v>
      </c>
      <c r="D839" s="201">
        <v>2120060</v>
      </c>
      <c r="E839" s="201">
        <v>0</v>
      </c>
      <c r="F839" s="201">
        <v>2120060</v>
      </c>
    </row>
    <row r="840" spans="1:6" x14ac:dyDescent="0.2">
      <c r="A840" s="200" t="s">
        <v>13</v>
      </c>
      <c r="B840" s="204">
        <v>61801000</v>
      </c>
      <c r="C840" s="205" t="s">
        <v>492</v>
      </c>
      <c r="D840" s="201">
        <v>264967.64</v>
      </c>
      <c r="E840" s="201">
        <v>0</v>
      </c>
      <c r="F840" s="201">
        <v>264967.64</v>
      </c>
    </row>
    <row r="841" spans="1:6" x14ac:dyDescent="0.2">
      <c r="A841" s="200" t="s">
        <v>13</v>
      </c>
      <c r="B841" s="204">
        <v>61802000</v>
      </c>
      <c r="C841" s="205" t="s">
        <v>494</v>
      </c>
      <c r="D841" s="201">
        <v>2358058</v>
      </c>
      <c r="E841" s="201">
        <v>0</v>
      </c>
      <c r="F841" s="201">
        <v>2358058</v>
      </c>
    </row>
    <row r="842" spans="1:6" x14ac:dyDescent="0.2">
      <c r="A842" s="200" t="s">
        <v>13</v>
      </c>
      <c r="B842" s="204">
        <v>62100000</v>
      </c>
      <c r="C842" s="205" t="s">
        <v>422</v>
      </c>
      <c r="D842" s="201">
        <v>13755722.560000001</v>
      </c>
      <c r="E842" s="201">
        <v>0</v>
      </c>
      <c r="F842" s="201">
        <v>13755722.560000001</v>
      </c>
    </row>
    <row r="843" spans="1:6" x14ac:dyDescent="0.2">
      <c r="A843" s="200" t="s">
        <v>13</v>
      </c>
      <c r="B843" s="204">
        <v>62101000</v>
      </c>
      <c r="C843" s="205" t="s">
        <v>421</v>
      </c>
      <c r="D843" s="201">
        <v>6750000</v>
      </c>
      <c r="E843" s="201">
        <v>0</v>
      </c>
      <c r="F843" s="201">
        <v>6750000</v>
      </c>
    </row>
    <row r="844" spans="1:6" x14ac:dyDescent="0.2">
      <c r="A844" s="200" t="s">
        <v>13</v>
      </c>
      <c r="B844" s="204">
        <v>62102000</v>
      </c>
      <c r="C844" s="205" t="s">
        <v>498</v>
      </c>
      <c r="D844" s="201">
        <v>120745485.22</v>
      </c>
      <c r="E844" s="201">
        <v>0</v>
      </c>
      <c r="F844" s="201">
        <v>120745485.22</v>
      </c>
    </row>
    <row r="845" spans="1:6" x14ac:dyDescent="0.2">
      <c r="A845" s="200" t="s">
        <v>13</v>
      </c>
      <c r="B845" s="204">
        <v>62103000</v>
      </c>
      <c r="C845" s="205" t="s">
        <v>499</v>
      </c>
      <c r="D845" s="201">
        <v>163722788</v>
      </c>
      <c r="E845" s="201">
        <v>0</v>
      </c>
      <c r="F845" s="201">
        <v>163722788</v>
      </c>
    </row>
    <row r="846" spans="1:6" x14ac:dyDescent="0.2">
      <c r="A846" s="200" t="s">
        <v>13</v>
      </c>
      <c r="B846" s="204">
        <v>62201000</v>
      </c>
      <c r="C846" s="205" t="s">
        <v>503</v>
      </c>
      <c r="D846" s="201">
        <v>115803901.38</v>
      </c>
      <c r="E846" s="201">
        <v>0</v>
      </c>
      <c r="F846" s="201">
        <v>115803901.38</v>
      </c>
    </row>
    <row r="847" spans="1:6" x14ac:dyDescent="0.2">
      <c r="A847" s="200" t="s">
        <v>13</v>
      </c>
      <c r="B847" s="204">
        <v>62202000</v>
      </c>
      <c r="C847" s="205" t="s">
        <v>505</v>
      </c>
      <c r="D847" s="201">
        <v>6942254</v>
      </c>
      <c r="E847" s="201">
        <v>0</v>
      </c>
      <c r="F847" s="201">
        <v>6942254</v>
      </c>
    </row>
    <row r="848" spans="1:6" x14ac:dyDescent="0.2">
      <c r="A848" s="200" t="s">
        <v>13</v>
      </c>
      <c r="B848" s="204">
        <v>62203000</v>
      </c>
      <c r="C848" s="205" t="s">
        <v>507</v>
      </c>
      <c r="D848" s="201">
        <v>58212178</v>
      </c>
      <c r="E848" s="201">
        <v>0</v>
      </c>
      <c r="F848" s="201">
        <v>58212178</v>
      </c>
    </row>
    <row r="849" spans="1:6" x14ac:dyDescent="0.2">
      <c r="A849" s="200" t="s">
        <v>13</v>
      </c>
      <c r="B849" s="204">
        <v>62208000</v>
      </c>
      <c r="C849" s="205" t="s">
        <v>425</v>
      </c>
      <c r="D849" s="201">
        <v>514600</v>
      </c>
      <c r="E849" s="201">
        <v>0</v>
      </c>
      <c r="F849" s="201">
        <v>514600</v>
      </c>
    </row>
    <row r="850" spans="1:6" x14ac:dyDescent="0.2">
      <c r="A850" s="200" t="s">
        <v>13</v>
      </c>
      <c r="B850" s="204">
        <v>62209000</v>
      </c>
      <c r="C850" s="205" t="s">
        <v>428</v>
      </c>
      <c r="D850" s="201">
        <v>174310764.44999999</v>
      </c>
      <c r="E850" s="201">
        <v>0</v>
      </c>
      <c r="F850" s="201">
        <v>174310764.44999999</v>
      </c>
    </row>
    <row r="851" spans="1:6" x14ac:dyDescent="0.2">
      <c r="A851" s="200" t="s">
        <v>13</v>
      </c>
      <c r="B851" s="204">
        <v>62301000</v>
      </c>
      <c r="C851" s="205" t="s">
        <v>191</v>
      </c>
      <c r="D851" s="201">
        <v>30457564.120000001</v>
      </c>
      <c r="E851" s="201">
        <v>0</v>
      </c>
      <c r="F851" s="201">
        <v>30457564.120000001</v>
      </c>
    </row>
    <row r="852" spans="1:6" x14ac:dyDescent="0.2">
      <c r="A852" s="200" t="s">
        <v>13</v>
      </c>
      <c r="B852" s="204">
        <v>62302000</v>
      </c>
      <c r="C852" s="205" t="s">
        <v>516</v>
      </c>
      <c r="D852" s="201">
        <v>12738201</v>
      </c>
      <c r="E852" s="201">
        <v>0</v>
      </c>
      <c r="F852" s="201">
        <v>12738201</v>
      </c>
    </row>
    <row r="853" spans="1:6" x14ac:dyDescent="0.2">
      <c r="A853" s="200" t="s">
        <v>13</v>
      </c>
      <c r="B853" s="204">
        <v>62303000</v>
      </c>
      <c r="C853" s="205" t="s">
        <v>517</v>
      </c>
      <c r="D853" s="201">
        <v>158496452.38999999</v>
      </c>
      <c r="E853" s="201">
        <v>0</v>
      </c>
      <c r="F853" s="201">
        <v>158496452.38999999</v>
      </c>
    </row>
    <row r="854" spans="1:6" x14ac:dyDescent="0.2">
      <c r="A854" s="200" t="s">
        <v>13</v>
      </c>
      <c r="B854" s="204">
        <v>62304000</v>
      </c>
      <c r="C854" s="205" t="s">
        <v>518</v>
      </c>
      <c r="D854" s="201">
        <v>57691962</v>
      </c>
      <c r="E854" s="201">
        <v>0</v>
      </c>
      <c r="F854" s="201">
        <v>57691962</v>
      </c>
    </row>
    <row r="855" spans="1:6" x14ac:dyDescent="0.2">
      <c r="A855" s="200" t="s">
        <v>13</v>
      </c>
      <c r="B855" s="204">
        <v>62401000</v>
      </c>
      <c r="C855" s="205" t="s">
        <v>433</v>
      </c>
      <c r="D855" s="201">
        <v>143359880</v>
      </c>
      <c r="E855" s="201">
        <v>0</v>
      </c>
      <c r="F855" s="201">
        <v>143359880</v>
      </c>
    </row>
    <row r="856" spans="1:6" x14ac:dyDescent="0.2">
      <c r="A856" s="200" t="s">
        <v>13</v>
      </c>
      <c r="B856" s="204">
        <v>62402000</v>
      </c>
      <c r="C856" s="205" t="s">
        <v>434</v>
      </c>
      <c r="D856" s="201">
        <v>257046723.93000001</v>
      </c>
      <c r="E856" s="201">
        <v>0</v>
      </c>
      <c r="F856" s="201">
        <v>257046723.93000001</v>
      </c>
    </row>
    <row r="857" spans="1:6" x14ac:dyDescent="0.2">
      <c r="A857" s="200" t="s">
        <v>13</v>
      </c>
      <c r="B857" s="204">
        <v>62403000</v>
      </c>
      <c r="C857" s="205" t="s">
        <v>435</v>
      </c>
      <c r="D857" s="201">
        <v>907663960</v>
      </c>
      <c r="E857" s="201">
        <v>0</v>
      </c>
      <c r="F857" s="201">
        <v>907663960</v>
      </c>
    </row>
    <row r="858" spans="1:6" x14ac:dyDescent="0.2">
      <c r="A858" s="200" t="s">
        <v>13</v>
      </c>
      <c r="B858" s="204">
        <v>62501000</v>
      </c>
      <c r="C858" s="205" t="s">
        <v>195</v>
      </c>
      <c r="D858" s="201">
        <v>205120601.75999999</v>
      </c>
      <c r="E858" s="201">
        <v>0</v>
      </c>
      <c r="F858" s="201">
        <v>205120601.75999999</v>
      </c>
    </row>
    <row r="859" spans="1:6" x14ac:dyDescent="0.2">
      <c r="A859" s="200" t="s">
        <v>13</v>
      </c>
      <c r="B859" s="204">
        <v>62502000</v>
      </c>
      <c r="C859" s="205" t="s">
        <v>196</v>
      </c>
      <c r="D859" s="201">
        <v>16296714</v>
      </c>
      <c r="E859" s="201">
        <v>0</v>
      </c>
      <c r="F859" s="201">
        <v>16296714</v>
      </c>
    </row>
    <row r="860" spans="1:6" x14ac:dyDescent="0.2">
      <c r="A860" s="200" t="s">
        <v>13</v>
      </c>
      <c r="B860" s="204">
        <v>62503000</v>
      </c>
      <c r="C860" s="205" t="s">
        <v>195</v>
      </c>
      <c r="D860" s="201">
        <v>3067543</v>
      </c>
      <c r="E860" s="201">
        <v>0</v>
      </c>
      <c r="F860" s="201">
        <v>3067543</v>
      </c>
    </row>
    <row r="861" spans="1:6" x14ac:dyDescent="0.2">
      <c r="A861" s="200" t="s">
        <v>13</v>
      </c>
      <c r="B861" s="204">
        <v>62504000</v>
      </c>
      <c r="C861" s="205" t="s">
        <v>528</v>
      </c>
      <c r="D861" s="201">
        <v>16079071.67</v>
      </c>
      <c r="E861" s="201">
        <v>0</v>
      </c>
      <c r="F861" s="201">
        <v>16079071.67</v>
      </c>
    </row>
    <row r="862" spans="1:6" x14ac:dyDescent="0.2">
      <c r="A862" s="200" t="s">
        <v>13</v>
      </c>
      <c r="B862" s="204">
        <v>62505000</v>
      </c>
      <c r="C862" s="205" t="s">
        <v>530</v>
      </c>
      <c r="D862" s="201">
        <v>1770448</v>
      </c>
      <c r="E862" s="201">
        <v>0</v>
      </c>
      <c r="F862" s="201">
        <v>1770448</v>
      </c>
    </row>
    <row r="863" spans="1:6" x14ac:dyDescent="0.2">
      <c r="A863" s="200" t="s">
        <v>13</v>
      </c>
      <c r="B863" s="204">
        <v>62506000</v>
      </c>
      <c r="C863" s="205" t="s">
        <v>531</v>
      </c>
      <c r="D863" s="201">
        <v>1161308</v>
      </c>
      <c r="E863" s="201">
        <v>0</v>
      </c>
      <c r="F863" s="201">
        <v>1161308</v>
      </c>
    </row>
    <row r="864" spans="1:6" x14ac:dyDescent="0.2">
      <c r="A864" s="200" t="s">
        <v>13</v>
      </c>
      <c r="B864" s="204">
        <v>62507000</v>
      </c>
      <c r="C864" s="205" t="s">
        <v>438</v>
      </c>
      <c r="D864" s="201">
        <v>128256515.27</v>
      </c>
      <c r="E864" s="201">
        <v>0</v>
      </c>
      <c r="F864" s="201">
        <v>128256515.27</v>
      </c>
    </row>
    <row r="865" spans="1:6" x14ac:dyDescent="0.2">
      <c r="A865" s="200" t="s">
        <v>13</v>
      </c>
      <c r="B865" s="204">
        <v>62508000</v>
      </c>
      <c r="C865" s="205" t="s">
        <v>197</v>
      </c>
      <c r="D865" s="201">
        <v>287000</v>
      </c>
      <c r="E865" s="201">
        <v>0</v>
      </c>
      <c r="F865" s="201">
        <v>287000</v>
      </c>
    </row>
    <row r="866" spans="1:6" x14ac:dyDescent="0.2">
      <c r="A866" s="200" t="s">
        <v>13</v>
      </c>
      <c r="B866" s="204">
        <v>62601000</v>
      </c>
      <c r="C866" s="205" t="s">
        <v>440</v>
      </c>
      <c r="D866" s="201">
        <v>2833164.22</v>
      </c>
      <c r="E866" s="201">
        <v>0</v>
      </c>
      <c r="F866" s="201">
        <v>2833164.22</v>
      </c>
    </row>
    <row r="867" spans="1:6" x14ac:dyDescent="0.2">
      <c r="A867" s="200" t="s">
        <v>13</v>
      </c>
      <c r="B867" s="204">
        <v>62602000</v>
      </c>
      <c r="C867" s="205" t="s">
        <v>533</v>
      </c>
      <c r="D867" s="201">
        <v>37675178.990000002</v>
      </c>
      <c r="E867" s="201">
        <v>0</v>
      </c>
      <c r="F867" s="201">
        <v>37675178.990000002</v>
      </c>
    </row>
    <row r="868" spans="1:6" x14ac:dyDescent="0.2">
      <c r="A868" s="200" t="s">
        <v>13</v>
      </c>
      <c r="B868" s="204">
        <v>62603000</v>
      </c>
      <c r="C868" s="205" t="s">
        <v>534</v>
      </c>
      <c r="D868" s="201">
        <v>6299382.0199999996</v>
      </c>
      <c r="E868" s="201">
        <v>0</v>
      </c>
      <c r="F868" s="201">
        <v>6299382.0199999996</v>
      </c>
    </row>
    <row r="869" spans="1:6" x14ac:dyDescent="0.2">
      <c r="A869" s="200" t="s">
        <v>13</v>
      </c>
      <c r="B869" s="204">
        <v>62604000</v>
      </c>
      <c r="C869" s="205" t="s">
        <v>535</v>
      </c>
      <c r="D869" s="201">
        <v>278127</v>
      </c>
      <c r="E869" s="201">
        <v>0</v>
      </c>
      <c r="F869" s="201">
        <v>278127</v>
      </c>
    </row>
    <row r="870" spans="1:6" x14ac:dyDescent="0.2">
      <c r="A870" s="200" t="s">
        <v>13</v>
      </c>
      <c r="B870" s="204">
        <v>62605000</v>
      </c>
      <c r="C870" s="205" t="s">
        <v>748</v>
      </c>
      <c r="D870" s="201">
        <v>4726440</v>
      </c>
      <c r="E870" s="201">
        <v>0</v>
      </c>
      <c r="F870" s="201">
        <v>4726440</v>
      </c>
    </row>
    <row r="871" spans="1:6" x14ac:dyDescent="0.2">
      <c r="A871" s="200" t="s">
        <v>13</v>
      </c>
      <c r="B871" s="204">
        <v>62607000</v>
      </c>
      <c r="C871" s="205" t="s">
        <v>205</v>
      </c>
      <c r="D871" s="201">
        <v>11185735</v>
      </c>
      <c r="E871" s="201">
        <v>0</v>
      </c>
      <c r="F871" s="201">
        <v>11185735</v>
      </c>
    </row>
    <row r="872" spans="1:6" x14ac:dyDescent="0.2">
      <c r="A872" s="200" t="s">
        <v>13</v>
      </c>
      <c r="B872" s="204">
        <v>62608000</v>
      </c>
      <c r="C872" s="205" t="s">
        <v>206</v>
      </c>
      <c r="D872" s="201">
        <v>2912754</v>
      </c>
      <c r="E872" s="201">
        <v>0</v>
      </c>
      <c r="F872" s="201">
        <v>2912754</v>
      </c>
    </row>
    <row r="873" spans="1:6" x14ac:dyDescent="0.2">
      <c r="A873" s="200" t="s">
        <v>13</v>
      </c>
      <c r="B873" s="204">
        <v>62701000</v>
      </c>
      <c r="C873" s="205" t="s">
        <v>207</v>
      </c>
      <c r="D873" s="201">
        <v>55175.64</v>
      </c>
      <c r="E873" s="201">
        <v>0</v>
      </c>
      <c r="F873" s="201">
        <v>55175.64</v>
      </c>
    </row>
    <row r="874" spans="1:6" x14ac:dyDescent="0.2">
      <c r="A874" s="200" t="s">
        <v>13</v>
      </c>
      <c r="B874" s="204">
        <v>62701100</v>
      </c>
      <c r="C874" s="205" t="s">
        <v>443</v>
      </c>
      <c r="D874" s="201">
        <v>26605200.710000001</v>
      </c>
      <c r="E874" s="201">
        <v>0</v>
      </c>
      <c r="F874" s="201">
        <v>26605200.710000001</v>
      </c>
    </row>
    <row r="875" spans="1:6" x14ac:dyDescent="0.2">
      <c r="A875" s="200" t="s">
        <v>13</v>
      </c>
      <c r="B875" s="204">
        <v>62702000</v>
      </c>
      <c r="C875" s="205" t="s">
        <v>537</v>
      </c>
      <c r="D875" s="201">
        <v>8400</v>
      </c>
      <c r="E875" s="201">
        <v>0</v>
      </c>
      <c r="F875" s="201">
        <v>8400</v>
      </c>
    </row>
    <row r="876" spans="1:6" x14ac:dyDescent="0.2">
      <c r="A876" s="200" t="s">
        <v>13</v>
      </c>
      <c r="B876" s="204">
        <v>62703000</v>
      </c>
      <c r="C876" s="205" t="s">
        <v>538</v>
      </c>
      <c r="D876" s="201">
        <v>14637891.5</v>
      </c>
      <c r="E876" s="201">
        <v>0</v>
      </c>
      <c r="F876" s="201">
        <v>14637891.5</v>
      </c>
    </row>
    <row r="877" spans="1:6" x14ac:dyDescent="0.2">
      <c r="A877" s="200" t="s">
        <v>13</v>
      </c>
      <c r="B877" s="204">
        <v>62704000</v>
      </c>
      <c r="C877" s="205" t="s">
        <v>445</v>
      </c>
      <c r="D877" s="201">
        <v>506800</v>
      </c>
      <c r="E877" s="201">
        <v>0</v>
      </c>
      <c r="F877" s="201">
        <v>506800</v>
      </c>
    </row>
    <row r="878" spans="1:6" x14ac:dyDescent="0.2">
      <c r="A878" s="200" t="s">
        <v>13</v>
      </c>
      <c r="B878" s="204">
        <v>62705000</v>
      </c>
      <c r="C878" s="205" t="s">
        <v>539</v>
      </c>
      <c r="D878" s="201">
        <v>7262947.4000000004</v>
      </c>
      <c r="E878" s="201">
        <v>0</v>
      </c>
      <c r="F878" s="201">
        <v>7262947.4000000004</v>
      </c>
    </row>
    <row r="879" spans="1:6" x14ac:dyDescent="0.2">
      <c r="A879" s="200" t="s">
        <v>13</v>
      </c>
      <c r="B879" s="204">
        <v>62706000</v>
      </c>
      <c r="C879" s="205" t="s">
        <v>209</v>
      </c>
      <c r="D879" s="201">
        <v>64025626.689999998</v>
      </c>
      <c r="E879" s="201">
        <v>0</v>
      </c>
      <c r="F879" s="201">
        <v>64025626.689999998</v>
      </c>
    </row>
    <row r="880" spans="1:6" x14ac:dyDescent="0.2">
      <c r="A880" s="200" t="s">
        <v>13</v>
      </c>
      <c r="B880" s="204">
        <v>62707000</v>
      </c>
      <c r="C880" s="205" t="s">
        <v>540</v>
      </c>
      <c r="D880" s="201">
        <v>729310</v>
      </c>
      <c r="E880" s="201">
        <v>0</v>
      </c>
      <c r="F880" s="201">
        <v>729310</v>
      </c>
    </row>
    <row r="881" spans="1:6" x14ac:dyDescent="0.2">
      <c r="A881" s="200" t="s">
        <v>13</v>
      </c>
      <c r="B881" s="204">
        <v>62708000</v>
      </c>
      <c r="C881" s="205" t="s">
        <v>541</v>
      </c>
      <c r="D881" s="201">
        <v>586400</v>
      </c>
      <c r="E881" s="201">
        <v>0</v>
      </c>
      <c r="F881" s="201">
        <v>586400</v>
      </c>
    </row>
    <row r="882" spans="1:6" x14ac:dyDescent="0.2">
      <c r="A882" s="200" t="s">
        <v>13</v>
      </c>
      <c r="B882" s="204">
        <v>62709000</v>
      </c>
      <c r="C882" s="205" t="s">
        <v>450</v>
      </c>
      <c r="D882" s="201">
        <v>3676337.66</v>
      </c>
      <c r="E882" s="201">
        <v>0</v>
      </c>
      <c r="F882" s="201">
        <v>3676337.66</v>
      </c>
    </row>
    <row r="883" spans="1:6" x14ac:dyDescent="0.2">
      <c r="A883" s="200" t="s">
        <v>13</v>
      </c>
      <c r="B883" s="204">
        <v>62710000</v>
      </c>
      <c r="C883" s="205" t="s">
        <v>211</v>
      </c>
      <c r="D883" s="201">
        <v>299706.65999999997</v>
      </c>
      <c r="E883" s="201">
        <v>0</v>
      </c>
      <c r="F883" s="201">
        <v>299706.65999999997</v>
      </c>
    </row>
    <row r="884" spans="1:6" x14ac:dyDescent="0.2">
      <c r="A884" s="200" t="s">
        <v>13</v>
      </c>
      <c r="B884" s="204">
        <v>62711000</v>
      </c>
      <c r="C884" s="205" t="s">
        <v>542</v>
      </c>
      <c r="D884" s="201">
        <v>10317193.08</v>
      </c>
      <c r="E884" s="201">
        <v>0</v>
      </c>
      <c r="F884" s="201">
        <v>10317193.08</v>
      </c>
    </row>
    <row r="885" spans="1:6" x14ac:dyDescent="0.2">
      <c r="A885" s="200" t="s">
        <v>13</v>
      </c>
      <c r="B885" s="204">
        <v>62712000</v>
      </c>
      <c r="C885" s="205" t="s">
        <v>543</v>
      </c>
      <c r="D885" s="201">
        <v>38020586.590000004</v>
      </c>
      <c r="E885" s="201">
        <v>0</v>
      </c>
      <c r="F885" s="201">
        <v>38020586.590000004</v>
      </c>
    </row>
    <row r="886" spans="1:6" x14ac:dyDescent="0.2">
      <c r="A886" s="200" t="s">
        <v>13</v>
      </c>
      <c r="B886" s="204">
        <v>62713000</v>
      </c>
      <c r="C886" s="205" t="s">
        <v>460</v>
      </c>
      <c r="D886" s="201">
        <v>399000</v>
      </c>
      <c r="E886" s="201">
        <v>0</v>
      </c>
      <c r="F886" s="201">
        <v>399000</v>
      </c>
    </row>
    <row r="887" spans="1:6" x14ac:dyDescent="0.2">
      <c r="A887" s="200" t="s">
        <v>13</v>
      </c>
      <c r="B887" s="204">
        <v>62800000</v>
      </c>
      <c r="C887" s="205" t="s">
        <v>463</v>
      </c>
      <c r="D887" s="201">
        <v>5055931.92</v>
      </c>
      <c r="E887" s="201">
        <v>0</v>
      </c>
      <c r="F887" s="201">
        <v>5055931.92</v>
      </c>
    </row>
    <row r="888" spans="1:6" x14ac:dyDescent="0.2">
      <c r="A888" s="200" t="s">
        <v>13</v>
      </c>
      <c r="B888" s="208">
        <v>63501000</v>
      </c>
      <c r="C888" s="205" t="s">
        <v>465</v>
      </c>
      <c r="D888" s="201">
        <v>16041422</v>
      </c>
      <c r="E888" s="201">
        <v>0</v>
      </c>
      <c r="F888" s="201">
        <v>16041422</v>
      </c>
    </row>
    <row r="889" spans="1:6" x14ac:dyDescent="0.2">
      <c r="A889" s="200" t="s">
        <v>13</v>
      </c>
      <c r="B889" s="204">
        <v>63503000</v>
      </c>
      <c r="C889" s="205" t="s">
        <v>213</v>
      </c>
      <c r="D889" s="201">
        <v>23255</v>
      </c>
      <c r="E889" s="201">
        <v>0</v>
      </c>
      <c r="F889" s="201">
        <v>23255</v>
      </c>
    </row>
    <row r="890" spans="1:6" x14ac:dyDescent="0.2">
      <c r="A890" s="200" t="s">
        <v>13</v>
      </c>
      <c r="B890" s="204">
        <v>63504000</v>
      </c>
      <c r="C890" s="205" t="s">
        <v>472</v>
      </c>
      <c r="D890" s="201">
        <v>16631176</v>
      </c>
      <c r="E890" s="201">
        <v>0</v>
      </c>
      <c r="F890" s="201">
        <v>16631176</v>
      </c>
    </row>
    <row r="891" spans="1:6" x14ac:dyDescent="0.2">
      <c r="A891" s="200" t="s">
        <v>13</v>
      </c>
      <c r="B891" s="204">
        <v>63506000</v>
      </c>
      <c r="C891" s="205" t="s">
        <v>474</v>
      </c>
      <c r="D891" s="201">
        <v>42996840.259999998</v>
      </c>
      <c r="E891" s="201">
        <v>0</v>
      </c>
      <c r="F891" s="201">
        <v>42996840.259999998</v>
      </c>
    </row>
    <row r="892" spans="1:6" x14ac:dyDescent="0.2">
      <c r="A892" s="200" t="s">
        <v>13</v>
      </c>
      <c r="B892" s="208">
        <v>63507000</v>
      </c>
      <c r="C892" s="205" t="s">
        <v>475</v>
      </c>
      <c r="D892" s="201">
        <v>1144233437.9100001</v>
      </c>
      <c r="E892" s="201">
        <v>0</v>
      </c>
      <c r="F892" s="201">
        <v>1144233437.9100001</v>
      </c>
    </row>
    <row r="893" spans="1:6" x14ac:dyDescent="0.2">
      <c r="A893" s="200" t="s">
        <v>13</v>
      </c>
      <c r="B893" s="204">
        <v>63508000</v>
      </c>
      <c r="C893" s="219" t="s">
        <v>1063</v>
      </c>
      <c r="D893" s="201">
        <v>53483</v>
      </c>
      <c r="E893" s="201">
        <v>0</v>
      </c>
      <c r="F893" s="201">
        <v>53483</v>
      </c>
    </row>
    <row r="894" spans="1:6" x14ac:dyDescent="0.2">
      <c r="A894" s="200" t="s">
        <v>13</v>
      </c>
      <c r="B894" s="204">
        <v>63510000</v>
      </c>
      <c r="C894" s="205" t="s">
        <v>1063</v>
      </c>
      <c r="D894" s="201">
        <v>1183680</v>
      </c>
      <c r="E894" s="201">
        <v>0</v>
      </c>
      <c r="F894" s="201">
        <v>1183680</v>
      </c>
    </row>
    <row r="895" spans="1:6" x14ac:dyDescent="0.2">
      <c r="A895" s="200" t="s">
        <v>13</v>
      </c>
      <c r="B895" s="204">
        <v>64101000</v>
      </c>
      <c r="C895" s="205" t="s">
        <v>216</v>
      </c>
      <c r="D895" s="201">
        <v>2168424892.98</v>
      </c>
      <c r="E895" s="201">
        <v>0</v>
      </c>
      <c r="F895" s="201">
        <v>2168424892.98</v>
      </c>
    </row>
    <row r="896" spans="1:6" x14ac:dyDescent="0.2">
      <c r="A896" s="200" t="s">
        <v>13</v>
      </c>
      <c r="B896" s="204">
        <v>64101300</v>
      </c>
      <c r="C896" s="205" t="s">
        <v>478</v>
      </c>
      <c r="D896" s="201">
        <v>69893000</v>
      </c>
      <c r="E896" s="201">
        <v>0</v>
      </c>
      <c r="F896" s="201">
        <v>69893000</v>
      </c>
    </row>
    <row r="897" spans="1:6" x14ac:dyDescent="0.2">
      <c r="A897" s="200" t="s">
        <v>13</v>
      </c>
      <c r="B897" s="204">
        <v>64102000</v>
      </c>
      <c r="C897" s="205" t="s">
        <v>550</v>
      </c>
      <c r="D897" s="201">
        <v>45309937.189999998</v>
      </c>
      <c r="E897" s="201">
        <v>0</v>
      </c>
      <c r="F897" s="201">
        <v>45309937.189999998</v>
      </c>
    </row>
    <row r="898" spans="1:6" x14ac:dyDescent="0.2">
      <c r="A898" s="200" t="s">
        <v>13</v>
      </c>
      <c r="B898" s="204">
        <v>64103000</v>
      </c>
      <c r="C898" s="205" t="s">
        <v>551</v>
      </c>
      <c r="D898" s="201">
        <v>175548677.37</v>
      </c>
      <c r="E898" s="201">
        <v>0</v>
      </c>
      <c r="F898" s="201">
        <v>175548677.37</v>
      </c>
    </row>
    <row r="899" spans="1:6" x14ac:dyDescent="0.2">
      <c r="A899" s="200" t="s">
        <v>13</v>
      </c>
      <c r="B899" s="204">
        <v>64104000</v>
      </c>
      <c r="C899" s="205" t="s">
        <v>220</v>
      </c>
      <c r="D899" s="201">
        <v>60595463.960000001</v>
      </c>
      <c r="E899" s="201">
        <v>0</v>
      </c>
      <c r="F899" s="201">
        <v>60595463.960000001</v>
      </c>
    </row>
    <row r="900" spans="1:6" x14ac:dyDescent="0.2">
      <c r="A900" s="200" t="s">
        <v>13</v>
      </c>
      <c r="B900" s="204">
        <v>64105000</v>
      </c>
      <c r="C900" s="205" t="s">
        <v>552</v>
      </c>
      <c r="D900" s="201">
        <v>3029937.39</v>
      </c>
      <c r="E900" s="201">
        <v>0</v>
      </c>
      <c r="F900" s="201">
        <v>3029937.39</v>
      </c>
    </row>
    <row r="901" spans="1:6" x14ac:dyDescent="0.2">
      <c r="A901" s="200" t="s">
        <v>13</v>
      </c>
      <c r="B901" s="204">
        <v>64180000</v>
      </c>
      <c r="C901" s="205" t="s">
        <v>553</v>
      </c>
      <c r="D901" s="201">
        <v>85762047.061599895</v>
      </c>
      <c r="E901" s="201">
        <v>0</v>
      </c>
      <c r="F901" s="201">
        <v>85762047.061599895</v>
      </c>
    </row>
    <row r="902" spans="1:6" x14ac:dyDescent="0.2">
      <c r="A902" s="200" t="s">
        <v>13</v>
      </c>
      <c r="B902" s="204">
        <v>64501000</v>
      </c>
      <c r="C902" s="205" t="s">
        <v>483</v>
      </c>
      <c r="D902" s="201">
        <v>201235661.88999999</v>
      </c>
      <c r="E902" s="201">
        <v>0</v>
      </c>
      <c r="F902" s="201">
        <v>201235661.88999999</v>
      </c>
    </row>
    <row r="903" spans="1:6" x14ac:dyDescent="0.2">
      <c r="A903" s="200" t="s">
        <v>13</v>
      </c>
      <c r="B903" s="204">
        <v>64502000</v>
      </c>
      <c r="C903" s="205" t="s">
        <v>555</v>
      </c>
      <c r="D903" s="201">
        <v>77109319.099999994</v>
      </c>
      <c r="E903" s="201">
        <v>0</v>
      </c>
      <c r="F903" s="201">
        <v>77109319.099999994</v>
      </c>
    </row>
    <row r="904" spans="1:6" x14ac:dyDescent="0.2">
      <c r="A904" s="200" t="s">
        <v>13</v>
      </c>
      <c r="B904" s="204">
        <v>64503000</v>
      </c>
      <c r="C904" s="205" t="s">
        <v>759</v>
      </c>
      <c r="D904" s="201">
        <v>255256.5</v>
      </c>
      <c r="E904" s="201">
        <v>0</v>
      </c>
      <c r="F904" s="201">
        <v>255256.5</v>
      </c>
    </row>
    <row r="905" spans="1:6" x14ac:dyDescent="0.2">
      <c r="A905" s="200" t="s">
        <v>13</v>
      </c>
      <c r="B905" s="204">
        <v>64504000</v>
      </c>
      <c r="C905" s="205" t="s">
        <v>486</v>
      </c>
      <c r="D905" s="201">
        <v>15470642.439999999</v>
      </c>
      <c r="E905" s="201">
        <v>0</v>
      </c>
      <c r="F905" s="201">
        <v>15470642.439999999</v>
      </c>
    </row>
    <row r="906" spans="1:6" x14ac:dyDescent="0.2">
      <c r="A906" s="200" t="s">
        <v>13</v>
      </c>
      <c r="B906" s="204">
        <v>64505000</v>
      </c>
      <c r="C906" s="205" t="s">
        <v>2160</v>
      </c>
      <c r="D906" s="201">
        <v>33801.050000000003</v>
      </c>
      <c r="E906" s="201">
        <v>0</v>
      </c>
      <c r="F906" s="201">
        <v>33801.050000000003</v>
      </c>
    </row>
    <row r="907" spans="1:6" x14ac:dyDescent="0.2">
      <c r="A907" s="200" t="s">
        <v>13</v>
      </c>
      <c r="B907" s="204">
        <v>64580000</v>
      </c>
      <c r="C907" s="205" t="s">
        <v>758</v>
      </c>
      <c r="D907" s="201">
        <v>0</v>
      </c>
      <c r="E907" s="201">
        <v>13991813.821599999</v>
      </c>
      <c r="F907" s="201">
        <v>-13991813.821599999</v>
      </c>
    </row>
    <row r="908" spans="1:6" x14ac:dyDescent="0.2">
      <c r="A908" s="200" t="s">
        <v>13</v>
      </c>
      <c r="B908" s="208">
        <v>64801000</v>
      </c>
      <c r="C908" s="205" t="s">
        <v>556</v>
      </c>
      <c r="D908" s="201">
        <v>29124734.530000001</v>
      </c>
      <c r="E908" s="201">
        <v>0</v>
      </c>
      <c r="F908" s="201">
        <v>29124734.530000001</v>
      </c>
    </row>
    <row r="909" spans="1:6" x14ac:dyDescent="0.2">
      <c r="A909" s="200" t="s">
        <v>13</v>
      </c>
      <c r="B909" s="204">
        <v>64802000</v>
      </c>
      <c r="C909" s="205" t="s">
        <v>557</v>
      </c>
      <c r="D909" s="201">
        <v>9310000</v>
      </c>
      <c r="E909" s="201">
        <v>0</v>
      </c>
      <c r="F909" s="201">
        <v>9310000</v>
      </c>
    </row>
    <row r="910" spans="1:6" x14ac:dyDescent="0.2">
      <c r="A910" s="200" t="s">
        <v>13</v>
      </c>
      <c r="B910" s="204">
        <v>64803000</v>
      </c>
      <c r="C910" s="205" t="s">
        <v>558</v>
      </c>
      <c r="D910" s="201">
        <v>303064</v>
      </c>
      <c r="E910" s="201">
        <v>0</v>
      </c>
      <c r="F910" s="201">
        <v>303064</v>
      </c>
    </row>
    <row r="911" spans="1:6" x14ac:dyDescent="0.2">
      <c r="A911" s="200" t="s">
        <v>13</v>
      </c>
      <c r="B911" s="204">
        <v>65100000</v>
      </c>
      <c r="C911" s="205" t="s">
        <v>228</v>
      </c>
      <c r="D911" s="201">
        <v>33820272</v>
      </c>
      <c r="E911" s="201">
        <v>0</v>
      </c>
      <c r="F911" s="201">
        <v>33820272</v>
      </c>
    </row>
    <row r="912" spans="1:6" x14ac:dyDescent="0.2">
      <c r="A912" s="200" t="s">
        <v>13</v>
      </c>
      <c r="B912" s="204">
        <v>65200000</v>
      </c>
      <c r="C912" s="205" t="s">
        <v>495</v>
      </c>
      <c r="D912" s="201">
        <v>3703810.19</v>
      </c>
      <c r="E912" s="201">
        <v>0</v>
      </c>
      <c r="F912" s="201">
        <v>3703810.19</v>
      </c>
    </row>
    <row r="913" spans="1:6" x14ac:dyDescent="0.2">
      <c r="A913" s="200" t="s">
        <v>13</v>
      </c>
      <c r="B913" s="204">
        <v>65410000</v>
      </c>
      <c r="C913" s="215" t="s">
        <v>1082</v>
      </c>
      <c r="D913" s="201">
        <v>7075185.4199999999</v>
      </c>
      <c r="E913" s="201">
        <v>0</v>
      </c>
      <c r="F913" s="201">
        <v>7075185.4199999999</v>
      </c>
    </row>
    <row r="914" spans="1:6" x14ac:dyDescent="0.2">
      <c r="A914" s="200" t="s">
        <v>13</v>
      </c>
      <c r="B914" s="204">
        <v>65601000</v>
      </c>
      <c r="C914" s="205" t="s">
        <v>561</v>
      </c>
      <c r="D914" s="201">
        <v>42741521.649999999</v>
      </c>
      <c r="E914" s="201">
        <v>0</v>
      </c>
      <c r="F914" s="201">
        <v>42741521.649999999</v>
      </c>
    </row>
    <row r="915" spans="1:6" x14ac:dyDescent="0.2">
      <c r="A915" s="200" t="s">
        <v>13</v>
      </c>
      <c r="B915" s="204">
        <v>65602000</v>
      </c>
      <c r="C915" s="205" t="s">
        <v>229</v>
      </c>
      <c r="D915" s="201">
        <v>8953114</v>
      </c>
      <c r="E915" s="201">
        <v>0</v>
      </c>
      <c r="F915" s="201">
        <v>8953114</v>
      </c>
    </row>
    <row r="916" spans="1:6" x14ac:dyDescent="0.2">
      <c r="A916" s="200" t="s">
        <v>13</v>
      </c>
      <c r="B916" s="204">
        <v>65700000</v>
      </c>
      <c r="C916" s="205" t="s">
        <v>766</v>
      </c>
      <c r="D916" s="201">
        <v>9780795</v>
      </c>
      <c r="E916" s="201">
        <v>0</v>
      </c>
      <c r="F916" s="201">
        <v>9780795</v>
      </c>
    </row>
    <row r="917" spans="1:6" x14ac:dyDescent="0.2">
      <c r="A917" s="200" t="s">
        <v>13</v>
      </c>
      <c r="B917" s="208">
        <v>65800000</v>
      </c>
      <c r="C917" s="214" t="s">
        <v>497</v>
      </c>
      <c r="D917" s="201">
        <v>46822053.859999999</v>
      </c>
      <c r="E917" s="201">
        <v>0</v>
      </c>
      <c r="F917" s="201">
        <v>46822053.859999999</v>
      </c>
    </row>
    <row r="918" spans="1:6" x14ac:dyDescent="0.2">
      <c r="A918" s="200" t="s">
        <v>13</v>
      </c>
      <c r="B918" s="204">
        <v>66101000</v>
      </c>
      <c r="C918" s="205" t="s">
        <v>767</v>
      </c>
      <c r="D918" s="201">
        <v>51446615.090000004</v>
      </c>
      <c r="E918" s="201">
        <v>0</v>
      </c>
      <c r="F918" s="201">
        <v>51446615.090000004</v>
      </c>
    </row>
    <row r="919" spans="1:6" x14ac:dyDescent="0.2">
      <c r="A919" s="200" t="s">
        <v>13</v>
      </c>
      <c r="B919" s="204">
        <v>66102000</v>
      </c>
      <c r="C919" s="205" t="s">
        <v>564</v>
      </c>
      <c r="D919" s="201">
        <v>285363822.54000002</v>
      </c>
      <c r="E919" s="201">
        <v>0</v>
      </c>
      <c r="F919" s="201">
        <v>285363822.54000002</v>
      </c>
    </row>
    <row r="920" spans="1:6" x14ac:dyDescent="0.2">
      <c r="A920" s="200" t="s">
        <v>13</v>
      </c>
      <c r="B920" s="204">
        <v>66103000</v>
      </c>
      <c r="C920" s="205" t="s">
        <v>565</v>
      </c>
      <c r="D920" s="201">
        <v>1139027413.3399999</v>
      </c>
      <c r="E920" s="201">
        <v>0</v>
      </c>
      <c r="F920" s="201">
        <v>1139027413.3399999</v>
      </c>
    </row>
    <row r="921" spans="1:6" x14ac:dyDescent="0.2">
      <c r="A921" s="200" t="s">
        <v>13</v>
      </c>
      <c r="B921" s="204">
        <v>66104000</v>
      </c>
      <c r="C921" s="205" t="s">
        <v>566</v>
      </c>
      <c r="D921" s="201">
        <v>1217534559.8900001</v>
      </c>
      <c r="E921" s="201">
        <v>0</v>
      </c>
      <c r="F921" s="201">
        <v>1217534559.8900001</v>
      </c>
    </row>
    <row r="922" spans="1:6" x14ac:dyDescent="0.2">
      <c r="A922" s="200" t="s">
        <v>13</v>
      </c>
      <c r="B922" s="204">
        <v>66600000</v>
      </c>
      <c r="C922" s="205" t="s">
        <v>232</v>
      </c>
      <c r="D922" s="201">
        <v>235534554.03</v>
      </c>
      <c r="E922" s="201">
        <v>0</v>
      </c>
      <c r="F922" s="201">
        <v>235534554.03</v>
      </c>
    </row>
    <row r="923" spans="1:6" x14ac:dyDescent="0.2">
      <c r="A923" s="200" t="s">
        <v>13</v>
      </c>
      <c r="B923" s="204">
        <v>68111000</v>
      </c>
      <c r="C923" s="205" t="s">
        <v>509</v>
      </c>
      <c r="D923" s="201">
        <v>4214729.34</v>
      </c>
      <c r="E923" s="201">
        <v>0</v>
      </c>
      <c r="F923" s="201">
        <v>4214729.34</v>
      </c>
    </row>
    <row r="924" spans="1:6" x14ac:dyDescent="0.2">
      <c r="A924" s="200" t="s">
        <v>13</v>
      </c>
      <c r="B924" s="204">
        <v>68112000</v>
      </c>
      <c r="C924" s="205" t="s">
        <v>511</v>
      </c>
      <c r="D924" s="201">
        <v>1799321588.23</v>
      </c>
      <c r="E924" s="201">
        <v>0</v>
      </c>
      <c r="F924" s="201">
        <v>1799321588.23</v>
      </c>
    </row>
    <row r="925" spans="1:6" x14ac:dyDescent="0.2">
      <c r="A925" s="200" t="s">
        <v>13</v>
      </c>
      <c r="B925" s="204">
        <v>68500000</v>
      </c>
      <c r="C925" s="205" t="s">
        <v>512</v>
      </c>
      <c r="D925" s="201">
        <v>653858009.51333296</v>
      </c>
      <c r="E925" s="201">
        <v>0</v>
      </c>
      <c r="F925" s="201">
        <v>653858009.51333296</v>
      </c>
    </row>
    <row r="926" spans="1:6" x14ac:dyDescent="0.2">
      <c r="A926" s="200" t="s">
        <v>13</v>
      </c>
      <c r="B926" s="204">
        <v>69800000</v>
      </c>
      <c r="C926" s="205" t="s">
        <v>513</v>
      </c>
      <c r="D926" s="201">
        <v>862877848.65590596</v>
      </c>
      <c r="E926" s="201">
        <v>0</v>
      </c>
      <c r="F926" s="201">
        <v>862877848.65590596</v>
      </c>
    </row>
    <row r="927" spans="1:6" x14ac:dyDescent="0.2">
      <c r="A927" s="200" t="s">
        <v>13</v>
      </c>
      <c r="B927" s="204">
        <v>70101000</v>
      </c>
      <c r="C927" s="215" t="s">
        <v>515</v>
      </c>
      <c r="D927" s="201">
        <v>0</v>
      </c>
      <c r="E927" s="201">
        <v>3851327825.1999998</v>
      </c>
      <c r="F927" s="201">
        <v>-3851327825.1999998</v>
      </c>
    </row>
    <row r="928" spans="1:6" x14ac:dyDescent="0.2">
      <c r="A928" s="200" t="s">
        <v>13</v>
      </c>
      <c r="B928" s="208">
        <v>70110000</v>
      </c>
      <c r="C928" s="205" t="s">
        <v>1619</v>
      </c>
      <c r="D928" s="201">
        <v>0</v>
      </c>
      <c r="E928" s="201">
        <v>32028817.25</v>
      </c>
      <c r="F928" s="201">
        <v>-32028817.25</v>
      </c>
    </row>
    <row r="929" spans="1:6" x14ac:dyDescent="0.2">
      <c r="A929" s="200" t="s">
        <v>13</v>
      </c>
      <c r="B929" s="204">
        <v>70120000</v>
      </c>
      <c r="C929" s="205" t="s">
        <v>570</v>
      </c>
      <c r="D929" s="201">
        <v>0</v>
      </c>
      <c r="E929" s="201">
        <v>60184141462.580002</v>
      </c>
      <c r="F929" s="201">
        <v>-60184141462.580002</v>
      </c>
    </row>
    <row r="930" spans="1:6" x14ac:dyDescent="0.2">
      <c r="A930" s="200" t="s">
        <v>13</v>
      </c>
      <c r="B930" s="204">
        <v>70600000</v>
      </c>
      <c r="C930" s="205" t="s">
        <v>521</v>
      </c>
      <c r="D930" s="201">
        <v>0</v>
      </c>
      <c r="E930" s="201">
        <v>16257500</v>
      </c>
      <c r="F930" s="201">
        <v>-16257500</v>
      </c>
    </row>
    <row r="931" spans="1:6" x14ac:dyDescent="0.2">
      <c r="A931" s="200" t="s">
        <v>13</v>
      </c>
      <c r="B931" s="204">
        <v>70710000</v>
      </c>
      <c r="C931" s="205" t="s">
        <v>572</v>
      </c>
      <c r="D931" s="201">
        <v>0</v>
      </c>
      <c r="E931" s="201">
        <v>4570500</v>
      </c>
      <c r="F931" s="201">
        <v>-4570500</v>
      </c>
    </row>
    <row r="932" spans="1:6" x14ac:dyDescent="0.2">
      <c r="A932" s="200" t="s">
        <v>13</v>
      </c>
      <c r="B932" s="204">
        <v>70720000</v>
      </c>
      <c r="C932" s="205" t="s">
        <v>776</v>
      </c>
      <c r="D932" s="201">
        <v>0</v>
      </c>
      <c r="E932" s="201">
        <v>910440336.39999998</v>
      </c>
      <c r="F932" s="201">
        <v>-910440336.39999998</v>
      </c>
    </row>
    <row r="933" spans="1:6" x14ac:dyDescent="0.2">
      <c r="A933" s="200" t="s">
        <v>13</v>
      </c>
      <c r="B933" s="204">
        <v>70800000</v>
      </c>
      <c r="C933" s="205" t="s">
        <v>522</v>
      </c>
      <c r="D933" s="201">
        <v>0</v>
      </c>
      <c r="E933" s="201">
        <v>68489628.379999995</v>
      </c>
      <c r="F933" s="201">
        <v>-68489628.379999995</v>
      </c>
    </row>
    <row r="934" spans="1:6" x14ac:dyDescent="0.2">
      <c r="A934" s="200" t="s">
        <v>13</v>
      </c>
      <c r="B934" s="204">
        <v>70900000</v>
      </c>
      <c r="C934" s="205" t="s">
        <v>523</v>
      </c>
      <c r="D934" s="201">
        <v>6499400</v>
      </c>
      <c r="E934" s="201">
        <v>0</v>
      </c>
      <c r="F934" s="201">
        <v>6499400</v>
      </c>
    </row>
    <row r="935" spans="1:6" x14ac:dyDescent="0.2">
      <c r="A935" s="200" t="s">
        <v>13</v>
      </c>
      <c r="B935" s="204">
        <v>70910000</v>
      </c>
      <c r="C935" s="205" t="s">
        <v>1107</v>
      </c>
      <c r="D935" s="201">
        <v>41824158.350000001</v>
      </c>
      <c r="E935" s="201">
        <v>0</v>
      </c>
      <c r="F935" s="201">
        <v>41824158.350000001</v>
      </c>
    </row>
    <row r="936" spans="1:6" x14ac:dyDescent="0.2">
      <c r="A936" s="200" t="s">
        <v>13</v>
      </c>
      <c r="B936" s="208">
        <v>71400000</v>
      </c>
      <c r="C936" s="205" t="s">
        <v>782</v>
      </c>
      <c r="D936" s="201">
        <v>0</v>
      </c>
      <c r="E936" s="201">
        <v>1558369312</v>
      </c>
      <c r="F936" s="201">
        <v>-1558369312</v>
      </c>
    </row>
    <row r="937" spans="1:6" x14ac:dyDescent="0.2">
      <c r="A937" s="200" t="s">
        <v>13</v>
      </c>
      <c r="B937" s="204">
        <v>75200000</v>
      </c>
      <c r="C937" s="205" t="s">
        <v>524</v>
      </c>
      <c r="D937" s="201">
        <v>0</v>
      </c>
      <c r="E937" s="201">
        <v>8667500</v>
      </c>
      <c r="F937" s="201">
        <v>-8667500</v>
      </c>
    </row>
    <row r="938" spans="1:6" x14ac:dyDescent="0.2">
      <c r="A938" s="200" t="s">
        <v>13</v>
      </c>
      <c r="B938" s="204">
        <v>75800000</v>
      </c>
      <c r="C938" s="205" t="s">
        <v>237</v>
      </c>
      <c r="D938" s="201">
        <v>0</v>
      </c>
      <c r="E938" s="201">
        <v>109819113.73</v>
      </c>
      <c r="F938" s="201">
        <v>-109819113.73</v>
      </c>
    </row>
    <row r="939" spans="1:6" x14ac:dyDescent="0.2">
      <c r="A939" s="200" t="s">
        <v>13</v>
      </c>
      <c r="B939" s="204">
        <v>75810000</v>
      </c>
      <c r="C939" s="205" t="s">
        <v>573</v>
      </c>
      <c r="D939" s="201">
        <v>0</v>
      </c>
      <c r="E939" s="201">
        <v>23340500</v>
      </c>
      <c r="F939" s="201">
        <v>-23340500</v>
      </c>
    </row>
    <row r="940" spans="1:6" x14ac:dyDescent="0.2">
      <c r="A940" s="200" t="s">
        <v>13</v>
      </c>
      <c r="B940" s="204">
        <v>76500000</v>
      </c>
      <c r="C940" s="205" t="s">
        <v>527</v>
      </c>
      <c r="D940" s="201">
        <v>0</v>
      </c>
      <c r="E940" s="201">
        <v>82777.94</v>
      </c>
      <c r="F940" s="201">
        <v>-82777.94</v>
      </c>
    </row>
    <row r="941" spans="1:6" x14ac:dyDescent="0.2">
      <c r="A941" s="200" t="s">
        <v>13</v>
      </c>
      <c r="B941" s="204">
        <v>76600000</v>
      </c>
      <c r="C941" s="205" t="s">
        <v>239</v>
      </c>
      <c r="D941" s="201">
        <v>0</v>
      </c>
      <c r="E941" s="201">
        <v>80696838.816200107</v>
      </c>
      <c r="F941" s="201">
        <v>-80696838.816200107</v>
      </c>
    </row>
    <row r="942" spans="1:6" x14ac:dyDescent="0.2">
      <c r="A942" s="200" t="s">
        <v>13</v>
      </c>
      <c r="B942" s="204">
        <v>78500000</v>
      </c>
      <c r="C942" s="205" t="s">
        <v>529</v>
      </c>
      <c r="D942" s="201">
        <v>0</v>
      </c>
      <c r="E942" s="201">
        <v>1027829441.1799999</v>
      </c>
      <c r="F942" s="201">
        <v>-1027829441.1799999</v>
      </c>
    </row>
    <row r="943" spans="1:6" x14ac:dyDescent="0.2">
      <c r="A943" s="200" t="s">
        <v>21</v>
      </c>
      <c r="B943" s="204">
        <v>10100000</v>
      </c>
      <c r="C943" s="205" t="s">
        <v>43</v>
      </c>
      <c r="D943" s="201">
        <v>0</v>
      </c>
      <c r="E943" s="201">
        <v>1200000000</v>
      </c>
      <c r="F943" s="201">
        <v>-1200000000</v>
      </c>
    </row>
    <row r="944" spans="1:6" x14ac:dyDescent="0.2">
      <c r="A944" s="200" t="s">
        <v>21</v>
      </c>
      <c r="B944" s="204">
        <v>11900000</v>
      </c>
      <c r="C944" s="215" t="s">
        <v>1465</v>
      </c>
      <c r="D944" s="201">
        <v>1655200339.55</v>
      </c>
      <c r="E944" s="201">
        <v>0</v>
      </c>
      <c r="F944" s="201">
        <v>1655200339.55</v>
      </c>
    </row>
    <row r="945" spans="1:6" x14ac:dyDescent="0.2">
      <c r="A945" s="200" t="s">
        <v>21</v>
      </c>
      <c r="B945" s="213">
        <v>12900000</v>
      </c>
      <c r="C945" s="217" t="s">
        <v>46</v>
      </c>
      <c r="D945" s="201">
        <v>1473644756.3699999</v>
      </c>
      <c r="E945" s="201">
        <v>0</v>
      </c>
      <c r="F945" s="201">
        <v>1473644756.3699999</v>
      </c>
    </row>
    <row r="946" spans="1:6" x14ac:dyDescent="0.2">
      <c r="A946" s="200" t="s">
        <v>21</v>
      </c>
      <c r="B946" s="204">
        <v>16400000</v>
      </c>
      <c r="C946" s="205" t="s">
        <v>248</v>
      </c>
      <c r="D946" s="201">
        <v>0</v>
      </c>
      <c r="E946" s="201">
        <v>1595704626.23</v>
      </c>
      <c r="F946" s="201">
        <v>-1595704626.23</v>
      </c>
    </row>
    <row r="947" spans="1:6" x14ac:dyDescent="0.2">
      <c r="A947" s="200" t="s">
        <v>21</v>
      </c>
      <c r="B947" s="208">
        <v>16410000</v>
      </c>
      <c r="C947" s="214" t="s">
        <v>2072</v>
      </c>
      <c r="D947" s="201">
        <v>0</v>
      </c>
      <c r="E947" s="201">
        <v>321934579.83999997</v>
      </c>
      <c r="F947" s="201">
        <v>-321934579.83999997</v>
      </c>
    </row>
    <row r="948" spans="1:6" x14ac:dyDescent="0.2">
      <c r="A948" s="200" t="s">
        <v>21</v>
      </c>
      <c r="B948" s="208">
        <v>21100000</v>
      </c>
      <c r="C948" s="205" t="s">
        <v>250</v>
      </c>
      <c r="D948" s="201">
        <v>55348270.670000002</v>
      </c>
      <c r="E948" s="201">
        <v>0</v>
      </c>
      <c r="F948" s="201">
        <v>55348270.670000002</v>
      </c>
    </row>
    <row r="949" spans="1:6" x14ac:dyDescent="0.2">
      <c r="A949" s="200" t="s">
        <v>21</v>
      </c>
      <c r="B949" s="204">
        <v>21300000</v>
      </c>
      <c r="C949" s="205" t="s">
        <v>252</v>
      </c>
      <c r="D949" s="201">
        <v>2768694482.29</v>
      </c>
      <c r="E949" s="201">
        <v>0</v>
      </c>
      <c r="F949" s="201">
        <v>2768694482.29</v>
      </c>
    </row>
    <row r="950" spans="1:6" x14ac:dyDescent="0.2">
      <c r="A950" s="200" t="s">
        <v>21</v>
      </c>
      <c r="B950" s="208">
        <v>21550000</v>
      </c>
      <c r="C950" s="214" t="s">
        <v>3219</v>
      </c>
      <c r="D950" s="201">
        <v>4530387053.4399996</v>
      </c>
      <c r="E950" s="201">
        <v>0</v>
      </c>
      <c r="F950" s="201">
        <v>4530387053.4399996</v>
      </c>
    </row>
    <row r="951" spans="1:6" x14ac:dyDescent="0.2">
      <c r="A951" s="200" t="s">
        <v>21</v>
      </c>
      <c r="B951" s="208">
        <v>21850000</v>
      </c>
      <c r="C951" s="214" t="s">
        <v>3321</v>
      </c>
      <c r="D951" s="201">
        <v>4304797.1399999997</v>
      </c>
      <c r="E951" s="201">
        <v>0</v>
      </c>
      <c r="F951" s="201">
        <v>4304797.1399999997</v>
      </c>
    </row>
    <row r="952" spans="1:6" x14ac:dyDescent="0.2">
      <c r="A952" s="200" t="s">
        <v>21</v>
      </c>
      <c r="B952" s="204">
        <v>21830000</v>
      </c>
      <c r="C952" s="205" t="s">
        <v>53</v>
      </c>
      <c r="D952" s="201">
        <v>9141666.6799999997</v>
      </c>
      <c r="E952" s="201">
        <v>0</v>
      </c>
      <c r="F952" s="201">
        <v>9141666.6799999997</v>
      </c>
    </row>
    <row r="953" spans="1:6" x14ac:dyDescent="0.2">
      <c r="A953" s="200" t="s">
        <v>21</v>
      </c>
      <c r="B953" s="204">
        <v>21200000</v>
      </c>
      <c r="C953" s="205" t="s">
        <v>251</v>
      </c>
      <c r="D953" s="201">
        <v>144235358</v>
      </c>
      <c r="E953" s="201">
        <v>0</v>
      </c>
      <c r="F953" s="201">
        <v>144235358</v>
      </c>
    </row>
    <row r="954" spans="1:6" x14ac:dyDescent="0.2">
      <c r="A954" s="200" t="s">
        <v>21</v>
      </c>
      <c r="B954" s="204">
        <v>21500000</v>
      </c>
      <c r="C954" s="205" t="s">
        <v>253</v>
      </c>
      <c r="D954" s="201">
        <v>1259183452.8900001</v>
      </c>
      <c r="E954" s="201">
        <v>0</v>
      </c>
      <c r="F954" s="201">
        <v>1259183452.8900001</v>
      </c>
    </row>
    <row r="955" spans="1:6" x14ac:dyDescent="0.2">
      <c r="A955" s="200" t="s">
        <v>21</v>
      </c>
      <c r="B955" s="204">
        <v>21820000</v>
      </c>
      <c r="C955" s="205" t="s">
        <v>52</v>
      </c>
      <c r="D955" s="201">
        <v>19117906.600000001</v>
      </c>
      <c r="E955" s="201">
        <v>0</v>
      </c>
      <c r="F955" s="201">
        <v>19117906.600000001</v>
      </c>
    </row>
    <row r="956" spans="1:6" x14ac:dyDescent="0.2">
      <c r="A956" s="200" t="s">
        <v>21</v>
      </c>
      <c r="B956" s="204">
        <v>21840000</v>
      </c>
      <c r="C956" s="205" t="s">
        <v>54</v>
      </c>
      <c r="D956" s="201">
        <v>41118647.299999997</v>
      </c>
      <c r="E956" s="201">
        <v>0</v>
      </c>
      <c r="F956" s="201">
        <v>41118647.299999997</v>
      </c>
    </row>
    <row r="957" spans="1:6" x14ac:dyDescent="0.2">
      <c r="A957" s="200" t="s">
        <v>21</v>
      </c>
      <c r="B957" s="208">
        <v>21810000</v>
      </c>
      <c r="C957" s="205" t="s">
        <v>1996</v>
      </c>
      <c r="D957" s="201">
        <v>158438208.13</v>
      </c>
      <c r="E957" s="201">
        <v>0</v>
      </c>
      <c r="F957" s="201">
        <v>158438208.13</v>
      </c>
    </row>
    <row r="958" spans="1:6" x14ac:dyDescent="0.2">
      <c r="A958" s="200" t="s">
        <v>21</v>
      </c>
      <c r="B958" s="204">
        <v>23000000</v>
      </c>
      <c r="C958" s="205" t="s">
        <v>266</v>
      </c>
      <c r="D958" s="201">
        <v>70057746.090000004</v>
      </c>
      <c r="E958" s="201">
        <v>0</v>
      </c>
      <c r="F958" s="201">
        <v>70057746.090000004</v>
      </c>
    </row>
    <row r="959" spans="1:6" x14ac:dyDescent="0.2">
      <c r="A959" s="200" t="s">
        <v>21</v>
      </c>
      <c r="B959" s="204">
        <v>28120000</v>
      </c>
      <c r="C959" s="205" t="s">
        <v>267</v>
      </c>
      <c r="D959" s="201">
        <v>0</v>
      </c>
      <c r="E959" s="201">
        <v>13385195.23</v>
      </c>
      <c r="F959" s="201">
        <v>-13385195.23</v>
      </c>
    </row>
    <row r="960" spans="1:6" x14ac:dyDescent="0.2">
      <c r="A960" s="200" t="s">
        <v>21</v>
      </c>
      <c r="B960" s="204">
        <v>28130000</v>
      </c>
      <c r="C960" s="205" t="s">
        <v>268</v>
      </c>
      <c r="D960" s="201">
        <v>0</v>
      </c>
      <c r="E960" s="201">
        <v>288532597.17000002</v>
      </c>
      <c r="F960" s="201">
        <v>-288532597.17000002</v>
      </c>
    </row>
    <row r="961" spans="1:6" x14ac:dyDescent="0.2">
      <c r="A961" s="200" t="s">
        <v>21</v>
      </c>
      <c r="B961" s="204">
        <v>28150000</v>
      </c>
      <c r="C961" s="205" t="s">
        <v>269</v>
      </c>
      <c r="D961" s="201">
        <v>0</v>
      </c>
      <c r="E961" s="201">
        <v>382432238.50999999</v>
      </c>
      <c r="F961" s="201">
        <v>-382432238.50999999</v>
      </c>
    </row>
    <row r="962" spans="1:6" x14ac:dyDescent="0.2">
      <c r="A962" s="200" t="s">
        <v>21</v>
      </c>
      <c r="B962" s="213">
        <v>28155000</v>
      </c>
      <c r="C962" s="216" t="s">
        <v>1994</v>
      </c>
      <c r="D962" s="201">
        <v>0</v>
      </c>
      <c r="E962" s="201">
        <v>1677062222.04</v>
      </c>
      <c r="F962" s="201">
        <v>-1677062222.04</v>
      </c>
    </row>
    <row r="963" spans="1:6" x14ac:dyDescent="0.2">
      <c r="A963" s="200" t="s">
        <v>21</v>
      </c>
      <c r="B963" s="208">
        <v>28181000</v>
      </c>
      <c r="C963" s="216" t="s">
        <v>3322</v>
      </c>
      <c r="D963" s="201">
        <v>0</v>
      </c>
      <c r="E963" s="201">
        <v>49734127.090000004</v>
      </c>
      <c r="F963" s="201">
        <v>-49734127.090000004</v>
      </c>
    </row>
    <row r="964" spans="1:6" x14ac:dyDescent="0.2">
      <c r="A964" s="200" t="s">
        <v>21</v>
      </c>
      <c r="B964" s="204">
        <v>28182000</v>
      </c>
      <c r="C964" s="205" t="s">
        <v>59</v>
      </c>
      <c r="D964" s="201">
        <v>0</v>
      </c>
      <c r="E964" s="201">
        <v>3753112.84</v>
      </c>
      <c r="F964" s="201">
        <v>-3753112.84</v>
      </c>
    </row>
    <row r="965" spans="1:6" x14ac:dyDescent="0.2">
      <c r="A965" s="200" t="s">
        <v>21</v>
      </c>
      <c r="B965" s="204">
        <v>28183000</v>
      </c>
      <c r="C965" s="205" t="s">
        <v>60</v>
      </c>
      <c r="D965" s="201">
        <v>0</v>
      </c>
      <c r="E965" s="201">
        <v>1352204.87</v>
      </c>
      <c r="F965" s="201">
        <v>-1352204.87</v>
      </c>
    </row>
    <row r="966" spans="1:6" x14ac:dyDescent="0.2">
      <c r="A966" s="200" t="s">
        <v>21</v>
      </c>
      <c r="B966" s="204">
        <v>28184000</v>
      </c>
      <c r="C966" s="205" t="s">
        <v>61</v>
      </c>
      <c r="D966" s="201">
        <v>0</v>
      </c>
      <c r="E966" s="201">
        <v>28962544.010000002</v>
      </c>
      <c r="F966" s="201">
        <v>-28962544.010000002</v>
      </c>
    </row>
    <row r="967" spans="1:6" x14ac:dyDescent="0.2">
      <c r="A967" s="200" t="s">
        <v>21</v>
      </c>
      <c r="B967" s="204">
        <v>31000000</v>
      </c>
      <c r="C967" s="205" t="s">
        <v>277</v>
      </c>
      <c r="D967" s="201">
        <v>378389885.60000002</v>
      </c>
      <c r="E967" s="201">
        <v>0</v>
      </c>
      <c r="F967" s="201">
        <v>378389885.60000002</v>
      </c>
    </row>
    <row r="968" spans="1:6" x14ac:dyDescent="0.2">
      <c r="A968" s="200" t="s">
        <v>21</v>
      </c>
      <c r="B968" s="204">
        <v>31100000</v>
      </c>
      <c r="C968" s="215" t="s">
        <v>1471</v>
      </c>
      <c r="D968" s="201">
        <v>24830517</v>
      </c>
      <c r="E968" s="201">
        <v>0</v>
      </c>
      <c r="F968" s="201">
        <v>24830517</v>
      </c>
    </row>
    <row r="969" spans="1:6" x14ac:dyDescent="0.2">
      <c r="A969" s="200" t="s">
        <v>21</v>
      </c>
      <c r="B969" s="208">
        <v>35500000</v>
      </c>
      <c r="C969" s="205" t="s">
        <v>613</v>
      </c>
      <c r="D969" s="201">
        <v>1034912826.13</v>
      </c>
      <c r="E969" s="201">
        <v>0</v>
      </c>
      <c r="F969" s="201">
        <v>1034912826.13</v>
      </c>
    </row>
    <row r="970" spans="1:6" x14ac:dyDescent="0.2">
      <c r="A970" s="200" t="s">
        <v>21</v>
      </c>
      <c r="B970" s="204">
        <v>40110000</v>
      </c>
      <c r="C970" s="205" t="s">
        <v>63</v>
      </c>
      <c r="D970" s="201">
        <v>0</v>
      </c>
      <c r="E970" s="201">
        <v>1835170938.54</v>
      </c>
      <c r="F970" s="201">
        <v>-1835170938.54</v>
      </c>
    </row>
    <row r="971" spans="1:6" x14ac:dyDescent="0.2">
      <c r="A971" s="200" t="s">
        <v>21</v>
      </c>
      <c r="B971" s="204">
        <v>40120000</v>
      </c>
      <c r="C971" s="205" t="s">
        <v>65</v>
      </c>
      <c r="D971" s="201">
        <v>3021304.16</v>
      </c>
      <c r="E971" s="201">
        <v>0</v>
      </c>
      <c r="F971" s="201">
        <v>3021304.16</v>
      </c>
    </row>
    <row r="972" spans="1:6" x14ac:dyDescent="0.2">
      <c r="A972" s="200" t="s">
        <v>21</v>
      </c>
      <c r="B972" s="204">
        <v>40340000</v>
      </c>
      <c r="C972" s="205" t="s">
        <v>67</v>
      </c>
      <c r="D972" s="201">
        <v>0</v>
      </c>
      <c r="E972" s="201">
        <v>101749275.64</v>
      </c>
      <c r="F972" s="201">
        <v>-101749275.64</v>
      </c>
    </row>
    <row r="973" spans="1:6" x14ac:dyDescent="0.2">
      <c r="A973" s="200" t="s">
        <v>21</v>
      </c>
      <c r="B973" s="208">
        <v>40810000</v>
      </c>
      <c r="C973" s="205" t="s">
        <v>68</v>
      </c>
      <c r="D973" s="201">
        <v>0</v>
      </c>
      <c r="E973" s="201">
        <v>132444809.53</v>
      </c>
      <c r="F973" s="201">
        <v>-132444809.53</v>
      </c>
    </row>
    <row r="974" spans="1:6" x14ac:dyDescent="0.2">
      <c r="A974" s="200" t="s">
        <v>21</v>
      </c>
      <c r="B974" s="204">
        <v>40910000</v>
      </c>
      <c r="C974" s="205" t="s">
        <v>3242</v>
      </c>
      <c r="D974" s="201">
        <v>134109583</v>
      </c>
      <c r="E974" s="201">
        <v>0</v>
      </c>
      <c r="F974" s="201">
        <v>134109583</v>
      </c>
    </row>
    <row r="975" spans="1:6" x14ac:dyDescent="0.2">
      <c r="A975" s="200" t="s">
        <v>21</v>
      </c>
      <c r="B975" s="204">
        <v>40920000</v>
      </c>
      <c r="C975" s="205" t="s">
        <v>287</v>
      </c>
      <c r="D975" s="201">
        <v>4593682.26</v>
      </c>
      <c r="E975" s="201">
        <v>0</v>
      </c>
      <c r="F975" s="201">
        <v>4593682.26</v>
      </c>
    </row>
    <row r="976" spans="1:6" x14ac:dyDescent="0.2">
      <c r="A976" s="200" t="s">
        <v>21</v>
      </c>
      <c r="B976" s="204">
        <v>41110000</v>
      </c>
      <c r="C976" s="205" t="s">
        <v>297</v>
      </c>
      <c r="D976" s="201">
        <v>481956151.45999998</v>
      </c>
      <c r="E976" s="201">
        <v>0</v>
      </c>
      <c r="F976" s="201">
        <v>481956151.45999998</v>
      </c>
    </row>
    <row r="977" spans="1:6" x14ac:dyDescent="0.2">
      <c r="A977" s="200" t="s">
        <v>21</v>
      </c>
      <c r="B977" s="204">
        <v>41900000</v>
      </c>
      <c r="C977" s="205" t="s">
        <v>293</v>
      </c>
      <c r="D977" s="201">
        <v>0</v>
      </c>
      <c r="E977" s="201">
        <v>71400</v>
      </c>
      <c r="F977" s="201">
        <v>-71400</v>
      </c>
    </row>
    <row r="978" spans="1:6" x14ac:dyDescent="0.2">
      <c r="A978" s="200" t="s">
        <v>21</v>
      </c>
      <c r="B978" s="204">
        <v>42100000</v>
      </c>
      <c r="C978" s="205" t="s">
        <v>303</v>
      </c>
      <c r="D978" s="201">
        <v>0</v>
      </c>
      <c r="E978" s="201">
        <v>27272518.16</v>
      </c>
      <c r="F978" s="201">
        <v>-27272518.16</v>
      </c>
    </row>
    <row r="979" spans="1:6" x14ac:dyDescent="0.2">
      <c r="A979" s="200" t="s">
        <v>21</v>
      </c>
      <c r="B979" s="204">
        <v>42110000</v>
      </c>
      <c r="C979" s="205" t="s">
        <v>72</v>
      </c>
      <c r="D979" s="201">
        <v>27884444.399999999</v>
      </c>
      <c r="E979" s="201">
        <v>0</v>
      </c>
      <c r="F979" s="201">
        <v>27884444.399999999</v>
      </c>
    </row>
    <row r="980" spans="1:6" x14ac:dyDescent="0.2">
      <c r="A980" s="200" t="s">
        <v>21</v>
      </c>
      <c r="B980" s="204">
        <v>42520000</v>
      </c>
      <c r="C980" s="205" t="s">
        <v>298</v>
      </c>
      <c r="D980" s="201">
        <v>3338000.01</v>
      </c>
      <c r="E980" s="201">
        <v>0</v>
      </c>
      <c r="F980" s="201">
        <v>3338000.01</v>
      </c>
    </row>
    <row r="981" spans="1:6" x14ac:dyDescent="0.2">
      <c r="A981" s="200" t="s">
        <v>21</v>
      </c>
      <c r="B981" s="204">
        <v>42540000</v>
      </c>
      <c r="C981" s="205" t="s">
        <v>309</v>
      </c>
      <c r="D981" s="201">
        <v>1388722.27</v>
      </c>
      <c r="E981" s="201">
        <v>0</v>
      </c>
      <c r="F981" s="201">
        <v>1388722.27</v>
      </c>
    </row>
    <row r="982" spans="1:6" x14ac:dyDescent="0.2">
      <c r="A982" s="200" t="s">
        <v>21</v>
      </c>
      <c r="B982" s="204">
        <v>42800000</v>
      </c>
      <c r="C982" s="205" t="s">
        <v>300</v>
      </c>
      <c r="D982" s="201">
        <v>0</v>
      </c>
      <c r="E982" s="201">
        <v>29350196.48</v>
      </c>
      <c r="F982" s="201">
        <v>-29350196.48</v>
      </c>
    </row>
    <row r="983" spans="1:6" x14ac:dyDescent="0.2">
      <c r="A983" s="200" t="s">
        <v>21</v>
      </c>
      <c r="B983" s="204">
        <v>43100000</v>
      </c>
      <c r="C983" s="205" t="s">
        <v>77</v>
      </c>
      <c r="D983" s="201">
        <v>0</v>
      </c>
      <c r="E983" s="201">
        <v>11747311.66</v>
      </c>
      <c r="F983" s="201">
        <v>-11747311.66</v>
      </c>
    </row>
    <row r="984" spans="1:6" x14ac:dyDescent="0.2">
      <c r="A984" s="200" t="s">
        <v>21</v>
      </c>
      <c r="B984" s="204">
        <v>43110000</v>
      </c>
      <c r="C984" s="205" t="s">
        <v>301</v>
      </c>
      <c r="D984" s="201">
        <v>0</v>
      </c>
      <c r="E984" s="201">
        <v>84000</v>
      </c>
      <c r="F984" s="201">
        <v>-84000</v>
      </c>
    </row>
    <row r="985" spans="1:6" x14ac:dyDescent="0.2">
      <c r="A985" s="200" t="s">
        <v>21</v>
      </c>
      <c r="B985" s="204">
        <v>43200000</v>
      </c>
      <c r="C985" s="205" t="s">
        <v>79</v>
      </c>
      <c r="D985" s="201">
        <v>0</v>
      </c>
      <c r="E985" s="201">
        <v>5034562.1399999997</v>
      </c>
      <c r="F985" s="201">
        <v>-5034562.1399999997</v>
      </c>
    </row>
    <row r="986" spans="1:6" x14ac:dyDescent="0.2">
      <c r="A986" s="200" t="s">
        <v>21</v>
      </c>
      <c r="B986" s="204">
        <v>43300000</v>
      </c>
      <c r="C986" s="205" t="s">
        <v>80</v>
      </c>
      <c r="D986" s="201">
        <v>0</v>
      </c>
      <c r="E986" s="201">
        <v>839093.68</v>
      </c>
      <c r="F986" s="201">
        <v>-839093.68</v>
      </c>
    </row>
    <row r="987" spans="1:6" x14ac:dyDescent="0.2">
      <c r="A987" s="200" t="s">
        <v>21</v>
      </c>
      <c r="B987" s="204">
        <v>43860000</v>
      </c>
      <c r="C987" s="205" t="s">
        <v>302</v>
      </c>
      <c r="D987" s="201">
        <v>0</v>
      </c>
      <c r="E987" s="201">
        <v>6607873.2800000003</v>
      </c>
      <c r="F987" s="201">
        <v>-6607873.2800000003</v>
      </c>
    </row>
    <row r="988" spans="1:6" x14ac:dyDescent="0.2">
      <c r="A988" s="200" t="s">
        <v>21</v>
      </c>
      <c r="B988" s="204">
        <v>44000000</v>
      </c>
      <c r="C988" s="205" t="s">
        <v>634</v>
      </c>
      <c r="D988" s="201">
        <v>0</v>
      </c>
      <c r="E988" s="201">
        <v>21035902.960900001</v>
      </c>
      <c r="F988" s="201">
        <v>-21035902.960900001</v>
      </c>
    </row>
    <row r="989" spans="1:6" x14ac:dyDescent="0.2">
      <c r="A989" s="200" t="s">
        <v>21</v>
      </c>
      <c r="B989" s="204">
        <v>44100000</v>
      </c>
      <c r="C989" s="205" t="s">
        <v>82</v>
      </c>
      <c r="D989" s="201">
        <v>0</v>
      </c>
      <c r="E989" s="201">
        <v>4461920</v>
      </c>
      <c r="F989" s="201">
        <v>-4461920</v>
      </c>
    </row>
    <row r="990" spans="1:6" x14ac:dyDescent="0.2">
      <c r="A990" s="200" t="s">
        <v>21</v>
      </c>
      <c r="B990" s="204">
        <v>44420000</v>
      </c>
      <c r="C990" s="205" t="s">
        <v>320</v>
      </c>
      <c r="D990" s="201">
        <v>0</v>
      </c>
      <c r="E990" s="201">
        <v>1654486.84</v>
      </c>
      <c r="F990" s="201">
        <v>-1654486.84</v>
      </c>
    </row>
    <row r="991" spans="1:6" x14ac:dyDescent="0.2">
      <c r="A991" s="200" t="s">
        <v>21</v>
      </c>
      <c r="B991" s="204">
        <v>44540000</v>
      </c>
      <c r="C991" s="205" t="s">
        <v>638</v>
      </c>
      <c r="D991" s="201">
        <v>7.0000000000000007E-2</v>
      </c>
      <c r="E991" s="201">
        <v>0</v>
      </c>
      <c r="F991" s="201">
        <v>7.0000000000000007E-2</v>
      </c>
    </row>
    <row r="992" spans="1:6" x14ac:dyDescent="0.2">
      <c r="A992" s="200" t="s">
        <v>21</v>
      </c>
      <c r="B992" s="204">
        <v>44550000</v>
      </c>
      <c r="C992" s="205" t="s">
        <v>88</v>
      </c>
      <c r="D992" s="201">
        <v>122320566.39</v>
      </c>
      <c r="E992" s="201">
        <v>0</v>
      </c>
      <c r="F992" s="201">
        <v>122320566.39</v>
      </c>
    </row>
    <row r="993" spans="1:6" x14ac:dyDescent="0.2">
      <c r="A993" s="200" t="s">
        <v>21</v>
      </c>
      <c r="B993" s="204">
        <v>44562000</v>
      </c>
      <c r="C993" s="205" t="s">
        <v>89</v>
      </c>
      <c r="D993" s="201">
        <v>13095280.970000001</v>
      </c>
      <c r="E993" s="201">
        <v>0</v>
      </c>
      <c r="F993" s="201">
        <v>13095280.970000001</v>
      </c>
    </row>
    <row r="994" spans="1:6" x14ac:dyDescent="0.2">
      <c r="A994" s="200" t="s">
        <v>21</v>
      </c>
      <c r="B994" s="204">
        <v>44564000</v>
      </c>
      <c r="C994" s="205" t="s">
        <v>91</v>
      </c>
      <c r="D994" s="201">
        <v>10124267.41</v>
      </c>
      <c r="E994" s="201">
        <v>0</v>
      </c>
      <c r="F994" s="201">
        <v>10124267.41</v>
      </c>
    </row>
    <row r="995" spans="1:6" x14ac:dyDescent="0.2">
      <c r="A995" s="200" t="s">
        <v>21</v>
      </c>
      <c r="B995" s="204">
        <v>44565000</v>
      </c>
      <c r="C995" s="205" t="s">
        <v>92</v>
      </c>
      <c r="D995" s="201">
        <v>698666.67</v>
      </c>
      <c r="E995" s="201">
        <v>0</v>
      </c>
      <c r="F995" s="201">
        <v>698666.67</v>
      </c>
    </row>
    <row r="996" spans="1:6" x14ac:dyDescent="0.2">
      <c r="A996" s="200" t="s">
        <v>21</v>
      </c>
      <c r="B996" s="204">
        <v>44572000</v>
      </c>
      <c r="C996" s="205" t="s">
        <v>328</v>
      </c>
      <c r="D996" s="201">
        <v>0</v>
      </c>
      <c r="E996" s="201">
        <v>107859519.44</v>
      </c>
      <c r="F996" s="201">
        <v>-107859519.44</v>
      </c>
    </row>
    <row r="997" spans="1:6" x14ac:dyDescent="0.2">
      <c r="A997" s="200" t="s">
        <v>21</v>
      </c>
      <c r="B997" s="204">
        <v>44577000</v>
      </c>
      <c r="C997" s="205" t="s">
        <v>1475</v>
      </c>
      <c r="D997" s="201">
        <v>49800000</v>
      </c>
      <c r="E997" s="201">
        <v>0</v>
      </c>
      <c r="F997" s="201">
        <v>49800000</v>
      </c>
    </row>
    <row r="998" spans="1:6" x14ac:dyDescent="0.2">
      <c r="A998" s="200" t="s">
        <v>21</v>
      </c>
      <c r="B998" s="204">
        <v>44580000</v>
      </c>
      <c r="C998" s="205" t="s">
        <v>644</v>
      </c>
      <c r="D998" s="201">
        <v>1873360.32</v>
      </c>
      <c r="E998" s="201">
        <v>0</v>
      </c>
      <c r="F998" s="201">
        <v>1873360.32</v>
      </c>
    </row>
    <row r="999" spans="1:6" x14ac:dyDescent="0.2">
      <c r="A999" s="200" t="s">
        <v>21</v>
      </c>
      <c r="B999" s="204">
        <v>45510000</v>
      </c>
      <c r="C999" s="205" t="s">
        <v>95</v>
      </c>
      <c r="D999" s="201">
        <v>0</v>
      </c>
      <c r="E999" s="201">
        <v>1494000000</v>
      </c>
      <c r="F999" s="201">
        <v>-1494000000</v>
      </c>
    </row>
    <row r="1000" spans="1:6" x14ac:dyDescent="0.2">
      <c r="A1000" s="200" t="s">
        <v>21</v>
      </c>
      <c r="B1000" s="204">
        <v>45511000</v>
      </c>
      <c r="C1000" s="205" t="s">
        <v>330</v>
      </c>
      <c r="D1000" s="201">
        <v>0</v>
      </c>
      <c r="E1000" s="201">
        <v>1830852027.9000001</v>
      </c>
      <c r="F1000" s="201">
        <v>-1830852027.9000001</v>
      </c>
    </row>
    <row r="1001" spans="1:6" x14ac:dyDescent="0.2">
      <c r="A1001" s="200" t="s">
        <v>21</v>
      </c>
      <c r="B1001" s="213">
        <v>45514000</v>
      </c>
      <c r="C1001" s="217" t="s">
        <v>3033</v>
      </c>
      <c r="D1001" s="201">
        <v>0</v>
      </c>
      <c r="E1001" s="201">
        <v>39000000</v>
      </c>
      <c r="F1001" s="201">
        <v>-39000000</v>
      </c>
    </row>
    <row r="1002" spans="1:6" x14ac:dyDescent="0.2">
      <c r="A1002" s="200" t="s">
        <v>21</v>
      </c>
      <c r="B1002" s="204">
        <v>45515000</v>
      </c>
      <c r="C1002" s="205" t="s">
        <v>1476</v>
      </c>
      <c r="D1002" s="201">
        <v>0</v>
      </c>
      <c r="E1002" s="201">
        <v>25000000</v>
      </c>
      <c r="F1002" s="201">
        <v>-25000000</v>
      </c>
    </row>
    <row r="1003" spans="1:6" x14ac:dyDescent="0.2">
      <c r="A1003" s="200" t="s">
        <v>21</v>
      </c>
      <c r="B1003" s="213">
        <v>46610000</v>
      </c>
      <c r="C1003" s="205" t="s">
        <v>123</v>
      </c>
      <c r="D1003" s="201">
        <v>0</v>
      </c>
      <c r="E1003" s="201">
        <v>280864176.58999997</v>
      </c>
      <c r="F1003" s="201">
        <v>-280864176.58999997</v>
      </c>
    </row>
    <row r="1004" spans="1:6" x14ac:dyDescent="0.2">
      <c r="A1004" s="200" t="s">
        <v>21</v>
      </c>
      <c r="B1004" s="208">
        <v>46620000</v>
      </c>
      <c r="C1004" s="205" t="s">
        <v>1242</v>
      </c>
      <c r="D1004" s="201">
        <v>0</v>
      </c>
      <c r="E1004" s="201">
        <v>71947477</v>
      </c>
      <c r="F1004" s="201">
        <v>-71947477</v>
      </c>
    </row>
    <row r="1005" spans="1:6" x14ac:dyDescent="0.2">
      <c r="A1005" s="200" t="s">
        <v>21</v>
      </c>
      <c r="B1005" s="204">
        <v>46700000</v>
      </c>
      <c r="C1005" s="205" t="s">
        <v>1</v>
      </c>
      <c r="D1005" s="201">
        <v>0</v>
      </c>
      <c r="E1005" s="201">
        <v>2746610018.75</v>
      </c>
      <c r="F1005" s="201">
        <v>-2746610018.75</v>
      </c>
    </row>
    <row r="1006" spans="1:6" x14ac:dyDescent="0.2">
      <c r="A1006" s="200" t="s">
        <v>21</v>
      </c>
      <c r="B1006" s="204">
        <v>48600000</v>
      </c>
      <c r="C1006" s="205" t="s">
        <v>158</v>
      </c>
      <c r="D1006" s="201">
        <v>23345733.510000002</v>
      </c>
      <c r="E1006" s="201">
        <v>0</v>
      </c>
      <c r="F1006" s="201">
        <v>23345733.510000002</v>
      </c>
    </row>
    <row r="1007" spans="1:6" x14ac:dyDescent="0.2">
      <c r="A1007" s="200" t="s">
        <v>21</v>
      </c>
      <c r="B1007" s="218">
        <v>48700000</v>
      </c>
      <c r="C1007" s="205" t="s">
        <v>1272</v>
      </c>
      <c r="D1007" s="201">
        <v>0</v>
      </c>
      <c r="E1007" s="201">
        <v>22703893.539999999</v>
      </c>
      <c r="F1007" s="201">
        <v>-22703893.539999999</v>
      </c>
    </row>
    <row r="1008" spans="1:6" x14ac:dyDescent="0.2">
      <c r="A1008" s="200" t="s">
        <v>21</v>
      </c>
      <c r="B1008" s="204">
        <v>51140000</v>
      </c>
      <c r="C1008" s="205" t="s">
        <v>395</v>
      </c>
      <c r="D1008" s="201">
        <v>0</v>
      </c>
      <c r="E1008" s="201">
        <v>446743.2</v>
      </c>
      <c r="F1008" s="201">
        <v>-446743.2</v>
      </c>
    </row>
    <row r="1009" spans="1:6" x14ac:dyDescent="0.2">
      <c r="A1009" s="200" t="s">
        <v>21</v>
      </c>
      <c r="B1009" s="204">
        <v>51202000</v>
      </c>
      <c r="C1009" s="215" t="s">
        <v>400</v>
      </c>
      <c r="D1009" s="201">
        <v>283660</v>
      </c>
      <c r="E1009" s="201">
        <v>0</v>
      </c>
      <c r="F1009" s="201">
        <v>283660</v>
      </c>
    </row>
    <row r="1010" spans="1:6" x14ac:dyDescent="0.2">
      <c r="A1010" s="200" t="s">
        <v>21</v>
      </c>
      <c r="B1010" s="204">
        <v>51241000</v>
      </c>
      <c r="C1010" s="205" t="s">
        <v>159</v>
      </c>
      <c r="D1010" s="201">
        <v>176282375.90000001</v>
      </c>
      <c r="E1010" s="201">
        <v>0</v>
      </c>
      <c r="F1010" s="201">
        <v>176282375.90000001</v>
      </c>
    </row>
    <row r="1011" spans="1:6" x14ac:dyDescent="0.2">
      <c r="A1011" s="200" t="s">
        <v>21</v>
      </c>
      <c r="B1011" s="204">
        <v>51920000</v>
      </c>
      <c r="C1011" s="205" t="s">
        <v>408</v>
      </c>
      <c r="D1011" s="201">
        <v>0</v>
      </c>
      <c r="E1011" s="201">
        <v>900000000</v>
      </c>
      <c r="F1011" s="201">
        <v>-900000000</v>
      </c>
    </row>
    <row r="1012" spans="1:6" x14ac:dyDescent="0.2">
      <c r="A1012" s="200" t="s">
        <v>21</v>
      </c>
      <c r="B1012" s="204">
        <v>53100000</v>
      </c>
      <c r="C1012" s="205" t="s">
        <v>3044</v>
      </c>
      <c r="D1012" s="201">
        <v>1960.94</v>
      </c>
      <c r="E1012" s="201">
        <v>0</v>
      </c>
      <c r="F1012" s="201">
        <v>1960.94</v>
      </c>
    </row>
    <row r="1013" spans="1:6" x14ac:dyDescent="0.2">
      <c r="A1013" s="200" t="s">
        <v>21</v>
      </c>
      <c r="B1013" s="204">
        <v>53110000</v>
      </c>
      <c r="C1013" s="205" t="s">
        <v>416</v>
      </c>
      <c r="D1013" s="201">
        <v>6012878</v>
      </c>
      <c r="E1013" s="201">
        <v>0</v>
      </c>
      <c r="F1013" s="201">
        <v>6012878</v>
      </c>
    </row>
    <row r="1014" spans="1:6" x14ac:dyDescent="0.2">
      <c r="A1014" s="200" t="s">
        <v>21</v>
      </c>
      <c r="B1014" s="204">
        <v>60110000</v>
      </c>
      <c r="C1014" s="205" t="s">
        <v>360</v>
      </c>
      <c r="D1014" s="201">
        <v>5194959308.6800003</v>
      </c>
      <c r="E1014" s="201">
        <v>0</v>
      </c>
      <c r="F1014" s="201">
        <v>5194959308.6800003</v>
      </c>
    </row>
    <row r="1015" spans="1:6" x14ac:dyDescent="0.2">
      <c r="A1015" s="200" t="s">
        <v>21</v>
      </c>
      <c r="B1015" s="204">
        <v>60201000</v>
      </c>
      <c r="C1015" s="205" t="s">
        <v>430</v>
      </c>
      <c r="D1015" s="201">
        <v>125046219.17</v>
      </c>
      <c r="E1015" s="201">
        <v>0</v>
      </c>
      <c r="F1015" s="201">
        <v>125046219.17</v>
      </c>
    </row>
    <row r="1016" spans="1:6" x14ac:dyDescent="0.2">
      <c r="A1016" s="200" t="s">
        <v>21</v>
      </c>
      <c r="B1016" s="204">
        <v>60205000</v>
      </c>
      <c r="C1016" s="205" t="s">
        <v>432</v>
      </c>
      <c r="D1016" s="201">
        <v>2566000</v>
      </c>
      <c r="E1016" s="201">
        <v>0</v>
      </c>
      <c r="F1016" s="201">
        <v>2566000</v>
      </c>
    </row>
    <row r="1017" spans="1:6" x14ac:dyDescent="0.2">
      <c r="A1017" s="200" t="s">
        <v>21</v>
      </c>
      <c r="B1017" s="204">
        <v>60205300</v>
      </c>
      <c r="C1017" s="205" t="s">
        <v>367</v>
      </c>
      <c r="D1017" s="201">
        <v>30133532.800000001</v>
      </c>
      <c r="E1017" s="201">
        <v>0</v>
      </c>
      <c r="F1017" s="201">
        <v>30133532.800000001</v>
      </c>
    </row>
    <row r="1018" spans="1:6" x14ac:dyDescent="0.2">
      <c r="A1018" s="200" t="s">
        <v>21</v>
      </c>
      <c r="B1018" s="204">
        <v>60206000</v>
      </c>
      <c r="C1018" s="205" t="s">
        <v>368</v>
      </c>
      <c r="D1018" s="201">
        <v>187540</v>
      </c>
      <c r="E1018" s="201">
        <v>0</v>
      </c>
      <c r="F1018" s="201">
        <v>187540</v>
      </c>
    </row>
    <row r="1019" spans="1:6" x14ac:dyDescent="0.2">
      <c r="A1019" s="200" t="s">
        <v>21</v>
      </c>
      <c r="B1019" s="204">
        <v>60209000</v>
      </c>
      <c r="C1019" s="205" t="s">
        <v>372</v>
      </c>
      <c r="D1019" s="201">
        <v>667300</v>
      </c>
      <c r="E1019" s="201">
        <v>0</v>
      </c>
      <c r="F1019" s="201">
        <v>667300</v>
      </c>
    </row>
    <row r="1020" spans="1:6" x14ac:dyDescent="0.2">
      <c r="A1020" s="200" t="s">
        <v>21</v>
      </c>
      <c r="B1020" s="204">
        <v>60310000</v>
      </c>
      <c r="C1020" s="205" t="s">
        <v>373</v>
      </c>
      <c r="D1020" s="201">
        <v>1221192327.1900001</v>
      </c>
      <c r="E1020" s="201">
        <v>0</v>
      </c>
      <c r="F1020" s="201">
        <v>1221192327.1900001</v>
      </c>
    </row>
    <row r="1021" spans="1:6" x14ac:dyDescent="0.2">
      <c r="A1021" s="200" t="s">
        <v>21</v>
      </c>
      <c r="B1021" s="204">
        <v>60608000</v>
      </c>
      <c r="C1021" s="205" t="s">
        <v>170</v>
      </c>
      <c r="D1021" s="201">
        <v>3216974</v>
      </c>
      <c r="E1021" s="201">
        <v>0</v>
      </c>
      <c r="F1021" s="201">
        <v>3216974</v>
      </c>
    </row>
    <row r="1022" spans="1:6" x14ac:dyDescent="0.2">
      <c r="A1022" s="200" t="s">
        <v>21</v>
      </c>
      <c r="B1022" s="204">
        <v>60610000</v>
      </c>
      <c r="C1022" s="205" t="s">
        <v>442</v>
      </c>
      <c r="D1022" s="201">
        <v>157953339.56999999</v>
      </c>
      <c r="E1022" s="201">
        <v>0</v>
      </c>
      <c r="F1022" s="201">
        <v>157953339.56999999</v>
      </c>
    </row>
    <row r="1023" spans="1:6" x14ac:dyDescent="0.2">
      <c r="A1023" s="200" t="s">
        <v>21</v>
      </c>
      <c r="B1023" s="204">
        <v>60620000</v>
      </c>
      <c r="C1023" s="205" t="s">
        <v>378</v>
      </c>
      <c r="D1023" s="201">
        <v>5758276.5999999996</v>
      </c>
      <c r="E1023" s="201">
        <v>0</v>
      </c>
      <c r="F1023" s="201">
        <v>5758276.5999999996</v>
      </c>
    </row>
    <row r="1024" spans="1:6" x14ac:dyDescent="0.2">
      <c r="A1024" s="200" t="s">
        <v>21</v>
      </c>
      <c r="B1024" s="204">
        <v>60640000</v>
      </c>
      <c r="C1024" s="205" t="s">
        <v>382</v>
      </c>
      <c r="D1024" s="201">
        <v>9108576.0099999998</v>
      </c>
      <c r="E1024" s="201">
        <v>0</v>
      </c>
      <c r="F1024" s="201">
        <v>9108576.0099999998</v>
      </c>
    </row>
    <row r="1025" spans="1:6" x14ac:dyDescent="0.2">
      <c r="A1025" s="200" t="s">
        <v>21</v>
      </c>
      <c r="B1025" s="204">
        <v>60650000</v>
      </c>
      <c r="C1025" s="205" t="s">
        <v>167</v>
      </c>
      <c r="D1025" s="201">
        <v>20126358.5</v>
      </c>
      <c r="E1025" s="201">
        <v>0</v>
      </c>
      <c r="F1025" s="201">
        <v>20126358.5</v>
      </c>
    </row>
    <row r="1026" spans="1:6" x14ac:dyDescent="0.2">
      <c r="A1026" s="200" t="s">
        <v>21</v>
      </c>
      <c r="B1026" s="204">
        <v>60670000</v>
      </c>
      <c r="C1026" s="205" t="s">
        <v>385</v>
      </c>
      <c r="D1026" s="201">
        <v>11796830.199999999</v>
      </c>
      <c r="E1026" s="201">
        <v>0</v>
      </c>
      <c r="F1026" s="201">
        <v>11796830.199999999</v>
      </c>
    </row>
    <row r="1027" spans="1:6" x14ac:dyDescent="0.2">
      <c r="A1027" s="200" t="s">
        <v>21</v>
      </c>
      <c r="B1027" s="204">
        <v>60680000</v>
      </c>
      <c r="C1027" s="205" t="s">
        <v>375</v>
      </c>
      <c r="D1027" s="201">
        <v>2934052.64</v>
      </c>
      <c r="E1027" s="201">
        <v>0</v>
      </c>
      <c r="F1027" s="201">
        <v>2934052.64</v>
      </c>
    </row>
    <row r="1028" spans="1:6" x14ac:dyDescent="0.2">
      <c r="A1028" s="200" t="s">
        <v>21</v>
      </c>
      <c r="B1028" s="204">
        <v>60690000</v>
      </c>
      <c r="C1028" s="205" t="s">
        <v>387</v>
      </c>
      <c r="D1028" s="201">
        <v>2129693.2000000002</v>
      </c>
      <c r="E1028" s="201">
        <v>0</v>
      </c>
      <c r="F1028" s="201">
        <v>2129693.2000000002</v>
      </c>
    </row>
    <row r="1029" spans="1:6" x14ac:dyDescent="0.2">
      <c r="A1029" s="200" t="s">
        <v>21</v>
      </c>
      <c r="B1029" s="204">
        <v>60801000</v>
      </c>
      <c r="C1029" s="205" t="s">
        <v>457</v>
      </c>
      <c r="D1029" s="201">
        <v>11598511.699999999</v>
      </c>
      <c r="E1029" s="201">
        <v>0</v>
      </c>
      <c r="F1029" s="201">
        <v>11598511.699999999</v>
      </c>
    </row>
    <row r="1030" spans="1:6" x14ac:dyDescent="0.2">
      <c r="A1030" s="200" t="s">
        <v>21</v>
      </c>
      <c r="B1030" s="204">
        <v>60802000</v>
      </c>
      <c r="C1030" s="205" t="s">
        <v>732</v>
      </c>
      <c r="D1030" s="201">
        <v>562620</v>
      </c>
      <c r="E1030" s="201">
        <v>0</v>
      </c>
      <c r="F1030" s="201">
        <v>562620</v>
      </c>
    </row>
    <row r="1031" spans="1:6" x14ac:dyDescent="0.2">
      <c r="A1031" s="200" t="s">
        <v>21</v>
      </c>
      <c r="B1031" s="204">
        <v>60803000</v>
      </c>
      <c r="C1031" s="205" t="s">
        <v>459</v>
      </c>
      <c r="D1031" s="201">
        <v>240000</v>
      </c>
      <c r="E1031" s="201">
        <v>0</v>
      </c>
      <c r="F1031" s="201">
        <v>240000</v>
      </c>
    </row>
    <row r="1032" spans="1:6" x14ac:dyDescent="0.2">
      <c r="A1032" s="200" t="s">
        <v>21</v>
      </c>
      <c r="B1032" s="204">
        <v>60804000</v>
      </c>
      <c r="C1032" s="205" t="s">
        <v>461</v>
      </c>
      <c r="D1032" s="201">
        <v>1464435.66</v>
      </c>
      <c r="E1032" s="201">
        <v>0</v>
      </c>
      <c r="F1032" s="201">
        <v>1464435.66</v>
      </c>
    </row>
    <row r="1033" spans="1:6" x14ac:dyDescent="0.2">
      <c r="A1033" s="200" t="s">
        <v>21</v>
      </c>
      <c r="B1033" s="204">
        <v>60806000</v>
      </c>
      <c r="C1033" s="205" t="s">
        <v>462</v>
      </c>
      <c r="D1033" s="201">
        <v>885223.13</v>
      </c>
      <c r="E1033" s="201">
        <v>0</v>
      </c>
      <c r="F1033" s="201">
        <v>885223.13</v>
      </c>
    </row>
    <row r="1034" spans="1:6" x14ac:dyDescent="0.2">
      <c r="A1034" s="200" t="s">
        <v>21</v>
      </c>
      <c r="B1034" s="204">
        <v>60808000</v>
      </c>
      <c r="C1034" s="205" t="s">
        <v>464</v>
      </c>
      <c r="D1034" s="201">
        <v>3775883.4</v>
      </c>
      <c r="E1034" s="201">
        <v>0</v>
      </c>
      <c r="F1034" s="201">
        <v>3775883.4</v>
      </c>
    </row>
    <row r="1035" spans="1:6" x14ac:dyDescent="0.2">
      <c r="A1035" s="200" t="s">
        <v>21</v>
      </c>
      <c r="B1035" s="204">
        <v>60809000</v>
      </c>
      <c r="C1035" s="205" t="s">
        <v>733</v>
      </c>
      <c r="D1035" s="201">
        <v>100000</v>
      </c>
      <c r="E1035" s="201">
        <v>0</v>
      </c>
      <c r="F1035" s="201">
        <v>100000</v>
      </c>
    </row>
    <row r="1036" spans="1:6" x14ac:dyDescent="0.2">
      <c r="A1036" s="200" t="s">
        <v>21</v>
      </c>
      <c r="B1036" s="204">
        <v>60811000</v>
      </c>
      <c r="C1036" s="205" t="s">
        <v>466</v>
      </c>
      <c r="D1036" s="201">
        <v>1049079.05</v>
      </c>
      <c r="E1036" s="201">
        <v>0</v>
      </c>
      <c r="F1036" s="201">
        <v>1049079.05</v>
      </c>
    </row>
    <row r="1037" spans="1:6" x14ac:dyDescent="0.2">
      <c r="A1037" s="200" t="s">
        <v>21</v>
      </c>
      <c r="B1037" s="204">
        <v>60811100</v>
      </c>
      <c r="C1037" s="205" t="s">
        <v>468</v>
      </c>
      <c r="D1037" s="201">
        <v>49269.98</v>
      </c>
      <c r="E1037" s="201">
        <v>0</v>
      </c>
      <c r="F1037" s="201">
        <v>49269.98</v>
      </c>
    </row>
    <row r="1038" spans="1:6" x14ac:dyDescent="0.2">
      <c r="A1038" s="200" t="s">
        <v>21</v>
      </c>
      <c r="B1038" s="204">
        <v>60812000</v>
      </c>
      <c r="C1038" s="205" t="s">
        <v>403</v>
      </c>
      <c r="D1038" s="201">
        <v>220580</v>
      </c>
      <c r="E1038" s="201">
        <v>0</v>
      </c>
      <c r="F1038" s="201">
        <v>220580</v>
      </c>
    </row>
    <row r="1039" spans="1:6" x14ac:dyDescent="0.2">
      <c r="A1039" s="200" t="s">
        <v>21</v>
      </c>
      <c r="B1039" s="204">
        <v>61300000</v>
      </c>
      <c r="C1039" s="205" t="s">
        <v>737</v>
      </c>
      <c r="D1039" s="201">
        <v>19360342.469999999</v>
      </c>
      <c r="E1039" s="201">
        <v>0</v>
      </c>
      <c r="F1039" s="201">
        <v>19360342.469999999</v>
      </c>
    </row>
    <row r="1040" spans="1:6" x14ac:dyDescent="0.2">
      <c r="A1040" s="200" t="s">
        <v>21</v>
      </c>
      <c r="B1040" s="204">
        <v>61301000</v>
      </c>
      <c r="C1040" s="205" t="s">
        <v>477</v>
      </c>
      <c r="D1040" s="201">
        <v>709613</v>
      </c>
      <c r="E1040" s="201">
        <v>0</v>
      </c>
      <c r="F1040" s="201">
        <v>709613</v>
      </c>
    </row>
    <row r="1041" spans="1:6" x14ac:dyDescent="0.2">
      <c r="A1041" s="200" t="s">
        <v>21</v>
      </c>
      <c r="B1041" s="204">
        <v>61302000</v>
      </c>
      <c r="C1041" s="205" t="s">
        <v>175</v>
      </c>
      <c r="D1041" s="201">
        <v>5374166.75</v>
      </c>
      <c r="E1041" s="201">
        <v>0</v>
      </c>
      <c r="F1041" s="201">
        <v>5374166.75</v>
      </c>
    </row>
    <row r="1042" spans="1:6" x14ac:dyDescent="0.2">
      <c r="A1042" s="200" t="s">
        <v>21</v>
      </c>
      <c r="B1042" s="204">
        <v>61303000</v>
      </c>
      <c r="C1042" s="205" t="s">
        <v>406</v>
      </c>
      <c r="D1042" s="201">
        <v>36428119.939999998</v>
      </c>
      <c r="E1042" s="201">
        <v>0</v>
      </c>
      <c r="F1042" s="201">
        <v>36428119.939999998</v>
      </c>
    </row>
    <row r="1043" spans="1:6" x14ac:dyDescent="0.2">
      <c r="A1043" s="200" t="s">
        <v>21</v>
      </c>
      <c r="B1043" s="204">
        <v>61500000</v>
      </c>
      <c r="C1043" s="205" t="s">
        <v>409</v>
      </c>
      <c r="D1043" s="201">
        <v>326359</v>
      </c>
      <c r="E1043" s="201">
        <v>0</v>
      </c>
      <c r="F1043" s="201">
        <v>326359</v>
      </c>
    </row>
    <row r="1044" spans="1:6" x14ac:dyDescent="0.2">
      <c r="A1044" s="200" t="s">
        <v>21</v>
      </c>
      <c r="B1044" s="204">
        <v>61501000</v>
      </c>
      <c r="C1044" s="205" t="s">
        <v>480</v>
      </c>
      <c r="D1044" s="201">
        <v>379738</v>
      </c>
      <c r="E1044" s="201">
        <v>0</v>
      </c>
      <c r="F1044" s="201">
        <v>379738</v>
      </c>
    </row>
    <row r="1045" spans="1:6" x14ac:dyDescent="0.2">
      <c r="A1045" s="200" t="s">
        <v>21</v>
      </c>
      <c r="B1045" s="204">
        <v>61502000</v>
      </c>
      <c r="C1045" s="205" t="s">
        <v>180</v>
      </c>
      <c r="D1045" s="201">
        <v>422797</v>
      </c>
      <c r="E1045" s="201">
        <v>0</v>
      </c>
      <c r="F1045" s="201">
        <v>422797</v>
      </c>
    </row>
    <row r="1046" spans="1:6" x14ac:dyDescent="0.2">
      <c r="A1046" s="200" t="s">
        <v>21</v>
      </c>
      <c r="B1046" s="204">
        <v>61503000</v>
      </c>
      <c r="C1046" s="205" t="s">
        <v>481</v>
      </c>
      <c r="D1046" s="201">
        <v>8420546.7699999996</v>
      </c>
      <c r="E1046" s="201">
        <v>0</v>
      </c>
      <c r="F1046" s="201">
        <v>8420546.7699999996</v>
      </c>
    </row>
    <row r="1047" spans="1:6" x14ac:dyDescent="0.2">
      <c r="A1047" s="200" t="s">
        <v>21</v>
      </c>
      <c r="B1047" s="204">
        <v>61504000</v>
      </c>
      <c r="C1047" s="205" t="s">
        <v>741</v>
      </c>
      <c r="D1047" s="201">
        <v>47732</v>
      </c>
      <c r="E1047" s="201">
        <v>0</v>
      </c>
      <c r="F1047" s="201">
        <v>47732</v>
      </c>
    </row>
    <row r="1048" spans="1:6" x14ac:dyDescent="0.2">
      <c r="A1048" s="200" t="s">
        <v>21</v>
      </c>
      <c r="B1048" s="204">
        <v>61505000</v>
      </c>
      <c r="C1048" s="205" t="s">
        <v>415</v>
      </c>
      <c r="D1048" s="201">
        <v>21525019.379999999</v>
      </c>
      <c r="E1048" s="201">
        <v>0</v>
      </c>
      <c r="F1048" s="201">
        <v>21525019.379999999</v>
      </c>
    </row>
    <row r="1049" spans="1:6" x14ac:dyDescent="0.2">
      <c r="A1049" s="200" t="s">
        <v>21</v>
      </c>
      <c r="B1049" s="204">
        <v>61601000</v>
      </c>
      <c r="C1049" s="205" t="s">
        <v>417</v>
      </c>
      <c r="D1049" s="201">
        <v>59</v>
      </c>
      <c r="E1049" s="201">
        <v>0</v>
      </c>
      <c r="F1049" s="201">
        <v>59</v>
      </c>
    </row>
    <row r="1050" spans="1:6" x14ac:dyDescent="0.2">
      <c r="A1050" s="200" t="s">
        <v>21</v>
      </c>
      <c r="B1050" s="204">
        <v>61602000</v>
      </c>
      <c r="C1050" s="205" t="s">
        <v>488</v>
      </c>
      <c r="D1050" s="201">
        <v>10062757</v>
      </c>
      <c r="E1050" s="201">
        <v>0</v>
      </c>
      <c r="F1050" s="201">
        <v>10062757</v>
      </c>
    </row>
    <row r="1051" spans="1:6" x14ac:dyDescent="0.2">
      <c r="A1051" s="200" t="s">
        <v>21</v>
      </c>
      <c r="B1051" s="204">
        <v>61603000</v>
      </c>
      <c r="C1051" s="205" t="s">
        <v>1598</v>
      </c>
      <c r="D1051" s="201">
        <v>297990.33</v>
      </c>
      <c r="E1051" s="201">
        <v>0</v>
      </c>
      <c r="F1051" s="201">
        <v>297990.33</v>
      </c>
    </row>
    <row r="1052" spans="1:6" x14ac:dyDescent="0.2">
      <c r="A1052" s="200" t="s">
        <v>21</v>
      </c>
      <c r="B1052" s="204">
        <v>61604000</v>
      </c>
      <c r="C1052" s="205" t="s">
        <v>183</v>
      </c>
      <c r="D1052" s="201">
        <v>37758</v>
      </c>
      <c r="E1052" s="201">
        <v>0</v>
      </c>
      <c r="F1052" s="201">
        <v>37758</v>
      </c>
    </row>
    <row r="1053" spans="1:6" x14ac:dyDescent="0.2">
      <c r="A1053" s="200" t="s">
        <v>21</v>
      </c>
      <c r="B1053" s="204">
        <v>61801000</v>
      </c>
      <c r="C1053" s="205" t="s">
        <v>492</v>
      </c>
      <c r="D1053" s="201">
        <v>39245</v>
      </c>
      <c r="E1053" s="201">
        <v>0</v>
      </c>
      <c r="F1053" s="201">
        <v>39245</v>
      </c>
    </row>
    <row r="1054" spans="1:6" x14ac:dyDescent="0.2">
      <c r="A1054" s="200" t="s">
        <v>21</v>
      </c>
      <c r="B1054" s="204">
        <v>61802000</v>
      </c>
      <c r="C1054" s="205" t="s">
        <v>494</v>
      </c>
      <c r="D1054" s="201">
        <v>45064.85</v>
      </c>
      <c r="E1054" s="201">
        <v>0</v>
      </c>
      <c r="F1054" s="201">
        <v>45064.85</v>
      </c>
    </row>
    <row r="1055" spans="1:6" x14ac:dyDescent="0.2">
      <c r="A1055" s="200" t="s">
        <v>21</v>
      </c>
      <c r="B1055" s="204">
        <v>62100000</v>
      </c>
      <c r="C1055" s="205" t="s">
        <v>422</v>
      </c>
      <c r="D1055" s="201">
        <v>29622470</v>
      </c>
      <c r="E1055" s="201">
        <v>0</v>
      </c>
      <c r="F1055" s="201">
        <v>29622470</v>
      </c>
    </row>
    <row r="1056" spans="1:6" x14ac:dyDescent="0.2">
      <c r="A1056" s="200" t="s">
        <v>21</v>
      </c>
      <c r="B1056" s="204">
        <v>62102000</v>
      </c>
      <c r="C1056" s="205" t="s">
        <v>498</v>
      </c>
      <c r="D1056" s="201">
        <v>17257435.68</v>
      </c>
      <c r="E1056" s="201">
        <v>0</v>
      </c>
      <c r="F1056" s="201">
        <v>17257435.68</v>
      </c>
    </row>
    <row r="1057" spans="1:6" x14ac:dyDescent="0.2">
      <c r="A1057" s="200" t="s">
        <v>21</v>
      </c>
      <c r="B1057" s="204">
        <v>62103000</v>
      </c>
      <c r="C1057" s="205" t="s">
        <v>499</v>
      </c>
      <c r="D1057" s="201">
        <v>22227596</v>
      </c>
      <c r="E1057" s="201">
        <v>0</v>
      </c>
      <c r="F1057" s="201">
        <v>22227596</v>
      </c>
    </row>
    <row r="1058" spans="1:6" x14ac:dyDescent="0.2">
      <c r="A1058" s="200" t="s">
        <v>21</v>
      </c>
      <c r="B1058" s="204">
        <v>62201000</v>
      </c>
      <c r="C1058" s="205" t="s">
        <v>503</v>
      </c>
      <c r="D1058" s="201">
        <v>4389300</v>
      </c>
      <c r="E1058" s="201">
        <v>0</v>
      </c>
      <c r="F1058" s="201">
        <v>4389300</v>
      </c>
    </row>
    <row r="1059" spans="1:6" x14ac:dyDescent="0.2">
      <c r="A1059" s="200" t="s">
        <v>21</v>
      </c>
      <c r="B1059" s="204">
        <v>62203000</v>
      </c>
      <c r="C1059" s="205" t="s">
        <v>507</v>
      </c>
      <c r="D1059" s="201">
        <v>76408</v>
      </c>
      <c r="E1059" s="201">
        <v>0</v>
      </c>
      <c r="F1059" s="201">
        <v>76408</v>
      </c>
    </row>
    <row r="1060" spans="1:6" x14ac:dyDescent="0.2">
      <c r="A1060" s="200" t="s">
        <v>21</v>
      </c>
      <c r="B1060" s="204">
        <v>62206000</v>
      </c>
      <c r="C1060" s="205" t="s">
        <v>510</v>
      </c>
      <c r="D1060" s="201">
        <v>330300</v>
      </c>
      <c r="E1060" s="201">
        <v>0</v>
      </c>
      <c r="F1060" s="201">
        <v>330300</v>
      </c>
    </row>
    <row r="1061" spans="1:6" x14ac:dyDescent="0.2">
      <c r="A1061" s="200" t="s">
        <v>21</v>
      </c>
      <c r="B1061" s="204">
        <v>62208000</v>
      </c>
      <c r="C1061" s="205" t="s">
        <v>425</v>
      </c>
      <c r="D1061" s="201">
        <v>18351360</v>
      </c>
      <c r="E1061" s="201">
        <v>0</v>
      </c>
      <c r="F1061" s="201">
        <v>18351360</v>
      </c>
    </row>
    <row r="1062" spans="1:6" x14ac:dyDescent="0.2">
      <c r="A1062" s="200" t="s">
        <v>21</v>
      </c>
      <c r="B1062" s="204">
        <v>62210000</v>
      </c>
      <c r="C1062" s="205" t="s">
        <v>1482</v>
      </c>
      <c r="D1062" s="201">
        <v>272000</v>
      </c>
      <c r="E1062" s="201">
        <v>0</v>
      </c>
      <c r="F1062" s="201">
        <v>272000</v>
      </c>
    </row>
    <row r="1063" spans="1:6" x14ac:dyDescent="0.2">
      <c r="A1063" s="200" t="s">
        <v>21</v>
      </c>
      <c r="B1063" s="204">
        <v>62301000</v>
      </c>
      <c r="C1063" s="205" t="s">
        <v>191</v>
      </c>
      <c r="D1063" s="201">
        <v>15388389</v>
      </c>
      <c r="E1063" s="201">
        <v>0</v>
      </c>
      <c r="F1063" s="201">
        <v>15388389</v>
      </c>
    </row>
    <row r="1064" spans="1:6" x14ac:dyDescent="0.2">
      <c r="A1064" s="200" t="s">
        <v>21</v>
      </c>
      <c r="B1064" s="204">
        <v>62302000</v>
      </c>
      <c r="C1064" s="205" t="s">
        <v>516</v>
      </c>
      <c r="D1064" s="201">
        <v>792733</v>
      </c>
      <c r="E1064" s="201">
        <v>0</v>
      </c>
      <c r="F1064" s="201">
        <v>792733</v>
      </c>
    </row>
    <row r="1065" spans="1:6" x14ac:dyDescent="0.2">
      <c r="A1065" s="200" t="s">
        <v>21</v>
      </c>
      <c r="B1065" s="204">
        <v>62303000</v>
      </c>
      <c r="C1065" s="205" t="s">
        <v>517</v>
      </c>
      <c r="D1065" s="201">
        <v>11898344.42</v>
      </c>
      <c r="E1065" s="201">
        <v>0</v>
      </c>
      <c r="F1065" s="201">
        <v>11898344.42</v>
      </c>
    </row>
    <row r="1066" spans="1:6" x14ac:dyDescent="0.2">
      <c r="A1066" s="200" t="s">
        <v>21</v>
      </c>
      <c r="B1066" s="204">
        <v>62304000</v>
      </c>
      <c r="C1066" s="205" t="s">
        <v>518</v>
      </c>
      <c r="D1066" s="201">
        <v>4396476</v>
      </c>
      <c r="E1066" s="201">
        <v>0</v>
      </c>
      <c r="F1066" s="201">
        <v>4396476</v>
      </c>
    </row>
    <row r="1067" spans="1:6" x14ac:dyDescent="0.2">
      <c r="A1067" s="200" t="s">
        <v>21</v>
      </c>
      <c r="B1067" s="204">
        <v>62402000</v>
      </c>
      <c r="C1067" s="205" t="s">
        <v>434</v>
      </c>
      <c r="D1067" s="201">
        <v>503709325</v>
      </c>
      <c r="E1067" s="201">
        <v>0</v>
      </c>
      <c r="F1067" s="201">
        <v>503709325</v>
      </c>
    </row>
    <row r="1068" spans="1:6" x14ac:dyDescent="0.2">
      <c r="A1068" s="200" t="s">
        <v>21</v>
      </c>
      <c r="B1068" s="204">
        <v>62403000</v>
      </c>
      <c r="C1068" s="205" t="s">
        <v>435</v>
      </c>
      <c r="D1068" s="201">
        <v>21499996.66</v>
      </c>
      <c r="E1068" s="201">
        <v>0</v>
      </c>
      <c r="F1068" s="201">
        <v>21499996.66</v>
      </c>
    </row>
    <row r="1069" spans="1:6" x14ac:dyDescent="0.2">
      <c r="A1069" s="200" t="s">
        <v>21</v>
      </c>
      <c r="B1069" s="204">
        <v>62404000</v>
      </c>
      <c r="C1069" s="205" t="s">
        <v>436</v>
      </c>
      <c r="D1069" s="201">
        <v>500000</v>
      </c>
      <c r="E1069" s="201">
        <v>0</v>
      </c>
      <c r="F1069" s="201">
        <v>500000</v>
      </c>
    </row>
    <row r="1070" spans="1:6" x14ac:dyDescent="0.2">
      <c r="A1070" s="200" t="s">
        <v>21</v>
      </c>
      <c r="B1070" s="204">
        <v>62501000</v>
      </c>
      <c r="C1070" s="205" t="s">
        <v>195</v>
      </c>
      <c r="D1070" s="201">
        <v>6526022.4500000002</v>
      </c>
      <c r="E1070" s="201">
        <v>0</v>
      </c>
      <c r="F1070" s="201">
        <v>6526022.4500000002</v>
      </c>
    </row>
    <row r="1071" spans="1:6" x14ac:dyDescent="0.2">
      <c r="A1071" s="200" t="s">
        <v>21</v>
      </c>
      <c r="B1071" s="204">
        <v>62503000</v>
      </c>
      <c r="C1071" s="205" t="s">
        <v>195</v>
      </c>
      <c r="D1071" s="201">
        <v>190902</v>
      </c>
      <c r="E1071" s="201">
        <v>0</v>
      </c>
      <c r="F1071" s="201">
        <v>190902</v>
      </c>
    </row>
    <row r="1072" spans="1:6" x14ac:dyDescent="0.2">
      <c r="A1072" s="200" t="s">
        <v>21</v>
      </c>
      <c r="B1072" s="204">
        <v>62504000</v>
      </c>
      <c r="C1072" s="205" t="s">
        <v>528</v>
      </c>
      <c r="D1072" s="201">
        <v>3183428.33</v>
      </c>
      <c r="E1072" s="201">
        <v>0</v>
      </c>
      <c r="F1072" s="201">
        <v>3183428.33</v>
      </c>
    </row>
    <row r="1073" spans="1:6" x14ac:dyDescent="0.2">
      <c r="A1073" s="200" t="s">
        <v>21</v>
      </c>
      <c r="B1073" s="204">
        <v>62505000</v>
      </c>
      <c r="C1073" s="205" t="s">
        <v>530</v>
      </c>
      <c r="D1073" s="201">
        <v>366513</v>
      </c>
      <c r="E1073" s="201">
        <v>0</v>
      </c>
      <c r="F1073" s="201">
        <v>366513</v>
      </c>
    </row>
    <row r="1074" spans="1:6" x14ac:dyDescent="0.2">
      <c r="A1074" s="200" t="s">
        <v>21</v>
      </c>
      <c r="B1074" s="204">
        <v>62506000</v>
      </c>
      <c r="C1074" s="205" t="s">
        <v>531</v>
      </c>
      <c r="D1074" s="201">
        <v>2275858</v>
      </c>
      <c r="E1074" s="201">
        <v>0</v>
      </c>
      <c r="F1074" s="201">
        <v>2275858</v>
      </c>
    </row>
    <row r="1075" spans="1:6" x14ac:dyDescent="0.2">
      <c r="A1075" s="200" t="s">
        <v>21</v>
      </c>
      <c r="B1075" s="204">
        <v>62507000</v>
      </c>
      <c r="C1075" s="205" t="s">
        <v>438</v>
      </c>
      <c r="D1075" s="201">
        <v>12159351.33</v>
      </c>
      <c r="E1075" s="201">
        <v>0</v>
      </c>
      <c r="F1075" s="201">
        <v>12159351.33</v>
      </c>
    </row>
    <row r="1076" spans="1:6" x14ac:dyDescent="0.2">
      <c r="A1076" s="200" t="s">
        <v>21</v>
      </c>
      <c r="B1076" s="204">
        <v>62508000</v>
      </c>
      <c r="C1076" s="205" t="s">
        <v>197</v>
      </c>
      <c r="D1076" s="201">
        <v>619000</v>
      </c>
      <c r="E1076" s="201">
        <v>0</v>
      </c>
      <c r="F1076" s="201">
        <v>619000</v>
      </c>
    </row>
    <row r="1077" spans="1:6" x14ac:dyDescent="0.2">
      <c r="A1077" s="200" t="s">
        <v>21</v>
      </c>
      <c r="B1077" s="204">
        <v>62601000</v>
      </c>
      <c r="C1077" s="205" t="s">
        <v>440</v>
      </c>
      <c r="D1077" s="201">
        <v>99958.88</v>
      </c>
      <c r="E1077" s="201">
        <v>0</v>
      </c>
      <c r="F1077" s="201">
        <v>99958.88</v>
      </c>
    </row>
    <row r="1078" spans="1:6" x14ac:dyDescent="0.2">
      <c r="A1078" s="200" t="s">
        <v>21</v>
      </c>
      <c r="B1078" s="204">
        <v>62602000</v>
      </c>
      <c r="C1078" s="205" t="s">
        <v>533</v>
      </c>
      <c r="D1078" s="201">
        <v>15502351.039999999</v>
      </c>
      <c r="E1078" s="201">
        <v>0</v>
      </c>
      <c r="F1078" s="201">
        <v>15502351.039999999</v>
      </c>
    </row>
    <row r="1079" spans="1:6" x14ac:dyDescent="0.2">
      <c r="A1079" s="200" t="s">
        <v>21</v>
      </c>
      <c r="B1079" s="204">
        <v>62603000</v>
      </c>
      <c r="C1079" s="205" t="s">
        <v>534</v>
      </c>
      <c r="D1079" s="201">
        <v>4545571.0199999996</v>
      </c>
      <c r="E1079" s="201">
        <v>0</v>
      </c>
      <c r="F1079" s="201">
        <v>4545571.0199999996</v>
      </c>
    </row>
    <row r="1080" spans="1:6" x14ac:dyDescent="0.2">
      <c r="A1080" s="200" t="s">
        <v>21</v>
      </c>
      <c r="B1080" s="204">
        <v>62604000</v>
      </c>
      <c r="C1080" s="205" t="s">
        <v>535</v>
      </c>
      <c r="D1080" s="201">
        <v>374374</v>
      </c>
      <c r="E1080" s="201">
        <v>0</v>
      </c>
      <c r="F1080" s="201">
        <v>374374</v>
      </c>
    </row>
    <row r="1081" spans="1:6" x14ac:dyDescent="0.2">
      <c r="A1081" s="200" t="s">
        <v>21</v>
      </c>
      <c r="B1081" s="204">
        <v>62607000</v>
      </c>
      <c r="C1081" s="205" t="s">
        <v>205</v>
      </c>
      <c r="D1081" s="201">
        <v>85522</v>
      </c>
      <c r="E1081" s="201">
        <v>0</v>
      </c>
      <c r="F1081" s="201">
        <v>85522</v>
      </c>
    </row>
    <row r="1082" spans="1:6" x14ac:dyDescent="0.2">
      <c r="A1082" s="200" t="s">
        <v>21</v>
      </c>
      <c r="B1082" s="204">
        <v>62608000</v>
      </c>
      <c r="C1082" s="205" t="s">
        <v>206</v>
      </c>
      <c r="D1082" s="201">
        <v>6212758</v>
      </c>
      <c r="E1082" s="201">
        <v>0</v>
      </c>
      <c r="F1082" s="201">
        <v>6212758</v>
      </c>
    </row>
    <row r="1083" spans="1:6" x14ac:dyDescent="0.2">
      <c r="A1083" s="200" t="s">
        <v>21</v>
      </c>
      <c r="B1083" s="204">
        <v>62701000</v>
      </c>
      <c r="C1083" s="205" t="s">
        <v>207</v>
      </c>
      <c r="D1083" s="201">
        <v>6122</v>
      </c>
      <c r="E1083" s="201">
        <v>0</v>
      </c>
      <c r="F1083" s="201">
        <v>6122</v>
      </c>
    </row>
    <row r="1084" spans="1:6" x14ac:dyDescent="0.2">
      <c r="A1084" s="200" t="s">
        <v>21</v>
      </c>
      <c r="B1084" s="204">
        <v>62701100</v>
      </c>
      <c r="C1084" s="205" t="s">
        <v>443</v>
      </c>
      <c r="D1084" s="201">
        <v>158563.48000000001</v>
      </c>
      <c r="E1084" s="201">
        <v>0</v>
      </c>
      <c r="F1084" s="201">
        <v>158563.48000000001</v>
      </c>
    </row>
    <row r="1085" spans="1:6" x14ac:dyDescent="0.2">
      <c r="A1085" s="200" t="s">
        <v>21</v>
      </c>
      <c r="B1085" s="204">
        <v>62703000</v>
      </c>
      <c r="C1085" s="205" t="s">
        <v>538</v>
      </c>
      <c r="D1085" s="201">
        <v>2179818</v>
      </c>
      <c r="E1085" s="201">
        <v>0</v>
      </c>
      <c r="F1085" s="201">
        <v>2179818</v>
      </c>
    </row>
    <row r="1086" spans="1:6" x14ac:dyDescent="0.2">
      <c r="A1086" s="200" t="s">
        <v>21</v>
      </c>
      <c r="B1086" s="204">
        <v>62705000</v>
      </c>
      <c r="C1086" s="205" t="s">
        <v>539</v>
      </c>
      <c r="D1086" s="201">
        <v>175000</v>
      </c>
      <c r="E1086" s="201">
        <v>0</v>
      </c>
      <c r="F1086" s="201">
        <v>175000</v>
      </c>
    </row>
    <row r="1087" spans="1:6" x14ac:dyDescent="0.2">
      <c r="A1087" s="200" t="s">
        <v>21</v>
      </c>
      <c r="B1087" s="204">
        <v>62706000</v>
      </c>
      <c r="C1087" s="205" t="s">
        <v>209</v>
      </c>
      <c r="D1087" s="201">
        <v>1097331.8899999999</v>
      </c>
      <c r="E1087" s="201">
        <v>0</v>
      </c>
      <c r="F1087" s="201">
        <v>1097331.8899999999</v>
      </c>
    </row>
    <row r="1088" spans="1:6" x14ac:dyDescent="0.2">
      <c r="A1088" s="200" t="s">
        <v>21</v>
      </c>
      <c r="B1088" s="204">
        <v>62709000</v>
      </c>
      <c r="C1088" s="205" t="s">
        <v>450</v>
      </c>
      <c r="D1088" s="201">
        <v>302200</v>
      </c>
      <c r="E1088" s="201">
        <v>0</v>
      </c>
      <c r="F1088" s="201">
        <v>302200</v>
      </c>
    </row>
    <row r="1089" spans="1:6" x14ac:dyDescent="0.2">
      <c r="A1089" s="200" t="s">
        <v>21</v>
      </c>
      <c r="B1089" s="204">
        <v>62710000</v>
      </c>
      <c r="C1089" s="205" t="s">
        <v>211</v>
      </c>
      <c r="D1089" s="201">
        <v>92000</v>
      </c>
      <c r="E1089" s="201">
        <v>0</v>
      </c>
      <c r="F1089" s="201">
        <v>92000</v>
      </c>
    </row>
    <row r="1090" spans="1:6" x14ac:dyDescent="0.2">
      <c r="A1090" s="200" t="s">
        <v>21</v>
      </c>
      <c r="B1090" s="204">
        <v>62712000</v>
      </c>
      <c r="C1090" s="205" t="s">
        <v>543</v>
      </c>
      <c r="D1090" s="201">
        <v>749331.37</v>
      </c>
      <c r="E1090" s="201">
        <v>0</v>
      </c>
      <c r="F1090" s="201">
        <v>749331.37</v>
      </c>
    </row>
    <row r="1091" spans="1:6" x14ac:dyDescent="0.2">
      <c r="A1091" s="200" t="s">
        <v>21</v>
      </c>
      <c r="B1091" s="204">
        <v>62713000</v>
      </c>
      <c r="C1091" s="205" t="s">
        <v>460</v>
      </c>
      <c r="D1091" s="201">
        <v>57000</v>
      </c>
      <c r="E1091" s="201">
        <v>0</v>
      </c>
      <c r="F1091" s="201">
        <v>57000</v>
      </c>
    </row>
    <row r="1092" spans="1:6" x14ac:dyDescent="0.2">
      <c r="A1092" s="200" t="s">
        <v>21</v>
      </c>
      <c r="B1092" s="204">
        <v>62800000</v>
      </c>
      <c r="C1092" s="205" t="s">
        <v>463</v>
      </c>
      <c r="D1092" s="201">
        <v>308542.28999999998</v>
      </c>
      <c r="E1092" s="201">
        <v>0</v>
      </c>
      <c r="F1092" s="201">
        <v>308542.28999999998</v>
      </c>
    </row>
    <row r="1093" spans="1:6" x14ac:dyDescent="0.2">
      <c r="A1093" s="200" t="s">
        <v>21</v>
      </c>
      <c r="B1093" s="208">
        <v>63501000</v>
      </c>
      <c r="C1093" s="205" t="s">
        <v>465</v>
      </c>
      <c r="D1093" s="201">
        <v>7104490</v>
      </c>
      <c r="E1093" s="201">
        <v>0</v>
      </c>
      <c r="F1093" s="201">
        <v>7104490</v>
      </c>
    </row>
    <row r="1094" spans="1:6" x14ac:dyDescent="0.2">
      <c r="A1094" s="200" t="s">
        <v>21</v>
      </c>
      <c r="B1094" s="204">
        <v>63503000</v>
      </c>
      <c r="C1094" s="205" t="s">
        <v>213</v>
      </c>
      <c r="D1094" s="201">
        <v>3774</v>
      </c>
      <c r="E1094" s="201">
        <v>0</v>
      </c>
      <c r="F1094" s="201">
        <v>3774</v>
      </c>
    </row>
    <row r="1095" spans="1:6" x14ac:dyDescent="0.2">
      <c r="A1095" s="200" t="s">
        <v>21</v>
      </c>
      <c r="B1095" s="204">
        <v>63504000</v>
      </c>
      <c r="C1095" s="205" t="s">
        <v>472</v>
      </c>
      <c r="D1095" s="201">
        <v>393839</v>
      </c>
      <c r="E1095" s="201">
        <v>0</v>
      </c>
      <c r="F1095" s="201">
        <v>393839</v>
      </c>
    </row>
    <row r="1096" spans="1:6" x14ac:dyDescent="0.2">
      <c r="A1096" s="200" t="s">
        <v>21</v>
      </c>
      <c r="B1096" s="204">
        <v>63506000</v>
      </c>
      <c r="C1096" s="205" t="s">
        <v>474</v>
      </c>
      <c r="D1096" s="201">
        <v>2496</v>
      </c>
      <c r="E1096" s="201">
        <v>0</v>
      </c>
      <c r="F1096" s="201">
        <v>2496</v>
      </c>
    </row>
    <row r="1097" spans="1:6" x14ac:dyDescent="0.2">
      <c r="A1097" s="200" t="s">
        <v>21</v>
      </c>
      <c r="B1097" s="208">
        <v>63507000</v>
      </c>
      <c r="C1097" s="205" t="s">
        <v>475</v>
      </c>
      <c r="D1097" s="201">
        <v>99790997.930000007</v>
      </c>
      <c r="E1097" s="201">
        <v>0</v>
      </c>
      <c r="F1097" s="201">
        <v>99790997.930000007</v>
      </c>
    </row>
    <row r="1098" spans="1:6" x14ac:dyDescent="0.2">
      <c r="A1098" s="200" t="s">
        <v>21</v>
      </c>
      <c r="B1098" s="204">
        <v>63508000</v>
      </c>
      <c r="C1098" s="219" t="s">
        <v>1063</v>
      </c>
      <c r="D1098" s="201">
        <v>281000</v>
      </c>
      <c r="E1098" s="201">
        <v>0</v>
      </c>
      <c r="F1098" s="201">
        <v>281000</v>
      </c>
    </row>
    <row r="1099" spans="1:6" x14ac:dyDescent="0.2">
      <c r="A1099" s="200" t="s">
        <v>21</v>
      </c>
      <c r="B1099" s="204">
        <v>64101000</v>
      </c>
      <c r="C1099" s="205" t="s">
        <v>216</v>
      </c>
      <c r="D1099" s="201">
        <v>415206461.51999998</v>
      </c>
      <c r="E1099" s="201">
        <v>0</v>
      </c>
      <c r="F1099" s="201">
        <v>415206461.51999998</v>
      </c>
    </row>
    <row r="1100" spans="1:6" x14ac:dyDescent="0.2">
      <c r="A1100" s="200" t="s">
        <v>21</v>
      </c>
      <c r="B1100" s="204">
        <v>64101300</v>
      </c>
      <c r="C1100" s="205" t="s">
        <v>478</v>
      </c>
      <c r="D1100" s="201">
        <v>17836635.5</v>
      </c>
      <c r="E1100" s="201">
        <v>0</v>
      </c>
      <c r="F1100" s="201">
        <v>17836635.5</v>
      </c>
    </row>
    <row r="1101" spans="1:6" x14ac:dyDescent="0.2">
      <c r="A1101" s="200" t="s">
        <v>21</v>
      </c>
      <c r="B1101" s="204">
        <v>64102000</v>
      </c>
      <c r="C1101" s="205" t="s">
        <v>550</v>
      </c>
      <c r="D1101" s="201">
        <v>6638415.8799999999</v>
      </c>
      <c r="E1101" s="201">
        <v>0</v>
      </c>
      <c r="F1101" s="201">
        <v>6638415.8799999999</v>
      </c>
    </row>
    <row r="1102" spans="1:6" x14ac:dyDescent="0.2">
      <c r="A1102" s="200" t="s">
        <v>21</v>
      </c>
      <c r="B1102" s="204">
        <v>64103000</v>
      </c>
      <c r="C1102" s="205" t="s">
        <v>551</v>
      </c>
      <c r="D1102" s="201">
        <v>9085972.8599999994</v>
      </c>
      <c r="E1102" s="201">
        <v>0</v>
      </c>
      <c r="F1102" s="201">
        <v>9085972.8599999994</v>
      </c>
    </row>
    <row r="1103" spans="1:6" x14ac:dyDescent="0.2">
      <c r="A1103" s="200" t="s">
        <v>21</v>
      </c>
      <c r="B1103" s="204">
        <v>64104000</v>
      </c>
      <c r="C1103" s="205" t="s">
        <v>220</v>
      </c>
      <c r="D1103" s="201">
        <v>8229963</v>
      </c>
      <c r="E1103" s="201">
        <v>0</v>
      </c>
      <c r="F1103" s="201">
        <v>8229963</v>
      </c>
    </row>
    <row r="1104" spans="1:6" x14ac:dyDescent="0.2">
      <c r="A1104" s="200" t="s">
        <v>21</v>
      </c>
      <c r="B1104" s="204">
        <v>64105000</v>
      </c>
      <c r="C1104" s="205" t="s">
        <v>552</v>
      </c>
      <c r="D1104" s="201">
        <v>4126819.51</v>
      </c>
      <c r="E1104" s="201">
        <v>0</v>
      </c>
      <c r="F1104" s="201">
        <v>4126819.51</v>
      </c>
    </row>
    <row r="1105" spans="1:6" x14ac:dyDescent="0.2">
      <c r="A1105" s="200" t="s">
        <v>21</v>
      </c>
      <c r="B1105" s="204">
        <v>64180000</v>
      </c>
      <c r="C1105" s="205" t="s">
        <v>553</v>
      </c>
      <c r="D1105" s="201">
        <v>13066865</v>
      </c>
      <c r="E1105" s="201">
        <v>0</v>
      </c>
      <c r="F1105" s="201">
        <v>13066865</v>
      </c>
    </row>
    <row r="1106" spans="1:6" x14ac:dyDescent="0.2">
      <c r="A1106" s="200" t="s">
        <v>21</v>
      </c>
      <c r="B1106" s="204">
        <v>64501000</v>
      </c>
      <c r="C1106" s="205" t="s">
        <v>483</v>
      </c>
      <c r="D1106" s="201">
        <v>40420044.049999997</v>
      </c>
      <c r="E1106" s="201">
        <v>0</v>
      </c>
      <c r="F1106" s="201">
        <v>40420044.049999997</v>
      </c>
    </row>
    <row r="1107" spans="1:6" x14ac:dyDescent="0.2">
      <c r="A1107" s="200" t="s">
        <v>21</v>
      </c>
      <c r="B1107" s="204">
        <v>64502000</v>
      </c>
      <c r="C1107" s="205" t="s">
        <v>555</v>
      </c>
      <c r="D1107" s="201">
        <v>15546171.1</v>
      </c>
      <c r="E1107" s="201">
        <v>0</v>
      </c>
      <c r="F1107" s="201">
        <v>15546171.1</v>
      </c>
    </row>
    <row r="1108" spans="1:6" x14ac:dyDescent="0.2">
      <c r="A1108" s="200" t="s">
        <v>21</v>
      </c>
      <c r="B1108" s="204">
        <v>64504000</v>
      </c>
      <c r="C1108" s="205" t="s">
        <v>486</v>
      </c>
      <c r="D1108" s="201">
        <v>3007571.02</v>
      </c>
      <c r="E1108" s="201">
        <v>0</v>
      </c>
      <c r="F1108" s="201">
        <v>3007571.02</v>
      </c>
    </row>
    <row r="1109" spans="1:6" x14ac:dyDescent="0.2">
      <c r="A1109" s="200" t="s">
        <v>21</v>
      </c>
      <c r="B1109" s="208">
        <v>64700000</v>
      </c>
      <c r="C1109" s="205" t="s">
        <v>223</v>
      </c>
      <c r="D1109" s="201">
        <v>20001308.5</v>
      </c>
      <c r="E1109" s="201">
        <v>0</v>
      </c>
      <c r="F1109" s="201">
        <v>20001308.5</v>
      </c>
    </row>
    <row r="1110" spans="1:6" x14ac:dyDescent="0.2">
      <c r="A1110" s="200" t="s">
        <v>21</v>
      </c>
      <c r="B1110" s="208">
        <v>64801000</v>
      </c>
      <c r="C1110" s="205" t="s">
        <v>556</v>
      </c>
      <c r="D1110" s="201">
        <v>1841332</v>
      </c>
      <c r="E1110" s="201">
        <v>0</v>
      </c>
      <c r="F1110" s="201">
        <v>1841332</v>
      </c>
    </row>
    <row r="1111" spans="1:6" x14ac:dyDescent="0.2">
      <c r="A1111" s="200" t="s">
        <v>21</v>
      </c>
      <c r="B1111" s="204">
        <v>64803000</v>
      </c>
      <c r="C1111" s="205" t="s">
        <v>558</v>
      </c>
      <c r="D1111" s="201">
        <v>3320</v>
      </c>
      <c r="E1111" s="201">
        <v>0</v>
      </c>
      <c r="F1111" s="201">
        <v>3320</v>
      </c>
    </row>
    <row r="1112" spans="1:6" x14ac:dyDescent="0.2">
      <c r="A1112" s="200" t="s">
        <v>21</v>
      </c>
      <c r="B1112" s="204">
        <v>65100000</v>
      </c>
      <c r="C1112" s="205" t="s">
        <v>228</v>
      </c>
      <c r="D1112" s="201">
        <v>13957407</v>
      </c>
      <c r="E1112" s="201">
        <v>0</v>
      </c>
      <c r="F1112" s="201">
        <v>13957407</v>
      </c>
    </row>
    <row r="1113" spans="1:6" x14ac:dyDescent="0.2">
      <c r="A1113" s="200" t="s">
        <v>21</v>
      </c>
      <c r="B1113" s="204">
        <v>65200000</v>
      </c>
      <c r="C1113" s="205" t="s">
        <v>495</v>
      </c>
      <c r="D1113" s="201">
        <v>11318396</v>
      </c>
      <c r="E1113" s="201">
        <v>0</v>
      </c>
      <c r="F1113" s="201">
        <v>11318396</v>
      </c>
    </row>
    <row r="1114" spans="1:6" x14ac:dyDescent="0.2">
      <c r="A1114" s="200" t="s">
        <v>21</v>
      </c>
      <c r="B1114" s="204">
        <v>65602000</v>
      </c>
      <c r="C1114" s="205" t="s">
        <v>229</v>
      </c>
      <c r="D1114" s="201">
        <v>1217602</v>
      </c>
      <c r="E1114" s="201">
        <v>0</v>
      </c>
      <c r="F1114" s="201">
        <v>1217602</v>
      </c>
    </row>
    <row r="1115" spans="1:6" x14ac:dyDescent="0.2">
      <c r="A1115" s="200" t="s">
        <v>21</v>
      </c>
      <c r="B1115" s="204">
        <v>65700000</v>
      </c>
      <c r="C1115" s="205" t="s">
        <v>766</v>
      </c>
      <c r="D1115" s="201">
        <v>405850.39</v>
      </c>
      <c r="E1115" s="201">
        <v>0</v>
      </c>
      <c r="F1115" s="201">
        <v>405850.39</v>
      </c>
    </row>
    <row r="1116" spans="1:6" x14ac:dyDescent="0.2">
      <c r="A1116" s="200" t="s">
        <v>21</v>
      </c>
      <c r="B1116" s="208">
        <v>65800000</v>
      </c>
      <c r="C1116" s="214" t="s">
        <v>497</v>
      </c>
      <c r="D1116" s="201">
        <v>158017496.87</v>
      </c>
      <c r="E1116" s="201">
        <v>0</v>
      </c>
      <c r="F1116" s="201">
        <v>158017496.87</v>
      </c>
    </row>
    <row r="1117" spans="1:6" x14ac:dyDescent="0.2">
      <c r="A1117" s="200" t="s">
        <v>21</v>
      </c>
      <c r="B1117" s="204">
        <v>66101000</v>
      </c>
      <c r="C1117" s="205" t="s">
        <v>767</v>
      </c>
      <c r="D1117" s="201">
        <v>62848590.259999998</v>
      </c>
      <c r="E1117" s="201">
        <v>0</v>
      </c>
      <c r="F1117" s="201">
        <v>62848590.259999998</v>
      </c>
    </row>
    <row r="1118" spans="1:6" x14ac:dyDescent="0.2">
      <c r="A1118" s="200" t="s">
        <v>21</v>
      </c>
      <c r="B1118" s="204">
        <v>66102000</v>
      </c>
      <c r="C1118" s="205" t="s">
        <v>564</v>
      </c>
      <c r="D1118" s="201">
        <v>2708185.17</v>
      </c>
      <c r="E1118" s="201">
        <v>0</v>
      </c>
      <c r="F1118" s="201">
        <v>2708185.17</v>
      </c>
    </row>
    <row r="1119" spans="1:6" x14ac:dyDescent="0.2">
      <c r="A1119" s="200" t="s">
        <v>21</v>
      </c>
      <c r="B1119" s="204">
        <v>66103000</v>
      </c>
      <c r="C1119" s="205" t="s">
        <v>565</v>
      </c>
      <c r="D1119" s="201">
        <v>161921808.30000001</v>
      </c>
      <c r="E1119" s="201">
        <v>0</v>
      </c>
      <c r="F1119" s="201">
        <v>161921808.30000001</v>
      </c>
    </row>
    <row r="1120" spans="1:6" x14ac:dyDescent="0.2">
      <c r="A1120" s="200" t="s">
        <v>21</v>
      </c>
      <c r="B1120" s="204">
        <v>66104000</v>
      </c>
      <c r="C1120" s="205" t="s">
        <v>566</v>
      </c>
      <c r="D1120" s="201">
        <v>151943055.53</v>
      </c>
      <c r="E1120" s="201">
        <v>0</v>
      </c>
      <c r="F1120" s="201">
        <v>151943055.53</v>
      </c>
    </row>
    <row r="1121" spans="1:6" x14ac:dyDescent="0.2">
      <c r="A1121" s="200" t="s">
        <v>21</v>
      </c>
      <c r="B1121" s="204">
        <v>66600000</v>
      </c>
      <c r="C1121" s="205" t="s">
        <v>232</v>
      </c>
      <c r="D1121" s="201">
        <v>7276757.6100000003</v>
      </c>
      <c r="E1121" s="201">
        <v>0</v>
      </c>
      <c r="F1121" s="201">
        <v>7276757.6100000003</v>
      </c>
    </row>
    <row r="1122" spans="1:6" x14ac:dyDescent="0.2">
      <c r="A1122" s="200" t="s">
        <v>21</v>
      </c>
      <c r="B1122" s="204">
        <v>68112000</v>
      </c>
      <c r="C1122" s="205" t="s">
        <v>511</v>
      </c>
      <c r="D1122" s="201">
        <v>752771557.54999995</v>
      </c>
      <c r="E1122" s="201">
        <v>0</v>
      </c>
      <c r="F1122" s="201">
        <v>752771557.54999995</v>
      </c>
    </row>
    <row r="1123" spans="1:6" x14ac:dyDescent="0.2">
      <c r="A1123" s="200" t="s">
        <v>21</v>
      </c>
      <c r="B1123" s="204">
        <v>68500000</v>
      </c>
      <c r="C1123" s="205" t="s">
        <v>512</v>
      </c>
      <c r="D1123" s="201">
        <v>36.42</v>
      </c>
      <c r="E1123" s="201">
        <v>0</v>
      </c>
      <c r="F1123" s="201">
        <v>36.42</v>
      </c>
    </row>
    <row r="1124" spans="1:6" x14ac:dyDescent="0.2">
      <c r="A1124" s="200" t="s">
        <v>21</v>
      </c>
      <c r="B1124" s="204">
        <v>69800000</v>
      </c>
      <c r="C1124" s="205" t="s">
        <v>513</v>
      </c>
      <c r="D1124" s="201">
        <v>40559228.510899998</v>
      </c>
      <c r="E1124" s="201">
        <v>0</v>
      </c>
      <c r="F1124" s="201">
        <v>40559228.510899998</v>
      </c>
    </row>
    <row r="1125" spans="1:6" x14ac:dyDescent="0.2">
      <c r="A1125" s="200" t="s">
        <v>21</v>
      </c>
      <c r="B1125" s="208">
        <v>70110000</v>
      </c>
      <c r="C1125" s="205" t="s">
        <v>1619</v>
      </c>
      <c r="D1125" s="201">
        <v>0</v>
      </c>
      <c r="E1125" s="201">
        <v>1015827208.72</v>
      </c>
      <c r="F1125" s="201">
        <v>-1015827208.72</v>
      </c>
    </row>
    <row r="1126" spans="1:6" x14ac:dyDescent="0.2">
      <c r="A1126" s="200" t="s">
        <v>21</v>
      </c>
      <c r="B1126" s="204">
        <v>70120000</v>
      </c>
      <c r="C1126" s="205" t="s">
        <v>570</v>
      </c>
      <c r="D1126" s="201">
        <v>0</v>
      </c>
      <c r="E1126" s="201">
        <v>7151228200</v>
      </c>
      <c r="F1126" s="201">
        <v>-7151228200</v>
      </c>
    </row>
    <row r="1127" spans="1:6" x14ac:dyDescent="0.2">
      <c r="A1127" s="200" t="s">
        <v>21</v>
      </c>
      <c r="B1127" s="204">
        <v>70600000</v>
      </c>
      <c r="C1127" s="205" t="s">
        <v>521</v>
      </c>
      <c r="D1127" s="201">
        <v>0</v>
      </c>
      <c r="E1127" s="201">
        <v>49303950</v>
      </c>
      <c r="F1127" s="201">
        <v>-49303950</v>
      </c>
    </row>
    <row r="1128" spans="1:6" x14ac:dyDescent="0.2">
      <c r="A1128" s="200" t="s">
        <v>21</v>
      </c>
      <c r="B1128" s="204">
        <v>70900000</v>
      </c>
      <c r="C1128" s="205" t="s">
        <v>523</v>
      </c>
      <c r="D1128" s="201">
        <v>3905644.2</v>
      </c>
      <c r="E1128" s="201">
        <v>0</v>
      </c>
      <c r="F1128" s="201">
        <v>3905644.2</v>
      </c>
    </row>
    <row r="1129" spans="1:6" x14ac:dyDescent="0.2">
      <c r="A1129" s="200" t="s">
        <v>21</v>
      </c>
      <c r="B1129" s="204">
        <v>70910000</v>
      </c>
      <c r="C1129" s="205" t="s">
        <v>1107</v>
      </c>
      <c r="D1129" s="201">
        <v>120608012.34</v>
      </c>
      <c r="E1129" s="201">
        <v>0</v>
      </c>
      <c r="F1129" s="201">
        <v>120608012.34</v>
      </c>
    </row>
    <row r="1130" spans="1:6" x14ac:dyDescent="0.2">
      <c r="A1130" s="200" t="s">
        <v>21</v>
      </c>
      <c r="B1130" s="208">
        <v>71400000</v>
      </c>
      <c r="C1130" s="205" t="s">
        <v>782</v>
      </c>
      <c r="D1130" s="201">
        <v>0</v>
      </c>
      <c r="E1130" s="201">
        <v>955649708.22000003</v>
      </c>
      <c r="F1130" s="201">
        <v>-955649708.22000003</v>
      </c>
    </row>
    <row r="1131" spans="1:6" x14ac:dyDescent="0.2">
      <c r="A1131" s="200" t="s">
        <v>21</v>
      </c>
      <c r="B1131" s="204">
        <v>75200000</v>
      </c>
      <c r="C1131" s="205" t="s">
        <v>524</v>
      </c>
      <c r="D1131" s="201">
        <v>0</v>
      </c>
      <c r="E1131" s="201">
        <v>11318396</v>
      </c>
      <c r="F1131" s="201">
        <v>-11318396</v>
      </c>
    </row>
    <row r="1132" spans="1:6" x14ac:dyDescent="0.2">
      <c r="A1132" s="200" t="s">
        <v>21</v>
      </c>
      <c r="B1132" s="204">
        <v>75800000</v>
      </c>
      <c r="C1132" s="205" t="s">
        <v>237</v>
      </c>
      <c r="D1132" s="201">
        <v>0</v>
      </c>
      <c r="E1132" s="201">
        <v>534802.47</v>
      </c>
      <c r="F1132" s="201">
        <v>-534802.47</v>
      </c>
    </row>
    <row r="1133" spans="1:6" x14ac:dyDescent="0.2">
      <c r="A1133" s="200" t="s">
        <v>21</v>
      </c>
      <c r="B1133" s="204">
        <v>75810000</v>
      </c>
      <c r="C1133" s="205" t="s">
        <v>573</v>
      </c>
      <c r="D1133" s="201">
        <v>0</v>
      </c>
      <c r="E1133" s="201">
        <v>5470900</v>
      </c>
      <c r="F1133" s="201">
        <v>-5470900</v>
      </c>
    </row>
    <row r="1134" spans="1:6" x14ac:dyDescent="0.2">
      <c r="A1134" s="200" t="s">
        <v>21</v>
      </c>
      <c r="B1134" s="204">
        <v>75850000</v>
      </c>
      <c r="C1134" s="205" t="s">
        <v>784</v>
      </c>
      <c r="D1134" s="201">
        <v>0</v>
      </c>
      <c r="E1134" s="201">
        <v>6492663.5599999996</v>
      </c>
      <c r="F1134" s="201">
        <v>-6492663.5599999996</v>
      </c>
    </row>
    <row r="1135" spans="1:6" x14ac:dyDescent="0.2">
      <c r="A1135" s="200" t="s">
        <v>21</v>
      </c>
      <c r="B1135" s="204">
        <v>76500000</v>
      </c>
      <c r="C1135" s="205" t="s">
        <v>527</v>
      </c>
      <c r="D1135" s="201">
        <v>0</v>
      </c>
      <c r="E1135" s="201">
        <v>1836229.27</v>
      </c>
      <c r="F1135" s="201">
        <v>-1836229.27</v>
      </c>
    </row>
    <row r="1136" spans="1:6" x14ac:dyDescent="0.2">
      <c r="A1136" s="200" t="s">
        <v>21</v>
      </c>
      <c r="B1136" s="204">
        <v>76600000</v>
      </c>
      <c r="C1136" s="205" t="s">
        <v>239</v>
      </c>
      <c r="D1136" s="201">
        <v>0</v>
      </c>
      <c r="E1136" s="201">
        <v>1038898.05</v>
      </c>
      <c r="F1136" s="201">
        <v>-1038898.05</v>
      </c>
    </row>
    <row r="1137" spans="1:6" x14ac:dyDescent="0.2">
      <c r="A1137" s="200" t="s">
        <v>25</v>
      </c>
      <c r="B1137" s="204">
        <v>10100000</v>
      </c>
      <c r="C1137" s="205" t="s">
        <v>43</v>
      </c>
      <c r="D1137" s="201">
        <v>0</v>
      </c>
      <c r="E1137" s="201">
        <v>2500000000</v>
      </c>
      <c r="F1137" s="201">
        <v>-2500000000</v>
      </c>
    </row>
    <row r="1138" spans="1:6" x14ac:dyDescent="0.2">
      <c r="A1138" s="200" t="s">
        <v>25</v>
      </c>
      <c r="B1138" s="213">
        <v>10500000</v>
      </c>
      <c r="C1138" s="217" t="s">
        <v>1484</v>
      </c>
      <c r="D1138" s="201">
        <v>0</v>
      </c>
      <c r="E1138" s="201">
        <v>4868162581.5200005</v>
      </c>
      <c r="F1138" s="201">
        <v>-4868162581.5200005</v>
      </c>
    </row>
    <row r="1139" spans="1:6" x14ac:dyDescent="0.2">
      <c r="A1139" s="200" t="s">
        <v>25</v>
      </c>
      <c r="B1139" s="204">
        <v>11000000</v>
      </c>
      <c r="C1139" s="205" t="s">
        <v>241</v>
      </c>
      <c r="D1139" s="201">
        <v>0</v>
      </c>
      <c r="E1139" s="201">
        <v>6319190176.0600004</v>
      </c>
      <c r="F1139" s="201">
        <v>-6319190176.0600004</v>
      </c>
    </row>
    <row r="1140" spans="1:6" x14ac:dyDescent="0.2">
      <c r="A1140" s="200" t="s">
        <v>25</v>
      </c>
      <c r="B1140" s="204">
        <v>11900000</v>
      </c>
      <c r="C1140" s="215" t="s">
        <v>1465</v>
      </c>
      <c r="D1140" s="201">
        <v>44761037.670000002</v>
      </c>
      <c r="E1140" s="201">
        <v>0</v>
      </c>
      <c r="F1140" s="201">
        <v>44761037.670000002</v>
      </c>
    </row>
    <row r="1141" spans="1:6" x14ac:dyDescent="0.2">
      <c r="A1141" s="200" t="s">
        <v>25</v>
      </c>
      <c r="B1141" s="208">
        <v>16100000</v>
      </c>
      <c r="C1141" s="205" t="s">
        <v>242</v>
      </c>
      <c r="D1141" s="201">
        <v>0</v>
      </c>
      <c r="E1141" s="201">
        <v>7787144710.2399998</v>
      </c>
      <c r="F1141" s="201">
        <v>-7787144710.2399998</v>
      </c>
    </row>
    <row r="1142" spans="1:6" x14ac:dyDescent="0.2">
      <c r="A1142" s="200" t="s">
        <v>25</v>
      </c>
      <c r="B1142" s="208">
        <v>16110000</v>
      </c>
      <c r="C1142" s="205" t="s">
        <v>1486</v>
      </c>
      <c r="D1142" s="201">
        <v>0</v>
      </c>
      <c r="E1142" s="201">
        <v>11175588257.540001</v>
      </c>
      <c r="F1142" s="201">
        <v>-11175588257.540001</v>
      </c>
    </row>
    <row r="1143" spans="1:6" x14ac:dyDescent="0.2">
      <c r="A1143" s="200" t="s">
        <v>25</v>
      </c>
      <c r="B1143" s="204">
        <v>16200000</v>
      </c>
      <c r="C1143" s="205" t="s">
        <v>246</v>
      </c>
      <c r="D1143" s="201">
        <v>0</v>
      </c>
      <c r="E1143" s="201">
        <v>5760854726.2700005</v>
      </c>
      <c r="F1143" s="201">
        <v>-5760854726.2700005</v>
      </c>
    </row>
    <row r="1144" spans="1:6" x14ac:dyDescent="0.2">
      <c r="A1144" s="200" t="s">
        <v>25</v>
      </c>
      <c r="B1144" s="204">
        <v>16411000</v>
      </c>
      <c r="C1144" s="205" t="s">
        <v>408</v>
      </c>
      <c r="D1144" s="201">
        <v>0</v>
      </c>
      <c r="E1144" s="201">
        <v>388469700</v>
      </c>
      <c r="F1144" s="201">
        <v>-388469700</v>
      </c>
    </row>
    <row r="1145" spans="1:6" x14ac:dyDescent="0.2">
      <c r="A1145" s="200" t="s">
        <v>25</v>
      </c>
      <c r="B1145" s="204">
        <v>16412000</v>
      </c>
      <c r="C1145" s="205" t="s">
        <v>412</v>
      </c>
      <c r="D1145" s="201">
        <v>0</v>
      </c>
      <c r="E1145" s="201">
        <v>6257607166.0200005</v>
      </c>
      <c r="F1145" s="201">
        <v>-6257607166.0200005</v>
      </c>
    </row>
    <row r="1146" spans="1:6" x14ac:dyDescent="0.2">
      <c r="A1146" s="200" t="s">
        <v>25</v>
      </c>
      <c r="B1146" s="204">
        <v>16413000</v>
      </c>
      <c r="C1146" s="205" t="s">
        <v>1960</v>
      </c>
      <c r="D1146" s="201">
        <v>0</v>
      </c>
      <c r="E1146" s="201">
        <v>2354450666.9899998</v>
      </c>
      <c r="F1146" s="201">
        <v>-2354450666.9899998</v>
      </c>
    </row>
    <row r="1147" spans="1:6" x14ac:dyDescent="0.2">
      <c r="A1147" s="200" t="s">
        <v>25</v>
      </c>
      <c r="B1147" s="204">
        <v>16885000</v>
      </c>
      <c r="C1147" s="205" t="s">
        <v>247</v>
      </c>
      <c r="D1147" s="201">
        <v>0</v>
      </c>
      <c r="E1147" s="201">
        <v>47883909.009999998</v>
      </c>
      <c r="F1147" s="201">
        <v>-47883909.009999998</v>
      </c>
    </row>
    <row r="1148" spans="1:6" x14ac:dyDescent="0.2">
      <c r="A1148" s="200" t="s">
        <v>25</v>
      </c>
      <c r="B1148" s="204">
        <v>20400000</v>
      </c>
      <c r="C1148" s="205" t="s">
        <v>47</v>
      </c>
      <c r="D1148" s="201">
        <v>245000</v>
      </c>
      <c r="E1148" s="201">
        <v>0</v>
      </c>
      <c r="F1148" s="201">
        <v>245000</v>
      </c>
    </row>
    <row r="1149" spans="1:6" x14ac:dyDescent="0.2">
      <c r="A1149" s="200" t="s">
        <v>25</v>
      </c>
      <c r="B1149" s="204">
        <v>21540000</v>
      </c>
      <c r="C1149" s="205" t="s">
        <v>255</v>
      </c>
      <c r="D1149" s="201">
        <v>2854169515.79</v>
      </c>
      <c r="E1149" s="201">
        <v>0</v>
      </c>
      <c r="F1149" s="201">
        <v>2854169515.79</v>
      </c>
    </row>
    <row r="1150" spans="1:6" x14ac:dyDescent="0.2">
      <c r="A1150" s="200" t="s">
        <v>25</v>
      </c>
      <c r="B1150" s="208">
        <v>21850000</v>
      </c>
      <c r="C1150" s="214" t="s">
        <v>3321</v>
      </c>
      <c r="D1150" s="201">
        <v>31925952.670000002</v>
      </c>
      <c r="E1150" s="201">
        <v>0</v>
      </c>
      <c r="F1150" s="201">
        <v>31925952.670000002</v>
      </c>
    </row>
    <row r="1151" spans="1:6" x14ac:dyDescent="0.2">
      <c r="A1151" s="200" t="s">
        <v>25</v>
      </c>
      <c r="B1151" s="204">
        <v>21830000</v>
      </c>
      <c r="C1151" s="205" t="s">
        <v>53</v>
      </c>
      <c r="D1151" s="201">
        <v>1786806829.8800001</v>
      </c>
      <c r="E1151" s="201">
        <v>0</v>
      </c>
      <c r="F1151" s="201">
        <v>1786806829.8800001</v>
      </c>
    </row>
    <row r="1152" spans="1:6" x14ac:dyDescent="0.2">
      <c r="A1152" s="200" t="s">
        <v>25</v>
      </c>
      <c r="B1152" s="204">
        <v>21110000</v>
      </c>
      <c r="C1152" s="205" t="s">
        <v>251</v>
      </c>
      <c r="D1152" s="201">
        <v>7327500000</v>
      </c>
      <c r="E1152" s="201">
        <v>0</v>
      </c>
      <c r="F1152" s="201">
        <v>7327500000</v>
      </c>
    </row>
    <row r="1153" spans="1:6" x14ac:dyDescent="0.2">
      <c r="A1153" s="200" t="s">
        <v>25</v>
      </c>
      <c r="B1153" s="204">
        <v>21200000</v>
      </c>
      <c r="C1153" s="205" t="s">
        <v>251</v>
      </c>
      <c r="D1153" s="201">
        <v>3177732000</v>
      </c>
      <c r="E1153" s="201">
        <v>0</v>
      </c>
      <c r="F1153" s="201">
        <v>3177732000</v>
      </c>
    </row>
    <row r="1154" spans="1:6" x14ac:dyDescent="0.2">
      <c r="A1154" s="200" t="s">
        <v>25</v>
      </c>
      <c r="B1154" s="204">
        <v>21310000</v>
      </c>
      <c r="C1154" s="205" t="s">
        <v>3331</v>
      </c>
      <c r="D1154" s="201">
        <v>10259498000</v>
      </c>
      <c r="E1154" s="201">
        <v>0</v>
      </c>
      <c r="F1154" s="201">
        <v>10259498000</v>
      </c>
    </row>
    <row r="1155" spans="1:6" x14ac:dyDescent="0.2">
      <c r="A1155" s="200" t="s">
        <v>25</v>
      </c>
      <c r="B1155" s="204">
        <v>21350000</v>
      </c>
      <c r="C1155" s="205" t="s">
        <v>2222</v>
      </c>
      <c r="D1155" s="201">
        <v>19006608000</v>
      </c>
      <c r="E1155" s="201">
        <v>0</v>
      </c>
      <c r="F1155" s="201">
        <v>19006608000</v>
      </c>
    </row>
    <row r="1156" spans="1:6" x14ac:dyDescent="0.2">
      <c r="A1156" s="200" t="s">
        <v>25</v>
      </c>
      <c r="B1156" s="204">
        <v>21570000</v>
      </c>
      <c r="C1156" s="205" t="s">
        <v>2419</v>
      </c>
      <c r="D1156" s="201">
        <v>28210654758.439999</v>
      </c>
      <c r="E1156" s="201">
        <v>0</v>
      </c>
      <c r="F1156" s="201">
        <v>28210654758.439999</v>
      </c>
    </row>
    <row r="1157" spans="1:6" x14ac:dyDescent="0.2">
      <c r="A1157" s="200" t="s">
        <v>25</v>
      </c>
      <c r="B1157" s="204">
        <v>21820000</v>
      </c>
      <c r="C1157" s="205" t="s">
        <v>52</v>
      </c>
      <c r="D1157" s="201">
        <v>19993000</v>
      </c>
      <c r="E1157" s="201">
        <v>0</v>
      </c>
      <c r="F1157" s="201">
        <v>19993000</v>
      </c>
    </row>
    <row r="1158" spans="1:6" x14ac:dyDescent="0.2">
      <c r="A1158" s="200" t="s">
        <v>25</v>
      </c>
      <c r="B1158" s="204">
        <v>21840000</v>
      </c>
      <c r="C1158" s="205" t="s">
        <v>54</v>
      </c>
      <c r="D1158" s="201">
        <v>220395377.44999999</v>
      </c>
      <c r="E1158" s="201">
        <v>0</v>
      </c>
      <c r="F1158" s="201">
        <v>220395377.44999999</v>
      </c>
    </row>
    <row r="1159" spans="1:6" x14ac:dyDescent="0.2">
      <c r="A1159" s="200" t="s">
        <v>25</v>
      </c>
      <c r="B1159" s="208">
        <v>21810000</v>
      </c>
      <c r="C1159" s="205" t="s">
        <v>1996</v>
      </c>
      <c r="D1159" s="201">
        <v>318677455.47000003</v>
      </c>
      <c r="E1159" s="201">
        <v>0</v>
      </c>
      <c r="F1159" s="201">
        <v>318677455.47000003</v>
      </c>
    </row>
    <row r="1160" spans="1:6" x14ac:dyDescent="0.2">
      <c r="A1160" s="200" t="s">
        <v>25</v>
      </c>
      <c r="B1160" s="204">
        <v>23000000</v>
      </c>
      <c r="C1160" s="205" t="s">
        <v>266</v>
      </c>
      <c r="D1160" s="201">
        <v>2291717541</v>
      </c>
      <c r="E1160" s="201">
        <v>0</v>
      </c>
      <c r="F1160" s="201">
        <v>2291717541</v>
      </c>
    </row>
    <row r="1161" spans="1:6" x14ac:dyDescent="0.2">
      <c r="A1161" s="200" t="s">
        <v>25</v>
      </c>
      <c r="B1161" s="204">
        <v>27500000</v>
      </c>
      <c r="C1161" s="205" t="s">
        <v>56</v>
      </c>
      <c r="D1161" s="201">
        <v>10077655.529999999</v>
      </c>
      <c r="E1161" s="201">
        <v>0</v>
      </c>
      <c r="F1161" s="201">
        <v>10077655.529999999</v>
      </c>
    </row>
    <row r="1162" spans="1:6" x14ac:dyDescent="0.2">
      <c r="A1162" s="200" t="s">
        <v>25</v>
      </c>
      <c r="B1162" s="204">
        <v>28040000</v>
      </c>
      <c r="C1162" s="205" t="s">
        <v>265</v>
      </c>
      <c r="D1162" s="201">
        <v>0</v>
      </c>
      <c r="E1162" s="201">
        <v>101346.03</v>
      </c>
      <c r="F1162" s="201">
        <v>-101346.03</v>
      </c>
    </row>
    <row r="1163" spans="1:6" x14ac:dyDescent="0.2">
      <c r="A1163" s="200" t="s">
        <v>25</v>
      </c>
      <c r="B1163" s="204">
        <v>28120000</v>
      </c>
      <c r="C1163" s="205" t="s">
        <v>267</v>
      </c>
      <c r="D1163" s="201">
        <v>0</v>
      </c>
      <c r="E1163" s="201">
        <v>589403990.13999999</v>
      </c>
      <c r="F1163" s="201">
        <v>-589403990.13999999</v>
      </c>
    </row>
    <row r="1164" spans="1:6" x14ac:dyDescent="0.2">
      <c r="A1164" s="200" t="s">
        <v>25</v>
      </c>
      <c r="B1164" s="204">
        <v>28130000</v>
      </c>
      <c r="C1164" s="205" t="s">
        <v>268</v>
      </c>
      <c r="D1164" s="201">
        <v>0</v>
      </c>
      <c r="E1164" s="201">
        <v>1837505636.4400001</v>
      </c>
      <c r="F1164" s="201">
        <v>-1837505636.4400001</v>
      </c>
    </row>
    <row r="1165" spans="1:6" x14ac:dyDescent="0.2">
      <c r="A1165" s="200" t="s">
        <v>25</v>
      </c>
      <c r="B1165" s="204">
        <v>28131000</v>
      </c>
      <c r="C1165" s="205" t="s">
        <v>3337</v>
      </c>
      <c r="D1165" s="201">
        <v>0</v>
      </c>
      <c r="E1165" s="201">
        <v>1409672881.9200001</v>
      </c>
      <c r="F1165" s="201">
        <v>-1409672881.9200001</v>
      </c>
    </row>
    <row r="1166" spans="1:6" x14ac:dyDescent="0.2">
      <c r="A1166" s="200" t="s">
        <v>25</v>
      </c>
      <c r="B1166" s="204">
        <v>28154000</v>
      </c>
      <c r="C1166" s="205" t="s">
        <v>274</v>
      </c>
      <c r="D1166" s="201">
        <v>0</v>
      </c>
      <c r="E1166" s="201">
        <v>3048225355.1700001</v>
      </c>
      <c r="F1166" s="201">
        <v>-3048225355.1700001</v>
      </c>
    </row>
    <row r="1167" spans="1:6" x14ac:dyDescent="0.2">
      <c r="A1167" s="200" t="s">
        <v>25</v>
      </c>
      <c r="B1167" s="204">
        <v>28156000</v>
      </c>
      <c r="C1167" s="205" t="s">
        <v>1995</v>
      </c>
      <c r="D1167" s="201">
        <v>0</v>
      </c>
      <c r="E1167" s="201">
        <v>714861285.35000002</v>
      </c>
      <c r="F1167" s="201">
        <v>-714861285.35000002</v>
      </c>
    </row>
    <row r="1168" spans="1:6" x14ac:dyDescent="0.2">
      <c r="A1168" s="200" t="s">
        <v>25</v>
      </c>
      <c r="B1168" s="204">
        <v>28157000</v>
      </c>
      <c r="C1168" s="205" t="s">
        <v>2425</v>
      </c>
      <c r="D1168" s="201">
        <v>0</v>
      </c>
      <c r="E1168" s="201">
        <v>3334715224.3499999</v>
      </c>
      <c r="F1168" s="201">
        <v>-3334715224.3499999</v>
      </c>
    </row>
    <row r="1169" spans="1:6" x14ac:dyDescent="0.2">
      <c r="A1169" s="200" t="s">
        <v>25</v>
      </c>
      <c r="B1169" s="208">
        <v>28181000</v>
      </c>
      <c r="C1169" s="216" t="s">
        <v>3322</v>
      </c>
      <c r="D1169" s="201">
        <v>0</v>
      </c>
      <c r="E1169" s="201">
        <v>27832472.32</v>
      </c>
      <c r="F1169" s="201">
        <v>-27832472.32</v>
      </c>
    </row>
    <row r="1170" spans="1:6" x14ac:dyDescent="0.2">
      <c r="A1170" s="200" t="s">
        <v>25</v>
      </c>
      <c r="B1170" s="204">
        <v>28182000</v>
      </c>
      <c r="C1170" s="205" t="s">
        <v>59</v>
      </c>
      <c r="D1170" s="201">
        <v>0</v>
      </c>
      <c r="E1170" s="201">
        <v>2704759.9</v>
      </c>
      <c r="F1170" s="201">
        <v>-2704759.9</v>
      </c>
    </row>
    <row r="1171" spans="1:6" x14ac:dyDescent="0.2">
      <c r="A1171" s="200" t="s">
        <v>25</v>
      </c>
      <c r="B1171" s="204">
        <v>28183000</v>
      </c>
      <c r="C1171" s="205" t="s">
        <v>60</v>
      </c>
      <c r="D1171" s="201">
        <v>0</v>
      </c>
      <c r="E1171" s="201">
        <v>801850307.42999995</v>
      </c>
      <c r="F1171" s="201">
        <v>-801850307.42999995</v>
      </c>
    </row>
    <row r="1172" spans="1:6" x14ac:dyDescent="0.2">
      <c r="A1172" s="200" t="s">
        <v>25</v>
      </c>
      <c r="B1172" s="204">
        <v>28184000</v>
      </c>
      <c r="C1172" s="205" t="s">
        <v>61</v>
      </c>
      <c r="D1172" s="201">
        <v>0</v>
      </c>
      <c r="E1172" s="201">
        <v>107942450.11</v>
      </c>
      <c r="F1172" s="201">
        <v>-107942450.11</v>
      </c>
    </row>
    <row r="1173" spans="1:6" x14ac:dyDescent="0.2">
      <c r="A1173" s="200" t="s">
        <v>25</v>
      </c>
      <c r="B1173" s="204">
        <v>28185000</v>
      </c>
      <c r="C1173" s="217" t="s">
        <v>2792</v>
      </c>
      <c r="D1173" s="201">
        <v>0</v>
      </c>
      <c r="E1173" s="201">
        <v>5696162.9000000004</v>
      </c>
      <c r="F1173" s="201">
        <v>-5696162.9000000004</v>
      </c>
    </row>
    <row r="1174" spans="1:6" x14ac:dyDescent="0.2">
      <c r="A1174" s="200" t="s">
        <v>25</v>
      </c>
      <c r="B1174" s="204">
        <v>31000000</v>
      </c>
      <c r="C1174" s="205" t="s">
        <v>277</v>
      </c>
      <c r="D1174" s="201">
        <v>54186143239.269997</v>
      </c>
      <c r="E1174" s="201">
        <v>0</v>
      </c>
      <c r="F1174" s="201">
        <v>54186143239.269997</v>
      </c>
    </row>
    <row r="1175" spans="1:6" x14ac:dyDescent="0.2">
      <c r="A1175" s="200" t="s">
        <v>25</v>
      </c>
      <c r="B1175" s="204">
        <v>39500000</v>
      </c>
      <c r="C1175" s="205" t="s">
        <v>1564</v>
      </c>
      <c r="D1175" s="201">
        <v>0</v>
      </c>
      <c r="E1175" s="201">
        <v>66200000</v>
      </c>
      <c r="F1175" s="201">
        <v>-66200000</v>
      </c>
    </row>
    <row r="1176" spans="1:6" x14ac:dyDescent="0.2">
      <c r="A1176" s="200" t="s">
        <v>25</v>
      </c>
      <c r="B1176" s="204">
        <v>40110000</v>
      </c>
      <c r="C1176" s="205" t="s">
        <v>63</v>
      </c>
      <c r="D1176" s="201">
        <v>0</v>
      </c>
      <c r="E1176" s="201">
        <v>3505901421.29</v>
      </c>
      <c r="F1176" s="201">
        <v>-3505901421.29</v>
      </c>
    </row>
    <row r="1177" spans="1:6" x14ac:dyDescent="0.2">
      <c r="A1177" s="200" t="s">
        <v>25</v>
      </c>
      <c r="B1177" s="204">
        <v>40120000</v>
      </c>
      <c r="C1177" s="205" t="s">
        <v>65</v>
      </c>
      <c r="D1177" s="201">
        <v>0</v>
      </c>
      <c r="E1177" s="201">
        <v>53375427427.360001</v>
      </c>
      <c r="F1177" s="201">
        <v>-53375427427.360001</v>
      </c>
    </row>
    <row r="1178" spans="1:6" x14ac:dyDescent="0.2">
      <c r="A1178" s="200" t="s">
        <v>25</v>
      </c>
      <c r="B1178" s="204">
        <v>40310000</v>
      </c>
      <c r="C1178" s="205" t="s">
        <v>280</v>
      </c>
      <c r="D1178" s="201">
        <v>209236.39</v>
      </c>
      <c r="E1178" s="201">
        <v>0</v>
      </c>
      <c r="F1178" s="201">
        <v>209236.39</v>
      </c>
    </row>
    <row r="1179" spans="1:6" x14ac:dyDescent="0.2">
      <c r="A1179" s="200" t="s">
        <v>25</v>
      </c>
      <c r="B1179" s="208">
        <v>40400000</v>
      </c>
      <c r="C1179" s="205" t="s">
        <v>283</v>
      </c>
      <c r="D1179" s="201">
        <v>0</v>
      </c>
      <c r="E1179" s="201">
        <v>9474905674.2600002</v>
      </c>
      <c r="F1179" s="201">
        <v>-9474905674.2600002</v>
      </c>
    </row>
    <row r="1180" spans="1:6" x14ac:dyDescent="0.2">
      <c r="A1180" s="200" t="s">
        <v>25</v>
      </c>
      <c r="B1180" s="204">
        <v>40800000</v>
      </c>
      <c r="C1180" s="205" t="s">
        <v>68</v>
      </c>
      <c r="D1180" s="201">
        <v>0</v>
      </c>
      <c r="E1180" s="201">
        <v>2840834.17</v>
      </c>
      <c r="F1180" s="201">
        <v>-2840834.17</v>
      </c>
    </row>
    <row r="1181" spans="1:6" x14ac:dyDescent="0.2">
      <c r="A1181" s="200" t="s">
        <v>25</v>
      </c>
      <c r="B1181" s="204">
        <v>40910000</v>
      </c>
      <c r="C1181" s="205" t="s">
        <v>3242</v>
      </c>
      <c r="D1181" s="201">
        <v>595873281.01999998</v>
      </c>
      <c r="E1181" s="201">
        <v>0</v>
      </c>
      <c r="F1181" s="201">
        <v>595873281.01999998</v>
      </c>
    </row>
    <row r="1182" spans="1:6" x14ac:dyDescent="0.2">
      <c r="A1182" s="200" t="s">
        <v>25</v>
      </c>
      <c r="B1182" s="204">
        <v>41100000</v>
      </c>
      <c r="C1182" s="205" t="s">
        <v>70</v>
      </c>
      <c r="D1182" s="201">
        <v>6401840003.6199999</v>
      </c>
      <c r="E1182" s="201">
        <v>0</v>
      </c>
      <c r="F1182" s="201">
        <v>6401840003.6199999</v>
      </c>
    </row>
    <row r="1183" spans="1:6" x14ac:dyDescent="0.2">
      <c r="A1183" s="200" t="s">
        <v>25</v>
      </c>
      <c r="B1183" s="204">
        <v>41110000</v>
      </c>
      <c r="C1183" s="205" t="s">
        <v>297</v>
      </c>
      <c r="D1183" s="201">
        <v>395942160</v>
      </c>
      <c r="E1183" s="201">
        <v>0</v>
      </c>
      <c r="F1183" s="201">
        <v>395942160</v>
      </c>
    </row>
    <row r="1184" spans="1:6" x14ac:dyDescent="0.2">
      <c r="A1184" s="200" t="s">
        <v>25</v>
      </c>
      <c r="B1184" s="204">
        <v>41600000</v>
      </c>
      <c r="C1184" s="205" t="s">
        <v>291</v>
      </c>
      <c r="D1184" s="201">
        <v>42500004</v>
      </c>
      <c r="E1184" s="201">
        <v>0</v>
      </c>
      <c r="F1184" s="201">
        <v>42500004</v>
      </c>
    </row>
    <row r="1185" spans="1:6" x14ac:dyDescent="0.2">
      <c r="A1185" s="200" t="s">
        <v>25</v>
      </c>
      <c r="B1185" s="208">
        <v>41910000</v>
      </c>
      <c r="C1185" s="205" t="s">
        <v>293</v>
      </c>
      <c r="D1185" s="201">
        <v>0</v>
      </c>
      <c r="E1185" s="201">
        <v>4885918000</v>
      </c>
      <c r="F1185" s="201">
        <v>-4885918000</v>
      </c>
    </row>
    <row r="1186" spans="1:6" x14ac:dyDescent="0.2">
      <c r="A1186" s="200" t="s">
        <v>25</v>
      </c>
      <c r="B1186" s="204">
        <v>42100000</v>
      </c>
      <c r="C1186" s="205" t="s">
        <v>303</v>
      </c>
      <c r="D1186" s="201">
        <v>12767000</v>
      </c>
      <c r="E1186" s="201">
        <v>0</v>
      </c>
      <c r="F1186" s="201">
        <v>12767000</v>
      </c>
    </row>
    <row r="1187" spans="1:6" x14ac:dyDescent="0.2">
      <c r="A1187" s="200" t="s">
        <v>25</v>
      </c>
      <c r="B1187" s="204">
        <v>42520000</v>
      </c>
      <c r="C1187" s="205" t="s">
        <v>298</v>
      </c>
      <c r="D1187" s="201">
        <v>5000000</v>
      </c>
      <c r="E1187" s="201">
        <v>0</v>
      </c>
      <c r="F1187" s="201">
        <v>5000000</v>
      </c>
    </row>
    <row r="1188" spans="1:6" x14ac:dyDescent="0.2">
      <c r="A1188" s="200" t="s">
        <v>25</v>
      </c>
      <c r="B1188" s="204">
        <v>42800000</v>
      </c>
      <c r="C1188" s="205" t="s">
        <v>300</v>
      </c>
      <c r="D1188" s="201">
        <v>0</v>
      </c>
      <c r="E1188" s="201">
        <v>55050715.909999996</v>
      </c>
      <c r="F1188" s="201">
        <v>-55050715.909999996</v>
      </c>
    </row>
    <row r="1189" spans="1:6" x14ac:dyDescent="0.2">
      <c r="A1189" s="200" t="s">
        <v>25</v>
      </c>
      <c r="B1189" s="204">
        <v>43100000</v>
      </c>
      <c r="C1189" s="205" t="s">
        <v>77</v>
      </c>
      <c r="D1189" s="201">
        <v>0</v>
      </c>
      <c r="E1189" s="201">
        <v>30594917.739999998</v>
      </c>
      <c r="F1189" s="201">
        <v>-30594917.739999998</v>
      </c>
    </row>
    <row r="1190" spans="1:6" x14ac:dyDescent="0.2">
      <c r="A1190" s="200" t="s">
        <v>25</v>
      </c>
      <c r="B1190" s="204">
        <v>43110000</v>
      </c>
      <c r="C1190" s="205" t="s">
        <v>301</v>
      </c>
      <c r="D1190" s="201">
        <v>0</v>
      </c>
      <c r="E1190" s="201">
        <v>120000</v>
      </c>
      <c r="F1190" s="201">
        <v>-120000</v>
      </c>
    </row>
    <row r="1191" spans="1:6" x14ac:dyDescent="0.2">
      <c r="A1191" s="200" t="s">
        <v>25</v>
      </c>
      <c r="B1191" s="204">
        <v>43200000</v>
      </c>
      <c r="C1191" s="205" t="s">
        <v>79</v>
      </c>
      <c r="D1191" s="201">
        <v>0</v>
      </c>
      <c r="E1191" s="201">
        <v>1416900.51</v>
      </c>
      <c r="F1191" s="201">
        <v>-1416900.51</v>
      </c>
    </row>
    <row r="1192" spans="1:6" x14ac:dyDescent="0.2">
      <c r="A1192" s="200" t="s">
        <v>25</v>
      </c>
      <c r="B1192" s="204">
        <v>43220000</v>
      </c>
      <c r="C1192" s="205" t="s">
        <v>629</v>
      </c>
      <c r="D1192" s="201">
        <v>0</v>
      </c>
      <c r="E1192" s="201">
        <v>17439600.23</v>
      </c>
      <c r="F1192" s="201">
        <v>-17439600.23</v>
      </c>
    </row>
    <row r="1193" spans="1:6" x14ac:dyDescent="0.2">
      <c r="A1193" s="200" t="s">
        <v>25</v>
      </c>
      <c r="B1193" s="204">
        <v>43300000</v>
      </c>
      <c r="C1193" s="205" t="s">
        <v>80</v>
      </c>
      <c r="D1193" s="201">
        <v>0</v>
      </c>
      <c r="E1193" s="201">
        <v>2185351.2000000002</v>
      </c>
      <c r="F1193" s="201">
        <v>-2185351.2000000002</v>
      </c>
    </row>
    <row r="1194" spans="1:6" x14ac:dyDescent="0.2">
      <c r="A1194" s="200" t="s">
        <v>25</v>
      </c>
      <c r="B1194" s="204">
        <v>44100000</v>
      </c>
      <c r="C1194" s="205" t="s">
        <v>82</v>
      </c>
      <c r="D1194" s="201">
        <v>0</v>
      </c>
      <c r="E1194" s="201">
        <v>9830606.0199999996</v>
      </c>
      <c r="F1194" s="201">
        <v>-9830606.0199999996</v>
      </c>
    </row>
    <row r="1195" spans="1:6" x14ac:dyDescent="0.2">
      <c r="A1195" s="200" t="s">
        <v>25</v>
      </c>
      <c r="B1195" s="204">
        <v>44300000</v>
      </c>
      <c r="C1195" s="205" t="s">
        <v>305</v>
      </c>
      <c r="D1195" s="201">
        <v>1589557097.0999999</v>
      </c>
      <c r="E1195" s="201">
        <v>0</v>
      </c>
      <c r="F1195" s="201">
        <v>1589557097.0999999</v>
      </c>
    </row>
    <row r="1196" spans="1:6" x14ac:dyDescent="0.2">
      <c r="A1196" s="200" t="s">
        <v>25</v>
      </c>
      <c r="B1196" s="204">
        <v>44400000</v>
      </c>
      <c r="C1196" s="205" t="s">
        <v>307</v>
      </c>
      <c r="D1196" s="201">
        <v>0</v>
      </c>
      <c r="E1196" s="201">
        <v>863700</v>
      </c>
      <c r="F1196" s="201">
        <v>-863700</v>
      </c>
    </row>
    <row r="1197" spans="1:6" x14ac:dyDescent="0.2">
      <c r="A1197" s="200" t="s">
        <v>25</v>
      </c>
      <c r="B1197" s="208">
        <v>44410000</v>
      </c>
      <c r="C1197" s="205" t="s">
        <v>308</v>
      </c>
      <c r="D1197" s="201">
        <v>0</v>
      </c>
      <c r="E1197" s="201">
        <v>1880708851.1860099</v>
      </c>
      <c r="F1197" s="201">
        <v>-1880708851.1860099</v>
      </c>
    </row>
    <row r="1198" spans="1:6" x14ac:dyDescent="0.2">
      <c r="A1198" s="200" t="s">
        <v>25</v>
      </c>
      <c r="B1198" s="204">
        <v>44420000</v>
      </c>
      <c r="C1198" s="205" t="s">
        <v>320</v>
      </c>
      <c r="D1198" s="201">
        <v>0</v>
      </c>
      <c r="E1198" s="201">
        <v>39362625</v>
      </c>
      <c r="F1198" s="201">
        <v>-39362625</v>
      </c>
    </row>
    <row r="1199" spans="1:6" x14ac:dyDescent="0.2">
      <c r="A1199" s="200" t="s">
        <v>25</v>
      </c>
      <c r="B1199" s="204">
        <v>44430000</v>
      </c>
      <c r="C1199" s="205" t="s">
        <v>321</v>
      </c>
      <c r="D1199" s="201">
        <v>0</v>
      </c>
      <c r="E1199" s="201">
        <v>19681312.5</v>
      </c>
      <c r="F1199" s="201">
        <v>-19681312.5</v>
      </c>
    </row>
    <row r="1200" spans="1:6" x14ac:dyDescent="0.2">
      <c r="A1200" s="200" t="s">
        <v>25</v>
      </c>
      <c r="B1200" s="204">
        <v>44550000</v>
      </c>
      <c r="C1200" s="205" t="s">
        <v>88</v>
      </c>
      <c r="D1200" s="201">
        <v>3818970628.6999998</v>
      </c>
      <c r="E1200" s="201">
        <v>0</v>
      </c>
      <c r="F1200" s="201">
        <v>3818970628.6999998</v>
      </c>
    </row>
    <row r="1201" spans="1:6" x14ac:dyDescent="0.2">
      <c r="A1201" s="200" t="s">
        <v>25</v>
      </c>
      <c r="B1201" s="204">
        <v>44562000</v>
      </c>
      <c r="C1201" s="205" t="s">
        <v>89</v>
      </c>
      <c r="D1201" s="201">
        <v>6648127.8899999997</v>
      </c>
      <c r="E1201" s="201">
        <v>0</v>
      </c>
      <c r="F1201" s="201">
        <v>6648127.8899999997</v>
      </c>
    </row>
    <row r="1202" spans="1:6" x14ac:dyDescent="0.2">
      <c r="A1202" s="200" t="s">
        <v>25</v>
      </c>
      <c r="B1202" s="204">
        <v>44564000</v>
      </c>
      <c r="C1202" s="205" t="s">
        <v>91</v>
      </c>
      <c r="D1202" s="201">
        <v>207029019.88999999</v>
      </c>
      <c r="E1202" s="201">
        <v>0</v>
      </c>
      <c r="F1202" s="201">
        <v>207029019.88999999</v>
      </c>
    </row>
    <row r="1203" spans="1:6" x14ac:dyDescent="0.2">
      <c r="A1203" s="200" t="s">
        <v>25</v>
      </c>
      <c r="B1203" s="204">
        <v>44576000</v>
      </c>
      <c r="C1203" s="205" t="s">
        <v>643</v>
      </c>
      <c r="D1203" s="201">
        <v>0</v>
      </c>
      <c r="E1203" s="201">
        <v>26118583.329999998</v>
      </c>
      <c r="F1203" s="201">
        <v>-26118583.329999998</v>
      </c>
    </row>
    <row r="1204" spans="1:6" x14ac:dyDescent="0.2">
      <c r="A1204" s="200" t="s">
        <v>25</v>
      </c>
      <c r="B1204" s="204">
        <v>45510000</v>
      </c>
      <c r="C1204" s="205" t="s">
        <v>95</v>
      </c>
      <c r="D1204" s="201">
        <v>0</v>
      </c>
      <c r="E1204" s="201">
        <v>1585486200</v>
      </c>
      <c r="F1204" s="201">
        <v>-1585486200</v>
      </c>
    </row>
    <row r="1205" spans="1:6" x14ac:dyDescent="0.2">
      <c r="A1205" s="200" t="s">
        <v>25</v>
      </c>
      <c r="B1205" s="208">
        <v>45520000</v>
      </c>
      <c r="C1205" s="205" t="s">
        <v>7</v>
      </c>
      <c r="D1205" s="201">
        <v>0</v>
      </c>
      <c r="E1205" s="201">
        <v>363219110.75</v>
      </c>
      <c r="F1205" s="201">
        <v>-363219110.75</v>
      </c>
    </row>
    <row r="1206" spans="1:6" x14ac:dyDescent="0.2">
      <c r="A1206" s="200" t="s">
        <v>25</v>
      </c>
      <c r="B1206" s="204">
        <v>45530000</v>
      </c>
      <c r="C1206" s="215" t="s">
        <v>21</v>
      </c>
      <c r="D1206" s="201">
        <v>0</v>
      </c>
      <c r="E1206" s="201">
        <v>32148043.77</v>
      </c>
      <c r="F1206" s="201">
        <v>-32148043.77</v>
      </c>
    </row>
    <row r="1207" spans="1:6" x14ac:dyDescent="0.2">
      <c r="A1207" s="200" t="s">
        <v>25</v>
      </c>
      <c r="B1207" s="204">
        <v>45540000</v>
      </c>
      <c r="C1207" s="215" t="s">
        <v>884</v>
      </c>
      <c r="D1207" s="201">
        <v>0</v>
      </c>
      <c r="E1207" s="201">
        <v>18670943.670000002</v>
      </c>
      <c r="F1207" s="201">
        <v>-18670943.670000002</v>
      </c>
    </row>
    <row r="1208" spans="1:6" x14ac:dyDescent="0.2">
      <c r="A1208" s="200" t="s">
        <v>25</v>
      </c>
      <c r="B1208" s="204">
        <v>45550000</v>
      </c>
      <c r="C1208" s="215" t="s">
        <v>886</v>
      </c>
      <c r="D1208" s="201">
        <v>0</v>
      </c>
      <c r="E1208" s="201">
        <v>167588766.53999999</v>
      </c>
      <c r="F1208" s="201">
        <v>-167588766.53999999</v>
      </c>
    </row>
    <row r="1209" spans="1:6" x14ac:dyDescent="0.2">
      <c r="A1209" s="200" t="s">
        <v>25</v>
      </c>
      <c r="B1209" s="204">
        <v>46600000</v>
      </c>
      <c r="C1209" s="205" t="s">
        <v>316</v>
      </c>
      <c r="D1209" s="201">
        <v>67857555.859999999</v>
      </c>
      <c r="E1209" s="201">
        <v>0</v>
      </c>
      <c r="F1209" s="201">
        <v>67857555.859999999</v>
      </c>
    </row>
    <row r="1210" spans="1:6" x14ac:dyDescent="0.2">
      <c r="A1210" s="200" t="s">
        <v>25</v>
      </c>
      <c r="B1210" s="204">
        <v>46700002</v>
      </c>
      <c r="C1210" s="205" t="s">
        <v>22</v>
      </c>
      <c r="D1210" s="201">
        <v>0</v>
      </c>
      <c r="E1210" s="201">
        <v>1070655718</v>
      </c>
      <c r="F1210" s="201">
        <v>-1070655718</v>
      </c>
    </row>
    <row r="1211" spans="1:6" x14ac:dyDescent="0.2">
      <c r="A1211" s="200" t="s">
        <v>25</v>
      </c>
      <c r="B1211" s="204">
        <v>46700004</v>
      </c>
      <c r="C1211" s="205" t="s">
        <v>7</v>
      </c>
      <c r="D1211" s="201">
        <v>0</v>
      </c>
      <c r="E1211" s="201">
        <v>120000000</v>
      </c>
      <c r="F1211" s="201">
        <v>-120000000</v>
      </c>
    </row>
    <row r="1212" spans="1:6" x14ac:dyDescent="0.2">
      <c r="A1212" s="200" t="s">
        <v>25</v>
      </c>
      <c r="B1212" s="204">
        <v>46710070</v>
      </c>
      <c r="C1212" s="205" t="s">
        <v>2568</v>
      </c>
      <c r="D1212" s="201">
        <v>0</v>
      </c>
      <c r="E1212" s="201">
        <v>4454871.9400000004</v>
      </c>
      <c r="F1212" s="201">
        <v>-4454871.9400000004</v>
      </c>
    </row>
    <row r="1213" spans="1:6" x14ac:dyDescent="0.2">
      <c r="A1213" s="200" t="s">
        <v>25</v>
      </c>
      <c r="B1213" s="204">
        <v>48600000</v>
      </c>
      <c r="C1213" s="205" t="s">
        <v>158</v>
      </c>
      <c r="D1213" s="201">
        <v>344198780.12</v>
      </c>
      <c r="E1213" s="201">
        <v>0</v>
      </c>
      <c r="F1213" s="201">
        <v>344198780.12</v>
      </c>
    </row>
    <row r="1214" spans="1:6" x14ac:dyDescent="0.2">
      <c r="A1214" s="200" t="s">
        <v>25</v>
      </c>
      <c r="B1214" s="204">
        <v>49100000</v>
      </c>
      <c r="C1214" s="205" t="s">
        <v>336</v>
      </c>
      <c r="D1214" s="201">
        <v>0</v>
      </c>
      <c r="E1214" s="201">
        <v>42500004</v>
      </c>
      <c r="F1214" s="201">
        <v>-42500004</v>
      </c>
    </row>
    <row r="1215" spans="1:6" x14ac:dyDescent="0.2">
      <c r="A1215" s="200" t="s">
        <v>25</v>
      </c>
      <c r="B1215" s="204">
        <v>51211000</v>
      </c>
      <c r="C1215" s="205" t="s">
        <v>343</v>
      </c>
      <c r="D1215" s="201">
        <v>256236454.43000001</v>
      </c>
      <c r="E1215" s="201">
        <v>0</v>
      </c>
      <c r="F1215" s="201">
        <v>256236454.43000001</v>
      </c>
    </row>
    <row r="1216" spans="1:6" x14ac:dyDescent="0.2">
      <c r="A1216" s="200" t="s">
        <v>25</v>
      </c>
      <c r="B1216" s="204">
        <v>51211100</v>
      </c>
      <c r="C1216" s="205" t="s">
        <v>2433</v>
      </c>
      <c r="D1216" s="201">
        <v>0</v>
      </c>
      <c r="E1216" s="201">
        <v>56505168.899999999</v>
      </c>
      <c r="F1216" s="201">
        <v>-56505168.899999999</v>
      </c>
    </row>
    <row r="1217" spans="1:6" x14ac:dyDescent="0.2">
      <c r="A1217" s="200" t="s">
        <v>25</v>
      </c>
      <c r="B1217" s="204">
        <v>51221000</v>
      </c>
      <c r="C1217" s="205" t="s">
        <v>345</v>
      </c>
      <c r="D1217" s="201">
        <v>7501285.54</v>
      </c>
      <c r="E1217" s="201">
        <v>0</v>
      </c>
      <c r="F1217" s="201">
        <v>7501285.54</v>
      </c>
    </row>
    <row r="1218" spans="1:6" x14ac:dyDescent="0.2">
      <c r="A1218" s="200" t="s">
        <v>25</v>
      </c>
      <c r="B1218" s="204">
        <v>51231000</v>
      </c>
      <c r="C1218" s="205" t="s">
        <v>347</v>
      </c>
      <c r="D1218" s="201">
        <v>40133473.509999998</v>
      </c>
      <c r="E1218" s="201">
        <v>0</v>
      </c>
      <c r="F1218" s="201">
        <v>40133473.509999998</v>
      </c>
    </row>
    <row r="1219" spans="1:6" x14ac:dyDescent="0.2">
      <c r="A1219" s="200" t="s">
        <v>25</v>
      </c>
      <c r="B1219" s="204">
        <v>53100000</v>
      </c>
      <c r="C1219" s="205" t="s">
        <v>3044</v>
      </c>
      <c r="D1219" s="201">
        <v>6520</v>
      </c>
      <c r="E1219" s="201">
        <v>0</v>
      </c>
      <c r="F1219" s="201">
        <v>6520</v>
      </c>
    </row>
    <row r="1220" spans="1:6" x14ac:dyDescent="0.2">
      <c r="A1220" s="200" t="s">
        <v>25</v>
      </c>
      <c r="B1220" s="204">
        <v>53300000</v>
      </c>
      <c r="C1220" s="205" t="s">
        <v>351</v>
      </c>
      <c r="D1220" s="201">
        <v>165</v>
      </c>
      <c r="E1220" s="201">
        <v>0</v>
      </c>
      <c r="F1220" s="201">
        <v>165</v>
      </c>
    </row>
    <row r="1221" spans="1:6" x14ac:dyDescent="0.2">
      <c r="A1221" s="200" t="s">
        <v>25</v>
      </c>
      <c r="B1221" s="204">
        <v>53400000</v>
      </c>
      <c r="C1221" s="205" t="s">
        <v>3345</v>
      </c>
      <c r="D1221" s="201">
        <v>167758</v>
      </c>
      <c r="E1221" s="201">
        <v>0</v>
      </c>
      <c r="F1221" s="201">
        <v>167758</v>
      </c>
    </row>
    <row r="1222" spans="1:6" x14ac:dyDescent="0.2">
      <c r="A1222" s="200" t="s">
        <v>25</v>
      </c>
      <c r="B1222" s="204">
        <v>53600000</v>
      </c>
      <c r="C1222" s="205" t="s">
        <v>1478</v>
      </c>
      <c r="D1222" s="201">
        <v>1682254.17</v>
      </c>
      <c r="E1222" s="201">
        <v>0</v>
      </c>
      <c r="F1222" s="201">
        <v>1682254.17</v>
      </c>
    </row>
    <row r="1223" spans="1:6" x14ac:dyDescent="0.2">
      <c r="A1223" s="200" t="s">
        <v>25</v>
      </c>
      <c r="B1223" s="204">
        <v>60101000</v>
      </c>
      <c r="C1223" s="205" t="s">
        <v>359</v>
      </c>
      <c r="D1223" s="201">
        <v>249801239020.04999</v>
      </c>
      <c r="E1223" s="201">
        <v>0</v>
      </c>
      <c r="F1223" s="201">
        <v>249801239020.04999</v>
      </c>
    </row>
    <row r="1224" spans="1:6" x14ac:dyDescent="0.2">
      <c r="A1224" s="200" t="s">
        <v>25</v>
      </c>
      <c r="B1224" s="204">
        <v>60201000</v>
      </c>
      <c r="C1224" s="205" t="s">
        <v>430</v>
      </c>
      <c r="D1224" s="201">
        <v>3981204200</v>
      </c>
      <c r="E1224" s="201">
        <v>0</v>
      </c>
      <c r="F1224" s="201">
        <v>3981204200</v>
      </c>
    </row>
    <row r="1225" spans="1:6" x14ac:dyDescent="0.2">
      <c r="A1225" s="200" t="s">
        <v>25</v>
      </c>
      <c r="B1225" s="204">
        <v>60203000</v>
      </c>
      <c r="C1225" s="205" t="s">
        <v>366</v>
      </c>
      <c r="D1225" s="201">
        <v>4459874</v>
      </c>
      <c r="E1225" s="201">
        <v>0</v>
      </c>
      <c r="F1225" s="201">
        <v>4459874</v>
      </c>
    </row>
    <row r="1226" spans="1:6" x14ac:dyDescent="0.2">
      <c r="A1226" s="200" t="s">
        <v>25</v>
      </c>
      <c r="B1226" s="204">
        <v>60204000</v>
      </c>
      <c r="C1226" s="205" t="s">
        <v>2264</v>
      </c>
      <c r="D1226" s="201">
        <v>4511108.33</v>
      </c>
      <c r="E1226" s="201">
        <v>0</v>
      </c>
      <c r="F1226" s="201">
        <v>4511108.33</v>
      </c>
    </row>
    <row r="1227" spans="1:6" x14ac:dyDescent="0.2">
      <c r="A1227" s="200" t="s">
        <v>25</v>
      </c>
      <c r="B1227" s="204">
        <v>60205000</v>
      </c>
      <c r="C1227" s="205" t="s">
        <v>432</v>
      </c>
      <c r="D1227" s="201">
        <v>8689000</v>
      </c>
      <c r="E1227" s="201">
        <v>0</v>
      </c>
      <c r="F1227" s="201">
        <v>8689000</v>
      </c>
    </row>
    <row r="1228" spans="1:6" x14ac:dyDescent="0.2">
      <c r="A1228" s="200" t="s">
        <v>25</v>
      </c>
      <c r="B1228" s="204">
        <v>60206000</v>
      </c>
      <c r="C1228" s="205" t="s">
        <v>368</v>
      </c>
      <c r="D1228" s="201">
        <v>342574977.82999998</v>
      </c>
      <c r="E1228" s="201">
        <v>0</v>
      </c>
      <c r="F1228" s="201">
        <v>342574977.82999998</v>
      </c>
    </row>
    <row r="1229" spans="1:6" x14ac:dyDescent="0.2">
      <c r="A1229" s="200" t="s">
        <v>25</v>
      </c>
      <c r="B1229" s="208">
        <v>60301000</v>
      </c>
      <c r="C1229" s="205" t="s">
        <v>3270</v>
      </c>
      <c r="D1229" s="201">
        <v>0</v>
      </c>
      <c r="E1229" s="201">
        <v>26790606068.060001</v>
      </c>
      <c r="F1229" s="201">
        <v>-26790606068.060001</v>
      </c>
    </row>
    <row r="1230" spans="1:6" x14ac:dyDescent="0.2">
      <c r="A1230" s="200" t="s">
        <v>25</v>
      </c>
      <c r="B1230" s="213">
        <v>60302000</v>
      </c>
      <c r="C1230" s="217" t="s">
        <v>3272</v>
      </c>
      <c r="D1230" s="201">
        <v>0</v>
      </c>
      <c r="E1230" s="201">
        <v>1181078114.4000001</v>
      </c>
      <c r="F1230" s="201">
        <v>-1181078114.4000001</v>
      </c>
    </row>
    <row r="1231" spans="1:6" x14ac:dyDescent="0.2">
      <c r="A1231" s="200" t="s">
        <v>25</v>
      </c>
      <c r="B1231" s="213">
        <v>60500000</v>
      </c>
      <c r="C1231" s="217" t="s">
        <v>1697</v>
      </c>
      <c r="D1231" s="201">
        <v>186631724.59</v>
      </c>
      <c r="E1231" s="201">
        <v>0</v>
      </c>
      <c r="F1231" s="201">
        <v>186631724.59</v>
      </c>
    </row>
    <row r="1232" spans="1:6" x14ac:dyDescent="0.2">
      <c r="A1232" s="200" t="s">
        <v>25</v>
      </c>
      <c r="B1232" s="204">
        <v>60602000</v>
      </c>
      <c r="C1232" s="205" t="s">
        <v>165</v>
      </c>
      <c r="D1232" s="201">
        <v>734000</v>
      </c>
      <c r="E1232" s="201">
        <v>0</v>
      </c>
      <c r="F1232" s="201">
        <v>734000</v>
      </c>
    </row>
    <row r="1233" spans="1:6" x14ac:dyDescent="0.2">
      <c r="A1233" s="200" t="s">
        <v>25</v>
      </c>
      <c r="B1233" s="204">
        <v>60605000</v>
      </c>
      <c r="C1233" s="205" t="s">
        <v>167</v>
      </c>
      <c r="D1233" s="201">
        <v>11399053.33</v>
      </c>
      <c r="E1233" s="201">
        <v>0</v>
      </c>
      <c r="F1233" s="201">
        <v>11399053.33</v>
      </c>
    </row>
    <row r="1234" spans="1:6" x14ac:dyDescent="0.2">
      <c r="A1234" s="200" t="s">
        <v>25</v>
      </c>
      <c r="B1234" s="204">
        <v>60609000</v>
      </c>
      <c r="C1234" s="205" t="s">
        <v>171</v>
      </c>
      <c r="D1234" s="201">
        <v>162377448.74000001</v>
      </c>
      <c r="E1234" s="201">
        <v>0</v>
      </c>
      <c r="F1234" s="201">
        <v>162377448.74000001</v>
      </c>
    </row>
    <row r="1235" spans="1:6" x14ac:dyDescent="0.2">
      <c r="A1235" s="200" t="s">
        <v>25</v>
      </c>
      <c r="B1235" s="204">
        <v>60611000</v>
      </c>
      <c r="C1235" s="205" t="s">
        <v>442</v>
      </c>
      <c r="D1235" s="201">
        <v>2508566111.5500002</v>
      </c>
      <c r="E1235" s="201">
        <v>0</v>
      </c>
      <c r="F1235" s="201">
        <v>2508566111.5500002</v>
      </c>
    </row>
    <row r="1236" spans="1:6" x14ac:dyDescent="0.2">
      <c r="A1236" s="200" t="s">
        <v>25</v>
      </c>
      <c r="B1236" s="204">
        <v>60630000</v>
      </c>
      <c r="C1236" s="205" t="s">
        <v>380</v>
      </c>
      <c r="D1236" s="201">
        <v>31326598.73</v>
      </c>
      <c r="E1236" s="201">
        <v>0</v>
      </c>
      <c r="F1236" s="201">
        <v>31326598.73</v>
      </c>
    </row>
    <row r="1237" spans="1:6" x14ac:dyDescent="0.2">
      <c r="A1237" s="200" t="s">
        <v>25</v>
      </c>
      <c r="B1237" s="204">
        <v>60640000</v>
      </c>
      <c r="C1237" s="205" t="s">
        <v>382</v>
      </c>
      <c r="D1237" s="201">
        <v>9150394.1699999999</v>
      </c>
      <c r="E1237" s="201">
        <v>0</v>
      </c>
      <c r="F1237" s="201">
        <v>9150394.1699999999</v>
      </c>
    </row>
    <row r="1238" spans="1:6" x14ac:dyDescent="0.2">
      <c r="A1238" s="200" t="s">
        <v>25</v>
      </c>
      <c r="B1238" s="204">
        <v>60801000</v>
      </c>
      <c r="C1238" s="205" t="s">
        <v>457</v>
      </c>
      <c r="D1238" s="201">
        <v>44071140.259999998</v>
      </c>
      <c r="E1238" s="201">
        <v>0</v>
      </c>
      <c r="F1238" s="201">
        <v>44071140.259999998</v>
      </c>
    </row>
    <row r="1239" spans="1:6" x14ac:dyDescent="0.2">
      <c r="A1239" s="200" t="s">
        <v>25</v>
      </c>
      <c r="B1239" s="204">
        <v>60803000</v>
      </c>
      <c r="C1239" s="205" t="s">
        <v>459</v>
      </c>
      <c r="D1239" s="201">
        <v>34853357.420000002</v>
      </c>
      <c r="E1239" s="201">
        <v>0</v>
      </c>
      <c r="F1239" s="201">
        <v>34853357.420000002</v>
      </c>
    </row>
    <row r="1240" spans="1:6" x14ac:dyDescent="0.2">
      <c r="A1240" s="200" t="s">
        <v>25</v>
      </c>
      <c r="B1240" s="204">
        <v>60804000</v>
      </c>
      <c r="C1240" s="205" t="s">
        <v>461</v>
      </c>
      <c r="D1240" s="201">
        <v>6493674229.54</v>
      </c>
      <c r="E1240" s="201">
        <v>0</v>
      </c>
      <c r="F1240" s="201">
        <v>6493674229.54</v>
      </c>
    </row>
    <row r="1241" spans="1:6" x14ac:dyDescent="0.2">
      <c r="A1241" s="200" t="s">
        <v>25</v>
      </c>
      <c r="B1241" s="204">
        <v>60808000</v>
      </c>
      <c r="C1241" s="205" t="s">
        <v>464</v>
      </c>
      <c r="D1241" s="201">
        <v>41133296.310000002</v>
      </c>
      <c r="E1241" s="201">
        <v>0</v>
      </c>
      <c r="F1241" s="201">
        <v>41133296.310000002</v>
      </c>
    </row>
    <row r="1242" spans="1:6" x14ac:dyDescent="0.2">
      <c r="A1242" s="200" t="s">
        <v>25</v>
      </c>
      <c r="B1242" s="204">
        <v>60811000</v>
      </c>
      <c r="C1242" s="205" t="s">
        <v>466</v>
      </c>
      <c r="D1242" s="201">
        <v>124206372</v>
      </c>
      <c r="E1242" s="201">
        <v>0</v>
      </c>
      <c r="F1242" s="201">
        <v>124206372</v>
      </c>
    </row>
    <row r="1243" spans="1:6" x14ac:dyDescent="0.2">
      <c r="A1243" s="200" t="s">
        <v>25</v>
      </c>
      <c r="B1243" s="204">
        <v>60811100</v>
      </c>
      <c r="C1243" s="205" t="s">
        <v>468</v>
      </c>
      <c r="D1243" s="201">
        <v>398832105</v>
      </c>
      <c r="E1243" s="201">
        <v>0</v>
      </c>
      <c r="F1243" s="201">
        <v>398832105</v>
      </c>
    </row>
    <row r="1244" spans="1:6" x14ac:dyDescent="0.2">
      <c r="A1244" s="200" t="s">
        <v>25</v>
      </c>
      <c r="B1244" s="204">
        <v>60812000</v>
      </c>
      <c r="C1244" s="205" t="s">
        <v>403</v>
      </c>
      <c r="D1244" s="201">
        <v>502290420</v>
      </c>
      <c r="E1244" s="201">
        <v>0</v>
      </c>
      <c r="F1244" s="201">
        <v>502290420</v>
      </c>
    </row>
    <row r="1245" spans="1:6" x14ac:dyDescent="0.2">
      <c r="A1245" s="200" t="s">
        <v>25</v>
      </c>
      <c r="B1245" s="204">
        <v>60880000</v>
      </c>
      <c r="C1245" s="205" t="s">
        <v>464</v>
      </c>
      <c r="D1245" s="201">
        <v>2906400</v>
      </c>
      <c r="E1245" s="201">
        <v>0</v>
      </c>
      <c r="F1245" s="201">
        <v>2906400</v>
      </c>
    </row>
    <row r="1246" spans="1:6" x14ac:dyDescent="0.2">
      <c r="A1246" s="200" t="s">
        <v>25</v>
      </c>
      <c r="B1246" s="204">
        <v>61301000</v>
      </c>
      <c r="C1246" s="205" t="s">
        <v>477</v>
      </c>
      <c r="D1246" s="201">
        <v>322133333.31999999</v>
      </c>
      <c r="E1246" s="201">
        <v>0</v>
      </c>
      <c r="F1246" s="201">
        <v>322133333.31999999</v>
      </c>
    </row>
    <row r="1247" spans="1:6" x14ac:dyDescent="0.2">
      <c r="A1247" s="200" t="s">
        <v>25</v>
      </c>
      <c r="B1247" s="204">
        <v>61302000</v>
      </c>
      <c r="C1247" s="205" t="s">
        <v>175</v>
      </c>
      <c r="D1247" s="201">
        <v>47521975.899999999</v>
      </c>
      <c r="E1247" s="201">
        <v>0</v>
      </c>
      <c r="F1247" s="201">
        <v>47521975.899999999</v>
      </c>
    </row>
    <row r="1248" spans="1:6" x14ac:dyDescent="0.2">
      <c r="A1248" s="200" t="s">
        <v>25</v>
      </c>
      <c r="B1248" s="204">
        <v>61400000</v>
      </c>
      <c r="C1248" s="205" t="s">
        <v>3348</v>
      </c>
      <c r="D1248" s="201">
        <v>26019176.670000002</v>
      </c>
      <c r="E1248" s="201">
        <v>0</v>
      </c>
      <c r="F1248" s="201">
        <v>26019176.670000002</v>
      </c>
    </row>
    <row r="1249" spans="1:6" x14ac:dyDescent="0.2">
      <c r="A1249" s="200" t="s">
        <v>25</v>
      </c>
      <c r="B1249" s="204">
        <v>61500000</v>
      </c>
      <c r="C1249" s="205" t="s">
        <v>409</v>
      </c>
      <c r="D1249" s="201">
        <v>26881413</v>
      </c>
      <c r="E1249" s="201">
        <v>0</v>
      </c>
      <c r="F1249" s="201">
        <v>26881413</v>
      </c>
    </row>
    <row r="1250" spans="1:6" x14ac:dyDescent="0.2">
      <c r="A1250" s="200" t="s">
        <v>25</v>
      </c>
      <c r="B1250" s="204">
        <v>61503000</v>
      </c>
      <c r="C1250" s="205" t="s">
        <v>481</v>
      </c>
      <c r="D1250" s="201">
        <v>24185806.620000001</v>
      </c>
      <c r="E1250" s="201">
        <v>0</v>
      </c>
      <c r="F1250" s="201">
        <v>24185806.620000001</v>
      </c>
    </row>
    <row r="1251" spans="1:6" x14ac:dyDescent="0.2">
      <c r="A1251" s="200" t="s">
        <v>25</v>
      </c>
      <c r="B1251" s="204">
        <v>61504000</v>
      </c>
      <c r="C1251" s="205" t="s">
        <v>741</v>
      </c>
      <c r="D1251" s="201">
        <v>3637600</v>
      </c>
      <c r="E1251" s="201">
        <v>0</v>
      </c>
      <c r="F1251" s="201">
        <v>3637600</v>
      </c>
    </row>
    <row r="1252" spans="1:6" x14ac:dyDescent="0.2">
      <c r="A1252" s="200" t="s">
        <v>25</v>
      </c>
      <c r="B1252" s="204">
        <v>61601000</v>
      </c>
      <c r="C1252" s="205" t="s">
        <v>417</v>
      </c>
      <c r="D1252" s="201">
        <v>6994152.2199999997</v>
      </c>
      <c r="E1252" s="201">
        <v>0</v>
      </c>
      <c r="F1252" s="201">
        <v>6994152.2199999997</v>
      </c>
    </row>
    <row r="1253" spans="1:6" x14ac:dyDescent="0.2">
      <c r="A1253" s="200" t="s">
        <v>25</v>
      </c>
      <c r="B1253" s="204">
        <v>61602000</v>
      </c>
      <c r="C1253" s="205" t="s">
        <v>488</v>
      </c>
      <c r="D1253" s="201">
        <v>71580440.640000001</v>
      </c>
      <c r="E1253" s="201">
        <v>0</v>
      </c>
      <c r="F1253" s="201">
        <v>71580440.640000001</v>
      </c>
    </row>
    <row r="1254" spans="1:6" x14ac:dyDescent="0.2">
      <c r="A1254" s="200" t="s">
        <v>25</v>
      </c>
      <c r="B1254" s="204">
        <v>61603000</v>
      </c>
      <c r="C1254" s="205" t="s">
        <v>1598</v>
      </c>
      <c r="D1254" s="201">
        <v>1213676.97</v>
      </c>
      <c r="E1254" s="201">
        <v>0</v>
      </c>
      <c r="F1254" s="201">
        <v>1213676.97</v>
      </c>
    </row>
    <row r="1255" spans="1:6" x14ac:dyDescent="0.2">
      <c r="A1255" s="200" t="s">
        <v>25</v>
      </c>
      <c r="B1255" s="204">
        <v>61604000</v>
      </c>
      <c r="C1255" s="205" t="s">
        <v>183</v>
      </c>
      <c r="D1255" s="201">
        <v>24756941.73</v>
      </c>
      <c r="E1255" s="201">
        <v>0</v>
      </c>
      <c r="F1255" s="201">
        <v>24756941.73</v>
      </c>
    </row>
    <row r="1256" spans="1:6" x14ac:dyDescent="0.2">
      <c r="A1256" s="200" t="s">
        <v>25</v>
      </c>
      <c r="B1256" s="204">
        <v>61802000</v>
      </c>
      <c r="C1256" s="205" t="s">
        <v>494</v>
      </c>
      <c r="D1256" s="201">
        <v>150000</v>
      </c>
      <c r="E1256" s="201">
        <v>0</v>
      </c>
      <c r="F1256" s="201">
        <v>150000</v>
      </c>
    </row>
    <row r="1257" spans="1:6" x14ac:dyDescent="0.2">
      <c r="A1257" s="200" t="s">
        <v>25</v>
      </c>
      <c r="B1257" s="204">
        <v>62100000</v>
      </c>
      <c r="C1257" s="205" t="s">
        <v>422</v>
      </c>
      <c r="D1257" s="201">
        <v>198963240</v>
      </c>
      <c r="E1257" s="201">
        <v>0</v>
      </c>
      <c r="F1257" s="201">
        <v>198963240</v>
      </c>
    </row>
    <row r="1258" spans="1:6" x14ac:dyDescent="0.2">
      <c r="A1258" s="200" t="s">
        <v>25</v>
      </c>
      <c r="B1258" s="204">
        <v>62102000</v>
      </c>
      <c r="C1258" s="205" t="s">
        <v>498</v>
      </c>
      <c r="D1258" s="201">
        <v>1016591232.6799999</v>
      </c>
      <c r="E1258" s="201">
        <v>0</v>
      </c>
      <c r="F1258" s="201">
        <v>1016591232.6799999</v>
      </c>
    </row>
    <row r="1259" spans="1:6" x14ac:dyDescent="0.2">
      <c r="A1259" s="200" t="s">
        <v>25</v>
      </c>
      <c r="B1259" s="204">
        <v>62203000</v>
      </c>
      <c r="C1259" s="205" t="s">
        <v>507</v>
      </c>
      <c r="D1259" s="201">
        <v>16602000</v>
      </c>
      <c r="E1259" s="201">
        <v>0</v>
      </c>
      <c r="F1259" s="201">
        <v>16602000</v>
      </c>
    </row>
    <row r="1260" spans="1:6" x14ac:dyDescent="0.2">
      <c r="A1260" s="200" t="s">
        <v>25</v>
      </c>
      <c r="B1260" s="204">
        <v>62204000</v>
      </c>
      <c r="C1260" s="205" t="s">
        <v>508</v>
      </c>
      <c r="D1260" s="201">
        <v>105721580</v>
      </c>
      <c r="E1260" s="201">
        <v>0</v>
      </c>
      <c r="F1260" s="201">
        <v>105721580</v>
      </c>
    </row>
    <row r="1261" spans="1:6" x14ac:dyDescent="0.2">
      <c r="A1261" s="200" t="s">
        <v>25</v>
      </c>
      <c r="B1261" s="204">
        <v>62260000</v>
      </c>
      <c r="C1261" s="205" t="s">
        <v>2307</v>
      </c>
      <c r="D1261" s="201">
        <v>7967047</v>
      </c>
      <c r="E1261" s="201">
        <v>0</v>
      </c>
      <c r="F1261" s="201">
        <v>7967047</v>
      </c>
    </row>
    <row r="1262" spans="1:6" x14ac:dyDescent="0.2">
      <c r="A1262" s="200" t="s">
        <v>25</v>
      </c>
      <c r="B1262" s="204">
        <v>62301000</v>
      </c>
      <c r="C1262" s="205" t="s">
        <v>191</v>
      </c>
      <c r="D1262" s="201">
        <v>6290469</v>
      </c>
      <c r="E1262" s="201">
        <v>0</v>
      </c>
      <c r="F1262" s="201">
        <v>6290469</v>
      </c>
    </row>
    <row r="1263" spans="1:6" x14ac:dyDescent="0.2">
      <c r="A1263" s="200" t="s">
        <v>25</v>
      </c>
      <c r="B1263" s="204">
        <v>62302000</v>
      </c>
      <c r="C1263" s="205" t="s">
        <v>516</v>
      </c>
      <c r="D1263" s="201">
        <v>33333333.329999998</v>
      </c>
      <c r="E1263" s="201">
        <v>0</v>
      </c>
      <c r="F1263" s="201">
        <v>33333333.329999998</v>
      </c>
    </row>
    <row r="1264" spans="1:6" x14ac:dyDescent="0.2">
      <c r="A1264" s="200" t="s">
        <v>25</v>
      </c>
      <c r="B1264" s="204">
        <v>62303000</v>
      </c>
      <c r="C1264" s="205" t="s">
        <v>517</v>
      </c>
      <c r="D1264" s="201">
        <v>15546950</v>
      </c>
      <c r="E1264" s="201">
        <v>0</v>
      </c>
      <c r="F1264" s="201">
        <v>15546950</v>
      </c>
    </row>
    <row r="1265" spans="1:6" x14ac:dyDescent="0.2">
      <c r="A1265" s="200" t="s">
        <v>25</v>
      </c>
      <c r="B1265" s="204">
        <v>62402000</v>
      </c>
      <c r="C1265" s="205" t="s">
        <v>434</v>
      </c>
      <c r="D1265" s="201">
        <v>1575772166.3399999</v>
      </c>
      <c r="E1265" s="201">
        <v>0</v>
      </c>
      <c r="F1265" s="201">
        <v>1575772166.3399999</v>
      </c>
    </row>
    <row r="1266" spans="1:6" x14ac:dyDescent="0.2">
      <c r="A1266" s="200" t="s">
        <v>25</v>
      </c>
      <c r="B1266" s="204">
        <v>62403000</v>
      </c>
      <c r="C1266" s="205" t="s">
        <v>435</v>
      </c>
      <c r="D1266" s="201">
        <v>675531821.60000002</v>
      </c>
      <c r="E1266" s="201">
        <v>0</v>
      </c>
      <c r="F1266" s="201">
        <v>675531821.60000002</v>
      </c>
    </row>
    <row r="1267" spans="1:6" x14ac:dyDescent="0.2">
      <c r="A1267" s="200" t="s">
        <v>25</v>
      </c>
      <c r="B1267" s="204">
        <v>62501000</v>
      </c>
      <c r="C1267" s="205" t="s">
        <v>195</v>
      </c>
      <c r="D1267" s="201">
        <v>205459758.5</v>
      </c>
      <c r="E1267" s="201">
        <v>0</v>
      </c>
      <c r="F1267" s="201">
        <v>205459758.5</v>
      </c>
    </row>
    <row r="1268" spans="1:6" x14ac:dyDescent="0.2">
      <c r="A1268" s="200" t="s">
        <v>25</v>
      </c>
      <c r="B1268" s="204">
        <v>62504000</v>
      </c>
      <c r="C1268" s="205" t="s">
        <v>528</v>
      </c>
      <c r="D1268" s="201">
        <v>40402734.950000003</v>
      </c>
      <c r="E1268" s="201">
        <v>0</v>
      </c>
      <c r="F1268" s="201">
        <v>40402734.950000003</v>
      </c>
    </row>
    <row r="1269" spans="1:6" x14ac:dyDescent="0.2">
      <c r="A1269" s="200" t="s">
        <v>25</v>
      </c>
      <c r="B1269" s="204">
        <v>62505000</v>
      </c>
      <c r="C1269" s="205" t="s">
        <v>530</v>
      </c>
      <c r="D1269" s="201">
        <v>27938017.890000001</v>
      </c>
      <c r="E1269" s="201">
        <v>0</v>
      </c>
      <c r="F1269" s="201">
        <v>27938017.890000001</v>
      </c>
    </row>
    <row r="1270" spans="1:6" x14ac:dyDescent="0.2">
      <c r="A1270" s="200" t="s">
        <v>25</v>
      </c>
      <c r="B1270" s="204">
        <v>62506000</v>
      </c>
      <c r="C1270" s="205" t="s">
        <v>531</v>
      </c>
      <c r="D1270" s="201">
        <v>102000</v>
      </c>
      <c r="E1270" s="201">
        <v>0</v>
      </c>
      <c r="F1270" s="201">
        <v>102000</v>
      </c>
    </row>
    <row r="1271" spans="1:6" x14ac:dyDescent="0.2">
      <c r="A1271" s="200" t="s">
        <v>25</v>
      </c>
      <c r="B1271" s="204">
        <v>62602000</v>
      </c>
      <c r="C1271" s="205" t="s">
        <v>533</v>
      </c>
      <c r="D1271" s="201">
        <v>21072584.440000001</v>
      </c>
      <c r="E1271" s="201">
        <v>0</v>
      </c>
      <c r="F1271" s="201">
        <v>21072584.440000001</v>
      </c>
    </row>
    <row r="1272" spans="1:6" x14ac:dyDescent="0.2">
      <c r="A1272" s="200" t="s">
        <v>25</v>
      </c>
      <c r="B1272" s="204">
        <v>62603000</v>
      </c>
      <c r="C1272" s="205" t="s">
        <v>534</v>
      </c>
      <c r="D1272" s="201">
        <v>8013332</v>
      </c>
      <c r="E1272" s="201">
        <v>0</v>
      </c>
      <c r="F1272" s="201">
        <v>8013332</v>
      </c>
    </row>
    <row r="1273" spans="1:6" x14ac:dyDescent="0.2">
      <c r="A1273" s="200" t="s">
        <v>25</v>
      </c>
      <c r="B1273" s="204">
        <v>62701000</v>
      </c>
      <c r="C1273" s="205" t="s">
        <v>207</v>
      </c>
      <c r="D1273" s="201">
        <v>58800</v>
      </c>
      <c r="E1273" s="201">
        <v>0</v>
      </c>
      <c r="F1273" s="201">
        <v>58800</v>
      </c>
    </row>
    <row r="1274" spans="1:6" x14ac:dyDescent="0.2">
      <c r="A1274" s="200" t="s">
        <v>25</v>
      </c>
      <c r="B1274" s="204">
        <v>62702000</v>
      </c>
      <c r="C1274" s="205" t="s">
        <v>537</v>
      </c>
      <c r="D1274" s="201">
        <v>156727099.99000001</v>
      </c>
      <c r="E1274" s="201">
        <v>0</v>
      </c>
      <c r="F1274" s="201">
        <v>156727099.99000001</v>
      </c>
    </row>
    <row r="1275" spans="1:6" x14ac:dyDescent="0.2">
      <c r="A1275" s="200" t="s">
        <v>25</v>
      </c>
      <c r="B1275" s="204">
        <v>62703000</v>
      </c>
      <c r="C1275" s="205" t="s">
        <v>538</v>
      </c>
      <c r="D1275" s="201">
        <v>8428583.3100000005</v>
      </c>
      <c r="E1275" s="201">
        <v>0</v>
      </c>
      <c r="F1275" s="201">
        <v>8428583.3100000005</v>
      </c>
    </row>
    <row r="1276" spans="1:6" x14ac:dyDescent="0.2">
      <c r="A1276" s="200" t="s">
        <v>25</v>
      </c>
      <c r="B1276" s="204">
        <v>62704000</v>
      </c>
      <c r="C1276" s="205" t="s">
        <v>445</v>
      </c>
      <c r="D1276" s="201">
        <v>66881906.93</v>
      </c>
      <c r="E1276" s="201">
        <v>0</v>
      </c>
      <c r="F1276" s="201">
        <v>66881906.93</v>
      </c>
    </row>
    <row r="1277" spans="1:6" x14ac:dyDescent="0.2">
      <c r="A1277" s="200" t="s">
        <v>25</v>
      </c>
      <c r="B1277" s="204">
        <v>62705000</v>
      </c>
      <c r="C1277" s="205" t="s">
        <v>539</v>
      </c>
      <c r="D1277" s="201">
        <v>85873031.560000002</v>
      </c>
      <c r="E1277" s="201">
        <v>0</v>
      </c>
      <c r="F1277" s="201">
        <v>85873031.560000002</v>
      </c>
    </row>
    <row r="1278" spans="1:6" x14ac:dyDescent="0.2">
      <c r="A1278" s="200" t="s">
        <v>25</v>
      </c>
      <c r="B1278" s="204">
        <v>62707000</v>
      </c>
      <c r="C1278" s="205" t="s">
        <v>540</v>
      </c>
      <c r="D1278" s="201">
        <v>310000</v>
      </c>
      <c r="E1278" s="201">
        <v>0</v>
      </c>
      <c r="F1278" s="201">
        <v>310000</v>
      </c>
    </row>
    <row r="1279" spans="1:6" x14ac:dyDescent="0.2">
      <c r="A1279" s="200" t="s">
        <v>25</v>
      </c>
      <c r="B1279" s="204">
        <v>62709000</v>
      </c>
      <c r="C1279" s="205" t="s">
        <v>450</v>
      </c>
      <c r="D1279" s="201">
        <v>311077665.20999998</v>
      </c>
      <c r="E1279" s="201">
        <v>0</v>
      </c>
      <c r="F1279" s="201">
        <v>311077665.20999998</v>
      </c>
    </row>
    <row r="1280" spans="1:6" x14ac:dyDescent="0.2">
      <c r="A1280" s="200" t="s">
        <v>25</v>
      </c>
      <c r="B1280" s="204">
        <v>62711000</v>
      </c>
      <c r="C1280" s="205" t="s">
        <v>542</v>
      </c>
      <c r="D1280" s="201">
        <v>113250706.09</v>
      </c>
      <c r="E1280" s="201">
        <v>0</v>
      </c>
      <c r="F1280" s="201">
        <v>113250706.09</v>
      </c>
    </row>
    <row r="1281" spans="1:6" x14ac:dyDescent="0.2">
      <c r="A1281" s="200" t="s">
        <v>25</v>
      </c>
      <c r="B1281" s="204">
        <v>62712000</v>
      </c>
      <c r="C1281" s="205" t="s">
        <v>543</v>
      </c>
      <c r="D1281" s="201">
        <v>101000</v>
      </c>
      <c r="E1281" s="201">
        <v>0</v>
      </c>
      <c r="F1281" s="201">
        <v>101000</v>
      </c>
    </row>
    <row r="1282" spans="1:6" x14ac:dyDescent="0.2">
      <c r="A1282" s="200" t="s">
        <v>25</v>
      </c>
      <c r="B1282" s="204">
        <v>62713000</v>
      </c>
      <c r="C1282" s="205" t="s">
        <v>460</v>
      </c>
      <c r="D1282" s="201">
        <v>46359510.719999999</v>
      </c>
      <c r="E1282" s="201">
        <v>0</v>
      </c>
      <c r="F1282" s="201">
        <v>46359510.719999999</v>
      </c>
    </row>
    <row r="1283" spans="1:6" x14ac:dyDescent="0.2">
      <c r="A1283" s="200" t="s">
        <v>25</v>
      </c>
      <c r="B1283" s="204">
        <v>62714000</v>
      </c>
      <c r="C1283" s="205" t="s">
        <v>544</v>
      </c>
      <c r="D1283" s="201">
        <v>128714.46</v>
      </c>
      <c r="E1283" s="201">
        <v>0</v>
      </c>
      <c r="F1283" s="201">
        <v>128714.46</v>
      </c>
    </row>
    <row r="1284" spans="1:6" x14ac:dyDescent="0.2">
      <c r="A1284" s="200" t="s">
        <v>25</v>
      </c>
      <c r="B1284" s="204">
        <v>62800000</v>
      </c>
      <c r="C1284" s="205" t="s">
        <v>463</v>
      </c>
      <c r="D1284" s="201">
        <v>5000000</v>
      </c>
      <c r="E1284" s="201">
        <v>0</v>
      </c>
      <c r="F1284" s="201">
        <v>5000000</v>
      </c>
    </row>
    <row r="1285" spans="1:6" x14ac:dyDescent="0.2">
      <c r="A1285" s="200" t="s">
        <v>25</v>
      </c>
      <c r="B1285" s="208">
        <v>63501000</v>
      </c>
      <c r="C1285" s="205" t="s">
        <v>465</v>
      </c>
      <c r="D1285" s="201">
        <v>10559410</v>
      </c>
      <c r="E1285" s="201">
        <v>0</v>
      </c>
      <c r="F1285" s="201">
        <v>10559410</v>
      </c>
    </row>
    <row r="1286" spans="1:6" x14ac:dyDescent="0.2">
      <c r="A1286" s="200" t="s">
        <v>25</v>
      </c>
      <c r="B1286" s="204">
        <v>63503000</v>
      </c>
      <c r="C1286" s="205" t="s">
        <v>213</v>
      </c>
      <c r="D1286" s="201">
        <v>6779900</v>
      </c>
      <c r="E1286" s="201">
        <v>0</v>
      </c>
      <c r="F1286" s="201">
        <v>6779900</v>
      </c>
    </row>
    <row r="1287" spans="1:6" x14ac:dyDescent="0.2">
      <c r="A1287" s="200" t="s">
        <v>25</v>
      </c>
      <c r="B1287" s="204">
        <v>63504000</v>
      </c>
      <c r="C1287" s="205" t="s">
        <v>472</v>
      </c>
      <c r="D1287" s="201">
        <v>116171940.17</v>
      </c>
      <c r="E1287" s="201">
        <v>0</v>
      </c>
      <c r="F1287" s="201">
        <v>116171940.17</v>
      </c>
    </row>
    <row r="1288" spans="1:6" x14ac:dyDescent="0.2">
      <c r="A1288" s="200" t="s">
        <v>25</v>
      </c>
      <c r="B1288" s="208">
        <v>63507000</v>
      </c>
      <c r="C1288" s="205" t="s">
        <v>475</v>
      </c>
      <c r="D1288" s="201">
        <v>459030.21</v>
      </c>
      <c r="E1288" s="201">
        <v>0</v>
      </c>
      <c r="F1288" s="201">
        <v>459030.21</v>
      </c>
    </row>
    <row r="1289" spans="1:6" x14ac:dyDescent="0.2">
      <c r="A1289" s="200" t="s">
        <v>25</v>
      </c>
      <c r="B1289" s="204">
        <v>64101000</v>
      </c>
      <c r="C1289" s="205" t="s">
        <v>216</v>
      </c>
      <c r="D1289" s="201">
        <v>985594095.47000003</v>
      </c>
      <c r="E1289" s="201">
        <v>0</v>
      </c>
      <c r="F1289" s="201">
        <v>985594095.47000003</v>
      </c>
    </row>
    <row r="1290" spans="1:6" x14ac:dyDescent="0.2">
      <c r="A1290" s="200" t="s">
        <v>25</v>
      </c>
      <c r="B1290" s="204">
        <v>64101300</v>
      </c>
      <c r="C1290" s="205" t="s">
        <v>478</v>
      </c>
      <c r="D1290" s="201">
        <v>108788848.77</v>
      </c>
      <c r="E1290" s="201">
        <v>0</v>
      </c>
      <c r="F1290" s="201">
        <v>108788848.77</v>
      </c>
    </row>
    <row r="1291" spans="1:6" x14ac:dyDescent="0.2">
      <c r="A1291" s="200" t="s">
        <v>25</v>
      </c>
      <c r="B1291" s="204">
        <v>64102000</v>
      </c>
      <c r="C1291" s="205" t="s">
        <v>550</v>
      </c>
      <c r="D1291" s="201">
        <v>9012402.5399999991</v>
      </c>
      <c r="E1291" s="201">
        <v>0</v>
      </c>
      <c r="F1291" s="201">
        <v>9012402.5399999991</v>
      </c>
    </row>
    <row r="1292" spans="1:6" x14ac:dyDescent="0.2">
      <c r="A1292" s="200" t="s">
        <v>25</v>
      </c>
      <c r="B1292" s="204">
        <v>64103000</v>
      </c>
      <c r="C1292" s="205" t="s">
        <v>551</v>
      </c>
      <c r="D1292" s="201">
        <v>66538506.479999997</v>
      </c>
      <c r="E1292" s="201">
        <v>0</v>
      </c>
      <c r="F1292" s="201">
        <v>66538506.479999997</v>
      </c>
    </row>
    <row r="1293" spans="1:6" x14ac:dyDescent="0.2">
      <c r="A1293" s="200" t="s">
        <v>25</v>
      </c>
      <c r="B1293" s="204">
        <v>64104000</v>
      </c>
      <c r="C1293" s="205" t="s">
        <v>220</v>
      </c>
      <c r="D1293" s="201">
        <v>43711925.149999999</v>
      </c>
      <c r="E1293" s="201">
        <v>0</v>
      </c>
      <c r="F1293" s="201">
        <v>43711925.149999999</v>
      </c>
    </row>
    <row r="1294" spans="1:6" x14ac:dyDescent="0.2">
      <c r="A1294" s="200" t="s">
        <v>25</v>
      </c>
      <c r="B1294" s="204">
        <v>64105000</v>
      </c>
      <c r="C1294" s="205" t="s">
        <v>552</v>
      </c>
      <c r="D1294" s="201">
        <v>2516748.0699999998</v>
      </c>
      <c r="E1294" s="201">
        <v>0</v>
      </c>
      <c r="F1294" s="201">
        <v>2516748.0699999998</v>
      </c>
    </row>
    <row r="1295" spans="1:6" x14ac:dyDescent="0.2">
      <c r="A1295" s="200" t="s">
        <v>25</v>
      </c>
      <c r="B1295" s="204">
        <v>64107000</v>
      </c>
      <c r="C1295" s="205" t="s">
        <v>296</v>
      </c>
      <c r="D1295" s="201">
        <v>0</v>
      </c>
      <c r="E1295" s="201">
        <v>3264939.22</v>
      </c>
      <c r="F1295" s="201">
        <v>-3264939.22</v>
      </c>
    </row>
    <row r="1296" spans="1:6" x14ac:dyDescent="0.2">
      <c r="A1296" s="200" t="s">
        <v>25</v>
      </c>
      <c r="B1296" s="204">
        <v>64180000</v>
      </c>
      <c r="C1296" s="205" t="s">
        <v>553</v>
      </c>
      <c r="D1296" s="201">
        <v>46530000.789999999</v>
      </c>
      <c r="E1296" s="201">
        <v>0</v>
      </c>
      <c r="F1296" s="201">
        <v>46530000.789999999</v>
      </c>
    </row>
    <row r="1297" spans="1:6" x14ac:dyDescent="0.2">
      <c r="A1297" s="200" t="s">
        <v>25</v>
      </c>
      <c r="B1297" s="204">
        <v>64501000</v>
      </c>
      <c r="C1297" s="205" t="s">
        <v>483</v>
      </c>
      <c r="D1297" s="201">
        <v>91070171.790000007</v>
      </c>
      <c r="E1297" s="201">
        <v>0</v>
      </c>
      <c r="F1297" s="201">
        <v>91070171.790000007</v>
      </c>
    </row>
    <row r="1298" spans="1:6" x14ac:dyDescent="0.2">
      <c r="A1298" s="200" t="s">
        <v>25</v>
      </c>
      <c r="B1298" s="204">
        <v>64502000</v>
      </c>
      <c r="C1298" s="205" t="s">
        <v>555</v>
      </c>
      <c r="D1298" s="201">
        <v>4440352.43</v>
      </c>
      <c r="E1298" s="201">
        <v>0</v>
      </c>
      <c r="F1298" s="201">
        <v>4440352.43</v>
      </c>
    </row>
    <row r="1299" spans="1:6" x14ac:dyDescent="0.2">
      <c r="A1299" s="200" t="s">
        <v>25</v>
      </c>
      <c r="B1299" s="204">
        <v>64503000</v>
      </c>
      <c r="C1299" s="205" t="s">
        <v>759</v>
      </c>
      <c r="D1299" s="201">
        <v>48159114.950000003</v>
      </c>
      <c r="E1299" s="201">
        <v>0</v>
      </c>
      <c r="F1299" s="201">
        <v>48159114.950000003</v>
      </c>
    </row>
    <row r="1300" spans="1:6" x14ac:dyDescent="0.2">
      <c r="A1300" s="200" t="s">
        <v>25</v>
      </c>
      <c r="B1300" s="204">
        <v>64504000</v>
      </c>
      <c r="C1300" s="205" t="s">
        <v>486</v>
      </c>
      <c r="D1300" s="201">
        <v>7005398.1100000003</v>
      </c>
      <c r="E1300" s="201">
        <v>0</v>
      </c>
      <c r="F1300" s="201">
        <v>7005398.1100000003</v>
      </c>
    </row>
    <row r="1301" spans="1:6" x14ac:dyDescent="0.2">
      <c r="A1301" s="200" t="s">
        <v>25</v>
      </c>
      <c r="B1301" s="208">
        <v>64801000</v>
      </c>
      <c r="C1301" s="205" t="s">
        <v>556</v>
      </c>
      <c r="D1301" s="201">
        <v>999000</v>
      </c>
      <c r="E1301" s="201">
        <v>0</v>
      </c>
      <c r="F1301" s="201">
        <v>999000</v>
      </c>
    </row>
    <row r="1302" spans="1:6" x14ac:dyDescent="0.2">
      <c r="A1302" s="200" t="s">
        <v>25</v>
      </c>
      <c r="B1302" s="204">
        <v>64802000</v>
      </c>
      <c r="C1302" s="205" t="s">
        <v>557</v>
      </c>
      <c r="D1302" s="201">
        <v>200000</v>
      </c>
      <c r="E1302" s="201">
        <v>0</v>
      </c>
      <c r="F1302" s="201">
        <v>200000</v>
      </c>
    </row>
    <row r="1303" spans="1:6" x14ac:dyDescent="0.2">
      <c r="A1303" s="200" t="s">
        <v>25</v>
      </c>
      <c r="B1303" s="204">
        <v>64803000</v>
      </c>
      <c r="C1303" s="205" t="s">
        <v>558</v>
      </c>
      <c r="D1303" s="201">
        <v>2828760</v>
      </c>
      <c r="E1303" s="201">
        <v>0</v>
      </c>
      <c r="F1303" s="201">
        <v>2828760</v>
      </c>
    </row>
    <row r="1304" spans="1:6" x14ac:dyDescent="0.2">
      <c r="A1304" s="200" t="s">
        <v>25</v>
      </c>
      <c r="B1304" s="204">
        <v>64808000</v>
      </c>
      <c r="C1304" s="205" t="s">
        <v>491</v>
      </c>
      <c r="D1304" s="201">
        <v>9463020.5</v>
      </c>
      <c r="E1304" s="201">
        <v>0</v>
      </c>
      <c r="F1304" s="201">
        <v>9463020.5</v>
      </c>
    </row>
    <row r="1305" spans="1:6" x14ac:dyDescent="0.2">
      <c r="A1305" s="200" t="s">
        <v>25</v>
      </c>
      <c r="B1305" s="204">
        <v>65100000</v>
      </c>
      <c r="C1305" s="205" t="s">
        <v>228</v>
      </c>
      <c r="D1305" s="201">
        <v>500000</v>
      </c>
      <c r="E1305" s="201">
        <v>0</v>
      </c>
      <c r="F1305" s="201">
        <v>500000</v>
      </c>
    </row>
    <row r="1306" spans="1:6" x14ac:dyDescent="0.2">
      <c r="A1306" s="200" t="s">
        <v>25</v>
      </c>
      <c r="B1306" s="204">
        <v>65602000</v>
      </c>
      <c r="C1306" s="205" t="s">
        <v>229</v>
      </c>
      <c r="D1306" s="201">
        <v>25000000</v>
      </c>
      <c r="E1306" s="201">
        <v>0</v>
      </c>
      <c r="F1306" s="201">
        <v>25000000</v>
      </c>
    </row>
    <row r="1307" spans="1:6" x14ac:dyDescent="0.2">
      <c r="A1307" s="200" t="s">
        <v>25</v>
      </c>
      <c r="B1307" s="204">
        <v>65700000</v>
      </c>
      <c r="C1307" s="205" t="s">
        <v>766</v>
      </c>
      <c r="D1307" s="201">
        <v>38868.21</v>
      </c>
      <c r="E1307" s="201">
        <v>0</v>
      </c>
      <c r="F1307" s="201">
        <v>38868.21</v>
      </c>
    </row>
    <row r="1308" spans="1:6" x14ac:dyDescent="0.2">
      <c r="A1308" s="200" t="s">
        <v>25</v>
      </c>
      <c r="B1308" s="208">
        <v>65800000</v>
      </c>
      <c r="C1308" s="214" t="s">
        <v>497</v>
      </c>
      <c r="D1308" s="201">
        <v>122201.74</v>
      </c>
      <c r="E1308" s="201">
        <v>0</v>
      </c>
      <c r="F1308" s="201">
        <v>122201.74</v>
      </c>
    </row>
    <row r="1309" spans="1:6" x14ac:dyDescent="0.2">
      <c r="A1309" s="200" t="s">
        <v>25</v>
      </c>
      <c r="B1309" s="204">
        <v>66102000</v>
      </c>
      <c r="C1309" s="205" t="s">
        <v>564</v>
      </c>
      <c r="D1309" s="201">
        <v>392686338.89999998</v>
      </c>
      <c r="E1309" s="201">
        <v>0</v>
      </c>
      <c r="F1309" s="201">
        <v>392686338.89999998</v>
      </c>
    </row>
    <row r="1310" spans="1:6" x14ac:dyDescent="0.2">
      <c r="A1310" s="200" t="s">
        <v>25</v>
      </c>
      <c r="B1310" s="204">
        <v>66103000</v>
      </c>
      <c r="C1310" s="205" t="s">
        <v>565</v>
      </c>
      <c r="D1310" s="201">
        <v>2155124278.4200001</v>
      </c>
      <c r="E1310" s="201">
        <v>0</v>
      </c>
      <c r="F1310" s="201">
        <v>2155124278.4200001</v>
      </c>
    </row>
    <row r="1311" spans="1:6" x14ac:dyDescent="0.2">
      <c r="A1311" s="200" t="s">
        <v>25</v>
      </c>
      <c r="B1311" s="204">
        <v>66104000</v>
      </c>
      <c r="C1311" s="205" t="s">
        <v>566</v>
      </c>
      <c r="D1311" s="201">
        <v>128123729.23999999</v>
      </c>
      <c r="E1311" s="201">
        <v>0</v>
      </c>
      <c r="F1311" s="201">
        <v>128123729.23999999</v>
      </c>
    </row>
    <row r="1312" spans="1:6" x14ac:dyDescent="0.2">
      <c r="A1312" s="200" t="s">
        <v>25</v>
      </c>
      <c r="B1312" s="204">
        <v>66600000</v>
      </c>
      <c r="C1312" s="205" t="s">
        <v>232</v>
      </c>
      <c r="D1312" s="201">
        <v>2989177519.5500002</v>
      </c>
      <c r="E1312" s="201">
        <v>0</v>
      </c>
      <c r="F1312" s="201">
        <v>2989177519.5500002</v>
      </c>
    </row>
    <row r="1313" spans="1:6" x14ac:dyDescent="0.2">
      <c r="A1313" s="200" t="s">
        <v>25</v>
      </c>
      <c r="B1313" s="204">
        <v>66880000</v>
      </c>
      <c r="C1313" s="205" t="s">
        <v>2166</v>
      </c>
      <c r="D1313" s="201">
        <v>0.02</v>
      </c>
      <c r="E1313" s="201">
        <v>0</v>
      </c>
      <c r="F1313" s="201">
        <v>0.02</v>
      </c>
    </row>
    <row r="1314" spans="1:6" x14ac:dyDescent="0.2">
      <c r="A1314" s="200" t="s">
        <v>25</v>
      </c>
      <c r="B1314" s="204">
        <v>68112000</v>
      </c>
      <c r="C1314" s="205" t="s">
        <v>511</v>
      </c>
      <c r="D1314" s="201">
        <v>5594278789.6599998</v>
      </c>
      <c r="E1314" s="201">
        <v>0</v>
      </c>
      <c r="F1314" s="201">
        <v>5594278789.6599998</v>
      </c>
    </row>
    <row r="1315" spans="1:6" x14ac:dyDescent="0.2">
      <c r="A1315" s="200" t="s">
        <v>25</v>
      </c>
      <c r="B1315" s="204">
        <v>69500000</v>
      </c>
      <c r="C1315" s="205" t="s">
        <v>234</v>
      </c>
      <c r="D1315" s="201">
        <v>1880708851.1860099</v>
      </c>
      <c r="E1315" s="201">
        <v>0</v>
      </c>
      <c r="F1315" s="201">
        <v>1880708851.1860099</v>
      </c>
    </row>
    <row r="1316" spans="1:6" x14ac:dyDescent="0.2">
      <c r="A1316" s="200" t="s">
        <v>25</v>
      </c>
      <c r="B1316" s="208">
        <v>70110000</v>
      </c>
      <c r="C1316" s="205" t="s">
        <v>1619</v>
      </c>
      <c r="D1316" s="201">
        <v>0</v>
      </c>
      <c r="E1316" s="201">
        <v>23372751560.049999</v>
      </c>
      <c r="F1316" s="201">
        <v>-23372751560.049999</v>
      </c>
    </row>
    <row r="1317" spans="1:6" x14ac:dyDescent="0.2">
      <c r="A1317" s="200" t="s">
        <v>25</v>
      </c>
      <c r="B1317" s="204">
        <v>70120000</v>
      </c>
      <c r="C1317" s="205" t="s">
        <v>570</v>
      </c>
      <c r="D1317" s="201">
        <v>0</v>
      </c>
      <c r="E1317" s="201">
        <v>240571899560</v>
      </c>
      <c r="F1317" s="201">
        <v>-240571899560</v>
      </c>
    </row>
    <row r="1318" spans="1:6" x14ac:dyDescent="0.2">
      <c r="A1318" s="200" t="s">
        <v>25</v>
      </c>
      <c r="B1318" s="208">
        <v>71400000</v>
      </c>
      <c r="C1318" s="205" t="s">
        <v>782</v>
      </c>
      <c r="D1318" s="201">
        <v>2258219319.4099998</v>
      </c>
      <c r="E1318" s="201">
        <v>0</v>
      </c>
      <c r="F1318" s="201">
        <v>2258219319.4099998</v>
      </c>
    </row>
    <row r="1319" spans="1:6" x14ac:dyDescent="0.2">
      <c r="A1319" s="200" t="s">
        <v>25</v>
      </c>
      <c r="B1319" s="204">
        <v>75800000</v>
      </c>
      <c r="C1319" s="205" t="s">
        <v>237</v>
      </c>
      <c r="D1319" s="201">
        <v>0</v>
      </c>
      <c r="E1319" s="201">
        <v>341174670.69</v>
      </c>
      <c r="F1319" s="201">
        <v>-341174670.69</v>
      </c>
    </row>
    <row r="1320" spans="1:6" x14ac:dyDescent="0.2">
      <c r="A1320" s="200" t="s">
        <v>25</v>
      </c>
      <c r="B1320" s="204">
        <v>75850000</v>
      </c>
      <c r="C1320" s="205" t="s">
        <v>784</v>
      </c>
      <c r="D1320" s="201">
        <v>0</v>
      </c>
      <c r="E1320" s="201">
        <v>175004895.86000001</v>
      </c>
      <c r="F1320" s="201">
        <v>-175004895.86000001</v>
      </c>
    </row>
    <row r="1321" spans="1:6" x14ac:dyDescent="0.2">
      <c r="A1321" s="200" t="s">
        <v>25</v>
      </c>
      <c r="B1321" s="204">
        <v>76500000</v>
      </c>
      <c r="C1321" s="205" t="s">
        <v>527</v>
      </c>
      <c r="D1321" s="201">
        <v>0</v>
      </c>
      <c r="E1321" s="201">
        <v>12719106.710000001</v>
      </c>
      <c r="F1321" s="201">
        <v>-12719106.710000001</v>
      </c>
    </row>
    <row r="1322" spans="1:6" x14ac:dyDescent="0.2">
      <c r="A1322" s="200" t="s">
        <v>25</v>
      </c>
      <c r="B1322" s="204">
        <v>76600000</v>
      </c>
      <c r="C1322" s="205" t="s">
        <v>239</v>
      </c>
      <c r="D1322" s="201">
        <v>0</v>
      </c>
      <c r="E1322" s="201">
        <v>1343696456.23</v>
      </c>
      <c r="F1322" s="201">
        <v>-1343696456.23</v>
      </c>
    </row>
    <row r="1323" spans="1:6" x14ac:dyDescent="0.2">
      <c r="A1323" s="200" t="s">
        <v>25</v>
      </c>
      <c r="B1323" s="204">
        <v>76880000</v>
      </c>
      <c r="C1323" s="205" t="s">
        <v>575</v>
      </c>
      <c r="D1323" s="201">
        <v>0</v>
      </c>
      <c r="E1323" s="201">
        <v>4736088.47</v>
      </c>
      <c r="F1323" s="201">
        <v>-4736088.47</v>
      </c>
    </row>
    <row r="1324" spans="1:6" x14ac:dyDescent="0.2">
      <c r="A1324" s="200" t="s">
        <v>25</v>
      </c>
      <c r="B1324" s="204">
        <v>78500000</v>
      </c>
      <c r="C1324" s="205" t="s">
        <v>529</v>
      </c>
      <c r="D1324" s="201">
        <v>0</v>
      </c>
      <c r="E1324" s="201">
        <v>532654751.42000002</v>
      </c>
      <c r="F1324" s="201">
        <v>-532654751.42000002</v>
      </c>
    </row>
    <row r="1325" spans="1:6" x14ac:dyDescent="0.2">
      <c r="A1325" s="200" t="s">
        <v>29</v>
      </c>
      <c r="B1325" s="204">
        <v>10100000</v>
      </c>
      <c r="C1325" s="205" t="s">
        <v>43</v>
      </c>
      <c r="D1325" s="201">
        <v>0</v>
      </c>
      <c r="E1325" s="201">
        <v>10000000</v>
      </c>
      <c r="F1325" s="201">
        <v>-10000000</v>
      </c>
    </row>
    <row r="1326" spans="1:6" x14ac:dyDescent="0.2">
      <c r="A1326" s="200" t="s">
        <v>29</v>
      </c>
      <c r="B1326" s="204">
        <v>11000000</v>
      </c>
      <c r="C1326" s="205" t="s">
        <v>241</v>
      </c>
      <c r="D1326" s="201">
        <v>0</v>
      </c>
      <c r="E1326" s="201">
        <v>166731221.84</v>
      </c>
      <c r="F1326" s="201">
        <v>-166731221.84</v>
      </c>
    </row>
    <row r="1327" spans="1:6" x14ac:dyDescent="0.2">
      <c r="A1327" s="200" t="s">
        <v>29</v>
      </c>
      <c r="B1327" s="204">
        <v>12000000</v>
      </c>
      <c r="C1327" s="205" t="s">
        <v>3206</v>
      </c>
      <c r="D1327" s="201">
        <v>0</v>
      </c>
      <c r="E1327" s="201">
        <v>552000676.12</v>
      </c>
      <c r="F1327" s="201">
        <v>-552000676.12</v>
      </c>
    </row>
    <row r="1328" spans="1:6" x14ac:dyDescent="0.2">
      <c r="A1328" s="200" t="s">
        <v>29</v>
      </c>
      <c r="B1328" s="208">
        <v>16100000</v>
      </c>
      <c r="C1328" s="205" t="s">
        <v>242</v>
      </c>
      <c r="D1328" s="201">
        <v>92.52</v>
      </c>
      <c r="E1328" s="201">
        <v>0</v>
      </c>
      <c r="F1328" s="201">
        <v>92.52</v>
      </c>
    </row>
    <row r="1329" spans="1:6" x14ac:dyDescent="0.2">
      <c r="A1329" s="200" t="s">
        <v>29</v>
      </c>
      <c r="B1329" s="208">
        <v>20300000</v>
      </c>
      <c r="C1329" s="205" t="s">
        <v>1650</v>
      </c>
      <c r="D1329" s="201">
        <v>395000</v>
      </c>
      <c r="E1329" s="201">
        <v>0</v>
      </c>
      <c r="F1329" s="201">
        <v>395000</v>
      </c>
    </row>
    <row r="1330" spans="1:6" x14ac:dyDescent="0.2">
      <c r="A1330" s="200" t="s">
        <v>29</v>
      </c>
      <c r="B1330" s="204">
        <v>21540000</v>
      </c>
      <c r="C1330" s="205" t="s">
        <v>255</v>
      </c>
      <c r="D1330" s="201">
        <v>4671538894.1700001</v>
      </c>
      <c r="E1330" s="201">
        <v>0</v>
      </c>
      <c r="F1330" s="201">
        <v>4671538894.1700001</v>
      </c>
    </row>
    <row r="1331" spans="1:6" x14ac:dyDescent="0.2">
      <c r="A1331" s="200" t="s">
        <v>29</v>
      </c>
      <c r="B1331" s="204">
        <v>21830000</v>
      </c>
      <c r="C1331" s="205" t="s">
        <v>53</v>
      </c>
      <c r="D1331" s="201">
        <v>686315786.15999997</v>
      </c>
      <c r="E1331" s="201">
        <v>0</v>
      </c>
      <c r="F1331" s="201">
        <v>686315786.15999997</v>
      </c>
    </row>
    <row r="1332" spans="1:6" x14ac:dyDescent="0.2">
      <c r="A1332" s="200" t="s">
        <v>29</v>
      </c>
      <c r="B1332" s="204">
        <v>21500000</v>
      </c>
      <c r="C1332" s="205" t="s">
        <v>253</v>
      </c>
      <c r="D1332" s="201">
        <v>446657606.02999997</v>
      </c>
      <c r="E1332" s="201">
        <v>0</v>
      </c>
      <c r="F1332" s="201">
        <v>446657606.02999997</v>
      </c>
    </row>
    <row r="1333" spans="1:6" x14ac:dyDescent="0.2">
      <c r="A1333" s="200" t="s">
        <v>29</v>
      </c>
      <c r="B1333" s="204">
        <v>21820000</v>
      </c>
      <c r="C1333" s="205" t="s">
        <v>52</v>
      </c>
      <c r="D1333" s="201">
        <v>329705181.32999998</v>
      </c>
      <c r="E1333" s="201">
        <v>0</v>
      </c>
      <c r="F1333" s="201">
        <v>329705181.32999998</v>
      </c>
    </row>
    <row r="1334" spans="1:6" x14ac:dyDescent="0.2">
      <c r="A1334" s="200" t="s">
        <v>29</v>
      </c>
      <c r="B1334" s="204">
        <v>21840000</v>
      </c>
      <c r="C1334" s="205" t="s">
        <v>54</v>
      </c>
      <c r="D1334" s="201">
        <v>275031607.13</v>
      </c>
      <c r="E1334" s="201">
        <v>0</v>
      </c>
      <c r="F1334" s="201">
        <v>275031607.13</v>
      </c>
    </row>
    <row r="1335" spans="1:6" x14ac:dyDescent="0.2">
      <c r="A1335" s="200" t="s">
        <v>29</v>
      </c>
      <c r="B1335" s="204">
        <v>27500000</v>
      </c>
      <c r="C1335" s="205" t="s">
        <v>56</v>
      </c>
      <c r="D1335" s="201">
        <v>7776400</v>
      </c>
      <c r="E1335" s="201">
        <v>0</v>
      </c>
      <c r="F1335" s="201">
        <v>7776400</v>
      </c>
    </row>
    <row r="1336" spans="1:6" x14ac:dyDescent="0.2">
      <c r="A1336" s="200" t="s">
        <v>29</v>
      </c>
      <c r="B1336" s="213">
        <v>28030000</v>
      </c>
      <c r="C1336" s="217" t="s">
        <v>1658</v>
      </c>
      <c r="D1336" s="201">
        <v>0</v>
      </c>
      <c r="E1336" s="201">
        <v>395000</v>
      </c>
      <c r="F1336" s="201">
        <v>-395000</v>
      </c>
    </row>
    <row r="1337" spans="1:6" x14ac:dyDescent="0.2">
      <c r="A1337" s="200" t="s">
        <v>29</v>
      </c>
      <c r="B1337" s="204">
        <v>28150000</v>
      </c>
      <c r="C1337" s="205" t="s">
        <v>269</v>
      </c>
      <c r="D1337" s="201">
        <v>0</v>
      </c>
      <c r="E1337" s="201">
        <v>59334653.850000001</v>
      </c>
      <c r="F1337" s="201">
        <v>-59334653.850000001</v>
      </c>
    </row>
    <row r="1338" spans="1:6" x14ac:dyDescent="0.2">
      <c r="A1338" s="200" t="s">
        <v>29</v>
      </c>
      <c r="B1338" s="204">
        <v>28154000</v>
      </c>
      <c r="C1338" s="205" t="s">
        <v>274</v>
      </c>
      <c r="D1338" s="201">
        <v>0</v>
      </c>
      <c r="E1338" s="201">
        <v>3864442917.1399999</v>
      </c>
      <c r="F1338" s="201">
        <v>-3864442917.1399999</v>
      </c>
    </row>
    <row r="1339" spans="1:6" x14ac:dyDescent="0.2">
      <c r="A1339" s="200" t="s">
        <v>29</v>
      </c>
      <c r="B1339" s="204">
        <v>28182000</v>
      </c>
      <c r="C1339" s="205" t="s">
        <v>59</v>
      </c>
      <c r="D1339" s="201">
        <v>0</v>
      </c>
      <c r="E1339" s="201">
        <v>326543067.89999998</v>
      </c>
      <c r="F1339" s="201">
        <v>-326543067.89999998</v>
      </c>
    </row>
    <row r="1340" spans="1:6" x14ac:dyDescent="0.2">
      <c r="A1340" s="200" t="s">
        <v>29</v>
      </c>
      <c r="B1340" s="204">
        <v>28183000</v>
      </c>
      <c r="C1340" s="205" t="s">
        <v>60</v>
      </c>
      <c r="D1340" s="201">
        <v>0</v>
      </c>
      <c r="E1340" s="201">
        <v>578573408.38</v>
      </c>
      <c r="F1340" s="201">
        <v>-578573408.38</v>
      </c>
    </row>
    <row r="1341" spans="1:6" x14ac:dyDescent="0.2">
      <c r="A1341" s="200" t="s">
        <v>29</v>
      </c>
      <c r="B1341" s="204">
        <v>28184000</v>
      </c>
      <c r="C1341" s="205" t="s">
        <v>61</v>
      </c>
      <c r="D1341" s="201">
        <v>0</v>
      </c>
      <c r="E1341" s="201">
        <v>258073701.19999999</v>
      </c>
      <c r="F1341" s="201">
        <v>-258073701.19999999</v>
      </c>
    </row>
    <row r="1342" spans="1:6" x14ac:dyDescent="0.2">
      <c r="A1342" s="200" t="s">
        <v>29</v>
      </c>
      <c r="B1342" s="204">
        <v>31000000</v>
      </c>
      <c r="C1342" s="205" t="s">
        <v>277</v>
      </c>
      <c r="D1342" s="201">
        <v>3769834243</v>
      </c>
      <c r="E1342" s="201">
        <v>0</v>
      </c>
      <c r="F1342" s="201">
        <v>3769834243</v>
      </c>
    </row>
    <row r="1343" spans="1:6" x14ac:dyDescent="0.2">
      <c r="A1343" s="200" t="s">
        <v>29</v>
      </c>
      <c r="B1343" s="208">
        <v>35500000</v>
      </c>
      <c r="C1343" s="205" t="s">
        <v>613</v>
      </c>
      <c r="D1343" s="201">
        <v>54663892</v>
      </c>
      <c r="E1343" s="201">
        <v>0</v>
      </c>
      <c r="F1343" s="201">
        <v>54663892</v>
      </c>
    </row>
    <row r="1344" spans="1:6" x14ac:dyDescent="0.2">
      <c r="A1344" s="200" t="s">
        <v>29</v>
      </c>
      <c r="B1344" s="204">
        <v>40110000</v>
      </c>
      <c r="C1344" s="205" t="s">
        <v>63</v>
      </c>
      <c r="D1344" s="201">
        <v>0</v>
      </c>
      <c r="E1344" s="201">
        <v>1310876188.29</v>
      </c>
      <c r="F1344" s="201">
        <v>-1310876188.29</v>
      </c>
    </row>
    <row r="1345" spans="1:6" x14ac:dyDescent="0.2">
      <c r="A1345" s="200" t="s">
        <v>29</v>
      </c>
      <c r="B1345" s="208">
        <v>40400000</v>
      </c>
      <c r="C1345" s="205" t="s">
        <v>283</v>
      </c>
      <c r="D1345" s="201">
        <v>0</v>
      </c>
      <c r="E1345" s="201">
        <v>9049257.5999999996</v>
      </c>
      <c r="F1345" s="201">
        <v>-9049257.5999999996</v>
      </c>
    </row>
    <row r="1346" spans="1:6" x14ac:dyDescent="0.2">
      <c r="A1346" s="200" t="s">
        <v>29</v>
      </c>
      <c r="B1346" s="204">
        <v>41100000</v>
      </c>
      <c r="C1346" s="205" t="s">
        <v>70</v>
      </c>
      <c r="D1346" s="201">
        <v>411210216.88999999</v>
      </c>
      <c r="E1346" s="201">
        <v>0</v>
      </c>
      <c r="F1346" s="201">
        <v>411210216.88999999</v>
      </c>
    </row>
    <row r="1347" spans="1:6" x14ac:dyDescent="0.2">
      <c r="A1347" s="200" t="s">
        <v>29</v>
      </c>
      <c r="B1347" s="204">
        <v>42110000</v>
      </c>
      <c r="C1347" s="205" t="s">
        <v>72</v>
      </c>
      <c r="D1347" s="201">
        <v>0</v>
      </c>
      <c r="E1347" s="201">
        <v>741200</v>
      </c>
      <c r="F1347" s="201">
        <v>-741200</v>
      </c>
    </row>
    <row r="1348" spans="1:6" x14ac:dyDescent="0.2">
      <c r="A1348" s="200" t="s">
        <v>29</v>
      </c>
      <c r="B1348" s="204">
        <v>43100000</v>
      </c>
      <c r="C1348" s="205" t="s">
        <v>77</v>
      </c>
      <c r="D1348" s="201">
        <v>0</v>
      </c>
      <c r="E1348" s="201">
        <v>10359111.42</v>
      </c>
      <c r="F1348" s="201">
        <v>-10359111.42</v>
      </c>
    </row>
    <row r="1349" spans="1:6" x14ac:dyDescent="0.2">
      <c r="A1349" s="200" t="s">
        <v>29</v>
      </c>
      <c r="B1349" s="204">
        <v>43200000</v>
      </c>
      <c r="C1349" s="205" t="s">
        <v>79</v>
      </c>
      <c r="D1349" s="201">
        <v>0</v>
      </c>
      <c r="E1349" s="201">
        <v>673978</v>
      </c>
      <c r="F1349" s="201">
        <v>-673978</v>
      </c>
    </row>
    <row r="1350" spans="1:6" x14ac:dyDescent="0.2">
      <c r="A1350" s="200" t="s">
        <v>29</v>
      </c>
      <c r="B1350" s="204">
        <v>44100000</v>
      </c>
      <c r="C1350" s="205" t="s">
        <v>82</v>
      </c>
      <c r="D1350" s="201">
        <v>0</v>
      </c>
      <c r="E1350" s="201">
        <v>3949000</v>
      </c>
      <c r="F1350" s="201">
        <v>-3949000</v>
      </c>
    </row>
    <row r="1351" spans="1:6" x14ac:dyDescent="0.2">
      <c r="A1351" s="200" t="s">
        <v>29</v>
      </c>
      <c r="B1351" s="204">
        <v>44400000</v>
      </c>
      <c r="C1351" s="205" t="s">
        <v>307</v>
      </c>
      <c r="D1351" s="201">
        <v>17559554.949999999</v>
      </c>
      <c r="E1351" s="201">
        <v>0</v>
      </c>
      <c r="F1351" s="201">
        <v>17559554.949999999</v>
      </c>
    </row>
    <row r="1352" spans="1:6" x14ac:dyDescent="0.2">
      <c r="A1352" s="200" t="s">
        <v>29</v>
      </c>
      <c r="B1352" s="204">
        <v>44550000</v>
      </c>
      <c r="C1352" s="205" t="s">
        <v>88</v>
      </c>
      <c r="D1352" s="201">
        <v>0</v>
      </c>
      <c r="E1352" s="201">
        <v>91343341.579999998</v>
      </c>
      <c r="F1352" s="201">
        <v>-91343341.579999998</v>
      </c>
    </row>
    <row r="1353" spans="1:6" x14ac:dyDescent="0.2">
      <c r="A1353" s="200" t="s">
        <v>29</v>
      </c>
      <c r="B1353" s="204">
        <v>44571000</v>
      </c>
      <c r="C1353" s="205" t="s">
        <v>94</v>
      </c>
      <c r="D1353" s="201">
        <v>0</v>
      </c>
      <c r="E1353" s="201">
        <v>170119234.61000001</v>
      </c>
      <c r="F1353" s="201">
        <v>-170119234.61000001</v>
      </c>
    </row>
    <row r="1354" spans="1:6" x14ac:dyDescent="0.2">
      <c r="A1354" s="200" t="s">
        <v>29</v>
      </c>
      <c r="B1354" s="204">
        <v>45500000</v>
      </c>
      <c r="C1354" s="205" t="s">
        <v>647</v>
      </c>
      <c r="D1354" s="201">
        <v>0</v>
      </c>
      <c r="E1354" s="201">
        <v>5061934664.0100002</v>
      </c>
      <c r="F1354" s="201">
        <v>-5061934664.0100002</v>
      </c>
    </row>
    <row r="1355" spans="1:6" x14ac:dyDescent="0.2">
      <c r="A1355" s="200" t="s">
        <v>29</v>
      </c>
      <c r="B1355" s="213">
        <v>46725000</v>
      </c>
      <c r="C1355" s="205" t="s">
        <v>36</v>
      </c>
      <c r="D1355" s="201">
        <v>796191718</v>
      </c>
      <c r="E1355" s="201">
        <v>0</v>
      </c>
      <c r="F1355" s="201">
        <v>796191718</v>
      </c>
    </row>
    <row r="1356" spans="1:6" x14ac:dyDescent="0.2">
      <c r="A1356" s="200" t="s">
        <v>29</v>
      </c>
      <c r="B1356" s="204">
        <v>51231000</v>
      </c>
      <c r="C1356" s="205" t="s">
        <v>347</v>
      </c>
      <c r="D1356" s="201">
        <v>540388.65</v>
      </c>
      <c r="E1356" s="201">
        <v>0</v>
      </c>
      <c r="F1356" s="201">
        <v>540388.65</v>
      </c>
    </row>
    <row r="1357" spans="1:6" x14ac:dyDescent="0.2">
      <c r="A1357" s="200" t="s">
        <v>29</v>
      </c>
      <c r="B1357" s="204">
        <v>51241000</v>
      </c>
      <c r="C1357" s="205" t="s">
        <v>159</v>
      </c>
      <c r="D1357" s="201">
        <v>1454595082.3099999</v>
      </c>
      <c r="E1357" s="201">
        <v>0</v>
      </c>
      <c r="F1357" s="201">
        <v>1454595082.3099999</v>
      </c>
    </row>
    <row r="1358" spans="1:6" x14ac:dyDescent="0.2">
      <c r="A1358" s="200" t="s">
        <v>29</v>
      </c>
      <c r="B1358" s="204">
        <v>53100000</v>
      </c>
      <c r="C1358" s="205" t="s">
        <v>3044</v>
      </c>
      <c r="D1358" s="201">
        <v>1187937.06</v>
      </c>
      <c r="E1358" s="201">
        <v>0</v>
      </c>
      <c r="F1358" s="201">
        <v>1187937.06</v>
      </c>
    </row>
    <row r="1359" spans="1:6" x14ac:dyDescent="0.2">
      <c r="A1359" s="200" t="s">
        <v>29</v>
      </c>
      <c r="B1359" s="204">
        <v>58000000</v>
      </c>
      <c r="C1359" s="205" t="s">
        <v>163</v>
      </c>
      <c r="D1359" s="201">
        <v>0</v>
      </c>
      <c r="E1359" s="201">
        <v>200000000</v>
      </c>
      <c r="F1359" s="201">
        <v>-200000000</v>
      </c>
    </row>
    <row r="1360" spans="1:6" x14ac:dyDescent="0.2">
      <c r="A1360" s="200" t="s">
        <v>29</v>
      </c>
      <c r="B1360" s="204">
        <v>60100000</v>
      </c>
      <c r="C1360" s="205" t="s">
        <v>353</v>
      </c>
      <c r="D1360" s="201">
        <v>6699686424.2799997</v>
      </c>
      <c r="E1360" s="201">
        <v>0</v>
      </c>
      <c r="F1360" s="201">
        <v>6699686424.2799997</v>
      </c>
    </row>
    <row r="1361" spans="1:6" x14ac:dyDescent="0.2">
      <c r="A1361" s="200" t="s">
        <v>29</v>
      </c>
      <c r="B1361" s="208">
        <v>60301000</v>
      </c>
      <c r="C1361" s="205" t="s">
        <v>3270</v>
      </c>
      <c r="D1361" s="201">
        <v>0</v>
      </c>
      <c r="E1361" s="201">
        <v>919597774</v>
      </c>
      <c r="F1361" s="201">
        <v>-919597774</v>
      </c>
    </row>
    <row r="1362" spans="1:6" x14ac:dyDescent="0.2">
      <c r="A1362" s="200" t="s">
        <v>29</v>
      </c>
      <c r="B1362" s="213">
        <v>60500000</v>
      </c>
      <c r="C1362" s="217" t="s">
        <v>1697</v>
      </c>
      <c r="D1362" s="201">
        <v>41220166.969999999</v>
      </c>
      <c r="E1362" s="201">
        <v>0</v>
      </c>
      <c r="F1362" s="201">
        <v>41220166.969999999</v>
      </c>
    </row>
    <row r="1363" spans="1:6" x14ac:dyDescent="0.2">
      <c r="A1363" s="200" t="s">
        <v>29</v>
      </c>
      <c r="B1363" s="204">
        <v>60600000</v>
      </c>
      <c r="C1363" s="205" t="s">
        <v>376</v>
      </c>
      <c r="D1363" s="201">
        <v>1097657880.4200001</v>
      </c>
      <c r="E1363" s="201">
        <v>0</v>
      </c>
      <c r="F1363" s="201">
        <v>1097657880.4200001</v>
      </c>
    </row>
    <row r="1364" spans="1:6" x14ac:dyDescent="0.2">
      <c r="A1364" s="200" t="s">
        <v>29</v>
      </c>
      <c r="B1364" s="204">
        <v>61300000</v>
      </c>
      <c r="C1364" s="205" t="s">
        <v>737</v>
      </c>
      <c r="D1364" s="201">
        <v>10964416.67</v>
      </c>
      <c r="E1364" s="201">
        <v>0</v>
      </c>
      <c r="F1364" s="201">
        <v>10964416.67</v>
      </c>
    </row>
    <row r="1365" spans="1:6" x14ac:dyDescent="0.2">
      <c r="A1365" s="200" t="s">
        <v>29</v>
      </c>
      <c r="B1365" s="204">
        <v>61500000</v>
      </c>
      <c r="C1365" s="205" t="s">
        <v>409</v>
      </c>
      <c r="D1365" s="201">
        <v>38125887.960000001</v>
      </c>
      <c r="E1365" s="201">
        <v>0</v>
      </c>
      <c r="F1365" s="201">
        <v>38125887.960000001</v>
      </c>
    </row>
    <row r="1366" spans="1:6" x14ac:dyDescent="0.2">
      <c r="A1366" s="200" t="s">
        <v>29</v>
      </c>
      <c r="B1366" s="204">
        <v>62100000</v>
      </c>
      <c r="C1366" s="205" t="s">
        <v>422</v>
      </c>
      <c r="D1366" s="201">
        <v>55080000</v>
      </c>
      <c r="E1366" s="201">
        <v>0</v>
      </c>
      <c r="F1366" s="201">
        <v>55080000</v>
      </c>
    </row>
    <row r="1367" spans="1:6" x14ac:dyDescent="0.2">
      <c r="A1367" s="200" t="s">
        <v>29</v>
      </c>
      <c r="B1367" s="204">
        <v>62200000</v>
      </c>
      <c r="C1367" s="205" t="s">
        <v>425</v>
      </c>
      <c r="D1367" s="201">
        <v>11810000</v>
      </c>
      <c r="E1367" s="201">
        <v>0</v>
      </c>
      <c r="F1367" s="201">
        <v>11810000</v>
      </c>
    </row>
    <row r="1368" spans="1:6" x14ac:dyDescent="0.2">
      <c r="A1368" s="200" t="s">
        <v>29</v>
      </c>
      <c r="B1368" s="204">
        <v>62501000</v>
      </c>
      <c r="C1368" s="205" t="s">
        <v>195</v>
      </c>
      <c r="D1368" s="201">
        <v>10793280.859999999</v>
      </c>
      <c r="E1368" s="201">
        <v>0</v>
      </c>
      <c r="F1368" s="201">
        <v>10793280.859999999</v>
      </c>
    </row>
    <row r="1369" spans="1:6" x14ac:dyDescent="0.2">
      <c r="A1369" s="200" t="s">
        <v>29</v>
      </c>
      <c r="B1369" s="204">
        <v>62601000</v>
      </c>
      <c r="C1369" s="205" t="s">
        <v>440</v>
      </c>
      <c r="D1369" s="201">
        <v>23200048.620000001</v>
      </c>
      <c r="E1369" s="201">
        <v>0</v>
      </c>
      <c r="F1369" s="201">
        <v>23200048.620000001</v>
      </c>
    </row>
    <row r="1370" spans="1:6" x14ac:dyDescent="0.2">
      <c r="A1370" s="200" t="s">
        <v>29</v>
      </c>
      <c r="B1370" s="204">
        <v>62701000</v>
      </c>
      <c r="C1370" s="205" t="s">
        <v>207</v>
      </c>
      <c r="D1370" s="201">
        <v>1259860.1599999999</v>
      </c>
      <c r="E1370" s="201">
        <v>0</v>
      </c>
      <c r="F1370" s="201">
        <v>1259860.1599999999</v>
      </c>
    </row>
    <row r="1371" spans="1:6" x14ac:dyDescent="0.2">
      <c r="A1371" s="200" t="s">
        <v>29</v>
      </c>
      <c r="B1371" s="204">
        <v>62800000</v>
      </c>
      <c r="C1371" s="205" t="s">
        <v>463</v>
      </c>
      <c r="D1371" s="201">
        <v>13172809.75</v>
      </c>
      <c r="E1371" s="201">
        <v>0</v>
      </c>
      <c r="F1371" s="201">
        <v>13172809.75</v>
      </c>
    </row>
    <row r="1372" spans="1:6" x14ac:dyDescent="0.2">
      <c r="A1372" s="200" t="s">
        <v>29</v>
      </c>
      <c r="B1372" s="218">
        <v>63500000</v>
      </c>
      <c r="C1372" s="205" t="s">
        <v>215</v>
      </c>
      <c r="D1372" s="201">
        <v>547279.57999999996</v>
      </c>
      <c r="E1372" s="201">
        <v>0</v>
      </c>
      <c r="F1372" s="201">
        <v>547279.57999999996</v>
      </c>
    </row>
    <row r="1373" spans="1:6" x14ac:dyDescent="0.2">
      <c r="A1373" s="200" t="s">
        <v>29</v>
      </c>
      <c r="B1373" s="204">
        <v>64101000</v>
      </c>
      <c r="C1373" s="205" t="s">
        <v>216</v>
      </c>
      <c r="D1373" s="201">
        <v>419418158.75999999</v>
      </c>
      <c r="E1373" s="201">
        <v>0</v>
      </c>
      <c r="F1373" s="201">
        <v>419418158.75999999</v>
      </c>
    </row>
    <row r="1374" spans="1:6" x14ac:dyDescent="0.2">
      <c r="A1374" s="200" t="s">
        <v>29</v>
      </c>
      <c r="B1374" s="204">
        <v>64501000</v>
      </c>
      <c r="C1374" s="205" t="s">
        <v>483</v>
      </c>
      <c r="D1374" s="201">
        <v>42213017.369999997</v>
      </c>
      <c r="E1374" s="201">
        <v>0</v>
      </c>
      <c r="F1374" s="201">
        <v>42213017.369999997</v>
      </c>
    </row>
    <row r="1375" spans="1:6" x14ac:dyDescent="0.2">
      <c r="A1375" s="200" t="s">
        <v>29</v>
      </c>
      <c r="B1375" s="208">
        <v>64700000</v>
      </c>
      <c r="C1375" s="205" t="s">
        <v>223</v>
      </c>
      <c r="D1375" s="201">
        <v>9039700</v>
      </c>
      <c r="E1375" s="201">
        <v>0</v>
      </c>
      <c r="F1375" s="201">
        <v>9039700</v>
      </c>
    </row>
    <row r="1376" spans="1:6" x14ac:dyDescent="0.2">
      <c r="A1376" s="200" t="s">
        <v>29</v>
      </c>
      <c r="B1376" s="208">
        <v>64801000</v>
      </c>
      <c r="C1376" s="205" t="s">
        <v>556</v>
      </c>
      <c r="D1376" s="201">
        <v>55216450.420000002</v>
      </c>
      <c r="E1376" s="201">
        <v>0</v>
      </c>
      <c r="F1376" s="201">
        <v>55216450.420000002</v>
      </c>
    </row>
    <row r="1377" spans="1:6" x14ac:dyDescent="0.2">
      <c r="A1377" s="200" t="s">
        <v>29</v>
      </c>
      <c r="B1377" s="204">
        <v>65602000</v>
      </c>
      <c r="C1377" s="205" t="s">
        <v>229</v>
      </c>
      <c r="D1377" s="201">
        <v>868517.54</v>
      </c>
      <c r="E1377" s="201">
        <v>0</v>
      </c>
      <c r="F1377" s="201">
        <v>868517.54</v>
      </c>
    </row>
    <row r="1378" spans="1:6" x14ac:dyDescent="0.2">
      <c r="A1378" s="200" t="s">
        <v>29</v>
      </c>
      <c r="B1378" s="204">
        <v>65700000</v>
      </c>
      <c r="C1378" s="205" t="s">
        <v>766</v>
      </c>
      <c r="D1378" s="201">
        <v>105300</v>
      </c>
      <c r="E1378" s="201">
        <v>0</v>
      </c>
      <c r="F1378" s="201">
        <v>105300</v>
      </c>
    </row>
    <row r="1379" spans="1:6" x14ac:dyDescent="0.2">
      <c r="A1379" s="200" t="s">
        <v>29</v>
      </c>
      <c r="B1379" s="204">
        <v>68112000</v>
      </c>
      <c r="C1379" s="205" t="s">
        <v>511</v>
      </c>
      <c r="D1379" s="201">
        <v>620853825.5</v>
      </c>
      <c r="E1379" s="201">
        <v>0</v>
      </c>
      <c r="F1379" s="201">
        <v>620853825.5</v>
      </c>
    </row>
    <row r="1380" spans="1:6" x14ac:dyDescent="0.2">
      <c r="A1380" s="200" t="s">
        <v>29</v>
      </c>
      <c r="B1380" s="204">
        <v>69500000</v>
      </c>
      <c r="C1380" s="205" t="s">
        <v>234</v>
      </c>
      <c r="D1380" s="201">
        <v>77387461.549999997</v>
      </c>
      <c r="E1380" s="201">
        <v>0</v>
      </c>
      <c r="F1380" s="201">
        <v>77387461.549999997</v>
      </c>
    </row>
    <row r="1381" spans="1:6" x14ac:dyDescent="0.2">
      <c r="A1381" s="200" t="s">
        <v>29</v>
      </c>
      <c r="B1381" s="208">
        <v>70110000</v>
      </c>
      <c r="C1381" s="205" t="s">
        <v>1619</v>
      </c>
      <c r="D1381" s="201">
        <v>0</v>
      </c>
      <c r="E1381" s="201">
        <v>8554018207.3999996</v>
      </c>
      <c r="F1381" s="201">
        <v>-8554018207.3999996</v>
      </c>
    </row>
    <row r="1382" spans="1:6" x14ac:dyDescent="0.2">
      <c r="A1382" s="200" t="s">
        <v>29</v>
      </c>
      <c r="B1382" s="208">
        <v>71400000</v>
      </c>
      <c r="C1382" s="205" t="s">
        <v>782</v>
      </c>
      <c r="D1382" s="201">
        <v>7755220</v>
      </c>
      <c r="E1382" s="201">
        <v>0</v>
      </c>
      <c r="F1382" s="201">
        <v>7755220</v>
      </c>
    </row>
    <row r="1383" spans="1:6" x14ac:dyDescent="0.2">
      <c r="A1383" s="200" t="s">
        <v>29</v>
      </c>
      <c r="B1383" s="204">
        <v>75800000</v>
      </c>
      <c r="C1383" s="205" t="s">
        <v>237</v>
      </c>
      <c r="D1383" s="201">
        <v>0</v>
      </c>
      <c r="E1383" s="201">
        <v>9233.17</v>
      </c>
      <c r="F1383" s="201">
        <v>-9233.17</v>
      </c>
    </row>
    <row r="1384" spans="1:6" x14ac:dyDescent="0.2">
      <c r="A1384" s="200" t="s">
        <v>29</v>
      </c>
      <c r="B1384" s="204">
        <v>76500000</v>
      </c>
      <c r="C1384" s="205" t="s">
        <v>527</v>
      </c>
      <c r="D1384" s="201">
        <v>0</v>
      </c>
      <c r="E1384" s="201">
        <v>10813470.1</v>
      </c>
      <c r="F1384" s="201">
        <v>-10813470.1</v>
      </c>
    </row>
    <row r="1385" spans="1:6" x14ac:dyDescent="0.2">
      <c r="A1385" s="200" t="s">
        <v>33</v>
      </c>
      <c r="B1385" s="204">
        <v>10100000</v>
      </c>
      <c r="C1385" s="205" t="s">
        <v>43</v>
      </c>
      <c r="D1385" s="201">
        <v>0</v>
      </c>
      <c r="E1385" s="201">
        <v>4520000000</v>
      </c>
      <c r="F1385" s="201">
        <v>-4520000000</v>
      </c>
    </row>
    <row r="1386" spans="1:6" x14ac:dyDescent="0.2">
      <c r="A1386" s="200" t="s">
        <v>33</v>
      </c>
      <c r="B1386" s="204">
        <v>10610000</v>
      </c>
      <c r="C1386" s="205" t="s">
        <v>240</v>
      </c>
      <c r="D1386" s="201">
        <v>0</v>
      </c>
      <c r="E1386" s="201">
        <v>452000000</v>
      </c>
      <c r="F1386" s="201">
        <v>-452000000</v>
      </c>
    </row>
    <row r="1387" spans="1:6" x14ac:dyDescent="0.2">
      <c r="A1387" s="200" t="s">
        <v>33</v>
      </c>
      <c r="B1387" s="204">
        <v>11000000</v>
      </c>
      <c r="C1387" s="205" t="s">
        <v>241</v>
      </c>
      <c r="D1387" s="201">
        <v>0</v>
      </c>
      <c r="E1387" s="201">
        <v>5345387183.75</v>
      </c>
      <c r="F1387" s="201">
        <v>-5345387183.75</v>
      </c>
    </row>
    <row r="1388" spans="1:6" x14ac:dyDescent="0.2">
      <c r="A1388" s="200" t="s">
        <v>33</v>
      </c>
      <c r="B1388" s="208">
        <v>12800000</v>
      </c>
      <c r="C1388" s="205" t="s">
        <v>1648</v>
      </c>
      <c r="D1388" s="201">
        <v>0</v>
      </c>
      <c r="E1388" s="201">
        <v>3711421805.4499998</v>
      </c>
      <c r="F1388" s="201">
        <v>-3711421805.4499998</v>
      </c>
    </row>
    <row r="1389" spans="1:6" x14ac:dyDescent="0.2">
      <c r="A1389" s="200" t="s">
        <v>33</v>
      </c>
      <c r="B1389" s="208">
        <v>16100000</v>
      </c>
      <c r="C1389" s="205" t="s">
        <v>242</v>
      </c>
      <c r="D1389" s="201">
        <v>0</v>
      </c>
      <c r="E1389" s="201">
        <v>1193395426.9400001</v>
      </c>
      <c r="F1389" s="201">
        <v>-1193395426.9400001</v>
      </c>
    </row>
    <row r="1390" spans="1:6" x14ac:dyDescent="0.2">
      <c r="A1390" s="200" t="s">
        <v>33</v>
      </c>
      <c r="B1390" s="208">
        <v>16150000</v>
      </c>
      <c r="C1390" s="214" t="s">
        <v>3210</v>
      </c>
      <c r="D1390" s="201">
        <v>0</v>
      </c>
      <c r="E1390" s="201">
        <v>1108608058.5999999</v>
      </c>
      <c r="F1390" s="201">
        <v>-1108608058.5999999</v>
      </c>
    </row>
    <row r="1391" spans="1:6" x14ac:dyDescent="0.2">
      <c r="A1391" s="200" t="s">
        <v>33</v>
      </c>
      <c r="B1391" s="213">
        <v>16500000</v>
      </c>
      <c r="C1391" s="214" t="s">
        <v>3212</v>
      </c>
      <c r="D1391" s="201">
        <v>0</v>
      </c>
      <c r="E1391" s="201">
        <v>898593282.71000004</v>
      </c>
      <c r="F1391" s="201">
        <v>-898593282.71000004</v>
      </c>
    </row>
    <row r="1392" spans="1:6" x14ac:dyDescent="0.2">
      <c r="A1392" s="200" t="s">
        <v>33</v>
      </c>
      <c r="B1392" s="204">
        <v>20400000</v>
      </c>
      <c r="C1392" s="205" t="s">
        <v>47</v>
      </c>
      <c r="D1392" s="201">
        <v>4832320.3600000003</v>
      </c>
      <c r="E1392" s="201">
        <v>0</v>
      </c>
      <c r="F1392" s="201">
        <v>4832320.3600000003</v>
      </c>
    </row>
    <row r="1393" spans="1:6" x14ac:dyDescent="0.2">
      <c r="A1393" s="200" t="s">
        <v>33</v>
      </c>
      <c r="B1393" s="213">
        <v>20800000</v>
      </c>
      <c r="C1393" s="216" t="s">
        <v>1764</v>
      </c>
      <c r="D1393" s="201">
        <v>2347216993</v>
      </c>
      <c r="E1393" s="201">
        <v>0</v>
      </c>
      <c r="F1393" s="201">
        <v>2347216993</v>
      </c>
    </row>
    <row r="1394" spans="1:6" x14ac:dyDescent="0.2">
      <c r="A1394" s="200" t="s">
        <v>33</v>
      </c>
      <c r="B1394" s="208">
        <v>21100000</v>
      </c>
      <c r="C1394" s="205" t="s">
        <v>250</v>
      </c>
      <c r="D1394" s="201">
        <v>1602971140</v>
      </c>
      <c r="E1394" s="201">
        <v>0</v>
      </c>
      <c r="F1394" s="201">
        <v>1602971140</v>
      </c>
    </row>
    <row r="1395" spans="1:6" x14ac:dyDescent="0.2">
      <c r="A1395" s="200" t="s">
        <v>33</v>
      </c>
      <c r="B1395" s="204">
        <v>21300000</v>
      </c>
      <c r="C1395" s="205" t="s">
        <v>252</v>
      </c>
      <c r="D1395" s="201">
        <v>31075860844.110001</v>
      </c>
      <c r="E1395" s="201">
        <v>0</v>
      </c>
      <c r="F1395" s="201">
        <v>31075860844.110001</v>
      </c>
    </row>
    <row r="1396" spans="1:6" x14ac:dyDescent="0.2">
      <c r="A1396" s="200" t="s">
        <v>33</v>
      </c>
      <c r="B1396" s="204">
        <v>21540000</v>
      </c>
      <c r="C1396" s="205" t="s">
        <v>255</v>
      </c>
      <c r="D1396" s="201">
        <v>818139941.46000004</v>
      </c>
      <c r="E1396" s="201">
        <v>0</v>
      </c>
      <c r="F1396" s="201">
        <v>818139941.46000004</v>
      </c>
    </row>
    <row r="1397" spans="1:6" x14ac:dyDescent="0.2">
      <c r="A1397" s="200" t="s">
        <v>33</v>
      </c>
      <c r="B1397" s="204">
        <v>21830000</v>
      </c>
      <c r="C1397" s="205" t="s">
        <v>53</v>
      </c>
      <c r="D1397" s="201">
        <v>538459087.85000002</v>
      </c>
      <c r="E1397" s="201">
        <v>0</v>
      </c>
      <c r="F1397" s="201">
        <v>538459087.85000002</v>
      </c>
    </row>
    <row r="1398" spans="1:6" x14ac:dyDescent="0.2">
      <c r="A1398" s="200" t="s">
        <v>33</v>
      </c>
      <c r="B1398" s="204">
        <v>21200000</v>
      </c>
      <c r="C1398" s="205" t="s">
        <v>251</v>
      </c>
      <c r="D1398" s="201">
        <v>480982126.74000001</v>
      </c>
      <c r="E1398" s="201">
        <v>0</v>
      </c>
      <c r="F1398" s="201">
        <v>480982126.74000001</v>
      </c>
    </row>
    <row r="1399" spans="1:6" x14ac:dyDescent="0.2">
      <c r="A1399" s="200" t="s">
        <v>33</v>
      </c>
      <c r="B1399" s="204">
        <v>21500000</v>
      </c>
      <c r="C1399" s="205" t="s">
        <v>253</v>
      </c>
      <c r="D1399" s="201">
        <v>3661228748.21</v>
      </c>
      <c r="E1399" s="201">
        <v>0</v>
      </c>
      <c r="F1399" s="201">
        <v>3661228748.21</v>
      </c>
    </row>
    <row r="1400" spans="1:6" x14ac:dyDescent="0.2">
      <c r="A1400" s="200" t="s">
        <v>33</v>
      </c>
      <c r="B1400" s="208">
        <v>21520000</v>
      </c>
      <c r="C1400" s="205" t="s">
        <v>256</v>
      </c>
      <c r="D1400" s="201">
        <v>372104559</v>
      </c>
      <c r="E1400" s="201">
        <v>0</v>
      </c>
      <c r="F1400" s="201">
        <v>372104559</v>
      </c>
    </row>
    <row r="1401" spans="1:6" x14ac:dyDescent="0.2">
      <c r="A1401" s="200" t="s">
        <v>33</v>
      </c>
      <c r="B1401" s="204">
        <v>21820000</v>
      </c>
      <c r="C1401" s="205" t="s">
        <v>52</v>
      </c>
      <c r="D1401" s="201">
        <v>835046863.15999997</v>
      </c>
      <c r="E1401" s="201">
        <v>0</v>
      </c>
      <c r="F1401" s="201">
        <v>835046863.15999997</v>
      </c>
    </row>
    <row r="1402" spans="1:6" x14ac:dyDescent="0.2">
      <c r="A1402" s="200" t="s">
        <v>33</v>
      </c>
      <c r="B1402" s="204">
        <v>21840000</v>
      </c>
      <c r="C1402" s="205" t="s">
        <v>54</v>
      </c>
      <c r="D1402" s="201">
        <v>42255139.380000003</v>
      </c>
      <c r="E1402" s="201">
        <v>0</v>
      </c>
      <c r="F1402" s="201">
        <v>42255139.380000003</v>
      </c>
    </row>
    <row r="1403" spans="1:6" x14ac:dyDescent="0.2">
      <c r="A1403" s="200" t="s">
        <v>33</v>
      </c>
      <c r="B1403" s="204">
        <v>23140000</v>
      </c>
      <c r="C1403" s="205" t="s">
        <v>2387</v>
      </c>
      <c r="D1403" s="201">
        <v>391114609.79000002</v>
      </c>
      <c r="E1403" s="201">
        <v>0</v>
      </c>
      <c r="F1403" s="201">
        <v>391114609.79000002</v>
      </c>
    </row>
    <row r="1404" spans="1:6" x14ac:dyDescent="0.2">
      <c r="A1404" s="200" t="s">
        <v>33</v>
      </c>
      <c r="B1404" s="208">
        <v>23200000</v>
      </c>
      <c r="C1404" s="205" t="s">
        <v>262</v>
      </c>
      <c r="D1404" s="201">
        <v>856839221.07000005</v>
      </c>
      <c r="E1404" s="201">
        <v>0</v>
      </c>
      <c r="F1404" s="201">
        <v>856839221.07000005</v>
      </c>
    </row>
    <row r="1405" spans="1:6" x14ac:dyDescent="0.2">
      <c r="A1405" s="200" t="s">
        <v>33</v>
      </c>
      <c r="B1405" s="204">
        <v>27500000</v>
      </c>
      <c r="C1405" s="205" t="s">
        <v>56</v>
      </c>
      <c r="D1405" s="201">
        <v>1052077.28</v>
      </c>
      <c r="E1405" s="201">
        <v>0</v>
      </c>
      <c r="F1405" s="201">
        <v>1052077.28</v>
      </c>
    </row>
    <row r="1406" spans="1:6" x14ac:dyDescent="0.2">
      <c r="A1406" s="200" t="s">
        <v>33</v>
      </c>
      <c r="B1406" s="204">
        <v>28040000</v>
      </c>
      <c r="C1406" s="205" t="s">
        <v>265</v>
      </c>
      <c r="D1406" s="201">
        <v>0</v>
      </c>
      <c r="E1406" s="201">
        <v>4832320.3600000003</v>
      </c>
      <c r="F1406" s="201">
        <v>-4832320.3600000003</v>
      </c>
    </row>
    <row r="1407" spans="1:6" x14ac:dyDescent="0.2">
      <c r="A1407" s="200" t="s">
        <v>33</v>
      </c>
      <c r="B1407" s="204">
        <v>28120000</v>
      </c>
      <c r="C1407" s="205" t="s">
        <v>267</v>
      </c>
      <c r="D1407" s="201">
        <v>0</v>
      </c>
      <c r="E1407" s="201">
        <v>394509567.97000003</v>
      </c>
      <c r="F1407" s="201">
        <v>-394509567.97000003</v>
      </c>
    </row>
    <row r="1408" spans="1:6" x14ac:dyDescent="0.2">
      <c r="A1408" s="200" t="s">
        <v>33</v>
      </c>
      <c r="B1408" s="204">
        <v>28130000</v>
      </c>
      <c r="C1408" s="205" t="s">
        <v>268</v>
      </c>
      <c r="D1408" s="201">
        <v>0</v>
      </c>
      <c r="E1408" s="201">
        <v>16949333568.639999</v>
      </c>
      <c r="F1408" s="201">
        <v>-16949333568.639999</v>
      </c>
    </row>
    <row r="1409" spans="1:6" x14ac:dyDescent="0.2">
      <c r="A1409" s="200" t="s">
        <v>33</v>
      </c>
      <c r="B1409" s="204">
        <v>28150000</v>
      </c>
      <c r="C1409" s="205" t="s">
        <v>269</v>
      </c>
      <c r="D1409" s="201">
        <v>0</v>
      </c>
      <c r="E1409" s="201">
        <v>1404519504.1800001</v>
      </c>
      <c r="F1409" s="201">
        <v>-1404519504.1800001</v>
      </c>
    </row>
    <row r="1410" spans="1:6" x14ac:dyDescent="0.2">
      <c r="A1410" s="200" t="s">
        <v>33</v>
      </c>
      <c r="B1410" s="208">
        <v>28152000</v>
      </c>
      <c r="C1410" s="205" t="s">
        <v>606</v>
      </c>
      <c r="D1410" s="201">
        <v>0</v>
      </c>
      <c r="E1410" s="201">
        <v>25337602.27</v>
      </c>
      <c r="F1410" s="201">
        <v>-25337602.27</v>
      </c>
    </row>
    <row r="1411" spans="1:6" x14ac:dyDescent="0.2">
      <c r="A1411" s="200" t="s">
        <v>33</v>
      </c>
      <c r="B1411" s="204">
        <v>28154000</v>
      </c>
      <c r="C1411" s="205" t="s">
        <v>274</v>
      </c>
      <c r="D1411" s="201">
        <v>0</v>
      </c>
      <c r="E1411" s="201">
        <v>461586628.75999999</v>
      </c>
      <c r="F1411" s="201">
        <v>-461586628.75999999</v>
      </c>
    </row>
    <row r="1412" spans="1:6" x14ac:dyDescent="0.2">
      <c r="A1412" s="200" t="s">
        <v>33</v>
      </c>
      <c r="B1412" s="204">
        <v>28182000</v>
      </c>
      <c r="C1412" s="205" t="s">
        <v>59</v>
      </c>
      <c r="D1412" s="201">
        <v>0</v>
      </c>
      <c r="E1412" s="201">
        <v>603981313.78999996</v>
      </c>
      <c r="F1412" s="201">
        <v>-603981313.78999996</v>
      </c>
    </row>
    <row r="1413" spans="1:6" x14ac:dyDescent="0.2">
      <c r="A1413" s="200" t="s">
        <v>33</v>
      </c>
      <c r="B1413" s="204">
        <v>28183000</v>
      </c>
      <c r="C1413" s="205" t="s">
        <v>60</v>
      </c>
      <c r="D1413" s="201">
        <v>0</v>
      </c>
      <c r="E1413" s="201">
        <v>222478436.28999999</v>
      </c>
      <c r="F1413" s="201">
        <v>-222478436.28999999</v>
      </c>
    </row>
    <row r="1414" spans="1:6" x14ac:dyDescent="0.2">
      <c r="A1414" s="200" t="s">
        <v>33</v>
      </c>
      <c r="B1414" s="204">
        <v>28184000</v>
      </c>
      <c r="C1414" s="205" t="s">
        <v>61</v>
      </c>
      <c r="D1414" s="201">
        <v>0</v>
      </c>
      <c r="E1414" s="201">
        <v>22595523.109999999</v>
      </c>
      <c r="F1414" s="201">
        <v>-22595523.109999999</v>
      </c>
    </row>
    <row r="1415" spans="1:6" x14ac:dyDescent="0.2">
      <c r="A1415" s="200" t="s">
        <v>33</v>
      </c>
      <c r="B1415" s="204">
        <v>40110000</v>
      </c>
      <c r="C1415" s="205" t="s">
        <v>63</v>
      </c>
      <c r="D1415" s="201">
        <v>0</v>
      </c>
      <c r="E1415" s="201">
        <v>1452167648.54</v>
      </c>
      <c r="F1415" s="201">
        <v>-1452167648.54</v>
      </c>
    </row>
    <row r="1416" spans="1:6" x14ac:dyDescent="0.2">
      <c r="A1416" s="200" t="s">
        <v>33</v>
      </c>
      <c r="B1416" s="204">
        <v>40120000</v>
      </c>
      <c r="C1416" s="205" t="s">
        <v>65</v>
      </c>
      <c r="D1416" s="201">
        <v>0</v>
      </c>
      <c r="E1416" s="201">
        <v>818206.25</v>
      </c>
      <c r="F1416" s="201">
        <v>-818206.25</v>
      </c>
    </row>
    <row r="1417" spans="1:6" x14ac:dyDescent="0.2">
      <c r="A1417" s="200" t="s">
        <v>33</v>
      </c>
      <c r="B1417" s="204">
        <v>40310000</v>
      </c>
      <c r="C1417" s="205" t="s">
        <v>280</v>
      </c>
      <c r="D1417" s="201">
        <v>0</v>
      </c>
      <c r="E1417" s="201">
        <v>4946669.63</v>
      </c>
      <c r="F1417" s="201">
        <v>-4946669.63</v>
      </c>
    </row>
    <row r="1418" spans="1:6" x14ac:dyDescent="0.2">
      <c r="A1418" s="200" t="s">
        <v>33</v>
      </c>
      <c r="B1418" s="208">
        <v>40400000</v>
      </c>
      <c r="C1418" s="205" t="s">
        <v>283</v>
      </c>
      <c r="D1418" s="201">
        <v>0</v>
      </c>
      <c r="E1418" s="201">
        <v>9927600</v>
      </c>
      <c r="F1418" s="201">
        <v>-9927600</v>
      </c>
    </row>
    <row r="1419" spans="1:6" x14ac:dyDescent="0.2">
      <c r="A1419" s="200" t="s">
        <v>33</v>
      </c>
      <c r="B1419" s="208">
        <v>40810000</v>
      </c>
      <c r="C1419" s="205" t="s">
        <v>68</v>
      </c>
      <c r="D1419" s="201">
        <v>0</v>
      </c>
      <c r="E1419" s="201">
        <v>210728863.41</v>
      </c>
      <c r="F1419" s="201">
        <v>-210728863.41</v>
      </c>
    </row>
    <row r="1420" spans="1:6" x14ac:dyDescent="0.2">
      <c r="A1420" s="200" t="s">
        <v>33</v>
      </c>
      <c r="B1420" s="204">
        <v>40910000</v>
      </c>
      <c r="C1420" s="205" t="s">
        <v>3242</v>
      </c>
      <c r="D1420" s="201">
        <v>246319727.94</v>
      </c>
      <c r="E1420" s="201">
        <v>0</v>
      </c>
      <c r="F1420" s="201">
        <v>246319727.94</v>
      </c>
    </row>
    <row r="1421" spans="1:6" x14ac:dyDescent="0.2">
      <c r="A1421" s="200" t="s">
        <v>33</v>
      </c>
      <c r="B1421" s="204">
        <v>41100000</v>
      </c>
      <c r="C1421" s="205" t="s">
        <v>70</v>
      </c>
      <c r="D1421" s="201">
        <v>1009817377</v>
      </c>
      <c r="E1421" s="201">
        <v>0</v>
      </c>
      <c r="F1421" s="201">
        <v>1009817377</v>
      </c>
    </row>
    <row r="1422" spans="1:6" x14ac:dyDescent="0.2">
      <c r="A1422" s="200" t="s">
        <v>33</v>
      </c>
      <c r="B1422" s="204">
        <v>41600000</v>
      </c>
      <c r="C1422" s="205" t="s">
        <v>291</v>
      </c>
      <c r="D1422" s="201">
        <v>1125736949.4000001</v>
      </c>
      <c r="E1422" s="201">
        <v>0</v>
      </c>
      <c r="F1422" s="201">
        <v>1125736949.4000001</v>
      </c>
    </row>
    <row r="1423" spans="1:6" x14ac:dyDescent="0.2">
      <c r="A1423" s="200" t="s">
        <v>33</v>
      </c>
      <c r="B1423" s="208">
        <v>41810000</v>
      </c>
      <c r="C1423" s="205" t="s">
        <v>1860</v>
      </c>
      <c r="D1423" s="201">
        <v>3559900.78</v>
      </c>
      <c r="E1423" s="201">
        <v>0</v>
      </c>
      <c r="F1423" s="201">
        <v>3559900.78</v>
      </c>
    </row>
    <row r="1424" spans="1:6" x14ac:dyDescent="0.2">
      <c r="A1424" s="200" t="s">
        <v>33</v>
      </c>
      <c r="B1424" s="208">
        <v>41910000</v>
      </c>
      <c r="C1424" s="205" t="s">
        <v>293</v>
      </c>
      <c r="D1424" s="201">
        <v>0</v>
      </c>
      <c r="E1424" s="201">
        <v>1218026359.1099999</v>
      </c>
      <c r="F1424" s="201">
        <v>-1218026359.1099999</v>
      </c>
    </row>
    <row r="1425" spans="1:6" x14ac:dyDescent="0.2">
      <c r="A1425" s="200" t="s">
        <v>33</v>
      </c>
      <c r="B1425" s="204">
        <v>41980000</v>
      </c>
      <c r="C1425" s="205" t="s">
        <v>295</v>
      </c>
      <c r="D1425" s="201">
        <v>0</v>
      </c>
      <c r="E1425" s="201">
        <v>4849732.8</v>
      </c>
      <c r="F1425" s="201">
        <v>-4849732.8</v>
      </c>
    </row>
    <row r="1426" spans="1:6" x14ac:dyDescent="0.2">
      <c r="A1426" s="200" t="s">
        <v>33</v>
      </c>
      <c r="B1426" s="204">
        <v>42110000</v>
      </c>
      <c r="C1426" s="205" t="s">
        <v>72</v>
      </c>
      <c r="D1426" s="201">
        <v>7026192.6100000003</v>
      </c>
      <c r="E1426" s="201">
        <v>0</v>
      </c>
      <c r="F1426" s="201">
        <v>7026192.6100000003</v>
      </c>
    </row>
    <row r="1427" spans="1:6" x14ac:dyDescent="0.2">
      <c r="A1427" s="200" t="s">
        <v>33</v>
      </c>
      <c r="B1427" s="208">
        <v>42510000</v>
      </c>
      <c r="C1427" s="205" t="s">
        <v>73</v>
      </c>
      <c r="D1427" s="201">
        <v>230000</v>
      </c>
      <c r="E1427" s="201">
        <v>0</v>
      </c>
      <c r="F1427" s="201">
        <v>230000</v>
      </c>
    </row>
    <row r="1428" spans="1:6" x14ac:dyDescent="0.2">
      <c r="A1428" s="200" t="s">
        <v>33</v>
      </c>
      <c r="B1428" s="204">
        <v>42520000</v>
      </c>
      <c r="C1428" s="205" t="s">
        <v>298</v>
      </c>
      <c r="D1428" s="201">
        <v>0</v>
      </c>
      <c r="E1428" s="201">
        <v>21667.66</v>
      </c>
      <c r="F1428" s="201">
        <v>-21667.66</v>
      </c>
    </row>
    <row r="1429" spans="1:6" x14ac:dyDescent="0.2">
      <c r="A1429" s="200" t="s">
        <v>33</v>
      </c>
      <c r="B1429" s="204">
        <v>42540000</v>
      </c>
      <c r="C1429" s="205" t="s">
        <v>309</v>
      </c>
      <c r="D1429" s="201">
        <v>1014502.33</v>
      </c>
      <c r="E1429" s="201">
        <v>0</v>
      </c>
      <c r="F1429" s="201">
        <v>1014502.33</v>
      </c>
    </row>
    <row r="1430" spans="1:6" x14ac:dyDescent="0.2">
      <c r="A1430" s="200" t="s">
        <v>33</v>
      </c>
      <c r="B1430" s="204">
        <v>42800000</v>
      </c>
      <c r="C1430" s="205" t="s">
        <v>300</v>
      </c>
      <c r="D1430" s="201">
        <v>0</v>
      </c>
      <c r="E1430" s="201">
        <v>73922784</v>
      </c>
      <c r="F1430" s="201">
        <v>-73922784</v>
      </c>
    </row>
    <row r="1431" spans="1:6" x14ac:dyDescent="0.2">
      <c r="A1431" s="200" t="s">
        <v>33</v>
      </c>
      <c r="B1431" s="204">
        <v>42820000</v>
      </c>
      <c r="C1431" s="205" t="s">
        <v>626</v>
      </c>
      <c r="D1431" s="201">
        <v>210000</v>
      </c>
      <c r="E1431" s="201">
        <v>0</v>
      </c>
      <c r="F1431" s="201">
        <v>210000</v>
      </c>
    </row>
    <row r="1432" spans="1:6" x14ac:dyDescent="0.2">
      <c r="A1432" s="200" t="s">
        <v>33</v>
      </c>
      <c r="B1432" s="204">
        <v>43100000</v>
      </c>
      <c r="C1432" s="205" t="s">
        <v>77</v>
      </c>
      <c r="D1432" s="201">
        <v>0</v>
      </c>
      <c r="E1432" s="201">
        <v>13000941.810000001</v>
      </c>
      <c r="F1432" s="201">
        <v>-13000941.810000001</v>
      </c>
    </row>
    <row r="1433" spans="1:6" x14ac:dyDescent="0.2">
      <c r="A1433" s="200" t="s">
        <v>33</v>
      </c>
      <c r="B1433" s="204">
        <v>43110000</v>
      </c>
      <c r="C1433" s="205" t="s">
        <v>301</v>
      </c>
      <c r="D1433" s="201">
        <v>0</v>
      </c>
      <c r="E1433" s="201">
        <v>804000</v>
      </c>
      <c r="F1433" s="201">
        <v>-804000</v>
      </c>
    </row>
    <row r="1434" spans="1:6" x14ac:dyDescent="0.2">
      <c r="A1434" s="200" t="s">
        <v>33</v>
      </c>
      <c r="B1434" s="204">
        <v>43200000</v>
      </c>
      <c r="C1434" s="205" t="s">
        <v>79</v>
      </c>
      <c r="D1434" s="201">
        <v>0</v>
      </c>
      <c r="E1434" s="201">
        <v>7795343.75</v>
      </c>
      <c r="F1434" s="201">
        <v>-7795343.75</v>
      </c>
    </row>
    <row r="1435" spans="1:6" x14ac:dyDescent="0.2">
      <c r="A1435" s="200" t="s">
        <v>33</v>
      </c>
      <c r="B1435" s="204">
        <v>43300000</v>
      </c>
      <c r="C1435" s="205" t="s">
        <v>80</v>
      </c>
      <c r="D1435" s="201">
        <v>0</v>
      </c>
      <c r="E1435" s="201">
        <v>254669.08</v>
      </c>
      <c r="F1435" s="201">
        <v>-254669.08</v>
      </c>
    </row>
    <row r="1436" spans="1:6" x14ac:dyDescent="0.2">
      <c r="A1436" s="200" t="s">
        <v>33</v>
      </c>
      <c r="B1436" s="204">
        <v>43400000</v>
      </c>
      <c r="C1436" s="205" t="s">
        <v>81</v>
      </c>
      <c r="D1436" s="201">
        <v>0</v>
      </c>
      <c r="E1436" s="201">
        <v>160000</v>
      </c>
      <c r="F1436" s="201">
        <v>-160000</v>
      </c>
    </row>
    <row r="1437" spans="1:6" x14ac:dyDescent="0.2">
      <c r="A1437" s="200" t="s">
        <v>33</v>
      </c>
      <c r="B1437" s="204">
        <v>43800000</v>
      </c>
      <c r="C1437" s="205" t="s">
        <v>2675</v>
      </c>
      <c r="D1437" s="201">
        <v>0</v>
      </c>
      <c r="E1437" s="201">
        <v>6025548</v>
      </c>
      <c r="F1437" s="201">
        <v>-6025548</v>
      </c>
    </row>
    <row r="1438" spans="1:6" x14ac:dyDescent="0.2">
      <c r="A1438" s="200" t="s">
        <v>33</v>
      </c>
      <c r="B1438" s="204">
        <v>44100000</v>
      </c>
      <c r="C1438" s="205" t="s">
        <v>82</v>
      </c>
      <c r="D1438" s="201">
        <v>0</v>
      </c>
      <c r="E1438" s="201">
        <v>18328370</v>
      </c>
      <c r="F1438" s="201">
        <v>-18328370</v>
      </c>
    </row>
    <row r="1439" spans="1:6" x14ac:dyDescent="0.2">
      <c r="A1439" s="200" t="s">
        <v>33</v>
      </c>
      <c r="B1439" s="208">
        <v>44200000</v>
      </c>
      <c r="C1439" s="205" t="s">
        <v>304</v>
      </c>
      <c r="D1439" s="201">
        <v>0</v>
      </c>
      <c r="E1439" s="201">
        <v>898979230</v>
      </c>
      <c r="F1439" s="201">
        <v>-898979230</v>
      </c>
    </row>
    <row r="1440" spans="1:6" x14ac:dyDescent="0.2">
      <c r="A1440" s="200" t="s">
        <v>33</v>
      </c>
      <c r="B1440" s="204">
        <v>44300000</v>
      </c>
      <c r="C1440" s="205" t="s">
        <v>305</v>
      </c>
      <c r="D1440" s="201">
        <v>337387272.68000001</v>
      </c>
      <c r="E1440" s="201">
        <v>0</v>
      </c>
      <c r="F1440" s="201">
        <v>337387272.68000001</v>
      </c>
    </row>
    <row r="1441" spans="1:6" x14ac:dyDescent="0.2">
      <c r="A1441" s="200" t="s">
        <v>33</v>
      </c>
      <c r="B1441" s="208">
        <v>44410000</v>
      </c>
      <c r="C1441" s="205" t="s">
        <v>308</v>
      </c>
      <c r="D1441" s="201">
        <v>119829093.83</v>
      </c>
      <c r="E1441" s="201">
        <v>0</v>
      </c>
      <c r="F1441" s="201">
        <v>119829093.83</v>
      </c>
    </row>
    <row r="1442" spans="1:6" x14ac:dyDescent="0.2">
      <c r="A1442" s="200" t="s">
        <v>33</v>
      </c>
      <c r="B1442" s="208">
        <v>44411000</v>
      </c>
      <c r="C1442" s="205" t="s">
        <v>84</v>
      </c>
      <c r="D1442" s="201">
        <v>0</v>
      </c>
      <c r="E1442" s="201">
        <v>2186426.3199999998</v>
      </c>
      <c r="F1442" s="201">
        <v>-2186426.3199999998</v>
      </c>
    </row>
    <row r="1443" spans="1:6" x14ac:dyDescent="0.2">
      <c r="A1443" s="200" t="s">
        <v>33</v>
      </c>
      <c r="B1443" s="204">
        <v>44412000</v>
      </c>
      <c r="C1443" s="205" t="s">
        <v>2351</v>
      </c>
      <c r="D1443" s="201">
        <v>2078209.2</v>
      </c>
      <c r="E1443" s="201">
        <v>0</v>
      </c>
      <c r="F1443" s="201">
        <v>2078209.2</v>
      </c>
    </row>
    <row r="1444" spans="1:6" x14ac:dyDescent="0.2">
      <c r="A1444" s="200" t="s">
        <v>33</v>
      </c>
      <c r="B1444" s="204">
        <v>44540000</v>
      </c>
      <c r="C1444" s="205" t="s">
        <v>638</v>
      </c>
      <c r="D1444" s="201">
        <v>0</v>
      </c>
      <c r="E1444" s="201">
        <v>104928919.43000001</v>
      </c>
      <c r="F1444" s="201">
        <v>-104928919.43000001</v>
      </c>
    </row>
    <row r="1445" spans="1:6" x14ac:dyDescent="0.2">
      <c r="A1445" s="200" t="s">
        <v>33</v>
      </c>
      <c r="B1445" s="204">
        <v>44561000</v>
      </c>
      <c r="C1445" s="205" t="s">
        <v>2760</v>
      </c>
      <c r="D1445" s="201">
        <v>24076807.629999999</v>
      </c>
      <c r="E1445" s="201">
        <v>0</v>
      </c>
      <c r="F1445" s="201">
        <v>24076807.629999999</v>
      </c>
    </row>
    <row r="1446" spans="1:6" x14ac:dyDescent="0.2">
      <c r="A1446" s="200" t="s">
        <v>33</v>
      </c>
      <c r="B1446" s="204">
        <v>44571000</v>
      </c>
      <c r="C1446" s="205" t="s">
        <v>94</v>
      </c>
      <c r="D1446" s="201">
        <v>0</v>
      </c>
      <c r="E1446" s="201">
        <v>910995115.29999995</v>
      </c>
      <c r="F1446" s="201">
        <v>-910995115.29999995</v>
      </c>
    </row>
    <row r="1447" spans="1:6" x14ac:dyDescent="0.2">
      <c r="A1447" s="200" t="s">
        <v>33</v>
      </c>
      <c r="B1447" s="204">
        <v>44581000</v>
      </c>
      <c r="C1447" s="205" t="s">
        <v>3249</v>
      </c>
      <c r="D1447" s="201">
        <v>26976120.800000001</v>
      </c>
      <c r="E1447" s="201">
        <v>0</v>
      </c>
      <c r="F1447" s="201">
        <v>26976120.800000001</v>
      </c>
    </row>
    <row r="1448" spans="1:6" x14ac:dyDescent="0.2">
      <c r="A1448" s="200" t="s">
        <v>33</v>
      </c>
      <c r="B1448" s="212">
        <v>45500001</v>
      </c>
      <c r="C1448" s="205" t="s">
        <v>95</v>
      </c>
      <c r="D1448" s="201">
        <v>0</v>
      </c>
      <c r="E1448" s="201">
        <v>3060374415.3800001</v>
      </c>
      <c r="F1448" s="201">
        <v>-3060374415.3800001</v>
      </c>
    </row>
    <row r="1449" spans="1:6" x14ac:dyDescent="0.2">
      <c r="A1449" s="200" t="s">
        <v>33</v>
      </c>
      <c r="B1449" s="208">
        <v>45500004</v>
      </c>
      <c r="C1449" s="205" t="s">
        <v>3251</v>
      </c>
      <c r="D1449" s="201">
        <v>0</v>
      </c>
      <c r="E1449" s="201">
        <v>438878472.19999999</v>
      </c>
      <c r="F1449" s="201">
        <v>-438878472.19999999</v>
      </c>
    </row>
    <row r="1450" spans="1:6" x14ac:dyDescent="0.2">
      <c r="A1450" s="200" t="s">
        <v>33</v>
      </c>
      <c r="B1450" s="204">
        <v>46200000</v>
      </c>
      <c r="C1450" s="205" t="s">
        <v>315</v>
      </c>
      <c r="D1450" s="201">
        <v>0</v>
      </c>
      <c r="E1450" s="201">
        <v>65377200</v>
      </c>
      <c r="F1450" s="201">
        <v>-65377200</v>
      </c>
    </row>
    <row r="1451" spans="1:6" x14ac:dyDescent="0.2">
      <c r="A1451" s="200" t="s">
        <v>33</v>
      </c>
      <c r="B1451" s="204">
        <v>46600000</v>
      </c>
      <c r="C1451" s="205" t="s">
        <v>316</v>
      </c>
      <c r="D1451" s="201">
        <v>57392178.369999997</v>
      </c>
      <c r="E1451" s="201">
        <v>0</v>
      </c>
      <c r="F1451" s="201">
        <v>57392178.369999997</v>
      </c>
    </row>
    <row r="1452" spans="1:6" x14ac:dyDescent="0.2">
      <c r="A1452" s="200" t="s">
        <v>33</v>
      </c>
      <c r="B1452" s="213">
        <v>46610000</v>
      </c>
      <c r="C1452" s="205" t="s">
        <v>123</v>
      </c>
      <c r="D1452" s="201">
        <v>373051389.56999999</v>
      </c>
      <c r="E1452" s="201">
        <v>0</v>
      </c>
      <c r="F1452" s="201">
        <v>373051389.56999999</v>
      </c>
    </row>
    <row r="1453" spans="1:6" x14ac:dyDescent="0.2">
      <c r="A1453" s="200" t="s">
        <v>33</v>
      </c>
      <c r="B1453" s="208">
        <v>46612000</v>
      </c>
      <c r="C1453" s="205" t="s">
        <v>1234</v>
      </c>
      <c r="D1453" s="201">
        <v>0</v>
      </c>
      <c r="E1453" s="201">
        <v>66743.360000000001</v>
      </c>
      <c r="F1453" s="201">
        <v>-66743.360000000001</v>
      </c>
    </row>
    <row r="1454" spans="1:6" x14ac:dyDescent="0.2">
      <c r="A1454" s="200" t="s">
        <v>33</v>
      </c>
      <c r="B1454" s="204">
        <v>46700000</v>
      </c>
      <c r="C1454" s="205" t="s">
        <v>1</v>
      </c>
      <c r="D1454" s="201">
        <v>1238018618.6600001</v>
      </c>
      <c r="E1454" s="201">
        <v>0</v>
      </c>
      <c r="F1454" s="201">
        <v>1238018618.6600001</v>
      </c>
    </row>
    <row r="1455" spans="1:6" x14ac:dyDescent="0.2">
      <c r="A1455" s="200" t="s">
        <v>33</v>
      </c>
      <c r="B1455" s="204">
        <v>46800000</v>
      </c>
      <c r="C1455" s="205" t="s">
        <v>5</v>
      </c>
      <c r="D1455" s="201">
        <v>0</v>
      </c>
      <c r="E1455" s="201">
        <v>158331549.28</v>
      </c>
      <c r="F1455" s="201">
        <v>-158331549.28</v>
      </c>
    </row>
    <row r="1456" spans="1:6" x14ac:dyDescent="0.2">
      <c r="A1456" s="200" t="s">
        <v>33</v>
      </c>
      <c r="B1456" s="204">
        <v>48600000</v>
      </c>
      <c r="C1456" s="205" t="s">
        <v>158</v>
      </c>
      <c r="D1456" s="201">
        <v>97269371.920000002</v>
      </c>
      <c r="E1456" s="201">
        <v>0</v>
      </c>
      <c r="F1456" s="201">
        <v>97269371.920000002</v>
      </c>
    </row>
    <row r="1457" spans="1:6" x14ac:dyDescent="0.2">
      <c r="A1457" s="200" t="s">
        <v>33</v>
      </c>
      <c r="B1457" s="204">
        <v>49100000</v>
      </c>
      <c r="C1457" s="205" t="s">
        <v>336</v>
      </c>
      <c r="D1457" s="201">
        <v>0</v>
      </c>
      <c r="E1457" s="201">
        <v>818140769.89999998</v>
      </c>
      <c r="F1457" s="201">
        <v>-818140769.89999998</v>
      </c>
    </row>
    <row r="1458" spans="1:6" x14ac:dyDescent="0.2">
      <c r="A1458" s="200" t="s">
        <v>33</v>
      </c>
      <c r="B1458" s="204">
        <v>51110000</v>
      </c>
      <c r="C1458" s="205" t="s">
        <v>337</v>
      </c>
      <c r="D1458" s="201">
        <v>165161001.38999999</v>
      </c>
      <c r="E1458" s="201">
        <v>0</v>
      </c>
      <c r="F1458" s="201">
        <v>165161001.38999999</v>
      </c>
    </row>
    <row r="1459" spans="1:6" x14ac:dyDescent="0.2">
      <c r="A1459" s="200" t="s">
        <v>33</v>
      </c>
      <c r="B1459" s="204">
        <v>51154000</v>
      </c>
      <c r="C1459" s="205" t="s">
        <v>1830</v>
      </c>
      <c r="D1459" s="201">
        <v>11200000</v>
      </c>
      <c r="E1459" s="201">
        <v>0</v>
      </c>
      <c r="F1459" s="201">
        <v>11200000</v>
      </c>
    </row>
    <row r="1460" spans="1:6" x14ac:dyDescent="0.2">
      <c r="A1460" s="200" t="s">
        <v>33</v>
      </c>
      <c r="B1460" s="204">
        <v>51211000</v>
      </c>
      <c r="C1460" s="205" t="s">
        <v>343</v>
      </c>
      <c r="D1460" s="201">
        <v>14955511.720000001</v>
      </c>
      <c r="E1460" s="201">
        <v>0</v>
      </c>
      <c r="F1460" s="201">
        <v>14955511.720000001</v>
      </c>
    </row>
    <row r="1461" spans="1:6" x14ac:dyDescent="0.2">
      <c r="A1461" s="200" t="s">
        <v>33</v>
      </c>
      <c r="B1461" s="204">
        <v>51221000</v>
      </c>
      <c r="C1461" s="205" t="s">
        <v>345</v>
      </c>
      <c r="D1461" s="201">
        <v>23566259.68</v>
      </c>
      <c r="E1461" s="201">
        <v>0</v>
      </c>
      <c r="F1461" s="201">
        <v>23566259.68</v>
      </c>
    </row>
    <row r="1462" spans="1:6" x14ac:dyDescent="0.2">
      <c r="A1462" s="200" t="s">
        <v>33</v>
      </c>
      <c r="B1462" s="204">
        <v>51231000</v>
      </c>
      <c r="C1462" s="205" t="s">
        <v>347</v>
      </c>
      <c r="D1462" s="201">
        <v>2385464.56</v>
      </c>
      <c r="E1462" s="201">
        <v>0</v>
      </c>
      <c r="F1462" s="201">
        <v>2385464.56</v>
      </c>
    </row>
    <row r="1463" spans="1:6" x14ac:dyDescent="0.2">
      <c r="A1463" s="200" t="s">
        <v>33</v>
      </c>
      <c r="B1463" s="204">
        <v>51241000</v>
      </c>
      <c r="C1463" s="205" t="s">
        <v>159</v>
      </c>
      <c r="D1463" s="201">
        <v>110742328.06</v>
      </c>
      <c r="E1463" s="201">
        <v>0</v>
      </c>
      <c r="F1463" s="201">
        <v>110742328.06</v>
      </c>
    </row>
    <row r="1464" spans="1:6" x14ac:dyDescent="0.2">
      <c r="A1464" s="200" t="s">
        <v>33</v>
      </c>
      <c r="B1464" s="208">
        <v>51251000</v>
      </c>
      <c r="C1464" s="205" t="s">
        <v>405</v>
      </c>
      <c r="D1464" s="201">
        <v>8414356.4399999995</v>
      </c>
      <c r="E1464" s="201">
        <v>0</v>
      </c>
      <c r="F1464" s="201">
        <v>8414356.4399999995</v>
      </c>
    </row>
    <row r="1465" spans="1:6" x14ac:dyDescent="0.2">
      <c r="A1465" s="200" t="s">
        <v>33</v>
      </c>
      <c r="B1465" s="204">
        <v>51800000</v>
      </c>
      <c r="C1465" s="205" t="s">
        <v>407</v>
      </c>
      <c r="D1465" s="201">
        <v>0</v>
      </c>
      <c r="E1465" s="201">
        <v>871512.39</v>
      </c>
      <c r="F1465" s="201">
        <v>-871512.39</v>
      </c>
    </row>
    <row r="1466" spans="1:6" x14ac:dyDescent="0.2">
      <c r="A1466" s="200" t="s">
        <v>33</v>
      </c>
      <c r="B1466" s="204">
        <v>53100000</v>
      </c>
      <c r="C1466" s="205" t="s">
        <v>3044</v>
      </c>
      <c r="D1466" s="201">
        <v>25267.79</v>
      </c>
      <c r="E1466" s="201">
        <v>0</v>
      </c>
      <c r="F1466" s="201">
        <v>25267.79</v>
      </c>
    </row>
    <row r="1467" spans="1:6" x14ac:dyDescent="0.2">
      <c r="A1467" s="200" t="s">
        <v>33</v>
      </c>
      <c r="B1467" s="204">
        <v>53400000</v>
      </c>
      <c r="C1467" s="205" t="s">
        <v>3345</v>
      </c>
      <c r="D1467" s="201">
        <v>3335123.05</v>
      </c>
      <c r="E1467" s="201">
        <v>0</v>
      </c>
      <c r="F1467" s="201">
        <v>3335123.05</v>
      </c>
    </row>
    <row r="1468" spans="1:6" x14ac:dyDescent="0.2">
      <c r="A1468" s="200" t="s">
        <v>33</v>
      </c>
      <c r="B1468" s="204">
        <v>60600000</v>
      </c>
      <c r="C1468" s="205" t="s">
        <v>376</v>
      </c>
      <c r="D1468" s="201">
        <v>954504523.28999996</v>
      </c>
      <c r="E1468" s="201">
        <v>0</v>
      </c>
      <c r="F1468" s="201">
        <v>954504523.28999996</v>
      </c>
    </row>
    <row r="1469" spans="1:6" x14ac:dyDescent="0.2">
      <c r="A1469" s="200" t="s">
        <v>33</v>
      </c>
      <c r="B1469" s="204">
        <v>60701000</v>
      </c>
      <c r="C1469" s="205" t="s">
        <v>1385</v>
      </c>
      <c r="D1469" s="201">
        <v>37660</v>
      </c>
      <c r="E1469" s="201">
        <v>0</v>
      </c>
      <c r="F1469" s="201">
        <v>37660</v>
      </c>
    </row>
    <row r="1470" spans="1:6" x14ac:dyDescent="0.2">
      <c r="A1470" s="200" t="s">
        <v>33</v>
      </c>
      <c r="B1470" s="204">
        <v>60800000</v>
      </c>
      <c r="C1470" s="205" t="s">
        <v>390</v>
      </c>
      <c r="D1470" s="201">
        <v>0</v>
      </c>
      <c r="E1470" s="201">
        <v>5171051.21</v>
      </c>
      <c r="F1470" s="201">
        <v>-5171051.21</v>
      </c>
    </row>
    <row r="1471" spans="1:6" x14ac:dyDescent="0.2">
      <c r="A1471" s="200" t="s">
        <v>33</v>
      </c>
      <c r="B1471" s="208">
        <v>61100000</v>
      </c>
      <c r="C1471" s="205" t="s">
        <v>173</v>
      </c>
      <c r="D1471" s="201">
        <v>280290311.79000002</v>
      </c>
      <c r="E1471" s="201">
        <v>0</v>
      </c>
      <c r="F1471" s="201">
        <v>280290311.79000002</v>
      </c>
    </row>
    <row r="1472" spans="1:6" x14ac:dyDescent="0.2">
      <c r="A1472" s="200" t="s">
        <v>33</v>
      </c>
      <c r="B1472" s="204">
        <v>61300000</v>
      </c>
      <c r="C1472" s="205" t="s">
        <v>737</v>
      </c>
      <c r="D1472" s="201">
        <v>1376214485.4200001</v>
      </c>
      <c r="E1472" s="201">
        <v>0</v>
      </c>
      <c r="F1472" s="201">
        <v>1376214485.4200001</v>
      </c>
    </row>
    <row r="1473" spans="1:6" x14ac:dyDescent="0.2">
      <c r="A1473" s="200" t="s">
        <v>33</v>
      </c>
      <c r="B1473" s="204">
        <v>61303000</v>
      </c>
      <c r="C1473" s="205" t="s">
        <v>406</v>
      </c>
      <c r="D1473" s="201">
        <v>6679825.4699999997</v>
      </c>
      <c r="E1473" s="201">
        <v>0</v>
      </c>
      <c r="F1473" s="201">
        <v>6679825.4699999997</v>
      </c>
    </row>
    <row r="1474" spans="1:6" x14ac:dyDescent="0.2">
      <c r="A1474" s="200" t="s">
        <v>33</v>
      </c>
      <c r="B1474" s="204">
        <v>61500000</v>
      </c>
      <c r="C1474" s="205" t="s">
        <v>409</v>
      </c>
      <c r="D1474" s="201">
        <v>259411532.91</v>
      </c>
      <c r="E1474" s="201">
        <v>0</v>
      </c>
      <c r="F1474" s="201">
        <v>259411532.91</v>
      </c>
    </row>
    <row r="1475" spans="1:6" x14ac:dyDescent="0.2">
      <c r="A1475" s="200" t="s">
        <v>33</v>
      </c>
      <c r="B1475" s="204">
        <v>61502000</v>
      </c>
      <c r="C1475" s="205" t="s">
        <v>180</v>
      </c>
      <c r="D1475" s="201">
        <v>41535</v>
      </c>
      <c r="E1475" s="201">
        <v>0</v>
      </c>
      <c r="F1475" s="201">
        <v>41535</v>
      </c>
    </row>
    <row r="1476" spans="1:6" x14ac:dyDescent="0.2">
      <c r="A1476" s="200" t="s">
        <v>33</v>
      </c>
      <c r="B1476" s="204">
        <v>61600000</v>
      </c>
      <c r="C1476" s="205" t="s">
        <v>417</v>
      </c>
      <c r="D1476" s="201">
        <v>152655888.06999999</v>
      </c>
      <c r="E1476" s="201">
        <v>0</v>
      </c>
      <c r="F1476" s="201">
        <v>152655888.06999999</v>
      </c>
    </row>
    <row r="1477" spans="1:6" x14ac:dyDescent="0.2">
      <c r="A1477" s="200" t="s">
        <v>33</v>
      </c>
      <c r="B1477" s="204">
        <v>61603000</v>
      </c>
      <c r="C1477" s="205" t="s">
        <v>1598</v>
      </c>
      <c r="D1477" s="201">
        <v>42636</v>
      </c>
      <c r="E1477" s="201">
        <v>0</v>
      </c>
      <c r="F1477" s="201">
        <v>42636</v>
      </c>
    </row>
    <row r="1478" spans="1:6" x14ac:dyDescent="0.2">
      <c r="A1478" s="200" t="s">
        <v>33</v>
      </c>
      <c r="B1478" s="204">
        <v>61800000</v>
      </c>
      <c r="C1478" s="205" t="s">
        <v>184</v>
      </c>
      <c r="D1478" s="201">
        <v>837955</v>
      </c>
      <c r="E1478" s="201">
        <v>0</v>
      </c>
      <c r="F1478" s="201">
        <v>837955</v>
      </c>
    </row>
    <row r="1479" spans="1:6" x14ac:dyDescent="0.2">
      <c r="A1479" s="200" t="s">
        <v>33</v>
      </c>
      <c r="B1479" s="204">
        <v>62100000</v>
      </c>
      <c r="C1479" s="205" t="s">
        <v>422</v>
      </c>
      <c r="D1479" s="201">
        <v>187804113.72</v>
      </c>
      <c r="E1479" s="201">
        <v>0</v>
      </c>
      <c r="F1479" s="201">
        <v>187804113.72</v>
      </c>
    </row>
    <row r="1480" spans="1:6" x14ac:dyDescent="0.2">
      <c r="A1480" s="200" t="s">
        <v>33</v>
      </c>
      <c r="B1480" s="204">
        <v>62200000</v>
      </c>
      <c r="C1480" s="205" t="s">
        <v>425</v>
      </c>
      <c r="D1480" s="201">
        <v>201080035.22</v>
      </c>
      <c r="E1480" s="201">
        <v>0</v>
      </c>
      <c r="F1480" s="201">
        <v>201080035.22</v>
      </c>
    </row>
    <row r="1481" spans="1:6" x14ac:dyDescent="0.2">
      <c r="A1481" s="200" t="s">
        <v>33</v>
      </c>
      <c r="B1481" s="204">
        <v>62300000</v>
      </c>
      <c r="C1481" s="205" t="s">
        <v>191</v>
      </c>
      <c r="D1481" s="201">
        <v>82046139.719999999</v>
      </c>
      <c r="E1481" s="201">
        <v>0</v>
      </c>
      <c r="F1481" s="201">
        <v>82046139.719999999</v>
      </c>
    </row>
    <row r="1482" spans="1:6" x14ac:dyDescent="0.2">
      <c r="A1482" s="200" t="s">
        <v>33</v>
      </c>
      <c r="B1482" s="204">
        <v>62401000</v>
      </c>
      <c r="C1482" s="205" t="s">
        <v>433</v>
      </c>
      <c r="D1482" s="201">
        <v>2184000</v>
      </c>
      <c r="E1482" s="201">
        <v>0</v>
      </c>
      <c r="F1482" s="201">
        <v>2184000</v>
      </c>
    </row>
    <row r="1483" spans="1:6" x14ac:dyDescent="0.2">
      <c r="A1483" s="200" t="s">
        <v>33</v>
      </c>
      <c r="B1483" s="204">
        <v>62501000</v>
      </c>
      <c r="C1483" s="205" t="s">
        <v>195</v>
      </c>
      <c r="D1483" s="201">
        <v>46378625</v>
      </c>
      <c r="E1483" s="201">
        <v>0</v>
      </c>
      <c r="F1483" s="201">
        <v>46378625</v>
      </c>
    </row>
    <row r="1484" spans="1:6" x14ac:dyDescent="0.2">
      <c r="A1484" s="200" t="s">
        <v>33</v>
      </c>
      <c r="B1484" s="204">
        <v>62601000</v>
      </c>
      <c r="C1484" s="205" t="s">
        <v>440</v>
      </c>
      <c r="D1484" s="201">
        <v>75344798.329999998</v>
      </c>
      <c r="E1484" s="201">
        <v>0</v>
      </c>
      <c r="F1484" s="201">
        <v>75344798.329999998</v>
      </c>
    </row>
    <row r="1485" spans="1:6" x14ac:dyDescent="0.2">
      <c r="A1485" s="200" t="s">
        <v>33</v>
      </c>
      <c r="B1485" s="204">
        <v>62605000</v>
      </c>
      <c r="C1485" s="205" t="s">
        <v>748</v>
      </c>
      <c r="D1485" s="201">
        <v>1836452.24</v>
      </c>
      <c r="E1485" s="201">
        <v>0</v>
      </c>
      <c r="F1485" s="201">
        <v>1836452.24</v>
      </c>
    </row>
    <row r="1486" spans="1:6" x14ac:dyDescent="0.2">
      <c r="A1486" s="200" t="s">
        <v>33</v>
      </c>
      <c r="B1486" s="204">
        <v>62701000</v>
      </c>
      <c r="C1486" s="205" t="s">
        <v>207</v>
      </c>
      <c r="D1486" s="201">
        <v>11133043.630000001</v>
      </c>
      <c r="E1486" s="201">
        <v>0</v>
      </c>
      <c r="F1486" s="201">
        <v>11133043.630000001</v>
      </c>
    </row>
    <row r="1487" spans="1:6" x14ac:dyDescent="0.2">
      <c r="A1487" s="200" t="s">
        <v>33</v>
      </c>
      <c r="B1487" s="204">
        <v>62702000</v>
      </c>
      <c r="C1487" s="205" t="s">
        <v>537</v>
      </c>
      <c r="D1487" s="201">
        <v>3600</v>
      </c>
      <c r="E1487" s="201">
        <v>0</v>
      </c>
      <c r="F1487" s="201">
        <v>3600</v>
      </c>
    </row>
    <row r="1488" spans="1:6" x14ac:dyDescent="0.2">
      <c r="A1488" s="200" t="s">
        <v>33</v>
      </c>
      <c r="B1488" s="204">
        <v>62900000</v>
      </c>
      <c r="C1488" s="205" t="s">
        <v>1834</v>
      </c>
      <c r="D1488" s="201">
        <v>0</v>
      </c>
      <c r="E1488" s="201">
        <v>46000</v>
      </c>
      <c r="F1488" s="201">
        <v>-46000</v>
      </c>
    </row>
    <row r="1489" spans="1:6" x14ac:dyDescent="0.2">
      <c r="A1489" s="200" t="s">
        <v>33</v>
      </c>
      <c r="B1489" s="208">
        <v>63501000</v>
      </c>
      <c r="C1489" s="205" t="s">
        <v>465</v>
      </c>
      <c r="D1489" s="201">
        <v>68634</v>
      </c>
      <c r="E1489" s="201">
        <v>0</v>
      </c>
      <c r="F1489" s="201">
        <v>68634</v>
      </c>
    </row>
    <row r="1490" spans="1:6" x14ac:dyDescent="0.2">
      <c r="A1490" s="200" t="s">
        <v>33</v>
      </c>
      <c r="B1490" s="204">
        <v>63502000</v>
      </c>
      <c r="C1490" s="205" t="s">
        <v>470</v>
      </c>
      <c r="D1490" s="201">
        <v>634403010</v>
      </c>
      <c r="E1490" s="201">
        <v>0</v>
      </c>
      <c r="F1490" s="201">
        <v>634403010</v>
      </c>
    </row>
    <row r="1491" spans="1:6" x14ac:dyDescent="0.2">
      <c r="A1491" s="200" t="s">
        <v>33</v>
      </c>
      <c r="B1491" s="204">
        <v>63503000</v>
      </c>
      <c r="C1491" s="205" t="s">
        <v>213</v>
      </c>
      <c r="D1491" s="201">
        <v>47349</v>
      </c>
      <c r="E1491" s="201">
        <v>0</v>
      </c>
      <c r="F1491" s="201">
        <v>47349</v>
      </c>
    </row>
    <row r="1492" spans="1:6" x14ac:dyDescent="0.2">
      <c r="A1492" s="200" t="s">
        <v>33</v>
      </c>
      <c r="B1492" s="204">
        <v>63504000</v>
      </c>
      <c r="C1492" s="205" t="s">
        <v>472</v>
      </c>
      <c r="D1492" s="201">
        <v>17436153.039999999</v>
      </c>
      <c r="E1492" s="201">
        <v>0</v>
      </c>
      <c r="F1492" s="201">
        <v>17436153.039999999</v>
      </c>
    </row>
    <row r="1493" spans="1:6" x14ac:dyDescent="0.2">
      <c r="A1493" s="200" t="s">
        <v>33</v>
      </c>
      <c r="B1493" s="204">
        <v>63506000</v>
      </c>
      <c r="C1493" s="205" t="s">
        <v>474</v>
      </c>
      <c r="D1493" s="201">
        <v>1472869</v>
      </c>
      <c r="E1493" s="201">
        <v>0</v>
      </c>
      <c r="F1493" s="201">
        <v>1472869</v>
      </c>
    </row>
    <row r="1494" spans="1:6" x14ac:dyDescent="0.2">
      <c r="A1494" s="200" t="s">
        <v>33</v>
      </c>
      <c r="B1494" s="204">
        <v>63508000</v>
      </c>
      <c r="C1494" s="219" t="s">
        <v>1063</v>
      </c>
      <c r="D1494" s="201">
        <v>121555</v>
      </c>
      <c r="E1494" s="201">
        <v>0</v>
      </c>
      <c r="F1494" s="201">
        <v>121555</v>
      </c>
    </row>
    <row r="1495" spans="1:6" x14ac:dyDescent="0.2">
      <c r="A1495" s="200" t="s">
        <v>33</v>
      </c>
      <c r="B1495" s="204">
        <v>64101000</v>
      </c>
      <c r="C1495" s="205" t="s">
        <v>216</v>
      </c>
      <c r="D1495" s="201">
        <v>952877561.17999995</v>
      </c>
      <c r="E1495" s="201">
        <v>0</v>
      </c>
      <c r="F1495" s="201">
        <v>952877561.17999995</v>
      </c>
    </row>
    <row r="1496" spans="1:6" x14ac:dyDescent="0.2">
      <c r="A1496" s="200" t="s">
        <v>33</v>
      </c>
      <c r="B1496" s="204">
        <v>64501000</v>
      </c>
      <c r="C1496" s="205" t="s">
        <v>483</v>
      </c>
      <c r="D1496" s="201">
        <v>91298611.689999998</v>
      </c>
      <c r="E1496" s="201">
        <v>0</v>
      </c>
      <c r="F1496" s="201">
        <v>91298611.689999998</v>
      </c>
    </row>
    <row r="1497" spans="1:6" x14ac:dyDescent="0.2">
      <c r="A1497" s="200" t="s">
        <v>33</v>
      </c>
      <c r="B1497" s="208">
        <v>64801000</v>
      </c>
      <c r="C1497" s="205" t="s">
        <v>556</v>
      </c>
      <c r="D1497" s="201">
        <v>13986035</v>
      </c>
      <c r="E1497" s="201">
        <v>0</v>
      </c>
      <c r="F1497" s="201">
        <v>13986035</v>
      </c>
    </row>
    <row r="1498" spans="1:6" x14ac:dyDescent="0.2">
      <c r="A1498" s="200" t="s">
        <v>33</v>
      </c>
      <c r="B1498" s="204">
        <v>64803000</v>
      </c>
      <c r="C1498" s="205" t="s">
        <v>558</v>
      </c>
      <c r="D1498" s="201">
        <v>566000</v>
      </c>
      <c r="E1498" s="201">
        <v>0</v>
      </c>
      <c r="F1498" s="201">
        <v>566000</v>
      </c>
    </row>
    <row r="1499" spans="1:6" x14ac:dyDescent="0.2">
      <c r="A1499" s="200" t="s">
        <v>33</v>
      </c>
      <c r="B1499" s="204">
        <v>64807000</v>
      </c>
      <c r="C1499" s="205" t="s">
        <v>1835</v>
      </c>
      <c r="D1499" s="201">
        <v>166480</v>
      </c>
      <c r="E1499" s="201">
        <v>0</v>
      </c>
      <c r="F1499" s="201">
        <v>166480</v>
      </c>
    </row>
    <row r="1500" spans="1:6" x14ac:dyDescent="0.2">
      <c r="A1500" s="200" t="s">
        <v>33</v>
      </c>
      <c r="B1500" s="204">
        <v>65100000</v>
      </c>
      <c r="C1500" s="205" t="s">
        <v>228</v>
      </c>
      <c r="D1500" s="201">
        <v>2953224.02</v>
      </c>
      <c r="E1500" s="201">
        <v>0</v>
      </c>
      <c r="F1500" s="201">
        <v>2953224.02</v>
      </c>
    </row>
    <row r="1501" spans="1:6" x14ac:dyDescent="0.2">
      <c r="A1501" s="200" t="s">
        <v>33</v>
      </c>
      <c r="B1501" s="204">
        <v>65601000</v>
      </c>
      <c r="C1501" s="205" t="s">
        <v>561</v>
      </c>
      <c r="D1501" s="201">
        <v>631000</v>
      </c>
      <c r="E1501" s="201">
        <v>0</v>
      </c>
      <c r="F1501" s="201">
        <v>631000</v>
      </c>
    </row>
    <row r="1502" spans="1:6" x14ac:dyDescent="0.2">
      <c r="A1502" s="200" t="s">
        <v>33</v>
      </c>
      <c r="B1502" s="204">
        <v>65602000</v>
      </c>
      <c r="C1502" s="205" t="s">
        <v>229</v>
      </c>
      <c r="D1502" s="201">
        <v>112533</v>
      </c>
      <c r="E1502" s="201">
        <v>0</v>
      </c>
      <c r="F1502" s="201">
        <v>112533</v>
      </c>
    </row>
    <row r="1503" spans="1:6" x14ac:dyDescent="0.2">
      <c r="A1503" s="200" t="s">
        <v>33</v>
      </c>
      <c r="B1503" s="204">
        <v>65700000</v>
      </c>
      <c r="C1503" s="205" t="s">
        <v>766</v>
      </c>
      <c r="D1503" s="201">
        <v>44601319.759999998</v>
      </c>
      <c r="E1503" s="201">
        <v>0</v>
      </c>
      <c r="F1503" s="201">
        <v>44601319.759999998</v>
      </c>
    </row>
    <row r="1504" spans="1:6" x14ac:dyDescent="0.2">
      <c r="A1504" s="200" t="s">
        <v>33</v>
      </c>
      <c r="B1504" s="204">
        <v>66100000</v>
      </c>
      <c r="C1504" s="205" t="s">
        <v>500</v>
      </c>
      <c r="D1504" s="201">
        <v>300294464.50999999</v>
      </c>
      <c r="E1504" s="201">
        <v>0</v>
      </c>
      <c r="F1504" s="201">
        <v>300294464.50999999</v>
      </c>
    </row>
    <row r="1505" spans="1:6" x14ac:dyDescent="0.2">
      <c r="A1505" s="200" t="s">
        <v>33</v>
      </c>
      <c r="B1505" s="204">
        <v>66600000</v>
      </c>
      <c r="C1505" s="205" t="s">
        <v>232</v>
      </c>
      <c r="D1505" s="201">
        <v>2830396.85</v>
      </c>
      <c r="E1505" s="201">
        <v>0</v>
      </c>
      <c r="F1505" s="201">
        <v>2830396.85</v>
      </c>
    </row>
    <row r="1506" spans="1:6" x14ac:dyDescent="0.2">
      <c r="A1506" s="200" t="s">
        <v>33</v>
      </c>
      <c r="B1506" s="204">
        <v>68112000</v>
      </c>
      <c r="C1506" s="205" t="s">
        <v>511</v>
      </c>
      <c r="D1506" s="201">
        <v>2018330850</v>
      </c>
      <c r="E1506" s="201">
        <v>0</v>
      </c>
      <c r="F1506" s="201">
        <v>2018330850</v>
      </c>
    </row>
    <row r="1507" spans="1:6" x14ac:dyDescent="0.2">
      <c r="A1507" s="200" t="s">
        <v>33</v>
      </c>
      <c r="B1507" s="204">
        <v>68500000</v>
      </c>
      <c r="C1507" s="205" t="s">
        <v>512</v>
      </c>
      <c r="D1507" s="201">
        <v>224440186.13999999</v>
      </c>
      <c r="E1507" s="201">
        <v>0</v>
      </c>
      <c r="F1507" s="201">
        <v>224440186.13999999</v>
      </c>
    </row>
    <row r="1508" spans="1:6" x14ac:dyDescent="0.2">
      <c r="A1508" s="200" t="s">
        <v>33</v>
      </c>
      <c r="B1508" s="204">
        <v>70600000</v>
      </c>
      <c r="C1508" s="205" t="s">
        <v>521</v>
      </c>
      <c r="D1508" s="201">
        <v>0</v>
      </c>
      <c r="E1508" s="201">
        <v>7212808138.2600002</v>
      </c>
      <c r="F1508" s="201">
        <v>-7212808138.2600002</v>
      </c>
    </row>
    <row r="1509" spans="1:6" x14ac:dyDescent="0.2">
      <c r="A1509" s="200" t="s">
        <v>33</v>
      </c>
      <c r="B1509" s="204">
        <v>70640000</v>
      </c>
      <c r="C1509" s="205" t="s">
        <v>2059</v>
      </c>
      <c r="D1509" s="201">
        <v>0</v>
      </c>
      <c r="E1509" s="201">
        <v>223041007.88</v>
      </c>
      <c r="F1509" s="201">
        <v>-223041007.88</v>
      </c>
    </row>
    <row r="1510" spans="1:6" x14ac:dyDescent="0.2">
      <c r="A1510" s="200" t="s">
        <v>33</v>
      </c>
      <c r="B1510" s="204">
        <v>70800000</v>
      </c>
      <c r="C1510" s="205" t="s">
        <v>522</v>
      </c>
      <c r="D1510" s="201">
        <v>0</v>
      </c>
      <c r="E1510" s="201">
        <v>704298037.54999995</v>
      </c>
      <c r="F1510" s="201">
        <v>-704298037.54999995</v>
      </c>
    </row>
    <row r="1511" spans="1:6" x14ac:dyDescent="0.2">
      <c r="A1511" s="200" t="s">
        <v>33</v>
      </c>
      <c r="B1511" s="204">
        <v>75800000</v>
      </c>
      <c r="C1511" s="205" t="s">
        <v>237</v>
      </c>
      <c r="D1511" s="201">
        <v>0</v>
      </c>
      <c r="E1511" s="201">
        <v>502481167.35000002</v>
      </c>
      <c r="F1511" s="201">
        <v>-502481167.35000002</v>
      </c>
    </row>
    <row r="1512" spans="1:6" x14ac:dyDescent="0.2">
      <c r="A1512" s="200" t="s">
        <v>33</v>
      </c>
      <c r="B1512" s="204">
        <v>76500000</v>
      </c>
      <c r="C1512" s="205" t="s">
        <v>527</v>
      </c>
      <c r="D1512" s="201">
        <v>0</v>
      </c>
      <c r="E1512" s="201">
        <v>4046008.9</v>
      </c>
      <c r="F1512" s="201">
        <v>-4046008.9</v>
      </c>
    </row>
    <row r="1513" spans="1:6" x14ac:dyDescent="0.2">
      <c r="A1513" s="200" t="s">
        <v>33</v>
      </c>
      <c r="B1513" s="204">
        <v>76880000</v>
      </c>
      <c r="C1513" s="205" t="s">
        <v>575</v>
      </c>
      <c r="D1513" s="201">
        <v>0</v>
      </c>
      <c r="E1513" s="201">
        <v>34204435.390000001</v>
      </c>
      <c r="F1513" s="201">
        <v>-34204435.390000001</v>
      </c>
    </row>
    <row r="1514" spans="1:6" x14ac:dyDescent="0.2">
      <c r="A1514" s="200" t="s">
        <v>33</v>
      </c>
      <c r="B1514" s="204">
        <v>78500000</v>
      </c>
      <c r="C1514" s="205" t="s">
        <v>529</v>
      </c>
      <c r="D1514" s="201">
        <v>0</v>
      </c>
      <c r="E1514" s="201">
        <v>497463262.86000001</v>
      </c>
      <c r="F1514" s="201">
        <v>-497463262.86000001</v>
      </c>
    </row>
    <row r="1515" spans="1:6" x14ac:dyDescent="0.2">
      <c r="A1515" s="200" t="s">
        <v>37</v>
      </c>
      <c r="B1515" s="204">
        <v>10100000</v>
      </c>
      <c r="C1515" s="205" t="s">
        <v>43</v>
      </c>
      <c r="D1515" s="201">
        <v>0</v>
      </c>
      <c r="E1515" s="201">
        <v>1350000000</v>
      </c>
      <c r="F1515" s="201">
        <v>-1350000000</v>
      </c>
    </row>
    <row r="1516" spans="1:6" x14ac:dyDescent="0.2">
      <c r="A1516" s="200" t="s">
        <v>37</v>
      </c>
      <c r="B1516" s="204">
        <v>11900000</v>
      </c>
      <c r="C1516" s="215" t="s">
        <v>1465</v>
      </c>
      <c r="D1516" s="201">
        <v>181010978.31999999</v>
      </c>
      <c r="E1516" s="201">
        <v>0</v>
      </c>
      <c r="F1516" s="201">
        <v>181010978.31999999</v>
      </c>
    </row>
    <row r="1517" spans="1:6" x14ac:dyDescent="0.2">
      <c r="A1517" s="200" t="s">
        <v>37</v>
      </c>
      <c r="B1517" s="204">
        <v>12000000</v>
      </c>
      <c r="C1517" s="205" t="s">
        <v>3206</v>
      </c>
      <c r="D1517" s="201">
        <v>0</v>
      </c>
      <c r="E1517" s="201">
        <v>342225071.25999999</v>
      </c>
      <c r="F1517" s="201">
        <v>-342225071.25999999</v>
      </c>
    </row>
    <row r="1518" spans="1:6" x14ac:dyDescent="0.2">
      <c r="A1518" s="200" t="s">
        <v>37</v>
      </c>
      <c r="B1518" s="204">
        <v>16413000</v>
      </c>
      <c r="C1518" s="205" t="s">
        <v>1960</v>
      </c>
      <c r="D1518" s="201">
        <v>0</v>
      </c>
      <c r="E1518" s="201">
        <v>4252220308.3600001</v>
      </c>
      <c r="F1518" s="201">
        <v>-4252220308.3600001</v>
      </c>
    </row>
    <row r="1519" spans="1:6" x14ac:dyDescent="0.2">
      <c r="A1519" s="200" t="s">
        <v>37</v>
      </c>
      <c r="B1519" s="213">
        <v>16500000</v>
      </c>
      <c r="C1519" s="214" t="s">
        <v>3212</v>
      </c>
      <c r="D1519" s="201">
        <v>0</v>
      </c>
      <c r="E1519" s="201">
        <v>64226194.960000001</v>
      </c>
      <c r="F1519" s="201">
        <v>-64226194.960000001</v>
      </c>
    </row>
    <row r="1520" spans="1:6" x14ac:dyDescent="0.2">
      <c r="A1520" s="200" t="s">
        <v>37</v>
      </c>
      <c r="B1520" s="208">
        <v>21100000</v>
      </c>
      <c r="C1520" s="205" t="s">
        <v>250</v>
      </c>
      <c r="D1520" s="201">
        <v>1038189386.95</v>
      </c>
      <c r="E1520" s="201">
        <v>0</v>
      </c>
      <c r="F1520" s="201">
        <v>1038189386.95</v>
      </c>
    </row>
    <row r="1521" spans="1:6" x14ac:dyDescent="0.2">
      <c r="A1521" s="200" t="s">
        <v>37</v>
      </c>
      <c r="B1521" s="204">
        <v>21300000</v>
      </c>
      <c r="C1521" s="205" t="s">
        <v>252</v>
      </c>
      <c r="D1521" s="201">
        <v>5205904934.3299999</v>
      </c>
      <c r="E1521" s="201">
        <v>0</v>
      </c>
      <c r="F1521" s="201">
        <v>5205904934.3299999</v>
      </c>
    </row>
    <row r="1522" spans="1:6" x14ac:dyDescent="0.2">
      <c r="A1522" s="200" t="s">
        <v>37</v>
      </c>
      <c r="B1522" s="204">
        <v>21540000</v>
      </c>
      <c r="C1522" s="205" t="s">
        <v>255</v>
      </c>
      <c r="D1522" s="201">
        <v>8498717.75</v>
      </c>
      <c r="E1522" s="201">
        <v>0</v>
      </c>
      <c r="F1522" s="201">
        <v>8498717.75</v>
      </c>
    </row>
    <row r="1523" spans="1:6" x14ac:dyDescent="0.2">
      <c r="A1523" s="200" t="s">
        <v>37</v>
      </c>
      <c r="B1523" s="204">
        <v>21200000</v>
      </c>
      <c r="C1523" s="205" t="s">
        <v>251</v>
      </c>
      <c r="D1523" s="201">
        <v>176832711.71000001</v>
      </c>
      <c r="E1523" s="201">
        <v>0</v>
      </c>
      <c r="F1523" s="201">
        <v>176832711.71000001</v>
      </c>
    </row>
    <row r="1524" spans="1:6" x14ac:dyDescent="0.2">
      <c r="A1524" s="200" t="s">
        <v>37</v>
      </c>
      <c r="B1524" s="204">
        <v>21500000</v>
      </c>
      <c r="C1524" s="205" t="s">
        <v>253</v>
      </c>
      <c r="D1524" s="201">
        <v>115469313.02</v>
      </c>
      <c r="E1524" s="201">
        <v>0</v>
      </c>
      <c r="F1524" s="201">
        <v>115469313.02</v>
      </c>
    </row>
    <row r="1525" spans="1:6" x14ac:dyDescent="0.2">
      <c r="A1525" s="200" t="s">
        <v>37</v>
      </c>
      <c r="B1525" s="204">
        <v>21820000</v>
      </c>
      <c r="C1525" s="205" t="s">
        <v>52</v>
      </c>
      <c r="D1525" s="201">
        <v>77100928.049999997</v>
      </c>
      <c r="E1525" s="201">
        <v>0</v>
      </c>
      <c r="F1525" s="201">
        <v>77100928.049999997</v>
      </c>
    </row>
    <row r="1526" spans="1:6" x14ac:dyDescent="0.2">
      <c r="A1526" s="200" t="s">
        <v>37</v>
      </c>
      <c r="B1526" s="204">
        <v>23120000</v>
      </c>
      <c r="C1526" s="205" t="s">
        <v>2384</v>
      </c>
      <c r="D1526" s="201">
        <v>2699631.85</v>
      </c>
      <c r="E1526" s="201">
        <v>0</v>
      </c>
      <c r="F1526" s="201">
        <v>2699631.85</v>
      </c>
    </row>
    <row r="1527" spans="1:6" x14ac:dyDescent="0.2">
      <c r="A1527" s="200" t="s">
        <v>37</v>
      </c>
      <c r="B1527" s="204">
        <v>23160000</v>
      </c>
      <c r="C1527" s="205" t="s">
        <v>3334</v>
      </c>
      <c r="D1527" s="201">
        <v>139516614.08000001</v>
      </c>
      <c r="E1527" s="201">
        <v>0</v>
      </c>
      <c r="F1527" s="201">
        <v>139516614.08000001</v>
      </c>
    </row>
    <row r="1528" spans="1:6" x14ac:dyDescent="0.2">
      <c r="A1528" s="200" t="s">
        <v>37</v>
      </c>
      <c r="B1528" s="204">
        <v>23170000</v>
      </c>
      <c r="C1528" s="205" t="s">
        <v>2489</v>
      </c>
      <c r="D1528" s="201">
        <v>441667991.85000002</v>
      </c>
      <c r="E1528" s="201">
        <v>0</v>
      </c>
      <c r="F1528" s="201">
        <v>441667991.85000002</v>
      </c>
    </row>
    <row r="1529" spans="1:6" x14ac:dyDescent="0.2">
      <c r="A1529" s="200" t="s">
        <v>37</v>
      </c>
      <c r="B1529" s="204">
        <v>23190000</v>
      </c>
      <c r="C1529" s="205" t="s">
        <v>3336</v>
      </c>
      <c r="D1529" s="201">
        <v>1661495</v>
      </c>
      <c r="E1529" s="201">
        <v>0</v>
      </c>
      <c r="F1529" s="201">
        <v>1661495</v>
      </c>
    </row>
    <row r="1530" spans="1:6" x14ac:dyDescent="0.2">
      <c r="A1530" s="200" t="s">
        <v>37</v>
      </c>
      <c r="B1530" s="208">
        <v>23200000</v>
      </c>
      <c r="C1530" s="205" t="s">
        <v>262</v>
      </c>
      <c r="D1530" s="201">
        <v>8227685889.0500002</v>
      </c>
      <c r="E1530" s="201">
        <v>0</v>
      </c>
      <c r="F1530" s="201">
        <v>8227685889.0500002</v>
      </c>
    </row>
    <row r="1531" spans="1:6" x14ac:dyDescent="0.2">
      <c r="A1531" s="200" t="s">
        <v>37</v>
      </c>
      <c r="B1531" s="204">
        <v>28120000</v>
      </c>
      <c r="C1531" s="205" t="s">
        <v>267</v>
      </c>
      <c r="D1531" s="201">
        <v>0</v>
      </c>
      <c r="E1531" s="201">
        <v>53105015.799999997</v>
      </c>
      <c r="F1531" s="201">
        <v>-53105015.799999997</v>
      </c>
    </row>
    <row r="1532" spans="1:6" x14ac:dyDescent="0.2">
      <c r="A1532" s="200" t="s">
        <v>37</v>
      </c>
      <c r="B1532" s="204">
        <v>28130000</v>
      </c>
      <c r="C1532" s="205" t="s">
        <v>268</v>
      </c>
      <c r="D1532" s="201">
        <v>0</v>
      </c>
      <c r="E1532" s="201">
        <v>446074621.95999998</v>
      </c>
      <c r="F1532" s="201">
        <v>-446074621.95999998</v>
      </c>
    </row>
    <row r="1533" spans="1:6" x14ac:dyDescent="0.2">
      <c r="A1533" s="200" t="s">
        <v>37</v>
      </c>
      <c r="B1533" s="204">
        <v>28150000</v>
      </c>
      <c r="C1533" s="205" t="s">
        <v>269</v>
      </c>
      <c r="D1533" s="201">
        <v>0</v>
      </c>
      <c r="E1533" s="201">
        <v>20937299.800000001</v>
      </c>
      <c r="F1533" s="201">
        <v>-20937299.800000001</v>
      </c>
    </row>
    <row r="1534" spans="1:6" x14ac:dyDescent="0.2">
      <c r="A1534" s="200" t="s">
        <v>37</v>
      </c>
      <c r="B1534" s="204">
        <v>28154000</v>
      </c>
      <c r="C1534" s="205" t="s">
        <v>274</v>
      </c>
      <c r="D1534" s="201">
        <v>0</v>
      </c>
      <c r="E1534" s="201">
        <v>1823135.74</v>
      </c>
      <c r="F1534" s="201">
        <v>-1823135.74</v>
      </c>
    </row>
    <row r="1535" spans="1:6" x14ac:dyDescent="0.2">
      <c r="A1535" s="200" t="s">
        <v>37</v>
      </c>
      <c r="B1535" s="204">
        <v>28182000</v>
      </c>
      <c r="C1535" s="205" t="s">
        <v>59</v>
      </c>
      <c r="D1535" s="201">
        <v>0</v>
      </c>
      <c r="E1535" s="201">
        <v>3457917.99</v>
      </c>
      <c r="F1535" s="201">
        <v>-3457917.99</v>
      </c>
    </row>
    <row r="1536" spans="1:6" x14ac:dyDescent="0.2">
      <c r="A1536" s="200" t="s">
        <v>37</v>
      </c>
      <c r="B1536" s="204">
        <v>40110000</v>
      </c>
      <c r="C1536" s="205" t="s">
        <v>63</v>
      </c>
      <c r="D1536" s="201">
        <v>0</v>
      </c>
      <c r="E1536" s="201">
        <v>340964834.99000001</v>
      </c>
      <c r="F1536" s="201">
        <v>-340964834.99000001</v>
      </c>
    </row>
    <row r="1537" spans="1:6" x14ac:dyDescent="0.2">
      <c r="A1537" s="200" t="s">
        <v>37</v>
      </c>
      <c r="B1537" s="204">
        <v>40120000</v>
      </c>
      <c r="C1537" s="205" t="s">
        <v>65</v>
      </c>
      <c r="D1537" s="201">
        <v>0</v>
      </c>
      <c r="E1537" s="201">
        <v>89116537.569999993</v>
      </c>
      <c r="F1537" s="201">
        <v>-89116537.569999993</v>
      </c>
    </row>
    <row r="1538" spans="1:6" x14ac:dyDescent="0.2">
      <c r="A1538" s="200" t="s">
        <v>37</v>
      </c>
      <c r="B1538" s="204">
        <v>40310000</v>
      </c>
      <c r="C1538" s="205" t="s">
        <v>280</v>
      </c>
      <c r="D1538" s="201">
        <v>0</v>
      </c>
      <c r="E1538" s="201">
        <v>1242170.74</v>
      </c>
      <c r="F1538" s="201">
        <v>-1242170.74</v>
      </c>
    </row>
    <row r="1539" spans="1:6" x14ac:dyDescent="0.2">
      <c r="A1539" s="200" t="s">
        <v>37</v>
      </c>
      <c r="B1539" s="208">
        <v>40400000</v>
      </c>
      <c r="C1539" s="205" t="s">
        <v>283</v>
      </c>
      <c r="D1539" s="201">
        <v>0</v>
      </c>
      <c r="E1539" s="201">
        <v>454000000</v>
      </c>
      <c r="F1539" s="201">
        <v>-454000000</v>
      </c>
    </row>
    <row r="1540" spans="1:6" x14ac:dyDescent="0.2">
      <c r="A1540" s="200" t="s">
        <v>37</v>
      </c>
      <c r="B1540" s="208">
        <v>40810000</v>
      </c>
      <c r="C1540" s="205" t="s">
        <v>68</v>
      </c>
      <c r="D1540" s="201">
        <v>0</v>
      </c>
      <c r="E1540" s="201">
        <v>5087085147.1400003</v>
      </c>
      <c r="F1540" s="201">
        <v>-5087085147.1400003</v>
      </c>
    </row>
    <row r="1541" spans="1:6" x14ac:dyDescent="0.2">
      <c r="A1541" s="200" t="s">
        <v>37</v>
      </c>
      <c r="B1541" s="204">
        <v>40910000</v>
      </c>
      <c r="C1541" s="205" t="s">
        <v>3242</v>
      </c>
      <c r="D1541" s="201">
        <v>1040402934.12</v>
      </c>
      <c r="E1541" s="201">
        <v>0</v>
      </c>
      <c r="F1541" s="201">
        <v>1040402934.12</v>
      </c>
    </row>
    <row r="1542" spans="1:6" x14ac:dyDescent="0.2">
      <c r="A1542" s="200" t="s">
        <v>37</v>
      </c>
      <c r="B1542" s="204">
        <v>40920000</v>
      </c>
      <c r="C1542" s="205" t="s">
        <v>287</v>
      </c>
      <c r="D1542" s="201">
        <v>134743886.03999999</v>
      </c>
      <c r="E1542" s="201">
        <v>0</v>
      </c>
      <c r="F1542" s="201">
        <v>134743886.03999999</v>
      </c>
    </row>
    <row r="1543" spans="1:6" x14ac:dyDescent="0.2">
      <c r="A1543" s="200" t="s">
        <v>37</v>
      </c>
      <c r="B1543" s="204">
        <v>41100000</v>
      </c>
      <c r="C1543" s="205" t="s">
        <v>70</v>
      </c>
      <c r="D1543" s="201">
        <v>395615549.5</v>
      </c>
      <c r="E1543" s="201">
        <v>0</v>
      </c>
      <c r="F1543" s="201">
        <v>395615549.5</v>
      </c>
    </row>
    <row r="1544" spans="1:6" x14ac:dyDescent="0.2">
      <c r="A1544" s="200" t="s">
        <v>37</v>
      </c>
      <c r="B1544" s="208">
        <v>41810000</v>
      </c>
      <c r="C1544" s="205" t="s">
        <v>1860</v>
      </c>
      <c r="D1544" s="201">
        <v>65934379.850000001</v>
      </c>
      <c r="E1544" s="201">
        <v>0</v>
      </c>
      <c r="F1544" s="201">
        <v>65934379.850000001</v>
      </c>
    </row>
    <row r="1545" spans="1:6" x14ac:dyDescent="0.2">
      <c r="A1545" s="200" t="s">
        <v>37</v>
      </c>
      <c r="B1545" s="208">
        <v>41910000</v>
      </c>
      <c r="C1545" s="205" t="s">
        <v>293</v>
      </c>
      <c r="D1545" s="201">
        <v>0</v>
      </c>
      <c r="E1545" s="201">
        <v>125000000</v>
      </c>
      <c r="F1545" s="201">
        <v>-125000000</v>
      </c>
    </row>
    <row r="1546" spans="1:6" x14ac:dyDescent="0.2">
      <c r="A1546" s="200" t="s">
        <v>37</v>
      </c>
      <c r="B1546" s="204">
        <v>42110000</v>
      </c>
      <c r="C1546" s="205" t="s">
        <v>72</v>
      </c>
      <c r="D1546" s="201">
        <v>0</v>
      </c>
      <c r="E1546" s="201">
        <v>611400.49</v>
      </c>
      <c r="F1546" s="201">
        <v>-611400.49</v>
      </c>
    </row>
    <row r="1547" spans="1:6" x14ac:dyDescent="0.2">
      <c r="A1547" s="200" t="s">
        <v>37</v>
      </c>
      <c r="B1547" s="204">
        <v>42540000</v>
      </c>
      <c r="C1547" s="205" t="s">
        <v>309</v>
      </c>
      <c r="D1547" s="201">
        <v>0</v>
      </c>
      <c r="E1547" s="201">
        <v>294999</v>
      </c>
      <c r="F1547" s="201">
        <v>-294999</v>
      </c>
    </row>
    <row r="1548" spans="1:6" x14ac:dyDescent="0.2">
      <c r="A1548" s="200" t="s">
        <v>37</v>
      </c>
      <c r="B1548" s="204">
        <v>42800000</v>
      </c>
      <c r="C1548" s="205" t="s">
        <v>300</v>
      </c>
      <c r="D1548" s="201">
        <v>0</v>
      </c>
      <c r="E1548" s="201">
        <v>9713890</v>
      </c>
      <c r="F1548" s="201">
        <v>-9713890</v>
      </c>
    </row>
    <row r="1549" spans="1:6" x14ac:dyDescent="0.2">
      <c r="A1549" s="200" t="s">
        <v>37</v>
      </c>
      <c r="B1549" s="204">
        <v>43100000</v>
      </c>
      <c r="C1549" s="205" t="s">
        <v>77</v>
      </c>
      <c r="D1549" s="201">
        <v>0</v>
      </c>
      <c r="E1549" s="201">
        <v>2911046.4</v>
      </c>
      <c r="F1549" s="201">
        <v>-2911046.4</v>
      </c>
    </row>
    <row r="1550" spans="1:6" x14ac:dyDescent="0.2">
      <c r="A1550" s="200" t="s">
        <v>37</v>
      </c>
      <c r="B1550" s="204">
        <v>43200000</v>
      </c>
      <c r="C1550" s="205" t="s">
        <v>79</v>
      </c>
      <c r="D1550" s="201">
        <v>0</v>
      </c>
      <c r="E1550" s="201">
        <v>132262.6</v>
      </c>
      <c r="F1550" s="201">
        <v>-132262.6</v>
      </c>
    </row>
    <row r="1551" spans="1:6" x14ac:dyDescent="0.2">
      <c r="A1551" s="200" t="s">
        <v>37</v>
      </c>
      <c r="B1551" s="204">
        <v>43300000</v>
      </c>
      <c r="C1551" s="205" t="s">
        <v>80</v>
      </c>
      <c r="D1551" s="201">
        <v>0</v>
      </c>
      <c r="E1551" s="201">
        <v>1900665.45</v>
      </c>
      <c r="F1551" s="201">
        <v>-1900665.45</v>
      </c>
    </row>
    <row r="1552" spans="1:6" x14ac:dyDescent="0.2">
      <c r="A1552" s="200" t="s">
        <v>37</v>
      </c>
      <c r="B1552" s="204">
        <v>44100000</v>
      </c>
      <c r="C1552" s="205" t="s">
        <v>82</v>
      </c>
      <c r="D1552" s="201">
        <v>0</v>
      </c>
      <c r="E1552" s="201">
        <v>62000</v>
      </c>
      <c r="F1552" s="201">
        <v>-62000</v>
      </c>
    </row>
    <row r="1553" spans="1:6" x14ac:dyDescent="0.2">
      <c r="A1553" s="200" t="s">
        <v>37</v>
      </c>
      <c r="B1553" s="204">
        <v>44300000</v>
      </c>
      <c r="C1553" s="205" t="s">
        <v>305</v>
      </c>
      <c r="D1553" s="201">
        <v>43058133.909999996</v>
      </c>
      <c r="E1553" s="201">
        <v>0</v>
      </c>
      <c r="F1553" s="201">
        <v>43058133.909999996</v>
      </c>
    </row>
    <row r="1554" spans="1:6" x14ac:dyDescent="0.2">
      <c r="A1554" s="200" t="s">
        <v>37</v>
      </c>
      <c r="B1554" s="208">
        <v>44411000</v>
      </c>
      <c r="C1554" s="205" t="s">
        <v>84</v>
      </c>
      <c r="D1554" s="201">
        <v>0</v>
      </c>
      <c r="E1554" s="201">
        <v>2673704.2999999998</v>
      </c>
      <c r="F1554" s="201">
        <v>-2673704.2999999998</v>
      </c>
    </row>
    <row r="1555" spans="1:6" x14ac:dyDescent="0.2">
      <c r="A1555" s="200" t="s">
        <v>37</v>
      </c>
      <c r="B1555" s="204">
        <v>44550000</v>
      </c>
      <c r="C1555" s="205" t="s">
        <v>88</v>
      </c>
      <c r="D1555" s="201">
        <v>697384537.55999994</v>
      </c>
      <c r="E1555" s="201">
        <v>0</v>
      </c>
      <c r="F1555" s="201">
        <v>697384537.55999994</v>
      </c>
    </row>
    <row r="1556" spans="1:6" x14ac:dyDescent="0.2">
      <c r="A1556" s="200" t="s">
        <v>37</v>
      </c>
      <c r="B1556" s="204">
        <v>44561000</v>
      </c>
      <c r="C1556" s="205" t="s">
        <v>2760</v>
      </c>
      <c r="D1556" s="201">
        <v>0</v>
      </c>
      <c r="E1556" s="201">
        <v>783132.42</v>
      </c>
      <c r="F1556" s="201">
        <v>-783132.42</v>
      </c>
    </row>
    <row r="1557" spans="1:6" x14ac:dyDescent="0.2">
      <c r="A1557" s="200" t="s">
        <v>37</v>
      </c>
      <c r="B1557" s="204">
        <v>44571000</v>
      </c>
      <c r="C1557" s="205" t="s">
        <v>94</v>
      </c>
      <c r="D1557" s="201">
        <v>0</v>
      </c>
      <c r="E1557" s="201">
        <v>56469133.119999997</v>
      </c>
      <c r="F1557" s="201">
        <v>-56469133.119999997</v>
      </c>
    </row>
    <row r="1558" spans="1:6" x14ac:dyDescent="0.2">
      <c r="A1558" s="200" t="s">
        <v>37</v>
      </c>
      <c r="B1558" s="204">
        <v>44581000</v>
      </c>
      <c r="C1558" s="205" t="s">
        <v>3249</v>
      </c>
      <c r="D1558" s="201">
        <v>0</v>
      </c>
      <c r="E1558" s="201">
        <v>7865544.8399999999</v>
      </c>
      <c r="F1558" s="201">
        <v>-7865544.8399999999</v>
      </c>
    </row>
    <row r="1559" spans="1:6" x14ac:dyDescent="0.2">
      <c r="A1559" s="200" t="s">
        <v>37</v>
      </c>
      <c r="B1559" s="208">
        <v>45520000</v>
      </c>
      <c r="C1559" s="205" t="s">
        <v>7</v>
      </c>
      <c r="D1559" s="201">
        <v>0</v>
      </c>
      <c r="E1559" s="201">
        <v>2054953758.3499999</v>
      </c>
      <c r="F1559" s="201">
        <v>-2054953758.3499999</v>
      </c>
    </row>
    <row r="1560" spans="1:6" x14ac:dyDescent="0.2">
      <c r="A1560" s="200" t="s">
        <v>37</v>
      </c>
      <c r="B1560" s="204">
        <v>45530000</v>
      </c>
      <c r="C1560" s="215" t="s">
        <v>21</v>
      </c>
      <c r="D1560" s="201">
        <v>0</v>
      </c>
      <c r="E1560" s="201">
        <v>82500000</v>
      </c>
      <c r="F1560" s="201">
        <v>-82500000</v>
      </c>
    </row>
    <row r="1561" spans="1:6" x14ac:dyDescent="0.2">
      <c r="A1561" s="200" t="s">
        <v>37</v>
      </c>
      <c r="B1561" s="204">
        <v>45540000</v>
      </c>
      <c r="C1561" s="215" t="s">
        <v>884</v>
      </c>
      <c r="D1561" s="201">
        <v>0</v>
      </c>
      <c r="E1561" s="201">
        <v>227500000</v>
      </c>
      <c r="F1561" s="201">
        <v>-227500000</v>
      </c>
    </row>
    <row r="1562" spans="1:6" x14ac:dyDescent="0.2">
      <c r="A1562" s="200" t="s">
        <v>37</v>
      </c>
      <c r="B1562" s="204">
        <v>45550000</v>
      </c>
      <c r="C1562" s="215" t="s">
        <v>886</v>
      </c>
      <c r="D1562" s="201">
        <v>0</v>
      </c>
      <c r="E1562" s="201">
        <v>403732553</v>
      </c>
      <c r="F1562" s="201">
        <v>-403732553</v>
      </c>
    </row>
    <row r="1563" spans="1:6" x14ac:dyDescent="0.2">
      <c r="A1563" s="200" t="s">
        <v>37</v>
      </c>
      <c r="B1563" s="204">
        <v>46600000</v>
      </c>
      <c r="C1563" s="205" t="s">
        <v>316</v>
      </c>
      <c r="D1563" s="201">
        <v>12408190</v>
      </c>
      <c r="E1563" s="201">
        <v>0</v>
      </c>
      <c r="F1563" s="201">
        <v>12408190</v>
      </c>
    </row>
    <row r="1564" spans="1:6" x14ac:dyDescent="0.2">
      <c r="A1564" s="200" t="s">
        <v>37</v>
      </c>
      <c r="B1564" s="213">
        <v>46610000</v>
      </c>
      <c r="C1564" s="205" t="s">
        <v>123</v>
      </c>
      <c r="D1564" s="201">
        <v>0</v>
      </c>
      <c r="E1564" s="201">
        <v>307609218.44</v>
      </c>
      <c r="F1564" s="201">
        <v>-307609218.44</v>
      </c>
    </row>
    <row r="1565" spans="1:6" x14ac:dyDescent="0.2">
      <c r="A1565" s="200" t="s">
        <v>37</v>
      </c>
      <c r="B1565" s="213">
        <v>46720000</v>
      </c>
      <c r="C1565" s="205" t="s">
        <v>137</v>
      </c>
      <c r="D1565" s="201">
        <v>0</v>
      </c>
      <c r="E1565" s="201">
        <v>79000000</v>
      </c>
      <c r="F1565" s="201">
        <v>-79000000</v>
      </c>
    </row>
    <row r="1566" spans="1:6" x14ac:dyDescent="0.2">
      <c r="A1566" s="200" t="s">
        <v>37</v>
      </c>
      <c r="B1566" s="204">
        <v>46800000</v>
      </c>
      <c r="C1566" s="205" t="s">
        <v>5</v>
      </c>
      <c r="D1566" s="201">
        <v>0</v>
      </c>
      <c r="E1566" s="201">
        <v>54906449.530000001</v>
      </c>
      <c r="F1566" s="201">
        <v>-54906449.530000001</v>
      </c>
    </row>
    <row r="1567" spans="1:6" x14ac:dyDescent="0.2">
      <c r="A1567" s="200" t="s">
        <v>37</v>
      </c>
      <c r="B1567" s="204">
        <v>47100000</v>
      </c>
      <c r="C1567" s="205" t="s">
        <v>157</v>
      </c>
      <c r="D1567" s="201">
        <v>883000</v>
      </c>
      <c r="E1567" s="201">
        <v>0</v>
      </c>
      <c r="F1567" s="201">
        <v>883000</v>
      </c>
    </row>
    <row r="1568" spans="1:6" x14ac:dyDescent="0.2">
      <c r="A1568" s="200" t="s">
        <v>37</v>
      </c>
      <c r="B1568" s="218">
        <v>48700000</v>
      </c>
      <c r="C1568" s="205" t="s">
        <v>1272</v>
      </c>
      <c r="D1568" s="201">
        <v>0</v>
      </c>
      <c r="E1568" s="201">
        <v>1125000000</v>
      </c>
      <c r="F1568" s="201">
        <v>-1125000000</v>
      </c>
    </row>
    <row r="1569" spans="1:6" x14ac:dyDescent="0.2">
      <c r="A1569" s="200" t="s">
        <v>37</v>
      </c>
      <c r="B1569" s="204">
        <v>51110000</v>
      </c>
      <c r="C1569" s="205" t="s">
        <v>337</v>
      </c>
      <c r="D1569" s="201">
        <v>0</v>
      </c>
      <c r="E1569" s="201">
        <v>100147296.54000001</v>
      </c>
      <c r="F1569" s="201">
        <v>-100147296.54000001</v>
      </c>
    </row>
    <row r="1570" spans="1:6" x14ac:dyDescent="0.2">
      <c r="A1570" s="200" t="s">
        <v>37</v>
      </c>
      <c r="B1570" s="204">
        <v>51211000</v>
      </c>
      <c r="C1570" s="205" t="s">
        <v>343</v>
      </c>
      <c r="D1570" s="201">
        <v>40788520.719999999</v>
      </c>
      <c r="E1570" s="201">
        <v>0</v>
      </c>
      <c r="F1570" s="201">
        <v>40788520.719999999</v>
      </c>
    </row>
    <row r="1571" spans="1:6" x14ac:dyDescent="0.2">
      <c r="A1571" s="200" t="s">
        <v>37</v>
      </c>
      <c r="B1571" s="204">
        <v>51221000</v>
      </c>
      <c r="C1571" s="205" t="s">
        <v>345</v>
      </c>
      <c r="D1571" s="201">
        <v>92313214.099999994</v>
      </c>
      <c r="E1571" s="201">
        <v>0</v>
      </c>
      <c r="F1571" s="201">
        <v>92313214.099999994</v>
      </c>
    </row>
    <row r="1572" spans="1:6" x14ac:dyDescent="0.2">
      <c r="A1572" s="200" t="s">
        <v>37</v>
      </c>
      <c r="B1572" s="204">
        <v>51800000</v>
      </c>
      <c r="C1572" s="205" t="s">
        <v>407</v>
      </c>
      <c r="D1572" s="201">
        <v>0</v>
      </c>
      <c r="E1572" s="201">
        <v>1298528.9099999999</v>
      </c>
      <c r="F1572" s="201">
        <v>-1298528.9099999999</v>
      </c>
    </row>
    <row r="1573" spans="1:6" x14ac:dyDescent="0.2">
      <c r="A1573" s="200" t="s">
        <v>37</v>
      </c>
      <c r="B1573" s="204">
        <v>53100000</v>
      </c>
      <c r="C1573" s="205" t="s">
        <v>3044</v>
      </c>
      <c r="D1573" s="201">
        <v>2764376.22</v>
      </c>
      <c r="E1573" s="201">
        <v>0</v>
      </c>
      <c r="F1573" s="201">
        <v>2764376.22</v>
      </c>
    </row>
    <row r="1574" spans="1:6" x14ac:dyDescent="0.2">
      <c r="A1574" s="200" t="s">
        <v>37</v>
      </c>
      <c r="B1574" s="204">
        <v>53500000</v>
      </c>
      <c r="C1574" s="205" t="s">
        <v>3346</v>
      </c>
      <c r="D1574" s="201">
        <v>1891619.5</v>
      </c>
      <c r="E1574" s="201">
        <v>0</v>
      </c>
      <c r="F1574" s="201">
        <v>1891619.5</v>
      </c>
    </row>
    <row r="1575" spans="1:6" x14ac:dyDescent="0.2">
      <c r="A1575" s="200" t="s">
        <v>37</v>
      </c>
      <c r="B1575" s="204">
        <v>60204000</v>
      </c>
      <c r="C1575" s="205" t="s">
        <v>2264</v>
      </c>
      <c r="D1575" s="201">
        <v>9027749.5899999999</v>
      </c>
      <c r="E1575" s="201">
        <v>0</v>
      </c>
      <c r="F1575" s="201">
        <v>9027749.5899999999</v>
      </c>
    </row>
    <row r="1576" spans="1:6" x14ac:dyDescent="0.2">
      <c r="A1576" s="200" t="s">
        <v>37</v>
      </c>
      <c r="B1576" s="204">
        <v>60600000</v>
      </c>
      <c r="C1576" s="205" t="s">
        <v>376</v>
      </c>
      <c r="D1576" s="201">
        <v>79837999.530000001</v>
      </c>
      <c r="E1576" s="201">
        <v>0</v>
      </c>
      <c r="F1576" s="201">
        <v>79837999.530000001</v>
      </c>
    </row>
    <row r="1577" spans="1:6" x14ac:dyDescent="0.2">
      <c r="A1577" s="200" t="s">
        <v>37</v>
      </c>
      <c r="B1577" s="204">
        <v>60604000</v>
      </c>
      <c r="C1577" s="205" t="s">
        <v>166</v>
      </c>
      <c r="D1577" s="201">
        <v>510654</v>
      </c>
      <c r="E1577" s="201">
        <v>0</v>
      </c>
      <c r="F1577" s="201">
        <v>510654</v>
      </c>
    </row>
    <row r="1578" spans="1:6" x14ac:dyDescent="0.2">
      <c r="A1578" s="200" t="s">
        <v>37</v>
      </c>
      <c r="B1578" s="204">
        <v>60606000</v>
      </c>
      <c r="C1578" s="205" t="s">
        <v>383</v>
      </c>
      <c r="D1578" s="201">
        <v>205116</v>
      </c>
      <c r="E1578" s="201">
        <v>0</v>
      </c>
      <c r="F1578" s="201">
        <v>205116</v>
      </c>
    </row>
    <row r="1579" spans="1:6" x14ac:dyDescent="0.2">
      <c r="A1579" s="200" t="s">
        <v>37</v>
      </c>
      <c r="B1579" s="204">
        <v>60607000</v>
      </c>
      <c r="C1579" s="205" t="s">
        <v>168</v>
      </c>
      <c r="D1579" s="201">
        <v>505215</v>
      </c>
      <c r="E1579" s="201">
        <v>0</v>
      </c>
      <c r="F1579" s="201">
        <v>505215</v>
      </c>
    </row>
    <row r="1580" spans="1:6" x14ac:dyDescent="0.2">
      <c r="A1580" s="200" t="s">
        <v>37</v>
      </c>
      <c r="B1580" s="204">
        <v>60680000</v>
      </c>
      <c r="C1580" s="205" t="s">
        <v>375</v>
      </c>
      <c r="D1580" s="201">
        <v>35833333.329999998</v>
      </c>
      <c r="E1580" s="201">
        <v>0</v>
      </c>
      <c r="F1580" s="201">
        <v>35833333.329999998</v>
      </c>
    </row>
    <row r="1581" spans="1:6" x14ac:dyDescent="0.2">
      <c r="A1581" s="200" t="s">
        <v>37</v>
      </c>
      <c r="B1581" s="208">
        <v>61100000</v>
      </c>
      <c r="C1581" s="205" t="s">
        <v>173</v>
      </c>
      <c r="D1581" s="201">
        <v>22307508.5</v>
      </c>
      <c r="E1581" s="201">
        <v>0</v>
      </c>
      <c r="F1581" s="201">
        <v>22307508.5</v>
      </c>
    </row>
    <row r="1582" spans="1:6" x14ac:dyDescent="0.2">
      <c r="A1582" s="200" t="s">
        <v>37</v>
      </c>
      <c r="B1582" s="204">
        <v>61300000</v>
      </c>
      <c r="C1582" s="205" t="s">
        <v>737</v>
      </c>
      <c r="D1582" s="201">
        <v>120141444.5</v>
      </c>
      <c r="E1582" s="201">
        <v>0</v>
      </c>
      <c r="F1582" s="201">
        <v>120141444.5</v>
      </c>
    </row>
    <row r="1583" spans="1:6" x14ac:dyDescent="0.2">
      <c r="A1583" s="200" t="s">
        <v>37</v>
      </c>
      <c r="B1583" s="204">
        <v>61302000</v>
      </c>
      <c r="C1583" s="205" t="s">
        <v>175</v>
      </c>
      <c r="D1583" s="201">
        <v>26784267.440000001</v>
      </c>
      <c r="E1583" s="201">
        <v>0</v>
      </c>
      <c r="F1583" s="201">
        <v>26784267.440000001</v>
      </c>
    </row>
    <row r="1584" spans="1:6" x14ac:dyDescent="0.2">
      <c r="A1584" s="200" t="s">
        <v>37</v>
      </c>
      <c r="B1584" s="204">
        <v>61500000</v>
      </c>
      <c r="C1584" s="205" t="s">
        <v>409</v>
      </c>
      <c r="D1584" s="201">
        <v>99772612.060000002</v>
      </c>
      <c r="E1584" s="201">
        <v>0</v>
      </c>
      <c r="F1584" s="201">
        <v>99772612.060000002</v>
      </c>
    </row>
    <row r="1585" spans="1:6" x14ac:dyDescent="0.2">
      <c r="A1585" s="200" t="s">
        <v>37</v>
      </c>
      <c r="B1585" s="204">
        <v>61501400</v>
      </c>
      <c r="C1585" s="205" t="s">
        <v>179</v>
      </c>
      <c r="D1585" s="201">
        <v>1098144</v>
      </c>
      <c r="E1585" s="201">
        <v>0</v>
      </c>
      <c r="F1585" s="201">
        <v>1098144</v>
      </c>
    </row>
    <row r="1586" spans="1:6" x14ac:dyDescent="0.2">
      <c r="A1586" s="200" t="s">
        <v>37</v>
      </c>
      <c r="B1586" s="204">
        <v>61502000</v>
      </c>
      <c r="C1586" s="205" t="s">
        <v>180</v>
      </c>
      <c r="D1586" s="201">
        <v>11389</v>
      </c>
      <c r="E1586" s="201">
        <v>0</v>
      </c>
      <c r="F1586" s="201">
        <v>11389</v>
      </c>
    </row>
    <row r="1587" spans="1:6" x14ac:dyDescent="0.2">
      <c r="A1587" s="200" t="s">
        <v>37</v>
      </c>
      <c r="B1587" s="204">
        <v>61503000</v>
      </c>
      <c r="C1587" s="205" t="s">
        <v>481</v>
      </c>
      <c r="D1587" s="201">
        <v>2013591</v>
      </c>
      <c r="E1587" s="201">
        <v>0</v>
      </c>
      <c r="F1587" s="201">
        <v>2013591</v>
      </c>
    </row>
    <row r="1588" spans="1:6" x14ac:dyDescent="0.2">
      <c r="A1588" s="200" t="s">
        <v>37</v>
      </c>
      <c r="B1588" s="204">
        <v>61520000</v>
      </c>
      <c r="C1588" s="205" t="s">
        <v>1403</v>
      </c>
      <c r="D1588" s="201">
        <v>150000</v>
      </c>
      <c r="E1588" s="201">
        <v>0</v>
      </c>
      <c r="F1588" s="201">
        <v>150000</v>
      </c>
    </row>
    <row r="1589" spans="1:6" x14ac:dyDescent="0.2">
      <c r="A1589" s="200" t="s">
        <v>37</v>
      </c>
      <c r="B1589" s="204">
        <v>61560000</v>
      </c>
      <c r="C1589" s="205" t="s">
        <v>2299</v>
      </c>
      <c r="D1589" s="201">
        <v>138702</v>
      </c>
      <c r="E1589" s="201">
        <v>0</v>
      </c>
      <c r="F1589" s="201">
        <v>138702</v>
      </c>
    </row>
    <row r="1590" spans="1:6" x14ac:dyDescent="0.2">
      <c r="A1590" s="200" t="s">
        <v>37</v>
      </c>
      <c r="B1590" s="204">
        <v>61601000</v>
      </c>
      <c r="C1590" s="205" t="s">
        <v>417</v>
      </c>
      <c r="D1590" s="201">
        <v>25</v>
      </c>
      <c r="E1590" s="201">
        <v>0</v>
      </c>
      <c r="F1590" s="201">
        <v>25</v>
      </c>
    </row>
    <row r="1591" spans="1:6" x14ac:dyDescent="0.2">
      <c r="A1591" s="200" t="s">
        <v>37</v>
      </c>
      <c r="B1591" s="204">
        <v>61602000</v>
      </c>
      <c r="C1591" s="205" t="s">
        <v>488</v>
      </c>
      <c r="D1591" s="201">
        <v>28283115</v>
      </c>
      <c r="E1591" s="201">
        <v>0</v>
      </c>
      <c r="F1591" s="201">
        <v>28283115</v>
      </c>
    </row>
    <row r="1592" spans="1:6" x14ac:dyDescent="0.2">
      <c r="A1592" s="200" t="s">
        <v>37</v>
      </c>
      <c r="B1592" s="204">
        <v>61604000</v>
      </c>
      <c r="C1592" s="205" t="s">
        <v>183</v>
      </c>
      <c r="D1592" s="201">
        <v>16047</v>
      </c>
      <c r="E1592" s="201">
        <v>0</v>
      </c>
      <c r="F1592" s="201">
        <v>16047</v>
      </c>
    </row>
    <row r="1593" spans="1:6" x14ac:dyDescent="0.2">
      <c r="A1593" s="200" t="s">
        <v>37</v>
      </c>
      <c r="B1593" s="204">
        <v>61800000</v>
      </c>
      <c r="C1593" s="205" t="s">
        <v>184</v>
      </c>
      <c r="D1593" s="201">
        <v>9868</v>
      </c>
      <c r="E1593" s="201">
        <v>0</v>
      </c>
      <c r="F1593" s="201">
        <v>9868</v>
      </c>
    </row>
    <row r="1594" spans="1:6" x14ac:dyDescent="0.2">
      <c r="A1594" s="200" t="s">
        <v>37</v>
      </c>
      <c r="B1594" s="204">
        <v>61801000</v>
      </c>
      <c r="C1594" s="205" t="s">
        <v>492</v>
      </c>
      <c r="D1594" s="201">
        <v>16679</v>
      </c>
      <c r="E1594" s="201">
        <v>0</v>
      </c>
      <c r="F1594" s="201">
        <v>16679</v>
      </c>
    </row>
    <row r="1595" spans="1:6" x14ac:dyDescent="0.2">
      <c r="A1595" s="200" t="s">
        <v>37</v>
      </c>
      <c r="B1595" s="204">
        <v>62100000</v>
      </c>
      <c r="C1595" s="205" t="s">
        <v>422</v>
      </c>
      <c r="D1595" s="201">
        <v>72803049.739999995</v>
      </c>
      <c r="E1595" s="201">
        <v>0</v>
      </c>
      <c r="F1595" s="201">
        <v>72803049.739999995</v>
      </c>
    </row>
    <row r="1596" spans="1:6" x14ac:dyDescent="0.2">
      <c r="A1596" s="200" t="s">
        <v>37</v>
      </c>
      <c r="B1596" s="204">
        <v>62103000</v>
      </c>
      <c r="C1596" s="205" t="s">
        <v>499</v>
      </c>
      <c r="D1596" s="201">
        <v>27703675</v>
      </c>
      <c r="E1596" s="201">
        <v>0</v>
      </c>
      <c r="F1596" s="201">
        <v>27703675</v>
      </c>
    </row>
    <row r="1597" spans="1:6" x14ac:dyDescent="0.2">
      <c r="A1597" s="200" t="s">
        <v>37</v>
      </c>
      <c r="B1597" s="204">
        <v>62200000</v>
      </c>
      <c r="C1597" s="205" t="s">
        <v>425</v>
      </c>
      <c r="D1597" s="201">
        <v>148961552</v>
      </c>
      <c r="E1597" s="201">
        <v>0</v>
      </c>
      <c r="F1597" s="201">
        <v>148961552</v>
      </c>
    </row>
    <row r="1598" spans="1:6" x14ac:dyDescent="0.2">
      <c r="A1598" s="200" t="s">
        <v>37</v>
      </c>
      <c r="B1598" s="204">
        <v>62202000</v>
      </c>
      <c r="C1598" s="205" t="s">
        <v>505</v>
      </c>
      <c r="D1598" s="201">
        <v>10064729</v>
      </c>
      <c r="E1598" s="201">
        <v>0</v>
      </c>
      <c r="F1598" s="201">
        <v>10064729</v>
      </c>
    </row>
    <row r="1599" spans="1:6" x14ac:dyDescent="0.2">
      <c r="A1599" s="200" t="s">
        <v>37</v>
      </c>
      <c r="B1599" s="204">
        <v>62300000</v>
      </c>
      <c r="C1599" s="205" t="s">
        <v>191</v>
      </c>
      <c r="D1599" s="201">
        <v>671559</v>
      </c>
      <c r="E1599" s="201">
        <v>0</v>
      </c>
      <c r="F1599" s="201">
        <v>671559</v>
      </c>
    </row>
    <row r="1600" spans="1:6" x14ac:dyDescent="0.2">
      <c r="A1600" s="200" t="s">
        <v>37</v>
      </c>
      <c r="B1600" s="204">
        <v>62301000</v>
      </c>
      <c r="C1600" s="205" t="s">
        <v>191</v>
      </c>
      <c r="D1600" s="201">
        <v>1534473</v>
      </c>
      <c r="E1600" s="201">
        <v>0</v>
      </c>
      <c r="F1600" s="201">
        <v>1534473</v>
      </c>
    </row>
    <row r="1601" spans="1:6" x14ac:dyDescent="0.2">
      <c r="A1601" s="200" t="s">
        <v>37</v>
      </c>
      <c r="B1601" s="204">
        <v>62302000</v>
      </c>
      <c r="C1601" s="205" t="s">
        <v>516</v>
      </c>
      <c r="D1601" s="201">
        <v>285456</v>
      </c>
      <c r="E1601" s="201">
        <v>0</v>
      </c>
      <c r="F1601" s="201">
        <v>285456</v>
      </c>
    </row>
    <row r="1602" spans="1:6" x14ac:dyDescent="0.2">
      <c r="A1602" s="200" t="s">
        <v>37</v>
      </c>
      <c r="B1602" s="204">
        <v>62303000</v>
      </c>
      <c r="C1602" s="205" t="s">
        <v>517</v>
      </c>
      <c r="D1602" s="201">
        <v>2763955</v>
      </c>
      <c r="E1602" s="201">
        <v>0</v>
      </c>
      <c r="F1602" s="201">
        <v>2763955</v>
      </c>
    </row>
    <row r="1603" spans="1:6" x14ac:dyDescent="0.2">
      <c r="A1603" s="200" t="s">
        <v>37</v>
      </c>
      <c r="B1603" s="204">
        <v>62401000</v>
      </c>
      <c r="C1603" s="205" t="s">
        <v>433</v>
      </c>
      <c r="D1603" s="201">
        <v>150000</v>
      </c>
      <c r="E1603" s="201">
        <v>0</v>
      </c>
      <c r="F1603" s="201">
        <v>150000</v>
      </c>
    </row>
    <row r="1604" spans="1:6" x14ac:dyDescent="0.2">
      <c r="A1604" s="200" t="s">
        <v>37</v>
      </c>
      <c r="B1604" s="204">
        <v>62500000</v>
      </c>
      <c r="C1604" s="205" t="s">
        <v>525</v>
      </c>
      <c r="D1604" s="201">
        <v>2994514</v>
      </c>
      <c r="E1604" s="201">
        <v>0</v>
      </c>
      <c r="F1604" s="201">
        <v>2994514</v>
      </c>
    </row>
    <row r="1605" spans="1:6" x14ac:dyDescent="0.2">
      <c r="A1605" s="200" t="s">
        <v>37</v>
      </c>
      <c r="B1605" s="204">
        <v>62501000</v>
      </c>
      <c r="C1605" s="205" t="s">
        <v>195</v>
      </c>
      <c r="D1605" s="201">
        <v>1295058</v>
      </c>
      <c r="E1605" s="201">
        <v>0</v>
      </c>
      <c r="F1605" s="201">
        <v>1295058</v>
      </c>
    </row>
    <row r="1606" spans="1:6" x14ac:dyDescent="0.2">
      <c r="A1606" s="200" t="s">
        <v>37</v>
      </c>
      <c r="B1606" s="204">
        <v>62503000</v>
      </c>
      <c r="C1606" s="205" t="s">
        <v>195</v>
      </c>
      <c r="D1606" s="201">
        <v>161721</v>
      </c>
      <c r="E1606" s="201">
        <v>0</v>
      </c>
      <c r="F1606" s="201">
        <v>161721</v>
      </c>
    </row>
    <row r="1607" spans="1:6" x14ac:dyDescent="0.2">
      <c r="A1607" s="200" t="s">
        <v>37</v>
      </c>
      <c r="B1607" s="204">
        <v>62504000</v>
      </c>
      <c r="C1607" s="205" t="s">
        <v>528</v>
      </c>
      <c r="D1607" s="201">
        <v>750274</v>
      </c>
      <c r="E1607" s="201">
        <v>0</v>
      </c>
      <c r="F1607" s="201">
        <v>750274</v>
      </c>
    </row>
    <row r="1608" spans="1:6" x14ac:dyDescent="0.2">
      <c r="A1608" s="200" t="s">
        <v>37</v>
      </c>
      <c r="B1608" s="204">
        <v>62505000</v>
      </c>
      <c r="C1608" s="205" t="s">
        <v>530</v>
      </c>
      <c r="D1608" s="201">
        <v>2808500.02</v>
      </c>
      <c r="E1608" s="201">
        <v>0</v>
      </c>
      <c r="F1608" s="201">
        <v>2808500.02</v>
      </c>
    </row>
    <row r="1609" spans="1:6" x14ac:dyDescent="0.2">
      <c r="A1609" s="200" t="s">
        <v>37</v>
      </c>
      <c r="B1609" s="204">
        <v>62508000</v>
      </c>
      <c r="C1609" s="205" t="s">
        <v>197</v>
      </c>
      <c r="D1609" s="201">
        <v>500</v>
      </c>
      <c r="E1609" s="201">
        <v>0</v>
      </c>
      <c r="F1609" s="201">
        <v>500</v>
      </c>
    </row>
    <row r="1610" spans="1:6" x14ac:dyDescent="0.2">
      <c r="A1610" s="200" t="s">
        <v>37</v>
      </c>
      <c r="B1610" s="204">
        <v>62601000</v>
      </c>
      <c r="C1610" s="205" t="s">
        <v>440</v>
      </c>
      <c r="D1610" s="201">
        <v>1049912</v>
      </c>
      <c r="E1610" s="201">
        <v>0</v>
      </c>
      <c r="F1610" s="201">
        <v>1049912</v>
      </c>
    </row>
    <row r="1611" spans="1:6" x14ac:dyDescent="0.2">
      <c r="A1611" s="200" t="s">
        <v>37</v>
      </c>
      <c r="B1611" s="204">
        <v>62602000</v>
      </c>
      <c r="C1611" s="205" t="s">
        <v>533</v>
      </c>
      <c r="D1611" s="201">
        <v>85248</v>
      </c>
      <c r="E1611" s="201">
        <v>0</v>
      </c>
      <c r="F1611" s="201">
        <v>85248</v>
      </c>
    </row>
    <row r="1612" spans="1:6" x14ac:dyDescent="0.2">
      <c r="A1612" s="200" t="s">
        <v>37</v>
      </c>
      <c r="B1612" s="204">
        <v>62603000</v>
      </c>
      <c r="C1612" s="205" t="s">
        <v>534</v>
      </c>
      <c r="D1612" s="201">
        <v>68242</v>
      </c>
      <c r="E1612" s="201">
        <v>0</v>
      </c>
      <c r="F1612" s="201">
        <v>68242</v>
      </c>
    </row>
    <row r="1613" spans="1:6" x14ac:dyDescent="0.2">
      <c r="A1613" s="200" t="s">
        <v>37</v>
      </c>
      <c r="B1613" s="204">
        <v>62701000</v>
      </c>
      <c r="C1613" s="205" t="s">
        <v>207</v>
      </c>
      <c r="D1613" s="201">
        <v>10951663.369999999</v>
      </c>
      <c r="E1613" s="201">
        <v>0</v>
      </c>
      <c r="F1613" s="201">
        <v>10951663.369999999</v>
      </c>
    </row>
    <row r="1614" spans="1:6" x14ac:dyDescent="0.2">
      <c r="A1614" s="200" t="s">
        <v>37</v>
      </c>
      <c r="B1614" s="204">
        <v>62702000</v>
      </c>
      <c r="C1614" s="205" t="s">
        <v>537</v>
      </c>
      <c r="D1614" s="201">
        <v>20800</v>
      </c>
      <c r="E1614" s="201">
        <v>0</v>
      </c>
      <c r="F1614" s="201">
        <v>20800</v>
      </c>
    </row>
    <row r="1615" spans="1:6" x14ac:dyDescent="0.2">
      <c r="A1615" s="200" t="s">
        <v>37</v>
      </c>
      <c r="B1615" s="204">
        <v>62705000</v>
      </c>
      <c r="C1615" s="205" t="s">
        <v>539</v>
      </c>
      <c r="D1615" s="201">
        <v>20000</v>
      </c>
      <c r="E1615" s="201">
        <v>0</v>
      </c>
      <c r="F1615" s="201">
        <v>20000</v>
      </c>
    </row>
    <row r="1616" spans="1:6" x14ac:dyDescent="0.2">
      <c r="A1616" s="200" t="s">
        <v>37</v>
      </c>
      <c r="B1616" s="204">
        <v>62706000</v>
      </c>
      <c r="C1616" s="205" t="s">
        <v>209</v>
      </c>
      <c r="D1616" s="201">
        <v>29084</v>
      </c>
      <c r="E1616" s="201">
        <v>0</v>
      </c>
      <c r="F1616" s="201">
        <v>29084</v>
      </c>
    </row>
    <row r="1617" spans="1:6" x14ac:dyDescent="0.2">
      <c r="A1617" s="200" t="s">
        <v>37</v>
      </c>
      <c r="B1617" s="204">
        <v>62707000</v>
      </c>
      <c r="C1617" s="205" t="s">
        <v>540</v>
      </c>
      <c r="D1617" s="201">
        <v>5105997.5199999996</v>
      </c>
      <c r="E1617" s="201">
        <v>0</v>
      </c>
      <c r="F1617" s="201">
        <v>5105997.5199999996</v>
      </c>
    </row>
    <row r="1618" spans="1:6" x14ac:dyDescent="0.2">
      <c r="A1618" s="200" t="s">
        <v>37</v>
      </c>
      <c r="B1618" s="204">
        <v>62708000</v>
      </c>
      <c r="C1618" s="205" t="s">
        <v>541</v>
      </c>
      <c r="D1618" s="201">
        <v>83600</v>
      </c>
      <c r="E1618" s="201">
        <v>0</v>
      </c>
      <c r="F1618" s="201">
        <v>83600</v>
      </c>
    </row>
    <row r="1619" spans="1:6" x14ac:dyDescent="0.2">
      <c r="A1619" s="200" t="s">
        <v>37</v>
      </c>
      <c r="B1619" s="204">
        <v>62710000</v>
      </c>
      <c r="C1619" s="205" t="s">
        <v>211</v>
      </c>
      <c r="D1619" s="201">
        <v>45304.480000000003</v>
      </c>
      <c r="E1619" s="201">
        <v>0</v>
      </c>
      <c r="F1619" s="201">
        <v>45304.480000000003</v>
      </c>
    </row>
    <row r="1620" spans="1:6" x14ac:dyDescent="0.2">
      <c r="A1620" s="200" t="s">
        <v>37</v>
      </c>
      <c r="B1620" s="218">
        <v>63500000</v>
      </c>
      <c r="C1620" s="205" t="s">
        <v>215</v>
      </c>
      <c r="D1620" s="201">
        <v>7402981</v>
      </c>
      <c r="E1620" s="201">
        <v>0</v>
      </c>
      <c r="F1620" s="201">
        <v>7402981</v>
      </c>
    </row>
    <row r="1621" spans="1:6" x14ac:dyDescent="0.2">
      <c r="A1621" s="200" t="s">
        <v>37</v>
      </c>
      <c r="B1621" s="208">
        <v>63501000</v>
      </c>
      <c r="C1621" s="205" t="s">
        <v>465</v>
      </c>
      <c r="D1621" s="201">
        <v>128571</v>
      </c>
      <c r="E1621" s="201">
        <v>0</v>
      </c>
      <c r="F1621" s="201">
        <v>128571</v>
      </c>
    </row>
    <row r="1622" spans="1:6" x14ac:dyDescent="0.2">
      <c r="A1622" s="200" t="s">
        <v>37</v>
      </c>
      <c r="B1622" s="204">
        <v>63503000</v>
      </c>
      <c r="C1622" s="205" t="s">
        <v>213</v>
      </c>
      <c r="D1622" s="201">
        <v>1604</v>
      </c>
      <c r="E1622" s="201">
        <v>0</v>
      </c>
      <c r="F1622" s="201">
        <v>1604</v>
      </c>
    </row>
    <row r="1623" spans="1:6" x14ac:dyDescent="0.2">
      <c r="A1623" s="200" t="s">
        <v>37</v>
      </c>
      <c r="B1623" s="204">
        <v>63504000</v>
      </c>
      <c r="C1623" s="205" t="s">
        <v>472</v>
      </c>
      <c r="D1623" s="201">
        <v>98781</v>
      </c>
      <c r="E1623" s="201">
        <v>0</v>
      </c>
      <c r="F1623" s="201">
        <v>98781</v>
      </c>
    </row>
    <row r="1624" spans="1:6" x14ac:dyDescent="0.2">
      <c r="A1624" s="200" t="s">
        <v>37</v>
      </c>
      <c r="B1624" s="204">
        <v>63508000</v>
      </c>
      <c r="C1624" s="219" t="s">
        <v>1063</v>
      </c>
      <c r="D1624" s="201">
        <v>9425226.8499999996</v>
      </c>
      <c r="E1624" s="201">
        <v>0</v>
      </c>
      <c r="F1624" s="201">
        <v>9425226.8499999996</v>
      </c>
    </row>
    <row r="1625" spans="1:6" x14ac:dyDescent="0.2">
      <c r="A1625" s="200" t="s">
        <v>37</v>
      </c>
      <c r="B1625" s="204">
        <v>64101000</v>
      </c>
      <c r="C1625" s="205" t="s">
        <v>216</v>
      </c>
      <c r="D1625" s="201">
        <v>41170864.899999999</v>
      </c>
      <c r="E1625" s="201">
        <v>0</v>
      </c>
      <c r="F1625" s="201">
        <v>41170864.899999999</v>
      </c>
    </row>
    <row r="1626" spans="1:6" x14ac:dyDescent="0.2">
      <c r="A1626" s="200" t="s">
        <v>37</v>
      </c>
      <c r="B1626" s="204">
        <v>64180000</v>
      </c>
      <c r="C1626" s="205" t="s">
        <v>553</v>
      </c>
      <c r="D1626" s="201">
        <v>9713890</v>
      </c>
      <c r="E1626" s="201">
        <v>0</v>
      </c>
      <c r="F1626" s="201">
        <v>9713890</v>
      </c>
    </row>
    <row r="1627" spans="1:6" x14ac:dyDescent="0.2">
      <c r="A1627" s="200" t="s">
        <v>37</v>
      </c>
      <c r="B1627" s="204">
        <v>64501000</v>
      </c>
      <c r="C1627" s="205" t="s">
        <v>483</v>
      </c>
      <c r="D1627" s="201">
        <v>10311823.24</v>
      </c>
      <c r="E1627" s="201">
        <v>0</v>
      </c>
      <c r="F1627" s="201">
        <v>10311823.24</v>
      </c>
    </row>
    <row r="1628" spans="1:6" x14ac:dyDescent="0.2">
      <c r="A1628" s="200" t="s">
        <v>37</v>
      </c>
      <c r="B1628" s="204">
        <v>64580000</v>
      </c>
      <c r="C1628" s="205" t="s">
        <v>758</v>
      </c>
      <c r="D1628" s="201">
        <v>1748500</v>
      </c>
      <c r="E1628" s="201">
        <v>0</v>
      </c>
      <c r="F1628" s="201">
        <v>1748500</v>
      </c>
    </row>
    <row r="1629" spans="1:6" x14ac:dyDescent="0.2">
      <c r="A1629" s="200" t="s">
        <v>37</v>
      </c>
      <c r="B1629" s="204">
        <v>64802000</v>
      </c>
      <c r="C1629" s="205" t="s">
        <v>557</v>
      </c>
      <c r="D1629" s="201">
        <v>1411</v>
      </c>
      <c r="E1629" s="201">
        <v>0</v>
      </c>
      <c r="F1629" s="201">
        <v>1411</v>
      </c>
    </row>
    <row r="1630" spans="1:6" x14ac:dyDescent="0.2">
      <c r="A1630" s="200" t="s">
        <v>37</v>
      </c>
      <c r="B1630" s="204">
        <v>64804000</v>
      </c>
      <c r="C1630" s="205" t="s">
        <v>224</v>
      </c>
      <c r="D1630" s="201">
        <v>1802566</v>
      </c>
      <c r="E1630" s="201">
        <v>0</v>
      </c>
      <c r="F1630" s="201">
        <v>1802566</v>
      </c>
    </row>
    <row r="1631" spans="1:6" x14ac:dyDescent="0.2">
      <c r="A1631" s="200" t="s">
        <v>37</v>
      </c>
      <c r="B1631" s="204">
        <v>65100000</v>
      </c>
      <c r="C1631" s="205" t="s">
        <v>228</v>
      </c>
      <c r="D1631" s="201">
        <v>251077</v>
      </c>
      <c r="E1631" s="201">
        <v>0</v>
      </c>
      <c r="F1631" s="201">
        <v>251077</v>
      </c>
    </row>
    <row r="1632" spans="1:6" x14ac:dyDescent="0.2">
      <c r="A1632" s="200" t="s">
        <v>37</v>
      </c>
      <c r="B1632" s="204">
        <v>65602000</v>
      </c>
      <c r="C1632" s="205" t="s">
        <v>229</v>
      </c>
      <c r="D1632" s="201">
        <v>30856</v>
      </c>
      <c r="E1632" s="201">
        <v>0</v>
      </c>
      <c r="F1632" s="201">
        <v>30856</v>
      </c>
    </row>
    <row r="1633" spans="1:6" x14ac:dyDescent="0.2">
      <c r="A1633" s="200" t="s">
        <v>37</v>
      </c>
      <c r="B1633" s="204">
        <v>65700000</v>
      </c>
      <c r="C1633" s="205" t="s">
        <v>766</v>
      </c>
      <c r="D1633" s="201">
        <v>395300.1</v>
      </c>
      <c r="E1633" s="201">
        <v>0</v>
      </c>
      <c r="F1633" s="201">
        <v>395300.1</v>
      </c>
    </row>
    <row r="1634" spans="1:6" x14ac:dyDescent="0.2">
      <c r="A1634" s="200" t="s">
        <v>37</v>
      </c>
      <c r="B1634" s="208">
        <v>65800000</v>
      </c>
      <c r="C1634" s="214" t="s">
        <v>497</v>
      </c>
      <c r="D1634" s="201">
        <v>77300.44</v>
      </c>
      <c r="E1634" s="201">
        <v>0</v>
      </c>
      <c r="F1634" s="201">
        <v>77300.44</v>
      </c>
    </row>
    <row r="1635" spans="1:6" x14ac:dyDescent="0.2">
      <c r="A1635" s="200" t="s">
        <v>37</v>
      </c>
      <c r="B1635" s="204">
        <v>66100000</v>
      </c>
      <c r="C1635" s="205" t="s">
        <v>500</v>
      </c>
      <c r="D1635" s="201">
        <v>25639560.199999999</v>
      </c>
      <c r="E1635" s="201">
        <v>0</v>
      </c>
      <c r="F1635" s="201">
        <v>25639560.199999999</v>
      </c>
    </row>
    <row r="1636" spans="1:6" x14ac:dyDescent="0.2">
      <c r="A1636" s="200" t="s">
        <v>37</v>
      </c>
      <c r="B1636" s="204">
        <v>66103000</v>
      </c>
      <c r="C1636" s="205" t="s">
        <v>565</v>
      </c>
      <c r="D1636" s="201">
        <v>146718222.11000001</v>
      </c>
      <c r="E1636" s="201">
        <v>0</v>
      </c>
      <c r="F1636" s="201">
        <v>146718222.11000001</v>
      </c>
    </row>
    <row r="1637" spans="1:6" x14ac:dyDescent="0.2">
      <c r="A1637" s="200" t="s">
        <v>37</v>
      </c>
      <c r="B1637" s="204">
        <v>66600000</v>
      </c>
      <c r="C1637" s="205" t="s">
        <v>232</v>
      </c>
      <c r="D1637" s="201">
        <v>27213</v>
      </c>
      <c r="E1637" s="201">
        <v>0</v>
      </c>
      <c r="F1637" s="201">
        <v>27213</v>
      </c>
    </row>
    <row r="1638" spans="1:6" x14ac:dyDescent="0.2">
      <c r="A1638" s="200" t="s">
        <v>37</v>
      </c>
      <c r="B1638" s="204">
        <v>68112000</v>
      </c>
      <c r="C1638" s="205" t="s">
        <v>511</v>
      </c>
      <c r="D1638" s="201">
        <v>386690366.12</v>
      </c>
      <c r="E1638" s="201">
        <v>0</v>
      </c>
      <c r="F1638" s="201">
        <v>386690366.12</v>
      </c>
    </row>
    <row r="1639" spans="1:6" x14ac:dyDescent="0.2">
      <c r="A1639" s="200" t="s">
        <v>37</v>
      </c>
      <c r="B1639" s="204">
        <v>69800000</v>
      </c>
      <c r="C1639" s="205" t="s">
        <v>513</v>
      </c>
      <c r="D1639" s="201">
        <v>1086956.72</v>
      </c>
      <c r="E1639" s="201">
        <v>0</v>
      </c>
      <c r="F1639" s="201">
        <v>1086956.72</v>
      </c>
    </row>
    <row r="1640" spans="1:6" x14ac:dyDescent="0.2">
      <c r="A1640" s="200" t="s">
        <v>37</v>
      </c>
      <c r="B1640" s="204">
        <v>70600000</v>
      </c>
      <c r="C1640" s="205" t="s">
        <v>521</v>
      </c>
      <c r="D1640" s="201">
        <v>0</v>
      </c>
      <c r="E1640" s="201">
        <v>2145103889.55</v>
      </c>
      <c r="F1640" s="201">
        <v>-2145103889.55</v>
      </c>
    </row>
    <row r="1641" spans="1:6" x14ac:dyDescent="0.2">
      <c r="A1641" s="200" t="s">
        <v>37</v>
      </c>
      <c r="B1641" s="204">
        <v>70620000</v>
      </c>
      <c r="C1641" s="205" t="s">
        <v>2058</v>
      </c>
      <c r="D1641" s="201">
        <v>0</v>
      </c>
      <c r="E1641" s="201">
        <v>150000000</v>
      </c>
      <c r="F1641" s="201">
        <v>-150000000</v>
      </c>
    </row>
    <row r="1642" spans="1:6" x14ac:dyDescent="0.2">
      <c r="A1642" s="200" t="s">
        <v>37</v>
      </c>
      <c r="B1642" s="204">
        <v>70800000</v>
      </c>
      <c r="C1642" s="205" t="s">
        <v>522</v>
      </c>
      <c r="D1642" s="201">
        <v>0</v>
      </c>
      <c r="E1642" s="201">
        <v>1784316.62</v>
      </c>
      <c r="F1642" s="201">
        <v>-1784316.62</v>
      </c>
    </row>
    <row r="1643" spans="1:6" x14ac:dyDescent="0.2">
      <c r="A1643" s="200" t="s">
        <v>37</v>
      </c>
      <c r="B1643" s="204">
        <v>70820000</v>
      </c>
      <c r="C1643" s="205" t="s">
        <v>1819</v>
      </c>
      <c r="D1643" s="201">
        <v>0</v>
      </c>
      <c r="E1643" s="201">
        <v>19512430</v>
      </c>
      <c r="F1643" s="201">
        <v>-19512430</v>
      </c>
    </row>
    <row r="1644" spans="1:6" x14ac:dyDescent="0.2">
      <c r="A1644" s="200" t="s">
        <v>37</v>
      </c>
      <c r="B1644" s="204">
        <v>75800000</v>
      </c>
      <c r="C1644" s="205" t="s">
        <v>237</v>
      </c>
      <c r="D1644" s="201">
        <v>0</v>
      </c>
      <c r="E1644" s="201">
        <v>36277855.369999997</v>
      </c>
      <c r="F1644" s="201">
        <v>-36277855.369999997</v>
      </c>
    </row>
    <row r="1645" spans="1:6" x14ac:dyDescent="0.2">
      <c r="A1645" s="200" t="s">
        <v>2</v>
      </c>
      <c r="B1645" s="204">
        <v>10100000</v>
      </c>
      <c r="C1645" s="205" t="s">
        <v>43</v>
      </c>
      <c r="D1645" s="201">
        <v>0</v>
      </c>
      <c r="E1645" s="201">
        <v>17000000</v>
      </c>
      <c r="F1645" s="201">
        <v>-17000000</v>
      </c>
    </row>
    <row r="1646" spans="1:6" x14ac:dyDescent="0.2">
      <c r="A1646" s="200" t="s">
        <v>2</v>
      </c>
      <c r="B1646" s="204">
        <v>11900000</v>
      </c>
      <c r="C1646" s="215" t="s">
        <v>1465</v>
      </c>
      <c r="D1646" s="201">
        <v>17263180.57</v>
      </c>
      <c r="E1646" s="201">
        <v>0</v>
      </c>
      <c r="F1646" s="201">
        <v>17263180.57</v>
      </c>
    </row>
    <row r="1647" spans="1:6" x14ac:dyDescent="0.2">
      <c r="A1647" s="200" t="s">
        <v>2</v>
      </c>
      <c r="B1647" s="213">
        <v>12900000</v>
      </c>
      <c r="C1647" s="217" t="s">
        <v>46</v>
      </c>
      <c r="D1647" s="201">
        <v>28789450.91</v>
      </c>
      <c r="E1647" s="201">
        <v>0</v>
      </c>
      <c r="F1647" s="201">
        <v>28789450.91</v>
      </c>
    </row>
    <row r="1648" spans="1:6" x14ac:dyDescent="0.2">
      <c r="A1648" s="200" t="s">
        <v>2</v>
      </c>
      <c r="B1648" s="208">
        <v>21100000</v>
      </c>
      <c r="C1648" s="205" t="s">
        <v>250</v>
      </c>
      <c r="D1648" s="201">
        <v>145000000</v>
      </c>
      <c r="E1648" s="201">
        <v>0</v>
      </c>
      <c r="F1648" s="201">
        <v>145000000</v>
      </c>
    </row>
    <row r="1649" spans="1:6" x14ac:dyDescent="0.2">
      <c r="A1649" s="200" t="s">
        <v>2</v>
      </c>
      <c r="B1649" s="208">
        <v>23200000</v>
      </c>
      <c r="C1649" s="205" t="s">
        <v>262</v>
      </c>
      <c r="D1649" s="201">
        <v>949282032.53999996</v>
      </c>
      <c r="E1649" s="201">
        <v>0</v>
      </c>
      <c r="F1649" s="201">
        <v>949282032.53999996</v>
      </c>
    </row>
    <row r="1650" spans="1:6" x14ac:dyDescent="0.2">
      <c r="A1650" s="200" t="s">
        <v>2</v>
      </c>
      <c r="B1650" s="204">
        <v>40110000</v>
      </c>
      <c r="C1650" s="205" t="s">
        <v>63</v>
      </c>
      <c r="D1650" s="201">
        <v>0</v>
      </c>
      <c r="E1650" s="201">
        <v>4254000</v>
      </c>
      <c r="F1650" s="201">
        <v>-4254000</v>
      </c>
    </row>
    <row r="1651" spans="1:6" x14ac:dyDescent="0.2">
      <c r="A1651" s="200" t="s">
        <v>2</v>
      </c>
      <c r="B1651" s="204">
        <v>40340000</v>
      </c>
      <c r="C1651" s="205" t="s">
        <v>67</v>
      </c>
      <c r="D1651" s="201">
        <v>0</v>
      </c>
      <c r="E1651" s="201">
        <v>14285025.18</v>
      </c>
      <c r="F1651" s="201">
        <v>-14285025.18</v>
      </c>
    </row>
    <row r="1652" spans="1:6" x14ac:dyDescent="0.2">
      <c r="A1652" s="200" t="s">
        <v>2</v>
      </c>
      <c r="B1652" s="208">
        <v>40400000</v>
      </c>
      <c r="C1652" s="205" t="s">
        <v>283</v>
      </c>
      <c r="D1652" s="201">
        <v>0</v>
      </c>
      <c r="E1652" s="201">
        <v>117658750</v>
      </c>
      <c r="F1652" s="201">
        <v>-117658750</v>
      </c>
    </row>
    <row r="1653" spans="1:6" x14ac:dyDescent="0.2">
      <c r="A1653" s="200" t="s">
        <v>2</v>
      </c>
      <c r="B1653" s="204">
        <v>40800000</v>
      </c>
      <c r="C1653" s="205" t="s">
        <v>68</v>
      </c>
      <c r="D1653" s="201">
        <v>0</v>
      </c>
      <c r="E1653" s="201">
        <v>280896</v>
      </c>
      <c r="F1653" s="201">
        <v>-280896</v>
      </c>
    </row>
    <row r="1654" spans="1:6" x14ac:dyDescent="0.2">
      <c r="A1654" s="200" t="s">
        <v>2</v>
      </c>
      <c r="B1654" s="204">
        <v>40900000</v>
      </c>
      <c r="C1654" s="205" t="s">
        <v>69</v>
      </c>
      <c r="D1654" s="201">
        <v>15104000</v>
      </c>
      <c r="E1654" s="201">
        <v>0</v>
      </c>
      <c r="F1654" s="201">
        <v>15104000</v>
      </c>
    </row>
    <row r="1655" spans="1:6" x14ac:dyDescent="0.2">
      <c r="A1655" s="200" t="s">
        <v>2</v>
      </c>
      <c r="B1655" s="204">
        <v>42110000</v>
      </c>
      <c r="C1655" s="205" t="s">
        <v>72</v>
      </c>
      <c r="D1655" s="201">
        <v>1044239.84</v>
      </c>
      <c r="E1655" s="201">
        <v>0</v>
      </c>
      <c r="F1655" s="201">
        <v>1044239.84</v>
      </c>
    </row>
    <row r="1656" spans="1:6" x14ac:dyDescent="0.2">
      <c r="A1656" s="200" t="s">
        <v>2</v>
      </c>
      <c r="B1656" s="204">
        <v>43100000</v>
      </c>
      <c r="C1656" s="205" t="s">
        <v>77</v>
      </c>
      <c r="D1656" s="201">
        <v>0</v>
      </c>
      <c r="E1656" s="201">
        <v>709243.08</v>
      </c>
      <c r="F1656" s="201">
        <v>-709243.08</v>
      </c>
    </row>
    <row r="1657" spans="1:6" x14ac:dyDescent="0.2">
      <c r="A1657" s="200" t="s">
        <v>2</v>
      </c>
      <c r="B1657" s="204">
        <v>43110000</v>
      </c>
      <c r="C1657" s="205" t="s">
        <v>301</v>
      </c>
      <c r="D1657" s="201">
        <v>0</v>
      </c>
      <c r="E1657" s="201">
        <v>48000</v>
      </c>
      <c r="F1657" s="201">
        <v>-48000</v>
      </c>
    </row>
    <row r="1658" spans="1:6" x14ac:dyDescent="0.2">
      <c r="A1658" s="200" t="s">
        <v>2</v>
      </c>
      <c r="B1658" s="204">
        <v>43200000</v>
      </c>
      <c r="C1658" s="205" t="s">
        <v>79</v>
      </c>
      <c r="D1658" s="201">
        <v>0</v>
      </c>
      <c r="E1658" s="201">
        <v>303961.32</v>
      </c>
      <c r="F1658" s="201">
        <v>-303961.32</v>
      </c>
    </row>
    <row r="1659" spans="1:6" x14ac:dyDescent="0.2">
      <c r="A1659" s="200" t="s">
        <v>2</v>
      </c>
      <c r="B1659" s="204">
        <v>43300000</v>
      </c>
      <c r="C1659" s="205" t="s">
        <v>80</v>
      </c>
      <c r="D1659" s="201">
        <v>0</v>
      </c>
      <c r="E1659" s="201">
        <v>50660.22</v>
      </c>
      <c r="F1659" s="201">
        <v>-50660.22</v>
      </c>
    </row>
    <row r="1660" spans="1:6" x14ac:dyDescent="0.2">
      <c r="A1660" s="200" t="s">
        <v>2</v>
      </c>
      <c r="B1660" s="204">
        <v>43860000</v>
      </c>
      <c r="C1660" s="205" t="s">
        <v>302</v>
      </c>
      <c r="D1660" s="201">
        <v>0</v>
      </c>
      <c r="E1660" s="201">
        <v>20000</v>
      </c>
      <c r="F1660" s="201">
        <v>-20000</v>
      </c>
    </row>
    <row r="1661" spans="1:6" x14ac:dyDescent="0.2">
      <c r="A1661" s="200" t="s">
        <v>2</v>
      </c>
      <c r="B1661" s="204">
        <v>44100000</v>
      </c>
      <c r="C1661" s="205" t="s">
        <v>82</v>
      </c>
      <c r="D1661" s="201">
        <v>0</v>
      </c>
      <c r="E1661" s="201">
        <v>121000</v>
      </c>
      <c r="F1661" s="201">
        <v>-121000</v>
      </c>
    </row>
    <row r="1662" spans="1:6" x14ac:dyDescent="0.2">
      <c r="A1662" s="200" t="s">
        <v>2</v>
      </c>
      <c r="B1662" s="204">
        <v>44300000</v>
      </c>
      <c r="C1662" s="205" t="s">
        <v>305</v>
      </c>
      <c r="D1662" s="201">
        <v>320000</v>
      </c>
      <c r="E1662" s="201">
        <v>0</v>
      </c>
      <c r="F1662" s="201">
        <v>320000</v>
      </c>
    </row>
    <row r="1663" spans="1:6" x14ac:dyDescent="0.2">
      <c r="A1663" s="200" t="s">
        <v>2</v>
      </c>
      <c r="B1663" s="204">
        <v>44400000</v>
      </c>
      <c r="C1663" s="205" t="s">
        <v>307</v>
      </c>
      <c r="D1663" s="201">
        <v>0</v>
      </c>
      <c r="E1663" s="201">
        <v>16000</v>
      </c>
      <c r="F1663" s="201">
        <v>-16000</v>
      </c>
    </row>
    <row r="1664" spans="1:6" x14ac:dyDescent="0.2">
      <c r="A1664" s="200" t="s">
        <v>2</v>
      </c>
      <c r="B1664" s="204">
        <v>44550000</v>
      </c>
      <c r="C1664" s="205" t="s">
        <v>88</v>
      </c>
      <c r="D1664" s="201">
        <v>23174026.550000001</v>
      </c>
      <c r="E1664" s="201">
        <v>0</v>
      </c>
      <c r="F1664" s="201">
        <v>23174026.550000001</v>
      </c>
    </row>
    <row r="1665" spans="1:6" x14ac:dyDescent="0.2">
      <c r="A1665" s="200" t="s">
        <v>2</v>
      </c>
      <c r="B1665" s="204">
        <v>44561000</v>
      </c>
      <c r="C1665" s="205" t="s">
        <v>2760</v>
      </c>
      <c r="D1665" s="201">
        <v>1890000</v>
      </c>
      <c r="E1665" s="201">
        <v>0</v>
      </c>
      <c r="F1665" s="201">
        <v>1890000</v>
      </c>
    </row>
    <row r="1666" spans="1:6" x14ac:dyDescent="0.2">
      <c r="A1666" s="200" t="s">
        <v>2</v>
      </c>
      <c r="B1666" s="212">
        <v>45500001</v>
      </c>
      <c r="C1666" s="205" t="s">
        <v>95</v>
      </c>
      <c r="D1666" s="201">
        <v>0</v>
      </c>
      <c r="E1666" s="201">
        <v>964805600</v>
      </c>
      <c r="F1666" s="201">
        <v>-964805600</v>
      </c>
    </row>
    <row r="1667" spans="1:6" x14ac:dyDescent="0.2">
      <c r="A1667" s="200" t="s">
        <v>2</v>
      </c>
      <c r="B1667" s="212">
        <v>45500002</v>
      </c>
      <c r="C1667" s="205" t="s">
        <v>314</v>
      </c>
      <c r="D1667" s="201">
        <v>0</v>
      </c>
      <c r="E1667" s="201">
        <v>56800000</v>
      </c>
      <c r="F1667" s="201">
        <v>-56800000</v>
      </c>
    </row>
    <row r="1668" spans="1:6" x14ac:dyDescent="0.2">
      <c r="A1668" s="200" t="s">
        <v>2</v>
      </c>
      <c r="B1668" s="212">
        <v>45500003</v>
      </c>
      <c r="C1668" s="217" t="s">
        <v>1581</v>
      </c>
      <c r="D1668" s="201">
        <v>0</v>
      </c>
      <c r="E1668" s="201">
        <v>53300000</v>
      </c>
      <c r="F1668" s="201">
        <v>-53300000</v>
      </c>
    </row>
    <row r="1669" spans="1:6" x14ac:dyDescent="0.2">
      <c r="A1669" s="200" t="s">
        <v>2</v>
      </c>
      <c r="B1669" s="213">
        <v>46610000</v>
      </c>
      <c r="C1669" s="205" t="s">
        <v>123</v>
      </c>
      <c r="D1669" s="201">
        <v>130000</v>
      </c>
      <c r="E1669" s="201">
        <v>0</v>
      </c>
      <c r="F1669" s="201">
        <v>130000</v>
      </c>
    </row>
    <row r="1670" spans="1:6" x14ac:dyDescent="0.2">
      <c r="A1670" s="200" t="s">
        <v>2</v>
      </c>
      <c r="B1670" s="208">
        <v>46711000</v>
      </c>
      <c r="C1670" s="205" t="s">
        <v>9</v>
      </c>
      <c r="D1670" s="201">
        <v>0</v>
      </c>
      <c r="E1670" s="201">
        <v>1000000</v>
      </c>
      <c r="F1670" s="201">
        <v>-1000000</v>
      </c>
    </row>
    <row r="1671" spans="1:6" x14ac:dyDescent="0.2">
      <c r="A1671" s="200" t="s">
        <v>2</v>
      </c>
      <c r="B1671" s="213">
        <v>46715000</v>
      </c>
      <c r="C1671" s="205" t="s">
        <v>17</v>
      </c>
      <c r="D1671" s="201">
        <v>0</v>
      </c>
      <c r="E1671" s="201">
        <v>3750000</v>
      </c>
      <c r="F1671" s="201">
        <v>-3750000</v>
      </c>
    </row>
    <row r="1672" spans="1:6" x14ac:dyDescent="0.2">
      <c r="A1672" s="200" t="s">
        <v>2</v>
      </c>
      <c r="B1672" s="204">
        <v>51241000</v>
      </c>
      <c r="C1672" s="205" t="s">
        <v>159</v>
      </c>
      <c r="D1672" s="201">
        <v>13400824.630000001</v>
      </c>
      <c r="E1672" s="201">
        <v>0</v>
      </c>
      <c r="F1672" s="201">
        <v>13400824.630000001</v>
      </c>
    </row>
    <row r="1673" spans="1:6" x14ac:dyDescent="0.2">
      <c r="A1673" s="200" t="s">
        <v>2</v>
      </c>
      <c r="B1673" s="204">
        <v>53200000</v>
      </c>
      <c r="C1673" s="205" t="s">
        <v>162</v>
      </c>
      <c r="D1673" s="201">
        <v>300100</v>
      </c>
      <c r="E1673" s="201">
        <v>0</v>
      </c>
      <c r="F1673" s="201">
        <v>300100</v>
      </c>
    </row>
    <row r="1674" spans="1:6" x14ac:dyDescent="0.2">
      <c r="A1674" s="200" t="s">
        <v>2</v>
      </c>
      <c r="B1674" s="204">
        <v>58000000</v>
      </c>
      <c r="C1674" s="205" t="s">
        <v>163</v>
      </c>
      <c r="D1674" s="201">
        <v>0</v>
      </c>
      <c r="E1674" s="201">
        <v>20</v>
      </c>
      <c r="F1674" s="201">
        <v>-20</v>
      </c>
    </row>
    <row r="1675" spans="1:6" x14ac:dyDescent="0.2">
      <c r="A1675" s="200" t="s">
        <v>2</v>
      </c>
      <c r="B1675" s="204">
        <v>60600000</v>
      </c>
      <c r="C1675" s="205" t="s">
        <v>376</v>
      </c>
      <c r="D1675" s="201">
        <v>77000</v>
      </c>
      <c r="E1675" s="201">
        <v>0</v>
      </c>
      <c r="F1675" s="201">
        <v>77000</v>
      </c>
    </row>
    <row r="1676" spans="1:6" x14ac:dyDescent="0.2">
      <c r="A1676" s="200" t="s">
        <v>2</v>
      </c>
      <c r="B1676" s="204">
        <v>60609000</v>
      </c>
      <c r="C1676" s="205" t="s">
        <v>171</v>
      </c>
      <c r="D1676" s="201">
        <v>0</v>
      </c>
      <c r="E1676" s="201">
        <v>32000</v>
      </c>
      <c r="F1676" s="201">
        <v>-32000</v>
      </c>
    </row>
    <row r="1677" spans="1:6" x14ac:dyDescent="0.2">
      <c r="A1677" s="200" t="s">
        <v>2</v>
      </c>
      <c r="B1677" s="204">
        <v>61302000</v>
      </c>
      <c r="C1677" s="205" t="s">
        <v>175</v>
      </c>
      <c r="D1677" s="201">
        <v>2609000</v>
      </c>
      <c r="E1677" s="201">
        <v>0</v>
      </c>
      <c r="F1677" s="201">
        <v>2609000</v>
      </c>
    </row>
    <row r="1678" spans="1:6" x14ac:dyDescent="0.2">
      <c r="A1678" s="200" t="s">
        <v>2</v>
      </c>
      <c r="B1678" s="204">
        <v>61501000</v>
      </c>
      <c r="C1678" s="205" t="s">
        <v>480</v>
      </c>
      <c r="D1678" s="201">
        <v>255600</v>
      </c>
      <c r="E1678" s="201">
        <v>0</v>
      </c>
      <c r="F1678" s="201">
        <v>255600</v>
      </c>
    </row>
    <row r="1679" spans="1:6" x14ac:dyDescent="0.2">
      <c r="A1679" s="200" t="s">
        <v>2</v>
      </c>
      <c r="B1679" s="204">
        <v>61503000</v>
      </c>
      <c r="C1679" s="205" t="s">
        <v>481</v>
      </c>
      <c r="D1679" s="201">
        <v>0</v>
      </c>
      <c r="E1679" s="201">
        <v>98000</v>
      </c>
      <c r="F1679" s="201">
        <v>-98000</v>
      </c>
    </row>
    <row r="1680" spans="1:6" x14ac:dyDescent="0.2">
      <c r="A1680" s="200" t="s">
        <v>2</v>
      </c>
      <c r="B1680" s="204">
        <v>61604000</v>
      </c>
      <c r="C1680" s="205" t="s">
        <v>183</v>
      </c>
      <c r="D1680" s="201">
        <v>280896</v>
      </c>
      <c r="E1680" s="201">
        <v>0</v>
      </c>
      <c r="F1680" s="201">
        <v>280896</v>
      </c>
    </row>
    <row r="1681" spans="1:6" x14ac:dyDescent="0.2">
      <c r="A1681" s="200" t="s">
        <v>2</v>
      </c>
      <c r="B1681" s="204">
        <v>61800000</v>
      </c>
      <c r="C1681" s="205" t="s">
        <v>184</v>
      </c>
      <c r="D1681" s="201">
        <v>176000</v>
      </c>
      <c r="E1681" s="201">
        <v>0</v>
      </c>
      <c r="F1681" s="201">
        <v>176000</v>
      </c>
    </row>
    <row r="1682" spans="1:6" x14ac:dyDescent="0.2">
      <c r="A1682" s="200" t="s">
        <v>2</v>
      </c>
      <c r="B1682" s="204">
        <v>62100000</v>
      </c>
      <c r="C1682" s="205" t="s">
        <v>422</v>
      </c>
      <c r="D1682" s="201">
        <v>898000</v>
      </c>
      <c r="E1682" s="201">
        <v>0</v>
      </c>
      <c r="F1682" s="201">
        <v>898000</v>
      </c>
    </row>
    <row r="1683" spans="1:6" x14ac:dyDescent="0.2">
      <c r="A1683" s="200" t="s">
        <v>2</v>
      </c>
      <c r="B1683" s="204">
        <v>62501000</v>
      </c>
      <c r="C1683" s="205" t="s">
        <v>195</v>
      </c>
      <c r="D1683" s="201">
        <v>305900</v>
      </c>
      <c r="E1683" s="201">
        <v>0</v>
      </c>
      <c r="F1683" s="201">
        <v>305900</v>
      </c>
    </row>
    <row r="1684" spans="1:6" x14ac:dyDescent="0.2">
      <c r="A1684" s="200" t="s">
        <v>2</v>
      </c>
      <c r="B1684" s="204">
        <v>62505000</v>
      </c>
      <c r="C1684" s="205" t="s">
        <v>530</v>
      </c>
      <c r="D1684" s="201">
        <v>157020</v>
      </c>
      <c r="E1684" s="201">
        <v>0</v>
      </c>
      <c r="F1684" s="201">
        <v>157020</v>
      </c>
    </row>
    <row r="1685" spans="1:6" x14ac:dyDescent="0.2">
      <c r="A1685" s="200" t="s">
        <v>2</v>
      </c>
      <c r="B1685" s="204">
        <v>62701000</v>
      </c>
      <c r="C1685" s="205" t="s">
        <v>207</v>
      </c>
      <c r="D1685" s="201">
        <v>126400</v>
      </c>
      <c r="E1685" s="201">
        <v>0</v>
      </c>
      <c r="F1685" s="201">
        <v>126400</v>
      </c>
    </row>
    <row r="1686" spans="1:6" x14ac:dyDescent="0.2">
      <c r="A1686" s="200" t="s">
        <v>2</v>
      </c>
      <c r="B1686" s="204">
        <v>62709000</v>
      </c>
      <c r="C1686" s="205" t="s">
        <v>450</v>
      </c>
      <c r="D1686" s="201">
        <v>247800</v>
      </c>
      <c r="E1686" s="201">
        <v>0</v>
      </c>
      <c r="F1686" s="201">
        <v>247800</v>
      </c>
    </row>
    <row r="1687" spans="1:6" x14ac:dyDescent="0.2">
      <c r="A1687" s="200" t="s">
        <v>2</v>
      </c>
      <c r="B1687" s="204">
        <v>63504000</v>
      </c>
      <c r="C1687" s="205" t="s">
        <v>472</v>
      </c>
      <c r="D1687" s="201">
        <v>301500</v>
      </c>
      <c r="E1687" s="201">
        <v>0</v>
      </c>
      <c r="F1687" s="201">
        <v>301500</v>
      </c>
    </row>
    <row r="1688" spans="1:6" x14ac:dyDescent="0.2">
      <c r="A1688" s="200" t="s">
        <v>2</v>
      </c>
      <c r="B1688" s="204">
        <v>64101000</v>
      </c>
      <c r="C1688" s="205" t="s">
        <v>216</v>
      </c>
      <c r="D1688" s="201">
        <v>27403708.149999999</v>
      </c>
      <c r="E1688" s="201">
        <v>0</v>
      </c>
      <c r="F1688" s="201">
        <v>27403708.149999999</v>
      </c>
    </row>
    <row r="1689" spans="1:6" x14ac:dyDescent="0.2">
      <c r="A1689" s="200" t="s">
        <v>2</v>
      </c>
      <c r="B1689" s="204">
        <v>64501000</v>
      </c>
      <c r="C1689" s="205" t="s">
        <v>483</v>
      </c>
      <c r="D1689" s="201">
        <v>5206704.5199999996</v>
      </c>
      <c r="E1689" s="201">
        <v>0</v>
      </c>
      <c r="F1689" s="201">
        <v>5206704.5199999996</v>
      </c>
    </row>
    <row r="1690" spans="1:6" x14ac:dyDescent="0.2">
      <c r="A1690" s="200" t="s">
        <v>2</v>
      </c>
      <c r="B1690" s="204">
        <v>65700000</v>
      </c>
      <c r="C1690" s="205" t="s">
        <v>766</v>
      </c>
      <c r="D1690" s="201">
        <v>167999.99</v>
      </c>
      <c r="E1690" s="201">
        <v>0</v>
      </c>
      <c r="F1690" s="201">
        <v>167999.99</v>
      </c>
    </row>
    <row r="1691" spans="1:6" x14ac:dyDescent="0.2">
      <c r="A1691" s="200" t="s">
        <v>2</v>
      </c>
      <c r="B1691" s="204">
        <v>66100000</v>
      </c>
      <c r="C1691" s="205" t="s">
        <v>500</v>
      </c>
      <c r="D1691" s="201">
        <v>645772.1</v>
      </c>
      <c r="E1691" s="201">
        <v>0</v>
      </c>
      <c r="F1691" s="201">
        <v>645772.1</v>
      </c>
    </row>
    <row r="1692" spans="1:6" x14ac:dyDescent="0.2">
      <c r="A1692" s="200" t="s">
        <v>2</v>
      </c>
      <c r="B1692" s="204">
        <v>69800000</v>
      </c>
      <c r="C1692" s="205" t="s">
        <v>513</v>
      </c>
      <c r="D1692" s="201">
        <v>16000</v>
      </c>
      <c r="E1692" s="201">
        <v>0</v>
      </c>
      <c r="F1692" s="201">
        <v>16000</v>
      </c>
    </row>
    <row r="1693" spans="1:6" x14ac:dyDescent="0.2">
      <c r="A1693" s="200" t="s">
        <v>2</v>
      </c>
      <c r="B1693" s="204">
        <v>75810000</v>
      </c>
      <c r="C1693" s="205" t="s">
        <v>573</v>
      </c>
      <c r="D1693" s="201">
        <v>0</v>
      </c>
      <c r="E1693" s="201">
        <v>40000</v>
      </c>
      <c r="F1693" s="201">
        <v>-40000</v>
      </c>
    </row>
    <row r="1694" spans="1:6" x14ac:dyDescent="0.2">
      <c r="A1694" s="200" t="s">
        <v>6</v>
      </c>
      <c r="B1694" s="204">
        <v>10100000</v>
      </c>
      <c r="C1694" s="205" t="s">
        <v>43</v>
      </c>
      <c r="D1694" s="201">
        <v>0</v>
      </c>
      <c r="E1694" s="201">
        <v>2000000</v>
      </c>
      <c r="F1694" s="201">
        <v>-2000000</v>
      </c>
    </row>
    <row r="1695" spans="1:6" x14ac:dyDescent="0.2">
      <c r="A1695" s="200" t="s">
        <v>6</v>
      </c>
      <c r="B1695" s="204">
        <v>10610000</v>
      </c>
      <c r="C1695" s="205" t="s">
        <v>240</v>
      </c>
      <c r="D1695" s="201">
        <v>0</v>
      </c>
      <c r="E1695" s="201">
        <v>200000</v>
      </c>
      <c r="F1695" s="201">
        <v>-200000</v>
      </c>
    </row>
    <row r="1696" spans="1:6" x14ac:dyDescent="0.2">
      <c r="A1696" s="200" t="s">
        <v>6</v>
      </c>
      <c r="B1696" s="204">
        <v>11000000</v>
      </c>
      <c r="C1696" s="205" t="s">
        <v>241</v>
      </c>
      <c r="D1696" s="201">
        <v>0</v>
      </c>
      <c r="E1696" s="201">
        <v>635676283.50999999</v>
      </c>
      <c r="F1696" s="201">
        <v>-635676283.50999999</v>
      </c>
    </row>
    <row r="1697" spans="1:6" x14ac:dyDescent="0.2">
      <c r="A1697" s="200" t="s">
        <v>6</v>
      </c>
      <c r="B1697" s="208">
        <v>16120000</v>
      </c>
      <c r="C1697" s="205" t="s">
        <v>243</v>
      </c>
      <c r="D1697" s="201">
        <v>0</v>
      </c>
      <c r="E1697" s="201">
        <v>1422885269.6400001</v>
      </c>
      <c r="F1697" s="201">
        <v>-1422885269.6400001</v>
      </c>
    </row>
    <row r="1698" spans="1:6" x14ac:dyDescent="0.2">
      <c r="A1698" s="200" t="s">
        <v>6</v>
      </c>
      <c r="B1698" s="213">
        <v>16500000</v>
      </c>
      <c r="C1698" s="214" t="s">
        <v>3212</v>
      </c>
      <c r="D1698" s="201">
        <v>0</v>
      </c>
      <c r="E1698" s="201">
        <v>44488765.789999999</v>
      </c>
      <c r="F1698" s="201">
        <v>-44488765.789999999</v>
      </c>
    </row>
    <row r="1699" spans="1:6" x14ac:dyDescent="0.2">
      <c r="A1699" s="200" t="s">
        <v>6</v>
      </c>
      <c r="B1699" s="208">
        <v>21100000</v>
      </c>
      <c r="C1699" s="205" t="s">
        <v>250</v>
      </c>
      <c r="D1699" s="201">
        <v>1206360000</v>
      </c>
      <c r="E1699" s="201">
        <v>0</v>
      </c>
      <c r="F1699" s="201">
        <v>1206360000</v>
      </c>
    </row>
    <row r="1700" spans="1:6" x14ac:dyDescent="0.2">
      <c r="A1700" s="200" t="s">
        <v>6</v>
      </c>
      <c r="B1700" s="204">
        <v>21300000</v>
      </c>
      <c r="C1700" s="205" t="s">
        <v>252</v>
      </c>
      <c r="D1700" s="201">
        <v>4840906373.6099997</v>
      </c>
      <c r="E1700" s="201">
        <v>0</v>
      </c>
      <c r="F1700" s="201">
        <v>4840906373.6099997</v>
      </c>
    </row>
    <row r="1701" spans="1:6" x14ac:dyDescent="0.2">
      <c r="A1701" s="200" t="s">
        <v>6</v>
      </c>
      <c r="B1701" s="204">
        <v>21540000</v>
      </c>
      <c r="C1701" s="205" t="s">
        <v>255</v>
      </c>
      <c r="D1701" s="201">
        <v>127898372.47</v>
      </c>
      <c r="E1701" s="201">
        <v>0</v>
      </c>
      <c r="F1701" s="201">
        <v>127898372.47</v>
      </c>
    </row>
    <row r="1702" spans="1:6" x14ac:dyDescent="0.2">
      <c r="A1702" s="200" t="s">
        <v>6</v>
      </c>
      <c r="B1702" s="204">
        <v>21830000</v>
      </c>
      <c r="C1702" s="205" t="s">
        <v>53</v>
      </c>
      <c r="D1702" s="201">
        <v>70310075.329999998</v>
      </c>
      <c r="E1702" s="201">
        <v>0</v>
      </c>
      <c r="F1702" s="201">
        <v>70310075.329999998</v>
      </c>
    </row>
    <row r="1703" spans="1:6" x14ac:dyDescent="0.2">
      <c r="A1703" s="200" t="s">
        <v>6</v>
      </c>
      <c r="B1703" s="204">
        <v>21500000</v>
      </c>
      <c r="C1703" s="205" t="s">
        <v>253</v>
      </c>
      <c r="D1703" s="201">
        <v>635123699.38</v>
      </c>
      <c r="E1703" s="201">
        <v>0</v>
      </c>
      <c r="F1703" s="201">
        <v>635123699.38</v>
      </c>
    </row>
    <row r="1704" spans="1:6" x14ac:dyDescent="0.2">
      <c r="A1704" s="200" t="s">
        <v>6</v>
      </c>
      <c r="B1704" s="204">
        <v>21820000</v>
      </c>
      <c r="C1704" s="205" t="s">
        <v>52</v>
      </c>
      <c r="D1704" s="201">
        <v>1793333.34</v>
      </c>
      <c r="E1704" s="201">
        <v>0</v>
      </c>
      <c r="F1704" s="201">
        <v>1793333.34</v>
      </c>
    </row>
    <row r="1705" spans="1:6" x14ac:dyDescent="0.2">
      <c r="A1705" s="200" t="s">
        <v>6</v>
      </c>
      <c r="B1705" s="204">
        <v>28130000</v>
      </c>
      <c r="C1705" s="205" t="s">
        <v>268</v>
      </c>
      <c r="D1705" s="201">
        <v>0</v>
      </c>
      <c r="E1705" s="201">
        <v>1093785632.1300001</v>
      </c>
      <c r="F1705" s="201">
        <v>-1093785632.1300001</v>
      </c>
    </row>
    <row r="1706" spans="1:6" x14ac:dyDescent="0.2">
      <c r="A1706" s="200" t="s">
        <v>6</v>
      </c>
      <c r="B1706" s="204">
        <v>28150000</v>
      </c>
      <c r="C1706" s="205" t="s">
        <v>269</v>
      </c>
      <c r="D1706" s="201">
        <v>0</v>
      </c>
      <c r="E1706" s="201">
        <v>127673169.33</v>
      </c>
      <c r="F1706" s="201">
        <v>-127673169.33</v>
      </c>
    </row>
    <row r="1707" spans="1:6" x14ac:dyDescent="0.2">
      <c r="A1707" s="200" t="s">
        <v>6</v>
      </c>
      <c r="B1707" s="204">
        <v>28154000</v>
      </c>
      <c r="C1707" s="205" t="s">
        <v>274</v>
      </c>
      <c r="D1707" s="201">
        <v>0</v>
      </c>
      <c r="E1707" s="201">
        <v>48799464.880000003</v>
      </c>
      <c r="F1707" s="201">
        <v>-48799464.880000003</v>
      </c>
    </row>
    <row r="1708" spans="1:6" x14ac:dyDescent="0.2">
      <c r="A1708" s="200" t="s">
        <v>6</v>
      </c>
      <c r="B1708" s="204">
        <v>28182000</v>
      </c>
      <c r="C1708" s="205" t="s">
        <v>59</v>
      </c>
      <c r="D1708" s="201">
        <v>0</v>
      </c>
      <c r="E1708" s="201">
        <v>67748.149999999994</v>
      </c>
      <c r="F1708" s="201">
        <v>-67748.149999999994</v>
      </c>
    </row>
    <row r="1709" spans="1:6" x14ac:dyDescent="0.2">
      <c r="A1709" s="200" t="s">
        <v>6</v>
      </c>
      <c r="B1709" s="204">
        <v>28183000</v>
      </c>
      <c r="C1709" s="205" t="s">
        <v>60</v>
      </c>
      <c r="D1709" s="201">
        <v>0</v>
      </c>
      <c r="E1709" s="201">
        <v>69698276.019999996</v>
      </c>
      <c r="F1709" s="201">
        <v>-69698276.019999996</v>
      </c>
    </row>
    <row r="1710" spans="1:6" x14ac:dyDescent="0.2">
      <c r="A1710" s="200" t="s">
        <v>6</v>
      </c>
      <c r="B1710" s="204">
        <v>40110000</v>
      </c>
      <c r="C1710" s="205" t="s">
        <v>63</v>
      </c>
      <c r="D1710" s="201">
        <v>0</v>
      </c>
      <c r="E1710" s="201">
        <v>11781771.27</v>
      </c>
      <c r="F1710" s="201">
        <v>-11781771.27</v>
      </c>
    </row>
    <row r="1711" spans="1:6" x14ac:dyDescent="0.2">
      <c r="A1711" s="200" t="s">
        <v>6</v>
      </c>
      <c r="B1711" s="204">
        <v>40310000</v>
      </c>
      <c r="C1711" s="205" t="s">
        <v>280</v>
      </c>
      <c r="D1711" s="201">
        <v>0</v>
      </c>
      <c r="E1711" s="201">
        <v>1153544.29</v>
      </c>
      <c r="F1711" s="201">
        <v>-1153544.29</v>
      </c>
    </row>
    <row r="1712" spans="1:6" x14ac:dyDescent="0.2">
      <c r="A1712" s="200" t="s">
        <v>6</v>
      </c>
      <c r="B1712" s="208">
        <v>40810000</v>
      </c>
      <c r="C1712" s="205" t="s">
        <v>68</v>
      </c>
      <c r="D1712" s="201">
        <v>0</v>
      </c>
      <c r="E1712" s="201">
        <v>5182489.2</v>
      </c>
      <c r="F1712" s="201">
        <v>-5182489.2</v>
      </c>
    </row>
    <row r="1713" spans="1:6" x14ac:dyDescent="0.2">
      <c r="A1713" s="200" t="s">
        <v>6</v>
      </c>
      <c r="B1713" s="204">
        <v>40910000</v>
      </c>
      <c r="C1713" s="205" t="s">
        <v>3242</v>
      </c>
      <c r="D1713" s="201">
        <v>4880000</v>
      </c>
      <c r="E1713" s="201">
        <v>0</v>
      </c>
      <c r="F1713" s="201">
        <v>4880000</v>
      </c>
    </row>
    <row r="1714" spans="1:6" x14ac:dyDescent="0.2">
      <c r="A1714" s="200" t="s">
        <v>6</v>
      </c>
      <c r="B1714" s="204">
        <v>41100000</v>
      </c>
      <c r="C1714" s="205" t="s">
        <v>70</v>
      </c>
      <c r="D1714" s="201">
        <v>73550610.079999894</v>
      </c>
      <c r="E1714" s="201">
        <v>0</v>
      </c>
      <c r="F1714" s="201">
        <v>73550610.079999894</v>
      </c>
    </row>
    <row r="1715" spans="1:6" x14ac:dyDescent="0.2">
      <c r="A1715" s="200" t="s">
        <v>6</v>
      </c>
      <c r="B1715" s="204">
        <v>41600000</v>
      </c>
      <c r="C1715" s="205" t="s">
        <v>291</v>
      </c>
      <c r="D1715" s="201">
        <v>2500000.0099999998</v>
      </c>
      <c r="E1715" s="201">
        <v>0</v>
      </c>
      <c r="F1715" s="201">
        <v>2500000.0099999998</v>
      </c>
    </row>
    <row r="1716" spans="1:6" x14ac:dyDescent="0.2">
      <c r="A1716" s="200" t="s">
        <v>6</v>
      </c>
      <c r="B1716" s="208">
        <v>41810000</v>
      </c>
      <c r="C1716" s="205" t="s">
        <v>1860</v>
      </c>
      <c r="D1716" s="201">
        <v>700000</v>
      </c>
      <c r="E1716" s="201">
        <v>0</v>
      </c>
      <c r="F1716" s="201">
        <v>700000</v>
      </c>
    </row>
    <row r="1717" spans="1:6" x14ac:dyDescent="0.2">
      <c r="A1717" s="200" t="s">
        <v>6</v>
      </c>
      <c r="B1717" s="204">
        <v>42800000</v>
      </c>
      <c r="C1717" s="205" t="s">
        <v>300</v>
      </c>
      <c r="D1717" s="201">
        <v>0</v>
      </c>
      <c r="E1717" s="201">
        <v>7837487.21</v>
      </c>
      <c r="F1717" s="201">
        <v>-7837487.21</v>
      </c>
    </row>
    <row r="1718" spans="1:6" x14ac:dyDescent="0.2">
      <c r="A1718" s="200" t="s">
        <v>6</v>
      </c>
      <c r="B1718" s="204">
        <v>43100000</v>
      </c>
      <c r="C1718" s="205" t="s">
        <v>77</v>
      </c>
      <c r="D1718" s="201">
        <v>0</v>
      </c>
      <c r="E1718" s="201">
        <v>2559592</v>
      </c>
      <c r="F1718" s="201">
        <v>-2559592</v>
      </c>
    </row>
    <row r="1719" spans="1:6" x14ac:dyDescent="0.2">
      <c r="A1719" s="200" t="s">
        <v>6</v>
      </c>
      <c r="B1719" s="204">
        <v>43300000</v>
      </c>
      <c r="C1719" s="205" t="s">
        <v>80</v>
      </c>
      <c r="D1719" s="201">
        <v>0</v>
      </c>
      <c r="E1719" s="201">
        <v>127979.6</v>
      </c>
      <c r="F1719" s="201">
        <v>-127979.6</v>
      </c>
    </row>
    <row r="1720" spans="1:6" x14ac:dyDescent="0.2">
      <c r="A1720" s="200" t="s">
        <v>6</v>
      </c>
      <c r="B1720" s="204">
        <v>43860000</v>
      </c>
      <c r="C1720" s="205" t="s">
        <v>302</v>
      </c>
      <c r="D1720" s="201">
        <v>0</v>
      </c>
      <c r="E1720" s="201">
        <v>2359170.91</v>
      </c>
      <c r="F1720" s="201">
        <v>-2359170.91</v>
      </c>
    </row>
    <row r="1721" spans="1:6" x14ac:dyDescent="0.2">
      <c r="A1721" s="200" t="s">
        <v>6</v>
      </c>
      <c r="B1721" s="204">
        <v>44100000</v>
      </c>
      <c r="C1721" s="205" t="s">
        <v>82</v>
      </c>
      <c r="D1721" s="201">
        <v>0</v>
      </c>
      <c r="E1721" s="201">
        <v>683953.36</v>
      </c>
      <c r="F1721" s="201">
        <v>-683953.36</v>
      </c>
    </row>
    <row r="1722" spans="1:6" x14ac:dyDescent="0.2">
      <c r="A1722" s="200" t="s">
        <v>6</v>
      </c>
      <c r="B1722" s="204">
        <v>44300000</v>
      </c>
      <c r="C1722" s="205" t="s">
        <v>305</v>
      </c>
      <c r="D1722" s="201">
        <v>62844601.210000001</v>
      </c>
      <c r="E1722" s="201">
        <v>0</v>
      </c>
      <c r="F1722" s="201">
        <v>62844601.210000001</v>
      </c>
    </row>
    <row r="1723" spans="1:6" x14ac:dyDescent="0.2">
      <c r="A1723" s="200" t="s">
        <v>6</v>
      </c>
      <c r="B1723" s="204">
        <v>44550000</v>
      </c>
      <c r="C1723" s="205" t="s">
        <v>88</v>
      </c>
      <c r="D1723" s="201">
        <v>120235060.81999999</v>
      </c>
      <c r="E1723" s="201">
        <v>0</v>
      </c>
      <c r="F1723" s="201">
        <v>120235060.81999999</v>
      </c>
    </row>
    <row r="1724" spans="1:6" x14ac:dyDescent="0.2">
      <c r="A1724" s="200" t="s">
        <v>6</v>
      </c>
      <c r="B1724" s="204">
        <v>44561000</v>
      </c>
      <c r="C1724" s="205" t="s">
        <v>2760</v>
      </c>
      <c r="D1724" s="201">
        <v>0</v>
      </c>
      <c r="E1724" s="201">
        <v>6581424.4400000004</v>
      </c>
      <c r="F1724" s="201">
        <v>-6581424.4400000004</v>
      </c>
    </row>
    <row r="1725" spans="1:6" x14ac:dyDescent="0.2">
      <c r="A1725" s="200" t="s">
        <v>6</v>
      </c>
      <c r="B1725" s="204">
        <v>44571000</v>
      </c>
      <c r="C1725" s="205" t="s">
        <v>94</v>
      </c>
      <c r="D1725" s="201">
        <v>0</v>
      </c>
      <c r="E1725" s="201">
        <v>20115429.210000001</v>
      </c>
      <c r="F1725" s="201">
        <v>-20115429.210000001</v>
      </c>
    </row>
    <row r="1726" spans="1:6" x14ac:dyDescent="0.2">
      <c r="A1726" s="200" t="s">
        <v>6</v>
      </c>
      <c r="B1726" s="204">
        <v>44581000</v>
      </c>
      <c r="C1726" s="205" t="s">
        <v>3249</v>
      </c>
      <c r="D1726" s="201">
        <v>344704.28</v>
      </c>
      <c r="E1726" s="201">
        <v>0</v>
      </c>
      <c r="F1726" s="201">
        <v>344704.28</v>
      </c>
    </row>
    <row r="1727" spans="1:6" x14ac:dyDescent="0.2">
      <c r="A1727" s="200" t="s">
        <v>6</v>
      </c>
      <c r="B1727" s="212">
        <v>45500001</v>
      </c>
      <c r="C1727" s="205" t="s">
        <v>95</v>
      </c>
      <c r="D1727" s="201">
        <v>0</v>
      </c>
      <c r="E1727" s="201">
        <v>1859281030.8699999</v>
      </c>
      <c r="F1727" s="201">
        <v>-1859281030.8699999</v>
      </c>
    </row>
    <row r="1728" spans="1:6" x14ac:dyDescent="0.2">
      <c r="A1728" s="200" t="s">
        <v>6</v>
      </c>
      <c r="B1728" s="212">
        <v>45500002</v>
      </c>
      <c r="C1728" s="205" t="s">
        <v>314</v>
      </c>
      <c r="D1728" s="201">
        <v>0</v>
      </c>
      <c r="E1728" s="201">
        <v>237859478.18000001</v>
      </c>
      <c r="F1728" s="201">
        <v>-237859478.18000001</v>
      </c>
    </row>
    <row r="1729" spans="1:6" x14ac:dyDescent="0.2">
      <c r="A1729" s="200" t="s">
        <v>6</v>
      </c>
      <c r="B1729" s="208">
        <v>45500004</v>
      </c>
      <c r="C1729" s="205" t="s">
        <v>3251</v>
      </c>
      <c r="D1729" s="201">
        <v>0</v>
      </c>
      <c r="E1729" s="201">
        <v>806093700.79999995</v>
      </c>
      <c r="F1729" s="201">
        <v>-806093700.79999995</v>
      </c>
    </row>
    <row r="1730" spans="1:6" x14ac:dyDescent="0.2">
      <c r="A1730" s="200" t="s">
        <v>6</v>
      </c>
      <c r="B1730" s="213">
        <v>46610000</v>
      </c>
      <c r="C1730" s="205" t="s">
        <v>123</v>
      </c>
      <c r="D1730" s="201">
        <v>0</v>
      </c>
      <c r="E1730" s="201">
        <v>20400</v>
      </c>
      <c r="F1730" s="201">
        <v>-20400</v>
      </c>
    </row>
    <row r="1731" spans="1:6" x14ac:dyDescent="0.2">
      <c r="A1731" s="200" t="s">
        <v>6</v>
      </c>
      <c r="B1731" s="213">
        <v>46715000</v>
      </c>
      <c r="C1731" s="205" t="s">
        <v>17</v>
      </c>
      <c r="D1731" s="201">
        <v>0</v>
      </c>
      <c r="E1731" s="201">
        <v>2673736.5</v>
      </c>
      <c r="F1731" s="201">
        <v>-2673736.5</v>
      </c>
    </row>
    <row r="1732" spans="1:6" x14ac:dyDescent="0.2">
      <c r="A1732" s="200" t="s">
        <v>6</v>
      </c>
      <c r="B1732" s="213">
        <v>46719000</v>
      </c>
      <c r="C1732" s="205" t="s">
        <v>33</v>
      </c>
      <c r="D1732" s="201">
        <v>0</v>
      </c>
      <c r="E1732" s="201">
        <v>395000000</v>
      </c>
      <c r="F1732" s="201">
        <v>-395000000</v>
      </c>
    </row>
    <row r="1733" spans="1:6" x14ac:dyDescent="0.2">
      <c r="A1733" s="200" t="s">
        <v>6</v>
      </c>
      <c r="B1733" s="208">
        <v>46743000</v>
      </c>
      <c r="C1733" s="216" t="s">
        <v>19</v>
      </c>
      <c r="D1733" s="201">
        <v>39541000</v>
      </c>
      <c r="E1733" s="201">
        <v>0</v>
      </c>
      <c r="F1733" s="201">
        <v>39541000</v>
      </c>
    </row>
    <row r="1734" spans="1:6" x14ac:dyDescent="0.2">
      <c r="A1734" s="200" t="s">
        <v>6</v>
      </c>
      <c r="B1734" s="204">
        <v>48600000</v>
      </c>
      <c r="C1734" s="205" t="s">
        <v>158</v>
      </c>
      <c r="D1734" s="201">
        <v>4857654.13</v>
      </c>
      <c r="E1734" s="201">
        <v>0</v>
      </c>
      <c r="F1734" s="201">
        <v>4857654.13</v>
      </c>
    </row>
    <row r="1735" spans="1:6" x14ac:dyDescent="0.2">
      <c r="A1735" s="200" t="s">
        <v>6</v>
      </c>
      <c r="B1735" s="218">
        <v>48700000</v>
      </c>
      <c r="C1735" s="205" t="s">
        <v>1272</v>
      </c>
      <c r="D1735" s="201">
        <v>0</v>
      </c>
      <c r="E1735" s="201">
        <v>26400000</v>
      </c>
      <c r="F1735" s="201">
        <v>-26400000</v>
      </c>
    </row>
    <row r="1736" spans="1:6" x14ac:dyDescent="0.2">
      <c r="A1736" s="200" t="s">
        <v>6</v>
      </c>
      <c r="B1736" s="204">
        <v>49100000</v>
      </c>
      <c r="C1736" s="205" t="s">
        <v>336</v>
      </c>
      <c r="D1736" s="201">
        <v>0</v>
      </c>
      <c r="E1736" s="201">
        <v>2500000.0099999998</v>
      </c>
      <c r="F1736" s="201">
        <v>-2500000.0099999998</v>
      </c>
    </row>
    <row r="1737" spans="1:6" x14ac:dyDescent="0.2">
      <c r="A1737" s="200" t="s">
        <v>6</v>
      </c>
      <c r="B1737" s="204">
        <v>51110000</v>
      </c>
      <c r="C1737" s="205" t="s">
        <v>337</v>
      </c>
      <c r="D1737" s="201">
        <v>0</v>
      </c>
      <c r="E1737" s="201">
        <v>450700</v>
      </c>
      <c r="F1737" s="201">
        <v>-450700</v>
      </c>
    </row>
    <row r="1738" spans="1:6" x14ac:dyDescent="0.2">
      <c r="A1738" s="200" t="s">
        <v>6</v>
      </c>
      <c r="B1738" s="204">
        <v>51221000</v>
      </c>
      <c r="C1738" s="205" t="s">
        <v>345</v>
      </c>
      <c r="D1738" s="201">
        <v>124349696.95</v>
      </c>
      <c r="E1738" s="201">
        <v>0</v>
      </c>
      <c r="F1738" s="201">
        <v>124349696.95</v>
      </c>
    </row>
    <row r="1739" spans="1:6" x14ac:dyDescent="0.2">
      <c r="A1739" s="200" t="s">
        <v>6</v>
      </c>
      <c r="B1739" s="204">
        <v>53100000</v>
      </c>
      <c r="C1739" s="205" t="s">
        <v>3044</v>
      </c>
      <c r="D1739" s="201">
        <v>1792767.44</v>
      </c>
      <c r="E1739" s="201">
        <v>0</v>
      </c>
      <c r="F1739" s="201">
        <v>1792767.44</v>
      </c>
    </row>
    <row r="1740" spans="1:6" x14ac:dyDescent="0.2">
      <c r="A1740" s="200" t="s">
        <v>6</v>
      </c>
      <c r="B1740" s="204">
        <v>60600000</v>
      </c>
      <c r="C1740" s="205" t="s">
        <v>376</v>
      </c>
      <c r="D1740" s="201">
        <v>29432537.460000001</v>
      </c>
      <c r="E1740" s="201">
        <v>0</v>
      </c>
      <c r="F1740" s="201">
        <v>29432537.460000001</v>
      </c>
    </row>
    <row r="1741" spans="1:6" x14ac:dyDescent="0.2">
      <c r="A1741" s="200" t="s">
        <v>6</v>
      </c>
      <c r="B1741" s="204">
        <v>60800000</v>
      </c>
      <c r="C1741" s="205" t="s">
        <v>390</v>
      </c>
      <c r="D1741" s="201">
        <v>21688536.059999999</v>
      </c>
      <c r="E1741" s="201">
        <v>0</v>
      </c>
      <c r="F1741" s="201">
        <v>21688536.059999999</v>
      </c>
    </row>
    <row r="1742" spans="1:6" x14ac:dyDescent="0.2">
      <c r="A1742" s="200" t="s">
        <v>6</v>
      </c>
      <c r="B1742" s="204">
        <v>61300000</v>
      </c>
      <c r="C1742" s="205" t="s">
        <v>737</v>
      </c>
      <c r="D1742" s="201">
        <v>240000</v>
      </c>
      <c r="E1742" s="201">
        <v>0</v>
      </c>
      <c r="F1742" s="201">
        <v>240000</v>
      </c>
    </row>
    <row r="1743" spans="1:6" x14ac:dyDescent="0.2">
      <c r="A1743" s="200" t="s">
        <v>6</v>
      </c>
      <c r="B1743" s="204">
        <v>61500000</v>
      </c>
      <c r="C1743" s="205" t="s">
        <v>409</v>
      </c>
      <c r="D1743" s="201">
        <v>28656352.210000001</v>
      </c>
      <c r="E1743" s="201">
        <v>0</v>
      </c>
      <c r="F1743" s="201">
        <v>28656352.210000001</v>
      </c>
    </row>
    <row r="1744" spans="1:6" x14ac:dyDescent="0.2">
      <c r="A1744" s="200" t="s">
        <v>6</v>
      </c>
      <c r="B1744" s="204">
        <v>61600000</v>
      </c>
      <c r="C1744" s="205" t="s">
        <v>417</v>
      </c>
      <c r="D1744" s="201">
        <v>17159658.57</v>
      </c>
      <c r="E1744" s="201">
        <v>0</v>
      </c>
      <c r="F1744" s="201">
        <v>17159658.57</v>
      </c>
    </row>
    <row r="1745" spans="1:6" x14ac:dyDescent="0.2">
      <c r="A1745" s="200" t="s">
        <v>6</v>
      </c>
      <c r="B1745" s="204">
        <v>61800000</v>
      </c>
      <c r="C1745" s="205" t="s">
        <v>184</v>
      </c>
      <c r="D1745" s="201">
        <v>105000</v>
      </c>
      <c r="E1745" s="201">
        <v>0</v>
      </c>
      <c r="F1745" s="201">
        <v>105000</v>
      </c>
    </row>
    <row r="1746" spans="1:6" x14ac:dyDescent="0.2">
      <c r="A1746" s="200" t="s">
        <v>6</v>
      </c>
      <c r="B1746" s="204">
        <v>62100000</v>
      </c>
      <c r="C1746" s="205" t="s">
        <v>422</v>
      </c>
      <c r="D1746" s="201">
        <v>46785000</v>
      </c>
      <c r="E1746" s="201">
        <v>0</v>
      </c>
      <c r="F1746" s="201">
        <v>46785000</v>
      </c>
    </row>
    <row r="1747" spans="1:6" x14ac:dyDescent="0.2">
      <c r="A1747" s="200" t="s">
        <v>6</v>
      </c>
      <c r="B1747" s="204">
        <v>62200000</v>
      </c>
      <c r="C1747" s="205" t="s">
        <v>425</v>
      </c>
      <c r="D1747" s="201">
        <v>3275000</v>
      </c>
      <c r="E1747" s="201">
        <v>0</v>
      </c>
      <c r="F1747" s="201">
        <v>3275000</v>
      </c>
    </row>
    <row r="1748" spans="1:6" x14ac:dyDescent="0.2">
      <c r="A1748" s="200" t="s">
        <v>6</v>
      </c>
      <c r="B1748" s="204">
        <v>62300000</v>
      </c>
      <c r="C1748" s="205" t="s">
        <v>191</v>
      </c>
      <c r="D1748" s="201">
        <v>3647000</v>
      </c>
      <c r="E1748" s="201">
        <v>0</v>
      </c>
      <c r="F1748" s="201">
        <v>3647000</v>
      </c>
    </row>
    <row r="1749" spans="1:6" x14ac:dyDescent="0.2">
      <c r="A1749" s="200" t="s">
        <v>6</v>
      </c>
      <c r="B1749" s="204">
        <v>62401000</v>
      </c>
      <c r="C1749" s="205" t="s">
        <v>433</v>
      </c>
      <c r="D1749" s="201">
        <v>50000</v>
      </c>
      <c r="E1749" s="201">
        <v>0</v>
      </c>
      <c r="F1749" s="201">
        <v>50000</v>
      </c>
    </row>
    <row r="1750" spans="1:6" x14ac:dyDescent="0.2">
      <c r="A1750" s="200" t="s">
        <v>6</v>
      </c>
      <c r="B1750" s="204">
        <v>62501000</v>
      </c>
      <c r="C1750" s="205" t="s">
        <v>195</v>
      </c>
      <c r="D1750" s="201">
        <v>414000</v>
      </c>
      <c r="E1750" s="201">
        <v>0</v>
      </c>
      <c r="F1750" s="201">
        <v>414000</v>
      </c>
    </row>
    <row r="1751" spans="1:6" x14ac:dyDescent="0.2">
      <c r="A1751" s="200" t="s">
        <v>6</v>
      </c>
      <c r="B1751" s="204">
        <v>62601000</v>
      </c>
      <c r="C1751" s="205" t="s">
        <v>440</v>
      </c>
      <c r="D1751" s="201">
        <v>3203675.56</v>
      </c>
      <c r="E1751" s="201">
        <v>0</v>
      </c>
      <c r="F1751" s="201">
        <v>3203675.56</v>
      </c>
    </row>
    <row r="1752" spans="1:6" x14ac:dyDescent="0.2">
      <c r="A1752" s="200" t="s">
        <v>6</v>
      </c>
      <c r="B1752" s="204">
        <v>62701000</v>
      </c>
      <c r="C1752" s="205" t="s">
        <v>207</v>
      </c>
      <c r="D1752" s="201">
        <v>3274239.77</v>
      </c>
      <c r="E1752" s="201">
        <v>0</v>
      </c>
      <c r="F1752" s="201">
        <v>3274239.77</v>
      </c>
    </row>
    <row r="1753" spans="1:6" x14ac:dyDescent="0.2">
      <c r="A1753" s="200" t="s">
        <v>6</v>
      </c>
      <c r="B1753" s="208">
        <v>63501000</v>
      </c>
      <c r="C1753" s="205" t="s">
        <v>465</v>
      </c>
      <c r="D1753" s="201">
        <v>17000</v>
      </c>
      <c r="E1753" s="201">
        <v>0</v>
      </c>
      <c r="F1753" s="201">
        <v>17000</v>
      </c>
    </row>
    <row r="1754" spans="1:6" x14ac:dyDescent="0.2">
      <c r="A1754" s="200" t="s">
        <v>6</v>
      </c>
      <c r="B1754" s="204">
        <v>63504000</v>
      </c>
      <c r="C1754" s="205" t="s">
        <v>472</v>
      </c>
      <c r="D1754" s="201">
        <v>6000</v>
      </c>
      <c r="E1754" s="201">
        <v>0</v>
      </c>
      <c r="F1754" s="201">
        <v>6000</v>
      </c>
    </row>
    <row r="1755" spans="1:6" x14ac:dyDescent="0.2">
      <c r="A1755" s="200" t="s">
        <v>6</v>
      </c>
      <c r="B1755" s="204">
        <v>63506000</v>
      </c>
      <c r="C1755" s="205" t="s">
        <v>474</v>
      </c>
      <c r="D1755" s="201">
        <v>2000</v>
      </c>
      <c r="E1755" s="201">
        <v>0</v>
      </c>
      <c r="F1755" s="201">
        <v>2000</v>
      </c>
    </row>
    <row r="1756" spans="1:6" x14ac:dyDescent="0.2">
      <c r="A1756" s="200" t="s">
        <v>6</v>
      </c>
      <c r="B1756" s="204">
        <v>64101000</v>
      </c>
      <c r="C1756" s="205" t="s">
        <v>216</v>
      </c>
      <c r="D1756" s="201">
        <v>42245650.159999996</v>
      </c>
      <c r="E1756" s="201">
        <v>0</v>
      </c>
      <c r="F1756" s="201">
        <v>42245650.159999996</v>
      </c>
    </row>
    <row r="1757" spans="1:6" x14ac:dyDescent="0.2">
      <c r="A1757" s="200" t="s">
        <v>6</v>
      </c>
      <c r="B1757" s="204">
        <v>64501000</v>
      </c>
      <c r="C1757" s="205" t="s">
        <v>483</v>
      </c>
      <c r="D1757" s="201">
        <v>7305325.9299999997</v>
      </c>
      <c r="E1757" s="201">
        <v>0</v>
      </c>
      <c r="F1757" s="201">
        <v>7305325.9299999997</v>
      </c>
    </row>
    <row r="1758" spans="1:6" x14ac:dyDescent="0.2">
      <c r="A1758" s="200" t="s">
        <v>6</v>
      </c>
      <c r="B1758" s="208">
        <v>64801000</v>
      </c>
      <c r="C1758" s="205" t="s">
        <v>556</v>
      </c>
      <c r="D1758" s="201">
        <v>162500</v>
      </c>
      <c r="E1758" s="201">
        <v>0</v>
      </c>
      <c r="F1758" s="201">
        <v>162500</v>
      </c>
    </row>
    <row r="1759" spans="1:6" x14ac:dyDescent="0.2">
      <c r="A1759" s="200" t="s">
        <v>6</v>
      </c>
      <c r="B1759" s="204">
        <v>65100000</v>
      </c>
      <c r="C1759" s="205" t="s">
        <v>228</v>
      </c>
      <c r="D1759" s="201">
        <v>4231344.3499999996</v>
      </c>
      <c r="E1759" s="201">
        <v>0</v>
      </c>
      <c r="F1759" s="201">
        <v>4231344.3499999996</v>
      </c>
    </row>
    <row r="1760" spans="1:6" x14ac:dyDescent="0.2">
      <c r="A1760" s="200" t="s">
        <v>6</v>
      </c>
      <c r="B1760" s="204">
        <v>65602000</v>
      </c>
      <c r="C1760" s="205" t="s">
        <v>229</v>
      </c>
      <c r="D1760" s="201">
        <v>50000</v>
      </c>
      <c r="E1760" s="201">
        <v>0</v>
      </c>
      <c r="F1760" s="201">
        <v>50000</v>
      </c>
    </row>
    <row r="1761" spans="1:6" x14ac:dyDescent="0.2">
      <c r="A1761" s="200" t="s">
        <v>6</v>
      </c>
      <c r="B1761" s="204">
        <v>65700000</v>
      </c>
      <c r="C1761" s="205" t="s">
        <v>766</v>
      </c>
      <c r="D1761" s="201">
        <v>1132142.3899999999</v>
      </c>
      <c r="E1761" s="201">
        <v>0</v>
      </c>
      <c r="F1761" s="201">
        <v>1132142.3899999999</v>
      </c>
    </row>
    <row r="1762" spans="1:6" x14ac:dyDescent="0.2">
      <c r="A1762" s="200" t="s">
        <v>6</v>
      </c>
      <c r="B1762" s="204">
        <v>66100000</v>
      </c>
      <c r="C1762" s="205" t="s">
        <v>500</v>
      </c>
      <c r="D1762" s="201">
        <v>128839930.68000001</v>
      </c>
      <c r="E1762" s="201">
        <v>0</v>
      </c>
      <c r="F1762" s="201">
        <v>128839930.68000001</v>
      </c>
    </row>
    <row r="1763" spans="1:6" x14ac:dyDescent="0.2">
      <c r="A1763" s="200" t="s">
        <v>6</v>
      </c>
      <c r="B1763" s="204">
        <v>66600000</v>
      </c>
      <c r="C1763" s="205" t="s">
        <v>232</v>
      </c>
      <c r="D1763" s="201">
        <v>1455588.65</v>
      </c>
      <c r="E1763" s="201">
        <v>0</v>
      </c>
      <c r="F1763" s="201">
        <v>1455588.65</v>
      </c>
    </row>
    <row r="1764" spans="1:6" x14ac:dyDescent="0.2">
      <c r="A1764" s="200" t="s">
        <v>6</v>
      </c>
      <c r="B1764" s="204">
        <v>68112000</v>
      </c>
      <c r="C1764" s="205" t="s">
        <v>511</v>
      </c>
      <c r="D1764" s="201">
        <v>314552540.79000002</v>
      </c>
      <c r="E1764" s="201">
        <v>0</v>
      </c>
      <c r="F1764" s="201">
        <v>314552540.79000002</v>
      </c>
    </row>
    <row r="1765" spans="1:6" x14ac:dyDescent="0.2">
      <c r="A1765" s="200" t="s">
        <v>6</v>
      </c>
      <c r="B1765" s="204">
        <v>70600000</v>
      </c>
      <c r="C1765" s="205" t="s">
        <v>521</v>
      </c>
      <c r="D1765" s="201">
        <v>0</v>
      </c>
      <c r="E1765" s="201">
        <v>1029354425.46</v>
      </c>
      <c r="F1765" s="201">
        <v>-1029354425.46</v>
      </c>
    </row>
    <row r="1766" spans="1:6" x14ac:dyDescent="0.2">
      <c r="A1766" s="200" t="s">
        <v>6</v>
      </c>
      <c r="B1766" s="204">
        <v>70800000</v>
      </c>
      <c r="C1766" s="205" t="s">
        <v>522</v>
      </c>
      <c r="D1766" s="201">
        <v>0</v>
      </c>
      <c r="E1766" s="201">
        <v>76264284.719999999</v>
      </c>
      <c r="F1766" s="201">
        <v>-76264284.719999999</v>
      </c>
    </row>
    <row r="1767" spans="1:6" x14ac:dyDescent="0.2">
      <c r="A1767" s="200" t="s">
        <v>6</v>
      </c>
      <c r="B1767" s="204">
        <v>75800000</v>
      </c>
      <c r="C1767" s="205" t="s">
        <v>237</v>
      </c>
      <c r="D1767" s="201">
        <v>0</v>
      </c>
      <c r="E1767" s="201">
        <v>36363764.149999999</v>
      </c>
      <c r="F1767" s="201">
        <v>-36363764.149999999</v>
      </c>
    </row>
    <row r="1768" spans="1:6" x14ac:dyDescent="0.2">
      <c r="A1768" s="200" t="s">
        <v>145</v>
      </c>
      <c r="B1768" s="204">
        <v>10100000</v>
      </c>
      <c r="C1768" s="205" t="s">
        <v>43</v>
      </c>
      <c r="D1768" s="201">
        <v>0</v>
      </c>
      <c r="E1768" s="201">
        <v>2000000</v>
      </c>
      <c r="F1768" s="201">
        <v>-2000000</v>
      </c>
    </row>
    <row r="1769" spans="1:6" x14ac:dyDescent="0.2">
      <c r="A1769" s="200" t="s">
        <v>145</v>
      </c>
      <c r="B1769" s="204">
        <v>10610000</v>
      </c>
      <c r="C1769" s="205" t="s">
        <v>240</v>
      </c>
      <c r="D1769" s="201">
        <v>0</v>
      </c>
      <c r="E1769" s="201">
        <v>200000</v>
      </c>
      <c r="F1769" s="201">
        <v>-200000</v>
      </c>
    </row>
    <row r="1770" spans="1:6" x14ac:dyDescent="0.2">
      <c r="A1770" s="200" t="s">
        <v>145</v>
      </c>
      <c r="B1770" s="204">
        <v>11000000</v>
      </c>
      <c r="C1770" s="205" t="s">
        <v>241</v>
      </c>
      <c r="D1770" s="201">
        <v>0</v>
      </c>
      <c r="E1770" s="201">
        <v>7953452051.4899998</v>
      </c>
      <c r="F1770" s="201">
        <v>-7953452051.4899998</v>
      </c>
    </row>
    <row r="1771" spans="1:6" x14ac:dyDescent="0.2">
      <c r="A1771" s="200" t="s">
        <v>145</v>
      </c>
      <c r="B1771" s="204">
        <v>16200000</v>
      </c>
      <c r="C1771" s="205" t="s">
        <v>246</v>
      </c>
      <c r="D1771" s="201">
        <v>0</v>
      </c>
      <c r="E1771" s="201">
        <v>335402528.63</v>
      </c>
      <c r="F1771" s="201">
        <v>-335402528.63</v>
      </c>
    </row>
    <row r="1772" spans="1:6" x14ac:dyDescent="0.2">
      <c r="A1772" s="200" t="s">
        <v>145</v>
      </c>
      <c r="B1772" s="204">
        <v>16440000</v>
      </c>
      <c r="C1772" s="205" t="s">
        <v>1386</v>
      </c>
      <c r="D1772" s="201">
        <v>0</v>
      </c>
      <c r="E1772" s="201">
        <v>476888512.60000002</v>
      </c>
      <c r="F1772" s="201">
        <v>-476888512.60000002</v>
      </c>
    </row>
    <row r="1773" spans="1:6" x14ac:dyDescent="0.2">
      <c r="A1773" s="200" t="s">
        <v>145</v>
      </c>
      <c r="B1773" s="204">
        <v>20400000</v>
      </c>
      <c r="C1773" s="205" t="s">
        <v>47</v>
      </c>
      <c r="D1773" s="201">
        <v>4832320.3600000003</v>
      </c>
      <c r="E1773" s="201">
        <v>0</v>
      </c>
      <c r="F1773" s="201">
        <v>4832320.3600000003</v>
      </c>
    </row>
    <row r="1774" spans="1:6" x14ac:dyDescent="0.2">
      <c r="A1774" s="200" t="s">
        <v>145</v>
      </c>
      <c r="B1774" s="208">
        <v>21100000</v>
      </c>
      <c r="C1774" s="205" t="s">
        <v>250</v>
      </c>
      <c r="D1774" s="201">
        <v>87050320</v>
      </c>
      <c r="E1774" s="201">
        <v>0</v>
      </c>
      <c r="F1774" s="201">
        <v>87050320</v>
      </c>
    </row>
    <row r="1775" spans="1:6" x14ac:dyDescent="0.2">
      <c r="A1775" s="200" t="s">
        <v>145</v>
      </c>
      <c r="B1775" s="204">
        <v>21300000</v>
      </c>
      <c r="C1775" s="205" t="s">
        <v>252</v>
      </c>
      <c r="D1775" s="201">
        <v>822334857.88</v>
      </c>
      <c r="E1775" s="201">
        <v>0</v>
      </c>
      <c r="F1775" s="201">
        <v>822334857.88</v>
      </c>
    </row>
    <row r="1776" spans="1:6" x14ac:dyDescent="0.2">
      <c r="A1776" s="200" t="s">
        <v>145</v>
      </c>
      <c r="B1776" s="208">
        <v>21510000</v>
      </c>
      <c r="C1776" s="216" t="s">
        <v>1978</v>
      </c>
      <c r="D1776" s="201">
        <v>5091494603.7700005</v>
      </c>
      <c r="E1776" s="201">
        <v>0</v>
      </c>
      <c r="F1776" s="201">
        <v>5091494603.7700005</v>
      </c>
    </row>
    <row r="1777" spans="1:6" x14ac:dyDescent="0.2">
      <c r="A1777" s="200" t="s">
        <v>145</v>
      </c>
      <c r="B1777" s="208">
        <v>21530000</v>
      </c>
      <c r="C1777" s="214" t="s">
        <v>1979</v>
      </c>
      <c r="D1777" s="201">
        <v>5663936126.7170897</v>
      </c>
      <c r="E1777" s="201">
        <v>0</v>
      </c>
      <c r="F1777" s="201">
        <v>5663936126.7170897</v>
      </c>
    </row>
    <row r="1778" spans="1:6" x14ac:dyDescent="0.2">
      <c r="A1778" s="200" t="s">
        <v>145</v>
      </c>
      <c r="B1778" s="208">
        <v>21850000</v>
      </c>
      <c r="C1778" s="214" t="s">
        <v>3321</v>
      </c>
      <c r="D1778" s="201">
        <v>19538125</v>
      </c>
      <c r="E1778" s="201">
        <v>0</v>
      </c>
      <c r="F1778" s="201">
        <v>19538125</v>
      </c>
    </row>
    <row r="1779" spans="1:6" x14ac:dyDescent="0.2">
      <c r="A1779" s="200" t="s">
        <v>145</v>
      </c>
      <c r="B1779" s="204">
        <v>21830000</v>
      </c>
      <c r="C1779" s="205" t="s">
        <v>53</v>
      </c>
      <c r="D1779" s="201">
        <v>945406539</v>
      </c>
      <c r="E1779" s="201">
        <v>0</v>
      </c>
      <c r="F1779" s="201">
        <v>945406539</v>
      </c>
    </row>
    <row r="1780" spans="1:6" x14ac:dyDescent="0.2">
      <c r="A1780" s="200" t="s">
        <v>145</v>
      </c>
      <c r="B1780" s="204">
        <v>21200000</v>
      </c>
      <c r="C1780" s="205" t="s">
        <v>251</v>
      </c>
      <c r="D1780" s="201">
        <v>5757579</v>
      </c>
      <c r="E1780" s="201">
        <v>0</v>
      </c>
      <c r="F1780" s="201">
        <v>5757579</v>
      </c>
    </row>
    <row r="1781" spans="1:6" x14ac:dyDescent="0.2">
      <c r="A1781" s="200" t="s">
        <v>145</v>
      </c>
      <c r="B1781" s="204">
        <v>21310000</v>
      </c>
      <c r="C1781" s="205" t="s">
        <v>3331</v>
      </c>
      <c r="D1781" s="201">
        <v>163895301.41999999</v>
      </c>
      <c r="E1781" s="201">
        <v>0</v>
      </c>
      <c r="F1781" s="201">
        <v>163895301.41999999</v>
      </c>
    </row>
    <row r="1782" spans="1:6" x14ac:dyDescent="0.2">
      <c r="A1782" s="200" t="s">
        <v>145</v>
      </c>
      <c r="B1782" s="204">
        <v>21500000</v>
      </c>
      <c r="C1782" s="205" t="s">
        <v>253</v>
      </c>
      <c r="D1782" s="201">
        <v>1389830437.5229101</v>
      </c>
      <c r="E1782" s="201">
        <v>0</v>
      </c>
      <c r="F1782" s="201">
        <v>1389830437.5229101</v>
      </c>
    </row>
    <row r="1783" spans="1:6" x14ac:dyDescent="0.2">
      <c r="A1783" s="200" t="s">
        <v>145</v>
      </c>
      <c r="B1783" s="208">
        <v>21520000</v>
      </c>
      <c r="C1783" s="205" t="s">
        <v>256</v>
      </c>
      <c r="D1783" s="201">
        <v>838704995.65999997</v>
      </c>
      <c r="E1783" s="201">
        <v>0</v>
      </c>
      <c r="F1783" s="201">
        <v>838704995.65999997</v>
      </c>
    </row>
    <row r="1784" spans="1:6" x14ac:dyDescent="0.2">
      <c r="A1784" s="200" t="s">
        <v>145</v>
      </c>
      <c r="B1784" s="204">
        <v>21800000</v>
      </c>
      <c r="C1784" s="205" t="s">
        <v>50</v>
      </c>
      <c r="D1784" s="201">
        <v>30223951.079999998</v>
      </c>
      <c r="E1784" s="201">
        <v>0</v>
      </c>
      <c r="F1784" s="201">
        <v>30223951.079999998</v>
      </c>
    </row>
    <row r="1785" spans="1:6" x14ac:dyDescent="0.2">
      <c r="A1785" s="200" t="s">
        <v>145</v>
      </c>
      <c r="B1785" s="204">
        <v>21820000</v>
      </c>
      <c r="C1785" s="205" t="s">
        <v>52</v>
      </c>
      <c r="D1785" s="201">
        <v>8826515.9100000001</v>
      </c>
      <c r="E1785" s="201">
        <v>0</v>
      </c>
      <c r="F1785" s="201">
        <v>8826515.9100000001</v>
      </c>
    </row>
    <row r="1786" spans="1:6" x14ac:dyDescent="0.2">
      <c r="A1786" s="200" t="s">
        <v>145</v>
      </c>
      <c r="B1786" s="204">
        <v>21840000</v>
      </c>
      <c r="C1786" s="205" t="s">
        <v>54</v>
      </c>
      <c r="D1786" s="201">
        <v>40576863.090000004</v>
      </c>
      <c r="E1786" s="201">
        <v>0</v>
      </c>
      <c r="F1786" s="201">
        <v>40576863.090000004</v>
      </c>
    </row>
    <row r="1787" spans="1:6" x14ac:dyDescent="0.2">
      <c r="A1787" s="200" t="s">
        <v>145</v>
      </c>
      <c r="B1787" s="208">
        <v>21810000</v>
      </c>
      <c r="C1787" s="205" t="s">
        <v>1996</v>
      </c>
      <c r="D1787" s="201">
        <v>376945574.45999998</v>
      </c>
      <c r="E1787" s="201">
        <v>0</v>
      </c>
      <c r="F1787" s="201">
        <v>376945574.45999998</v>
      </c>
    </row>
    <row r="1788" spans="1:6" x14ac:dyDescent="0.2">
      <c r="A1788" s="200" t="s">
        <v>145</v>
      </c>
      <c r="B1788" s="204">
        <v>23000000</v>
      </c>
      <c r="C1788" s="205" t="s">
        <v>266</v>
      </c>
      <c r="D1788" s="201">
        <v>0</v>
      </c>
      <c r="E1788" s="201">
        <v>1000000</v>
      </c>
      <c r="F1788" s="201">
        <v>-1000000</v>
      </c>
    </row>
    <row r="1789" spans="1:6" x14ac:dyDescent="0.2">
      <c r="A1789" s="200" t="s">
        <v>145</v>
      </c>
      <c r="B1789" s="204">
        <v>23130000</v>
      </c>
      <c r="C1789" s="205" t="s">
        <v>2385</v>
      </c>
      <c r="D1789" s="201">
        <v>835796716.75</v>
      </c>
      <c r="E1789" s="201">
        <v>0</v>
      </c>
      <c r="F1789" s="201">
        <v>835796716.75</v>
      </c>
    </row>
    <row r="1790" spans="1:6" x14ac:dyDescent="0.2">
      <c r="A1790" s="200" t="s">
        <v>145</v>
      </c>
      <c r="B1790" s="204">
        <v>23140000</v>
      </c>
      <c r="C1790" s="205" t="s">
        <v>2387</v>
      </c>
      <c r="D1790" s="201">
        <v>4974366.71</v>
      </c>
      <c r="E1790" s="201">
        <v>0</v>
      </c>
      <c r="F1790" s="201">
        <v>4974366.71</v>
      </c>
    </row>
    <row r="1791" spans="1:6" x14ac:dyDescent="0.2">
      <c r="A1791" s="200" t="s">
        <v>145</v>
      </c>
      <c r="B1791" s="204">
        <v>23160000</v>
      </c>
      <c r="C1791" s="205" t="s">
        <v>3334</v>
      </c>
      <c r="D1791" s="201">
        <v>1772789630.75</v>
      </c>
      <c r="E1791" s="201">
        <v>0</v>
      </c>
      <c r="F1791" s="201">
        <v>1772789630.75</v>
      </c>
    </row>
    <row r="1792" spans="1:6" x14ac:dyDescent="0.2">
      <c r="A1792" s="200" t="s">
        <v>145</v>
      </c>
      <c r="B1792" s="204">
        <v>23170000</v>
      </c>
      <c r="C1792" s="205" t="s">
        <v>2489</v>
      </c>
      <c r="D1792" s="201">
        <v>1777436440.6600001</v>
      </c>
      <c r="E1792" s="201">
        <v>0</v>
      </c>
      <c r="F1792" s="201">
        <v>1777436440.6600001</v>
      </c>
    </row>
    <row r="1793" spans="1:6" x14ac:dyDescent="0.2">
      <c r="A1793" s="200" t="s">
        <v>145</v>
      </c>
      <c r="B1793" s="204">
        <v>23180000</v>
      </c>
      <c r="C1793" s="205" t="s">
        <v>3335</v>
      </c>
      <c r="D1793" s="201">
        <v>968043297.19000006</v>
      </c>
      <c r="E1793" s="201">
        <v>0</v>
      </c>
      <c r="F1793" s="201">
        <v>968043297.19000006</v>
      </c>
    </row>
    <row r="1794" spans="1:6" x14ac:dyDescent="0.2">
      <c r="A1794" s="200" t="s">
        <v>145</v>
      </c>
      <c r="B1794" s="204">
        <v>23190000</v>
      </c>
      <c r="C1794" s="205" t="s">
        <v>3336</v>
      </c>
      <c r="D1794" s="201">
        <v>10000</v>
      </c>
      <c r="E1794" s="201">
        <v>0</v>
      </c>
      <c r="F1794" s="201">
        <v>10000</v>
      </c>
    </row>
    <row r="1795" spans="1:6" x14ac:dyDescent="0.2">
      <c r="A1795" s="200" t="s">
        <v>145</v>
      </c>
      <c r="B1795" s="204">
        <v>27500000</v>
      </c>
      <c r="C1795" s="205" t="s">
        <v>56</v>
      </c>
      <c r="D1795" s="201">
        <v>8350000</v>
      </c>
      <c r="E1795" s="201">
        <v>0</v>
      </c>
      <c r="F1795" s="201">
        <v>8350000</v>
      </c>
    </row>
    <row r="1796" spans="1:6" x14ac:dyDescent="0.2">
      <c r="A1796" s="200" t="s">
        <v>145</v>
      </c>
      <c r="B1796" s="204">
        <v>28040000</v>
      </c>
      <c r="C1796" s="205" t="s">
        <v>265</v>
      </c>
      <c r="D1796" s="201">
        <v>0</v>
      </c>
      <c r="E1796" s="201">
        <v>4832320.32</v>
      </c>
      <c r="F1796" s="201">
        <v>-4832320.32</v>
      </c>
    </row>
    <row r="1797" spans="1:6" x14ac:dyDescent="0.2">
      <c r="A1797" s="200" t="s">
        <v>145</v>
      </c>
      <c r="B1797" s="204">
        <v>28120000</v>
      </c>
      <c r="C1797" s="205" t="s">
        <v>267</v>
      </c>
      <c r="D1797" s="201">
        <v>0</v>
      </c>
      <c r="E1797" s="201">
        <v>2590910.54</v>
      </c>
      <c r="F1797" s="201">
        <v>-2590910.54</v>
      </c>
    </row>
    <row r="1798" spans="1:6" x14ac:dyDescent="0.2">
      <c r="A1798" s="200" t="s">
        <v>145</v>
      </c>
      <c r="B1798" s="204">
        <v>28130000</v>
      </c>
      <c r="C1798" s="205" t="s">
        <v>268</v>
      </c>
      <c r="D1798" s="201">
        <v>0</v>
      </c>
      <c r="E1798" s="201">
        <v>47969533.329999998</v>
      </c>
      <c r="F1798" s="201">
        <v>-47969533.329999998</v>
      </c>
    </row>
    <row r="1799" spans="1:6" x14ac:dyDescent="0.2">
      <c r="A1799" s="200" t="s">
        <v>145</v>
      </c>
      <c r="B1799" s="204">
        <v>28131000</v>
      </c>
      <c r="C1799" s="205" t="s">
        <v>3337</v>
      </c>
      <c r="D1799" s="201">
        <v>0</v>
      </c>
      <c r="E1799" s="201">
        <v>23055976.920000002</v>
      </c>
      <c r="F1799" s="201">
        <v>-23055976.920000002</v>
      </c>
    </row>
    <row r="1800" spans="1:6" x14ac:dyDescent="0.2">
      <c r="A1800" s="200" t="s">
        <v>145</v>
      </c>
      <c r="B1800" s="204">
        <v>28150000</v>
      </c>
      <c r="C1800" s="205" t="s">
        <v>269</v>
      </c>
      <c r="D1800" s="201">
        <v>0</v>
      </c>
      <c r="E1800" s="201">
        <v>302458258.66100001</v>
      </c>
      <c r="F1800" s="201">
        <v>-302458258.66100001</v>
      </c>
    </row>
    <row r="1801" spans="1:6" x14ac:dyDescent="0.2">
      <c r="A1801" s="200" t="s">
        <v>145</v>
      </c>
      <c r="B1801" s="204">
        <v>28151000</v>
      </c>
      <c r="C1801" s="216" t="s">
        <v>1992</v>
      </c>
      <c r="D1801" s="201">
        <v>0</v>
      </c>
      <c r="E1801" s="201">
        <v>2634487937.5300002</v>
      </c>
      <c r="F1801" s="201">
        <v>-2634487937.5300002</v>
      </c>
    </row>
    <row r="1802" spans="1:6" x14ac:dyDescent="0.2">
      <c r="A1802" s="200" t="s">
        <v>145</v>
      </c>
      <c r="B1802" s="208">
        <v>28152000</v>
      </c>
      <c r="C1802" s="205" t="s">
        <v>606</v>
      </c>
      <c r="D1802" s="201">
        <v>0</v>
      </c>
      <c r="E1802" s="201">
        <v>359591169.91000003</v>
      </c>
      <c r="F1802" s="201">
        <v>-359591169.91000003</v>
      </c>
    </row>
    <row r="1803" spans="1:6" x14ac:dyDescent="0.2">
      <c r="A1803" s="200" t="s">
        <v>145</v>
      </c>
      <c r="B1803" s="213">
        <v>28153000</v>
      </c>
      <c r="C1803" s="216" t="s">
        <v>1993</v>
      </c>
      <c r="D1803" s="201">
        <v>0</v>
      </c>
      <c r="E1803" s="201">
        <v>2111463764.7390001</v>
      </c>
      <c r="F1803" s="201">
        <v>-2111463764.7390001</v>
      </c>
    </row>
    <row r="1804" spans="1:6" x14ac:dyDescent="0.2">
      <c r="A1804" s="200" t="s">
        <v>145</v>
      </c>
      <c r="B1804" s="204">
        <v>28180000</v>
      </c>
      <c r="C1804" s="205" t="s">
        <v>1996</v>
      </c>
      <c r="D1804" s="201">
        <v>0</v>
      </c>
      <c r="E1804" s="201">
        <v>3729331.49</v>
      </c>
      <c r="F1804" s="201">
        <v>-3729331.49</v>
      </c>
    </row>
    <row r="1805" spans="1:6" x14ac:dyDescent="0.2">
      <c r="A1805" s="200" t="s">
        <v>145</v>
      </c>
      <c r="B1805" s="208">
        <v>28181000</v>
      </c>
      <c r="C1805" s="216" t="s">
        <v>3322</v>
      </c>
      <c r="D1805" s="201">
        <v>0</v>
      </c>
      <c r="E1805" s="201">
        <v>194167028.66999999</v>
      </c>
      <c r="F1805" s="201">
        <v>-194167028.66999999</v>
      </c>
    </row>
    <row r="1806" spans="1:6" x14ac:dyDescent="0.2">
      <c r="A1806" s="200" t="s">
        <v>145</v>
      </c>
      <c r="B1806" s="204">
        <v>28182000</v>
      </c>
      <c r="C1806" s="205" t="s">
        <v>59</v>
      </c>
      <c r="D1806" s="201">
        <v>0</v>
      </c>
      <c r="E1806" s="201">
        <v>3681091.85</v>
      </c>
      <c r="F1806" s="201">
        <v>-3681091.85</v>
      </c>
    </row>
    <row r="1807" spans="1:6" x14ac:dyDescent="0.2">
      <c r="A1807" s="200" t="s">
        <v>145</v>
      </c>
      <c r="B1807" s="204">
        <v>28183000</v>
      </c>
      <c r="C1807" s="205" t="s">
        <v>60</v>
      </c>
      <c r="D1807" s="201">
        <v>0</v>
      </c>
      <c r="E1807" s="201">
        <v>883359446.61000001</v>
      </c>
      <c r="F1807" s="201">
        <v>-883359446.61000001</v>
      </c>
    </row>
    <row r="1808" spans="1:6" x14ac:dyDescent="0.2">
      <c r="A1808" s="200" t="s">
        <v>145</v>
      </c>
      <c r="B1808" s="204">
        <v>28184000</v>
      </c>
      <c r="C1808" s="205" t="s">
        <v>61</v>
      </c>
      <c r="D1808" s="201">
        <v>0</v>
      </c>
      <c r="E1808" s="201">
        <v>31938088.960000001</v>
      </c>
      <c r="F1808" s="201">
        <v>-31938088.960000001</v>
      </c>
    </row>
    <row r="1809" spans="1:6" x14ac:dyDescent="0.2">
      <c r="A1809" s="200" t="s">
        <v>145</v>
      </c>
      <c r="B1809" s="204">
        <v>28185000</v>
      </c>
      <c r="C1809" s="217" t="s">
        <v>2792</v>
      </c>
      <c r="D1809" s="201">
        <v>0</v>
      </c>
      <c r="E1809" s="201">
        <v>3724808</v>
      </c>
      <c r="F1809" s="201">
        <v>-3724808</v>
      </c>
    </row>
    <row r="1810" spans="1:6" x14ac:dyDescent="0.2">
      <c r="A1810" s="200" t="s">
        <v>27</v>
      </c>
      <c r="B1810" s="208">
        <v>37100000</v>
      </c>
      <c r="C1810" s="205" t="s">
        <v>615</v>
      </c>
      <c r="D1810" s="201">
        <v>632767015.22000003</v>
      </c>
      <c r="E1810" s="201">
        <v>0</v>
      </c>
      <c r="F1810" s="201">
        <v>632767015.22000003</v>
      </c>
    </row>
    <row r="1811" spans="1:6" x14ac:dyDescent="0.2">
      <c r="A1811" s="200" t="s">
        <v>145</v>
      </c>
      <c r="B1811" s="204">
        <v>40100000</v>
      </c>
      <c r="C1811" s="205" t="s">
        <v>63</v>
      </c>
      <c r="D1811" s="201">
        <v>0</v>
      </c>
      <c r="E1811" s="201">
        <v>192250492.91999999</v>
      </c>
      <c r="F1811" s="201">
        <v>-192250492.91999999</v>
      </c>
    </row>
    <row r="1812" spans="1:6" x14ac:dyDescent="0.2">
      <c r="A1812" s="200" t="s">
        <v>145</v>
      </c>
      <c r="B1812" s="204">
        <v>40110000</v>
      </c>
      <c r="C1812" s="205" t="s">
        <v>63</v>
      </c>
      <c r="D1812" s="201">
        <v>0</v>
      </c>
      <c r="E1812" s="201">
        <v>658573928.12</v>
      </c>
      <c r="F1812" s="201">
        <v>-658573928.12</v>
      </c>
    </row>
    <row r="1813" spans="1:6" x14ac:dyDescent="0.2">
      <c r="A1813" s="200" t="s">
        <v>145</v>
      </c>
      <c r="B1813" s="204">
        <v>40120000</v>
      </c>
      <c r="C1813" s="205" t="s">
        <v>65</v>
      </c>
      <c r="D1813" s="201">
        <v>0</v>
      </c>
      <c r="E1813" s="201">
        <v>3095039886.8000002</v>
      </c>
      <c r="F1813" s="201">
        <v>-3095039886.8000002</v>
      </c>
    </row>
    <row r="1814" spans="1:6" x14ac:dyDescent="0.2">
      <c r="A1814" s="200" t="s">
        <v>145</v>
      </c>
      <c r="B1814" s="204">
        <v>40340000</v>
      </c>
      <c r="C1814" s="205" t="s">
        <v>67</v>
      </c>
      <c r="D1814" s="201">
        <v>0</v>
      </c>
      <c r="E1814" s="201">
        <v>1016092290.13</v>
      </c>
      <c r="F1814" s="201">
        <v>-1016092290.13</v>
      </c>
    </row>
    <row r="1815" spans="1:6" x14ac:dyDescent="0.2">
      <c r="A1815" s="200" t="s">
        <v>145</v>
      </c>
      <c r="B1815" s="208">
        <v>40400000</v>
      </c>
      <c r="C1815" s="205" t="s">
        <v>283</v>
      </c>
      <c r="D1815" s="201">
        <v>0</v>
      </c>
      <c r="E1815" s="201">
        <v>812929023.16999996</v>
      </c>
      <c r="F1815" s="201">
        <v>-812929023.16999996</v>
      </c>
    </row>
    <row r="1816" spans="1:6" x14ac:dyDescent="0.2">
      <c r="A1816" s="200" t="s">
        <v>145</v>
      </c>
      <c r="B1816" s="204">
        <v>40800000</v>
      </c>
      <c r="C1816" s="205" t="s">
        <v>68</v>
      </c>
      <c r="D1816" s="201">
        <v>0</v>
      </c>
      <c r="E1816" s="201">
        <v>96660096</v>
      </c>
      <c r="F1816" s="201">
        <v>-96660096</v>
      </c>
    </row>
    <row r="1817" spans="1:6" x14ac:dyDescent="0.2">
      <c r="A1817" s="200" t="s">
        <v>145</v>
      </c>
      <c r="B1817" s="204">
        <v>40900000</v>
      </c>
      <c r="C1817" s="205" t="s">
        <v>69</v>
      </c>
      <c r="D1817" s="201">
        <v>27341487.16</v>
      </c>
      <c r="E1817" s="201">
        <v>0</v>
      </c>
      <c r="F1817" s="201">
        <v>27341487.16</v>
      </c>
    </row>
    <row r="1818" spans="1:6" x14ac:dyDescent="0.2">
      <c r="A1818" s="200" t="s">
        <v>145</v>
      </c>
      <c r="B1818" s="204">
        <v>41100000</v>
      </c>
      <c r="C1818" s="205" t="s">
        <v>70</v>
      </c>
      <c r="D1818" s="201">
        <v>4005335267.3899999</v>
      </c>
      <c r="E1818" s="201">
        <v>0</v>
      </c>
      <c r="F1818" s="201">
        <v>4005335267.3899999</v>
      </c>
    </row>
    <row r="1819" spans="1:6" x14ac:dyDescent="0.2">
      <c r="A1819" s="200" t="s">
        <v>145</v>
      </c>
      <c r="B1819" s="204">
        <v>41300000</v>
      </c>
      <c r="C1819" s="205" t="s">
        <v>290</v>
      </c>
      <c r="D1819" s="201">
        <v>9720000</v>
      </c>
      <c r="E1819" s="201">
        <v>0</v>
      </c>
      <c r="F1819" s="201">
        <v>9720000</v>
      </c>
    </row>
    <row r="1820" spans="1:6" x14ac:dyDescent="0.2">
      <c r="A1820" s="200" t="s">
        <v>145</v>
      </c>
      <c r="B1820" s="204">
        <v>41351000</v>
      </c>
      <c r="C1820" s="205" t="s">
        <v>2003</v>
      </c>
      <c r="D1820" s="201">
        <v>0</v>
      </c>
      <c r="E1820" s="201">
        <v>0.01</v>
      </c>
      <c r="F1820" s="201">
        <v>-0.01</v>
      </c>
    </row>
    <row r="1821" spans="1:6" x14ac:dyDescent="0.2">
      <c r="A1821" s="200" t="s">
        <v>145</v>
      </c>
      <c r="B1821" s="204">
        <v>41600000</v>
      </c>
      <c r="C1821" s="205" t="s">
        <v>291</v>
      </c>
      <c r="D1821" s="201">
        <v>398418459.63</v>
      </c>
      <c r="E1821" s="201">
        <v>0</v>
      </c>
      <c r="F1821" s="201">
        <v>398418459.63</v>
      </c>
    </row>
    <row r="1822" spans="1:6" x14ac:dyDescent="0.2">
      <c r="A1822" s="200" t="s">
        <v>145</v>
      </c>
      <c r="B1822" s="208">
        <v>41810000</v>
      </c>
      <c r="C1822" s="205" t="s">
        <v>1860</v>
      </c>
      <c r="D1822" s="201">
        <v>1016332336.99</v>
      </c>
      <c r="E1822" s="201">
        <v>0</v>
      </c>
      <c r="F1822" s="201">
        <v>1016332336.99</v>
      </c>
    </row>
    <row r="1823" spans="1:6" x14ac:dyDescent="0.2">
      <c r="A1823" s="200" t="s">
        <v>145</v>
      </c>
      <c r="B1823" s="208">
        <v>41910000</v>
      </c>
      <c r="C1823" s="205" t="s">
        <v>293</v>
      </c>
      <c r="D1823" s="201">
        <v>0</v>
      </c>
      <c r="E1823" s="201">
        <v>241355913.59999999</v>
      </c>
      <c r="F1823" s="201">
        <v>-241355913.59999999</v>
      </c>
    </row>
    <row r="1824" spans="1:6" x14ac:dyDescent="0.2">
      <c r="A1824" s="200" t="s">
        <v>145</v>
      </c>
      <c r="B1824" s="204">
        <v>42100000</v>
      </c>
      <c r="C1824" s="205" t="s">
        <v>303</v>
      </c>
      <c r="D1824" s="201">
        <v>882669.27</v>
      </c>
      <c r="E1824" s="201">
        <v>0</v>
      </c>
      <c r="F1824" s="201">
        <v>882669.27</v>
      </c>
    </row>
    <row r="1825" spans="1:6" x14ac:dyDescent="0.2">
      <c r="A1825" s="200" t="s">
        <v>145</v>
      </c>
      <c r="B1825" s="204">
        <v>42110000</v>
      </c>
      <c r="C1825" s="205" t="s">
        <v>72</v>
      </c>
      <c r="D1825" s="201">
        <v>1341000</v>
      </c>
      <c r="E1825" s="201">
        <v>0</v>
      </c>
      <c r="F1825" s="201">
        <v>1341000</v>
      </c>
    </row>
    <row r="1826" spans="1:6" x14ac:dyDescent="0.2">
      <c r="A1826" s="200" t="s">
        <v>145</v>
      </c>
      <c r="B1826" s="204">
        <v>42500000</v>
      </c>
      <c r="C1826" s="205" t="s">
        <v>74</v>
      </c>
      <c r="D1826" s="201">
        <v>0</v>
      </c>
      <c r="E1826" s="201">
        <v>128733.33</v>
      </c>
      <c r="F1826" s="201">
        <v>-128733.33</v>
      </c>
    </row>
    <row r="1827" spans="1:6" x14ac:dyDescent="0.2">
      <c r="A1827" s="200" t="s">
        <v>145</v>
      </c>
      <c r="B1827" s="208">
        <v>42510000</v>
      </c>
      <c r="C1827" s="205" t="s">
        <v>73</v>
      </c>
      <c r="D1827" s="201">
        <v>0</v>
      </c>
      <c r="E1827" s="201">
        <v>100000</v>
      </c>
      <c r="F1827" s="201">
        <v>-100000</v>
      </c>
    </row>
    <row r="1828" spans="1:6" x14ac:dyDescent="0.2">
      <c r="A1828" s="200" t="s">
        <v>145</v>
      </c>
      <c r="B1828" s="204">
        <v>42520000</v>
      </c>
      <c r="C1828" s="205" t="s">
        <v>298</v>
      </c>
      <c r="D1828" s="201">
        <v>0</v>
      </c>
      <c r="E1828" s="201">
        <v>332867.01</v>
      </c>
      <c r="F1828" s="201">
        <v>-332867.01</v>
      </c>
    </row>
    <row r="1829" spans="1:6" x14ac:dyDescent="0.2">
      <c r="A1829" s="200" t="s">
        <v>145</v>
      </c>
      <c r="B1829" s="204">
        <v>42700000</v>
      </c>
      <c r="C1829" s="205" t="s">
        <v>2005</v>
      </c>
      <c r="D1829" s="201">
        <v>0</v>
      </c>
      <c r="E1829" s="201">
        <v>114333</v>
      </c>
      <c r="F1829" s="201">
        <v>-114333</v>
      </c>
    </row>
    <row r="1830" spans="1:6" x14ac:dyDescent="0.2">
      <c r="A1830" s="200" t="s">
        <v>145</v>
      </c>
      <c r="B1830" s="204">
        <v>42820000</v>
      </c>
      <c r="C1830" s="205" t="s">
        <v>626</v>
      </c>
      <c r="D1830" s="201">
        <v>0</v>
      </c>
      <c r="E1830" s="201">
        <v>47560635.869999997</v>
      </c>
      <c r="F1830" s="201">
        <v>-47560635.869999997</v>
      </c>
    </row>
    <row r="1831" spans="1:6" x14ac:dyDescent="0.2">
      <c r="A1831" s="200" t="s">
        <v>145</v>
      </c>
      <c r="B1831" s="204">
        <v>43100000</v>
      </c>
      <c r="C1831" s="205" t="s">
        <v>77</v>
      </c>
      <c r="D1831" s="201">
        <v>0</v>
      </c>
      <c r="E1831" s="201">
        <v>18966407.260000002</v>
      </c>
      <c r="F1831" s="201">
        <v>-18966407.260000002</v>
      </c>
    </row>
    <row r="1832" spans="1:6" x14ac:dyDescent="0.2">
      <c r="A1832" s="200" t="s">
        <v>145</v>
      </c>
      <c r="B1832" s="204">
        <v>43110000</v>
      </c>
      <c r="C1832" s="205" t="s">
        <v>301</v>
      </c>
      <c r="D1832" s="201">
        <v>0</v>
      </c>
      <c r="E1832" s="201">
        <v>826000</v>
      </c>
      <c r="F1832" s="201">
        <v>-826000</v>
      </c>
    </row>
    <row r="1833" spans="1:6" x14ac:dyDescent="0.2">
      <c r="A1833" s="200" t="s">
        <v>145</v>
      </c>
      <c r="B1833" s="204">
        <v>43200000</v>
      </c>
      <c r="C1833" s="205" t="s">
        <v>79</v>
      </c>
      <c r="D1833" s="201">
        <v>0</v>
      </c>
      <c r="E1833" s="201">
        <v>7897939.1100000003</v>
      </c>
      <c r="F1833" s="201">
        <v>-7897939.1100000003</v>
      </c>
    </row>
    <row r="1834" spans="1:6" x14ac:dyDescent="0.2">
      <c r="A1834" s="200" t="s">
        <v>145</v>
      </c>
      <c r="B1834" s="204">
        <v>43230000</v>
      </c>
      <c r="C1834" s="205" t="s">
        <v>630</v>
      </c>
      <c r="D1834" s="201">
        <v>0</v>
      </c>
      <c r="E1834" s="201">
        <v>1732772.42</v>
      </c>
      <c r="F1834" s="201">
        <v>-1732772.42</v>
      </c>
    </row>
    <row r="1835" spans="1:6" x14ac:dyDescent="0.2">
      <c r="A1835" s="200" t="s">
        <v>145</v>
      </c>
      <c r="B1835" s="204">
        <v>43300000</v>
      </c>
      <c r="C1835" s="205" t="s">
        <v>80</v>
      </c>
      <c r="D1835" s="201">
        <v>0</v>
      </c>
      <c r="E1835" s="201">
        <v>900019.54</v>
      </c>
      <c r="F1835" s="201">
        <v>-900019.54</v>
      </c>
    </row>
    <row r="1836" spans="1:6" x14ac:dyDescent="0.2">
      <c r="A1836" s="200" t="s">
        <v>145</v>
      </c>
      <c r="B1836" s="204">
        <v>43400000</v>
      </c>
      <c r="C1836" s="205" t="s">
        <v>81</v>
      </c>
      <c r="D1836" s="201">
        <v>0</v>
      </c>
      <c r="E1836" s="201">
        <v>1130000</v>
      </c>
      <c r="F1836" s="201">
        <v>-1130000</v>
      </c>
    </row>
    <row r="1837" spans="1:6" x14ac:dyDescent="0.2">
      <c r="A1837" s="200" t="s">
        <v>145</v>
      </c>
      <c r="B1837" s="204">
        <v>43860000</v>
      </c>
      <c r="C1837" s="205" t="s">
        <v>302</v>
      </c>
      <c r="D1837" s="201">
        <v>0</v>
      </c>
      <c r="E1837" s="201">
        <v>8641897.5800000001</v>
      </c>
      <c r="F1837" s="201">
        <v>-8641897.5800000001</v>
      </c>
    </row>
    <row r="1838" spans="1:6" x14ac:dyDescent="0.2">
      <c r="A1838" s="200" t="s">
        <v>145</v>
      </c>
      <c r="B1838" s="204">
        <v>44100000</v>
      </c>
      <c r="C1838" s="205" t="s">
        <v>82</v>
      </c>
      <c r="D1838" s="201">
        <v>0</v>
      </c>
      <c r="E1838" s="201">
        <v>12876468.4</v>
      </c>
      <c r="F1838" s="201">
        <v>-12876468.4</v>
      </c>
    </row>
    <row r="1839" spans="1:6" x14ac:dyDescent="0.2">
      <c r="A1839" s="200" t="s">
        <v>145</v>
      </c>
      <c r="B1839" s="204">
        <v>44300000</v>
      </c>
      <c r="C1839" s="205" t="s">
        <v>305</v>
      </c>
      <c r="D1839" s="201">
        <v>357564497.94999999</v>
      </c>
      <c r="E1839" s="201">
        <v>0</v>
      </c>
      <c r="F1839" s="201">
        <v>357564497.94999999</v>
      </c>
    </row>
    <row r="1840" spans="1:6" x14ac:dyDescent="0.2">
      <c r="A1840" s="200" t="s">
        <v>145</v>
      </c>
      <c r="B1840" s="204">
        <v>44310000</v>
      </c>
      <c r="C1840" s="205" t="s">
        <v>84</v>
      </c>
      <c r="D1840" s="201">
        <v>0</v>
      </c>
      <c r="E1840" s="201">
        <v>7778758.3499999996</v>
      </c>
      <c r="F1840" s="201">
        <v>-7778758.3499999996</v>
      </c>
    </row>
    <row r="1841" spans="1:6" x14ac:dyDescent="0.2">
      <c r="A1841" s="200" t="s">
        <v>145</v>
      </c>
      <c r="B1841" s="204">
        <v>44320000</v>
      </c>
      <c r="C1841" s="205" t="s">
        <v>85</v>
      </c>
      <c r="D1841" s="201">
        <v>0</v>
      </c>
      <c r="E1841" s="201">
        <v>10917784.52</v>
      </c>
      <c r="F1841" s="201">
        <v>-10917784.52</v>
      </c>
    </row>
    <row r="1842" spans="1:6" x14ac:dyDescent="0.2">
      <c r="A1842" s="200" t="s">
        <v>145</v>
      </c>
      <c r="B1842" s="204">
        <v>44400000</v>
      </c>
      <c r="C1842" s="205" t="s">
        <v>307</v>
      </c>
      <c r="D1842" s="201">
        <v>0</v>
      </c>
      <c r="E1842" s="201">
        <v>482679618.79000002</v>
      </c>
      <c r="F1842" s="201">
        <v>-482679618.79000002</v>
      </c>
    </row>
    <row r="1843" spans="1:6" x14ac:dyDescent="0.2">
      <c r="A1843" s="200" t="s">
        <v>145</v>
      </c>
      <c r="B1843" s="204">
        <v>44540000</v>
      </c>
      <c r="C1843" s="205" t="s">
        <v>638</v>
      </c>
      <c r="D1843" s="201">
        <v>0</v>
      </c>
      <c r="E1843" s="201">
        <v>87500100</v>
      </c>
      <c r="F1843" s="201">
        <v>-87500100</v>
      </c>
    </row>
    <row r="1844" spans="1:6" x14ac:dyDescent="0.2">
      <c r="A1844" s="200" t="s">
        <v>145</v>
      </c>
      <c r="B1844" s="204">
        <v>44550000</v>
      </c>
      <c r="C1844" s="205" t="s">
        <v>88</v>
      </c>
      <c r="D1844" s="201">
        <v>0</v>
      </c>
      <c r="E1844" s="201">
        <v>174743883.83000001</v>
      </c>
      <c r="F1844" s="201">
        <v>-174743883.83000001</v>
      </c>
    </row>
    <row r="1845" spans="1:6" x14ac:dyDescent="0.2">
      <c r="A1845" s="200" t="s">
        <v>145</v>
      </c>
      <c r="B1845" s="204">
        <v>44560000</v>
      </c>
      <c r="C1845" s="205" t="s">
        <v>2760</v>
      </c>
      <c r="D1845" s="201">
        <v>21773.88</v>
      </c>
      <c r="E1845" s="201">
        <v>0</v>
      </c>
      <c r="F1845" s="201">
        <v>21773.88</v>
      </c>
    </row>
    <row r="1846" spans="1:6" x14ac:dyDescent="0.2">
      <c r="A1846" s="200" t="s">
        <v>145</v>
      </c>
      <c r="B1846" s="204">
        <v>44561000</v>
      </c>
      <c r="C1846" s="205" t="s">
        <v>2760</v>
      </c>
      <c r="D1846" s="201">
        <v>7894276</v>
      </c>
      <c r="E1846" s="201">
        <v>0</v>
      </c>
      <c r="F1846" s="201">
        <v>7894276</v>
      </c>
    </row>
    <row r="1847" spans="1:6" x14ac:dyDescent="0.2">
      <c r="A1847" s="200" t="s">
        <v>145</v>
      </c>
      <c r="B1847" s="204">
        <v>44562000</v>
      </c>
      <c r="C1847" s="205" t="s">
        <v>89</v>
      </c>
      <c r="D1847" s="201">
        <v>134722840.99000001</v>
      </c>
      <c r="E1847" s="201">
        <v>0</v>
      </c>
      <c r="F1847" s="201">
        <v>134722840.99000001</v>
      </c>
    </row>
    <row r="1848" spans="1:6" x14ac:dyDescent="0.2">
      <c r="A1848" s="200" t="s">
        <v>145</v>
      </c>
      <c r="B1848" s="204">
        <v>44563000</v>
      </c>
      <c r="C1848" s="205" t="s">
        <v>90</v>
      </c>
      <c r="D1848" s="201">
        <v>27576421.050000001</v>
      </c>
      <c r="E1848" s="201">
        <v>0</v>
      </c>
      <c r="F1848" s="201">
        <v>27576421.050000001</v>
      </c>
    </row>
    <row r="1849" spans="1:6" x14ac:dyDescent="0.2">
      <c r="A1849" s="200" t="s">
        <v>145</v>
      </c>
      <c r="B1849" s="204">
        <v>44564000</v>
      </c>
      <c r="C1849" s="205" t="s">
        <v>91</v>
      </c>
      <c r="D1849" s="201">
        <v>682089.05</v>
      </c>
      <c r="E1849" s="201">
        <v>0</v>
      </c>
      <c r="F1849" s="201">
        <v>682089.05</v>
      </c>
    </row>
    <row r="1850" spans="1:6" x14ac:dyDescent="0.2">
      <c r="A1850" s="200" t="s">
        <v>145</v>
      </c>
      <c r="B1850" s="204">
        <v>44565000</v>
      </c>
      <c r="C1850" s="205" t="s">
        <v>92</v>
      </c>
      <c r="D1850" s="201">
        <v>110841446.84999999</v>
      </c>
      <c r="E1850" s="201">
        <v>0</v>
      </c>
      <c r="F1850" s="201">
        <v>110841446.84999999</v>
      </c>
    </row>
    <row r="1851" spans="1:6" x14ac:dyDescent="0.2">
      <c r="A1851" s="200" t="s">
        <v>145</v>
      </c>
      <c r="B1851" s="204">
        <v>44566000</v>
      </c>
      <c r="C1851" s="205" t="s">
        <v>3342</v>
      </c>
      <c r="D1851" s="201">
        <v>21082746</v>
      </c>
      <c r="E1851" s="201">
        <v>0</v>
      </c>
      <c r="F1851" s="201">
        <v>21082746</v>
      </c>
    </row>
    <row r="1852" spans="1:6" x14ac:dyDescent="0.2">
      <c r="A1852" s="200" t="s">
        <v>145</v>
      </c>
      <c r="B1852" s="204">
        <v>44567000</v>
      </c>
      <c r="C1852" s="205" t="s">
        <v>2011</v>
      </c>
      <c r="D1852" s="201">
        <v>127208</v>
      </c>
      <c r="E1852" s="201">
        <v>0</v>
      </c>
      <c r="F1852" s="201">
        <v>127208</v>
      </c>
    </row>
    <row r="1853" spans="1:6" x14ac:dyDescent="0.2">
      <c r="A1853" s="200" t="s">
        <v>145</v>
      </c>
      <c r="B1853" s="204">
        <v>44570000</v>
      </c>
      <c r="C1853" s="205" t="s">
        <v>2190</v>
      </c>
      <c r="D1853" s="201">
        <v>0</v>
      </c>
      <c r="E1853" s="201">
        <v>1194338111.23</v>
      </c>
      <c r="F1853" s="201">
        <v>-1194338111.23</v>
      </c>
    </row>
    <row r="1854" spans="1:6" x14ac:dyDescent="0.2">
      <c r="A1854" s="200" t="s">
        <v>145</v>
      </c>
      <c r="B1854" s="204">
        <v>44571000</v>
      </c>
      <c r="C1854" s="205" t="s">
        <v>94</v>
      </c>
      <c r="D1854" s="201">
        <v>0</v>
      </c>
      <c r="E1854" s="201">
        <v>17949255.449999999</v>
      </c>
      <c r="F1854" s="201">
        <v>-17949255.449999999</v>
      </c>
    </row>
    <row r="1855" spans="1:6" x14ac:dyDescent="0.2">
      <c r="A1855" s="200" t="s">
        <v>145</v>
      </c>
      <c r="B1855" s="204">
        <v>44572000</v>
      </c>
      <c r="C1855" s="205" t="s">
        <v>328</v>
      </c>
      <c r="D1855" s="201">
        <v>0</v>
      </c>
      <c r="E1855" s="201">
        <v>1420244209.23</v>
      </c>
      <c r="F1855" s="201">
        <v>-1420244209.23</v>
      </c>
    </row>
    <row r="1856" spans="1:6" x14ac:dyDescent="0.2">
      <c r="A1856" s="200" t="s">
        <v>145</v>
      </c>
      <c r="B1856" s="204">
        <v>44580000</v>
      </c>
      <c r="C1856" s="205" t="s">
        <v>644</v>
      </c>
      <c r="D1856" s="201">
        <v>470609.56</v>
      </c>
      <c r="E1856" s="201">
        <v>0</v>
      </c>
      <c r="F1856" s="201">
        <v>470609.56</v>
      </c>
    </row>
    <row r="1857" spans="1:6" x14ac:dyDescent="0.2">
      <c r="A1857" s="200" t="s">
        <v>145</v>
      </c>
      <c r="B1857" s="204">
        <v>44583000</v>
      </c>
      <c r="C1857" s="205" t="s">
        <v>329</v>
      </c>
      <c r="D1857" s="201">
        <v>5449645.7599999998</v>
      </c>
      <c r="E1857" s="201">
        <v>0</v>
      </c>
      <c r="F1857" s="201">
        <v>5449645.7599999998</v>
      </c>
    </row>
    <row r="1858" spans="1:6" x14ac:dyDescent="0.2">
      <c r="A1858" s="200" t="s">
        <v>145</v>
      </c>
      <c r="B1858" s="204">
        <v>45510000</v>
      </c>
      <c r="C1858" s="205" t="s">
        <v>95</v>
      </c>
      <c r="D1858" s="201">
        <v>0</v>
      </c>
      <c r="E1858" s="201">
        <v>238316693.03999999</v>
      </c>
      <c r="F1858" s="201">
        <v>-238316693.03999999</v>
      </c>
    </row>
    <row r="1859" spans="1:6" x14ac:dyDescent="0.2">
      <c r="A1859" s="200" t="s">
        <v>145</v>
      </c>
      <c r="B1859" s="208">
        <v>45520000</v>
      </c>
      <c r="C1859" s="205" t="s">
        <v>7</v>
      </c>
      <c r="D1859" s="201">
        <v>0</v>
      </c>
      <c r="E1859" s="201">
        <v>179725000</v>
      </c>
      <c r="F1859" s="201">
        <v>-179725000</v>
      </c>
    </row>
    <row r="1860" spans="1:6" x14ac:dyDescent="0.2">
      <c r="A1860" s="200" t="s">
        <v>145</v>
      </c>
      <c r="B1860" s="204">
        <v>45530000</v>
      </c>
      <c r="C1860" s="215" t="s">
        <v>21</v>
      </c>
      <c r="D1860" s="201">
        <v>0</v>
      </c>
      <c r="E1860" s="201">
        <v>165225000</v>
      </c>
      <c r="F1860" s="201">
        <v>-165225000</v>
      </c>
    </row>
    <row r="1861" spans="1:6" x14ac:dyDescent="0.2">
      <c r="A1861" s="200" t="s">
        <v>145</v>
      </c>
      <c r="B1861" s="204">
        <v>45540000</v>
      </c>
      <c r="C1861" s="215" t="s">
        <v>884</v>
      </c>
      <c r="D1861" s="201">
        <v>0</v>
      </c>
      <c r="E1861" s="201">
        <v>166135000</v>
      </c>
      <c r="F1861" s="201">
        <v>-166135000</v>
      </c>
    </row>
    <row r="1862" spans="1:6" x14ac:dyDescent="0.2">
      <c r="A1862" s="200" t="s">
        <v>145</v>
      </c>
      <c r="B1862" s="204">
        <v>46600000</v>
      </c>
      <c r="C1862" s="205" t="s">
        <v>316</v>
      </c>
      <c r="D1862" s="201">
        <v>0</v>
      </c>
      <c r="E1862" s="201">
        <v>34150789</v>
      </c>
      <c r="F1862" s="201">
        <v>-34150789</v>
      </c>
    </row>
    <row r="1863" spans="1:6" x14ac:dyDescent="0.2">
      <c r="A1863" s="200" t="s">
        <v>145</v>
      </c>
      <c r="B1863" s="213">
        <v>46650000</v>
      </c>
      <c r="C1863" s="205" t="s">
        <v>125</v>
      </c>
      <c r="D1863" s="201">
        <v>0</v>
      </c>
      <c r="E1863" s="201">
        <v>40000</v>
      </c>
      <c r="F1863" s="201">
        <v>-40000</v>
      </c>
    </row>
    <row r="1864" spans="1:6" x14ac:dyDescent="0.2">
      <c r="A1864" s="200" t="s">
        <v>145</v>
      </c>
      <c r="B1864" s="204">
        <v>46700001</v>
      </c>
      <c r="C1864" s="219" t="s">
        <v>663</v>
      </c>
      <c r="D1864" s="201">
        <v>0</v>
      </c>
      <c r="E1864" s="201">
        <v>5539601.6200000001</v>
      </c>
      <c r="F1864" s="201">
        <v>-5539601.6200000001</v>
      </c>
    </row>
    <row r="1865" spans="1:6" x14ac:dyDescent="0.2">
      <c r="A1865" s="200" t="s">
        <v>145</v>
      </c>
      <c r="B1865" s="204">
        <v>46710102</v>
      </c>
      <c r="C1865" s="205" t="s">
        <v>29</v>
      </c>
      <c r="D1865" s="201">
        <v>3105844</v>
      </c>
      <c r="E1865" s="201">
        <v>0</v>
      </c>
      <c r="F1865" s="201">
        <v>3105844</v>
      </c>
    </row>
    <row r="1866" spans="1:6" x14ac:dyDescent="0.2">
      <c r="A1866" s="200" t="s">
        <v>145</v>
      </c>
      <c r="B1866" s="204">
        <v>46720050</v>
      </c>
      <c r="C1866" s="205" t="s">
        <v>2017</v>
      </c>
      <c r="D1866" s="201">
        <v>0</v>
      </c>
      <c r="E1866" s="201">
        <v>17075415.600000001</v>
      </c>
      <c r="F1866" s="201">
        <v>-17075415.600000001</v>
      </c>
    </row>
    <row r="1867" spans="1:6" x14ac:dyDescent="0.2">
      <c r="A1867" s="200" t="s">
        <v>145</v>
      </c>
      <c r="B1867" s="204">
        <v>46720070</v>
      </c>
      <c r="C1867" s="205" t="s">
        <v>140</v>
      </c>
      <c r="D1867" s="201">
        <v>0</v>
      </c>
      <c r="E1867" s="201">
        <v>211913135.13</v>
      </c>
      <c r="F1867" s="201">
        <v>-211913135.13</v>
      </c>
    </row>
    <row r="1868" spans="1:6" x14ac:dyDescent="0.2">
      <c r="A1868" s="200" t="s">
        <v>145</v>
      </c>
      <c r="B1868" s="204">
        <v>46720090</v>
      </c>
      <c r="C1868" s="205" t="s">
        <v>2018</v>
      </c>
      <c r="D1868" s="201">
        <v>0</v>
      </c>
      <c r="E1868" s="201">
        <v>4150000</v>
      </c>
      <c r="F1868" s="201">
        <v>-4150000</v>
      </c>
    </row>
    <row r="1869" spans="1:6" x14ac:dyDescent="0.2">
      <c r="A1869" s="200" t="s">
        <v>145</v>
      </c>
      <c r="B1869" s="204">
        <v>46720105</v>
      </c>
      <c r="C1869" s="205" t="s">
        <v>26</v>
      </c>
      <c r="D1869" s="201">
        <v>26030590.300000001</v>
      </c>
      <c r="E1869" s="201">
        <v>0</v>
      </c>
      <c r="F1869" s="201">
        <v>26030590.300000001</v>
      </c>
    </row>
    <row r="1870" spans="1:6" x14ac:dyDescent="0.2">
      <c r="A1870" s="200" t="s">
        <v>145</v>
      </c>
      <c r="B1870" s="204">
        <v>46720800</v>
      </c>
      <c r="C1870" s="205" t="s">
        <v>5</v>
      </c>
      <c r="D1870" s="201">
        <v>0</v>
      </c>
      <c r="E1870" s="201">
        <v>26947265</v>
      </c>
      <c r="F1870" s="201">
        <v>-26947265</v>
      </c>
    </row>
    <row r="1871" spans="1:6" x14ac:dyDescent="0.2">
      <c r="A1871" s="200" t="s">
        <v>145</v>
      </c>
      <c r="B1871" s="204">
        <v>46720900</v>
      </c>
      <c r="C1871" s="205" t="s">
        <v>33</v>
      </c>
      <c r="D1871" s="201">
        <v>0</v>
      </c>
      <c r="E1871" s="201">
        <v>414204715.32999998</v>
      </c>
      <c r="F1871" s="201">
        <v>-414204715.32999998</v>
      </c>
    </row>
    <row r="1872" spans="1:6" x14ac:dyDescent="0.2">
      <c r="A1872" s="200" t="s">
        <v>145</v>
      </c>
      <c r="B1872" s="213">
        <v>46721000</v>
      </c>
      <c r="C1872" s="205" t="s">
        <v>148</v>
      </c>
      <c r="D1872" s="201">
        <v>0</v>
      </c>
      <c r="E1872" s="201">
        <v>772589276.38</v>
      </c>
      <c r="F1872" s="201">
        <v>-772589276.38</v>
      </c>
    </row>
    <row r="1873" spans="1:6" x14ac:dyDescent="0.2">
      <c r="A1873" s="200" t="s">
        <v>145</v>
      </c>
      <c r="B1873" s="213">
        <v>46725000</v>
      </c>
      <c r="C1873" s="205" t="s">
        <v>36</v>
      </c>
      <c r="D1873" s="201">
        <v>0</v>
      </c>
      <c r="E1873" s="201">
        <v>89364090.760000005</v>
      </c>
      <c r="F1873" s="201">
        <v>-89364090.760000005</v>
      </c>
    </row>
    <row r="1874" spans="1:6" x14ac:dyDescent="0.2">
      <c r="A1874" s="200" t="s">
        <v>145</v>
      </c>
      <c r="B1874" s="204">
        <v>47100000</v>
      </c>
      <c r="C1874" s="205" t="s">
        <v>157</v>
      </c>
      <c r="D1874" s="201">
        <v>0.91</v>
      </c>
      <c r="E1874" s="201">
        <v>0</v>
      </c>
      <c r="F1874" s="201">
        <v>0.91</v>
      </c>
    </row>
    <row r="1875" spans="1:6" x14ac:dyDescent="0.2">
      <c r="A1875" s="200" t="s">
        <v>145</v>
      </c>
      <c r="B1875" s="204">
        <v>48600000</v>
      </c>
      <c r="C1875" s="205" t="s">
        <v>158</v>
      </c>
      <c r="D1875" s="201">
        <v>124513665.84</v>
      </c>
      <c r="E1875" s="201">
        <v>0</v>
      </c>
      <c r="F1875" s="201">
        <v>124513665.84</v>
      </c>
    </row>
    <row r="1876" spans="1:6" x14ac:dyDescent="0.2">
      <c r="A1876" s="200" t="s">
        <v>145</v>
      </c>
      <c r="B1876" s="204">
        <v>51113000</v>
      </c>
      <c r="C1876" s="205" t="s">
        <v>2021</v>
      </c>
      <c r="D1876" s="201">
        <v>0</v>
      </c>
      <c r="E1876" s="201">
        <v>271060</v>
      </c>
      <c r="F1876" s="201">
        <v>-271060</v>
      </c>
    </row>
    <row r="1877" spans="1:6" x14ac:dyDescent="0.2">
      <c r="A1877" s="200" t="s">
        <v>145</v>
      </c>
      <c r="B1877" s="204">
        <v>51130000</v>
      </c>
      <c r="C1877" s="205" t="s">
        <v>393</v>
      </c>
      <c r="D1877" s="201">
        <v>200000</v>
      </c>
      <c r="E1877" s="201">
        <v>0</v>
      </c>
      <c r="F1877" s="201">
        <v>200000</v>
      </c>
    </row>
    <row r="1878" spans="1:6" x14ac:dyDescent="0.2">
      <c r="A1878" s="200" t="s">
        <v>145</v>
      </c>
      <c r="B1878" s="204">
        <v>51140000</v>
      </c>
      <c r="C1878" s="205" t="s">
        <v>395</v>
      </c>
      <c r="D1878" s="201">
        <v>0</v>
      </c>
      <c r="E1878" s="201">
        <v>126000</v>
      </c>
      <c r="F1878" s="201">
        <v>-126000</v>
      </c>
    </row>
    <row r="1879" spans="1:6" x14ac:dyDescent="0.2">
      <c r="A1879" s="200" t="s">
        <v>145</v>
      </c>
      <c r="B1879" s="204">
        <v>51221000</v>
      </c>
      <c r="C1879" s="205" t="s">
        <v>345</v>
      </c>
      <c r="D1879" s="201">
        <v>13104296.35</v>
      </c>
      <c r="E1879" s="201">
        <v>0</v>
      </c>
      <c r="F1879" s="201">
        <v>13104296.35</v>
      </c>
    </row>
    <row r="1880" spans="1:6" x14ac:dyDescent="0.2">
      <c r="A1880" s="200" t="s">
        <v>145</v>
      </c>
      <c r="B1880" s="204">
        <v>51231000</v>
      </c>
      <c r="C1880" s="205" t="s">
        <v>347</v>
      </c>
      <c r="D1880" s="201">
        <v>791127259.82000005</v>
      </c>
      <c r="E1880" s="201">
        <v>0</v>
      </c>
      <c r="F1880" s="201">
        <v>791127259.82000005</v>
      </c>
    </row>
    <row r="1881" spans="1:6" x14ac:dyDescent="0.2">
      <c r="A1881" s="200" t="s">
        <v>145</v>
      </c>
      <c r="B1881" s="204">
        <v>51241000</v>
      </c>
      <c r="C1881" s="205" t="s">
        <v>159</v>
      </c>
      <c r="D1881" s="201">
        <v>0</v>
      </c>
      <c r="E1881" s="201">
        <v>1114027089.21</v>
      </c>
      <c r="F1881" s="201">
        <v>-1114027089.21</v>
      </c>
    </row>
    <row r="1882" spans="1:6" x14ac:dyDescent="0.2">
      <c r="A1882" s="200" t="s">
        <v>145</v>
      </c>
      <c r="B1882" s="204">
        <v>51261000</v>
      </c>
      <c r="C1882" s="205" t="s">
        <v>2358</v>
      </c>
      <c r="D1882" s="201">
        <v>151200</v>
      </c>
      <c r="E1882" s="201">
        <v>0</v>
      </c>
      <c r="F1882" s="201">
        <v>151200</v>
      </c>
    </row>
    <row r="1883" spans="1:6" x14ac:dyDescent="0.2">
      <c r="A1883" s="200" t="s">
        <v>145</v>
      </c>
      <c r="B1883" s="204">
        <v>51271000</v>
      </c>
      <c r="C1883" s="205" t="s">
        <v>2024</v>
      </c>
      <c r="D1883" s="201">
        <v>0</v>
      </c>
      <c r="E1883" s="201">
        <v>157607.53</v>
      </c>
      <c r="F1883" s="201">
        <v>-157607.53</v>
      </c>
    </row>
    <row r="1884" spans="1:6" x14ac:dyDescent="0.2">
      <c r="A1884" s="200" t="s">
        <v>145</v>
      </c>
      <c r="B1884" s="204">
        <v>53100000</v>
      </c>
      <c r="C1884" s="205" t="s">
        <v>3044</v>
      </c>
      <c r="D1884" s="201">
        <v>1158037</v>
      </c>
      <c r="E1884" s="201">
        <v>0</v>
      </c>
      <c r="F1884" s="201">
        <v>1158037</v>
      </c>
    </row>
    <row r="1885" spans="1:6" x14ac:dyDescent="0.2">
      <c r="A1885" s="200" t="s">
        <v>145</v>
      </c>
      <c r="B1885" s="204">
        <v>53400000</v>
      </c>
      <c r="C1885" s="205" t="s">
        <v>3345</v>
      </c>
      <c r="D1885" s="201">
        <v>113532.03</v>
      </c>
      <c r="E1885" s="201">
        <v>0</v>
      </c>
      <c r="F1885" s="201">
        <v>113532.03</v>
      </c>
    </row>
    <row r="1886" spans="1:6" x14ac:dyDescent="0.2">
      <c r="A1886" s="200" t="s">
        <v>145</v>
      </c>
      <c r="B1886" s="204">
        <v>53500000</v>
      </c>
      <c r="C1886" s="205" t="s">
        <v>3346</v>
      </c>
      <c r="D1886" s="201">
        <v>226000</v>
      </c>
      <c r="E1886" s="201">
        <v>0</v>
      </c>
      <c r="F1886" s="201">
        <v>226000</v>
      </c>
    </row>
    <row r="1887" spans="1:6" x14ac:dyDescent="0.2">
      <c r="A1887" s="200" t="s">
        <v>145</v>
      </c>
      <c r="B1887" s="204">
        <v>53600000</v>
      </c>
      <c r="C1887" s="205" t="s">
        <v>1478</v>
      </c>
      <c r="D1887" s="201">
        <v>37300</v>
      </c>
      <c r="E1887" s="201">
        <v>0</v>
      </c>
      <c r="F1887" s="201">
        <v>37300</v>
      </c>
    </row>
    <row r="1888" spans="1:6" x14ac:dyDescent="0.2">
      <c r="A1888" s="200" t="s">
        <v>145</v>
      </c>
      <c r="B1888" s="204">
        <v>54100000</v>
      </c>
      <c r="C1888" s="205" t="s">
        <v>2028</v>
      </c>
      <c r="D1888" s="201">
        <v>465000000</v>
      </c>
      <c r="E1888" s="201">
        <v>0</v>
      </c>
      <c r="F1888" s="201">
        <v>465000000</v>
      </c>
    </row>
    <row r="1889" spans="1:6" x14ac:dyDescent="0.2">
      <c r="A1889" s="200" t="s">
        <v>145</v>
      </c>
      <c r="B1889" s="204">
        <v>60205100</v>
      </c>
      <c r="C1889" s="205" t="s">
        <v>365</v>
      </c>
      <c r="D1889" s="201">
        <v>88277424.5</v>
      </c>
      <c r="E1889" s="201">
        <v>0</v>
      </c>
      <c r="F1889" s="201">
        <v>88277424.5</v>
      </c>
    </row>
    <row r="1890" spans="1:6" x14ac:dyDescent="0.2">
      <c r="A1890" s="200" t="s">
        <v>145</v>
      </c>
      <c r="B1890" s="204">
        <v>60206000</v>
      </c>
      <c r="C1890" s="205" t="s">
        <v>368</v>
      </c>
      <c r="D1890" s="201">
        <v>30186977.34</v>
      </c>
      <c r="E1890" s="201">
        <v>0</v>
      </c>
      <c r="F1890" s="201">
        <v>30186977.34</v>
      </c>
    </row>
    <row r="1891" spans="1:6" x14ac:dyDescent="0.2">
      <c r="A1891" s="200" t="s">
        <v>145</v>
      </c>
      <c r="B1891" s="213">
        <v>60302000</v>
      </c>
      <c r="C1891" s="217" t="s">
        <v>3272</v>
      </c>
      <c r="D1891" s="201">
        <v>310036404.42000002</v>
      </c>
      <c r="E1891" s="201">
        <v>0</v>
      </c>
      <c r="F1891" s="201">
        <v>310036404.42000002</v>
      </c>
    </row>
    <row r="1892" spans="1:6" x14ac:dyDescent="0.2">
      <c r="A1892" s="200" t="s">
        <v>145</v>
      </c>
      <c r="B1892" s="204">
        <v>60601000</v>
      </c>
      <c r="C1892" s="205" t="s">
        <v>164</v>
      </c>
      <c r="D1892" s="201">
        <v>205771</v>
      </c>
      <c r="E1892" s="201">
        <v>0</v>
      </c>
      <c r="F1892" s="201">
        <v>205771</v>
      </c>
    </row>
    <row r="1893" spans="1:6" x14ac:dyDescent="0.2">
      <c r="A1893" s="200" t="s">
        <v>145</v>
      </c>
      <c r="B1893" s="204">
        <v>60602000</v>
      </c>
      <c r="C1893" s="205" t="s">
        <v>165</v>
      </c>
      <c r="D1893" s="201">
        <v>41825326.57</v>
      </c>
      <c r="E1893" s="201">
        <v>0</v>
      </c>
      <c r="F1893" s="201">
        <v>41825326.57</v>
      </c>
    </row>
    <row r="1894" spans="1:6" x14ac:dyDescent="0.2">
      <c r="A1894" s="200" t="s">
        <v>145</v>
      </c>
      <c r="B1894" s="204">
        <v>60603000</v>
      </c>
      <c r="C1894" s="205" t="s">
        <v>380</v>
      </c>
      <c r="D1894" s="201">
        <v>1940977323.3399999</v>
      </c>
      <c r="E1894" s="201">
        <v>0</v>
      </c>
      <c r="F1894" s="201">
        <v>1940977323.3399999</v>
      </c>
    </row>
    <row r="1895" spans="1:6" x14ac:dyDescent="0.2">
      <c r="A1895" s="200" t="s">
        <v>145</v>
      </c>
      <c r="B1895" s="204">
        <v>60603100</v>
      </c>
      <c r="C1895" s="205" t="s">
        <v>2029</v>
      </c>
      <c r="D1895" s="201">
        <v>32411590.039999999</v>
      </c>
      <c r="E1895" s="201">
        <v>0</v>
      </c>
      <c r="F1895" s="201">
        <v>32411590.039999999</v>
      </c>
    </row>
    <row r="1896" spans="1:6" x14ac:dyDescent="0.2">
      <c r="A1896" s="200" t="s">
        <v>145</v>
      </c>
      <c r="B1896" s="204">
        <v>60604000</v>
      </c>
      <c r="C1896" s="205" t="s">
        <v>166</v>
      </c>
      <c r="D1896" s="201">
        <v>772409.94</v>
      </c>
      <c r="E1896" s="201">
        <v>0</v>
      </c>
      <c r="F1896" s="201">
        <v>772409.94</v>
      </c>
    </row>
    <row r="1897" spans="1:6" x14ac:dyDescent="0.2">
      <c r="A1897" s="200" t="s">
        <v>145</v>
      </c>
      <c r="B1897" s="204">
        <v>60605000</v>
      </c>
      <c r="C1897" s="205" t="s">
        <v>167</v>
      </c>
      <c r="D1897" s="201">
        <v>49890717.289999999</v>
      </c>
      <c r="E1897" s="201">
        <v>0</v>
      </c>
      <c r="F1897" s="201">
        <v>49890717.289999999</v>
      </c>
    </row>
    <row r="1898" spans="1:6" x14ac:dyDescent="0.2">
      <c r="A1898" s="200" t="s">
        <v>145</v>
      </c>
      <c r="B1898" s="204">
        <v>60606000</v>
      </c>
      <c r="C1898" s="205" t="s">
        <v>383</v>
      </c>
      <c r="D1898" s="201">
        <v>11566800</v>
      </c>
      <c r="E1898" s="201">
        <v>0</v>
      </c>
      <c r="F1898" s="201">
        <v>11566800</v>
      </c>
    </row>
    <row r="1899" spans="1:6" x14ac:dyDescent="0.2">
      <c r="A1899" s="200" t="s">
        <v>145</v>
      </c>
      <c r="B1899" s="204">
        <v>60606100</v>
      </c>
      <c r="C1899" s="205" t="s">
        <v>371</v>
      </c>
      <c r="D1899" s="201">
        <v>102809823.56</v>
      </c>
      <c r="E1899" s="201">
        <v>0</v>
      </c>
      <c r="F1899" s="201">
        <v>102809823.56</v>
      </c>
    </row>
    <row r="1900" spans="1:6" x14ac:dyDescent="0.2">
      <c r="A1900" s="200" t="s">
        <v>145</v>
      </c>
      <c r="B1900" s="204">
        <v>60606200</v>
      </c>
      <c r="C1900" s="205" t="s">
        <v>2034</v>
      </c>
      <c r="D1900" s="201">
        <v>266460080.59999999</v>
      </c>
      <c r="E1900" s="201">
        <v>0</v>
      </c>
      <c r="F1900" s="201">
        <v>266460080.59999999</v>
      </c>
    </row>
    <row r="1901" spans="1:6" x14ac:dyDescent="0.2">
      <c r="A1901" s="200" t="s">
        <v>145</v>
      </c>
      <c r="B1901" s="204">
        <v>60607000</v>
      </c>
      <c r="C1901" s="205" t="s">
        <v>168</v>
      </c>
      <c r="D1901" s="201">
        <v>7528243.8499999996</v>
      </c>
      <c r="E1901" s="201">
        <v>0</v>
      </c>
      <c r="F1901" s="201">
        <v>7528243.8499999996</v>
      </c>
    </row>
    <row r="1902" spans="1:6" x14ac:dyDescent="0.2">
      <c r="A1902" s="200" t="s">
        <v>145</v>
      </c>
      <c r="B1902" s="204">
        <v>60608000</v>
      </c>
      <c r="C1902" s="205" t="s">
        <v>170</v>
      </c>
      <c r="D1902" s="201">
        <v>3271404.35</v>
      </c>
      <c r="E1902" s="201">
        <v>0</v>
      </c>
      <c r="F1902" s="201">
        <v>3271404.35</v>
      </c>
    </row>
    <row r="1903" spans="1:6" x14ac:dyDescent="0.2">
      <c r="A1903" s="200" t="s">
        <v>145</v>
      </c>
      <c r="B1903" s="204">
        <v>60609000</v>
      </c>
      <c r="C1903" s="205" t="s">
        <v>171</v>
      </c>
      <c r="D1903" s="201">
        <v>105494044.67</v>
      </c>
      <c r="E1903" s="201">
        <v>0</v>
      </c>
      <c r="F1903" s="201">
        <v>105494044.67</v>
      </c>
    </row>
    <row r="1904" spans="1:6" x14ac:dyDescent="0.2">
      <c r="A1904" s="200" t="s">
        <v>145</v>
      </c>
      <c r="B1904" s="204">
        <v>60701000</v>
      </c>
      <c r="C1904" s="205" t="s">
        <v>1385</v>
      </c>
      <c r="D1904" s="201">
        <v>23000781.82</v>
      </c>
      <c r="E1904" s="201">
        <v>0</v>
      </c>
      <c r="F1904" s="201">
        <v>23000781.82</v>
      </c>
    </row>
    <row r="1905" spans="1:6" x14ac:dyDescent="0.2">
      <c r="A1905" s="200" t="s">
        <v>145</v>
      </c>
      <c r="B1905" s="204">
        <v>60702000</v>
      </c>
      <c r="C1905" s="205" t="s">
        <v>1387</v>
      </c>
      <c r="D1905" s="201">
        <v>116551424.95</v>
      </c>
      <c r="E1905" s="201">
        <v>0</v>
      </c>
      <c r="F1905" s="201">
        <v>116551424.95</v>
      </c>
    </row>
    <row r="1906" spans="1:6" x14ac:dyDescent="0.2">
      <c r="A1906" s="200" t="s">
        <v>145</v>
      </c>
      <c r="B1906" s="204">
        <v>60702100</v>
      </c>
      <c r="C1906" s="205" t="s">
        <v>2035</v>
      </c>
      <c r="D1906" s="201">
        <v>5387904.1900000004</v>
      </c>
      <c r="E1906" s="201">
        <v>0</v>
      </c>
      <c r="F1906" s="201">
        <v>5387904.1900000004</v>
      </c>
    </row>
    <row r="1907" spans="1:6" x14ac:dyDescent="0.2">
      <c r="A1907" s="200" t="s">
        <v>145</v>
      </c>
      <c r="B1907" s="204">
        <v>60803000</v>
      </c>
      <c r="C1907" s="205" t="s">
        <v>459</v>
      </c>
      <c r="D1907" s="201">
        <v>3172659.07</v>
      </c>
      <c r="E1907" s="201">
        <v>0</v>
      </c>
      <c r="F1907" s="201">
        <v>3172659.07</v>
      </c>
    </row>
    <row r="1908" spans="1:6" x14ac:dyDescent="0.2">
      <c r="A1908" s="200" t="s">
        <v>145</v>
      </c>
      <c r="B1908" s="204">
        <v>60804000</v>
      </c>
      <c r="C1908" s="205" t="s">
        <v>461</v>
      </c>
      <c r="D1908" s="201">
        <v>2611383.11</v>
      </c>
      <c r="E1908" s="201">
        <v>0</v>
      </c>
      <c r="F1908" s="201">
        <v>2611383.11</v>
      </c>
    </row>
    <row r="1909" spans="1:6" x14ac:dyDescent="0.2">
      <c r="A1909" s="200" t="s">
        <v>145</v>
      </c>
      <c r="B1909" s="204">
        <v>60811000</v>
      </c>
      <c r="C1909" s="205" t="s">
        <v>466</v>
      </c>
      <c r="D1909" s="201">
        <v>4943550</v>
      </c>
      <c r="E1909" s="201">
        <v>0</v>
      </c>
      <c r="F1909" s="201">
        <v>4943550</v>
      </c>
    </row>
    <row r="1910" spans="1:6" x14ac:dyDescent="0.2">
      <c r="A1910" s="200" t="s">
        <v>145</v>
      </c>
      <c r="B1910" s="204">
        <v>61301000</v>
      </c>
      <c r="C1910" s="205" t="s">
        <v>477</v>
      </c>
      <c r="D1910" s="201">
        <v>175904063.88</v>
      </c>
      <c r="E1910" s="201">
        <v>0</v>
      </c>
      <c r="F1910" s="201">
        <v>175904063.88</v>
      </c>
    </row>
    <row r="1911" spans="1:6" x14ac:dyDescent="0.2">
      <c r="A1911" s="200" t="s">
        <v>145</v>
      </c>
      <c r="B1911" s="204">
        <v>61302000</v>
      </c>
      <c r="C1911" s="205" t="s">
        <v>175</v>
      </c>
      <c r="D1911" s="201">
        <v>96099452.659999996</v>
      </c>
      <c r="E1911" s="201">
        <v>0</v>
      </c>
      <c r="F1911" s="201">
        <v>96099452.659999996</v>
      </c>
    </row>
    <row r="1912" spans="1:6" x14ac:dyDescent="0.2">
      <c r="A1912" s="200" t="s">
        <v>145</v>
      </c>
      <c r="B1912" s="204">
        <v>61303000</v>
      </c>
      <c r="C1912" s="205" t="s">
        <v>406</v>
      </c>
      <c r="D1912" s="201">
        <v>135608299.41</v>
      </c>
      <c r="E1912" s="201">
        <v>0</v>
      </c>
      <c r="F1912" s="201">
        <v>135608299.41</v>
      </c>
    </row>
    <row r="1913" spans="1:6" x14ac:dyDescent="0.2">
      <c r="A1913" s="200" t="s">
        <v>145</v>
      </c>
      <c r="B1913" s="204">
        <v>61304000</v>
      </c>
      <c r="C1913" s="205" t="s">
        <v>2377</v>
      </c>
      <c r="D1913" s="201">
        <v>188072174.91</v>
      </c>
      <c r="E1913" s="201">
        <v>0</v>
      </c>
      <c r="F1913" s="201">
        <v>188072174.91</v>
      </c>
    </row>
    <row r="1914" spans="1:6" x14ac:dyDescent="0.2">
      <c r="A1914" s="200" t="s">
        <v>145</v>
      </c>
      <c r="B1914" s="204">
        <v>61500000</v>
      </c>
      <c r="C1914" s="205" t="s">
        <v>409</v>
      </c>
      <c r="D1914" s="201">
        <v>102000</v>
      </c>
      <c r="E1914" s="201">
        <v>0</v>
      </c>
      <c r="F1914" s="201">
        <v>102000</v>
      </c>
    </row>
    <row r="1915" spans="1:6" x14ac:dyDescent="0.2">
      <c r="A1915" s="200" t="s">
        <v>145</v>
      </c>
      <c r="B1915" s="204">
        <v>61502000</v>
      </c>
      <c r="C1915" s="205" t="s">
        <v>180</v>
      </c>
      <c r="D1915" s="201">
        <v>2893270.22</v>
      </c>
      <c r="E1915" s="201">
        <v>0</v>
      </c>
      <c r="F1915" s="201">
        <v>2893270.22</v>
      </c>
    </row>
    <row r="1916" spans="1:6" x14ac:dyDescent="0.2">
      <c r="A1916" s="200" t="s">
        <v>145</v>
      </c>
      <c r="B1916" s="204">
        <v>61503000</v>
      </c>
      <c r="C1916" s="205" t="s">
        <v>481</v>
      </c>
      <c r="D1916" s="201">
        <v>12842556.039999999</v>
      </c>
      <c r="E1916" s="201">
        <v>0</v>
      </c>
      <c r="F1916" s="201">
        <v>12842556.039999999</v>
      </c>
    </row>
    <row r="1917" spans="1:6" x14ac:dyDescent="0.2">
      <c r="A1917" s="200" t="s">
        <v>145</v>
      </c>
      <c r="B1917" s="204">
        <v>61504000</v>
      </c>
      <c r="C1917" s="205" t="s">
        <v>741</v>
      </c>
      <c r="D1917" s="201">
        <v>15499351.58</v>
      </c>
      <c r="E1917" s="201">
        <v>0</v>
      </c>
      <c r="F1917" s="201">
        <v>15499351.58</v>
      </c>
    </row>
    <row r="1918" spans="1:6" x14ac:dyDescent="0.2">
      <c r="A1918" s="200" t="s">
        <v>145</v>
      </c>
      <c r="B1918" s="204">
        <v>61505000</v>
      </c>
      <c r="C1918" s="205" t="s">
        <v>415</v>
      </c>
      <c r="D1918" s="201">
        <v>20000</v>
      </c>
      <c r="E1918" s="201">
        <v>0</v>
      </c>
      <c r="F1918" s="201">
        <v>20000</v>
      </c>
    </row>
    <row r="1919" spans="1:6" x14ac:dyDescent="0.2">
      <c r="A1919" s="200" t="s">
        <v>145</v>
      </c>
      <c r="B1919" s="204">
        <v>61601000</v>
      </c>
      <c r="C1919" s="205" t="s">
        <v>417</v>
      </c>
      <c r="D1919" s="201">
        <v>20488240.059999999</v>
      </c>
      <c r="E1919" s="201">
        <v>0</v>
      </c>
      <c r="F1919" s="201">
        <v>20488240.059999999</v>
      </c>
    </row>
    <row r="1920" spans="1:6" x14ac:dyDescent="0.2">
      <c r="A1920" s="200" t="s">
        <v>145</v>
      </c>
      <c r="B1920" s="204">
        <v>61602000</v>
      </c>
      <c r="C1920" s="205" t="s">
        <v>488</v>
      </c>
      <c r="D1920" s="201">
        <v>9951390.5</v>
      </c>
      <c r="E1920" s="201">
        <v>0</v>
      </c>
      <c r="F1920" s="201">
        <v>9951390.5</v>
      </c>
    </row>
    <row r="1921" spans="1:6" x14ac:dyDescent="0.2">
      <c r="A1921" s="200" t="s">
        <v>145</v>
      </c>
      <c r="B1921" s="204">
        <v>61604000</v>
      </c>
      <c r="C1921" s="205" t="s">
        <v>183</v>
      </c>
      <c r="D1921" s="201">
        <v>787930</v>
      </c>
      <c r="E1921" s="201">
        <v>0</v>
      </c>
      <c r="F1921" s="201">
        <v>787930</v>
      </c>
    </row>
    <row r="1922" spans="1:6" x14ac:dyDescent="0.2">
      <c r="A1922" s="200" t="s">
        <v>145</v>
      </c>
      <c r="B1922" s="204">
        <v>61802000</v>
      </c>
      <c r="C1922" s="205" t="s">
        <v>494</v>
      </c>
      <c r="D1922" s="201">
        <v>1018400</v>
      </c>
      <c r="E1922" s="201">
        <v>0</v>
      </c>
      <c r="F1922" s="201">
        <v>1018400</v>
      </c>
    </row>
    <row r="1923" spans="1:6" x14ac:dyDescent="0.2">
      <c r="A1923" s="200" t="s">
        <v>145</v>
      </c>
      <c r="B1923" s="204">
        <v>62101000</v>
      </c>
      <c r="C1923" s="205" t="s">
        <v>421</v>
      </c>
      <c r="D1923" s="201">
        <v>163023788.13</v>
      </c>
      <c r="E1923" s="201">
        <v>0</v>
      </c>
      <c r="F1923" s="201">
        <v>163023788.13</v>
      </c>
    </row>
    <row r="1924" spans="1:6" x14ac:dyDescent="0.2">
      <c r="A1924" s="200" t="s">
        <v>145</v>
      </c>
      <c r="B1924" s="204">
        <v>62102000</v>
      </c>
      <c r="C1924" s="205" t="s">
        <v>498</v>
      </c>
      <c r="D1924" s="201">
        <v>18164882</v>
      </c>
      <c r="E1924" s="201">
        <v>0</v>
      </c>
      <c r="F1924" s="201">
        <v>18164882</v>
      </c>
    </row>
    <row r="1925" spans="1:6" x14ac:dyDescent="0.2">
      <c r="A1925" s="200" t="s">
        <v>145</v>
      </c>
      <c r="B1925" s="204">
        <v>62103000</v>
      </c>
      <c r="C1925" s="205" t="s">
        <v>499</v>
      </c>
      <c r="D1925" s="201">
        <v>92800</v>
      </c>
      <c r="E1925" s="201">
        <v>0</v>
      </c>
      <c r="F1925" s="201">
        <v>92800</v>
      </c>
    </row>
    <row r="1926" spans="1:6" x14ac:dyDescent="0.2">
      <c r="A1926" s="200" t="s">
        <v>145</v>
      </c>
      <c r="B1926" s="204">
        <v>62202000</v>
      </c>
      <c r="C1926" s="205" t="s">
        <v>505</v>
      </c>
      <c r="D1926" s="201">
        <v>400000</v>
      </c>
      <c r="E1926" s="201">
        <v>0</v>
      </c>
      <c r="F1926" s="201">
        <v>400000</v>
      </c>
    </row>
    <row r="1927" spans="1:6" x14ac:dyDescent="0.2">
      <c r="A1927" s="200" t="s">
        <v>145</v>
      </c>
      <c r="B1927" s="204">
        <v>62203000</v>
      </c>
      <c r="C1927" s="205" t="s">
        <v>507</v>
      </c>
      <c r="D1927" s="201">
        <v>25534500</v>
      </c>
      <c r="E1927" s="201">
        <v>0</v>
      </c>
      <c r="F1927" s="201">
        <v>25534500</v>
      </c>
    </row>
    <row r="1928" spans="1:6" x14ac:dyDescent="0.2">
      <c r="A1928" s="200" t="s">
        <v>145</v>
      </c>
      <c r="B1928" s="204">
        <v>62204000</v>
      </c>
      <c r="C1928" s="205" t="s">
        <v>508</v>
      </c>
      <c r="D1928" s="201">
        <v>28665791</v>
      </c>
      <c r="E1928" s="201">
        <v>0</v>
      </c>
      <c r="F1928" s="201">
        <v>28665791</v>
      </c>
    </row>
    <row r="1929" spans="1:6" x14ac:dyDescent="0.2">
      <c r="A1929" s="200" t="s">
        <v>145</v>
      </c>
      <c r="B1929" s="204">
        <v>62208000</v>
      </c>
      <c r="C1929" s="205" t="s">
        <v>425</v>
      </c>
      <c r="D1929" s="201">
        <v>19926164.890000001</v>
      </c>
      <c r="E1929" s="201">
        <v>0</v>
      </c>
      <c r="F1929" s="201">
        <v>19926164.890000001</v>
      </c>
    </row>
    <row r="1930" spans="1:6" x14ac:dyDescent="0.2">
      <c r="A1930" s="200" t="s">
        <v>145</v>
      </c>
      <c r="B1930" s="204">
        <v>62301000</v>
      </c>
      <c r="C1930" s="205" t="s">
        <v>191</v>
      </c>
      <c r="D1930" s="201">
        <v>1165000</v>
      </c>
      <c r="E1930" s="201">
        <v>0</v>
      </c>
      <c r="F1930" s="201">
        <v>1165000</v>
      </c>
    </row>
    <row r="1931" spans="1:6" x14ac:dyDescent="0.2">
      <c r="A1931" s="200" t="s">
        <v>145</v>
      </c>
      <c r="B1931" s="204">
        <v>62303000</v>
      </c>
      <c r="C1931" s="205" t="s">
        <v>517</v>
      </c>
      <c r="D1931" s="201">
        <v>2410131</v>
      </c>
      <c r="E1931" s="201">
        <v>0</v>
      </c>
      <c r="F1931" s="201">
        <v>2410131</v>
      </c>
    </row>
    <row r="1932" spans="1:6" x14ac:dyDescent="0.2">
      <c r="A1932" s="200" t="s">
        <v>145</v>
      </c>
      <c r="B1932" s="204">
        <v>62401000</v>
      </c>
      <c r="C1932" s="205" t="s">
        <v>433</v>
      </c>
      <c r="D1932" s="201">
        <v>24451560</v>
      </c>
      <c r="E1932" s="201">
        <v>0</v>
      </c>
      <c r="F1932" s="201">
        <v>24451560</v>
      </c>
    </row>
    <row r="1933" spans="1:6" x14ac:dyDescent="0.2">
      <c r="A1933" s="200" t="s">
        <v>145</v>
      </c>
      <c r="B1933" s="204">
        <v>62501000</v>
      </c>
      <c r="C1933" s="205" t="s">
        <v>195</v>
      </c>
      <c r="D1933" s="201">
        <v>1732383.82</v>
      </c>
      <c r="E1933" s="201">
        <v>0</v>
      </c>
      <c r="F1933" s="201">
        <v>1732383.82</v>
      </c>
    </row>
    <row r="1934" spans="1:6" x14ac:dyDescent="0.2">
      <c r="A1934" s="200" t="s">
        <v>145</v>
      </c>
      <c r="B1934" s="204">
        <v>62503000</v>
      </c>
      <c r="C1934" s="205" t="s">
        <v>195</v>
      </c>
      <c r="D1934" s="201">
        <v>300000</v>
      </c>
      <c r="E1934" s="201">
        <v>0</v>
      </c>
      <c r="F1934" s="201">
        <v>300000</v>
      </c>
    </row>
    <row r="1935" spans="1:6" x14ac:dyDescent="0.2">
      <c r="A1935" s="200" t="s">
        <v>145</v>
      </c>
      <c r="B1935" s="204">
        <v>62504000</v>
      </c>
      <c r="C1935" s="205" t="s">
        <v>528</v>
      </c>
      <c r="D1935" s="201">
        <v>1079000</v>
      </c>
      <c r="E1935" s="201">
        <v>0</v>
      </c>
      <c r="F1935" s="201">
        <v>1079000</v>
      </c>
    </row>
    <row r="1936" spans="1:6" x14ac:dyDescent="0.2">
      <c r="A1936" s="200" t="s">
        <v>145</v>
      </c>
      <c r="B1936" s="204">
        <v>62505000</v>
      </c>
      <c r="C1936" s="205" t="s">
        <v>530</v>
      </c>
      <c r="D1936" s="201">
        <v>146672469</v>
      </c>
      <c r="E1936" s="201">
        <v>0</v>
      </c>
      <c r="F1936" s="201">
        <v>146672469</v>
      </c>
    </row>
    <row r="1937" spans="1:6" x14ac:dyDescent="0.2">
      <c r="A1937" s="200" t="s">
        <v>145</v>
      </c>
      <c r="B1937" s="204">
        <v>62506000</v>
      </c>
      <c r="C1937" s="205" t="s">
        <v>531</v>
      </c>
      <c r="D1937" s="201">
        <v>419100</v>
      </c>
      <c r="E1937" s="201">
        <v>0</v>
      </c>
      <c r="F1937" s="201">
        <v>419100</v>
      </c>
    </row>
    <row r="1938" spans="1:6" x14ac:dyDescent="0.2">
      <c r="A1938" s="200" t="s">
        <v>145</v>
      </c>
      <c r="B1938" s="204">
        <v>62507000</v>
      </c>
      <c r="C1938" s="205" t="s">
        <v>438</v>
      </c>
      <c r="D1938" s="201">
        <v>7497999.71</v>
      </c>
      <c r="E1938" s="201">
        <v>0</v>
      </c>
      <c r="F1938" s="201">
        <v>7497999.71</v>
      </c>
    </row>
    <row r="1939" spans="1:6" x14ac:dyDescent="0.2">
      <c r="A1939" s="200" t="s">
        <v>145</v>
      </c>
      <c r="B1939" s="204">
        <v>62601000</v>
      </c>
      <c r="C1939" s="205" t="s">
        <v>440</v>
      </c>
      <c r="D1939" s="201">
        <v>1799718.83</v>
      </c>
      <c r="E1939" s="201">
        <v>0</v>
      </c>
      <c r="F1939" s="201">
        <v>1799718.83</v>
      </c>
    </row>
    <row r="1940" spans="1:6" x14ac:dyDescent="0.2">
      <c r="A1940" s="200" t="s">
        <v>145</v>
      </c>
      <c r="B1940" s="204">
        <v>62602000</v>
      </c>
      <c r="C1940" s="205" t="s">
        <v>533</v>
      </c>
      <c r="D1940" s="201">
        <v>18809735.940000001</v>
      </c>
      <c r="E1940" s="201">
        <v>0</v>
      </c>
      <c r="F1940" s="201">
        <v>18809735.940000001</v>
      </c>
    </row>
    <row r="1941" spans="1:6" x14ac:dyDescent="0.2">
      <c r="A1941" s="200" t="s">
        <v>145</v>
      </c>
      <c r="B1941" s="204">
        <v>62604000</v>
      </c>
      <c r="C1941" s="205" t="s">
        <v>535</v>
      </c>
      <c r="D1941" s="201">
        <v>6330029.4199999999</v>
      </c>
      <c r="E1941" s="201">
        <v>0</v>
      </c>
      <c r="F1941" s="201">
        <v>6330029.4199999999</v>
      </c>
    </row>
    <row r="1942" spans="1:6" x14ac:dyDescent="0.2">
      <c r="A1942" s="200" t="s">
        <v>145</v>
      </c>
      <c r="B1942" s="204">
        <v>62605000</v>
      </c>
      <c r="C1942" s="205" t="s">
        <v>748</v>
      </c>
      <c r="D1942" s="201">
        <v>420000</v>
      </c>
      <c r="E1942" s="201">
        <v>0</v>
      </c>
      <c r="F1942" s="201">
        <v>420000</v>
      </c>
    </row>
    <row r="1943" spans="1:6" x14ac:dyDescent="0.2">
      <c r="A1943" s="200" t="s">
        <v>145</v>
      </c>
      <c r="B1943" s="204">
        <v>62606000</v>
      </c>
      <c r="C1943" s="205" t="s">
        <v>1733</v>
      </c>
      <c r="D1943" s="201">
        <v>595000</v>
      </c>
      <c r="E1943" s="201">
        <v>0</v>
      </c>
      <c r="F1943" s="201">
        <v>595000</v>
      </c>
    </row>
    <row r="1944" spans="1:6" x14ac:dyDescent="0.2">
      <c r="A1944" s="200" t="s">
        <v>145</v>
      </c>
      <c r="B1944" s="204">
        <v>62703000</v>
      </c>
      <c r="C1944" s="205" t="s">
        <v>538</v>
      </c>
      <c r="D1944" s="201">
        <v>13123953.109999999</v>
      </c>
      <c r="E1944" s="201">
        <v>0</v>
      </c>
      <c r="F1944" s="201">
        <v>13123953.109999999</v>
      </c>
    </row>
    <row r="1945" spans="1:6" x14ac:dyDescent="0.2">
      <c r="A1945" s="200" t="s">
        <v>145</v>
      </c>
      <c r="B1945" s="204">
        <v>62705000</v>
      </c>
      <c r="C1945" s="205" t="s">
        <v>539</v>
      </c>
      <c r="D1945" s="201">
        <v>255000.01</v>
      </c>
      <c r="E1945" s="201">
        <v>0</v>
      </c>
      <c r="F1945" s="201">
        <v>255000.01</v>
      </c>
    </row>
    <row r="1946" spans="1:6" x14ac:dyDescent="0.2">
      <c r="A1946" s="200" t="s">
        <v>145</v>
      </c>
      <c r="B1946" s="204">
        <v>62706000</v>
      </c>
      <c r="C1946" s="205" t="s">
        <v>209</v>
      </c>
      <c r="D1946" s="201">
        <v>2389548.94</v>
      </c>
      <c r="E1946" s="201">
        <v>0</v>
      </c>
      <c r="F1946" s="201">
        <v>2389548.94</v>
      </c>
    </row>
    <row r="1947" spans="1:6" x14ac:dyDescent="0.2">
      <c r="A1947" s="200" t="s">
        <v>145</v>
      </c>
      <c r="B1947" s="208">
        <v>63501000</v>
      </c>
      <c r="C1947" s="205" t="s">
        <v>465</v>
      </c>
      <c r="D1947" s="201">
        <v>68353000</v>
      </c>
      <c r="E1947" s="201">
        <v>0</v>
      </c>
      <c r="F1947" s="201">
        <v>68353000</v>
      </c>
    </row>
    <row r="1948" spans="1:6" x14ac:dyDescent="0.2">
      <c r="A1948" s="200" t="s">
        <v>145</v>
      </c>
      <c r="B1948" s="204">
        <v>63503000</v>
      </c>
      <c r="C1948" s="205" t="s">
        <v>213</v>
      </c>
      <c r="D1948" s="201">
        <v>157000</v>
      </c>
      <c r="E1948" s="201">
        <v>0</v>
      </c>
      <c r="F1948" s="201">
        <v>157000</v>
      </c>
    </row>
    <row r="1949" spans="1:6" x14ac:dyDescent="0.2">
      <c r="A1949" s="200" t="s">
        <v>145</v>
      </c>
      <c r="B1949" s="204">
        <v>63504000</v>
      </c>
      <c r="C1949" s="205" t="s">
        <v>472</v>
      </c>
      <c r="D1949" s="201">
        <v>88324689.299999997</v>
      </c>
      <c r="E1949" s="201">
        <v>0</v>
      </c>
      <c r="F1949" s="201">
        <v>88324689.299999997</v>
      </c>
    </row>
    <row r="1950" spans="1:6" x14ac:dyDescent="0.2">
      <c r="A1950" s="200" t="s">
        <v>145</v>
      </c>
      <c r="B1950" s="204">
        <v>63506000</v>
      </c>
      <c r="C1950" s="205" t="s">
        <v>474</v>
      </c>
      <c r="D1950" s="201">
        <v>2000</v>
      </c>
      <c r="E1950" s="201">
        <v>0</v>
      </c>
      <c r="F1950" s="201">
        <v>2000</v>
      </c>
    </row>
    <row r="1951" spans="1:6" x14ac:dyDescent="0.2">
      <c r="A1951" s="200" t="s">
        <v>145</v>
      </c>
      <c r="B1951" s="208">
        <v>63507000</v>
      </c>
      <c r="C1951" s="205" t="s">
        <v>475</v>
      </c>
      <c r="D1951" s="201">
        <v>13175412.970000001</v>
      </c>
      <c r="E1951" s="201">
        <v>0</v>
      </c>
      <c r="F1951" s="201">
        <v>13175412.970000001</v>
      </c>
    </row>
    <row r="1952" spans="1:6" x14ac:dyDescent="0.2">
      <c r="A1952" s="200" t="s">
        <v>145</v>
      </c>
      <c r="B1952" s="204">
        <v>64101000</v>
      </c>
      <c r="C1952" s="205" t="s">
        <v>216</v>
      </c>
      <c r="D1952" s="201">
        <v>911952679.54999995</v>
      </c>
      <c r="E1952" s="201">
        <v>0</v>
      </c>
      <c r="F1952" s="201">
        <v>911952679.54999995</v>
      </c>
    </row>
    <row r="1953" spans="1:6" x14ac:dyDescent="0.2">
      <c r="A1953" s="200" t="s">
        <v>145</v>
      </c>
      <c r="B1953" s="204">
        <v>64102000</v>
      </c>
      <c r="C1953" s="205" t="s">
        <v>550</v>
      </c>
      <c r="D1953" s="201">
        <v>8304554.1600000001</v>
      </c>
      <c r="E1953" s="201">
        <v>0</v>
      </c>
      <c r="F1953" s="201">
        <v>8304554.1600000001</v>
      </c>
    </row>
    <row r="1954" spans="1:6" x14ac:dyDescent="0.2">
      <c r="A1954" s="200" t="s">
        <v>145</v>
      </c>
      <c r="B1954" s="204">
        <v>64103000</v>
      </c>
      <c r="C1954" s="205" t="s">
        <v>551</v>
      </c>
      <c r="D1954" s="201">
        <v>53620725.700000003</v>
      </c>
      <c r="E1954" s="201">
        <v>0</v>
      </c>
      <c r="F1954" s="201">
        <v>53620725.700000003</v>
      </c>
    </row>
    <row r="1955" spans="1:6" x14ac:dyDescent="0.2">
      <c r="A1955" s="200" t="s">
        <v>145</v>
      </c>
      <c r="B1955" s="204">
        <v>64105000</v>
      </c>
      <c r="C1955" s="205" t="s">
        <v>552</v>
      </c>
      <c r="D1955" s="201">
        <v>5319787.51</v>
      </c>
      <c r="E1955" s="201">
        <v>0</v>
      </c>
      <c r="F1955" s="201">
        <v>5319787.51</v>
      </c>
    </row>
    <row r="1956" spans="1:6" x14ac:dyDescent="0.2">
      <c r="A1956" s="200" t="s">
        <v>145</v>
      </c>
      <c r="B1956" s="204">
        <v>64501000</v>
      </c>
      <c r="C1956" s="205" t="s">
        <v>483</v>
      </c>
      <c r="D1956" s="201">
        <v>79048653.890000001</v>
      </c>
      <c r="E1956" s="201">
        <v>0</v>
      </c>
      <c r="F1956" s="201">
        <v>79048653.890000001</v>
      </c>
    </row>
    <row r="1957" spans="1:6" x14ac:dyDescent="0.2">
      <c r="A1957" s="200" t="s">
        <v>145</v>
      </c>
      <c r="B1957" s="204">
        <v>64502000</v>
      </c>
      <c r="C1957" s="205" t="s">
        <v>555</v>
      </c>
      <c r="D1957" s="201">
        <v>16449535.99</v>
      </c>
      <c r="E1957" s="201">
        <v>0</v>
      </c>
      <c r="F1957" s="201">
        <v>16449535.99</v>
      </c>
    </row>
    <row r="1958" spans="1:6" x14ac:dyDescent="0.2">
      <c r="A1958" s="200" t="s">
        <v>145</v>
      </c>
      <c r="B1958" s="204">
        <v>64503000</v>
      </c>
      <c r="C1958" s="205" t="s">
        <v>759</v>
      </c>
      <c r="D1958" s="201">
        <v>2331560.08</v>
      </c>
      <c r="E1958" s="201">
        <v>0</v>
      </c>
      <c r="F1958" s="201">
        <v>2331560.08</v>
      </c>
    </row>
    <row r="1959" spans="1:6" x14ac:dyDescent="0.2">
      <c r="A1959" s="200" t="s">
        <v>145</v>
      </c>
      <c r="B1959" s="204">
        <v>64504000</v>
      </c>
      <c r="C1959" s="205" t="s">
        <v>486</v>
      </c>
      <c r="D1959" s="201">
        <v>5257814.8600000003</v>
      </c>
      <c r="E1959" s="201">
        <v>0</v>
      </c>
      <c r="F1959" s="201">
        <v>5257814.8600000003</v>
      </c>
    </row>
    <row r="1960" spans="1:6" x14ac:dyDescent="0.2">
      <c r="A1960" s="200" t="s">
        <v>145</v>
      </c>
      <c r="B1960" s="208">
        <v>64700000</v>
      </c>
      <c r="C1960" s="205" t="s">
        <v>223</v>
      </c>
      <c r="D1960" s="201">
        <v>18000</v>
      </c>
      <c r="E1960" s="201">
        <v>0</v>
      </c>
      <c r="F1960" s="201">
        <v>18000</v>
      </c>
    </row>
    <row r="1961" spans="1:6" x14ac:dyDescent="0.2">
      <c r="A1961" s="200" t="s">
        <v>145</v>
      </c>
      <c r="B1961" s="208">
        <v>64801000</v>
      </c>
      <c r="C1961" s="205" t="s">
        <v>556</v>
      </c>
      <c r="D1961" s="201">
        <v>846112.53</v>
      </c>
      <c r="E1961" s="201">
        <v>0</v>
      </c>
      <c r="F1961" s="201">
        <v>846112.53</v>
      </c>
    </row>
    <row r="1962" spans="1:6" x14ac:dyDescent="0.2">
      <c r="A1962" s="200" t="s">
        <v>145</v>
      </c>
      <c r="B1962" s="204">
        <v>64802000</v>
      </c>
      <c r="C1962" s="205" t="s">
        <v>557</v>
      </c>
      <c r="D1962" s="201">
        <v>2290500</v>
      </c>
      <c r="E1962" s="201">
        <v>0</v>
      </c>
      <c r="F1962" s="201">
        <v>2290500</v>
      </c>
    </row>
    <row r="1963" spans="1:6" x14ac:dyDescent="0.2">
      <c r="A1963" s="200" t="s">
        <v>145</v>
      </c>
      <c r="B1963" s="204">
        <v>65100000</v>
      </c>
      <c r="C1963" s="205" t="s">
        <v>228</v>
      </c>
      <c r="D1963" s="201">
        <v>3633736.5</v>
      </c>
      <c r="E1963" s="201">
        <v>0</v>
      </c>
      <c r="F1963" s="201">
        <v>3633736.5</v>
      </c>
    </row>
    <row r="1964" spans="1:6" x14ac:dyDescent="0.2">
      <c r="A1964" s="200" t="s">
        <v>145</v>
      </c>
      <c r="B1964" s="204">
        <v>65601000</v>
      </c>
      <c r="C1964" s="205" t="s">
        <v>561</v>
      </c>
      <c r="D1964" s="201">
        <v>37081200</v>
      </c>
      <c r="E1964" s="201">
        <v>0</v>
      </c>
      <c r="F1964" s="201">
        <v>37081200</v>
      </c>
    </row>
    <row r="1965" spans="1:6" x14ac:dyDescent="0.2">
      <c r="A1965" s="200" t="s">
        <v>145</v>
      </c>
      <c r="B1965" s="204">
        <v>65700000</v>
      </c>
      <c r="C1965" s="205" t="s">
        <v>766</v>
      </c>
      <c r="D1965" s="201">
        <v>200050.38</v>
      </c>
      <c r="E1965" s="201">
        <v>0</v>
      </c>
      <c r="F1965" s="201">
        <v>200050.38</v>
      </c>
    </row>
    <row r="1966" spans="1:6" x14ac:dyDescent="0.2">
      <c r="A1966" s="200" t="s">
        <v>145</v>
      </c>
      <c r="B1966" s="204">
        <v>65710000</v>
      </c>
      <c r="C1966" s="205" t="s">
        <v>766</v>
      </c>
      <c r="D1966" s="201">
        <v>23533400</v>
      </c>
      <c r="E1966" s="201">
        <v>0</v>
      </c>
      <c r="F1966" s="201">
        <v>23533400</v>
      </c>
    </row>
    <row r="1967" spans="1:6" x14ac:dyDescent="0.2">
      <c r="A1967" s="200" t="s">
        <v>145</v>
      </c>
      <c r="B1967" s="204">
        <v>65810000</v>
      </c>
      <c r="C1967" s="205" t="s">
        <v>766</v>
      </c>
      <c r="D1967" s="201">
        <v>496007.29</v>
      </c>
      <c r="E1967" s="201">
        <v>0</v>
      </c>
      <c r="F1967" s="201">
        <v>496007.29</v>
      </c>
    </row>
    <row r="1968" spans="1:6" x14ac:dyDescent="0.2">
      <c r="A1968" s="200" t="s">
        <v>145</v>
      </c>
      <c r="B1968" s="204">
        <v>66101000</v>
      </c>
      <c r="C1968" s="205" t="s">
        <v>767</v>
      </c>
      <c r="D1968" s="201">
        <v>5091421.78</v>
      </c>
      <c r="E1968" s="201">
        <v>0</v>
      </c>
      <c r="F1968" s="201">
        <v>5091421.78</v>
      </c>
    </row>
    <row r="1969" spans="1:6" x14ac:dyDescent="0.2">
      <c r="A1969" s="200" t="s">
        <v>145</v>
      </c>
      <c r="B1969" s="204">
        <v>66102000</v>
      </c>
      <c r="C1969" s="205" t="s">
        <v>564</v>
      </c>
      <c r="D1969" s="201">
        <v>192824939.78</v>
      </c>
      <c r="E1969" s="201">
        <v>0</v>
      </c>
      <c r="F1969" s="201">
        <v>192824939.78</v>
      </c>
    </row>
    <row r="1970" spans="1:6" x14ac:dyDescent="0.2">
      <c r="A1970" s="200" t="s">
        <v>145</v>
      </c>
      <c r="B1970" s="204">
        <v>66103000</v>
      </c>
      <c r="C1970" s="205" t="s">
        <v>565</v>
      </c>
      <c r="D1970" s="201">
        <v>130962911.45999999</v>
      </c>
      <c r="E1970" s="201">
        <v>0</v>
      </c>
      <c r="F1970" s="201">
        <v>130962911.45999999</v>
      </c>
    </row>
    <row r="1971" spans="1:6" x14ac:dyDescent="0.2">
      <c r="A1971" s="200" t="s">
        <v>145</v>
      </c>
      <c r="B1971" s="204">
        <v>66600000</v>
      </c>
      <c r="C1971" s="205" t="s">
        <v>232</v>
      </c>
      <c r="D1971" s="201">
        <v>200384184.41</v>
      </c>
      <c r="E1971" s="201">
        <v>0</v>
      </c>
      <c r="F1971" s="201">
        <v>200384184.41</v>
      </c>
    </row>
    <row r="1972" spans="1:6" x14ac:dyDescent="0.2">
      <c r="A1972" s="200" t="s">
        <v>145</v>
      </c>
      <c r="B1972" s="204">
        <v>68112000</v>
      </c>
      <c r="C1972" s="205" t="s">
        <v>511</v>
      </c>
      <c r="D1972" s="201">
        <v>1808117565.8499999</v>
      </c>
      <c r="E1972" s="201">
        <v>0</v>
      </c>
      <c r="F1972" s="201">
        <v>1808117565.8499999</v>
      </c>
    </row>
    <row r="1973" spans="1:6" x14ac:dyDescent="0.2">
      <c r="A1973" s="200" t="s">
        <v>145</v>
      </c>
      <c r="B1973" s="204">
        <v>69800000</v>
      </c>
      <c r="C1973" s="205" t="s">
        <v>513</v>
      </c>
      <c r="D1973" s="201">
        <v>242209204.00999999</v>
      </c>
      <c r="E1973" s="201">
        <v>0</v>
      </c>
      <c r="F1973" s="201">
        <v>242209204.00999999</v>
      </c>
    </row>
    <row r="1974" spans="1:6" x14ac:dyDescent="0.2">
      <c r="A1974" s="200" t="s">
        <v>145</v>
      </c>
      <c r="B1974" s="204">
        <v>70600000</v>
      </c>
      <c r="C1974" s="205" t="s">
        <v>521</v>
      </c>
      <c r="D1974" s="201">
        <v>0</v>
      </c>
      <c r="E1974" s="201">
        <v>34681335</v>
      </c>
      <c r="F1974" s="201">
        <v>-34681335</v>
      </c>
    </row>
    <row r="1975" spans="1:6" x14ac:dyDescent="0.2">
      <c r="A1975" s="200" t="s">
        <v>145</v>
      </c>
      <c r="B1975" s="204">
        <v>70610000</v>
      </c>
      <c r="C1975" s="205" t="s">
        <v>2057</v>
      </c>
      <c r="D1975" s="201">
        <v>0</v>
      </c>
      <c r="E1975" s="201">
        <v>3485547830.2399998</v>
      </c>
      <c r="F1975" s="201">
        <v>-3485547830.2399998</v>
      </c>
    </row>
    <row r="1976" spans="1:6" x14ac:dyDescent="0.2">
      <c r="A1976" s="200" t="s">
        <v>145</v>
      </c>
      <c r="B1976" s="204">
        <v>70620000</v>
      </c>
      <c r="C1976" s="205" t="s">
        <v>2058</v>
      </c>
      <c r="D1976" s="201">
        <v>14376825</v>
      </c>
      <c r="E1976" s="201">
        <v>0</v>
      </c>
      <c r="F1976" s="201">
        <v>14376825</v>
      </c>
    </row>
    <row r="1977" spans="1:6" x14ac:dyDescent="0.2">
      <c r="A1977" s="200" t="s">
        <v>145</v>
      </c>
      <c r="B1977" s="204">
        <v>70700000</v>
      </c>
      <c r="C1977" s="205" t="s">
        <v>2060</v>
      </c>
      <c r="D1977" s="201">
        <v>0</v>
      </c>
      <c r="E1977" s="201">
        <v>269197677.19</v>
      </c>
      <c r="F1977" s="201">
        <v>-269197677.19</v>
      </c>
    </row>
    <row r="1978" spans="1:6" x14ac:dyDescent="0.2">
      <c r="A1978" s="200" t="s">
        <v>145</v>
      </c>
      <c r="B1978" s="204">
        <v>70710000</v>
      </c>
      <c r="C1978" s="205" t="s">
        <v>572</v>
      </c>
      <c r="D1978" s="201">
        <v>0</v>
      </c>
      <c r="E1978" s="201">
        <v>92381424.269999996</v>
      </c>
      <c r="F1978" s="201">
        <v>-92381424.269999996</v>
      </c>
    </row>
    <row r="1979" spans="1:6" x14ac:dyDescent="0.2">
      <c r="A1979" s="200" t="s">
        <v>145</v>
      </c>
      <c r="B1979" s="204">
        <v>70720000</v>
      </c>
      <c r="C1979" s="205" t="s">
        <v>776</v>
      </c>
      <c r="D1979" s="201">
        <v>0</v>
      </c>
      <c r="E1979" s="201">
        <v>5295742677.3199997</v>
      </c>
      <c r="F1979" s="201">
        <v>-5295742677.3199997</v>
      </c>
    </row>
    <row r="1980" spans="1:6" x14ac:dyDescent="0.2">
      <c r="A1980" s="200" t="s">
        <v>145</v>
      </c>
      <c r="B1980" s="204">
        <v>70810000</v>
      </c>
      <c r="C1980" s="205" t="s">
        <v>2063</v>
      </c>
      <c r="D1980" s="201">
        <v>0</v>
      </c>
      <c r="E1980" s="201">
        <v>400000</v>
      </c>
      <c r="F1980" s="201">
        <v>-400000</v>
      </c>
    </row>
    <row r="1981" spans="1:6" x14ac:dyDescent="0.2">
      <c r="A1981" s="200" t="s">
        <v>145</v>
      </c>
      <c r="B1981" s="204">
        <v>70900000</v>
      </c>
      <c r="C1981" s="205" t="s">
        <v>523</v>
      </c>
      <c r="D1981" s="201">
        <v>633379990.04999995</v>
      </c>
      <c r="E1981" s="201">
        <v>0</v>
      </c>
      <c r="F1981" s="201">
        <v>633379990.04999995</v>
      </c>
    </row>
    <row r="1982" spans="1:6" x14ac:dyDescent="0.2">
      <c r="A1982" s="200" t="s">
        <v>145</v>
      </c>
      <c r="B1982" s="204">
        <v>75800000</v>
      </c>
      <c r="C1982" s="205" t="s">
        <v>237</v>
      </c>
      <c r="D1982" s="201">
        <v>0</v>
      </c>
      <c r="E1982" s="201">
        <v>9983330.5800000001</v>
      </c>
      <c r="F1982" s="201">
        <v>-9983330.5800000001</v>
      </c>
    </row>
    <row r="1983" spans="1:6" x14ac:dyDescent="0.2">
      <c r="A1983" s="200" t="s">
        <v>145</v>
      </c>
      <c r="B1983" s="204">
        <v>75810000</v>
      </c>
      <c r="C1983" s="205" t="s">
        <v>573</v>
      </c>
      <c r="D1983" s="201">
        <v>0</v>
      </c>
      <c r="E1983" s="201">
        <v>689666</v>
      </c>
      <c r="F1983" s="201">
        <v>-689666</v>
      </c>
    </row>
    <row r="1984" spans="1:6" x14ac:dyDescent="0.2">
      <c r="A1984" s="200" t="s">
        <v>145</v>
      </c>
      <c r="B1984" s="204">
        <v>75850000</v>
      </c>
      <c r="C1984" s="205" t="s">
        <v>784</v>
      </c>
      <c r="D1984" s="201">
        <v>0</v>
      </c>
      <c r="E1984" s="201">
        <v>26030590.300000001</v>
      </c>
      <c r="F1984" s="201">
        <v>-26030590.300000001</v>
      </c>
    </row>
    <row r="1985" spans="1:6" x14ac:dyDescent="0.2">
      <c r="A1985" s="200" t="s">
        <v>145</v>
      </c>
      <c r="B1985" s="204">
        <v>78120000</v>
      </c>
      <c r="C1985" s="205" t="s">
        <v>2064</v>
      </c>
      <c r="D1985" s="201">
        <v>0</v>
      </c>
      <c r="E1985" s="201">
        <v>532542820.19</v>
      </c>
      <c r="F1985" s="201">
        <v>-532542820.19</v>
      </c>
    </row>
    <row r="1986" spans="1:6" x14ac:dyDescent="0.2">
      <c r="A1986" s="200" t="s">
        <v>145</v>
      </c>
      <c r="B1986" s="204">
        <v>78500000</v>
      </c>
      <c r="C1986" s="205" t="s">
        <v>529</v>
      </c>
      <c r="D1986" s="201">
        <v>0</v>
      </c>
      <c r="E1986" s="201">
        <v>255973.89</v>
      </c>
      <c r="F1986" s="201">
        <v>-255973.89</v>
      </c>
    </row>
    <row r="1987" spans="1:6" x14ac:dyDescent="0.2">
      <c r="A1987" s="200" t="s">
        <v>148</v>
      </c>
      <c r="B1987" s="204">
        <v>10100000</v>
      </c>
      <c r="C1987" s="205" t="s">
        <v>43</v>
      </c>
      <c r="D1987" s="201">
        <v>0</v>
      </c>
      <c r="E1987" s="201">
        <v>2000000</v>
      </c>
      <c r="F1987" s="201">
        <v>-2000000</v>
      </c>
    </row>
    <row r="1988" spans="1:6" x14ac:dyDescent="0.2">
      <c r="A1988" s="200" t="s">
        <v>148</v>
      </c>
      <c r="B1988" s="204">
        <v>10610000</v>
      </c>
      <c r="C1988" s="205" t="s">
        <v>240</v>
      </c>
      <c r="D1988" s="201">
        <v>0</v>
      </c>
      <c r="E1988" s="201">
        <v>200000</v>
      </c>
      <c r="F1988" s="201">
        <v>-200000</v>
      </c>
    </row>
    <row r="1989" spans="1:6" x14ac:dyDescent="0.2">
      <c r="A1989" s="200" t="s">
        <v>148</v>
      </c>
      <c r="B1989" s="204">
        <v>11000000</v>
      </c>
      <c r="C1989" s="205" t="s">
        <v>241</v>
      </c>
      <c r="D1989" s="201">
        <v>0</v>
      </c>
      <c r="E1989" s="201">
        <v>2978489466.3800001</v>
      </c>
      <c r="F1989" s="201">
        <v>-2978489466.3800001</v>
      </c>
    </row>
    <row r="1990" spans="1:6" x14ac:dyDescent="0.2">
      <c r="A1990" s="200" t="s">
        <v>148</v>
      </c>
      <c r="B1990" s="204">
        <v>12000000</v>
      </c>
      <c r="C1990" s="205" t="s">
        <v>3206</v>
      </c>
      <c r="D1990" s="201">
        <v>957922257.52999997</v>
      </c>
      <c r="E1990" s="201">
        <v>0</v>
      </c>
      <c r="F1990" s="201">
        <v>957922257.52999997</v>
      </c>
    </row>
    <row r="1991" spans="1:6" x14ac:dyDescent="0.2">
      <c r="A1991" s="200" t="s">
        <v>148</v>
      </c>
      <c r="B1991" s="213">
        <v>12900000</v>
      </c>
      <c r="C1991" s="217" t="s">
        <v>46</v>
      </c>
      <c r="D1991" s="201">
        <v>4647276882.4799995</v>
      </c>
      <c r="E1991" s="201">
        <v>0</v>
      </c>
      <c r="F1991" s="201">
        <v>4647276882.4799995</v>
      </c>
    </row>
    <row r="1992" spans="1:6" x14ac:dyDescent="0.2">
      <c r="A1992" s="200" t="s">
        <v>148</v>
      </c>
      <c r="B1992" s="208">
        <v>16100000</v>
      </c>
      <c r="C1992" s="205" t="s">
        <v>242</v>
      </c>
      <c r="D1992" s="201">
        <v>0</v>
      </c>
      <c r="E1992" s="201">
        <v>67679548.319999993</v>
      </c>
      <c r="F1992" s="201">
        <v>-67679548.319999993</v>
      </c>
    </row>
    <row r="1993" spans="1:6" x14ac:dyDescent="0.2">
      <c r="A1993" s="200" t="s">
        <v>148</v>
      </c>
      <c r="B1993" s="204">
        <v>16200000</v>
      </c>
      <c r="C1993" s="205" t="s">
        <v>246</v>
      </c>
      <c r="D1993" s="201">
        <v>0</v>
      </c>
      <c r="E1993" s="201">
        <v>2000000000</v>
      </c>
      <c r="F1993" s="201">
        <v>-2000000000</v>
      </c>
    </row>
    <row r="1994" spans="1:6" x14ac:dyDescent="0.2">
      <c r="A1994" s="200" t="s">
        <v>148</v>
      </c>
      <c r="B1994" s="204">
        <v>16300000</v>
      </c>
      <c r="C1994" s="205" t="s">
        <v>2071</v>
      </c>
      <c r="D1994" s="201">
        <v>0</v>
      </c>
      <c r="E1994" s="201">
        <v>353780848.27999997</v>
      </c>
      <c r="F1994" s="201">
        <v>-353780848.27999997</v>
      </c>
    </row>
    <row r="1995" spans="1:6" x14ac:dyDescent="0.2">
      <c r="A1995" s="200" t="s">
        <v>148</v>
      </c>
      <c r="B1995" s="204">
        <v>16400000</v>
      </c>
      <c r="C1995" s="205" t="s">
        <v>248</v>
      </c>
      <c r="D1995" s="201">
        <v>0</v>
      </c>
      <c r="E1995" s="201">
        <v>3539917842.6599998</v>
      </c>
      <c r="F1995" s="201">
        <v>-3539917842.6599998</v>
      </c>
    </row>
    <row r="1996" spans="1:6" x14ac:dyDescent="0.2">
      <c r="A1996" s="200" t="s">
        <v>148</v>
      </c>
      <c r="B1996" s="208">
        <v>16410000</v>
      </c>
      <c r="C1996" s="214" t="s">
        <v>2072</v>
      </c>
      <c r="D1996" s="201">
        <v>0</v>
      </c>
      <c r="E1996" s="201">
        <v>2218658647.1300001</v>
      </c>
      <c r="F1996" s="201">
        <v>-2218658647.1300001</v>
      </c>
    </row>
    <row r="1997" spans="1:6" x14ac:dyDescent="0.2">
      <c r="A1997" s="200" t="s">
        <v>148</v>
      </c>
      <c r="B1997" s="204">
        <v>20400000</v>
      </c>
      <c r="C1997" s="205" t="s">
        <v>47</v>
      </c>
      <c r="D1997" s="201">
        <v>4832320.3600000003</v>
      </c>
      <c r="E1997" s="201">
        <v>0</v>
      </c>
      <c r="F1997" s="201">
        <v>4832320.3600000003</v>
      </c>
    </row>
    <row r="1998" spans="1:6" x14ac:dyDescent="0.2">
      <c r="A1998" s="200" t="s">
        <v>148</v>
      </c>
      <c r="B1998" s="204">
        <v>21811000</v>
      </c>
      <c r="C1998" s="205" t="s">
        <v>257</v>
      </c>
      <c r="D1998" s="201">
        <v>271641429.76999998</v>
      </c>
      <c r="E1998" s="201">
        <v>0</v>
      </c>
      <c r="F1998" s="201">
        <v>271641429.76999998</v>
      </c>
    </row>
    <row r="1999" spans="1:6" x14ac:dyDescent="0.2">
      <c r="A1999" s="200" t="s">
        <v>148</v>
      </c>
      <c r="B1999" s="208">
        <v>21850000</v>
      </c>
      <c r="C1999" s="214" t="s">
        <v>3321</v>
      </c>
      <c r="D1999" s="201">
        <v>1957020.24</v>
      </c>
      <c r="E1999" s="201">
        <v>0</v>
      </c>
      <c r="F1999" s="201">
        <v>1957020.24</v>
      </c>
    </row>
    <row r="2000" spans="1:6" x14ac:dyDescent="0.2">
      <c r="A2000" s="200" t="s">
        <v>148</v>
      </c>
      <c r="B2000" s="204">
        <v>21830000</v>
      </c>
      <c r="C2000" s="205" t="s">
        <v>53</v>
      </c>
      <c r="D2000" s="201">
        <v>400109307.02999997</v>
      </c>
      <c r="E2000" s="201">
        <v>0</v>
      </c>
      <c r="F2000" s="201">
        <v>400109307.02999997</v>
      </c>
    </row>
    <row r="2001" spans="1:6" x14ac:dyDescent="0.2">
      <c r="A2001" s="200" t="s">
        <v>148</v>
      </c>
      <c r="B2001" s="204">
        <v>21831000</v>
      </c>
      <c r="C2001" s="205" t="s">
        <v>2078</v>
      </c>
      <c r="D2001" s="201">
        <v>4048123622.3000002</v>
      </c>
      <c r="E2001" s="201">
        <v>0</v>
      </c>
      <c r="F2001" s="201">
        <v>4048123622.3000002</v>
      </c>
    </row>
    <row r="2002" spans="1:6" x14ac:dyDescent="0.2">
      <c r="A2002" s="200" t="s">
        <v>148</v>
      </c>
      <c r="B2002" s="204">
        <v>21500000</v>
      </c>
      <c r="C2002" s="205" t="s">
        <v>253</v>
      </c>
      <c r="D2002" s="201">
        <v>228034132.69999999</v>
      </c>
      <c r="E2002" s="201">
        <v>0</v>
      </c>
      <c r="F2002" s="201">
        <v>228034132.69999999</v>
      </c>
    </row>
    <row r="2003" spans="1:6" x14ac:dyDescent="0.2">
      <c r="A2003" s="200" t="s">
        <v>148</v>
      </c>
      <c r="B2003" s="208">
        <v>21520000</v>
      </c>
      <c r="C2003" s="205" t="s">
        <v>256</v>
      </c>
      <c r="D2003" s="201">
        <v>4631041.9000000004</v>
      </c>
      <c r="E2003" s="201">
        <v>0</v>
      </c>
      <c r="F2003" s="201">
        <v>4631041.9000000004</v>
      </c>
    </row>
    <row r="2004" spans="1:6" x14ac:dyDescent="0.2">
      <c r="A2004" s="200" t="s">
        <v>148</v>
      </c>
      <c r="B2004" s="204">
        <v>21820000</v>
      </c>
      <c r="C2004" s="205" t="s">
        <v>52</v>
      </c>
      <c r="D2004" s="201">
        <v>34501803.039999999</v>
      </c>
      <c r="E2004" s="201">
        <v>0</v>
      </c>
      <c r="F2004" s="201">
        <v>34501803.039999999</v>
      </c>
    </row>
    <row r="2005" spans="1:6" x14ac:dyDescent="0.2">
      <c r="A2005" s="200" t="s">
        <v>148</v>
      </c>
      <c r="B2005" s="204">
        <v>21840000</v>
      </c>
      <c r="C2005" s="205" t="s">
        <v>54</v>
      </c>
      <c r="D2005" s="201">
        <v>104439862.98999999</v>
      </c>
      <c r="E2005" s="201">
        <v>0</v>
      </c>
      <c r="F2005" s="201">
        <v>104439862.98999999</v>
      </c>
    </row>
    <row r="2006" spans="1:6" x14ac:dyDescent="0.2">
      <c r="A2006" s="200" t="s">
        <v>148</v>
      </c>
      <c r="B2006" s="208">
        <v>21810000</v>
      </c>
      <c r="C2006" s="205" t="s">
        <v>1996</v>
      </c>
      <c r="D2006" s="201">
        <v>387099971.66000003</v>
      </c>
      <c r="E2006" s="201">
        <v>0</v>
      </c>
      <c r="F2006" s="201">
        <v>387099971.66000003</v>
      </c>
    </row>
    <row r="2007" spans="1:6" x14ac:dyDescent="0.2">
      <c r="A2007" s="200" t="s">
        <v>148</v>
      </c>
      <c r="B2007" s="204">
        <v>26100000</v>
      </c>
      <c r="C2007" s="205" t="s">
        <v>55</v>
      </c>
      <c r="D2007" s="201">
        <v>1501980000</v>
      </c>
      <c r="E2007" s="201">
        <v>0</v>
      </c>
      <c r="F2007" s="201">
        <v>1501980000</v>
      </c>
    </row>
    <row r="2008" spans="1:6" x14ac:dyDescent="0.2">
      <c r="A2008" s="200" t="s">
        <v>148</v>
      </c>
      <c r="B2008" s="204">
        <v>27500000</v>
      </c>
      <c r="C2008" s="205" t="s">
        <v>56</v>
      </c>
      <c r="D2008" s="201">
        <v>109463381</v>
      </c>
      <c r="E2008" s="201">
        <v>0</v>
      </c>
      <c r="F2008" s="201">
        <v>109463381</v>
      </c>
    </row>
    <row r="2009" spans="1:6" x14ac:dyDescent="0.2">
      <c r="A2009" s="200" t="s">
        <v>148</v>
      </c>
      <c r="B2009" s="204">
        <v>28040000</v>
      </c>
      <c r="C2009" s="205" t="s">
        <v>265</v>
      </c>
      <c r="D2009" s="201">
        <v>0</v>
      </c>
      <c r="E2009" s="201">
        <v>4859166.57</v>
      </c>
      <c r="F2009" s="201">
        <v>-4859166.57</v>
      </c>
    </row>
    <row r="2010" spans="1:6" x14ac:dyDescent="0.2">
      <c r="A2010" s="200" t="s">
        <v>148</v>
      </c>
      <c r="B2010" s="204">
        <v>28150000</v>
      </c>
      <c r="C2010" s="205" t="s">
        <v>269</v>
      </c>
      <c r="D2010" s="201">
        <v>0</v>
      </c>
      <c r="E2010" s="201">
        <v>113230519.20999999</v>
      </c>
      <c r="F2010" s="201">
        <v>-113230519.20999999</v>
      </c>
    </row>
    <row r="2011" spans="1:6" x14ac:dyDescent="0.2">
      <c r="A2011" s="200" t="s">
        <v>148</v>
      </c>
      <c r="B2011" s="208">
        <v>28152000</v>
      </c>
      <c r="C2011" s="205" t="s">
        <v>606</v>
      </c>
      <c r="D2011" s="201">
        <v>0</v>
      </c>
      <c r="E2011" s="201">
        <v>2442874.6</v>
      </c>
      <c r="F2011" s="201">
        <v>-2442874.6</v>
      </c>
    </row>
    <row r="2012" spans="1:6" x14ac:dyDescent="0.2">
      <c r="A2012" s="200" t="s">
        <v>148</v>
      </c>
      <c r="B2012" s="208">
        <v>28181000</v>
      </c>
      <c r="C2012" s="216" t="s">
        <v>3322</v>
      </c>
      <c r="D2012" s="201">
        <v>0</v>
      </c>
      <c r="E2012" s="201">
        <v>55806099.68</v>
      </c>
      <c r="F2012" s="201">
        <v>-55806099.68</v>
      </c>
    </row>
    <row r="2013" spans="1:6" x14ac:dyDescent="0.2">
      <c r="A2013" s="200" t="s">
        <v>148</v>
      </c>
      <c r="B2013" s="204">
        <v>28181100</v>
      </c>
      <c r="C2013" s="205" t="s">
        <v>272</v>
      </c>
      <c r="D2013" s="201">
        <v>0</v>
      </c>
      <c r="E2013" s="201">
        <v>80742813.760000005</v>
      </c>
      <c r="F2013" s="201">
        <v>-80742813.760000005</v>
      </c>
    </row>
    <row r="2014" spans="1:6" x14ac:dyDescent="0.2">
      <c r="A2014" s="200" t="s">
        <v>148</v>
      </c>
      <c r="B2014" s="204">
        <v>28182000</v>
      </c>
      <c r="C2014" s="205" t="s">
        <v>59</v>
      </c>
      <c r="D2014" s="201">
        <v>0</v>
      </c>
      <c r="E2014" s="201">
        <v>4988713.63</v>
      </c>
      <c r="F2014" s="201">
        <v>-4988713.63</v>
      </c>
    </row>
    <row r="2015" spans="1:6" x14ac:dyDescent="0.2">
      <c r="A2015" s="200" t="s">
        <v>148</v>
      </c>
      <c r="B2015" s="204">
        <v>28183000</v>
      </c>
      <c r="C2015" s="205" t="s">
        <v>60</v>
      </c>
      <c r="D2015" s="201">
        <v>0</v>
      </c>
      <c r="E2015" s="201">
        <v>396274983.75999999</v>
      </c>
      <c r="F2015" s="201">
        <v>-396274983.75999999</v>
      </c>
    </row>
    <row r="2016" spans="1:6" x14ac:dyDescent="0.2">
      <c r="A2016" s="200" t="s">
        <v>148</v>
      </c>
      <c r="B2016" s="204">
        <v>28183100</v>
      </c>
      <c r="C2016" s="205" t="s">
        <v>2082</v>
      </c>
      <c r="D2016" s="201">
        <v>0</v>
      </c>
      <c r="E2016" s="201">
        <v>2832747330.3299999</v>
      </c>
      <c r="F2016" s="201">
        <v>-2832747330.3299999</v>
      </c>
    </row>
    <row r="2017" spans="1:6" x14ac:dyDescent="0.2">
      <c r="A2017" s="200" t="s">
        <v>148</v>
      </c>
      <c r="B2017" s="204">
        <v>28184000</v>
      </c>
      <c r="C2017" s="205" t="s">
        <v>61</v>
      </c>
      <c r="D2017" s="201">
        <v>0</v>
      </c>
      <c r="E2017" s="201">
        <v>66599210.539999999</v>
      </c>
      <c r="F2017" s="201">
        <v>-66599210.539999999</v>
      </c>
    </row>
    <row r="2018" spans="1:6" x14ac:dyDescent="0.2">
      <c r="A2018" s="200" t="s">
        <v>148</v>
      </c>
      <c r="B2018" s="204">
        <v>28185000</v>
      </c>
      <c r="C2018" s="217" t="s">
        <v>2792</v>
      </c>
      <c r="D2018" s="201">
        <v>0</v>
      </c>
      <c r="E2018" s="201">
        <v>467239.05</v>
      </c>
      <c r="F2018" s="201">
        <v>-467239.05</v>
      </c>
    </row>
    <row r="2019" spans="1:6" x14ac:dyDescent="0.2">
      <c r="A2019" s="200" t="s">
        <v>145</v>
      </c>
      <c r="B2019" s="208">
        <v>37100000</v>
      </c>
      <c r="C2019" s="205" t="s">
        <v>615</v>
      </c>
      <c r="D2019" s="201">
        <v>926666992.07000005</v>
      </c>
      <c r="E2019" s="201">
        <v>0</v>
      </c>
      <c r="F2019" s="201">
        <v>926666992.07000005</v>
      </c>
    </row>
    <row r="2020" spans="1:6" x14ac:dyDescent="0.2">
      <c r="A2020" s="200" t="s">
        <v>148</v>
      </c>
      <c r="B2020" s="204">
        <v>38000000</v>
      </c>
      <c r="C2020" s="205" t="s">
        <v>617</v>
      </c>
      <c r="D2020" s="201">
        <v>8963822615</v>
      </c>
      <c r="E2020" s="201">
        <v>0</v>
      </c>
      <c r="F2020" s="201">
        <v>8963822615</v>
      </c>
    </row>
    <row r="2021" spans="1:6" x14ac:dyDescent="0.2">
      <c r="A2021" s="200" t="s">
        <v>148</v>
      </c>
      <c r="B2021" s="204">
        <v>40100000</v>
      </c>
      <c r="C2021" s="205" t="s">
        <v>63</v>
      </c>
      <c r="D2021" s="201">
        <v>0</v>
      </c>
      <c r="E2021" s="201">
        <v>1554149816.24</v>
      </c>
      <c r="F2021" s="201">
        <v>-1554149816.24</v>
      </c>
    </row>
    <row r="2022" spans="1:6" x14ac:dyDescent="0.2">
      <c r="A2022" s="200" t="s">
        <v>148</v>
      </c>
      <c r="B2022" s="204">
        <v>40120000</v>
      </c>
      <c r="C2022" s="205" t="s">
        <v>65</v>
      </c>
      <c r="D2022" s="201">
        <v>0</v>
      </c>
      <c r="E2022" s="201">
        <v>14176962649.93</v>
      </c>
      <c r="F2022" s="201">
        <v>-14176962649.93</v>
      </c>
    </row>
    <row r="2023" spans="1:6" x14ac:dyDescent="0.2">
      <c r="A2023" s="200" t="s">
        <v>148</v>
      </c>
      <c r="B2023" s="204">
        <v>40300000</v>
      </c>
      <c r="C2023" s="205" t="s">
        <v>2086</v>
      </c>
      <c r="D2023" s="201">
        <v>74806914.329999998</v>
      </c>
      <c r="E2023" s="201">
        <v>0</v>
      </c>
      <c r="F2023" s="201">
        <v>74806914.329999998</v>
      </c>
    </row>
    <row r="2024" spans="1:6" x14ac:dyDescent="0.2">
      <c r="A2024" s="200" t="s">
        <v>148</v>
      </c>
      <c r="B2024" s="204">
        <v>40310000</v>
      </c>
      <c r="C2024" s="205" t="s">
        <v>280</v>
      </c>
      <c r="D2024" s="201">
        <v>0</v>
      </c>
      <c r="E2024" s="201">
        <v>209560527.72999999</v>
      </c>
      <c r="F2024" s="201">
        <v>-209560527.72999999</v>
      </c>
    </row>
    <row r="2025" spans="1:6" x14ac:dyDescent="0.2">
      <c r="A2025" s="200" t="s">
        <v>148</v>
      </c>
      <c r="B2025" s="204">
        <v>40320000</v>
      </c>
      <c r="C2025" s="205" t="s">
        <v>288</v>
      </c>
      <c r="D2025" s="201">
        <v>0</v>
      </c>
      <c r="E2025" s="201">
        <v>288955618.41000003</v>
      </c>
      <c r="F2025" s="201">
        <v>-288955618.41000003</v>
      </c>
    </row>
    <row r="2026" spans="1:6" x14ac:dyDescent="0.2">
      <c r="A2026" s="200" t="s">
        <v>148</v>
      </c>
      <c r="B2026" s="204">
        <v>40330000</v>
      </c>
      <c r="C2026" s="205" t="s">
        <v>289</v>
      </c>
      <c r="D2026" s="201">
        <v>0</v>
      </c>
      <c r="E2026" s="201">
        <v>256724036.77000001</v>
      </c>
      <c r="F2026" s="201">
        <v>-256724036.77000001</v>
      </c>
    </row>
    <row r="2027" spans="1:6" x14ac:dyDescent="0.2">
      <c r="A2027" s="200" t="s">
        <v>148</v>
      </c>
      <c r="B2027" s="204">
        <v>40340000</v>
      </c>
      <c r="C2027" s="205" t="s">
        <v>67</v>
      </c>
      <c r="D2027" s="201">
        <v>0</v>
      </c>
      <c r="E2027" s="201">
        <v>16163811.34</v>
      </c>
      <c r="F2027" s="201">
        <v>-16163811.34</v>
      </c>
    </row>
    <row r="2028" spans="1:6" x14ac:dyDescent="0.2">
      <c r="A2028" s="200" t="s">
        <v>148</v>
      </c>
      <c r="B2028" s="208">
        <v>40400000</v>
      </c>
      <c r="C2028" s="205" t="s">
        <v>283</v>
      </c>
      <c r="D2028" s="201">
        <v>0</v>
      </c>
      <c r="E2028" s="201">
        <v>181535198.16999999</v>
      </c>
      <c r="F2028" s="201">
        <v>-181535198.16999999</v>
      </c>
    </row>
    <row r="2029" spans="1:6" x14ac:dyDescent="0.2">
      <c r="A2029" s="200" t="s">
        <v>148</v>
      </c>
      <c r="B2029" s="204">
        <v>40800000</v>
      </c>
      <c r="C2029" s="205" t="s">
        <v>68</v>
      </c>
      <c r="D2029" s="201">
        <v>0</v>
      </c>
      <c r="E2029" s="201">
        <v>74504544.829999998</v>
      </c>
      <c r="F2029" s="201">
        <v>-74504544.829999998</v>
      </c>
    </row>
    <row r="2030" spans="1:6" x14ac:dyDescent="0.2">
      <c r="A2030" s="200" t="s">
        <v>148</v>
      </c>
      <c r="B2030" s="204">
        <v>40811000</v>
      </c>
      <c r="C2030" s="205" t="s">
        <v>2090</v>
      </c>
      <c r="D2030" s="201">
        <v>3271465.7</v>
      </c>
      <c r="E2030" s="201">
        <v>0</v>
      </c>
      <c r="F2030" s="201">
        <v>3271465.7</v>
      </c>
    </row>
    <row r="2031" spans="1:6" x14ac:dyDescent="0.2">
      <c r="A2031" s="200" t="s">
        <v>148</v>
      </c>
      <c r="B2031" s="204">
        <v>40910000</v>
      </c>
      <c r="C2031" s="205" t="s">
        <v>3242</v>
      </c>
      <c r="D2031" s="201">
        <v>268520545.80000001</v>
      </c>
      <c r="E2031" s="201">
        <v>0</v>
      </c>
      <c r="F2031" s="201">
        <v>268520545.80000001</v>
      </c>
    </row>
    <row r="2032" spans="1:6" x14ac:dyDescent="0.2">
      <c r="A2032" s="200" t="s">
        <v>148</v>
      </c>
      <c r="B2032" s="204">
        <v>40960000</v>
      </c>
      <c r="C2032" s="205" t="s">
        <v>2175</v>
      </c>
      <c r="D2032" s="201">
        <v>2980800</v>
      </c>
      <c r="E2032" s="201">
        <v>0</v>
      </c>
      <c r="F2032" s="201">
        <v>2980800</v>
      </c>
    </row>
    <row r="2033" spans="1:6" x14ac:dyDescent="0.2">
      <c r="A2033" s="200" t="s">
        <v>148</v>
      </c>
      <c r="B2033" s="204">
        <v>41100000</v>
      </c>
      <c r="C2033" s="205" t="s">
        <v>70</v>
      </c>
      <c r="D2033" s="201">
        <v>0</v>
      </c>
      <c r="E2033" s="201">
        <v>2242417875.1700001</v>
      </c>
      <c r="F2033" s="201">
        <v>-2242417875.1700001</v>
      </c>
    </row>
    <row r="2034" spans="1:6" x14ac:dyDescent="0.2">
      <c r="A2034" s="200" t="s">
        <v>148</v>
      </c>
      <c r="B2034" s="204">
        <v>41110000</v>
      </c>
      <c r="C2034" s="205" t="s">
        <v>297</v>
      </c>
      <c r="D2034" s="201">
        <v>0</v>
      </c>
      <c r="E2034" s="201">
        <v>9273810.4800000004</v>
      </c>
      <c r="F2034" s="201">
        <v>-9273810.4800000004</v>
      </c>
    </row>
    <row r="2035" spans="1:6" x14ac:dyDescent="0.2">
      <c r="A2035" s="200" t="s">
        <v>148</v>
      </c>
      <c r="B2035" s="204">
        <v>41300000</v>
      </c>
      <c r="C2035" s="205" t="s">
        <v>290</v>
      </c>
      <c r="D2035" s="201">
        <v>1061515595.8</v>
      </c>
      <c r="E2035" s="201">
        <v>0</v>
      </c>
      <c r="F2035" s="201">
        <v>1061515595.8</v>
      </c>
    </row>
    <row r="2036" spans="1:6" x14ac:dyDescent="0.2">
      <c r="A2036" s="200" t="s">
        <v>148</v>
      </c>
      <c r="B2036" s="204">
        <v>41311000</v>
      </c>
      <c r="C2036" s="205" t="s">
        <v>1772</v>
      </c>
      <c r="D2036" s="201">
        <v>0</v>
      </c>
      <c r="E2036" s="201">
        <v>518830567.87</v>
      </c>
      <c r="F2036" s="201">
        <v>-518830567.87</v>
      </c>
    </row>
    <row r="2037" spans="1:6" x14ac:dyDescent="0.2">
      <c r="A2037" s="200" t="s">
        <v>148</v>
      </c>
      <c r="B2037" s="204">
        <v>41321000</v>
      </c>
      <c r="C2037" s="205" t="s">
        <v>3340</v>
      </c>
      <c r="D2037" s="201">
        <v>4935831.0599999996</v>
      </c>
      <c r="E2037" s="201">
        <v>0</v>
      </c>
      <c r="F2037" s="201">
        <v>4935831.0599999996</v>
      </c>
    </row>
    <row r="2038" spans="1:6" x14ac:dyDescent="0.2">
      <c r="A2038" s="200" t="s">
        <v>148</v>
      </c>
      <c r="B2038" s="204">
        <v>41331000</v>
      </c>
      <c r="C2038" s="205" t="s">
        <v>3341</v>
      </c>
      <c r="D2038" s="201">
        <v>312631126.81999999</v>
      </c>
      <c r="E2038" s="201">
        <v>0</v>
      </c>
      <c r="F2038" s="201">
        <v>312631126.81999999</v>
      </c>
    </row>
    <row r="2039" spans="1:6" x14ac:dyDescent="0.2">
      <c r="A2039" s="200" t="s">
        <v>148</v>
      </c>
      <c r="B2039" s="204">
        <v>41341000</v>
      </c>
      <c r="C2039" s="205" t="s">
        <v>2003</v>
      </c>
      <c r="D2039" s="201">
        <v>850141158.76999998</v>
      </c>
      <c r="E2039" s="201">
        <v>0</v>
      </c>
      <c r="F2039" s="201">
        <v>850141158.76999998</v>
      </c>
    </row>
    <row r="2040" spans="1:6" x14ac:dyDescent="0.2">
      <c r="A2040" s="200" t="s">
        <v>148</v>
      </c>
      <c r="B2040" s="204">
        <v>41600000</v>
      </c>
      <c r="C2040" s="205" t="s">
        <v>291</v>
      </c>
      <c r="D2040" s="201">
        <v>767239864.32000005</v>
      </c>
      <c r="E2040" s="201">
        <v>0</v>
      </c>
      <c r="F2040" s="201">
        <v>767239864.32000005</v>
      </c>
    </row>
    <row r="2041" spans="1:6" x14ac:dyDescent="0.2">
      <c r="A2041" s="200" t="s">
        <v>148</v>
      </c>
      <c r="B2041" s="204">
        <v>41800000</v>
      </c>
      <c r="C2041" s="205" t="s">
        <v>2227</v>
      </c>
      <c r="D2041" s="201">
        <v>1339420456</v>
      </c>
      <c r="E2041" s="201">
        <v>0</v>
      </c>
      <c r="F2041" s="201">
        <v>1339420456</v>
      </c>
    </row>
    <row r="2042" spans="1:6" x14ac:dyDescent="0.2">
      <c r="A2042" s="200" t="s">
        <v>148</v>
      </c>
      <c r="B2042" s="204">
        <v>41900000</v>
      </c>
      <c r="C2042" s="205" t="s">
        <v>293</v>
      </c>
      <c r="D2042" s="201">
        <v>0</v>
      </c>
      <c r="E2042" s="201">
        <v>470006263.35000002</v>
      </c>
      <c r="F2042" s="201">
        <v>-470006263.35000002</v>
      </c>
    </row>
    <row r="2043" spans="1:6" x14ac:dyDescent="0.2">
      <c r="A2043" s="200" t="s">
        <v>148</v>
      </c>
      <c r="B2043" s="204">
        <v>42100000</v>
      </c>
      <c r="C2043" s="205" t="s">
        <v>303</v>
      </c>
      <c r="D2043" s="201">
        <v>24906694.309999999</v>
      </c>
      <c r="E2043" s="201">
        <v>0</v>
      </c>
      <c r="F2043" s="201">
        <v>24906694.309999999</v>
      </c>
    </row>
    <row r="2044" spans="1:6" x14ac:dyDescent="0.2">
      <c r="A2044" s="200" t="s">
        <v>148</v>
      </c>
      <c r="B2044" s="204">
        <v>42110000</v>
      </c>
      <c r="C2044" s="205" t="s">
        <v>72</v>
      </c>
      <c r="D2044" s="201">
        <v>450000</v>
      </c>
      <c r="E2044" s="201">
        <v>0</v>
      </c>
      <c r="F2044" s="201">
        <v>450000</v>
      </c>
    </row>
    <row r="2045" spans="1:6" x14ac:dyDescent="0.2">
      <c r="A2045" s="200" t="s">
        <v>148</v>
      </c>
      <c r="B2045" s="204">
        <v>42500000</v>
      </c>
      <c r="C2045" s="205" t="s">
        <v>74</v>
      </c>
      <c r="D2045" s="201">
        <v>0</v>
      </c>
      <c r="E2045" s="201">
        <v>1431400</v>
      </c>
      <c r="F2045" s="201">
        <v>-1431400</v>
      </c>
    </row>
    <row r="2046" spans="1:6" x14ac:dyDescent="0.2">
      <c r="A2046" s="200" t="s">
        <v>148</v>
      </c>
      <c r="B2046" s="208">
        <v>42510000</v>
      </c>
      <c r="C2046" s="205" t="s">
        <v>73</v>
      </c>
      <c r="D2046" s="201">
        <v>6980000</v>
      </c>
      <c r="E2046" s="201">
        <v>0</v>
      </c>
      <c r="F2046" s="201">
        <v>6980000</v>
      </c>
    </row>
    <row r="2047" spans="1:6" x14ac:dyDescent="0.2">
      <c r="A2047" s="200" t="s">
        <v>148</v>
      </c>
      <c r="B2047" s="204">
        <v>42700000</v>
      </c>
      <c r="C2047" s="205" t="s">
        <v>2005</v>
      </c>
      <c r="D2047" s="201">
        <v>155833.34</v>
      </c>
      <c r="E2047" s="201">
        <v>0</v>
      </c>
      <c r="F2047" s="201">
        <v>155833.34</v>
      </c>
    </row>
    <row r="2048" spans="1:6" x14ac:dyDescent="0.2">
      <c r="A2048" s="200" t="s">
        <v>148</v>
      </c>
      <c r="B2048" s="204">
        <v>42820000</v>
      </c>
      <c r="C2048" s="205" t="s">
        <v>626</v>
      </c>
      <c r="D2048" s="201">
        <v>0</v>
      </c>
      <c r="E2048" s="201">
        <v>153714243.69</v>
      </c>
      <c r="F2048" s="201">
        <v>-153714243.69</v>
      </c>
    </row>
    <row r="2049" spans="1:6" x14ac:dyDescent="0.2">
      <c r="A2049" s="200" t="s">
        <v>148</v>
      </c>
      <c r="B2049" s="204">
        <v>43100000</v>
      </c>
      <c r="C2049" s="205" t="s">
        <v>77</v>
      </c>
      <c r="D2049" s="201">
        <v>0</v>
      </c>
      <c r="E2049" s="201">
        <v>33263895.039999999</v>
      </c>
      <c r="F2049" s="201">
        <v>-33263895.039999999</v>
      </c>
    </row>
    <row r="2050" spans="1:6" x14ac:dyDescent="0.2">
      <c r="A2050" s="200" t="s">
        <v>148</v>
      </c>
      <c r="B2050" s="204">
        <v>43110000</v>
      </c>
      <c r="C2050" s="205" t="s">
        <v>301</v>
      </c>
      <c r="D2050" s="201">
        <v>0</v>
      </c>
      <c r="E2050" s="201">
        <v>1010500</v>
      </c>
      <c r="F2050" s="201">
        <v>-1010500</v>
      </c>
    </row>
    <row r="2051" spans="1:6" x14ac:dyDescent="0.2">
      <c r="A2051" s="200" t="s">
        <v>148</v>
      </c>
      <c r="B2051" s="204">
        <v>43200000</v>
      </c>
      <c r="C2051" s="205" t="s">
        <v>79</v>
      </c>
      <c r="D2051" s="201">
        <v>0</v>
      </c>
      <c r="E2051" s="201">
        <v>15677275.32</v>
      </c>
      <c r="F2051" s="201">
        <v>-15677275.32</v>
      </c>
    </row>
    <row r="2052" spans="1:6" x14ac:dyDescent="0.2">
      <c r="A2052" s="200" t="s">
        <v>148</v>
      </c>
      <c r="B2052" s="204">
        <v>43220000</v>
      </c>
      <c r="C2052" s="205" t="s">
        <v>629</v>
      </c>
      <c r="D2052" s="201">
        <v>655012.6</v>
      </c>
      <c r="E2052" s="201">
        <v>0</v>
      </c>
      <c r="F2052" s="201">
        <v>655012.6</v>
      </c>
    </row>
    <row r="2053" spans="1:6" x14ac:dyDescent="0.2">
      <c r="A2053" s="200" t="s">
        <v>148</v>
      </c>
      <c r="B2053" s="204">
        <v>43300000</v>
      </c>
      <c r="C2053" s="205" t="s">
        <v>80</v>
      </c>
      <c r="D2053" s="201">
        <v>0</v>
      </c>
      <c r="E2053" s="201">
        <v>1347231.67</v>
      </c>
      <c r="F2053" s="201">
        <v>-1347231.67</v>
      </c>
    </row>
    <row r="2054" spans="1:6" x14ac:dyDescent="0.2">
      <c r="A2054" s="200" t="s">
        <v>148</v>
      </c>
      <c r="B2054" s="204">
        <v>43400000</v>
      </c>
      <c r="C2054" s="205" t="s">
        <v>81</v>
      </c>
      <c r="D2054" s="201">
        <v>0</v>
      </c>
      <c r="E2054" s="201">
        <v>638778.6</v>
      </c>
      <c r="F2054" s="201">
        <v>-638778.6</v>
      </c>
    </row>
    <row r="2055" spans="1:6" x14ac:dyDescent="0.2">
      <c r="A2055" s="200" t="s">
        <v>148</v>
      </c>
      <c r="B2055" s="204">
        <v>43500000</v>
      </c>
      <c r="C2055" s="205" t="s">
        <v>81</v>
      </c>
      <c r="D2055" s="201">
        <v>0</v>
      </c>
      <c r="E2055" s="201">
        <v>400000</v>
      </c>
      <c r="F2055" s="201">
        <v>-400000</v>
      </c>
    </row>
    <row r="2056" spans="1:6" x14ac:dyDescent="0.2">
      <c r="A2056" s="200" t="s">
        <v>148</v>
      </c>
      <c r="B2056" s="204">
        <v>44100000</v>
      </c>
      <c r="C2056" s="205" t="s">
        <v>82</v>
      </c>
      <c r="D2056" s="201">
        <v>0</v>
      </c>
      <c r="E2056" s="201">
        <v>29721237.5</v>
      </c>
      <c r="F2056" s="201">
        <v>-29721237.5</v>
      </c>
    </row>
    <row r="2057" spans="1:6" x14ac:dyDescent="0.2">
      <c r="A2057" s="200" t="s">
        <v>148</v>
      </c>
      <c r="B2057" s="204">
        <v>44300000</v>
      </c>
      <c r="C2057" s="205" t="s">
        <v>305</v>
      </c>
      <c r="D2057" s="201">
        <v>616828867.11000001</v>
      </c>
      <c r="E2057" s="201">
        <v>0</v>
      </c>
      <c r="F2057" s="201">
        <v>616828867.11000001</v>
      </c>
    </row>
    <row r="2058" spans="1:6" x14ac:dyDescent="0.2">
      <c r="A2058" s="200" t="s">
        <v>148</v>
      </c>
      <c r="B2058" s="204">
        <v>44310000</v>
      </c>
      <c r="C2058" s="205" t="s">
        <v>84</v>
      </c>
      <c r="D2058" s="201">
        <v>0</v>
      </c>
      <c r="E2058" s="201">
        <v>857586.77</v>
      </c>
      <c r="F2058" s="201">
        <v>-857586.77</v>
      </c>
    </row>
    <row r="2059" spans="1:6" x14ac:dyDescent="0.2">
      <c r="A2059" s="200" t="s">
        <v>148</v>
      </c>
      <c r="B2059" s="204">
        <v>44320000</v>
      </c>
      <c r="C2059" s="205" t="s">
        <v>85</v>
      </c>
      <c r="D2059" s="201">
        <v>0</v>
      </c>
      <c r="E2059" s="201">
        <v>19429517.66</v>
      </c>
      <c r="F2059" s="201">
        <v>-19429517.66</v>
      </c>
    </row>
    <row r="2060" spans="1:6" x14ac:dyDescent="0.2">
      <c r="A2060" s="200" t="s">
        <v>148</v>
      </c>
      <c r="B2060" s="204">
        <v>44330000</v>
      </c>
      <c r="C2060" s="205" t="s">
        <v>2101</v>
      </c>
      <c r="D2060" s="201">
        <v>411572314.44999999</v>
      </c>
      <c r="E2060" s="201">
        <v>0</v>
      </c>
      <c r="F2060" s="201">
        <v>411572314.44999999</v>
      </c>
    </row>
    <row r="2061" spans="1:6" x14ac:dyDescent="0.2">
      <c r="A2061" s="200" t="s">
        <v>148</v>
      </c>
      <c r="B2061" s="208">
        <v>44410000</v>
      </c>
      <c r="C2061" s="205" t="s">
        <v>308</v>
      </c>
      <c r="D2061" s="201">
        <v>383345540.50999999</v>
      </c>
      <c r="E2061" s="201">
        <v>0</v>
      </c>
      <c r="F2061" s="201">
        <v>383345540.50999999</v>
      </c>
    </row>
    <row r="2062" spans="1:6" x14ac:dyDescent="0.2">
      <c r="A2062" s="200" t="s">
        <v>148</v>
      </c>
      <c r="B2062" s="204">
        <v>44420000</v>
      </c>
      <c r="C2062" s="205" t="s">
        <v>320</v>
      </c>
      <c r="D2062" s="201">
        <v>380179.8</v>
      </c>
      <c r="E2062" s="201">
        <v>0</v>
      </c>
      <c r="F2062" s="201">
        <v>380179.8</v>
      </c>
    </row>
    <row r="2063" spans="1:6" x14ac:dyDescent="0.2">
      <c r="A2063" s="200" t="s">
        <v>148</v>
      </c>
      <c r="B2063" s="204">
        <v>44540000</v>
      </c>
      <c r="C2063" s="205" t="s">
        <v>638</v>
      </c>
      <c r="D2063" s="201">
        <v>0</v>
      </c>
      <c r="E2063" s="201">
        <v>82606758.780000001</v>
      </c>
      <c r="F2063" s="201">
        <v>-82606758.780000001</v>
      </c>
    </row>
    <row r="2064" spans="1:6" x14ac:dyDescent="0.2">
      <c r="A2064" s="200" t="s">
        <v>148</v>
      </c>
      <c r="B2064" s="204">
        <v>44550000</v>
      </c>
      <c r="C2064" s="205" t="s">
        <v>88</v>
      </c>
      <c r="D2064" s="201">
        <v>113690759.08</v>
      </c>
      <c r="E2064" s="201">
        <v>0</v>
      </c>
      <c r="F2064" s="201">
        <v>113690759.08</v>
      </c>
    </row>
    <row r="2065" spans="1:6" x14ac:dyDescent="0.2">
      <c r="A2065" s="200" t="s">
        <v>148</v>
      </c>
      <c r="B2065" s="204">
        <v>44560000</v>
      </c>
      <c r="C2065" s="205" t="s">
        <v>2760</v>
      </c>
      <c r="D2065" s="201">
        <v>359263.85</v>
      </c>
      <c r="E2065" s="201">
        <v>0</v>
      </c>
      <c r="F2065" s="201">
        <v>359263.85</v>
      </c>
    </row>
    <row r="2066" spans="1:6" x14ac:dyDescent="0.2">
      <c r="A2066" s="200" t="s">
        <v>148</v>
      </c>
      <c r="B2066" s="204">
        <v>44561000</v>
      </c>
      <c r="C2066" s="205" t="s">
        <v>2760</v>
      </c>
      <c r="D2066" s="201">
        <v>4878443.8499999996</v>
      </c>
      <c r="E2066" s="201">
        <v>0</v>
      </c>
      <c r="F2066" s="201">
        <v>4878443.8499999996</v>
      </c>
    </row>
    <row r="2067" spans="1:6" x14ac:dyDescent="0.2">
      <c r="A2067" s="200" t="s">
        <v>148</v>
      </c>
      <c r="B2067" s="204">
        <v>44562000</v>
      </c>
      <c r="C2067" s="205" t="s">
        <v>89</v>
      </c>
      <c r="D2067" s="201">
        <v>0</v>
      </c>
      <c r="E2067" s="201">
        <v>66695748.380000003</v>
      </c>
      <c r="F2067" s="201">
        <v>-66695748.380000003</v>
      </c>
    </row>
    <row r="2068" spans="1:6" x14ac:dyDescent="0.2">
      <c r="A2068" s="200" t="s">
        <v>148</v>
      </c>
      <c r="B2068" s="204">
        <v>44563000</v>
      </c>
      <c r="C2068" s="205" t="s">
        <v>90</v>
      </c>
      <c r="D2068" s="201">
        <v>43186257.18</v>
      </c>
      <c r="E2068" s="201">
        <v>0</v>
      </c>
      <c r="F2068" s="201">
        <v>43186257.18</v>
      </c>
    </row>
    <row r="2069" spans="1:6" x14ac:dyDescent="0.2">
      <c r="A2069" s="200" t="s">
        <v>148</v>
      </c>
      <c r="B2069" s="204">
        <v>44564000</v>
      </c>
      <c r="C2069" s="205" t="s">
        <v>91</v>
      </c>
      <c r="D2069" s="201">
        <v>317889298.02999997</v>
      </c>
      <c r="E2069" s="201">
        <v>0</v>
      </c>
      <c r="F2069" s="201">
        <v>317889298.02999997</v>
      </c>
    </row>
    <row r="2070" spans="1:6" x14ac:dyDescent="0.2">
      <c r="A2070" s="200" t="s">
        <v>148</v>
      </c>
      <c r="B2070" s="204">
        <v>44565000</v>
      </c>
      <c r="C2070" s="205" t="s">
        <v>92</v>
      </c>
      <c r="D2070" s="201">
        <v>0</v>
      </c>
      <c r="E2070" s="201">
        <v>26079395.280000001</v>
      </c>
      <c r="F2070" s="201">
        <v>-26079395.280000001</v>
      </c>
    </row>
    <row r="2071" spans="1:6" x14ac:dyDescent="0.2">
      <c r="A2071" s="200" t="s">
        <v>148</v>
      </c>
      <c r="B2071" s="204">
        <v>44570000</v>
      </c>
      <c r="C2071" s="205" t="s">
        <v>2190</v>
      </c>
      <c r="D2071" s="201">
        <v>0</v>
      </c>
      <c r="E2071" s="201">
        <v>1392656086.0899999</v>
      </c>
      <c r="F2071" s="201">
        <v>-1392656086.0899999</v>
      </c>
    </row>
    <row r="2072" spans="1:6" x14ac:dyDescent="0.2">
      <c r="A2072" s="200" t="s">
        <v>148</v>
      </c>
      <c r="B2072" s="204">
        <v>44571000</v>
      </c>
      <c r="C2072" s="205" t="s">
        <v>94</v>
      </c>
      <c r="D2072" s="201">
        <v>0</v>
      </c>
      <c r="E2072" s="201">
        <v>38874035.32</v>
      </c>
      <c r="F2072" s="201">
        <v>-38874035.32</v>
      </c>
    </row>
    <row r="2073" spans="1:6" x14ac:dyDescent="0.2">
      <c r="A2073" s="200" t="s">
        <v>148</v>
      </c>
      <c r="B2073" s="204">
        <v>44572000</v>
      </c>
      <c r="C2073" s="205" t="s">
        <v>328</v>
      </c>
      <c r="D2073" s="201">
        <v>0</v>
      </c>
      <c r="E2073" s="201">
        <v>205392116.59999999</v>
      </c>
      <c r="F2073" s="201">
        <v>-205392116.59999999</v>
      </c>
    </row>
    <row r="2074" spans="1:6" x14ac:dyDescent="0.2">
      <c r="A2074" s="200" t="s">
        <v>148</v>
      </c>
      <c r="B2074" s="204">
        <v>44575000</v>
      </c>
      <c r="C2074" s="205" t="s">
        <v>2105</v>
      </c>
      <c r="D2074" s="201">
        <v>0</v>
      </c>
      <c r="E2074" s="201">
        <v>2160</v>
      </c>
      <c r="F2074" s="201">
        <v>-2160</v>
      </c>
    </row>
    <row r="2075" spans="1:6" x14ac:dyDescent="0.2">
      <c r="A2075" s="200" t="s">
        <v>148</v>
      </c>
      <c r="B2075" s="204">
        <v>44576000</v>
      </c>
      <c r="C2075" s="205" t="s">
        <v>643</v>
      </c>
      <c r="D2075" s="201">
        <v>0</v>
      </c>
      <c r="E2075" s="201">
        <v>48123850</v>
      </c>
      <c r="F2075" s="201">
        <v>-48123850</v>
      </c>
    </row>
    <row r="2076" spans="1:6" x14ac:dyDescent="0.2">
      <c r="A2076" s="200" t="s">
        <v>148</v>
      </c>
      <c r="B2076" s="204">
        <v>44580000</v>
      </c>
      <c r="C2076" s="205" t="s">
        <v>644</v>
      </c>
      <c r="D2076" s="201">
        <v>0</v>
      </c>
      <c r="E2076" s="201">
        <v>118711607.33</v>
      </c>
      <c r="F2076" s="201">
        <v>-118711607.33</v>
      </c>
    </row>
    <row r="2077" spans="1:6" x14ac:dyDescent="0.2">
      <c r="A2077" s="200" t="s">
        <v>148</v>
      </c>
      <c r="B2077" s="204">
        <v>44583000</v>
      </c>
      <c r="C2077" s="205" t="s">
        <v>329</v>
      </c>
      <c r="D2077" s="201">
        <v>9894667.4600000009</v>
      </c>
      <c r="E2077" s="201">
        <v>0</v>
      </c>
      <c r="F2077" s="201">
        <v>9894667.4600000009</v>
      </c>
    </row>
    <row r="2078" spans="1:6" x14ac:dyDescent="0.2">
      <c r="A2078" s="200" t="s">
        <v>148</v>
      </c>
      <c r="B2078" s="204">
        <v>44600000</v>
      </c>
      <c r="C2078" s="205" t="s">
        <v>2107</v>
      </c>
      <c r="D2078" s="201">
        <v>77776425.769999996</v>
      </c>
      <c r="E2078" s="201">
        <v>0</v>
      </c>
      <c r="F2078" s="201">
        <v>77776425.769999996</v>
      </c>
    </row>
    <row r="2079" spans="1:6" x14ac:dyDescent="0.2">
      <c r="A2079" s="200" t="s">
        <v>148</v>
      </c>
      <c r="B2079" s="204">
        <v>45500000</v>
      </c>
      <c r="C2079" s="205" t="s">
        <v>647</v>
      </c>
      <c r="D2079" s="201">
        <v>2812198214.8800001</v>
      </c>
      <c r="E2079" s="201">
        <v>0</v>
      </c>
      <c r="F2079" s="201">
        <v>2812198214.8800001</v>
      </c>
    </row>
    <row r="2080" spans="1:6" x14ac:dyDescent="0.2">
      <c r="A2080" s="200" t="s">
        <v>148</v>
      </c>
      <c r="B2080" s="212">
        <v>45500001</v>
      </c>
      <c r="C2080" s="205" t="s">
        <v>95</v>
      </c>
      <c r="D2080" s="201">
        <v>0</v>
      </c>
      <c r="E2080" s="201">
        <v>40000000</v>
      </c>
      <c r="F2080" s="201">
        <v>-40000000</v>
      </c>
    </row>
    <row r="2081" spans="1:6" x14ac:dyDescent="0.2">
      <c r="A2081" s="200" t="s">
        <v>148</v>
      </c>
      <c r="B2081" s="204">
        <v>45510000</v>
      </c>
      <c r="C2081" s="205" t="s">
        <v>95</v>
      </c>
      <c r="D2081" s="201">
        <v>0</v>
      </c>
      <c r="E2081" s="201">
        <v>807500088.59000003</v>
      </c>
      <c r="F2081" s="201">
        <v>-807500088.59000003</v>
      </c>
    </row>
    <row r="2082" spans="1:6" x14ac:dyDescent="0.2">
      <c r="A2082" s="200" t="s">
        <v>148</v>
      </c>
      <c r="B2082" s="208">
        <v>45520000</v>
      </c>
      <c r="C2082" s="205" t="s">
        <v>7</v>
      </c>
      <c r="D2082" s="201">
        <v>0</v>
      </c>
      <c r="E2082" s="201">
        <v>385000906.89999998</v>
      </c>
      <c r="F2082" s="201">
        <v>-385000906.89999998</v>
      </c>
    </row>
    <row r="2083" spans="1:6" x14ac:dyDescent="0.2">
      <c r="A2083" s="200" t="s">
        <v>148</v>
      </c>
      <c r="B2083" s="204">
        <v>45530000</v>
      </c>
      <c r="C2083" s="215" t="s">
        <v>21</v>
      </c>
      <c r="D2083" s="201">
        <v>0</v>
      </c>
      <c r="E2083" s="201">
        <v>564437800</v>
      </c>
      <c r="F2083" s="201">
        <v>-564437800</v>
      </c>
    </row>
    <row r="2084" spans="1:6" x14ac:dyDescent="0.2">
      <c r="A2084" s="200" t="s">
        <v>148</v>
      </c>
      <c r="B2084" s="204">
        <v>45540000</v>
      </c>
      <c r="C2084" s="215" t="s">
        <v>884</v>
      </c>
      <c r="D2084" s="201">
        <v>0</v>
      </c>
      <c r="E2084" s="201">
        <v>485000000</v>
      </c>
      <c r="F2084" s="201">
        <v>-485000000</v>
      </c>
    </row>
    <row r="2085" spans="1:6" x14ac:dyDescent="0.2">
      <c r="A2085" s="200" t="s">
        <v>148</v>
      </c>
      <c r="B2085" s="204">
        <v>45550000</v>
      </c>
      <c r="C2085" s="215" t="s">
        <v>886</v>
      </c>
      <c r="D2085" s="201">
        <v>0</v>
      </c>
      <c r="E2085" s="201">
        <v>505000000</v>
      </c>
      <c r="F2085" s="201">
        <v>-505000000</v>
      </c>
    </row>
    <row r="2086" spans="1:6" x14ac:dyDescent="0.2">
      <c r="A2086" s="200" t="s">
        <v>148</v>
      </c>
      <c r="B2086" s="204">
        <v>45580000</v>
      </c>
      <c r="C2086" s="205" t="s">
        <v>1869</v>
      </c>
      <c r="D2086" s="201">
        <v>0</v>
      </c>
      <c r="E2086" s="201">
        <v>344969975.76999998</v>
      </c>
      <c r="F2086" s="201">
        <v>-344969975.76999998</v>
      </c>
    </row>
    <row r="2087" spans="1:6" x14ac:dyDescent="0.2">
      <c r="A2087" s="200" t="s">
        <v>148</v>
      </c>
      <c r="B2087" s="204">
        <v>46600000</v>
      </c>
      <c r="C2087" s="205" t="s">
        <v>316</v>
      </c>
      <c r="D2087" s="201">
        <v>194947359.47999999</v>
      </c>
      <c r="E2087" s="201">
        <v>0</v>
      </c>
      <c r="F2087" s="201">
        <v>194947359.47999999</v>
      </c>
    </row>
    <row r="2088" spans="1:6" x14ac:dyDescent="0.2">
      <c r="A2088" s="200" t="s">
        <v>148</v>
      </c>
      <c r="B2088" s="204">
        <v>46700001</v>
      </c>
      <c r="C2088" s="219" t="s">
        <v>663</v>
      </c>
      <c r="D2088" s="201">
        <v>708938886</v>
      </c>
      <c r="E2088" s="201">
        <v>0</v>
      </c>
      <c r="F2088" s="201">
        <v>708938886</v>
      </c>
    </row>
    <row r="2089" spans="1:6" x14ac:dyDescent="0.2">
      <c r="A2089" s="200" t="s">
        <v>148</v>
      </c>
      <c r="B2089" s="204">
        <v>46700004</v>
      </c>
      <c r="C2089" s="205" t="s">
        <v>7</v>
      </c>
      <c r="D2089" s="201">
        <v>0</v>
      </c>
      <c r="E2089" s="201">
        <v>153850000</v>
      </c>
      <c r="F2089" s="201">
        <v>-153850000</v>
      </c>
    </row>
    <row r="2090" spans="1:6" x14ac:dyDescent="0.2">
      <c r="A2090" s="200" t="s">
        <v>148</v>
      </c>
      <c r="B2090" s="204">
        <v>46700005</v>
      </c>
      <c r="C2090" s="205" t="s">
        <v>3343</v>
      </c>
      <c r="D2090" s="201">
        <v>0</v>
      </c>
      <c r="E2090" s="201">
        <v>88247465.329999998</v>
      </c>
      <c r="F2090" s="201">
        <v>-88247465.329999998</v>
      </c>
    </row>
    <row r="2091" spans="1:6" x14ac:dyDescent="0.2">
      <c r="A2091" s="200" t="s">
        <v>148</v>
      </c>
      <c r="B2091" s="204">
        <v>46700012</v>
      </c>
      <c r="C2091" s="205" t="s">
        <v>145</v>
      </c>
      <c r="D2091" s="201">
        <v>775589278.27999997</v>
      </c>
      <c r="E2091" s="201">
        <v>0</v>
      </c>
      <c r="F2091" s="201">
        <v>775589278.27999997</v>
      </c>
    </row>
    <row r="2092" spans="1:6" x14ac:dyDescent="0.2">
      <c r="A2092" s="200" t="s">
        <v>148</v>
      </c>
      <c r="B2092" s="204">
        <v>46710070</v>
      </c>
      <c r="C2092" s="205" t="s">
        <v>2568</v>
      </c>
      <c r="D2092" s="201">
        <v>0</v>
      </c>
      <c r="E2092" s="201">
        <v>257640498.05000001</v>
      </c>
      <c r="F2092" s="201">
        <v>-257640498.05000001</v>
      </c>
    </row>
    <row r="2093" spans="1:6" x14ac:dyDescent="0.2">
      <c r="A2093" s="200" t="s">
        <v>148</v>
      </c>
      <c r="B2093" s="204">
        <v>46710071</v>
      </c>
      <c r="C2093" s="205" t="s">
        <v>2117</v>
      </c>
      <c r="D2093" s="201">
        <v>0</v>
      </c>
      <c r="E2093" s="201">
        <v>350000000</v>
      </c>
      <c r="F2093" s="201">
        <v>-350000000</v>
      </c>
    </row>
    <row r="2094" spans="1:6" x14ac:dyDescent="0.2">
      <c r="A2094" s="200" t="s">
        <v>148</v>
      </c>
      <c r="B2094" s="204">
        <v>46710130</v>
      </c>
      <c r="C2094" s="205" t="s">
        <v>2118</v>
      </c>
      <c r="D2094" s="201">
        <v>0</v>
      </c>
      <c r="E2094" s="201">
        <v>45271609</v>
      </c>
      <c r="F2094" s="201">
        <v>-45271609</v>
      </c>
    </row>
    <row r="2095" spans="1:6" x14ac:dyDescent="0.2">
      <c r="A2095" s="200" t="s">
        <v>148</v>
      </c>
      <c r="B2095" s="204">
        <v>46710160</v>
      </c>
      <c r="C2095" s="205" t="s">
        <v>2119</v>
      </c>
      <c r="D2095" s="201">
        <v>2800000</v>
      </c>
      <c r="E2095" s="201">
        <v>0</v>
      </c>
      <c r="F2095" s="201">
        <v>2800000</v>
      </c>
    </row>
    <row r="2096" spans="1:6" x14ac:dyDescent="0.2">
      <c r="A2096" s="200" t="s">
        <v>148</v>
      </c>
      <c r="B2096" s="213">
        <v>46720000</v>
      </c>
      <c r="C2096" s="205" t="s">
        <v>137</v>
      </c>
      <c r="D2096" s="201">
        <v>907926.57</v>
      </c>
      <c r="E2096" s="201">
        <v>0</v>
      </c>
      <c r="F2096" s="201">
        <v>907926.57</v>
      </c>
    </row>
    <row r="2097" spans="1:6" x14ac:dyDescent="0.2">
      <c r="A2097" s="200" t="s">
        <v>148</v>
      </c>
      <c r="B2097" s="204">
        <v>46720050</v>
      </c>
      <c r="C2097" s="205" t="s">
        <v>2017</v>
      </c>
      <c r="D2097" s="201">
        <v>0</v>
      </c>
      <c r="E2097" s="201">
        <v>217500</v>
      </c>
      <c r="F2097" s="201">
        <v>-217500</v>
      </c>
    </row>
    <row r="2098" spans="1:6" x14ac:dyDescent="0.2">
      <c r="A2098" s="200" t="s">
        <v>148</v>
      </c>
      <c r="B2098" s="204">
        <v>46720071</v>
      </c>
      <c r="C2098" s="205" t="s">
        <v>5</v>
      </c>
      <c r="D2098" s="201">
        <v>0</v>
      </c>
      <c r="E2098" s="201">
        <v>1373520</v>
      </c>
      <c r="F2098" s="201">
        <v>-1373520</v>
      </c>
    </row>
    <row r="2099" spans="1:6" x14ac:dyDescent="0.2">
      <c r="A2099" s="200" t="s">
        <v>148</v>
      </c>
      <c r="B2099" s="204">
        <v>46720072</v>
      </c>
      <c r="C2099" s="205" t="s">
        <v>36</v>
      </c>
      <c r="D2099" s="201">
        <v>1770220.8</v>
      </c>
      <c r="E2099" s="201">
        <v>0</v>
      </c>
      <c r="F2099" s="201">
        <v>1770220.8</v>
      </c>
    </row>
    <row r="2100" spans="1:6" x14ac:dyDescent="0.2">
      <c r="A2100" s="200" t="s">
        <v>148</v>
      </c>
      <c r="B2100" s="204">
        <v>46720075</v>
      </c>
      <c r="C2100" s="205" t="s">
        <v>655</v>
      </c>
      <c r="D2100" s="201">
        <v>570000000</v>
      </c>
      <c r="E2100" s="201">
        <v>0</v>
      </c>
      <c r="F2100" s="201">
        <v>570000000</v>
      </c>
    </row>
    <row r="2101" spans="1:6" x14ac:dyDescent="0.2">
      <c r="A2101" s="200" t="s">
        <v>148</v>
      </c>
      <c r="B2101" s="204">
        <v>46720076</v>
      </c>
      <c r="C2101" s="205" t="s">
        <v>22</v>
      </c>
      <c r="D2101" s="201">
        <v>368592715.80000001</v>
      </c>
      <c r="E2101" s="201">
        <v>0</v>
      </c>
      <c r="F2101" s="201">
        <v>368592715.80000001</v>
      </c>
    </row>
    <row r="2102" spans="1:6" x14ac:dyDescent="0.2">
      <c r="A2102" s="200" t="s">
        <v>148</v>
      </c>
      <c r="B2102" s="204">
        <v>46720078</v>
      </c>
      <c r="C2102" s="205" t="s">
        <v>20</v>
      </c>
      <c r="D2102" s="201">
        <v>0</v>
      </c>
      <c r="E2102" s="201">
        <v>6165834.2800000003</v>
      </c>
      <c r="F2102" s="201">
        <v>-6165834.2800000003</v>
      </c>
    </row>
    <row r="2103" spans="1:6" x14ac:dyDescent="0.2">
      <c r="A2103" s="200" t="s">
        <v>148</v>
      </c>
      <c r="B2103" s="204">
        <v>46720079</v>
      </c>
      <c r="C2103" s="205" t="s">
        <v>149</v>
      </c>
      <c r="D2103" s="201">
        <v>0</v>
      </c>
      <c r="E2103" s="201">
        <v>896937150.90999997</v>
      </c>
      <c r="F2103" s="201">
        <v>-896937150.90999997</v>
      </c>
    </row>
    <row r="2104" spans="1:6" x14ac:dyDescent="0.2">
      <c r="A2104" s="200" t="s">
        <v>148</v>
      </c>
      <c r="B2104" s="204">
        <v>46720080</v>
      </c>
      <c r="C2104" s="205" t="s">
        <v>2123</v>
      </c>
      <c r="D2104" s="201">
        <v>16811907.32</v>
      </c>
      <c r="E2104" s="201">
        <v>0</v>
      </c>
      <c r="F2104" s="201">
        <v>16811907.32</v>
      </c>
    </row>
    <row r="2105" spans="1:6" x14ac:dyDescent="0.2">
      <c r="A2105" s="200" t="s">
        <v>148</v>
      </c>
      <c r="B2105" s="204">
        <v>46720081</v>
      </c>
      <c r="C2105" s="205" t="s">
        <v>1</v>
      </c>
      <c r="D2105" s="201">
        <v>0</v>
      </c>
      <c r="E2105" s="201">
        <v>22471598.399999999</v>
      </c>
      <c r="F2105" s="201">
        <v>-22471598.399999999</v>
      </c>
    </row>
    <row r="2106" spans="1:6" x14ac:dyDescent="0.2">
      <c r="A2106" s="200" t="s">
        <v>148</v>
      </c>
      <c r="B2106" s="204">
        <v>46720082</v>
      </c>
      <c r="C2106" s="205" t="s">
        <v>12</v>
      </c>
      <c r="D2106" s="201">
        <v>0</v>
      </c>
      <c r="E2106" s="201">
        <v>33482844.100000001</v>
      </c>
      <c r="F2106" s="201">
        <v>-33482844.100000001</v>
      </c>
    </row>
    <row r="2107" spans="1:6" x14ac:dyDescent="0.2">
      <c r="A2107" s="200" t="s">
        <v>148</v>
      </c>
      <c r="B2107" s="204">
        <v>46720083</v>
      </c>
      <c r="C2107" s="205" t="s">
        <v>155</v>
      </c>
      <c r="D2107" s="201">
        <v>5124531.82</v>
      </c>
      <c r="E2107" s="201">
        <v>0</v>
      </c>
      <c r="F2107" s="201">
        <v>5124531.82</v>
      </c>
    </row>
    <row r="2108" spans="1:6" x14ac:dyDescent="0.2">
      <c r="A2108" s="200" t="s">
        <v>148</v>
      </c>
      <c r="B2108" s="204">
        <v>46720084</v>
      </c>
      <c r="C2108" s="205" t="s">
        <v>37</v>
      </c>
      <c r="D2108" s="201">
        <v>0</v>
      </c>
      <c r="E2108" s="201">
        <v>3664420.73</v>
      </c>
      <c r="F2108" s="201">
        <v>-3664420.73</v>
      </c>
    </row>
    <row r="2109" spans="1:6" x14ac:dyDescent="0.2">
      <c r="A2109" s="200" t="s">
        <v>148</v>
      </c>
      <c r="B2109" s="204">
        <v>47100000</v>
      </c>
      <c r="C2109" s="205" t="s">
        <v>157</v>
      </c>
      <c r="D2109" s="201">
        <v>860000</v>
      </c>
      <c r="E2109" s="201">
        <v>0</v>
      </c>
      <c r="F2109" s="201">
        <v>860000</v>
      </c>
    </row>
    <row r="2110" spans="1:6" x14ac:dyDescent="0.2">
      <c r="A2110" s="200" t="s">
        <v>148</v>
      </c>
      <c r="B2110" s="204">
        <v>48600000</v>
      </c>
      <c r="C2110" s="205" t="s">
        <v>158</v>
      </c>
      <c r="D2110" s="201">
        <v>16067563.890000001</v>
      </c>
      <c r="E2110" s="201">
        <v>0</v>
      </c>
      <c r="F2110" s="201">
        <v>16067563.890000001</v>
      </c>
    </row>
    <row r="2111" spans="1:6" x14ac:dyDescent="0.2">
      <c r="A2111" s="200" t="s">
        <v>148</v>
      </c>
      <c r="B2111" s="218">
        <v>48700000</v>
      </c>
      <c r="C2111" s="205" t="s">
        <v>1272</v>
      </c>
      <c r="D2111" s="201">
        <v>0</v>
      </c>
      <c r="E2111" s="201">
        <v>1690039569.5599999</v>
      </c>
      <c r="F2111" s="201">
        <v>-1690039569.5599999</v>
      </c>
    </row>
    <row r="2112" spans="1:6" x14ac:dyDescent="0.2">
      <c r="A2112" s="200" t="s">
        <v>148</v>
      </c>
      <c r="B2112" s="204">
        <v>49100000</v>
      </c>
      <c r="C2112" s="205" t="s">
        <v>336</v>
      </c>
      <c r="D2112" s="201">
        <v>0</v>
      </c>
      <c r="E2112" s="201">
        <v>849654291.09000003</v>
      </c>
      <c r="F2112" s="201">
        <v>-849654291.09000003</v>
      </c>
    </row>
    <row r="2113" spans="1:6" x14ac:dyDescent="0.2">
      <c r="A2113" s="200" t="s">
        <v>148</v>
      </c>
      <c r="B2113" s="204">
        <v>51110000</v>
      </c>
      <c r="C2113" s="205" t="s">
        <v>337</v>
      </c>
      <c r="D2113" s="201">
        <v>644301052.69000006</v>
      </c>
      <c r="E2113" s="201">
        <v>0</v>
      </c>
      <c r="F2113" s="201">
        <v>644301052.69000006</v>
      </c>
    </row>
    <row r="2114" spans="1:6" x14ac:dyDescent="0.2">
      <c r="A2114" s="200" t="s">
        <v>148</v>
      </c>
      <c r="B2114" s="204">
        <v>51112000</v>
      </c>
      <c r="C2114" s="205" t="s">
        <v>2125</v>
      </c>
      <c r="D2114" s="201">
        <v>854818865.10000002</v>
      </c>
      <c r="E2114" s="201">
        <v>0</v>
      </c>
      <c r="F2114" s="201">
        <v>854818865.10000002</v>
      </c>
    </row>
    <row r="2115" spans="1:6" x14ac:dyDescent="0.2">
      <c r="A2115" s="200" t="s">
        <v>148</v>
      </c>
      <c r="B2115" s="204">
        <v>51120000</v>
      </c>
      <c r="C2115" s="205" t="s">
        <v>707</v>
      </c>
      <c r="D2115" s="201">
        <v>4721871162.0600004</v>
      </c>
      <c r="E2115" s="201">
        <v>0</v>
      </c>
      <c r="F2115" s="201">
        <v>4721871162.0600004</v>
      </c>
    </row>
    <row r="2116" spans="1:6" x14ac:dyDescent="0.2">
      <c r="A2116" s="200" t="s">
        <v>148</v>
      </c>
      <c r="B2116" s="204">
        <v>51121000</v>
      </c>
      <c r="C2116" s="205" t="s">
        <v>2126</v>
      </c>
      <c r="D2116" s="201">
        <v>2698604385.5999999</v>
      </c>
      <c r="E2116" s="201">
        <v>0</v>
      </c>
      <c r="F2116" s="201">
        <v>2698604385.5999999</v>
      </c>
    </row>
    <row r="2117" spans="1:6" x14ac:dyDescent="0.2">
      <c r="A2117" s="200" t="s">
        <v>148</v>
      </c>
      <c r="B2117" s="204">
        <v>51122000</v>
      </c>
      <c r="C2117" s="205" t="s">
        <v>2127</v>
      </c>
      <c r="D2117" s="201">
        <v>0</v>
      </c>
      <c r="E2117" s="201">
        <v>2191211634.3800001</v>
      </c>
      <c r="F2117" s="201">
        <v>-2191211634.3800001</v>
      </c>
    </row>
    <row r="2118" spans="1:6" x14ac:dyDescent="0.2">
      <c r="A2118" s="200" t="s">
        <v>148</v>
      </c>
      <c r="B2118" s="204">
        <v>51130000</v>
      </c>
      <c r="C2118" s="205" t="s">
        <v>393</v>
      </c>
      <c r="D2118" s="201">
        <v>0</v>
      </c>
      <c r="E2118" s="201">
        <v>300000</v>
      </c>
      <c r="F2118" s="201">
        <v>-300000</v>
      </c>
    </row>
    <row r="2119" spans="1:6" x14ac:dyDescent="0.2">
      <c r="A2119" s="200" t="s">
        <v>148</v>
      </c>
      <c r="B2119" s="204">
        <v>51140000</v>
      </c>
      <c r="C2119" s="205" t="s">
        <v>395</v>
      </c>
      <c r="D2119" s="201">
        <v>0</v>
      </c>
      <c r="E2119" s="201">
        <v>769293574.75</v>
      </c>
      <c r="F2119" s="201">
        <v>-769293574.75</v>
      </c>
    </row>
    <row r="2120" spans="1:6" x14ac:dyDescent="0.2">
      <c r="A2120" s="200" t="s">
        <v>148</v>
      </c>
      <c r="B2120" s="204">
        <v>51211000</v>
      </c>
      <c r="C2120" s="205" t="s">
        <v>343</v>
      </c>
      <c r="D2120" s="201">
        <v>0</v>
      </c>
      <c r="E2120" s="201">
        <v>494789295.33999997</v>
      </c>
      <c r="F2120" s="201">
        <v>-494789295.33999997</v>
      </c>
    </row>
    <row r="2121" spans="1:6" x14ac:dyDescent="0.2">
      <c r="A2121" s="200" t="s">
        <v>148</v>
      </c>
      <c r="B2121" s="204">
        <v>51221000</v>
      </c>
      <c r="C2121" s="205" t="s">
        <v>345</v>
      </c>
      <c r="D2121" s="201">
        <v>0</v>
      </c>
      <c r="E2121" s="201">
        <v>199375649.38</v>
      </c>
      <c r="F2121" s="201">
        <v>-199375649.38</v>
      </c>
    </row>
    <row r="2122" spans="1:6" x14ac:dyDescent="0.2">
      <c r="A2122" s="200" t="s">
        <v>148</v>
      </c>
      <c r="B2122" s="204">
        <v>51231000</v>
      </c>
      <c r="C2122" s="205" t="s">
        <v>347</v>
      </c>
      <c r="D2122" s="201">
        <v>35671742.32</v>
      </c>
      <c r="E2122" s="201">
        <v>0</v>
      </c>
      <c r="F2122" s="201">
        <v>35671742.32</v>
      </c>
    </row>
    <row r="2123" spans="1:6" x14ac:dyDescent="0.2">
      <c r="A2123" s="200" t="s">
        <v>148</v>
      </c>
      <c r="B2123" s="204">
        <v>51241000</v>
      </c>
      <c r="C2123" s="205" t="s">
        <v>159</v>
      </c>
      <c r="D2123" s="201">
        <v>0</v>
      </c>
      <c r="E2123" s="201">
        <v>1069734752.14</v>
      </c>
      <c r="F2123" s="201">
        <v>-1069734752.14</v>
      </c>
    </row>
    <row r="2124" spans="1:6" x14ac:dyDescent="0.2">
      <c r="A2124" s="200" t="s">
        <v>148</v>
      </c>
      <c r="B2124" s="204">
        <v>51260000</v>
      </c>
      <c r="C2124" s="205" t="s">
        <v>930</v>
      </c>
      <c r="D2124" s="201">
        <v>229500</v>
      </c>
      <c r="E2124" s="201">
        <v>0</v>
      </c>
      <c r="F2124" s="201">
        <v>229500</v>
      </c>
    </row>
    <row r="2125" spans="1:6" x14ac:dyDescent="0.2">
      <c r="A2125" s="200" t="s">
        <v>148</v>
      </c>
      <c r="B2125" s="204">
        <v>51270000</v>
      </c>
      <c r="C2125" s="205" t="s">
        <v>934</v>
      </c>
      <c r="D2125" s="201">
        <v>614619.5</v>
      </c>
      <c r="E2125" s="201">
        <v>0</v>
      </c>
      <c r="F2125" s="201">
        <v>614619.5</v>
      </c>
    </row>
    <row r="2126" spans="1:6" x14ac:dyDescent="0.2">
      <c r="A2126" s="200" t="s">
        <v>148</v>
      </c>
      <c r="B2126" s="204">
        <v>51280000</v>
      </c>
      <c r="C2126" s="205" t="s">
        <v>2128</v>
      </c>
      <c r="D2126" s="201">
        <v>33438944.57</v>
      </c>
      <c r="E2126" s="201">
        <v>0</v>
      </c>
      <c r="F2126" s="201">
        <v>33438944.57</v>
      </c>
    </row>
    <row r="2127" spans="1:6" x14ac:dyDescent="0.2">
      <c r="A2127" s="200" t="s">
        <v>148</v>
      </c>
      <c r="B2127" s="204">
        <v>51910000</v>
      </c>
      <c r="C2127" s="205" t="s">
        <v>721</v>
      </c>
      <c r="D2127" s="201">
        <v>0</v>
      </c>
      <c r="E2127" s="201">
        <v>3077368613.71</v>
      </c>
      <c r="F2127" s="201">
        <v>-3077368613.71</v>
      </c>
    </row>
    <row r="2128" spans="1:6" x14ac:dyDescent="0.2">
      <c r="A2128" s="200" t="s">
        <v>148</v>
      </c>
      <c r="B2128" s="204">
        <v>51920000</v>
      </c>
      <c r="C2128" s="205" t="s">
        <v>408</v>
      </c>
      <c r="D2128" s="201">
        <v>0</v>
      </c>
      <c r="E2128" s="201">
        <v>250000000</v>
      </c>
      <c r="F2128" s="201">
        <v>-250000000</v>
      </c>
    </row>
    <row r="2129" spans="1:6" x14ac:dyDescent="0.2">
      <c r="A2129" s="200" t="s">
        <v>148</v>
      </c>
      <c r="B2129" s="204">
        <v>53100000</v>
      </c>
      <c r="C2129" s="205" t="s">
        <v>3044</v>
      </c>
      <c r="D2129" s="201">
        <v>93000</v>
      </c>
      <c r="E2129" s="201">
        <v>0</v>
      </c>
      <c r="F2129" s="201">
        <v>93000</v>
      </c>
    </row>
    <row r="2130" spans="1:6" x14ac:dyDescent="0.2">
      <c r="A2130" s="200" t="s">
        <v>148</v>
      </c>
      <c r="B2130" s="204">
        <v>53200000</v>
      </c>
      <c r="C2130" s="205" t="s">
        <v>162</v>
      </c>
      <c r="D2130" s="201">
        <v>1068131.8600000001</v>
      </c>
      <c r="E2130" s="201">
        <v>0</v>
      </c>
      <c r="F2130" s="201">
        <v>1068131.8600000001</v>
      </c>
    </row>
    <row r="2131" spans="1:6" x14ac:dyDescent="0.2">
      <c r="A2131" s="200" t="s">
        <v>148</v>
      </c>
      <c r="B2131" s="204">
        <v>53400000</v>
      </c>
      <c r="C2131" s="205" t="s">
        <v>3345</v>
      </c>
      <c r="D2131" s="201">
        <v>504620</v>
      </c>
      <c r="E2131" s="201">
        <v>0</v>
      </c>
      <c r="F2131" s="201">
        <v>504620</v>
      </c>
    </row>
    <row r="2132" spans="1:6" x14ac:dyDescent="0.2">
      <c r="A2132" s="200" t="s">
        <v>148</v>
      </c>
      <c r="B2132" s="204">
        <v>58000000</v>
      </c>
      <c r="C2132" s="205" t="s">
        <v>163</v>
      </c>
      <c r="D2132" s="201">
        <v>264717315.43000001</v>
      </c>
      <c r="E2132" s="201">
        <v>0</v>
      </c>
      <c r="F2132" s="201">
        <v>264717315.43000001</v>
      </c>
    </row>
    <row r="2133" spans="1:6" x14ac:dyDescent="0.2">
      <c r="A2133" s="200" t="s">
        <v>148</v>
      </c>
      <c r="B2133" s="204">
        <v>60205200</v>
      </c>
      <c r="C2133" s="205" t="s">
        <v>366</v>
      </c>
      <c r="D2133" s="201">
        <v>6152987</v>
      </c>
      <c r="E2133" s="201">
        <v>0</v>
      </c>
      <c r="F2133" s="201">
        <v>6152987</v>
      </c>
    </row>
    <row r="2134" spans="1:6" x14ac:dyDescent="0.2">
      <c r="A2134" s="200" t="s">
        <v>148</v>
      </c>
      <c r="B2134" s="204">
        <v>60206000</v>
      </c>
      <c r="C2134" s="205" t="s">
        <v>368</v>
      </c>
      <c r="D2134" s="201">
        <v>61296239.609999999</v>
      </c>
      <c r="E2134" s="201">
        <v>0</v>
      </c>
      <c r="F2134" s="201">
        <v>61296239.609999999</v>
      </c>
    </row>
    <row r="2135" spans="1:6" x14ac:dyDescent="0.2">
      <c r="A2135" s="200" t="s">
        <v>148</v>
      </c>
      <c r="B2135" s="208">
        <v>60305000</v>
      </c>
      <c r="C2135" s="205" t="s">
        <v>374</v>
      </c>
      <c r="D2135" s="201">
        <v>2292412988.75</v>
      </c>
      <c r="E2135" s="201">
        <v>0</v>
      </c>
      <c r="F2135" s="201">
        <v>2292412988.75</v>
      </c>
    </row>
    <row r="2136" spans="1:6" x14ac:dyDescent="0.2">
      <c r="A2136" s="200" t="s">
        <v>148</v>
      </c>
      <c r="B2136" s="208">
        <v>60307000</v>
      </c>
      <c r="C2136" s="205" t="s">
        <v>726</v>
      </c>
      <c r="D2136" s="201">
        <v>0</v>
      </c>
      <c r="E2136" s="201">
        <v>5974339714.1099997</v>
      </c>
      <c r="F2136" s="201">
        <v>-5974339714.1099997</v>
      </c>
    </row>
    <row r="2137" spans="1:6" x14ac:dyDescent="0.2">
      <c r="A2137" s="200" t="s">
        <v>148</v>
      </c>
      <c r="B2137" s="208">
        <v>60308000</v>
      </c>
      <c r="C2137" s="205" t="s">
        <v>728</v>
      </c>
      <c r="D2137" s="201">
        <v>0</v>
      </c>
      <c r="E2137" s="201">
        <v>7832219114.96</v>
      </c>
      <c r="F2137" s="201">
        <v>-7832219114.96</v>
      </c>
    </row>
    <row r="2138" spans="1:6" x14ac:dyDescent="0.2">
      <c r="A2138" s="200" t="s">
        <v>148</v>
      </c>
      <c r="B2138" s="204">
        <v>60400000</v>
      </c>
      <c r="C2138" s="205" t="s">
        <v>729</v>
      </c>
      <c r="D2138" s="201">
        <v>189459511.69</v>
      </c>
      <c r="E2138" s="201">
        <v>0</v>
      </c>
      <c r="F2138" s="201">
        <v>189459511.69</v>
      </c>
    </row>
    <row r="2139" spans="1:6" x14ac:dyDescent="0.2">
      <c r="A2139" s="200" t="s">
        <v>148</v>
      </c>
      <c r="B2139" s="213">
        <v>60500000</v>
      </c>
      <c r="C2139" s="217" t="s">
        <v>1697</v>
      </c>
      <c r="D2139" s="201">
        <v>20417967.809999999</v>
      </c>
      <c r="E2139" s="201">
        <v>0</v>
      </c>
      <c r="F2139" s="201">
        <v>20417967.809999999</v>
      </c>
    </row>
    <row r="2140" spans="1:6" x14ac:dyDescent="0.2">
      <c r="A2140" s="200" t="s">
        <v>148</v>
      </c>
      <c r="B2140" s="204">
        <v>60601000</v>
      </c>
      <c r="C2140" s="205" t="s">
        <v>164</v>
      </c>
      <c r="D2140" s="201">
        <v>4329612.1100000003</v>
      </c>
      <c r="E2140" s="201">
        <v>0</v>
      </c>
      <c r="F2140" s="201">
        <v>4329612.1100000003</v>
      </c>
    </row>
    <row r="2141" spans="1:6" x14ac:dyDescent="0.2">
      <c r="A2141" s="200" t="s">
        <v>148</v>
      </c>
      <c r="B2141" s="204">
        <v>60602000</v>
      </c>
      <c r="C2141" s="205" t="s">
        <v>165</v>
      </c>
      <c r="D2141" s="201">
        <v>9566731.9199999999</v>
      </c>
      <c r="E2141" s="201">
        <v>0</v>
      </c>
      <c r="F2141" s="201">
        <v>9566731.9199999999</v>
      </c>
    </row>
    <row r="2142" spans="1:6" x14ac:dyDescent="0.2">
      <c r="A2142" s="200" t="s">
        <v>148</v>
      </c>
      <c r="B2142" s="204">
        <v>60603000</v>
      </c>
      <c r="C2142" s="205" t="s">
        <v>380</v>
      </c>
      <c r="D2142" s="201">
        <v>21857514.600000001</v>
      </c>
      <c r="E2142" s="201">
        <v>0</v>
      </c>
      <c r="F2142" s="201">
        <v>21857514.600000001</v>
      </c>
    </row>
    <row r="2143" spans="1:6" x14ac:dyDescent="0.2">
      <c r="A2143" s="200" t="s">
        <v>148</v>
      </c>
      <c r="B2143" s="204">
        <v>60604000</v>
      </c>
      <c r="C2143" s="205" t="s">
        <v>166</v>
      </c>
      <c r="D2143" s="201">
        <v>5740175.3200000003</v>
      </c>
      <c r="E2143" s="201">
        <v>0</v>
      </c>
      <c r="F2143" s="201">
        <v>5740175.3200000003</v>
      </c>
    </row>
    <row r="2144" spans="1:6" x14ac:dyDescent="0.2">
      <c r="A2144" s="200" t="s">
        <v>148</v>
      </c>
      <c r="B2144" s="204">
        <v>60605000</v>
      </c>
      <c r="C2144" s="205" t="s">
        <v>167</v>
      </c>
      <c r="D2144" s="201">
        <v>282181479.88</v>
      </c>
      <c r="E2144" s="201">
        <v>0</v>
      </c>
      <c r="F2144" s="201">
        <v>282181479.88</v>
      </c>
    </row>
    <row r="2145" spans="1:6" x14ac:dyDescent="0.2">
      <c r="A2145" s="200" t="s">
        <v>148</v>
      </c>
      <c r="B2145" s="204">
        <v>60607000</v>
      </c>
      <c r="C2145" s="205" t="s">
        <v>168</v>
      </c>
      <c r="D2145" s="201">
        <v>11505655.529999999</v>
      </c>
      <c r="E2145" s="201">
        <v>0</v>
      </c>
      <c r="F2145" s="201">
        <v>11505655.529999999</v>
      </c>
    </row>
    <row r="2146" spans="1:6" x14ac:dyDescent="0.2">
      <c r="A2146" s="200" t="s">
        <v>148</v>
      </c>
      <c r="B2146" s="204">
        <v>60608000</v>
      </c>
      <c r="C2146" s="205" t="s">
        <v>170</v>
      </c>
      <c r="D2146" s="201">
        <v>20686917.59</v>
      </c>
      <c r="E2146" s="201">
        <v>0</v>
      </c>
      <c r="F2146" s="201">
        <v>20686917.59</v>
      </c>
    </row>
    <row r="2147" spans="1:6" x14ac:dyDescent="0.2">
      <c r="A2147" s="200" t="s">
        <v>148</v>
      </c>
      <c r="B2147" s="204">
        <v>60701000</v>
      </c>
      <c r="C2147" s="205" t="s">
        <v>1385</v>
      </c>
      <c r="D2147" s="201">
        <v>768226301.38999999</v>
      </c>
      <c r="E2147" s="201">
        <v>0</v>
      </c>
      <c r="F2147" s="201">
        <v>768226301.38999999</v>
      </c>
    </row>
    <row r="2148" spans="1:6" x14ac:dyDescent="0.2">
      <c r="A2148" s="200" t="s">
        <v>148</v>
      </c>
      <c r="B2148" s="204">
        <v>60702000</v>
      </c>
      <c r="C2148" s="205" t="s">
        <v>1387</v>
      </c>
      <c r="D2148" s="201">
        <v>20333508697.369999</v>
      </c>
      <c r="E2148" s="201">
        <v>0</v>
      </c>
      <c r="F2148" s="201">
        <v>20333508697.369999</v>
      </c>
    </row>
    <row r="2149" spans="1:6" x14ac:dyDescent="0.2">
      <c r="A2149" s="200" t="s">
        <v>148</v>
      </c>
      <c r="B2149" s="204">
        <v>60801000</v>
      </c>
      <c r="C2149" s="205" t="s">
        <v>457</v>
      </c>
      <c r="D2149" s="201">
        <v>818048796.63999999</v>
      </c>
      <c r="E2149" s="201">
        <v>0</v>
      </c>
      <c r="F2149" s="201">
        <v>818048796.63999999</v>
      </c>
    </row>
    <row r="2150" spans="1:6" x14ac:dyDescent="0.2">
      <c r="A2150" s="200" t="s">
        <v>148</v>
      </c>
      <c r="B2150" s="204">
        <v>60803000</v>
      </c>
      <c r="C2150" s="205" t="s">
        <v>459</v>
      </c>
      <c r="D2150" s="201">
        <v>95281185.920000002</v>
      </c>
      <c r="E2150" s="201">
        <v>0</v>
      </c>
      <c r="F2150" s="201">
        <v>95281185.920000002</v>
      </c>
    </row>
    <row r="2151" spans="1:6" x14ac:dyDescent="0.2">
      <c r="A2151" s="200" t="s">
        <v>148</v>
      </c>
      <c r="B2151" s="204">
        <v>60804000</v>
      </c>
      <c r="C2151" s="205" t="s">
        <v>461</v>
      </c>
      <c r="D2151" s="201">
        <v>215863726.19</v>
      </c>
      <c r="E2151" s="201">
        <v>0</v>
      </c>
      <c r="F2151" s="201">
        <v>215863726.19</v>
      </c>
    </row>
    <row r="2152" spans="1:6" x14ac:dyDescent="0.2">
      <c r="A2152" s="200" t="s">
        <v>148</v>
      </c>
      <c r="B2152" s="204">
        <v>60805000</v>
      </c>
      <c r="C2152" s="205" t="s">
        <v>2137</v>
      </c>
      <c r="D2152" s="201">
        <v>2027775</v>
      </c>
      <c r="E2152" s="201">
        <v>0</v>
      </c>
      <c r="F2152" s="201">
        <v>2027775</v>
      </c>
    </row>
    <row r="2153" spans="1:6" x14ac:dyDescent="0.2">
      <c r="A2153" s="200" t="s">
        <v>148</v>
      </c>
      <c r="B2153" s="204">
        <v>60806000</v>
      </c>
      <c r="C2153" s="205" t="s">
        <v>462</v>
      </c>
      <c r="D2153" s="201">
        <v>3944009.48</v>
      </c>
      <c r="E2153" s="201">
        <v>0</v>
      </c>
      <c r="F2153" s="201">
        <v>3944009.48</v>
      </c>
    </row>
    <row r="2154" spans="1:6" x14ac:dyDescent="0.2">
      <c r="A2154" s="200" t="s">
        <v>148</v>
      </c>
      <c r="B2154" s="204">
        <v>60807000</v>
      </c>
      <c r="C2154" s="205" t="s">
        <v>2138</v>
      </c>
      <c r="D2154" s="201">
        <v>39680822.789999999</v>
      </c>
      <c r="E2154" s="201">
        <v>0</v>
      </c>
      <c r="F2154" s="201">
        <v>39680822.789999999</v>
      </c>
    </row>
    <row r="2155" spans="1:6" x14ac:dyDescent="0.2">
      <c r="A2155" s="200" t="s">
        <v>148</v>
      </c>
      <c r="B2155" s="204">
        <v>60808000</v>
      </c>
      <c r="C2155" s="205" t="s">
        <v>464</v>
      </c>
      <c r="D2155" s="201">
        <v>9694605</v>
      </c>
      <c r="E2155" s="201">
        <v>0</v>
      </c>
      <c r="F2155" s="201">
        <v>9694605</v>
      </c>
    </row>
    <row r="2156" spans="1:6" x14ac:dyDescent="0.2">
      <c r="A2156" s="200" t="s">
        <v>148</v>
      </c>
      <c r="B2156" s="204">
        <v>60811000</v>
      </c>
      <c r="C2156" s="205" t="s">
        <v>466</v>
      </c>
      <c r="D2156" s="201">
        <v>775961744.57000005</v>
      </c>
      <c r="E2156" s="201">
        <v>0</v>
      </c>
      <c r="F2156" s="201">
        <v>775961744.57000005</v>
      </c>
    </row>
    <row r="2157" spans="1:6" x14ac:dyDescent="0.2">
      <c r="A2157" s="200" t="s">
        <v>148</v>
      </c>
      <c r="B2157" s="204">
        <v>60811100</v>
      </c>
      <c r="C2157" s="205" t="s">
        <v>468</v>
      </c>
      <c r="D2157" s="201">
        <v>177249890.16999999</v>
      </c>
      <c r="E2157" s="201">
        <v>0</v>
      </c>
      <c r="F2157" s="201">
        <v>177249890.16999999</v>
      </c>
    </row>
    <row r="2158" spans="1:6" x14ac:dyDescent="0.2">
      <c r="A2158" s="200" t="s">
        <v>148</v>
      </c>
      <c r="B2158" s="204">
        <v>60812000</v>
      </c>
      <c r="C2158" s="205" t="s">
        <v>403</v>
      </c>
      <c r="D2158" s="201">
        <v>73430388.5</v>
      </c>
      <c r="E2158" s="201">
        <v>0</v>
      </c>
      <c r="F2158" s="201">
        <v>73430388.5</v>
      </c>
    </row>
    <row r="2159" spans="1:6" x14ac:dyDescent="0.2">
      <c r="A2159" s="200" t="s">
        <v>148</v>
      </c>
      <c r="B2159" s="204">
        <v>60817000</v>
      </c>
      <c r="C2159" s="205" t="s">
        <v>404</v>
      </c>
      <c r="D2159" s="201">
        <v>675000</v>
      </c>
      <c r="E2159" s="201">
        <v>0</v>
      </c>
      <c r="F2159" s="201">
        <v>675000</v>
      </c>
    </row>
    <row r="2160" spans="1:6" x14ac:dyDescent="0.2">
      <c r="A2160" s="200" t="s">
        <v>148</v>
      </c>
      <c r="B2160" s="204">
        <v>60880000</v>
      </c>
      <c r="C2160" s="205" t="s">
        <v>464</v>
      </c>
      <c r="D2160" s="201">
        <v>207862</v>
      </c>
      <c r="E2160" s="201">
        <v>0</v>
      </c>
      <c r="F2160" s="201">
        <v>207862</v>
      </c>
    </row>
    <row r="2161" spans="1:6" x14ac:dyDescent="0.2">
      <c r="A2161" s="200" t="s">
        <v>148</v>
      </c>
      <c r="B2161" s="204">
        <v>60940000</v>
      </c>
      <c r="C2161" s="205" t="s">
        <v>736</v>
      </c>
      <c r="D2161" s="201">
        <v>0</v>
      </c>
      <c r="E2161" s="201">
        <v>350000</v>
      </c>
      <c r="F2161" s="201">
        <v>-350000</v>
      </c>
    </row>
    <row r="2162" spans="1:6" x14ac:dyDescent="0.2">
      <c r="A2162" s="200" t="s">
        <v>148</v>
      </c>
      <c r="B2162" s="204">
        <v>61110000</v>
      </c>
      <c r="C2162" s="205" t="s">
        <v>473</v>
      </c>
      <c r="D2162" s="201">
        <v>14912131.58</v>
      </c>
      <c r="E2162" s="201">
        <v>0</v>
      </c>
      <c r="F2162" s="201">
        <v>14912131.58</v>
      </c>
    </row>
    <row r="2163" spans="1:6" x14ac:dyDescent="0.2">
      <c r="A2163" s="200" t="s">
        <v>148</v>
      </c>
      <c r="B2163" s="204">
        <v>61301000</v>
      </c>
      <c r="C2163" s="205" t="s">
        <v>477</v>
      </c>
      <c r="D2163" s="201">
        <v>219127867</v>
      </c>
      <c r="E2163" s="201">
        <v>0</v>
      </c>
      <c r="F2163" s="201">
        <v>219127867</v>
      </c>
    </row>
    <row r="2164" spans="1:6" x14ac:dyDescent="0.2">
      <c r="A2164" s="200" t="s">
        <v>148</v>
      </c>
      <c r="B2164" s="204">
        <v>61302000</v>
      </c>
      <c r="C2164" s="205" t="s">
        <v>175</v>
      </c>
      <c r="D2164" s="201">
        <v>240833902.19999999</v>
      </c>
      <c r="E2164" s="201">
        <v>0</v>
      </c>
      <c r="F2164" s="201">
        <v>240833902.19999999</v>
      </c>
    </row>
    <row r="2165" spans="1:6" x14ac:dyDescent="0.2">
      <c r="A2165" s="200" t="s">
        <v>148</v>
      </c>
      <c r="B2165" s="204">
        <v>61500000</v>
      </c>
      <c r="C2165" s="205" t="s">
        <v>409</v>
      </c>
      <c r="D2165" s="201">
        <v>14834353.07</v>
      </c>
      <c r="E2165" s="201">
        <v>0</v>
      </c>
      <c r="F2165" s="201">
        <v>14834353.07</v>
      </c>
    </row>
    <row r="2166" spans="1:6" x14ac:dyDescent="0.2">
      <c r="A2166" s="200" t="s">
        <v>148</v>
      </c>
      <c r="B2166" s="204">
        <v>61501000</v>
      </c>
      <c r="C2166" s="205" t="s">
        <v>480</v>
      </c>
      <c r="D2166" s="201">
        <v>11496707.560000001</v>
      </c>
      <c r="E2166" s="201">
        <v>0</v>
      </c>
      <c r="F2166" s="201">
        <v>11496707.560000001</v>
      </c>
    </row>
    <row r="2167" spans="1:6" x14ac:dyDescent="0.2">
      <c r="A2167" s="200" t="s">
        <v>148</v>
      </c>
      <c r="B2167" s="204">
        <v>61502000</v>
      </c>
      <c r="C2167" s="205" t="s">
        <v>180</v>
      </c>
      <c r="D2167" s="201">
        <v>3057856.02</v>
      </c>
      <c r="E2167" s="201">
        <v>0</v>
      </c>
      <c r="F2167" s="201">
        <v>3057856.02</v>
      </c>
    </row>
    <row r="2168" spans="1:6" x14ac:dyDescent="0.2">
      <c r="A2168" s="200" t="s">
        <v>148</v>
      </c>
      <c r="B2168" s="204">
        <v>61503000</v>
      </c>
      <c r="C2168" s="205" t="s">
        <v>481</v>
      </c>
      <c r="D2168" s="201">
        <v>180347338.41999999</v>
      </c>
      <c r="E2168" s="201">
        <v>0</v>
      </c>
      <c r="F2168" s="201">
        <v>180347338.41999999</v>
      </c>
    </row>
    <row r="2169" spans="1:6" x14ac:dyDescent="0.2">
      <c r="A2169" s="200" t="s">
        <v>148</v>
      </c>
      <c r="B2169" s="204">
        <v>61504000</v>
      </c>
      <c r="C2169" s="205" t="s">
        <v>741</v>
      </c>
      <c r="D2169" s="201">
        <v>2093010.86</v>
      </c>
      <c r="E2169" s="201">
        <v>0</v>
      </c>
      <c r="F2169" s="201">
        <v>2093010.86</v>
      </c>
    </row>
    <row r="2170" spans="1:6" x14ac:dyDescent="0.2">
      <c r="A2170" s="200" t="s">
        <v>148</v>
      </c>
      <c r="B2170" s="204">
        <v>61513000</v>
      </c>
      <c r="C2170" s="205" t="s">
        <v>2144</v>
      </c>
      <c r="D2170" s="201">
        <v>9448500</v>
      </c>
      <c r="E2170" s="201">
        <v>0</v>
      </c>
      <c r="F2170" s="201">
        <v>9448500</v>
      </c>
    </row>
    <row r="2171" spans="1:6" x14ac:dyDescent="0.2">
      <c r="A2171" s="200" t="s">
        <v>148</v>
      </c>
      <c r="B2171" s="204">
        <v>61601000</v>
      </c>
      <c r="C2171" s="205" t="s">
        <v>417</v>
      </c>
      <c r="D2171" s="201">
        <v>38748858.020000003</v>
      </c>
      <c r="E2171" s="201">
        <v>0</v>
      </c>
      <c r="F2171" s="201">
        <v>38748858.020000003</v>
      </c>
    </row>
    <row r="2172" spans="1:6" x14ac:dyDescent="0.2">
      <c r="A2172" s="200" t="s">
        <v>148</v>
      </c>
      <c r="B2172" s="204">
        <v>61602000</v>
      </c>
      <c r="C2172" s="205" t="s">
        <v>488</v>
      </c>
      <c r="D2172" s="201">
        <v>34623595.93</v>
      </c>
      <c r="E2172" s="201">
        <v>0</v>
      </c>
      <c r="F2172" s="201">
        <v>34623595.93</v>
      </c>
    </row>
    <row r="2173" spans="1:6" x14ac:dyDescent="0.2">
      <c r="A2173" s="200" t="s">
        <v>148</v>
      </c>
      <c r="B2173" s="204">
        <v>61603000</v>
      </c>
      <c r="C2173" s="205" t="s">
        <v>1598</v>
      </c>
      <c r="D2173" s="201">
        <v>1420672.03</v>
      </c>
      <c r="E2173" s="201">
        <v>0</v>
      </c>
      <c r="F2173" s="201">
        <v>1420672.03</v>
      </c>
    </row>
    <row r="2174" spans="1:6" x14ac:dyDescent="0.2">
      <c r="A2174" s="200" t="s">
        <v>148</v>
      </c>
      <c r="B2174" s="204">
        <v>61604000</v>
      </c>
      <c r="C2174" s="205" t="s">
        <v>183</v>
      </c>
      <c r="D2174" s="201">
        <v>58525</v>
      </c>
      <c r="E2174" s="201">
        <v>0</v>
      </c>
      <c r="F2174" s="201">
        <v>58525</v>
      </c>
    </row>
    <row r="2175" spans="1:6" x14ac:dyDescent="0.2">
      <c r="A2175" s="200" t="s">
        <v>148</v>
      </c>
      <c r="B2175" s="204">
        <v>61801000</v>
      </c>
      <c r="C2175" s="205" t="s">
        <v>492</v>
      </c>
      <c r="D2175" s="201">
        <v>206000</v>
      </c>
      <c r="E2175" s="201">
        <v>0</v>
      </c>
      <c r="F2175" s="201">
        <v>206000</v>
      </c>
    </row>
    <row r="2176" spans="1:6" x14ac:dyDescent="0.2">
      <c r="A2176" s="200" t="s">
        <v>148</v>
      </c>
      <c r="B2176" s="204">
        <v>61802000</v>
      </c>
      <c r="C2176" s="205" t="s">
        <v>494</v>
      </c>
      <c r="D2176" s="201">
        <v>1141117.6399999999</v>
      </c>
      <c r="E2176" s="201">
        <v>0</v>
      </c>
      <c r="F2176" s="201">
        <v>1141117.6399999999</v>
      </c>
    </row>
    <row r="2177" spans="1:6" x14ac:dyDescent="0.2">
      <c r="A2177" s="200" t="s">
        <v>148</v>
      </c>
      <c r="B2177" s="204">
        <v>62100000</v>
      </c>
      <c r="C2177" s="205" t="s">
        <v>422</v>
      </c>
      <c r="D2177" s="201">
        <v>371455791.04000002</v>
      </c>
      <c r="E2177" s="201">
        <v>0</v>
      </c>
      <c r="F2177" s="201">
        <v>371455791.04000002</v>
      </c>
    </row>
    <row r="2178" spans="1:6" x14ac:dyDescent="0.2">
      <c r="A2178" s="200" t="s">
        <v>148</v>
      </c>
      <c r="B2178" s="204">
        <v>62102000</v>
      </c>
      <c r="C2178" s="205" t="s">
        <v>498</v>
      </c>
      <c r="D2178" s="201">
        <v>45071470.5</v>
      </c>
      <c r="E2178" s="201">
        <v>0</v>
      </c>
      <c r="F2178" s="201">
        <v>45071470.5</v>
      </c>
    </row>
    <row r="2179" spans="1:6" x14ac:dyDescent="0.2">
      <c r="A2179" s="200" t="s">
        <v>148</v>
      </c>
      <c r="B2179" s="204">
        <v>62201000</v>
      </c>
      <c r="C2179" s="205" t="s">
        <v>503</v>
      </c>
      <c r="D2179" s="201">
        <v>0</v>
      </c>
      <c r="E2179" s="201">
        <v>71623449.799999997</v>
      </c>
      <c r="F2179" s="201">
        <v>-71623449.799999997</v>
      </c>
    </row>
    <row r="2180" spans="1:6" x14ac:dyDescent="0.2">
      <c r="A2180" s="200" t="s">
        <v>148</v>
      </c>
      <c r="B2180" s="204">
        <v>62202000</v>
      </c>
      <c r="C2180" s="205" t="s">
        <v>505</v>
      </c>
      <c r="D2180" s="201">
        <v>4669333.24</v>
      </c>
      <c r="E2180" s="201">
        <v>0</v>
      </c>
      <c r="F2180" s="201">
        <v>4669333.24</v>
      </c>
    </row>
    <row r="2181" spans="1:6" x14ac:dyDescent="0.2">
      <c r="A2181" s="200" t="s">
        <v>148</v>
      </c>
      <c r="B2181" s="204">
        <v>62203000</v>
      </c>
      <c r="C2181" s="205" t="s">
        <v>507</v>
      </c>
      <c r="D2181" s="201">
        <v>24000631</v>
      </c>
      <c r="E2181" s="201">
        <v>0</v>
      </c>
      <c r="F2181" s="201">
        <v>24000631</v>
      </c>
    </row>
    <row r="2182" spans="1:6" x14ac:dyDescent="0.2">
      <c r="A2182" s="200" t="s">
        <v>148</v>
      </c>
      <c r="B2182" s="204">
        <v>62208000</v>
      </c>
      <c r="C2182" s="205" t="s">
        <v>425</v>
      </c>
      <c r="D2182" s="201">
        <v>15115720</v>
      </c>
      <c r="E2182" s="201">
        <v>0</v>
      </c>
      <c r="F2182" s="201">
        <v>15115720</v>
      </c>
    </row>
    <row r="2183" spans="1:6" x14ac:dyDescent="0.2">
      <c r="A2183" s="200" t="s">
        <v>148</v>
      </c>
      <c r="B2183" s="204">
        <v>62301000</v>
      </c>
      <c r="C2183" s="205" t="s">
        <v>191</v>
      </c>
      <c r="D2183" s="201">
        <v>43416281.560000002</v>
      </c>
      <c r="E2183" s="201">
        <v>0</v>
      </c>
      <c r="F2183" s="201">
        <v>43416281.560000002</v>
      </c>
    </row>
    <row r="2184" spans="1:6" x14ac:dyDescent="0.2">
      <c r="A2184" s="200" t="s">
        <v>148</v>
      </c>
      <c r="B2184" s="204">
        <v>62302000</v>
      </c>
      <c r="C2184" s="205" t="s">
        <v>516</v>
      </c>
      <c r="D2184" s="201">
        <v>2729987</v>
      </c>
      <c r="E2184" s="201">
        <v>0</v>
      </c>
      <c r="F2184" s="201">
        <v>2729987</v>
      </c>
    </row>
    <row r="2185" spans="1:6" x14ac:dyDescent="0.2">
      <c r="A2185" s="200" t="s">
        <v>148</v>
      </c>
      <c r="B2185" s="204">
        <v>62303000</v>
      </c>
      <c r="C2185" s="205" t="s">
        <v>517</v>
      </c>
      <c r="D2185" s="201">
        <v>14923757</v>
      </c>
      <c r="E2185" s="201">
        <v>0</v>
      </c>
      <c r="F2185" s="201">
        <v>14923757</v>
      </c>
    </row>
    <row r="2186" spans="1:6" x14ac:dyDescent="0.2">
      <c r="A2186" s="200" t="s">
        <v>148</v>
      </c>
      <c r="B2186" s="204">
        <v>62304000</v>
      </c>
      <c r="C2186" s="205" t="s">
        <v>518</v>
      </c>
      <c r="D2186" s="201">
        <v>12643891</v>
      </c>
      <c r="E2186" s="201">
        <v>0</v>
      </c>
      <c r="F2186" s="201">
        <v>12643891</v>
      </c>
    </row>
    <row r="2187" spans="1:6" x14ac:dyDescent="0.2">
      <c r="A2187" s="200" t="s">
        <v>148</v>
      </c>
      <c r="B2187" s="204">
        <v>62308000</v>
      </c>
      <c r="C2187" s="205" t="s">
        <v>2180</v>
      </c>
      <c r="D2187" s="201">
        <v>8400000</v>
      </c>
      <c r="E2187" s="201">
        <v>0</v>
      </c>
      <c r="F2187" s="201">
        <v>8400000</v>
      </c>
    </row>
    <row r="2188" spans="1:6" x14ac:dyDescent="0.2">
      <c r="A2188" s="200" t="s">
        <v>148</v>
      </c>
      <c r="B2188" s="204">
        <v>62400000</v>
      </c>
      <c r="C2188" s="205" t="s">
        <v>2148</v>
      </c>
      <c r="D2188" s="201">
        <v>22489634.350000001</v>
      </c>
      <c r="E2188" s="201">
        <v>0</v>
      </c>
      <c r="F2188" s="201">
        <v>22489634.350000001</v>
      </c>
    </row>
    <row r="2189" spans="1:6" x14ac:dyDescent="0.2">
      <c r="A2189" s="200" t="s">
        <v>148</v>
      </c>
      <c r="B2189" s="204">
        <v>62401000</v>
      </c>
      <c r="C2189" s="205" t="s">
        <v>433</v>
      </c>
      <c r="D2189" s="201">
        <v>10800000</v>
      </c>
      <c r="E2189" s="201">
        <v>0</v>
      </c>
      <c r="F2189" s="201">
        <v>10800000</v>
      </c>
    </row>
    <row r="2190" spans="1:6" x14ac:dyDescent="0.2">
      <c r="A2190" s="200" t="s">
        <v>148</v>
      </c>
      <c r="B2190" s="204">
        <v>62402000</v>
      </c>
      <c r="C2190" s="205" t="s">
        <v>434</v>
      </c>
      <c r="D2190" s="201">
        <v>11394660</v>
      </c>
      <c r="E2190" s="201">
        <v>0</v>
      </c>
      <c r="F2190" s="201">
        <v>11394660</v>
      </c>
    </row>
    <row r="2191" spans="1:6" x14ac:dyDescent="0.2">
      <c r="A2191" s="200" t="s">
        <v>148</v>
      </c>
      <c r="B2191" s="204">
        <v>62501000</v>
      </c>
      <c r="C2191" s="205" t="s">
        <v>195</v>
      </c>
      <c r="D2191" s="201">
        <v>116076402.3</v>
      </c>
      <c r="E2191" s="201">
        <v>0</v>
      </c>
      <c r="F2191" s="201">
        <v>116076402.3</v>
      </c>
    </row>
    <row r="2192" spans="1:6" x14ac:dyDescent="0.2">
      <c r="A2192" s="200" t="s">
        <v>148</v>
      </c>
      <c r="B2192" s="204">
        <v>62503000</v>
      </c>
      <c r="C2192" s="205" t="s">
        <v>195</v>
      </c>
      <c r="D2192" s="201">
        <v>8274244.5899999999</v>
      </c>
      <c r="E2192" s="201">
        <v>0</v>
      </c>
      <c r="F2192" s="201">
        <v>8274244.5899999999</v>
      </c>
    </row>
    <row r="2193" spans="1:6" x14ac:dyDescent="0.2">
      <c r="A2193" s="200" t="s">
        <v>148</v>
      </c>
      <c r="B2193" s="204">
        <v>62504000</v>
      </c>
      <c r="C2193" s="205" t="s">
        <v>528</v>
      </c>
      <c r="D2193" s="201">
        <v>3864664.67</v>
      </c>
      <c r="E2193" s="201">
        <v>0</v>
      </c>
      <c r="F2193" s="201">
        <v>3864664.67</v>
      </c>
    </row>
    <row r="2194" spans="1:6" x14ac:dyDescent="0.2">
      <c r="A2194" s="200" t="s">
        <v>148</v>
      </c>
      <c r="B2194" s="204">
        <v>62505000</v>
      </c>
      <c r="C2194" s="205" t="s">
        <v>530</v>
      </c>
      <c r="D2194" s="201">
        <v>5039389.33</v>
      </c>
      <c r="E2194" s="201">
        <v>0</v>
      </c>
      <c r="F2194" s="201">
        <v>5039389.33</v>
      </c>
    </row>
    <row r="2195" spans="1:6" x14ac:dyDescent="0.2">
      <c r="A2195" s="200" t="s">
        <v>148</v>
      </c>
      <c r="B2195" s="204">
        <v>62506000</v>
      </c>
      <c r="C2195" s="205" t="s">
        <v>531</v>
      </c>
      <c r="D2195" s="201">
        <v>3470249</v>
      </c>
      <c r="E2195" s="201">
        <v>0</v>
      </c>
      <c r="F2195" s="201">
        <v>3470249</v>
      </c>
    </row>
    <row r="2196" spans="1:6" x14ac:dyDescent="0.2">
      <c r="A2196" s="200" t="s">
        <v>148</v>
      </c>
      <c r="B2196" s="204">
        <v>62507000</v>
      </c>
      <c r="C2196" s="205" t="s">
        <v>438</v>
      </c>
      <c r="D2196" s="201">
        <v>20932316.989999998</v>
      </c>
      <c r="E2196" s="201">
        <v>0</v>
      </c>
      <c r="F2196" s="201">
        <v>20932316.989999998</v>
      </c>
    </row>
    <row r="2197" spans="1:6" x14ac:dyDescent="0.2">
      <c r="A2197" s="200" t="s">
        <v>148</v>
      </c>
      <c r="B2197" s="204">
        <v>62601000</v>
      </c>
      <c r="C2197" s="205" t="s">
        <v>440</v>
      </c>
      <c r="D2197" s="201">
        <v>2600000</v>
      </c>
      <c r="E2197" s="201">
        <v>0</v>
      </c>
      <c r="F2197" s="201">
        <v>2600000</v>
      </c>
    </row>
    <row r="2198" spans="1:6" x14ac:dyDescent="0.2">
      <c r="A2198" s="200" t="s">
        <v>148</v>
      </c>
      <c r="B2198" s="204">
        <v>62602000</v>
      </c>
      <c r="C2198" s="205" t="s">
        <v>533</v>
      </c>
      <c r="D2198" s="201">
        <v>33836123.890000001</v>
      </c>
      <c r="E2198" s="201">
        <v>0</v>
      </c>
      <c r="F2198" s="201">
        <v>33836123.890000001</v>
      </c>
    </row>
    <row r="2199" spans="1:6" x14ac:dyDescent="0.2">
      <c r="A2199" s="200" t="s">
        <v>148</v>
      </c>
      <c r="B2199" s="204">
        <v>62603000</v>
      </c>
      <c r="C2199" s="205" t="s">
        <v>534</v>
      </c>
      <c r="D2199" s="201">
        <v>32487081.84</v>
      </c>
      <c r="E2199" s="201">
        <v>0</v>
      </c>
      <c r="F2199" s="201">
        <v>32487081.84</v>
      </c>
    </row>
    <row r="2200" spans="1:6" x14ac:dyDescent="0.2">
      <c r="A2200" s="200" t="s">
        <v>148</v>
      </c>
      <c r="B2200" s="204">
        <v>62604000</v>
      </c>
      <c r="C2200" s="205" t="s">
        <v>535</v>
      </c>
      <c r="D2200" s="201">
        <v>20594749.420000002</v>
      </c>
      <c r="E2200" s="201">
        <v>0</v>
      </c>
      <c r="F2200" s="201">
        <v>20594749.420000002</v>
      </c>
    </row>
    <row r="2201" spans="1:6" x14ac:dyDescent="0.2">
      <c r="A2201" s="200" t="s">
        <v>148</v>
      </c>
      <c r="B2201" s="204">
        <v>62605000</v>
      </c>
      <c r="C2201" s="205" t="s">
        <v>748</v>
      </c>
      <c r="D2201" s="201">
        <v>72905316.900000006</v>
      </c>
      <c r="E2201" s="201">
        <v>0</v>
      </c>
      <c r="F2201" s="201">
        <v>72905316.900000006</v>
      </c>
    </row>
    <row r="2202" spans="1:6" x14ac:dyDescent="0.2">
      <c r="A2202" s="200" t="s">
        <v>148</v>
      </c>
      <c r="B2202" s="204">
        <v>62607000</v>
      </c>
      <c r="C2202" s="205" t="s">
        <v>205</v>
      </c>
      <c r="D2202" s="201">
        <v>2215059</v>
      </c>
      <c r="E2202" s="201">
        <v>0</v>
      </c>
      <c r="F2202" s="201">
        <v>2215059</v>
      </c>
    </row>
    <row r="2203" spans="1:6" x14ac:dyDescent="0.2">
      <c r="A2203" s="200" t="s">
        <v>148</v>
      </c>
      <c r="B2203" s="204">
        <v>62701000</v>
      </c>
      <c r="C2203" s="205" t="s">
        <v>207</v>
      </c>
      <c r="D2203" s="201">
        <v>1395136.22</v>
      </c>
      <c r="E2203" s="201">
        <v>0</v>
      </c>
      <c r="F2203" s="201">
        <v>1395136.22</v>
      </c>
    </row>
    <row r="2204" spans="1:6" x14ac:dyDescent="0.2">
      <c r="A2204" s="200" t="s">
        <v>148</v>
      </c>
      <c r="B2204" s="204">
        <v>62702000</v>
      </c>
      <c r="C2204" s="205" t="s">
        <v>537</v>
      </c>
      <c r="D2204" s="201">
        <v>21933103.620000001</v>
      </c>
      <c r="E2204" s="201">
        <v>0</v>
      </c>
      <c r="F2204" s="201">
        <v>21933103.620000001</v>
      </c>
    </row>
    <row r="2205" spans="1:6" x14ac:dyDescent="0.2">
      <c r="A2205" s="200" t="s">
        <v>148</v>
      </c>
      <c r="B2205" s="204">
        <v>62703000</v>
      </c>
      <c r="C2205" s="205" t="s">
        <v>538</v>
      </c>
      <c r="D2205" s="201">
        <v>249301248.55000001</v>
      </c>
      <c r="E2205" s="201">
        <v>0</v>
      </c>
      <c r="F2205" s="201">
        <v>249301248.55000001</v>
      </c>
    </row>
    <row r="2206" spans="1:6" x14ac:dyDescent="0.2">
      <c r="A2206" s="200" t="s">
        <v>148</v>
      </c>
      <c r="B2206" s="204">
        <v>62705000</v>
      </c>
      <c r="C2206" s="205" t="s">
        <v>539</v>
      </c>
      <c r="D2206" s="201">
        <v>18157344.199999999</v>
      </c>
      <c r="E2206" s="201">
        <v>0</v>
      </c>
      <c r="F2206" s="201">
        <v>18157344.199999999</v>
      </c>
    </row>
    <row r="2207" spans="1:6" x14ac:dyDescent="0.2">
      <c r="A2207" s="200" t="s">
        <v>148</v>
      </c>
      <c r="B2207" s="204">
        <v>62706000</v>
      </c>
      <c r="C2207" s="205" t="s">
        <v>209</v>
      </c>
      <c r="D2207" s="201">
        <v>4923778.97</v>
      </c>
      <c r="E2207" s="201">
        <v>0</v>
      </c>
      <c r="F2207" s="201">
        <v>4923778.97</v>
      </c>
    </row>
    <row r="2208" spans="1:6" x14ac:dyDescent="0.2">
      <c r="A2208" s="200" t="s">
        <v>148</v>
      </c>
      <c r="B2208" s="204">
        <v>62709000</v>
      </c>
      <c r="C2208" s="205" t="s">
        <v>450</v>
      </c>
      <c r="D2208" s="201">
        <v>249440</v>
      </c>
      <c r="E2208" s="201">
        <v>0</v>
      </c>
      <c r="F2208" s="201">
        <v>249440</v>
      </c>
    </row>
    <row r="2209" spans="1:6" x14ac:dyDescent="0.2">
      <c r="A2209" s="200" t="s">
        <v>148</v>
      </c>
      <c r="B2209" s="204">
        <v>62800000</v>
      </c>
      <c r="C2209" s="205" t="s">
        <v>463</v>
      </c>
      <c r="D2209" s="201">
        <v>150000</v>
      </c>
      <c r="E2209" s="201">
        <v>0</v>
      </c>
      <c r="F2209" s="201">
        <v>150000</v>
      </c>
    </row>
    <row r="2210" spans="1:6" x14ac:dyDescent="0.2">
      <c r="A2210" s="200" t="s">
        <v>148</v>
      </c>
      <c r="B2210" s="204">
        <v>62900000</v>
      </c>
      <c r="C2210" s="205" t="s">
        <v>1834</v>
      </c>
      <c r="D2210" s="201">
        <v>6231300</v>
      </c>
      <c r="E2210" s="201">
        <v>0</v>
      </c>
      <c r="F2210" s="201">
        <v>6231300</v>
      </c>
    </row>
    <row r="2211" spans="1:6" x14ac:dyDescent="0.2">
      <c r="A2211" s="200" t="s">
        <v>148</v>
      </c>
      <c r="B2211" s="208">
        <v>63501000</v>
      </c>
      <c r="C2211" s="205" t="s">
        <v>465</v>
      </c>
      <c r="D2211" s="201">
        <v>7154771.5999999996</v>
      </c>
      <c r="E2211" s="201">
        <v>0</v>
      </c>
      <c r="F2211" s="201">
        <v>7154771.5999999996</v>
      </c>
    </row>
    <row r="2212" spans="1:6" x14ac:dyDescent="0.2">
      <c r="A2212" s="200" t="s">
        <v>148</v>
      </c>
      <c r="B2212" s="204">
        <v>63503000</v>
      </c>
      <c r="C2212" s="205" t="s">
        <v>213</v>
      </c>
      <c r="D2212" s="201">
        <v>52802849</v>
      </c>
      <c r="E2212" s="201">
        <v>0</v>
      </c>
      <c r="F2212" s="201">
        <v>52802849</v>
      </c>
    </row>
    <row r="2213" spans="1:6" x14ac:dyDescent="0.2">
      <c r="A2213" s="200" t="s">
        <v>148</v>
      </c>
      <c r="B2213" s="204">
        <v>63504000</v>
      </c>
      <c r="C2213" s="205" t="s">
        <v>472</v>
      </c>
      <c r="D2213" s="201">
        <v>61089497.039999999</v>
      </c>
      <c r="E2213" s="201">
        <v>0</v>
      </c>
      <c r="F2213" s="201">
        <v>61089497.039999999</v>
      </c>
    </row>
    <row r="2214" spans="1:6" x14ac:dyDescent="0.2">
      <c r="A2214" s="200" t="s">
        <v>148</v>
      </c>
      <c r="B2214" s="204">
        <v>63506000</v>
      </c>
      <c r="C2214" s="205" t="s">
        <v>474</v>
      </c>
      <c r="D2214" s="201">
        <v>2026134.02</v>
      </c>
      <c r="E2214" s="201">
        <v>0</v>
      </c>
      <c r="F2214" s="201">
        <v>2026134.02</v>
      </c>
    </row>
    <row r="2215" spans="1:6" x14ac:dyDescent="0.2">
      <c r="A2215" s="200" t="s">
        <v>148</v>
      </c>
      <c r="B2215" s="208">
        <v>63507000</v>
      </c>
      <c r="C2215" s="205" t="s">
        <v>475</v>
      </c>
      <c r="D2215" s="201">
        <v>56535516.229999997</v>
      </c>
      <c r="E2215" s="201">
        <v>0</v>
      </c>
      <c r="F2215" s="201">
        <v>56535516.229999997</v>
      </c>
    </row>
    <row r="2216" spans="1:6" x14ac:dyDescent="0.2">
      <c r="A2216" s="200" t="s">
        <v>148</v>
      </c>
      <c r="B2216" s="204">
        <v>63508000</v>
      </c>
      <c r="C2216" s="219" t="s">
        <v>1063</v>
      </c>
      <c r="D2216" s="201">
        <v>59500</v>
      </c>
      <c r="E2216" s="201">
        <v>0</v>
      </c>
      <c r="F2216" s="201">
        <v>59500</v>
      </c>
    </row>
    <row r="2217" spans="1:6" x14ac:dyDescent="0.2">
      <c r="A2217" s="200" t="s">
        <v>148</v>
      </c>
      <c r="B2217" s="204">
        <v>64101000</v>
      </c>
      <c r="C2217" s="205" t="s">
        <v>216</v>
      </c>
      <c r="D2217" s="201">
        <v>939587727.45000005</v>
      </c>
      <c r="E2217" s="201">
        <v>0</v>
      </c>
      <c r="F2217" s="201">
        <v>939587727.45000005</v>
      </c>
    </row>
    <row r="2218" spans="1:6" x14ac:dyDescent="0.2">
      <c r="A2218" s="200" t="s">
        <v>148</v>
      </c>
      <c r="B2218" s="204">
        <v>64101300</v>
      </c>
      <c r="C2218" s="205" t="s">
        <v>478</v>
      </c>
      <c r="D2218" s="201">
        <v>725000</v>
      </c>
      <c r="E2218" s="201">
        <v>0</v>
      </c>
      <c r="F2218" s="201">
        <v>725000</v>
      </c>
    </row>
    <row r="2219" spans="1:6" x14ac:dyDescent="0.2">
      <c r="A2219" s="200" t="s">
        <v>148</v>
      </c>
      <c r="B2219" s="204">
        <v>64102000</v>
      </c>
      <c r="C2219" s="205" t="s">
        <v>550</v>
      </c>
      <c r="D2219" s="201">
        <v>7468644.3600000003</v>
      </c>
      <c r="E2219" s="201">
        <v>0</v>
      </c>
      <c r="F2219" s="201">
        <v>7468644.3600000003</v>
      </c>
    </row>
    <row r="2220" spans="1:6" x14ac:dyDescent="0.2">
      <c r="A2220" s="200" t="s">
        <v>148</v>
      </c>
      <c r="B2220" s="204">
        <v>64103000</v>
      </c>
      <c r="C2220" s="205" t="s">
        <v>551</v>
      </c>
      <c r="D2220" s="201">
        <v>48853719.939999998</v>
      </c>
      <c r="E2220" s="201">
        <v>0</v>
      </c>
      <c r="F2220" s="201">
        <v>48853719.939999998</v>
      </c>
    </row>
    <row r="2221" spans="1:6" x14ac:dyDescent="0.2">
      <c r="A2221" s="200" t="s">
        <v>148</v>
      </c>
      <c r="B2221" s="204">
        <v>64104000</v>
      </c>
      <c r="C2221" s="205" t="s">
        <v>220</v>
      </c>
      <c r="D2221" s="201">
        <v>4902011.49</v>
      </c>
      <c r="E2221" s="201">
        <v>0</v>
      </c>
      <c r="F2221" s="201">
        <v>4902011.49</v>
      </c>
    </row>
    <row r="2222" spans="1:6" x14ac:dyDescent="0.2">
      <c r="A2222" s="200" t="s">
        <v>148</v>
      </c>
      <c r="B2222" s="204">
        <v>64105000</v>
      </c>
      <c r="C2222" s="205" t="s">
        <v>552</v>
      </c>
      <c r="D2222" s="201">
        <v>3199771.34</v>
      </c>
      <c r="E2222" s="201">
        <v>0</v>
      </c>
      <c r="F2222" s="201">
        <v>3199771.34</v>
      </c>
    </row>
    <row r="2223" spans="1:6" x14ac:dyDescent="0.2">
      <c r="A2223" s="200" t="s">
        <v>148</v>
      </c>
      <c r="B2223" s="204">
        <v>64106000</v>
      </c>
      <c r="C2223" s="205" t="s">
        <v>2158</v>
      </c>
      <c r="D2223" s="201">
        <v>100000</v>
      </c>
      <c r="E2223" s="201">
        <v>0</v>
      </c>
      <c r="F2223" s="201">
        <v>100000</v>
      </c>
    </row>
    <row r="2224" spans="1:6" x14ac:dyDescent="0.2">
      <c r="A2224" s="200" t="s">
        <v>148</v>
      </c>
      <c r="B2224" s="204">
        <v>64180000</v>
      </c>
      <c r="C2224" s="205" t="s">
        <v>553</v>
      </c>
      <c r="D2224" s="201">
        <v>65263082</v>
      </c>
      <c r="E2224" s="201">
        <v>0</v>
      </c>
      <c r="F2224" s="201">
        <v>65263082</v>
      </c>
    </row>
    <row r="2225" spans="1:6" x14ac:dyDescent="0.2">
      <c r="A2225" s="200" t="s">
        <v>148</v>
      </c>
      <c r="B2225" s="204">
        <v>64501000</v>
      </c>
      <c r="C2225" s="205" t="s">
        <v>483</v>
      </c>
      <c r="D2225" s="201">
        <v>78123194.930000007</v>
      </c>
      <c r="E2225" s="201">
        <v>0</v>
      </c>
      <c r="F2225" s="201">
        <v>78123194.930000007</v>
      </c>
    </row>
    <row r="2226" spans="1:6" x14ac:dyDescent="0.2">
      <c r="A2226" s="200" t="s">
        <v>148</v>
      </c>
      <c r="B2226" s="204">
        <v>64502000</v>
      </c>
      <c r="C2226" s="205" t="s">
        <v>555</v>
      </c>
      <c r="D2226" s="201">
        <v>22725318.98</v>
      </c>
      <c r="E2226" s="201">
        <v>0</v>
      </c>
      <c r="F2226" s="201">
        <v>22725318.98</v>
      </c>
    </row>
    <row r="2227" spans="1:6" x14ac:dyDescent="0.2">
      <c r="A2227" s="200" t="s">
        <v>148</v>
      </c>
      <c r="B2227" s="204">
        <v>64504000</v>
      </c>
      <c r="C2227" s="205" t="s">
        <v>486</v>
      </c>
      <c r="D2227" s="201">
        <v>4949966.8600000003</v>
      </c>
      <c r="E2227" s="201">
        <v>0</v>
      </c>
      <c r="F2227" s="201">
        <v>4949966.8600000003</v>
      </c>
    </row>
    <row r="2228" spans="1:6" x14ac:dyDescent="0.2">
      <c r="A2228" s="200" t="s">
        <v>148</v>
      </c>
      <c r="B2228" s="204">
        <v>64505000</v>
      </c>
      <c r="C2228" s="205" t="s">
        <v>2160</v>
      </c>
      <c r="D2228" s="201">
        <v>52017.75</v>
      </c>
      <c r="E2228" s="201">
        <v>0</v>
      </c>
      <c r="F2228" s="201">
        <v>52017.75</v>
      </c>
    </row>
    <row r="2229" spans="1:6" x14ac:dyDescent="0.2">
      <c r="A2229" s="200" t="s">
        <v>148</v>
      </c>
      <c r="B2229" s="208">
        <v>64700000</v>
      </c>
      <c r="C2229" s="205" t="s">
        <v>223</v>
      </c>
      <c r="D2229" s="201">
        <v>60000</v>
      </c>
      <c r="E2229" s="201">
        <v>0</v>
      </c>
      <c r="F2229" s="201">
        <v>60000</v>
      </c>
    </row>
    <row r="2230" spans="1:6" x14ac:dyDescent="0.2">
      <c r="A2230" s="200" t="s">
        <v>148</v>
      </c>
      <c r="B2230" s="204">
        <v>64800000</v>
      </c>
      <c r="C2230" s="205" t="s">
        <v>2162</v>
      </c>
      <c r="D2230" s="201">
        <v>4332709.1500000004</v>
      </c>
      <c r="E2230" s="201">
        <v>0</v>
      </c>
      <c r="F2230" s="201">
        <v>4332709.1500000004</v>
      </c>
    </row>
    <row r="2231" spans="1:6" x14ac:dyDescent="0.2">
      <c r="A2231" s="200" t="s">
        <v>148</v>
      </c>
      <c r="B2231" s="204">
        <v>64802000</v>
      </c>
      <c r="C2231" s="205" t="s">
        <v>557</v>
      </c>
      <c r="D2231" s="201">
        <v>385400</v>
      </c>
      <c r="E2231" s="201">
        <v>0</v>
      </c>
      <c r="F2231" s="201">
        <v>385400</v>
      </c>
    </row>
    <row r="2232" spans="1:6" x14ac:dyDescent="0.2">
      <c r="A2232" s="200" t="s">
        <v>148</v>
      </c>
      <c r="B2232" s="204">
        <v>64803000</v>
      </c>
      <c r="C2232" s="205" t="s">
        <v>558</v>
      </c>
      <c r="D2232" s="201">
        <v>5147</v>
      </c>
      <c r="E2232" s="201">
        <v>0</v>
      </c>
      <c r="F2232" s="201">
        <v>5147</v>
      </c>
    </row>
    <row r="2233" spans="1:6" x14ac:dyDescent="0.2">
      <c r="A2233" s="200" t="s">
        <v>148</v>
      </c>
      <c r="B2233" s="204">
        <v>64808000</v>
      </c>
      <c r="C2233" s="205" t="s">
        <v>491</v>
      </c>
      <c r="D2233" s="201">
        <v>4278836</v>
      </c>
      <c r="E2233" s="201">
        <v>0</v>
      </c>
      <c r="F2233" s="201">
        <v>4278836</v>
      </c>
    </row>
    <row r="2234" spans="1:6" x14ac:dyDescent="0.2">
      <c r="A2234" s="200" t="s">
        <v>148</v>
      </c>
      <c r="B2234" s="204">
        <v>65100000</v>
      </c>
      <c r="C2234" s="205" t="s">
        <v>228</v>
      </c>
      <c r="D2234" s="201">
        <v>2950391</v>
      </c>
      <c r="E2234" s="201">
        <v>0</v>
      </c>
      <c r="F2234" s="201">
        <v>2950391</v>
      </c>
    </row>
    <row r="2235" spans="1:6" x14ac:dyDescent="0.2">
      <c r="A2235" s="200" t="s">
        <v>148</v>
      </c>
      <c r="B2235" s="204">
        <v>65601000</v>
      </c>
      <c r="C2235" s="205" t="s">
        <v>561</v>
      </c>
      <c r="D2235" s="201">
        <v>24619364.109999999</v>
      </c>
      <c r="E2235" s="201">
        <v>0</v>
      </c>
      <c r="F2235" s="201">
        <v>24619364.109999999</v>
      </c>
    </row>
    <row r="2236" spans="1:6" x14ac:dyDescent="0.2">
      <c r="A2236" s="200" t="s">
        <v>148</v>
      </c>
      <c r="B2236" s="204">
        <v>65602000</v>
      </c>
      <c r="C2236" s="205" t="s">
        <v>229</v>
      </c>
      <c r="D2236" s="201">
        <v>112533</v>
      </c>
      <c r="E2236" s="201">
        <v>0</v>
      </c>
      <c r="F2236" s="201">
        <v>112533</v>
      </c>
    </row>
    <row r="2237" spans="1:6" x14ac:dyDescent="0.2">
      <c r="A2237" s="200" t="s">
        <v>148</v>
      </c>
      <c r="B2237" s="204">
        <v>65700000</v>
      </c>
      <c r="C2237" s="205" t="s">
        <v>766</v>
      </c>
      <c r="D2237" s="201">
        <v>551046.47</v>
      </c>
      <c r="E2237" s="201">
        <v>0</v>
      </c>
      <c r="F2237" s="201">
        <v>551046.47</v>
      </c>
    </row>
    <row r="2238" spans="1:6" x14ac:dyDescent="0.2">
      <c r="A2238" s="200" t="s">
        <v>148</v>
      </c>
      <c r="B2238" s="208">
        <v>65800000</v>
      </c>
      <c r="C2238" s="214" t="s">
        <v>497</v>
      </c>
      <c r="D2238" s="201">
        <v>326904370.79000002</v>
      </c>
      <c r="E2238" s="201">
        <v>0</v>
      </c>
      <c r="F2238" s="201">
        <v>326904370.79000002</v>
      </c>
    </row>
    <row r="2239" spans="1:6" x14ac:dyDescent="0.2">
      <c r="A2239" s="200" t="s">
        <v>148</v>
      </c>
      <c r="B2239" s="204">
        <v>66101000</v>
      </c>
      <c r="C2239" s="205" t="s">
        <v>767</v>
      </c>
      <c r="D2239" s="201">
        <v>488329555.18000001</v>
      </c>
      <c r="E2239" s="201">
        <v>0</v>
      </c>
      <c r="F2239" s="201">
        <v>488329555.18000001</v>
      </c>
    </row>
    <row r="2240" spans="1:6" x14ac:dyDescent="0.2">
      <c r="A2240" s="200" t="s">
        <v>148</v>
      </c>
      <c r="B2240" s="204">
        <v>66102000</v>
      </c>
      <c r="C2240" s="205" t="s">
        <v>564</v>
      </c>
      <c r="D2240" s="201">
        <v>285311515.79000002</v>
      </c>
      <c r="E2240" s="201">
        <v>0</v>
      </c>
      <c r="F2240" s="201">
        <v>285311515.79000002</v>
      </c>
    </row>
    <row r="2241" spans="1:6" x14ac:dyDescent="0.2">
      <c r="A2241" s="200" t="s">
        <v>148</v>
      </c>
      <c r="B2241" s="204">
        <v>66103000</v>
      </c>
      <c r="C2241" s="205" t="s">
        <v>565</v>
      </c>
      <c r="D2241" s="201">
        <v>348920318.10000002</v>
      </c>
      <c r="E2241" s="201">
        <v>0</v>
      </c>
      <c r="F2241" s="201">
        <v>348920318.10000002</v>
      </c>
    </row>
    <row r="2242" spans="1:6" x14ac:dyDescent="0.2">
      <c r="A2242" s="200" t="s">
        <v>148</v>
      </c>
      <c r="B2242" s="204">
        <v>66104000</v>
      </c>
      <c r="C2242" s="205" t="s">
        <v>566</v>
      </c>
      <c r="D2242" s="201">
        <v>121965624.98</v>
      </c>
      <c r="E2242" s="201">
        <v>0</v>
      </c>
      <c r="F2242" s="201">
        <v>121965624.98</v>
      </c>
    </row>
    <row r="2243" spans="1:6" x14ac:dyDescent="0.2">
      <c r="A2243" s="200" t="s">
        <v>148</v>
      </c>
      <c r="B2243" s="204">
        <v>66105000</v>
      </c>
      <c r="C2243" s="205" t="s">
        <v>768</v>
      </c>
      <c r="D2243" s="201">
        <v>216446496.87</v>
      </c>
      <c r="E2243" s="201">
        <v>0</v>
      </c>
      <c r="F2243" s="201">
        <v>216446496.87</v>
      </c>
    </row>
    <row r="2244" spans="1:6" x14ac:dyDescent="0.2">
      <c r="A2244" s="200" t="s">
        <v>148</v>
      </c>
      <c r="B2244" s="204">
        <v>66600000</v>
      </c>
      <c r="C2244" s="205" t="s">
        <v>232</v>
      </c>
      <c r="D2244" s="201">
        <v>692727849.77999997</v>
      </c>
      <c r="E2244" s="201">
        <v>0</v>
      </c>
      <c r="F2244" s="201">
        <v>692727849.77999997</v>
      </c>
    </row>
    <row r="2245" spans="1:6" x14ac:dyDescent="0.2">
      <c r="A2245" s="200" t="s">
        <v>148</v>
      </c>
      <c r="B2245" s="204">
        <v>66880000</v>
      </c>
      <c r="C2245" s="205" t="s">
        <v>2166</v>
      </c>
      <c r="D2245" s="201">
        <v>0.01</v>
      </c>
      <c r="E2245" s="201">
        <v>0</v>
      </c>
      <c r="F2245" s="201">
        <v>0.01</v>
      </c>
    </row>
    <row r="2246" spans="1:6" x14ac:dyDescent="0.2">
      <c r="A2246" s="200" t="s">
        <v>148</v>
      </c>
      <c r="B2246" s="204">
        <v>68111000</v>
      </c>
      <c r="C2246" s="205" t="s">
        <v>509</v>
      </c>
      <c r="D2246" s="201">
        <v>977202.56</v>
      </c>
      <c r="E2246" s="201">
        <v>0</v>
      </c>
      <c r="F2246" s="201">
        <v>977202.56</v>
      </c>
    </row>
    <row r="2247" spans="1:6" x14ac:dyDescent="0.2">
      <c r="A2247" s="200" t="s">
        <v>148</v>
      </c>
      <c r="B2247" s="204">
        <v>68112000</v>
      </c>
      <c r="C2247" s="205" t="s">
        <v>511</v>
      </c>
      <c r="D2247" s="201">
        <v>1622263257.5799999</v>
      </c>
      <c r="E2247" s="201">
        <v>0</v>
      </c>
      <c r="F2247" s="201">
        <v>1622263257.5799999</v>
      </c>
    </row>
    <row r="2248" spans="1:6" x14ac:dyDescent="0.2">
      <c r="A2248" s="200" t="s">
        <v>148</v>
      </c>
      <c r="B2248" s="204">
        <v>70600000</v>
      </c>
      <c r="C2248" s="205" t="s">
        <v>521</v>
      </c>
      <c r="D2248" s="201">
        <v>0</v>
      </c>
      <c r="E2248" s="201">
        <v>1844709391.71</v>
      </c>
      <c r="F2248" s="201">
        <v>-1844709391.71</v>
      </c>
    </row>
    <row r="2249" spans="1:6" x14ac:dyDescent="0.2">
      <c r="A2249" s="200" t="s">
        <v>148</v>
      </c>
      <c r="B2249" s="204">
        <v>70700000</v>
      </c>
      <c r="C2249" s="205" t="s">
        <v>2060</v>
      </c>
      <c r="D2249" s="201">
        <v>0</v>
      </c>
      <c r="E2249" s="201">
        <v>6481468835.4200001</v>
      </c>
      <c r="F2249" s="201">
        <v>-6481468835.4200001</v>
      </c>
    </row>
    <row r="2250" spans="1:6" x14ac:dyDescent="0.2">
      <c r="A2250" s="200" t="s">
        <v>148</v>
      </c>
      <c r="B2250" s="204">
        <v>70710000</v>
      </c>
      <c r="C2250" s="205" t="s">
        <v>572</v>
      </c>
      <c r="D2250" s="201">
        <v>0</v>
      </c>
      <c r="E2250" s="201">
        <v>9281630780.5100002</v>
      </c>
      <c r="F2250" s="201">
        <v>-9281630780.5100002</v>
      </c>
    </row>
    <row r="2251" spans="1:6" x14ac:dyDescent="0.2">
      <c r="A2251" s="200" t="s">
        <v>148</v>
      </c>
      <c r="B2251" s="204">
        <v>70720000</v>
      </c>
      <c r="C2251" s="205" t="s">
        <v>776</v>
      </c>
      <c r="D2251" s="201">
        <v>0</v>
      </c>
      <c r="E2251" s="201">
        <v>2045299146.1300001</v>
      </c>
      <c r="F2251" s="201">
        <v>-2045299146.1300001</v>
      </c>
    </row>
    <row r="2252" spans="1:6" x14ac:dyDescent="0.2">
      <c r="A2252" s="200" t="s">
        <v>148</v>
      </c>
      <c r="B2252" s="204">
        <v>70730000</v>
      </c>
      <c r="C2252" s="205" t="s">
        <v>777</v>
      </c>
      <c r="D2252" s="201">
        <v>0</v>
      </c>
      <c r="E2252" s="201">
        <v>14073369.779999999</v>
      </c>
      <c r="F2252" s="201">
        <v>-14073369.779999999</v>
      </c>
    </row>
    <row r="2253" spans="1:6" x14ac:dyDescent="0.2">
      <c r="A2253" s="200" t="s">
        <v>148</v>
      </c>
      <c r="B2253" s="204">
        <v>70800000</v>
      </c>
      <c r="C2253" s="205" t="s">
        <v>522</v>
      </c>
      <c r="D2253" s="201">
        <v>0</v>
      </c>
      <c r="E2253" s="201">
        <v>14887500</v>
      </c>
      <c r="F2253" s="201">
        <v>-14887500</v>
      </c>
    </row>
    <row r="2254" spans="1:6" x14ac:dyDescent="0.2">
      <c r="A2254" s="200" t="s">
        <v>148</v>
      </c>
      <c r="B2254" s="204">
        <v>70830000</v>
      </c>
      <c r="C2254" s="205" t="s">
        <v>1820</v>
      </c>
      <c r="D2254" s="201">
        <v>0</v>
      </c>
      <c r="E2254" s="201">
        <v>961238754.29999995</v>
      </c>
      <c r="F2254" s="201">
        <v>-961238754.29999995</v>
      </c>
    </row>
    <row r="2255" spans="1:6" x14ac:dyDescent="0.2">
      <c r="A2255" s="200" t="s">
        <v>148</v>
      </c>
      <c r="B2255" s="204">
        <v>70880000</v>
      </c>
      <c r="C2255" s="205" t="s">
        <v>2183</v>
      </c>
      <c r="D2255" s="201">
        <v>0</v>
      </c>
      <c r="E2255" s="201">
        <v>4481567.92</v>
      </c>
      <c r="F2255" s="201">
        <v>-4481567.92</v>
      </c>
    </row>
    <row r="2256" spans="1:6" x14ac:dyDescent="0.2">
      <c r="A2256" s="200" t="s">
        <v>148</v>
      </c>
      <c r="B2256" s="204">
        <v>70900000</v>
      </c>
      <c r="C2256" s="205" t="s">
        <v>523</v>
      </c>
      <c r="D2256" s="201">
        <v>924347661.82000005</v>
      </c>
      <c r="E2256" s="201">
        <v>0</v>
      </c>
      <c r="F2256" s="201">
        <v>924347661.82000005</v>
      </c>
    </row>
    <row r="2257" spans="1:6" x14ac:dyDescent="0.2">
      <c r="A2257" s="200" t="s">
        <v>148</v>
      </c>
      <c r="B2257" s="208">
        <v>71400000</v>
      </c>
      <c r="C2257" s="205" t="s">
        <v>782</v>
      </c>
      <c r="D2257" s="201">
        <v>0.1</v>
      </c>
      <c r="E2257" s="201">
        <v>0</v>
      </c>
      <c r="F2257" s="201">
        <v>0.1</v>
      </c>
    </row>
    <row r="2258" spans="1:6" x14ac:dyDescent="0.2">
      <c r="A2258" s="200" t="s">
        <v>148</v>
      </c>
      <c r="B2258" s="204">
        <v>75200000</v>
      </c>
      <c r="C2258" s="205" t="s">
        <v>524</v>
      </c>
      <c r="D2258" s="201">
        <v>0</v>
      </c>
      <c r="E2258" s="201">
        <v>56908754.719999999</v>
      </c>
      <c r="F2258" s="201">
        <v>-56908754.719999999</v>
      </c>
    </row>
    <row r="2259" spans="1:6" x14ac:dyDescent="0.2">
      <c r="A2259" s="200" t="s">
        <v>148</v>
      </c>
      <c r="B2259" s="204">
        <v>75800000</v>
      </c>
      <c r="C2259" s="205" t="s">
        <v>237</v>
      </c>
      <c r="D2259" s="201">
        <v>0</v>
      </c>
      <c r="E2259" s="201">
        <v>186423476.34999999</v>
      </c>
      <c r="F2259" s="201">
        <v>-186423476.34999999</v>
      </c>
    </row>
    <row r="2260" spans="1:6" x14ac:dyDescent="0.2">
      <c r="A2260" s="200" t="s">
        <v>148</v>
      </c>
      <c r="B2260" s="204">
        <v>75810000</v>
      </c>
      <c r="C2260" s="205" t="s">
        <v>573</v>
      </c>
      <c r="D2260" s="201">
        <v>0</v>
      </c>
      <c r="E2260" s="201">
        <v>1273000</v>
      </c>
      <c r="F2260" s="201">
        <v>-1273000</v>
      </c>
    </row>
    <row r="2261" spans="1:6" x14ac:dyDescent="0.2">
      <c r="A2261" s="200" t="s">
        <v>148</v>
      </c>
      <c r="B2261" s="204">
        <v>75850000</v>
      </c>
      <c r="C2261" s="205" t="s">
        <v>784</v>
      </c>
      <c r="D2261" s="201">
        <v>0</v>
      </c>
      <c r="E2261" s="201">
        <v>181990415.62</v>
      </c>
      <c r="F2261" s="201">
        <v>-181990415.62</v>
      </c>
    </row>
    <row r="2262" spans="1:6" x14ac:dyDescent="0.2">
      <c r="A2262" s="200" t="s">
        <v>148</v>
      </c>
      <c r="B2262" s="204">
        <v>76500000</v>
      </c>
      <c r="C2262" s="205" t="s">
        <v>527</v>
      </c>
      <c r="D2262" s="201">
        <v>0</v>
      </c>
      <c r="E2262" s="201">
        <v>98239.73</v>
      </c>
      <c r="F2262" s="201">
        <v>-98239.73</v>
      </c>
    </row>
    <row r="2263" spans="1:6" x14ac:dyDescent="0.2">
      <c r="A2263" s="200" t="s">
        <v>148</v>
      </c>
      <c r="B2263" s="204">
        <v>76600000</v>
      </c>
      <c r="C2263" s="205" t="s">
        <v>239</v>
      </c>
      <c r="D2263" s="201">
        <v>0</v>
      </c>
      <c r="E2263" s="201">
        <v>48635845.649999999</v>
      </c>
      <c r="F2263" s="201">
        <v>-48635845.649999999</v>
      </c>
    </row>
    <row r="2264" spans="1:6" x14ac:dyDescent="0.2">
      <c r="A2264" s="200" t="s">
        <v>148</v>
      </c>
      <c r="B2264" s="204">
        <v>76880000</v>
      </c>
      <c r="C2264" s="205" t="s">
        <v>575</v>
      </c>
      <c r="D2264" s="201">
        <v>0</v>
      </c>
      <c r="E2264" s="201">
        <v>154894.95000000001</v>
      </c>
      <c r="F2264" s="201">
        <v>-154894.95000000001</v>
      </c>
    </row>
    <row r="2265" spans="1:6" x14ac:dyDescent="0.2">
      <c r="A2265" s="200" t="s">
        <v>149</v>
      </c>
      <c r="B2265" s="204">
        <v>10100000</v>
      </c>
      <c r="C2265" s="205" t="s">
        <v>43</v>
      </c>
      <c r="D2265" s="201">
        <v>0</v>
      </c>
      <c r="E2265" s="201">
        <v>2000000</v>
      </c>
      <c r="F2265" s="201">
        <v>-2000000</v>
      </c>
    </row>
    <row r="2266" spans="1:6" x14ac:dyDescent="0.2">
      <c r="A2266" s="200" t="s">
        <v>149</v>
      </c>
      <c r="B2266" s="204">
        <v>11000000</v>
      </c>
      <c r="C2266" s="205" t="s">
        <v>241</v>
      </c>
      <c r="D2266" s="201">
        <v>0</v>
      </c>
      <c r="E2266" s="201">
        <v>267655346.97999999</v>
      </c>
      <c r="F2266" s="201">
        <v>-267655346.97999999</v>
      </c>
    </row>
    <row r="2267" spans="1:6" x14ac:dyDescent="0.2">
      <c r="A2267" s="200" t="s">
        <v>149</v>
      </c>
      <c r="B2267" s="204">
        <v>12000000</v>
      </c>
      <c r="C2267" s="205" t="s">
        <v>3206</v>
      </c>
      <c r="D2267" s="201">
        <v>535310693.95999998</v>
      </c>
      <c r="E2267" s="201">
        <v>0</v>
      </c>
      <c r="F2267" s="201">
        <v>535310693.95999998</v>
      </c>
    </row>
    <row r="2268" spans="1:6" x14ac:dyDescent="0.2">
      <c r="A2268" s="200" t="s">
        <v>149</v>
      </c>
      <c r="B2268" s="208">
        <v>16100000</v>
      </c>
      <c r="C2268" s="205" t="s">
        <v>242</v>
      </c>
      <c r="D2268" s="201">
        <v>0</v>
      </c>
      <c r="E2268" s="201">
        <v>1424969054.1800001</v>
      </c>
      <c r="F2268" s="201">
        <v>-1424969054.1800001</v>
      </c>
    </row>
    <row r="2269" spans="1:6" x14ac:dyDescent="0.2">
      <c r="A2269" s="200" t="s">
        <v>149</v>
      </c>
      <c r="B2269" s="204">
        <v>16200000</v>
      </c>
      <c r="C2269" s="205" t="s">
        <v>246</v>
      </c>
      <c r="D2269" s="201">
        <v>0</v>
      </c>
      <c r="E2269" s="201">
        <v>1879621368.76</v>
      </c>
      <c r="F2269" s="201">
        <v>-1879621368.76</v>
      </c>
    </row>
    <row r="2270" spans="1:6" x14ac:dyDescent="0.2">
      <c r="A2270" s="200" t="s">
        <v>149</v>
      </c>
      <c r="B2270" s="204">
        <v>16300000</v>
      </c>
      <c r="C2270" s="205" t="s">
        <v>2071</v>
      </c>
      <c r="D2270" s="201">
        <v>0</v>
      </c>
      <c r="E2270" s="201">
        <v>931037977.75999999</v>
      </c>
      <c r="F2270" s="201">
        <v>-931037977.75999999</v>
      </c>
    </row>
    <row r="2271" spans="1:6" x14ac:dyDescent="0.2">
      <c r="A2271" s="200" t="s">
        <v>149</v>
      </c>
      <c r="B2271" s="204">
        <v>16400010</v>
      </c>
      <c r="C2271" s="205" t="s">
        <v>2201</v>
      </c>
      <c r="D2271" s="201">
        <v>0</v>
      </c>
      <c r="E2271" s="201">
        <v>64119079.743333302</v>
      </c>
      <c r="F2271" s="201">
        <v>-64119079.743333302</v>
      </c>
    </row>
    <row r="2272" spans="1:6" x14ac:dyDescent="0.2">
      <c r="A2272" s="200" t="s">
        <v>149</v>
      </c>
      <c r="B2272" s="204">
        <v>16400020</v>
      </c>
      <c r="C2272" s="205" t="s">
        <v>2202</v>
      </c>
      <c r="D2272" s="201">
        <v>0</v>
      </c>
      <c r="E2272" s="201">
        <v>37307324.0116667</v>
      </c>
      <c r="F2272" s="201">
        <v>-37307324.0116667</v>
      </c>
    </row>
    <row r="2273" spans="1:6" x14ac:dyDescent="0.2">
      <c r="A2273" s="200" t="s">
        <v>149</v>
      </c>
      <c r="B2273" s="204">
        <v>16400030</v>
      </c>
      <c r="C2273" s="205" t="s">
        <v>2203</v>
      </c>
      <c r="D2273" s="201">
        <v>0</v>
      </c>
      <c r="E2273" s="201">
        <v>59482361.460000001</v>
      </c>
      <c r="F2273" s="201">
        <v>-59482361.460000001</v>
      </c>
    </row>
    <row r="2274" spans="1:6" x14ac:dyDescent="0.2">
      <c r="A2274" s="200" t="s">
        <v>149</v>
      </c>
      <c r="B2274" s="204">
        <v>16400040</v>
      </c>
      <c r="C2274" s="205" t="s">
        <v>2204</v>
      </c>
      <c r="D2274" s="201">
        <v>0</v>
      </c>
      <c r="E2274" s="201">
        <v>59482361.460000001</v>
      </c>
      <c r="F2274" s="201">
        <v>-59482361.460000001</v>
      </c>
    </row>
    <row r="2275" spans="1:6" x14ac:dyDescent="0.2">
      <c r="A2275" s="200" t="s">
        <v>149</v>
      </c>
      <c r="B2275" s="204">
        <v>16400050</v>
      </c>
      <c r="C2275" s="205" t="s">
        <v>2205</v>
      </c>
      <c r="D2275" s="201">
        <v>0</v>
      </c>
      <c r="E2275" s="201">
        <v>14710070.789999999</v>
      </c>
      <c r="F2275" s="201">
        <v>-14710070.789999999</v>
      </c>
    </row>
    <row r="2276" spans="1:6" x14ac:dyDescent="0.2">
      <c r="A2276" s="200" t="s">
        <v>149</v>
      </c>
      <c r="B2276" s="204">
        <v>16400060</v>
      </c>
      <c r="C2276" s="205" t="s">
        <v>2206</v>
      </c>
      <c r="D2276" s="201">
        <v>0</v>
      </c>
      <c r="E2276" s="201">
        <v>32462553.3866667</v>
      </c>
      <c r="F2276" s="201">
        <v>-32462553.3866667</v>
      </c>
    </row>
    <row r="2277" spans="1:6" x14ac:dyDescent="0.2">
      <c r="A2277" s="200" t="s">
        <v>149</v>
      </c>
      <c r="B2277" s="204">
        <v>16400070</v>
      </c>
      <c r="C2277" s="205" t="s">
        <v>2207</v>
      </c>
      <c r="D2277" s="201">
        <v>0</v>
      </c>
      <c r="E2277" s="201">
        <v>45044899.060000002</v>
      </c>
      <c r="F2277" s="201">
        <v>-45044899.060000002</v>
      </c>
    </row>
    <row r="2278" spans="1:6" x14ac:dyDescent="0.2">
      <c r="A2278" s="200" t="s">
        <v>149</v>
      </c>
      <c r="B2278" s="204">
        <v>16400080</v>
      </c>
      <c r="C2278" s="205" t="s">
        <v>2208</v>
      </c>
      <c r="D2278" s="201">
        <v>0</v>
      </c>
      <c r="E2278" s="201">
        <v>18566241.07</v>
      </c>
      <c r="F2278" s="201">
        <v>-18566241.07</v>
      </c>
    </row>
    <row r="2279" spans="1:6" x14ac:dyDescent="0.2">
      <c r="A2279" s="200" t="s">
        <v>149</v>
      </c>
      <c r="B2279" s="204">
        <v>16400090</v>
      </c>
      <c r="C2279" s="205" t="s">
        <v>2209</v>
      </c>
      <c r="D2279" s="201">
        <v>0</v>
      </c>
      <c r="E2279" s="201">
        <v>32500749.489999998</v>
      </c>
      <c r="F2279" s="201">
        <v>-32500749.489999998</v>
      </c>
    </row>
    <row r="2280" spans="1:6" x14ac:dyDescent="0.2">
      <c r="A2280" s="200" t="s">
        <v>149</v>
      </c>
      <c r="B2280" s="204">
        <v>16400100</v>
      </c>
      <c r="C2280" s="205" t="s">
        <v>2210</v>
      </c>
      <c r="D2280" s="201">
        <v>0</v>
      </c>
      <c r="E2280" s="201">
        <v>68672199.359999999</v>
      </c>
      <c r="F2280" s="201">
        <v>-68672199.359999999</v>
      </c>
    </row>
    <row r="2281" spans="1:6" x14ac:dyDescent="0.2">
      <c r="A2281" s="200" t="s">
        <v>149</v>
      </c>
      <c r="B2281" s="204">
        <v>16400110</v>
      </c>
      <c r="C2281" s="205" t="s">
        <v>2211</v>
      </c>
      <c r="D2281" s="201">
        <v>0</v>
      </c>
      <c r="E2281" s="201">
        <v>64119079.743333302</v>
      </c>
      <c r="F2281" s="201">
        <v>-64119079.743333302</v>
      </c>
    </row>
    <row r="2282" spans="1:6" x14ac:dyDescent="0.2">
      <c r="A2282" s="200" t="s">
        <v>149</v>
      </c>
      <c r="B2282" s="204">
        <v>16400120</v>
      </c>
      <c r="C2282" s="205" t="s">
        <v>2212</v>
      </c>
      <c r="D2282" s="201">
        <v>0</v>
      </c>
      <c r="E2282" s="201">
        <v>35795937.130000003</v>
      </c>
      <c r="F2282" s="201">
        <v>-35795937.130000003</v>
      </c>
    </row>
    <row r="2283" spans="1:6" x14ac:dyDescent="0.2">
      <c r="A2283" s="200" t="s">
        <v>149</v>
      </c>
      <c r="B2283" s="204">
        <v>16400130</v>
      </c>
      <c r="C2283" s="205" t="s">
        <v>2213</v>
      </c>
      <c r="D2283" s="201">
        <v>0</v>
      </c>
      <c r="E2283" s="201">
        <v>71219505.989999995</v>
      </c>
      <c r="F2283" s="201">
        <v>-71219505.989999995</v>
      </c>
    </row>
    <row r="2284" spans="1:6" x14ac:dyDescent="0.2">
      <c r="A2284" s="200" t="s">
        <v>149</v>
      </c>
      <c r="B2284" s="204">
        <v>16400140</v>
      </c>
      <c r="C2284" s="205" t="s">
        <v>2214</v>
      </c>
      <c r="D2284" s="201">
        <v>0</v>
      </c>
      <c r="E2284" s="201">
        <v>68672199.359999999</v>
      </c>
      <c r="F2284" s="201">
        <v>-68672199.359999999</v>
      </c>
    </row>
    <row r="2285" spans="1:6" x14ac:dyDescent="0.2">
      <c r="A2285" s="200" t="s">
        <v>149</v>
      </c>
      <c r="B2285" s="204">
        <v>16400150</v>
      </c>
      <c r="C2285" s="205" t="s">
        <v>2215</v>
      </c>
      <c r="D2285" s="201">
        <v>0</v>
      </c>
      <c r="E2285" s="201">
        <v>154016828.75999999</v>
      </c>
      <c r="F2285" s="201">
        <v>-154016828.75999999</v>
      </c>
    </row>
    <row r="2286" spans="1:6" x14ac:dyDescent="0.2">
      <c r="A2286" s="200" t="s">
        <v>149</v>
      </c>
      <c r="B2286" s="204">
        <v>21830000</v>
      </c>
      <c r="C2286" s="205" t="s">
        <v>53</v>
      </c>
      <c r="D2286" s="201">
        <v>12702289327.715</v>
      </c>
      <c r="E2286" s="201">
        <v>0</v>
      </c>
      <c r="F2286" s="201">
        <v>12702289327.715</v>
      </c>
    </row>
    <row r="2287" spans="1:6" x14ac:dyDescent="0.2">
      <c r="A2287" s="200" t="s">
        <v>149</v>
      </c>
      <c r="B2287" s="204">
        <v>21840000</v>
      </c>
      <c r="C2287" s="205" t="s">
        <v>54</v>
      </c>
      <c r="D2287" s="201">
        <v>10396500</v>
      </c>
      <c r="E2287" s="201">
        <v>0</v>
      </c>
      <c r="F2287" s="201">
        <v>10396500</v>
      </c>
    </row>
    <row r="2288" spans="1:6" x14ac:dyDescent="0.2">
      <c r="A2288" s="200" t="s">
        <v>149</v>
      </c>
      <c r="B2288" s="204">
        <v>27500000</v>
      </c>
      <c r="C2288" s="205" t="s">
        <v>56</v>
      </c>
      <c r="D2288" s="201">
        <v>11551700</v>
      </c>
      <c r="E2288" s="201">
        <v>0</v>
      </c>
      <c r="F2288" s="201">
        <v>11551700</v>
      </c>
    </row>
    <row r="2289" spans="1:6" x14ac:dyDescent="0.2">
      <c r="A2289" s="200" t="s">
        <v>149</v>
      </c>
      <c r="B2289" s="204">
        <v>28183000</v>
      </c>
      <c r="C2289" s="205" t="s">
        <v>60</v>
      </c>
      <c r="D2289" s="201">
        <v>0</v>
      </c>
      <c r="E2289" s="201">
        <v>3237766279.5675602</v>
      </c>
      <c r="F2289" s="201">
        <v>-3237766279.5675602</v>
      </c>
    </row>
    <row r="2290" spans="1:6" x14ac:dyDescent="0.2">
      <c r="A2290" s="200" t="s">
        <v>149</v>
      </c>
      <c r="B2290" s="204">
        <v>28184000</v>
      </c>
      <c r="C2290" s="205" t="s">
        <v>61</v>
      </c>
      <c r="D2290" s="201">
        <v>0</v>
      </c>
      <c r="E2290" s="201">
        <v>2520772.7168949801</v>
      </c>
      <c r="F2290" s="201">
        <v>-2520772.7168949801</v>
      </c>
    </row>
    <row r="2291" spans="1:6" x14ac:dyDescent="0.2">
      <c r="A2291" s="200" t="s">
        <v>149</v>
      </c>
      <c r="B2291" s="204">
        <v>40100000</v>
      </c>
      <c r="C2291" s="205" t="s">
        <v>63</v>
      </c>
      <c r="D2291" s="201">
        <v>0</v>
      </c>
      <c r="E2291" s="201">
        <v>241563193.28999999</v>
      </c>
      <c r="F2291" s="201">
        <v>-241563193.28999999</v>
      </c>
    </row>
    <row r="2292" spans="1:6" x14ac:dyDescent="0.2">
      <c r="A2292" s="200" t="s">
        <v>149</v>
      </c>
      <c r="B2292" s="204">
        <v>40110000</v>
      </c>
      <c r="C2292" s="205" t="s">
        <v>63</v>
      </c>
      <c r="D2292" s="201">
        <v>28450264</v>
      </c>
      <c r="E2292" s="201">
        <v>0</v>
      </c>
      <c r="F2292" s="201">
        <v>28450264</v>
      </c>
    </row>
    <row r="2293" spans="1:6" x14ac:dyDescent="0.2">
      <c r="A2293" s="200" t="s">
        <v>149</v>
      </c>
      <c r="B2293" s="204">
        <v>40120000</v>
      </c>
      <c r="C2293" s="205" t="s">
        <v>65</v>
      </c>
      <c r="D2293" s="201">
        <v>0</v>
      </c>
      <c r="E2293" s="201">
        <v>9834220</v>
      </c>
      <c r="F2293" s="201">
        <v>-9834220</v>
      </c>
    </row>
    <row r="2294" spans="1:6" x14ac:dyDescent="0.2">
      <c r="A2294" s="200" t="s">
        <v>149</v>
      </c>
      <c r="B2294" s="204">
        <v>40340000</v>
      </c>
      <c r="C2294" s="205" t="s">
        <v>67</v>
      </c>
      <c r="D2294" s="201">
        <v>0</v>
      </c>
      <c r="E2294" s="201">
        <v>627000000</v>
      </c>
      <c r="F2294" s="201">
        <v>-627000000</v>
      </c>
    </row>
    <row r="2295" spans="1:6" x14ac:dyDescent="0.2">
      <c r="A2295" s="200" t="s">
        <v>149</v>
      </c>
      <c r="B2295" s="208">
        <v>40400000</v>
      </c>
      <c r="C2295" s="205" t="s">
        <v>283</v>
      </c>
      <c r="D2295" s="201">
        <v>0</v>
      </c>
      <c r="E2295" s="201">
        <v>3815890605.8099999</v>
      </c>
      <c r="F2295" s="201">
        <v>-3815890605.8099999</v>
      </c>
    </row>
    <row r="2296" spans="1:6" x14ac:dyDescent="0.2">
      <c r="A2296" s="200" t="s">
        <v>149</v>
      </c>
      <c r="B2296" s="204">
        <v>40800000</v>
      </c>
      <c r="C2296" s="205" t="s">
        <v>68</v>
      </c>
      <c r="D2296" s="201">
        <v>0</v>
      </c>
      <c r="E2296" s="201">
        <v>1355588540.3499999</v>
      </c>
      <c r="F2296" s="201">
        <v>-1355588540.3499999</v>
      </c>
    </row>
    <row r="2297" spans="1:6" x14ac:dyDescent="0.2">
      <c r="A2297" s="200" t="s">
        <v>149</v>
      </c>
      <c r="B2297" s="204">
        <v>40811000</v>
      </c>
      <c r="C2297" s="205" t="s">
        <v>2090</v>
      </c>
      <c r="D2297" s="201">
        <v>0</v>
      </c>
      <c r="E2297" s="201">
        <v>309957679.77999997</v>
      </c>
      <c r="F2297" s="201">
        <v>-309957679.77999997</v>
      </c>
    </row>
    <row r="2298" spans="1:6" x14ac:dyDescent="0.2">
      <c r="A2298" s="200" t="s">
        <v>149</v>
      </c>
      <c r="B2298" s="204">
        <v>40910000</v>
      </c>
      <c r="C2298" s="205" t="s">
        <v>3242</v>
      </c>
      <c r="D2298" s="201">
        <v>44542380</v>
      </c>
      <c r="E2298" s="201">
        <v>0</v>
      </c>
      <c r="F2298" s="201">
        <v>44542380</v>
      </c>
    </row>
    <row r="2299" spans="1:6" x14ac:dyDescent="0.2">
      <c r="A2299" s="200" t="s">
        <v>149</v>
      </c>
      <c r="B2299" s="204">
        <v>41110000</v>
      </c>
      <c r="C2299" s="205" t="s">
        <v>297</v>
      </c>
      <c r="D2299" s="201">
        <v>2269541222.6799998</v>
      </c>
      <c r="E2299" s="201">
        <v>0</v>
      </c>
      <c r="F2299" s="201">
        <v>2269541222.6799998</v>
      </c>
    </row>
    <row r="2300" spans="1:6" x14ac:dyDescent="0.2">
      <c r="A2300" s="200" t="s">
        <v>149</v>
      </c>
      <c r="B2300" s="204">
        <v>41300000</v>
      </c>
      <c r="C2300" s="205" t="s">
        <v>290</v>
      </c>
      <c r="D2300" s="201">
        <v>117216000</v>
      </c>
      <c r="E2300" s="201">
        <v>0</v>
      </c>
      <c r="F2300" s="201">
        <v>117216000</v>
      </c>
    </row>
    <row r="2301" spans="1:6" x14ac:dyDescent="0.2">
      <c r="A2301" s="200" t="s">
        <v>149</v>
      </c>
      <c r="B2301" s="204">
        <v>41800000</v>
      </c>
      <c r="C2301" s="205" t="s">
        <v>2227</v>
      </c>
      <c r="D2301" s="201">
        <v>247500000</v>
      </c>
      <c r="E2301" s="201">
        <v>0</v>
      </c>
      <c r="F2301" s="201">
        <v>247500000</v>
      </c>
    </row>
    <row r="2302" spans="1:6" x14ac:dyDescent="0.2">
      <c r="A2302" s="200" t="s">
        <v>149</v>
      </c>
      <c r="B2302" s="204">
        <v>42100000</v>
      </c>
      <c r="C2302" s="205" t="s">
        <v>303</v>
      </c>
      <c r="D2302" s="201">
        <v>11110408.289999999</v>
      </c>
      <c r="E2302" s="201">
        <v>0</v>
      </c>
      <c r="F2302" s="201">
        <v>11110408.289999999</v>
      </c>
    </row>
    <row r="2303" spans="1:6" x14ac:dyDescent="0.2">
      <c r="A2303" s="200" t="s">
        <v>149</v>
      </c>
      <c r="B2303" s="204">
        <v>42500000</v>
      </c>
      <c r="C2303" s="205" t="s">
        <v>74</v>
      </c>
      <c r="D2303" s="201">
        <v>0</v>
      </c>
      <c r="E2303" s="201">
        <v>3075000</v>
      </c>
      <c r="F2303" s="201">
        <v>-3075000</v>
      </c>
    </row>
    <row r="2304" spans="1:6" x14ac:dyDescent="0.2">
      <c r="A2304" s="200" t="s">
        <v>149</v>
      </c>
      <c r="B2304" s="208">
        <v>42510000</v>
      </c>
      <c r="C2304" s="205" t="s">
        <v>73</v>
      </c>
      <c r="D2304" s="201">
        <v>15090500</v>
      </c>
      <c r="E2304" s="201">
        <v>0</v>
      </c>
      <c r="F2304" s="201">
        <v>15090500</v>
      </c>
    </row>
    <row r="2305" spans="1:6" x14ac:dyDescent="0.2">
      <c r="A2305" s="200" t="s">
        <v>149</v>
      </c>
      <c r="B2305" s="204">
        <v>42700000</v>
      </c>
      <c r="C2305" s="205" t="s">
        <v>2005</v>
      </c>
      <c r="D2305" s="201">
        <v>0</v>
      </c>
      <c r="E2305" s="201">
        <v>1277000.32</v>
      </c>
      <c r="F2305" s="201">
        <v>-1277000.32</v>
      </c>
    </row>
    <row r="2306" spans="1:6" x14ac:dyDescent="0.2">
      <c r="A2306" s="200" t="s">
        <v>149</v>
      </c>
      <c r="B2306" s="204">
        <v>42820000</v>
      </c>
      <c r="C2306" s="205" t="s">
        <v>626</v>
      </c>
      <c r="D2306" s="201">
        <v>0</v>
      </c>
      <c r="E2306" s="201">
        <v>171883157.75334999</v>
      </c>
      <c r="F2306" s="201">
        <v>-171883157.75334999</v>
      </c>
    </row>
    <row r="2307" spans="1:6" x14ac:dyDescent="0.2">
      <c r="A2307" s="200" t="s">
        <v>149</v>
      </c>
      <c r="B2307" s="204">
        <v>43100000</v>
      </c>
      <c r="C2307" s="205" t="s">
        <v>77</v>
      </c>
      <c r="D2307" s="201">
        <v>0</v>
      </c>
      <c r="E2307" s="201">
        <v>27749295.879999999</v>
      </c>
      <c r="F2307" s="201">
        <v>-27749295.879999999</v>
      </c>
    </row>
    <row r="2308" spans="1:6" x14ac:dyDescent="0.2">
      <c r="A2308" s="200" t="s">
        <v>149</v>
      </c>
      <c r="B2308" s="204">
        <v>43110000</v>
      </c>
      <c r="C2308" s="205" t="s">
        <v>301</v>
      </c>
      <c r="D2308" s="201">
        <v>86000</v>
      </c>
      <c r="E2308" s="201">
        <v>0</v>
      </c>
      <c r="F2308" s="201">
        <v>86000</v>
      </c>
    </row>
    <row r="2309" spans="1:6" x14ac:dyDescent="0.2">
      <c r="A2309" s="200" t="s">
        <v>149</v>
      </c>
      <c r="B2309" s="204">
        <v>43120000</v>
      </c>
      <c r="C2309" s="205" t="s">
        <v>80</v>
      </c>
      <c r="D2309" s="201">
        <v>0</v>
      </c>
      <c r="E2309" s="201">
        <v>407541.03</v>
      </c>
      <c r="F2309" s="201">
        <v>-407541.03</v>
      </c>
    </row>
    <row r="2310" spans="1:6" x14ac:dyDescent="0.2">
      <c r="A2310" s="200" t="s">
        <v>149</v>
      </c>
      <c r="B2310" s="204">
        <v>43200000</v>
      </c>
      <c r="C2310" s="205" t="s">
        <v>79</v>
      </c>
      <c r="D2310" s="201">
        <v>0</v>
      </c>
      <c r="E2310" s="201">
        <v>12250871.93</v>
      </c>
      <c r="F2310" s="201">
        <v>-12250871.93</v>
      </c>
    </row>
    <row r="2311" spans="1:6" x14ac:dyDescent="0.2">
      <c r="A2311" s="200" t="s">
        <v>149</v>
      </c>
      <c r="B2311" s="204">
        <v>43300000</v>
      </c>
      <c r="C2311" s="205" t="s">
        <v>80</v>
      </c>
      <c r="D2311" s="201">
        <v>0</v>
      </c>
      <c r="E2311" s="201">
        <v>91230.11</v>
      </c>
      <c r="F2311" s="201">
        <v>-91230.11</v>
      </c>
    </row>
    <row r="2312" spans="1:6" x14ac:dyDescent="0.2">
      <c r="A2312" s="200" t="s">
        <v>149</v>
      </c>
      <c r="B2312" s="204">
        <v>44100000</v>
      </c>
      <c r="C2312" s="205" t="s">
        <v>82</v>
      </c>
      <c r="D2312" s="201">
        <v>0</v>
      </c>
      <c r="E2312" s="201">
        <v>12152142.07</v>
      </c>
      <c r="F2312" s="201">
        <v>-12152142.07</v>
      </c>
    </row>
    <row r="2313" spans="1:6" x14ac:dyDescent="0.2">
      <c r="A2313" s="200" t="s">
        <v>149</v>
      </c>
      <c r="B2313" s="204">
        <v>44310000</v>
      </c>
      <c r="C2313" s="205" t="s">
        <v>84</v>
      </c>
      <c r="D2313" s="201">
        <v>0</v>
      </c>
      <c r="E2313" s="201">
        <v>252552.16</v>
      </c>
      <c r="F2313" s="201">
        <v>-252552.16</v>
      </c>
    </row>
    <row r="2314" spans="1:6" x14ac:dyDescent="0.2">
      <c r="A2314" s="200" t="s">
        <v>149</v>
      </c>
      <c r="B2314" s="204">
        <v>44320000</v>
      </c>
      <c r="C2314" s="205" t="s">
        <v>85</v>
      </c>
      <c r="D2314" s="201">
        <v>0</v>
      </c>
      <c r="E2314" s="201">
        <v>6043092.2000000002</v>
      </c>
      <c r="F2314" s="201">
        <v>-6043092.2000000002</v>
      </c>
    </row>
    <row r="2315" spans="1:6" x14ac:dyDescent="0.2">
      <c r="A2315" s="200" t="s">
        <v>149</v>
      </c>
      <c r="B2315" s="204">
        <v>44420000</v>
      </c>
      <c r="C2315" s="205" t="s">
        <v>320</v>
      </c>
      <c r="D2315" s="201">
        <v>78241603.426200002</v>
      </c>
      <c r="E2315" s="201">
        <v>0</v>
      </c>
      <c r="F2315" s="201">
        <v>78241603.426200002</v>
      </c>
    </row>
    <row r="2316" spans="1:6" x14ac:dyDescent="0.2">
      <c r="A2316" s="200" t="s">
        <v>149</v>
      </c>
      <c r="B2316" s="204">
        <v>44550000</v>
      </c>
      <c r="C2316" s="205" t="s">
        <v>88</v>
      </c>
      <c r="D2316" s="201">
        <v>644805448.85000002</v>
      </c>
      <c r="E2316" s="201">
        <v>0</v>
      </c>
      <c r="F2316" s="201">
        <v>644805448.85000002</v>
      </c>
    </row>
    <row r="2317" spans="1:6" x14ac:dyDescent="0.2">
      <c r="A2317" s="200" t="s">
        <v>149</v>
      </c>
      <c r="B2317" s="204">
        <v>44562000</v>
      </c>
      <c r="C2317" s="205" t="s">
        <v>89</v>
      </c>
      <c r="D2317" s="201">
        <v>49648758.939999998</v>
      </c>
      <c r="E2317" s="201">
        <v>0</v>
      </c>
      <c r="F2317" s="201">
        <v>49648758.939999998</v>
      </c>
    </row>
    <row r="2318" spans="1:6" x14ac:dyDescent="0.2">
      <c r="A2318" s="200" t="s">
        <v>149</v>
      </c>
      <c r="B2318" s="204">
        <v>44563000</v>
      </c>
      <c r="C2318" s="205" t="s">
        <v>90</v>
      </c>
      <c r="D2318" s="201">
        <v>12086184.4</v>
      </c>
      <c r="E2318" s="201">
        <v>0</v>
      </c>
      <c r="F2318" s="201">
        <v>12086184.4</v>
      </c>
    </row>
    <row r="2319" spans="1:6" x14ac:dyDescent="0.2">
      <c r="A2319" s="200" t="s">
        <v>149</v>
      </c>
      <c r="B2319" s="204">
        <v>44564000</v>
      </c>
      <c r="C2319" s="205" t="s">
        <v>91</v>
      </c>
      <c r="D2319" s="201">
        <v>1714775.92</v>
      </c>
      <c r="E2319" s="201">
        <v>0</v>
      </c>
      <c r="F2319" s="201">
        <v>1714775.92</v>
      </c>
    </row>
    <row r="2320" spans="1:6" x14ac:dyDescent="0.2">
      <c r="A2320" s="200" t="s">
        <v>149</v>
      </c>
      <c r="B2320" s="204">
        <v>44565000</v>
      </c>
      <c r="C2320" s="205" t="s">
        <v>92</v>
      </c>
      <c r="D2320" s="201">
        <v>283777199.83999997</v>
      </c>
      <c r="E2320" s="201">
        <v>0</v>
      </c>
      <c r="F2320" s="201">
        <v>283777199.83999997</v>
      </c>
    </row>
    <row r="2321" spans="1:6" x14ac:dyDescent="0.2">
      <c r="A2321" s="200" t="s">
        <v>149</v>
      </c>
      <c r="B2321" s="204">
        <v>44570000</v>
      </c>
      <c r="C2321" s="205" t="s">
        <v>2190</v>
      </c>
      <c r="D2321" s="201">
        <v>0</v>
      </c>
      <c r="E2321" s="201">
        <v>497596575.45999998</v>
      </c>
      <c r="F2321" s="201">
        <v>-497596575.45999998</v>
      </c>
    </row>
    <row r="2322" spans="1:6" x14ac:dyDescent="0.2">
      <c r="A2322" s="200" t="s">
        <v>149</v>
      </c>
      <c r="B2322" s="204">
        <v>44571000</v>
      </c>
      <c r="C2322" s="205" t="s">
        <v>94</v>
      </c>
      <c r="D2322" s="201">
        <v>0</v>
      </c>
      <c r="E2322" s="201">
        <v>12086184.4</v>
      </c>
      <c r="F2322" s="201">
        <v>-12086184.4</v>
      </c>
    </row>
    <row r="2323" spans="1:6" x14ac:dyDescent="0.2">
      <c r="A2323" s="200" t="s">
        <v>149</v>
      </c>
      <c r="B2323" s="204">
        <v>44574000</v>
      </c>
      <c r="C2323" s="205" t="s">
        <v>642</v>
      </c>
      <c r="D2323" s="201">
        <v>0</v>
      </c>
      <c r="E2323" s="201">
        <v>171116803.13</v>
      </c>
      <c r="F2323" s="201">
        <v>-171116803.13</v>
      </c>
    </row>
    <row r="2324" spans="1:6" x14ac:dyDescent="0.2">
      <c r="A2324" s="200" t="s">
        <v>149</v>
      </c>
      <c r="B2324" s="204">
        <v>44583000</v>
      </c>
      <c r="C2324" s="205" t="s">
        <v>329</v>
      </c>
      <c r="D2324" s="201">
        <v>211552487.47</v>
      </c>
      <c r="E2324" s="201">
        <v>0</v>
      </c>
      <c r="F2324" s="201">
        <v>211552487.47</v>
      </c>
    </row>
    <row r="2325" spans="1:6" x14ac:dyDescent="0.2">
      <c r="A2325" s="200" t="s">
        <v>149</v>
      </c>
      <c r="B2325" s="204">
        <v>45500000</v>
      </c>
      <c r="C2325" s="205" t="s">
        <v>647</v>
      </c>
      <c r="D2325" s="201">
        <v>0</v>
      </c>
      <c r="E2325" s="201">
        <v>2880938214.71</v>
      </c>
      <c r="F2325" s="201">
        <v>-2880938214.71</v>
      </c>
    </row>
    <row r="2326" spans="1:6" x14ac:dyDescent="0.2">
      <c r="A2326" s="200" t="s">
        <v>149</v>
      </c>
      <c r="B2326" s="204">
        <v>46600000</v>
      </c>
      <c r="C2326" s="205" t="s">
        <v>316</v>
      </c>
      <c r="D2326" s="201">
        <v>0</v>
      </c>
      <c r="E2326" s="201">
        <v>29922948</v>
      </c>
      <c r="F2326" s="201">
        <v>-29922948</v>
      </c>
    </row>
    <row r="2327" spans="1:6" x14ac:dyDescent="0.2">
      <c r="A2327" s="200" t="s">
        <v>149</v>
      </c>
      <c r="B2327" s="204">
        <v>46700000</v>
      </c>
      <c r="C2327" s="205" t="s">
        <v>1</v>
      </c>
      <c r="D2327" s="201">
        <v>6956720</v>
      </c>
      <c r="E2327" s="201">
        <v>0</v>
      </c>
      <c r="F2327" s="201">
        <v>6956720</v>
      </c>
    </row>
    <row r="2328" spans="1:6" x14ac:dyDescent="0.2">
      <c r="A2328" s="200" t="s">
        <v>149</v>
      </c>
      <c r="B2328" s="204">
        <v>46700010</v>
      </c>
      <c r="C2328" s="205" t="s">
        <v>9</v>
      </c>
      <c r="D2328" s="201">
        <v>875616924.44000006</v>
      </c>
      <c r="E2328" s="201">
        <v>0</v>
      </c>
      <c r="F2328" s="201">
        <v>875616924.44000006</v>
      </c>
    </row>
    <row r="2329" spans="1:6" x14ac:dyDescent="0.2">
      <c r="A2329" s="200" t="s">
        <v>149</v>
      </c>
      <c r="B2329" s="204">
        <v>46710070</v>
      </c>
      <c r="C2329" s="205" t="s">
        <v>2568</v>
      </c>
      <c r="D2329" s="201">
        <v>0</v>
      </c>
      <c r="E2329" s="201">
        <v>30395162.75</v>
      </c>
      <c r="F2329" s="201">
        <v>-30395162.75</v>
      </c>
    </row>
    <row r="2330" spans="1:6" x14ac:dyDescent="0.2">
      <c r="A2330" s="200" t="s">
        <v>149</v>
      </c>
      <c r="B2330" s="204">
        <v>46710130</v>
      </c>
      <c r="C2330" s="205" t="s">
        <v>2118</v>
      </c>
      <c r="D2330" s="201">
        <v>18000000</v>
      </c>
      <c r="E2330" s="201">
        <v>0</v>
      </c>
      <c r="F2330" s="201">
        <v>18000000</v>
      </c>
    </row>
    <row r="2331" spans="1:6" x14ac:dyDescent="0.2">
      <c r="A2331" s="200" t="s">
        <v>149</v>
      </c>
      <c r="B2331" s="204">
        <v>46710160</v>
      </c>
      <c r="C2331" s="205" t="s">
        <v>2119</v>
      </c>
      <c r="D2331" s="201">
        <v>0</v>
      </c>
      <c r="E2331" s="201">
        <v>556000</v>
      </c>
      <c r="F2331" s="201">
        <v>-556000</v>
      </c>
    </row>
    <row r="2332" spans="1:6" x14ac:dyDescent="0.2">
      <c r="A2332" s="200" t="s">
        <v>149</v>
      </c>
      <c r="B2332" s="204">
        <v>46710170</v>
      </c>
      <c r="C2332" s="205" t="s">
        <v>9</v>
      </c>
      <c r="D2332" s="201">
        <v>113569960</v>
      </c>
      <c r="E2332" s="201">
        <v>0</v>
      </c>
      <c r="F2332" s="201">
        <v>113569960</v>
      </c>
    </row>
    <row r="2333" spans="1:6" x14ac:dyDescent="0.2">
      <c r="A2333" s="200" t="s">
        <v>149</v>
      </c>
      <c r="B2333" s="204">
        <v>46720090</v>
      </c>
      <c r="C2333" s="205" t="s">
        <v>2018</v>
      </c>
      <c r="D2333" s="201">
        <v>5539600.8600000003</v>
      </c>
      <c r="E2333" s="201">
        <v>0</v>
      </c>
      <c r="F2333" s="201">
        <v>5539600.8600000003</v>
      </c>
    </row>
    <row r="2334" spans="1:6" x14ac:dyDescent="0.2">
      <c r="A2334" s="200" t="s">
        <v>149</v>
      </c>
      <c r="B2334" s="204">
        <v>46720110</v>
      </c>
      <c r="C2334" s="205" t="s">
        <v>12</v>
      </c>
      <c r="D2334" s="201">
        <v>1647691.26</v>
      </c>
      <c r="E2334" s="201">
        <v>0</v>
      </c>
      <c r="F2334" s="201">
        <v>1647691.26</v>
      </c>
    </row>
    <row r="2335" spans="1:6" x14ac:dyDescent="0.2">
      <c r="A2335" s="200" t="s">
        <v>149</v>
      </c>
      <c r="B2335" s="204">
        <v>46720120</v>
      </c>
      <c r="C2335" s="205" t="s">
        <v>155</v>
      </c>
      <c r="D2335" s="201">
        <v>3485232.97</v>
      </c>
      <c r="E2335" s="201">
        <v>0</v>
      </c>
      <c r="F2335" s="201">
        <v>3485232.97</v>
      </c>
    </row>
    <row r="2336" spans="1:6" x14ac:dyDescent="0.2">
      <c r="A2336" s="200" t="s">
        <v>149</v>
      </c>
      <c r="B2336" s="204">
        <v>46720130</v>
      </c>
      <c r="C2336" s="205" t="s">
        <v>2216</v>
      </c>
      <c r="D2336" s="201">
        <v>21283247</v>
      </c>
      <c r="E2336" s="201">
        <v>0</v>
      </c>
      <c r="F2336" s="201">
        <v>21283247</v>
      </c>
    </row>
    <row r="2337" spans="1:6" x14ac:dyDescent="0.2">
      <c r="A2337" s="200" t="s">
        <v>149</v>
      </c>
      <c r="B2337" s="204">
        <v>47100000</v>
      </c>
      <c r="C2337" s="205" t="s">
        <v>157</v>
      </c>
      <c r="D2337" s="201">
        <v>0</v>
      </c>
      <c r="E2337" s="201">
        <v>682.8</v>
      </c>
      <c r="F2337" s="201">
        <v>-682.8</v>
      </c>
    </row>
    <row r="2338" spans="1:6" x14ac:dyDescent="0.2">
      <c r="A2338" s="200" t="s">
        <v>149</v>
      </c>
      <c r="B2338" s="204">
        <v>48600000</v>
      </c>
      <c r="C2338" s="205" t="s">
        <v>158</v>
      </c>
      <c r="D2338" s="201">
        <v>21323082.640000001</v>
      </c>
      <c r="E2338" s="201">
        <v>0</v>
      </c>
      <c r="F2338" s="201">
        <v>21323082.640000001</v>
      </c>
    </row>
    <row r="2339" spans="1:6" x14ac:dyDescent="0.2">
      <c r="A2339" s="200" t="s">
        <v>149</v>
      </c>
      <c r="B2339" s="218">
        <v>48700000</v>
      </c>
      <c r="C2339" s="205" t="s">
        <v>1272</v>
      </c>
      <c r="D2339" s="201">
        <v>0</v>
      </c>
      <c r="E2339" s="201">
        <v>537980871.04999995</v>
      </c>
      <c r="F2339" s="201">
        <v>-537980871.04999995</v>
      </c>
    </row>
    <row r="2340" spans="1:6" x14ac:dyDescent="0.2">
      <c r="A2340" s="200" t="s">
        <v>149</v>
      </c>
      <c r="B2340" s="204">
        <v>51110000</v>
      </c>
      <c r="C2340" s="205" t="s">
        <v>337</v>
      </c>
      <c r="D2340" s="201">
        <v>9120236.0099999998</v>
      </c>
      <c r="E2340" s="201">
        <v>0</v>
      </c>
      <c r="F2340" s="201">
        <v>9120236.0099999998</v>
      </c>
    </row>
    <row r="2341" spans="1:6" x14ac:dyDescent="0.2">
      <c r="A2341" s="200" t="s">
        <v>149</v>
      </c>
      <c r="B2341" s="204">
        <v>51112000</v>
      </c>
      <c r="C2341" s="205" t="s">
        <v>2125</v>
      </c>
      <c r="D2341" s="201">
        <v>0</v>
      </c>
      <c r="E2341" s="201">
        <v>8702366.6699999999</v>
      </c>
      <c r="F2341" s="201">
        <v>-8702366.6699999999</v>
      </c>
    </row>
    <row r="2342" spans="1:6" x14ac:dyDescent="0.2">
      <c r="A2342" s="200" t="s">
        <v>149</v>
      </c>
      <c r="B2342" s="204">
        <v>51120000</v>
      </c>
      <c r="C2342" s="205" t="s">
        <v>707</v>
      </c>
      <c r="D2342" s="201">
        <v>814535182</v>
      </c>
      <c r="E2342" s="201">
        <v>0</v>
      </c>
      <c r="F2342" s="201">
        <v>814535182</v>
      </c>
    </row>
    <row r="2343" spans="1:6" x14ac:dyDescent="0.2">
      <c r="A2343" s="200" t="s">
        <v>149</v>
      </c>
      <c r="B2343" s="204">
        <v>51121000</v>
      </c>
      <c r="C2343" s="205" t="s">
        <v>2126</v>
      </c>
      <c r="D2343" s="201">
        <v>9000000</v>
      </c>
      <c r="E2343" s="201">
        <v>0</v>
      </c>
      <c r="F2343" s="201">
        <v>9000000</v>
      </c>
    </row>
    <row r="2344" spans="1:6" x14ac:dyDescent="0.2">
      <c r="A2344" s="200" t="s">
        <v>149</v>
      </c>
      <c r="B2344" s="204">
        <v>51140000</v>
      </c>
      <c r="C2344" s="205" t="s">
        <v>395</v>
      </c>
      <c r="D2344" s="201">
        <v>44124000</v>
      </c>
      <c r="E2344" s="201">
        <v>0</v>
      </c>
      <c r="F2344" s="201">
        <v>44124000</v>
      </c>
    </row>
    <row r="2345" spans="1:6" x14ac:dyDescent="0.2">
      <c r="A2345" s="200" t="s">
        <v>149</v>
      </c>
      <c r="B2345" s="204">
        <v>51211000</v>
      </c>
      <c r="C2345" s="205" t="s">
        <v>343</v>
      </c>
      <c r="D2345" s="201">
        <v>3571341.53</v>
      </c>
      <c r="E2345" s="201">
        <v>0</v>
      </c>
      <c r="F2345" s="201">
        <v>3571341.53</v>
      </c>
    </row>
    <row r="2346" spans="1:6" x14ac:dyDescent="0.2">
      <c r="A2346" s="200" t="s">
        <v>149</v>
      </c>
      <c r="B2346" s="204">
        <v>51221000</v>
      </c>
      <c r="C2346" s="205" t="s">
        <v>345</v>
      </c>
      <c r="D2346" s="201">
        <v>109266574.41</v>
      </c>
      <c r="E2346" s="201">
        <v>0</v>
      </c>
      <c r="F2346" s="201">
        <v>109266574.41</v>
      </c>
    </row>
    <row r="2347" spans="1:6" x14ac:dyDescent="0.2">
      <c r="A2347" s="200" t="s">
        <v>149</v>
      </c>
      <c r="B2347" s="204">
        <v>51231000</v>
      </c>
      <c r="C2347" s="205" t="s">
        <v>347</v>
      </c>
      <c r="D2347" s="201">
        <v>7936615.4000000004</v>
      </c>
      <c r="E2347" s="201">
        <v>0</v>
      </c>
      <c r="F2347" s="201">
        <v>7936615.4000000004</v>
      </c>
    </row>
    <row r="2348" spans="1:6" x14ac:dyDescent="0.2">
      <c r="A2348" s="200" t="s">
        <v>149</v>
      </c>
      <c r="B2348" s="204">
        <v>51241000</v>
      </c>
      <c r="C2348" s="205" t="s">
        <v>159</v>
      </c>
      <c r="D2348" s="201">
        <v>7049534.79</v>
      </c>
      <c r="E2348" s="201">
        <v>0</v>
      </c>
      <c r="F2348" s="201">
        <v>7049534.79</v>
      </c>
    </row>
    <row r="2349" spans="1:6" x14ac:dyDescent="0.2">
      <c r="A2349" s="200" t="s">
        <v>149</v>
      </c>
      <c r="B2349" s="204">
        <v>53200000</v>
      </c>
      <c r="C2349" s="205" t="s">
        <v>162</v>
      </c>
      <c r="D2349" s="201">
        <v>5433058</v>
      </c>
      <c r="E2349" s="201">
        <v>0</v>
      </c>
      <c r="F2349" s="201">
        <v>5433058</v>
      </c>
    </row>
    <row r="2350" spans="1:6" x14ac:dyDescent="0.2">
      <c r="A2350" s="200" t="s">
        <v>149</v>
      </c>
      <c r="B2350" s="204">
        <v>60206000</v>
      </c>
      <c r="C2350" s="205" t="s">
        <v>368</v>
      </c>
      <c r="D2350" s="201">
        <v>358002416.77999997</v>
      </c>
      <c r="E2350" s="201">
        <v>0</v>
      </c>
      <c r="F2350" s="201">
        <v>358002416.77999997</v>
      </c>
    </row>
    <row r="2351" spans="1:6" x14ac:dyDescent="0.2">
      <c r="A2351" s="200" t="s">
        <v>149</v>
      </c>
      <c r="B2351" s="204">
        <v>60601000</v>
      </c>
      <c r="C2351" s="205" t="s">
        <v>164</v>
      </c>
      <c r="D2351" s="201">
        <v>75273</v>
      </c>
      <c r="E2351" s="201">
        <v>0</v>
      </c>
      <c r="F2351" s="201">
        <v>75273</v>
      </c>
    </row>
    <row r="2352" spans="1:6" x14ac:dyDescent="0.2">
      <c r="A2352" s="200" t="s">
        <v>149</v>
      </c>
      <c r="B2352" s="204">
        <v>60602000</v>
      </c>
      <c r="C2352" s="205" t="s">
        <v>165</v>
      </c>
      <c r="D2352" s="201">
        <v>1464157888.8199999</v>
      </c>
      <c r="E2352" s="201">
        <v>0</v>
      </c>
      <c r="F2352" s="201">
        <v>1464157888.8199999</v>
      </c>
    </row>
    <row r="2353" spans="1:6" x14ac:dyDescent="0.2">
      <c r="A2353" s="200" t="s">
        <v>149</v>
      </c>
      <c r="B2353" s="204">
        <v>60603000</v>
      </c>
      <c r="C2353" s="205" t="s">
        <v>380</v>
      </c>
      <c r="D2353" s="201">
        <v>3112149.96</v>
      </c>
      <c r="E2353" s="201">
        <v>0</v>
      </c>
      <c r="F2353" s="201">
        <v>3112149.96</v>
      </c>
    </row>
    <row r="2354" spans="1:6" x14ac:dyDescent="0.2">
      <c r="A2354" s="200" t="s">
        <v>149</v>
      </c>
      <c r="B2354" s="204">
        <v>60604000</v>
      </c>
      <c r="C2354" s="205" t="s">
        <v>166</v>
      </c>
      <c r="D2354" s="201">
        <v>815088</v>
      </c>
      <c r="E2354" s="201">
        <v>0</v>
      </c>
      <c r="F2354" s="201">
        <v>815088</v>
      </c>
    </row>
    <row r="2355" spans="1:6" x14ac:dyDescent="0.2">
      <c r="A2355" s="200" t="s">
        <v>149</v>
      </c>
      <c r="B2355" s="204">
        <v>60605000</v>
      </c>
      <c r="C2355" s="205" t="s">
        <v>167</v>
      </c>
      <c r="D2355" s="201">
        <v>32431864.920000002</v>
      </c>
      <c r="E2355" s="201">
        <v>0</v>
      </c>
      <c r="F2355" s="201">
        <v>32431864.920000002</v>
      </c>
    </row>
    <row r="2356" spans="1:6" x14ac:dyDescent="0.2">
      <c r="A2356" s="200" t="s">
        <v>149</v>
      </c>
      <c r="B2356" s="204">
        <v>60607000</v>
      </c>
      <c r="C2356" s="205" t="s">
        <v>168</v>
      </c>
      <c r="D2356" s="201">
        <v>4026030.77</v>
      </c>
      <c r="E2356" s="201">
        <v>0</v>
      </c>
      <c r="F2356" s="201">
        <v>4026030.77</v>
      </c>
    </row>
    <row r="2357" spans="1:6" x14ac:dyDescent="0.2">
      <c r="A2357" s="200" t="s">
        <v>149</v>
      </c>
      <c r="B2357" s="204">
        <v>60608000</v>
      </c>
      <c r="C2357" s="205" t="s">
        <v>170</v>
      </c>
      <c r="D2357" s="201">
        <v>4059237</v>
      </c>
      <c r="E2357" s="201">
        <v>0</v>
      </c>
      <c r="F2357" s="201">
        <v>4059237</v>
      </c>
    </row>
    <row r="2358" spans="1:6" x14ac:dyDescent="0.2">
      <c r="A2358" s="200" t="s">
        <v>149</v>
      </c>
      <c r="B2358" s="204">
        <v>61110000</v>
      </c>
      <c r="C2358" s="205" t="s">
        <v>473</v>
      </c>
      <c r="D2358" s="201">
        <v>625877261.20000005</v>
      </c>
      <c r="E2358" s="201">
        <v>0</v>
      </c>
      <c r="F2358" s="201">
        <v>625877261.20000005</v>
      </c>
    </row>
    <row r="2359" spans="1:6" x14ac:dyDescent="0.2">
      <c r="A2359" s="200" t="s">
        <v>149</v>
      </c>
      <c r="B2359" s="204">
        <v>61302000</v>
      </c>
      <c r="C2359" s="205" t="s">
        <v>175</v>
      </c>
      <c r="D2359" s="201">
        <v>30505501.289999999</v>
      </c>
      <c r="E2359" s="201">
        <v>0</v>
      </c>
      <c r="F2359" s="201">
        <v>30505501.289999999</v>
      </c>
    </row>
    <row r="2360" spans="1:6" x14ac:dyDescent="0.2">
      <c r="A2360" s="200" t="s">
        <v>149</v>
      </c>
      <c r="B2360" s="204">
        <v>61500000</v>
      </c>
      <c r="C2360" s="205" t="s">
        <v>409</v>
      </c>
      <c r="D2360" s="201">
        <v>1364425.6</v>
      </c>
      <c r="E2360" s="201">
        <v>0</v>
      </c>
      <c r="F2360" s="201">
        <v>1364425.6</v>
      </c>
    </row>
    <row r="2361" spans="1:6" x14ac:dyDescent="0.2">
      <c r="A2361" s="200" t="s">
        <v>149</v>
      </c>
      <c r="B2361" s="204">
        <v>61501000</v>
      </c>
      <c r="C2361" s="205" t="s">
        <v>480</v>
      </c>
      <c r="D2361" s="201">
        <v>4869</v>
      </c>
      <c r="E2361" s="201">
        <v>0</v>
      </c>
      <c r="F2361" s="201">
        <v>4869</v>
      </c>
    </row>
    <row r="2362" spans="1:6" x14ac:dyDescent="0.2">
      <c r="A2362" s="200" t="s">
        <v>149</v>
      </c>
      <c r="B2362" s="204">
        <v>61502000</v>
      </c>
      <c r="C2362" s="205" t="s">
        <v>180</v>
      </c>
      <c r="D2362" s="201">
        <v>2050931.02</v>
      </c>
      <c r="E2362" s="201">
        <v>0</v>
      </c>
      <c r="F2362" s="201">
        <v>2050931.02</v>
      </c>
    </row>
    <row r="2363" spans="1:6" x14ac:dyDescent="0.2">
      <c r="A2363" s="200" t="s">
        <v>149</v>
      </c>
      <c r="B2363" s="204">
        <v>61503000</v>
      </c>
      <c r="C2363" s="205" t="s">
        <v>481</v>
      </c>
      <c r="D2363" s="201">
        <v>355005178.88999999</v>
      </c>
      <c r="E2363" s="201">
        <v>0</v>
      </c>
      <c r="F2363" s="201">
        <v>355005178.88999999</v>
      </c>
    </row>
    <row r="2364" spans="1:6" x14ac:dyDescent="0.2">
      <c r="A2364" s="200" t="s">
        <v>149</v>
      </c>
      <c r="B2364" s="204">
        <v>61601000</v>
      </c>
      <c r="C2364" s="205" t="s">
        <v>417</v>
      </c>
      <c r="D2364" s="201">
        <v>40229218.020000003</v>
      </c>
      <c r="E2364" s="201">
        <v>0</v>
      </c>
      <c r="F2364" s="201">
        <v>40229218.020000003</v>
      </c>
    </row>
    <row r="2365" spans="1:6" x14ac:dyDescent="0.2">
      <c r="A2365" s="200" t="s">
        <v>149</v>
      </c>
      <c r="B2365" s="204">
        <v>61602000</v>
      </c>
      <c r="C2365" s="205" t="s">
        <v>488</v>
      </c>
      <c r="D2365" s="201">
        <v>61985626.079999998</v>
      </c>
      <c r="E2365" s="201">
        <v>0</v>
      </c>
      <c r="F2365" s="201">
        <v>61985626.079999998</v>
      </c>
    </row>
    <row r="2366" spans="1:6" x14ac:dyDescent="0.2">
      <c r="A2366" s="200" t="s">
        <v>149</v>
      </c>
      <c r="B2366" s="204">
        <v>61603000</v>
      </c>
      <c r="C2366" s="205" t="s">
        <v>1598</v>
      </c>
      <c r="D2366" s="201">
        <v>7944090</v>
      </c>
      <c r="E2366" s="201">
        <v>0</v>
      </c>
      <c r="F2366" s="201">
        <v>7944090</v>
      </c>
    </row>
    <row r="2367" spans="1:6" x14ac:dyDescent="0.2">
      <c r="A2367" s="200" t="s">
        <v>149</v>
      </c>
      <c r="B2367" s="204">
        <v>61604000</v>
      </c>
      <c r="C2367" s="205" t="s">
        <v>183</v>
      </c>
      <c r="D2367" s="201">
        <v>88489.38</v>
      </c>
      <c r="E2367" s="201">
        <v>0</v>
      </c>
      <c r="F2367" s="201">
        <v>88489.38</v>
      </c>
    </row>
    <row r="2368" spans="1:6" x14ac:dyDescent="0.2">
      <c r="A2368" s="200" t="s">
        <v>149</v>
      </c>
      <c r="B2368" s="204">
        <v>61801000</v>
      </c>
      <c r="C2368" s="205" t="s">
        <v>492</v>
      </c>
      <c r="D2368" s="201">
        <v>19623</v>
      </c>
      <c r="E2368" s="201">
        <v>0</v>
      </c>
      <c r="F2368" s="201">
        <v>19623</v>
      </c>
    </row>
    <row r="2369" spans="1:6" x14ac:dyDescent="0.2">
      <c r="A2369" s="200" t="s">
        <v>149</v>
      </c>
      <c r="B2369" s="204">
        <v>61802000</v>
      </c>
      <c r="C2369" s="205" t="s">
        <v>494</v>
      </c>
      <c r="D2369" s="201">
        <v>1866992</v>
      </c>
      <c r="E2369" s="201">
        <v>0</v>
      </c>
      <c r="F2369" s="201">
        <v>1866992</v>
      </c>
    </row>
    <row r="2370" spans="1:6" x14ac:dyDescent="0.2">
      <c r="A2370" s="200" t="s">
        <v>149</v>
      </c>
      <c r="B2370" s="204">
        <v>62100000</v>
      </c>
      <c r="C2370" s="205" t="s">
        <v>422</v>
      </c>
      <c r="D2370" s="201">
        <v>14561296</v>
      </c>
      <c r="E2370" s="201">
        <v>0</v>
      </c>
      <c r="F2370" s="201">
        <v>14561296</v>
      </c>
    </row>
    <row r="2371" spans="1:6" x14ac:dyDescent="0.2">
      <c r="A2371" s="200" t="s">
        <v>149</v>
      </c>
      <c r="B2371" s="204">
        <v>62102000</v>
      </c>
      <c r="C2371" s="205" t="s">
        <v>498</v>
      </c>
      <c r="D2371" s="201">
        <v>1082254</v>
      </c>
      <c r="E2371" s="201">
        <v>0</v>
      </c>
      <c r="F2371" s="201">
        <v>1082254</v>
      </c>
    </row>
    <row r="2372" spans="1:6" x14ac:dyDescent="0.2">
      <c r="A2372" s="200" t="s">
        <v>149</v>
      </c>
      <c r="B2372" s="204">
        <v>62201000</v>
      </c>
      <c r="C2372" s="205" t="s">
        <v>503</v>
      </c>
      <c r="D2372" s="201">
        <v>64303846</v>
      </c>
      <c r="E2372" s="201">
        <v>0</v>
      </c>
      <c r="F2372" s="201">
        <v>64303846</v>
      </c>
    </row>
    <row r="2373" spans="1:6" x14ac:dyDescent="0.2">
      <c r="A2373" s="200" t="s">
        <v>149</v>
      </c>
      <c r="B2373" s="204">
        <v>62203000</v>
      </c>
      <c r="C2373" s="205" t="s">
        <v>507</v>
      </c>
      <c r="D2373" s="201">
        <v>11787628</v>
      </c>
      <c r="E2373" s="201">
        <v>0</v>
      </c>
      <c r="F2373" s="201">
        <v>11787628</v>
      </c>
    </row>
    <row r="2374" spans="1:6" x14ac:dyDescent="0.2">
      <c r="A2374" s="200" t="s">
        <v>149</v>
      </c>
      <c r="B2374" s="204">
        <v>62301000</v>
      </c>
      <c r="C2374" s="205" t="s">
        <v>191</v>
      </c>
      <c r="D2374" s="201">
        <v>6933144</v>
      </c>
      <c r="E2374" s="201">
        <v>0</v>
      </c>
      <c r="F2374" s="201">
        <v>6933144</v>
      </c>
    </row>
    <row r="2375" spans="1:6" x14ac:dyDescent="0.2">
      <c r="A2375" s="200" t="s">
        <v>149</v>
      </c>
      <c r="B2375" s="204">
        <v>62302000</v>
      </c>
      <c r="C2375" s="205" t="s">
        <v>516</v>
      </c>
      <c r="D2375" s="201">
        <v>364449</v>
      </c>
      <c r="E2375" s="201">
        <v>0</v>
      </c>
      <c r="F2375" s="201">
        <v>364449</v>
      </c>
    </row>
    <row r="2376" spans="1:6" x14ac:dyDescent="0.2">
      <c r="A2376" s="200" t="s">
        <v>149</v>
      </c>
      <c r="B2376" s="204">
        <v>62303000</v>
      </c>
      <c r="C2376" s="205" t="s">
        <v>517</v>
      </c>
      <c r="D2376" s="201">
        <v>2663514</v>
      </c>
      <c r="E2376" s="201">
        <v>0</v>
      </c>
      <c r="F2376" s="201">
        <v>2663514</v>
      </c>
    </row>
    <row r="2377" spans="1:6" x14ac:dyDescent="0.2">
      <c r="A2377" s="200" t="s">
        <v>149</v>
      </c>
      <c r="B2377" s="204">
        <v>62304000</v>
      </c>
      <c r="C2377" s="205" t="s">
        <v>518</v>
      </c>
      <c r="D2377" s="201">
        <v>1499973</v>
      </c>
      <c r="E2377" s="201">
        <v>0</v>
      </c>
      <c r="F2377" s="201">
        <v>1499973</v>
      </c>
    </row>
    <row r="2378" spans="1:6" x14ac:dyDescent="0.2">
      <c r="A2378" s="200" t="s">
        <v>149</v>
      </c>
      <c r="B2378" s="204">
        <v>62400000</v>
      </c>
      <c r="C2378" s="205" t="s">
        <v>2148</v>
      </c>
      <c r="D2378" s="201">
        <v>74666666.659999996</v>
      </c>
      <c r="E2378" s="201">
        <v>0</v>
      </c>
      <c r="F2378" s="201">
        <v>74666666.659999996</v>
      </c>
    </row>
    <row r="2379" spans="1:6" x14ac:dyDescent="0.2">
      <c r="A2379" s="200" t="s">
        <v>149</v>
      </c>
      <c r="B2379" s="204">
        <v>62501000</v>
      </c>
      <c r="C2379" s="205" t="s">
        <v>195</v>
      </c>
      <c r="D2379" s="201">
        <v>95088348.519999996</v>
      </c>
      <c r="E2379" s="201">
        <v>0</v>
      </c>
      <c r="F2379" s="201">
        <v>95088348.519999996</v>
      </c>
    </row>
    <row r="2380" spans="1:6" x14ac:dyDescent="0.2">
      <c r="A2380" s="200" t="s">
        <v>149</v>
      </c>
      <c r="B2380" s="204">
        <v>62503000</v>
      </c>
      <c r="C2380" s="205" t="s">
        <v>195</v>
      </c>
      <c r="D2380" s="201">
        <v>43032765</v>
      </c>
      <c r="E2380" s="201">
        <v>0</v>
      </c>
      <c r="F2380" s="201">
        <v>43032765</v>
      </c>
    </row>
    <row r="2381" spans="1:6" x14ac:dyDescent="0.2">
      <c r="A2381" s="200" t="s">
        <v>149</v>
      </c>
      <c r="B2381" s="204">
        <v>62504000</v>
      </c>
      <c r="C2381" s="205" t="s">
        <v>528</v>
      </c>
      <c r="D2381" s="201">
        <v>399026</v>
      </c>
      <c r="E2381" s="201">
        <v>0</v>
      </c>
      <c r="F2381" s="201">
        <v>399026</v>
      </c>
    </row>
    <row r="2382" spans="1:6" x14ac:dyDescent="0.2">
      <c r="A2382" s="200" t="s">
        <v>149</v>
      </c>
      <c r="B2382" s="204">
        <v>62505000</v>
      </c>
      <c r="C2382" s="205" t="s">
        <v>530</v>
      </c>
      <c r="D2382" s="201">
        <v>30579</v>
      </c>
      <c r="E2382" s="201">
        <v>0</v>
      </c>
      <c r="F2382" s="201">
        <v>30579</v>
      </c>
    </row>
    <row r="2383" spans="1:6" x14ac:dyDescent="0.2">
      <c r="A2383" s="200" t="s">
        <v>149</v>
      </c>
      <c r="B2383" s="204">
        <v>62506000</v>
      </c>
      <c r="C2383" s="205" t="s">
        <v>531</v>
      </c>
      <c r="D2383" s="201">
        <v>422932</v>
      </c>
      <c r="E2383" s="201">
        <v>0</v>
      </c>
      <c r="F2383" s="201">
        <v>422932</v>
      </c>
    </row>
    <row r="2384" spans="1:6" x14ac:dyDescent="0.2">
      <c r="A2384" s="200" t="s">
        <v>149</v>
      </c>
      <c r="B2384" s="204">
        <v>62507000</v>
      </c>
      <c r="C2384" s="205" t="s">
        <v>438</v>
      </c>
      <c r="D2384" s="201">
        <v>7474952</v>
      </c>
      <c r="E2384" s="201">
        <v>0</v>
      </c>
      <c r="F2384" s="201">
        <v>7474952</v>
      </c>
    </row>
    <row r="2385" spans="1:6" x14ac:dyDescent="0.2">
      <c r="A2385" s="200" t="s">
        <v>149</v>
      </c>
      <c r="B2385" s="204">
        <v>62602000</v>
      </c>
      <c r="C2385" s="205" t="s">
        <v>533</v>
      </c>
      <c r="D2385" s="201">
        <v>25080128.190000001</v>
      </c>
      <c r="E2385" s="201">
        <v>0</v>
      </c>
      <c r="F2385" s="201">
        <v>25080128.190000001</v>
      </c>
    </row>
    <row r="2386" spans="1:6" x14ac:dyDescent="0.2">
      <c r="A2386" s="200" t="s">
        <v>149</v>
      </c>
      <c r="B2386" s="204">
        <v>62603000</v>
      </c>
      <c r="C2386" s="205" t="s">
        <v>534</v>
      </c>
      <c r="D2386" s="201">
        <v>80285</v>
      </c>
      <c r="E2386" s="201">
        <v>0</v>
      </c>
      <c r="F2386" s="201">
        <v>80285</v>
      </c>
    </row>
    <row r="2387" spans="1:6" x14ac:dyDescent="0.2">
      <c r="A2387" s="200" t="s">
        <v>149</v>
      </c>
      <c r="B2387" s="204">
        <v>62604000</v>
      </c>
      <c r="C2387" s="205" t="s">
        <v>535</v>
      </c>
      <c r="D2387" s="201">
        <v>207387</v>
      </c>
      <c r="E2387" s="201">
        <v>0</v>
      </c>
      <c r="F2387" s="201">
        <v>207387</v>
      </c>
    </row>
    <row r="2388" spans="1:6" x14ac:dyDescent="0.2">
      <c r="A2388" s="200" t="s">
        <v>149</v>
      </c>
      <c r="B2388" s="204">
        <v>62605000</v>
      </c>
      <c r="C2388" s="205" t="s">
        <v>748</v>
      </c>
      <c r="D2388" s="201">
        <v>117497921</v>
      </c>
      <c r="E2388" s="201">
        <v>0</v>
      </c>
      <c r="F2388" s="201">
        <v>117497921</v>
      </c>
    </row>
    <row r="2389" spans="1:6" x14ac:dyDescent="0.2">
      <c r="A2389" s="200" t="s">
        <v>149</v>
      </c>
      <c r="B2389" s="204">
        <v>62701000</v>
      </c>
      <c r="C2389" s="205" t="s">
        <v>207</v>
      </c>
      <c r="D2389" s="201">
        <v>478855.83</v>
      </c>
      <c r="E2389" s="201">
        <v>0</v>
      </c>
      <c r="F2389" s="201">
        <v>478855.83</v>
      </c>
    </row>
    <row r="2390" spans="1:6" x14ac:dyDescent="0.2">
      <c r="A2390" s="200" t="s">
        <v>149</v>
      </c>
      <c r="B2390" s="204">
        <v>62702000</v>
      </c>
      <c r="C2390" s="205" t="s">
        <v>537</v>
      </c>
      <c r="D2390" s="201">
        <v>75208.33</v>
      </c>
      <c r="E2390" s="201">
        <v>0</v>
      </c>
      <c r="F2390" s="201">
        <v>75208.33</v>
      </c>
    </row>
    <row r="2391" spans="1:6" x14ac:dyDescent="0.2">
      <c r="A2391" s="200" t="s">
        <v>149</v>
      </c>
      <c r="B2391" s="204">
        <v>62703000</v>
      </c>
      <c r="C2391" s="205" t="s">
        <v>538</v>
      </c>
      <c r="D2391" s="201">
        <v>22675666.73</v>
      </c>
      <c r="E2391" s="201">
        <v>0</v>
      </c>
      <c r="F2391" s="201">
        <v>22675666.73</v>
      </c>
    </row>
    <row r="2392" spans="1:6" x14ac:dyDescent="0.2">
      <c r="A2392" s="200" t="s">
        <v>149</v>
      </c>
      <c r="B2392" s="204">
        <v>62706000</v>
      </c>
      <c r="C2392" s="205" t="s">
        <v>209</v>
      </c>
      <c r="D2392" s="201">
        <v>471004</v>
      </c>
      <c r="E2392" s="201">
        <v>0</v>
      </c>
      <c r="F2392" s="201">
        <v>471004</v>
      </c>
    </row>
    <row r="2393" spans="1:6" x14ac:dyDescent="0.2">
      <c r="A2393" s="200" t="s">
        <v>149</v>
      </c>
      <c r="B2393" s="208">
        <v>63501000</v>
      </c>
      <c r="C2393" s="205" t="s">
        <v>465</v>
      </c>
      <c r="D2393" s="201">
        <v>198743</v>
      </c>
      <c r="E2393" s="201">
        <v>0</v>
      </c>
      <c r="F2393" s="201">
        <v>198743</v>
      </c>
    </row>
    <row r="2394" spans="1:6" x14ac:dyDescent="0.2">
      <c r="A2394" s="200" t="s">
        <v>149</v>
      </c>
      <c r="B2394" s="204">
        <v>63503000</v>
      </c>
      <c r="C2394" s="205" t="s">
        <v>213</v>
      </c>
      <c r="D2394" s="201">
        <v>28880720</v>
      </c>
      <c r="E2394" s="201">
        <v>0</v>
      </c>
      <c r="F2394" s="201">
        <v>28880720</v>
      </c>
    </row>
    <row r="2395" spans="1:6" x14ac:dyDescent="0.2">
      <c r="A2395" s="200" t="s">
        <v>149</v>
      </c>
      <c r="B2395" s="204">
        <v>63504000</v>
      </c>
      <c r="C2395" s="205" t="s">
        <v>472</v>
      </c>
      <c r="D2395" s="201">
        <v>6509011.2000000002</v>
      </c>
      <c r="E2395" s="201">
        <v>0</v>
      </c>
      <c r="F2395" s="201">
        <v>6509011.2000000002</v>
      </c>
    </row>
    <row r="2396" spans="1:6" x14ac:dyDescent="0.2">
      <c r="A2396" s="200" t="s">
        <v>149</v>
      </c>
      <c r="B2396" s="204">
        <v>63505000</v>
      </c>
      <c r="C2396" s="205" t="s">
        <v>753</v>
      </c>
      <c r="D2396" s="201">
        <v>24000</v>
      </c>
      <c r="E2396" s="201">
        <v>0</v>
      </c>
      <c r="F2396" s="201">
        <v>24000</v>
      </c>
    </row>
    <row r="2397" spans="1:6" x14ac:dyDescent="0.2">
      <c r="A2397" s="200" t="s">
        <v>149</v>
      </c>
      <c r="B2397" s="208">
        <v>63507000</v>
      </c>
      <c r="C2397" s="205" t="s">
        <v>475</v>
      </c>
      <c r="D2397" s="201">
        <v>49745034.509999998</v>
      </c>
      <c r="E2397" s="201">
        <v>0</v>
      </c>
      <c r="F2397" s="201">
        <v>49745034.509999998</v>
      </c>
    </row>
    <row r="2398" spans="1:6" x14ac:dyDescent="0.2">
      <c r="A2398" s="200" t="s">
        <v>149</v>
      </c>
      <c r="B2398" s="204">
        <v>64101000</v>
      </c>
      <c r="C2398" s="205" t="s">
        <v>216</v>
      </c>
      <c r="D2398" s="201">
        <v>948279443.47000003</v>
      </c>
      <c r="E2398" s="201">
        <v>0</v>
      </c>
      <c r="F2398" s="201">
        <v>948279443.47000003</v>
      </c>
    </row>
    <row r="2399" spans="1:6" x14ac:dyDescent="0.2">
      <c r="A2399" s="200" t="s">
        <v>149</v>
      </c>
      <c r="B2399" s="204">
        <v>64102000</v>
      </c>
      <c r="C2399" s="205" t="s">
        <v>550</v>
      </c>
      <c r="D2399" s="201">
        <v>31092461.82</v>
      </c>
      <c r="E2399" s="201">
        <v>0</v>
      </c>
      <c r="F2399" s="201">
        <v>31092461.82</v>
      </c>
    </row>
    <row r="2400" spans="1:6" x14ac:dyDescent="0.2">
      <c r="A2400" s="200" t="s">
        <v>149</v>
      </c>
      <c r="B2400" s="204">
        <v>64103000</v>
      </c>
      <c r="C2400" s="205" t="s">
        <v>551</v>
      </c>
      <c r="D2400" s="201">
        <v>23779361.600000001</v>
      </c>
      <c r="E2400" s="201">
        <v>0</v>
      </c>
      <c r="F2400" s="201">
        <v>23779361.600000001</v>
      </c>
    </row>
    <row r="2401" spans="1:6" x14ac:dyDescent="0.2">
      <c r="A2401" s="200" t="s">
        <v>149</v>
      </c>
      <c r="B2401" s="204">
        <v>64104000</v>
      </c>
      <c r="C2401" s="205" t="s">
        <v>220</v>
      </c>
      <c r="D2401" s="201">
        <v>33583259.829999998</v>
      </c>
      <c r="E2401" s="201">
        <v>0</v>
      </c>
      <c r="F2401" s="201">
        <v>33583259.829999998</v>
      </c>
    </row>
    <row r="2402" spans="1:6" x14ac:dyDescent="0.2">
      <c r="A2402" s="200" t="s">
        <v>149</v>
      </c>
      <c r="B2402" s="204">
        <v>64105000</v>
      </c>
      <c r="C2402" s="205" t="s">
        <v>552</v>
      </c>
      <c r="D2402" s="201">
        <v>4835229.7300000004</v>
      </c>
      <c r="E2402" s="201">
        <v>0</v>
      </c>
      <c r="F2402" s="201">
        <v>4835229.7300000004</v>
      </c>
    </row>
    <row r="2403" spans="1:6" x14ac:dyDescent="0.2">
      <c r="A2403" s="200" t="s">
        <v>149</v>
      </c>
      <c r="B2403" s="204">
        <v>64180000</v>
      </c>
      <c r="C2403" s="205" t="s">
        <v>553</v>
      </c>
      <c r="D2403" s="201">
        <v>124836166.99335</v>
      </c>
      <c r="E2403" s="201">
        <v>0</v>
      </c>
      <c r="F2403" s="201">
        <v>124836166.99335</v>
      </c>
    </row>
    <row r="2404" spans="1:6" x14ac:dyDescent="0.2">
      <c r="A2404" s="200" t="s">
        <v>149</v>
      </c>
      <c r="B2404" s="204">
        <v>64501000</v>
      </c>
      <c r="C2404" s="205" t="s">
        <v>483</v>
      </c>
      <c r="D2404" s="201">
        <v>98598837.159999996</v>
      </c>
      <c r="E2404" s="201">
        <v>0</v>
      </c>
      <c r="F2404" s="201">
        <v>98598837.159999996</v>
      </c>
    </row>
    <row r="2405" spans="1:6" x14ac:dyDescent="0.2">
      <c r="A2405" s="200" t="s">
        <v>149</v>
      </c>
      <c r="B2405" s="204">
        <v>64502000</v>
      </c>
      <c r="C2405" s="205" t="s">
        <v>555</v>
      </c>
      <c r="D2405" s="201">
        <v>37762323.670000002</v>
      </c>
      <c r="E2405" s="201">
        <v>0</v>
      </c>
      <c r="F2405" s="201">
        <v>37762323.670000002</v>
      </c>
    </row>
    <row r="2406" spans="1:6" x14ac:dyDescent="0.2">
      <c r="A2406" s="200" t="s">
        <v>149</v>
      </c>
      <c r="B2406" s="204">
        <v>64503000</v>
      </c>
      <c r="C2406" s="205" t="s">
        <v>759</v>
      </c>
      <c r="D2406" s="201">
        <v>47449.05</v>
      </c>
      <c r="E2406" s="201">
        <v>0</v>
      </c>
      <c r="F2406" s="201">
        <v>47449.05</v>
      </c>
    </row>
    <row r="2407" spans="1:6" x14ac:dyDescent="0.2">
      <c r="A2407" s="200" t="s">
        <v>149</v>
      </c>
      <c r="B2407" s="204">
        <v>64504000</v>
      </c>
      <c r="C2407" s="205" t="s">
        <v>486</v>
      </c>
      <c r="D2407" s="201">
        <v>7584522.9800000004</v>
      </c>
      <c r="E2407" s="201">
        <v>0</v>
      </c>
      <c r="F2407" s="201">
        <v>7584522.9800000004</v>
      </c>
    </row>
    <row r="2408" spans="1:6" x14ac:dyDescent="0.2">
      <c r="A2408" s="200" t="s">
        <v>149</v>
      </c>
      <c r="B2408" s="204">
        <v>64580000</v>
      </c>
      <c r="C2408" s="205" t="s">
        <v>758</v>
      </c>
      <c r="D2408" s="201">
        <v>65407.76</v>
      </c>
      <c r="E2408" s="201">
        <v>0</v>
      </c>
      <c r="F2408" s="201">
        <v>65407.76</v>
      </c>
    </row>
    <row r="2409" spans="1:6" x14ac:dyDescent="0.2">
      <c r="A2409" s="200" t="s">
        <v>149</v>
      </c>
      <c r="B2409" s="208">
        <v>64700000</v>
      </c>
      <c r="C2409" s="205" t="s">
        <v>223</v>
      </c>
      <c r="D2409" s="201">
        <v>0</v>
      </c>
      <c r="E2409" s="201">
        <v>196330</v>
      </c>
      <c r="F2409" s="201">
        <v>-196330</v>
      </c>
    </row>
    <row r="2410" spans="1:6" x14ac:dyDescent="0.2">
      <c r="A2410" s="200" t="s">
        <v>149</v>
      </c>
      <c r="B2410" s="204">
        <v>64800000</v>
      </c>
      <c r="C2410" s="205" t="s">
        <v>2162</v>
      </c>
      <c r="D2410" s="201">
        <v>1600751</v>
      </c>
      <c r="E2410" s="201">
        <v>0</v>
      </c>
      <c r="F2410" s="201">
        <v>1600751</v>
      </c>
    </row>
    <row r="2411" spans="1:6" x14ac:dyDescent="0.2">
      <c r="A2411" s="200" t="s">
        <v>149</v>
      </c>
      <c r="B2411" s="204">
        <v>64803000</v>
      </c>
      <c r="C2411" s="205" t="s">
        <v>558</v>
      </c>
      <c r="D2411" s="201">
        <v>500364</v>
      </c>
      <c r="E2411" s="201">
        <v>0</v>
      </c>
      <c r="F2411" s="201">
        <v>500364</v>
      </c>
    </row>
    <row r="2412" spans="1:6" x14ac:dyDescent="0.2">
      <c r="A2412" s="200" t="s">
        <v>149</v>
      </c>
      <c r="B2412" s="204">
        <v>64808000</v>
      </c>
      <c r="C2412" s="205" t="s">
        <v>491</v>
      </c>
      <c r="D2412" s="201">
        <v>2673370</v>
      </c>
      <c r="E2412" s="201">
        <v>0</v>
      </c>
      <c r="F2412" s="201">
        <v>2673370</v>
      </c>
    </row>
    <row r="2413" spans="1:6" x14ac:dyDescent="0.2">
      <c r="A2413" s="200" t="s">
        <v>149</v>
      </c>
      <c r="B2413" s="204">
        <v>65100000</v>
      </c>
      <c r="C2413" s="205" t="s">
        <v>228</v>
      </c>
      <c r="D2413" s="201">
        <v>295384</v>
      </c>
      <c r="E2413" s="201">
        <v>0</v>
      </c>
      <c r="F2413" s="201">
        <v>295384</v>
      </c>
    </row>
    <row r="2414" spans="1:6" x14ac:dyDescent="0.2">
      <c r="A2414" s="200" t="s">
        <v>149</v>
      </c>
      <c r="B2414" s="204">
        <v>65200000</v>
      </c>
      <c r="C2414" s="205" t="s">
        <v>495</v>
      </c>
      <c r="D2414" s="201">
        <v>817640748.96616602</v>
      </c>
      <c r="E2414" s="201">
        <v>0</v>
      </c>
      <c r="F2414" s="201">
        <v>817640748.96616602</v>
      </c>
    </row>
    <row r="2415" spans="1:6" x14ac:dyDescent="0.2">
      <c r="A2415" s="200" t="s">
        <v>149</v>
      </c>
      <c r="B2415" s="204">
        <v>65601000</v>
      </c>
      <c r="C2415" s="205" t="s">
        <v>561</v>
      </c>
      <c r="D2415" s="201">
        <v>200000</v>
      </c>
      <c r="E2415" s="201">
        <v>0</v>
      </c>
      <c r="F2415" s="201">
        <v>200000</v>
      </c>
    </row>
    <row r="2416" spans="1:6" x14ac:dyDescent="0.2">
      <c r="A2416" s="200" t="s">
        <v>149</v>
      </c>
      <c r="B2416" s="204">
        <v>65602000</v>
      </c>
      <c r="C2416" s="205" t="s">
        <v>229</v>
      </c>
      <c r="D2416" s="201">
        <v>36301</v>
      </c>
      <c r="E2416" s="201">
        <v>0</v>
      </c>
      <c r="F2416" s="201">
        <v>36301</v>
      </c>
    </row>
    <row r="2417" spans="1:6" x14ac:dyDescent="0.2">
      <c r="A2417" s="200" t="s">
        <v>149</v>
      </c>
      <c r="B2417" s="204">
        <v>65700000</v>
      </c>
      <c r="C2417" s="205" t="s">
        <v>766</v>
      </c>
      <c r="D2417" s="201">
        <v>134537.91</v>
      </c>
      <c r="E2417" s="201">
        <v>0</v>
      </c>
      <c r="F2417" s="201">
        <v>134537.91</v>
      </c>
    </row>
    <row r="2418" spans="1:6" x14ac:dyDescent="0.2">
      <c r="A2418" s="200" t="s">
        <v>149</v>
      </c>
      <c r="B2418" s="208">
        <v>65800000</v>
      </c>
      <c r="C2418" s="214" t="s">
        <v>497</v>
      </c>
      <c r="D2418" s="201">
        <v>2620000.0099999998</v>
      </c>
      <c r="E2418" s="201">
        <v>0</v>
      </c>
      <c r="F2418" s="201">
        <v>2620000.0099999998</v>
      </c>
    </row>
    <row r="2419" spans="1:6" x14ac:dyDescent="0.2">
      <c r="A2419" s="200" t="s">
        <v>149</v>
      </c>
      <c r="B2419" s="204">
        <v>66101000</v>
      </c>
      <c r="C2419" s="205" t="s">
        <v>767</v>
      </c>
      <c r="D2419" s="201">
        <v>17920940.32</v>
      </c>
      <c r="E2419" s="201">
        <v>0</v>
      </c>
      <c r="F2419" s="201">
        <v>17920940.32</v>
      </c>
    </row>
    <row r="2420" spans="1:6" x14ac:dyDescent="0.2">
      <c r="A2420" s="200" t="s">
        <v>149</v>
      </c>
      <c r="B2420" s="204">
        <v>66102000</v>
      </c>
      <c r="C2420" s="205" t="s">
        <v>564</v>
      </c>
      <c r="D2420" s="201">
        <v>26169881.510000002</v>
      </c>
      <c r="E2420" s="201">
        <v>0</v>
      </c>
      <c r="F2420" s="201">
        <v>26169881.510000002</v>
      </c>
    </row>
    <row r="2421" spans="1:6" x14ac:dyDescent="0.2">
      <c r="A2421" s="200" t="s">
        <v>149</v>
      </c>
      <c r="B2421" s="204">
        <v>66103000</v>
      </c>
      <c r="C2421" s="205" t="s">
        <v>565</v>
      </c>
      <c r="D2421" s="201">
        <v>266964260.75999999</v>
      </c>
      <c r="E2421" s="201">
        <v>0</v>
      </c>
      <c r="F2421" s="201">
        <v>266964260.75999999</v>
      </c>
    </row>
    <row r="2422" spans="1:6" x14ac:dyDescent="0.2">
      <c r="A2422" s="200" t="s">
        <v>149</v>
      </c>
      <c r="B2422" s="204">
        <v>66105000</v>
      </c>
      <c r="C2422" s="205" t="s">
        <v>768</v>
      </c>
      <c r="D2422" s="201">
        <v>29293632.41</v>
      </c>
      <c r="E2422" s="201">
        <v>0</v>
      </c>
      <c r="F2422" s="201">
        <v>29293632.41</v>
      </c>
    </row>
    <row r="2423" spans="1:6" x14ac:dyDescent="0.2">
      <c r="A2423" s="200" t="s">
        <v>149</v>
      </c>
      <c r="B2423" s="204">
        <v>66600000</v>
      </c>
      <c r="C2423" s="205" t="s">
        <v>232</v>
      </c>
      <c r="D2423" s="201">
        <v>32015</v>
      </c>
      <c r="E2423" s="201">
        <v>0</v>
      </c>
      <c r="F2423" s="201">
        <v>32015</v>
      </c>
    </row>
    <row r="2424" spans="1:6" x14ac:dyDescent="0.2">
      <c r="A2424" s="200" t="s">
        <v>149</v>
      </c>
      <c r="B2424" s="204">
        <v>68112000</v>
      </c>
      <c r="C2424" s="205" t="s">
        <v>511</v>
      </c>
      <c r="D2424" s="201">
        <v>2105729409.54829</v>
      </c>
      <c r="E2424" s="201">
        <v>0</v>
      </c>
      <c r="F2424" s="201">
        <v>2105729409.54829</v>
      </c>
    </row>
    <row r="2425" spans="1:6" x14ac:dyDescent="0.2">
      <c r="A2425" s="200" t="s">
        <v>149</v>
      </c>
      <c r="B2425" s="204">
        <v>69800000</v>
      </c>
      <c r="C2425" s="205" t="s">
        <v>513</v>
      </c>
      <c r="D2425" s="201">
        <v>37043340.803800002</v>
      </c>
      <c r="E2425" s="201">
        <v>0</v>
      </c>
      <c r="F2425" s="201">
        <v>37043340.803800002</v>
      </c>
    </row>
    <row r="2426" spans="1:6" x14ac:dyDescent="0.2">
      <c r="A2426" s="200" t="s">
        <v>149</v>
      </c>
      <c r="B2426" s="204">
        <v>70610000</v>
      </c>
      <c r="C2426" s="205" t="s">
        <v>2057</v>
      </c>
      <c r="D2426" s="201">
        <v>0</v>
      </c>
      <c r="E2426" s="201">
        <v>6628108450.7600002</v>
      </c>
      <c r="F2426" s="201">
        <v>-6628108450.7600002</v>
      </c>
    </row>
    <row r="2427" spans="1:6" x14ac:dyDescent="0.2">
      <c r="A2427" s="200" t="s">
        <v>149</v>
      </c>
      <c r="B2427" s="204">
        <v>70800000</v>
      </c>
      <c r="C2427" s="205" t="s">
        <v>522</v>
      </c>
      <c r="D2427" s="201">
        <v>0</v>
      </c>
      <c r="E2427" s="201">
        <v>100000</v>
      </c>
      <c r="F2427" s="201">
        <v>-100000</v>
      </c>
    </row>
    <row r="2428" spans="1:6" x14ac:dyDescent="0.2">
      <c r="A2428" s="200" t="s">
        <v>149</v>
      </c>
      <c r="B2428" s="204">
        <v>70840000</v>
      </c>
      <c r="C2428" s="205" t="s">
        <v>2218</v>
      </c>
      <c r="D2428" s="201">
        <v>0</v>
      </c>
      <c r="E2428" s="201">
        <v>716459710</v>
      </c>
      <c r="F2428" s="201">
        <v>-716459710</v>
      </c>
    </row>
    <row r="2429" spans="1:6" x14ac:dyDescent="0.2">
      <c r="A2429" s="200" t="s">
        <v>149</v>
      </c>
      <c r="B2429" s="204">
        <v>75200000</v>
      </c>
      <c r="C2429" s="205" t="s">
        <v>524</v>
      </c>
      <c r="D2429" s="201">
        <v>0</v>
      </c>
      <c r="E2429" s="201">
        <v>855584015.62</v>
      </c>
      <c r="F2429" s="201">
        <v>-855584015.62</v>
      </c>
    </row>
    <row r="2430" spans="1:6" x14ac:dyDescent="0.2">
      <c r="A2430" s="200" t="s">
        <v>149</v>
      </c>
      <c r="B2430" s="204">
        <v>75800000</v>
      </c>
      <c r="C2430" s="205" t="s">
        <v>237</v>
      </c>
      <c r="D2430" s="201">
        <v>0</v>
      </c>
      <c r="E2430" s="201">
        <v>3829089.36</v>
      </c>
      <c r="F2430" s="201">
        <v>-3829089.36</v>
      </c>
    </row>
    <row r="2431" spans="1:6" x14ac:dyDescent="0.2">
      <c r="A2431" s="200" t="s">
        <v>149</v>
      </c>
      <c r="B2431" s="204">
        <v>75810000</v>
      </c>
      <c r="C2431" s="205" t="s">
        <v>573</v>
      </c>
      <c r="D2431" s="201">
        <v>0</v>
      </c>
      <c r="E2431" s="201">
        <v>818200</v>
      </c>
      <c r="F2431" s="201">
        <v>-818200</v>
      </c>
    </row>
    <row r="2432" spans="1:6" x14ac:dyDescent="0.2">
      <c r="A2432" s="200" t="s">
        <v>149</v>
      </c>
      <c r="B2432" s="204">
        <v>75850000</v>
      </c>
      <c r="C2432" s="205" t="s">
        <v>784</v>
      </c>
      <c r="D2432" s="201">
        <v>0</v>
      </c>
      <c r="E2432" s="201">
        <v>148354.63</v>
      </c>
      <c r="F2432" s="201">
        <v>-148354.63</v>
      </c>
    </row>
    <row r="2433" spans="1:6" x14ac:dyDescent="0.2">
      <c r="A2433" s="200" t="s">
        <v>149</v>
      </c>
      <c r="B2433" s="204">
        <v>76600000</v>
      </c>
      <c r="C2433" s="205" t="s">
        <v>239</v>
      </c>
      <c r="D2433" s="201">
        <v>0</v>
      </c>
      <c r="E2433" s="201">
        <v>249078</v>
      </c>
      <c r="F2433" s="201">
        <v>-249078</v>
      </c>
    </row>
    <row r="2434" spans="1:6" x14ac:dyDescent="0.2">
      <c r="A2434" s="200" t="s">
        <v>22</v>
      </c>
      <c r="B2434" s="204">
        <v>10100000</v>
      </c>
      <c r="C2434" s="205" t="s">
        <v>43</v>
      </c>
      <c r="D2434" s="201">
        <v>0</v>
      </c>
      <c r="E2434" s="201">
        <v>1500000000</v>
      </c>
      <c r="F2434" s="201">
        <v>-1500000000</v>
      </c>
    </row>
    <row r="2435" spans="1:6" x14ac:dyDescent="0.2">
      <c r="A2435" s="200" t="s">
        <v>22</v>
      </c>
      <c r="B2435" s="204">
        <v>10620000</v>
      </c>
      <c r="C2435" s="205" t="s">
        <v>3011</v>
      </c>
      <c r="D2435" s="201">
        <v>0</v>
      </c>
      <c r="E2435" s="201">
        <v>950746700.29999995</v>
      </c>
      <c r="F2435" s="201">
        <v>-950746700.29999995</v>
      </c>
    </row>
    <row r="2436" spans="1:6" x14ac:dyDescent="0.2">
      <c r="A2436" s="200" t="s">
        <v>22</v>
      </c>
      <c r="B2436" s="204">
        <v>11000000</v>
      </c>
      <c r="C2436" s="205" t="s">
        <v>241</v>
      </c>
      <c r="D2436" s="201">
        <v>0</v>
      </c>
      <c r="E2436" s="201">
        <v>820187742.87</v>
      </c>
      <c r="F2436" s="201">
        <v>-820187742.87</v>
      </c>
    </row>
    <row r="2437" spans="1:6" x14ac:dyDescent="0.2">
      <c r="A2437" s="200" t="s">
        <v>22</v>
      </c>
      <c r="B2437" s="204">
        <v>11900000</v>
      </c>
      <c r="C2437" s="215" t="s">
        <v>1465</v>
      </c>
      <c r="D2437" s="201">
        <v>0</v>
      </c>
      <c r="E2437" s="201">
        <v>0.19</v>
      </c>
      <c r="F2437" s="201">
        <v>-0.19</v>
      </c>
    </row>
    <row r="2438" spans="1:6" x14ac:dyDescent="0.2">
      <c r="A2438" s="200" t="s">
        <v>22</v>
      </c>
      <c r="B2438" s="204">
        <v>20400000</v>
      </c>
      <c r="C2438" s="205" t="s">
        <v>47</v>
      </c>
      <c r="D2438" s="201">
        <v>3492900</v>
      </c>
      <c r="E2438" s="201">
        <v>0</v>
      </c>
      <c r="F2438" s="201">
        <v>3492900</v>
      </c>
    </row>
    <row r="2439" spans="1:6" x14ac:dyDescent="0.2">
      <c r="A2439" s="200" t="s">
        <v>22</v>
      </c>
      <c r="B2439" s="204">
        <v>21540000</v>
      </c>
      <c r="C2439" s="205" t="s">
        <v>255</v>
      </c>
      <c r="D2439" s="201">
        <v>98629757.689999998</v>
      </c>
      <c r="E2439" s="201">
        <v>0</v>
      </c>
      <c r="F2439" s="201">
        <v>98629757.689999998</v>
      </c>
    </row>
    <row r="2440" spans="1:6" x14ac:dyDescent="0.2">
      <c r="A2440" s="200" t="s">
        <v>22</v>
      </c>
      <c r="B2440" s="204">
        <v>21830000</v>
      </c>
      <c r="C2440" s="205" t="s">
        <v>53</v>
      </c>
      <c r="D2440" s="201">
        <v>326197103.02999997</v>
      </c>
      <c r="E2440" s="201">
        <v>0</v>
      </c>
      <c r="F2440" s="201">
        <v>326197103.02999997</v>
      </c>
    </row>
    <row r="2441" spans="1:6" x14ac:dyDescent="0.2">
      <c r="A2441" s="200" t="s">
        <v>22</v>
      </c>
      <c r="B2441" s="204">
        <v>21500000</v>
      </c>
      <c r="C2441" s="205" t="s">
        <v>253</v>
      </c>
      <c r="D2441" s="201">
        <v>745125444.29999995</v>
      </c>
      <c r="E2441" s="201">
        <v>0</v>
      </c>
      <c r="F2441" s="201">
        <v>745125444.29999995</v>
      </c>
    </row>
    <row r="2442" spans="1:6" x14ac:dyDescent="0.2">
      <c r="A2442" s="200" t="s">
        <v>22</v>
      </c>
      <c r="B2442" s="208">
        <v>21520000</v>
      </c>
      <c r="C2442" s="205" t="s">
        <v>256</v>
      </c>
      <c r="D2442" s="201">
        <v>3129764.67</v>
      </c>
      <c r="E2442" s="201">
        <v>0</v>
      </c>
      <c r="F2442" s="201">
        <v>3129764.67</v>
      </c>
    </row>
    <row r="2443" spans="1:6" x14ac:dyDescent="0.2">
      <c r="A2443" s="200" t="s">
        <v>22</v>
      </c>
      <c r="B2443" s="204">
        <v>21820000</v>
      </c>
      <c r="C2443" s="205" t="s">
        <v>52</v>
      </c>
      <c r="D2443" s="201">
        <v>79008336.299999997</v>
      </c>
      <c r="E2443" s="201">
        <v>0</v>
      </c>
      <c r="F2443" s="201">
        <v>79008336.299999997</v>
      </c>
    </row>
    <row r="2444" spans="1:6" x14ac:dyDescent="0.2">
      <c r="A2444" s="200" t="s">
        <v>22</v>
      </c>
      <c r="B2444" s="204">
        <v>21840000</v>
      </c>
      <c r="C2444" s="205" t="s">
        <v>54</v>
      </c>
      <c r="D2444" s="201">
        <v>64616289.270000003</v>
      </c>
      <c r="E2444" s="201">
        <v>0</v>
      </c>
      <c r="F2444" s="201">
        <v>64616289.270000003</v>
      </c>
    </row>
    <row r="2445" spans="1:6" x14ac:dyDescent="0.2">
      <c r="A2445" s="200" t="s">
        <v>22</v>
      </c>
      <c r="B2445" s="204">
        <v>27500000</v>
      </c>
      <c r="C2445" s="205" t="s">
        <v>56</v>
      </c>
      <c r="D2445" s="201">
        <v>56683774.32</v>
      </c>
      <c r="E2445" s="201">
        <v>0</v>
      </c>
      <c r="F2445" s="201">
        <v>56683774.32</v>
      </c>
    </row>
    <row r="2446" spans="1:6" x14ac:dyDescent="0.2">
      <c r="A2446" s="200" t="s">
        <v>22</v>
      </c>
      <c r="B2446" s="204">
        <v>28040000</v>
      </c>
      <c r="C2446" s="205" t="s">
        <v>265</v>
      </c>
      <c r="D2446" s="201">
        <v>0</v>
      </c>
      <c r="E2446" s="201">
        <v>3127678.13</v>
      </c>
      <c r="F2446" s="201">
        <v>-3127678.13</v>
      </c>
    </row>
    <row r="2447" spans="1:6" x14ac:dyDescent="0.2">
      <c r="A2447" s="200" t="s">
        <v>22</v>
      </c>
      <c r="B2447" s="204">
        <v>28150000</v>
      </c>
      <c r="C2447" s="205" t="s">
        <v>269</v>
      </c>
      <c r="D2447" s="201">
        <v>0</v>
      </c>
      <c r="E2447" s="201">
        <v>193457828.97</v>
      </c>
      <c r="F2447" s="201">
        <v>-193457828.97</v>
      </c>
    </row>
    <row r="2448" spans="1:6" x14ac:dyDescent="0.2">
      <c r="A2448" s="200" t="s">
        <v>22</v>
      </c>
      <c r="B2448" s="204">
        <v>28154000</v>
      </c>
      <c r="C2448" s="205" t="s">
        <v>274</v>
      </c>
      <c r="D2448" s="201">
        <v>0</v>
      </c>
      <c r="E2448" s="201">
        <v>83771034.049999997</v>
      </c>
      <c r="F2448" s="201">
        <v>-83771034.049999997</v>
      </c>
    </row>
    <row r="2449" spans="1:6" x14ac:dyDescent="0.2">
      <c r="A2449" s="200" t="s">
        <v>22</v>
      </c>
      <c r="B2449" s="204">
        <v>28182000</v>
      </c>
      <c r="C2449" s="205" t="s">
        <v>59</v>
      </c>
      <c r="D2449" s="201">
        <v>0</v>
      </c>
      <c r="E2449" s="201">
        <v>11047207.73</v>
      </c>
      <c r="F2449" s="201">
        <v>-11047207.73</v>
      </c>
    </row>
    <row r="2450" spans="1:6" x14ac:dyDescent="0.2">
      <c r="A2450" s="200" t="s">
        <v>22</v>
      </c>
      <c r="B2450" s="204">
        <v>28183000</v>
      </c>
      <c r="C2450" s="205" t="s">
        <v>60</v>
      </c>
      <c r="D2450" s="201">
        <v>0</v>
      </c>
      <c r="E2450" s="201">
        <v>185952078.27000001</v>
      </c>
      <c r="F2450" s="201">
        <v>-185952078.27000001</v>
      </c>
    </row>
    <row r="2451" spans="1:6" x14ac:dyDescent="0.2">
      <c r="A2451" s="200" t="s">
        <v>22</v>
      </c>
      <c r="B2451" s="204">
        <v>28184000</v>
      </c>
      <c r="C2451" s="205" t="s">
        <v>61</v>
      </c>
      <c r="D2451" s="201">
        <v>0</v>
      </c>
      <c r="E2451" s="201">
        <v>50512474.100000001</v>
      </c>
      <c r="F2451" s="201">
        <v>-50512474.100000001</v>
      </c>
    </row>
    <row r="2452" spans="1:6" x14ac:dyDescent="0.2">
      <c r="A2452" s="200" t="s">
        <v>22</v>
      </c>
      <c r="B2452" s="208">
        <v>35000000</v>
      </c>
      <c r="C2452" s="205" t="s">
        <v>2083</v>
      </c>
      <c r="D2452" s="201">
        <v>700000000</v>
      </c>
      <c r="E2452" s="201">
        <v>0</v>
      </c>
      <c r="F2452" s="201">
        <v>700000000</v>
      </c>
    </row>
    <row r="2453" spans="1:6" x14ac:dyDescent="0.2">
      <c r="A2453" s="200" t="s">
        <v>41</v>
      </c>
      <c r="B2453" s="208">
        <v>37100000</v>
      </c>
      <c r="C2453" s="205" t="s">
        <v>615</v>
      </c>
      <c r="D2453" s="201">
        <v>7544593164.5900002</v>
      </c>
      <c r="E2453" s="201">
        <v>0</v>
      </c>
      <c r="F2453" s="201">
        <v>7544593164.5900002</v>
      </c>
    </row>
    <row r="2454" spans="1:6" x14ac:dyDescent="0.2">
      <c r="A2454" s="200" t="s">
        <v>22</v>
      </c>
      <c r="B2454" s="204">
        <v>40110000</v>
      </c>
      <c r="C2454" s="205" t="s">
        <v>63</v>
      </c>
      <c r="D2454" s="201">
        <v>0</v>
      </c>
      <c r="E2454" s="201">
        <v>710240166.66999996</v>
      </c>
      <c r="F2454" s="201">
        <v>-710240166.66999996</v>
      </c>
    </row>
    <row r="2455" spans="1:6" x14ac:dyDescent="0.2">
      <c r="A2455" s="200" t="s">
        <v>22</v>
      </c>
      <c r="B2455" s="204">
        <v>40120000</v>
      </c>
      <c r="C2455" s="205" t="s">
        <v>65</v>
      </c>
      <c r="D2455" s="201">
        <v>0</v>
      </c>
      <c r="E2455" s="201">
        <v>1722367992.8499999</v>
      </c>
      <c r="F2455" s="201">
        <v>-1722367992.8499999</v>
      </c>
    </row>
    <row r="2456" spans="1:6" x14ac:dyDescent="0.2">
      <c r="A2456" s="200" t="s">
        <v>22</v>
      </c>
      <c r="B2456" s="204">
        <v>40300000</v>
      </c>
      <c r="C2456" s="205" t="s">
        <v>2086</v>
      </c>
      <c r="D2456" s="201">
        <v>0</v>
      </c>
      <c r="E2456" s="201">
        <v>184384943</v>
      </c>
      <c r="F2456" s="201">
        <v>-184384943</v>
      </c>
    </row>
    <row r="2457" spans="1:6" x14ac:dyDescent="0.2">
      <c r="A2457" s="200" t="s">
        <v>22</v>
      </c>
      <c r="B2457" s="204">
        <v>40310000</v>
      </c>
      <c r="C2457" s="205" t="s">
        <v>280</v>
      </c>
      <c r="D2457" s="201">
        <v>584240457.38</v>
      </c>
      <c r="E2457" s="201">
        <v>0</v>
      </c>
      <c r="F2457" s="201">
        <v>584240457.38</v>
      </c>
    </row>
    <row r="2458" spans="1:6" x14ac:dyDescent="0.2">
      <c r="A2458" s="200" t="s">
        <v>22</v>
      </c>
      <c r="B2458" s="204">
        <v>40320000</v>
      </c>
      <c r="C2458" s="205" t="s">
        <v>288</v>
      </c>
      <c r="D2458" s="201">
        <v>23441114.300000001</v>
      </c>
      <c r="E2458" s="201">
        <v>0</v>
      </c>
      <c r="F2458" s="201">
        <v>23441114.300000001</v>
      </c>
    </row>
    <row r="2459" spans="1:6" x14ac:dyDescent="0.2">
      <c r="A2459" s="200" t="s">
        <v>22</v>
      </c>
      <c r="B2459" s="208">
        <v>40400000</v>
      </c>
      <c r="C2459" s="205" t="s">
        <v>283</v>
      </c>
      <c r="D2459" s="201">
        <v>0</v>
      </c>
      <c r="E2459" s="201">
        <v>160800000</v>
      </c>
      <c r="F2459" s="201">
        <v>-160800000</v>
      </c>
    </row>
    <row r="2460" spans="1:6" x14ac:dyDescent="0.2">
      <c r="A2460" s="200" t="s">
        <v>22</v>
      </c>
      <c r="B2460" s="208">
        <v>40810000</v>
      </c>
      <c r="C2460" s="205" t="s">
        <v>68</v>
      </c>
      <c r="D2460" s="201">
        <v>0</v>
      </c>
      <c r="E2460" s="201">
        <v>154397502.62180001</v>
      </c>
      <c r="F2460" s="201">
        <v>-154397502.62180001</v>
      </c>
    </row>
    <row r="2461" spans="1:6" x14ac:dyDescent="0.2">
      <c r="A2461" s="200" t="s">
        <v>22</v>
      </c>
      <c r="B2461" s="204">
        <v>41100000</v>
      </c>
      <c r="C2461" s="205" t="s">
        <v>70</v>
      </c>
      <c r="D2461" s="201">
        <v>898155502.73099995</v>
      </c>
      <c r="E2461" s="201">
        <v>0</v>
      </c>
      <c r="F2461" s="201">
        <v>898155502.73099995</v>
      </c>
    </row>
    <row r="2462" spans="1:6" x14ac:dyDescent="0.2">
      <c r="A2462" s="200" t="s">
        <v>22</v>
      </c>
      <c r="B2462" s="204">
        <v>41310000</v>
      </c>
      <c r="C2462" s="205" t="s">
        <v>290</v>
      </c>
      <c r="D2462" s="201">
        <v>544841270.46000004</v>
      </c>
      <c r="E2462" s="201">
        <v>0</v>
      </c>
      <c r="F2462" s="201">
        <v>544841270.46000004</v>
      </c>
    </row>
    <row r="2463" spans="1:6" x14ac:dyDescent="0.2">
      <c r="A2463" s="200" t="s">
        <v>22</v>
      </c>
      <c r="B2463" s="204">
        <v>41600000</v>
      </c>
      <c r="C2463" s="205" t="s">
        <v>291</v>
      </c>
      <c r="D2463" s="201">
        <v>191319958.19999999</v>
      </c>
      <c r="E2463" s="201">
        <v>0</v>
      </c>
      <c r="F2463" s="201">
        <v>191319958.19999999</v>
      </c>
    </row>
    <row r="2464" spans="1:6" x14ac:dyDescent="0.2">
      <c r="A2464" s="200" t="s">
        <v>22</v>
      </c>
      <c r="B2464" s="204">
        <v>41800000</v>
      </c>
      <c r="C2464" s="205" t="s">
        <v>2227</v>
      </c>
      <c r="D2464" s="201">
        <v>1751106943.3199999</v>
      </c>
      <c r="E2464" s="201">
        <v>0</v>
      </c>
      <c r="F2464" s="201">
        <v>1751106943.3199999</v>
      </c>
    </row>
    <row r="2465" spans="1:6" x14ac:dyDescent="0.2">
      <c r="A2465" s="200" t="s">
        <v>22</v>
      </c>
      <c r="B2465" s="208">
        <v>42510000</v>
      </c>
      <c r="C2465" s="205" t="s">
        <v>73</v>
      </c>
      <c r="D2465" s="201">
        <v>2702000</v>
      </c>
      <c r="E2465" s="201">
        <v>0</v>
      </c>
      <c r="F2465" s="201">
        <v>2702000</v>
      </c>
    </row>
    <row r="2466" spans="1:6" x14ac:dyDescent="0.2">
      <c r="A2466" s="200" t="s">
        <v>22</v>
      </c>
      <c r="B2466" s="204">
        <v>42520000</v>
      </c>
      <c r="C2466" s="205" t="s">
        <v>298</v>
      </c>
      <c r="D2466" s="201">
        <v>675500</v>
      </c>
      <c r="E2466" s="201">
        <v>0</v>
      </c>
      <c r="F2466" s="201">
        <v>675500</v>
      </c>
    </row>
    <row r="2467" spans="1:6" x14ac:dyDescent="0.2">
      <c r="A2467" s="200" t="s">
        <v>22</v>
      </c>
      <c r="B2467" s="204">
        <v>42800000</v>
      </c>
      <c r="C2467" s="205" t="s">
        <v>300</v>
      </c>
      <c r="D2467" s="201">
        <v>0</v>
      </c>
      <c r="E2467" s="201">
        <v>70759326</v>
      </c>
      <c r="F2467" s="201">
        <v>-70759326</v>
      </c>
    </row>
    <row r="2468" spans="1:6" x14ac:dyDescent="0.2">
      <c r="A2468" s="200" t="s">
        <v>22</v>
      </c>
      <c r="B2468" s="204">
        <v>43100000</v>
      </c>
      <c r="C2468" s="205" t="s">
        <v>77</v>
      </c>
      <c r="D2468" s="201">
        <v>0</v>
      </c>
      <c r="E2468" s="201">
        <v>12363660.609999999</v>
      </c>
      <c r="F2468" s="201">
        <v>-12363660.609999999</v>
      </c>
    </row>
    <row r="2469" spans="1:6" x14ac:dyDescent="0.2">
      <c r="A2469" s="200" t="s">
        <v>22</v>
      </c>
      <c r="B2469" s="204">
        <v>43200000</v>
      </c>
      <c r="C2469" s="205" t="s">
        <v>79</v>
      </c>
      <c r="D2469" s="201">
        <v>0</v>
      </c>
      <c r="E2469" s="201">
        <v>4113921.4</v>
      </c>
      <c r="F2469" s="201">
        <v>-4113921.4</v>
      </c>
    </row>
    <row r="2470" spans="1:6" x14ac:dyDescent="0.2">
      <c r="A2470" s="200" t="s">
        <v>22</v>
      </c>
      <c r="B2470" s="204">
        <v>43300000</v>
      </c>
      <c r="C2470" s="205" t="s">
        <v>80</v>
      </c>
      <c r="D2470" s="201">
        <v>0</v>
      </c>
      <c r="E2470" s="201">
        <v>705145.9</v>
      </c>
      <c r="F2470" s="201">
        <v>-705145.9</v>
      </c>
    </row>
    <row r="2471" spans="1:6" x14ac:dyDescent="0.2">
      <c r="A2471" s="200" t="s">
        <v>22</v>
      </c>
      <c r="B2471" s="204">
        <v>43400000</v>
      </c>
      <c r="C2471" s="205" t="s">
        <v>81</v>
      </c>
      <c r="D2471" s="201">
        <v>0</v>
      </c>
      <c r="E2471" s="201">
        <v>150000</v>
      </c>
      <c r="F2471" s="201">
        <v>-150000</v>
      </c>
    </row>
    <row r="2472" spans="1:6" x14ac:dyDescent="0.2">
      <c r="A2472" s="200" t="s">
        <v>22</v>
      </c>
      <c r="B2472" s="204">
        <v>43860000</v>
      </c>
      <c r="C2472" s="205" t="s">
        <v>302</v>
      </c>
      <c r="D2472" s="201">
        <v>7032688.7699999996</v>
      </c>
      <c r="E2472" s="201">
        <v>0</v>
      </c>
      <c r="F2472" s="201">
        <v>7032688.7699999996</v>
      </c>
    </row>
    <row r="2473" spans="1:6" x14ac:dyDescent="0.2">
      <c r="A2473" s="200" t="s">
        <v>22</v>
      </c>
      <c r="B2473" s="204">
        <v>44100000</v>
      </c>
      <c r="C2473" s="205" t="s">
        <v>82</v>
      </c>
      <c r="D2473" s="201">
        <v>0</v>
      </c>
      <c r="E2473" s="201">
        <v>11144166.58</v>
      </c>
      <c r="F2473" s="201">
        <v>-11144166.58</v>
      </c>
    </row>
    <row r="2474" spans="1:6" x14ac:dyDescent="0.2">
      <c r="A2474" s="200" t="s">
        <v>22</v>
      </c>
      <c r="B2474" s="204">
        <v>44300000</v>
      </c>
      <c r="C2474" s="205" t="s">
        <v>305</v>
      </c>
      <c r="D2474" s="201">
        <v>34440900.770000003</v>
      </c>
      <c r="E2474" s="201">
        <v>0</v>
      </c>
      <c r="F2474" s="201">
        <v>34440900.770000003</v>
      </c>
    </row>
    <row r="2475" spans="1:6" x14ac:dyDescent="0.2">
      <c r="A2475" s="200" t="s">
        <v>22</v>
      </c>
      <c r="B2475" s="204">
        <v>44311000</v>
      </c>
      <c r="C2475" s="205" t="s">
        <v>2232</v>
      </c>
      <c r="D2475" s="201">
        <v>36904315</v>
      </c>
      <c r="E2475" s="201">
        <v>0</v>
      </c>
      <c r="F2475" s="201">
        <v>36904315</v>
      </c>
    </row>
    <row r="2476" spans="1:6" x14ac:dyDescent="0.2">
      <c r="A2476" s="200" t="s">
        <v>22</v>
      </c>
      <c r="B2476" s="204">
        <v>44400000</v>
      </c>
      <c r="C2476" s="205" t="s">
        <v>307</v>
      </c>
      <c r="D2476" s="201">
        <v>0</v>
      </c>
      <c r="E2476" s="201">
        <v>3408894.02</v>
      </c>
      <c r="F2476" s="201">
        <v>-3408894.02</v>
      </c>
    </row>
    <row r="2477" spans="1:6" x14ac:dyDescent="0.2">
      <c r="A2477" s="200" t="s">
        <v>22</v>
      </c>
      <c r="B2477" s="208">
        <v>44411000</v>
      </c>
      <c r="C2477" s="205" t="s">
        <v>84</v>
      </c>
      <c r="D2477" s="201">
        <v>0</v>
      </c>
      <c r="E2477" s="201">
        <v>97402.1</v>
      </c>
      <c r="F2477" s="201">
        <v>-97402.1</v>
      </c>
    </row>
    <row r="2478" spans="1:6" x14ac:dyDescent="0.2">
      <c r="A2478" s="200" t="s">
        <v>22</v>
      </c>
      <c r="B2478" s="204">
        <v>44412000</v>
      </c>
      <c r="C2478" s="205" t="s">
        <v>2351</v>
      </c>
      <c r="D2478" s="201">
        <v>0</v>
      </c>
      <c r="E2478" s="201">
        <v>18906806.399999999</v>
      </c>
      <c r="F2478" s="201">
        <v>-18906806.399999999</v>
      </c>
    </row>
    <row r="2479" spans="1:6" x14ac:dyDescent="0.2">
      <c r="A2479" s="200" t="s">
        <v>22</v>
      </c>
      <c r="B2479" s="204">
        <v>44540000</v>
      </c>
      <c r="C2479" s="205" t="s">
        <v>638</v>
      </c>
      <c r="D2479" s="201">
        <v>50860867.07</v>
      </c>
      <c r="E2479" s="201">
        <v>0</v>
      </c>
      <c r="F2479" s="201">
        <v>50860867.07</v>
      </c>
    </row>
    <row r="2480" spans="1:6" x14ac:dyDescent="0.2">
      <c r="A2480" s="200" t="s">
        <v>22</v>
      </c>
      <c r="B2480" s="204">
        <v>44561000</v>
      </c>
      <c r="C2480" s="205" t="s">
        <v>2760</v>
      </c>
      <c r="D2480" s="201">
        <v>565630392.38</v>
      </c>
      <c r="E2480" s="201">
        <v>0</v>
      </c>
      <c r="F2480" s="201">
        <v>565630392.38</v>
      </c>
    </row>
    <row r="2481" spans="1:6" x14ac:dyDescent="0.2">
      <c r="A2481" s="200" t="s">
        <v>22</v>
      </c>
      <c r="B2481" s="204">
        <v>44571000</v>
      </c>
      <c r="C2481" s="205" t="s">
        <v>94</v>
      </c>
      <c r="D2481" s="201">
        <v>0</v>
      </c>
      <c r="E2481" s="201">
        <v>919406012.90999997</v>
      </c>
      <c r="F2481" s="201">
        <v>-919406012.90999997</v>
      </c>
    </row>
    <row r="2482" spans="1:6" x14ac:dyDescent="0.2">
      <c r="A2482" s="200" t="s">
        <v>22</v>
      </c>
      <c r="B2482" s="204">
        <v>45500000</v>
      </c>
      <c r="C2482" s="205" t="s">
        <v>647</v>
      </c>
      <c r="D2482" s="201">
        <v>0</v>
      </c>
      <c r="E2482" s="201">
        <v>431352</v>
      </c>
      <c r="F2482" s="201">
        <v>-431352</v>
      </c>
    </row>
    <row r="2483" spans="1:6" x14ac:dyDescent="0.2">
      <c r="A2483" s="200" t="s">
        <v>22</v>
      </c>
      <c r="B2483" s="212">
        <v>45500001</v>
      </c>
      <c r="C2483" s="205" t="s">
        <v>95</v>
      </c>
      <c r="D2483" s="201">
        <v>8060000</v>
      </c>
      <c r="E2483" s="201">
        <v>0</v>
      </c>
      <c r="F2483" s="201">
        <v>8060000</v>
      </c>
    </row>
    <row r="2484" spans="1:6" x14ac:dyDescent="0.2">
      <c r="A2484" s="200" t="s">
        <v>22</v>
      </c>
      <c r="B2484" s="208">
        <v>45500009</v>
      </c>
      <c r="C2484" s="217" t="s">
        <v>3252</v>
      </c>
      <c r="D2484" s="201">
        <v>0</v>
      </c>
      <c r="E2484" s="201">
        <v>287780000</v>
      </c>
      <c r="F2484" s="201">
        <v>-287780000</v>
      </c>
    </row>
    <row r="2485" spans="1:6" x14ac:dyDescent="0.2">
      <c r="A2485" s="200" t="s">
        <v>22</v>
      </c>
      <c r="B2485" s="204">
        <v>45530000</v>
      </c>
      <c r="C2485" s="215" t="s">
        <v>21</v>
      </c>
      <c r="D2485" s="201">
        <v>9000000</v>
      </c>
      <c r="E2485" s="201">
        <v>0</v>
      </c>
      <c r="F2485" s="201">
        <v>9000000</v>
      </c>
    </row>
    <row r="2486" spans="1:6" x14ac:dyDescent="0.2">
      <c r="A2486" s="200" t="s">
        <v>22</v>
      </c>
      <c r="B2486" s="204">
        <v>46600000</v>
      </c>
      <c r="C2486" s="205" t="s">
        <v>316</v>
      </c>
      <c r="D2486" s="201">
        <v>423500</v>
      </c>
      <c r="E2486" s="201">
        <v>0</v>
      </c>
      <c r="F2486" s="201">
        <v>423500</v>
      </c>
    </row>
    <row r="2487" spans="1:6" x14ac:dyDescent="0.2">
      <c r="A2487" s="200" t="s">
        <v>22</v>
      </c>
      <c r="B2487" s="213">
        <v>46610000</v>
      </c>
      <c r="C2487" s="205" t="s">
        <v>123</v>
      </c>
      <c r="D2487" s="201">
        <v>0</v>
      </c>
      <c r="E2487" s="201">
        <v>415620</v>
      </c>
      <c r="F2487" s="201">
        <v>-415620</v>
      </c>
    </row>
    <row r="2488" spans="1:6" x14ac:dyDescent="0.2">
      <c r="A2488" s="200" t="s">
        <v>22</v>
      </c>
      <c r="B2488" s="213">
        <v>46622000</v>
      </c>
      <c r="C2488" s="205" t="s">
        <v>121</v>
      </c>
      <c r="D2488" s="201">
        <v>0</v>
      </c>
      <c r="E2488" s="201">
        <v>325792715.79000002</v>
      </c>
      <c r="F2488" s="201">
        <v>-325792715.79000002</v>
      </c>
    </row>
    <row r="2489" spans="1:6" x14ac:dyDescent="0.2">
      <c r="A2489" s="200" t="s">
        <v>22</v>
      </c>
      <c r="B2489" s="213">
        <v>46634000</v>
      </c>
      <c r="C2489" s="205" t="s">
        <v>126</v>
      </c>
      <c r="D2489" s="201">
        <v>0</v>
      </c>
      <c r="E2489" s="201">
        <v>19392346.34</v>
      </c>
      <c r="F2489" s="201">
        <v>-19392346.34</v>
      </c>
    </row>
    <row r="2490" spans="1:6" x14ac:dyDescent="0.2">
      <c r="A2490" s="200" t="s">
        <v>22</v>
      </c>
      <c r="B2490" s="213">
        <v>46639000</v>
      </c>
      <c r="C2490" s="205" t="s">
        <v>107</v>
      </c>
      <c r="D2490" s="201">
        <v>0</v>
      </c>
      <c r="E2490" s="201">
        <v>1195000</v>
      </c>
      <c r="F2490" s="201">
        <v>-1195000</v>
      </c>
    </row>
    <row r="2491" spans="1:6" x14ac:dyDescent="0.2">
      <c r="A2491" s="200" t="s">
        <v>22</v>
      </c>
      <c r="B2491" s="204">
        <v>46700001</v>
      </c>
      <c r="C2491" s="219" t="s">
        <v>663</v>
      </c>
      <c r="D2491" s="201">
        <v>0</v>
      </c>
      <c r="E2491" s="201">
        <v>7526838.6200000001</v>
      </c>
      <c r="F2491" s="201">
        <v>-7526838.6200000001</v>
      </c>
    </row>
    <row r="2492" spans="1:6" x14ac:dyDescent="0.2">
      <c r="A2492" s="200" t="s">
        <v>22</v>
      </c>
      <c r="B2492" s="204">
        <v>46700012</v>
      </c>
      <c r="C2492" s="205" t="s">
        <v>145</v>
      </c>
      <c r="D2492" s="201">
        <v>0</v>
      </c>
      <c r="E2492" s="201">
        <v>836994.24</v>
      </c>
      <c r="F2492" s="201">
        <v>-836994.24</v>
      </c>
    </row>
    <row r="2493" spans="1:6" x14ac:dyDescent="0.2">
      <c r="A2493" s="200" t="s">
        <v>22</v>
      </c>
      <c r="B2493" s="208">
        <v>46711000</v>
      </c>
      <c r="C2493" s="205" t="s">
        <v>9</v>
      </c>
      <c r="D2493" s="201">
        <v>0</v>
      </c>
      <c r="E2493" s="201">
        <v>22211000.010000002</v>
      </c>
      <c r="F2493" s="201">
        <v>-22211000.010000002</v>
      </c>
    </row>
    <row r="2494" spans="1:6" x14ac:dyDescent="0.2">
      <c r="A2494" s="200" t="s">
        <v>22</v>
      </c>
      <c r="B2494" s="213">
        <v>46720000</v>
      </c>
      <c r="C2494" s="205" t="s">
        <v>137</v>
      </c>
      <c r="D2494" s="201">
        <v>0</v>
      </c>
      <c r="E2494" s="201">
        <v>16045727.26</v>
      </c>
      <c r="F2494" s="201">
        <v>-16045727.26</v>
      </c>
    </row>
    <row r="2495" spans="1:6" x14ac:dyDescent="0.2">
      <c r="A2495" s="200" t="s">
        <v>22</v>
      </c>
      <c r="B2495" s="204">
        <v>46720076</v>
      </c>
      <c r="C2495" s="205" t="s">
        <v>22</v>
      </c>
      <c r="D2495" s="201">
        <v>45023405</v>
      </c>
      <c r="E2495" s="201">
        <v>0</v>
      </c>
      <c r="F2495" s="201">
        <v>45023405</v>
      </c>
    </row>
    <row r="2496" spans="1:6" x14ac:dyDescent="0.2">
      <c r="A2496" s="200" t="s">
        <v>22</v>
      </c>
      <c r="B2496" s="204">
        <v>46720079</v>
      </c>
      <c r="C2496" s="205" t="s">
        <v>149</v>
      </c>
      <c r="D2496" s="201">
        <v>0</v>
      </c>
      <c r="E2496" s="201">
        <v>4435704.4400000004</v>
      </c>
      <c r="F2496" s="201">
        <v>-4435704.4400000004</v>
      </c>
    </row>
    <row r="2497" spans="1:6" x14ac:dyDescent="0.2">
      <c r="A2497" s="200" t="s">
        <v>22</v>
      </c>
      <c r="B2497" s="204">
        <v>46720081</v>
      </c>
      <c r="C2497" s="205" t="s">
        <v>1</v>
      </c>
      <c r="D2497" s="201">
        <v>9848177.6699999999</v>
      </c>
      <c r="E2497" s="201">
        <v>0</v>
      </c>
      <c r="F2497" s="201">
        <v>9848177.6699999999</v>
      </c>
    </row>
    <row r="2498" spans="1:6" x14ac:dyDescent="0.2">
      <c r="A2498" s="200" t="s">
        <v>22</v>
      </c>
      <c r="B2498" s="204">
        <v>46720082</v>
      </c>
      <c r="C2498" s="205" t="s">
        <v>12</v>
      </c>
      <c r="D2498" s="201">
        <v>9000000</v>
      </c>
      <c r="E2498" s="201">
        <v>0</v>
      </c>
      <c r="F2498" s="201">
        <v>9000000</v>
      </c>
    </row>
    <row r="2499" spans="1:6" x14ac:dyDescent="0.2">
      <c r="A2499" s="200" t="s">
        <v>22</v>
      </c>
      <c r="B2499" s="204">
        <v>46720083</v>
      </c>
      <c r="C2499" s="205" t="s">
        <v>155</v>
      </c>
      <c r="D2499" s="201">
        <v>3951212</v>
      </c>
      <c r="E2499" s="201">
        <v>0</v>
      </c>
      <c r="F2499" s="201">
        <v>3951212</v>
      </c>
    </row>
    <row r="2500" spans="1:6" x14ac:dyDescent="0.2">
      <c r="A2500" s="200" t="s">
        <v>22</v>
      </c>
      <c r="B2500" s="204">
        <v>47100000</v>
      </c>
      <c r="C2500" s="205" t="s">
        <v>157</v>
      </c>
      <c r="D2500" s="201">
        <v>2178344796.0900002</v>
      </c>
      <c r="E2500" s="201">
        <v>0</v>
      </c>
      <c r="F2500" s="201">
        <v>2178344796.0900002</v>
      </c>
    </row>
    <row r="2501" spans="1:6" x14ac:dyDescent="0.2">
      <c r="A2501" s="200" t="s">
        <v>22</v>
      </c>
      <c r="B2501" s="204">
        <v>48600000</v>
      </c>
      <c r="C2501" s="205" t="s">
        <v>158</v>
      </c>
      <c r="D2501" s="201">
        <v>678203.21</v>
      </c>
      <c r="E2501" s="201">
        <v>0</v>
      </c>
      <c r="F2501" s="201">
        <v>678203.21</v>
      </c>
    </row>
    <row r="2502" spans="1:6" x14ac:dyDescent="0.2">
      <c r="A2502" s="200" t="s">
        <v>22</v>
      </c>
      <c r="B2502" s="204">
        <v>49100000</v>
      </c>
      <c r="C2502" s="205" t="s">
        <v>336</v>
      </c>
      <c r="D2502" s="201">
        <v>0</v>
      </c>
      <c r="E2502" s="201">
        <v>300000000</v>
      </c>
      <c r="F2502" s="201">
        <v>-300000000</v>
      </c>
    </row>
    <row r="2503" spans="1:6" x14ac:dyDescent="0.2">
      <c r="A2503" s="200" t="s">
        <v>22</v>
      </c>
      <c r="B2503" s="204">
        <v>51110000</v>
      </c>
      <c r="C2503" s="205" t="s">
        <v>337</v>
      </c>
      <c r="D2503" s="201">
        <v>1.7000004649162299E-2</v>
      </c>
      <c r="E2503" s="201">
        <v>0</v>
      </c>
      <c r="F2503" s="201">
        <v>1.7000004649162299E-2</v>
      </c>
    </row>
    <row r="2504" spans="1:6" x14ac:dyDescent="0.2">
      <c r="A2504" s="200" t="s">
        <v>22</v>
      </c>
      <c r="B2504" s="204">
        <v>51113000</v>
      </c>
      <c r="C2504" s="205" t="s">
        <v>2021</v>
      </c>
      <c r="D2504" s="201">
        <v>34406890.409999996</v>
      </c>
      <c r="E2504" s="201">
        <v>0</v>
      </c>
      <c r="F2504" s="201">
        <v>34406890.409999996</v>
      </c>
    </row>
    <row r="2505" spans="1:6" x14ac:dyDescent="0.2">
      <c r="A2505" s="200" t="s">
        <v>22</v>
      </c>
      <c r="B2505" s="204">
        <v>51130000</v>
      </c>
      <c r="C2505" s="205" t="s">
        <v>393</v>
      </c>
      <c r="D2505" s="201">
        <v>403200</v>
      </c>
      <c r="E2505" s="201">
        <v>0</v>
      </c>
      <c r="F2505" s="201">
        <v>403200</v>
      </c>
    </row>
    <row r="2506" spans="1:6" x14ac:dyDescent="0.2">
      <c r="A2506" s="200" t="s">
        <v>22</v>
      </c>
      <c r="B2506" s="204">
        <v>51211000</v>
      </c>
      <c r="C2506" s="205" t="s">
        <v>343</v>
      </c>
      <c r="D2506" s="201">
        <v>0</v>
      </c>
      <c r="E2506" s="201">
        <v>208320578.75</v>
      </c>
      <c r="F2506" s="201">
        <v>-208320578.75</v>
      </c>
    </row>
    <row r="2507" spans="1:6" x14ac:dyDescent="0.2">
      <c r="A2507" s="200" t="s">
        <v>22</v>
      </c>
      <c r="B2507" s="204">
        <v>51212000</v>
      </c>
      <c r="C2507" s="205" t="s">
        <v>2641</v>
      </c>
      <c r="D2507" s="201">
        <v>0</v>
      </c>
      <c r="E2507" s="201">
        <v>22262578.66</v>
      </c>
      <c r="F2507" s="201">
        <v>-22262578.66</v>
      </c>
    </row>
    <row r="2508" spans="1:6" x14ac:dyDescent="0.2">
      <c r="A2508" s="200" t="s">
        <v>22</v>
      </c>
      <c r="B2508" s="204">
        <v>51241000</v>
      </c>
      <c r="C2508" s="205" t="s">
        <v>159</v>
      </c>
      <c r="D2508" s="201">
        <v>0</v>
      </c>
      <c r="E2508" s="201">
        <v>165551563.91</v>
      </c>
      <c r="F2508" s="201">
        <v>-165551563.91</v>
      </c>
    </row>
    <row r="2509" spans="1:6" x14ac:dyDescent="0.2">
      <c r="A2509" s="200" t="s">
        <v>22</v>
      </c>
      <c r="B2509" s="208">
        <v>51242000</v>
      </c>
      <c r="C2509" s="214" t="s">
        <v>2356</v>
      </c>
      <c r="D2509" s="201">
        <v>0</v>
      </c>
      <c r="E2509" s="201">
        <v>288011.11499999999</v>
      </c>
      <c r="F2509" s="201">
        <v>-288011.11499999999</v>
      </c>
    </row>
    <row r="2510" spans="1:6" x14ac:dyDescent="0.2">
      <c r="A2510" s="200" t="s">
        <v>22</v>
      </c>
      <c r="B2510" s="208">
        <v>51250000</v>
      </c>
      <c r="C2510" s="214" t="s">
        <v>3265</v>
      </c>
      <c r="D2510" s="201">
        <v>5652081.8600000003</v>
      </c>
      <c r="E2510" s="201">
        <v>0</v>
      </c>
      <c r="F2510" s="201">
        <v>5652081.8600000003</v>
      </c>
    </row>
    <row r="2511" spans="1:6" x14ac:dyDescent="0.2">
      <c r="A2511" s="200" t="s">
        <v>22</v>
      </c>
      <c r="B2511" s="204">
        <v>51920000</v>
      </c>
      <c r="C2511" s="205" t="s">
        <v>408</v>
      </c>
      <c r="D2511" s="201">
        <v>0</v>
      </c>
      <c r="E2511" s="201">
        <v>1283464909.73</v>
      </c>
      <c r="F2511" s="201">
        <v>-1283464909.73</v>
      </c>
    </row>
    <row r="2512" spans="1:6" x14ac:dyDescent="0.2">
      <c r="A2512" s="200" t="s">
        <v>22</v>
      </c>
      <c r="B2512" s="204">
        <v>51950000</v>
      </c>
      <c r="C2512" s="205" t="s">
        <v>2221</v>
      </c>
      <c r="D2512" s="201">
        <v>0</v>
      </c>
      <c r="E2512" s="201">
        <v>189018423.09999999</v>
      </c>
      <c r="F2512" s="201">
        <v>-189018423.09999999</v>
      </c>
    </row>
    <row r="2513" spans="1:6" x14ac:dyDescent="0.2">
      <c r="A2513" s="200" t="s">
        <v>22</v>
      </c>
      <c r="B2513" s="204">
        <v>51960000</v>
      </c>
      <c r="C2513" s="205" t="s">
        <v>412</v>
      </c>
      <c r="D2513" s="201">
        <v>0</v>
      </c>
      <c r="E2513" s="201">
        <v>435000000</v>
      </c>
      <c r="F2513" s="201">
        <v>-435000000</v>
      </c>
    </row>
    <row r="2514" spans="1:6" x14ac:dyDescent="0.2">
      <c r="A2514" s="200" t="s">
        <v>22</v>
      </c>
      <c r="B2514" s="204">
        <v>53100000</v>
      </c>
      <c r="C2514" s="205" t="s">
        <v>3044</v>
      </c>
      <c r="D2514" s="201">
        <v>21382758.162999999</v>
      </c>
      <c r="E2514" s="201">
        <v>0</v>
      </c>
      <c r="F2514" s="201">
        <v>21382758.162999999</v>
      </c>
    </row>
    <row r="2515" spans="1:6" x14ac:dyDescent="0.2">
      <c r="A2515" s="200" t="s">
        <v>22</v>
      </c>
      <c r="B2515" s="204">
        <v>53120000</v>
      </c>
      <c r="C2515" s="205" t="s">
        <v>2259</v>
      </c>
      <c r="D2515" s="201">
        <v>0</v>
      </c>
      <c r="E2515" s="201">
        <v>5000</v>
      </c>
      <c r="F2515" s="201">
        <v>-5000</v>
      </c>
    </row>
    <row r="2516" spans="1:6" x14ac:dyDescent="0.2">
      <c r="A2516" s="200" t="s">
        <v>22</v>
      </c>
      <c r="B2516" s="204">
        <v>53150000</v>
      </c>
      <c r="C2516" s="205" t="s">
        <v>2261</v>
      </c>
      <c r="D2516" s="201">
        <v>0</v>
      </c>
      <c r="E2516" s="201">
        <v>181470441.84</v>
      </c>
      <c r="F2516" s="201">
        <v>-181470441.84</v>
      </c>
    </row>
    <row r="2517" spans="1:6" x14ac:dyDescent="0.2">
      <c r="A2517" s="200" t="s">
        <v>22</v>
      </c>
      <c r="B2517" s="204">
        <v>53200000</v>
      </c>
      <c r="C2517" s="205" t="s">
        <v>162</v>
      </c>
      <c r="D2517" s="201">
        <v>175718500</v>
      </c>
      <c r="E2517" s="201">
        <v>0</v>
      </c>
      <c r="F2517" s="201">
        <v>175718500</v>
      </c>
    </row>
    <row r="2518" spans="1:6" x14ac:dyDescent="0.2">
      <c r="A2518" s="200" t="s">
        <v>22</v>
      </c>
      <c r="B2518" s="204">
        <v>60200000</v>
      </c>
      <c r="C2518" s="205" t="s">
        <v>363</v>
      </c>
      <c r="D2518" s="201">
        <v>15597296.58</v>
      </c>
      <c r="E2518" s="201">
        <v>0</v>
      </c>
      <c r="F2518" s="201">
        <v>15597296.58</v>
      </c>
    </row>
    <row r="2519" spans="1:6" x14ac:dyDescent="0.2">
      <c r="A2519" s="200" t="s">
        <v>22</v>
      </c>
      <c r="B2519" s="204">
        <v>60204000</v>
      </c>
      <c r="C2519" s="205" t="s">
        <v>2264</v>
      </c>
      <c r="D2519" s="201">
        <v>101400</v>
      </c>
      <c r="E2519" s="201">
        <v>0</v>
      </c>
      <c r="F2519" s="201">
        <v>101400</v>
      </c>
    </row>
    <row r="2520" spans="1:6" x14ac:dyDescent="0.2">
      <c r="A2520" s="200" t="s">
        <v>22</v>
      </c>
      <c r="B2520" s="204">
        <v>60260000</v>
      </c>
      <c r="C2520" s="205" t="s">
        <v>2270</v>
      </c>
      <c r="D2520" s="201">
        <v>1544781.24</v>
      </c>
      <c r="E2520" s="201">
        <v>0</v>
      </c>
      <c r="F2520" s="201">
        <v>1544781.24</v>
      </c>
    </row>
    <row r="2521" spans="1:6" x14ac:dyDescent="0.2">
      <c r="A2521" s="200" t="s">
        <v>22</v>
      </c>
      <c r="B2521" s="208">
        <v>60305000</v>
      </c>
      <c r="C2521" s="205" t="s">
        <v>374</v>
      </c>
      <c r="D2521" s="201">
        <v>541808116.29999995</v>
      </c>
      <c r="E2521" s="201">
        <v>0</v>
      </c>
      <c r="F2521" s="201">
        <v>541808116.29999995</v>
      </c>
    </row>
    <row r="2522" spans="1:6" x14ac:dyDescent="0.2">
      <c r="A2522" s="200" t="s">
        <v>22</v>
      </c>
      <c r="B2522" s="208">
        <v>60307000</v>
      </c>
      <c r="C2522" s="205" t="s">
        <v>726</v>
      </c>
      <c r="D2522" s="201">
        <v>872437397.41999996</v>
      </c>
      <c r="E2522" s="201">
        <v>0</v>
      </c>
      <c r="F2522" s="201">
        <v>872437397.41999996</v>
      </c>
    </row>
    <row r="2523" spans="1:6" x14ac:dyDescent="0.2">
      <c r="A2523" s="200" t="s">
        <v>22</v>
      </c>
      <c r="B2523" s="213">
        <v>60500000</v>
      </c>
      <c r="C2523" s="217" t="s">
        <v>1697</v>
      </c>
      <c r="D2523" s="201">
        <v>13260311.640000001</v>
      </c>
      <c r="E2523" s="201">
        <v>0</v>
      </c>
      <c r="F2523" s="201">
        <v>13260311.640000001</v>
      </c>
    </row>
    <row r="2524" spans="1:6" x14ac:dyDescent="0.2">
      <c r="A2524" s="200" t="s">
        <v>22</v>
      </c>
      <c r="B2524" s="204">
        <v>60600000</v>
      </c>
      <c r="C2524" s="205" t="s">
        <v>376</v>
      </c>
      <c r="D2524" s="201">
        <v>176970448.05000001</v>
      </c>
      <c r="E2524" s="201">
        <v>0</v>
      </c>
      <c r="F2524" s="201">
        <v>176970448.05000001</v>
      </c>
    </row>
    <row r="2525" spans="1:6" x14ac:dyDescent="0.2">
      <c r="A2525" s="200" t="s">
        <v>22</v>
      </c>
      <c r="B2525" s="204">
        <v>60610000</v>
      </c>
      <c r="C2525" s="205" t="s">
        <v>442</v>
      </c>
      <c r="D2525" s="201">
        <v>474000</v>
      </c>
      <c r="E2525" s="201">
        <v>0</v>
      </c>
      <c r="F2525" s="201">
        <v>474000</v>
      </c>
    </row>
    <row r="2526" spans="1:6" x14ac:dyDescent="0.2">
      <c r="A2526" s="200" t="s">
        <v>22</v>
      </c>
      <c r="B2526" s="204">
        <v>60620000</v>
      </c>
      <c r="C2526" s="205" t="s">
        <v>378</v>
      </c>
      <c r="D2526" s="201">
        <v>15628430.210000001</v>
      </c>
      <c r="E2526" s="201">
        <v>0</v>
      </c>
      <c r="F2526" s="201">
        <v>15628430.210000001</v>
      </c>
    </row>
    <row r="2527" spans="1:6" x14ac:dyDescent="0.2">
      <c r="A2527" s="200" t="s">
        <v>22</v>
      </c>
      <c r="B2527" s="204">
        <v>60621000</v>
      </c>
      <c r="C2527" s="205" t="s">
        <v>379</v>
      </c>
      <c r="D2527" s="201">
        <v>272500</v>
      </c>
      <c r="E2527" s="201">
        <v>0</v>
      </c>
      <c r="F2527" s="201">
        <v>272500</v>
      </c>
    </row>
    <row r="2528" spans="1:6" x14ac:dyDescent="0.2">
      <c r="A2528" s="200" t="s">
        <v>22</v>
      </c>
      <c r="B2528" s="208">
        <v>60700000</v>
      </c>
      <c r="C2528" s="205" t="s">
        <v>389</v>
      </c>
      <c r="D2528" s="201">
        <v>292933087.05180001</v>
      </c>
      <c r="E2528" s="201">
        <v>0</v>
      </c>
      <c r="F2528" s="201">
        <v>292933087.05180001</v>
      </c>
    </row>
    <row r="2529" spans="1:6" x14ac:dyDescent="0.2">
      <c r="A2529" s="200" t="s">
        <v>22</v>
      </c>
      <c r="B2529" s="204">
        <v>60712000</v>
      </c>
      <c r="C2529" s="205" t="s">
        <v>2279</v>
      </c>
      <c r="D2529" s="201">
        <v>19000036</v>
      </c>
      <c r="E2529" s="201">
        <v>0</v>
      </c>
      <c r="F2529" s="201">
        <v>19000036</v>
      </c>
    </row>
    <row r="2530" spans="1:6" x14ac:dyDescent="0.2">
      <c r="A2530" s="200" t="s">
        <v>22</v>
      </c>
      <c r="B2530" s="204">
        <v>60720000</v>
      </c>
      <c r="C2530" s="205" t="s">
        <v>731</v>
      </c>
      <c r="D2530" s="201">
        <v>22375931.300000001</v>
      </c>
      <c r="E2530" s="201">
        <v>0</v>
      </c>
      <c r="F2530" s="201">
        <v>22375931.300000001</v>
      </c>
    </row>
    <row r="2531" spans="1:6" x14ac:dyDescent="0.2">
      <c r="A2531" s="200" t="s">
        <v>22</v>
      </c>
      <c r="B2531" s="204">
        <v>60800000</v>
      </c>
      <c r="C2531" s="205" t="s">
        <v>390</v>
      </c>
      <c r="D2531" s="201">
        <v>806536236.71000004</v>
      </c>
      <c r="E2531" s="201">
        <v>0</v>
      </c>
      <c r="F2531" s="201">
        <v>806536236.71000004</v>
      </c>
    </row>
    <row r="2532" spans="1:6" x14ac:dyDescent="0.2">
      <c r="A2532" s="200" t="s">
        <v>22</v>
      </c>
      <c r="B2532" s="204">
        <v>60809000</v>
      </c>
      <c r="C2532" s="205" t="s">
        <v>733</v>
      </c>
      <c r="D2532" s="201">
        <v>180000</v>
      </c>
      <c r="E2532" s="201">
        <v>0</v>
      </c>
      <c r="F2532" s="201">
        <v>180000</v>
      </c>
    </row>
    <row r="2533" spans="1:6" x14ac:dyDescent="0.2">
      <c r="A2533" s="200" t="s">
        <v>22</v>
      </c>
      <c r="B2533" s="204">
        <v>60810000</v>
      </c>
      <c r="C2533" s="205" t="s">
        <v>403</v>
      </c>
      <c r="D2533" s="201">
        <v>17985142</v>
      </c>
      <c r="E2533" s="201">
        <v>0</v>
      </c>
      <c r="F2533" s="201">
        <v>17985142</v>
      </c>
    </row>
    <row r="2534" spans="1:6" x14ac:dyDescent="0.2">
      <c r="A2534" s="200" t="s">
        <v>22</v>
      </c>
      <c r="B2534" s="204">
        <v>60820000</v>
      </c>
      <c r="C2534" s="205" t="s">
        <v>2286</v>
      </c>
      <c r="D2534" s="201">
        <v>7525009</v>
      </c>
      <c r="E2534" s="201">
        <v>0</v>
      </c>
      <c r="F2534" s="201">
        <v>7525009</v>
      </c>
    </row>
    <row r="2535" spans="1:6" x14ac:dyDescent="0.2">
      <c r="A2535" s="200" t="s">
        <v>22</v>
      </c>
      <c r="B2535" s="204">
        <v>60840000</v>
      </c>
      <c r="C2535" s="205" t="s">
        <v>2287</v>
      </c>
      <c r="D2535" s="201">
        <v>2019769.92</v>
      </c>
      <c r="E2535" s="201">
        <v>0</v>
      </c>
      <c r="F2535" s="201">
        <v>2019769.92</v>
      </c>
    </row>
    <row r="2536" spans="1:6" x14ac:dyDescent="0.2">
      <c r="A2536" s="200" t="s">
        <v>22</v>
      </c>
      <c r="B2536" s="204">
        <v>60850000</v>
      </c>
      <c r="C2536" s="205" t="s">
        <v>2288</v>
      </c>
      <c r="D2536" s="201">
        <v>25697165.93</v>
      </c>
      <c r="E2536" s="201">
        <v>0</v>
      </c>
      <c r="F2536" s="201">
        <v>25697165.93</v>
      </c>
    </row>
    <row r="2537" spans="1:6" x14ac:dyDescent="0.2">
      <c r="A2537" s="200" t="s">
        <v>22</v>
      </c>
      <c r="B2537" s="208">
        <v>60900000</v>
      </c>
      <c r="C2537" s="205" t="s">
        <v>471</v>
      </c>
      <c r="D2537" s="201">
        <v>0</v>
      </c>
      <c r="E2537" s="201">
        <v>1870600</v>
      </c>
      <c r="F2537" s="201">
        <v>-1870600</v>
      </c>
    </row>
    <row r="2538" spans="1:6" x14ac:dyDescent="0.2">
      <c r="A2538" s="200" t="s">
        <v>22</v>
      </c>
      <c r="B2538" s="204">
        <v>61300000</v>
      </c>
      <c r="C2538" s="205" t="s">
        <v>737</v>
      </c>
      <c r="D2538" s="201">
        <v>167162863.31</v>
      </c>
      <c r="E2538" s="201">
        <v>0</v>
      </c>
      <c r="F2538" s="201">
        <v>167162863.31</v>
      </c>
    </row>
    <row r="2539" spans="1:6" x14ac:dyDescent="0.2">
      <c r="A2539" s="200" t="s">
        <v>22</v>
      </c>
      <c r="B2539" s="204">
        <v>61500000</v>
      </c>
      <c r="C2539" s="205" t="s">
        <v>409</v>
      </c>
      <c r="D2539" s="201">
        <v>20558511.239999998</v>
      </c>
      <c r="E2539" s="201">
        <v>0</v>
      </c>
      <c r="F2539" s="201">
        <v>20558511.239999998</v>
      </c>
    </row>
    <row r="2540" spans="1:6" x14ac:dyDescent="0.2">
      <c r="A2540" s="200" t="s">
        <v>22</v>
      </c>
      <c r="B2540" s="204">
        <v>61520000</v>
      </c>
      <c r="C2540" s="205" t="s">
        <v>1403</v>
      </c>
      <c r="D2540" s="201">
        <v>87500</v>
      </c>
      <c r="E2540" s="201">
        <v>0</v>
      </c>
      <c r="F2540" s="201">
        <v>87500</v>
      </c>
    </row>
    <row r="2541" spans="1:6" x14ac:dyDescent="0.2">
      <c r="A2541" s="200" t="s">
        <v>22</v>
      </c>
      <c r="B2541" s="204">
        <v>61530000</v>
      </c>
      <c r="C2541" s="205" t="s">
        <v>2295</v>
      </c>
      <c r="D2541" s="201">
        <v>648866.67000000004</v>
      </c>
      <c r="E2541" s="201">
        <v>0</v>
      </c>
      <c r="F2541" s="201">
        <v>648866.67000000004</v>
      </c>
    </row>
    <row r="2542" spans="1:6" x14ac:dyDescent="0.2">
      <c r="A2542" s="200" t="s">
        <v>22</v>
      </c>
      <c r="B2542" s="204">
        <v>61540000</v>
      </c>
      <c r="C2542" s="205" t="s">
        <v>2296</v>
      </c>
      <c r="D2542" s="201">
        <v>1481441.95</v>
      </c>
      <c r="E2542" s="201">
        <v>0</v>
      </c>
      <c r="F2542" s="201">
        <v>1481441.95</v>
      </c>
    </row>
    <row r="2543" spans="1:6" x14ac:dyDescent="0.2">
      <c r="A2543" s="200" t="s">
        <v>22</v>
      </c>
      <c r="B2543" s="204">
        <v>61541000</v>
      </c>
      <c r="C2543" s="205" t="s">
        <v>2297</v>
      </c>
      <c r="D2543" s="201">
        <v>10422000</v>
      </c>
      <c r="E2543" s="201">
        <v>0</v>
      </c>
      <c r="F2543" s="201">
        <v>10422000</v>
      </c>
    </row>
    <row r="2544" spans="1:6" x14ac:dyDescent="0.2">
      <c r="A2544" s="200" t="s">
        <v>22</v>
      </c>
      <c r="B2544" s="204">
        <v>61550000</v>
      </c>
      <c r="C2544" s="205" t="s">
        <v>2298</v>
      </c>
      <c r="D2544" s="201">
        <v>760000</v>
      </c>
      <c r="E2544" s="201">
        <v>0</v>
      </c>
      <c r="F2544" s="201">
        <v>760000</v>
      </c>
    </row>
    <row r="2545" spans="1:6" x14ac:dyDescent="0.2">
      <c r="A2545" s="200" t="s">
        <v>22</v>
      </c>
      <c r="B2545" s="204">
        <v>61560000</v>
      </c>
      <c r="C2545" s="205" t="s">
        <v>2299</v>
      </c>
      <c r="D2545" s="201">
        <v>672000</v>
      </c>
      <c r="E2545" s="201">
        <v>0</v>
      </c>
      <c r="F2545" s="201">
        <v>672000</v>
      </c>
    </row>
    <row r="2546" spans="1:6" x14ac:dyDescent="0.2">
      <c r="A2546" s="200" t="s">
        <v>22</v>
      </c>
      <c r="B2546" s="204">
        <v>61600000</v>
      </c>
      <c r="C2546" s="205" t="s">
        <v>417</v>
      </c>
      <c r="D2546" s="201">
        <v>13375460.029999999</v>
      </c>
      <c r="E2546" s="201">
        <v>0</v>
      </c>
      <c r="F2546" s="201">
        <v>13375460.029999999</v>
      </c>
    </row>
    <row r="2547" spans="1:6" x14ac:dyDescent="0.2">
      <c r="A2547" s="200" t="s">
        <v>22</v>
      </c>
      <c r="B2547" s="204">
        <v>61603000</v>
      </c>
      <c r="C2547" s="205" t="s">
        <v>1598</v>
      </c>
      <c r="D2547" s="201">
        <v>946077.24</v>
      </c>
      <c r="E2547" s="201">
        <v>0</v>
      </c>
      <c r="F2547" s="201">
        <v>946077.24</v>
      </c>
    </row>
    <row r="2548" spans="1:6" x14ac:dyDescent="0.2">
      <c r="A2548" s="200" t="s">
        <v>22</v>
      </c>
      <c r="B2548" s="204">
        <v>61620000</v>
      </c>
      <c r="C2548" s="205" t="s">
        <v>2300</v>
      </c>
      <c r="D2548" s="201">
        <v>496673.66</v>
      </c>
      <c r="E2548" s="201">
        <v>0</v>
      </c>
      <c r="F2548" s="201">
        <v>496673.66</v>
      </c>
    </row>
    <row r="2549" spans="1:6" x14ac:dyDescent="0.2">
      <c r="A2549" s="200" t="s">
        <v>22</v>
      </c>
      <c r="B2549" s="204">
        <v>61800000</v>
      </c>
      <c r="C2549" s="205" t="s">
        <v>184</v>
      </c>
      <c r="D2549" s="201">
        <v>2776705</v>
      </c>
      <c r="E2549" s="201">
        <v>0</v>
      </c>
      <c r="F2549" s="201">
        <v>2776705</v>
      </c>
    </row>
    <row r="2550" spans="1:6" x14ac:dyDescent="0.2">
      <c r="A2550" s="200" t="s">
        <v>22</v>
      </c>
      <c r="B2550" s="204">
        <v>61810000</v>
      </c>
      <c r="C2550" s="205" t="s">
        <v>2301</v>
      </c>
      <c r="D2550" s="201">
        <v>46300</v>
      </c>
      <c r="E2550" s="201">
        <v>0</v>
      </c>
      <c r="F2550" s="201">
        <v>46300</v>
      </c>
    </row>
    <row r="2551" spans="1:6" x14ac:dyDescent="0.2">
      <c r="A2551" s="200" t="s">
        <v>22</v>
      </c>
      <c r="B2551" s="204">
        <v>61820000</v>
      </c>
      <c r="C2551" s="205" t="s">
        <v>2302</v>
      </c>
      <c r="D2551" s="201">
        <v>6241130</v>
      </c>
      <c r="E2551" s="201">
        <v>0</v>
      </c>
      <c r="F2551" s="201">
        <v>6241130</v>
      </c>
    </row>
    <row r="2552" spans="1:6" x14ac:dyDescent="0.2">
      <c r="A2552" s="200" t="s">
        <v>22</v>
      </c>
      <c r="B2552" s="204">
        <v>61830000</v>
      </c>
      <c r="C2552" s="205" t="s">
        <v>2303</v>
      </c>
      <c r="D2552" s="201">
        <v>176400</v>
      </c>
      <c r="E2552" s="201">
        <v>0</v>
      </c>
      <c r="F2552" s="201">
        <v>176400</v>
      </c>
    </row>
    <row r="2553" spans="1:6" x14ac:dyDescent="0.2">
      <c r="A2553" s="200" t="s">
        <v>22</v>
      </c>
      <c r="B2553" s="204">
        <v>62100000</v>
      </c>
      <c r="C2553" s="205" t="s">
        <v>422</v>
      </c>
      <c r="D2553" s="201">
        <v>23571850</v>
      </c>
      <c r="E2553" s="201">
        <v>0</v>
      </c>
      <c r="F2553" s="201">
        <v>23571850</v>
      </c>
    </row>
    <row r="2554" spans="1:6" x14ac:dyDescent="0.2">
      <c r="A2554" s="200" t="s">
        <v>22</v>
      </c>
      <c r="B2554" s="204">
        <v>62200000</v>
      </c>
      <c r="C2554" s="205" t="s">
        <v>425</v>
      </c>
      <c r="D2554" s="201">
        <v>46104670</v>
      </c>
      <c r="E2554" s="201">
        <v>0</v>
      </c>
      <c r="F2554" s="201">
        <v>46104670</v>
      </c>
    </row>
    <row r="2555" spans="1:6" x14ac:dyDescent="0.2">
      <c r="A2555" s="200" t="s">
        <v>22</v>
      </c>
      <c r="B2555" s="204">
        <v>62300000</v>
      </c>
      <c r="C2555" s="205" t="s">
        <v>191</v>
      </c>
      <c r="D2555" s="201">
        <v>38080772.5</v>
      </c>
      <c r="E2555" s="201">
        <v>0</v>
      </c>
      <c r="F2555" s="201">
        <v>38080772.5</v>
      </c>
    </row>
    <row r="2556" spans="1:6" x14ac:dyDescent="0.2">
      <c r="A2556" s="200" t="s">
        <v>22</v>
      </c>
      <c r="B2556" s="204">
        <v>62302000</v>
      </c>
      <c r="C2556" s="205" t="s">
        <v>516</v>
      </c>
      <c r="D2556" s="201">
        <v>2653882</v>
      </c>
      <c r="E2556" s="201">
        <v>0</v>
      </c>
      <c r="F2556" s="201">
        <v>2653882</v>
      </c>
    </row>
    <row r="2557" spans="1:6" x14ac:dyDescent="0.2">
      <c r="A2557" s="200" t="s">
        <v>22</v>
      </c>
      <c r="B2557" s="204">
        <v>62308000</v>
      </c>
      <c r="C2557" s="205" t="s">
        <v>2180</v>
      </c>
      <c r="D2557" s="201">
        <v>160000</v>
      </c>
      <c r="E2557" s="201">
        <v>0</v>
      </c>
      <c r="F2557" s="201">
        <v>160000</v>
      </c>
    </row>
    <row r="2558" spans="1:6" x14ac:dyDescent="0.2">
      <c r="A2558" s="200" t="s">
        <v>22</v>
      </c>
      <c r="B2558" s="204">
        <v>62334000</v>
      </c>
      <c r="C2558" s="205" t="s">
        <v>2310</v>
      </c>
      <c r="D2558" s="201">
        <v>3000000</v>
      </c>
      <c r="E2558" s="201">
        <v>0</v>
      </c>
      <c r="F2558" s="201">
        <v>3000000</v>
      </c>
    </row>
    <row r="2559" spans="1:6" x14ac:dyDescent="0.2">
      <c r="A2559" s="200" t="s">
        <v>22</v>
      </c>
      <c r="B2559" s="204">
        <v>62360000</v>
      </c>
      <c r="C2559" s="205" t="s">
        <v>2311</v>
      </c>
      <c r="D2559" s="201">
        <v>3548000</v>
      </c>
      <c r="E2559" s="201">
        <v>0</v>
      </c>
      <c r="F2559" s="201">
        <v>3548000</v>
      </c>
    </row>
    <row r="2560" spans="1:6" x14ac:dyDescent="0.2">
      <c r="A2560" s="200" t="s">
        <v>22</v>
      </c>
      <c r="B2560" s="204">
        <v>62401000</v>
      </c>
      <c r="C2560" s="205" t="s">
        <v>433</v>
      </c>
      <c r="D2560" s="201">
        <v>56547300</v>
      </c>
      <c r="E2560" s="201">
        <v>0</v>
      </c>
      <c r="F2560" s="201">
        <v>56547300</v>
      </c>
    </row>
    <row r="2561" spans="1:6" x14ac:dyDescent="0.2">
      <c r="A2561" s="200" t="s">
        <v>22</v>
      </c>
      <c r="B2561" s="204">
        <v>62450000</v>
      </c>
      <c r="C2561" s="205" t="s">
        <v>2314</v>
      </c>
      <c r="D2561" s="201">
        <v>65000</v>
      </c>
      <c r="E2561" s="201">
        <v>0</v>
      </c>
      <c r="F2561" s="201">
        <v>65000</v>
      </c>
    </row>
    <row r="2562" spans="1:6" x14ac:dyDescent="0.2">
      <c r="A2562" s="200" t="s">
        <v>22</v>
      </c>
      <c r="B2562" s="204">
        <v>62460000</v>
      </c>
      <c r="C2562" s="205" t="s">
        <v>2315</v>
      </c>
      <c r="D2562" s="201">
        <v>1419669.51</v>
      </c>
      <c r="E2562" s="201">
        <v>0</v>
      </c>
      <c r="F2562" s="201">
        <v>1419669.51</v>
      </c>
    </row>
    <row r="2563" spans="1:6" x14ac:dyDescent="0.2">
      <c r="A2563" s="200" t="s">
        <v>22</v>
      </c>
      <c r="B2563" s="204">
        <v>62470000</v>
      </c>
      <c r="C2563" s="205" t="s">
        <v>2316</v>
      </c>
      <c r="D2563" s="201">
        <v>50000</v>
      </c>
      <c r="E2563" s="201">
        <v>0</v>
      </c>
      <c r="F2563" s="201">
        <v>50000</v>
      </c>
    </row>
    <row r="2564" spans="1:6" x14ac:dyDescent="0.2">
      <c r="A2564" s="200" t="s">
        <v>22</v>
      </c>
      <c r="B2564" s="204">
        <v>62501000</v>
      </c>
      <c r="C2564" s="205" t="s">
        <v>195</v>
      </c>
      <c r="D2564" s="201">
        <v>36861051.729999997</v>
      </c>
      <c r="E2564" s="201">
        <v>0</v>
      </c>
      <c r="F2564" s="201">
        <v>36861051.729999997</v>
      </c>
    </row>
    <row r="2565" spans="1:6" x14ac:dyDescent="0.2">
      <c r="A2565" s="200" t="s">
        <v>22</v>
      </c>
      <c r="B2565" s="204">
        <v>62600000</v>
      </c>
      <c r="C2565" s="205" t="s">
        <v>2319</v>
      </c>
      <c r="D2565" s="201">
        <v>34700</v>
      </c>
      <c r="E2565" s="201">
        <v>0</v>
      </c>
      <c r="F2565" s="201">
        <v>34700</v>
      </c>
    </row>
    <row r="2566" spans="1:6" x14ac:dyDescent="0.2">
      <c r="A2566" s="200" t="s">
        <v>22</v>
      </c>
      <c r="B2566" s="204">
        <v>62601000</v>
      </c>
      <c r="C2566" s="205" t="s">
        <v>440</v>
      </c>
      <c r="D2566" s="201">
        <v>53717875.939999998</v>
      </c>
      <c r="E2566" s="201">
        <v>0</v>
      </c>
      <c r="F2566" s="201">
        <v>53717875.939999998</v>
      </c>
    </row>
    <row r="2567" spans="1:6" x14ac:dyDescent="0.2">
      <c r="A2567" s="200" t="s">
        <v>22</v>
      </c>
      <c r="B2567" s="204">
        <v>62631000</v>
      </c>
      <c r="C2567" s="205" t="s">
        <v>2321</v>
      </c>
      <c r="D2567" s="201">
        <v>18000000</v>
      </c>
      <c r="E2567" s="201">
        <v>0</v>
      </c>
      <c r="F2567" s="201">
        <v>18000000</v>
      </c>
    </row>
    <row r="2568" spans="1:6" x14ac:dyDescent="0.2">
      <c r="A2568" s="200" t="s">
        <v>22</v>
      </c>
      <c r="B2568" s="204">
        <v>62701000</v>
      </c>
      <c r="C2568" s="205" t="s">
        <v>207</v>
      </c>
      <c r="D2568" s="201">
        <v>57107849.998000003</v>
      </c>
      <c r="E2568" s="201">
        <v>0</v>
      </c>
      <c r="F2568" s="201">
        <v>57107849.998000003</v>
      </c>
    </row>
    <row r="2569" spans="1:6" x14ac:dyDescent="0.2">
      <c r="A2569" s="200" t="s">
        <v>22</v>
      </c>
      <c r="B2569" s="204">
        <v>63320000</v>
      </c>
      <c r="C2569" s="205" t="s">
        <v>2325</v>
      </c>
      <c r="D2569" s="201">
        <v>100000</v>
      </c>
      <c r="E2569" s="201">
        <v>0</v>
      </c>
      <c r="F2569" s="201">
        <v>100000</v>
      </c>
    </row>
    <row r="2570" spans="1:6" x14ac:dyDescent="0.2">
      <c r="A2570" s="200" t="s">
        <v>22</v>
      </c>
      <c r="B2570" s="204">
        <v>63330000</v>
      </c>
      <c r="C2570" s="205" t="s">
        <v>2326</v>
      </c>
      <c r="D2570" s="201">
        <v>699700</v>
      </c>
      <c r="E2570" s="201">
        <v>0</v>
      </c>
      <c r="F2570" s="201">
        <v>699700</v>
      </c>
    </row>
    <row r="2571" spans="1:6" x14ac:dyDescent="0.2">
      <c r="A2571" s="200" t="s">
        <v>22</v>
      </c>
      <c r="B2571" s="218">
        <v>63500000</v>
      </c>
      <c r="C2571" s="205" t="s">
        <v>215</v>
      </c>
      <c r="D2571" s="201">
        <v>41703</v>
      </c>
      <c r="E2571" s="201">
        <v>0</v>
      </c>
      <c r="F2571" s="201">
        <v>41703</v>
      </c>
    </row>
    <row r="2572" spans="1:6" x14ac:dyDescent="0.2">
      <c r="A2572" s="200" t="s">
        <v>22</v>
      </c>
      <c r="B2572" s="204">
        <v>63503000</v>
      </c>
      <c r="C2572" s="205" t="s">
        <v>213</v>
      </c>
      <c r="D2572" s="201">
        <v>102547</v>
      </c>
      <c r="E2572" s="201">
        <v>0</v>
      </c>
      <c r="F2572" s="201">
        <v>102547</v>
      </c>
    </row>
    <row r="2573" spans="1:6" x14ac:dyDescent="0.2">
      <c r="A2573" s="200" t="s">
        <v>22</v>
      </c>
      <c r="B2573" s="204">
        <v>63504000</v>
      </c>
      <c r="C2573" s="205" t="s">
        <v>472</v>
      </c>
      <c r="D2573" s="201">
        <v>20401025.809999999</v>
      </c>
      <c r="E2573" s="201">
        <v>0</v>
      </c>
      <c r="F2573" s="201">
        <v>20401025.809999999</v>
      </c>
    </row>
    <row r="2574" spans="1:6" x14ac:dyDescent="0.2">
      <c r="A2574" s="200" t="s">
        <v>22</v>
      </c>
      <c r="B2574" s="208">
        <v>63507000</v>
      </c>
      <c r="C2574" s="205" t="s">
        <v>475</v>
      </c>
      <c r="D2574" s="201">
        <v>3692132.54</v>
      </c>
      <c r="E2574" s="201">
        <v>0</v>
      </c>
      <c r="F2574" s="201">
        <v>3692132.54</v>
      </c>
    </row>
    <row r="2575" spans="1:6" x14ac:dyDescent="0.2">
      <c r="A2575" s="200" t="s">
        <v>22</v>
      </c>
      <c r="B2575" s="204">
        <v>63820000</v>
      </c>
      <c r="C2575" s="205" t="s">
        <v>2330</v>
      </c>
      <c r="D2575" s="201">
        <v>1500</v>
      </c>
      <c r="E2575" s="201">
        <v>0</v>
      </c>
      <c r="F2575" s="201">
        <v>1500</v>
      </c>
    </row>
    <row r="2576" spans="1:6" x14ac:dyDescent="0.2">
      <c r="A2576" s="200" t="s">
        <v>22</v>
      </c>
      <c r="B2576" s="204">
        <v>63840000</v>
      </c>
      <c r="C2576" s="205" t="s">
        <v>2331</v>
      </c>
      <c r="D2576" s="201">
        <v>55500</v>
      </c>
      <c r="E2576" s="201">
        <v>0</v>
      </c>
      <c r="F2576" s="201">
        <v>55500</v>
      </c>
    </row>
    <row r="2577" spans="1:6" x14ac:dyDescent="0.2">
      <c r="A2577" s="200" t="s">
        <v>22</v>
      </c>
      <c r="B2577" s="204">
        <v>63880000</v>
      </c>
      <c r="C2577" s="205" t="s">
        <v>2332</v>
      </c>
      <c r="D2577" s="201">
        <v>24876400</v>
      </c>
      <c r="E2577" s="201">
        <v>0</v>
      </c>
      <c r="F2577" s="201">
        <v>24876400</v>
      </c>
    </row>
    <row r="2578" spans="1:6" x14ac:dyDescent="0.2">
      <c r="A2578" s="200" t="s">
        <v>22</v>
      </c>
      <c r="B2578" s="204">
        <v>64101000</v>
      </c>
      <c r="C2578" s="205" t="s">
        <v>216</v>
      </c>
      <c r="D2578" s="201">
        <v>863724603.71000004</v>
      </c>
      <c r="E2578" s="201">
        <v>0</v>
      </c>
      <c r="F2578" s="201">
        <v>863724603.71000004</v>
      </c>
    </row>
    <row r="2579" spans="1:6" x14ac:dyDescent="0.2">
      <c r="A2579" s="200" t="s">
        <v>22</v>
      </c>
      <c r="B2579" s="204">
        <v>64501000</v>
      </c>
      <c r="C2579" s="205" t="s">
        <v>483</v>
      </c>
      <c r="D2579" s="201">
        <v>47052877.57</v>
      </c>
      <c r="E2579" s="201">
        <v>0</v>
      </c>
      <c r="F2579" s="201">
        <v>47052877.57</v>
      </c>
    </row>
    <row r="2580" spans="1:6" x14ac:dyDescent="0.2">
      <c r="A2580" s="200" t="s">
        <v>22</v>
      </c>
      <c r="B2580" s="208">
        <v>64700000</v>
      </c>
      <c r="C2580" s="205" t="s">
        <v>223</v>
      </c>
      <c r="D2580" s="201">
        <v>491990.67</v>
      </c>
      <c r="E2580" s="201">
        <v>0</v>
      </c>
      <c r="F2580" s="201">
        <v>491990.67</v>
      </c>
    </row>
    <row r="2581" spans="1:6" x14ac:dyDescent="0.2">
      <c r="A2581" s="200" t="s">
        <v>22</v>
      </c>
      <c r="B2581" s="208">
        <v>64801000</v>
      </c>
      <c r="C2581" s="205" t="s">
        <v>556</v>
      </c>
      <c r="D2581" s="201">
        <v>0</v>
      </c>
      <c r="E2581" s="201">
        <v>216559</v>
      </c>
      <c r="F2581" s="201">
        <v>-216559</v>
      </c>
    </row>
    <row r="2582" spans="1:6" x14ac:dyDescent="0.2">
      <c r="A2582" s="200" t="s">
        <v>22</v>
      </c>
      <c r="B2582" s="204">
        <v>64808100</v>
      </c>
      <c r="C2582" s="205" t="s">
        <v>1674</v>
      </c>
      <c r="D2582" s="201">
        <v>857500</v>
      </c>
      <c r="E2582" s="201">
        <v>0</v>
      </c>
      <c r="F2582" s="201">
        <v>857500</v>
      </c>
    </row>
    <row r="2583" spans="1:6" x14ac:dyDescent="0.2">
      <c r="A2583" s="200" t="s">
        <v>22</v>
      </c>
      <c r="B2583" s="204">
        <v>65100000</v>
      </c>
      <c r="C2583" s="205" t="s">
        <v>228</v>
      </c>
      <c r="D2583" s="201">
        <v>398769</v>
      </c>
      <c r="E2583" s="201">
        <v>0</v>
      </c>
      <c r="F2583" s="201">
        <v>398769</v>
      </c>
    </row>
    <row r="2584" spans="1:6" x14ac:dyDescent="0.2">
      <c r="A2584" s="200" t="s">
        <v>22</v>
      </c>
      <c r="B2584" s="204">
        <v>65601000</v>
      </c>
      <c r="C2584" s="205" t="s">
        <v>561</v>
      </c>
      <c r="D2584" s="201">
        <v>49006</v>
      </c>
      <c r="E2584" s="201">
        <v>0</v>
      </c>
      <c r="F2584" s="201">
        <v>49006</v>
      </c>
    </row>
    <row r="2585" spans="1:6" x14ac:dyDescent="0.2">
      <c r="A2585" s="200" t="s">
        <v>22</v>
      </c>
      <c r="B2585" s="204">
        <v>65620000</v>
      </c>
      <c r="C2585" s="205" t="s">
        <v>561</v>
      </c>
      <c r="D2585" s="201">
        <v>200000</v>
      </c>
      <c r="E2585" s="201">
        <v>0</v>
      </c>
      <c r="F2585" s="201">
        <v>200000</v>
      </c>
    </row>
    <row r="2586" spans="1:6" x14ac:dyDescent="0.2">
      <c r="A2586" s="200" t="s">
        <v>22</v>
      </c>
      <c r="B2586" s="208">
        <v>65800000</v>
      </c>
      <c r="C2586" s="214" t="s">
        <v>497</v>
      </c>
      <c r="D2586" s="201">
        <v>24080232.098999999</v>
      </c>
      <c r="E2586" s="201">
        <v>0</v>
      </c>
      <c r="F2586" s="201">
        <v>24080232.098999999</v>
      </c>
    </row>
    <row r="2587" spans="1:6" x14ac:dyDescent="0.2">
      <c r="A2587" s="200" t="s">
        <v>22</v>
      </c>
      <c r="B2587" s="204">
        <v>66100000</v>
      </c>
      <c r="C2587" s="205" t="s">
        <v>500</v>
      </c>
      <c r="D2587" s="201">
        <v>201635608.19499999</v>
      </c>
      <c r="E2587" s="201">
        <v>0</v>
      </c>
      <c r="F2587" s="201">
        <v>201635608.19499999</v>
      </c>
    </row>
    <row r="2588" spans="1:6" x14ac:dyDescent="0.2">
      <c r="A2588" s="200" t="s">
        <v>22</v>
      </c>
      <c r="B2588" s="204">
        <v>66200000</v>
      </c>
      <c r="C2588" s="205" t="s">
        <v>2334</v>
      </c>
      <c r="D2588" s="201">
        <v>8498597.1500000004</v>
      </c>
      <c r="E2588" s="201">
        <v>0</v>
      </c>
      <c r="F2588" s="201">
        <v>8498597.1500000004</v>
      </c>
    </row>
    <row r="2589" spans="1:6" x14ac:dyDescent="0.2">
      <c r="A2589" s="200" t="s">
        <v>22</v>
      </c>
      <c r="B2589" s="204">
        <v>66600000</v>
      </c>
      <c r="C2589" s="205" t="s">
        <v>232</v>
      </c>
      <c r="D2589" s="201">
        <v>11128285.084000001</v>
      </c>
      <c r="E2589" s="201">
        <v>0</v>
      </c>
      <c r="F2589" s="201">
        <v>11128285.084000001</v>
      </c>
    </row>
    <row r="2590" spans="1:6" x14ac:dyDescent="0.2">
      <c r="A2590" s="200" t="s">
        <v>22</v>
      </c>
      <c r="B2590" s="204">
        <v>68111000</v>
      </c>
      <c r="C2590" s="205" t="s">
        <v>509</v>
      </c>
      <c r="D2590" s="201">
        <v>398293.5</v>
      </c>
      <c r="E2590" s="201">
        <v>0</v>
      </c>
      <c r="F2590" s="201">
        <v>398293.5</v>
      </c>
    </row>
    <row r="2591" spans="1:6" x14ac:dyDescent="0.2">
      <c r="A2591" s="200" t="s">
        <v>22</v>
      </c>
      <c r="B2591" s="204">
        <v>68112000</v>
      </c>
      <c r="C2591" s="205" t="s">
        <v>511</v>
      </c>
      <c r="D2591" s="201">
        <v>351071738</v>
      </c>
      <c r="E2591" s="201">
        <v>0</v>
      </c>
      <c r="F2591" s="201">
        <v>351071738</v>
      </c>
    </row>
    <row r="2592" spans="1:6" x14ac:dyDescent="0.2">
      <c r="A2592" s="200" t="s">
        <v>22</v>
      </c>
      <c r="B2592" s="204">
        <v>69800000</v>
      </c>
      <c r="C2592" s="205" t="s">
        <v>513</v>
      </c>
      <c r="D2592" s="201">
        <v>21992222.309999999</v>
      </c>
      <c r="E2592" s="201">
        <v>0</v>
      </c>
      <c r="F2592" s="201">
        <v>21992222.309999999</v>
      </c>
    </row>
    <row r="2593" spans="1:6" x14ac:dyDescent="0.2">
      <c r="A2593" s="200" t="s">
        <v>22</v>
      </c>
      <c r="B2593" s="204">
        <v>70600000</v>
      </c>
      <c r="C2593" s="205" t="s">
        <v>521</v>
      </c>
      <c r="D2593" s="201">
        <v>0</v>
      </c>
      <c r="E2593" s="201">
        <v>219103867.06099999</v>
      </c>
      <c r="F2593" s="201">
        <v>-219103867.06099999</v>
      </c>
    </row>
    <row r="2594" spans="1:6" x14ac:dyDescent="0.2">
      <c r="A2594" s="200" t="s">
        <v>22</v>
      </c>
      <c r="B2594" s="204">
        <v>70710000</v>
      </c>
      <c r="C2594" s="205" t="s">
        <v>572</v>
      </c>
      <c r="D2594" s="201">
        <v>0</v>
      </c>
      <c r="E2594" s="201">
        <v>2376656319.7410002</v>
      </c>
      <c r="F2594" s="201">
        <v>-2376656319.7410002</v>
      </c>
    </row>
    <row r="2595" spans="1:6" x14ac:dyDescent="0.2">
      <c r="A2595" s="200" t="s">
        <v>22</v>
      </c>
      <c r="B2595" s="204">
        <v>70750000</v>
      </c>
      <c r="C2595" s="205" t="s">
        <v>2339</v>
      </c>
      <c r="D2595" s="201">
        <v>0</v>
      </c>
      <c r="E2595" s="201">
        <v>1773409274.75</v>
      </c>
      <c r="F2595" s="201">
        <v>-1773409274.75</v>
      </c>
    </row>
    <row r="2596" spans="1:6" x14ac:dyDescent="0.2">
      <c r="A2596" s="200" t="s">
        <v>22</v>
      </c>
      <c r="B2596" s="204">
        <v>70800000</v>
      </c>
      <c r="C2596" s="205" t="s">
        <v>522</v>
      </c>
      <c r="D2596" s="201">
        <v>0</v>
      </c>
      <c r="E2596" s="201">
        <v>9275000</v>
      </c>
      <c r="F2596" s="201">
        <v>-9275000</v>
      </c>
    </row>
    <row r="2597" spans="1:6" x14ac:dyDescent="0.2">
      <c r="A2597" s="200" t="s">
        <v>22</v>
      </c>
      <c r="B2597" s="204">
        <v>75800000</v>
      </c>
      <c r="C2597" s="205" t="s">
        <v>237</v>
      </c>
      <c r="D2597" s="201">
        <v>0</v>
      </c>
      <c r="E2597" s="201">
        <v>278972538.44999999</v>
      </c>
      <c r="F2597" s="201">
        <v>-278972538.44999999</v>
      </c>
    </row>
    <row r="2598" spans="1:6" x14ac:dyDescent="0.2">
      <c r="A2598" s="200" t="s">
        <v>22</v>
      </c>
      <c r="B2598" s="204">
        <v>76500000</v>
      </c>
      <c r="C2598" s="205" t="s">
        <v>527</v>
      </c>
      <c r="D2598" s="201">
        <v>0</v>
      </c>
      <c r="E2598" s="201">
        <v>111519.08</v>
      </c>
      <c r="F2598" s="201">
        <v>-111519.08</v>
      </c>
    </row>
    <row r="2599" spans="1:6" x14ac:dyDescent="0.2">
      <c r="A2599" s="200" t="s">
        <v>22</v>
      </c>
      <c r="B2599" s="204">
        <v>76600000</v>
      </c>
      <c r="C2599" s="205" t="s">
        <v>239</v>
      </c>
      <c r="D2599" s="201">
        <v>0</v>
      </c>
      <c r="E2599" s="201">
        <v>3399206.82</v>
      </c>
      <c r="F2599" s="201">
        <v>-3399206.82</v>
      </c>
    </row>
    <row r="2600" spans="1:6" x14ac:dyDescent="0.2">
      <c r="A2600" s="200" t="s">
        <v>22</v>
      </c>
      <c r="B2600" s="204">
        <v>76880000</v>
      </c>
      <c r="C2600" s="205" t="s">
        <v>575</v>
      </c>
      <c r="D2600" s="201">
        <v>0</v>
      </c>
      <c r="E2600" s="201">
        <v>52.37</v>
      </c>
      <c r="F2600" s="201">
        <v>-52.37</v>
      </c>
    </row>
    <row r="2601" spans="1:6" x14ac:dyDescent="0.2">
      <c r="A2601" s="200" t="s">
        <v>12</v>
      </c>
      <c r="B2601" s="204">
        <v>10100000</v>
      </c>
      <c r="C2601" s="205" t="s">
        <v>43</v>
      </c>
      <c r="D2601" s="201">
        <v>0</v>
      </c>
      <c r="E2601" s="201">
        <v>2000000</v>
      </c>
      <c r="F2601" s="201">
        <v>-2000000</v>
      </c>
    </row>
    <row r="2602" spans="1:6" x14ac:dyDescent="0.2">
      <c r="A2602" s="200" t="s">
        <v>12</v>
      </c>
      <c r="B2602" s="208">
        <v>12800000</v>
      </c>
      <c r="C2602" s="205" t="s">
        <v>1648</v>
      </c>
      <c r="D2602" s="201">
        <v>0</v>
      </c>
      <c r="E2602" s="201">
        <v>8563899</v>
      </c>
      <c r="F2602" s="201">
        <v>-8563899</v>
      </c>
    </row>
    <row r="2603" spans="1:6" x14ac:dyDescent="0.2">
      <c r="A2603" s="200" t="s">
        <v>12</v>
      </c>
      <c r="B2603" s="213">
        <v>12900000</v>
      </c>
      <c r="C2603" s="217" t="s">
        <v>46</v>
      </c>
      <c r="D2603" s="201">
        <v>191266177.59999999</v>
      </c>
      <c r="E2603" s="201">
        <v>0</v>
      </c>
      <c r="F2603" s="201">
        <v>191266177.59999999</v>
      </c>
    </row>
    <row r="2604" spans="1:6" x14ac:dyDescent="0.2">
      <c r="A2604" s="200" t="s">
        <v>12</v>
      </c>
      <c r="B2604" s="204">
        <v>21500000</v>
      </c>
      <c r="C2604" s="205" t="s">
        <v>253</v>
      </c>
      <c r="D2604" s="201">
        <v>6873600</v>
      </c>
      <c r="E2604" s="201">
        <v>0</v>
      </c>
      <c r="F2604" s="201">
        <v>6873600</v>
      </c>
    </row>
    <row r="2605" spans="1:6" x14ac:dyDescent="0.2">
      <c r="A2605" s="200" t="s">
        <v>12</v>
      </c>
      <c r="B2605" s="204">
        <v>21820000</v>
      </c>
      <c r="C2605" s="205" t="s">
        <v>52</v>
      </c>
      <c r="D2605" s="201">
        <v>4411156.05</v>
      </c>
      <c r="E2605" s="201">
        <v>0</v>
      </c>
      <c r="F2605" s="201">
        <v>4411156.05</v>
      </c>
    </row>
    <row r="2606" spans="1:6" x14ac:dyDescent="0.2">
      <c r="A2606" s="200" t="s">
        <v>12</v>
      </c>
      <c r="B2606" s="204">
        <v>21870000</v>
      </c>
      <c r="C2606" s="205" t="s">
        <v>595</v>
      </c>
      <c r="D2606" s="201">
        <v>10202490</v>
      </c>
      <c r="E2606" s="201">
        <v>0</v>
      </c>
      <c r="F2606" s="201">
        <v>10202490</v>
      </c>
    </row>
    <row r="2607" spans="1:6" x14ac:dyDescent="0.2">
      <c r="A2607" s="200" t="s">
        <v>12</v>
      </c>
      <c r="B2607" s="204">
        <v>21840000</v>
      </c>
      <c r="C2607" s="205" t="s">
        <v>54</v>
      </c>
      <c r="D2607" s="201">
        <v>5722960</v>
      </c>
      <c r="E2607" s="201">
        <v>0</v>
      </c>
      <c r="F2607" s="201">
        <v>5722960</v>
      </c>
    </row>
    <row r="2608" spans="1:6" x14ac:dyDescent="0.2">
      <c r="A2608" s="200" t="s">
        <v>12</v>
      </c>
      <c r="B2608" s="208">
        <v>21810000</v>
      </c>
      <c r="C2608" s="205" t="s">
        <v>1996</v>
      </c>
      <c r="D2608" s="201">
        <v>4192625</v>
      </c>
      <c r="E2608" s="201">
        <v>0</v>
      </c>
      <c r="F2608" s="201">
        <v>4192625</v>
      </c>
    </row>
    <row r="2609" spans="1:6" x14ac:dyDescent="0.2">
      <c r="A2609" s="200" t="s">
        <v>12</v>
      </c>
      <c r="B2609" s="204">
        <v>27500000</v>
      </c>
      <c r="C2609" s="205" t="s">
        <v>56</v>
      </c>
      <c r="D2609" s="201">
        <v>23519329.129999999</v>
      </c>
      <c r="E2609" s="201">
        <v>0</v>
      </c>
      <c r="F2609" s="201">
        <v>23519329.129999999</v>
      </c>
    </row>
    <row r="2610" spans="1:6" x14ac:dyDescent="0.2">
      <c r="A2610" s="200" t="s">
        <v>12</v>
      </c>
      <c r="B2610" s="204">
        <v>28130000</v>
      </c>
      <c r="C2610" s="205" t="s">
        <v>268</v>
      </c>
      <c r="D2610" s="201">
        <v>0</v>
      </c>
      <c r="E2610" s="201">
        <v>1334439.23</v>
      </c>
      <c r="F2610" s="201">
        <v>-1334439.23</v>
      </c>
    </row>
    <row r="2611" spans="1:6" x14ac:dyDescent="0.2">
      <c r="A2611" s="200" t="s">
        <v>12</v>
      </c>
      <c r="B2611" s="204">
        <v>28150000</v>
      </c>
      <c r="C2611" s="205" t="s">
        <v>269</v>
      </c>
      <c r="D2611" s="201">
        <v>0</v>
      </c>
      <c r="E2611" s="201">
        <v>3982622.96</v>
      </c>
      <c r="F2611" s="201">
        <v>-3982622.96</v>
      </c>
    </row>
    <row r="2612" spans="1:6" x14ac:dyDescent="0.2">
      <c r="A2612" s="200" t="s">
        <v>12</v>
      </c>
      <c r="B2612" s="208">
        <v>28181000</v>
      </c>
      <c r="C2612" s="216" t="s">
        <v>3322</v>
      </c>
      <c r="D2612" s="201">
        <v>0</v>
      </c>
      <c r="E2612" s="201">
        <v>628893.75</v>
      </c>
      <c r="F2612" s="201">
        <v>-628893.75</v>
      </c>
    </row>
    <row r="2613" spans="1:6" x14ac:dyDescent="0.2">
      <c r="A2613" s="200" t="s">
        <v>12</v>
      </c>
      <c r="B2613" s="204">
        <v>28182000</v>
      </c>
      <c r="C2613" s="205" t="s">
        <v>59</v>
      </c>
      <c r="D2613" s="201">
        <v>0</v>
      </c>
      <c r="E2613" s="201">
        <v>1823278.0175000001</v>
      </c>
      <c r="F2613" s="201">
        <v>-1823278.0175000001</v>
      </c>
    </row>
    <row r="2614" spans="1:6" x14ac:dyDescent="0.2">
      <c r="A2614" s="200" t="s">
        <v>12</v>
      </c>
      <c r="B2614" s="204">
        <v>28184000</v>
      </c>
      <c r="C2614" s="205" t="s">
        <v>61</v>
      </c>
      <c r="D2614" s="201">
        <v>0</v>
      </c>
      <c r="E2614" s="201">
        <v>3389292.6666666698</v>
      </c>
      <c r="F2614" s="201">
        <v>-3389292.6666666698</v>
      </c>
    </row>
    <row r="2615" spans="1:6" x14ac:dyDescent="0.2">
      <c r="A2615" s="200" t="s">
        <v>12</v>
      </c>
      <c r="B2615" s="204">
        <v>28187000</v>
      </c>
      <c r="C2615" s="205" t="s">
        <v>609</v>
      </c>
      <c r="D2615" s="201">
        <v>0</v>
      </c>
      <c r="E2615" s="201">
        <v>3876946.5</v>
      </c>
      <c r="F2615" s="201">
        <v>-3876946.5</v>
      </c>
    </row>
    <row r="2616" spans="1:6" x14ac:dyDescent="0.2">
      <c r="A2616" s="200" t="s">
        <v>148</v>
      </c>
      <c r="B2616" s="208">
        <v>37100000</v>
      </c>
      <c r="C2616" s="205" t="s">
        <v>615</v>
      </c>
      <c r="D2616" s="201">
        <v>9800002252.7600002</v>
      </c>
      <c r="E2616" s="201">
        <v>0</v>
      </c>
      <c r="F2616" s="201">
        <v>9800002252.7600002</v>
      </c>
    </row>
    <row r="2617" spans="1:6" x14ac:dyDescent="0.2">
      <c r="A2617" s="200" t="s">
        <v>12</v>
      </c>
      <c r="B2617" s="204">
        <v>40110000</v>
      </c>
      <c r="C2617" s="205" t="s">
        <v>63</v>
      </c>
      <c r="D2617" s="201">
        <v>0</v>
      </c>
      <c r="E2617" s="201">
        <v>843589990.450001</v>
      </c>
      <c r="F2617" s="201">
        <v>-843589990.450001</v>
      </c>
    </row>
    <row r="2618" spans="1:6" x14ac:dyDescent="0.2">
      <c r="A2618" s="200" t="s">
        <v>12</v>
      </c>
      <c r="B2618" s="204">
        <v>40120000</v>
      </c>
      <c r="C2618" s="205" t="s">
        <v>65</v>
      </c>
      <c r="D2618" s="201">
        <v>0</v>
      </c>
      <c r="E2618" s="201">
        <v>2253863016.7800002</v>
      </c>
      <c r="F2618" s="201">
        <v>-2253863016.7800002</v>
      </c>
    </row>
    <row r="2619" spans="1:6" x14ac:dyDescent="0.2">
      <c r="A2619" s="200" t="s">
        <v>12</v>
      </c>
      <c r="B2619" s="204">
        <v>40340000</v>
      </c>
      <c r="C2619" s="205" t="s">
        <v>67</v>
      </c>
      <c r="D2619" s="201">
        <v>0</v>
      </c>
      <c r="E2619" s="201">
        <v>49847320.740000002</v>
      </c>
      <c r="F2619" s="201">
        <v>-49847320.740000002</v>
      </c>
    </row>
    <row r="2620" spans="1:6" x14ac:dyDescent="0.2">
      <c r="A2620" s="200" t="s">
        <v>12</v>
      </c>
      <c r="B2620" s="208">
        <v>40400000</v>
      </c>
      <c r="C2620" s="205" t="s">
        <v>283</v>
      </c>
      <c r="D2620" s="201">
        <v>0</v>
      </c>
      <c r="E2620" s="201">
        <v>1440000</v>
      </c>
      <c r="F2620" s="201">
        <v>-1440000</v>
      </c>
    </row>
    <row r="2621" spans="1:6" x14ac:dyDescent="0.2">
      <c r="A2621" s="200" t="s">
        <v>12</v>
      </c>
      <c r="B2621" s="208">
        <v>40810000</v>
      </c>
      <c r="C2621" s="205" t="s">
        <v>68</v>
      </c>
      <c r="D2621" s="201">
        <v>0</v>
      </c>
      <c r="E2621" s="201">
        <v>4294918.8</v>
      </c>
      <c r="F2621" s="201">
        <v>-4294918.8</v>
      </c>
    </row>
    <row r="2622" spans="1:6" x14ac:dyDescent="0.2">
      <c r="A2622" s="200" t="s">
        <v>12</v>
      </c>
      <c r="B2622" s="204">
        <v>40910000</v>
      </c>
      <c r="C2622" s="205" t="s">
        <v>3242</v>
      </c>
      <c r="D2622" s="201">
        <v>518016</v>
      </c>
      <c r="E2622" s="201">
        <v>0</v>
      </c>
      <c r="F2622" s="201">
        <v>518016</v>
      </c>
    </row>
    <row r="2623" spans="1:6" x14ac:dyDescent="0.2">
      <c r="A2623" s="200" t="s">
        <v>12</v>
      </c>
      <c r="B2623" s="204">
        <v>40920000</v>
      </c>
      <c r="C2623" s="205" t="s">
        <v>287</v>
      </c>
      <c r="D2623" s="201">
        <v>43330986.009999998</v>
      </c>
      <c r="E2623" s="201">
        <v>0</v>
      </c>
      <c r="F2623" s="201">
        <v>43330986.009999998</v>
      </c>
    </row>
    <row r="2624" spans="1:6" x14ac:dyDescent="0.2">
      <c r="A2624" s="200" t="s">
        <v>12</v>
      </c>
      <c r="B2624" s="204">
        <v>41110000</v>
      </c>
      <c r="C2624" s="205" t="s">
        <v>297</v>
      </c>
      <c r="D2624" s="201">
        <v>861565618.55999994</v>
      </c>
      <c r="E2624" s="201">
        <v>0</v>
      </c>
      <c r="F2624" s="201">
        <v>861565618.55999994</v>
      </c>
    </row>
    <row r="2625" spans="1:6" x14ac:dyDescent="0.2">
      <c r="A2625" s="200" t="s">
        <v>12</v>
      </c>
      <c r="B2625" s="204">
        <v>41300000</v>
      </c>
      <c r="C2625" s="205" t="s">
        <v>290</v>
      </c>
      <c r="D2625" s="201">
        <v>0</v>
      </c>
      <c r="E2625" s="201">
        <v>17255940</v>
      </c>
      <c r="F2625" s="201">
        <v>-17255940</v>
      </c>
    </row>
    <row r="2626" spans="1:6" x14ac:dyDescent="0.2">
      <c r="A2626" s="200" t="s">
        <v>12</v>
      </c>
      <c r="B2626" s="208">
        <v>41810000</v>
      </c>
      <c r="C2626" s="205" t="s">
        <v>1860</v>
      </c>
      <c r="D2626" s="201">
        <v>169627500</v>
      </c>
      <c r="E2626" s="201">
        <v>0</v>
      </c>
      <c r="F2626" s="201">
        <v>169627500</v>
      </c>
    </row>
    <row r="2627" spans="1:6" x14ac:dyDescent="0.2">
      <c r="A2627" s="200" t="s">
        <v>12</v>
      </c>
      <c r="B2627" s="204">
        <v>41900000</v>
      </c>
      <c r="C2627" s="205" t="s">
        <v>293</v>
      </c>
      <c r="D2627" s="201">
        <v>0</v>
      </c>
      <c r="E2627" s="201">
        <v>24065981.41</v>
      </c>
      <c r="F2627" s="201">
        <v>-24065981.41</v>
      </c>
    </row>
    <row r="2628" spans="1:6" x14ac:dyDescent="0.2">
      <c r="A2628" s="200" t="s">
        <v>12</v>
      </c>
      <c r="B2628" s="204">
        <v>42100000</v>
      </c>
      <c r="C2628" s="205" t="s">
        <v>303</v>
      </c>
      <c r="D2628" s="201">
        <v>0</v>
      </c>
      <c r="E2628" s="201">
        <v>4922682.03</v>
      </c>
      <c r="F2628" s="201">
        <v>-4922682.03</v>
      </c>
    </row>
    <row r="2629" spans="1:6" x14ac:dyDescent="0.2">
      <c r="A2629" s="200" t="s">
        <v>12</v>
      </c>
      <c r="B2629" s="204">
        <v>42120000</v>
      </c>
      <c r="C2629" s="205" t="s">
        <v>2228</v>
      </c>
      <c r="D2629" s="201">
        <v>2586238.46</v>
      </c>
      <c r="E2629" s="201">
        <v>0</v>
      </c>
      <c r="F2629" s="201">
        <v>2586238.46</v>
      </c>
    </row>
    <row r="2630" spans="1:6" x14ac:dyDescent="0.2">
      <c r="A2630" s="200" t="s">
        <v>12</v>
      </c>
      <c r="B2630" s="204">
        <v>42500000</v>
      </c>
      <c r="C2630" s="205" t="s">
        <v>74</v>
      </c>
      <c r="D2630" s="201">
        <v>100000</v>
      </c>
      <c r="E2630" s="201">
        <v>0</v>
      </c>
      <c r="F2630" s="201">
        <v>100000</v>
      </c>
    </row>
    <row r="2631" spans="1:6" x14ac:dyDescent="0.2">
      <c r="A2631" s="200" t="s">
        <v>12</v>
      </c>
      <c r="B2631" s="208">
        <v>42510000</v>
      </c>
      <c r="C2631" s="205" t="s">
        <v>73</v>
      </c>
      <c r="D2631" s="201">
        <v>88000</v>
      </c>
      <c r="E2631" s="201">
        <v>0</v>
      </c>
      <c r="F2631" s="201">
        <v>88000</v>
      </c>
    </row>
    <row r="2632" spans="1:6" x14ac:dyDescent="0.2">
      <c r="A2632" s="200" t="s">
        <v>12</v>
      </c>
      <c r="B2632" s="204">
        <v>42520000</v>
      </c>
      <c r="C2632" s="205" t="s">
        <v>298</v>
      </c>
      <c r="D2632" s="201">
        <v>200000</v>
      </c>
      <c r="E2632" s="201">
        <v>0</v>
      </c>
      <c r="F2632" s="201">
        <v>200000</v>
      </c>
    </row>
    <row r="2633" spans="1:6" x14ac:dyDescent="0.2">
      <c r="A2633" s="200" t="s">
        <v>12</v>
      </c>
      <c r="B2633" s="204">
        <v>43100000</v>
      </c>
      <c r="C2633" s="205" t="s">
        <v>77</v>
      </c>
      <c r="D2633" s="201">
        <v>1094635.03</v>
      </c>
      <c r="E2633" s="201">
        <v>0</v>
      </c>
      <c r="F2633" s="201">
        <v>1094635.03</v>
      </c>
    </row>
    <row r="2634" spans="1:6" x14ac:dyDescent="0.2">
      <c r="A2634" s="200" t="s">
        <v>12</v>
      </c>
      <c r="B2634" s="204">
        <v>43110000</v>
      </c>
      <c r="C2634" s="205" t="s">
        <v>301</v>
      </c>
      <c r="D2634" s="201">
        <v>33000</v>
      </c>
      <c r="E2634" s="201">
        <v>0</v>
      </c>
      <c r="F2634" s="201">
        <v>33000</v>
      </c>
    </row>
    <row r="2635" spans="1:6" x14ac:dyDescent="0.2">
      <c r="A2635" s="200" t="s">
        <v>12</v>
      </c>
      <c r="B2635" s="204">
        <v>43200000</v>
      </c>
      <c r="C2635" s="205" t="s">
        <v>79</v>
      </c>
      <c r="D2635" s="201">
        <v>0</v>
      </c>
      <c r="E2635" s="201">
        <v>633541.66</v>
      </c>
      <c r="F2635" s="201">
        <v>-633541.66</v>
      </c>
    </row>
    <row r="2636" spans="1:6" x14ac:dyDescent="0.2">
      <c r="A2636" s="200" t="s">
        <v>12</v>
      </c>
      <c r="B2636" s="204">
        <v>43300000</v>
      </c>
      <c r="C2636" s="205" t="s">
        <v>80</v>
      </c>
      <c r="D2636" s="201">
        <v>0</v>
      </c>
      <c r="E2636" s="201">
        <v>382036.86</v>
      </c>
      <c r="F2636" s="201">
        <v>-382036.86</v>
      </c>
    </row>
    <row r="2637" spans="1:6" x14ac:dyDescent="0.2">
      <c r="A2637" s="200" t="s">
        <v>12</v>
      </c>
      <c r="B2637" s="204">
        <v>43400000</v>
      </c>
      <c r="C2637" s="205" t="s">
        <v>81</v>
      </c>
      <c r="D2637" s="201">
        <v>0</v>
      </c>
      <c r="E2637" s="201">
        <v>75000</v>
      </c>
      <c r="F2637" s="201">
        <v>-75000</v>
      </c>
    </row>
    <row r="2638" spans="1:6" x14ac:dyDescent="0.2">
      <c r="A2638" s="200" t="s">
        <v>12</v>
      </c>
      <c r="B2638" s="204">
        <v>44100000</v>
      </c>
      <c r="C2638" s="205" t="s">
        <v>82</v>
      </c>
      <c r="D2638" s="201">
        <v>0</v>
      </c>
      <c r="E2638" s="201">
        <v>8197984.46</v>
      </c>
      <c r="F2638" s="201">
        <v>-8197984.46</v>
      </c>
    </row>
    <row r="2639" spans="1:6" x14ac:dyDescent="0.2">
      <c r="A2639" s="200" t="s">
        <v>12</v>
      </c>
      <c r="B2639" s="204">
        <v>44300000</v>
      </c>
      <c r="C2639" s="205" t="s">
        <v>305</v>
      </c>
      <c r="D2639" s="201">
        <v>48603171.537249997</v>
      </c>
      <c r="E2639" s="201">
        <v>0</v>
      </c>
      <c r="F2639" s="201">
        <v>48603171.537249997</v>
      </c>
    </row>
    <row r="2640" spans="1:6" x14ac:dyDescent="0.2">
      <c r="A2640" s="200" t="s">
        <v>12</v>
      </c>
      <c r="B2640" s="208">
        <v>44410000</v>
      </c>
      <c r="C2640" s="205" t="s">
        <v>308</v>
      </c>
      <c r="D2640" s="201">
        <v>0</v>
      </c>
      <c r="E2640" s="201">
        <v>9278693.3900000006</v>
      </c>
      <c r="F2640" s="201">
        <v>-9278693.3900000006</v>
      </c>
    </row>
    <row r="2641" spans="1:6" x14ac:dyDescent="0.2">
      <c r="A2641" s="200" t="s">
        <v>12</v>
      </c>
      <c r="B2641" s="204">
        <v>44550000</v>
      </c>
      <c r="C2641" s="205" t="s">
        <v>88</v>
      </c>
      <c r="D2641" s="201">
        <v>48743973.18</v>
      </c>
      <c r="E2641" s="201">
        <v>0</v>
      </c>
      <c r="F2641" s="201">
        <v>48743973.18</v>
      </c>
    </row>
    <row r="2642" spans="1:6" x14ac:dyDescent="0.2">
      <c r="A2642" s="200" t="s">
        <v>12</v>
      </c>
      <c r="B2642" s="204">
        <v>44560000</v>
      </c>
      <c r="C2642" s="205" t="s">
        <v>2760</v>
      </c>
      <c r="D2642" s="201">
        <v>525458.19999999995</v>
      </c>
      <c r="E2642" s="201">
        <v>0</v>
      </c>
      <c r="F2642" s="201">
        <v>525458.19999999995</v>
      </c>
    </row>
    <row r="2643" spans="1:6" x14ac:dyDescent="0.2">
      <c r="A2643" s="200" t="s">
        <v>12</v>
      </c>
      <c r="B2643" s="204">
        <v>44561000</v>
      </c>
      <c r="C2643" s="205" t="s">
        <v>2760</v>
      </c>
      <c r="D2643" s="201">
        <v>765299.98</v>
      </c>
      <c r="E2643" s="201">
        <v>0</v>
      </c>
      <c r="F2643" s="201">
        <v>765299.98</v>
      </c>
    </row>
    <row r="2644" spans="1:6" x14ac:dyDescent="0.2">
      <c r="A2644" s="200" t="s">
        <v>12</v>
      </c>
      <c r="B2644" s="204">
        <v>44562000</v>
      </c>
      <c r="C2644" s="205" t="s">
        <v>89</v>
      </c>
      <c r="D2644" s="201">
        <v>0</v>
      </c>
      <c r="E2644" s="201">
        <v>3305.2799999997701</v>
      </c>
      <c r="F2644" s="201">
        <v>-3305.2799999997701</v>
      </c>
    </row>
    <row r="2645" spans="1:6" x14ac:dyDescent="0.2">
      <c r="A2645" s="200" t="s">
        <v>12</v>
      </c>
      <c r="B2645" s="204">
        <v>44564000</v>
      </c>
      <c r="C2645" s="205" t="s">
        <v>91</v>
      </c>
      <c r="D2645" s="201">
        <v>1469412.1200000099</v>
      </c>
      <c r="E2645" s="201">
        <v>0</v>
      </c>
      <c r="F2645" s="201">
        <v>1469412.1200000099</v>
      </c>
    </row>
    <row r="2646" spans="1:6" x14ac:dyDescent="0.2">
      <c r="A2646" s="200" t="s">
        <v>12</v>
      </c>
      <c r="B2646" s="204">
        <v>44570000</v>
      </c>
      <c r="C2646" s="205" t="s">
        <v>2190</v>
      </c>
      <c r="D2646" s="201">
        <v>0</v>
      </c>
      <c r="E2646" s="201">
        <v>648776.700000001</v>
      </c>
      <c r="F2646" s="201">
        <v>-648776.700000001</v>
      </c>
    </row>
    <row r="2647" spans="1:6" x14ac:dyDescent="0.2">
      <c r="A2647" s="200" t="s">
        <v>12</v>
      </c>
      <c r="B2647" s="204">
        <v>44580000</v>
      </c>
      <c r="C2647" s="205" t="s">
        <v>644</v>
      </c>
      <c r="D2647" s="201">
        <v>715819.8</v>
      </c>
      <c r="E2647" s="201">
        <v>0</v>
      </c>
      <c r="F2647" s="201">
        <v>715819.8</v>
      </c>
    </row>
    <row r="2648" spans="1:6" x14ac:dyDescent="0.2">
      <c r="A2648" s="200" t="s">
        <v>12</v>
      </c>
      <c r="B2648" s="204">
        <v>44584000</v>
      </c>
      <c r="C2648" s="205" t="s">
        <v>2787</v>
      </c>
      <c r="D2648" s="201">
        <v>0</v>
      </c>
      <c r="E2648" s="201">
        <v>4437916.67</v>
      </c>
      <c r="F2648" s="201">
        <v>-4437916.67</v>
      </c>
    </row>
    <row r="2649" spans="1:6" x14ac:dyDescent="0.2">
      <c r="A2649" s="200" t="s">
        <v>12</v>
      </c>
      <c r="B2649" s="213">
        <v>46610000</v>
      </c>
      <c r="C2649" s="205" t="s">
        <v>123</v>
      </c>
      <c r="D2649" s="201">
        <v>738213.23</v>
      </c>
      <c r="E2649" s="201">
        <v>0</v>
      </c>
      <c r="F2649" s="201">
        <v>738213.23</v>
      </c>
    </row>
    <row r="2650" spans="1:6" x14ac:dyDescent="0.2">
      <c r="A2650" s="200" t="s">
        <v>12</v>
      </c>
      <c r="B2650" s="208">
        <v>46620000</v>
      </c>
      <c r="C2650" s="205" t="s">
        <v>1242</v>
      </c>
      <c r="D2650" s="201">
        <v>0</v>
      </c>
      <c r="E2650" s="201">
        <v>22936120</v>
      </c>
      <c r="F2650" s="201">
        <v>-22936120</v>
      </c>
    </row>
    <row r="2651" spans="1:6" x14ac:dyDescent="0.2">
      <c r="A2651" s="200" t="s">
        <v>12</v>
      </c>
      <c r="B2651" s="204">
        <v>46700000</v>
      </c>
      <c r="C2651" s="205" t="s">
        <v>1</v>
      </c>
      <c r="D2651" s="201">
        <v>4855328</v>
      </c>
      <c r="E2651" s="201">
        <v>0</v>
      </c>
      <c r="F2651" s="201">
        <v>4855328</v>
      </c>
    </row>
    <row r="2652" spans="1:6" x14ac:dyDescent="0.2">
      <c r="A2652" s="200" t="s">
        <v>12</v>
      </c>
      <c r="B2652" s="204">
        <v>46700010</v>
      </c>
      <c r="C2652" s="205" t="s">
        <v>9</v>
      </c>
      <c r="D2652" s="201">
        <v>0</v>
      </c>
      <c r="E2652" s="201">
        <v>520970903.56</v>
      </c>
      <c r="F2652" s="201">
        <v>-520970903.56</v>
      </c>
    </row>
    <row r="2653" spans="1:6" x14ac:dyDescent="0.2">
      <c r="A2653" s="200" t="s">
        <v>12</v>
      </c>
      <c r="B2653" s="204">
        <v>46700020</v>
      </c>
      <c r="C2653" s="205" t="s">
        <v>17</v>
      </c>
      <c r="D2653" s="201">
        <v>0</v>
      </c>
      <c r="E2653" s="201">
        <v>36151236.590000004</v>
      </c>
      <c r="F2653" s="201">
        <v>-36151236.590000004</v>
      </c>
    </row>
    <row r="2654" spans="1:6" x14ac:dyDescent="0.2">
      <c r="A2654" s="200" t="s">
        <v>12</v>
      </c>
      <c r="B2654" s="204">
        <v>46700040</v>
      </c>
      <c r="C2654" s="205" t="s">
        <v>20</v>
      </c>
      <c r="D2654" s="201">
        <v>0</v>
      </c>
      <c r="E2654" s="201">
        <v>44508</v>
      </c>
      <c r="F2654" s="201">
        <v>-44508</v>
      </c>
    </row>
    <row r="2655" spans="1:6" x14ac:dyDescent="0.2">
      <c r="A2655" s="200" t="s">
        <v>12</v>
      </c>
      <c r="B2655" s="204">
        <v>46700050</v>
      </c>
      <c r="C2655" s="205" t="s">
        <v>1</v>
      </c>
      <c r="D2655" s="201">
        <v>9730000</v>
      </c>
      <c r="E2655" s="201">
        <v>0</v>
      </c>
      <c r="F2655" s="201">
        <v>9730000</v>
      </c>
    </row>
    <row r="2656" spans="1:6" x14ac:dyDescent="0.2">
      <c r="A2656" s="200" t="s">
        <v>12</v>
      </c>
      <c r="B2656" s="204">
        <v>46700060</v>
      </c>
      <c r="C2656" s="205" t="s">
        <v>148</v>
      </c>
      <c r="D2656" s="201">
        <v>49891000</v>
      </c>
      <c r="E2656" s="201">
        <v>0</v>
      </c>
      <c r="F2656" s="201">
        <v>49891000</v>
      </c>
    </row>
    <row r="2657" spans="1:6" x14ac:dyDescent="0.2">
      <c r="A2657" s="200" t="s">
        <v>12</v>
      </c>
      <c r="B2657" s="204">
        <v>46700070</v>
      </c>
      <c r="C2657" s="205" t="s">
        <v>22</v>
      </c>
      <c r="D2657" s="201">
        <v>21554743</v>
      </c>
      <c r="E2657" s="201">
        <v>0</v>
      </c>
      <c r="F2657" s="201">
        <v>21554743</v>
      </c>
    </row>
    <row r="2658" spans="1:6" x14ac:dyDescent="0.2">
      <c r="A2658" s="200" t="s">
        <v>12</v>
      </c>
      <c r="B2658" s="204">
        <v>46700080</v>
      </c>
      <c r="C2658" s="205" t="s">
        <v>37</v>
      </c>
      <c r="D2658" s="201">
        <v>0</v>
      </c>
      <c r="E2658" s="201">
        <v>5584399.0999999996</v>
      </c>
      <c r="F2658" s="201">
        <v>-5584399.0999999996</v>
      </c>
    </row>
    <row r="2659" spans="1:6" x14ac:dyDescent="0.2">
      <c r="A2659" s="200" t="s">
        <v>12</v>
      </c>
      <c r="B2659" s="204">
        <v>46700090</v>
      </c>
      <c r="C2659" s="205" t="s">
        <v>33</v>
      </c>
      <c r="D2659" s="201">
        <v>1619084</v>
      </c>
      <c r="E2659" s="201">
        <v>0</v>
      </c>
      <c r="F2659" s="201">
        <v>1619084</v>
      </c>
    </row>
    <row r="2660" spans="1:6" x14ac:dyDescent="0.2">
      <c r="A2660" s="200" t="s">
        <v>12</v>
      </c>
      <c r="B2660" s="204">
        <v>46700100</v>
      </c>
      <c r="C2660" s="205" t="s">
        <v>149</v>
      </c>
      <c r="D2660" s="201">
        <v>0</v>
      </c>
      <c r="E2660" s="201">
        <v>1647691.26</v>
      </c>
      <c r="F2660" s="201">
        <v>-1647691.26</v>
      </c>
    </row>
    <row r="2661" spans="1:6" x14ac:dyDescent="0.2">
      <c r="A2661" s="200" t="s">
        <v>12</v>
      </c>
      <c r="B2661" s="204">
        <v>47100000</v>
      </c>
      <c r="C2661" s="205" t="s">
        <v>157</v>
      </c>
      <c r="D2661" s="201">
        <v>9496780.1999999899</v>
      </c>
      <c r="E2661" s="201">
        <v>0</v>
      </c>
      <c r="F2661" s="201">
        <v>9496780.1999999899</v>
      </c>
    </row>
    <row r="2662" spans="1:6" x14ac:dyDescent="0.2">
      <c r="A2662" s="200" t="s">
        <v>12</v>
      </c>
      <c r="B2662" s="204">
        <v>47200000</v>
      </c>
      <c r="C2662" s="205" t="s">
        <v>697</v>
      </c>
      <c r="D2662" s="201">
        <v>6808221.5999999996</v>
      </c>
      <c r="E2662" s="201">
        <v>0</v>
      </c>
      <c r="F2662" s="201">
        <v>6808221.5999999996</v>
      </c>
    </row>
    <row r="2663" spans="1:6" x14ac:dyDescent="0.2">
      <c r="A2663" s="200" t="s">
        <v>12</v>
      </c>
      <c r="B2663" s="204">
        <v>48600000</v>
      </c>
      <c r="C2663" s="205" t="s">
        <v>158</v>
      </c>
      <c r="D2663" s="201">
        <v>1572452.44</v>
      </c>
      <c r="E2663" s="201">
        <v>0</v>
      </c>
      <c r="F2663" s="201">
        <v>1572452.44</v>
      </c>
    </row>
    <row r="2664" spans="1:6" x14ac:dyDescent="0.2">
      <c r="A2664" s="200" t="s">
        <v>12</v>
      </c>
      <c r="B2664" s="204">
        <v>51110000</v>
      </c>
      <c r="C2664" s="205" t="s">
        <v>337</v>
      </c>
      <c r="D2664" s="201">
        <v>0</v>
      </c>
      <c r="E2664" s="201">
        <v>480450754.11000001</v>
      </c>
      <c r="F2664" s="201">
        <v>-480450754.11000001</v>
      </c>
    </row>
    <row r="2665" spans="1:6" x14ac:dyDescent="0.2">
      <c r="A2665" s="200" t="s">
        <v>12</v>
      </c>
      <c r="B2665" s="204">
        <v>51120000</v>
      </c>
      <c r="C2665" s="205" t="s">
        <v>707</v>
      </c>
      <c r="D2665" s="201">
        <v>41685700</v>
      </c>
      <c r="E2665" s="201">
        <v>0</v>
      </c>
      <c r="F2665" s="201">
        <v>41685700</v>
      </c>
    </row>
    <row r="2666" spans="1:6" x14ac:dyDescent="0.2">
      <c r="A2666" s="200" t="s">
        <v>12</v>
      </c>
      <c r="B2666" s="204">
        <v>51122310</v>
      </c>
      <c r="C2666" s="205" t="s">
        <v>704</v>
      </c>
      <c r="D2666" s="201">
        <v>125000000</v>
      </c>
      <c r="E2666" s="201">
        <v>0</v>
      </c>
      <c r="F2666" s="201">
        <v>125000000</v>
      </c>
    </row>
    <row r="2667" spans="1:6" x14ac:dyDescent="0.2">
      <c r="A2667" s="200" t="s">
        <v>12</v>
      </c>
      <c r="B2667" s="204">
        <v>51122410</v>
      </c>
      <c r="C2667" s="205" t="s">
        <v>391</v>
      </c>
      <c r="D2667" s="201">
        <v>0</v>
      </c>
      <c r="E2667" s="201">
        <v>341482880</v>
      </c>
      <c r="F2667" s="201">
        <v>-341482880</v>
      </c>
    </row>
    <row r="2668" spans="1:6" x14ac:dyDescent="0.2">
      <c r="A2668" s="200" t="s">
        <v>12</v>
      </c>
      <c r="B2668" s="204">
        <v>51140000</v>
      </c>
      <c r="C2668" s="205" t="s">
        <v>395</v>
      </c>
      <c r="D2668" s="201">
        <v>186561824.78999999</v>
      </c>
      <c r="E2668" s="201">
        <v>0</v>
      </c>
      <c r="F2668" s="201">
        <v>186561824.78999999</v>
      </c>
    </row>
    <row r="2669" spans="1:6" x14ac:dyDescent="0.2">
      <c r="A2669" s="200" t="s">
        <v>12</v>
      </c>
      <c r="B2669" s="204">
        <v>51231000</v>
      </c>
      <c r="C2669" s="205" t="s">
        <v>347</v>
      </c>
      <c r="D2669" s="201">
        <v>38960210.609999903</v>
      </c>
      <c r="E2669" s="201">
        <v>0</v>
      </c>
      <c r="F2669" s="201">
        <v>38960210.609999903</v>
      </c>
    </row>
    <row r="2670" spans="1:6" x14ac:dyDescent="0.2">
      <c r="A2670" s="200" t="s">
        <v>12</v>
      </c>
      <c r="B2670" s="204">
        <v>51241000</v>
      </c>
      <c r="C2670" s="205" t="s">
        <v>159</v>
      </c>
      <c r="D2670" s="201">
        <v>352259806.54000002</v>
      </c>
      <c r="E2670" s="201">
        <v>0</v>
      </c>
      <c r="F2670" s="201">
        <v>352259806.54000002</v>
      </c>
    </row>
    <row r="2671" spans="1:6" x14ac:dyDescent="0.2">
      <c r="A2671" s="200" t="s">
        <v>12</v>
      </c>
      <c r="B2671" s="204">
        <v>53100000</v>
      </c>
      <c r="C2671" s="205" t="s">
        <v>3044</v>
      </c>
      <c r="D2671" s="201">
        <v>1838</v>
      </c>
      <c r="E2671" s="201">
        <v>0</v>
      </c>
      <c r="F2671" s="201">
        <v>1838</v>
      </c>
    </row>
    <row r="2672" spans="1:6" x14ac:dyDescent="0.2">
      <c r="A2672" s="200" t="s">
        <v>12</v>
      </c>
      <c r="B2672" s="204">
        <v>53110000</v>
      </c>
      <c r="C2672" s="205" t="s">
        <v>416</v>
      </c>
      <c r="D2672" s="201">
        <v>2886159.01</v>
      </c>
      <c r="E2672" s="201">
        <v>0</v>
      </c>
      <c r="F2672" s="201">
        <v>2886159.01</v>
      </c>
    </row>
    <row r="2673" spans="1:6" x14ac:dyDescent="0.2">
      <c r="A2673" s="200" t="s">
        <v>12</v>
      </c>
      <c r="B2673" s="204">
        <v>53200000</v>
      </c>
      <c r="C2673" s="205" t="s">
        <v>162</v>
      </c>
      <c r="D2673" s="201">
        <v>20341955</v>
      </c>
      <c r="E2673" s="201">
        <v>0</v>
      </c>
      <c r="F2673" s="201">
        <v>20341955</v>
      </c>
    </row>
    <row r="2674" spans="1:6" x14ac:dyDescent="0.2">
      <c r="A2674" s="200" t="s">
        <v>12</v>
      </c>
      <c r="B2674" s="204">
        <v>58000000</v>
      </c>
      <c r="C2674" s="205" t="s">
        <v>163</v>
      </c>
      <c r="D2674" s="201">
        <v>0</v>
      </c>
      <c r="E2674" s="201">
        <v>102800400</v>
      </c>
      <c r="F2674" s="201">
        <v>-102800400</v>
      </c>
    </row>
    <row r="2675" spans="1:6" x14ac:dyDescent="0.2">
      <c r="A2675" s="200" t="s">
        <v>12</v>
      </c>
      <c r="B2675" s="204">
        <v>60620000</v>
      </c>
      <c r="C2675" s="205" t="s">
        <v>378</v>
      </c>
      <c r="D2675" s="201">
        <v>225136.67</v>
      </c>
      <c r="E2675" s="201">
        <v>0</v>
      </c>
      <c r="F2675" s="201">
        <v>225136.67</v>
      </c>
    </row>
    <row r="2676" spans="1:6" x14ac:dyDescent="0.2">
      <c r="A2676" s="200" t="s">
        <v>12</v>
      </c>
      <c r="B2676" s="204">
        <v>60630000</v>
      </c>
      <c r="C2676" s="205" t="s">
        <v>380</v>
      </c>
      <c r="D2676" s="201">
        <v>140000</v>
      </c>
      <c r="E2676" s="201">
        <v>0</v>
      </c>
      <c r="F2676" s="201">
        <v>140000</v>
      </c>
    </row>
    <row r="2677" spans="1:6" x14ac:dyDescent="0.2">
      <c r="A2677" s="200" t="s">
        <v>12</v>
      </c>
      <c r="B2677" s="204">
        <v>60640000</v>
      </c>
      <c r="C2677" s="205" t="s">
        <v>382</v>
      </c>
      <c r="D2677" s="201">
        <v>140500</v>
      </c>
      <c r="E2677" s="201">
        <v>0</v>
      </c>
      <c r="F2677" s="201">
        <v>140500</v>
      </c>
    </row>
    <row r="2678" spans="1:6" x14ac:dyDescent="0.2">
      <c r="A2678" s="200" t="s">
        <v>12</v>
      </c>
      <c r="B2678" s="204">
        <v>60650000</v>
      </c>
      <c r="C2678" s="205" t="s">
        <v>167</v>
      </c>
      <c r="D2678" s="201">
        <v>14819532.619999999</v>
      </c>
      <c r="E2678" s="201">
        <v>0</v>
      </c>
      <c r="F2678" s="201">
        <v>14819532.619999999</v>
      </c>
    </row>
    <row r="2679" spans="1:6" x14ac:dyDescent="0.2">
      <c r="A2679" s="200" t="s">
        <v>12</v>
      </c>
      <c r="B2679" s="204">
        <v>60670000</v>
      </c>
      <c r="C2679" s="205" t="s">
        <v>385</v>
      </c>
      <c r="D2679" s="201">
        <v>251000</v>
      </c>
      <c r="E2679" s="201">
        <v>0</v>
      </c>
      <c r="F2679" s="201">
        <v>251000</v>
      </c>
    </row>
    <row r="2680" spans="1:6" x14ac:dyDescent="0.2">
      <c r="A2680" s="200" t="s">
        <v>12</v>
      </c>
      <c r="B2680" s="204">
        <v>60680000</v>
      </c>
      <c r="C2680" s="205" t="s">
        <v>375</v>
      </c>
      <c r="D2680" s="201">
        <v>1609808</v>
      </c>
      <c r="E2680" s="201">
        <v>0</v>
      </c>
      <c r="F2680" s="201">
        <v>1609808</v>
      </c>
    </row>
    <row r="2681" spans="1:6" x14ac:dyDescent="0.2">
      <c r="A2681" s="200" t="s">
        <v>12</v>
      </c>
      <c r="B2681" s="204">
        <v>60690000</v>
      </c>
      <c r="C2681" s="205" t="s">
        <v>387</v>
      </c>
      <c r="D2681" s="201">
        <v>155000</v>
      </c>
      <c r="E2681" s="201">
        <v>0</v>
      </c>
      <c r="F2681" s="201">
        <v>155000</v>
      </c>
    </row>
    <row r="2682" spans="1:6" x14ac:dyDescent="0.2">
      <c r="A2682" s="200" t="s">
        <v>12</v>
      </c>
      <c r="B2682" s="204">
        <v>60710000</v>
      </c>
      <c r="C2682" s="205" t="s">
        <v>453</v>
      </c>
      <c r="D2682" s="201">
        <v>166403218.40000001</v>
      </c>
      <c r="E2682" s="201">
        <v>0</v>
      </c>
      <c r="F2682" s="201">
        <v>166403218.40000001</v>
      </c>
    </row>
    <row r="2683" spans="1:6" x14ac:dyDescent="0.2">
      <c r="A2683" s="200" t="s">
        <v>12</v>
      </c>
      <c r="B2683" s="204">
        <v>60720000</v>
      </c>
      <c r="C2683" s="205" t="s">
        <v>731</v>
      </c>
      <c r="D2683" s="201">
        <v>1587684879.71</v>
      </c>
      <c r="E2683" s="201">
        <v>0</v>
      </c>
      <c r="F2683" s="201">
        <v>1587684879.71</v>
      </c>
    </row>
    <row r="2684" spans="1:6" x14ac:dyDescent="0.2">
      <c r="A2684" s="200" t="s">
        <v>12</v>
      </c>
      <c r="B2684" s="204">
        <v>60801000</v>
      </c>
      <c r="C2684" s="205" t="s">
        <v>457</v>
      </c>
      <c r="D2684" s="201">
        <v>253646024.18000001</v>
      </c>
      <c r="E2684" s="201">
        <v>0</v>
      </c>
      <c r="F2684" s="201">
        <v>253646024.18000001</v>
      </c>
    </row>
    <row r="2685" spans="1:6" x14ac:dyDescent="0.2">
      <c r="A2685" s="200" t="s">
        <v>12</v>
      </c>
      <c r="B2685" s="204">
        <v>60802000</v>
      </c>
      <c r="C2685" s="205" t="s">
        <v>732</v>
      </c>
      <c r="D2685" s="201">
        <v>94418.94</v>
      </c>
      <c r="E2685" s="201">
        <v>0</v>
      </c>
      <c r="F2685" s="201">
        <v>94418.94</v>
      </c>
    </row>
    <row r="2686" spans="1:6" x14ac:dyDescent="0.2">
      <c r="A2686" s="200" t="s">
        <v>12</v>
      </c>
      <c r="B2686" s="204">
        <v>60803000</v>
      </c>
      <c r="C2686" s="205" t="s">
        <v>459</v>
      </c>
      <c r="D2686" s="201">
        <v>4365587.8099999996</v>
      </c>
      <c r="E2686" s="201">
        <v>0</v>
      </c>
      <c r="F2686" s="201">
        <v>4365587.8099999996</v>
      </c>
    </row>
    <row r="2687" spans="1:6" x14ac:dyDescent="0.2">
      <c r="A2687" s="200" t="s">
        <v>12</v>
      </c>
      <c r="B2687" s="204">
        <v>60804000</v>
      </c>
      <c r="C2687" s="205" t="s">
        <v>461</v>
      </c>
      <c r="D2687" s="201">
        <v>44638230.990000002</v>
      </c>
      <c r="E2687" s="201">
        <v>0</v>
      </c>
      <c r="F2687" s="201">
        <v>44638230.990000002</v>
      </c>
    </row>
    <row r="2688" spans="1:6" x14ac:dyDescent="0.2">
      <c r="A2688" s="200" t="s">
        <v>12</v>
      </c>
      <c r="B2688" s="204">
        <v>60806000</v>
      </c>
      <c r="C2688" s="205" t="s">
        <v>462</v>
      </c>
      <c r="D2688" s="201">
        <v>4051034</v>
      </c>
      <c r="E2688" s="201">
        <v>0</v>
      </c>
      <c r="F2688" s="201">
        <v>4051034</v>
      </c>
    </row>
    <row r="2689" spans="1:6" x14ac:dyDescent="0.2">
      <c r="A2689" s="200" t="s">
        <v>12</v>
      </c>
      <c r="B2689" s="204">
        <v>60807000</v>
      </c>
      <c r="C2689" s="205" t="s">
        <v>2138</v>
      </c>
      <c r="D2689" s="201">
        <v>3263646.83</v>
      </c>
      <c r="E2689" s="201">
        <v>0</v>
      </c>
      <c r="F2689" s="201">
        <v>3263646.83</v>
      </c>
    </row>
    <row r="2690" spans="1:6" x14ac:dyDescent="0.2">
      <c r="A2690" s="200" t="s">
        <v>12</v>
      </c>
      <c r="B2690" s="204">
        <v>60808000</v>
      </c>
      <c r="C2690" s="205" t="s">
        <v>464</v>
      </c>
      <c r="D2690" s="201">
        <v>30000</v>
      </c>
      <c r="E2690" s="201">
        <v>0</v>
      </c>
      <c r="F2690" s="201">
        <v>30000</v>
      </c>
    </row>
    <row r="2691" spans="1:6" x14ac:dyDescent="0.2">
      <c r="A2691" s="200" t="s">
        <v>12</v>
      </c>
      <c r="B2691" s="204">
        <v>60811000</v>
      </c>
      <c r="C2691" s="205" t="s">
        <v>466</v>
      </c>
      <c r="D2691" s="201">
        <v>23118106.41</v>
      </c>
      <c r="E2691" s="201">
        <v>0</v>
      </c>
      <c r="F2691" s="201">
        <v>23118106.41</v>
      </c>
    </row>
    <row r="2692" spans="1:6" x14ac:dyDescent="0.2">
      <c r="A2692" s="200" t="s">
        <v>12</v>
      </c>
      <c r="B2692" s="204">
        <v>60811100</v>
      </c>
      <c r="C2692" s="205" t="s">
        <v>468</v>
      </c>
      <c r="D2692" s="201">
        <v>24538590.899999999</v>
      </c>
      <c r="E2692" s="201">
        <v>0</v>
      </c>
      <c r="F2692" s="201">
        <v>24538590.899999999</v>
      </c>
    </row>
    <row r="2693" spans="1:6" x14ac:dyDescent="0.2">
      <c r="A2693" s="200" t="s">
        <v>12</v>
      </c>
      <c r="B2693" s="204">
        <v>60812000</v>
      </c>
      <c r="C2693" s="205" t="s">
        <v>403</v>
      </c>
      <c r="D2693" s="201">
        <v>5563232</v>
      </c>
      <c r="E2693" s="201">
        <v>0</v>
      </c>
      <c r="F2693" s="201">
        <v>5563232</v>
      </c>
    </row>
    <row r="2694" spans="1:6" x14ac:dyDescent="0.2">
      <c r="A2694" s="200" t="s">
        <v>12</v>
      </c>
      <c r="B2694" s="204">
        <v>60880000</v>
      </c>
      <c r="C2694" s="205" t="s">
        <v>464</v>
      </c>
      <c r="D2694" s="201">
        <v>50000</v>
      </c>
      <c r="E2694" s="201">
        <v>0</v>
      </c>
      <c r="F2694" s="201">
        <v>50000</v>
      </c>
    </row>
    <row r="2695" spans="1:6" x14ac:dyDescent="0.2">
      <c r="A2695" s="200" t="s">
        <v>12</v>
      </c>
      <c r="B2695" s="204">
        <v>61110000</v>
      </c>
      <c r="C2695" s="205" t="s">
        <v>473</v>
      </c>
      <c r="D2695" s="201">
        <v>14208211.720000001</v>
      </c>
      <c r="E2695" s="201">
        <v>0</v>
      </c>
      <c r="F2695" s="201">
        <v>14208211.720000001</v>
      </c>
    </row>
    <row r="2696" spans="1:6" x14ac:dyDescent="0.2">
      <c r="A2696" s="200" t="s">
        <v>12</v>
      </c>
      <c r="B2696" s="204">
        <v>61300000</v>
      </c>
      <c r="C2696" s="205" t="s">
        <v>737</v>
      </c>
      <c r="D2696" s="201">
        <v>2429728.5099999998</v>
      </c>
      <c r="E2696" s="201">
        <v>0</v>
      </c>
      <c r="F2696" s="201">
        <v>2429728.5099999998</v>
      </c>
    </row>
    <row r="2697" spans="1:6" x14ac:dyDescent="0.2">
      <c r="A2697" s="200" t="s">
        <v>12</v>
      </c>
      <c r="B2697" s="204">
        <v>61301000</v>
      </c>
      <c r="C2697" s="205" t="s">
        <v>477</v>
      </c>
      <c r="D2697" s="201">
        <v>8420317.9000000004</v>
      </c>
      <c r="E2697" s="201">
        <v>0</v>
      </c>
      <c r="F2697" s="201">
        <v>8420317.9000000004</v>
      </c>
    </row>
    <row r="2698" spans="1:6" x14ac:dyDescent="0.2">
      <c r="A2698" s="200" t="s">
        <v>12</v>
      </c>
      <c r="B2698" s="204">
        <v>61302000</v>
      </c>
      <c r="C2698" s="205" t="s">
        <v>175</v>
      </c>
      <c r="D2698" s="201">
        <v>7192758</v>
      </c>
      <c r="E2698" s="201">
        <v>0</v>
      </c>
      <c r="F2698" s="201">
        <v>7192758</v>
      </c>
    </row>
    <row r="2699" spans="1:6" x14ac:dyDescent="0.2">
      <c r="A2699" s="200" t="s">
        <v>12</v>
      </c>
      <c r="B2699" s="204">
        <v>61500000</v>
      </c>
      <c r="C2699" s="205" t="s">
        <v>409</v>
      </c>
      <c r="D2699" s="201">
        <v>619000</v>
      </c>
      <c r="E2699" s="201">
        <v>0</v>
      </c>
      <c r="F2699" s="201">
        <v>619000</v>
      </c>
    </row>
    <row r="2700" spans="1:6" x14ac:dyDescent="0.2">
      <c r="A2700" s="200" t="s">
        <v>12</v>
      </c>
      <c r="B2700" s="204">
        <v>61501000</v>
      </c>
      <c r="C2700" s="205" t="s">
        <v>480</v>
      </c>
      <c r="D2700" s="201">
        <v>8000</v>
      </c>
      <c r="E2700" s="201">
        <v>0</v>
      </c>
      <c r="F2700" s="201">
        <v>8000</v>
      </c>
    </row>
    <row r="2701" spans="1:6" x14ac:dyDescent="0.2">
      <c r="A2701" s="200" t="s">
        <v>12</v>
      </c>
      <c r="B2701" s="204">
        <v>61502000</v>
      </c>
      <c r="C2701" s="205" t="s">
        <v>180</v>
      </c>
      <c r="D2701" s="201">
        <v>718745.02</v>
      </c>
      <c r="E2701" s="201">
        <v>0</v>
      </c>
      <c r="F2701" s="201">
        <v>718745.02</v>
      </c>
    </row>
    <row r="2702" spans="1:6" x14ac:dyDescent="0.2">
      <c r="A2702" s="200" t="s">
        <v>12</v>
      </c>
      <c r="B2702" s="204">
        <v>61503000</v>
      </c>
      <c r="C2702" s="205" t="s">
        <v>481</v>
      </c>
      <c r="D2702" s="201">
        <v>545480</v>
      </c>
      <c r="E2702" s="201">
        <v>0</v>
      </c>
      <c r="F2702" s="201">
        <v>545480</v>
      </c>
    </row>
    <row r="2703" spans="1:6" x14ac:dyDescent="0.2">
      <c r="A2703" s="200" t="s">
        <v>12</v>
      </c>
      <c r="B2703" s="204">
        <v>61601000</v>
      </c>
      <c r="C2703" s="205" t="s">
        <v>417</v>
      </c>
      <c r="D2703" s="201">
        <v>32400</v>
      </c>
      <c r="E2703" s="201">
        <v>0</v>
      </c>
      <c r="F2703" s="201">
        <v>32400</v>
      </c>
    </row>
    <row r="2704" spans="1:6" x14ac:dyDescent="0.2">
      <c r="A2704" s="200" t="s">
        <v>12</v>
      </c>
      <c r="B2704" s="204">
        <v>61602000</v>
      </c>
      <c r="C2704" s="205" t="s">
        <v>488</v>
      </c>
      <c r="D2704" s="201">
        <v>2114145</v>
      </c>
      <c r="E2704" s="201">
        <v>0</v>
      </c>
      <c r="F2704" s="201">
        <v>2114145</v>
      </c>
    </row>
    <row r="2705" spans="1:6" x14ac:dyDescent="0.2">
      <c r="A2705" s="200" t="s">
        <v>12</v>
      </c>
      <c r="B2705" s="204">
        <v>61603000</v>
      </c>
      <c r="C2705" s="205" t="s">
        <v>1598</v>
      </c>
      <c r="D2705" s="201">
        <v>161554</v>
      </c>
      <c r="E2705" s="201">
        <v>0</v>
      </c>
      <c r="F2705" s="201">
        <v>161554</v>
      </c>
    </row>
    <row r="2706" spans="1:6" x14ac:dyDescent="0.2">
      <c r="A2706" s="200" t="s">
        <v>12</v>
      </c>
      <c r="B2706" s="204">
        <v>61802000</v>
      </c>
      <c r="C2706" s="205" t="s">
        <v>494</v>
      </c>
      <c r="D2706" s="201">
        <v>429500</v>
      </c>
      <c r="E2706" s="201">
        <v>0</v>
      </c>
      <c r="F2706" s="201">
        <v>429500</v>
      </c>
    </row>
    <row r="2707" spans="1:6" x14ac:dyDescent="0.2">
      <c r="A2707" s="200" t="s">
        <v>12</v>
      </c>
      <c r="B2707" s="204">
        <v>62100000</v>
      </c>
      <c r="C2707" s="205" t="s">
        <v>422</v>
      </c>
      <c r="D2707" s="201">
        <v>22202400.449999999</v>
      </c>
      <c r="E2707" s="201">
        <v>0</v>
      </c>
      <c r="F2707" s="201">
        <v>22202400.449999999</v>
      </c>
    </row>
    <row r="2708" spans="1:6" x14ac:dyDescent="0.2">
      <c r="A2708" s="200" t="s">
        <v>12</v>
      </c>
      <c r="B2708" s="204">
        <v>62102000</v>
      </c>
      <c r="C2708" s="205" t="s">
        <v>498</v>
      </c>
      <c r="D2708" s="201">
        <v>7043780</v>
      </c>
      <c r="E2708" s="201">
        <v>0</v>
      </c>
      <c r="F2708" s="201">
        <v>7043780</v>
      </c>
    </row>
    <row r="2709" spans="1:6" x14ac:dyDescent="0.2">
      <c r="A2709" s="200" t="s">
        <v>12</v>
      </c>
      <c r="B2709" s="204">
        <v>62301000</v>
      </c>
      <c r="C2709" s="205" t="s">
        <v>191</v>
      </c>
      <c r="D2709" s="201">
        <v>3051560</v>
      </c>
      <c r="E2709" s="201">
        <v>0</v>
      </c>
      <c r="F2709" s="201">
        <v>3051560</v>
      </c>
    </row>
    <row r="2710" spans="1:6" x14ac:dyDescent="0.2">
      <c r="A2710" s="200" t="s">
        <v>12</v>
      </c>
      <c r="B2710" s="204">
        <v>62303000</v>
      </c>
      <c r="C2710" s="205" t="s">
        <v>517</v>
      </c>
      <c r="D2710" s="201">
        <v>12009601.58</v>
      </c>
      <c r="E2710" s="201">
        <v>0</v>
      </c>
      <c r="F2710" s="201">
        <v>12009601.58</v>
      </c>
    </row>
    <row r="2711" spans="1:6" x14ac:dyDescent="0.2">
      <c r="A2711" s="200" t="s">
        <v>12</v>
      </c>
      <c r="B2711" s="204">
        <v>62401000</v>
      </c>
      <c r="C2711" s="205" t="s">
        <v>433</v>
      </c>
      <c r="D2711" s="201">
        <v>14603200</v>
      </c>
      <c r="E2711" s="201">
        <v>0</v>
      </c>
      <c r="F2711" s="201">
        <v>14603200</v>
      </c>
    </row>
    <row r="2712" spans="1:6" x14ac:dyDescent="0.2">
      <c r="A2712" s="200" t="s">
        <v>12</v>
      </c>
      <c r="B2712" s="204">
        <v>62402000</v>
      </c>
      <c r="C2712" s="205" t="s">
        <v>434</v>
      </c>
      <c r="D2712" s="201">
        <v>8700000</v>
      </c>
      <c r="E2712" s="201">
        <v>0</v>
      </c>
      <c r="F2712" s="201">
        <v>8700000</v>
      </c>
    </row>
    <row r="2713" spans="1:6" x14ac:dyDescent="0.2">
      <c r="A2713" s="200" t="s">
        <v>12</v>
      </c>
      <c r="B2713" s="204">
        <v>62501000</v>
      </c>
      <c r="C2713" s="205" t="s">
        <v>195</v>
      </c>
      <c r="D2713" s="201">
        <v>4454009.8600000003</v>
      </c>
      <c r="E2713" s="201">
        <v>0</v>
      </c>
      <c r="F2713" s="201">
        <v>4454009.8600000003</v>
      </c>
    </row>
    <row r="2714" spans="1:6" x14ac:dyDescent="0.2">
      <c r="A2714" s="200" t="s">
        <v>12</v>
      </c>
      <c r="B2714" s="204">
        <v>62504000</v>
      </c>
      <c r="C2714" s="205" t="s">
        <v>528</v>
      </c>
      <c r="D2714" s="201">
        <v>101998.88</v>
      </c>
      <c r="E2714" s="201">
        <v>0</v>
      </c>
      <c r="F2714" s="201">
        <v>101998.88</v>
      </c>
    </row>
    <row r="2715" spans="1:6" x14ac:dyDescent="0.2">
      <c r="A2715" s="200" t="s">
        <v>12</v>
      </c>
      <c r="B2715" s="204">
        <v>62506000</v>
      </c>
      <c r="C2715" s="205" t="s">
        <v>531</v>
      </c>
      <c r="D2715" s="201">
        <v>172000</v>
      </c>
      <c r="E2715" s="201">
        <v>0</v>
      </c>
      <c r="F2715" s="201">
        <v>172000</v>
      </c>
    </row>
    <row r="2716" spans="1:6" x14ac:dyDescent="0.2">
      <c r="A2716" s="200" t="s">
        <v>12</v>
      </c>
      <c r="B2716" s="204">
        <v>62507000</v>
      </c>
      <c r="C2716" s="205" t="s">
        <v>438</v>
      </c>
      <c r="D2716" s="201">
        <v>4425790</v>
      </c>
      <c r="E2716" s="201">
        <v>0</v>
      </c>
      <c r="F2716" s="201">
        <v>4425790</v>
      </c>
    </row>
    <row r="2717" spans="1:6" x14ac:dyDescent="0.2">
      <c r="A2717" s="200" t="s">
        <v>12</v>
      </c>
      <c r="B2717" s="204">
        <v>62602000</v>
      </c>
      <c r="C2717" s="205" t="s">
        <v>533</v>
      </c>
      <c r="D2717" s="201">
        <v>651667</v>
      </c>
      <c r="E2717" s="201">
        <v>0</v>
      </c>
      <c r="F2717" s="201">
        <v>651667</v>
      </c>
    </row>
    <row r="2718" spans="1:6" x14ac:dyDescent="0.2">
      <c r="A2718" s="200" t="s">
        <v>12</v>
      </c>
      <c r="B2718" s="204">
        <v>62603000</v>
      </c>
      <c r="C2718" s="205" t="s">
        <v>534</v>
      </c>
      <c r="D2718" s="201">
        <v>12127147.460000001</v>
      </c>
      <c r="E2718" s="201">
        <v>0</v>
      </c>
      <c r="F2718" s="201">
        <v>12127147.460000001</v>
      </c>
    </row>
    <row r="2719" spans="1:6" x14ac:dyDescent="0.2">
      <c r="A2719" s="200" t="s">
        <v>12</v>
      </c>
      <c r="B2719" s="204">
        <v>62605000</v>
      </c>
      <c r="C2719" s="205" t="s">
        <v>748</v>
      </c>
      <c r="D2719" s="201">
        <v>6925660</v>
      </c>
      <c r="E2719" s="201">
        <v>0</v>
      </c>
      <c r="F2719" s="201">
        <v>6925660</v>
      </c>
    </row>
    <row r="2720" spans="1:6" x14ac:dyDescent="0.2">
      <c r="A2720" s="200" t="s">
        <v>12</v>
      </c>
      <c r="B2720" s="204">
        <v>62650000</v>
      </c>
      <c r="C2720" s="205" t="s">
        <v>2598</v>
      </c>
      <c r="D2720" s="201">
        <v>86900</v>
      </c>
      <c r="E2720" s="201">
        <v>0</v>
      </c>
      <c r="F2720" s="201">
        <v>86900</v>
      </c>
    </row>
    <row r="2721" spans="1:6" x14ac:dyDescent="0.2">
      <c r="A2721" s="200" t="s">
        <v>12</v>
      </c>
      <c r="B2721" s="204">
        <v>62701000</v>
      </c>
      <c r="C2721" s="205" t="s">
        <v>207</v>
      </c>
      <c r="D2721" s="201">
        <v>176200</v>
      </c>
      <c r="E2721" s="201">
        <v>0</v>
      </c>
      <c r="F2721" s="201">
        <v>176200</v>
      </c>
    </row>
    <row r="2722" spans="1:6" x14ac:dyDescent="0.2">
      <c r="A2722" s="200" t="s">
        <v>12</v>
      </c>
      <c r="B2722" s="204">
        <v>62703000</v>
      </c>
      <c r="C2722" s="205" t="s">
        <v>538</v>
      </c>
      <c r="D2722" s="201">
        <v>3786937.95</v>
      </c>
      <c r="E2722" s="201">
        <v>0</v>
      </c>
      <c r="F2722" s="201">
        <v>3786937.95</v>
      </c>
    </row>
    <row r="2723" spans="1:6" x14ac:dyDescent="0.2">
      <c r="A2723" s="200" t="s">
        <v>12</v>
      </c>
      <c r="B2723" s="204">
        <v>62704000</v>
      </c>
      <c r="C2723" s="205" t="s">
        <v>445</v>
      </c>
      <c r="D2723" s="201">
        <v>157200</v>
      </c>
      <c r="E2723" s="201">
        <v>0</v>
      </c>
      <c r="F2723" s="201">
        <v>157200</v>
      </c>
    </row>
    <row r="2724" spans="1:6" x14ac:dyDescent="0.2">
      <c r="A2724" s="200" t="s">
        <v>12</v>
      </c>
      <c r="B2724" s="204">
        <v>62705000</v>
      </c>
      <c r="C2724" s="205" t="s">
        <v>539</v>
      </c>
      <c r="D2724" s="201">
        <v>706898.52</v>
      </c>
      <c r="E2724" s="201">
        <v>0</v>
      </c>
      <c r="F2724" s="201">
        <v>706898.52</v>
      </c>
    </row>
    <row r="2725" spans="1:6" x14ac:dyDescent="0.2">
      <c r="A2725" s="200" t="s">
        <v>12</v>
      </c>
      <c r="B2725" s="204">
        <v>62709000</v>
      </c>
      <c r="C2725" s="205" t="s">
        <v>450</v>
      </c>
      <c r="D2725" s="201">
        <v>66779.509999999995</v>
      </c>
      <c r="E2725" s="201">
        <v>0</v>
      </c>
      <c r="F2725" s="201">
        <v>66779.509999999995</v>
      </c>
    </row>
    <row r="2726" spans="1:6" x14ac:dyDescent="0.2">
      <c r="A2726" s="200" t="s">
        <v>12</v>
      </c>
      <c r="B2726" s="204">
        <v>62712000</v>
      </c>
      <c r="C2726" s="205" t="s">
        <v>543</v>
      </c>
      <c r="D2726" s="201">
        <v>70464.86</v>
      </c>
      <c r="E2726" s="201">
        <v>0</v>
      </c>
      <c r="F2726" s="201">
        <v>70464.86</v>
      </c>
    </row>
    <row r="2727" spans="1:6" x14ac:dyDescent="0.2">
      <c r="A2727" s="200" t="s">
        <v>12</v>
      </c>
      <c r="B2727" s="204">
        <v>63504000</v>
      </c>
      <c r="C2727" s="205" t="s">
        <v>472</v>
      </c>
      <c r="D2727" s="201">
        <v>15141667.48</v>
      </c>
      <c r="E2727" s="201">
        <v>0</v>
      </c>
      <c r="F2727" s="201">
        <v>15141667.48</v>
      </c>
    </row>
    <row r="2728" spans="1:6" x14ac:dyDescent="0.2">
      <c r="A2728" s="200" t="s">
        <v>12</v>
      </c>
      <c r="B2728" s="204">
        <v>63506000</v>
      </c>
      <c r="C2728" s="205" t="s">
        <v>474</v>
      </c>
      <c r="D2728" s="201">
        <v>45000</v>
      </c>
      <c r="E2728" s="201">
        <v>0</v>
      </c>
      <c r="F2728" s="201">
        <v>45000</v>
      </c>
    </row>
    <row r="2729" spans="1:6" x14ac:dyDescent="0.2">
      <c r="A2729" s="200" t="s">
        <v>12</v>
      </c>
      <c r="B2729" s="208">
        <v>63507000</v>
      </c>
      <c r="C2729" s="205" t="s">
        <v>475</v>
      </c>
      <c r="D2729" s="201">
        <v>43365157.969999999</v>
      </c>
      <c r="E2729" s="201">
        <v>0</v>
      </c>
      <c r="F2729" s="201">
        <v>43365157.969999999</v>
      </c>
    </row>
    <row r="2730" spans="1:6" x14ac:dyDescent="0.2">
      <c r="A2730" s="200" t="s">
        <v>12</v>
      </c>
      <c r="B2730" s="204">
        <v>63508000</v>
      </c>
      <c r="C2730" s="219" t="s">
        <v>1063</v>
      </c>
      <c r="D2730" s="201">
        <v>79000</v>
      </c>
      <c r="E2730" s="201">
        <v>0</v>
      </c>
      <c r="F2730" s="201">
        <v>79000</v>
      </c>
    </row>
    <row r="2731" spans="1:6" x14ac:dyDescent="0.2">
      <c r="A2731" s="200" t="s">
        <v>12</v>
      </c>
      <c r="B2731" s="204">
        <v>64101000</v>
      </c>
      <c r="C2731" s="205" t="s">
        <v>216</v>
      </c>
      <c r="D2731" s="201">
        <v>185282424.38</v>
      </c>
      <c r="E2731" s="201">
        <v>0</v>
      </c>
      <c r="F2731" s="201">
        <v>185282424.38</v>
      </c>
    </row>
    <row r="2732" spans="1:6" x14ac:dyDescent="0.2">
      <c r="A2732" s="200" t="s">
        <v>12</v>
      </c>
      <c r="B2732" s="204">
        <v>64101200</v>
      </c>
      <c r="C2732" s="205" t="s">
        <v>755</v>
      </c>
      <c r="D2732" s="201">
        <v>7840047.8200000003</v>
      </c>
      <c r="E2732" s="201">
        <v>0</v>
      </c>
      <c r="F2732" s="201">
        <v>7840047.8200000003</v>
      </c>
    </row>
    <row r="2733" spans="1:6" x14ac:dyDescent="0.2">
      <c r="A2733" s="200" t="s">
        <v>12</v>
      </c>
      <c r="B2733" s="204">
        <v>64102000</v>
      </c>
      <c r="C2733" s="205" t="s">
        <v>550</v>
      </c>
      <c r="D2733" s="201">
        <v>175000</v>
      </c>
      <c r="E2733" s="201">
        <v>0</v>
      </c>
      <c r="F2733" s="201">
        <v>175000</v>
      </c>
    </row>
    <row r="2734" spans="1:6" x14ac:dyDescent="0.2">
      <c r="A2734" s="200" t="s">
        <v>12</v>
      </c>
      <c r="B2734" s="204">
        <v>64103000</v>
      </c>
      <c r="C2734" s="205" t="s">
        <v>551</v>
      </c>
      <c r="D2734" s="201">
        <v>1985705.4</v>
      </c>
      <c r="E2734" s="201">
        <v>0</v>
      </c>
      <c r="F2734" s="201">
        <v>1985705.4</v>
      </c>
    </row>
    <row r="2735" spans="1:6" x14ac:dyDescent="0.2">
      <c r="A2735" s="200" t="s">
        <v>12</v>
      </c>
      <c r="B2735" s="204">
        <v>64501000</v>
      </c>
      <c r="C2735" s="205" t="s">
        <v>483</v>
      </c>
      <c r="D2735" s="201">
        <v>11916546.630000001</v>
      </c>
      <c r="E2735" s="201">
        <v>0</v>
      </c>
      <c r="F2735" s="201">
        <v>11916546.630000001</v>
      </c>
    </row>
    <row r="2736" spans="1:6" x14ac:dyDescent="0.2">
      <c r="A2736" s="200" t="s">
        <v>12</v>
      </c>
      <c r="B2736" s="204">
        <v>64502000</v>
      </c>
      <c r="C2736" s="205" t="s">
        <v>555</v>
      </c>
      <c r="D2736" s="201">
        <v>6281490.8200000003</v>
      </c>
      <c r="E2736" s="201">
        <v>0</v>
      </c>
      <c r="F2736" s="201">
        <v>6281490.8200000003</v>
      </c>
    </row>
    <row r="2737" spans="1:6" x14ac:dyDescent="0.2">
      <c r="A2737" s="200" t="s">
        <v>12</v>
      </c>
      <c r="B2737" s="204">
        <v>64505000</v>
      </c>
      <c r="C2737" s="205" t="s">
        <v>2160</v>
      </c>
      <c r="D2737" s="201">
        <v>1256298.1100000001</v>
      </c>
      <c r="E2737" s="201">
        <v>0</v>
      </c>
      <c r="F2737" s="201">
        <v>1256298.1100000001</v>
      </c>
    </row>
    <row r="2738" spans="1:6" x14ac:dyDescent="0.2">
      <c r="A2738" s="200" t="s">
        <v>12</v>
      </c>
      <c r="B2738" s="208">
        <v>64700000</v>
      </c>
      <c r="C2738" s="205" t="s">
        <v>223</v>
      </c>
      <c r="D2738" s="201">
        <v>178000</v>
      </c>
      <c r="E2738" s="201">
        <v>0</v>
      </c>
      <c r="F2738" s="201">
        <v>178000</v>
      </c>
    </row>
    <row r="2739" spans="1:6" x14ac:dyDescent="0.2">
      <c r="A2739" s="200" t="s">
        <v>12</v>
      </c>
      <c r="B2739" s="208">
        <v>64801000</v>
      </c>
      <c r="C2739" s="205" t="s">
        <v>556</v>
      </c>
      <c r="D2739" s="201">
        <v>616666.67000000004</v>
      </c>
      <c r="E2739" s="201">
        <v>0</v>
      </c>
      <c r="F2739" s="201">
        <v>616666.67000000004</v>
      </c>
    </row>
    <row r="2740" spans="1:6" x14ac:dyDescent="0.2">
      <c r="A2740" s="200" t="s">
        <v>12</v>
      </c>
      <c r="B2740" s="204">
        <v>64802000</v>
      </c>
      <c r="C2740" s="205" t="s">
        <v>557</v>
      </c>
      <c r="D2740" s="201">
        <v>981500</v>
      </c>
      <c r="E2740" s="201">
        <v>0</v>
      </c>
      <c r="F2740" s="201">
        <v>981500</v>
      </c>
    </row>
    <row r="2741" spans="1:6" x14ac:dyDescent="0.2">
      <c r="A2741" s="200" t="s">
        <v>12</v>
      </c>
      <c r="B2741" s="204">
        <v>64808000</v>
      </c>
      <c r="C2741" s="205" t="s">
        <v>491</v>
      </c>
      <c r="D2741" s="201">
        <v>322500</v>
      </c>
      <c r="E2741" s="201">
        <v>0</v>
      </c>
      <c r="F2741" s="201">
        <v>322500</v>
      </c>
    </row>
    <row r="2742" spans="1:6" x14ac:dyDescent="0.2">
      <c r="A2742" s="200" t="s">
        <v>12</v>
      </c>
      <c r="B2742" s="204">
        <v>65100000</v>
      </c>
      <c r="C2742" s="205" t="s">
        <v>228</v>
      </c>
      <c r="D2742" s="201">
        <v>2228113.75</v>
      </c>
      <c r="E2742" s="201">
        <v>0</v>
      </c>
      <c r="F2742" s="201">
        <v>2228113.75</v>
      </c>
    </row>
    <row r="2743" spans="1:6" x14ac:dyDescent="0.2">
      <c r="A2743" s="200" t="s">
        <v>12</v>
      </c>
      <c r="B2743" s="204">
        <v>65600000</v>
      </c>
      <c r="C2743" s="205" t="s">
        <v>2769</v>
      </c>
      <c r="D2743" s="201">
        <v>671569.84</v>
      </c>
      <c r="E2743" s="201">
        <v>0</v>
      </c>
      <c r="F2743" s="201">
        <v>671569.84</v>
      </c>
    </row>
    <row r="2744" spans="1:6" x14ac:dyDescent="0.2">
      <c r="A2744" s="200" t="s">
        <v>12</v>
      </c>
      <c r="B2744" s="204">
        <v>65601000</v>
      </c>
      <c r="C2744" s="205" t="s">
        <v>561</v>
      </c>
      <c r="D2744" s="201">
        <v>1123755.73</v>
      </c>
      <c r="E2744" s="201">
        <v>0</v>
      </c>
      <c r="F2744" s="201">
        <v>1123755.73</v>
      </c>
    </row>
    <row r="2745" spans="1:6" x14ac:dyDescent="0.2">
      <c r="A2745" s="200" t="s">
        <v>12</v>
      </c>
      <c r="B2745" s="204">
        <v>65700000</v>
      </c>
      <c r="C2745" s="205" t="s">
        <v>766</v>
      </c>
      <c r="D2745" s="201">
        <v>0</v>
      </c>
      <c r="E2745" s="201">
        <v>307.11</v>
      </c>
      <c r="F2745" s="201">
        <v>-307.11</v>
      </c>
    </row>
    <row r="2746" spans="1:6" x14ac:dyDescent="0.2">
      <c r="A2746" s="200" t="s">
        <v>12</v>
      </c>
      <c r="B2746" s="208">
        <v>65800000</v>
      </c>
      <c r="C2746" s="214" t="s">
        <v>497</v>
      </c>
      <c r="D2746" s="201">
        <v>720.98</v>
      </c>
      <c r="E2746" s="201">
        <v>0</v>
      </c>
      <c r="F2746" s="201">
        <v>720.98</v>
      </c>
    </row>
    <row r="2747" spans="1:6" x14ac:dyDescent="0.2">
      <c r="A2747" s="200" t="s">
        <v>12</v>
      </c>
      <c r="B2747" s="204">
        <v>66102000</v>
      </c>
      <c r="C2747" s="205" t="s">
        <v>564</v>
      </c>
      <c r="D2747" s="201">
        <v>0</v>
      </c>
      <c r="E2747" s="201">
        <v>264609.03999999998</v>
      </c>
      <c r="F2747" s="201">
        <v>-264609.03999999998</v>
      </c>
    </row>
    <row r="2748" spans="1:6" x14ac:dyDescent="0.2">
      <c r="A2748" s="200" t="s">
        <v>12</v>
      </c>
      <c r="B2748" s="204">
        <v>66600000</v>
      </c>
      <c r="C2748" s="205" t="s">
        <v>232</v>
      </c>
      <c r="D2748" s="201">
        <v>3029228.46</v>
      </c>
      <c r="E2748" s="201">
        <v>0</v>
      </c>
      <c r="F2748" s="201">
        <v>3029228.46</v>
      </c>
    </row>
    <row r="2749" spans="1:6" x14ac:dyDescent="0.2">
      <c r="A2749" s="200" t="s">
        <v>12</v>
      </c>
      <c r="B2749" s="204">
        <v>68112000</v>
      </c>
      <c r="C2749" s="205" t="s">
        <v>511</v>
      </c>
      <c r="D2749" s="201">
        <v>7891109.3241666704</v>
      </c>
      <c r="E2749" s="201">
        <v>0</v>
      </c>
      <c r="F2749" s="201">
        <v>7891109.3241666704</v>
      </c>
    </row>
    <row r="2750" spans="1:6" x14ac:dyDescent="0.2">
      <c r="A2750" s="200" t="s">
        <v>12</v>
      </c>
      <c r="B2750" s="204">
        <v>69500000</v>
      </c>
      <c r="C2750" s="205" t="s">
        <v>234</v>
      </c>
      <c r="D2750" s="201">
        <v>10356510.18275</v>
      </c>
      <c r="E2750" s="201">
        <v>0</v>
      </c>
      <c r="F2750" s="201">
        <v>10356510.18275</v>
      </c>
    </row>
    <row r="2751" spans="1:6" x14ac:dyDescent="0.2">
      <c r="A2751" s="200" t="s">
        <v>12</v>
      </c>
      <c r="B2751" s="208">
        <v>70110000</v>
      </c>
      <c r="C2751" s="205" t="s">
        <v>1619</v>
      </c>
      <c r="D2751" s="201">
        <v>0</v>
      </c>
      <c r="E2751" s="201">
        <v>221915931.34</v>
      </c>
      <c r="F2751" s="201">
        <v>-221915931.34</v>
      </c>
    </row>
    <row r="2752" spans="1:6" x14ac:dyDescent="0.2">
      <c r="A2752" s="200" t="s">
        <v>12</v>
      </c>
      <c r="B2752" s="204">
        <v>70710000</v>
      </c>
      <c r="C2752" s="205" t="s">
        <v>572</v>
      </c>
      <c r="D2752" s="201">
        <v>0</v>
      </c>
      <c r="E2752" s="201">
        <v>396415517.32999998</v>
      </c>
      <c r="F2752" s="201">
        <v>-396415517.32999998</v>
      </c>
    </row>
    <row r="2753" spans="1:6" x14ac:dyDescent="0.2">
      <c r="A2753" s="200" t="s">
        <v>12</v>
      </c>
      <c r="B2753" s="204">
        <v>70720000</v>
      </c>
      <c r="C2753" s="205" t="s">
        <v>776</v>
      </c>
      <c r="D2753" s="201">
        <v>0</v>
      </c>
      <c r="E2753" s="201">
        <v>1358637254.6099999</v>
      </c>
      <c r="F2753" s="201">
        <v>-1358637254.6099999</v>
      </c>
    </row>
    <row r="2754" spans="1:6" x14ac:dyDescent="0.2">
      <c r="A2754" s="200" t="s">
        <v>12</v>
      </c>
      <c r="B2754" s="204">
        <v>70830000</v>
      </c>
      <c r="C2754" s="205" t="s">
        <v>1820</v>
      </c>
      <c r="D2754" s="201">
        <v>0</v>
      </c>
      <c r="E2754" s="201">
        <v>30333333.27</v>
      </c>
      <c r="F2754" s="201">
        <v>-30333333.27</v>
      </c>
    </row>
    <row r="2755" spans="1:6" x14ac:dyDescent="0.2">
      <c r="A2755" s="200" t="s">
        <v>12</v>
      </c>
      <c r="B2755" s="204">
        <v>75800000</v>
      </c>
      <c r="C2755" s="205" t="s">
        <v>237</v>
      </c>
      <c r="D2755" s="201">
        <v>0</v>
      </c>
      <c r="E2755" s="201">
        <v>14302985.619999999</v>
      </c>
      <c r="F2755" s="201">
        <v>-14302985.619999999</v>
      </c>
    </row>
    <row r="2756" spans="1:6" x14ac:dyDescent="0.2">
      <c r="A2756" s="200" t="s">
        <v>12</v>
      </c>
      <c r="B2756" s="204">
        <v>75810000</v>
      </c>
      <c r="C2756" s="205" t="s">
        <v>573</v>
      </c>
      <c r="D2756" s="201">
        <v>0</v>
      </c>
      <c r="E2756" s="201">
        <v>123000</v>
      </c>
      <c r="F2756" s="201">
        <v>-123000</v>
      </c>
    </row>
    <row r="2757" spans="1:6" x14ac:dyDescent="0.2">
      <c r="A2757" s="200" t="s">
        <v>12</v>
      </c>
      <c r="B2757" s="204">
        <v>76500000</v>
      </c>
      <c r="C2757" s="205" t="s">
        <v>527</v>
      </c>
      <c r="D2757" s="201">
        <v>0</v>
      </c>
      <c r="E2757" s="201">
        <v>313290.31</v>
      </c>
      <c r="F2757" s="201">
        <v>-313290.31</v>
      </c>
    </row>
    <row r="2758" spans="1:6" x14ac:dyDescent="0.2">
      <c r="A2758" s="200" t="s">
        <v>12</v>
      </c>
      <c r="B2758" s="204">
        <v>76600000</v>
      </c>
      <c r="C2758" s="205" t="s">
        <v>239</v>
      </c>
      <c r="D2758" s="201">
        <v>0</v>
      </c>
      <c r="E2758" s="201">
        <v>1196837.7</v>
      </c>
      <c r="F2758" s="201">
        <v>-1196837.7</v>
      </c>
    </row>
    <row r="2759" spans="1:6" x14ac:dyDescent="0.2">
      <c r="A2759" s="200" t="s">
        <v>26</v>
      </c>
      <c r="B2759" s="204">
        <v>10100000</v>
      </c>
      <c r="C2759" s="205" t="s">
        <v>43</v>
      </c>
      <c r="D2759" s="201">
        <v>0</v>
      </c>
      <c r="E2759" s="201">
        <v>2440000000</v>
      </c>
      <c r="F2759" s="201">
        <v>-2440000000</v>
      </c>
    </row>
    <row r="2760" spans="1:6" x14ac:dyDescent="0.2">
      <c r="A2760" s="200" t="s">
        <v>26</v>
      </c>
      <c r="B2760" s="204">
        <v>11000000</v>
      </c>
      <c r="C2760" s="205" t="s">
        <v>241</v>
      </c>
      <c r="D2760" s="201">
        <v>802377820.5</v>
      </c>
      <c r="E2760" s="201">
        <v>0</v>
      </c>
      <c r="F2760" s="201">
        <v>802377820.5</v>
      </c>
    </row>
    <row r="2761" spans="1:6" x14ac:dyDescent="0.2">
      <c r="A2761" s="200" t="s">
        <v>26</v>
      </c>
      <c r="B2761" s="220">
        <v>13110000</v>
      </c>
      <c r="C2761" s="217" t="s">
        <v>2341</v>
      </c>
      <c r="D2761" s="201">
        <v>0</v>
      </c>
      <c r="E2761" s="201">
        <v>2565977682.9299998</v>
      </c>
      <c r="F2761" s="201">
        <v>-2565977682.9299998</v>
      </c>
    </row>
    <row r="2762" spans="1:6" x14ac:dyDescent="0.2">
      <c r="A2762" s="200" t="s">
        <v>26</v>
      </c>
      <c r="B2762" s="208">
        <v>16100000</v>
      </c>
      <c r="C2762" s="205" t="s">
        <v>242</v>
      </c>
      <c r="D2762" s="201">
        <v>0</v>
      </c>
      <c r="E2762" s="201">
        <v>7190173624.8900003</v>
      </c>
      <c r="F2762" s="201">
        <v>-7190173624.8900003</v>
      </c>
    </row>
    <row r="2763" spans="1:6" x14ac:dyDescent="0.2">
      <c r="A2763" s="200" t="s">
        <v>26</v>
      </c>
      <c r="B2763" s="208">
        <v>16160000</v>
      </c>
      <c r="C2763" s="214" t="s">
        <v>3320</v>
      </c>
      <c r="D2763" s="201">
        <v>0</v>
      </c>
      <c r="E2763" s="201">
        <v>27696620000</v>
      </c>
      <c r="F2763" s="201">
        <v>-27696620000</v>
      </c>
    </row>
    <row r="2764" spans="1:6" x14ac:dyDescent="0.2">
      <c r="A2764" s="200" t="s">
        <v>26</v>
      </c>
      <c r="B2764" s="204">
        <v>21300000</v>
      </c>
      <c r="C2764" s="205" t="s">
        <v>252</v>
      </c>
      <c r="D2764" s="201">
        <v>72015038.5</v>
      </c>
      <c r="E2764" s="201">
        <v>0</v>
      </c>
      <c r="F2764" s="201">
        <v>72015038.5</v>
      </c>
    </row>
    <row r="2765" spans="1:6" x14ac:dyDescent="0.2">
      <c r="A2765" s="200" t="s">
        <v>26</v>
      </c>
      <c r="B2765" s="204">
        <v>21540000</v>
      </c>
      <c r="C2765" s="205" t="s">
        <v>255</v>
      </c>
      <c r="D2765" s="201">
        <v>1183653434.8699999</v>
      </c>
      <c r="E2765" s="201">
        <v>0</v>
      </c>
      <c r="F2765" s="201">
        <v>1183653434.8699999</v>
      </c>
    </row>
    <row r="2766" spans="1:6" x14ac:dyDescent="0.2">
      <c r="A2766" s="200" t="s">
        <v>26</v>
      </c>
      <c r="B2766" s="204">
        <v>21830000</v>
      </c>
      <c r="C2766" s="205" t="s">
        <v>53</v>
      </c>
      <c r="D2766" s="201">
        <v>1740983732.3</v>
      </c>
      <c r="E2766" s="201">
        <v>0</v>
      </c>
      <c r="F2766" s="201">
        <v>1740983732.3</v>
      </c>
    </row>
    <row r="2767" spans="1:6" x14ac:dyDescent="0.2">
      <c r="A2767" s="200" t="s">
        <v>26</v>
      </c>
      <c r="B2767" s="204">
        <v>21820000</v>
      </c>
      <c r="C2767" s="205" t="s">
        <v>52</v>
      </c>
      <c r="D2767" s="201">
        <v>23803424.66</v>
      </c>
      <c r="E2767" s="201">
        <v>0</v>
      </c>
      <c r="F2767" s="201">
        <v>23803424.66</v>
      </c>
    </row>
    <row r="2768" spans="1:6" x14ac:dyDescent="0.2">
      <c r="A2768" s="200" t="s">
        <v>26</v>
      </c>
      <c r="B2768" s="204">
        <v>21840000</v>
      </c>
      <c r="C2768" s="205" t="s">
        <v>54</v>
      </c>
      <c r="D2768" s="201">
        <v>40210830.469999999</v>
      </c>
      <c r="E2768" s="201">
        <v>0</v>
      </c>
      <c r="F2768" s="201">
        <v>40210830.469999999</v>
      </c>
    </row>
    <row r="2769" spans="1:6" x14ac:dyDescent="0.2">
      <c r="A2769" s="200" t="s">
        <v>26</v>
      </c>
      <c r="B2769" s="208">
        <v>23200000</v>
      </c>
      <c r="C2769" s="205" t="s">
        <v>262</v>
      </c>
      <c r="D2769" s="201">
        <v>45765145095.639999</v>
      </c>
      <c r="E2769" s="201">
        <v>0</v>
      </c>
      <c r="F2769" s="201">
        <v>45765145095.639999</v>
      </c>
    </row>
    <row r="2770" spans="1:6" x14ac:dyDescent="0.2">
      <c r="A2770" s="200" t="s">
        <v>26</v>
      </c>
      <c r="B2770" s="204">
        <v>23213001</v>
      </c>
      <c r="C2770" s="205" t="s">
        <v>2373</v>
      </c>
      <c r="D2770" s="201">
        <v>2002800</v>
      </c>
      <c r="E2770" s="201">
        <v>0</v>
      </c>
      <c r="F2770" s="201">
        <v>2002800</v>
      </c>
    </row>
    <row r="2771" spans="1:6" x14ac:dyDescent="0.2">
      <c r="A2771" s="200" t="s">
        <v>26</v>
      </c>
      <c r="B2771" s="204">
        <v>23213010</v>
      </c>
      <c r="C2771" s="205" t="s">
        <v>2374</v>
      </c>
      <c r="D2771" s="201">
        <v>90988181.900000006</v>
      </c>
      <c r="E2771" s="201">
        <v>0</v>
      </c>
      <c r="F2771" s="201">
        <v>90988181.900000006</v>
      </c>
    </row>
    <row r="2772" spans="1:6" x14ac:dyDescent="0.2">
      <c r="A2772" s="200" t="s">
        <v>26</v>
      </c>
      <c r="B2772" s="204">
        <v>23213012</v>
      </c>
      <c r="C2772" s="205" t="s">
        <v>2375</v>
      </c>
      <c r="D2772" s="201">
        <v>6900000</v>
      </c>
      <c r="E2772" s="201">
        <v>0</v>
      </c>
      <c r="F2772" s="201">
        <v>6900000</v>
      </c>
    </row>
    <row r="2773" spans="1:6" x14ac:dyDescent="0.2">
      <c r="A2773" s="200" t="s">
        <v>26</v>
      </c>
      <c r="B2773" s="204">
        <v>27500000</v>
      </c>
      <c r="C2773" s="205" t="s">
        <v>56</v>
      </c>
      <c r="D2773" s="201">
        <v>1100000</v>
      </c>
      <c r="E2773" s="201">
        <v>0</v>
      </c>
      <c r="F2773" s="201">
        <v>1100000</v>
      </c>
    </row>
    <row r="2774" spans="1:6" x14ac:dyDescent="0.2">
      <c r="A2774" s="200" t="s">
        <v>26</v>
      </c>
      <c r="B2774" s="204">
        <v>28130000</v>
      </c>
      <c r="C2774" s="205" t="s">
        <v>268</v>
      </c>
      <c r="D2774" s="201">
        <v>0</v>
      </c>
      <c r="E2774" s="201">
        <v>27865819.059999999</v>
      </c>
      <c r="F2774" s="201">
        <v>-27865819.059999999</v>
      </c>
    </row>
    <row r="2775" spans="1:6" x14ac:dyDescent="0.2">
      <c r="A2775" s="200" t="s">
        <v>26</v>
      </c>
      <c r="B2775" s="204">
        <v>28154000</v>
      </c>
      <c r="C2775" s="205" t="s">
        <v>274</v>
      </c>
      <c r="D2775" s="201">
        <v>0</v>
      </c>
      <c r="E2775" s="201">
        <v>392934945.62</v>
      </c>
      <c r="F2775" s="201">
        <v>-392934945.62</v>
      </c>
    </row>
    <row r="2776" spans="1:6" x14ac:dyDescent="0.2">
      <c r="A2776" s="200" t="s">
        <v>26</v>
      </c>
      <c r="B2776" s="204">
        <v>28182000</v>
      </c>
      <c r="C2776" s="205" t="s">
        <v>59</v>
      </c>
      <c r="D2776" s="201">
        <v>0</v>
      </c>
      <c r="E2776" s="201">
        <v>30471673.420000002</v>
      </c>
      <c r="F2776" s="201">
        <v>-30471673.420000002</v>
      </c>
    </row>
    <row r="2777" spans="1:6" x14ac:dyDescent="0.2">
      <c r="A2777" s="200" t="s">
        <v>26</v>
      </c>
      <c r="B2777" s="204">
        <v>28183000</v>
      </c>
      <c r="C2777" s="205" t="s">
        <v>60</v>
      </c>
      <c r="D2777" s="201">
        <v>0</v>
      </c>
      <c r="E2777" s="201">
        <v>1020015634.9</v>
      </c>
      <c r="F2777" s="201">
        <v>-1020015634.9</v>
      </c>
    </row>
    <row r="2778" spans="1:6" x14ac:dyDescent="0.2">
      <c r="A2778" s="200" t="s">
        <v>26</v>
      </c>
      <c r="B2778" s="204">
        <v>31000000</v>
      </c>
      <c r="C2778" s="205" t="s">
        <v>277</v>
      </c>
      <c r="D2778" s="201">
        <v>743352488.12</v>
      </c>
      <c r="E2778" s="201">
        <v>0</v>
      </c>
      <c r="F2778" s="201">
        <v>743352488.12</v>
      </c>
    </row>
    <row r="2779" spans="1:6" x14ac:dyDescent="0.2">
      <c r="A2779" s="200" t="s">
        <v>26</v>
      </c>
      <c r="B2779" s="204">
        <v>40110000</v>
      </c>
      <c r="C2779" s="205" t="s">
        <v>63</v>
      </c>
      <c r="D2779" s="201">
        <v>0</v>
      </c>
      <c r="E2779" s="201">
        <v>802592645.14000106</v>
      </c>
      <c r="F2779" s="201">
        <v>-802592645.14000106</v>
      </c>
    </row>
    <row r="2780" spans="1:6" x14ac:dyDescent="0.2">
      <c r="A2780" s="200" t="s">
        <v>26</v>
      </c>
      <c r="B2780" s="204">
        <v>40120000</v>
      </c>
      <c r="C2780" s="205" t="s">
        <v>65</v>
      </c>
      <c r="D2780" s="201">
        <v>2450190136.1100001</v>
      </c>
      <c r="E2780" s="201">
        <v>0</v>
      </c>
      <c r="F2780" s="201">
        <v>2450190136.1100001</v>
      </c>
    </row>
    <row r="2781" spans="1:6" x14ac:dyDescent="0.2">
      <c r="A2781" s="200" t="s">
        <v>26</v>
      </c>
      <c r="B2781" s="204">
        <v>40310000</v>
      </c>
      <c r="C2781" s="205" t="s">
        <v>280</v>
      </c>
      <c r="D2781" s="201">
        <v>0</v>
      </c>
      <c r="E2781" s="201">
        <v>20537743.8699999</v>
      </c>
      <c r="F2781" s="201">
        <v>-20537743.8699999</v>
      </c>
    </row>
    <row r="2782" spans="1:6" x14ac:dyDescent="0.2">
      <c r="A2782" s="200" t="s">
        <v>26</v>
      </c>
      <c r="B2782" s="208">
        <v>40400000</v>
      </c>
      <c r="C2782" s="205" t="s">
        <v>283</v>
      </c>
      <c r="D2782" s="201">
        <v>0</v>
      </c>
      <c r="E2782" s="201">
        <v>5601227065.8300104</v>
      </c>
      <c r="F2782" s="201">
        <v>-5601227065.8300104</v>
      </c>
    </row>
    <row r="2783" spans="1:6" x14ac:dyDescent="0.2">
      <c r="A2783" s="200" t="s">
        <v>26</v>
      </c>
      <c r="B2783" s="208">
        <v>40810000</v>
      </c>
      <c r="C2783" s="205" t="s">
        <v>68</v>
      </c>
      <c r="D2783" s="201">
        <v>0</v>
      </c>
      <c r="E2783" s="201">
        <v>423110747.86000001</v>
      </c>
      <c r="F2783" s="201">
        <v>-423110747.86000001</v>
      </c>
    </row>
    <row r="2784" spans="1:6" x14ac:dyDescent="0.2">
      <c r="A2784" s="200" t="s">
        <v>26</v>
      </c>
      <c r="B2784" s="204">
        <v>40910000</v>
      </c>
      <c r="C2784" s="205" t="s">
        <v>3242</v>
      </c>
      <c r="D2784" s="201">
        <v>127771718.54000001</v>
      </c>
      <c r="E2784" s="201">
        <v>0</v>
      </c>
      <c r="F2784" s="201">
        <v>127771718.54000001</v>
      </c>
    </row>
    <row r="2785" spans="1:6" x14ac:dyDescent="0.2">
      <c r="A2785" s="200" t="s">
        <v>26</v>
      </c>
      <c r="B2785" s="204">
        <v>42110000</v>
      </c>
      <c r="C2785" s="205" t="s">
        <v>72</v>
      </c>
      <c r="D2785" s="201">
        <v>9660712.7999999505</v>
      </c>
      <c r="E2785" s="201">
        <v>0</v>
      </c>
      <c r="F2785" s="201">
        <v>9660712.7999999505</v>
      </c>
    </row>
    <row r="2786" spans="1:6" x14ac:dyDescent="0.2">
      <c r="A2786" s="200" t="s">
        <v>26</v>
      </c>
      <c r="B2786" s="204">
        <v>42520000</v>
      </c>
      <c r="C2786" s="205" t="s">
        <v>298</v>
      </c>
      <c r="D2786" s="201">
        <v>160000</v>
      </c>
      <c r="E2786" s="201">
        <v>0</v>
      </c>
      <c r="F2786" s="201">
        <v>160000</v>
      </c>
    </row>
    <row r="2787" spans="1:6" x14ac:dyDescent="0.2">
      <c r="A2787" s="200" t="s">
        <v>26</v>
      </c>
      <c r="B2787" s="204">
        <v>42540000</v>
      </c>
      <c r="C2787" s="205" t="s">
        <v>309</v>
      </c>
      <c r="D2787" s="201">
        <v>0</v>
      </c>
      <c r="E2787" s="201">
        <v>89998.999999999898</v>
      </c>
      <c r="F2787" s="201">
        <v>-89998.999999999898</v>
      </c>
    </row>
    <row r="2788" spans="1:6" x14ac:dyDescent="0.2">
      <c r="A2788" s="200" t="s">
        <v>26</v>
      </c>
      <c r="B2788" s="204">
        <v>42800000</v>
      </c>
      <c r="C2788" s="205" t="s">
        <v>300</v>
      </c>
      <c r="D2788" s="201">
        <v>0</v>
      </c>
      <c r="E2788" s="201">
        <v>54878376.349399999</v>
      </c>
      <c r="F2788" s="201">
        <v>-54878376.349399999</v>
      </c>
    </row>
    <row r="2789" spans="1:6" x14ac:dyDescent="0.2">
      <c r="A2789" s="200" t="s">
        <v>26</v>
      </c>
      <c r="B2789" s="204">
        <v>43100000</v>
      </c>
      <c r="C2789" s="205" t="s">
        <v>77</v>
      </c>
      <c r="D2789" s="201">
        <v>0</v>
      </c>
      <c r="E2789" s="201">
        <v>17380887.940000001</v>
      </c>
      <c r="F2789" s="201">
        <v>-17380887.940000001</v>
      </c>
    </row>
    <row r="2790" spans="1:6" x14ac:dyDescent="0.2">
      <c r="A2790" s="200" t="s">
        <v>26</v>
      </c>
      <c r="B2790" s="204">
        <v>43110000</v>
      </c>
      <c r="C2790" s="205" t="s">
        <v>301</v>
      </c>
      <c r="D2790" s="201">
        <v>0</v>
      </c>
      <c r="E2790" s="201">
        <v>1028300</v>
      </c>
      <c r="F2790" s="201">
        <v>-1028300</v>
      </c>
    </row>
    <row r="2791" spans="1:6" x14ac:dyDescent="0.2">
      <c r="A2791" s="200" t="s">
        <v>26</v>
      </c>
      <c r="B2791" s="204">
        <v>43200000</v>
      </c>
      <c r="C2791" s="205" t="s">
        <v>79</v>
      </c>
      <c r="D2791" s="201">
        <v>0</v>
      </c>
      <c r="E2791" s="201">
        <v>780127.56</v>
      </c>
      <c r="F2791" s="201">
        <v>-780127.56</v>
      </c>
    </row>
    <row r="2792" spans="1:6" x14ac:dyDescent="0.2">
      <c r="A2792" s="200" t="s">
        <v>26</v>
      </c>
      <c r="B2792" s="204">
        <v>43300000</v>
      </c>
      <c r="C2792" s="205" t="s">
        <v>80</v>
      </c>
      <c r="D2792" s="201">
        <v>0</v>
      </c>
      <c r="E2792" s="201">
        <v>908050.77999999898</v>
      </c>
      <c r="F2792" s="201">
        <v>-908050.77999999898</v>
      </c>
    </row>
    <row r="2793" spans="1:6" x14ac:dyDescent="0.2">
      <c r="A2793" s="200" t="s">
        <v>26</v>
      </c>
      <c r="B2793" s="204">
        <v>43400000</v>
      </c>
      <c r="C2793" s="205" t="s">
        <v>81</v>
      </c>
      <c r="D2793" s="201">
        <v>0</v>
      </c>
      <c r="E2793" s="201">
        <v>90000</v>
      </c>
      <c r="F2793" s="201">
        <v>-90000</v>
      </c>
    </row>
    <row r="2794" spans="1:6" x14ac:dyDescent="0.2">
      <c r="A2794" s="200" t="s">
        <v>26</v>
      </c>
      <c r="B2794" s="204">
        <v>43860000</v>
      </c>
      <c r="C2794" s="205" t="s">
        <v>302</v>
      </c>
      <c r="D2794" s="201">
        <v>0</v>
      </c>
      <c r="E2794" s="201">
        <v>3608218.4706000001</v>
      </c>
      <c r="F2794" s="201">
        <v>-3608218.4706000001</v>
      </c>
    </row>
    <row r="2795" spans="1:6" x14ac:dyDescent="0.2">
      <c r="A2795" s="200" t="s">
        <v>26</v>
      </c>
      <c r="B2795" s="204">
        <v>44100000</v>
      </c>
      <c r="C2795" s="205" t="s">
        <v>82</v>
      </c>
      <c r="D2795" s="201">
        <v>0</v>
      </c>
      <c r="E2795" s="201">
        <v>6640220</v>
      </c>
      <c r="F2795" s="201">
        <v>-6640220</v>
      </c>
    </row>
    <row r="2796" spans="1:6" x14ac:dyDescent="0.2">
      <c r="A2796" s="200" t="s">
        <v>26</v>
      </c>
      <c r="B2796" s="204">
        <v>44400000</v>
      </c>
      <c r="C2796" s="205" t="s">
        <v>307</v>
      </c>
      <c r="D2796" s="201">
        <v>326666.65999999997</v>
      </c>
      <c r="E2796" s="201">
        <v>0</v>
      </c>
      <c r="F2796" s="201">
        <v>326666.65999999997</v>
      </c>
    </row>
    <row r="2797" spans="1:6" x14ac:dyDescent="0.2">
      <c r="A2797" s="200" t="s">
        <v>26</v>
      </c>
      <c r="B2797" s="208">
        <v>44411000</v>
      </c>
      <c r="C2797" s="205" t="s">
        <v>84</v>
      </c>
      <c r="D2797" s="201">
        <v>0</v>
      </c>
      <c r="E2797" s="201">
        <v>962729.00000000198</v>
      </c>
      <c r="F2797" s="201">
        <v>-962729.00000000198</v>
      </c>
    </row>
    <row r="2798" spans="1:6" x14ac:dyDescent="0.2">
      <c r="A2798" s="200" t="s">
        <v>26</v>
      </c>
      <c r="B2798" s="204">
        <v>44540000</v>
      </c>
      <c r="C2798" s="205" t="s">
        <v>638</v>
      </c>
      <c r="D2798" s="201">
        <v>544320</v>
      </c>
      <c r="E2798" s="201">
        <v>0</v>
      </c>
      <c r="F2798" s="201">
        <v>544320</v>
      </c>
    </row>
    <row r="2799" spans="1:6" x14ac:dyDescent="0.2">
      <c r="A2799" s="200" t="s">
        <v>26</v>
      </c>
      <c r="B2799" s="204">
        <v>44550000</v>
      </c>
      <c r="C2799" s="205" t="s">
        <v>88</v>
      </c>
      <c r="D2799" s="201">
        <v>986059291.12999904</v>
      </c>
      <c r="E2799" s="201">
        <v>0</v>
      </c>
      <c r="F2799" s="201">
        <v>986059291.12999904</v>
      </c>
    </row>
    <row r="2800" spans="1:6" x14ac:dyDescent="0.2">
      <c r="A2800" s="200" t="s">
        <v>26</v>
      </c>
      <c r="B2800" s="204">
        <v>44561000</v>
      </c>
      <c r="C2800" s="205" t="s">
        <v>2760</v>
      </c>
      <c r="D2800" s="201">
        <v>0</v>
      </c>
      <c r="E2800" s="201">
        <v>9205924.3500000201</v>
      </c>
      <c r="F2800" s="201">
        <v>-9205924.3500000201</v>
      </c>
    </row>
    <row r="2801" spans="1:6" x14ac:dyDescent="0.2">
      <c r="A2801" s="200" t="s">
        <v>26</v>
      </c>
      <c r="B2801" s="204">
        <v>44571000</v>
      </c>
      <c r="C2801" s="205" t="s">
        <v>94</v>
      </c>
      <c r="D2801" s="201">
        <v>0</v>
      </c>
      <c r="E2801" s="201">
        <v>2160000</v>
      </c>
      <c r="F2801" s="201">
        <v>-2160000</v>
      </c>
    </row>
    <row r="2802" spans="1:6" x14ac:dyDescent="0.2">
      <c r="A2802" s="200" t="s">
        <v>26</v>
      </c>
      <c r="B2802" s="204">
        <v>44572000</v>
      </c>
      <c r="C2802" s="205" t="s">
        <v>328</v>
      </c>
      <c r="D2802" s="201">
        <v>2160000</v>
      </c>
      <c r="E2802" s="201">
        <v>0</v>
      </c>
      <c r="F2802" s="201">
        <v>2160000</v>
      </c>
    </row>
    <row r="2803" spans="1:6" x14ac:dyDescent="0.2">
      <c r="A2803" s="200" t="s">
        <v>26</v>
      </c>
      <c r="B2803" s="204">
        <v>44581000</v>
      </c>
      <c r="C2803" s="205" t="s">
        <v>3249</v>
      </c>
      <c r="D2803" s="201">
        <v>33244060</v>
      </c>
      <c r="E2803" s="201">
        <v>0</v>
      </c>
      <c r="F2803" s="201">
        <v>33244060</v>
      </c>
    </row>
    <row r="2804" spans="1:6" x14ac:dyDescent="0.2">
      <c r="A2804" s="200" t="s">
        <v>26</v>
      </c>
      <c r="B2804" s="212">
        <v>45500001</v>
      </c>
      <c r="C2804" s="205" t="s">
        <v>95</v>
      </c>
      <c r="D2804" s="201">
        <v>0</v>
      </c>
      <c r="E2804" s="201">
        <v>735959899.70000005</v>
      </c>
      <c r="F2804" s="201">
        <v>-735959899.70000005</v>
      </c>
    </row>
    <row r="2805" spans="1:6" x14ac:dyDescent="0.2">
      <c r="A2805" s="200" t="s">
        <v>26</v>
      </c>
      <c r="B2805" s="212">
        <v>45500002</v>
      </c>
      <c r="C2805" s="205" t="s">
        <v>314</v>
      </c>
      <c r="D2805" s="201">
        <v>0</v>
      </c>
      <c r="E2805" s="201">
        <v>161105134.27000001</v>
      </c>
      <c r="F2805" s="201">
        <v>-161105134.27000001</v>
      </c>
    </row>
    <row r="2806" spans="1:6" x14ac:dyDescent="0.2">
      <c r="A2806" s="200" t="s">
        <v>26</v>
      </c>
      <c r="B2806" s="212">
        <v>45500003</v>
      </c>
      <c r="C2806" s="217" t="s">
        <v>1581</v>
      </c>
      <c r="D2806" s="201">
        <v>0</v>
      </c>
      <c r="E2806" s="201">
        <v>496000</v>
      </c>
      <c r="F2806" s="201">
        <v>-496000</v>
      </c>
    </row>
    <row r="2807" spans="1:6" x14ac:dyDescent="0.2">
      <c r="A2807" s="200" t="s">
        <v>26</v>
      </c>
      <c r="B2807" s="204">
        <v>46600000</v>
      </c>
      <c r="C2807" s="205" t="s">
        <v>316</v>
      </c>
      <c r="D2807" s="201">
        <v>512103965.30000001</v>
      </c>
      <c r="E2807" s="201">
        <v>0</v>
      </c>
      <c r="F2807" s="201">
        <v>512103965.30000001</v>
      </c>
    </row>
    <row r="2808" spans="1:6" x14ac:dyDescent="0.2">
      <c r="A2808" s="200" t="s">
        <v>26</v>
      </c>
      <c r="B2808" s="213">
        <v>46600001</v>
      </c>
      <c r="C2808" s="215" t="s">
        <v>651</v>
      </c>
      <c r="D2808" s="201">
        <v>125218025.16</v>
      </c>
      <c r="E2808" s="201">
        <v>0</v>
      </c>
      <c r="F2808" s="201">
        <v>125218025.16</v>
      </c>
    </row>
    <row r="2809" spans="1:6" x14ac:dyDescent="0.2">
      <c r="A2809" s="200" t="s">
        <v>26</v>
      </c>
      <c r="B2809" s="204">
        <v>46700001</v>
      </c>
      <c r="C2809" s="219" t="s">
        <v>663</v>
      </c>
      <c r="D2809" s="201">
        <v>0</v>
      </c>
      <c r="E2809" s="201">
        <v>6287500000</v>
      </c>
      <c r="F2809" s="201">
        <v>-6287500000</v>
      </c>
    </row>
    <row r="2810" spans="1:6" x14ac:dyDescent="0.2">
      <c r="A2810" s="200" t="s">
        <v>26</v>
      </c>
      <c r="B2810" s="204">
        <v>46800001</v>
      </c>
      <c r="C2810" s="205" t="s">
        <v>2376</v>
      </c>
      <c r="D2810" s="201">
        <v>0</v>
      </c>
      <c r="E2810" s="201">
        <v>56756289.32</v>
      </c>
      <c r="F2810" s="201">
        <v>-56756289.32</v>
      </c>
    </row>
    <row r="2811" spans="1:6" x14ac:dyDescent="0.2">
      <c r="A2811" s="200" t="s">
        <v>26</v>
      </c>
      <c r="B2811" s="204">
        <v>48600000</v>
      </c>
      <c r="C2811" s="205" t="s">
        <v>158</v>
      </c>
      <c r="D2811" s="201">
        <v>566092.98</v>
      </c>
      <c r="E2811" s="201">
        <v>0</v>
      </c>
      <c r="F2811" s="201">
        <v>566092.98</v>
      </c>
    </row>
    <row r="2812" spans="1:6" x14ac:dyDescent="0.2">
      <c r="A2812" s="200" t="s">
        <v>26</v>
      </c>
      <c r="B2812" s="218">
        <v>48700000</v>
      </c>
      <c r="C2812" s="205" t="s">
        <v>1272</v>
      </c>
      <c r="D2812" s="201">
        <v>0</v>
      </c>
      <c r="E2812" s="201">
        <v>5370329.6699999999</v>
      </c>
      <c r="F2812" s="201">
        <v>-5370329.6699999999</v>
      </c>
    </row>
    <row r="2813" spans="1:6" x14ac:dyDescent="0.2">
      <c r="A2813" s="200" t="s">
        <v>26</v>
      </c>
      <c r="B2813" s="204">
        <v>51110000</v>
      </c>
      <c r="C2813" s="205" t="s">
        <v>337</v>
      </c>
      <c r="D2813" s="201">
        <v>0</v>
      </c>
      <c r="E2813" s="201">
        <v>50089230.4500001</v>
      </c>
      <c r="F2813" s="201">
        <v>-50089230.4500001</v>
      </c>
    </row>
    <row r="2814" spans="1:6" x14ac:dyDescent="0.2">
      <c r="A2814" s="200" t="s">
        <v>26</v>
      </c>
      <c r="B2814" s="208">
        <v>51201000</v>
      </c>
      <c r="C2814" s="205" t="s">
        <v>341</v>
      </c>
      <c r="D2814" s="201">
        <v>3975</v>
      </c>
      <c r="E2814" s="201">
        <v>0</v>
      </c>
      <c r="F2814" s="201">
        <v>3975</v>
      </c>
    </row>
    <row r="2815" spans="1:6" x14ac:dyDescent="0.2">
      <c r="A2815" s="200" t="s">
        <v>26</v>
      </c>
      <c r="B2815" s="204">
        <v>51221000</v>
      </c>
      <c r="C2815" s="205" t="s">
        <v>345</v>
      </c>
      <c r="D2815" s="201">
        <v>44320545.140000001</v>
      </c>
      <c r="E2815" s="201">
        <v>0</v>
      </c>
      <c r="F2815" s="201">
        <v>44320545.140000001</v>
      </c>
    </row>
    <row r="2816" spans="1:6" x14ac:dyDescent="0.2">
      <c r="A2816" s="200" t="s">
        <v>26</v>
      </c>
      <c r="B2816" s="204">
        <v>51241000</v>
      </c>
      <c r="C2816" s="205" t="s">
        <v>159</v>
      </c>
      <c r="D2816" s="201">
        <v>141437905.45000499</v>
      </c>
      <c r="E2816" s="201">
        <v>0</v>
      </c>
      <c r="F2816" s="201">
        <v>141437905.45000499</v>
      </c>
    </row>
    <row r="2817" spans="1:6" x14ac:dyDescent="0.2">
      <c r="A2817" s="200" t="s">
        <v>26</v>
      </c>
      <c r="B2817" s="208">
        <v>51242000</v>
      </c>
      <c r="C2817" s="214" t="s">
        <v>2356</v>
      </c>
      <c r="D2817" s="201">
        <v>33496604.949999999</v>
      </c>
      <c r="E2817" s="201">
        <v>0</v>
      </c>
      <c r="F2817" s="201">
        <v>33496604.949999999</v>
      </c>
    </row>
    <row r="2818" spans="1:6" x14ac:dyDescent="0.2">
      <c r="A2818" s="200" t="s">
        <v>26</v>
      </c>
      <c r="B2818" s="208">
        <v>51243000</v>
      </c>
      <c r="C2818" s="214" t="s">
        <v>2357</v>
      </c>
      <c r="D2818" s="201">
        <v>78559326.030000702</v>
      </c>
      <c r="E2818" s="201">
        <v>0</v>
      </c>
      <c r="F2818" s="201">
        <v>78559326.030000702</v>
      </c>
    </row>
    <row r="2819" spans="1:6" x14ac:dyDescent="0.2">
      <c r="A2819" s="200" t="s">
        <v>26</v>
      </c>
      <c r="B2819" s="204">
        <v>53100000</v>
      </c>
      <c r="C2819" s="205" t="s">
        <v>3044</v>
      </c>
      <c r="D2819" s="201">
        <v>3474226.74</v>
      </c>
      <c r="E2819" s="201">
        <v>0</v>
      </c>
      <c r="F2819" s="201">
        <v>3474226.74</v>
      </c>
    </row>
    <row r="2820" spans="1:6" x14ac:dyDescent="0.2">
      <c r="A2820" s="200" t="s">
        <v>26</v>
      </c>
      <c r="B2820" s="204">
        <v>60201000</v>
      </c>
      <c r="C2820" s="205" t="s">
        <v>430</v>
      </c>
      <c r="D2820" s="201">
        <v>15165.99</v>
      </c>
      <c r="E2820" s="201">
        <v>0</v>
      </c>
      <c r="F2820" s="201">
        <v>15165.99</v>
      </c>
    </row>
    <row r="2821" spans="1:6" x14ac:dyDescent="0.2">
      <c r="A2821" s="200" t="s">
        <v>26</v>
      </c>
      <c r="B2821" s="208">
        <v>60301000</v>
      </c>
      <c r="C2821" s="205" t="s">
        <v>3270</v>
      </c>
      <c r="D2821" s="201">
        <v>28685048.279998802</v>
      </c>
      <c r="E2821" s="201">
        <v>0</v>
      </c>
      <c r="F2821" s="201">
        <v>28685048.279998802</v>
      </c>
    </row>
    <row r="2822" spans="1:6" x14ac:dyDescent="0.2">
      <c r="A2822" s="200" t="s">
        <v>26</v>
      </c>
      <c r="B2822" s="204">
        <v>60600000</v>
      </c>
      <c r="C2822" s="205" t="s">
        <v>376</v>
      </c>
      <c r="D2822" s="201">
        <v>751827052.28999996</v>
      </c>
      <c r="E2822" s="201">
        <v>0</v>
      </c>
      <c r="F2822" s="201">
        <v>751827052.28999996</v>
      </c>
    </row>
    <row r="2823" spans="1:6" x14ac:dyDescent="0.2">
      <c r="A2823" s="200" t="s">
        <v>26</v>
      </c>
      <c r="B2823" s="204">
        <v>60800000</v>
      </c>
      <c r="C2823" s="205" t="s">
        <v>390</v>
      </c>
      <c r="D2823" s="201">
        <v>196487992.37</v>
      </c>
      <c r="E2823" s="201">
        <v>0</v>
      </c>
      <c r="F2823" s="201">
        <v>196487992.37</v>
      </c>
    </row>
    <row r="2824" spans="1:6" x14ac:dyDescent="0.2">
      <c r="A2824" s="200" t="s">
        <v>26</v>
      </c>
      <c r="B2824" s="204">
        <v>60803000</v>
      </c>
      <c r="C2824" s="205" t="s">
        <v>459</v>
      </c>
      <c r="D2824" s="201">
        <v>100000</v>
      </c>
      <c r="E2824" s="201">
        <v>0</v>
      </c>
      <c r="F2824" s="201">
        <v>100000</v>
      </c>
    </row>
    <row r="2825" spans="1:6" x14ac:dyDescent="0.2">
      <c r="A2825" s="200" t="s">
        <v>26</v>
      </c>
      <c r="B2825" s="208">
        <v>60900000</v>
      </c>
      <c r="C2825" s="205" t="s">
        <v>471</v>
      </c>
      <c r="D2825" s="201">
        <v>0</v>
      </c>
      <c r="E2825" s="201">
        <v>13133.98</v>
      </c>
      <c r="F2825" s="201">
        <v>-13133.98</v>
      </c>
    </row>
    <row r="2826" spans="1:6" x14ac:dyDescent="0.2">
      <c r="A2826" s="200" t="s">
        <v>26</v>
      </c>
      <c r="B2826" s="204">
        <v>61300000</v>
      </c>
      <c r="C2826" s="205" t="s">
        <v>737</v>
      </c>
      <c r="D2826" s="201">
        <v>82654670.480000004</v>
      </c>
      <c r="E2826" s="201">
        <v>0</v>
      </c>
      <c r="F2826" s="201">
        <v>82654670.480000004</v>
      </c>
    </row>
    <row r="2827" spans="1:6" x14ac:dyDescent="0.2">
      <c r="A2827" s="200" t="s">
        <v>26</v>
      </c>
      <c r="B2827" s="204">
        <v>61304000</v>
      </c>
      <c r="C2827" s="205" t="s">
        <v>2377</v>
      </c>
      <c r="D2827" s="201">
        <v>26167699.32</v>
      </c>
      <c r="E2827" s="201">
        <v>0</v>
      </c>
      <c r="F2827" s="201">
        <v>26167699.32</v>
      </c>
    </row>
    <row r="2828" spans="1:6" x14ac:dyDescent="0.2">
      <c r="A2828" s="200" t="s">
        <v>26</v>
      </c>
      <c r="B2828" s="204">
        <v>61500000</v>
      </c>
      <c r="C2828" s="205" t="s">
        <v>409</v>
      </c>
      <c r="D2828" s="201">
        <v>75089730.489999995</v>
      </c>
      <c r="E2828" s="201">
        <v>0</v>
      </c>
      <c r="F2828" s="201">
        <v>75089730.489999995</v>
      </c>
    </row>
    <row r="2829" spans="1:6" x14ac:dyDescent="0.2">
      <c r="A2829" s="200" t="s">
        <v>26</v>
      </c>
      <c r="B2829" s="204">
        <v>61502000</v>
      </c>
      <c r="C2829" s="205" t="s">
        <v>180</v>
      </c>
      <c r="D2829" s="201">
        <v>51584</v>
      </c>
      <c r="E2829" s="201">
        <v>0</v>
      </c>
      <c r="F2829" s="201">
        <v>51584</v>
      </c>
    </row>
    <row r="2830" spans="1:6" x14ac:dyDescent="0.2">
      <c r="A2830" s="200" t="s">
        <v>26</v>
      </c>
      <c r="B2830" s="204">
        <v>61600000</v>
      </c>
      <c r="C2830" s="205" t="s">
        <v>417</v>
      </c>
      <c r="D2830" s="201">
        <v>27490337.260000002</v>
      </c>
      <c r="E2830" s="201">
        <v>0</v>
      </c>
      <c r="F2830" s="201">
        <v>27490337.260000002</v>
      </c>
    </row>
    <row r="2831" spans="1:6" x14ac:dyDescent="0.2">
      <c r="A2831" s="200" t="s">
        <v>26</v>
      </c>
      <c r="B2831" s="204">
        <v>61602000</v>
      </c>
      <c r="C2831" s="205" t="s">
        <v>488</v>
      </c>
      <c r="D2831" s="201">
        <v>75371135.079999998</v>
      </c>
      <c r="E2831" s="201">
        <v>0</v>
      </c>
      <c r="F2831" s="201">
        <v>75371135.079999998</v>
      </c>
    </row>
    <row r="2832" spans="1:6" x14ac:dyDescent="0.2">
      <c r="A2832" s="200" t="s">
        <v>26</v>
      </c>
      <c r="B2832" s="204">
        <v>61800000</v>
      </c>
      <c r="C2832" s="205" t="s">
        <v>184</v>
      </c>
      <c r="D2832" s="201">
        <v>3624776</v>
      </c>
      <c r="E2832" s="201">
        <v>0</v>
      </c>
      <c r="F2832" s="201">
        <v>3624776</v>
      </c>
    </row>
    <row r="2833" spans="1:6" x14ac:dyDescent="0.2">
      <c r="A2833" s="200" t="s">
        <v>26</v>
      </c>
      <c r="B2833" s="204">
        <v>61801000</v>
      </c>
      <c r="C2833" s="205" t="s">
        <v>492</v>
      </c>
      <c r="D2833" s="201">
        <v>75547</v>
      </c>
      <c r="E2833" s="201">
        <v>0</v>
      </c>
      <c r="F2833" s="201">
        <v>75547</v>
      </c>
    </row>
    <row r="2834" spans="1:6" x14ac:dyDescent="0.2">
      <c r="A2834" s="200" t="s">
        <v>26</v>
      </c>
      <c r="B2834" s="204">
        <v>62100000</v>
      </c>
      <c r="C2834" s="205" t="s">
        <v>422</v>
      </c>
      <c r="D2834" s="201">
        <v>79408367</v>
      </c>
      <c r="E2834" s="201">
        <v>0</v>
      </c>
      <c r="F2834" s="201">
        <v>79408367</v>
      </c>
    </row>
    <row r="2835" spans="1:6" x14ac:dyDescent="0.2">
      <c r="A2835" s="200" t="s">
        <v>26</v>
      </c>
      <c r="B2835" s="204">
        <v>62103000</v>
      </c>
      <c r="C2835" s="205" t="s">
        <v>499</v>
      </c>
      <c r="D2835" s="201">
        <v>28791089</v>
      </c>
      <c r="E2835" s="201">
        <v>0</v>
      </c>
      <c r="F2835" s="201">
        <v>28791089</v>
      </c>
    </row>
    <row r="2836" spans="1:6" x14ac:dyDescent="0.2">
      <c r="A2836" s="200" t="s">
        <v>26</v>
      </c>
      <c r="B2836" s="204">
        <v>62200000</v>
      </c>
      <c r="C2836" s="205" t="s">
        <v>425</v>
      </c>
      <c r="D2836" s="201">
        <v>1135499119.54</v>
      </c>
      <c r="E2836" s="201">
        <v>0</v>
      </c>
      <c r="F2836" s="201">
        <v>1135499119.54</v>
      </c>
    </row>
    <row r="2837" spans="1:6" x14ac:dyDescent="0.2">
      <c r="A2837" s="200" t="s">
        <v>26</v>
      </c>
      <c r="B2837" s="204">
        <v>62300000</v>
      </c>
      <c r="C2837" s="205" t="s">
        <v>191</v>
      </c>
      <c r="D2837" s="201">
        <v>4036000</v>
      </c>
      <c r="E2837" s="201">
        <v>0</v>
      </c>
      <c r="F2837" s="201">
        <v>4036000</v>
      </c>
    </row>
    <row r="2838" spans="1:6" x14ac:dyDescent="0.2">
      <c r="A2838" s="200" t="s">
        <v>26</v>
      </c>
      <c r="B2838" s="204">
        <v>62401000</v>
      </c>
      <c r="C2838" s="205" t="s">
        <v>433</v>
      </c>
      <c r="D2838" s="201">
        <v>23833200</v>
      </c>
      <c r="E2838" s="201">
        <v>0</v>
      </c>
      <c r="F2838" s="201">
        <v>23833200</v>
      </c>
    </row>
    <row r="2839" spans="1:6" x14ac:dyDescent="0.2">
      <c r="A2839" s="200" t="s">
        <v>26</v>
      </c>
      <c r="B2839" s="204">
        <v>62501000</v>
      </c>
      <c r="C2839" s="205" t="s">
        <v>195</v>
      </c>
      <c r="D2839" s="201">
        <v>300843884.16000003</v>
      </c>
      <c r="E2839" s="201">
        <v>0</v>
      </c>
      <c r="F2839" s="201">
        <v>300843884.16000003</v>
      </c>
    </row>
    <row r="2840" spans="1:6" x14ac:dyDescent="0.2">
      <c r="A2840" s="200" t="s">
        <v>26</v>
      </c>
      <c r="B2840" s="204">
        <v>62601000</v>
      </c>
      <c r="C2840" s="205" t="s">
        <v>440</v>
      </c>
      <c r="D2840" s="201">
        <v>41517581.490000002</v>
      </c>
      <c r="E2840" s="201">
        <v>0</v>
      </c>
      <c r="F2840" s="201">
        <v>41517581.490000002</v>
      </c>
    </row>
    <row r="2841" spans="1:6" x14ac:dyDescent="0.2">
      <c r="A2841" s="200" t="s">
        <v>26</v>
      </c>
      <c r="B2841" s="204">
        <v>62607000</v>
      </c>
      <c r="C2841" s="205" t="s">
        <v>205</v>
      </c>
      <c r="D2841" s="201">
        <v>1372272</v>
      </c>
      <c r="E2841" s="201">
        <v>0</v>
      </c>
      <c r="F2841" s="201">
        <v>1372272</v>
      </c>
    </row>
    <row r="2842" spans="1:6" x14ac:dyDescent="0.2">
      <c r="A2842" s="200" t="s">
        <v>26</v>
      </c>
      <c r="B2842" s="204">
        <v>62701000</v>
      </c>
      <c r="C2842" s="205" t="s">
        <v>207</v>
      </c>
      <c r="D2842" s="201">
        <v>34052503.340000004</v>
      </c>
      <c r="E2842" s="201">
        <v>0</v>
      </c>
      <c r="F2842" s="201">
        <v>34052503.340000004</v>
      </c>
    </row>
    <row r="2843" spans="1:6" x14ac:dyDescent="0.2">
      <c r="A2843" s="200" t="s">
        <v>26</v>
      </c>
      <c r="B2843" s="208">
        <v>63501000</v>
      </c>
      <c r="C2843" s="205" t="s">
        <v>465</v>
      </c>
      <c r="D2843" s="201">
        <v>484755</v>
      </c>
      <c r="E2843" s="201">
        <v>0</v>
      </c>
      <c r="F2843" s="201">
        <v>484755</v>
      </c>
    </row>
    <row r="2844" spans="1:6" x14ac:dyDescent="0.2">
      <c r="A2844" s="200" t="s">
        <v>26</v>
      </c>
      <c r="B2844" s="204">
        <v>63503000</v>
      </c>
      <c r="C2844" s="205" t="s">
        <v>213</v>
      </c>
      <c r="D2844" s="201">
        <v>7264</v>
      </c>
      <c r="E2844" s="201">
        <v>0</v>
      </c>
      <c r="F2844" s="201">
        <v>7264</v>
      </c>
    </row>
    <row r="2845" spans="1:6" x14ac:dyDescent="0.2">
      <c r="A2845" s="200" t="s">
        <v>26</v>
      </c>
      <c r="B2845" s="204">
        <v>63504000</v>
      </c>
      <c r="C2845" s="205" t="s">
        <v>472</v>
      </c>
      <c r="D2845" s="201">
        <v>10078799.58</v>
      </c>
      <c r="E2845" s="201">
        <v>0</v>
      </c>
      <c r="F2845" s="201">
        <v>10078799.58</v>
      </c>
    </row>
    <row r="2846" spans="1:6" x14ac:dyDescent="0.2">
      <c r="A2846" s="200" t="s">
        <v>26</v>
      </c>
      <c r="B2846" s="208">
        <v>63507000</v>
      </c>
      <c r="C2846" s="205" t="s">
        <v>475</v>
      </c>
      <c r="D2846" s="201">
        <v>388335916.33999997</v>
      </c>
      <c r="E2846" s="201">
        <v>0</v>
      </c>
      <c r="F2846" s="201">
        <v>388335916.33999997</v>
      </c>
    </row>
    <row r="2847" spans="1:6" x14ac:dyDescent="0.2">
      <c r="A2847" s="200" t="s">
        <v>26</v>
      </c>
      <c r="B2847" s="204">
        <v>64101000</v>
      </c>
      <c r="C2847" s="205" t="s">
        <v>216</v>
      </c>
      <c r="D2847" s="201">
        <v>721008596.98000002</v>
      </c>
      <c r="E2847" s="201">
        <v>0</v>
      </c>
      <c r="F2847" s="201">
        <v>721008596.98000002</v>
      </c>
    </row>
    <row r="2848" spans="1:6" x14ac:dyDescent="0.2">
      <c r="A2848" s="200" t="s">
        <v>26</v>
      </c>
      <c r="B2848" s="204">
        <v>64501000</v>
      </c>
      <c r="C2848" s="205" t="s">
        <v>483</v>
      </c>
      <c r="D2848" s="201">
        <v>73210777.859999999</v>
      </c>
      <c r="E2848" s="201">
        <v>0</v>
      </c>
      <c r="F2848" s="201">
        <v>73210777.859999999</v>
      </c>
    </row>
    <row r="2849" spans="1:6" x14ac:dyDescent="0.2">
      <c r="A2849" s="200" t="s">
        <v>26</v>
      </c>
      <c r="B2849" s="208">
        <v>64801000</v>
      </c>
      <c r="C2849" s="205" t="s">
        <v>556</v>
      </c>
      <c r="D2849" s="201">
        <v>13278956</v>
      </c>
      <c r="E2849" s="201">
        <v>0</v>
      </c>
      <c r="F2849" s="201">
        <v>13278956</v>
      </c>
    </row>
    <row r="2850" spans="1:6" x14ac:dyDescent="0.2">
      <c r="A2850" s="200" t="s">
        <v>26</v>
      </c>
      <c r="B2850" s="204">
        <v>65100000</v>
      </c>
      <c r="C2850" s="205" t="s">
        <v>228</v>
      </c>
      <c r="D2850" s="201">
        <v>1137229</v>
      </c>
      <c r="E2850" s="201">
        <v>0</v>
      </c>
      <c r="F2850" s="201">
        <v>1137229</v>
      </c>
    </row>
    <row r="2851" spans="1:6" x14ac:dyDescent="0.2">
      <c r="A2851" s="200" t="s">
        <v>26</v>
      </c>
      <c r="B2851" s="204">
        <v>65602000</v>
      </c>
      <c r="C2851" s="205" t="s">
        <v>229</v>
      </c>
      <c r="D2851" s="201">
        <v>1233759</v>
      </c>
      <c r="E2851" s="201">
        <v>0</v>
      </c>
      <c r="F2851" s="201">
        <v>1233759</v>
      </c>
    </row>
    <row r="2852" spans="1:6" x14ac:dyDescent="0.2">
      <c r="A2852" s="200" t="s">
        <v>26</v>
      </c>
      <c r="B2852" s="204">
        <v>65700000</v>
      </c>
      <c r="C2852" s="205" t="s">
        <v>766</v>
      </c>
      <c r="D2852" s="201">
        <v>948402</v>
      </c>
      <c r="E2852" s="201">
        <v>0</v>
      </c>
      <c r="F2852" s="201">
        <v>948402</v>
      </c>
    </row>
    <row r="2853" spans="1:6" x14ac:dyDescent="0.2">
      <c r="A2853" s="200" t="s">
        <v>26</v>
      </c>
      <c r="B2853" s="208">
        <v>65800000</v>
      </c>
      <c r="C2853" s="214" t="s">
        <v>497</v>
      </c>
      <c r="D2853" s="201">
        <v>3250298.24</v>
      </c>
      <c r="E2853" s="201">
        <v>0</v>
      </c>
      <c r="F2853" s="201">
        <v>3250298.24</v>
      </c>
    </row>
    <row r="2854" spans="1:6" x14ac:dyDescent="0.2">
      <c r="A2854" s="200" t="s">
        <v>26</v>
      </c>
      <c r="B2854" s="204">
        <v>66100000</v>
      </c>
      <c r="C2854" s="205" t="s">
        <v>500</v>
      </c>
      <c r="D2854" s="201">
        <v>1462758961.1900001</v>
      </c>
      <c r="E2854" s="201">
        <v>0</v>
      </c>
      <c r="F2854" s="201">
        <v>1462758961.1900001</v>
      </c>
    </row>
    <row r="2855" spans="1:6" x14ac:dyDescent="0.2">
      <c r="A2855" s="200" t="s">
        <v>26</v>
      </c>
      <c r="B2855" s="204">
        <v>66600000</v>
      </c>
      <c r="C2855" s="205" t="s">
        <v>232</v>
      </c>
      <c r="D2855" s="201">
        <v>1198823803.9100001</v>
      </c>
      <c r="E2855" s="201">
        <v>0</v>
      </c>
      <c r="F2855" s="201">
        <v>1198823803.9100001</v>
      </c>
    </row>
    <row r="2856" spans="1:6" x14ac:dyDescent="0.2">
      <c r="A2856" s="200" t="s">
        <v>26</v>
      </c>
      <c r="B2856" s="204">
        <v>68112000</v>
      </c>
      <c r="C2856" s="205" t="s">
        <v>511</v>
      </c>
      <c r="D2856" s="201">
        <v>424720963.01999998</v>
      </c>
      <c r="E2856" s="201">
        <v>0</v>
      </c>
      <c r="F2856" s="201">
        <v>424720963.01999998</v>
      </c>
    </row>
    <row r="2857" spans="1:6" x14ac:dyDescent="0.2">
      <c r="A2857" s="200" t="s">
        <v>26</v>
      </c>
      <c r="B2857" s="213">
        <v>72100000</v>
      </c>
      <c r="C2857" s="216" t="s">
        <v>1630</v>
      </c>
      <c r="D2857" s="201">
        <v>0</v>
      </c>
      <c r="E2857" s="201">
        <v>6166106002.7799997</v>
      </c>
      <c r="F2857" s="201">
        <v>-6166106002.7799997</v>
      </c>
    </row>
    <row r="2858" spans="1:6" x14ac:dyDescent="0.2">
      <c r="A2858" s="200" t="s">
        <v>26</v>
      </c>
      <c r="B2858" s="204">
        <v>74100000</v>
      </c>
      <c r="C2858" s="205" t="s">
        <v>2402</v>
      </c>
      <c r="D2858" s="201">
        <v>0</v>
      </c>
      <c r="E2858" s="201">
        <v>178194785</v>
      </c>
      <c r="F2858" s="201">
        <v>-178194785</v>
      </c>
    </row>
    <row r="2859" spans="1:6" x14ac:dyDescent="0.2">
      <c r="A2859" s="200" t="s">
        <v>26</v>
      </c>
      <c r="B2859" s="204">
        <v>75800000</v>
      </c>
      <c r="C2859" s="205" t="s">
        <v>237</v>
      </c>
      <c r="D2859" s="201">
        <v>0</v>
      </c>
      <c r="E2859" s="201">
        <v>45786324.759999998</v>
      </c>
      <c r="F2859" s="201">
        <v>-45786324.759999998</v>
      </c>
    </row>
    <row r="2860" spans="1:6" x14ac:dyDescent="0.2">
      <c r="A2860" s="200" t="s">
        <v>26</v>
      </c>
      <c r="B2860" s="204">
        <v>76500000</v>
      </c>
      <c r="C2860" s="205" t="s">
        <v>527</v>
      </c>
      <c r="D2860" s="201">
        <v>0</v>
      </c>
      <c r="E2860" s="201">
        <v>2181273.39</v>
      </c>
      <c r="F2860" s="201">
        <v>-2181273.39</v>
      </c>
    </row>
    <row r="2861" spans="1:6" x14ac:dyDescent="0.2">
      <c r="A2861" s="200" t="s">
        <v>26</v>
      </c>
      <c r="B2861" s="204">
        <v>76600000</v>
      </c>
      <c r="C2861" s="205" t="s">
        <v>239</v>
      </c>
      <c r="D2861" s="201">
        <v>0</v>
      </c>
      <c r="E2861" s="201">
        <v>239284835.87</v>
      </c>
      <c r="F2861" s="201">
        <v>-239284835.87</v>
      </c>
    </row>
    <row r="2862" spans="1:6" x14ac:dyDescent="0.2">
      <c r="A2862" s="200" t="s">
        <v>30</v>
      </c>
      <c r="B2862" s="204">
        <v>10100000</v>
      </c>
      <c r="C2862" s="205" t="s">
        <v>43</v>
      </c>
      <c r="D2862" s="201">
        <v>0</v>
      </c>
      <c r="E2862" s="201">
        <v>143000000</v>
      </c>
      <c r="F2862" s="201">
        <v>-143000000</v>
      </c>
    </row>
    <row r="2863" spans="1:6" x14ac:dyDescent="0.2">
      <c r="A2863" s="200" t="s">
        <v>30</v>
      </c>
      <c r="B2863" s="204">
        <v>11000000</v>
      </c>
      <c r="C2863" s="205" t="s">
        <v>241</v>
      </c>
      <c r="D2863" s="201">
        <v>0</v>
      </c>
      <c r="E2863" s="201">
        <v>427770.08</v>
      </c>
      <c r="F2863" s="201">
        <v>-427770.08</v>
      </c>
    </row>
    <row r="2864" spans="1:6" x14ac:dyDescent="0.2">
      <c r="A2864" s="200" t="s">
        <v>30</v>
      </c>
      <c r="B2864" s="204">
        <v>11900000</v>
      </c>
      <c r="C2864" s="215" t="s">
        <v>1465</v>
      </c>
      <c r="D2864" s="201">
        <v>43181401.030000001</v>
      </c>
      <c r="E2864" s="201">
        <v>0</v>
      </c>
      <c r="F2864" s="201">
        <v>43181401.030000001</v>
      </c>
    </row>
    <row r="2865" spans="1:6" x14ac:dyDescent="0.2">
      <c r="A2865" s="200" t="s">
        <v>30</v>
      </c>
      <c r="B2865" s="208">
        <v>21850000</v>
      </c>
      <c r="C2865" s="214" t="s">
        <v>3321</v>
      </c>
      <c r="D2865" s="201">
        <v>925000</v>
      </c>
      <c r="E2865" s="201">
        <v>0</v>
      </c>
      <c r="F2865" s="201">
        <v>925000</v>
      </c>
    </row>
    <row r="2866" spans="1:6" x14ac:dyDescent="0.2">
      <c r="A2866" s="200" t="s">
        <v>30</v>
      </c>
      <c r="B2866" s="204">
        <v>21830000</v>
      </c>
      <c r="C2866" s="205" t="s">
        <v>53</v>
      </c>
      <c r="D2866" s="201">
        <v>206043000.03999999</v>
      </c>
      <c r="E2866" s="201">
        <v>0</v>
      </c>
      <c r="F2866" s="201">
        <v>206043000.03999999</v>
      </c>
    </row>
    <row r="2867" spans="1:6" x14ac:dyDescent="0.2">
      <c r="A2867" s="200" t="s">
        <v>30</v>
      </c>
      <c r="B2867" s="204">
        <v>21820000</v>
      </c>
      <c r="C2867" s="205" t="s">
        <v>52</v>
      </c>
      <c r="D2867" s="201">
        <v>660000</v>
      </c>
      <c r="E2867" s="201">
        <v>0</v>
      </c>
      <c r="F2867" s="201">
        <v>660000</v>
      </c>
    </row>
    <row r="2868" spans="1:6" x14ac:dyDescent="0.2">
      <c r="A2868" s="200" t="s">
        <v>30</v>
      </c>
      <c r="B2868" s="204">
        <v>21840000</v>
      </c>
      <c r="C2868" s="205" t="s">
        <v>54</v>
      </c>
      <c r="D2868" s="201">
        <v>16289600</v>
      </c>
      <c r="E2868" s="201">
        <v>0</v>
      </c>
      <c r="F2868" s="201">
        <v>16289600</v>
      </c>
    </row>
    <row r="2869" spans="1:6" x14ac:dyDescent="0.2">
      <c r="A2869" s="200" t="s">
        <v>30</v>
      </c>
      <c r="B2869" s="208">
        <v>21810000</v>
      </c>
      <c r="C2869" s="205" t="s">
        <v>1996</v>
      </c>
      <c r="D2869" s="201">
        <v>25291228.600000001</v>
      </c>
      <c r="E2869" s="201">
        <v>0</v>
      </c>
      <c r="F2869" s="201">
        <v>25291228.600000001</v>
      </c>
    </row>
    <row r="2870" spans="1:6" x14ac:dyDescent="0.2">
      <c r="A2870" s="200" t="s">
        <v>30</v>
      </c>
      <c r="B2870" s="204">
        <v>23000000</v>
      </c>
      <c r="C2870" s="205" t="s">
        <v>266</v>
      </c>
      <c r="D2870" s="201">
        <v>4565902702.29</v>
      </c>
      <c r="E2870" s="201">
        <v>0</v>
      </c>
      <c r="F2870" s="201">
        <v>4565902702.29</v>
      </c>
    </row>
    <row r="2871" spans="1:6" x14ac:dyDescent="0.2">
      <c r="A2871" s="200" t="s">
        <v>30</v>
      </c>
      <c r="B2871" s="204">
        <v>23110000</v>
      </c>
      <c r="C2871" s="205" t="s">
        <v>2383</v>
      </c>
      <c r="D2871" s="201">
        <v>177624400</v>
      </c>
      <c r="E2871" s="201">
        <v>0</v>
      </c>
      <c r="F2871" s="201">
        <v>177624400</v>
      </c>
    </row>
    <row r="2872" spans="1:6" x14ac:dyDescent="0.2">
      <c r="A2872" s="200" t="s">
        <v>30</v>
      </c>
      <c r="B2872" s="204">
        <v>23120000</v>
      </c>
      <c r="C2872" s="205" t="s">
        <v>2384</v>
      </c>
      <c r="D2872" s="201">
        <v>294484837.42000002</v>
      </c>
      <c r="E2872" s="201">
        <v>0</v>
      </c>
      <c r="F2872" s="201">
        <v>294484837.42000002</v>
      </c>
    </row>
    <row r="2873" spans="1:6" x14ac:dyDescent="0.2">
      <c r="A2873" s="200" t="s">
        <v>30</v>
      </c>
      <c r="B2873" s="204">
        <v>23130000</v>
      </c>
      <c r="C2873" s="205" t="s">
        <v>2385</v>
      </c>
      <c r="D2873" s="201">
        <v>227341308.58000001</v>
      </c>
      <c r="E2873" s="201">
        <v>0</v>
      </c>
      <c r="F2873" s="201">
        <v>227341308.58000001</v>
      </c>
    </row>
    <row r="2874" spans="1:6" x14ac:dyDescent="0.2">
      <c r="A2874" s="200" t="s">
        <v>30</v>
      </c>
      <c r="B2874" s="204">
        <v>23131000</v>
      </c>
      <c r="C2874" s="205" t="s">
        <v>2386</v>
      </c>
      <c r="D2874" s="201">
        <v>16139500</v>
      </c>
      <c r="E2874" s="201">
        <v>0</v>
      </c>
      <c r="F2874" s="201">
        <v>16139500</v>
      </c>
    </row>
    <row r="2875" spans="1:6" x14ac:dyDescent="0.2">
      <c r="A2875" s="200" t="s">
        <v>30</v>
      </c>
      <c r="B2875" s="204">
        <v>23140000</v>
      </c>
      <c r="C2875" s="205" t="s">
        <v>2387</v>
      </c>
      <c r="D2875" s="201">
        <v>155063766.40000001</v>
      </c>
      <c r="E2875" s="201">
        <v>0</v>
      </c>
      <c r="F2875" s="201">
        <v>155063766.40000001</v>
      </c>
    </row>
    <row r="2876" spans="1:6" x14ac:dyDescent="0.2">
      <c r="A2876" s="200" t="s">
        <v>30</v>
      </c>
      <c r="B2876" s="204">
        <v>23150000</v>
      </c>
      <c r="C2876" s="205" t="s">
        <v>2388</v>
      </c>
      <c r="D2876" s="201">
        <v>226107997.43000001</v>
      </c>
      <c r="E2876" s="201">
        <v>0</v>
      </c>
      <c r="F2876" s="201">
        <v>226107997.43000001</v>
      </c>
    </row>
    <row r="2877" spans="1:6" x14ac:dyDescent="0.2">
      <c r="A2877" s="200" t="s">
        <v>30</v>
      </c>
      <c r="B2877" s="208">
        <v>28181000</v>
      </c>
      <c r="C2877" s="216" t="s">
        <v>3322</v>
      </c>
      <c r="D2877" s="201">
        <v>0</v>
      </c>
      <c r="E2877" s="201">
        <v>4789017.45</v>
      </c>
      <c r="F2877" s="201">
        <v>-4789017.45</v>
      </c>
    </row>
    <row r="2878" spans="1:6" x14ac:dyDescent="0.2">
      <c r="A2878" s="200" t="s">
        <v>30</v>
      </c>
      <c r="B2878" s="204">
        <v>28182000</v>
      </c>
      <c r="C2878" s="205" t="s">
        <v>59</v>
      </c>
      <c r="D2878" s="201">
        <v>0</v>
      </c>
      <c r="E2878" s="201">
        <v>186633.33</v>
      </c>
      <c r="F2878" s="201">
        <v>-186633.33</v>
      </c>
    </row>
    <row r="2879" spans="1:6" x14ac:dyDescent="0.2">
      <c r="A2879" s="200" t="s">
        <v>30</v>
      </c>
      <c r="B2879" s="204">
        <v>28183000</v>
      </c>
      <c r="C2879" s="205" t="s">
        <v>60</v>
      </c>
      <c r="D2879" s="201">
        <v>0</v>
      </c>
      <c r="E2879" s="201">
        <v>73342277.230000004</v>
      </c>
      <c r="F2879" s="201">
        <v>-73342277.230000004</v>
      </c>
    </row>
    <row r="2880" spans="1:6" x14ac:dyDescent="0.2">
      <c r="A2880" s="200" t="s">
        <v>30</v>
      </c>
      <c r="B2880" s="204">
        <v>28184000</v>
      </c>
      <c r="C2880" s="205" t="s">
        <v>61</v>
      </c>
      <c r="D2880" s="201">
        <v>0</v>
      </c>
      <c r="E2880" s="201">
        <v>4104081.67</v>
      </c>
      <c r="F2880" s="201">
        <v>-4104081.67</v>
      </c>
    </row>
    <row r="2881" spans="1:6" x14ac:dyDescent="0.2">
      <c r="A2881" s="200" t="s">
        <v>30</v>
      </c>
      <c r="B2881" s="204">
        <v>28185000</v>
      </c>
      <c r="C2881" s="217" t="s">
        <v>2792</v>
      </c>
      <c r="D2881" s="201">
        <v>0</v>
      </c>
      <c r="E2881" s="201">
        <v>450166.66</v>
      </c>
      <c r="F2881" s="201">
        <v>-450166.66</v>
      </c>
    </row>
    <row r="2882" spans="1:6" x14ac:dyDescent="0.2">
      <c r="A2882" s="200" t="s">
        <v>30</v>
      </c>
      <c r="B2882" s="204">
        <v>31000000</v>
      </c>
      <c r="C2882" s="205" t="s">
        <v>277</v>
      </c>
      <c r="D2882" s="201">
        <v>66635556.7899995</v>
      </c>
      <c r="E2882" s="201">
        <v>0</v>
      </c>
      <c r="F2882" s="201">
        <v>66635556.7899995</v>
      </c>
    </row>
    <row r="2883" spans="1:6" x14ac:dyDescent="0.2">
      <c r="A2883" s="200" t="s">
        <v>30</v>
      </c>
      <c r="B2883" s="204">
        <v>40100000</v>
      </c>
      <c r="C2883" s="205" t="s">
        <v>63</v>
      </c>
      <c r="D2883" s="201">
        <v>0</v>
      </c>
      <c r="E2883" s="201">
        <v>542496382.41999996</v>
      </c>
      <c r="F2883" s="201">
        <v>-542496382.41999996</v>
      </c>
    </row>
    <row r="2884" spans="1:6" x14ac:dyDescent="0.2">
      <c r="A2884" s="200" t="s">
        <v>30</v>
      </c>
      <c r="B2884" s="204">
        <v>40120000</v>
      </c>
      <c r="C2884" s="205" t="s">
        <v>65</v>
      </c>
      <c r="D2884" s="201">
        <v>61341724.5</v>
      </c>
      <c r="E2884" s="201">
        <v>0</v>
      </c>
      <c r="F2884" s="201">
        <v>61341724.5</v>
      </c>
    </row>
    <row r="2885" spans="1:6" x14ac:dyDescent="0.2">
      <c r="A2885" s="200" t="s">
        <v>30</v>
      </c>
      <c r="B2885" s="204">
        <v>40231000</v>
      </c>
      <c r="C2885" s="205" t="s">
        <v>2390</v>
      </c>
      <c r="D2885" s="201">
        <v>0</v>
      </c>
      <c r="E2885" s="201">
        <v>2053800</v>
      </c>
      <c r="F2885" s="201">
        <v>-2053800</v>
      </c>
    </row>
    <row r="2886" spans="1:6" x14ac:dyDescent="0.2">
      <c r="A2886" s="200" t="s">
        <v>30</v>
      </c>
      <c r="B2886" s="204">
        <v>40241000</v>
      </c>
      <c r="C2886" s="205" t="s">
        <v>2348</v>
      </c>
      <c r="D2886" s="201">
        <v>0</v>
      </c>
      <c r="E2886" s="201">
        <v>2136000</v>
      </c>
      <c r="F2886" s="201">
        <v>-2136000</v>
      </c>
    </row>
    <row r="2887" spans="1:6" x14ac:dyDescent="0.2">
      <c r="A2887" s="200" t="s">
        <v>30</v>
      </c>
      <c r="B2887" s="208">
        <v>40400000</v>
      </c>
      <c r="C2887" s="205" t="s">
        <v>283</v>
      </c>
      <c r="D2887" s="201">
        <v>0</v>
      </c>
      <c r="E2887" s="201">
        <v>497489485.38999999</v>
      </c>
      <c r="F2887" s="201">
        <v>-497489485.38999999</v>
      </c>
    </row>
    <row r="2888" spans="1:6" x14ac:dyDescent="0.2">
      <c r="A2888" s="200" t="s">
        <v>30</v>
      </c>
      <c r="B2888" s="204">
        <v>40800000</v>
      </c>
      <c r="C2888" s="205" t="s">
        <v>68</v>
      </c>
      <c r="D2888" s="201">
        <v>0</v>
      </c>
      <c r="E2888" s="201">
        <v>57869330.079999998</v>
      </c>
      <c r="F2888" s="201">
        <v>-57869330.079999998</v>
      </c>
    </row>
    <row r="2889" spans="1:6" x14ac:dyDescent="0.2">
      <c r="A2889" s="200" t="s">
        <v>30</v>
      </c>
      <c r="B2889" s="204">
        <v>42100000</v>
      </c>
      <c r="C2889" s="205" t="s">
        <v>303</v>
      </c>
      <c r="D2889" s="201">
        <v>646861.91999995697</v>
      </c>
      <c r="E2889" s="201">
        <v>0</v>
      </c>
      <c r="F2889" s="201">
        <v>646861.91999995697</v>
      </c>
    </row>
    <row r="2890" spans="1:6" x14ac:dyDescent="0.2">
      <c r="A2890" s="200" t="s">
        <v>30</v>
      </c>
      <c r="B2890" s="204">
        <v>42110000</v>
      </c>
      <c r="C2890" s="205" t="s">
        <v>72</v>
      </c>
      <c r="D2890" s="201">
        <v>8955000</v>
      </c>
      <c r="E2890" s="201">
        <v>0</v>
      </c>
      <c r="F2890" s="201">
        <v>8955000</v>
      </c>
    </row>
    <row r="2891" spans="1:6" x14ac:dyDescent="0.2">
      <c r="A2891" s="200" t="s">
        <v>30</v>
      </c>
      <c r="B2891" s="204">
        <v>42820000</v>
      </c>
      <c r="C2891" s="205" t="s">
        <v>626</v>
      </c>
      <c r="D2891" s="201">
        <v>0</v>
      </c>
      <c r="E2891" s="201">
        <v>39679635.100000001</v>
      </c>
      <c r="F2891" s="201">
        <v>-39679635.100000001</v>
      </c>
    </row>
    <row r="2892" spans="1:6" x14ac:dyDescent="0.2">
      <c r="A2892" s="200" t="s">
        <v>30</v>
      </c>
      <c r="B2892" s="204">
        <v>43100000</v>
      </c>
      <c r="C2892" s="205" t="s">
        <v>77</v>
      </c>
      <c r="D2892" s="201">
        <v>0</v>
      </c>
      <c r="E2892" s="201">
        <v>12661299.279999999</v>
      </c>
      <c r="F2892" s="201">
        <v>-12661299.279999999</v>
      </c>
    </row>
    <row r="2893" spans="1:6" x14ac:dyDescent="0.2">
      <c r="A2893" s="200" t="s">
        <v>30</v>
      </c>
      <c r="B2893" s="204">
        <v>43110000</v>
      </c>
      <c r="C2893" s="205" t="s">
        <v>301</v>
      </c>
      <c r="D2893" s="201">
        <v>41800</v>
      </c>
      <c r="E2893" s="201">
        <v>0</v>
      </c>
      <c r="F2893" s="201">
        <v>41800</v>
      </c>
    </row>
    <row r="2894" spans="1:6" x14ac:dyDescent="0.2">
      <c r="A2894" s="200" t="s">
        <v>30</v>
      </c>
      <c r="B2894" s="204">
        <v>43200000</v>
      </c>
      <c r="C2894" s="205" t="s">
        <v>79</v>
      </c>
      <c r="D2894" s="201">
        <v>0</v>
      </c>
      <c r="E2894" s="201">
        <v>5426223.9199999999</v>
      </c>
      <c r="F2894" s="201">
        <v>-5426223.9199999999</v>
      </c>
    </row>
    <row r="2895" spans="1:6" x14ac:dyDescent="0.2">
      <c r="A2895" s="200" t="s">
        <v>30</v>
      </c>
      <c r="B2895" s="204">
        <v>43300000</v>
      </c>
      <c r="C2895" s="205" t="s">
        <v>80</v>
      </c>
      <c r="D2895" s="201">
        <v>0</v>
      </c>
      <c r="E2895" s="201">
        <v>904378.52</v>
      </c>
      <c r="F2895" s="201">
        <v>-904378.52</v>
      </c>
    </row>
    <row r="2896" spans="1:6" x14ac:dyDescent="0.2">
      <c r="A2896" s="200" t="s">
        <v>30</v>
      </c>
      <c r="B2896" s="204">
        <v>43400000</v>
      </c>
      <c r="C2896" s="205" t="s">
        <v>81</v>
      </c>
      <c r="D2896" s="201">
        <v>0</v>
      </c>
      <c r="E2896" s="201">
        <v>100000</v>
      </c>
      <c r="F2896" s="201">
        <v>-100000</v>
      </c>
    </row>
    <row r="2897" spans="1:6" x14ac:dyDescent="0.2">
      <c r="A2897" s="200" t="s">
        <v>30</v>
      </c>
      <c r="B2897" s="204">
        <v>43860000</v>
      </c>
      <c r="C2897" s="205" t="s">
        <v>302</v>
      </c>
      <c r="D2897" s="201">
        <v>0</v>
      </c>
      <c r="E2897" s="201">
        <v>5669046.25</v>
      </c>
      <c r="F2897" s="201">
        <v>-5669046.25</v>
      </c>
    </row>
    <row r="2898" spans="1:6" x14ac:dyDescent="0.2">
      <c r="A2898" s="200" t="s">
        <v>30</v>
      </c>
      <c r="B2898" s="204">
        <v>44100000</v>
      </c>
      <c r="C2898" s="205" t="s">
        <v>82</v>
      </c>
      <c r="D2898" s="201">
        <v>0</v>
      </c>
      <c r="E2898" s="201">
        <v>3428210</v>
      </c>
      <c r="F2898" s="201">
        <v>-3428210</v>
      </c>
    </row>
    <row r="2899" spans="1:6" x14ac:dyDescent="0.2">
      <c r="A2899" s="200" t="s">
        <v>30</v>
      </c>
      <c r="B2899" s="208">
        <v>44410000</v>
      </c>
      <c r="C2899" s="205" t="s">
        <v>308</v>
      </c>
      <c r="D2899" s="201">
        <v>433333.32</v>
      </c>
      <c r="E2899" s="201">
        <v>0</v>
      </c>
      <c r="F2899" s="201">
        <v>433333.32</v>
      </c>
    </row>
    <row r="2900" spans="1:6" x14ac:dyDescent="0.2">
      <c r="A2900" s="200" t="s">
        <v>30</v>
      </c>
      <c r="B2900" s="204">
        <v>44420000</v>
      </c>
      <c r="C2900" s="205" t="s">
        <v>320</v>
      </c>
      <c r="D2900" s="201">
        <v>0</v>
      </c>
      <c r="E2900" s="201">
        <v>517004.75</v>
      </c>
      <c r="F2900" s="201">
        <v>-517004.75</v>
      </c>
    </row>
    <row r="2901" spans="1:6" x14ac:dyDescent="0.2">
      <c r="A2901" s="200" t="s">
        <v>30</v>
      </c>
      <c r="B2901" s="204">
        <v>44550000</v>
      </c>
      <c r="C2901" s="205" t="s">
        <v>88</v>
      </c>
      <c r="D2901" s="201">
        <v>56151544.310000099</v>
      </c>
      <c r="E2901" s="201">
        <v>0</v>
      </c>
      <c r="F2901" s="201">
        <v>56151544.310000099</v>
      </c>
    </row>
    <row r="2902" spans="1:6" x14ac:dyDescent="0.2">
      <c r="A2902" s="200" t="s">
        <v>30</v>
      </c>
      <c r="B2902" s="204">
        <v>44564000</v>
      </c>
      <c r="C2902" s="205" t="s">
        <v>91</v>
      </c>
      <c r="D2902" s="201">
        <v>10762.9399999999</v>
      </c>
      <c r="E2902" s="201">
        <v>0</v>
      </c>
      <c r="F2902" s="201">
        <v>10762.9399999999</v>
      </c>
    </row>
    <row r="2903" spans="1:6" x14ac:dyDescent="0.2">
      <c r="A2903" s="200" t="s">
        <v>30</v>
      </c>
      <c r="B2903" s="204">
        <v>44583000</v>
      </c>
      <c r="C2903" s="205" t="s">
        <v>329</v>
      </c>
      <c r="D2903" s="201">
        <v>1833333.33</v>
      </c>
      <c r="E2903" s="201">
        <v>0</v>
      </c>
      <c r="F2903" s="201">
        <v>1833333.33</v>
      </c>
    </row>
    <row r="2904" spans="1:6" x14ac:dyDescent="0.2">
      <c r="A2904" s="200" t="s">
        <v>30</v>
      </c>
      <c r="B2904" s="204">
        <v>45511000</v>
      </c>
      <c r="C2904" s="205" t="s">
        <v>330</v>
      </c>
      <c r="D2904" s="201">
        <v>0</v>
      </c>
      <c r="E2904" s="201">
        <v>47894523.57</v>
      </c>
      <c r="F2904" s="201">
        <v>-47894523.57</v>
      </c>
    </row>
    <row r="2905" spans="1:6" x14ac:dyDescent="0.2">
      <c r="A2905" s="200" t="s">
        <v>30</v>
      </c>
      <c r="B2905" s="204">
        <v>46600000</v>
      </c>
      <c r="C2905" s="205" t="s">
        <v>316</v>
      </c>
      <c r="D2905" s="201">
        <v>0</v>
      </c>
      <c r="E2905" s="201">
        <v>1048788</v>
      </c>
      <c r="F2905" s="201">
        <v>-1048788</v>
      </c>
    </row>
    <row r="2906" spans="1:6" x14ac:dyDescent="0.2">
      <c r="A2906" s="200" t="s">
        <v>30</v>
      </c>
      <c r="B2906" s="213">
        <v>46610000</v>
      </c>
      <c r="C2906" s="205" t="s">
        <v>123</v>
      </c>
      <c r="D2906" s="201">
        <v>0</v>
      </c>
      <c r="E2906" s="201">
        <v>392608878.33999997</v>
      </c>
      <c r="F2906" s="201">
        <v>-392608878.33999997</v>
      </c>
    </row>
    <row r="2907" spans="1:6" x14ac:dyDescent="0.2">
      <c r="A2907" s="200" t="s">
        <v>30</v>
      </c>
      <c r="B2907" s="204">
        <v>46700000</v>
      </c>
      <c r="C2907" s="205" t="s">
        <v>1</v>
      </c>
      <c r="D2907" s="201">
        <v>0</v>
      </c>
      <c r="E2907" s="201">
        <v>4466500000</v>
      </c>
      <c r="F2907" s="201">
        <v>-4466500000</v>
      </c>
    </row>
    <row r="2908" spans="1:6" x14ac:dyDescent="0.2">
      <c r="A2908" s="200" t="s">
        <v>30</v>
      </c>
      <c r="B2908" s="204">
        <v>46800001</v>
      </c>
      <c r="C2908" s="205" t="s">
        <v>2376</v>
      </c>
      <c r="D2908" s="201">
        <v>0</v>
      </c>
      <c r="E2908" s="201">
        <v>25027028</v>
      </c>
      <c r="F2908" s="201">
        <v>-25027028</v>
      </c>
    </row>
    <row r="2909" spans="1:6" x14ac:dyDescent="0.2">
      <c r="A2909" s="200" t="s">
        <v>30</v>
      </c>
      <c r="B2909" s="204">
        <v>48600000</v>
      </c>
      <c r="C2909" s="205" t="s">
        <v>158</v>
      </c>
      <c r="D2909" s="201">
        <v>188148.15</v>
      </c>
      <c r="E2909" s="201">
        <v>0</v>
      </c>
      <c r="F2909" s="201">
        <v>188148.15</v>
      </c>
    </row>
    <row r="2910" spans="1:6" x14ac:dyDescent="0.2">
      <c r="A2910" s="200" t="s">
        <v>30</v>
      </c>
      <c r="B2910" s="204">
        <v>51231000</v>
      </c>
      <c r="C2910" s="205" t="s">
        <v>347</v>
      </c>
      <c r="D2910" s="201">
        <v>69046541.069999993</v>
      </c>
      <c r="E2910" s="201">
        <v>0</v>
      </c>
      <c r="F2910" s="201">
        <v>69046541.069999993</v>
      </c>
    </row>
    <row r="2911" spans="1:6" x14ac:dyDescent="0.2">
      <c r="A2911" s="200" t="s">
        <v>30</v>
      </c>
      <c r="B2911" s="204">
        <v>51241000</v>
      </c>
      <c r="C2911" s="205" t="s">
        <v>159</v>
      </c>
      <c r="D2911" s="201">
        <v>32663064.9300001</v>
      </c>
      <c r="E2911" s="201">
        <v>0</v>
      </c>
      <c r="F2911" s="201">
        <v>32663064.9300001</v>
      </c>
    </row>
    <row r="2912" spans="1:6" x14ac:dyDescent="0.2">
      <c r="A2912" s="200" t="s">
        <v>30</v>
      </c>
      <c r="B2912" s="204">
        <v>53100000</v>
      </c>
      <c r="C2912" s="205" t="s">
        <v>3044</v>
      </c>
      <c r="D2912" s="201">
        <v>610082</v>
      </c>
      <c r="E2912" s="201">
        <v>0</v>
      </c>
      <c r="F2912" s="201">
        <v>610082</v>
      </c>
    </row>
    <row r="2913" spans="1:6" x14ac:dyDescent="0.2">
      <c r="A2913" s="200" t="s">
        <v>30</v>
      </c>
      <c r="B2913" s="204">
        <v>53600000</v>
      </c>
      <c r="C2913" s="205" t="s">
        <v>1478</v>
      </c>
      <c r="D2913" s="201">
        <v>3515578.5999999898</v>
      </c>
      <c r="E2913" s="201">
        <v>0</v>
      </c>
      <c r="F2913" s="201">
        <v>3515578.5999999898</v>
      </c>
    </row>
    <row r="2914" spans="1:6" x14ac:dyDescent="0.2">
      <c r="A2914" s="200" t="s">
        <v>30</v>
      </c>
      <c r="B2914" s="204">
        <v>60101200</v>
      </c>
      <c r="C2914" s="205" t="s">
        <v>2395</v>
      </c>
      <c r="D2914" s="201">
        <v>9940000</v>
      </c>
      <c r="E2914" s="201">
        <v>0</v>
      </c>
      <c r="F2914" s="201">
        <v>9940000</v>
      </c>
    </row>
    <row r="2915" spans="1:6" x14ac:dyDescent="0.2">
      <c r="A2915" s="200" t="s">
        <v>30</v>
      </c>
      <c r="B2915" s="208">
        <v>60301000</v>
      </c>
      <c r="C2915" s="205" t="s">
        <v>3270</v>
      </c>
      <c r="D2915" s="201">
        <v>118520469.12</v>
      </c>
      <c r="E2915" s="201">
        <v>0</v>
      </c>
      <c r="F2915" s="201">
        <v>118520469.12</v>
      </c>
    </row>
    <row r="2916" spans="1:6" x14ac:dyDescent="0.2">
      <c r="A2916" s="200" t="s">
        <v>30</v>
      </c>
      <c r="B2916" s="204">
        <v>60601000</v>
      </c>
      <c r="C2916" s="205" t="s">
        <v>164</v>
      </c>
      <c r="D2916" s="201">
        <v>111110</v>
      </c>
      <c r="E2916" s="201">
        <v>0</v>
      </c>
      <c r="F2916" s="201">
        <v>111110</v>
      </c>
    </row>
    <row r="2917" spans="1:6" x14ac:dyDescent="0.2">
      <c r="A2917" s="200" t="s">
        <v>30</v>
      </c>
      <c r="B2917" s="204">
        <v>60602000</v>
      </c>
      <c r="C2917" s="205" t="s">
        <v>165</v>
      </c>
      <c r="D2917" s="201">
        <v>636545</v>
      </c>
      <c r="E2917" s="201">
        <v>0</v>
      </c>
      <c r="F2917" s="201">
        <v>636545</v>
      </c>
    </row>
    <row r="2918" spans="1:6" x14ac:dyDescent="0.2">
      <c r="A2918" s="200" t="s">
        <v>30</v>
      </c>
      <c r="B2918" s="204">
        <v>60603000</v>
      </c>
      <c r="C2918" s="205" t="s">
        <v>380</v>
      </c>
      <c r="D2918" s="201">
        <v>50000</v>
      </c>
      <c r="E2918" s="201">
        <v>0</v>
      </c>
      <c r="F2918" s="201">
        <v>50000</v>
      </c>
    </row>
    <row r="2919" spans="1:6" x14ac:dyDescent="0.2">
      <c r="A2919" s="200" t="s">
        <v>30</v>
      </c>
      <c r="B2919" s="204">
        <v>60604000</v>
      </c>
      <c r="C2919" s="205" t="s">
        <v>166</v>
      </c>
      <c r="D2919" s="201">
        <v>2765472.67</v>
      </c>
      <c r="E2919" s="201">
        <v>0</v>
      </c>
      <c r="F2919" s="201">
        <v>2765472.67</v>
      </c>
    </row>
    <row r="2920" spans="1:6" x14ac:dyDescent="0.2">
      <c r="A2920" s="200" t="s">
        <v>30</v>
      </c>
      <c r="B2920" s="204">
        <v>60605000</v>
      </c>
      <c r="C2920" s="205" t="s">
        <v>167</v>
      </c>
      <c r="D2920" s="201">
        <v>19277544.710000001</v>
      </c>
      <c r="E2920" s="201">
        <v>0</v>
      </c>
      <c r="F2920" s="201">
        <v>19277544.710000001</v>
      </c>
    </row>
    <row r="2921" spans="1:6" x14ac:dyDescent="0.2">
      <c r="A2921" s="200" t="s">
        <v>30</v>
      </c>
      <c r="B2921" s="204">
        <v>60607000</v>
      </c>
      <c r="C2921" s="205" t="s">
        <v>168</v>
      </c>
      <c r="D2921" s="201">
        <v>3979222.67</v>
      </c>
      <c r="E2921" s="201">
        <v>0</v>
      </c>
      <c r="F2921" s="201">
        <v>3979222.67</v>
      </c>
    </row>
    <row r="2922" spans="1:6" x14ac:dyDescent="0.2">
      <c r="A2922" s="200" t="s">
        <v>30</v>
      </c>
      <c r="B2922" s="204">
        <v>60608000</v>
      </c>
      <c r="C2922" s="205" t="s">
        <v>170</v>
      </c>
      <c r="D2922" s="201">
        <v>7663213.6500000004</v>
      </c>
      <c r="E2922" s="201">
        <v>0</v>
      </c>
      <c r="F2922" s="201">
        <v>7663213.6500000004</v>
      </c>
    </row>
    <row r="2923" spans="1:6" x14ac:dyDescent="0.2">
      <c r="A2923" s="200" t="s">
        <v>30</v>
      </c>
      <c r="B2923" s="204">
        <v>60609000</v>
      </c>
      <c r="C2923" s="205" t="s">
        <v>171</v>
      </c>
      <c r="D2923" s="201">
        <v>190000</v>
      </c>
      <c r="E2923" s="201">
        <v>0</v>
      </c>
      <c r="F2923" s="201">
        <v>190000</v>
      </c>
    </row>
    <row r="2924" spans="1:6" x14ac:dyDescent="0.2">
      <c r="A2924" s="200" t="s">
        <v>30</v>
      </c>
      <c r="B2924" s="204">
        <v>60609100</v>
      </c>
      <c r="C2924" s="205" t="s">
        <v>2396</v>
      </c>
      <c r="D2924" s="201">
        <v>42197040</v>
      </c>
      <c r="E2924" s="201">
        <v>0</v>
      </c>
      <c r="F2924" s="201">
        <v>42197040</v>
      </c>
    </row>
    <row r="2925" spans="1:6" x14ac:dyDescent="0.2">
      <c r="A2925" s="200" t="s">
        <v>30</v>
      </c>
      <c r="B2925" s="204">
        <v>60609200</v>
      </c>
      <c r="C2925" s="205" t="s">
        <v>2397</v>
      </c>
      <c r="D2925" s="201">
        <v>219454844</v>
      </c>
      <c r="E2925" s="201">
        <v>0</v>
      </c>
      <c r="F2925" s="201">
        <v>219454844</v>
      </c>
    </row>
    <row r="2926" spans="1:6" x14ac:dyDescent="0.2">
      <c r="A2926" s="200" t="s">
        <v>30</v>
      </c>
      <c r="B2926" s="204">
        <v>60801000</v>
      </c>
      <c r="C2926" s="205" t="s">
        <v>457</v>
      </c>
      <c r="D2926" s="201">
        <v>13190080</v>
      </c>
      <c r="E2926" s="201">
        <v>0</v>
      </c>
      <c r="F2926" s="201">
        <v>13190080</v>
      </c>
    </row>
    <row r="2927" spans="1:6" x14ac:dyDescent="0.2">
      <c r="A2927" s="200" t="s">
        <v>30</v>
      </c>
      <c r="B2927" s="204">
        <v>60802000</v>
      </c>
      <c r="C2927" s="205" t="s">
        <v>732</v>
      </c>
      <c r="D2927" s="201">
        <v>1456253</v>
      </c>
      <c r="E2927" s="201">
        <v>0</v>
      </c>
      <c r="F2927" s="201">
        <v>1456253</v>
      </c>
    </row>
    <row r="2928" spans="1:6" x14ac:dyDescent="0.2">
      <c r="A2928" s="200" t="s">
        <v>30</v>
      </c>
      <c r="B2928" s="204">
        <v>60804000</v>
      </c>
      <c r="C2928" s="205" t="s">
        <v>461</v>
      </c>
      <c r="D2928" s="201">
        <v>31720667.710000001</v>
      </c>
      <c r="E2928" s="201">
        <v>0</v>
      </c>
      <c r="F2928" s="201">
        <v>31720667.710000001</v>
      </c>
    </row>
    <row r="2929" spans="1:6" x14ac:dyDescent="0.2">
      <c r="A2929" s="200" t="s">
        <v>30</v>
      </c>
      <c r="B2929" s="204">
        <v>60806000</v>
      </c>
      <c r="C2929" s="205" t="s">
        <v>462</v>
      </c>
      <c r="D2929" s="201">
        <v>2866864.52</v>
      </c>
      <c r="E2929" s="201">
        <v>0</v>
      </c>
      <c r="F2929" s="201">
        <v>2866864.52</v>
      </c>
    </row>
    <row r="2930" spans="1:6" x14ac:dyDescent="0.2">
      <c r="A2930" s="200" t="s">
        <v>30</v>
      </c>
      <c r="B2930" s="204">
        <v>60808000</v>
      </c>
      <c r="C2930" s="205" t="s">
        <v>464</v>
      </c>
      <c r="D2930" s="201">
        <v>31659981</v>
      </c>
      <c r="E2930" s="201">
        <v>0</v>
      </c>
      <c r="F2930" s="201">
        <v>31659981</v>
      </c>
    </row>
    <row r="2931" spans="1:6" x14ac:dyDescent="0.2">
      <c r="A2931" s="200" t="s">
        <v>30</v>
      </c>
      <c r="B2931" s="204">
        <v>60811000</v>
      </c>
      <c r="C2931" s="205" t="s">
        <v>466</v>
      </c>
      <c r="D2931" s="201">
        <v>200000</v>
      </c>
      <c r="E2931" s="201">
        <v>0</v>
      </c>
      <c r="F2931" s="201">
        <v>200000</v>
      </c>
    </row>
    <row r="2932" spans="1:6" x14ac:dyDescent="0.2">
      <c r="A2932" s="200" t="s">
        <v>30</v>
      </c>
      <c r="B2932" s="204">
        <v>60812000</v>
      </c>
      <c r="C2932" s="205" t="s">
        <v>403</v>
      </c>
      <c r="D2932" s="201">
        <v>2127292</v>
      </c>
      <c r="E2932" s="201">
        <v>0</v>
      </c>
      <c r="F2932" s="201">
        <v>2127292</v>
      </c>
    </row>
    <row r="2933" spans="1:6" x14ac:dyDescent="0.2">
      <c r="A2933" s="200" t="s">
        <v>30</v>
      </c>
      <c r="B2933" s="204">
        <v>61301000</v>
      </c>
      <c r="C2933" s="205" t="s">
        <v>477</v>
      </c>
      <c r="D2933" s="201">
        <v>4836704</v>
      </c>
      <c r="E2933" s="201">
        <v>0</v>
      </c>
      <c r="F2933" s="201">
        <v>4836704</v>
      </c>
    </row>
    <row r="2934" spans="1:6" x14ac:dyDescent="0.2">
      <c r="A2934" s="200" t="s">
        <v>30</v>
      </c>
      <c r="B2934" s="204">
        <v>61302000</v>
      </c>
      <c r="C2934" s="205" t="s">
        <v>175</v>
      </c>
      <c r="D2934" s="201">
        <v>7891148.4000000004</v>
      </c>
      <c r="E2934" s="201">
        <v>0</v>
      </c>
      <c r="F2934" s="201">
        <v>7891148.4000000004</v>
      </c>
    </row>
    <row r="2935" spans="1:6" x14ac:dyDescent="0.2">
      <c r="A2935" s="200" t="s">
        <v>30</v>
      </c>
      <c r="B2935" s="204">
        <v>61500000</v>
      </c>
      <c r="C2935" s="205" t="s">
        <v>409</v>
      </c>
      <c r="D2935" s="201">
        <v>514015</v>
      </c>
      <c r="E2935" s="201">
        <v>0</v>
      </c>
      <c r="F2935" s="201">
        <v>514015</v>
      </c>
    </row>
    <row r="2936" spans="1:6" x14ac:dyDescent="0.2">
      <c r="A2936" s="200" t="s">
        <v>30</v>
      </c>
      <c r="B2936" s="204">
        <v>61501000</v>
      </c>
      <c r="C2936" s="205" t="s">
        <v>480</v>
      </c>
      <c r="D2936" s="201">
        <v>110516</v>
      </c>
      <c r="E2936" s="201">
        <v>0</v>
      </c>
      <c r="F2936" s="201">
        <v>110516</v>
      </c>
    </row>
    <row r="2937" spans="1:6" x14ac:dyDescent="0.2">
      <c r="A2937" s="200" t="s">
        <v>30</v>
      </c>
      <c r="B2937" s="204">
        <v>61502000</v>
      </c>
      <c r="C2937" s="205" t="s">
        <v>180</v>
      </c>
      <c r="D2937" s="201">
        <v>217205</v>
      </c>
      <c r="E2937" s="201">
        <v>0</v>
      </c>
      <c r="F2937" s="201">
        <v>217205</v>
      </c>
    </row>
    <row r="2938" spans="1:6" x14ac:dyDescent="0.2">
      <c r="A2938" s="200" t="s">
        <v>30</v>
      </c>
      <c r="B2938" s="204">
        <v>61503000</v>
      </c>
      <c r="C2938" s="205" t="s">
        <v>481</v>
      </c>
      <c r="D2938" s="201">
        <v>26503909.899999999</v>
      </c>
      <c r="E2938" s="201">
        <v>0</v>
      </c>
      <c r="F2938" s="201">
        <v>26503909.899999999</v>
      </c>
    </row>
    <row r="2939" spans="1:6" x14ac:dyDescent="0.2">
      <c r="A2939" s="200" t="s">
        <v>30</v>
      </c>
      <c r="B2939" s="204">
        <v>61601000</v>
      </c>
      <c r="C2939" s="205" t="s">
        <v>417</v>
      </c>
      <c r="D2939" s="201">
        <v>93</v>
      </c>
      <c r="E2939" s="201">
        <v>0</v>
      </c>
      <c r="F2939" s="201">
        <v>93</v>
      </c>
    </row>
    <row r="2940" spans="1:6" x14ac:dyDescent="0.2">
      <c r="A2940" s="200" t="s">
        <v>30</v>
      </c>
      <c r="B2940" s="204">
        <v>61604000</v>
      </c>
      <c r="C2940" s="205" t="s">
        <v>183</v>
      </c>
      <c r="D2940" s="201">
        <v>59469</v>
      </c>
      <c r="E2940" s="201">
        <v>0</v>
      </c>
      <c r="F2940" s="201">
        <v>59469</v>
      </c>
    </row>
    <row r="2941" spans="1:6" x14ac:dyDescent="0.2">
      <c r="A2941" s="200" t="s">
        <v>30</v>
      </c>
      <c r="B2941" s="204">
        <v>61801000</v>
      </c>
      <c r="C2941" s="205" t="s">
        <v>492</v>
      </c>
      <c r="D2941" s="201">
        <v>61811</v>
      </c>
      <c r="E2941" s="201">
        <v>0</v>
      </c>
      <c r="F2941" s="201">
        <v>61811</v>
      </c>
    </row>
    <row r="2942" spans="1:6" x14ac:dyDescent="0.2">
      <c r="A2942" s="200" t="s">
        <v>30</v>
      </c>
      <c r="B2942" s="204">
        <v>61802000</v>
      </c>
      <c r="C2942" s="205" t="s">
        <v>494</v>
      </c>
      <c r="D2942" s="201">
        <v>1705800</v>
      </c>
      <c r="E2942" s="201">
        <v>0</v>
      </c>
      <c r="F2942" s="201">
        <v>1705800</v>
      </c>
    </row>
    <row r="2943" spans="1:6" x14ac:dyDescent="0.2">
      <c r="A2943" s="200" t="s">
        <v>30</v>
      </c>
      <c r="B2943" s="204">
        <v>62100000</v>
      </c>
      <c r="C2943" s="205" t="s">
        <v>422</v>
      </c>
      <c r="D2943" s="201">
        <v>17334768</v>
      </c>
      <c r="E2943" s="201">
        <v>0</v>
      </c>
      <c r="F2943" s="201">
        <v>17334768</v>
      </c>
    </row>
    <row r="2944" spans="1:6" x14ac:dyDescent="0.2">
      <c r="A2944" s="200" t="s">
        <v>30</v>
      </c>
      <c r="B2944" s="204">
        <v>62102000</v>
      </c>
      <c r="C2944" s="205" t="s">
        <v>498</v>
      </c>
      <c r="D2944" s="201">
        <v>35942464</v>
      </c>
      <c r="E2944" s="201">
        <v>0</v>
      </c>
      <c r="F2944" s="201">
        <v>35942464</v>
      </c>
    </row>
    <row r="2945" spans="1:6" x14ac:dyDescent="0.2">
      <c r="A2945" s="200" t="s">
        <v>30</v>
      </c>
      <c r="B2945" s="204">
        <v>62103000</v>
      </c>
      <c r="C2945" s="205" t="s">
        <v>499</v>
      </c>
      <c r="D2945" s="201">
        <v>22290500</v>
      </c>
      <c r="E2945" s="201">
        <v>0</v>
      </c>
      <c r="F2945" s="201">
        <v>22290500</v>
      </c>
    </row>
    <row r="2946" spans="1:6" x14ac:dyDescent="0.2">
      <c r="A2946" s="200" t="s">
        <v>30</v>
      </c>
      <c r="B2946" s="204">
        <v>62201000</v>
      </c>
      <c r="C2946" s="205" t="s">
        <v>503</v>
      </c>
      <c r="D2946" s="201">
        <v>62399476</v>
      </c>
      <c r="E2946" s="201">
        <v>0</v>
      </c>
      <c r="F2946" s="201">
        <v>62399476</v>
      </c>
    </row>
    <row r="2947" spans="1:6" x14ac:dyDescent="0.2">
      <c r="A2947" s="200" t="s">
        <v>30</v>
      </c>
      <c r="B2947" s="204">
        <v>62202000</v>
      </c>
      <c r="C2947" s="205" t="s">
        <v>505</v>
      </c>
      <c r="D2947" s="201">
        <v>160000</v>
      </c>
      <c r="E2947" s="201">
        <v>0</v>
      </c>
      <c r="F2947" s="201">
        <v>160000</v>
      </c>
    </row>
    <row r="2948" spans="1:6" x14ac:dyDescent="0.2">
      <c r="A2948" s="200" t="s">
        <v>30</v>
      </c>
      <c r="B2948" s="204">
        <v>62203000</v>
      </c>
      <c r="C2948" s="205" t="s">
        <v>507</v>
      </c>
      <c r="D2948" s="201">
        <v>36003792</v>
      </c>
      <c r="E2948" s="201">
        <v>0</v>
      </c>
      <c r="F2948" s="201">
        <v>36003792</v>
      </c>
    </row>
    <row r="2949" spans="1:6" x14ac:dyDescent="0.2">
      <c r="A2949" s="200" t="s">
        <v>30</v>
      </c>
      <c r="B2949" s="204">
        <v>62301000</v>
      </c>
      <c r="C2949" s="205" t="s">
        <v>191</v>
      </c>
      <c r="D2949" s="201">
        <v>198000</v>
      </c>
      <c r="E2949" s="201">
        <v>0</v>
      </c>
      <c r="F2949" s="201">
        <v>198000</v>
      </c>
    </row>
    <row r="2950" spans="1:6" x14ac:dyDescent="0.2">
      <c r="A2950" s="200" t="s">
        <v>30</v>
      </c>
      <c r="B2950" s="204">
        <v>62303000</v>
      </c>
      <c r="C2950" s="205" t="s">
        <v>517</v>
      </c>
      <c r="D2950" s="201">
        <v>900000</v>
      </c>
      <c r="E2950" s="201">
        <v>0</v>
      </c>
      <c r="F2950" s="201">
        <v>900000</v>
      </c>
    </row>
    <row r="2951" spans="1:6" x14ac:dyDescent="0.2">
      <c r="A2951" s="200" t="s">
        <v>30</v>
      </c>
      <c r="B2951" s="204">
        <v>62401000</v>
      </c>
      <c r="C2951" s="205" t="s">
        <v>433</v>
      </c>
      <c r="D2951" s="201">
        <v>9285000</v>
      </c>
      <c r="E2951" s="201">
        <v>0</v>
      </c>
      <c r="F2951" s="201">
        <v>9285000</v>
      </c>
    </row>
    <row r="2952" spans="1:6" x14ac:dyDescent="0.2">
      <c r="A2952" s="200" t="s">
        <v>30</v>
      </c>
      <c r="B2952" s="204">
        <v>62501000</v>
      </c>
      <c r="C2952" s="205" t="s">
        <v>195</v>
      </c>
      <c r="D2952" s="201">
        <v>25432000</v>
      </c>
      <c r="E2952" s="201">
        <v>0</v>
      </c>
      <c r="F2952" s="201">
        <v>25432000</v>
      </c>
    </row>
    <row r="2953" spans="1:6" x14ac:dyDescent="0.2">
      <c r="A2953" s="200" t="s">
        <v>30</v>
      </c>
      <c r="B2953" s="204">
        <v>62505000</v>
      </c>
      <c r="C2953" s="205" t="s">
        <v>530</v>
      </c>
      <c r="D2953" s="201">
        <v>2853000</v>
      </c>
      <c r="E2953" s="201">
        <v>0</v>
      </c>
      <c r="F2953" s="201">
        <v>2853000</v>
      </c>
    </row>
    <row r="2954" spans="1:6" x14ac:dyDescent="0.2">
      <c r="A2954" s="200" t="s">
        <v>30</v>
      </c>
      <c r="B2954" s="204">
        <v>62507000</v>
      </c>
      <c r="C2954" s="205" t="s">
        <v>438</v>
      </c>
      <c r="D2954" s="201">
        <v>661500</v>
      </c>
      <c r="E2954" s="201">
        <v>0</v>
      </c>
      <c r="F2954" s="201">
        <v>661500</v>
      </c>
    </row>
    <row r="2955" spans="1:6" x14ac:dyDescent="0.2">
      <c r="A2955" s="200" t="s">
        <v>30</v>
      </c>
      <c r="B2955" s="204">
        <v>62602000</v>
      </c>
      <c r="C2955" s="205" t="s">
        <v>533</v>
      </c>
      <c r="D2955" s="201">
        <v>732682</v>
      </c>
      <c r="E2955" s="201">
        <v>0</v>
      </c>
      <c r="F2955" s="201">
        <v>732682</v>
      </c>
    </row>
    <row r="2956" spans="1:6" x14ac:dyDescent="0.2">
      <c r="A2956" s="200" t="s">
        <v>30</v>
      </c>
      <c r="B2956" s="204">
        <v>62603000</v>
      </c>
      <c r="C2956" s="205" t="s">
        <v>534</v>
      </c>
      <c r="D2956" s="201">
        <v>334750.84999999998</v>
      </c>
      <c r="E2956" s="201">
        <v>0</v>
      </c>
      <c r="F2956" s="201">
        <v>334750.84999999998</v>
      </c>
    </row>
    <row r="2957" spans="1:6" x14ac:dyDescent="0.2">
      <c r="A2957" s="200" t="s">
        <v>30</v>
      </c>
      <c r="B2957" s="204">
        <v>62604000</v>
      </c>
      <c r="C2957" s="205" t="s">
        <v>535</v>
      </c>
      <c r="D2957" s="201">
        <v>59274</v>
      </c>
      <c r="E2957" s="201">
        <v>0</v>
      </c>
      <c r="F2957" s="201">
        <v>59274</v>
      </c>
    </row>
    <row r="2958" spans="1:6" x14ac:dyDescent="0.2">
      <c r="A2958" s="200" t="s">
        <v>30</v>
      </c>
      <c r="B2958" s="204">
        <v>62701000</v>
      </c>
      <c r="C2958" s="205" t="s">
        <v>207</v>
      </c>
      <c r="D2958" s="201">
        <v>192</v>
      </c>
      <c r="E2958" s="201">
        <v>0</v>
      </c>
      <c r="F2958" s="201">
        <v>192</v>
      </c>
    </row>
    <row r="2959" spans="1:6" x14ac:dyDescent="0.2">
      <c r="A2959" s="200" t="s">
        <v>30</v>
      </c>
      <c r="B2959" s="204">
        <v>62703000</v>
      </c>
      <c r="C2959" s="205" t="s">
        <v>538</v>
      </c>
      <c r="D2959" s="201">
        <v>3142918.28</v>
      </c>
      <c r="E2959" s="201">
        <v>0</v>
      </c>
      <c r="F2959" s="201">
        <v>3142918.28</v>
      </c>
    </row>
    <row r="2960" spans="1:6" x14ac:dyDescent="0.2">
      <c r="A2960" s="200" t="s">
        <v>30</v>
      </c>
      <c r="B2960" s="204">
        <v>62705000</v>
      </c>
      <c r="C2960" s="205" t="s">
        <v>539</v>
      </c>
      <c r="D2960" s="201">
        <v>40000</v>
      </c>
      <c r="E2960" s="201">
        <v>0</v>
      </c>
      <c r="F2960" s="201">
        <v>40000</v>
      </c>
    </row>
    <row r="2961" spans="1:6" x14ac:dyDescent="0.2">
      <c r="A2961" s="200" t="s">
        <v>30</v>
      </c>
      <c r="B2961" s="204">
        <v>62706000</v>
      </c>
      <c r="C2961" s="205" t="s">
        <v>209</v>
      </c>
      <c r="D2961" s="201">
        <v>274857.65000000002</v>
      </c>
      <c r="E2961" s="201">
        <v>0</v>
      </c>
      <c r="F2961" s="201">
        <v>274857.65000000002</v>
      </c>
    </row>
    <row r="2962" spans="1:6" x14ac:dyDescent="0.2">
      <c r="A2962" s="200" t="s">
        <v>30</v>
      </c>
      <c r="B2962" s="204">
        <v>63502000</v>
      </c>
      <c r="C2962" s="205" t="s">
        <v>470</v>
      </c>
      <c r="D2962" s="201">
        <v>4709</v>
      </c>
      <c r="E2962" s="201">
        <v>0</v>
      </c>
      <c r="F2962" s="201">
        <v>4709</v>
      </c>
    </row>
    <row r="2963" spans="1:6" x14ac:dyDescent="0.2">
      <c r="A2963" s="200" t="s">
        <v>30</v>
      </c>
      <c r="B2963" s="204">
        <v>63503000</v>
      </c>
      <c r="C2963" s="205" t="s">
        <v>213</v>
      </c>
      <c r="D2963" s="201">
        <v>5943</v>
      </c>
      <c r="E2963" s="201">
        <v>0</v>
      </c>
      <c r="F2963" s="201">
        <v>5943</v>
      </c>
    </row>
    <row r="2964" spans="1:6" x14ac:dyDescent="0.2">
      <c r="A2964" s="200" t="s">
        <v>30</v>
      </c>
      <c r="B2964" s="204">
        <v>63504000</v>
      </c>
      <c r="C2964" s="205" t="s">
        <v>472</v>
      </c>
      <c r="D2964" s="201">
        <v>2397112.5</v>
      </c>
      <c r="E2964" s="201">
        <v>0</v>
      </c>
      <c r="F2964" s="201">
        <v>2397112.5</v>
      </c>
    </row>
    <row r="2965" spans="1:6" x14ac:dyDescent="0.2">
      <c r="A2965" s="200" t="s">
        <v>30</v>
      </c>
      <c r="B2965" s="208">
        <v>63507000</v>
      </c>
      <c r="C2965" s="205" t="s">
        <v>475</v>
      </c>
      <c r="D2965" s="201">
        <v>3041271</v>
      </c>
      <c r="E2965" s="201">
        <v>0</v>
      </c>
      <c r="F2965" s="201">
        <v>3041271</v>
      </c>
    </row>
    <row r="2966" spans="1:6" x14ac:dyDescent="0.2">
      <c r="A2966" s="200" t="s">
        <v>30</v>
      </c>
      <c r="B2966" s="204">
        <v>64101000</v>
      </c>
      <c r="C2966" s="205" t="s">
        <v>216</v>
      </c>
      <c r="D2966" s="201">
        <v>384914817.66000003</v>
      </c>
      <c r="E2966" s="201">
        <v>0</v>
      </c>
      <c r="F2966" s="201">
        <v>384914817.66000003</v>
      </c>
    </row>
    <row r="2967" spans="1:6" x14ac:dyDescent="0.2">
      <c r="A2967" s="200" t="s">
        <v>30</v>
      </c>
      <c r="B2967" s="204">
        <v>64101300</v>
      </c>
      <c r="C2967" s="205" t="s">
        <v>478</v>
      </c>
      <c r="D2967" s="201">
        <v>6418500</v>
      </c>
      <c r="E2967" s="201">
        <v>0</v>
      </c>
      <c r="F2967" s="201">
        <v>6418500</v>
      </c>
    </row>
    <row r="2968" spans="1:6" x14ac:dyDescent="0.2">
      <c r="A2968" s="200" t="s">
        <v>30</v>
      </c>
      <c r="B2968" s="204">
        <v>64102000</v>
      </c>
      <c r="C2968" s="205" t="s">
        <v>550</v>
      </c>
      <c r="D2968" s="201">
        <v>1037315.3</v>
      </c>
      <c r="E2968" s="201">
        <v>0</v>
      </c>
      <c r="F2968" s="201">
        <v>1037315.3</v>
      </c>
    </row>
    <row r="2969" spans="1:6" x14ac:dyDescent="0.2">
      <c r="A2969" s="200" t="s">
        <v>30</v>
      </c>
      <c r="B2969" s="204">
        <v>64103000</v>
      </c>
      <c r="C2969" s="205" t="s">
        <v>551</v>
      </c>
      <c r="D2969" s="201">
        <v>1399155.33</v>
      </c>
      <c r="E2969" s="201">
        <v>0</v>
      </c>
      <c r="F2969" s="201">
        <v>1399155.33</v>
      </c>
    </row>
    <row r="2970" spans="1:6" x14ac:dyDescent="0.2">
      <c r="A2970" s="200" t="s">
        <v>30</v>
      </c>
      <c r="B2970" s="204">
        <v>64104000</v>
      </c>
      <c r="C2970" s="205" t="s">
        <v>220</v>
      </c>
      <c r="D2970" s="201">
        <v>33080416.859999999</v>
      </c>
      <c r="E2970" s="201">
        <v>0</v>
      </c>
      <c r="F2970" s="201">
        <v>33080416.859999999</v>
      </c>
    </row>
    <row r="2971" spans="1:6" x14ac:dyDescent="0.2">
      <c r="A2971" s="200" t="s">
        <v>30</v>
      </c>
      <c r="B2971" s="204">
        <v>64105000</v>
      </c>
      <c r="C2971" s="205" t="s">
        <v>552</v>
      </c>
      <c r="D2971" s="201">
        <v>620822</v>
      </c>
      <c r="E2971" s="201">
        <v>0</v>
      </c>
      <c r="F2971" s="201">
        <v>620822</v>
      </c>
    </row>
    <row r="2972" spans="1:6" x14ac:dyDescent="0.2">
      <c r="A2972" s="200" t="s">
        <v>30</v>
      </c>
      <c r="B2972" s="204">
        <v>64180000</v>
      </c>
      <c r="C2972" s="205" t="s">
        <v>553</v>
      </c>
      <c r="D2972" s="201">
        <v>13073561.810000001</v>
      </c>
      <c r="E2972" s="201">
        <v>0</v>
      </c>
      <c r="F2972" s="201">
        <v>13073561.810000001</v>
      </c>
    </row>
    <row r="2973" spans="1:6" x14ac:dyDescent="0.2">
      <c r="A2973" s="200" t="s">
        <v>30</v>
      </c>
      <c r="B2973" s="204">
        <v>64501000</v>
      </c>
      <c r="C2973" s="205" t="s">
        <v>483</v>
      </c>
      <c r="D2973" s="201">
        <v>43550924.950000003</v>
      </c>
      <c r="E2973" s="201">
        <v>0</v>
      </c>
      <c r="F2973" s="201">
        <v>43550924.950000003</v>
      </c>
    </row>
    <row r="2974" spans="1:6" x14ac:dyDescent="0.2">
      <c r="A2974" s="200" t="s">
        <v>30</v>
      </c>
      <c r="B2974" s="204">
        <v>64502000</v>
      </c>
      <c r="C2974" s="205" t="s">
        <v>555</v>
      </c>
      <c r="D2974" s="201">
        <v>16750355.75</v>
      </c>
      <c r="E2974" s="201">
        <v>0</v>
      </c>
      <c r="F2974" s="201">
        <v>16750355.75</v>
      </c>
    </row>
    <row r="2975" spans="1:6" x14ac:dyDescent="0.2">
      <c r="A2975" s="200" t="s">
        <v>30</v>
      </c>
      <c r="B2975" s="204">
        <v>64504000</v>
      </c>
      <c r="C2975" s="205" t="s">
        <v>486</v>
      </c>
      <c r="D2975" s="201">
        <v>3350071.15</v>
      </c>
      <c r="E2975" s="201">
        <v>0</v>
      </c>
      <c r="F2975" s="201">
        <v>3350071.15</v>
      </c>
    </row>
    <row r="2976" spans="1:6" x14ac:dyDescent="0.2">
      <c r="A2976" s="200" t="s">
        <v>30</v>
      </c>
      <c r="B2976" s="204">
        <v>64580000</v>
      </c>
      <c r="C2976" s="205" t="s">
        <v>758</v>
      </c>
      <c r="D2976" s="201">
        <v>0</v>
      </c>
      <c r="E2976" s="201">
        <v>4293897.9800000004</v>
      </c>
      <c r="F2976" s="201">
        <v>-4293897.9800000004</v>
      </c>
    </row>
    <row r="2977" spans="1:6" x14ac:dyDescent="0.2">
      <c r="A2977" s="200" t="s">
        <v>30</v>
      </c>
      <c r="B2977" s="208">
        <v>64801000</v>
      </c>
      <c r="C2977" s="205" t="s">
        <v>556</v>
      </c>
      <c r="D2977" s="201">
        <v>7304309</v>
      </c>
      <c r="E2977" s="201">
        <v>0</v>
      </c>
      <c r="F2977" s="201">
        <v>7304309</v>
      </c>
    </row>
    <row r="2978" spans="1:6" x14ac:dyDescent="0.2">
      <c r="A2978" s="200" t="s">
        <v>30</v>
      </c>
      <c r="B2978" s="204">
        <v>64803000</v>
      </c>
      <c r="C2978" s="205" t="s">
        <v>558</v>
      </c>
      <c r="D2978" s="201">
        <v>466430</v>
      </c>
      <c r="E2978" s="201">
        <v>0</v>
      </c>
      <c r="F2978" s="201">
        <v>466430</v>
      </c>
    </row>
    <row r="2979" spans="1:6" x14ac:dyDescent="0.2">
      <c r="A2979" s="200" t="s">
        <v>30</v>
      </c>
      <c r="B2979" s="204">
        <v>65100000</v>
      </c>
      <c r="C2979" s="205" t="s">
        <v>228</v>
      </c>
      <c r="D2979" s="201">
        <v>930460</v>
      </c>
      <c r="E2979" s="201">
        <v>0</v>
      </c>
      <c r="F2979" s="201">
        <v>930460</v>
      </c>
    </row>
    <row r="2980" spans="1:6" x14ac:dyDescent="0.2">
      <c r="A2980" s="200" t="s">
        <v>30</v>
      </c>
      <c r="B2980" s="204">
        <v>65602000</v>
      </c>
      <c r="C2980" s="205" t="s">
        <v>229</v>
      </c>
      <c r="D2980" s="201">
        <v>114348</v>
      </c>
      <c r="E2980" s="201">
        <v>0</v>
      </c>
      <c r="F2980" s="201">
        <v>114348</v>
      </c>
    </row>
    <row r="2981" spans="1:6" x14ac:dyDescent="0.2">
      <c r="A2981" s="200" t="s">
        <v>30</v>
      </c>
      <c r="B2981" s="204">
        <v>65700000</v>
      </c>
      <c r="C2981" s="205" t="s">
        <v>766</v>
      </c>
      <c r="D2981" s="201">
        <v>406064.04</v>
      </c>
      <c r="E2981" s="201">
        <v>0</v>
      </c>
      <c r="F2981" s="201">
        <v>406064.04</v>
      </c>
    </row>
    <row r="2982" spans="1:6" x14ac:dyDescent="0.2">
      <c r="A2982" s="200" t="s">
        <v>30</v>
      </c>
      <c r="B2982" s="204">
        <v>66102000</v>
      </c>
      <c r="C2982" s="205" t="s">
        <v>564</v>
      </c>
      <c r="D2982" s="201">
        <v>24701.05</v>
      </c>
      <c r="E2982" s="201">
        <v>0</v>
      </c>
      <c r="F2982" s="201">
        <v>24701.05</v>
      </c>
    </row>
    <row r="2983" spans="1:6" x14ac:dyDescent="0.2">
      <c r="A2983" s="200" t="s">
        <v>30</v>
      </c>
      <c r="B2983" s="204">
        <v>66600000</v>
      </c>
      <c r="C2983" s="205" t="s">
        <v>232</v>
      </c>
      <c r="D2983" s="201">
        <v>7669622.54</v>
      </c>
      <c r="E2983" s="201">
        <v>0</v>
      </c>
      <c r="F2983" s="201">
        <v>7669622.54</v>
      </c>
    </row>
    <row r="2984" spans="1:6" x14ac:dyDescent="0.2">
      <c r="A2984" s="200" t="s">
        <v>30</v>
      </c>
      <c r="B2984" s="204">
        <v>68112000</v>
      </c>
      <c r="C2984" s="205" t="s">
        <v>511</v>
      </c>
      <c r="D2984" s="201">
        <v>39557167.240000002</v>
      </c>
      <c r="E2984" s="201">
        <v>0</v>
      </c>
      <c r="F2984" s="201">
        <v>39557167.240000002</v>
      </c>
    </row>
    <row r="2985" spans="1:6" x14ac:dyDescent="0.2">
      <c r="A2985" s="200" t="s">
        <v>30</v>
      </c>
      <c r="B2985" s="204">
        <v>72000000</v>
      </c>
      <c r="C2985" s="205" t="s">
        <v>2372</v>
      </c>
      <c r="D2985" s="201">
        <v>0</v>
      </c>
      <c r="E2985" s="201">
        <v>1155847681.4300001</v>
      </c>
      <c r="F2985" s="201">
        <v>-1155847681.4300001</v>
      </c>
    </row>
    <row r="2986" spans="1:6" x14ac:dyDescent="0.2">
      <c r="A2986" s="200" t="s">
        <v>30</v>
      </c>
      <c r="B2986" s="204">
        <v>74100000</v>
      </c>
      <c r="C2986" s="205" t="s">
        <v>2402</v>
      </c>
      <c r="D2986" s="201">
        <v>0</v>
      </c>
      <c r="E2986" s="201">
        <v>92729577</v>
      </c>
      <c r="F2986" s="201">
        <v>-92729577</v>
      </c>
    </row>
    <row r="2987" spans="1:6" x14ac:dyDescent="0.2">
      <c r="A2987" s="200" t="s">
        <v>30</v>
      </c>
      <c r="B2987" s="204">
        <v>75800000</v>
      </c>
      <c r="C2987" s="205" t="s">
        <v>237</v>
      </c>
      <c r="D2987" s="201">
        <v>0</v>
      </c>
      <c r="E2987" s="201">
        <v>2606722.61</v>
      </c>
      <c r="F2987" s="201">
        <v>-2606722.61</v>
      </c>
    </row>
    <row r="2988" spans="1:6" x14ac:dyDescent="0.2">
      <c r="A2988" s="200" t="s">
        <v>30</v>
      </c>
      <c r="B2988" s="204">
        <v>75810000</v>
      </c>
      <c r="C2988" s="205" t="s">
        <v>573</v>
      </c>
      <c r="D2988" s="201">
        <v>0</v>
      </c>
      <c r="E2988" s="201">
        <v>5345000</v>
      </c>
      <c r="F2988" s="201">
        <v>-5345000</v>
      </c>
    </row>
    <row r="2989" spans="1:6" x14ac:dyDescent="0.2">
      <c r="A2989" s="200" t="s">
        <v>30</v>
      </c>
      <c r="B2989" s="204">
        <v>76500000</v>
      </c>
      <c r="C2989" s="205" t="s">
        <v>527</v>
      </c>
      <c r="D2989" s="201">
        <v>0</v>
      </c>
      <c r="E2989" s="201">
        <v>377655.8</v>
      </c>
      <c r="F2989" s="201">
        <v>-377655.8</v>
      </c>
    </row>
    <row r="2990" spans="1:6" x14ac:dyDescent="0.2">
      <c r="A2990" s="200" t="s">
        <v>30</v>
      </c>
      <c r="B2990" s="204">
        <v>76600000</v>
      </c>
      <c r="C2990" s="205" t="s">
        <v>239</v>
      </c>
      <c r="D2990" s="201">
        <v>0</v>
      </c>
      <c r="E2990" s="201">
        <v>188103.1</v>
      </c>
      <c r="F2990" s="201">
        <v>-188103.1</v>
      </c>
    </row>
    <row r="2991" spans="1:6" x14ac:dyDescent="0.2">
      <c r="A2991" s="200" t="s">
        <v>34</v>
      </c>
      <c r="B2991" s="204">
        <v>10100000</v>
      </c>
      <c r="C2991" s="205" t="s">
        <v>43</v>
      </c>
      <c r="D2991" s="201">
        <v>0</v>
      </c>
      <c r="E2991" s="201">
        <v>2000000</v>
      </c>
      <c r="F2991" s="201">
        <v>-2000000</v>
      </c>
    </row>
    <row r="2992" spans="1:6" x14ac:dyDescent="0.2">
      <c r="A2992" s="200" t="s">
        <v>34</v>
      </c>
      <c r="B2992" s="204">
        <v>11900000</v>
      </c>
      <c r="C2992" s="215" t="s">
        <v>1465</v>
      </c>
      <c r="D2992" s="201">
        <v>1723250</v>
      </c>
      <c r="E2992" s="201">
        <v>0</v>
      </c>
      <c r="F2992" s="201">
        <v>1723250</v>
      </c>
    </row>
    <row r="2993" spans="1:6" x14ac:dyDescent="0.2">
      <c r="A2993" s="200" t="s">
        <v>34</v>
      </c>
      <c r="B2993" s="204">
        <v>12000000</v>
      </c>
      <c r="C2993" s="205" t="s">
        <v>3206</v>
      </c>
      <c r="D2993" s="201">
        <v>120000</v>
      </c>
      <c r="E2993" s="201">
        <v>0</v>
      </c>
      <c r="F2993" s="201">
        <v>120000</v>
      </c>
    </row>
    <row r="2994" spans="1:6" x14ac:dyDescent="0.2">
      <c r="A2994" s="200" t="s">
        <v>34</v>
      </c>
      <c r="B2994" s="208">
        <v>21100000</v>
      </c>
      <c r="C2994" s="205" t="s">
        <v>250</v>
      </c>
      <c r="D2994" s="201">
        <v>2060921450</v>
      </c>
      <c r="E2994" s="201">
        <v>0</v>
      </c>
      <c r="F2994" s="201">
        <v>2060921450</v>
      </c>
    </row>
    <row r="2995" spans="1:6" x14ac:dyDescent="0.2">
      <c r="A2995" s="200" t="s">
        <v>34</v>
      </c>
      <c r="B2995" s="204">
        <v>40110000</v>
      </c>
      <c r="C2995" s="205" t="s">
        <v>63</v>
      </c>
      <c r="D2995" s="201">
        <v>0</v>
      </c>
      <c r="E2995" s="201">
        <v>5400000</v>
      </c>
      <c r="F2995" s="201">
        <v>-5400000</v>
      </c>
    </row>
    <row r="2996" spans="1:6" x14ac:dyDescent="0.2">
      <c r="A2996" s="200" t="s">
        <v>34</v>
      </c>
      <c r="B2996" s="204">
        <v>44300000</v>
      </c>
      <c r="C2996" s="205" t="s">
        <v>305</v>
      </c>
      <c r="D2996" s="201">
        <v>320000</v>
      </c>
      <c r="E2996" s="201">
        <v>0</v>
      </c>
      <c r="F2996" s="201">
        <v>320000</v>
      </c>
    </row>
    <row r="2997" spans="1:6" x14ac:dyDescent="0.2">
      <c r="A2997" s="200" t="s">
        <v>34</v>
      </c>
      <c r="B2997" s="204">
        <v>44400000</v>
      </c>
      <c r="C2997" s="205" t="s">
        <v>307</v>
      </c>
      <c r="D2997" s="201">
        <v>0</v>
      </c>
      <c r="E2997" s="201">
        <v>320000</v>
      </c>
      <c r="F2997" s="201">
        <v>-320000</v>
      </c>
    </row>
    <row r="2998" spans="1:6" x14ac:dyDescent="0.2">
      <c r="A2998" s="200" t="s">
        <v>34</v>
      </c>
      <c r="B2998" s="204">
        <v>44550000</v>
      </c>
      <c r="C2998" s="205" t="s">
        <v>88</v>
      </c>
      <c r="D2998" s="201">
        <v>113800</v>
      </c>
      <c r="E2998" s="201">
        <v>0</v>
      </c>
      <c r="F2998" s="201">
        <v>113800</v>
      </c>
    </row>
    <row r="2999" spans="1:6" x14ac:dyDescent="0.2">
      <c r="A2999" s="200" t="s">
        <v>34</v>
      </c>
      <c r="B2999" s="204">
        <v>44561000</v>
      </c>
      <c r="C2999" s="205" t="s">
        <v>2760</v>
      </c>
      <c r="D2999" s="201">
        <v>35000</v>
      </c>
      <c r="E2999" s="201">
        <v>0</v>
      </c>
      <c r="F2999" s="201">
        <v>35000</v>
      </c>
    </row>
    <row r="3000" spans="1:6" x14ac:dyDescent="0.2">
      <c r="A3000" s="200" t="s">
        <v>34</v>
      </c>
      <c r="B3000" s="212">
        <v>45500001</v>
      </c>
      <c r="C3000" s="205" t="s">
        <v>95</v>
      </c>
      <c r="D3000" s="201">
        <v>0</v>
      </c>
      <c r="E3000" s="201">
        <v>2063980989.0699999</v>
      </c>
      <c r="F3000" s="201">
        <v>-2063980989.0699999</v>
      </c>
    </row>
    <row r="3001" spans="1:6" x14ac:dyDescent="0.2">
      <c r="A3001" s="200" t="s">
        <v>34</v>
      </c>
      <c r="B3001" s="213">
        <v>46715000</v>
      </c>
      <c r="C3001" s="205" t="s">
        <v>17</v>
      </c>
      <c r="D3001" s="201">
        <v>0</v>
      </c>
      <c r="E3001" s="201">
        <v>664150</v>
      </c>
      <c r="F3001" s="201">
        <v>-664150</v>
      </c>
    </row>
    <row r="3002" spans="1:6" x14ac:dyDescent="0.2">
      <c r="A3002" s="200" t="s">
        <v>34</v>
      </c>
      <c r="B3002" s="208">
        <v>51244000</v>
      </c>
      <c r="C3002" s="214" t="s">
        <v>2464</v>
      </c>
      <c r="D3002" s="201">
        <v>6586639.0700000003</v>
      </c>
      <c r="E3002" s="201">
        <v>0</v>
      </c>
      <c r="F3002" s="201">
        <v>6586639.0700000003</v>
      </c>
    </row>
    <row r="3003" spans="1:6" x14ac:dyDescent="0.2">
      <c r="A3003" s="200" t="s">
        <v>34</v>
      </c>
      <c r="B3003" s="204">
        <v>53100000</v>
      </c>
      <c r="C3003" s="205" t="s">
        <v>3044</v>
      </c>
      <c r="D3003" s="201">
        <v>2000000</v>
      </c>
      <c r="E3003" s="201">
        <v>0</v>
      </c>
      <c r="F3003" s="201">
        <v>2000000</v>
      </c>
    </row>
    <row r="3004" spans="1:6" x14ac:dyDescent="0.2">
      <c r="A3004" s="200" t="s">
        <v>34</v>
      </c>
      <c r="B3004" s="204">
        <v>62701000</v>
      </c>
      <c r="C3004" s="205" t="s">
        <v>207</v>
      </c>
      <c r="D3004" s="201">
        <v>225000</v>
      </c>
      <c r="E3004" s="201">
        <v>0</v>
      </c>
      <c r="F3004" s="201">
        <v>225000</v>
      </c>
    </row>
    <row r="3005" spans="1:6" x14ac:dyDescent="0.2">
      <c r="A3005" s="200" t="s">
        <v>34</v>
      </c>
      <c r="B3005" s="204">
        <v>69800000</v>
      </c>
      <c r="C3005" s="205" t="s">
        <v>513</v>
      </c>
      <c r="D3005" s="201">
        <v>320000</v>
      </c>
      <c r="E3005" s="201">
        <v>0</v>
      </c>
      <c r="F3005" s="201">
        <v>320000</v>
      </c>
    </row>
    <row r="3006" spans="1:6" x14ac:dyDescent="0.2">
      <c r="A3006" s="200" t="s">
        <v>38</v>
      </c>
      <c r="B3006" s="204">
        <v>10100000</v>
      </c>
      <c r="C3006" s="205" t="s">
        <v>43</v>
      </c>
      <c r="D3006" s="201">
        <v>0</v>
      </c>
      <c r="E3006" s="201">
        <v>1000000</v>
      </c>
      <c r="F3006" s="201">
        <v>-1000000</v>
      </c>
    </row>
    <row r="3007" spans="1:6" x14ac:dyDescent="0.2">
      <c r="A3007" s="200" t="s">
        <v>38</v>
      </c>
      <c r="B3007" s="204">
        <v>11900000</v>
      </c>
      <c r="C3007" s="215" t="s">
        <v>1465</v>
      </c>
      <c r="D3007" s="201">
        <v>465039.45</v>
      </c>
      <c r="E3007" s="201">
        <v>0</v>
      </c>
      <c r="F3007" s="201">
        <v>465039.45</v>
      </c>
    </row>
    <row r="3008" spans="1:6" x14ac:dyDescent="0.2">
      <c r="A3008" s="200" t="s">
        <v>38</v>
      </c>
      <c r="B3008" s="204">
        <v>12000000</v>
      </c>
      <c r="C3008" s="205" t="s">
        <v>3206</v>
      </c>
      <c r="D3008" s="201">
        <v>23009169.760000002</v>
      </c>
      <c r="E3008" s="201">
        <v>0</v>
      </c>
      <c r="F3008" s="201">
        <v>23009169.760000002</v>
      </c>
    </row>
    <row r="3009" spans="1:6" x14ac:dyDescent="0.2">
      <c r="A3009" s="200" t="s">
        <v>38</v>
      </c>
      <c r="B3009" s="204">
        <v>21300000</v>
      </c>
      <c r="C3009" s="205" t="s">
        <v>252</v>
      </c>
      <c r="D3009" s="201">
        <v>294345000</v>
      </c>
      <c r="E3009" s="201">
        <v>0</v>
      </c>
      <c r="F3009" s="201">
        <v>294345000</v>
      </c>
    </row>
    <row r="3010" spans="1:6" x14ac:dyDescent="0.2">
      <c r="A3010" s="200" t="s">
        <v>38</v>
      </c>
      <c r="B3010" s="208">
        <v>23200000</v>
      </c>
      <c r="C3010" s="205" t="s">
        <v>262</v>
      </c>
      <c r="D3010" s="201">
        <v>20578968.800000001</v>
      </c>
      <c r="E3010" s="201">
        <v>0</v>
      </c>
      <c r="F3010" s="201">
        <v>20578968.800000001</v>
      </c>
    </row>
    <row r="3011" spans="1:6" x14ac:dyDescent="0.2">
      <c r="A3011" s="200" t="s">
        <v>38</v>
      </c>
      <c r="B3011" s="204">
        <v>28130000</v>
      </c>
      <c r="C3011" s="205" t="s">
        <v>268</v>
      </c>
      <c r="D3011" s="201">
        <v>0</v>
      </c>
      <c r="E3011" s="201">
        <v>29434500</v>
      </c>
      <c r="F3011" s="201">
        <v>-29434500</v>
      </c>
    </row>
    <row r="3012" spans="1:6" x14ac:dyDescent="0.2">
      <c r="A3012" s="200" t="s">
        <v>38</v>
      </c>
      <c r="B3012" s="204">
        <v>40110000</v>
      </c>
      <c r="C3012" s="205" t="s">
        <v>63</v>
      </c>
      <c r="D3012" s="201">
        <v>0</v>
      </c>
      <c r="E3012" s="201">
        <v>4250020.6900000004</v>
      </c>
      <c r="F3012" s="201">
        <v>-4250020.6900000004</v>
      </c>
    </row>
    <row r="3013" spans="1:6" x14ac:dyDescent="0.2">
      <c r="A3013" s="200" t="s">
        <v>38</v>
      </c>
      <c r="B3013" s="204">
        <v>44300000</v>
      </c>
      <c r="C3013" s="205" t="s">
        <v>305</v>
      </c>
      <c r="D3013" s="201">
        <v>320000</v>
      </c>
      <c r="E3013" s="201">
        <v>0</v>
      </c>
      <c r="F3013" s="201">
        <v>320000</v>
      </c>
    </row>
    <row r="3014" spans="1:6" x14ac:dyDescent="0.2">
      <c r="A3014" s="200" t="s">
        <v>38</v>
      </c>
      <c r="B3014" s="208">
        <v>44411000</v>
      </c>
      <c r="C3014" s="205" t="s">
        <v>84</v>
      </c>
      <c r="D3014" s="201">
        <v>0</v>
      </c>
      <c r="E3014" s="201">
        <v>320000</v>
      </c>
      <c r="F3014" s="201">
        <v>-320000</v>
      </c>
    </row>
    <row r="3015" spans="1:6" x14ac:dyDescent="0.2">
      <c r="A3015" s="200" t="s">
        <v>38</v>
      </c>
      <c r="B3015" s="204">
        <v>44420000</v>
      </c>
      <c r="C3015" s="205" t="s">
        <v>320</v>
      </c>
      <c r="D3015" s="201">
        <v>0</v>
      </c>
      <c r="E3015" s="201">
        <v>150000</v>
      </c>
      <c r="F3015" s="201">
        <v>-150000</v>
      </c>
    </row>
    <row r="3016" spans="1:6" x14ac:dyDescent="0.2">
      <c r="A3016" s="200" t="s">
        <v>38</v>
      </c>
      <c r="B3016" s="204">
        <v>44550000</v>
      </c>
      <c r="C3016" s="205" t="s">
        <v>88</v>
      </c>
      <c r="D3016" s="201">
        <v>5104656.1500000004</v>
      </c>
      <c r="E3016" s="201">
        <v>0</v>
      </c>
      <c r="F3016" s="201">
        <v>5104656.1500000004</v>
      </c>
    </row>
    <row r="3017" spans="1:6" x14ac:dyDescent="0.2">
      <c r="A3017" s="200" t="s">
        <v>38</v>
      </c>
      <c r="B3017" s="212">
        <v>45500002</v>
      </c>
      <c r="C3017" s="205" t="s">
        <v>314</v>
      </c>
      <c r="D3017" s="201">
        <v>0</v>
      </c>
      <c r="E3017" s="201">
        <v>294899400</v>
      </c>
      <c r="F3017" s="201">
        <v>-294899400</v>
      </c>
    </row>
    <row r="3018" spans="1:6" x14ac:dyDescent="0.2">
      <c r="A3018" s="200" t="s">
        <v>38</v>
      </c>
      <c r="B3018" s="204">
        <v>46700000</v>
      </c>
      <c r="C3018" s="205" t="s">
        <v>1</v>
      </c>
      <c r="D3018" s="201">
        <v>0</v>
      </c>
      <c r="E3018" s="201">
        <v>100000000</v>
      </c>
      <c r="F3018" s="201">
        <v>-100000000</v>
      </c>
    </row>
    <row r="3019" spans="1:6" x14ac:dyDescent="0.2">
      <c r="A3019" s="200" t="s">
        <v>38</v>
      </c>
      <c r="B3019" s="204">
        <v>51241000</v>
      </c>
      <c r="C3019" s="205" t="s">
        <v>159</v>
      </c>
      <c r="D3019" s="201">
        <v>13141369.720000001</v>
      </c>
      <c r="E3019" s="201">
        <v>0</v>
      </c>
      <c r="F3019" s="201">
        <v>13141369.720000001</v>
      </c>
    </row>
    <row r="3020" spans="1:6" x14ac:dyDescent="0.2">
      <c r="A3020" s="200" t="s">
        <v>38</v>
      </c>
      <c r="B3020" s="204">
        <v>60600000</v>
      </c>
      <c r="C3020" s="205" t="s">
        <v>376</v>
      </c>
      <c r="D3020" s="201">
        <v>4342666.8099999996</v>
      </c>
      <c r="E3020" s="201">
        <v>0</v>
      </c>
      <c r="F3020" s="201">
        <v>4342666.8099999996</v>
      </c>
    </row>
    <row r="3021" spans="1:6" x14ac:dyDescent="0.2">
      <c r="A3021" s="200" t="s">
        <v>38</v>
      </c>
      <c r="B3021" s="204">
        <v>60650000</v>
      </c>
      <c r="C3021" s="205" t="s">
        <v>167</v>
      </c>
      <c r="D3021" s="201">
        <v>561600</v>
      </c>
      <c r="E3021" s="201">
        <v>0</v>
      </c>
      <c r="F3021" s="201">
        <v>561600</v>
      </c>
    </row>
    <row r="3022" spans="1:6" x14ac:dyDescent="0.2">
      <c r="A3022" s="200" t="s">
        <v>38</v>
      </c>
      <c r="B3022" s="204">
        <v>61300000</v>
      </c>
      <c r="C3022" s="205" t="s">
        <v>737</v>
      </c>
      <c r="D3022" s="201">
        <v>3000000</v>
      </c>
      <c r="E3022" s="201">
        <v>0</v>
      </c>
      <c r="F3022" s="201">
        <v>3000000</v>
      </c>
    </row>
    <row r="3023" spans="1:6" x14ac:dyDescent="0.2">
      <c r="A3023" s="200" t="s">
        <v>38</v>
      </c>
      <c r="B3023" s="204">
        <v>61302000</v>
      </c>
      <c r="C3023" s="205" t="s">
        <v>175</v>
      </c>
      <c r="D3023" s="201">
        <v>3900000</v>
      </c>
      <c r="E3023" s="201">
        <v>0</v>
      </c>
      <c r="F3023" s="201">
        <v>3900000</v>
      </c>
    </row>
    <row r="3024" spans="1:6" x14ac:dyDescent="0.2">
      <c r="A3024" s="200" t="s">
        <v>38</v>
      </c>
      <c r="B3024" s="204">
        <v>61501000</v>
      </c>
      <c r="C3024" s="205" t="s">
        <v>480</v>
      </c>
      <c r="D3024" s="201">
        <v>1176000</v>
      </c>
      <c r="E3024" s="201">
        <v>0</v>
      </c>
      <c r="F3024" s="201">
        <v>1176000</v>
      </c>
    </row>
    <row r="3025" spans="1:6" x14ac:dyDescent="0.2">
      <c r="A3025" s="200" t="s">
        <v>38</v>
      </c>
      <c r="B3025" s="204">
        <v>62201000</v>
      </c>
      <c r="C3025" s="205" t="s">
        <v>503</v>
      </c>
      <c r="D3025" s="201">
        <v>44897000</v>
      </c>
      <c r="E3025" s="201">
        <v>0</v>
      </c>
      <c r="F3025" s="201">
        <v>44897000</v>
      </c>
    </row>
    <row r="3026" spans="1:6" x14ac:dyDescent="0.2">
      <c r="A3026" s="200" t="s">
        <v>38</v>
      </c>
      <c r="B3026" s="204">
        <v>62701000</v>
      </c>
      <c r="C3026" s="205" t="s">
        <v>207</v>
      </c>
      <c r="D3026" s="201">
        <v>19200</v>
      </c>
      <c r="E3026" s="201">
        <v>0</v>
      </c>
      <c r="F3026" s="201">
        <v>19200</v>
      </c>
    </row>
    <row r="3027" spans="1:6" x14ac:dyDescent="0.2">
      <c r="A3027" s="200" t="s">
        <v>38</v>
      </c>
      <c r="B3027" s="204">
        <v>62703000</v>
      </c>
      <c r="C3027" s="205" t="s">
        <v>538</v>
      </c>
      <c r="D3027" s="201">
        <v>6000</v>
      </c>
      <c r="E3027" s="201">
        <v>0</v>
      </c>
      <c r="F3027" s="201">
        <v>6000</v>
      </c>
    </row>
    <row r="3028" spans="1:6" x14ac:dyDescent="0.2">
      <c r="A3028" s="200" t="s">
        <v>38</v>
      </c>
      <c r="B3028" s="208">
        <v>63501000</v>
      </c>
      <c r="C3028" s="205" t="s">
        <v>465</v>
      </c>
      <c r="D3028" s="201">
        <v>150000</v>
      </c>
      <c r="E3028" s="201">
        <v>0</v>
      </c>
      <c r="F3028" s="201">
        <v>150000</v>
      </c>
    </row>
    <row r="3029" spans="1:6" x14ac:dyDescent="0.2">
      <c r="A3029" s="200" t="s">
        <v>38</v>
      </c>
      <c r="B3029" s="204">
        <v>68112000</v>
      </c>
      <c r="C3029" s="205" t="s">
        <v>511</v>
      </c>
      <c r="D3029" s="201">
        <v>14717250</v>
      </c>
      <c r="E3029" s="201">
        <v>0</v>
      </c>
      <c r="F3029" s="201">
        <v>14717250</v>
      </c>
    </row>
    <row r="3030" spans="1:6" x14ac:dyDescent="0.2">
      <c r="A3030" s="200" t="s">
        <v>38</v>
      </c>
      <c r="B3030" s="204">
        <v>69510000</v>
      </c>
      <c r="C3030" s="205" t="s">
        <v>2416</v>
      </c>
      <c r="D3030" s="201">
        <v>320000</v>
      </c>
      <c r="E3030" s="201">
        <v>0</v>
      </c>
      <c r="F3030" s="201">
        <v>320000</v>
      </c>
    </row>
    <row r="3031" spans="1:6" x14ac:dyDescent="0.2">
      <c r="A3031" s="200" t="s">
        <v>3</v>
      </c>
      <c r="B3031" s="204">
        <v>10100000</v>
      </c>
      <c r="C3031" s="205" t="s">
        <v>43</v>
      </c>
      <c r="D3031" s="201">
        <v>0</v>
      </c>
      <c r="E3031" s="201">
        <v>1130000000</v>
      </c>
      <c r="F3031" s="201">
        <v>-1130000000</v>
      </c>
    </row>
    <row r="3032" spans="1:6" x14ac:dyDescent="0.2">
      <c r="A3032" s="200" t="s">
        <v>3</v>
      </c>
      <c r="B3032" s="204">
        <v>10610000</v>
      </c>
      <c r="C3032" s="205" t="s">
        <v>240</v>
      </c>
      <c r="D3032" s="201">
        <v>0</v>
      </c>
      <c r="E3032" s="201">
        <v>113000000</v>
      </c>
      <c r="F3032" s="201">
        <v>-113000000</v>
      </c>
    </row>
    <row r="3033" spans="1:6" x14ac:dyDescent="0.2">
      <c r="A3033" s="200" t="s">
        <v>3</v>
      </c>
      <c r="B3033" s="204">
        <v>11000000</v>
      </c>
      <c r="C3033" s="205" t="s">
        <v>241</v>
      </c>
      <c r="D3033" s="201">
        <v>0</v>
      </c>
      <c r="E3033" s="201">
        <v>2946169845.8499999</v>
      </c>
      <c r="F3033" s="201">
        <v>-2946169845.8499999</v>
      </c>
    </row>
    <row r="3034" spans="1:6" x14ac:dyDescent="0.2">
      <c r="A3034" s="200" t="s">
        <v>3</v>
      </c>
      <c r="B3034" s="204">
        <v>12000000</v>
      </c>
      <c r="C3034" s="205" t="s">
        <v>3206</v>
      </c>
      <c r="D3034" s="201">
        <v>51512637.159999996</v>
      </c>
      <c r="E3034" s="201">
        <v>0</v>
      </c>
      <c r="F3034" s="201">
        <v>51512637.159999996</v>
      </c>
    </row>
    <row r="3035" spans="1:6" x14ac:dyDescent="0.2">
      <c r="A3035" s="200" t="s">
        <v>3</v>
      </c>
      <c r="B3035" s="204">
        <v>20400000</v>
      </c>
      <c r="C3035" s="205" t="s">
        <v>47</v>
      </c>
      <c r="D3035" s="201">
        <v>4832320.3600000003</v>
      </c>
      <c r="E3035" s="201">
        <v>0</v>
      </c>
      <c r="F3035" s="201">
        <v>4832320.3600000003</v>
      </c>
    </row>
    <row r="3036" spans="1:6" x14ac:dyDescent="0.2">
      <c r="A3036" s="200" t="s">
        <v>3</v>
      </c>
      <c r="B3036" s="204">
        <v>21540000</v>
      </c>
      <c r="C3036" s="205" t="s">
        <v>255</v>
      </c>
      <c r="D3036" s="201">
        <v>315651130.91000003</v>
      </c>
      <c r="E3036" s="201">
        <v>0</v>
      </c>
      <c r="F3036" s="201">
        <v>315651130.91000003</v>
      </c>
    </row>
    <row r="3037" spans="1:6" x14ac:dyDescent="0.2">
      <c r="A3037" s="200" t="s">
        <v>3</v>
      </c>
      <c r="B3037" s="204">
        <v>21830000</v>
      </c>
      <c r="C3037" s="205" t="s">
        <v>53</v>
      </c>
      <c r="D3037" s="201">
        <v>565073949</v>
      </c>
      <c r="E3037" s="201">
        <v>0</v>
      </c>
      <c r="F3037" s="201">
        <v>565073949</v>
      </c>
    </row>
    <row r="3038" spans="1:6" x14ac:dyDescent="0.2">
      <c r="A3038" s="200" t="s">
        <v>3</v>
      </c>
      <c r="B3038" s="204">
        <v>21500000</v>
      </c>
      <c r="C3038" s="205" t="s">
        <v>253</v>
      </c>
      <c r="D3038" s="201">
        <v>267779073.41999999</v>
      </c>
      <c r="E3038" s="201">
        <v>0</v>
      </c>
      <c r="F3038" s="201">
        <v>267779073.41999999</v>
      </c>
    </row>
    <row r="3039" spans="1:6" x14ac:dyDescent="0.2">
      <c r="A3039" s="200" t="s">
        <v>3</v>
      </c>
      <c r="B3039" s="204">
        <v>21820000</v>
      </c>
      <c r="C3039" s="205" t="s">
        <v>52</v>
      </c>
      <c r="D3039" s="201">
        <v>39643812.159999996</v>
      </c>
      <c r="E3039" s="201">
        <v>0</v>
      </c>
      <c r="F3039" s="201">
        <v>39643812.159999996</v>
      </c>
    </row>
    <row r="3040" spans="1:6" x14ac:dyDescent="0.2">
      <c r="A3040" s="200" t="s">
        <v>3</v>
      </c>
      <c r="B3040" s="204">
        <v>21840000</v>
      </c>
      <c r="C3040" s="205" t="s">
        <v>54</v>
      </c>
      <c r="D3040" s="201">
        <v>56959480</v>
      </c>
      <c r="E3040" s="201">
        <v>0</v>
      </c>
      <c r="F3040" s="201">
        <v>56959480</v>
      </c>
    </row>
    <row r="3041" spans="1:6" x14ac:dyDescent="0.2">
      <c r="A3041" s="200" t="s">
        <v>3</v>
      </c>
      <c r="B3041" s="204">
        <v>27500000</v>
      </c>
      <c r="C3041" s="205" t="s">
        <v>56</v>
      </c>
      <c r="D3041" s="201">
        <v>17865468</v>
      </c>
      <c r="E3041" s="201">
        <v>0</v>
      </c>
      <c r="F3041" s="201">
        <v>17865468</v>
      </c>
    </row>
    <row r="3042" spans="1:6" x14ac:dyDescent="0.2">
      <c r="A3042" s="200" t="s">
        <v>3</v>
      </c>
      <c r="B3042" s="204">
        <v>28040000</v>
      </c>
      <c r="C3042" s="205" t="s">
        <v>265</v>
      </c>
      <c r="D3042" s="201">
        <v>0</v>
      </c>
      <c r="E3042" s="201">
        <v>4832320.37</v>
      </c>
      <c r="F3042" s="201">
        <v>-4832320.37</v>
      </c>
    </row>
    <row r="3043" spans="1:6" x14ac:dyDescent="0.2">
      <c r="A3043" s="200" t="s">
        <v>3</v>
      </c>
      <c r="B3043" s="204">
        <v>28150000</v>
      </c>
      <c r="C3043" s="205" t="s">
        <v>269</v>
      </c>
      <c r="D3043" s="201">
        <v>0</v>
      </c>
      <c r="E3043" s="201">
        <v>201662800.61199999</v>
      </c>
      <c r="F3043" s="201">
        <v>-201662800.61199999</v>
      </c>
    </row>
    <row r="3044" spans="1:6" x14ac:dyDescent="0.2">
      <c r="A3044" s="200" t="s">
        <v>3</v>
      </c>
      <c r="B3044" s="204">
        <v>28154000</v>
      </c>
      <c r="C3044" s="205" t="s">
        <v>274</v>
      </c>
      <c r="D3044" s="201">
        <v>0</v>
      </c>
      <c r="E3044" s="201">
        <v>116231749.057667</v>
      </c>
      <c r="F3044" s="201">
        <v>-116231749.057667</v>
      </c>
    </row>
    <row r="3045" spans="1:6" x14ac:dyDescent="0.2">
      <c r="A3045" s="200" t="s">
        <v>3</v>
      </c>
      <c r="B3045" s="204">
        <v>28182000</v>
      </c>
      <c r="C3045" s="205" t="s">
        <v>59</v>
      </c>
      <c r="D3045" s="201">
        <v>0</v>
      </c>
      <c r="E3045" s="201">
        <v>12890778.008333299</v>
      </c>
      <c r="F3045" s="201">
        <v>-12890778.008333299</v>
      </c>
    </row>
    <row r="3046" spans="1:6" x14ac:dyDescent="0.2">
      <c r="A3046" s="200" t="s">
        <v>3</v>
      </c>
      <c r="B3046" s="204">
        <v>28183000</v>
      </c>
      <c r="C3046" s="205" t="s">
        <v>60</v>
      </c>
      <c r="D3046" s="201">
        <v>0</v>
      </c>
      <c r="E3046" s="201">
        <v>549495625.21500003</v>
      </c>
      <c r="F3046" s="201">
        <v>-549495625.21500003</v>
      </c>
    </row>
    <row r="3047" spans="1:6" x14ac:dyDescent="0.2">
      <c r="A3047" s="200" t="s">
        <v>3</v>
      </c>
      <c r="B3047" s="204">
        <v>28184000</v>
      </c>
      <c r="C3047" s="205" t="s">
        <v>61</v>
      </c>
      <c r="D3047" s="201">
        <v>0</v>
      </c>
      <c r="E3047" s="201">
        <v>60514594.115666702</v>
      </c>
      <c r="F3047" s="201">
        <v>-60514594.115666702</v>
      </c>
    </row>
    <row r="3048" spans="1:6" x14ac:dyDescent="0.2">
      <c r="A3048" s="200" t="s">
        <v>3</v>
      </c>
      <c r="B3048" s="204">
        <v>40110000</v>
      </c>
      <c r="C3048" s="205" t="s">
        <v>63</v>
      </c>
      <c r="D3048" s="201">
        <v>0</v>
      </c>
      <c r="E3048" s="201">
        <v>209324.95000000301</v>
      </c>
      <c r="F3048" s="201">
        <v>-209324.95000000301</v>
      </c>
    </row>
    <row r="3049" spans="1:6" x14ac:dyDescent="0.2">
      <c r="A3049" s="200" t="s">
        <v>3</v>
      </c>
      <c r="B3049" s="204">
        <v>40120000</v>
      </c>
      <c r="C3049" s="205" t="s">
        <v>65</v>
      </c>
      <c r="D3049" s="201">
        <v>0</v>
      </c>
      <c r="E3049" s="201">
        <v>16218813.77</v>
      </c>
      <c r="F3049" s="201">
        <v>-16218813.77</v>
      </c>
    </row>
    <row r="3050" spans="1:6" x14ac:dyDescent="0.2">
      <c r="A3050" s="200" t="s">
        <v>3</v>
      </c>
      <c r="B3050" s="204">
        <v>40910000</v>
      </c>
      <c r="C3050" s="205" t="s">
        <v>3242</v>
      </c>
      <c r="D3050" s="201">
        <v>709070.86</v>
      </c>
      <c r="E3050" s="201">
        <v>0</v>
      </c>
      <c r="F3050" s="201">
        <v>709070.86</v>
      </c>
    </row>
    <row r="3051" spans="1:6" x14ac:dyDescent="0.2">
      <c r="A3051" s="200" t="s">
        <v>3</v>
      </c>
      <c r="B3051" s="204">
        <v>41100000</v>
      </c>
      <c r="C3051" s="205" t="s">
        <v>70</v>
      </c>
      <c r="D3051" s="201">
        <v>797704556.72000003</v>
      </c>
      <c r="E3051" s="201">
        <v>0</v>
      </c>
      <c r="F3051" s="201">
        <v>797704556.72000003</v>
      </c>
    </row>
    <row r="3052" spans="1:6" x14ac:dyDescent="0.2">
      <c r="A3052" s="200" t="s">
        <v>3</v>
      </c>
      <c r="B3052" s="208">
        <v>41910000</v>
      </c>
      <c r="C3052" s="205" t="s">
        <v>293</v>
      </c>
      <c r="D3052" s="201">
        <v>0</v>
      </c>
      <c r="E3052" s="201">
        <v>151213.35999999999</v>
      </c>
      <c r="F3052" s="201">
        <v>-151213.35999999999</v>
      </c>
    </row>
    <row r="3053" spans="1:6" x14ac:dyDescent="0.2">
      <c r="A3053" s="200" t="s">
        <v>3</v>
      </c>
      <c r="B3053" s="204">
        <v>44300000</v>
      </c>
      <c r="C3053" s="205" t="s">
        <v>305</v>
      </c>
      <c r="D3053" s="201">
        <v>6491393.2999999998</v>
      </c>
      <c r="E3053" s="201">
        <v>0</v>
      </c>
      <c r="F3053" s="201">
        <v>6491393.2999999998</v>
      </c>
    </row>
    <row r="3054" spans="1:6" x14ac:dyDescent="0.2">
      <c r="A3054" s="200" t="s">
        <v>3</v>
      </c>
      <c r="B3054" s="204">
        <v>44400000</v>
      </c>
      <c r="C3054" s="205" t="s">
        <v>307</v>
      </c>
      <c r="D3054" s="201">
        <v>0</v>
      </c>
      <c r="E3054" s="201">
        <v>1669739.8237000001</v>
      </c>
      <c r="F3054" s="201">
        <v>-1669739.8237000001</v>
      </c>
    </row>
    <row r="3055" spans="1:6" x14ac:dyDescent="0.2">
      <c r="A3055" s="200" t="s">
        <v>3</v>
      </c>
      <c r="B3055" s="208">
        <v>44410000</v>
      </c>
      <c r="C3055" s="205" t="s">
        <v>308</v>
      </c>
      <c r="D3055" s="201">
        <v>107093229.05</v>
      </c>
      <c r="E3055" s="201">
        <v>0</v>
      </c>
      <c r="F3055" s="201">
        <v>107093229.05</v>
      </c>
    </row>
    <row r="3056" spans="1:6" x14ac:dyDescent="0.2">
      <c r="A3056" s="200" t="s">
        <v>3</v>
      </c>
      <c r="B3056" s="204">
        <v>44412000</v>
      </c>
      <c r="C3056" s="205" t="s">
        <v>2351</v>
      </c>
      <c r="D3056" s="201">
        <v>8585850</v>
      </c>
      <c r="E3056" s="201">
        <v>0</v>
      </c>
      <c r="F3056" s="201">
        <v>8585850</v>
      </c>
    </row>
    <row r="3057" spans="1:6" x14ac:dyDescent="0.2">
      <c r="A3057" s="200" t="s">
        <v>3</v>
      </c>
      <c r="B3057" s="204">
        <v>44550000</v>
      </c>
      <c r="C3057" s="205" t="s">
        <v>88</v>
      </c>
      <c r="D3057" s="201">
        <v>526437.26000000502</v>
      </c>
      <c r="E3057" s="201">
        <v>0</v>
      </c>
      <c r="F3057" s="201">
        <v>526437.26000000502</v>
      </c>
    </row>
    <row r="3058" spans="1:6" x14ac:dyDescent="0.2">
      <c r="A3058" s="200" t="s">
        <v>3</v>
      </c>
      <c r="B3058" s="204">
        <v>46600000</v>
      </c>
      <c r="C3058" s="205" t="s">
        <v>316</v>
      </c>
      <c r="D3058" s="201">
        <v>661687158.45000005</v>
      </c>
      <c r="E3058" s="201">
        <v>0</v>
      </c>
      <c r="F3058" s="201">
        <v>661687158.45000005</v>
      </c>
    </row>
    <row r="3059" spans="1:6" x14ac:dyDescent="0.2">
      <c r="A3059" s="200" t="s">
        <v>3</v>
      </c>
      <c r="B3059" s="213">
        <v>46600001</v>
      </c>
      <c r="C3059" s="215" t="s">
        <v>651</v>
      </c>
      <c r="D3059" s="201">
        <v>1461659.37</v>
      </c>
      <c r="E3059" s="201">
        <v>0</v>
      </c>
      <c r="F3059" s="201">
        <v>1461659.37</v>
      </c>
    </row>
    <row r="3060" spans="1:6" x14ac:dyDescent="0.2">
      <c r="A3060" s="200" t="s">
        <v>3</v>
      </c>
      <c r="B3060" s="204">
        <v>46700001</v>
      </c>
      <c r="C3060" s="219" t="s">
        <v>663</v>
      </c>
      <c r="D3060" s="201">
        <v>1600596329.9400001</v>
      </c>
      <c r="E3060" s="201">
        <v>0</v>
      </c>
      <c r="F3060" s="201">
        <v>1600596329.9400001</v>
      </c>
    </row>
    <row r="3061" spans="1:6" x14ac:dyDescent="0.2">
      <c r="A3061" s="200" t="s">
        <v>3</v>
      </c>
      <c r="B3061" s="204">
        <v>51110000</v>
      </c>
      <c r="C3061" s="205" t="s">
        <v>337</v>
      </c>
      <c r="D3061" s="201">
        <v>893189.020000458</v>
      </c>
      <c r="E3061" s="201">
        <v>0</v>
      </c>
      <c r="F3061" s="201">
        <v>893189.020000458</v>
      </c>
    </row>
    <row r="3062" spans="1:6" x14ac:dyDescent="0.2">
      <c r="A3062" s="200" t="s">
        <v>3</v>
      </c>
      <c r="B3062" s="204">
        <v>51211000</v>
      </c>
      <c r="C3062" s="205" t="s">
        <v>343</v>
      </c>
      <c r="D3062" s="201">
        <v>493961321.83999997</v>
      </c>
      <c r="E3062" s="201">
        <v>0</v>
      </c>
      <c r="F3062" s="201">
        <v>493961321.83999997</v>
      </c>
    </row>
    <row r="3063" spans="1:6" x14ac:dyDescent="0.2">
      <c r="A3063" s="200" t="s">
        <v>3</v>
      </c>
      <c r="B3063" s="204">
        <v>51221000</v>
      </c>
      <c r="C3063" s="205" t="s">
        <v>345</v>
      </c>
      <c r="D3063" s="201">
        <v>26643.849999999598</v>
      </c>
      <c r="E3063" s="201">
        <v>0</v>
      </c>
      <c r="F3063" s="201">
        <v>26643.849999999598</v>
      </c>
    </row>
    <row r="3064" spans="1:6" x14ac:dyDescent="0.2">
      <c r="A3064" s="200" t="s">
        <v>3</v>
      </c>
      <c r="B3064" s="208">
        <v>60308000</v>
      </c>
      <c r="C3064" s="205" t="s">
        <v>728</v>
      </c>
      <c r="D3064" s="201">
        <v>106789324.06999999</v>
      </c>
      <c r="E3064" s="201">
        <v>0</v>
      </c>
      <c r="F3064" s="201">
        <v>106789324.06999999</v>
      </c>
    </row>
    <row r="3065" spans="1:6" x14ac:dyDescent="0.2">
      <c r="A3065" s="200" t="s">
        <v>3</v>
      </c>
      <c r="B3065" s="204">
        <v>60600000</v>
      </c>
      <c r="C3065" s="205" t="s">
        <v>376</v>
      </c>
      <c r="D3065" s="201">
        <v>23247520.539999999</v>
      </c>
      <c r="E3065" s="201">
        <v>0</v>
      </c>
      <c r="F3065" s="201">
        <v>23247520.539999999</v>
      </c>
    </row>
    <row r="3066" spans="1:6" x14ac:dyDescent="0.2">
      <c r="A3066" s="200" t="s">
        <v>3</v>
      </c>
      <c r="B3066" s="208">
        <v>60700000</v>
      </c>
      <c r="C3066" s="205" t="s">
        <v>389</v>
      </c>
      <c r="D3066" s="201">
        <v>82788787.159999996</v>
      </c>
      <c r="E3066" s="201">
        <v>0</v>
      </c>
      <c r="F3066" s="201">
        <v>82788787.159999996</v>
      </c>
    </row>
    <row r="3067" spans="1:6" x14ac:dyDescent="0.2">
      <c r="A3067" s="200" t="s">
        <v>3</v>
      </c>
      <c r="B3067" s="204">
        <v>60800000</v>
      </c>
      <c r="C3067" s="205" t="s">
        <v>390</v>
      </c>
      <c r="D3067" s="201">
        <v>44916926.090000004</v>
      </c>
      <c r="E3067" s="201">
        <v>0</v>
      </c>
      <c r="F3067" s="201">
        <v>44916926.090000004</v>
      </c>
    </row>
    <row r="3068" spans="1:6" x14ac:dyDescent="0.2">
      <c r="A3068" s="200" t="s">
        <v>3</v>
      </c>
      <c r="B3068" s="204">
        <v>62701000</v>
      </c>
      <c r="C3068" s="205" t="s">
        <v>207</v>
      </c>
      <c r="D3068" s="201">
        <v>3733474.24</v>
      </c>
      <c r="E3068" s="201">
        <v>0</v>
      </c>
      <c r="F3068" s="201">
        <v>3733474.24</v>
      </c>
    </row>
    <row r="3069" spans="1:6" x14ac:dyDescent="0.2">
      <c r="A3069" s="200" t="s">
        <v>3</v>
      </c>
      <c r="B3069" s="204">
        <v>62708000</v>
      </c>
      <c r="C3069" s="205" t="s">
        <v>541</v>
      </c>
      <c r="D3069" s="201">
        <v>440000</v>
      </c>
      <c r="E3069" s="201">
        <v>0</v>
      </c>
      <c r="F3069" s="201">
        <v>440000</v>
      </c>
    </row>
    <row r="3070" spans="1:6" x14ac:dyDescent="0.2">
      <c r="A3070" s="200" t="s">
        <v>3</v>
      </c>
      <c r="B3070" s="204">
        <v>63503000</v>
      </c>
      <c r="C3070" s="205" t="s">
        <v>213</v>
      </c>
      <c r="D3070" s="201">
        <v>1200000</v>
      </c>
      <c r="E3070" s="201">
        <v>0</v>
      </c>
      <c r="F3070" s="201">
        <v>1200000</v>
      </c>
    </row>
    <row r="3071" spans="1:6" x14ac:dyDescent="0.2">
      <c r="A3071" s="200" t="s">
        <v>3</v>
      </c>
      <c r="B3071" s="204">
        <v>65700000</v>
      </c>
      <c r="C3071" s="205" t="s">
        <v>766</v>
      </c>
      <c r="D3071" s="201">
        <v>2100</v>
      </c>
      <c r="E3071" s="201">
        <v>0</v>
      </c>
      <c r="F3071" s="201">
        <v>2100</v>
      </c>
    </row>
    <row r="3072" spans="1:6" x14ac:dyDescent="0.2">
      <c r="A3072" s="200" t="s">
        <v>3</v>
      </c>
      <c r="B3072" s="208">
        <v>65800000</v>
      </c>
      <c r="C3072" s="214" t="s">
        <v>497</v>
      </c>
      <c r="D3072" s="201">
        <v>5363026.8499999996</v>
      </c>
      <c r="E3072" s="201">
        <v>0</v>
      </c>
      <c r="F3072" s="201">
        <v>5363026.8499999996</v>
      </c>
    </row>
    <row r="3073" spans="1:6" x14ac:dyDescent="0.2">
      <c r="A3073" s="200" t="s">
        <v>3</v>
      </c>
      <c r="B3073" s="204">
        <v>66100000</v>
      </c>
      <c r="C3073" s="205" t="s">
        <v>500</v>
      </c>
      <c r="D3073" s="201">
        <v>8521053.6500000004</v>
      </c>
      <c r="E3073" s="201">
        <v>0</v>
      </c>
      <c r="F3073" s="201">
        <v>8521053.6500000004</v>
      </c>
    </row>
    <row r="3074" spans="1:6" x14ac:dyDescent="0.2">
      <c r="A3074" s="200" t="s">
        <v>3</v>
      </c>
      <c r="B3074" s="204">
        <v>68112000</v>
      </c>
      <c r="C3074" s="205" t="s">
        <v>511</v>
      </c>
      <c r="D3074" s="201">
        <v>147413137.67866701</v>
      </c>
      <c r="E3074" s="201">
        <v>0</v>
      </c>
      <c r="F3074" s="201">
        <v>147413137.67866701</v>
      </c>
    </row>
    <row r="3075" spans="1:6" x14ac:dyDescent="0.2">
      <c r="A3075" s="200" t="s">
        <v>3</v>
      </c>
      <c r="B3075" s="204">
        <v>69800000</v>
      </c>
      <c r="C3075" s="205" t="s">
        <v>513</v>
      </c>
      <c r="D3075" s="201">
        <v>1669739.8237000001</v>
      </c>
      <c r="E3075" s="201">
        <v>0</v>
      </c>
      <c r="F3075" s="201">
        <v>1669739.8237000001</v>
      </c>
    </row>
    <row r="3076" spans="1:6" x14ac:dyDescent="0.2">
      <c r="A3076" s="200" t="s">
        <v>3</v>
      </c>
      <c r="B3076" s="204">
        <v>70710000</v>
      </c>
      <c r="C3076" s="205" t="s">
        <v>572</v>
      </c>
      <c r="D3076" s="201">
        <v>0</v>
      </c>
      <c r="E3076" s="201">
        <v>269947964.74000001</v>
      </c>
      <c r="F3076" s="201">
        <v>-269947964.74000001</v>
      </c>
    </row>
    <row r="3077" spans="1:6" x14ac:dyDescent="0.2">
      <c r="A3077" s="200" t="s">
        <v>3</v>
      </c>
      <c r="B3077" s="204">
        <v>75800000</v>
      </c>
      <c r="C3077" s="205" t="s">
        <v>237</v>
      </c>
      <c r="D3077" s="201">
        <v>0</v>
      </c>
      <c r="E3077" s="201">
        <v>15170.14</v>
      </c>
      <c r="F3077" s="201">
        <v>-15170.14</v>
      </c>
    </row>
    <row r="3078" spans="1:6" x14ac:dyDescent="0.2">
      <c r="A3078" s="200" t="s">
        <v>3</v>
      </c>
      <c r="B3078" s="204">
        <v>76500000</v>
      </c>
      <c r="C3078" s="205" t="s">
        <v>527</v>
      </c>
      <c r="D3078" s="201">
        <v>0</v>
      </c>
      <c r="E3078" s="201">
        <v>30771.9</v>
      </c>
      <c r="F3078" s="201">
        <v>-30771.9</v>
      </c>
    </row>
    <row r="3079" spans="1:6" x14ac:dyDescent="0.2">
      <c r="A3079" s="200" t="s">
        <v>3</v>
      </c>
      <c r="B3079" s="204">
        <v>76600000</v>
      </c>
      <c r="C3079" s="205" t="s">
        <v>239</v>
      </c>
      <c r="D3079" s="201">
        <v>0</v>
      </c>
      <c r="E3079" s="201">
        <v>1849088.86</v>
      </c>
      <c r="F3079" s="201">
        <v>-1849088.86</v>
      </c>
    </row>
    <row r="3080" spans="1:6" x14ac:dyDescent="0.2">
      <c r="A3080" s="200" t="s">
        <v>3</v>
      </c>
      <c r="B3080" s="204">
        <v>77520000</v>
      </c>
      <c r="C3080" s="205" t="s">
        <v>2444</v>
      </c>
      <c r="D3080" s="201">
        <v>0</v>
      </c>
      <c r="E3080" s="201">
        <v>250000</v>
      </c>
      <c r="F3080" s="201">
        <v>-250000</v>
      </c>
    </row>
    <row r="3081" spans="1:6" x14ac:dyDescent="0.2">
      <c r="A3081" s="200" t="s">
        <v>7</v>
      </c>
      <c r="B3081" s="204">
        <v>10100000</v>
      </c>
      <c r="C3081" s="205" t="s">
        <v>43</v>
      </c>
      <c r="D3081" s="201">
        <v>0</v>
      </c>
      <c r="E3081" s="201">
        <v>10000000</v>
      </c>
      <c r="F3081" s="201">
        <v>-10000000</v>
      </c>
    </row>
    <row r="3082" spans="1:6" x14ac:dyDescent="0.2">
      <c r="A3082" s="200" t="s">
        <v>7</v>
      </c>
      <c r="B3082" s="204">
        <v>11900000</v>
      </c>
      <c r="C3082" s="215" t="s">
        <v>1465</v>
      </c>
      <c r="D3082" s="201">
        <v>499809830.95999998</v>
      </c>
      <c r="E3082" s="201">
        <v>0</v>
      </c>
      <c r="F3082" s="201">
        <v>499809830.95999998</v>
      </c>
    </row>
    <row r="3083" spans="1:6" x14ac:dyDescent="0.2">
      <c r="A3083" s="200" t="s">
        <v>7</v>
      </c>
      <c r="B3083" s="220">
        <v>13100000</v>
      </c>
      <c r="C3083" s="217" t="s">
        <v>2340</v>
      </c>
      <c r="D3083" s="201">
        <v>0</v>
      </c>
      <c r="E3083" s="201">
        <v>2077781712.47</v>
      </c>
      <c r="F3083" s="201">
        <v>-2077781712.47</v>
      </c>
    </row>
    <row r="3084" spans="1:6" x14ac:dyDescent="0.2">
      <c r="A3084" s="200" t="s">
        <v>7</v>
      </c>
      <c r="B3084" s="208">
        <v>16160000</v>
      </c>
      <c r="C3084" s="214" t="s">
        <v>3320</v>
      </c>
      <c r="D3084" s="201">
        <v>0</v>
      </c>
      <c r="E3084" s="201">
        <v>2536805434.6500001</v>
      </c>
      <c r="F3084" s="201">
        <v>-2536805434.6500001</v>
      </c>
    </row>
    <row r="3085" spans="1:6" x14ac:dyDescent="0.2">
      <c r="A3085" s="200" t="s">
        <v>7</v>
      </c>
      <c r="B3085" s="204">
        <v>16413000</v>
      </c>
      <c r="C3085" s="205" t="s">
        <v>1960</v>
      </c>
      <c r="D3085" s="201">
        <v>0</v>
      </c>
      <c r="E3085" s="201">
        <v>5000000000</v>
      </c>
      <c r="F3085" s="201">
        <v>-5000000000</v>
      </c>
    </row>
    <row r="3086" spans="1:6" x14ac:dyDescent="0.2">
      <c r="A3086" s="200" t="s">
        <v>7</v>
      </c>
      <c r="B3086" s="204">
        <v>16600000</v>
      </c>
      <c r="C3086" s="205" t="s">
        <v>2447</v>
      </c>
      <c r="D3086" s="201">
        <v>0</v>
      </c>
      <c r="E3086" s="201">
        <v>2500000000</v>
      </c>
      <c r="F3086" s="201">
        <v>-2500000000</v>
      </c>
    </row>
    <row r="3087" spans="1:6" x14ac:dyDescent="0.2">
      <c r="A3087" s="200" t="s">
        <v>7</v>
      </c>
      <c r="B3087" s="208">
        <v>20300000</v>
      </c>
      <c r="C3087" s="205" t="s">
        <v>1650</v>
      </c>
      <c r="D3087" s="201">
        <v>1431204</v>
      </c>
      <c r="E3087" s="201">
        <v>0</v>
      </c>
      <c r="F3087" s="201">
        <v>1431204</v>
      </c>
    </row>
    <row r="3088" spans="1:6" x14ac:dyDescent="0.2">
      <c r="A3088" s="200" t="s">
        <v>7</v>
      </c>
      <c r="B3088" s="208">
        <v>21100000</v>
      </c>
      <c r="C3088" s="205" t="s">
        <v>250</v>
      </c>
      <c r="D3088" s="201">
        <v>3849751156.8400002</v>
      </c>
      <c r="E3088" s="201">
        <v>0</v>
      </c>
      <c r="F3088" s="201">
        <v>3849751156.8400002</v>
      </c>
    </row>
    <row r="3089" spans="1:6" x14ac:dyDescent="0.2">
      <c r="A3089" s="200" t="s">
        <v>7</v>
      </c>
      <c r="B3089" s="204">
        <v>21300000</v>
      </c>
      <c r="C3089" s="205" t="s">
        <v>252</v>
      </c>
      <c r="D3089" s="201">
        <v>829618312.57000005</v>
      </c>
      <c r="E3089" s="201">
        <v>0</v>
      </c>
      <c r="F3089" s="201">
        <v>829618312.57000005</v>
      </c>
    </row>
    <row r="3090" spans="1:6" x14ac:dyDescent="0.2">
      <c r="A3090" s="200" t="s">
        <v>7</v>
      </c>
      <c r="B3090" s="204">
        <v>21540000</v>
      </c>
      <c r="C3090" s="205" t="s">
        <v>255</v>
      </c>
      <c r="D3090" s="201">
        <v>206783179.40000001</v>
      </c>
      <c r="E3090" s="201">
        <v>0</v>
      </c>
      <c r="F3090" s="201">
        <v>206783179.40000001</v>
      </c>
    </row>
    <row r="3091" spans="1:6" x14ac:dyDescent="0.2">
      <c r="A3091" s="200" t="s">
        <v>7</v>
      </c>
      <c r="B3091" s="208">
        <v>21850000</v>
      </c>
      <c r="C3091" s="214" t="s">
        <v>3321</v>
      </c>
      <c r="D3091" s="201">
        <v>1889870.62</v>
      </c>
      <c r="E3091" s="201">
        <v>0</v>
      </c>
      <c r="F3091" s="201">
        <v>1889870.62</v>
      </c>
    </row>
    <row r="3092" spans="1:6" x14ac:dyDescent="0.2">
      <c r="A3092" s="200" t="s">
        <v>7</v>
      </c>
      <c r="B3092" s="204">
        <v>21830000</v>
      </c>
      <c r="C3092" s="205" t="s">
        <v>53</v>
      </c>
      <c r="D3092" s="201">
        <v>24602166.73</v>
      </c>
      <c r="E3092" s="201">
        <v>0</v>
      </c>
      <c r="F3092" s="201">
        <v>24602166.73</v>
      </c>
    </row>
    <row r="3093" spans="1:6" x14ac:dyDescent="0.2">
      <c r="A3093" s="200" t="s">
        <v>7</v>
      </c>
      <c r="B3093" s="204">
        <v>21200000</v>
      </c>
      <c r="C3093" s="205" t="s">
        <v>251</v>
      </c>
      <c r="D3093" s="201">
        <v>516572264</v>
      </c>
      <c r="E3093" s="201">
        <v>0</v>
      </c>
      <c r="F3093" s="201">
        <v>516572264</v>
      </c>
    </row>
    <row r="3094" spans="1:6" x14ac:dyDescent="0.2">
      <c r="A3094" s="200" t="s">
        <v>7</v>
      </c>
      <c r="B3094" s="204">
        <v>21500000</v>
      </c>
      <c r="C3094" s="205" t="s">
        <v>253</v>
      </c>
      <c r="D3094" s="201">
        <v>719651403.82000005</v>
      </c>
      <c r="E3094" s="201">
        <v>0</v>
      </c>
      <c r="F3094" s="201">
        <v>719651403.82000005</v>
      </c>
    </row>
    <row r="3095" spans="1:6" x14ac:dyDescent="0.2">
      <c r="A3095" s="200" t="s">
        <v>7</v>
      </c>
      <c r="B3095" s="204">
        <v>21820000</v>
      </c>
      <c r="C3095" s="205" t="s">
        <v>52</v>
      </c>
      <c r="D3095" s="201">
        <v>9507342.8200000003</v>
      </c>
      <c r="E3095" s="201">
        <v>0</v>
      </c>
      <c r="F3095" s="201">
        <v>9507342.8200000003</v>
      </c>
    </row>
    <row r="3096" spans="1:6" x14ac:dyDescent="0.2">
      <c r="A3096" s="200" t="s">
        <v>7</v>
      </c>
      <c r="B3096" s="204">
        <v>21840000</v>
      </c>
      <c r="C3096" s="205" t="s">
        <v>54</v>
      </c>
      <c r="D3096" s="201">
        <v>30648160</v>
      </c>
      <c r="E3096" s="201">
        <v>0</v>
      </c>
      <c r="F3096" s="201">
        <v>30648160</v>
      </c>
    </row>
    <row r="3097" spans="1:6" x14ac:dyDescent="0.2">
      <c r="A3097" s="200" t="s">
        <v>7</v>
      </c>
      <c r="B3097" s="208">
        <v>23200000</v>
      </c>
      <c r="C3097" s="205" t="s">
        <v>262</v>
      </c>
      <c r="D3097" s="201">
        <v>8168070744.3999996</v>
      </c>
      <c r="E3097" s="201">
        <v>0</v>
      </c>
      <c r="F3097" s="201">
        <v>8168070744.3999996</v>
      </c>
    </row>
    <row r="3098" spans="1:6" x14ac:dyDescent="0.2">
      <c r="A3098" s="200" t="s">
        <v>7</v>
      </c>
      <c r="B3098" s="213">
        <v>27400000</v>
      </c>
      <c r="C3098" s="217" t="s">
        <v>2451</v>
      </c>
      <c r="D3098" s="201">
        <v>1000000</v>
      </c>
      <c r="E3098" s="201">
        <v>0</v>
      </c>
      <c r="F3098" s="201">
        <v>1000000</v>
      </c>
    </row>
    <row r="3099" spans="1:6" x14ac:dyDescent="0.2">
      <c r="A3099" s="200" t="s">
        <v>7</v>
      </c>
      <c r="B3099" s="213">
        <v>28030000</v>
      </c>
      <c r="C3099" s="217" t="s">
        <v>1658</v>
      </c>
      <c r="D3099" s="201">
        <v>0</v>
      </c>
      <c r="E3099" s="201">
        <v>1325.06</v>
      </c>
      <c r="F3099" s="201">
        <v>-1325.06</v>
      </c>
    </row>
    <row r="3100" spans="1:6" x14ac:dyDescent="0.2">
      <c r="A3100" s="200" t="s">
        <v>7</v>
      </c>
      <c r="B3100" s="204">
        <v>28120000</v>
      </c>
      <c r="C3100" s="205" t="s">
        <v>267</v>
      </c>
      <c r="D3100" s="201">
        <v>0</v>
      </c>
      <c r="E3100" s="201">
        <v>73082257.400000006</v>
      </c>
      <c r="F3100" s="201">
        <v>-73082257.400000006</v>
      </c>
    </row>
    <row r="3101" spans="1:6" x14ac:dyDescent="0.2">
      <c r="A3101" s="200" t="s">
        <v>7</v>
      </c>
      <c r="B3101" s="204">
        <v>28154000</v>
      </c>
      <c r="C3101" s="205" t="s">
        <v>274</v>
      </c>
      <c r="D3101" s="201">
        <v>0</v>
      </c>
      <c r="E3101" s="201">
        <v>93659346.430000007</v>
      </c>
      <c r="F3101" s="201">
        <v>-93659346.430000007</v>
      </c>
    </row>
    <row r="3102" spans="1:6" x14ac:dyDescent="0.2">
      <c r="A3102" s="200" t="s">
        <v>7</v>
      </c>
      <c r="B3102" s="204">
        <v>28182000</v>
      </c>
      <c r="C3102" s="205" t="s">
        <v>59</v>
      </c>
      <c r="D3102" s="201">
        <v>0</v>
      </c>
      <c r="E3102" s="201">
        <v>9261067.6999999993</v>
      </c>
      <c r="F3102" s="201">
        <v>-9261067.6999999993</v>
      </c>
    </row>
    <row r="3103" spans="1:6" x14ac:dyDescent="0.2">
      <c r="A3103" s="200" t="s">
        <v>7</v>
      </c>
      <c r="B3103" s="204">
        <v>28183000</v>
      </c>
      <c r="C3103" s="205" t="s">
        <v>60</v>
      </c>
      <c r="D3103" s="201">
        <v>0</v>
      </c>
      <c r="E3103" s="201">
        <v>2367955.79</v>
      </c>
      <c r="F3103" s="201">
        <v>-2367955.79</v>
      </c>
    </row>
    <row r="3104" spans="1:6" x14ac:dyDescent="0.2">
      <c r="A3104" s="200" t="s">
        <v>7</v>
      </c>
      <c r="B3104" s="204">
        <v>28185000</v>
      </c>
      <c r="C3104" s="217" t="s">
        <v>2792</v>
      </c>
      <c r="D3104" s="201">
        <v>0</v>
      </c>
      <c r="E3104" s="201">
        <v>9449.35</v>
      </c>
      <c r="F3104" s="201">
        <v>-9449.35</v>
      </c>
    </row>
    <row r="3105" spans="1:6" x14ac:dyDescent="0.2">
      <c r="A3105" s="200" t="s">
        <v>7</v>
      </c>
      <c r="B3105" s="204">
        <v>40110000</v>
      </c>
      <c r="C3105" s="205" t="s">
        <v>63</v>
      </c>
      <c r="D3105" s="201">
        <v>0</v>
      </c>
      <c r="E3105" s="201">
        <v>518977875.58999997</v>
      </c>
      <c r="F3105" s="201">
        <v>-518977875.58999997</v>
      </c>
    </row>
    <row r="3106" spans="1:6" x14ac:dyDescent="0.2">
      <c r="A3106" s="200" t="s">
        <v>7</v>
      </c>
      <c r="B3106" s="204">
        <v>40120000</v>
      </c>
      <c r="C3106" s="205" t="s">
        <v>65</v>
      </c>
      <c r="D3106" s="201">
        <v>0</v>
      </c>
      <c r="E3106" s="201">
        <v>519244815.30000001</v>
      </c>
      <c r="F3106" s="201">
        <v>-519244815.30000001</v>
      </c>
    </row>
    <row r="3107" spans="1:6" x14ac:dyDescent="0.2">
      <c r="A3107" s="200" t="s">
        <v>7</v>
      </c>
      <c r="B3107" s="204">
        <v>40310000</v>
      </c>
      <c r="C3107" s="205" t="s">
        <v>280</v>
      </c>
      <c r="D3107" s="201">
        <v>0</v>
      </c>
      <c r="E3107" s="201">
        <v>1562124.7</v>
      </c>
      <c r="F3107" s="201">
        <v>-1562124.7</v>
      </c>
    </row>
    <row r="3108" spans="1:6" x14ac:dyDescent="0.2">
      <c r="A3108" s="200" t="s">
        <v>7</v>
      </c>
      <c r="B3108" s="204">
        <v>40340000</v>
      </c>
      <c r="C3108" s="205" t="s">
        <v>67</v>
      </c>
      <c r="D3108" s="201">
        <v>0</v>
      </c>
      <c r="E3108" s="201">
        <v>207984455.22999999</v>
      </c>
      <c r="F3108" s="201">
        <v>-207984455.22999999</v>
      </c>
    </row>
    <row r="3109" spans="1:6" x14ac:dyDescent="0.2">
      <c r="A3109" s="200" t="s">
        <v>7</v>
      </c>
      <c r="B3109" s="208">
        <v>40810000</v>
      </c>
      <c r="C3109" s="205" t="s">
        <v>68</v>
      </c>
      <c r="D3109" s="201">
        <v>0</v>
      </c>
      <c r="E3109" s="201">
        <v>10369319.16</v>
      </c>
      <c r="F3109" s="201">
        <v>-10369319.16</v>
      </c>
    </row>
    <row r="3110" spans="1:6" x14ac:dyDescent="0.2">
      <c r="A3110" s="200" t="s">
        <v>7</v>
      </c>
      <c r="B3110" s="204">
        <v>40910000</v>
      </c>
      <c r="C3110" s="205" t="s">
        <v>3242</v>
      </c>
      <c r="D3110" s="201">
        <v>970398766.36000001</v>
      </c>
      <c r="E3110" s="201">
        <v>0</v>
      </c>
      <c r="F3110" s="201">
        <v>970398766.36000001</v>
      </c>
    </row>
    <row r="3111" spans="1:6" x14ac:dyDescent="0.2">
      <c r="A3111" s="200" t="s">
        <v>7</v>
      </c>
      <c r="B3111" s="204">
        <v>41100000</v>
      </c>
      <c r="C3111" s="205" t="s">
        <v>70</v>
      </c>
      <c r="D3111" s="201">
        <v>156910308.19999999</v>
      </c>
      <c r="E3111" s="201">
        <v>0</v>
      </c>
      <c r="F3111" s="201">
        <v>156910308.19999999</v>
      </c>
    </row>
    <row r="3112" spans="1:6" x14ac:dyDescent="0.2">
      <c r="A3112" s="200" t="s">
        <v>7</v>
      </c>
      <c r="B3112" s="204">
        <v>42110000</v>
      </c>
      <c r="C3112" s="205" t="s">
        <v>72</v>
      </c>
      <c r="D3112" s="201">
        <v>0</v>
      </c>
      <c r="E3112" s="201">
        <v>1840000</v>
      </c>
      <c r="F3112" s="201">
        <v>-1840000</v>
      </c>
    </row>
    <row r="3113" spans="1:6" x14ac:dyDescent="0.2">
      <c r="A3113" s="200" t="s">
        <v>7</v>
      </c>
      <c r="B3113" s="204">
        <v>42520000</v>
      </c>
      <c r="C3113" s="205" t="s">
        <v>298</v>
      </c>
      <c r="D3113" s="201">
        <v>0</v>
      </c>
      <c r="E3113" s="201">
        <v>1350000</v>
      </c>
      <c r="F3113" s="201">
        <v>-1350000</v>
      </c>
    </row>
    <row r="3114" spans="1:6" x14ac:dyDescent="0.2">
      <c r="A3114" s="200" t="s">
        <v>7</v>
      </c>
      <c r="B3114" s="204">
        <v>42540000</v>
      </c>
      <c r="C3114" s="205" t="s">
        <v>309</v>
      </c>
      <c r="D3114" s="201">
        <v>0</v>
      </c>
      <c r="E3114" s="201">
        <v>473833.3</v>
      </c>
      <c r="F3114" s="201">
        <v>-473833.3</v>
      </c>
    </row>
    <row r="3115" spans="1:6" x14ac:dyDescent="0.2">
      <c r="A3115" s="200" t="s">
        <v>7</v>
      </c>
      <c r="B3115" s="204">
        <v>42800000</v>
      </c>
      <c r="C3115" s="205" t="s">
        <v>300</v>
      </c>
      <c r="D3115" s="201">
        <v>0</v>
      </c>
      <c r="E3115" s="201">
        <v>37621917.834600002</v>
      </c>
      <c r="F3115" s="201">
        <v>-37621917.834600002</v>
      </c>
    </row>
    <row r="3116" spans="1:6" x14ac:dyDescent="0.2">
      <c r="A3116" s="200" t="s">
        <v>7</v>
      </c>
      <c r="B3116" s="204">
        <v>43100000</v>
      </c>
      <c r="C3116" s="205" t="s">
        <v>77</v>
      </c>
      <c r="D3116" s="201">
        <v>0</v>
      </c>
      <c r="E3116" s="201">
        <v>10276882</v>
      </c>
      <c r="F3116" s="201">
        <v>-10276882</v>
      </c>
    </row>
    <row r="3117" spans="1:6" x14ac:dyDescent="0.2">
      <c r="A3117" s="200" t="s">
        <v>7</v>
      </c>
      <c r="B3117" s="204">
        <v>43110000</v>
      </c>
      <c r="C3117" s="205" t="s">
        <v>301</v>
      </c>
      <c r="D3117" s="201">
        <v>0</v>
      </c>
      <c r="E3117" s="201">
        <v>102000</v>
      </c>
      <c r="F3117" s="201">
        <v>-102000</v>
      </c>
    </row>
    <row r="3118" spans="1:6" x14ac:dyDescent="0.2">
      <c r="A3118" s="200" t="s">
        <v>7</v>
      </c>
      <c r="B3118" s="204">
        <v>43200000</v>
      </c>
      <c r="C3118" s="205" t="s">
        <v>79</v>
      </c>
      <c r="D3118" s="201">
        <v>0</v>
      </c>
      <c r="E3118" s="201">
        <v>4404378</v>
      </c>
      <c r="F3118" s="201">
        <v>-4404378</v>
      </c>
    </row>
    <row r="3119" spans="1:6" x14ac:dyDescent="0.2">
      <c r="A3119" s="200" t="s">
        <v>7</v>
      </c>
      <c r="B3119" s="204">
        <v>43300000</v>
      </c>
      <c r="C3119" s="205" t="s">
        <v>80</v>
      </c>
      <c r="D3119" s="201">
        <v>0</v>
      </c>
      <c r="E3119" s="201">
        <v>734063</v>
      </c>
      <c r="F3119" s="201">
        <v>-734063</v>
      </c>
    </row>
    <row r="3120" spans="1:6" x14ac:dyDescent="0.2">
      <c r="A3120" s="200" t="s">
        <v>7</v>
      </c>
      <c r="B3120" s="204">
        <v>43400000</v>
      </c>
      <c r="C3120" s="205" t="s">
        <v>81</v>
      </c>
      <c r="D3120" s="201">
        <v>0</v>
      </c>
      <c r="E3120" s="201">
        <v>245000</v>
      </c>
      <c r="F3120" s="201">
        <v>-245000</v>
      </c>
    </row>
    <row r="3121" spans="1:6" x14ac:dyDescent="0.2">
      <c r="A3121" s="200" t="s">
        <v>7</v>
      </c>
      <c r="B3121" s="204">
        <v>43860000</v>
      </c>
      <c r="C3121" s="205" t="s">
        <v>302</v>
      </c>
      <c r="D3121" s="201">
        <v>0</v>
      </c>
      <c r="E3121" s="201">
        <v>2281024</v>
      </c>
      <c r="F3121" s="201">
        <v>-2281024</v>
      </c>
    </row>
    <row r="3122" spans="1:6" x14ac:dyDescent="0.2">
      <c r="A3122" s="200" t="s">
        <v>7</v>
      </c>
      <c r="B3122" s="204">
        <v>44100000</v>
      </c>
      <c r="C3122" s="205" t="s">
        <v>82</v>
      </c>
      <c r="D3122" s="201">
        <v>0</v>
      </c>
      <c r="E3122" s="201">
        <v>7869140</v>
      </c>
      <c r="F3122" s="201">
        <v>-7869140</v>
      </c>
    </row>
    <row r="3123" spans="1:6" x14ac:dyDescent="0.2">
      <c r="A3123" s="200" t="s">
        <v>7</v>
      </c>
      <c r="B3123" s="204">
        <v>44300000</v>
      </c>
      <c r="C3123" s="205" t="s">
        <v>305</v>
      </c>
      <c r="D3123" s="201">
        <v>100000</v>
      </c>
      <c r="E3123" s="201">
        <v>0</v>
      </c>
      <c r="F3123" s="201">
        <v>100000</v>
      </c>
    </row>
    <row r="3124" spans="1:6" x14ac:dyDescent="0.2">
      <c r="A3124" s="200" t="s">
        <v>7</v>
      </c>
      <c r="B3124" s="204">
        <v>44400000</v>
      </c>
      <c r="C3124" s="205" t="s">
        <v>307</v>
      </c>
      <c r="D3124" s="201">
        <v>0</v>
      </c>
      <c r="E3124" s="201">
        <v>1940563.7450000001</v>
      </c>
      <c r="F3124" s="201">
        <v>-1940563.7450000001</v>
      </c>
    </row>
    <row r="3125" spans="1:6" x14ac:dyDescent="0.2">
      <c r="A3125" s="200" t="s">
        <v>7</v>
      </c>
      <c r="B3125" s="208">
        <v>44410000</v>
      </c>
      <c r="C3125" s="205" t="s">
        <v>308</v>
      </c>
      <c r="D3125" s="201">
        <v>3660094.32</v>
      </c>
      <c r="E3125" s="201">
        <v>0</v>
      </c>
      <c r="F3125" s="201">
        <v>3660094.32</v>
      </c>
    </row>
    <row r="3126" spans="1:6" x14ac:dyDescent="0.2">
      <c r="A3126" s="200" t="s">
        <v>7</v>
      </c>
      <c r="B3126" s="208">
        <v>44411000</v>
      </c>
      <c r="C3126" s="205" t="s">
        <v>84</v>
      </c>
      <c r="D3126" s="201">
        <v>0</v>
      </c>
      <c r="E3126" s="201">
        <v>10805552.630000001</v>
      </c>
      <c r="F3126" s="201">
        <v>-10805552.630000001</v>
      </c>
    </row>
    <row r="3127" spans="1:6" x14ac:dyDescent="0.2">
      <c r="A3127" s="200" t="s">
        <v>7</v>
      </c>
      <c r="B3127" s="204">
        <v>44561000</v>
      </c>
      <c r="C3127" s="205" t="s">
        <v>2760</v>
      </c>
      <c r="D3127" s="201">
        <v>180346.36</v>
      </c>
      <c r="E3127" s="201">
        <v>0</v>
      </c>
      <c r="F3127" s="201">
        <v>180346.36</v>
      </c>
    </row>
    <row r="3128" spans="1:6" x14ac:dyDescent="0.2">
      <c r="A3128" s="200" t="s">
        <v>7</v>
      </c>
      <c r="B3128" s="204">
        <v>44580000</v>
      </c>
      <c r="C3128" s="205" t="s">
        <v>644</v>
      </c>
      <c r="D3128" s="201">
        <v>622.38</v>
      </c>
      <c r="E3128" s="201">
        <v>0</v>
      </c>
      <c r="F3128" s="201">
        <v>622.38</v>
      </c>
    </row>
    <row r="3129" spans="1:6" x14ac:dyDescent="0.2">
      <c r="A3129" s="200" t="s">
        <v>7</v>
      </c>
      <c r="B3129" s="204">
        <v>45540000</v>
      </c>
      <c r="C3129" s="215" t="s">
        <v>884</v>
      </c>
      <c r="D3129" s="201">
        <v>0</v>
      </c>
      <c r="E3129" s="201">
        <v>2263768743.46</v>
      </c>
      <c r="F3129" s="201">
        <v>-2263768743.46</v>
      </c>
    </row>
    <row r="3130" spans="1:6" x14ac:dyDescent="0.2">
      <c r="A3130" s="200" t="s">
        <v>7</v>
      </c>
      <c r="B3130" s="204">
        <v>46600000</v>
      </c>
      <c r="C3130" s="205" t="s">
        <v>316</v>
      </c>
      <c r="D3130" s="201">
        <v>183956909.58000001</v>
      </c>
      <c r="E3130" s="201">
        <v>0</v>
      </c>
      <c r="F3130" s="201">
        <v>183956909.58000001</v>
      </c>
    </row>
    <row r="3131" spans="1:6" x14ac:dyDescent="0.2">
      <c r="A3131" s="200" t="s">
        <v>7</v>
      </c>
      <c r="B3131" s="213">
        <v>46600001</v>
      </c>
      <c r="C3131" s="215" t="s">
        <v>651</v>
      </c>
      <c r="D3131" s="201">
        <v>197521364.00999999</v>
      </c>
      <c r="E3131" s="201">
        <v>0</v>
      </c>
      <c r="F3131" s="201">
        <v>197521364.00999999</v>
      </c>
    </row>
    <row r="3132" spans="1:6" x14ac:dyDescent="0.2">
      <c r="A3132" s="200" t="s">
        <v>7</v>
      </c>
      <c r="B3132" s="204">
        <v>46700001</v>
      </c>
      <c r="C3132" s="219" t="s">
        <v>663</v>
      </c>
      <c r="D3132" s="201">
        <v>0</v>
      </c>
      <c r="E3132" s="201">
        <v>1791222734.54</v>
      </c>
      <c r="F3132" s="201">
        <v>-1791222734.54</v>
      </c>
    </row>
    <row r="3133" spans="1:6" x14ac:dyDescent="0.2">
      <c r="A3133" s="200" t="s">
        <v>7</v>
      </c>
      <c r="B3133" s="204">
        <v>46800000</v>
      </c>
      <c r="C3133" s="205" t="s">
        <v>5</v>
      </c>
      <c r="D3133" s="201">
        <v>0</v>
      </c>
      <c r="E3133" s="201">
        <v>24047806.34</v>
      </c>
      <c r="F3133" s="201">
        <v>-24047806.34</v>
      </c>
    </row>
    <row r="3134" spans="1:6" x14ac:dyDescent="0.2">
      <c r="A3134" s="200" t="s">
        <v>7</v>
      </c>
      <c r="B3134" s="204">
        <v>48600000</v>
      </c>
      <c r="C3134" s="205" t="s">
        <v>158</v>
      </c>
      <c r="D3134" s="201">
        <v>337251.85</v>
      </c>
      <c r="E3134" s="201">
        <v>0</v>
      </c>
      <c r="F3134" s="201">
        <v>337251.85</v>
      </c>
    </row>
    <row r="3135" spans="1:6" x14ac:dyDescent="0.2">
      <c r="A3135" s="200" t="s">
        <v>7</v>
      </c>
      <c r="B3135" s="204">
        <v>49660000</v>
      </c>
      <c r="C3135" s="215" t="s">
        <v>700</v>
      </c>
      <c r="D3135" s="201">
        <v>0</v>
      </c>
      <c r="E3135" s="201">
        <v>183956909.58000001</v>
      </c>
      <c r="F3135" s="201">
        <v>-183956909.58000001</v>
      </c>
    </row>
    <row r="3136" spans="1:6" x14ac:dyDescent="0.2">
      <c r="A3136" s="200" t="s">
        <v>7</v>
      </c>
      <c r="B3136" s="204">
        <v>51119999</v>
      </c>
      <c r="C3136" s="205" t="s">
        <v>2462</v>
      </c>
      <c r="D3136" s="201">
        <v>0</v>
      </c>
      <c r="E3136" s="201">
        <v>2536</v>
      </c>
      <c r="F3136" s="201">
        <v>-2536</v>
      </c>
    </row>
    <row r="3137" spans="1:6" x14ac:dyDescent="0.2">
      <c r="A3137" s="200" t="s">
        <v>7</v>
      </c>
      <c r="B3137" s="204">
        <v>51221000</v>
      </c>
      <c r="C3137" s="205" t="s">
        <v>345</v>
      </c>
      <c r="D3137" s="201">
        <v>208209222.11000001</v>
      </c>
      <c r="E3137" s="201">
        <v>0</v>
      </c>
      <c r="F3137" s="201">
        <v>208209222.11000001</v>
      </c>
    </row>
    <row r="3138" spans="1:6" x14ac:dyDescent="0.2">
      <c r="A3138" s="200" t="s">
        <v>7</v>
      </c>
      <c r="B3138" s="204">
        <v>51241000</v>
      </c>
      <c r="C3138" s="205" t="s">
        <v>159</v>
      </c>
      <c r="D3138" s="201">
        <v>143811461.72999999</v>
      </c>
      <c r="E3138" s="201">
        <v>0</v>
      </c>
      <c r="F3138" s="201">
        <v>143811461.72999999</v>
      </c>
    </row>
    <row r="3139" spans="1:6" x14ac:dyDescent="0.2">
      <c r="A3139" s="200" t="s">
        <v>7</v>
      </c>
      <c r="B3139" s="208">
        <v>51242000</v>
      </c>
      <c r="C3139" s="214" t="s">
        <v>2356</v>
      </c>
      <c r="D3139" s="201">
        <v>306994935.14200002</v>
      </c>
      <c r="E3139" s="201">
        <v>0</v>
      </c>
      <c r="F3139" s="201">
        <v>306994935.14200002</v>
      </c>
    </row>
    <row r="3140" spans="1:6" x14ac:dyDescent="0.2">
      <c r="A3140" s="200" t="s">
        <v>7</v>
      </c>
      <c r="B3140" s="208">
        <v>51245000</v>
      </c>
      <c r="C3140" s="214" t="s">
        <v>2465</v>
      </c>
      <c r="D3140" s="201">
        <v>134186747.06999999</v>
      </c>
      <c r="E3140" s="201">
        <v>0</v>
      </c>
      <c r="F3140" s="201">
        <v>134186747.06999999</v>
      </c>
    </row>
    <row r="3141" spans="1:6" x14ac:dyDescent="0.2">
      <c r="A3141" s="200" t="s">
        <v>7</v>
      </c>
      <c r="B3141" s="204">
        <v>51800000</v>
      </c>
      <c r="C3141" s="205" t="s">
        <v>407</v>
      </c>
      <c r="D3141" s="201">
        <v>0</v>
      </c>
      <c r="E3141" s="201">
        <v>1472212.34</v>
      </c>
      <c r="F3141" s="201">
        <v>-1472212.34</v>
      </c>
    </row>
    <row r="3142" spans="1:6" x14ac:dyDescent="0.2">
      <c r="A3142" s="200" t="s">
        <v>7</v>
      </c>
      <c r="B3142" s="204">
        <v>53100000</v>
      </c>
      <c r="C3142" s="205" t="s">
        <v>3044</v>
      </c>
      <c r="D3142" s="201">
        <v>1824600</v>
      </c>
      <c r="E3142" s="201">
        <v>0</v>
      </c>
      <c r="F3142" s="201">
        <v>1824600</v>
      </c>
    </row>
    <row r="3143" spans="1:6" x14ac:dyDescent="0.2">
      <c r="A3143" s="200" t="s">
        <v>7</v>
      </c>
      <c r="B3143" s="204">
        <v>53200000</v>
      </c>
      <c r="C3143" s="205" t="s">
        <v>162</v>
      </c>
      <c r="D3143" s="201">
        <v>264900</v>
      </c>
      <c r="E3143" s="201">
        <v>0</v>
      </c>
      <c r="F3143" s="201">
        <v>264900</v>
      </c>
    </row>
    <row r="3144" spans="1:6" x14ac:dyDescent="0.2">
      <c r="A3144" s="200" t="s">
        <v>7</v>
      </c>
      <c r="B3144" s="204">
        <v>60101000</v>
      </c>
      <c r="C3144" s="205" t="s">
        <v>359</v>
      </c>
      <c r="D3144" s="201">
        <v>0</v>
      </c>
      <c r="E3144" s="201">
        <v>10091216.199999999</v>
      </c>
      <c r="F3144" s="201">
        <v>-10091216.199999999</v>
      </c>
    </row>
    <row r="3145" spans="1:6" x14ac:dyDescent="0.2">
      <c r="A3145" s="200" t="s">
        <v>7</v>
      </c>
      <c r="B3145" s="204">
        <v>60201000</v>
      </c>
      <c r="C3145" s="205" t="s">
        <v>430</v>
      </c>
      <c r="D3145" s="201">
        <v>725400</v>
      </c>
      <c r="E3145" s="201">
        <v>0</v>
      </c>
      <c r="F3145" s="201">
        <v>725400</v>
      </c>
    </row>
    <row r="3146" spans="1:6" x14ac:dyDescent="0.2">
      <c r="A3146" s="200" t="s">
        <v>7</v>
      </c>
      <c r="B3146" s="204">
        <v>60600000</v>
      </c>
      <c r="C3146" s="205" t="s">
        <v>376</v>
      </c>
      <c r="D3146" s="201">
        <v>27559602.469999999</v>
      </c>
      <c r="E3146" s="201">
        <v>0</v>
      </c>
      <c r="F3146" s="201">
        <v>27559602.469999999</v>
      </c>
    </row>
    <row r="3147" spans="1:6" x14ac:dyDescent="0.2">
      <c r="A3147" s="200" t="s">
        <v>7</v>
      </c>
      <c r="B3147" s="204">
        <v>60601000</v>
      </c>
      <c r="C3147" s="205" t="s">
        <v>164</v>
      </c>
      <c r="D3147" s="201">
        <v>6444964.3399999999</v>
      </c>
      <c r="E3147" s="201">
        <v>0</v>
      </c>
      <c r="F3147" s="201">
        <v>6444964.3399999999</v>
      </c>
    </row>
    <row r="3148" spans="1:6" x14ac:dyDescent="0.2">
      <c r="A3148" s="200" t="s">
        <v>7</v>
      </c>
      <c r="B3148" s="204">
        <v>60603000</v>
      </c>
      <c r="C3148" s="205" t="s">
        <v>380</v>
      </c>
      <c r="D3148" s="201">
        <v>685384.62</v>
      </c>
      <c r="E3148" s="201">
        <v>0</v>
      </c>
      <c r="F3148" s="201">
        <v>685384.62</v>
      </c>
    </row>
    <row r="3149" spans="1:6" x14ac:dyDescent="0.2">
      <c r="A3149" s="200" t="s">
        <v>7</v>
      </c>
      <c r="B3149" s="204">
        <v>60604000</v>
      </c>
      <c r="C3149" s="205" t="s">
        <v>166</v>
      </c>
      <c r="D3149" s="201">
        <v>1669888</v>
      </c>
      <c r="E3149" s="201">
        <v>0</v>
      </c>
      <c r="F3149" s="201">
        <v>1669888</v>
      </c>
    </row>
    <row r="3150" spans="1:6" x14ac:dyDescent="0.2">
      <c r="A3150" s="200" t="s">
        <v>7</v>
      </c>
      <c r="B3150" s="204">
        <v>60609000</v>
      </c>
      <c r="C3150" s="205" t="s">
        <v>171</v>
      </c>
      <c r="D3150" s="201">
        <v>2662250</v>
      </c>
      <c r="E3150" s="201">
        <v>0</v>
      </c>
      <c r="F3150" s="201">
        <v>2662250</v>
      </c>
    </row>
    <row r="3151" spans="1:6" x14ac:dyDescent="0.2">
      <c r="A3151" s="200" t="s">
        <v>7</v>
      </c>
      <c r="B3151" s="204">
        <v>60701000</v>
      </c>
      <c r="C3151" s="205" t="s">
        <v>1385</v>
      </c>
      <c r="D3151" s="201">
        <v>341254600</v>
      </c>
      <c r="E3151" s="201">
        <v>0</v>
      </c>
      <c r="F3151" s="201">
        <v>341254600</v>
      </c>
    </row>
    <row r="3152" spans="1:6" x14ac:dyDescent="0.2">
      <c r="A3152" s="200" t="s">
        <v>7</v>
      </c>
      <c r="B3152" s="204">
        <v>60800000</v>
      </c>
      <c r="C3152" s="205" t="s">
        <v>390</v>
      </c>
      <c r="D3152" s="201">
        <v>2063293.23</v>
      </c>
      <c r="E3152" s="201">
        <v>0</v>
      </c>
      <c r="F3152" s="201">
        <v>2063293.23</v>
      </c>
    </row>
    <row r="3153" spans="1:6" x14ac:dyDescent="0.2">
      <c r="A3153" s="200" t="s">
        <v>7</v>
      </c>
      <c r="B3153" s="204">
        <v>61300000</v>
      </c>
      <c r="C3153" s="205" t="s">
        <v>737</v>
      </c>
      <c r="D3153" s="201">
        <v>62226371.240000002</v>
      </c>
      <c r="E3153" s="201">
        <v>0</v>
      </c>
      <c r="F3153" s="201">
        <v>62226371.240000002</v>
      </c>
    </row>
    <row r="3154" spans="1:6" x14ac:dyDescent="0.2">
      <c r="A3154" s="200" t="s">
        <v>7</v>
      </c>
      <c r="B3154" s="204">
        <v>61304000</v>
      </c>
      <c r="C3154" s="205" t="s">
        <v>2377</v>
      </c>
      <c r="D3154" s="201">
        <v>9600000</v>
      </c>
      <c r="E3154" s="201">
        <v>0</v>
      </c>
      <c r="F3154" s="201">
        <v>9600000</v>
      </c>
    </row>
    <row r="3155" spans="1:6" x14ac:dyDescent="0.2">
      <c r="A3155" s="200" t="s">
        <v>7</v>
      </c>
      <c r="B3155" s="204">
        <v>61500000</v>
      </c>
      <c r="C3155" s="205" t="s">
        <v>409</v>
      </c>
      <c r="D3155" s="201">
        <v>3063191.03</v>
      </c>
      <c r="E3155" s="201">
        <v>0</v>
      </c>
      <c r="F3155" s="201">
        <v>3063191.03</v>
      </c>
    </row>
    <row r="3156" spans="1:6" x14ac:dyDescent="0.2">
      <c r="A3156" s="200" t="s">
        <v>7</v>
      </c>
      <c r="B3156" s="204">
        <v>61501000</v>
      </c>
      <c r="C3156" s="205" t="s">
        <v>480</v>
      </c>
      <c r="D3156" s="201">
        <v>28735</v>
      </c>
      <c r="E3156" s="201">
        <v>0</v>
      </c>
      <c r="F3156" s="201">
        <v>28735</v>
      </c>
    </row>
    <row r="3157" spans="1:6" x14ac:dyDescent="0.2">
      <c r="A3157" s="200" t="s">
        <v>7</v>
      </c>
      <c r="B3157" s="204">
        <v>61502000</v>
      </c>
      <c r="C3157" s="205" t="s">
        <v>180</v>
      </c>
      <c r="D3157" s="201">
        <v>13398</v>
      </c>
      <c r="E3157" s="201">
        <v>0</v>
      </c>
      <c r="F3157" s="201">
        <v>13398</v>
      </c>
    </row>
    <row r="3158" spans="1:6" x14ac:dyDescent="0.2">
      <c r="A3158" s="200" t="s">
        <v>7</v>
      </c>
      <c r="B3158" s="204">
        <v>61504000</v>
      </c>
      <c r="C3158" s="205" t="s">
        <v>741</v>
      </c>
      <c r="D3158" s="201">
        <v>29123052</v>
      </c>
      <c r="E3158" s="201">
        <v>0</v>
      </c>
      <c r="F3158" s="201">
        <v>29123052</v>
      </c>
    </row>
    <row r="3159" spans="1:6" x14ac:dyDescent="0.2">
      <c r="A3159" s="200" t="s">
        <v>7</v>
      </c>
      <c r="B3159" s="204">
        <v>61601000</v>
      </c>
      <c r="C3159" s="205" t="s">
        <v>417</v>
      </c>
      <c r="D3159" s="201">
        <v>12140.91</v>
      </c>
      <c r="E3159" s="201">
        <v>0</v>
      </c>
      <c r="F3159" s="201">
        <v>12140.91</v>
      </c>
    </row>
    <row r="3160" spans="1:6" x14ac:dyDescent="0.2">
      <c r="A3160" s="200" t="s">
        <v>7</v>
      </c>
      <c r="B3160" s="204">
        <v>61602000</v>
      </c>
      <c r="C3160" s="205" t="s">
        <v>488</v>
      </c>
      <c r="D3160" s="201">
        <v>1954390.15</v>
      </c>
      <c r="E3160" s="201">
        <v>0</v>
      </c>
      <c r="F3160" s="201">
        <v>1954390.15</v>
      </c>
    </row>
    <row r="3161" spans="1:6" x14ac:dyDescent="0.2">
      <c r="A3161" s="200" t="s">
        <v>7</v>
      </c>
      <c r="B3161" s="204">
        <v>61604000</v>
      </c>
      <c r="C3161" s="205" t="s">
        <v>183</v>
      </c>
      <c r="D3161" s="201">
        <v>1347926.61</v>
      </c>
      <c r="E3161" s="201">
        <v>0</v>
      </c>
      <c r="F3161" s="201">
        <v>1347926.61</v>
      </c>
    </row>
    <row r="3162" spans="1:6" x14ac:dyDescent="0.2">
      <c r="A3162" s="200" t="s">
        <v>7</v>
      </c>
      <c r="B3162" s="204">
        <v>61801000</v>
      </c>
      <c r="C3162" s="205" t="s">
        <v>492</v>
      </c>
      <c r="D3162" s="201">
        <v>239823</v>
      </c>
      <c r="E3162" s="201">
        <v>0</v>
      </c>
      <c r="F3162" s="201">
        <v>239823</v>
      </c>
    </row>
    <row r="3163" spans="1:6" x14ac:dyDescent="0.2">
      <c r="A3163" s="200" t="s">
        <v>7</v>
      </c>
      <c r="B3163" s="204">
        <v>61802000</v>
      </c>
      <c r="C3163" s="205" t="s">
        <v>494</v>
      </c>
      <c r="D3163" s="201">
        <v>1380592</v>
      </c>
      <c r="E3163" s="201">
        <v>0</v>
      </c>
      <c r="F3163" s="201">
        <v>1380592</v>
      </c>
    </row>
    <row r="3164" spans="1:6" x14ac:dyDescent="0.2">
      <c r="A3164" s="200" t="s">
        <v>7</v>
      </c>
      <c r="B3164" s="204">
        <v>62100000</v>
      </c>
      <c r="C3164" s="205" t="s">
        <v>422</v>
      </c>
      <c r="D3164" s="201">
        <v>24736000.399999999</v>
      </c>
      <c r="E3164" s="201">
        <v>0</v>
      </c>
      <c r="F3164" s="201">
        <v>24736000.399999999</v>
      </c>
    </row>
    <row r="3165" spans="1:6" x14ac:dyDescent="0.2">
      <c r="A3165" s="200" t="s">
        <v>7</v>
      </c>
      <c r="B3165" s="204">
        <v>62102000</v>
      </c>
      <c r="C3165" s="205" t="s">
        <v>498</v>
      </c>
      <c r="D3165" s="201">
        <v>11598414</v>
      </c>
      <c r="E3165" s="201">
        <v>0</v>
      </c>
      <c r="F3165" s="201">
        <v>11598414</v>
      </c>
    </row>
    <row r="3166" spans="1:6" x14ac:dyDescent="0.2">
      <c r="A3166" s="200" t="s">
        <v>7</v>
      </c>
      <c r="B3166" s="204">
        <v>62103000</v>
      </c>
      <c r="C3166" s="205" t="s">
        <v>499</v>
      </c>
      <c r="D3166" s="201">
        <v>8321454</v>
      </c>
      <c r="E3166" s="201">
        <v>0</v>
      </c>
      <c r="F3166" s="201">
        <v>8321454</v>
      </c>
    </row>
    <row r="3167" spans="1:6" x14ac:dyDescent="0.2">
      <c r="A3167" s="200" t="s">
        <v>7</v>
      </c>
      <c r="B3167" s="204">
        <v>62200000</v>
      </c>
      <c r="C3167" s="205" t="s">
        <v>425</v>
      </c>
      <c r="D3167" s="201">
        <v>73197876</v>
      </c>
      <c r="E3167" s="201">
        <v>0</v>
      </c>
      <c r="F3167" s="201">
        <v>73197876</v>
      </c>
    </row>
    <row r="3168" spans="1:6" x14ac:dyDescent="0.2">
      <c r="A3168" s="200" t="s">
        <v>7</v>
      </c>
      <c r="B3168" s="204">
        <v>62202000</v>
      </c>
      <c r="C3168" s="205" t="s">
        <v>505</v>
      </c>
      <c r="D3168" s="201">
        <v>150000</v>
      </c>
      <c r="E3168" s="201">
        <v>0</v>
      </c>
      <c r="F3168" s="201">
        <v>150000</v>
      </c>
    </row>
    <row r="3169" spans="1:6" x14ac:dyDescent="0.2">
      <c r="A3169" s="200" t="s">
        <v>7</v>
      </c>
      <c r="B3169" s="204">
        <v>62300000</v>
      </c>
      <c r="C3169" s="205" t="s">
        <v>191</v>
      </c>
      <c r="D3169" s="201">
        <v>1880865</v>
      </c>
      <c r="E3169" s="201">
        <v>0</v>
      </c>
      <c r="F3169" s="201">
        <v>1880865</v>
      </c>
    </row>
    <row r="3170" spans="1:6" x14ac:dyDescent="0.2">
      <c r="A3170" s="200" t="s">
        <v>7</v>
      </c>
      <c r="B3170" s="204">
        <v>62301000</v>
      </c>
      <c r="C3170" s="205" t="s">
        <v>191</v>
      </c>
      <c r="D3170" s="201">
        <v>471205</v>
      </c>
      <c r="E3170" s="201">
        <v>0</v>
      </c>
      <c r="F3170" s="201">
        <v>471205</v>
      </c>
    </row>
    <row r="3171" spans="1:6" x14ac:dyDescent="0.2">
      <c r="A3171" s="200" t="s">
        <v>7</v>
      </c>
      <c r="B3171" s="204">
        <v>62302000</v>
      </c>
      <c r="C3171" s="205" t="s">
        <v>516</v>
      </c>
      <c r="D3171" s="201">
        <v>137074</v>
      </c>
      <c r="E3171" s="201">
        <v>0</v>
      </c>
      <c r="F3171" s="201">
        <v>137074</v>
      </c>
    </row>
    <row r="3172" spans="1:6" x14ac:dyDescent="0.2">
      <c r="A3172" s="200" t="s">
        <v>7</v>
      </c>
      <c r="B3172" s="204">
        <v>62304000</v>
      </c>
      <c r="C3172" s="205" t="s">
        <v>518</v>
      </c>
      <c r="D3172" s="201">
        <v>564158</v>
      </c>
      <c r="E3172" s="201">
        <v>0</v>
      </c>
      <c r="F3172" s="201">
        <v>564158</v>
      </c>
    </row>
    <row r="3173" spans="1:6" x14ac:dyDescent="0.2">
      <c r="A3173" s="200" t="s">
        <v>7</v>
      </c>
      <c r="B3173" s="204">
        <v>62401000</v>
      </c>
      <c r="C3173" s="205" t="s">
        <v>433</v>
      </c>
      <c r="D3173" s="201">
        <v>11966065</v>
      </c>
      <c r="E3173" s="201">
        <v>0</v>
      </c>
      <c r="F3173" s="201">
        <v>11966065</v>
      </c>
    </row>
    <row r="3174" spans="1:6" x14ac:dyDescent="0.2">
      <c r="A3174" s="200" t="s">
        <v>7</v>
      </c>
      <c r="B3174" s="204">
        <v>62402000</v>
      </c>
      <c r="C3174" s="205" t="s">
        <v>434</v>
      </c>
      <c r="D3174" s="201">
        <v>2673000</v>
      </c>
      <c r="E3174" s="201">
        <v>0</v>
      </c>
      <c r="F3174" s="201">
        <v>2673000</v>
      </c>
    </row>
    <row r="3175" spans="1:6" x14ac:dyDescent="0.2">
      <c r="A3175" s="200" t="s">
        <v>7</v>
      </c>
      <c r="B3175" s="204">
        <v>62501000</v>
      </c>
      <c r="C3175" s="205" t="s">
        <v>195</v>
      </c>
      <c r="D3175" s="201">
        <v>4086837</v>
      </c>
      <c r="E3175" s="201">
        <v>0</v>
      </c>
      <c r="F3175" s="201">
        <v>4086837</v>
      </c>
    </row>
    <row r="3176" spans="1:6" x14ac:dyDescent="0.2">
      <c r="A3176" s="200" t="s">
        <v>7</v>
      </c>
      <c r="B3176" s="204">
        <v>62505000</v>
      </c>
      <c r="C3176" s="205" t="s">
        <v>530</v>
      </c>
      <c r="D3176" s="201">
        <v>11501</v>
      </c>
      <c r="E3176" s="201">
        <v>0</v>
      </c>
      <c r="F3176" s="201">
        <v>11501</v>
      </c>
    </row>
    <row r="3177" spans="1:6" x14ac:dyDescent="0.2">
      <c r="A3177" s="200" t="s">
        <v>7</v>
      </c>
      <c r="B3177" s="204">
        <v>62601000</v>
      </c>
      <c r="C3177" s="205" t="s">
        <v>440</v>
      </c>
      <c r="D3177" s="201">
        <v>5749880.3300000001</v>
      </c>
      <c r="E3177" s="201">
        <v>0</v>
      </c>
      <c r="F3177" s="201">
        <v>5749880.3300000001</v>
      </c>
    </row>
    <row r="3178" spans="1:6" x14ac:dyDescent="0.2">
      <c r="A3178" s="200" t="s">
        <v>7</v>
      </c>
      <c r="B3178" s="204">
        <v>62603000</v>
      </c>
      <c r="C3178" s="205" t="s">
        <v>534</v>
      </c>
      <c r="D3178" s="201">
        <v>234133.54</v>
      </c>
      <c r="E3178" s="201">
        <v>0</v>
      </c>
      <c r="F3178" s="201">
        <v>234133.54</v>
      </c>
    </row>
    <row r="3179" spans="1:6" x14ac:dyDescent="0.2">
      <c r="A3179" s="200" t="s">
        <v>7</v>
      </c>
      <c r="B3179" s="204">
        <v>62604000</v>
      </c>
      <c r="C3179" s="205" t="s">
        <v>535</v>
      </c>
      <c r="D3179" s="201">
        <v>87</v>
      </c>
      <c r="E3179" s="201">
        <v>0</v>
      </c>
      <c r="F3179" s="201">
        <v>87</v>
      </c>
    </row>
    <row r="3180" spans="1:6" x14ac:dyDescent="0.2">
      <c r="A3180" s="200" t="s">
        <v>7</v>
      </c>
      <c r="B3180" s="204">
        <v>62701000</v>
      </c>
      <c r="C3180" s="205" t="s">
        <v>207</v>
      </c>
      <c r="D3180" s="201">
        <v>87056083.439999998</v>
      </c>
      <c r="E3180" s="201">
        <v>0</v>
      </c>
      <c r="F3180" s="201">
        <v>87056083.439999998</v>
      </c>
    </row>
    <row r="3181" spans="1:6" x14ac:dyDescent="0.2">
      <c r="A3181" s="200" t="s">
        <v>7</v>
      </c>
      <c r="B3181" s="204">
        <v>62707000</v>
      </c>
      <c r="C3181" s="205" t="s">
        <v>540</v>
      </c>
      <c r="D3181" s="201">
        <v>360000</v>
      </c>
      <c r="E3181" s="201">
        <v>0</v>
      </c>
      <c r="F3181" s="201">
        <v>360000</v>
      </c>
    </row>
    <row r="3182" spans="1:6" x14ac:dyDescent="0.2">
      <c r="A3182" s="200" t="s">
        <v>7</v>
      </c>
      <c r="B3182" s="218">
        <v>63500000</v>
      </c>
      <c r="C3182" s="205" t="s">
        <v>215</v>
      </c>
      <c r="D3182" s="201">
        <v>2630661</v>
      </c>
      <c r="E3182" s="201">
        <v>0</v>
      </c>
      <c r="F3182" s="201">
        <v>2630661</v>
      </c>
    </row>
    <row r="3183" spans="1:6" x14ac:dyDescent="0.2">
      <c r="A3183" s="200" t="s">
        <v>7</v>
      </c>
      <c r="B3183" s="204">
        <v>63503000</v>
      </c>
      <c r="C3183" s="205" t="s">
        <v>213</v>
      </c>
      <c r="D3183" s="201">
        <v>1887</v>
      </c>
      <c r="E3183" s="201">
        <v>0</v>
      </c>
      <c r="F3183" s="201">
        <v>1887</v>
      </c>
    </row>
    <row r="3184" spans="1:6" x14ac:dyDescent="0.2">
      <c r="A3184" s="200" t="s">
        <v>7</v>
      </c>
      <c r="B3184" s="204">
        <v>63504000</v>
      </c>
      <c r="C3184" s="205" t="s">
        <v>472</v>
      </c>
      <c r="D3184" s="201">
        <v>7732567</v>
      </c>
      <c r="E3184" s="201">
        <v>0</v>
      </c>
      <c r="F3184" s="201">
        <v>7732567</v>
      </c>
    </row>
    <row r="3185" spans="1:6" x14ac:dyDescent="0.2">
      <c r="A3185" s="200" t="s">
        <v>7</v>
      </c>
      <c r="B3185" s="204">
        <v>63506000</v>
      </c>
      <c r="C3185" s="205" t="s">
        <v>474</v>
      </c>
      <c r="D3185" s="201">
        <v>6650374.6299999999</v>
      </c>
      <c r="E3185" s="201">
        <v>0</v>
      </c>
      <c r="F3185" s="201">
        <v>6650374.6299999999</v>
      </c>
    </row>
    <row r="3186" spans="1:6" x14ac:dyDescent="0.2">
      <c r="A3186" s="200" t="s">
        <v>7</v>
      </c>
      <c r="B3186" s="204">
        <v>64101000</v>
      </c>
      <c r="C3186" s="205" t="s">
        <v>216</v>
      </c>
      <c r="D3186" s="201">
        <v>349157112.59460002</v>
      </c>
      <c r="E3186" s="201">
        <v>0</v>
      </c>
      <c r="F3186" s="201">
        <v>349157112.59460002</v>
      </c>
    </row>
    <row r="3187" spans="1:6" x14ac:dyDescent="0.2">
      <c r="A3187" s="200" t="s">
        <v>7</v>
      </c>
      <c r="B3187" s="204">
        <v>64501000</v>
      </c>
      <c r="C3187" s="205" t="s">
        <v>483</v>
      </c>
      <c r="D3187" s="201">
        <v>28891684.670000002</v>
      </c>
      <c r="E3187" s="201">
        <v>0</v>
      </c>
      <c r="F3187" s="201">
        <v>28891684.670000002</v>
      </c>
    </row>
    <row r="3188" spans="1:6" x14ac:dyDescent="0.2">
      <c r="A3188" s="200" t="s">
        <v>7</v>
      </c>
      <c r="B3188" s="208">
        <v>64801000</v>
      </c>
      <c r="C3188" s="205" t="s">
        <v>556</v>
      </c>
      <c r="D3188" s="201">
        <v>1071666</v>
      </c>
      <c r="E3188" s="201">
        <v>0</v>
      </c>
      <c r="F3188" s="201">
        <v>1071666</v>
      </c>
    </row>
    <row r="3189" spans="1:6" x14ac:dyDescent="0.2">
      <c r="A3189" s="200" t="s">
        <v>7</v>
      </c>
      <c r="B3189" s="204">
        <v>64803000</v>
      </c>
      <c r="C3189" s="205" t="s">
        <v>558</v>
      </c>
      <c r="D3189" s="201">
        <v>1660</v>
      </c>
      <c r="E3189" s="201">
        <v>0</v>
      </c>
      <c r="F3189" s="201">
        <v>1660</v>
      </c>
    </row>
    <row r="3190" spans="1:6" x14ac:dyDescent="0.2">
      <c r="A3190" s="200" t="s">
        <v>7</v>
      </c>
      <c r="B3190" s="204">
        <v>65100000</v>
      </c>
      <c r="C3190" s="205" t="s">
        <v>228</v>
      </c>
      <c r="D3190" s="201">
        <v>295384</v>
      </c>
      <c r="E3190" s="201">
        <v>0</v>
      </c>
      <c r="F3190" s="201">
        <v>295384</v>
      </c>
    </row>
    <row r="3191" spans="1:6" x14ac:dyDescent="0.2">
      <c r="A3191" s="200" t="s">
        <v>7</v>
      </c>
      <c r="B3191" s="204">
        <v>65602000</v>
      </c>
      <c r="C3191" s="205" t="s">
        <v>229</v>
      </c>
      <c r="D3191" s="201">
        <v>2786301</v>
      </c>
      <c r="E3191" s="201">
        <v>0</v>
      </c>
      <c r="F3191" s="201">
        <v>2786301</v>
      </c>
    </row>
    <row r="3192" spans="1:6" x14ac:dyDescent="0.2">
      <c r="A3192" s="200" t="s">
        <v>7</v>
      </c>
      <c r="B3192" s="204">
        <v>65700000</v>
      </c>
      <c r="C3192" s="205" t="s">
        <v>766</v>
      </c>
      <c r="D3192" s="201">
        <v>537750</v>
      </c>
      <c r="E3192" s="201">
        <v>0</v>
      </c>
      <c r="F3192" s="201">
        <v>537750</v>
      </c>
    </row>
    <row r="3193" spans="1:6" x14ac:dyDescent="0.2">
      <c r="A3193" s="200" t="s">
        <v>7</v>
      </c>
      <c r="B3193" s="208">
        <v>65800000</v>
      </c>
      <c r="C3193" s="214" t="s">
        <v>497</v>
      </c>
      <c r="D3193" s="201">
        <v>3968530.73</v>
      </c>
      <c r="E3193" s="201">
        <v>0</v>
      </c>
      <c r="F3193" s="201">
        <v>3968530.73</v>
      </c>
    </row>
    <row r="3194" spans="1:6" x14ac:dyDescent="0.2">
      <c r="A3194" s="200" t="s">
        <v>7</v>
      </c>
      <c r="B3194" s="204">
        <v>66100000</v>
      </c>
      <c r="C3194" s="205" t="s">
        <v>500</v>
      </c>
      <c r="D3194" s="201">
        <v>384784849.62</v>
      </c>
      <c r="E3194" s="201">
        <v>0</v>
      </c>
      <c r="F3194" s="201">
        <v>384784849.62</v>
      </c>
    </row>
    <row r="3195" spans="1:6" x14ac:dyDescent="0.2">
      <c r="A3195" s="200" t="s">
        <v>7</v>
      </c>
      <c r="B3195" s="204">
        <v>66600000</v>
      </c>
      <c r="C3195" s="205" t="s">
        <v>232</v>
      </c>
      <c r="D3195" s="201">
        <v>134606983.01800001</v>
      </c>
      <c r="E3195" s="201">
        <v>0</v>
      </c>
      <c r="F3195" s="201">
        <v>134606983.01800001</v>
      </c>
    </row>
    <row r="3196" spans="1:6" x14ac:dyDescent="0.2">
      <c r="A3196" s="200" t="s">
        <v>7</v>
      </c>
      <c r="B3196" s="204">
        <v>68112000</v>
      </c>
      <c r="C3196" s="205" t="s">
        <v>511</v>
      </c>
      <c r="D3196" s="201">
        <v>76734441.090000004</v>
      </c>
      <c r="E3196" s="201">
        <v>0</v>
      </c>
      <c r="F3196" s="201">
        <v>76734441.090000004</v>
      </c>
    </row>
    <row r="3197" spans="1:6" x14ac:dyDescent="0.2">
      <c r="A3197" s="200" t="s">
        <v>7</v>
      </c>
      <c r="B3197" s="204">
        <v>69800000</v>
      </c>
      <c r="C3197" s="205" t="s">
        <v>513</v>
      </c>
      <c r="D3197" s="201">
        <v>1940563.7450000001</v>
      </c>
      <c r="E3197" s="201">
        <v>0</v>
      </c>
      <c r="F3197" s="201">
        <v>1940563.7450000001</v>
      </c>
    </row>
    <row r="3198" spans="1:6" x14ac:dyDescent="0.2">
      <c r="A3198" s="200" t="s">
        <v>7</v>
      </c>
      <c r="B3198" s="204">
        <v>70700000</v>
      </c>
      <c r="C3198" s="205" t="s">
        <v>2060</v>
      </c>
      <c r="D3198" s="201">
        <v>0</v>
      </c>
      <c r="E3198" s="201">
        <v>368112749</v>
      </c>
      <c r="F3198" s="201">
        <v>-368112749</v>
      </c>
    </row>
    <row r="3199" spans="1:6" x14ac:dyDescent="0.2">
      <c r="A3199" s="200" t="s">
        <v>7</v>
      </c>
      <c r="B3199" s="204">
        <v>72700000</v>
      </c>
      <c r="C3199" s="205" t="s">
        <v>2372</v>
      </c>
      <c r="D3199" s="201">
        <v>0</v>
      </c>
      <c r="E3199" s="201">
        <v>494275943.44999999</v>
      </c>
      <c r="F3199" s="201">
        <v>-494275943.44999999</v>
      </c>
    </row>
    <row r="3200" spans="1:6" x14ac:dyDescent="0.2">
      <c r="A3200" s="200" t="s">
        <v>7</v>
      </c>
      <c r="B3200" s="204">
        <v>75800000</v>
      </c>
      <c r="C3200" s="205" t="s">
        <v>237</v>
      </c>
      <c r="D3200" s="201">
        <v>0</v>
      </c>
      <c r="E3200" s="201">
        <v>707721.44</v>
      </c>
      <c r="F3200" s="201">
        <v>-707721.44</v>
      </c>
    </row>
    <row r="3201" spans="1:6" x14ac:dyDescent="0.2">
      <c r="A3201" s="200" t="s">
        <v>7</v>
      </c>
      <c r="B3201" s="204">
        <v>76500000</v>
      </c>
      <c r="C3201" s="205" t="s">
        <v>527</v>
      </c>
      <c r="D3201" s="201">
        <v>0</v>
      </c>
      <c r="E3201" s="201">
        <v>13770857.33</v>
      </c>
      <c r="F3201" s="201">
        <v>-13770857.33</v>
      </c>
    </row>
    <row r="3202" spans="1:6" x14ac:dyDescent="0.2">
      <c r="A3202" s="200" t="s">
        <v>7</v>
      </c>
      <c r="B3202" s="204">
        <v>76600000</v>
      </c>
      <c r="C3202" s="205" t="s">
        <v>239</v>
      </c>
      <c r="D3202" s="201">
        <v>0</v>
      </c>
      <c r="E3202" s="201">
        <v>102254294.66</v>
      </c>
      <c r="F3202" s="201">
        <v>-102254294.66</v>
      </c>
    </row>
    <row r="3203" spans="1:6" x14ac:dyDescent="0.2">
      <c r="A3203" s="200" t="s">
        <v>11</v>
      </c>
      <c r="B3203" s="204">
        <v>10100000</v>
      </c>
      <c r="C3203" s="205" t="s">
        <v>43</v>
      </c>
      <c r="D3203" s="201">
        <v>0</v>
      </c>
      <c r="E3203" s="201">
        <v>2000000</v>
      </c>
      <c r="F3203" s="201">
        <v>-2000000</v>
      </c>
    </row>
    <row r="3204" spans="1:6" x14ac:dyDescent="0.2">
      <c r="A3204" s="200" t="s">
        <v>11</v>
      </c>
      <c r="B3204" s="204">
        <v>10610000</v>
      </c>
      <c r="C3204" s="205" t="s">
        <v>240</v>
      </c>
      <c r="D3204" s="201">
        <v>0</v>
      </c>
      <c r="E3204" s="201">
        <v>200000</v>
      </c>
      <c r="F3204" s="201">
        <v>-200000</v>
      </c>
    </row>
    <row r="3205" spans="1:6" x14ac:dyDescent="0.2">
      <c r="A3205" s="200" t="s">
        <v>11</v>
      </c>
      <c r="B3205" s="204">
        <v>11900000</v>
      </c>
      <c r="C3205" s="215" t="s">
        <v>1465</v>
      </c>
      <c r="D3205" s="201">
        <v>103490474.2</v>
      </c>
      <c r="E3205" s="201">
        <v>0</v>
      </c>
      <c r="F3205" s="201">
        <v>103490474.2</v>
      </c>
    </row>
    <row r="3206" spans="1:6" x14ac:dyDescent="0.2">
      <c r="A3206" s="200" t="s">
        <v>11</v>
      </c>
      <c r="B3206" s="204">
        <v>12000000</v>
      </c>
      <c r="C3206" s="205" t="s">
        <v>3206</v>
      </c>
      <c r="D3206" s="201">
        <v>0</v>
      </c>
      <c r="E3206" s="201">
        <v>113096648.40465</v>
      </c>
      <c r="F3206" s="201">
        <v>-113096648.40465</v>
      </c>
    </row>
    <row r="3207" spans="1:6" x14ac:dyDescent="0.2">
      <c r="A3207" s="200" t="s">
        <v>11</v>
      </c>
      <c r="B3207" s="204">
        <v>21540000</v>
      </c>
      <c r="C3207" s="205" t="s">
        <v>255</v>
      </c>
      <c r="D3207" s="201">
        <v>642161687.33000004</v>
      </c>
      <c r="E3207" s="201">
        <v>0</v>
      </c>
      <c r="F3207" s="201">
        <v>642161687.33000004</v>
      </c>
    </row>
    <row r="3208" spans="1:6" x14ac:dyDescent="0.2">
      <c r="A3208" s="200" t="s">
        <v>11</v>
      </c>
      <c r="B3208" s="204">
        <v>21830000</v>
      </c>
      <c r="C3208" s="205" t="s">
        <v>53</v>
      </c>
      <c r="D3208" s="201">
        <v>93458413.75</v>
      </c>
      <c r="E3208" s="201">
        <v>0</v>
      </c>
      <c r="F3208" s="201">
        <v>93458413.75</v>
      </c>
    </row>
    <row r="3209" spans="1:6" x14ac:dyDescent="0.2">
      <c r="A3209" s="200" t="s">
        <v>11</v>
      </c>
      <c r="B3209" s="204">
        <v>28154000</v>
      </c>
      <c r="C3209" s="205" t="s">
        <v>274</v>
      </c>
      <c r="D3209" s="201">
        <v>0</v>
      </c>
      <c r="E3209" s="201">
        <v>447378546.63300002</v>
      </c>
      <c r="F3209" s="201">
        <v>-447378546.63300002</v>
      </c>
    </row>
    <row r="3210" spans="1:6" x14ac:dyDescent="0.2">
      <c r="A3210" s="200" t="s">
        <v>11</v>
      </c>
      <c r="B3210" s="204">
        <v>28183000</v>
      </c>
      <c r="C3210" s="205" t="s">
        <v>60</v>
      </c>
      <c r="D3210" s="201">
        <v>0</v>
      </c>
      <c r="E3210" s="201">
        <v>93458413.760000005</v>
      </c>
      <c r="F3210" s="201">
        <v>-93458413.760000005</v>
      </c>
    </row>
    <row r="3211" spans="1:6" x14ac:dyDescent="0.2">
      <c r="A3211" s="200" t="s">
        <v>11</v>
      </c>
      <c r="B3211" s="204">
        <v>31100000</v>
      </c>
      <c r="C3211" s="215" t="s">
        <v>1471</v>
      </c>
      <c r="D3211" s="201">
        <v>106086835.37160601</v>
      </c>
      <c r="E3211" s="201">
        <v>0</v>
      </c>
      <c r="F3211" s="201">
        <v>106086835.37160601</v>
      </c>
    </row>
    <row r="3212" spans="1:6" x14ac:dyDescent="0.2">
      <c r="A3212" s="200" t="s">
        <v>11</v>
      </c>
      <c r="B3212" s="208">
        <v>35500000</v>
      </c>
      <c r="C3212" s="205" t="s">
        <v>613</v>
      </c>
      <c r="D3212" s="201">
        <v>652663100.23050499</v>
      </c>
      <c r="E3212" s="201">
        <v>0</v>
      </c>
      <c r="F3212" s="201">
        <v>652663100.23050499</v>
      </c>
    </row>
    <row r="3213" spans="1:6" x14ac:dyDescent="0.2">
      <c r="A3213" s="200" t="s">
        <v>11</v>
      </c>
      <c r="B3213" s="204">
        <v>40110000</v>
      </c>
      <c r="C3213" s="205" t="s">
        <v>63</v>
      </c>
      <c r="D3213" s="201">
        <v>0</v>
      </c>
      <c r="E3213" s="201">
        <v>1989.6</v>
      </c>
      <c r="F3213" s="201">
        <v>-1989.6</v>
      </c>
    </row>
    <row r="3214" spans="1:6" x14ac:dyDescent="0.2">
      <c r="A3214" s="200" t="s">
        <v>11</v>
      </c>
      <c r="B3214" s="204">
        <v>41100000</v>
      </c>
      <c r="C3214" s="205" t="s">
        <v>70</v>
      </c>
      <c r="D3214" s="201">
        <v>38958560.560000002</v>
      </c>
      <c r="E3214" s="201">
        <v>0</v>
      </c>
      <c r="F3214" s="201">
        <v>38958560.560000002</v>
      </c>
    </row>
    <row r="3215" spans="1:6" x14ac:dyDescent="0.2">
      <c r="A3215" s="200" t="s">
        <v>11</v>
      </c>
      <c r="B3215" s="204">
        <v>42110000</v>
      </c>
      <c r="C3215" s="205" t="s">
        <v>72</v>
      </c>
      <c r="D3215" s="201">
        <v>0</v>
      </c>
      <c r="E3215" s="201">
        <v>45588.74</v>
      </c>
      <c r="F3215" s="201">
        <v>-45588.74</v>
      </c>
    </row>
    <row r="3216" spans="1:6" x14ac:dyDescent="0.2">
      <c r="A3216" s="200" t="s">
        <v>11</v>
      </c>
      <c r="B3216" s="204">
        <v>42540000</v>
      </c>
      <c r="C3216" s="205" t="s">
        <v>309</v>
      </c>
      <c r="D3216" s="201">
        <v>34000</v>
      </c>
      <c r="E3216" s="201">
        <v>0</v>
      </c>
      <c r="F3216" s="201">
        <v>34000</v>
      </c>
    </row>
    <row r="3217" spans="1:6" x14ac:dyDescent="0.2">
      <c r="A3217" s="200" t="s">
        <v>11</v>
      </c>
      <c r="B3217" s="204">
        <v>42800000</v>
      </c>
      <c r="C3217" s="205" t="s">
        <v>300</v>
      </c>
      <c r="D3217" s="201">
        <v>0</v>
      </c>
      <c r="E3217" s="201">
        <v>725742.32</v>
      </c>
      <c r="F3217" s="201">
        <v>-725742.32</v>
      </c>
    </row>
    <row r="3218" spans="1:6" x14ac:dyDescent="0.2">
      <c r="A3218" s="200" t="s">
        <v>11</v>
      </c>
      <c r="B3218" s="204">
        <v>43100000</v>
      </c>
      <c r="C3218" s="205" t="s">
        <v>77</v>
      </c>
      <c r="D3218" s="201">
        <v>0</v>
      </c>
      <c r="E3218" s="201">
        <v>144000</v>
      </c>
      <c r="F3218" s="201">
        <v>-144000</v>
      </c>
    </row>
    <row r="3219" spans="1:6" x14ac:dyDescent="0.2">
      <c r="A3219" s="200" t="s">
        <v>11</v>
      </c>
      <c r="B3219" s="204">
        <v>43110000</v>
      </c>
      <c r="C3219" s="205" t="s">
        <v>301</v>
      </c>
      <c r="D3219" s="201">
        <v>0</v>
      </c>
      <c r="E3219" s="201">
        <v>135900</v>
      </c>
      <c r="F3219" s="201">
        <v>-135900</v>
      </c>
    </row>
    <row r="3220" spans="1:6" x14ac:dyDescent="0.2">
      <c r="A3220" s="200" t="s">
        <v>11</v>
      </c>
      <c r="B3220" s="204">
        <v>43860000</v>
      </c>
      <c r="C3220" s="205" t="s">
        <v>302</v>
      </c>
      <c r="D3220" s="201">
        <v>0</v>
      </c>
      <c r="E3220" s="201">
        <v>166683.63</v>
      </c>
      <c r="F3220" s="201">
        <v>-166683.63</v>
      </c>
    </row>
    <row r="3221" spans="1:6" x14ac:dyDescent="0.2">
      <c r="A3221" s="200" t="s">
        <v>11</v>
      </c>
      <c r="B3221" s="204">
        <v>44100000</v>
      </c>
      <c r="C3221" s="205" t="s">
        <v>82</v>
      </c>
      <c r="D3221" s="201">
        <v>0</v>
      </c>
      <c r="E3221" s="201">
        <v>4000</v>
      </c>
      <c r="F3221" s="201">
        <v>-4000</v>
      </c>
    </row>
    <row r="3222" spans="1:6" x14ac:dyDescent="0.2">
      <c r="A3222" s="200" t="s">
        <v>11</v>
      </c>
      <c r="B3222" s="204">
        <v>44300000</v>
      </c>
      <c r="C3222" s="205" t="s">
        <v>305</v>
      </c>
      <c r="D3222" s="201">
        <v>1867753.98</v>
      </c>
      <c r="E3222" s="201">
        <v>0</v>
      </c>
      <c r="F3222" s="201">
        <v>1867753.98</v>
      </c>
    </row>
    <row r="3223" spans="1:6" x14ac:dyDescent="0.2">
      <c r="A3223" s="200" t="s">
        <v>11</v>
      </c>
      <c r="B3223" s="204">
        <v>44400000</v>
      </c>
      <c r="C3223" s="205" t="s">
        <v>307</v>
      </c>
      <c r="D3223" s="201">
        <v>0</v>
      </c>
      <c r="E3223" s="201">
        <v>489814.56449999998</v>
      </c>
      <c r="F3223" s="201">
        <v>-489814.56449999998</v>
      </c>
    </row>
    <row r="3224" spans="1:6" x14ac:dyDescent="0.2">
      <c r="A3224" s="200" t="s">
        <v>11</v>
      </c>
      <c r="B3224" s="208">
        <v>44410000</v>
      </c>
      <c r="C3224" s="205" t="s">
        <v>308</v>
      </c>
      <c r="D3224" s="201">
        <v>7538417.9400000004</v>
      </c>
      <c r="E3224" s="201">
        <v>0</v>
      </c>
      <c r="F3224" s="201">
        <v>7538417.9400000004</v>
      </c>
    </row>
    <row r="3225" spans="1:6" x14ac:dyDescent="0.2">
      <c r="A3225" s="200" t="s">
        <v>11</v>
      </c>
      <c r="B3225" s="204">
        <v>44550000</v>
      </c>
      <c r="C3225" s="205" t="s">
        <v>88</v>
      </c>
      <c r="D3225" s="201">
        <v>74556832.939999998</v>
      </c>
      <c r="E3225" s="201">
        <v>0</v>
      </c>
      <c r="F3225" s="201">
        <v>74556832.939999998</v>
      </c>
    </row>
    <row r="3226" spans="1:6" x14ac:dyDescent="0.2">
      <c r="A3226" s="200" t="s">
        <v>11</v>
      </c>
      <c r="B3226" s="204">
        <v>44561000</v>
      </c>
      <c r="C3226" s="205" t="s">
        <v>2760</v>
      </c>
      <c r="D3226" s="201">
        <v>24357.71</v>
      </c>
      <c r="E3226" s="201">
        <v>0</v>
      </c>
      <c r="F3226" s="201">
        <v>24357.71</v>
      </c>
    </row>
    <row r="3227" spans="1:6" x14ac:dyDescent="0.2">
      <c r="A3227" s="200" t="s">
        <v>11</v>
      </c>
      <c r="B3227" s="212">
        <v>45500001</v>
      </c>
      <c r="C3227" s="205" t="s">
        <v>95</v>
      </c>
      <c r="D3227" s="201">
        <v>0</v>
      </c>
      <c r="E3227" s="201">
        <v>95669500</v>
      </c>
      <c r="F3227" s="201">
        <v>-95669500</v>
      </c>
    </row>
    <row r="3228" spans="1:6" x14ac:dyDescent="0.2">
      <c r="A3228" s="200" t="s">
        <v>11</v>
      </c>
      <c r="B3228" s="208">
        <v>46711000</v>
      </c>
      <c r="C3228" s="205" t="s">
        <v>9</v>
      </c>
      <c r="D3228" s="201">
        <v>0</v>
      </c>
      <c r="E3228" s="201">
        <v>320000000</v>
      </c>
      <c r="F3228" s="201">
        <v>-320000000</v>
      </c>
    </row>
    <row r="3229" spans="1:6" x14ac:dyDescent="0.2">
      <c r="A3229" s="200" t="s">
        <v>11</v>
      </c>
      <c r="B3229" s="213">
        <v>46715000</v>
      </c>
      <c r="C3229" s="205" t="s">
        <v>17</v>
      </c>
      <c r="D3229" s="201">
        <v>0</v>
      </c>
      <c r="E3229" s="201">
        <v>889516000</v>
      </c>
      <c r="F3229" s="201">
        <v>-889516000</v>
      </c>
    </row>
    <row r="3230" spans="1:6" x14ac:dyDescent="0.2">
      <c r="A3230" s="200" t="s">
        <v>11</v>
      </c>
      <c r="B3230" s="208">
        <v>46724000</v>
      </c>
      <c r="C3230" s="205" t="s">
        <v>5</v>
      </c>
      <c r="D3230" s="201">
        <v>0</v>
      </c>
      <c r="E3230" s="201">
        <v>4080</v>
      </c>
      <c r="F3230" s="201">
        <v>-4080</v>
      </c>
    </row>
    <row r="3231" spans="1:6" x14ac:dyDescent="0.2">
      <c r="A3231" s="200" t="s">
        <v>11</v>
      </c>
      <c r="B3231" s="204">
        <v>51110000</v>
      </c>
      <c r="C3231" s="205" t="s">
        <v>337</v>
      </c>
      <c r="D3231" s="201">
        <v>0</v>
      </c>
      <c r="E3231" s="201">
        <v>6369775.4000000004</v>
      </c>
      <c r="F3231" s="201">
        <v>-6369775.4000000004</v>
      </c>
    </row>
    <row r="3232" spans="1:6" x14ac:dyDescent="0.2">
      <c r="A3232" s="200" t="s">
        <v>11</v>
      </c>
      <c r="B3232" s="204">
        <v>51221000</v>
      </c>
      <c r="C3232" s="205" t="s">
        <v>345</v>
      </c>
      <c r="D3232" s="201">
        <v>7442302.8899999997</v>
      </c>
      <c r="E3232" s="201">
        <v>0</v>
      </c>
      <c r="F3232" s="201">
        <v>7442302.8899999997</v>
      </c>
    </row>
    <row r="3233" spans="1:6" x14ac:dyDescent="0.2">
      <c r="A3233" s="200" t="s">
        <v>11</v>
      </c>
      <c r="B3233" s="204">
        <v>51222000</v>
      </c>
      <c r="C3233" s="205" t="s">
        <v>3323</v>
      </c>
      <c r="D3233" s="201">
        <v>2621351.09</v>
      </c>
      <c r="E3233" s="201">
        <v>0</v>
      </c>
      <c r="F3233" s="201">
        <v>2621351.09</v>
      </c>
    </row>
    <row r="3234" spans="1:6" x14ac:dyDescent="0.2">
      <c r="A3234" s="200" t="s">
        <v>11</v>
      </c>
      <c r="B3234" s="204">
        <v>51223000</v>
      </c>
      <c r="C3234" s="205" t="s">
        <v>2480</v>
      </c>
      <c r="D3234" s="201">
        <v>68047853.799999997</v>
      </c>
      <c r="E3234" s="201">
        <v>0</v>
      </c>
      <c r="F3234" s="201">
        <v>68047853.799999997</v>
      </c>
    </row>
    <row r="3235" spans="1:6" x14ac:dyDescent="0.2">
      <c r="A3235" s="200" t="s">
        <v>11</v>
      </c>
      <c r="B3235" s="204">
        <v>51231000</v>
      </c>
      <c r="C3235" s="205" t="s">
        <v>347</v>
      </c>
      <c r="D3235" s="201">
        <v>0</v>
      </c>
      <c r="E3235" s="201">
        <v>48899.5</v>
      </c>
      <c r="F3235" s="201">
        <v>-48899.5</v>
      </c>
    </row>
    <row r="3236" spans="1:6" x14ac:dyDescent="0.2">
      <c r="A3236" s="200" t="s">
        <v>11</v>
      </c>
      <c r="B3236" s="204">
        <v>53100000</v>
      </c>
      <c r="C3236" s="205" t="s">
        <v>3044</v>
      </c>
      <c r="D3236" s="201">
        <v>1409337.22</v>
      </c>
      <c r="E3236" s="201">
        <v>0</v>
      </c>
      <c r="F3236" s="201">
        <v>1409337.22</v>
      </c>
    </row>
    <row r="3237" spans="1:6" x14ac:dyDescent="0.2">
      <c r="A3237" s="200" t="s">
        <v>11</v>
      </c>
      <c r="B3237" s="204">
        <v>60310000</v>
      </c>
      <c r="C3237" s="205" t="s">
        <v>373</v>
      </c>
      <c r="D3237" s="201">
        <v>0</v>
      </c>
      <c r="E3237" s="201">
        <v>23026397.211606</v>
      </c>
      <c r="F3237" s="201">
        <v>-23026397.211606</v>
      </c>
    </row>
    <row r="3238" spans="1:6" x14ac:dyDescent="0.2">
      <c r="A3238" s="200" t="s">
        <v>11</v>
      </c>
      <c r="B3238" s="204">
        <v>61600000</v>
      </c>
      <c r="C3238" s="205" t="s">
        <v>417</v>
      </c>
      <c r="D3238" s="201">
        <v>450897</v>
      </c>
      <c r="E3238" s="201">
        <v>0</v>
      </c>
      <c r="F3238" s="201">
        <v>450897</v>
      </c>
    </row>
    <row r="3239" spans="1:6" x14ac:dyDescent="0.2">
      <c r="A3239" s="200" t="s">
        <v>11</v>
      </c>
      <c r="B3239" s="204">
        <v>61802000</v>
      </c>
      <c r="C3239" s="205" t="s">
        <v>494</v>
      </c>
      <c r="D3239" s="201">
        <v>4000</v>
      </c>
      <c r="E3239" s="201">
        <v>0</v>
      </c>
      <c r="F3239" s="201">
        <v>4000</v>
      </c>
    </row>
    <row r="3240" spans="1:6" x14ac:dyDescent="0.2">
      <c r="A3240" s="200" t="s">
        <v>11</v>
      </c>
      <c r="B3240" s="204">
        <v>62501000</v>
      </c>
      <c r="C3240" s="205" t="s">
        <v>195</v>
      </c>
      <c r="D3240" s="201">
        <v>498000</v>
      </c>
      <c r="E3240" s="201">
        <v>0</v>
      </c>
      <c r="F3240" s="201">
        <v>498000</v>
      </c>
    </row>
    <row r="3241" spans="1:6" x14ac:dyDescent="0.2">
      <c r="A3241" s="200" t="s">
        <v>11</v>
      </c>
      <c r="B3241" s="204">
        <v>62701000</v>
      </c>
      <c r="C3241" s="205" t="s">
        <v>207</v>
      </c>
      <c r="D3241" s="201">
        <v>1351509.43</v>
      </c>
      <c r="E3241" s="201">
        <v>0</v>
      </c>
      <c r="F3241" s="201">
        <v>1351509.43</v>
      </c>
    </row>
    <row r="3242" spans="1:6" x14ac:dyDescent="0.2">
      <c r="A3242" s="200" t="s">
        <v>11</v>
      </c>
      <c r="B3242" s="204">
        <v>63504000</v>
      </c>
      <c r="C3242" s="205" t="s">
        <v>472</v>
      </c>
      <c r="D3242" s="201">
        <v>5000</v>
      </c>
      <c r="E3242" s="201">
        <v>0</v>
      </c>
      <c r="F3242" s="201">
        <v>5000</v>
      </c>
    </row>
    <row r="3243" spans="1:6" x14ac:dyDescent="0.2">
      <c r="A3243" s="200" t="s">
        <v>11</v>
      </c>
      <c r="B3243" s="204">
        <v>64101000</v>
      </c>
      <c r="C3243" s="205" t="s">
        <v>216</v>
      </c>
      <c r="D3243" s="201">
        <v>900950.37</v>
      </c>
      <c r="E3243" s="201">
        <v>0</v>
      </c>
      <c r="F3243" s="201">
        <v>900950.37</v>
      </c>
    </row>
    <row r="3244" spans="1:6" x14ac:dyDescent="0.2">
      <c r="A3244" s="200" t="s">
        <v>11</v>
      </c>
      <c r="B3244" s="204">
        <v>64501000</v>
      </c>
      <c r="C3244" s="205" t="s">
        <v>483</v>
      </c>
      <c r="D3244" s="201">
        <v>158098.62</v>
      </c>
      <c r="E3244" s="201">
        <v>0</v>
      </c>
      <c r="F3244" s="201">
        <v>158098.62</v>
      </c>
    </row>
    <row r="3245" spans="1:6" x14ac:dyDescent="0.2">
      <c r="A3245" s="200" t="s">
        <v>11</v>
      </c>
      <c r="B3245" s="208">
        <v>65800000</v>
      </c>
      <c r="C3245" s="214" t="s">
        <v>497</v>
      </c>
      <c r="D3245" s="201">
        <v>62.78</v>
      </c>
      <c r="E3245" s="201">
        <v>0</v>
      </c>
      <c r="F3245" s="201">
        <v>62.78</v>
      </c>
    </row>
    <row r="3246" spans="1:6" x14ac:dyDescent="0.2">
      <c r="A3246" s="200" t="s">
        <v>11</v>
      </c>
      <c r="B3246" s="204">
        <v>66100000</v>
      </c>
      <c r="C3246" s="205" t="s">
        <v>500</v>
      </c>
      <c r="D3246" s="201">
        <v>320171.78999999998</v>
      </c>
      <c r="E3246" s="201">
        <v>0</v>
      </c>
      <c r="F3246" s="201">
        <v>320171.78999999998</v>
      </c>
    </row>
    <row r="3247" spans="1:6" x14ac:dyDescent="0.2">
      <c r="A3247" s="200" t="s">
        <v>11</v>
      </c>
      <c r="B3247" s="204">
        <v>66104000</v>
      </c>
      <c r="C3247" s="205" t="s">
        <v>566</v>
      </c>
      <c r="D3247" s="201">
        <v>367018.49</v>
      </c>
      <c r="E3247" s="201">
        <v>0</v>
      </c>
      <c r="F3247" s="201">
        <v>367018.49</v>
      </c>
    </row>
    <row r="3248" spans="1:6" x14ac:dyDescent="0.2">
      <c r="A3248" s="200" t="s">
        <v>11</v>
      </c>
      <c r="B3248" s="204">
        <v>66600000</v>
      </c>
      <c r="C3248" s="205" t="s">
        <v>232</v>
      </c>
      <c r="D3248" s="201">
        <v>5350.59</v>
      </c>
      <c r="E3248" s="201">
        <v>0</v>
      </c>
      <c r="F3248" s="201">
        <v>5350.59</v>
      </c>
    </row>
    <row r="3249" spans="1:6" x14ac:dyDescent="0.2">
      <c r="A3249" s="200" t="s">
        <v>11</v>
      </c>
      <c r="B3249" s="204">
        <v>68112000</v>
      </c>
      <c r="C3249" s="205" t="s">
        <v>511</v>
      </c>
      <c r="D3249" s="201">
        <v>64216168.733000003</v>
      </c>
      <c r="E3249" s="201">
        <v>0</v>
      </c>
      <c r="F3249" s="201">
        <v>64216168.733000003</v>
      </c>
    </row>
    <row r="3250" spans="1:6" x14ac:dyDescent="0.2">
      <c r="A3250" s="200" t="s">
        <v>11</v>
      </c>
      <c r="B3250" s="204">
        <v>69800000</v>
      </c>
      <c r="C3250" s="205" t="s">
        <v>513</v>
      </c>
      <c r="D3250" s="201">
        <v>442915.06449999998</v>
      </c>
      <c r="E3250" s="201">
        <v>0</v>
      </c>
      <c r="F3250" s="201">
        <v>442915.06449999998</v>
      </c>
    </row>
    <row r="3251" spans="1:6" x14ac:dyDescent="0.2">
      <c r="A3251" s="200" t="s">
        <v>11</v>
      </c>
      <c r="B3251" s="208">
        <v>70110000</v>
      </c>
      <c r="C3251" s="205" t="s">
        <v>1619</v>
      </c>
      <c r="D3251" s="201">
        <v>0</v>
      </c>
      <c r="E3251" s="201">
        <v>21791182.899999999</v>
      </c>
      <c r="F3251" s="201">
        <v>-21791182.899999999</v>
      </c>
    </row>
    <row r="3252" spans="1:6" x14ac:dyDescent="0.2">
      <c r="A3252" s="200" t="s">
        <v>11</v>
      </c>
      <c r="B3252" s="204">
        <v>70700000</v>
      </c>
      <c r="C3252" s="205" t="s">
        <v>2060</v>
      </c>
      <c r="D3252" s="201">
        <v>0</v>
      </c>
      <c r="E3252" s="201">
        <v>2791830</v>
      </c>
      <c r="F3252" s="201">
        <v>-2791830</v>
      </c>
    </row>
    <row r="3253" spans="1:6" x14ac:dyDescent="0.2">
      <c r="A3253" s="200" t="s">
        <v>11</v>
      </c>
      <c r="B3253" s="208">
        <v>71400000</v>
      </c>
      <c r="C3253" s="205" t="s">
        <v>782</v>
      </c>
      <c r="D3253" s="201">
        <v>187023570.779495</v>
      </c>
      <c r="E3253" s="201">
        <v>0</v>
      </c>
      <c r="F3253" s="201">
        <v>187023570.779495</v>
      </c>
    </row>
    <row r="3254" spans="1:6" x14ac:dyDescent="0.2">
      <c r="A3254" s="200" t="s">
        <v>11</v>
      </c>
      <c r="B3254" s="204">
        <v>76600000</v>
      </c>
      <c r="C3254" s="205" t="s">
        <v>239</v>
      </c>
      <c r="D3254" s="201">
        <v>0</v>
      </c>
      <c r="E3254" s="201">
        <v>39040000</v>
      </c>
      <c r="F3254" s="201">
        <v>-39040000</v>
      </c>
    </row>
    <row r="3255" spans="1:6" x14ac:dyDescent="0.2">
      <c r="A3255" s="200" t="s">
        <v>15</v>
      </c>
      <c r="B3255" s="204">
        <v>10100000</v>
      </c>
      <c r="C3255" s="205" t="s">
        <v>43</v>
      </c>
      <c r="D3255" s="201">
        <v>0</v>
      </c>
      <c r="E3255" s="201">
        <v>2000000</v>
      </c>
      <c r="F3255" s="201">
        <v>-2000000</v>
      </c>
    </row>
    <row r="3256" spans="1:6" x14ac:dyDescent="0.2">
      <c r="A3256" s="200" t="s">
        <v>15</v>
      </c>
      <c r="B3256" s="204">
        <v>10610000</v>
      </c>
      <c r="C3256" s="205" t="s">
        <v>240</v>
      </c>
      <c r="D3256" s="201">
        <v>0</v>
      </c>
      <c r="E3256" s="201">
        <v>200000</v>
      </c>
      <c r="F3256" s="201">
        <v>-200000</v>
      </c>
    </row>
    <row r="3257" spans="1:6" x14ac:dyDescent="0.2">
      <c r="A3257" s="200" t="s">
        <v>15</v>
      </c>
      <c r="B3257" s="204">
        <v>11000000</v>
      </c>
      <c r="C3257" s="205" t="s">
        <v>241</v>
      </c>
      <c r="D3257" s="201">
        <v>0</v>
      </c>
      <c r="E3257" s="201">
        <v>2290493568.9400001</v>
      </c>
      <c r="F3257" s="201">
        <v>-2290493568.9400001</v>
      </c>
    </row>
    <row r="3258" spans="1:6" x14ac:dyDescent="0.2">
      <c r="A3258" s="200" t="s">
        <v>15</v>
      </c>
      <c r="B3258" s="204">
        <v>11900000</v>
      </c>
      <c r="C3258" s="215" t="s">
        <v>1465</v>
      </c>
      <c r="D3258" s="201">
        <v>289364417.25</v>
      </c>
      <c r="E3258" s="201">
        <v>0</v>
      </c>
      <c r="F3258" s="201">
        <v>289364417.25</v>
      </c>
    </row>
    <row r="3259" spans="1:6" x14ac:dyDescent="0.2">
      <c r="A3259" s="200" t="s">
        <v>15</v>
      </c>
      <c r="B3259" s="208">
        <v>16160000</v>
      </c>
      <c r="C3259" s="214" t="s">
        <v>3320</v>
      </c>
      <c r="D3259" s="201">
        <v>0</v>
      </c>
      <c r="E3259" s="201">
        <v>55939355</v>
      </c>
      <c r="F3259" s="201">
        <v>-55939355</v>
      </c>
    </row>
    <row r="3260" spans="1:6" x14ac:dyDescent="0.2">
      <c r="A3260" s="200" t="s">
        <v>15</v>
      </c>
      <c r="B3260" s="204">
        <v>21300000</v>
      </c>
      <c r="C3260" s="205" t="s">
        <v>252</v>
      </c>
      <c r="D3260" s="201">
        <v>19343062</v>
      </c>
      <c r="E3260" s="201">
        <v>0</v>
      </c>
      <c r="F3260" s="201">
        <v>19343062</v>
      </c>
    </row>
    <row r="3261" spans="1:6" x14ac:dyDescent="0.2">
      <c r="A3261" s="200" t="s">
        <v>15</v>
      </c>
      <c r="B3261" s="204">
        <v>21540000</v>
      </c>
      <c r="C3261" s="205" t="s">
        <v>255</v>
      </c>
      <c r="D3261" s="201">
        <v>4701109965.9799995</v>
      </c>
      <c r="E3261" s="201">
        <v>0</v>
      </c>
      <c r="F3261" s="201">
        <v>4701109965.9799995</v>
      </c>
    </row>
    <row r="3262" spans="1:6" x14ac:dyDescent="0.2">
      <c r="A3262" s="200" t="s">
        <v>15</v>
      </c>
      <c r="B3262" s="204">
        <v>21820000</v>
      </c>
      <c r="C3262" s="205" t="s">
        <v>52</v>
      </c>
      <c r="D3262" s="201">
        <v>98764934.870000005</v>
      </c>
      <c r="E3262" s="201">
        <v>0</v>
      </c>
      <c r="F3262" s="201">
        <v>98764934.870000005</v>
      </c>
    </row>
    <row r="3263" spans="1:6" x14ac:dyDescent="0.2">
      <c r="A3263" s="200" t="s">
        <v>15</v>
      </c>
      <c r="B3263" s="204">
        <v>21840000</v>
      </c>
      <c r="C3263" s="205" t="s">
        <v>54</v>
      </c>
      <c r="D3263" s="201">
        <v>36474037.409999996</v>
      </c>
      <c r="E3263" s="201">
        <v>0</v>
      </c>
      <c r="F3263" s="201">
        <v>36474037.409999996</v>
      </c>
    </row>
    <row r="3264" spans="1:6" x14ac:dyDescent="0.2">
      <c r="A3264" s="200" t="s">
        <v>15</v>
      </c>
      <c r="B3264" s="208">
        <v>23200000</v>
      </c>
      <c r="C3264" s="205" t="s">
        <v>262</v>
      </c>
      <c r="D3264" s="201">
        <v>181649644.37</v>
      </c>
      <c r="E3264" s="201">
        <v>0</v>
      </c>
      <c r="F3264" s="201">
        <v>181649644.37</v>
      </c>
    </row>
    <row r="3265" spans="1:6" x14ac:dyDescent="0.2">
      <c r="A3265" s="200" t="s">
        <v>15</v>
      </c>
      <c r="B3265" s="204">
        <v>27500000</v>
      </c>
      <c r="C3265" s="205" t="s">
        <v>56</v>
      </c>
      <c r="D3265" s="201">
        <v>3360000</v>
      </c>
      <c r="E3265" s="201">
        <v>0</v>
      </c>
      <c r="F3265" s="201">
        <v>3360000</v>
      </c>
    </row>
    <row r="3266" spans="1:6" x14ac:dyDescent="0.2">
      <c r="A3266" s="200" t="s">
        <v>15</v>
      </c>
      <c r="B3266" s="204">
        <v>28130000</v>
      </c>
      <c r="C3266" s="205" t="s">
        <v>268</v>
      </c>
      <c r="D3266" s="201">
        <v>0</v>
      </c>
      <c r="E3266" s="201">
        <v>2877280.4750000001</v>
      </c>
      <c r="F3266" s="201">
        <v>-2877280.4750000001</v>
      </c>
    </row>
    <row r="3267" spans="1:6" x14ac:dyDescent="0.2">
      <c r="A3267" s="200" t="s">
        <v>15</v>
      </c>
      <c r="B3267" s="204">
        <v>28154000</v>
      </c>
      <c r="C3267" s="205" t="s">
        <v>274</v>
      </c>
      <c r="D3267" s="201">
        <v>0</v>
      </c>
      <c r="E3267" s="201">
        <v>1242300874.812</v>
      </c>
      <c r="F3267" s="201">
        <v>-1242300874.812</v>
      </c>
    </row>
    <row r="3268" spans="1:6" x14ac:dyDescent="0.2">
      <c r="A3268" s="200" t="s">
        <v>15</v>
      </c>
      <c r="B3268" s="204">
        <v>28182000</v>
      </c>
      <c r="C3268" s="205" t="s">
        <v>59</v>
      </c>
      <c r="D3268" s="201">
        <v>0</v>
      </c>
      <c r="E3268" s="201">
        <v>8231920.4419999998</v>
      </c>
      <c r="F3268" s="201">
        <v>-8231920.4419999998</v>
      </c>
    </row>
    <row r="3269" spans="1:6" x14ac:dyDescent="0.2">
      <c r="A3269" s="200" t="s">
        <v>15</v>
      </c>
      <c r="B3269" s="204">
        <v>28184000</v>
      </c>
      <c r="C3269" s="205" t="s">
        <v>61</v>
      </c>
      <c r="D3269" s="201">
        <v>0</v>
      </c>
      <c r="E3269" s="201">
        <v>11040364.878</v>
      </c>
      <c r="F3269" s="201">
        <v>-11040364.878</v>
      </c>
    </row>
    <row r="3270" spans="1:6" x14ac:dyDescent="0.2">
      <c r="A3270" s="200" t="s">
        <v>15</v>
      </c>
      <c r="B3270" s="204">
        <v>31100000</v>
      </c>
      <c r="C3270" s="215" t="s">
        <v>1471</v>
      </c>
      <c r="D3270" s="201">
        <v>1016109884.233</v>
      </c>
      <c r="E3270" s="201">
        <v>0</v>
      </c>
      <c r="F3270" s="201">
        <v>1016109884.233</v>
      </c>
    </row>
    <row r="3271" spans="1:6" x14ac:dyDescent="0.2">
      <c r="A3271" s="200" t="s">
        <v>15</v>
      </c>
      <c r="B3271" s="208">
        <v>35500000</v>
      </c>
      <c r="C3271" s="205" t="s">
        <v>613</v>
      </c>
      <c r="D3271" s="201">
        <v>200509587.54699999</v>
      </c>
      <c r="E3271" s="201">
        <v>0</v>
      </c>
      <c r="F3271" s="201">
        <v>200509587.54699999</v>
      </c>
    </row>
    <row r="3272" spans="1:6" x14ac:dyDescent="0.2">
      <c r="A3272" s="200" t="s">
        <v>15</v>
      </c>
      <c r="B3272" s="204">
        <v>40110000</v>
      </c>
      <c r="C3272" s="205" t="s">
        <v>63</v>
      </c>
      <c r="D3272" s="201">
        <v>0</v>
      </c>
      <c r="E3272" s="201">
        <v>148389953.75999999</v>
      </c>
      <c r="F3272" s="201">
        <v>-148389953.75999999</v>
      </c>
    </row>
    <row r="3273" spans="1:6" x14ac:dyDescent="0.2">
      <c r="A3273" s="200" t="s">
        <v>15</v>
      </c>
      <c r="B3273" s="204">
        <v>40120000</v>
      </c>
      <c r="C3273" s="205" t="s">
        <v>65</v>
      </c>
      <c r="D3273" s="201">
        <v>0</v>
      </c>
      <c r="E3273" s="201">
        <v>1041166365.178</v>
      </c>
      <c r="F3273" s="201">
        <v>-1041166365.178</v>
      </c>
    </row>
    <row r="3274" spans="1:6" x14ac:dyDescent="0.2">
      <c r="A3274" s="200" t="s">
        <v>15</v>
      </c>
      <c r="B3274" s="208">
        <v>40400000</v>
      </c>
      <c r="C3274" s="205" t="s">
        <v>283</v>
      </c>
      <c r="D3274" s="201">
        <v>0</v>
      </c>
      <c r="E3274" s="201">
        <v>940794.06</v>
      </c>
      <c r="F3274" s="201">
        <v>-940794.06</v>
      </c>
    </row>
    <row r="3275" spans="1:6" x14ac:dyDescent="0.2">
      <c r="A3275" s="200" t="s">
        <v>15</v>
      </c>
      <c r="B3275" s="208">
        <v>40810000</v>
      </c>
      <c r="C3275" s="205" t="s">
        <v>68</v>
      </c>
      <c r="D3275" s="201">
        <v>0</v>
      </c>
      <c r="E3275" s="201">
        <v>393651666.56900001</v>
      </c>
      <c r="F3275" s="201">
        <v>-393651666.56900001</v>
      </c>
    </row>
    <row r="3276" spans="1:6" x14ac:dyDescent="0.2">
      <c r="A3276" s="200" t="s">
        <v>15</v>
      </c>
      <c r="B3276" s="204">
        <v>40910000</v>
      </c>
      <c r="C3276" s="205" t="s">
        <v>3242</v>
      </c>
      <c r="D3276" s="201">
        <v>85141825.525999993</v>
      </c>
      <c r="E3276" s="201">
        <v>0</v>
      </c>
      <c r="F3276" s="201">
        <v>85141825.525999993</v>
      </c>
    </row>
    <row r="3277" spans="1:6" x14ac:dyDescent="0.2">
      <c r="A3277" s="200" t="s">
        <v>15</v>
      </c>
      <c r="B3277" s="204">
        <v>41100000</v>
      </c>
      <c r="C3277" s="205" t="s">
        <v>70</v>
      </c>
      <c r="D3277" s="201">
        <v>2133747573.8</v>
      </c>
      <c r="E3277" s="201">
        <v>0</v>
      </c>
      <c r="F3277" s="201">
        <v>2133747573.8</v>
      </c>
    </row>
    <row r="3278" spans="1:6" x14ac:dyDescent="0.2">
      <c r="A3278" s="200" t="s">
        <v>15</v>
      </c>
      <c r="B3278" s="208">
        <v>41910000</v>
      </c>
      <c r="C3278" s="205" t="s">
        <v>293</v>
      </c>
      <c r="D3278" s="201">
        <v>0</v>
      </c>
      <c r="E3278" s="201">
        <v>1942005763.6900001</v>
      </c>
      <c r="F3278" s="201">
        <v>-1942005763.6900001</v>
      </c>
    </row>
    <row r="3279" spans="1:6" x14ac:dyDescent="0.2">
      <c r="A3279" s="200" t="s">
        <v>15</v>
      </c>
      <c r="B3279" s="204">
        <v>42110000</v>
      </c>
      <c r="C3279" s="205" t="s">
        <v>72</v>
      </c>
      <c r="D3279" s="201">
        <v>0</v>
      </c>
      <c r="E3279" s="201">
        <v>12415837.4</v>
      </c>
      <c r="F3279" s="201">
        <v>-12415837.4</v>
      </c>
    </row>
    <row r="3280" spans="1:6" x14ac:dyDescent="0.2">
      <c r="A3280" s="200" t="s">
        <v>15</v>
      </c>
      <c r="B3280" s="208">
        <v>42510000</v>
      </c>
      <c r="C3280" s="205" t="s">
        <v>73</v>
      </c>
      <c r="D3280" s="201">
        <v>35000</v>
      </c>
      <c r="E3280" s="201">
        <v>0</v>
      </c>
      <c r="F3280" s="201">
        <v>35000</v>
      </c>
    </row>
    <row r="3281" spans="1:6" x14ac:dyDescent="0.2">
      <c r="A3281" s="200" t="s">
        <v>15</v>
      </c>
      <c r="B3281" s="204">
        <v>42520000</v>
      </c>
      <c r="C3281" s="205" t="s">
        <v>298</v>
      </c>
      <c r="D3281" s="201">
        <v>65333.33</v>
      </c>
      <c r="E3281" s="201">
        <v>0</v>
      </c>
      <c r="F3281" s="201">
        <v>65333.33</v>
      </c>
    </row>
    <row r="3282" spans="1:6" x14ac:dyDescent="0.2">
      <c r="A3282" s="200" t="s">
        <v>15</v>
      </c>
      <c r="B3282" s="204">
        <v>42800000</v>
      </c>
      <c r="C3282" s="205" t="s">
        <v>300</v>
      </c>
      <c r="D3282" s="201">
        <v>0</v>
      </c>
      <c r="E3282" s="201">
        <v>33402462.829999998</v>
      </c>
      <c r="F3282" s="201">
        <v>-33402462.829999998</v>
      </c>
    </row>
    <row r="3283" spans="1:6" x14ac:dyDescent="0.2">
      <c r="A3283" s="200" t="s">
        <v>15</v>
      </c>
      <c r="B3283" s="204">
        <v>43100000</v>
      </c>
      <c r="C3283" s="205" t="s">
        <v>77</v>
      </c>
      <c r="D3283" s="201">
        <v>0</v>
      </c>
      <c r="E3283" s="201">
        <v>27889403.546999998</v>
      </c>
      <c r="F3283" s="201">
        <v>-27889403.546999998</v>
      </c>
    </row>
    <row r="3284" spans="1:6" x14ac:dyDescent="0.2">
      <c r="A3284" s="200" t="s">
        <v>15</v>
      </c>
      <c r="B3284" s="204">
        <v>43110000</v>
      </c>
      <c r="C3284" s="205" t="s">
        <v>301</v>
      </c>
      <c r="D3284" s="201">
        <v>0</v>
      </c>
      <c r="E3284" s="201">
        <v>161000</v>
      </c>
      <c r="F3284" s="201">
        <v>-161000</v>
      </c>
    </row>
    <row r="3285" spans="1:6" x14ac:dyDescent="0.2">
      <c r="A3285" s="200" t="s">
        <v>15</v>
      </c>
      <c r="B3285" s="204">
        <v>43200000</v>
      </c>
      <c r="C3285" s="205" t="s">
        <v>79</v>
      </c>
      <c r="D3285" s="201">
        <v>0</v>
      </c>
      <c r="E3285" s="201">
        <v>11089887.242000001</v>
      </c>
      <c r="F3285" s="201">
        <v>-11089887.242000001</v>
      </c>
    </row>
    <row r="3286" spans="1:6" x14ac:dyDescent="0.2">
      <c r="A3286" s="200" t="s">
        <v>15</v>
      </c>
      <c r="B3286" s="204">
        <v>43300000</v>
      </c>
      <c r="C3286" s="205" t="s">
        <v>80</v>
      </c>
      <c r="D3286" s="201">
        <v>0</v>
      </c>
      <c r="E3286" s="201">
        <v>1848314.544</v>
      </c>
      <c r="F3286" s="201">
        <v>-1848314.544</v>
      </c>
    </row>
    <row r="3287" spans="1:6" x14ac:dyDescent="0.2">
      <c r="A3287" s="200" t="s">
        <v>15</v>
      </c>
      <c r="B3287" s="204">
        <v>43860000</v>
      </c>
      <c r="C3287" s="205" t="s">
        <v>302</v>
      </c>
      <c r="D3287" s="201">
        <v>0</v>
      </c>
      <c r="E3287" s="201">
        <v>40000</v>
      </c>
      <c r="F3287" s="201">
        <v>-40000</v>
      </c>
    </row>
    <row r="3288" spans="1:6" x14ac:dyDescent="0.2">
      <c r="A3288" s="200" t="s">
        <v>15</v>
      </c>
      <c r="B3288" s="204">
        <v>44100000</v>
      </c>
      <c r="C3288" s="205" t="s">
        <v>82</v>
      </c>
      <c r="D3288" s="201">
        <v>0</v>
      </c>
      <c r="E3288" s="201">
        <v>6743680</v>
      </c>
      <c r="F3288" s="201">
        <v>-6743680</v>
      </c>
    </row>
    <row r="3289" spans="1:6" x14ac:dyDescent="0.2">
      <c r="A3289" s="200" t="s">
        <v>15</v>
      </c>
      <c r="B3289" s="204">
        <v>44300000</v>
      </c>
      <c r="C3289" s="205" t="s">
        <v>305</v>
      </c>
      <c r="D3289" s="201">
        <v>320000</v>
      </c>
      <c r="E3289" s="201">
        <v>0</v>
      </c>
      <c r="F3289" s="201">
        <v>320000</v>
      </c>
    </row>
    <row r="3290" spans="1:6" x14ac:dyDescent="0.2">
      <c r="A3290" s="200" t="s">
        <v>15</v>
      </c>
      <c r="B3290" s="208">
        <v>44410000</v>
      </c>
      <c r="C3290" s="205" t="s">
        <v>308</v>
      </c>
      <c r="D3290" s="201">
        <v>0</v>
      </c>
      <c r="E3290" s="201">
        <v>54495</v>
      </c>
      <c r="F3290" s="201">
        <v>-54495</v>
      </c>
    </row>
    <row r="3291" spans="1:6" x14ac:dyDescent="0.2">
      <c r="A3291" s="200" t="s">
        <v>15</v>
      </c>
      <c r="B3291" s="204">
        <v>44550000</v>
      </c>
      <c r="C3291" s="205" t="s">
        <v>88</v>
      </c>
      <c r="D3291" s="201">
        <v>491963078.26999998</v>
      </c>
      <c r="E3291" s="201">
        <v>0</v>
      </c>
      <c r="F3291" s="201">
        <v>491963078.26999998</v>
      </c>
    </row>
    <row r="3292" spans="1:6" x14ac:dyDescent="0.2">
      <c r="A3292" s="200" t="s">
        <v>15</v>
      </c>
      <c r="B3292" s="204">
        <v>44561000</v>
      </c>
      <c r="C3292" s="205" t="s">
        <v>2760</v>
      </c>
      <c r="D3292" s="201">
        <v>40723735.487000003</v>
      </c>
      <c r="E3292" s="201">
        <v>0</v>
      </c>
      <c r="F3292" s="201">
        <v>40723735.487000003</v>
      </c>
    </row>
    <row r="3293" spans="1:6" x14ac:dyDescent="0.2">
      <c r="A3293" s="200" t="s">
        <v>15</v>
      </c>
      <c r="B3293" s="204">
        <v>44571000</v>
      </c>
      <c r="C3293" s="205" t="s">
        <v>94</v>
      </c>
      <c r="D3293" s="201">
        <v>0</v>
      </c>
      <c r="E3293" s="201">
        <v>253425.02</v>
      </c>
      <c r="F3293" s="201">
        <v>-253425.02</v>
      </c>
    </row>
    <row r="3294" spans="1:6" x14ac:dyDescent="0.2">
      <c r="A3294" s="200" t="s">
        <v>15</v>
      </c>
      <c r="B3294" s="204">
        <v>44581000</v>
      </c>
      <c r="C3294" s="205" t="s">
        <v>3249</v>
      </c>
      <c r="D3294" s="201">
        <v>0</v>
      </c>
      <c r="E3294" s="201">
        <v>537208</v>
      </c>
      <c r="F3294" s="201">
        <v>-537208</v>
      </c>
    </row>
    <row r="3295" spans="1:6" x14ac:dyDescent="0.2">
      <c r="A3295" s="200" t="s">
        <v>15</v>
      </c>
      <c r="B3295" s="212">
        <v>45500001</v>
      </c>
      <c r="C3295" s="205" t="s">
        <v>95</v>
      </c>
      <c r="D3295" s="201">
        <v>0</v>
      </c>
      <c r="E3295" s="201">
        <v>932163402.77999997</v>
      </c>
      <c r="F3295" s="201">
        <v>-932163402.77999997</v>
      </c>
    </row>
    <row r="3296" spans="1:6" x14ac:dyDescent="0.2">
      <c r="A3296" s="200" t="s">
        <v>15</v>
      </c>
      <c r="B3296" s="212">
        <v>45500002</v>
      </c>
      <c r="C3296" s="205" t="s">
        <v>314</v>
      </c>
      <c r="D3296" s="201">
        <v>0</v>
      </c>
      <c r="E3296" s="201">
        <v>98478556.700000003</v>
      </c>
      <c r="F3296" s="201">
        <v>-98478556.700000003</v>
      </c>
    </row>
    <row r="3297" spans="1:6" x14ac:dyDescent="0.2">
      <c r="A3297" s="200" t="s">
        <v>15</v>
      </c>
      <c r="B3297" s="212">
        <v>45500003</v>
      </c>
      <c r="C3297" s="217" t="s">
        <v>1581</v>
      </c>
      <c r="D3297" s="201">
        <v>0</v>
      </c>
      <c r="E3297" s="201">
        <v>164054966.66999999</v>
      </c>
      <c r="F3297" s="201">
        <v>-164054966.66999999</v>
      </c>
    </row>
    <row r="3298" spans="1:6" x14ac:dyDescent="0.2">
      <c r="A3298" s="200" t="s">
        <v>15</v>
      </c>
      <c r="B3298" s="204">
        <v>46600000</v>
      </c>
      <c r="C3298" s="205" t="s">
        <v>316</v>
      </c>
      <c r="D3298" s="201">
        <v>6670381.8799999999</v>
      </c>
      <c r="E3298" s="201">
        <v>0</v>
      </c>
      <c r="F3298" s="201">
        <v>6670381.8799999999</v>
      </c>
    </row>
    <row r="3299" spans="1:6" x14ac:dyDescent="0.2">
      <c r="A3299" s="200" t="s">
        <v>15</v>
      </c>
      <c r="B3299" s="204">
        <v>48600000</v>
      </c>
      <c r="C3299" s="205" t="s">
        <v>158</v>
      </c>
      <c r="D3299" s="201">
        <v>1186875489.5999999</v>
      </c>
      <c r="E3299" s="201">
        <v>0</v>
      </c>
      <c r="F3299" s="201">
        <v>1186875489.5999999</v>
      </c>
    </row>
    <row r="3300" spans="1:6" x14ac:dyDescent="0.2">
      <c r="A3300" s="200" t="s">
        <v>15</v>
      </c>
      <c r="B3300" s="204">
        <v>51231000</v>
      </c>
      <c r="C3300" s="205" t="s">
        <v>347</v>
      </c>
      <c r="D3300" s="201">
        <v>702478647.97899997</v>
      </c>
      <c r="E3300" s="201">
        <v>0</v>
      </c>
      <c r="F3300" s="201">
        <v>702478647.97899997</v>
      </c>
    </row>
    <row r="3301" spans="1:6" x14ac:dyDescent="0.2">
      <c r="A3301" s="200" t="s">
        <v>15</v>
      </c>
      <c r="B3301" s="208">
        <v>51244000</v>
      </c>
      <c r="C3301" s="214" t="s">
        <v>2464</v>
      </c>
      <c r="D3301" s="201">
        <v>5372989.7800000003</v>
      </c>
      <c r="E3301" s="201">
        <v>0</v>
      </c>
      <c r="F3301" s="201">
        <v>5372989.7800000003</v>
      </c>
    </row>
    <row r="3302" spans="1:6" x14ac:dyDescent="0.2">
      <c r="A3302" s="200" t="s">
        <v>15</v>
      </c>
      <c r="B3302" s="208">
        <v>51245000</v>
      </c>
      <c r="C3302" s="214" t="s">
        <v>2465</v>
      </c>
      <c r="D3302" s="201">
        <v>1788172.923</v>
      </c>
      <c r="E3302" s="201">
        <v>0</v>
      </c>
      <c r="F3302" s="201">
        <v>1788172.923</v>
      </c>
    </row>
    <row r="3303" spans="1:6" x14ac:dyDescent="0.2">
      <c r="A3303" s="200" t="s">
        <v>15</v>
      </c>
      <c r="B3303" s="204">
        <v>51920000</v>
      </c>
      <c r="C3303" s="205" t="s">
        <v>408</v>
      </c>
      <c r="D3303" s="201">
        <v>0</v>
      </c>
      <c r="E3303" s="201">
        <v>1056511183.242</v>
      </c>
      <c r="F3303" s="201">
        <v>-1056511183.242</v>
      </c>
    </row>
    <row r="3304" spans="1:6" x14ac:dyDescent="0.2">
      <c r="A3304" s="200" t="s">
        <v>15</v>
      </c>
      <c r="B3304" s="204">
        <v>53100000</v>
      </c>
      <c r="C3304" s="205" t="s">
        <v>3044</v>
      </c>
      <c r="D3304" s="201">
        <v>5167580.0199999996</v>
      </c>
      <c r="E3304" s="201">
        <v>0</v>
      </c>
      <c r="F3304" s="201">
        <v>5167580.0199999996</v>
      </c>
    </row>
    <row r="3305" spans="1:6" x14ac:dyDescent="0.2">
      <c r="A3305" s="200" t="s">
        <v>15</v>
      </c>
      <c r="B3305" s="204">
        <v>60100000</v>
      </c>
      <c r="C3305" s="205" t="s">
        <v>353</v>
      </c>
      <c r="D3305" s="201">
        <v>4662310956.8319998</v>
      </c>
      <c r="E3305" s="201">
        <v>0</v>
      </c>
      <c r="F3305" s="201">
        <v>4662310956.8319998</v>
      </c>
    </row>
    <row r="3306" spans="1:6" x14ac:dyDescent="0.2">
      <c r="A3306" s="200" t="s">
        <v>15</v>
      </c>
      <c r="B3306" s="204">
        <v>60200000</v>
      </c>
      <c r="C3306" s="205" t="s">
        <v>363</v>
      </c>
      <c r="D3306" s="201">
        <v>119927724.44599999</v>
      </c>
      <c r="E3306" s="201">
        <v>0</v>
      </c>
      <c r="F3306" s="201">
        <v>119927724.44599999</v>
      </c>
    </row>
    <row r="3307" spans="1:6" x14ac:dyDescent="0.2">
      <c r="A3307" s="200" t="s">
        <v>15</v>
      </c>
      <c r="B3307" s="208">
        <v>60301000</v>
      </c>
      <c r="C3307" s="205" t="s">
        <v>3270</v>
      </c>
      <c r="D3307" s="201">
        <v>0</v>
      </c>
      <c r="E3307" s="201">
        <v>399260044.70300001</v>
      </c>
      <c r="F3307" s="201">
        <v>-399260044.70300001</v>
      </c>
    </row>
    <row r="3308" spans="1:6" x14ac:dyDescent="0.2">
      <c r="A3308" s="200" t="s">
        <v>15</v>
      </c>
      <c r="B3308" s="204">
        <v>60600000</v>
      </c>
      <c r="C3308" s="205" t="s">
        <v>376</v>
      </c>
      <c r="D3308" s="201">
        <v>324757839.56</v>
      </c>
      <c r="E3308" s="201">
        <v>0</v>
      </c>
      <c r="F3308" s="201">
        <v>324757839.56</v>
      </c>
    </row>
    <row r="3309" spans="1:6" x14ac:dyDescent="0.2">
      <c r="A3309" s="200" t="s">
        <v>15</v>
      </c>
      <c r="B3309" s="204">
        <v>60800000</v>
      </c>
      <c r="C3309" s="205" t="s">
        <v>390</v>
      </c>
      <c r="D3309" s="201">
        <v>718418</v>
      </c>
      <c r="E3309" s="201">
        <v>0</v>
      </c>
      <c r="F3309" s="201">
        <v>718418</v>
      </c>
    </row>
    <row r="3310" spans="1:6" x14ac:dyDescent="0.2">
      <c r="A3310" s="200" t="s">
        <v>15</v>
      </c>
      <c r="B3310" s="204">
        <v>61300000</v>
      </c>
      <c r="C3310" s="205" t="s">
        <v>737</v>
      </c>
      <c r="D3310" s="201">
        <v>189772016.86000001</v>
      </c>
      <c r="E3310" s="201">
        <v>0</v>
      </c>
      <c r="F3310" s="201">
        <v>189772016.86000001</v>
      </c>
    </row>
    <row r="3311" spans="1:6" x14ac:dyDescent="0.2">
      <c r="A3311" s="200" t="s">
        <v>15</v>
      </c>
      <c r="B3311" s="204">
        <v>61500000</v>
      </c>
      <c r="C3311" s="205" t="s">
        <v>409</v>
      </c>
      <c r="D3311" s="201">
        <v>69961845.599999994</v>
      </c>
      <c r="E3311" s="201">
        <v>0</v>
      </c>
      <c r="F3311" s="201">
        <v>69961845.599999994</v>
      </c>
    </row>
    <row r="3312" spans="1:6" x14ac:dyDescent="0.2">
      <c r="A3312" s="200" t="s">
        <v>15</v>
      </c>
      <c r="B3312" s="204">
        <v>61600000</v>
      </c>
      <c r="C3312" s="205" t="s">
        <v>417</v>
      </c>
      <c r="D3312" s="201">
        <v>40746399.439999998</v>
      </c>
      <c r="E3312" s="201">
        <v>0</v>
      </c>
      <c r="F3312" s="201">
        <v>40746399.439999998</v>
      </c>
    </row>
    <row r="3313" spans="1:6" x14ac:dyDescent="0.2">
      <c r="A3313" s="200" t="s">
        <v>15</v>
      </c>
      <c r="B3313" s="204">
        <v>61800000</v>
      </c>
      <c r="C3313" s="205" t="s">
        <v>184</v>
      </c>
      <c r="D3313" s="201">
        <v>152400</v>
      </c>
      <c r="E3313" s="201">
        <v>0</v>
      </c>
      <c r="F3313" s="201">
        <v>152400</v>
      </c>
    </row>
    <row r="3314" spans="1:6" x14ac:dyDescent="0.2">
      <c r="A3314" s="200" t="s">
        <v>15</v>
      </c>
      <c r="B3314" s="204">
        <v>62100000</v>
      </c>
      <c r="C3314" s="205" t="s">
        <v>422</v>
      </c>
      <c r="D3314" s="201">
        <v>85878857.019999996</v>
      </c>
      <c r="E3314" s="201">
        <v>0</v>
      </c>
      <c r="F3314" s="201">
        <v>85878857.019999996</v>
      </c>
    </row>
    <row r="3315" spans="1:6" x14ac:dyDescent="0.2">
      <c r="A3315" s="200" t="s">
        <v>15</v>
      </c>
      <c r="B3315" s="204">
        <v>62200000</v>
      </c>
      <c r="C3315" s="205" t="s">
        <v>425</v>
      </c>
      <c r="D3315" s="201">
        <v>777641353.42900002</v>
      </c>
      <c r="E3315" s="201">
        <v>0</v>
      </c>
      <c r="F3315" s="201">
        <v>777641353.42900002</v>
      </c>
    </row>
    <row r="3316" spans="1:6" x14ac:dyDescent="0.2">
      <c r="A3316" s="200" t="s">
        <v>15</v>
      </c>
      <c r="B3316" s="204">
        <v>62401000</v>
      </c>
      <c r="C3316" s="205" t="s">
        <v>433</v>
      </c>
      <c r="D3316" s="201">
        <v>210063072.52000001</v>
      </c>
      <c r="E3316" s="201">
        <v>0</v>
      </c>
      <c r="F3316" s="201">
        <v>210063072.52000001</v>
      </c>
    </row>
    <row r="3317" spans="1:6" x14ac:dyDescent="0.2">
      <c r="A3317" s="200" t="s">
        <v>15</v>
      </c>
      <c r="B3317" s="204">
        <v>62501000</v>
      </c>
      <c r="C3317" s="205" t="s">
        <v>195</v>
      </c>
      <c r="D3317" s="201">
        <v>128365872.04000001</v>
      </c>
      <c r="E3317" s="201">
        <v>0</v>
      </c>
      <c r="F3317" s="201">
        <v>128365872.04000001</v>
      </c>
    </row>
    <row r="3318" spans="1:6" x14ac:dyDescent="0.2">
      <c r="A3318" s="200" t="s">
        <v>15</v>
      </c>
      <c r="B3318" s="204">
        <v>62601000</v>
      </c>
      <c r="C3318" s="205" t="s">
        <v>440</v>
      </c>
      <c r="D3318" s="201">
        <v>49407501.369999997</v>
      </c>
      <c r="E3318" s="201">
        <v>0</v>
      </c>
      <c r="F3318" s="201">
        <v>49407501.369999997</v>
      </c>
    </row>
    <row r="3319" spans="1:6" x14ac:dyDescent="0.2">
      <c r="A3319" s="200" t="s">
        <v>15</v>
      </c>
      <c r="B3319" s="204">
        <v>62701000</v>
      </c>
      <c r="C3319" s="205" t="s">
        <v>207</v>
      </c>
      <c r="D3319" s="201">
        <v>77075712.826000005</v>
      </c>
      <c r="E3319" s="201">
        <v>0</v>
      </c>
      <c r="F3319" s="201">
        <v>77075712.826000005</v>
      </c>
    </row>
    <row r="3320" spans="1:6" x14ac:dyDescent="0.2">
      <c r="A3320" s="200" t="s">
        <v>15</v>
      </c>
      <c r="B3320" s="204">
        <v>62800000</v>
      </c>
      <c r="C3320" s="205" t="s">
        <v>463</v>
      </c>
      <c r="D3320" s="201">
        <v>13064109.65</v>
      </c>
      <c r="E3320" s="201">
        <v>0</v>
      </c>
      <c r="F3320" s="201">
        <v>13064109.65</v>
      </c>
    </row>
    <row r="3321" spans="1:6" x14ac:dyDescent="0.2">
      <c r="A3321" s="200" t="s">
        <v>15</v>
      </c>
      <c r="B3321" s="208">
        <v>63501000</v>
      </c>
      <c r="C3321" s="205" t="s">
        <v>465</v>
      </c>
      <c r="D3321" s="201">
        <v>2872200</v>
      </c>
      <c r="E3321" s="201">
        <v>0</v>
      </c>
      <c r="F3321" s="201">
        <v>2872200</v>
      </c>
    </row>
    <row r="3322" spans="1:6" x14ac:dyDescent="0.2">
      <c r="A3322" s="200" t="s">
        <v>15</v>
      </c>
      <c r="B3322" s="204">
        <v>63504000</v>
      </c>
      <c r="C3322" s="205" t="s">
        <v>472</v>
      </c>
      <c r="D3322" s="201">
        <v>913700</v>
      </c>
      <c r="E3322" s="201">
        <v>0</v>
      </c>
      <c r="F3322" s="201">
        <v>913700</v>
      </c>
    </row>
    <row r="3323" spans="1:6" x14ac:dyDescent="0.2">
      <c r="A3323" s="200" t="s">
        <v>15</v>
      </c>
      <c r="B3323" s="204">
        <v>63506000</v>
      </c>
      <c r="C3323" s="205" t="s">
        <v>474</v>
      </c>
      <c r="D3323" s="201">
        <v>2719294.95</v>
      </c>
      <c r="E3323" s="201">
        <v>0</v>
      </c>
      <c r="F3323" s="201">
        <v>2719294.95</v>
      </c>
    </row>
    <row r="3324" spans="1:6" x14ac:dyDescent="0.2">
      <c r="A3324" s="200" t="s">
        <v>15</v>
      </c>
      <c r="B3324" s="204">
        <v>64101000</v>
      </c>
      <c r="C3324" s="205" t="s">
        <v>216</v>
      </c>
      <c r="D3324" s="201">
        <v>623874882.47599995</v>
      </c>
      <c r="E3324" s="201">
        <v>0</v>
      </c>
      <c r="F3324" s="201">
        <v>623874882.47599995</v>
      </c>
    </row>
    <row r="3325" spans="1:6" x14ac:dyDescent="0.2">
      <c r="A3325" s="200" t="s">
        <v>15</v>
      </c>
      <c r="B3325" s="204">
        <v>64501000</v>
      </c>
      <c r="C3325" s="205" t="s">
        <v>483</v>
      </c>
      <c r="D3325" s="201">
        <v>99706115.287</v>
      </c>
      <c r="E3325" s="201">
        <v>0</v>
      </c>
      <c r="F3325" s="201">
        <v>99706115.287</v>
      </c>
    </row>
    <row r="3326" spans="1:6" x14ac:dyDescent="0.2">
      <c r="A3326" s="200" t="s">
        <v>15</v>
      </c>
      <c r="B3326" s="208">
        <v>64801000</v>
      </c>
      <c r="C3326" s="205" t="s">
        <v>556</v>
      </c>
      <c r="D3326" s="201">
        <v>150125578.44999999</v>
      </c>
      <c r="E3326" s="201">
        <v>0</v>
      </c>
      <c r="F3326" s="201">
        <v>150125578.44999999</v>
      </c>
    </row>
    <row r="3327" spans="1:6" x14ac:dyDescent="0.2">
      <c r="A3327" s="200" t="s">
        <v>15</v>
      </c>
      <c r="B3327" s="204">
        <v>65700000</v>
      </c>
      <c r="C3327" s="205" t="s">
        <v>766</v>
      </c>
      <c r="D3327" s="201">
        <v>75900979.850999996</v>
      </c>
      <c r="E3327" s="201">
        <v>0</v>
      </c>
      <c r="F3327" s="201">
        <v>75900979.850999996</v>
      </c>
    </row>
    <row r="3328" spans="1:6" x14ac:dyDescent="0.2">
      <c r="A3328" s="200" t="s">
        <v>15</v>
      </c>
      <c r="B3328" s="208">
        <v>65800000</v>
      </c>
      <c r="C3328" s="214" t="s">
        <v>497</v>
      </c>
      <c r="D3328" s="201">
        <v>1166216.662</v>
      </c>
      <c r="E3328" s="201">
        <v>0</v>
      </c>
      <c r="F3328" s="201">
        <v>1166216.662</v>
      </c>
    </row>
    <row r="3329" spans="1:6" x14ac:dyDescent="0.2">
      <c r="A3329" s="200" t="s">
        <v>15</v>
      </c>
      <c r="B3329" s="204">
        <v>66100000</v>
      </c>
      <c r="C3329" s="205" t="s">
        <v>500</v>
      </c>
      <c r="D3329" s="201">
        <v>80968238.638999999</v>
      </c>
      <c r="E3329" s="201">
        <v>0</v>
      </c>
      <c r="F3329" s="201">
        <v>80968238.638999999</v>
      </c>
    </row>
    <row r="3330" spans="1:6" x14ac:dyDescent="0.2">
      <c r="A3330" s="200" t="s">
        <v>15</v>
      </c>
      <c r="B3330" s="204">
        <v>66600000</v>
      </c>
      <c r="C3330" s="205" t="s">
        <v>232</v>
      </c>
      <c r="D3330" s="201">
        <v>319692837.24800003</v>
      </c>
      <c r="E3330" s="201">
        <v>0</v>
      </c>
      <c r="F3330" s="201">
        <v>319692837.24800003</v>
      </c>
    </row>
    <row r="3331" spans="1:6" x14ac:dyDescent="0.2">
      <c r="A3331" s="200" t="s">
        <v>15</v>
      </c>
      <c r="B3331" s="204">
        <v>68112000</v>
      </c>
      <c r="C3331" s="205" t="s">
        <v>511</v>
      </c>
      <c r="D3331" s="201">
        <v>557026694.00199997</v>
      </c>
      <c r="E3331" s="201">
        <v>0</v>
      </c>
      <c r="F3331" s="201">
        <v>557026694.00199997</v>
      </c>
    </row>
    <row r="3332" spans="1:6" x14ac:dyDescent="0.2">
      <c r="A3332" s="200" t="s">
        <v>15</v>
      </c>
      <c r="B3332" s="208">
        <v>70110000</v>
      </c>
      <c r="C3332" s="205" t="s">
        <v>1619</v>
      </c>
      <c r="D3332" s="201">
        <v>0</v>
      </c>
      <c r="E3332" s="201">
        <v>8363582460.9849997</v>
      </c>
      <c r="F3332" s="201">
        <v>-8363582460.9849997</v>
      </c>
    </row>
    <row r="3333" spans="1:6" x14ac:dyDescent="0.2">
      <c r="A3333" s="200" t="s">
        <v>15</v>
      </c>
      <c r="B3333" s="204">
        <v>70800000</v>
      </c>
      <c r="C3333" s="205" t="s">
        <v>522</v>
      </c>
      <c r="D3333" s="201">
        <v>0</v>
      </c>
      <c r="E3333" s="201">
        <v>129920.76</v>
      </c>
      <c r="F3333" s="201">
        <v>-129920.76</v>
      </c>
    </row>
    <row r="3334" spans="1:6" x14ac:dyDescent="0.2">
      <c r="A3334" s="200" t="s">
        <v>15</v>
      </c>
      <c r="B3334" s="208">
        <v>71400000</v>
      </c>
      <c r="C3334" s="205" t="s">
        <v>782</v>
      </c>
      <c r="D3334" s="201">
        <v>697421133.54499996</v>
      </c>
      <c r="E3334" s="201">
        <v>0</v>
      </c>
      <c r="F3334" s="201">
        <v>697421133.54499996</v>
      </c>
    </row>
    <row r="3335" spans="1:6" x14ac:dyDescent="0.2">
      <c r="A3335" s="200" t="s">
        <v>15</v>
      </c>
      <c r="B3335" s="204">
        <v>75800000</v>
      </c>
      <c r="C3335" s="205" t="s">
        <v>237</v>
      </c>
      <c r="D3335" s="201">
        <v>0</v>
      </c>
      <c r="E3335" s="201">
        <v>2209573850.0970001</v>
      </c>
      <c r="F3335" s="201">
        <v>-2209573850.0970001</v>
      </c>
    </row>
    <row r="3336" spans="1:6" x14ac:dyDescent="0.2">
      <c r="A3336" s="200" t="s">
        <v>15</v>
      </c>
      <c r="B3336" s="204">
        <v>76500000</v>
      </c>
      <c r="C3336" s="205" t="s">
        <v>527</v>
      </c>
      <c r="D3336" s="201">
        <v>0</v>
      </c>
      <c r="E3336" s="201">
        <v>45240.220999999998</v>
      </c>
      <c r="F3336" s="201">
        <v>-45240.220999999998</v>
      </c>
    </row>
    <row r="3337" spans="1:6" x14ac:dyDescent="0.2">
      <c r="A3337" s="200" t="s">
        <v>15</v>
      </c>
      <c r="B3337" s="204">
        <v>76600000</v>
      </c>
      <c r="C3337" s="205" t="s">
        <v>239</v>
      </c>
      <c r="D3337" s="201">
        <v>0</v>
      </c>
      <c r="E3337" s="201">
        <v>111794045.411</v>
      </c>
      <c r="F3337" s="201">
        <v>-111794045.411</v>
      </c>
    </row>
    <row r="3338" spans="1:6" x14ac:dyDescent="0.2">
      <c r="A3338" s="200" t="s">
        <v>23</v>
      </c>
      <c r="B3338" s="204">
        <v>10100000</v>
      </c>
      <c r="C3338" s="205" t="s">
        <v>43</v>
      </c>
      <c r="D3338" s="201">
        <v>0</v>
      </c>
      <c r="E3338" s="201">
        <v>2000000</v>
      </c>
      <c r="F3338" s="201">
        <v>-2000000</v>
      </c>
    </row>
    <row r="3339" spans="1:6" x14ac:dyDescent="0.2">
      <c r="A3339" s="200" t="s">
        <v>23</v>
      </c>
      <c r="B3339" s="204">
        <v>11900000</v>
      </c>
      <c r="C3339" s="215" t="s">
        <v>1465</v>
      </c>
      <c r="D3339" s="201">
        <v>2662741.54</v>
      </c>
      <c r="E3339" s="201">
        <v>0</v>
      </c>
      <c r="F3339" s="201">
        <v>2662741.54</v>
      </c>
    </row>
    <row r="3340" spans="1:6" x14ac:dyDescent="0.2">
      <c r="A3340" s="200" t="s">
        <v>23</v>
      </c>
      <c r="B3340" s="204">
        <v>44400000</v>
      </c>
      <c r="C3340" s="205" t="s">
        <v>307</v>
      </c>
      <c r="D3340" s="201">
        <v>0</v>
      </c>
      <c r="E3340" s="201">
        <v>150000</v>
      </c>
      <c r="F3340" s="201">
        <v>-150000</v>
      </c>
    </row>
    <row r="3341" spans="1:6" x14ac:dyDescent="0.2">
      <c r="A3341" s="200" t="s">
        <v>23</v>
      </c>
      <c r="B3341" s="208">
        <v>44410000</v>
      </c>
      <c r="C3341" s="205" t="s">
        <v>308</v>
      </c>
      <c r="D3341" s="201">
        <v>150000</v>
      </c>
      <c r="E3341" s="201">
        <v>0</v>
      </c>
      <c r="F3341" s="201">
        <v>150000</v>
      </c>
    </row>
    <row r="3342" spans="1:6" x14ac:dyDescent="0.2">
      <c r="A3342" s="200" t="s">
        <v>23</v>
      </c>
      <c r="B3342" s="204">
        <v>45510000</v>
      </c>
      <c r="C3342" s="205" t="s">
        <v>95</v>
      </c>
      <c r="D3342" s="201">
        <v>0</v>
      </c>
      <c r="E3342" s="201">
        <v>1522400</v>
      </c>
      <c r="F3342" s="201">
        <v>-1522400</v>
      </c>
    </row>
    <row r="3343" spans="1:6" x14ac:dyDescent="0.2">
      <c r="A3343" s="200" t="s">
        <v>23</v>
      </c>
      <c r="B3343" s="204">
        <v>51241000</v>
      </c>
      <c r="C3343" s="205" t="s">
        <v>159</v>
      </c>
      <c r="D3343" s="201">
        <v>65777.41</v>
      </c>
      <c r="E3343" s="201">
        <v>0</v>
      </c>
      <c r="F3343" s="201">
        <v>65777.41</v>
      </c>
    </row>
    <row r="3344" spans="1:6" x14ac:dyDescent="0.2">
      <c r="A3344" s="200" t="s">
        <v>23</v>
      </c>
      <c r="B3344" s="204">
        <v>53100000</v>
      </c>
      <c r="C3344" s="205" t="s">
        <v>3044</v>
      </c>
      <c r="D3344" s="201">
        <v>453000</v>
      </c>
      <c r="E3344" s="201">
        <v>0</v>
      </c>
      <c r="F3344" s="201">
        <v>453000</v>
      </c>
    </row>
    <row r="3345" spans="1:6" x14ac:dyDescent="0.2">
      <c r="A3345" s="200" t="s">
        <v>23</v>
      </c>
      <c r="B3345" s="204">
        <v>61802000</v>
      </c>
      <c r="C3345" s="205" t="s">
        <v>494</v>
      </c>
      <c r="D3345" s="201">
        <v>2000</v>
      </c>
      <c r="E3345" s="201">
        <v>0</v>
      </c>
      <c r="F3345" s="201">
        <v>2000</v>
      </c>
    </row>
    <row r="3346" spans="1:6" x14ac:dyDescent="0.2">
      <c r="A3346" s="200" t="s">
        <v>23</v>
      </c>
      <c r="B3346" s="204">
        <v>62703000</v>
      </c>
      <c r="C3346" s="205" t="s">
        <v>538</v>
      </c>
      <c r="D3346" s="201">
        <v>40000</v>
      </c>
      <c r="E3346" s="201">
        <v>0</v>
      </c>
      <c r="F3346" s="201">
        <v>40000</v>
      </c>
    </row>
    <row r="3347" spans="1:6" x14ac:dyDescent="0.2">
      <c r="A3347" s="200" t="s">
        <v>23</v>
      </c>
      <c r="B3347" s="208">
        <v>63501000</v>
      </c>
      <c r="C3347" s="205" t="s">
        <v>465</v>
      </c>
      <c r="D3347" s="201">
        <v>5000</v>
      </c>
      <c r="E3347" s="201">
        <v>0</v>
      </c>
      <c r="F3347" s="201">
        <v>5000</v>
      </c>
    </row>
    <row r="3348" spans="1:6" x14ac:dyDescent="0.2">
      <c r="A3348" s="200" t="s">
        <v>23</v>
      </c>
      <c r="B3348" s="204">
        <v>63506000</v>
      </c>
      <c r="C3348" s="205" t="s">
        <v>474</v>
      </c>
      <c r="D3348" s="201">
        <v>2000</v>
      </c>
      <c r="E3348" s="201">
        <v>0</v>
      </c>
      <c r="F3348" s="201">
        <v>2000</v>
      </c>
    </row>
    <row r="3349" spans="1:6" x14ac:dyDescent="0.2">
      <c r="A3349" s="200" t="s">
        <v>23</v>
      </c>
      <c r="B3349" s="204">
        <v>66102000</v>
      </c>
      <c r="C3349" s="205" t="s">
        <v>564</v>
      </c>
      <c r="D3349" s="201">
        <v>141881.04999999999</v>
      </c>
      <c r="E3349" s="201">
        <v>0</v>
      </c>
      <c r="F3349" s="201">
        <v>141881.04999999999</v>
      </c>
    </row>
    <row r="3350" spans="1:6" x14ac:dyDescent="0.2">
      <c r="A3350" s="200" t="s">
        <v>23</v>
      </c>
      <c r="B3350" s="204">
        <v>69800000</v>
      </c>
      <c r="C3350" s="205" t="s">
        <v>513</v>
      </c>
      <c r="D3350" s="201">
        <v>150000</v>
      </c>
      <c r="E3350" s="201">
        <v>0</v>
      </c>
      <c r="F3350" s="201">
        <v>150000</v>
      </c>
    </row>
    <row r="3351" spans="1:6" x14ac:dyDescent="0.2">
      <c r="A3351" s="200" t="s">
        <v>19</v>
      </c>
      <c r="B3351" s="204">
        <v>10100000</v>
      </c>
      <c r="C3351" s="205" t="s">
        <v>43</v>
      </c>
      <c r="D3351" s="201">
        <v>0</v>
      </c>
      <c r="E3351" s="201">
        <v>2000000</v>
      </c>
      <c r="F3351" s="201">
        <v>-2000000</v>
      </c>
    </row>
    <row r="3352" spans="1:6" x14ac:dyDescent="0.2">
      <c r="A3352" s="200" t="s">
        <v>19</v>
      </c>
      <c r="B3352" s="204">
        <v>11900000</v>
      </c>
      <c r="C3352" s="215" t="s">
        <v>1465</v>
      </c>
      <c r="D3352" s="201">
        <v>2376000</v>
      </c>
      <c r="E3352" s="201">
        <v>0</v>
      </c>
      <c r="F3352" s="201">
        <v>2376000</v>
      </c>
    </row>
    <row r="3353" spans="1:6" x14ac:dyDescent="0.2">
      <c r="A3353" s="200" t="s">
        <v>19</v>
      </c>
      <c r="B3353" s="208">
        <v>12800000</v>
      </c>
      <c r="C3353" s="205" t="s">
        <v>1648</v>
      </c>
      <c r="D3353" s="201">
        <v>0</v>
      </c>
      <c r="E3353" s="201">
        <v>129744164.8</v>
      </c>
      <c r="F3353" s="201">
        <v>-129744164.8</v>
      </c>
    </row>
    <row r="3354" spans="1:6" x14ac:dyDescent="0.2">
      <c r="A3354" s="200" t="s">
        <v>19</v>
      </c>
      <c r="B3354" s="213">
        <v>16500000</v>
      </c>
      <c r="C3354" s="214" t="s">
        <v>3212</v>
      </c>
      <c r="D3354" s="201">
        <v>0</v>
      </c>
      <c r="E3354" s="201">
        <v>31986294.539999999</v>
      </c>
      <c r="F3354" s="201">
        <v>-31986294.539999999</v>
      </c>
    </row>
    <row r="3355" spans="1:6" x14ac:dyDescent="0.2">
      <c r="A3355" s="200" t="s">
        <v>19</v>
      </c>
      <c r="B3355" s="208">
        <v>21100000</v>
      </c>
      <c r="C3355" s="205" t="s">
        <v>250</v>
      </c>
      <c r="D3355" s="201">
        <v>1400000000</v>
      </c>
      <c r="E3355" s="201">
        <v>0</v>
      </c>
      <c r="F3355" s="201">
        <v>1400000000</v>
      </c>
    </row>
    <row r="3356" spans="1:6" x14ac:dyDescent="0.2">
      <c r="A3356" s="200" t="s">
        <v>19</v>
      </c>
      <c r="B3356" s="208">
        <v>21850000</v>
      </c>
      <c r="C3356" s="214" t="s">
        <v>3321</v>
      </c>
      <c r="D3356" s="201">
        <v>2233220.83</v>
      </c>
      <c r="E3356" s="201">
        <v>0</v>
      </c>
      <c r="F3356" s="201">
        <v>2233220.83</v>
      </c>
    </row>
    <row r="3357" spans="1:6" x14ac:dyDescent="0.2">
      <c r="A3357" s="200" t="s">
        <v>19</v>
      </c>
      <c r="B3357" s="204">
        <v>21500000</v>
      </c>
      <c r="C3357" s="205" t="s">
        <v>253</v>
      </c>
      <c r="D3357" s="201">
        <v>46579009.329999998</v>
      </c>
      <c r="E3357" s="201">
        <v>0</v>
      </c>
      <c r="F3357" s="201">
        <v>46579009.329999998</v>
      </c>
    </row>
    <row r="3358" spans="1:6" x14ac:dyDescent="0.2">
      <c r="A3358" s="200" t="s">
        <v>19</v>
      </c>
      <c r="B3358" s="208">
        <v>21810000</v>
      </c>
      <c r="C3358" s="205" t="s">
        <v>1996</v>
      </c>
      <c r="D3358" s="201">
        <v>1225785</v>
      </c>
      <c r="E3358" s="201">
        <v>0</v>
      </c>
      <c r="F3358" s="201">
        <v>1225785</v>
      </c>
    </row>
    <row r="3359" spans="1:6" x14ac:dyDescent="0.2">
      <c r="A3359" s="200" t="s">
        <v>19</v>
      </c>
      <c r="B3359" s="208">
        <v>23200000</v>
      </c>
      <c r="C3359" s="205" t="s">
        <v>262</v>
      </c>
      <c r="D3359" s="201">
        <v>1209600270</v>
      </c>
      <c r="E3359" s="201">
        <v>0</v>
      </c>
      <c r="F3359" s="201">
        <v>1209600270</v>
      </c>
    </row>
    <row r="3360" spans="1:6" x14ac:dyDescent="0.2">
      <c r="A3360" s="200" t="s">
        <v>19</v>
      </c>
      <c r="B3360" s="204">
        <v>28150000</v>
      </c>
      <c r="C3360" s="205" t="s">
        <v>269</v>
      </c>
      <c r="D3360" s="201">
        <v>0</v>
      </c>
      <c r="E3360" s="201">
        <v>219140.00347031999</v>
      </c>
      <c r="F3360" s="201">
        <v>-219140.00347031999</v>
      </c>
    </row>
    <row r="3361" spans="1:6" x14ac:dyDescent="0.2">
      <c r="A3361" s="200" t="s">
        <v>19</v>
      </c>
      <c r="B3361" s="208">
        <v>28181000</v>
      </c>
      <c r="C3361" s="216" t="s">
        <v>3322</v>
      </c>
      <c r="D3361" s="201">
        <v>0</v>
      </c>
      <c r="E3361" s="201">
        <v>46568.635616438398</v>
      </c>
      <c r="F3361" s="201">
        <v>-46568.635616438398</v>
      </c>
    </row>
    <row r="3362" spans="1:6" x14ac:dyDescent="0.2">
      <c r="A3362" s="200" t="s">
        <v>19</v>
      </c>
      <c r="B3362" s="204">
        <v>28185000</v>
      </c>
      <c r="C3362" s="217" t="s">
        <v>2792</v>
      </c>
      <c r="D3362" s="201">
        <v>0</v>
      </c>
      <c r="E3362" s="201">
        <v>203183.194166667</v>
      </c>
      <c r="F3362" s="201">
        <v>-203183.194166667</v>
      </c>
    </row>
    <row r="3363" spans="1:6" x14ac:dyDescent="0.2">
      <c r="A3363" s="200" t="s">
        <v>19</v>
      </c>
      <c r="B3363" s="204">
        <v>40110000</v>
      </c>
      <c r="C3363" s="205" t="s">
        <v>63</v>
      </c>
      <c r="D3363" s="201">
        <v>0</v>
      </c>
      <c r="E3363" s="201">
        <v>1252900</v>
      </c>
      <c r="F3363" s="201">
        <v>-1252900</v>
      </c>
    </row>
    <row r="3364" spans="1:6" x14ac:dyDescent="0.2">
      <c r="A3364" s="200" t="s">
        <v>19</v>
      </c>
      <c r="B3364" s="208">
        <v>40810000</v>
      </c>
      <c r="C3364" s="205" t="s">
        <v>68</v>
      </c>
      <c r="D3364" s="201">
        <v>0</v>
      </c>
      <c r="E3364" s="201">
        <v>1106614412.97</v>
      </c>
      <c r="F3364" s="201">
        <v>-1106614412.97</v>
      </c>
    </row>
    <row r="3365" spans="1:6" x14ac:dyDescent="0.2">
      <c r="A3365" s="200" t="s">
        <v>19</v>
      </c>
      <c r="B3365" s="204">
        <v>41100000</v>
      </c>
      <c r="C3365" s="205" t="s">
        <v>70</v>
      </c>
      <c r="D3365" s="201">
        <v>42535949.240000002</v>
      </c>
      <c r="E3365" s="201">
        <v>0</v>
      </c>
      <c r="F3365" s="201">
        <v>42535949.240000002</v>
      </c>
    </row>
    <row r="3366" spans="1:6" x14ac:dyDescent="0.2">
      <c r="A3366" s="200" t="s">
        <v>19</v>
      </c>
      <c r="B3366" s="204">
        <v>44430000</v>
      </c>
      <c r="C3366" s="205" t="s">
        <v>321</v>
      </c>
      <c r="D3366" s="201">
        <v>0</v>
      </c>
      <c r="E3366" s="201">
        <v>50810081.719349302</v>
      </c>
      <c r="F3366" s="201">
        <v>-50810081.719349302</v>
      </c>
    </row>
    <row r="3367" spans="1:6" x14ac:dyDescent="0.2">
      <c r="A3367" s="200" t="s">
        <v>19</v>
      </c>
      <c r="B3367" s="204">
        <v>44540000</v>
      </c>
      <c r="C3367" s="205" t="s">
        <v>638</v>
      </c>
      <c r="D3367" s="201">
        <v>0</v>
      </c>
      <c r="E3367" s="201">
        <v>4254910.8099999996</v>
      </c>
      <c r="F3367" s="201">
        <v>-4254910.8099999996</v>
      </c>
    </row>
    <row r="3368" spans="1:6" x14ac:dyDescent="0.2">
      <c r="A3368" s="200" t="s">
        <v>19</v>
      </c>
      <c r="B3368" s="204">
        <v>44571000</v>
      </c>
      <c r="C3368" s="205" t="s">
        <v>94</v>
      </c>
      <c r="D3368" s="201">
        <v>0</v>
      </c>
      <c r="E3368" s="201">
        <v>10651736.699999999</v>
      </c>
      <c r="F3368" s="201">
        <v>-10651736.699999999</v>
      </c>
    </row>
    <row r="3369" spans="1:6" x14ac:dyDescent="0.2">
      <c r="A3369" s="200" t="s">
        <v>19</v>
      </c>
      <c r="B3369" s="204">
        <v>44583000</v>
      </c>
      <c r="C3369" s="205" t="s">
        <v>329</v>
      </c>
      <c r="D3369" s="201">
        <v>1635235.49</v>
      </c>
      <c r="E3369" s="201">
        <v>0</v>
      </c>
      <c r="F3369" s="201">
        <v>1635235.49</v>
      </c>
    </row>
    <row r="3370" spans="1:6" x14ac:dyDescent="0.2">
      <c r="A3370" s="200" t="s">
        <v>19</v>
      </c>
      <c r="B3370" s="208">
        <v>45500004</v>
      </c>
      <c r="C3370" s="205" t="s">
        <v>3251</v>
      </c>
      <c r="D3370" s="201">
        <v>0</v>
      </c>
      <c r="E3370" s="201">
        <v>1190640000</v>
      </c>
      <c r="F3370" s="201">
        <v>-1190640000</v>
      </c>
    </row>
    <row r="3371" spans="1:6" x14ac:dyDescent="0.2">
      <c r="A3371" s="200" t="s">
        <v>19</v>
      </c>
      <c r="B3371" s="204">
        <v>46600000</v>
      </c>
      <c r="C3371" s="205" t="s">
        <v>316</v>
      </c>
      <c r="D3371" s="201">
        <v>0</v>
      </c>
      <c r="E3371" s="201">
        <v>8862328.7400000002</v>
      </c>
      <c r="F3371" s="201">
        <v>-8862328.7400000002</v>
      </c>
    </row>
    <row r="3372" spans="1:6" x14ac:dyDescent="0.2">
      <c r="A3372" s="200" t="s">
        <v>19</v>
      </c>
      <c r="B3372" s="204">
        <v>46800000</v>
      </c>
      <c r="C3372" s="205" t="s">
        <v>5</v>
      </c>
      <c r="D3372" s="201">
        <v>0</v>
      </c>
      <c r="E3372" s="201">
        <v>33648693.270000003</v>
      </c>
      <c r="F3372" s="201">
        <v>-33648693.270000003</v>
      </c>
    </row>
    <row r="3373" spans="1:6" x14ac:dyDescent="0.2">
      <c r="A3373" s="200" t="s">
        <v>19</v>
      </c>
      <c r="B3373" s="204">
        <v>51211000</v>
      </c>
      <c r="C3373" s="205" t="s">
        <v>343</v>
      </c>
      <c r="D3373" s="201">
        <v>125112279.12</v>
      </c>
      <c r="E3373" s="201">
        <v>0</v>
      </c>
      <c r="F3373" s="201">
        <v>125112279.12</v>
      </c>
    </row>
    <row r="3374" spans="1:6" x14ac:dyDescent="0.2">
      <c r="A3374" s="200" t="s">
        <v>19</v>
      </c>
      <c r="B3374" s="204">
        <v>53100000</v>
      </c>
      <c r="C3374" s="205" t="s">
        <v>3044</v>
      </c>
      <c r="D3374" s="201">
        <v>4000</v>
      </c>
      <c r="E3374" s="201">
        <v>0</v>
      </c>
      <c r="F3374" s="201">
        <v>4000</v>
      </c>
    </row>
    <row r="3375" spans="1:6" x14ac:dyDescent="0.2">
      <c r="A3375" s="200" t="s">
        <v>19</v>
      </c>
      <c r="B3375" s="204">
        <v>60100000</v>
      </c>
      <c r="C3375" s="205" t="s">
        <v>353</v>
      </c>
      <c r="D3375" s="201">
        <v>19835027.600000001</v>
      </c>
      <c r="E3375" s="201">
        <v>0</v>
      </c>
      <c r="F3375" s="201">
        <v>19835027.600000001</v>
      </c>
    </row>
    <row r="3376" spans="1:6" x14ac:dyDescent="0.2">
      <c r="A3376" s="200" t="s">
        <v>19</v>
      </c>
      <c r="B3376" s="204">
        <v>60620000</v>
      </c>
      <c r="C3376" s="205" t="s">
        <v>378</v>
      </c>
      <c r="D3376" s="201">
        <v>55103.77</v>
      </c>
      <c r="E3376" s="201">
        <v>0</v>
      </c>
      <c r="F3376" s="201">
        <v>55103.77</v>
      </c>
    </row>
    <row r="3377" spans="1:6" x14ac:dyDescent="0.2">
      <c r="A3377" s="200" t="s">
        <v>19</v>
      </c>
      <c r="B3377" s="204">
        <v>60640000</v>
      </c>
      <c r="C3377" s="205" t="s">
        <v>382</v>
      </c>
      <c r="D3377" s="201">
        <v>1305197.01</v>
      </c>
      <c r="E3377" s="201">
        <v>0</v>
      </c>
      <c r="F3377" s="201">
        <v>1305197.01</v>
      </c>
    </row>
    <row r="3378" spans="1:6" x14ac:dyDescent="0.2">
      <c r="A3378" s="200" t="s">
        <v>19</v>
      </c>
      <c r="B3378" s="204">
        <v>60650000</v>
      </c>
      <c r="C3378" s="205" t="s">
        <v>167</v>
      </c>
      <c r="D3378" s="201">
        <v>7115516.5</v>
      </c>
      <c r="E3378" s="201">
        <v>0</v>
      </c>
      <c r="F3378" s="201">
        <v>7115516.5</v>
      </c>
    </row>
    <row r="3379" spans="1:6" x14ac:dyDescent="0.2">
      <c r="A3379" s="200" t="s">
        <v>19</v>
      </c>
      <c r="B3379" s="204">
        <v>60670000</v>
      </c>
      <c r="C3379" s="205" t="s">
        <v>385</v>
      </c>
      <c r="D3379" s="201">
        <v>1337334.02</v>
      </c>
      <c r="E3379" s="201">
        <v>0</v>
      </c>
      <c r="F3379" s="201">
        <v>1337334.02</v>
      </c>
    </row>
    <row r="3380" spans="1:6" x14ac:dyDescent="0.2">
      <c r="A3380" s="200" t="s">
        <v>19</v>
      </c>
      <c r="B3380" s="204">
        <v>60680000</v>
      </c>
      <c r="C3380" s="205" t="s">
        <v>375</v>
      </c>
      <c r="D3380" s="201">
        <v>3150533.77</v>
      </c>
      <c r="E3380" s="201">
        <v>0</v>
      </c>
      <c r="F3380" s="201">
        <v>3150533.77</v>
      </c>
    </row>
    <row r="3381" spans="1:6" x14ac:dyDescent="0.2">
      <c r="A3381" s="200" t="s">
        <v>19</v>
      </c>
      <c r="B3381" s="204">
        <v>60690000</v>
      </c>
      <c r="C3381" s="205" t="s">
        <v>387</v>
      </c>
      <c r="D3381" s="201">
        <v>1456442.67</v>
      </c>
      <c r="E3381" s="201">
        <v>0</v>
      </c>
      <c r="F3381" s="201">
        <v>1456442.67</v>
      </c>
    </row>
    <row r="3382" spans="1:6" x14ac:dyDescent="0.2">
      <c r="A3382" s="200" t="s">
        <v>19</v>
      </c>
      <c r="B3382" s="208">
        <v>61100000</v>
      </c>
      <c r="C3382" s="205" t="s">
        <v>173</v>
      </c>
      <c r="D3382" s="201">
        <v>14621271.369999999</v>
      </c>
      <c r="E3382" s="201">
        <v>0</v>
      </c>
      <c r="F3382" s="201">
        <v>14621271.369999999</v>
      </c>
    </row>
    <row r="3383" spans="1:6" x14ac:dyDescent="0.2">
      <c r="A3383" s="200" t="s">
        <v>19</v>
      </c>
      <c r="B3383" s="204">
        <v>61300000</v>
      </c>
      <c r="C3383" s="205" t="s">
        <v>737</v>
      </c>
      <c r="D3383" s="201">
        <v>3454788.74</v>
      </c>
      <c r="E3383" s="201">
        <v>0</v>
      </c>
      <c r="F3383" s="201">
        <v>3454788.74</v>
      </c>
    </row>
    <row r="3384" spans="1:6" x14ac:dyDescent="0.2">
      <c r="A3384" s="200" t="s">
        <v>19</v>
      </c>
      <c r="B3384" s="204">
        <v>61302000</v>
      </c>
      <c r="C3384" s="205" t="s">
        <v>175</v>
      </c>
      <c r="D3384" s="201">
        <v>5636534.8200000003</v>
      </c>
      <c r="E3384" s="201">
        <v>0</v>
      </c>
      <c r="F3384" s="201">
        <v>5636534.8200000003</v>
      </c>
    </row>
    <row r="3385" spans="1:6" x14ac:dyDescent="0.2">
      <c r="A3385" s="200" t="s">
        <v>19</v>
      </c>
      <c r="B3385" s="204">
        <v>61500000</v>
      </c>
      <c r="C3385" s="205" t="s">
        <v>409</v>
      </c>
      <c r="D3385" s="201">
        <v>70609775.230000004</v>
      </c>
      <c r="E3385" s="201">
        <v>0</v>
      </c>
      <c r="F3385" s="201">
        <v>70609775.230000004</v>
      </c>
    </row>
    <row r="3386" spans="1:6" x14ac:dyDescent="0.2">
      <c r="A3386" s="200" t="s">
        <v>19</v>
      </c>
      <c r="B3386" s="204">
        <v>61502000</v>
      </c>
      <c r="C3386" s="205" t="s">
        <v>180</v>
      </c>
      <c r="D3386" s="201">
        <v>30146.43</v>
      </c>
      <c r="E3386" s="201">
        <v>0</v>
      </c>
      <c r="F3386" s="201">
        <v>30146.43</v>
      </c>
    </row>
    <row r="3387" spans="1:6" x14ac:dyDescent="0.2">
      <c r="A3387" s="200" t="s">
        <v>19</v>
      </c>
      <c r="B3387" s="204">
        <v>61503000</v>
      </c>
      <c r="C3387" s="205" t="s">
        <v>481</v>
      </c>
      <c r="D3387" s="201">
        <v>2539642.66</v>
      </c>
      <c r="E3387" s="201">
        <v>0</v>
      </c>
      <c r="F3387" s="201">
        <v>2539642.66</v>
      </c>
    </row>
    <row r="3388" spans="1:6" x14ac:dyDescent="0.2">
      <c r="A3388" s="200" t="s">
        <v>19</v>
      </c>
      <c r="B3388" s="204">
        <v>61601000</v>
      </c>
      <c r="C3388" s="205" t="s">
        <v>417</v>
      </c>
      <c r="D3388" s="201">
        <v>66.260000000000005</v>
      </c>
      <c r="E3388" s="201">
        <v>0</v>
      </c>
      <c r="F3388" s="201">
        <v>66.260000000000005</v>
      </c>
    </row>
    <row r="3389" spans="1:6" x14ac:dyDescent="0.2">
      <c r="A3389" s="200" t="s">
        <v>19</v>
      </c>
      <c r="B3389" s="204">
        <v>61604000</v>
      </c>
      <c r="C3389" s="205" t="s">
        <v>183</v>
      </c>
      <c r="D3389" s="201">
        <v>42477.9</v>
      </c>
      <c r="E3389" s="201">
        <v>0</v>
      </c>
      <c r="F3389" s="201">
        <v>42477.9</v>
      </c>
    </row>
    <row r="3390" spans="1:6" x14ac:dyDescent="0.2">
      <c r="A3390" s="200" t="s">
        <v>19</v>
      </c>
      <c r="B3390" s="204">
        <v>61801000</v>
      </c>
      <c r="C3390" s="205" t="s">
        <v>492</v>
      </c>
      <c r="D3390" s="201">
        <v>44150.94</v>
      </c>
      <c r="E3390" s="201">
        <v>0</v>
      </c>
      <c r="F3390" s="201">
        <v>44150.94</v>
      </c>
    </row>
    <row r="3391" spans="1:6" x14ac:dyDescent="0.2">
      <c r="A3391" s="200" t="s">
        <v>19</v>
      </c>
      <c r="B3391" s="204">
        <v>61802000</v>
      </c>
      <c r="C3391" s="205" t="s">
        <v>494</v>
      </c>
      <c r="D3391" s="201">
        <v>21357.040000000001</v>
      </c>
      <c r="E3391" s="201">
        <v>0</v>
      </c>
      <c r="F3391" s="201">
        <v>21357.040000000001</v>
      </c>
    </row>
    <row r="3392" spans="1:6" x14ac:dyDescent="0.2">
      <c r="A3392" s="200" t="s">
        <v>19</v>
      </c>
      <c r="B3392" s="204">
        <v>62100000</v>
      </c>
      <c r="C3392" s="205" t="s">
        <v>422</v>
      </c>
      <c r="D3392" s="201">
        <v>1507312.54</v>
      </c>
      <c r="E3392" s="201">
        <v>0</v>
      </c>
      <c r="F3392" s="201">
        <v>1507312.54</v>
      </c>
    </row>
    <row r="3393" spans="1:6" x14ac:dyDescent="0.2">
      <c r="A3393" s="200" t="s">
        <v>19</v>
      </c>
      <c r="B3393" s="204">
        <v>62102000</v>
      </c>
      <c r="C3393" s="205" t="s">
        <v>498</v>
      </c>
      <c r="D3393" s="201">
        <v>14337092.800000001</v>
      </c>
      <c r="E3393" s="201">
        <v>0</v>
      </c>
      <c r="F3393" s="201">
        <v>14337092.800000001</v>
      </c>
    </row>
    <row r="3394" spans="1:6" x14ac:dyDescent="0.2">
      <c r="A3394" s="200" t="s">
        <v>19</v>
      </c>
      <c r="B3394" s="204">
        <v>62602000</v>
      </c>
      <c r="C3394" s="205" t="s">
        <v>533</v>
      </c>
      <c r="D3394" s="201">
        <v>119773.17</v>
      </c>
      <c r="E3394" s="201">
        <v>0</v>
      </c>
      <c r="F3394" s="201">
        <v>119773.17</v>
      </c>
    </row>
    <row r="3395" spans="1:6" x14ac:dyDescent="0.2">
      <c r="A3395" s="200" t="s">
        <v>19</v>
      </c>
      <c r="B3395" s="204">
        <v>62603000</v>
      </c>
      <c r="C3395" s="205" t="s">
        <v>534</v>
      </c>
      <c r="D3395" s="201">
        <v>180641.85</v>
      </c>
      <c r="E3395" s="201">
        <v>0</v>
      </c>
      <c r="F3395" s="201">
        <v>180641.85</v>
      </c>
    </row>
    <row r="3396" spans="1:6" x14ac:dyDescent="0.2">
      <c r="A3396" s="200" t="s">
        <v>19</v>
      </c>
      <c r="B3396" s="204">
        <v>62604000</v>
      </c>
      <c r="C3396" s="205" t="s">
        <v>535</v>
      </c>
      <c r="D3396" s="201">
        <v>195.94</v>
      </c>
      <c r="E3396" s="201">
        <v>0</v>
      </c>
      <c r="F3396" s="201">
        <v>195.94</v>
      </c>
    </row>
    <row r="3397" spans="1:6" x14ac:dyDescent="0.2">
      <c r="A3397" s="200" t="s">
        <v>19</v>
      </c>
      <c r="B3397" s="204">
        <v>62605000</v>
      </c>
      <c r="C3397" s="205" t="s">
        <v>748</v>
      </c>
      <c r="D3397" s="201">
        <v>218664.73</v>
      </c>
      <c r="E3397" s="201">
        <v>0</v>
      </c>
      <c r="F3397" s="201">
        <v>218664.73</v>
      </c>
    </row>
    <row r="3398" spans="1:6" x14ac:dyDescent="0.2">
      <c r="A3398" s="200" t="s">
        <v>19</v>
      </c>
      <c r="B3398" s="204">
        <v>62701000</v>
      </c>
      <c r="C3398" s="205" t="s">
        <v>207</v>
      </c>
      <c r="D3398" s="201">
        <v>445937.16</v>
      </c>
      <c r="E3398" s="201">
        <v>0</v>
      </c>
      <c r="F3398" s="201">
        <v>445937.16</v>
      </c>
    </row>
    <row r="3399" spans="1:6" x14ac:dyDescent="0.2">
      <c r="A3399" s="200" t="s">
        <v>19</v>
      </c>
      <c r="B3399" s="204">
        <v>62703000</v>
      </c>
      <c r="C3399" s="205" t="s">
        <v>538</v>
      </c>
      <c r="D3399" s="201">
        <v>113850.87</v>
      </c>
      <c r="E3399" s="201">
        <v>0</v>
      </c>
      <c r="F3399" s="201">
        <v>113850.87</v>
      </c>
    </row>
    <row r="3400" spans="1:6" x14ac:dyDescent="0.2">
      <c r="A3400" s="200" t="s">
        <v>19</v>
      </c>
      <c r="B3400" s="204">
        <v>62706000</v>
      </c>
      <c r="C3400" s="205" t="s">
        <v>209</v>
      </c>
      <c r="D3400" s="201">
        <v>76987.95</v>
      </c>
      <c r="E3400" s="201">
        <v>0</v>
      </c>
      <c r="F3400" s="201">
        <v>76987.95</v>
      </c>
    </row>
    <row r="3401" spans="1:6" x14ac:dyDescent="0.2">
      <c r="A3401" s="200" t="s">
        <v>19</v>
      </c>
      <c r="B3401" s="204">
        <v>63503000</v>
      </c>
      <c r="C3401" s="205" t="s">
        <v>213</v>
      </c>
      <c r="D3401" s="201">
        <v>4245.28</v>
      </c>
      <c r="E3401" s="201">
        <v>0</v>
      </c>
      <c r="F3401" s="201">
        <v>4245.28</v>
      </c>
    </row>
    <row r="3402" spans="1:6" x14ac:dyDescent="0.2">
      <c r="A3402" s="200" t="s">
        <v>19</v>
      </c>
      <c r="B3402" s="204">
        <v>63504000</v>
      </c>
      <c r="C3402" s="205" t="s">
        <v>472</v>
      </c>
      <c r="D3402" s="201">
        <v>92068.5</v>
      </c>
      <c r="E3402" s="201">
        <v>0</v>
      </c>
      <c r="F3402" s="201">
        <v>92068.5</v>
      </c>
    </row>
    <row r="3403" spans="1:6" x14ac:dyDescent="0.2">
      <c r="A3403" s="200" t="s">
        <v>19</v>
      </c>
      <c r="B3403" s="204">
        <v>63506000</v>
      </c>
      <c r="C3403" s="205" t="s">
        <v>474</v>
      </c>
      <c r="D3403" s="201">
        <v>2808.42</v>
      </c>
      <c r="E3403" s="201">
        <v>0</v>
      </c>
      <c r="F3403" s="201">
        <v>2808.42</v>
      </c>
    </row>
    <row r="3404" spans="1:6" x14ac:dyDescent="0.2">
      <c r="A3404" s="200" t="s">
        <v>19</v>
      </c>
      <c r="B3404" s="204">
        <v>63508000</v>
      </c>
      <c r="C3404" s="219" t="s">
        <v>1063</v>
      </c>
      <c r="D3404" s="201">
        <v>3363.57</v>
      </c>
      <c r="E3404" s="201">
        <v>0</v>
      </c>
      <c r="F3404" s="201">
        <v>3363.57</v>
      </c>
    </row>
    <row r="3405" spans="1:6" x14ac:dyDescent="0.2">
      <c r="A3405" s="200" t="s">
        <v>19</v>
      </c>
      <c r="B3405" s="204">
        <v>64105000</v>
      </c>
      <c r="C3405" s="205" t="s">
        <v>552</v>
      </c>
      <c r="D3405" s="201">
        <v>41315.14</v>
      </c>
      <c r="E3405" s="201">
        <v>0</v>
      </c>
      <c r="F3405" s="201">
        <v>41315.14</v>
      </c>
    </row>
    <row r="3406" spans="1:6" x14ac:dyDescent="0.2">
      <c r="A3406" s="200" t="s">
        <v>19</v>
      </c>
      <c r="B3406" s="208">
        <v>64801000</v>
      </c>
      <c r="C3406" s="205" t="s">
        <v>556</v>
      </c>
      <c r="D3406" s="201">
        <v>608998.40000000002</v>
      </c>
      <c r="E3406" s="201">
        <v>0</v>
      </c>
      <c r="F3406" s="201">
        <v>608998.40000000002</v>
      </c>
    </row>
    <row r="3407" spans="1:6" x14ac:dyDescent="0.2">
      <c r="A3407" s="200" t="s">
        <v>19</v>
      </c>
      <c r="B3407" s="204">
        <v>64803000</v>
      </c>
      <c r="C3407" s="205" t="s">
        <v>558</v>
      </c>
      <c r="D3407" s="201">
        <v>3735.85</v>
      </c>
      <c r="E3407" s="201">
        <v>0</v>
      </c>
      <c r="F3407" s="201">
        <v>3735.85</v>
      </c>
    </row>
    <row r="3408" spans="1:6" x14ac:dyDescent="0.2">
      <c r="A3408" s="200" t="s">
        <v>19</v>
      </c>
      <c r="B3408" s="204">
        <v>65100000</v>
      </c>
      <c r="C3408" s="205" t="s">
        <v>228</v>
      </c>
      <c r="D3408" s="201">
        <v>664614.62</v>
      </c>
      <c r="E3408" s="201">
        <v>0</v>
      </c>
      <c r="F3408" s="201">
        <v>664614.62</v>
      </c>
    </row>
    <row r="3409" spans="1:6" x14ac:dyDescent="0.2">
      <c r="A3409" s="200" t="s">
        <v>19</v>
      </c>
      <c r="B3409" s="204">
        <v>65602000</v>
      </c>
      <c r="C3409" s="205" t="s">
        <v>229</v>
      </c>
      <c r="D3409" s="201">
        <v>81677.320000000007</v>
      </c>
      <c r="E3409" s="201">
        <v>0</v>
      </c>
      <c r="F3409" s="201">
        <v>81677.320000000007</v>
      </c>
    </row>
    <row r="3410" spans="1:6" x14ac:dyDescent="0.2">
      <c r="A3410" s="200" t="s">
        <v>19</v>
      </c>
      <c r="B3410" s="204">
        <v>65700000</v>
      </c>
      <c r="C3410" s="205" t="s">
        <v>766</v>
      </c>
      <c r="D3410" s="201">
        <v>291988.45</v>
      </c>
      <c r="E3410" s="201">
        <v>0</v>
      </c>
      <c r="F3410" s="201">
        <v>291988.45</v>
      </c>
    </row>
    <row r="3411" spans="1:6" x14ac:dyDescent="0.2">
      <c r="A3411" s="200" t="s">
        <v>19</v>
      </c>
      <c r="B3411" s="208">
        <v>65800000</v>
      </c>
      <c r="C3411" s="214" t="s">
        <v>497</v>
      </c>
      <c r="D3411" s="201">
        <v>8543087.1600000001</v>
      </c>
      <c r="E3411" s="201">
        <v>0</v>
      </c>
      <c r="F3411" s="201">
        <v>8543087.1600000001</v>
      </c>
    </row>
    <row r="3412" spans="1:6" x14ac:dyDescent="0.2">
      <c r="A3412" s="200" t="s">
        <v>19</v>
      </c>
      <c r="B3412" s="204">
        <v>66102000</v>
      </c>
      <c r="C3412" s="205" t="s">
        <v>564</v>
      </c>
      <c r="D3412" s="201">
        <v>1266814.8899999999</v>
      </c>
      <c r="E3412" s="201">
        <v>0</v>
      </c>
      <c r="F3412" s="201">
        <v>1266814.8899999999</v>
      </c>
    </row>
    <row r="3413" spans="1:6" x14ac:dyDescent="0.2">
      <c r="A3413" s="200" t="s">
        <v>19</v>
      </c>
      <c r="B3413" s="204">
        <v>66600000</v>
      </c>
      <c r="C3413" s="205" t="s">
        <v>232</v>
      </c>
      <c r="D3413" s="201">
        <v>72033.850000000006</v>
      </c>
      <c r="E3413" s="201">
        <v>0</v>
      </c>
      <c r="F3413" s="201">
        <v>72033.850000000006</v>
      </c>
    </row>
    <row r="3414" spans="1:6" x14ac:dyDescent="0.2">
      <c r="A3414" s="200" t="s">
        <v>19</v>
      </c>
      <c r="B3414" s="204">
        <v>68112000</v>
      </c>
      <c r="C3414" s="205" t="s">
        <v>511</v>
      </c>
      <c r="D3414" s="201">
        <v>468891.83325342502</v>
      </c>
      <c r="E3414" s="201">
        <v>0</v>
      </c>
      <c r="F3414" s="201">
        <v>468891.83325342502</v>
      </c>
    </row>
    <row r="3415" spans="1:6" x14ac:dyDescent="0.2">
      <c r="A3415" s="200" t="s">
        <v>19</v>
      </c>
      <c r="B3415" s="204">
        <v>69800000</v>
      </c>
      <c r="C3415" s="205" t="s">
        <v>513</v>
      </c>
      <c r="D3415" s="201">
        <v>67300602.309349298</v>
      </c>
      <c r="E3415" s="201">
        <v>0</v>
      </c>
      <c r="F3415" s="201">
        <v>67300602.309349298</v>
      </c>
    </row>
    <row r="3416" spans="1:6" x14ac:dyDescent="0.2">
      <c r="A3416" s="200" t="s">
        <v>19</v>
      </c>
      <c r="B3416" s="204">
        <v>70600000</v>
      </c>
      <c r="C3416" s="205" t="s">
        <v>521</v>
      </c>
      <c r="D3416" s="201">
        <v>0</v>
      </c>
      <c r="E3416" s="201">
        <v>488066457.81</v>
      </c>
      <c r="F3416" s="201">
        <v>-488066457.81</v>
      </c>
    </row>
    <row r="3417" spans="1:6" x14ac:dyDescent="0.2">
      <c r="A3417" s="200" t="s">
        <v>19</v>
      </c>
      <c r="B3417" s="204">
        <v>75800000</v>
      </c>
      <c r="C3417" s="205" t="s">
        <v>237</v>
      </c>
      <c r="D3417" s="201">
        <v>0</v>
      </c>
      <c r="E3417" s="201">
        <v>2945.15</v>
      </c>
      <c r="F3417" s="201">
        <v>-2945.15</v>
      </c>
    </row>
    <row r="3418" spans="1:6" x14ac:dyDescent="0.2">
      <c r="A3418" s="200" t="s">
        <v>27</v>
      </c>
      <c r="B3418" s="204">
        <v>10100000</v>
      </c>
      <c r="C3418" s="205" t="s">
        <v>43</v>
      </c>
      <c r="D3418" s="201">
        <v>0</v>
      </c>
      <c r="E3418" s="201">
        <v>2000000</v>
      </c>
      <c r="F3418" s="201">
        <v>-2000000</v>
      </c>
    </row>
    <row r="3419" spans="1:6" x14ac:dyDescent="0.2">
      <c r="A3419" s="200" t="s">
        <v>27</v>
      </c>
      <c r="B3419" s="204">
        <v>11000000</v>
      </c>
      <c r="C3419" s="205" t="s">
        <v>241</v>
      </c>
      <c r="D3419" s="201">
        <v>21297281.899999999</v>
      </c>
      <c r="E3419" s="201">
        <v>0</v>
      </c>
      <c r="F3419" s="201">
        <v>21297281.899999999</v>
      </c>
    </row>
    <row r="3420" spans="1:6" x14ac:dyDescent="0.2">
      <c r="A3420" s="200" t="s">
        <v>27</v>
      </c>
      <c r="B3420" s="208">
        <v>12800000</v>
      </c>
      <c r="C3420" s="205" t="s">
        <v>1648</v>
      </c>
      <c r="D3420" s="201">
        <v>0</v>
      </c>
      <c r="E3420" s="201">
        <v>801159774.33000004</v>
      </c>
      <c r="F3420" s="201">
        <v>-801159774.33000004</v>
      </c>
    </row>
    <row r="3421" spans="1:6" x14ac:dyDescent="0.2">
      <c r="A3421" s="200" t="s">
        <v>27</v>
      </c>
      <c r="B3421" s="204">
        <v>20400000</v>
      </c>
      <c r="C3421" s="205" t="s">
        <v>47</v>
      </c>
      <c r="D3421" s="201">
        <v>11737260.289999999</v>
      </c>
      <c r="E3421" s="201">
        <v>0</v>
      </c>
      <c r="F3421" s="201">
        <v>11737260.289999999</v>
      </c>
    </row>
    <row r="3422" spans="1:6" x14ac:dyDescent="0.2">
      <c r="A3422" s="200" t="s">
        <v>27</v>
      </c>
      <c r="B3422" s="204">
        <v>21540000</v>
      </c>
      <c r="C3422" s="205" t="s">
        <v>255</v>
      </c>
      <c r="D3422" s="201">
        <v>7740208</v>
      </c>
      <c r="E3422" s="201">
        <v>0</v>
      </c>
      <c r="F3422" s="201">
        <v>7740208</v>
      </c>
    </row>
    <row r="3423" spans="1:6" x14ac:dyDescent="0.2">
      <c r="A3423" s="200" t="s">
        <v>27</v>
      </c>
      <c r="B3423" s="204">
        <v>21830000</v>
      </c>
      <c r="C3423" s="205" t="s">
        <v>53</v>
      </c>
      <c r="D3423" s="201">
        <v>186077403</v>
      </c>
      <c r="E3423" s="201">
        <v>0</v>
      </c>
      <c r="F3423" s="201">
        <v>186077403</v>
      </c>
    </row>
    <row r="3424" spans="1:6" x14ac:dyDescent="0.2">
      <c r="A3424" s="200" t="s">
        <v>27</v>
      </c>
      <c r="B3424" s="204">
        <v>21820000</v>
      </c>
      <c r="C3424" s="205" t="s">
        <v>52</v>
      </c>
      <c r="D3424" s="201">
        <v>59148022.93</v>
      </c>
      <c r="E3424" s="201">
        <v>0</v>
      </c>
      <c r="F3424" s="201">
        <v>59148022.93</v>
      </c>
    </row>
    <row r="3425" spans="1:6" x14ac:dyDescent="0.2">
      <c r="A3425" s="200" t="s">
        <v>27</v>
      </c>
      <c r="B3425" s="204">
        <v>21840000</v>
      </c>
      <c r="C3425" s="205" t="s">
        <v>54</v>
      </c>
      <c r="D3425" s="201">
        <v>25308497.539999999</v>
      </c>
      <c r="E3425" s="201">
        <v>0</v>
      </c>
      <c r="F3425" s="201">
        <v>25308497.539999999</v>
      </c>
    </row>
    <row r="3426" spans="1:6" x14ac:dyDescent="0.2">
      <c r="A3426" s="200" t="s">
        <v>27</v>
      </c>
      <c r="B3426" s="204">
        <v>28150000</v>
      </c>
      <c r="C3426" s="205" t="s">
        <v>269</v>
      </c>
      <c r="D3426" s="201">
        <v>0</v>
      </c>
      <c r="E3426" s="201">
        <v>12862021.859999999</v>
      </c>
      <c r="F3426" s="201">
        <v>-12862021.859999999</v>
      </c>
    </row>
    <row r="3427" spans="1:6" x14ac:dyDescent="0.2">
      <c r="A3427" s="200" t="s">
        <v>27</v>
      </c>
      <c r="B3427" s="204">
        <v>28154000</v>
      </c>
      <c r="C3427" s="205" t="s">
        <v>274</v>
      </c>
      <c r="D3427" s="201">
        <v>0</v>
      </c>
      <c r="E3427" s="201">
        <v>5142516.1500000004</v>
      </c>
      <c r="F3427" s="201">
        <v>-5142516.1500000004</v>
      </c>
    </row>
    <row r="3428" spans="1:6" x14ac:dyDescent="0.2">
      <c r="A3428" s="200" t="s">
        <v>27</v>
      </c>
      <c r="B3428" s="204">
        <v>28182000</v>
      </c>
      <c r="C3428" s="205" t="s">
        <v>59</v>
      </c>
      <c r="D3428" s="201">
        <v>0</v>
      </c>
      <c r="E3428" s="201">
        <v>22417013.84</v>
      </c>
      <c r="F3428" s="201">
        <v>-22417013.84</v>
      </c>
    </row>
    <row r="3429" spans="1:6" x14ac:dyDescent="0.2">
      <c r="A3429" s="200" t="s">
        <v>27</v>
      </c>
      <c r="B3429" s="204">
        <v>28183000</v>
      </c>
      <c r="C3429" s="205" t="s">
        <v>60</v>
      </c>
      <c r="D3429" s="201">
        <v>0</v>
      </c>
      <c r="E3429" s="201">
        <v>169348236.31999999</v>
      </c>
      <c r="F3429" s="201">
        <v>-169348236.31999999</v>
      </c>
    </row>
    <row r="3430" spans="1:6" x14ac:dyDescent="0.2">
      <c r="A3430" s="200" t="s">
        <v>27</v>
      </c>
      <c r="B3430" s="204">
        <v>28184000</v>
      </c>
      <c r="C3430" s="205" t="s">
        <v>61</v>
      </c>
      <c r="D3430" s="201">
        <v>0</v>
      </c>
      <c r="E3430" s="201">
        <v>11544326.880000001</v>
      </c>
      <c r="F3430" s="201">
        <v>-11544326.880000001</v>
      </c>
    </row>
    <row r="3431" spans="1:6" x14ac:dyDescent="0.2">
      <c r="A3431" s="200" t="s">
        <v>28</v>
      </c>
      <c r="B3431" s="208">
        <v>37100000</v>
      </c>
      <c r="C3431" s="205" t="s">
        <v>615</v>
      </c>
      <c r="D3431" s="201">
        <v>28007961585</v>
      </c>
      <c r="E3431" s="201">
        <v>0</v>
      </c>
      <c r="F3431" s="201">
        <v>28007961585</v>
      </c>
    </row>
    <row r="3432" spans="1:6" x14ac:dyDescent="0.2">
      <c r="A3432" s="200" t="s">
        <v>27</v>
      </c>
      <c r="B3432" s="204">
        <v>40110000</v>
      </c>
      <c r="C3432" s="205" t="s">
        <v>63</v>
      </c>
      <c r="D3432" s="201">
        <v>0</v>
      </c>
      <c r="E3432" s="201">
        <v>2028015543.3399999</v>
      </c>
      <c r="F3432" s="201">
        <v>-2028015543.3399999</v>
      </c>
    </row>
    <row r="3433" spans="1:6" x14ac:dyDescent="0.2">
      <c r="A3433" s="200" t="s">
        <v>27</v>
      </c>
      <c r="B3433" s="204">
        <v>40340000</v>
      </c>
      <c r="C3433" s="205" t="s">
        <v>67</v>
      </c>
      <c r="D3433" s="201">
        <v>0</v>
      </c>
      <c r="E3433" s="201">
        <v>687948000</v>
      </c>
      <c r="F3433" s="201">
        <v>-687948000</v>
      </c>
    </row>
    <row r="3434" spans="1:6" x14ac:dyDescent="0.2">
      <c r="A3434" s="200" t="s">
        <v>27</v>
      </c>
      <c r="B3434" s="204">
        <v>40800000</v>
      </c>
      <c r="C3434" s="205" t="s">
        <v>68</v>
      </c>
      <c r="D3434" s="201">
        <v>0</v>
      </c>
      <c r="E3434" s="201">
        <v>8958094.5199999996</v>
      </c>
      <c r="F3434" s="201">
        <v>-8958094.5199999996</v>
      </c>
    </row>
    <row r="3435" spans="1:6" x14ac:dyDescent="0.2">
      <c r="A3435" s="200" t="s">
        <v>27</v>
      </c>
      <c r="B3435" s="204">
        <v>41100000</v>
      </c>
      <c r="C3435" s="205" t="s">
        <v>70</v>
      </c>
      <c r="D3435" s="201">
        <v>935895030.87</v>
      </c>
      <c r="E3435" s="201">
        <v>0</v>
      </c>
      <c r="F3435" s="201">
        <v>935895030.87</v>
      </c>
    </row>
    <row r="3436" spans="1:6" x14ac:dyDescent="0.2">
      <c r="A3436" s="200" t="s">
        <v>27</v>
      </c>
      <c r="B3436" s="204">
        <v>41800000</v>
      </c>
      <c r="C3436" s="205" t="s">
        <v>2227</v>
      </c>
      <c r="D3436" s="201">
        <v>143635627.53</v>
      </c>
      <c r="E3436" s="201">
        <v>0</v>
      </c>
      <c r="F3436" s="201">
        <v>143635627.53</v>
      </c>
    </row>
    <row r="3437" spans="1:6" x14ac:dyDescent="0.2">
      <c r="A3437" s="200" t="s">
        <v>27</v>
      </c>
      <c r="B3437" s="204">
        <v>41900000</v>
      </c>
      <c r="C3437" s="205" t="s">
        <v>293</v>
      </c>
      <c r="D3437" s="201">
        <v>0</v>
      </c>
      <c r="E3437" s="201">
        <v>73818424.140000001</v>
      </c>
      <c r="F3437" s="201">
        <v>-73818424.140000001</v>
      </c>
    </row>
    <row r="3438" spans="1:6" x14ac:dyDescent="0.2">
      <c r="A3438" s="200" t="s">
        <v>27</v>
      </c>
      <c r="B3438" s="204">
        <v>42110000</v>
      </c>
      <c r="C3438" s="205" t="s">
        <v>72</v>
      </c>
      <c r="D3438" s="201">
        <v>727250</v>
      </c>
      <c r="E3438" s="201">
        <v>0</v>
      </c>
      <c r="F3438" s="201">
        <v>727250</v>
      </c>
    </row>
    <row r="3439" spans="1:6" x14ac:dyDescent="0.2">
      <c r="A3439" s="200" t="s">
        <v>27</v>
      </c>
      <c r="B3439" s="208">
        <v>42510000</v>
      </c>
      <c r="C3439" s="205" t="s">
        <v>73</v>
      </c>
      <c r="D3439" s="201">
        <v>882750</v>
      </c>
      <c r="E3439" s="201">
        <v>0</v>
      </c>
      <c r="F3439" s="201">
        <v>882750</v>
      </c>
    </row>
    <row r="3440" spans="1:6" x14ac:dyDescent="0.2">
      <c r="A3440" s="200" t="s">
        <v>27</v>
      </c>
      <c r="B3440" s="204">
        <v>42700000</v>
      </c>
      <c r="C3440" s="205" t="s">
        <v>2005</v>
      </c>
      <c r="D3440" s="201">
        <v>0</v>
      </c>
      <c r="E3440" s="201">
        <v>828666</v>
      </c>
      <c r="F3440" s="201">
        <v>-828666</v>
      </c>
    </row>
    <row r="3441" spans="1:6" x14ac:dyDescent="0.2">
      <c r="A3441" s="200" t="s">
        <v>27</v>
      </c>
      <c r="B3441" s="204">
        <v>42800000</v>
      </c>
      <c r="C3441" s="205" t="s">
        <v>300</v>
      </c>
      <c r="D3441" s="201">
        <v>0</v>
      </c>
      <c r="E3441" s="201">
        <v>12240.2</v>
      </c>
      <c r="F3441" s="201">
        <v>-12240.2</v>
      </c>
    </row>
    <row r="3442" spans="1:6" x14ac:dyDescent="0.2">
      <c r="A3442" s="200" t="s">
        <v>27</v>
      </c>
      <c r="B3442" s="204">
        <v>43100000</v>
      </c>
      <c r="C3442" s="205" t="s">
        <v>77</v>
      </c>
      <c r="D3442" s="201">
        <v>0</v>
      </c>
      <c r="E3442" s="201">
        <v>5302385.72</v>
      </c>
      <c r="F3442" s="201">
        <v>-5302385.72</v>
      </c>
    </row>
    <row r="3443" spans="1:6" x14ac:dyDescent="0.2">
      <c r="A3443" s="200" t="s">
        <v>27</v>
      </c>
      <c r="B3443" s="204">
        <v>43110000</v>
      </c>
      <c r="C3443" s="205" t="s">
        <v>301</v>
      </c>
      <c r="D3443" s="201">
        <v>84000</v>
      </c>
      <c r="E3443" s="201">
        <v>0</v>
      </c>
      <c r="F3443" s="201">
        <v>84000</v>
      </c>
    </row>
    <row r="3444" spans="1:6" x14ac:dyDescent="0.2">
      <c r="A3444" s="200" t="s">
        <v>27</v>
      </c>
      <c r="B3444" s="204">
        <v>43200000</v>
      </c>
      <c r="C3444" s="205" t="s">
        <v>79</v>
      </c>
      <c r="D3444" s="201">
        <v>0</v>
      </c>
      <c r="E3444" s="201">
        <v>2409042.5499999998</v>
      </c>
      <c r="F3444" s="201">
        <v>-2409042.5499999998</v>
      </c>
    </row>
    <row r="3445" spans="1:6" x14ac:dyDescent="0.2">
      <c r="A3445" s="200" t="s">
        <v>27</v>
      </c>
      <c r="B3445" s="204">
        <v>43230000</v>
      </c>
      <c r="C3445" s="205" t="s">
        <v>630</v>
      </c>
      <c r="D3445" s="201">
        <v>0</v>
      </c>
      <c r="E3445" s="201">
        <v>272312.13</v>
      </c>
      <c r="F3445" s="201">
        <v>-272312.13</v>
      </c>
    </row>
    <row r="3446" spans="1:6" x14ac:dyDescent="0.2">
      <c r="A3446" s="200" t="s">
        <v>27</v>
      </c>
      <c r="B3446" s="204">
        <v>43400000</v>
      </c>
      <c r="C3446" s="205" t="s">
        <v>81</v>
      </c>
      <c r="D3446" s="201">
        <v>0</v>
      </c>
      <c r="E3446" s="201">
        <v>240000</v>
      </c>
      <c r="F3446" s="201">
        <v>-240000</v>
      </c>
    </row>
    <row r="3447" spans="1:6" x14ac:dyDescent="0.2">
      <c r="A3447" s="200" t="s">
        <v>27</v>
      </c>
      <c r="B3447" s="204">
        <v>43860000</v>
      </c>
      <c r="C3447" s="205" t="s">
        <v>302</v>
      </c>
      <c r="D3447" s="201">
        <v>0</v>
      </c>
      <c r="E3447" s="201">
        <v>1560041.56</v>
      </c>
      <c r="F3447" s="201">
        <v>-1560041.56</v>
      </c>
    </row>
    <row r="3448" spans="1:6" x14ac:dyDescent="0.2">
      <c r="A3448" s="200" t="s">
        <v>27</v>
      </c>
      <c r="B3448" s="204">
        <v>44100000</v>
      </c>
      <c r="C3448" s="205" t="s">
        <v>82</v>
      </c>
      <c r="D3448" s="201">
        <v>0</v>
      </c>
      <c r="E3448" s="201">
        <v>1090228.96</v>
      </c>
      <c r="F3448" s="201">
        <v>-1090228.96</v>
      </c>
    </row>
    <row r="3449" spans="1:6" x14ac:dyDescent="0.2">
      <c r="A3449" s="200" t="s">
        <v>27</v>
      </c>
      <c r="B3449" s="204">
        <v>44300000</v>
      </c>
      <c r="C3449" s="205" t="s">
        <v>305</v>
      </c>
      <c r="D3449" s="201">
        <v>59892815.920000002</v>
      </c>
      <c r="E3449" s="201">
        <v>0</v>
      </c>
      <c r="F3449" s="201">
        <v>59892815.920000002</v>
      </c>
    </row>
    <row r="3450" spans="1:6" x14ac:dyDescent="0.2">
      <c r="A3450" s="200" t="s">
        <v>27</v>
      </c>
      <c r="B3450" s="208">
        <v>44411000</v>
      </c>
      <c r="C3450" s="205" t="s">
        <v>84</v>
      </c>
      <c r="D3450" s="201">
        <v>0</v>
      </c>
      <c r="E3450" s="201">
        <v>17124076</v>
      </c>
      <c r="F3450" s="201">
        <v>-17124076</v>
      </c>
    </row>
    <row r="3451" spans="1:6" x14ac:dyDescent="0.2">
      <c r="A3451" s="200" t="s">
        <v>27</v>
      </c>
      <c r="B3451" s="204">
        <v>44550000</v>
      </c>
      <c r="C3451" s="205" t="s">
        <v>88</v>
      </c>
      <c r="D3451" s="201">
        <v>5209913.03</v>
      </c>
      <c r="E3451" s="201">
        <v>0</v>
      </c>
      <c r="F3451" s="201">
        <v>5209913.03</v>
      </c>
    </row>
    <row r="3452" spans="1:6" x14ac:dyDescent="0.2">
      <c r="A3452" s="200" t="s">
        <v>27</v>
      </c>
      <c r="B3452" s="204">
        <v>44561000</v>
      </c>
      <c r="C3452" s="205" t="s">
        <v>2760</v>
      </c>
      <c r="D3452" s="201">
        <v>0</v>
      </c>
      <c r="E3452" s="201">
        <v>8190383.6900000004</v>
      </c>
      <c r="F3452" s="201">
        <v>-8190383.6900000004</v>
      </c>
    </row>
    <row r="3453" spans="1:6" x14ac:dyDescent="0.2">
      <c r="A3453" s="200" t="s">
        <v>27</v>
      </c>
      <c r="B3453" s="204">
        <v>44564000</v>
      </c>
      <c r="C3453" s="205" t="s">
        <v>91</v>
      </c>
      <c r="D3453" s="201">
        <v>614413.34</v>
      </c>
      <c r="E3453" s="201">
        <v>0</v>
      </c>
      <c r="F3453" s="201">
        <v>614413.34</v>
      </c>
    </row>
    <row r="3454" spans="1:6" x14ac:dyDescent="0.2">
      <c r="A3454" s="200" t="s">
        <v>27</v>
      </c>
      <c r="B3454" s="204">
        <v>44565000</v>
      </c>
      <c r="C3454" s="205" t="s">
        <v>92</v>
      </c>
      <c r="D3454" s="201">
        <v>109885.04</v>
      </c>
      <c r="E3454" s="201">
        <v>0</v>
      </c>
      <c r="F3454" s="201">
        <v>109885.04</v>
      </c>
    </row>
    <row r="3455" spans="1:6" x14ac:dyDescent="0.2">
      <c r="A3455" s="200" t="s">
        <v>27</v>
      </c>
      <c r="B3455" s="204">
        <v>44571000</v>
      </c>
      <c r="C3455" s="205" t="s">
        <v>94</v>
      </c>
      <c r="D3455" s="201">
        <v>13663406.699999999</v>
      </c>
      <c r="E3455" s="201">
        <v>0</v>
      </c>
      <c r="F3455" s="201">
        <v>13663406.699999999</v>
      </c>
    </row>
    <row r="3456" spans="1:6" x14ac:dyDescent="0.2">
      <c r="A3456" s="200" t="s">
        <v>27</v>
      </c>
      <c r="B3456" s="204">
        <v>44581000</v>
      </c>
      <c r="C3456" s="205" t="s">
        <v>3249</v>
      </c>
      <c r="D3456" s="201">
        <v>0</v>
      </c>
      <c r="E3456" s="201">
        <v>3834903.79</v>
      </c>
      <c r="F3456" s="201">
        <v>-3834903.79</v>
      </c>
    </row>
    <row r="3457" spans="1:6" x14ac:dyDescent="0.2">
      <c r="A3457" s="200" t="s">
        <v>27</v>
      </c>
      <c r="B3457" s="204">
        <v>46600000</v>
      </c>
      <c r="C3457" s="205" t="s">
        <v>316</v>
      </c>
      <c r="D3457" s="201">
        <v>5792500</v>
      </c>
      <c r="E3457" s="201">
        <v>0</v>
      </c>
      <c r="F3457" s="201">
        <v>5792500</v>
      </c>
    </row>
    <row r="3458" spans="1:6" x14ac:dyDescent="0.2">
      <c r="A3458" s="200" t="s">
        <v>27</v>
      </c>
      <c r="B3458" s="204">
        <v>46700000</v>
      </c>
      <c r="C3458" s="205" t="s">
        <v>1</v>
      </c>
      <c r="D3458" s="201">
        <v>54821580</v>
      </c>
      <c r="E3458" s="201">
        <v>0</v>
      </c>
      <c r="F3458" s="201">
        <v>54821580</v>
      </c>
    </row>
    <row r="3459" spans="1:6" x14ac:dyDescent="0.2">
      <c r="A3459" s="200" t="s">
        <v>27</v>
      </c>
      <c r="B3459" s="204">
        <v>46700001</v>
      </c>
      <c r="C3459" s="219" t="s">
        <v>663</v>
      </c>
      <c r="D3459" s="201">
        <v>0</v>
      </c>
      <c r="E3459" s="201">
        <v>2002620.48</v>
      </c>
      <c r="F3459" s="201">
        <v>-2002620.48</v>
      </c>
    </row>
    <row r="3460" spans="1:6" x14ac:dyDescent="0.2">
      <c r="A3460" s="200" t="s">
        <v>27</v>
      </c>
      <c r="B3460" s="204">
        <v>46700002</v>
      </c>
      <c r="C3460" s="205" t="s">
        <v>22</v>
      </c>
      <c r="D3460" s="201">
        <v>199874.98</v>
      </c>
      <c r="E3460" s="201">
        <v>0</v>
      </c>
      <c r="F3460" s="201">
        <v>199874.98</v>
      </c>
    </row>
    <row r="3461" spans="1:6" x14ac:dyDescent="0.2">
      <c r="A3461" s="200" t="s">
        <v>27</v>
      </c>
      <c r="B3461" s="204">
        <v>46710070</v>
      </c>
      <c r="C3461" s="205" t="s">
        <v>2568</v>
      </c>
      <c r="D3461" s="201">
        <v>3688893.91</v>
      </c>
      <c r="E3461" s="201">
        <v>0</v>
      </c>
      <c r="F3461" s="201">
        <v>3688893.91</v>
      </c>
    </row>
    <row r="3462" spans="1:6" x14ac:dyDescent="0.2">
      <c r="A3462" s="200" t="s">
        <v>27</v>
      </c>
      <c r="B3462" s="204">
        <v>46710130</v>
      </c>
      <c r="C3462" s="205" t="s">
        <v>2118</v>
      </c>
      <c r="D3462" s="201">
        <v>0</v>
      </c>
      <c r="E3462" s="201">
        <v>436000</v>
      </c>
      <c r="F3462" s="201">
        <v>-436000</v>
      </c>
    </row>
    <row r="3463" spans="1:6" x14ac:dyDescent="0.2">
      <c r="A3463" s="200" t="s">
        <v>27</v>
      </c>
      <c r="B3463" s="204">
        <v>46800000</v>
      </c>
      <c r="C3463" s="205" t="s">
        <v>5</v>
      </c>
      <c r="D3463" s="201">
        <v>0</v>
      </c>
      <c r="E3463" s="201">
        <v>9534106.6600000001</v>
      </c>
      <c r="F3463" s="201">
        <v>-9534106.6600000001</v>
      </c>
    </row>
    <row r="3464" spans="1:6" x14ac:dyDescent="0.2">
      <c r="A3464" s="200" t="s">
        <v>27</v>
      </c>
      <c r="B3464" s="204">
        <v>48600000</v>
      </c>
      <c r="C3464" s="205" t="s">
        <v>158</v>
      </c>
      <c r="D3464" s="201">
        <v>1967760.77</v>
      </c>
      <c r="E3464" s="201">
        <v>0</v>
      </c>
      <c r="F3464" s="201">
        <v>1967760.77</v>
      </c>
    </row>
    <row r="3465" spans="1:6" x14ac:dyDescent="0.2">
      <c r="A3465" s="200" t="s">
        <v>27</v>
      </c>
      <c r="B3465" s="204">
        <v>51110000</v>
      </c>
      <c r="C3465" s="205" t="s">
        <v>337</v>
      </c>
      <c r="D3465" s="201">
        <v>218515995.40000001</v>
      </c>
      <c r="E3465" s="201">
        <v>0</v>
      </c>
      <c r="F3465" s="201">
        <v>218515995.40000001</v>
      </c>
    </row>
    <row r="3466" spans="1:6" x14ac:dyDescent="0.2">
      <c r="A3466" s="200" t="s">
        <v>27</v>
      </c>
      <c r="B3466" s="204">
        <v>51241000</v>
      </c>
      <c r="C3466" s="205" t="s">
        <v>159</v>
      </c>
      <c r="D3466" s="201">
        <v>942361859.03999996</v>
      </c>
      <c r="E3466" s="201">
        <v>0</v>
      </c>
      <c r="F3466" s="201">
        <v>942361859.03999996</v>
      </c>
    </row>
    <row r="3467" spans="1:6" x14ac:dyDescent="0.2">
      <c r="A3467" s="200" t="s">
        <v>27</v>
      </c>
      <c r="B3467" s="208">
        <v>51244000</v>
      </c>
      <c r="C3467" s="214" t="s">
        <v>2464</v>
      </c>
      <c r="D3467" s="201">
        <v>121949.97</v>
      </c>
      <c r="E3467" s="201">
        <v>0</v>
      </c>
      <c r="F3467" s="201">
        <v>121949.97</v>
      </c>
    </row>
    <row r="3468" spans="1:6" x14ac:dyDescent="0.2">
      <c r="A3468" s="200" t="s">
        <v>27</v>
      </c>
      <c r="B3468" s="204">
        <v>51291000</v>
      </c>
      <c r="C3468" s="205" t="s">
        <v>341</v>
      </c>
      <c r="D3468" s="201">
        <v>36569988</v>
      </c>
      <c r="E3468" s="201">
        <v>0</v>
      </c>
      <c r="F3468" s="201">
        <v>36569988</v>
      </c>
    </row>
    <row r="3469" spans="1:6" x14ac:dyDescent="0.2">
      <c r="A3469" s="200" t="s">
        <v>27</v>
      </c>
      <c r="B3469" s="204">
        <v>53100000</v>
      </c>
      <c r="C3469" s="205" t="s">
        <v>3044</v>
      </c>
      <c r="D3469" s="201">
        <v>3837628.46</v>
      </c>
      <c r="E3469" s="201">
        <v>0</v>
      </c>
      <c r="F3469" s="201">
        <v>3837628.46</v>
      </c>
    </row>
    <row r="3470" spans="1:6" x14ac:dyDescent="0.2">
      <c r="A3470" s="200" t="s">
        <v>27</v>
      </c>
      <c r="B3470" s="204">
        <v>53200000</v>
      </c>
      <c r="C3470" s="205" t="s">
        <v>162</v>
      </c>
      <c r="D3470" s="201">
        <v>332230</v>
      </c>
      <c r="E3470" s="201">
        <v>0</v>
      </c>
      <c r="F3470" s="201">
        <v>332230</v>
      </c>
    </row>
    <row r="3471" spans="1:6" x14ac:dyDescent="0.2">
      <c r="A3471" s="200" t="s">
        <v>27</v>
      </c>
      <c r="B3471" s="204">
        <v>53900000</v>
      </c>
      <c r="C3471" s="205" t="s">
        <v>3192</v>
      </c>
      <c r="D3471" s="201">
        <v>1906600</v>
      </c>
      <c r="E3471" s="201">
        <v>0</v>
      </c>
      <c r="F3471" s="201">
        <v>1906600</v>
      </c>
    </row>
    <row r="3472" spans="1:6" x14ac:dyDescent="0.2">
      <c r="A3472" s="200" t="s">
        <v>27</v>
      </c>
      <c r="B3472" s="204">
        <v>60201000</v>
      </c>
      <c r="C3472" s="205" t="s">
        <v>430</v>
      </c>
      <c r="D3472" s="201">
        <v>20000</v>
      </c>
      <c r="E3472" s="201">
        <v>0</v>
      </c>
      <c r="F3472" s="201">
        <v>20000</v>
      </c>
    </row>
    <row r="3473" spans="1:6" x14ac:dyDescent="0.2">
      <c r="A3473" s="200" t="s">
        <v>27</v>
      </c>
      <c r="B3473" s="208">
        <v>60307000</v>
      </c>
      <c r="C3473" s="205" t="s">
        <v>726</v>
      </c>
      <c r="D3473" s="201">
        <v>0</v>
      </c>
      <c r="E3473" s="201">
        <v>353431266.22000003</v>
      </c>
      <c r="F3473" s="201">
        <v>-353431266.22000003</v>
      </c>
    </row>
    <row r="3474" spans="1:6" x14ac:dyDescent="0.2">
      <c r="A3474" s="200" t="s">
        <v>27</v>
      </c>
      <c r="B3474" s="208">
        <v>60308000</v>
      </c>
      <c r="C3474" s="205" t="s">
        <v>728</v>
      </c>
      <c r="D3474" s="201">
        <v>473036583</v>
      </c>
      <c r="E3474" s="201">
        <v>0</v>
      </c>
      <c r="F3474" s="201">
        <v>473036583</v>
      </c>
    </row>
    <row r="3475" spans="1:6" x14ac:dyDescent="0.2">
      <c r="A3475" s="200" t="s">
        <v>27</v>
      </c>
      <c r="B3475" s="204">
        <v>60600000</v>
      </c>
      <c r="C3475" s="205" t="s">
        <v>376</v>
      </c>
      <c r="D3475" s="201">
        <v>56020281.640000001</v>
      </c>
      <c r="E3475" s="201">
        <v>0</v>
      </c>
      <c r="F3475" s="201">
        <v>56020281.640000001</v>
      </c>
    </row>
    <row r="3476" spans="1:6" x14ac:dyDescent="0.2">
      <c r="A3476" s="200" t="s">
        <v>27</v>
      </c>
      <c r="B3476" s="204">
        <v>60603000</v>
      </c>
      <c r="C3476" s="205" t="s">
        <v>380</v>
      </c>
      <c r="D3476" s="201">
        <v>85000</v>
      </c>
      <c r="E3476" s="201">
        <v>0</v>
      </c>
      <c r="F3476" s="201">
        <v>85000</v>
      </c>
    </row>
    <row r="3477" spans="1:6" x14ac:dyDescent="0.2">
      <c r="A3477" s="200" t="s">
        <v>27</v>
      </c>
      <c r="B3477" s="208">
        <v>60700000</v>
      </c>
      <c r="C3477" s="205" t="s">
        <v>389</v>
      </c>
      <c r="D3477" s="201">
        <v>11496129953.33</v>
      </c>
      <c r="E3477" s="201">
        <v>0</v>
      </c>
      <c r="F3477" s="201">
        <v>11496129953.33</v>
      </c>
    </row>
    <row r="3478" spans="1:6" x14ac:dyDescent="0.2">
      <c r="A3478" s="200" t="s">
        <v>27</v>
      </c>
      <c r="B3478" s="204">
        <v>60807000</v>
      </c>
      <c r="C3478" s="205" t="s">
        <v>2138</v>
      </c>
      <c r="D3478" s="201">
        <v>33433988.800000001</v>
      </c>
      <c r="E3478" s="201">
        <v>0</v>
      </c>
      <c r="F3478" s="201">
        <v>33433988.800000001</v>
      </c>
    </row>
    <row r="3479" spans="1:6" x14ac:dyDescent="0.2">
      <c r="A3479" s="200" t="s">
        <v>27</v>
      </c>
      <c r="B3479" s="204">
        <v>60808000</v>
      </c>
      <c r="C3479" s="205" t="s">
        <v>464</v>
      </c>
      <c r="D3479" s="201">
        <v>285770737</v>
      </c>
      <c r="E3479" s="201">
        <v>0</v>
      </c>
      <c r="F3479" s="201">
        <v>285770737</v>
      </c>
    </row>
    <row r="3480" spans="1:6" x14ac:dyDescent="0.2">
      <c r="A3480" s="200" t="s">
        <v>27</v>
      </c>
      <c r="B3480" s="204">
        <v>60811000</v>
      </c>
      <c r="C3480" s="205" t="s">
        <v>466</v>
      </c>
      <c r="D3480" s="201">
        <v>3151598.24</v>
      </c>
      <c r="E3480" s="201">
        <v>0</v>
      </c>
      <c r="F3480" s="201">
        <v>3151598.24</v>
      </c>
    </row>
    <row r="3481" spans="1:6" x14ac:dyDescent="0.2">
      <c r="A3481" s="200" t="s">
        <v>27</v>
      </c>
      <c r="B3481" s="204">
        <v>61300000</v>
      </c>
      <c r="C3481" s="205" t="s">
        <v>737</v>
      </c>
      <c r="D3481" s="201">
        <v>61624920.159999996</v>
      </c>
      <c r="E3481" s="201">
        <v>0</v>
      </c>
      <c r="F3481" s="201">
        <v>61624920.159999996</v>
      </c>
    </row>
    <row r="3482" spans="1:6" x14ac:dyDescent="0.2">
      <c r="A3482" s="200" t="s">
        <v>27</v>
      </c>
      <c r="B3482" s="204">
        <v>61303000</v>
      </c>
      <c r="C3482" s="205" t="s">
        <v>406</v>
      </c>
      <c r="D3482" s="201">
        <v>1416786</v>
      </c>
      <c r="E3482" s="201">
        <v>0</v>
      </c>
      <c r="F3482" s="201">
        <v>1416786</v>
      </c>
    </row>
    <row r="3483" spans="1:6" x14ac:dyDescent="0.2">
      <c r="A3483" s="200" t="s">
        <v>27</v>
      </c>
      <c r="B3483" s="204">
        <v>61500000</v>
      </c>
      <c r="C3483" s="205" t="s">
        <v>409</v>
      </c>
      <c r="D3483" s="201">
        <v>23874470.460000001</v>
      </c>
      <c r="E3483" s="201">
        <v>0</v>
      </c>
      <c r="F3483" s="201">
        <v>23874470.460000001</v>
      </c>
    </row>
    <row r="3484" spans="1:6" x14ac:dyDescent="0.2">
      <c r="A3484" s="200" t="s">
        <v>27</v>
      </c>
      <c r="B3484" s="204">
        <v>61600000</v>
      </c>
      <c r="C3484" s="205" t="s">
        <v>417</v>
      </c>
      <c r="D3484" s="201">
        <v>35.35</v>
      </c>
      <c r="E3484" s="201">
        <v>0</v>
      </c>
      <c r="F3484" s="201">
        <v>35.35</v>
      </c>
    </row>
    <row r="3485" spans="1:6" x14ac:dyDescent="0.2">
      <c r="A3485" s="200" t="s">
        <v>27</v>
      </c>
      <c r="B3485" s="204">
        <v>61602000</v>
      </c>
      <c r="C3485" s="205" t="s">
        <v>488</v>
      </c>
      <c r="D3485" s="201">
        <v>1087307.23</v>
      </c>
      <c r="E3485" s="201">
        <v>0</v>
      </c>
      <c r="F3485" s="201">
        <v>1087307.23</v>
      </c>
    </row>
    <row r="3486" spans="1:6" x14ac:dyDescent="0.2">
      <c r="A3486" s="200" t="s">
        <v>27</v>
      </c>
      <c r="B3486" s="204">
        <v>61604000</v>
      </c>
      <c r="C3486" s="205" t="s">
        <v>183</v>
      </c>
      <c r="D3486" s="201">
        <v>22655</v>
      </c>
      <c r="E3486" s="201">
        <v>0</v>
      </c>
      <c r="F3486" s="201">
        <v>22655</v>
      </c>
    </row>
    <row r="3487" spans="1:6" x14ac:dyDescent="0.2">
      <c r="A3487" s="200" t="s">
        <v>27</v>
      </c>
      <c r="B3487" s="204">
        <v>61800000</v>
      </c>
      <c r="C3487" s="205" t="s">
        <v>184</v>
      </c>
      <c r="D3487" s="201">
        <v>287790.42</v>
      </c>
      <c r="E3487" s="201">
        <v>0</v>
      </c>
      <c r="F3487" s="201">
        <v>287790.42</v>
      </c>
    </row>
    <row r="3488" spans="1:6" x14ac:dyDescent="0.2">
      <c r="A3488" s="200" t="s">
        <v>27</v>
      </c>
      <c r="B3488" s="204">
        <v>61801000</v>
      </c>
      <c r="C3488" s="205" t="s">
        <v>492</v>
      </c>
      <c r="D3488" s="201">
        <v>33347.17</v>
      </c>
      <c r="E3488" s="201">
        <v>0</v>
      </c>
      <c r="F3488" s="201">
        <v>33347.17</v>
      </c>
    </row>
    <row r="3489" spans="1:6" x14ac:dyDescent="0.2">
      <c r="A3489" s="200" t="s">
        <v>27</v>
      </c>
      <c r="B3489" s="204">
        <v>62100000</v>
      </c>
      <c r="C3489" s="205" t="s">
        <v>422</v>
      </c>
      <c r="D3489" s="201">
        <v>64545506</v>
      </c>
      <c r="E3489" s="201">
        <v>0</v>
      </c>
      <c r="F3489" s="201">
        <v>64545506</v>
      </c>
    </row>
    <row r="3490" spans="1:6" x14ac:dyDescent="0.2">
      <c r="A3490" s="200" t="s">
        <v>27</v>
      </c>
      <c r="B3490" s="204">
        <v>62200000</v>
      </c>
      <c r="C3490" s="205" t="s">
        <v>425</v>
      </c>
      <c r="D3490" s="201">
        <v>17147130</v>
      </c>
      <c r="E3490" s="201">
        <v>0</v>
      </c>
      <c r="F3490" s="201">
        <v>17147130</v>
      </c>
    </row>
    <row r="3491" spans="1:6" x14ac:dyDescent="0.2">
      <c r="A3491" s="200" t="s">
        <v>27</v>
      </c>
      <c r="B3491" s="204">
        <v>62203000</v>
      </c>
      <c r="C3491" s="205" t="s">
        <v>507</v>
      </c>
      <c r="D3491" s="201">
        <v>5000000</v>
      </c>
      <c r="E3491" s="201">
        <v>0</v>
      </c>
      <c r="F3491" s="201">
        <v>5000000</v>
      </c>
    </row>
    <row r="3492" spans="1:6" x14ac:dyDescent="0.2">
      <c r="A3492" s="200" t="s">
        <v>27</v>
      </c>
      <c r="B3492" s="204">
        <v>62300000</v>
      </c>
      <c r="C3492" s="205" t="s">
        <v>191</v>
      </c>
      <c r="D3492" s="201">
        <v>2496000</v>
      </c>
      <c r="E3492" s="201">
        <v>0</v>
      </c>
      <c r="F3492" s="201">
        <v>2496000</v>
      </c>
    </row>
    <row r="3493" spans="1:6" x14ac:dyDescent="0.2">
      <c r="A3493" s="200" t="s">
        <v>27</v>
      </c>
      <c r="B3493" s="204">
        <v>62302000</v>
      </c>
      <c r="C3493" s="205" t="s">
        <v>516</v>
      </c>
      <c r="D3493" s="201">
        <v>440000</v>
      </c>
      <c r="E3493" s="201">
        <v>0</v>
      </c>
      <c r="F3493" s="201">
        <v>440000</v>
      </c>
    </row>
    <row r="3494" spans="1:6" x14ac:dyDescent="0.2">
      <c r="A3494" s="200" t="s">
        <v>27</v>
      </c>
      <c r="B3494" s="204">
        <v>62304000</v>
      </c>
      <c r="C3494" s="205" t="s">
        <v>518</v>
      </c>
      <c r="D3494" s="201">
        <v>400000</v>
      </c>
      <c r="E3494" s="201">
        <v>0</v>
      </c>
      <c r="F3494" s="201">
        <v>400000</v>
      </c>
    </row>
    <row r="3495" spans="1:6" x14ac:dyDescent="0.2">
      <c r="A3495" s="200" t="s">
        <v>27</v>
      </c>
      <c r="B3495" s="204">
        <v>62501000</v>
      </c>
      <c r="C3495" s="205" t="s">
        <v>195</v>
      </c>
      <c r="D3495" s="201">
        <v>23731600</v>
      </c>
      <c r="E3495" s="201">
        <v>0</v>
      </c>
      <c r="F3495" s="201">
        <v>23731600</v>
      </c>
    </row>
    <row r="3496" spans="1:6" x14ac:dyDescent="0.2">
      <c r="A3496" s="200" t="s">
        <v>27</v>
      </c>
      <c r="B3496" s="204">
        <v>62503000</v>
      </c>
      <c r="C3496" s="205" t="s">
        <v>195</v>
      </c>
      <c r="D3496" s="201">
        <v>105000</v>
      </c>
      <c r="E3496" s="201">
        <v>0</v>
      </c>
      <c r="F3496" s="201">
        <v>105000</v>
      </c>
    </row>
    <row r="3497" spans="1:6" x14ac:dyDescent="0.2">
      <c r="A3497" s="200" t="s">
        <v>27</v>
      </c>
      <c r="B3497" s="204">
        <v>62601000</v>
      </c>
      <c r="C3497" s="205" t="s">
        <v>440</v>
      </c>
      <c r="D3497" s="201">
        <v>14085937.939999999</v>
      </c>
      <c r="E3497" s="201">
        <v>0</v>
      </c>
      <c r="F3497" s="201">
        <v>14085937.939999999</v>
      </c>
    </row>
    <row r="3498" spans="1:6" x14ac:dyDescent="0.2">
      <c r="A3498" s="200" t="s">
        <v>27</v>
      </c>
      <c r="B3498" s="204">
        <v>62701000</v>
      </c>
      <c r="C3498" s="205" t="s">
        <v>207</v>
      </c>
      <c r="D3498" s="201">
        <v>1162253.57</v>
      </c>
      <c r="E3498" s="201">
        <v>0</v>
      </c>
      <c r="F3498" s="201">
        <v>1162253.57</v>
      </c>
    </row>
    <row r="3499" spans="1:6" x14ac:dyDescent="0.2">
      <c r="A3499" s="200" t="s">
        <v>27</v>
      </c>
      <c r="B3499" s="204">
        <v>62705000</v>
      </c>
      <c r="C3499" s="205" t="s">
        <v>539</v>
      </c>
      <c r="D3499" s="201">
        <v>4800</v>
      </c>
      <c r="E3499" s="201">
        <v>0</v>
      </c>
      <c r="F3499" s="201">
        <v>4800</v>
      </c>
    </row>
    <row r="3500" spans="1:6" x14ac:dyDescent="0.2">
      <c r="A3500" s="200" t="s">
        <v>27</v>
      </c>
      <c r="B3500" s="204">
        <v>62706000</v>
      </c>
      <c r="C3500" s="205" t="s">
        <v>209</v>
      </c>
      <c r="D3500" s="201">
        <v>41060</v>
      </c>
      <c r="E3500" s="201">
        <v>0</v>
      </c>
      <c r="F3500" s="201">
        <v>41060</v>
      </c>
    </row>
    <row r="3501" spans="1:6" x14ac:dyDescent="0.2">
      <c r="A3501" s="200" t="s">
        <v>27</v>
      </c>
      <c r="B3501" s="208">
        <v>63501000</v>
      </c>
      <c r="C3501" s="205" t="s">
        <v>465</v>
      </c>
      <c r="D3501" s="201">
        <v>1794</v>
      </c>
      <c r="E3501" s="201">
        <v>0</v>
      </c>
      <c r="F3501" s="201">
        <v>1794</v>
      </c>
    </row>
    <row r="3502" spans="1:6" x14ac:dyDescent="0.2">
      <c r="A3502" s="200" t="s">
        <v>27</v>
      </c>
      <c r="B3502" s="204">
        <v>63502000</v>
      </c>
      <c r="C3502" s="205" t="s">
        <v>470</v>
      </c>
      <c r="D3502" s="201">
        <v>139000</v>
      </c>
      <c r="E3502" s="201">
        <v>0</v>
      </c>
      <c r="F3502" s="201">
        <v>139000</v>
      </c>
    </row>
    <row r="3503" spans="1:6" x14ac:dyDescent="0.2">
      <c r="A3503" s="200" t="s">
        <v>27</v>
      </c>
      <c r="B3503" s="204">
        <v>63503000</v>
      </c>
      <c r="C3503" s="205" t="s">
        <v>213</v>
      </c>
      <c r="D3503" s="201">
        <v>159064.16</v>
      </c>
      <c r="E3503" s="201">
        <v>0</v>
      </c>
      <c r="F3503" s="201">
        <v>159064.16</v>
      </c>
    </row>
    <row r="3504" spans="1:6" x14ac:dyDescent="0.2">
      <c r="A3504" s="200" t="s">
        <v>27</v>
      </c>
      <c r="B3504" s="204">
        <v>63504000</v>
      </c>
      <c r="C3504" s="205" t="s">
        <v>472</v>
      </c>
      <c r="D3504" s="201">
        <v>49103</v>
      </c>
      <c r="E3504" s="201">
        <v>0</v>
      </c>
      <c r="F3504" s="201">
        <v>49103</v>
      </c>
    </row>
    <row r="3505" spans="1:6" x14ac:dyDescent="0.2">
      <c r="A3505" s="200" t="s">
        <v>27</v>
      </c>
      <c r="B3505" s="204">
        <v>63506000</v>
      </c>
      <c r="C3505" s="205" t="s">
        <v>474</v>
      </c>
      <c r="D3505" s="201">
        <v>1498</v>
      </c>
      <c r="E3505" s="201">
        <v>0</v>
      </c>
      <c r="F3505" s="201">
        <v>1498</v>
      </c>
    </row>
    <row r="3506" spans="1:6" x14ac:dyDescent="0.2">
      <c r="A3506" s="200" t="s">
        <v>27</v>
      </c>
      <c r="B3506" s="208">
        <v>63507000</v>
      </c>
      <c r="C3506" s="205" t="s">
        <v>475</v>
      </c>
      <c r="D3506" s="201">
        <v>60680501.840000004</v>
      </c>
      <c r="E3506" s="201">
        <v>0</v>
      </c>
      <c r="F3506" s="201">
        <v>60680501.840000004</v>
      </c>
    </row>
    <row r="3507" spans="1:6" x14ac:dyDescent="0.2">
      <c r="A3507" s="200" t="s">
        <v>27</v>
      </c>
      <c r="B3507" s="204">
        <v>64101000</v>
      </c>
      <c r="C3507" s="205" t="s">
        <v>216</v>
      </c>
      <c r="D3507" s="201">
        <v>202119895.53</v>
      </c>
      <c r="E3507" s="201">
        <v>0</v>
      </c>
      <c r="F3507" s="201">
        <v>202119895.53</v>
      </c>
    </row>
    <row r="3508" spans="1:6" x14ac:dyDescent="0.2">
      <c r="A3508" s="200" t="s">
        <v>27</v>
      </c>
      <c r="B3508" s="204">
        <v>64180000</v>
      </c>
      <c r="C3508" s="205" t="s">
        <v>553</v>
      </c>
      <c r="D3508" s="201">
        <v>12240.2</v>
      </c>
      <c r="E3508" s="201">
        <v>0</v>
      </c>
      <c r="F3508" s="201">
        <v>12240.2</v>
      </c>
    </row>
    <row r="3509" spans="1:6" x14ac:dyDescent="0.2">
      <c r="A3509" s="200" t="s">
        <v>27</v>
      </c>
      <c r="B3509" s="204">
        <v>64501000</v>
      </c>
      <c r="C3509" s="205" t="s">
        <v>483</v>
      </c>
      <c r="D3509" s="201">
        <v>29166757.52</v>
      </c>
      <c r="E3509" s="201">
        <v>0</v>
      </c>
      <c r="F3509" s="201">
        <v>29166757.52</v>
      </c>
    </row>
    <row r="3510" spans="1:6" x14ac:dyDescent="0.2">
      <c r="A3510" s="200" t="s">
        <v>27</v>
      </c>
      <c r="B3510" s="204">
        <v>64503000</v>
      </c>
      <c r="C3510" s="205" t="s">
        <v>759</v>
      </c>
      <c r="D3510" s="201">
        <v>243264.75</v>
      </c>
      <c r="E3510" s="201">
        <v>0</v>
      </c>
      <c r="F3510" s="201">
        <v>243264.75</v>
      </c>
    </row>
    <row r="3511" spans="1:6" x14ac:dyDescent="0.2">
      <c r="A3511" s="200" t="s">
        <v>27</v>
      </c>
      <c r="B3511" s="204">
        <v>64504000</v>
      </c>
      <c r="C3511" s="205" t="s">
        <v>486</v>
      </c>
      <c r="D3511" s="201">
        <v>672471.35</v>
      </c>
      <c r="E3511" s="201">
        <v>0</v>
      </c>
      <c r="F3511" s="201">
        <v>672471.35</v>
      </c>
    </row>
    <row r="3512" spans="1:6" x14ac:dyDescent="0.2">
      <c r="A3512" s="200" t="s">
        <v>27</v>
      </c>
      <c r="B3512" s="204">
        <v>64580000</v>
      </c>
      <c r="C3512" s="205" t="s">
        <v>758</v>
      </c>
      <c r="D3512" s="201">
        <v>1559454.86</v>
      </c>
      <c r="E3512" s="201">
        <v>0</v>
      </c>
      <c r="F3512" s="201">
        <v>1559454.86</v>
      </c>
    </row>
    <row r="3513" spans="1:6" x14ac:dyDescent="0.2">
      <c r="A3513" s="200" t="s">
        <v>27</v>
      </c>
      <c r="B3513" s="208">
        <v>64801000</v>
      </c>
      <c r="C3513" s="205" t="s">
        <v>556</v>
      </c>
      <c r="D3513" s="201">
        <v>1447674.78</v>
      </c>
      <c r="E3513" s="201">
        <v>0</v>
      </c>
      <c r="F3513" s="201">
        <v>1447674.78</v>
      </c>
    </row>
    <row r="3514" spans="1:6" x14ac:dyDescent="0.2">
      <c r="A3514" s="200" t="s">
        <v>27</v>
      </c>
      <c r="B3514" s="204">
        <v>65100000</v>
      </c>
      <c r="C3514" s="205" t="s">
        <v>228</v>
      </c>
      <c r="D3514" s="201">
        <v>803206.02</v>
      </c>
      <c r="E3514" s="201">
        <v>0</v>
      </c>
      <c r="F3514" s="201">
        <v>803206.02</v>
      </c>
    </row>
    <row r="3515" spans="1:6" x14ac:dyDescent="0.2">
      <c r="A3515" s="200" t="s">
        <v>27</v>
      </c>
      <c r="B3515" s="204">
        <v>65601000</v>
      </c>
      <c r="C3515" s="205" t="s">
        <v>561</v>
      </c>
      <c r="D3515" s="201">
        <v>790771.19</v>
      </c>
      <c r="E3515" s="201">
        <v>0</v>
      </c>
      <c r="F3515" s="201">
        <v>790771.19</v>
      </c>
    </row>
    <row r="3516" spans="1:6" x14ac:dyDescent="0.2">
      <c r="A3516" s="200" t="s">
        <v>27</v>
      </c>
      <c r="B3516" s="204">
        <v>65602000</v>
      </c>
      <c r="C3516" s="205" t="s">
        <v>229</v>
      </c>
      <c r="D3516" s="201">
        <v>43561</v>
      </c>
      <c r="E3516" s="201">
        <v>0</v>
      </c>
      <c r="F3516" s="201">
        <v>43561</v>
      </c>
    </row>
    <row r="3517" spans="1:6" x14ac:dyDescent="0.2">
      <c r="A3517" s="200" t="s">
        <v>27</v>
      </c>
      <c r="B3517" s="208">
        <v>65800000</v>
      </c>
      <c r="C3517" s="214" t="s">
        <v>497</v>
      </c>
      <c r="D3517" s="201">
        <v>4131343.83</v>
      </c>
      <c r="E3517" s="201">
        <v>0</v>
      </c>
      <c r="F3517" s="201">
        <v>4131343.83</v>
      </c>
    </row>
    <row r="3518" spans="1:6" x14ac:dyDescent="0.2">
      <c r="A3518" s="200" t="s">
        <v>27</v>
      </c>
      <c r="B3518" s="204">
        <v>66600000</v>
      </c>
      <c r="C3518" s="205" t="s">
        <v>232</v>
      </c>
      <c r="D3518" s="201">
        <v>38418</v>
      </c>
      <c r="E3518" s="201">
        <v>0</v>
      </c>
      <c r="F3518" s="201">
        <v>38418</v>
      </c>
    </row>
    <row r="3519" spans="1:6" x14ac:dyDescent="0.2">
      <c r="A3519" s="200" t="s">
        <v>27</v>
      </c>
      <c r="B3519" s="204">
        <v>68112000</v>
      </c>
      <c r="C3519" s="205" t="s">
        <v>511</v>
      </c>
      <c r="D3519" s="201">
        <v>25671940.010000002</v>
      </c>
      <c r="E3519" s="201">
        <v>0</v>
      </c>
      <c r="F3519" s="201">
        <v>25671940.010000002</v>
      </c>
    </row>
    <row r="3520" spans="1:6" x14ac:dyDescent="0.2">
      <c r="A3520" s="200" t="s">
        <v>27</v>
      </c>
      <c r="B3520" s="208">
        <v>70110000</v>
      </c>
      <c r="C3520" s="205" t="s">
        <v>1619</v>
      </c>
      <c r="D3520" s="201">
        <v>0</v>
      </c>
      <c r="E3520" s="201">
        <v>8506822492</v>
      </c>
      <c r="F3520" s="201">
        <v>-8506822492</v>
      </c>
    </row>
    <row r="3521" spans="1:6" x14ac:dyDescent="0.2">
      <c r="A3521" s="200" t="s">
        <v>27</v>
      </c>
      <c r="B3521" s="204">
        <v>70710000</v>
      </c>
      <c r="C3521" s="205" t="s">
        <v>572</v>
      </c>
      <c r="D3521" s="201">
        <v>0</v>
      </c>
      <c r="E3521" s="201">
        <v>3525351908.6599998</v>
      </c>
      <c r="F3521" s="201">
        <v>-3525351908.6599998</v>
      </c>
    </row>
    <row r="3522" spans="1:6" x14ac:dyDescent="0.2">
      <c r="A3522" s="200" t="s">
        <v>27</v>
      </c>
      <c r="B3522" s="204">
        <v>75800000</v>
      </c>
      <c r="C3522" s="205" t="s">
        <v>237</v>
      </c>
      <c r="D3522" s="201">
        <v>0</v>
      </c>
      <c r="E3522" s="201">
        <v>105701.15</v>
      </c>
      <c r="F3522" s="201">
        <v>-105701.15</v>
      </c>
    </row>
    <row r="3523" spans="1:6" x14ac:dyDescent="0.2">
      <c r="A3523" s="200" t="s">
        <v>27</v>
      </c>
      <c r="B3523" s="204">
        <v>75810000</v>
      </c>
      <c r="C3523" s="205" t="s">
        <v>573</v>
      </c>
      <c r="D3523" s="201">
        <v>0</v>
      </c>
      <c r="E3523" s="201">
        <v>247800</v>
      </c>
      <c r="F3523" s="201">
        <v>-247800</v>
      </c>
    </row>
    <row r="3524" spans="1:6" x14ac:dyDescent="0.2">
      <c r="A3524" s="200" t="s">
        <v>27</v>
      </c>
      <c r="B3524" s="204">
        <v>76500000</v>
      </c>
      <c r="C3524" s="205" t="s">
        <v>527</v>
      </c>
      <c r="D3524" s="201">
        <v>0</v>
      </c>
      <c r="E3524" s="201">
        <v>5784216.04</v>
      </c>
      <c r="F3524" s="201">
        <v>-5784216.04</v>
      </c>
    </row>
    <row r="3525" spans="1:6" x14ac:dyDescent="0.2">
      <c r="A3525" s="200" t="s">
        <v>31</v>
      </c>
      <c r="B3525" s="204">
        <v>10100000</v>
      </c>
      <c r="C3525" s="205" t="s">
        <v>43</v>
      </c>
      <c r="D3525" s="201">
        <v>0</v>
      </c>
      <c r="E3525" s="201">
        <v>550000000</v>
      </c>
      <c r="F3525" s="201">
        <v>-550000000</v>
      </c>
    </row>
    <row r="3526" spans="1:6" x14ac:dyDescent="0.2">
      <c r="A3526" s="200" t="s">
        <v>31</v>
      </c>
      <c r="B3526" s="204">
        <v>10610000</v>
      </c>
      <c r="C3526" s="205" t="s">
        <v>240</v>
      </c>
      <c r="D3526" s="201">
        <v>0</v>
      </c>
      <c r="E3526" s="201">
        <v>55000000</v>
      </c>
      <c r="F3526" s="201">
        <v>-55000000</v>
      </c>
    </row>
    <row r="3527" spans="1:6" x14ac:dyDescent="0.2">
      <c r="A3527" s="200" t="s">
        <v>31</v>
      </c>
      <c r="B3527" s="204">
        <v>11900000</v>
      </c>
      <c r="C3527" s="215" t="s">
        <v>1465</v>
      </c>
      <c r="D3527" s="201">
        <v>7419822.6600000001</v>
      </c>
      <c r="E3527" s="201">
        <v>0</v>
      </c>
      <c r="F3527" s="201">
        <v>7419822.6600000001</v>
      </c>
    </row>
    <row r="3528" spans="1:6" x14ac:dyDescent="0.2">
      <c r="A3528" s="200" t="s">
        <v>31</v>
      </c>
      <c r="B3528" s="213">
        <v>12900000</v>
      </c>
      <c r="C3528" s="217" t="s">
        <v>46</v>
      </c>
      <c r="D3528" s="201">
        <v>911443608.69000006</v>
      </c>
      <c r="E3528" s="201">
        <v>0</v>
      </c>
      <c r="F3528" s="201">
        <v>911443608.69000006</v>
      </c>
    </row>
    <row r="3529" spans="1:6" x14ac:dyDescent="0.2">
      <c r="A3529" s="200" t="s">
        <v>31</v>
      </c>
      <c r="B3529" s="204">
        <v>20400000</v>
      </c>
      <c r="C3529" s="205" t="s">
        <v>47</v>
      </c>
      <c r="D3529" s="201">
        <v>4832320.3600000003</v>
      </c>
      <c r="E3529" s="201">
        <v>0</v>
      </c>
      <c r="F3529" s="201">
        <v>4832320.3600000003</v>
      </c>
    </row>
    <row r="3530" spans="1:6" x14ac:dyDescent="0.2">
      <c r="A3530" s="200" t="s">
        <v>31</v>
      </c>
      <c r="B3530" s="204">
        <v>21830000</v>
      </c>
      <c r="C3530" s="205" t="s">
        <v>53</v>
      </c>
      <c r="D3530" s="201">
        <v>18410000</v>
      </c>
      <c r="E3530" s="201">
        <v>0</v>
      </c>
      <c r="F3530" s="201">
        <v>18410000</v>
      </c>
    </row>
    <row r="3531" spans="1:6" x14ac:dyDescent="0.2">
      <c r="A3531" s="200" t="s">
        <v>31</v>
      </c>
      <c r="B3531" s="204">
        <v>21500000</v>
      </c>
      <c r="C3531" s="205" t="s">
        <v>253</v>
      </c>
      <c r="D3531" s="201">
        <v>12127000</v>
      </c>
      <c r="E3531" s="201">
        <v>0</v>
      </c>
      <c r="F3531" s="201">
        <v>12127000</v>
      </c>
    </row>
    <row r="3532" spans="1:6" x14ac:dyDescent="0.2">
      <c r="A3532" s="200" t="s">
        <v>31</v>
      </c>
      <c r="B3532" s="204">
        <v>21570000</v>
      </c>
      <c r="C3532" s="205" t="s">
        <v>2419</v>
      </c>
      <c r="D3532" s="201">
        <v>1343300</v>
      </c>
      <c r="E3532" s="201">
        <v>0</v>
      </c>
      <c r="F3532" s="201">
        <v>1343300</v>
      </c>
    </row>
    <row r="3533" spans="1:6" x14ac:dyDescent="0.2">
      <c r="A3533" s="200" t="s">
        <v>31</v>
      </c>
      <c r="B3533" s="204">
        <v>21832000</v>
      </c>
      <c r="C3533" s="205" t="s">
        <v>2628</v>
      </c>
      <c r="D3533" s="201">
        <v>3246000</v>
      </c>
      <c r="E3533" s="201">
        <v>0</v>
      </c>
      <c r="F3533" s="201">
        <v>3246000</v>
      </c>
    </row>
    <row r="3534" spans="1:6" x14ac:dyDescent="0.2">
      <c r="A3534" s="200" t="s">
        <v>31</v>
      </c>
      <c r="B3534" s="208">
        <v>21810000</v>
      </c>
      <c r="C3534" s="205" t="s">
        <v>1996</v>
      </c>
      <c r="D3534" s="201">
        <v>105662004.77</v>
      </c>
      <c r="E3534" s="201">
        <v>0</v>
      </c>
      <c r="F3534" s="201">
        <v>105662004.77</v>
      </c>
    </row>
    <row r="3535" spans="1:6" x14ac:dyDescent="0.2">
      <c r="A3535" s="200" t="s">
        <v>31</v>
      </c>
      <c r="B3535" s="204">
        <v>28040000</v>
      </c>
      <c r="C3535" s="205" t="s">
        <v>265</v>
      </c>
      <c r="D3535" s="201">
        <v>0</v>
      </c>
      <c r="E3535" s="201">
        <v>4832320.3499999996</v>
      </c>
      <c r="F3535" s="201">
        <v>-4832320.3499999996</v>
      </c>
    </row>
    <row r="3536" spans="1:6" x14ac:dyDescent="0.2">
      <c r="A3536" s="200" t="s">
        <v>31</v>
      </c>
      <c r="B3536" s="204">
        <v>28150000</v>
      </c>
      <c r="C3536" s="205" t="s">
        <v>269</v>
      </c>
      <c r="D3536" s="201">
        <v>0</v>
      </c>
      <c r="E3536" s="201">
        <v>12127000</v>
      </c>
      <c r="F3536" s="201">
        <v>-12127000</v>
      </c>
    </row>
    <row r="3537" spans="1:6" x14ac:dyDescent="0.2">
      <c r="A3537" s="200" t="s">
        <v>31</v>
      </c>
      <c r="B3537" s="204">
        <v>28162000</v>
      </c>
      <c r="C3537" s="205" t="s">
        <v>2631</v>
      </c>
      <c r="D3537" s="201">
        <v>0</v>
      </c>
      <c r="E3537" s="201">
        <v>1242552.6100000001</v>
      </c>
      <c r="F3537" s="201">
        <v>-1242552.6100000001</v>
      </c>
    </row>
    <row r="3538" spans="1:6" x14ac:dyDescent="0.2">
      <c r="A3538" s="200" t="s">
        <v>31</v>
      </c>
      <c r="B3538" s="208">
        <v>28181000</v>
      </c>
      <c r="C3538" s="216" t="s">
        <v>3322</v>
      </c>
      <c r="D3538" s="201">
        <v>0</v>
      </c>
      <c r="E3538" s="201">
        <v>101670311.68000001</v>
      </c>
      <c r="F3538" s="201">
        <v>-101670311.68000001</v>
      </c>
    </row>
    <row r="3539" spans="1:6" x14ac:dyDescent="0.2">
      <c r="A3539" s="200" t="s">
        <v>31</v>
      </c>
      <c r="B3539" s="204">
        <v>28183000</v>
      </c>
      <c r="C3539" s="205" t="s">
        <v>60</v>
      </c>
      <c r="D3539" s="201">
        <v>0</v>
      </c>
      <c r="E3539" s="201">
        <v>18410000</v>
      </c>
      <c r="F3539" s="201">
        <v>-18410000</v>
      </c>
    </row>
    <row r="3540" spans="1:6" x14ac:dyDescent="0.2">
      <c r="A3540" s="200" t="s">
        <v>31</v>
      </c>
      <c r="B3540" s="204">
        <v>28184000</v>
      </c>
      <c r="C3540" s="205" t="s">
        <v>61</v>
      </c>
      <c r="D3540" s="201">
        <v>0</v>
      </c>
      <c r="E3540" s="201">
        <v>2427392.21</v>
      </c>
      <c r="F3540" s="201">
        <v>-2427392.21</v>
      </c>
    </row>
    <row r="3541" spans="1:6" x14ac:dyDescent="0.2">
      <c r="A3541" s="200" t="s">
        <v>31</v>
      </c>
      <c r="B3541" s="204">
        <v>40100000</v>
      </c>
      <c r="C3541" s="205" t="s">
        <v>63</v>
      </c>
      <c r="D3541" s="201">
        <v>0</v>
      </c>
      <c r="E3541" s="201">
        <v>95307750.900000006</v>
      </c>
      <c r="F3541" s="201">
        <v>-95307750.900000006</v>
      </c>
    </row>
    <row r="3542" spans="1:6" x14ac:dyDescent="0.2">
      <c r="A3542" s="200" t="s">
        <v>31</v>
      </c>
      <c r="B3542" s="204">
        <v>40800000</v>
      </c>
      <c r="C3542" s="205" t="s">
        <v>68</v>
      </c>
      <c r="D3542" s="201">
        <v>0</v>
      </c>
      <c r="E3542" s="201">
        <v>9709980</v>
      </c>
      <c r="F3542" s="201">
        <v>-9709980</v>
      </c>
    </row>
    <row r="3543" spans="1:6" x14ac:dyDescent="0.2">
      <c r="A3543" s="200" t="s">
        <v>31</v>
      </c>
      <c r="B3543" s="204">
        <v>40910000</v>
      </c>
      <c r="C3543" s="205" t="s">
        <v>3242</v>
      </c>
      <c r="D3543" s="201">
        <v>370366.42</v>
      </c>
      <c r="E3543" s="201">
        <v>0</v>
      </c>
      <c r="F3543" s="201">
        <v>370366.42</v>
      </c>
    </row>
    <row r="3544" spans="1:6" x14ac:dyDescent="0.2">
      <c r="A3544" s="200" t="s">
        <v>31</v>
      </c>
      <c r="B3544" s="204">
        <v>41100000</v>
      </c>
      <c r="C3544" s="205" t="s">
        <v>70</v>
      </c>
      <c r="D3544" s="201">
        <v>514432938.63999999</v>
      </c>
      <c r="E3544" s="201">
        <v>0</v>
      </c>
      <c r="F3544" s="201">
        <v>514432938.63999999</v>
      </c>
    </row>
    <row r="3545" spans="1:6" x14ac:dyDescent="0.2">
      <c r="A3545" s="200" t="s">
        <v>31</v>
      </c>
      <c r="B3545" s="204">
        <v>41600000</v>
      </c>
      <c r="C3545" s="205" t="s">
        <v>291</v>
      </c>
      <c r="D3545" s="201">
        <v>14483941</v>
      </c>
      <c r="E3545" s="201">
        <v>0</v>
      </c>
      <c r="F3545" s="201">
        <v>14483941</v>
      </c>
    </row>
    <row r="3546" spans="1:6" x14ac:dyDescent="0.2">
      <c r="A3546" s="200" t="s">
        <v>31</v>
      </c>
      <c r="B3546" s="208">
        <v>41910000</v>
      </c>
      <c r="C3546" s="205" t="s">
        <v>293</v>
      </c>
      <c r="D3546" s="201">
        <v>0</v>
      </c>
      <c r="E3546" s="201">
        <v>3411078</v>
      </c>
      <c r="F3546" s="201">
        <v>-3411078</v>
      </c>
    </row>
    <row r="3547" spans="1:6" x14ac:dyDescent="0.2">
      <c r="A3547" s="200" t="s">
        <v>31</v>
      </c>
      <c r="B3547" s="204">
        <v>42540000</v>
      </c>
      <c r="C3547" s="205" t="s">
        <v>309</v>
      </c>
      <c r="D3547" s="201">
        <v>104999.99</v>
      </c>
      <c r="E3547" s="201">
        <v>0</v>
      </c>
      <c r="F3547" s="201">
        <v>104999.99</v>
      </c>
    </row>
    <row r="3548" spans="1:6" x14ac:dyDescent="0.2">
      <c r="A3548" s="200" t="s">
        <v>31</v>
      </c>
      <c r="B3548" s="204">
        <v>42820000</v>
      </c>
      <c r="C3548" s="205" t="s">
        <v>626</v>
      </c>
      <c r="D3548" s="201">
        <v>0</v>
      </c>
      <c r="E3548" s="201">
        <v>2611352.13</v>
      </c>
      <c r="F3548" s="201">
        <v>-2611352.13</v>
      </c>
    </row>
    <row r="3549" spans="1:6" x14ac:dyDescent="0.2">
      <c r="A3549" s="200" t="s">
        <v>31</v>
      </c>
      <c r="B3549" s="204">
        <v>43100000</v>
      </c>
      <c r="C3549" s="205" t="s">
        <v>77</v>
      </c>
      <c r="D3549" s="201">
        <v>0</v>
      </c>
      <c r="E3549" s="201">
        <v>448000</v>
      </c>
      <c r="F3549" s="201">
        <v>-448000</v>
      </c>
    </row>
    <row r="3550" spans="1:6" x14ac:dyDescent="0.2">
      <c r="A3550" s="200" t="s">
        <v>31</v>
      </c>
      <c r="B3550" s="204">
        <v>43110000</v>
      </c>
      <c r="C3550" s="205" t="s">
        <v>301</v>
      </c>
      <c r="D3550" s="201">
        <v>0</v>
      </c>
      <c r="E3550" s="201">
        <v>391000</v>
      </c>
      <c r="F3550" s="201">
        <v>-391000</v>
      </c>
    </row>
    <row r="3551" spans="1:6" x14ac:dyDescent="0.2">
      <c r="A3551" s="200" t="s">
        <v>31</v>
      </c>
      <c r="B3551" s="204">
        <v>43200000</v>
      </c>
      <c r="C3551" s="205" t="s">
        <v>79</v>
      </c>
      <c r="D3551" s="201">
        <v>0</v>
      </c>
      <c r="E3551" s="201">
        <v>192000</v>
      </c>
      <c r="F3551" s="201">
        <v>-192000</v>
      </c>
    </row>
    <row r="3552" spans="1:6" x14ac:dyDescent="0.2">
      <c r="A3552" s="200" t="s">
        <v>31</v>
      </c>
      <c r="B3552" s="204">
        <v>43300000</v>
      </c>
      <c r="C3552" s="205" t="s">
        <v>80</v>
      </c>
      <c r="D3552" s="201">
        <v>0</v>
      </c>
      <c r="E3552" s="201">
        <v>32000</v>
      </c>
      <c r="F3552" s="201">
        <v>-32000</v>
      </c>
    </row>
    <row r="3553" spans="1:6" x14ac:dyDescent="0.2">
      <c r="A3553" s="200" t="s">
        <v>31</v>
      </c>
      <c r="B3553" s="204">
        <v>43400000</v>
      </c>
      <c r="C3553" s="205" t="s">
        <v>81</v>
      </c>
      <c r="D3553" s="201">
        <v>0</v>
      </c>
      <c r="E3553" s="201">
        <v>50000</v>
      </c>
      <c r="F3553" s="201">
        <v>-50000</v>
      </c>
    </row>
    <row r="3554" spans="1:6" x14ac:dyDescent="0.2">
      <c r="A3554" s="200" t="s">
        <v>31</v>
      </c>
      <c r="B3554" s="204">
        <v>43860000</v>
      </c>
      <c r="C3554" s="205" t="s">
        <v>302</v>
      </c>
      <c r="D3554" s="201">
        <v>0</v>
      </c>
      <c r="E3554" s="201">
        <v>835712.24</v>
      </c>
      <c r="F3554" s="201">
        <v>-835712.24</v>
      </c>
    </row>
    <row r="3555" spans="1:6" x14ac:dyDescent="0.2">
      <c r="A3555" s="200" t="s">
        <v>31</v>
      </c>
      <c r="B3555" s="204">
        <v>44100000</v>
      </c>
      <c r="C3555" s="205" t="s">
        <v>82</v>
      </c>
      <c r="D3555" s="201">
        <v>12000.1</v>
      </c>
      <c r="E3555" s="201">
        <v>0</v>
      </c>
      <c r="F3555" s="201">
        <v>12000.1</v>
      </c>
    </row>
    <row r="3556" spans="1:6" x14ac:dyDescent="0.2">
      <c r="A3556" s="200" t="s">
        <v>31</v>
      </c>
      <c r="B3556" s="204">
        <v>44300000</v>
      </c>
      <c r="C3556" s="205" t="s">
        <v>305</v>
      </c>
      <c r="D3556" s="201">
        <v>179702.76</v>
      </c>
      <c r="E3556" s="201">
        <v>0</v>
      </c>
      <c r="F3556" s="201">
        <v>179702.76</v>
      </c>
    </row>
    <row r="3557" spans="1:6" x14ac:dyDescent="0.2">
      <c r="A3557" s="200" t="s">
        <v>31</v>
      </c>
      <c r="B3557" s="208">
        <v>44410000</v>
      </c>
      <c r="C3557" s="205" t="s">
        <v>308</v>
      </c>
      <c r="D3557" s="201">
        <v>0</v>
      </c>
      <c r="E3557" s="201">
        <v>10606.8</v>
      </c>
      <c r="F3557" s="201">
        <v>-10606.8</v>
      </c>
    </row>
    <row r="3558" spans="1:6" x14ac:dyDescent="0.2">
      <c r="A3558" s="200" t="s">
        <v>31</v>
      </c>
      <c r="B3558" s="204">
        <v>44420000</v>
      </c>
      <c r="C3558" s="205" t="s">
        <v>320</v>
      </c>
      <c r="D3558" s="201">
        <v>15031252.3105</v>
      </c>
      <c r="E3558" s="201">
        <v>0</v>
      </c>
      <c r="F3558" s="201">
        <v>15031252.3105</v>
      </c>
    </row>
    <row r="3559" spans="1:6" x14ac:dyDescent="0.2">
      <c r="A3559" s="200" t="s">
        <v>31</v>
      </c>
      <c r="B3559" s="204">
        <v>45510000</v>
      </c>
      <c r="C3559" s="205" t="s">
        <v>95</v>
      </c>
      <c r="D3559" s="201">
        <v>0</v>
      </c>
      <c r="E3559" s="201">
        <v>1257778253.46</v>
      </c>
      <c r="F3559" s="201">
        <v>-1257778253.46</v>
      </c>
    </row>
    <row r="3560" spans="1:6" x14ac:dyDescent="0.2">
      <c r="A3560" s="200" t="s">
        <v>31</v>
      </c>
      <c r="B3560" s="204">
        <v>45530000</v>
      </c>
      <c r="C3560" s="215" t="s">
        <v>21</v>
      </c>
      <c r="D3560" s="201">
        <v>0</v>
      </c>
      <c r="E3560" s="201">
        <v>73500000</v>
      </c>
      <c r="F3560" s="201">
        <v>-73500000</v>
      </c>
    </row>
    <row r="3561" spans="1:6" x14ac:dyDescent="0.2">
      <c r="A3561" s="200" t="s">
        <v>31</v>
      </c>
      <c r="B3561" s="204">
        <v>46720030</v>
      </c>
      <c r="C3561" s="205" t="s">
        <v>1580</v>
      </c>
      <c r="D3561" s="201">
        <v>0</v>
      </c>
      <c r="E3561" s="201">
        <v>50000000</v>
      </c>
      <c r="F3561" s="201">
        <v>-50000000</v>
      </c>
    </row>
    <row r="3562" spans="1:6" x14ac:dyDescent="0.2">
      <c r="A3562" s="200" t="s">
        <v>31</v>
      </c>
      <c r="B3562" s="204">
        <v>46720070</v>
      </c>
      <c r="C3562" s="205" t="s">
        <v>140</v>
      </c>
      <c r="D3562" s="201">
        <v>0</v>
      </c>
      <c r="E3562" s="201">
        <v>50000</v>
      </c>
      <c r="F3562" s="201">
        <v>-50000</v>
      </c>
    </row>
    <row r="3563" spans="1:6" x14ac:dyDescent="0.2">
      <c r="A3563" s="200" t="s">
        <v>31</v>
      </c>
      <c r="B3563" s="204">
        <v>49100000</v>
      </c>
      <c r="C3563" s="205" t="s">
        <v>336</v>
      </c>
      <c r="D3563" s="201">
        <v>0</v>
      </c>
      <c r="E3563" s="201">
        <v>16673768</v>
      </c>
      <c r="F3563" s="201">
        <v>-16673768</v>
      </c>
    </row>
    <row r="3564" spans="1:6" x14ac:dyDescent="0.2">
      <c r="A3564" s="200" t="s">
        <v>31</v>
      </c>
      <c r="B3564" s="204">
        <v>51120000</v>
      </c>
      <c r="C3564" s="205" t="s">
        <v>707</v>
      </c>
      <c r="D3564" s="201">
        <v>0</v>
      </c>
      <c r="E3564" s="201">
        <v>4267620</v>
      </c>
      <c r="F3564" s="201">
        <v>-4267620</v>
      </c>
    </row>
    <row r="3565" spans="1:6" x14ac:dyDescent="0.2">
      <c r="A3565" s="200" t="s">
        <v>31</v>
      </c>
      <c r="B3565" s="204">
        <v>51140000</v>
      </c>
      <c r="C3565" s="205" t="s">
        <v>395</v>
      </c>
      <c r="D3565" s="201">
        <v>0</v>
      </c>
      <c r="E3565" s="201">
        <v>61.24</v>
      </c>
      <c r="F3565" s="201">
        <v>-61.24</v>
      </c>
    </row>
    <row r="3566" spans="1:6" x14ac:dyDescent="0.2">
      <c r="A3566" s="200" t="s">
        <v>31</v>
      </c>
      <c r="B3566" s="204">
        <v>51211000</v>
      </c>
      <c r="C3566" s="205" t="s">
        <v>343</v>
      </c>
      <c r="D3566" s="201">
        <v>40837395.740000002</v>
      </c>
      <c r="E3566" s="201">
        <v>0</v>
      </c>
      <c r="F3566" s="201">
        <v>40837395.740000002</v>
      </c>
    </row>
    <row r="3567" spans="1:6" x14ac:dyDescent="0.2">
      <c r="A3567" s="200" t="s">
        <v>31</v>
      </c>
      <c r="B3567" s="204">
        <v>51221000</v>
      </c>
      <c r="C3567" s="205" t="s">
        <v>345</v>
      </c>
      <c r="D3567" s="201">
        <v>30869278.809999999</v>
      </c>
      <c r="E3567" s="201">
        <v>0</v>
      </c>
      <c r="F3567" s="201">
        <v>30869278.809999999</v>
      </c>
    </row>
    <row r="3568" spans="1:6" x14ac:dyDescent="0.2">
      <c r="A3568" s="200" t="s">
        <v>31</v>
      </c>
      <c r="B3568" s="204">
        <v>53200000</v>
      </c>
      <c r="C3568" s="205" t="s">
        <v>162</v>
      </c>
      <c r="D3568" s="201">
        <v>1671500</v>
      </c>
      <c r="E3568" s="201">
        <v>0</v>
      </c>
      <c r="F3568" s="201">
        <v>1671500</v>
      </c>
    </row>
    <row r="3569" spans="1:6" x14ac:dyDescent="0.2">
      <c r="A3569" s="200" t="s">
        <v>31</v>
      </c>
      <c r="B3569" s="204">
        <v>60101000</v>
      </c>
      <c r="C3569" s="205" t="s">
        <v>359</v>
      </c>
      <c r="D3569" s="201">
        <v>26674345</v>
      </c>
      <c r="E3569" s="201">
        <v>0</v>
      </c>
      <c r="F3569" s="201">
        <v>26674345</v>
      </c>
    </row>
    <row r="3570" spans="1:6" x14ac:dyDescent="0.2">
      <c r="A3570" s="200" t="s">
        <v>31</v>
      </c>
      <c r="B3570" s="204">
        <v>60201000</v>
      </c>
      <c r="C3570" s="205" t="s">
        <v>430</v>
      </c>
      <c r="D3570" s="201">
        <v>7164078.7999999998</v>
      </c>
      <c r="E3570" s="201">
        <v>0</v>
      </c>
      <c r="F3570" s="201">
        <v>7164078.7999999998</v>
      </c>
    </row>
    <row r="3571" spans="1:6" x14ac:dyDescent="0.2">
      <c r="A3571" s="200" t="s">
        <v>31</v>
      </c>
      <c r="B3571" s="213">
        <v>60302000</v>
      </c>
      <c r="C3571" s="217" t="s">
        <v>3272</v>
      </c>
      <c r="D3571" s="201">
        <v>74061346.829999998</v>
      </c>
      <c r="E3571" s="201">
        <v>0</v>
      </c>
      <c r="F3571" s="201">
        <v>74061346.829999998</v>
      </c>
    </row>
    <row r="3572" spans="1:6" x14ac:dyDescent="0.2">
      <c r="A3572" s="200" t="s">
        <v>31</v>
      </c>
      <c r="B3572" s="204">
        <v>60310000</v>
      </c>
      <c r="C3572" s="205" t="s">
        <v>373</v>
      </c>
      <c r="D3572" s="201">
        <v>960466203.82000005</v>
      </c>
      <c r="E3572" s="201">
        <v>0</v>
      </c>
      <c r="F3572" s="201">
        <v>960466203.82000005</v>
      </c>
    </row>
    <row r="3573" spans="1:6" x14ac:dyDescent="0.2">
      <c r="A3573" s="200" t="s">
        <v>31</v>
      </c>
      <c r="B3573" s="204">
        <v>60604000</v>
      </c>
      <c r="C3573" s="205" t="s">
        <v>166</v>
      </c>
      <c r="D3573" s="201">
        <v>7130</v>
      </c>
      <c r="E3573" s="201">
        <v>0</v>
      </c>
      <c r="F3573" s="201">
        <v>7130</v>
      </c>
    </row>
    <row r="3574" spans="1:6" x14ac:dyDescent="0.2">
      <c r="A3574" s="200" t="s">
        <v>31</v>
      </c>
      <c r="B3574" s="204">
        <v>60605000</v>
      </c>
      <c r="C3574" s="205" t="s">
        <v>167</v>
      </c>
      <c r="D3574" s="201">
        <v>4000</v>
      </c>
      <c r="E3574" s="201">
        <v>0</v>
      </c>
      <c r="F3574" s="201">
        <v>4000</v>
      </c>
    </row>
    <row r="3575" spans="1:6" x14ac:dyDescent="0.2">
      <c r="A3575" s="200" t="s">
        <v>31</v>
      </c>
      <c r="B3575" s="204">
        <v>60609000</v>
      </c>
      <c r="C3575" s="205" t="s">
        <v>171</v>
      </c>
      <c r="D3575" s="201">
        <v>30961.5</v>
      </c>
      <c r="E3575" s="201">
        <v>0</v>
      </c>
      <c r="F3575" s="201">
        <v>30961.5</v>
      </c>
    </row>
    <row r="3576" spans="1:6" x14ac:dyDescent="0.2">
      <c r="A3576" s="200" t="s">
        <v>31</v>
      </c>
      <c r="B3576" s="208">
        <v>60900000</v>
      </c>
      <c r="C3576" s="205" t="s">
        <v>471</v>
      </c>
      <c r="D3576" s="201">
        <v>0</v>
      </c>
      <c r="E3576" s="201">
        <v>526640</v>
      </c>
      <c r="F3576" s="201">
        <v>-526640</v>
      </c>
    </row>
    <row r="3577" spans="1:6" x14ac:dyDescent="0.2">
      <c r="A3577" s="200" t="s">
        <v>31</v>
      </c>
      <c r="B3577" s="204">
        <v>61504000</v>
      </c>
      <c r="C3577" s="205" t="s">
        <v>741</v>
      </c>
      <c r="D3577" s="201">
        <v>3610000</v>
      </c>
      <c r="E3577" s="201">
        <v>0</v>
      </c>
      <c r="F3577" s="201">
        <v>3610000</v>
      </c>
    </row>
    <row r="3578" spans="1:6" x14ac:dyDescent="0.2">
      <c r="A3578" s="200" t="s">
        <v>31</v>
      </c>
      <c r="B3578" s="204">
        <v>61602000</v>
      </c>
      <c r="C3578" s="205" t="s">
        <v>488</v>
      </c>
      <c r="D3578" s="201">
        <v>300598</v>
      </c>
      <c r="E3578" s="201">
        <v>0</v>
      </c>
      <c r="F3578" s="201">
        <v>300598</v>
      </c>
    </row>
    <row r="3579" spans="1:6" x14ac:dyDescent="0.2">
      <c r="A3579" s="200" t="s">
        <v>31</v>
      </c>
      <c r="B3579" s="204">
        <v>61802000</v>
      </c>
      <c r="C3579" s="205" t="s">
        <v>494</v>
      </c>
      <c r="D3579" s="201">
        <v>2000</v>
      </c>
      <c r="E3579" s="201">
        <v>0</v>
      </c>
      <c r="F3579" s="201">
        <v>2000</v>
      </c>
    </row>
    <row r="3580" spans="1:6" x14ac:dyDescent="0.2">
      <c r="A3580" s="200" t="s">
        <v>31</v>
      </c>
      <c r="B3580" s="204">
        <v>62104000</v>
      </c>
      <c r="C3580" s="205" t="s">
        <v>188</v>
      </c>
      <c r="D3580" s="201">
        <v>90000</v>
      </c>
      <c r="E3580" s="201">
        <v>0</v>
      </c>
      <c r="F3580" s="201">
        <v>90000</v>
      </c>
    </row>
    <row r="3581" spans="1:6" x14ac:dyDescent="0.2">
      <c r="A3581" s="200" t="s">
        <v>31</v>
      </c>
      <c r="B3581" s="204">
        <v>62507000</v>
      </c>
      <c r="C3581" s="205" t="s">
        <v>438</v>
      </c>
      <c r="D3581" s="201">
        <v>86666.8</v>
      </c>
      <c r="E3581" s="201">
        <v>0</v>
      </c>
      <c r="F3581" s="201">
        <v>86666.8</v>
      </c>
    </row>
    <row r="3582" spans="1:6" x14ac:dyDescent="0.2">
      <c r="A3582" s="200" t="s">
        <v>31</v>
      </c>
      <c r="B3582" s="204">
        <v>62601000</v>
      </c>
      <c r="C3582" s="205" t="s">
        <v>440</v>
      </c>
      <c r="D3582" s="201">
        <v>8000</v>
      </c>
      <c r="E3582" s="201">
        <v>0</v>
      </c>
      <c r="F3582" s="201">
        <v>8000</v>
      </c>
    </row>
    <row r="3583" spans="1:6" x14ac:dyDescent="0.2">
      <c r="A3583" s="200" t="s">
        <v>31</v>
      </c>
      <c r="B3583" s="204">
        <v>62605000</v>
      </c>
      <c r="C3583" s="205" t="s">
        <v>748</v>
      </c>
      <c r="D3583" s="201">
        <v>250000</v>
      </c>
      <c r="E3583" s="201">
        <v>0</v>
      </c>
      <c r="F3583" s="201">
        <v>250000</v>
      </c>
    </row>
    <row r="3584" spans="1:6" x14ac:dyDescent="0.2">
      <c r="A3584" s="200" t="s">
        <v>31</v>
      </c>
      <c r="B3584" s="204">
        <v>62701000</v>
      </c>
      <c r="C3584" s="205" t="s">
        <v>207</v>
      </c>
      <c r="D3584" s="201">
        <v>17066.66</v>
      </c>
      <c r="E3584" s="201">
        <v>0</v>
      </c>
      <c r="F3584" s="201">
        <v>17066.66</v>
      </c>
    </row>
    <row r="3585" spans="1:6" x14ac:dyDescent="0.2">
      <c r="A3585" s="200" t="s">
        <v>31</v>
      </c>
      <c r="B3585" s="204">
        <v>62703000</v>
      </c>
      <c r="C3585" s="205" t="s">
        <v>538</v>
      </c>
      <c r="D3585" s="201">
        <v>219225.35</v>
      </c>
      <c r="E3585" s="201">
        <v>0</v>
      </c>
      <c r="F3585" s="201">
        <v>219225.35</v>
      </c>
    </row>
    <row r="3586" spans="1:6" x14ac:dyDescent="0.2">
      <c r="A3586" s="200" t="s">
        <v>31</v>
      </c>
      <c r="B3586" s="204">
        <v>62704000</v>
      </c>
      <c r="C3586" s="205" t="s">
        <v>445</v>
      </c>
      <c r="D3586" s="201">
        <v>337023.27</v>
      </c>
      <c r="E3586" s="201">
        <v>0</v>
      </c>
      <c r="F3586" s="201">
        <v>337023.27</v>
      </c>
    </row>
    <row r="3587" spans="1:6" x14ac:dyDescent="0.2">
      <c r="A3587" s="200" t="s">
        <v>31</v>
      </c>
      <c r="B3587" s="204">
        <v>62707000</v>
      </c>
      <c r="C3587" s="205" t="s">
        <v>540</v>
      </c>
      <c r="D3587" s="201">
        <v>400000</v>
      </c>
      <c r="E3587" s="201">
        <v>0</v>
      </c>
      <c r="F3587" s="201">
        <v>400000</v>
      </c>
    </row>
    <row r="3588" spans="1:6" x14ac:dyDescent="0.2">
      <c r="A3588" s="200" t="s">
        <v>31</v>
      </c>
      <c r="B3588" s="204">
        <v>62708000</v>
      </c>
      <c r="C3588" s="205" t="s">
        <v>541</v>
      </c>
      <c r="D3588" s="201">
        <v>305865.84999999998</v>
      </c>
      <c r="E3588" s="201">
        <v>0</v>
      </c>
      <c r="F3588" s="201">
        <v>305865.84999999998</v>
      </c>
    </row>
    <row r="3589" spans="1:6" x14ac:dyDescent="0.2">
      <c r="A3589" s="200" t="s">
        <v>31</v>
      </c>
      <c r="B3589" s="204">
        <v>63504000</v>
      </c>
      <c r="C3589" s="205" t="s">
        <v>472</v>
      </c>
      <c r="D3589" s="201">
        <v>2000</v>
      </c>
      <c r="E3589" s="201">
        <v>0</v>
      </c>
      <c r="F3589" s="201">
        <v>2000</v>
      </c>
    </row>
    <row r="3590" spans="1:6" x14ac:dyDescent="0.2">
      <c r="A3590" s="200" t="s">
        <v>31</v>
      </c>
      <c r="B3590" s="204">
        <v>63506000</v>
      </c>
      <c r="C3590" s="205" t="s">
        <v>474</v>
      </c>
      <c r="D3590" s="201">
        <v>328000</v>
      </c>
      <c r="E3590" s="201">
        <v>0</v>
      </c>
      <c r="F3590" s="201">
        <v>328000</v>
      </c>
    </row>
    <row r="3591" spans="1:6" x14ac:dyDescent="0.2">
      <c r="A3591" s="200" t="s">
        <v>31</v>
      </c>
      <c r="B3591" s="204">
        <v>64101000</v>
      </c>
      <c r="C3591" s="205" t="s">
        <v>216</v>
      </c>
      <c r="D3591" s="201">
        <v>27194717.399999999</v>
      </c>
      <c r="E3591" s="201">
        <v>0</v>
      </c>
      <c r="F3591" s="201">
        <v>27194717.399999999</v>
      </c>
    </row>
    <row r="3592" spans="1:6" x14ac:dyDescent="0.2">
      <c r="A3592" s="200" t="s">
        <v>31</v>
      </c>
      <c r="B3592" s="204">
        <v>64102000</v>
      </c>
      <c r="C3592" s="205" t="s">
        <v>550</v>
      </c>
      <c r="D3592" s="201">
        <v>860850</v>
      </c>
      <c r="E3592" s="201">
        <v>0</v>
      </c>
      <c r="F3592" s="201">
        <v>860850</v>
      </c>
    </row>
    <row r="3593" spans="1:6" x14ac:dyDescent="0.2">
      <c r="A3593" s="200" t="s">
        <v>31</v>
      </c>
      <c r="B3593" s="204">
        <v>64160000</v>
      </c>
      <c r="C3593" s="205" t="s">
        <v>1809</v>
      </c>
      <c r="D3593" s="201">
        <v>184800</v>
      </c>
      <c r="E3593" s="201">
        <v>0</v>
      </c>
      <c r="F3593" s="201">
        <v>184800</v>
      </c>
    </row>
    <row r="3594" spans="1:6" x14ac:dyDescent="0.2">
      <c r="A3594" s="200" t="s">
        <v>31</v>
      </c>
      <c r="B3594" s="204">
        <v>64501000</v>
      </c>
      <c r="C3594" s="205" t="s">
        <v>483</v>
      </c>
      <c r="D3594" s="201">
        <v>3304905.5</v>
      </c>
      <c r="E3594" s="201">
        <v>0</v>
      </c>
      <c r="F3594" s="201">
        <v>3304905.5</v>
      </c>
    </row>
    <row r="3595" spans="1:6" x14ac:dyDescent="0.2">
      <c r="A3595" s="200" t="s">
        <v>31</v>
      </c>
      <c r="B3595" s="204">
        <v>64502000</v>
      </c>
      <c r="C3595" s="205" t="s">
        <v>555</v>
      </c>
      <c r="D3595" s="201">
        <v>1271117.5</v>
      </c>
      <c r="E3595" s="201">
        <v>0</v>
      </c>
      <c r="F3595" s="201">
        <v>1271117.5</v>
      </c>
    </row>
    <row r="3596" spans="1:6" x14ac:dyDescent="0.2">
      <c r="A3596" s="200" t="s">
        <v>31</v>
      </c>
      <c r="B3596" s="204">
        <v>64504000</v>
      </c>
      <c r="C3596" s="205" t="s">
        <v>486</v>
      </c>
      <c r="D3596" s="201">
        <v>254223.5</v>
      </c>
      <c r="E3596" s="201">
        <v>0</v>
      </c>
      <c r="F3596" s="201">
        <v>254223.5</v>
      </c>
    </row>
    <row r="3597" spans="1:6" x14ac:dyDescent="0.2">
      <c r="A3597" s="200" t="s">
        <v>31</v>
      </c>
      <c r="B3597" s="204">
        <v>65601000</v>
      </c>
      <c r="C3597" s="205" t="s">
        <v>561</v>
      </c>
      <c r="D3597" s="201">
        <v>200000</v>
      </c>
      <c r="E3597" s="201">
        <v>0</v>
      </c>
      <c r="F3597" s="201">
        <v>200000</v>
      </c>
    </row>
    <row r="3598" spans="1:6" x14ac:dyDescent="0.2">
      <c r="A3598" s="200" t="s">
        <v>31</v>
      </c>
      <c r="B3598" s="204">
        <v>65700000</v>
      </c>
      <c r="C3598" s="205" t="s">
        <v>766</v>
      </c>
      <c r="D3598" s="201">
        <v>293.58999999999997</v>
      </c>
      <c r="E3598" s="201">
        <v>0</v>
      </c>
      <c r="F3598" s="201">
        <v>293.58999999999997</v>
      </c>
    </row>
    <row r="3599" spans="1:6" x14ac:dyDescent="0.2">
      <c r="A3599" s="200" t="s">
        <v>31</v>
      </c>
      <c r="B3599" s="204">
        <v>65710000</v>
      </c>
      <c r="C3599" s="205" t="s">
        <v>766</v>
      </c>
      <c r="D3599" s="201">
        <v>222614.2</v>
      </c>
      <c r="E3599" s="201">
        <v>0</v>
      </c>
      <c r="F3599" s="201">
        <v>222614.2</v>
      </c>
    </row>
    <row r="3600" spans="1:6" x14ac:dyDescent="0.2">
      <c r="A3600" s="200" t="s">
        <v>31</v>
      </c>
      <c r="B3600" s="204">
        <v>66101000</v>
      </c>
      <c r="C3600" s="205" t="s">
        <v>767</v>
      </c>
      <c r="D3600" s="201">
        <v>100</v>
      </c>
      <c r="E3600" s="201">
        <v>0</v>
      </c>
      <c r="F3600" s="201">
        <v>100</v>
      </c>
    </row>
    <row r="3601" spans="1:6" x14ac:dyDescent="0.2">
      <c r="A3601" s="200" t="s">
        <v>31</v>
      </c>
      <c r="B3601" s="204">
        <v>66102000</v>
      </c>
      <c r="C3601" s="205" t="s">
        <v>564</v>
      </c>
      <c r="D3601" s="201">
        <v>56797.46</v>
      </c>
      <c r="E3601" s="201">
        <v>0</v>
      </c>
      <c r="F3601" s="201">
        <v>56797.46</v>
      </c>
    </row>
    <row r="3602" spans="1:6" x14ac:dyDescent="0.2">
      <c r="A3602" s="200" t="s">
        <v>31</v>
      </c>
      <c r="B3602" s="204">
        <v>68111000</v>
      </c>
      <c r="C3602" s="205" t="s">
        <v>509</v>
      </c>
      <c r="D3602" s="201">
        <v>963779.45</v>
      </c>
      <c r="E3602" s="201">
        <v>0</v>
      </c>
      <c r="F3602" s="201">
        <v>963779.45</v>
      </c>
    </row>
    <row r="3603" spans="1:6" x14ac:dyDescent="0.2">
      <c r="A3603" s="200" t="s">
        <v>31</v>
      </c>
      <c r="B3603" s="204">
        <v>68112000</v>
      </c>
      <c r="C3603" s="205" t="s">
        <v>511</v>
      </c>
      <c r="D3603" s="201">
        <v>3404473.43</v>
      </c>
      <c r="E3603" s="201">
        <v>0</v>
      </c>
      <c r="F3603" s="201">
        <v>3404473.43</v>
      </c>
    </row>
    <row r="3604" spans="1:6" x14ac:dyDescent="0.2">
      <c r="A3604" s="200" t="s">
        <v>31</v>
      </c>
      <c r="B3604" s="204">
        <v>69800000</v>
      </c>
      <c r="C3604" s="205" t="s">
        <v>513</v>
      </c>
      <c r="D3604" s="201">
        <v>2758717.3394999998</v>
      </c>
      <c r="E3604" s="201">
        <v>0</v>
      </c>
      <c r="F3604" s="201">
        <v>2758717.3394999998</v>
      </c>
    </row>
    <row r="3605" spans="1:6" x14ac:dyDescent="0.2">
      <c r="A3605" s="200" t="s">
        <v>31</v>
      </c>
      <c r="B3605" s="204">
        <v>70100000</v>
      </c>
      <c r="C3605" s="205" t="s">
        <v>2619</v>
      </c>
      <c r="D3605" s="201">
        <v>0</v>
      </c>
      <c r="E3605" s="201">
        <v>48480755.399999999</v>
      </c>
      <c r="F3605" s="201">
        <v>-48480755.399999999</v>
      </c>
    </row>
    <row r="3606" spans="1:6" x14ac:dyDescent="0.2">
      <c r="A3606" s="200" t="s">
        <v>31</v>
      </c>
      <c r="B3606" s="204">
        <v>70700000</v>
      </c>
      <c r="C3606" s="205" t="s">
        <v>2060</v>
      </c>
      <c r="D3606" s="201">
        <v>0</v>
      </c>
      <c r="E3606" s="201">
        <v>486550000</v>
      </c>
      <c r="F3606" s="201">
        <v>-486550000</v>
      </c>
    </row>
    <row r="3607" spans="1:6" x14ac:dyDescent="0.2">
      <c r="A3607" s="200" t="s">
        <v>31</v>
      </c>
      <c r="B3607" s="204">
        <v>70900000</v>
      </c>
      <c r="C3607" s="205" t="s">
        <v>523</v>
      </c>
      <c r="D3607" s="201">
        <v>3287287.5</v>
      </c>
      <c r="E3607" s="201">
        <v>0</v>
      </c>
      <c r="F3607" s="201">
        <v>3287287.5</v>
      </c>
    </row>
    <row r="3608" spans="1:6" x14ac:dyDescent="0.2">
      <c r="A3608" s="200" t="s">
        <v>31</v>
      </c>
      <c r="B3608" s="204">
        <v>75800000</v>
      </c>
      <c r="C3608" s="205" t="s">
        <v>237</v>
      </c>
      <c r="D3608" s="201">
        <v>0</v>
      </c>
      <c r="E3608" s="201">
        <v>3611319.97</v>
      </c>
      <c r="F3608" s="201">
        <v>-3611319.97</v>
      </c>
    </row>
    <row r="3609" spans="1:6" x14ac:dyDescent="0.2">
      <c r="A3609" s="200" t="s">
        <v>31</v>
      </c>
      <c r="B3609" s="204">
        <v>75810000</v>
      </c>
      <c r="C3609" s="205" t="s">
        <v>573</v>
      </c>
      <c r="D3609" s="201">
        <v>0</v>
      </c>
      <c r="E3609" s="201">
        <v>654968.6</v>
      </c>
      <c r="F3609" s="201">
        <v>-654968.6</v>
      </c>
    </row>
    <row r="3610" spans="1:6" x14ac:dyDescent="0.2">
      <c r="A3610" s="200" t="s">
        <v>31</v>
      </c>
      <c r="B3610" s="204">
        <v>76500000</v>
      </c>
      <c r="C3610" s="205" t="s">
        <v>527</v>
      </c>
      <c r="D3610" s="201">
        <v>0</v>
      </c>
      <c r="E3610" s="201">
        <v>4177.32</v>
      </c>
      <c r="F3610" s="201">
        <v>-4177.32</v>
      </c>
    </row>
    <row r="3611" spans="1:6" x14ac:dyDescent="0.2">
      <c r="A3611" s="200" t="s">
        <v>31</v>
      </c>
      <c r="B3611" s="204">
        <v>76600000</v>
      </c>
      <c r="C3611" s="205" t="s">
        <v>239</v>
      </c>
      <c r="D3611" s="201">
        <v>0</v>
      </c>
      <c r="E3611" s="201">
        <v>0.09</v>
      </c>
      <c r="F3611" s="201">
        <v>-0.09</v>
      </c>
    </row>
    <row r="3612" spans="1:6" x14ac:dyDescent="0.2">
      <c r="A3612" s="200" t="s">
        <v>3315</v>
      </c>
      <c r="B3612" s="204">
        <v>10100000</v>
      </c>
      <c r="C3612" s="205" t="s">
        <v>43</v>
      </c>
      <c r="D3612" s="201">
        <v>0</v>
      </c>
      <c r="E3612" s="201">
        <v>2000000</v>
      </c>
      <c r="F3612" s="201">
        <v>-2000000</v>
      </c>
    </row>
    <row r="3613" spans="1:6" x14ac:dyDescent="0.2">
      <c r="A3613" s="200" t="s">
        <v>3315</v>
      </c>
      <c r="B3613" s="208">
        <v>12800000</v>
      </c>
      <c r="C3613" s="205" t="s">
        <v>1648</v>
      </c>
      <c r="D3613" s="201">
        <v>0</v>
      </c>
      <c r="E3613" s="201">
        <v>29095762.649999999</v>
      </c>
      <c r="F3613" s="201">
        <v>-29095762.649999999</v>
      </c>
    </row>
    <row r="3614" spans="1:6" x14ac:dyDescent="0.2">
      <c r="A3614" s="200" t="s">
        <v>3315</v>
      </c>
      <c r="B3614" s="204">
        <v>21540000</v>
      </c>
      <c r="C3614" s="205" t="s">
        <v>255</v>
      </c>
      <c r="D3614" s="201">
        <v>1169174</v>
      </c>
      <c r="E3614" s="201">
        <v>0</v>
      </c>
      <c r="F3614" s="201">
        <v>1169174</v>
      </c>
    </row>
    <row r="3615" spans="1:6" x14ac:dyDescent="0.2">
      <c r="A3615" s="200" t="s">
        <v>3315</v>
      </c>
      <c r="B3615" s="204">
        <v>21830000</v>
      </c>
      <c r="C3615" s="205" t="s">
        <v>53</v>
      </c>
      <c r="D3615" s="201">
        <v>8144999.6600000001</v>
      </c>
      <c r="E3615" s="201">
        <v>0</v>
      </c>
      <c r="F3615" s="201">
        <v>8144999.6600000001</v>
      </c>
    </row>
    <row r="3616" spans="1:6" x14ac:dyDescent="0.2">
      <c r="A3616" s="200" t="s">
        <v>3315</v>
      </c>
      <c r="B3616" s="204">
        <v>21500000</v>
      </c>
      <c r="C3616" s="205" t="s">
        <v>253</v>
      </c>
      <c r="D3616" s="201">
        <v>30603100</v>
      </c>
      <c r="E3616" s="201">
        <v>0</v>
      </c>
      <c r="F3616" s="201">
        <v>30603100</v>
      </c>
    </row>
    <row r="3617" spans="1:6" x14ac:dyDescent="0.2">
      <c r="A3617" s="200" t="s">
        <v>3315</v>
      </c>
      <c r="B3617" s="204">
        <v>21820000</v>
      </c>
      <c r="C3617" s="205" t="s">
        <v>52</v>
      </c>
      <c r="D3617" s="201">
        <v>4866642</v>
      </c>
      <c r="E3617" s="201">
        <v>0</v>
      </c>
      <c r="F3617" s="201">
        <v>4866642</v>
      </c>
    </row>
    <row r="3618" spans="1:6" x14ac:dyDescent="0.2">
      <c r="A3618" s="200" t="s">
        <v>3315</v>
      </c>
      <c r="B3618" s="204">
        <v>21870000</v>
      </c>
      <c r="C3618" s="205" t="s">
        <v>595</v>
      </c>
      <c r="D3618" s="201">
        <v>499302.12</v>
      </c>
      <c r="E3618" s="201">
        <v>0</v>
      </c>
      <c r="F3618" s="201">
        <v>499302.12</v>
      </c>
    </row>
    <row r="3619" spans="1:6" x14ac:dyDescent="0.2">
      <c r="A3619" s="200" t="s">
        <v>3315</v>
      </c>
      <c r="B3619" s="204">
        <v>21840000</v>
      </c>
      <c r="C3619" s="205" t="s">
        <v>54</v>
      </c>
      <c r="D3619" s="201">
        <v>15444140</v>
      </c>
      <c r="E3619" s="201">
        <v>0</v>
      </c>
      <c r="F3619" s="201">
        <v>15444140</v>
      </c>
    </row>
    <row r="3620" spans="1:6" x14ac:dyDescent="0.2">
      <c r="A3620" s="200" t="s">
        <v>3315</v>
      </c>
      <c r="B3620" s="204">
        <v>28150000</v>
      </c>
      <c r="C3620" s="205" t="s">
        <v>269</v>
      </c>
      <c r="D3620" s="201">
        <v>0</v>
      </c>
      <c r="E3620" s="201">
        <v>6885697.5</v>
      </c>
      <c r="F3620" s="201">
        <v>-6885697.5</v>
      </c>
    </row>
    <row r="3621" spans="1:6" x14ac:dyDescent="0.2">
      <c r="A3621" s="200" t="s">
        <v>3315</v>
      </c>
      <c r="B3621" s="204">
        <v>28154000</v>
      </c>
      <c r="C3621" s="205" t="s">
        <v>274</v>
      </c>
      <c r="D3621" s="201">
        <v>0</v>
      </c>
      <c r="E3621" s="201">
        <v>253321.15</v>
      </c>
      <c r="F3621" s="201">
        <v>-253321.15</v>
      </c>
    </row>
    <row r="3622" spans="1:6" x14ac:dyDescent="0.2">
      <c r="A3622" s="200" t="s">
        <v>3315</v>
      </c>
      <c r="B3622" s="204">
        <v>28182000</v>
      </c>
      <c r="C3622" s="205" t="s">
        <v>59</v>
      </c>
      <c r="D3622" s="201">
        <v>0</v>
      </c>
      <c r="E3622" s="201">
        <v>1054439.1000000001</v>
      </c>
      <c r="F3622" s="201">
        <v>-1054439.1000000001</v>
      </c>
    </row>
    <row r="3623" spans="1:6" x14ac:dyDescent="0.2">
      <c r="A3623" s="200" t="s">
        <v>3315</v>
      </c>
      <c r="B3623" s="204">
        <v>28183000</v>
      </c>
      <c r="C3623" s="205" t="s">
        <v>60</v>
      </c>
      <c r="D3623" s="201">
        <v>0</v>
      </c>
      <c r="E3623" s="201">
        <v>2557968.5499999998</v>
      </c>
      <c r="F3623" s="201">
        <v>-2557968.5499999998</v>
      </c>
    </row>
    <row r="3624" spans="1:6" x14ac:dyDescent="0.2">
      <c r="A3624" s="200" t="s">
        <v>3315</v>
      </c>
      <c r="B3624" s="204">
        <v>28184000</v>
      </c>
      <c r="C3624" s="205" t="s">
        <v>61</v>
      </c>
      <c r="D3624" s="201">
        <v>0</v>
      </c>
      <c r="E3624" s="201">
        <v>6597453.3300000001</v>
      </c>
      <c r="F3624" s="201">
        <v>-6597453.3300000001</v>
      </c>
    </row>
    <row r="3625" spans="1:6" x14ac:dyDescent="0.2">
      <c r="A3625" s="200" t="s">
        <v>3315</v>
      </c>
      <c r="B3625" s="204">
        <v>28187000</v>
      </c>
      <c r="C3625" s="205" t="s">
        <v>609</v>
      </c>
      <c r="D3625" s="201">
        <v>0</v>
      </c>
      <c r="E3625" s="201">
        <v>29125.96</v>
      </c>
      <c r="F3625" s="201">
        <v>-29125.96</v>
      </c>
    </row>
    <row r="3626" spans="1:6" x14ac:dyDescent="0.2">
      <c r="A3626" s="200" t="s">
        <v>22</v>
      </c>
      <c r="B3626" s="208">
        <v>37100000</v>
      </c>
      <c r="C3626" s="205" t="s">
        <v>615</v>
      </c>
      <c r="D3626" s="201">
        <v>1655708582.5999999</v>
      </c>
      <c r="E3626" s="201">
        <v>0</v>
      </c>
      <c r="F3626" s="201">
        <v>1655708582.5999999</v>
      </c>
    </row>
    <row r="3627" spans="1:6" x14ac:dyDescent="0.2">
      <c r="A3627" s="200" t="s">
        <v>3315</v>
      </c>
      <c r="B3627" s="204">
        <v>38000000</v>
      </c>
      <c r="C3627" s="205" t="s">
        <v>617</v>
      </c>
      <c r="D3627" s="201">
        <v>42600000</v>
      </c>
      <c r="E3627" s="201">
        <v>0</v>
      </c>
      <c r="F3627" s="201">
        <v>42600000</v>
      </c>
    </row>
    <row r="3628" spans="1:6" x14ac:dyDescent="0.2">
      <c r="A3628" s="200" t="s">
        <v>3315</v>
      </c>
      <c r="B3628" s="204">
        <v>40110000</v>
      </c>
      <c r="C3628" s="205" t="s">
        <v>63</v>
      </c>
      <c r="D3628" s="201">
        <v>0</v>
      </c>
      <c r="E3628" s="201">
        <v>2612653049.8600001</v>
      </c>
      <c r="F3628" s="201">
        <v>-2612653049.8600001</v>
      </c>
    </row>
    <row r="3629" spans="1:6" x14ac:dyDescent="0.2">
      <c r="A3629" s="200" t="s">
        <v>3315</v>
      </c>
      <c r="B3629" s="208">
        <v>40810000</v>
      </c>
      <c r="C3629" s="205" t="s">
        <v>68</v>
      </c>
      <c r="D3629" s="201">
        <v>0</v>
      </c>
      <c r="E3629" s="201">
        <v>15195172</v>
      </c>
      <c r="F3629" s="201">
        <v>-15195172</v>
      </c>
    </row>
    <row r="3630" spans="1:6" x14ac:dyDescent="0.2">
      <c r="A3630" s="200" t="s">
        <v>3315</v>
      </c>
      <c r="B3630" s="204">
        <v>40910000</v>
      </c>
      <c r="C3630" s="205" t="s">
        <v>3242</v>
      </c>
      <c r="D3630" s="201">
        <v>1964000</v>
      </c>
      <c r="E3630" s="201">
        <v>0</v>
      </c>
      <c r="F3630" s="201">
        <v>1964000</v>
      </c>
    </row>
    <row r="3631" spans="1:6" x14ac:dyDescent="0.2">
      <c r="A3631" s="200" t="s">
        <v>3315</v>
      </c>
      <c r="B3631" s="204">
        <v>41100000</v>
      </c>
      <c r="C3631" s="205" t="s">
        <v>70</v>
      </c>
      <c r="D3631" s="201">
        <v>873603650.63999999</v>
      </c>
      <c r="E3631" s="201">
        <v>0</v>
      </c>
      <c r="F3631" s="201">
        <v>873603650.63999999</v>
      </c>
    </row>
    <row r="3632" spans="1:6" x14ac:dyDescent="0.2">
      <c r="A3632" s="200" t="s">
        <v>3315</v>
      </c>
      <c r="B3632" s="204">
        <v>41600000</v>
      </c>
      <c r="C3632" s="205" t="s">
        <v>291</v>
      </c>
      <c r="D3632" s="201">
        <v>55441096.270000003</v>
      </c>
      <c r="E3632" s="201">
        <v>0</v>
      </c>
      <c r="F3632" s="201">
        <v>55441096.270000003</v>
      </c>
    </row>
    <row r="3633" spans="1:6" x14ac:dyDescent="0.2">
      <c r="A3633" s="200" t="s">
        <v>3315</v>
      </c>
      <c r="B3633" s="208">
        <v>41910000</v>
      </c>
      <c r="C3633" s="205" t="s">
        <v>293</v>
      </c>
      <c r="D3633" s="201">
        <v>0</v>
      </c>
      <c r="E3633" s="201">
        <v>3000</v>
      </c>
      <c r="F3633" s="201">
        <v>-3000</v>
      </c>
    </row>
    <row r="3634" spans="1:6" x14ac:dyDescent="0.2">
      <c r="A3634" s="200" t="s">
        <v>3315</v>
      </c>
      <c r="B3634" s="204">
        <v>42520000</v>
      </c>
      <c r="C3634" s="205" t="s">
        <v>298</v>
      </c>
      <c r="D3634" s="201">
        <v>0</v>
      </c>
      <c r="E3634" s="201">
        <v>1000000</v>
      </c>
      <c r="F3634" s="201">
        <v>-1000000</v>
      </c>
    </row>
    <row r="3635" spans="1:6" x14ac:dyDescent="0.2">
      <c r="A3635" s="200" t="s">
        <v>3315</v>
      </c>
      <c r="B3635" s="204">
        <v>42820000</v>
      </c>
      <c r="C3635" s="205" t="s">
        <v>626</v>
      </c>
      <c r="D3635" s="201">
        <v>0</v>
      </c>
      <c r="E3635" s="201">
        <v>12762662</v>
      </c>
      <c r="F3635" s="201">
        <v>-12762662</v>
      </c>
    </row>
    <row r="3636" spans="1:6" x14ac:dyDescent="0.2">
      <c r="A3636" s="200" t="s">
        <v>3315</v>
      </c>
      <c r="B3636" s="204">
        <v>43100000</v>
      </c>
      <c r="C3636" s="205" t="s">
        <v>77</v>
      </c>
      <c r="D3636" s="201">
        <v>0</v>
      </c>
      <c r="E3636" s="201">
        <v>3096293.48</v>
      </c>
      <c r="F3636" s="201">
        <v>-3096293.48</v>
      </c>
    </row>
    <row r="3637" spans="1:6" x14ac:dyDescent="0.2">
      <c r="A3637" s="200" t="s">
        <v>3315</v>
      </c>
      <c r="B3637" s="204">
        <v>43200000</v>
      </c>
      <c r="C3637" s="205" t="s">
        <v>79</v>
      </c>
      <c r="D3637" s="201">
        <v>0</v>
      </c>
      <c r="E3637" s="201">
        <v>1294074.5900000001</v>
      </c>
      <c r="F3637" s="201">
        <v>-1294074.5900000001</v>
      </c>
    </row>
    <row r="3638" spans="1:6" x14ac:dyDescent="0.2">
      <c r="A3638" s="200" t="s">
        <v>3315</v>
      </c>
      <c r="B3638" s="204">
        <v>43230000</v>
      </c>
      <c r="C3638" s="205" t="s">
        <v>630</v>
      </c>
      <c r="D3638" s="201">
        <v>0</v>
      </c>
      <c r="E3638" s="201">
        <v>32908.199999999997</v>
      </c>
      <c r="F3638" s="201">
        <v>-32908.199999999997</v>
      </c>
    </row>
    <row r="3639" spans="1:6" x14ac:dyDescent="0.2">
      <c r="A3639" s="200" t="s">
        <v>3315</v>
      </c>
      <c r="B3639" s="204">
        <v>43300000</v>
      </c>
      <c r="C3639" s="205" t="s">
        <v>80</v>
      </c>
      <c r="D3639" s="201">
        <v>0</v>
      </c>
      <c r="E3639" s="201">
        <v>221163.82</v>
      </c>
      <c r="F3639" s="201">
        <v>-221163.82</v>
      </c>
    </row>
    <row r="3640" spans="1:6" x14ac:dyDescent="0.2">
      <c r="A3640" s="200" t="s">
        <v>3315</v>
      </c>
      <c r="B3640" s="204">
        <v>43400000</v>
      </c>
      <c r="C3640" s="205" t="s">
        <v>81</v>
      </c>
      <c r="D3640" s="201">
        <v>0</v>
      </c>
      <c r="E3640" s="201">
        <v>110000</v>
      </c>
      <c r="F3640" s="201">
        <v>-110000</v>
      </c>
    </row>
    <row r="3641" spans="1:6" x14ac:dyDescent="0.2">
      <c r="A3641" s="200" t="s">
        <v>3315</v>
      </c>
      <c r="B3641" s="204">
        <v>43800000</v>
      </c>
      <c r="C3641" s="205" t="s">
        <v>2675</v>
      </c>
      <c r="D3641" s="201">
        <v>0</v>
      </c>
      <c r="E3641" s="201">
        <v>978019</v>
      </c>
      <c r="F3641" s="201">
        <v>-978019</v>
      </c>
    </row>
    <row r="3642" spans="1:6" x14ac:dyDescent="0.2">
      <c r="A3642" s="200" t="s">
        <v>3315</v>
      </c>
      <c r="B3642" s="204">
        <v>44100000</v>
      </c>
      <c r="C3642" s="205" t="s">
        <v>82</v>
      </c>
      <c r="D3642" s="201">
        <v>0</v>
      </c>
      <c r="E3642" s="201">
        <v>1595970</v>
      </c>
      <c r="F3642" s="201">
        <v>-1595970</v>
      </c>
    </row>
    <row r="3643" spans="1:6" x14ac:dyDescent="0.2">
      <c r="A3643" s="200" t="s">
        <v>3315</v>
      </c>
      <c r="B3643" s="204">
        <v>44300000</v>
      </c>
      <c r="C3643" s="205" t="s">
        <v>305</v>
      </c>
      <c r="D3643" s="201">
        <v>15806756.93</v>
      </c>
      <c r="E3643" s="201">
        <v>0</v>
      </c>
      <c r="F3643" s="201">
        <v>15806756.93</v>
      </c>
    </row>
    <row r="3644" spans="1:6" x14ac:dyDescent="0.2">
      <c r="A3644" s="200" t="s">
        <v>3315</v>
      </c>
      <c r="B3644" s="204">
        <v>44400000</v>
      </c>
      <c r="C3644" s="205" t="s">
        <v>307</v>
      </c>
      <c r="D3644" s="201">
        <v>0</v>
      </c>
      <c r="E3644" s="201">
        <v>42981022.451049998</v>
      </c>
      <c r="F3644" s="201">
        <v>-42981022.451049998</v>
      </c>
    </row>
    <row r="3645" spans="1:6" x14ac:dyDescent="0.2">
      <c r="A3645" s="200" t="s">
        <v>3315</v>
      </c>
      <c r="B3645" s="204">
        <v>44550000</v>
      </c>
      <c r="C3645" s="205" t="s">
        <v>88</v>
      </c>
      <c r="D3645" s="201">
        <v>1982893.5</v>
      </c>
      <c r="E3645" s="201">
        <v>0</v>
      </c>
      <c r="F3645" s="201">
        <v>1982893.5</v>
      </c>
    </row>
    <row r="3646" spans="1:6" x14ac:dyDescent="0.2">
      <c r="A3646" s="200" t="s">
        <v>3315</v>
      </c>
      <c r="B3646" s="204">
        <v>44561000</v>
      </c>
      <c r="C3646" s="205" t="s">
        <v>2760</v>
      </c>
      <c r="D3646" s="201">
        <v>1559703.74</v>
      </c>
      <c r="E3646" s="201">
        <v>0</v>
      </c>
      <c r="F3646" s="201">
        <v>1559703.74</v>
      </c>
    </row>
    <row r="3647" spans="1:6" x14ac:dyDescent="0.2">
      <c r="A3647" s="200" t="s">
        <v>3315</v>
      </c>
      <c r="B3647" s="204">
        <v>44571000</v>
      </c>
      <c r="C3647" s="205" t="s">
        <v>94</v>
      </c>
      <c r="D3647" s="201">
        <v>0</v>
      </c>
      <c r="E3647" s="201">
        <v>870000</v>
      </c>
      <c r="F3647" s="201">
        <v>-870000</v>
      </c>
    </row>
    <row r="3648" spans="1:6" x14ac:dyDescent="0.2">
      <c r="A3648" s="200" t="s">
        <v>3315</v>
      </c>
      <c r="B3648" s="204">
        <v>46600000</v>
      </c>
      <c r="C3648" s="205" t="s">
        <v>316</v>
      </c>
      <c r="D3648" s="201">
        <v>251380</v>
      </c>
      <c r="E3648" s="201">
        <v>0</v>
      </c>
      <c r="F3648" s="201">
        <v>251380</v>
      </c>
    </row>
    <row r="3649" spans="1:6" x14ac:dyDescent="0.2">
      <c r="A3649" s="200" t="s">
        <v>3315</v>
      </c>
      <c r="B3649" s="213">
        <v>46600001</v>
      </c>
      <c r="C3649" s="215" t="s">
        <v>651</v>
      </c>
      <c r="D3649" s="201">
        <v>45122333.719999999</v>
      </c>
      <c r="E3649" s="201">
        <v>0</v>
      </c>
      <c r="F3649" s="201">
        <v>45122333.719999999</v>
      </c>
    </row>
    <row r="3650" spans="1:6" x14ac:dyDescent="0.2">
      <c r="A3650" s="200" t="s">
        <v>3315</v>
      </c>
      <c r="B3650" s="213">
        <v>46610000</v>
      </c>
      <c r="C3650" s="205" t="s">
        <v>123</v>
      </c>
      <c r="D3650" s="201">
        <v>0</v>
      </c>
      <c r="E3650" s="201">
        <v>16320</v>
      </c>
      <c r="F3650" s="201">
        <v>-16320</v>
      </c>
    </row>
    <row r="3651" spans="1:6" x14ac:dyDescent="0.2">
      <c r="A3651" s="200" t="s">
        <v>3315</v>
      </c>
      <c r="B3651" s="213">
        <v>46634000</v>
      </c>
      <c r="C3651" s="205" t="s">
        <v>126</v>
      </c>
      <c r="D3651" s="201">
        <v>0</v>
      </c>
      <c r="E3651" s="201">
        <v>1807991.88</v>
      </c>
      <c r="F3651" s="201">
        <v>-1807991.88</v>
      </c>
    </row>
    <row r="3652" spans="1:6" x14ac:dyDescent="0.2">
      <c r="A3652" s="200" t="s">
        <v>3315</v>
      </c>
      <c r="B3652" s="213">
        <v>46650000</v>
      </c>
      <c r="C3652" s="205" t="s">
        <v>125</v>
      </c>
      <c r="D3652" s="201">
        <v>0</v>
      </c>
      <c r="E3652" s="201">
        <v>4765745.0199999996</v>
      </c>
      <c r="F3652" s="201">
        <v>-4765745.0199999996</v>
      </c>
    </row>
    <row r="3653" spans="1:6" x14ac:dyDescent="0.2">
      <c r="A3653" s="200" t="s">
        <v>3315</v>
      </c>
      <c r="B3653" s="208">
        <v>46670000</v>
      </c>
      <c r="C3653" s="205" t="s">
        <v>124</v>
      </c>
      <c r="D3653" s="201">
        <v>0</v>
      </c>
      <c r="E3653" s="201">
        <v>99291105.019999996</v>
      </c>
      <c r="F3653" s="201">
        <v>-99291105.019999996</v>
      </c>
    </row>
    <row r="3654" spans="1:6" x14ac:dyDescent="0.2">
      <c r="A3654" s="200" t="s">
        <v>3315</v>
      </c>
      <c r="B3654" s="204">
        <v>46800000</v>
      </c>
      <c r="C3654" s="205" t="s">
        <v>5</v>
      </c>
      <c r="D3654" s="201">
        <v>0</v>
      </c>
      <c r="E3654" s="201">
        <v>3575290</v>
      </c>
      <c r="F3654" s="201">
        <v>-3575290</v>
      </c>
    </row>
    <row r="3655" spans="1:6" x14ac:dyDescent="0.2">
      <c r="A3655" s="200" t="s">
        <v>3315</v>
      </c>
      <c r="B3655" s="204">
        <v>48600000</v>
      </c>
      <c r="C3655" s="205" t="s">
        <v>158</v>
      </c>
      <c r="D3655" s="201">
        <v>53993443.509999998</v>
      </c>
      <c r="E3655" s="201">
        <v>0</v>
      </c>
      <c r="F3655" s="201">
        <v>53993443.509999998</v>
      </c>
    </row>
    <row r="3656" spans="1:6" x14ac:dyDescent="0.2">
      <c r="A3656" s="200" t="s">
        <v>3315</v>
      </c>
      <c r="B3656" s="204">
        <v>49100000</v>
      </c>
      <c r="C3656" s="205" t="s">
        <v>336</v>
      </c>
      <c r="D3656" s="201">
        <v>0</v>
      </c>
      <c r="E3656" s="201">
        <v>77550611.540000007</v>
      </c>
      <c r="F3656" s="201">
        <v>-77550611.540000007</v>
      </c>
    </row>
    <row r="3657" spans="1:6" x14ac:dyDescent="0.2">
      <c r="A3657" s="200" t="s">
        <v>3315</v>
      </c>
      <c r="B3657" s="204">
        <v>51110000</v>
      </c>
      <c r="C3657" s="205" t="s">
        <v>337</v>
      </c>
      <c r="D3657" s="201">
        <v>90369900.439999998</v>
      </c>
      <c r="E3657" s="201">
        <v>0</v>
      </c>
      <c r="F3657" s="201">
        <v>90369900.439999998</v>
      </c>
    </row>
    <row r="3658" spans="1:6" x14ac:dyDescent="0.2">
      <c r="A3658" s="200" t="s">
        <v>3315</v>
      </c>
      <c r="B3658" s="208">
        <v>51201000</v>
      </c>
      <c r="C3658" s="205" t="s">
        <v>341</v>
      </c>
      <c r="D3658" s="201">
        <v>42436450</v>
      </c>
      <c r="E3658" s="201">
        <v>0</v>
      </c>
      <c r="F3658" s="201">
        <v>42436450</v>
      </c>
    </row>
    <row r="3659" spans="1:6" x14ac:dyDescent="0.2">
      <c r="A3659" s="200" t="s">
        <v>3315</v>
      </c>
      <c r="B3659" s="204">
        <v>51241000</v>
      </c>
      <c r="C3659" s="205" t="s">
        <v>159</v>
      </c>
      <c r="D3659" s="201">
        <v>518844515.22000003</v>
      </c>
      <c r="E3659" s="201">
        <v>0</v>
      </c>
      <c r="F3659" s="201">
        <v>518844515.22000003</v>
      </c>
    </row>
    <row r="3660" spans="1:6" x14ac:dyDescent="0.2">
      <c r="A3660" s="200" t="s">
        <v>3315</v>
      </c>
      <c r="B3660" s="204">
        <v>51241100</v>
      </c>
      <c r="C3660" s="205" t="s">
        <v>2725</v>
      </c>
      <c r="D3660" s="201">
        <v>4210</v>
      </c>
      <c r="E3660" s="201">
        <v>0</v>
      </c>
      <c r="F3660" s="201">
        <v>4210</v>
      </c>
    </row>
    <row r="3661" spans="1:6" x14ac:dyDescent="0.2">
      <c r="A3661" s="200" t="s">
        <v>3315</v>
      </c>
      <c r="B3661" s="204">
        <v>53000000</v>
      </c>
      <c r="C3661" s="205" t="s">
        <v>2690</v>
      </c>
      <c r="D3661" s="201">
        <v>169388</v>
      </c>
      <c r="E3661" s="201">
        <v>0</v>
      </c>
      <c r="F3661" s="201">
        <v>169388</v>
      </c>
    </row>
    <row r="3662" spans="1:6" x14ac:dyDescent="0.2">
      <c r="A3662" s="200" t="s">
        <v>3315</v>
      </c>
      <c r="B3662" s="204">
        <v>53100000</v>
      </c>
      <c r="C3662" s="205" t="s">
        <v>3044</v>
      </c>
      <c r="D3662" s="201">
        <v>793955</v>
      </c>
      <c r="E3662" s="201">
        <v>0</v>
      </c>
      <c r="F3662" s="201">
        <v>793955</v>
      </c>
    </row>
    <row r="3663" spans="1:6" x14ac:dyDescent="0.2">
      <c r="A3663" s="200" t="s">
        <v>3315</v>
      </c>
      <c r="B3663" s="208">
        <v>60307000</v>
      </c>
      <c r="C3663" s="205" t="s">
        <v>726</v>
      </c>
      <c r="D3663" s="201">
        <v>0</v>
      </c>
      <c r="E3663" s="201">
        <v>683069516.32000005</v>
      </c>
      <c r="F3663" s="201">
        <v>-683069516.32000005</v>
      </c>
    </row>
    <row r="3664" spans="1:6" x14ac:dyDescent="0.2">
      <c r="A3664" s="200" t="s">
        <v>3315</v>
      </c>
      <c r="B3664" s="208">
        <v>60308000</v>
      </c>
      <c r="C3664" s="205" t="s">
        <v>728</v>
      </c>
      <c r="D3664" s="201">
        <v>0</v>
      </c>
      <c r="E3664" s="201">
        <v>42600000</v>
      </c>
      <c r="F3664" s="201">
        <v>-42600000</v>
      </c>
    </row>
    <row r="3665" spans="1:6" x14ac:dyDescent="0.2">
      <c r="A3665" s="200" t="s">
        <v>3315</v>
      </c>
      <c r="B3665" s="204">
        <v>60600000</v>
      </c>
      <c r="C3665" s="205" t="s">
        <v>376</v>
      </c>
      <c r="D3665" s="201">
        <v>14700772.35</v>
      </c>
      <c r="E3665" s="201">
        <v>0</v>
      </c>
      <c r="F3665" s="201">
        <v>14700772.35</v>
      </c>
    </row>
    <row r="3666" spans="1:6" x14ac:dyDescent="0.2">
      <c r="A3666" s="200" t="s">
        <v>3315</v>
      </c>
      <c r="B3666" s="208">
        <v>60700000</v>
      </c>
      <c r="C3666" s="205" t="s">
        <v>389</v>
      </c>
      <c r="D3666" s="201">
        <v>8566231571.1199999</v>
      </c>
      <c r="E3666" s="201">
        <v>0</v>
      </c>
      <c r="F3666" s="201">
        <v>8566231571.1199999</v>
      </c>
    </row>
    <row r="3667" spans="1:6" x14ac:dyDescent="0.2">
      <c r="A3667" s="200" t="s">
        <v>3315</v>
      </c>
      <c r="B3667" s="204">
        <v>60807000</v>
      </c>
      <c r="C3667" s="205" t="s">
        <v>2138</v>
      </c>
      <c r="D3667" s="201">
        <v>325995885</v>
      </c>
      <c r="E3667" s="201">
        <v>0</v>
      </c>
      <c r="F3667" s="201">
        <v>325995885</v>
      </c>
    </row>
    <row r="3668" spans="1:6" x14ac:dyDescent="0.2">
      <c r="A3668" s="200" t="s">
        <v>3315</v>
      </c>
      <c r="B3668" s="204">
        <v>60910000</v>
      </c>
      <c r="C3668" s="205" t="s">
        <v>1431</v>
      </c>
      <c r="D3668" s="201">
        <v>0</v>
      </c>
      <c r="E3668" s="201">
        <v>12800000</v>
      </c>
      <c r="F3668" s="201">
        <v>-12800000</v>
      </c>
    </row>
    <row r="3669" spans="1:6" x14ac:dyDescent="0.2">
      <c r="A3669" s="200" t="s">
        <v>3315</v>
      </c>
      <c r="B3669" s="204">
        <v>61300000</v>
      </c>
      <c r="C3669" s="205" t="s">
        <v>737</v>
      </c>
      <c r="D3669" s="201">
        <v>63391660.329999998</v>
      </c>
      <c r="E3669" s="201">
        <v>0</v>
      </c>
      <c r="F3669" s="201">
        <v>63391660.329999998</v>
      </c>
    </row>
    <row r="3670" spans="1:6" x14ac:dyDescent="0.2">
      <c r="A3670" s="200" t="s">
        <v>3315</v>
      </c>
      <c r="B3670" s="204">
        <v>61500000</v>
      </c>
      <c r="C3670" s="205" t="s">
        <v>409</v>
      </c>
      <c r="D3670" s="201">
        <v>5469097</v>
      </c>
      <c r="E3670" s="201">
        <v>0</v>
      </c>
      <c r="F3670" s="201">
        <v>5469097</v>
      </c>
    </row>
    <row r="3671" spans="1:6" x14ac:dyDescent="0.2">
      <c r="A3671" s="200" t="s">
        <v>3315</v>
      </c>
      <c r="B3671" s="204">
        <v>61504000</v>
      </c>
      <c r="C3671" s="205" t="s">
        <v>741</v>
      </c>
      <c r="D3671" s="201">
        <v>105740</v>
      </c>
      <c r="E3671" s="201">
        <v>0</v>
      </c>
      <c r="F3671" s="201">
        <v>105740</v>
      </c>
    </row>
    <row r="3672" spans="1:6" x14ac:dyDescent="0.2">
      <c r="A3672" s="200" t="s">
        <v>3315</v>
      </c>
      <c r="B3672" s="204">
        <v>61520000</v>
      </c>
      <c r="C3672" s="205" t="s">
        <v>1403</v>
      </c>
      <c r="D3672" s="201">
        <v>168000</v>
      </c>
      <c r="E3672" s="201">
        <v>0</v>
      </c>
      <c r="F3672" s="201">
        <v>168000</v>
      </c>
    </row>
    <row r="3673" spans="1:6" x14ac:dyDescent="0.2">
      <c r="A3673" s="200" t="s">
        <v>3315</v>
      </c>
      <c r="B3673" s="204">
        <v>61601000</v>
      </c>
      <c r="C3673" s="205" t="s">
        <v>417</v>
      </c>
      <c r="D3673" s="201">
        <v>13</v>
      </c>
      <c r="E3673" s="201">
        <v>0</v>
      </c>
      <c r="F3673" s="201">
        <v>13</v>
      </c>
    </row>
    <row r="3674" spans="1:6" x14ac:dyDescent="0.2">
      <c r="A3674" s="200" t="s">
        <v>3315</v>
      </c>
      <c r="B3674" s="204">
        <v>61602000</v>
      </c>
      <c r="C3674" s="205" t="s">
        <v>488</v>
      </c>
      <c r="D3674" s="201">
        <v>2128265.4900000002</v>
      </c>
      <c r="E3674" s="201">
        <v>0</v>
      </c>
      <c r="F3674" s="201">
        <v>2128265.4900000002</v>
      </c>
    </row>
    <row r="3675" spans="1:6" x14ac:dyDescent="0.2">
      <c r="A3675" s="200" t="s">
        <v>3315</v>
      </c>
      <c r="B3675" s="204">
        <v>61604000</v>
      </c>
      <c r="C3675" s="205" t="s">
        <v>183</v>
      </c>
      <c r="D3675" s="201">
        <v>8496</v>
      </c>
      <c r="E3675" s="201">
        <v>0</v>
      </c>
      <c r="F3675" s="201">
        <v>8496</v>
      </c>
    </row>
    <row r="3676" spans="1:6" x14ac:dyDescent="0.2">
      <c r="A3676" s="200" t="s">
        <v>3315</v>
      </c>
      <c r="B3676" s="204">
        <v>61800000</v>
      </c>
      <c r="C3676" s="205" t="s">
        <v>184</v>
      </c>
      <c r="D3676" s="201">
        <v>247201</v>
      </c>
      <c r="E3676" s="201">
        <v>0</v>
      </c>
      <c r="F3676" s="201">
        <v>247201</v>
      </c>
    </row>
    <row r="3677" spans="1:6" x14ac:dyDescent="0.2">
      <c r="A3677" s="200" t="s">
        <v>3315</v>
      </c>
      <c r="B3677" s="204">
        <v>62100000</v>
      </c>
      <c r="C3677" s="205" t="s">
        <v>422</v>
      </c>
      <c r="D3677" s="201">
        <v>4663015</v>
      </c>
      <c r="E3677" s="201">
        <v>0</v>
      </c>
      <c r="F3677" s="201">
        <v>4663015</v>
      </c>
    </row>
    <row r="3678" spans="1:6" x14ac:dyDescent="0.2">
      <c r="A3678" s="200" t="s">
        <v>3315</v>
      </c>
      <c r="B3678" s="204">
        <v>62103000</v>
      </c>
      <c r="C3678" s="205" t="s">
        <v>499</v>
      </c>
      <c r="D3678" s="201">
        <v>9261161</v>
      </c>
      <c r="E3678" s="201">
        <v>0</v>
      </c>
      <c r="F3678" s="201">
        <v>9261161</v>
      </c>
    </row>
    <row r="3679" spans="1:6" x14ac:dyDescent="0.2">
      <c r="A3679" s="200" t="s">
        <v>3315</v>
      </c>
      <c r="B3679" s="204">
        <v>62200000</v>
      </c>
      <c r="C3679" s="205" t="s">
        <v>425</v>
      </c>
      <c r="D3679" s="201">
        <v>18050000</v>
      </c>
      <c r="E3679" s="201">
        <v>0</v>
      </c>
      <c r="F3679" s="201">
        <v>18050000</v>
      </c>
    </row>
    <row r="3680" spans="1:6" x14ac:dyDescent="0.2">
      <c r="A3680" s="200" t="s">
        <v>3315</v>
      </c>
      <c r="B3680" s="204">
        <v>62201000</v>
      </c>
      <c r="C3680" s="205" t="s">
        <v>503</v>
      </c>
      <c r="D3680" s="201">
        <v>2151371</v>
      </c>
      <c r="E3680" s="201">
        <v>0</v>
      </c>
      <c r="F3680" s="201">
        <v>2151371</v>
      </c>
    </row>
    <row r="3681" spans="1:6" x14ac:dyDescent="0.2">
      <c r="A3681" s="200" t="s">
        <v>3315</v>
      </c>
      <c r="B3681" s="204">
        <v>62300000</v>
      </c>
      <c r="C3681" s="205" t="s">
        <v>191</v>
      </c>
      <c r="D3681" s="201">
        <v>560000</v>
      </c>
      <c r="E3681" s="201">
        <v>0</v>
      </c>
      <c r="F3681" s="201">
        <v>560000</v>
      </c>
    </row>
    <row r="3682" spans="1:6" x14ac:dyDescent="0.2">
      <c r="A3682" s="200" t="s">
        <v>3315</v>
      </c>
      <c r="B3682" s="204">
        <v>62302000</v>
      </c>
      <c r="C3682" s="205" t="s">
        <v>516</v>
      </c>
      <c r="D3682" s="201">
        <v>2878000</v>
      </c>
      <c r="E3682" s="201">
        <v>0</v>
      </c>
      <c r="F3682" s="201">
        <v>2878000</v>
      </c>
    </row>
    <row r="3683" spans="1:6" x14ac:dyDescent="0.2">
      <c r="A3683" s="200" t="s">
        <v>3315</v>
      </c>
      <c r="B3683" s="204">
        <v>62303000</v>
      </c>
      <c r="C3683" s="205" t="s">
        <v>517</v>
      </c>
      <c r="D3683" s="201">
        <v>302489</v>
      </c>
      <c r="E3683" s="201">
        <v>0</v>
      </c>
      <c r="F3683" s="201">
        <v>302489</v>
      </c>
    </row>
    <row r="3684" spans="1:6" x14ac:dyDescent="0.2">
      <c r="A3684" s="200" t="s">
        <v>3315</v>
      </c>
      <c r="B3684" s="204">
        <v>62501000</v>
      </c>
      <c r="C3684" s="205" t="s">
        <v>195</v>
      </c>
      <c r="D3684" s="201">
        <v>9981633</v>
      </c>
      <c r="E3684" s="201">
        <v>0</v>
      </c>
      <c r="F3684" s="201">
        <v>9981633</v>
      </c>
    </row>
    <row r="3685" spans="1:6" x14ac:dyDescent="0.2">
      <c r="A3685" s="200" t="s">
        <v>3315</v>
      </c>
      <c r="B3685" s="204">
        <v>62508000</v>
      </c>
      <c r="C3685" s="205" t="s">
        <v>197</v>
      </c>
      <c r="D3685" s="201">
        <v>5000</v>
      </c>
      <c r="E3685" s="201">
        <v>0</v>
      </c>
      <c r="F3685" s="201">
        <v>5000</v>
      </c>
    </row>
    <row r="3686" spans="1:6" x14ac:dyDescent="0.2">
      <c r="A3686" s="200" t="s">
        <v>3315</v>
      </c>
      <c r="B3686" s="204">
        <v>62601000</v>
      </c>
      <c r="C3686" s="205" t="s">
        <v>440</v>
      </c>
      <c r="D3686" s="201">
        <v>762879.5</v>
      </c>
      <c r="E3686" s="201">
        <v>0</v>
      </c>
      <c r="F3686" s="201">
        <v>762879.5</v>
      </c>
    </row>
    <row r="3687" spans="1:6" x14ac:dyDescent="0.2">
      <c r="A3687" s="200" t="s">
        <v>3315</v>
      </c>
      <c r="B3687" s="204">
        <v>62603000</v>
      </c>
      <c r="C3687" s="205" t="s">
        <v>534</v>
      </c>
      <c r="D3687" s="201">
        <v>36128</v>
      </c>
      <c r="E3687" s="201">
        <v>0</v>
      </c>
      <c r="F3687" s="201">
        <v>36128</v>
      </c>
    </row>
    <row r="3688" spans="1:6" x14ac:dyDescent="0.2">
      <c r="A3688" s="200" t="s">
        <v>3315</v>
      </c>
      <c r="B3688" s="204">
        <v>62607000</v>
      </c>
      <c r="C3688" s="205" t="s">
        <v>205</v>
      </c>
      <c r="D3688" s="201">
        <v>9841242</v>
      </c>
      <c r="E3688" s="201">
        <v>0</v>
      </c>
      <c r="F3688" s="201">
        <v>9841242</v>
      </c>
    </row>
    <row r="3689" spans="1:6" x14ac:dyDescent="0.2">
      <c r="A3689" s="200" t="s">
        <v>3315</v>
      </c>
      <c r="B3689" s="204">
        <v>62608000</v>
      </c>
      <c r="C3689" s="205" t="s">
        <v>206</v>
      </c>
      <c r="D3689" s="201">
        <v>5931490</v>
      </c>
      <c r="E3689" s="201">
        <v>0</v>
      </c>
      <c r="F3689" s="201">
        <v>5931490</v>
      </c>
    </row>
    <row r="3690" spans="1:6" x14ac:dyDescent="0.2">
      <c r="A3690" s="200" t="s">
        <v>3315</v>
      </c>
      <c r="B3690" s="204">
        <v>62701000</v>
      </c>
      <c r="C3690" s="205" t="s">
        <v>207</v>
      </c>
      <c r="D3690" s="201">
        <v>820246.98</v>
      </c>
      <c r="E3690" s="201">
        <v>0</v>
      </c>
      <c r="F3690" s="201">
        <v>820246.98</v>
      </c>
    </row>
    <row r="3691" spans="1:6" x14ac:dyDescent="0.2">
      <c r="A3691" s="200" t="s">
        <v>3315</v>
      </c>
      <c r="B3691" s="204">
        <v>62703000</v>
      </c>
      <c r="C3691" s="205" t="s">
        <v>538</v>
      </c>
      <c r="D3691" s="201">
        <v>7770</v>
      </c>
      <c r="E3691" s="201">
        <v>0</v>
      </c>
      <c r="F3691" s="201">
        <v>7770</v>
      </c>
    </row>
    <row r="3692" spans="1:6" x14ac:dyDescent="0.2">
      <c r="A3692" s="200" t="s">
        <v>3315</v>
      </c>
      <c r="B3692" s="204">
        <v>62706000</v>
      </c>
      <c r="C3692" s="205" t="s">
        <v>209</v>
      </c>
      <c r="D3692" s="201">
        <v>15398</v>
      </c>
      <c r="E3692" s="201">
        <v>0</v>
      </c>
      <c r="F3692" s="201">
        <v>15398</v>
      </c>
    </row>
    <row r="3693" spans="1:6" x14ac:dyDescent="0.2">
      <c r="A3693" s="200" t="s">
        <v>3315</v>
      </c>
      <c r="B3693" s="204">
        <v>62710000</v>
      </c>
      <c r="C3693" s="205" t="s">
        <v>211</v>
      </c>
      <c r="D3693" s="201">
        <v>52500</v>
      </c>
      <c r="E3693" s="201">
        <v>0</v>
      </c>
      <c r="F3693" s="201">
        <v>52500</v>
      </c>
    </row>
    <row r="3694" spans="1:6" x14ac:dyDescent="0.2">
      <c r="A3694" s="200" t="s">
        <v>3315</v>
      </c>
      <c r="B3694" s="204">
        <v>62713000</v>
      </c>
      <c r="C3694" s="205" t="s">
        <v>460</v>
      </c>
      <c r="D3694" s="201">
        <v>91000</v>
      </c>
      <c r="E3694" s="201">
        <v>0</v>
      </c>
      <c r="F3694" s="201">
        <v>91000</v>
      </c>
    </row>
    <row r="3695" spans="1:6" x14ac:dyDescent="0.2">
      <c r="A3695" s="200" t="s">
        <v>3315</v>
      </c>
      <c r="B3695" s="218">
        <v>63500000</v>
      </c>
      <c r="C3695" s="205" t="s">
        <v>215</v>
      </c>
      <c r="D3695" s="201">
        <v>1312000</v>
      </c>
      <c r="E3695" s="201">
        <v>0</v>
      </c>
      <c r="F3695" s="201">
        <v>1312000</v>
      </c>
    </row>
    <row r="3696" spans="1:6" x14ac:dyDescent="0.2">
      <c r="A3696" s="200" t="s">
        <v>3315</v>
      </c>
      <c r="B3696" s="208">
        <v>63501000</v>
      </c>
      <c r="C3696" s="205" t="s">
        <v>465</v>
      </c>
      <c r="D3696" s="201">
        <v>151273</v>
      </c>
      <c r="E3696" s="201">
        <v>0</v>
      </c>
      <c r="F3696" s="201">
        <v>151273</v>
      </c>
    </row>
    <row r="3697" spans="1:6" x14ac:dyDescent="0.2">
      <c r="A3697" s="200" t="s">
        <v>3315</v>
      </c>
      <c r="B3697" s="204">
        <v>63503000</v>
      </c>
      <c r="C3697" s="205" t="s">
        <v>213</v>
      </c>
      <c r="D3697" s="201">
        <v>849</v>
      </c>
      <c r="E3697" s="201">
        <v>0</v>
      </c>
      <c r="F3697" s="201">
        <v>849</v>
      </c>
    </row>
    <row r="3698" spans="1:6" x14ac:dyDescent="0.2">
      <c r="A3698" s="200" t="s">
        <v>3315</v>
      </c>
      <c r="B3698" s="204">
        <v>63504000</v>
      </c>
      <c r="C3698" s="205" t="s">
        <v>472</v>
      </c>
      <c r="D3698" s="201">
        <v>2324414</v>
      </c>
      <c r="E3698" s="201">
        <v>0</v>
      </c>
      <c r="F3698" s="201">
        <v>2324414</v>
      </c>
    </row>
    <row r="3699" spans="1:6" x14ac:dyDescent="0.2">
      <c r="A3699" s="200" t="s">
        <v>3315</v>
      </c>
      <c r="B3699" s="204">
        <v>63506000</v>
      </c>
      <c r="C3699" s="205" t="s">
        <v>474</v>
      </c>
      <c r="D3699" s="201">
        <v>562</v>
      </c>
      <c r="E3699" s="201">
        <v>0</v>
      </c>
      <c r="F3699" s="201">
        <v>562</v>
      </c>
    </row>
    <row r="3700" spans="1:6" x14ac:dyDescent="0.2">
      <c r="A3700" s="200" t="s">
        <v>3315</v>
      </c>
      <c r="B3700" s="208">
        <v>63507000</v>
      </c>
      <c r="C3700" s="205" t="s">
        <v>475</v>
      </c>
      <c r="D3700" s="201">
        <v>56578977.380000003</v>
      </c>
      <c r="E3700" s="201">
        <v>0</v>
      </c>
      <c r="F3700" s="201">
        <v>56578977.380000003</v>
      </c>
    </row>
    <row r="3701" spans="1:6" x14ac:dyDescent="0.2">
      <c r="A3701" s="200" t="s">
        <v>3315</v>
      </c>
      <c r="B3701" s="204">
        <v>64101000</v>
      </c>
      <c r="C3701" s="205" t="s">
        <v>216</v>
      </c>
      <c r="D3701" s="201">
        <v>124810852.7</v>
      </c>
      <c r="E3701" s="201">
        <v>0</v>
      </c>
      <c r="F3701" s="201">
        <v>124810852.7</v>
      </c>
    </row>
    <row r="3702" spans="1:6" x14ac:dyDescent="0.2">
      <c r="A3702" s="200" t="s">
        <v>3315</v>
      </c>
      <c r="B3702" s="204">
        <v>64103000</v>
      </c>
      <c r="C3702" s="205" t="s">
        <v>551</v>
      </c>
      <c r="D3702" s="201">
        <v>206000</v>
      </c>
      <c r="E3702" s="201">
        <v>0</v>
      </c>
      <c r="F3702" s="201">
        <v>206000</v>
      </c>
    </row>
    <row r="3703" spans="1:6" x14ac:dyDescent="0.2">
      <c r="A3703" s="200" t="s">
        <v>3315</v>
      </c>
      <c r="B3703" s="204">
        <v>64180000</v>
      </c>
      <c r="C3703" s="205" t="s">
        <v>553</v>
      </c>
      <c r="D3703" s="201">
        <v>12762662</v>
      </c>
      <c r="E3703" s="201">
        <v>0</v>
      </c>
      <c r="F3703" s="201">
        <v>12762662</v>
      </c>
    </row>
    <row r="3704" spans="1:6" x14ac:dyDescent="0.2">
      <c r="A3704" s="200" t="s">
        <v>3315</v>
      </c>
      <c r="B3704" s="204">
        <v>64501000</v>
      </c>
      <c r="C3704" s="205" t="s">
        <v>483</v>
      </c>
      <c r="D3704" s="201">
        <v>15875275.99</v>
      </c>
      <c r="E3704" s="201">
        <v>0</v>
      </c>
      <c r="F3704" s="201">
        <v>15875275.99</v>
      </c>
    </row>
    <row r="3705" spans="1:6" x14ac:dyDescent="0.2">
      <c r="A3705" s="200" t="s">
        <v>3315</v>
      </c>
      <c r="B3705" s="204">
        <v>64503000</v>
      </c>
      <c r="C3705" s="205" t="s">
        <v>759</v>
      </c>
      <c r="D3705" s="201">
        <v>109694</v>
      </c>
      <c r="E3705" s="201">
        <v>0</v>
      </c>
      <c r="F3705" s="201">
        <v>109694</v>
      </c>
    </row>
    <row r="3706" spans="1:6" x14ac:dyDescent="0.2">
      <c r="A3706" s="200" t="s">
        <v>3315</v>
      </c>
      <c r="B3706" s="204">
        <v>64802000</v>
      </c>
      <c r="C3706" s="205" t="s">
        <v>557</v>
      </c>
      <c r="D3706" s="201">
        <v>747</v>
      </c>
      <c r="E3706" s="201">
        <v>0</v>
      </c>
      <c r="F3706" s="201">
        <v>747</v>
      </c>
    </row>
    <row r="3707" spans="1:6" x14ac:dyDescent="0.2">
      <c r="A3707" s="200" t="s">
        <v>3315</v>
      </c>
      <c r="B3707" s="204">
        <v>64804000</v>
      </c>
      <c r="C3707" s="205" t="s">
        <v>224</v>
      </c>
      <c r="D3707" s="201">
        <v>876800</v>
      </c>
      <c r="E3707" s="201">
        <v>0</v>
      </c>
      <c r="F3707" s="201">
        <v>876800</v>
      </c>
    </row>
    <row r="3708" spans="1:6" x14ac:dyDescent="0.2">
      <c r="A3708" s="200" t="s">
        <v>3315</v>
      </c>
      <c r="B3708" s="204">
        <v>65100000</v>
      </c>
      <c r="C3708" s="205" t="s">
        <v>228</v>
      </c>
      <c r="D3708" s="201">
        <v>1227251.68</v>
      </c>
      <c r="E3708" s="201">
        <v>0</v>
      </c>
      <c r="F3708" s="201">
        <v>1227251.68</v>
      </c>
    </row>
    <row r="3709" spans="1:6" x14ac:dyDescent="0.2">
      <c r="A3709" s="200" t="s">
        <v>3315</v>
      </c>
      <c r="B3709" s="204">
        <v>65400000</v>
      </c>
      <c r="C3709" s="205" t="s">
        <v>1461</v>
      </c>
      <c r="D3709" s="201">
        <v>2750012.4</v>
      </c>
      <c r="E3709" s="201">
        <v>0</v>
      </c>
      <c r="F3709" s="201">
        <v>2750012.4</v>
      </c>
    </row>
    <row r="3710" spans="1:6" x14ac:dyDescent="0.2">
      <c r="A3710" s="200" t="s">
        <v>3315</v>
      </c>
      <c r="B3710" s="204">
        <v>65602000</v>
      </c>
      <c r="C3710" s="205" t="s">
        <v>229</v>
      </c>
      <c r="D3710" s="201">
        <v>16335</v>
      </c>
      <c r="E3710" s="201">
        <v>0</v>
      </c>
      <c r="F3710" s="201">
        <v>16335</v>
      </c>
    </row>
    <row r="3711" spans="1:6" x14ac:dyDescent="0.2">
      <c r="A3711" s="200" t="s">
        <v>3315</v>
      </c>
      <c r="B3711" s="204">
        <v>65700000</v>
      </c>
      <c r="C3711" s="205" t="s">
        <v>766</v>
      </c>
      <c r="D3711" s="201">
        <v>52999511.899999999</v>
      </c>
      <c r="E3711" s="201">
        <v>0</v>
      </c>
      <c r="F3711" s="201">
        <v>52999511.899999999</v>
      </c>
    </row>
    <row r="3712" spans="1:6" x14ac:dyDescent="0.2">
      <c r="A3712" s="200" t="s">
        <v>3315</v>
      </c>
      <c r="B3712" s="208">
        <v>65800000</v>
      </c>
      <c r="C3712" s="214" t="s">
        <v>497</v>
      </c>
      <c r="D3712" s="201">
        <v>606312.49</v>
      </c>
      <c r="E3712" s="201">
        <v>0</v>
      </c>
      <c r="F3712" s="201">
        <v>606312.49</v>
      </c>
    </row>
    <row r="3713" spans="1:6" x14ac:dyDescent="0.2">
      <c r="A3713" s="200" t="s">
        <v>3315</v>
      </c>
      <c r="B3713" s="204">
        <v>66600000</v>
      </c>
      <c r="C3713" s="205" t="s">
        <v>232</v>
      </c>
      <c r="D3713" s="201">
        <v>14407</v>
      </c>
      <c r="E3713" s="201">
        <v>0</v>
      </c>
      <c r="F3713" s="201">
        <v>14407</v>
      </c>
    </row>
    <row r="3714" spans="1:6" x14ac:dyDescent="0.2">
      <c r="A3714" s="200" t="s">
        <v>3315</v>
      </c>
      <c r="B3714" s="204">
        <v>68112000</v>
      </c>
      <c r="C3714" s="205" t="s">
        <v>511</v>
      </c>
      <c r="D3714" s="201">
        <v>7816773.2999999998</v>
      </c>
      <c r="E3714" s="201">
        <v>0</v>
      </c>
      <c r="F3714" s="201">
        <v>7816773.2999999998</v>
      </c>
    </row>
    <row r="3715" spans="1:6" x14ac:dyDescent="0.2">
      <c r="A3715" s="200" t="s">
        <v>3315</v>
      </c>
      <c r="B3715" s="204">
        <v>68500000</v>
      </c>
      <c r="C3715" s="205" t="s">
        <v>512</v>
      </c>
      <c r="D3715" s="201">
        <v>33006529.940000001</v>
      </c>
      <c r="E3715" s="201">
        <v>0</v>
      </c>
      <c r="F3715" s="201">
        <v>33006529.940000001</v>
      </c>
    </row>
    <row r="3716" spans="1:6" x14ac:dyDescent="0.2">
      <c r="A3716" s="200" t="s">
        <v>3315</v>
      </c>
      <c r="B3716" s="204">
        <v>69800000</v>
      </c>
      <c r="C3716" s="205" t="s">
        <v>513</v>
      </c>
      <c r="D3716" s="201">
        <v>42981022.451049998</v>
      </c>
      <c r="E3716" s="201">
        <v>0</v>
      </c>
      <c r="F3716" s="201">
        <v>42981022.451049998</v>
      </c>
    </row>
    <row r="3717" spans="1:6" x14ac:dyDescent="0.2">
      <c r="A3717" s="200" t="s">
        <v>3315</v>
      </c>
      <c r="B3717" s="204">
        <v>70710000</v>
      </c>
      <c r="C3717" s="205" t="s">
        <v>572</v>
      </c>
      <c r="D3717" s="201">
        <v>0</v>
      </c>
      <c r="E3717" s="201">
        <v>8532204490.21</v>
      </c>
      <c r="F3717" s="201">
        <v>-8532204490.21</v>
      </c>
    </row>
    <row r="3718" spans="1:6" x14ac:dyDescent="0.2">
      <c r="A3718" s="200" t="s">
        <v>3315</v>
      </c>
      <c r="B3718" s="204">
        <v>75800000</v>
      </c>
      <c r="C3718" s="205" t="s">
        <v>237</v>
      </c>
      <c r="D3718" s="201">
        <v>0</v>
      </c>
      <c r="E3718" s="201">
        <v>139794.56</v>
      </c>
      <c r="F3718" s="201">
        <v>-139794.56</v>
      </c>
    </row>
    <row r="3719" spans="1:6" x14ac:dyDescent="0.2">
      <c r="A3719" s="200" t="s">
        <v>3315</v>
      </c>
      <c r="B3719" s="204">
        <v>75810000</v>
      </c>
      <c r="C3719" s="205" t="s">
        <v>573</v>
      </c>
      <c r="D3719" s="201">
        <v>0</v>
      </c>
      <c r="E3719" s="201">
        <v>120800</v>
      </c>
      <c r="F3719" s="201">
        <v>-120800</v>
      </c>
    </row>
    <row r="3720" spans="1:6" x14ac:dyDescent="0.2">
      <c r="A3720" s="200" t="s">
        <v>3315</v>
      </c>
      <c r="B3720" s="204">
        <v>75830000</v>
      </c>
      <c r="C3720" s="205" t="s">
        <v>1454</v>
      </c>
      <c r="D3720" s="201">
        <v>0</v>
      </c>
      <c r="E3720" s="201">
        <v>946632.75</v>
      </c>
      <c r="F3720" s="201">
        <v>-946632.75</v>
      </c>
    </row>
    <row r="3721" spans="1:6" x14ac:dyDescent="0.2">
      <c r="A3721" s="200" t="s">
        <v>3315</v>
      </c>
      <c r="B3721" s="204">
        <v>76500000</v>
      </c>
      <c r="C3721" s="205" t="s">
        <v>527</v>
      </c>
      <c r="D3721" s="201">
        <v>0</v>
      </c>
      <c r="E3721" s="201">
        <v>2173335.14</v>
      </c>
      <c r="F3721" s="201">
        <v>-2173335.14</v>
      </c>
    </row>
    <row r="3722" spans="1:6" x14ac:dyDescent="0.2">
      <c r="A3722" s="200" t="s">
        <v>3316</v>
      </c>
      <c r="B3722" s="204">
        <v>10100000</v>
      </c>
      <c r="C3722" s="205" t="s">
        <v>43</v>
      </c>
      <c r="D3722" s="201">
        <v>0</v>
      </c>
      <c r="E3722" s="201">
        <v>2000000</v>
      </c>
      <c r="F3722" s="201">
        <v>-2000000</v>
      </c>
    </row>
    <row r="3723" spans="1:6" x14ac:dyDescent="0.2">
      <c r="A3723" s="200" t="s">
        <v>3316</v>
      </c>
      <c r="B3723" s="208">
        <v>12800000</v>
      </c>
      <c r="C3723" s="205" t="s">
        <v>1648</v>
      </c>
      <c r="D3723" s="201">
        <v>0</v>
      </c>
      <c r="E3723" s="201">
        <v>43102085.030000001</v>
      </c>
      <c r="F3723" s="201">
        <v>-43102085.030000001</v>
      </c>
    </row>
    <row r="3724" spans="1:6" x14ac:dyDescent="0.2">
      <c r="A3724" s="200" t="s">
        <v>3316</v>
      </c>
      <c r="B3724" s="204">
        <v>21860000</v>
      </c>
      <c r="C3724" s="205" t="s">
        <v>259</v>
      </c>
      <c r="D3724" s="201">
        <v>6051520</v>
      </c>
      <c r="E3724" s="201">
        <v>0</v>
      </c>
      <c r="F3724" s="201">
        <v>6051520</v>
      </c>
    </row>
    <row r="3725" spans="1:6" x14ac:dyDescent="0.2">
      <c r="A3725" s="200" t="s">
        <v>3316</v>
      </c>
      <c r="B3725" s="204">
        <v>21830000</v>
      </c>
      <c r="C3725" s="205" t="s">
        <v>53</v>
      </c>
      <c r="D3725" s="201">
        <v>6502500</v>
      </c>
      <c r="E3725" s="201">
        <v>0</v>
      </c>
      <c r="F3725" s="201">
        <v>6502500</v>
      </c>
    </row>
    <row r="3726" spans="1:6" x14ac:dyDescent="0.2">
      <c r="A3726" s="200" t="s">
        <v>3316</v>
      </c>
      <c r="B3726" s="204">
        <v>21870000</v>
      </c>
      <c r="C3726" s="205" t="s">
        <v>595</v>
      </c>
      <c r="D3726" s="201">
        <v>499302.12</v>
      </c>
      <c r="E3726" s="201">
        <v>0</v>
      </c>
      <c r="F3726" s="201">
        <v>499302.12</v>
      </c>
    </row>
    <row r="3727" spans="1:6" x14ac:dyDescent="0.2">
      <c r="A3727" s="200" t="s">
        <v>3316</v>
      </c>
      <c r="B3727" s="204">
        <v>21840000</v>
      </c>
      <c r="C3727" s="205" t="s">
        <v>54</v>
      </c>
      <c r="D3727" s="201">
        <v>5091000</v>
      </c>
      <c r="E3727" s="201">
        <v>0</v>
      </c>
      <c r="F3727" s="201">
        <v>5091000</v>
      </c>
    </row>
    <row r="3728" spans="1:6" x14ac:dyDescent="0.2">
      <c r="A3728" s="200" t="s">
        <v>3316</v>
      </c>
      <c r="B3728" s="208">
        <v>21810000</v>
      </c>
      <c r="C3728" s="205" t="s">
        <v>1996</v>
      </c>
      <c r="D3728" s="201">
        <v>1169175</v>
      </c>
      <c r="E3728" s="201">
        <v>0</v>
      </c>
      <c r="F3728" s="201">
        <v>1169175</v>
      </c>
    </row>
    <row r="3729" spans="1:6" x14ac:dyDescent="0.2">
      <c r="A3729" s="200" t="s">
        <v>3316</v>
      </c>
      <c r="B3729" s="208">
        <v>28181000</v>
      </c>
      <c r="C3729" s="216" t="s">
        <v>3322</v>
      </c>
      <c r="D3729" s="201">
        <v>0</v>
      </c>
      <c r="E3729" s="201">
        <v>263064.38</v>
      </c>
      <c r="F3729" s="201">
        <v>-263064.38</v>
      </c>
    </row>
    <row r="3730" spans="1:6" x14ac:dyDescent="0.2">
      <c r="A3730" s="200" t="s">
        <v>3316</v>
      </c>
      <c r="B3730" s="204">
        <v>28183000</v>
      </c>
      <c r="C3730" s="205" t="s">
        <v>60</v>
      </c>
      <c r="D3730" s="201">
        <v>0</v>
      </c>
      <c r="E3730" s="201">
        <v>2032031.25</v>
      </c>
      <c r="F3730" s="201">
        <v>-2032031.25</v>
      </c>
    </row>
    <row r="3731" spans="1:6" x14ac:dyDescent="0.2">
      <c r="A3731" s="200" t="s">
        <v>3316</v>
      </c>
      <c r="B3731" s="204">
        <v>28184000</v>
      </c>
      <c r="C3731" s="205" t="s">
        <v>61</v>
      </c>
      <c r="D3731" s="201">
        <v>0</v>
      </c>
      <c r="E3731" s="201">
        <v>1145475</v>
      </c>
      <c r="F3731" s="201">
        <v>-1145475</v>
      </c>
    </row>
    <row r="3732" spans="1:6" x14ac:dyDescent="0.2">
      <c r="A3732" s="200" t="s">
        <v>3316</v>
      </c>
      <c r="B3732" s="204">
        <v>28186000</v>
      </c>
      <c r="C3732" s="205" t="s">
        <v>273</v>
      </c>
      <c r="D3732" s="201">
        <v>0</v>
      </c>
      <c r="E3732" s="201">
        <v>1851127.91</v>
      </c>
      <c r="F3732" s="201">
        <v>-1851127.91</v>
      </c>
    </row>
    <row r="3733" spans="1:6" x14ac:dyDescent="0.2">
      <c r="A3733" s="200" t="s">
        <v>3316</v>
      </c>
      <c r="B3733" s="204">
        <v>28187000</v>
      </c>
      <c r="C3733" s="205" t="s">
        <v>609</v>
      </c>
      <c r="D3733" s="201">
        <v>0</v>
      </c>
      <c r="E3733" s="201">
        <v>24965.11</v>
      </c>
      <c r="F3733" s="201">
        <v>-24965.11</v>
      </c>
    </row>
    <row r="3734" spans="1:6" x14ac:dyDescent="0.2">
      <c r="A3734" s="200" t="s">
        <v>17</v>
      </c>
      <c r="B3734" s="204">
        <v>37000000</v>
      </c>
      <c r="C3734" s="205" t="s">
        <v>1198</v>
      </c>
      <c r="D3734" s="201">
        <v>4669071733.0600004</v>
      </c>
      <c r="E3734" s="201">
        <v>0</v>
      </c>
      <c r="F3734" s="201">
        <v>4669071733.0600004</v>
      </c>
    </row>
    <row r="3735" spans="1:6" x14ac:dyDescent="0.2">
      <c r="A3735" s="200" t="s">
        <v>3316</v>
      </c>
      <c r="B3735" s="204">
        <v>38000000</v>
      </c>
      <c r="C3735" s="205" t="s">
        <v>617</v>
      </c>
      <c r="D3735" s="201">
        <v>86720000</v>
      </c>
      <c r="E3735" s="201">
        <v>0</v>
      </c>
      <c r="F3735" s="201">
        <v>86720000</v>
      </c>
    </row>
    <row r="3736" spans="1:6" x14ac:dyDescent="0.2">
      <c r="A3736" s="200" t="s">
        <v>3316</v>
      </c>
      <c r="B3736" s="204">
        <v>40110000</v>
      </c>
      <c r="C3736" s="205" t="s">
        <v>63</v>
      </c>
      <c r="D3736" s="201">
        <v>0</v>
      </c>
      <c r="E3736" s="201">
        <v>1050677785.52</v>
      </c>
      <c r="F3736" s="201">
        <v>-1050677785.52</v>
      </c>
    </row>
    <row r="3737" spans="1:6" x14ac:dyDescent="0.2">
      <c r="A3737" s="200" t="s">
        <v>3316</v>
      </c>
      <c r="B3737" s="204">
        <v>40340000</v>
      </c>
      <c r="C3737" s="205" t="s">
        <v>67</v>
      </c>
      <c r="D3737" s="201">
        <v>0</v>
      </c>
      <c r="E3737" s="201">
        <v>183601100</v>
      </c>
      <c r="F3737" s="201">
        <v>-183601100</v>
      </c>
    </row>
    <row r="3738" spans="1:6" x14ac:dyDescent="0.2">
      <c r="A3738" s="200" t="s">
        <v>3316</v>
      </c>
      <c r="B3738" s="204">
        <v>40800000</v>
      </c>
      <c r="C3738" s="205" t="s">
        <v>68</v>
      </c>
      <c r="D3738" s="201">
        <v>0</v>
      </c>
      <c r="E3738" s="201">
        <v>13473431.380000001</v>
      </c>
      <c r="F3738" s="201">
        <v>-13473431.380000001</v>
      </c>
    </row>
    <row r="3739" spans="1:6" x14ac:dyDescent="0.2">
      <c r="A3739" s="200" t="s">
        <v>3316</v>
      </c>
      <c r="B3739" s="204">
        <v>40980000</v>
      </c>
      <c r="C3739" s="215" t="s">
        <v>846</v>
      </c>
      <c r="D3739" s="201">
        <v>3066400</v>
      </c>
      <c r="E3739" s="201">
        <v>0</v>
      </c>
      <c r="F3739" s="201">
        <v>3066400</v>
      </c>
    </row>
    <row r="3740" spans="1:6" x14ac:dyDescent="0.2">
      <c r="A3740" s="200" t="s">
        <v>3316</v>
      </c>
      <c r="B3740" s="204">
        <v>41100000</v>
      </c>
      <c r="C3740" s="205" t="s">
        <v>70</v>
      </c>
      <c r="D3740" s="201">
        <v>361451511.70999998</v>
      </c>
      <c r="E3740" s="201">
        <v>0</v>
      </c>
      <c r="F3740" s="201">
        <v>361451511.70999998</v>
      </c>
    </row>
    <row r="3741" spans="1:6" x14ac:dyDescent="0.2">
      <c r="A3741" s="200" t="s">
        <v>3316</v>
      </c>
      <c r="B3741" s="204">
        <v>42820000</v>
      </c>
      <c r="C3741" s="205" t="s">
        <v>626</v>
      </c>
      <c r="D3741" s="201">
        <v>0</v>
      </c>
      <c r="E3741" s="201">
        <v>5817903</v>
      </c>
      <c r="F3741" s="201">
        <v>-5817903</v>
      </c>
    </row>
    <row r="3742" spans="1:6" x14ac:dyDescent="0.2">
      <c r="A3742" s="200" t="s">
        <v>3316</v>
      </c>
      <c r="B3742" s="204">
        <v>43100000</v>
      </c>
      <c r="C3742" s="205" t="s">
        <v>77</v>
      </c>
      <c r="D3742" s="201">
        <v>0</v>
      </c>
      <c r="E3742" s="201">
        <v>2695874.72</v>
      </c>
      <c r="F3742" s="201">
        <v>-2695874.72</v>
      </c>
    </row>
    <row r="3743" spans="1:6" x14ac:dyDescent="0.2">
      <c r="A3743" s="200" t="s">
        <v>3316</v>
      </c>
      <c r="B3743" s="204">
        <v>43110000</v>
      </c>
      <c r="C3743" s="205" t="s">
        <v>301</v>
      </c>
      <c r="D3743" s="201">
        <v>144000</v>
      </c>
      <c r="E3743" s="201">
        <v>0</v>
      </c>
      <c r="F3743" s="201">
        <v>144000</v>
      </c>
    </row>
    <row r="3744" spans="1:6" x14ac:dyDescent="0.2">
      <c r="A3744" s="200" t="s">
        <v>3316</v>
      </c>
      <c r="B3744" s="204">
        <v>43200000</v>
      </c>
      <c r="C3744" s="205" t="s">
        <v>79</v>
      </c>
      <c r="D3744" s="201">
        <v>0</v>
      </c>
      <c r="E3744" s="201">
        <v>1870483.84</v>
      </c>
      <c r="F3744" s="201">
        <v>-1870483.84</v>
      </c>
    </row>
    <row r="3745" spans="1:6" x14ac:dyDescent="0.2">
      <c r="A3745" s="200" t="s">
        <v>3316</v>
      </c>
      <c r="B3745" s="204">
        <v>43300000</v>
      </c>
      <c r="C3745" s="205" t="s">
        <v>80</v>
      </c>
      <c r="D3745" s="201">
        <v>0</v>
      </c>
      <c r="E3745" s="201">
        <v>219482.76</v>
      </c>
      <c r="F3745" s="201">
        <v>-219482.76</v>
      </c>
    </row>
    <row r="3746" spans="1:6" x14ac:dyDescent="0.2">
      <c r="A3746" s="200" t="s">
        <v>3316</v>
      </c>
      <c r="B3746" s="204">
        <v>43400000</v>
      </c>
      <c r="C3746" s="205" t="s">
        <v>81</v>
      </c>
      <c r="D3746" s="201">
        <v>0</v>
      </c>
      <c r="E3746" s="201">
        <v>100000</v>
      </c>
      <c r="F3746" s="201">
        <v>-100000</v>
      </c>
    </row>
    <row r="3747" spans="1:6" x14ac:dyDescent="0.2">
      <c r="A3747" s="200" t="s">
        <v>3316</v>
      </c>
      <c r="B3747" s="204">
        <v>43800000</v>
      </c>
      <c r="C3747" s="205" t="s">
        <v>2675</v>
      </c>
      <c r="D3747" s="201">
        <v>0</v>
      </c>
      <c r="E3747" s="201">
        <v>1101371</v>
      </c>
      <c r="F3747" s="201">
        <v>-1101371</v>
      </c>
    </row>
    <row r="3748" spans="1:6" x14ac:dyDescent="0.2">
      <c r="A3748" s="200" t="s">
        <v>3316</v>
      </c>
      <c r="B3748" s="204">
        <v>44100000</v>
      </c>
      <c r="C3748" s="205" t="s">
        <v>82</v>
      </c>
      <c r="D3748" s="201">
        <v>0</v>
      </c>
      <c r="E3748" s="201">
        <v>862110</v>
      </c>
      <c r="F3748" s="201">
        <v>-862110</v>
      </c>
    </row>
    <row r="3749" spans="1:6" x14ac:dyDescent="0.2">
      <c r="A3749" s="200" t="s">
        <v>3316</v>
      </c>
      <c r="B3749" s="204">
        <v>44300000</v>
      </c>
      <c r="C3749" s="205" t="s">
        <v>305</v>
      </c>
      <c r="D3749" s="201">
        <v>7848267.5</v>
      </c>
      <c r="E3749" s="201">
        <v>0</v>
      </c>
      <c r="F3749" s="201">
        <v>7848267.5</v>
      </c>
    </row>
    <row r="3750" spans="1:6" x14ac:dyDescent="0.2">
      <c r="A3750" s="200" t="s">
        <v>3316</v>
      </c>
      <c r="B3750" s="204">
        <v>44400000</v>
      </c>
      <c r="C3750" s="205" t="s">
        <v>307</v>
      </c>
      <c r="D3750" s="201">
        <v>0</v>
      </c>
      <c r="E3750" s="201">
        <v>21808335.25</v>
      </c>
      <c r="F3750" s="201">
        <v>-21808335.25</v>
      </c>
    </row>
    <row r="3751" spans="1:6" x14ac:dyDescent="0.2">
      <c r="A3751" s="200" t="s">
        <v>3316</v>
      </c>
      <c r="B3751" s="204">
        <v>44550000</v>
      </c>
      <c r="C3751" s="205" t="s">
        <v>88</v>
      </c>
      <c r="D3751" s="201">
        <v>430160.36</v>
      </c>
      <c r="E3751" s="201">
        <v>0</v>
      </c>
      <c r="F3751" s="201">
        <v>430160.36</v>
      </c>
    </row>
    <row r="3752" spans="1:6" x14ac:dyDescent="0.2">
      <c r="A3752" s="200" t="s">
        <v>3316</v>
      </c>
      <c r="B3752" s="204">
        <v>44564000</v>
      </c>
      <c r="C3752" s="205" t="s">
        <v>91</v>
      </c>
      <c r="D3752" s="201">
        <v>825655.12</v>
      </c>
      <c r="E3752" s="201">
        <v>0</v>
      </c>
      <c r="F3752" s="201">
        <v>825655.12</v>
      </c>
    </row>
    <row r="3753" spans="1:6" x14ac:dyDescent="0.2">
      <c r="A3753" s="200" t="s">
        <v>3316</v>
      </c>
      <c r="B3753" s="204">
        <v>44583000</v>
      </c>
      <c r="C3753" s="205" t="s">
        <v>329</v>
      </c>
      <c r="D3753" s="201">
        <v>126228</v>
      </c>
      <c r="E3753" s="201">
        <v>0</v>
      </c>
      <c r="F3753" s="201">
        <v>126228</v>
      </c>
    </row>
    <row r="3754" spans="1:6" x14ac:dyDescent="0.2">
      <c r="A3754" s="200" t="s">
        <v>3316</v>
      </c>
      <c r="B3754" s="204">
        <v>46600000</v>
      </c>
      <c r="C3754" s="205" t="s">
        <v>316</v>
      </c>
      <c r="D3754" s="201">
        <v>0</v>
      </c>
      <c r="E3754" s="201">
        <v>23277872.920000002</v>
      </c>
      <c r="F3754" s="201">
        <v>-23277872.920000002</v>
      </c>
    </row>
    <row r="3755" spans="1:6" x14ac:dyDescent="0.2">
      <c r="A3755" s="200" t="s">
        <v>3316</v>
      </c>
      <c r="B3755" s="213">
        <v>46610000</v>
      </c>
      <c r="C3755" s="205" t="s">
        <v>123</v>
      </c>
      <c r="D3755" s="201">
        <v>11399250.199999999</v>
      </c>
      <c r="E3755" s="201">
        <v>0</v>
      </c>
      <c r="F3755" s="201">
        <v>11399250.199999999</v>
      </c>
    </row>
    <row r="3756" spans="1:6" x14ac:dyDescent="0.2">
      <c r="A3756" s="200" t="s">
        <v>3316</v>
      </c>
      <c r="B3756" s="208">
        <v>46620000</v>
      </c>
      <c r="C3756" s="205" t="s">
        <v>1242</v>
      </c>
      <c r="D3756" s="201">
        <v>0</v>
      </c>
      <c r="E3756" s="201">
        <v>16320</v>
      </c>
      <c r="F3756" s="201">
        <v>-16320</v>
      </c>
    </row>
    <row r="3757" spans="1:6" x14ac:dyDescent="0.2">
      <c r="A3757" s="200" t="s">
        <v>3316</v>
      </c>
      <c r="B3757" s="208">
        <v>46630000</v>
      </c>
      <c r="C3757" s="205" t="s">
        <v>116</v>
      </c>
      <c r="D3757" s="201">
        <v>0</v>
      </c>
      <c r="E3757" s="201">
        <v>844195.94</v>
      </c>
      <c r="F3757" s="201">
        <v>-844195.94</v>
      </c>
    </row>
    <row r="3758" spans="1:6" x14ac:dyDescent="0.2">
      <c r="A3758" s="200" t="s">
        <v>3316</v>
      </c>
      <c r="B3758" s="213">
        <v>46640000</v>
      </c>
      <c r="C3758" s="205" t="s">
        <v>127</v>
      </c>
      <c r="D3758" s="201">
        <v>0</v>
      </c>
      <c r="E3758" s="201">
        <v>448745.02</v>
      </c>
      <c r="F3758" s="201">
        <v>-448745.02</v>
      </c>
    </row>
    <row r="3759" spans="1:6" x14ac:dyDescent="0.2">
      <c r="A3759" s="200" t="s">
        <v>3316</v>
      </c>
      <c r="B3759" s="204">
        <v>46800000</v>
      </c>
      <c r="C3759" s="205" t="s">
        <v>5</v>
      </c>
      <c r="D3759" s="201">
        <v>0</v>
      </c>
      <c r="E3759" s="201">
        <v>3575290</v>
      </c>
      <c r="F3759" s="201">
        <v>-3575290</v>
      </c>
    </row>
    <row r="3760" spans="1:6" x14ac:dyDescent="0.2">
      <c r="A3760" s="200" t="s">
        <v>3316</v>
      </c>
      <c r="B3760" s="204">
        <v>48600000</v>
      </c>
      <c r="C3760" s="205" t="s">
        <v>158</v>
      </c>
      <c r="D3760" s="201">
        <v>820608.44</v>
      </c>
      <c r="E3760" s="201">
        <v>0</v>
      </c>
      <c r="F3760" s="201">
        <v>820608.44</v>
      </c>
    </row>
    <row r="3761" spans="1:6" x14ac:dyDescent="0.2">
      <c r="A3761" s="200" t="s">
        <v>3316</v>
      </c>
      <c r="B3761" s="204">
        <v>49100000</v>
      </c>
      <c r="C3761" s="205" t="s">
        <v>336</v>
      </c>
      <c r="D3761" s="201">
        <v>0</v>
      </c>
      <c r="E3761" s="201">
        <v>5422559.5</v>
      </c>
      <c r="F3761" s="201">
        <v>-5422559.5</v>
      </c>
    </row>
    <row r="3762" spans="1:6" x14ac:dyDescent="0.2">
      <c r="A3762" s="200" t="s">
        <v>3316</v>
      </c>
      <c r="B3762" s="204">
        <v>49600000</v>
      </c>
      <c r="C3762" s="205" t="s">
        <v>2687</v>
      </c>
      <c r="D3762" s="201">
        <v>0</v>
      </c>
      <c r="E3762" s="201">
        <v>11399250.199999999</v>
      </c>
      <c r="F3762" s="201">
        <v>-11399250.199999999</v>
      </c>
    </row>
    <row r="3763" spans="1:6" x14ac:dyDescent="0.2">
      <c r="A3763" s="200" t="s">
        <v>3316</v>
      </c>
      <c r="B3763" s="204">
        <v>51110000</v>
      </c>
      <c r="C3763" s="205" t="s">
        <v>337</v>
      </c>
      <c r="D3763" s="201">
        <v>87704600</v>
      </c>
      <c r="E3763" s="201">
        <v>0</v>
      </c>
      <c r="F3763" s="201">
        <v>87704600</v>
      </c>
    </row>
    <row r="3764" spans="1:6" x14ac:dyDescent="0.2">
      <c r="A3764" s="200" t="s">
        <v>3316</v>
      </c>
      <c r="B3764" s="204">
        <v>51241000</v>
      </c>
      <c r="C3764" s="205" t="s">
        <v>159</v>
      </c>
      <c r="D3764" s="201">
        <v>297943818.95999998</v>
      </c>
      <c r="E3764" s="201">
        <v>0</v>
      </c>
      <c r="F3764" s="201">
        <v>297943818.95999998</v>
      </c>
    </row>
    <row r="3765" spans="1:6" x14ac:dyDescent="0.2">
      <c r="A3765" s="200" t="s">
        <v>3316</v>
      </c>
      <c r="B3765" s="204">
        <v>51241100</v>
      </c>
      <c r="C3765" s="205" t="s">
        <v>2725</v>
      </c>
      <c r="D3765" s="201">
        <v>200</v>
      </c>
      <c r="E3765" s="201">
        <v>0</v>
      </c>
      <c r="F3765" s="201">
        <v>200</v>
      </c>
    </row>
    <row r="3766" spans="1:6" x14ac:dyDescent="0.2">
      <c r="A3766" s="200" t="s">
        <v>3316</v>
      </c>
      <c r="B3766" s="204">
        <v>51291000</v>
      </c>
      <c r="C3766" s="205" t="s">
        <v>341</v>
      </c>
      <c r="D3766" s="201">
        <v>33994174</v>
      </c>
      <c r="E3766" s="201">
        <v>0</v>
      </c>
      <c r="F3766" s="201">
        <v>33994174</v>
      </c>
    </row>
    <row r="3767" spans="1:6" x14ac:dyDescent="0.2">
      <c r="A3767" s="200" t="s">
        <v>3316</v>
      </c>
      <c r="B3767" s="204">
        <v>53000000</v>
      </c>
      <c r="C3767" s="205" t="s">
        <v>2690</v>
      </c>
      <c r="D3767" s="201">
        <v>1240</v>
      </c>
      <c r="E3767" s="201">
        <v>0</v>
      </c>
      <c r="F3767" s="201">
        <v>1240</v>
      </c>
    </row>
    <row r="3768" spans="1:6" x14ac:dyDescent="0.2">
      <c r="A3768" s="200" t="s">
        <v>3316</v>
      </c>
      <c r="B3768" s="204">
        <v>53100000</v>
      </c>
      <c r="C3768" s="205" t="s">
        <v>3044</v>
      </c>
      <c r="D3768" s="201">
        <v>40866</v>
      </c>
      <c r="E3768" s="201">
        <v>0</v>
      </c>
      <c r="F3768" s="201">
        <v>40866</v>
      </c>
    </row>
    <row r="3769" spans="1:6" x14ac:dyDescent="0.2">
      <c r="A3769" s="200" t="s">
        <v>3316</v>
      </c>
      <c r="B3769" s="204">
        <v>60220000</v>
      </c>
      <c r="C3769" s="205" t="s">
        <v>1418</v>
      </c>
      <c r="D3769" s="201">
        <v>188900</v>
      </c>
      <c r="E3769" s="201">
        <v>0</v>
      </c>
      <c r="F3769" s="201">
        <v>188900</v>
      </c>
    </row>
    <row r="3770" spans="1:6" x14ac:dyDescent="0.2">
      <c r="A3770" s="200" t="s">
        <v>3316</v>
      </c>
      <c r="B3770" s="208">
        <v>60307000</v>
      </c>
      <c r="C3770" s="205" t="s">
        <v>726</v>
      </c>
      <c r="D3770" s="201">
        <v>0</v>
      </c>
      <c r="E3770" s="201">
        <v>55207200.310000002</v>
      </c>
      <c r="F3770" s="201">
        <v>-55207200.310000002</v>
      </c>
    </row>
    <row r="3771" spans="1:6" x14ac:dyDescent="0.2">
      <c r="A3771" s="200" t="s">
        <v>3316</v>
      </c>
      <c r="B3771" s="208">
        <v>60308000</v>
      </c>
      <c r="C3771" s="205" t="s">
        <v>728</v>
      </c>
      <c r="D3771" s="201">
        <v>0</v>
      </c>
      <c r="E3771" s="201">
        <v>86720000</v>
      </c>
      <c r="F3771" s="201">
        <v>-86720000</v>
      </c>
    </row>
    <row r="3772" spans="1:6" x14ac:dyDescent="0.2">
      <c r="A3772" s="200" t="s">
        <v>3316</v>
      </c>
      <c r="B3772" s="204">
        <v>60601000</v>
      </c>
      <c r="C3772" s="205" t="s">
        <v>164</v>
      </c>
      <c r="D3772" s="201">
        <v>1314671.96</v>
      </c>
      <c r="E3772" s="201">
        <v>0</v>
      </c>
      <c r="F3772" s="201">
        <v>1314671.96</v>
      </c>
    </row>
    <row r="3773" spans="1:6" x14ac:dyDescent="0.2">
      <c r="A3773" s="200" t="s">
        <v>3316</v>
      </c>
      <c r="B3773" s="204">
        <v>60602000</v>
      </c>
      <c r="C3773" s="205" t="s">
        <v>165</v>
      </c>
      <c r="D3773" s="201">
        <v>2121821</v>
      </c>
      <c r="E3773" s="201">
        <v>0</v>
      </c>
      <c r="F3773" s="201">
        <v>2121821</v>
      </c>
    </row>
    <row r="3774" spans="1:6" x14ac:dyDescent="0.2">
      <c r="A3774" s="200" t="s">
        <v>3316</v>
      </c>
      <c r="B3774" s="204">
        <v>60605000</v>
      </c>
      <c r="C3774" s="205" t="s">
        <v>167</v>
      </c>
      <c r="D3774" s="201">
        <v>2632276.6</v>
      </c>
      <c r="E3774" s="201">
        <v>0</v>
      </c>
      <c r="F3774" s="201">
        <v>2632276.6</v>
      </c>
    </row>
    <row r="3775" spans="1:6" x14ac:dyDescent="0.2">
      <c r="A3775" s="200" t="s">
        <v>3316</v>
      </c>
      <c r="B3775" s="204">
        <v>60606000</v>
      </c>
      <c r="C3775" s="205" t="s">
        <v>383</v>
      </c>
      <c r="D3775" s="201">
        <v>642039</v>
      </c>
      <c r="E3775" s="201">
        <v>0</v>
      </c>
      <c r="F3775" s="201">
        <v>642039</v>
      </c>
    </row>
    <row r="3776" spans="1:6" x14ac:dyDescent="0.2">
      <c r="A3776" s="200" t="s">
        <v>3316</v>
      </c>
      <c r="B3776" s="204">
        <v>60607000</v>
      </c>
      <c r="C3776" s="205" t="s">
        <v>168</v>
      </c>
      <c r="D3776" s="201">
        <v>642967</v>
      </c>
      <c r="E3776" s="201">
        <v>0</v>
      </c>
      <c r="F3776" s="201">
        <v>642967</v>
      </c>
    </row>
    <row r="3777" spans="1:6" x14ac:dyDescent="0.2">
      <c r="A3777" s="200" t="s">
        <v>3316</v>
      </c>
      <c r="B3777" s="204">
        <v>60608000</v>
      </c>
      <c r="C3777" s="205" t="s">
        <v>170</v>
      </c>
      <c r="D3777" s="201">
        <v>3929107</v>
      </c>
      <c r="E3777" s="201">
        <v>0</v>
      </c>
      <c r="F3777" s="201">
        <v>3929107</v>
      </c>
    </row>
    <row r="3778" spans="1:6" x14ac:dyDescent="0.2">
      <c r="A3778" s="200" t="s">
        <v>3316</v>
      </c>
      <c r="B3778" s="204">
        <v>60609000</v>
      </c>
      <c r="C3778" s="205" t="s">
        <v>171</v>
      </c>
      <c r="D3778" s="201">
        <v>121100</v>
      </c>
      <c r="E3778" s="201">
        <v>0</v>
      </c>
      <c r="F3778" s="201">
        <v>121100</v>
      </c>
    </row>
    <row r="3779" spans="1:6" x14ac:dyDescent="0.2">
      <c r="A3779" s="200" t="s">
        <v>3316</v>
      </c>
      <c r="B3779" s="204">
        <v>60610000</v>
      </c>
      <c r="C3779" s="205" t="s">
        <v>442</v>
      </c>
      <c r="D3779" s="201">
        <v>41800</v>
      </c>
      <c r="E3779" s="201">
        <v>0</v>
      </c>
      <c r="F3779" s="201">
        <v>41800</v>
      </c>
    </row>
    <row r="3780" spans="1:6" x14ac:dyDescent="0.2">
      <c r="A3780" s="200" t="s">
        <v>3316</v>
      </c>
      <c r="B3780" s="204">
        <v>60701000</v>
      </c>
      <c r="C3780" s="205" t="s">
        <v>1385</v>
      </c>
      <c r="D3780" s="201">
        <v>4164230664</v>
      </c>
      <c r="E3780" s="201">
        <v>0</v>
      </c>
      <c r="F3780" s="201">
        <v>4164230664</v>
      </c>
    </row>
    <row r="3781" spans="1:6" x14ac:dyDescent="0.2">
      <c r="A3781" s="200" t="s">
        <v>3316</v>
      </c>
      <c r="B3781" s="204">
        <v>60807000</v>
      </c>
      <c r="C3781" s="205" t="s">
        <v>2138</v>
      </c>
      <c r="D3781" s="201">
        <v>136853490</v>
      </c>
      <c r="E3781" s="201">
        <v>0</v>
      </c>
      <c r="F3781" s="201">
        <v>136853490</v>
      </c>
    </row>
    <row r="3782" spans="1:6" x14ac:dyDescent="0.2">
      <c r="A3782" s="200" t="s">
        <v>3316</v>
      </c>
      <c r="B3782" s="204">
        <v>60910000</v>
      </c>
      <c r="C3782" s="205" t="s">
        <v>1431</v>
      </c>
      <c r="D3782" s="201">
        <v>0</v>
      </c>
      <c r="E3782" s="201">
        <v>1500000</v>
      </c>
      <c r="F3782" s="201">
        <v>-1500000</v>
      </c>
    </row>
    <row r="3783" spans="1:6" x14ac:dyDescent="0.2">
      <c r="A3783" s="200" t="s">
        <v>3316</v>
      </c>
      <c r="B3783" s="204">
        <v>61301000</v>
      </c>
      <c r="C3783" s="205" t="s">
        <v>477</v>
      </c>
      <c r="D3783" s="201">
        <v>50102163.799999997</v>
      </c>
      <c r="E3783" s="201">
        <v>0</v>
      </c>
      <c r="F3783" s="201">
        <v>50102163.799999997</v>
      </c>
    </row>
    <row r="3784" spans="1:6" x14ac:dyDescent="0.2">
      <c r="A3784" s="200" t="s">
        <v>3316</v>
      </c>
      <c r="B3784" s="204">
        <v>61302000</v>
      </c>
      <c r="C3784" s="205" t="s">
        <v>175</v>
      </c>
      <c r="D3784" s="201">
        <v>35545133.390000001</v>
      </c>
      <c r="E3784" s="201">
        <v>0</v>
      </c>
      <c r="F3784" s="201">
        <v>35545133.390000001</v>
      </c>
    </row>
    <row r="3785" spans="1:6" x14ac:dyDescent="0.2">
      <c r="A3785" s="200" t="s">
        <v>3316</v>
      </c>
      <c r="B3785" s="204">
        <v>61303000</v>
      </c>
      <c r="C3785" s="205" t="s">
        <v>406</v>
      </c>
      <c r="D3785" s="201">
        <v>531295</v>
      </c>
      <c r="E3785" s="201">
        <v>0</v>
      </c>
      <c r="F3785" s="201">
        <v>531295</v>
      </c>
    </row>
    <row r="3786" spans="1:6" x14ac:dyDescent="0.2">
      <c r="A3786" s="200" t="s">
        <v>3316</v>
      </c>
      <c r="B3786" s="204">
        <v>61500000</v>
      </c>
      <c r="C3786" s="205" t="s">
        <v>409</v>
      </c>
      <c r="D3786" s="201">
        <v>103431</v>
      </c>
      <c r="E3786" s="201">
        <v>0</v>
      </c>
      <c r="F3786" s="201">
        <v>103431</v>
      </c>
    </row>
    <row r="3787" spans="1:6" x14ac:dyDescent="0.2">
      <c r="A3787" s="200" t="s">
        <v>3316</v>
      </c>
      <c r="B3787" s="204">
        <v>61501000</v>
      </c>
      <c r="C3787" s="205" t="s">
        <v>480</v>
      </c>
      <c r="D3787" s="201">
        <v>8191</v>
      </c>
      <c r="E3787" s="201">
        <v>0</v>
      </c>
      <c r="F3787" s="201">
        <v>8191</v>
      </c>
    </row>
    <row r="3788" spans="1:6" x14ac:dyDescent="0.2">
      <c r="A3788" s="200" t="s">
        <v>3316</v>
      </c>
      <c r="B3788" s="204">
        <v>61502000</v>
      </c>
      <c r="C3788" s="205" t="s">
        <v>180</v>
      </c>
      <c r="D3788" s="201">
        <v>61029</v>
      </c>
      <c r="E3788" s="201">
        <v>0</v>
      </c>
      <c r="F3788" s="201">
        <v>61029</v>
      </c>
    </row>
    <row r="3789" spans="1:6" x14ac:dyDescent="0.2">
      <c r="A3789" s="200" t="s">
        <v>3316</v>
      </c>
      <c r="B3789" s="204">
        <v>61503000</v>
      </c>
      <c r="C3789" s="205" t="s">
        <v>481</v>
      </c>
      <c r="D3789" s="201">
        <v>1266928.3799999999</v>
      </c>
      <c r="E3789" s="201">
        <v>0</v>
      </c>
      <c r="F3789" s="201">
        <v>1266928.3799999999</v>
      </c>
    </row>
    <row r="3790" spans="1:6" x14ac:dyDescent="0.2">
      <c r="A3790" s="200" t="s">
        <v>3316</v>
      </c>
      <c r="B3790" s="204">
        <v>61504000</v>
      </c>
      <c r="C3790" s="205" t="s">
        <v>741</v>
      </c>
      <c r="D3790" s="201">
        <v>15740</v>
      </c>
      <c r="E3790" s="201">
        <v>0</v>
      </c>
      <c r="F3790" s="201">
        <v>15740</v>
      </c>
    </row>
    <row r="3791" spans="1:6" x14ac:dyDescent="0.2">
      <c r="A3791" s="200" t="s">
        <v>3316</v>
      </c>
      <c r="B3791" s="204">
        <v>61520000</v>
      </c>
      <c r="C3791" s="205" t="s">
        <v>1403</v>
      </c>
      <c r="D3791" s="201">
        <v>7200</v>
      </c>
      <c r="E3791" s="201">
        <v>0</v>
      </c>
      <c r="F3791" s="201">
        <v>7200</v>
      </c>
    </row>
    <row r="3792" spans="1:6" x14ac:dyDescent="0.2">
      <c r="A3792" s="200" t="s">
        <v>3316</v>
      </c>
      <c r="B3792" s="204">
        <v>61601000</v>
      </c>
      <c r="C3792" s="205" t="s">
        <v>417</v>
      </c>
      <c r="D3792" s="201">
        <v>13</v>
      </c>
      <c r="E3792" s="201">
        <v>0</v>
      </c>
      <c r="F3792" s="201">
        <v>13</v>
      </c>
    </row>
    <row r="3793" spans="1:6" x14ac:dyDescent="0.2">
      <c r="A3793" s="200" t="s">
        <v>3316</v>
      </c>
      <c r="B3793" s="204">
        <v>61602000</v>
      </c>
      <c r="C3793" s="205" t="s">
        <v>488</v>
      </c>
      <c r="D3793" s="201">
        <v>1429355.56</v>
      </c>
      <c r="E3793" s="201">
        <v>0</v>
      </c>
      <c r="F3793" s="201">
        <v>1429355.56</v>
      </c>
    </row>
    <row r="3794" spans="1:6" x14ac:dyDescent="0.2">
      <c r="A3794" s="200" t="s">
        <v>3316</v>
      </c>
      <c r="B3794" s="204">
        <v>61604000</v>
      </c>
      <c r="C3794" s="205" t="s">
        <v>183</v>
      </c>
      <c r="D3794" s="201">
        <v>8496</v>
      </c>
      <c r="E3794" s="201">
        <v>0</v>
      </c>
      <c r="F3794" s="201">
        <v>8496</v>
      </c>
    </row>
    <row r="3795" spans="1:6" x14ac:dyDescent="0.2">
      <c r="A3795" s="200" t="s">
        <v>3316</v>
      </c>
      <c r="B3795" s="204">
        <v>61801000</v>
      </c>
      <c r="C3795" s="205" t="s">
        <v>492</v>
      </c>
      <c r="D3795" s="201">
        <v>392610</v>
      </c>
      <c r="E3795" s="201">
        <v>0</v>
      </c>
      <c r="F3795" s="201">
        <v>392610</v>
      </c>
    </row>
    <row r="3796" spans="1:6" x14ac:dyDescent="0.2">
      <c r="A3796" s="200" t="s">
        <v>3316</v>
      </c>
      <c r="B3796" s="204">
        <v>61802000</v>
      </c>
      <c r="C3796" s="205" t="s">
        <v>494</v>
      </c>
      <c r="D3796" s="201">
        <v>4271</v>
      </c>
      <c r="E3796" s="201">
        <v>0</v>
      </c>
      <c r="F3796" s="201">
        <v>4271</v>
      </c>
    </row>
    <row r="3797" spans="1:6" x14ac:dyDescent="0.2">
      <c r="A3797" s="200" t="s">
        <v>3316</v>
      </c>
      <c r="B3797" s="204">
        <v>62100000</v>
      </c>
      <c r="C3797" s="205" t="s">
        <v>422</v>
      </c>
      <c r="D3797" s="201">
        <v>13274557.84</v>
      </c>
      <c r="E3797" s="201">
        <v>0</v>
      </c>
      <c r="F3797" s="201">
        <v>13274557.84</v>
      </c>
    </row>
    <row r="3798" spans="1:6" x14ac:dyDescent="0.2">
      <c r="A3798" s="200" t="s">
        <v>3316</v>
      </c>
      <c r="B3798" s="204">
        <v>62101000</v>
      </c>
      <c r="C3798" s="205" t="s">
        <v>421</v>
      </c>
      <c r="D3798" s="201">
        <v>390352</v>
      </c>
      <c r="E3798" s="201">
        <v>0</v>
      </c>
      <c r="F3798" s="201">
        <v>390352</v>
      </c>
    </row>
    <row r="3799" spans="1:6" x14ac:dyDescent="0.2">
      <c r="A3799" s="200" t="s">
        <v>3316</v>
      </c>
      <c r="B3799" s="204">
        <v>62103000</v>
      </c>
      <c r="C3799" s="205" t="s">
        <v>499</v>
      </c>
      <c r="D3799" s="201">
        <v>3920256</v>
      </c>
      <c r="E3799" s="201">
        <v>0</v>
      </c>
      <c r="F3799" s="201">
        <v>3920256</v>
      </c>
    </row>
    <row r="3800" spans="1:6" x14ac:dyDescent="0.2">
      <c r="A3800" s="200" t="s">
        <v>3316</v>
      </c>
      <c r="B3800" s="204">
        <v>62202000</v>
      </c>
      <c r="C3800" s="205" t="s">
        <v>505</v>
      </c>
      <c r="D3800" s="201">
        <v>11000000</v>
      </c>
      <c r="E3800" s="201">
        <v>0</v>
      </c>
      <c r="F3800" s="201">
        <v>11000000</v>
      </c>
    </row>
    <row r="3801" spans="1:6" x14ac:dyDescent="0.2">
      <c r="A3801" s="200" t="s">
        <v>3316</v>
      </c>
      <c r="B3801" s="204">
        <v>62302000</v>
      </c>
      <c r="C3801" s="205" t="s">
        <v>516</v>
      </c>
      <c r="D3801" s="201">
        <v>2656000</v>
      </c>
      <c r="E3801" s="201">
        <v>0</v>
      </c>
      <c r="F3801" s="201">
        <v>2656000</v>
      </c>
    </row>
    <row r="3802" spans="1:6" x14ac:dyDescent="0.2">
      <c r="A3802" s="200" t="s">
        <v>3316</v>
      </c>
      <c r="B3802" s="204">
        <v>62303000</v>
      </c>
      <c r="C3802" s="205" t="s">
        <v>517</v>
      </c>
      <c r="D3802" s="201">
        <v>1335000</v>
      </c>
      <c r="E3802" s="201">
        <v>0</v>
      </c>
      <c r="F3802" s="201">
        <v>1335000</v>
      </c>
    </row>
    <row r="3803" spans="1:6" x14ac:dyDescent="0.2">
      <c r="A3803" s="200" t="s">
        <v>3316</v>
      </c>
      <c r="B3803" s="204">
        <v>62500000</v>
      </c>
      <c r="C3803" s="205" t="s">
        <v>525</v>
      </c>
      <c r="D3803" s="201">
        <v>1309000</v>
      </c>
      <c r="E3803" s="201">
        <v>0</v>
      </c>
      <c r="F3803" s="201">
        <v>1309000</v>
      </c>
    </row>
    <row r="3804" spans="1:6" x14ac:dyDescent="0.2">
      <c r="A3804" s="200" t="s">
        <v>3316</v>
      </c>
      <c r="B3804" s="204">
        <v>62501000</v>
      </c>
      <c r="C3804" s="205" t="s">
        <v>195</v>
      </c>
      <c r="D3804" s="201">
        <v>9019900</v>
      </c>
      <c r="E3804" s="201">
        <v>0</v>
      </c>
      <c r="F3804" s="201">
        <v>9019900</v>
      </c>
    </row>
    <row r="3805" spans="1:6" x14ac:dyDescent="0.2">
      <c r="A3805" s="200" t="s">
        <v>3316</v>
      </c>
      <c r="B3805" s="204">
        <v>62503000</v>
      </c>
      <c r="C3805" s="205" t="s">
        <v>195</v>
      </c>
      <c r="D3805" s="201">
        <v>173000</v>
      </c>
      <c r="E3805" s="201">
        <v>0</v>
      </c>
      <c r="F3805" s="201">
        <v>173000</v>
      </c>
    </row>
    <row r="3806" spans="1:6" x14ac:dyDescent="0.2">
      <c r="A3806" s="200" t="s">
        <v>3316</v>
      </c>
      <c r="B3806" s="204">
        <v>62506000</v>
      </c>
      <c r="C3806" s="205" t="s">
        <v>531</v>
      </c>
      <c r="D3806" s="201">
        <v>106500</v>
      </c>
      <c r="E3806" s="201">
        <v>0</v>
      </c>
      <c r="F3806" s="201">
        <v>106500</v>
      </c>
    </row>
    <row r="3807" spans="1:6" x14ac:dyDescent="0.2">
      <c r="A3807" s="200" t="s">
        <v>3316</v>
      </c>
      <c r="B3807" s="204">
        <v>62507000</v>
      </c>
      <c r="C3807" s="205" t="s">
        <v>438</v>
      </c>
      <c r="D3807" s="201">
        <v>783300</v>
      </c>
      <c r="E3807" s="201">
        <v>0</v>
      </c>
      <c r="F3807" s="201">
        <v>783300</v>
      </c>
    </row>
    <row r="3808" spans="1:6" x14ac:dyDescent="0.2">
      <c r="A3808" s="200" t="s">
        <v>3316</v>
      </c>
      <c r="B3808" s="204">
        <v>62602000</v>
      </c>
      <c r="C3808" s="205" t="s">
        <v>533</v>
      </c>
      <c r="D3808" s="201">
        <v>355955</v>
      </c>
      <c r="E3808" s="201">
        <v>0</v>
      </c>
      <c r="F3808" s="201">
        <v>355955</v>
      </c>
    </row>
    <row r="3809" spans="1:6" x14ac:dyDescent="0.2">
      <c r="A3809" s="200" t="s">
        <v>3316</v>
      </c>
      <c r="B3809" s="204">
        <v>62603000</v>
      </c>
      <c r="C3809" s="205" t="s">
        <v>534</v>
      </c>
      <c r="D3809" s="201">
        <v>8892807.1999999993</v>
      </c>
      <c r="E3809" s="201">
        <v>0</v>
      </c>
      <c r="F3809" s="201">
        <v>8892807.1999999993</v>
      </c>
    </row>
    <row r="3810" spans="1:6" x14ac:dyDescent="0.2">
      <c r="A3810" s="200" t="s">
        <v>3316</v>
      </c>
      <c r="B3810" s="204">
        <v>62604000</v>
      </c>
      <c r="C3810" s="205" t="s">
        <v>535</v>
      </c>
      <c r="D3810" s="201">
        <v>386599</v>
      </c>
      <c r="E3810" s="201">
        <v>0</v>
      </c>
      <c r="F3810" s="201">
        <v>386599</v>
      </c>
    </row>
    <row r="3811" spans="1:6" x14ac:dyDescent="0.2">
      <c r="A3811" s="200" t="s">
        <v>3316</v>
      </c>
      <c r="B3811" s="204">
        <v>62607000</v>
      </c>
      <c r="C3811" s="205" t="s">
        <v>205</v>
      </c>
      <c r="D3811" s="201">
        <v>4619242</v>
      </c>
      <c r="E3811" s="201">
        <v>0</v>
      </c>
      <c r="F3811" s="201">
        <v>4619242</v>
      </c>
    </row>
    <row r="3812" spans="1:6" x14ac:dyDescent="0.2">
      <c r="A3812" s="200" t="s">
        <v>3316</v>
      </c>
      <c r="B3812" s="204">
        <v>62608000</v>
      </c>
      <c r="C3812" s="205" t="s">
        <v>206</v>
      </c>
      <c r="D3812" s="201">
        <v>2571490</v>
      </c>
      <c r="E3812" s="201">
        <v>0</v>
      </c>
      <c r="F3812" s="201">
        <v>2571490</v>
      </c>
    </row>
    <row r="3813" spans="1:6" x14ac:dyDescent="0.2">
      <c r="A3813" s="200" t="s">
        <v>3316</v>
      </c>
      <c r="B3813" s="204">
        <v>62703000</v>
      </c>
      <c r="C3813" s="205" t="s">
        <v>538</v>
      </c>
      <c r="D3813" s="201">
        <v>7797</v>
      </c>
      <c r="E3813" s="201">
        <v>0</v>
      </c>
      <c r="F3813" s="201">
        <v>7797</v>
      </c>
    </row>
    <row r="3814" spans="1:6" x14ac:dyDescent="0.2">
      <c r="A3814" s="200" t="s">
        <v>3316</v>
      </c>
      <c r="B3814" s="204">
        <v>62704000</v>
      </c>
      <c r="C3814" s="205" t="s">
        <v>445</v>
      </c>
      <c r="D3814" s="201">
        <v>307900</v>
      </c>
      <c r="E3814" s="201">
        <v>0</v>
      </c>
      <c r="F3814" s="201">
        <v>307900</v>
      </c>
    </row>
    <row r="3815" spans="1:6" x14ac:dyDescent="0.2">
      <c r="A3815" s="200" t="s">
        <v>3316</v>
      </c>
      <c r="B3815" s="204">
        <v>62706000</v>
      </c>
      <c r="C3815" s="205" t="s">
        <v>209</v>
      </c>
      <c r="D3815" s="201">
        <v>19898</v>
      </c>
      <c r="E3815" s="201">
        <v>0</v>
      </c>
      <c r="F3815" s="201">
        <v>19898</v>
      </c>
    </row>
    <row r="3816" spans="1:6" x14ac:dyDescent="0.2">
      <c r="A3816" s="200" t="s">
        <v>3316</v>
      </c>
      <c r="B3816" s="204">
        <v>62709000</v>
      </c>
      <c r="C3816" s="205" t="s">
        <v>450</v>
      </c>
      <c r="D3816" s="201">
        <v>290920</v>
      </c>
      <c r="E3816" s="201">
        <v>0</v>
      </c>
      <c r="F3816" s="201">
        <v>290920</v>
      </c>
    </row>
    <row r="3817" spans="1:6" x14ac:dyDescent="0.2">
      <c r="A3817" s="200" t="s">
        <v>3316</v>
      </c>
      <c r="B3817" s="204">
        <v>62710000</v>
      </c>
      <c r="C3817" s="205" t="s">
        <v>211</v>
      </c>
      <c r="D3817" s="201">
        <v>15000</v>
      </c>
      <c r="E3817" s="201">
        <v>0</v>
      </c>
      <c r="F3817" s="201">
        <v>15000</v>
      </c>
    </row>
    <row r="3818" spans="1:6" x14ac:dyDescent="0.2">
      <c r="A3818" s="200" t="s">
        <v>3316</v>
      </c>
      <c r="B3818" s="204">
        <v>62713000</v>
      </c>
      <c r="C3818" s="205" t="s">
        <v>460</v>
      </c>
      <c r="D3818" s="201">
        <v>37400</v>
      </c>
      <c r="E3818" s="201">
        <v>0</v>
      </c>
      <c r="F3818" s="201">
        <v>37400</v>
      </c>
    </row>
    <row r="3819" spans="1:6" x14ac:dyDescent="0.2">
      <c r="A3819" s="200" t="s">
        <v>3316</v>
      </c>
      <c r="B3819" s="218">
        <v>63500000</v>
      </c>
      <c r="C3819" s="205" t="s">
        <v>215</v>
      </c>
      <c r="D3819" s="201">
        <v>11000</v>
      </c>
      <c r="E3819" s="201">
        <v>0</v>
      </c>
      <c r="F3819" s="201">
        <v>11000</v>
      </c>
    </row>
    <row r="3820" spans="1:6" x14ac:dyDescent="0.2">
      <c r="A3820" s="200" t="s">
        <v>3316</v>
      </c>
      <c r="B3820" s="208">
        <v>63501000</v>
      </c>
      <c r="C3820" s="205" t="s">
        <v>465</v>
      </c>
      <c r="D3820" s="201">
        <v>673</v>
      </c>
      <c r="E3820" s="201">
        <v>0</v>
      </c>
      <c r="F3820" s="201">
        <v>673</v>
      </c>
    </row>
    <row r="3821" spans="1:6" x14ac:dyDescent="0.2">
      <c r="A3821" s="200" t="s">
        <v>3316</v>
      </c>
      <c r="B3821" s="204">
        <v>63503000</v>
      </c>
      <c r="C3821" s="205" t="s">
        <v>213</v>
      </c>
      <c r="D3821" s="201">
        <v>849</v>
      </c>
      <c r="E3821" s="201">
        <v>0</v>
      </c>
      <c r="F3821" s="201">
        <v>849</v>
      </c>
    </row>
    <row r="3822" spans="1:6" x14ac:dyDescent="0.2">
      <c r="A3822" s="200" t="s">
        <v>3316</v>
      </c>
      <c r="B3822" s="204">
        <v>63504000</v>
      </c>
      <c r="C3822" s="205" t="s">
        <v>472</v>
      </c>
      <c r="D3822" s="201">
        <v>18414</v>
      </c>
      <c r="E3822" s="201">
        <v>0</v>
      </c>
      <c r="F3822" s="201">
        <v>18414</v>
      </c>
    </row>
    <row r="3823" spans="1:6" x14ac:dyDescent="0.2">
      <c r="A3823" s="200" t="s">
        <v>3316</v>
      </c>
      <c r="B3823" s="204">
        <v>63506000</v>
      </c>
      <c r="C3823" s="205" t="s">
        <v>474</v>
      </c>
      <c r="D3823" s="201">
        <v>562</v>
      </c>
      <c r="E3823" s="201">
        <v>0</v>
      </c>
      <c r="F3823" s="201">
        <v>562</v>
      </c>
    </row>
    <row r="3824" spans="1:6" x14ac:dyDescent="0.2">
      <c r="A3824" s="200" t="s">
        <v>3316</v>
      </c>
      <c r="B3824" s="208">
        <v>63507000</v>
      </c>
      <c r="C3824" s="205" t="s">
        <v>475</v>
      </c>
      <c r="D3824" s="201">
        <v>19027329.289999999</v>
      </c>
      <c r="E3824" s="201">
        <v>0</v>
      </c>
      <c r="F3824" s="201">
        <v>19027329.289999999</v>
      </c>
    </row>
    <row r="3825" spans="1:6" x14ac:dyDescent="0.2">
      <c r="A3825" s="200" t="s">
        <v>3316</v>
      </c>
      <c r="B3825" s="204">
        <v>64101000</v>
      </c>
      <c r="C3825" s="205" t="s">
        <v>216</v>
      </c>
      <c r="D3825" s="201">
        <v>75436080.599999994</v>
      </c>
      <c r="E3825" s="201">
        <v>0</v>
      </c>
      <c r="F3825" s="201">
        <v>75436080.599999994</v>
      </c>
    </row>
    <row r="3826" spans="1:6" x14ac:dyDescent="0.2">
      <c r="A3826" s="200" t="s">
        <v>3316</v>
      </c>
      <c r="B3826" s="204">
        <v>64102000</v>
      </c>
      <c r="C3826" s="205" t="s">
        <v>550</v>
      </c>
      <c r="D3826" s="201">
        <v>5995652.5999999996</v>
      </c>
      <c r="E3826" s="201">
        <v>0</v>
      </c>
      <c r="F3826" s="201">
        <v>5995652.5999999996</v>
      </c>
    </row>
    <row r="3827" spans="1:6" x14ac:dyDescent="0.2">
      <c r="A3827" s="200" t="s">
        <v>3316</v>
      </c>
      <c r="B3827" s="204">
        <v>64104000</v>
      </c>
      <c r="C3827" s="205" t="s">
        <v>220</v>
      </c>
      <c r="D3827" s="201">
        <v>578558.41</v>
      </c>
      <c r="E3827" s="201">
        <v>0</v>
      </c>
      <c r="F3827" s="201">
        <v>578558.41</v>
      </c>
    </row>
    <row r="3828" spans="1:6" x14ac:dyDescent="0.2">
      <c r="A3828" s="200" t="s">
        <v>3316</v>
      </c>
      <c r="B3828" s="204">
        <v>64105000</v>
      </c>
      <c r="C3828" s="205" t="s">
        <v>552</v>
      </c>
      <c r="D3828" s="201">
        <v>8263</v>
      </c>
      <c r="E3828" s="201">
        <v>0</v>
      </c>
      <c r="F3828" s="201">
        <v>8263</v>
      </c>
    </row>
    <row r="3829" spans="1:6" x14ac:dyDescent="0.2">
      <c r="A3829" s="200" t="s">
        <v>3316</v>
      </c>
      <c r="B3829" s="204">
        <v>64107000</v>
      </c>
      <c r="C3829" s="205" t="s">
        <v>296</v>
      </c>
      <c r="D3829" s="201">
        <v>2120318</v>
      </c>
      <c r="E3829" s="201">
        <v>0</v>
      </c>
      <c r="F3829" s="201">
        <v>2120318</v>
      </c>
    </row>
    <row r="3830" spans="1:6" x14ac:dyDescent="0.2">
      <c r="A3830" s="200" t="s">
        <v>3316</v>
      </c>
      <c r="B3830" s="204">
        <v>64180000</v>
      </c>
      <c r="C3830" s="205" t="s">
        <v>553</v>
      </c>
      <c r="D3830" s="201">
        <v>5817903</v>
      </c>
      <c r="E3830" s="201">
        <v>0</v>
      </c>
      <c r="F3830" s="201">
        <v>5817903</v>
      </c>
    </row>
    <row r="3831" spans="1:6" x14ac:dyDescent="0.2">
      <c r="A3831" s="200" t="s">
        <v>3316</v>
      </c>
      <c r="B3831" s="204">
        <v>64501000</v>
      </c>
      <c r="C3831" s="205" t="s">
        <v>483</v>
      </c>
      <c r="D3831" s="201">
        <v>9585369.5899999999</v>
      </c>
      <c r="E3831" s="201">
        <v>0</v>
      </c>
      <c r="F3831" s="201">
        <v>9585369.5899999999</v>
      </c>
    </row>
    <row r="3832" spans="1:6" x14ac:dyDescent="0.2">
      <c r="A3832" s="200" t="s">
        <v>3316</v>
      </c>
      <c r="B3832" s="204">
        <v>64502000</v>
      </c>
      <c r="C3832" s="205" t="s">
        <v>555</v>
      </c>
      <c r="D3832" s="201">
        <v>4858747.88</v>
      </c>
      <c r="E3832" s="201">
        <v>0</v>
      </c>
      <c r="F3832" s="201">
        <v>4858747.88</v>
      </c>
    </row>
    <row r="3833" spans="1:6" x14ac:dyDescent="0.2">
      <c r="A3833" s="200" t="s">
        <v>3316</v>
      </c>
      <c r="B3833" s="204">
        <v>64503000</v>
      </c>
      <c r="C3833" s="205" t="s">
        <v>759</v>
      </c>
      <c r="D3833" s="201">
        <v>190000</v>
      </c>
      <c r="E3833" s="201">
        <v>0</v>
      </c>
      <c r="F3833" s="201">
        <v>190000</v>
      </c>
    </row>
    <row r="3834" spans="1:6" x14ac:dyDescent="0.2">
      <c r="A3834" s="200" t="s">
        <v>3316</v>
      </c>
      <c r="B3834" s="204">
        <v>64504000</v>
      </c>
      <c r="C3834" s="205" t="s">
        <v>486</v>
      </c>
      <c r="D3834" s="201">
        <v>711069.1</v>
      </c>
      <c r="E3834" s="201">
        <v>0</v>
      </c>
      <c r="F3834" s="201">
        <v>711069.1</v>
      </c>
    </row>
    <row r="3835" spans="1:6" x14ac:dyDescent="0.2">
      <c r="A3835" s="200" t="s">
        <v>3316</v>
      </c>
      <c r="B3835" s="204">
        <v>64803000</v>
      </c>
      <c r="C3835" s="205" t="s">
        <v>558</v>
      </c>
      <c r="D3835" s="201">
        <v>4347</v>
      </c>
      <c r="E3835" s="201">
        <v>0</v>
      </c>
      <c r="F3835" s="201">
        <v>4347</v>
      </c>
    </row>
    <row r="3836" spans="1:6" x14ac:dyDescent="0.2">
      <c r="A3836" s="200" t="s">
        <v>3316</v>
      </c>
      <c r="B3836" s="204">
        <v>64804000</v>
      </c>
      <c r="C3836" s="205" t="s">
        <v>224</v>
      </c>
      <c r="D3836" s="201">
        <v>365300</v>
      </c>
      <c r="E3836" s="201">
        <v>0</v>
      </c>
      <c r="F3836" s="201">
        <v>365300</v>
      </c>
    </row>
    <row r="3837" spans="1:6" x14ac:dyDescent="0.2">
      <c r="A3837" s="200" t="s">
        <v>3316</v>
      </c>
      <c r="B3837" s="204">
        <v>65100000</v>
      </c>
      <c r="C3837" s="205" t="s">
        <v>228</v>
      </c>
      <c r="D3837" s="201">
        <v>1252497.97</v>
      </c>
      <c r="E3837" s="201">
        <v>0</v>
      </c>
      <c r="F3837" s="201">
        <v>1252497.97</v>
      </c>
    </row>
    <row r="3838" spans="1:6" x14ac:dyDescent="0.2">
      <c r="A3838" s="200" t="s">
        <v>3316</v>
      </c>
      <c r="B3838" s="204">
        <v>65602000</v>
      </c>
      <c r="C3838" s="205" t="s">
        <v>229</v>
      </c>
      <c r="D3838" s="201">
        <v>16335</v>
      </c>
      <c r="E3838" s="201">
        <v>0</v>
      </c>
      <c r="F3838" s="201">
        <v>16335</v>
      </c>
    </row>
    <row r="3839" spans="1:6" x14ac:dyDescent="0.2">
      <c r="A3839" s="200" t="s">
        <v>3316</v>
      </c>
      <c r="B3839" s="204">
        <v>65700000</v>
      </c>
      <c r="C3839" s="205" t="s">
        <v>766</v>
      </c>
      <c r="D3839" s="201">
        <v>57836</v>
      </c>
      <c r="E3839" s="201">
        <v>0</v>
      </c>
      <c r="F3839" s="201">
        <v>57836</v>
      </c>
    </row>
    <row r="3840" spans="1:6" x14ac:dyDescent="0.2">
      <c r="A3840" s="200" t="s">
        <v>3316</v>
      </c>
      <c r="B3840" s="208">
        <v>65800000</v>
      </c>
      <c r="C3840" s="214" t="s">
        <v>497</v>
      </c>
      <c r="D3840" s="201">
        <v>848674.25</v>
      </c>
      <c r="E3840" s="201">
        <v>0</v>
      </c>
      <c r="F3840" s="201">
        <v>848674.25</v>
      </c>
    </row>
    <row r="3841" spans="1:6" x14ac:dyDescent="0.2">
      <c r="A3841" s="200" t="s">
        <v>3316</v>
      </c>
      <c r="B3841" s="204">
        <v>65810000</v>
      </c>
      <c r="C3841" s="205" t="s">
        <v>766</v>
      </c>
      <c r="D3841" s="201">
        <v>25556196.800000001</v>
      </c>
      <c r="E3841" s="201">
        <v>0</v>
      </c>
      <c r="F3841" s="201">
        <v>25556196.800000001</v>
      </c>
    </row>
    <row r="3842" spans="1:6" x14ac:dyDescent="0.2">
      <c r="A3842" s="200" t="s">
        <v>3316</v>
      </c>
      <c r="B3842" s="204">
        <v>66600000</v>
      </c>
      <c r="C3842" s="205" t="s">
        <v>232</v>
      </c>
      <c r="D3842" s="201">
        <v>14407</v>
      </c>
      <c r="E3842" s="201">
        <v>0</v>
      </c>
      <c r="F3842" s="201">
        <v>14407</v>
      </c>
    </row>
    <row r="3843" spans="1:6" x14ac:dyDescent="0.2">
      <c r="A3843" s="200" t="s">
        <v>3316</v>
      </c>
      <c r="B3843" s="204">
        <v>68112000</v>
      </c>
      <c r="C3843" s="205" t="s">
        <v>511</v>
      </c>
      <c r="D3843" s="201">
        <v>3750520.94</v>
      </c>
      <c r="E3843" s="201">
        <v>0</v>
      </c>
      <c r="F3843" s="201">
        <v>3750520.94</v>
      </c>
    </row>
    <row r="3844" spans="1:6" x14ac:dyDescent="0.2">
      <c r="A3844" s="200" t="s">
        <v>3316</v>
      </c>
      <c r="B3844" s="204">
        <v>68500000</v>
      </c>
      <c r="C3844" s="205" t="s">
        <v>512</v>
      </c>
      <c r="D3844" s="201">
        <v>5422559.5</v>
      </c>
      <c r="E3844" s="201">
        <v>0</v>
      </c>
      <c r="F3844" s="201">
        <v>5422559.5</v>
      </c>
    </row>
    <row r="3845" spans="1:6" x14ac:dyDescent="0.2">
      <c r="A3845" s="200" t="s">
        <v>3316</v>
      </c>
      <c r="B3845" s="204">
        <v>69800000</v>
      </c>
      <c r="C3845" s="205" t="s">
        <v>513</v>
      </c>
      <c r="D3845" s="201">
        <v>21808335.254099999</v>
      </c>
      <c r="E3845" s="201">
        <v>0</v>
      </c>
      <c r="F3845" s="201">
        <v>21808335.254099999</v>
      </c>
    </row>
    <row r="3846" spans="1:6" x14ac:dyDescent="0.2">
      <c r="A3846" s="200" t="s">
        <v>3316</v>
      </c>
      <c r="B3846" s="204">
        <v>70700000</v>
      </c>
      <c r="C3846" s="205" t="s">
        <v>2060</v>
      </c>
      <c r="D3846" s="201">
        <v>0</v>
      </c>
      <c r="E3846" s="201">
        <v>4297667050.8199997</v>
      </c>
      <c r="F3846" s="201">
        <v>-4297667050.8199997</v>
      </c>
    </row>
    <row r="3847" spans="1:6" x14ac:dyDescent="0.2">
      <c r="A3847" s="200" t="s">
        <v>3316</v>
      </c>
      <c r="B3847" s="204">
        <v>75800000</v>
      </c>
      <c r="C3847" s="205" t="s">
        <v>237</v>
      </c>
      <c r="D3847" s="201">
        <v>0</v>
      </c>
      <c r="E3847" s="201">
        <v>917771.52</v>
      </c>
      <c r="F3847" s="201">
        <v>-917771.52</v>
      </c>
    </row>
    <row r="3848" spans="1:6" x14ac:dyDescent="0.2">
      <c r="A3848" s="200" t="s">
        <v>3316</v>
      </c>
      <c r="B3848" s="204">
        <v>75810000</v>
      </c>
      <c r="C3848" s="205" t="s">
        <v>573</v>
      </c>
      <c r="D3848" s="201">
        <v>0</v>
      </c>
      <c r="E3848" s="201">
        <v>72000</v>
      </c>
      <c r="F3848" s="201">
        <v>-72000</v>
      </c>
    </row>
    <row r="3849" spans="1:6" x14ac:dyDescent="0.2">
      <c r="A3849" s="200" t="s">
        <v>3316</v>
      </c>
      <c r="B3849" s="204">
        <v>75830000</v>
      </c>
      <c r="C3849" s="205" t="s">
        <v>1454</v>
      </c>
      <c r="D3849" s="201">
        <v>0</v>
      </c>
      <c r="E3849" s="201">
        <v>27400</v>
      </c>
      <c r="F3849" s="201">
        <v>-27400</v>
      </c>
    </row>
    <row r="3850" spans="1:6" x14ac:dyDescent="0.2">
      <c r="A3850" s="200" t="s">
        <v>3316</v>
      </c>
      <c r="B3850" s="204">
        <v>76500000</v>
      </c>
      <c r="C3850" s="205" t="s">
        <v>527</v>
      </c>
      <c r="D3850" s="201">
        <v>0</v>
      </c>
      <c r="E3850" s="201">
        <v>930344.46</v>
      </c>
      <c r="F3850" s="201">
        <v>-930344.46</v>
      </c>
    </row>
    <row r="3851" spans="1:6" x14ac:dyDescent="0.2">
      <c r="A3851" s="200" t="s">
        <v>16</v>
      </c>
      <c r="B3851" s="204">
        <v>10100000</v>
      </c>
      <c r="C3851" s="205" t="s">
        <v>43</v>
      </c>
      <c r="D3851" s="201">
        <v>0</v>
      </c>
      <c r="E3851" s="201">
        <v>2000000</v>
      </c>
      <c r="F3851" s="201">
        <v>-2000000</v>
      </c>
    </row>
    <row r="3852" spans="1:6" x14ac:dyDescent="0.2">
      <c r="A3852" s="200" t="s">
        <v>16</v>
      </c>
      <c r="B3852" s="204">
        <v>11900000</v>
      </c>
      <c r="C3852" s="215" t="s">
        <v>1465</v>
      </c>
      <c r="D3852" s="201">
        <v>19556682.859999999</v>
      </c>
      <c r="E3852" s="201">
        <v>0</v>
      </c>
      <c r="F3852" s="201">
        <v>19556682.859999999</v>
      </c>
    </row>
    <row r="3853" spans="1:6" x14ac:dyDescent="0.2">
      <c r="A3853" s="200" t="s">
        <v>16</v>
      </c>
      <c r="B3853" s="213">
        <v>12900000</v>
      </c>
      <c r="C3853" s="217" t="s">
        <v>46</v>
      </c>
      <c r="D3853" s="201">
        <v>2556651.46</v>
      </c>
      <c r="E3853" s="201">
        <v>0</v>
      </c>
      <c r="F3853" s="201">
        <v>2556651.46</v>
      </c>
    </row>
    <row r="3854" spans="1:6" x14ac:dyDescent="0.2">
      <c r="A3854" s="200" t="s">
        <v>16</v>
      </c>
      <c r="B3854" s="204">
        <v>21540000</v>
      </c>
      <c r="C3854" s="205" t="s">
        <v>255</v>
      </c>
      <c r="D3854" s="201">
        <v>412500</v>
      </c>
      <c r="E3854" s="201">
        <v>0</v>
      </c>
      <c r="F3854" s="201">
        <v>412500</v>
      </c>
    </row>
    <row r="3855" spans="1:6" x14ac:dyDescent="0.2">
      <c r="A3855" s="200" t="s">
        <v>16</v>
      </c>
      <c r="B3855" s="204">
        <v>21840000</v>
      </c>
      <c r="C3855" s="205" t="s">
        <v>54</v>
      </c>
      <c r="D3855" s="201">
        <v>3019200</v>
      </c>
      <c r="E3855" s="201">
        <v>0</v>
      </c>
      <c r="F3855" s="201">
        <v>3019200</v>
      </c>
    </row>
    <row r="3856" spans="1:6" x14ac:dyDescent="0.2">
      <c r="A3856" s="200" t="s">
        <v>16</v>
      </c>
      <c r="B3856" s="204">
        <v>28154000</v>
      </c>
      <c r="C3856" s="205" t="s">
        <v>274</v>
      </c>
      <c r="D3856" s="201">
        <v>0</v>
      </c>
      <c r="E3856" s="201">
        <v>122947.92</v>
      </c>
      <c r="F3856" s="201">
        <v>-122947.92</v>
      </c>
    </row>
    <row r="3857" spans="1:6" x14ac:dyDescent="0.2">
      <c r="A3857" s="200" t="s">
        <v>16</v>
      </c>
      <c r="B3857" s="204">
        <v>28182000</v>
      </c>
      <c r="C3857" s="205" t="s">
        <v>59</v>
      </c>
      <c r="D3857" s="201">
        <v>0</v>
      </c>
      <c r="E3857" s="201">
        <v>2272786.66</v>
      </c>
      <c r="F3857" s="201">
        <v>-2272786.66</v>
      </c>
    </row>
    <row r="3858" spans="1:6" x14ac:dyDescent="0.2">
      <c r="A3858" s="200" t="s">
        <v>16</v>
      </c>
      <c r="B3858" s="204">
        <v>44100000</v>
      </c>
      <c r="C3858" s="205" t="s">
        <v>82</v>
      </c>
      <c r="D3858" s="201">
        <v>0</v>
      </c>
      <c r="E3858" s="201">
        <v>100000</v>
      </c>
      <c r="F3858" s="201">
        <v>-100000</v>
      </c>
    </row>
    <row r="3859" spans="1:6" x14ac:dyDescent="0.2">
      <c r="A3859" s="200" t="s">
        <v>16</v>
      </c>
      <c r="B3859" s="204">
        <v>44300000</v>
      </c>
      <c r="C3859" s="205" t="s">
        <v>305</v>
      </c>
      <c r="D3859" s="201">
        <v>672134.5</v>
      </c>
      <c r="E3859" s="201">
        <v>0</v>
      </c>
      <c r="F3859" s="201">
        <v>672134.5</v>
      </c>
    </row>
    <row r="3860" spans="1:6" x14ac:dyDescent="0.2">
      <c r="A3860" s="200" t="s">
        <v>16</v>
      </c>
      <c r="B3860" s="204">
        <v>44420000</v>
      </c>
      <c r="C3860" s="205" t="s">
        <v>320</v>
      </c>
      <c r="D3860" s="201">
        <v>844538</v>
      </c>
      <c r="E3860" s="201">
        <v>0</v>
      </c>
      <c r="F3860" s="201">
        <v>844538</v>
      </c>
    </row>
    <row r="3861" spans="1:6" x14ac:dyDescent="0.2">
      <c r="A3861" s="200" t="s">
        <v>16</v>
      </c>
      <c r="B3861" s="204">
        <v>44550000</v>
      </c>
      <c r="C3861" s="205" t="s">
        <v>88</v>
      </c>
      <c r="D3861" s="201">
        <v>2262463.16</v>
      </c>
      <c r="E3861" s="201">
        <v>0</v>
      </c>
      <c r="F3861" s="201">
        <v>2262463.16</v>
      </c>
    </row>
    <row r="3862" spans="1:6" x14ac:dyDescent="0.2">
      <c r="A3862" s="200" t="s">
        <v>16</v>
      </c>
      <c r="B3862" s="204">
        <v>44561000</v>
      </c>
      <c r="C3862" s="205" t="s">
        <v>2760</v>
      </c>
      <c r="D3862" s="201">
        <v>3280</v>
      </c>
      <c r="E3862" s="201">
        <v>0</v>
      </c>
      <c r="F3862" s="201">
        <v>3280</v>
      </c>
    </row>
    <row r="3863" spans="1:6" x14ac:dyDescent="0.2">
      <c r="A3863" s="200" t="s">
        <v>16</v>
      </c>
      <c r="B3863" s="204">
        <v>46600000</v>
      </c>
      <c r="C3863" s="205" t="s">
        <v>316</v>
      </c>
      <c r="D3863" s="201">
        <v>20012500</v>
      </c>
      <c r="E3863" s="201">
        <v>0</v>
      </c>
      <c r="F3863" s="201">
        <v>20012500</v>
      </c>
    </row>
    <row r="3864" spans="1:6" x14ac:dyDescent="0.2">
      <c r="A3864" s="200" t="s">
        <v>16</v>
      </c>
      <c r="B3864" s="208">
        <v>46711000</v>
      </c>
      <c r="C3864" s="205" t="s">
        <v>9</v>
      </c>
      <c r="D3864" s="201">
        <v>0</v>
      </c>
      <c r="E3864" s="201">
        <v>55000000</v>
      </c>
      <c r="F3864" s="201">
        <v>-55000000</v>
      </c>
    </row>
    <row r="3865" spans="1:6" x14ac:dyDescent="0.2">
      <c r="A3865" s="200" t="s">
        <v>16</v>
      </c>
      <c r="B3865" s="204">
        <v>51231000</v>
      </c>
      <c r="C3865" s="205" t="s">
        <v>347</v>
      </c>
      <c r="D3865" s="201">
        <v>6541755.5700000003</v>
      </c>
      <c r="E3865" s="201">
        <v>0</v>
      </c>
      <c r="F3865" s="201">
        <v>6541755.5700000003</v>
      </c>
    </row>
    <row r="3866" spans="1:6" x14ac:dyDescent="0.2">
      <c r="A3866" s="200" t="s">
        <v>16</v>
      </c>
      <c r="B3866" s="204">
        <v>53100000</v>
      </c>
      <c r="C3866" s="205" t="s">
        <v>3044</v>
      </c>
      <c r="D3866" s="201">
        <v>1054000</v>
      </c>
      <c r="E3866" s="201">
        <v>0</v>
      </c>
      <c r="F3866" s="201">
        <v>1054000</v>
      </c>
    </row>
    <row r="3867" spans="1:6" x14ac:dyDescent="0.2">
      <c r="A3867" s="200" t="s">
        <v>16</v>
      </c>
      <c r="B3867" s="204">
        <v>62701000</v>
      </c>
      <c r="C3867" s="205" t="s">
        <v>207</v>
      </c>
      <c r="D3867" s="201">
        <v>1050247.2</v>
      </c>
      <c r="E3867" s="201">
        <v>0</v>
      </c>
      <c r="F3867" s="201">
        <v>1050247.2</v>
      </c>
    </row>
    <row r="3868" spans="1:6" x14ac:dyDescent="0.2">
      <c r="A3868" s="200" t="s">
        <v>16</v>
      </c>
      <c r="B3868" s="204">
        <v>63504000</v>
      </c>
      <c r="C3868" s="205" t="s">
        <v>472</v>
      </c>
      <c r="D3868" s="201">
        <v>130000</v>
      </c>
      <c r="E3868" s="201">
        <v>0</v>
      </c>
      <c r="F3868" s="201">
        <v>130000</v>
      </c>
    </row>
    <row r="3869" spans="1:6" x14ac:dyDescent="0.2">
      <c r="A3869" s="200" t="s">
        <v>16</v>
      </c>
      <c r="B3869" s="204">
        <v>66100000</v>
      </c>
      <c r="C3869" s="205" t="s">
        <v>500</v>
      </c>
      <c r="D3869" s="201">
        <v>483731.83</v>
      </c>
      <c r="E3869" s="201">
        <v>0</v>
      </c>
      <c r="F3869" s="201">
        <v>483731.83</v>
      </c>
    </row>
    <row r="3870" spans="1:6" x14ac:dyDescent="0.2">
      <c r="A3870" s="200" t="s">
        <v>16</v>
      </c>
      <c r="B3870" s="204">
        <v>68112000</v>
      </c>
      <c r="C3870" s="205" t="s">
        <v>511</v>
      </c>
      <c r="D3870" s="201">
        <v>796050</v>
      </c>
      <c r="E3870" s="201">
        <v>0</v>
      </c>
      <c r="F3870" s="201">
        <v>796050</v>
      </c>
    </row>
    <row r="3871" spans="1:6" x14ac:dyDescent="0.2">
      <c r="A3871" s="200" t="s">
        <v>16</v>
      </c>
      <c r="B3871" s="204">
        <v>69800000</v>
      </c>
      <c r="C3871" s="205" t="s">
        <v>513</v>
      </c>
      <c r="D3871" s="201">
        <v>100000</v>
      </c>
      <c r="E3871" s="201">
        <v>0</v>
      </c>
      <c r="F3871" s="201">
        <v>100000</v>
      </c>
    </row>
    <row r="3872" spans="1:6" x14ac:dyDescent="0.2">
      <c r="A3872" s="200" t="s">
        <v>20</v>
      </c>
      <c r="B3872" s="204">
        <v>10100000</v>
      </c>
      <c r="C3872" s="205" t="s">
        <v>43</v>
      </c>
      <c r="D3872" s="201">
        <v>0</v>
      </c>
      <c r="E3872" s="201">
        <v>10000000</v>
      </c>
      <c r="F3872" s="201">
        <v>-10000000</v>
      </c>
    </row>
    <row r="3873" spans="1:6" x14ac:dyDescent="0.2">
      <c r="A3873" s="200" t="s">
        <v>20</v>
      </c>
      <c r="B3873" s="204">
        <v>11900000</v>
      </c>
      <c r="C3873" s="215" t="s">
        <v>1465</v>
      </c>
      <c r="D3873" s="201">
        <v>294607679.77999997</v>
      </c>
      <c r="E3873" s="201">
        <v>0</v>
      </c>
      <c r="F3873" s="201">
        <v>294607679.77999997</v>
      </c>
    </row>
    <row r="3874" spans="1:6" x14ac:dyDescent="0.2">
      <c r="A3874" s="200" t="s">
        <v>20</v>
      </c>
      <c r="B3874" s="204">
        <v>21540000</v>
      </c>
      <c r="C3874" s="205" t="s">
        <v>255</v>
      </c>
      <c r="D3874" s="201">
        <v>158205835.78</v>
      </c>
      <c r="E3874" s="201">
        <v>0</v>
      </c>
      <c r="F3874" s="201">
        <v>158205835.78</v>
      </c>
    </row>
    <row r="3875" spans="1:6" x14ac:dyDescent="0.2">
      <c r="A3875" s="200" t="s">
        <v>20</v>
      </c>
      <c r="B3875" s="204">
        <v>21820000</v>
      </c>
      <c r="C3875" s="205" t="s">
        <v>52</v>
      </c>
      <c r="D3875" s="201">
        <v>2068000</v>
      </c>
      <c r="E3875" s="201">
        <v>0</v>
      </c>
      <c r="F3875" s="201">
        <v>2068000</v>
      </c>
    </row>
    <row r="3876" spans="1:6" x14ac:dyDescent="0.2">
      <c r="A3876" s="200" t="s">
        <v>20</v>
      </c>
      <c r="B3876" s="204">
        <v>21840000</v>
      </c>
      <c r="C3876" s="205" t="s">
        <v>54</v>
      </c>
      <c r="D3876" s="201">
        <v>14781164.539999999</v>
      </c>
      <c r="E3876" s="201">
        <v>0</v>
      </c>
      <c r="F3876" s="201">
        <v>14781164.539999999</v>
      </c>
    </row>
    <row r="3877" spans="1:6" x14ac:dyDescent="0.2">
      <c r="A3877" s="200" t="s">
        <v>20</v>
      </c>
      <c r="B3877" s="204">
        <v>28154000</v>
      </c>
      <c r="C3877" s="205" t="s">
        <v>274</v>
      </c>
      <c r="D3877" s="201">
        <v>0</v>
      </c>
      <c r="E3877" s="201">
        <v>39075334.939999998</v>
      </c>
      <c r="F3877" s="201">
        <v>-39075334.939999998</v>
      </c>
    </row>
    <row r="3878" spans="1:6" x14ac:dyDescent="0.2">
      <c r="A3878" s="200" t="s">
        <v>20</v>
      </c>
      <c r="B3878" s="204">
        <v>28182000</v>
      </c>
      <c r="C3878" s="205" t="s">
        <v>59</v>
      </c>
      <c r="D3878" s="201">
        <v>0</v>
      </c>
      <c r="E3878" s="201">
        <v>396366.68</v>
      </c>
      <c r="F3878" s="201">
        <v>-396366.68</v>
      </c>
    </row>
    <row r="3879" spans="1:6" x14ac:dyDescent="0.2">
      <c r="A3879" s="200" t="s">
        <v>20</v>
      </c>
      <c r="B3879" s="204">
        <v>28184000</v>
      </c>
      <c r="C3879" s="205" t="s">
        <v>61</v>
      </c>
      <c r="D3879" s="201">
        <v>0</v>
      </c>
      <c r="E3879" s="201">
        <v>4085918.54</v>
      </c>
      <c r="F3879" s="201">
        <v>-4085918.54</v>
      </c>
    </row>
    <row r="3880" spans="1:6" x14ac:dyDescent="0.2">
      <c r="A3880" s="200" t="s">
        <v>20</v>
      </c>
      <c r="B3880" s="204">
        <v>40110000</v>
      </c>
      <c r="C3880" s="205" t="s">
        <v>63</v>
      </c>
      <c r="D3880" s="201">
        <v>0</v>
      </c>
      <c r="E3880" s="201">
        <v>168951599.11000001</v>
      </c>
      <c r="F3880" s="201">
        <v>-168951599.11000001</v>
      </c>
    </row>
    <row r="3881" spans="1:6" x14ac:dyDescent="0.2">
      <c r="A3881" s="200" t="s">
        <v>20</v>
      </c>
      <c r="B3881" s="204">
        <v>40120000</v>
      </c>
      <c r="C3881" s="205" t="s">
        <v>65</v>
      </c>
      <c r="D3881" s="201">
        <v>0</v>
      </c>
      <c r="E3881" s="201">
        <v>10409012.25</v>
      </c>
      <c r="F3881" s="201">
        <v>-10409012.25</v>
      </c>
    </row>
    <row r="3882" spans="1:6" x14ac:dyDescent="0.2">
      <c r="A3882" s="200" t="s">
        <v>20</v>
      </c>
      <c r="B3882" s="204">
        <v>40340000</v>
      </c>
      <c r="C3882" s="205" t="s">
        <v>67</v>
      </c>
      <c r="D3882" s="201">
        <v>0</v>
      </c>
      <c r="E3882" s="201">
        <v>3161849.58</v>
      </c>
      <c r="F3882" s="201">
        <v>-3161849.58</v>
      </c>
    </row>
    <row r="3883" spans="1:6" x14ac:dyDescent="0.2">
      <c r="A3883" s="200" t="s">
        <v>20</v>
      </c>
      <c r="B3883" s="208">
        <v>40400000</v>
      </c>
      <c r="C3883" s="205" t="s">
        <v>283</v>
      </c>
      <c r="D3883" s="201">
        <v>0</v>
      </c>
      <c r="E3883" s="201">
        <v>1447002.94</v>
      </c>
      <c r="F3883" s="201">
        <v>-1447002.94</v>
      </c>
    </row>
    <row r="3884" spans="1:6" x14ac:dyDescent="0.2">
      <c r="A3884" s="200" t="s">
        <v>20</v>
      </c>
      <c r="B3884" s="208">
        <v>40810000</v>
      </c>
      <c r="C3884" s="205" t="s">
        <v>68</v>
      </c>
      <c r="D3884" s="201">
        <v>0</v>
      </c>
      <c r="E3884" s="201">
        <v>7348977.4800000004</v>
      </c>
      <c r="F3884" s="201">
        <v>-7348977.4800000004</v>
      </c>
    </row>
    <row r="3885" spans="1:6" x14ac:dyDescent="0.2">
      <c r="A3885" s="200" t="s">
        <v>20</v>
      </c>
      <c r="B3885" s="204">
        <v>41100000</v>
      </c>
      <c r="C3885" s="205" t="s">
        <v>70</v>
      </c>
      <c r="D3885" s="201">
        <v>71927305.359999999</v>
      </c>
      <c r="E3885" s="201">
        <v>0</v>
      </c>
      <c r="F3885" s="201">
        <v>71927305.359999999</v>
      </c>
    </row>
    <row r="3886" spans="1:6" x14ac:dyDescent="0.2">
      <c r="A3886" s="200" t="s">
        <v>20</v>
      </c>
      <c r="B3886" s="204">
        <v>41300000</v>
      </c>
      <c r="C3886" s="205" t="s">
        <v>290</v>
      </c>
      <c r="D3886" s="201">
        <v>56400000</v>
      </c>
      <c r="E3886" s="201">
        <v>0</v>
      </c>
      <c r="F3886" s="201">
        <v>56400000</v>
      </c>
    </row>
    <row r="3887" spans="1:6" x14ac:dyDescent="0.2">
      <c r="A3887" s="200" t="s">
        <v>20</v>
      </c>
      <c r="B3887" s="204">
        <v>41800000</v>
      </c>
      <c r="C3887" s="205" t="s">
        <v>2227</v>
      </c>
      <c r="D3887" s="201">
        <v>3694300</v>
      </c>
      <c r="E3887" s="201">
        <v>0</v>
      </c>
      <c r="F3887" s="201">
        <v>3694300</v>
      </c>
    </row>
    <row r="3888" spans="1:6" x14ac:dyDescent="0.2">
      <c r="A3888" s="200" t="s">
        <v>20</v>
      </c>
      <c r="B3888" s="204">
        <v>41980000</v>
      </c>
      <c r="C3888" s="205" t="s">
        <v>295</v>
      </c>
      <c r="D3888" s="201">
        <v>13568472</v>
      </c>
      <c r="E3888" s="201">
        <v>0</v>
      </c>
      <c r="F3888" s="201">
        <v>13568472</v>
      </c>
    </row>
    <row r="3889" spans="1:6" x14ac:dyDescent="0.2">
      <c r="A3889" s="200" t="s">
        <v>20</v>
      </c>
      <c r="B3889" s="204">
        <v>42540000</v>
      </c>
      <c r="C3889" s="205" t="s">
        <v>309</v>
      </c>
      <c r="D3889" s="201">
        <v>50000</v>
      </c>
      <c r="E3889" s="201">
        <v>0</v>
      </c>
      <c r="F3889" s="201">
        <v>50000</v>
      </c>
    </row>
    <row r="3890" spans="1:6" x14ac:dyDescent="0.2">
      <c r="A3890" s="200" t="s">
        <v>20</v>
      </c>
      <c r="B3890" s="204">
        <v>43100000</v>
      </c>
      <c r="C3890" s="205" t="s">
        <v>77</v>
      </c>
      <c r="D3890" s="201">
        <v>0</v>
      </c>
      <c r="E3890" s="201">
        <v>5843903.6600000001</v>
      </c>
      <c r="F3890" s="201">
        <v>-5843903.6600000001</v>
      </c>
    </row>
    <row r="3891" spans="1:6" x14ac:dyDescent="0.2">
      <c r="A3891" s="200" t="s">
        <v>20</v>
      </c>
      <c r="B3891" s="204">
        <v>43110000</v>
      </c>
      <c r="C3891" s="205" t="s">
        <v>301</v>
      </c>
      <c r="D3891" s="201">
        <v>0</v>
      </c>
      <c r="E3891" s="201">
        <v>72000</v>
      </c>
      <c r="F3891" s="201">
        <v>-72000</v>
      </c>
    </row>
    <row r="3892" spans="1:6" x14ac:dyDescent="0.2">
      <c r="A3892" s="200" t="s">
        <v>20</v>
      </c>
      <c r="B3892" s="204">
        <v>43200000</v>
      </c>
      <c r="C3892" s="205" t="s">
        <v>79</v>
      </c>
      <c r="D3892" s="201">
        <v>0</v>
      </c>
      <c r="E3892" s="201">
        <v>2504530.14</v>
      </c>
      <c r="F3892" s="201">
        <v>-2504530.14</v>
      </c>
    </row>
    <row r="3893" spans="1:6" x14ac:dyDescent="0.2">
      <c r="A3893" s="200" t="s">
        <v>20</v>
      </c>
      <c r="B3893" s="204">
        <v>43300000</v>
      </c>
      <c r="C3893" s="205" t="s">
        <v>80</v>
      </c>
      <c r="D3893" s="201">
        <v>0</v>
      </c>
      <c r="E3893" s="201">
        <v>417421.69</v>
      </c>
      <c r="F3893" s="201">
        <v>-417421.69</v>
      </c>
    </row>
    <row r="3894" spans="1:6" x14ac:dyDescent="0.2">
      <c r="A3894" s="200" t="s">
        <v>20</v>
      </c>
      <c r="B3894" s="204">
        <v>44100000</v>
      </c>
      <c r="C3894" s="205" t="s">
        <v>82</v>
      </c>
      <c r="D3894" s="201">
        <v>0</v>
      </c>
      <c r="E3894" s="201">
        <v>2936145</v>
      </c>
      <c r="F3894" s="201">
        <v>-2936145</v>
      </c>
    </row>
    <row r="3895" spans="1:6" x14ac:dyDescent="0.2">
      <c r="A3895" s="200" t="s">
        <v>20</v>
      </c>
      <c r="B3895" s="204">
        <v>44300000</v>
      </c>
      <c r="C3895" s="205" t="s">
        <v>305</v>
      </c>
      <c r="D3895" s="201">
        <v>2952298.58</v>
      </c>
      <c r="E3895" s="201">
        <v>0</v>
      </c>
      <c r="F3895" s="201">
        <v>2952298.58</v>
      </c>
    </row>
    <row r="3896" spans="1:6" x14ac:dyDescent="0.2">
      <c r="A3896" s="200" t="s">
        <v>20</v>
      </c>
      <c r="B3896" s="204">
        <v>44400000</v>
      </c>
      <c r="C3896" s="205" t="s">
        <v>307</v>
      </c>
      <c r="D3896" s="201">
        <v>0</v>
      </c>
      <c r="E3896" s="201">
        <v>17843424.751150001</v>
      </c>
      <c r="F3896" s="201">
        <v>-17843424.751150001</v>
      </c>
    </row>
    <row r="3897" spans="1:6" x14ac:dyDescent="0.2">
      <c r="A3897" s="200" t="s">
        <v>20</v>
      </c>
      <c r="B3897" s="208">
        <v>44411000</v>
      </c>
      <c r="C3897" s="205" t="s">
        <v>84</v>
      </c>
      <c r="D3897" s="201">
        <v>0</v>
      </c>
      <c r="E3897" s="201">
        <v>44342.1000000001</v>
      </c>
      <c r="F3897" s="201">
        <v>-44342.1000000001</v>
      </c>
    </row>
    <row r="3898" spans="1:6" x14ac:dyDescent="0.2">
      <c r="A3898" s="200" t="s">
        <v>20</v>
      </c>
      <c r="B3898" s="204">
        <v>44440000</v>
      </c>
      <c r="C3898" s="205" t="s">
        <v>308</v>
      </c>
      <c r="D3898" s="201">
        <v>1711692.92</v>
      </c>
      <c r="E3898" s="201">
        <v>0</v>
      </c>
      <c r="F3898" s="201">
        <v>1711692.92</v>
      </c>
    </row>
    <row r="3899" spans="1:6" x14ac:dyDescent="0.2">
      <c r="A3899" s="200" t="s">
        <v>20</v>
      </c>
      <c r="B3899" s="204">
        <v>44540000</v>
      </c>
      <c r="C3899" s="205" t="s">
        <v>638</v>
      </c>
      <c r="D3899" s="201">
        <v>0</v>
      </c>
      <c r="E3899" s="201">
        <v>16589092.32</v>
      </c>
      <c r="F3899" s="201">
        <v>-16589092.32</v>
      </c>
    </row>
    <row r="3900" spans="1:6" x14ac:dyDescent="0.2">
      <c r="A3900" s="200" t="s">
        <v>20</v>
      </c>
      <c r="B3900" s="204">
        <v>44571000</v>
      </c>
      <c r="C3900" s="205" t="s">
        <v>94</v>
      </c>
      <c r="D3900" s="201">
        <v>1464913.49999997</v>
      </c>
      <c r="E3900" s="201">
        <v>0</v>
      </c>
      <c r="F3900" s="201">
        <v>1464913.49999997</v>
      </c>
    </row>
    <row r="3901" spans="1:6" x14ac:dyDescent="0.2">
      <c r="A3901" s="200" t="s">
        <v>20</v>
      </c>
      <c r="B3901" s="204">
        <v>44584000</v>
      </c>
      <c r="C3901" s="205" t="s">
        <v>2787</v>
      </c>
      <c r="D3901" s="201">
        <v>0</v>
      </c>
      <c r="E3901" s="201">
        <v>2261412</v>
      </c>
      <c r="F3901" s="201">
        <v>-2261412</v>
      </c>
    </row>
    <row r="3902" spans="1:6" x14ac:dyDescent="0.2">
      <c r="A3902" s="200" t="s">
        <v>20</v>
      </c>
      <c r="B3902" s="212">
        <v>45500002</v>
      </c>
      <c r="C3902" s="205" t="s">
        <v>314</v>
      </c>
      <c r="D3902" s="201">
        <v>0</v>
      </c>
      <c r="E3902" s="201">
        <v>389208500.86000001</v>
      </c>
      <c r="F3902" s="201">
        <v>-389208500.86000001</v>
      </c>
    </row>
    <row r="3903" spans="1:6" x14ac:dyDescent="0.2">
      <c r="A3903" s="200" t="s">
        <v>20</v>
      </c>
      <c r="B3903" s="204">
        <v>46600000</v>
      </c>
      <c r="C3903" s="205" t="s">
        <v>316</v>
      </c>
      <c r="D3903" s="201">
        <v>475541.04</v>
      </c>
      <c r="E3903" s="201">
        <v>0</v>
      </c>
      <c r="F3903" s="201">
        <v>475541.04</v>
      </c>
    </row>
    <row r="3904" spans="1:6" x14ac:dyDescent="0.2">
      <c r="A3904" s="200" t="s">
        <v>20</v>
      </c>
      <c r="B3904" s="213">
        <v>46611000</v>
      </c>
      <c r="C3904" s="205" t="s">
        <v>652</v>
      </c>
      <c r="D3904" s="201">
        <v>240000</v>
      </c>
      <c r="E3904" s="201">
        <v>0</v>
      </c>
      <c r="F3904" s="201">
        <v>240000</v>
      </c>
    </row>
    <row r="3905" spans="1:6" x14ac:dyDescent="0.2">
      <c r="A3905" s="200" t="s">
        <v>20</v>
      </c>
      <c r="B3905" s="208">
        <v>46621000</v>
      </c>
      <c r="C3905" s="205" t="s">
        <v>122</v>
      </c>
      <c r="D3905" s="201">
        <v>0</v>
      </c>
      <c r="E3905" s="201">
        <v>29279450</v>
      </c>
      <c r="F3905" s="201">
        <v>-29279450</v>
      </c>
    </row>
    <row r="3906" spans="1:6" x14ac:dyDescent="0.2">
      <c r="A3906" s="200" t="s">
        <v>20</v>
      </c>
      <c r="B3906" s="213">
        <v>46622000</v>
      </c>
      <c r="C3906" s="205" t="s">
        <v>121</v>
      </c>
      <c r="D3906" s="201">
        <v>0</v>
      </c>
      <c r="E3906" s="201">
        <v>8268390.71</v>
      </c>
      <c r="F3906" s="201">
        <v>-8268390.71</v>
      </c>
    </row>
    <row r="3907" spans="1:6" x14ac:dyDescent="0.2">
      <c r="A3907" s="200" t="s">
        <v>20</v>
      </c>
      <c r="B3907" s="208">
        <v>46625000</v>
      </c>
      <c r="C3907" s="205" t="s">
        <v>118</v>
      </c>
      <c r="D3907" s="201">
        <v>1195000</v>
      </c>
      <c r="E3907" s="201">
        <v>0</v>
      </c>
      <c r="F3907" s="201">
        <v>1195000</v>
      </c>
    </row>
    <row r="3908" spans="1:6" x14ac:dyDescent="0.2">
      <c r="A3908" s="200" t="s">
        <v>20</v>
      </c>
      <c r="B3908" s="208">
        <v>46630000</v>
      </c>
      <c r="C3908" s="205" t="s">
        <v>116</v>
      </c>
      <c r="D3908" s="201">
        <v>0</v>
      </c>
      <c r="E3908" s="201">
        <v>4649527.6399999997</v>
      </c>
      <c r="F3908" s="201">
        <v>-4649527.6399999997</v>
      </c>
    </row>
    <row r="3909" spans="1:6" x14ac:dyDescent="0.2">
      <c r="A3909" s="200" t="s">
        <v>20</v>
      </c>
      <c r="B3909" s="213">
        <v>46634000</v>
      </c>
      <c r="C3909" s="205" t="s">
        <v>126</v>
      </c>
      <c r="D3909" s="201">
        <v>0</v>
      </c>
      <c r="E3909" s="201">
        <v>766849.76</v>
      </c>
      <c r="F3909" s="201">
        <v>-766849.76</v>
      </c>
    </row>
    <row r="3910" spans="1:6" x14ac:dyDescent="0.2">
      <c r="A3910" s="200" t="s">
        <v>20</v>
      </c>
      <c r="B3910" s="213">
        <v>46640000</v>
      </c>
      <c r="C3910" s="205" t="s">
        <v>127</v>
      </c>
      <c r="D3910" s="201">
        <v>44508</v>
      </c>
      <c r="E3910" s="201">
        <v>0</v>
      </c>
      <c r="F3910" s="201">
        <v>44508</v>
      </c>
    </row>
    <row r="3911" spans="1:6" x14ac:dyDescent="0.2">
      <c r="A3911" s="200" t="s">
        <v>20</v>
      </c>
      <c r="B3911" s="208">
        <v>46670000</v>
      </c>
      <c r="C3911" s="205" t="s">
        <v>124</v>
      </c>
      <c r="D3911" s="201">
        <v>0</v>
      </c>
      <c r="E3911" s="201">
        <v>26628300</v>
      </c>
      <c r="F3911" s="201">
        <v>-26628300</v>
      </c>
    </row>
    <row r="3912" spans="1:6" x14ac:dyDescent="0.2">
      <c r="A3912" s="200" t="s">
        <v>20</v>
      </c>
      <c r="B3912" s="204">
        <v>46720089</v>
      </c>
      <c r="C3912" s="205" t="s">
        <v>1</v>
      </c>
      <c r="D3912" s="201">
        <v>0</v>
      </c>
      <c r="E3912" s="201">
        <v>1980000</v>
      </c>
      <c r="F3912" s="201">
        <v>-1980000</v>
      </c>
    </row>
    <row r="3913" spans="1:6" x14ac:dyDescent="0.2">
      <c r="A3913" s="200" t="s">
        <v>20</v>
      </c>
      <c r="B3913" s="204">
        <v>48600000</v>
      </c>
      <c r="C3913" s="205" t="s">
        <v>158</v>
      </c>
      <c r="D3913" s="201">
        <v>2148654.9</v>
      </c>
      <c r="E3913" s="201">
        <v>0</v>
      </c>
      <c r="F3913" s="201">
        <v>2148654.9</v>
      </c>
    </row>
    <row r="3914" spans="1:6" x14ac:dyDescent="0.2">
      <c r="A3914" s="200" t="s">
        <v>20</v>
      </c>
      <c r="B3914" s="218">
        <v>48700000</v>
      </c>
      <c r="C3914" s="205" t="s">
        <v>1272</v>
      </c>
      <c r="D3914" s="201">
        <v>0</v>
      </c>
      <c r="E3914" s="201">
        <v>14999999.999999899</v>
      </c>
      <c r="F3914" s="201">
        <v>-14999999.999999899</v>
      </c>
    </row>
    <row r="3915" spans="1:6" x14ac:dyDescent="0.2">
      <c r="A3915" s="200" t="s">
        <v>20</v>
      </c>
      <c r="B3915" s="204">
        <v>51241000</v>
      </c>
      <c r="C3915" s="205" t="s">
        <v>159</v>
      </c>
      <c r="D3915" s="201">
        <v>0</v>
      </c>
      <c r="E3915" s="201">
        <v>5379006.0499999505</v>
      </c>
      <c r="F3915" s="201">
        <v>-5379006.0499999505</v>
      </c>
    </row>
    <row r="3916" spans="1:6" x14ac:dyDescent="0.2">
      <c r="A3916" s="200" t="s">
        <v>20</v>
      </c>
      <c r="B3916" s="204">
        <v>53100000</v>
      </c>
      <c r="C3916" s="205" t="s">
        <v>3044</v>
      </c>
      <c r="D3916" s="201">
        <v>1243465</v>
      </c>
      <c r="E3916" s="201">
        <v>0</v>
      </c>
      <c r="F3916" s="201">
        <v>1243465</v>
      </c>
    </row>
    <row r="3917" spans="1:6" x14ac:dyDescent="0.2">
      <c r="A3917" s="200" t="s">
        <v>20</v>
      </c>
      <c r="B3917" s="204">
        <v>60400000</v>
      </c>
      <c r="C3917" s="205" t="s">
        <v>729</v>
      </c>
      <c r="D3917" s="201">
        <v>7061438</v>
      </c>
      <c r="E3917" s="201">
        <v>0</v>
      </c>
      <c r="F3917" s="201">
        <v>7061438</v>
      </c>
    </row>
    <row r="3918" spans="1:6" x14ac:dyDescent="0.2">
      <c r="A3918" s="200" t="s">
        <v>20</v>
      </c>
      <c r="B3918" s="204">
        <v>60600000</v>
      </c>
      <c r="C3918" s="205" t="s">
        <v>376</v>
      </c>
      <c r="D3918" s="201">
        <v>3858384.69</v>
      </c>
      <c r="E3918" s="201">
        <v>0</v>
      </c>
      <c r="F3918" s="201">
        <v>3858384.69</v>
      </c>
    </row>
    <row r="3919" spans="1:6" x14ac:dyDescent="0.2">
      <c r="A3919" s="200" t="s">
        <v>20</v>
      </c>
      <c r="B3919" s="204">
        <v>61110000</v>
      </c>
      <c r="C3919" s="205" t="s">
        <v>473</v>
      </c>
      <c r="D3919" s="201">
        <v>12547840.710000001</v>
      </c>
      <c r="E3919" s="201">
        <v>0</v>
      </c>
      <c r="F3919" s="201">
        <v>12547840.710000001</v>
      </c>
    </row>
    <row r="3920" spans="1:6" x14ac:dyDescent="0.2">
      <c r="A3920" s="200" t="s">
        <v>20</v>
      </c>
      <c r="B3920" s="204">
        <v>61300000</v>
      </c>
      <c r="C3920" s="205" t="s">
        <v>737</v>
      </c>
      <c r="D3920" s="201">
        <v>67478178.829999998</v>
      </c>
      <c r="E3920" s="201">
        <v>0</v>
      </c>
      <c r="F3920" s="201">
        <v>67478178.829999998</v>
      </c>
    </row>
    <row r="3921" spans="1:6" x14ac:dyDescent="0.2">
      <c r="A3921" s="200" t="s">
        <v>20</v>
      </c>
      <c r="B3921" s="204">
        <v>61500000</v>
      </c>
      <c r="C3921" s="205" t="s">
        <v>409</v>
      </c>
      <c r="D3921" s="201">
        <v>1713157.89</v>
      </c>
      <c r="E3921" s="201">
        <v>0</v>
      </c>
      <c r="F3921" s="201">
        <v>1713157.89</v>
      </c>
    </row>
    <row r="3922" spans="1:6" x14ac:dyDescent="0.2">
      <c r="A3922" s="200" t="s">
        <v>20</v>
      </c>
      <c r="B3922" s="204">
        <v>61603000</v>
      </c>
      <c r="C3922" s="205" t="s">
        <v>1598</v>
      </c>
      <c r="D3922" s="201">
        <v>48977.48</v>
      </c>
      <c r="E3922" s="201">
        <v>0</v>
      </c>
      <c r="F3922" s="201">
        <v>48977.48</v>
      </c>
    </row>
    <row r="3923" spans="1:6" x14ac:dyDescent="0.2">
      <c r="A3923" s="200" t="s">
        <v>20</v>
      </c>
      <c r="B3923" s="204">
        <v>62100000</v>
      </c>
      <c r="C3923" s="205" t="s">
        <v>422</v>
      </c>
      <c r="D3923" s="201">
        <v>43468714.899999999</v>
      </c>
      <c r="E3923" s="201">
        <v>0</v>
      </c>
      <c r="F3923" s="201">
        <v>43468714.899999999</v>
      </c>
    </row>
    <row r="3924" spans="1:6" x14ac:dyDescent="0.2">
      <c r="A3924" s="200" t="s">
        <v>20</v>
      </c>
      <c r="B3924" s="204">
        <v>62103000</v>
      </c>
      <c r="C3924" s="205" t="s">
        <v>499</v>
      </c>
      <c r="D3924" s="201">
        <v>1400000</v>
      </c>
      <c r="E3924" s="201">
        <v>0</v>
      </c>
      <c r="F3924" s="201">
        <v>1400000</v>
      </c>
    </row>
    <row r="3925" spans="1:6" x14ac:dyDescent="0.2">
      <c r="A3925" s="200" t="s">
        <v>20</v>
      </c>
      <c r="B3925" s="204">
        <v>62200000</v>
      </c>
      <c r="C3925" s="205" t="s">
        <v>425</v>
      </c>
      <c r="D3925" s="201">
        <v>15463636.359999999</v>
      </c>
      <c r="E3925" s="201">
        <v>0</v>
      </c>
      <c r="F3925" s="201">
        <v>15463636.359999999</v>
      </c>
    </row>
    <row r="3926" spans="1:6" x14ac:dyDescent="0.2">
      <c r="A3926" s="200" t="s">
        <v>20</v>
      </c>
      <c r="B3926" s="204">
        <v>62203000</v>
      </c>
      <c r="C3926" s="205" t="s">
        <v>507</v>
      </c>
      <c r="D3926" s="201">
        <v>12000000</v>
      </c>
      <c r="E3926" s="201">
        <v>0</v>
      </c>
      <c r="F3926" s="201">
        <v>12000000</v>
      </c>
    </row>
    <row r="3927" spans="1:6" x14ac:dyDescent="0.2">
      <c r="A3927" s="200" t="s">
        <v>20</v>
      </c>
      <c r="B3927" s="204">
        <v>62300000</v>
      </c>
      <c r="C3927" s="205" t="s">
        <v>191</v>
      </c>
      <c r="D3927" s="201">
        <v>112956</v>
      </c>
      <c r="E3927" s="201">
        <v>0</v>
      </c>
      <c r="F3927" s="201">
        <v>112956</v>
      </c>
    </row>
    <row r="3928" spans="1:6" x14ac:dyDescent="0.2">
      <c r="A3928" s="200" t="s">
        <v>20</v>
      </c>
      <c r="B3928" s="204">
        <v>62501000</v>
      </c>
      <c r="C3928" s="205" t="s">
        <v>195</v>
      </c>
      <c r="D3928" s="201">
        <v>12095700</v>
      </c>
      <c r="E3928" s="201">
        <v>0</v>
      </c>
      <c r="F3928" s="201">
        <v>12095700</v>
      </c>
    </row>
    <row r="3929" spans="1:6" x14ac:dyDescent="0.2">
      <c r="A3929" s="200" t="s">
        <v>20</v>
      </c>
      <c r="B3929" s="204">
        <v>62601000</v>
      </c>
      <c r="C3929" s="205" t="s">
        <v>440</v>
      </c>
      <c r="D3929" s="201">
        <v>28634760</v>
      </c>
      <c r="E3929" s="201">
        <v>0</v>
      </c>
      <c r="F3929" s="201">
        <v>28634760</v>
      </c>
    </row>
    <row r="3930" spans="1:6" x14ac:dyDescent="0.2">
      <c r="A3930" s="200" t="s">
        <v>20</v>
      </c>
      <c r="B3930" s="204">
        <v>62701000</v>
      </c>
      <c r="C3930" s="205" t="s">
        <v>207</v>
      </c>
      <c r="D3930" s="201">
        <v>1177979.3</v>
      </c>
      <c r="E3930" s="201">
        <v>0</v>
      </c>
      <c r="F3930" s="201">
        <v>1177979.3</v>
      </c>
    </row>
    <row r="3931" spans="1:6" x14ac:dyDescent="0.2">
      <c r="A3931" s="200" t="s">
        <v>20</v>
      </c>
      <c r="B3931" s="204">
        <v>62704000</v>
      </c>
      <c r="C3931" s="205" t="s">
        <v>445</v>
      </c>
      <c r="D3931" s="201">
        <v>29666.67</v>
      </c>
      <c r="E3931" s="201">
        <v>0</v>
      </c>
      <c r="F3931" s="201">
        <v>29666.67</v>
      </c>
    </row>
    <row r="3932" spans="1:6" x14ac:dyDescent="0.2">
      <c r="A3932" s="200" t="s">
        <v>20</v>
      </c>
      <c r="B3932" s="204">
        <v>62710000</v>
      </c>
      <c r="C3932" s="205" t="s">
        <v>211</v>
      </c>
      <c r="D3932" s="201">
        <v>80000.009999999995</v>
      </c>
      <c r="E3932" s="201">
        <v>0</v>
      </c>
      <c r="F3932" s="201">
        <v>80000.009999999995</v>
      </c>
    </row>
    <row r="3933" spans="1:6" x14ac:dyDescent="0.2">
      <c r="A3933" s="200" t="s">
        <v>20</v>
      </c>
      <c r="B3933" s="204">
        <v>62712000</v>
      </c>
      <c r="C3933" s="205" t="s">
        <v>543</v>
      </c>
      <c r="D3933" s="201">
        <v>354951.79</v>
      </c>
      <c r="E3933" s="201">
        <v>0</v>
      </c>
      <c r="F3933" s="201">
        <v>354951.79</v>
      </c>
    </row>
    <row r="3934" spans="1:6" x14ac:dyDescent="0.2">
      <c r="A3934" s="200" t="s">
        <v>20</v>
      </c>
      <c r="B3934" s="204">
        <v>63504000</v>
      </c>
      <c r="C3934" s="205" t="s">
        <v>472</v>
      </c>
      <c r="D3934" s="201">
        <v>11500</v>
      </c>
      <c r="E3934" s="201">
        <v>0</v>
      </c>
      <c r="F3934" s="201">
        <v>11500</v>
      </c>
    </row>
    <row r="3935" spans="1:6" x14ac:dyDescent="0.2">
      <c r="A3935" s="200" t="s">
        <v>20</v>
      </c>
      <c r="B3935" s="204">
        <v>64101000</v>
      </c>
      <c r="C3935" s="205" t="s">
        <v>216</v>
      </c>
      <c r="D3935" s="201">
        <v>255484090.86000001</v>
      </c>
      <c r="E3935" s="201">
        <v>0</v>
      </c>
      <c r="F3935" s="201">
        <v>255484090.86000001</v>
      </c>
    </row>
    <row r="3936" spans="1:6" x14ac:dyDescent="0.2">
      <c r="A3936" s="200" t="s">
        <v>20</v>
      </c>
      <c r="B3936" s="204">
        <v>64103000</v>
      </c>
      <c r="C3936" s="205" t="s">
        <v>551</v>
      </c>
      <c r="D3936" s="201">
        <v>13624385.1</v>
      </c>
      <c r="E3936" s="201">
        <v>0</v>
      </c>
      <c r="F3936" s="201">
        <v>13624385.1</v>
      </c>
    </row>
    <row r="3937" spans="1:6" x14ac:dyDescent="0.2">
      <c r="A3937" s="200" t="s">
        <v>20</v>
      </c>
      <c r="B3937" s="204">
        <v>64501000</v>
      </c>
      <c r="C3937" s="205" t="s">
        <v>483</v>
      </c>
      <c r="D3937" s="201">
        <v>31243957.199999999</v>
      </c>
      <c r="E3937" s="201">
        <v>0</v>
      </c>
      <c r="F3937" s="201">
        <v>31243957.199999999</v>
      </c>
    </row>
    <row r="3938" spans="1:6" x14ac:dyDescent="0.2">
      <c r="A3938" s="200" t="s">
        <v>20</v>
      </c>
      <c r="B3938" s="208">
        <v>64801000</v>
      </c>
      <c r="C3938" s="205" t="s">
        <v>556</v>
      </c>
      <c r="D3938" s="201">
        <v>240000</v>
      </c>
      <c r="E3938" s="201">
        <v>0</v>
      </c>
      <c r="F3938" s="201">
        <v>240000</v>
      </c>
    </row>
    <row r="3939" spans="1:6" x14ac:dyDescent="0.2">
      <c r="A3939" s="200" t="s">
        <v>20</v>
      </c>
      <c r="B3939" s="204">
        <v>65100000</v>
      </c>
      <c r="C3939" s="205" t="s">
        <v>228</v>
      </c>
      <c r="D3939" s="201">
        <v>442000</v>
      </c>
      <c r="E3939" s="201">
        <v>0</v>
      </c>
      <c r="F3939" s="201">
        <v>442000</v>
      </c>
    </row>
    <row r="3940" spans="1:6" x14ac:dyDescent="0.2">
      <c r="A3940" s="200" t="s">
        <v>20</v>
      </c>
      <c r="B3940" s="204">
        <v>65601000</v>
      </c>
      <c r="C3940" s="205" t="s">
        <v>561</v>
      </c>
      <c r="D3940" s="201">
        <v>48192267</v>
      </c>
      <c r="E3940" s="201">
        <v>0</v>
      </c>
      <c r="F3940" s="201">
        <v>48192267</v>
      </c>
    </row>
    <row r="3941" spans="1:6" x14ac:dyDescent="0.2">
      <c r="A3941" s="200" t="s">
        <v>20</v>
      </c>
      <c r="B3941" s="204">
        <v>65700000</v>
      </c>
      <c r="C3941" s="205" t="s">
        <v>766</v>
      </c>
      <c r="D3941" s="201">
        <v>9890033.1600000001</v>
      </c>
      <c r="E3941" s="201">
        <v>0</v>
      </c>
      <c r="F3941" s="201">
        <v>9890033.1600000001</v>
      </c>
    </row>
    <row r="3942" spans="1:6" x14ac:dyDescent="0.2">
      <c r="A3942" s="200" t="s">
        <v>20</v>
      </c>
      <c r="B3942" s="208">
        <v>65800000</v>
      </c>
      <c r="C3942" s="214" t="s">
        <v>497</v>
      </c>
      <c r="D3942" s="201">
        <v>4898209</v>
      </c>
      <c r="E3942" s="201">
        <v>0</v>
      </c>
      <c r="F3942" s="201">
        <v>4898209</v>
      </c>
    </row>
    <row r="3943" spans="1:6" x14ac:dyDescent="0.2">
      <c r="A3943" s="200" t="s">
        <v>20</v>
      </c>
      <c r="B3943" s="204">
        <v>66100000</v>
      </c>
      <c r="C3943" s="205" t="s">
        <v>500</v>
      </c>
      <c r="D3943" s="201">
        <v>3488991.07</v>
      </c>
      <c r="E3943" s="201">
        <v>0</v>
      </c>
      <c r="F3943" s="201">
        <v>3488991.07</v>
      </c>
    </row>
    <row r="3944" spans="1:6" x14ac:dyDescent="0.2">
      <c r="A3944" s="200" t="s">
        <v>20</v>
      </c>
      <c r="B3944" s="204">
        <v>66600000</v>
      </c>
      <c r="C3944" s="205" t="s">
        <v>232</v>
      </c>
      <c r="D3944" s="201">
        <v>703135.88</v>
      </c>
      <c r="E3944" s="201">
        <v>0</v>
      </c>
      <c r="F3944" s="201">
        <v>703135.88</v>
      </c>
    </row>
    <row r="3945" spans="1:6" x14ac:dyDescent="0.2">
      <c r="A3945" s="200" t="s">
        <v>20</v>
      </c>
      <c r="B3945" s="204">
        <v>68112000</v>
      </c>
      <c r="C3945" s="205" t="s">
        <v>511</v>
      </c>
      <c r="D3945" s="201">
        <v>17921237.93</v>
      </c>
      <c r="E3945" s="201">
        <v>0</v>
      </c>
      <c r="F3945" s="201">
        <v>17921237.93</v>
      </c>
    </row>
    <row r="3946" spans="1:6" x14ac:dyDescent="0.2">
      <c r="A3946" s="200" t="s">
        <v>20</v>
      </c>
      <c r="B3946" s="204">
        <v>69800000</v>
      </c>
      <c r="C3946" s="205" t="s">
        <v>513</v>
      </c>
      <c r="D3946" s="201">
        <v>1779335.7511499999</v>
      </c>
      <c r="E3946" s="201">
        <v>0</v>
      </c>
      <c r="F3946" s="201">
        <v>1779335.7511499999</v>
      </c>
    </row>
    <row r="3947" spans="1:6" x14ac:dyDescent="0.2">
      <c r="A3947" s="200" t="s">
        <v>20</v>
      </c>
      <c r="B3947" s="204">
        <v>70600000</v>
      </c>
      <c r="C3947" s="205" t="s">
        <v>521</v>
      </c>
      <c r="D3947" s="201">
        <v>0</v>
      </c>
      <c r="E3947" s="201">
        <v>291867150.23000002</v>
      </c>
      <c r="F3947" s="201">
        <v>-291867150.23000002</v>
      </c>
    </row>
    <row r="3948" spans="1:6" x14ac:dyDescent="0.2">
      <c r="A3948" s="200" t="s">
        <v>20</v>
      </c>
      <c r="B3948" s="204">
        <v>75800000</v>
      </c>
      <c r="C3948" s="205" t="s">
        <v>237</v>
      </c>
      <c r="D3948" s="201">
        <v>0</v>
      </c>
      <c r="E3948" s="201">
        <v>130808808.55</v>
      </c>
      <c r="F3948" s="201">
        <v>-130808808.55</v>
      </c>
    </row>
    <row r="3949" spans="1:6" x14ac:dyDescent="0.2">
      <c r="A3949" s="200" t="s">
        <v>20</v>
      </c>
      <c r="B3949" s="204" t="s">
        <v>2789</v>
      </c>
      <c r="C3949" s="205" t="s">
        <v>13</v>
      </c>
      <c r="D3949" s="201">
        <v>0</v>
      </c>
      <c r="E3949" s="201">
        <v>25000000</v>
      </c>
      <c r="F3949" s="201">
        <v>-25000000</v>
      </c>
    </row>
    <row r="3950" spans="1:6" x14ac:dyDescent="0.2">
      <c r="A3950" s="200" t="s">
        <v>8</v>
      </c>
      <c r="B3950" s="204">
        <v>10100000</v>
      </c>
      <c r="C3950" s="205" t="s">
        <v>43</v>
      </c>
      <c r="D3950" s="201">
        <v>0</v>
      </c>
      <c r="E3950" s="201">
        <v>100000000</v>
      </c>
      <c r="F3950" s="201">
        <v>-100000000</v>
      </c>
    </row>
    <row r="3951" spans="1:6" x14ac:dyDescent="0.2">
      <c r="A3951" s="200" t="s">
        <v>8</v>
      </c>
      <c r="B3951" s="208">
        <v>12800000</v>
      </c>
      <c r="C3951" s="205" t="s">
        <v>1648</v>
      </c>
      <c r="D3951" s="201">
        <v>1556622.12</v>
      </c>
      <c r="E3951" s="201">
        <v>0</v>
      </c>
      <c r="F3951" s="201">
        <v>1556622.12</v>
      </c>
    </row>
    <row r="3952" spans="1:6" x14ac:dyDescent="0.2">
      <c r="A3952" s="200" t="s">
        <v>8</v>
      </c>
      <c r="B3952" s="213">
        <v>12900000</v>
      </c>
      <c r="C3952" s="217" t="s">
        <v>46</v>
      </c>
      <c r="D3952" s="201">
        <v>86219729.980000004</v>
      </c>
      <c r="E3952" s="201">
        <v>0</v>
      </c>
      <c r="F3952" s="201">
        <v>86219729.980000004</v>
      </c>
    </row>
    <row r="3953" spans="1:6" x14ac:dyDescent="0.2">
      <c r="A3953" s="200" t="s">
        <v>8</v>
      </c>
      <c r="B3953" s="204">
        <v>16200000</v>
      </c>
      <c r="C3953" s="205" t="s">
        <v>246</v>
      </c>
      <c r="D3953" s="201">
        <v>0</v>
      </c>
      <c r="E3953" s="201">
        <v>10190042007.940001</v>
      </c>
      <c r="F3953" s="201">
        <v>-10190042007.940001</v>
      </c>
    </row>
    <row r="3954" spans="1:6" x14ac:dyDescent="0.2">
      <c r="A3954" s="200" t="s">
        <v>8</v>
      </c>
      <c r="B3954" s="204">
        <v>21860000</v>
      </c>
      <c r="C3954" s="205" t="s">
        <v>259</v>
      </c>
      <c r="D3954" s="201">
        <v>351540</v>
      </c>
      <c r="E3954" s="201">
        <v>0</v>
      </c>
      <c r="F3954" s="201">
        <v>351540</v>
      </c>
    </row>
    <row r="3955" spans="1:6" x14ac:dyDescent="0.2">
      <c r="A3955" s="200" t="s">
        <v>8</v>
      </c>
      <c r="B3955" s="204">
        <v>21820000</v>
      </c>
      <c r="C3955" s="205" t="s">
        <v>52</v>
      </c>
      <c r="D3955" s="201">
        <v>1008000.02</v>
      </c>
      <c r="E3955" s="201">
        <v>0</v>
      </c>
      <c r="F3955" s="201">
        <v>1008000.02</v>
      </c>
    </row>
    <row r="3956" spans="1:6" x14ac:dyDescent="0.2">
      <c r="A3956" s="200" t="s">
        <v>8</v>
      </c>
      <c r="B3956" s="204">
        <v>21840000</v>
      </c>
      <c r="C3956" s="205" t="s">
        <v>54</v>
      </c>
      <c r="D3956" s="201">
        <v>3250000</v>
      </c>
      <c r="E3956" s="201">
        <v>0</v>
      </c>
      <c r="F3956" s="201">
        <v>3250000</v>
      </c>
    </row>
    <row r="3957" spans="1:6" x14ac:dyDescent="0.2">
      <c r="A3957" s="200" t="s">
        <v>8</v>
      </c>
      <c r="B3957" s="204">
        <v>23000000</v>
      </c>
      <c r="C3957" s="205" t="s">
        <v>266</v>
      </c>
      <c r="D3957" s="201">
        <v>14976823830.74</v>
      </c>
      <c r="E3957" s="201">
        <v>0</v>
      </c>
      <c r="F3957" s="201">
        <v>14976823830.74</v>
      </c>
    </row>
    <row r="3958" spans="1:6" x14ac:dyDescent="0.2">
      <c r="A3958" s="200" t="s">
        <v>8</v>
      </c>
      <c r="B3958" s="204">
        <v>28182000</v>
      </c>
      <c r="C3958" s="205" t="s">
        <v>59</v>
      </c>
      <c r="D3958" s="201">
        <v>0</v>
      </c>
      <c r="E3958" s="201">
        <v>40040</v>
      </c>
      <c r="F3958" s="201">
        <v>-40040</v>
      </c>
    </row>
    <row r="3959" spans="1:6" x14ac:dyDescent="0.2">
      <c r="A3959" s="200" t="s">
        <v>8</v>
      </c>
      <c r="B3959" s="204">
        <v>28184000</v>
      </c>
      <c r="C3959" s="205" t="s">
        <v>61</v>
      </c>
      <c r="D3959" s="201">
        <v>0</v>
      </c>
      <c r="E3959" s="201">
        <v>159722.22</v>
      </c>
      <c r="F3959" s="201">
        <v>-159722.22</v>
      </c>
    </row>
    <row r="3960" spans="1:6" x14ac:dyDescent="0.2">
      <c r="A3960" s="200" t="s">
        <v>8</v>
      </c>
      <c r="B3960" s="204">
        <v>28186000</v>
      </c>
      <c r="C3960" s="205" t="s">
        <v>273</v>
      </c>
      <c r="D3960" s="201">
        <v>0</v>
      </c>
      <c r="E3960" s="201">
        <v>7323.75</v>
      </c>
      <c r="F3960" s="201">
        <v>-7323.75</v>
      </c>
    </row>
    <row r="3961" spans="1:6" x14ac:dyDescent="0.2">
      <c r="A3961" s="200" t="s">
        <v>8</v>
      </c>
      <c r="B3961" s="204">
        <v>31000000</v>
      </c>
      <c r="C3961" s="205" t="s">
        <v>277</v>
      </c>
      <c r="D3961" s="201">
        <v>47313960</v>
      </c>
      <c r="E3961" s="201">
        <v>0</v>
      </c>
      <c r="F3961" s="201">
        <v>47313960</v>
      </c>
    </row>
    <row r="3962" spans="1:6" x14ac:dyDescent="0.2">
      <c r="A3962" s="200" t="s">
        <v>8</v>
      </c>
      <c r="B3962" s="204">
        <v>32600000</v>
      </c>
      <c r="C3962" s="205" t="s">
        <v>2745</v>
      </c>
      <c r="D3962" s="201">
        <v>54080042.390000001</v>
      </c>
      <c r="E3962" s="201">
        <v>0</v>
      </c>
      <c r="F3962" s="201">
        <v>54080042.390000001</v>
      </c>
    </row>
    <row r="3963" spans="1:6" x14ac:dyDescent="0.2">
      <c r="A3963" s="200" t="s">
        <v>8</v>
      </c>
      <c r="B3963" s="204">
        <v>38000000</v>
      </c>
      <c r="C3963" s="205" t="s">
        <v>617</v>
      </c>
      <c r="D3963" s="201">
        <v>9019946.8599999994</v>
      </c>
      <c r="E3963" s="201">
        <v>0</v>
      </c>
      <c r="F3963" s="201">
        <v>9019946.8599999994</v>
      </c>
    </row>
    <row r="3964" spans="1:6" x14ac:dyDescent="0.2">
      <c r="A3964" s="200" t="s">
        <v>8</v>
      </c>
      <c r="B3964" s="204">
        <v>40100000</v>
      </c>
      <c r="C3964" s="205" t="s">
        <v>63</v>
      </c>
      <c r="D3964" s="201">
        <v>0</v>
      </c>
      <c r="E3964" s="201">
        <v>508996451.70999998</v>
      </c>
      <c r="F3964" s="201">
        <v>-508996451.70999998</v>
      </c>
    </row>
    <row r="3965" spans="1:6" x14ac:dyDescent="0.2">
      <c r="A3965" s="200" t="s">
        <v>8</v>
      </c>
      <c r="B3965" s="204">
        <v>40120000</v>
      </c>
      <c r="C3965" s="205" t="s">
        <v>65</v>
      </c>
      <c r="D3965" s="201">
        <v>0</v>
      </c>
      <c r="E3965" s="201">
        <v>439691098.37</v>
      </c>
      <c r="F3965" s="201">
        <v>-439691098.37</v>
      </c>
    </row>
    <row r="3966" spans="1:6" x14ac:dyDescent="0.2">
      <c r="A3966" s="200" t="s">
        <v>8</v>
      </c>
      <c r="B3966" s="208">
        <v>40810000</v>
      </c>
      <c r="C3966" s="205" t="s">
        <v>68</v>
      </c>
      <c r="D3966" s="201">
        <v>0</v>
      </c>
      <c r="E3966" s="201">
        <v>2999926.8</v>
      </c>
      <c r="F3966" s="201">
        <v>-2999926.8</v>
      </c>
    </row>
    <row r="3967" spans="1:6" x14ac:dyDescent="0.2">
      <c r="A3967" s="200" t="s">
        <v>8</v>
      </c>
      <c r="B3967" s="204">
        <v>40910000</v>
      </c>
      <c r="C3967" s="205" t="s">
        <v>3242</v>
      </c>
      <c r="D3967" s="201">
        <v>67660981.200000003</v>
      </c>
      <c r="E3967" s="201">
        <v>0</v>
      </c>
      <c r="F3967" s="201">
        <v>67660981.200000003</v>
      </c>
    </row>
    <row r="3968" spans="1:6" x14ac:dyDescent="0.2">
      <c r="A3968" s="200" t="s">
        <v>8</v>
      </c>
      <c r="B3968" s="204">
        <v>40911000</v>
      </c>
      <c r="C3968" s="205" t="s">
        <v>2746</v>
      </c>
      <c r="D3968" s="201">
        <v>200000</v>
      </c>
      <c r="E3968" s="201">
        <v>0</v>
      </c>
      <c r="F3968" s="201">
        <v>200000</v>
      </c>
    </row>
    <row r="3969" spans="1:6" x14ac:dyDescent="0.2">
      <c r="A3969" s="200" t="s">
        <v>8</v>
      </c>
      <c r="B3969" s="204">
        <v>42540000</v>
      </c>
      <c r="C3969" s="205" t="s">
        <v>309</v>
      </c>
      <c r="D3969" s="201">
        <v>0</v>
      </c>
      <c r="E3969" s="201">
        <v>269167</v>
      </c>
      <c r="F3969" s="201">
        <v>-269167</v>
      </c>
    </row>
    <row r="3970" spans="1:6" x14ac:dyDescent="0.2">
      <c r="A3970" s="200" t="s">
        <v>8</v>
      </c>
      <c r="B3970" s="204">
        <v>43100000</v>
      </c>
      <c r="C3970" s="205" t="s">
        <v>77</v>
      </c>
      <c r="D3970" s="201">
        <v>0</v>
      </c>
      <c r="E3970" s="201">
        <v>3707946.06</v>
      </c>
      <c r="F3970" s="201">
        <v>-3707946.06</v>
      </c>
    </row>
    <row r="3971" spans="1:6" x14ac:dyDescent="0.2">
      <c r="A3971" s="200" t="s">
        <v>8</v>
      </c>
      <c r="B3971" s="204">
        <v>43110000</v>
      </c>
      <c r="C3971" s="205" t="s">
        <v>301</v>
      </c>
      <c r="D3971" s="201">
        <v>42000</v>
      </c>
      <c r="E3971" s="201">
        <v>0</v>
      </c>
      <c r="F3971" s="201">
        <v>42000</v>
      </c>
    </row>
    <row r="3972" spans="1:6" x14ac:dyDescent="0.2">
      <c r="A3972" s="200" t="s">
        <v>8</v>
      </c>
      <c r="B3972" s="204">
        <v>43200000</v>
      </c>
      <c r="C3972" s="205" t="s">
        <v>79</v>
      </c>
      <c r="D3972" s="201">
        <v>0</v>
      </c>
      <c r="E3972" s="201">
        <v>1589119.74</v>
      </c>
      <c r="F3972" s="201">
        <v>-1589119.74</v>
      </c>
    </row>
    <row r="3973" spans="1:6" x14ac:dyDescent="0.2">
      <c r="A3973" s="200" t="s">
        <v>8</v>
      </c>
      <c r="B3973" s="204">
        <v>43300000</v>
      </c>
      <c r="C3973" s="205" t="s">
        <v>80</v>
      </c>
      <c r="D3973" s="201">
        <v>0</v>
      </c>
      <c r="E3973" s="201">
        <v>264853.28999999998</v>
      </c>
      <c r="F3973" s="201">
        <v>-264853.28999999998</v>
      </c>
    </row>
    <row r="3974" spans="1:6" x14ac:dyDescent="0.2">
      <c r="A3974" s="200" t="s">
        <v>8</v>
      </c>
      <c r="B3974" s="204">
        <v>43400000</v>
      </c>
      <c r="C3974" s="205" t="s">
        <v>81</v>
      </c>
      <c r="D3974" s="201">
        <v>0</v>
      </c>
      <c r="E3974" s="201">
        <v>120000</v>
      </c>
      <c r="F3974" s="201">
        <v>-120000</v>
      </c>
    </row>
    <row r="3975" spans="1:6" x14ac:dyDescent="0.2">
      <c r="A3975" s="200" t="s">
        <v>8</v>
      </c>
      <c r="B3975" s="204">
        <v>44100000</v>
      </c>
      <c r="C3975" s="205" t="s">
        <v>82</v>
      </c>
      <c r="D3975" s="201">
        <v>0</v>
      </c>
      <c r="E3975" s="201">
        <v>2741690</v>
      </c>
      <c r="F3975" s="201">
        <v>-2741690</v>
      </c>
    </row>
    <row r="3976" spans="1:6" x14ac:dyDescent="0.2">
      <c r="A3976" s="200" t="s">
        <v>8</v>
      </c>
      <c r="B3976" s="204">
        <v>44300000</v>
      </c>
      <c r="C3976" s="205" t="s">
        <v>305</v>
      </c>
      <c r="D3976" s="201">
        <v>200000</v>
      </c>
      <c r="E3976" s="201">
        <v>0</v>
      </c>
      <c r="F3976" s="201">
        <v>200000</v>
      </c>
    </row>
    <row r="3977" spans="1:6" x14ac:dyDescent="0.2">
      <c r="A3977" s="200" t="s">
        <v>8</v>
      </c>
      <c r="B3977" s="204">
        <v>44310000</v>
      </c>
      <c r="C3977" s="205" t="s">
        <v>84</v>
      </c>
      <c r="D3977" s="201">
        <v>320000</v>
      </c>
      <c r="E3977" s="201">
        <v>0</v>
      </c>
      <c r="F3977" s="201">
        <v>320000</v>
      </c>
    </row>
    <row r="3978" spans="1:6" x14ac:dyDescent="0.2">
      <c r="A3978" s="200" t="s">
        <v>8</v>
      </c>
      <c r="B3978" s="208">
        <v>44411000</v>
      </c>
      <c r="C3978" s="205" t="s">
        <v>84</v>
      </c>
      <c r="D3978" s="201">
        <v>0</v>
      </c>
      <c r="E3978" s="201">
        <v>320000</v>
      </c>
      <c r="F3978" s="201">
        <v>-320000</v>
      </c>
    </row>
    <row r="3979" spans="1:6" x14ac:dyDescent="0.2">
      <c r="A3979" s="200" t="s">
        <v>8</v>
      </c>
      <c r="B3979" s="204">
        <v>44430000</v>
      </c>
      <c r="C3979" s="205" t="s">
        <v>321</v>
      </c>
      <c r="D3979" s="201">
        <v>120000</v>
      </c>
      <c r="E3979" s="201">
        <v>0</v>
      </c>
      <c r="F3979" s="201">
        <v>120000</v>
      </c>
    </row>
    <row r="3980" spans="1:6" x14ac:dyDescent="0.2">
      <c r="A3980" s="200" t="s">
        <v>8</v>
      </c>
      <c r="B3980" s="204">
        <v>44581000</v>
      </c>
      <c r="C3980" s="205" t="s">
        <v>3249</v>
      </c>
      <c r="D3980" s="201">
        <v>138520273.22999999</v>
      </c>
      <c r="E3980" s="201">
        <v>0</v>
      </c>
      <c r="F3980" s="201">
        <v>138520273.22999999</v>
      </c>
    </row>
    <row r="3981" spans="1:6" x14ac:dyDescent="0.2">
      <c r="A3981" s="200" t="s">
        <v>8</v>
      </c>
      <c r="B3981" s="204">
        <v>45511000</v>
      </c>
      <c r="C3981" s="205" t="s">
        <v>330</v>
      </c>
      <c r="D3981" s="201">
        <v>0</v>
      </c>
      <c r="E3981" s="201">
        <v>640213939.25999999</v>
      </c>
      <c r="F3981" s="201">
        <v>-640213939.25999999</v>
      </c>
    </row>
    <row r="3982" spans="1:6" x14ac:dyDescent="0.2">
      <c r="A3982" s="200" t="s">
        <v>8</v>
      </c>
      <c r="B3982" s="213">
        <v>45514000</v>
      </c>
      <c r="C3982" s="217" t="s">
        <v>3033</v>
      </c>
      <c r="D3982" s="201">
        <v>0</v>
      </c>
      <c r="E3982" s="201">
        <v>36759319.700000003</v>
      </c>
      <c r="F3982" s="201">
        <v>-36759319.700000003</v>
      </c>
    </row>
    <row r="3983" spans="1:6" x14ac:dyDescent="0.2">
      <c r="A3983" s="200" t="s">
        <v>8</v>
      </c>
      <c r="B3983" s="204">
        <v>45515000</v>
      </c>
      <c r="C3983" s="205" t="s">
        <v>1476</v>
      </c>
      <c r="D3983" s="201">
        <v>0</v>
      </c>
      <c r="E3983" s="201">
        <v>35288946.909999996</v>
      </c>
      <c r="F3983" s="201">
        <v>-35288946.909999996</v>
      </c>
    </row>
    <row r="3984" spans="1:6" x14ac:dyDescent="0.2">
      <c r="A3984" s="200" t="s">
        <v>8</v>
      </c>
      <c r="B3984" s="213">
        <v>46610000</v>
      </c>
      <c r="C3984" s="205" t="s">
        <v>123</v>
      </c>
      <c r="D3984" s="201">
        <v>0</v>
      </c>
      <c r="E3984" s="201">
        <v>11924668.369999999</v>
      </c>
      <c r="F3984" s="201">
        <v>-11924668.369999999</v>
      </c>
    </row>
    <row r="3985" spans="1:6" x14ac:dyDescent="0.2">
      <c r="A3985" s="200" t="s">
        <v>8</v>
      </c>
      <c r="B3985" s="204">
        <v>46700000</v>
      </c>
      <c r="C3985" s="205" t="s">
        <v>1</v>
      </c>
      <c r="D3985" s="201">
        <v>0</v>
      </c>
      <c r="E3985" s="201">
        <v>3045000000</v>
      </c>
      <c r="F3985" s="201">
        <v>-3045000000</v>
      </c>
    </row>
    <row r="3986" spans="1:6" x14ac:dyDescent="0.2">
      <c r="A3986" s="200" t="s">
        <v>8</v>
      </c>
      <c r="B3986" s="204">
        <v>47100000</v>
      </c>
      <c r="C3986" s="205" t="s">
        <v>157</v>
      </c>
      <c r="D3986" s="201">
        <v>0.01</v>
      </c>
      <c r="E3986" s="201">
        <v>0</v>
      </c>
      <c r="F3986" s="201">
        <v>0.01</v>
      </c>
    </row>
    <row r="3987" spans="1:6" x14ac:dyDescent="0.2">
      <c r="A3987" s="200" t="s">
        <v>8</v>
      </c>
      <c r="B3987" s="204">
        <v>51221000</v>
      </c>
      <c r="C3987" s="205" t="s">
        <v>345</v>
      </c>
      <c r="D3987" s="201">
        <v>7665647.1299999999</v>
      </c>
      <c r="E3987" s="201">
        <v>0</v>
      </c>
      <c r="F3987" s="201">
        <v>7665647.1299999999</v>
      </c>
    </row>
    <row r="3988" spans="1:6" x14ac:dyDescent="0.2">
      <c r="A3988" s="200" t="s">
        <v>8</v>
      </c>
      <c r="B3988" s="204">
        <v>51910000</v>
      </c>
      <c r="C3988" s="205" t="s">
        <v>721</v>
      </c>
      <c r="D3988" s="201">
        <v>0</v>
      </c>
      <c r="E3988" s="201">
        <v>1009957992.0599999</v>
      </c>
      <c r="F3988" s="201">
        <v>-1009957992.0599999</v>
      </c>
    </row>
    <row r="3989" spans="1:6" x14ac:dyDescent="0.2">
      <c r="A3989" s="200" t="s">
        <v>8</v>
      </c>
      <c r="B3989" s="204">
        <v>53100000</v>
      </c>
      <c r="C3989" s="205" t="s">
        <v>3044</v>
      </c>
      <c r="D3989" s="201">
        <v>2501339.2000000002</v>
      </c>
      <c r="E3989" s="201">
        <v>0</v>
      </c>
      <c r="F3989" s="201">
        <v>2501339.2000000002</v>
      </c>
    </row>
    <row r="3990" spans="1:6" x14ac:dyDescent="0.2">
      <c r="A3990" s="200" t="s">
        <v>8</v>
      </c>
      <c r="B3990" s="204">
        <v>60101000</v>
      </c>
      <c r="C3990" s="205" t="s">
        <v>359</v>
      </c>
      <c r="D3990" s="201">
        <v>47313960</v>
      </c>
      <c r="E3990" s="201">
        <v>0</v>
      </c>
      <c r="F3990" s="201">
        <v>47313960</v>
      </c>
    </row>
    <row r="3991" spans="1:6" x14ac:dyDescent="0.2">
      <c r="A3991" s="200" t="s">
        <v>8</v>
      </c>
      <c r="B3991" s="204">
        <v>60102000</v>
      </c>
      <c r="C3991" s="205" t="s">
        <v>424</v>
      </c>
      <c r="D3991" s="201">
        <v>37736606.859999999</v>
      </c>
      <c r="E3991" s="201">
        <v>0</v>
      </c>
      <c r="F3991" s="201">
        <v>37736606.859999999</v>
      </c>
    </row>
    <row r="3992" spans="1:6" x14ac:dyDescent="0.2">
      <c r="A3992" s="200" t="s">
        <v>8</v>
      </c>
      <c r="B3992" s="204">
        <v>60201000</v>
      </c>
      <c r="C3992" s="205" t="s">
        <v>430</v>
      </c>
      <c r="D3992" s="201">
        <v>14175699.15</v>
      </c>
      <c r="E3992" s="201">
        <v>0</v>
      </c>
      <c r="F3992" s="201">
        <v>14175699.15</v>
      </c>
    </row>
    <row r="3993" spans="1:6" x14ac:dyDescent="0.2">
      <c r="A3993" s="200" t="s">
        <v>8</v>
      </c>
      <c r="B3993" s="208">
        <v>60301000</v>
      </c>
      <c r="C3993" s="205" t="s">
        <v>3270</v>
      </c>
      <c r="D3993" s="201">
        <v>0</v>
      </c>
      <c r="E3993" s="201">
        <v>56333906.859999999</v>
      </c>
      <c r="F3993" s="201">
        <v>-56333906.859999999</v>
      </c>
    </row>
    <row r="3994" spans="1:6" x14ac:dyDescent="0.2">
      <c r="A3994" s="200" t="s">
        <v>8</v>
      </c>
      <c r="B3994" s="204">
        <v>60303000</v>
      </c>
      <c r="C3994" s="205" t="s">
        <v>2756</v>
      </c>
      <c r="D3994" s="201">
        <v>0</v>
      </c>
      <c r="E3994" s="201">
        <v>54080042.390000001</v>
      </c>
      <c r="F3994" s="201">
        <v>-54080042.390000001</v>
      </c>
    </row>
    <row r="3995" spans="1:6" x14ac:dyDescent="0.2">
      <c r="A3995" s="200" t="s">
        <v>8</v>
      </c>
      <c r="B3995" s="204">
        <v>60605000</v>
      </c>
      <c r="C3995" s="205" t="s">
        <v>167</v>
      </c>
      <c r="D3995" s="201">
        <v>2052235.53</v>
      </c>
      <c r="E3995" s="201">
        <v>0</v>
      </c>
      <c r="F3995" s="201">
        <v>2052235.53</v>
      </c>
    </row>
    <row r="3996" spans="1:6" x14ac:dyDescent="0.2">
      <c r="A3996" s="200" t="s">
        <v>8</v>
      </c>
      <c r="B3996" s="204">
        <v>60607000</v>
      </c>
      <c r="C3996" s="205" t="s">
        <v>168</v>
      </c>
      <c r="D3996" s="201">
        <v>705600</v>
      </c>
      <c r="E3996" s="201">
        <v>0</v>
      </c>
      <c r="F3996" s="201">
        <v>705600</v>
      </c>
    </row>
    <row r="3997" spans="1:6" x14ac:dyDescent="0.2">
      <c r="A3997" s="200" t="s">
        <v>8</v>
      </c>
      <c r="B3997" s="204">
        <v>60608000</v>
      </c>
      <c r="C3997" s="205" t="s">
        <v>170</v>
      </c>
      <c r="D3997" s="201">
        <v>138000</v>
      </c>
      <c r="E3997" s="201">
        <v>0</v>
      </c>
      <c r="F3997" s="201">
        <v>138000</v>
      </c>
    </row>
    <row r="3998" spans="1:6" x14ac:dyDescent="0.2">
      <c r="A3998" s="200" t="s">
        <v>8</v>
      </c>
      <c r="B3998" s="204">
        <v>60609000</v>
      </c>
      <c r="C3998" s="205" t="s">
        <v>171</v>
      </c>
      <c r="D3998" s="201">
        <v>10000</v>
      </c>
      <c r="E3998" s="201">
        <v>0</v>
      </c>
      <c r="F3998" s="201">
        <v>10000</v>
      </c>
    </row>
    <row r="3999" spans="1:6" x14ac:dyDescent="0.2">
      <c r="A3999" s="200" t="s">
        <v>8</v>
      </c>
      <c r="B3999" s="204">
        <v>60801000</v>
      </c>
      <c r="C3999" s="205" t="s">
        <v>457</v>
      </c>
      <c r="D3999" s="201">
        <v>35000</v>
      </c>
      <c r="E3999" s="201">
        <v>0</v>
      </c>
      <c r="F3999" s="201">
        <v>35000</v>
      </c>
    </row>
    <row r="4000" spans="1:6" x14ac:dyDescent="0.2">
      <c r="A4000" s="200" t="s">
        <v>8</v>
      </c>
      <c r="B4000" s="204">
        <v>60803000</v>
      </c>
      <c r="C4000" s="205" t="s">
        <v>459</v>
      </c>
      <c r="D4000" s="201">
        <v>265552</v>
      </c>
      <c r="E4000" s="201">
        <v>0</v>
      </c>
      <c r="F4000" s="201">
        <v>265552</v>
      </c>
    </row>
    <row r="4001" spans="1:6" x14ac:dyDescent="0.2">
      <c r="A4001" s="200" t="s">
        <v>8</v>
      </c>
      <c r="B4001" s="204">
        <v>60804000</v>
      </c>
      <c r="C4001" s="205" t="s">
        <v>461</v>
      </c>
      <c r="D4001" s="201">
        <v>920634.62</v>
      </c>
      <c r="E4001" s="201">
        <v>0</v>
      </c>
      <c r="F4001" s="201">
        <v>920634.62</v>
      </c>
    </row>
    <row r="4002" spans="1:6" x14ac:dyDescent="0.2">
      <c r="A4002" s="200" t="s">
        <v>8</v>
      </c>
      <c r="B4002" s="204">
        <v>60811000</v>
      </c>
      <c r="C4002" s="205" t="s">
        <v>466</v>
      </c>
      <c r="D4002" s="201">
        <v>9077354</v>
      </c>
      <c r="E4002" s="201">
        <v>0</v>
      </c>
      <c r="F4002" s="201">
        <v>9077354</v>
      </c>
    </row>
    <row r="4003" spans="1:6" x14ac:dyDescent="0.2">
      <c r="A4003" s="200" t="s">
        <v>8</v>
      </c>
      <c r="B4003" s="204">
        <v>60811100</v>
      </c>
      <c r="C4003" s="205" t="s">
        <v>468</v>
      </c>
      <c r="D4003" s="201">
        <v>187494.62</v>
      </c>
      <c r="E4003" s="201">
        <v>0</v>
      </c>
      <c r="F4003" s="201">
        <v>187494.62</v>
      </c>
    </row>
    <row r="4004" spans="1:6" x14ac:dyDescent="0.2">
      <c r="A4004" s="200" t="s">
        <v>8</v>
      </c>
      <c r="B4004" s="204">
        <v>60812000</v>
      </c>
      <c r="C4004" s="205" t="s">
        <v>403</v>
      </c>
      <c r="D4004" s="201">
        <v>701648</v>
      </c>
      <c r="E4004" s="201">
        <v>0</v>
      </c>
      <c r="F4004" s="201">
        <v>701648</v>
      </c>
    </row>
    <row r="4005" spans="1:6" x14ac:dyDescent="0.2">
      <c r="A4005" s="200" t="s">
        <v>8</v>
      </c>
      <c r="B4005" s="204">
        <v>61502000</v>
      </c>
      <c r="C4005" s="205" t="s">
        <v>180</v>
      </c>
      <c r="D4005" s="201">
        <v>12000</v>
      </c>
      <c r="E4005" s="201">
        <v>0</v>
      </c>
      <c r="F4005" s="201">
        <v>12000</v>
      </c>
    </row>
    <row r="4006" spans="1:6" x14ac:dyDescent="0.2">
      <c r="A4006" s="200" t="s">
        <v>8</v>
      </c>
      <c r="B4006" s="204">
        <v>61504000</v>
      </c>
      <c r="C4006" s="205" t="s">
        <v>741</v>
      </c>
      <c r="D4006" s="201">
        <v>737100</v>
      </c>
      <c r="E4006" s="201">
        <v>0</v>
      </c>
      <c r="F4006" s="201">
        <v>737100</v>
      </c>
    </row>
    <row r="4007" spans="1:6" x14ac:dyDescent="0.2">
      <c r="A4007" s="200" t="s">
        <v>8</v>
      </c>
      <c r="B4007" s="204">
        <v>61802000</v>
      </c>
      <c r="C4007" s="205" t="s">
        <v>494</v>
      </c>
      <c r="D4007" s="201">
        <v>4000</v>
      </c>
      <c r="E4007" s="201">
        <v>0</v>
      </c>
      <c r="F4007" s="201">
        <v>4000</v>
      </c>
    </row>
    <row r="4008" spans="1:6" x14ac:dyDescent="0.2">
      <c r="A4008" s="200" t="s">
        <v>8</v>
      </c>
      <c r="B4008" s="204">
        <v>62100000</v>
      </c>
      <c r="C4008" s="205" t="s">
        <v>422</v>
      </c>
      <c r="D4008" s="201">
        <v>3600000</v>
      </c>
      <c r="E4008" s="201">
        <v>0</v>
      </c>
      <c r="F4008" s="201">
        <v>3600000</v>
      </c>
    </row>
    <row r="4009" spans="1:6" x14ac:dyDescent="0.2">
      <c r="A4009" s="200" t="s">
        <v>8</v>
      </c>
      <c r="B4009" s="204">
        <v>62102000</v>
      </c>
      <c r="C4009" s="205" t="s">
        <v>498</v>
      </c>
      <c r="D4009" s="201">
        <v>13337049.6</v>
      </c>
      <c r="E4009" s="201">
        <v>0</v>
      </c>
      <c r="F4009" s="201">
        <v>13337049.6</v>
      </c>
    </row>
    <row r="4010" spans="1:6" x14ac:dyDescent="0.2">
      <c r="A4010" s="200" t="s">
        <v>8</v>
      </c>
      <c r="B4010" s="204">
        <v>62103000</v>
      </c>
      <c r="C4010" s="205" t="s">
        <v>499</v>
      </c>
      <c r="D4010" s="201">
        <v>3231897.57</v>
      </c>
      <c r="E4010" s="201">
        <v>0</v>
      </c>
      <c r="F4010" s="201">
        <v>3231897.57</v>
      </c>
    </row>
    <row r="4011" spans="1:6" x14ac:dyDescent="0.2">
      <c r="A4011" s="200" t="s">
        <v>8</v>
      </c>
      <c r="B4011" s="204">
        <v>62201000</v>
      </c>
      <c r="C4011" s="205" t="s">
        <v>503</v>
      </c>
      <c r="D4011" s="201">
        <v>25533000</v>
      </c>
      <c r="E4011" s="201">
        <v>0</v>
      </c>
      <c r="F4011" s="201">
        <v>25533000</v>
      </c>
    </row>
    <row r="4012" spans="1:6" x14ac:dyDescent="0.2">
      <c r="A4012" s="200" t="s">
        <v>8</v>
      </c>
      <c r="B4012" s="204">
        <v>62208000</v>
      </c>
      <c r="C4012" s="205" t="s">
        <v>425</v>
      </c>
      <c r="D4012" s="201">
        <v>5000</v>
      </c>
      <c r="E4012" s="201">
        <v>0</v>
      </c>
      <c r="F4012" s="201">
        <v>5000</v>
      </c>
    </row>
    <row r="4013" spans="1:6" x14ac:dyDescent="0.2">
      <c r="A4013" s="200" t="s">
        <v>8</v>
      </c>
      <c r="B4013" s="204">
        <v>62303000</v>
      </c>
      <c r="C4013" s="205" t="s">
        <v>517</v>
      </c>
      <c r="D4013" s="201">
        <v>42000</v>
      </c>
      <c r="E4013" s="201">
        <v>0</v>
      </c>
      <c r="F4013" s="201">
        <v>42000</v>
      </c>
    </row>
    <row r="4014" spans="1:6" x14ac:dyDescent="0.2">
      <c r="A4014" s="200" t="s">
        <v>8</v>
      </c>
      <c r="B4014" s="204">
        <v>62506000</v>
      </c>
      <c r="C4014" s="205" t="s">
        <v>531</v>
      </c>
      <c r="D4014" s="201">
        <v>154000</v>
      </c>
      <c r="E4014" s="201">
        <v>0</v>
      </c>
      <c r="F4014" s="201">
        <v>154000</v>
      </c>
    </row>
    <row r="4015" spans="1:6" x14ac:dyDescent="0.2">
      <c r="A4015" s="200" t="s">
        <v>8</v>
      </c>
      <c r="B4015" s="204">
        <v>62507000</v>
      </c>
      <c r="C4015" s="205" t="s">
        <v>438</v>
      </c>
      <c r="D4015" s="201">
        <v>246100</v>
      </c>
      <c r="E4015" s="201">
        <v>0</v>
      </c>
      <c r="F4015" s="201">
        <v>246100</v>
      </c>
    </row>
    <row r="4016" spans="1:6" x14ac:dyDescent="0.2">
      <c r="A4016" s="200" t="s">
        <v>8</v>
      </c>
      <c r="B4016" s="204">
        <v>62602000</v>
      </c>
      <c r="C4016" s="205" t="s">
        <v>533</v>
      </c>
      <c r="D4016" s="201">
        <v>670564.94999999995</v>
      </c>
      <c r="E4016" s="201">
        <v>0</v>
      </c>
      <c r="F4016" s="201">
        <v>670564.94999999995</v>
      </c>
    </row>
    <row r="4017" spans="1:6" x14ac:dyDescent="0.2">
      <c r="A4017" s="200" t="s">
        <v>8</v>
      </c>
      <c r="B4017" s="204">
        <v>62603000</v>
      </c>
      <c r="C4017" s="205" t="s">
        <v>534</v>
      </c>
      <c r="D4017" s="201">
        <v>264087.59000000003</v>
      </c>
      <c r="E4017" s="201">
        <v>0</v>
      </c>
      <c r="F4017" s="201">
        <v>264087.59000000003</v>
      </c>
    </row>
    <row r="4018" spans="1:6" x14ac:dyDescent="0.2">
      <c r="A4018" s="200" t="s">
        <v>8</v>
      </c>
      <c r="B4018" s="204">
        <v>62703000</v>
      </c>
      <c r="C4018" s="205" t="s">
        <v>538</v>
      </c>
      <c r="D4018" s="201">
        <v>1094985.1299999999</v>
      </c>
      <c r="E4018" s="201">
        <v>0</v>
      </c>
      <c r="F4018" s="201">
        <v>1094985.1299999999</v>
      </c>
    </row>
    <row r="4019" spans="1:6" x14ac:dyDescent="0.2">
      <c r="A4019" s="200" t="s">
        <v>8</v>
      </c>
      <c r="B4019" s="204">
        <v>62706000</v>
      </c>
      <c r="C4019" s="205" t="s">
        <v>209</v>
      </c>
      <c r="D4019" s="201">
        <v>113900.5</v>
      </c>
      <c r="E4019" s="201">
        <v>0</v>
      </c>
      <c r="F4019" s="201">
        <v>113900.5</v>
      </c>
    </row>
    <row r="4020" spans="1:6" x14ac:dyDescent="0.2">
      <c r="A4020" s="200" t="s">
        <v>8</v>
      </c>
      <c r="B4020" s="204">
        <v>62708000</v>
      </c>
      <c r="C4020" s="205" t="s">
        <v>541</v>
      </c>
      <c r="D4020" s="201">
        <v>240000</v>
      </c>
      <c r="E4020" s="201">
        <v>0</v>
      </c>
      <c r="F4020" s="201">
        <v>240000</v>
      </c>
    </row>
    <row r="4021" spans="1:6" x14ac:dyDescent="0.2">
      <c r="A4021" s="200" t="s">
        <v>8</v>
      </c>
      <c r="B4021" s="204">
        <v>62713000</v>
      </c>
      <c r="C4021" s="205" t="s">
        <v>460</v>
      </c>
      <c r="D4021" s="201">
        <v>88200</v>
      </c>
      <c r="E4021" s="201">
        <v>0</v>
      </c>
      <c r="F4021" s="201">
        <v>88200</v>
      </c>
    </row>
    <row r="4022" spans="1:6" x14ac:dyDescent="0.2">
      <c r="A4022" s="200" t="s">
        <v>8</v>
      </c>
      <c r="B4022" s="204">
        <v>62714000</v>
      </c>
      <c r="C4022" s="205" t="s">
        <v>544</v>
      </c>
      <c r="D4022" s="201">
        <v>30000</v>
      </c>
      <c r="E4022" s="201">
        <v>0</v>
      </c>
      <c r="F4022" s="201">
        <v>30000</v>
      </c>
    </row>
    <row r="4023" spans="1:6" x14ac:dyDescent="0.2">
      <c r="A4023" s="200" t="s">
        <v>8</v>
      </c>
      <c r="B4023" s="204">
        <v>63504000</v>
      </c>
      <c r="C4023" s="205" t="s">
        <v>472</v>
      </c>
      <c r="D4023" s="201">
        <v>180000</v>
      </c>
      <c r="E4023" s="201">
        <v>0</v>
      </c>
      <c r="F4023" s="201">
        <v>180000</v>
      </c>
    </row>
    <row r="4024" spans="1:6" x14ac:dyDescent="0.2">
      <c r="A4024" s="200" t="s">
        <v>8</v>
      </c>
      <c r="B4024" s="204">
        <v>63506000</v>
      </c>
      <c r="C4024" s="205" t="s">
        <v>474</v>
      </c>
      <c r="D4024" s="201">
        <v>12000</v>
      </c>
      <c r="E4024" s="201">
        <v>0</v>
      </c>
      <c r="F4024" s="201">
        <v>12000</v>
      </c>
    </row>
    <row r="4025" spans="1:6" x14ac:dyDescent="0.2">
      <c r="A4025" s="200" t="s">
        <v>8</v>
      </c>
      <c r="B4025" s="204">
        <v>63508000</v>
      </c>
      <c r="C4025" s="219" t="s">
        <v>1063</v>
      </c>
      <c r="D4025" s="201">
        <v>4000</v>
      </c>
      <c r="E4025" s="201">
        <v>0</v>
      </c>
      <c r="F4025" s="201">
        <v>4000</v>
      </c>
    </row>
    <row r="4026" spans="1:6" x14ac:dyDescent="0.2">
      <c r="A4026" s="200" t="s">
        <v>8</v>
      </c>
      <c r="B4026" s="204">
        <v>64101000</v>
      </c>
      <c r="C4026" s="205" t="s">
        <v>216</v>
      </c>
      <c r="D4026" s="201">
        <v>92677792.799999997</v>
      </c>
      <c r="E4026" s="201">
        <v>0</v>
      </c>
      <c r="F4026" s="201">
        <v>92677792.799999997</v>
      </c>
    </row>
    <row r="4027" spans="1:6" x14ac:dyDescent="0.2">
      <c r="A4027" s="200" t="s">
        <v>8</v>
      </c>
      <c r="B4027" s="204">
        <v>64102000</v>
      </c>
      <c r="C4027" s="205" t="s">
        <v>550</v>
      </c>
      <c r="D4027" s="201">
        <v>967139.62</v>
      </c>
      <c r="E4027" s="201">
        <v>0</v>
      </c>
      <c r="F4027" s="201">
        <v>967139.62</v>
      </c>
    </row>
    <row r="4028" spans="1:6" x14ac:dyDescent="0.2">
      <c r="A4028" s="200" t="s">
        <v>8</v>
      </c>
      <c r="B4028" s="204">
        <v>64501000</v>
      </c>
      <c r="C4028" s="205" t="s">
        <v>483</v>
      </c>
      <c r="D4028" s="201">
        <v>5935055.8799999999</v>
      </c>
      <c r="E4028" s="201">
        <v>0</v>
      </c>
      <c r="F4028" s="201">
        <v>5935055.8799999999</v>
      </c>
    </row>
    <row r="4029" spans="1:6" x14ac:dyDescent="0.2">
      <c r="A4029" s="200" t="s">
        <v>8</v>
      </c>
      <c r="B4029" s="204">
        <v>64502000</v>
      </c>
      <c r="C4029" s="205" t="s">
        <v>555</v>
      </c>
      <c r="D4029" s="201">
        <v>2282713.7999999998</v>
      </c>
      <c r="E4029" s="201">
        <v>0</v>
      </c>
      <c r="F4029" s="201">
        <v>2282713.7999999998</v>
      </c>
    </row>
    <row r="4030" spans="1:6" x14ac:dyDescent="0.2">
      <c r="A4030" s="200" t="s">
        <v>8</v>
      </c>
      <c r="B4030" s="204">
        <v>64504000</v>
      </c>
      <c r="C4030" s="205" t="s">
        <v>486</v>
      </c>
      <c r="D4030" s="201">
        <v>456542.76</v>
      </c>
      <c r="E4030" s="201">
        <v>0</v>
      </c>
      <c r="F4030" s="201">
        <v>456542.76</v>
      </c>
    </row>
    <row r="4031" spans="1:6" x14ac:dyDescent="0.2">
      <c r="A4031" s="200" t="s">
        <v>8</v>
      </c>
      <c r="B4031" s="204">
        <v>65100000</v>
      </c>
      <c r="C4031" s="205" t="s">
        <v>228</v>
      </c>
      <c r="D4031" s="201">
        <v>1048788</v>
      </c>
      <c r="E4031" s="201">
        <v>0</v>
      </c>
      <c r="F4031" s="201">
        <v>1048788</v>
      </c>
    </row>
    <row r="4032" spans="1:6" x14ac:dyDescent="0.2">
      <c r="A4032" s="200" t="s">
        <v>8</v>
      </c>
      <c r="B4032" s="204">
        <v>65601000</v>
      </c>
      <c r="C4032" s="205" t="s">
        <v>561</v>
      </c>
      <c r="D4032" s="201">
        <v>200000</v>
      </c>
      <c r="E4032" s="201">
        <v>0</v>
      </c>
      <c r="F4032" s="201">
        <v>200000</v>
      </c>
    </row>
    <row r="4033" spans="1:6" x14ac:dyDescent="0.2">
      <c r="A4033" s="200" t="s">
        <v>8</v>
      </c>
      <c r="B4033" s="204">
        <v>65700000</v>
      </c>
      <c r="C4033" s="205" t="s">
        <v>766</v>
      </c>
      <c r="D4033" s="201">
        <v>448960</v>
      </c>
      <c r="E4033" s="201">
        <v>0</v>
      </c>
      <c r="F4033" s="201">
        <v>448960</v>
      </c>
    </row>
    <row r="4034" spans="1:6" x14ac:dyDescent="0.2">
      <c r="A4034" s="200" t="s">
        <v>8</v>
      </c>
      <c r="B4034" s="208">
        <v>65800000</v>
      </c>
      <c r="C4034" s="214" t="s">
        <v>497</v>
      </c>
      <c r="D4034" s="201">
        <v>2036756.4</v>
      </c>
      <c r="E4034" s="201">
        <v>0</v>
      </c>
      <c r="F4034" s="201">
        <v>2036756.4</v>
      </c>
    </row>
    <row r="4035" spans="1:6" x14ac:dyDescent="0.2">
      <c r="A4035" s="200" t="s">
        <v>8</v>
      </c>
      <c r="B4035" s="204">
        <v>66102000</v>
      </c>
      <c r="C4035" s="205" t="s">
        <v>564</v>
      </c>
      <c r="D4035" s="201">
        <v>5571944.2400000002</v>
      </c>
      <c r="E4035" s="201">
        <v>0</v>
      </c>
      <c r="F4035" s="201">
        <v>5571944.2400000002</v>
      </c>
    </row>
    <row r="4036" spans="1:6" x14ac:dyDescent="0.2">
      <c r="A4036" s="200" t="s">
        <v>8</v>
      </c>
      <c r="B4036" s="204">
        <v>66103000</v>
      </c>
      <c r="C4036" s="205" t="s">
        <v>565</v>
      </c>
      <c r="D4036" s="201">
        <v>459199999.98000002</v>
      </c>
      <c r="E4036" s="201">
        <v>0</v>
      </c>
      <c r="F4036" s="201">
        <v>459199999.98000002</v>
      </c>
    </row>
    <row r="4037" spans="1:6" x14ac:dyDescent="0.2">
      <c r="A4037" s="200" t="s">
        <v>8</v>
      </c>
      <c r="B4037" s="204">
        <v>66600000</v>
      </c>
      <c r="C4037" s="205" t="s">
        <v>232</v>
      </c>
      <c r="D4037" s="201">
        <v>9560349.6899999995</v>
      </c>
      <c r="E4037" s="201">
        <v>0</v>
      </c>
      <c r="F4037" s="201">
        <v>9560349.6899999995</v>
      </c>
    </row>
    <row r="4038" spans="1:6" x14ac:dyDescent="0.2">
      <c r="A4038" s="200" t="s">
        <v>8</v>
      </c>
      <c r="B4038" s="204">
        <v>68112000</v>
      </c>
      <c r="C4038" s="205" t="s">
        <v>511</v>
      </c>
      <c r="D4038" s="201">
        <v>207085.97</v>
      </c>
      <c r="E4038" s="201">
        <v>0</v>
      </c>
      <c r="F4038" s="201">
        <v>207085.97</v>
      </c>
    </row>
    <row r="4039" spans="1:6" x14ac:dyDescent="0.2">
      <c r="A4039" s="200" t="s">
        <v>8</v>
      </c>
      <c r="B4039" s="204">
        <v>69500000</v>
      </c>
      <c r="C4039" s="205" t="s">
        <v>234</v>
      </c>
      <c r="D4039" s="201">
        <v>320000</v>
      </c>
      <c r="E4039" s="201">
        <v>0</v>
      </c>
      <c r="F4039" s="201">
        <v>320000</v>
      </c>
    </row>
    <row r="4040" spans="1:6" x14ac:dyDescent="0.2">
      <c r="A4040" s="200" t="s">
        <v>8</v>
      </c>
      <c r="B4040" s="204">
        <v>75800000</v>
      </c>
      <c r="C4040" s="205" t="s">
        <v>237</v>
      </c>
      <c r="D4040" s="201">
        <v>0</v>
      </c>
      <c r="E4040" s="201">
        <v>1049.71</v>
      </c>
      <c r="F4040" s="201">
        <v>-1049.71</v>
      </c>
    </row>
    <row r="4041" spans="1:6" x14ac:dyDescent="0.2">
      <c r="A4041" s="200" t="s">
        <v>8</v>
      </c>
      <c r="B4041" s="204">
        <v>75810000</v>
      </c>
      <c r="C4041" s="205" t="s">
        <v>573</v>
      </c>
      <c r="D4041" s="201">
        <v>0</v>
      </c>
      <c r="E4041" s="201">
        <v>177500</v>
      </c>
      <c r="F4041" s="201">
        <v>-177500</v>
      </c>
    </row>
    <row r="4042" spans="1:6" x14ac:dyDescent="0.2">
      <c r="A4042" s="200" t="s">
        <v>24</v>
      </c>
      <c r="B4042" s="204">
        <v>10100000</v>
      </c>
      <c r="C4042" s="205" t="s">
        <v>43</v>
      </c>
      <c r="D4042" s="201">
        <v>0</v>
      </c>
      <c r="E4042" s="201">
        <v>1500000000</v>
      </c>
      <c r="F4042" s="201">
        <v>-1500000000</v>
      </c>
    </row>
    <row r="4043" spans="1:6" x14ac:dyDescent="0.2">
      <c r="A4043" s="200" t="s">
        <v>24</v>
      </c>
      <c r="B4043" s="204">
        <v>10610000</v>
      </c>
      <c r="C4043" s="205" t="s">
        <v>240</v>
      </c>
      <c r="D4043" s="201">
        <v>0</v>
      </c>
      <c r="E4043" s="201">
        <v>200000</v>
      </c>
      <c r="F4043" s="201">
        <v>-200000</v>
      </c>
    </row>
    <row r="4044" spans="1:6" x14ac:dyDescent="0.2">
      <c r="A4044" s="200" t="s">
        <v>24</v>
      </c>
      <c r="B4044" s="204">
        <v>11000000</v>
      </c>
      <c r="C4044" s="205" t="s">
        <v>241</v>
      </c>
      <c r="D4044" s="201">
        <v>0</v>
      </c>
      <c r="E4044" s="201">
        <v>80135900.569999993</v>
      </c>
      <c r="F4044" s="201">
        <v>-80135900.569999993</v>
      </c>
    </row>
    <row r="4045" spans="1:6" x14ac:dyDescent="0.2">
      <c r="A4045" s="200" t="s">
        <v>24</v>
      </c>
      <c r="B4045" s="208">
        <v>21100000</v>
      </c>
      <c r="C4045" s="205" t="s">
        <v>250</v>
      </c>
      <c r="D4045" s="201">
        <v>12022200</v>
      </c>
      <c r="E4045" s="201">
        <v>0</v>
      </c>
      <c r="F4045" s="201">
        <v>12022200</v>
      </c>
    </row>
    <row r="4046" spans="1:6" x14ac:dyDescent="0.2">
      <c r="A4046" s="200" t="s">
        <v>24</v>
      </c>
      <c r="B4046" s="208">
        <v>21850000</v>
      </c>
      <c r="C4046" s="214" t="s">
        <v>3321</v>
      </c>
      <c r="D4046" s="201">
        <v>44344697</v>
      </c>
      <c r="E4046" s="201">
        <v>0</v>
      </c>
      <c r="F4046" s="201">
        <v>44344697</v>
      </c>
    </row>
    <row r="4047" spans="1:6" x14ac:dyDescent="0.2">
      <c r="A4047" s="200" t="s">
        <v>24</v>
      </c>
      <c r="B4047" s="204">
        <v>21830000</v>
      </c>
      <c r="C4047" s="205" t="s">
        <v>53</v>
      </c>
      <c r="D4047" s="201">
        <v>2922606233.02</v>
      </c>
      <c r="E4047" s="201">
        <v>0</v>
      </c>
      <c r="F4047" s="201">
        <v>2922606233.02</v>
      </c>
    </row>
    <row r="4048" spans="1:6" x14ac:dyDescent="0.2">
      <c r="A4048" s="200" t="s">
        <v>24</v>
      </c>
      <c r="B4048" s="204">
        <v>21831000</v>
      </c>
      <c r="C4048" s="205" t="s">
        <v>2078</v>
      </c>
      <c r="D4048" s="201">
        <v>7299877485.1099997</v>
      </c>
      <c r="E4048" s="201">
        <v>0</v>
      </c>
      <c r="F4048" s="201">
        <v>7299877485.1099997</v>
      </c>
    </row>
    <row r="4049" spans="1:6" x14ac:dyDescent="0.2">
      <c r="A4049" s="200" t="s">
        <v>24</v>
      </c>
      <c r="B4049" s="204">
        <v>21800000</v>
      </c>
      <c r="C4049" s="205" t="s">
        <v>50</v>
      </c>
      <c r="D4049" s="201">
        <v>391879533.06</v>
      </c>
      <c r="E4049" s="201">
        <v>0</v>
      </c>
      <c r="F4049" s="201">
        <v>391879533.06</v>
      </c>
    </row>
    <row r="4050" spans="1:6" x14ac:dyDescent="0.2">
      <c r="A4050" s="200" t="s">
        <v>24</v>
      </c>
      <c r="B4050" s="204">
        <v>21820000</v>
      </c>
      <c r="C4050" s="205" t="s">
        <v>52</v>
      </c>
      <c r="D4050" s="201">
        <v>14580863</v>
      </c>
      <c r="E4050" s="201">
        <v>0</v>
      </c>
      <c r="F4050" s="201">
        <v>14580863</v>
      </c>
    </row>
    <row r="4051" spans="1:6" x14ac:dyDescent="0.2">
      <c r="A4051" s="200" t="s">
        <v>24</v>
      </c>
      <c r="B4051" s="204">
        <v>21840000</v>
      </c>
      <c r="C4051" s="205" t="s">
        <v>54</v>
      </c>
      <c r="D4051" s="201">
        <v>67533936.700000003</v>
      </c>
      <c r="E4051" s="201">
        <v>0</v>
      </c>
      <c r="F4051" s="201">
        <v>67533936.700000003</v>
      </c>
    </row>
    <row r="4052" spans="1:6" x14ac:dyDescent="0.2">
      <c r="A4052" s="200" t="s">
        <v>24</v>
      </c>
      <c r="B4052" s="208">
        <v>21810000</v>
      </c>
      <c r="C4052" s="205" t="s">
        <v>1996</v>
      </c>
      <c r="D4052" s="201">
        <v>760030263.94000006</v>
      </c>
      <c r="E4052" s="201">
        <v>0</v>
      </c>
      <c r="F4052" s="201">
        <v>760030263.94000006</v>
      </c>
    </row>
    <row r="4053" spans="1:6" x14ac:dyDescent="0.2">
      <c r="A4053" s="200" t="s">
        <v>24</v>
      </c>
      <c r="B4053" s="204">
        <v>27500000</v>
      </c>
      <c r="C4053" s="205" t="s">
        <v>56</v>
      </c>
      <c r="D4053" s="201">
        <v>3300000</v>
      </c>
      <c r="E4053" s="201">
        <v>0</v>
      </c>
      <c r="F4053" s="201">
        <v>3300000</v>
      </c>
    </row>
    <row r="4054" spans="1:6" x14ac:dyDescent="0.2">
      <c r="A4054" s="200" t="s">
        <v>24</v>
      </c>
      <c r="B4054" s="204">
        <v>28180000</v>
      </c>
      <c r="C4054" s="205" t="s">
        <v>1996</v>
      </c>
      <c r="D4054" s="201">
        <v>0</v>
      </c>
      <c r="E4054" s="201">
        <v>259796772.53999999</v>
      </c>
      <c r="F4054" s="201">
        <v>-259796772.53999999</v>
      </c>
    </row>
    <row r="4055" spans="1:6" x14ac:dyDescent="0.2">
      <c r="A4055" s="200" t="s">
        <v>24</v>
      </c>
      <c r="B4055" s="208">
        <v>28181000</v>
      </c>
      <c r="C4055" s="216" t="s">
        <v>3322</v>
      </c>
      <c r="D4055" s="201">
        <v>0</v>
      </c>
      <c r="E4055" s="201">
        <v>316910729.14999998</v>
      </c>
      <c r="F4055" s="201">
        <v>-316910729.14999998</v>
      </c>
    </row>
    <row r="4056" spans="1:6" x14ac:dyDescent="0.2">
      <c r="A4056" s="200" t="s">
        <v>24</v>
      </c>
      <c r="B4056" s="204">
        <v>28182000</v>
      </c>
      <c r="C4056" s="205" t="s">
        <v>59</v>
      </c>
      <c r="D4056" s="201">
        <v>0</v>
      </c>
      <c r="E4056" s="201">
        <v>10106201.24</v>
      </c>
      <c r="F4056" s="201">
        <v>-10106201.24</v>
      </c>
    </row>
    <row r="4057" spans="1:6" x14ac:dyDescent="0.2">
      <c r="A4057" s="200" t="s">
        <v>24</v>
      </c>
      <c r="B4057" s="204">
        <v>28183000</v>
      </c>
      <c r="C4057" s="205" t="s">
        <v>60</v>
      </c>
      <c r="D4057" s="201">
        <v>0</v>
      </c>
      <c r="E4057" s="201">
        <v>1462849834.5599999</v>
      </c>
      <c r="F4057" s="201">
        <v>-1462849834.5599999</v>
      </c>
    </row>
    <row r="4058" spans="1:6" x14ac:dyDescent="0.2">
      <c r="A4058" s="200" t="s">
        <v>24</v>
      </c>
      <c r="B4058" s="204">
        <v>28183100</v>
      </c>
      <c r="C4058" s="205" t="s">
        <v>2082</v>
      </c>
      <c r="D4058" s="201">
        <v>0</v>
      </c>
      <c r="E4058" s="201">
        <v>4103158965.29</v>
      </c>
      <c r="F4058" s="201">
        <v>-4103158965.29</v>
      </c>
    </row>
    <row r="4059" spans="1:6" x14ac:dyDescent="0.2">
      <c r="A4059" s="200" t="s">
        <v>24</v>
      </c>
      <c r="B4059" s="204">
        <v>28184000</v>
      </c>
      <c r="C4059" s="205" t="s">
        <v>61</v>
      </c>
      <c r="D4059" s="201">
        <v>0</v>
      </c>
      <c r="E4059" s="201">
        <v>55333052.119999997</v>
      </c>
      <c r="F4059" s="201">
        <v>-55333052.119999997</v>
      </c>
    </row>
    <row r="4060" spans="1:6" x14ac:dyDescent="0.2">
      <c r="A4060" s="200" t="s">
        <v>24</v>
      </c>
      <c r="B4060" s="204">
        <v>28185000</v>
      </c>
      <c r="C4060" s="217" t="s">
        <v>2792</v>
      </c>
      <c r="D4060" s="201">
        <v>0</v>
      </c>
      <c r="E4060" s="201">
        <v>28837121.07</v>
      </c>
      <c r="F4060" s="201">
        <v>-28837121.07</v>
      </c>
    </row>
    <row r="4061" spans="1:6" x14ac:dyDescent="0.2">
      <c r="A4061" s="200" t="s">
        <v>24</v>
      </c>
      <c r="B4061" s="204">
        <v>40100000</v>
      </c>
      <c r="C4061" s="205" t="s">
        <v>63</v>
      </c>
      <c r="D4061" s="201">
        <v>0</v>
      </c>
      <c r="E4061" s="201">
        <v>1324234994.96</v>
      </c>
      <c r="F4061" s="201">
        <v>-1324234994.96</v>
      </c>
    </row>
    <row r="4062" spans="1:6" x14ac:dyDescent="0.2">
      <c r="A4062" s="200" t="s">
        <v>24</v>
      </c>
      <c r="B4062" s="204">
        <v>40310000</v>
      </c>
      <c r="C4062" s="205" t="s">
        <v>280</v>
      </c>
      <c r="D4062" s="201">
        <v>0</v>
      </c>
      <c r="E4062" s="201">
        <v>1937283219.0799999</v>
      </c>
      <c r="F4062" s="201">
        <v>-1937283219.0799999</v>
      </c>
    </row>
    <row r="4063" spans="1:6" x14ac:dyDescent="0.2">
      <c r="A4063" s="200" t="s">
        <v>24</v>
      </c>
      <c r="B4063" s="208">
        <v>40400000</v>
      </c>
      <c r="C4063" s="205" t="s">
        <v>283</v>
      </c>
      <c r="D4063" s="201">
        <v>0</v>
      </c>
      <c r="E4063" s="201">
        <v>85000000</v>
      </c>
      <c r="F4063" s="201">
        <v>-85000000</v>
      </c>
    </row>
    <row r="4064" spans="1:6" x14ac:dyDescent="0.2">
      <c r="A4064" s="200" t="s">
        <v>24</v>
      </c>
      <c r="B4064" s="204">
        <v>40800000</v>
      </c>
      <c r="C4064" s="205" t="s">
        <v>68</v>
      </c>
      <c r="D4064" s="201">
        <v>0</v>
      </c>
      <c r="E4064" s="201">
        <v>169653700.46000001</v>
      </c>
      <c r="F4064" s="201">
        <v>-169653700.46000001</v>
      </c>
    </row>
    <row r="4065" spans="1:6" x14ac:dyDescent="0.2">
      <c r="A4065" s="200" t="s">
        <v>24</v>
      </c>
      <c r="B4065" s="204">
        <v>40900000</v>
      </c>
      <c r="C4065" s="205" t="s">
        <v>69</v>
      </c>
      <c r="D4065" s="201">
        <v>1455000</v>
      </c>
      <c r="E4065" s="201">
        <v>0</v>
      </c>
      <c r="F4065" s="201">
        <v>1455000</v>
      </c>
    </row>
    <row r="4066" spans="1:6" x14ac:dyDescent="0.2">
      <c r="A4066" s="200" t="s">
        <v>24</v>
      </c>
      <c r="B4066" s="204">
        <v>41100000</v>
      </c>
      <c r="C4066" s="205" t="s">
        <v>70</v>
      </c>
      <c r="D4066" s="201">
        <v>2181357827.8400002</v>
      </c>
      <c r="E4066" s="201">
        <v>0</v>
      </c>
      <c r="F4066" s="201">
        <v>2181357827.8400002</v>
      </c>
    </row>
    <row r="4067" spans="1:6" x14ac:dyDescent="0.2">
      <c r="A4067" s="200" t="s">
        <v>24</v>
      </c>
      <c r="B4067" s="208">
        <v>41810000</v>
      </c>
      <c r="C4067" s="205" t="s">
        <v>1860</v>
      </c>
      <c r="D4067" s="201">
        <v>953868195</v>
      </c>
      <c r="E4067" s="201">
        <v>0</v>
      </c>
      <c r="F4067" s="201">
        <v>953868195</v>
      </c>
    </row>
    <row r="4068" spans="1:6" x14ac:dyDescent="0.2">
      <c r="A4068" s="200" t="s">
        <v>24</v>
      </c>
      <c r="B4068" s="208">
        <v>42510000</v>
      </c>
      <c r="C4068" s="205" t="s">
        <v>73</v>
      </c>
      <c r="D4068" s="201">
        <v>1066000</v>
      </c>
      <c r="E4068" s="201">
        <v>0</v>
      </c>
      <c r="F4068" s="201">
        <v>1066000</v>
      </c>
    </row>
    <row r="4069" spans="1:6" x14ac:dyDescent="0.2">
      <c r="A4069" s="200" t="s">
        <v>24</v>
      </c>
      <c r="B4069" s="204">
        <v>42800000</v>
      </c>
      <c r="C4069" s="205" t="s">
        <v>300</v>
      </c>
      <c r="D4069" s="201">
        <v>0</v>
      </c>
      <c r="E4069" s="201">
        <v>30502883.600000001</v>
      </c>
      <c r="F4069" s="201">
        <v>-30502883.600000001</v>
      </c>
    </row>
    <row r="4070" spans="1:6" x14ac:dyDescent="0.2">
      <c r="A4070" s="200" t="s">
        <v>24</v>
      </c>
      <c r="B4070" s="204">
        <v>43100000</v>
      </c>
      <c r="C4070" s="205" t="s">
        <v>77</v>
      </c>
      <c r="D4070" s="201">
        <v>0</v>
      </c>
      <c r="E4070" s="201">
        <v>20735158.899999999</v>
      </c>
      <c r="F4070" s="201">
        <v>-20735158.899999999</v>
      </c>
    </row>
    <row r="4071" spans="1:6" x14ac:dyDescent="0.2">
      <c r="A4071" s="200" t="s">
        <v>24</v>
      </c>
      <c r="B4071" s="204">
        <v>43110000</v>
      </c>
      <c r="C4071" s="205" t="s">
        <v>301</v>
      </c>
      <c r="D4071" s="201">
        <v>0</v>
      </c>
      <c r="E4071" s="201">
        <v>486000</v>
      </c>
      <c r="F4071" s="201">
        <v>-486000</v>
      </c>
    </row>
    <row r="4072" spans="1:6" x14ac:dyDescent="0.2">
      <c r="A4072" s="200" t="s">
        <v>24</v>
      </c>
      <c r="B4072" s="204">
        <v>43220000</v>
      </c>
      <c r="C4072" s="205" t="s">
        <v>629</v>
      </c>
      <c r="D4072" s="201">
        <v>0</v>
      </c>
      <c r="E4072" s="201">
        <v>7089328.5</v>
      </c>
      <c r="F4072" s="201">
        <v>-7089328.5</v>
      </c>
    </row>
    <row r="4073" spans="1:6" x14ac:dyDescent="0.2">
      <c r="A4073" s="200" t="s">
        <v>24</v>
      </c>
      <c r="B4073" s="204">
        <v>43860000</v>
      </c>
      <c r="C4073" s="205" t="s">
        <v>302</v>
      </c>
      <c r="D4073" s="201">
        <v>0</v>
      </c>
      <c r="E4073" s="201">
        <v>4038978.2</v>
      </c>
      <c r="F4073" s="201">
        <v>-4038978.2</v>
      </c>
    </row>
    <row r="4074" spans="1:6" x14ac:dyDescent="0.2">
      <c r="A4074" s="200" t="s">
        <v>24</v>
      </c>
      <c r="B4074" s="204">
        <v>44100000</v>
      </c>
      <c r="C4074" s="205" t="s">
        <v>82</v>
      </c>
      <c r="D4074" s="201">
        <v>0</v>
      </c>
      <c r="E4074" s="201">
        <v>17201753.010000002</v>
      </c>
      <c r="F4074" s="201">
        <v>-17201753.010000002</v>
      </c>
    </row>
    <row r="4075" spans="1:6" x14ac:dyDescent="0.2">
      <c r="A4075" s="200" t="s">
        <v>24</v>
      </c>
      <c r="B4075" s="204">
        <v>44400000</v>
      </c>
      <c r="C4075" s="205" t="s">
        <v>307</v>
      </c>
      <c r="D4075" s="201">
        <v>0</v>
      </c>
      <c r="E4075" s="201">
        <v>133029576.23999999</v>
      </c>
      <c r="F4075" s="201">
        <v>-133029576.23999999</v>
      </c>
    </row>
    <row r="4076" spans="1:6" x14ac:dyDescent="0.2">
      <c r="A4076" s="200" t="s">
        <v>24</v>
      </c>
      <c r="B4076" s="208">
        <v>44410000</v>
      </c>
      <c r="C4076" s="205" t="s">
        <v>308</v>
      </c>
      <c r="D4076" s="201">
        <v>0</v>
      </c>
      <c r="E4076" s="201">
        <v>41778634.950000003</v>
      </c>
      <c r="F4076" s="201">
        <v>-41778634.950000003</v>
      </c>
    </row>
    <row r="4077" spans="1:6" x14ac:dyDescent="0.2">
      <c r="A4077" s="200" t="s">
        <v>24</v>
      </c>
      <c r="B4077" s="204">
        <v>44550000</v>
      </c>
      <c r="C4077" s="205" t="s">
        <v>88</v>
      </c>
      <c r="D4077" s="201">
        <v>8988034.0700000003</v>
      </c>
      <c r="E4077" s="201">
        <v>0</v>
      </c>
      <c r="F4077" s="201">
        <v>8988034.0700000003</v>
      </c>
    </row>
    <row r="4078" spans="1:6" x14ac:dyDescent="0.2">
      <c r="A4078" s="200" t="s">
        <v>24</v>
      </c>
      <c r="B4078" s="204">
        <v>44561000</v>
      </c>
      <c r="C4078" s="205" t="s">
        <v>2760</v>
      </c>
      <c r="D4078" s="201">
        <v>210946866.33000001</v>
      </c>
      <c r="E4078" s="201">
        <v>0</v>
      </c>
      <c r="F4078" s="201">
        <v>210946866.33000001</v>
      </c>
    </row>
    <row r="4079" spans="1:6" x14ac:dyDescent="0.2">
      <c r="A4079" s="200" t="s">
        <v>24</v>
      </c>
      <c r="B4079" s="204">
        <v>44562000</v>
      </c>
      <c r="C4079" s="205" t="s">
        <v>89</v>
      </c>
      <c r="D4079" s="201">
        <v>266822232.19</v>
      </c>
      <c r="E4079" s="201">
        <v>0</v>
      </c>
      <c r="F4079" s="201">
        <v>266822232.19</v>
      </c>
    </row>
    <row r="4080" spans="1:6" x14ac:dyDescent="0.2">
      <c r="A4080" s="200" t="s">
        <v>24</v>
      </c>
      <c r="B4080" s="204">
        <v>44563000</v>
      </c>
      <c r="C4080" s="205" t="s">
        <v>90</v>
      </c>
      <c r="D4080" s="201">
        <v>95544179.400000006</v>
      </c>
      <c r="E4080" s="201">
        <v>0</v>
      </c>
      <c r="F4080" s="201">
        <v>95544179.400000006</v>
      </c>
    </row>
    <row r="4081" spans="1:6" x14ac:dyDescent="0.2">
      <c r="A4081" s="200" t="s">
        <v>24</v>
      </c>
      <c r="B4081" s="204">
        <v>44570000</v>
      </c>
      <c r="C4081" s="205" t="s">
        <v>2190</v>
      </c>
      <c r="D4081" s="201">
        <v>0</v>
      </c>
      <c r="E4081" s="201">
        <v>1984235736.1500001</v>
      </c>
      <c r="F4081" s="201">
        <v>-1984235736.1500001</v>
      </c>
    </row>
    <row r="4082" spans="1:6" x14ac:dyDescent="0.2">
      <c r="A4082" s="200" t="s">
        <v>24</v>
      </c>
      <c r="B4082" s="204">
        <v>44583000</v>
      </c>
      <c r="C4082" s="205" t="s">
        <v>329</v>
      </c>
      <c r="D4082" s="201">
        <v>0</v>
      </c>
      <c r="E4082" s="201">
        <v>137749107.24000001</v>
      </c>
      <c r="F4082" s="201">
        <v>-137749107.24000001</v>
      </c>
    </row>
    <row r="4083" spans="1:6" x14ac:dyDescent="0.2">
      <c r="A4083" s="200" t="s">
        <v>24</v>
      </c>
      <c r="B4083" s="213">
        <v>44860000</v>
      </c>
      <c r="C4083" s="216" t="s">
        <v>1781</v>
      </c>
      <c r="D4083" s="201">
        <v>0</v>
      </c>
      <c r="E4083" s="201">
        <v>4587529</v>
      </c>
      <c r="F4083" s="201">
        <v>-4587529</v>
      </c>
    </row>
    <row r="4084" spans="1:6" x14ac:dyDescent="0.2">
      <c r="A4084" s="200" t="s">
        <v>24</v>
      </c>
      <c r="B4084" s="204">
        <v>45530000</v>
      </c>
      <c r="C4084" s="215" t="s">
        <v>21</v>
      </c>
      <c r="D4084" s="201">
        <v>0</v>
      </c>
      <c r="E4084" s="201">
        <v>188200082.84999999</v>
      </c>
      <c r="F4084" s="201">
        <v>-188200082.84999999</v>
      </c>
    </row>
    <row r="4085" spans="1:6" x14ac:dyDescent="0.2">
      <c r="A4085" s="200" t="s">
        <v>24</v>
      </c>
      <c r="B4085" s="204">
        <v>45550000</v>
      </c>
      <c r="C4085" s="215" t="s">
        <v>886</v>
      </c>
      <c r="D4085" s="201">
        <v>0</v>
      </c>
      <c r="E4085" s="201">
        <v>365248888.36000001</v>
      </c>
      <c r="F4085" s="201">
        <v>-365248888.36000001</v>
      </c>
    </row>
    <row r="4086" spans="1:6" x14ac:dyDescent="0.2">
      <c r="A4086" s="200" t="s">
        <v>24</v>
      </c>
      <c r="B4086" s="204">
        <v>46600000</v>
      </c>
      <c r="C4086" s="205" t="s">
        <v>316</v>
      </c>
      <c r="D4086" s="201">
        <v>0</v>
      </c>
      <c r="E4086" s="201">
        <v>1070586</v>
      </c>
      <c r="F4086" s="201">
        <v>-1070586</v>
      </c>
    </row>
    <row r="4087" spans="1:6" x14ac:dyDescent="0.2">
      <c r="A4087" s="200" t="s">
        <v>24</v>
      </c>
      <c r="B4087" s="213">
        <v>46610000</v>
      </c>
      <c r="C4087" s="205" t="s">
        <v>123</v>
      </c>
      <c r="D4087" s="201">
        <v>0</v>
      </c>
      <c r="E4087" s="201">
        <v>19759236.739999998</v>
      </c>
      <c r="F4087" s="201">
        <v>-19759236.739999998</v>
      </c>
    </row>
    <row r="4088" spans="1:6" x14ac:dyDescent="0.2">
      <c r="A4088" s="200" t="s">
        <v>24</v>
      </c>
      <c r="B4088" s="204">
        <v>47100000</v>
      </c>
      <c r="C4088" s="205" t="s">
        <v>157</v>
      </c>
      <c r="D4088" s="201">
        <v>34160500.600000001</v>
      </c>
      <c r="E4088" s="201">
        <v>0</v>
      </c>
      <c r="F4088" s="201">
        <v>34160500.600000001</v>
      </c>
    </row>
    <row r="4089" spans="1:6" x14ac:dyDescent="0.2">
      <c r="A4089" s="200" t="s">
        <v>24</v>
      </c>
      <c r="B4089" s="204">
        <v>48600000</v>
      </c>
      <c r="C4089" s="205" t="s">
        <v>158</v>
      </c>
      <c r="D4089" s="201">
        <v>50752016.659999996</v>
      </c>
      <c r="E4089" s="201">
        <v>0</v>
      </c>
      <c r="F4089" s="201">
        <v>50752016.659999996</v>
      </c>
    </row>
    <row r="4090" spans="1:6" x14ac:dyDescent="0.2">
      <c r="A4090" s="200" t="s">
        <v>24</v>
      </c>
      <c r="B4090" s="218">
        <v>48700000</v>
      </c>
      <c r="C4090" s="205" t="s">
        <v>1272</v>
      </c>
      <c r="D4090" s="201">
        <v>0</v>
      </c>
      <c r="E4090" s="201">
        <v>1942525253.3599999</v>
      </c>
      <c r="F4090" s="201">
        <v>-1942525253.3599999</v>
      </c>
    </row>
    <row r="4091" spans="1:6" x14ac:dyDescent="0.2">
      <c r="A4091" s="200" t="s">
        <v>24</v>
      </c>
      <c r="B4091" s="204">
        <v>51221000</v>
      </c>
      <c r="C4091" s="205" t="s">
        <v>345</v>
      </c>
      <c r="D4091" s="201">
        <v>792067480.13</v>
      </c>
      <c r="E4091" s="201">
        <v>0</v>
      </c>
      <c r="F4091" s="201">
        <v>792067480.13</v>
      </c>
    </row>
    <row r="4092" spans="1:6" x14ac:dyDescent="0.2">
      <c r="A4092" s="200" t="s">
        <v>24</v>
      </c>
      <c r="B4092" s="204">
        <v>51241000</v>
      </c>
      <c r="C4092" s="205" t="s">
        <v>159</v>
      </c>
      <c r="D4092" s="201">
        <v>173250732.19999999</v>
      </c>
      <c r="E4092" s="201">
        <v>0</v>
      </c>
      <c r="F4092" s="201">
        <v>173250732.19999999</v>
      </c>
    </row>
    <row r="4093" spans="1:6" x14ac:dyDescent="0.2">
      <c r="A4093" s="200" t="s">
        <v>24</v>
      </c>
      <c r="B4093" s="204">
        <v>51261000</v>
      </c>
      <c r="C4093" s="205" t="s">
        <v>2358</v>
      </c>
      <c r="D4093" s="201">
        <v>4766000</v>
      </c>
      <c r="E4093" s="201">
        <v>0</v>
      </c>
      <c r="F4093" s="201">
        <v>4766000</v>
      </c>
    </row>
    <row r="4094" spans="1:6" x14ac:dyDescent="0.2">
      <c r="A4094" s="200" t="s">
        <v>24</v>
      </c>
      <c r="B4094" s="204">
        <v>53100000</v>
      </c>
      <c r="C4094" s="205" t="s">
        <v>3044</v>
      </c>
      <c r="D4094" s="201">
        <v>13045049.68</v>
      </c>
      <c r="E4094" s="201">
        <v>0</v>
      </c>
      <c r="F4094" s="201">
        <v>13045049.68</v>
      </c>
    </row>
    <row r="4095" spans="1:6" x14ac:dyDescent="0.2">
      <c r="A4095" s="200" t="s">
        <v>24</v>
      </c>
      <c r="B4095" s="204">
        <v>53500000</v>
      </c>
      <c r="C4095" s="205" t="s">
        <v>3346</v>
      </c>
      <c r="D4095" s="201">
        <v>755795</v>
      </c>
      <c r="E4095" s="201">
        <v>0</v>
      </c>
      <c r="F4095" s="201">
        <v>755795</v>
      </c>
    </row>
    <row r="4096" spans="1:6" x14ac:dyDescent="0.2">
      <c r="A4096" s="200" t="s">
        <v>24</v>
      </c>
      <c r="B4096" s="204">
        <v>53600000</v>
      </c>
      <c r="C4096" s="205" t="s">
        <v>1478</v>
      </c>
      <c r="D4096" s="201">
        <v>30843</v>
      </c>
      <c r="E4096" s="201">
        <v>0</v>
      </c>
      <c r="F4096" s="201">
        <v>30843</v>
      </c>
    </row>
    <row r="4097" spans="1:6" x14ac:dyDescent="0.2">
      <c r="A4097" s="200" t="s">
        <v>24</v>
      </c>
      <c r="B4097" s="204">
        <v>53700000</v>
      </c>
      <c r="C4097" s="205" t="s">
        <v>3189</v>
      </c>
      <c r="D4097" s="201">
        <v>1022507.66</v>
      </c>
      <c r="E4097" s="201">
        <v>0</v>
      </c>
      <c r="F4097" s="201">
        <v>1022507.66</v>
      </c>
    </row>
    <row r="4098" spans="1:6" x14ac:dyDescent="0.2">
      <c r="A4098" s="200" t="s">
        <v>24</v>
      </c>
      <c r="B4098" s="204">
        <v>53800000</v>
      </c>
      <c r="C4098" s="205" t="s">
        <v>3190</v>
      </c>
      <c r="D4098" s="201">
        <v>26000</v>
      </c>
      <c r="E4098" s="201">
        <v>0</v>
      </c>
      <c r="F4098" s="201">
        <v>26000</v>
      </c>
    </row>
    <row r="4099" spans="1:6" x14ac:dyDescent="0.2">
      <c r="A4099" s="200" t="s">
        <v>24</v>
      </c>
      <c r="B4099" s="204">
        <v>53900000</v>
      </c>
      <c r="C4099" s="205" t="s">
        <v>3192</v>
      </c>
      <c r="D4099" s="201">
        <v>7789102</v>
      </c>
      <c r="E4099" s="201">
        <v>0</v>
      </c>
      <c r="F4099" s="201">
        <v>7789102</v>
      </c>
    </row>
    <row r="4100" spans="1:6" x14ac:dyDescent="0.2">
      <c r="A4100" s="200" t="s">
        <v>24</v>
      </c>
      <c r="B4100" s="204">
        <v>60101000</v>
      </c>
      <c r="C4100" s="205" t="s">
        <v>359</v>
      </c>
      <c r="D4100" s="201">
        <v>667533805.13</v>
      </c>
      <c r="E4100" s="201">
        <v>0</v>
      </c>
      <c r="F4100" s="201">
        <v>667533805.13</v>
      </c>
    </row>
    <row r="4101" spans="1:6" x14ac:dyDescent="0.2">
      <c r="A4101" s="200" t="s">
        <v>24</v>
      </c>
      <c r="B4101" s="204">
        <v>60201000</v>
      </c>
      <c r="C4101" s="205" t="s">
        <v>430</v>
      </c>
      <c r="D4101" s="201">
        <v>3203300</v>
      </c>
      <c r="E4101" s="201">
        <v>0</v>
      </c>
      <c r="F4101" s="201">
        <v>3203300</v>
      </c>
    </row>
    <row r="4102" spans="1:6" x14ac:dyDescent="0.2">
      <c r="A4102" s="200" t="s">
        <v>24</v>
      </c>
      <c r="B4102" s="204">
        <v>60205100</v>
      </c>
      <c r="C4102" s="205" t="s">
        <v>365</v>
      </c>
      <c r="D4102" s="201">
        <v>62018924.270000003</v>
      </c>
      <c r="E4102" s="201">
        <v>0</v>
      </c>
      <c r="F4102" s="201">
        <v>62018924.270000003</v>
      </c>
    </row>
    <row r="4103" spans="1:6" x14ac:dyDescent="0.2">
      <c r="A4103" s="200" t="s">
        <v>24</v>
      </c>
      <c r="B4103" s="204">
        <v>60205200</v>
      </c>
      <c r="C4103" s="205" t="s">
        <v>366</v>
      </c>
      <c r="D4103" s="201">
        <v>1132800</v>
      </c>
      <c r="E4103" s="201">
        <v>0</v>
      </c>
      <c r="F4103" s="201">
        <v>1132800</v>
      </c>
    </row>
    <row r="4104" spans="1:6" x14ac:dyDescent="0.2">
      <c r="A4104" s="200" t="s">
        <v>24</v>
      </c>
      <c r="B4104" s="204">
        <v>60205300</v>
      </c>
      <c r="C4104" s="205" t="s">
        <v>367</v>
      </c>
      <c r="D4104" s="201">
        <v>2467832389.3299999</v>
      </c>
      <c r="E4104" s="201">
        <v>0</v>
      </c>
      <c r="F4104" s="201">
        <v>2467832389.3299999</v>
      </c>
    </row>
    <row r="4105" spans="1:6" x14ac:dyDescent="0.2">
      <c r="A4105" s="200" t="s">
        <v>24</v>
      </c>
      <c r="B4105" s="204">
        <v>60206000</v>
      </c>
      <c r="C4105" s="205" t="s">
        <v>368</v>
      </c>
      <c r="D4105" s="201">
        <v>184625505.94999999</v>
      </c>
      <c r="E4105" s="201">
        <v>0</v>
      </c>
      <c r="F4105" s="201">
        <v>184625505.94999999</v>
      </c>
    </row>
    <row r="4106" spans="1:6" x14ac:dyDescent="0.2">
      <c r="A4106" s="200" t="s">
        <v>24</v>
      </c>
      <c r="B4106" s="204">
        <v>60400000</v>
      </c>
      <c r="C4106" s="205" t="s">
        <v>729</v>
      </c>
      <c r="D4106" s="201">
        <v>1761887840.52</v>
      </c>
      <c r="E4106" s="201">
        <v>0</v>
      </c>
      <c r="F4106" s="201">
        <v>1761887840.52</v>
      </c>
    </row>
    <row r="4107" spans="1:6" x14ac:dyDescent="0.2">
      <c r="A4107" s="200" t="s">
        <v>24</v>
      </c>
      <c r="B4107" s="213">
        <v>60500000</v>
      </c>
      <c r="C4107" s="217" t="s">
        <v>1697</v>
      </c>
      <c r="D4107" s="201">
        <v>111186725.41</v>
      </c>
      <c r="E4107" s="201">
        <v>0</v>
      </c>
      <c r="F4107" s="201">
        <v>111186725.41</v>
      </c>
    </row>
    <row r="4108" spans="1:6" x14ac:dyDescent="0.2">
      <c r="A4108" s="200" t="s">
        <v>24</v>
      </c>
      <c r="B4108" s="204">
        <v>60601000</v>
      </c>
      <c r="C4108" s="205" t="s">
        <v>164</v>
      </c>
      <c r="D4108" s="201">
        <v>9007915.9700000007</v>
      </c>
      <c r="E4108" s="201">
        <v>0</v>
      </c>
      <c r="F4108" s="201">
        <v>9007915.9700000007</v>
      </c>
    </row>
    <row r="4109" spans="1:6" x14ac:dyDescent="0.2">
      <c r="A4109" s="200" t="s">
        <v>24</v>
      </c>
      <c r="B4109" s="204">
        <v>60602000</v>
      </c>
      <c r="C4109" s="205" t="s">
        <v>165</v>
      </c>
      <c r="D4109" s="201">
        <v>423484894.67000002</v>
      </c>
      <c r="E4109" s="201">
        <v>0</v>
      </c>
      <c r="F4109" s="201">
        <v>423484894.67000002</v>
      </c>
    </row>
    <row r="4110" spans="1:6" x14ac:dyDescent="0.2">
      <c r="A4110" s="200" t="s">
        <v>24</v>
      </c>
      <c r="B4110" s="204">
        <v>60604000</v>
      </c>
      <c r="C4110" s="205" t="s">
        <v>166</v>
      </c>
      <c r="D4110" s="201">
        <v>9431895.75</v>
      </c>
      <c r="E4110" s="201">
        <v>0</v>
      </c>
      <c r="F4110" s="201">
        <v>9431895.75</v>
      </c>
    </row>
    <row r="4111" spans="1:6" x14ac:dyDescent="0.2">
      <c r="A4111" s="200" t="s">
        <v>24</v>
      </c>
      <c r="B4111" s="204">
        <v>60605000</v>
      </c>
      <c r="C4111" s="205" t="s">
        <v>167</v>
      </c>
      <c r="D4111" s="201">
        <v>179843664.97999999</v>
      </c>
      <c r="E4111" s="201">
        <v>0</v>
      </c>
      <c r="F4111" s="201">
        <v>179843664.97999999</v>
      </c>
    </row>
    <row r="4112" spans="1:6" x14ac:dyDescent="0.2">
      <c r="A4112" s="200" t="s">
        <v>24</v>
      </c>
      <c r="B4112" s="204">
        <v>60607000</v>
      </c>
      <c r="C4112" s="205" t="s">
        <v>168</v>
      </c>
      <c r="D4112" s="201">
        <v>5391643.1799999997</v>
      </c>
      <c r="E4112" s="201">
        <v>0</v>
      </c>
      <c r="F4112" s="201">
        <v>5391643.1799999997</v>
      </c>
    </row>
    <row r="4113" spans="1:6" x14ac:dyDescent="0.2">
      <c r="A4113" s="200" t="s">
        <v>24</v>
      </c>
      <c r="B4113" s="204">
        <v>60608000</v>
      </c>
      <c r="C4113" s="205" t="s">
        <v>170</v>
      </c>
      <c r="D4113" s="201">
        <v>14857946.869999999</v>
      </c>
      <c r="E4113" s="201">
        <v>0</v>
      </c>
      <c r="F4113" s="201">
        <v>14857946.869999999</v>
      </c>
    </row>
    <row r="4114" spans="1:6" x14ac:dyDescent="0.2">
      <c r="A4114" s="200" t="s">
        <v>24</v>
      </c>
      <c r="B4114" s="204">
        <v>60701000</v>
      </c>
      <c r="C4114" s="205" t="s">
        <v>1385</v>
      </c>
      <c r="D4114" s="201">
        <v>6982452</v>
      </c>
      <c r="E4114" s="201">
        <v>0</v>
      </c>
      <c r="F4114" s="201">
        <v>6982452</v>
      </c>
    </row>
    <row r="4115" spans="1:6" x14ac:dyDescent="0.2">
      <c r="A4115" s="200" t="s">
        <v>24</v>
      </c>
      <c r="B4115" s="204">
        <v>60801000</v>
      </c>
      <c r="C4115" s="205" t="s">
        <v>457</v>
      </c>
      <c r="D4115" s="201">
        <v>7024944.6900000004</v>
      </c>
      <c r="E4115" s="201">
        <v>0</v>
      </c>
      <c r="F4115" s="201">
        <v>7024944.6900000004</v>
      </c>
    </row>
    <row r="4116" spans="1:6" x14ac:dyDescent="0.2">
      <c r="A4116" s="200" t="s">
        <v>24</v>
      </c>
      <c r="B4116" s="204">
        <v>60803000</v>
      </c>
      <c r="C4116" s="205" t="s">
        <v>459</v>
      </c>
      <c r="D4116" s="201">
        <v>845849.77</v>
      </c>
      <c r="E4116" s="201">
        <v>0</v>
      </c>
      <c r="F4116" s="201">
        <v>845849.77</v>
      </c>
    </row>
    <row r="4117" spans="1:6" x14ac:dyDescent="0.2">
      <c r="A4117" s="200" t="s">
        <v>24</v>
      </c>
      <c r="B4117" s="204">
        <v>60804000</v>
      </c>
      <c r="C4117" s="205" t="s">
        <v>461</v>
      </c>
      <c r="D4117" s="201">
        <v>642631.62</v>
      </c>
      <c r="E4117" s="201">
        <v>0</v>
      </c>
      <c r="F4117" s="201">
        <v>642631.62</v>
      </c>
    </row>
    <row r="4118" spans="1:6" x14ac:dyDescent="0.2">
      <c r="A4118" s="200" t="s">
        <v>24</v>
      </c>
      <c r="B4118" s="204">
        <v>60806000</v>
      </c>
      <c r="C4118" s="205" t="s">
        <v>462</v>
      </c>
      <c r="D4118" s="201">
        <v>3685045.58</v>
      </c>
      <c r="E4118" s="201">
        <v>0</v>
      </c>
      <c r="F4118" s="201">
        <v>3685045.58</v>
      </c>
    </row>
    <row r="4119" spans="1:6" x14ac:dyDescent="0.2">
      <c r="A4119" s="200" t="s">
        <v>24</v>
      </c>
      <c r="B4119" s="204">
        <v>60807000</v>
      </c>
      <c r="C4119" s="205" t="s">
        <v>2138</v>
      </c>
      <c r="D4119" s="201">
        <v>1124499.8899999999</v>
      </c>
      <c r="E4119" s="201">
        <v>0</v>
      </c>
      <c r="F4119" s="201">
        <v>1124499.8899999999</v>
      </c>
    </row>
    <row r="4120" spans="1:6" x14ac:dyDescent="0.2">
      <c r="A4120" s="200" t="s">
        <v>24</v>
      </c>
      <c r="B4120" s="204">
        <v>60808000</v>
      </c>
      <c r="C4120" s="205" t="s">
        <v>464</v>
      </c>
      <c r="D4120" s="201">
        <v>1149041.81</v>
      </c>
      <c r="E4120" s="201">
        <v>0</v>
      </c>
      <c r="F4120" s="201">
        <v>1149041.81</v>
      </c>
    </row>
    <row r="4121" spans="1:6" x14ac:dyDescent="0.2">
      <c r="A4121" s="200" t="s">
        <v>24</v>
      </c>
      <c r="B4121" s="204">
        <v>60811000</v>
      </c>
      <c r="C4121" s="205" t="s">
        <v>466</v>
      </c>
      <c r="D4121" s="201">
        <v>12691363</v>
      </c>
      <c r="E4121" s="201">
        <v>0</v>
      </c>
      <c r="F4121" s="201">
        <v>12691363</v>
      </c>
    </row>
    <row r="4122" spans="1:6" x14ac:dyDescent="0.2">
      <c r="A4122" s="200" t="s">
        <v>24</v>
      </c>
      <c r="B4122" s="204">
        <v>60812000</v>
      </c>
      <c r="C4122" s="205" t="s">
        <v>403</v>
      </c>
      <c r="D4122" s="201">
        <v>1161890</v>
      </c>
      <c r="E4122" s="201">
        <v>0</v>
      </c>
      <c r="F4122" s="201">
        <v>1161890</v>
      </c>
    </row>
    <row r="4123" spans="1:6" x14ac:dyDescent="0.2">
      <c r="A4123" s="200" t="s">
        <v>24</v>
      </c>
      <c r="B4123" s="204">
        <v>60813000</v>
      </c>
      <c r="C4123" s="205" t="s">
        <v>2819</v>
      </c>
      <c r="D4123" s="201">
        <v>340057.5</v>
      </c>
      <c r="E4123" s="201">
        <v>0</v>
      </c>
      <c r="F4123" s="201">
        <v>340057.5</v>
      </c>
    </row>
    <row r="4124" spans="1:6" x14ac:dyDescent="0.2">
      <c r="A4124" s="200" t="s">
        <v>24</v>
      </c>
      <c r="B4124" s="208">
        <v>60900000</v>
      </c>
      <c r="C4124" s="205" t="s">
        <v>471</v>
      </c>
      <c r="D4124" s="201">
        <v>0</v>
      </c>
      <c r="E4124" s="201">
        <v>23255819.73</v>
      </c>
      <c r="F4124" s="201">
        <v>-23255819.73</v>
      </c>
    </row>
    <row r="4125" spans="1:6" x14ac:dyDescent="0.2">
      <c r="A4125" s="200" t="s">
        <v>24</v>
      </c>
      <c r="B4125" s="204">
        <v>61301000</v>
      </c>
      <c r="C4125" s="205" t="s">
        <v>477</v>
      </c>
      <c r="D4125" s="201">
        <v>94957090.469999999</v>
      </c>
      <c r="E4125" s="201">
        <v>0</v>
      </c>
      <c r="F4125" s="201">
        <v>94957090.469999999</v>
      </c>
    </row>
    <row r="4126" spans="1:6" x14ac:dyDescent="0.2">
      <c r="A4126" s="200" t="s">
        <v>24</v>
      </c>
      <c r="B4126" s="204">
        <v>61303000</v>
      </c>
      <c r="C4126" s="205" t="s">
        <v>406</v>
      </c>
      <c r="D4126" s="201">
        <v>3376300</v>
      </c>
      <c r="E4126" s="201">
        <v>0</v>
      </c>
      <c r="F4126" s="201">
        <v>3376300</v>
      </c>
    </row>
    <row r="4127" spans="1:6" x14ac:dyDescent="0.2">
      <c r="A4127" s="200" t="s">
        <v>24</v>
      </c>
      <c r="B4127" s="204">
        <v>61501000</v>
      </c>
      <c r="C4127" s="205" t="s">
        <v>480</v>
      </c>
      <c r="D4127" s="201">
        <v>1314900</v>
      </c>
      <c r="E4127" s="201">
        <v>0</v>
      </c>
      <c r="F4127" s="201">
        <v>1314900</v>
      </c>
    </row>
    <row r="4128" spans="1:6" x14ac:dyDescent="0.2">
      <c r="A4128" s="200" t="s">
        <v>24</v>
      </c>
      <c r="B4128" s="204">
        <v>61502000</v>
      </c>
      <c r="C4128" s="205" t="s">
        <v>180</v>
      </c>
      <c r="D4128" s="201">
        <v>25000</v>
      </c>
      <c r="E4128" s="201">
        <v>0</v>
      </c>
      <c r="F4128" s="201">
        <v>25000</v>
      </c>
    </row>
    <row r="4129" spans="1:6" x14ac:dyDescent="0.2">
      <c r="A4129" s="200" t="s">
        <v>24</v>
      </c>
      <c r="B4129" s="204">
        <v>61503000</v>
      </c>
      <c r="C4129" s="205" t="s">
        <v>481</v>
      </c>
      <c r="D4129" s="201">
        <v>81115909.280000001</v>
      </c>
      <c r="E4129" s="201">
        <v>0</v>
      </c>
      <c r="F4129" s="201">
        <v>81115909.280000001</v>
      </c>
    </row>
    <row r="4130" spans="1:6" x14ac:dyDescent="0.2">
      <c r="A4130" s="200" t="s">
        <v>24</v>
      </c>
      <c r="B4130" s="204">
        <v>61506000</v>
      </c>
      <c r="C4130" s="205" t="s">
        <v>413</v>
      </c>
      <c r="D4130" s="201">
        <v>1563900</v>
      </c>
      <c r="E4130" s="201">
        <v>0</v>
      </c>
      <c r="F4130" s="201">
        <v>1563900</v>
      </c>
    </row>
    <row r="4131" spans="1:6" x14ac:dyDescent="0.2">
      <c r="A4131" s="200" t="s">
        <v>24</v>
      </c>
      <c r="B4131" s="204">
        <v>61602000</v>
      </c>
      <c r="C4131" s="205" t="s">
        <v>488</v>
      </c>
      <c r="D4131" s="201">
        <v>510729.51</v>
      </c>
      <c r="E4131" s="201">
        <v>0</v>
      </c>
      <c r="F4131" s="201">
        <v>510729.51</v>
      </c>
    </row>
    <row r="4132" spans="1:6" x14ac:dyDescent="0.2">
      <c r="A4132" s="200" t="s">
        <v>24</v>
      </c>
      <c r="B4132" s="204">
        <v>61603000</v>
      </c>
      <c r="C4132" s="205" t="s">
        <v>1598</v>
      </c>
      <c r="D4132" s="201">
        <v>2317209.84</v>
      </c>
      <c r="E4132" s="201">
        <v>0</v>
      </c>
      <c r="F4132" s="201">
        <v>2317209.84</v>
      </c>
    </row>
    <row r="4133" spans="1:6" x14ac:dyDescent="0.2">
      <c r="A4133" s="200" t="s">
        <v>24</v>
      </c>
      <c r="B4133" s="204">
        <v>61604000</v>
      </c>
      <c r="C4133" s="205" t="s">
        <v>183</v>
      </c>
      <c r="D4133" s="201">
        <v>36216719.990000002</v>
      </c>
      <c r="E4133" s="201">
        <v>0</v>
      </c>
      <c r="F4133" s="201">
        <v>36216719.990000002</v>
      </c>
    </row>
    <row r="4134" spans="1:6" x14ac:dyDescent="0.2">
      <c r="A4134" s="200" t="s">
        <v>24</v>
      </c>
      <c r="B4134" s="204">
        <v>61802000</v>
      </c>
      <c r="C4134" s="205" t="s">
        <v>494</v>
      </c>
      <c r="D4134" s="201">
        <v>4324300</v>
      </c>
      <c r="E4134" s="201">
        <v>0</v>
      </c>
      <c r="F4134" s="201">
        <v>4324300</v>
      </c>
    </row>
    <row r="4135" spans="1:6" x14ac:dyDescent="0.2">
      <c r="A4135" s="200" t="s">
        <v>24</v>
      </c>
      <c r="B4135" s="204">
        <v>62102000</v>
      </c>
      <c r="C4135" s="205" t="s">
        <v>498</v>
      </c>
      <c r="D4135" s="201">
        <v>22104982</v>
      </c>
      <c r="E4135" s="201">
        <v>0</v>
      </c>
      <c r="F4135" s="201">
        <v>22104982</v>
      </c>
    </row>
    <row r="4136" spans="1:6" x14ac:dyDescent="0.2">
      <c r="A4136" s="200" t="s">
        <v>24</v>
      </c>
      <c r="B4136" s="204">
        <v>62201000</v>
      </c>
      <c r="C4136" s="205" t="s">
        <v>503</v>
      </c>
      <c r="D4136" s="201">
        <v>6500000</v>
      </c>
      <c r="E4136" s="201">
        <v>0</v>
      </c>
      <c r="F4136" s="201">
        <v>6500000</v>
      </c>
    </row>
    <row r="4137" spans="1:6" x14ac:dyDescent="0.2">
      <c r="A4137" s="200" t="s">
        <v>24</v>
      </c>
      <c r="B4137" s="204">
        <v>62203000</v>
      </c>
      <c r="C4137" s="205" t="s">
        <v>507</v>
      </c>
      <c r="D4137" s="201">
        <v>54500000</v>
      </c>
      <c r="E4137" s="201">
        <v>0</v>
      </c>
      <c r="F4137" s="201">
        <v>54500000</v>
      </c>
    </row>
    <row r="4138" spans="1:6" x14ac:dyDescent="0.2">
      <c r="A4138" s="200" t="s">
        <v>24</v>
      </c>
      <c r="B4138" s="204">
        <v>62305000</v>
      </c>
      <c r="C4138" s="205" t="s">
        <v>2047</v>
      </c>
      <c r="D4138" s="201">
        <v>21400812.02</v>
      </c>
      <c r="E4138" s="201">
        <v>0</v>
      </c>
      <c r="F4138" s="201">
        <v>21400812.02</v>
      </c>
    </row>
    <row r="4139" spans="1:6" x14ac:dyDescent="0.2">
      <c r="A4139" s="200" t="s">
        <v>24</v>
      </c>
      <c r="B4139" s="204">
        <v>62501000</v>
      </c>
      <c r="C4139" s="205" t="s">
        <v>195</v>
      </c>
      <c r="D4139" s="201">
        <v>8072467</v>
      </c>
      <c r="E4139" s="201">
        <v>0</v>
      </c>
      <c r="F4139" s="201">
        <v>8072467</v>
      </c>
    </row>
    <row r="4140" spans="1:6" x14ac:dyDescent="0.2">
      <c r="A4140" s="200" t="s">
        <v>24</v>
      </c>
      <c r="B4140" s="204">
        <v>62503000</v>
      </c>
      <c r="C4140" s="205" t="s">
        <v>195</v>
      </c>
      <c r="D4140" s="201">
        <v>138337807</v>
      </c>
      <c r="E4140" s="201">
        <v>0</v>
      </c>
      <c r="F4140" s="201">
        <v>138337807</v>
      </c>
    </row>
    <row r="4141" spans="1:6" x14ac:dyDescent="0.2">
      <c r="A4141" s="200" t="s">
        <v>24</v>
      </c>
      <c r="B4141" s="204">
        <v>62504000</v>
      </c>
      <c r="C4141" s="205" t="s">
        <v>528</v>
      </c>
      <c r="D4141" s="201">
        <v>13148231</v>
      </c>
      <c r="E4141" s="201">
        <v>0</v>
      </c>
      <c r="F4141" s="201">
        <v>13148231</v>
      </c>
    </row>
    <row r="4142" spans="1:6" x14ac:dyDescent="0.2">
      <c r="A4142" s="200" t="s">
        <v>24</v>
      </c>
      <c r="B4142" s="204">
        <v>62505000</v>
      </c>
      <c r="C4142" s="205" t="s">
        <v>530</v>
      </c>
      <c r="D4142" s="201">
        <v>40544900</v>
      </c>
      <c r="E4142" s="201">
        <v>0</v>
      </c>
      <c r="F4142" s="201">
        <v>40544900</v>
      </c>
    </row>
    <row r="4143" spans="1:6" x14ac:dyDescent="0.2">
      <c r="A4143" s="200" t="s">
        <v>24</v>
      </c>
      <c r="B4143" s="204">
        <v>62506000</v>
      </c>
      <c r="C4143" s="205" t="s">
        <v>531</v>
      </c>
      <c r="D4143" s="201">
        <v>6569500</v>
      </c>
      <c r="E4143" s="201">
        <v>0</v>
      </c>
      <c r="F4143" s="201">
        <v>6569500</v>
      </c>
    </row>
    <row r="4144" spans="1:6" x14ac:dyDescent="0.2">
      <c r="A4144" s="200" t="s">
        <v>24</v>
      </c>
      <c r="B4144" s="204">
        <v>62507000</v>
      </c>
      <c r="C4144" s="205" t="s">
        <v>438</v>
      </c>
      <c r="D4144" s="201">
        <v>13874074</v>
      </c>
      <c r="E4144" s="201">
        <v>0</v>
      </c>
      <c r="F4144" s="201">
        <v>13874074</v>
      </c>
    </row>
    <row r="4145" spans="1:6" x14ac:dyDescent="0.2">
      <c r="A4145" s="200" t="s">
        <v>24</v>
      </c>
      <c r="B4145" s="204">
        <v>62601000</v>
      </c>
      <c r="C4145" s="205" t="s">
        <v>440</v>
      </c>
      <c r="D4145" s="201">
        <v>161813.32</v>
      </c>
      <c r="E4145" s="201">
        <v>0</v>
      </c>
      <c r="F4145" s="201">
        <v>161813.32</v>
      </c>
    </row>
    <row r="4146" spans="1:6" x14ac:dyDescent="0.2">
      <c r="A4146" s="200" t="s">
        <v>24</v>
      </c>
      <c r="B4146" s="204">
        <v>62602000</v>
      </c>
      <c r="C4146" s="205" t="s">
        <v>533</v>
      </c>
      <c r="D4146" s="201">
        <v>31713152.210000001</v>
      </c>
      <c r="E4146" s="201">
        <v>0</v>
      </c>
      <c r="F4146" s="201">
        <v>31713152.210000001</v>
      </c>
    </row>
    <row r="4147" spans="1:6" x14ac:dyDescent="0.2">
      <c r="A4147" s="200" t="s">
        <v>24</v>
      </c>
      <c r="B4147" s="204">
        <v>62603000</v>
      </c>
      <c r="C4147" s="205" t="s">
        <v>534</v>
      </c>
      <c r="D4147" s="201">
        <v>1373500</v>
      </c>
      <c r="E4147" s="201">
        <v>0</v>
      </c>
      <c r="F4147" s="201">
        <v>1373500</v>
      </c>
    </row>
    <row r="4148" spans="1:6" x14ac:dyDescent="0.2">
      <c r="A4148" s="200" t="s">
        <v>24</v>
      </c>
      <c r="B4148" s="204">
        <v>62604000</v>
      </c>
      <c r="C4148" s="205" t="s">
        <v>535</v>
      </c>
      <c r="D4148" s="201">
        <v>4350722.9800000004</v>
      </c>
      <c r="E4148" s="201">
        <v>0</v>
      </c>
      <c r="F4148" s="201">
        <v>4350722.9800000004</v>
      </c>
    </row>
    <row r="4149" spans="1:6" x14ac:dyDescent="0.2">
      <c r="A4149" s="200" t="s">
        <v>24</v>
      </c>
      <c r="B4149" s="204">
        <v>62703000</v>
      </c>
      <c r="C4149" s="205" t="s">
        <v>538</v>
      </c>
      <c r="D4149" s="201">
        <v>44316967.780000001</v>
      </c>
      <c r="E4149" s="201">
        <v>0</v>
      </c>
      <c r="F4149" s="201">
        <v>44316967.780000001</v>
      </c>
    </row>
    <row r="4150" spans="1:6" x14ac:dyDescent="0.2">
      <c r="A4150" s="200" t="s">
        <v>24</v>
      </c>
      <c r="B4150" s="204">
        <v>62708000</v>
      </c>
      <c r="C4150" s="205" t="s">
        <v>541</v>
      </c>
      <c r="D4150" s="201">
        <v>1323120</v>
      </c>
      <c r="E4150" s="201">
        <v>0</v>
      </c>
      <c r="F4150" s="201">
        <v>1323120</v>
      </c>
    </row>
    <row r="4151" spans="1:6" x14ac:dyDescent="0.2">
      <c r="A4151" s="200" t="s">
        <v>24</v>
      </c>
      <c r="B4151" s="208">
        <v>63501000</v>
      </c>
      <c r="C4151" s="205" t="s">
        <v>465</v>
      </c>
      <c r="D4151" s="201">
        <v>1054100</v>
      </c>
      <c r="E4151" s="201">
        <v>0</v>
      </c>
      <c r="F4151" s="201">
        <v>1054100</v>
      </c>
    </row>
    <row r="4152" spans="1:6" x14ac:dyDescent="0.2">
      <c r="A4152" s="200" t="s">
        <v>24</v>
      </c>
      <c r="B4152" s="204">
        <v>63503000</v>
      </c>
      <c r="C4152" s="205" t="s">
        <v>213</v>
      </c>
      <c r="D4152" s="201">
        <v>4326600</v>
      </c>
      <c r="E4152" s="201">
        <v>0</v>
      </c>
      <c r="F4152" s="201">
        <v>4326600</v>
      </c>
    </row>
    <row r="4153" spans="1:6" x14ac:dyDescent="0.2">
      <c r="A4153" s="200" t="s">
        <v>24</v>
      </c>
      <c r="B4153" s="204">
        <v>63504000</v>
      </c>
      <c r="C4153" s="205" t="s">
        <v>472</v>
      </c>
      <c r="D4153" s="201">
        <v>36466269.950000003</v>
      </c>
      <c r="E4153" s="201">
        <v>0</v>
      </c>
      <c r="F4153" s="201">
        <v>36466269.950000003</v>
      </c>
    </row>
    <row r="4154" spans="1:6" x14ac:dyDescent="0.2">
      <c r="A4154" s="200" t="s">
        <v>24</v>
      </c>
      <c r="B4154" s="204">
        <v>63506000</v>
      </c>
      <c r="C4154" s="205" t="s">
        <v>474</v>
      </c>
      <c r="D4154" s="201">
        <v>672000</v>
      </c>
      <c r="E4154" s="201">
        <v>0</v>
      </c>
      <c r="F4154" s="201">
        <v>672000</v>
      </c>
    </row>
    <row r="4155" spans="1:6" x14ac:dyDescent="0.2">
      <c r="A4155" s="200" t="s">
        <v>24</v>
      </c>
      <c r="B4155" s="204">
        <v>64101000</v>
      </c>
      <c r="C4155" s="205" t="s">
        <v>216</v>
      </c>
      <c r="D4155" s="201">
        <v>733225973.75999999</v>
      </c>
      <c r="E4155" s="201">
        <v>0</v>
      </c>
      <c r="F4155" s="201">
        <v>733225973.75999999</v>
      </c>
    </row>
    <row r="4156" spans="1:6" x14ac:dyDescent="0.2">
      <c r="A4156" s="200" t="s">
        <v>24</v>
      </c>
      <c r="B4156" s="204">
        <v>64103000</v>
      </c>
      <c r="C4156" s="205" t="s">
        <v>551</v>
      </c>
      <c r="D4156" s="201">
        <v>524076.56</v>
      </c>
      <c r="E4156" s="201">
        <v>0</v>
      </c>
      <c r="F4156" s="201">
        <v>524076.56</v>
      </c>
    </row>
    <row r="4157" spans="1:6" x14ac:dyDescent="0.2">
      <c r="A4157" s="200" t="s">
        <v>24</v>
      </c>
      <c r="B4157" s="204">
        <v>64104000</v>
      </c>
      <c r="C4157" s="205" t="s">
        <v>220</v>
      </c>
      <c r="D4157" s="201">
        <v>12506361.15</v>
      </c>
      <c r="E4157" s="201">
        <v>0</v>
      </c>
      <c r="F4157" s="201">
        <v>12506361.15</v>
      </c>
    </row>
    <row r="4158" spans="1:6" x14ac:dyDescent="0.2">
      <c r="A4158" s="200" t="s">
        <v>24</v>
      </c>
      <c r="B4158" s="204">
        <v>64501000</v>
      </c>
      <c r="C4158" s="205" t="s">
        <v>483</v>
      </c>
      <c r="D4158" s="201">
        <v>55167576.049999997</v>
      </c>
      <c r="E4158" s="201">
        <v>0</v>
      </c>
      <c r="F4158" s="201">
        <v>55167576.049999997</v>
      </c>
    </row>
    <row r="4159" spans="1:6" x14ac:dyDescent="0.2">
      <c r="A4159" s="200" t="s">
        <v>24</v>
      </c>
      <c r="B4159" s="204">
        <v>64503000</v>
      </c>
      <c r="C4159" s="205" t="s">
        <v>759</v>
      </c>
      <c r="D4159" s="201">
        <v>15693194</v>
      </c>
      <c r="E4159" s="201">
        <v>0</v>
      </c>
      <c r="F4159" s="201">
        <v>15693194</v>
      </c>
    </row>
    <row r="4160" spans="1:6" x14ac:dyDescent="0.2">
      <c r="A4160" s="200" t="s">
        <v>24</v>
      </c>
      <c r="B4160" s="204">
        <v>64580000</v>
      </c>
      <c r="C4160" s="205" t="s">
        <v>758</v>
      </c>
      <c r="D4160" s="201">
        <v>0</v>
      </c>
      <c r="E4160" s="201">
        <v>8343858.2000000002</v>
      </c>
      <c r="F4160" s="201">
        <v>-8343858.2000000002</v>
      </c>
    </row>
    <row r="4161" spans="1:6" x14ac:dyDescent="0.2">
      <c r="A4161" s="200" t="s">
        <v>24</v>
      </c>
      <c r="B4161" s="208">
        <v>64700000</v>
      </c>
      <c r="C4161" s="205" t="s">
        <v>223</v>
      </c>
      <c r="D4161" s="201">
        <v>8443812</v>
      </c>
      <c r="E4161" s="201">
        <v>0</v>
      </c>
      <c r="F4161" s="201">
        <v>8443812</v>
      </c>
    </row>
    <row r="4162" spans="1:6" x14ac:dyDescent="0.2">
      <c r="A4162" s="200" t="s">
        <v>24</v>
      </c>
      <c r="B4162" s="208">
        <v>64801000</v>
      </c>
      <c r="C4162" s="205" t="s">
        <v>556</v>
      </c>
      <c r="D4162" s="201">
        <v>2626257.5</v>
      </c>
      <c r="E4162" s="201">
        <v>0</v>
      </c>
      <c r="F4162" s="201">
        <v>2626257.5</v>
      </c>
    </row>
    <row r="4163" spans="1:6" x14ac:dyDescent="0.2">
      <c r="A4163" s="200" t="s">
        <v>24</v>
      </c>
      <c r="B4163" s="204">
        <v>64802000</v>
      </c>
      <c r="C4163" s="205" t="s">
        <v>557</v>
      </c>
      <c r="D4163" s="201">
        <v>28779713</v>
      </c>
      <c r="E4163" s="201">
        <v>0</v>
      </c>
      <c r="F4163" s="201">
        <v>28779713</v>
      </c>
    </row>
    <row r="4164" spans="1:6" x14ac:dyDescent="0.2">
      <c r="A4164" s="200" t="s">
        <v>24</v>
      </c>
      <c r="B4164" s="204">
        <v>64803000</v>
      </c>
      <c r="C4164" s="205" t="s">
        <v>558</v>
      </c>
      <c r="D4164" s="201">
        <v>15825277</v>
      </c>
      <c r="E4164" s="201">
        <v>0</v>
      </c>
      <c r="F4164" s="201">
        <v>15825277</v>
      </c>
    </row>
    <row r="4165" spans="1:6" x14ac:dyDescent="0.2">
      <c r="A4165" s="200" t="s">
        <v>24</v>
      </c>
      <c r="B4165" s="204">
        <v>65602000</v>
      </c>
      <c r="C4165" s="205" t="s">
        <v>229</v>
      </c>
      <c r="D4165" s="201">
        <v>18624692.379999999</v>
      </c>
      <c r="E4165" s="201">
        <v>0</v>
      </c>
      <c r="F4165" s="201">
        <v>18624692.379999999</v>
      </c>
    </row>
    <row r="4166" spans="1:6" x14ac:dyDescent="0.2">
      <c r="A4166" s="200" t="s">
        <v>24</v>
      </c>
      <c r="B4166" s="204">
        <v>65700000</v>
      </c>
      <c r="C4166" s="205" t="s">
        <v>766</v>
      </c>
      <c r="D4166" s="201">
        <v>10117897.67</v>
      </c>
      <c r="E4166" s="201">
        <v>0</v>
      </c>
      <c r="F4166" s="201">
        <v>10117897.67</v>
      </c>
    </row>
    <row r="4167" spans="1:6" x14ac:dyDescent="0.2">
      <c r="A4167" s="200" t="s">
        <v>24</v>
      </c>
      <c r="B4167" s="208">
        <v>65800000</v>
      </c>
      <c r="C4167" s="214" t="s">
        <v>497</v>
      </c>
      <c r="D4167" s="201">
        <v>1299522.33</v>
      </c>
      <c r="E4167" s="201">
        <v>0</v>
      </c>
      <c r="F4167" s="201">
        <v>1299522.33</v>
      </c>
    </row>
    <row r="4168" spans="1:6" x14ac:dyDescent="0.2">
      <c r="A4168" s="200" t="s">
        <v>24</v>
      </c>
      <c r="B4168" s="204">
        <v>66102000</v>
      </c>
      <c r="C4168" s="205" t="s">
        <v>564</v>
      </c>
      <c r="D4168" s="201">
        <v>24463422.289999999</v>
      </c>
      <c r="E4168" s="201">
        <v>0</v>
      </c>
      <c r="F4168" s="201">
        <v>24463422.289999999</v>
      </c>
    </row>
    <row r="4169" spans="1:6" x14ac:dyDescent="0.2">
      <c r="A4169" s="200" t="s">
        <v>24</v>
      </c>
      <c r="B4169" s="204">
        <v>66600000</v>
      </c>
      <c r="C4169" s="205" t="s">
        <v>232</v>
      </c>
      <c r="D4169" s="201">
        <v>3251926</v>
      </c>
      <c r="E4169" s="201">
        <v>0</v>
      </c>
      <c r="F4169" s="201">
        <v>3251926</v>
      </c>
    </row>
    <row r="4170" spans="1:6" x14ac:dyDescent="0.2">
      <c r="A4170" s="200" t="s">
        <v>24</v>
      </c>
      <c r="B4170" s="204">
        <v>68112000</v>
      </c>
      <c r="C4170" s="205" t="s">
        <v>511</v>
      </c>
      <c r="D4170" s="201">
        <v>1362522450.5</v>
      </c>
      <c r="E4170" s="201">
        <v>0</v>
      </c>
      <c r="F4170" s="201">
        <v>1362522450.5</v>
      </c>
    </row>
    <row r="4171" spans="1:6" x14ac:dyDescent="0.2">
      <c r="A4171" s="200" t="s">
        <v>24</v>
      </c>
      <c r="B4171" s="204">
        <v>69500000</v>
      </c>
      <c r="C4171" s="205" t="s">
        <v>234</v>
      </c>
      <c r="D4171" s="201">
        <v>115316044.86</v>
      </c>
      <c r="E4171" s="201">
        <v>0</v>
      </c>
      <c r="F4171" s="201">
        <v>115316044.86</v>
      </c>
    </row>
    <row r="4172" spans="1:6" x14ac:dyDescent="0.2">
      <c r="A4172" s="200" t="s">
        <v>24</v>
      </c>
      <c r="B4172" s="204">
        <v>69800000</v>
      </c>
      <c r="C4172" s="205" t="s">
        <v>513</v>
      </c>
      <c r="D4172" s="201">
        <v>73190674.569999993</v>
      </c>
      <c r="E4172" s="201">
        <v>0</v>
      </c>
      <c r="F4172" s="201">
        <v>73190674.569999993</v>
      </c>
    </row>
    <row r="4173" spans="1:6" x14ac:dyDescent="0.2">
      <c r="A4173" s="200" t="s">
        <v>24</v>
      </c>
      <c r="B4173" s="204">
        <v>70600000</v>
      </c>
      <c r="C4173" s="205" t="s">
        <v>521</v>
      </c>
      <c r="D4173" s="201">
        <v>0</v>
      </c>
      <c r="E4173" s="201">
        <v>411183333.32999998</v>
      </c>
      <c r="F4173" s="201">
        <v>-411183333.32999998</v>
      </c>
    </row>
    <row r="4174" spans="1:6" x14ac:dyDescent="0.2">
      <c r="A4174" s="200" t="s">
        <v>24</v>
      </c>
      <c r="B4174" s="204">
        <v>70620000</v>
      </c>
      <c r="C4174" s="205" t="s">
        <v>2058</v>
      </c>
      <c r="D4174" s="201">
        <v>0</v>
      </c>
      <c r="E4174" s="201">
        <v>8729851370.3199997</v>
      </c>
      <c r="F4174" s="201">
        <v>-8729851370.3199997</v>
      </c>
    </row>
    <row r="4175" spans="1:6" x14ac:dyDescent="0.2">
      <c r="A4175" s="200" t="s">
        <v>24</v>
      </c>
      <c r="B4175" s="204">
        <v>75200000</v>
      </c>
      <c r="C4175" s="205" t="s">
        <v>524</v>
      </c>
      <c r="D4175" s="201">
        <v>0</v>
      </c>
      <c r="E4175" s="201">
        <v>1938319.11</v>
      </c>
      <c r="F4175" s="201">
        <v>-1938319.11</v>
      </c>
    </row>
    <row r="4176" spans="1:6" x14ac:dyDescent="0.2">
      <c r="A4176" s="200" t="s">
        <v>24</v>
      </c>
      <c r="B4176" s="204">
        <v>75800000</v>
      </c>
      <c r="C4176" s="205" t="s">
        <v>237</v>
      </c>
      <c r="D4176" s="201">
        <v>0</v>
      </c>
      <c r="E4176" s="201">
        <v>2010428.2</v>
      </c>
      <c r="F4176" s="201">
        <v>-2010428.2</v>
      </c>
    </row>
    <row r="4177" spans="1:6" x14ac:dyDescent="0.2">
      <c r="A4177" s="200" t="s">
        <v>24</v>
      </c>
      <c r="B4177" s="204">
        <v>76500000</v>
      </c>
      <c r="C4177" s="205" t="s">
        <v>527</v>
      </c>
      <c r="D4177" s="201">
        <v>0</v>
      </c>
      <c r="E4177" s="201">
        <v>766198.42</v>
      </c>
      <c r="F4177" s="201">
        <v>-766198.42</v>
      </c>
    </row>
    <row r="4178" spans="1:6" x14ac:dyDescent="0.2">
      <c r="A4178" s="200" t="s">
        <v>32</v>
      </c>
      <c r="B4178" s="204">
        <v>10100000</v>
      </c>
      <c r="C4178" s="205" t="s">
        <v>43</v>
      </c>
      <c r="D4178" s="201">
        <v>0</v>
      </c>
      <c r="E4178" s="201">
        <v>600000000</v>
      </c>
      <c r="F4178" s="201">
        <v>-600000000</v>
      </c>
    </row>
    <row r="4179" spans="1:6" x14ac:dyDescent="0.2">
      <c r="A4179" s="200" t="s">
        <v>32</v>
      </c>
      <c r="B4179" s="204">
        <v>10620000</v>
      </c>
      <c r="C4179" s="205" t="s">
        <v>3011</v>
      </c>
      <c r="D4179" s="201">
        <v>220000</v>
      </c>
      <c r="E4179" s="201">
        <v>0</v>
      </c>
      <c r="F4179" s="201">
        <v>220000</v>
      </c>
    </row>
    <row r="4180" spans="1:6" x14ac:dyDescent="0.2">
      <c r="A4180" s="200" t="s">
        <v>32</v>
      </c>
      <c r="B4180" s="204">
        <v>12000000</v>
      </c>
      <c r="C4180" s="205" t="s">
        <v>3206</v>
      </c>
      <c r="D4180" s="201">
        <v>0</v>
      </c>
      <c r="E4180" s="201">
        <v>723350829.23000002</v>
      </c>
      <c r="F4180" s="201">
        <v>-723350829.23000002</v>
      </c>
    </row>
    <row r="4181" spans="1:6" x14ac:dyDescent="0.2">
      <c r="A4181" s="200" t="s">
        <v>32</v>
      </c>
      <c r="B4181" s="208">
        <v>12800000</v>
      </c>
      <c r="C4181" s="205" t="s">
        <v>1648</v>
      </c>
      <c r="D4181" s="201">
        <v>0</v>
      </c>
      <c r="E4181" s="201">
        <v>43485517.649999999</v>
      </c>
      <c r="F4181" s="201">
        <v>-43485517.649999999</v>
      </c>
    </row>
    <row r="4182" spans="1:6" x14ac:dyDescent="0.2">
      <c r="A4182" s="200" t="s">
        <v>32</v>
      </c>
      <c r="B4182" s="213">
        <v>12900000</v>
      </c>
      <c r="C4182" s="217" t="s">
        <v>46</v>
      </c>
      <c r="D4182" s="201">
        <v>208190338.62</v>
      </c>
      <c r="E4182" s="201">
        <v>0</v>
      </c>
      <c r="F4182" s="201">
        <v>208190338.62</v>
      </c>
    </row>
    <row r="4183" spans="1:6" x14ac:dyDescent="0.2">
      <c r="A4183" s="200" t="s">
        <v>32</v>
      </c>
      <c r="B4183" s="220">
        <v>13100000</v>
      </c>
      <c r="C4183" s="217" t="s">
        <v>2340</v>
      </c>
      <c r="D4183" s="201">
        <v>22790349.309999999</v>
      </c>
      <c r="E4183" s="201">
        <v>0</v>
      </c>
      <c r="F4183" s="201">
        <v>22790349.309999999</v>
      </c>
    </row>
    <row r="4184" spans="1:6" x14ac:dyDescent="0.2">
      <c r="A4184" s="200" t="s">
        <v>32</v>
      </c>
      <c r="B4184" s="204">
        <v>16300000</v>
      </c>
      <c r="C4184" s="205" t="s">
        <v>2071</v>
      </c>
      <c r="D4184" s="201">
        <v>0</v>
      </c>
      <c r="E4184" s="201">
        <v>1200000000</v>
      </c>
      <c r="F4184" s="201">
        <v>-1200000000</v>
      </c>
    </row>
    <row r="4185" spans="1:6" x14ac:dyDescent="0.2">
      <c r="A4185" s="200" t="s">
        <v>32</v>
      </c>
      <c r="B4185" s="204">
        <v>16400000</v>
      </c>
      <c r="C4185" s="205" t="s">
        <v>248</v>
      </c>
      <c r="D4185" s="201">
        <v>0</v>
      </c>
      <c r="E4185" s="201">
        <v>393806893.30000001</v>
      </c>
      <c r="F4185" s="201">
        <v>-393806893.30000001</v>
      </c>
    </row>
    <row r="4186" spans="1:6" x14ac:dyDescent="0.2">
      <c r="A4186" s="200" t="s">
        <v>32</v>
      </c>
      <c r="B4186" s="204">
        <v>20400000</v>
      </c>
      <c r="C4186" s="205" t="s">
        <v>47</v>
      </c>
      <c r="D4186" s="201">
        <v>8205042.9900000002</v>
      </c>
      <c r="E4186" s="201">
        <v>0</v>
      </c>
      <c r="F4186" s="201">
        <v>8205042.9900000002</v>
      </c>
    </row>
    <row r="4187" spans="1:6" x14ac:dyDescent="0.2">
      <c r="A4187" s="200" t="s">
        <v>32</v>
      </c>
      <c r="B4187" s="208">
        <v>21100000</v>
      </c>
      <c r="C4187" s="205" t="s">
        <v>250</v>
      </c>
      <c r="D4187" s="201">
        <v>31200000</v>
      </c>
      <c r="E4187" s="201">
        <v>0</v>
      </c>
      <c r="F4187" s="201">
        <v>31200000</v>
      </c>
    </row>
    <row r="4188" spans="1:6" x14ac:dyDescent="0.2">
      <c r="A4188" s="200" t="s">
        <v>32</v>
      </c>
      <c r="B4188" s="204">
        <v>21300000</v>
      </c>
      <c r="C4188" s="205" t="s">
        <v>252</v>
      </c>
      <c r="D4188" s="201">
        <v>1006150294.34</v>
      </c>
      <c r="E4188" s="201">
        <v>0</v>
      </c>
      <c r="F4188" s="201">
        <v>1006150294.34</v>
      </c>
    </row>
    <row r="4189" spans="1:6" x14ac:dyDescent="0.2">
      <c r="A4189" s="200" t="s">
        <v>32</v>
      </c>
      <c r="B4189" s="208">
        <v>21530000</v>
      </c>
      <c r="C4189" s="214" t="s">
        <v>1979</v>
      </c>
      <c r="D4189" s="201">
        <v>263691184.59999999</v>
      </c>
      <c r="E4189" s="201">
        <v>0</v>
      </c>
      <c r="F4189" s="201">
        <v>263691184.59999999</v>
      </c>
    </row>
    <row r="4190" spans="1:6" x14ac:dyDescent="0.2">
      <c r="A4190" s="200" t="s">
        <v>32</v>
      </c>
      <c r="B4190" s="208">
        <v>21850000</v>
      </c>
      <c r="C4190" s="214" t="s">
        <v>3321</v>
      </c>
      <c r="D4190" s="201">
        <v>19487783.329999998</v>
      </c>
      <c r="E4190" s="201">
        <v>0</v>
      </c>
      <c r="F4190" s="201">
        <v>19487783.329999998</v>
      </c>
    </row>
    <row r="4191" spans="1:6" x14ac:dyDescent="0.2">
      <c r="A4191" s="200" t="s">
        <v>32</v>
      </c>
      <c r="B4191" s="204">
        <v>21830000</v>
      </c>
      <c r="C4191" s="205" t="s">
        <v>53</v>
      </c>
      <c r="D4191" s="201">
        <v>406457211.31999999</v>
      </c>
      <c r="E4191" s="201">
        <v>0</v>
      </c>
      <c r="F4191" s="201">
        <v>406457211.31999999</v>
      </c>
    </row>
    <row r="4192" spans="1:6" x14ac:dyDescent="0.2">
      <c r="A4192" s="200" t="s">
        <v>32</v>
      </c>
      <c r="B4192" s="204">
        <v>21500000</v>
      </c>
      <c r="C4192" s="205" t="s">
        <v>253</v>
      </c>
      <c r="D4192" s="201">
        <v>86793602.040000007</v>
      </c>
      <c r="E4192" s="201">
        <v>0</v>
      </c>
      <c r="F4192" s="201">
        <v>86793602.040000007</v>
      </c>
    </row>
    <row r="4193" spans="1:6" x14ac:dyDescent="0.2">
      <c r="A4193" s="200" t="s">
        <v>32</v>
      </c>
      <c r="B4193" s="208">
        <v>21520000</v>
      </c>
      <c r="C4193" s="205" t="s">
        <v>256</v>
      </c>
      <c r="D4193" s="201">
        <v>44129814.950000003</v>
      </c>
      <c r="E4193" s="201">
        <v>0</v>
      </c>
      <c r="F4193" s="201">
        <v>44129814.950000003</v>
      </c>
    </row>
    <row r="4194" spans="1:6" x14ac:dyDescent="0.2">
      <c r="A4194" s="200" t="s">
        <v>32</v>
      </c>
      <c r="B4194" s="204">
        <v>21820000</v>
      </c>
      <c r="C4194" s="205" t="s">
        <v>52</v>
      </c>
      <c r="D4194" s="201">
        <v>18819671.370000001</v>
      </c>
      <c r="E4194" s="201">
        <v>0</v>
      </c>
      <c r="F4194" s="201">
        <v>18819671.370000001</v>
      </c>
    </row>
    <row r="4195" spans="1:6" x14ac:dyDescent="0.2">
      <c r="A4195" s="200" t="s">
        <v>32</v>
      </c>
      <c r="B4195" s="204">
        <v>21870000</v>
      </c>
      <c r="C4195" s="205" t="s">
        <v>595</v>
      </c>
      <c r="D4195" s="201">
        <v>18826698.949999999</v>
      </c>
      <c r="E4195" s="201">
        <v>0</v>
      </c>
      <c r="F4195" s="201">
        <v>18826698.949999999</v>
      </c>
    </row>
    <row r="4196" spans="1:6" x14ac:dyDescent="0.2">
      <c r="A4196" s="200" t="s">
        <v>32</v>
      </c>
      <c r="B4196" s="204">
        <v>21840000</v>
      </c>
      <c r="C4196" s="205" t="s">
        <v>54</v>
      </c>
      <c r="D4196" s="201">
        <v>36598527.219999999</v>
      </c>
      <c r="E4196" s="201">
        <v>0</v>
      </c>
      <c r="F4196" s="201">
        <v>36598527.219999999</v>
      </c>
    </row>
    <row r="4197" spans="1:6" x14ac:dyDescent="0.2">
      <c r="A4197" s="200" t="s">
        <v>32</v>
      </c>
      <c r="B4197" s="208">
        <v>21810000</v>
      </c>
      <c r="C4197" s="205" t="s">
        <v>1996</v>
      </c>
      <c r="D4197" s="201">
        <v>4961175715.1099997</v>
      </c>
      <c r="E4197" s="201">
        <v>0</v>
      </c>
      <c r="F4197" s="201">
        <v>4961175715.1099997</v>
      </c>
    </row>
    <row r="4198" spans="1:6" x14ac:dyDescent="0.2">
      <c r="A4198" s="200" t="s">
        <v>32</v>
      </c>
      <c r="B4198" s="204">
        <v>27500000</v>
      </c>
      <c r="C4198" s="205" t="s">
        <v>56</v>
      </c>
      <c r="D4198" s="201">
        <v>53728000</v>
      </c>
      <c r="E4198" s="201">
        <v>0</v>
      </c>
      <c r="F4198" s="201">
        <v>53728000</v>
      </c>
    </row>
    <row r="4199" spans="1:6" x14ac:dyDescent="0.2">
      <c r="A4199" s="200" t="s">
        <v>32</v>
      </c>
      <c r="B4199" s="213">
        <v>28030000</v>
      </c>
      <c r="C4199" s="217" t="s">
        <v>1658</v>
      </c>
      <c r="D4199" s="201">
        <v>0</v>
      </c>
      <c r="E4199" s="201">
        <v>6998147.1100000003</v>
      </c>
      <c r="F4199" s="201">
        <v>-6998147.1100000003</v>
      </c>
    </row>
    <row r="4200" spans="1:6" x14ac:dyDescent="0.2">
      <c r="A4200" s="200" t="s">
        <v>32</v>
      </c>
      <c r="B4200" s="204">
        <v>28130000</v>
      </c>
      <c r="C4200" s="205" t="s">
        <v>268</v>
      </c>
      <c r="D4200" s="201">
        <v>0</v>
      </c>
      <c r="E4200" s="201">
        <v>203273376.40000001</v>
      </c>
      <c r="F4200" s="201">
        <v>-203273376.40000001</v>
      </c>
    </row>
    <row r="4201" spans="1:6" x14ac:dyDescent="0.2">
      <c r="A4201" s="200" t="s">
        <v>32</v>
      </c>
      <c r="B4201" s="204">
        <v>28150000</v>
      </c>
      <c r="C4201" s="205" t="s">
        <v>269</v>
      </c>
      <c r="D4201" s="201">
        <v>0</v>
      </c>
      <c r="E4201" s="201">
        <v>52619257.479999997</v>
      </c>
      <c r="F4201" s="201">
        <v>-52619257.479999997</v>
      </c>
    </row>
    <row r="4202" spans="1:6" x14ac:dyDescent="0.2">
      <c r="A4202" s="200" t="s">
        <v>32</v>
      </c>
      <c r="B4202" s="208">
        <v>28152000</v>
      </c>
      <c r="C4202" s="205" t="s">
        <v>606</v>
      </c>
      <c r="D4202" s="201">
        <v>0</v>
      </c>
      <c r="E4202" s="201">
        <v>13894482.92</v>
      </c>
      <c r="F4202" s="201">
        <v>-13894482.92</v>
      </c>
    </row>
    <row r="4203" spans="1:6" x14ac:dyDescent="0.2">
      <c r="A4203" s="200" t="s">
        <v>32</v>
      </c>
      <c r="B4203" s="213">
        <v>28153000</v>
      </c>
      <c r="C4203" s="216" t="s">
        <v>1993</v>
      </c>
      <c r="D4203" s="201">
        <v>0</v>
      </c>
      <c r="E4203" s="201">
        <v>112095421.08</v>
      </c>
      <c r="F4203" s="201">
        <v>-112095421.08</v>
      </c>
    </row>
    <row r="4204" spans="1:6" x14ac:dyDescent="0.2">
      <c r="A4204" s="200" t="s">
        <v>32</v>
      </c>
      <c r="B4204" s="208">
        <v>28181000</v>
      </c>
      <c r="C4204" s="216" t="s">
        <v>3322</v>
      </c>
      <c r="D4204" s="201">
        <v>0</v>
      </c>
      <c r="E4204" s="201">
        <v>3346404619.1700001</v>
      </c>
      <c r="F4204" s="201">
        <v>-3346404619.1700001</v>
      </c>
    </row>
    <row r="4205" spans="1:6" x14ac:dyDescent="0.2">
      <c r="A4205" s="200" t="s">
        <v>32</v>
      </c>
      <c r="B4205" s="204">
        <v>28182000</v>
      </c>
      <c r="C4205" s="205" t="s">
        <v>59</v>
      </c>
      <c r="D4205" s="201">
        <v>0</v>
      </c>
      <c r="E4205" s="201">
        <v>8005169.3399999999</v>
      </c>
      <c r="F4205" s="201">
        <v>-8005169.3399999999</v>
      </c>
    </row>
    <row r="4206" spans="1:6" x14ac:dyDescent="0.2">
      <c r="A4206" s="200" t="s">
        <v>32</v>
      </c>
      <c r="B4206" s="204">
        <v>28183000</v>
      </c>
      <c r="C4206" s="205" t="s">
        <v>60</v>
      </c>
      <c r="D4206" s="201">
        <v>0</v>
      </c>
      <c r="E4206" s="201">
        <v>180657740.49000001</v>
      </c>
      <c r="F4206" s="201">
        <v>-180657740.49000001</v>
      </c>
    </row>
    <row r="4207" spans="1:6" x14ac:dyDescent="0.2">
      <c r="A4207" s="200" t="s">
        <v>32</v>
      </c>
      <c r="B4207" s="204">
        <v>28184000</v>
      </c>
      <c r="C4207" s="205" t="s">
        <v>61</v>
      </c>
      <c r="D4207" s="201">
        <v>0</v>
      </c>
      <c r="E4207" s="201">
        <v>13498240.42</v>
      </c>
      <c r="F4207" s="201">
        <v>-13498240.42</v>
      </c>
    </row>
    <row r="4208" spans="1:6" x14ac:dyDescent="0.2">
      <c r="A4208" s="200" t="s">
        <v>32</v>
      </c>
      <c r="B4208" s="204">
        <v>28185000</v>
      </c>
      <c r="C4208" s="217" t="s">
        <v>2792</v>
      </c>
      <c r="D4208" s="201">
        <v>0</v>
      </c>
      <c r="E4208" s="201">
        <v>16208594.76</v>
      </c>
      <c r="F4208" s="201">
        <v>-16208594.76</v>
      </c>
    </row>
    <row r="4209" spans="1:6" x14ac:dyDescent="0.2">
      <c r="A4209" s="200" t="s">
        <v>32</v>
      </c>
      <c r="B4209" s="204">
        <v>28187000</v>
      </c>
      <c r="C4209" s="205" t="s">
        <v>609</v>
      </c>
      <c r="D4209" s="201">
        <v>0</v>
      </c>
      <c r="E4209" s="201">
        <v>7867468.4699999997</v>
      </c>
      <c r="F4209" s="201">
        <v>-7867468.4699999997</v>
      </c>
    </row>
    <row r="4210" spans="1:6" x14ac:dyDescent="0.2">
      <c r="A4210" s="200" t="s">
        <v>32</v>
      </c>
      <c r="B4210" s="204">
        <v>31000000</v>
      </c>
      <c r="C4210" s="205" t="s">
        <v>277</v>
      </c>
      <c r="D4210" s="201">
        <v>1161494086.25</v>
      </c>
      <c r="E4210" s="201">
        <v>0</v>
      </c>
      <c r="F4210" s="201">
        <v>1161494086.25</v>
      </c>
    </row>
    <row r="4211" spans="1:6" x14ac:dyDescent="0.2">
      <c r="A4211" s="200" t="s">
        <v>32</v>
      </c>
      <c r="B4211" s="208">
        <v>35500000</v>
      </c>
      <c r="C4211" s="205" t="s">
        <v>613</v>
      </c>
      <c r="D4211" s="201">
        <v>1188394262.2</v>
      </c>
      <c r="E4211" s="201">
        <v>0</v>
      </c>
      <c r="F4211" s="201">
        <v>1188394262.2</v>
      </c>
    </row>
    <row r="4212" spans="1:6" x14ac:dyDescent="0.2">
      <c r="A4212" s="200" t="s">
        <v>32</v>
      </c>
      <c r="B4212" s="204">
        <v>40110000</v>
      </c>
      <c r="C4212" s="205" t="s">
        <v>63</v>
      </c>
      <c r="D4212" s="201">
        <v>0</v>
      </c>
      <c r="E4212" s="201">
        <v>395454554.75</v>
      </c>
      <c r="F4212" s="201">
        <v>-395454554.75</v>
      </c>
    </row>
    <row r="4213" spans="1:6" x14ac:dyDescent="0.2">
      <c r="A4213" s="200" t="s">
        <v>32</v>
      </c>
      <c r="B4213" s="204">
        <v>40120000</v>
      </c>
      <c r="C4213" s="205" t="s">
        <v>65</v>
      </c>
      <c r="D4213" s="201">
        <v>249179854.18000001</v>
      </c>
      <c r="E4213" s="201">
        <v>0</v>
      </c>
      <c r="F4213" s="201">
        <v>249179854.18000001</v>
      </c>
    </row>
    <row r="4214" spans="1:6" x14ac:dyDescent="0.2">
      <c r="A4214" s="200" t="s">
        <v>32</v>
      </c>
      <c r="B4214" s="204">
        <v>40800000</v>
      </c>
      <c r="C4214" s="205" t="s">
        <v>68</v>
      </c>
      <c r="D4214" s="201">
        <v>0</v>
      </c>
      <c r="E4214" s="201">
        <v>528890617.25</v>
      </c>
      <c r="F4214" s="201">
        <v>-528890617.25</v>
      </c>
    </row>
    <row r="4215" spans="1:6" x14ac:dyDescent="0.2">
      <c r="A4215" s="200" t="s">
        <v>32</v>
      </c>
      <c r="B4215" s="204">
        <v>41100000</v>
      </c>
      <c r="C4215" s="205" t="s">
        <v>70</v>
      </c>
      <c r="D4215" s="201">
        <v>2281947912.4200001</v>
      </c>
      <c r="E4215" s="201">
        <v>0</v>
      </c>
      <c r="F4215" s="201">
        <v>2281947912.4200001</v>
      </c>
    </row>
    <row r="4216" spans="1:6" x14ac:dyDescent="0.2">
      <c r="A4216" s="200" t="s">
        <v>32</v>
      </c>
      <c r="B4216" s="204">
        <v>41110000</v>
      </c>
      <c r="C4216" s="205" t="s">
        <v>297</v>
      </c>
      <c r="D4216" s="201">
        <v>9929000</v>
      </c>
      <c r="E4216" s="201">
        <v>0</v>
      </c>
      <c r="F4216" s="201">
        <v>9929000</v>
      </c>
    </row>
    <row r="4217" spans="1:6" x14ac:dyDescent="0.2">
      <c r="A4217" s="200" t="s">
        <v>32</v>
      </c>
      <c r="B4217" s="204">
        <v>41120000</v>
      </c>
      <c r="C4217" s="205" t="s">
        <v>1473</v>
      </c>
      <c r="D4217" s="201">
        <v>10824978.43</v>
      </c>
      <c r="E4217" s="201">
        <v>0</v>
      </c>
      <c r="F4217" s="201">
        <v>10824978.43</v>
      </c>
    </row>
    <row r="4218" spans="1:6" x14ac:dyDescent="0.2">
      <c r="A4218" s="200" t="s">
        <v>32</v>
      </c>
      <c r="B4218" s="204">
        <v>41600000</v>
      </c>
      <c r="C4218" s="205" t="s">
        <v>291</v>
      </c>
      <c r="D4218" s="201">
        <v>20479998</v>
      </c>
      <c r="E4218" s="201">
        <v>0</v>
      </c>
      <c r="F4218" s="201">
        <v>20479998</v>
      </c>
    </row>
    <row r="4219" spans="1:6" x14ac:dyDescent="0.2">
      <c r="A4219" s="200" t="s">
        <v>32</v>
      </c>
      <c r="B4219" s="204">
        <v>42100000</v>
      </c>
      <c r="C4219" s="205" t="s">
        <v>303</v>
      </c>
      <c r="D4219" s="201">
        <v>197445.02</v>
      </c>
      <c r="E4219" s="201">
        <v>0</v>
      </c>
      <c r="F4219" s="201">
        <v>197445.02</v>
      </c>
    </row>
    <row r="4220" spans="1:6" x14ac:dyDescent="0.2">
      <c r="A4220" s="200" t="s">
        <v>32</v>
      </c>
      <c r="B4220" s="204">
        <v>42700000</v>
      </c>
      <c r="C4220" s="205" t="s">
        <v>2005</v>
      </c>
      <c r="D4220" s="201">
        <v>2200000</v>
      </c>
      <c r="E4220" s="201">
        <v>0</v>
      </c>
      <c r="F4220" s="201">
        <v>2200000</v>
      </c>
    </row>
    <row r="4221" spans="1:6" x14ac:dyDescent="0.2">
      <c r="A4221" s="200" t="s">
        <v>32</v>
      </c>
      <c r="B4221" s="204">
        <v>42820000</v>
      </c>
      <c r="C4221" s="205" t="s">
        <v>626</v>
      </c>
      <c r="D4221" s="201">
        <v>0</v>
      </c>
      <c r="E4221" s="201">
        <v>138554499.72999999</v>
      </c>
      <c r="F4221" s="201">
        <v>-138554499.72999999</v>
      </c>
    </row>
    <row r="4222" spans="1:6" x14ac:dyDescent="0.2">
      <c r="A4222" s="200" t="s">
        <v>32</v>
      </c>
      <c r="B4222" s="204">
        <v>43100000</v>
      </c>
      <c r="C4222" s="205" t="s">
        <v>77</v>
      </c>
      <c r="D4222" s="201">
        <v>0</v>
      </c>
      <c r="E4222" s="201">
        <v>35937474.689999998</v>
      </c>
      <c r="F4222" s="201">
        <v>-35937474.689999998</v>
      </c>
    </row>
    <row r="4223" spans="1:6" x14ac:dyDescent="0.2">
      <c r="A4223" s="200" t="s">
        <v>32</v>
      </c>
      <c r="B4223" s="204">
        <v>43110000</v>
      </c>
      <c r="C4223" s="205" t="s">
        <v>301</v>
      </c>
      <c r="D4223" s="201">
        <v>0</v>
      </c>
      <c r="E4223" s="201">
        <v>3149011.79</v>
      </c>
      <c r="F4223" s="201">
        <v>-3149011.79</v>
      </c>
    </row>
    <row r="4224" spans="1:6" x14ac:dyDescent="0.2">
      <c r="A4224" s="200" t="s">
        <v>32</v>
      </c>
      <c r="B4224" s="204">
        <v>43200000</v>
      </c>
      <c r="C4224" s="205" t="s">
        <v>79</v>
      </c>
      <c r="D4224" s="201">
        <v>0</v>
      </c>
      <c r="E4224" s="201">
        <v>16696011.91</v>
      </c>
      <c r="F4224" s="201">
        <v>-16696011.91</v>
      </c>
    </row>
    <row r="4225" spans="1:6" x14ac:dyDescent="0.2">
      <c r="A4225" s="200" t="s">
        <v>32</v>
      </c>
      <c r="B4225" s="204">
        <v>43300000</v>
      </c>
      <c r="C4225" s="205" t="s">
        <v>80</v>
      </c>
      <c r="D4225" s="201">
        <v>0</v>
      </c>
      <c r="E4225" s="201">
        <v>2373688.5299999998</v>
      </c>
      <c r="F4225" s="201">
        <v>-2373688.5299999998</v>
      </c>
    </row>
    <row r="4226" spans="1:6" x14ac:dyDescent="0.2">
      <c r="A4226" s="200" t="s">
        <v>32</v>
      </c>
      <c r="B4226" s="204">
        <v>44100000</v>
      </c>
      <c r="C4226" s="205" t="s">
        <v>82</v>
      </c>
      <c r="D4226" s="201">
        <v>0</v>
      </c>
      <c r="E4226" s="201">
        <v>7036769.8300000001</v>
      </c>
      <c r="F4226" s="201">
        <v>-7036769.8300000001</v>
      </c>
    </row>
    <row r="4227" spans="1:6" x14ac:dyDescent="0.2">
      <c r="A4227" s="200" t="s">
        <v>32</v>
      </c>
      <c r="B4227" s="204">
        <v>44300000</v>
      </c>
      <c r="C4227" s="205" t="s">
        <v>305</v>
      </c>
      <c r="D4227" s="201">
        <v>83671106.890000001</v>
      </c>
      <c r="E4227" s="201">
        <v>0</v>
      </c>
      <c r="F4227" s="201">
        <v>83671106.890000001</v>
      </c>
    </row>
    <row r="4228" spans="1:6" x14ac:dyDescent="0.2">
      <c r="A4228" s="200" t="s">
        <v>32</v>
      </c>
      <c r="B4228" s="208">
        <v>44410000</v>
      </c>
      <c r="C4228" s="205" t="s">
        <v>308</v>
      </c>
      <c r="D4228" s="201">
        <v>0</v>
      </c>
      <c r="E4228" s="201">
        <v>131913414.61</v>
      </c>
      <c r="F4228" s="201">
        <v>-131913414.61</v>
      </c>
    </row>
    <row r="4229" spans="1:6" x14ac:dyDescent="0.2">
      <c r="A4229" s="200" t="s">
        <v>32</v>
      </c>
      <c r="B4229" s="204">
        <v>44550000</v>
      </c>
      <c r="C4229" s="205" t="s">
        <v>88</v>
      </c>
      <c r="D4229" s="201">
        <v>153163636.13</v>
      </c>
      <c r="E4229" s="201">
        <v>0</v>
      </c>
      <c r="F4229" s="201">
        <v>153163636.13</v>
      </c>
    </row>
    <row r="4230" spans="1:6" x14ac:dyDescent="0.2">
      <c r="A4230" s="200" t="s">
        <v>32</v>
      </c>
      <c r="B4230" s="204">
        <v>44560000</v>
      </c>
      <c r="C4230" s="205" t="s">
        <v>2760</v>
      </c>
      <c r="D4230" s="201">
        <v>124341719.73999999</v>
      </c>
      <c r="E4230" s="201">
        <v>0</v>
      </c>
      <c r="F4230" s="201">
        <v>124341719.73999999</v>
      </c>
    </row>
    <row r="4231" spans="1:6" x14ac:dyDescent="0.2">
      <c r="A4231" s="200" t="s">
        <v>32</v>
      </c>
      <c r="B4231" s="204">
        <v>45511000</v>
      </c>
      <c r="C4231" s="205" t="s">
        <v>330</v>
      </c>
      <c r="D4231" s="201">
        <v>0</v>
      </c>
      <c r="E4231" s="201">
        <v>2865081504.5599999</v>
      </c>
      <c r="F4231" s="201">
        <v>-2865081504.5599999</v>
      </c>
    </row>
    <row r="4232" spans="1:6" x14ac:dyDescent="0.2">
      <c r="A4232" s="200" t="s">
        <v>32</v>
      </c>
      <c r="B4232" s="213">
        <v>45512000</v>
      </c>
      <c r="C4232" s="216" t="s">
        <v>2739</v>
      </c>
      <c r="D4232" s="201">
        <v>0</v>
      </c>
      <c r="E4232" s="201">
        <v>190230840</v>
      </c>
      <c r="F4232" s="201">
        <v>-190230840</v>
      </c>
    </row>
    <row r="4233" spans="1:6" x14ac:dyDescent="0.2">
      <c r="A4233" s="200" t="s">
        <v>32</v>
      </c>
      <c r="B4233" s="213">
        <v>45513000</v>
      </c>
      <c r="C4233" s="216" t="s">
        <v>2740</v>
      </c>
      <c r="D4233" s="201">
        <v>0</v>
      </c>
      <c r="E4233" s="201">
        <v>27000000</v>
      </c>
      <c r="F4233" s="201">
        <v>-27000000</v>
      </c>
    </row>
    <row r="4234" spans="1:6" x14ac:dyDescent="0.2">
      <c r="A4234" s="200" t="s">
        <v>32</v>
      </c>
      <c r="B4234" s="213">
        <v>45514000</v>
      </c>
      <c r="C4234" s="217" t="s">
        <v>3033</v>
      </c>
      <c r="D4234" s="201">
        <v>0</v>
      </c>
      <c r="E4234" s="201">
        <v>2877616744.5700002</v>
      </c>
      <c r="F4234" s="201">
        <v>-2877616744.5700002</v>
      </c>
    </row>
    <row r="4235" spans="1:6" x14ac:dyDescent="0.2">
      <c r="A4235" s="200" t="s">
        <v>32</v>
      </c>
      <c r="B4235" s="204">
        <v>45515000</v>
      </c>
      <c r="C4235" s="205" t="s">
        <v>1476</v>
      </c>
      <c r="D4235" s="201">
        <v>0</v>
      </c>
      <c r="E4235" s="201">
        <v>300799000</v>
      </c>
      <c r="F4235" s="201">
        <v>-300799000</v>
      </c>
    </row>
    <row r="4236" spans="1:6" x14ac:dyDescent="0.2">
      <c r="A4236" s="200" t="s">
        <v>32</v>
      </c>
      <c r="B4236" s="204">
        <v>46700000</v>
      </c>
      <c r="C4236" s="205" t="s">
        <v>1</v>
      </c>
      <c r="D4236" s="201">
        <v>0</v>
      </c>
      <c r="E4236" s="201">
        <v>1302589.25</v>
      </c>
      <c r="F4236" s="201">
        <v>-1302589.25</v>
      </c>
    </row>
    <row r="4237" spans="1:6" x14ac:dyDescent="0.2">
      <c r="A4237" s="200" t="s">
        <v>32</v>
      </c>
      <c r="B4237" s="204">
        <v>46700002</v>
      </c>
      <c r="C4237" s="205" t="s">
        <v>22</v>
      </c>
      <c r="D4237" s="201">
        <v>0</v>
      </c>
      <c r="E4237" s="201">
        <v>119667.56</v>
      </c>
      <c r="F4237" s="201">
        <v>-119667.56</v>
      </c>
    </row>
    <row r="4238" spans="1:6" x14ac:dyDescent="0.2">
      <c r="A4238" s="200" t="s">
        <v>32</v>
      </c>
      <c r="B4238" s="208">
        <v>46710000</v>
      </c>
      <c r="C4238" s="205" t="s">
        <v>4</v>
      </c>
      <c r="D4238" s="201">
        <v>0</v>
      </c>
      <c r="E4238" s="201">
        <v>300000000</v>
      </c>
      <c r="F4238" s="201">
        <v>-300000000</v>
      </c>
    </row>
    <row r="4239" spans="1:6" x14ac:dyDescent="0.2">
      <c r="A4239" s="200" t="s">
        <v>32</v>
      </c>
      <c r="B4239" s="204">
        <v>46710070</v>
      </c>
      <c r="C4239" s="205" t="s">
        <v>2568</v>
      </c>
      <c r="D4239" s="201">
        <v>0</v>
      </c>
      <c r="E4239" s="201">
        <v>3955900</v>
      </c>
      <c r="F4239" s="201">
        <v>-3955900</v>
      </c>
    </row>
    <row r="4240" spans="1:6" x14ac:dyDescent="0.2">
      <c r="A4240" s="200" t="s">
        <v>32</v>
      </c>
      <c r="B4240" s="204">
        <v>48600000</v>
      </c>
      <c r="C4240" s="205" t="s">
        <v>158</v>
      </c>
      <c r="D4240" s="201">
        <v>0</v>
      </c>
      <c r="E4240" s="201">
        <v>3507382.92</v>
      </c>
      <c r="F4240" s="201">
        <v>-3507382.92</v>
      </c>
    </row>
    <row r="4241" spans="1:6" x14ac:dyDescent="0.2">
      <c r="A4241" s="200" t="s">
        <v>32</v>
      </c>
      <c r="B4241" s="204">
        <v>49100000</v>
      </c>
      <c r="C4241" s="205" t="s">
        <v>336</v>
      </c>
      <c r="D4241" s="201">
        <v>0</v>
      </c>
      <c r="E4241" s="201">
        <v>20479998</v>
      </c>
      <c r="F4241" s="201">
        <v>-20479998</v>
      </c>
    </row>
    <row r="4242" spans="1:6" x14ac:dyDescent="0.2">
      <c r="A4242" s="200" t="s">
        <v>32</v>
      </c>
      <c r="B4242" s="204">
        <v>51231000</v>
      </c>
      <c r="C4242" s="205" t="s">
        <v>347</v>
      </c>
      <c r="D4242" s="201">
        <v>1041617115.54</v>
      </c>
      <c r="E4242" s="201">
        <v>0</v>
      </c>
      <c r="F4242" s="201">
        <v>1041617115.54</v>
      </c>
    </row>
    <row r="4243" spans="1:6" x14ac:dyDescent="0.2">
      <c r="A4243" s="200" t="s">
        <v>32</v>
      </c>
      <c r="B4243" s="204">
        <v>51241000</v>
      </c>
      <c r="C4243" s="205" t="s">
        <v>159</v>
      </c>
      <c r="D4243" s="201">
        <v>1504721169.8099999</v>
      </c>
      <c r="E4243" s="201">
        <v>0</v>
      </c>
      <c r="F4243" s="201">
        <v>1504721169.8099999</v>
      </c>
    </row>
    <row r="4244" spans="1:6" x14ac:dyDescent="0.2">
      <c r="A4244" s="200" t="s">
        <v>32</v>
      </c>
      <c r="B4244" s="208">
        <v>51243000</v>
      </c>
      <c r="C4244" s="214" t="s">
        <v>2357</v>
      </c>
      <c r="D4244" s="201">
        <v>0</v>
      </c>
      <c r="E4244" s="201">
        <v>188944.49</v>
      </c>
      <c r="F4244" s="201">
        <v>-188944.49</v>
      </c>
    </row>
    <row r="4245" spans="1:6" x14ac:dyDescent="0.2">
      <c r="A4245" s="200" t="s">
        <v>32</v>
      </c>
      <c r="B4245" s="204">
        <v>51261000</v>
      </c>
      <c r="C4245" s="205" t="s">
        <v>2358</v>
      </c>
      <c r="D4245" s="201">
        <v>1563865766.46</v>
      </c>
      <c r="E4245" s="201">
        <v>0</v>
      </c>
      <c r="F4245" s="201">
        <v>1563865766.46</v>
      </c>
    </row>
    <row r="4246" spans="1:6" x14ac:dyDescent="0.2">
      <c r="A4246" s="200" t="s">
        <v>32</v>
      </c>
      <c r="B4246" s="204">
        <v>51271000</v>
      </c>
      <c r="C4246" s="205" t="s">
        <v>2024</v>
      </c>
      <c r="D4246" s="201">
        <v>67264568.989999995</v>
      </c>
      <c r="E4246" s="201">
        <v>0</v>
      </c>
      <c r="F4246" s="201">
        <v>67264568.989999995</v>
      </c>
    </row>
    <row r="4247" spans="1:6" x14ac:dyDescent="0.2">
      <c r="A4247" s="200" t="s">
        <v>32</v>
      </c>
      <c r="B4247" s="204">
        <v>51910000</v>
      </c>
      <c r="C4247" s="205" t="s">
        <v>721</v>
      </c>
      <c r="D4247" s="201">
        <v>0</v>
      </c>
      <c r="E4247" s="201">
        <v>1500000000</v>
      </c>
      <c r="F4247" s="201">
        <v>-1500000000</v>
      </c>
    </row>
    <row r="4248" spans="1:6" x14ac:dyDescent="0.2">
      <c r="A4248" s="200" t="s">
        <v>32</v>
      </c>
      <c r="B4248" s="204">
        <v>53100000</v>
      </c>
      <c r="C4248" s="205" t="s">
        <v>3044</v>
      </c>
      <c r="D4248" s="201">
        <v>90000</v>
      </c>
      <c r="E4248" s="201">
        <v>0</v>
      </c>
      <c r="F4248" s="201">
        <v>90000</v>
      </c>
    </row>
    <row r="4249" spans="1:6" x14ac:dyDescent="0.2">
      <c r="A4249" s="200" t="s">
        <v>32</v>
      </c>
      <c r="B4249" s="204">
        <v>53110000</v>
      </c>
      <c r="C4249" s="205" t="s">
        <v>416</v>
      </c>
      <c r="D4249" s="201">
        <v>2198873.4700000002</v>
      </c>
      <c r="E4249" s="201">
        <v>0</v>
      </c>
      <c r="F4249" s="201">
        <v>2198873.4700000002</v>
      </c>
    </row>
    <row r="4250" spans="1:6" x14ac:dyDescent="0.2">
      <c r="A4250" s="200" t="s">
        <v>32</v>
      </c>
      <c r="B4250" s="204">
        <v>60101000</v>
      </c>
      <c r="C4250" s="205" t="s">
        <v>359</v>
      </c>
      <c r="D4250" s="201">
        <v>730000000</v>
      </c>
      <c r="E4250" s="201">
        <v>0</v>
      </c>
      <c r="F4250" s="201">
        <v>730000000</v>
      </c>
    </row>
    <row r="4251" spans="1:6" x14ac:dyDescent="0.2">
      <c r="A4251" s="200" t="s">
        <v>32</v>
      </c>
      <c r="B4251" s="204">
        <v>60102000</v>
      </c>
      <c r="C4251" s="205" t="s">
        <v>424</v>
      </c>
      <c r="D4251" s="201">
        <v>8991479685.2000008</v>
      </c>
      <c r="E4251" s="201">
        <v>0</v>
      </c>
      <c r="F4251" s="201">
        <v>8991479685.2000008</v>
      </c>
    </row>
    <row r="4252" spans="1:6" x14ac:dyDescent="0.2">
      <c r="A4252" s="200" t="s">
        <v>32</v>
      </c>
      <c r="B4252" s="204">
        <v>60201000</v>
      </c>
      <c r="C4252" s="205" t="s">
        <v>430</v>
      </c>
      <c r="D4252" s="201">
        <v>56472997</v>
      </c>
      <c r="E4252" s="201">
        <v>0</v>
      </c>
      <c r="F4252" s="201">
        <v>56472997</v>
      </c>
    </row>
    <row r="4253" spans="1:6" x14ac:dyDescent="0.2">
      <c r="A4253" s="200" t="s">
        <v>32</v>
      </c>
      <c r="B4253" s="204">
        <v>60203000</v>
      </c>
      <c r="C4253" s="205" t="s">
        <v>366</v>
      </c>
      <c r="D4253" s="201">
        <v>752000</v>
      </c>
      <c r="E4253" s="201">
        <v>0</v>
      </c>
      <c r="F4253" s="201">
        <v>752000</v>
      </c>
    </row>
    <row r="4254" spans="1:6" x14ac:dyDescent="0.2">
      <c r="A4254" s="200" t="s">
        <v>32</v>
      </c>
      <c r="B4254" s="204">
        <v>60205000</v>
      </c>
      <c r="C4254" s="205" t="s">
        <v>432</v>
      </c>
      <c r="D4254" s="201">
        <v>341735476.99000001</v>
      </c>
      <c r="E4254" s="201">
        <v>0</v>
      </c>
      <c r="F4254" s="201">
        <v>341735476.99000001</v>
      </c>
    </row>
    <row r="4255" spans="1:6" x14ac:dyDescent="0.2">
      <c r="A4255" s="200" t="s">
        <v>32</v>
      </c>
      <c r="B4255" s="208">
        <v>60301000</v>
      </c>
      <c r="C4255" s="205" t="s">
        <v>3270</v>
      </c>
      <c r="D4255" s="201">
        <v>164279888.11000001</v>
      </c>
      <c r="E4255" s="201">
        <v>0</v>
      </c>
      <c r="F4255" s="201">
        <v>164279888.11000001</v>
      </c>
    </row>
    <row r="4256" spans="1:6" x14ac:dyDescent="0.2">
      <c r="A4256" s="200" t="s">
        <v>32</v>
      </c>
      <c r="B4256" s="204">
        <v>60400000</v>
      </c>
      <c r="C4256" s="205" t="s">
        <v>729</v>
      </c>
      <c r="D4256" s="201">
        <v>295000</v>
      </c>
      <c r="E4256" s="201">
        <v>0</v>
      </c>
      <c r="F4256" s="201">
        <v>295000</v>
      </c>
    </row>
    <row r="4257" spans="1:6" x14ac:dyDescent="0.2">
      <c r="A4257" s="200" t="s">
        <v>32</v>
      </c>
      <c r="B4257" s="204">
        <v>60601000</v>
      </c>
      <c r="C4257" s="205" t="s">
        <v>164</v>
      </c>
      <c r="D4257" s="201">
        <v>662600837.04999995</v>
      </c>
      <c r="E4257" s="201">
        <v>0</v>
      </c>
      <c r="F4257" s="201">
        <v>662600837.04999995</v>
      </c>
    </row>
    <row r="4258" spans="1:6" x14ac:dyDescent="0.2">
      <c r="A4258" s="200" t="s">
        <v>32</v>
      </c>
      <c r="B4258" s="204">
        <v>60602000</v>
      </c>
      <c r="C4258" s="205" t="s">
        <v>165</v>
      </c>
      <c r="D4258" s="201">
        <v>22049178.609999999</v>
      </c>
      <c r="E4258" s="201">
        <v>0</v>
      </c>
      <c r="F4258" s="201">
        <v>22049178.609999999</v>
      </c>
    </row>
    <row r="4259" spans="1:6" x14ac:dyDescent="0.2">
      <c r="A4259" s="200" t="s">
        <v>32</v>
      </c>
      <c r="B4259" s="204">
        <v>60604000</v>
      </c>
      <c r="C4259" s="205" t="s">
        <v>166</v>
      </c>
      <c r="D4259" s="201">
        <v>3892115</v>
      </c>
      <c r="E4259" s="201">
        <v>0</v>
      </c>
      <c r="F4259" s="201">
        <v>3892115</v>
      </c>
    </row>
    <row r="4260" spans="1:6" x14ac:dyDescent="0.2">
      <c r="A4260" s="200" t="s">
        <v>32</v>
      </c>
      <c r="B4260" s="204">
        <v>60607000</v>
      </c>
      <c r="C4260" s="205" t="s">
        <v>168</v>
      </c>
      <c r="D4260" s="201">
        <v>5194490</v>
      </c>
      <c r="E4260" s="201">
        <v>0</v>
      </c>
      <c r="F4260" s="201">
        <v>5194490</v>
      </c>
    </row>
    <row r="4261" spans="1:6" x14ac:dyDescent="0.2">
      <c r="A4261" s="200" t="s">
        <v>32</v>
      </c>
      <c r="B4261" s="204">
        <v>60608000</v>
      </c>
      <c r="C4261" s="205" t="s">
        <v>170</v>
      </c>
      <c r="D4261" s="201">
        <v>5356359.8099999996</v>
      </c>
      <c r="E4261" s="201">
        <v>0</v>
      </c>
      <c r="F4261" s="201">
        <v>5356359.8099999996</v>
      </c>
    </row>
    <row r="4262" spans="1:6" x14ac:dyDescent="0.2">
      <c r="A4262" s="200" t="s">
        <v>32</v>
      </c>
      <c r="B4262" s="204">
        <v>60609000</v>
      </c>
      <c r="C4262" s="205" t="s">
        <v>171</v>
      </c>
      <c r="D4262" s="201">
        <v>26787597.949999999</v>
      </c>
      <c r="E4262" s="201">
        <v>0</v>
      </c>
      <c r="F4262" s="201">
        <v>26787597.949999999</v>
      </c>
    </row>
    <row r="4263" spans="1:6" x14ac:dyDescent="0.2">
      <c r="A4263" s="200" t="s">
        <v>32</v>
      </c>
      <c r="B4263" s="204">
        <v>60702000</v>
      </c>
      <c r="C4263" s="205" t="s">
        <v>1387</v>
      </c>
      <c r="D4263" s="201">
        <v>140414436.75999999</v>
      </c>
      <c r="E4263" s="201">
        <v>0</v>
      </c>
      <c r="F4263" s="201">
        <v>140414436.75999999</v>
      </c>
    </row>
    <row r="4264" spans="1:6" x14ac:dyDescent="0.2">
      <c r="A4264" s="200" t="s">
        <v>32</v>
      </c>
      <c r="B4264" s="204">
        <v>60803000</v>
      </c>
      <c r="C4264" s="205" t="s">
        <v>459</v>
      </c>
      <c r="D4264" s="201">
        <v>300095239.04000002</v>
      </c>
      <c r="E4264" s="201">
        <v>0</v>
      </c>
      <c r="F4264" s="201">
        <v>300095239.04000002</v>
      </c>
    </row>
    <row r="4265" spans="1:6" x14ac:dyDescent="0.2">
      <c r="A4265" s="200" t="s">
        <v>32</v>
      </c>
      <c r="B4265" s="204">
        <v>60804000</v>
      </c>
      <c r="C4265" s="205" t="s">
        <v>461</v>
      </c>
      <c r="D4265" s="201">
        <v>37988591.899999999</v>
      </c>
      <c r="E4265" s="201">
        <v>0</v>
      </c>
      <c r="F4265" s="201">
        <v>37988591.899999999</v>
      </c>
    </row>
    <row r="4266" spans="1:6" x14ac:dyDescent="0.2">
      <c r="A4266" s="200" t="s">
        <v>32</v>
      </c>
      <c r="B4266" s="204">
        <v>60808000</v>
      </c>
      <c r="C4266" s="205" t="s">
        <v>464</v>
      </c>
      <c r="D4266" s="201">
        <v>198200000</v>
      </c>
      <c r="E4266" s="201">
        <v>0</v>
      </c>
      <c r="F4266" s="201">
        <v>198200000</v>
      </c>
    </row>
    <row r="4267" spans="1:6" x14ac:dyDescent="0.2">
      <c r="A4267" s="200" t="s">
        <v>32</v>
      </c>
      <c r="B4267" s="204">
        <v>60809000</v>
      </c>
      <c r="C4267" s="205" t="s">
        <v>733</v>
      </c>
      <c r="D4267" s="201">
        <v>145418765.75</v>
      </c>
      <c r="E4267" s="201">
        <v>0</v>
      </c>
      <c r="F4267" s="201">
        <v>145418765.75</v>
      </c>
    </row>
    <row r="4268" spans="1:6" x14ac:dyDescent="0.2">
      <c r="A4268" s="200" t="s">
        <v>32</v>
      </c>
      <c r="B4268" s="204">
        <v>60811000</v>
      </c>
      <c r="C4268" s="205" t="s">
        <v>466</v>
      </c>
      <c r="D4268" s="201">
        <v>477914821.68000001</v>
      </c>
      <c r="E4268" s="201">
        <v>0</v>
      </c>
      <c r="F4268" s="201">
        <v>477914821.68000001</v>
      </c>
    </row>
    <row r="4269" spans="1:6" x14ac:dyDescent="0.2">
      <c r="A4269" s="200" t="s">
        <v>32</v>
      </c>
      <c r="B4269" s="204">
        <v>60812000</v>
      </c>
      <c r="C4269" s="205" t="s">
        <v>403</v>
      </c>
      <c r="D4269" s="201">
        <v>43213814</v>
      </c>
      <c r="E4269" s="201">
        <v>0</v>
      </c>
      <c r="F4269" s="201">
        <v>43213814</v>
      </c>
    </row>
    <row r="4270" spans="1:6" x14ac:dyDescent="0.2">
      <c r="A4270" s="200" t="s">
        <v>32</v>
      </c>
      <c r="B4270" s="204">
        <v>60817000</v>
      </c>
      <c r="C4270" s="205" t="s">
        <v>404</v>
      </c>
      <c r="D4270" s="201">
        <v>13988012</v>
      </c>
      <c r="E4270" s="201">
        <v>0</v>
      </c>
      <c r="F4270" s="201">
        <v>13988012</v>
      </c>
    </row>
    <row r="4271" spans="1:6" x14ac:dyDescent="0.2">
      <c r="A4271" s="200" t="s">
        <v>32</v>
      </c>
      <c r="B4271" s="204">
        <v>60880000</v>
      </c>
      <c r="C4271" s="205" t="s">
        <v>464</v>
      </c>
      <c r="D4271" s="201">
        <v>656250</v>
      </c>
      <c r="E4271" s="201">
        <v>0</v>
      </c>
      <c r="F4271" s="201">
        <v>656250</v>
      </c>
    </row>
    <row r="4272" spans="1:6" x14ac:dyDescent="0.2">
      <c r="A4272" s="200" t="s">
        <v>32</v>
      </c>
      <c r="B4272" s="204">
        <v>61301000</v>
      </c>
      <c r="C4272" s="205" t="s">
        <v>477</v>
      </c>
      <c r="D4272" s="201">
        <v>3701000</v>
      </c>
      <c r="E4272" s="201">
        <v>0</v>
      </c>
      <c r="F4272" s="201">
        <v>3701000</v>
      </c>
    </row>
    <row r="4273" spans="1:6" x14ac:dyDescent="0.2">
      <c r="A4273" s="200" t="s">
        <v>32</v>
      </c>
      <c r="B4273" s="204">
        <v>61302000</v>
      </c>
      <c r="C4273" s="205" t="s">
        <v>175</v>
      </c>
      <c r="D4273" s="201">
        <v>755000</v>
      </c>
      <c r="E4273" s="201">
        <v>0</v>
      </c>
      <c r="F4273" s="201">
        <v>755000</v>
      </c>
    </row>
    <row r="4274" spans="1:6" x14ac:dyDescent="0.2">
      <c r="A4274" s="200" t="s">
        <v>32</v>
      </c>
      <c r="B4274" s="204">
        <v>61500000</v>
      </c>
      <c r="C4274" s="205" t="s">
        <v>409</v>
      </c>
      <c r="D4274" s="201">
        <v>239500</v>
      </c>
      <c r="E4274" s="201">
        <v>0</v>
      </c>
      <c r="F4274" s="201">
        <v>239500</v>
      </c>
    </row>
    <row r="4275" spans="1:6" x14ac:dyDescent="0.2">
      <c r="A4275" s="200" t="s">
        <v>32</v>
      </c>
      <c r="B4275" s="204">
        <v>61501000</v>
      </c>
      <c r="C4275" s="205" t="s">
        <v>480</v>
      </c>
      <c r="D4275" s="201">
        <v>95119004.870000005</v>
      </c>
      <c r="E4275" s="201">
        <v>0</v>
      </c>
      <c r="F4275" s="201">
        <v>95119004.870000005</v>
      </c>
    </row>
    <row r="4276" spans="1:6" x14ac:dyDescent="0.2">
      <c r="A4276" s="200" t="s">
        <v>32</v>
      </c>
      <c r="B4276" s="204">
        <v>61502000</v>
      </c>
      <c r="C4276" s="205" t="s">
        <v>180</v>
      </c>
      <c r="D4276" s="201">
        <v>3078141</v>
      </c>
      <c r="E4276" s="201">
        <v>0</v>
      </c>
      <c r="F4276" s="201">
        <v>3078141</v>
      </c>
    </row>
    <row r="4277" spans="1:6" x14ac:dyDescent="0.2">
      <c r="A4277" s="200" t="s">
        <v>32</v>
      </c>
      <c r="B4277" s="204">
        <v>61503000</v>
      </c>
      <c r="C4277" s="205" t="s">
        <v>481</v>
      </c>
      <c r="D4277" s="201">
        <v>33067428.530000001</v>
      </c>
      <c r="E4277" s="201">
        <v>0</v>
      </c>
      <c r="F4277" s="201">
        <v>33067428.530000001</v>
      </c>
    </row>
    <row r="4278" spans="1:6" x14ac:dyDescent="0.2">
      <c r="A4278" s="200" t="s">
        <v>32</v>
      </c>
      <c r="B4278" s="204">
        <v>61504000</v>
      </c>
      <c r="C4278" s="205" t="s">
        <v>741</v>
      </c>
      <c r="D4278" s="201">
        <v>10232606.279999999</v>
      </c>
      <c r="E4278" s="201">
        <v>0</v>
      </c>
      <c r="F4278" s="201">
        <v>10232606.279999999</v>
      </c>
    </row>
    <row r="4279" spans="1:6" x14ac:dyDescent="0.2">
      <c r="A4279" s="200" t="s">
        <v>32</v>
      </c>
      <c r="B4279" s="204">
        <v>61601000</v>
      </c>
      <c r="C4279" s="205" t="s">
        <v>417</v>
      </c>
      <c r="D4279" s="201">
        <v>784584.07</v>
      </c>
      <c r="E4279" s="201">
        <v>0</v>
      </c>
      <c r="F4279" s="201">
        <v>784584.07</v>
      </c>
    </row>
    <row r="4280" spans="1:6" x14ac:dyDescent="0.2">
      <c r="A4280" s="200" t="s">
        <v>32</v>
      </c>
      <c r="B4280" s="204">
        <v>61602000</v>
      </c>
      <c r="C4280" s="205" t="s">
        <v>488</v>
      </c>
      <c r="D4280" s="201">
        <v>16216787</v>
      </c>
      <c r="E4280" s="201">
        <v>0</v>
      </c>
      <c r="F4280" s="201">
        <v>16216787</v>
      </c>
    </row>
    <row r="4281" spans="1:6" x14ac:dyDescent="0.2">
      <c r="A4281" s="200" t="s">
        <v>32</v>
      </c>
      <c r="B4281" s="204">
        <v>61802000</v>
      </c>
      <c r="C4281" s="205" t="s">
        <v>494</v>
      </c>
      <c r="D4281" s="201">
        <v>10000</v>
      </c>
      <c r="E4281" s="201">
        <v>0</v>
      </c>
      <c r="F4281" s="201">
        <v>10000</v>
      </c>
    </row>
    <row r="4282" spans="1:6" x14ac:dyDescent="0.2">
      <c r="A4282" s="200" t="s">
        <v>32</v>
      </c>
      <c r="B4282" s="204">
        <v>62101000</v>
      </c>
      <c r="C4282" s="205" t="s">
        <v>421</v>
      </c>
      <c r="D4282" s="201">
        <v>12612400</v>
      </c>
      <c r="E4282" s="201">
        <v>0</v>
      </c>
      <c r="F4282" s="201">
        <v>12612400</v>
      </c>
    </row>
    <row r="4283" spans="1:6" x14ac:dyDescent="0.2">
      <c r="A4283" s="200" t="s">
        <v>32</v>
      </c>
      <c r="B4283" s="204">
        <v>62102000</v>
      </c>
      <c r="C4283" s="205" t="s">
        <v>498</v>
      </c>
      <c r="D4283" s="201">
        <v>34331628</v>
      </c>
      <c r="E4283" s="201">
        <v>0</v>
      </c>
      <c r="F4283" s="201">
        <v>34331628</v>
      </c>
    </row>
    <row r="4284" spans="1:6" x14ac:dyDescent="0.2">
      <c r="A4284" s="200" t="s">
        <v>32</v>
      </c>
      <c r="B4284" s="204">
        <v>62103000</v>
      </c>
      <c r="C4284" s="205" t="s">
        <v>499</v>
      </c>
      <c r="D4284" s="201">
        <v>2862500</v>
      </c>
      <c r="E4284" s="201">
        <v>0</v>
      </c>
      <c r="F4284" s="201">
        <v>2862500</v>
      </c>
    </row>
    <row r="4285" spans="1:6" x14ac:dyDescent="0.2">
      <c r="A4285" s="200" t="s">
        <v>32</v>
      </c>
      <c r="B4285" s="204">
        <v>62201000</v>
      </c>
      <c r="C4285" s="205" t="s">
        <v>503</v>
      </c>
      <c r="D4285" s="201">
        <v>4279050.17</v>
      </c>
      <c r="E4285" s="201">
        <v>0</v>
      </c>
      <c r="F4285" s="201">
        <v>4279050.17</v>
      </c>
    </row>
    <row r="4286" spans="1:6" x14ac:dyDescent="0.2">
      <c r="A4286" s="200" t="s">
        <v>32</v>
      </c>
      <c r="B4286" s="204">
        <v>62202000</v>
      </c>
      <c r="C4286" s="205" t="s">
        <v>505</v>
      </c>
      <c r="D4286" s="201">
        <v>8814661.0999999996</v>
      </c>
      <c r="E4286" s="201">
        <v>0</v>
      </c>
      <c r="F4286" s="201">
        <v>8814661.0999999996</v>
      </c>
    </row>
    <row r="4287" spans="1:6" x14ac:dyDescent="0.2">
      <c r="A4287" s="200" t="s">
        <v>32</v>
      </c>
      <c r="B4287" s="204">
        <v>62203000</v>
      </c>
      <c r="C4287" s="205" t="s">
        <v>507</v>
      </c>
      <c r="D4287" s="201">
        <v>7150000</v>
      </c>
      <c r="E4287" s="201">
        <v>0</v>
      </c>
      <c r="F4287" s="201">
        <v>7150000</v>
      </c>
    </row>
    <row r="4288" spans="1:6" x14ac:dyDescent="0.2">
      <c r="A4288" s="200" t="s">
        <v>32</v>
      </c>
      <c r="B4288" s="204">
        <v>62208000</v>
      </c>
      <c r="C4288" s="205" t="s">
        <v>425</v>
      </c>
      <c r="D4288" s="201">
        <v>2376030.71</v>
      </c>
      <c r="E4288" s="201">
        <v>0</v>
      </c>
      <c r="F4288" s="201">
        <v>2376030.71</v>
      </c>
    </row>
    <row r="4289" spans="1:6" x14ac:dyDescent="0.2">
      <c r="A4289" s="200" t="s">
        <v>32</v>
      </c>
      <c r="B4289" s="204">
        <v>62210000</v>
      </c>
      <c r="C4289" s="205" t="s">
        <v>1482</v>
      </c>
      <c r="D4289" s="201">
        <v>183714870.31</v>
      </c>
      <c r="E4289" s="201">
        <v>0</v>
      </c>
      <c r="F4289" s="201">
        <v>183714870.31</v>
      </c>
    </row>
    <row r="4290" spans="1:6" x14ac:dyDescent="0.2">
      <c r="A4290" s="200" t="s">
        <v>32</v>
      </c>
      <c r="B4290" s="204">
        <v>62301000</v>
      </c>
      <c r="C4290" s="205" t="s">
        <v>191</v>
      </c>
      <c r="D4290" s="201">
        <v>1789000</v>
      </c>
      <c r="E4290" s="201">
        <v>0</v>
      </c>
      <c r="F4290" s="201">
        <v>1789000</v>
      </c>
    </row>
    <row r="4291" spans="1:6" x14ac:dyDescent="0.2">
      <c r="A4291" s="200" t="s">
        <v>32</v>
      </c>
      <c r="B4291" s="204">
        <v>62303000</v>
      </c>
      <c r="C4291" s="205" t="s">
        <v>517</v>
      </c>
      <c r="D4291" s="201">
        <v>85944524.040000007</v>
      </c>
      <c r="E4291" s="201">
        <v>0</v>
      </c>
      <c r="F4291" s="201">
        <v>85944524.040000007</v>
      </c>
    </row>
    <row r="4292" spans="1:6" x14ac:dyDescent="0.2">
      <c r="A4292" s="200" t="s">
        <v>32</v>
      </c>
      <c r="B4292" s="204">
        <v>62304000</v>
      </c>
      <c r="C4292" s="205" t="s">
        <v>518</v>
      </c>
      <c r="D4292" s="201">
        <v>600000</v>
      </c>
      <c r="E4292" s="201">
        <v>0</v>
      </c>
      <c r="F4292" s="201">
        <v>600000</v>
      </c>
    </row>
    <row r="4293" spans="1:6" x14ac:dyDescent="0.2">
      <c r="A4293" s="200" t="s">
        <v>32</v>
      </c>
      <c r="B4293" s="204">
        <v>62401000</v>
      </c>
      <c r="C4293" s="205" t="s">
        <v>433</v>
      </c>
      <c r="D4293" s="201">
        <v>1800000</v>
      </c>
      <c r="E4293" s="201">
        <v>0</v>
      </c>
      <c r="F4293" s="201">
        <v>1800000</v>
      </c>
    </row>
    <row r="4294" spans="1:6" x14ac:dyDescent="0.2">
      <c r="A4294" s="200" t="s">
        <v>32</v>
      </c>
      <c r="B4294" s="204">
        <v>62501000</v>
      </c>
      <c r="C4294" s="205" t="s">
        <v>195</v>
      </c>
      <c r="D4294" s="201">
        <v>84941900</v>
      </c>
      <c r="E4294" s="201">
        <v>0</v>
      </c>
      <c r="F4294" s="201">
        <v>84941900</v>
      </c>
    </row>
    <row r="4295" spans="1:6" x14ac:dyDescent="0.2">
      <c r="A4295" s="200" t="s">
        <v>32</v>
      </c>
      <c r="B4295" s="204">
        <v>62504000</v>
      </c>
      <c r="C4295" s="205" t="s">
        <v>528</v>
      </c>
      <c r="D4295" s="201">
        <v>1063000</v>
      </c>
      <c r="E4295" s="201">
        <v>0</v>
      </c>
      <c r="F4295" s="201">
        <v>1063000</v>
      </c>
    </row>
    <row r="4296" spans="1:6" x14ac:dyDescent="0.2">
      <c r="A4296" s="200" t="s">
        <v>32</v>
      </c>
      <c r="B4296" s="204">
        <v>62506000</v>
      </c>
      <c r="C4296" s="205" t="s">
        <v>531</v>
      </c>
      <c r="D4296" s="201">
        <v>334000</v>
      </c>
      <c r="E4296" s="201">
        <v>0</v>
      </c>
      <c r="F4296" s="201">
        <v>334000</v>
      </c>
    </row>
    <row r="4297" spans="1:6" x14ac:dyDescent="0.2">
      <c r="A4297" s="200" t="s">
        <v>32</v>
      </c>
      <c r="B4297" s="204">
        <v>62601000</v>
      </c>
      <c r="C4297" s="205" t="s">
        <v>440</v>
      </c>
      <c r="D4297" s="201">
        <v>1556326</v>
      </c>
      <c r="E4297" s="201">
        <v>0</v>
      </c>
      <c r="F4297" s="201">
        <v>1556326</v>
      </c>
    </row>
    <row r="4298" spans="1:6" x14ac:dyDescent="0.2">
      <c r="A4298" s="200" t="s">
        <v>32</v>
      </c>
      <c r="B4298" s="204">
        <v>62602000</v>
      </c>
      <c r="C4298" s="205" t="s">
        <v>533</v>
      </c>
      <c r="D4298" s="201">
        <v>15848968.560000001</v>
      </c>
      <c r="E4298" s="201">
        <v>0</v>
      </c>
      <c r="F4298" s="201">
        <v>15848968.560000001</v>
      </c>
    </row>
    <row r="4299" spans="1:6" x14ac:dyDescent="0.2">
      <c r="A4299" s="200" t="s">
        <v>32</v>
      </c>
      <c r="B4299" s="204">
        <v>62603000</v>
      </c>
      <c r="C4299" s="205" t="s">
        <v>534</v>
      </c>
      <c r="D4299" s="201">
        <v>13857479.050000001</v>
      </c>
      <c r="E4299" s="201">
        <v>0</v>
      </c>
      <c r="F4299" s="201">
        <v>13857479.050000001</v>
      </c>
    </row>
    <row r="4300" spans="1:6" x14ac:dyDescent="0.2">
      <c r="A4300" s="200" t="s">
        <v>32</v>
      </c>
      <c r="B4300" s="204">
        <v>62604000</v>
      </c>
      <c r="C4300" s="205" t="s">
        <v>535</v>
      </c>
      <c r="D4300" s="201">
        <v>786124</v>
      </c>
      <c r="E4300" s="201">
        <v>0</v>
      </c>
      <c r="F4300" s="201">
        <v>786124</v>
      </c>
    </row>
    <row r="4301" spans="1:6" x14ac:dyDescent="0.2">
      <c r="A4301" s="200" t="s">
        <v>32</v>
      </c>
      <c r="B4301" s="204">
        <v>62605000</v>
      </c>
      <c r="C4301" s="205" t="s">
        <v>748</v>
      </c>
      <c r="D4301" s="201">
        <v>92400</v>
      </c>
      <c r="E4301" s="201">
        <v>0</v>
      </c>
      <c r="F4301" s="201">
        <v>92400</v>
      </c>
    </row>
    <row r="4302" spans="1:6" x14ac:dyDescent="0.2">
      <c r="A4302" s="200" t="s">
        <v>32</v>
      </c>
      <c r="B4302" s="204">
        <v>62701000</v>
      </c>
      <c r="C4302" s="205" t="s">
        <v>207</v>
      </c>
      <c r="D4302" s="201">
        <v>1000</v>
      </c>
      <c r="E4302" s="201">
        <v>0</v>
      </c>
      <c r="F4302" s="201">
        <v>1000</v>
      </c>
    </row>
    <row r="4303" spans="1:6" x14ac:dyDescent="0.2">
      <c r="A4303" s="200" t="s">
        <v>32</v>
      </c>
      <c r="B4303" s="204">
        <v>62703000</v>
      </c>
      <c r="C4303" s="205" t="s">
        <v>538</v>
      </c>
      <c r="D4303" s="201">
        <v>32176499.579999998</v>
      </c>
      <c r="E4303" s="201">
        <v>0</v>
      </c>
      <c r="F4303" s="201">
        <v>32176499.579999998</v>
      </c>
    </row>
    <row r="4304" spans="1:6" x14ac:dyDescent="0.2">
      <c r="A4304" s="200" t="s">
        <v>32</v>
      </c>
      <c r="B4304" s="204">
        <v>62705000</v>
      </c>
      <c r="C4304" s="205" t="s">
        <v>539</v>
      </c>
      <c r="D4304" s="201">
        <v>79257638.359999999</v>
      </c>
      <c r="E4304" s="201">
        <v>0</v>
      </c>
      <c r="F4304" s="201">
        <v>79257638.359999999</v>
      </c>
    </row>
    <row r="4305" spans="1:6" x14ac:dyDescent="0.2">
      <c r="A4305" s="200" t="s">
        <v>32</v>
      </c>
      <c r="B4305" s="204">
        <v>63502000</v>
      </c>
      <c r="C4305" s="205" t="s">
        <v>470</v>
      </c>
      <c r="D4305" s="201">
        <v>4298770</v>
      </c>
      <c r="E4305" s="201">
        <v>0</v>
      </c>
      <c r="F4305" s="201">
        <v>4298770</v>
      </c>
    </row>
    <row r="4306" spans="1:6" x14ac:dyDescent="0.2">
      <c r="A4306" s="200" t="s">
        <v>32</v>
      </c>
      <c r="B4306" s="204">
        <v>63503000</v>
      </c>
      <c r="C4306" s="205" t="s">
        <v>213</v>
      </c>
      <c r="D4306" s="201">
        <v>50000</v>
      </c>
      <c r="E4306" s="201">
        <v>0</v>
      </c>
      <c r="F4306" s="201">
        <v>50000</v>
      </c>
    </row>
    <row r="4307" spans="1:6" x14ac:dyDescent="0.2">
      <c r="A4307" s="200" t="s">
        <v>32</v>
      </c>
      <c r="B4307" s="204">
        <v>63504000</v>
      </c>
      <c r="C4307" s="205" t="s">
        <v>472</v>
      </c>
      <c r="D4307" s="201">
        <v>2596668</v>
      </c>
      <c r="E4307" s="201">
        <v>0</v>
      </c>
      <c r="F4307" s="201">
        <v>2596668</v>
      </c>
    </row>
    <row r="4308" spans="1:6" x14ac:dyDescent="0.2">
      <c r="A4308" s="200" t="s">
        <v>32</v>
      </c>
      <c r="B4308" s="204">
        <v>63505000</v>
      </c>
      <c r="C4308" s="205" t="s">
        <v>753</v>
      </c>
      <c r="D4308" s="201">
        <v>400000</v>
      </c>
      <c r="E4308" s="201">
        <v>0</v>
      </c>
      <c r="F4308" s="201">
        <v>400000</v>
      </c>
    </row>
    <row r="4309" spans="1:6" x14ac:dyDescent="0.2">
      <c r="A4309" s="200" t="s">
        <v>32</v>
      </c>
      <c r="B4309" s="204">
        <v>63506000</v>
      </c>
      <c r="C4309" s="205" t="s">
        <v>474</v>
      </c>
      <c r="D4309" s="201">
        <v>869000</v>
      </c>
      <c r="E4309" s="201">
        <v>0</v>
      </c>
      <c r="F4309" s="201">
        <v>869000</v>
      </c>
    </row>
    <row r="4310" spans="1:6" x14ac:dyDescent="0.2">
      <c r="A4310" s="200" t="s">
        <v>32</v>
      </c>
      <c r="B4310" s="204">
        <v>63508000</v>
      </c>
      <c r="C4310" s="219" t="s">
        <v>1063</v>
      </c>
      <c r="D4310" s="201">
        <v>528665.76</v>
      </c>
      <c r="E4310" s="201">
        <v>0</v>
      </c>
      <c r="F4310" s="201">
        <v>528665.76</v>
      </c>
    </row>
    <row r="4311" spans="1:6" x14ac:dyDescent="0.2">
      <c r="A4311" s="200" t="s">
        <v>32</v>
      </c>
      <c r="B4311" s="204">
        <v>64101000</v>
      </c>
      <c r="C4311" s="205" t="s">
        <v>216</v>
      </c>
      <c r="D4311" s="201">
        <v>898388457.29999995</v>
      </c>
      <c r="E4311" s="201">
        <v>0</v>
      </c>
      <c r="F4311" s="201">
        <v>898388457.29999995</v>
      </c>
    </row>
    <row r="4312" spans="1:6" x14ac:dyDescent="0.2">
      <c r="A4312" s="200" t="s">
        <v>32</v>
      </c>
      <c r="B4312" s="204">
        <v>64102000</v>
      </c>
      <c r="C4312" s="205" t="s">
        <v>550</v>
      </c>
      <c r="D4312" s="201">
        <v>244439825.27000001</v>
      </c>
      <c r="E4312" s="201">
        <v>0</v>
      </c>
      <c r="F4312" s="201">
        <v>244439825.27000001</v>
      </c>
    </row>
    <row r="4313" spans="1:6" x14ac:dyDescent="0.2">
      <c r="A4313" s="200" t="s">
        <v>32</v>
      </c>
      <c r="B4313" s="204">
        <v>64103000</v>
      </c>
      <c r="C4313" s="205" t="s">
        <v>551</v>
      </c>
      <c r="D4313" s="201">
        <v>50378287.289999999</v>
      </c>
      <c r="E4313" s="201">
        <v>0</v>
      </c>
      <c r="F4313" s="201">
        <v>50378287.289999999</v>
      </c>
    </row>
    <row r="4314" spans="1:6" x14ac:dyDescent="0.2">
      <c r="A4314" s="200" t="s">
        <v>32</v>
      </c>
      <c r="B4314" s="204">
        <v>64104000</v>
      </c>
      <c r="C4314" s="205" t="s">
        <v>220</v>
      </c>
      <c r="D4314" s="201">
        <v>72654623.359999999</v>
      </c>
      <c r="E4314" s="201">
        <v>0</v>
      </c>
      <c r="F4314" s="201">
        <v>72654623.359999999</v>
      </c>
    </row>
    <row r="4315" spans="1:6" x14ac:dyDescent="0.2">
      <c r="A4315" s="200" t="s">
        <v>32</v>
      </c>
      <c r="B4315" s="204">
        <v>64105000</v>
      </c>
      <c r="C4315" s="205" t="s">
        <v>552</v>
      </c>
      <c r="D4315" s="201">
        <v>0</v>
      </c>
      <c r="E4315" s="201">
        <v>401022.64</v>
      </c>
      <c r="F4315" s="201">
        <v>-401022.64</v>
      </c>
    </row>
    <row r="4316" spans="1:6" x14ac:dyDescent="0.2">
      <c r="A4316" s="200" t="s">
        <v>32</v>
      </c>
      <c r="B4316" s="204">
        <v>64180000</v>
      </c>
      <c r="C4316" s="205" t="s">
        <v>553</v>
      </c>
      <c r="D4316" s="201">
        <v>0</v>
      </c>
      <c r="E4316" s="201">
        <v>7997348.8700000001</v>
      </c>
      <c r="F4316" s="201">
        <v>-7997348.8700000001</v>
      </c>
    </row>
    <row r="4317" spans="1:6" x14ac:dyDescent="0.2">
      <c r="A4317" s="200" t="s">
        <v>32</v>
      </c>
      <c r="B4317" s="204">
        <v>64501000</v>
      </c>
      <c r="C4317" s="205" t="s">
        <v>483</v>
      </c>
      <c r="D4317" s="201">
        <v>140528066.28999999</v>
      </c>
      <c r="E4317" s="201">
        <v>0</v>
      </c>
      <c r="F4317" s="201">
        <v>140528066.28999999</v>
      </c>
    </row>
    <row r="4318" spans="1:6" x14ac:dyDescent="0.2">
      <c r="A4318" s="200" t="s">
        <v>32</v>
      </c>
      <c r="B4318" s="204">
        <v>64502000</v>
      </c>
      <c r="C4318" s="205" t="s">
        <v>555</v>
      </c>
      <c r="D4318" s="201">
        <v>53006727.020000003</v>
      </c>
      <c r="E4318" s="201">
        <v>0</v>
      </c>
      <c r="F4318" s="201">
        <v>53006727.020000003</v>
      </c>
    </row>
    <row r="4319" spans="1:6" x14ac:dyDescent="0.2">
      <c r="A4319" s="200" t="s">
        <v>32</v>
      </c>
      <c r="B4319" s="204">
        <v>64503000</v>
      </c>
      <c r="C4319" s="205" t="s">
        <v>759</v>
      </c>
      <c r="D4319" s="201">
        <v>8067239.9400000004</v>
      </c>
      <c r="E4319" s="201">
        <v>0</v>
      </c>
      <c r="F4319" s="201">
        <v>8067239.9400000004</v>
      </c>
    </row>
    <row r="4320" spans="1:6" x14ac:dyDescent="0.2">
      <c r="A4320" s="200" t="s">
        <v>32</v>
      </c>
      <c r="B4320" s="208">
        <v>64700000</v>
      </c>
      <c r="C4320" s="205" t="s">
        <v>223</v>
      </c>
      <c r="D4320" s="201">
        <v>200000</v>
      </c>
      <c r="E4320" s="201">
        <v>0</v>
      </c>
      <c r="F4320" s="201">
        <v>200000</v>
      </c>
    </row>
    <row r="4321" spans="1:6" x14ac:dyDescent="0.2">
      <c r="A4321" s="200" t="s">
        <v>32</v>
      </c>
      <c r="B4321" s="208">
        <v>64801000</v>
      </c>
      <c r="C4321" s="205" t="s">
        <v>556</v>
      </c>
      <c r="D4321" s="201">
        <v>8100000</v>
      </c>
      <c r="E4321" s="201">
        <v>0</v>
      </c>
      <c r="F4321" s="201">
        <v>8100000</v>
      </c>
    </row>
    <row r="4322" spans="1:6" x14ac:dyDescent="0.2">
      <c r="A4322" s="200" t="s">
        <v>32</v>
      </c>
      <c r="B4322" s="204">
        <v>64803000</v>
      </c>
      <c r="C4322" s="205" t="s">
        <v>558</v>
      </c>
      <c r="D4322" s="201">
        <v>3882612</v>
      </c>
      <c r="E4322" s="201">
        <v>0</v>
      </c>
      <c r="F4322" s="201">
        <v>3882612</v>
      </c>
    </row>
    <row r="4323" spans="1:6" x14ac:dyDescent="0.2">
      <c r="A4323" s="200" t="s">
        <v>32</v>
      </c>
      <c r="B4323" s="204">
        <v>64807000</v>
      </c>
      <c r="C4323" s="205" t="s">
        <v>1835</v>
      </c>
      <c r="D4323" s="201">
        <v>43558052.289999999</v>
      </c>
      <c r="E4323" s="201">
        <v>0</v>
      </c>
      <c r="F4323" s="201">
        <v>43558052.289999999</v>
      </c>
    </row>
    <row r="4324" spans="1:6" x14ac:dyDescent="0.2">
      <c r="A4324" s="200" t="s">
        <v>32</v>
      </c>
      <c r="B4324" s="204">
        <v>64808000</v>
      </c>
      <c r="C4324" s="205" t="s">
        <v>491</v>
      </c>
      <c r="D4324" s="201">
        <v>8341008</v>
      </c>
      <c r="E4324" s="201">
        <v>0</v>
      </c>
      <c r="F4324" s="201">
        <v>8341008</v>
      </c>
    </row>
    <row r="4325" spans="1:6" x14ac:dyDescent="0.2">
      <c r="A4325" s="200" t="s">
        <v>32</v>
      </c>
      <c r="B4325" s="204">
        <v>65602000</v>
      </c>
      <c r="C4325" s="205" t="s">
        <v>229</v>
      </c>
      <c r="D4325" s="201">
        <v>1027500</v>
      </c>
      <c r="E4325" s="201">
        <v>0</v>
      </c>
      <c r="F4325" s="201">
        <v>1027500</v>
      </c>
    </row>
    <row r="4326" spans="1:6" x14ac:dyDescent="0.2">
      <c r="A4326" s="200" t="s">
        <v>32</v>
      </c>
      <c r="B4326" s="204">
        <v>65700000</v>
      </c>
      <c r="C4326" s="205" t="s">
        <v>766</v>
      </c>
      <c r="D4326" s="201">
        <v>24838.240000000002</v>
      </c>
      <c r="E4326" s="201">
        <v>0</v>
      </c>
      <c r="F4326" s="201">
        <v>24838.240000000002</v>
      </c>
    </row>
    <row r="4327" spans="1:6" x14ac:dyDescent="0.2">
      <c r="A4327" s="200" t="s">
        <v>32</v>
      </c>
      <c r="B4327" s="208">
        <v>65800000</v>
      </c>
      <c r="C4327" s="214" t="s">
        <v>497</v>
      </c>
      <c r="D4327" s="201">
        <v>16623317</v>
      </c>
      <c r="E4327" s="201">
        <v>0</v>
      </c>
      <c r="F4327" s="201">
        <v>16623317</v>
      </c>
    </row>
    <row r="4328" spans="1:6" x14ac:dyDescent="0.2">
      <c r="A4328" s="200" t="s">
        <v>32</v>
      </c>
      <c r="B4328" s="204">
        <v>66105000</v>
      </c>
      <c r="C4328" s="205" t="s">
        <v>768</v>
      </c>
      <c r="D4328" s="201">
        <v>110673494.78</v>
      </c>
      <c r="E4328" s="201">
        <v>0</v>
      </c>
      <c r="F4328" s="201">
        <v>110673494.78</v>
      </c>
    </row>
    <row r="4329" spans="1:6" x14ac:dyDescent="0.2">
      <c r="A4329" s="200" t="s">
        <v>32</v>
      </c>
      <c r="B4329" s="204">
        <v>66600000</v>
      </c>
      <c r="C4329" s="205" t="s">
        <v>232</v>
      </c>
      <c r="D4329" s="201">
        <v>65542632.030000001</v>
      </c>
      <c r="E4329" s="201">
        <v>0</v>
      </c>
      <c r="F4329" s="201">
        <v>65542632.030000001</v>
      </c>
    </row>
    <row r="4330" spans="1:6" x14ac:dyDescent="0.2">
      <c r="A4330" s="200" t="s">
        <v>32</v>
      </c>
      <c r="B4330" s="204">
        <v>68111000</v>
      </c>
      <c r="C4330" s="205" t="s">
        <v>509</v>
      </c>
      <c r="D4330" s="201">
        <v>1993894.61</v>
      </c>
      <c r="E4330" s="201">
        <v>0</v>
      </c>
      <c r="F4330" s="201">
        <v>1993894.61</v>
      </c>
    </row>
    <row r="4331" spans="1:6" x14ac:dyDescent="0.2">
      <c r="A4331" s="200" t="s">
        <v>32</v>
      </c>
      <c r="B4331" s="204">
        <v>68112000</v>
      </c>
      <c r="C4331" s="205" t="s">
        <v>511</v>
      </c>
      <c r="D4331" s="201">
        <v>627368507.87</v>
      </c>
      <c r="E4331" s="201">
        <v>0</v>
      </c>
      <c r="F4331" s="201">
        <v>627368507.87</v>
      </c>
    </row>
    <row r="4332" spans="1:6" x14ac:dyDescent="0.2">
      <c r="A4332" s="200" t="s">
        <v>32</v>
      </c>
      <c r="B4332" s="204">
        <v>69800000</v>
      </c>
      <c r="C4332" s="205" t="s">
        <v>513</v>
      </c>
      <c r="D4332" s="201">
        <v>131913414.61</v>
      </c>
      <c r="E4332" s="201">
        <v>0</v>
      </c>
      <c r="F4332" s="201">
        <v>131913414.61</v>
      </c>
    </row>
    <row r="4333" spans="1:6" x14ac:dyDescent="0.2">
      <c r="A4333" s="200" t="s">
        <v>32</v>
      </c>
      <c r="B4333" s="208">
        <v>70110000</v>
      </c>
      <c r="C4333" s="205" t="s">
        <v>1619</v>
      </c>
      <c r="D4333" s="201">
        <v>0</v>
      </c>
      <c r="E4333" s="201">
        <v>1170290642</v>
      </c>
      <c r="F4333" s="201">
        <v>-1170290642</v>
      </c>
    </row>
    <row r="4334" spans="1:6" x14ac:dyDescent="0.2">
      <c r="A4334" s="200" t="s">
        <v>32</v>
      </c>
      <c r="B4334" s="204">
        <v>70120000</v>
      </c>
      <c r="C4334" s="205" t="s">
        <v>570</v>
      </c>
      <c r="D4334" s="201">
        <v>0</v>
      </c>
      <c r="E4334" s="201">
        <v>11798815938.5</v>
      </c>
      <c r="F4334" s="201">
        <v>-11798815938.5</v>
      </c>
    </row>
    <row r="4335" spans="1:6" x14ac:dyDescent="0.2">
      <c r="A4335" s="200" t="s">
        <v>32</v>
      </c>
      <c r="B4335" s="204">
        <v>70700000</v>
      </c>
      <c r="C4335" s="205" t="s">
        <v>2060</v>
      </c>
      <c r="D4335" s="201">
        <v>0</v>
      </c>
      <c r="E4335" s="201">
        <v>3546895366.6700001</v>
      </c>
      <c r="F4335" s="201">
        <v>-3546895366.6700001</v>
      </c>
    </row>
    <row r="4336" spans="1:6" x14ac:dyDescent="0.2">
      <c r="A4336" s="200" t="s">
        <v>32</v>
      </c>
      <c r="B4336" s="208">
        <v>71400000</v>
      </c>
      <c r="C4336" s="205" t="s">
        <v>782</v>
      </c>
      <c r="D4336" s="201">
        <v>638151037.86000001</v>
      </c>
      <c r="E4336" s="201">
        <v>0</v>
      </c>
      <c r="F4336" s="201">
        <v>638151037.86000001</v>
      </c>
    </row>
    <row r="4337" spans="1:6" x14ac:dyDescent="0.2">
      <c r="A4337" s="200" t="s">
        <v>32</v>
      </c>
      <c r="B4337" s="204">
        <v>75800000</v>
      </c>
      <c r="C4337" s="205" t="s">
        <v>237</v>
      </c>
      <c r="D4337" s="201">
        <v>0</v>
      </c>
      <c r="E4337" s="201">
        <v>8563917.3499999996</v>
      </c>
      <c r="F4337" s="201">
        <v>-8563917.3499999996</v>
      </c>
    </row>
    <row r="4338" spans="1:6" x14ac:dyDescent="0.2">
      <c r="A4338" s="200" t="s">
        <v>32</v>
      </c>
      <c r="B4338" s="204">
        <v>76500000</v>
      </c>
      <c r="C4338" s="205" t="s">
        <v>527</v>
      </c>
      <c r="D4338" s="201">
        <v>0</v>
      </c>
      <c r="E4338" s="201">
        <v>20502547.649999999</v>
      </c>
      <c r="F4338" s="201">
        <v>-20502547.649999999</v>
      </c>
    </row>
    <row r="4339" spans="1:6" x14ac:dyDescent="0.2">
      <c r="A4339" s="200" t="s">
        <v>32</v>
      </c>
      <c r="B4339" s="204">
        <v>76600000</v>
      </c>
      <c r="C4339" s="205" t="s">
        <v>239</v>
      </c>
      <c r="D4339" s="201">
        <v>0</v>
      </c>
      <c r="E4339" s="201">
        <v>67910819.739999995</v>
      </c>
      <c r="F4339" s="201">
        <v>-67910819.739999995</v>
      </c>
    </row>
    <row r="4340" spans="1:6" x14ac:dyDescent="0.2">
      <c r="A4340" s="200" t="s">
        <v>28</v>
      </c>
      <c r="B4340" s="204">
        <v>10100000</v>
      </c>
      <c r="C4340" s="205" t="s">
        <v>43</v>
      </c>
      <c r="D4340" s="201">
        <v>0</v>
      </c>
      <c r="E4340" s="201">
        <v>10000000</v>
      </c>
      <c r="F4340" s="201">
        <v>-10000000</v>
      </c>
    </row>
    <row r="4341" spans="1:6" x14ac:dyDescent="0.2">
      <c r="A4341" s="200" t="s">
        <v>28</v>
      </c>
      <c r="B4341" s="204">
        <v>11000000</v>
      </c>
      <c r="C4341" s="205" t="s">
        <v>241</v>
      </c>
      <c r="D4341" s="201">
        <v>0</v>
      </c>
      <c r="E4341" s="201">
        <v>17194447.329999998</v>
      </c>
      <c r="F4341" s="201">
        <v>-17194447.329999998</v>
      </c>
    </row>
    <row r="4342" spans="1:6" x14ac:dyDescent="0.2">
      <c r="A4342" s="200" t="s">
        <v>28</v>
      </c>
      <c r="B4342" s="208">
        <v>12800000</v>
      </c>
      <c r="C4342" s="205" t="s">
        <v>1648</v>
      </c>
      <c r="D4342" s="201">
        <v>0</v>
      </c>
      <c r="E4342" s="201">
        <v>8682970799.5900002</v>
      </c>
      <c r="F4342" s="201">
        <v>-8682970799.5900002</v>
      </c>
    </row>
    <row r="4343" spans="1:6" x14ac:dyDescent="0.2">
      <c r="A4343" s="200" t="s">
        <v>28</v>
      </c>
      <c r="B4343" s="204">
        <v>21300000</v>
      </c>
      <c r="C4343" s="205" t="s">
        <v>252</v>
      </c>
      <c r="D4343" s="201">
        <v>588528878.74000001</v>
      </c>
      <c r="E4343" s="201">
        <v>0</v>
      </c>
      <c r="F4343" s="201">
        <v>588528878.74000001</v>
      </c>
    </row>
    <row r="4344" spans="1:6" x14ac:dyDescent="0.2">
      <c r="A4344" s="200" t="s">
        <v>28</v>
      </c>
      <c r="B4344" s="204">
        <v>21540000</v>
      </c>
      <c r="C4344" s="205" t="s">
        <v>255</v>
      </c>
      <c r="D4344" s="201">
        <v>792209.45</v>
      </c>
      <c r="E4344" s="201">
        <v>0</v>
      </c>
      <c r="F4344" s="201">
        <v>792209.45</v>
      </c>
    </row>
    <row r="4345" spans="1:6" x14ac:dyDescent="0.2">
      <c r="A4345" s="200" t="s">
        <v>28</v>
      </c>
      <c r="B4345" s="204">
        <v>21830000</v>
      </c>
      <c r="C4345" s="205" t="s">
        <v>53</v>
      </c>
      <c r="D4345" s="201">
        <v>534058036.13999999</v>
      </c>
      <c r="E4345" s="201">
        <v>0</v>
      </c>
      <c r="F4345" s="201">
        <v>534058036.13999999</v>
      </c>
    </row>
    <row r="4346" spans="1:6" x14ac:dyDescent="0.2">
      <c r="A4346" s="200" t="s">
        <v>28</v>
      </c>
      <c r="B4346" s="204">
        <v>21820000</v>
      </c>
      <c r="C4346" s="205" t="s">
        <v>52</v>
      </c>
      <c r="D4346" s="201">
        <v>170025374.33000001</v>
      </c>
      <c r="E4346" s="201">
        <v>0</v>
      </c>
      <c r="F4346" s="201">
        <v>170025374.33000001</v>
      </c>
    </row>
    <row r="4347" spans="1:6" x14ac:dyDescent="0.2">
      <c r="A4347" s="200" t="s">
        <v>28</v>
      </c>
      <c r="B4347" s="204">
        <v>21840000</v>
      </c>
      <c r="C4347" s="205" t="s">
        <v>54</v>
      </c>
      <c r="D4347" s="201">
        <v>9313167</v>
      </c>
      <c r="E4347" s="201">
        <v>0</v>
      </c>
      <c r="F4347" s="201">
        <v>9313167</v>
      </c>
    </row>
    <row r="4348" spans="1:6" x14ac:dyDescent="0.2">
      <c r="A4348" s="200" t="s">
        <v>28</v>
      </c>
      <c r="B4348" s="204">
        <v>27500000</v>
      </c>
      <c r="C4348" s="205" t="s">
        <v>56</v>
      </c>
      <c r="D4348" s="201">
        <v>12849439</v>
      </c>
      <c r="E4348" s="201">
        <v>0</v>
      </c>
      <c r="F4348" s="201">
        <v>12849439</v>
      </c>
    </row>
    <row r="4349" spans="1:6" x14ac:dyDescent="0.2">
      <c r="A4349" s="200" t="s">
        <v>28</v>
      </c>
      <c r="B4349" s="204">
        <v>28130000</v>
      </c>
      <c r="C4349" s="205" t="s">
        <v>268</v>
      </c>
      <c r="D4349" s="201">
        <v>0</v>
      </c>
      <c r="E4349" s="201">
        <v>73173304.019999996</v>
      </c>
      <c r="F4349" s="201">
        <v>-73173304.019999996</v>
      </c>
    </row>
    <row r="4350" spans="1:6" x14ac:dyDescent="0.2">
      <c r="A4350" s="200" t="s">
        <v>28</v>
      </c>
      <c r="B4350" s="204">
        <v>28154000</v>
      </c>
      <c r="C4350" s="205" t="s">
        <v>274</v>
      </c>
      <c r="D4350" s="201">
        <v>0</v>
      </c>
      <c r="E4350" s="201">
        <v>792209.4</v>
      </c>
      <c r="F4350" s="201">
        <v>-792209.4</v>
      </c>
    </row>
    <row r="4351" spans="1:6" x14ac:dyDescent="0.2">
      <c r="A4351" s="200" t="s">
        <v>28</v>
      </c>
      <c r="B4351" s="204">
        <v>28182000</v>
      </c>
      <c r="C4351" s="205" t="s">
        <v>59</v>
      </c>
      <c r="D4351" s="201">
        <v>0</v>
      </c>
      <c r="E4351" s="201">
        <v>43183353.990000002</v>
      </c>
      <c r="F4351" s="201">
        <v>-43183353.990000002</v>
      </c>
    </row>
    <row r="4352" spans="1:6" x14ac:dyDescent="0.2">
      <c r="A4352" s="200" t="s">
        <v>28</v>
      </c>
      <c r="B4352" s="204">
        <v>28183000</v>
      </c>
      <c r="C4352" s="205" t="s">
        <v>60</v>
      </c>
      <c r="D4352" s="201">
        <v>0</v>
      </c>
      <c r="E4352" s="201">
        <v>364933285.77999997</v>
      </c>
      <c r="F4352" s="201">
        <v>-364933285.77999997</v>
      </c>
    </row>
    <row r="4353" spans="1:6" x14ac:dyDescent="0.2">
      <c r="A4353" s="200" t="s">
        <v>28</v>
      </c>
      <c r="B4353" s="204">
        <v>28184000</v>
      </c>
      <c r="C4353" s="205" t="s">
        <v>61</v>
      </c>
      <c r="D4353" s="201">
        <v>0</v>
      </c>
      <c r="E4353" s="201">
        <v>3835842</v>
      </c>
      <c r="F4353" s="201">
        <v>-3835842</v>
      </c>
    </row>
    <row r="4354" spans="1:6" x14ac:dyDescent="0.2">
      <c r="A4354" s="200" t="s">
        <v>3315</v>
      </c>
      <c r="B4354" s="208">
        <v>37100000</v>
      </c>
      <c r="C4354" s="205" t="s">
        <v>615</v>
      </c>
      <c r="D4354" s="201">
        <v>996371413.33000004</v>
      </c>
      <c r="E4354" s="201">
        <v>0</v>
      </c>
      <c r="F4354" s="201">
        <v>996371413.33000004</v>
      </c>
    </row>
    <row r="4355" spans="1:6" x14ac:dyDescent="0.2">
      <c r="A4355" s="200" t="s">
        <v>28</v>
      </c>
      <c r="B4355" s="204">
        <v>40110000</v>
      </c>
      <c r="C4355" s="205" t="s">
        <v>63</v>
      </c>
      <c r="D4355" s="201">
        <v>5728097121.4499998</v>
      </c>
      <c r="E4355" s="201">
        <v>0</v>
      </c>
      <c r="F4355" s="201">
        <v>5728097121.4499998</v>
      </c>
    </row>
    <row r="4356" spans="1:6" x14ac:dyDescent="0.2">
      <c r="A4356" s="200" t="s">
        <v>28</v>
      </c>
      <c r="B4356" s="208">
        <v>40400000</v>
      </c>
      <c r="C4356" s="205" t="s">
        <v>283</v>
      </c>
      <c r="D4356" s="201">
        <v>0</v>
      </c>
      <c r="E4356" s="201">
        <v>73607271.980000004</v>
      </c>
      <c r="F4356" s="201">
        <v>-73607271.980000004</v>
      </c>
    </row>
    <row r="4357" spans="1:6" x14ac:dyDescent="0.2">
      <c r="A4357" s="200" t="s">
        <v>28</v>
      </c>
      <c r="B4357" s="204">
        <v>41100000</v>
      </c>
      <c r="C4357" s="205" t="s">
        <v>70</v>
      </c>
      <c r="D4357" s="201">
        <v>2319861731.3099999</v>
      </c>
      <c r="E4357" s="201">
        <v>0</v>
      </c>
      <c r="F4357" s="201">
        <v>2319861731.3099999</v>
      </c>
    </row>
    <row r="4358" spans="1:6" x14ac:dyDescent="0.2">
      <c r="A4358" s="200" t="s">
        <v>28</v>
      </c>
      <c r="B4358" s="208">
        <v>41910000</v>
      </c>
      <c r="C4358" s="205" t="s">
        <v>293</v>
      </c>
      <c r="D4358" s="201">
        <v>0</v>
      </c>
      <c r="E4358" s="201">
        <v>14348169009.68</v>
      </c>
      <c r="F4358" s="201">
        <v>-14348169009.68</v>
      </c>
    </row>
    <row r="4359" spans="1:6" x14ac:dyDescent="0.2">
      <c r="A4359" s="200" t="s">
        <v>28</v>
      </c>
      <c r="B4359" s="204">
        <v>43100000</v>
      </c>
      <c r="C4359" s="205" t="s">
        <v>77</v>
      </c>
      <c r="D4359" s="201">
        <v>0</v>
      </c>
      <c r="E4359" s="201">
        <v>5054000.0199999996</v>
      </c>
      <c r="F4359" s="201">
        <v>-5054000.0199999996</v>
      </c>
    </row>
    <row r="4360" spans="1:6" x14ac:dyDescent="0.2">
      <c r="A4360" s="200" t="s">
        <v>28</v>
      </c>
      <c r="B4360" s="204">
        <v>43200000</v>
      </c>
      <c r="C4360" s="205" t="s">
        <v>79</v>
      </c>
      <c r="D4360" s="201">
        <v>0</v>
      </c>
      <c r="E4360" s="201">
        <v>2166000</v>
      </c>
      <c r="F4360" s="201">
        <v>-2166000</v>
      </c>
    </row>
    <row r="4361" spans="1:6" x14ac:dyDescent="0.2">
      <c r="A4361" s="200" t="s">
        <v>28</v>
      </c>
      <c r="B4361" s="204">
        <v>43300000</v>
      </c>
      <c r="C4361" s="205" t="s">
        <v>80</v>
      </c>
      <c r="D4361" s="201">
        <v>0</v>
      </c>
      <c r="E4361" s="201">
        <v>361000</v>
      </c>
      <c r="F4361" s="201">
        <v>-361000</v>
      </c>
    </row>
    <row r="4362" spans="1:6" x14ac:dyDescent="0.2">
      <c r="A4362" s="200" t="s">
        <v>28</v>
      </c>
      <c r="B4362" s="204">
        <v>44100000</v>
      </c>
      <c r="C4362" s="205" t="s">
        <v>82</v>
      </c>
      <c r="D4362" s="201">
        <v>0</v>
      </c>
      <c r="E4362" s="201">
        <v>353275</v>
      </c>
      <c r="F4362" s="201">
        <v>-353275</v>
      </c>
    </row>
    <row r="4363" spans="1:6" x14ac:dyDescent="0.2">
      <c r="A4363" s="200" t="s">
        <v>28</v>
      </c>
      <c r="B4363" s="204">
        <v>44300000</v>
      </c>
      <c r="C4363" s="205" t="s">
        <v>305</v>
      </c>
      <c r="D4363" s="201">
        <v>523241860.00999999</v>
      </c>
      <c r="E4363" s="201">
        <v>0</v>
      </c>
      <c r="F4363" s="201">
        <v>523241860.00999999</v>
      </c>
    </row>
    <row r="4364" spans="1:6" x14ac:dyDescent="0.2">
      <c r="A4364" s="200" t="s">
        <v>28</v>
      </c>
      <c r="B4364" s="204">
        <v>44400000</v>
      </c>
      <c r="C4364" s="205" t="s">
        <v>307</v>
      </c>
      <c r="D4364" s="201">
        <v>0</v>
      </c>
      <c r="E4364" s="201">
        <v>1181412157.8099999</v>
      </c>
      <c r="F4364" s="201">
        <v>-1181412157.8099999</v>
      </c>
    </row>
    <row r="4365" spans="1:6" x14ac:dyDescent="0.2">
      <c r="A4365" s="200" t="s">
        <v>28</v>
      </c>
      <c r="B4365" s="204">
        <v>44550000</v>
      </c>
      <c r="C4365" s="205" t="s">
        <v>88</v>
      </c>
      <c r="D4365" s="201">
        <v>22459794.079999998</v>
      </c>
      <c r="E4365" s="201">
        <v>0</v>
      </c>
      <c r="F4365" s="201">
        <v>22459794.079999998</v>
      </c>
    </row>
    <row r="4366" spans="1:6" x14ac:dyDescent="0.2">
      <c r="A4366" s="200" t="s">
        <v>28</v>
      </c>
      <c r="B4366" s="204">
        <v>44561000</v>
      </c>
      <c r="C4366" s="205" t="s">
        <v>2760</v>
      </c>
      <c r="D4366" s="201">
        <v>1717377197.5899999</v>
      </c>
      <c r="E4366" s="201">
        <v>0</v>
      </c>
      <c r="F4366" s="201">
        <v>1717377197.5899999</v>
      </c>
    </row>
    <row r="4367" spans="1:6" x14ac:dyDescent="0.2">
      <c r="A4367" s="200" t="s">
        <v>28</v>
      </c>
      <c r="B4367" s="204">
        <v>44571000</v>
      </c>
      <c r="C4367" s="205" t="s">
        <v>94</v>
      </c>
      <c r="D4367" s="201">
        <v>0</v>
      </c>
      <c r="E4367" s="201">
        <v>572728054.08000004</v>
      </c>
      <c r="F4367" s="201">
        <v>-572728054.08000004</v>
      </c>
    </row>
    <row r="4368" spans="1:6" x14ac:dyDescent="0.2">
      <c r="A4368" s="200" t="s">
        <v>28</v>
      </c>
      <c r="B4368" s="204">
        <v>44580000</v>
      </c>
      <c r="C4368" s="205" t="s">
        <v>644</v>
      </c>
      <c r="D4368" s="201">
        <v>5669335.2000000002</v>
      </c>
      <c r="E4368" s="201">
        <v>0</v>
      </c>
      <c r="F4368" s="201">
        <v>5669335.2000000002</v>
      </c>
    </row>
    <row r="4369" spans="1:6" x14ac:dyDescent="0.2">
      <c r="A4369" s="200" t="s">
        <v>28</v>
      </c>
      <c r="B4369" s="204">
        <v>45500000</v>
      </c>
      <c r="C4369" s="205" t="s">
        <v>647</v>
      </c>
      <c r="D4369" s="201">
        <v>0</v>
      </c>
      <c r="E4369" s="201">
        <v>14729629483.73</v>
      </c>
      <c r="F4369" s="201">
        <v>-14729629483.73</v>
      </c>
    </row>
    <row r="4370" spans="1:6" x14ac:dyDescent="0.2">
      <c r="A4370" s="200" t="s">
        <v>28</v>
      </c>
      <c r="B4370" s="204">
        <v>46700001</v>
      </c>
      <c r="C4370" s="219" t="s">
        <v>663</v>
      </c>
      <c r="D4370" s="201">
        <v>909157280</v>
      </c>
      <c r="E4370" s="201">
        <v>0</v>
      </c>
      <c r="F4370" s="201">
        <v>909157280</v>
      </c>
    </row>
    <row r="4371" spans="1:6" x14ac:dyDescent="0.2">
      <c r="A4371" s="200" t="s">
        <v>28</v>
      </c>
      <c r="B4371" s="204">
        <v>51211000</v>
      </c>
      <c r="C4371" s="205" t="s">
        <v>343</v>
      </c>
      <c r="D4371" s="201">
        <v>1046462852.73</v>
      </c>
      <c r="E4371" s="201">
        <v>0</v>
      </c>
      <c r="F4371" s="201">
        <v>1046462852.73</v>
      </c>
    </row>
    <row r="4372" spans="1:6" x14ac:dyDescent="0.2">
      <c r="A4372" s="200" t="s">
        <v>28</v>
      </c>
      <c r="B4372" s="204">
        <v>51221000</v>
      </c>
      <c r="C4372" s="205" t="s">
        <v>345</v>
      </c>
      <c r="D4372" s="201">
        <v>210547186.59999999</v>
      </c>
      <c r="E4372" s="201">
        <v>0</v>
      </c>
      <c r="F4372" s="201">
        <v>210547186.59999999</v>
      </c>
    </row>
    <row r="4373" spans="1:6" x14ac:dyDescent="0.2">
      <c r="A4373" s="200" t="s">
        <v>28</v>
      </c>
      <c r="B4373" s="204">
        <v>51241000</v>
      </c>
      <c r="C4373" s="205" t="s">
        <v>159</v>
      </c>
      <c r="D4373" s="201">
        <v>2698503283.4299998</v>
      </c>
      <c r="E4373" s="201">
        <v>0</v>
      </c>
      <c r="F4373" s="201">
        <v>2698503283.4299998</v>
      </c>
    </row>
    <row r="4374" spans="1:6" x14ac:dyDescent="0.2">
      <c r="A4374" s="200" t="s">
        <v>28</v>
      </c>
      <c r="B4374" s="208">
        <v>51251000</v>
      </c>
      <c r="C4374" s="205" t="s">
        <v>405</v>
      </c>
      <c r="D4374" s="201">
        <v>48685424.039999999</v>
      </c>
      <c r="E4374" s="201">
        <v>0</v>
      </c>
      <c r="F4374" s="201">
        <v>48685424.039999999</v>
      </c>
    </row>
    <row r="4375" spans="1:6" x14ac:dyDescent="0.2">
      <c r="A4375" s="200" t="s">
        <v>28</v>
      </c>
      <c r="B4375" s="204">
        <v>53100000</v>
      </c>
      <c r="C4375" s="205" t="s">
        <v>3044</v>
      </c>
      <c r="D4375" s="201">
        <v>12830069.130000001</v>
      </c>
      <c r="E4375" s="201">
        <v>0</v>
      </c>
      <c r="F4375" s="201">
        <v>12830069.130000001</v>
      </c>
    </row>
    <row r="4376" spans="1:6" x14ac:dyDescent="0.2">
      <c r="A4376" s="200" t="s">
        <v>28</v>
      </c>
      <c r="B4376" s="204">
        <v>60210000</v>
      </c>
      <c r="C4376" s="205" t="s">
        <v>1359</v>
      </c>
      <c r="D4376" s="201">
        <v>505000</v>
      </c>
      <c r="E4376" s="201">
        <v>0</v>
      </c>
      <c r="F4376" s="201">
        <v>505000</v>
      </c>
    </row>
    <row r="4377" spans="1:6" x14ac:dyDescent="0.2">
      <c r="A4377" s="200" t="s">
        <v>28</v>
      </c>
      <c r="B4377" s="204">
        <v>60220000</v>
      </c>
      <c r="C4377" s="205" t="s">
        <v>1418</v>
      </c>
      <c r="D4377" s="201">
        <v>360000</v>
      </c>
      <c r="E4377" s="201">
        <v>0</v>
      </c>
      <c r="F4377" s="201">
        <v>360000</v>
      </c>
    </row>
    <row r="4378" spans="1:6" x14ac:dyDescent="0.2">
      <c r="A4378" s="200" t="s">
        <v>28</v>
      </c>
      <c r="B4378" s="208">
        <v>60307000</v>
      </c>
      <c r="C4378" s="205" t="s">
        <v>726</v>
      </c>
      <c r="D4378" s="201">
        <v>0</v>
      </c>
      <c r="E4378" s="201">
        <v>2546178325.0799999</v>
      </c>
      <c r="F4378" s="201">
        <v>-2546178325.0799999</v>
      </c>
    </row>
    <row r="4379" spans="1:6" x14ac:dyDescent="0.2">
      <c r="A4379" s="200" t="s">
        <v>28</v>
      </c>
      <c r="B4379" s="213">
        <v>60500000</v>
      </c>
      <c r="C4379" s="217" t="s">
        <v>1697</v>
      </c>
      <c r="D4379" s="201">
        <v>29669645.079999998</v>
      </c>
      <c r="E4379" s="201">
        <v>0</v>
      </c>
      <c r="F4379" s="201">
        <v>29669645.079999998</v>
      </c>
    </row>
    <row r="4380" spans="1:6" x14ac:dyDescent="0.2">
      <c r="A4380" s="200" t="s">
        <v>28</v>
      </c>
      <c r="B4380" s="204">
        <v>60600000</v>
      </c>
      <c r="C4380" s="205" t="s">
        <v>376</v>
      </c>
      <c r="D4380" s="201">
        <v>90548166.769999996</v>
      </c>
      <c r="E4380" s="201">
        <v>0</v>
      </c>
      <c r="F4380" s="201">
        <v>90548166.769999996</v>
      </c>
    </row>
    <row r="4381" spans="1:6" x14ac:dyDescent="0.2">
      <c r="A4381" s="200" t="s">
        <v>28</v>
      </c>
      <c r="B4381" s="208">
        <v>60700000</v>
      </c>
      <c r="C4381" s="205" t="s">
        <v>389</v>
      </c>
      <c r="D4381" s="201">
        <v>232336161392.28</v>
      </c>
      <c r="E4381" s="201">
        <v>0</v>
      </c>
      <c r="F4381" s="201">
        <v>232336161392.28</v>
      </c>
    </row>
    <row r="4382" spans="1:6" x14ac:dyDescent="0.2">
      <c r="A4382" s="200" t="s">
        <v>28</v>
      </c>
      <c r="B4382" s="204">
        <v>60800000</v>
      </c>
      <c r="C4382" s="205" t="s">
        <v>390</v>
      </c>
      <c r="D4382" s="201">
        <v>1165270774.52</v>
      </c>
      <c r="E4382" s="201">
        <v>0</v>
      </c>
      <c r="F4382" s="201">
        <v>1165270774.52</v>
      </c>
    </row>
    <row r="4383" spans="1:6" x14ac:dyDescent="0.2">
      <c r="A4383" s="200" t="s">
        <v>28</v>
      </c>
      <c r="B4383" s="204">
        <v>60812000</v>
      </c>
      <c r="C4383" s="205" t="s">
        <v>403</v>
      </c>
      <c r="D4383" s="201">
        <v>20000</v>
      </c>
      <c r="E4383" s="201">
        <v>0</v>
      </c>
      <c r="F4383" s="201">
        <v>20000</v>
      </c>
    </row>
    <row r="4384" spans="1:6" x14ac:dyDescent="0.2">
      <c r="A4384" s="200" t="s">
        <v>28</v>
      </c>
      <c r="B4384" s="204">
        <v>61300000</v>
      </c>
      <c r="C4384" s="205" t="s">
        <v>737</v>
      </c>
      <c r="D4384" s="201">
        <v>122400000</v>
      </c>
      <c r="E4384" s="201">
        <v>0</v>
      </c>
      <c r="F4384" s="201">
        <v>122400000</v>
      </c>
    </row>
    <row r="4385" spans="1:6" x14ac:dyDescent="0.2">
      <c r="A4385" s="200" t="s">
        <v>28</v>
      </c>
      <c r="B4385" s="204">
        <v>61500000</v>
      </c>
      <c r="C4385" s="205" t="s">
        <v>409</v>
      </c>
      <c r="D4385" s="201">
        <v>4068610.67</v>
      </c>
      <c r="E4385" s="201">
        <v>0</v>
      </c>
      <c r="F4385" s="201">
        <v>4068610.67</v>
      </c>
    </row>
    <row r="4386" spans="1:6" x14ac:dyDescent="0.2">
      <c r="A4386" s="200" t="s">
        <v>28</v>
      </c>
      <c r="B4386" s="204">
        <v>61600000</v>
      </c>
      <c r="C4386" s="205" t="s">
        <v>417</v>
      </c>
      <c r="D4386" s="201">
        <v>6591892.2199999997</v>
      </c>
      <c r="E4386" s="201">
        <v>0</v>
      </c>
      <c r="F4386" s="201">
        <v>6591892.2199999997</v>
      </c>
    </row>
    <row r="4387" spans="1:6" x14ac:dyDescent="0.2">
      <c r="A4387" s="200" t="s">
        <v>28</v>
      </c>
      <c r="B4387" s="204">
        <v>61800000</v>
      </c>
      <c r="C4387" s="205" t="s">
        <v>184</v>
      </c>
      <c r="D4387" s="201">
        <v>395870.67</v>
      </c>
      <c r="E4387" s="201">
        <v>0</v>
      </c>
      <c r="F4387" s="201">
        <v>395870.67</v>
      </c>
    </row>
    <row r="4388" spans="1:6" x14ac:dyDescent="0.2">
      <c r="A4388" s="200" t="s">
        <v>28</v>
      </c>
      <c r="B4388" s="204">
        <v>62200000</v>
      </c>
      <c r="C4388" s="205" t="s">
        <v>425</v>
      </c>
      <c r="D4388" s="201">
        <v>22584649.010000002</v>
      </c>
      <c r="E4388" s="201">
        <v>0</v>
      </c>
      <c r="F4388" s="201">
        <v>22584649.010000002</v>
      </c>
    </row>
    <row r="4389" spans="1:6" x14ac:dyDescent="0.2">
      <c r="A4389" s="200" t="s">
        <v>28</v>
      </c>
      <c r="B4389" s="204">
        <v>62601000</v>
      </c>
      <c r="C4389" s="205" t="s">
        <v>440</v>
      </c>
      <c r="D4389" s="201">
        <v>36764940.640000001</v>
      </c>
      <c r="E4389" s="201">
        <v>0</v>
      </c>
      <c r="F4389" s="201">
        <v>36764940.640000001</v>
      </c>
    </row>
    <row r="4390" spans="1:6" x14ac:dyDescent="0.2">
      <c r="A4390" s="200" t="s">
        <v>28</v>
      </c>
      <c r="B4390" s="204">
        <v>62701000</v>
      </c>
      <c r="C4390" s="205" t="s">
        <v>207</v>
      </c>
      <c r="D4390" s="201">
        <v>291257936.36000001</v>
      </c>
      <c r="E4390" s="201">
        <v>0</v>
      </c>
      <c r="F4390" s="201">
        <v>291257936.36000001</v>
      </c>
    </row>
    <row r="4391" spans="1:6" x14ac:dyDescent="0.2">
      <c r="A4391" s="200" t="s">
        <v>28</v>
      </c>
      <c r="B4391" s="204">
        <v>62800000</v>
      </c>
      <c r="C4391" s="205" t="s">
        <v>463</v>
      </c>
      <c r="D4391" s="201">
        <v>540000</v>
      </c>
      <c r="E4391" s="201">
        <v>0</v>
      </c>
      <c r="F4391" s="201">
        <v>540000</v>
      </c>
    </row>
    <row r="4392" spans="1:6" x14ac:dyDescent="0.2">
      <c r="A4392" s="200" t="s">
        <v>28</v>
      </c>
      <c r="B4392" s="218">
        <v>63500000</v>
      </c>
      <c r="C4392" s="205" t="s">
        <v>215</v>
      </c>
      <c r="D4392" s="201">
        <v>4000</v>
      </c>
      <c r="E4392" s="201">
        <v>0</v>
      </c>
      <c r="F4392" s="201">
        <v>4000</v>
      </c>
    </row>
    <row r="4393" spans="1:6" x14ac:dyDescent="0.2">
      <c r="A4393" s="200" t="s">
        <v>28</v>
      </c>
      <c r="B4393" s="204">
        <v>63504000</v>
      </c>
      <c r="C4393" s="205" t="s">
        <v>472</v>
      </c>
      <c r="D4393" s="201">
        <v>399376530.33999997</v>
      </c>
      <c r="E4393" s="201">
        <v>0</v>
      </c>
      <c r="F4393" s="201">
        <v>399376530.33999997</v>
      </c>
    </row>
    <row r="4394" spans="1:6" x14ac:dyDescent="0.2">
      <c r="A4394" s="200" t="s">
        <v>28</v>
      </c>
      <c r="B4394" s="204">
        <v>64101000</v>
      </c>
      <c r="C4394" s="205" t="s">
        <v>216</v>
      </c>
      <c r="D4394" s="201">
        <v>145276500.00999999</v>
      </c>
      <c r="E4394" s="201">
        <v>0</v>
      </c>
      <c r="F4394" s="201">
        <v>145276500.00999999</v>
      </c>
    </row>
    <row r="4395" spans="1:6" x14ac:dyDescent="0.2">
      <c r="A4395" s="200" t="s">
        <v>28</v>
      </c>
      <c r="B4395" s="204">
        <v>64501000</v>
      </c>
      <c r="C4395" s="205" t="s">
        <v>483</v>
      </c>
      <c r="D4395" s="201">
        <v>27166200</v>
      </c>
      <c r="E4395" s="201">
        <v>0</v>
      </c>
      <c r="F4395" s="201">
        <v>27166200</v>
      </c>
    </row>
    <row r="4396" spans="1:6" x14ac:dyDescent="0.2">
      <c r="A4396" s="200" t="s">
        <v>28</v>
      </c>
      <c r="B4396" s="208">
        <v>64801000</v>
      </c>
      <c r="C4396" s="205" t="s">
        <v>556</v>
      </c>
      <c r="D4396" s="201">
        <v>445000</v>
      </c>
      <c r="E4396" s="201">
        <v>0</v>
      </c>
      <c r="F4396" s="201">
        <v>445000</v>
      </c>
    </row>
    <row r="4397" spans="1:6" x14ac:dyDescent="0.2">
      <c r="A4397" s="200" t="s">
        <v>28</v>
      </c>
      <c r="B4397" s="204">
        <v>65601000</v>
      </c>
      <c r="C4397" s="205" t="s">
        <v>561</v>
      </c>
      <c r="D4397" s="201">
        <v>224944606</v>
      </c>
      <c r="E4397" s="201">
        <v>0</v>
      </c>
      <c r="F4397" s="201">
        <v>224944606</v>
      </c>
    </row>
    <row r="4398" spans="1:6" x14ac:dyDescent="0.2">
      <c r="A4398" s="200" t="s">
        <v>28</v>
      </c>
      <c r="B4398" s="204">
        <v>65602000</v>
      </c>
      <c r="C4398" s="205" t="s">
        <v>229</v>
      </c>
      <c r="D4398" s="201">
        <v>2000000</v>
      </c>
      <c r="E4398" s="201">
        <v>0</v>
      </c>
      <c r="F4398" s="201">
        <v>2000000</v>
      </c>
    </row>
    <row r="4399" spans="1:6" x14ac:dyDescent="0.2">
      <c r="A4399" s="200" t="s">
        <v>28</v>
      </c>
      <c r="B4399" s="204">
        <v>65700000</v>
      </c>
      <c r="C4399" s="205" t="s">
        <v>766</v>
      </c>
      <c r="D4399" s="201">
        <v>75454662.189999998</v>
      </c>
      <c r="E4399" s="201">
        <v>0</v>
      </c>
      <c r="F4399" s="201">
        <v>75454662.189999998</v>
      </c>
    </row>
    <row r="4400" spans="1:6" x14ac:dyDescent="0.2">
      <c r="A4400" s="200" t="s">
        <v>28</v>
      </c>
      <c r="B4400" s="204">
        <v>66100000</v>
      </c>
      <c r="C4400" s="205" t="s">
        <v>500</v>
      </c>
      <c r="D4400" s="201">
        <v>2446733.71</v>
      </c>
      <c r="E4400" s="201">
        <v>0</v>
      </c>
      <c r="F4400" s="201">
        <v>2446733.71</v>
      </c>
    </row>
    <row r="4401" spans="1:6" x14ac:dyDescent="0.2">
      <c r="A4401" s="200" t="s">
        <v>28</v>
      </c>
      <c r="B4401" s="204">
        <v>66600000</v>
      </c>
      <c r="C4401" s="205" t="s">
        <v>232</v>
      </c>
      <c r="D4401" s="201">
        <v>19043640.949999999</v>
      </c>
      <c r="E4401" s="201">
        <v>0</v>
      </c>
      <c r="F4401" s="201">
        <v>19043640.949999999</v>
      </c>
    </row>
    <row r="4402" spans="1:6" x14ac:dyDescent="0.2">
      <c r="A4402" s="200" t="s">
        <v>28</v>
      </c>
      <c r="B4402" s="204">
        <v>68112000</v>
      </c>
      <c r="C4402" s="205" t="s">
        <v>511</v>
      </c>
      <c r="D4402" s="201">
        <v>99178256.370000005</v>
      </c>
      <c r="E4402" s="201">
        <v>0</v>
      </c>
      <c r="F4402" s="201">
        <v>99178256.370000005</v>
      </c>
    </row>
    <row r="4403" spans="1:6" x14ac:dyDescent="0.2">
      <c r="A4403" s="200" t="s">
        <v>28</v>
      </c>
      <c r="B4403" s="204">
        <v>69800000</v>
      </c>
      <c r="C4403" s="205" t="s">
        <v>513</v>
      </c>
      <c r="D4403" s="201">
        <v>1191203999.1900001</v>
      </c>
      <c r="E4403" s="201">
        <v>0</v>
      </c>
      <c r="F4403" s="201">
        <v>1191203999.1900001</v>
      </c>
    </row>
    <row r="4404" spans="1:6" x14ac:dyDescent="0.2">
      <c r="A4404" s="200" t="s">
        <v>28</v>
      </c>
      <c r="B4404" s="204">
        <v>70700000</v>
      </c>
      <c r="C4404" s="205" t="s">
        <v>2060</v>
      </c>
      <c r="D4404" s="201">
        <v>0</v>
      </c>
      <c r="E4404" s="201">
        <v>56805733.329999998</v>
      </c>
      <c r="F4404" s="201">
        <v>-56805733.329999998</v>
      </c>
    </row>
    <row r="4405" spans="1:6" x14ac:dyDescent="0.2">
      <c r="A4405" s="200" t="s">
        <v>28</v>
      </c>
      <c r="B4405" s="204">
        <v>70710000</v>
      </c>
      <c r="C4405" s="205" t="s">
        <v>572</v>
      </c>
      <c r="D4405" s="201">
        <v>0</v>
      </c>
      <c r="E4405" s="201">
        <v>237956576041.72</v>
      </c>
      <c r="F4405" s="201">
        <v>-237956576041.72</v>
      </c>
    </row>
    <row r="4406" spans="1:6" x14ac:dyDescent="0.2">
      <c r="A4406" s="200" t="s">
        <v>28</v>
      </c>
      <c r="B4406" s="204">
        <v>70800000</v>
      </c>
      <c r="C4406" s="205" t="s">
        <v>522</v>
      </c>
      <c r="D4406" s="201">
        <v>0</v>
      </c>
      <c r="E4406" s="201">
        <v>163418062.5</v>
      </c>
      <c r="F4406" s="201">
        <v>-163418062.5</v>
      </c>
    </row>
    <row r="4407" spans="1:6" x14ac:dyDescent="0.2">
      <c r="A4407" s="200" t="s">
        <v>28</v>
      </c>
      <c r="B4407" s="204">
        <v>75800000</v>
      </c>
      <c r="C4407" s="205" t="s">
        <v>237</v>
      </c>
      <c r="D4407" s="201">
        <v>0</v>
      </c>
      <c r="E4407" s="201">
        <v>20.02</v>
      </c>
      <c r="F4407" s="201">
        <v>-20.02</v>
      </c>
    </row>
    <row r="4408" spans="1:6" x14ac:dyDescent="0.2">
      <c r="A4408" s="200" t="s">
        <v>28</v>
      </c>
      <c r="B4408" s="204">
        <v>76500000</v>
      </c>
      <c r="C4408" s="205" t="s">
        <v>527</v>
      </c>
      <c r="D4408" s="201">
        <v>0</v>
      </c>
      <c r="E4408" s="201">
        <v>5842048.4199999999</v>
      </c>
      <c r="F4408" s="201">
        <v>-5842048.4199999999</v>
      </c>
    </row>
    <row r="4409" spans="1:6" x14ac:dyDescent="0.2">
      <c r="A4409" s="200" t="s">
        <v>28</v>
      </c>
      <c r="B4409" s="204">
        <v>76600000</v>
      </c>
      <c r="C4409" s="205" t="s">
        <v>239</v>
      </c>
      <c r="D4409" s="201">
        <v>0</v>
      </c>
      <c r="E4409" s="201">
        <v>21717106.73</v>
      </c>
      <c r="F4409" s="201">
        <v>-21717106.73</v>
      </c>
    </row>
    <row r="4410" spans="1:6" x14ac:dyDescent="0.2">
      <c r="A4410" s="200" t="s">
        <v>41</v>
      </c>
      <c r="B4410" s="204">
        <v>10100000</v>
      </c>
      <c r="C4410" s="205" t="s">
        <v>43</v>
      </c>
      <c r="D4410" s="201">
        <v>0</v>
      </c>
      <c r="E4410" s="201">
        <v>2000000</v>
      </c>
      <c r="F4410" s="201">
        <v>-2000000</v>
      </c>
    </row>
    <row r="4411" spans="1:6" x14ac:dyDescent="0.2">
      <c r="A4411" s="200" t="s">
        <v>41</v>
      </c>
      <c r="B4411" s="204">
        <v>11900000</v>
      </c>
      <c r="C4411" s="215" t="s">
        <v>1465</v>
      </c>
      <c r="D4411" s="201">
        <v>228672793.72</v>
      </c>
      <c r="E4411" s="201">
        <v>0</v>
      </c>
      <c r="F4411" s="201">
        <v>228672793.72</v>
      </c>
    </row>
    <row r="4412" spans="1:6" x14ac:dyDescent="0.2">
      <c r="A4412" s="200" t="s">
        <v>41</v>
      </c>
      <c r="B4412" s="208">
        <v>21850000</v>
      </c>
      <c r="C4412" s="214" t="s">
        <v>3321</v>
      </c>
      <c r="D4412" s="201">
        <v>2980993.33</v>
      </c>
      <c r="E4412" s="201">
        <v>0</v>
      </c>
      <c r="F4412" s="201">
        <v>2980993.33</v>
      </c>
    </row>
    <row r="4413" spans="1:6" x14ac:dyDescent="0.2">
      <c r="A4413" s="200" t="s">
        <v>41</v>
      </c>
      <c r="B4413" s="204">
        <v>21830000</v>
      </c>
      <c r="C4413" s="205" t="s">
        <v>53</v>
      </c>
      <c r="D4413" s="201">
        <v>19806666.670000002</v>
      </c>
      <c r="E4413" s="201">
        <v>0</v>
      </c>
      <c r="F4413" s="201">
        <v>19806666.670000002</v>
      </c>
    </row>
    <row r="4414" spans="1:6" x14ac:dyDescent="0.2">
      <c r="A4414" s="200" t="s">
        <v>41</v>
      </c>
      <c r="B4414" s="204">
        <v>21500000</v>
      </c>
      <c r="C4414" s="205" t="s">
        <v>253</v>
      </c>
      <c r="D4414" s="201">
        <v>234302930.94999999</v>
      </c>
      <c r="E4414" s="201">
        <v>0</v>
      </c>
      <c r="F4414" s="201">
        <v>234302930.94999999</v>
      </c>
    </row>
    <row r="4415" spans="1:6" x14ac:dyDescent="0.2">
      <c r="A4415" s="200" t="s">
        <v>41</v>
      </c>
      <c r="B4415" s="208">
        <v>21520000</v>
      </c>
      <c r="C4415" s="205" t="s">
        <v>256</v>
      </c>
      <c r="D4415" s="201">
        <v>16783802</v>
      </c>
      <c r="E4415" s="201">
        <v>0</v>
      </c>
      <c r="F4415" s="201">
        <v>16783802</v>
      </c>
    </row>
    <row r="4416" spans="1:6" x14ac:dyDescent="0.2">
      <c r="A4416" s="200" t="s">
        <v>41</v>
      </c>
      <c r="B4416" s="204">
        <v>21820000</v>
      </c>
      <c r="C4416" s="205" t="s">
        <v>52</v>
      </c>
      <c r="D4416" s="201">
        <v>62783636.240000002</v>
      </c>
      <c r="E4416" s="201">
        <v>0</v>
      </c>
      <c r="F4416" s="201">
        <v>62783636.240000002</v>
      </c>
    </row>
    <row r="4417" spans="1:6" x14ac:dyDescent="0.2">
      <c r="A4417" s="200" t="s">
        <v>41</v>
      </c>
      <c r="B4417" s="204">
        <v>21870000</v>
      </c>
      <c r="C4417" s="205" t="s">
        <v>595</v>
      </c>
      <c r="D4417" s="201">
        <v>180798085.09999999</v>
      </c>
      <c r="E4417" s="201">
        <v>0</v>
      </c>
      <c r="F4417" s="201">
        <v>180798085.09999999</v>
      </c>
    </row>
    <row r="4418" spans="1:6" x14ac:dyDescent="0.2">
      <c r="A4418" s="200" t="s">
        <v>41</v>
      </c>
      <c r="B4418" s="204">
        <v>21840000</v>
      </c>
      <c r="C4418" s="205" t="s">
        <v>54</v>
      </c>
      <c r="D4418" s="201">
        <v>326699255.31</v>
      </c>
      <c r="E4418" s="201">
        <v>0</v>
      </c>
      <c r="F4418" s="201">
        <v>326699255.31</v>
      </c>
    </row>
    <row r="4419" spans="1:6" x14ac:dyDescent="0.2">
      <c r="A4419" s="200" t="s">
        <v>41</v>
      </c>
      <c r="B4419" s="208">
        <v>21810000</v>
      </c>
      <c r="C4419" s="205" t="s">
        <v>1996</v>
      </c>
      <c r="D4419" s="201">
        <v>148626470.06999999</v>
      </c>
      <c r="E4419" s="201">
        <v>0</v>
      </c>
      <c r="F4419" s="201">
        <v>148626470.06999999</v>
      </c>
    </row>
    <row r="4420" spans="1:6" x14ac:dyDescent="0.2">
      <c r="A4420" s="200" t="s">
        <v>41</v>
      </c>
      <c r="B4420" s="204">
        <v>23000000</v>
      </c>
      <c r="C4420" s="205" t="s">
        <v>266</v>
      </c>
      <c r="D4420" s="201">
        <v>92385792.549999997</v>
      </c>
      <c r="E4420" s="201">
        <v>0</v>
      </c>
      <c r="F4420" s="201">
        <v>92385792.549999997</v>
      </c>
    </row>
    <row r="4421" spans="1:6" x14ac:dyDescent="0.2">
      <c r="A4421" s="200" t="s">
        <v>41</v>
      </c>
      <c r="B4421" s="204">
        <v>27500000</v>
      </c>
      <c r="C4421" s="205" t="s">
        <v>56</v>
      </c>
      <c r="D4421" s="201">
        <v>73795194.359999999</v>
      </c>
      <c r="E4421" s="201">
        <v>0</v>
      </c>
      <c r="F4421" s="201">
        <v>73795194.359999999</v>
      </c>
    </row>
    <row r="4422" spans="1:6" x14ac:dyDescent="0.2">
      <c r="A4422" s="200" t="s">
        <v>41</v>
      </c>
      <c r="B4422" s="204">
        <v>28150000</v>
      </c>
      <c r="C4422" s="205" t="s">
        <v>269</v>
      </c>
      <c r="D4422" s="201">
        <v>0</v>
      </c>
      <c r="E4422" s="201">
        <v>24592394.129999999</v>
      </c>
      <c r="F4422" s="201">
        <v>-24592394.129999999</v>
      </c>
    </row>
    <row r="4423" spans="1:6" x14ac:dyDescent="0.2">
      <c r="A4423" s="200" t="s">
        <v>41</v>
      </c>
      <c r="B4423" s="208">
        <v>28152000</v>
      </c>
      <c r="C4423" s="205" t="s">
        <v>606</v>
      </c>
      <c r="D4423" s="201">
        <v>0</v>
      </c>
      <c r="E4423" s="201">
        <v>821026.14</v>
      </c>
      <c r="F4423" s="201">
        <v>-821026.14</v>
      </c>
    </row>
    <row r="4424" spans="1:6" x14ac:dyDescent="0.2">
      <c r="A4424" s="200" t="s">
        <v>41</v>
      </c>
      <c r="B4424" s="208">
        <v>28181000</v>
      </c>
      <c r="C4424" s="216" t="s">
        <v>3322</v>
      </c>
      <c r="D4424" s="201">
        <v>0</v>
      </c>
      <c r="E4424" s="201">
        <v>8132696.71</v>
      </c>
      <c r="F4424" s="201">
        <v>-8132696.71</v>
      </c>
    </row>
    <row r="4425" spans="1:6" x14ac:dyDescent="0.2">
      <c r="A4425" s="200" t="s">
        <v>41</v>
      </c>
      <c r="B4425" s="204">
        <v>28182000</v>
      </c>
      <c r="C4425" s="205" t="s">
        <v>59</v>
      </c>
      <c r="D4425" s="201">
        <v>0</v>
      </c>
      <c r="E4425" s="201">
        <v>7319477.1799999997</v>
      </c>
      <c r="F4425" s="201">
        <v>-7319477.1799999997</v>
      </c>
    </row>
    <row r="4426" spans="1:6" x14ac:dyDescent="0.2">
      <c r="A4426" s="200" t="s">
        <v>41</v>
      </c>
      <c r="B4426" s="204">
        <v>28183000</v>
      </c>
      <c r="C4426" s="205" t="s">
        <v>60</v>
      </c>
      <c r="D4426" s="201">
        <v>0</v>
      </c>
      <c r="E4426" s="201">
        <v>937481.48</v>
      </c>
      <c r="F4426" s="201">
        <v>-937481.48</v>
      </c>
    </row>
    <row r="4427" spans="1:6" x14ac:dyDescent="0.2">
      <c r="A4427" s="200" t="s">
        <v>41</v>
      </c>
      <c r="B4427" s="204">
        <v>28184000</v>
      </c>
      <c r="C4427" s="205" t="s">
        <v>61</v>
      </c>
      <c r="D4427" s="201">
        <v>0</v>
      </c>
      <c r="E4427" s="201">
        <v>47956709.039999999</v>
      </c>
      <c r="F4427" s="201">
        <v>-47956709.039999999</v>
      </c>
    </row>
    <row r="4428" spans="1:6" x14ac:dyDescent="0.2">
      <c r="A4428" s="200" t="s">
        <v>41</v>
      </c>
      <c r="B4428" s="204">
        <v>28185000</v>
      </c>
      <c r="C4428" s="217" t="s">
        <v>2792</v>
      </c>
      <c r="D4428" s="201">
        <v>0</v>
      </c>
      <c r="E4428" s="201">
        <v>277887.71999999997</v>
      </c>
      <c r="F4428" s="201">
        <v>-277887.71999999997</v>
      </c>
    </row>
    <row r="4429" spans="1:6" x14ac:dyDescent="0.2">
      <c r="A4429" s="200" t="s">
        <v>41</v>
      </c>
      <c r="B4429" s="204">
        <v>28187000</v>
      </c>
      <c r="C4429" s="205" t="s">
        <v>609</v>
      </c>
      <c r="D4429" s="201">
        <v>0</v>
      </c>
      <c r="E4429" s="201">
        <v>12544166.449999999</v>
      </c>
      <c r="F4429" s="201">
        <v>-12544166.449999999</v>
      </c>
    </row>
    <row r="4430" spans="1:6" x14ac:dyDescent="0.2">
      <c r="A4430" s="200" t="s">
        <v>3316</v>
      </c>
      <c r="B4430" s="204">
        <v>37000000</v>
      </c>
      <c r="C4430" s="205" t="s">
        <v>1198</v>
      </c>
      <c r="D4430" s="201">
        <v>261716782.52000001</v>
      </c>
      <c r="E4430" s="201">
        <v>0</v>
      </c>
      <c r="F4430" s="201">
        <v>261716782.52000001</v>
      </c>
    </row>
    <row r="4431" spans="1:6" x14ac:dyDescent="0.2">
      <c r="A4431" s="200" t="s">
        <v>41</v>
      </c>
      <c r="B4431" s="204">
        <v>38000000</v>
      </c>
      <c r="C4431" s="205" t="s">
        <v>617</v>
      </c>
      <c r="D4431" s="201">
        <v>1216438576.4100001</v>
      </c>
      <c r="E4431" s="201">
        <v>0</v>
      </c>
      <c r="F4431" s="201">
        <v>1216438576.4100001</v>
      </c>
    </row>
    <row r="4432" spans="1:6" x14ac:dyDescent="0.2">
      <c r="A4432" s="200" t="s">
        <v>41</v>
      </c>
      <c r="B4432" s="204">
        <v>40110000</v>
      </c>
      <c r="C4432" s="205" t="s">
        <v>63</v>
      </c>
      <c r="D4432" s="201">
        <v>0</v>
      </c>
      <c r="E4432" s="201">
        <v>271800910.30000001</v>
      </c>
      <c r="F4432" s="201">
        <v>-271800910.30000001</v>
      </c>
    </row>
    <row r="4433" spans="1:6" x14ac:dyDescent="0.2">
      <c r="A4433" s="200" t="s">
        <v>41</v>
      </c>
      <c r="B4433" s="204">
        <v>40120000</v>
      </c>
      <c r="C4433" s="205" t="s">
        <v>65</v>
      </c>
      <c r="D4433" s="201">
        <v>0</v>
      </c>
      <c r="E4433" s="201">
        <v>8312707137.8800001</v>
      </c>
      <c r="F4433" s="201">
        <v>-8312707137.8800001</v>
      </c>
    </row>
    <row r="4434" spans="1:6" x14ac:dyDescent="0.2">
      <c r="A4434" s="200" t="s">
        <v>41</v>
      </c>
      <c r="B4434" s="204">
        <v>40320000</v>
      </c>
      <c r="C4434" s="205" t="s">
        <v>288</v>
      </c>
      <c r="D4434" s="201">
        <v>0</v>
      </c>
      <c r="E4434" s="201">
        <v>514212761.63</v>
      </c>
      <c r="F4434" s="201">
        <v>-514212761.63</v>
      </c>
    </row>
    <row r="4435" spans="1:6" x14ac:dyDescent="0.2">
      <c r="A4435" s="200" t="s">
        <v>41</v>
      </c>
      <c r="B4435" s="204">
        <v>40340000</v>
      </c>
      <c r="C4435" s="205" t="s">
        <v>67</v>
      </c>
      <c r="D4435" s="201">
        <v>0</v>
      </c>
      <c r="E4435" s="201">
        <v>24407658</v>
      </c>
      <c r="F4435" s="201">
        <v>-24407658</v>
      </c>
    </row>
    <row r="4436" spans="1:6" x14ac:dyDescent="0.2">
      <c r="A4436" s="200" t="s">
        <v>41</v>
      </c>
      <c r="B4436" s="208">
        <v>40810000</v>
      </c>
      <c r="C4436" s="205" t="s">
        <v>68</v>
      </c>
      <c r="D4436" s="201">
        <v>0</v>
      </c>
      <c r="E4436" s="201">
        <v>52745232.299999997</v>
      </c>
      <c r="F4436" s="201">
        <v>-52745232.299999997</v>
      </c>
    </row>
    <row r="4437" spans="1:6" x14ac:dyDescent="0.2">
      <c r="A4437" s="200" t="s">
        <v>41</v>
      </c>
      <c r="B4437" s="204">
        <v>40820000</v>
      </c>
      <c r="C4437" s="205" t="s">
        <v>623</v>
      </c>
      <c r="D4437" s="201">
        <v>0</v>
      </c>
      <c r="E4437" s="201">
        <v>23307664.149999999</v>
      </c>
      <c r="F4437" s="201">
        <v>-23307664.149999999</v>
      </c>
    </row>
    <row r="4438" spans="1:6" x14ac:dyDescent="0.2">
      <c r="A4438" s="200" t="s">
        <v>41</v>
      </c>
      <c r="B4438" s="204">
        <v>40910000</v>
      </c>
      <c r="C4438" s="205" t="s">
        <v>3242</v>
      </c>
      <c r="D4438" s="201">
        <v>158237616.11000001</v>
      </c>
      <c r="E4438" s="201">
        <v>0</v>
      </c>
      <c r="F4438" s="201">
        <v>158237616.11000001</v>
      </c>
    </row>
    <row r="4439" spans="1:6" x14ac:dyDescent="0.2">
      <c r="A4439" s="200" t="s">
        <v>41</v>
      </c>
      <c r="B4439" s="204">
        <v>40920000</v>
      </c>
      <c r="C4439" s="205" t="s">
        <v>287</v>
      </c>
      <c r="D4439" s="201">
        <v>12539268.720000001</v>
      </c>
      <c r="E4439" s="201">
        <v>0</v>
      </c>
      <c r="F4439" s="201">
        <v>12539268.720000001</v>
      </c>
    </row>
    <row r="4440" spans="1:6" x14ac:dyDescent="0.2">
      <c r="A4440" s="200" t="s">
        <v>41</v>
      </c>
      <c r="B4440" s="204">
        <v>41110000</v>
      </c>
      <c r="C4440" s="205" t="s">
        <v>297</v>
      </c>
      <c r="D4440" s="201">
        <v>2965650290.5100002</v>
      </c>
      <c r="E4440" s="201">
        <v>0</v>
      </c>
      <c r="F4440" s="201">
        <v>2965650290.5100002</v>
      </c>
    </row>
    <row r="4441" spans="1:6" x14ac:dyDescent="0.2">
      <c r="A4441" s="200" t="s">
        <v>41</v>
      </c>
      <c r="B4441" s="204">
        <v>41300000</v>
      </c>
      <c r="C4441" s="205" t="s">
        <v>290</v>
      </c>
      <c r="D4441" s="201">
        <v>7200171.1299999999</v>
      </c>
      <c r="E4441" s="201">
        <v>0</v>
      </c>
      <c r="F4441" s="201">
        <v>7200171.1299999999</v>
      </c>
    </row>
    <row r="4442" spans="1:6" x14ac:dyDescent="0.2">
      <c r="A4442" s="200" t="s">
        <v>41</v>
      </c>
      <c r="B4442" s="208">
        <v>41810000</v>
      </c>
      <c r="C4442" s="205" t="s">
        <v>1860</v>
      </c>
      <c r="D4442" s="201">
        <v>304437111.94</v>
      </c>
      <c r="E4442" s="201">
        <v>0</v>
      </c>
      <c r="F4442" s="201">
        <v>304437111.94</v>
      </c>
    </row>
    <row r="4443" spans="1:6" x14ac:dyDescent="0.2">
      <c r="A4443" s="200" t="s">
        <v>41</v>
      </c>
      <c r="B4443" s="204">
        <v>41900000</v>
      </c>
      <c r="C4443" s="205" t="s">
        <v>293</v>
      </c>
      <c r="D4443" s="201">
        <v>0</v>
      </c>
      <c r="E4443" s="201">
        <v>26523000</v>
      </c>
      <c r="F4443" s="201">
        <v>-26523000</v>
      </c>
    </row>
    <row r="4444" spans="1:6" x14ac:dyDescent="0.2">
      <c r="A4444" s="200" t="s">
        <v>41</v>
      </c>
      <c r="B4444" s="204">
        <v>41980000</v>
      </c>
      <c r="C4444" s="205" t="s">
        <v>295</v>
      </c>
      <c r="D4444" s="201">
        <v>0</v>
      </c>
      <c r="E4444" s="201">
        <v>418497017.86000001</v>
      </c>
      <c r="F4444" s="201">
        <v>-418497017.86000001</v>
      </c>
    </row>
    <row r="4445" spans="1:6" x14ac:dyDescent="0.2">
      <c r="A4445" s="200" t="s">
        <v>41</v>
      </c>
      <c r="B4445" s="204">
        <v>42100000</v>
      </c>
      <c r="C4445" s="205" t="s">
        <v>303</v>
      </c>
      <c r="D4445" s="201">
        <v>0</v>
      </c>
      <c r="E4445" s="201">
        <v>236395.8</v>
      </c>
      <c r="F4445" s="201">
        <v>-236395.8</v>
      </c>
    </row>
    <row r="4446" spans="1:6" x14ac:dyDescent="0.2">
      <c r="A4446" s="200" t="s">
        <v>41</v>
      </c>
      <c r="B4446" s="208">
        <v>42510000</v>
      </c>
      <c r="C4446" s="205" t="s">
        <v>73</v>
      </c>
      <c r="D4446" s="201">
        <v>500000</v>
      </c>
      <c r="E4446" s="201">
        <v>0</v>
      </c>
      <c r="F4446" s="201">
        <v>500000</v>
      </c>
    </row>
    <row r="4447" spans="1:6" x14ac:dyDescent="0.2">
      <c r="A4447" s="200" t="s">
        <v>41</v>
      </c>
      <c r="B4447" s="204">
        <v>42520000</v>
      </c>
      <c r="C4447" s="205" t="s">
        <v>298</v>
      </c>
      <c r="D4447" s="201">
        <v>650000</v>
      </c>
      <c r="E4447" s="201">
        <v>0</v>
      </c>
      <c r="F4447" s="201">
        <v>650000</v>
      </c>
    </row>
    <row r="4448" spans="1:6" x14ac:dyDescent="0.2">
      <c r="A4448" s="200" t="s">
        <v>41</v>
      </c>
      <c r="B4448" s="204">
        <v>43100000</v>
      </c>
      <c r="C4448" s="205" t="s">
        <v>77</v>
      </c>
      <c r="D4448" s="201">
        <v>0</v>
      </c>
      <c r="E4448" s="201">
        <v>19227207.440000001</v>
      </c>
      <c r="F4448" s="201">
        <v>-19227207.440000001</v>
      </c>
    </row>
    <row r="4449" spans="1:6" x14ac:dyDescent="0.2">
      <c r="A4449" s="200" t="s">
        <v>41</v>
      </c>
      <c r="B4449" s="204">
        <v>43110000</v>
      </c>
      <c r="C4449" s="205" t="s">
        <v>301</v>
      </c>
      <c r="D4449" s="201">
        <v>216000</v>
      </c>
      <c r="E4449" s="201">
        <v>0</v>
      </c>
      <c r="F4449" s="201">
        <v>216000</v>
      </c>
    </row>
    <row r="4450" spans="1:6" x14ac:dyDescent="0.2">
      <c r="A4450" s="200" t="s">
        <v>41</v>
      </c>
      <c r="B4450" s="204">
        <v>43200000</v>
      </c>
      <c r="C4450" s="205" t="s">
        <v>79</v>
      </c>
      <c r="D4450" s="201">
        <v>0</v>
      </c>
      <c r="E4450" s="201">
        <v>8240231.7599999998</v>
      </c>
      <c r="F4450" s="201">
        <v>-8240231.7599999998</v>
      </c>
    </row>
    <row r="4451" spans="1:6" x14ac:dyDescent="0.2">
      <c r="A4451" s="200" t="s">
        <v>41</v>
      </c>
      <c r="B4451" s="204">
        <v>43300000</v>
      </c>
      <c r="C4451" s="205" t="s">
        <v>80</v>
      </c>
      <c r="D4451" s="201">
        <v>0</v>
      </c>
      <c r="E4451" s="201">
        <v>1373371.96</v>
      </c>
      <c r="F4451" s="201">
        <v>-1373371.96</v>
      </c>
    </row>
    <row r="4452" spans="1:6" x14ac:dyDescent="0.2">
      <c r="A4452" s="200" t="s">
        <v>41</v>
      </c>
      <c r="B4452" s="204">
        <v>44100000</v>
      </c>
      <c r="C4452" s="205" t="s">
        <v>82</v>
      </c>
      <c r="D4452" s="201">
        <v>0</v>
      </c>
      <c r="E4452" s="201">
        <v>7466745</v>
      </c>
      <c r="F4452" s="201">
        <v>-7466745</v>
      </c>
    </row>
    <row r="4453" spans="1:6" x14ac:dyDescent="0.2">
      <c r="A4453" s="200" t="s">
        <v>41</v>
      </c>
      <c r="B4453" s="204">
        <v>44300000</v>
      </c>
      <c r="C4453" s="205" t="s">
        <v>305</v>
      </c>
      <c r="D4453" s="201">
        <v>146498600.68000001</v>
      </c>
      <c r="E4453" s="201">
        <v>0</v>
      </c>
      <c r="F4453" s="201">
        <v>146498600.68000001</v>
      </c>
    </row>
    <row r="4454" spans="1:6" x14ac:dyDescent="0.2">
      <c r="A4454" s="200" t="s">
        <v>41</v>
      </c>
      <c r="B4454" s="204">
        <v>44400000</v>
      </c>
      <c r="C4454" s="205" t="s">
        <v>307</v>
      </c>
      <c r="D4454" s="201">
        <v>0</v>
      </c>
      <c r="E4454" s="201">
        <v>1158692.8999999999</v>
      </c>
      <c r="F4454" s="201">
        <v>-1158692.8999999999</v>
      </c>
    </row>
    <row r="4455" spans="1:6" x14ac:dyDescent="0.2">
      <c r="A4455" s="200" t="s">
        <v>41</v>
      </c>
      <c r="B4455" s="208">
        <v>44410000</v>
      </c>
      <c r="C4455" s="205" t="s">
        <v>308</v>
      </c>
      <c r="D4455" s="201">
        <v>0</v>
      </c>
      <c r="E4455" s="201">
        <v>30818303.651250001</v>
      </c>
      <c r="F4455" s="201">
        <v>-30818303.651250001</v>
      </c>
    </row>
    <row r="4456" spans="1:6" x14ac:dyDescent="0.2">
      <c r="A4456" s="200" t="s">
        <v>41</v>
      </c>
      <c r="B4456" s="204">
        <v>44420000</v>
      </c>
      <c r="C4456" s="205" t="s">
        <v>320</v>
      </c>
      <c r="D4456" s="201">
        <v>0</v>
      </c>
      <c r="E4456" s="201">
        <v>1597262.11</v>
      </c>
      <c r="F4456" s="201">
        <v>-1597262.11</v>
      </c>
    </row>
    <row r="4457" spans="1:6" x14ac:dyDescent="0.2">
      <c r="A4457" s="200" t="s">
        <v>41</v>
      </c>
      <c r="B4457" s="204">
        <v>44430000</v>
      </c>
      <c r="C4457" s="205" t="s">
        <v>321</v>
      </c>
      <c r="D4457" s="201">
        <v>42047246.469999999</v>
      </c>
      <c r="E4457" s="201">
        <v>0</v>
      </c>
      <c r="F4457" s="201">
        <v>42047246.469999999</v>
      </c>
    </row>
    <row r="4458" spans="1:6" x14ac:dyDescent="0.2">
      <c r="A4458" s="200" t="s">
        <v>41</v>
      </c>
      <c r="B4458" s="204">
        <v>44540000</v>
      </c>
      <c r="C4458" s="205" t="s">
        <v>638</v>
      </c>
      <c r="D4458" s="201">
        <v>200</v>
      </c>
      <c r="E4458" s="201">
        <v>0</v>
      </c>
      <c r="F4458" s="201">
        <v>200</v>
      </c>
    </row>
    <row r="4459" spans="1:6" x14ac:dyDescent="0.2">
      <c r="A4459" s="200" t="s">
        <v>41</v>
      </c>
      <c r="B4459" s="204">
        <v>44550000</v>
      </c>
      <c r="C4459" s="205" t="s">
        <v>88</v>
      </c>
      <c r="D4459" s="201">
        <v>1547618627.6400001</v>
      </c>
      <c r="E4459" s="201">
        <v>0</v>
      </c>
      <c r="F4459" s="201">
        <v>1547618627.6400001</v>
      </c>
    </row>
    <row r="4460" spans="1:6" x14ac:dyDescent="0.2">
      <c r="A4460" s="200" t="s">
        <v>41</v>
      </c>
      <c r="B4460" s="204">
        <v>44562000</v>
      </c>
      <c r="C4460" s="205" t="s">
        <v>89</v>
      </c>
      <c r="D4460" s="201">
        <v>126300</v>
      </c>
      <c r="E4460" s="201">
        <v>0</v>
      </c>
      <c r="F4460" s="201">
        <v>126300</v>
      </c>
    </row>
    <row r="4461" spans="1:6" x14ac:dyDescent="0.2">
      <c r="A4461" s="200" t="s">
        <v>41</v>
      </c>
      <c r="B4461" s="204">
        <v>44563000</v>
      </c>
      <c r="C4461" s="205" t="s">
        <v>90</v>
      </c>
      <c r="D4461" s="201">
        <v>3730773.28</v>
      </c>
      <c r="E4461" s="201">
        <v>0</v>
      </c>
      <c r="F4461" s="201">
        <v>3730773.28</v>
      </c>
    </row>
    <row r="4462" spans="1:6" x14ac:dyDescent="0.2">
      <c r="A4462" s="200" t="s">
        <v>41</v>
      </c>
      <c r="B4462" s="204">
        <v>44564000</v>
      </c>
      <c r="C4462" s="205" t="s">
        <v>91</v>
      </c>
      <c r="D4462" s="201">
        <v>1042998.82</v>
      </c>
      <c r="E4462" s="201">
        <v>0</v>
      </c>
      <c r="F4462" s="201">
        <v>1042998.82</v>
      </c>
    </row>
    <row r="4463" spans="1:6" x14ac:dyDescent="0.2">
      <c r="A4463" s="200" t="s">
        <v>41</v>
      </c>
      <c r="B4463" s="204">
        <v>44565000</v>
      </c>
      <c r="C4463" s="205" t="s">
        <v>92</v>
      </c>
      <c r="D4463" s="201">
        <v>1919135.97</v>
      </c>
      <c r="E4463" s="201">
        <v>0</v>
      </c>
      <c r="F4463" s="201">
        <v>1919135.97</v>
      </c>
    </row>
    <row r="4464" spans="1:6" x14ac:dyDescent="0.2">
      <c r="A4464" s="200" t="s">
        <v>41</v>
      </c>
      <c r="B4464" s="204">
        <v>44571000</v>
      </c>
      <c r="C4464" s="205" t="s">
        <v>94</v>
      </c>
      <c r="D4464" s="201">
        <v>0</v>
      </c>
      <c r="E4464" s="201">
        <v>3740773.28</v>
      </c>
      <c r="F4464" s="201">
        <v>-3740773.28</v>
      </c>
    </row>
    <row r="4465" spans="1:6" x14ac:dyDescent="0.2">
      <c r="A4465" s="200" t="s">
        <v>41</v>
      </c>
      <c r="B4465" s="204">
        <v>44572000</v>
      </c>
      <c r="C4465" s="205" t="s">
        <v>328</v>
      </c>
      <c r="D4465" s="201">
        <v>0</v>
      </c>
      <c r="E4465" s="201">
        <v>320380176.31</v>
      </c>
      <c r="F4465" s="201">
        <v>-320380176.31</v>
      </c>
    </row>
    <row r="4466" spans="1:6" x14ac:dyDescent="0.2">
      <c r="A4466" s="200" t="s">
        <v>41</v>
      </c>
      <c r="B4466" s="204">
        <v>44583000</v>
      </c>
      <c r="C4466" s="205" t="s">
        <v>329</v>
      </c>
      <c r="D4466" s="201">
        <v>69267142.409999996</v>
      </c>
      <c r="E4466" s="201">
        <v>0</v>
      </c>
      <c r="F4466" s="201">
        <v>69267142.409999996</v>
      </c>
    </row>
    <row r="4467" spans="1:6" x14ac:dyDescent="0.2">
      <c r="A4467" s="200" t="s">
        <v>41</v>
      </c>
      <c r="B4467" s="204">
        <v>44584000</v>
      </c>
      <c r="C4467" s="205" t="s">
        <v>2787</v>
      </c>
      <c r="D4467" s="201">
        <v>0</v>
      </c>
      <c r="E4467" s="201">
        <v>41360542.740000002</v>
      </c>
      <c r="F4467" s="201">
        <v>-41360542.740000002</v>
      </c>
    </row>
    <row r="4468" spans="1:6" x14ac:dyDescent="0.2">
      <c r="A4468" s="200" t="s">
        <v>41</v>
      </c>
      <c r="B4468" s="204">
        <v>45511000</v>
      </c>
      <c r="C4468" s="205" t="s">
        <v>330</v>
      </c>
      <c r="D4468" s="201">
        <v>0</v>
      </c>
      <c r="E4468" s="201">
        <v>65656400</v>
      </c>
      <c r="F4468" s="201">
        <v>-65656400</v>
      </c>
    </row>
    <row r="4469" spans="1:6" x14ac:dyDescent="0.2">
      <c r="A4469" s="200" t="s">
        <v>41</v>
      </c>
      <c r="B4469" s="213">
        <v>45512000</v>
      </c>
      <c r="C4469" s="216" t="s">
        <v>2739</v>
      </c>
      <c r="D4469" s="201">
        <v>0</v>
      </c>
      <c r="E4469" s="201">
        <v>308240000</v>
      </c>
      <c r="F4469" s="201">
        <v>-308240000</v>
      </c>
    </row>
    <row r="4470" spans="1:6" x14ac:dyDescent="0.2">
      <c r="A4470" s="200" t="s">
        <v>41</v>
      </c>
      <c r="B4470" s="213">
        <v>45513000</v>
      </c>
      <c r="C4470" s="216" t="s">
        <v>2740</v>
      </c>
      <c r="D4470" s="201">
        <v>0</v>
      </c>
      <c r="E4470" s="201">
        <v>7940000</v>
      </c>
      <c r="F4470" s="201">
        <v>-7940000</v>
      </c>
    </row>
    <row r="4471" spans="1:6" x14ac:dyDescent="0.2">
      <c r="A4471" s="200" t="s">
        <v>41</v>
      </c>
      <c r="B4471" s="204">
        <v>46600000</v>
      </c>
      <c r="C4471" s="205" t="s">
        <v>316</v>
      </c>
      <c r="D4471" s="201">
        <v>4081100</v>
      </c>
      <c r="E4471" s="201">
        <v>0</v>
      </c>
      <c r="F4471" s="201">
        <v>4081100</v>
      </c>
    </row>
    <row r="4472" spans="1:6" x14ac:dyDescent="0.2">
      <c r="A4472" s="200" t="s">
        <v>41</v>
      </c>
      <c r="B4472" s="213">
        <v>46610000</v>
      </c>
      <c r="C4472" s="205" t="s">
        <v>123</v>
      </c>
      <c r="D4472" s="201">
        <v>0</v>
      </c>
      <c r="E4472" s="201">
        <v>43386857.640000001</v>
      </c>
      <c r="F4472" s="201">
        <v>-43386857.640000001</v>
      </c>
    </row>
    <row r="4473" spans="1:6" x14ac:dyDescent="0.2">
      <c r="A4473" s="200" t="s">
        <v>41</v>
      </c>
      <c r="B4473" s="204">
        <v>46700000</v>
      </c>
      <c r="C4473" s="205" t="s">
        <v>1</v>
      </c>
      <c r="D4473" s="201">
        <v>0</v>
      </c>
      <c r="E4473" s="201">
        <v>4213019800</v>
      </c>
      <c r="F4473" s="201">
        <v>-4213019800</v>
      </c>
    </row>
    <row r="4474" spans="1:6" x14ac:dyDescent="0.2">
      <c r="A4474" s="200" t="s">
        <v>41</v>
      </c>
      <c r="B4474" s="204">
        <v>46800000</v>
      </c>
      <c r="C4474" s="205" t="s">
        <v>5</v>
      </c>
      <c r="D4474" s="201">
        <v>73482107.459999993</v>
      </c>
      <c r="E4474" s="201">
        <v>0</v>
      </c>
      <c r="F4474" s="201">
        <v>73482107.459999993</v>
      </c>
    </row>
    <row r="4475" spans="1:6" x14ac:dyDescent="0.2">
      <c r="A4475" s="200" t="s">
        <v>41</v>
      </c>
      <c r="B4475" s="204">
        <v>47100000</v>
      </c>
      <c r="C4475" s="205" t="s">
        <v>157</v>
      </c>
      <c r="D4475" s="201">
        <v>33186294.07</v>
      </c>
      <c r="E4475" s="201">
        <v>0</v>
      </c>
      <c r="F4475" s="201">
        <v>33186294.07</v>
      </c>
    </row>
    <row r="4476" spans="1:6" x14ac:dyDescent="0.2">
      <c r="A4476" s="200" t="s">
        <v>41</v>
      </c>
      <c r="B4476" s="204">
        <v>48600000</v>
      </c>
      <c r="C4476" s="205" t="s">
        <v>158</v>
      </c>
      <c r="D4476" s="201">
        <v>25631146.52</v>
      </c>
      <c r="E4476" s="201">
        <v>0</v>
      </c>
      <c r="F4476" s="201">
        <v>25631146.52</v>
      </c>
    </row>
    <row r="4477" spans="1:6" x14ac:dyDescent="0.2">
      <c r="A4477" s="200" t="s">
        <v>41</v>
      </c>
      <c r="B4477" s="204">
        <v>51110000</v>
      </c>
      <c r="C4477" s="205" t="s">
        <v>337</v>
      </c>
      <c r="D4477" s="201">
        <v>0</v>
      </c>
      <c r="E4477" s="201">
        <v>108255715.70999999</v>
      </c>
      <c r="F4477" s="201">
        <v>-108255715.70999999</v>
      </c>
    </row>
    <row r="4478" spans="1:6" x14ac:dyDescent="0.2">
      <c r="A4478" s="200" t="s">
        <v>41</v>
      </c>
      <c r="B4478" s="204">
        <v>51122410</v>
      </c>
      <c r="C4478" s="205" t="s">
        <v>391</v>
      </c>
      <c r="D4478" s="201">
        <v>5173110.83</v>
      </c>
      <c r="E4478" s="201">
        <v>0</v>
      </c>
      <c r="F4478" s="201">
        <v>5173110.83</v>
      </c>
    </row>
    <row r="4479" spans="1:6" x14ac:dyDescent="0.2">
      <c r="A4479" s="200" t="s">
        <v>41</v>
      </c>
      <c r="B4479" s="204">
        <v>51140000</v>
      </c>
      <c r="C4479" s="205" t="s">
        <v>395</v>
      </c>
      <c r="D4479" s="201">
        <v>0</v>
      </c>
      <c r="E4479" s="201">
        <v>235202192.65000001</v>
      </c>
      <c r="F4479" s="201">
        <v>-235202192.65000001</v>
      </c>
    </row>
    <row r="4480" spans="1:6" x14ac:dyDescent="0.2">
      <c r="A4480" s="200" t="s">
        <v>41</v>
      </c>
      <c r="B4480" s="204">
        <v>51160000</v>
      </c>
      <c r="C4480" s="205" t="s">
        <v>3344</v>
      </c>
      <c r="D4480" s="201">
        <v>0</v>
      </c>
      <c r="E4480" s="201">
        <v>22465663.940000001</v>
      </c>
      <c r="F4480" s="201">
        <v>-22465663.940000001</v>
      </c>
    </row>
    <row r="4481" spans="1:6" x14ac:dyDescent="0.2">
      <c r="A4481" s="200" t="s">
        <v>41</v>
      </c>
      <c r="B4481" s="204">
        <v>51211000</v>
      </c>
      <c r="C4481" s="205" t="s">
        <v>343</v>
      </c>
      <c r="D4481" s="201">
        <v>4210542.09</v>
      </c>
      <c r="E4481" s="201">
        <v>0</v>
      </c>
      <c r="F4481" s="201">
        <v>4210542.09</v>
      </c>
    </row>
    <row r="4482" spans="1:6" x14ac:dyDescent="0.2">
      <c r="A4482" s="200" t="s">
        <v>41</v>
      </c>
      <c r="B4482" s="204">
        <v>51221000</v>
      </c>
      <c r="C4482" s="205" t="s">
        <v>345</v>
      </c>
      <c r="D4482" s="201">
        <v>0</v>
      </c>
      <c r="E4482" s="201">
        <v>56359620.810000002</v>
      </c>
      <c r="F4482" s="201">
        <v>-56359620.810000002</v>
      </c>
    </row>
    <row r="4483" spans="1:6" x14ac:dyDescent="0.2">
      <c r="A4483" s="200" t="s">
        <v>41</v>
      </c>
      <c r="B4483" s="204">
        <v>51231000</v>
      </c>
      <c r="C4483" s="205" t="s">
        <v>347</v>
      </c>
      <c r="D4483" s="201">
        <v>383466.94</v>
      </c>
      <c r="E4483" s="201">
        <v>0</v>
      </c>
      <c r="F4483" s="201">
        <v>383466.94</v>
      </c>
    </row>
    <row r="4484" spans="1:6" x14ac:dyDescent="0.2">
      <c r="A4484" s="200" t="s">
        <v>41</v>
      </c>
      <c r="B4484" s="204">
        <v>51241000</v>
      </c>
      <c r="C4484" s="205" t="s">
        <v>159</v>
      </c>
      <c r="D4484" s="201">
        <v>67449296.349999994</v>
      </c>
      <c r="E4484" s="201">
        <v>0</v>
      </c>
      <c r="F4484" s="201">
        <v>67449296.349999994</v>
      </c>
    </row>
    <row r="4485" spans="1:6" x14ac:dyDescent="0.2">
      <c r="A4485" s="200" t="s">
        <v>41</v>
      </c>
      <c r="B4485" s="204">
        <v>51260000</v>
      </c>
      <c r="C4485" s="205" t="s">
        <v>930</v>
      </c>
      <c r="D4485" s="201">
        <v>1175531.33</v>
      </c>
      <c r="E4485" s="201">
        <v>0</v>
      </c>
      <c r="F4485" s="201">
        <v>1175531.33</v>
      </c>
    </row>
    <row r="4486" spans="1:6" x14ac:dyDescent="0.2">
      <c r="A4486" s="200" t="s">
        <v>41</v>
      </c>
      <c r="B4486" s="204">
        <v>51910000</v>
      </c>
      <c r="C4486" s="205" t="s">
        <v>721</v>
      </c>
      <c r="D4486" s="201">
        <v>0</v>
      </c>
      <c r="E4486" s="201">
        <v>525000000</v>
      </c>
      <c r="F4486" s="201">
        <v>-525000000</v>
      </c>
    </row>
    <row r="4487" spans="1:6" x14ac:dyDescent="0.2">
      <c r="A4487" s="200" t="s">
        <v>41</v>
      </c>
      <c r="B4487" s="204">
        <v>53100000</v>
      </c>
      <c r="C4487" s="205" t="s">
        <v>3044</v>
      </c>
      <c r="D4487" s="201">
        <v>376291</v>
      </c>
      <c r="E4487" s="201">
        <v>0</v>
      </c>
      <c r="F4487" s="201">
        <v>376291</v>
      </c>
    </row>
    <row r="4488" spans="1:6" x14ac:dyDescent="0.2">
      <c r="A4488" s="200" t="s">
        <v>41</v>
      </c>
      <c r="B4488" s="204">
        <v>53300000</v>
      </c>
      <c r="C4488" s="205" t="s">
        <v>351</v>
      </c>
      <c r="D4488" s="201">
        <v>669500</v>
      </c>
      <c r="E4488" s="201">
        <v>0</v>
      </c>
      <c r="F4488" s="201">
        <v>669500</v>
      </c>
    </row>
    <row r="4489" spans="1:6" x14ac:dyDescent="0.2">
      <c r="A4489" s="200" t="s">
        <v>41</v>
      </c>
      <c r="B4489" s="204">
        <v>53400000</v>
      </c>
      <c r="C4489" s="205" t="s">
        <v>3345</v>
      </c>
      <c r="D4489" s="201">
        <v>4079600</v>
      </c>
      <c r="E4489" s="201">
        <v>0</v>
      </c>
      <c r="F4489" s="201">
        <v>4079600</v>
      </c>
    </row>
    <row r="4490" spans="1:6" x14ac:dyDescent="0.2">
      <c r="A4490" s="200" t="s">
        <v>41</v>
      </c>
      <c r="B4490" s="204">
        <v>53500000</v>
      </c>
      <c r="C4490" s="205" t="s">
        <v>3346</v>
      </c>
      <c r="D4490" s="201">
        <v>670500</v>
      </c>
      <c r="E4490" s="201">
        <v>0</v>
      </c>
      <c r="F4490" s="201">
        <v>670500</v>
      </c>
    </row>
    <row r="4491" spans="1:6" x14ac:dyDescent="0.2">
      <c r="A4491" s="200" t="s">
        <v>41</v>
      </c>
      <c r="B4491" s="204">
        <v>53600000</v>
      </c>
      <c r="C4491" s="205" t="s">
        <v>1478</v>
      </c>
      <c r="D4491" s="201">
        <v>2416000</v>
      </c>
      <c r="E4491" s="201">
        <v>0</v>
      </c>
      <c r="F4491" s="201">
        <v>2416000</v>
      </c>
    </row>
    <row r="4492" spans="1:6" x14ac:dyDescent="0.2">
      <c r="A4492" s="200" t="s">
        <v>41</v>
      </c>
      <c r="B4492" s="204">
        <v>53700000</v>
      </c>
      <c r="C4492" s="205" t="s">
        <v>3189</v>
      </c>
      <c r="D4492" s="201">
        <v>2893300</v>
      </c>
      <c r="E4492" s="201">
        <v>0</v>
      </c>
      <c r="F4492" s="201">
        <v>2893300</v>
      </c>
    </row>
    <row r="4493" spans="1:6" x14ac:dyDescent="0.2">
      <c r="A4493" s="200" t="s">
        <v>41</v>
      </c>
      <c r="B4493" s="204">
        <v>53800000</v>
      </c>
      <c r="C4493" s="205" t="s">
        <v>3190</v>
      </c>
      <c r="D4493" s="201">
        <v>8028800</v>
      </c>
      <c r="E4493" s="201">
        <v>0</v>
      </c>
      <c r="F4493" s="201">
        <v>8028800</v>
      </c>
    </row>
    <row r="4494" spans="1:6" x14ac:dyDescent="0.2">
      <c r="A4494" s="200" t="s">
        <v>41</v>
      </c>
      <c r="B4494" s="204">
        <v>53900000</v>
      </c>
      <c r="C4494" s="205" t="s">
        <v>3192</v>
      </c>
      <c r="D4494" s="201">
        <v>442700</v>
      </c>
      <c r="E4494" s="201">
        <v>0</v>
      </c>
      <c r="F4494" s="201">
        <v>442700</v>
      </c>
    </row>
    <row r="4495" spans="1:6" x14ac:dyDescent="0.2">
      <c r="A4495" s="200" t="s">
        <v>41</v>
      </c>
      <c r="B4495" s="204">
        <v>60201000</v>
      </c>
      <c r="C4495" s="205" t="s">
        <v>430</v>
      </c>
      <c r="D4495" s="201">
        <v>896516.68</v>
      </c>
      <c r="E4495" s="201">
        <v>0</v>
      </c>
      <c r="F4495" s="201">
        <v>896516.68</v>
      </c>
    </row>
    <row r="4496" spans="1:6" x14ac:dyDescent="0.2">
      <c r="A4496" s="200" t="s">
        <v>41</v>
      </c>
      <c r="B4496" s="204">
        <v>60370000</v>
      </c>
      <c r="C4496" s="205" t="s">
        <v>725</v>
      </c>
      <c r="D4496" s="201">
        <v>0</v>
      </c>
      <c r="E4496" s="201">
        <v>5587352392.4899998</v>
      </c>
      <c r="F4496" s="201">
        <v>-5587352392.4899998</v>
      </c>
    </row>
    <row r="4497" spans="1:6" x14ac:dyDescent="0.2">
      <c r="A4497" s="200" t="s">
        <v>41</v>
      </c>
      <c r="B4497" s="204">
        <v>60380000</v>
      </c>
      <c r="C4497" s="205" t="s">
        <v>727</v>
      </c>
      <c r="D4497" s="201">
        <v>0</v>
      </c>
      <c r="E4497" s="201">
        <v>996026777.09000003</v>
      </c>
      <c r="F4497" s="201">
        <v>-996026777.09000003</v>
      </c>
    </row>
    <row r="4498" spans="1:6" x14ac:dyDescent="0.2">
      <c r="A4498" s="200" t="s">
        <v>41</v>
      </c>
      <c r="B4498" s="204">
        <v>60610000</v>
      </c>
      <c r="C4498" s="205" t="s">
        <v>442</v>
      </c>
      <c r="D4498" s="201">
        <v>8117308.4199999999</v>
      </c>
      <c r="E4498" s="201">
        <v>0</v>
      </c>
      <c r="F4498" s="201">
        <v>8117308.4199999999</v>
      </c>
    </row>
    <row r="4499" spans="1:6" x14ac:dyDescent="0.2">
      <c r="A4499" s="200" t="s">
        <v>41</v>
      </c>
      <c r="B4499" s="204">
        <v>60620000</v>
      </c>
      <c r="C4499" s="205" t="s">
        <v>378</v>
      </c>
      <c r="D4499" s="201">
        <v>8772847.1699999999</v>
      </c>
      <c r="E4499" s="201">
        <v>0</v>
      </c>
      <c r="F4499" s="201">
        <v>8772847.1699999999</v>
      </c>
    </row>
    <row r="4500" spans="1:6" x14ac:dyDescent="0.2">
      <c r="A4500" s="200" t="s">
        <v>41</v>
      </c>
      <c r="B4500" s="204">
        <v>60640000</v>
      </c>
      <c r="C4500" s="205" t="s">
        <v>382</v>
      </c>
      <c r="D4500" s="201">
        <v>2423283.9</v>
      </c>
      <c r="E4500" s="201">
        <v>0</v>
      </c>
      <c r="F4500" s="201">
        <v>2423283.9</v>
      </c>
    </row>
    <row r="4501" spans="1:6" x14ac:dyDescent="0.2">
      <c r="A4501" s="200" t="s">
        <v>41</v>
      </c>
      <c r="B4501" s="204">
        <v>60650000</v>
      </c>
      <c r="C4501" s="205" t="s">
        <v>167</v>
      </c>
      <c r="D4501" s="201">
        <v>63566157.009999998</v>
      </c>
      <c r="E4501" s="201">
        <v>0</v>
      </c>
      <c r="F4501" s="201">
        <v>63566157.009999998</v>
      </c>
    </row>
    <row r="4502" spans="1:6" x14ac:dyDescent="0.2">
      <c r="A4502" s="200" t="s">
        <v>41</v>
      </c>
      <c r="B4502" s="204">
        <v>60670000</v>
      </c>
      <c r="C4502" s="205" t="s">
        <v>385</v>
      </c>
      <c r="D4502" s="201">
        <v>3137642.12</v>
      </c>
      <c r="E4502" s="201">
        <v>0</v>
      </c>
      <c r="F4502" s="201">
        <v>3137642.12</v>
      </c>
    </row>
    <row r="4503" spans="1:6" x14ac:dyDescent="0.2">
      <c r="A4503" s="200" t="s">
        <v>41</v>
      </c>
      <c r="B4503" s="204">
        <v>60680000</v>
      </c>
      <c r="C4503" s="205" t="s">
        <v>375</v>
      </c>
      <c r="D4503" s="201">
        <v>11384296.59</v>
      </c>
      <c r="E4503" s="201">
        <v>0</v>
      </c>
      <c r="F4503" s="201">
        <v>11384296.59</v>
      </c>
    </row>
    <row r="4504" spans="1:6" x14ac:dyDescent="0.2">
      <c r="A4504" s="200" t="s">
        <v>41</v>
      </c>
      <c r="B4504" s="204">
        <v>60710000</v>
      </c>
      <c r="C4504" s="205" t="s">
        <v>453</v>
      </c>
      <c r="D4504" s="201">
        <v>84658726.140000001</v>
      </c>
      <c r="E4504" s="201">
        <v>0</v>
      </c>
      <c r="F4504" s="201">
        <v>84658726.140000001</v>
      </c>
    </row>
    <row r="4505" spans="1:6" x14ac:dyDescent="0.2">
      <c r="A4505" s="200" t="s">
        <v>41</v>
      </c>
      <c r="B4505" s="204">
        <v>60720000</v>
      </c>
      <c r="C4505" s="205" t="s">
        <v>731</v>
      </c>
      <c r="D4505" s="201">
        <v>8616511282.0900002</v>
      </c>
      <c r="E4505" s="201">
        <v>0</v>
      </c>
      <c r="F4505" s="201">
        <v>8616511282.0900002</v>
      </c>
    </row>
    <row r="4506" spans="1:6" x14ac:dyDescent="0.2">
      <c r="A4506" s="200" t="s">
        <v>41</v>
      </c>
      <c r="B4506" s="204">
        <v>60801000</v>
      </c>
      <c r="C4506" s="205" t="s">
        <v>457</v>
      </c>
      <c r="D4506" s="201">
        <v>469579597.51999998</v>
      </c>
      <c r="E4506" s="201">
        <v>0</v>
      </c>
      <c r="F4506" s="201">
        <v>469579597.51999998</v>
      </c>
    </row>
    <row r="4507" spans="1:6" x14ac:dyDescent="0.2">
      <c r="A4507" s="200" t="s">
        <v>41</v>
      </c>
      <c r="B4507" s="204">
        <v>60802000</v>
      </c>
      <c r="C4507" s="205" t="s">
        <v>732</v>
      </c>
      <c r="D4507" s="201">
        <v>16700910.380000001</v>
      </c>
      <c r="E4507" s="201">
        <v>0</v>
      </c>
      <c r="F4507" s="201">
        <v>16700910.380000001</v>
      </c>
    </row>
    <row r="4508" spans="1:6" x14ac:dyDescent="0.2">
      <c r="A4508" s="200" t="s">
        <v>41</v>
      </c>
      <c r="B4508" s="204">
        <v>60803000</v>
      </c>
      <c r="C4508" s="205" t="s">
        <v>459</v>
      </c>
      <c r="D4508" s="201">
        <v>23636051.84</v>
      </c>
      <c r="E4508" s="201">
        <v>0</v>
      </c>
      <c r="F4508" s="201">
        <v>23636051.84</v>
      </c>
    </row>
    <row r="4509" spans="1:6" x14ac:dyDescent="0.2">
      <c r="A4509" s="200" t="s">
        <v>41</v>
      </c>
      <c r="B4509" s="204">
        <v>60804000</v>
      </c>
      <c r="C4509" s="205" t="s">
        <v>461</v>
      </c>
      <c r="D4509" s="201">
        <v>177728134.65000001</v>
      </c>
      <c r="E4509" s="201">
        <v>0</v>
      </c>
      <c r="F4509" s="201">
        <v>177728134.65000001</v>
      </c>
    </row>
    <row r="4510" spans="1:6" x14ac:dyDescent="0.2">
      <c r="A4510" s="200" t="s">
        <v>41</v>
      </c>
      <c r="B4510" s="204">
        <v>60806000</v>
      </c>
      <c r="C4510" s="205" t="s">
        <v>462</v>
      </c>
      <c r="D4510" s="201">
        <v>29702800.739999998</v>
      </c>
      <c r="E4510" s="201">
        <v>0</v>
      </c>
      <c r="F4510" s="201">
        <v>29702800.739999998</v>
      </c>
    </row>
    <row r="4511" spans="1:6" x14ac:dyDescent="0.2">
      <c r="A4511" s="200" t="s">
        <v>41</v>
      </c>
      <c r="B4511" s="204">
        <v>60807000</v>
      </c>
      <c r="C4511" s="205" t="s">
        <v>2138</v>
      </c>
      <c r="D4511" s="201">
        <v>281</v>
      </c>
      <c r="E4511" s="201">
        <v>0</v>
      </c>
      <c r="F4511" s="201">
        <v>281</v>
      </c>
    </row>
    <row r="4512" spans="1:6" x14ac:dyDescent="0.2">
      <c r="A4512" s="200" t="s">
        <v>41</v>
      </c>
      <c r="B4512" s="204">
        <v>60808000</v>
      </c>
      <c r="C4512" s="205" t="s">
        <v>464</v>
      </c>
      <c r="D4512" s="201">
        <v>71718208.670000002</v>
      </c>
      <c r="E4512" s="201">
        <v>0</v>
      </c>
      <c r="F4512" s="201">
        <v>71718208.670000002</v>
      </c>
    </row>
    <row r="4513" spans="1:6" x14ac:dyDescent="0.2">
      <c r="A4513" s="200" t="s">
        <v>41</v>
      </c>
      <c r="B4513" s="204">
        <v>60809000</v>
      </c>
      <c r="C4513" s="205" t="s">
        <v>733</v>
      </c>
      <c r="D4513" s="201">
        <v>768000</v>
      </c>
      <c r="E4513" s="201">
        <v>0</v>
      </c>
      <c r="F4513" s="201">
        <v>768000</v>
      </c>
    </row>
    <row r="4514" spans="1:6" x14ac:dyDescent="0.2">
      <c r="A4514" s="200" t="s">
        <v>41</v>
      </c>
      <c r="B4514" s="204">
        <v>60811000</v>
      </c>
      <c r="C4514" s="205" t="s">
        <v>466</v>
      </c>
      <c r="D4514" s="201">
        <v>738274664.21000004</v>
      </c>
      <c r="E4514" s="201">
        <v>0</v>
      </c>
      <c r="F4514" s="201">
        <v>738274664.21000004</v>
      </c>
    </row>
    <row r="4515" spans="1:6" x14ac:dyDescent="0.2">
      <c r="A4515" s="200" t="s">
        <v>41</v>
      </c>
      <c r="B4515" s="204">
        <v>60811100</v>
      </c>
      <c r="C4515" s="205" t="s">
        <v>468</v>
      </c>
      <c r="D4515" s="201">
        <v>70344047.170000002</v>
      </c>
      <c r="E4515" s="201">
        <v>0</v>
      </c>
      <c r="F4515" s="201">
        <v>70344047.170000002</v>
      </c>
    </row>
    <row r="4516" spans="1:6" x14ac:dyDescent="0.2">
      <c r="A4516" s="200" t="s">
        <v>41</v>
      </c>
      <c r="B4516" s="204">
        <v>60812000</v>
      </c>
      <c r="C4516" s="205" t="s">
        <v>403</v>
      </c>
      <c r="D4516" s="201">
        <v>38873180</v>
      </c>
      <c r="E4516" s="201">
        <v>0</v>
      </c>
      <c r="F4516" s="201">
        <v>38873180</v>
      </c>
    </row>
    <row r="4517" spans="1:6" x14ac:dyDescent="0.2">
      <c r="A4517" s="200" t="s">
        <v>41</v>
      </c>
      <c r="B4517" s="204">
        <v>60813000</v>
      </c>
      <c r="C4517" s="205" t="s">
        <v>2819</v>
      </c>
      <c r="D4517" s="201">
        <v>600000</v>
      </c>
      <c r="E4517" s="201">
        <v>0</v>
      </c>
      <c r="F4517" s="201">
        <v>600000</v>
      </c>
    </row>
    <row r="4518" spans="1:6" x14ac:dyDescent="0.2">
      <c r="A4518" s="200" t="s">
        <v>41</v>
      </c>
      <c r="B4518" s="204">
        <v>60880000</v>
      </c>
      <c r="C4518" s="205" t="s">
        <v>464</v>
      </c>
      <c r="D4518" s="201">
        <v>458613.6</v>
      </c>
      <c r="E4518" s="201">
        <v>0</v>
      </c>
      <c r="F4518" s="201">
        <v>458613.6</v>
      </c>
    </row>
    <row r="4519" spans="1:6" x14ac:dyDescent="0.2">
      <c r="A4519" s="200" t="s">
        <v>41</v>
      </c>
      <c r="B4519" s="204">
        <v>61110000</v>
      </c>
      <c r="C4519" s="205" t="s">
        <v>473</v>
      </c>
      <c r="D4519" s="201">
        <v>31133455.789999999</v>
      </c>
      <c r="E4519" s="201">
        <v>0</v>
      </c>
      <c r="F4519" s="201">
        <v>31133455.789999999</v>
      </c>
    </row>
    <row r="4520" spans="1:6" x14ac:dyDescent="0.2">
      <c r="A4520" s="200" t="s">
        <v>41</v>
      </c>
      <c r="B4520" s="204">
        <v>61300000</v>
      </c>
      <c r="C4520" s="205" t="s">
        <v>737</v>
      </c>
      <c r="D4520" s="201">
        <v>89134419.090000004</v>
      </c>
      <c r="E4520" s="201">
        <v>0</v>
      </c>
      <c r="F4520" s="201">
        <v>89134419.090000004</v>
      </c>
    </row>
    <row r="4521" spans="1:6" x14ac:dyDescent="0.2">
      <c r="A4521" s="200" t="s">
        <v>41</v>
      </c>
      <c r="B4521" s="204">
        <v>61301000</v>
      </c>
      <c r="C4521" s="205" t="s">
        <v>477</v>
      </c>
      <c r="D4521" s="201">
        <v>30733333.329999998</v>
      </c>
      <c r="E4521" s="201">
        <v>0</v>
      </c>
      <c r="F4521" s="201">
        <v>30733333.329999998</v>
      </c>
    </row>
    <row r="4522" spans="1:6" x14ac:dyDescent="0.2">
      <c r="A4522" s="200" t="s">
        <v>41</v>
      </c>
      <c r="B4522" s="204">
        <v>61302000</v>
      </c>
      <c r="C4522" s="205" t="s">
        <v>175</v>
      </c>
      <c r="D4522" s="201">
        <v>88357608</v>
      </c>
      <c r="E4522" s="201">
        <v>0</v>
      </c>
      <c r="F4522" s="201">
        <v>88357608</v>
      </c>
    </row>
    <row r="4523" spans="1:6" x14ac:dyDescent="0.2">
      <c r="A4523" s="200" t="s">
        <v>41</v>
      </c>
      <c r="B4523" s="204">
        <v>61302100</v>
      </c>
      <c r="C4523" s="205" t="s">
        <v>3175</v>
      </c>
      <c r="D4523" s="201">
        <v>9600591</v>
      </c>
      <c r="E4523" s="201">
        <v>0</v>
      </c>
      <c r="F4523" s="201">
        <v>9600591</v>
      </c>
    </row>
    <row r="4524" spans="1:6" x14ac:dyDescent="0.2">
      <c r="A4524" s="200" t="s">
        <v>41</v>
      </c>
      <c r="B4524" s="204">
        <v>61302200</v>
      </c>
      <c r="C4524" s="205" t="s">
        <v>3176</v>
      </c>
      <c r="D4524" s="201">
        <v>44258335.719999999</v>
      </c>
      <c r="E4524" s="201">
        <v>0</v>
      </c>
      <c r="F4524" s="201">
        <v>44258335.719999999</v>
      </c>
    </row>
    <row r="4525" spans="1:6" x14ac:dyDescent="0.2">
      <c r="A4525" s="200" t="s">
        <v>41</v>
      </c>
      <c r="B4525" s="204">
        <v>61302300</v>
      </c>
      <c r="C4525" s="205" t="s">
        <v>3177</v>
      </c>
      <c r="D4525" s="201">
        <v>43774445.090000004</v>
      </c>
      <c r="E4525" s="201">
        <v>0</v>
      </c>
      <c r="F4525" s="201">
        <v>43774445.090000004</v>
      </c>
    </row>
    <row r="4526" spans="1:6" x14ac:dyDescent="0.2">
      <c r="A4526" s="200" t="s">
        <v>41</v>
      </c>
      <c r="B4526" s="204">
        <v>61302400</v>
      </c>
      <c r="C4526" s="205" t="s">
        <v>3193</v>
      </c>
      <c r="D4526" s="201">
        <v>12113364.050000001</v>
      </c>
      <c r="E4526" s="201">
        <v>0</v>
      </c>
      <c r="F4526" s="201">
        <v>12113364.050000001</v>
      </c>
    </row>
    <row r="4527" spans="1:6" x14ac:dyDescent="0.2">
      <c r="A4527" s="200" t="s">
        <v>41</v>
      </c>
      <c r="B4527" s="204">
        <v>61302500</v>
      </c>
      <c r="C4527" s="205" t="s">
        <v>3194</v>
      </c>
      <c r="D4527" s="201">
        <v>12000000</v>
      </c>
      <c r="E4527" s="201">
        <v>0</v>
      </c>
      <c r="F4527" s="201">
        <v>12000000</v>
      </c>
    </row>
    <row r="4528" spans="1:6" x14ac:dyDescent="0.2">
      <c r="A4528" s="200" t="s">
        <v>41</v>
      </c>
      <c r="B4528" s="204">
        <v>61302600</v>
      </c>
      <c r="C4528" s="205" t="s">
        <v>3195</v>
      </c>
      <c r="D4528" s="201">
        <v>20916000</v>
      </c>
      <c r="E4528" s="201">
        <v>0</v>
      </c>
      <c r="F4528" s="201">
        <v>20916000</v>
      </c>
    </row>
    <row r="4529" spans="1:6" x14ac:dyDescent="0.2">
      <c r="A4529" s="200" t="s">
        <v>41</v>
      </c>
      <c r="B4529" s="204">
        <v>61303000</v>
      </c>
      <c r="C4529" s="205" t="s">
        <v>406</v>
      </c>
      <c r="D4529" s="201">
        <v>69614977.340000004</v>
      </c>
      <c r="E4529" s="201">
        <v>0</v>
      </c>
      <c r="F4529" s="201">
        <v>69614977.340000004</v>
      </c>
    </row>
    <row r="4530" spans="1:6" x14ac:dyDescent="0.2">
      <c r="A4530" s="200" t="s">
        <v>41</v>
      </c>
      <c r="B4530" s="204">
        <v>61400000</v>
      </c>
      <c r="C4530" s="205" t="s">
        <v>3348</v>
      </c>
      <c r="D4530" s="201">
        <v>19855588.789999999</v>
      </c>
      <c r="E4530" s="201">
        <v>0</v>
      </c>
      <c r="F4530" s="201">
        <v>19855588.789999999</v>
      </c>
    </row>
    <row r="4531" spans="1:6" x14ac:dyDescent="0.2">
      <c r="A4531" s="200" t="s">
        <v>41</v>
      </c>
      <c r="B4531" s="204">
        <v>61500000</v>
      </c>
      <c r="C4531" s="205" t="s">
        <v>409</v>
      </c>
      <c r="D4531" s="201">
        <v>67500</v>
      </c>
      <c r="E4531" s="201">
        <v>0</v>
      </c>
      <c r="F4531" s="201">
        <v>67500</v>
      </c>
    </row>
    <row r="4532" spans="1:6" x14ac:dyDescent="0.2">
      <c r="A4532" s="200" t="s">
        <v>41</v>
      </c>
      <c r="B4532" s="204">
        <v>61501000</v>
      </c>
      <c r="C4532" s="205" t="s">
        <v>480</v>
      </c>
      <c r="D4532" s="201">
        <v>11146932.779999999</v>
      </c>
      <c r="E4532" s="201">
        <v>0</v>
      </c>
      <c r="F4532" s="201">
        <v>11146932.779999999</v>
      </c>
    </row>
    <row r="4533" spans="1:6" x14ac:dyDescent="0.2">
      <c r="A4533" s="200" t="s">
        <v>41</v>
      </c>
      <c r="B4533" s="204">
        <v>61502000</v>
      </c>
      <c r="C4533" s="205" t="s">
        <v>180</v>
      </c>
      <c r="D4533" s="201">
        <v>20000</v>
      </c>
      <c r="E4533" s="201">
        <v>0</v>
      </c>
      <c r="F4533" s="201">
        <v>20000</v>
      </c>
    </row>
    <row r="4534" spans="1:6" x14ac:dyDescent="0.2">
      <c r="A4534" s="200" t="s">
        <v>41</v>
      </c>
      <c r="B4534" s="204">
        <v>61503000</v>
      </c>
      <c r="C4534" s="205" t="s">
        <v>481</v>
      </c>
      <c r="D4534" s="201">
        <v>10546950.939999999</v>
      </c>
      <c r="E4534" s="201">
        <v>0</v>
      </c>
      <c r="F4534" s="201">
        <v>10546950.939999999</v>
      </c>
    </row>
    <row r="4535" spans="1:6" x14ac:dyDescent="0.2">
      <c r="A4535" s="200" t="s">
        <v>41</v>
      </c>
      <c r="B4535" s="204">
        <v>61602000</v>
      </c>
      <c r="C4535" s="205" t="s">
        <v>488</v>
      </c>
      <c r="D4535" s="201">
        <v>7777127.2599999998</v>
      </c>
      <c r="E4535" s="201">
        <v>0</v>
      </c>
      <c r="F4535" s="201">
        <v>7777127.2599999998</v>
      </c>
    </row>
    <row r="4536" spans="1:6" x14ac:dyDescent="0.2">
      <c r="A4536" s="200" t="s">
        <v>41</v>
      </c>
      <c r="B4536" s="204">
        <v>61801000</v>
      </c>
      <c r="C4536" s="205" t="s">
        <v>492</v>
      </c>
      <c r="D4536" s="201">
        <v>238594.37</v>
      </c>
      <c r="E4536" s="201">
        <v>0</v>
      </c>
      <c r="F4536" s="201">
        <v>238594.37</v>
      </c>
    </row>
    <row r="4537" spans="1:6" x14ac:dyDescent="0.2">
      <c r="A4537" s="200" t="s">
        <v>41</v>
      </c>
      <c r="B4537" s="204">
        <v>61802000</v>
      </c>
      <c r="C4537" s="205" t="s">
        <v>494</v>
      </c>
      <c r="D4537" s="201">
        <v>1904000</v>
      </c>
      <c r="E4537" s="201">
        <v>0</v>
      </c>
      <c r="F4537" s="201">
        <v>1904000</v>
      </c>
    </row>
    <row r="4538" spans="1:6" x14ac:dyDescent="0.2">
      <c r="A4538" s="200" t="s">
        <v>41</v>
      </c>
      <c r="B4538" s="208">
        <v>61900000</v>
      </c>
      <c r="C4538" s="205" t="s">
        <v>419</v>
      </c>
      <c r="D4538" s="201">
        <v>0</v>
      </c>
      <c r="E4538" s="201">
        <v>800049.24</v>
      </c>
      <c r="F4538" s="201">
        <v>-800049.24</v>
      </c>
    </row>
    <row r="4539" spans="1:6" x14ac:dyDescent="0.2">
      <c r="A4539" s="200" t="s">
        <v>41</v>
      </c>
      <c r="B4539" s="204">
        <v>62100000</v>
      </c>
      <c r="C4539" s="205" t="s">
        <v>422</v>
      </c>
      <c r="D4539" s="201">
        <v>38667483.670000002</v>
      </c>
      <c r="E4539" s="201">
        <v>0</v>
      </c>
      <c r="F4539" s="201">
        <v>38667483.670000002</v>
      </c>
    </row>
    <row r="4540" spans="1:6" x14ac:dyDescent="0.2">
      <c r="A4540" s="200" t="s">
        <v>41</v>
      </c>
      <c r="B4540" s="204">
        <v>62102000</v>
      </c>
      <c r="C4540" s="205" t="s">
        <v>498</v>
      </c>
      <c r="D4540" s="201">
        <v>5571050</v>
      </c>
      <c r="E4540" s="201">
        <v>0</v>
      </c>
      <c r="F4540" s="201">
        <v>5571050</v>
      </c>
    </row>
    <row r="4541" spans="1:6" x14ac:dyDescent="0.2">
      <c r="A4541" s="200" t="s">
        <v>41</v>
      </c>
      <c r="B4541" s="204">
        <v>62201000</v>
      </c>
      <c r="C4541" s="205" t="s">
        <v>503</v>
      </c>
      <c r="D4541" s="201">
        <v>314091453.62</v>
      </c>
      <c r="E4541" s="201">
        <v>0</v>
      </c>
      <c r="F4541" s="201">
        <v>314091453.62</v>
      </c>
    </row>
    <row r="4542" spans="1:6" x14ac:dyDescent="0.2">
      <c r="A4542" s="200" t="s">
        <v>41</v>
      </c>
      <c r="B4542" s="204">
        <v>62210000</v>
      </c>
      <c r="C4542" s="205" t="s">
        <v>1482</v>
      </c>
      <c r="D4542" s="201">
        <v>220888.36</v>
      </c>
      <c r="E4542" s="201">
        <v>0</v>
      </c>
      <c r="F4542" s="201">
        <v>220888.36</v>
      </c>
    </row>
    <row r="4543" spans="1:6" x14ac:dyDescent="0.2">
      <c r="A4543" s="200" t="s">
        <v>41</v>
      </c>
      <c r="B4543" s="204">
        <v>62301000</v>
      </c>
      <c r="C4543" s="205" t="s">
        <v>191</v>
      </c>
      <c r="D4543" s="201">
        <v>168612375.68000001</v>
      </c>
      <c r="E4543" s="201">
        <v>0</v>
      </c>
      <c r="F4543" s="201">
        <v>168612375.68000001</v>
      </c>
    </row>
    <row r="4544" spans="1:6" x14ac:dyDescent="0.2">
      <c r="A4544" s="200" t="s">
        <v>41</v>
      </c>
      <c r="B4544" s="204">
        <v>62302000</v>
      </c>
      <c r="C4544" s="205" t="s">
        <v>516</v>
      </c>
      <c r="D4544" s="201">
        <v>7500000</v>
      </c>
      <c r="E4544" s="201">
        <v>0</v>
      </c>
      <c r="F4544" s="201">
        <v>7500000</v>
      </c>
    </row>
    <row r="4545" spans="1:6" x14ac:dyDescent="0.2">
      <c r="A4545" s="200" t="s">
        <v>41</v>
      </c>
      <c r="B4545" s="204">
        <v>62303000</v>
      </c>
      <c r="C4545" s="205" t="s">
        <v>517</v>
      </c>
      <c r="D4545" s="201">
        <v>99435395.620000005</v>
      </c>
      <c r="E4545" s="201">
        <v>0</v>
      </c>
      <c r="F4545" s="201">
        <v>99435395.620000005</v>
      </c>
    </row>
    <row r="4546" spans="1:6" x14ac:dyDescent="0.2">
      <c r="A4546" s="200" t="s">
        <v>41</v>
      </c>
      <c r="B4546" s="204">
        <v>62304000</v>
      </c>
      <c r="C4546" s="205" t="s">
        <v>518</v>
      </c>
      <c r="D4546" s="201">
        <v>2142162.4300000002</v>
      </c>
      <c r="E4546" s="201">
        <v>0</v>
      </c>
      <c r="F4546" s="201">
        <v>2142162.4300000002</v>
      </c>
    </row>
    <row r="4547" spans="1:6" x14ac:dyDescent="0.2">
      <c r="A4547" s="200" t="s">
        <v>41</v>
      </c>
      <c r="B4547" s="204">
        <v>62401000</v>
      </c>
      <c r="C4547" s="205" t="s">
        <v>433</v>
      </c>
      <c r="D4547" s="201">
        <v>5200000</v>
      </c>
      <c r="E4547" s="201">
        <v>0</v>
      </c>
      <c r="F4547" s="201">
        <v>5200000</v>
      </c>
    </row>
    <row r="4548" spans="1:6" x14ac:dyDescent="0.2">
      <c r="A4548" s="200" t="s">
        <v>41</v>
      </c>
      <c r="B4548" s="204">
        <v>62501000</v>
      </c>
      <c r="C4548" s="205" t="s">
        <v>195</v>
      </c>
      <c r="D4548" s="201">
        <v>48110125</v>
      </c>
      <c r="E4548" s="201">
        <v>0</v>
      </c>
      <c r="F4548" s="201">
        <v>48110125</v>
      </c>
    </row>
    <row r="4549" spans="1:6" x14ac:dyDescent="0.2">
      <c r="A4549" s="200" t="s">
        <v>41</v>
      </c>
      <c r="B4549" s="204">
        <v>62502000</v>
      </c>
      <c r="C4549" s="205" t="s">
        <v>196</v>
      </c>
      <c r="D4549" s="201">
        <v>22915462.5</v>
      </c>
      <c r="E4549" s="201">
        <v>0</v>
      </c>
      <c r="F4549" s="201">
        <v>22915462.5</v>
      </c>
    </row>
    <row r="4550" spans="1:6" x14ac:dyDescent="0.2">
      <c r="A4550" s="200" t="s">
        <v>41</v>
      </c>
      <c r="B4550" s="204">
        <v>62504000</v>
      </c>
      <c r="C4550" s="205" t="s">
        <v>528</v>
      </c>
      <c r="D4550" s="201">
        <v>105000</v>
      </c>
      <c r="E4550" s="201">
        <v>0</v>
      </c>
      <c r="F4550" s="201">
        <v>105000</v>
      </c>
    </row>
    <row r="4551" spans="1:6" x14ac:dyDescent="0.2">
      <c r="A4551" s="200" t="s">
        <v>41</v>
      </c>
      <c r="B4551" s="204">
        <v>62505000</v>
      </c>
      <c r="C4551" s="205" t="s">
        <v>530</v>
      </c>
      <c r="D4551" s="201">
        <v>1123801</v>
      </c>
      <c r="E4551" s="201">
        <v>0</v>
      </c>
      <c r="F4551" s="201">
        <v>1123801</v>
      </c>
    </row>
    <row r="4552" spans="1:6" x14ac:dyDescent="0.2">
      <c r="A4552" s="200" t="s">
        <v>41</v>
      </c>
      <c r="B4552" s="204">
        <v>62506000</v>
      </c>
      <c r="C4552" s="205" t="s">
        <v>531</v>
      </c>
      <c r="D4552" s="201">
        <v>566000</v>
      </c>
      <c r="E4552" s="201">
        <v>0</v>
      </c>
      <c r="F4552" s="201">
        <v>566000</v>
      </c>
    </row>
    <row r="4553" spans="1:6" x14ac:dyDescent="0.2">
      <c r="A4553" s="200" t="s">
        <v>41</v>
      </c>
      <c r="B4553" s="204">
        <v>62507000</v>
      </c>
      <c r="C4553" s="205" t="s">
        <v>438</v>
      </c>
      <c r="D4553" s="201">
        <v>17443229.989999998</v>
      </c>
      <c r="E4553" s="201">
        <v>0</v>
      </c>
      <c r="F4553" s="201">
        <v>17443229.989999998</v>
      </c>
    </row>
    <row r="4554" spans="1:6" x14ac:dyDescent="0.2">
      <c r="A4554" s="200" t="s">
        <v>41</v>
      </c>
      <c r="B4554" s="204">
        <v>62602000</v>
      </c>
      <c r="C4554" s="205" t="s">
        <v>533</v>
      </c>
      <c r="D4554" s="201">
        <v>49966647.590000004</v>
      </c>
      <c r="E4554" s="201">
        <v>0</v>
      </c>
      <c r="F4554" s="201">
        <v>49966647.590000004</v>
      </c>
    </row>
    <row r="4555" spans="1:6" x14ac:dyDescent="0.2">
      <c r="A4555" s="200" t="s">
        <v>41</v>
      </c>
      <c r="B4555" s="204">
        <v>62603000</v>
      </c>
      <c r="C4555" s="205" t="s">
        <v>534</v>
      </c>
      <c r="D4555" s="201">
        <v>8525476.2899999991</v>
      </c>
      <c r="E4555" s="201">
        <v>0</v>
      </c>
      <c r="F4555" s="201">
        <v>8525476.2899999991</v>
      </c>
    </row>
    <row r="4556" spans="1:6" x14ac:dyDescent="0.2">
      <c r="A4556" s="200" t="s">
        <v>41</v>
      </c>
      <c r="B4556" s="204">
        <v>62604000</v>
      </c>
      <c r="C4556" s="205" t="s">
        <v>535</v>
      </c>
      <c r="D4556" s="201">
        <v>1386800</v>
      </c>
      <c r="E4556" s="201">
        <v>0</v>
      </c>
      <c r="F4556" s="201">
        <v>1386800</v>
      </c>
    </row>
    <row r="4557" spans="1:6" x14ac:dyDescent="0.2">
      <c r="A4557" s="200" t="s">
        <v>41</v>
      </c>
      <c r="B4557" s="204">
        <v>62606000</v>
      </c>
      <c r="C4557" s="205" t="s">
        <v>1733</v>
      </c>
      <c r="D4557" s="201">
        <v>9373845</v>
      </c>
      <c r="E4557" s="201">
        <v>0</v>
      </c>
      <c r="F4557" s="201">
        <v>9373845</v>
      </c>
    </row>
    <row r="4558" spans="1:6" x14ac:dyDescent="0.2">
      <c r="A4558" s="200" t="s">
        <v>41</v>
      </c>
      <c r="B4558" s="204">
        <v>62607000</v>
      </c>
      <c r="C4558" s="205" t="s">
        <v>205</v>
      </c>
      <c r="D4558" s="201">
        <v>8875670</v>
      </c>
      <c r="E4558" s="201">
        <v>0</v>
      </c>
      <c r="F4558" s="201">
        <v>8875670</v>
      </c>
    </row>
    <row r="4559" spans="1:6" x14ac:dyDescent="0.2">
      <c r="A4559" s="200" t="s">
        <v>41</v>
      </c>
      <c r="B4559" s="204">
        <v>62701000</v>
      </c>
      <c r="C4559" s="205" t="s">
        <v>207</v>
      </c>
      <c r="D4559" s="201">
        <v>69466.66</v>
      </c>
      <c r="E4559" s="201">
        <v>0</v>
      </c>
      <c r="F4559" s="201">
        <v>69466.66</v>
      </c>
    </row>
    <row r="4560" spans="1:6" x14ac:dyDescent="0.2">
      <c r="A4560" s="200" t="s">
        <v>41</v>
      </c>
      <c r="B4560" s="204">
        <v>62703000</v>
      </c>
      <c r="C4560" s="205" t="s">
        <v>538</v>
      </c>
      <c r="D4560" s="201">
        <v>12149073.210000001</v>
      </c>
      <c r="E4560" s="201">
        <v>0</v>
      </c>
      <c r="F4560" s="201">
        <v>12149073.210000001</v>
      </c>
    </row>
    <row r="4561" spans="1:6" x14ac:dyDescent="0.2">
      <c r="A4561" s="200" t="s">
        <v>41</v>
      </c>
      <c r="B4561" s="204">
        <v>62704000</v>
      </c>
      <c r="C4561" s="205" t="s">
        <v>445</v>
      </c>
      <c r="D4561" s="201">
        <v>343416.66</v>
      </c>
      <c r="E4561" s="201">
        <v>0</v>
      </c>
      <c r="F4561" s="201">
        <v>343416.66</v>
      </c>
    </row>
    <row r="4562" spans="1:6" x14ac:dyDescent="0.2">
      <c r="A4562" s="200" t="s">
        <v>41</v>
      </c>
      <c r="B4562" s="204">
        <v>62705000</v>
      </c>
      <c r="C4562" s="205" t="s">
        <v>539</v>
      </c>
      <c r="D4562" s="201">
        <v>58078985.850000001</v>
      </c>
      <c r="E4562" s="201">
        <v>0</v>
      </c>
      <c r="F4562" s="201">
        <v>58078985.850000001</v>
      </c>
    </row>
    <row r="4563" spans="1:6" x14ac:dyDescent="0.2">
      <c r="A4563" s="200" t="s">
        <v>41</v>
      </c>
      <c r="B4563" s="204">
        <v>62706000</v>
      </c>
      <c r="C4563" s="205" t="s">
        <v>209</v>
      </c>
      <c r="D4563" s="201">
        <v>27601148.940000001</v>
      </c>
      <c r="E4563" s="201">
        <v>0</v>
      </c>
      <c r="F4563" s="201">
        <v>27601148.940000001</v>
      </c>
    </row>
    <row r="4564" spans="1:6" x14ac:dyDescent="0.2">
      <c r="A4564" s="200" t="s">
        <v>41</v>
      </c>
      <c r="B4564" s="204">
        <v>62708000</v>
      </c>
      <c r="C4564" s="205" t="s">
        <v>541</v>
      </c>
      <c r="D4564" s="201">
        <v>436200</v>
      </c>
      <c r="E4564" s="201">
        <v>0</v>
      </c>
      <c r="F4564" s="201">
        <v>436200</v>
      </c>
    </row>
    <row r="4565" spans="1:6" x14ac:dyDescent="0.2">
      <c r="A4565" s="200" t="s">
        <v>41</v>
      </c>
      <c r="B4565" s="204">
        <v>62709000</v>
      </c>
      <c r="C4565" s="205" t="s">
        <v>450</v>
      </c>
      <c r="D4565" s="201">
        <v>867168.42</v>
      </c>
      <c r="E4565" s="201">
        <v>0</v>
      </c>
      <c r="F4565" s="201">
        <v>867168.42</v>
      </c>
    </row>
    <row r="4566" spans="1:6" x14ac:dyDescent="0.2">
      <c r="A4566" s="200" t="s">
        <v>41</v>
      </c>
      <c r="B4566" s="204">
        <v>62710000</v>
      </c>
      <c r="C4566" s="205" t="s">
        <v>211</v>
      </c>
      <c r="D4566" s="201">
        <v>101499.99</v>
      </c>
      <c r="E4566" s="201">
        <v>0</v>
      </c>
      <c r="F4566" s="201">
        <v>101499.99</v>
      </c>
    </row>
    <row r="4567" spans="1:6" x14ac:dyDescent="0.2">
      <c r="A4567" s="200" t="s">
        <v>41</v>
      </c>
      <c r="B4567" s="204">
        <v>62711000</v>
      </c>
      <c r="C4567" s="205" t="s">
        <v>542</v>
      </c>
      <c r="D4567" s="201">
        <v>461231.15</v>
      </c>
      <c r="E4567" s="201">
        <v>0</v>
      </c>
      <c r="F4567" s="201">
        <v>461231.15</v>
      </c>
    </row>
    <row r="4568" spans="1:6" x14ac:dyDescent="0.2">
      <c r="A4568" s="200" t="s">
        <v>41</v>
      </c>
      <c r="B4568" s="204">
        <v>62712000</v>
      </c>
      <c r="C4568" s="205" t="s">
        <v>543</v>
      </c>
      <c r="D4568" s="201">
        <v>5503874.21</v>
      </c>
      <c r="E4568" s="201">
        <v>0</v>
      </c>
      <c r="F4568" s="201">
        <v>5503874.21</v>
      </c>
    </row>
    <row r="4569" spans="1:6" x14ac:dyDescent="0.2">
      <c r="A4569" s="200" t="s">
        <v>41</v>
      </c>
      <c r="B4569" s="204">
        <v>62713000</v>
      </c>
      <c r="C4569" s="205" t="s">
        <v>460</v>
      </c>
      <c r="D4569" s="201">
        <v>730600</v>
      </c>
      <c r="E4569" s="201">
        <v>0</v>
      </c>
      <c r="F4569" s="201">
        <v>730600</v>
      </c>
    </row>
    <row r="4570" spans="1:6" x14ac:dyDescent="0.2">
      <c r="A4570" s="200" t="s">
        <v>41</v>
      </c>
      <c r="B4570" s="204">
        <v>62714000</v>
      </c>
      <c r="C4570" s="205" t="s">
        <v>544</v>
      </c>
      <c r="D4570" s="201">
        <v>177000</v>
      </c>
      <c r="E4570" s="201">
        <v>0</v>
      </c>
      <c r="F4570" s="201">
        <v>177000</v>
      </c>
    </row>
    <row r="4571" spans="1:6" x14ac:dyDescent="0.2">
      <c r="A4571" s="200" t="s">
        <v>41</v>
      </c>
      <c r="B4571" s="204">
        <v>62800000</v>
      </c>
      <c r="C4571" s="205" t="s">
        <v>463</v>
      </c>
      <c r="D4571" s="201">
        <v>1720</v>
      </c>
      <c r="E4571" s="201">
        <v>0</v>
      </c>
      <c r="F4571" s="201">
        <v>1720</v>
      </c>
    </row>
    <row r="4572" spans="1:6" x14ac:dyDescent="0.2">
      <c r="A4572" s="200" t="s">
        <v>41</v>
      </c>
      <c r="B4572" s="208">
        <v>63501000</v>
      </c>
      <c r="C4572" s="205" t="s">
        <v>465</v>
      </c>
      <c r="D4572" s="201">
        <v>11244916.75</v>
      </c>
      <c r="E4572" s="201">
        <v>0</v>
      </c>
      <c r="F4572" s="201">
        <v>11244916.75</v>
      </c>
    </row>
    <row r="4573" spans="1:6" x14ac:dyDescent="0.2">
      <c r="A4573" s="200" t="s">
        <v>41</v>
      </c>
      <c r="B4573" s="204">
        <v>63502000</v>
      </c>
      <c r="C4573" s="205" t="s">
        <v>470</v>
      </c>
      <c r="D4573" s="201">
        <v>585000</v>
      </c>
      <c r="E4573" s="201">
        <v>0</v>
      </c>
      <c r="F4573" s="201">
        <v>585000</v>
      </c>
    </row>
    <row r="4574" spans="1:6" x14ac:dyDescent="0.2">
      <c r="A4574" s="200" t="s">
        <v>41</v>
      </c>
      <c r="B4574" s="204">
        <v>63504000</v>
      </c>
      <c r="C4574" s="205" t="s">
        <v>472</v>
      </c>
      <c r="D4574" s="201">
        <v>212542.4</v>
      </c>
      <c r="E4574" s="201">
        <v>0</v>
      </c>
      <c r="F4574" s="201">
        <v>212542.4</v>
      </c>
    </row>
    <row r="4575" spans="1:6" x14ac:dyDescent="0.2">
      <c r="A4575" s="200" t="s">
        <v>41</v>
      </c>
      <c r="B4575" s="204">
        <v>63505000</v>
      </c>
      <c r="C4575" s="205" t="s">
        <v>753</v>
      </c>
      <c r="D4575" s="201">
        <v>4872697</v>
      </c>
      <c r="E4575" s="201">
        <v>0</v>
      </c>
      <c r="F4575" s="201">
        <v>4872697</v>
      </c>
    </row>
    <row r="4576" spans="1:6" x14ac:dyDescent="0.2">
      <c r="A4576" s="200" t="s">
        <v>41</v>
      </c>
      <c r="B4576" s="204">
        <v>63506000</v>
      </c>
      <c r="C4576" s="205" t="s">
        <v>474</v>
      </c>
      <c r="D4576" s="201">
        <v>16650170</v>
      </c>
      <c r="E4576" s="201">
        <v>0</v>
      </c>
      <c r="F4576" s="201">
        <v>16650170</v>
      </c>
    </row>
    <row r="4577" spans="1:6" x14ac:dyDescent="0.2">
      <c r="A4577" s="200" t="s">
        <v>41</v>
      </c>
      <c r="B4577" s="204">
        <v>63508000</v>
      </c>
      <c r="C4577" s="219" t="s">
        <v>1063</v>
      </c>
      <c r="D4577" s="201">
        <v>142000</v>
      </c>
      <c r="E4577" s="201">
        <v>0</v>
      </c>
      <c r="F4577" s="201">
        <v>142000</v>
      </c>
    </row>
    <row r="4578" spans="1:6" x14ac:dyDescent="0.2">
      <c r="A4578" s="200" t="s">
        <v>41</v>
      </c>
      <c r="B4578" s="204">
        <v>63510000</v>
      </c>
      <c r="C4578" s="205" t="s">
        <v>1063</v>
      </c>
      <c r="D4578" s="201">
        <v>2030000</v>
      </c>
      <c r="E4578" s="201">
        <v>0</v>
      </c>
      <c r="F4578" s="201">
        <v>2030000</v>
      </c>
    </row>
    <row r="4579" spans="1:6" x14ac:dyDescent="0.2">
      <c r="A4579" s="200" t="s">
        <v>41</v>
      </c>
      <c r="B4579" s="204">
        <v>64101000</v>
      </c>
      <c r="C4579" s="205" t="s">
        <v>216</v>
      </c>
      <c r="D4579" s="201">
        <v>554602998.23000002</v>
      </c>
      <c r="E4579" s="201">
        <v>0</v>
      </c>
      <c r="F4579" s="201">
        <v>554602998.23000002</v>
      </c>
    </row>
    <row r="4580" spans="1:6" x14ac:dyDescent="0.2">
      <c r="A4580" s="200" t="s">
        <v>41</v>
      </c>
      <c r="B4580" s="204">
        <v>64101300</v>
      </c>
      <c r="C4580" s="205" t="s">
        <v>478</v>
      </c>
      <c r="D4580" s="201">
        <v>3242000</v>
      </c>
      <c r="E4580" s="201">
        <v>0</v>
      </c>
      <c r="F4580" s="201">
        <v>3242000</v>
      </c>
    </row>
    <row r="4581" spans="1:6" x14ac:dyDescent="0.2">
      <c r="A4581" s="200" t="s">
        <v>41</v>
      </c>
      <c r="B4581" s="204">
        <v>64102000</v>
      </c>
      <c r="C4581" s="205" t="s">
        <v>550</v>
      </c>
      <c r="D4581" s="201">
        <v>14598217.789999999</v>
      </c>
      <c r="E4581" s="201">
        <v>0</v>
      </c>
      <c r="F4581" s="201">
        <v>14598217.789999999</v>
      </c>
    </row>
    <row r="4582" spans="1:6" x14ac:dyDescent="0.2">
      <c r="A4582" s="200" t="s">
        <v>41</v>
      </c>
      <c r="B4582" s="204">
        <v>64103000</v>
      </c>
      <c r="C4582" s="205" t="s">
        <v>551</v>
      </c>
      <c r="D4582" s="201">
        <v>15530678.699999999</v>
      </c>
      <c r="E4582" s="201">
        <v>0</v>
      </c>
      <c r="F4582" s="201">
        <v>15530678.699999999</v>
      </c>
    </row>
    <row r="4583" spans="1:6" x14ac:dyDescent="0.2">
      <c r="A4583" s="200" t="s">
        <v>41</v>
      </c>
      <c r="B4583" s="204">
        <v>64104000</v>
      </c>
      <c r="C4583" s="205" t="s">
        <v>220</v>
      </c>
      <c r="D4583" s="201">
        <v>175016.99</v>
      </c>
      <c r="E4583" s="201">
        <v>0</v>
      </c>
      <c r="F4583" s="201">
        <v>175016.99</v>
      </c>
    </row>
    <row r="4584" spans="1:6" x14ac:dyDescent="0.2">
      <c r="A4584" s="200" t="s">
        <v>41</v>
      </c>
      <c r="B4584" s="204">
        <v>64105000</v>
      </c>
      <c r="C4584" s="205" t="s">
        <v>552</v>
      </c>
      <c r="D4584" s="201">
        <v>3618116.78</v>
      </c>
      <c r="E4584" s="201">
        <v>0</v>
      </c>
      <c r="F4584" s="201">
        <v>3618116.78</v>
      </c>
    </row>
    <row r="4585" spans="1:6" x14ac:dyDescent="0.2">
      <c r="A4585" s="200" t="s">
        <v>41</v>
      </c>
      <c r="B4585" s="204">
        <v>64501000</v>
      </c>
      <c r="C4585" s="205" t="s">
        <v>483</v>
      </c>
      <c r="D4585" s="201">
        <v>54223834.729999997</v>
      </c>
      <c r="E4585" s="201">
        <v>0</v>
      </c>
      <c r="F4585" s="201">
        <v>54223834.729999997</v>
      </c>
    </row>
    <row r="4586" spans="1:6" x14ac:dyDescent="0.2">
      <c r="A4586" s="200" t="s">
        <v>41</v>
      </c>
      <c r="B4586" s="204">
        <v>64502000</v>
      </c>
      <c r="C4586" s="205" t="s">
        <v>555</v>
      </c>
      <c r="D4586" s="201">
        <v>20855321.050000001</v>
      </c>
      <c r="E4586" s="201">
        <v>0</v>
      </c>
      <c r="F4586" s="201">
        <v>20855321.050000001</v>
      </c>
    </row>
    <row r="4587" spans="1:6" x14ac:dyDescent="0.2">
      <c r="A4587" s="200" t="s">
        <v>41</v>
      </c>
      <c r="B4587" s="204">
        <v>64504000</v>
      </c>
      <c r="C4587" s="205" t="s">
        <v>486</v>
      </c>
      <c r="D4587" s="201">
        <v>4171064.21</v>
      </c>
      <c r="E4587" s="201">
        <v>0</v>
      </c>
      <c r="F4587" s="201">
        <v>4171064.21</v>
      </c>
    </row>
    <row r="4588" spans="1:6" x14ac:dyDescent="0.2">
      <c r="A4588" s="200" t="s">
        <v>41</v>
      </c>
      <c r="B4588" s="208">
        <v>64801000</v>
      </c>
      <c r="C4588" s="205" t="s">
        <v>556</v>
      </c>
      <c r="D4588" s="201">
        <v>817166.7</v>
      </c>
      <c r="E4588" s="201">
        <v>0</v>
      </c>
      <c r="F4588" s="201">
        <v>817166.7</v>
      </c>
    </row>
    <row r="4589" spans="1:6" x14ac:dyDescent="0.2">
      <c r="A4589" s="200" t="s">
        <v>41</v>
      </c>
      <c r="B4589" s="204">
        <v>65100000</v>
      </c>
      <c r="C4589" s="205" t="s">
        <v>228</v>
      </c>
      <c r="D4589" s="201">
        <v>1291621.95</v>
      </c>
      <c r="E4589" s="201">
        <v>0</v>
      </c>
      <c r="F4589" s="201">
        <v>1291621.95</v>
      </c>
    </row>
    <row r="4590" spans="1:6" x14ac:dyDescent="0.2">
      <c r="A4590" s="200" t="s">
        <v>41</v>
      </c>
      <c r="B4590" s="204">
        <v>65602000</v>
      </c>
      <c r="C4590" s="205" t="s">
        <v>229</v>
      </c>
      <c r="D4590" s="201">
        <v>1500000</v>
      </c>
      <c r="E4590" s="201">
        <v>0</v>
      </c>
      <c r="F4590" s="201">
        <v>1500000</v>
      </c>
    </row>
    <row r="4591" spans="1:6" x14ac:dyDescent="0.2">
      <c r="A4591" s="200" t="s">
        <v>41</v>
      </c>
      <c r="B4591" s="204">
        <v>65700000</v>
      </c>
      <c r="C4591" s="205" t="s">
        <v>766</v>
      </c>
      <c r="D4591" s="201">
        <v>677359.71</v>
      </c>
      <c r="E4591" s="201">
        <v>0</v>
      </c>
      <c r="F4591" s="201">
        <v>677359.71</v>
      </c>
    </row>
    <row r="4592" spans="1:6" x14ac:dyDescent="0.2">
      <c r="A4592" s="200" t="s">
        <v>41</v>
      </c>
      <c r="B4592" s="208">
        <v>65800000</v>
      </c>
      <c r="C4592" s="214" t="s">
        <v>497</v>
      </c>
      <c r="D4592" s="201">
        <v>13352255.630000001</v>
      </c>
      <c r="E4592" s="201">
        <v>0</v>
      </c>
      <c r="F4592" s="201">
        <v>13352255.630000001</v>
      </c>
    </row>
    <row r="4593" spans="1:6" x14ac:dyDescent="0.2">
      <c r="A4593" s="200" t="s">
        <v>41</v>
      </c>
      <c r="B4593" s="204">
        <v>66101000</v>
      </c>
      <c r="C4593" s="205" t="s">
        <v>767</v>
      </c>
      <c r="D4593" s="201">
        <v>101123.16</v>
      </c>
      <c r="E4593" s="201">
        <v>0</v>
      </c>
      <c r="F4593" s="201">
        <v>101123.16</v>
      </c>
    </row>
    <row r="4594" spans="1:6" x14ac:dyDescent="0.2">
      <c r="A4594" s="200" t="s">
        <v>41</v>
      </c>
      <c r="B4594" s="204">
        <v>66102000</v>
      </c>
      <c r="C4594" s="205" t="s">
        <v>564</v>
      </c>
      <c r="D4594" s="201">
        <v>8778958.6300000008</v>
      </c>
      <c r="E4594" s="201">
        <v>0</v>
      </c>
      <c r="F4594" s="201">
        <v>8778958.6300000008</v>
      </c>
    </row>
    <row r="4595" spans="1:6" x14ac:dyDescent="0.2">
      <c r="A4595" s="200" t="s">
        <v>41</v>
      </c>
      <c r="B4595" s="204">
        <v>66103000</v>
      </c>
      <c r="C4595" s="205" t="s">
        <v>565</v>
      </c>
      <c r="D4595" s="201">
        <v>32259789.370000001</v>
      </c>
      <c r="E4595" s="201">
        <v>0</v>
      </c>
      <c r="F4595" s="201">
        <v>32259789.370000001</v>
      </c>
    </row>
    <row r="4596" spans="1:6" x14ac:dyDescent="0.2">
      <c r="A4596" s="200" t="s">
        <v>41</v>
      </c>
      <c r="B4596" s="204">
        <v>66104000</v>
      </c>
      <c r="C4596" s="205" t="s">
        <v>566</v>
      </c>
      <c r="D4596" s="201">
        <v>226562.5</v>
      </c>
      <c r="E4596" s="201">
        <v>0</v>
      </c>
      <c r="F4596" s="201">
        <v>226562.5</v>
      </c>
    </row>
    <row r="4597" spans="1:6" x14ac:dyDescent="0.2">
      <c r="A4597" s="200" t="s">
        <v>41</v>
      </c>
      <c r="B4597" s="204">
        <v>66600000</v>
      </c>
      <c r="C4597" s="205" t="s">
        <v>232</v>
      </c>
      <c r="D4597" s="201">
        <v>210682486.59</v>
      </c>
      <c r="E4597" s="201">
        <v>0</v>
      </c>
      <c r="F4597" s="201">
        <v>210682486.59</v>
      </c>
    </row>
    <row r="4598" spans="1:6" x14ac:dyDescent="0.2">
      <c r="A4598" s="200" t="s">
        <v>41</v>
      </c>
      <c r="B4598" s="204">
        <v>68112000</v>
      </c>
      <c r="C4598" s="205" t="s">
        <v>511</v>
      </c>
      <c r="D4598" s="201">
        <v>90028803.329999998</v>
      </c>
      <c r="E4598" s="201">
        <v>0</v>
      </c>
      <c r="F4598" s="201">
        <v>90028803.329999998</v>
      </c>
    </row>
    <row r="4599" spans="1:6" x14ac:dyDescent="0.2">
      <c r="A4599" s="200" t="s">
        <v>41</v>
      </c>
      <c r="B4599" s="204">
        <v>69800000</v>
      </c>
      <c r="C4599" s="205" t="s">
        <v>513</v>
      </c>
      <c r="D4599" s="201">
        <v>30818303.651250001</v>
      </c>
      <c r="E4599" s="201">
        <v>0</v>
      </c>
      <c r="F4599" s="201">
        <v>30818303.651250001</v>
      </c>
    </row>
    <row r="4600" spans="1:6" x14ac:dyDescent="0.2">
      <c r="A4600" s="200" t="s">
        <v>41</v>
      </c>
      <c r="B4600" s="204">
        <v>70600000</v>
      </c>
      <c r="C4600" s="205" t="s">
        <v>521</v>
      </c>
      <c r="D4600" s="201">
        <v>0</v>
      </c>
      <c r="E4600" s="201">
        <v>178867275.34</v>
      </c>
      <c r="F4600" s="201">
        <v>-178867275.34</v>
      </c>
    </row>
    <row r="4601" spans="1:6" x14ac:dyDescent="0.2">
      <c r="A4601" s="200" t="s">
        <v>41</v>
      </c>
      <c r="B4601" s="204">
        <v>70710000</v>
      </c>
      <c r="C4601" s="205" t="s">
        <v>572</v>
      </c>
      <c r="D4601" s="201">
        <v>0</v>
      </c>
      <c r="E4601" s="201">
        <v>5881292411.9099998</v>
      </c>
      <c r="F4601" s="201">
        <v>-5881292411.9099998</v>
      </c>
    </row>
    <row r="4602" spans="1:6" x14ac:dyDescent="0.2">
      <c r="A4602" s="200" t="s">
        <v>41</v>
      </c>
      <c r="B4602" s="204">
        <v>70720000</v>
      </c>
      <c r="C4602" s="205" t="s">
        <v>776</v>
      </c>
      <c r="D4602" s="201">
        <v>0</v>
      </c>
      <c r="E4602" s="201">
        <v>39501043</v>
      </c>
      <c r="F4602" s="201">
        <v>-39501043</v>
      </c>
    </row>
    <row r="4603" spans="1:6" x14ac:dyDescent="0.2">
      <c r="A4603" s="200" t="s">
        <v>41</v>
      </c>
      <c r="B4603" s="204">
        <v>75800000</v>
      </c>
      <c r="C4603" s="205" t="s">
        <v>237</v>
      </c>
      <c r="D4603" s="201">
        <v>0</v>
      </c>
      <c r="E4603" s="201">
        <v>396577.48</v>
      </c>
      <c r="F4603" s="201">
        <v>-396577.48</v>
      </c>
    </row>
    <row r="4604" spans="1:6" x14ac:dyDescent="0.2">
      <c r="A4604" s="200" t="s">
        <v>41</v>
      </c>
      <c r="B4604" s="204">
        <v>75810000</v>
      </c>
      <c r="C4604" s="205" t="s">
        <v>573</v>
      </c>
      <c r="D4604" s="201">
        <v>0</v>
      </c>
      <c r="E4604" s="201">
        <v>1305000</v>
      </c>
      <c r="F4604" s="201">
        <v>-1305000</v>
      </c>
    </row>
    <row r="4605" spans="1:6" x14ac:dyDescent="0.2">
      <c r="A4605" s="200" t="s">
        <v>41</v>
      </c>
      <c r="B4605" s="204">
        <v>75850000</v>
      </c>
      <c r="C4605" s="205" t="s">
        <v>784</v>
      </c>
      <c r="D4605" s="201">
        <v>0</v>
      </c>
      <c r="E4605" s="201">
        <v>90874127.379999995</v>
      </c>
      <c r="F4605" s="201">
        <v>-90874127.379999995</v>
      </c>
    </row>
    <row r="4606" spans="1:6" x14ac:dyDescent="0.2">
      <c r="A4606" s="200" t="s">
        <v>41</v>
      </c>
      <c r="B4606" s="204">
        <v>76500000</v>
      </c>
      <c r="C4606" s="205" t="s">
        <v>527</v>
      </c>
      <c r="D4606" s="201">
        <v>0</v>
      </c>
      <c r="E4606" s="201">
        <v>1352200.72</v>
      </c>
      <c r="F4606" s="201">
        <v>-1352200.72</v>
      </c>
    </row>
    <row r="4607" spans="1:6" x14ac:dyDescent="0.2">
      <c r="A4607" s="200" t="s">
        <v>41</v>
      </c>
      <c r="B4607" s="204">
        <v>76600000</v>
      </c>
      <c r="C4607" s="205" t="s">
        <v>239</v>
      </c>
      <c r="D4607" s="201">
        <v>0</v>
      </c>
      <c r="E4607" s="201">
        <v>51710133.390000001</v>
      </c>
      <c r="F4607" s="201">
        <v>-51710133.390000001</v>
      </c>
    </row>
    <row r="4608" spans="1:6" x14ac:dyDescent="0.2">
      <c r="A4608" s="200" t="s">
        <v>36</v>
      </c>
      <c r="B4608" s="204">
        <v>10100000</v>
      </c>
      <c r="C4608" s="205" t="s">
        <v>43</v>
      </c>
      <c r="D4608" s="201">
        <v>0</v>
      </c>
      <c r="E4608" s="201">
        <v>10000000</v>
      </c>
      <c r="F4608" s="201">
        <v>-10000000</v>
      </c>
    </row>
    <row r="4609" spans="1:6" x14ac:dyDescent="0.2">
      <c r="A4609" s="200" t="s">
        <v>36</v>
      </c>
      <c r="B4609" s="208">
        <v>12800000</v>
      </c>
      <c r="C4609" s="205" t="s">
        <v>1648</v>
      </c>
      <c r="D4609" s="201">
        <v>1740140664.6199999</v>
      </c>
      <c r="E4609" s="201">
        <v>0</v>
      </c>
      <c r="F4609" s="201">
        <v>1740140664.6199999</v>
      </c>
    </row>
    <row r="4610" spans="1:6" x14ac:dyDescent="0.2">
      <c r="A4610" s="200" t="s">
        <v>36</v>
      </c>
      <c r="B4610" s="208">
        <v>16100000</v>
      </c>
      <c r="C4610" s="205" t="s">
        <v>242</v>
      </c>
      <c r="D4610" s="201">
        <v>0</v>
      </c>
      <c r="E4610" s="201">
        <v>121231091.06999999</v>
      </c>
      <c r="F4610" s="201">
        <v>-121231091.06999999</v>
      </c>
    </row>
    <row r="4611" spans="1:6" x14ac:dyDescent="0.2">
      <c r="A4611" s="200" t="s">
        <v>36</v>
      </c>
      <c r="B4611" s="208">
        <v>16120000</v>
      </c>
      <c r="C4611" s="205" t="s">
        <v>243</v>
      </c>
      <c r="D4611" s="201">
        <v>0</v>
      </c>
      <c r="E4611" s="201">
        <v>5381655513.6499996</v>
      </c>
      <c r="F4611" s="201">
        <v>-5381655513.6499996</v>
      </c>
    </row>
    <row r="4612" spans="1:6" x14ac:dyDescent="0.2">
      <c r="A4612" s="200" t="s">
        <v>36</v>
      </c>
      <c r="B4612" s="208">
        <v>16130000</v>
      </c>
      <c r="C4612" s="205" t="s">
        <v>244</v>
      </c>
      <c r="D4612" s="201">
        <v>0</v>
      </c>
      <c r="E4612" s="201">
        <v>192819619.30000001</v>
      </c>
      <c r="F4612" s="201">
        <v>-192819619.30000001</v>
      </c>
    </row>
    <row r="4613" spans="1:6" x14ac:dyDescent="0.2">
      <c r="A4613" s="200" t="s">
        <v>36</v>
      </c>
      <c r="B4613" s="208">
        <v>21100000</v>
      </c>
      <c r="C4613" s="205" t="s">
        <v>250</v>
      </c>
      <c r="D4613" s="201">
        <v>1714046000</v>
      </c>
      <c r="E4613" s="201">
        <v>0</v>
      </c>
      <c r="F4613" s="201">
        <v>1714046000</v>
      </c>
    </row>
    <row r="4614" spans="1:6" x14ac:dyDescent="0.2">
      <c r="A4614" s="200" t="s">
        <v>36</v>
      </c>
      <c r="B4614" s="204">
        <v>21300000</v>
      </c>
      <c r="C4614" s="205" t="s">
        <v>252</v>
      </c>
      <c r="D4614" s="201">
        <v>13845997802.360001</v>
      </c>
      <c r="E4614" s="201">
        <v>0</v>
      </c>
      <c r="F4614" s="201">
        <v>13845997802.360001</v>
      </c>
    </row>
    <row r="4615" spans="1:6" x14ac:dyDescent="0.2">
      <c r="A4615" s="200" t="s">
        <v>36</v>
      </c>
      <c r="B4615" s="204">
        <v>21540000</v>
      </c>
      <c r="C4615" s="205" t="s">
        <v>255</v>
      </c>
      <c r="D4615" s="201">
        <v>4446299.97</v>
      </c>
      <c r="E4615" s="201">
        <v>0</v>
      </c>
      <c r="F4615" s="201">
        <v>4446299.97</v>
      </c>
    </row>
    <row r="4616" spans="1:6" x14ac:dyDescent="0.2">
      <c r="A4616" s="200" t="s">
        <v>36</v>
      </c>
      <c r="B4616" s="204">
        <v>21830000</v>
      </c>
      <c r="C4616" s="205" t="s">
        <v>53</v>
      </c>
      <c r="D4616" s="201">
        <v>137991811.33000001</v>
      </c>
      <c r="E4616" s="201">
        <v>0</v>
      </c>
      <c r="F4616" s="201">
        <v>137991811.33000001</v>
      </c>
    </row>
    <row r="4617" spans="1:6" x14ac:dyDescent="0.2">
      <c r="A4617" s="200" t="s">
        <v>36</v>
      </c>
      <c r="B4617" s="204">
        <v>21200000</v>
      </c>
      <c r="C4617" s="205" t="s">
        <v>251</v>
      </c>
      <c r="D4617" s="201">
        <v>9256000</v>
      </c>
      <c r="E4617" s="201">
        <v>0</v>
      </c>
      <c r="F4617" s="201">
        <v>9256000</v>
      </c>
    </row>
    <row r="4618" spans="1:6" x14ac:dyDescent="0.2">
      <c r="A4618" s="200" t="s">
        <v>36</v>
      </c>
      <c r="B4618" s="204">
        <v>21500000</v>
      </c>
      <c r="C4618" s="205" t="s">
        <v>253</v>
      </c>
      <c r="D4618" s="201">
        <v>40522342.090000004</v>
      </c>
      <c r="E4618" s="201">
        <v>0</v>
      </c>
      <c r="F4618" s="201">
        <v>40522342.090000004</v>
      </c>
    </row>
    <row r="4619" spans="1:6" x14ac:dyDescent="0.2">
      <c r="A4619" s="200" t="s">
        <v>36</v>
      </c>
      <c r="B4619" s="204">
        <v>21820000</v>
      </c>
      <c r="C4619" s="205" t="s">
        <v>52</v>
      </c>
      <c r="D4619" s="201">
        <v>25200000</v>
      </c>
      <c r="E4619" s="201">
        <v>0</v>
      </c>
      <c r="F4619" s="201">
        <v>25200000</v>
      </c>
    </row>
    <row r="4620" spans="1:6" x14ac:dyDescent="0.2">
      <c r="A4620" s="200" t="s">
        <v>36</v>
      </c>
      <c r="B4620" s="208">
        <v>23200000</v>
      </c>
      <c r="C4620" s="205" t="s">
        <v>262</v>
      </c>
      <c r="D4620" s="201">
        <v>6452756547.3400002</v>
      </c>
      <c r="E4620" s="201">
        <v>0</v>
      </c>
      <c r="F4620" s="201">
        <v>6452756547.3400002</v>
      </c>
    </row>
    <row r="4621" spans="1:6" x14ac:dyDescent="0.2">
      <c r="A4621" s="200" t="s">
        <v>36</v>
      </c>
      <c r="B4621" s="204">
        <v>27500000</v>
      </c>
      <c r="C4621" s="205" t="s">
        <v>56</v>
      </c>
      <c r="D4621" s="201">
        <v>48695821.82</v>
      </c>
      <c r="E4621" s="201">
        <v>0</v>
      </c>
      <c r="F4621" s="201">
        <v>48695821.82</v>
      </c>
    </row>
    <row r="4622" spans="1:6" x14ac:dyDescent="0.2">
      <c r="A4622" s="200" t="s">
        <v>36</v>
      </c>
      <c r="B4622" s="204">
        <v>28120000</v>
      </c>
      <c r="C4622" s="205" t="s">
        <v>267</v>
      </c>
      <c r="D4622" s="201">
        <v>0</v>
      </c>
      <c r="E4622" s="201">
        <v>75940059</v>
      </c>
      <c r="F4622" s="201">
        <v>-75940059</v>
      </c>
    </row>
    <row r="4623" spans="1:6" x14ac:dyDescent="0.2">
      <c r="A4623" s="200" t="s">
        <v>36</v>
      </c>
      <c r="B4623" s="204">
        <v>28130000</v>
      </c>
      <c r="C4623" s="205" t="s">
        <v>268</v>
      </c>
      <c r="D4623" s="201">
        <v>0</v>
      </c>
      <c r="E4623" s="201">
        <v>5833344468.4200001</v>
      </c>
      <c r="F4623" s="201">
        <v>-5833344468.4200001</v>
      </c>
    </row>
    <row r="4624" spans="1:6" x14ac:dyDescent="0.2">
      <c r="A4624" s="200" t="s">
        <v>36</v>
      </c>
      <c r="B4624" s="204">
        <v>28150000</v>
      </c>
      <c r="C4624" s="205" t="s">
        <v>269</v>
      </c>
      <c r="D4624" s="201">
        <v>0</v>
      </c>
      <c r="E4624" s="201">
        <v>29041011.210000001</v>
      </c>
      <c r="F4624" s="201">
        <v>-29041011.210000001</v>
      </c>
    </row>
    <row r="4625" spans="1:6" x14ac:dyDescent="0.2">
      <c r="A4625" s="200" t="s">
        <v>36</v>
      </c>
      <c r="B4625" s="204">
        <v>28154000</v>
      </c>
      <c r="C4625" s="205" t="s">
        <v>274</v>
      </c>
      <c r="D4625" s="201">
        <v>0</v>
      </c>
      <c r="E4625" s="201">
        <v>3557040</v>
      </c>
      <c r="F4625" s="201">
        <v>-3557040</v>
      </c>
    </row>
    <row r="4626" spans="1:6" x14ac:dyDescent="0.2">
      <c r="A4626" s="200" t="s">
        <v>36</v>
      </c>
      <c r="B4626" s="204">
        <v>28182000</v>
      </c>
      <c r="C4626" s="205" t="s">
        <v>59</v>
      </c>
      <c r="D4626" s="201">
        <v>0</v>
      </c>
      <c r="E4626" s="201">
        <v>7770000</v>
      </c>
      <c r="F4626" s="201">
        <v>-7770000</v>
      </c>
    </row>
    <row r="4627" spans="1:6" x14ac:dyDescent="0.2">
      <c r="A4627" s="200" t="s">
        <v>36</v>
      </c>
      <c r="B4627" s="204">
        <v>28183000</v>
      </c>
      <c r="C4627" s="205" t="s">
        <v>60</v>
      </c>
      <c r="D4627" s="201">
        <v>0</v>
      </c>
      <c r="E4627" s="201">
        <v>137991810.33000001</v>
      </c>
      <c r="F4627" s="201">
        <v>-137991810.33000001</v>
      </c>
    </row>
    <row r="4628" spans="1:6" x14ac:dyDescent="0.2">
      <c r="A4628" s="200" t="s">
        <v>36</v>
      </c>
      <c r="B4628" s="204">
        <v>40110000</v>
      </c>
      <c r="C4628" s="205" t="s">
        <v>63</v>
      </c>
      <c r="D4628" s="201">
        <v>0</v>
      </c>
      <c r="E4628" s="201">
        <v>987443969.09000003</v>
      </c>
      <c r="F4628" s="201">
        <v>-987443969.09000003</v>
      </c>
    </row>
    <row r="4629" spans="1:6" x14ac:dyDescent="0.2">
      <c r="A4629" s="200" t="s">
        <v>36</v>
      </c>
      <c r="B4629" s="208">
        <v>40400000</v>
      </c>
      <c r="C4629" s="205" t="s">
        <v>283</v>
      </c>
      <c r="D4629" s="201">
        <v>0</v>
      </c>
      <c r="E4629" s="201">
        <v>5344188827.1700001</v>
      </c>
      <c r="F4629" s="201">
        <v>-5344188827.1700001</v>
      </c>
    </row>
    <row r="4630" spans="1:6" x14ac:dyDescent="0.2">
      <c r="A4630" s="200" t="s">
        <v>36</v>
      </c>
      <c r="B4630" s="204">
        <v>41100000</v>
      </c>
      <c r="C4630" s="205" t="s">
        <v>70</v>
      </c>
      <c r="D4630" s="201">
        <v>627277477.16999996</v>
      </c>
      <c r="E4630" s="201">
        <v>0</v>
      </c>
      <c r="F4630" s="201">
        <v>627277477.16999996</v>
      </c>
    </row>
    <row r="4631" spans="1:6" x14ac:dyDescent="0.2">
      <c r="A4631" s="200" t="s">
        <v>36</v>
      </c>
      <c r="B4631" s="204">
        <v>42520000</v>
      </c>
      <c r="C4631" s="205" t="s">
        <v>298</v>
      </c>
      <c r="D4631" s="201">
        <v>180000</v>
      </c>
      <c r="E4631" s="201">
        <v>0</v>
      </c>
      <c r="F4631" s="201">
        <v>180000</v>
      </c>
    </row>
    <row r="4632" spans="1:6" x14ac:dyDescent="0.2">
      <c r="A4632" s="200" t="s">
        <v>36</v>
      </c>
      <c r="B4632" s="204">
        <v>43100000</v>
      </c>
      <c r="C4632" s="205" t="s">
        <v>77</v>
      </c>
      <c r="D4632" s="201">
        <v>0</v>
      </c>
      <c r="E4632" s="201">
        <v>1347620</v>
      </c>
      <c r="F4632" s="201">
        <v>-1347620</v>
      </c>
    </row>
    <row r="4633" spans="1:6" x14ac:dyDescent="0.2">
      <c r="A4633" s="200" t="s">
        <v>36</v>
      </c>
      <c r="B4633" s="204">
        <v>43200000</v>
      </c>
      <c r="C4633" s="205" t="s">
        <v>79</v>
      </c>
      <c r="D4633" s="201">
        <v>0</v>
      </c>
      <c r="E4633" s="201">
        <v>301980</v>
      </c>
      <c r="F4633" s="201">
        <v>-301980</v>
      </c>
    </row>
    <row r="4634" spans="1:6" x14ac:dyDescent="0.2">
      <c r="A4634" s="200" t="s">
        <v>36</v>
      </c>
      <c r="B4634" s="204">
        <v>43300000</v>
      </c>
      <c r="C4634" s="205" t="s">
        <v>80</v>
      </c>
      <c r="D4634" s="201">
        <v>0</v>
      </c>
      <c r="E4634" s="201">
        <v>96330</v>
      </c>
      <c r="F4634" s="201">
        <v>-96330</v>
      </c>
    </row>
    <row r="4635" spans="1:6" x14ac:dyDescent="0.2">
      <c r="A4635" s="200" t="s">
        <v>36</v>
      </c>
      <c r="B4635" s="204">
        <v>44100000</v>
      </c>
      <c r="C4635" s="205" t="s">
        <v>82</v>
      </c>
      <c r="D4635" s="201">
        <v>0</v>
      </c>
      <c r="E4635" s="201">
        <v>1897153.2</v>
      </c>
      <c r="F4635" s="201">
        <v>-1897153.2</v>
      </c>
    </row>
    <row r="4636" spans="1:6" x14ac:dyDescent="0.2">
      <c r="A4636" s="200" t="s">
        <v>36</v>
      </c>
      <c r="B4636" s="204">
        <v>44300000</v>
      </c>
      <c r="C4636" s="205" t="s">
        <v>305</v>
      </c>
      <c r="D4636" s="201">
        <v>5695209.7699999996</v>
      </c>
      <c r="E4636" s="201">
        <v>0</v>
      </c>
      <c r="F4636" s="201">
        <v>5695209.7699999996</v>
      </c>
    </row>
    <row r="4637" spans="1:6" x14ac:dyDescent="0.2">
      <c r="A4637" s="200" t="s">
        <v>36</v>
      </c>
      <c r="B4637" s="204">
        <v>44400000</v>
      </c>
      <c r="C4637" s="205" t="s">
        <v>307</v>
      </c>
      <c r="D4637" s="201">
        <v>79861444.200000003</v>
      </c>
      <c r="E4637" s="201">
        <v>0</v>
      </c>
      <c r="F4637" s="201">
        <v>79861444.200000003</v>
      </c>
    </row>
    <row r="4638" spans="1:6" x14ac:dyDescent="0.2">
      <c r="A4638" s="200" t="s">
        <v>36</v>
      </c>
      <c r="B4638" s="204">
        <v>44550000</v>
      </c>
      <c r="C4638" s="205" t="s">
        <v>88</v>
      </c>
      <c r="D4638" s="201">
        <v>1270432594.8800001</v>
      </c>
      <c r="E4638" s="201">
        <v>0</v>
      </c>
      <c r="F4638" s="201">
        <v>1270432594.8800001</v>
      </c>
    </row>
    <row r="4639" spans="1:6" x14ac:dyDescent="0.2">
      <c r="A4639" s="200" t="s">
        <v>36</v>
      </c>
      <c r="B4639" s="204">
        <v>44561000</v>
      </c>
      <c r="C4639" s="205" t="s">
        <v>2760</v>
      </c>
      <c r="D4639" s="201">
        <v>27770859.66</v>
      </c>
      <c r="E4639" s="201">
        <v>0</v>
      </c>
      <c r="F4639" s="201">
        <v>27770859.66</v>
      </c>
    </row>
    <row r="4640" spans="1:6" x14ac:dyDescent="0.2">
      <c r="A4640" s="200" t="s">
        <v>36</v>
      </c>
      <c r="B4640" s="204">
        <v>44571000</v>
      </c>
      <c r="C4640" s="205" t="s">
        <v>94</v>
      </c>
      <c r="D4640" s="201">
        <v>0</v>
      </c>
      <c r="E4640" s="201">
        <v>53722656.710000001</v>
      </c>
      <c r="F4640" s="201">
        <v>-53722656.710000001</v>
      </c>
    </row>
    <row r="4641" spans="1:6" x14ac:dyDescent="0.2">
      <c r="A4641" s="200" t="s">
        <v>36</v>
      </c>
      <c r="B4641" s="204">
        <v>45500000</v>
      </c>
      <c r="C4641" s="205" t="s">
        <v>647</v>
      </c>
      <c r="D4641" s="201">
        <v>0</v>
      </c>
      <c r="E4641" s="201">
        <v>8992106322.9899998</v>
      </c>
      <c r="F4641" s="201">
        <v>-8992106322.9899998</v>
      </c>
    </row>
    <row r="4642" spans="1:6" x14ac:dyDescent="0.2">
      <c r="A4642" s="200" t="s">
        <v>36</v>
      </c>
      <c r="B4642" s="204">
        <v>46700001</v>
      </c>
      <c r="C4642" s="219" t="s">
        <v>663</v>
      </c>
      <c r="D4642" s="201">
        <v>0</v>
      </c>
      <c r="E4642" s="201">
        <v>8978200</v>
      </c>
      <c r="F4642" s="201">
        <v>-8978200</v>
      </c>
    </row>
    <row r="4643" spans="1:6" x14ac:dyDescent="0.2">
      <c r="A4643" s="200" t="s">
        <v>36</v>
      </c>
      <c r="B4643" s="204">
        <v>51211000</v>
      </c>
      <c r="C4643" s="205" t="s">
        <v>343</v>
      </c>
      <c r="D4643" s="201">
        <v>62989418.380000003</v>
      </c>
      <c r="E4643" s="201">
        <v>0</v>
      </c>
      <c r="F4643" s="201">
        <v>62989418.380000003</v>
      </c>
    </row>
    <row r="4644" spans="1:6" x14ac:dyDescent="0.2">
      <c r="A4644" s="200" t="s">
        <v>36</v>
      </c>
      <c r="B4644" s="204">
        <v>51221000</v>
      </c>
      <c r="C4644" s="205" t="s">
        <v>345</v>
      </c>
      <c r="D4644" s="201">
        <v>449526097.24000001</v>
      </c>
      <c r="E4644" s="201">
        <v>0</v>
      </c>
      <c r="F4644" s="201">
        <v>449526097.24000001</v>
      </c>
    </row>
    <row r="4645" spans="1:6" x14ac:dyDescent="0.2">
      <c r="A4645" s="200" t="s">
        <v>36</v>
      </c>
      <c r="B4645" s="204">
        <v>51241000</v>
      </c>
      <c r="C4645" s="205" t="s">
        <v>159</v>
      </c>
      <c r="D4645" s="201">
        <v>376834518.39999998</v>
      </c>
      <c r="E4645" s="201">
        <v>0</v>
      </c>
      <c r="F4645" s="201">
        <v>376834518.39999998</v>
      </c>
    </row>
    <row r="4646" spans="1:6" x14ac:dyDescent="0.2">
      <c r="A4646" s="200" t="s">
        <v>36</v>
      </c>
      <c r="B4646" s="204">
        <v>53100000</v>
      </c>
      <c r="C4646" s="205" t="s">
        <v>3044</v>
      </c>
      <c r="D4646" s="201">
        <v>43300.18</v>
      </c>
      <c r="E4646" s="201">
        <v>0</v>
      </c>
      <c r="F4646" s="201">
        <v>43300.18</v>
      </c>
    </row>
    <row r="4647" spans="1:6" x14ac:dyDescent="0.2">
      <c r="A4647" s="200" t="s">
        <v>36</v>
      </c>
      <c r="B4647" s="204">
        <v>61300000</v>
      </c>
      <c r="C4647" s="205" t="s">
        <v>737</v>
      </c>
      <c r="D4647" s="201">
        <v>1200000</v>
      </c>
      <c r="E4647" s="201">
        <v>0</v>
      </c>
      <c r="F4647" s="201">
        <v>1200000</v>
      </c>
    </row>
    <row r="4648" spans="1:6" x14ac:dyDescent="0.2">
      <c r="A4648" s="200" t="s">
        <v>36</v>
      </c>
      <c r="B4648" s="204">
        <v>61600000</v>
      </c>
      <c r="C4648" s="205" t="s">
        <v>417</v>
      </c>
      <c r="D4648" s="201">
        <v>6376062.2300000004</v>
      </c>
      <c r="E4648" s="201">
        <v>0</v>
      </c>
      <c r="F4648" s="201">
        <v>6376062.2300000004</v>
      </c>
    </row>
    <row r="4649" spans="1:6" x14ac:dyDescent="0.2">
      <c r="A4649" s="200" t="s">
        <v>36</v>
      </c>
      <c r="B4649" s="204">
        <v>62200000</v>
      </c>
      <c r="C4649" s="205" t="s">
        <v>425</v>
      </c>
      <c r="D4649" s="201">
        <v>6748000</v>
      </c>
      <c r="E4649" s="201">
        <v>0</v>
      </c>
      <c r="F4649" s="201">
        <v>6748000</v>
      </c>
    </row>
    <row r="4650" spans="1:6" x14ac:dyDescent="0.2">
      <c r="A4650" s="200" t="s">
        <v>36</v>
      </c>
      <c r="B4650" s="204">
        <v>62401000</v>
      </c>
      <c r="C4650" s="205" t="s">
        <v>433</v>
      </c>
      <c r="D4650" s="201">
        <v>14454445.4</v>
      </c>
      <c r="E4650" s="201">
        <v>0</v>
      </c>
      <c r="F4650" s="201">
        <v>14454445.4</v>
      </c>
    </row>
    <row r="4651" spans="1:6" x14ac:dyDescent="0.2">
      <c r="A4651" s="200" t="s">
        <v>36</v>
      </c>
      <c r="B4651" s="204">
        <v>62701000</v>
      </c>
      <c r="C4651" s="205" t="s">
        <v>207</v>
      </c>
      <c r="D4651" s="201">
        <v>27838065.100000001</v>
      </c>
      <c r="E4651" s="201">
        <v>0</v>
      </c>
      <c r="F4651" s="201">
        <v>27838065.100000001</v>
      </c>
    </row>
    <row r="4652" spans="1:6" x14ac:dyDescent="0.2">
      <c r="A4652" s="200" t="s">
        <v>36</v>
      </c>
      <c r="B4652" s="218">
        <v>63500000</v>
      </c>
      <c r="C4652" s="205" t="s">
        <v>215</v>
      </c>
      <c r="D4652" s="201">
        <v>8600760</v>
      </c>
      <c r="E4652" s="201">
        <v>0</v>
      </c>
      <c r="F4652" s="201">
        <v>8600760</v>
      </c>
    </row>
    <row r="4653" spans="1:6" x14ac:dyDescent="0.2">
      <c r="A4653" s="200" t="s">
        <v>36</v>
      </c>
      <c r="B4653" s="204">
        <v>64101000</v>
      </c>
      <c r="C4653" s="205" t="s">
        <v>216</v>
      </c>
      <c r="D4653" s="201">
        <v>138081700</v>
      </c>
      <c r="E4653" s="201">
        <v>0</v>
      </c>
      <c r="F4653" s="201">
        <v>138081700</v>
      </c>
    </row>
    <row r="4654" spans="1:6" x14ac:dyDescent="0.2">
      <c r="A4654" s="200" t="s">
        <v>36</v>
      </c>
      <c r="B4654" s="204">
        <v>64501000</v>
      </c>
      <c r="C4654" s="205" t="s">
        <v>483</v>
      </c>
      <c r="D4654" s="201">
        <v>6374668</v>
      </c>
      <c r="E4654" s="201">
        <v>0</v>
      </c>
      <c r="F4654" s="201">
        <v>6374668</v>
      </c>
    </row>
    <row r="4655" spans="1:6" x14ac:dyDescent="0.2">
      <c r="A4655" s="200" t="s">
        <v>36</v>
      </c>
      <c r="B4655" s="208">
        <v>64801000</v>
      </c>
      <c r="C4655" s="205" t="s">
        <v>556</v>
      </c>
      <c r="D4655" s="201">
        <v>316667</v>
      </c>
      <c r="E4655" s="201">
        <v>0</v>
      </c>
      <c r="F4655" s="201">
        <v>316667</v>
      </c>
    </row>
    <row r="4656" spans="1:6" x14ac:dyDescent="0.2">
      <c r="A4656" s="200" t="s">
        <v>36</v>
      </c>
      <c r="B4656" s="204">
        <v>65601000</v>
      </c>
      <c r="C4656" s="205" t="s">
        <v>561</v>
      </c>
      <c r="D4656" s="201">
        <v>200000</v>
      </c>
      <c r="E4656" s="201">
        <v>0</v>
      </c>
      <c r="F4656" s="201">
        <v>200000</v>
      </c>
    </row>
    <row r="4657" spans="1:6" x14ac:dyDescent="0.2">
      <c r="A4657" s="200" t="s">
        <v>36</v>
      </c>
      <c r="B4657" s="204">
        <v>66100000</v>
      </c>
      <c r="C4657" s="205" t="s">
        <v>500</v>
      </c>
      <c r="D4657" s="201">
        <v>468718869.27999997</v>
      </c>
      <c r="E4657" s="201">
        <v>0</v>
      </c>
      <c r="F4657" s="201">
        <v>468718869.27999997</v>
      </c>
    </row>
    <row r="4658" spans="1:6" x14ac:dyDescent="0.2">
      <c r="A4658" s="200" t="s">
        <v>36</v>
      </c>
      <c r="B4658" s="204">
        <v>68112000</v>
      </c>
      <c r="C4658" s="205" t="s">
        <v>511</v>
      </c>
      <c r="D4658" s="201">
        <v>699779554</v>
      </c>
      <c r="E4658" s="201">
        <v>0</v>
      </c>
      <c r="F4658" s="201">
        <v>699779554</v>
      </c>
    </row>
    <row r="4659" spans="1:6" x14ac:dyDescent="0.2">
      <c r="A4659" s="200" t="s">
        <v>36</v>
      </c>
      <c r="B4659" s="204">
        <v>69800000</v>
      </c>
      <c r="C4659" s="205" t="s">
        <v>513</v>
      </c>
      <c r="D4659" s="201">
        <v>5923277.9299999997</v>
      </c>
      <c r="E4659" s="201">
        <v>0</v>
      </c>
      <c r="F4659" s="201">
        <v>5923277.9299999997</v>
      </c>
    </row>
    <row r="4660" spans="1:6" x14ac:dyDescent="0.2">
      <c r="A4660" s="200" t="s">
        <v>36</v>
      </c>
      <c r="B4660" s="204">
        <v>70800000</v>
      </c>
      <c r="C4660" s="205" t="s">
        <v>522</v>
      </c>
      <c r="D4660" s="201">
        <v>0</v>
      </c>
      <c r="E4660" s="201">
        <v>1120655586.72</v>
      </c>
      <c r="F4660" s="201">
        <v>-1120655586.72</v>
      </c>
    </row>
    <row r="4661" spans="1:6" x14ac:dyDescent="0.2">
      <c r="A4661" s="200" t="s">
        <v>36</v>
      </c>
      <c r="B4661" s="204">
        <v>75800000</v>
      </c>
      <c r="C4661" s="205" t="s">
        <v>237</v>
      </c>
      <c r="D4661" s="201">
        <v>0</v>
      </c>
      <c r="E4661" s="201">
        <v>0.02</v>
      </c>
      <c r="F4661" s="201">
        <v>-0.02</v>
      </c>
    </row>
    <row r="4662" spans="1:6" x14ac:dyDescent="0.2">
      <c r="A4662" s="200" t="s">
        <v>36</v>
      </c>
      <c r="B4662" s="204">
        <v>76500000</v>
      </c>
      <c r="C4662" s="205" t="s">
        <v>527</v>
      </c>
      <c r="D4662" s="201">
        <v>0</v>
      </c>
      <c r="E4662" s="201">
        <v>187019.47</v>
      </c>
      <c r="F4662" s="201">
        <v>-187019.47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K4426"/>
  <sheetViews>
    <sheetView topLeftCell="A67" zoomScaleNormal="100" workbookViewId="0">
      <selection activeCell="AO5" sqref="AO5"/>
    </sheetView>
  </sheetViews>
  <sheetFormatPr baseColWidth="10" defaultColWidth="11.5703125" defaultRowHeight="12" x14ac:dyDescent="0.2"/>
  <cols>
    <col min="1" max="1" width="13.7109375" style="221" customWidth="1"/>
    <col min="2" max="2" width="14.140625" style="221" customWidth="1"/>
    <col min="3" max="3" width="8.42578125" style="221" customWidth="1"/>
    <col min="4" max="4" width="14.140625" style="221" customWidth="1"/>
    <col min="5" max="5" width="8.5703125" style="221" customWidth="1"/>
    <col min="6" max="6" width="33.140625" style="221" customWidth="1"/>
    <col min="7" max="8" width="14.7109375" style="222" customWidth="1"/>
    <col min="9" max="9" width="15.28515625" style="222" customWidth="1"/>
    <col min="10" max="10" width="11.5703125" style="221"/>
    <col min="11" max="11" width="14.7109375" style="221" customWidth="1"/>
    <col min="12" max="16384" width="11.5703125" style="221"/>
  </cols>
  <sheetData>
    <row r="1" spans="1:9" s="223" customFormat="1" x14ac:dyDescent="0.2">
      <c r="A1" s="223" t="s">
        <v>3350</v>
      </c>
      <c r="B1" s="223" t="s">
        <v>3355</v>
      </c>
      <c r="C1" s="223" t="s">
        <v>3356</v>
      </c>
      <c r="D1" s="223" t="s">
        <v>3357</v>
      </c>
      <c r="E1" s="221" t="e">
        <f>+VLOOKUP(D:D,'ALL 2022'!$D:$D,1,FALSE())</f>
        <v>#N/A</v>
      </c>
      <c r="F1" s="223" t="s">
        <v>3358</v>
      </c>
      <c r="G1" s="224" t="s">
        <v>3352</v>
      </c>
      <c r="H1" s="224" t="s">
        <v>3353</v>
      </c>
      <c r="I1" s="224" t="s">
        <v>3359</v>
      </c>
    </row>
    <row r="2" spans="1:9" x14ac:dyDescent="0.2">
      <c r="A2" s="221" t="s">
        <v>37</v>
      </c>
      <c r="B2" s="225" t="s">
        <v>3360</v>
      </c>
      <c r="C2" s="221">
        <f t="shared" ref="C2:C65" si="0">+LEN(B:B)</f>
        <v>6</v>
      </c>
      <c r="D2" s="221">
        <v>10100000</v>
      </c>
      <c r="F2" s="221" t="s">
        <v>43</v>
      </c>
      <c r="H2" s="222">
        <v>1350000000</v>
      </c>
      <c r="I2" s="222">
        <f t="shared" ref="I2:I65" si="1">+G:G-H:H</f>
        <v>-1350000000</v>
      </c>
    </row>
    <row r="3" spans="1:9" x14ac:dyDescent="0.2">
      <c r="A3" s="221" t="s">
        <v>6</v>
      </c>
      <c r="B3" s="225" t="s">
        <v>3361</v>
      </c>
      <c r="C3" s="221">
        <f t="shared" si="0"/>
        <v>8</v>
      </c>
      <c r="D3" s="221">
        <v>10100000</v>
      </c>
      <c r="F3" s="221" t="s">
        <v>43</v>
      </c>
      <c r="H3" s="222">
        <v>2000000</v>
      </c>
      <c r="I3" s="222">
        <f t="shared" si="1"/>
        <v>-2000000</v>
      </c>
    </row>
    <row r="4" spans="1:9" x14ac:dyDescent="0.2">
      <c r="A4" s="221" t="s">
        <v>8</v>
      </c>
      <c r="B4" s="225" t="s">
        <v>3361</v>
      </c>
      <c r="C4" s="221">
        <f t="shared" si="0"/>
        <v>8</v>
      </c>
      <c r="D4" s="221">
        <v>10100000</v>
      </c>
      <c r="F4" s="221" t="s">
        <v>581</v>
      </c>
      <c r="H4" s="222">
        <v>100000000</v>
      </c>
      <c r="I4" s="222">
        <f t="shared" si="1"/>
        <v>-100000000</v>
      </c>
    </row>
    <row r="5" spans="1:9" x14ac:dyDescent="0.2">
      <c r="A5" s="221" t="s">
        <v>2</v>
      </c>
      <c r="B5" s="225" t="s">
        <v>3361</v>
      </c>
      <c r="C5" s="221">
        <f t="shared" si="0"/>
        <v>8</v>
      </c>
      <c r="D5" s="221">
        <v>10100000</v>
      </c>
      <c r="F5" s="221" t="s">
        <v>581</v>
      </c>
      <c r="H5" s="222">
        <v>17000000</v>
      </c>
      <c r="I5" s="222">
        <f t="shared" si="1"/>
        <v>-17000000</v>
      </c>
    </row>
    <row r="6" spans="1:9" x14ac:dyDescent="0.2">
      <c r="A6" s="221" t="s">
        <v>17</v>
      </c>
      <c r="B6" s="225" t="s">
        <v>3360</v>
      </c>
      <c r="C6" s="221">
        <f t="shared" si="0"/>
        <v>6</v>
      </c>
      <c r="D6" s="221">
        <v>10100000</v>
      </c>
      <c r="F6" s="221" t="s">
        <v>43</v>
      </c>
      <c r="G6" s="222">
        <v>0</v>
      </c>
      <c r="H6" s="222">
        <v>7050000000</v>
      </c>
      <c r="I6" s="222">
        <f t="shared" si="1"/>
        <v>-7050000000</v>
      </c>
    </row>
    <row r="7" spans="1:9" x14ac:dyDescent="0.2">
      <c r="A7" s="221" t="s">
        <v>20</v>
      </c>
      <c r="B7" s="225">
        <v>10100000</v>
      </c>
      <c r="C7" s="221">
        <f t="shared" si="0"/>
        <v>8</v>
      </c>
      <c r="D7" s="221">
        <v>10100000</v>
      </c>
      <c r="F7" s="221" t="s">
        <v>581</v>
      </c>
      <c r="H7" s="222">
        <v>10000000</v>
      </c>
      <c r="I7" s="222">
        <f t="shared" si="1"/>
        <v>-10000000</v>
      </c>
    </row>
    <row r="8" spans="1:9" x14ac:dyDescent="0.2">
      <c r="A8" s="221" t="s">
        <v>38</v>
      </c>
      <c r="B8" s="225" t="s">
        <v>790</v>
      </c>
      <c r="C8" s="221">
        <f t="shared" si="0"/>
        <v>7</v>
      </c>
      <c r="D8" s="221">
        <v>10100000</v>
      </c>
      <c r="F8" s="221" t="s">
        <v>581</v>
      </c>
      <c r="H8" s="222">
        <v>1000000</v>
      </c>
      <c r="I8" s="222">
        <f t="shared" si="1"/>
        <v>-1000000</v>
      </c>
    </row>
    <row r="9" spans="1:9" x14ac:dyDescent="0.2">
      <c r="A9" s="221" t="s">
        <v>26</v>
      </c>
      <c r="B9" s="225" t="s">
        <v>3361</v>
      </c>
      <c r="C9" s="221">
        <f t="shared" si="0"/>
        <v>8</v>
      </c>
      <c r="D9" s="221">
        <v>10100000</v>
      </c>
      <c r="F9" s="221" t="s">
        <v>581</v>
      </c>
      <c r="H9" s="222">
        <v>2440000000</v>
      </c>
      <c r="I9" s="222">
        <f t="shared" si="1"/>
        <v>-2440000000</v>
      </c>
    </row>
    <row r="10" spans="1:9" x14ac:dyDescent="0.2">
      <c r="A10" s="221" t="s">
        <v>149</v>
      </c>
      <c r="B10" s="225" t="s">
        <v>790</v>
      </c>
      <c r="C10" s="221">
        <f t="shared" si="0"/>
        <v>7</v>
      </c>
      <c r="D10" s="221">
        <v>10100000</v>
      </c>
      <c r="F10" s="221" t="s">
        <v>581</v>
      </c>
      <c r="H10" s="222">
        <v>2000000</v>
      </c>
      <c r="I10" s="222">
        <f t="shared" si="1"/>
        <v>-2000000</v>
      </c>
    </row>
    <row r="11" spans="1:9" x14ac:dyDescent="0.2">
      <c r="A11" s="221" t="s">
        <v>148</v>
      </c>
      <c r="B11" s="225" t="s">
        <v>3361</v>
      </c>
      <c r="C11" s="221">
        <f t="shared" si="0"/>
        <v>8</v>
      </c>
      <c r="D11" s="221">
        <v>10100000</v>
      </c>
      <c r="F11" s="221" t="s">
        <v>581</v>
      </c>
      <c r="H11" s="222">
        <v>2000000</v>
      </c>
      <c r="I11" s="222">
        <f t="shared" si="1"/>
        <v>-2000000</v>
      </c>
    </row>
    <row r="12" spans="1:9" x14ac:dyDescent="0.2">
      <c r="A12" s="221" t="s">
        <v>3315</v>
      </c>
      <c r="B12" s="225" t="s">
        <v>3360</v>
      </c>
      <c r="C12" s="221">
        <f t="shared" si="0"/>
        <v>6</v>
      </c>
      <c r="D12" s="221">
        <v>10100000</v>
      </c>
      <c r="F12" s="221" t="s">
        <v>43</v>
      </c>
      <c r="H12" s="222">
        <v>2000000</v>
      </c>
      <c r="I12" s="222">
        <f t="shared" si="1"/>
        <v>-2000000</v>
      </c>
    </row>
    <row r="13" spans="1:9" x14ac:dyDescent="0.2">
      <c r="A13" s="221" t="s">
        <v>3316</v>
      </c>
      <c r="B13" s="225" t="s">
        <v>3360</v>
      </c>
      <c r="C13" s="221">
        <f t="shared" si="0"/>
        <v>6</v>
      </c>
      <c r="D13" s="221">
        <v>10100000</v>
      </c>
      <c r="F13" s="221" t="s">
        <v>43</v>
      </c>
      <c r="H13" s="222">
        <v>2000000</v>
      </c>
      <c r="I13" s="222">
        <f t="shared" si="1"/>
        <v>-2000000</v>
      </c>
    </row>
    <row r="14" spans="1:9" x14ac:dyDescent="0.2">
      <c r="A14" s="221" t="s">
        <v>34</v>
      </c>
      <c r="B14" s="225" t="s">
        <v>3361</v>
      </c>
      <c r="C14" s="221">
        <f t="shared" si="0"/>
        <v>8</v>
      </c>
      <c r="D14" s="221">
        <v>10100000</v>
      </c>
      <c r="F14" s="221" t="s">
        <v>43</v>
      </c>
      <c r="H14" s="222">
        <v>2000000</v>
      </c>
      <c r="I14" s="222">
        <f t="shared" si="1"/>
        <v>-2000000</v>
      </c>
    </row>
    <row r="15" spans="1:9" x14ac:dyDescent="0.2">
      <c r="A15" s="221" t="s">
        <v>7</v>
      </c>
      <c r="B15" s="225" t="s">
        <v>3361</v>
      </c>
      <c r="C15" s="221">
        <f t="shared" si="0"/>
        <v>8</v>
      </c>
      <c r="D15" s="221">
        <v>10100000</v>
      </c>
      <c r="F15" s="221" t="s">
        <v>581</v>
      </c>
      <c r="H15" s="222">
        <v>10000000</v>
      </c>
      <c r="I15" s="222">
        <f t="shared" si="1"/>
        <v>-10000000</v>
      </c>
    </row>
    <row r="16" spans="1:9" x14ac:dyDescent="0.2">
      <c r="A16" s="221" t="s">
        <v>23</v>
      </c>
      <c r="B16" s="225" t="s">
        <v>3361</v>
      </c>
      <c r="C16" s="221">
        <f t="shared" si="0"/>
        <v>8</v>
      </c>
      <c r="D16" s="221">
        <v>10100000</v>
      </c>
      <c r="F16" s="221" t="s">
        <v>43</v>
      </c>
      <c r="H16" s="222">
        <v>2000000</v>
      </c>
      <c r="I16" s="222">
        <f t="shared" si="1"/>
        <v>-2000000</v>
      </c>
    </row>
    <row r="17" spans="1:9" x14ac:dyDescent="0.2">
      <c r="A17" s="221" t="s">
        <v>145</v>
      </c>
      <c r="B17" s="225" t="s">
        <v>3361</v>
      </c>
      <c r="C17" s="221">
        <f t="shared" si="0"/>
        <v>8</v>
      </c>
      <c r="D17" s="221">
        <v>10100000</v>
      </c>
      <c r="F17" s="221" t="s">
        <v>43</v>
      </c>
      <c r="H17" s="222">
        <v>2000000</v>
      </c>
      <c r="I17" s="222">
        <f t="shared" si="1"/>
        <v>-2000000</v>
      </c>
    </row>
    <row r="18" spans="1:9" x14ac:dyDescent="0.2">
      <c r="A18" s="221" t="s">
        <v>33</v>
      </c>
      <c r="B18" s="225">
        <v>10100000</v>
      </c>
      <c r="C18" s="221">
        <f t="shared" si="0"/>
        <v>8</v>
      </c>
      <c r="D18" s="221">
        <v>10100000</v>
      </c>
      <c r="F18" s="221" t="s">
        <v>43</v>
      </c>
      <c r="H18" s="222">
        <v>4520000000</v>
      </c>
      <c r="I18" s="222">
        <f t="shared" si="1"/>
        <v>-4520000000</v>
      </c>
    </row>
    <row r="19" spans="1:9" x14ac:dyDescent="0.2">
      <c r="A19" s="221" t="s">
        <v>9</v>
      </c>
      <c r="B19" s="225" t="s">
        <v>790</v>
      </c>
      <c r="C19" s="221">
        <f t="shared" si="0"/>
        <v>7</v>
      </c>
      <c r="D19" s="221">
        <v>10100000</v>
      </c>
      <c r="F19" s="221" t="s">
        <v>581</v>
      </c>
      <c r="G19" s="222">
        <v>0</v>
      </c>
      <c r="H19" s="222">
        <v>4000000000</v>
      </c>
      <c r="I19" s="222">
        <f t="shared" si="1"/>
        <v>-4000000000</v>
      </c>
    </row>
    <row r="20" spans="1:9" x14ac:dyDescent="0.2">
      <c r="A20" s="221" t="s">
        <v>13</v>
      </c>
      <c r="B20" s="225" t="s">
        <v>790</v>
      </c>
      <c r="C20" s="221">
        <f t="shared" si="0"/>
        <v>7</v>
      </c>
      <c r="D20" s="221">
        <v>10100000</v>
      </c>
      <c r="F20" s="221" t="s">
        <v>581</v>
      </c>
      <c r="G20" s="222">
        <v>0</v>
      </c>
      <c r="H20" s="222">
        <v>3980000000</v>
      </c>
      <c r="I20" s="222">
        <f t="shared" si="1"/>
        <v>-3980000000</v>
      </c>
    </row>
    <row r="21" spans="1:9" x14ac:dyDescent="0.2">
      <c r="A21" s="221" t="s">
        <v>30</v>
      </c>
      <c r="B21" s="225" t="s">
        <v>3361</v>
      </c>
      <c r="C21" s="221">
        <f t="shared" si="0"/>
        <v>8</v>
      </c>
      <c r="D21" s="221">
        <v>10100000</v>
      </c>
      <c r="F21" s="221" t="s">
        <v>581</v>
      </c>
      <c r="H21" s="222">
        <v>142979000</v>
      </c>
      <c r="I21" s="222">
        <f t="shared" si="1"/>
        <v>-142979000</v>
      </c>
    </row>
    <row r="22" spans="1:9" x14ac:dyDescent="0.2">
      <c r="A22" s="221" t="s">
        <v>21</v>
      </c>
      <c r="B22" s="225" t="s">
        <v>790</v>
      </c>
      <c r="C22" s="221">
        <f t="shared" si="0"/>
        <v>7</v>
      </c>
      <c r="D22" s="221">
        <v>10100000</v>
      </c>
      <c r="F22" s="221" t="s">
        <v>581</v>
      </c>
      <c r="G22" s="222">
        <v>0</v>
      </c>
      <c r="H22" s="222">
        <v>1200000000</v>
      </c>
      <c r="I22" s="222">
        <f t="shared" si="1"/>
        <v>-1200000000</v>
      </c>
    </row>
    <row r="23" spans="1:9" x14ac:dyDescent="0.2">
      <c r="A23" s="221" t="s">
        <v>1</v>
      </c>
      <c r="B23" s="225" t="s">
        <v>3361</v>
      </c>
      <c r="C23" s="221">
        <f t="shared" si="0"/>
        <v>8</v>
      </c>
      <c r="D23" s="221">
        <v>10100000</v>
      </c>
      <c r="F23" s="221" t="s">
        <v>43</v>
      </c>
      <c r="H23" s="222">
        <v>10000000</v>
      </c>
      <c r="I23" s="222">
        <f t="shared" si="1"/>
        <v>-10000000</v>
      </c>
    </row>
    <row r="24" spans="1:9" x14ac:dyDescent="0.2">
      <c r="A24" s="221" t="s">
        <v>5</v>
      </c>
      <c r="B24" s="225" t="s">
        <v>790</v>
      </c>
      <c r="C24" s="221">
        <f t="shared" si="0"/>
        <v>7</v>
      </c>
      <c r="D24" s="221">
        <v>10100000</v>
      </c>
      <c r="F24" s="221" t="s">
        <v>581</v>
      </c>
      <c r="G24" s="222">
        <v>0</v>
      </c>
      <c r="H24" s="222">
        <v>3540000000</v>
      </c>
      <c r="I24" s="222">
        <f t="shared" si="1"/>
        <v>-3540000000</v>
      </c>
    </row>
    <row r="25" spans="1:9" x14ac:dyDescent="0.2">
      <c r="A25" s="221" t="s">
        <v>27</v>
      </c>
      <c r="B25" s="225" t="s">
        <v>3361</v>
      </c>
      <c r="C25" s="221">
        <f t="shared" si="0"/>
        <v>8</v>
      </c>
      <c r="D25" s="221">
        <v>10100000</v>
      </c>
      <c r="F25" s="221" t="s">
        <v>581</v>
      </c>
      <c r="H25" s="222">
        <v>2000000</v>
      </c>
      <c r="I25" s="222">
        <f t="shared" si="1"/>
        <v>-2000000</v>
      </c>
    </row>
    <row r="26" spans="1:9" x14ac:dyDescent="0.2">
      <c r="A26" s="221" t="s">
        <v>25</v>
      </c>
      <c r="B26" s="225">
        <v>10100000</v>
      </c>
      <c r="C26" s="221">
        <f t="shared" si="0"/>
        <v>8</v>
      </c>
      <c r="D26" s="221">
        <v>10100000</v>
      </c>
      <c r="F26" s="221" t="s">
        <v>43</v>
      </c>
      <c r="H26" s="222">
        <v>2500000000</v>
      </c>
      <c r="I26" s="222">
        <f t="shared" si="1"/>
        <v>-2500000000</v>
      </c>
    </row>
    <row r="27" spans="1:9" x14ac:dyDescent="0.2">
      <c r="A27" s="221" t="s">
        <v>3</v>
      </c>
      <c r="B27" s="225">
        <v>101000</v>
      </c>
      <c r="C27" s="221">
        <f t="shared" si="0"/>
        <v>6</v>
      </c>
      <c r="D27" s="221">
        <v>10100000</v>
      </c>
      <c r="F27" s="221" t="s">
        <v>43</v>
      </c>
      <c r="H27" s="222">
        <v>1130000000</v>
      </c>
      <c r="I27" s="222">
        <f t="shared" si="1"/>
        <v>-1130000000</v>
      </c>
    </row>
    <row r="28" spans="1:9" x14ac:dyDescent="0.2">
      <c r="A28" s="221" t="s">
        <v>15</v>
      </c>
      <c r="B28" s="225">
        <v>10100000</v>
      </c>
      <c r="C28" s="221">
        <f t="shared" si="0"/>
        <v>8</v>
      </c>
      <c r="D28" s="221">
        <v>10100000</v>
      </c>
      <c r="F28" s="221" t="s">
        <v>43</v>
      </c>
      <c r="H28" s="222">
        <v>2000000</v>
      </c>
      <c r="I28" s="222">
        <f t="shared" si="1"/>
        <v>-2000000</v>
      </c>
    </row>
    <row r="29" spans="1:9" x14ac:dyDescent="0.2">
      <c r="A29" s="221" t="s">
        <v>25</v>
      </c>
      <c r="B29" s="225">
        <v>10500000</v>
      </c>
      <c r="C29" s="221">
        <f t="shared" si="0"/>
        <v>8</v>
      </c>
      <c r="D29" s="221">
        <v>10500000</v>
      </c>
      <c r="F29" s="221" t="s">
        <v>3362</v>
      </c>
      <c r="H29" s="222">
        <v>4868162581.5200005</v>
      </c>
      <c r="I29" s="222">
        <f t="shared" si="1"/>
        <v>-4868162581.5200005</v>
      </c>
    </row>
    <row r="30" spans="1:9" x14ac:dyDescent="0.2">
      <c r="A30" s="221" t="s">
        <v>6</v>
      </c>
      <c r="B30" s="225" t="s">
        <v>3363</v>
      </c>
      <c r="C30" s="221">
        <f t="shared" si="0"/>
        <v>8</v>
      </c>
      <c r="D30" s="221">
        <v>10610000</v>
      </c>
      <c r="F30" s="221" t="s">
        <v>240</v>
      </c>
      <c r="H30" s="222">
        <v>200000</v>
      </c>
      <c r="I30" s="222">
        <f t="shared" si="1"/>
        <v>-200000</v>
      </c>
    </row>
    <row r="31" spans="1:9" x14ac:dyDescent="0.2">
      <c r="A31" s="221" t="s">
        <v>17</v>
      </c>
      <c r="B31" s="225" t="s">
        <v>3364</v>
      </c>
      <c r="C31" s="221">
        <f t="shared" si="0"/>
        <v>6</v>
      </c>
      <c r="D31" s="221">
        <v>10610000</v>
      </c>
      <c r="F31" s="221" t="s">
        <v>1123</v>
      </c>
      <c r="G31" s="222">
        <v>0</v>
      </c>
      <c r="H31" s="222">
        <v>705000000</v>
      </c>
      <c r="I31" s="222">
        <f t="shared" si="1"/>
        <v>-705000000</v>
      </c>
    </row>
    <row r="32" spans="1:9" x14ac:dyDescent="0.2">
      <c r="A32" s="221" t="s">
        <v>148</v>
      </c>
      <c r="B32" s="225" t="s">
        <v>3363</v>
      </c>
      <c r="C32" s="221">
        <f t="shared" si="0"/>
        <v>8</v>
      </c>
      <c r="D32" s="221">
        <v>10610000</v>
      </c>
      <c r="F32" s="221" t="s">
        <v>582</v>
      </c>
      <c r="H32" s="222">
        <v>200000</v>
      </c>
      <c r="I32" s="222">
        <f t="shared" si="1"/>
        <v>-200000</v>
      </c>
    </row>
    <row r="33" spans="1:9" x14ac:dyDescent="0.2">
      <c r="A33" s="221" t="s">
        <v>145</v>
      </c>
      <c r="B33" s="225" t="s">
        <v>3363</v>
      </c>
      <c r="C33" s="221">
        <f t="shared" si="0"/>
        <v>8</v>
      </c>
      <c r="D33" s="221">
        <v>10610000</v>
      </c>
      <c r="F33" s="221" t="s">
        <v>240</v>
      </c>
      <c r="H33" s="222">
        <v>200000</v>
      </c>
      <c r="I33" s="222">
        <f t="shared" si="1"/>
        <v>-200000</v>
      </c>
    </row>
    <row r="34" spans="1:9" x14ac:dyDescent="0.2">
      <c r="A34" s="221" t="s">
        <v>33</v>
      </c>
      <c r="B34" s="225">
        <v>10610000</v>
      </c>
      <c r="C34" s="221">
        <f t="shared" si="0"/>
        <v>8</v>
      </c>
      <c r="D34" s="221">
        <v>10610000</v>
      </c>
      <c r="F34" s="221" t="s">
        <v>3365</v>
      </c>
      <c r="H34" s="222">
        <v>452000000</v>
      </c>
      <c r="I34" s="222">
        <f t="shared" si="1"/>
        <v>-452000000</v>
      </c>
    </row>
    <row r="35" spans="1:9" x14ac:dyDescent="0.2">
      <c r="A35" s="221" t="s">
        <v>9</v>
      </c>
      <c r="B35" s="225" t="s">
        <v>791</v>
      </c>
      <c r="C35" s="221">
        <f t="shared" si="0"/>
        <v>7</v>
      </c>
      <c r="D35" s="221">
        <v>10610000</v>
      </c>
      <c r="F35" s="221" t="s">
        <v>582</v>
      </c>
      <c r="G35" s="222">
        <v>0</v>
      </c>
      <c r="H35" s="222">
        <v>400000000</v>
      </c>
      <c r="I35" s="222">
        <f t="shared" si="1"/>
        <v>-400000000</v>
      </c>
    </row>
    <row r="36" spans="1:9" x14ac:dyDescent="0.2">
      <c r="A36" s="221" t="s">
        <v>13</v>
      </c>
      <c r="B36" s="225" t="s">
        <v>791</v>
      </c>
      <c r="C36" s="221">
        <f t="shared" si="0"/>
        <v>7</v>
      </c>
      <c r="D36" s="221">
        <v>10610000</v>
      </c>
      <c r="F36" s="221" t="s">
        <v>582</v>
      </c>
      <c r="G36" s="222">
        <v>0</v>
      </c>
      <c r="H36" s="222">
        <v>398000000</v>
      </c>
      <c r="I36" s="222">
        <f t="shared" si="1"/>
        <v>-398000000</v>
      </c>
    </row>
    <row r="37" spans="1:9" x14ac:dyDescent="0.2">
      <c r="A37" s="221" t="s">
        <v>5</v>
      </c>
      <c r="B37" s="225" t="s">
        <v>791</v>
      </c>
      <c r="C37" s="221">
        <f t="shared" si="0"/>
        <v>7</v>
      </c>
      <c r="D37" s="221">
        <v>10610000</v>
      </c>
      <c r="F37" s="221" t="s">
        <v>582</v>
      </c>
      <c r="G37" s="222">
        <v>0</v>
      </c>
      <c r="H37" s="222">
        <v>354000000</v>
      </c>
      <c r="I37" s="222">
        <f t="shared" si="1"/>
        <v>-354000000</v>
      </c>
    </row>
    <row r="38" spans="1:9" x14ac:dyDescent="0.2">
      <c r="A38" s="221" t="s">
        <v>3</v>
      </c>
      <c r="B38" s="225">
        <v>106100</v>
      </c>
      <c r="C38" s="221">
        <f t="shared" si="0"/>
        <v>6</v>
      </c>
      <c r="D38" s="221">
        <v>10610000</v>
      </c>
      <c r="F38" s="221" t="s">
        <v>1123</v>
      </c>
      <c r="H38" s="222">
        <v>113000000</v>
      </c>
      <c r="I38" s="222">
        <f t="shared" si="1"/>
        <v>-113000000</v>
      </c>
    </row>
    <row r="39" spans="1:9" x14ac:dyDescent="0.2">
      <c r="A39" s="221" t="s">
        <v>15</v>
      </c>
      <c r="B39" s="225">
        <v>10610000</v>
      </c>
      <c r="C39" s="221">
        <f t="shared" si="0"/>
        <v>8</v>
      </c>
      <c r="D39" s="221">
        <v>10610000</v>
      </c>
      <c r="F39" s="221" t="s">
        <v>240</v>
      </c>
      <c r="H39" s="222">
        <v>200000</v>
      </c>
      <c r="I39" s="222">
        <f t="shared" si="1"/>
        <v>-200000</v>
      </c>
    </row>
    <row r="40" spans="1:9" x14ac:dyDescent="0.2">
      <c r="A40" s="221" t="s">
        <v>9</v>
      </c>
      <c r="B40" s="225" t="s">
        <v>3366</v>
      </c>
      <c r="C40" s="221">
        <f t="shared" si="0"/>
        <v>7</v>
      </c>
      <c r="D40" s="221">
        <v>10620000</v>
      </c>
      <c r="F40" s="221" t="s">
        <v>583</v>
      </c>
      <c r="G40" s="222">
        <v>0</v>
      </c>
      <c r="H40" s="222">
        <v>453421850.63999999</v>
      </c>
      <c r="I40" s="222">
        <f t="shared" si="1"/>
        <v>-453421850.63999999</v>
      </c>
    </row>
    <row r="41" spans="1:9" x14ac:dyDescent="0.2">
      <c r="A41" s="221" t="s">
        <v>6</v>
      </c>
      <c r="B41" s="225" t="s">
        <v>3367</v>
      </c>
      <c r="C41" s="221">
        <f t="shared" si="0"/>
        <v>8</v>
      </c>
      <c r="D41" s="221">
        <v>11000000</v>
      </c>
      <c r="F41" s="221" t="s">
        <v>1631</v>
      </c>
      <c r="H41" s="222">
        <v>635676283.50999999</v>
      </c>
      <c r="I41" s="222">
        <f t="shared" si="1"/>
        <v>-635676283.50999999</v>
      </c>
    </row>
    <row r="42" spans="1:9" x14ac:dyDescent="0.2">
      <c r="A42" s="221" t="s">
        <v>17</v>
      </c>
      <c r="B42" s="225" t="s">
        <v>3368</v>
      </c>
      <c r="C42" s="221">
        <f t="shared" si="0"/>
        <v>6</v>
      </c>
      <c r="D42" s="221">
        <v>11000000</v>
      </c>
      <c r="F42" s="221" t="s">
        <v>1126</v>
      </c>
      <c r="G42" s="222">
        <v>0</v>
      </c>
      <c r="H42" s="222">
        <v>4978239488.5</v>
      </c>
      <c r="I42" s="222">
        <f t="shared" si="1"/>
        <v>-4978239488.5</v>
      </c>
    </row>
    <row r="43" spans="1:9" x14ac:dyDescent="0.2">
      <c r="A43" s="221" t="s">
        <v>148</v>
      </c>
      <c r="B43" s="225" t="s">
        <v>3367</v>
      </c>
      <c r="C43" s="221">
        <f t="shared" si="0"/>
        <v>8</v>
      </c>
      <c r="D43" s="221">
        <v>11000000</v>
      </c>
      <c r="F43" s="221" t="s">
        <v>584</v>
      </c>
      <c r="G43" s="222">
        <v>2626625673.6300001</v>
      </c>
      <c r="I43" s="222">
        <f t="shared" si="1"/>
        <v>2626625673.6300001</v>
      </c>
    </row>
    <row r="44" spans="1:9" x14ac:dyDescent="0.2">
      <c r="A44" s="221" t="s">
        <v>3316</v>
      </c>
      <c r="B44" s="225" t="s">
        <v>3368</v>
      </c>
      <c r="C44" s="221">
        <f t="shared" si="0"/>
        <v>6</v>
      </c>
      <c r="D44" s="221">
        <v>11000000</v>
      </c>
      <c r="F44" s="221" t="s">
        <v>1126</v>
      </c>
      <c r="G44" s="222">
        <v>641800</v>
      </c>
      <c r="I44" s="222">
        <f t="shared" si="1"/>
        <v>641800</v>
      </c>
    </row>
    <row r="45" spans="1:9" x14ac:dyDescent="0.2">
      <c r="A45" s="221" t="s">
        <v>145</v>
      </c>
      <c r="B45" s="225" t="s">
        <v>3367</v>
      </c>
      <c r="C45" s="221">
        <f t="shared" si="0"/>
        <v>8</v>
      </c>
      <c r="D45" s="221">
        <v>11000000</v>
      </c>
      <c r="F45" s="221" t="s">
        <v>1631</v>
      </c>
      <c r="H45" s="222">
        <v>7953452051.4899998</v>
      </c>
      <c r="I45" s="222">
        <f t="shared" si="1"/>
        <v>-7953452051.4899998</v>
      </c>
    </row>
    <row r="46" spans="1:9" x14ac:dyDescent="0.2">
      <c r="A46" s="221" t="s">
        <v>33</v>
      </c>
      <c r="B46" s="225">
        <v>11000000</v>
      </c>
      <c r="C46" s="221">
        <f t="shared" si="0"/>
        <v>8</v>
      </c>
      <c r="D46" s="221">
        <v>11000000</v>
      </c>
      <c r="F46" s="221" t="s">
        <v>1631</v>
      </c>
      <c r="H46" s="222">
        <v>5345387183.75</v>
      </c>
      <c r="I46" s="222">
        <f t="shared" si="1"/>
        <v>-5345387183.75</v>
      </c>
    </row>
    <row r="47" spans="1:9" x14ac:dyDescent="0.2">
      <c r="A47" s="221" t="s">
        <v>9</v>
      </c>
      <c r="B47" s="225" t="s">
        <v>792</v>
      </c>
      <c r="C47" s="221">
        <f t="shared" si="0"/>
        <v>7</v>
      </c>
      <c r="D47" s="221">
        <v>11000000</v>
      </c>
      <c r="F47" s="221" t="s">
        <v>584</v>
      </c>
      <c r="G47" s="222">
        <v>0</v>
      </c>
      <c r="H47" s="222">
        <v>20417021112.919998</v>
      </c>
      <c r="I47" s="222">
        <f t="shared" si="1"/>
        <v>-20417021112.919998</v>
      </c>
    </row>
    <row r="48" spans="1:9" x14ac:dyDescent="0.2">
      <c r="A48" s="221" t="s">
        <v>13</v>
      </c>
      <c r="B48" s="225" t="s">
        <v>792</v>
      </c>
      <c r="C48" s="221">
        <f t="shared" si="0"/>
        <v>7</v>
      </c>
      <c r="D48" s="221">
        <v>11000000</v>
      </c>
      <c r="F48" s="221" t="s">
        <v>584</v>
      </c>
      <c r="G48" s="222">
        <v>0</v>
      </c>
      <c r="H48" s="222">
        <v>22975564659.380001</v>
      </c>
      <c r="I48" s="222">
        <f t="shared" si="1"/>
        <v>-22975564659.380001</v>
      </c>
    </row>
    <row r="49" spans="1:9" x14ac:dyDescent="0.2">
      <c r="A49" s="221" t="s">
        <v>30</v>
      </c>
      <c r="B49" s="225" t="s">
        <v>3367</v>
      </c>
      <c r="C49" s="221">
        <f t="shared" si="0"/>
        <v>8</v>
      </c>
      <c r="D49" s="221">
        <v>11000000</v>
      </c>
      <c r="F49" s="221" t="s">
        <v>584</v>
      </c>
      <c r="H49" s="222">
        <v>427770.08</v>
      </c>
      <c r="I49" s="222">
        <f t="shared" si="1"/>
        <v>-427770.08</v>
      </c>
    </row>
    <row r="50" spans="1:9" x14ac:dyDescent="0.2">
      <c r="A50" s="221" t="s">
        <v>5</v>
      </c>
      <c r="B50" s="225" t="s">
        <v>792</v>
      </c>
      <c r="C50" s="221">
        <f t="shared" si="0"/>
        <v>7</v>
      </c>
      <c r="D50" s="221">
        <v>11000000</v>
      </c>
      <c r="F50" s="221" t="s">
        <v>584</v>
      </c>
      <c r="G50" s="222">
        <v>0</v>
      </c>
      <c r="H50" s="222">
        <v>9409080034.2999992</v>
      </c>
      <c r="I50" s="222">
        <f t="shared" si="1"/>
        <v>-9409080034.2999992</v>
      </c>
    </row>
    <row r="51" spans="1:9" x14ac:dyDescent="0.2">
      <c r="A51" s="221" t="s">
        <v>27</v>
      </c>
      <c r="B51" s="225" t="s">
        <v>3367</v>
      </c>
      <c r="C51" s="221">
        <f t="shared" si="0"/>
        <v>8</v>
      </c>
      <c r="D51" s="221">
        <v>11000000</v>
      </c>
      <c r="F51" s="221" t="s">
        <v>584</v>
      </c>
      <c r="H51" s="222">
        <v>249555289.08000001</v>
      </c>
      <c r="I51" s="222">
        <f t="shared" si="1"/>
        <v>-249555289.08000001</v>
      </c>
    </row>
    <row r="52" spans="1:9" x14ac:dyDescent="0.2">
      <c r="A52" s="221" t="s">
        <v>25</v>
      </c>
      <c r="B52" s="225">
        <v>11000000</v>
      </c>
      <c r="C52" s="221">
        <f t="shared" si="0"/>
        <v>8</v>
      </c>
      <c r="D52" s="221">
        <v>11000000</v>
      </c>
      <c r="F52" s="221" t="s">
        <v>1631</v>
      </c>
      <c r="H52" s="222">
        <v>13664557230.48</v>
      </c>
      <c r="I52" s="222">
        <f t="shared" si="1"/>
        <v>-13664557230.48</v>
      </c>
    </row>
    <row r="53" spans="1:9" x14ac:dyDescent="0.2">
      <c r="A53" s="221" t="s">
        <v>3</v>
      </c>
      <c r="B53" s="225">
        <v>110000</v>
      </c>
      <c r="C53" s="221">
        <f t="shared" si="0"/>
        <v>6</v>
      </c>
      <c r="D53" s="221">
        <v>11000000</v>
      </c>
      <c r="F53" s="221" t="s">
        <v>1126</v>
      </c>
      <c r="H53" s="222">
        <v>2894657208.6900001</v>
      </c>
      <c r="I53" s="222">
        <f t="shared" si="1"/>
        <v>-2894657208.6900001</v>
      </c>
    </row>
    <row r="54" spans="1:9" x14ac:dyDescent="0.2">
      <c r="A54" s="221" t="s">
        <v>15</v>
      </c>
      <c r="B54" s="225">
        <v>11000000</v>
      </c>
      <c r="C54" s="221">
        <f t="shared" si="0"/>
        <v>8</v>
      </c>
      <c r="D54" s="221">
        <v>11000000</v>
      </c>
      <c r="F54" s="221" t="s">
        <v>1631</v>
      </c>
      <c r="H54" s="222">
        <v>4018648609.3000002</v>
      </c>
      <c r="I54" s="222">
        <f t="shared" si="1"/>
        <v>-4018648609.3000002</v>
      </c>
    </row>
    <row r="55" spans="1:9" x14ac:dyDescent="0.2">
      <c r="A55" s="221" t="s">
        <v>37</v>
      </c>
      <c r="B55" s="225" t="s">
        <v>3369</v>
      </c>
      <c r="C55" s="221">
        <f t="shared" si="0"/>
        <v>6</v>
      </c>
      <c r="D55" s="221">
        <v>11900000</v>
      </c>
      <c r="F55" s="221" t="s">
        <v>1839</v>
      </c>
      <c r="G55" s="222">
        <v>181010978.31999999</v>
      </c>
      <c r="I55" s="222">
        <f t="shared" si="1"/>
        <v>181010978.31999999</v>
      </c>
    </row>
    <row r="56" spans="1:9" x14ac:dyDescent="0.2">
      <c r="A56" s="221" t="s">
        <v>2</v>
      </c>
      <c r="B56" s="225" t="s">
        <v>3370</v>
      </c>
      <c r="C56" s="221">
        <f t="shared" si="0"/>
        <v>8</v>
      </c>
      <c r="D56" s="221">
        <v>11900000</v>
      </c>
      <c r="F56" s="221" t="s">
        <v>1465</v>
      </c>
      <c r="G56" s="222">
        <v>46052631.479999997</v>
      </c>
      <c r="I56" s="222">
        <f t="shared" si="1"/>
        <v>46052631.479999997</v>
      </c>
    </row>
    <row r="57" spans="1:9" x14ac:dyDescent="0.2">
      <c r="A57" s="221" t="s">
        <v>20</v>
      </c>
      <c r="B57" s="225">
        <v>11900000</v>
      </c>
      <c r="C57" s="221">
        <f t="shared" si="0"/>
        <v>8</v>
      </c>
      <c r="D57" s="221">
        <v>11900000</v>
      </c>
      <c r="F57" s="221" t="s">
        <v>1465</v>
      </c>
      <c r="G57" s="222">
        <v>114095651.81</v>
      </c>
      <c r="I57" s="222">
        <f t="shared" si="1"/>
        <v>114095651.81</v>
      </c>
    </row>
    <row r="58" spans="1:9" x14ac:dyDescent="0.2">
      <c r="A58" s="221" t="s">
        <v>38</v>
      </c>
      <c r="B58" s="225" t="s">
        <v>3371</v>
      </c>
      <c r="C58" s="221">
        <f t="shared" si="0"/>
        <v>7</v>
      </c>
      <c r="D58" s="221">
        <v>11900000</v>
      </c>
      <c r="F58" s="221" t="s">
        <v>1465</v>
      </c>
      <c r="G58" s="222">
        <v>465039.45</v>
      </c>
      <c r="I58" s="222">
        <f t="shared" si="1"/>
        <v>465039.45</v>
      </c>
    </row>
    <row r="59" spans="1:9" x14ac:dyDescent="0.2">
      <c r="A59" s="221" t="s">
        <v>26</v>
      </c>
      <c r="B59" s="225" t="s">
        <v>3370</v>
      </c>
      <c r="C59" s="221">
        <f t="shared" si="0"/>
        <v>8</v>
      </c>
      <c r="D59" s="221">
        <v>11900000</v>
      </c>
      <c r="F59" s="221" t="s">
        <v>1465</v>
      </c>
      <c r="G59" s="222">
        <v>802377820.5</v>
      </c>
      <c r="I59" s="222">
        <f t="shared" si="1"/>
        <v>802377820.5</v>
      </c>
    </row>
    <row r="60" spans="1:9" x14ac:dyDescent="0.2">
      <c r="A60" s="221" t="s">
        <v>34</v>
      </c>
      <c r="B60" s="225" t="s">
        <v>3370</v>
      </c>
      <c r="C60" s="221">
        <f t="shared" si="0"/>
        <v>8</v>
      </c>
      <c r="D60" s="221">
        <v>11900000</v>
      </c>
      <c r="F60" s="221" t="s">
        <v>44</v>
      </c>
      <c r="G60" s="222">
        <v>1723250</v>
      </c>
      <c r="I60" s="222">
        <f t="shared" si="1"/>
        <v>1723250</v>
      </c>
    </row>
    <row r="61" spans="1:9" x14ac:dyDescent="0.2">
      <c r="A61" s="221" t="s">
        <v>7</v>
      </c>
      <c r="B61" s="225" t="s">
        <v>3370</v>
      </c>
      <c r="C61" s="221">
        <f t="shared" si="0"/>
        <v>8</v>
      </c>
      <c r="D61" s="221">
        <v>11900000</v>
      </c>
      <c r="F61" s="221" t="s">
        <v>1465</v>
      </c>
      <c r="G61" s="222">
        <v>499809830.95999998</v>
      </c>
      <c r="I61" s="222">
        <f t="shared" si="1"/>
        <v>499809830.95999998</v>
      </c>
    </row>
    <row r="62" spans="1:9" x14ac:dyDescent="0.2">
      <c r="A62" s="221" t="s">
        <v>23</v>
      </c>
      <c r="B62" s="225" t="s">
        <v>3370</v>
      </c>
      <c r="C62" s="221">
        <f t="shared" si="0"/>
        <v>8</v>
      </c>
      <c r="D62" s="221">
        <v>11900000</v>
      </c>
      <c r="F62" s="221" t="s">
        <v>44</v>
      </c>
      <c r="G62" s="222">
        <v>2662741.54</v>
      </c>
      <c r="I62" s="222">
        <f t="shared" si="1"/>
        <v>2662741.54</v>
      </c>
    </row>
    <row r="63" spans="1:9" x14ac:dyDescent="0.2">
      <c r="A63" s="221" t="s">
        <v>30</v>
      </c>
      <c r="B63" s="225" t="s">
        <v>3370</v>
      </c>
      <c r="C63" s="221">
        <f t="shared" si="0"/>
        <v>8</v>
      </c>
      <c r="D63" s="221">
        <v>11900000</v>
      </c>
      <c r="F63" s="221" t="s">
        <v>1465</v>
      </c>
      <c r="G63" s="222">
        <v>43181401.030000001</v>
      </c>
      <c r="I63" s="222">
        <f t="shared" si="1"/>
        <v>43181401.030000001</v>
      </c>
    </row>
    <row r="64" spans="1:9" x14ac:dyDescent="0.2">
      <c r="A64" s="221" t="s">
        <v>21</v>
      </c>
      <c r="B64" s="225" t="s">
        <v>3371</v>
      </c>
      <c r="C64" s="221">
        <f t="shared" si="0"/>
        <v>7</v>
      </c>
      <c r="D64" s="221">
        <v>11900000</v>
      </c>
      <c r="F64" s="221" t="s">
        <v>1465</v>
      </c>
      <c r="G64" s="222">
        <v>1655200339.55</v>
      </c>
      <c r="H64" s="222">
        <v>0</v>
      </c>
      <c r="I64" s="222">
        <f t="shared" si="1"/>
        <v>1655200339.55</v>
      </c>
    </row>
    <row r="65" spans="1:9" x14ac:dyDescent="0.2">
      <c r="A65" s="221" t="s">
        <v>1</v>
      </c>
      <c r="B65" s="225" t="s">
        <v>3370</v>
      </c>
      <c r="C65" s="221">
        <f t="shared" si="0"/>
        <v>8</v>
      </c>
      <c r="D65" s="221">
        <v>11900000</v>
      </c>
      <c r="F65" s="221" t="s">
        <v>44</v>
      </c>
      <c r="G65" s="222">
        <v>2419584.21</v>
      </c>
      <c r="I65" s="222">
        <f t="shared" si="1"/>
        <v>2419584.21</v>
      </c>
    </row>
    <row r="66" spans="1:9" x14ac:dyDescent="0.2">
      <c r="A66" s="221" t="s">
        <v>25</v>
      </c>
      <c r="B66" s="225">
        <v>11900000</v>
      </c>
      <c r="C66" s="221">
        <f t="shared" ref="C66:C129" si="2">+LEN(B:B)</f>
        <v>8</v>
      </c>
      <c r="D66" s="221">
        <v>11900000</v>
      </c>
      <c r="F66" s="221" t="s">
        <v>3372</v>
      </c>
      <c r="G66" s="222">
        <v>44761037.670000002</v>
      </c>
      <c r="I66" s="222">
        <f t="shared" ref="I66:I129" si="3">+G:G-H:H</f>
        <v>44761037.670000002</v>
      </c>
    </row>
    <row r="67" spans="1:9" x14ac:dyDescent="0.2">
      <c r="A67" s="221" t="s">
        <v>15</v>
      </c>
      <c r="B67" s="225">
        <v>11900000</v>
      </c>
      <c r="C67" s="221">
        <f t="shared" si="2"/>
        <v>8</v>
      </c>
      <c r="D67" s="221">
        <v>11900000</v>
      </c>
      <c r="F67" s="221" t="s">
        <v>44</v>
      </c>
      <c r="G67" s="222">
        <v>308696583.07599998</v>
      </c>
      <c r="I67" s="222">
        <f t="shared" si="3"/>
        <v>308696583.07599998</v>
      </c>
    </row>
    <row r="68" spans="1:9" x14ac:dyDescent="0.2">
      <c r="A68" s="221" t="s">
        <v>37</v>
      </c>
      <c r="B68" s="225" t="s">
        <v>3373</v>
      </c>
      <c r="C68" s="221">
        <f t="shared" si="2"/>
        <v>6</v>
      </c>
      <c r="D68" s="221">
        <v>12000000</v>
      </c>
      <c r="F68" s="221" t="s">
        <v>1384</v>
      </c>
      <c r="H68" s="222">
        <v>1134545809.6099999</v>
      </c>
      <c r="I68" s="222">
        <f t="shared" si="3"/>
        <v>-1134545809.6099999</v>
      </c>
    </row>
    <row r="69" spans="1:9" x14ac:dyDescent="0.2">
      <c r="A69" s="221" t="s">
        <v>6</v>
      </c>
      <c r="B69" s="225" t="s">
        <v>3374</v>
      </c>
      <c r="C69" s="221">
        <f t="shared" si="2"/>
        <v>8</v>
      </c>
      <c r="D69" s="221">
        <v>12000000</v>
      </c>
      <c r="F69" s="221" t="s">
        <v>45</v>
      </c>
      <c r="H69" s="222">
        <v>660518900.30999994</v>
      </c>
      <c r="I69" s="222">
        <f t="shared" si="3"/>
        <v>-660518900.30999994</v>
      </c>
    </row>
    <row r="70" spans="1:9" x14ac:dyDescent="0.2">
      <c r="A70" s="221" t="s">
        <v>17</v>
      </c>
      <c r="B70" s="225" t="s">
        <v>3373</v>
      </c>
      <c r="C70" s="221">
        <f t="shared" si="2"/>
        <v>6</v>
      </c>
      <c r="D70" s="221">
        <v>12000000</v>
      </c>
      <c r="F70" s="221" t="s">
        <v>1384</v>
      </c>
      <c r="G70" s="222">
        <v>0</v>
      </c>
      <c r="H70" s="222">
        <v>1851619742.3034999</v>
      </c>
      <c r="I70" s="222">
        <f t="shared" si="3"/>
        <v>-1851619742.3034999</v>
      </c>
    </row>
    <row r="71" spans="1:9" x14ac:dyDescent="0.2">
      <c r="A71" s="221" t="s">
        <v>38</v>
      </c>
      <c r="B71" s="225" t="s">
        <v>793</v>
      </c>
      <c r="C71" s="221">
        <f t="shared" si="2"/>
        <v>7</v>
      </c>
      <c r="D71" s="221">
        <v>12000000</v>
      </c>
      <c r="F71" s="221" t="s">
        <v>585</v>
      </c>
      <c r="G71" s="222">
        <v>23009169.760000002</v>
      </c>
      <c r="I71" s="222">
        <f t="shared" si="3"/>
        <v>23009169.760000002</v>
      </c>
    </row>
    <row r="72" spans="1:9" x14ac:dyDescent="0.2">
      <c r="A72" s="221" t="s">
        <v>149</v>
      </c>
      <c r="B72" s="225" t="s">
        <v>793</v>
      </c>
      <c r="C72" s="221">
        <f t="shared" si="2"/>
        <v>7</v>
      </c>
      <c r="D72" s="221">
        <v>12000000</v>
      </c>
      <c r="F72" s="221" t="s">
        <v>2067</v>
      </c>
      <c r="G72" s="222">
        <v>267655346.97999999</v>
      </c>
      <c r="I72" s="222">
        <f t="shared" si="3"/>
        <v>267655346.97999999</v>
      </c>
    </row>
    <row r="73" spans="1:9" x14ac:dyDescent="0.2">
      <c r="A73" s="221" t="s">
        <v>148</v>
      </c>
      <c r="B73" s="225" t="s">
        <v>3374</v>
      </c>
      <c r="C73" s="221">
        <f t="shared" si="2"/>
        <v>8</v>
      </c>
      <c r="D73" s="221">
        <v>12000000</v>
      </c>
      <c r="F73" s="221" t="s">
        <v>2067</v>
      </c>
      <c r="H73" s="222">
        <v>1457435525.6800001</v>
      </c>
      <c r="I73" s="222">
        <f t="shared" si="3"/>
        <v>-1457435525.6800001</v>
      </c>
    </row>
    <row r="74" spans="1:9" x14ac:dyDescent="0.2">
      <c r="A74" s="221" t="s">
        <v>3315</v>
      </c>
      <c r="B74" s="225" t="s">
        <v>3373</v>
      </c>
      <c r="C74" s="221">
        <f t="shared" si="2"/>
        <v>6</v>
      </c>
      <c r="D74" s="221">
        <v>12000000</v>
      </c>
      <c r="F74" s="221" t="s">
        <v>1384</v>
      </c>
      <c r="G74" s="222">
        <v>126231719.02</v>
      </c>
      <c r="I74" s="222">
        <f t="shared" si="3"/>
        <v>126231719.02</v>
      </c>
    </row>
    <row r="75" spans="1:9" x14ac:dyDescent="0.2">
      <c r="A75" s="221" t="s">
        <v>3316</v>
      </c>
      <c r="B75" s="225" t="s">
        <v>3373</v>
      </c>
      <c r="C75" s="221">
        <f t="shared" si="2"/>
        <v>6</v>
      </c>
      <c r="D75" s="221">
        <v>12000000</v>
      </c>
      <c r="F75" s="221" t="s">
        <v>1384</v>
      </c>
      <c r="H75" s="222">
        <v>43102085.030000001</v>
      </c>
      <c r="I75" s="222">
        <f t="shared" si="3"/>
        <v>-43102085.030000001</v>
      </c>
    </row>
    <row r="76" spans="1:9" x14ac:dyDescent="0.2">
      <c r="A76" s="221" t="s">
        <v>34</v>
      </c>
      <c r="B76" s="225" t="s">
        <v>3374</v>
      </c>
      <c r="C76" s="221">
        <f t="shared" si="2"/>
        <v>8</v>
      </c>
      <c r="D76" s="221">
        <v>12000000</v>
      </c>
      <c r="F76" s="221" t="s">
        <v>45</v>
      </c>
      <c r="G76" s="222">
        <v>120000</v>
      </c>
      <c r="I76" s="222">
        <f t="shared" si="3"/>
        <v>120000</v>
      </c>
    </row>
    <row r="77" spans="1:9" x14ac:dyDescent="0.2">
      <c r="A77" s="221" t="s">
        <v>145</v>
      </c>
      <c r="B77" s="225" t="s">
        <v>3374</v>
      </c>
      <c r="C77" s="221">
        <f t="shared" si="2"/>
        <v>8</v>
      </c>
      <c r="D77" s="221">
        <v>12000000</v>
      </c>
      <c r="F77" s="221" t="s">
        <v>45</v>
      </c>
      <c r="H77" s="222">
        <v>907998567.24000001</v>
      </c>
      <c r="I77" s="222">
        <f t="shared" si="3"/>
        <v>-907998567.24000001</v>
      </c>
    </row>
    <row r="78" spans="1:9" x14ac:dyDescent="0.2">
      <c r="A78" s="221" t="s">
        <v>33</v>
      </c>
      <c r="B78" s="225">
        <v>12000000</v>
      </c>
      <c r="C78" s="221">
        <f t="shared" si="2"/>
        <v>8</v>
      </c>
      <c r="D78" s="221">
        <v>12000000</v>
      </c>
      <c r="F78" s="221" t="s">
        <v>45</v>
      </c>
      <c r="H78" s="222">
        <v>981055357.75999999</v>
      </c>
      <c r="I78" s="222">
        <f t="shared" si="3"/>
        <v>-981055357.75999999</v>
      </c>
    </row>
    <row r="79" spans="1:9" x14ac:dyDescent="0.2">
      <c r="A79" s="221" t="s">
        <v>9</v>
      </c>
      <c r="B79" s="225" t="s">
        <v>793</v>
      </c>
      <c r="C79" s="221">
        <f t="shared" si="2"/>
        <v>7</v>
      </c>
      <c r="D79" s="221">
        <v>12000000</v>
      </c>
      <c r="F79" s="221" t="s">
        <v>585</v>
      </c>
      <c r="G79" s="222">
        <v>0</v>
      </c>
      <c r="H79" s="222">
        <v>3132148751.8099999</v>
      </c>
      <c r="I79" s="222">
        <f t="shared" si="3"/>
        <v>-3132148751.8099999</v>
      </c>
    </row>
    <row r="80" spans="1:9" x14ac:dyDescent="0.2">
      <c r="A80" s="221" t="s">
        <v>13</v>
      </c>
      <c r="B80" s="225" t="s">
        <v>793</v>
      </c>
      <c r="C80" s="221">
        <f t="shared" si="2"/>
        <v>7</v>
      </c>
      <c r="D80" s="221">
        <v>12000000</v>
      </c>
      <c r="F80" s="221" t="s">
        <v>585</v>
      </c>
      <c r="G80" s="222">
        <v>0</v>
      </c>
      <c r="H80" s="222">
        <v>2896064366.04</v>
      </c>
      <c r="I80" s="222">
        <f t="shared" si="3"/>
        <v>-2896064366.04</v>
      </c>
    </row>
    <row r="81" spans="1:9" x14ac:dyDescent="0.2">
      <c r="A81" s="221" t="s">
        <v>1</v>
      </c>
      <c r="B81" s="225" t="s">
        <v>3374</v>
      </c>
      <c r="C81" s="221">
        <f t="shared" si="2"/>
        <v>8</v>
      </c>
      <c r="D81" s="221">
        <v>12000000</v>
      </c>
      <c r="F81" s="221" t="s">
        <v>45</v>
      </c>
      <c r="G81" s="222">
        <v>280428.55</v>
      </c>
      <c r="I81" s="222">
        <f t="shared" si="3"/>
        <v>280428.55</v>
      </c>
    </row>
    <row r="82" spans="1:9" x14ac:dyDescent="0.2">
      <c r="A82" s="221" t="s">
        <v>5</v>
      </c>
      <c r="B82" s="225" t="s">
        <v>793</v>
      </c>
      <c r="C82" s="221">
        <f t="shared" si="2"/>
        <v>7</v>
      </c>
      <c r="D82" s="221">
        <v>12000000</v>
      </c>
      <c r="F82" s="221" t="s">
        <v>585</v>
      </c>
      <c r="G82" s="222">
        <v>0</v>
      </c>
      <c r="H82" s="222">
        <v>439496241.33999997</v>
      </c>
      <c r="I82" s="222">
        <f t="shared" si="3"/>
        <v>-439496241.33999997</v>
      </c>
    </row>
    <row r="83" spans="1:9" x14ac:dyDescent="0.2">
      <c r="A83" s="221" t="s">
        <v>3</v>
      </c>
      <c r="B83" s="225">
        <v>120000</v>
      </c>
      <c r="C83" s="221">
        <f t="shared" si="2"/>
        <v>6</v>
      </c>
      <c r="D83" s="221">
        <v>12000000</v>
      </c>
      <c r="F83" s="221" t="s">
        <v>1384</v>
      </c>
      <c r="G83" s="222">
        <v>153992094.47</v>
      </c>
      <c r="I83" s="222">
        <f t="shared" si="3"/>
        <v>153992094.47</v>
      </c>
    </row>
    <row r="84" spans="1:9" x14ac:dyDescent="0.2">
      <c r="A84" s="221" t="s">
        <v>8</v>
      </c>
      <c r="B84" s="225" t="s">
        <v>3375</v>
      </c>
      <c r="C84" s="221">
        <f t="shared" si="2"/>
        <v>8</v>
      </c>
      <c r="D84" s="221">
        <v>12800000</v>
      </c>
      <c r="F84" s="221" t="s">
        <v>1648</v>
      </c>
      <c r="G84" s="222">
        <v>1556622.12</v>
      </c>
      <c r="I84" s="222">
        <f t="shared" si="3"/>
        <v>1556622.12</v>
      </c>
    </row>
    <row r="85" spans="1:9" x14ac:dyDescent="0.2">
      <c r="A85" s="221" t="s">
        <v>20</v>
      </c>
      <c r="B85" s="225">
        <v>12800000</v>
      </c>
      <c r="C85" s="221">
        <f t="shared" si="2"/>
        <v>8</v>
      </c>
      <c r="D85" s="221">
        <v>12800000</v>
      </c>
      <c r="F85" s="221" t="s">
        <v>1648</v>
      </c>
      <c r="G85" s="222">
        <v>353281554.76999998</v>
      </c>
      <c r="I85" s="222">
        <f t="shared" si="3"/>
        <v>353281554.76999998</v>
      </c>
    </row>
    <row r="86" spans="1:9" x14ac:dyDescent="0.2">
      <c r="A86" s="221" t="s">
        <v>38</v>
      </c>
      <c r="B86" s="225" t="s">
        <v>794</v>
      </c>
      <c r="C86" s="221">
        <f t="shared" si="2"/>
        <v>7</v>
      </c>
      <c r="D86" s="221">
        <v>12800000</v>
      </c>
      <c r="F86" s="221" t="s">
        <v>586</v>
      </c>
      <c r="G86" s="222">
        <v>73089716.810000002</v>
      </c>
      <c r="I86" s="222">
        <f t="shared" si="3"/>
        <v>73089716.810000002</v>
      </c>
    </row>
    <row r="87" spans="1:9" x14ac:dyDescent="0.2">
      <c r="A87" s="221" t="s">
        <v>149</v>
      </c>
      <c r="B87" s="225" t="s">
        <v>794</v>
      </c>
      <c r="C87" s="221">
        <f t="shared" si="2"/>
        <v>7</v>
      </c>
      <c r="D87" s="221">
        <v>12800000</v>
      </c>
      <c r="F87" s="221" t="s">
        <v>1648</v>
      </c>
      <c r="H87" s="222">
        <v>16316334.369999999</v>
      </c>
      <c r="I87" s="222">
        <f t="shared" si="3"/>
        <v>-16316334.369999999</v>
      </c>
    </row>
    <row r="88" spans="1:9" x14ac:dyDescent="0.2">
      <c r="A88" s="221" t="s">
        <v>3315</v>
      </c>
      <c r="B88" s="225" t="s">
        <v>3376</v>
      </c>
      <c r="C88" s="221">
        <f t="shared" si="2"/>
        <v>6</v>
      </c>
      <c r="D88" s="221">
        <v>12800000</v>
      </c>
      <c r="F88" s="221" t="s">
        <v>2669</v>
      </c>
      <c r="H88" s="222">
        <v>29095762.649999999</v>
      </c>
      <c r="I88" s="222">
        <f t="shared" si="3"/>
        <v>-29095762.649999999</v>
      </c>
    </row>
    <row r="89" spans="1:9" x14ac:dyDescent="0.2">
      <c r="A89" s="221" t="s">
        <v>7</v>
      </c>
      <c r="B89" s="225" t="s">
        <v>3375</v>
      </c>
      <c r="C89" s="221">
        <f t="shared" si="2"/>
        <v>8</v>
      </c>
      <c r="D89" s="221">
        <v>12800000</v>
      </c>
      <c r="F89" s="221" t="s">
        <v>1648</v>
      </c>
      <c r="G89" s="222">
        <v>737829270.33000004</v>
      </c>
      <c r="I89" s="222">
        <f t="shared" si="3"/>
        <v>737829270.33000004</v>
      </c>
    </row>
    <row r="90" spans="1:9" x14ac:dyDescent="0.2">
      <c r="A90" s="221" t="s">
        <v>33</v>
      </c>
      <c r="B90" s="225">
        <v>12800000</v>
      </c>
      <c r="C90" s="221">
        <f t="shared" si="2"/>
        <v>8</v>
      </c>
      <c r="D90" s="221">
        <v>12800000</v>
      </c>
      <c r="F90" s="221" t="s">
        <v>1485</v>
      </c>
      <c r="H90" s="222">
        <v>3711421805.4499998</v>
      </c>
      <c r="I90" s="222">
        <f t="shared" si="3"/>
        <v>-3711421805.4499998</v>
      </c>
    </row>
    <row r="91" spans="1:9" x14ac:dyDescent="0.2">
      <c r="A91" s="221" t="s">
        <v>27</v>
      </c>
      <c r="B91" s="225" t="s">
        <v>3375</v>
      </c>
      <c r="C91" s="221">
        <f t="shared" si="2"/>
        <v>8</v>
      </c>
      <c r="D91" s="221">
        <v>12800000</v>
      </c>
      <c r="F91" s="221" t="s">
        <v>1648</v>
      </c>
      <c r="H91" s="222">
        <v>530307203.35000002</v>
      </c>
      <c r="I91" s="222">
        <f t="shared" si="3"/>
        <v>-530307203.35000002</v>
      </c>
    </row>
    <row r="92" spans="1:9" x14ac:dyDescent="0.2">
      <c r="A92" s="221" t="s">
        <v>8</v>
      </c>
      <c r="B92" s="225" t="s">
        <v>3377</v>
      </c>
      <c r="C92" s="221">
        <f t="shared" si="2"/>
        <v>8</v>
      </c>
      <c r="D92" s="221">
        <v>12900000</v>
      </c>
      <c r="F92" s="221" t="s">
        <v>1940</v>
      </c>
      <c r="G92" s="222">
        <v>419960292.55000001</v>
      </c>
      <c r="I92" s="222">
        <f t="shared" si="3"/>
        <v>419960292.55000001</v>
      </c>
    </row>
    <row r="93" spans="1:9" x14ac:dyDescent="0.2">
      <c r="A93" s="221" t="s">
        <v>2</v>
      </c>
      <c r="B93" s="225" t="s">
        <v>3377</v>
      </c>
      <c r="C93" s="221">
        <f t="shared" si="2"/>
        <v>8</v>
      </c>
      <c r="D93" s="221">
        <v>12900000</v>
      </c>
      <c r="F93" s="221" t="s">
        <v>1940</v>
      </c>
      <c r="G93" s="222">
        <v>47865977.399999999</v>
      </c>
      <c r="I93" s="222">
        <f t="shared" si="3"/>
        <v>47865977.399999999</v>
      </c>
    </row>
    <row r="94" spans="1:9" x14ac:dyDescent="0.2">
      <c r="A94" s="221" t="s">
        <v>26</v>
      </c>
      <c r="B94" s="225" t="s">
        <v>3377</v>
      </c>
      <c r="C94" s="221">
        <f t="shared" si="2"/>
        <v>8</v>
      </c>
      <c r="D94" s="221">
        <v>12900000</v>
      </c>
      <c r="F94" s="221" t="s">
        <v>1940</v>
      </c>
      <c r="G94" s="222">
        <v>584706881.42999995</v>
      </c>
      <c r="I94" s="222">
        <f t="shared" si="3"/>
        <v>584706881.42999995</v>
      </c>
    </row>
    <row r="95" spans="1:9" x14ac:dyDescent="0.2">
      <c r="A95" s="221" t="s">
        <v>148</v>
      </c>
      <c r="B95" s="225" t="s">
        <v>3377</v>
      </c>
      <c r="C95" s="221">
        <f t="shared" si="2"/>
        <v>8</v>
      </c>
      <c r="D95" s="221">
        <v>12900000</v>
      </c>
      <c r="F95" s="221" t="s">
        <v>1940</v>
      </c>
      <c r="H95" s="222">
        <v>0.03</v>
      </c>
      <c r="I95" s="222">
        <f t="shared" si="3"/>
        <v>-0.03</v>
      </c>
    </row>
    <row r="96" spans="1:9" x14ac:dyDescent="0.2">
      <c r="A96" s="221" t="s">
        <v>3316</v>
      </c>
      <c r="B96" s="225" t="s">
        <v>3378</v>
      </c>
      <c r="C96" s="221">
        <f t="shared" si="2"/>
        <v>6</v>
      </c>
      <c r="D96" s="221">
        <v>12900000</v>
      </c>
      <c r="F96" s="221" t="s">
        <v>1840</v>
      </c>
      <c r="G96" s="222">
        <v>204083599.80000001</v>
      </c>
      <c r="I96" s="222">
        <f t="shared" si="3"/>
        <v>204083599.80000001</v>
      </c>
    </row>
    <row r="97" spans="1:9" x14ac:dyDescent="0.2">
      <c r="A97" s="221" t="s">
        <v>34</v>
      </c>
      <c r="B97" s="225" t="s">
        <v>3377</v>
      </c>
      <c r="C97" s="221">
        <f t="shared" si="2"/>
        <v>8</v>
      </c>
      <c r="D97" s="221">
        <v>12900000</v>
      </c>
      <c r="F97" s="221" t="s">
        <v>46</v>
      </c>
      <c r="G97" s="222">
        <v>200000</v>
      </c>
      <c r="I97" s="222">
        <f t="shared" si="3"/>
        <v>200000</v>
      </c>
    </row>
    <row r="98" spans="1:9" x14ac:dyDescent="0.2">
      <c r="A98" s="221" t="s">
        <v>23</v>
      </c>
      <c r="B98" s="225" t="s">
        <v>3377</v>
      </c>
      <c r="C98" s="221">
        <f t="shared" si="2"/>
        <v>8</v>
      </c>
      <c r="D98" s="221">
        <v>12900000</v>
      </c>
      <c r="F98" s="221" t="s">
        <v>46</v>
      </c>
      <c r="G98" s="222">
        <v>190881.05</v>
      </c>
      <c r="I98" s="222">
        <f t="shared" si="3"/>
        <v>190881.05</v>
      </c>
    </row>
    <row r="99" spans="1:9" x14ac:dyDescent="0.2">
      <c r="A99" s="221" t="s">
        <v>30</v>
      </c>
      <c r="B99" s="225" t="s">
        <v>3377</v>
      </c>
      <c r="C99" s="221">
        <f t="shared" si="2"/>
        <v>8</v>
      </c>
      <c r="D99" s="221">
        <v>12900000</v>
      </c>
      <c r="F99" s="221" t="s">
        <v>1940</v>
      </c>
      <c r="G99" s="222">
        <v>72681886.390000001</v>
      </c>
      <c r="I99" s="222">
        <f t="shared" si="3"/>
        <v>72681886.390000001</v>
      </c>
    </row>
    <row r="100" spans="1:9" x14ac:dyDescent="0.2">
      <c r="A100" s="221" t="s">
        <v>21</v>
      </c>
      <c r="B100" s="225" t="s">
        <v>3379</v>
      </c>
      <c r="C100" s="221">
        <f t="shared" si="2"/>
        <v>7</v>
      </c>
      <c r="D100" s="221">
        <v>12900000</v>
      </c>
      <c r="F100" s="221" t="s">
        <v>1466</v>
      </c>
      <c r="G100" s="222">
        <v>2046169797.9100001</v>
      </c>
      <c r="H100" s="222">
        <v>0</v>
      </c>
      <c r="I100" s="222">
        <f t="shared" si="3"/>
        <v>2046169797.9100001</v>
      </c>
    </row>
    <row r="101" spans="1:9" x14ac:dyDescent="0.2">
      <c r="A101" s="221" t="s">
        <v>1</v>
      </c>
      <c r="B101" s="225" t="s">
        <v>3377</v>
      </c>
      <c r="C101" s="221">
        <f t="shared" si="2"/>
        <v>8</v>
      </c>
      <c r="D101" s="221">
        <v>12900000</v>
      </c>
      <c r="F101" s="221" t="s">
        <v>46</v>
      </c>
      <c r="G101" s="222">
        <v>28936956.030000001</v>
      </c>
      <c r="I101" s="222">
        <f t="shared" si="3"/>
        <v>28936956.030000001</v>
      </c>
    </row>
    <row r="102" spans="1:9" x14ac:dyDescent="0.2">
      <c r="A102" s="221" t="s">
        <v>27</v>
      </c>
      <c r="B102" s="225" t="s">
        <v>3377</v>
      </c>
      <c r="C102" s="221">
        <f t="shared" si="2"/>
        <v>8</v>
      </c>
      <c r="D102" s="221">
        <v>12900000</v>
      </c>
      <c r="F102" s="221" t="s">
        <v>1940</v>
      </c>
      <c r="G102" s="222">
        <v>561835939.27999997</v>
      </c>
      <c r="I102" s="222">
        <f t="shared" si="3"/>
        <v>561835939.27999997</v>
      </c>
    </row>
    <row r="103" spans="1:9" x14ac:dyDescent="0.2">
      <c r="A103" s="221" t="s">
        <v>26</v>
      </c>
      <c r="B103" s="225" t="s">
        <v>3380</v>
      </c>
      <c r="C103" s="221">
        <f t="shared" si="2"/>
        <v>8</v>
      </c>
      <c r="D103" s="221">
        <v>13110000</v>
      </c>
      <c r="F103" s="221" t="s">
        <v>2341</v>
      </c>
      <c r="H103" s="222">
        <v>2565977682.9299998</v>
      </c>
      <c r="I103" s="222">
        <f t="shared" si="3"/>
        <v>-2565977682.9299998</v>
      </c>
    </row>
    <row r="104" spans="1:9" x14ac:dyDescent="0.2">
      <c r="A104" s="221" t="s">
        <v>7</v>
      </c>
      <c r="B104" s="225" t="s">
        <v>3381</v>
      </c>
      <c r="C104" s="221">
        <f t="shared" si="2"/>
        <v>8</v>
      </c>
      <c r="D104" s="221">
        <v>13110000</v>
      </c>
      <c r="F104" s="221" t="s">
        <v>2446</v>
      </c>
      <c r="H104" s="222">
        <v>2077781712.47</v>
      </c>
      <c r="I104" s="222">
        <f t="shared" si="3"/>
        <v>-2077781712.47</v>
      </c>
    </row>
    <row r="105" spans="1:9" x14ac:dyDescent="0.2">
      <c r="A105" s="221" t="s">
        <v>26</v>
      </c>
      <c r="B105" s="225" t="s">
        <v>3382</v>
      </c>
      <c r="C105" s="221">
        <f t="shared" si="2"/>
        <v>8</v>
      </c>
      <c r="D105" s="221">
        <v>16100000</v>
      </c>
      <c r="F105" s="221" t="s">
        <v>248</v>
      </c>
      <c r="G105" s="222">
        <v>611444650.30999994</v>
      </c>
      <c r="I105" s="222">
        <f t="shared" si="3"/>
        <v>611444650.30999994</v>
      </c>
    </row>
    <row r="106" spans="1:9" x14ac:dyDescent="0.2">
      <c r="A106" s="221" t="s">
        <v>149</v>
      </c>
      <c r="B106" s="225" t="s">
        <v>3383</v>
      </c>
      <c r="C106" s="221">
        <f t="shared" si="2"/>
        <v>7</v>
      </c>
      <c r="D106" s="221">
        <v>16100000</v>
      </c>
      <c r="F106" s="221" t="s">
        <v>2070</v>
      </c>
      <c r="H106" s="222">
        <v>1290541386.99</v>
      </c>
      <c r="I106" s="222">
        <f t="shared" si="3"/>
        <v>-1290541386.99</v>
      </c>
    </row>
    <row r="107" spans="1:9" x14ac:dyDescent="0.2">
      <c r="A107" s="221" t="s">
        <v>148</v>
      </c>
      <c r="B107" s="225" t="s">
        <v>3382</v>
      </c>
      <c r="C107" s="221">
        <f t="shared" si="2"/>
        <v>8</v>
      </c>
      <c r="D107" s="221">
        <v>16100000</v>
      </c>
      <c r="F107" s="221" t="s">
        <v>2070</v>
      </c>
      <c r="H107" s="222">
        <v>17131088.300000001</v>
      </c>
      <c r="I107" s="222">
        <f t="shared" si="3"/>
        <v>-17131088.300000001</v>
      </c>
    </row>
    <row r="108" spans="1:9" x14ac:dyDescent="0.2">
      <c r="A108" s="221" t="s">
        <v>5</v>
      </c>
      <c r="B108" s="225" t="s">
        <v>3383</v>
      </c>
      <c r="C108" s="221">
        <f t="shared" si="2"/>
        <v>7</v>
      </c>
      <c r="D108" s="221">
        <v>16100000</v>
      </c>
      <c r="F108" s="221" t="s">
        <v>2070</v>
      </c>
      <c r="G108" s="222">
        <v>0</v>
      </c>
      <c r="H108" s="222">
        <v>3369832113.6500001</v>
      </c>
      <c r="I108" s="222">
        <f t="shared" si="3"/>
        <v>-3369832113.6500001</v>
      </c>
    </row>
    <row r="109" spans="1:9" x14ac:dyDescent="0.2">
      <c r="A109" s="221" t="s">
        <v>25</v>
      </c>
      <c r="B109" s="225">
        <v>16100000</v>
      </c>
      <c r="C109" s="221">
        <f t="shared" si="2"/>
        <v>8</v>
      </c>
      <c r="D109" s="221">
        <v>16100000</v>
      </c>
      <c r="F109" s="221" t="s">
        <v>244</v>
      </c>
      <c r="H109" s="222">
        <v>5787144710.2399998</v>
      </c>
      <c r="I109" s="222">
        <f t="shared" si="3"/>
        <v>-5787144710.2399998</v>
      </c>
    </row>
    <row r="110" spans="1:9" x14ac:dyDescent="0.2">
      <c r="A110" s="221" t="s">
        <v>26</v>
      </c>
      <c r="B110" s="225" t="s">
        <v>3384</v>
      </c>
      <c r="C110" s="221">
        <f t="shared" si="2"/>
        <v>8</v>
      </c>
      <c r="D110" s="221">
        <v>16110000</v>
      </c>
      <c r="F110" s="221" t="s">
        <v>2342</v>
      </c>
      <c r="H110" s="222">
        <v>5945569231.96</v>
      </c>
      <c r="I110" s="222">
        <f t="shared" si="3"/>
        <v>-5945569231.96</v>
      </c>
    </row>
    <row r="111" spans="1:9" x14ac:dyDescent="0.2">
      <c r="A111" s="221" t="s">
        <v>25</v>
      </c>
      <c r="B111" s="225">
        <v>16110000</v>
      </c>
      <c r="C111" s="221">
        <f t="shared" si="2"/>
        <v>8</v>
      </c>
      <c r="D111" s="221">
        <v>16110000</v>
      </c>
      <c r="F111" s="221" t="s">
        <v>1486</v>
      </c>
      <c r="H111" s="222">
        <v>11407721120.790001</v>
      </c>
      <c r="I111" s="222">
        <f t="shared" si="3"/>
        <v>-11407721120.790001</v>
      </c>
    </row>
    <row r="112" spans="1:9" x14ac:dyDescent="0.2">
      <c r="A112" s="221" t="s">
        <v>26</v>
      </c>
      <c r="B112" s="225" t="s">
        <v>3385</v>
      </c>
      <c r="C112" s="221">
        <f t="shared" si="2"/>
        <v>8</v>
      </c>
      <c r="D112" s="221">
        <v>16120000</v>
      </c>
      <c r="F112" s="221" t="s">
        <v>2343</v>
      </c>
      <c r="H112" s="222">
        <v>1244604392.9300001</v>
      </c>
      <c r="I112" s="222">
        <f t="shared" si="3"/>
        <v>-1244604392.9300001</v>
      </c>
    </row>
    <row r="113" spans="1:9" x14ac:dyDescent="0.2">
      <c r="A113" s="221" t="s">
        <v>8</v>
      </c>
      <c r="B113" s="225" t="s">
        <v>3386</v>
      </c>
      <c r="C113" s="221">
        <f t="shared" si="2"/>
        <v>8</v>
      </c>
      <c r="D113" s="221">
        <v>16200000</v>
      </c>
      <c r="F113" s="221" t="s">
        <v>2744</v>
      </c>
      <c r="H113" s="222">
        <v>10079359626.68</v>
      </c>
      <c r="I113" s="222">
        <f t="shared" si="3"/>
        <v>-10079359626.68</v>
      </c>
    </row>
    <row r="114" spans="1:9" x14ac:dyDescent="0.2">
      <c r="A114" s="221" t="s">
        <v>149</v>
      </c>
      <c r="B114" s="225" t="s">
        <v>795</v>
      </c>
      <c r="C114" s="221">
        <f t="shared" si="2"/>
        <v>7</v>
      </c>
      <c r="D114" s="221">
        <v>16200000</v>
      </c>
      <c r="F114" s="221" t="s">
        <v>246</v>
      </c>
      <c r="H114" s="222">
        <v>1568622479.05</v>
      </c>
      <c r="I114" s="222">
        <f t="shared" si="3"/>
        <v>-1568622479.05</v>
      </c>
    </row>
    <row r="115" spans="1:9" x14ac:dyDescent="0.2">
      <c r="A115" s="221" t="s">
        <v>145</v>
      </c>
      <c r="B115" s="225" t="s">
        <v>3386</v>
      </c>
      <c r="C115" s="221">
        <f t="shared" si="2"/>
        <v>8</v>
      </c>
      <c r="D115" s="221">
        <v>16200000</v>
      </c>
      <c r="F115" s="221" t="s">
        <v>1757</v>
      </c>
      <c r="H115" s="222">
        <v>228662207.19</v>
      </c>
      <c r="I115" s="222">
        <f t="shared" si="3"/>
        <v>-228662207.19</v>
      </c>
    </row>
    <row r="116" spans="1:9" x14ac:dyDescent="0.2">
      <c r="A116" s="221" t="s">
        <v>33</v>
      </c>
      <c r="B116" s="225">
        <v>16200000</v>
      </c>
      <c r="C116" s="221">
        <f t="shared" si="2"/>
        <v>8</v>
      </c>
      <c r="D116" s="221">
        <v>16200000</v>
      </c>
      <c r="F116" s="221" t="s">
        <v>3387</v>
      </c>
      <c r="G116" s="222">
        <v>107898954.04000001</v>
      </c>
      <c r="I116" s="222">
        <f t="shared" si="3"/>
        <v>107898954.04000001</v>
      </c>
    </row>
    <row r="117" spans="1:9" x14ac:dyDescent="0.2">
      <c r="A117" s="221" t="s">
        <v>25</v>
      </c>
      <c r="B117" s="225">
        <v>16200000</v>
      </c>
      <c r="C117" s="221">
        <f t="shared" si="2"/>
        <v>8</v>
      </c>
      <c r="D117" s="221">
        <v>16200000</v>
      </c>
      <c r="F117" s="221" t="s">
        <v>3388</v>
      </c>
      <c r="H117" s="222">
        <v>5760854726.2700005</v>
      </c>
      <c r="I117" s="222">
        <f t="shared" si="3"/>
        <v>-5760854726.2700005</v>
      </c>
    </row>
    <row r="118" spans="1:9" x14ac:dyDescent="0.2">
      <c r="A118" s="221" t="s">
        <v>8</v>
      </c>
      <c r="B118" s="225" t="s">
        <v>3389</v>
      </c>
      <c r="C118" s="221">
        <f t="shared" si="2"/>
        <v>8</v>
      </c>
      <c r="D118" s="221">
        <v>16200000</v>
      </c>
      <c r="F118" s="221" t="s">
        <v>3390</v>
      </c>
      <c r="G118" s="222">
        <v>219116271.56999999</v>
      </c>
      <c r="I118" s="222">
        <f t="shared" si="3"/>
        <v>219116271.56999999</v>
      </c>
    </row>
    <row r="119" spans="1:9" x14ac:dyDescent="0.2">
      <c r="A119" s="221" t="s">
        <v>149</v>
      </c>
      <c r="B119" s="225" t="s">
        <v>3391</v>
      </c>
      <c r="C119" s="221">
        <f t="shared" si="2"/>
        <v>7</v>
      </c>
      <c r="D119" s="221">
        <v>16200000</v>
      </c>
      <c r="F119" s="221" t="s">
        <v>3392</v>
      </c>
      <c r="H119" s="222">
        <v>2450000000</v>
      </c>
      <c r="I119" s="222">
        <f t="shared" si="3"/>
        <v>-2450000000</v>
      </c>
    </row>
    <row r="120" spans="1:9" x14ac:dyDescent="0.2">
      <c r="A120" s="221" t="s">
        <v>33</v>
      </c>
      <c r="B120" s="225">
        <v>16220000</v>
      </c>
      <c r="C120" s="221">
        <f t="shared" si="2"/>
        <v>8</v>
      </c>
      <c r="D120" s="221">
        <v>16200000</v>
      </c>
      <c r="F120" s="221" t="s">
        <v>3393</v>
      </c>
      <c r="H120" s="222">
        <v>720245006.67999995</v>
      </c>
      <c r="I120" s="222">
        <f t="shared" si="3"/>
        <v>-720245006.67999995</v>
      </c>
    </row>
    <row r="121" spans="1:9" x14ac:dyDescent="0.2">
      <c r="A121" s="221" t="s">
        <v>149</v>
      </c>
      <c r="B121" s="225" t="s">
        <v>3394</v>
      </c>
      <c r="C121" s="221">
        <f t="shared" si="2"/>
        <v>7</v>
      </c>
      <c r="D121" s="221">
        <v>16200000</v>
      </c>
      <c r="F121" s="221" t="s">
        <v>3395</v>
      </c>
      <c r="H121" s="222">
        <v>5120000000</v>
      </c>
      <c r="I121" s="222">
        <f t="shared" si="3"/>
        <v>-5120000000</v>
      </c>
    </row>
    <row r="122" spans="1:9" x14ac:dyDescent="0.2">
      <c r="A122" s="221" t="s">
        <v>33</v>
      </c>
      <c r="B122" s="225">
        <v>16230000</v>
      </c>
      <c r="C122" s="221">
        <f t="shared" si="2"/>
        <v>8</v>
      </c>
      <c r="D122" s="221">
        <v>16200000</v>
      </c>
      <c r="F122" s="221" t="s">
        <v>3396</v>
      </c>
      <c r="H122" s="222">
        <v>849897730.78999996</v>
      </c>
      <c r="I122" s="222">
        <f t="shared" si="3"/>
        <v>-849897730.78999996</v>
      </c>
    </row>
    <row r="123" spans="1:9" x14ac:dyDescent="0.2">
      <c r="A123" s="221" t="s">
        <v>149</v>
      </c>
      <c r="B123" s="225" t="s">
        <v>3397</v>
      </c>
      <c r="C123" s="221">
        <f t="shared" si="2"/>
        <v>7</v>
      </c>
      <c r="D123" s="221">
        <v>16300000</v>
      </c>
      <c r="F123" s="221" t="s">
        <v>2071</v>
      </c>
      <c r="H123" s="222">
        <v>1642685110.3800001</v>
      </c>
      <c r="I123" s="222">
        <f t="shared" si="3"/>
        <v>-1642685110.3800001</v>
      </c>
    </row>
    <row r="124" spans="1:9" x14ac:dyDescent="0.2">
      <c r="A124" s="221" t="s">
        <v>148</v>
      </c>
      <c r="B124" s="225" t="s">
        <v>3398</v>
      </c>
      <c r="C124" s="221">
        <f t="shared" si="2"/>
        <v>8</v>
      </c>
      <c r="D124" s="221">
        <v>16300000</v>
      </c>
      <c r="F124" s="221" t="s">
        <v>2071</v>
      </c>
      <c r="H124" s="222">
        <v>298425492.82999998</v>
      </c>
      <c r="I124" s="222">
        <f t="shared" si="3"/>
        <v>-298425492.82999998</v>
      </c>
    </row>
    <row r="125" spans="1:9" x14ac:dyDescent="0.2">
      <c r="A125" s="221" t="s">
        <v>149</v>
      </c>
      <c r="B125" s="225" t="s">
        <v>3399</v>
      </c>
      <c r="C125" s="221">
        <f t="shared" si="2"/>
        <v>7</v>
      </c>
      <c r="D125" s="221">
        <v>16300000</v>
      </c>
      <c r="F125" s="221" t="s">
        <v>3400</v>
      </c>
      <c r="H125" s="222">
        <v>821215077.54999995</v>
      </c>
      <c r="I125" s="222">
        <f t="shared" si="3"/>
        <v>-821215077.54999995</v>
      </c>
    </row>
    <row r="126" spans="1:9" x14ac:dyDescent="0.2">
      <c r="A126" s="221" t="s">
        <v>26</v>
      </c>
      <c r="B126" s="225" t="s">
        <v>3401</v>
      </c>
      <c r="C126" s="221">
        <f t="shared" si="2"/>
        <v>8</v>
      </c>
      <c r="D126" s="221">
        <v>16400000</v>
      </c>
      <c r="F126" s="221" t="s">
        <v>2344</v>
      </c>
      <c r="H126" s="222">
        <v>27696620000</v>
      </c>
      <c r="I126" s="222">
        <f t="shared" si="3"/>
        <v>-27696620000</v>
      </c>
    </row>
    <row r="127" spans="1:9" x14ac:dyDescent="0.2">
      <c r="A127" s="221" t="s">
        <v>148</v>
      </c>
      <c r="B127" s="225" t="s">
        <v>3401</v>
      </c>
      <c r="C127" s="221">
        <f t="shared" si="2"/>
        <v>8</v>
      </c>
      <c r="D127" s="221">
        <v>16400000</v>
      </c>
      <c r="F127" s="221" t="s">
        <v>2174</v>
      </c>
      <c r="H127" s="222">
        <v>2987279689.8899999</v>
      </c>
      <c r="I127" s="222">
        <f t="shared" si="3"/>
        <v>-2987279689.8899999</v>
      </c>
    </row>
    <row r="128" spans="1:9" x14ac:dyDescent="0.2">
      <c r="A128" s="221" t="s">
        <v>9</v>
      </c>
      <c r="B128" s="225" t="s">
        <v>3402</v>
      </c>
      <c r="C128" s="221">
        <f t="shared" si="2"/>
        <v>7</v>
      </c>
      <c r="D128" s="221">
        <v>16400000</v>
      </c>
      <c r="F128" s="221" t="s">
        <v>248</v>
      </c>
      <c r="G128" s="222">
        <v>0</v>
      </c>
      <c r="H128" s="222">
        <v>347221552.97000003</v>
      </c>
      <c r="I128" s="222">
        <f t="shared" si="3"/>
        <v>-347221552.97000003</v>
      </c>
    </row>
    <row r="129" spans="1:9" x14ac:dyDescent="0.2">
      <c r="A129" s="221" t="s">
        <v>21</v>
      </c>
      <c r="B129" s="225" t="s">
        <v>3402</v>
      </c>
      <c r="C129" s="221">
        <f t="shared" si="2"/>
        <v>7</v>
      </c>
      <c r="D129" s="221">
        <v>16400000</v>
      </c>
      <c r="F129" s="221" t="s">
        <v>248</v>
      </c>
      <c r="G129" s="222">
        <v>0</v>
      </c>
      <c r="H129" s="222">
        <v>1206917363.04</v>
      </c>
      <c r="I129" s="222">
        <f t="shared" si="3"/>
        <v>-1206917363.04</v>
      </c>
    </row>
    <row r="130" spans="1:9" x14ac:dyDescent="0.2">
      <c r="A130" s="221" t="s">
        <v>5</v>
      </c>
      <c r="B130" s="225" t="s">
        <v>3402</v>
      </c>
      <c r="C130" s="221">
        <f t="shared" ref="C130:C193" si="4">+LEN(B:B)</f>
        <v>7</v>
      </c>
      <c r="D130" s="221">
        <v>16400000</v>
      </c>
      <c r="F130" s="221" t="s">
        <v>248</v>
      </c>
      <c r="G130" s="222">
        <v>0</v>
      </c>
      <c r="H130" s="222">
        <v>232084771</v>
      </c>
      <c r="I130" s="222">
        <f t="shared" ref="I130:I193" si="5">+G:G-H:H</f>
        <v>-232084771</v>
      </c>
    </row>
    <row r="131" spans="1:9" x14ac:dyDescent="0.2">
      <c r="A131" s="221" t="s">
        <v>149</v>
      </c>
      <c r="B131" s="225" t="s">
        <v>3403</v>
      </c>
      <c r="C131" s="221">
        <f t="shared" si="4"/>
        <v>7</v>
      </c>
      <c r="D131" s="221">
        <v>16400010</v>
      </c>
      <c r="F131" s="221" t="s">
        <v>2201</v>
      </c>
      <c r="H131" s="222">
        <v>64119079.740000002</v>
      </c>
      <c r="I131" s="222">
        <f t="shared" si="5"/>
        <v>-64119079.740000002</v>
      </c>
    </row>
    <row r="132" spans="1:9" x14ac:dyDescent="0.2">
      <c r="A132" s="221" t="s">
        <v>149</v>
      </c>
      <c r="B132" s="225" t="s">
        <v>3404</v>
      </c>
      <c r="C132" s="221">
        <f t="shared" si="4"/>
        <v>7</v>
      </c>
      <c r="D132" s="221">
        <v>16400020</v>
      </c>
      <c r="F132" s="221" t="s">
        <v>2202</v>
      </c>
      <c r="H132" s="222">
        <v>37307324.009999998</v>
      </c>
      <c r="I132" s="222">
        <f t="shared" si="5"/>
        <v>-37307324.009999998</v>
      </c>
    </row>
    <row r="133" spans="1:9" x14ac:dyDescent="0.2">
      <c r="A133" s="221" t="s">
        <v>149</v>
      </c>
      <c r="B133" s="225" t="s">
        <v>3405</v>
      </c>
      <c r="C133" s="221">
        <f t="shared" si="4"/>
        <v>7</v>
      </c>
      <c r="D133" s="221">
        <v>16400030</v>
      </c>
      <c r="F133" s="221" t="s">
        <v>2203</v>
      </c>
      <c r="H133" s="222">
        <v>59482361.460000001</v>
      </c>
      <c r="I133" s="222">
        <f t="shared" si="5"/>
        <v>-59482361.460000001</v>
      </c>
    </row>
    <row r="134" spans="1:9" x14ac:dyDescent="0.2">
      <c r="A134" s="221" t="s">
        <v>149</v>
      </c>
      <c r="B134" s="225" t="s">
        <v>3406</v>
      </c>
      <c r="C134" s="221">
        <f t="shared" si="4"/>
        <v>7</v>
      </c>
      <c r="D134" s="221">
        <v>16400040</v>
      </c>
      <c r="F134" s="221" t="s">
        <v>2204</v>
      </c>
      <c r="H134" s="222">
        <v>59482361.460000001</v>
      </c>
      <c r="I134" s="222">
        <f t="shared" si="5"/>
        <v>-59482361.460000001</v>
      </c>
    </row>
    <row r="135" spans="1:9" x14ac:dyDescent="0.2">
      <c r="A135" s="221" t="s">
        <v>149</v>
      </c>
      <c r="B135" s="225" t="s">
        <v>3407</v>
      </c>
      <c r="C135" s="221">
        <f t="shared" si="4"/>
        <v>7</v>
      </c>
      <c r="D135" s="221">
        <v>16400050</v>
      </c>
      <c r="F135" s="221" t="s">
        <v>2205</v>
      </c>
      <c r="H135" s="222">
        <v>14710070.789999999</v>
      </c>
      <c r="I135" s="222">
        <f t="shared" si="5"/>
        <v>-14710070.789999999</v>
      </c>
    </row>
    <row r="136" spans="1:9" x14ac:dyDescent="0.2">
      <c r="A136" s="221" t="s">
        <v>149</v>
      </c>
      <c r="B136" s="225" t="s">
        <v>3408</v>
      </c>
      <c r="C136" s="221">
        <f t="shared" si="4"/>
        <v>7</v>
      </c>
      <c r="D136" s="221">
        <v>16400060</v>
      </c>
      <c r="F136" s="221" t="s">
        <v>2206</v>
      </c>
      <c r="H136" s="222">
        <v>32462553.390000001</v>
      </c>
      <c r="I136" s="222">
        <f t="shared" si="5"/>
        <v>-32462553.390000001</v>
      </c>
    </row>
    <row r="137" spans="1:9" x14ac:dyDescent="0.2">
      <c r="A137" s="221" t="s">
        <v>149</v>
      </c>
      <c r="B137" s="225" t="s">
        <v>3409</v>
      </c>
      <c r="C137" s="221">
        <f t="shared" si="4"/>
        <v>7</v>
      </c>
      <c r="D137" s="221">
        <v>16400070</v>
      </c>
      <c r="F137" s="221" t="s">
        <v>2207</v>
      </c>
      <c r="H137" s="222">
        <v>45044899.060000002</v>
      </c>
      <c r="I137" s="222">
        <f t="shared" si="5"/>
        <v>-45044899.060000002</v>
      </c>
    </row>
    <row r="138" spans="1:9" x14ac:dyDescent="0.2">
      <c r="A138" s="221" t="s">
        <v>149</v>
      </c>
      <c r="B138" s="225" t="s">
        <v>3410</v>
      </c>
      <c r="C138" s="221">
        <f t="shared" si="4"/>
        <v>7</v>
      </c>
      <c r="D138" s="221">
        <v>16400080</v>
      </c>
      <c r="F138" s="221" t="s">
        <v>2208</v>
      </c>
      <c r="H138" s="222">
        <v>18566241.07</v>
      </c>
      <c r="I138" s="222">
        <f t="shared" si="5"/>
        <v>-18566241.07</v>
      </c>
    </row>
    <row r="139" spans="1:9" x14ac:dyDescent="0.2">
      <c r="A139" s="221" t="s">
        <v>149</v>
      </c>
      <c r="B139" s="225" t="s">
        <v>3411</v>
      </c>
      <c r="C139" s="221">
        <f t="shared" si="4"/>
        <v>7</v>
      </c>
      <c r="D139" s="221">
        <v>16400090</v>
      </c>
      <c r="F139" s="221" t="s">
        <v>2209</v>
      </c>
      <c r="H139" s="222">
        <v>32500749.489999998</v>
      </c>
      <c r="I139" s="222">
        <f t="shared" si="5"/>
        <v>-32500749.489999998</v>
      </c>
    </row>
    <row r="140" spans="1:9" x14ac:dyDescent="0.2">
      <c r="A140" s="221" t="s">
        <v>149</v>
      </c>
      <c r="B140" s="225" t="s">
        <v>3412</v>
      </c>
      <c r="C140" s="221">
        <f t="shared" si="4"/>
        <v>7</v>
      </c>
      <c r="D140" s="221">
        <v>16400100</v>
      </c>
      <c r="F140" s="221" t="s">
        <v>2210</v>
      </c>
      <c r="H140" s="222">
        <v>68672199.359999999</v>
      </c>
      <c r="I140" s="222">
        <f t="shared" si="5"/>
        <v>-68672199.359999999</v>
      </c>
    </row>
    <row r="141" spans="1:9" x14ac:dyDescent="0.2">
      <c r="A141" s="221" t="s">
        <v>149</v>
      </c>
      <c r="B141" s="225" t="s">
        <v>3413</v>
      </c>
      <c r="C141" s="221">
        <f t="shared" si="4"/>
        <v>7</v>
      </c>
      <c r="D141" s="221">
        <v>16400110</v>
      </c>
      <c r="F141" s="221" t="s">
        <v>2211</v>
      </c>
      <c r="H141" s="222">
        <v>64119079.740000002</v>
      </c>
      <c r="I141" s="222">
        <f t="shared" si="5"/>
        <v>-64119079.740000002</v>
      </c>
    </row>
    <row r="142" spans="1:9" x14ac:dyDescent="0.2">
      <c r="A142" s="221" t="s">
        <v>149</v>
      </c>
      <c r="B142" s="225" t="s">
        <v>3414</v>
      </c>
      <c r="C142" s="221">
        <f t="shared" si="4"/>
        <v>7</v>
      </c>
      <c r="D142" s="221">
        <v>16400120</v>
      </c>
      <c r="F142" s="221" t="s">
        <v>2212</v>
      </c>
      <c r="H142" s="222">
        <v>35795937.130000003</v>
      </c>
      <c r="I142" s="222">
        <f t="shared" si="5"/>
        <v>-35795937.130000003</v>
      </c>
    </row>
    <row r="143" spans="1:9" x14ac:dyDescent="0.2">
      <c r="A143" s="221" t="s">
        <v>149</v>
      </c>
      <c r="B143" s="225" t="s">
        <v>3415</v>
      </c>
      <c r="C143" s="221">
        <f t="shared" si="4"/>
        <v>7</v>
      </c>
      <c r="D143" s="221">
        <v>16400130</v>
      </c>
      <c r="F143" s="221" t="s">
        <v>2213</v>
      </c>
      <c r="H143" s="222">
        <v>71219505.989999995</v>
      </c>
      <c r="I143" s="222">
        <f t="shared" si="5"/>
        <v>-71219505.989999995</v>
      </c>
    </row>
    <row r="144" spans="1:9" x14ac:dyDescent="0.2">
      <c r="A144" s="221" t="s">
        <v>149</v>
      </c>
      <c r="B144" s="225" t="s">
        <v>3416</v>
      </c>
      <c r="C144" s="221">
        <f t="shared" si="4"/>
        <v>7</v>
      </c>
      <c r="D144" s="221">
        <v>16400140</v>
      </c>
      <c r="F144" s="221" t="s">
        <v>2214</v>
      </c>
      <c r="H144" s="222">
        <v>68672199.359999999</v>
      </c>
      <c r="I144" s="222">
        <f t="shared" si="5"/>
        <v>-68672199.359999999</v>
      </c>
    </row>
    <row r="145" spans="1:9" x14ac:dyDescent="0.2">
      <c r="A145" s="221" t="s">
        <v>149</v>
      </c>
      <c r="B145" s="225" t="s">
        <v>3417</v>
      </c>
      <c r="C145" s="221">
        <f t="shared" si="4"/>
        <v>7</v>
      </c>
      <c r="D145" s="221">
        <v>16400150</v>
      </c>
      <c r="F145" s="221" t="s">
        <v>2215</v>
      </c>
      <c r="H145" s="222">
        <v>154016828.75999999</v>
      </c>
      <c r="I145" s="222">
        <f t="shared" si="5"/>
        <v>-154016828.75999999</v>
      </c>
    </row>
    <row r="146" spans="1:9" x14ac:dyDescent="0.2">
      <c r="A146" s="221" t="s">
        <v>148</v>
      </c>
      <c r="B146" s="225" t="s">
        <v>3418</v>
      </c>
      <c r="C146" s="221">
        <f t="shared" si="4"/>
        <v>8</v>
      </c>
      <c r="D146" s="221">
        <v>16410000</v>
      </c>
      <c r="F146" s="221" t="s">
        <v>2072</v>
      </c>
      <c r="H146" s="222">
        <v>1961836924.8599999</v>
      </c>
      <c r="I146" s="222">
        <f t="shared" si="5"/>
        <v>-1961836924.8599999</v>
      </c>
    </row>
    <row r="147" spans="1:9" x14ac:dyDescent="0.2">
      <c r="A147" s="221" t="s">
        <v>21</v>
      </c>
      <c r="B147" s="225" t="s">
        <v>3419</v>
      </c>
      <c r="C147" s="221">
        <f t="shared" si="4"/>
        <v>7</v>
      </c>
      <c r="D147" s="221">
        <v>16410000</v>
      </c>
      <c r="F147" s="221" t="s">
        <v>1468</v>
      </c>
      <c r="G147" s="222">
        <v>0</v>
      </c>
      <c r="H147" s="222">
        <v>272859981.37</v>
      </c>
      <c r="I147" s="222">
        <f t="shared" si="5"/>
        <v>-272859981.37</v>
      </c>
    </row>
    <row r="148" spans="1:9" x14ac:dyDescent="0.2">
      <c r="A148" s="221" t="s">
        <v>25</v>
      </c>
      <c r="B148" s="225">
        <v>16411000</v>
      </c>
      <c r="C148" s="221">
        <f t="shared" si="4"/>
        <v>8</v>
      </c>
      <c r="D148" s="221">
        <v>16411000</v>
      </c>
      <c r="F148" s="221" t="s">
        <v>1487</v>
      </c>
      <c r="H148" s="222">
        <v>1223221010.01</v>
      </c>
      <c r="I148" s="222">
        <f t="shared" si="5"/>
        <v>-1223221010.01</v>
      </c>
    </row>
    <row r="149" spans="1:9" x14ac:dyDescent="0.2">
      <c r="A149" s="221" t="s">
        <v>17</v>
      </c>
      <c r="B149" s="225" t="s">
        <v>3420</v>
      </c>
      <c r="C149" s="221">
        <f t="shared" si="4"/>
        <v>6</v>
      </c>
      <c r="D149" s="221">
        <v>16412000</v>
      </c>
      <c r="F149" s="221" t="s">
        <v>1129</v>
      </c>
      <c r="G149" s="222">
        <v>0</v>
      </c>
      <c r="H149" s="222">
        <v>120702756.88</v>
      </c>
      <c r="I149" s="222">
        <f t="shared" si="5"/>
        <v>-120702756.88</v>
      </c>
    </row>
    <row r="150" spans="1:9" x14ac:dyDescent="0.2">
      <c r="A150" s="221" t="s">
        <v>25</v>
      </c>
      <c r="B150" s="225">
        <v>16412000</v>
      </c>
      <c r="C150" s="221">
        <f t="shared" si="4"/>
        <v>8</v>
      </c>
      <c r="D150" s="221">
        <v>16412000</v>
      </c>
      <c r="F150" s="221" t="s">
        <v>1632</v>
      </c>
      <c r="H150" s="222">
        <v>2826965304.8499999</v>
      </c>
      <c r="I150" s="222">
        <f t="shared" si="5"/>
        <v>-2826965304.8499999</v>
      </c>
    </row>
    <row r="151" spans="1:9" x14ac:dyDescent="0.2">
      <c r="A151" s="221" t="s">
        <v>37</v>
      </c>
      <c r="B151" s="225" t="s">
        <v>3421</v>
      </c>
      <c r="C151" s="221">
        <f t="shared" si="4"/>
        <v>6</v>
      </c>
      <c r="D151" s="221">
        <v>16413000</v>
      </c>
      <c r="F151" s="221" t="s">
        <v>1841</v>
      </c>
      <c r="H151" s="222">
        <v>3314449539.6100001</v>
      </c>
      <c r="I151" s="222">
        <f t="shared" si="5"/>
        <v>-3314449539.6100001</v>
      </c>
    </row>
    <row r="152" spans="1:9" x14ac:dyDescent="0.2">
      <c r="A152" s="221" t="s">
        <v>17</v>
      </c>
      <c r="B152" s="225" t="s">
        <v>3421</v>
      </c>
      <c r="C152" s="221">
        <f t="shared" si="4"/>
        <v>6</v>
      </c>
      <c r="D152" s="221">
        <v>16413000</v>
      </c>
      <c r="F152" s="221" t="s">
        <v>1386</v>
      </c>
      <c r="G152" s="222">
        <v>0</v>
      </c>
      <c r="H152" s="222">
        <v>405921868.70999998</v>
      </c>
      <c r="I152" s="222">
        <f t="shared" si="5"/>
        <v>-405921868.70999998</v>
      </c>
    </row>
    <row r="153" spans="1:9" x14ac:dyDescent="0.2">
      <c r="A153" s="221" t="s">
        <v>7</v>
      </c>
      <c r="B153" s="225" t="s">
        <v>3422</v>
      </c>
      <c r="C153" s="221">
        <f t="shared" si="4"/>
        <v>8</v>
      </c>
      <c r="D153" s="221">
        <v>16413000</v>
      </c>
      <c r="F153" s="221" t="s">
        <v>1960</v>
      </c>
      <c r="H153" s="222">
        <v>5000000000</v>
      </c>
      <c r="I153" s="222">
        <f t="shared" si="5"/>
        <v>-5000000000</v>
      </c>
    </row>
    <row r="154" spans="1:9" x14ac:dyDescent="0.2">
      <c r="A154" s="221" t="s">
        <v>25</v>
      </c>
      <c r="B154" s="225">
        <v>16413000</v>
      </c>
      <c r="C154" s="221">
        <f t="shared" si="4"/>
        <v>8</v>
      </c>
      <c r="D154" s="221">
        <v>16413000</v>
      </c>
      <c r="F154" s="221" t="s">
        <v>1488</v>
      </c>
      <c r="H154" s="222">
        <v>993496620.98000002</v>
      </c>
      <c r="I154" s="222">
        <f t="shared" si="5"/>
        <v>-993496620.98000002</v>
      </c>
    </row>
    <row r="155" spans="1:9" x14ac:dyDescent="0.2">
      <c r="A155" s="221" t="s">
        <v>37</v>
      </c>
      <c r="B155" s="225" t="s">
        <v>3423</v>
      </c>
      <c r="C155" s="221">
        <f t="shared" si="4"/>
        <v>6</v>
      </c>
      <c r="D155" s="221">
        <v>16413000</v>
      </c>
      <c r="F155" s="221" t="s">
        <v>1842</v>
      </c>
      <c r="H155" s="222">
        <v>629361779.95000005</v>
      </c>
      <c r="I155" s="222">
        <f t="shared" si="5"/>
        <v>-629361779.95000005</v>
      </c>
    </row>
    <row r="156" spans="1:9" x14ac:dyDescent="0.2">
      <c r="A156" s="221" t="s">
        <v>25</v>
      </c>
      <c r="B156" s="225">
        <v>16414000</v>
      </c>
      <c r="C156" s="221">
        <f t="shared" si="4"/>
        <v>8</v>
      </c>
      <c r="D156" s="221">
        <v>16413000</v>
      </c>
      <c r="F156" s="221" t="s">
        <v>1489</v>
      </c>
      <c r="H156" s="222">
        <v>210883266.56</v>
      </c>
      <c r="I156" s="222">
        <f t="shared" si="5"/>
        <v>-210883266.56</v>
      </c>
    </row>
    <row r="157" spans="1:9" x14ac:dyDescent="0.2">
      <c r="A157" s="221" t="s">
        <v>17</v>
      </c>
      <c r="B157" s="225" t="s">
        <v>3424</v>
      </c>
      <c r="C157" s="221">
        <f t="shared" si="4"/>
        <v>6</v>
      </c>
      <c r="D157" s="221">
        <v>16415000</v>
      </c>
      <c r="F157" s="221" t="s">
        <v>1388</v>
      </c>
      <c r="G157" s="222">
        <v>0</v>
      </c>
      <c r="H157" s="222">
        <v>4804119886.3299999</v>
      </c>
      <c r="I157" s="222">
        <f t="shared" si="5"/>
        <v>-4804119886.3299999</v>
      </c>
    </row>
    <row r="158" spans="1:9" x14ac:dyDescent="0.2">
      <c r="A158" s="221" t="s">
        <v>9</v>
      </c>
      <c r="B158" s="225" t="s">
        <v>796</v>
      </c>
      <c r="C158" s="221">
        <f t="shared" si="4"/>
        <v>7</v>
      </c>
      <c r="D158" s="221">
        <v>16420000</v>
      </c>
      <c r="F158" s="221" t="s">
        <v>245</v>
      </c>
      <c r="G158" s="222">
        <v>0</v>
      </c>
      <c r="H158" s="222">
        <v>2113935847.0699999</v>
      </c>
      <c r="I158" s="222">
        <f t="shared" si="5"/>
        <v>-2113935847.0699999</v>
      </c>
    </row>
    <row r="159" spans="1:9" x14ac:dyDescent="0.2">
      <c r="A159" s="221" t="s">
        <v>13</v>
      </c>
      <c r="B159" s="225" t="s">
        <v>796</v>
      </c>
      <c r="C159" s="221">
        <f t="shared" si="4"/>
        <v>7</v>
      </c>
      <c r="D159" s="221">
        <v>16420000</v>
      </c>
      <c r="F159" s="221" t="s">
        <v>245</v>
      </c>
      <c r="G159" s="222">
        <v>0</v>
      </c>
      <c r="H159" s="222">
        <v>4505002176.6000004</v>
      </c>
      <c r="I159" s="222">
        <f t="shared" si="5"/>
        <v>-4505002176.6000004</v>
      </c>
    </row>
    <row r="160" spans="1:9" x14ac:dyDescent="0.2">
      <c r="A160" s="221" t="s">
        <v>17</v>
      </c>
      <c r="B160" s="225" t="s">
        <v>3425</v>
      </c>
      <c r="C160" s="221">
        <f t="shared" si="4"/>
        <v>6</v>
      </c>
      <c r="D160" s="221">
        <v>16420000</v>
      </c>
      <c r="F160" s="221" t="s">
        <v>721</v>
      </c>
      <c r="G160" s="222">
        <v>50000000</v>
      </c>
      <c r="H160" s="222">
        <v>0</v>
      </c>
      <c r="I160" s="222">
        <f t="shared" si="5"/>
        <v>50000000</v>
      </c>
    </row>
    <row r="161" spans="1:9" x14ac:dyDescent="0.2">
      <c r="A161" s="221" t="s">
        <v>9</v>
      </c>
      <c r="B161" s="225" t="s">
        <v>3426</v>
      </c>
      <c r="C161" s="221">
        <f t="shared" si="4"/>
        <v>7</v>
      </c>
      <c r="D161" s="221">
        <v>16430000</v>
      </c>
      <c r="F161" s="221" t="s">
        <v>249</v>
      </c>
      <c r="G161" s="222">
        <v>0</v>
      </c>
      <c r="H161" s="222">
        <v>135480985.06</v>
      </c>
      <c r="I161" s="222">
        <f t="shared" si="5"/>
        <v>-135480985.06</v>
      </c>
    </row>
    <row r="162" spans="1:9" x14ac:dyDescent="0.2">
      <c r="A162" s="221" t="s">
        <v>13</v>
      </c>
      <c r="B162" s="225" t="s">
        <v>3426</v>
      </c>
      <c r="C162" s="221">
        <f t="shared" si="4"/>
        <v>7</v>
      </c>
      <c r="D162" s="221">
        <v>16430000</v>
      </c>
      <c r="F162" s="221" t="s">
        <v>249</v>
      </c>
      <c r="G162" s="222">
        <v>178748573.66999999</v>
      </c>
      <c r="H162" s="222">
        <v>0</v>
      </c>
      <c r="I162" s="222">
        <f t="shared" si="5"/>
        <v>178748573.66999999</v>
      </c>
    </row>
    <row r="163" spans="1:9" x14ac:dyDescent="0.2">
      <c r="A163" s="221" t="s">
        <v>5</v>
      </c>
      <c r="B163" s="225" t="s">
        <v>3426</v>
      </c>
      <c r="C163" s="221">
        <f t="shared" si="4"/>
        <v>7</v>
      </c>
      <c r="D163" s="221">
        <v>16430000</v>
      </c>
      <c r="F163" s="221" t="s">
        <v>249</v>
      </c>
      <c r="G163" s="222">
        <v>0</v>
      </c>
      <c r="H163" s="222">
        <v>79878841.5</v>
      </c>
      <c r="I163" s="222">
        <f t="shared" si="5"/>
        <v>-79878841.5</v>
      </c>
    </row>
    <row r="164" spans="1:9" x14ac:dyDescent="0.2">
      <c r="A164" s="221" t="s">
        <v>6</v>
      </c>
      <c r="B164" s="225" t="s">
        <v>3427</v>
      </c>
      <c r="C164" s="221">
        <f t="shared" si="4"/>
        <v>8</v>
      </c>
      <c r="D164" s="221">
        <v>16440000</v>
      </c>
      <c r="F164" s="221" t="s">
        <v>1841</v>
      </c>
      <c r="H164" s="222">
        <v>876265355.11000001</v>
      </c>
      <c r="I164" s="222">
        <f t="shared" si="5"/>
        <v>-876265355.11000001</v>
      </c>
    </row>
    <row r="165" spans="1:9" x14ac:dyDescent="0.2">
      <c r="A165" s="221" t="s">
        <v>145</v>
      </c>
      <c r="B165" s="225" t="s">
        <v>3427</v>
      </c>
      <c r="C165" s="221">
        <f t="shared" si="4"/>
        <v>8</v>
      </c>
      <c r="D165" s="221">
        <v>16440000</v>
      </c>
      <c r="F165" s="221" t="s">
        <v>1386</v>
      </c>
      <c r="H165" s="222">
        <v>357057021.01999998</v>
      </c>
      <c r="I165" s="222">
        <f t="shared" si="5"/>
        <v>-357057021.01999998</v>
      </c>
    </row>
    <row r="166" spans="1:9" x14ac:dyDescent="0.2">
      <c r="A166" s="221" t="s">
        <v>13</v>
      </c>
      <c r="B166" s="225" t="s">
        <v>3428</v>
      </c>
      <c r="C166" s="221">
        <f t="shared" si="4"/>
        <v>7</v>
      </c>
      <c r="D166" s="221">
        <v>16440000</v>
      </c>
      <c r="F166" s="221" t="s">
        <v>3429</v>
      </c>
      <c r="G166" s="222">
        <v>0</v>
      </c>
      <c r="H166" s="222">
        <v>180418083.71000001</v>
      </c>
      <c r="I166" s="222">
        <f t="shared" si="5"/>
        <v>-180418083.71000001</v>
      </c>
    </row>
    <row r="167" spans="1:9" x14ac:dyDescent="0.2">
      <c r="A167" s="221" t="s">
        <v>15</v>
      </c>
      <c r="B167" s="225">
        <v>16440000</v>
      </c>
      <c r="C167" s="221">
        <f t="shared" si="4"/>
        <v>8</v>
      </c>
      <c r="D167" s="221">
        <v>16440000</v>
      </c>
      <c r="F167" s="221" t="s">
        <v>1386</v>
      </c>
      <c r="H167" s="222">
        <v>1873767204.2509999</v>
      </c>
      <c r="I167" s="222">
        <f t="shared" si="5"/>
        <v>-1873767204.2509999</v>
      </c>
    </row>
    <row r="168" spans="1:9" x14ac:dyDescent="0.2">
      <c r="A168" s="221" t="s">
        <v>33</v>
      </c>
      <c r="B168" s="225">
        <v>16450000</v>
      </c>
      <c r="C168" s="221">
        <f t="shared" si="4"/>
        <v>8</v>
      </c>
      <c r="D168" s="221">
        <v>16440000</v>
      </c>
      <c r="F168" s="221" t="s">
        <v>3430</v>
      </c>
      <c r="H168" s="222">
        <v>36979265.670000002</v>
      </c>
      <c r="I168" s="222">
        <f t="shared" si="5"/>
        <v>-36979265.670000002</v>
      </c>
    </row>
    <row r="169" spans="1:9" x14ac:dyDescent="0.2">
      <c r="A169" s="221" t="s">
        <v>13</v>
      </c>
      <c r="B169" s="225" t="s">
        <v>3431</v>
      </c>
      <c r="C169" s="221">
        <f t="shared" si="4"/>
        <v>7</v>
      </c>
      <c r="D169" s="221">
        <v>16440000</v>
      </c>
      <c r="F169" s="221" t="s">
        <v>2174</v>
      </c>
      <c r="G169" s="222">
        <v>0</v>
      </c>
      <c r="H169" s="222">
        <v>1590000000</v>
      </c>
      <c r="I169" s="222">
        <f t="shared" si="5"/>
        <v>-1590000000</v>
      </c>
    </row>
    <row r="170" spans="1:9" x14ac:dyDescent="0.2">
      <c r="A170" s="221" t="s">
        <v>37</v>
      </c>
      <c r="B170" s="225" t="s">
        <v>3432</v>
      </c>
      <c r="C170" s="221">
        <f t="shared" si="4"/>
        <v>6</v>
      </c>
      <c r="D170" s="221">
        <v>16500000</v>
      </c>
      <c r="F170" s="221" t="s">
        <v>1843</v>
      </c>
      <c r="H170" s="222">
        <v>64226194.960000001</v>
      </c>
      <c r="I170" s="222">
        <f t="shared" si="5"/>
        <v>-64226194.960000001</v>
      </c>
    </row>
    <row r="171" spans="1:9" x14ac:dyDescent="0.2">
      <c r="A171" s="221" t="s">
        <v>6</v>
      </c>
      <c r="B171" s="225" t="s">
        <v>3433</v>
      </c>
      <c r="C171" s="221">
        <f t="shared" si="4"/>
        <v>8</v>
      </c>
      <c r="D171" s="221">
        <v>16500000</v>
      </c>
      <c r="F171" s="221" t="s">
        <v>1761</v>
      </c>
      <c r="H171" s="222">
        <v>60897765.560000002</v>
      </c>
      <c r="I171" s="222">
        <f t="shared" si="5"/>
        <v>-60897765.560000002</v>
      </c>
    </row>
    <row r="172" spans="1:9" x14ac:dyDescent="0.2">
      <c r="A172" s="221" t="s">
        <v>7</v>
      </c>
      <c r="B172" s="225" t="s">
        <v>3433</v>
      </c>
      <c r="C172" s="221">
        <f t="shared" si="4"/>
        <v>8</v>
      </c>
      <c r="D172" s="221">
        <v>16500000</v>
      </c>
      <c r="F172" s="221" t="s">
        <v>2344</v>
      </c>
      <c r="H172" s="222">
        <v>2536805434.6500001</v>
      </c>
      <c r="I172" s="222">
        <f t="shared" si="5"/>
        <v>-2536805434.6500001</v>
      </c>
    </row>
    <row r="173" spans="1:9" x14ac:dyDescent="0.2">
      <c r="A173" s="221" t="s">
        <v>33</v>
      </c>
      <c r="B173" s="225">
        <v>16500000</v>
      </c>
      <c r="C173" s="221">
        <f t="shared" si="4"/>
        <v>8</v>
      </c>
      <c r="D173" s="221">
        <v>16500000</v>
      </c>
      <c r="F173" s="221" t="s">
        <v>3434</v>
      </c>
      <c r="H173" s="222">
        <v>145889596.65000001</v>
      </c>
      <c r="I173" s="222">
        <f t="shared" si="5"/>
        <v>-145889596.65000001</v>
      </c>
    </row>
    <row r="174" spans="1:9" x14ac:dyDescent="0.2">
      <c r="A174" s="221" t="s">
        <v>13</v>
      </c>
      <c r="B174" s="225" t="s">
        <v>3435</v>
      </c>
      <c r="C174" s="221">
        <f t="shared" si="4"/>
        <v>7</v>
      </c>
      <c r="D174" s="221">
        <v>16500000</v>
      </c>
      <c r="F174" s="221" t="s">
        <v>3436</v>
      </c>
      <c r="G174" s="222">
        <v>0</v>
      </c>
      <c r="H174" s="222">
        <v>1651059124.96</v>
      </c>
      <c r="I174" s="222">
        <f t="shared" si="5"/>
        <v>-1651059124.96</v>
      </c>
    </row>
    <row r="175" spans="1:9" x14ac:dyDescent="0.2">
      <c r="A175" s="221" t="s">
        <v>33</v>
      </c>
      <c r="B175" s="225">
        <v>16510000</v>
      </c>
      <c r="C175" s="221">
        <f t="shared" si="4"/>
        <v>8</v>
      </c>
      <c r="D175" s="221">
        <v>16500000</v>
      </c>
      <c r="F175" s="221" t="s">
        <v>1762</v>
      </c>
      <c r="H175" s="222">
        <v>793331287.58000004</v>
      </c>
      <c r="I175" s="222">
        <f t="shared" si="5"/>
        <v>-793331287.58000004</v>
      </c>
    </row>
    <row r="176" spans="1:9" x14ac:dyDescent="0.2">
      <c r="A176" s="221" t="s">
        <v>7</v>
      </c>
      <c r="B176" s="225" t="s">
        <v>3437</v>
      </c>
      <c r="C176" s="221">
        <f t="shared" si="4"/>
        <v>8</v>
      </c>
      <c r="D176" s="221">
        <v>16600000</v>
      </c>
      <c r="F176" s="221" t="s">
        <v>2447</v>
      </c>
      <c r="H176" s="222">
        <v>2500000000</v>
      </c>
      <c r="I176" s="222">
        <f t="shared" si="5"/>
        <v>-2500000000</v>
      </c>
    </row>
    <row r="177" spans="1:9" x14ac:dyDescent="0.2">
      <c r="A177" s="221" t="s">
        <v>7</v>
      </c>
      <c r="B177" s="225" t="s">
        <v>3438</v>
      </c>
      <c r="C177" s="221">
        <f t="shared" si="4"/>
        <v>8</v>
      </c>
      <c r="D177" s="221">
        <v>20300000</v>
      </c>
      <c r="F177" s="221" t="s">
        <v>2448</v>
      </c>
      <c r="G177" s="222">
        <v>3587904</v>
      </c>
      <c r="I177" s="222">
        <f t="shared" si="5"/>
        <v>3587904</v>
      </c>
    </row>
    <row r="178" spans="1:9" x14ac:dyDescent="0.2">
      <c r="A178" s="221" t="s">
        <v>17</v>
      </c>
      <c r="B178" s="225" t="s">
        <v>3439</v>
      </c>
      <c r="C178" s="221">
        <f t="shared" si="4"/>
        <v>6</v>
      </c>
      <c r="D178" s="221">
        <v>20400000</v>
      </c>
      <c r="F178" s="221" t="s">
        <v>1138</v>
      </c>
      <c r="G178" s="222">
        <v>168079047.41999999</v>
      </c>
      <c r="H178" s="222">
        <v>0</v>
      </c>
      <c r="I178" s="222">
        <f t="shared" si="5"/>
        <v>168079047.41999999</v>
      </c>
    </row>
    <row r="179" spans="1:9" x14ac:dyDescent="0.2">
      <c r="A179" s="221" t="s">
        <v>148</v>
      </c>
      <c r="B179" s="225" t="s">
        <v>3440</v>
      </c>
      <c r="C179" s="221">
        <f t="shared" si="4"/>
        <v>8</v>
      </c>
      <c r="D179" s="221">
        <v>20400000</v>
      </c>
      <c r="F179" s="221" t="s">
        <v>2074</v>
      </c>
      <c r="G179" s="222">
        <v>4832320.3600000003</v>
      </c>
      <c r="I179" s="222">
        <f t="shared" si="5"/>
        <v>4832320.3600000003</v>
      </c>
    </row>
    <row r="180" spans="1:9" x14ac:dyDescent="0.2">
      <c r="A180" s="221" t="s">
        <v>145</v>
      </c>
      <c r="B180" s="225" t="s">
        <v>3440</v>
      </c>
      <c r="C180" s="221">
        <f t="shared" si="4"/>
        <v>8</v>
      </c>
      <c r="D180" s="221">
        <v>20400000</v>
      </c>
      <c r="F180" s="221" t="s">
        <v>47</v>
      </c>
      <c r="G180" s="222">
        <v>4832320.3600000003</v>
      </c>
      <c r="I180" s="222">
        <f t="shared" si="5"/>
        <v>4832320.3600000003</v>
      </c>
    </row>
    <row r="181" spans="1:9" x14ac:dyDescent="0.2">
      <c r="A181" s="221" t="s">
        <v>33</v>
      </c>
      <c r="B181" s="225">
        <v>20400000</v>
      </c>
      <c r="C181" s="221">
        <f t="shared" si="4"/>
        <v>8</v>
      </c>
      <c r="D181" s="221">
        <v>20400000</v>
      </c>
      <c r="F181" s="221" t="s">
        <v>3441</v>
      </c>
      <c r="G181" s="222">
        <v>4832320.3600000003</v>
      </c>
      <c r="I181" s="222">
        <f t="shared" si="5"/>
        <v>4832320.3600000003</v>
      </c>
    </row>
    <row r="182" spans="1:9" x14ac:dyDescent="0.2">
      <c r="A182" s="221" t="s">
        <v>9</v>
      </c>
      <c r="B182" s="225" t="s">
        <v>799</v>
      </c>
      <c r="C182" s="221">
        <f t="shared" si="4"/>
        <v>7</v>
      </c>
      <c r="D182" s="221">
        <v>20400000</v>
      </c>
      <c r="F182" s="221" t="s">
        <v>588</v>
      </c>
      <c r="G182" s="222">
        <v>89779560.359999999</v>
      </c>
      <c r="H182" s="222">
        <v>0</v>
      </c>
      <c r="I182" s="222">
        <f t="shared" si="5"/>
        <v>89779560.359999999</v>
      </c>
    </row>
    <row r="183" spans="1:9" x14ac:dyDescent="0.2">
      <c r="A183" s="221" t="s">
        <v>13</v>
      </c>
      <c r="B183" s="225" t="s">
        <v>799</v>
      </c>
      <c r="C183" s="221">
        <f t="shared" si="4"/>
        <v>7</v>
      </c>
      <c r="D183" s="221">
        <v>20400000</v>
      </c>
      <c r="F183" s="221" t="s">
        <v>588</v>
      </c>
      <c r="G183" s="222">
        <v>21223664.359999999</v>
      </c>
      <c r="H183" s="222">
        <v>0</v>
      </c>
      <c r="I183" s="222">
        <f t="shared" si="5"/>
        <v>21223664.359999999</v>
      </c>
    </row>
    <row r="184" spans="1:9" x14ac:dyDescent="0.2">
      <c r="A184" s="221" t="s">
        <v>1</v>
      </c>
      <c r="B184" s="225" t="s">
        <v>3440</v>
      </c>
      <c r="C184" s="221">
        <f t="shared" si="4"/>
        <v>8</v>
      </c>
      <c r="D184" s="221">
        <v>20400000</v>
      </c>
      <c r="F184" s="221" t="s">
        <v>47</v>
      </c>
      <c r="G184" s="222">
        <v>11643000</v>
      </c>
      <c r="I184" s="222">
        <f t="shared" si="5"/>
        <v>11643000</v>
      </c>
    </row>
    <row r="185" spans="1:9" x14ac:dyDescent="0.2">
      <c r="A185" s="221" t="s">
        <v>5</v>
      </c>
      <c r="B185" s="225" t="s">
        <v>799</v>
      </c>
      <c r="C185" s="221">
        <f t="shared" si="4"/>
        <v>7</v>
      </c>
      <c r="D185" s="221">
        <v>20400000</v>
      </c>
      <c r="F185" s="221" t="s">
        <v>588</v>
      </c>
      <c r="G185" s="222">
        <v>4832320.3600000003</v>
      </c>
      <c r="H185" s="222">
        <v>0</v>
      </c>
      <c r="I185" s="222">
        <f t="shared" si="5"/>
        <v>4832320.3600000003</v>
      </c>
    </row>
    <row r="186" spans="1:9" x14ac:dyDescent="0.2">
      <c r="A186" s="221" t="s">
        <v>27</v>
      </c>
      <c r="B186" s="225" t="s">
        <v>3440</v>
      </c>
      <c r="C186" s="221">
        <f t="shared" si="4"/>
        <v>8</v>
      </c>
      <c r="D186" s="221">
        <v>20400000</v>
      </c>
      <c r="F186" s="221" t="s">
        <v>2074</v>
      </c>
      <c r="G186" s="222">
        <v>11737260.289999999</v>
      </c>
      <c r="I186" s="222">
        <f t="shared" si="5"/>
        <v>11737260.289999999</v>
      </c>
    </row>
    <row r="187" spans="1:9" x14ac:dyDescent="0.2">
      <c r="A187" s="221" t="s">
        <v>25</v>
      </c>
      <c r="B187" s="225">
        <v>20400000</v>
      </c>
      <c r="C187" s="221">
        <f t="shared" si="4"/>
        <v>8</v>
      </c>
      <c r="D187" s="221">
        <v>20400000</v>
      </c>
      <c r="F187" s="221" t="s">
        <v>3441</v>
      </c>
      <c r="G187" s="222">
        <v>245000</v>
      </c>
      <c r="I187" s="222">
        <f t="shared" si="5"/>
        <v>245000</v>
      </c>
    </row>
    <row r="188" spans="1:9" x14ac:dyDescent="0.2">
      <c r="A188" s="221" t="s">
        <v>3</v>
      </c>
      <c r="B188" s="225">
        <v>204000</v>
      </c>
      <c r="C188" s="221">
        <f t="shared" si="4"/>
        <v>6</v>
      </c>
      <c r="D188" s="221">
        <v>20400000</v>
      </c>
      <c r="F188" s="221" t="s">
        <v>1138</v>
      </c>
      <c r="G188" s="222">
        <v>4832320.3600000003</v>
      </c>
      <c r="I188" s="222">
        <f t="shared" si="5"/>
        <v>4832320.3600000003</v>
      </c>
    </row>
    <row r="189" spans="1:9" x14ac:dyDescent="0.2">
      <c r="A189" s="221" t="s">
        <v>13</v>
      </c>
      <c r="B189" s="225" t="s">
        <v>800</v>
      </c>
      <c r="C189" s="221">
        <f t="shared" si="4"/>
        <v>7</v>
      </c>
      <c r="D189" s="221">
        <v>20500000</v>
      </c>
      <c r="F189" s="221" t="s">
        <v>801</v>
      </c>
      <c r="G189" s="222">
        <v>6174624.8099999996</v>
      </c>
      <c r="H189" s="222">
        <v>0</v>
      </c>
      <c r="I189" s="222">
        <f t="shared" si="5"/>
        <v>6174624.8099999996</v>
      </c>
    </row>
    <row r="190" spans="1:9" x14ac:dyDescent="0.2">
      <c r="A190" s="221" t="s">
        <v>33</v>
      </c>
      <c r="B190" s="225">
        <v>20800000</v>
      </c>
      <c r="C190" s="221">
        <f t="shared" si="4"/>
        <v>8</v>
      </c>
      <c r="D190" s="221">
        <v>20800000</v>
      </c>
      <c r="F190" s="221" t="s">
        <v>1764</v>
      </c>
      <c r="G190" s="222">
        <v>2347216993</v>
      </c>
      <c r="I190" s="222">
        <f t="shared" si="5"/>
        <v>2347216993</v>
      </c>
    </row>
    <row r="191" spans="1:9" x14ac:dyDescent="0.2">
      <c r="A191" s="221" t="s">
        <v>9</v>
      </c>
      <c r="B191" s="225" t="s">
        <v>3442</v>
      </c>
      <c r="C191" s="221">
        <f t="shared" si="4"/>
        <v>7</v>
      </c>
      <c r="D191" s="221">
        <v>20800000</v>
      </c>
      <c r="F191" s="221" t="s">
        <v>589</v>
      </c>
      <c r="G191" s="222">
        <v>11536530</v>
      </c>
      <c r="H191" s="222">
        <v>0</v>
      </c>
      <c r="I191" s="222">
        <f t="shared" si="5"/>
        <v>11536530</v>
      </c>
    </row>
    <row r="192" spans="1:9" x14ac:dyDescent="0.2">
      <c r="A192" s="221" t="s">
        <v>37</v>
      </c>
      <c r="B192" s="225" t="s">
        <v>3443</v>
      </c>
      <c r="C192" s="221">
        <f t="shared" si="4"/>
        <v>6</v>
      </c>
      <c r="D192" s="221">
        <v>21100000</v>
      </c>
      <c r="F192" s="221" t="s">
        <v>250</v>
      </c>
      <c r="G192" s="222">
        <v>1064439146.95</v>
      </c>
      <c r="I192" s="222">
        <f t="shared" si="5"/>
        <v>1064439146.95</v>
      </c>
    </row>
    <row r="193" spans="1:9" x14ac:dyDescent="0.2">
      <c r="A193" s="221" t="s">
        <v>6</v>
      </c>
      <c r="B193" s="225" t="s">
        <v>3444</v>
      </c>
      <c r="C193" s="221">
        <f t="shared" si="4"/>
        <v>8</v>
      </c>
      <c r="D193" s="221">
        <v>21100000</v>
      </c>
      <c r="F193" s="221" t="s">
        <v>250</v>
      </c>
      <c r="G193" s="222">
        <v>1206360000</v>
      </c>
      <c r="I193" s="222">
        <f t="shared" si="5"/>
        <v>1206360000</v>
      </c>
    </row>
    <row r="194" spans="1:9" x14ac:dyDescent="0.2">
      <c r="A194" s="221" t="s">
        <v>2</v>
      </c>
      <c r="B194" s="225" t="s">
        <v>3444</v>
      </c>
      <c r="C194" s="221">
        <f t="shared" ref="C194:C257" si="6">+LEN(B:B)</f>
        <v>8</v>
      </c>
      <c r="D194" s="221">
        <v>21100000</v>
      </c>
      <c r="F194" s="221" t="s">
        <v>803</v>
      </c>
      <c r="G194" s="222">
        <v>145000000</v>
      </c>
      <c r="I194" s="222">
        <f t="shared" ref="I194:I257" si="7">+G:G-H:H</f>
        <v>145000000</v>
      </c>
    </row>
    <row r="195" spans="1:9" x14ac:dyDescent="0.2">
      <c r="A195" s="221" t="s">
        <v>17</v>
      </c>
      <c r="B195" s="225" t="s">
        <v>3443</v>
      </c>
      <c r="C195" s="221">
        <f t="shared" si="6"/>
        <v>6</v>
      </c>
      <c r="D195" s="221">
        <v>21100000</v>
      </c>
      <c r="F195" s="221" t="s">
        <v>250</v>
      </c>
      <c r="G195" s="222">
        <v>397740841.99000001</v>
      </c>
      <c r="H195" s="222">
        <v>0</v>
      </c>
      <c r="I195" s="222">
        <f t="shared" si="7"/>
        <v>397740841.99000001</v>
      </c>
    </row>
    <row r="196" spans="1:9" x14ac:dyDescent="0.2">
      <c r="A196" s="221" t="s">
        <v>34</v>
      </c>
      <c r="B196" s="225" t="s">
        <v>3444</v>
      </c>
      <c r="C196" s="221">
        <f t="shared" si="6"/>
        <v>8</v>
      </c>
      <c r="D196" s="221">
        <v>21100000</v>
      </c>
      <c r="F196" s="221" t="s">
        <v>250</v>
      </c>
      <c r="G196" s="222">
        <v>2060921450</v>
      </c>
      <c r="I196" s="222">
        <f t="shared" si="7"/>
        <v>2060921450</v>
      </c>
    </row>
    <row r="197" spans="1:9" x14ac:dyDescent="0.2">
      <c r="A197" s="221" t="s">
        <v>7</v>
      </c>
      <c r="B197" s="225" t="s">
        <v>3444</v>
      </c>
      <c r="C197" s="221">
        <f t="shared" si="6"/>
        <v>8</v>
      </c>
      <c r="D197" s="221">
        <v>21100000</v>
      </c>
      <c r="F197" s="221" t="s">
        <v>803</v>
      </c>
      <c r="G197" s="222">
        <v>3849751156.8400002</v>
      </c>
      <c r="I197" s="222">
        <f t="shared" si="7"/>
        <v>3849751156.8400002</v>
      </c>
    </row>
    <row r="198" spans="1:9" x14ac:dyDescent="0.2">
      <c r="A198" s="221" t="s">
        <v>145</v>
      </c>
      <c r="B198" s="225" t="s">
        <v>3444</v>
      </c>
      <c r="C198" s="221">
        <f t="shared" si="6"/>
        <v>8</v>
      </c>
      <c r="D198" s="221">
        <v>21100000</v>
      </c>
      <c r="F198" s="221" t="s">
        <v>250</v>
      </c>
      <c r="G198" s="222">
        <v>87050320</v>
      </c>
      <c r="I198" s="222">
        <f t="shared" si="7"/>
        <v>87050320</v>
      </c>
    </row>
    <row r="199" spans="1:9" x14ac:dyDescent="0.2">
      <c r="A199" s="221" t="s">
        <v>33</v>
      </c>
      <c r="B199" s="225">
        <v>21100000</v>
      </c>
      <c r="C199" s="221">
        <f t="shared" si="6"/>
        <v>8</v>
      </c>
      <c r="D199" s="221">
        <v>21100000</v>
      </c>
      <c r="F199" s="221" t="s">
        <v>250</v>
      </c>
      <c r="G199" s="222">
        <v>1602971140</v>
      </c>
      <c r="I199" s="222">
        <f t="shared" si="7"/>
        <v>1602971140</v>
      </c>
    </row>
    <row r="200" spans="1:9" x14ac:dyDescent="0.2">
      <c r="A200" s="221" t="s">
        <v>13</v>
      </c>
      <c r="B200" s="225" t="s">
        <v>802</v>
      </c>
      <c r="C200" s="221">
        <f t="shared" si="6"/>
        <v>7</v>
      </c>
      <c r="D200" s="221">
        <v>21100000</v>
      </c>
      <c r="F200" s="221" t="s">
        <v>803</v>
      </c>
      <c r="G200" s="222">
        <v>256800000</v>
      </c>
      <c r="H200" s="222">
        <v>0</v>
      </c>
      <c r="I200" s="222">
        <f t="shared" si="7"/>
        <v>256800000</v>
      </c>
    </row>
    <row r="201" spans="1:9" x14ac:dyDescent="0.2">
      <c r="A201" s="221" t="s">
        <v>21</v>
      </c>
      <c r="B201" s="225" t="s">
        <v>802</v>
      </c>
      <c r="C201" s="221">
        <f t="shared" si="6"/>
        <v>7</v>
      </c>
      <c r="D201" s="221">
        <v>21100000</v>
      </c>
      <c r="F201" s="221" t="s">
        <v>803</v>
      </c>
      <c r="G201" s="222">
        <v>55348270.670000002</v>
      </c>
      <c r="H201" s="222">
        <v>0</v>
      </c>
      <c r="I201" s="222">
        <f t="shared" si="7"/>
        <v>55348270.670000002</v>
      </c>
    </row>
    <row r="202" spans="1:9" x14ac:dyDescent="0.2">
      <c r="A202" s="221" t="s">
        <v>5</v>
      </c>
      <c r="B202" s="225" t="s">
        <v>802</v>
      </c>
      <c r="C202" s="221">
        <f t="shared" si="6"/>
        <v>7</v>
      </c>
      <c r="D202" s="221">
        <v>21100000</v>
      </c>
      <c r="F202" s="221" t="s">
        <v>803</v>
      </c>
      <c r="G202" s="222">
        <v>1355760828.3299999</v>
      </c>
      <c r="H202" s="222">
        <v>0</v>
      </c>
      <c r="I202" s="222">
        <f t="shared" si="7"/>
        <v>1355760828.3299999</v>
      </c>
    </row>
    <row r="203" spans="1:9" x14ac:dyDescent="0.2">
      <c r="A203" s="221" t="s">
        <v>33</v>
      </c>
      <c r="B203" s="225">
        <v>21110000</v>
      </c>
      <c r="C203" s="221">
        <f t="shared" si="6"/>
        <v>8</v>
      </c>
      <c r="D203" s="221">
        <v>21110000</v>
      </c>
      <c r="F203" s="221" t="s">
        <v>251</v>
      </c>
      <c r="G203" s="222">
        <v>490482126.74000001</v>
      </c>
      <c r="I203" s="222">
        <f t="shared" si="7"/>
        <v>490482126.74000001</v>
      </c>
    </row>
    <row r="204" spans="1:9" x14ac:dyDescent="0.2">
      <c r="A204" s="221" t="s">
        <v>25</v>
      </c>
      <c r="B204" s="225">
        <v>21110000</v>
      </c>
      <c r="C204" s="221">
        <f t="shared" si="6"/>
        <v>8</v>
      </c>
      <c r="D204" s="221">
        <v>21110000</v>
      </c>
      <c r="F204" s="221" t="s">
        <v>1491</v>
      </c>
      <c r="G204" s="222">
        <v>4111650000</v>
      </c>
      <c r="I204" s="222">
        <f t="shared" si="7"/>
        <v>4111650000</v>
      </c>
    </row>
    <row r="205" spans="1:9" x14ac:dyDescent="0.2">
      <c r="A205" s="221" t="s">
        <v>25</v>
      </c>
      <c r="B205" s="225">
        <v>21120000</v>
      </c>
      <c r="C205" s="221">
        <f t="shared" si="6"/>
        <v>8</v>
      </c>
      <c r="D205" s="221">
        <v>21110000</v>
      </c>
      <c r="F205" s="221" t="s">
        <v>1492</v>
      </c>
      <c r="G205" s="222">
        <v>3215850000</v>
      </c>
      <c r="I205" s="222">
        <f t="shared" si="7"/>
        <v>3215850000</v>
      </c>
    </row>
    <row r="206" spans="1:9" x14ac:dyDescent="0.2">
      <c r="A206" s="221" t="s">
        <v>37</v>
      </c>
      <c r="B206" s="225" t="s">
        <v>3445</v>
      </c>
      <c r="C206" s="221">
        <f t="shared" si="6"/>
        <v>6</v>
      </c>
      <c r="D206" s="221">
        <v>21200000</v>
      </c>
      <c r="F206" s="221" t="s">
        <v>1142</v>
      </c>
      <c r="G206" s="222">
        <v>176832711.71000001</v>
      </c>
      <c r="I206" s="222">
        <f t="shared" si="7"/>
        <v>176832711.71000001</v>
      </c>
    </row>
    <row r="207" spans="1:9" x14ac:dyDescent="0.2">
      <c r="A207" s="221" t="s">
        <v>2</v>
      </c>
      <c r="B207" s="225" t="s">
        <v>3446</v>
      </c>
      <c r="C207" s="221">
        <f t="shared" si="6"/>
        <v>8</v>
      </c>
      <c r="D207" s="221">
        <v>21200000</v>
      </c>
      <c r="F207" s="221" t="s">
        <v>3447</v>
      </c>
      <c r="G207" s="222">
        <v>21708000</v>
      </c>
      <c r="I207" s="222">
        <f t="shared" si="7"/>
        <v>21708000</v>
      </c>
    </row>
    <row r="208" spans="1:9" x14ac:dyDescent="0.2">
      <c r="A208" s="221" t="s">
        <v>17</v>
      </c>
      <c r="B208" s="225" t="s">
        <v>3445</v>
      </c>
      <c r="C208" s="221">
        <f t="shared" si="6"/>
        <v>6</v>
      </c>
      <c r="D208" s="221">
        <v>21200000</v>
      </c>
      <c r="F208" s="221" t="s">
        <v>1142</v>
      </c>
      <c r="G208" s="222">
        <v>167070084.44</v>
      </c>
      <c r="H208" s="222">
        <v>0</v>
      </c>
      <c r="I208" s="222">
        <f t="shared" si="7"/>
        <v>167070084.44</v>
      </c>
    </row>
    <row r="209" spans="1:9" x14ac:dyDescent="0.2">
      <c r="A209" s="221" t="s">
        <v>7</v>
      </c>
      <c r="B209" s="225" t="s">
        <v>3446</v>
      </c>
      <c r="C209" s="221">
        <f t="shared" si="6"/>
        <v>8</v>
      </c>
      <c r="D209" s="221">
        <v>21200000</v>
      </c>
      <c r="F209" s="221" t="s">
        <v>2449</v>
      </c>
      <c r="G209" s="222">
        <v>516572264</v>
      </c>
      <c r="I209" s="222">
        <f t="shared" si="7"/>
        <v>516572264</v>
      </c>
    </row>
    <row r="210" spans="1:9" x14ac:dyDescent="0.2">
      <c r="A210" s="221" t="s">
        <v>145</v>
      </c>
      <c r="B210" s="225" t="s">
        <v>3446</v>
      </c>
      <c r="C210" s="221">
        <f t="shared" si="6"/>
        <v>8</v>
      </c>
      <c r="D210" s="221">
        <v>21200000</v>
      </c>
      <c r="F210" s="221" t="s">
        <v>251</v>
      </c>
      <c r="G210" s="222">
        <v>5757579</v>
      </c>
      <c r="I210" s="222">
        <f t="shared" si="7"/>
        <v>5757579</v>
      </c>
    </row>
    <row r="211" spans="1:9" x14ac:dyDescent="0.2">
      <c r="A211" s="221" t="s">
        <v>9</v>
      </c>
      <c r="B211" s="225" t="s">
        <v>804</v>
      </c>
      <c r="C211" s="221">
        <f t="shared" si="6"/>
        <v>7</v>
      </c>
      <c r="D211" s="221">
        <v>21200000</v>
      </c>
      <c r="F211" s="221" t="s">
        <v>590</v>
      </c>
      <c r="G211" s="222">
        <v>9054500</v>
      </c>
      <c r="H211" s="222">
        <v>0</v>
      </c>
      <c r="I211" s="222">
        <f t="shared" si="7"/>
        <v>9054500</v>
      </c>
    </row>
    <row r="212" spans="1:9" x14ac:dyDescent="0.2">
      <c r="A212" s="221" t="s">
        <v>13</v>
      </c>
      <c r="B212" s="225" t="s">
        <v>804</v>
      </c>
      <c r="C212" s="221">
        <f t="shared" si="6"/>
        <v>7</v>
      </c>
      <c r="D212" s="221">
        <v>21200000</v>
      </c>
      <c r="F212" s="221" t="s">
        <v>590</v>
      </c>
      <c r="G212" s="222">
        <v>335848587.44999999</v>
      </c>
      <c r="H212" s="222">
        <v>0</v>
      </c>
      <c r="I212" s="222">
        <f t="shared" si="7"/>
        <v>335848587.44999999</v>
      </c>
    </row>
    <row r="213" spans="1:9" x14ac:dyDescent="0.2">
      <c r="A213" s="221" t="s">
        <v>21</v>
      </c>
      <c r="B213" s="225" t="s">
        <v>804</v>
      </c>
      <c r="C213" s="221">
        <f t="shared" si="6"/>
        <v>7</v>
      </c>
      <c r="D213" s="221">
        <v>21200000</v>
      </c>
      <c r="F213" s="221" t="s">
        <v>590</v>
      </c>
      <c r="G213" s="222">
        <v>144235358</v>
      </c>
      <c r="H213" s="222">
        <v>0</v>
      </c>
      <c r="I213" s="222">
        <f t="shared" si="7"/>
        <v>144235358</v>
      </c>
    </row>
    <row r="214" spans="1:9" x14ac:dyDescent="0.2">
      <c r="A214" s="221" t="s">
        <v>5</v>
      </c>
      <c r="B214" s="225" t="s">
        <v>804</v>
      </c>
      <c r="C214" s="221">
        <f t="shared" si="6"/>
        <v>7</v>
      </c>
      <c r="D214" s="221">
        <v>21200000</v>
      </c>
      <c r="F214" s="221" t="s">
        <v>590</v>
      </c>
      <c r="G214" s="222">
        <v>2188417161.4699998</v>
      </c>
      <c r="H214" s="222">
        <v>0</v>
      </c>
      <c r="I214" s="222">
        <f t="shared" si="7"/>
        <v>2188417161.4699998</v>
      </c>
    </row>
    <row r="215" spans="1:9" x14ac:dyDescent="0.2">
      <c r="A215" s="221" t="s">
        <v>25</v>
      </c>
      <c r="B215" s="225">
        <v>21210000</v>
      </c>
      <c r="C215" s="221">
        <f t="shared" si="6"/>
        <v>8</v>
      </c>
      <c r="D215" s="221">
        <v>21200000</v>
      </c>
      <c r="F215" s="221" t="s">
        <v>1494</v>
      </c>
      <c r="G215" s="222">
        <v>3177732000</v>
      </c>
      <c r="I215" s="222">
        <f t="shared" si="7"/>
        <v>3177732000</v>
      </c>
    </row>
    <row r="216" spans="1:9" x14ac:dyDescent="0.2">
      <c r="A216" s="221" t="s">
        <v>37</v>
      </c>
      <c r="B216" s="225" t="s">
        <v>3448</v>
      </c>
      <c r="C216" s="221">
        <f t="shared" si="6"/>
        <v>6</v>
      </c>
      <c r="D216" s="221">
        <v>21300000</v>
      </c>
      <c r="F216" s="221" t="s">
        <v>252</v>
      </c>
      <c r="G216" s="222">
        <v>5205904934.3299999</v>
      </c>
      <c r="I216" s="222">
        <f t="shared" si="7"/>
        <v>5205904934.3299999</v>
      </c>
    </row>
    <row r="217" spans="1:9" x14ac:dyDescent="0.2">
      <c r="A217" s="221" t="s">
        <v>2</v>
      </c>
      <c r="B217" s="225" t="s">
        <v>3449</v>
      </c>
      <c r="C217" s="221">
        <f t="shared" si="6"/>
        <v>8</v>
      </c>
      <c r="D217" s="221">
        <v>21300000</v>
      </c>
      <c r="F217" s="221" t="s">
        <v>591</v>
      </c>
      <c r="G217" s="222">
        <v>2439000</v>
      </c>
      <c r="I217" s="222">
        <f t="shared" si="7"/>
        <v>2439000</v>
      </c>
    </row>
    <row r="218" spans="1:9" x14ac:dyDescent="0.2">
      <c r="A218" s="221" t="s">
        <v>17</v>
      </c>
      <c r="B218" s="225" t="s">
        <v>3448</v>
      </c>
      <c r="C218" s="221">
        <f t="shared" si="6"/>
        <v>6</v>
      </c>
      <c r="D218" s="221">
        <v>21300000</v>
      </c>
      <c r="F218" s="221" t="s">
        <v>252</v>
      </c>
      <c r="G218" s="222">
        <v>2466359501.7600002</v>
      </c>
      <c r="H218" s="222">
        <v>0</v>
      </c>
      <c r="I218" s="222">
        <f t="shared" si="7"/>
        <v>2466359501.7600002</v>
      </c>
    </row>
    <row r="219" spans="1:9" x14ac:dyDescent="0.2">
      <c r="A219" s="221" t="s">
        <v>38</v>
      </c>
      <c r="B219" s="225" t="s">
        <v>805</v>
      </c>
      <c r="C219" s="221">
        <f t="shared" si="6"/>
        <v>7</v>
      </c>
      <c r="D219" s="221">
        <v>21300000</v>
      </c>
      <c r="F219" s="221" t="s">
        <v>591</v>
      </c>
      <c r="G219" s="222">
        <v>294345000</v>
      </c>
      <c r="I219" s="222">
        <f t="shared" si="7"/>
        <v>294345000</v>
      </c>
    </row>
    <row r="220" spans="1:9" x14ac:dyDescent="0.2">
      <c r="A220" s="221" t="s">
        <v>26</v>
      </c>
      <c r="B220" s="225" t="s">
        <v>3449</v>
      </c>
      <c r="C220" s="221">
        <f t="shared" si="6"/>
        <v>8</v>
      </c>
      <c r="D220" s="221">
        <v>21300000</v>
      </c>
      <c r="F220" s="221" t="s">
        <v>591</v>
      </c>
      <c r="G220" s="222">
        <v>72015038.5</v>
      </c>
      <c r="I220" s="222">
        <f t="shared" si="7"/>
        <v>72015038.5</v>
      </c>
    </row>
    <row r="221" spans="1:9" x14ac:dyDescent="0.2">
      <c r="A221" s="221" t="s">
        <v>7</v>
      </c>
      <c r="B221" s="225" t="s">
        <v>3449</v>
      </c>
      <c r="C221" s="221">
        <f t="shared" si="6"/>
        <v>8</v>
      </c>
      <c r="D221" s="221">
        <v>21300000</v>
      </c>
      <c r="F221" s="221" t="s">
        <v>591</v>
      </c>
      <c r="G221" s="222">
        <v>829618312.57000005</v>
      </c>
      <c r="I221" s="222">
        <f t="shared" si="7"/>
        <v>829618312.57000005</v>
      </c>
    </row>
    <row r="222" spans="1:9" x14ac:dyDescent="0.2">
      <c r="A222" s="221" t="s">
        <v>145</v>
      </c>
      <c r="B222" s="225" t="s">
        <v>3449</v>
      </c>
      <c r="C222" s="221">
        <f t="shared" si="6"/>
        <v>8</v>
      </c>
      <c r="D222" s="221">
        <v>21300000</v>
      </c>
      <c r="F222" s="221" t="s">
        <v>1765</v>
      </c>
      <c r="G222" s="222">
        <v>822334857.88</v>
      </c>
      <c r="I222" s="222">
        <f t="shared" si="7"/>
        <v>822334857.88</v>
      </c>
    </row>
    <row r="223" spans="1:9" x14ac:dyDescent="0.2">
      <c r="A223" s="221" t="s">
        <v>9</v>
      </c>
      <c r="B223" s="225" t="s">
        <v>805</v>
      </c>
      <c r="C223" s="221">
        <f t="shared" si="6"/>
        <v>7</v>
      </c>
      <c r="D223" s="221">
        <v>21300000</v>
      </c>
      <c r="F223" s="221" t="s">
        <v>591</v>
      </c>
      <c r="G223" s="222">
        <v>92084865.129999995</v>
      </c>
      <c r="H223" s="222">
        <v>0</v>
      </c>
      <c r="I223" s="222">
        <f t="shared" si="7"/>
        <v>92084865.129999995</v>
      </c>
    </row>
    <row r="224" spans="1:9" x14ac:dyDescent="0.2">
      <c r="A224" s="221" t="s">
        <v>13</v>
      </c>
      <c r="B224" s="225" t="s">
        <v>805</v>
      </c>
      <c r="C224" s="221">
        <f t="shared" si="6"/>
        <v>7</v>
      </c>
      <c r="D224" s="221">
        <v>21300000</v>
      </c>
      <c r="F224" s="221" t="s">
        <v>591</v>
      </c>
      <c r="G224" s="222">
        <v>10186380914.440001</v>
      </c>
      <c r="H224" s="222">
        <v>0</v>
      </c>
      <c r="I224" s="222">
        <f t="shared" si="7"/>
        <v>10186380914.440001</v>
      </c>
    </row>
    <row r="225" spans="1:9" x14ac:dyDescent="0.2">
      <c r="A225" s="221" t="s">
        <v>21</v>
      </c>
      <c r="B225" s="225" t="s">
        <v>805</v>
      </c>
      <c r="C225" s="221">
        <f t="shared" si="6"/>
        <v>7</v>
      </c>
      <c r="D225" s="221">
        <v>21300000</v>
      </c>
      <c r="F225" s="221" t="s">
        <v>591</v>
      </c>
      <c r="G225" s="222">
        <v>2768694482.29</v>
      </c>
      <c r="H225" s="222">
        <v>0</v>
      </c>
      <c r="I225" s="222">
        <f t="shared" si="7"/>
        <v>2768694482.29</v>
      </c>
    </row>
    <row r="226" spans="1:9" x14ac:dyDescent="0.2">
      <c r="A226" s="221" t="s">
        <v>5</v>
      </c>
      <c r="B226" s="225" t="s">
        <v>805</v>
      </c>
      <c r="C226" s="221">
        <f t="shared" si="6"/>
        <v>7</v>
      </c>
      <c r="D226" s="221">
        <v>21300000</v>
      </c>
      <c r="F226" s="221" t="s">
        <v>591</v>
      </c>
      <c r="G226" s="222">
        <v>9839127533.8799992</v>
      </c>
      <c r="H226" s="222">
        <v>0</v>
      </c>
      <c r="I226" s="222">
        <f t="shared" si="7"/>
        <v>9839127533.8799992</v>
      </c>
    </row>
    <row r="227" spans="1:9" x14ac:dyDescent="0.2">
      <c r="A227" s="221" t="s">
        <v>6</v>
      </c>
      <c r="B227" s="225" t="s">
        <v>3450</v>
      </c>
      <c r="C227" s="221">
        <f t="shared" si="6"/>
        <v>8</v>
      </c>
      <c r="D227" s="221">
        <v>21310000</v>
      </c>
      <c r="F227" s="221" t="s">
        <v>1765</v>
      </c>
      <c r="G227" s="222">
        <v>4840906373.6099997</v>
      </c>
      <c r="I227" s="222">
        <f t="shared" si="7"/>
        <v>4840906373.6099997</v>
      </c>
    </row>
    <row r="228" spans="1:9" x14ac:dyDescent="0.2">
      <c r="A228" s="221" t="s">
        <v>145</v>
      </c>
      <c r="B228" s="225" t="s">
        <v>3450</v>
      </c>
      <c r="C228" s="221">
        <f t="shared" si="6"/>
        <v>8</v>
      </c>
      <c r="D228" s="221">
        <v>21310000</v>
      </c>
      <c r="F228" s="221" t="s">
        <v>1976</v>
      </c>
      <c r="G228" s="222">
        <v>163895301.41999999</v>
      </c>
      <c r="I228" s="222">
        <f t="shared" si="7"/>
        <v>163895301.41999999</v>
      </c>
    </row>
    <row r="229" spans="1:9" x14ac:dyDescent="0.2">
      <c r="A229" s="221" t="s">
        <v>33</v>
      </c>
      <c r="B229" s="225">
        <v>21310000</v>
      </c>
      <c r="C229" s="221">
        <f t="shared" si="6"/>
        <v>8</v>
      </c>
      <c r="D229" s="221">
        <v>21310000</v>
      </c>
      <c r="F229" s="221" t="s">
        <v>1765</v>
      </c>
      <c r="G229" s="222">
        <v>31075860844.110001</v>
      </c>
      <c r="I229" s="222">
        <f t="shared" si="7"/>
        <v>31075860844.110001</v>
      </c>
    </row>
    <row r="230" spans="1:9" x14ac:dyDescent="0.2">
      <c r="A230" s="221" t="s">
        <v>25</v>
      </c>
      <c r="B230" s="225">
        <v>21310000</v>
      </c>
      <c r="C230" s="221">
        <f t="shared" si="6"/>
        <v>8</v>
      </c>
      <c r="D230" s="221">
        <v>21310000</v>
      </c>
      <c r="F230" s="221" t="s">
        <v>1495</v>
      </c>
      <c r="G230" s="222">
        <v>22729000</v>
      </c>
      <c r="I230" s="222">
        <f t="shared" si="7"/>
        <v>22729000</v>
      </c>
    </row>
    <row r="231" spans="1:9" x14ac:dyDescent="0.2">
      <c r="A231" s="221" t="s">
        <v>15</v>
      </c>
      <c r="B231" s="225">
        <v>21310000</v>
      </c>
      <c r="C231" s="221">
        <f t="shared" si="6"/>
        <v>8</v>
      </c>
      <c r="D231" s="221">
        <v>21310000</v>
      </c>
      <c r="F231" s="221" t="s">
        <v>1765</v>
      </c>
      <c r="G231" s="222">
        <v>19343062</v>
      </c>
      <c r="I231" s="222">
        <f t="shared" si="7"/>
        <v>19343062</v>
      </c>
    </row>
    <row r="232" spans="1:9" x14ac:dyDescent="0.2">
      <c r="A232" s="221" t="s">
        <v>25</v>
      </c>
      <c r="B232" s="225">
        <v>21321000</v>
      </c>
      <c r="C232" s="221">
        <f t="shared" si="6"/>
        <v>8</v>
      </c>
      <c r="D232" s="221">
        <v>21310000</v>
      </c>
      <c r="F232" s="221" t="s">
        <v>1497</v>
      </c>
      <c r="G232" s="222">
        <v>2803198000</v>
      </c>
      <c r="I232" s="222">
        <f t="shared" si="7"/>
        <v>2803198000</v>
      </c>
    </row>
    <row r="233" spans="1:9" x14ac:dyDescent="0.2">
      <c r="A233" s="221" t="s">
        <v>25</v>
      </c>
      <c r="B233" s="225">
        <v>21322000</v>
      </c>
      <c r="C233" s="221">
        <f t="shared" si="6"/>
        <v>8</v>
      </c>
      <c r="D233" s="221">
        <v>21310000</v>
      </c>
      <c r="F233" s="221" t="s">
        <v>1498</v>
      </c>
      <c r="G233" s="222">
        <v>2548413000</v>
      </c>
      <c r="I233" s="222">
        <f t="shared" si="7"/>
        <v>2548413000</v>
      </c>
    </row>
    <row r="234" spans="1:9" x14ac:dyDescent="0.2">
      <c r="A234" s="221" t="s">
        <v>25</v>
      </c>
      <c r="B234" s="225">
        <v>21323000</v>
      </c>
      <c r="C234" s="221">
        <f t="shared" si="6"/>
        <v>8</v>
      </c>
      <c r="D234" s="221">
        <v>21310000</v>
      </c>
      <c r="F234" s="221" t="s">
        <v>1499</v>
      </c>
      <c r="G234" s="222">
        <v>478800000</v>
      </c>
      <c r="I234" s="222">
        <f t="shared" si="7"/>
        <v>478800000</v>
      </c>
    </row>
    <row r="235" spans="1:9" x14ac:dyDescent="0.2">
      <c r="A235" s="221" t="s">
        <v>25</v>
      </c>
      <c r="B235" s="225">
        <v>21324000</v>
      </c>
      <c r="C235" s="221">
        <f t="shared" si="6"/>
        <v>8</v>
      </c>
      <c r="D235" s="221">
        <v>21310000</v>
      </c>
      <c r="F235" s="221" t="s">
        <v>1500</v>
      </c>
      <c r="G235" s="222">
        <v>1210686000</v>
      </c>
      <c r="I235" s="222">
        <f t="shared" si="7"/>
        <v>1210686000</v>
      </c>
    </row>
    <row r="236" spans="1:9" x14ac:dyDescent="0.2">
      <c r="A236" s="221" t="s">
        <v>25</v>
      </c>
      <c r="B236" s="225">
        <v>21331000</v>
      </c>
      <c r="C236" s="221">
        <f t="shared" si="6"/>
        <v>8</v>
      </c>
      <c r="D236" s="221">
        <v>21310000</v>
      </c>
      <c r="F236" s="221" t="s">
        <v>1502</v>
      </c>
      <c r="G236" s="222">
        <v>478397000</v>
      </c>
      <c r="I236" s="222">
        <f t="shared" si="7"/>
        <v>478397000</v>
      </c>
    </row>
    <row r="237" spans="1:9" x14ac:dyDescent="0.2">
      <c r="A237" s="221" t="s">
        <v>25</v>
      </c>
      <c r="B237" s="225">
        <v>21332000</v>
      </c>
      <c r="C237" s="221">
        <f t="shared" si="6"/>
        <v>8</v>
      </c>
      <c r="D237" s="221">
        <v>21310000</v>
      </c>
      <c r="F237" s="221" t="s">
        <v>1503</v>
      </c>
      <c r="G237" s="222">
        <v>478397000</v>
      </c>
      <c r="I237" s="222">
        <f t="shared" si="7"/>
        <v>478397000</v>
      </c>
    </row>
    <row r="238" spans="1:9" x14ac:dyDescent="0.2">
      <c r="A238" s="221" t="s">
        <v>25</v>
      </c>
      <c r="B238" s="225">
        <v>21333000</v>
      </c>
      <c r="C238" s="221">
        <f t="shared" si="6"/>
        <v>8</v>
      </c>
      <c r="D238" s="221">
        <v>21310000</v>
      </c>
      <c r="F238" s="221" t="s">
        <v>1504</v>
      </c>
      <c r="G238" s="222">
        <v>478397000</v>
      </c>
      <c r="I238" s="222">
        <f t="shared" si="7"/>
        <v>478397000</v>
      </c>
    </row>
    <row r="239" spans="1:9" x14ac:dyDescent="0.2">
      <c r="A239" s="221" t="s">
        <v>25</v>
      </c>
      <c r="B239" s="225">
        <v>21334000</v>
      </c>
      <c r="C239" s="221">
        <f t="shared" si="6"/>
        <v>8</v>
      </c>
      <c r="D239" s="221">
        <v>21310000</v>
      </c>
      <c r="F239" s="221" t="s">
        <v>1505</v>
      </c>
      <c r="G239" s="222">
        <v>478397000</v>
      </c>
      <c r="I239" s="222">
        <f t="shared" si="7"/>
        <v>478397000</v>
      </c>
    </row>
    <row r="240" spans="1:9" x14ac:dyDescent="0.2">
      <c r="A240" s="221" t="s">
        <v>25</v>
      </c>
      <c r="B240" s="225">
        <v>21335000</v>
      </c>
      <c r="C240" s="221">
        <f t="shared" si="6"/>
        <v>8</v>
      </c>
      <c r="D240" s="221">
        <v>21310000</v>
      </c>
      <c r="F240" s="221" t="s">
        <v>1506</v>
      </c>
      <c r="G240" s="222">
        <v>478397000</v>
      </c>
      <c r="I240" s="222">
        <f t="shared" si="7"/>
        <v>478397000</v>
      </c>
    </row>
    <row r="241" spans="1:9" x14ac:dyDescent="0.2">
      <c r="A241" s="221" t="s">
        <v>25</v>
      </c>
      <c r="B241" s="225">
        <v>21336000</v>
      </c>
      <c r="C241" s="221">
        <f t="shared" si="6"/>
        <v>8</v>
      </c>
      <c r="D241" s="221">
        <v>21310000</v>
      </c>
      <c r="F241" s="221" t="s">
        <v>1507</v>
      </c>
      <c r="G241" s="222">
        <v>478397000</v>
      </c>
      <c r="I241" s="222">
        <f t="shared" si="7"/>
        <v>478397000</v>
      </c>
    </row>
    <row r="242" spans="1:9" x14ac:dyDescent="0.2">
      <c r="A242" s="221" t="s">
        <v>25</v>
      </c>
      <c r="B242" s="225">
        <v>21341000</v>
      </c>
      <c r="C242" s="221">
        <f t="shared" si="6"/>
        <v>8</v>
      </c>
      <c r="D242" s="221">
        <v>21310000</v>
      </c>
      <c r="F242" s="221" t="s">
        <v>1508</v>
      </c>
      <c r="G242" s="222">
        <v>221232000</v>
      </c>
      <c r="I242" s="222">
        <f t="shared" si="7"/>
        <v>221232000</v>
      </c>
    </row>
    <row r="243" spans="1:9" x14ac:dyDescent="0.2">
      <c r="A243" s="221" t="s">
        <v>25</v>
      </c>
      <c r="B243" s="225">
        <v>21342000</v>
      </c>
      <c r="C243" s="221">
        <f t="shared" si="6"/>
        <v>8</v>
      </c>
      <c r="D243" s="221">
        <v>21310000</v>
      </c>
      <c r="F243" s="221" t="s">
        <v>1509</v>
      </c>
      <c r="G243" s="222">
        <v>104058000</v>
      </c>
      <c r="I243" s="222">
        <f t="shared" si="7"/>
        <v>104058000</v>
      </c>
    </row>
    <row r="244" spans="1:9" x14ac:dyDescent="0.2">
      <c r="A244" s="221" t="s">
        <v>25</v>
      </c>
      <c r="B244" s="225">
        <v>21350000</v>
      </c>
      <c r="C244" s="221">
        <f t="shared" si="6"/>
        <v>8</v>
      </c>
      <c r="D244" s="221">
        <v>21350000</v>
      </c>
      <c r="F244" s="221" t="s">
        <v>1510</v>
      </c>
      <c r="G244" s="222">
        <v>1637500000</v>
      </c>
      <c r="I244" s="222">
        <f t="shared" si="7"/>
        <v>1637500000</v>
      </c>
    </row>
    <row r="245" spans="1:9" x14ac:dyDescent="0.2">
      <c r="A245" s="221" t="s">
        <v>25</v>
      </c>
      <c r="B245" s="225">
        <v>21360000</v>
      </c>
      <c r="C245" s="221">
        <f t="shared" si="6"/>
        <v>8</v>
      </c>
      <c r="D245" s="221">
        <v>21350000</v>
      </c>
      <c r="F245" s="221" t="s">
        <v>1511</v>
      </c>
      <c r="G245" s="222">
        <v>1551316000</v>
      </c>
      <c r="I245" s="222">
        <f t="shared" si="7"/>
        <v>1551316000</v>
      </c>
    </row>
    <row r="246" spans="1:9" x14ac:dyDescent="0.2">
      <c r="A246" s="221" t="s">
        <v>25</v>
      </c>
      <c r="B246" s="225">
        <v>21370000</v>
      </c>
      <c r="C246" s="221">
        <f t="shared" si="6"/>
        <v>8</v>
      </c>
      <c r="D246" s="221">
        <v>21350000</v>
      </c>
      <c r="F246" s="221" t="s">
        <v>1512</v>
      </c>
      <c r="G246" s="222">
        <v>1551316000</v>
      </c>
      <c r="I246" s="222">
        <f t="shared" si="7"/>
        <v>1551316000</v>
      </c>
    </row>
    <row r="247" spans="1:9" x14ac:dyDescent="0.2">
      <c r="A247" s="221" t="s">
        <v>25</v>
      </c>
      <c r="B247" s="225">
        <v>21380000</v>
      </c>
      <c r="C247" s="221">
        <f t="shared" si="6"/>
        <v>8</v>
      </c>
      <c r="D247" s="221">
        <v>21350000</v>
      </c>
      <c r="F247" s="221" t="s">
        <v>1513</v>
      </c>
      <c r="G247" s="222">
        <v>1551316000</v>
      </c>
      <c r="I247" s="222">
        <f t="shared" si="7"/>
        <v>1551316000</v>
      </c>
    </row>
    <row r="248" spans="1:9" x14ac:dyDescent="0.2">
      <c r="A248" s="221" t="s">
        <v>25</v>
      </c>
      <c r="B248" s="225">
        <v>21390000</v>
      </c>
      <c r="C248" s="221">
        <f t="shared" si="6"/>
        <v>8</v>
      </c>
      <c r="D248" s="221">
        <v>21350000</v>
      </c>
      <c r="F248" s="221" t="s">
        <v>1514</v>
      </c>
      <c r="G248" s="222">
        <v>1551316000</v>
      </c>
      <c r="I248" s="222">
        <f t="shared" si="7"/>
        <v>1551316000</v>
      </c>
    </row>
    <row r="249" spans="1:9" x14ac:dyDescent="0.2">
      <c r="A249" s="221" t="s">
        <v>25</v>
      </c>
      <c r="B249" s="225">
        <v>21391000</v>
      </c>
      <c r="C249" s="221">
        <f t="shared" si="6"/>
        <v>8</v>
      </c>
      <c r="D249" s="221">
        <v>21350000</v>
      </c>
      <c r="F249" s="221" t="s">
        <v>1515</v>
      </c>
      <c r="G249" s="222">
        <v>1551316000</v>
      </c>
      <c r="I249" s="222">
        <f t="shared" si="7"/>
        <v>1551316000</v>
      </c>
    </row>
    <row r="250" spans="1:9" x14ac:dyDescent="0.2">
      <c r="A250" s="221" t="s">
        <v>25</v>
      </c>
      <c r="B250" s="225">
        <v>21392000</v>
      </c>
      <c r="C250" s="221">
        <f t="shared" si="6"/>
        <v>8</v>
      </c>
      <c r="D250" s="221">
        <v>21350000</v>
      </c>
      <c r="F250" s="221" t="s">
        <v>1516</v>
      </c>
      <c r="G250" s="222">
        <v>8837607000</v>
      </c>
      <c r="I250" s="222">
        <f t="shared" si="7"/>
        <v>8837607000</v>
      </c>
    </row>
    <row r="251" spans="1:9" x14ac:dyDescent="0.2">
      <c r="A251" s="221" t="s">
        <v>25</v>
      </c>
      <c r="B251" s="225">
        <v>21394000</v>
      </c>
      <c r="C251" s="221">
        <f t="shared" si="6"/>
        <v>8</v>
      </c>
      <c r="D251" s="221">
        <v>21350000</v>
      </c>
      <c r="F251" s="221" t="s">
        <v>1517</v>
      </c>
      <c r="G251" s="222">
        <v>714517000</v>
      </c>
      <c r="I251" s="222">
        <f t="shared" si="7"/>
        <v>714517000</v>
      </c>
    </row>
    <row r="252" spans="1:9" x14ac:dyDescent="0.2">
      <c r="A252" s="221" t="s">
        <v>25</v>
      </c>
      <c r="B252" s="225">
        <v>213950000</v>
      </c>
      <c r="C252" s="221">
        <f t="shared" si="6"/>
        <v>9</v>
      </c>
      <c r="D252" s="221">
        <v>21350000</v>
      </c>
      <c r="F252" s="221" t="s">
        <v>1518</v>
      </c>
      <c r="G252" s="222">
        <v>36699000</v>
      </c>
      <c r="I252" s="222">
        <f t="shared" si="7"/>
        <v>36699000</v>
      </c>
    </row>
    <row r="253" spans="1:9" x14ac:dyDescent="0.2">
      <c r="A253" s="221" t="s">
        <v>25</v>
      </c>
      <c r="B253" s="225">
        <v>21396000</v>
      </c>
      <c r="C253" s="221">
        <f t="shared" si="6"/>
        <v>8</v>
      </c>
      <c r="D253" s="221">
        <v>21350000</v>
      </c>
      <c r="F253" s="221" t="s">
        <v>1519</v>
      </c>
      <c r="G253" s="222">
        <v>23705000</v>
      </c>
      <c r="I253" s="222">
        <f t="shared" si="7"/>
        <v>23705000</v>
      </c>
    </row>
    <row r="254" spans="1:9" x14ac:dyDescent="0.2">
      <c r="A254" s="221" t="s">
        <v>37</v>
      </c>
      <c r="B254" s="225" t="s">
        <v>3451</v>
      </c>
      <c r="C254" s="221">
        <f t="shared" si="6"/>
        <v>6</v>
      </c>
      <c r="D254" s="221">
        <v>21500000</v>
      </c>
      <c r="F254" s="221" t="s">
        <v>3452</v>
      </c>
      <c r="G254" s="222">
        <v>145694489.02000001</v>
      </c>
      <c r="I254" s="222">
        <f t="shared" si="7"/>
        <v>145694489.02000001</v>
      </c>
    </row>
    <row r="255" spans="1:9" x14ac:dyDescent="0.2">
      <c r="A255" s="221" t="s">
        <v>6</v>
      </c>
      <c r="B255" s="225" t="s">
        <v>3453</v>
      </c>
      <c r="C255" s="221">
        <f t="shared" si="6"/>
        <v>8</v>
      </c>
      <c r="D255" s="221">
        <v>21500000</v>
      </c>
      <c r="F255" s="221" t="s">
        <v>48</v>
      </c>
      <c r="G255" s="222">
        <v>650682021.88</v>
      </c>
      <c r="I255" s="222">
        <f t="shared" si="7"/>
        <v>650682021.88</v>
      </c>
    </row>
    <row r="256" spans="1:9" x14ac:dyDescent="0.2">
      <c r="A256" s="221" t="s">
        <v>17</v>
      </c>
      <c r="B256" s="225" t="s">
        <v>3451</v>
      </c>
      <c r="C256" s="221">
        <f t="shared" si="6"/>
        <v>6</v>
      </c>
      <c r="D256" s="221">
        <v>21500000</v>
      </c>
      <c r="F256" s="221" t="s">
        <v>1145</v>
      </c>
      <c r="G256" s="222">
        <v>971111581.28999996</v>
      </c>
      <c r="H256" s="222">
        <v>0</v>
      </c>
      <c r="I256" s="222">
        <f t="shared" si="7"/>
        <v>971111581.28999996</v>
      </c>
    </row>
    <row r="257" spans="1:9" x14ac:dyDescent="0.2">
      <c r="A257" s="221" t="s">
        <v>148</v>
      </c>
      <c r="B257" s="225" t="s">
        <v>3453</v>
      </c>
      <c r="C257" s="221">
        <f t="shared" si="6"/>
        <v>8</v>
      </c>
      <c r="D257" s="221">
        <v>21500000</v>
      </c>
      <c r="F257" s="221" t="s">
        <v>2075</v>
      </c>
      <c r="G257" s="222">
        <v>228034132.69999999</v>
      </c>
      <c r="I257" s="222">
        <f t="shared" si="7"/>
        <v>228034132.69999999</v>
      </c>
    </row>
    <row r="258" spans="1:9" x14ac:dyDescent="0.2">
      <c r="A258" s="221" t="s">
        <v>7</v>
      </c>
      <c r="B258" s="225" t="s">
        <v>3453</v>
      </c>
      <c r="C258" s="221">
        <f t="shared" ref="C258:C321" si="8">+LEN(B:B)</f>
        <v>8</v>
      </c>
      <c r="D258" s="221">
        <v>21500000</v>
      </c>
      <c r="F258" s="221" t="s">
        <v>2075</v>
      </c>
      <c r="G258" s="222">
        <v>741016403.82000005</v>
      </c>
      <c r="I258" s="222">
        <f t="shared" ref="I258:I321" si="9">+G:G-H:H</f>
        <v>741016403.82000005</v>
      </c>
    </row>
    <row r="259" spans="1:9" x14ac:dyDescent="0.2">
      <c r="A259" s="221" t="s">
        <v>145</v>
      </c>
      <c r="B259" s="225" t="s">
        <v>3453</v>
      </c>
      <c r="C259" s="221">
        <f t="shared" si="8"/>
        <v>8</v>
      </c>
      <c r="D259" s="221">
        <v>21500000</v>
      </c>
      <c r="F259" s="221" t="s">
        <v>1977</v>
      </c>
      <c r="G259" s="222">
        <v>1389830437.52</v>
      </c>
      <c r="I259" s="222">
        <f t="shared" si="9"/>
        <v>1389830437.52</v>
      </c>
    </row>
    <row r="260" spans="1:9" x14ac:dyDescent="0.2">
      <c r="A260" s="221" t="s">
        <v>33</v>
      </c>
      <c r="B260" s="225">
        <v>21500000</v>
      </c>
      <c r="C260" s="221">
        <f t="shared" si="8"/>
        <v>8</v>
      </c>
      <c r="D260" s="221">
        <v>21500000</v>
      </c>
      <c r="F260" s="221" t="s">
        <v>48</v>
      </c>
      <c r="G260" s="222">
        <v>3949229950.52</v>
      </c>
      <c r="I260" s="222">
        <f t="shared" si="9"/>
        <v>3949229950.52</v>
      </c>
    </row>
    <row r="261" spans="1:9" x14ac:dyDescent="0.2">
      <c r="A261" s="221" t="s">
        <v>9</v>
      </c>
      <c r="B261" s="225" t="s">
        <v>806</v>
      </c>
      <c r="C261" s="221">
        <f t="shared" si="8"/>
        <v>7</v>
      </c>
      <c r="D261" s="221">
        <v>21500000</v>
      </c>
      <c r="F261" s="221" t="s">
        <v>592</v>
      </c>
      <c r="G261" s="222">
        <v>709415933.84000003</v>
      </c>
      <c r="H261" s="222">
        <v>0</v>
      </c>
      <c r="I261" s="222">
        <f t="shared" si="9"/>
        <v>709415933.84000003</v>
      </c>
    </row>
    <row r="262" spans="1:9" x14ac:dyDescent="0.2">
      <c r="A262" s="221" t="s">
        <v>13</v>
      </c>
      <c r="B262" s="225" t="s">
        <v>806</v>
      </c>
      <c r="C262" s="221">
        <f t="shared" si="8"/>
        <v>7</v>
      </c>
      <c r="D262" s="221">
        <v>21500000</v>
      </c>
      <c r="F262" s="221" t="s">
        <v>592</v>
      </c>
      <c r="G262" s="222">
        <v>94238265.260000005</v>
      </c>
      <c r="H262" s="222">
        <v>0</v>
      </c>
      <c r="I262" s="222">
        <f t="shared" si="9"/>
        <v>94238265.260000005</v>
      </c>
    </row>
    <row r="263" spans="1:9" x14ac:dyDescent="0.2">
      <c r="A263" s="221" t="s">
        <v>21</v>
      </c>
      <c r="B263" s="225" t="s">
        <v>806</v>
      </c>
      <c r="C263" s="221">
        <f t="shared" si="8"/>
        <v>7</v>
      </c>
      <c r="D263" s="221">
        <v>21500000</v>
      </c>
      <c r="F263" s="221" t="s">
        <v>592</v>
      </c>
      <c r="G263" s="222">
        <v>1259183452.8900001</v>
      </c>
      <c r="H263" s="222">
        <v>0</v>
      </c>
      <c r="I263" s="222">
        <f t="shared" si="9"/>
        <v>1259183452.8900001</v>
      </c>
    </row>
    <row r="264" spans="1:9" x14ac:dyDescent="0.2">
      <c r="A264" s="221" t="s">
        <v>1</v>
      </c>
      <c r="B264" s="225" t="s">
        <v>3453</v>
      </c>
      <c r="C264" s="221">
        <f t="shared" si="8"/>
        <v>8</v>
      </c>
      <c r="D264" s="221">
        <v>21500000</v>
      </c>
      <c r="F264" s="221" t="s">
        <v>48</v>
      </c>
      <c r="G264" s="222">
        <v>3128790</v>
      </c>
      <c r="I264" s="222">
        <f t="shared" si="9"/>
        <v>3128790</v>
      </c>
    </row>
    <row r="265" spans="1:9" x14ac:dyDescent="0.2">
      <c r="A265" s="221" t="s">
        <v>5</v>
      </c>
      <c r="B265" s="225" t="s">
        <v>806</v>
      </c>
      <c r="C265" s="221">
        <f t="shared" si="8"/>
        <v>7</v>
      </c>
      <c r="D265" s="221">
        <v>21500000</v>
      </c>
      <c r="F265" s="221" t="s">
        <v>592</v>
      </c>
      <c r="G265" s="222">
        <v>472222751.50999999</v>
      </c>
      <c r="H265" s="222">
        <v>0</v>
      </c>
      <c r="I265" s="222">
        <f t="shared" si="9"/>
        <v>472222751.50999999</v>
      </c>
    </row>
    <row r="266" spans="1:9" x14ac:dyDescent="0.2">
      <c r="A266" s="221" t="s">
        <v>3</v>
      </c>
      <c r="B266" s="225">
        <v>215000</v>
      </c>
      <c r="C266" s="221">
        <f t="shared" si="8"/>
        <v>6</v>
      </c>
      <c r="D266" s="221">
        <v>21500000</v>
      </c>
      <c r="F266" s="221" t="s">
        <v>2418</v>
      </c>
      <c r="G266" s="222">
        <v>35000000</v>
      </c>
      <c r="I266" s="222">
        <f t="shared" si="9"/>
        <v>35000000</v>
      </c>
    </row>
    <row r="267" spans="1:9" x14ac:dyDescent="0.2">
      <c r="A267" s="221" t="s">
        <v>15</v>
      </c>
      <c r="B267" s="225">
        <v>21500000</v>
      </c>
      <c r="C267" s="221">
        <f t="shared" si="8"/>
        <v>8</v>
      </c>
      <c r="D267" s="221">
        <v>21500000</v>
      </c>
      <c r="F267" s="221" t="s">
        <v>48</v>
      </c>
      <c r="G267" s="222">
        <v>146344704.96000001</v>
      </c>
      <c r="I267" s="222">
        <f t="shared" si="9"/>
        <v>146344704.96000001</v>
      </c>
    </row>
    <row r="268" spans="1:9" x14ac:dyDescent="0.2">
      <c r="A268" s="221" t="s">
        <v>145</v>
      </c>
      <c r="B268" s="225" t="s">
        <v>3454</v>
      </c>
      <c r="C268" s="221">
        <f t="shared" si="8"/>
        <v>8</v>
      </c>
      <c r="D268" s="221">
        <v>21510000</v>
      </c>
      <c r="F268" s="221" t="s">
        <v>1978</v>
      </c>
      <c r="G268" s="222">
        <v>5091494603.7700005</v>
      </c>
      <c r="I268" s="222">
        <f t="shared" si="9"/>
        <v>5091494603.7700005</v>
      </c>
    </row>
    <row r="269" spans="1:9" x14ac:dyDescent="0.2">
      <c r="A269" s="221" t="s">
        <v>33</v>
      </c>
      <c r="B269" s="225">
        <v>21510000</v>
      </c>
      <c r="C269" s="221">
        <f t="shared" si="8"/>
        <v>8</v>
      </c>
      <c r="D269" s="221">
        <v>21510000</v>
      </c>
      <c r="F269" s="221" t="s">
        <v>1766</v>
      </c>
      <c r="G269" s="222">
        <v>379671412.60000002</v>
      </c>
      <c r="I269" s="222">
        <f t="shared" si="9"/>
        <v>379671412.60000002</v>
      </c>
    </row>
    <row r="270" spans="1:9" x14ac:dyDescent="0.2">
      <c r="A270" s="221" t="s">
        <v>9</v>
      </c>
      <c r="B270" s="225" t="s">
        <v>3455</v>
      </c>
      <c r="C270" s="221">
        <f t="shared" si="8"/>
        <v>7</v>
      </c>
      <c r="D270" s="221">
        <v>21510000</v>
      </c>
      <c r="F270" s="221" t="s">
        <v>594</v>
      </c>
      <c r="G270" s="222">
        <v>6314534</v>
      </c>
      <c r="H270" s="222">
        <v>0</v>
      </c>
      <c r="I270" s="222">
        <f t="shared" si="9"/>
        <v>6314534</v>
      </c>
    </row>
    <row r="271" spans="1:9" x14ac:dyDescent="0.2">
      <c r="A271" s="221" t="s">
        <v>1</v>
      </c>
      <c r="B271" s="225" t="s">
        <v>3454</v>
      </c>
      <c r="C271" s="221">
        <f t="shared" si="8"/>
        <v>8</v>
      </c>
      <c r="D271" s="221">
        <v>21510000</v>
      </c>
      <c r="F271" s="221" t="s">
        <v>49</v>
      </c>
      <c r="G271" s="222">
        <v>2808000</v>
      </c>
      <c r="I271" s="222">
        <f t="shared" si="9"/>
        <v>2808000</v>
      </c>
    </row>
    <row r="272" spans="1:9" x14ac:dyDescent="0.2">
      <c r="A272" s="221" t="s">
        <v>148</v>
      </c>
      <c r="B272" s="225" t="s">
        <v>3456</v>
      </c>
      <c r="C272" s="221">
        <f t="shared" si="8"/>
        <v>8</v>
      </c>
      <c r="D272" s="221">
        <v>21520000</v>
      </c>
      <c r="F272" s="221" t="s">
        <v>254</v>
      </c>
      <c r="G272" s="222">
        <v>4631041.9000000004</v>
      </c>
      <c r="I272" s="222">
        <f t="shared" si="9"/>
        <v>4631041.9000000004</v>
      </c>
    </row>
    <row r="273" spans="1:9" x14ac:dyDescent="0.2">
      <c r="A273" s="221" t="s">
        <v>145</v>
      </c>
      <c r="B273" s="225" t="s">
        <v>3456</v>
      </c>
      <c r="C273" s="221">
        <f t="shared" si="8"/>
        <v>8</v>
      </c>
      <c r="D273" s="221">
        <v>21520000</v>
      </c>
      <c r="F273" s="221" t="s">
        <v>1979</v>
      </c>
      <c r="G273" s="222">
        <v>838704995.65999997</v>
      </c>
      <c r="I273" s="222">
        <f t="shared" si="9"/>
        <v>838704995.65999997</v>
      </c>
    </row>
    <row r="274" spans="1:9" x14ac:dyDescent="0.2">
      <c r="A274" s="221" t="s">
        <v>9</v>
      </c>
      <c r="B274" s="225" t="s">
        <v>807</v>
      </c>
      <c r="C274" s="221">
        <f t="shared" si="8"/>
        <v>7</v>
      </c>
      <c r="D274" s="221">
        <v>21520000</v>
      </c>
      <c r="F274" s="221" t="s">
        <v>254</v>
      </c>
      <c r="G274" s="222">
        <v>54908530.07</v>
      </c>
      <c r="H274" s="222">
        <v>0</v>
      </c>
      <c r="I274" s="222">
        <f t="shared" si="9"/>
        <v>54908530.07</v>
      </c>
    </row>
    <row r="275" spans="1:9" x14ac:dyDescent="0.2">
      <c r="A275" s="221" t="s">
        <v>13</v>
      </c>
      <c r="B275" s="225" t="s">
        <v>807</v>
      </c>
      <c r="C275" s="221">
        <f t="shared" si="8"/>
        <v>7</v>
      </c>
      <c r="D275" s="221">
        <v>21520000</v>
      </c>
      <c r="F275" s="221" t="s">
        <v>254</v>
      </c>
      <c r="G275" s="222">
        <v>17308000</v>
      </c>
      <c r="H275" s="222">
        <v>0</v>
      </c>
      <c r="I275" s="222">
        <f t="shared" si="9"/>
        <v>17308000</v>
      </c>
    </row>
    <row r="276" spans="1:9" x14ac:dyDescent="0.2">
      <c r="A276" s="221" t="s">
        <v>5</v>
      </c>
      <c r="B276" s="225" t="s">
        <v>807</v>
      </c>
      <c r="C276" s="221">
        <f t="shared" si="8"/>
        <v>7</v>
      </c>
      <c r="D276" s="221">
        <v>21520000</v>
      </c>
      <c r="F276" s="221" t="s">
        <v>254</v>
      </c>
      <c r="G276" s="222">
        <v>33571787.549999997</v>
      </c>
      <c r="H276" s="222">
        <v>0</v>
      </c>
      <c r="I276" s="222">
        <f t="shared" si="9"/>
        <v>33571787.549999997</v>
      </c>
    </row>
    <row r="277" spans="1:9" x14ac:dyDescent="0.2">
      <c r="A277" s="221" t="s">
        <v>15</v>
      </c>
      <c r="B277" s="225">
        <v>21520000</v>
      </c>
      <c r="C277" s="221">
        <f t="shared" si="8"/>
        <v>8</v>
      </c>
      <c r="D277" s="221">
        <v>21520000</v>
      </c>
      <c r="F277" s="221" t="s">
        <v>254</v>
      </c>
      <c r="G277" s="222">
        <v>24836000</v>
      </c>
      <c r="I277" s="222">
        <f t="shared" si="9"/>
        <v>24836000</v>
      </c>
    </row>
    <row r="278" spans="1:9" x14ac:dyDescent="0.2">
      <c r="A278" s="221" t="s">
        <v>145</v>
      </c>
      <c r="B278" s="225" t="s">
        <v>3457</v>
      </c>
      <c r="C278" s="221">
        <f t="shared" si="8"/>
        <v>8</v>
      </c>
      <c r="D278" s="221">
        <v>21530000</v>
      </c>
      <c r="F278" s="221" t="s">
        <v>1980</v>
      </c>
      <c r="G278" s="222">
        <v>5663936126.7200003</v>
      </c>
      <c r="I278" s="222">
        <f t="shared" si="9"/>
        <v>5663936126.7200003</v>
      </c>
    </row>
    <row r="279" spans="1:9" x14ac:dyDescent="0.2">
      <c r="A279" s="221" t="s">
        <v>13</v>
      </c>
      <c r="B279" s="225" t="s">
        <v>808</v>
      </c>
      <c r="C279" s="221">
        <f t="shared" si="8"/>
        <v>7</v>
      </c>
      <c r="D279" s="221">
        <v>21530000</v>
      </c>
      <c r="F279" s="221" t="s">
        <v>258</v>
      </c>
      <c r="G279" s="222">
        <v>604974909.87</v>
      </c>
      <c r="H279" s="222">
        <v>0</v>
      </c>
      <c r="I279" s="222">
        <f t="shared" si="9"/>
        <v>604974909.87</v>
      </c>
    </row>
    <row r="280" spans="1:9" x14ac:dyDescent="0.2">
      <c r="A280" s="221" t="s">
        <v>5</v>
      </c>
      <c r="B280" s="225" t="s">
        <v>808</v>
      </c>
      <c r="C280" s="221">
        <f t="shared" si="8"/>
        <v>7</v>
      </c>
      <c r="D280" s="221">
        <v>21530000</v>
      </c>
      <c r="F280" s="221" t="s">
        <v>258</v>
      </c>
      <c r="G280" s="222">
        <v>19379682</v>
      </c>
      <c r="H280" s="222">
        <v>0</v>
      </c>
      <c r="I280" s="222">
        <f t="shared" si="9"/>
        <v>19379682</v>
      </c>
    </row>
    <row r="281" spans="1:9" x14ac:dyDescent="0.2">
      <c r="A281" s="221" t="s">
        <v>17</v>
      </c>
      <c r="B281" s="225" t="s">
        <v>3458</v>
      </c>
      <c r="C281" s="221">
        <f t="shared" si="8"/>
        <v>6</v>
      </c>
      <c r="D281" s="221">
        <v>21540000</v>
      </c>
      <c r="F281" s="221" t="s">
        <v>1146</v>
      </c>
      <c r="G281" s="222">
        <v>6418921205.5035</v>
      </c>
      <c r="H281" s="222">
        <v>0</v>
      </c>
      <c r="I281" s="222">
        <f t="shared" si="9"/>
        <v>6418921205.5035</v>
      </c>
    </row>
    <row r="282" spans="1:9" x14ac:dyDescent="0.2">
      <c r="A282" s="221" t="s">
        <v>5</v>
      </c>
      <c r="B282" s="225" t="s">
        <v>3459</v>
      </c>
      <c r="C282" s="221">
        <f t="shared" si="8"/>
        <v>7</v>
      </c>
      <c r="D282" s="221">
        <v>21540000</v>
      </c>
      <c r="F282" s="221" t="s">
        <v>3460</v>
      </c>
      <c r="G282" s="222">
        <v>1467418181.6800001</v>
      </c>
      <c r="H282" s="222">
        <v>0</v>
      </c>
      <c r="I282" s="222">
        <f t="shared" si="9"/>
        <v>1467418181.6800001</v>
      </c>
    </row>
    <row r="283" spans="1:9" x14ac:dyDescent="0.2">
      <c r="A283" s="221" t="s">
        <v>25</v>
      </c>
      <c r="B283" s="225">
        <v>21540000</v>
      </c>
      <c r="C283" s="221">
        <f t="shared" si="8"/>
        <v>8</v>
      </c>
      <c r="D283" s="221">
        <v>21540000</v>
      </c>
      <c r="F283" s="221" t="s">
        <v>3461</v>
      </c>
      <c r="G283" s="222">
        <v>134035867.06999999</v>
      </c>
      <c r="I283" s="222">
        <f t="shared" si="9"/>
        <v>134035867.06999999</v>
      </c>
    </row>
    <row r="284" spans="1:9" x14ac:dyDescent="0.2">
      <c r="A284" s="221" t="s">
        <v>25</v>
      </c>
      <c r="B284" s="225">
        <v>21543000</v>
      </c>
      <c r="C284" s="221">
        <f t="shared" si="8"/>
        <v>8</v>
      </c>
      <c r="D284" s="221">
        <v>21540000</v>
      </c>
      <c r="F284" s="221" t="s">
        <v>1520</v>
      </c>
      <c r="G284" s="222">
        <v>976254736.26999998</v>
      </c>
      <c r="I284" s="222">
        <f t="shared" si="9"/>
        <v>976254736.26999998</v>
      </c>
    </row>
    <row r="285" spans="1:9" x14ac:dyDescent="0.2">
      <c r="A285" s="221" t="s">
        <v>21</v>
      </c>
      <c r="B285" s="225" t="s">
        <v>3462</v>
      </c>
      <c r="C285" s="221">
        <f t="shared" si="8"/>
        <v>7</v>
      </c>
      <c r="D285" s="221">
        <v>21550000</v>
      </c>
      <c r="F285" s="221" t="s">
        <v>1469</v>
      </c>
      <c r="G285" s="222">
        <v>4530387053.4399996</v>
      </c>
      <c r="H285" s="222">
        <v>0</v>
      </c>
      <c r="I285" s="222">
        <f t="shared" si="9"/>
        <v>4530387053.4399996</v>
      </c>
    </row>
    <row r="286" spans="1:9" x14ac:dyDescent="0.2">
      <c r="A286" s="221" t="s">
        <v>25</v>
      </c>
      <c r="B286" s="225">
        <v>21560000</v>
      </c>
      <c r="C286" s="221">
        <f t="shared" si="8"/>
        <v>8</v>
      </c>
      <c r="D286" s="221">
        <v>21570000</v>
      </c>
      <c r="F286" s="221" t="s">
        <v>3463</v>
      </c>
      <c r="G286" s="222">
        <v>1747294112.45</v>
      </c>
      <c r="I286" s="222">
        <f t="shared" si="9"/>
        <v>1747294112.45</v>
      </c>
    </row>
    <row r="287" spans="1:9" x14ac:dyDescent="0.2">
      <c r="A287" s="221" t="s">
        <v>17</v>
      </c>
      <c r="B287" s="225" t="s">
        <v>3464</v>
      </c>
      <c r="C287" s="221">
        <f t="shared" si="8"/>
        <v>6</v>
      </c>
      <c r="D287" s="221">
        <v>21570000</v>
      </c>
      <c r="F287" s="221" t="s">
        <v>1147</v>
      </c>
      <c r="G287" s="222">
        <v>32515872.719999999</v>
      </c>
      <c r="H287" s="222">
        <v>0</v>
      </c>
      <c r="I287" s="222">
        <f t="shared" si="9"/>
        <v>32515872.719999999</v>
      </c>
    </row>
    <row r="288" spans="1:9" x14ac:dyDescent="0.2">
      <c r="A288" s="221" t="s">
        <v>25</v>
      </c>
      <c r="B288" s="225">
        <v>21570000</v>
      </c>
      <c r="C288" s="221">
        <f t="shared" si="8"/>
        <v>8</v>
      </c>
      <c r="D288" s="221">
        <v>21570000</v>
      </c>
      <c r="F288" s="221" t="s">
        <v>1522</v>
      </c>
      <c r="G288" s="222">
        <v>28210654758.439999</v>
      </c>
      <c r="I288" s="222">
        <f t="shared" si="9"/>
        <v>28210654758.439999</v>
      </c>
    </row>
    <row r="289" spans="1:9" x14ac:dyDescent="0.2">
      <c r="A289" s="221" t="s">
        <v>3</v>
      </c>
      <c r="B289" s="225">
        <v>215700</v>
      </c>
      <c r="C289" s="221">
        <f t="shared" si="8"/>
        <v>6</v>
      </c>
      <c r="D289" s="221">
        <v>21570000</v>
      </c>
      <c r="F289" s="221" t="s">
        <v>2419</v>
      </c>
      <c r="G289" s="222">
        <v>232779073.41999999</v>
      </c>
      <c r="I289" s="222">
        <f t="shared" si="9"/>
        <v>232779073.41999999</v>
      </c>
    </row>
    <row r="290" spans="1:9" x14ac:dyDescent="0.2">
      <c r="A290" s="221" t="s">
        <v>17</v>
      </c>
      <c r="B290" s="225" t="s">
        <v>3465</v>
      </c>
      <c r="C290" s="221">
        <f t="shared" si="8"/>
        <v>6</v>
      </c>
      <c r="D290" s="221">
        <v>21580000</v>
      </c>
      <c r="F290" s="221" t="s">
        <v>1389</v>
      </c>
      <c r="G290" s="222">
        <v>10573640</v>
      </c>
      <c r="H290" s="222">
        <v>0</v>
      </c>
      <c r="I290" s="222">
        <f t="shared" si="9"/>
        <v>10573640</v>
      </c>
    </row>
    <row r="291" spans="1:9" x14ac:dyDescent="0.2">
      <c r="A291" s="221" t="s">
        <v>3315</v>
      </c>
      <c r="B291" s="225" t="s">
        <v>3465</v>
      </c>
      <c r="C291" s="221">
        <f t="shared" si="8"/>
        <v>6</v>
      </c>
      <c r="D291" s="221">
        <v>21580000</v>
      </c>
      <c r="F291" s="221" t="s">
        <v>1389</v>
      </c>
      <c r="G291" s="222">
        <v>30603100</v>
      </c>
      <c r="I291" s="222">
        <f t="shared" si="9"/>
        <v>30603100</v>
      </c>
    </row>
    <row r="292" spans="1:9" x14ac:dyDescent="0.2">
      <c r="A292" s="221" t="s">
        <v>17</v>
      </c>
      <c r="B292" s="225" t="s">
        <v>3466</v>
      </c>
      <c r="C292" s="221">
        <f t="shared" si="8"/>
        <v>6</v>
      </c>
      <c r="D292" s="221">
        <v>21590000</v>
      </c>
      <c r="F292" s="221" t="s">
        <v>1149</v>
      </c>
      <c r="G292" s="222">
        <v>31696846.600000001</v>
      </c>
      <c r="H292" s="222">
        <v>0</v>
      </c>
      <c r="I292" s="222">
        <f t="shared" si="9"/>
        <v>31696846.600000001</v>
      </c>
    </row>
    <row r="293" spans="1:9" x14ac:dyDescent="0.2">
      <c r="A293" s="221" t="s">
        <v>145</v>
      </c>
      <c r="B293" s="225" t="s">
        <v>3467</v>
      </c>
      <c r="C293" s="221">
        <f t="shared" si="8"/>
        <v>8</v>
      </c>
      <c r="D293" s="221">
        <v>21800000</v>
      </c>
      <c r="F293" s="221" t="s">
        <v>1981</v>
      </c>
      <c r="G293" s="222">
        <v>30223951.079999998</v>
      </c>
      <c r="I293" s="222">
        <f t="shared" si="9"/>
        <v>30223951.079999998</v>
      </c>
    </row>
    <row r="294" spans="1:9" x14ac:dyDescent="0.2">
      <c r="A294" s="221" t="s">
        <v>1</v>
      </c>
      <c r="B294" s="225" t="s">
        <v>3467</v>
      </c>
      <c r="C294" s="221">
        <f t="shared" si="8"/>
        <v>8</v>
      </c>
      <c r="D294" s="221">
        <v>21800000</v>
      </c>
      <c r="F294" s="221" t="s">
        <v>50</v>
      </c>
      <c r="G294" s="222">
        <v>20853202.670000002</v>
      </c>
      <c r="I294" s="222">
        <f t="shared" si="9"/>
        <v>20853202.670000002</v>
      </c>
    </row>
    <row r="295" spans="1:9" x14ac:dyDescent="0.2">
      <c r="A295" s="221" t="s">
        <v>15</v>
      </c>
      <c r="B295" s="225">
        <v>21800000</v>
      </c>
      <c r="C295" s="221">
        <f t="shared" si="8"/>
        <v>8</v>
      </c>
      <c r="D295" s="221">
        <v>21800000</v>
      </c>
      <c r="F295" s="221" t="s">
        <v>2487</v>
      </c>
      <c r="G295" s="222">
        <v>86333933.909999996</v>
      </c>
      <c r="I295" s="222">
        <f t="shared" si="9"/>
        <v>86333933.909999996</v>
      </c>
    </row>
    <row r="296" spans="1:9" x14ac:dyDescent="0.2">
      <c r="A296" s="221" t="s">
        <v>37</v>
      </c>
      <c r="B296" s="225" t="s">
        <v>3468</v>
      </c>
      <c r="C296" s="221">
        <f t="shared" si="8"/>
        <v>6</v>
      </c>
      <c r="D296" s="221">
        <v>21810000</v>
      </c>
      <c r="F296" s="221" t="s">
        <v>51</v>
      </c>
      <c r="G296" s="222">
        <v>11470805.75</v>
      </c>
      <c r="I296" s="222">
        <f t="shared" si="9"/>
        <v>11470805.75</v>
      </c>
    </row>
    <row r="297" spans="1:9" x14ac:dyDescent="0.2">
      <c r="A297" s="221" t="s">
        <v>6</v>
      </c>
      <c r="B297" s="225" t="s">
        <v>3469</v>
      </c>
      <c r="C297" s="221">
        <f t="shared" si="8"/>
        <v>8</v>
      </c>
      <c r="D297" s="221">
        <v>21810000</v>
      </c>
      <c r="F297" s="221" t="s">
        <v>51</v>
      </c>
      <c r="G297" s="222">
        <v>137593989.22</v>
      </c>
      <c r="I297" s="222">
        <f t="shared" si="9"/>
        <v>137593989.22</v>
      </c>
    </row>
    <row r="298" spans="1:9" x14ac:dyDescent="0.2">
      <c r="A298" s="221" t="s">
        <v>8</v>
      </c>
      <c r="B298" s="225" t="s">
        <v>3469</v>
      </c>
      <c r="C298" s="221">
        <f t="shared" si="8"/>
        <v>8</v>
      </c>
      <c r="D298" s="221">
        <v>21810000</v>
      </c>
      <c r="F298" s="221" t="s">
        <v>260</v>
      </c>
      <c r="G298" s="222">
        <v>30411007.199999999</v>
      </c>
      <c r="I298" s="222">
        <f t="shared" si="9"/>
        <v>30411007.199999999</v>
      </c>
    </row>
    <row r="299" spans="1:9" x14ac:dyDescent="0.2">
      <c r="A299" s="221" t="s">
        <v>17</v>
      </c>
      <c r="B299" s="225" t="s">
        <v>3468</v>
      </c>
      <c r="C299" s="221">
        <f t="shared" si="8"/>
        <v>6</v>
      </c>
      <c r="D299" s="221">
        <v>21810000</v>
      </c>
      <c r="F299" s="221" t="s">
        <v>51</v>
      </c>
      <c r="G299" s="222">
        <v>660160231.37899995</v>
      </c>
      <c r="H299" s="222">
        <v>0</v>
      </c>
      <c r="I299" s="222">
        <f t="shared" si="9"/>
        <v>660160231.37899995</v>
      </c>
    </row>
    <row r="300" spans="1:9" x14ac:dyDescent="0.2">
      <c r="A300" s="221" t="s">
        <v>20</v>
      </c>
      <c r="B300" s="225">
        <v>21810000</v>
      </c>
      <c r="C300" s="221">
        <f t="shared" si="8"/>
        <v>8</v>
      </c>
      <c r="D300" s="221">
        <v>21810000</v>
      </c>
      <c r="F300" s="221" t="s">
        <v>2540</v>
      </c>
      <c r="G300" s="222">
        <v>158205835.78</v>
      </c>
      <c r="I300" s="222">
        <f t="shared" si="9"/>
        <v>158205835.78</v>
      </c>
    </row>
    <row r="301" spans="1:9" x14ac:dyDescent="0.2">
      <c r="A301" s="221" t="s">
        <v>26</v>
      </c>
      <c r="B301" s="225" t="s">
        <v>3469</v>
      </c>
      <c r="C301" s="221">
        <f t="shared" si="8"/>
        <v>8</v>
      </c>
      <c r="D301" s="221">
        <v>21810000</v>
      </c>
      <c r="F301" s="221" t="s">
        <v>260</v>
      </c>
      <c r="G301" s="222">
        <v>1205737760.9300001</v>
      </c>
      <c r="I301" s="222">
        <f t="shared" si="9"/>
        <v>1205737760.9300001</v>
      </c>
    </row>
    <row r="302" spans="1:9" x14ac:dyDescent="0.2">
      <c r="A302" s="221" t="s">
        <v>148</v>
      </c>
      <c r="B302" s="225" t="s">
        <v>3469</v>
      </c>
      <c r="C302" s="221">
        <f t="shared" si="8"/>
        <v>8</v>
      </c>
      <c r="D302" s="221">
        <v>21810000</v>
      </c>
      <c r="F302" s="221" t="s">
        <v>2076</v>
      </c>
      <c r="G302" s="222">
        <v>387099971.66000003</v>
      </c>
      <c r="I302" s="222">
        <f t="shared" si="9"/>
        <v>387099971.66000003</v>
      </c>
    </row>
    <row r="303" spans="1:9" x14ac:dyDescent="0.2">
      <c r="A303" s="221" t="s">
        <v>3315</v>
      </c>
      <c r="B303" s="225" t="s">
        <v>3468</v>
      </c>
      <c r="C303" s="221">
        <f t="shared" si="8"/>
        <v>6</v>
      </c>
      <c r="D303" s="221">
        <v>21810000</v>
      </c>
      <c r="F303" s="221" t="s">
        <v>51</v>
      </c>
      <c r="G303" s="222">
        <v>1169174</v>
      </c>
      <c r="I303" s="222">
        <f t="shared" si="9"/>
        <v>1169174</v>
      </c>
    </row>
    <row r="304" spans="1:9" x14ac:dyDescent="0.2">
      <c r="A304" s="221" t="s">
        <v>3316</v>
      </c>
      <c r="B304" s="225" t="s">
        <v>3468</v>
      </c>
      <c r="C304" s="221">
        <f t="shared" si="8"/>
        <v>6</v>
      </c>
      <c r="D304" s="221">
        <v>21810000</v>
      </c>
      <c r="F304" s="221" t="s">
        <v>51</v>
      </c>
      <c r="G304" s="222">
        <v>1169175</v>
      </c>
      <c r="I304" s="222">
        <f t="shared" si="9"/>
        <v>1169175</v>
      </c>
    </row>
    <row r="305" spans="1:9" x14ac:dyDescent="0.2">
      <c r="A305" s="221" t="s">
        <v>7</v>
      </c>
      <c r="B305" s="225" t="s">
        <v>3469</v>
      </c>
      <c r="C305" s="221">
        <f t="shared" si="8"/>
        <v>8</v>
      </c>
      <c r="D305" s="221">
        <v>21810000</v>
      </c>
      <c r="F305" s="221" t="s">
        <v>260</v>
      </c>
      <c r="G305" s="222">
        <v>239576656.43000001</v>
      </c>
      <c r="I305" s="222">
        <f t="shared" si="9"/>
        <v>239576656.43000001</v>
      </c>
    </row>
    <row r="306" spans="1:9" x14ac:dyDescent="0.2">
      <c r="A306" s="221" t="s">
        <v>145</v>
      </c>
      <c r="B306" s="225" t="s">
        <v>3469</v>
      </c>
      <c r="C306" s="221">
        <f t="shared" si="8"/>
        <v>8</v>
      </c>
      <c r="D306" s="221">
        <v>21810000</v>
      </c>
      <c r="F306" s="221" t="s">
        <v>51</v>
      </c>
      <c r="G306" s="222">
        <v>376945574.45999998</v>
      </c>
      <c r="I306" s="222">
        <f t="shared" si="9"/>
        <v>376945574.45999998</v>
      </c>
    </row>
    <row r="307" spans="1:9" x14ac:dyDescent="0.2">
      <c r="A307" s="221" t="s">
        <v>33</v>
      </c>
      <c r="B307" s="225">
        <v>21810000</v>
      </c>
      <c r="C307" s="221">
        <f t="shared" si="8"/>
        <v>8</v>
      </c>
      <c r="D307" s="221">
        <v>21810000</v>
      </c>
      <c r="F307" s="221" t="s">
        <v>3470</v>
      </c>
      <c r="G307" s="222">
        <v>819961691.46000004</v>
      </c>
      <c r="I307" s="222">
        <f t="shared" si="9"/>
        <v>819961691.46000004</v>
      </c>
    </row>
    <row r="308" spans="1:9" x14ac:dyDescent="0.2">
      <c r="A308" s="221" t="s">
        <v>9</v>
      </c>
      <c r="B308" s="225" t="s">
        <v>809</v>
      </c>
      <c r="C308" s="221">
        <f t="shared" si="8"/>
        <v>7</v>
      </c>
      <c r="D308" s="221">
        <v>21810000</v>
      </c>
      <c r="F308" s="221" t="s">
        <v>260</v>
      </c>
      <c r="G308" s="222">
        <v>1097354968.5799999</v>
      </c>
      <c r="H308" s="222">
        <v>0</v>
      </c>
      <c r="I308" s="222">
        <f t="shared" si="9"/>
        <v>1097354968.5799999</v>
      </c>
    </row>
    <row r="309" spans="1:9" x14ac:dyDescent="0.2">
      <c r="A309" s="221" t="s">
        <v>13</v>
      </c>
      <c r="B309" s="225" t="s">
        <v>809</v>
      </c>
      <c r="C309" s="221">
        <f t="shared" si="8"/>
        <v>7</v>
      </c>
      <c r="D309" s="221">
        <v>21810000</v>
      </c>
      <c r="F309" s="221" t="s">
        <v>260</v>
      </c>
      <c r="G309" s="222">
        <v>12448867328.66</v>
      </c>
      <c r="H309" s="222">
        <v>0</v>
      </c>
      <c r="I309" s="222">
        <f t="shared" si="9"/>
        <v>12448867328.66</v>
      </c>
    </row>
    <row r="310" spans="1:9" x14ac:dyDescent="0.2">
      <c r="A310" s="221" t="s">
        <v>30</v>
      </c>
      <c r="B310" s="225" t="s">
        <v>3469</v>
      </c>
      <c r="C310" s="221">
        <f t="shared" si="8"/>
        <v>8</v>
      </c>
      <c r="D310" s="221">
        <v>21810000</v>
      </c>
      <c r="F310" s="221" t="s">
        <v>260</v>
      </c>
      <c r="G310" s="222">
        <v>25291228.600000001</v>
      </c>
      <c r="I310" s="222">
        <f t="shared" si="9"/>
        <v>25291228.600000001</v>
      </c>
    </row>
    <row r="311" spans="1:9" x14ac:dyDescent="0.2">
      <c r="A311" s="221" t="s">
        <v>21</v>
      </c>
      <c r="B311" s="225" t="s">
        <v>809</v>
      </c>
      <c r="C311" s="221">
        <f t="shared" si="8"/>
        <v>7</v>
      </c>
      <c r="D311" s="221">
        <v>21810000</v>
      </c>
      <c r="F311" s="221" t="s">
        <v>260</v>
      </c>
      <c r="G311" s="222">
        <v>159302208.13</v>
      </c>
      <c r="H311" s="222">
        <v>0</v>
      </c>
      <c r="I311" s="222">
        <f t="shared" si="9"/>
        <v>159302208.13</v>
      </c>
    </row>
    <row r="312" spans="1:9" x14ac:dyDescent="0.2">
      <c r="A312" s="221" t="s">
        <v>1</v>
      </c>
      <c r="B312" s="225" t="s">
        <v>3469</v>
      </c>
      <c r="C312" s="221">
        <f t="shared" si="8"/>
        <v>8</v>
      </c>
      <c r="D312" s="221">
        <v>21810000</v>
      </c>
      <c r="F312" s="221" t="s">
        <v>51</v>
      </c>
      <c r="G312" s="222">
        <v>8950000</v>
      </c>
      <c r="I312" s="222">
        <f t="shared" si="9"/>
        <v>8950000</v>
      </c>
    </row>
    <row r="313" spans="1:9" x14ac:dyDescent="0.2">
      <c r="A313" s="221" t="s">
        <v>5</v>
      </c>
      <c r="B313" s="225" t="s">
        <v>809</v>
      </c>
      <c r="C313" s="221">
        <f t="shared" si="8"/>
        <v>7</v>
      </c>
      <c r="D313" s="221">
        <v>21810000</v>
      </c>
      <c r="F313" s="221" t="s">
        <v>260</v>
      </c>
      <c r="G313" s="222">
        <v>3259652602.3400002</v>
      </c>
      <c r="H313" s="222">
        <v>0</v>
      </c>
      <c r="I313" s="222">
        <f t="shared" si="9"/>
        <v>3259652602.3400002</v>
      </c>
    </row>
    <row r="314" spans="1:9" x14ac:dyDescent="0.2">
      <c r="A314" s="221" t="s">
        <v>27</v>
      </c>
      <c r="B314" s="225" t="s">
        <v>3469</v>
      </c>
      <c r="C314" s="221">
        <f t="shared" si="8"/>
        <v>8</v>
      </c>
      <c r="D314" s="221">
        <v>21810000</v>
      </c>
      <c r="F314" s="221" t="s">
        <v>260</v>
      </c>
      <c r="G314" s="222">
        <v>7740208</v>
      </c>
      <c r="I314" s="222">
        <f t="shared" si="9"/>
        <v>7740208</v>
      </c>
    </row>
    <row r="315" spans="1:9" x14ac:dyDescent="0.2">
      <c r="A315" s="221" t="s">
        <v>25</v>
      </c>
      <c r="B315" s="225">
        <v>21810000</v>
      </c>
      <c r="C315" s="221">
        <f t="shared" si="8"/>
        <v>8</v>
      </c>
      <c r="D315" s="221">
        <v>21810000</v>
      </c>
      <c r="F315" s="221" t="s">
        <v>3470</v>
      </c>
      <c r="G315" s="222">
        <v>331233498.47000003</v>
      </c>
      <c r="I315" s="222">
        <f t="shared" si="9"/>
        <v>331233498.47000003</v>
      </c>
    </row>
    <row r="316" spans="1:9" x14ac:dyDescent="0.2">
      <c r="A316" s="221" t="s">
        <v>3</v>
      </c>
      <c r="B316" s="225">
        <v>218100</v>
      </c>
      <c r="C316" s="221">
        <f t="shared" si="8"/>
        <v>6</v>
      </c>
      <c r="D316" s="221">
        <v>21810000</v>
      </c>
      <c r="F316" s="221" t="s">
        <v>51</v>
      </c>
      <c r="G316" s="222">
        <v>315651130.91000003</v>
      </c>
      <c r="I316" s="222">
        <f t="shared" si="9"/>
        <v>315651130.91000003</v>
      </c>
    </row>
    <row r="317" spans="1:9" x14ac:dyDescent="0.2">
      <c r="A317" s="221" t="s">
        <v>15</v>
      </c>
      <c r="B317" s="225">
        <v>21810000</v>
      </c>
      <c r="C317" s="221">
        <f t="shared" si="8"/>
        <v>8</v>
      </c>
      <c r="D317" s="221">
        <v>21810000</v>
      </c>
      <c r="F317" s="221" t="s">
        <v>51</v>
      </c>
      <c r="G317" s="222">
        <v>5378262856.2659998</v>
      </c>
      <c r="I317" s="222">
        <f t="shared" si="9"/>
        <v>5378262856.2659998</v>
      </c>
    </row>
    <row r="318" spans="1:9" x14ac:dyDescent="0.2">
      <c r="A318" s="221" t="s">
        <v>148</v>
      </c>
      <c r="B318" s="225" t="s">
        <v>3471</v>
      </c>
      <c r="C318" s="221">
        <f t="shared" si="8"/>
        <v>8</v>
      </c>
      <c r="D318" s="221">
        <v>21811000</v>
      </c>
      <c r="F318" s="221" t="s">
        <v>2077</v>
      </c>
      <c r="G318" s="222">
        <v>426691476.01999998</v>
      </c>
      <c r="I318" s="222">
        <f t="shared" si="9"/>
        <v>426691476.01999998</v>
      </c>
    </row>
    <row r="319" spans="1:9" x14ac:dyDescent="0.2">
      <c r="A319" s="221" t="s">
        <v>5</v>
      </c>
      <c r="B319" s="225" t="s">
        <v>3472</v>
      </c>
      <c r="C319" s="221">
        <f t="shared" si="8"/>
        <v>7</v>
      </c>
      <c r="D319" s="221">
        <v>21811000</v>
      </c>
      <c r="F319" s="221" t="s">
        <v>257</v>
      </c>
      <c r="G319" s="222">
        <v>2002477768.1199999</v>
      </c>
      <c r="H319" s="222">
        <v>0</v>
      </c>
      <c r="I319" s="222">
        <f t="shared" si="9"/>
        <v>2002477768.1199999</v>
      </c>
    </row>
    <row r="320" spans="1:9" x14ac:dyDescent="0.2">
      <c r="A320" s="221" t="s">
        <v>6</v>
      </c>
      <c r="B320" s="225" t="s">
        <v>3473</v>
      </c>
      <c r="C320" s="221">
        <f t="shared" si="8"/>
        <v>8</v>
      </c>
      <c r="D320" s="221">
        <v>21820000</v>
      </c>
      <c r="F320" s="221" t="s">
        <v>52</v>
      </c>
      <c r="G320" s="222">
        <v>1793333.34</v>
      </c>
      <c r="I320" s="222">
        <f t="shared" si="9"/>
        <v>1793333.34</v>
      </c>
    </row>
    <row r="321" spans="1:9" x14ac:dyDescent="0.2">
      <c r="A321" s="221" t="s">
        <v>8</v>
      </c>
      <c r="B321" s="225" t="s">
        <v>3473</v>
      </c>
      <c r="C321" s="221">
        <f t="shared" si="8"/>
        <v>8</v>
      </c>
      <c r="D321" s="221">
        <v>21820000</v>
      </c>
      <c r="F321" s="221" t="s">
        <v>52</v>
      </c>
      <c r="G321" s="222">
        <v>1804440.02</v>
      </c>
      <c r="I321" s="222">
        <f t="shared" si="9"/>
        <v>1804440.02</v>
      </c>
    </row>
    <row r="322" spans="1:9" x14ac:dyDescent="0.2">
      <c r="A322" s="221" t="s">
        <v>20</v>
      </c>
      <c r="B322" s="225">
        <v>21820000</v>
      </c>
      <c r="C322" s="221">
        <f t="shared" ref="C322:C385" si="10">+LEN(B:B)</f>
        <v>8</v>
      </c>
      <c r="D322" s="221">
        <v>21820000</v>
      </c>
      <c r="F322" s="221" t="s">
        <v>52</v>
      </c>
      <c r="G322" s="222">
        <v>2068000</v>
      </c>
      <c r="I322" s="222">
        <f t="shared" ref="I322:I385" si="11">+G:G-H:H</f>
        <v>2068000</v>
      </c>
    </row>
    <row r="323" spans="1:9" x14ac:dyDescent="0.2">
      <c r="A323" s="221" t="s">
        <v>26</v>
      </c>
      <c r="B323" s="225" t="s">
        <v>3473</v>
      </c>
      <c r="C323" s="221">
        <f t="shared" si="10"/>
        <v>8</v>
      </c>
      <c r="D323" s="221">
        <v>21820000</v>
      </c>
      <c r="F323" s="221" t="s">
        <v>52</v>
      </c>
      <c r="G323" s="222">
        <v>10628724.57</v>
      </c>
      <c r="I323" s="222">
        <f t="shared" si="11"/>
        <v>10628724.57</v>
      </c>
    </row>
    <row r="324" spans="1:9" x14ac:dyDescent="0.2">
      <c r="A324" s="221" t="s">
        <v>148</v>
      </c>
      <c r="B324" s="225" t="s">
        <v>3473</v>
      </c>
      <c r="C324" s="221">
        <f t="shared" si="10"/>
        <v>8</v>
      </c>
      <c r="D324" s="221">
        <v>21820000</v>
      </c>
      <c r="F324" s="221" t="s">
        <v>52</v>
      </c>
      <c r="G324" s="222">
        <v>34501803.039999999</v>
      </c>
      <c r="I324" s="222">
        <f t="shared" si="11"/>
        <v>34501803.039999999</v>
      </c>
    </row>
    <row r="325" spans="1:9" x14ac:dyDescent="0.2">
      <c r="A325" s="221" t="s">
        <v>7</v>
      </c>
      <c r="B325" s="225" t="s">
        <v>3473</v>
      </c>
      <c r="C325" s="221">
        <f t="shared" si="10"/>
        <v>8</v>
      </c>
      <c r="D325" s="221">
        <v>21820000</v>
      </c>
      <c r="F325" s="221" t="s">
        <v>52</v>
      </c>
      <c r="G325" s="222">
        <v>37274009.740000002</v>
      </c>
      <c r="I325" s="222">
        <f t="shared" si="11"/>
        <v>37274009.740000002</v>
      </c>
    </row>
    <row r="326" spans="1:9" x14ac:dyDescent="0.2">
      <c r="A326" s="221" t="s">
        <v>145</v>
      </c>
      <c r="B326" s="225" t="s">
        <v>3473</v>
      </c>
      <c r="C326" s="221">
        <f t="shared" si="10"/>
        <v>8</v>
      </c>
      <c r="D326" s="221">
        <v>21820000</v>
      </c>
      <c r="F326" s="221" t="s">
        <v>52</v>
      </c>
      <c r="G326" s="222">
        <v>8826515.9100000001</v>
      </c>
      <c r="I326" s="222">
        <f t="shared" si="11"/>
        <v>8826515.9100000001</v>
      </c>
    </row>
    <row r="327" spans="1:9" x14ac:dyDescent="0.2">
      <c r="A327" s="221" t="s">
        <v>33</v>
      </c>
      <c r="B327" s="225">
        <v>21820000</v>
      </c>
      <c r="C327" s="221">
        <f t="shared" si="10"/>
        <v>8</v>
      </c>
      <c r="D327" s="221">
        <v>21820000</v>
      </c>
      <c r="F327" s="221" t="s">
        <v>52</v>
      </c>
      <c r="G327" s="222">
        <v>221283855.28999999</v>
      </c>
      <c r="I327" s="222">
        <f t="shared" si="11"/>
        <v>221283855.28999999</v>
      </c>
    </row>
    <row r="328" spans="1:9" x14ac:dyDescent="0.2">
      <c r="A328" s="221" t="s">
        <v>9</v>
      </c>
      <c r="B328" s="225" t="s">
        <v>810</v>
      </c>
      <c r="C328" s="221">
        <f t="shared" si="10"/>
        <v>7</v>
      </c>
      <c r="D328" s="221">
        <v>21820000</v>
      </c>
      <c r="F328" s="221" t="s">
        <v>52</v>
      </c>
      <c r="G328" s="222">
        <v>90263924.530000001</v>
      </c>
      <c r="H328" s="222">
        <v>0</v>
      </c>
      <c r="I328" s="222">
        <f t="shared" si="11"/>
        <v>90263924.530000001</v>
      </c>
    </row>
    <row r="329" spans="1:9" x14ac:dyDescent="0.2">
      <c r="A329" s="221" t="s">
        <v>13</v>
      </c>
      <c r="B329" s="225" t="s">
        <v>810</v>
      </c>
      <c r="C329" s="221">
        <f t="shared" si="10"/>
        <v>7</v>
      </c>
      <c r="D329" s="221">
        <v>21820000</v>
      </c>
      <c r="F329" s="221" t="s">
        <v>52</v>
      </c>
      <c r="G329" s="222">
        <v>103512501.66</v>
      </c>
      <c r="H329" s="222">
        <v>0</v>
      </c>
      <c r="I329" s="222">
        <f t="shared" si="11"/>
        <v>103512501.66</v>
      </c>
    </row>
    <row r="330" spans="1:9" x14ac:dyDescent="0.2">
      <c r="A330" s="221" t="s">
        <v>30</v>
      </c>
      <c r="B330" s="225" t="s">
        <v>3473</v>
      </c>
      <c r="C330" s="221">
        <f t="shared" si="10"/>
        <v>8</v>
      </c>
      <c r="D330" s="221">
        <v>21820000</v>
      </c>
      <c r="F330" s="221" t="s">
        <v>52</v>
      </c>
      <c r="G330" s="222">
        <v>660000</v>
      </c>
      <c r="I330" s="222">
        <f t="shared" si="11"/>
        <v>660000</v>
      </c>
    </row>
    <row r="331" spans="1:9" x14ac:dyDescent="0.2">
      <c r="A331" s="221" t="s">
        <v>21</v>
      </c>
      <c r="B331" s="225" t="s">
        <v>810</v>
      </c>
      <c r="C331" s="221">
        <f t="shared" si="10"/>
        <v>7</v>
      </c>
      <c r="D331" s="221">
        <v>21820000</v>
      </c>
      <c r="F331" s="221" t="s">
        <v>52</v>
      </c>
      <c r="G331" s="222">
        <v>19117906.600000001</v>
      </c>
      <c r="H331" s="222">
        <v>0</v>
      </c>
      <c r="I331" s="222">
        <f t="shared" si="11"/>
        <v>19117906.600000001</v>
      </c>
    </row>
    <row r="332" spans="1:9" x14ac:dyDescent="0.2">
      <c r="A332" s="221" t="s">
        <v>1</v>
      </c>
      <c r="B332" s="225" t="s">
        <v>3473</v>
      </c>
      <c r="C332" s="221">
        <f t="shared" si="10"/>
        <v>8</v>
      </c>
      <c r="D332" s="221">
        <v>21820000</v>
      </c>
      <c r="F332" s="221" t="s">
        <v>52</v>
      </c>
      <c r="G332" s="222">
        <v>40311902.200000003</v>
      </c>
      <c r="I332" s="222">
        <f t="shared" si="11"/>
        <v>40311902.200000003</v>
      </c>
    </row>
    <row r="333" spans="1:9" x14ac:dyDescent="0.2">
      <c r="A333" s="221" t="s">
        <v>5</v>
      </c>
      <c r="B333" s="225" t="s">
        <v>810</v>
      </c>
      <c r="C333" s="221">
        <f t="shared" si="10"/>
        <v>7</v>
      </c>
      <c r="D333" s="221">
        <v>21820000</v>
      </c>
      <c r="F333" s="221" t="s">
        <v>52</v>
      </c>
      <c r="G333" s="222">
        <v>54571397.93</v>
      </c>
      <c r="H333" s="222">
        <v>0</v>
      </c>
      <c r="I333" s="222">
        <f t="shared" si="11"/>
        <v>54571397.93</v>
      </c>
    </row>
    <row r="334" spans="1:9" x14ac:dyDescent="0.2">
      <c r="A334" s="221" t="s">
        <v>27</v>
      </c>
      <c r="B334" s="225" t="s">
        <v>3473</v>
      </c>
      <c r="C334" s="221">
        <f t="shared" si="10"/>
        <v>8</v>
      </c>
      <c r="D334" s="221">
        <v>21820000</v>
      </c>
      <c r="F334" s="221" t="s">
        <v>52</v>
      </c>
      <c r="G334" s="222">
        <v>34148022.93</v>
      </c>
      <c r="I334" s="222">
        <f t="shared" si="11"/>
        <v>34148022.93</v>
      </c>
    </row>
    <row r="335" spans="1:9" x14ac:dyDescent="0.2">
      <c r="A335" s="221" t="s">
        <v>25</v>
      </c>
      <c r="B335" s="225">
        <v>21820000</v>
      </c>
      <c r="C335" s="221">
        <f t="shared" si="10"/>
        <v>8</v>
      </c>
      <c r="D335" s="221">
        <v>21820000</v>
      </c>
      <c r="F335" s="221" t="s">
        <v>52</v>
      </c>
      <c r="G335" s="222">
        <v>19993000</v>
      </c>
      <c r="I335" s="222">
        <f t="shared" si="11"/>
        <v>19993000</v>
      </c>
    </row>
    <row r="336" spans="1:9" x14ac:dyDescent="0.2">
      <c r="A336" s="221" t="s">
        <v>15</v>
      </c>
      <c r="B336" s="225">
        <v>21820000</v>
      </c>
      <c r="C336" s="221">
        <f t="shared" si="10"/>
        <v>8</v>
      </c>
      <c r="D336" s="221">
        <v>21820000</v>
      </c>
      <c r="F336" s="221" t="s">
        <v>52</v>
      </c>
      <c r="G336" s="222">
        <v>51496434.869999997</v>
      </c>
      <c r="I336" s="222">
        <f t="shared" si="11"/>
        <v>51496434.869999997</v>
      </c>
    </row>
    <row r="337" spans="1:9" x14ac:dyDescent="0.2">
      <c r="A337" s="221" t="s">
        <v>6</v>
      </c>
      <c r="B337" s="225" t="s">
        <v>3474</v>
      </c>
      <c r="C337" s="221">
        <f t="shared" si="10"/>
        <v>8</v>
      </c>
      <c r="D337" s="221">
        <v>21830000</v>
      </c>
      <c r="F337" s="221" t="s">
        <v>53</v>
      </c>
      <c r="G337" s="222">
        <v>70310075.329999998</v>
      </c>
      <c r="I337" s="222">
        <f t="shared" si="11"/>
        <v>70310075.329999998</v>
      </c>
    </row>
    <row r="338" spans="1:9" x14ac:dyDescent="0.2">
      <c r="A338" s="221" t="s">
        <v>17</v>
      </c>
      <c r="B338" s="225" t="s">
        <v>3475</v>
      </c>
      <c r="C338" s="221">
        <f t="shared" si="10"/>
        <v>6</v>
      </c>
      <c r="D338" s="221">
        <v>21830000</v>
      </c>
      <c r="F338" s="221" t="s">
        <v>1150</v>
      </c>
      <c r="G338" s="222">
        <v>1009637331.7385</v>
      </c>
      <c r="H338" s="222">
        <v>0</v>
      </c>
      <c r="I338" s="222">
        <f t="shared" si="11"/>
        <v>1009637331.7385</v>
      </c>
    </row>
    <row r="339" spans="1:9" x14ac:dyDescent="0.2">
      <c r="A339" s="221" t="s">
        <v>26</v>
      </c>
      <c r="B339" s="225" t="s">
        <v>3474</v>
      </c>
      <c r="C339" s="221">
        <f t="shared" si="10"/>
        <v>8</v>
      </c>
      <c r="D339" s="221">
        <v>21830000</v>
      </c>
      <c r="F339" s="221" t="s">
        <v>596</v>
      </c>
      <c r="G339" s="222">
        <v>1740983732.3</v>
      </c>
      <c r="I339" s="222">
        <f t="shared" si="11"/>
        <v>1740983732.3</v>
      </c>
    </row>
    <row r="340" spans="1:9" x14ac:dyDescent="0.2">
      <c r="A340" s="221" t="s">
        <v>149</v>
      </c>
      <c r="B340" s="225" t="s">
        <v>811</v>
      </c>
      <c r="C340" s="221">
        <f t="shared" si="10"/>
        <v>7</v>
      </c>
      <c r="D340" s="221">
        <v>21830000</v>
      </c>
      <c r="F340" s="221" t="s">
        <v>596</v>
      </c>
      <c r="G340" s="222">
        <v>31559788432.060001</v>
      </c>
      <c r="I340" s="222">
        <f t="shared" si="11"/>
        <v>31559788432.060001</v>
      </c>
    </row>
    <row r="341" spans="1:9" x14ac:dyDescent="0.2">
      <c r="A341" s="221" t="s">
        <v>148</v>
      </c>
      <c r="B341" s="225" t="s">
        <v>3474</v>
      </c>
      <c r="C341" s="221">
        <f t="shared" si="10"/>
        <v>8</v>
      </c>
      <c r="D341" s="221">
        <v>21830000</v>
      </c>
      <c r="F341" s="221" t="s">
        <v>596</v>
      </c>
      <c r="G341" s="222">
        <v>423980973.69999999</v>
      </c>
      <c r="I341" s="222">
        <f t="shared" si="11"/>
        <v>423980973.69999999</v>
      </c>
    </row>
    <row r="342" spans="1:9" x14ac:dyDescent="0.2">
      <c r="A342" s="221" t="s">
        <v>3315</v>
      </c>
      <c r="B342" s="225" t="s">
        <v>3475</v>
      </c>
      <c r="C342" s="221">
        <f t="shared" si="10"/>
        <v>6</v>
      </c>
      <c r="D342" s="221">
        <v>21830000</v>
      </c>
      <c r="F342" s="221" t="s">
        <v>1150</v>
      </c>
      <c r="G342" s="222">
        <v>8144999.6600000001</v>
      </c>
      <c r="I342" s="222">
        <f t="shared" si="11"/>
        <v>8144999.6600000001</v>
      </c>
    </row>
    <row r="343" spans="1:9" x14ac:dyDescent="0.2">
      <c r="A343" s="221" t="s">
        <v>3316</v>
      </c>
      <c r="B343" s="225" t="s">
        <v>3475</v>
      </c>
      <c r="C343" s="221">
        <f t="shared" si="10"/>
        <v>6</v>
      </c>
      <c r="D343" s="221">
        <v>21830000</v>
      </c>
      <c r="F343" s="221" t="s">
        <v>1150</v>
      </c>
      <c r="G343" s="222">
        <v>6502500</v>
      </c>
      <c r="I343" s="222">
        <f t="shared" si="11"/>
        <v>6502500</v>
      </c>
    </row>
    <row r="344" spans="1:9" x14ac:dyDescent="0.2">
      <c r="A344" s="221" t="s">
        <v>7</v>
      </c>
      <c r="B344" s="225" t="s">
        <v>3474</v>
      </c>
      <c r="C344" s="221">
        <f t="shared" si="10"/>
        <v>8</v>
      </c>
      <c r="D344" s="221">
        <v>21830000</v>
      </c>
      <c r="F344" s="221" t="s">
        <v>596</v>
      </c>
      <c r="G344" s="222">
        <v>162317166.72999999</v>
      </c>
      <c r="I344" s="222">
        <f t="shared" si="11"/>
        <v>162317166.72999999</v>
      </c>
    </row>
    <row r="345" spans="1:9" x14ac:dyDescent="0.2">
      <c r="A345" s="221" t="s">
        <v>145</v>
      </c>
      <c r="B345" s="225" t="s">
        <v>3474</v>
      </c>
      <c r="C345" s="221">
        <f t="shared" si="10"/>
        <v>8</v>
      </c>
      <c r="D345" s="221">
        <v>21830000</v>
      </c>
      <c r="F345" s="221" t="s">
        <v>53</v>
      </c>
      <c r="G345" s="222">
        <v>589098340.83000004</v>
      </c>
      <c r="I345" s="222">
        <f t="shared" si="11"/>
        <v>589098340.83000004</v>
      </c>
    </row>
    <row r="346" spans="1:9" x14ac:dyDescent="0.2">
      <c r="A346" s="221" t="s">
        <v>33</v>
      </c>
      <c r="B346" s="225">
        <v>21830000</v>
      </c>
      <c r="C346" s="221">
        <f t="shared" si="10"/>
        <v>8</v>
      </c>
      <c r="D346" s="221">
        <v>21830000</v>
      </c>
      <c r="F346" s="221" t="s">
        <v>53</v>
      </c>
      <c r="G346" s="222">
        <v>538459087.85000002</v>
      </c>
      <c r="I346" s="222">
        <f t="shared" si="11"/>
        <v>538459087.85000002</v>
      </c>
    </row>
    <row r="347" spans="1:9" x14ac:dyDescent="0.2">
      <c r="A347" s="221" t="s">
        <v>9</v>
      </c>
      <c r="B347" s="225" t="s">
        <v>811</v>
      </c>
      <c r="C347" s="221">
        <f t="shared" si="10"/>
        <v>7</v>
      </c>
      <c r="D347" s="221">
        <v>21830000</v>
      </c>
      <c r="F347" s="221" t="s">
        <v>596</v>
      </c>
      <c r="G347" s="222">
        <v>1023488885.8</v>
      </c>
      <c r="H347" s="222">
        <v>0</v>
      </c>
      <c r="I347" s="222">
        <f t="shared" si="11"/>
        <v>1023488885.8</v>
      </c>
    </row>
    <row r="348" spans="1:9" x14ac:dyDescent="0.2">
      <c r="A348" s="221" t="s">
        <v>13</v>
      </c>
      <c r="B348" s="225" t="s">
        <v>811</v>
      </c>
      <c r="C348" s="221">
        <f t="shared" si="10"/>
        <v>7</v>
      </c>
      <c r="D348" s="221">
        <v>21830000</v>
      </c>
      <c r="F348" s="221" t="s">
        <v>596</v>
      </c>
      <c r="G348" s="222">
        <v>448683757.94</v>
      </c>
      <c r="H348" s="222">
        <v>0</v>
      </c>
      <c r="I348" s="222">
        <f t="shared" si="11"/>
        <v>448683757.94</v>
      </c>
    </row>
    <row r="349" spans="1:9" x14ac:dyDescent="0.2">
      <c r="A349" s="221" t="s">
        <v>30</v>
      </c>
      <c r="B349" s="225" t="s">
        <v>3474</v>
      </c>
      <c r="C349" s="221">
        <f t="shared" si="10"/>
        <v>8</v>
      </c>
      <c r="D349" s="221">
        <v>21830000</v>
      </c>
      <c r="F349" s="221" t="s">
        <v>596</v>
      </c>
      <c r="G349" s="222">
        <v>206043000.03999999</v>
      </c>
      <c r="I349" s="222">
        <f t="shared" si="11"/>
        <v>206043000.03999999</v>
      </c>
    </row>
    <row r="350" spans="1:9" x14ac:dyDescent="0.2">
      <c r="A350" s="221" t="s">
        <v>21</v>
      </c>
      <c r="B350" s="225" t="s">
        <v>811</v>
      </c>
      <c r="C350" s="221">
        <f t="shared" si="10"/>
        <v>7</v>
      </c>
      <c r="D350" s="221">
        <v>21830000</v>
      </c>
      <c r="F350" s="221" t="s">
        <v>596</v>
      </c>
      <c r="G350" s="222">
        <v>9141666.6799999997</v>
      </c>
      <c r="H350" s="222">
        <v>0</v>
      </c>
      <c r="I350" s="222">
        <f t="shared" si="11"/>
        <v>9141666.6799999997</v>
      </c>
    </row>
    <row r="351" spans="1:9" x14ac:dyDescent="0.2">
      <c r="A351" s="221" t="s">
        <v>1</v>
      </c>
      <c r="B351" s="225" t="s">
        <v>3474</v>
      </c>
      <c r="C351" s="221">
        <f t="shared" si="10"/>
        <v>8</v>
      </c>
      <c r="D351" s="221">
        <v>21830000</v>
      </c>
      <c r="F351" s="221" t="s">
        <v>53</v>
      </c>
      <c r="G351" s="222">
        <v>31393026.870000001</v>
      </c>
      <c r="I351" s="222">
        <f t="shared" si="11"/>
        <v>31393026.870000001</v>
      </c>
    </row>
    <row r="352" spans="1:9" x14ac:dyDescent="0.2">
      <c r="A352" s="221" t="s">
        <v>5</v>
      </c>
      <c r="B352" s="225" t="s">
        <v>811</v>
      </c>
      <c r="C352" s="221">
        <f t="shared" si="10"/>
        <v>7</v>
      </c>
      <c r="D352" s="221">
        <v>21830000</v>
      </c>
      <c r="F352" s="221" t="s">
        <v>596</v>
      </c>
      <c r="G352" s="222">
        <v>994737813.24000001</v>
      </c>
      <c r="H352" s="222">
        <v>0</v>
      </c>
      <c r="I352" s="222">
        <f t="shared" si="11"/>
        <v>994737813.24000001</v>
      </c>
    </row>
    <row r="353" spans="1:9" x14ac:dyDescent="0.2">
      <c r="A353" s="221" t="s">
        <v>27</v>
      </c>
      <c r="B353" s="225" t="s">
        <v>3474</v>
      </c>
      <c r="C353" s="221">
        <f t="shared" si="10"/>
        <v>8</v>
      </c>
      <c r="D353" s="221">
        <v>21830000</v>
      </c>
      <c r="F353" s="221" t="s">
        <v>596</v>
      </c>
      <c r="G353" s="222">
        <v>197472123</v>
      </c>
      <c r="I353" s="222">
        <f t="shared" si="11"/>
        <v>197472123</v>
      </c>
    </row>
    <row r="354" spans="1:9" x14ac:dyDescent="0.2">
      <c r="A354" s="221" t="s">
        <v>25</v>
      </c>
      <c r="B354" s="225">
        <v>21830000</v>
      </c>
      <c r="C354" s="221">
        <f t="shared" si="10"/>
        <v>8</v>
      </c>
      <c r="D354" s="221">
        <v>21830000</v>
      </c>
      <c r="F354" s="221" t="s">
        <v>53</v>
      </c>
      <c r="G354" s="222">
        <v>1844200703.77</v>
      </c>
      <c r="I354" s="222">
        <f t="shared" si="11"/>
        <v>1844200703.77</v>
      </c>
    </row>
    <row r="355" spans="1:9" x14ac:dyDescent="0.2">
      <c r="A355" s="221" t="s">
        <v>3</v>
      </c>
      <c r="B355" s="225">
        <v>218300</v>
      </c>
      <c r="C355" s="221">
        <f t="shared" si="10"/>
        <v>6</v>
      </c>
      <c r="D355" s="221">
        <v>21830000</v>
      </c>
      <c r="F355" s="221" t="s">
        <v>1150</v>
      </c>
      <c r="G355" s="222">
        <v>565073949</v>
      </c>
      <c r="I355" s="222">
        <f t="shared" si="11"/>
        <v>565073949</v>
      </c>
    </row>
    <row r="356" spans="1:9" x14ac:dyDescent="0.2">
      <c r="A356" s="221" t="s">
        <v>15</v>
      </c>
      <c r="B356" s="225">
        <v>21830000</v>
      </c>
      <c r="C356" s="221">
        <f t="shared" si="10"/>
        <v>8</v>
      </c>
      <c r="D356" s="221">
        <v>21830000</v>
      </c>
      <c r="F356" s="221" t="s">
        <v>53</v>
      </c>
      <c r="G356" s="222">
        <v>92166678.870000005</v>
      </c>
      <c r="I356" s="222">
        <f t="shared" si="11"/>
        <v>92166678.870000005</v>
      </c>
    </row>
    <row r="357" spans="1:9" x14ac:dyDescent="0.2">
      <c r="A357" s="221" t="s">
        <v>148</v>
      </c>
      <c r="B357" s="225" t="s">
        <v>3476</v>
      </c>
      <c r="C357" s="221">
        <f t="shared" si="10"/>
        <v>8</v>
      </c>
      <c r="D357" s="221">
        <v>21831000</v>
      </c>
      <c r="F357" s="221" t="s">
        <v>2078</v>
      </c>
      <c r="G357" s="222">
        <v>4048123622.3000002</v>
      </c>
      <c r="I357" s="222">
        <f t="shared" si="11"/>
        <v>4048123622.3000002</v>
      </c>
    </row>
    <row r="358" spans="1:9" x14ac:dyDescent="0.2">
      <c r="A358" s="221" t="s">
        <v>3</v>
      </c>
      <c r="B358" s="225">
        <v>218310</v>
      </c>
      <c r="C358" s="221">
        <f t="shared" si="10"/>
        <v>6</v>
      </c>
      <c r="D358" s="221">
        <v>21831000</v>
      </c>
      <c r="F358" s="221" t="s">
        <v>2420</v>
      </c>
      <c r="G358" s="222">
        <v>17412887.890000001</v>
      </c>
      <c r="I358" s="222">
        <f t="shared" si="11"/>
        <v>17412887.890000001</v>
      </c>
    </row>
    <row r="359" spans="1:9" x14ac:dyDescent="0.2">
      <c r="A359" s="221" t="s">
        <v>17</v>
      </c>
      <c r="B359" s="225" t="s">
        <v>3477</v>
      </c>
      <c r="C359" s="221">
        <f t="shared" si="10"/>
        <v>6</v>
      </c>
      <c r="D359" s="221">
        <v>21832000</v>
      </c>
      <c r="F359" s="221" t="s">
        <v>1153</v>
      </c>
      <c r="G359" s="222">
        <v>129327672.24150001</v>
      </c>
      <c r="H359" s="222">
        <v>0</v>
      </c>
      <c r="I359" s="222">
        <f t="shared" si="11"/>
        <v>129327672.24150001</v>
      </c>
    </row>
    <row r="360" spans="1:9" x14ac:dyDescent="0.2">
      <c r="A360" s="221" t="s">
        <v>8</v>
      </c>
      <c r="B360" s="225" t="s">
        <v>3478</v>
      </c>
      <c r="C360" s="221">
        <f t="shared" si="10"/>
        <v>8</v>
      </c>
      <c r="D360" s="221">
        <v>21840000</v>
      </c>
      <c r="F360" s="221" t="s">
        <v>597</v>
      </c>
      <c r="G360" s="222">
        <v>12149200</v>
      </c>
      <c r="I360" s="222">
        <f t="shared" si="11"/>
        <v>12149200</v>
      </c>
    </row>
    <row r="361" spans="1:9" x14ac:dyDescent="0.2">
      <c r="A361" s="221" t="s">
        <v>17</v>
      </c>
      <c r="B361" s="225" t="s">
        <v>3479</v>
      </c>
      <c r="C361" s="221">
        <f t="shared" si="10"/>
        <v>6</v>
      </c>
      <c r="D361" s="221">
        <v>21840000</v>
      </c>
      <c r="F361" s="221" t="s">
        <v>1156</v>
      </c>
      <c r="G361" s="222">
        <v>158097442.99990001</v>
      </c>
      <c r="H361" s="222">
        <v>0</v>
      </c>
      <c r="I361" s="222">
        <f t="shared" si="11"/>
        <v>158097442.99990001</v>
      </c>
    </row>
    <row r="362" spans="1:9" x14ac:dyDescent="0.2">
      <c r="A362" s="221" t="s">
        <v>20</v>
      </c>
      <c r="B362" s="225">
        <v>21840000</v>
      </c>
      <c r="C362" s="221">
        <f t="shared" si="10"/>
        <v>8</v>
      </c>
      <c r="D362" s="221">
        <v>21840000</v>
      </c>
      <c r="F362" s="221" t="s">
        <v>3480</v>
      </c>
      <c r="G362" s="222">
        <v>15765164.539999999</v>
      </c>
      <c r="I362" s="222">
        <f t="shared" si="11"/>
        <v>15765164.539999999</v>
      </c>
    </row>
    <row r="363" spans="1:9" x14ac:dyDescent="0.2">
      <c r="A363" s="221" t="s">
        <v>26</v>
      </c>
      <c r="B363" s="225" t="s">
        <v>3478</v>
      </c>
      <c r="C363" s="221">
        <f t="shared" si="10"/>
        <v>8</v>
      </c>
      <c r="D363" s="221">
        <v>21840000</v>
      </c>
      <c r="F363" s="221" t="s">
        <v>597</v>
      </c>
      <c r="G363" s="222">
        <v>48782278.899999999</v>
      </c>
      <c r="I363" s="222">
        <f t="shared" si="11"/>
        <v>48782278.899999999</v>
      </c>
    </row>
    <row r="364" spans="1:9" x14ac:dyDescent="0.2">
      <c r="A364" s="221" t="s">
        <v>149</v>
      </c>
      <c r="B364" s="225" t="s">
        <v>812</v>
      </c>
      <c r="C364" s="221">
        <f t="shared" si="10"/>
        <v>7</v>
      </c>
      <c r="D364" s="221">
        <v>21840000</v>
      </c>
      <c r="F364" s="221" t="s">
        <v>597</v>
      </c>
      <c r="G364" s="222">
        <v>18698805.52</v>
      </c>
      <c r="I364" s="222">
        <f t="shared" si="11"/>
        <v>18698805.52</v>
      </c>
    </row>
    <row r="365" spans="1:9" x14ac:dyDescent="0.2">
      <c r="A365" s="221" t="s">
        <v>148</v>
      </c>
      <c r="B365" s="225" t="s">
        <v>3478</v>
      </c>
      <c r="C365" s="221">
        <f t="shared" si="10"/>
        <v>8</v>
      </c>
      <c r="D365" s="221">
        <v>21840000</v>
      </c>
      <c r="F365" s="221" t="s">
        <v>597</v>
      </c>
      <c r="G365" s="222">
        <v>106082682.87</v>
      </c>
      <c r="I365" s="222">
        <f t="shared" si="11"/>
        <v>106082682.87</v>
      </c>
    </row>
    <row r="366" spans="1:9" x14ac:dyDescent="0.2">
      <c r="A366" s="221" t="s">
        <v>3315</v>
      </c>
      <c r="B366" s="225" t="s">
        <v>3479</v>
      </c>
      <c r="C366" s="221">
        <f t="shared" si="10"/>
        <v>6</v>
      </c>
      <c r="D366" s="221">
        <v>21840000</v>
      </c>
      <c r="F366" s="221" t="s">
        <v>1156</v>
      </c>
      <c r="G366" s="222">
        <v>4866642</v>
      </c>
      <c r="I366" s="222">
        <f t="shared" si="11"/>
        <v>4866642</v>
      </c>
    </row>
    <row r="367" spans="1:9" x14ac:dyDescent="0.2">
      <c r="A367" s="221" t="s">
        <v>3316</v>
      </c>
      <c r="B367" s="225" t="s">
        <v>3479</v>
      </c>
      <c r="C367" s="221">
        <f t="shared" si="10"/>
        <v>6</v>
      </c>
      <c r="D367" s="221">
        <v>21840000</v>
      </c>
      <c r="F367" s="221" t="s">
        <v>1156</v>
      </c>
      <c r="G367" s="222">
        <v>5091000</v>
      </c>
      <c r="I367" s="222">
        <f t="shared" si="11"/>
        <v>5091000</v>
      </c>
    </row>
    <row r="368" spans="1:9" x14ac:dyDescent="0.2">
      <c r="A368" s="221" t="s">
        <v>7</v>
      </c>
      <c r="B368" s="225" t="s">
        <v>3478</v>
      </c>
      <c r="C368" s="221">
        <f t="shared" si="10"/>
        <v>8</v>
      </c>
      <c r="D368" s="221">
        <v>21840000</v>
      </c>
      <c r="F368" s="221" t="s">
        <v>597</v>
      </c>
      <c r="G368" s="222">
        <v>36338219.630000003</v>
      </c>
      <c r="I368" s="222">
        <f t="shared" si="11"/>
        <v>36338219.630000003</v>
      </c>
    </row>
    <row r="369" spans="1:9" x14ac:dyDescent="0.2">
      <c r="A369" s="221" t="s">
        <v>145</v>
      </c>
      <c r="B369" s="225" t="s">
        <v>3478</v>
      </c>
      <c r="C369" s="221">
        <f t="shared" si="10"/>
        <v>8</v>
      </c>
      <c r="D369" s="221">
        <v>21840000</v>
      </c>
      <c r="F369" s="221" t="s">
        <v>54</v>
      </c>
      <c r="G369" s="222">
        <v>44383586.25</v>
      </c>
      <c r="I369" s="222">
        <f t="shared" si="11"/>
        <v>44383586.25</v>
      </c>
    </row>
    <row r="370" spans="1:9" x14ac:dyDescent="0.2">
      <c r="A370" s="221" t="s">
        <v>33</v>
      </c>
      <c r="B370" s="225">
        <v>21840000</v>
      </c>
      <c r="C370" s="221">
        <f t="shared" si="10"/>
        <v>8</v>
      </c>
      <c r="D370" s="221">
        <v>21840000</v>
      </c>
      <c r="F370" s="221" t="s">
        <v>3481</v>
      </c>
      <c r="G370" s="222">
        <v>46005139.380000003</v>
      </c>
      <c r="I370" s="222">
        <f t="shared" si="11"/>
        <v>46005139.380000003</v>
      </c>
    </row>
    <row r="371" spans="1:9" x14ac:dyDescent="0.2">
      <c r="A371" s="221" t="s">
        <v>9</v>
      </c>
      <c r="B371" s="225" t="s">
        <v>812</v>
      </c>
      <c r="C371" s="221">
        <f t="shared" si="10"/>
        <v>7</v>
      </c>
      <c r="D371" s="221">
        <v>21840000</v>
      </c>
      <c r="F371" s="221" t="s">
        <v>597</v>
      </c>
      <c r="G371" s="222">
        <v>383063585.48000002</v>
      </c>
      <c r="H371" s="222">
        <v>0</v>
      </c>
      <c r="I371" s="222">
        <f t="shared" si="11"/>
        <v>383063585.48000002</v>
      </c>
    </row>
    <row r="372" spans="1:9" x14ac:dyDescent="0.2">
      <c r="A372" s="221" t="s">
        <v>13</v>
      </c>
      <c r="B372" s="225" t="s">
        <v>812</v>
      </c>
      <c r="C372" s="221">
        <f t="shared" si="10"/>
        <v>7</v>
      </c>
      <c r="D372" s="221">
        <v>21840000</v>
      </c>
      <c r="F372" s="221" t="s">
        <v>597</v>
      </c>
      <c r="G372" s="222">
        <v>128703251.29000001</v>
      </c>
      <c r="H372" s="222">
        <v>0</v>
      </c>
      <c r="I372" s="222">
        <f t="shared" si="11"/>
        <v>128703251.29000001</v>
      </c>
    </row>
    <row r="373" spans="1:9" x14ac:dyDescent="0.2">
      <c r="A373" s="221" t="s">
        <v>30</v>
      </c>
      <c r="B373" s="225" t="s">
        <v>3478</v>
      </c>
      <c r="C373" s="221">
        <f t="shared" si="10"/>
        <v>8</v>
      </c>
      <c r="D373" s="221">
        <v>21840000</v>
      </c>
      <c r="F373" s="221" t="s">
        <v>597</v>
      </c>
      <c r="G373" s="222">
        <v>16289600</v>
      </c>
      <c r="I373" s="222">
        <f t="shared" si="11"/>
        <v>16289600</v>
      </c>
    </row>
    <row r="374" spans="1:9" x14ac:dyDescent="0.2">
      <c r="A374" s="221" t="s">
        <v>21</v>
      </c>
      <c r="B374" s="225" t="s">
        <v>812</v>
      </c>
      <c r="C374" s="221">
        <f t="shared" si="10"/>
        <v>7</v>
      </c>
      <c r="D374" s="221">
        <v>21840000</v>
      </c>
      <c r="F374" s="221" t="s">
        <v>597</v>
      </c>
      <c r="G374" s="222">
        <v>42468647.299999997</v>
      </c>
      <c r="H374" s="222">
        <v>0</v>
      </c>
      <c r="I374" s="222">
        <f t="shared" si="11"/>
        <v>42468647.299999997</v>
      </c>
    </row>
    <row r="375" spans="1:9" x14ac:dyDescent="0.2">
      <c r="A375" s="221" t="s">
        <v>1</v>
      </c>
      <c r="B375" s="225" t="s">
        <v>3478</v>
      </c>
      <c r="C375" s="221">
        <f t="shared" si="10"/>
        <v>8</v>
      </c>
      <c r="D375" s="221">
        <v>21840000</v>
      </c>
      <c r="F375" s="221" t="s">
        <v>54</v>
      </c>
      <c r="G375" s="222">
        <v>242556358.94999999</v>
      </c>
      <c r="I375" s="222">
        <f t="shared" si="11"/>
        <v>242556358.94999999</v>
      </c>
    </row>
    <row r="376" spans="1:9" x14ac:dyDescent="0.2">
      <c r="A376" s="221" t="s">
        <v>5</v>
      </c>
      <c r="B376" s="225" t="s">
        <v>812</v>
      </c>
      <c r="C376" s="221">
        <f t="shared" si="10"/>
        <v>7</v>
      </c>
      <c r="D376" s="221">
        <v>21840000</v>
      </c>
      <c r="F376" s="221" t="s">
        <v>597</v>
      </c>
      <c r="G376" s="222">
        <v>130422618.81999999</v>
      </c>
      <c r="H376" s="222">
        <v>0</v>
      </c>
      <c r="I376" s="222">
        <f t="shared" si="11"/>
        <v>130422618.81999999</v>
      </c>
    </row>
    <row r="377" spans="1:9" x14ac:dyDescent="0.2">
      <c r="A377" s="221" t="s">
        <v>27</v>
      </c>
      <c r="B377" s="225" t="s">
        <v>3478</v>
      </c>
      <c r="C377" s="221">
        <f t="shared" si="10"/>
        <v>8</v>
      </c>
      <c r="D377" s="221">
        <v>21840000</v>
      </c>
      <c r="F377" s="221" t="s">
        <v>597</v>
      </c>
      <c r="G377" s="222">
        <v>25308497.539999999</v>
      </c>
      <c r="I377" s="222">
        <f t="shared" si="11"/>
        <v>25308497.539999999</v>
      </c>
    </row>
    <row r="378" spans="1:9" x14ac:dyDescent="0.2">
      <c r="A378" s="221" t="s">
        <v>25</v>
      </c>
      <c r="B378" s="225">
        <v>21840000</v>
      </c>
      <c r="C378" s="221">
        <f t="shared" si="10"/>
        <v>8</v>
      </c>
      <c r="D378" s="221">
        <v>21840000</v>
      </c>
      <c r="F378" s="221" t="s">
        <v>3481</v>
      </c>
      <c r="G378" s="222">
        <v>257606673.15000001</v>
      </c>
      <c r="I378" s="222">
        <f t="shared" si="11"/>
        <v>257606673.15000001</v>
      </c>
    </row>
    <row r="379" spans="1:9" x14ac:dyDescent="0.2">
      <c r="A379" s="221" t="s">
        <v>3</v>
      </c>
      <c r="B379" s="225">
        <v>218400</v>
      </c>
      <c r="C379" s="221">
        <f t="shared" si="10"/>
        <v>6</v>
      </c>
      <c r="D379" s="221">
        <v>21840000</v>
      </c>
      <c r="F379" s="221" t="s">
        <v>2421</v>
      </c>
      <c r="G379" s="222">
        <v>22230924.27</v>
      </c>
      <c r="I379" s="222">
        <f t="shared" si="11"/>
        <v>22230924.27</v>
      </c>
    </row>
    <row r="380" spans="1:9" x14ac:dyDescent="0.2">
      <c r="A380" s="221" t="s">
        <v>15</v>
      </c>
      <c r="B380" s="225">
        <v>21840000</v>
      </c>
      <c r="C380" s="221">
        <f t="shared" si="10"/>
        <v>8</v>
      </c>
      <c r="D380" s="221">
        <v>21840000</v>
      </c>
      <c r="F380" s="221" t="s">
        <v>54</v>
      </c>
      <c r="G380" s="222">
        <v>64959677.998999998</v>
      </c>
      <c r="I380" s="222">
        <f t="shared" si="11"/>
        <v>64959677.998999998</v>
      </c>
    </row>
    <row r="381" spans="1:9" x14ac:dyDescent="0.2">
      <c r="A381" s="221" t="s">
        <v>26</v>
      </c>
      <c r="B381" s="225" t="s">
        <v>3482</v>
      </c>
      <c r="C381" s="221">
        <f t="shared" si="10"/>
        <v>8</v>
      </c>
      <c r="D381" s="221">
        <v>21850000</v>
      </c>
      <c r="F381" s="221" t="s">
        <v>2079</v>
      </c>
      <c r="G381" s="222">
        <v>13672939.949999999</v>
      </c>
      <c r="I381" s="222">
        <f t="shared" si="11"/>
        <v>13672939.949999999</v>
      </c>
    </row>
    <row r="382" spans="1:9" x14ac:dyDescent="0.2">
      <c r="A382" s="221" t="s">
        <v>148</v>
      </c>
      <c r="B382" s="225" t="s">
        <v>3482</v>
      </c>
      <c r="C382" s="221">
        <f t="shared" si="10"/>
        <v>8</v>
      </c>
      <c r="D382" s="221">
        <v>21850000</v>
      </c>
      <c r="F382" s="221" t="s">
        <v>2079</v>
      </c>
      <c r="G382" s="222">
        <v>7033138.9199999999</v>
      </c>
      <c r="I382" s="222">
        <f t="shared" si="11"/>
        <v>7033138.9199999999</v>
      </c>
    </row>
    <row r="383" spans="1:9" x14ac:dyDescent="0.2">
      <c r="A383" s="221" t="s">
        <v>7</v>
      </c>
      <c r="B383" s="225" t="s">
        <v>3482</v>
      </c>
      <c r="C383" s="221">
        <f t="shared" si="10"/>
        <v>8</v>
      </c>
      <c r="D383" s="221">
        <v>21850000</v>
      </c>
      <c r="F383" s="221" t="s">
        <v>2079</v>
      </c>
      <c r="G383" s="222">
        <v>1889870.62</v>
      </c>
      <c r="I383" s="222">
        <f t="shared" si="11"/>
        <v>1889870.62</v>
      </c>
    </row>
    <row r="384" spans="1:9" x14ac:dyDescent="0.2">
      <c r="A384" s="221" t="s">
        <v>145</v>
      </c>
      <c r="B384" s="225" t="s">
        <v>3482</v>
      </c>
      <c r="C384" s="221">
        <f t="shared" si="10"/>
        <v>8</v>
      </c>
      <c r="D384" s="221">
        <v>21850000</v>
      </c>
      <c r="F384" s="221" t="s">
        <v>261</v>
      </c>
      <c r="G384" s="222">
        <v>19538125</v>
      </c>
      <c r="I384" s="222">
        <f t="shared" si="11"/>
        <v>19538125</v>
      </c>
    </row>
    <row r="385" spans="1:9" x14ac:dyDescent="0.2">
      <c r="A385" s="221" t="s">
        <v>33</v>
      </c>
      <c r="B385" s="225">
        <v>21850000</v>
      </c>
      <c r="C385" s="221">
        <f t="shared" si="10"/>
        <v>8</v>
      </c>
      <c r="D385" s="221">
        <v>21850000</v>
      </c>
      <c r="F385" s="221" t="s">
        <v>261</v>
      </c>
      <c r="G385" s="222">
        <v>627444573.11000001</v>
      </c>
      <c r="I385" s="222">
        <f t="shared" si="11"/>
        <v>627444573.11000001</v>
      </c>
    </row>
    <row r="386" spans="1:9" x14ac:dyDescent="0.2">
      <c r="A386" s="221" t="s">
        <v>9</v>
      </c>
      <c r="B386" s="225" t="s">
        <v>813</v>
      </c>
      <c r="C386" s="221">
        <f t="shared" ref="C386:C449" si="12">+LEN(B:B)</f>
        <v>7</v>
      </c>
      <c r="D386" s="221">
        <v>21850000</v>
      </c>
      <c r="F386" s="221" t="s">
        <v>264</v>
      </c>
      <c r="G386" s="222">
        <v>8621314.5</v>
      </c>
      <c r="H386" s="222">
        <v>0</v>
      </c>
      <c r="I386" s="222">
        <f t="shared" ref="I386:I449" si="13">+G:G-H:H</f>
        <v>8621314.5</v>
      </c>
    </row>
    <row r="387" spans="1:9" x14ac:dyDescent="0.2">
      <c r="A387" s="221" t="s">
        <v>13</v>
      </c>
      <c r="B387" s="225" t="s">
        <v>813</v>
      </c>
      <c r="C387" s="221">
        <f t="shared" si="12"/>
        <v>7</v>
      </c>
      <c r="D387" s="221">
        <v>21850000</v>
      </c>
      <c r="F387" s="221" t="s">
        <v>264</v>
      </c>
      <c r="G387" s="222">
        <v>1195000</v>
      </c>
      <c r="H387" s="222">
        <v>0</v>
      </c>
      <c r="I387" s="222">
        <f t="shared" si="13"/>
        <v>1195000</v>
      </c>
    </row>
    <row r="388" spans="1:9" x14ac:dyDescent="0.2">
      <c r="A388" s="221" t="s">
        <v>30</v>
      </c>
      <c r="B388" s="225" t="s">
        <v>3482</v>
      </c>
      <c r="C388" s="221">
        <f t="shared" si="12"/>
        <v>8</v>
      </c>
      <c r="D388" s="221">
        <v>21850000</v>
      </c>
      <c r="F388" s="221" t="s">
        <v>2079</v>
      </c>
      <c r="G388" s="222">
        <v>925000</v>
      </c>
      <c r="I388" s="222">
        <f t="shared" si="13"/>
        <v>925000</v>
      </c>
    </row>
    <row r="389" spans="1:9" x14ac:dyDescent="0.2">
      <c r="A389" s="221" t="s">
        <v>21</v>
      </c>
      <c r="B389" s="225" t="s">
        <v>813</v>
      </c>
      <c r="C389" s="221">
        <f t="shared" si="12"/>
        <v>7</v>
      </c>
      <c r="D389" s="221">
        <v>21850000</v>
      </c>
      <c r="F389" s="221" t="s">
        <v>264</v>
      </c>
      <c r="G389" s="222">
        <v>4304797.1399999997</v>
      </c>
      <c r="H389" s="222">
        <v>0</v>
      </c>
      <c r="I389" s="222">
        <f t="shared" si="13"/>
        <v>4304797.1399999997</v>
      </c>
    </row>
    <row r="390" spans="1:9" x14ac:dyDescent="0.2">
      <c r="A390" s="221" t="s">
        <v>5</v>
      </c>
      <c r="B390" s="225" t="s">
        <v>813</v>
      </c>
      <c r="C390" s="221">
        <f t="shared" si="12"/>
        <v>7</v>
      </c>
      <c r="D390" s="221">
        <v>21850000</v>
      </c>
      <c r="F390" s="221" t="s">
        <v>264</v>
      </c>
      <c r="G390" s="222">
        <v>24993483.239999998</v>
      </c>
      <c r="H390" s="222">
        <v>0</v>
      </c>
      <c r="I390" s="222">
        <f t="shared" si="13"/>
        <v>24993483.239999998</v>
      </c>
    </row>
    <row r="391" spans="1:9" x14ac:dyDescent="0.2">
      <c r="A391" s="221" t="s">
        <v>27</v>
      </c>
      <c r="B391" s="225" t="s">
        <v>3482</v>
      </c>
      <c r="C391" s="221">
        <f t="shared" si="12"/>
        <v>8</v>
      </c>
      <c r="D391" s="221">
        <v>21850000</v>
      </c>
      <c r="F391" s="221" t="s">
        <v>2079</v>
      </c>
      <c r="G391" s="222">
        <v>25000000</v>
      </c>
      <c r="I391" s="222">
        <f t="shared" si="13"/>
        <v>25000000</v>
      </c>
    </row>
    <row r="392" spans="1:9" x14ac:dyDescent="0.2">
      <c r="A392" s="221" t="s">
        <v>25</v>
      </c>
      <c r="B392" s="225">
        <v>21850000</v>
      </c>
      <c r="C392" s="221">
        <f t="shared" si="12"/>
        <v>8</v>
      </c>
      <c r="D392" s="221">
        <v>21850000</v>
      </c>
      <c r="F392" s="221" t="s">
        <v>261</v>
      </c>
      <c r="G392" s="222">
        <v>35619511</v>
      </c>
      <c r="I392" s="222">
        <f t="shared" si="13"/>
        <v>35619511</v>
      </c>
    </row>
    <row r="393" spans="1:9" x14ac:dyDescent="0.2">
      <c r="A393" s="221" t="s">
        <v>8</v>
      </c>
      <c r="B393" s="225" t="s">
        <v>3483</v>
      </c>
      <c r="C393" s="221">
        <f t="shared" si="12"/>
        <v>8</v>
      </c>
      <c r="D393" s="221">
        <v>21860000</v>
      </c>
      <c r="F393" s="221" t="s">
        <v>259</v>
      </c>
      <c r="G393" s="222">
        <v>351540</v>
      </c>
      <c r="I393" s="222">
        <f t="shared" si="13"/>
        <v>351540</v>
      </c>
    </row>
    <row r="394" spans="1:9" x14ac:dyDescent="0.2">
      <c r="A394" s="221" t="s">
        <v>17</v>
      </c>
      <c r="B394" s="225" t="s">
        <v>3484</v>
      </c>
      <c r="C394" s="221">
        <f t="shared" si="12"/>
        <v>6</v>
      </c>
      <c r="D394" s="221">
        <v>21860000</v>
      </c>
      <c r="F394" s="221" t="s">
        <v>54</v>
      </c>
      <c r="G394" s="222">
        <v>410329761.12529999</v>
      </c>
      <c r="H394" s="222">
        <v>0</v>
      </c>
      <c r="I394" s="222">
        <f t="shared" si="13"/>
        <v>410329761.12529999</v>
      </c>
    </row>
    <row r="395" spans="1:9" x14ac:dyDescent="0.2">
      <c r="A395" s="221" t="s">
        <v>3315</v>
      </c>
      <c r="B395" s="225" t="s">
        <v>3484</v>
      </c>
      <c r="C395" s="221">
        <f t="shared" si="12"/>
        <v>6</v>
      </c>
      <c r="D395" s="221">
        <v>21860000</v>
      </c>
      <c r="F395" s="221" t="s">
        <v>54</v>
      </c>
      <c r="G395" s="222">
        <v>16446390</v>
      </c>
      <c r="I395" s="222">
        <f t="shared" si="13"/>
        <v>16446390</v>
      </c>
    </row>
    <row r="396" spans="1:9" x14ac:dyDescent="0.2">
      <c r="A396" s="221" t="s">
        <v>3316</v>
      </c>
      <c r="B396" s="225" t="s">
        <v>3484</v>
      </c>
      <c r="C396" s="221">
        <f t="shared" si="12"/>
        <v>6</v>
      </c>
      <c r="D396" s="221">
        <v>21860000</v>
      </c>
      <c r="F396" s="221" t="s">
        <v>54</v>
      </c>
      <c r="G396" s="222">
        <v>6051520</v>
      </c>
      <c r="I396" s="222">
        <f t="shared" si="13"/>
        <v>6051520</v>
      </c>
    </row>
    <row r="397" spans="1:9" x14ac:dyDescent="0.2">
      <c r="A397" s="221" t="s">
        <v>7</v>
      </c>
      <c r="B397" s="225" t="s">
        <v>3483</v>
      </c>
      <c r="C397" s="221">
        <f t="shared" si="12"/>
        <v>8</v>
      </c>
      <c r="D397" s="221">
        <v>21860000</v>
      </c>
      <c r="F397" s="221" t="s">
        <v>259</v>
      </c>
      <c r="G397" s="222">
        <v>44167</v>
      </c>
      <c r="I397" s="222">
        <f t="shared" si="13"/>
        <v>44167</v>
      </c>
    </row>
    <row r="398" spans="1:9" x14ac:dyDescent="0.2">
      <c r="A398" s="221" t="s">
        <v>9</v>
      </c>
      <c r="B398" s="225" t="s">
        <v>3485</v>
      </c>
      <c r="C398" s="221">
        <f t="shared" si="12"/>
        <v>7</v>
      </c>
      <c r="D398" s="221">
        <v>21860000</v>
      </c>
      <c r="F398" s="221" t="s">
        <v>259</v>
      </c>
      <c r="G398" s="222">
        <v>2810305</v>
      </c>
      <c r="H398" s="222">
        <v>0</v>
      </c>
      <c r="I398" s="222">
        <f t="shared" si="13"/>
        <v>2810305</v>
      </c>
    </row>
    <row r="399" spans="1:9" x14ac:dyDescent="0.2">
      <c r="A399" s="221" t="s">
        <v>5</v>
      </c>
      <c r="B399" s="225" t="s">
        <v>3485</v>
      </c>
      <c r="C399" s="221">
        <f t="shared" si="12"/>
        <v>7</v>
      </c>
      <c r="D399" s="221">
        <v>21860000</v>
      </c>
      <c r="F399" s="221" t="s">
        <v>259</v>
      </c>
      <c r="G399" s="222">
        <v>231809618.41999999</v>
      </c>
      <c r="H399" s="222">
        <v>0</v>
      </c>
      <c r="I399" s="222">
        <f t="shared" si="13"/>
        <v>231809618.41999999</v>
      </c>
    </row>
    <row r="400" spans="1:9" x14ac:dyDescent="0.2">
      <c r="A400" s="221" t="s">
        <v>3</v>
      </c>
      <c r="B400" s="225">
        <v>218600</v>
      </c>
      <c r="C400" s="221">
        <f t="shared" si="12"/>
        <v>6</v>
      </c>
      <c r="D400" s="221">
        <v>21860000</v>
      </c>
      <c r="F400" s="221" t="s">
        <v>54</v>
      </c>
      <c r="G400" s="222">
        <v>56959480</v>
      </c>
      <c r="I400" s="222">
        <f t="shared" si="13"/>
        <v>56959480</v>
      </c>
    </row>
    <row r="401" spans="1:9" x14ac:dyDescent="0.2">
      <c r="A401" s="221" t="s">
        <v>3315</v>
      </c>
      <c r="B401" s="225" t="s">
        <v>3486</v>
      </c>
      <c r="C401" s="221">
        <f t="shared" si="12"/>
        <v>6</v>
      </c>
      <c r="D401" s="221">
        <v>21870000</v>
      </c>
      <c r="F401" s="221" t="s">
        <v>2713</v>
      </c>
      <c r="G401" s="222">
        <v>499302.12</v>
      </c>
      <c r="I401" s="222">
        <f t="shared" si="13"/>
        <v>499302.12</v>
      </c>
    </row>
    <row r="402" spans="1:9" x14ac:dyDescent="0.2">
      <c r="A402" s="221" t="s">
        <v>3316</v>
      </c>
      <c r="B402" s="225" t="s">
        <v>3486</v>
      </c>
      <c r="C402" s="221">
        <f t="shared" si="12"/>
        <v>6</v>
      </c>
      <c r="D402" s="221">
        <v>21870000</v>
      </c>
      <c r="F402" s="221" t="s">
        <v>2713</v>
      </c>
      <c r="G402" s="222">
        <v>499302.12</v>
      </c>
      <c r="I402" s="222">
        <f t="shared" si="13"/>
        <v>499302.12</v>
      </c>
    </row>
    <row r="403" spans="1:9" x14ac:dyDescent="0.2">
      <c r="A403" s="221" t="s">
        <v>7</v>
      </c>
      <c r="B403" s="225" t="s">
        <v>3487</v>
      </c>
      <c r="C403" s="221">
        <f t="shared" si="12"/>
        <v>8</v>
      </c>
      <c r="D403" s="221">
        <v>21870000</v>
      </c>
      <c r="F403" s="221" t="s">
        <v>3488</v>
      </c>
      <c r="G403" s="222">
        <v>5882768.1200000001</v>
      </c>
      <c r="I403" s="222">
        <f t="shared" si="13"/>
        <v>5882768.1200000001</v>
      </c>
    </row>
    <row r="404" spans="1:9" x14ac:dyDescent="0.2">
      <c r="A404" s="221" t="s">
        <v>9</v>
      </c>
      <c r="B404" s="225" t="s">
        <v>3489</v>
      </c>
      <c r="C404" s="221">
        <f t="shared" si="12"/>
        <v>7</v>
      </c>
      <c r="D404" s="221">
        <v>21870000</v>
      </c>
      <c r="F404" s="221" t="s">
        <v>595</v>
      </c>
      <c r="G404" s="222">
        <v>10263846.710000001</v>
      </c>
      <c r="H404" s="222">
        <v>0</v>
      </c>
      <c r="I404" s="222">
        <f t="shared" si="13"/>
        <v>10263846.710000001</v>
      </c>
    </row>
    <row r="405" spans="1:9" x14ac:dyDescent="0.2">
      <c r="A405" s="221" t="s">
        <v>37</v>
      </c>
      <c r="B405" s="225" t="s">
        <v>3490</v>
      </c>
      <c r="C405" s="221">
        <f t="shared" si="12"/>
        <v>6</v>
      </c>
      <c r="D405" s="221">
        <v>21880000</v>
      </c>
      <c r="F405" s="221" t="s">
        <v>1161</v>
      </c>
      <c r="G405" s="222">
        <v>78141827.870000005</v>
      </c>
      <c r="I405" s="222">
        <f t="shared" si="13"/>
        <v>78141827.870000005</v>
      </c>
    </row>
    <row r="406" spans="1:9" x14ac:dyDescent="0.2">
      <c r="A406" s="221" t="s">
        <v>17</v>
      </c>
      <c r="B406" s="225" t="s">
        <v>3490</v>
      </c>
      <c r="C406" s="221">
        <f t="shared" si="12"/>
        <v>6</v>
      </c>
      <c r="D406" s="221">
        <v>21880000</v>
      </c>
      <c r="F406" s="221" t="s">
        <v>1161</v>
      </c>
      <c r="G406" s="222">
        <v>62979924.965599999</v>
      </c>
      <c r="H406" s="222">
        <v>0</v>
      </c>
      <c r="I406" s="222">
        <f t="shared" si="13"/>
        <v>62979924.965599999</v>
      </c>
    </row>
    <row r="407" spans="1:9" x14ac:dyDescent="0.2">
      <c r="A407" s="221" t="s">
        <v>37</v>
      </c>
      <c r="B407" s="225" t="s">
        <v>3491</v>
      </c>
      <c r="C407" s="221">
        <f t="shared" si="12"/>
        <v>6</v>
      </c>
      <c r="D407" s="221">
        <v>23000000</v>
      </c>
      <c r="F407" s="221" t="s">
        <v>1523</v>
      </c>
      <c r="G407" s="222">
        <v>6668142055.96</v>
      </c>
      <c r="I407" s="222">
        <f t="shared" si="13"/>
        <v>6668142055.96</v>
      </c>
    </row>
    <row r="408" spans="1:9" x14ac:dyDescent="0.2">
      <c r="A408" s="221" t="s">
        <v>6</v>
      </c>
      <c r="B408" s="225" t="s">
        <v>3492</v>
      </c>
      <c r="C408" s="221">
        <f t="shared" si="12"/>
        <v>8</v>
      </c>
      <c r="D408" s="221">
        <v>23000000</v>
      </c>
      <c r="F408" s="221" t="s">
        <v>1767</v>
      </c>
      <c r="G408" s="222">
        <v>108610343.45999999</v>
      </c>
      <c r="I408" s="222">
        <f t="shared" si="13"/>
        <v>108610343.45999999</v>
      </c>
    </row>
    <row r="409" spans="1:9" x14ac:dyDescent="0.2">
      <c r="A409" s="221" t="s">
        <v>8</v>
      </c>
      <c r="B409" s="225" t="s">
        <v>3492</v>
      </c>
      <c r="C409" s="221">
        <f t="shared" si="12"/>
        <v>8</v>
      </c>
      <c r="D409" s="221">
        <v>23000000</v>
      </c>
      <c r="F409" s="221" t="s">
        <v>266</v>
      </c>
      <c r="G409" s="222">
        <v>15878817191.889999</v>
      </c>
      <c r="I409" s="222">
        <f t="shared" si="13"/>
        <v>15878817191.889999</v>
      </c>
    </row>
    <row r="410" spans="1:9" x14ac:dyDescent="0.2">
      <c r="A410" s="221" t="s">
        <v>17</v>
      </c>
      <c r="B410" s="225" t="s">
        <v>3491</v>
      </c>
      <c r="C410" s="221">
        <f t="shared" si="12"/>
        <v>6</v>
      </c>
      <c r="D410" s="221">
        <v>23000000</v>
      </c>
      <c r="F410" s="221" t="s">
        <v>1392</v>
      </c>
      <c r="G410" s="222">
        <v>1965720027.1254001</v>
      </c>
      <c r="H410" s="222">
        <v>0</v>
      </c>
      <c r="I410" s="222">
        <f t="shared" si="13"/>
        <v>1965720027.1254001</v>
      </c>
    </row>
    <row r="411" spans="1:9" x14ac:dyDescent="0.2">
      <c r="A411" s="221" t="s">
        <v>38</v>
      </c>
      <c r="B411" s="225" t="s">
        <v>814</v>
      </c>
      <c r="C411" s="221">
        <f t="shared" si="12"/>
        <v>7</v>
      </c>
      <c r="D411" s="221">
        <v>23000000</v>
      </c>
      <c r="F411" s="221" t="s">
        <v>266</v>
      </c>
      <c r="G411" s="222">
        <v>20578968.800000001</v>
      </c>
      <c r="I411" s="222">
        <f t="shared" si="13"/>
        <v>20578968.800000001</v>
      </c>
    </row>
    <row r="412" spans="1:9" x14ac:dyDescent="0.2">
      <c r="A412" s="221" t="s">
        <v>26</v>
      </c>
      <c r="B412" s="225" t="s">
        <v>3492</v>
      </c>
      <c r="C412" s="221">
        <f t="shared" si="12"/>
        <v>8</v>
      </c>
      <c r="D412" s="221">
        <v>23000000</v>
      </c>
      <c r="F412" s="221" t="s">
        <v>266</v>
      </c>
      <c r="G412" s="222">
        <v>34614649294.269997</v>
      </c>
      <c r="I412" s="222">
        <f t="shared" si="13"/>
        <v>34614649294.269997</v>
      </c>
    </row>
    <row r="413" spans="1:9" x14ac:dyDescent="0.2">
      <c r="A413" s="221" t="s">
        <v>148</v>
      </c>
      <c r="B413" s="225" t="s">
        <v>3492</v>
      </c>
      <c r="C413" s="221">
        <f t="shared" si="12"/>
        <v>8</v>
      </c>
      <c r="D413" s="221">
        <v>23000000</v>
      </c>
      <c r="F413" s="221" t="s">
        <v>266</v>
      </c>
      <c r="G413" s="222">
        <v>20982146.120000001</v>
      </c>
      <c r="I413" s="222">
        <f t="shared" si="13"/>
        <v>20982146.120000001</v>
      </c>
    </row>
    <row r="414" spans="1:9" x14ac:dyDescent="0.2">
      <c r="A414" s="221" t="s">
        <v>7</v>
      </c>
      <c r="B414" s="225" t="s">
        <v>3492</v>
      </c>
      <c r="C414" s="221">
        <f t="shared" si="12"/>
        <v>8</v>
      </c>
      <c r="D414" s="221">
        <v>23000000</v>
      </c>
      <c r="F414" s="221" t="s">
        <v>266</v>
      </c>
      <c r="G414" s="222">
        <v>6423309311.2399998</v>
      </c>
      <c r="I414" s="222">
        <f t="shared" si="13"/>
        <v>6423309311.2399998</v>
      </c>
    </row>
    <row r="415" spans="1:9" x14ac:dyDescent="0.2">
      <c r="A415" s="221" t="s">
        <v>145</v>
      </c>
      <c r="B415" s="225" t="s">
        <v>3492</v>
      </c>
      <c r="C415" s="221">
        <f t="shared" si="12"/>
        <v>8</v>
      </c>
      <c r="D415" s="221">
        <v>23000000</v>
      </c>
      <c r="F415" s="221" t="s">
        <v>1983</v>
      </c>
      <c r="H415" s="222">
        <v>1000000</v>
      </c>
      <c r="I415" s="222">
        <f t="shared" si="13"/>
        <v>-1000000</v>
      </c>
    </row>
    <row r="416" spans="1:9" x14ac:dyDescent="0.2">
      <c r="A416" s="221" t="s">
        <v>33</v>
      </c>
      <c r="B416" s="225">
        <v>23000000</v>
      </c>
      <c r="C416" s="221">
        <f t="shared" si="12"/>
        <v>8</v>
      </c>
      <c r="D416" s="221">
        <v>23000000</v>
      </c>
      <c r="F416" s="221" t="s">
        <v>3493</v>
      </c>
      <c r="G416" s="222">
        <v>1287005575.5699999</v>
      </c>
      <c r="I416" s="222">
        <f t="shared" si="13"/>
        <v>1287005575.5699999</v>
      </c>
    </row>
    <row r="417" spans="1:9" x14ac:dyDescent="0.2">
      <c r="A417" s="221" t="s">
        <v>9</v>
      </c>
      <c r="B417" s="225" t="s">
        <v>814</v>
      </c>
      <c r="C417" s="221">
        <f t="shared" si="12"/>
        <v>7</v>
      </c>
      <c r="D417" s="221">
        <v>23000000</v>
      </c>
      <c r="F417" s="221" t="s">
        <v>266</v>
      </c>
      <c r="G417" s="222">
        <v>83645516.390000001</v>
      </c>
      <c r="H417" s="222">
        <v>0</v>
      </c>
      <c r="I417" s="222">
        <f t="shared" si="13"/>
        <v>83645516.390000001</v>
      </c>
    </row>
    <row r="418" spans="1:9" x14ac:dyDescent="0.2">
      <c r="A418" s="221" t="s">
        <v>13</v>
      </c>
      <c r="B418" s="225" t="s">
        <v>814</v>
      </c>
      <c r="C418" s="221">
        <f t="shared" si="12"/>
        <v>7</v>
      </c>
      <c r="D418" s="221">
        <v>23000000</v>
      </c>
      <c r="F418" s="221" t="s">
        <v>266</v>
      </c>
      <c r="G418" s="222">
        <v>5090538658.9099998</v>
      </c>
      <c r="H418" s="222">
        <v>0</v>
      </c>
      <c r="I418" s="222">
        <f t="shared" si="13"/>
        <v>5090538658.9099998</v>
      </c>
    </row>
    <row r="419" spans="1:9" x14ac:dyDescent="0.2">
      <c r="A419" s="221" t="s">
        <v>30</v>
      </c>
      <c r="B419" s="225" t="s">
        <v>3492</v>
      </c>
      <c r="C419" s="221">
        <f t="shared" si="12"/>
        <v>8</v>
      </c>
      <c r="D419" s="221">
        <v>23000000</v>
      </c>
      <c r="F419" s="221" t="s">
        <v>266</v>
      </c>
      <c r="G419" s="222">
        <v>4894939897.0699997</v>
      </c>
      <c r="I419" s="222">
        <f t="shared" si="13"/>
        <v>4894939897.0699997</v>
      </c>
    </row>
    <row r="420" spans="1:9" x14ac:dyDescent="0.2">
      <c r="A420" s="221" t="s">
        <v>21</v>
      </c>
      <c r="B420" s="225" t="s">
        <v>814</v>
      </c>
      <c r="C420" s="221">
        <f t="shared" si="12"/>
        <v>7</v>
      </c>
      <c r="D420" s="221">
        <v>23000000</v>
      </c>
      <c r="F420" s="221" t="s">
        <v>266</v>
      </c>
      <c r="G420" s="222">
        <v>293111678.61000001</v>
      </c>
      <c r="H420" s="222">
        <v>0</v>
      </c>
      <c r="I420" s="222">
        <f t="shared" si="13"/>
        <v>293111678.61000001</v>
      </c>
    </row>
    <row r="421" spans="1:9" x14ac:dyDescent="0.2">
      <c r="A421" s="221" t="s">
        <v>5</v>
      </c>
      <c r="B421" s="225" t="s">
        <v>814</v>
      </c>
      <c r="C421" s="221">
        <f t="shared" si="12"/>
        <v>7</v>
      </c>
      <c r="D421" s="221">
        <v>23000000</v>
      </c>
      <c r="F421" s="221" t="s">
        <v>266</v>
      </c>
      <c r="G421" s="222">
        <v>553316602.77999997</v>
      </c>
      <c r="H421" s="222">
        <v>0</v>
      </c>
      <c r="I421" s="222">
        <f t="shared" si="13"/>
        <v>553316602.77999997</v>
      </c>
    </row>
    <row r="422" spans="1:9" x14ac:dyDescent="0.2">
      <c r="A422" s="221" t="s">
        <v>25</v>
      </c>
      <c r="B422" s="225">
        <v>23000000</v>
      </c>
      <c r="C422" s="221">
        <f t="shared" si="12"/>
        <v>8</v>
      </c>
      <c r="D422" s="221">
        <v>23000000</v>
      </c>
      <c r="F422" s="221" t="s">
        <v>1523</v>
      </c>
      <c r="G422" s="222">
        <v>359045836.63999999</v>
      </c>
      <c r="I422" s="222">
        <f t="shared" si="13"/>
        <v>359045836.63999999</v>
      </c>
    </row>
    <row r="423" spans="1:9" x14ac:dyDescent="0.2">
      <c r="A423" s="221" t="s">
        <v>25</v>
      </c>
      <c r="B423" s="225">
        <v>23010000</v>
      </c>
      <c r="C423" s="221">
        <f t="shared" si="12"/>
        <v>8</v>
      </c>
      <c r="D423" s="221">
        <v>23000000</v>
      </c>
      <c r="F423" s="221" t="s">
        <v>1524</v>
      </c>
      <c r="G423" s="222">
        <v>731038000</v>
      </c>
      <c r="I423" s="222">
        <f t="shared" si="13"/>
        <v>731038000</v>
      </c>
    </row>
    <row r="424" spans="1:9" x14ac:dyDescent="0.2">
      <c r="A424" s="221" t="s">
        <v>25</v>
      </c>
      <c r="B424" s="225">
        <v>23020000</v>
      </c>
      <c r="C424" s="221">
        <f t="shared" si="12"/>
        <v>8</v>
      </c>
      <c r="D424" s="221">
        <v>23000000</v>
      </c>
      <c r="F424" s="221" t="s">
        <v>1525</v>
      </c>
      <c r="G424" s="222">
        <v>56100000</v>
      </c>
      <c r="I424" s="222">
        <f t="shared" si="13"/>
        <v>56100000</v>
      </c>
    </row>
    <row r="425" spans="1:9" x14ac:dyDescent="0.2">
      <c r="A425" s="221" t="s">
        <v>25</v>
      </c>
      <c r="B425" s="225">
        <v>23030000</v>
      </c>
      <c r="C425" s="221">
        <f t="shared" si="12"/>
        <v>8</v>
      </c>
      <c r="D425" s="221">
        <v>23000000</v>
      </c>
      <c r="F425" s="221" t="s">
        <v>1526</v>
      </c>
      <c r="G425" s="222">
        <v>132561000</v>
      </c>
      <c r="I425" s="222">
        <f t="shared" si="13"/>
        <v>132561000</v>
      </c>
    </row>
    <row r="426" spans="1:9" x14ac:dyDescent="0.2">
      <c r="A426" s="221" t="s">
        <v>25</v>
      </c>
      <c r="B426" s="225">
        <v>23040000</v>
      </c>
      <c r="C426" s="221">
        <f t="shared" si="12"/>
        <v>8</v>
      </c>
      <c r="D426" s="221">
        <v>23000000</v>
      </c>
      <c r="F426" s="221" t="s">
        <v>1527</v>
      </c>
      <c r="G426" s="222">
        <v>446533000</v>
      </c>
      <c r="I426" s="222">
        <f t="shared" si="13"/>
        <v>446533000</v>
      </c>
    </row>
    <row r="427" spans="1:9" x14ac:dyDescent="0.2">
      <c r="A427" s="221" t="s">
        <v>25</v>
      </c>
      <c r="B427" s="225">
        <v>23050000</v>
      </c>
      <c r="C427" s="221">
        <f t="shared" si="12"/>
        <v>8</v>
      </c>
      <c r="D427" s="221">
        <v>23000000</v>
      </c>
      <c r="F427" s="221" t="s">
        <v>1528</v>
      </c>
      <c r="G427" s="222">
        <v>284991000</v>
      </c>
      <c r="I427" s="222">
        <f t="shared" si="13"/>
        <v>284991000</v>
      </c>
    </row>
    <row r="428" spans="1:9" x14ac:dyDescent="0.2">
      <c r="A428" s="221" t="s">
        <v>25</v>
      </c>
      <c r="B428" s="225">
        <v>23060000</v>
      </c>
      <c r="C428" s="221">
        <f t="shared" si="12"/>
        <v>8</v>
      </c>
      <c r="D428" s="221">
        <v>23000000</v>
      </c>
      <c r="F428" s="221" t="s">
        <v>1529</v>
      </c>
      <c r="G428" s="222">
        <v>343276833.32999998</v>
      </c>
      <c r="I428" s="222">
        <f t="shared" si="13"/>
        <v>343276833.32999998</v>
      </c>
    </row>
    <row r="429" spans="1:9" x14ac:dyDescent="0.2">
      <c r="A429" s="221" t="s">
        <v>37</v>
      </c>
      <c r="B429" s="225" t="s">
        <v>3494</v>
      </c>
      <c r="C429" s="221">
        <f t="shared" si="12"/>
        <v>6</v>
      </c>
      <c r="D429" s="221">
        <v>23100000</v>
      </c>
      <c r="F429" s="221" t="s">
        <v>1163</v>
      </c>
      <c r="G429" s="222">
        <v>1716369897.9000001</v>
      </c>
      <c r="I429" s="222">
        <f t="shared" si="13"/>
        <v>1716369897.9000001</v>
      </c>
    </row>
    <row r="430" spans="1:9" x14ac:dyDescent="0.2">
      <c r="A430" s="221" t="s">
        <v>2</v>
      </c>
      <c r="B430" s="225" t="s">
        <v>3495</v>
      </c>
      <c r="C430" s="221">
        <f t="shared" si="12"/>
        <v>8</v>
      </c>
      <c r="D430" s="221">
        <v>23100000</v>
      </c>
      <c r="F430" s="221" t="s">
        <v>1942</v>
      </c>
      <c r="G430" s="222">
        <v>876744975.05999994</v>
      </c>
      <c r="I430" s="222">
        <f t="shared" si="13"/>
        <v>876744975.05999994</v>
      </c>
    </row>
    <row r="431" spans="1:9" x14ac:dyDescent="0.2">
      <c r="A431" s="221" t="s">
        <v>17</v>
      </c>
      <c r="B431" s="225" t="s">
        <v>3494</v>
      </c>
      <c r="C431" s="221">
        <f t="shared" si="12"/>
        <v>6</v>
      </c>
      <c r="D431" s="221">
        <v>23100000</v>
      </c>
      <c r="F431" s="221" t="s">
        <v>1163</v>
      </c>
      <c r="G431" s="222">
        <v>249217267.25999999</v>
      </c>
      <c r="H431" s="222">
        <v>0</v>
      </c>
      <c r="I431" s="222">
        <f t="shared" si="13"/>
        <v>249217267.25999999</v>
      </c>
    </row>
    <row r="432" spans="1:9" x14ac:dyDescent="0.2">
      <c r="A432" s="221" t="s">
        <v>26</v>
      </c>
      <c r="B432" s="225" t="s">
        <v>3495</v>
      </c>
      <c r="C432" s="221">
        <f t="shared" si="12"/>
        <v>8</v>
      </c>
      <c r="D432" s="221">
        <v>23100000</v>
      </c>
      <c r="F432" s="221" t="s">
        <v>262</v>
      </c>
      <c r="G432" s="222">
        <v>13135998803.84</v>
      </c>
      <c r="I432" s="222">
        <f t="shared" si="13"/>
        <v>13135998803.84</v>
      </c>
    </row>
    <row r="433" spans="1:9" x14ac:dyDescent="0.2">
      <c r="A433" s="221" t="s">
        <v>7</v>
      </c>
      <c r="B433" s="225" t="s">
        <v>3495</v>
      </c>
      <c r="C433" s="221">
        <f t="shared" si="12"/>
        <v>8</v>
      </c>
      <c r="D433" s="221">
        <v>23100000</v>
      </c>
      <c r="F433" s="221" t="s">
        <v>2450</v>
      </c>
      <c r="G433" s="222">
        <v>2700667833.3299999</v>
      </c>
      <c r="I433" s="222">
        <f t="shared" si="13"/>
        <v>2700667833.3299999</v>
      </c>
    </row>
    <row r="434" spans="1:9" x14ac:dyDescent="0.2">
      <c r="A434" s="221" t="s">
        <v>15</v>
      </c>
      <c r="B434" s="225">
        <v>23100000</v>
      </c>
      <c r="C434" s="221">
        <f t="shared" si="12"/>
        <v>8</v>
      </c>
      <c r="D434" s="221">
        <v>23100000</v>
      </c>
      <c r="F434" s="221" t="s">
        <v>2488</v>
      </c>
      <c r="G434" s="222">
        <v>26059272.350000001</v>
      </c>
      <c r="I434" s="222">
        <f t="shared" si="13"/>
        <v>26059272.350000001</v>
      </c>
    </row>
    <row r="435" spans="1:9" x14ac:dyDescent="0.2">
      <c r="A435" s="221" t="s">
        <v>37</v>
      </c>
      <c r="B435" s="225" t="s">
        <v>3496</v>
      </c>
      <c r="C435" s="221">
        <f t="shared" si="12"/>
        <v>6</v>
      </c>
      <c r="D435" s="221">
        <v>23110000</v>
      </c>
      <c r="F435" s="221" t="s">
        <v>1848</v>
      </c>
      <c r="G435" s="222">
        <v>153357928.16999999</v>
      </c>
      <c r="I435" s="222">
        <f t="shared" si="13"/>
        <v>153357928.16999999</v>
      </c>
    </row>
    <row r="436" spans="1:9" x14ac:dyDescent="0.2">
      <c r="A436" s="221" t="s">
        <v>6</v>
      </c>
      <c r="B436" s="225" t="s">
        <v>3497</v>
      </c>
      <c r="C436" s="221">
        <f t="shared" si="12"/>
        <v>8</v>
      </c>
      <c r="D436" s="221">
        <v>23110000</v>
      </c>
      <c r="F436" s="221" t="s">
        <v>3498</v>
      </c>
      <c r="G436" s="222">
        <v>30000000</v>
      </c>
      <c r="I436" s="222">
        <f t="shared" si="13"/>
        <v>30000000</v>
      </c>
    </row>
    <row r="437" spans="1:9" x14ac:dyDescent="0.2">
      <c r="A437" s="221" t="s">
        <v>30</v>
      </c>
      <c r="B437" s="225" t="s">
        <v>3497</v>
      </c>
      <c r="C437" s="221">
        <f t="shared" si="12"/>
        <v>8</v>
      </c>
      <c r="D437" s="221">
        <v>23110000</v>
      </c>
      <c r="F437" s="221" t="s">
        <v>2383</v>
      </c>
      <c r="G437" s="222">
        <v>177624400</v>
      </c>
      <c r="I437" s="222">
        <f t="shared" si="13"/>
        <v>177624400</v>
      </c>
    </row>
    <row r="438" spans="1:9" x14ac:dyDescent="0.2">
      <c r="A438" s="221" t="s">
        <v>37</v>
      </c>
      <c r="B438" s="225" t="s">
        <v>3499</v>
      </c>
      <c r="C438" s="221">
        <f t="shared" si="12"/>
        <v>6</v>
      </c>
      <c r="D438" s="221">
        <v>23120000</v>
      </c>
      <c r="F438" s="221" t="s">
        <v>1844</v>
      </c>
      <c r="G438" s="222">
        <v>2699631.85</v>
      </c>
      <c r="I438" s="222">
        <f t="shared" si="13"/>
        <v>2699631.85</v>
      </c>
    </row>
    <row r="439" spans="1:9" x14ac:dyDescent="0.2">
      <c r="A439" s="221" t="s">
        <v>33</v>
      </c>
      <c r="B439" s="225">
        <v>23120000</v>
      </c>
      <c r="C439" s="221">
        <f t="shared" si="12"/>
        <v>8</v>
      </c>
      <c r="D439" s="221">
        <v>23120000</v>
      </c>
      <c r="F439" s="221" t="s">
        <v>1768</v>
      </c>
      <c r="G439" s="222">
        <v>58.6</v>
      </c>
      <c r="I439" s="222">
        <f t="shared" si="13"/>
        <v>58.6</v>
      </c>
    </row>
    <row r="440" spans="1:9" x14ac:dyDescent="0.2">
      <c r="A440" s="221" t="s">
        <v>30</v>
      </c>
      <c r="B440" s="225" t="s">
        <v>3500</v>
      </c>
      <c r="C440" s="221">
        <f t="shared" si="12"/>
        <v>8</v>
      </c>
      <c r="D440" s="221">
        <v>23120000</v>
      </c>
      <c r="F440" s="221" t="s">
        <v>2384</v>
      </c>
      <c r="G440" s="222">
        <v>294484837.42000002</v>
      </c>
      <c r="I440" s="222">
        <f t="shared" si="13"/>
        <v>294484837.42000002</v>
      </c>
    </row>
    <row r="441" spans="1:9" x14ac:dyDescent="0.2">
      <c r="A441" s="221" t="s">
        <v>37</v>
      </c>
      <c r="B441" s="225" t="s">
        <v>3501</v>
      </c>
      <c r="C441" s="221">
        <f t="shared" si="12"/>
        <v>6</v>
      </c>
      <c r="D441" s="221">
        <v>23130000</v>
      </c>
      <c r="F441" s="221" t="s">
        <v>1849</v>
      </c>
      <c r="G441" s="222">
        <v>19506500</v>
      </c>
      <c r="I441" s="222">
        <f t="shared" si="13"/>
        <v>19506500</v>
      </c>
    </row>
    <row r="442" spans="1:9" x14ac:dyDescent="0.2">
      <c r="A442" s="221" t="s">
        <v>145</v>
      </c>
      <c r="B442" s="225" t="s">
        <v>3502</v>
      </c>
      <c r="C442" s="221">
        <f t="shared" si="12"/>
        <v>8</v>
      </c>
      <c r="D442" s="221">
        <v>23130000</v>
      </c>
      <c r="F442" s="221" t="s">
        <v>1984</v>
      </c>
      <c r="G442" s="222">
        <v>838834928.42999995</v>
      </c>
      <c r="I442" s="222">
        <f t="shared" si="13"/>
        <v>838834928.42999995</v>
      </c>
    </row>
    <row r="443" spans="1:9" x14ac:dyDescent="0.2">
      <c r="A443" s="221" t="s">
        <v>30</v>
      </c>
      <c r="B443" s="225" t="s">
        <v>3502</v>
      </c>
      <c r="C443" s="221">
        <f t="shared" si="12"/>
        <v>8</v>
      </c>
      <c r="D443" s="221">
        <v>23130000</v>
      </c>
      <c r="F443" s="221" t="s">
        <v>2385</v>
      </c>
      <c r="G443" s="222">
        <v>227341308.58000001</v>
      </c>
      <c r="I443" s="222">
        <f t="shared" si="13"/>
        <v>227341308.58000001</v>
      </c>
    </row>
    <row r="444" spans="1:9" x14ac:dyDescent="0.2">
      <c r="A444" s="221" t="s">
        <v>30</v>
      </c>
      <c r="B444" s="225" t="s">
        <v>3503</v>
      </c>
      <c r="C444" s="221">
        <f t="shared" si="12"/>
        <v>8</v>
      </c>
      <c r="D444" s="221">
        <v>23131000</v>
      </c>
      <c r="F444" s="221" t="s">
        <v>2386</v>
      </c>
      <c r="G444" s="222">
        <v>16139500</v>
      </c>
      <c r="I444" s="222">
        <f t="shared" si="13"/>
        <v>16139500</v>
      </c>
    </row>
    <row r="445" spans="1:9" x14ac:dyDescent="0.2">
      <c r="A445" s="221" t="s">
        <v>145</v>
      </c>
      <c r="B445" s="225" t="s">
        <v>3504</v>
      </c>
      <c r="C445" s="221">
        <f t="shared" si="12"/>
        <v>8</v>
      </c>
      <c r="D445" s="221">
        <v>23140000</v>
      </c>
      <c r="F445" s="221" t="s">
        <v>1985</v>
      </c>
      <c r="G445" s="222">
        <v>934351244.39999998</v>
      </c>
      <c r="I445" s="222">
        <f t="shared" si="13"/>
        <v>934351244.39999998</v>
      </c>
    </row>
    <row r="446" spans="1:9" x14ac:dyDescent="0.2">
      <c r="A446" s="221" t="s">
        <v>33</v>
      </c>
      <c r="B446" s="225">
        <v>23140000</v>
      </c>
      <c r="C446" s="221">
        <f t="shared" si="12"/>
        <v>8</v>
      </c>
      <c r="D446" s="221">
        <v>23140000</v>
      </c>
      <c r="F446" s="221" t="s">
        <v>1824</v>
      </c>
      <c r="G446" s="222">
        <v>391114609.79000002</v>
      </c>
      <c r="I446" s="222">
        <f t="shared" si="13"/>
        <v>391114609.79000002</v>
      </c>
    </row>
    <row r="447" spans="1:9" x14ac:dyDescent="0.2">
      <c r="A447" s="221" t="s">
        <v>30</v>
      </c>
      <c r="B447" s="225" t="s">
        <v>3504</v>
      </c>
      <c r="C447" s="221">
        <f t="shared" si="12"/>
        <v>8</v>
      </c>
      <c r="D447" s="221">
        <v>23140000</v>
      </c>
      <c r="F447" s="221" t="s">
        <v>2387</v>
      </c>
      <c r="G447" s="222">
        <v>155063766.40000001</v>
      </c>
      <c r="I447" s="222">
        <f t="shared" si="13"/>
        <v>155063766.40000001</v>
      </c>
    </row>
    <row r="448" spans="1:9" x14ac:dyDescent="0.2">
      <c r="A448" s="221" t="s">
        <v>15</v>
      </c>
      <c r="B448" s="225">
        <v>23140000</v>
      </c>
      <c r="C448" s="221">
        <f t="shared" si="12"/>
        <v>8</v>
      </c>
      <c r="D448" s="221">
        <v>23140000</v>
      </c>
      <c r="F448" s="221" t="s">
        <v>2490</v>
      </c>
      <c r="G448" s="222">
        <v>41914933.93</v>
      </c>
      <c r="I448" s="222">
        <f t="shared" si="13"/>
        <v>41914933.93</v>
      </c>
    </row>
    <row r="449" spans="1:9" x14ac:dyDescent="0.2">
      <c r="A449" s="221" t="s">
        <v>30</v>
      </c>
      <c r="B449" s="225" t="s">
        <v>3505</v>
      </c>
      <c r="C449" s="221">
        <f t="shared" si="12"/>
        <v>8</v>
      </c>
      <c r="D449" s="221">
        <v>23150000</v>
      </c>
      <c r="F449" s="221" t="s">
        <v>2388</v>
      </c>
      <c r="G449" s="222">
        <v>226107997.43000001</v>
      </c>
      <c r="I449" s="222">
        <f t="shared" si="13"/>
        <v>226107997.43000001</v>
      </c>
    </row>
    <row r="450" spans="1:9" x14ac:dyDescent="0.2">
      <c r="A450" s="221" t="s">
        <v>37</v>
      </c>
      <c r="B450" s="225" t="s">
        <v>3506</v>
      </c>
      <c r="C450" s="221">
        <f t="shared" ref="C450:C513" si="14">+LEN(B:B)</f>
        <v>6</v>
      </c>
      <c r="D450" s="221">
        <v>23160000</v>
      </c>
      <c r="F450" s="221" t="s">
        <v>1845</v>
      </c>
      <c r="G450" s="222">
        <v>139516614.08000001</v>
      </c>
      <c r="I450" s="222">
        <f t="shared" ref="I450:I513" si="15">+G:G-H:H</f>
        <v>139516614.08000001</v>
      </c>
    </row>
    <row r="451" spans="1:9" x14ac:dyDescent="0.2">
      <c r="A451" s="221" t="s">
        <v>145</v>
      </c>
      <c r="B451" s="225" t="s">
        <v>3507</v>
      </c>
      <c r="C451" s="221">
        <f t="shared" si="14"/>
        <v>8</v>
      </c>
      <c r="D451" s="221">
        <v>23160000</v>
      </c>
      <c r="F451" s="221" t="s">
        <v>3334</v>
      </c>
      <c r="G451" s="222">
        <v>1772789630.75</v>
      </c>
      <c r="I451" s="222">
        <f t="shared" si="15"/>
        <v>1772789630.75</v>
      </c>
    </row>
    <row r="452" spans="1:9" x14ac:dyDescent="0.2">
      <c r="A452" s="221" t="s">
        <v>37</v>
      </c>
      <c r="B452" s="225" t="s">
        <v>3508</v>
      </c>
      <c r="C452" s="221">
        <f t="shared" si="14"/>
        <v>6</v>
      </c>
      <c r="D452" s="221">
        <v>23170000</v>
      </c>
      <c r="F452" s="221" t="s">
        <v>1846</v>
      </c>
      <c r="G452" s="222">
        <v>469106154.55000001</v>
      </c>
      <c r="I452" s="222">
        <f t="shared" si="15"/>
        <v>469106154.55000001</v>
      </c>
    </row>
    <row r="453" spans="1:9" x14ac:dyDescent="0.2">
      <c r="A453" s="221" t="s">
        <v>145</v>
      </c>
      <c r="B453" s="225" t="s">
        <v>3509</v>
      </c>
      <c r="C453" s="221">
        <f t="shared" si="14"/>
        <v>8</v>
      </c>
      <c r="D453" s="221">
        <v>23170000</v>
      </c>
      <c r="F453" s="221" t="s">
        <v>2489</v>
      </c>
      <c r="G453" s="222">
        <v>1777910840.6600001</v>
      </c>
      <c r="I453" s="222">
        <f t="shared" si="15"/>
        <v>1777910840.6600001</v>
      </c>
    </row>
    <row r="454" spans="1:9" x14ac:dyDescent="0.2">
      <c r="A454" s="221" t="s">
        <v>145</v>
      </c>
      <c r="B454" s="225" t="s">
        <v>3510</v>
      </c>
      <c r="C454" s="221">
        <f t="shared" si="14"/>
        <v>8</v>
      </c>
      <c r="D454" s="221">
        <v>23180000</v>
      </c>
      <c r="F454" s="221" t="s">
        <v>3335</v>
      </c>
      <c r="G454" s="222">
        <v>968043297.19000006</v>
      </c>
      <c r="I454" s="222">
        <f t="shared" si="15"/>
        <v>968043297.19000006</v>
      </c>
    </row>
    <row r="455" spans="1:9" x14ac:dyDescent="0.2">
      <c r="A455" s="221" t="s">
        <v>37</v>
      </c>
      <c r="B455" s="225" t="s">
        <v>3511</v>
      </c>
      <c r="C455" s="221">
        <f t="shared" si="14"/>
        <v>6</v>
      </c>
      <c r="D455" s="221">
        <v>23190000</v>
      </c>
      <c r="F455" s="221" t="s">
        <v>1847</v>
      </c>
      <c r="G455" s="222">
        <v>1661495</v>
      </c>
      <c r="I455" s="222">
        <f t="shared" si="15"/>
        <v>1661495</v>
      </c>
    </row>
    <row r="456" spans="1:9" x14ac:dyDescent="0.2">
      <c r="A456" s="221" t="s">
        <v>145</v>
      </c>
      <c r="B456" s="225" t="s">
        <v>3512</v>
      </c>
      <c r="C456" s="221">
        <f t="shared" si="14"/>
        <v>8</v>
      </c>
      <c r="D456" s="221">
        <v>23190000</v>
      </c>
      <c r="F456" s="221" t="s">
        <v>3336</v>
      </c>
      <c r="G456" s="222">
        <v>10000</v>
      </c>
      <c r="I456" s="222">
        <f t="shared" si="15"/>
        <v>10000</v>
      </c>
    </row>
    <row r="457" spans="1:9" x14ac:dyDescent="0.2">
      <c r="A457" s="221" t="s">
        <v>2</v>
      </c>
      <c r="B457" s="225" t="s">
        <v>3513</v>
      </c>
      <c r="C457" s="221">
        <f t="shared" si="14"/>
        <v>8</v>
      </c>
      <c r="D457" s="221">
        <v>23200000</v>
      </c>
      <c r="F457" s="221" t="s">
        <v>1943</v>
      </c>
      <c r="G457" s="222">
        <v>88685000</v>
      </c>
      <c r="I457" s="222">
        <f t="shared" si="15"/>
        <v>88685000</v>
      </c>
    </row>
    <row r="458" spans="1:9" x14ac:dyDescent="0.2">
      <c r="A458" s="221" t="s">
        <v>5</v>
      </c>
      <c r="B458" s="225" t="s">
        <v>3514</v>
      </c>
      <c r="C458" s="221">
        <f t="shared" si="14"/>
        <v>7</v>
      </c>
      <c r="D458" s="221">
        <v>23200000</v>
      </c>
      <c r="F458" s="221" t="s">
        <v>3515</v>
      </c>
      <c r="G458" s="222">
        <v>977473853.91999996</v>
      </c>
      <c r="H458" s="222">
        <v>0</v>
      </c>
      <c r="I458" s="222">
        <f t="shared" si="15"/>
        <v>977473853.91999996</v>
      </c>
    </row>
    <row r="459" spans="1:9" x14ac:dyDescent="0.2">
      <c r="A459" s="221" t="s">
        <v>37</v>
      </c>
      <c r="B459" s="225" t="s">
        <v>3516</v>
      </c>
      <c r="C459" s="221">
        <f t="shared" si="14"/>
        <v>6</v>
      </c>
      <c r="D459" s="221">
        <v>23200000</v>
      </c>
      <c r="F459" s="221" t="s">
        <v>1850</v>
      </c>
      <c r="G459" s="222">
        <v>11021336.59</v>
      </c>
      <c r="I459" s="222">
        <f t="shared" si="15"/>
        <v>11021336.59</v>
      </c>
    </row>
    <row r="460" spans="1:9" x14ac:dyDescent="0.2">
      <c r="A460" s="221" t="s">
        <v>26</v>
      </c>
      <c r="B460" s="225" t="s">
        <v>3517</v>
      </c>
      <c r="C460" s="221">
        <f t="shared" si="14"/>
        <v>8</v>
      </c>
      <c r="D460" s="221">
        <v>23213001</v>
      </c>
      <c r="F460" s="221" t="s">
        <v>2373</v>
      </c>
      <c r="G460" s="222">
        <v>2002800</v>
      </c>
      <c r="I460" s="222">
        <f t="shared" si="15"/>
        <v>2002800</v>
      </c>
    </row>
    <row r="461" spans="1:9" x14ac:dyDescent="0.2">
      <c r="A461" s="221" t="s">
        <v>26</v>
      </c>
      <c r="B461" s="225" t="s">
        <v>3518</v>
      </c>
      <c r="C461" s="221">
        <f t="shared" si="14"/>
        <v>8</v>
      </c>
      <c r="D461" s="221">
        <v>23213010</v>
      </c>
      <c r="F461" s="221" t="s">
        <v>2374</v>
      </c>
      <c r="G461" s="222">
        <v>90988181.900000006</v>
      </c>
      <c r="I461" s="222">
        <f t="shared" si="15"/>
        <v>90988181.900000006</v>
      </c>
    </row>
    <row r="462" spans="1:9" x14ac:dyDescent="0.2">
      <c r="A462" s="221" t="s">
        <v>26</v>
      </c>
      <c r="B462" s="225" t="s">
        <v>3519</v>
      </c>
      <c r="C462" s="221">
        <f t="shared" si="14"/>
        <v>8</v>
      </c>
      <c r="D462" s="221">
        <v>23213012</v>
      </c>
      <c r="F462" s="221" t="s">
        <v>2375</v>
      </c>
      <c r="G462" s="222">
        <v>6900000</v>
      </c>
      <c r="I462" s="222">
        <f t="shared" si="15"/>
        <v>6900000</v>
      </c>
    </row>
    <row r="463" spans="1:9" x14ac:dyDescent="0.2">
      <c r="A463" s="221" t="s">
        <v>2</v>
      </c>
      <c r="B463" s="225" t="s">
        <v>3520</v>
      </c>
      <c r="C463" s="221">
        <f t="shared" si="14"/>
        <v>8</v>
      </c>
      <c r="D463" s="221">
        <v>23213012</v>
      </c>
      <c r="F463" s="221" t="s">
        <v>1944</v>
      </c>
      <c r="G463" s="222">
        <v>145536950</v>
      </c>
      <c r="I463" s="222">
        <f t="shared" si="15"/>
        <v>145536950</v>
      </c>
    </row>
    <row r="464" spans="1:9" x14ac:dyDescent="0.2">
      <c r="A464" s="221" t="s">
        <v>7</v>
      </c>
      <c r="B464" s="225" t="s">
        <v>3520</v>
      </c>
      <c r="C464" s="221">
        <f t="shared" si="14"/>
        <v>8</v>
      </c>
      <c r="D464" s="221">
        <v>23213012</v>
      </c>
      <c r="F464" s="221" t="s">
        <v>3521</v>
      </c>
      <c r="G464" s="222">
        <v>9599</v>
      </c>
      <c r="I464" s="222">
        <f t="shared" si="15"/>
        <v>9599</v>
      </c>
    </row>
    <row r="465" spans="1:9" x14ac:dyDescent="0.2">
      <c r="A465" s="221" t="s">
        <v>17</v>
      </c>
      <c r="B465" s="225" t="s">
        <v>3522</v>
      </c>
      <c r="C465" s="221">
        <f t="shared" si="14"/>
        <v>6</v>
      </c>
      <c r="D465" s="221">
        <v>26100000</v>
      </c>
      <c r="F465" s="221" t="s">
        <v>1164</v>
      </c>
      <c r="G465" s="222">
        <v>107020000</v>
      </c>
      <c r="H465" s="222">
        <v>0</v>
      </c>
      <c r="I465" s="222">
        <f t="shared" si="15"/>
        <v>107020000</v>
      </c>
    </row>
    <row r="466" spans="1:9" x14ac:dyDescent="0.2">
      <c r="A466" s="221" t="s">
        <v>148</v>
      </c>
      <c r="B466" s="225" t="s">
        <v>3523</v>
      </c>
      <c r="C466" s="221">
        <f t="shared" si="14"/>
        <v>8</v>
      </c>
      <c r="D466" s="221">
        <v>26100000</v>
      </c>
      <c r="F466" s="221" t="s">
        <v>598</v>
      </c>
      <c r="G466" s="222">
        <v>1501980000</v>
      </c>
      <c r="I466" s="222">
        <f t="shared" si="15"/>
        <v>1501980000</v>
      </c>
    </row>
    <row r="467" spans="1:9" x14ac:dyDescent="0.2">
      <c r="A467" s="221" t="s">
        <v>9</v>
      </c>
      <c r="B467" s="225" t="s">
        <v>815</v>
      </c>
      <c r="C467" s="221">
        <f t="shared" si="14"/>
        <v>7</v>
      </c>
      <c r="D467" s="221">
        <v>26100000</v>
      </c>
      <c r="F467" s="221" t="s">
        <v>598</v>
      </c>
      <c r="G467" s="222">
        <v>436085930.26999998</v>
      </c>
      <c r="H467" s="222">
        <v>0</v>
      </c>
      <c r="I467" s="222">
        <f t="shared" si="15"/>
        <v>436085930.26999998</v>
      </c>
    </row>
    <row r="468" spans="1:9" x14ac:dyDescent="0.2">
      <c r="A468" s="221" t="s">
        <v>13</v>
      </c>
      <c r="B468" s="225" t="s">
        <v>815</v>
      </c>
      <c r="C468" s="221">
        <f t="shared" si="14"/>
        <v>7</v>
      </c>
      <c r="D468" s="221">
        <v>26100000</v>
      </c>
      <c r="F468" s="221" t="s">
        <v>598</v>
      </c>
      <c r="G468" s="222">
        <v>1119000000</v>
      </c>
      <c r="H468" s="222">
        <v>0</v>
      </c>
      <c r="I468" s="222">
        <f t="shared" si="15"/>
        <v>1119000000</v>
      </c>
    </row>
    <row r="469" spans="1:9" x14ac:dyDescent="0.2">
      <c r="A469" s="221" t="s">
        <v>1</v>
      </c>
      <c r="B469" s="225" t="s">
        <v>3523</v>
      </c>
      <c r="C469" s="221">
        <f t="shared" si="14"/>
        <v>8</v>
      </c>
      <c r="D469" s="221">
        <v>26100000</v>
      </c>
      <c r="F469" s="221" t="s">
        <v>55</v>
      </c>
      <c r="G469" s="222">
        <v>3980000</v>
      </c>
      <c r="I469" s="222">
        <f t="shared" si="15"/>
        <v>3980000</v>
      </c>
    </row>
    <row r="470" spans="1:9" x14ac:dyDescent="0.2">
      <c r="A470" s="221" t="s">
        <v>7</v>
      </c>
      <c r="B470" s="225" t="s">
        <v>3524</v>
      </c>
      <c r="C470" s="221">
        <f t="shared" si="14"/>
        <v>8</v>
      </c>
      <c r="D470" s="221">
        <v>27400000</v>
      </c>
      <c r="F470" s="221" t="s">
        <v>2451</v>
      </c>
      <c r="G470" s="222">
        <v>1000000</v>
      </c>
      <c r="I470" s="222">
        <f t="shared" si="15"/>
        <v>1000000</v>
      </c>
    </row>
    <row r="471" spans="1:9" x14ac:dyDescent="0.2">
      <c r="A471" s="221" t="s">
        <v>17</v>
      </c>
      <c r="B471" s="225" t="s">
        <v>3525</v>
      </c>
      <c r="C471" s="221">
        <f t="shared" si="14"/>
        <v>6</v>
      </c>
      <c r="D471" s="221">
        <v>27500000</v>
      </c>
      <c r="F471" s="221" t="s">
        <v>1165</v>
      </c>
      <c r="G471" s="222">
        <v>165536545.88999999</v>
      </c>
      <c r="H471" s="222">
        <v>0</v>
      </c>
      <c r="I471" s="222">
        <f t="shared" si="15"/>
        <v>165536545.88999999</v>
      </c>
    </row>
    <row r="472" spans="1:9" x14ac:dyDescent="0.2">
      <c r="A472" s="221" t="s">
        <v>26</v>
      </c>
      <c r="B472" s="225" t="s">
        <v>3526</v>
      </c>
      <c r="C472" s="221">
        <f t="shared" si="14"/>
        <v>8</v>
      </c>
      <c r="D472" s="221">
        <v>27500000</v>
      </c>
      <c r="F472" s="221" t="s">
        <v>599</v>
      </c>
      <c r="G472" s="222">
        <v>1100000</v>
      </c>
      <c r="I472" s="222">
        <f t="shared" si="15"/>
        <v>1100000</v>
      </c>
    </row>
    <row r="473" spans="1:9" x14ac:dyDescent="0.2">
      <c r="A473" s="221" t="s">
        <v>149</v>
      </c>
      <c r="B473" s="225" t="s">
        <v>816</v>
      </c>
      <c r="C473" s="221">
        <f t="shared" si="14"/>
        <v>7</v>
      </c>
      <c r="D473" s="221">
        <v>27500000</v>
      </c>
      <c r="F473" s="221" t="s">
        <v>599</v>
      </c>
      <c r="G473" s="222">
        <v>18265396.09</v>
      </c>
      <c r="I473" s="222">
        <f t="shared" si="15"/>
        <v>18265396.09</v>
      </c>
    </row>
    <row r="474" spans="1:9" x14ac:dyDescent="0.2">
      <c r="A474" s="221" t="s">
        <v>148</v>
      </c>
      <c r="B474" s="225" t="s">
        <v>3526</v>
      </c>
      <c r="C474" s="221">
        <f t="shared" si="14"/>
        <v>8</v>
      </c>
      <c r="D474" s="221">
        <v>27500000</v>
      </c>
      <c r="F474" s="221" t="s">
        <v>599</v>
      </c>
      <c r="G474" s="222">
        <v>113705381</v>
      </c>
      <c r="I474" s="222">
        <f t="shared" si="15"/>
        <v>113705381</v>
      </c>
    </row>
    <row r="475" spans="1:9" x14ac:dyDescent="0.2">
      <c r="A475" s="221" t="s">
        <v>7</v>
      </c>
      <c r="B475" s="225" t="s">
        <v>3526</v>
      </c>
      <c r="C475" s="221">
        <f t="shared" si="14"/>
        <v>8</v>
      </c>
      <c r="D475" s="221">
        <v>27500000</v>
      </c>
      <c r="F475" s="221" t="s">
        <v>599</v>
      </c>
      <c r="G475" s="222">
        <v>45860000</v>
      </c>
      <c r="I475" s="222">
        <f t="shared" si="15"/>
        <v>45860000</v>
      </c>
    </row>
    <row r="476" spans="1:9" x14ac:dyDescent="0.2">
      <c r="A476" s="221" t="s">
        <v>145</v>
      </c>
      <c r="B476" s="225" t="s">
        <v>3526</v>
      </c>
      <c r="C476" s="221">
        <f t="shared" si="14"/>
        <v>8</v>
      </c>
      <c r="D476" s="221">
        <v>27500000</v>
      </c>
      <c r="F476" s="221" t="s">
        <v>56</v>
      </c>
      <c r="G476" s="222">
        <v>8350000</v>
      </c>
      <c r="I476" s="222">
        <f t="shared" si="15"/>
        <v>8350000</v>
      </c>
    </row>
    <row r="477" spans="1:9" x14ac:dyDescent="0.2">
      <c r="A477" s="221" t="s">
        <v>33</v>
      </c>
      <c r="B477" s="225">
        <v>27500000</v>
      </c>
      <c r="C477" s="221">
        <f t="shared" si="14"/>
        <v>8</v>
      </c>
      <c r="D477" s="221">
        <v>27500000</v>
      </c>
      <c r="F477" s="221" t="s">
        <v>56</v>
      </c>
      <c r="G477" s="222">
        <v>1052077.28</v>
      </c>
      <c r="I477" s="222">
        <f t="shared" si="15"/>
        <v>1052077.28</v>
      </c>
    </row>
    <row r="478" spans="1:9" x14ac:dyDescent="0.2">
      <c r="A478" s="221" t="s">
        <v>9</v>
      </c>
      <c r="B478" s="225" t="s">
        <v>816</v>
      </c>
      <c r="C478" s="221">
        <f t="shared" si="14"/>
        <v>7</v>
      </c>
      <c r="D478" s="221">
        <v>27500000</v>
      </c>
      <c r="F478" s="221" t="s">
        <v>599</v>
      </c>
      <c r="G478" s="222">
        <v>204537759.56</v>
      </c>
      <c r="H478" s="222">
        <v>0</v>
      </c>
      <c r="I478" s="222">
        <f t="shared" si="15"/>
        <v>204537759.56</v>
      </c>
    </row>
    <row r="479" spans="1:9" x14ac:dyDescent="0.2">
      <c r="A479" s="221" t="s">
        <v>13</v>
      </c>
      <c r="B479" s="225" t="s">
        <v>816</v>
      </c>
      <c r="C479" s="221">
        <f t="shared" si="14"/>
        <v>7</v>
      </c>
      <c r="D479" s="221">
        <v>27500000</v>
      </c>
      <c r="F479" s="221" t="s">
        <v>599</v>
      </c>
      <c r="G479" s="222">
        <v>362682000</v>
      </c>
      <c r="H479" s="222">
        <v>0</v>
      </c>
      <c r="I479" s="222">
        <f t="shared" si="15"/>
        <v>362682000</v>
      </c>
    </row>
    <row r="480" spans="1:9" x14ac:dyDescent="0.2">
      <c r="A480" s="221" t="s">
        <v>21</v>
      </c>
      <c r="B480" s="225" t="s">
        <v>816</v>
      </c>
      <c r="C480" s="221">
        <f t="shared" si="14"/>
        <v>7</v>
      </c>
      <c r="D480" s="221">
        <v>27500000</v>
      </c>
      <c r="F480" s="221" t="s">
        <v>599</v>
      </c>
      <c r="G480" s="222">
        <v>341062560</v>
      </c>
      <c r="H480" s="222">
        <v>0</v>
      </c>
      <c r="I480" s="222">
        <f t="shared" si="15"/>
        <v>341062560</v>
      </c>
    </row>
    <row r="481" spans="1:9" x14ac:dyDescent="0.2">
      <c r="A481" s="221" t="s">
        <v>1</v>
      </c>
      <c r="B481" s="225" t="s">
        <v>3526</v>
      </c>
      <c r="C481" s="221">
        <f t="shared" si="14"/>
        <v>8</v>
      </c>
      <c r="D481" s="221">
        <v>27500000</v>
      </c>
      <c r="F481" s="221" t="s">
        <v>56</v>
      </c>
      <c r="G481" s="222">
        <v>9856570.0500000007</v>
      </c>
      <c r="I481" s="222">
        <f t="shared" si="15"/>
        <v>9856570.0500000007</v>
      </c>
    </row>
    <row r="482" spans="1:9" x14ac:dyDescent="0.2">
      <c r="A482" s="221" t="s">
        <v>25</v>
      </c>
      <c r="B482" s="225">
        <v>27500000</v>
      </c>
      <c r="C482" s="221">
        <f t="shared" si="14"/>
        <v>8</v>
      </c>
      <c r="D482" s="221">
        <v>27500000</v>
      </c>
      <c r="F482" s="221" t="s">
        <v>56</v>
      </c>
      <c r="G482" s="222">
        <v>10077655.529999999</v>
      </c>
      <c r="I482" s="222">
        <f t="shared" si="15"/>
        <v>10077655.529999999</v>
      </c>
    </row>
    <row r="483" spans="1:9" x14ac:dyDescent="0.2">
      <c r="A483" s="221" t="s">
        <v>3</v>
      </c>
      <c r="B483" s="225">
        <v>275000</v>
      </c>
      <c r="C483" s="221">
        <f t="shared" si="14"/>
        <v>6</v>
      </c>
      <c r="D483" s="221">
        <v>27500000</v>
      </c>
      <c r="F483" s="221" t="s">
        <v>1165</v>
      </c>
      <c r="G483" s="222">
        <v>17865468</v>
      </c>
      <c r="I483" s="222">
        <f t="shared" si="15"/>
        <v>17865468</v>
      </c>
    </row>
    <row r="484" spans="1:9" x14ac:dyDescent="0.2">
      <c r="A484" s="221" t="s">
        <v>15</v>
      </c>
      <c r="B484" s="225">
        <v>27500000</v>
      </c>
      <c r="C484" s="221">
        <f t="shared" si="14"/>
        <v>8</v>
      </c>
      <c r="D484" s="221">
        <v>27500000</v>
      </c>
      <c r="F484" s="221" t="s">
        <v>56</v>
      </c>
      <c r="G484" s="222">
        <v>3360000</v>
      </c>
      <c r="I484" s="222">
        <f t="shared" si="15"/>
        <v>3360000</v>
      </c>
    </row>
    <row r="485" spans="1:9" x14ac:dyDescent="0.2">
      <c r="A485" s="221" t="s">
        <v>7</v>
      </c>
      <c r="B485" s="225" t="s">
        <v>3527</v>
      </c>
      <c r="C485" s="221">
        <f t="shared" si="14"/>
        <v>8</v>
      </c>
      <c r="D485" s="221">
        <v>28030000</v>
      </c>
      <c r="F485" s="221" t="s">
        <v>2452</v>
      </c>
      <c r="H485" s="222">
        <v>421538.98</v>
      </c>
      <c r="I485" s="222">
        <f t="shared" si="15"/>
        <v>-421538.98</v>
      </c>
    </row>
    <row r="486" spans="1:9" x14ac:dyDescent="0.2">
      <c r="A486" s="221" t="s">
        <v>17</v>
      </c>
      <c r="B486" s="225" t="s">
        <v>3528</v>
      </c>
      <c r="C486" s="221">
        <f t="shared" si="14"/>
        <v>6</v>
      </c>
      <c r="D486" s="221">
        <v>28040000</v>
      </c>
      <c r="F486" s="221" t="s">
        <v>1166</v>
      </c>
      <c r="G486" s="222">
        <v>0</v>
      </c>
      <c r="H486" s="222">
        <v>163246073.97999999</v>
      </c>
      <c r="I486" s="222">
        <f t="shared" si="15"/>
        <v>-163246073.97999999</v>
      </c>
    </row>
    <row r="487" spans="1:9" x14ac:dyDescent="0.2">
      <c r="A487" s="221" t="s">
        <v>149</v>
      </c>
      <c r="B487" s="225" t="s">
        <v>817</v>
      </c>
      <c r="C487" s="221">
        <f t="shared" si="14"/>
        <v>7</v>
      </c>
      <c r="D487" s="221">
        <v>28040000</v>
      </c>
      <c r="F487" s="221" t="s">
        <v>600</v>
      </c>
      <c r="H487" s="222">
        <v>866375</v>
      </c>
      <c r="I487" s="222">
        <f t="shared" si="15"/>
        <v>-866375</v>
      </c>
    </row>
    <row r="488" spans="1:9" x14ac:dyDescent="0.2">
      <c r="A488" s="221" t="s">
        <v>148</v>
      </c>
      <c r="B488" s="225" t="s">
        <v>3529</v>
      </c>
      <c r="C488" s="221">
        <f t="shared" si="14"/>
        <v>8</v>
      </c>
      <c r="D488" s="221">
        <v>28040000</v>
      </c>
      <c r="F488" s="221" t="s">
        <v>600</v>
      </c>
      <c r="H488" s="222">
        <v>4832320.34</v>
      </c>
      <c r="I488" s="222">
        <f t="shared" si="15"/>
        <v>-4832320.34</v>
      </c>
    </row>
    <row r="489" spans="1:9" x14ac:dyDescent="0.2">
      <c r="A489" s="221" t="s">
        <v>145</v>
      </c>
      <c r="B489" s="225" t="s">
        <v>3529</v>
      </c>
      <c r="C489" s="221">
        <f t="shared" si="14"/>
        <v>8</v>
      </c>
      <c r="D489" s="221">
        <v>28040000</v>
      </c>
      <c r="F489" s="221" t="s">
        <v>265</v>
      </c>
      <c r="H489" s="222">
        <v>4832320.32</v>
      </c>
      <c r="I489" s="222">
        <f t="shared" si="15"/>
        <v>-4832320.32</v>
      </c>
    </row>
    <row r="490" spans="1:9" x14ac:dyDescent="0.2">
      <c r="A490" s="221" t="s">
        <v>33</v>
      </c>
      <c r="B490" s="225">
        <v>28040000</v>
      </c>
      <c r="C490" s="221">
        <f t="shared" si="14"/>
        <v>8</v>
      </c>
      <c r="D490" s="221">
        <v>28040000</v>
      </c>
      <c r="F490" s="221" t="s">
        <v>265</v>
      </c>
      <c r="H490" s="222">
        <v>4832320.3600000003</v>
      </c>
      <c r="I490" s="222">
        <f t="shared" si="15"/>
        <v>-4832320.3600000003</v>
      </c>
    </row>
    <row r="491" spans="1:9" x14ac:dyDescent="0.2">
      <c r="A491" s="221" t="s">
        <v>9</v>
      </c>
      <c r="B491" s="225" t="s">
        <v>817</v>
      </c>
      <c r="C491" s="221">
        <f t="shared" si="14"/>
        <v>7</v>
      </c>
      <c r="D491" s="221">
        <v>28040000</v>
      </c>
      <c r="F491" s="221" t="s">
        <v>600</v>
      </c>
      <c r="G491" s="222">
        <v>0</v>
      </c>
      <c r="H491" s="222">
        <v>77570608.480000004</v>
      </c>
      <c r="I491" s="222">
        <f t="shared" si="15"/>
        <v>-77570608.480000004</v>
      </c>
    </row>
    <row r="492" spans="1:9" x14ac:dyDescent="0.2">
      <c r="A492" s="221" t="s">
        <v>13</v>
      </c>
      <c r="B492" s="225" t="s">
        <v>817</v>
      </c>
      <c r="C492" s="221">
        <f t="shared" si="14"/>
        <v>7</v>
      </c>
      <c r="D492" s="221">
        <v>28040000</v>
      </c>
      <c r="F492" s="221" t="s">
        <v>600</v>
      </c>
      <c r="G492" s="222">
        <v>0</v>
      </c>
      <c r="H492" s="222">
        <v>21223664.350000001</v>
      </c>
      <c r="I492" s="222">
        <f t="shared" si="15"/>
        <v>-21223664.350000001</v>
      </c>
    </row>
    <row r="493" spans="1:9" x14ac:dyDescent="0.2">
      <c r="A493" s="221" t="s">
        <v>5</v>
      </c>
      <c r="B493" s="225" t="s">
        <v>817</v>
      </c>
      <c r="C493" s="221">
        <f t="shared" si="14"/>
        <v>7</v>
      </c>
      <c r="D493" s="221">
        <v>28040000</v>
      </c>
      <c r="F493" s="221" t="s">
        <v>600</v>
      </c>
      <c r="G493" s="222">
        <v>0</v>
      </c>
      <c r="H493" s="222">
        <v>4832319.9000000004</v>
      </c>
      <c r="I493" s="222">
        <f t="shared" si="15"/>
        <v>-4832319.9000000004</v>
      </c>
    </row>
    <row r="494" spans="1:9" x14ac:dyDescent="0.2">
      <c r="A494" s="221" t="s">
        <v>25</v>
      </c>
      <c r="B494" s="225">
        <v>28040000</v>
      </c>
      <c r="C494" s="221">
        <f t="shared" si="14"/>
        <v>8</v>
      </c>
      <c r="D494" s="221">
        <v>28040000</v>
      </c>
      <c r="F494" s="221" t="s">
        <v>265</v>
      </c>
      <c r="H494" s="222">
        <v>101346.03</v>
      </c>
      <c r="I494" s="222">
        <f t="shared" si="15"/>
        <v>-101346.03</v>
      </c>
    </row>
    <row r="495" spans="1:9" x14ac:dyDescent="0.2">
      <c r="A495" s="221" t="s">
        <v>3</v>
      </c>
      <c r="B495" s="225">
        <v>280400</v>
      </c>
      <c r="C495" s="221">
        <f t="shared" si="14"/>
        <v>6</v>
      </c>
      <c r="D495" s="221">
        <v>28040000</v>
      </c>
      <c r="F495" s="221" t="s">
        <v>1166</v>
      </c>
      <c r="H495" s="222">
        <v>4832320.37</v>
      </c>
      <c r="I495" s="222">
        <f t="shared" si="15"/>
        <v>-4832320.37</v>
      </c>
    </row>
    <row r="496" spans="1:9" x14ac:dyDescent="0.2">
      <c r="A496" s="221" t="s">
        <v>13</v>
      </c>
      <c r="B496" s="225" t="s">
        <v>818</v>
      </c>
      <c r="C496" s="221">
        <f t="shared" si="14"/>
        <v>7</v>
      </c>
      <c r="D496" s="221">
        <v>28050000</v>
      </c>
      <c r="F496" s="221" t="s">
        <v>819</v>
      </c>
      <c r="G496" s="222">
        <v>0</v>
      </c>
      <c r="H496" s="222">
        <v>6174624.7999999998</v>
      </c>
      <c r="I496" s="222">
        <f t="shared" si="15"/>
        <v>-6174624.7999999998</v>
      </c>
    </row>
    <row r="497" spans="1:9" x14ac:dyDescent="0.2">
      <c r="A497" s="221" t="s">
        <v>9</v>
      </c>
      <c r="B497" s="225" t="s">
        <v>3530</v>
      </c>
      <c r="C497" s="221">
        <f t="shared" si="14"/>
        <v>7</v>
      </c>
      <c r="D497" s="221">
        <v>28080000</v>
      </c>
      <c r="F497" s="221" t="s">
        <v>601</v>
      </c>
      <c r="G497" s="222">
        <v>0</v>
      </c>
      <c r="H497" s="222">
        <v>3276694.98</v>
      </c>
      <c r="I497" s="222">
        <f t="shared" si="15"/>
        <v>-3276694.98</v>
      </c>
    </row>
    <row r="498" spans="1:9" x14ac:dyDescent="0.2">
      <c r="A498" s="221" t="s">
        <v>37</v>
      </c>
      <c r="B498" s="225" t="s">
        <v>3531</v>
      </c>
      <c r="C498" s="221">
        <f t="shared" si="14"/>
        <v>6</v>
      </c>
      <c r="D498" s="221">
        <v>28120000</v>
      </c>
      <c r="F498" s="221" t="s">
        <v>1769</v>
      </c>
      <c r="H498" s="222">
        <v>61946651.390000001</v>
      </c>
      <c r="I498" s="222">
        <f t="shared" si="15"/>
        <v>-61946651.390000001</v>
      </c>
    </row>
    <row r="499" spans="1:9" x14ac:dyDescent="0.2">
      <c r="A499" s="221" t="s">
        <v>145</v>
      </c>
      <c r="B499" s="225" t="s">
        <v>3532</v>
      </c>
      <c r="C499" s="221">
        <f t="shared" si="14"/>
        <v>8</v>
      </c>
      <c r="D499" s="221">
        <v>28120000</v>
      </c>
      <c r="F499" s="221" t="s">
        <v>1769</v>
      </c>
      <c r="H499" s="222">
        <v>95959.66</v>
      </c>
      <c r="I499" s="222">
        <f t="shared" si="15"/>
        <v>-95959.66</v>
      </c>
    </row>
    <row r="500" spans="1:9" x14ac:dyDescent="0.2">
      <c r="A500" s="221" t="s">
        <v>33</v>
      </c>
      <c r="B500" s="225">
        <v>28111000</v>
      </c>
      <c r="C500" s="221">
        <f t="shared" si="14"/>
        <v>8</v>
      </c>
      <c r="D500" s="221">
        <v>28120000</v>
      </c>
      <c r="F500" s="221" t="s">
        <v>1769</v>
      </c>
      <c r="H500" s="222">
        <v>409635452.61000001</v>
      </c>
      <c r="I500" s="222">
        <f t="shared" si="15"/>
        <v>-409635452.61000001</v>
      </c>
    </row>
    <row r="501" spans="1:9" x14ac:dyDescent="0.2">
      <c r="A501" s="221" t="s">
        <v>17</v>
      </c>
      <c r="B501" s="225" t="s">
        <v>3533</v>
      </c>
      <c r="C501" s="221">
        <f t="shared" si="14"/>
        <v>6</v>
      </c>
      <c r="D501" s="221">
        <v>28120000</v>
      </c>
      <c r="F501" s="221" t="s">
        <v>1167</v>
      </c>
      <c r="G501" s="222">
        <v>0</v>
      </c>
      <c r="H501" s="222">
        <v>82237304.349999994</v>
      </c>
      <c r="I501" s="222">
        <f t="shared" si="15"/>
        <v>-82237304.349999994</v>
      </c>
    </row>
    <row r="502" spans="1:9" x14ac:dyDescent="0.2">
      <c r="A502" s="221" t="s">
        <v>7</v>
      </c>
      <c r="B502" s="225" t="s">
        <v>3534</v>
      </c>
      <c r="C502" s="221">
        <f t="shared" si="14"/>
        <v>8</v>
      </c>
      <c r="D502" s="221">
        <v>28120000</v>
      </c>
      <c r="F502" s="221" t="s">
        <v>602</v>
      </c>
      <c r="H502" s="222">
        <v>98910870.599999994</v>
      </c>
      <c r="I502" s="222">
        <f t="shared" si="15"/>
        <v>-98910870.599999994</v>
      </c>
    </row>
    <row r="503" spans="1:9" x14ac:dyDescent="0.2">
      <c r="A503" s="221" t="s">
        <v>145</v>
      </c>
      <c r="B503" s="225" t="s">
        <v>3534</v>
      </c>
      <c r="C503" s="221">
        <f t="shared" si="14"/>
        <v>8</v>
      </c>
      <c r="D503" s="221">
        <v>28120000</v>
      </c>
      <c r="F503" s="221" t="s">
        <v>1990</v>
      </c>
      <c r="H503" s="222">
        <v>2686870.2</v>
      </c>
      <c r="I503" s="222">
        <f t="shared" si="15"/>
        <v>-2686870.2</v>
      </c>
    </row>
    <row r="504" spans="1:9" x14ac:dyDescent="0.2">
      <c r="A504" s="221" t="s">
        <v>9</v>
      </c>
      <c r="B504" s="225" t="s">
        <v>820</v>
      </c>
      <c r="C504" s="221">
        <f t="shared" si="14"/>
        <v>7</v>
      </c>
      <c r="D504" s="221">
        <v>28120000</v>
      </c>
      <c r="F504" s="221" t="s">
        <v>602</v>
      </c>
      <c r="G504" s="222">
        <v>0</v>
      </c>
      <c r="H504" s="222">
        <v>2841681.53</v>
      </c>
      <c r="I504" s="222">
        <f t="shared" si="15"/>
        <v>-2841681.53</v>
      </c>
    </row>
    <row r="505" spans="1:9" x14ac:dyDescent="0.2">
      <c r="A505" s="221" t="s">
        <v>13</v>
      </c>
      <c r="B505" s="225" t="s">
        <v>820</v>
      </c>
      <c r="C505" s="221">
        <f t="shared" si="14"/>
        <v>7</v>
      </c>
      <c r="D505" s="221">
        <v>28120000</v>
      </c>
      <c r="F505" s="221" t="s">
        <v>602</v>
      </c>
      <c r="G505" s="222">
        <v>0</v>
      </c>
      <c r="H505" s="222">
        <v>111386804.25</v>
      </c>
      <c r="I505" s="222">
        <f t="shared" si="15"/>
        <v>-111386804.25</v>
      </c>
    </row>
    <row r="506" spans="1:9" x14ac:dyDescent="0.2">
      <c r="A506" s="221" t="s">
        <v>21</v>
      </c>
      <c r="B506" s="225" t="s">
        <v>820</v>
      </c>
      <c r="C506" s="221">
        <f t="shared" si="14"/>
        <v>7</v>
      </c>
      <c r="D506" s="221">
        <v>28120000</v>
      </c>
      <c r="F506" s="221" t="s">
        <v>602</v>
      </c>
      <c r="G506" s="222">
        <v>0</v>
      </c>
      <c r="H506" s="222">
        <v>16991079.18</v>
      </c>
      <c r="I506" s="222">
        <f t="shared" si="15"/>
        <v>-16991079.18</v>
      </c>
    </row>
    <row r="507" spans="1:9" x14ac:dyDescent="0.2">
      <c r="A507" s="221" t="s">
        <v>5</v>
      </c>
      <c r="B507" s="225" t="s">
        <v>820</v>
      </c>
      <c r="C507" s="221">
        <f t="shared" si="14"/>
        <v>7</v>
      </c>
      <c r="D507" s="221">
        <v>28120000</v>
      </c>
      <c r="F507" s="221" t="s">
        <v>602</v>
      </c>
      <c r="G507" s="222">
        <v>0</v>
      </c>
      <c r="H507" s="222">
        <v>453951474.98000002</v>
      </c>
      <c r="I507" s="222">
        <f t="shared" si="15"/>
        <v>-453951474.98000002</v>
      </c>
    </row>
    <row r="508" spans="1:9" x14ac:dyDescent="0.2">
      <c r="A508" s="221" t="s">
        <v>25</v>
      </c>
      <c r="B508" s="225">
        <v>28120000</v>
      </c>
      <c r="C508" s="221">
        <f t="shared" si="14"/>
        <v>8</v>
      </c>
      <c r="D508" s="221">
        <v>28120000</v>
      </c>
      <c r="F508" s="221" t="s">
        <v>267</v>
      </c>
      <c r="H508" s="222">
        <v>589403990.13999999</v>
      </c>
      <c r="I508" s="222">
        <f t="shared" si="15"/>
        <v>-589403990.13999999</v>
      </c>
    </row>
    <row r="509" spans="1:9" x14ac:dyDescent="0.2">
      <c r="A509" s="221" t="s">
        <v>37</v>
      </c>
      <c r="B509" s="225" t="s">
        <v>3535</v>
      </c>
      <c r="C509" s="221">
        <f t="shared" si="14"/>
        <v>6</v>
      </c>
      <c r="D509" s="221">
        <v>28130000</v>
      </c>
      <c r="F509" s="221" t="s">
        <v>1168</v>
      </c>
      <c r="H509" s="222">
        <v>706369868.67999995</v>
      </c>
      <c r="I509" s="222">
        <f t="shared" si="15"/>
        <v>-706369868.67999995</v>
      </c>
    </row>
    <row r="510" spans="1:9" x14ac:dyDescent="0.2">
      <c r="A510" s="221" t="s">
        <v>6</v>
      </c>
      <c r="B510" s="225" t="s">
        <v>3536</v>
      </c>
      <c r="C510" s="221">
        <f t="shared" si="14"/>
        <v>8</v>
      </c>
      <c r="D510" s="221">
        <v>28130000</v>
      </c>
      <c r="F510" s="221" t="s">
        <v>268</v>
      </c>
      <c r="H510" s="222">
        <v>1456853610.1500001</v>
      </c>
      <c r="I510" s="222">
        <f t="shared" si="15"/>
        <v>-1456853610.1500001</v>
      </c>
    </row>
    <row r="511" spans="1:9" x14ac:dyDescent="0.2">
      <c r="A511" s="221" t="s">
        <v>17</v>
      </c>
      <c r="B511" s="225" t="s">
        <v>3535</v>
      </c>
      <c r="C511" s="221">
        <f t="shared" si="14"/>
        <v>6</v>
      </c>
      <c r="D511" s="221">
        <v>28130000</v>
      </c>
      <c r="F511" s="221" t="s">
        <v>1168</v>
      </c>
      <c r="G511" s="222">
        <v>0</v>
      </c>
      <c r="H511" s="222">
        <v>1773541269.8299999</v>
      </c>
      <c r="I511" s="222">
        <f t="shared" si="15"/>
        <v>-1773541269.8299999</v>
      </c>
    </row>
    <row r="512" spans="1:9" x14ac:dyDescent="0.2">
      <c r="A512" s="221" t="s">
        <v>38</v>
      </c>
      <c r="B512" s="225" t="s">
        <v>821</v>
      </c>
      <c r="C512" s="221">
        <f t="shared" si="14"/>
        <v>7</v>
      </c>
      <c r="D512" s="221">
        <v>28130000</v>
      </c>
      <c r="F512" s="221" t="s">
        <v>603</v>
      </c>
      <c r="H512" s="222">
        <v>29434500</v>
      </c>
      <c r="I512" s="222">
        <f t="shared" si="15"/>
        <v>-29434500</v>
      </c>
    </row>
    <row r="513" spans="1:9" x14ac:dyDescent="0.2">
      <c r="A513" s="221" t="s">
        <v>26</v>
      </c>
      <c r="B513" s="225" t="s">
        <v>3536</v>
      </c>
      <c r="C513" s="221">
        <f t="shared" si="14"/>
        <v>8</v>
      </c>
      <c r="D513" s="221">
        <v>28130000</v>
      </c>
      <c r="F513" s="221" t="s">
        <v>603</v>
      </c>
      <c r="H513" s="222">
        <v>31466570.98</v>
      </c>
      <c r="I513" s="222">
        <f t="shared" si="15"/>
        <v>-31466570.98</v>
      </c>
    </row>
    <row r="514" spans="1:9" x14ac:dyDescent="0.2">
      <c r="A514" s="221" t="s">
        <v>3315</v>
      </c>
      <c r="B514" s="225" t="s">
        <v>3535</v>
      </c>
      <c r="C514" s="221">
        <f t="shared" ref="C514:C577" si="16">+LEN(B:B)</f>
        <v>6</v>
      </c>
      <c r="D514" s="221">
        <v>28130000</v>
      </c>
      <c r="F514" s="221" t="s">
        <v>1168</v>
      </c>
      <c r="H514" s="222">
        <v>1018124.96</v>
      </c>
      <c r="I514" s="222">
        <f t="shared" ref="I514:I577" si="17">+G:G-H:H</f>
        <v>-1018124.96</v>
      </c>
    </row>
    <row r="515" spans="1:9" x14ac:dyDescent="0.2">
      <c r="A515" s="221" t="s">
        <v>7</v>
      </c>
      <c r="B515" s="225" t="s">
        <v>3536</v>
      </c>
      <c r="C515" s="221">
        <f t="shared" si="16"/>
        <v>8</v>
      </c>
      <c r="D515" s="221">
        <v>28130000</v>
      </c>
      <c r="F515" s="221" t="s">
        <v>603</v>
      </c>
      <c r="H515" s="222">
        <v>804419.05000000098</v>
      </c>
      <c r="I515" s="222">
        <f t="shared" si="17"/>
        <v>-804419.05000000098</v>
      </c>
    </row>
    <row r="516" spans="1:9" x14ac:dyDescent="0.2">
      <c r="A516" s="221" t="s">
        <v>145</v>
      </c>
      <c r="B516" s="225" t="s">
        <v>3536</v>
      </c>
      <c r="C516" s="221">
        <f t="shared" si="16"/>
        <v>8</v>
      </c>
      <c r="D516" s="221">
        <v>28130000</v>
      </c>
      <c r="F516" s="221" t="s">
        <v>268</v>
      </c>
      <c r="H516" s="222">
        <v>61723791.270000003</v>
      </c>
      <c r="I516" s="222">
        <f t="shared" si="17"/>
        <v>-61723791.270000003</v>
      </c>
    </row>
    <row r="517" spans="1:9" x14ac:dyDescent="0.2">
      <c r="A517" s="221" t="s">
        <v>33</v>
      </c>
      <c r="B517" s="225">
        <v>28130000</v>
      </c>
      <c r="C517" s="221">
        <f t="shared" si="16"/>
        <v>8</v>
      </c>
      <c r="D517" s="221">
        <v>28130000</v>
      </c>
      <c r="F517" s="221" t="s">
        <v>268</v>
      </c>
      <c r="H517" s="222">
        <v>17656921998.240002</v>
      </c>
      <c r="I517" s="222">
        <f t="shared" si="17"/>
        <v>-17656921998.240002</v>
      </c>
    </row>
    <row r="518" spans="1:9" x14ac:dyDescent="0.2">
      <c r="A518" s="221" t="s">
        <v>9</v>
      </c>
      <c r="B518" s="225" t="s">
        <v>821</v>
      </c>
      <c r="C518" s="221">
        <f t="shared" si="16"/>
        <v>7</v>
      </c>
      <c r="D518" s="221">
        <v>28130000</v>
      </c>
      <c r="F518" s="221" t="s">
        <v>603</v>
      </c>
      <c r="G518" s="222">
        <v>0</v>
      </c>
      <c r="H518" s="222">
        <v>70619883.799999997</v>
      </c>
      <c r="I518" s="222">
        <f t="shared" si="17"/>
        <v>-70619883.799999997</v>
      </c>
    </row>
    <row r="519" spans="1:9" x14ac:dyDescent="0.2">
      <c r="A519" s="221" t="s">
        <v>13</v>
      </c>
      <c r="B519" s="225" t="s">
        <v>821</v>
      </c>
      <c r="C519" s="221">
        <f t="shared" si="16"/>
        <v>7</v>
      </c>
      <c r="D519" s="221">
        <v>28130000</v>
      </c>
      <c r="F519" s="221" t="s">
        <v>603</v>
      </c>
      <c r="G519" s="222">
        <v>0</v>
      </c>
      <c r="H519" s="222">
        <v>2233239709.1900001</v>
      </c>
      <c r="I519" s="222">
        <f t="shared" si="17"/>
        <v>-2233239709.1900001</v>
      </c>
    </row>
    <row r="520" spans="1:9" x14ac:dyDescent="0.2">
      <c r="A520" s="221" t="s">
        <v>21</v>
      </c>
      <c r="B520" s="225" t="s">
        <v>821</v>
      </c>
      <c r="C520" s="221">
        <f t="shared" si="16"/>
        <v>7</v>
      </c>
      <c r="D520" s="221">
        <v>28130000</v>
      </c>
      <c r="F520" s="221" t="s">
        <v>603</v>
      </c>
      <c r="G520" s="222">
        <v>0</v>
      </c>
      <c r="H520" s="222">
        <v>357749959.23000002</v>
      </c>
      <c r="I520" s="222">
        <f t="shared" si="17"/>
        <v>-357749959.23000002</v>
      </c>
    </row>
    <row r="521" spans="1:9" x14ac:dyDescent="0.2">
      <c r="A521" s="221" t="s">
        <v>5</v>
      </c>
      <c r="B521" s="225" t="s">
        <v>821</v>
      </c>
      <c r="C521" s="221">
        <f t="shared" si="16"/>
        <v>7</v>
      </c>
      <c r="D521" s="221">
        <v>28130000</v>
      </c>
      <c r="F521" s="221" t="s">
        <v>603</v>
      </c>
      <c r="G521" s="222">
        <v>0</v>
      </c>
      <c r="H521" s="222">
        <v>2799987900.4299998</v>
      </c>
      <c r="I521" s="222">
        <f t="shared" si="17"/>
        <v>-2799987900.4299998</v>
      </c>
    </row>
    <row r="522" spans="1:9" x14ac:dyDescent="0.2">
      <c r="A522" s="221" t="s">
        <v>25</v>
      </c>
      <c r="B522" s="225">
        <v>28130000</v>
      </c>
      <c r="C522" s="221">
        <f t="shared" si="16"/>
        <v>8</v>
      </c>
      <c r="D522" s="221">
        <v>28130000</v>
      </c>
      <c r="F522" s="221" t="s">
        <v>1633</v>
      </c>
      <c r="H522" s="222">
        <v>1496490100</v>
      </c>
      <c r="I522" s="222">
        <f t="shared" si="17"/>
        <v>-1496490100</v>
      </c>
    </row>
    <row r="523" spans="1:9" x14ac:dyDescent="0.2">
      <c r="A523" s="221" t="s">
        <v>15</v>
      </c>
      <c r="B523" s="225">
        <v>28130000</v>
      </c>
      <c r="C523" s="221">
        <f t="shared" si="16"/>
        <v>8</v>
      </c>
      <c r="D523" s="221">
        <v>28130000</v>
      </c>
      <c r="F523" s="221" t="s">
        <v>268</v>
      </c>
      <c r="H523" s="222">
        <v>3360857.0249999999</v>
      </c>
      <c r="I523" s="222">
        <f t="shared" si="17"/>
        <v>-3360857.0249999999</v>
      </c>
    </row>
    <row r="524" spans="1:9" x14ac:dyDescent="0.2">
      <c r="A524" s="221" t="s">
        <v>145</v>
      </c>
      <c r="B524" s="225" t="s">
        <v>3537</v>
      </c>
      <c r="C524" s="221">
        <f t="shared" si="16"/>
        <v>8</v>
      </c>
      <c r="D524" s="221">
        <v>28131000</v>
      </c>
      <c r="F524" s="221" t="s">
        <v>1991</v>
      </c>
      <c r="H524" s="222">
        <v>31347612.710000001</v>
      </c>
      <c r="I524" s="222">
        <f t="shared" si="17"/>
        <v>-31347612.710000001</v>
      </c>
    </row>
    <row r="525" spans="1:9" x14ac:dyDescent="0.2">
      <c r="A525" s="221" t="s">
        <v>25</v>
      </c>
      <c r="B525" s="225">
        <v>28131000</v>
      </c>
      <c r="C525" s="221">
        <f t="shared" si="16"/>
        <v>8</v>
      </c>
      <c r="D525" s="221">
        <v>28131000</v>
      </c>
      <c r="F525" s="221" t="s">
        <v>1530</v>
      </c>
      <c r="H525" s="222">
        <v>1329490.82</v>
      </c>
      <c r="I525" s="222">
        <f t="shared" si="17"/>
        <v>-1329490.82</v>
      </c>
    </row>
    <row r="526" spans="1:9" x14ac:dyDescent="0.2">
      <c r="A526" s="221" t="s">
        <v>25</v>
      </c>
      <c r="B526" s="225">
        <v>281321000</v>
      </c>
      <c r="C526" s="221">
        <f t="shared" si="16"/>
        <v>9</v>
      </c>
      <c r="D526" s="221">
        <v>28130000</v>
      </c>
      <c r="F526" s="221" t="s">
        <v>1532</v>
      </c>
      <c r="H526" s="222">
        <v>313032588.63</v>
      </c>
      <c r="I526" s="222">
        <f t="shared" si="17"/>
        <v>-313032588.63</v>
      </c>
    </row>
    <row r="527" spans="1:9" x14ac:dyDescent="0.2">
      <c r="A527" s="221" t="s">
        <v>25</v>
      </c>
      <c r="B527" s="225">
        <v>28132300</v>
      </c>
      <c r="C527" s="221">
        <f t="shared" si="16"/>
        <v>8</v>
      </c>
      <c r="D527" s="221">
        <v>28130000</v>
      </c>
      <c r="F527" s="221" t="s">
        <v>1533</v>
      </c>
      <c r="H527" s="222">
        <v>28006520.550000001</v>
      </c>
      <c r="I527" s="222">
        <f t="shared" si="17"/>
        <v>-28006520.550000001</v>
      </c>
    </row>
    <row r="528" spans="1:9" x14ac:dyDescent="0.2">
      <c r="A528" s="221" t="s">
        <v>25</v>
      </c>
      <c r="B528" s="225">
        <v>28132400</v>
      </c>
      <c r="C528" s="221">
        <f t="shared" si="16"/>
        <v>8</v>
      </c>
      <c r="D528" s="221">
        <v>28130000</v>
      </c>
      <c r="F528" s="221" t="s">
        <v>1534</v>
      </c>
      <c r="H528" s="222">
        <v>70816838.629999995</v>
      </c>
      <c r="I528" s="222">
        <f t="shared" si="17"/>
        <v>-70816838.629999995</v>
      </c>
    </row>
    <row r="529" spans="1:9" x14ac:dyDescent="0.2">
      <c r="A529" s="221" t="s">
        <v>25</v>
      </c>
      <c r="B529" s="225">
        <v>281331</v>
      </c>
      <c r="C529" s="221">
        <f t="shared" si="16"/>
        <v>6</v>
      </c>
      <c r="D529" s="221">
        <v>28130000</v>
      </c>
      <c r="F529" s="221" t="s">
        <v>1536</v>
      </c>
      <c r="H529" s="222">
        <v>27982947.809999999</v>
      </c>
      <c r="I529" s="222">
        <f t="shared" si="17"/>
        <v>-27982947.809999999</v>
      </c>
    </row>
    <row r="530" spans="1:9" x14ac:dyDescent="0.2">
      <c r="A530" s="221" t="s">
        <v>25</v>
      </c>
      <c r="B530" s="225">
        <v>28133200</v>
      </c>
      <c r="C530" s="221">
        <f t="shared" si="16"/>
        <v>8</v>
      </c>
      <c r="D530" s="221">
        <v>28130000</v>
      </c>
      <c r="F530" s="221" t="s">
        <v>1537</v>
      </c>
      <c r="H530" s="222">
        <v>27982947.809999999</v>
      </c>
      <c r="I530" s="222">
        <f t="shared" si="17"/>
        <v>-27982947.809999999</v>
      </c>
    </row>
    <row r="531" spans="1:9" x14ac:dyDescent="0.2">
      <c r="A531" s="221" t="s">
        <v>25</v>
      </c>
      <c r="B531" s="225">
        <v>28133300</v>
      </c>
      <c r="C531" s="221">
        <f t="shared" si="16"/>
        <v>8</v>
      </c>
      <c r="D531" s="221">
        <v>28130000</v>
      </c>
      <c r="F531" s="221" t="s">
        <v>1538</v>
      </c>
      <c r="H531" s="222">
        <v>27982947.809999999</v>
      </c>
      <c r="I531" s="222">
        <f t="shared" si="17"/>
        <v>-27982947.809999999</v>
      </c>
    </row>
    <row r="532" spans="1:9" x14ac:dyDescent="0.2">
      <c r="A532" s="221" t="s">
        <v>25</v>
      </c>
      <c r="B532" s="225">
        <v>28133400</v>
      </c>
      <c r="C532" s="221">
        <f t="shared" si="16"/>
        <v>8</v>
      </c>
      <c r="D532" s="221">
        <v>28130000</v>
      </c>
      <c r="F532" s="221" t="s">
        <v>1539</v>
      </c>
      <c r="H532" s="222">
        <v>27982947.809999999</v>
      </c>
      <c r="I532" s="222">
        <f t="shared" si="17"/>
        <v>-27982947.809999999</v>
      </c>
    </row>
    <row r="533" spans="1:9" x14ac:dyDescent="0.2">
      <c r="A533" s="221" t="s">
        <v>25</v>
      </c>
      <c r="B533" s="225">
        <v>28133500</v>
      </c>
      <c r="C533" s="221">
        <f t="shared" si="16"/>
        <v>8</v>
      </c>
      <c r="D533" s="221">
        <v>28130000</v>
      </c>
      <c r="F533" s="221" t="s">
        <v>1540</v>
      </c>
      <c r="H533" s="222">
        <v>27982947.809999999</v>
      </c>
      <c r="I533" s="222">
        <f t="shared" si="17"/>
        <v>-27982947.809999999</v>
      </c>
    </row>
    <row r="534" spans="1:9" x14ac:dyDescent="0.2">
      <c r="A534" s="221" t="s">
        <v>25</v>
      </c>
      <c r="B534" s="225">
        <v>28133600</v>
      </c>
      <c r="C534" s="221">
        <f t="shared" si="16"/>
        <v>8</v>
      </c>
      <c r="D534" s="221">
        <v>28130000</v>
      </c>
      <c r="F534" s="221" t="s">
        <v>1541</v>
      </c>
      <c r="H534" s="222">
        <v>27982947.809999999</v>
      </c>
      <c r="I534" s="222">
        <f t="shared" si="17"/>
        <v>-27982947.809999999</v>
      </c>
    </row>
    <row r="535" spans="1:9" x14ac:dyDescent="0.2">
      <c r="A535" s="221" t="s">
        <v>25</v>
      </c>
      <c r="B535" s="225">
        <v>28134100</v>
      </c>
      <c r="C535" s="221">
        <f t="shared" si="16"/>
        <v>8</v>
      </c>
      <c r="D535" s="221">
        <v>28130000</v>
      </c>
      <c r="F535" s="221" t="s">
        <v>1542</v>
      </c>
      <c r="H535" s="222">
        <v>51762226.82</v>
      </c>
      <c r="I535" s="222">
        <f t="shared" si="17"/>
        <v>-51762226.82</v>
      </c>
    </row>
    <row r="536" spans="1:9" x14ac:dyDescent="0.2">
      <c r="A536" s="221" t="s">
        <v>25</v>
      </c>
      <c r="B536" s="225">
        <v>28135000</v>
      </c>
      <c r="C536" s="221">
        <f t="shared" si="16"/>
        <v>8</v>
      </c>
      <c r="D536" s="221">
        <v>28130000</v>
      </c>
      <c r="F536" s="221" t="s">
        <v>1543</v>
      </c>
      <c r="H536" s="222">
        <v>95782534.25</v>
      </c>
      <c r="I536" s="222">
        <f t="shared" si="17"/>
        <v>-95782534.25</v>
      </c>
    </row>
    <row r="537" spans="1:9" x14ac:dyDescent="0.2">
      <c r="A537" s="221" t="s">
        <v>25</v>
      </c>
      <c r="B537" s="225">
        <v>28136000</v>
      </c>
      <c r="C537" s="221">
        <f t="shared" si="16"/>
        <v>8</v>
      </c>
      <c r="D537" s="221">
        <v>28130000</v>
      </c>
      <c r="F537" s="221" t="s">
        <v>1544</v>
      </c>
      <c r="H537" s="222">
        <v>90741360.549999997</v>
      </c>
      <c r="I537" s="222">
        <f t="shared" si="17"/>
        <v>-90741360.549999997</v>
      </c>
    </row>
    <row r="538" spans="1:9" x14ac:dyDescent="0.2">
      <c r="A538" s="221" t="s">
        <v>25</v>
      </c>
      <c r="B538" s="225">
        <v>28137000</v>
      </c>
      <c r="C538" s="221">
        <f t="shared" si="16"/>
        <v>8</v>
      </c>
      <c r="D538" s="221">
        <v>28130000</v>
      </c>
      <c r="F538" s="221" t="s">
        <v>1545</v>
      </c>
      <c r="H538" s="222">
        <v>90741360.549999997</v>
      </c>
      <c r="I538" s="222">
        <f t="shared" si="17"/>
        <v>-90741360.549999997</v>
      </c>
    </row>
    <row r="539" spans="1:9" x14ac:dyDescent="0.2">
      <c r="A539" s="221" t="s">
        <v>25</v>
      </c>
      <c r="B539" s="225">
        <v>28138000</v>
      </c>
      <c r="C539" s="221">
        <f t="shared" si="16"/>
        <v>8</v>
      </c>
      <c r="D539" s="221">
        <v>28130000</v>
      </c>
      <c r="F539" s="221" t="s">
        <v>1546</v>
      </c>
      <c r="H539" s="222">
        <v>90741360.549999997</v>
      </c>
      <c r="I539" s="222">
        <f t="shared" si="17"/>
        <v>-90741360.549999997</v>
      </c>
    </row>
    <row r="540" spans="1:9" x14ac:dyDescent="0.2">
      <c r="A540" s="221" t="s">
        <v>25</v>
      </c>
      <c r="B540" s="225">
        <v>28139000</v>
      </c>
      <c r="C540" s="221">
        <f t="shared" si="16"/>
        <v>8</v>
      </c>
      <c r="D540" s="221">
        <v>28130000</v>
      </c>
      <c r="F540" s="221" t="s">
        <v>1547</v>
      </c>
      <c r="H540" s="222">
        <v>90741360.549999997</v>
      </c>
      <c r="I540" s="222">
        <f t="shared" si="17"/>
        <v>-90741360.549999997</v>
      </c>
    </row>
    <row r="541" spans="1:9" x14ac:dyDescent="0.2">
      <c r="A541" s="221" t="s">
        <v>25</v>
      </c>
      <c r="B541" s="225">
        <v>28139100</v>
      </c>
      <c r="C541" s="221">
        <f t="shared" si="16"/>
        <v>8</v>
      </c>
      <c r="D541" s="221">
        <v>28130000</v>
      </c>
      <c r="F541" s="221" t="s">
        <v>1548</v>
      </c>
      <c r="H541" s="222">
        <v>90741360.549999997</v>
      </c>
      <c r="I541" s="222">
        <f t="shared" si="17"/>
        <v>-90741360.549999997</v>
      </c>
    </row>
    <row r="542" spans="1:9" x14ac:dyDescent="0.2">
      <c r="A542" s="221" t="s">
        <v>25</v>
      </c>
      <c r="B542" s="225">
        <v>28139200</v>
      </c>
      <c r="C542" s="221">
        <f t="shared" si="16"/>
        <v>8</v>
      </c>
      <c r="D542" s="221">
        <v>28130000</v>
      </c>
      <c r="F542" s="221" t="s">
        <v>1549</v>
      </c>
      <c r="H542" s="222">
        <v>523026158.22000003</v>
      </c>
      <c r="I542" s="222">
        <f t="shared" si="17"/>
        <v>-523026158.22000003</v>
      </c>
    </row>
    <row r="543" spans="1:9" x14ac:dyDescent="0.2">
      <c r="A543" s="221" t="s">
        <v>25</v>
      </c>
      <c r="B543" s="225">
        <v>28139400</v>
      </c>
      <c r="C543" s="221">
        <f t="shared" si="16"/>
        <v>8</v>
      </c>
      <c r="D543" s="221">
        <v>28130000</v>
      </c>
      <c r="F543" s="221" t="s">
        <v>1550</v>
      </c>
      <c r="H543" s="222">
        <v>41794350.549999997</v>
      </c>
      <c r="I543" s="222">
        <f t="shared" si="17"/>
        <v>-41794350.549999997</v>
      </c>
    </row>
    <row r="544" spans="1:9" x14ac:dyDescent="0.2">
      <c r="A544" s="221" t="s">
        <v>25</v>
      </c>
      <c r="B544" s="225">
        <v>28139500</v>
      </c>
      <c r="C544" s="221">
        <f t="shared" si="16"/>
        <v>8</v>
      </c>
      <c r="D544" s="221">
        <v>28130000</v>
      </c>
      <c r="F544" s="221" t="s">
        <v>1551</v>
      </c>
      <c r="H544" s="222">
        <v>2146640.14</v>
      </c>
      <c r="I544" s="222">
        <f t="shared" si="17"/>
        <v>-2146640.14</v>
      </c>
    </row>
    <row r="545" spans="1:9" x14ac:dyDescent="0.2">
      <c r="A545" s="221" t="s">
        <v>25</v>
      </c>
      <c r="B545" s="225">
        <v>28139600</v>
      </c>
      <c r="C545" s="221">
        <f t="shared" si="16"/>
        <v>8</v>
      </c>
      <c r="D545" s="221">
        <v>28130000</v>
      </c>
      <c r="F545" s="221" t="s">
        <v>1552</v>
      </c>
      <c r="H545" s="222">
        <v>1386580.14</v>
      </c>
      <c r="I545" s="222">
        <f t="shared" si="17"/>
        <v>-1386580.14</v>
      </c>
    </row>
    <row r="546" spans="1:9" x14ac:dyDescent="0.2">
      <c r="A546" s="221" t="s">
        <v>37</v>
      </c>
      <c r="B546" s="225" t="s">
        <v>3538</v>
      </c>
      <c r="C546" s="221">
        <f t="shared" si="16"/>
        <v>6</v>
      </c>
      <c r="D546" s="221">
        <v>28150000</v>
      </c>
      <c r="F546" s="221" t="s">
        <v>1851</v>
      </c>
      <c r="H546" s="222">
        <v>26583552.210000001</v>
      </c>
      <c r="I546" s="222">
        <f t="shared" si="17"/>
        <v>-26583552.210000001</v>
      </c>
    </row>
    <row r="547" spans="1:9" x14ac:dyDescent="0.2">
      <c r="A547" s="221" t="s">
        <v>6</v>
      </c>
      <c r="B547" s="225" t="s">
        <v>3539</v>
      </c>
      <c r="C547" s="221">
        <f t="shared" si="16"/>
        <v>8</v>
      </c>
      <c r="D547" s="221">
        <v>28150000</v>
      </c>
      <c r="F547" s="221" t="s">
        <v>57</v>
      </c>
      <c r="H547" s="222">
        <v>224054421.34</v>
      </c>
      <c r="I547" s="222">
        <f t="shared" si="17"/>
        <v>-224054421.34</v>
      </c>
    </row>
    <row r="548" spans="1:9" x14ac:dyDescent="0.2">
      <c r="A548" s="221" t="s">
        <v>17</v>
      </c>
      <c r="B548" s="225" t="s">
        <v>3538</v>
      </c>
      <c r="C548" s="221">
        <f t="shared" si="16"/>
        <v>6</v>
      </c>
      <c r="D548" s="221">
        <v>28150000</v>
      </c>
      <c r="F548" s="221" t="s">
        <v>1169</v>
      </c>
      <c r="G548" s="222">
        <v>0</v>
      </c>
      <c r="H548" s="222">
        <v>337601190.07999998</v>
      </c>
      <c r="I548" s="222">
        <f t="shared" si="17"/>
        <v>-337601190.07999998</v>
      </c>
    </row>
    <row r="549" spans="1:9" x14ac:dyDescent="0.2">
      <c r="A549" s="221" t="s">
        <v>148</v>
      </c>
      <c r="B549" s="225" t="s">
        <v>3539</v>
      </c>
      <c r="C549" s="221">
        <f t="shared" si="16"/>
        <v>8</v>
      </c>
      <c r="D549" s="221">
        <v>28150000</v>
      </c>
      <c r="F549" s="221" t="s">
        <v>604</v>
      </c>
      <c r="H549" s="222">
        <v>118666307.53</v>
      </c>
      <c r="I549" s="222">
        <f t="shared" si="17"/>
        <v>-118666307.53</v>
      </c>
    </row>
    <row r="550" spans="1:9" x14ac:dyDescent="0.2">
      <c r="A550" s="221" t="s">
        <v>3315</v>
      </c>
      <c r="B550" s="225" t="s">
        <v>3538</v>
      </c>
      <c r="C550" s="221">
        <f t="shared" si="16"/>
        <v>6</v>
      </c>
      <c r="D550" s="221">
        <v>28150000</v>
      </c>
      <c r="F550" s="221" t="s">
        <v>1169</v>
      </c>
      <c r="H550" s="222">
        <v>1530155</v>
      </c>
      <c r="I550" s="222">
        <f t="shared" si="17"/>
        <v>-1530155</v>
      </c>
    </row>
    <row r="551" spans="1:9" x14ac:dyDescent="0.2">
      <c r="A551" s="221" t="s">
        <v>7</v>
      </c>
      <c r="B551" s="225" t="s">
        <v>3539</v>
      </c>
      <c r="C551" s="221">
        <f t="shared" si="16"/>
        <v>8</v>
      </c>
      <c r="D551" s="221">
        <v>28150000</v>
      </c>
      <c r="F551" s="221" t="s">
        <v>604</v>
      </c>
      <c r="H551" s="222">
        <v>60120218.240000002</v>
      </c>
      <c r="I551" s="222">
        <f t="shared" si="17"/>
        <v>-60120218.240000002</v>
      </c>
    </row>
    <row r="552" spans="1:9" x14ac:dyDescent="0.2">
      <c r="A552" s="221" t="s">
        <v>145</v>
      </c>
      <c r="B552" s="225" t="s">
        <v>3539</v>
      </c>
      <c r="C552" s="221">
        <f t="shared" si="16"/>
        <v>8</v>
      </c>
      <c r="D552" s="221">
        <v>28150000</v>
      </c>
      <c r="F552" s="221" t="s">
        <v>57</v>
      </c>
      <c r="H552" s="222">
        <v>302525941.41000003</v>
      </c>
      <c r="I552" s="222">
        <f t="shared" si="17"/>
        <v>-302525941.41000003</v>
      </c>
    </row>
    <row r="553" spans="1:9" x14ac:dyDescent="0.2">
      <c r="A553" s="221" t="s">
        <v>33</v>
      </c>
      <c r="B553" s="225">
        <v>28150000</v>
      </c>
      <c r="C553" s="221">
        <f t="shared" si="16"/>
        <v>8</v>
      </c>
      <c r="D553" s="221">
        <v>28150000</v>
      </c>
      <c r="F553" s="221" t="s">
        <v>57</v>
      </c>
      <c r="H553" s="222">
        <v>1573955177.8299999</v>
      </c>
      <c r="I553" s="222">
        <f t="shared" si="17"/>
        <v>-1573955177.8299999</v>
      </c>
    </row>
    <row r="554" spans="1:9" x14ac:dyDescent="0.2">
      <c r="A554" s="221" t="s">
        <v>9</v>
      </c>
      <c r="B554" s="225" t="s">
        <v>822</v>
      </c>
      <c r="C554" s="221">
        <f t="shared" si="16"/>
        <v>7</v>
      </c>
      <c r="D554" s="221">
        <v>28150000</v>
      </c>
      <c r="F554" s="221" t="s">
        <v>604</v>
      </c>
      <c r="G554" s="222">
        <v>0</v>
      </c>
      <c r="H554" s="222">
        <v>487980324.67000002</v>
      </c>
      <c r="I554" s="222">
        <f t="shared" si="17"/>
        <v>-487980324.67000002</v>
      </c>
    </row>
    <row r="555" spans="1:9" x14ac:dyDescent="0.2">
      <c r="A555" s="221" t="s">
        <v>13</v>
      </c>
      <c r="B555" s="225" t="s">
        <v>822</v>
      </c>
      <c r="C555" s="221">
        <f t="shared" si="16"/>
        <v>7</v>
      </c>
      <c r="D555" s="221">
        <v>28150000</v>
      </c>
      <c r="F555" s="221" t="s">
        <v>604</v>
      </c>
      <c r="G555" s="222">
        <v>0</v>
      </c>
      <c r="H555" s="222">
        <v>64601820.43</v>
      </c>
      <c r="I555" s="222">
        <f t="shared" si="17"/>
        <v>-64601820.43</v>
      </c>
    </row>
    <row r="556" spans="1:9" x14ac:dyDescent="0.2">
      <c r="A556" s="221" t="s">
        <v>21</v>
      </c>
      <c r="B556" s="225" t="s">
        <v>822</v>
      </c>
      <c r="C556" s="221">
        <f t="shared" si="16"/>
        <v>7</v>
      </c>
      <c r="D556" s="221">
        <v>28150000</v>
      </c>
      <c r="F556" s="221" t="s">
        <v>604</v>
      </c>
      <c r="G556" s="222">
        <v>0</v>
      </c>
      <c r="H556" s="222">
        <v>445391411.14999998</v>
      </c>
      <c r="I556" s="222">
        <f t="shared" si="17"/>
        <v>-445391411.14999998</v>
      </c>
    </row>
    <row r="557" spans="1:9" x14ac:dyDescent="0.2">
      <c r="A557" s="221" t="s">
        <v>1</v>
      </c>
      <c r="B557" s="225" t="s">
        <v>3539</v>
      </c>
      <c r="C557" s="221">
        <f t="shared" si="16"/>
        <v>8</v>
      </c>
      <c r="D557" s="221">
        <v>28150000</v>
      </c>
      <c r="F557" s="221" t="s">
        <v>57</v>
      </c>
      <c r="H557" s="222">
        <v>13036.63</v>
      </c>
      <c r="I557" s="222">
        <f t="shared" si="17"/>
        <v>-13036.63</v>
      </c>
    </row>
    <row r="558" spans="1:9" x14ac:dyDescent="0.2">
      <c r="A558" s="221" t="s">
        <v>5</v>
      </c>
      <c r="B558" s="225" t="s">
        <v>822</v>
      </c>
      <c r="C558" s="221">
        <f t="shared" si="16"/>
        <v>7</v>
      </c>
      <c r="D558" s="221">
        <v>28150000</v>
      </c>
      <c r="F558" s="221" t="s">
        <v>604</v>
      </c>
      <c r="G558" s="222">
        <v>0</v>
      </c>
      <c r="H558" s="222">
        <v>227926137.71000001</v>
      </c>
      <c r="I558" s="222">
        <f t="shared" si="17"/>
        <v>-227926137.71000001</v>
      </c>
    </row>
    <row r="559" spans="1:9" x14ac:dyDescent="0.2">
      <c r="A559" s="221" t="s">
        <v>27</v>
      </c>
      <c r="B559" s="225" t="s">
        <v>3539</v>
      </c>
      <c r="C559" s="221">
        <f t="shared" si="16"/>
        <v>8</v>
      </c>
      <c r="D559" s="221">
        <v>28150000</v>
      </c>
      <c r="F559" s="221" t="s">
        <v>604</v>
      </c>
      <c r="H559" s="222">
        <v>26974043.719999999</v>
      </c>
      <c r="I559" s="222">
        <f t="shared" si="17"/>
        <v>-26974043.719999999</v>
      </c>
    </row>
    <row r="560" spans="1:9" x14ac:dyDescent="0.2">
      <c r="A560" s="221" t="s">
        <v>3</v>
      </c>
      <c r="B560" s="225">
        <v>281500</v>
      </c>
      <c r="C560" s="221">
        <f t="shared" si="16"/>
        <v>6</v>
      </c>
      <c r="D560" s="221">
        <v>28150000</v>
      </c>
      <c r="F560" s="221" t="s">
        <v>2423</v>
      </c>
      <c r="H560" s="222">
        <v>16625000</v>
      </c>
      <c r="I560" s="222">
        <f t="shared" si="17"/>
        <v>-16625000</v>
      </c>
    </row>
    <row r="561" spans="1:9" x14ac:dyDescent="0.2">
      <c r="A561" s="221" t="s">
        <v>15</v>
      </c>
      <c r="B561" s="225">
        <v>28150000</v>
      </c>
      <c r="C561" s="221">
        <f t="shared" si="16"/>
        <v>8</v>
      </c>
      <c r="D561" s="221">
        <v>28150000</v>
      </c>
      <c r="F561" s="221" t="s">
        <v>57</v>
      </c>
      <c r="H561" s="222">
        <v>2316639.7239999999</v>
      </c>
      <c r="I561" s="222">
        <f t="shared" si="17"/>
        <v>-2316639.7239999999</v>
      </c>
    </row>
    <row r="562" spans="1:9" x14ac:dyDescent="0.2">
      <c r="A562" s="221" t="s">
        <v>145</v>
      </c>
      <c r="B562" s="225" t="s">
        <v>3540</v>
      </c>
      <c r="C562" s="221">
        <f t="shared" si="16"/>
        <v>8</v>
      </c>
      <c r="D562" s="221">
        <v>28151000</v>
      </c>
      <c r="F562" s="221" t="s">
        <v>1992</v>
      </c>
      <c r="H562" s="222">
        <v>2801313089.2600002</v>
      </c>
      <c r="I562" s="222">
        <f t="shared" si="17"/>
        <v>-2801313089.2600002</v>
      </c>
    </row>
    <row r="563" spans="1:9" x14ac:dyDescent="0.2">
      <c r="A563" s="221" t="s">
        <v>33</v>
      </c>
      <c r="B563" s="225">
        <v>28151000</v>
      </c>
      <c r="C563" s="221">
        <f t="shared" si="16"/>
        <v>8</v>
      </c>
      <c r="D563" s="221">
        <v>28151000</v>
      </c>
      <c r="F563" s="221" t="s">
        <v>1770</v>
      </c>
      <c r="H563" s="222">
        <v>44081555.869999997</v>
      </c>
      <c r="I563" s="222">
        <f t="shared" si="17"/>
        <v>-44081555.869999997</v>
      </c>
    </row>
    <row r="564" spans="1:9" x14ac:dyDescent="0.2">
      <c r="A564" s="221" t="s">
        <v>9</v>
      </c>
      <c r="B564" s="225" t="s">
        <v>3541</v>
      </c>
      <c r="C564" s="221">
        <f t="shared" si="16"/>
        <v>7</v>
      </c>
      <c r="D564" s="221">
        <v>28151000</v>
      </c>
      <c r="F564" s="221" t="s">
        <v>605</v>
      </c>
      <c r="G564" s="222">
        <v>0</v>
      </c>
      <c r="H564" s="222">
        <v>5404968.21</v>
      </c>
      <c r="I564" s="222">
        <f t="shared" si="17"/>
        <v>-5404968.21</v>
      </c>
    </row>
    <row r="565" spans="1:9" x14ac:dyDescent="0.2">
      <c r="A565" s="221" t="s">
        <v>1</v>
      </c>
      <c r="B565" s="225" t="s">
        <v>3540</v>
      </c>
      <c r="C565" s="221">
        <f t="shared" si="16"/>
        <v>8</v>
      </c>
      <c r="D565" s="221">
        <v>28151000</v>
      </c>
      <c r="F565" s="221" t="s">
        <v>58</v>
      </c>
      <c r="H565" s="222">
        <v>23400</v>
      </c>
      <c r="I565" s="222">
        <f t="shared" si="17"/>
        <v>-23400</v>
      </c>
    </row>
    <row r="566" spans="1:9" x14ac:dyDescent="0.2">
      <c r="A566" s="221" t="s">
        <v>148</v>
      </c>
      <c r="B566" s="225" t="s">
        <v>3542</v>
      </c>
      <c r="C566" s="221">
        <f t="shared" si="16"/>
        <v>8</v>
      </c>
      <c r="D566" s="221">
        <v>28152000</v>
      </c>
      <c r="F566" s="221" t="s">
        <v>270</v>
      </c>
      <c r="H566" s="222">
        <v>2558650.66</v>
      </c>
      <c r="I566" s="222">
        <f t="shared" si="17"/>
        <v>-2558650.66</v>
      </c>
    </row>
    <row r="567" spans="1:9" x14ac:dyDescent="0.2">
      <c r="A567" s="221" t="s">
        <v>145</v>
      </c>
      <c r="B567" s="225" t="s">
        <v>3542</v>
      </c>
      <c r="C567" s="221">
        <f t="shared" si="16"/>
        <v>8</v>
      </c>
      <c r="D567" s="221">
        <v>28152000</v>
      </c>
      <c r="F567" s="221" t="s">
        <v>1993</v>
      </c>
      <c r="H567" s="222">
        <v>387548003.08999997</v>
      </c>
      <c r="I567" s="222">
        <f t="shared" si="17"/>
        <v>-387548003.08999997</v>
      </c>
    </row>
    <row r="568" spans="1:9" x14ac:dyDescent="0.2">
      <c r="A568" s="221" t="s">
        <v>9</v>
      </c>
      <c r="B568" s="225" t="s">
        <v>823</v>
      </c>
      <c r="C568" s="221">
        <f t="shared" si="16"/>
        <v>7</v>
      </c>
      <c r="D568" s="221">
        <v>28152000</v>
      </c>
      <c r="F568" s="221" t="s">
        <v>270</v>
      </c>
      <c r="G568" s="222">
        <v>0</v>
      </c>
      <c r="H568" s="222">
        <v>54908530.079999998</v>
      </c>
      <c r="I568" s="222">
        <f t="shared" si="17"/>
        <v>-54908530.079999998</v>
      </c>
    </row>
    <row r="569" spans="1:9" x14ac:dyDescent="0.2">
      <c r="A569" s="221" t="s">
        <v>13</v>
      </c>
      <c r="B569" s="225" t="s">
        <v>823</v>
      </c>
      <c r="C569" s="221">
        <f t="shared" si="16"/>
        <v>7</v>
      </c>
      <c r="D569" s="221">
        <v>28152000</v>
      </c>
      <c r="F569" s="221" t="s">
        <v>270</v>
      </c>
      <c r="G569" s="222">
        <v>0</v>
      </c>
      <c r="H569" s="222">
        <v>4758586.1100000003</v>
      </c>
      <c r="I569" s="222">
        <f t="shared" si="17"/>
        <v>-4758586.1100000003</v>
      </c>
    </row>
    <row r="570" spans="1:9" x14ac:dyDescent="0.2">
      <c r="A570" s="221" t="s">
        <v>5</v>
      </c>
      <c r="B570" s="225" t="s">
        <v>823</v>
      </c>
      <c r="C570" s="221">
        <f t="shared" si="16"/>
        <v>7</v>
      </c>
      <c r="D570" s="221">
        <v>28152000</v>
      </c>
      <c r="F570" s="221" t="s">
        <v>270</v>
      </c>
      <c r="G570" s="222">
        <v>0</v>
      </c>
      <c r="H570" s="222">
        <v>9162580.0399999991</v>
      </c>
      <c r="I570" s="222">
        <f t="shared" si="17"/>
        <v>-9162580.0399999991</v>
      </c>
    </row>
    <row r="571" spans="1:9" x14ac:dyDescent="0.2">
      <c r="A571" s="221" t="s">
        <v>15</v>
      </c>
      <c r="B571" s="225">
        <v>28152000</v>
      </c>
      <c r="C571" s="221">
        <f t="shared" si="16"/>
        <v>8</v>
      </c>
      <c r="D571" s="221">
        <v>28152000</v>
      </c>
      <c r="F571" s="221" t="s">
        <v>270</v>
      </c>
      <c r="H571" s="222">
        <v>5374234.4400000004</v>
      </c>
      <c r="I571" s="222">
        <f t="shared" si="17"/>
        <v>-5374234.4400000004</v>
      </c>
    </row>
    <row r="572" spans="1:9" x14ac:dyDescent="0.2">
      <c r="A572" s="221" t="s">
        <v>145</v>
      </c>
      <c r="B572" s="225" t="s">
        <v>3543</v>
      </c>
      <c r="C572" s="221">
        <f t="shared" si="16"/>
        <v>8</v>
      </c>
      <c r="D572" s="221">
        <v>28153000</v>
      </c>
      <c r="F572" s="221" t="s">
        <v>1994</v>
      </c>
      <c r="H572" s="222">
        <v>2341817374.4499998</v>
      </c>
      <c r="I572" s="222">
        <f t="shared" si="17"/>
        <v>-2341817374.4499998</v>
      </c>
    </row>
    <row r="573" spans="1:9" x14ac:dyDescent="0.2">
      <c r="A573" s="221" t="s">
        <v>13</v>
      </c>
      <c r="B573" s="225" t="s">
        <v>824</v>
      </c>
      <c r="C573" s="221">
        <f t="shared" si="16"/>
        <v>7</v>
      </c>
      <c r="D573" s="221">
        <v>28153000</v>
      </c>
      <c r="F573" s="221" t="s">
        <v>275</v>
      </c>
      <c r="G573" s="222">
        <v>0</v>
      </c>
      <c r="H573" s="222">
        <v>226042529.34</v>
      </c>
      <c r="I573" s="222">
        <f t="shared" si="17"/>
        <v>-226042529.34</v>
      </c>
    </row>
    <row r="574" spans="1:9" x14ac:dyDescent="0.2">
      <c r="A574" s="221" t="s">
        <v>5</v>
      </c>
      <c r="B574" s="225" t="s">
        <v>824</v>
      </c>
      <c r="C574" s="221">
        <f t="shared" si="16"/>
        <v>7</v>
      </c>
      <c r="D574" s="221">
        <v>28153000</v>
      </c>
      <c r="F574" s="221" t="s">
        <v>275</v>
      </c>
      <c r="G574" s="222">
        <v>0</v>
      </c>
      <c r="H574" s="222">
        <v>1890000</v>
      </c>
      <c r="I574" s="222">
        <f t="shared" si="17"/>
        <v>-1890000</v>
      </c>
    </row>
    <row r="575" spans="1:9" x14ac:dyDescent="0.2">
      <c r="A575" s="221" t="s">
        <v>17</v>
      </c>
      <c r="B575" s="225" t="s">
        <v>3544</v>
      </c>
      <c r="C575" s="221">
        <f t="shared" si="16"/>
        <v>6</v>
      </c>
      <c r="D575" s="221">
        <v>28154000</v>
      </c>
      <c r="F575" s="221" t="s">
        <v>1170</v>
      </c>
      <c r="G575" s="222">
        <v>0</v>
      </c>
      <c r="H575" s="222">
        <v>5203524664.54</v>
      </c>
      <c r="I575" s="222">
        <f t="shared" si="17"/>
        <v>-5203524664.54</v>
      </c>
    </row>
    <row r="576" spans="1:9" x14ac:dyDescent="0.2">
      <c r="A576" s="221" t="s">
        <v>5</v>
      </c>
      <c r="B576" s="225" t="s">
        <v>3545</v>
      </c>
      <c r="C576" s="221">
        <f t="shared" si="16"/>
        <v>7</v>
      </c>
      <c r="D576" s="221">
        <v>28154000</v>
      </c>
      <c r="F576" s="221" t="s">
        <v>3546</v>
      </c>
      <c r="G576" s="222">
        <v>0</v>
      </c>
      <c r="H576" s="222">
        <v>274883261.77999997</v>
      </c>
      <c r="I576" s="222">
        <f t="shared" si="17"/>
        <v>-274883261.77999997</v>
      </c>
    </row>
    <row r="577" spans="1:9" x14ac:dyDescent="0.2">
      <c r="A577" s="221" t="s">
        <v>25</v>
      </c>
      <c r="B577" s="225">
        <v>28154000</v>
      </c>
      <c r="C577" s="221">
        <f t="shared" si="16"/>
        <v>8</v>
      </c>
      <c r="D577" s="221">
        <v>28154000</v>
      </c>
      <c r="F577" s="221" t="s">
        <v>1553</v>
      </c>
      <c r="H577" s="222">
        <v>4128626.9</v>
      </c>
      <c r="I577" s="222">
        <f t="shared" si="17"/>
        <v>-4128626.9</v>
      </c>
    </row>
    <row r="578" spans="1:9" x14ac:dyDescent="0.2">
      <c r="A578" s="221" t="s">
        <v>25</v>
      </c>
      <c r="B578" s="225">
        <v>28154300</v>
      </c>
      <c r="C578" s="221">
        <f t="shared" ref="C578:C641" si="18">+LEN(B:B)</f>
        <v>8</v>
      </c>
      <c r="D578" s="221">
        <v>28154000</v>
      </c>
      <c r="F578" s="221" t="s">
        <v>1554</v>
      </c>
      <c r="H578" s="222">
        <v>3044096728.27</v>
      </c>
      <c r="I578" s="222">
        <f t="shared" ref="I578:I641" si="19">+G:G-H:H</f>
        <v>-3044096728.27</v>
      </c>
    </row>
    <row r="579" spans="1:9" x14ac:dyDescent="0.2">
      <c r="A579" s="221" t="s">
        <v>21</v>
      </c>
      <c r="B579" s="225" t="s">
        <v>3547</v>
      </c>
      <c r="C579" s="221">
        <f t="shared" si="18"/>
        <v>7</v>
      </c>
      <c r="D579" s="221">
        <v>28155000</v>
      </c>
      <c r="F579" s="221" t="s">
        <v>1470</v>
      </c>
      <c r="G579" s="222">
        <v>0</v>
      </c>
      <c r="H579" s="222">
        <v>1903581574.71</v>
      </c>
      <c r="I579" s="222">
        <f t="shared" si="19"/>
        <v>-1903581574.71</v>
      </c>
    </row>
    <row r="580" spans="1:9" x14ac:dyDescent="0.2">
      <c r="A580" s="221" t="s">
        <v>3</v>
      </c>
      <c r="B580" s="225">
        <v>281550</v>
      </c>
      <c r="C580" s="221">
        <f t="shared" si="18"/>
        <v>6</v>
      </c>
      <c r="D580" s="221">
        <v>28155000</v>
      </c>
      <c r="F580" s="221" t="s">
        <v>2424</v>
      </c>
      <c r="H580" s="222">
        <v>116231749.06</v>
      </c>
      <c r="I580" s="222">
        <f t="shared" si="19"/>
        <v>-116231749.06</v>
      </c>
    </row>
    <row r="581" spans="1:9" x14ac:dyDescent="0.2">
      <c r="A581" s="221" t="s">
        <v>145</v>
      </c>
      <c r="B581" s="225" t="s">
        <v>3548</v>
      </c>
      <c r="C581" s="221">
        <f t="shared" si="18"/>
        <v>8</v>
      </c>
      <c r="D581" s="221">
        <v>28156000</v>
      </c>
      <c r="F581" s="221" t="s">
        <v>1995</v>
      </c>
      <c r="H581" s="222">
        <v>34423442.880000003</v>
      </c>
      <c r="I581" s="222">
        <f t="shared" si="19"/>
        <v>-34423442.880000003</v>
      </c>
    </row>
    <row r="582" spans="1:9" x14ac:dyDescent="0.2">
      <c r="A582" s="221" t="s">
        <v>25</v>
      </c>
      <c r="B582" s="225">
        <v>28156000</v>
      </c>
      <c r="C582" s="221">
        <f t="shared" si="18"/>
        <v>8</v>
      </c>
      <c r="D582" s="221">
        <v>28156000</v>
      </c>
      <c r="F582" s="221" t="s">
        <v>1555</v>
      </c>
      <c r="H582" s="222">
        <v>714861285.35000002</v>
      </c>
      <c r="I582" s="222">
        <f t="shared" si="19"/>
        <v>-714861285.35000002</v>
      </c>
    </row>
    <row r="583" spans="1:9" x14ac:dyDescent="0.2">
      <c r="A583" s="221" t="s">
        <v>17</v>
      </c>
      <c r="B583" s="225" t="s">
        <v>3549</v>
      </c>
      <c r="C583" s="221">
        <f t="shared" si="18"/>
        <v>6</v>
      </c>
      <c r="D583" s="221">
        <v>28157000</v>
      </c>
      <c r="F583" s="221" t="s">
        <v>1174</v>
      </c>
      <c r="G583" s="222">
        <v>0</v>
      </c>
      <c r="H583" s="222">
        <v>30596672.280000001</v>
      </c>
      <c r="I583" s="222">
        <f t="shared" si="19"/>
        <v>-30596672.280000001</v>
      </c>
    </row>
    <row r="584" spans="1:9" x14ac:dyDescent="0.2">
      <c r="A584" s="221" t="s">
        <v>25</v>
      </c>
      <c r="B584" s="225">
        <v>28157000</v>
      </c>
      <c r="C584" s="221">
        <f t="shared" si="18"/>
        <v>8</v>
      </c>
      <c r="D584" s="221">
        <v>28157000</v>
      </c>
      <c r="F584" s="221" t="s">
        <v>1556</v>
      </c>
      <c r="H584" s="222">
        <v>3334715224.3499999</v>
      </c>
      <c r="I584" s="222">
        <f t="shared" si="19"/>
        <v>-3334715224.3499999</v>
      </c>
    </row>
    <row r="585" spans="1:9" x14ac:dyDescent="0.2">
      <c r="A585" s="221" t="s">
        <v>3</v>
      </c>
      <c r="B585" s="225">
        <v>281570</v>
      </c>
      <c r="C585" s="221">
        <f t="shared" si="18"/>
        <v>6</v>
      </c>
      <c r="D585" s="221">
        <v>28157000</v>
      </c>
      <c r="F585" s="221" t="s">
        <v>2425</v>
      </c>
      <c r="H585" s="222">
        <v>185037800.61000001</v>
      </c>
      <c r="I585" s="222">
        <f t="shared" si="19"/>
        <v>-185037800.61000001</v>
      </c>
    </row>
    <row r="586" spans="1:9" x14ac:dyDescent="0.2">
      <c r="A586" s="221" t="s">
        <v>17</v>
      </c>
      <c r="B586" s="225" t="s">
        <v>3550</v>
      </c>
      <c r="C586" s="221">
        <f t="shared" si="18"/>
        <v>6</v>
      </c>
      <c r="D586" s="221">
        <v>28158000</v>
      </c>
      <c r="F586" s="221" t="s">
        <v>1395</v>
      </c>
      <c r="G586" s="222">
        <v>0</v>
      </c>
      <c r="H586" s="222">
        <v>272184.53999999998</v>
      </c>
      <c r="I586" s="222">
        <f t="shared" si="19"/>
        <v>-272184.53999999998</v>
      </c>
    </row>
    <row r="587" spans="1:9" x14ac:dyDescent="0.2">
      <c r="A587" s="221" t="s">
        <v>3315</v>
      </c>
      <c r="B587" s="225" t="s">
        <v>3550</v>
      </c>
      <c r="C587" s="221">
        <f t="shared" si="18"/>
        <v>6</v>
      </c>
      <c r="D587" s="221">
        <v>28158000</v>
      </c>
      <c r="F587" s="221" t="s">
        <v>1395</v>
      </c>
      <c r="H587" s="222">
        <v>6885697.5</v>
      </c>
      <c r="I587" s="222">
        <f t="shared" si="19"/>
        <v>-6885697.5</v>
      </c>
    </row>
    <row r="588" spans="1:9" x14ac:dyDescent="0.2">
      <c r="A588" s="221" t="s">
        <v>17</v>
      </c>
      <c r="B588" s="225" t="s">
        <v>3551</v>
      </c>
      <c r="C588" s="221">
        <f t="shared" si="18"/>
        <v>6</v>
      </c>
      <c r="D588" s="221">
        <v>28159000</v>
      </c>
      <c r="F588" s="221" t="s">
        <v>1177</v>
      </c>
      <c r="G588" s="222">
        <v>0</v>
      </c>
      <c r="H588" s="222">
        <v>9922455.9399999995</v>
      </c>
      <c r="I588" s="222">
        <f t="shared" si="19"/>
        <v>-9922455.9399999995</v>
      </c>
    </row>
    <row r="589" spans="1:9" x14ac:dyDescent="0.2">
      <c r="A589" s="221" t="s">
        <v>145</v>
      </c>
      <c r="B589" s="225" t="s">
        <v>3552</v>
      </c>
      <c r="C589" s="221">
        <f t="shared" si="18"/>
        <v>8</v>
      </c>
      <c r="D589" s="221">
        <v>28180000</v>
      </c>
      <c r="F589" s="221" t="s">
        <v>1996</v>
      </c>
      <c r="H589" s="222">
        <v>4736796.53</v>
      </c>
      <c r="I589" s="222">
        <f t="shared" si="19"/>
        <v>-4736796.53</v>
      </c>
    </row>
    <row r="590" spans="1:9" x14ac:dyDescent="0.2">
      <c r="A590" s="221" t="s">
        <v>15</v>
      </c>
      <c r="B590" s="225">
        <v>28180000</v>
      </c>
      <c r="C590" s="221">
        <f t="shared" si="18"/>
        <v>8</v>
      </c>
      <c r="D590" s="221">
        <v>28180000</v>
      </c>
      <c r="F590" s="221" t="s">
        <v>2492</v>
      </c>
      <c r="H590" s="222">
        <v>10785751.703</v>
      </c>
      <c r="I590" s="222">
        <f t="shared" si="19"/>
        <v>-10785751.703</v>
      </c>
    </row>
    <row r="591" spans="1:9" x14ac:dyDescent="0.2">
      <c r="A591" s="221" t="s">
        <v>37</v>
      </c>
      <c r="B591" s="225" t="s">
        <v>3553</v>
      </c>
      <c r="C591" s="221">
        <f t="shared" si="18"/>
        <v>6</v>
      </c>
      <c r="D591" s="221">
        <v>28181000</v>
      </c>
      <c r="F591" s="221" t="s">
        <v>1180</v>
      </c>
      <c r="H591" s="222">
        <v>2314369.5099999998</v>
      </c>
      <c r="I591" s="222">
        <f t="shared" si="19"/>
        <v>-2314369.5099999998</v>
      </c>
    </row>
    <row r="592" spans="1:9" x14ac:dyDescent="0.2">
      <c r="A592" s="221" t="s">
        <v>6</v>
      </c>
      <c r="B592" s="225" t="s">
        <v>3554</v>
      </c>
      <c r="C592" s="221">
        <f t="shared" si="18"/>
        <v>8</v>
      </c>
      <c r="D592" s="221">
        <v>28181000</v>
      </c>
      <c r="F592" s="221" t="s">
        <v>271</v>
      </c>
      <c r="H592" s="222">
        <v>69160324.849999994</v>
      </c>
      <c r="I592" s="222">
        <f t="shared" si="19"/>
        <v>-69160324.849999994</v>
      </c>
    </row>
    <row r="593" spans="1:9" x14ac:dyDescent="0.2">
      <c r="A593" s="221" t="s">
        <v>8</v>
      </c>
      <c r="B593" s="225" t="s">
        <v>3554</v>
      </c>
      <c r="C593" s="221">
        <f t="shared" si="18"/>
        <v>8</v>
      </c>
      <c r="D593" s="221">
        <v>28181000</v>
      </c>
      <c r="F593" s="221" t="s">
        <v>276</v>
      </c>
      <c r="H593" s="222">
        <v>760275.18</v>
      </c>
      <c r="I593" s="222">
        <f t="shared" si="19"/>
        <v>-760275.18</v>
      </c>
    </row>
    <row r="594" spans="1:9" x14ac:dyDescent="0.2">
      <c r="A594" s="221" t="s">
        <v>17</v>
      </c>
      <c r="B594" s="225" t="s">
        <v>3553</v>
      </c>
      <c r="C594" s="221">
        <f t="shared" si="18"/>
        <v>6</v>
      </c>
      <c r="D594" s="221">
        <v>28181000</v>
      </c>
      <c r="F594" s="221" t="s">
        <v>1180</v>
      </c>
      <c r="G594" s="222">
        <v>0</v>
      </c>
      <c r="H594" s="222">
        <v>309554440.44999999</v>
      </c>
      <c r="I594" s="222">
        <f t="shared" si="19"/>
        <v>-309554440.44999999</v>
      </c>
    </row>
    <row r="595" spans="1:9" x14ac:dyDescent="0.2">
      <c r="A595" s="221" t="s">
        <v>20</v>
      </c>
      <c r="B595" s="225">
        <v>28181000</v>
      </c>
      <c r="C595" s="221">
        <f t="shared" si="18"/>
        <v>8</v>
      </c>
      <c r="D595" s="221">
        <v>28181000</v>
      </c>
      <c r="F595" s="221" t="s">
        <v>276</v>
      </c>
      <c r="H595" s="222">
        <v>54895918.520000003</v>
      </c>
      <c r="I595" s="222">
        <f t="shared" si="19"/>
        <v>-54895918.520000003</v>
      </c>
    </row>
    <row r="596" spans="1:9" x14ac:dyDescent="0.2">
      <c r="A596" s="221" t="s">
        <v>26</v>
      </c>
      <c r="B596" s="225" t="s">
        <v>3554</v>
      </c>
      <c r="C596" s="221">
        <f t="shared" si="18"/>
        <v>8</v>
      </c>
      <c r="D596" s="221">
        <v>28181000</v>
      </c>
      <c r="F596" s="221" t="s">
        <v>276</v>
      </c>
      <c r="H596" s="222">
        <v>452547771.24000001</v>
      </c>
      <c r="I596" s="222">
        <f t="shared" si="19"/>
        <v>-452547771.24000001</v>
      </c>
    </row>
    <row r="597" spans="1:9" x14ac:dyDescent="0.2">
      <c r="A597" s="221" t="s">
        <v>148</v>
      </c>
      <c r="B597" s="225" t="s">
        <v>3554</v>
      </c>
      <c r="C597" s="221">
        <f t="shared" si="18"/>
        <v>8</v>
      </c>
      <c r="D597" s="221">
        <v>28181000</v>
      </c>
      <c r="F597" s="221" t="s">
        <v>2080</v>
      </c>
      <c r="H597" s="222">
        <v>71323169.950000003</v>
      </c>
      <c r="I597" s="222">
        <f t="shared" si="19"/>
        <v>-71323169.950000003</v>
      </c>
    </row>
    <row r="598" spans="1:9" x14ac:dyDescent="0.2">
      <c r="A598" s="221" t="s">
        <v>3315</v>
      </c>
      <c r="B598" s="225" t="s">
        <v>3553</v>
      </c>
      <c r="C598" s="221">
        <f t="shared" si="18"/>
        <v>6</v>
      </c>
      <c r="D598" s="221">
        <v>28181000</v>
      </c>
      <c r="F598" s="221" t="s">
        <v>1180</v>
      </c>
      <c r="H598" s="222">
        <v>311779.84999999998</v>
      </c>
      <c r="I598" s="222">
        <f t="shared" si="19"/>
        <v>-311779.84999999998</v>
      </c>
    </row>
    <row r="599" spans="1:9" x14ac:dyDescent="0.2">
      <c r="A599" s="221" t="s">
        <v>3316</v>
      </c>
      <c r="B599" s="225" t="s">
        <v>3553</v>
      </c>
      <c r="C599" s="221">
        <f t="shared" si="18"/>
        <v>6</v>
      </c>
      <c r="D599" s="221">
        <v>28181000</v>
      </c>
      <c r="F599" s="221" t="s">
        <v>1180</v>
      </c>
      <c r="H599" s="222">
        <v>321523.13</v>
      </c>
      <c r="I599" s="222">
        <f t="shared" si="19"/>
        <v>-321523.13</v>
      </c>
    </row>
    <row r="600" spans="1:9" x14ac:dyDescent="0.2">
      <c r="A600" s="221" t="s">
        <v>7</v>
      </c>
      <c r="B600" s="225" t="s">
        <v>3554</v>
      </c>
      <c r="C600" s="221">
        <f t="shared" si="18"/>
        <v>8</v>
      </c>
      <c r="D600" s="221">
        <v>28181000</v>
      </c>
      <c r="F600" s="221" t="s">
        <v>276</v>
      </c>
      <c r="H600" s="222">
        <v>104487946.39</v>
      </c>
      <c r="I600" s="222">
        <f t="shared" si="19"/>
        <v>-104487946.39</v>
      </c>
    </row>
    <row r="601" spans="1:9" x14ac:dyDescent="0.2">
      <c r="A601" s="221" t="s">
        <v>16</v>
      </c>
      <c r="B601" s="225" t="s">
        <v>3554</v>
      </c>
      <c r="C601" s="221">
        <f t="shared" si="18"/>
        <v>8</v>
      </c>
      <c r="D601" s="221">
        <v>28181000</v>
      </c>
      <c r="F601" s="221" t="s">
        <v>276</v>
      </c>
      <c r="H601" s="222">
        <v>41250</v>
      </c>
      <c r="I601" s="222">
        <f t="shared" si="19"/>
        <v>-41250</v>
      </c>
    </row>
    <row r="602" spans="1:9" x14ac:dyDescent="0.2">
      <c r="A602" s="221" t="s">
        <v>145</v>
      </c>
      <c r="B602" s="225" t="s">
        <v>3554</v>
      </c>
      <c r="C602" s="221">
        <f t="shared" si="18"/>
        <v>8</v>
      </c>
      <c r="D602" s="221">
        <v>28181000</v>
      </c>
      <c r="F602" s="221" t="s">
        <v>271</v>
      </c>
      <c r="H602" s="222">
        <v>206731881.19</v>
      </c>
      <c r="I602" s="222">
        <f t="shared" si="19"/>
        <v>-206731881.19</v>
      </c>
    </row>
    <row r="603" spans="1:9" x14ac:dyDescent="0.2">
      <c r="A603" s="221" t="s">
        <v>33</v>
      </c>
      <c r="B603" s="225">
        <v>28181000</v>
      </c>
      <c r="C603" s="221">
        <f t="shared" si="18"/>
        <v>8</v>
      </c>
      <c r="D603" s="221">
        <v>28181000</v>
      </c>
      <c r="F603" s="221" t="s">
        <v>3555</v>
      </c>
      <c r="H603" s="222">
        <v>498242197.13999999</v>
      </c>
      <c r="I603" s="222">
        <f t="shared" si="19"/>
        <v>-498242197.13999999</v>
      </c>
    </row>
    <row r="604" spans="1:9" x14ac:dyDescent="0.2">
      <c r="A604" s="221" t="s">
        <v>9</v>
      </c>
      <c r="B604" s="225" t="s">
        <v>825</v>
      </c>
      <c r="C604" s="221">
        <f t="shared" si="18"/>
        <v>7</v>
      </c>
      <c r="D604" s="221">
        <v>28181000</v>
      </c>
      <c r="F604" s="221" t="s">
        <v>276</v>
      </c>
      <c r="G604" s="222">
        <v>0</v>
      </c>
      <c r="H604" s="222">
        <v>634160322.42999995</v>
      </c>
      <c r="I604" s="222">
        <f t="shared" si="19"/>
        <v>-634160322.42999995</v>
      </c>
    </row>
    <row r="605" spans="1:9" x14ac:dyDescent="0.2">
      <c r="A605" s="221" t="s">
        <v>13</v>
      </c>
      <c r="B605" s="225" t="s">
        <v>825</v>
      </c>
      <c r="C605" s="221">
        <f t="shared" si="18"/>
        <v>7</v>
      </c>
      <c r="D605" s="221">
        <v>28181000</v>
      </c>
      <c r="F605" s="221" t="s">
        <v>276</v>
      </c>
      <c r="G605" s="222">
        <v>0</v>
      </c>
      <c r="H605" s="222">
        <v>6200815172.9300003</v>
      </c>
      <c r="I605" s="222">
        <f t="shared" si="19"/>
        <v>-6200815172.9300003</v>
      </c>
    </row>
    <row r="606" spans="1:9" x14ac:dyDescent="0.2">
      <c r="A606" s="221" t="s">
        <v>30</v>
      </c>
      <c r="B606" s="225" t="s">
        <v>3554</v>
      </c>
      <c r="C606" s="221">
        <f t="shared" si="18"/>
        <v>8</v>
      </c>
      <c r="D606" s="221">
        <v>28181000</v>
      </c>
      <c r="F606" s="221" t="s">
        <v>276</v>
      </c>
      <c r="H606" s="222">
        <v>6308578.8799999999</v>
      </c>
      <c r="I606" s="222">
        <f t="shared" si="19"/>
        <v>-6308578.8799999999</v>
      </c>
    </row>
    <row r="607" spans="1:9" x14ac:dyDescent="0.2">
      <c r="A607" s="221" t="s">
        <v>21</v>
      </c>
      <c r="B607" s="225" t="s">
        <v>825</v>
      </c>
      <c r="C607" s="221">
        <f t="shared" si="18"/>
        <v>7</v>
      </c>
      <c r="D607" s="221">
        <v>28181000</v>
      </c>
      <c r="F607" s="221" t="s">
        <v>276</v>
      </c>
      <c r="G607" s="222">
        <v>0</v>
      </c>
      <c r="H607" s="222">
        <v>57685557.5</v>
      </c>
      <c r="I607" s="222">
        <f t="shared" si="19"/>
        <v>-57685557.5</v>
      </c>
    </row>
    <row r="608" spans="1:9" x14ac:dyDescent="0.2">
      <c r="A608" s="221" t="s">
        <v>5</v>
      </c>
      <c r="B608" s="225" t="s">
        <v>825</v>
      </c>
      <c r="C608" s="221">
        <f t="shared" si="18"/>
        <v>7</v>
      </c>
      <c r="D608" s="221">
        <v>28181000</v>
      </c>
      <c r="F608" s="221" t="s">
        <v>276</v>
      </c>
      <c r="G608" s="222">
        <v>0</v>
      </c>
      <c r="H608" s="222">
        <v>1702377313.79</v>
      </c>
      <c r="I608" s="222">
        <f t="shared" si="19"/>
        <v>-1702377313.79</v>
      </c>
    </row>
    <row r="609" spans="1:9" x14ac:dyDescent="0.2">
      <c r="A609" s="221" t="s">
        <v>27</v>
      </c>
      <c r="B609" s="225" t="s">
        <v>3554</v>
      </c>
      <c r="C609" s="221">
        <f t="shared" si="18"/>
        <v>8</v>
      </c>
      <c r="D609" s="221">
        <v>28181000</v>
      </c>
      <c r="F609" s="221" t="s">
        <v>276</v>
      </c>
      <c r="H609" s="222">
        <v>10672042.699999999</v>
      </c>
      <c r="I609" s="222">
        <f t="shared" si="19"/>
        <v>-10672042.699999999</v>
      </c>
    </row>
    <row r="610" spans="1:9" x14ac:dyDescent="0.2">
      <c r="A610" s="221" t="s">
        <v>25</v>
      </c>
      <c r="B610" s="225">
        <v>28181000</v>
      </c>
      <c r="C610" s="221">
        <f t="shared" si="18"/>
        <v>8</v>
      </c>
      <c r="D610" s="221">
        <v>28181000</v>
      </c>
      <c r="F610" s="221" t="s">
        <v>3555</v>
      </c>
      <c r="H610" s="222">
        <v>27832472.32</v>
      </c>
      <c r="I610" s="222">
        <f t="shared" si="19"/>
        <v>-27832472.32</v>
      </c>
    </row>
    <row r="611" spans="1:9" x14ac:dyDescent="0.2">
      <c r="A611" s="221" t="s">
        <v>15</v>
      </c>
      <c r="B611" s="225">
        <v>28181000</v>
      </c>
      <c r="C611" s="221">
        <f t="shared" si="18"/>
        <v>8</v>
      </c>
      <c r="D611" s="221">
        <v>28181000</v>
      </c>
      <c r="F611" s="221" t="s">
        <v>271</v>
      </c>
      <c r="H611" s="222">
        <v>1472331714.461</v>
      </c>
      <c r="I611" s="222">
        <f t="shared" si="19"/>
        <v>-1472331714.461</v>
      </c>
    </row>
    <row r="612" spans="1:9" x14ac:dyDescent="0.2">
      <c r="A612" s="221" t="s">
        <v>148</v>
      </c>
      <c r="B612" s="225" t="s">
        <v>3556</v>
      </c>
      <c r="C612" s="221">
        <f t="shared" si="18"/>
        <v>8</v>
      </c>
      <c r="D612" s="221">
        <v>28181100</v>
      </c>
      <c r="F612" s="221" t="s">
        <v>2081</v>
      </c>
      <c r="H612" s="222">
        <v>87512995.310000002</v>
      </c>
      <c r="I612" s="222">
        <f t="shared" si="19"/>
        <v>-87512995.310000002</v>
      </c>
    </row>
    <row r="613" spans="1:9" x14ac:dyDescent="0.2">
      <c r="A613" s="221" t="s">
        <v>5</v>
      </c>
      <c r="B613" s="225" t="s">
        <v>3557</v>
      </c>
      <c r="C613" s="221">
        <f t="shared" si="18"/>
        <v>7</v>
      </c>
      <c r="D613" s="221">
        <v>28181100</v>
      </c>
      <c r="F613" s="221" t="s">
        <v>272</v>
      </c>
      <c r="G613" s="222">
        <v>0</v>
      </c>
      <c r="H613" s="222">
        <v>1040016644.52</v>
      </c>
      <c r="I613" s="222">
        <f t="shared" si="19"/>
        <v>-1040016644.52</v>
      </c>
    </row>
    <row r="614" spans="1:9" x14ac:dyDescent="0.2">
      <c r="A614" s="221" t="s">
        <v>6</v>
      </c>
      <c r="B614" s="225" t="s">
        <v>3558</v>
      </c>
      <c r="C614" s="221">
        <f t="shared" si="18"/>
        <v>8</v>
      </c>
      <c r="D614" s="221">
        <v>28182000</v>
      </c>
      <c r="F614" s="221" t="s">
        <v>59</v>
      </c>
      <c r="H614" s="222">
        <v>336748.15</v>
      </c>
      <c r="I614" s="222">
        <f t="shared" si="19"/>
        <v>-336748.15</v>
      </c>
    </row>
    <row r="615" spans="1:9" x14ac:dyDescent="0.2">
      <c r="A615" s="221" t="s">
        <v>8</v>
      </c>
      <c r="B615" s="225" t="s">
        <v>3558</v>
      </c>
      <c r="C615" s="221">
        <f t="shared" si="18"/>
        <v>8</v>
      </c>
      <c r="D615" s="221">
        <v>28182000</v>
      </c>
      <c r="F615" s="221" t="s">
        <v>607</v>
      </c>
      <c r="H615" s="222">
        <v>72080.87</v>
      </c>
      <c r="I615" s="222">
        <f t="shared" si="19"/>
        <v>-72080.87</v>
      </c>
    </row>
    <row r="616" spans="1:9" x14ac:dyDescent="0.2">
      <c r="A616" s="221" t="s">
        <v>20</v>
      </c>
      <c r="B616" s="225">
        <v>28182000</v>
      </c>
      <c r="C616" s="221">
        <f t="shared" si="18"/>
        <v>8</v>
      </c>
      <c r="D616" s="221">
        <v>28182000</v>
      </c>
      <c r="F616" s="221" t="s">
        <v>607</v>
      </c>
      <c r="H616" s="222">
        <v>603166.68000000005</v>
      </c>
      <c r="I616" s="222">
        <f t="shared" si="19"/>
        <v>-603166.68000000005</v>
      </c>
    </row>
    <row r="617" spans="1:9" x14ac:dyDescent="0.2">
      <c r="A617" s="221" t="s">
        <v>26</v>
      </c>
      <c r="B617" s="225" t="s">
        <v>3558</v>
      </c>
      <c r="C617" s="221">
        <f t="shared" si="18"/>
        <v>8</v>
      </c>
      <c r="D617" s="221">
        <v>28182000</v>
      </c>
      <c r="F617" s="221" t="s">
        <v>607</v>
      </c>
      <c r="H617" s="222">
        <v>4181815.08</v>
      </c>
      <c r="I617" s="222">
        <f t="shared" si="19"/>
        <v>-4181815.08</v>
      </c>
    </row>
    <row r="618" spans="1:9" x14ac:dyDescent="0.2">
      <c r="A618" s="221" t="s">
        <v>148</v>
      </c>
      <c r="B618" s="225" t="s">
        <v>3558</v>
      </c>
      <c r="C618" s="221">
        <f t="shared" si="18"/>
        <v>8</v>
      </c>
      <c r="D618" s="221">
        <v>28182000</v>
      </c>
      <c r="F618" s="221" t="s">
        <v>607</v>
      </c>
      <c r="H618" s="222">
        <v>6997092.0499999998</v>
      </c>
      <c r="I618" s="222">
        <f t="shared" si="19"/>
        <v>-6997092.0499999998</v>
      </c>
    </row>
    <row r="619" spans="1:9" x14ac:dyDescent="0.2">
      <c r="A619" s="221" t="s">
        <v>7</v>
      </c>
      <c r="B619" s="225" t="s">
        <v>3558</v>
      </c>
      <c r="C619" s="221">
        <f t="shared" si="18"/>
        <v>8</v>
      </c>
      <c r="D619" s="221">
        <v>28182000</v>
      </c>
      <c r="F619" s="221" t="s">
        <v>3559</v>
      </c>
      <c r="H619" s="222">
        <v>1295007.94</v>
      </c>
      <c r="I619" s="222">
        <f t="shared" si="19"/>
        <v>-1295007.94</v>
      </c>
    </row>
    <row r="620" spans="1:9" x14ac:dyDescent="0.2">
      <c r="A620" s="221" t="s">
        <v>145</v>
      </c>
      <c r="B620" s="225" t="s">
        <v>3558</v>
      </c>
      <c r="C620" s="221">
        <f t="shared" si="18"/>
        <v>8</v>
      </c>
      <c r="D620" s="221">
        <v>28182000</v>
      </c>
      <c r="F620" s="221" t="s">
        <v>59</v>
      </c>
      <c r="H620" s="222">
        <v>3975309.03</v>
      </c>
      <c r="I620" s="222">
        <f t="shared" si="19"/>
        <v>-3975309.03</v>
      </c>
    </row>
    <row r="621" spans="1:9" x14ac:dyDescent="0.2">
      <c r="A621" s="221" t="s">
        <v>33</v>
      </c>
      <c r="B621" s="225">
        <v>28182000</v>
      </c>
      <c r="C621" s="221">
        <f t="shared" si="18"/>
        <v>8</v>
      </c>
      <c r="D621" s="221">
        <v>28182000</v>
      </c>
      <c r="F621" s="221" t="s">
        <v>59</v>
      </c>
      <c r="H621" s="222">
        <v>135134601.41</v>
      </c>
      <c r="I621" s="222">
        <f t="shared" si="19"/>
        <v>-135134601.41</v>
      </c>
    </row>
    <row r="622" spans="1:9" x14ac:dyDescent="0.2">
      <c r="A622" s="221" t="s">
        <v>9</v>
      </c>
      <c r="B622" s="225" t="s">
        <v>826</v>
      </c>
      <c r="C622" s="221">
        <f t="shared" si="18"/>
        <v>7</v>
      </c>
      <c r="D622" s="221">
        <v>28182000</v>
      </c>
      <c r="F622" s="221" t="s">
        <v>607</v>
      </c>
      <c r="G622" s="222">
        <v>0</v>
      </c>
      <c r="H622" s="222">
        <v>51164318</v>
      </c>
      <c r="I622" s="222">
        <f t="shared" si="19"/>
        <v>-51164318</v>
      </c>
    </row>
    <row r="623" spans="1:9" x14ac:dyDescent="0.2">
      <c r="A623" s="221" t="s">
        <v>13</v>
      </c>
      <c r="B623" s="225" t="s">
        <v>826</v>
      </c>
      <c r="C623" s="221">
        <f t="shared" si="18"/>
        <v>7</v>
      </c>
      <c r="D623" s="221">
        <v>28182000</v>
      </c>
      <c r="F623" s="221" t="s">
        <v>607</v>
      </c>
      <c r="G623" s="222">
        <v>0</v>
      </c>
      <c r="H623" s="222">
        <v>41328524.869999997</v>
      </c>
      <c r="I623" s="222">
        <f t="shared" si="19"/>
        <v>-41328524.869999997</v>
      </c>
    </row>
    <row r="624" spans="1:9" x14ac:dyDescent="0.2">
      <c r="A624" s="221" t="s">
        <v>30</v>
      </c>
      <c r="B624" s="225" t="s">
        <v>3558</v>
      </c>
      <c r="C624" s="221">
        <f t="shared" si="18"/>
        <v>8</v>
      </c>
      <c r="D624" s="221">
        <v>28182000</v>
      </c>
      <c r="F624" s="221" t="s">
        <v>607</v>
      </c>
      <c r="H624" s="222">
        <v>219633.33</v>
      </c>
      <c r="I624" s="222">
        <f t="shared" si="19"/>
        <v>-219633.33</v>
      </c>
    </row>
    <row r="625" spans="1:9" x14ac:dyDescent="0.2">
      <c r="A625" s="221" t="s">
        <v>21</v>
      </c>
      <c r="B625" s="225" t="s">
        <v>826</v>
      </c>
      <c r="C625" s="221">
        <f t="shared" si="18"/>
        <v>7</v>
      </c>
      <c r="D625" s="221">
        <v>28182000</v>
      </c>
      <c r="F625" s="221" t="s">
        <v>607</v>
      </c>
      <c r="G625" s="222">
        <v>0</v>
      </c>
      <c r="H625" s="222">
        <v>4924248.03</v>
      </c>
      <c r="I625" s="222">
        <f t="shared" si="19"/>
        <v>-4924248.03</v>
      </c>
    </row>
    <row r="626" spans="1:9" x14ac:dyDescent="0.2">
      <c r="A626" s="221" t="s">
        <v>1</v>
      </c>
      <c r="B626" s="225" t="s">
        <v>3558</v>
      </c>
      <c r="C626" s="221">
        <f t="shared" si="18"/>
        <v>8</v>
      </c>
      <c r="D626" s="221">
        <v>28182000</v>
      </c>
      <c r="F626" s="221" t="s">
        <v>59</v>
      </c>
      <c r="H626" s="222">
        <v>899873.34</v>
      </c>
      <c r="I626" s="222">
        <f t="shared" si="19"/>
        <v>-899873.34</v>
      </c>
    </row>
    <row r="627" spans="1:9" x14ac:dyDescent="0.2">
      <c r="A627" s="221" t="s">
        <v>5</v>
      </c>
      <c r="B627" s="225" t="s">
        <v>826</v>
      </c>
      <c r="C627" s="221">
        <f t="shared" si="18"/>
        <v>7</v>
      </c>
      <c r="D627" s="221">
        <v>28182000</v>
      </c>
      <c r="F627" s="221" t="s">
        <v>607</v>
      </c>
      <c r="G627" s="222">
        <v>0</v>
      </c>
      <c r="H627" s="222">
        <v>27967016.5</v>
      </c>
      <c r="I627" s="222">
        <f t="shared" si="19"/>
        <v>-27967016.5</v>
      </c>
    </row>
    <row r="628" spans="1:9" x14ac:dyDescent="0.2">
      <c r="A628" s="221" t="s">
        <v>27</v>
      </c>
      <c r="B628" s="225" t="s">
        <v>3558</v>
      </c>
      <c r="C628" s="221">
        <f t="shared" si="18"/>
        <v>8</v>
      </c>
      <c r="D628" s="221">
        <v>28182000</v>
      </c>
      <c r="F628" s="221" t="s">
        <v>607</v>
      </c>
      <c r="H628" s="222">
        <v>46677708.530000001</v>
      </c>
      <c r="I628" s="222">
        <f t="shared" si="19"/>
        <v>-46677708.530000001</v>
      </c>
    </row>
    <row r="629" spans="1:9" x14ac:dyDescent="0.2">
      <c r="A629" s="221" t="s">
        <v>25</v>
      </c>
      <c r="B629" s="225">
        <v>28182000</v>
      </c>
      <c r="C629" s="221">
        <f t="shared" si="18"/>
        <v>8</v>
      </c>
      <c r="D629" s="221">
        <v>28182000</v>
      </c>
      <c r="F629" s="221" t="s">
        <v>59</v>
      </c>
      <c r="H629" s="222">
        <v>2704759.9</v>
      </c>
      <c r="I629" s="222">
        <f t="shared" si="19"/>
        <v>-2704759.9</v>
      </c>
    </row>
    <row r="630" spans="1:9" x14ac:dyDescent="0.2">
      <c r="A630" s="221" t="s">
        <v>15</v>
      </c>
      <c r="B630" s="225">
        <v>28182000</v>
      </c>
      <c r="C630" s="221">
        <f t="shared" si="18"/>
        <v>8</v>
      </c>
      <c r="D630" s="221">
        <v>28182000</v>
      </c>
      <c r="F630" s="221" t="s">
        <v>59</v>
      </c>
      <c r="H630" s="222">
        <v>10741571.352</v>
      </c>
      <c r="I630" s="222">
        <f t="shared" si="19"/>
        <v>-10741571.352</v>
      </c>
    </row>
    <row r="631" spans="1:9" x14ac:dyDescent="0.2">
      <c r="A631" s="221" t="s">
        <v>6</v>
      </c>
      <c r="B631" s="225" t="s">
        <v>3560</v>
      </c>
      <c r="C631" s="221">
        <f t="shared" si="18"/>
        <v>8</v>
      </c>
      <c r="D631" s="221">
        <v>28183000</v>
      </c>
      <c r="F631" s="221" t="s">
        <v>60</v>
      </c>
      <c r="H631" s="222">
        <v>70310075.340000004</v>
      </c>
      <c r="I631" s="222">
        <f t="shared" si="19"/>
        <v>-70310075.340000004</v>
      </c>
    </row>
    <row r="632" spans="1:9" x14ac:dyDescent="0.2">
      <c r="A632" s="221" t="s">
        <v>17</v>
      </c>
      <c r="B632" s="225" t="s">
        <v>3561</v>
      </c>
      <c r="C632" s="221">
        <f t="shared" si="18"/>
        <v>6</v>
      </c>
      <c r="D632" s="221">
        <v>28183000</v>
      </c>
      <c r="F632" s="221" t="s">
        <v>1183</v>
      </c>
      <c r="G632" s="222">
        <v>0</v>
      </c>
      <c r="H632" s="222">
        <v>851503528.37</v>
      </c>
      <c r="I632" s="222">
        <f t="shared" si="19"/>
        <v>-851503528.37</v>
      </c>
    </row>
    <row r="633" spans="1:9" x14ac:dyDescent="0.2">
      <c r="A633" s="221" t="s">
        <v>26</v>
      </c>
      <c r="B633" s="225" t="s">
        <v>3560</v>
      </c>
      <c r="C633" s="221">
        <f t="shared" si="18"/>
        <v>8</v>
      </c>
      <c r="D633" s="221">
        <v>28183000</v>
      </c>
      <c r="F633" s="221" t="s">
        <v>610</v>
      </c>
      <c r="H633" s="222">
        <v>1175302949.8</v>
      </c>
      <c r="I633" s="222">
        <f t="shared" si="19"/>
        <v>-1175302949.8</v>
      </c>
    </row>
    <row r="634" spans="1:9" x14ac:dyDescent="0.2">
      <c r="A634" s="221" t="s">
        <v>149</v>
      </c>
      <c r="B634" s="225" t="s">
        <v>827</v>
      </c>
      <c r="C634" s="221">
        <f t="shared" si="18"/>
        <v>7</v>
      </c>
      <c r="D634" s="221">
        <v>28183000</v>
      </c>
      <c r="F634" s="221" t="s">
        <v>610</v>
      </c>
      <c r="H634" s="222">
        <v>5840109664.71</v>
      </c>
      <c r="I634" s="222">
        <f t="shared" si="19"/>
        <v>-5840109664.71</v>
      </c>
    </row>
    <row r="635" spans="1:9" x14ac:dyDescent="0.2">
      <c r="A635" s="221" t="s">
        <v>148</v>
      </c>
      <c r="B635" s="225" t="s">
        <v>3560</v>
      </c>
      <c r="C635" s="221">
        <f t="shared" si="18"/>
        <v>8</v>
      </c>
      <c r="D635" s="221">
        <v>28183000</v>
      </c>
      <c r="F635" s="221" t="s">
        <v>610</v>
      </c>
      <c r="H635" s="222">
        <v>420498161.72000003</v>
      </c>
      <c r="I635" s="222">
        <f t="shared" si="19"/>
        <v>-420498161.72000003</v>
      </c>
    </row>
    <row r="636" spans="1:9" x14ac:dyDescent="0.2">
      <c r="A636" s="221" t="s">
        <v>3315</v>
      </c>
      <c r="B636" s="225" t="s">
        <v>3561</v>
      </c>
      <c r="C636" s="221">
        <f t="shared" si="18"/>
        <v>6</v>
      </c>
      <c r="D636" s="221">
        <v>28183000</v>
      </c>
      <c r="F636" s="221" t="s">
        <v>1183</v>
      </c>
      <c r="H636" s="222">
        <v>2557968.5499999998</v>
      </c>
      <c r="I636" s="222">
        <f t="shared" si="19"/>
        <v>-2557968.5499999998</v>
      </c>
    </row>
    <row r="637" spans="1:9" x14ac:dyDescent="0.2">
      <c r="A637" s="221" t="s">
        <v>3316</v>
      </c>
      <c r="B637" s="225" t="s">
        <v>3561</v>
      </c>
      <c r="C637" s="221">
        <f t="shared" si="18"/>
        <v>6</v>
      </c>
      <c r="D637" s="221">
        <v>28183000</v>
      </c>
      <c r="F637" s="221" t="s">
        <v>1183</v>
      </c>
      <c r="H637" s="222">
        <v>2844843.75</v>
      </c>
      <c r="I637" s="222">
        <f t="shared" si="19"/>
        <v>-2844843.75</v>
      </c>
    </row>
    <row r="638" spans="1:9" x14ac:dyDescent="0.2">
      <c r="A638" s="221" t="s">
        <v>7</v>
      </c>
      <c r="B638" s="225" t="s">
        <v>3560</v>
      </c>
      <c r="C638" s="221">
        <f t="shared" si="18"/>
        <v>8</v>
      </c>
      <c r="D638" s="221">
        <v>28183000</v>
      </c>
      <c r="F638" s="221" t="s">
        <v>610</v>
      </c>
      <c r="H638" s="222">
        <v>21509976.629999999</v>
      </c>
      <c r="I638" s="222">
        <f t="shared" si="19"/>
        <v>-21509976.629999999</v>
      </c>
    </row>
    <row r="639" spans="1:9" x14ac:dyDescent="0.2">
      <c r="A639" s="221" t="s">
        <v>145</v>
      </c>
      <c r="B639" s="225" t="s">
        <v>3560</v>
      </c>
      <c r="C639" s="221">
        <f t="shared" si="18"/>
        <v>8</v>
      </c>
      <c r="D639" s="221">
        <v>28183000</v>
      </c>
      <c r="F639" s="221" t="s">
        <v>60</v>
      </c>
      <c r="H639" s="222">
        <v>559258779.65999997</v>
      </c>
      <c r="I639" s="222">
        <f t="shared" si="19"/>
        <v>-559258779.65999997</v>
      </c>
    </row>
    <row r="640" spans="1:9" x14ac:dyDescent="0.2">
      <c r="A640" s="221" t="s">
        <v>33</v>
      </c>
      <c r="B640" s="225">
        <v>28183000</v>
      </c>
      <c r="C640" s="221">
        <f t="shared" si="18"/>
        <v>8</v>
      </c>
      <c r="D640" s="221">
        <v>28183000</v>
      </c>
      <c r="F640" s="221" t="s">
        <v>3562</v>
      </c>
      <c r="H640" s="222">
        <v>268805270.81999999</v>
      </c>
      <c r="I640" s="222">
        <f t="shared" si="19"/>
        <v>-268805270.81999999</v>
      </c>
    </row>
    <row r="641" spans="1:9" x14ac:dyDescent="0.2">
      <c r="A641" s="221" t="s">
        <v>9</v>
      </c>
      <c r="B641" s="225" t="s">
        <v>827</v>
      </c>
      <c r="C641" s="221">
        <f t="shared" si="18"/>
        <v>7</v>
      </c>
      <c r="D641" s="221">
        <v>28183000</v>
      </c>
      <c r="F641" s="221" t="s">
        <v>610</v>
      </c>
      <c r="G641" s="222">
        <v>0</v>
      </c>
      <c r="H641" s="222">
        <v>840668526.84000003</v>
      </c>
      <c r="I641" s="222">
        <f t="shared" si="19"/>
        <v>-840668526.84000003</v>
      </c>
    </row>
    <row r="642" spans="1:9" x14ac:dyDescent="0.2">
      <c r="A642" s="221" t="s">
        <v>13</v>
      </c>
      <c r="B642" s="225" t="s">
        <v>827</v>
      </c>
      <c r="C642" s="221">
        <f t="shared" ref="C642:C705" si="20">+LEN(B:B)</f>
        <v>7</v>
      </c>
      <c r="D642" s="221">
        <v>28183000</v>
      </c>
      <c r="F642" s="221" t="s">
        <v>610</v>
      </c>
      <c r="G642" s="222">
        <v>0</v>
      </c>
      <c r="H642" s="222">
        <v>314026890.20999998</v>
      </c>
      <c r="I642" s="222">
        <f t="shared" ref="I642:I705" si="21">+G:G-H:H</f>
        <v>-314026890.20999998</v>
      </c>
    </row>
    <row r="643" spans="1:9" x14ac:dyDescent="0.2">
      <c r="A643" s="221" t="s">
        <v>30</v>
      </c>
      <c r="B643" s="225" t="s">
        <v>3560</v>
      </c>
      <c r="C643" s="221">
        <f t="shared" si="20"/>
        <v>8</v>
      </c>
      <c r="D643" s="221">
        <v>28183000</v>
      </c>
      <c r="F643" s="221" t="s">
        <v>610</v>
      </c>
      <c r="H643" s="222">
        <v>94373477.230000004</v>
      </c>
      <c r="I643" s="222">
        <f t="shared" si="21"/>
        <v>-94373477.230000004</v>
      </c>
    </row>
    <row r="644" spans="1:9" x14ac:dyDescent="0.2">
      <c r="A644" s="221" t="s">
        <v>21</v>
      </c>
      <c r="B644" s="225" t="s">
        <v>827</v>
      </c>
      <c r="C644" s="221">
        <f t="shared" si="20"/>
        <v>7</v>
      </c>
      <c r="D644" s="221">
        <v>28183000</v>
      </c>
      <c r="F644" s="221" t="s">
        <v>610</v>
      </c>
      <c r="G644" s="222">
        <v>0</v>
      </c>
      <c r="H644" s="222">
        <v>2494913.21</v>
      </c>
      <c r="I644" s="222">
        <f t="shared" si="21"/>
        <v>-2494913.21</v>
      </c>
    </row>
    <row r="645" spans="1:9" x14ac:dyDescent="0.2">
      <c r="A645" s="221" t="s">
        <v>1</v>
      </c>
      <c r="B645" s="225" t="s">
        <v>3560</v>
      </c>
      <c r="C645" s="221">
        <f t="shared" si="20"/>
        <v>8</v>
      </c>
      <c r="D645" s="221">
        <v>28183000</v>
      </c>
      <c r="F645" s="221" t="s">
        <v>60</v>
      </c>
      <c r="H645" s="222">
        <v>778590.28</v>
      </c>
      <c r="I645" s="222">
        <f t="shared" si="21"/>
        <v>-778590.28</v>
      </c>
    </row>
    <row r="646" spans="1:9" x14ac:dyDescent="0.2">
      <c r="A646" s="221" t="s">
        <v>5</v>
      </c>
      <c r="B646" s="225" t="s">
        <v>827</v>
      </c>
      <c r="C646" s="221">
        <f t="shared" si="20"/>
        <v>7</v>
      </c>
      <c r="D646" s="221">
        <v>28183000</v>
      </c>
      <c r="F646" s="221" t="s">
        <v>610</v>
      </c>
      <c r="G646" s="222">
        <v>0</v>
      </c>
      <c r="H646" s="222">
        <v>862064158.58000004</v>
      </c>
      <c r="I646" s="222">
        <f t="shared" si="21"/>
        <v>-862064158.58000004</v>
      </c>
    </row>
    <row r="647" spans="1:9" x14ac:dyDescent="0.2">
      <c r="A647" s="221" t="s">
        <v>27</v>
      </c>
      <c r="B647" s="225" t="s">
        <v>3560</v>
      </c>
      <c r="C647" s="221">
        <f t="shared" si="20"/>
        <v>8</v>
      </c>
      <c r="D647" s="221">
        <v>28183000</v>
      </c>
      <c r="F647" s="221" t="s">
        <v>610</v>
      </c>
      <c r="H647" s="222">
        <v>319028508.31999999</v>
      </c>
      <c r="I647" s="222">
        <f t="shared" si="21"/>
        <v>-319028508.31999999</v>
      </c>
    </row>
    <row r="648" spans="1:9" x14ac:dyDescent="0.2">
      <c r="A648" s="221" t="s">
        <v>25</v>
      </c>
      <c r="B648" s="225">
        <v>28183000</v>
      </c>
      <c r="C648" s="221">
        <f t="shared" si="20"/>
        <v>8</v>
      </c>
      <c r="D648" s="221">
        <v>28183000</v>
      </c>
      <c r="F648" s="221" t="s">
        <v>3562</v>
      </c>
      <c r="H648" s="222">
        <v>800701815.23000002</v>
      </c>
      <c r="I648" s="222">
        <f t="shared" si="21"/>
        <v>-800701815.23000002</v>
      </c>
    </row>
    <row r="649" spans="1:9" x14ac:dyDescent="0.2">
      <c r="A649" s="221" t="s">
        <v>3</v>
      </c>
      <c r="B649" s="225">
        <v>281830</v>
      </c>
      <c r="C649" s="221">
        <f t="shared" si="20"/>
        <v>6</v>
      </c>
      <c r="D649" s="221">
        <v>28183000</v>
      </c>
      <c r="F649" s="221" t="s">
        <v>1183</v>
      </c>
      <c r="H649" s="222">
        <v>549495625.22000003</v>
      </c>
      <c r="I649" s="222">
        <f t="shared" si="21"/>
        <v>-549495625.22000003</v>
      </c>
    </row>
    <row r="650" spans="1:9" x14ac:dyDescent="0.2">
      <c r="A650" s="221" t="s">
        <v>15</v>
      </c>
      <c r="B650" s="225">
        <v>28183000</v>
      </c>
      <c r="C650" s="221">
        <f t="shared" si="20"/>
        <v>8</v>
      </c>
      <c r="D650" s="221">
        <v>28183000</v>
      </c>
      <c r="F650" s="221" t="s">
        <v>60</v>
      </c>
      <c r="H650" s="222">
        <v>7941759.6699999999</v>
      </c>
      <c r="I650" s="222">
        <f t="shared" si="21"/>
        <v>-7941759.6699999999</v>
      </c>
    </row>
    <row r="651" spans="1:9" x14ac:dyDescent="0.2">
      <c r="A651" s="221" t="s">
        <v>148</v>
      </c>
      <c r="B651" s="225" t="s">
        <v>3563</v>
      </c>
      <c r="C651" s="221">
        <f t="shared" si="20"/>
        <v>6</v>
      </c>
      <c r="D651" s="221">
        <v>28183100</v>
      </c>
      <c r="F651" s="221" t="s">
        <v>2082</v>
      </c>
      <c r="H651" s="222">
        <v>2820080590.4299998</v>
      </c>
      <c r="I651" s="222">
        <f t="shared" si="21"/>
        <v>-2820080590.4299998</v>
      </c>
    </row>
    <row r="652" spans="1:9" x14ac:dyDescent="0.2">
      <c r="A652" s="221" t="s">
        <v>17</v>
      </c>
      <c r="B652" s="225" t="s">
        <v>3564</v>
      </c>
      <c r="C652" s="221">
        <f t="shared" si="20"/>
        <v>6</v>
      </c>
      <c r="D652" s="221">
        <v>28183100</v>
      </c>
      <c r="F652" s="221" t="s">
        <v>2426</v>
      </c>
      <c r="G652" s="222">
        <v>0</v>
      </c>
      <c r="H652" s="222">
        <v>5571773.4800000004</v>
      </c>
      <c r="I652" s="222">
        <f t="shared" si="21"/>
        <v>-5571773.4800000004</v>
      </c>
    </row>
    <row r="653" spans="1:9" x14ac:dyDescent="0.2">
      <c r="A653" s="221" t="s">
        <v>3</v>
      </c>
      <c r="B653" s="225">
        <v>281832</v>
      </c>
      <c r="C653" s="221">
        <f t="shared" si="20"/>
        <v>6</v>
      </c>
      <c r="D653" s="221">
        <v>28183100</v>
      </c>
      <c r="F653" s="221" t="s">
        <v>2426</v>
      </c>
      <c r="H653" s="222">
        <v>12890778.01</v>
      </c>
      <c r="I653" s="222">
        <f t="shared" si="21"/>
        <v>-12890778.01</v>
      </c>
    </row>
    <row r="654" spans="1:9" x14ac:dyDescent="0.2">
      <c r="A654" s="221" t="s">
        <v>8</v>
      </c>
      <c r="B654" s="225" t="s">
        <v>3565</v>
      </c>
      <c r="C654" s="221">
        <f t="shared" si="20"/>
        <v>8</v>
      </c>
      <c r="D654" s="221">
        <v>28184000</v>
      </c>
      <c r="F654" s="221" t="s">
        <v>608</v>
      </c>
      <c r="H654" s="222">
        <v>406250</v>
      </c>
      <c r="I654" s="222">
        <f t="shared" si="21"/>
        <v>-406250</v>
      </c>
    </row>
    <row r="655" spans="1:9" x14ac:dyDescent="0.2">
      <c r="A655" s="221" t="s">
        <v>17</v>
      </c>
      <c r="B655" s="225" t="s">
        <v>3566</v>
      </c>
      <c r="C655" s="221">
        <f t="shared" si="20"/>
        <v>6</v>
      </c>
      <c r="D655" s="221">
        <v>28184000</v>
      </c>
      <c r="F655" s="221" t="s">
        <v>1187</v>
      </c>
      <c r="G655" s="222">
        <v>0</v>
      </c>
      <c r="H655" s="222">
        <v>55881752.590000004</v>
      </c>
      <c r="I655" s="222">
        <f t="shared" si="21"/>
        <v>-55881752.590000004</v>
      </c>
    </row>
    <row r="656" spans="1:9" x14ac:dyDescent="0.2">
      <c r="A656" s="221" t="s">
        <v>20</v>
      </c>
      <c r="B656" s="225">
        <v>28184000</v>
      </c>
      <c r="C656" s="221">
        <f t="shared" si="20"/>
        <v>8</v>
      </c>
      <c r="D656" s="221">
        <v>28184000</v>
      </c>
      <c r="F656" s="221" t="s">
        <v>608</v>
      </c>
      <c r="H656" s="222">
        <v>8001926.3399999999</v>
      </c>
      <c r="I656" s="222">
        <f t="shared" si="21"/>
        <v>-8001926.3399999999</v>
      </c>
    </row>
    <row r="657" spans="1:9" x14ac:dyDescent="0.2">
      <c r="A657" s="221" t="s">
        <v>26</v>
      </c>
      <c r="B657" s="225" t="s">
        <v>3565</v>
      </c>
      <c r="C657" s="221">
        <f t="shared" si="20"/>
        <v>8</v>
      </c>
      <c r="D657" s="221">
        <v>28184000</v>
      </c>
      <c r="F657" s="221" t="s">
        <v>608</v>
      </c>
      <c r="H657" s="222">
        <v>27845362.280000001</v>
      </c>
      <c r="I657" s="222">
        <f t="shared" si="21"/>
        <v>-27845362.280000001</v>
      </c>
    </row>
    <row r="658" spans="1:9" x14ac:dyDescent="0.2">
      <c r="A658" s="221" t="s">
        <v>149</v>
      </c>
      <c r="B658" s="225" t="s">
        <v>828</v>
      </c>
      <c r="C658" s="221">
        <f t="shared" si="20"/>
        <v>7</v>
      </c>
      <c r="D658" s="221">
        <v>28184000</v>
      </c>
      <c r="F658" s="221" t="s">
        <v>608</v>
      </c>
      <c r="H658" s="222">
        <v>3210465.59</v>
      </c>
      <c r="I658" s="222">
        <f t="shared" si="21"/>
        <v>-3210465.59</v>
      </c>
    </row>
    <row r="659" spans="1:9" x14ac:dyDescent="0.2">
      <c r="A659" s="221" t="s">
        <v>148</v>
      </c>
      <c r="B659" s="225" t="s">
        <v>3565</v>
      </c>
      <c r="C659" s="221">
        <f t="shared" si="20"/>
        <v>8</v>
      </c>
      <c r="D659" s="221">
        <v>28184000</v>
      </c>
      <c r="F659" s="221" t="s">
        <v>608</v>
      </c>
      <c r="H659" s="222">
        <v>73039582.590000004</v>
      </c>
      <c r="I659" s="222">
        <f t="shared" si="21"/>
        <v>-73039582.590000004</v>
      </c>
    </row>
    <row r="660" spans="1:9" x14ac:dyDescent="0.2">
      <c r="A660" s="221" t="s">
        <v>3315</v>
      </c>
      <c r="B660" s="225" t="s">
        <v>3566</v>
      </c>
      <c r="C660" s="221">
        <f t="shared" si="20"/>
        <v>6</v>
      </c>
      <c r="D660" s="221">
        <v>28184000</v>
      </c>
      <c r="F660" s="221" t="s">
        <v>1187</v>
      </c>
      <c r="H660" s="222">
        <v>1297771.2</v>
      </c>
      <c r="I660" s="222">
        <f t="shared" si="21"/>
        <v>-1297771.2</v>
      </c>
    </row>
    <row r="661" spans="1:9" x14ac:dyDescent="0.2">
      <c r="A661" s="221" t="s">
        <v>3316</v>
      </c>
      <c r="B661" s="225" t="s">
        <v>3566</v>
      </c>
      <c r="C661" s="221">
        <f t="shared" si="20"/>
        <v>6</v>
      </c>
      <c r="D661" s="221">
        <v>28184000</v>
      </c>
      <c r="F661" s="221" t="s">
        <v>1187</v>
      </c>
      <c r="H661" s="222">
        <v>1400025</v>
      </c>
      <c r="I661" s="222">
        <f t="shared" si="21"/>
        <v>-1400025</v>
      </c>
    </row>
    <row r="662" spans="1:9" x14ac:dyDescent="0.2">
      <c r="A662" s="221" t="s">
        <v>7</v>
      </c>
      <c r="B662" s="225" t="s">
        <v>3565</v>
      </c>
      <c r="C662" s="221">
        <f t="shared" si="20"/>
        <v>8</v>
      </c>
      <c r="D662" s="221">
        <v>28184000</v>
      </c>
      <c r="F662" s="221" t="s">
        <v>608</v>
      </c>
      <c r="H662" s="222">
        <v>12792486.630000001</v>
      </c>
      <c r="I662" s="222">
        <f t="shared" si="21"/>
        <v>-12792486.630000001</v>
      </c>
    </row>
    <row r="663" spans="1:9" x14ac:dyDescent="0.2">
      <c r="A663" s="221" t="s">
        <v>16</v>
      </c>
      <c r="B663" s="225" t="s">
        <v>3565</v>
      </c>
      <c r="C663" s="221">
        <f t="shared" si="20"/>
        <v>8</v>
      </c>
      <c r="D663" s="221">
        <v>28184000</v>
      </c>
      <c r="F663" s="221" t="s">
        <v>608</v>
      </c>
      <c r="H663" s="222">
        <v>746413.33</v>
      </c>
      <c r="I663" s="222">
        <f t="shared" si="21"/>
        <v>-746413.33</v>
      </c>
    </row>
    <row r="664" spans="1:9" x14ac:dyDescent="0.2">
      <c r="A664" s="221" t="s">
        <v>145</v>
      </c>
      <c r="B664" s="225" t="s">
        <v>3565</v>
      </c>
      <c r="C664" s="221">
        <f t="shared" si="20"/>
        <v>8</v>
      </c>
      <c r="D664" s="221">
        <v>28184000</v>
      </c>
      <c r="F664" s="221" t="s">
        <v>61</v>
      </c>
      <c r="H664" s="222">
        <v>33674315.490000002</v>
      </c>
      <c r="I664" s="222">
        <f t="shared" si="21"/>
        <v>-33674315.490000002</v>
      </c>
    </row>
    <row r="665" spans="1:9" x14ac:dyDescent="0.2">
      <c r="A665" s="221" t="s">
        <v>33</v>
      </c>
      <c r="B665" s="225">
        <v>28184000</v>
      </c>
      <c r="C665" s="221">
        <f t="shared" si="20"/>
        <v>8</v>
      </c>
      <c r="D665" s="221">
        <v>28184000</v>
      </c>
      <c r="F665" s="221" t="s">
        <v>61</v>
      </c>
      <c r="H665" s="222">
        <v>26782645.440000001</v>
      </c>
      <c r="I665" s="222">
        <f t="shared" si="21"/>
        <v>-26782645.440000001</v>
      </c>
    </row>
    <row r="666" spans="1:9" x14ac:dyDescent="0.2">
      <c r="A666" s="221" t="s">
        <v>9</v>
      </c>
      <c r="B666" s="225" t="s">
        <v>828</v>
      </c>
      <c r="C666" s="221">
        <f t="shared" si="20"/>
        <v>7</v>
      </c>
      <c r="D666" s="221">
        <v>28184000</v>
      </c>
      <c r="F666" s="221" t="s">
        <v>608</v>
      </c>
      <c r="G666" s="222">
        <v>0</v>
      </c>
      <c r="H666" s="222">
        <v>227215741.80000001</v>
      </c>
      <c r="I666" s="222">
        <f t="shared" si="21"/>
        <v>-227215741.80000001</v>
      </c>
    </row>
    <row r="667" spans="1:9" x14ac:dyDescent="0.2">
      <c r="A667" s="221" t="s">
        <v>13</v>
      </c>
      <c r="B667" s="225" t="s">
        <v>828</v>
      </c>
      <c r="C667" s="221">
        <f t="shared" si="20"/>
        <v>7</v>
      </c>
      <c r="D667" s="221">
        <v>28184000</v>
      </c>
      <c r="F667" s="221" t="s">
        <v>608</v>
      </c>
      <c r="G667" s="222">
        <v>0</v>
      </c>
      <c r="H667" s="222">
        <v>79088148.120000005</v>
      </c>
      <c r="I667" s="222">
        <f t="shared" si="21"/>
        <v>-79088148.120000005</v>
      </c>
    </row>
    <row r="668" spans="1:9" x14ac:dyDescent="0.2">
      <c r="A668" s="221" t="s">
        <v>30</v>
      </c>
      <c r="B668" s="225" t="s">
        <v>3565</v>
      </c>
      <c r="C668" s="221">
        <f t="shared" si="20"/>
        <v>8</v>
      </c>
      <c r="D668" s="221">
        <v>28184000</v>
      </c>
      <c r="F668" s="221" t="s">
        <v>608</v>
      </c>
      <c r="H668" s="222">
        <v>6140281.6699999999</v>
      </c>
      <c r="I668" s="222">
        <f t="shared" si="21"/>
        <v>-6140281.6699999999</v>
      </c>
    </row>
    <row r="669" spans="1:9" x14ac:dyDescent="0.2">
      <c r="A669" s="221" t="s">
        <v>21</v>
      </c>
      <c r="B669" s="225" t="s">
        <v>828</v>
      </c>
      <c r="C669" s="221">
        <f t="shared" si="20"/>
        <v>7</v>
      </c>
      <c r="D669" s="221">
        <v>28184000</v>
      </c>
      <c r="F669" s="221" t="s">
        <v>608</v>
      </c>
      <c r="G669" s="222">
        <v>0</v>
      </c>
      <c r="H669" s="222">
        <v>34215812.420000002</v>
      </c>
      <c r="I669" s="222">
        <f t="shared" si="21"/>
        <v>-34215812.420000002</v>
      </c>
    </row>
    <row r="670" spans="1:9" x14ac:dyDescent="0.2">
      <c r="A670" s="221" t="s">
        <v>1</v>
      </c>
      <c r="B670" s="225" t="s">
        <v>3565</v>
      </c>
      <c r="C670" s="221">
        <f t="shared" si="20"/>
        <v>8</v>
      </c>
      <c r="D670" s="221">
        <v>28184000</v>
      </c>
      <c r="F670" s="221" t="s">
        <v>61</v>
      </c>
      <c r="H670" s="222">
        <v>16381200.33</v>
      </c>
      <c r="I670" s="222">
        <f t="shared" si="21"/>
        <v>-16381200.33</v>
      </c>
    </row>
    <row r="671" spans="1:9" x14ac:dyDescent="0.2">
      <c r="A671" s="221" t="s">
        <v>5</v>
      </c>
      <c r="B671" s="225" t="s">
        <v>828</v>
      </c>
      <c r="C671" s="221">
        <f t="shared" si="20"/>
        <v>7</v>
      </c>
      <c r="D671" s="221">
        <v>28184000</v>
      </c>
      <c r="F671" s="221" t="s">
        <v>608</v>
      </c>
      <c r="G671" s="222">
        <v>0</v>
      </c>
      <c r="H671" s="222">
        <v>95972523.969999999</v>
      </c>
      <c r="I671" s="222">
        <f t="shared" si="21"/>
        <v>-95972523.969999999</v>
      </c>
    </row>
    <row r="672" spans="1:9" x14ac:dyDescent="0.2">
      <c r="A672" s="221" t="s">
        <v>27</v>
      </c>
      <c r="B672" s="225" t="s">
        <v>3565</v>
      </c>
      <c r="C672" s="221">
        <f t="shared" si="20"/>
        <v>8</v>
      </c>
      <c r="D672" s="221">
        <v>28184000</v>
      </c>
      <c r="F672" s="221" t="s">
        <v>608</v>
      </c>
      <c r="H672" s="222">
        <v>25940320.210000001</v>
      </c>
      <c r="I672" s="222">
        <f t="shared" si="21"/>
        <v>-25940320.210000001</v>
      </c>
    </row>
    <row r="673" spans="1:9" x14ac:dyDescent="0.2">
      <c r="A673" s="221" t="s">
        <v>25</v>
      </c>
      <c r="B673" s="225">
        <v>28184000</v>
      </c>
      <c r="C673" s="221">
        <f t="shared" si="20"/>
        <v>8</v>
      </c>
      <c r="D673" s="221">
        <v>28184000</v>
      </c>
      <c r="F673" s="221" t="s">
        <v>61</v>
      </c>
      <c r="H673" s="222">
        <v>107475254.52</v>
      </c>
      <c r="I673" s="222">
        <f t="shared" si="21"/>
        <v>-107475254.52</v>
      </c>
    </row>
    <row r="674" spans="1:9" x14ac:dyDescent="0.2">
      <c r="A674" s="221" t="s">
        <v>3</v>
      </c>
      <c r="B674" s="225">
        <v>281840</v>
      </c>
      <c r="C674" s="221">
        <f t="shared" si="20"/>
        <v>6</v>
      </c>
      <c r="D674" s="221">
        <v>28184000</v>
      </c>
      <c r="F674" s="221" t="s">
        <v>1187</v>
      </c>
      <c r="H674" s="222">
        <v>11704651</v>
      </c>
      <c r="I674" s="222">
        <f t="shared" si="21"/>
        <v>-11704651</v>
      </c>
    </row>
    <row r="675" spans="1:9" x14ac:dyDescent="0.2">
      <c r="A675" s="221" t="s">
        <v>15</v>
      </c>
      <c r="B675" s="225">
        <v>28184000</v>
      </c>
      <c r="C675" s="221">
        <f t="shared" si="20"/>
        <v>8</v>
      </c>
      <c r="D675" s="221">
        <v>28184000</v>
      </c>
      <c r="F675" s="221" t="s">
        <v>61</v>
      </c>
      <c r="H675" s="222">
        <v>15381230.898</v>
      </c>
      <c r="I675" s="222">
        <f t="shared" si="21"/>
        <v>-15381230.898</v>
      </c>
    </row>
    <row r="676" spans="1:9" x14ac:dyDescent="0.2">
      <c r="A676" s="221" t="s">
        <v>17</v>
      </c>
      <c r="B676" s="225" t="s">
        <v>3567</v>
      </c>
      <c r="C676" s="221">
        <f t="shared" si="20"/>
        <v>6</v>
      </c>
      <c r="D676" s="221">
        <v>28184100</v>
      </c>
      <c r="F676" s="221" t="s">
        <v>1188</v>
      </c>
      <c r="G676" s="222">
        <v>0</v>
      </c>
      <c r="H676" s="222">
        <v>124277416.81</v>
      </c>
      <c r="I676" s="222">
        <f t="shared" si="21"/>
        <v>-124277416.81</v>
      </c>
    </row>
    <row r="677" spans="1:9" x14ac:dyDescent="0.2">
      <c r="A677" s="221" t="s">
        <v>26</v>
      </c>
      <c r="B677" s="225" t="s">
        <v>3568</v>
      </c>
      <c r="C677" s="221">
        <f t="shared" si="20"/>
        <v>8</v>
      </c>
      <c r="D677" s="221">
        <v>28185000</v>
      </c>
      <c r="F677" s="221" t="s">
        <v>279</v>
      </c>
      <c r="H677" s="222">
        <v>3695358.69</v>
      </c>
      <c r="I677" s="222">
        <f t="shared" si="21"/>
        <v>-3695358.69</v>
      </c>
    </row>
    <row r="678" spans="1:9" x14ac:dyDescent="0.2">
      <c r="A678" s="221" t="s">
        <v>148</v>
      </c>
      <c r="B678" s="225" t="s">
        <v>3568</v>
      </c>
      <c r="C678" s="221">
        <f t="shared" si="20"/>
        <v>8</v>
      </c>
      <c r="D678" s="221">
        <v>28185000</v>
      </c>
      <c r="F678" s="221" t="s">
        <v>279</v>
      </c>
      <c r="H678" s="222">
        <v>697828.25</v>
      </c>
      <c r="I678" s="222">
        <f t="shared" si="21"/>
        <v>-697828.25</v>
      </c>
    </row>
    <row r="679" spans="1:9" x14ac:dyDescent="0.2">
      <c r="A679" s="221" t="s">
        <v>7</v>
      </c>
      <c r="B679" s="225" t="s">
        <v>3568</v>
      </c>
      <c r="C679" s="221">
        <f t="shared" si="20"/>
        <v>8</v>
      </c>
      <c r="D679" s="221">
        <v>28185000</v>
      </c>
      <c r="F679" s="221" t="s">
        <v>279</v>
      </c>
      <c r="H679" s="222">
        <v>2291250.66</v>
      </c>
      <c r="I679" s="222">
        <f t="shared" si="21"/>
        <v>-2291250.66</v>
      </c>
    </row>
    <row r="680" spans="1:9" x14ac:dyDescent="0.2">
      <c r="A680" s="221" t="s">
        <v>145</v>
      </c>
      <c r="B680" s="225" t="s">
        <v>3568</v>
      </c>
      <c r="C680" s="221">
        <f t="shared" si="20"/>
        <v>8</v>
      </c>
      <c r="D680" s="221">
        <v>28185000</v>
      </c>
      <c r="F680" s="221" t="s">
        <v>62</v>
      </c>
      <c r="H680" s="222">
        <v>4376078.8</v>
      </c>
      <c r="I680" s="222">
        <f t="shared" si="21"/>
        <v>-4376078.8</v>
      </c>
    </row>
    <row r="681" spans="1:9" x14ac:dyDescent="0.2">
      <c r="A681" s="221" t="s">
        <v>33</v>
      </c>
      <c r="B681" s="225">
        <v>28185000</v>
      </c>
      <c r="C681" s="221">
        <f t="shared" si="20"/>
        <v>8</v>
      </c>
      <c r="D681" s="221">
        <v>28185000</v>
      </c>
      <c r="F681" s="221" t="s">
        <v>62</v>
      </c>
      <c r="H681" s="222">
        <v>505921434.75999999</v>
      </c>
      <c r="I681" s="222">
        <f t="shared" si="21"/>
        <v>-505921434.75999999</v>
      </c>
    </row>
    <row r="682" spans="1:9" x14ac:dyDescent="0.2">
      <c r="A682" s="221" t="s">
        <v>9</v>
      </c>
      <c r="B682" s="225" t="s">
        <v>829</v>
      </c>
      <c r="C682" s="221">
        <f t="shared" si="20"/>
        <v>7</v>
      </c>
      <c r="D682" s="221">
        <v>28185000</v>
      </c>
      <c r="F682" s="221" t="s">
        <v>279</v>
      </c>
      <c r="G682" s="222">
        <v>0</v>
      </c>
      <c r="H682" s="222">
        <v>6122710.6500000004</v>
      </c>
      <c r="I682" s="222">
        <f t="shared" si="21"/>
        <v>-6122710.6500000004</v>
      </c>
    </row>
    <row r="683" spans="1:9" x14ac:dyDescent="0.2">
      <c r="A683" s="221" t="s">
        <v>13</v>
      </c>
      <c r="B683" s="225" t="s">
        <v>829</v>
      </c>
      <c r="C683" s="221">
        <f t="shared" si="20"/>
        <v>7</v>
      </c>
      <c r="D683" s="221">
        <v>28185000</v>
      </c>
      <c r="F683" s="221" t="s">
        <v>279</v>
      </c>
      <c r="G683" s="222">
        <v>0</v>
      </c>
      <c r="H683" s="222">
        <v>1085458.33</v>
      </c>
      <c r="I683" s="222">
        <f t="shared" si="21"/>
        <v>-1085458.33</v>
      </c>
    </row>
    <row r="684" spans="1:9" x14ac:dyDescent="0.2">
      <c r="A684" s="221" t="s">
        <v>30</v>
      </c>
      <c r="B684" s="225" t="s">
        <v>3568</v>
      </c>
      <c r="C684" s="221">
        <f t="shared" si="20"/>
        <v>8</v>
      </c>
      <c r="D684" s="221">
        <v>28185000</v>
      </c>
      <c r="F684" s="221" t="s">
        <v>279</v>
      </c>
      <c r="H684" s="222">
        <v>496416.66</v>
      </c>
      <c r="I684" s="222">
        <f t="shared" si="21"/>
        <v>-496416.66</v>
      </c>
    </row>
    <row r="685" spans="1:9" x14ac:dyDescent="0.2">
      <c r="A685" s="221" t="s">
        <v>1</v>
      </c>
      <c r="B685" s="225" t="s">
        <v>3568</v>
      </c>
      <c r="C685" s="221">
        <f t="shared" si="20"/>
        <v>8</v>
      </c>
      <c r="D685" s="221">
        <v>28185000</v>
      </c>
      <c r="F685" s="221" t="s">
        <v>62</v>
      </c>
      <c r="H685" s="222">
        <v>146986.45000000001</v>
      </c>
      <c r="I685" s="222">
        <f t="shared" si="21"/>
        <v>-146986.45000000001</v>
      </c>
    </row>
    <row r="686" spans="1:9" x14ac:dyDescent="0.2">
      <c r="A686" s="221" t="s">
        <v>5</v>
      </c>
      <c r="B686" s="225" t="s">
        <v>829</v>
      </c>
      <c r="C686" s="221">
        <f t="shared" si="20"/>
        <v>7</v>
      </c>
      <c r="D686" s="221">
        <v>28185000</v>
      </c>
      <c r="F686" s="221" t="s">
        <v>279</v>
      </c>
      <c r="G686" s="222">
        <v>0</v>
      </c>
      <c r="H686" s="222">
        <v>13483886.76</v>
      </c>
      <c r="I686" s="222">
        <f t="shared" si="21"/>
        <v>-13483886.76</v>
      </c>
    </row>
    <row r="687" spans="1:9" x14ac:dyDescent="0.2">
      <c r="A687" s="221" t="s">
        <v>25</v>
      </c>
      <c r="B687" s="225">
        <v>28185000</v>
      </c>
      <c r="C687" s="221">
        <f t="shared" si="20"/>
        <v>8</v>
      </c>
      <c r="D687" s="221">
        <v>28185000</v>
      </c>
      <c r="F687" s="221" t="s">
        <v>62</v>
      </c>
      <c r="H687" s="222">
        <v>5696162.9000000004</v>
      </c>
      <c r="I687" s="222">
        <f t="shared" si="21"/>
        <v>-5696162.9000000004</v>
      </c>
    </row>
    <row r="688" spans="1:9" x14ac:dyDescent="0.2">
      <c r="A688" s="221" t="s">
        <v>8</v>
      </c>
      <c r="B688" s="225" t="s">
        <v>3569</v>
      </c>
      <c r="C688" s="221">
        <f t="shared" si="20"/>
        <v>8</v>
      </c>
      <c r="D688" s="221">
        <v>28186000</v>
      </c>
      <c r="F688" s="221" t="s">
        <v>273</v>
      </c>
      <c r="H688" s="222">
        <v>51266.25</v>
      </c>
      <c r="I688" s="222">
        <f t="shared" si="21"/>
        <v>-51266.25</v>
      </c>
    </row>
    <row r="689" spans="1:9" x14ac:dyDescent="0.2">
      <c r="A689" s="221" t="s">
        <v>17</v>
      </c>
      <c r="B689" s="225" t="s">
        <v>3570</v>
      </c>
      <c r="C689" s="221">
        <f t="shared" si="20"/>
        <v>6</v>
      </c>
      <c r="D689" s="221">
        <v>28186000</v>
      </c>
      <c r="F689" s="221" t="s">
        <v>1190</v>
      </c>
      <c r="G689" s="222">
        <v>0</v>
      </c>
      <c r="H689" s="222">
        <v>312915964.80000001</v>
      </c>
      <c r="I689" s="222">
        <f t="shared" si="21"/>
        <v>-312915964.80000001</v>
      </c>
    </row>
    <row r="690" spans="1:9" x14ac:dyDescent="0.2">
      <c r="A690" s="221" t="s">
        <v>3315</v>
      </c>
      <c r="B690" s="225" t="s">
        <v>3570</v>
      </c>
      <c r="C690" s="221">
        <f t="shared" si="20"/>
        <v>6</v>
      </c>
      <c r="D690" s="221">
        <v>28186000</v>
      </c>
      <c r="F690" s="221" t="s">
        <v>1190</v>
      </c>
      <c r="H690" s="222">
        <v>8527970.8300000001</v>
      </c>
      <c r="I690" s="222">
        <f t="shared" si="21"/>
        <v>-8527970.8300000001</v>
      </c>
    </row>
    <row r="691" spans="1:9" x14ac:dyDescent="0.2">
      <c r="A691" s="221" t="s">
        <v>3316</v>
      </c>
      <c r="B691" s="225" t="s">
        <v>3570</v>
      </c>
      <c r="C691" s="221">
        <f t="shared" si="20"/>
        <v>6</v>
      </c>
      <c r="D691" s="221">
        <v>28186000</v>
      </c>
      <c r="F691" s="221" t="s">
        <v>1190</v>
      </c>
      <c r="H691" s="222">
        <v>2607567.91</v>
      </c>
      <c r="I691" s="222">
        <f t="shared" si="21"/>
        <v>-2607567.91</v>
      </c>
    </row>
    <row r="692" spans="1:9" x14ac:dyDescent="0.2">
      <c r="A692" s="221" t="s">
        <v>9</v>
      </c>
      <c r="B692" s="225" t="s">
        <v>3571</v>
      </c>
      <c r="C692" s="221">
        <f t="shared" si="20"/>
        <v>7</v>
      </c>
      <c r="D692" s="221">
        <v>28186000</v>
      </c>
      <c r="F692" s="221" t="s">
        <v>273</v>
      </c>
      <c r="G692" s="222">
        <v>0</v>
      </c>
      <c r="H692" s="222">
        <v>3021077.9</v>
      </c>
      <c r="I692" s="222">
        <f t="shared" si="21"/>
        <v>-3021077.9</v>
      </c>
    </row>
    <row r="693" spans="1:9" x14ac:dyDescent="0.2">
      <c r="A693" s="221" t="s">
        <v>5</v>
      </c>
      <c r="B693" s="225" t="s">
        <v>3571</v>
      </c>
      <c r="C693" s="221">
        <f t="shared" si="20"/>
        <v>7</v>
      </c>
      <c r="D693" s="221">
        <v>28186000</v>
      </c>
      <c r="F693" s="221" t="s">
        <v>273</v>
      </c>
      <c r="G693" s="222">
        <v>0</v>
      </c>
      <c r="H693" s="222">
        <v>153939781.27000001</v>
      </c>
      <c r="I693" s="222">
        <f t="shared" si="21"/>
        <v>-153939781.27000001</v>
      </c>
    </row>
    <row r="694" spans="1:9" x14ac:dyDescent="0.2">
      <c r="A694" s="221" t="s">
        <v>3</v>
      </c>
      <c r="B694" s="225">
        <v>281860</v>
      </c>
      <c r="C694" s="221">
        <f t="shared" si="20"/>
        <v>6</v>
      </c>
      <c r="D694" s="221">
        <v>28186000</v>
      </c>
      <c r="F694" s="221" t="s">
        <v>1190</v>
      </c>
      <c r="H694" s="222">
        <v>48809943.119999997</v>
      </c>
      <c r="I694" s="222">
        <f t="shared" si="21"/>
        <v>-48809943.119999997</v>
      </c>
    </row>
    <row r="695" spans="1:9" x14ac:dyDescent="0.2">
      <c r="A695" s="221" t="s">
        <v>3315</v>
      </c>
      <c r="B695" s="225" t="s">
        <v>3572</v>
      </c>
      <c r="C695" s="221">
        <f t="shared" si="20"/>
        <v>6</v>
      </c>
      <c r="D695" s="221">
        <v>28187000</v>
      </c>
      <c r="F695" s="221" t="s">
        <v>2427</v>
      </c>
      <c r="H695" s="222">
        <v>54091.07</v>
      </c>
      <c r="I695" s="222">
        <f t="shared" si="21"/>
        <v>-54091.07</v>
      </c>
    </row>
    <row r="696" spans="1:9" x14ac:dyDescent="0.2">
      <c r="A696" s="221" t="s">
        <v>3316</v>
      </c>
      <c r="B696" s="225" t="s">
        <v>3572</v>
      </c>
      <c r="C696" s="221">
        <f t="shared" si="20"/>
        <v>6</v>
      </c>
      <c r="D696" s="221">
        <v>28187000</v>
      </c>
      <c r="F696" s="221" t="s">
        <v>2427</v>
      </c>
      <c r="H696" s="222">
        <v>49930.22</v>
      </c>
      <c r="I696" s="222">
        <f t="shared" si="21"/>
        <v>-49930.22</v>
      </c>
    </row>
    <row r="697" spans="1:9" x14ac:dyDescent="0.2">
      <c r="A697" s="221" t="s">
        <v>9</v>
      </c>
      <c r="B697" s="225" t="s">
        <v>3573</v>
      </c>
      <c r="C697" s="221">
        <f t="shared" si="20"/>
        <v>7</v>
      </c>
      <c r="D697" s="221">
        <v>28187000</v>
      </c>
      <c r="F697" s="221" t="s">
        <v>609</v>
      </c>
      <c r="G697" s="222">
        <v>0</v>
      </c>
      <c r="H697" s="222">
        <v>10321096.720000001</v>
      </c>
      <c r="I697" s="222">
        <f t="shared" si="21"/>
        <v>-10321096.720000001</v>
      </c>
    </row>
    <row r="698" spans="1:9" x14ac:dyDescent="0.2">
      <c r="A698" s="221" t="s">
        <v>37</v>
      </c>
      <c r="B698" s="225" t="s">
        <v>3574</v>
      </c>
      <c r="C698" s="221">
        <f t="shared" si="20"/>
        <v>6</v>
      </c>
      <c r="D698" s="221">
        <v>28188000</v>
      </c>
      <c r="F698" s="221" t="s">
        <v>1192</v>
      </c>
      <c r="H698" s="222">
        <v>7348239.3300000001</v>
      </c>
      <c r="I698" s="222">
        <f t="shared" si="21"/>
        <v>-7348239.3300000001</v>
      </c>
    </row>
    <row r="699" spans="1:9" x14ac:dyDescent="0.2">
      <c r="A699" s="221" t="s">
        <v>17</v>
      </c>
      <c r="B699" s="225" t="s">
        <v>3574</v>
      </c>
      <c r="C699" s="221">
        <f t="shared" si="20"/>
        <v>6</v>
      </c>
      <c r="D699" s="221">
        <v>28188000</v>
      </c>
      <c r="F699" s="221" t="s">
        <v>1192</v>
      </c>
      <c r="G699" s="222">
        <v>0</v>
      </c>
      <c r="H699" s="222">
        <v>22255047.98</v>
      </c>
      <c r="I699" s="222">
        <f t="shared" si="21"/>
        <v>-22255047.98</v>
      </c>
    </row>
    <row r="700" spans="1:9" x14ac:dyDescent="0.2">
      <c r="A700" s="221" t="s">
        <v>8</v>
      </c>
      <c r="B700" s="225" t="s">
        <v>3575</v>
      </c>
      <c r="C700" s="221">
        <f t="shared" si="20"/>
        <v>8</v>
      </c>
      <c r="D700" s="221">
        <v>31000000</v>
      </c>
      <c r="F700" s="221" t="s">
        <v>2389</v>
      </c>
      <c r="G700" s="222">
        <v>47313960</v>
      </c>
      <c r="I700" s="222">
        <f t="shared" si="21"/>
        <v>47313960</v>
      </c>
    </row>
    <row r="701" spans="1:9" x14ac:dyDescent="0.2">
      <c r="A701" s="221" t="s">
        <v>17</v>
      </c>
      <c r="B701" s="225" t="s">
        <v>3576</v>
      </c>
      <c r="C701" s="221">
        <f t="shared" si="20"/>
        <v>6</v>
      </c>
      <c r="D701" s="221">
        <v>31000000</v>
      </c>
      <c r="F701" s="221" t="s">
        <v>1194</v>
      </c>
      <c r="G701" s="222">
        <v>5730156192.8999996</v>
      </c>
      <c r="H701" s="222">
        <v>0</v>
      </c>
      <c r="I701" s="222">
        <f t="shared" si="21"/>
        <v>5730156192.8999996</v>
      </c>
    </row>
    <row r="702" spans="1:9" x14ac:dyDescent="0.2">
      <c r="A702" s="221" t="s">
        <v>9</v>
      </c>
      <c r="B702" s="225" t="s">
        <v>830</v>
      </c>
      <c r="C702" s="221">
        <f t="shared" si="20"/>
        <v>7</v>
      </c>
      <c r="D702" s="221">
        <v>31000000</v>
      </c>
      <c r="F702" s="221" t="s">
        <v>611</v>
      </c>
      <c r="G702" s="222">
        <v>64895412.490000002</v>
      </c>
      <c r="H702" s="222">
        <v>0</v>
      </c>
      <c r="I702" s="222">
        <f t="shared" si="21"/>
        <v>64895412.490000002</v>
      </c>
    </row>
    <row r="703" spans="1:9" x14ac:dyDescent="0.2">
      <c r="A703" s="221" t="s">
        <v>13</v>
      </c>
      <c r="B703" s="225" t="s">
        <v>830</v>
      </c>
      <c r="C703" s="221">
        <f t="shared" si="20"/>
        <v>7</v>
      </c>
      <c r="D703" s="221">
        <v>31000000</v>
      </c>
      <c r="F703" s="221" t="s">
        <v>611</v>
      </c>
      <c r="G703" s="222">
        <v>16775347111</v>
      </c>
      <c r="H703" s="222">
        <v>0</v>
      </c>
      <c r="I703" s="222">
        <f t="shared" si="21"/>
        <v>16775347111</v>
      </c>
    </row>
    <row r="704" spans="1:9" x14ac:dyDescent="0.2">
      <c r="A704" s="221" t="s">
        <v>30</v>
      </c>
      <c r="B704" s="225" t="s">
        <v>3575</v>
      </c>
      <c r="C704" s="221">
        <f t="shared" si="20"/>
        <v>8</v>
      </c>
      <c r="D704" s="221">
        <v>31000000</v>
      </c>
      <c r="F704" s="221" t="s">
        <v>2389</v>
      </c>
      <c r="G704" s="222">
        <v>503173897.35000002</v>
      </c>
      <c r="I704" s="222">
        <f t="shared" si="21"/>
        <v>503173897.35000002</v>
      </c>
    </row>
    <row r="705" spans="1:9" x14ac:dyDescent="0.2">
      <c r="A705" s="221" t="s">
        <v>21</v>
      </c>
      <c r="B705" s="225" t="s">
        <v>830</v>
      </c>
      <c r="C705" s="221">
        <f t="shared" si="20"/>
        <v>7</v>
      </c>
      <c r="D705" s="221">
        <v>31000000</v>
      </c>
      <c r="F705" s="221" t="s">
        <v>611</v>
      </c>
      <c r="G705" s="222">
        <v>1099618007.71</v>
      </c>
      <c r="H705" s="222">
        <v>0</v>
      </c>
      <c r="I705" s="222">
        <f t="shared" si="21"/>
        <v>1099618007.71</v>
      </c>
    </row>
    <row r="706" spans="1:9" x14ac:dyDescent="0.2">
      <c r="A706" s="221" t="s">
        <v>5</v>
      </c>
      <c r="B706" s="225" t="s">
        <v>830</v>
      </c>
      <c r="C706" s="221">
        <f t="shared" ref="C706:C769" si="22">+LEN(B:B)</f>
        <v>7</v>
      </c>
      <c r="D706" s="221">
        <v>31000000</v>
      </c>
      <c r="F706" s="221" t="s">
        <v>611</v>
      </c>
      <c r="G706" s="222">
        <v>4052110941.1900001</v>
      </c>
      <c r="H706" s="222">
        <v>0</v>
      </c>
      <c r="I706" s="222">
        <f t="shared" ref="I706:I769" si="23">+G:G-H:H</f>
        <v>4052110941.1900001</v>
      </c>
    </row>
    <row r="707" spans="1:9" x14ac:dyDescent="0.2">
      <c r="A707" s="221" t="s">
        <v>26</v>
      </c>
      <c r="B707" s="225" t="s">
        <v>3577</v>
      </c>
      <c r="C707" s="221">
        <f t="shared" si="22"/>
        <v>8</v>
      </c>
      <c r="D707" s="221">
        <v>31100000</v>
      </c>
      <c r="F707" s="221" t="s">
        <v>2345</v>
      </c>
      <c r="G707" s="222">
        <v>92442988.430000007</v>
      </c>
      <c r="I707" s="222">
        <f t="shared" si="23"/>
        <v>92442988.430000007</v>
      </c>
    </row>
    <row r="708" spans="1:9" x14ac:dyDescent="0.2">
      <c r="A708" s="221" t="s">
        <v>21</v>
      </c>
      <c r="B708" s="225" t="s">
        <v>3578</v>
      </c>
      <c r="C708" s="221">
        <f t="shared" si="22"/>
        <v>7</v>
      </c>
      <c r="D708" s="221">
        <v>31100000</v>
      </c>
      <c r="F708" s="221" t="s">
        <v>1471</v>
      </c>
      <c r="G708" s="222">
        <v>24830517</v>
      </c>
      <c r="H708" s="222">
        <v>0</v>
      </c>
      <c r="I708" s="222">
        <f t="shared" si="23"/>
        <v>24830517</v>
      </c>
    </row>
    <row r="709" spans="1:9" x14ac:dyDescent="0.2">
      <c r="A709" s="221" t="s">
        <v>15</v>
      </c>
      <c r="B709" s="225">
        <v>31100000</v>
      </c>
      <c r="C709" s="221">
        <f t="shared" si="22"/>
        <v>8</v>
      </c>
      <c r="D709" s="221">
        <v>31100000</v>
      </c>
      <c r="F709" s="221" t="s">
        <v>2493</v>
      </c>
      <c r="G709" s="222">
        <v>1341329080.77</v>
      </c>
      <c r="I709" s="222">
        <f t="shared" si="23"/>
        <v>1341329080.77</v>
      </c>
    </row>
    <row r="710" spans="1:9" x14ac:dyDescent="0.2">
      <c r="A710" s="221" t="s">
        <v>26</v>
      </c>
      <c r="B710" s="225" t="s">
        <v>3579</v>
      </c>
      <c r="C710" s="221">
        <f t="shared" si="22"/>
        <v>8</v>
      </c>
      <c r="D710" s="221">
        <v>31100000</v>
      </c>
      <c r="F710" s="221" t="s">
        <v>2346</v>
      </c>
      <c r="G710" s="222">
        <v>1233534519.97</v>
      </c>
      <c r="I710" s="222">
        <f t="shared" si="23"/>
        <v>1233534519.97</v>
      </c>
    </row>
    <row r="711" spans="1:9" x14ac:dyDescent="0.2">
      <c r="A711" s="221" t="s">
        <v>15</v>
      </c>
      <c r="B711" s="225">
        <v>32000000</v>
      </c>
      <c r="C711" s="221">
        <f t="shared" si="22"/>
        <v>8</v>
      </c>
      <c r="D711" s="221">
        <v>31100000</v>
      </c>
      <c r="F711" s="221" t="s">
        <v>3580</v>
      </c>
      <c r="G711" s="222">
        <v>77603373.530000001</v>
      </c>
      <c r="I711" s="222">
        <f t="shared" si="23"/>
        <v>77603373.530000001</v>
      </c>
    </row>
    <row r="712" spans="1:9" x14ac:dyDescent="0.2">
      <c r="A712" s="221" t="s">
        <v>8</v>
      </c>
      <c r="B712" s="225" t="s">
        <v>3581</v>
      </c>
      <c r="C712" s="221">
        <f t="shared" si="22"/>
        <v>8</v>
      </c>
      <c r="D712" s="221">
        <v>32600000</v>
      </c>
      <c r="F712" s="221" t="s">
        <v>2745</v>
      </c>
      <c r="G712" s="222">
        <v>54080042.390000001</v>
      </c>
      <c r="I712" s="222">
        <f t="shared" si="23"/>
        <v>54080042.390000001</v>
      </c>
    </row>
    <row r="713" spans="1:9" x14ac:dyDescent="0.2">
      <c r="A713" s="221" t="s">
        <v>15</v>
      </c>
      <c r="B713" s="225">
        <v>33100000</v>
      </c>
      <c r="C713" s="221">
        <f t="shared" si="22"/>
        <v>8</v>
      </c>
      <c r="D713" s="221">
        <v>35000000</v>
      </c>
      <c r="F713" s="221" t="s">
        <v>2494</v>
      </c>
      <c r="G713" s="222">
        <v>142006967.75999999</v>
      </c>
      <c r="I713" s="222">
        <f t="shared" si="23"/>
        <v>142006967.75999999</v>
      </c>
    </row>
    <row r="714" spans="1:9" x14ac:dyDescent="0.2">
      <c r="A714" s="221" t="s">
        <v>17</v>
      </c>
      <c r="B714" s="225" t="s">
        <v>3582</v>
      </c>
      <c r="C714" s="221">
        <f t="shared" si="22"/>
        <v>6</v>
      </c>
      <c r="D714" s="221">
        <v>35000000</v>
      </c>
      <c r="F714" s="221" t="s">
        <v>613</v>
      </c>
      <c r="G714" s="222">
        <v>3676179016.3699999</v>
      </c>
      <c r="H714" s="222">
        <v>0</v>
      </c>
      <c r="I714" s="222">
        <f t="shared" si="23"/>
        <v>3676179016.3699999</v>
      </c>
    </row>
    <row r="715" spans="1:9" x14ac:dyDescent="0.2">
      <c r="A715" s="221" t="s">
        <v>5</v>
      </c>
      <c r="B715" s="225" t="s">
        <v>3583</v>
      </c>
      <c r="C715" s="221">
        <f t="shared" si="22"/>
        <v>7</v>
      </c>
      <c r="D715" s="221">
        <v>35100000</v>
      </c>
      <c r="F715" s="221" t="s">
        <v>278</v>
      </c>
      <c r="G715" s="222">
        <v>6067154153.9099998</v>
      </c>
      <c r="H715" s="222">
        <v>0</v>
      </c>
      <c r="I715" s="222">
        <f t="shared" si="23"/>
        <v>6067154153.9099998</v>
      </c>
    </row>
    <row r="716" spans="1:9" x14ac:dyDescent="0.2">
      <c r="A716" s="221" t="s">
        <v>7</v>
      </c>
      <c r="B716" s="225" t="s">
        <v>3584</v>
      </c>
      <c r="C716" s="221">
        <f t="shared" si="22"/>
        <v>8</v>
      </c>
      <c r="D716" s="221">
        <v>35500000</v>
      </c>
      <c r="F716" s="221" t="s">
        <v>612</v>
      </c>
      <c r="G716" s="222">
        <v>452678781.06999999</v>
      </c>
      <c r="I716" s="222">
        <f t="shared" si="23"/>
        <v>452678781.06999999</v>
      </c>
    </row>
    <row r="717" spans="1:9" x14ac:dyDescent="0.2">
      <c r="A717" s="221" t="s">
        <v>9</v>
      </c>
      <c r="B717" s="225" t="s">
        <v>831</v>
      </c>
      <c r="C717" s="221">
        <f t="shared" si="22"/>
        <v>7</v>
      </c>
      <c r="D717" s="221">
        <v>35500000</v>
      </c>
      <c r="F717" s="221" t="s">
        <v>612</v>
      </c>
      <c r="G717" s="222">
        <v>882035060.10000002</v>
      </c>
      <c r="H717" s="222">
        <v>0</v>
      </c>
      <c r="I717" s="222">
        <f t="shared" si="23"/>
        <v>882035060.10000002</v>
      </c>
    </row>
    <row r="718" spans="1:9" x14ac:dyDescent="0.2">
      <c r="A718" s="221" t="s">
        <v>13</v>
      </c>
      <c r="B718" s="225" t="s">
        <v>831</v>
      </c>
      <c r="C718" s="221">
        <f t="shared" si="22"/>
        <v>7</v>
      </c>
      <c r="D718" s="221">
        <v>35500000</v>
      </c>
      <c r="F718" s="221" t="s">
        <v>612</v>
      </c>
      <c r="G718" s="222">
        <v>1373859121</v>
      </c>
      <c r="H718" s="222">
        <v>0</v>
      </c>
      <c r="I718" s="222">
        <f t="shared" si="23"/>
        <v>1373859121</v>
      </c>
    </row>
    <row r="719" spans="1:9" x14ac:dyDescent="0.2">
      <c r="A719" s="221" t="s">
        <v>21</v>
      </c>
      <c r="B719" s="225" t="s">
        <v>831</v>
      </c>
      <c r="C719" s="221">
        <f t="shared" si="22"/>
        <v>7</v>
      </c>
      <c r="D719" s="221">
        <v>35500000</v>
      </c>
      <c r="F719" s="221" t="s">
        <v>612</v>
      </c>
      <c r="G719" s="222">
        <v>683644678.84000003</v>
      </c>
      <c r="H719" s="222">
        <v>0</v>
      </c>
      <c r="I719" s="222">
        <f t="shared" si="23"/>
        <v>683644678.84000003</v>
      </c>
    </row>
    <row r="720" spans="1:9" x14ac:dyDescent="0.2">
      <c r="A720" s="221" t="s">
        <v>15</v>
      </c>
      <c r="B720" s="225">
        <v>35500000</v>
      </c>
      <c r="C720" s="221">
        <f t="shared" si="22"/>
        <v>8</v>
      </c>
      <c r="D720" s="221">
        <v>35500000</v>
      </c>
      <c r="F720" s="221" t="s">
        <v>613</v>
      </c>
      <c r="G720" s="222">
        <v>34917972.509999998</v>
      </c>
      <c r="I720" s="222">
        <f t="shared" si="23"/>
        <v>34917972.509999998</v>
      </c>
    </row>
    <row r="721" spans="1:9" s="226" customFormat="1" x14ac:dyDescent="0.2">
      <c r="A721" s="226" t="s">
        <v>25</v>
      </c>
      <c r="B721" s="227">
        <v>35503000</v>
      </c>
      <c r="C721" s="226">
        <f t="shared" si="22"/>
        <v>8</v>
      </c>
      <c r="D721" s="226">
        <v>35500000</v>
      </c>
      <c r="E721" s="221"/>
      <c r="F721" s="226" t="s">
        <v>1562</v>
      </c>
      <c r="G721" s="228">
        <v>54119943239.269997</v>
      </c>
      <c r="H721" s="228"/>
      <c r="I721" s="228">
        <f t="shared" si="23"/>
        <v>54119943239.269997</v>
      </c>
    </row>
    <row r="722" spans="1:9" x14ac:dyDescent="0.2">
      <c r="A722" s="221" t="s">
        <v>9</v>
      </c>
      <c r="B722" s="225" t="s">
        <v>3585</v>
      </c>
      <c r="C722" s="221">
        <f t="shared" si="22"/>
        <v>7</v>
      </c>
      <c r="D722" s="221">
        <v>37100000</v>
      </c>
      <c r="F722" s="221" t="s">
        <v>614</v>
      </c>
      <c r="G722" s="222">
        <v>17325502915.080002</v>
      </c>
      <c r="H722" s="222">
        <v>0</v>
      </c>
      <c r="I722" s="222">
        <f t="shared" si="23"/>
        <v>17325502915.080002</v>
      </c>
    </row>
    <row r="723" spans="1:9" x14ac:dyDescent="0.2">
      <c r="A723" s="221" t="s">
        <v>27</v>
      </c>
      <c r="B723" s="225" t="s">
        <v>3586</v>
      </c>
      <c r="C723" s="221">
        <f t="shared" si="22"/>
        <v>8</v>
      </c>
      <c r="D723" s="221">
        <v>37100000</v>
      </c>
      <c r="F723" s="221" t="s">
        <v>614</v>
      </c>
      <c r="G723" s="222">
        <v>1850604475.28</v>
      </c>
      <c r="I723" s="222">
        <f t="shared" si="23"/>
        <v>1850604475.28</v>
      </c>
    </row>
    <row r="724" spans="1:9" x14ac:dyDescent="0.2">
      <c r="A724" s="221" t="s">
        <v>145</v>
      </c>
      <c r="B724" s="225" t="s">
        <v>3586</v>
      </c>
      <c r="C724" s="221">
        <f t="shared" si="22"/>
        <v>8</v>
      </c>
      <c r="D724" s="221">
        <v>37100000</v>
      </c>
      <c r="F724" s="221" t="s">
        <v>615</v>
      </c>
      <c r="G724" s="222">
        <v>1843284399.9300001</v>
      </c>
      <c r="I724" s="222">
        <f t="shared" si="23"/>
        <v>1843284399.9300001</v>
      </c>
    </row>
    <row r="725" spans="1:9" x14ac:dyDescent="0.2">
      <c r="A725" s="221" t="s">
        <v>148</v>
      </c>
      <c r="B725" s="225" t="s">
        <v>3586</v>
      </c>
      <c r="C725" s="221">
        <f t="shared" si="22"/>
        <v>8</v>
      </c>
      <c r="D725" s="221">
        <v>37100000</v>
      </c>
      <c r="F725" s="221" t="s">
        <v>614</v>
      </c>
      <c r="G725" s="222">
        <v>28335614937.759998</v>
      </c>
      <c r="I725" s="222">
        <f t="shared" si="23"/>
        <v>28335614937.759998</v>
      </c>
    </row>
    <row r="726" spans="1:9" x14ac:dyDescent="0.2">
      <c r="A726" s="221" t="s">
        <v>17</v>
      </c>
      <c r="B726" s="225" t="s">
        <v>3587</v>
      </c>
      <c r="C726" s="221">
        <f t="shared" si="22"/>
        <v>6</v>
      </c>
      <c r="D726" s="221">
        <v>37000000</v>
      </c>
      <c r="F726" s="221" t="s">
        <v>1198</v>
      </c>
      <c r="G726" s="222">
        <v>4358780388.1199999</v>
      </c>
      <c r="H726" s="222">
        <v>0</v>
      </c>
      <c r="I726" s="222">
        <f t="shared" si="23"/>
        <v>4358780388.1199999</v>
      </c>
    </row>
    <row r="727" spans="1:9" x14ac:dyDescent="0.2">
      <c r="A727" s="221" t="s">
        <v>3315</v>
      </c>
      <c r="B727" s="225" t="s">
        <v>3587</v>
      </c>
      <c r="C727" s="221">
        <f t="shared" si="22"/>
        <v>6</v>
      </c>
      <c r="D727" s="221">
        <v>37000000</v>
      </c>
      <c r="F727" s="221" t="s">
        <v>1198</v>
      </c>
      <c r="G727" s="222">
        <v>878484625.29999995</v>
      </c>
      <c r="I727" s="222">
        <f t="shared" si="23"/>
        <v>878484625.29999995</v>
      </c>
    </row>
    <row r="728" spans="1:9" x14ac:dyDescent="0.2">
      <c r="A728" s="221" t="s">
        <v>3316</v>
      </c>
      <c r="B728" s="225" t="s">
        <v>3587</v>
      </c>
      <c r="C728" s="221">
        <f t="shared" si="22"/>
        <v>6</v>
      </c>
      <c r="D728" s="221">
        <v>37000000</v>
      </c>
      <c r="F728" s="221" t="s">
        <v>1198</v>
      </c>
      <c r="G728" s="222">
        <v>369772888.16000003</v>
      </c>
      <c r="I728" s="222">
        <f t="shared" si="23"/>
        <v>369772888.16000003</v>
      </c>
    </row>
    <row r="729" spans="1:9" x14ac:dyDescent="0.2">
      <c r="A729" s="221" t="s">
        <v>8</v>
      </c>
      <c r="B729" s="225" t="s">
        <v>3588</v>
      </c>
      <c r="C729" s="221">
        <f t="shared" si="22"/>
        <v>8</v>
      </c>
      <c r="D729" s="221">
        <v>38000000</v>
      </c>
      <c r="F729" s="221" t="s">
        <v>616</v>
      </c>
      <c r="G729" s="222">
        <v>9019946.8599999994</v>
      </c>
      <c r="I729" s="222">
        <f t="shared" si="23"/>
        <v>9019946.8599999994</v>
      </c>
    </row>
    <row r="730" spans="1:9" x14ac:dyDescent="0.2">
      <c r="A730" s="221" t="s">
        <v>17</v>
      </c>
      <c r="B730" s="225" t="s">
        <v>3589</v>
      </c>
      <c r="C730" s="221">
        <f t="shared" si="22"/>
        <v>6</v>
      </c>
      <c r="D730" s="221">
        <v>38000000</v>
      </c>
      <c r="F730" s="221" t="s">
        <v>617</v>
      </c>
      <c r="G730" s="222">
        <v>2333902793.8499999</v>
      </c>
      <c r="H730" s="222">
        <v>0</v>
      </c>
      <c r="I730" s="222">
        <f t="shared" si="23"/>
        <v>2333902793.8499999</v>
      </c>
    </row>
    <row r="731" spans="1:9" x14ac:dyDescent="0.2">
      <c r="A731" s="221" t="s">
        <v>148</v>
      </c>
      <c r="B731" s="225" t="s">
        <v>3588</v>
      </c>
      <c r="C731" s="221">
        <f t="shared" si="22"/>
        <v>8</v>
      </c>
      <c r="D731" s="221">
        <v>38000000</v>
      </c>
      <c r="F731" s="221" t="s">
        <v>616</v>
      </c>
      <c r="G731" s="222">
        <v>8963822615</v>
      </c>
      <c r="I731" s="222">
        <f t="shared" si="23"/>
        <v>8963822615</v>
      </c>
    </row>
    <row r="732" spans="1:9" x14ac:dyDescent="0.2">
      <c r="A732" s="221" t="s">
        <v>3315</v>
      </c>
      <c r="B732" s="225" t="s">
        <v>3589</v>
      </c>
      <c r="C732" s="221">
        <f t="shared" si="22"/>
        <v>6</v>
      </c>
      <c r="D732" s="221">
        <v>38000000</v>
      </c>
      <c r="F732" s="221" t="s">
        <v>617</v>
      </c>
      <c r="G732" s="222">
        <v>42600000</v>
      </c>
      <c r="I732" s="222">
        <f t="shared" si="23"/>
        <v>42600000</v>
      </c>
    </row>
    <row r="733" spans="1:9" x14ac:dyDescent="0.2">
      <c r="A733" s="221" t="s">
        <v>3316</v>
      </c>
      <c r="B733" s="225" t="s">
        <v>3589</v>
      </c>
      <c r="C733" s="221">
        <f t="shared" si="22"/>
        <v>6</v>
      </c>
      <c r="D733" s="221">
        <v>38000000</v>
      </c>
      <c r="F733" s="221" t="s">
        <v>617</v>
      </c>
      <c r="G733" s="222">
        <v>86720000</v>
      </c>
      <c r="I733" s="222">
        <f t="shared" si="23"/>
        <v>86720000</v>
      </c>
    </row>
    <row r="734" spans="1:9" x14ac:dyDescent="0.2">
      <c r="A734" s="221" t="s">
        <v>7</v>
      </c>
      <c r="B734" s="225" t="s">
        <v>3588</v>
      </c>
      <c r="C734" s="221">
        <f t="shared" si="22"/>
        <v>8</v>
      </c>
      <c r="D734" s="221">
        <v>38000000</v>
      </c>
      <c r="F734" s="221" t="s">
        <v>616</v>
      </c>
      <c r="G734" s="222">
        <v>84107760</v>
      </c>
      <c r="I734" s="222">
        <f t="shared" si="23"/>
        <v>84107760</v>
      </c>
    </row>
    <row r="735" spans="1:9" x14ac:dyDescent="0.2">
      <c r="A735" s="221" t="s">
        <v>9</v>
      </c>
      <c r="B735" s="225" t="s">
        <v>832</v>
      </c>
      <c r="C735" s="221">
        <f t="shared" si="22"/>
        <v>7</v>
      </c>
      <c r="D735" s="221">
        <v>38000000</v>
      </c>
      <c r="F735" s="221" t="s">
        <v>616</v>
      </c>
      <c r="G735" s="222">
        <v>8943699504.6599998</v>
      </c>
      <c r="H735" s="222">
        <v>0</v>
      </c>
      <c r="I735" s="222">
        <f t="shared" si="23"/>
        <v>8943699504.6599998</v>
      </c>
    </row>
    <row r="736" spans="1:9" x14ac:dyDescent="0.2">
      <c r="A736" s="221" t="s">
        <v>13</v>
      </c>
      <c r="B736" s="225" t="s">
        <v>832</v>
      </c>
      <c r="C736" s="221">
        <f t="shared" si="22"/>
        <v>7</v>
      </c>
      <c r="D736" s="221">
        <v>38000000</v>
      </c>
      <c r="F736" s="221" t="s">
        <v>616</v>
      </c>
      <c r="G736" s="222">
        <v>1300000</v>
      </c>
      <c r="H736" s="222">
        <v>0</v>
      </c>
      <c r="I736" s="222">
        <f t="shared" si="23"/>
        <v>1300000</v>
      </c>
    </row>
    <row r="737" spans="1:9" s="226" customFormat="1" x14ac:dyDescent="0.2">
      <c r="A737" s="226" t="s">
        <v>25</v>
      </c>
      <c r="B737" s="227">
        <v>39500000</v>
      </c>
      <c r="C737" s="226">
        <f t="shared" si="22"/>
        <v>8</v>
      </c>
      <c r="D737" s="226">
        <v>39500000</v>
      </c>
      <c r="E737" s="221"/>
      <c r="F737" s="226" t="s">
        <v>1564</v>
      </c>
      <c r="G737" s="228"/>
      <c r="H737" s="228">
        <v>66200000</v>
      </c>
      <c r="I737" s="228">
        <f t="shared" si="23"/>
        <v>-66200000</v>
      </c>
    </row>
    <row r="738" spans="1:9" x14ac:dyDescent="0.2">
      <c r="A738" s="221" t="s">
        <v>6</v>
      </c>
      <c r="B738" s="225" t="s">
        <v>3590</v>
      </c>
      <c r="C738" s="221">
        <f t="shared" si="22"/>
        <v>8</v>
      </c>
      <c r="D738" s="221">
        <v>40100000</v>
      </c>
      <c r="F738" s="221" t="s">
        <v>1853</v>
      </c>
      <c r="H738" s="222">
        <v>198611669.86000001</v>
      </c>
      <c r="I738" s="222">
        <f t="shared" si="23"/>
        <v>-198611669.86000001</v>
      </c>
    </row>
    <row r="739" spans="1:9" x14ac:dyDescent="0.2">
      <c r="A739" s="221" t="s">
        <v>8</v>
      </c>
      <c r="B739" s="225" t="s">
        <v>3590</v>
      </c>
      <c r="C739" s="221">
        <f t="shared" si="22"/>
        <v>8</v>
      </c>
      <c r="D739" s="221">
        <v>40100000</v>
      </c>
      <c r="F739" s="221" t="s">
        <v>619</v>
      </c>
      <c r="H739" s="222">
        <v>47457072.530000202</v>
      </c>
      <c r="I739" s="222">
        <f t="shared" si="23"/>
        <v>-47457072.530000202</v>
      </c>
    </row>
    <row r="740" spans="1:9" x14ac:dyDescent="0.2">
      <c r="A740" s="221" t="s">
        <v>2</v>
      </c>
      <c r="B740" s="225" t="s">
        <v>3590</v>
      </c>
      <c r="C740" s="221">
        <f t="shared" si="22"/>
        <v>8</v>
      </c>
      <c r="D740" s="221">
        <v>40100000</v>
      </c>
      <c r="F740" s="221" t="s">
        <v>1945</v>
      </c>
      <c r="H740" s="222">
        <v>139754804.34</v>
      </c>
      <c r="I740" s="222">
        <f t="shared" si="23"/>
        <v>-139754804.34</v>
      </c>
    </row>
    <row r="741" spans="1:9" x14ac:dyDescent="0.2">
      <c r="A741" s="221" t="s">
        <v>20</v>
      </c>
      <c r="B741" s="225">
        <v>40100000</v>
      </c>
      <c r="C741" s="221">
        <f t="shared" si="22"/>
        <v>8</v>
      </c>
      <c r="D741" s="221">
        <v>40100000</v>
      </c>
      <c r="F741" s="221" t="s">
        <v>2777</v>
      </c>
      <c r="H741" s="222">
        <v>136117060.56999999</v>
      </c>
      <c r="I741" s="222">
        <f t="shared" si="23"/>
        <v>-136117060.56999999</v>
      </c>
    </row>
    <row r="742" spans="1:9" x14ac:dyDescent="0.2">
      <c r="A742" s="221" t="s">
        <v>26</v>
      </c>
      <c r="B742" s="225" t="s">
        <v>3590</v>
      </c>
      <c r="C742" s="221">
        <f t="shared" si="22"/>
        <v>8</v>
      </c>
      <c r="D742" s="221">
        <v>40100000</v>
      </c>
      <c r="F742" s="221" t="s">
        <v>1945</v>
      </c>
      <c r="H742" s="222">
        <v>1473936658.03</v>
      </c>
      <c r="I742" s="222">
        <f t="shared" si="23"/>
        <v>-1473936658.03</v>
      </c>
    </row>
    <row r="743" spans="1:9" x14ac:dyDescent="0.2">
      <c r="A743" s="221" t="s">
        <v>149</v>
      </c>
      <c r="B743" s="225" t="s">
        <v>3591</v>
      </c>
      <c r="C743" s="221">
        <f t="shared" si="22"/>
        <v>7</v>
      </c>
      <c r="D743" s="221">
        <v>40100000</v>
      </c>
      <c r="F743" s="221" t="s">
        <v>619</v>
      </c>
      <c r="G743" s="222">
        <v>9757143470.2800007</v>
      </c>
      <c r="I743" s="222">
        <f t="shared" si="23"/>
        <v>9757143470.2800007</v>
      </c>
    </row>
    <row r="744" spans="1:9" x14ac:dyDescent="0.2">
      <c r="A744" s="221" t="s">
        <v>148</v>
      </c>
      <c r="B744" s="225" t="s">
        <v>3590</v>
      </c>
      <c r="C744" s="221">
        <f t="shared" si="22"/>
        <v>8</v>
      </c>
      <c r="D744" s="221">
        <v>40100000</v>
      </c>
      <c r="F744" s="221" t="s">
        <v>619</v>
      </c>
      <c r="H744" s="222">
        <v>1919224573.5899999</v>
      </c>
      <c r="I744" s="222">
        <f t="shared" si="23"/>
        <v>-1919224573.5899999</v>
      </c>
    </row>
    <row r="745" spans="1:9" x14ac:dyDescent="0.2">
      <c r="A745" s="221" t="s">
        <v>34</v>
      </c>
      <c r="B745" s="225" t="s">
        <v>3590</v>
      </c>
      <c r="C745" s="221">
        <f t="shared" si="22"/>
        <v>8</v>
      </c>
      <c r="D745" s="221">
        <v>40100000</v>
      </c>
      <c r="F745" s="221" t="s">
        <v>2404</v>
      </c>
      <c r="H745" s="222">
        <v>5400000</v>
      </c>
      <c r="I745" s="222">
        <f t="shared" si="23"/>
        <v>-5400000</v>
      </c>
    </row>
    <row r="746" spans="1:9" x14ac:dyDescent="0.2">
      <c r="A746" s="221" t="s">
        <v>7</v>
      </c>
      <c r="B746" s="225" t="s">
        <v>3590</v>
      </c>
      <c r="C746" s="221">
        <f t="shared" si="22"/>
        <v>8</v>
      </c>
      <c r="D746" s="221">
        <v>40100000</v>
      </c>
      <c r="F746" s="221" t="s">
        <v>2454</v>
      </c>
      <c r="H746" s="222">
        <v>697958636.63</v>
      </c>
      <c r="I746" s="222">
        <f t="shared" si="23"/>
        <v>-697958636.63</v>
      </c>
    </row>
    <row r="747" spans="1:9" x14ac:dyDescent="0.2">
      <c r="A747" s="221" t="s">
        <v>145</v>
      </c>
      <c r="B747" s="225" t="s">
        <v>3590</v>
      </c>
      <c r="C747" s="221">
        <f t="shared" si="22"/>
        <v>8</v>
      </c>
      <c r="D747" s="221">
        <v>40100000</v>
      </c>
      <c r="F747" s="221" t="s">
        <v>3592</v>
      </c>
      <c r="G747" s="222">
        <v>103006336.58</v>
      </c>
      <c r="I747" s="222">
        <f t="shared" si="23"/>
        <v>103006336.58</v>
      </c>
    </row>
    <row r="748" spans="1:9" x14ac:dyDescent="0.2">
      <c r="A748" s="221" t="s">
        <v>33</v>
      </c>
      <c r="B748" s="225">
        <v>40100000</v>
      </c>
      <c r="C748" s="221">
        <f t="shared" si="22"/>
        <v>8</v>
      </c>
      <c r="D748" s="221">
        <v>40100000</v>
      </c>
      <c r="F748" s="221" t="s">
        <v>63</v>
      </c>
      <c r="H748" s="222">
        <v>953286962.12</v>
      </c>
      <c r="I748" s="222">
        <f t="shared" si="23"/>
        <v>-953286962.12</v>
      </c>
    </row>
    <row r="749" spans="1:9" x14ac:dyDescent="0.2">
      <c r="A749" s="221" t="s">
        <v>30</v>
      </c>
      <c r="B749" s="225" t="s">
        <v>3590</v>
      </c>
      <c r="C749" s="221">
        <f t="shared" si="22"/>
        <v>8</v>
      </c>
      <c r="D749" s="221">
        <v>40100000</v>
      </c>
      <c r="F749" s="221" t="s">
        <v>1945</v>
      </c>
      <c r="H749" s="222">
        <v>802102671.14999998</v>
      </c>
      <c r="I749" s="222">
        <f t="shared" si="23"/>
        <v>-802102671.14999998</v>
      </c>
    </row>
    <row r="750" spans="1:9" x14ac:dyDescent="0.2">
      <c r="A750" s="221" t="s">
        <v>1</v>
      </c>
      <c r="B750" s="225" t="s">
        <v>3590</v>
      </c>
      <c r="C750" s="221">
        <f t="shared" si="22"/>
        <v>8</v>
      </c>
      <c r="D750" s="221">
        <v>40100000</v>
      </c>
      <c r="F750" s="221" t="s">
        <v>63</v>
      </c>
      <c r="H750" s="222">
        <v>247196641.61000001</v>
      </c>
      <c r="I750" s="222">
        <f t="shared" si="23"/>
        <v>-247196641.61000001</v>
      </c>
    </row>
    <row r="751" spans="1:9" x14ac:dyDescent="0.2">
      <c r="A751" s="221" t="s">
        <v>27</v>
      </c>
      <c r="B751" s="225" t="s">
        <v>3590</v>
      </c>
      <c r="C751" s="221">
        <f t="shared" si="22"/>
        <v>8</v>
      </c>
      <c r="D751" s="221">
        <v>40100000</v>
      </c>
      <c r="F751" s="221" t="s">
        <v>1945</v>
      </c>
      <c r="H751" s="222">
        <v>2400941153.9899998</v>
      </c>
      <c r="I751" s="222">
        <f t="shared" si="23"/>
        <v>-2400941153.9899998</v>
      </c>
    </row>
    <row r="752" spans="1:9" x14ac:dyDescent="0.2">
      <c r="A752" s="221" t="s">
        <v>3</v>
      </c>
      <c r="B752" s="225">
        <v>401000</v>
      </c>
      <c r="C752" s="221">
        <f t="shared" si="22"/>
        <v>6</v>
      </c>
      <c r="D752" s="221">
        <v>40100000</v>
      </c>
      <c r="F752" s="221" t="s">
        <v>63</v>
      </c>
      <c r="G752" s="222">
        <v>1331212.06</v>
      </c>
      <c r="I752" s="222">
        <f t="shared" si="23"/>
        <v>1331212.06</v>
      </c>
    </row>
    <row r="753" spans="1:9" x14ac:dyDescent="0.2">
      <c r="A753" s="221" t="s">
        <v>37</v>
      </c>
      <c r="B753" s="225" t="s">
        <v>3593</v>
      </c>
      <c r="C753" s="221">
        <f t="shared" si="22"/>
        <v>6</v>
      </c>
      <c r="D753" s="221">
        <v>40110000</v>
      </c>
      <c r="F753" s="221" t="s">
        <v>1853</v>
      </c>
      <c r="H753" s="222">
        <v>333489546.99000001</v>
      </c>
      <c r="I753" s="222">
        <f t="shared" si="23"/>
        <v>-333489546.99000001</v>
      </c>
    </row>
    <row r="754" spans="1:9" x14ac:dyDescent="0.2">
      <c r="A754" s="221" t="s">
        <v>17</v>
      </c>
      <c r="B754" s="225" t="s">
        <v>3593</v>
      </c>
      <c r="C754" s="221">
        <f t="shared" si="22"/>
        <v>6</v>
      </c>
      <c r="D754" s="221">
        <v>40110000</v>
      </c>
      <c r="F754" s="221" t="s">
        <v>63</v>
      </c>
      <c r="G754" s="222">
        <v>0</v>
      </c>
      <c r="H754" s="222">
        <v>2957357776.0750999</v>
      </c>
      <c r="I754" s="222">
        <f t="shared" si="23"/>
        <v>-2957357776.0750999</v>
      </c>
    </row>
    <row r="755" spans="1:9" x14ac:dyDescent="0.2">
      <c r="A755" s="221" t="s">
        <v>38</v>
      </c>
      <c r="B755" s="225" t="s">
        <v>833</v>
      </c>
      <c r="C755" s="221">
        <f t="shared" si="22"/>
        <v>7</v>
      </c>
      <c r="D755" s="221">
        <v>40110000</v>
      </c>
      <c r="F755" s="221" t="s">
        <v>619</v>
      </c>
      <c r="H755" s="222">
        <v>883702.57</v>
      </c>
      <c r="I755" s="222">
        <f t="shared" si="23"/>
        <v>-883702.57</v>
      </c>
    </row>
    <row r="756" spans="1:9" x14ac:dyDescent="0.2">
      <c r="A756" s="221" t="s">
        <v>149</v>
      </c>
      <c r="B756" s="225" t="s">
        <v>833</v>
      </c>
      <c r="C756" s="221">
        <f t="shared" si="22"/>
        <v>7</v>
      </c>
      <c r="D756" s="221">
        <v>40110000</v>
      </c>
      <c r="F756" s="221" t="s">
        <v>619</v>
      </c>
      <c r="G756" s="222">
        <v>151404463.47</v>
      </c>
      <c r="I756" s="222">
        <f t="shared" si="23"/>
        <v>151404463.47</v>
      </c>
    </row>
    <row r="757" spans="1:9" x14ac:dyDescent="0.2">
      <c r="A757" s="221" t="s">
        <v>3315</v>
      </c>
      <c r="B757" s="225" t="s">
        <v>3593</v>
      </c>
      <c r="C757" s="221">
        <f t="shared" si="22"/>
        <v>6</v>
      </c>
      <c r="D757" s="221">
        <v>40110000</v>
      </c>
      <c r="F757" s="221" t="s">
        <v>1853</v>
      </c>
      <c r="H757" s="222">
        <v>2225132208.9400001</v>
      </c>
      <c r="I757" s="222">
        <f t="shared" si="23"/>
        <v>-2225132208.9400001</v>
      </c>
    </row>
    <row r="758" spans="1:9" x14ac:dyDescent="0.2">
      <c r="A758" s="221" t="s">
        <v>3316</v>
      </c>
      <c r="B758" s="225" t="s">
        <v>3593</v>
      </c>
      <c r="C758" s="221">
        <f t="shared" si="22"/>
        <v>6</v>
      </c>
      <c r="D758" s="221">
        <v>40110000</v>
      </c>
      <c r="F758" s="221" t="s">
        <v>1853</v>
      </c>
      <c r="H758" s="222">
        <v>999513338.11000001</v>
      </c>
      <c r="I758" s="222">
        <f t="shared" si="23"/>
        <v>-999513338.11000001</v>
      </c>
    </row>
    <row r="759" spans="1:9" x14ac:dyDescent="0.2">
      <c r="A759" s="221" t="s">
        <v>145</v>
      </c>
      <c r="B759" s="225" t="s">
        <v>3594</v>
      </c>
      <c r="C759" s="221">
        <f t="shared" si="22"/>
        <v>8</v>
      </c>
      <c r="D759" s="221">
        <v>40110000</v>
      </c>
      <c r="F759" s="221" t="s">
        <v>2000</v>
      </c>
      <c r="H759" s="222">
        <v>75269350.970000297</v>
      </c>
      <c r="I759" s="222">
        <f t="shared" si="23"/>
        <v>-75269350.970000297</v>
      </c>
    </row>
    <row r="760" spans="1:9" x14ac:dyDescent="0.2">
      <c r="A760" s="221" t="s">
        <v>9</v>
      </c>
      <c r="B760" s="225" t="s">
        <v>833</v>
      </c>
      <c r="C760" s="221">
        <f t="shared" si="22"/>
        <v>7</v>
      </c>
      <c r="D760" s="221">
        <v>40110000</v>
      </c>
      <c r="F760" s="221" t="s">
        <v>619</v>
      </c>
      <c r="G760" s="222">
        <v>0</v>
      </c>
      <c r="H760" s="222">
        <v>199542132.81</v>
      </c>
      <c r="I760" s="222">
        <f t="shared" si="23"/>
        <v>-199542132.81</v>
      </c>
    </row>
    <row r="761" spans="1:9" x14ac:dyDescent="0.2">
      <c r="A761" s="221" t="s">
        <v>13</v>
      </c>
      <c r="B761" s="225" t="s">
        <v>833</v>
      </c>
      <c r="C761" s="221">
        <f t="shared" si="22"/>
        <v>7</v>
      </c>
      <c r="D761" s="221">
        <v>40110000</v>
      </c>
      <c r="F761" s="221" t="s">
        <v>619</v>
      </c>
      <c r="G761" s="222">
        <v>1081349276.1300001</v>
      </c>
      <c r="H761" s="222">
        <v>0</v>
      </c>
      <c r="I761" s="222">
        <f t="shared" si="23"/>
        <v>1081349276.1300001</v>
      </c>
    </row>
    <row r="762" spans="1:9" x14ac:dyDescent="0.2">
      <c r="A762" s="221" t="s">
        <v>21</v>
      </c>
      <c r="B762" s="225" t="s">
        <v>833</v>
      </c>
      <c r="C762" s="221">
        <f t="shared" si="22"/>
        <v>7</v>
      </c>
      <c r="D762" s="221">
        <v>40110000</v>
      </c>
      <c r="F762" s="221" t="s">
        <v>619</v>
      </c>
      <c r="G762" s="222">
        <v>0</v>
      </c>
      <c r="H762" s="222">
        <v>3258990559.1599998</v>
      </c>
      <c r="I762" s="222">
        <f t="shared" si="23"/>
        <v>-3258990559.1599998</v>
      </c>
    </row>
    <row r="763" spans="1:9" x14ac:dyDescent="0.2">
      <c r="A763" s="221" t="s">
        <v>5</v>
      </c>
      <c r="B763" s="225" t="s">
        <v>833</v>
      </c>
      <c r="C763" s="221">
        <f t="shared" si="22"/>
        <v>7</v>
      </c>
      <c r="D763" s="221">
        <v>40110000</v>
      </c>
      <c r="F763" s="221" t="s">
        <v>619</v>
      </c>
      <c r="G763" s="222">
        <v>0</v>
      </c>
      <c r="H763" s="222">
        <v>3170813890.3800001</v>
      </c>
      <c r="I763" s="222">
        <f t="shared" si="23"/>
        <v>-3170813890.3800001</v>
      </c>
    </row>
    <row r="764" spans="1:9" x14ac:dyDescent="0.2">
      <c r="A764" s="221" t="s">
        <v>25</v>
      </c>
      <c r="B764" s="225">
        <v>40110000</v>
      </c>
      <c r="C764" s="221">
        <f t="shared" si="22"/>
        <v>8</v>
      </c>
      <c r="D764" s="221">
        <v>40110000</v>
      </c>
      <c r="F764" s="221" t="s">
        <v>1565</v>
      </c>
      <c r="H764" s="222">
        <v>1803822724.1600001</v>
      </c>
      <c r="I764" s="222">
        <f t="shared" si="23"/>
        <v>-1803822724.1600001</v>
      </c>
    </row>
    <row r="765" spans="1:9" x14ac:dyDescent="0.2">
      <c r="A765" s="221" t="s">
        <v>15</v>
      </c>
      <c r="B765" s="225">
        <v>40110000</v>
      </c>
      <c r="C765" s="221">
        <f t="shared" si="22"/>
        <v>8</v>
      </c>
      <c r="D765" s="221">
        <v>40110000</v>
      </c>
      <c r="F765" s="221" t="s">
        <v>1565</v>
      </c>
      <c r="H765" s="222">
        <v>472522362.66399997</v>
      </c>
      <c r="I765" s="222">
        <f t="shared" si="23"/>
        <v>-472522362.66399997</v>
      </c>
    </row>
    <row r="766" spans="1:9" x14ac:dyDescent="0.2">
      <c r="A766" s="221" t="s">
        <v>37</v>
      </c>
      <c r="B766" s="225" t="s">
        <v>3595</v>
      </c>
      <c r="C766" s="221">
        <f t="shared" si="22"/>
        <v>6</v>
      </c>
      <c r="D766" s="221">
        <v>40120000</v>
      </c>
      <c r="F766" s="221" t="s">
        <v>64</v>
      </c>
      <c r="H766" s="222">
        <v>89116537.569999993</v>
      </c>
      <c r="I766" s="222">
        <f t="shared" si="23"/>
        <v>-89116537.569999993</v>
      </c>
    </row>
    <row r="767" spans="1:9" x14ac:dyDescent="0.2">
      <c r="A767" s="221" t="s">
        <v>8</v>
      </c>
      <c r="B767" s="225" t="s">
        <v>3596</v>
      </c>
      <c r="C767" s="221">
        <f t="shared" si="22"/>
        <v>8</v>
      </c>
      <c r="D767" s="221">
        <v>40120000</v>
      </c>
      <c r="F767" s="221" t="s">
        <v>620</v>
      </c>
      <c r="H767" s="222">
        <v>624531508.85000002</v>
      </c>
      <c r="I767" s="222">
        <f t="shared" si="23"/>
        <v>-624531508.85000002</v>
      </c>
    </row>
    <row r="768" spans="1:9" x14ac:dyDescent="0.2">
      <c r="A768" s="221" t="s">
        <v>17</v>
      </c>
      <c r="B768" s="225" t="s">
        <v>3595</v>
      </c>
      <c r="C768" s="221">
        <f t="shared" si="22"/>
        <v>6</v>
      </c>
      <c r="D768" s="221">
        <v>40120000</v>
      </c>
      <c r="F768" s="221" t="s">
        <v>1201</v>
      </c>
      <c r="G768" s="222">
        <v>125432748.01169799</v>
      </c>
      <c r="H768" s="222">
        <v>0</v>
      </c>
      <c r="I768" s="222">
        <f t="shared" si="23"/>
        <v>125432748.01169799</v>
      </c>
    </row>
    <row r="769" spans="1:9" x14ac:dyDescent="0.2">
      <c r="A769" s="221" t="s">
        <v>20</v>
      </c>
      <c r="B769" s="225">
        <v>40120000</v>
      </c>
      <c r="C769" s="221">
        <f t="shared" si="22"/>
        <v>8</v>
      </c>
      <c r="D769" s="221">
        <v>40120000</v>
      </c>
      <c r="F769" s="221" t="s">
        <v>620</v>
      </c>
      <c r="H769" s="222">
        <v>10409012.25</v>
      </c>
      <c r="I769" s="222">
        <f t="shared" si="23"/>
        <v>-10409012.25</v>
      </c>
    </row>
    <row r="770" spans="1:9" x14ac:dyDescent="0.2">
      <c r="A770" s="221" t="s">
        <v>26</v>
      </c>
      <c r="B770" s="225" t="s">
        <v>3596</v>
      </c>
      <c r="C770" s="221">
        <f t="shared" ref="C770:C833" si="24">+LEN(B:B)</f>
        <v>8</v>
      </c>
      <c r="D770" s="221">
        <v>40120000</v>
      </c>
      <c r="F770" s="221" t="s">
        <v>65</v>
      </c>
      <c r="G770" s="222">
        <v>1569115314.03</v>
      </c>
      <c r="I770" s="222">
        <f t="shared" ref="I770:I833" si="25">+G:G-H:H</f>
        <v>1569115314.03</v>
      </c>
    </row>
    <row r="771" spans="1:9" x14ac:dyDescent="0.2">
      <c r="A771" s="221" t="s">
        <v>149</v>
      </c>
      <c r="B771" s="225" t="s">
        <v>834</v>
      </c>
      <c r="C771" s="221">
        <f t="shared" si="24"/>
        <v>7</v>
      </c>
      <c r="D771" s="221">
        <v>40120000</v>
      </c>
      <c r="F771" s="221" t="s">
        <v>65</v>
      </c>
      <c r="H771" s="222">
        <v>9154860.0000000093</v>
      </c>
      <c r="I771" s="222">
        <f t="shared" si="25"/>
        <v>-9154860.0000000093</v>
      </c>
    </row>
    <row r="772" spans="1:9" x14ac:dyDescent="0.2">
      <c r="A772" s="221" t="s">
        <v>148</v>
      </c>
      <c r="B772" s="225" t="s">
        <v>3596</v>
      </c>
      <c r="C772" s="221">
        <f t="shared" si="24"/>
        <v>8</v>
      </c>
      <c r="D772" s="221">
        <v>40120000</v>
      </c>
      <c r="F772" s="221" t="s">
        <v>65</v>
      </c>
      <c r="H772" s="222">
        <v>11917970007.870001</v>
      </c>
      <c r="I772" s="222">
        <f t="shared" si="25"/>
        <v>-11917970007.870001</v>
      </c>
    </row>
    <row r="773" spans="1:9" x14ac:dyDescent="0.2">
      <c r="A773" s="221" t="s">
        <v>7</v>
      </c>
      <c r="B773" s="225" t="s">
        <v>3596</v>
      </c>
      <c r="C773" s="221">
        <f t="shared" si="24"/>
        <v>8</v>
      </c>
      <c r="D773" s="221">
        <v>40120000</v>
      </c>
      <c r="F773" s="221" t="s">
        <v>65</v>
      </c>
      <c r="H773" s="222">
        <v>273192524.70999998</v>
      </c>
      <c r="I773" s="222">
        <f t="shared" si="25"/>
        <v>-273192524.70999998</v>
      </c>
    </row>
    <row r="774" spans="1:9" x14ac:dyDescent="0.2">
      <c r="A774" s="221" t="s">
        <v>145</v>
      </c>
      <c r="B774" s="225" t="s">
        <v>3596</v>
      </c>
      <c r="C774" s="221">
        <f t="shared" si="24"/>
        <v>8</v>
      </c>
      <c r="D774" s="221">
        <v>40120000</v>
      </c>
      <c r="F774" s="221" t="s">
        <v>2001</v>
      </c>
      <c r="H774" s="222">
        <v>1503880089.6199999</v>
      </c>
      <c r="I774" s="222">
        <f t="shared" si="25"/>
        <v>-1503880089.6199999</v>
      </c>
    </row>
    <row r="775" spans="1:9" x14ac:dyDescent="0.2">
      <c r="A775" s="221" t="s">
        <v>33</v>
      </c>
      <c r="B775" s="225">
        <v>40120000</v>
      </c>
      <c r="C775" s="221">
        <f t="shared" si="24"/>
        <v>8</v>
      </c>
      <c r="D775" s="221">
        <v>40120000</v>
      </c>
      <c r="F775" s="221" t="s">
        <v>1854</v>
      </c>
      <c r="G775" s="222">
        <v>441793.55</v>
      </c>
      <c r="I775" s="222">
        <f t="shared" si="25"/>
        <v>441793.55</v>
      </c>
    </row>
    <row r="776" spans="1:9" x14ac:dyDescent="0.2">
      <c r="A776" s="221" t="s">
        <v>9</v>
      </c>
      <c r="B776" s="225" t="s">
        <v>834</v>
      </c>
      <c r="C776" s="221">
        <f t="shared" si="24"/>
        <v>7</v>
      </c>
      <c r="D776" s="221">
        <v>40120000</v>
      </c>
      <c r="F776" s="221" t="s">
        <v>620</v>
      </c>
      <c r="G776" s="222">
        <v>0</v>
      </c>
      <c r="H776" s="222">
        <v>4688467166.9099998</v>
      </c>
      <c r="I776" s="222">
        <f t="shared" si="25"/>
        <v>-4688467166.9099998</v>
      </c>
    </row>
    <row r="777" spans="1:9" x14ac:dyDescent="0.2">
      <c r="A777" s="221" t="s">
        <v>13</v>
      </c>
      <c r="B777" s="225" t="s">
        <v>834</v>
      </c>
      <c r="C777" s="221">
        <f t="shared" si="24"/>
        <v>7</v>
      </c>
      <c r="D777" s="221">
        <v>40120000</v>
      </c>
      <c r="F777" s="221" t="s">
        <v>620</v>
      </c>
      <c r="G777" s="222">
        <v>0</v>
      </c>
      <c r="H777" s="222">
        <v>118336342.41</v>
      </c>
      <c r="I777" s="222">
        <f t="shared" si="25"/>
        <v>-118336342.41</v>
      </c>
    </row>
    <row r="778" spans="1:9" x14ac:dyDescent="0.2">
      <c r="A778" s="221" t="s">
        <v>30</v>
      </c>
      <c r="B778" s="225" t="s">
        <v>3596</v>
      </c>
      <c r="C778" s="221">
        <f t="shared" si="24"/>
        <v>8</v>
      </c>
      <c r="D778" s="221">
        <v>40120000</v>
      </c>
      <c r="F778" s="221" t="s">
        <v>65</v>
      </c>
      <c r="G778" s="222">
        <v>5645215.9199999999</v>
      </c>
      <c r="I778" s="222">
        <f t="shared" si="25"/>
        <v>5645215.9199999999</v>
      </c>
    </row>
    <row r="779" spans="1:9" x14ac:dyDescent="0.2">
      <c r="A779" s="221" t="s">
        <v>21</v>
      </c>
      <c r="B779" s="225" t="s">
        <v>834</v>
      </c>
      <c r="C779" s="221">
        <f t="shared" si="24"/>
        <v>7</v>
      </c>
      <c r="D779" s="221">
        <v>40120000</v>
      </c>
      <c r="F779" s="221" t="s">
        <v>620</v>
      </c>
      <c r="G779" s="222">
        <v>22104475.18</v>
      </c>
      <c r="H779" s="222">
        <v>0</v>
      </c>
      <c r="I779" s="222">
        <f t="shared" si="25"/>
        <v>22104475.18</v>
      </c>
    </row>
    <row r="780" spans="1:9" x14ac:dyDescent="0.2">
      <c r="A780" s="221" t="s">
        <v>1</v>
      </c>
      <c r="B780" s="225" t="s">
        <v>3596</v>
      </c>
      <c r="C780" s="221">
        <f t="shared" si="24"/>
        <v>8</v>
      </c>
      <c r="D780" s="221">
        <v>40120000</v>
      </c>
      <c r="F780" s="221" t="s">
        <v>64</v>
      </c>
      <c r="G780" s="222">
        <v>58797000</v>
      </c>
      <c r="I780" s="222">
        <f t="shared" si="25"/>
        <v>58797000</v>
      </c>
    </row>
    <row r="781" spans="1:9" x14ac:dyDescent="0.2">
      <c r="A781" s="221" t="s">
        <v>5</v>
      </c>
      <c r="B781" s="225" t="s">
        <v>834</v>
      </c>
      <c r="C781" s="221">
        <f t="shared" si="24"/>
        <v>7</v>
      </c>
      <c r="D781" s="221">
        <v>40120000</v>
      </c>
      <c r="F781" s="221" t="s">
        <v>620</v>
      </c>
      <c r="G781" s="222">
        <v>452244052.77999997</v>
      </c>
      <c r="H781" s="222">
        <v>0</v>
      </c>
      <c r="I781" s="222">
        <f t="shared" si="25"/>
        <v>452244052.77999997</v>
      </c>
    </row>
    <row r="782" spans="1:9" x14ac:dyDescent="0.2">
      <c r="A782" s="221" t="s">
        <v>25</v>
      </c>
      <c r="B782" s="225">
        <v>40120000</v>
      </c>
      <c r="C782" s="221">
        <f t="shared" si="24"/>
        <v>8</v>
      </c>
      <c r="D782" s="221">
        <v>40120000</v>
      </c>
      <c r="F782" s="221" t="s">
        <v>3597</v>
      </c>
      <c r="H782" s="222">
        <v>141359429436.28</v>
      </c>
      <c r="I782" s="222">
        <f t="shared" si="25"/>
        <v>-141359429436.28</v>
      </c>
    </row>
    <row r="783" spans="1:9" x14ac:dyDescent="0.2">
      <c r="A783" s="221" t="s">
        <v>3</v>
      </c>
      <c r="B783" s="225">
        <v>401200</v>
      </c>
      <c r="C783" s="221">
        <f t="shared" si="24"/>
        <v>6</v>
      </c>
      <c r="D783" s="221">
        <v>40120000</v>
      </c>
      <c r="F783" s="221" t="s">
        <v>1201</v>
      </c>
      <c r="H783" s="222">
        <v>16218813.77</v>
      </c>
      <c r="I783" s="222">
        <f t="shared" si="25"/>
        <v>-16218813.77</v>
      </c>
    </row>
    <row r="784" spans="1:9" x14ac:dyDescent="0.2">
      <c r="A784" s="221" t="s">
        <v>15</v>
      </c>
      <c r="B784" s="225">
        <v>40120000</v>
      </c>
      <c r="C784" s="221">
        <f t="shared" si="24"/>
        <v>8</v>
      </c>
      <c r="D784" s="221">
        <v>40120000</v>
      </c>
      <c r="F784" s="221" t="s">
        <v>65</v>
      </c>
      <c r="H784" s="222">
        <v>661563440.08899999</v>
      </c>
      <c r="I784" s="222">
        <f t="shared" si="25"/>
        <v>-661563440.08899999</v>
      </c>
    </row>
    <row r="785" spans="1:9" x14ac:dyDescent="0.2">
      <c r="A785" s="221" t="s">
        <v>26</v>
      </c>
      <c r="B785" s="225" t="s">
        <v>3598</v>
      </c>
      <c r="C785" s="221">
        <f t="shared" si="24"/>
        <v>8</v>
      </c>
      <c r="D785" s="221">
        <v>40231000</v>
      </c>
      <c r="F785" s="221" t="s">
        <v>2347</v>
      </c>
      <c r="H785" s="222">
        <v>33893132.030000001</v>
      </c>
      <c r="I785" s="222">
        <f t="shared" si="25"/>
        <v>-33893132.030000001</v>
      </c>
    </row>
    <row r="786" spans="1:9" x14ac:dyDescent="0.2">
      <c r="A786" s="221" t="s">
        <v>30</v>
      </c>
      <c r="B786" s="225" t="s">
        <v>3599</v>
      </c>
      <c r="C786" s="221">
        <f t="shared" si="24"/>
        <v>8</v>
      </c>
      <c r="D786" s="221">
        <v>40231000</v>
      </c>
      <c r="F786" s="221" t="s">
        <v>2390</v>
      </c>
      <c r="G786" s="222">
        <v>1023590</v>
      </c>
      <c r="I786" s="222">
        <f t="shared" si="25"/>
        <v>1023590</v>
      </c>
    </row>
    <row r="787" spans="1:9" x14ac:dyDescent="0.2">
      <c r="A787" s="221" t="s">
        <v>26</v>
      </c>
      <c r="B787" s="225" t="s">
        <v>3600</v>
      </c>
      <c r="C787" s="221">
        <f t="shared" si="24"/>
        <v>8</v>
      </c>
      <c r="D787" s="221">
        <v>40241000</v>
      </c>
      <c r="F787" s="221" t="s">
        <v>2348</v>
      </c>
      <c r="H787" s="222">
        <v>3736464.0500000701</v>
      </c>
      <c r="I787" s="222">
        <f t="shared" si="25"/>
        <v>-3736464.0500000701</v>
      </c>
    </row>
    <row r="788" spans="1:9" x14ac:dyDescent="0.2">
      <c r="A788" s="221" t="s">
        <v>30</v>
      </c>
      <c r="B788" s="225" t="s">
        <v>3600</v>
      </c>
      <c r="C788" s="221">
        <f t="shared" si="24"/>
        <v>8</v>
      </c>
      <c r="D788" s="221">
        <v>40241000</v>
      </c>
      <c r="F788" s="221" t="s">
        <v>2348</v>
      </c>
      <c r="H788" s="222">
        <v>1028300</v>
      </c>
      <c r="I788" s="222">
        <f t="shared" si="25"/>
        <v>-1028300</v>
      </c>
    </row>
    <row r="789" spans="1:9" x14ac:dyDescent="0.2">
      <c r="A789" s="221" t="s">
        <v>148</v>
      </c>
      <c r="B789" s="225" t="s">
        <v>3601</v>
      </c>
      <c r="C789" s="221">
        <f t="shared" si="24"/>
        <v>8</v>
      </c>
      <c r="D789" s="221">
        <v>40300000</v>
      </c>
      <c r="F789" s="221" t="s">
        <v>2086</v>
      </c>
      <c r="G789" s="222">
        <v>74806914.329999998</v>
      </c>
      <c r="I789" s="222">
        <f t="shared" si="25"/>
        <v>74806914.329999998</v>
      </c>
    </row>
    <row r="790" spans="1:9" x14ac:dyDescent="0.2">
      <c r="A790" s="221" t="s">
        <v>37</v>
      </c>
      <c r="B790" s="225" t="s">
        <v>3602</v>
      </c>
      <c r="C790" s="221">
        <f t="shared" si="24"/>
        <v>6</v>
      </c>
      <c r="D790" s="221">
        <v>40310000</v>
      </c>
      <c r="F790" s="221" t="s">
        <v>1204</v>
      </c>
      <c r="H790" s="222">
        <v>31356037.109999999</v>
      </c>
      <c r="I790" s="222">
        <f t="shared" si="25"/>
        <v>-31356037.109999999</v>
      </c>
    </row>
    <row r="791" spans="1:9" x14ac:dyDescent="0.2">
      <c r="A791" s="221" t="s">
        <v>17</v>
      </c>
      <c r="B791" s="225" t="s">
        <v>3602</v>
      </c>
      <c r="C791" s="221">
        <f t="shared" si="24"/>
        <v>6</v>
      </c>
      <c r="D791" s="221">
        <v>40310000</v>
      </c>
      <c r="F791" s="221" t="s">
        <v>1204</v>
      </c>
      <c r="G791" s="222">
        <v>0</v>
      </c>
      <c r="H791" s="222">
        <v>151767062.00999999</v>
      </c>
      <c r="I791" s="222">
        <f t="shared" si="25"/>
        <v>-151767062.00999999</v>
      </c>
    </row>
    <row r="792" spans="1:9" x14ac:dyDescent="0.2">
      <c r="A792" s="221" t="s">
        <v>149</v>
      </c>
      <c r="B792" s="225" t="s">
        <v>835</v>
      </c>
      <c r="C792" s="221">
        <f t="shared" si="24"/>
        <v>7</v>
      </c>
      <c r="D792" s="221">
        <v>40310000</v>
      </c>
      <c r="F792" s="221" t="s">
        <v>621</v>
      </c>
      <c r="H792" s="222">
        <v>190016982.28</v>
      </c>
      <c r="I792" s="222">
        <f t="shared" si="25"/>
        <v>-190016982.28</v>
      </c>
    </row>
    <row r="793" spans="1:9" x14ac:dyDescent="0.2">
      <c r="A793" s="221" t="s">
        <v>148</v>
      </c>
      <c r="B793" s="225" t="s">
        <v>3603</v>
      </c>
      <c r="C793" s="221">
        <f t="shared" si="24"/>
        <v>8</v>
      </c>
      <c r="D793" s="221">
        <v>40310000</v>
      </c>
      <c r="F793" s="221" t="s">
        <v>621</v>
      </c>
      <c r="H793" s="222">
        <v>1872994188.1300001</v>
      </c>
      <c r="I793" s="222">
        <f t="shared" si="25"/>
        <v>-1872994188.1300001</v>
      </c>
    </row>
    <row r="794" spans="1:9" x14ac:dyDescent="0.2">
      <c r="A794" s="221" t="s">
        <v>33</v>
      </c>
      <c r="B794" s="225">
        <v>40310000</v>
      </c>
      <c r="C794" s="221">
        <f t="shared" si="24"/>
        <v>8</v>
      </c>
      <c r="D794" s="221">
        <v>40310000</v>
      </c>
      <c r="F794" s="221" t="s">
        <v>1855</v>
      </c>
      <c r="H794" s="222">
        <v>119663651.05</v>
      </c>
      <c r="I794" s="222">
        <f t="shared" si="25"/>
        <v>-119663651.05</v>
      </c>
    </row>
    <row r="795" spans="1:9" x14ac:dyDescent="0.2">
      <c r="A795" s="221" t="s">
        <v>9</v>
      </c>
      <c r="B795" s="225" t="s">
        <v>835</v>
      </c>
      <c r="C795" s="221">
        <f t="shared" si="24"/>
        <v>7</v>
      </c>
      <c r="D795" s="221">
        <v>40310000</v>
      </c>
      <c r="F795" s="221" t="s">
        <v>621</v>
      </c>
      <c r="G795" s="222">
        <v>0</v>
      </c>
      <c r="H795" s="222">
        <v>245357308.30000001</v>
      </c>
      <c r="I795" s="222">
        <f t="shared" si="25"/>
        <v>-245357308.30000001</v>
      </c>
    </row>
    <row r="796" spans="1:9" x14ac:dyDescent="0.2">
      <c r="A796" s="221" t="s">
        <v>13</v>
      </c>
      <c r="B796" s="225" t="s">
        <v>835</v>
      </c>
      <c r="C796" s="221">
        <f t="shared" si="24"/>
        <v>7</v>
      </c>
      <c r="D796" s="221">
        <v>40310000</v>
      </c>
      <c r="F796" s="221" t="s">
        <v>621</v>
      </c>
      <c r="G796" s="222">
        <v>0</v>
      </c>
      <c r="H796" s="222">
        <v>435290093.49000001</v>
      </c>
      <c r="I796" s="222">
        <f t="shared" si="25"/>
        <v>-435290093.49000001</v>
      </c>
    </row>
    <row r="797" spans="1:9" x14ac:dyDescent="0.2">
      <c r="A797" s="221" t="s">
        <v>5</v>
      </c>
      <c r="B797" s="225" t="s">
        <v>835</v>
      </c>
      <c r="C797" s="221">
        <f t="shared" si="24"/>
        <v>7</v>
      </c>
      <c r="D797" s="221">
        <v>40310000</v>
      </c>
      <c r="F797" s="221" t="s">
        <v>621</v>
      </c>
      <c r="G797" s="222">
        <v>0</v>
      </c>
      <c r="H797" s="222">
        <v>6686496</v>
      </c>
      <c r="I797" s="222">
        <f t="shared" si="25"/>
        <v>-6686496</v>
      </c>
    </row>
    <row r="798" spans="1:9" x14ac:dyDescent="0.2">
      <c r="A798" s="221" t="s">
        <v>25</v>
      </c>
      <c r="B798" s="225">
        <v>40310000</v>
      </c>
      <c r="C798" s="221">
        <f t="shared" si="24"/>
        <v>8</v>
      </c>
      <c r="D798" s="221">
        <v>40310000</v>
      </c>
      <c r="F798" s="221" t="s">
        <v>3604</v>
      </c>
      <c r="H798" s="222">
        <v>192724905.91999999</v>
      </c>
      <c r="I798" s="222">
        <f t="shared" si="25"/>
        <v>-192724905.91999999</v>
      </c>
    </row>
    <row r="799" spans="1:9" x14ac:dyDescent="0.2">
      <c r="A799" s="221" t="s">
        <v>37</v>
      </c>
      <c r="B799" s="225" t="s">
        <v>3605</v>
      </c>
      <c r="C799" s="221">
        <f t="shared" si="24"/>
        <v>6</v>
      </c>
      <c r="D799" s="221">
        <v>40320000</v>
      </c>
      <c r="F799" s="221" t="s">
        <v>1206</v>
      </c>
      <c r="H799" s="222">
        <v>2141625.42</v>
      </c>
      <c r="I799" s="222">
        <f t="shared" si="25"/>
        <v>-2141625.42</v>
      </c>
    </row>
    <row r="800" spans="1:9" x14ac:dyDescent="0.2">
      <c r="A800" s="221" t="s">
        <v>6</v>
      </c>
      <c r="B800" s="225" t="s">
        <v>3606</v>
      </c>
      <c r="C800" s="221">
        <f t="shared" si="24"/>
        <v>8</v>
      </c>
      <c r="D800" s="221">
        <v>40320000</v>
      </c>
      <c r="F800" s="221" t="s">
        <v>1206</v>
      </c>
      <c r="H800" s="222">
        <v>17189357.399999999</v>
      </c>
      <c r="I800" s="222">
        <f t="shared" si="25"/>
        <v>-17189357.399999999</v>
      </c>
    </row>
    <row r="801" spans="1:9" x14ac:dyDescent="0.2">
      <c r="A801" s="221" t="s">
        <v>8</v>
      </c>
      <c r="B801" s="225" t="s">
        <v>3606</v>
      </c>
      <c r="C801" s="221">
        <f t="shared" si="24"/>
        <v>8</v>
      </c>
      <c r="D801" s="221">
        <v>40320000</v>
      </c>
      <c r="F801" s="221" t="s">
        <v>288</v>
      </c>
      <c r="H801" s="222">
        <v>33648381</v>
      </c>
      <c r="I801" s="222">
        <f t="shared" si="25"/>
        <v>-33648381</v>
      </c>
    </row>
    <row r="802" spans="1:9" x14ac:dyDescent="0.2">
      <c r="A802" s="221" t="s">
        <v>17</v>
      </c>
      <c r="B802" s="225" t="s">
        <v>3605</v>
      </c>
      <c r="C802" s="221">
        <f t="shared" si="24"/>
        <v>6</v>
      </c>
      <c r="D802" s="221">
        <v>40320000</v>
      </c>
      <c r="F802" s="221" t="s">
        <v>1206</v>
      </c>
      <c r="G802" s="222">
        <v>0</v>
      </c>
      <c r="H802" s="222">
        <v>434994856.91000003</v>
      </c>
      <c r="I802" s="222">
        <f t="shared" si="25"/>
        <v>-434994856.91000003</v>
      </c>
    </row>
    <row r="803" spans="1:9" x14ac:dyDescent="0.2">
      <c r="A803" s="221" t="s">
        <v>148</v>
      </c>
      <c r="B803" s="225" t="s">
        <v>3606</v>
      </c>
      <c r="C803" s="221">
        <f t="shared" si="24"/>
        <v>8</v>
      </c>
      <c r="D803" s="221">
        <v>40320000</v>
      </c>
      <c r="F803" s="221" t="s">
        <v>288</v>
      </c>
      <c r="H803" s="222">
        <v>2631578968.1599998</v>
      </c>
      <c r="I803" s="222">
        <f t="shared" si="25"/>
        <v>-2631578968.1599998</v>
      </c>
    </row>
    <row r="804" spans="1:9" x14ac:dyDescent="0.2">
      <c r="A804" s="221" t="s">
        <v>7</v>
      </c>
      <c r="B804" s="225" t="s">
        <v>3606</v>
      </c>
      <c r="C804" s="221">
        <f t="shared" si="24"/>
        <v>8</v>
      </c>
      <c r="D804" s="221">
        <v>40320000</v>
      </c>
      <c r="F804" s="221" t="s">
        <v>288</v>
      </c>
      <c r="G804" s="222">
        <v>131094447.01000001</v>
      </c>
      <c r="I804" s="222">
        <f t="shared" si="25"/>
        <v>131094447.01000001</v>
      </c>
    </row>
    <row r="805" spans="1:9" x14ac:dyDescent="0.2">
      <c r="A805" s="221" t="s">
        <v>33</v>
      </c>
      <c r="B805" s="225">
        <v>40320000</v>
      </c>
      <c r="C805" s="221">
        <f t="shared" si="24"/>
        <v>8</v>
      </c>
      <c r="D805" s="221">
        <v>40320000</v>
      </c>
      <c r="F805" s="221" t="s">
        <v>3607</v>
      </c>
      <c r="H805" s="222">
        <v>1469678.4</v>
      </c>
      <c r="I805" s="222">
        <f t="shared" si="25"/>
        <v>-1469678.4</v>
      </c>
    </row>
    <row r="806" spans="1:9" x14ac:dyDescent="0.2">
      <c r="A806" s="221" t="s">
        <v>9</v>
      </c>
      <c r="B806" s="225" t="s">
        <v>836</v>
      </c>
      <c r="C806" s="221">
        <f t="shared" si="24"/>
        <v>7</v>
      </c>
      <c r="D806" s="221">
        <v>40320000</v>
      </c>
      <c r="F806" s="221" t="s">
        <v>288</v>
      </c>
      <c r="G806" s="222">
        <v>0</v>
      </c>
      <c r="H806" s="222">
        <v>166528580.80000001</v>
      </c>
      <c r="I806" s="222">
        <f t="shared" si="25"/>
        <v>-166528580.80000001</v>
      </c>
    </row>
    <row r="807" spans="1:9" x14ac:dyDescent="0.2">
      <c r="A807" s="221" t="s">
        <v>13</v>
      </c>
      <c r="B807" s="225" t="s">
        <v>836</v>
      </c>
      <c r="C807" s="221">
        <f t="shared" si="24"/>
        <v>7</v>
      </c>
      <c r="D807" s="221">
        <v>40320000</v>
      </c>
      <c r="F807" s="221" t="s">
        <v>288</v>
      </c>
      <c r="G807" s="222">
        <v>0</v>
      </c>
      <c r="H807" s="222">
        <v>264000000</v>
      </c>
      <c r="I807" s="222">
        <f t="shared" si="25"/>
        <v>-264000000</v>
      </c>
    </row>
    <row r="808" spans="1:9" x14ac:dyDescent="0.2">
      <c r="A808" s="221" t="s">
        <v>5</v>
      </c>
      <c r="B808" s="225" t="s">
        <v>836</v>
      </c>
      <c r="C808" s="221">
        <f t="shared" si="24"/>
        <v>7</v>
      </c>
      <c r="D808" s="221">
        <v>40320000</v>
      </c>
      <c r="F808" s="221" t="s">
        <v>288</v>
      </c>
      <c r="G808" s="222">
        <v>0</v>
      </c>
      <c r="H808" s="222">
        <v>72013587</v>
      </c>
      <c r="I808" s="222">
        <f t="shared" si="25"/>
        <v>-72013587</v>
      </c>
    </row>
    <row r="809" spans="1:9" x14ac:dyDescent="0.2">
      <c r="A809" s="221" t="s">
        <v>148</v>
      </c>
      <c r="B809" s="225" t="s">
        <v>3608</v>
      </c>
      <c r="C809" s="221">
        <f t="shared" si="24"/>
        <v>8</v>
      </c>
      <c r="D809" s="221">
        <v>40330000</v>
      </c>
      <c r="F809" s="221" t="s">
        <v>289</v>
      </c>
      <c r="H809" s="222">
        <v>374662051.24000001</v>
      </c>
      <c r="I809" s="222">
        <f t="shared" si="25"/>
        <v>-374662051.24000001</v>
      </c>
    </row>
    <row r="810" spans="1:9" x14ac:dyDescent="0.2">
      <c r="A810" s="221" t="s">
        <v>9</v>
      </c>
      <c r="B810" s="225" t="s">
        <v>837</v>
      </c>
      <c r="C810" s="221">
        <f t="shared" si="24"/>
        <v>7</v>
      </c>
      <c r="D810" s="221">
        <v>40330000</v>
      </c>
      <c r="F810" s="221" t="s">
        <v>289</v>
      </c>
      <c r="G810" s="222">
        <v>0</v>
      </c>
      <c r="H810" s="222">
        <v>100000000</v>
      </c>
      <c r="I810" s="222">
        <f t="shared" si="25"/>
        <v>-100000000</v>
      </c>
    </row>
    <row r="811" spans="1:9" x14ac:dyDescent="0.2">
      <c r="A811" s="221" t="s">
        <v>13</v>
      </c>
      <c r="B811" s="225" t="s">
        <v>837</v>
      </c>
      <c r="C811" s="221">
        <f t="shared" si="24"/>
        <v>7</v>
      </c>
      <c r="D811" s="221">
        <v>40330000</v>
      </c>
      <c r="F811" s="221" t="s">
        <v>289</v>
      </c>
      <c r="G811" s="222">
        <v>0</v>
      </c>
      <c r="H811" s="222">
        <v>56065449</v>
      </c>
      <c r="I811" s="222">
        <f t="shared" si="25"/>
        <v>-56065449</v>
      </c>
    </row>
    <row r="812" spans="1:9" x14ac:dyDescent="0.2">
      <c r="A812" s="221" t="s">
        <v>5</v>
      </c>
      <c r="B812" s="225" t="s">
        <v>837</v>
      </c>
      <c r="C812" s="221">
        <f t="shared" si="24"/>
        <v>7</v>
      </c>
      <c r="D812" s="221">
        <v>40330000</v>
      </c>
      <c r="F812" s="221" t="s">
        <v>289</v>
      </c>
      <c r="G812" s="222">
        <v>0</v>
      </c>
      <c r="H812" s="222">
        <v>8356165.9100000001</v>
      </c>
      <c r="I812" s="222">
        <f t="shared" si="25"/>
        <v>-8356165.9100000001</v>
      </c>
    </row>
    <row r="813" spans="1:9" x14ac:dyDescent="0.2">
      <c r="A813" s="221" t="s">
        <v>37</v>
      </c>
      <c r="B813" s="225" t="s">
        <v>3609</v>
      </c>
      <c r="C813" s="221">
        <f t="shared" si="24"/>
        <v>6</v>
      </c>
      <c r="D813" s="221">
        <v>40340000</v>
      </c>
      <c r="F813" s="221" t="s">
        <v>66</v>
      </c>
      <c r="H813" s="222">
        <v>477043.20000000001</v>
      </c>
      <c r="I813" s="222">
        <f t="shared" si="25"/>
        <v>-477043.20000000001</v>
      </c>
    </row>
    <row r="814" spans="1:9" x14ac:dyDescent="0.2">
      <c r="A814" s="221" t="s">
        <v>17</v>
      </c>
      <c r="B814" s="225" t="s">
        <v>3609</v>
      </c>
      <c r="C814" s="221">
        <f t="shared" si="24"/>
        <v>6</v>
      </c>
      <c r="D814" s="221">
        <v>40340000</v>
      </c>
      <c r="F814" s="221" t="s">
        <v>66</v>
      </c>
      <c r="G814" s="222">
        <v>0</v>
      </c>
      <c r="H814" s="222">
        <v>126038598.13</v>
      </c>
      <c r="I814" s="222">
        <f t="shared" si="25"/>
        <v>-126038598.13</v>
      </c>
    </row>
    <row r="815" spans="1:9" x14ac:dyDescent="0.2">
      <c r="A815" s="221" t="s">
        <v>26</v>
      </c>
      <c r="B815" s="225" t="s">
        <v>3610</v>
      </c>
      <c r="C815" s="221">
        <f t="shared" si="24"/>
        <v>8</v>
      </c>
      <c r="D815" s="221">
        <v>40340000</v>
      </c>
      <c r="F815" s="221" t="s">
        <v>67</v>
      </c>
      <c r="H815" s="222">
        <v>47812605.799999997</v>
      </c>
      <c r="I815" s="222">
        <f t="shared" si="25"/>
        <v>-47812605.799999997</v>
      </c>
    </row>
    <row r="816" spans="1:9" x14ac:dyDescent="0.2">
      <c r="A816" s="221" t="s">
        <v>149</v>
      </c>
      <c r="B816" s="225" t="s">
        <v>838</v>
      </c>
      <c r="C816" s="221">
        <f t="shared" si="24"/>
        <v>7</v>
      </c>
      <c r="D816" s="221">
        <v>40340000</v>
      </c>
      <c r="F816" s="221" t="s">
        <v>67</v>
      </c>
      <c r="H816" s="222">
        <v>274628851.94</v>
      </c>
      <c r="I816" s="222">
        <f t="shared" si="25"/>
        <v>-274628851.94</v>
      </c>
    </row>
    <row r="817" spans="1:9" x14ac:dyDescent="0.2">
      <c r="A817" s="221" t="s">
        <v>148</v>
      </c>
      <c r="B817" s="225" t="s">
        <v>3610</v>
      </c>
      <c r="C817" s="221">
        <f t="shared" si="24"/>
        <v>8</v>
      </c>
      <c r="D817" s="221">
        <v>40340000</v>
      </c>
      <c r="F817" s="221" t="s">
        <v>67</v>
      </c>
      <c r="H817" s="222">
        <v>2161408693.9899998</v>
      </c>
      <c r="I817" s="222">
        <f t="shared" si="25"/>
        <v>-2161408693.9899998</v>
      </c>
    </row>
    <row r="818" spans="1:9" x14ac:dyDescent="0.2">
      <c r="A818" s="221" t="s">
        <v>3315</v>
      </c>
      <c r="B818" s="225" t="s">
        <v>3609</v>
      </c>
      <c r="C818" s="221">
        <f t="shared" si="24"/>
        <v>6</v>
      </c>
      <c r="D818" s="221">
        <v>40340000</v>
      </c>
      <c r="F818" s="221" t="s">
        <v>66</v>
      </c>
      <c r="G818" s="222">
        <v>48752000</v>
      </c>
      <c r="I818" s="222">
        <f t="shared" si="25"/>
        <v>48752000</v>
      </c>
    </row>
    <row r="819" spans="1:9" x14ac:dyDescent="0.2">
      <c r="A819" s="221" t="s">
        <v>7</v>
      </c>
      <c r="B819" s="225" t="s">
        <v>3610</v>
      </c>
      <c r="C819" s="221">
        <f t="shared" si="24"/>
        <v>8</v>
      </c>
      <c r="D819" s="221">
        <v>40340000</v>
      </c>
      <c r="F819" s="221" t="s">
        <v>67</v>
      </c>
      <c r="H819" s="222">
        <v>153199762</v>
      </c>
      <c r="I819" s="222">
        <f t="shared" si="25"/>
        <v>-153199762</v>
      </c>
    </row>
    <row r="820" spans="1:9" x14ac:dyDescent="0.2">
      <c r="A820" s="221" t="s">
        <v>145</v>
      </c>
      <c r="B820" s="225" t="s">
        <v>3610</v>
      </c>
      <c r="C820" s="221">
        <f t="shared" si="24"/>
        <v>8</v>
      </c>
      <c r="D820" s="221">
        <v>40340000</v>
      </c>
      <c r="F820" s="221" t="s">
        <v>66</v>
      </c>
      <c r="H820" s="222">
        <v>852001724.24000001</v>
      </c>
      <c r="I820" s="222">
        <f t="shared" si="25"/>
        <v>-852001724.24000001</v>
      </c>
    </row>
    <row r="821" spans="1:9" x14ac:dyDescent="0.2">
      <c r="A821" s="221" t="s">
        <v>33</v>
      </c>
      <c r="B821" s="225">
        <v>40340000</v>
      </c>
      <c r="C821" s="221">
        <f t="shared" si="24"/>
        <v>8</v>
      </c>
      <c r="D821" s="221">
        <v>40340000</v>
      </c>
      <c r="F821" s="221" t="s">
        <v>3604</v>
      </c>
      <c r="H821" s="222">
        <v>57412341.369999997</v>
      </c>
      <c r="I821" s="222">
        <f t="shared" si="25"/>
        <v>-57412341.369999997</v>
      </c>
    </row>
    <row r="822" spans="1:9" x14ac:dyDescent="0.2">
      <c r="A822" s="221" t="s">
        <v>9</v>
      </c>
      <c r="B822" s="225" t="s">
        <v>838</v>
      </c>
      <c r="C822" s="221">
        <f t="shared" si="24"/>
        <v>7</v>
      </c>
      <c r="D822" s="221">
        <v>40340000</v>
      </c>
      <c r="F822" s="221" t="s">
        <v>67</v>
      </c>
      <c r="G822" s="222">
        <v>0</v>
      </c>
      <c r="H822" s="222">
        <v>174301606.78</v>
      </c>
      <c r="I822" s="222">
        <f t="shared" si="25"/>
        <v>-174301606.78</v>
      </c>
    </row>
    <row r="823" spans="1:9" x14ac:dyDescent="0.2">
      <c r="A823" s="221" t="s">
        <v>13</v>
      </c>
      <c r="B823" s="225" t="s">
        <v>838</v>
      </c>
      <c r="C823" s="221">
        <f t="shared" si="24"/>
        <v>7</v>
      </c>
      <c r="D823" s="221">
        <v>40340000</v>
      </c>
      <c r="F823" s="221" t="s">
        <v>67</v>
      </c>
      <c r="G823" s="222">
        <v>0</v>
      </c>
      <c r="H823" s="222">
        <v>169482081</v>
      </c>
      <c r="I823" s="222">
        <f t="shared" si="25"/>
        <v>-169482081</v>
      </c>
    </row>
    <row r="824" spans="1:9" x14ac:dyDescent="0.2">
      <c r="A824" s="221" t="s">
        <v>30</v>
      </c>
      <c r="B824" s="225" t="s">
        <v>3610</v>
      </c>
      <c r="C824" s="221">
        <f t="shared" si="24"/>
        <v>8</v>
      </c>
      <c r="D824" s="221">
        <v>40340000</v>
      </c>
      <c r="F824" s="221" t="s">
        <v>67</v>
      </c>
      <c r="H824" s="222">
        <v>3335763.26</v>
      </c>
      <c r="I824" s="222">
        <f t="shared" si="25"/>
        <v>-3335763.26</v>
      </c>
    </row>
    <row r="825" spans="1:9" x14ac:dyDescent="0.2">
      <c r="A825" s="221" t="s">
        <v>21</v>
      </c>
      <c r="B825" s="225" t="s">
        <v>838</v>
      </c>
      <c r="C825" s="221">
        <f t="shared" si="24"/>
        <v>7</v>
      </c>
      <c r="D825" s="221">
        <v>40340000</v>
      </c>
      <c r="F825" s="221" t="s">
        <v>67</v>
      </c>
      <c r="G825" s="222">
        <v>0</v>
      </c>
      <c r="H825" s="222">
        <v>84722832.780000001</v>
      </c>
      <c r="I825" s="222">
        <f t="shared" si="25"/>
        <v>-84722832.780000001</v>
      </c>
    </row>
    <row r="826" spans="1:9" x14ac:dyDescent="0.2">
      <c r="A826" s="221" t="s">
        <v>27</v>
      </c>
      <c r="B826" s="225" t="s">
        <v>3610</v>
      </c>
      <c r="C826" s="221">
        <f t="shared" si="24"/>
        <v>8</v>
      </c>
      <c r="D826" s="221">
        <v>40340000</v>
      </c>
      <c r="F826" s="221" t="s">
        <v>67</v>
      </c>
      <c r="H826" s="222">
        <v>214854100</v>
      </c>
      <c r="I826" s="222">
        <f t="shared" si="25"/>
        <v>-214854100</v>
      </c>
    </row>
    <row r="827" spans="1:9" x14ac:dyDescent="0.2">
      <c r="A827" s="221" t="s">
        <v>17</v>
      </c>
      <c r="B827" s="225" t="s">
        <v>3611</v>
      </c>
      <c r="C827" s="221">
        <f t="shared" si="24"/>
        <v>6</v>
      </c>
      <c r="D827" s="221">
        <v>40340000</v>
      </c>
      <c r="F827" s="221" t="s">
        <v>1208</v>
      </c>
      <c r="G827" s="222">
        <v>0</v>
      </c>
      <c r="H827" s="222">
        <v>206676015.74000001</v>
      </c>
      <c r="I827" s="222">
        <f t="shared" si="25"/>
        <v>-206676015.74000001</v>
      </c>
    </row>
    <row r="828" spans="1:9" x14ac:dyDescent="0.2">
      <c r="A828" s="221" t="s">
        <v>13</v>
      </c>
      <c r="B828" s="225" t="s">
        <v>839</v>
      </c>
      <c r="C828" s="221">
        <f t="shared" si="24"/>
        <v>7</v>
      </c>
      <c r="D828" s="221">
        <v>40340000</v>
      </c>
      <c r="F828" s="221" t="s">
        <v>840</v>
      </c>
      <c r="G828" s="222">
        <v>0</v>
      </c>
      <c r="H828" s="222">
        <v>500000000</v>
      </c>
      <c r="I828" s="222">
        <f t="shared" si="25"/>
        <v>-500000000</v>
      </c>
    </row>
    <row r="829" spans="1:9" x14ac:dyDescent="0.2">
      <c r="A829" s="221" t="s">
        <v>37</v>
      </c>
      <c r="B829" s="225" t="s">
        <v>3612</v>
      </c>
      <c r="C829" s="221">
        <f t="shared" si="24"/>
        <v>6</v>
      </c>
      <c r="D829" s="221">
        <v>40400000</v>
      </c>
      <c r="F829" s="221" t="s">
        <v>1856</v>
      </c>
      <c r="H829" s="222">
        <v>497750000</v>
      </c>
      <c r="I829" s="222">
        <f t="shared" si="25"/>
        <v>-497750000</v>
      </c>
    </row>
    <row r="830" spans="1:9" x14ac:dyDescent="0.2">
      <c r="A830" s="221" t="s">
        <v>2</v>
      </c>
      <c r="B830" s="225" t="s">
        <v>3613</v>
      </c>
      <c r="C830" s="221">
        <f t="shared" si="24"/>
        <v>8</v>
      </c>
      <c r="D830" s="221">
        <v>40400000</v>
      </c>
      <c r="F830" s="221" t="s">
        <v>1472</v>
      </c>
      <c r="H830" s="222">
        <v>117658750</v>
      </c>
      <c r="I830" s="222">
        <f t="shared" si="25"/>
        <v>-117658750</v>
      </c>
    </row>
    <row r="831" spans="1:9" x14ac:dyDescent="0.2">
      <c r="A831" s="221" t="s">
        <v>26</v>
      </c>
      <c r="B831" s="225" t="s">
        <v>3613</v>
      </c>
      <c r="C831" s="221">
        <f t="shared" si="24"/>
        <v>8</v>
      </c>
      <c r="D831" s="221">
        <v>40400000</v>
      </c>
      <c r="F831" s="221" t="s">
        <v>1472</v>
      </c>
      <c r="H831" s="222">
        <v>7279158410.0100002</v>
      </c>
      <c r="I831" s="222">
        <f t="shared" si="25"/>
        <v>-7279158410.0100002</v>
      </c>
    </row>
    <row r="832" spans="1:9" x14ac:dyDescent="0.2">
      <c r="A832" s="221" t="s">
        <v>149</v>
      </c>
      <c r="B832" s="225" t="s">
        <v>3614</v>
      </c>
      <c r="C832" s="221">
        <f t="shared" si="24"/>
        <v>7</v>
      </c>
      <c r="D832" s="221">
        <v>40400000</v>
      </c>
      <c r="F832" s="221" t="s">
        <v>1472</v>
      </c>
      <c r="H832" s="222">
        <v>5510485525.6099997</v>
      </c>
      <c r="I832" s="222">
        <f t="shared" si="25"/>
        <v>-5510485525.6099997</v>
      </c>
    </row>
    <row r="833" spans="1:9" x14ac:dyDescent="0.2">
      <c r="A833" s="221" t="s">
        <v>148</v>
      </c>
      <c r="B833" s="225" t="s">
        <v>3613</v>
      </c>
      <c r="C833" s="221">
        <f t="shared" si="24"/>
        <v>8</v>
      </c>
      <c r="D833" s="221">
        <v>40400000</v>
      </c>
      <c r="F833" s="221" t="s">
        <v>1472</v>
      </c>
      <c r="H833" s="222">
        <v>313531073.06999999</v>
      </c>
      <c r="I833" s="222">
        <f t="shared" si="25"/>
        <v>-313531073.06999999</v>
      </c>
    </row>
    <row r="834" spans="1:9" x14ac:dyDescent="0.2">
      <c r="A834" s="221" t="s">
        <v>145</v>
      </c>
      <c r="B834" s="225" t="s">
        <v>3613</v>
      </c>
      <c r="C834" s="221">
        <f t="shared" ref="C834:C897" si="26">+LEN(B:B)</f>
        <v>8</v>
      </c>
      <c r="D834" s="221">
        <v>40400000</v>
      </c>
      <c r="F834" s="221" t="s">
        <v>283</v>
      </c>
      <c r="H834" s="222">
        <v>546416749.39999998</v>
      </c>
      <c r="I834" s="222">
        <f t="shared" ref="I834:I897" si="27">+G:G-H:H</f>
        <v>-546416749.39999998</v>
      </c>
    </row>
    <row r="835" spans="1:9" x14ac:dyDescent="0.2">
      <c r="A835" s="221" t="s">
        <v>33</v>
      </c>
      <c r="B835" s="225">
        <v>40400000</v>
      </c>
      <c r="C835" s="221">
        <f t="shared" si="26"/>
        <v>8</v>
      </c>
      <c r="D835" s="221">
        <v>40400000</v>
      </c>
      <c r="F835" s="221" t="s">
        <v>283</v>
      </c>
      <c r="H835" s="222">
        <v>165098242.80000001</v>
      </c>
      <c r="I835" s="222">
        <f t="shared" si="27"/>
        <v>-165098242.80000001</v>
      </c>
    </row>
    <row r="836" spans="1:9" x14ac:dyDescent="0.2">
      <c r="A836" s="221" t="s">
        <v>30</v>
      </c>
      <c r="B836" s="225" t="s">
        <v>3613</v>
      </c>
      <c r="C836" s="221">
        <f t="shared" si="26"/>
        <v>8</v>
      </c>
      <c r="D836" s="221">
        <v>40400000</v>
      </c>
      <c r="F836" s="221" t="s">
        <v>1472</v>
      </c>
      <c r="H836" s="222">
        <v>603796917.45000005</v>
      </c>
      <c r="I836" s="222">
        <f t="shared" si="27"/>
        <v>-603796917.45000005</v>
      </c>
    </row>
    <row r="837" spans="1:9" x14ac:dyDescent="0.2">
      <c r="A837" s="221" t="s">
        <v>5</v>
      </c>
      <c r="B837" s="225" t="s">
        <v>3614</v>
      </c>
      <c r="C837" s="221">
        <f t="shared" si="26"/>
        <v>7</v>
      </c>
      <c r="D837" s="221">
        <v>40400000</v>
      </c>
      <c r="F837" s="221" t="s">
        <v>1472</v>
      </c>
      <c r="G837" s="222">
        <v>0</v>
      </c>
      <c r="H837" s="222">
        <v>1616760</v>
      </c>
      <c r="I837" s="222">
        <f t="shared" si="27"/>
        <v>-1616760</v>
      </c>
    </row>
    <row r="838" spans="1:9" x14ac:dyDescent="0.2">
      <c r="A838" s="221" t="s">
        <v>25</v>
      </c>
      <c r="B838" s="225">
        <v>40400000</v>
      </c>
      <c r="C838" s="221">
        <f t="shared" si="26"/>
        <v>8</v>
      </c>
      <c r="D838" s="221">
        <v>40400000</v>
      </c>
      <c r="F838" s="221" t="s">
        <v>283</v>
      </c>
      <c r="H838" s="222">
        <v>8974687859.6200008</v>
      </c>
      <c r="I838" s="222">
        <f t="shared" si="27"/>
        <v>-8974687859.6200008</v>
      </c>
    </row>
    <row r="839" spans="1:9" x14ac:dyDescent="0.2">
      <c r="A839" s="221" t="s">
        <v>37</v>
      </c>
      <c r="B839" s="225" t="s">
        <v>3615</v>
      </c>
      <c r="C839" s="221">
        <f t="shared" si="26"/>
        <v>6</v>
      </c>
      <c r="D839" s="221">
        <v>40800000</v>
      </c>
      <c r="F839" s="221" t="s">
        <v>68</v>
      </c>
      <c r="H839" s="222">
        <v>5092599725.8900003</v>
      </c>
      <c r="I839" s="222">
        <f t="shared" si="27"/>
        <v>-5092599725.8900003</v>
      </c>
    </row>
    <row r="840" spans="1:9" x14ac:dyDescent="0.2">
      <c r="A840" s="221" t="s">
        <v>6</v>
      </c>
      <c r="B840" s="225" t="s">
        <v>3616</v>
      </c>
      <c r="C840" s="221">
        <f t="shared" si="26"/>
        <v>8</v>
      </c>
      <c r="D840" s="221">
        <v>40800000</v>
      </c>
      <c r="F840" s="221" t="s">
        <v>68</v>
      </c>
      <c r="G840" s="222">
        <v>1088573.52</v>
      </c>
      <c r="I840" s="222">
        <f t="shared" si="27"/>
        <v>1088573.52</v>
      </c>
    </row>
    <row r="841" spans="1:9" x14ac:dyDescent="0.2">
      <c r="A841" s="221" t="s">
        <v>8</v>
      </c>
      <c r="B841" s="225" t="s">
        <v>3616</v>
      </c>
      <c r="C841" s="221">
        <f t="shared" si="26"/>
        <v>8</v>
      </c>
      <c r="D841" s="221">
        <v>40800000</v>
      </c>
      <c r="F841" s="221" t="s">
        <v>1946</v>
      </c>
      <c r="H841" s="222">
        <v>1453543</v>
      </c>
      <c r="I841" s="222">
        <f t="shared" si="27"/>
        <v>-1453543</v>
      </c>
    </row>
    <row r="842" spans="1:9" x14ac:dyDescent="0.2">
      <c r="A842" s="221" t="s">
        <v>2</v>
      </c>
      <c r="B842" s="225" t="s">
        <v>3616</v>
      </c>
      <c r="C842" s="221">
        <f t="shared" si="26"/>
        <v>8</v>
      </c>
      <c r="D842" s="221">
        <v>40800000</v>
      </c>
      <c r="F842" s="221" t="s">
        <v>1946</v>
      </c>
      <c r="G842" s="222">
        <v>872125.6</v>
      </c>
      <c r="I842" s="222">
        <f t="shared" si="27"/>
        <v>872125.6</v>
      </c>
    </row>
    <row r="843" spans="1:9" x14ac:dyDescent="0.2">
      <c r="A843" s="221" t="s">
        <v>17</v>
      </c>
      <c r="B843" s="225" t="s">
        <v>3615</v>
      </c>
      <c r="C843" s="221">
        <f t="shared" si="26"/>
        <v>6</v>
      </c>
      <c r="D843" s="221">
        <v>40800000</v>
      </c>
      <c r="F843" s="221" t="s">
        <v>68</v>
      </c>
      <c r="G843" s="222">
        <v>0</v>
      </c>
      <c r="H843" s="222">
        <v>1102898619.8299999</v>
      </c>
      <c r="I843" s="222">
        <f t="shared" si="27"/>
        <v>-1102898619.8299999</v>
      </c>
    </row>
    <row r="844" spans="1:9" x14ac:dyDescent="0.2">
      <c r="A844" s="221" t="s">
        <v>20</v>
      </c>
      <c r="B844" s="225">
        <v>40800000</v>
      </c>
      <c r="C844" s="221">
        <f t="shared" si="26"/>
        <v>8</v>
      </c>
      <c r="D844" s="221">
        <v>40800000</v>
      </c>
      <c r="F844" s="221" t="s">
        <v>3617</v>
      </c>
      <c r="H844" s="222">
        <v>8395709.7200000007</v>
      </c>
      <c r="I844" s="222">
        <f t="shared" si="27"/>
        <v>-8395709.7200000007</v>
      </c>
    </row>
    <row r="845" spans="1:9" x14ac:dyDescent="0.2">
      <c r="A845" s="221" t="s">
        <v>26</v>
      </c>
      <c r="B845" s="225" t="s">
        <v>3616</v>
      </c>
      <c r="C845" s="221">
        <f t="shared" si="26"/>
        <v>8</v>
      </c>
      <c r="D845" s="221">
        <v>40800000</v>
      </c>
      <c r="F845" s="221" t="s">
        <v>1946</v>
      </c>
      <c r="H845" s="222">
        <v>538069119.03999996</v>
      </c>
      <c r="I845" s="222">
        <f t="shared" si="27"/>
        <v>-538069119.03999996</v>
      </c>
    </row>
    <row r="846" spans="1:9" x14ac:dyDescent="0.2">
      <c r="A846" s="221" t="s">
        <v>149</v>
      </c>
      <c r="B846" s="225" t="s">
        <v>3618</v>
      </c>
      <c r="C846" s="221">
        <f t="shared" si="26"/>
        <v>7</v>
      </c>
      <c r="D846" s="221">
        <v>40800000</v>
      </c>
      <c r="F846" s="221" t="s">
        <v>1946</v>
      </c>
      <c r="H846" s="222">
        <v>17607920618.700001</v>
      </c>
      <c r="I846" s="222">
        <f t="shared" si="27"/>
        <v>-17607920618.700001</v>
      </c>
    </row>
    <row r="847" spans="1:9" x14ac:dyDescent="0.2">
      <c r="A847" s="221" t="s">
        <v>148</v>
      </c>
      <c r="B847" s="225" t="s">
        <v>3616</v>
      </c>
      <c r="C847" s="221">
        <f t="shared" si="26"/>
        <v>8</v>
      </c>
      <c r="D847" s="221">
        <v>40800000</v>
      </c>
      <c r="F847" s="221" t="s">
        <v>1946</v>
      </c>
      <c r="H847" s="222">
        <v>68649529.489999995</v>
      </c>
      <c r="I847" s="222">
        <f t="shared" si="27"/>
        <v>-68649529.489999995</v>
      </c>
    </row>
    <row r="848" spans="1:9" x14ac:dyDescent="0.2">
      <c r="A848" s="221" t="s">
        <v>3315</v>
      </c>
      <c r="B848" s="225" t="s">
        <v>3615</v>
      </c>
      <c r="C848" s="221">
        <f t="shared" si="26"/>
        <v>6</v>
      </c>
      <c r="D848" s="221">
        <v>40800000</v>
      </c>
      <c r="F848" s="221" t="s">
        <v>68</v>
      </c>
      <c r="H848" s="222">
        <v>3297172</v>
      </c>
      <c r="I848" s="222">
        <f t="shared" si="27"/>
        <v>-3297172</v>
      </c>
    </row>
    <row r="849" spans="1:9" x14ac:dyDescent="0.2">
      <c r="A849" s="221" t="s">
        <v>3316</v>
      </c>
      <c r="B849" s="225" t="s">
        <v>3615</v>
      </c>
      <c r="C849" s="221">
        <f t="shared" si="26"/>
        <v>6</v>
      </c>
      <c r="D849" s="221">
        <v>40800000</v>
      </c>
      <c r="F849" s="221" t="s">
        <v>3619</v>
      </c>
      <c r="H849" s="222">
        <v>3848431.38</v>
      </c>
      <c r="I849" s="222">
        <f t="shared" si="27"/>
        <v>-3848431.38</v>
      </c>
    </row>
    <row r="850" spans="1:9" x14ac:dyDescent="0.2">
      <c r="A850" s="221" t="s">
        <v>7</v>
      </c>
      <c r="B850" s="225" t="s">
        <v>3616</v>
      </c>
      <c r="C850" s="221">
        <f t="shared" si="26"/>
        <v>8</v>
      </c>
      <c r="D850" s="221">
        <v>40800000</v>
      </c>
      <c r="F850" s="221" t="s">
        <v>1946</v>
      </c>
      <c r="H850" s="222">
        <v>465215951.54000002</v>
      </c>
      <c r="I850" s="222">
        <f t="shared" si="27"/>
        <v>-465215951.54000002</v>
      </c>
    </row>
    <row r="851" spans="1:9" x14ac:dyDescent="0.2">
      <c r="A851" s="221" t="s">
        <v>145</v>
      </c>
      <c r="B851" s="225" t="s">
        <v>3616</v>
      </c>
      <c r="C851" s="221">
        <f t="shared" si="26"/>
        <v>8</v>
      </c>
      <c r="D851" s="221">
        <v>40800000</v>
      </c>
      <c r="F851" s="221" t="s">
        <v>68</v>
      </c>
      <c r="G851" s="222">
        <v>203226650.96000001</v>
      </c>
      <c r="I851" s="222">
        <f t="shared" si="27"/>
        <v>203226650.96000001</v>
      </c>
    </row>
    <row r="852" spans="1:9" x14ac:dyDescent="0.2">
      <c r="A852" s="221" t="s">
        <v>33</v>
      </c>
      <c r="B852" s="225">
        <v>40800000</v>
      </c>
      <c r="C852" s="221">
        <f t="shared" si="26"/>
        <v>8</v>
      </c>
      <c r="D852" s="221">
        <v>40800000</v>
      </c>
      <c r="F852" s="221" t="s">
        <v>3620</v>
      </c>
      <c r="H852" s="222">
        <v>816688344.89999998</v>
      </c>
      <c r="I852" s="222">
        <f t="shared" si="27"/>
        <v>-816688344.89999998</v>
      </c>
    </row>
    <row r="853" spans="1:9" x14ac:dyDescent="0.2">
      <c r="A853" s="221" t="s">
        <v>30</v>
      </c>
      <c r="B853" s="225" t="s">
        <v>3616</v>
      </c>
      <c r="C853" s="221">
        <f t="shared" si="26"/>
        <v>8</v>
      </c>
      <c r="D853" s="221">
        <v>40800000</v>
      </c>
      <c r="F853" s="221" t="s">
        <v>1946</v>
      </c>
      <c r="H853" s="222">
        <v>261837477.00999999</v>
      </c>
      <c r="I853" s="222">
        <f t="shared" si="27"/>
        <v>-261837477.00999999</v>
      </c>
    </row>
    <row r="854" spans="1:9" x14ac:dyDescent="0.2">
      <c r="A854" s="221" t="s">
        <v>1</v>
      </c>
      <c r="B854" s="225" t="s">
        <v>3616</v>
      </c>
      <c r="C854" s="221">
        <f t="shared" si="26"/>
        <v>8</v>
      </c>
      <c r="D854" s="221">
        <v>40800000</v>
      </c>
      <c r="F854" s="221" t="s">
        <v>68</v>
      </c>
      <c r="H854" s="222">
        <v>21221168.550000001</v>
      </c>
      <c r="I854" s="222">
        <f t="shared" si="27"/>
        <v>-21221168.550000001</v>
      </c>
    </row>
    <row r="855" spans="1:9" x14ac:dyDescent="0.2">
      <c r="A855" s="221" t="s">
        <v>27</v>
      </c>
      <c r="B855" s="225" t="s">
        <v>3616</v>
      </c>
      <c r="C855" s="221">
        <f t="shared" si="26"/>
        <v>8</v>
      </c>
      <c r="D855" s="221">
        <v>40800000</v>
      </c>
      <c r="F855" s="221" t="s">
        <v>1946</v>
      </c>
      <c r="H855" s="222">
        <v>5111466.8</v>
      </c>
      <c r="I855" s="222">
        <f t="shared" si="27"/>
        <v>-5111466.8</v>
      </c>
    </row>
    <row r="856" spans="1:9" x14ac:dyDescent="0.2">
      <c r="A856" s="221" t="s">
        <v>15</v>
      </c>
      <c r="B856" s="225">
        <v>40800000</v>
      </c>
      <c r="C856" s="221">
        <f t="shared" si="26"/>
        <v>8</v>
      </c>
      <c r="D856" s="221">
        <v>40800000</v>
      </c>
      <c r="F856" s="221" t="s">
        <v>68</v>
      </c>
      <c r="H856" s="222">
        <v>590090697.84500003</v>
      </c>
      <c r="I856" s="222">
        <f t="shared" si="27"/>
        <v>-590090697.84500003</v>
      </c>
    </row>
    <row r="857" spans="1:9" x14ac:dyDescent="0.2">
      <c r="A857" s="221" t="s">
        <v>8</v>
      </c>
      <c r="B857" s="225" t="s">
        <v>3621</v>
      </c>
      <c r="C857" s="221">
        <f t="shared" si="26"/>
        <v>8</v>
      </c>
      <c r="D857" s="221">
        <v>40810000</v>
      </c>
      <c r="F857" s="221" t="s">
        <v>284</v>
      </c>
      <c r="H857" s="222">
        <v>88372777.730000004</v>
      </c>
      <c r="I857" s="222">
        <f t="shared" si="27"/>
        <v>-88372777.730000004</v>
      </c>
    </row>
    <row r="858" spans="1:9" x14ac:dyDescent="0.2">
      <c r="A858" s="221" t="s">
        <v>3315</v>
      </c>
      <c r="B858" s="225" t="s">
        <v>3622</v>
      </c>
      <c r="C858" s="221">
        <f t="shared" si="26"/>
        <v>6</v>
      </c>
      <c r="D858" s="221">
        <v>40810000</v>
      </c>
      <c r="F858" s="221" t="s">
        <v>3623</v>
      </c>
      <c r="G858" s="222">
        <v>1603172</v>
      </c>
      <c r="I858" s="222">
        <f t="shared" si="27"/>
        <v>1603172</v>
      </c>
    </row>
    <row r="859" spans="1:9" x14ac:dyDescent="0.2">
      <c r="A859" s="221" t="s">
        <v>3316</v>
      </c>
      <c r="B859" s="225" t="s">
        <v>3622</v>
      </c>
      <c r="C859" s="221">
        <f t="shared" si="26"/>
        <v>6</v>
      </c>
      <c r="D859" s="221">
        <v>40810000</v>
      </c>
      <c r="F859" s="221" t="s">
        <v>3623</v>
      </c>
      <c r="G859" s="222">
        <v>1635235.44</v>
      </c>
      <c r="I859" s="222">
        <f t="shared" si="27"/>
        <v>1635235.44</v>
      </c>
    </row>
    <row r="860" spans="1:9" x14ac:dyDescent="0.2">
      <c r="A860" s="221" t="s">
        <v>9</v>
      </c>
      <c r="B860" s="225" t="s">
        <v>841</v>
      </c>
      <c r="C860" s="221">
        <f t="shared" si="26"/>
        <v>7</v>
      </c>
      <c r="D860" s="221">
        <v>40810000</v>
      </c>
      <c r="F860" s="221" t="s">
        <v>622</v>
      </c>
      <c r="G860" s="222">
        <v>0</v>
      </c>
      <c r="H860" s="222">
        <v>535812798.12</v>
      </c>
      <c r="I860" s="222">
        <f t="shared" si="27"/>
        <v>-535812798.12</v>
      </c>
    </row>
    <row r="861" spans="1:9" x14ac:dyDescent="0.2">
      <c r="A861" s="221" t="s">
        <v>13</v>
      </c>
      <c r="B861" s="225" t="s">
        <v>841</v>
      </c>
      <c r="C861" s="221">
        <f t="shared" si="26"/>
        <v>7</v>
      </c>
      <c r="D861" s="221">
        <v>40810000</v>
      </c>
      <c r="F861" s="221" t="s">
        <v>622</v>
      </c>
      <c r="G861" s="222">
        <v>0</v>
      </c>
      <c r="H861" s="222">
        <v>8173615672.0600004</v>
      </c>
      <c r="I861" s="222">
        <f t="shared" si="27"/>
        <v>-8173615672.0600004</v>
      </c>
    </row>
    <row r="862" spans="1:9" x14ac:dyDescent="0.2">
      <c r="A862" s="221" t="s">
        <v>21</v>
      </c>
      <c r="B862" s="225" t="s">
        <v>841</v>
      </c>
      <c r="C862" s="221">
        <f t="shared" si="26"/>
        <v>7</v>
      </c>
      <c r="D862" s="221">
        <v>40810000</v>
      </c>
      <c r="F862" s="221" t="s">
        <v>622</v>
      </c>
      <c r="G862" s="222">
        <v>0</v>
      </c>
      <c r="H862" s="222">
        <v>692422219.83000004</v>
      </c>
      <c r="I862" s="222">
        <f t="shared" si="27"/>
        <v>-692422219.83000004</v>
      </c>
    </row>
    <row r="863" spans="1:9" x14ac:dyDescent="0.2">
      <c r="A863" s="221" t="s">
        <v>5</v>
      </c>
      <c r="B863" s="225" t="s">
        <v>841</v>
      </c>
      <c r="C863" s="221">
        <f t="shared" si="26"/>
        <v>7</v>
      </c>
      <c r="D863" s="221">
        <v>40810000</v>
      </c>
      <c r="F863" s="221" t="s">
        <v>622</v>
      </c>
      <c r="G863" s="222">
        <v>0</v>
      </c>
      <c r="H863" s="222">
        <v>2617024248.3800001</v>
      </c>
      <c r="I863" s="222">
        <f t="shared" si="27"/>
        <v>-2617024248.3800001</v>
      </c>
    </row>
    <row r="864" spans="1:9" x14ac:dyDescent="0.2">
      <c r="A864" s="221" t="s">
        <v>149</v>
      </c>
      <c r="B864" s="225" t="s">
        <v>3624</v>
      </c>
      <c r="C864" s="221">
        <f t="shared" si="26"/>
        <v>7</v>
      </c>
      <c r="D864" s="221">
        <v>40811000</v>
      </c>
      <c r="F864" s="221" t="s">
        <v>2090</v>
      </c>
      <c r="H864" s="222">
        <v>669457680.12</v>
      </c>
      <c r="I864" s="222">
        <f t="shared" si="27"/>
        <v>-669457680.12</v>
      </c>
    </row>
    <row r="865" spans="1:9" x14ac:dyDescent="0.2">
      <c r="A865" s="221" t="s">
        <v>148</v>
      </c>
      <c r="B865" s="225" t="s">
        <v>3625</v>
      </c>
      <c r="C865" s="221">
        <f t="shared" si="26"/>
        <v>8</v>
      </c>
      <c r="D865" s="221">
        <v>40811000</v>
      </c>
      <c r="F865" s="221" t="s">
        <v>2090</v>
      </c>
      <c r="G865" s="222">
        <v>3271465.7</v>
      </c>
      <c r="I865" s="222">
        <f t="shared" si="27"/>
        <v>3271465.7</v>
      </c>
    </row>
    <row r="866" spans="1:9" x14ac:dyDescent="0.2">
      <c r="A866" s="221" t="s">
        <v>21</v>
      </c>
      <c r="B866" s="225" t="s">
        <v>842</v>
      </c>
      <c r="C866" s="221">
        <f t="shared" si="26"/>
        <v>7</v>
      </c>
      <c r="D866" s="221">
        <v>40820000</v>
      </c>
      <c r="F866" s="221" t="s">
        <v>623</v>
      </c>
      <c r="G866" s="222">
        <v>0</v>
      </c>
      <c r="H866" s="222">
        <v>2260869</v>
      </c>
      <c r="I866" s="222">
        <f t="shared" si="27"/>
        <v>-2260869</v>
      </c>
    </row>
    <row r="867" spans="1:9" x14ac:dyDescent="0.2">
      <c r="A867" s="221" t="s">
        <v>5</v>
      </c>
      <c r="B867" s="225" t="s">
        <v>842</v>
      </c>
      <c r="C867" s="221">
        <f t="shared" si="26"/>
        <v>7</v>
      </c>
      <c r="D867" s="221">
        <v>40820000</v>
      </c>
      <c r="F867" s="221" t="s">
        <v>623</v>
      </c>
      <c r="G867" s="222">
        <v>0</v>
      </c>
      <c r="H867" s="222">
        <v>667255024</v>
      </c>
      <c r="I867" s="222">
        <f t="shared" si="27"/>
        <v>-667255024</v>
      </c>
    </row>
    <row r="868" spans="1:9" x14ac:dyDescent="0.2">
      <c r="A868" s="221" t="s">
        <v>37</v>
      </c>
      <c r="B868" s="225" t="s">
        <v>3626</v>
      </c>
      <c r="C868" s="221">
        <f t="shared" si="26"/>
        <v>6</v>
      </c>
      <c r="D868" s="221">
        <v>40900000</v>
      </c>
      <c r="F868" s="221" t="s">
        <v>1857</v>
      </c>
      <c r="G868" s="222">
        <v>103715372.66</v>
      </c>
      <c r="I868" s="222">
        <f t="shared" si="27"/>
        <v>103715372.66</v>
      </c>
    </row>
    <row r="869" spans="1:9" x14ac:dyDescent="0.2">
      <c r="A869" s="221" t="s">
        <v>6</v>
      </c>
      <c r="B869" s="225" t="s">
        <v>3627</v>
      </c>
      <c r="C869" s="221">
        <f t="shared" si="26"/>
        <v>8</v>
      </c>
      <c r="D869" s="221">
        <v>40900000</v>
      </c>
      <c r="F869" s="221" t="s">
        <v>69</v>
      </c>
      <c r="G869" s="222">
        <v>3885000.01</v>
      </c>
      <c r="I869" s="222">
        <f t="shared" si="27"/>
        <v>3885000.01</v>
      </c>
    </row>
    <row r="870" spans="1:9" x14ac:dyDescent="0.2">
      <c r="A870" s="221" t="s">
        <v>2</v>
      </c>
      <c r="B870" s="225" t="s">
        <v>3627</v>
      </c>
      <c r="C870" s="221">
        <f t="shared" si="26"/>
        <v>8</v>
      </c>
      <c r="D870" s="221">
        <v>40900000</v>
      </c>
      <c r="F870" s="221" t="s">
        <v>1947</v>
      </c>
      <c r="G870" s="222">
        <v>4250000</v>
      </c>
      <c r="I870" s="222">
        <f t="shared" si="27"/>
        <v>4250000</v>
      </c>
    </row>
    <row r="871" spans="1:9" x14ac:dyDescent="0.2">
      <c r="A871" s="221" t="s">
        <v>7</v>
      </c>
      <c r="B871" s="225" t="s">
        <v>3627</v>
      </c>
      <c r="C871" s="221">
        <f t="shared" si="26"/>
        <v>8</v>
      </c>
      <c r="D871" s="221">
        <v>40900000</v>
      </c>
      <c r="F871" s="221" t="s">
        <v>2455</v>
      </c>
      <c r="G871" s="222">
        <v>958221400.13999999</v>
      </c>
      <c r="I871" s="222">
        <f t="shared" si="27"/>
        <v>958221400.13999999</v>
      </c>
    </row>
    <row r="872" spans="1:9" x14ac:dyDescent="0.2">
      <c r="A872" s="221" t="s">
        <v>145</v>
      </c>
      <c r="B872" s="225" t="s">
        <v>3627</v>
      </c>
      <c r="C872" s="221">
        <f t="shared" si="26"/>
        <v>8</v>
      </c>
      <c r="D872" s="221">
        <v>40900000</v>
      </c>
      <c r="F872" s="221" t="s">
        <v>69</v>
      </c>
      <c r="G872" s="222">
        <v>34730435.560000002</v>
      </c>
      <c r="I872" s="222">
        <f t="shared" si="27"/>
        <v>34730435.560000002</v>
      </c>
    </row>
    <row r="873" spans="1:9" x14ac:dyDescent="0.2">
      <c r="A873" s="221" t="s">
        <v>33</v>
      </c>
      <c r="B873" s="225">
        <v>40900000</v>
      </c>
      <c r="C873" s="221">
        <f t="shared" si="26"/>
        <v>8</v>
      </c>
      <c r="D873" s="221">
        <v>40900000</v>
      </c>
      <c r="F873" s="221" t="s">
        <v>69</v>
      </c>
      <c r="G873" s="222">
        <v>203339541.09999999</v>
      </c>
      <c r="I873" s="222">
        <f t="shared" si="27"/>
        <v>203339541.09999999</v>
      </c>
    </row>
    <row r="874" spans="1:9" x14ac:dyDescent="0.2">
      <c r="A874" s="221" t="s">
        <v>30</v>
      </c>
      <c r="B874" s="225" t="s">
        <v>3627</v>
      </c>
      <c r="C874" s="221">
        <f t="shared" si="26"/>
        <v>8</v>
      </c>
      <c r="D874" s="221">
        <v>40900000</v>
      </c>
      <c r="F874" s="221" t="s">
        <v>2091</v>
      </c>
      <c r="G874" s="222">
        <v>660000</v>
      </c>
      <c r="I874" s="222">
        <f t="shared" si="27"/>
        <v>660000</v>
      </c>
    </row>
    <row r="875" spans="1:9" x14ac:dyDescent="0.2">
      <c r="A875" s="221" t="s">
        <v>1</v>
      </c>
      <c r="B875" s="225" t="s">
        <v>3627</v>
      </c>
      <c r="C875" s="221">
        <f t="shared" si="26"/>
        <v>8</v>
      </c>
      <c r="D875" s="221">
        <v>40900000</v>
      </c>
      <c r="F875" s="221" t="s">
        <v>69</v>
      </c>
      <c r="G875" s="222">
        <v>37445183.719999999</v>
      </c>
      <c r="I875" s="222">
        <f t="shared" si="27"/>
        <v>37445183.719999999</v>
      </c>
    </row>
    <row r="876" spans="1:9" x14ac:dyDescent="0.2">
      <c r="A876" s="221" t="s">
        <v>15</v>
      </c>
      <c r="B876" s="225">
        <v>40900000</v>
      </c>
      <c r="C876" s="221">
        <f t="shared" si="26"/>
        <v>8</v>
      </c>
      <c r="D876" s="221">
        <v>40900000</v>
      </c>
      <c r="F876" s="221" t="s">
        <v>69</v>
      </c>
      <c r="G876" s="222">
        <v>19149004.552000001</v>
      </c>
      <c r="I876" s="222">
        <f t="shared" si="27"/>
        <v>19149004.552000001</v>
      </c>
    </row>
    <row r="877" spans="1:9" x14ac:dyDescent="0.2">
      <c r="A877" s="221" t="s">
        <v>37</v>
      </c>
      <c r="B877" s="225" t="s">
        <v>3628</v>
      </c>
      <c r="C877" s="221">
        <f t="shared" si="26"/>
        <v>6</v>
      </c>
      <c r="D877" s="221">
        <v>40910000</v>
      </c>
      <c r="F877" s="221" t="s">
        <v>1211</v>
      </c>
      <c r="G877" s="222">
        <v>1029421607.21</v>
      </c>
      <c r="I877" s="222">
        <f t="shared" si="27"/>
        <v>1029421607.21</v>
      </c>
    </row>
    <row r="878" spans="1:9" x14ac:dyDescent="0.2">
      <c r="A878" s="221" t="s">
        <v>8</v>
      </c>
      <c r="B878" s="225" t="s">
        <v>3629</v>
      </c>
      <c r="C878" s="221">
        <f t="shared" si="26"/>
        <v>8</v>
      </c>
      <c r="D878" s="221">
        <v>40910000</v>
      </c>
      <c r="F878" s="221" t="s">
        <v>2091</v>
      </c>
      <c r="G878" s="222">
        <v>11932981.199999999</v>
      </c>
      <c r="I878" s="222">
        <f t="shared" si="27"/>
        <v>11932981.199999999</v>
      </c>
    </row>
    <row r="879" spans="1:9" x14ac:dyDescent="0.2">
      <c r="A879" s="221" t="s">
        <v>17</v>
      </c>
      <c r="B879" s="225" t="s">
        <v>3628</v>
      </c>
      <c r="C879" s="221">
        <f t="shared" si="26"/>
        <v>6</v>
      </c>
      <c r="D879" s="221">
        <v>40910000</v>
      </c>
      <c r="F879" s="221" t="s">
        <v>1211</v>
      </c>
      <c r="G879" s="222">
        <v>397121954.19</v>
      </c>
      <c r="H879" s="222">
        <v>0</v>
      </c>
      <c r="I879" s="222">
        <f t="shared" si="27"/>
        <v>397121954.19</v>
      </c>
    </row>
    <row r="880" spans="1:9" x14ac:dyDescent="0.2">
      <c r="A880" s="221" t="s">
        <v>26</v>
      </c>
      <c r="B880" s="225" t="s">
        <v>3629</v>
      </c>
      <c r="C880" s="221">
        <f t="shared" si="26"/>
        <v>8</v>
      </c>
      <c r="D880" s="221">
        <v>40910000</v>
      </c>
      <c r="F880" s="221" t="s">
        <v>2091</v>
      </c>
      <c r="G880" s="222">
        <v>196852060.78999999</v>
      </c>
      <c r="I880" s="222">
        <f t="shared" si="27"/>
        <v>196852060.78999999</v>
      </c>
    </row>
    <row r="881" spans="1:9" x14ac:dyDescent="0.2">
      <c r="A881" s="221" t="s">
        <v>149</v>
      </c>
      <c r="B881" s="225" t="s">
        <v>843</v>
      </c>
      <c r="C881" s="221">
        <f t="shared" si="26"/>
        <v>7</v>
      </c>
      <c r="D881" s="221">
        <v>40910000</v>
      </c>
      <c r="F881" s="221" t="s">
        <v>2091</v>
      </c>
      <c r="G881" s="222">
        <v>946863954.52999997</v>
      </c>
      <c r="I881" s="222">
        <f t="shared" si="27"/>
        <v>946863954.52999997</v>
      </c>
    </row>
    <row r="882" spans="1:9" x14ac:dyDescent="0.2">
      <c r="A882" s="221" t="s">
        <v>148</v>
      </c>
      <c r="B882" s="225" t="s">
        <v>3629</v>
      </c>
      <c r="C882" s="221">
        <f t="shared" si="26"/>
        <v>8</v>
      </c>
      <c r="D882" s="221">
        <v>40910000</v>
      </c>
      <c r="F882" s="221" t="s">
        <v>2091</v>
      </c>
      <c r="G882" s="222">
        <v>562096241.84000003</v>
      </c>
      <c r="I882" s="222">
        <f t="shared" si="27"/>
        <v>562096241.84000003</v>
      </c>
    </row>
    <row r="883" spans="1:9" x14ac:dyDescent="0.2">
      <c r="A883" s="221" t="s">
        <v>9</v>
      </c>
      <c r="B883" s="225" t="s">
        <v>843</v>
      </c>
      <c r="C883" s="221">
        <f t="shared" si="26"/>
        <v>7</v>
      </c>
      <c r="D883" s="221">
        <v>40910000</v>
      </c>
      <c r="F883" s="221" t="s">
        <v>285</v>
      </c>
      <c r="G883" s="222">
        <v>546703006.27999997</v>
      </c>
      <c r="H883" s="222">
        <v>0</v>
      </c>
      <c r="I883" s="222">
        <f t="shared" si="27"/>
        <v>546703006.27999997</v>
      </c>
    </row>
    <row r="884" spans="1:9" x14ac:dyDescent="0.2">
      <c r="A884" s="221" t="s">
        <v>13</v>
      </c>
      <c r="B884" s="225" t="s">
        <v>843</v>
      </c>
      <c r="C884" s="221">
        <f t="shared" si="26"/>
        <v>7</v>
      </c>
      <c r="D884" s="221">
        <v>40910000</v>
      </c>
      <c r="F884" s="221" t="s">
        <v>285</v>
      </c>
      <c r="G884" s="222">
        <v>3553385702.3200002</v>
      </c>
      <c r="H884" s="222">
        <v>0</v>
      </c>
      <c r="I884" s="222">
        <f t="shared" si="27"/>
        <v>3553385702.3200002</v>
      </c>
    </row>
    <row r="885" spans="1:9" x14ac:dyDescent="0.2">
      <c r="A885" s="221" t="s">
        <v>21</v>
      </c>
      <c r="B885" s="225" t="s">
        <v>843</v>
      </c>
      <c r="C885" s="221">
        <f t="shared" si="26"/>
        <v>7</v>
      </c>
      <c r="D885" s="221">
        <v>40910000</v>
      </c>
      <c r="F885" s="221" t="s">
        <v>285</v>
      </c>
      <c r="G885" s="222">
        <v>88190330</v>
      </c>
      <c r="H885" s="222">
        <v>0</v>
      </c>
      <c r="I885" s="222">
        <f t="shared" si="27"/>
        <v>88190330</v>
      </c>
    </row>
    <row r="886" spans="1:9" x14ac:dyDescent="0.2">
      <c r="A886" s="221" t="s">
        <v>5</v>
      </c>
      <c r="B886" s="225" t="s">
        <v>843</v>
      </c>
      <c r="C886" s="221">
        <f t="shared" si="26"/>
        <v>7</v>
      </c>
      <c r="D886" s="221">
        <v>40910000</v>
      </c>
      <c r="F886" s="221" t="s">
        <v>285</v>
      </c>
      <c r="G886" s="222">
        <v>1001513357.84</v>
      </c>
      <c r="H886" s="222">
        <v>0</v>
      </c>
      <c r="I886" s="222">
        <f t="shared" si="27"/>
        <v>1001513357.84</v>
      </c>
    </row>
    <row r="887" spans="1:9" x14ac:dyDescent="0.2">
      <c r="A887" s="221" t="s">
        <v>25</v>
      </c>
      <c r="B887" s="225">
        <v>40910000</v>
      </c>
      <c r="C887" s="221">
        <f t="shared" si="26"/>
        <v>8</v>
      </c>
      <c r="D887" s="221">
        <v>40910000</v>
      </c>
      <c r="F887" s="221" t="s">
        <v>3630</v>
      </c>
      <c r="G887" s="222">
        <v>438316116.5</v>
      </c>
      <c r="I887" s="222">
        <f t="shared" si="27"/>
        <v>438316116.5</v>
      </c>
    </row>
    <row r="888" spans="1:9" x14ac:dyDescent="0.2">
      <c r="A888" s="221" t="s">
        <v>3</v>
      </c>
      <c r="B888" s="225">
        <v>409100</v>
      </c>
      <c r="C888" s="221">
        <f t="shared" si="26"/>
        <v>6</v>
      </c>
      <c r="D888" s="221">
        <v>40910000</v>
      </c>
      <c r="F888" s="221" t="s">
        <v>1211</v>
      </c>
      <c r="G888" s="222">
        <v>709070.86</v>
      </c>
      <c r="I888" s="222">
        <f t="shared" si="27"/>
        <v>709070.86</v>
      </c>
    </row>
    <row r="889" spans="1:9" x14ac:dyDescent="0.2">
      <c r="A889" s="221" t="s">
        <v>8</v>
      </c>
      <c r="B889" s="225" t="s">
        <v>3631</v>
      </c>
      <c r="C889" s="221">
        <f t="shared" si="26"/>
        <v>8</v>
      </c>
      <c r="D889" s="221">
        <v>40911000</v>
      </c>
      <c r="F889" s="221" t="s">
        <v>2746</v>
      </c>
      <c r="H889" s="222">
        <v>200000</v>
      </c>
      <c r="I889" s="222">
        <f t="shared" si="27"/>
        <v>-200000</v>
      </c>
    </row>
    <row r="890" spans="1:9" x14ac:dyDescent="0.2">
      <c r="A890" s="221" t="s">
        <v>37</v>
      </c>
      <c r="B890" s="225" t="s">
        <v>3632</v>
      </c>
      <c r="C890" s="221">
        <f t="shared" si="26"/>
        <v>6</v>
      </c>
      <c r="D890" s="221">
        <v>40920000</v>
      </c>
      <c r="F890" s="221" t="s">
        <v>1213</v>
      </c>
      <c r="G890" s="222">
        <v>134743886.03999999</v>
      </c>
      <c r="I890" s="222">
        <f t="shared" si="27"/>
        <v>134743886.03999999</v>
      </c>
    </row>
    <row r="891" spans="1:9" x14ac:dyDescent="0.2">
      <c r="A891" s="221" t="s">
        <v>17</v>
      </c>
      <c r="B891" s="225" t="s">
        <v>3632</v>
      </c>
      <c r="C891" s="221">
        <f t="shared" si="26"/>
        <v>6</v>
      </c>
      <c r="D891" s="221">
        <v>40920000</v>
      </c>
      <c r="F891" s="221" t="s">
        <v>1213</v>
      </c>
      <c r="G891" s="222">
        <v>85605819.040000007</v>
      </c>
      <c r="H891" s="222">
        <v>0</v>
      </c>
      <c r="I891" s="222">
        <f t="shared" si="27"/>
        <v>85605819.040000007</v>
      </c>
    </row>
    <row r="892" spans="1:9" x14ac:dyDescent="0.2">
      <c r="A892" s="221" t="s">
        <v>9</v>
      </c>
      <c r="B892" s="225" t="s">
        <v>844</v>
      </c>
      <c r="C892" s="221">
        <f t="shared" si="26"/>
        <v>7</v>
      </c>
      <c r="D892" s="221">
        <v>40920000</v>
      </c>
      <c r="F892" s="221" t="s">
        <v>287</v>
      </c>
      <c r="G892" s="222">
        <v>155559206.74000001</v>
      </c>
      <c r="H892" s="222">
        <v>0</v>
      </c>
      <c r="I892" s="222">
        <f t="shared" si="27"/>
        <v>155559206.74000001</v>
      </c>
    </row>
    <row r="893" spans="1:9" x14ac:dyDescent="0.2">
      <c r="A893" s="221" t="s">
        <v>13</v>
      </c>
      <c r="B893" s="225" t="s">
        <v>844</v>
      </c>
      <c r="C893" s="221">
        <f t="shared" si="26"/>
        <v>7</v>
      </c>
      <c r="D893" s="221">
        <v>40920000</v>
      </c>
      <c r="F893" s="221" t="s">
        <v>287</v>
      </c>
      <c r="G893" s="222">
        <v>2738667572.5</v>
      </c>
      <c r="H893" s="222">
        <v>0</v>
      </c>
      <c r="I893" s="222">
        <f t="shared" si="27"/>
        <v>2738667572.5</v>
      </c>
    </row>
    <row r="894" spans="1:9" x14ac:dyDescent="0.2">
      <c r="A894" s="221" t="s">
        <v>21</v>
      </c>
      <c r="B894" s="225" t="s">
        <v>844</v>
      </c>
      <c r="C894" s="221">
        <f t="shared" si="26"/>
        <v>7</v>
      </c>
      <c r="D894" s="221">
        <v>40920000</v>
      </c>
      <c r="F894" s="221" t="s">
        <v>287</v>
      </c>
      <c r="G894" s="222">
        <v>4593682.26</v>
      </c>
      <c r="H894" s="222">
        <v>0</v>
      </c>
      <c r="I894" s="222">
        <f t="shared" si="27"/>
        <v>4593682.26</v>
      </c>
    </row>
    <row r="895" spans="1:9" x14ac:dyDescent="0.2">
      <c r="A895" s="221" t="s">
        <v>5</v>
      </c>
      <c r="B895" s="225" t="s">
        <v>844</v>
      </c>
      <c r="C895" s="221">
        <f t="shared" si="26"/>
        <v>7</v>
      </c>
      <c r="D895" s="221">
        <v>40920000</v>
      </c>
      <c r="F895" s="221" t="s">
        <v>287</v>
      </c>
      <c r="G895" s="222">
        <v>33766757.369999997</v>
      </c>
      <c r="H895" s="222">
        <v>0</v>
      </c>
      <c r="I895" s="222">
        <f t="shared" si="27"/>
        <v>33766757.369999997</v>
      </c>
    </row>
    <row r="896" spans="1:9" x14ac:dyDescent="0.2">
      <c r="A896" s="221" t="s">
        <v>3316</v>
      </c>
      <c r="B896" s="225" t="s">
        <v>3633</v>
      </c>
      <c r="C896" s="221">
        <f t="shared" si="26"/>
        <v>6</v>
      </c>
      <c r="D896" s="221">
        <v>40980000</v>
      </c>
      <c r="F896" s="221" t="s">
        <v>2715</v>
      </c>
      <c r="G896" s="222">
        <v>3066400</v>
      </c>
      <c r="I896" s="222">
        <f t="shared" si="27"/>
        <v>3066400</v>
      </c>
    </row>
    <row r="897" spans="1:9" x14ac:dyDescent="0.2">
      <c r="A897" s="221" t="s">
        <v>37</v>
      </c>
      <c r="B897" s="225" t="s">
        <v>3634</v>
      </c>
      <c r="C897" s="221">
        <f t="shared" si="26"/>
        <v>6</v>
      </c>
      <c r="D897" s="221">
        <v>41100000</v>
      </c>
      <c r="F897" s="221" t="s">
        <v>1859</v>
      </c>
      <c r="G897" s="222">
        <v>130147674.90000001</v>
      </c>
      <c r="I897" s="222">
        <f t="shared" si="27"/>
        <v>130147674.90000001</v>
      </c>
    </row>
    <row r="898" spans="1:9" x14ac:dyDescent="0.2">
      <c r="A898" s="221" t="s">
        <v>6</v>
      </c>
      <c r="B898" s="225" t="s">
        <v>3635</v>
      </c>
      <c r="C898" s="221">
        <f t="shared" ref="C898:C961" si="28">+LEN(B:B)</f>
        <v>8</v>
      </c>
      <c r="D898" s="221">
        <v>41100000</v>
      </c>
      <c r="F898" s="221" t="s">
        <v>70</v>
      </c>
      <c r="G898" s="222">
        <v>280264798.60000002</v>
      </c>
      <c r="I898" s="222">
        <f t="shared" ref="I898:I961" si="29">+G:G-H:H</f>
        <v>280264798.60000002</v>
      </c>
    </row>
    <row r="899" spans="1:9" x14ac:dyDescent="0.2">
      <c r="A899" s="221" t="s">
        <v>11</v>
      </c>
      <c r="B899" s="225" t="s">
        <v>3635</v>
      </c>
      <c r="C899" s="221">
        <f t="shared" si="28"/>
        <v>8</v>
      </c>
      <c r="D899" s="221">
        <v>41100000</v>
      </c>
      <c r="F899" s="221" t="s">
        <v>2092</v>
      </c>
      <c r="H899" s="222">
        <v>23701025.809999999</v>
      </c>
      <c r="I899" s="222">
        <f t="shared" si="29"/>
        <v>-23701025.809999999</v>
      </c>
    </row>
    <row r="900" spans="1:9" x14ac:dyDescent="0.2">
      <c r="A900" s="221" t="s">
        <v>20</v>
      </c>
      <c r="B900" s="225">
        <v>41100000</v>
      </c>
      <c r="C900" s="221">
        <f t="shared" si="28"/>
        <v>8</v>
      </c>
      <c r="D900" s="221">
        <v>41100000</v>
      </c>
      <c r="F900" s="221" t="s">
        <v>2092</v>
      </c>
      <c r="G900" s="222">
        <v>107902795.91</v>
      </c>
      <c r="I900" s="222">
        <f t="shared" si="29"/>
        <v>107902795.91</v>
      </c>
    </row>
    <row r="901" spans="1:9" x14ac:dyDescent="0.2">
      <c r="A901" s="221" t="s">
        <v>148</v>
      </c>
      <c r="B901" s="225" t="s">
        <v>3635</v>
      </c>
      <c r="C901" s="221">
        <f t="shared" si="28"/>
        <v>8</v>
      </c>
      <c r="D901" s="221">
        <v>41100000</v>
      </c>
      <c r="F901" s="221" t="s">
        <v>2092</v>
      </c>
      <c r="G901" s="222">
        <v>23651672034.029999</v>
      </c>
      <c r="I901" s="222">
        <f t="shared" si="29"/>
        <v>23651672034.029999</v>
      </c>
    </row>
    <row r="902" spans="1:9" x14ac:dyDescent="0.2">
      <c r="A902" s="221" t="s">
        <v>3315</v>
      </c>
      <c r="B902" s="225" t="s">
        <v>3634</v>
      </c>
      <c r="C902" s="221">
        <f t="shared" si="28"/>
        <v>6</v>
      </c>
      <c r="D902" s="221">
        <v>41100000</v>
      </c>
      <c r="F902" s="221" t="s">
        <v>3636</v>
      </c>
      <c r="G902" s="222">
        <v>524142029.55000001</v>
      </c>
      <c r="I902" s="222">
        <f t="shared" si="29"/>
        <v>524142029.55000001</v>
      </c>
    </row>
    <row r="903" spans="1:9" x14ac:dyDescent="0.2">
      <c r="A903" s="221" t="s">
        <v>3316</v>
      </c>
      <c r="B903" s="225" t="s">
        <v>3634</v>
      </c>
      <c r="C903" s="221">
        <f t="shared" si="28"/>
        <v>6</v>
      </c>
      <c r="D903" s="221">
        <v>41100000</v>
      </c>
      <c r="F903" s="221" t="s">
        <v>2672</v>
      </c>
      <c r="G903" s="222">
        <v>197538234.39999801</v>
      </c>
      <c r="I903" s="222">
        <f t="shared" si="29"/>
        <v>197538234.39999801</v>
      </c>
    </row>
    <row r="904" spans="1:9" x14ac:dyDescent="0.2">
      <c r="A904" s="221" t="s">
        <v>7</v>
      </c>
      <c r="B904" s="225" t="s">
        <v>3635</v>
      </c>
      <c r="C904" s="221">
        <f t="shared" si="28"/>
        <v>8</v>
      </c>
      <c r="D904" s="221">
        <v>41100000</v>
      </c>
      <c r="F904" s="221" t="s">
        <v>2092</v>
      </c>
      <c r="G904" s="222">
        <v>680684920.76999998</v>
      </c>
      <c r="I904" s="222">
        <f t="shared" si="29"/>
        <v>680684920.76999998</v>
      </c>
    </row>
    <row r="905" spans="1:9" x14ac:dyDescent="0.2">
      <c r="A905" s="221" t="s">
        <v>145</v>
      </c>
      <c r="B905" s="225" t="s">
        <v>3635</v>
      </c>
      <c r="C905" s="221">
        <f t="shared" si="28"/>
        <v>8</v>
      </c>
      <c r="D905" s="221">
        <v>41100000</v>
      </c>
      <c r="F905" s="221" t="s">
        <v>70</v>
      </c>
      <c r="G905" s="222">
        <v>4970290856.21</v>
      </c>
      <c r="I905" s="222">
        <f t="shared" si="29"/>
        <v>4970290856.21</v>
      </c>
    </row>
    <row r="906" spans="1:9" x14ac:dyDescent="0.2">
      <c r="A906" s="221" t="s">
        <v>33</v>
      </c>
      <c r="B906" s="225">
        <v>41100000</v>
      </c>
      <c r="C906" s="221">
        <f t="shared" si="28"/>
        <v>8</v>
      </c>
      <c r="D906" s="221">
        <v>41100000</v>
      </c>
      <c r="F906" s="221" t="s">
        <v>70</v>
      </c>
      <c r="G906" s="222">
        <v>581087093.87</v>
      </c>
      <c r="I906" s="222">
        <f t="shared" si="29"/>
        <v>581087093.87</v>
      </c>
    </row>
    <row r="907" spans="1:9" x14ac:dyDescent="0.2">
      <c r="A907" s="221" t="s">
        <v>1</v>
      </c>
      <c r="B907" s="225" t="s">
        <v>3635</v>
      </c>
      <c r="C907" s="221">
        <f t="shared" si="28"/>
        <v>8</v>
      </c>
      <c r="D907" s="221">
        <v>41100000</v>
      </c>
      <c r="F907" s="221" t="s">
        <v>70</v>
      </c>
      <c r="G907" s="222">
        <v>272321200.63999999</v>
      </c>
      <c r="I907" s="222">
        <f t="shared" si="29"/>
        <v>272321200.63999999</v>
      </c>
    </row>
    <row r="908" spans="1:9" x14ac:dyDescent="0.2">
      <c r="A908" s="221" t="s">
        <v>27</v>
      </c>
      <c r="B908" s="225" t="s">
        <v>3635</v>
      </c>
      <c r="C908" s="221">
        <f t="shared" si="28"/>
        <v>8</v>
      </c>
      <c r="D908" s="221">
        <v>41100000</v>
      </c>
      <c r="F908" s="221" t="s">
        <v>2092</v>
      </c>
      <c r="G908" s="222">
        <v>901401810.85000002</v>
      </c>
      <c r="I908" s="222">
        <f t="shared" si="29"/>
        <v>901401810.85000002</v>
      </c>
    </row>
    <row r="909" spans="1:9" x14ac:dyDescent="0.2">
      <c r="A909" s="221" t="s">
        <v>25</v>
      </c>
      <c r="B909" s="225">
        <v>41100000</v>
      </c>
      <c r="C909" s="221">
        <f t="shared" si="28"/>
        <v>8</v>
      </c>
      <c r="D909" s="221">
        <v>41100000</v>
      </c>
      <c r="F909" s="221" t="s">
        <v>70</v>
      </c>
      <c r="G909" s="222">
        <v>3415650001.1999998</v>
      </c>
      <c r="I909" s="222">
        <f t="shared" si="29"/>
        <v>3415650001.1999998</v>
      </c>
    </row>
    <row r="910" spans="1:9" x14ac:dyDescent="0.2">
      <c r="A910" s="221" t="s">
        <v>3</v>
      </c>
      <c r="B910" s="225">
        <v>411000</v>
      </c>
      <c r="C910" s="221">
        <f t="shared" si="28"/>
        <v>6</v>
      </c>
      <c r="D910" s="221">
        <v>41100000</v>
      </c>
      <c r="F910" s="221" t="s">
        <v>1859</v>
      </c>
      <c r="G910" s="222">
        <v>797704556.72000003</v>
      </c>
      <c r="I910" s="222">
        <f t="shared" si="29"/>
        <v>797704556.72000003</v>
      </c>
    </row>
    <row r="911" spans="1:9" x14ac:dyDescent="0.2">
      <c r="A911" s="221" t="s">
        <v>15</v>
      </c>
      <c r="B911" s="225">
        <v>41100000</v>
      </c>
      <c r="C911" s="221">
        <f t="shared" si="28"/>
        <v>8</v>
      </c>
      <c r="D911" s="221">
        <v>41100000</v>
      </c>
      <c r="F911" s="221" t="s">
        <v>70</v>
      </c>
      <c r="G911" s="222">
        <v>1539651964.303</v>
      </c>
      <c r="I911" s="222">
        <f t="shared" si="29"/>
        <v>1539651964.303</v>
      </c>
    </row>
    <row r="912" spans="1:9" x14ac:dyDescent="0.2">
      <c r="A912" s="221" t="s">
        <v>17</v>
      </c>
      <c r="B912" s="225" t="s">
        <v>3637</v>
      </c>
      <c r="C912" s="221">
        <f t="shared" si="28"/>
        <v>6</v>
      </c>
      <c r="D912" s="221">
        <v>41110000</v>
      </c>
      <c r="F912" s="221" t="s">
        <v>1215</v>
      </c>
      <c r="G912" s="222">
        <v>5619032066.4821997</v>
      </c>
      <c r="H912" s="222">
        <v>0</v>
      </c>
      <c r="I912" s="222">
        <f t="shared" si="29"/>
        <v>5619032066.4821997</v>
      </c>
    </row>
    <row r="913" spans="1:9" x14ac:dyDescent="0.2">
      <c r="A913" s="221" t="s">
        <v>149</v>
      </c>
      <c r="B913" s="225" t="s">
        <v>847</v>
      </c>
      <c r="C913" s="221">
        <f t="shared" si="28"/>
        <v>7</v>
      </c>
      <c r="D913" s="221">
        <v>41110000</v>
      </c>
      <c r="F913" s="221" t="s">
        <v>297</v>
      </c>
      <c r="G913" s="222">
        <v>4448896811.71</v>
      </c>
      <c r="I913" s="222">
        <f t="shared" si="29"/>
        <v>4448896811.71</v>
      </c>
    </row>
    <row r="914" spans="1:9" x14ac:dyDescent="0.2">
      <c r="A914" s="221" t="s">
        <v>148</v>
      </c>
      <c r="B914" s="225" t="s">
        <v>3638</v>
      </c>
      <c r="C914" s="221">
        <f t="shared" si="28"/>
        <v>8</v>
      </c>
      <c r="D914" s="221">
        <v>41110000</v>
      </c>
      <c r="F914" s="221" t="s">
        <v>2072</v>
      </c>
      <c r="H914" s="222">
        <v>9091515.4399999995</v>
      </c>
      <c r="I914" s="222">
        <f t="shared" si="29"/>
        <v>-9091515.4399999995</v>
      </c>
    </row>
    <row r="915" spans="1:9" x14ac:dyDescent="0.2">
      <c r="A915" s="221" t="s">
        <v>7</v>
      </c>
      <c r="B915" s="225" t="s">
        <v>3638</v>
      </c>
      <c r="C915" s="221">
        <f t="shared" si="28"/>
        <v>8</v>
      </c>
      <c r="D915" s="221">
        <v>41110000</v>
      </c>
      <c r="F915" s="221" t="s">
        <v>3639</v>
      </c>
      <c r="H915" s="222">
        <v>59590400</v>
      </c>
      <c r="I915" s="222">
        <f t="shared" si="29"/>
        <v>-59590400</v>
      </c>
    </row>
    <row r="916" spans="1:9" x14ac:dyDescent="0.2">
      <c r="A916" s="221" t="s">
        <v>33</v>
      </c>
      <c r="B916" s="225">
        <v>41110000</v>
      </c>
      <c r="C916" s="221">
        <f t="shared" si="28"/>
        <v>8</v>
      </c>
      <c r="D916" s="221">
        <v>41110000</v>
      </c>
      <c r="F916" s="221" t="s">
        <v>3640</v>
      </c>
      <c r="H916" s="222">
        <v>3138060.81</v>
      </c>
      <c r="I916" s="222">
        <f t="shared" si="29"/>
        <v>-3138060.81</v>
      </c>
    </row>
    <row r="917" spans="1:9" x14ac:dyDescent="0.2">
      <c r="A917" s="221" t="s">
        <v>9</v>
      </c>
      <c r="B917" s="225" t="s">
        <v>847</v>
      </c>
      <c r="C917" s="221">
        <f t="shared" si="28"/>
        <v>7</v>
      </c>
      <c r="D917" s="221">
        <v>41110000</v>
      </c>
      <c r="F917" s="221" t="s">
        <v>297</v>
      </c>
      <c r="G917" s="222">
        <v>17485135586.509998</v>
      </c>
      <c r="H917" s="222">
        <v>0</v>
      </c>
      <c r="I917" s="222">
        <f t="shared" si="29"/>
        <v>17485135586.509998</v>
      </c>
    </row>
    <row r="918" spans="1:9" x14ac:dyDescent="0.2">
      <c r="A918" s="221" t="s">
        <v>13</v>
      </c>
      <c r="B918" s="225" t="s">
        <v>847</v>
      </c>
      <c r="C918" s="221">
        <f t="shared" si="28"/>
        <v>7</v>
      </c>
      <c r="D918" s="221">
        <v>41110000</v>
      </c>
      <c r="F918" s="221" t="s">
        <v>297</v>
      </c>
      <c r="G918" s="222">
        <v>15339374367.870001</v>
      </c>
      <c r="H918" s="222">
        <v>0</v>
      </c>
      <c r="I918" s="222">
        <f t="shared" si="29"/>
        <v>15339374367.870001</v>
      </c>
    </row>
    <row r="919" spans="1:9" x14ac:dyDescent="0.2">
      <c r="A919" s="221" t="s">
        <v>21</v>
      </c>
      <c r="B919" s="225" t="s">
        <v>847</v>
      </c>
      <c r="C919" s="221">
        <f t="shared" si="28"/>
        <v>7</v>
      </c>
      <c r="D919" s="221">
        <v>41110000</v>
      </c>
      <c r="F919" s="221" t="s">
        <v>297</v>
      </c>
      <c r="G919" s="222">
        <v>1987543248.1900001</v>
      </c>
      <c r="H919" s="222">
        <v>0</v>
      </c>
      <c r="I919" s="222">
        <f t="shared" si="29"/>
        <v>1987543248.1900001</v>
      </c>
    </row>
    <row r="920" spans="1:9" x14ac:dyDescent="0.2">
      <c r="A920" s="221" t="s">
        <v>5</v>
      </c>
      <c r="B920" s="225" t="s">
        <v>847</v>
      </c>
      <c r="C920" s="221">
        <f t="shared" si="28"/>
        <v>7</v>
      </c>
      <c r="D920" s="221">
        <v>41110000</v>
      </c>
      <c r="F920" s="221" t="s">
        <v>297</v>
      </c>
      <c r="G920" s="222">
        <v>1632166161.51</v>
      </c>
      <c r="H920" s="222">
        <v>0</v>
      </c>
      <c r="I920" s="222">
        <f t="shared" si="29"/>
        <v>1632166161.51</v>
      </c>
    </row>
    <row r="921" spans="1:9" x14ac:dyDescent="0.2">
      <c r="A921" s="221" t="s">
        <v>17</v>
      </c>
      <c r="B921" s="225" t="s">
        <v>3641</v>
      </c>
      <c r="C921" s="221">
        <f t="shared" si="28"/>
        <v>6</v>
      </c>
      <c r="D921" s="221">
        <v>41120000</v>
      </c>
      <c r="F921" s="221" t="s">
        <v>1217</v>
      </c>
      <c r="G921" s="222">
        <v>5363520</v>
      </c>
      <c r="H921" s="222">
        <v>0</v>
      </c>
      <c r="I921" s="222">
        <f t="shared" si="29"/>
        <v>5363520</v>
      </c>
    </row>
    <row r="922" spans="1:9" x14ac:dyDescent="0.2">
      <c r="A922" s="221" t="s">
        <v>17</v>
      </c>
      <c r="B922" s="225" t="s">
        <v>3642</v>
      </c>
      <c r="C922" s="221">
        <f t="shared" si="28"/>
        <v>6</v>
      </c>
      <c r="D922" s="221">
        <v>41300000</v>
      </c>
      <c r="F922" s="221" t="s">
        <v>1220</v>
      </c>
      <c r="G922" s="222">
        <v>289933828.19</v>
      </c>
      <c r="H922" s="222">
        <v>0</v>
      </c>
      <c r="I922" s="222">
        <f t="shared" si="29"/>
        <v>289933828.19</v>
      </c>
    </row>
    <row r="923" spans="1:9" x14ac:dyDescent="0.2">
      <c r="A923" s="221" t="s">
        <v>20</v>
      </c>
      <c r="B923" s="225">
        <v>41300000</v>
      </c>
      <c r="C923" s="221">
        <f t="shared" si="28"/>
        <v>8</v>
      </c>
      <c r="D923" s="221">
        <v>41300000</v>
      </c>
      <c r="F923" s="221" t="s">
        <v>3643</v>
      </c>
      <c r="G923" s="222">
        <v>4000000</v>
      </c>
      <c r="I923" s="222">
        <f t="shared" si="29"/>
        <v>4000000</v>
      </c>
    </row>
    <row r="924" spans="1:9" x14ac:dyDescent="0.2">
      <c r="A924" s="221" t="s">
        <v>149</v>
      </c>
      <c r="B924" s="225" t="s">
        <v>848</v>
      </c>
      <c r="C924" s="221">
        <f t="shared" si="28"/>
        <v>7</v>
      </c>
      <c r="D924" s="221">
        <v>41300000</v>
      </c>
      <c r="F924" s="221" t="s">
        <v>290</v>
      </c>
      <c r="G924" s="222">
        <v>117216000</v>
      </c>
      <c r="I924" s="222">
        <f t="shared" si="29"/>
        <v>117216000</v>
      </c>
    </row>
    <row r="925" spans="1:9" x14ac:dyDescent="0.2">
      <c r="A925" s="221" t="s">
        <v>148</v>
      </c>
      <c r="B925" s="225" t="s">
        <v>3644</v>
      </c>
      <c r="C925" s="221">
        <f t="shared" si="28"/>
        <v>8</v>
      </c>
      <c r="D925" s="221">
        <v>41300000</v>
      </c>
      <c r="F925" s="221" t="s">
        <v>290</v>
      </c>
      <c r="G925" s="222">
        <v>619124262.86000097</v>
      </c>
      <c r="I925" s="222">
        <f t="shared" si="29"/>
        <v>619124262.86000097</v>
      </c>
    </row>
    <row r="926" spans="1:9" x14ac:dyDescent="0.2">
      <c r="A926" s="221" t="s">
        <v>9</v>
      </c>
      <c r="B926" s="225" t="s">
        <v>848</v>
      </c>
      <c r="C926" s="221">
        <f t="shared" si="28"/>
        <v>7</v>
      </c>
      <c r="D926" s="221">
        <v>41300000</v>
      </c>
      <c r="F926" s="221" t="s">
        <v>290</v>
      </c>
      <c r="G926" s="222">
        <v>1298799853.3800001</v>
      </c>
      <c r="H926" s="222">
        <v>0</v>
      </c>
      <c r="I926" s="222">
        <f t="shared" si="29"/>
        <v>1298799853.3800001</v>
      </c>
    </row>
    <row r="927" spans="1:9" x14ac:dyDescent="0.2">
      <c r="A927" s="221" t="s">
        <v>13</v>
      </c>
      <c r="B927" s="225" t="s">
        <v>848</v>
      </c>
      <c r="C927" s="221">
        <f t="shared" si="28"/>
        <v>7</v>
      </c>
      <c r="D927" s="221">
        <v>41300000</v>
      </c>
      <c r="F927" s="221" t="s">
        <v>290</v>
      </c>
      <c r="G927" s="222">
        <v>125604531</v>
      </c>
      <c r="H927" s="222">
        <v>0</v>
      </c>
      <c r="I927" s="222">
        <f t="shared" si="29"/>
        <v>125604531</v>
      </c>
    </row>
    <row r="928" spans="1:9" x14ac:dyDescent="0.2">
      <c r="A928" s="221" t="s">
        <v>5</v>
      </c>
      <c r="B928" s="225" t="s">
        <v>848</v>
      </c>
      <c r="C928" s="221">
        <f t="shared" si="28"/>
        <v>7</v>
      </c>
      <c r="D928" s="221">
        <v>41300000</v>
      </c>
      <c r="F928" s="221" t="s">
        <v>290</v>
      </c>
      <c r="G928" s="222">
        <v>6359999.9900000002</v>
      </c>
      <c r="H928" s="222">
        <v>0</v>
      </c>
      <c r="I928" s="222">
        <f t="shared" si="29"/>
        <v>6359999.9900000002</v>
      </c>
    </row>
    <row r="929" spans="1:9" x14ac:dyDescent="0.2">
      <c r="A929" s="221" t="s">
        <v>148</v>
      </c>
      <c r="B929" s="225" t="s">
        <v>3645</v>
      </c>
      <c r="C929" s="221">
        <f t="shared" si="28"/>
        <v>8</v>
      </c>
      <c r="D929" s="221">
        <v>41311000</v>
      </c>
      <c r="F929" s="221" t="s">
        <v>1772</v>
      </c>
      <c r="H929" s="222">
        <v>518830567.87</v>
      </c>
      <c r="I929" s="222">
        <f t="shared" si="29"/>
        <v>-518830567.87</v>
      </c>
    </row>
    <row r="930" spans="1:9" x14ac:dyDescent="0.2">
      <c r="A930" s="221" t="s">
        <v>148</v>
      </c>
      <c r="B930" s="225" t="s">
        <v>3646</v>
      </c>
      <c r="C930" s="221">
        <f t="shared" si="28"/>
        <v>8</v>
      </c>
      <c r="D930" s="221">
        <v>41321000</v>
      </c>
      <c r="F930" s="221" t="s">
        <v>3340</v>
      </c>
      <c r="G930" s="222">
        <v>4935831.0599999996</v>
      </c>
      <c r="I930" s="222">
        <f t="shared" si="29"/>
        <v>4935831.0599999996</v>
      </c>
    </row>
    <row r="931" spans="1:9" x14ac:dyDescent="0.2">
      <c r="A931" s="221" t="s">
        <v>148</v>
      </c>
      <c r="B931" s="225" t="s">
        <v>3647</v>
      </c>
      <c r="C931" s="221">
        <f t="shared" si="28"/>
        <v>8</v>
      </c>
      <c r="D931" s="221">
        <v>41331000</v>
      </c>
      <c r="F931" s="221" t="s">
        <v>2095</v>
      </c>
      <c r="G931" s="222">
        <v>153803282.81999999</v>
      </c>
      <c r="I931" s="222">
        <f t="shared" si="29"/>
        <v>153803282.81999999</v>
      </c>
    </row>
    <row r="932" spans="1:9" x14ac:dyDescent="0.2">
      <c r="A932" s="221" t="s">
        <v>148</v>
      </c>
      <c r="B932" s="225" t="s">
        <v>3648</v>
      </c>
      <c r="C932" s="221">
        <f t="shared" si="28"/>
        <v>8</v>
      </c>
      <c r="D932" s="221">
        <v>41341000</v>
      </c>
      <c r="F932" s="221" t="s">
        <v>2003</v>
      </c>
      <c r="G932" s="222">
        <v>850141158.76999998</v>
      </c>
      <c r="I932" s="222">
        <f t="shared" si="29"/>
        <v>850141158.76999998</v>
      </c>
    </row>
    <row r="933" spans="1:9" x14ac:dyDescent="0.2">
      <c r="A933" s="221" t="s">
        <v>145</v>
      </c>
      <c r="B933" s="225" t="s">
        <v>3649</v>
      </c>
      <c r="C933" s="221">
        <f t="shared" si="28"/>
        <v>8</v>
      </c>
      <c r="D933" s="221">
        <v>41351000</v>
      </c>
      <c r="F933" s="221" t="s">
        <v>2003</v>
      </c>
      <c r="H933" s="222">
        <v>9.9999979138374294E-3</v>
      </c>
      <c r="I933" s="222">
        <f t="shared" si="29"/>
        <v>-9.9999979138374294E-3</v>
      </c>
    </row>
    <row r="934" spans="1:9" x14ac:dyDescent="0.2">
      <c r="A934" s="221" t="s">
        <v>17</v>
      </c>
      <c r="B934" s="225" t="s">
        <v>3650</v>
      </c>
      <c r="C934" s="221">
        <f t="shared" si="28"/>
        <v>6</v>
      </c>
      <c r="D934" s="221">
        <v>41600000</v>
      </c>
      <c r="F934" s="221" t="s">
        <v>1223</v>
      </c>
      <c r="G934" s="222">
        <v>415719177.52999997</v>
      </c>
      <c r="H934" s="222">
        <v>0</v>
      </c>
      <c r="I934" s="222">
        <f t="shared" si="29"/>
        <v>415719177.52999997</v>
      </c>
    </row>
    <row r="935" spans="1:9" x14ac:dyDescent="0.2">
      <c r="A935" s="221" t="s">
        <v>148</v>
      </c>
      <c r="B935" s="225" t="s">
        <v>3651</v>
      </c>
      <c r="C935" s="221">
        <f t="shared" si="28"/>
        <v>8</v>
      </c>
      <c r="D935" s="221">
        <v>41600000</v>
      </c>
      <c r="F935" s="221" t="s">
        <v>291</v>
      </c>
      <c r="G935" s="222">
        <v>767239864.32000005</v>
      </c>
      <c r="I935" s="222">
        <f t="shared" si="29"/>
        <v>767239864.32000005</v>
      </c>
    </row>
    <row r="936" spans="1:9" x14ac:dyDescent="0.2">
      <c r="A936" s="221" t="s">
        <v>3315</v>
      </c>
      <c r="B936" s="225" t="s">
        <v>3650</v>
      </c>
      <c r="C936" s="221">
        <f t="shared" si="28"/>
        <v>6</v>
      </c>
      <c r="D936" s="221">
        <v>41600000</v>
      </c>
      <c r="F936" s="221" t="s">
        <v>1223</v>
      </c>
      <c r="G936" s="222">
        <v>55441096.270000003</v>
      </c>
      <c r="I936" s="222">
        <f t="shared" si="29"/>
        <v>55441096.270000003</v>
      </c>
    </row>
    <row r="937" spans="1:9" x14ac:dyDescent="0.2">
      <c r="A937" s="221" t="s">
        <v>145</v>
      </c>
      <c r="B937" s="225" t="s">
        <v>3651</v>
      </c>
      <c r="C937" s="221">
        <f t="shared" si="28"/>
        <v>8</v>
      </c>
      <c r="D937" s="221">
        <v>41600000</v>
      </c>
      <c r="F937" s="221" t="s">
        <v>1570</v>
      </c>
      <c r="G937" s="222">
        <v>398418459.63</v>
      </c>
      <c r="I937" s="222">
        <f t="shared" si="29"/>
        <v>398418459.63</v>
      </c>
    </row>
    <row r="938" spans="1:9" x14ac:dyDescent="0.2">
      <c r="A938" s="221" t="s">
        <v>33</v>
      </c>
      <c r="B938" s="225">
        <v>41600000</v>
      </c>
      <c r="C938" s="221">
        <f t="shared" si="28"/>
        <v>8</v>
      </c>
      <c r="D938" s="221">
        <v>41600000</v>
      </c>
      <c r="F938" s="221" t="s">
        <v>1570</v>
      </c>
      <c r="G938" s="222">
        <v>1125665960.99</v>
      </c>
      <c r="I938" s="222">
        <f t="shared" si="29"/>
        <v>1125665960.99</v>
      </c>
    </row>
    <row r="939" spans="1:9" x14ac:dyDescent="0.2">
      <c r="A939" s="221" t="s">
        <v>9</v>
      </c>
      <c r="B939" s="225" t="s">
        <v>849</v>
      </c>
      <c r="C939" s="221">
        <f t="shared" si="28"/>
        <v>7</v>
      </c>
      <c r="D939" s="221">
        <v>41600000</v>
      </c>
      <c r="F939" s="221" t="s">
        <v>291</v>
      </c>
      <c r="G939" s="222">
        <v>2604314466.3499999</v>
      </c>
      <c r="H939" s="222">
        <v>0</v>
      </c>
      <c r="I939" s="222">
        <f t="shared" si="29"/>
        <v>2604314466.3499999</v>
      </c>
    </row>
    <row r="940" spans="1:9" x14ac:dyDescent="0.2">
      <c r="A940" s="221" t="s">
        <v>13</v>
      </c>
      <c r="B940" s="225" t="s">
        <v>849</v>
      </c>
      <c r="C940" s="221">
        <f t="shared" si="28"/>
        <v>7</v>
      </c>
      <c r="D940" s="221">
        <v>41600000</v>
      </c>
      <c r="F940" s="221" t="s">
        <v>291</v>
      </c>
      <c r="G940" s="222">
        <v>1509775722.51</v>
      </c>
      <c r="H940" s="222">
        <v>0</v>
      </c>
      <c r="I940" s="222">
        <f t="shared" si="29"/>
        <v>1509775722.51</v>
      </c>
    </row>
    <row r="941" spans="1:9" x14ac:dyDescent="0.2">
      <c r="A941" s="221" t="s">
        <v>5</v>
      </c>
      <c r="B941" s="225" t="s">
        <v>849</v>
      </c>
      <c r="C941" s="221">
        <f t="shared" si="28"/>
        <v>7</v>
      </c>
      <c r="D941" s="221">
        <v>41600000</v>
      </c>
      <c r="F941" s="221" t="s">
        <v>291</v>
      </c>
      <c r="G941" s="222">
        <v>834844693.02999997</v>
      </c>
      <c r="H941" s="222">
        <v>0</v>
      </c>
      <c r="I941" s="222">
        <f t="shared" si="29"/>
        <v>834844693.02999997</v>
      </c>
    </row>
    <row r="942" spans="1:9" x14ac:dyDescent="0.2">
      <c r="A942" s="221" t="s">
        <v>25</v>
      </c>
      <c r="B942" s="225">
        <v>41600000</v>
      </c>
      <c r="C942" s="221">
        <f t="shared" si="28"/>
        <v>8</v>
      </c>
      <c r="D942" s="221">
        <v>41600000</v>
      </c>
      <c r="F942" s="221" t="s">
        <v>1570</v>
      </c>
      <c r="G942" s="222">
        <v>54425004</v>
      </c>
      <c r="I942" s="222">
        <f t="shared" si="29"/>
        <v>54425004</v>
      </c>
    </row>
    <row r="943" spans="1:9" x14ac:dyDescent="0.2">
      <c r="A943" s="221" t="s">
        <v>37</v>
      </c>
      <c r="B943" s="225" t="s">
        <v>3652</v>
      </c>
      <c r="C943" s="221">
        <f t="shared" si="28"/>
        <v>6</v>
      </c>
      <c r="D943" s="221">
        <v>41800000</v>
      </c>
      <c r="F943" s="221" t="s">
        <v>1860</v>
      </c>
      <c r="G943" s="222">
        <v>57446179.200000003</v>
      </c>
      <c r="I943" s="222">
        <f t="shared" si="29"/>
        <v>57446179.200000003</v>
      </c>
    </row>
    <row r="944" spans="1:9" x14ac:dyDescent="0.2">
      <c r="A944" s="221" t="s">
        <v>149</v>
      </c>
      <c r="B944" s="225" t="s">
        <v>3653</v>
      </c>
      <c r="C944" s="221">
        <f t="shared" si="28"/>
        <v>7</v>
      </c>
      <c r="D944" s="221">
        <v>41800000</v>
      </c>
      <c r="F944" s="221" t="s">
        <v>2227</v>
      </c>
      <c r="G944" s="222">
        <v>765682595.36000001</v>
      </c>
      <c r="I944" s="222">
        <f t="shared" si="29"/>
        <v>765682595.36000001</v>
      </c>
    </row>
    <row r="945" spans="1:9" x14ac:dyDescent="0.2">
      <c r="A945" s="221" t="s">
        <v>148</v>
      </c>
      <c r="B945" s="225" t="s">
        <v>3654</v>
      </c>
      <c r="C945" s="221">
        <f t="shared" si="28"/>
        <v>8</v>
      </c>
      <c r="D945" s="221">
        <v>41800000</v>
      </c>
      <c r="F945" s="221" t="s">
        <v>2227</v>
      </c>
      <c r="G945" s="222">
        <v>1339420456</v>
      </c>
      <c r="I945" s="222">
        <f t="shared" si="29"/>
        <v>1339420456</v>
      </c>
    </row>
    <row r="946" spans="1:9" x14ac:dyDescent="0.2">
      <c r="A946" s="221" t="s">
        <v>7</v>
      </c>
      <c r="B946" s="225" t="s">
        <v>3654</v>
      </c>
      <c r="C946" s="221">
        <f t="shared" si="28"/>
        <v>8</v>
      </c>
      <c r="D946" s="221">
        <v>41800000</v>
      </c>
      <c r="F946" s="221" t="s">
        <v>2227</v>
      </c>
      <c r="G946" s="222">
        <v>238390520.66999999</v>
      </c>
      <c r="I946" s="222">
        <f t="shared" si="29"/>
        <v>238390520.66999999</v>
      </c>
    </row>
    <row r="947" spans="1:9" x14ac:dyDescent="0.2">
      <c r="A947" s="221" t="s">
        <v>27</v>
      </c>
      <c r="B947" s="225" t="s">
        <v>3654</v>
      </c>
      <c r="C947" s="221">
        <f t="shared" si="28"/>
        <v>8</v>
      </c>
      <c r="D947" s="221">
        <v>41800000</v>
      </c>
      <c r="F947" s="221" t="s">
        <v>2227</v>
      </c>
      <c r="G947" s="222">
        <v>143635627.53</v>
      </c>
      <c r="I947" s="222">
        <f t="shared" si="29"/>
        <v>143635627.53</v>
      </c>
    </row>
    <row r="948" spans="1:9" x14ac:dyDescent="0.2">
      <c r="A948" s="221" t="s">
        <v>145</v>
      </c>
      <c r="B948" s="225" t="s">
        <v>3655</v>
      </c>
      <c r="C948" s="221">
        <f t="shared" si="28"/>
        <v>8</v>
      </c>
      <c r="D948" s="221">
        <v>41810000</v>
      </c>
      <c r="F948" s="221" t="s">
        <v>292</v>
      </c>
      <c r="G948" s="222">
        <v>1732522704.97</v>
      </c>
      <c r="I948" s="222">
        <f t="shared" si="29"/>
        <v>1732522704.97</v>
      </c>
    </row>
    <row r="949" spans="1:9" x14ac:dyDescent="0.2">
      <c r="A949" s="221" t="s">
        <v>33</v>
      </c>
      <c r="B949" s="225">
        <v>41810000</v>
      </c>
      <c r="C949" s="221">
        <f t="shared" si="28"/>
        <v>8</v>
      </c>
      <c r="D949" s="221">
        <v>41810000</v>
      </c>
      <c r="F949" s="221" t="s">
        <v>292</v>
      </c>
      <c r="G949" s="222">
        <v>3559900.78</v>
      </c>
      <c r="I949" s="222">
        <f t="shared" si="29"/>
        <v>3559900.78</v>
      </c>
    </row>
    <row r="950" spans="1:9" x14ac:dyDescent="0.2">
      <c r="A950" s="221" t="s">
        <v>9</v>
      </c>
      <c r="B950" s="225" t="s">
        <v>850</v>
      </c>
      <c r="C950" s="221">
        <f t="shared" si="28"/>
        <v>7</v>
      </c>
      <c r="D950" s="221">
        <v>41810000</v>
      </c>
      <c r="F950" s="221" t="s">
        <v>624</v>
      </c>
      <c r="G950" s="222">
        <v>155552319.99000001</v>
      </c>
      <c r="H950" s="222">
        <v>0</v>
      </c>
      <c r="I950" s="222">
        <f t="shared" si="29"/>
        <v>155552319.99000001</v>
      </c>
    </row>
    <row r="951" spans="1:9" x14ac:dyDescent="0.2">
      <c r="A951" s="221" t="s">
        <v>13</v>
      </c>
      <c r="B951" s="225" t="s">
        <v>850</v>
      </c>
      <c r="C951" s="221">
        <f t="shared" si="28"/>
        <v>7</v>
      </c>
      <c r="D951" s="221">
        <v>41810000</v>
      </c>
      <c r="F951" s="221" t="s">
        <v>624</v>
      </c>
      <c r="G951" s="222">
        <v>1728447121</v>
      </c>
      <c r="H951" s="222">
        <v>0</v>
      </c>
      <c r="I951" s="222">
        <f t="shared" si="29"/>
        <v>1728447121</v>
      </c>
    </row>
    <row r="952" spans="1:9" x14ac:dyDescent="0.2">
      <c r="A952" s="221" t="s">
        <v>1</v>
      </c>
      <c r="B952" s="225" t="s">
        <v>3655</v>
      </c>
      <c r="C952" s="221">
        <f t="shared" si="28"/>
        <v>8</v>
      </c>
      <c r="D952" s="221">
        <v>41810000</v>
      </c>
      <c r="F952" s="221" t="s">
        <v>292</v>
      </c>
      <c r="G952" s="222">
        <v>250372723.28</v>
      </c>
      <c r="I952" s="222">
        <f t="shared" si="29"/>
        <v>250372723.28</v>
      </c>
    </row>
    <row r="953" spans="1:9" x14ac:dyDescent="0.2">
      <c r="A953" s="221" t="s">
        <v>5</v>
      </c>
      <c r="B953" s="225" t="s">
        <v>850</v>
      </c>
      <c r="C953" s="221">
        <f t="shared" si="28"/>
        <v>7</v>
      </c>
      <c r="D953" s="221">
        <v>41810000</v>
      </c>
      <c r="F953" s="221" t="s">
        <v>624</v>
      </c>
      <c r="G953" s="222">
        <v>0</v>
      </c>
      <c r="H953" s="222">
        <v>99560208</v>
      </c>
      <c r="I953" s="222">
        <f t="shared" si="29"/>
        <v>-99560208</v>
      </c>
    </row>
    <row r="954" spans="1:9" x14ac:dyDescent="0.2">
      <c r="A954" s="221" t="s">
        <v>33</v>
      </c>
      <c r="B954" s="225">
        <v>41890000</v>
      </c>
      <c r="C954" s="221">
        <f t="shared" si="28"/>
        <v>8</v>
      </c>
      <c r="D954" s="221">
        <v>41980000</v>
      </c>
      <c r="F954" s="221" t="s">
        <v>3656</v>
      </c>
      <c r="H954" s="222">
        <v>4849732.8</v>
      </c>
      <c r="I954" s="222">
        <f t="shared" si="29"/>
        <v>-4849732.8</v>
      </c>
    </row>
    <row r="955" spans="1:9" x14ac:dyDescent="0.2">
      <c r="A955" s="221" t="s">
        <v>149</v>
      </c>
      <c r="B955" s="225" t="s">
        <v>851</v>
      </c>
      <c r="C955" s="221">
        <f t="shared" si="28"/>
        <v>7</v>
      </c>
      <c r="D955" s="221">
        <v>41900000</v>
      </c>
      <c r="F955" s="221" t="s">
        <v>293</v>
      </c>
      <c r="H955" s="222">
        <v>55000000</v>
      </c>
      <c r="I955" s="222">
        <f t="shared" si="29"/>
        <v>-55000000</v>
      </c>
    </row>
    <row r="956" spans="1:9" x14ac:dyDescent="0.2">
      <c r="A956" s="221" t="s">
        <v>148</v>
      </c>
      <c r="B956" s="225" t="s">
        <v>3657</v>
      </c>
      <c r="C956" s="221">
        <f t="shared" si="28"/>
        <v>8</v>
      </c>
      <c r="D956" s="221">
        <v>41900000</v>
      </c>
      <c r="F956" s="221" t="s">
        <v>293</v>
      </c>
      <c r="H956" s="222">
        <v>471406263.35000002</v>
      </c>
      <c r="I956" s="222">
        <f t="shared" si="29"/>
        <v>-471406263.35000002</v>
      </c>
    </row>
    <row r="957" spans="1:9" x14ac:dyDescent="0.2">
      <c r="A957" s="221" t="s">
        <v>9</v>
      </c>
      <c r="B957" s="225" t="s">
        <v>851</v>
      </c>
      <c r="C957" s="221">
        <f t="shared" si="28"/>
        <v>7</v>
      </c>
      <c r="D957" s="221">
        <v>41900000</v>
      </c>
      <c r="F957" s="221" t="s">
        <v>293</v>
      </c>
      <c r="G957" s="222">
        <v>0</v>
      </c>
      <c r="H957" s="222">
        <v>199999.74</v>
      </c>
      <c r="I957" s="222">
        <f t="shared" si="29"/>
        <v>-199999.74</v>
      </c>
    </row>
    <row r="958" spans="1:9" x14ac:dyDescent="0.2">
      <c r="A958" s="221" t="s">
        <v>13</v>
      </c>
      <c r="B958" s="225" t="s">
        <v>851</v>
      </c>
      <c r="C958" s="221">
        <f t="shared" si="28"/>
        <v>7</v>
      </c>
      <c r="D958" s="221">
        <v>41900000</v>
      </c>
      <c r="F958" s="221" t="s">
        <v>293</v>
      </c>
      <c r="G958" s="222">
        <v>0</v>
      </c>
      <c r="H958" s="222">
        <v>857501.34</v>
      </c>
      <c r="I958" s="222">
        <f t="shared" si="29"/>
        <v>-857501.34</v>
      </c>
    </row>
    <row r="959" spans="1:9" x14ac:dyDescent="0.2">
      <c r="A959" s="221" t="s">
        <v>21</v>
      </c>
      <c r="B959" s="225" t="s">
        <v>851</v>
      </c>
      <c r="C959" s="221">
        <f t="shared" si="28"/>
        <v>7</v>
      </c>
      <c r="D959" s="221">
        <v>41900000</v>
      </c>
      <c r="F959" s="221" t="s">
        <v>293</v>
      </c>
      <c r="G959" s="222">
        <v>0</v>
      </c>
      <c r="H959" s="222">
        <v>71400</v>
      </c>
      <c r="I959" s="222">
        <f t="shared" si="29"/>
        <v>-71400</v>
      </c>
    </row>
    <row r="960" spans="1:9" x14ac:dyDescent="0.2">
      <c r="A960" s="221" t="s">
        <v>5</v>
      </c>
      <c r="B960" s="225" t="s">
        <v>851</v>
      </c>
      <c r="C960" s="221">
        <f t="shared" si="28"/>
        <v>7</v>
      </c>
      <c r="D960" s="221">
        <v>41900000</v>
      </c>
      <c r="F960" s="221" t="s">
        <v>293</v>
      </c>
      <c r="G960" s="222">
        <v>1239999.98</v>
      </c>
      <c r="H960" s="222">
        <v>0</v>
      </c>
      <c r="I960" s="222">
        <f t="shared" si="29"/>
        <v>1239999.98</v>
      </c>
    </row>
    <row r="961" spans="1:9" x14ac:dyDescent="0.2">
      <c r="A961" s="221" t="s">
        <v>27</v>
      </c>
      <c r="B961" s="225" t="s">
        <v>3657</v>
      </c>
      <c r="C961" s="221">
        <f t="shared" si="28"/>
        <v>8</v>
      </c>
      <c r="D961" s="221">
        <v>41900000</v>
      </c>
      <c r="F961" s="221" t="s">
        <v>2552</v>
      </c>
      <c r="H961" s="222">
        <v>182025374.13999999</v>
      </c>
      <c r="I961" s="222">
        <f t="shared" si="29"/>
        <v>-182025374.13999999</v>
      </c>
    </row>
    <row r="962" spans="1:9" x14ac:dyDescent="0.2">
      <c r="A962" s="221" t="s">
        <v>37</v>
      </c>
      <c r="B962" s="225" t="s">
        <v>3658</v>
      </c>
      <c r="C962" s="221">
        <f t="shared" ref="C962:C1025" si="30">+LEN(B:B)</f>
        <v>6</v>
      </c>
      <c r="D962" s="221">
        <v>41910000</v>
      </c>
      <c r="F962" s="221" t="s">
        <v>625</v>
      </c>
      <c r="H962" s="222">
        <v>125000000</v>
      </c>
      <c r="I962" s="222">
        <f t="shared" ref="I962:I1025" si="31">+G:G-H:H</f>
        <v>-125000000</v>
      </c>
    </row>
    <row r="963" spans="1:9" x14ac:dyDescent="0.2">
      <c r="A963" s="221" t="s">
        <v>17</v>
      </c>
      <c r="B963" s="225" t="s">
        <v>3658</v>
      </c>
      <c r="C963" s="221">
        <f t="shared" si="30"/>
        <v>6</v>
      </c>
      <c r="D963" s="221">
        <v>41910000</v>
      </c>
      <c r="F963" s="221" t="s">
        <v>625</v>
      </c>
      <c r="G963" s="222">
        <v>0</v>
      </c>
      <c r="H963" s="222">
        <v>90193751.3072</v>
      </c>
      <c r="I963" s="222">
        <f t="shared" si="31"/>
        <v>-90193751.3072</v>
      </c>
    </row>
    <row r="964" spans="1:9" x14ac:dyDescent="0.2">
      <c r="A964" s="221" t="s">
        <v>3315</v>
      </c>
      <c r="B964" s="225" t="s">
        <v>3658</v>
      </c>
      <c r="C964" s="221">
        <f t="shared" si="30"/>
        <v>6</v>
      </c>
      <c r="D964" s="221">
        <v>41910000</v>
      </c>
      <c r="F964" s="221" t="s">
        <v>625</v>
      </c>
      <c r="H964" s="222">
        <v>3000</v>
      </c>
      <c r="I964" s="222">
        <f t="shared" si="31"/>
        <v>-3000</v>
      </c>
    </row>
    <row r="965" spans="1:9" x14ac:dyDescent="0.2">
      <c r="A965" s="221" t="s">
        <v>3316</v>
      </c>
      <c r="B965" s="225" t="s">
        <v>3658</v>
      </c>
      <c r="C965" s="221">
        <f t="shared" si="30"/>
        <v>6</v>
      </c>
      <c r="D965" s="221">
        <v>41910000</v>
      </c>
      <c r="F965" s="221" t="s">
        <v>625</v>
      </c>
      <c r="H965" s="222">
        <v>2620000</v>
      </c>
      <c r="I965" s="222">
        <f t="shared" si="31"/>
        <v>-2620000</v>
      </c>
    </row>
    <row r="966" spans="1:9" x14ac:dyDescent="0.2">
      <c r="A966" s="221" t="s">
        <v>145</v>
      </c>
      <c r="B966" s="225" t="s">
        <v>3659</v>
      </c>
      <c r="C966" s="221">
        <f t="shared" si="30"/>
        <v>8</v>
      </c>
      <c r="D966" s="221">
        <v>41910000</v>
      </c>
      <c r="F966" s="221" t="s">
        <v>1571</v>
      </c>
      <c r="H966" s="222">
        <v>1164668664.3599999</v>
      </c>
      <c r="I966" s="222">
        <f t="shared" si="31"/>
        <v>-1164668664.3599999</v>
      </c>
    </row>
    <row r="967" spans="1:9" x14ac:dyDescent="0.2">
      <c r="A967" s="221" t="s">
        <v>33</v>
      </c>
      <c r="B967" s="225">
        <v>41910000</v>
      </c>
      <c r="C967" s="221">
        <f t="shared" si="30"/>
        <v>8</v>
      </c>
      <c r="D967" s="221">
        <v>41910000</v>
      </c>
      <c r="F967" s="221" t="s">
        <v>3660</v>
      </c>
      <c r="H967" s="222">
        <v>1217124578.22</v>
      </c>
      <c r="I967" s="222">
        <f t="shared" si="31"/>
        <v>-1217124578.22</v>
      </c>
    </row>
    <row r="968" spans="1:9" x14ac:dyDescent="0.2">
      <c r="A968" s="221" t="s">
        <v>3</v>
      </c>
      <c r="B968" s="225">
        <v>419100</v>
      </c>
      <c r="C968" s="221">
        <f t="shared" si="30"/>
        <v>6</v>
      </c>
      <c r="D968" s="221">
        <v>41910000</v>
      </c>
      <c r="F968" s="221" t="s">
        <v>625</v>
      </c>
      <c r="H968" s="222">
        <v>151213.35999999999</v>
      </c>
      <c r="I968" s="222">
        <f t="shared" si="31"/>
        <v>-151213.35999999999</v>
      </c>
    </row>
    <row r="969" spans="1:9" x14ac:dyDescent="0.2">
      <c r="A969" s="221" t="s">
        <v>15</v>
      </c>
      <c r="B969" s="225">
        <v>41910000</v>
      </c>
      <c r="C969" s="221">
        <f t="shared" si="30"/>
        <v>8</v>
      </c>
      <c r="D969" s="221">
        <v>41910000</v>
      </c>
      <c r="F969" s="221" t="s">
        <v>2496</v>
      </c>
      <c r="H969" s="222">
        <v>1099536031.0999999</v>
      </c>
      <c r="I969" s="222">
        <f t="shared" si="31"/>
        <v>-1099536031.0999999</v>
      </c>
    </row>
    <row r="970" spans="1:9" x14ac:dyDescent="0.2">
      <c r="A970" s="221" t="s">
        <v>13</v>
      </c>
      <c r="B970" s="225" t="s">
        <v>852</v>
      </c>
      <c r="C970" s="221">
        <f t="shared" si="30"/>
        <v>7</v>
      </c>
      <c r="D970" s="221">
        <v>41980000</v>
      </c>
      <c r="F970" s="221" t="s">
        <v>295</v>
      </c>
      <c r="G970" s="222">
        <v>0</v>
      </c>
      <c r="H970" s="222">
        <v>5462650</v>
      </c>
      <c r="I970" s="222">
        <f t="shared" si="31"/>
        <v>-5462650</v>
      </c>
    </row>
    <row r="971" spans="1:9" x14ac:dyDescent="0.2">
      <c r="A971" s="221" t="s">
        <v>5</v>
      </c>
      <c r="B971" s="225" t="s">
        <v>852</v>
      </c>
      <c r="C971" s="221">
        <f t="shared" si="30"/>
        <v>7</v>
      </c>
      <c r="D971" s="221">
        <v>41980000</v>
      </c>
      <c r="F971" s="221" t="s">
        <v>295</v>
      </c>
      <c r="G971" s="222">
        <v>0</v>
      </c>
      <c r="H971" s="222">
        <v>30000</v>
      </c>
      <c r="I971" s="222">
        <f t="shared" si="31"/>
        <v>-30000</v>
      </c>
    </row>
    <row r="972" spans="1:9" x14ac:dyDescent="0.2">
      <c r="A972" s="221" t="s">
        <v>2</v>
      </c>
      <c r="B972" s="225" t="s">
        <v>3661</v>
      </c>
      <c r="C972" s="221">
        <f t="shared" si="30"/>
        <v>8</v>
      </c>
      <c r="D972" s="221">
        <v>42100000</v>
      </c>
      <c r="F972" s="221" t="s">
        <v>1948</v>
      </c>
      <c r="H972" s="222">
        <v>4999.9000000003698</v>
      </c>
      <c r="I972" s="222">
        <f t="shared" si="31"/>
        <v>-4999.9000000003698</v>
      </c>
    </row>
    <row r="973" spans="1:9" x14ac:dyDescent="0.2">
      <c r="A973" s="221" t="s">
        <v>26</v>
      </c>
      <c r="B973" s="225" t="s">
        <v>3661</v>
      </c>
      <c r="C973" s="221">
        <f t="shared" si="30"/>
        <v>8</v>
      </c>
      <c r="D973" s="221">
        <v>42100000</v>
      </c>
      <c r="F973" s="221" t="s">
        <v>1948</v>
      </c>
      <c r="G973" s="222">
        <v>7958689.9500000495</v>
      </c>
      <c r="I973" s="222">
        <f t="shared" si="31"/>
        <v>7958689.9500000495</v>
      </c>
    </row>
    <row r="974" spans="1:9" x14ac:dyDescent="0.2">
      <c r="A974" s="221" t="s">
        <v>149</v>
      </c>
      <c r="B974" s="225" t="s">
        <v>853</v>
      </c>
      <c r="C974" s="221">
        <f t="shared" si="30"/>
        <v>7</v>
      </c>
      <c r="D974" s="221">
        <v>42100000</v>
      </c>
      <c r="F974" s="221" t="s">
        <v>1948</v>
      </c>
      <c r="G974" s="222">
        <v>32712546.450000301</v>
      </c>
      <c r="I974" s="222">
        <f t="shared" si="31"/>
        <v>32712546.450000301</v>
      </c>
    </row>
    <row r="975" spans="1:9" x14ac:dyDescent="0.2">
      <c r="A975" s="221" t="s">
        <v>148</v>
      </c>
      <c r="B975" s="225" t="s">
        <v>3661</v>
      </c>
      <c r="C975" s="221">
        <f t="shared" si="30"/>
        <v>8</v>
      </c>
      <c r="D975" s="221">
        <v>42100000</v>
      </c>
      <c r="F975" s="221" t="s">
        <v>1948</v>
      </c>
      <c r="H975" s="222">
        <v>223640499.66</v>
      </c>
      <c r="I975" s="222">
        <f t="shared" si="31"/>
        <v>-223640499.66</v>
      </c>
    </row>
    <row r="976" spans="1:9" x14ac:dyDescent="0.2">
      <c r="A976" s="221" t="s">
        <v>7</v>
      </c>
      <c r="B976" s="225" t="s">
        <v>3661</v>
      </c>
      <c r="C976" s="221">
        <f t="shared" si="30"/>
        <v>8</v>
      </c>
      <c r="D976" s="221">
        <v>42100000</v>
      </c>
      <c r="F976" s="221" t="s">
        <v>1948</v>
      </c>
      <c r="H976" s="222">
        <v>16027727.15</v>
      </c>
      <c r="I976" s="222">
        <f t="shared" si="31"/>
        <v>-16027727.15</v>
      </c>
    </row>
    <row r="977" spans="1:9" x14ac:dyDescent="0.2">
      <c r="A977" s="221" t="s">
        <v>145</v>
      </c>
      <c r="B977" s="225" t="s">
        <v>3661</v>
      </c>
      <c r="C977" s="221">
        <f t="shared" si="30"/>
        <v>8</v>
      </c>
      <c r="D977" s="221">
        <v>42100000</v>
      </c>
      <c r="F977" s="221" t="s">
        <v>72</v>
      </c>
      <c r="H977" s="222">
        <v>7233661.03999996</v>
      </c>
      <c r="I977" s="222">
        <f t="shared" si="31"/>
        <v>-7233661.03999996</v>
      </c>
    </row>
    <row r="978" spans="1:9" x14ac:dyDescent="0.2">
      <c r="A978" s="221" t="s">
        <v>33</v>
      </c>
      <c r="B978" s="225">
        <v>42100000</v>
      </c>
      <c r="C978" s="221">
        <f t="shared" si="30"/>
        <v>8</v>
      </c>
      <c r="D978" s="221">
        <v>42100000</v>
      </c>
      <c r="F978" s="221" t="s">
        <v>3662</v>
      </c>
      <c r="G978" s="222">
        <v>7376192.6299999999</v>
      </c>
      <c r="I978" s="222">
        <f t="shared" si="31"/>
        <v>7376192.6299999999</v>
      </c>
    </row>
    <row r="979" spans="1:9" x14ac:dyDescent="0.2">
      <c r="A979" s="221" t="s">
        <v>9</v>
      </c>
      <c r="B979" s="225" t="s">
        <v>853</v>
      </c>
      <c r="C979" s="221">
        <f t="shared" si="30"/>
        <v>7</v>
      </c>
      <c r="D979" s="221">
        <v>42100000</v>
      </c>
      <c r="F979" s="221" t="s">
        <v>303</v>
      </c>
      <c r="G979" s="222">
        <v>11051224.34</v>
      </c>
      <c r="H979" s="222">
        <v>0</v>
      </c>
      <c r="I979" s="222">
        <f t="shared" si="31"/>
        <v>11051224.34</v>
      </c>
    </row>
    <row r="980" spans="1:9" x14ac:dyDescent="0.2">
      <c r="A980" s="221" t="s">
        <v>13</v>
      </c>
      <c r="B980" s="225" t="s">
        <v>853</v>
      </c>
      <c r="C980" s="221">
        <f t="shared" si="30"/>
        <v>7</v>
      </c>
      <c r="D980" s="221">
        <v>42100000</v>
      </c>
      <c r="F980" s="221" t="s">
        <v>303</v>
      </c>
      <c r="G980" s="222">
        <v>0</v>
      </c>
      <c r="H980" s="222">
        <v>227828007</v>
      </c>
      <c r="I980" s="222">
        <f t="shared" si="31"/>
        <v>-227828007</v>
      </c>
    </row>
    <row r="981" spans="1:9" x14ac:dyDescent="0.2">
      <c r="A981" s="221" t="s">
        <v>30</v>
      </c>
      <c r="B981" s="225" t="s">
        <v>3661</v>
      </c>
      <c r="C981" s="221">
        <f t="shared" si="30"/>
        <v>8</v>
      </c>
      <c r="D981" s="221">
        <v>42100000</v>
      </c>
      <c r="F981" s="221" t="s">
        <v>1948</v>
      </c>
      <c r="G981" s="222">
        <v>309223.29999995203</v>
      </c>
      <c r="I981" s="222">
        <f t="shared" si="31"/>
        <v>309223.29999995203</v>
      </c>
    </row>
    <row r="982" spans="1:9" x14ac:dyDescent="0.2">
      <c r="A982" s="221" t="s">
        <v>21</v>
      </c>
      <c r="B982" s="225" t="s">
        <v>853</v>
      </c>
      <c r="C982" s="221">
        <f t="shared" si="30"/>
        <v>7</v>
      </c>
      <c r="D982" s="221">
        <v>42100000</v>
      </c>
      <c r="F982" s="221" t="s">
        <v>303</v>
      </c>
      <c r="G982" s="222">
        <v>0</v>
      </c>
      <c r="H982" s="222">
        <v>59981729.57</v>
      </c>
      <c r="I982" s="222">
        <f t="shared" si="31"/>
        <v>-59981729.57</v>
      </c>
    </row>
    <row r="983" spans="1:9" x14ac:dyDescent="0.2">
      <c r="A983" s="221" t="s">
        <v>1</v>
      </c>
      <c r="B983" s="225" t="s">
        <v>3661</v>
      </c>
      <c r="C983" s="221">
        <f t="shared" si="30"/>
        <v>8</v>
      </c>
      <c r="D983" s="221">
        <v>42100000</v>
      </c>
      <c r="F983" s="221" t="s">
        <v>72</v>
      </c>
      <c r="G983" s="222">
        <v>16149560.5700002</v>
      </c>
      <c r="I983" s="222">
        <f t="shared" si="31"/>
        <v>16149560.5700002</v>
      </c>
    </row>
    <row r="984" spans="1:9" x14ac:dyDescent="0.2">
      <c r="A984" s="221" t="s">
        <v>5</v>
      </c>
      <c r="B984" s="225" t="s">
        <v>853</v>
      </c>
      <c r="C984" s="221">
        <f t="shared" si="30"/>
        <v>7</v>
      </c>
      <c r="D984" s="221">
        <v>42100000</v>
      </c>
      <c r="F984" s="221" t="s">
        <v>303</v>
      </c>
      <c r="G984" s="222">
        <v>37015257.280000001</v>
      </c>
      <c r="H984" s="222">
        <v>0</v>
      </c>
      <c r="I984" s="222">
        <f t="shared" si="31"/>
        <v>37015257.280000001</v>
      </c>
    </row>
    <row r="985" spans="1:9" x14ac:dyDescent="0.2">
      <c r="A985" s="221" t="s">
        <v>27</v>
      </c>
      <c r="B985" s="225" t="s">
        <v>3661</v>
      </c>
      <c r="C985" s="221">
        <f t="shared" si="30"/>
        <v>8</v>
      </c>
      <c r="D985" s="221">
        <v>42100000</v>
      </c>
      <c r="F985" s="221" t="s">
        <v>1948</v>
      </c>
      <c r="G985" s="222">
        <v>12426457.640000001</v>
      </c>
      <c r="I985" s="222">
        <f t="shared" si="31"/>
        <v>12426457.640000001</v>
      </c>
    </row>
    <row r="986" spans="1:9" x14ac:dyDescent="0.2">
      <c r="A986" s="221" t="s">
        <v>25</v>
      </c>
      <c r="B986" s="225">
        <v>42100000</v>
      </c>
      <c r="C986" s="221">
        <f t="shared" si="30"/>
        <v>8</v>
      </c>
      <c r="D986" s="221">
        <v>42100000</v>
      </c>
      <c r="F986" s="221" t="s">
        <v>3662</v>
      </c>
      <c r="G986" s="222">
        <v>7179069.1299999999</v>
      </c>
      <c r="I986" s="222">
        <f t="shared" si="31"/>
        <v>7179069.1299999999</v>
      </c>
    </row>
    <row r="987" spans="1:9" x14ac:dyDescent="0.2">
      <c r="A987" s="221" t="s">
        <v>15</v>
      </c>
      <c r="B987" s="225">
        <v>42100000</v>
      </c>
      <c r="C987" s="221">
        <f t="shared" si="30"/>
        <v>8</v>
      </c>
      <c r="D987" s="221">
        <v>42100000</v>
      </c>
      <c r="F987" s="221" t="s">
        <v>72</v>
      </c>
      <c r="H987" s="222">
        <v>16381377.109999999</v>
      </c>
      <c r="I987" s="222">
        <f t="shared" si="31"/>
        <v>-16381377.109999999</v>
      </c>
    </row>
    <row r="988" spans="1:9" x14ac:dyDescent="0.2">
      <c r="A988" s="221" t="s">
        <v>37</v>
      </c>
      <c r="B988" s="225" t="s">
        <v>3663</v>
      </c>
      <c r="C988" s="221">
        <f t="shared" si="30"/>
        <v>6</v>
      </c>
      <c r="D988" s="221">
        <v>42110000</v>
      </c>
      <c r="F988" s="221" t="s">
        <v>1225</v>
      </c>
      <c r="H988" s="222">
        <v>261400.470000006</v>
      </c>
      <c r="I988" s="222">
        <f t="shared" si="31"/>
        <v>-261400.470000006</v>
      </c>
    </row>
    <row r="989" spans="1:9" x14ac:dyDescent="0.2">
      <c r="A989" s="221" t="s">
        <v>17</v>
      </c>
      <c r="B989" s="225" t="s">
        <v>3663</v>
      </c>
      <c r="C989" s="221">
        <f t="shared" si="30"/>
        <v>6</v>
      </c>
      <c r="D989" s="221">
        <v>42110000</v>
      </c>
      <c r="F989" s="221" t="s">
        <v>1225</v>
      </c>
      <c r="G989" s="222">
        <v>0</v>
      </c>
      <c r="H989" s="222">
        <v>1468561.32</v>
      </c>
      <c r="I989" s="222">
        <f t="shared" si="31"/>
        <v>-1468561.32</v>
      </c>
    </row>
    <row r="990" spans="1:9" x14ac:dyDescent="0.2">
      <c r="A990" s="221" t="s">
        <v>26</v>
      </c>
      <c r="B990" s="225" t="s">
        <v>3664</v>
      </c>
      <c r="C990" s="221">
        <f t="shared" si="30"/>
        <v>8</v>
      </c>
      <c r="D990" s="221">
        <v>42110000</v>
      </c>
      <c r="F990" s="221" t="s">
        <v>478</v>
      </c>
      <c r="G990" s="222">
        <v>664800</v>
      </c>
      <c r="I990" s="222">
        <f t="shared" si="31"/>
        <v>664800</v>
      </c>
    </row>
    <row r="991" spans="1:9" x14ac:dyDescent="0.2">
      <c r="A991" s="221" t="s">
        <v>148</v>
      </c>
      <c r="B991" s="225" t="s">
        <v>3664</v>
      </c>
      <c r="C991" s="221">
        <f t="shared" si="30"/>
        <v>8</v>
      </c>
      <c r="D991" s="221">
        <v>42110000</v>
      </c>
      <c r="F991" s="221" t="s">
        <v>2176</v>
      </c>
      <c r="G991" s="222">
        <v>450000</v>
      </c>
      <c r="I991" s="222">
        <f t="shared" si="31"/>
        <v>450000</v>
      </c>
    </row>
    <row r="992" spans="1:9" x14ac:dyDescent="0.2">
      <c r="A992" s="221" t="s">
        <v>3315</v>
      </c>
      <c r="B992" s="225" t="s">
        <v>3663</v>
      </c>
      <c r="C992" s="221">
        <f t="shared" si="30"/>
        <v>6</v>
      </c>
      <c r="D992" s="221">
        <v>42110000</v>
      </c>
      <c r="F992" s="221" t="s">
        <v>1225</v>
      </c>
      <c r="H992" s="222">
        <v>22522161.559999999</v>
      </c>
      <c r="I992" s="222">
        <f t="shared" si="31"/>
        <v>-22522161.559999999</v>
      </c>
    </row>
    <row r="993" spans="1:9" x14ac:dyDescent="0.2">
      <c r="A993" s="221" t="s">
        <v>145</v>
      </c>
      <c r="B993" s="225" t="s">
        <v>3664</v>
      </c>
      <c r="C993" s="221">
        <f t="shared" si="30"/>
        <v>8</v>
      </c>
      <c r="D993" s="221">
        <v>42110000</v>
      </c>
      <c r="F993" s="221" t="s">
        <v>296</v>
      </c>
      <c r="G993" s="222">
        <v>1341000</v>
      </c>
      <c r="I993" s="222">
        <f t="shared" si="31"/>
        <v>1341000</v>
      </c>
    </row>
    <row r="994" spans="1:9" x14ac:dyDescent="0.2">
      <c r="A994" s="221" t="s">
        <v>30</v>
      </c>
      <c r="B994" s="225" t="s">
        <v>3664</v>
      </c>
      <c r="C994" s="221">
        <f t="shared" si="30"/>
        <v>8</v>
      </c>
      <c r="D994" s="221">
        <v>42110000</v>
      </c>
      <c r="F994" s="221" t="s">
        <v>2391</v>
      </c>
      <c r="G994" s="222">
        <v>8955000</v>
      </c>
      <c r="I994" s="222">
        <f t="shared" si="31"/>
        <v>8955000</v>
      </c>
    </row>
    <row r="995" spans="1:9" x14ac:dyDescent="0.2">
      <c r="A995" s="221" t="s">
        <v>21</v>
      </c>
      <c r="B995" s="225" t="s">
        <v>854</v>
      </c>
      <c r="C995" s="221">
        <f t="shared" si="30"/>
        <v>7</v>
      </c>
      <c r="D995" s="221">
        <v>42110000</v>
      </c>
      <c r="F995" s="221" t="s">
        <v>296</v>
      </c>
      <c r="G995" s="222">
        <v>27884444</v>
      </c>
      <c r="H995" s="222">
        <v>0</v>
      </c>
      <c r="I995" s="222">
        <f t="shared" si="31"/>
        <v>27884444</v>
      </c>
    </row>
    <row r="996" spans="1:9" x14ac:dyDescent="0.2">
      <c r="A996" s="221" t="s">
        <v>25</v>
      </c>
      <c r="B996" s="225">
        <v>42110000</v>
      </c>
      <c r="C996" s="221">
        <f t="shared" si="30"/>
        <v>8</v>
      </c>
      <c r="D996" s="221">
        <v>42110000</v>
      </c>
      <c r="F996" s="221" t="s">
        <v>296</v>
      </c>
      <c r="H996" s="222">
        <v>2580783.88</v>
      </c>
      <c r="I996" s="222">
        <f t="shared" si="31"/>
        <v>-2580783.88</v>
      </c>
    </row>
    <row r="997" spans="1:9" x14ac:dyDescent="0.2">
      <c r="A997" s="221" t="s">
        <v>17</v>
      </c>
      <c r="B997" s="225" t="s">
        <v>3665</v>
      </c>
      <c r="C997" s="221">
        <f t="shared" si="30"/>
        <v>6</v>
      </c>
      <c r="D997" s="221">
        <v>42120000</v>
      </c>
      <c r="F997" s="221" t="s">
        <v>296</v>
      </c>
      <c r="G997" s="222">
        <v>0</v>
      </c>
      <c r="H997" s="222">
        <v>200000</v>
      </c>
      <c r="I997" s="222">
        <f t="shared" si="31"/>
        <v>-200000</v>
      </c>
    </row>
    <row r="998" spans="1:9" x14ac:dyDescent="0.2">
      <c r="A998" s="221" t="s">
        <v>149</v>
      </c>
      <c r="B998" s="225" t="s">
        <v>855</v>
      </c>
      <c r="C998" s="221">
        <f t="shared" si="30"/>
        <v>7</v>
      </c>
      <c r="D998" s="221">
        <v>42500000</v>
      </c>
      <c r="F998" s="221" t="s">
        <v>2098</v>
      </c>
      <c r="H998" s="222">
        <v>6765000</v>
      </c>
      <c r="I998" s="222">
        <f t="shared" si="31"/>
        <v>-6765000</v>
      </c>
    </row>
    <row r="999" spans="1:9" x14ac:dyDescent="0.2">
      <c r="A999" s="221" t="s">
        <v>148</v>
      </c>
      <c r="B999" s="225" t="s">
        <v>3666</v>
      </c>
      <c r="C999" s="221">
        <f t="shared" si="30"/>
        <v>8</v>
      </c>
      <c r="D999" s="221">
        <v>42500000</v>
      </c>
      <c r="F999" s="221" t="s">
        <v>2098</v>
      </c>
      <c r="H999" s="222">
        <v>4131400</v>
      </c>
      <c r="I999" s="222">
        <f t="shared" si="31"/>
        <v>-4131400</v>
      </c>
    </row>
    <row r="1000" spans="1:9" x14ac:dyDescent="0.2">
      <c r="A1000" s="221" t="s">
        <v>7</v>
      </c>
      <c r="B1000" s="225" t="s">
        <v>3666</v>
      </c>
      <c r="C1000" s="221">
        <f t="shared" si="30"/>
        <v>8</v>
      </c>
      <c r="D1000" s="221">
        <v>42500000</v>
      </c>
      <c r="F1000" s="221" t="s">
        <v>2098</v>
      </c>
      <c r="H1000" s="222">
        <v>800000</v>
      </c>
      <c r="I1000" s="222">
        <f t="shared" si="31"/>
        <v>-800000</v>
      </c>
    </row>
    <row r="1001" spans="1:9" x14ac:dyDescent="0.2">
      <c r="A1001" s="221" t="s">
        <v>145</v>
      </c>
      <c r="B1001" s="225" t="s">
        <v>3666</v>
      </c>
      <c r="C1001" s="221">
        <f t="shared" si="30"/>
        <v>8</v>
      </c>
      <c r="D1001" s="221">
        <v>42500000</v>
      </c>
      <c r="F1001" s="221" t="s">
        <v>73</v>
      </c>
      <c r="H1001" s="222">
        <v>1715333.33</v>
      </c>
      <c r="I1001" s="222">
        <f t="shared" si="31"/>
        <v>-1715333.33</v>
      </c>
    </row>
    <row r="1002" spans="1:9" x14ac:dyDescent="0.2">
      <c r="A1002" s="221" t="s">
        <v>9</v>
      </c>
      <c r="B1002" s="225" t="s">
        <v>855</v>
      </c>
      <c r="C1002" s="221">
        <f t="shared" si="30"/>
        <v>7</v>
      </c>
      <c r="D1002" s="221">
        <v>42500000</v>
      </c>
      <c r="F1002" s="221" t="s">
        <v>74</v>
      </c>
      <c r="G1002" s="222">
        <v>4847110.6500000004</v>
      </c>
      <c r="H1002" s="222">
        <v>0</v>
      </c>
      <c r="I1002" s="222">
        <f t="shared" si="31"/>
        <v>4847110.6500000004</v>
      </c>
    </row>
    <row r="1003" spans="1:9" x14ac:dyDescent="0.2">
      <c r="A1003" s="221" t="s">
        <v>21</v>
      </c>
      <c r="B1003" s="225" t="s">
        <v>855</v>
      </c>
      <c r="C1003" s="221">
        <f t="shared" si="30"/>
        <v>7</v>
      </c>
      <c r="D1003" s="221">
        <v>42500000</v>
      </c>
      <c r="F1003" s="221" t="s">
        <v>74</v>
      </c>
      <c r="G1003" s="222">
        <v>180000</v>
      </c>
      <c r="H1003" s="222">
        <v>0</v>
      </c>
      <c r="I1003" s="222">
        <f t="shared" si="31"/>
        <v>180000</v>
      </c>
    </row>
    <row r="1004" spans="1:9" x14ac:dyDescent="0.2">
      <c r="A1004" s="221" t="s">
        <v>5</v>
      </c>
      <c r="B1004" s="225" t="s">
        <v>855</v>
      </c>
      <c r="C1004" s="221">
        <f t="shared" si="30"/>
        <v>7</v>
      </c>
      <c r="D1004" s="221">
        <v>42500000</v>
      </c>
      <c r="F1004" s="221" t="s">
        <v>74</v>
      </c>
      <c r="G1004" s="222">
        <v>1675000</v>
      </c>
      <c r="H1004" s="222">
        <v>0</v>
      </c>
      <c r="I1004" s="222">
        <f t="shared" si="31"/>
        <v>1675000</v>
      </c>
    </row>
    <row r="1005" spans="1:9" x14ac:dyDescent="0.2">
      <c r="A1005" s="221" t="s">
        <v>27</v>
      </c>
      <c r="B1005" s="225" t="s">
        <v>3666</v>
      </c>
      <c r="C1005" s="221">
        <f t="shared" si="30"/>
        <v>8</v>
      </c>
      <c r="D1005" s="221">
        <v>42500000</v>
      </c>
      <c r="F1005" s="221" t="s">
        <v>2098</v>
      </c>
      <c r="G1005" s="222">
        <v>882750</v>
      </c>
      <c r="I1005" s="222">
        <f t="shared" si="31"/>
        <v>882750</v>
      </c>
    </row>
    <row r="1006" spans="1:9" x14ac:dyDescent="0.2">
      <c r="A1006" s="221" t="s">
        <v>17</v>
      </c>
      <c r="B1006" s="225" t="s">
        <v>3667</v>
      </c>
      <c r="C1006" s="221">
        <f t="shared" si="30"/>
        <v>6</v>
      </c>
      <c r="D1006" s="221">
        <v>42510000</v>
      </c>
      <c r="F1006" s="221" t="s">
        <v>306</v>
      </c>
      <c r="G1006" s="222">
        <v>251599.97</v>
      </c>
      <c r="H1006" s="222">
        <v>0</v>
      </c>
      <c r="I1006" s="222">
        <f t="shared" si="31"/>
        <v>251599.97</v>
      </c>
    </row>
    <row r="1007" spans="1:9" x14ac:dyDescent="0.2">
      <c r="A1007" s="221" t="s">
        <v>26</v>
      </c>
      <c r="B1007" s="225" t="s">
        <v>3668</v>
      </c>
      <c r="C1007" s="221">
        <f t="shared" si="30"/>
        <v>8</v>
      </c>
      <c r="D1007" s="221">
        <v>42510000</v>
      </c>
      <c r="F1007" s="221" t="s">
        <v>75</v>
      </c>
      <c r="G1007" s="222">
        <v>1700000</v>
      </c>
      <c r="I1007" s="222">
        <f t="shared" si="31"/>
        <v>1700000</v>
      </c>
    </row>
    <row r="1008" spans="1:9" x14ac:dyDescent="0.2">
      <c r="A1008" s="221" t="s">
        <v>149</v>
      </c>
      <c r="B1008" s="225" t="s">
        <v>3669</v>
      </c>
      <c r="C1008" s="221">
        <f t="shared" si="30"/>
        <v>7</v>
      </c>
      <c r="D1008" s="221">
        <v>42510000</v>
      </c>
      <c r="F1008" s="221" t="s">
        <v>2099</v>
      </c>
      <c r="G1008" s="222">
        <v>13430500</v>
      </c>
      <c r="I1008" s="222">
        <f t="shared" si="31"/>
        <v>13430500</v>
      </c>
    </row>
    <row r="1009" spans="1:9" x14ac:dyDescent="0.2">
      <c r="A1009" s="221" t="s">
        <v>148</v>
      </c>
      <c r="B1009" s="225" t="s">
        <v>3668</v>
      </c>
      <c r="C1009" s="221">
        <f t="shared" si="30"/>
        <v>8</v>
      </c>
      <c r="D1009" s="221">
        <v>42510000</v>
      </c>
      <c r="F1009" s="221" t="s">
        <v>2099</v>
      </c>
      <c r="G1009" s="222">
        <v>2979999.98</v>
      </c>
      <c r="I1009" s="222">
        <f t="shared" si="31"/>
        <v>2979999.98</v>
      </c>
    </row>
    <row r="1010" spans="1:9" x14ac:dyDescent="0.2">
      <c r="A1010" s="221" t="s">
        <v>145</v>
      </c>
      <c r="B1010" s="225" t="s">
        <v>3668</v>
      </c>
      <c r="C1010" s="221">
        <f t="shared" si="30"/>
        <v>8</v>
      </c>
      <c r="D1010" s="221">
        <v>42510000</v>
      </c>
      <c r="F1010" s="221" t="s">
        <v>306</v>
      </c>
      <c r="H1010" s="222">
        <v>100000</v>
      </c>
      <c r="I1010" s="222">
        <f t="shared" si="31"/>
        <v>-100000</v>
      </c>
    </row>
    <row r="1011" spans="1:9" x14ac:dyDescent="0.2">
      <c r="A1011" s="221" t="s">
        <v>33</v>
      </c>
      <c r="B1011" s="225">
        <v>42510000</v>
      </c>
      <c r="C1011" s="221">
        <f t="shared" si="30"/>
        <v>8</v>
      </c>
      <c r="D1011" s="221">
        <v>42510000</v>
      </c>
      <c r="F1011" s="221" t="s">
        <v>306</v>
      </c>
      <c r="G1011" s="222">
        <v>230000</v>
      </c>
      <c r="I1011" s="222">
        <f t="shared" si="31"/>
        <v>230000</v>
      </c>
    </row>
    <row r="1012" spans="1:9" x14ac:dyDescent="0.2">
      <c r="A1012" s="221" t="s">
        <v>9</v>
      </c>
      <c r="B1012" s="225" t="s">
        <v>3669</v>
      </c>
      <c r="C1012" s="221">
        <f t="shared" si="30"/>
        <v>7</v>
      </c>
      <c r="D1012" s="221">
        <v>42510000</v>
      </c>
      <c r="F1012" s="221" t="s">
        <v>306</v>
      </c>
      <c r="G1012" s="222">
        <v>0</v>
      </c>
      <c r="H1012" s="222">
        <v>1500000</v>
      </c>
      <c r="I1012" s="222">
        <f t="shared" si="31"/>
        <v>-1500000</v>
      </c>
    </row>
    <row r="1013" spans="1:9" x14ac:dyDescent="0.2">
      <c r="A1013" s="221" t="s">
        <v>13</v>
      </c>
      <c r="B1013" s="225" t="s">
        <v>3669</v>
      </c>
      <c r="C1013" s="221">
        <f t="shared" si="30"/>
        <v>7</v>
      </c>
      <c r="D1013" s="221">
        <v>42510000</v>
      </c>
      <c r="F1013" s="221" t="s">
        <v>306</v>
      </c>
      <c r="G1013" s="222">
        <v>155000</v>
      </c>
      <c r="H1013" s="222">
        <v>0</v>
      </c>
      <c r="I1013" s="222">
        <f t="shared" si="31"/>
        <v>155000</v>
      </c>
    </row>
    <row r="1014" spans="1:9" x14ac:dyDescent="0.2">
      <c r="A1014" s="221" t="s">
        <v>30</v>
      </c>
      <c r="B1014" s="225" t="s">
        <v>3668</v>
      </c>
      <c r="C1014" s="221">
        <f t="shared" si="30"/>
        <v>8</v>
      </c>
      <c r="D1014" s="221">
        <v>42510000</v>
      </c>
      <c r="F1014" s="221" t="s">
        <v>2099</v>
      </c>
      <c r="G1014" s="222">
        <v>7940560</v>
      </c>
      <c r="I1014" s="222">
        <f t="shared" si="31"/>
        <v>7940560</v>
      </c>
    </row>
    <row r="1015" spans="1:9" x14ac:dyDescent="0.2">
      <c r="A1015" s="221" t="s">
        <v>5</v>
      </c>
      <c r="B1015" s="225" t="s">
        <v>3669</v>
      </c>
      <c r="C1015" s="221">
        <f t="shared" si="30"/>
        <v>7</v>
      </c>
      <c r="D1015" s="221">
        <v>42510000</v>
      </c>
      <c r="F1015" s="221" t="s">
        <v>306</v>
      </c>
      <c r="G1015" s="222">
        <v>400000</v>
      </c>
      <c r="H1015" s="222">
        <v>0</v>
      </c>
      <c r="I1015" s="222">
        <f t="shared" si="31"/>
        <v>400000</v>
      </c>
    </row>
    <row r="1016" spans="1:9" x14ac:dyDescent="0.2">
      <c r="A1016" s="221" t="s">
        <v>37</v>
      </c>
      <c r="B1016" s="225" t="s">
        <v>3670</v>
      </c>
      <c r="C1016" s="221">
        <f t="shared" si="30"/>
        <v>6</v>
      </c>
      <c r="D1016" s="221">
        <v>42520000</v>
      </c>
      <c r="F1016" s="221" t="s">
        <v>75</v>
      </c>
      <c r="G1016" s="222">
        <v>440000</v>
      </c>
      <c r="I1016" s="222">
        <f t="shared" si="31"/>
        <v>440000</v>
      </c>
    </row>
    <row r="1017" spans="1:9" x14ac:dyDescent="0.2">
      <c r="A1017" s="221" t="s">
        <v>17</v>
      </c>
      <c r="B1017" s="225" t="s">
        <v>3670</v>
      </c>
      <c r="C1017" s="221">
        <f t="shared" si="30"/>
        <v>6</v>
      </c>
      <c r="D1017" s="221">
        <v>42520000</v>
      </c>
      <c r="F1017" s="221" t="s">
        <v>75</v>
      </c>
      <c r="G1017" s="222">
        <v>25491610.34</v>
      </c>
      <c r="H1017" s="222">
        <v>0</v>
      </c>
      <c r="I1017" s="222">
        <f t="shared" si="31"/>
        <v>25491610.34</v>
      </c>
    </row>
    <row r="1018" spans="1:9" x14ac:dyDescent="0.2">
      <c r="A1018" s="221" t="s">
        <v>3315</v>
      </c>
      <c r="B1018" s="225" t="s">
        <v>3670</v>
      </c>
      <c r="C1018" s="221">
        <f t="shared" si="30"/>
        <v>6</v>
      </c>
      <c r="D1018" s="221">
        <v>42520000</v>
      </c>
      <c r="F1018" s="221" t="s">
        <v>75</v>
      </c>
      <c r="H1018" s="222">
        <v>1000000</v>
      </c>
      <c r="I1018" s="222">
        <f t="shared" si="31"/>
        <v>-1000000</v>
      </c>
    </row>
    <row r="1019" spans="1:9" x14ac:dyDescent="0.2">
      <c r="A1019" s="221" t="s">
        <v>7</v>
      </c>
      <c r="B1019" s="225" t="s">
        <v>3671</v>
      </c>
      <c r="C1019" s="221">
        <f t="shared" si="30"/>
        <v>8</v>
      </c>
      <c r="D1019" s="221">
        <v>42520000</v>
      </c>
      <c r="F1019" s="221" t="s">
        <v>2099</v>
      </c>
      <c r="H1019" s="222">
        <v>650000</v>
      </c>
      <c r="I1019" s="222">
        <f t="shared" si="31"/>
        <v>-650000</v>
      </c>
    </row>
    <row r="1020" spans="1:9" x14ac:dyDescent="0.2">
      <c r="A1020" s="221" t="s">
        <v>145</v>
      </c>
      <c r="B1020" s="225" t="s">
        <v>3671</v>
      </c>
      <c r="C1020" s="221">
        <f t="shared" si="30"/>
        <v>8</v>
      </c>
      <c r="D1020" s="221">
        <v>42520000</v>
      </c>
      <c r="F1020" s="221" t="s">
        <v>75</v>
      </c>
      <c r="H1020" s="222">
        <v>332867.01</v>
      </c>
      <c r="I1020" s="222">
        <f t="shared" si="31"/>
        <v>-332867.01</v>
      </c>
    </row>
    <row r="1021" spans="1:9" x14ac:dyDescent="0.2">
      <c r="A1021" s="221" t="s">
        <v>33</v>
      </c>
      <c r="B1021" s="225">
        <v>42520000</v>
      </c>
      <c r="C1021" s="221">
        <f t="shared" si="30"/>
        <v>8</v>
      </c>
      <c r="D1021" s="221">
        <v>42520000</v>
      </c>
      <c r="F1021" s="221" t="s">
        <v>3672</v>
      </c>
      <c r="H1021" s="222">
        <v>280001.65000000002</v>
      </c>
      <c r="I1021" s="222">
        <f t="shared" si="31"/>
        <v>-280001.65000000002</v>
      </c>
    </row>
    <row r="1022" spans="1:9" x14ac:dyDescent="0.2">
      <c r="A1022" s="221" t="s">
        <v>9</v>
      </c>
      <c r="B1022" s="225" t="s">
        <v>856</v>
      </c>
      <c r="C1022" s="221">
        <f t="shared" si="30"/>
        <v>7</v>
      </c>
      <c r="D1022" s="221">
        <v>42520000</v>
      </c>
      <c r="F1022" s="221" t="s">
        <v>298</v>
      </c>
      <c r="G1022" s="222">
        <v>9989833.4299999997</v>
      </c>
      <c r="H1022" s="222">
        <v>0</v>
      </c>
      <c r="I1022" s="222">
        <f t="shared" si="31"/>
        <v>9989833.4299999997</v>
      </c>
    </row>
    <row r="1023" spans="1:9" x14ac:dyDescent="0.2">
      <c r="A1023" s="221" t="s">
        <v>13</v>
      </c>
      <c r="B1023" s="225" t="s">
        <v>856</v>
      </c>
      <c r="C1023" s="221">
        <f t="shared" si="30"/>
        <v>7</v>
      </c>
      <c r="D1023" s="221">
        <v>42520000</v>
      </c>
      <c r="F1023" s="221" t="s">
        <v>298</v>
      </c>
      <c r="G1023" s="222">
        <v>5709666.8300000001</v>
      </c>
      <c r="H1023" s="222">
        <v>0</v>
      </c>
      <c r="I1023" s="222">
        <f t="shared" si="31"/>
        <v>5709666.8300000001</v>
      </c>
    </row>
    <row r="1024" spans="1:9" x14ac:dyDescent="0.2">
      <c r="A1024" s="221" t="s">
        <v>21</v>
      </c>
      <c r="B1024" s="225" t="s">
        <v>856</v>
      </c>
      <c r="C1024" s="221">
        <f t="shared" si="30"/>
        <v>7</v>
      </c>
      <c r="D1024" s="221">
        <v>42520000</v>
      </c>
      <c r="F1024" s="221" t="s">
        <v>298</v>
      </c>
      <c r="G1024" s="222">
        <v>4424666.74</v>
      </c>
      <c r="H1024" s="222">
        <v>0</v>
      </c>
      <c r="I1024" s="222">
        <f t="shared" si="31"/>
        <v>4424666.74</v>
      </c>
    </row>
    <row r="1025" spans="1:9" x14ac:dyDescent="0.2">
      <c r="A1025" s="221" t="s">
        <v>1</v>
      </c>
      <c r="B1025" s="225" t="s">
        <v>3671</v>
      </c>
      <c r="C1025" s="221">
        <f t="shared" si="30"/>
        <v>8</v>
      </c>
      <c r="D1025" s="221">
        <v>42520000</v>
      </c>
      <c r="F1025" s="221" t="s">
        <v>75</v>
      </c>
      <c r="G1025" s="222">
        <v>667648.84999999404</v>
      </c>
      <c r="I1025" s="222">
        <f t="shared" si="31"/>
        <v>667648.84999999404</v>
      </c>
    </row>
    <row r="1026" spans="1:9" x14ac:dyDescent="0.2">
      <c r="A1026" s="221" t="s">
        <v>5</v>
      </c>
      <c r="B1026" s="225" t="s">
        <v>856</v>
      </c>
      <c r="C1026" s="221">
        <f t="shared" ref="C1026:C1089" si="32">+LEN(B:B)</f>
        <v>7</v>
      </c>
      <c r="D1026" s="221">
        <v>42520000</v>
      </c>
      <c r="F1026" s="221" t="s">
        <v>298</v>
      </c>
      <c r="G1026" s="222">
        <v>0</v>
      </c>
      <c r="H1026" s="222">
        <v>20684834.649999999</v>
      </c>
      <c r="I1026" s="222">
        <f t="shared" ref="I1026:I1089" si="33">+G:G-H:H</f>
        <v>-20684834.649999999</v>
      </c>
    </row>
    <row r="1027" spans="1:9" x14ac:dyDescent="0.2">
      <c r="A1027" s="221" t="s">
        <v>25</v>
      </c>
      <c r="B1027" s="225">
        <v>42520000</v>
      </c>
      <c r="C1027" s="221">
        <f t="shared" si="32"/>
        <v>8</v>
      </c>
      <c r="D1027" s="221">
        <v>42520000</v>
      </c>
      <c r="F1027" s="221" t="s">
        <v>298</v>
      </c>
      <c r="G1027" s="222">
        <v>8120000</v>
      </c>
      <c r="I1027" s="222">
        <f t="shared" si="33"/>
        <v>8120000</v>
      </c>
    </row>
    <row r="1028" spans="1:9" x14ac:dyDescent="0.2">
      <c r="A1028" s="221" t="s">
        <v>15</v>
      </c>
      <c r="B1028" s="225">
        <v>42520000</v>
      </c>
      <c r="C1028" s="221">
        <f t="shared" si="32"/>
        <v>8</v>
      </c>
      <c r="D1028" s="221">
        <v>42520000</v>
      </c>
      <c r="F1028" s="221" t="s">
        <v>75</v>
      </c>
      <c r="G1028" s="222">
        <v>4560000</v>
      </c>
      <c r="I1028" s="222">
        <f t="shared" si="33"/>
        <v>4560000</v>
      </c>
    </row>
    <row r="1029" spans="1:9" x14ac:dyDescent="0.2">
      <c r="A1029" s="221" t="s">
        <v>17</v>
      </c>
      <c r="B1029" s="225" t="s">
        <v>3673</v>
      </c>
      <c r="C1029" s="221">
        <f t="shared" si="32"/>
        <v>6</v>
      </c>
      <c r="D1029" s="221">
        <v>42530000</v>
      </c>
      <c r="F1029" s="221" t="s">
        <v>299</v>
      </c>
      <c r="G1029" s="222">
        <v>201666.61</v>
      </c>
      <c r="H1029" s="222">
        <v>0</v>
      </c>
      <c r="I1029" s="222">
        <f t="shared" si="33"/>
        <v>201666.61</v>
      </c>
    </row>
    <row r="1030" spans="1:9" x14ac:dyDescent="0.2">
      <c r="A1030" s="221" t="s">
        <v>5</v>
      </c>
      <c r="B1030" s="225" t="s">
        <v>3674</v>
      </c>
      <c r="C1030" s="221">
        <f t="shared" si="32"/>
        <v>7</v>
      </c>
      <c r="D1030" s="221">
        <v>42530000</v>
      </c>
      <c r="F1030" s="221" t="s">
        <v>299</v>
      </c>
      <c r="G1030" s="222">
        <v>59999.97</v>
      </c>
      <c r="H1030" s="222">
        <v>0</v>
      </c>
      <c r="I1030" s="222">
        <f t="shared" si="33"/>
        <v>59999.97</v>
      </c>
    </row>
    <row r="1031" spans="1:9" x14ac:dyDescent="0.2">
      <c r="A1031" s="221" t="s">
        <v>37</v>
      </c>
      <c r="B1031" s="225" t="s">
        <v>3675</v>
      </c>
      <c r="C1031" s="221">
        <f t="shared" si="32"/>
        <v>6</v>
      </c>
      <c r="D1031" s="221">
        <v>42540000</v>
      </c>
      <c r="F1031" s="221" t="s">
        <v>309</v>
      </c>
      <c r="H1031" s="222">
        <v>294999</v>
      </c>
      <c r="I1031" s="222">
        <f t="shared" si="33"/>
        <v>-294999</v>
      </c>
    </row>
    <row r="1032" spans="1:9" x14ac:dyDescent="0.2">
      <c r="A1032" s="221" t="s">
        <v>8</v>
      </c>
      <c r="B1032" s="225" t="s">
        <v>3676</v>
      </c>
      <c r="C1032" s="221">
        <f t="shared" si="32"/>
        <v>8</v>
      </c>
      <c r="D1032" s="221">
        <v>42540000</v>
      </c>
      <c r="F1032" s="221" t="s">
        <v>2747</v>
      </c>
      <c r="H1032" s="222">
        <v>269167</v>
      </c>
      <c r="I1032" s="222">
        <f t="shared" si="33"/>
        <v>-269167</v>
      </c>
    </row>
    <row r="1033" spans="1:9" x14ac:dyDescent="0.2">
      <c r="A1033" s="221" t="s">
        <v>17</v>
      </c>
      <c r="B1033" s="225" t="s">
        <v>3677</v>
      </c>
      <c r="C1033" s="221">
        <f t="shared" si="32"/>
        <v>7</v>
      </c>
      <c r="D1033" s="221">
        <v>42540000</v>
      </c>
      <c r="F1033" s="221" t="s">
        <v>309</v>
      </c>
      <c r="G1033" s="222">
        <v>0</v>
      </c>
      <c r="H1033" s="222">
        <v>929165.42</v>
      </c>
      <c r="I1033" s="222">
        <f t="shared" si="33"/>
        <v>-929165.42</v>
      </c>
    </row>
    <row r="1034" spans="1:9" x14ac:dyDescent="0.2">
      <c r="A1034" s="221" t="s">
        <v>20</v>
      </c>
      <c r="B1034" s="225">
        <v>42540000</v>
      </c>
      <c r="C1034" s="221">
        <f t="shared" si="32"/>
        <v>8</v>
      </c>
      <c r="D1034" s="221">
        <v>42540000</v>
      </c>
      <c r="F1034" s="221" t="s">
        <v>76</v>
      </c>
      <c r="G1034" s="222">
        <v>164333.32999999999</v>
      </c>
      <c r="I1034" s="222">
        <f t="shared" si="33"/>
        <v>164333.32999999999</v>
      </c>
    </row>
    <row r="1035" spans="1:9" x14ac:dyDescent="0.2">
      <c r="A1035" s="221" t="s">
        <v>26</v>
      </c>
      <c r="B1035" s="225" t="s">
        <v>3676</v>
      </c>
      <c r="C1035" s="221">
        <f t="shared" si="32"/>
        <v>8</v>
      </c>
      <c r="D1035" s="221">
        <v>42540000</v>
      </c>
      <c r="F1035" s="221" t="s">
        <v>76</v>
      </c>
      <c r="H1035" s="222">
        <v>89999</v>
      </c>
      <c r="I1035" s="222">
        <f t="shared" si="33"/>
        <v>-89999</v>
      </c>
    </row>
    <row r="1036" spans="1:9" x14ac:dyDescent="0.2">
      <c r="A1036" s="221" t="s">
        <v>7</v>
      </c>
      <c r="B1036" s="225" t="s">
        <v>3676</v>
      </c>
      <c r="C1036" s="221">
        <f t="shared" si="32"/>
        <v>8</v>
      </c>
      <c r="D1036" s="221">
        <v>42540000</v>
      </c>
      <c r="F1036" s="221" t="s">
        <v>76</v>
      </c>
      <c r="H1036" s="222">
        <v>309333.28000000003</v>
      </c>
      <c r="I1036" s="222">
        <f t="shared" si="33"/>
        <v>-309333.28000000003</v>
      </c>
    </row>
    <row r="1037" spans="1:9" x14ac:dyDescent="0.2">
      <c r="A1037" s="221" t="s">
        <v>33</v>
      </c>
      <c r="B1037" s="225">
        <v>42540000</v>
      </c>
      <c r="C1037" s="221">
        <f t="shared" si="32"/>
        <v>8</v>
      </c>
      <c r="D1037" s="221">
        <v>42540000</v>
      </c>
      <c r="F1037" s="221" t="s">
        <v>76</v>
      </c>
      <c r="G1037" s="222">
        <v>1257835.6599999999</v>
      </c>
      <c r="I1037" s="222">
        <f t="shared" si="33"/>
        <v>1257835.6599999999</v>
      </c>
    </row>
    <row r="1038" spans="1:9" x14ac:dyDescent="0.2">
      <c r="A1038" s="221" t="s">
        <v>9</v>
      </c>
      <c r="B1038" s="225" t="s">
        <v>3677</v>
      </c>
      <c r="C1038" s="221">
        <f t="shared" si="32"/>
        <v>7</v>
      </c>
      <c r="D1038" s="221">
        <v>42540000</v>
      </c>
      <c r="F1038" s="221" t="s">
        <v>309</v>
      </c>
      <c r="G1038" s="222">
        <v>1762332.43</v>
      </c>
      <c r="H1038" s="222">
        <v>0</v>
      </c>
      <c r="I1038" s="222">
        <f t="shared" si="33"/>
        <v>1762332.43</v>
      </c>
    </row>
    <row r="1039" spans="1:9" x14ac:dyDescent="0.2">
      <c r="A1039" s="221" t="s">
        <v>13</v>
      </c>
      <c r="B1039" s="225" t="s">
        <v>3677</v>
      </c>
      <c r="C1039" s="221">
        <f t="shared" si="32"/>
        <v>7</v>
      </c>
      <c r="D1039" s="221">
        <v>42540000</v>
      </c>
      <c r="F1039" s="221" t="s">
        <v>309</v>
      </c>
      <c r="G1039" s="222">
        <v>42002.53</v>
      </c>
      <c r="H1039" s="222">
        <v>0</v>
      </c>
      <c r="I1039" s="222">
        <f t="shared" si="33"/>
        <v>42002.53</v>
      </c>
    </row>
    <row r="1040" spans="1:9" x14ac:dyDescent="0.2">
      <c r="A1040" s="221" t="s">
        <v>21</v>
      </c>
      <c r="B1040" s="225" t="s">
        <v>3677</v>
      </c>
      <c r="C1040" s="221">
        <f t="shared" si="32"/>
        <v>7</v>
      </c>
      <c r="D1040" s="221">
        <v>42540000</v>
      </c>
      <c r="F1040" s="221" t="s">
        <v>309</v>
      </c>
      <c r="G1040" s="222">
        <v>1857389.27</v>
      </c>
      <c r="H1040" s="222">
        <v>0</v>
      </c>
      <c r="I1040" s="222">
        <f t="shared" si="33"/>
        <v>1857389.27</v>
      </c>
    </row>
    <row r="1041" spans="1:9" x14ac:dyDescent="0.2">
      <c r="A1041" s="221" t="s">
        <v>1</v>
      </c>
      <c r="B1041" s="225" t="s">
        <v>3676</v>
      </c>
      <c r="C1041" s="221">
        <f t="shared" si="32"/>
        <v>8</v>
      </c>
      <c r="D1041" s="221">
        <v>42540000</v>
      </c>
      <c r="F1041" s="221" t="s">
        <v>76</v>
      </c>
      <c r="H1041" s="222">
        <v>7147666.5599999996</v>
      </c>
      <c r="I1041" s="222">
        <f t="shared" si="33"/>
        <v>-7147666.5599999996</v>
      </c>
    </row>
    <row r="1042" spans="1:9" x14ac:dyDescent="0.2">
      <c r="A1042" s="221" t="s">
        <v>5</v>
      </c>
      <c r="B1042" s="225" t="s">
        <v>3677</v>
      </c>
      <c r="C1042" s="221">
        <f t="shared" si="32"/>
        <v>7</v>
      </c>
      <c r="D1042" s="221">
        <v>42540000</v>
      </c>
      <c r="F1042" s="221" t="s">
        <v>309</v>
      </c>
      <c r="G1042" s="222">
        <v>1104333.3</v>
      </c>
      <c r="H1042" s="222">
        <v>0</v>
      </c>
      <c r="I1042" s="222">
        <f t="shared" si="33"/>
        <v>1104333.3</v>
      </c>
    </row>
    <row r="1043" spans="1:9" x14ac:dyDescent="0.2">
      <c r="A1043" s="221" t="s">
        <v>149</v>
      </c>
      <c r="B1043" s="225" t="s">
        <v>3678</v>
      </c>
      <c r="C1043" s="221">
        <f t="shared" si="32"/>
        <v>7</v>
      </c>
      <c r="D1043" s="221">
        <v>42700000</v>
      </c>
      <c r="F1043" s="221" t="s">
        <v>2005</v>
      </c>
      <c r="H1043" s="222">
        <v>1302000.32</v>
      </c>
      <c r="I1043" s="222">
        <f t="shared" si="33"/>
        <v>-1302000.32</v>
      </c>
    </row>
    <row r="1044" spans="1:9" x14ac:dyDescent="0.2">
      <c r="A1044" s="221" t="s">
        <v>148</v>
      </c>
      <c r="B1044" s="225" t="s">
        <v>3679</v>
      </c>
      <c r="C1044" s="221">
        <f t="shared" si="32"/>
        <v>8</v>
      </c>
      <c r="D1044" s="221">
        <v>42700000</v>
      </c>
      <c r="F1044" s="221" t="s">
        <v>2005</v>
      </c>
      <c r="G1044" s="222">
        <v>155833.34</v>
      </c>
      <c r="I1044" s="222">
        <f t="shared" si="33"/>
        <v>155833.34</v>
      </c>
    </row>
    <row r="1045" spans="1:9" x14ac:dyDescent="0.2">
      <c r="A1045" s="221" t="s">
        <v>145</v>
      </c>
      <c r="B1045" s="225" t="s">
        <v>3679</v>
      </c>
      <c r="C1045" s="221">
        <f t="shared" si="32"/>
        <v>8</v>
      </c>
      <c r="D1045" s="221">
        <v>42700000</v>
      </c>
      <c r="F1045" s="221" t="s">
        <v>2005</v>
      </c>
      <c r="H1045" s="222">
        <v>114333</v>
      </c>
      <c r="I1045" s="222">
        <f t="shared" si="33"/>
        <v>-114333</v>
      </c>
    </row>
    <row r="1046" spans="1:9" x14ac:dyDescent="0.2">
      <c r="A1046" s="221" t="s">
        <v>27</v>
      </c>
      <c r="B1046" s="225" t="s">
        <v>3679</v>
      </c>
      <c r="C1046" s="221">
        <f t="shared" si="32"/>
        <v>8</v>
      </c>
      <c r="D1046" s="221">
        <v>42700000</v>
      </c>
      <c r="F1046" s="221" t="s">
        <v>2005</v>
      </c>
      <c r="H1046" s="222">
        <v>828666</v>
      </c>
      <c r="I1046" s="222">
        <f t="shared" si="33"/>
        <v>-828666</v>
      </c>
    </row>
    <row r="1047" spans="1:9" x14ac:dyDescent="0.2">
      <c r="A1047" s="221" t="s">
        <v>37</v>
      </c>
      <c r="B1047" s="225" t="s">
        <v>3680</v>
      </c>
      <c r="C1047" s="221">
        <f t="shared" si="32"/>
        <v>6</v>
      </c>
      <c r="D1047" s="221">
        <v>42800000</v>
      </c>
      <c r="F1047" s="221" t="s">
        <v>300</v>
      </c>
      <c r="H1047" s="222">
        <v>9713890</v>
      </c>
      <c r="I1047" s="222">
        <f t="shared" si="33"/>
        <v>-9713890</v>
      </c>
    </row>
    <row r="1048" spans="1:9" x14ac:dyDescent="0.2">
      <c r="A1048" s="221" t="s">
        <v>6</v>
      </c>
      <c r="B1048" s="225" t="s">
        <v>3681</v>
      </c>
      <c r="C1048" s="221">
        <f t="shared" si="32"/>
        <v>8</v>
      </c>
      <c r="D1048" s="221">
        <v>42800000</v>
      </c>
      <c r="F1048" s="221" t="s">
        <v>300</v>
      </c>
      <c r="H1048" s="222">
        <v>16389395</v>
      </c>
      <c r="I1048" s="222">
        <f t="shared" si="33"/>
        <v>-16389395</v>
      </c>
    </row>
    <row r="1049" spans="1:9" x14ac:dyDescent="0.2">
      <c r="A1049" s="221" t="s">
        <v>17</v>
      </c>
      <c r="B1049" s="225" t="s">
        <v>3680</v>
      </c>
      <c r="C1049" s="221">
        <f t="shared" si="32"/>
        <v>6</v>
      </c>
      <c r="D1049" s="221">
        <v>42800000</v>
      </c>
      <c r="F1049" s="221" t="s">
        <v>300</v>
      </c>
      <c r="G1049" s="222">
        <v>0</v>
      </c>
      <c r="H1049" s="222">
        <v>127397893.59</v>
      </c>
      <c r="I1049" s="222">
        <f t="shared" si="33"/>
        <v>-127397893.59</v>
      </c>
    </row>
    <row r="1050" spans="1:9" x14ac:dyDescent="0.2">
      <c r="A1050" s="221" t="s">
        <v>3316</v>
      </c>
      <c r="B1050" s="225" t="s">
        <v>3680</v>
      </c>
      <c r="C1050" s="221">
        <f t="shared" si="32"/>
        <v>6</v>
      </c>
      <c r="D1050" s="221">
        <v>42800000</v>
      </c>
      <c r="F1050" s="221" t="s">
        <v>300</v>
      </c>
      <c r="H1050" s="222">
        <v>5817903</v>
      </c>
      <c r="I1050" s="222">
        <f t="shared" si="33"/>
        <v>-5817903</v>
      </c>
    </row>
    <row r="1051" spans="1:9" x14ac:dyDescent="0.2">
      <c r="A1051" s="221" t="s">
        <v>33</v>
      </c>
      <c r="B1051" s="225">
        <v>42800000</v>
      </c>
      <c r="C1051" s="221">
        <f t="shared" si="32"/>
        <v>8</v>
      </c>
      <c r="D1051" s="221">
        <v>42800000</v>
      </c>
      <c r="F1051" s="221" t="s">
        <v>1861</v>
      </c>
      <c r="H1051" s="222">
        <v>73922784</v>
      </c>
      <c r="I1051" s="222">
        <f t="shared" si="33"/>
        <v>-73922784</v>
      </c>
    </row>
    <row r="1052" spans="1:9" x14ac:dyDescent="0.2">
      <c r="A1052" s="221" t="s">
        <v>9</v>
      </c>
      <c r="B1052" s="225" t="s">
        <v>857</v>
      </c>
      <c r="C1052" s="221">
        <f t="shared" si="32"/>
        <v>7</v>
      </c>
      <c r="D1052" s="221">
        <v>42800000</v>
      </c>
      <c r="F1052" s="221" t="s">
        <v>626</v>
      </c>
      <c r="G1052" s="222">
        <v>0</v>
      </c>
      <c r="H1052" s="222">
        <v>121247723</v>
      </c>
      <c r="I1052" s="222">
        <f t="shared" si="33"/>
        <v>-121247723</v>
      </c>
    </row>
    <row r="1053" spans="1:9" x14ac:dyDescent="0.2">
      <c r="A1053" s="221" t="s">
        <v>13</v>
      </c>
      <c r="B1053" s="225" t="s">
        <v>857</v>
      </c>
      <c r="C1053" s="221">
        <f t="shared" si="32"/>
        <v>7</v>
      </c>
      <c r="D1053" s="221">
        <v>42800000</v>
      </c>
      <c r="F1053" s="221" t="s">
        <v>626</v>
      </c>
      <c r="G1053" s="222">
        <v>0</v>
      </c>
      <c r="H1053" s="222">
        <v>209778785</v>
      </c>
      <c r="I1053" s="222">
        <f t="shared" si="33"/>
        <v>-209778785</v>
      </c>
    </row>
    <row r="1054" spans="1:9" x14ac:dyDescent="0.2">
      <c r="A1054" s="221" t="s">
        <v>21</v>
      </c>
      <c r="B1054" s="225" t="s">
        <v>857</v>
      </c>
      <c r="C1054" s="221">
        <f t="shared" si="32"/>
        <v>7</v>
      </c>
      <c r="D1054" s="221">
        <v>42800000</v>
      </c>
      <c r="F1054" s="221" t="s">
        <v>626</v>
      </c>
      <c r="G1054" s="222">
        <v>0</v>
      </c>
      <c r="H1054" s="222">
        <v>29350196.48</v>
      </c>
      <c r="I1054" s="222">
        <f t="shared" si="33"/>
        <v>-29350196.48</v>
      </c>
    </row>
    <row r="1055" spans="1:9" x14ac:dyDescent="0.2">
      <c r="A1055" s="221" t="s">
        <v>5</v>
      </c>
      <c r="B1055" s="225" t="s">
        <v>857</v>
      </c>
      <c r="C1055" s="221">
        <f t="shared" si="32"/>
        <v>7</v>
      </c>
      <c r="D1055" s="221">
        <v>42800000</v>
      </c>
      <c r="F1055" s="221" t="s">
        <v>626</v>
      </c>
      <c r="G1055" s="222">
        <v>0</v>
      </c>
      <c r="H1055" s="222">
        <v>286291175</v>
      </c>
      <c r="I1055" s="222">
        <f t="shared" si="33"/>
        <v>-286291175</v>
      </c>
    </row>
    <row r="1056" spans="1:9" x14ac:dyDescent="0.2">
      <c r="A1056" s="221" t="s">
        <v>25</v>
      </c>
      <c r="B1056" s="225">
        <v>42800000</v>
      </c>
      <c r="C1056" s="221">
        <f t="shared" si="32"/>
        <v>8</v>
      </c>
      <c r="D1056" s="221">
        <v>42800000</v>
      </c>
      <c r="F1056" s="221" t="s">
        <v>626</v>
      </c>
      <c r="H1056" s="222">
        <v>55050715.909999996</v>
      </c>
      <c r="I1056" s="222">
        <f t="shared" si="33"/>
        <v>-55050715.909999996</v>
      </c>
    </row>
    <row r="1057" spans="1:9" x14ac:dyDescent="0.2">
      <c r="A1057" s="221" t="s">
        <v>26</v>
      </c>
      <c r="B1057" s="225" t="s">
        <v>3682</v>
      </c>
      <c r="C1057" s="221">
        <f t="shared" si="32"/>
        <v>8</v>
      </c>
      <c r="D1057" s="221">
        <v>42820000</v>
      </c>
      <c r="F1057" s="221" t="s">
        <v>626</v>
      </c>
      <c r="H1057" s="222">
        <v>54878376.350000001</v>
      </c>
      <c r="I1057" s="222">
        <f t="shared" si="33"/>
        <v>-54878376.350000001</v>
      </c>
    </row>
    <row r="1058" spans="1:9" x14ac:dyDescent="0.2">
      <c r="A1058" s="221" t="s">
        <v>149</v>
      </c>
      <c r="B1058" s="225" t="s">
        <v>3683</v>
      </c>
      <c r="C1058" s="221">
        <f t="shared" si="32"/>
        <v>7</v>
      </c>
      <c r="D1058" s="221">
        <v>42820000</v>
      </c>
      <c r="F1058" s="221" t="s">
        <v>626</v>
      </c>
      <c r="H1058" s="222">
        <v>171883157.75</v>
      </c>
      <c r="I1058" s="222">
        <f t="shared" si="33"/>
        <v>-171883157.75</v>
      </c>
    </row>
    <row r="1059" spans="1:9" x14ac:dyDescent="0.2">
      <c r="A1059" s="221" t="s">
        <v>148</v>
      </c>
      <c r="B1059" s="225" t="s">
        <v>3682</v>
      </c>
      <c r="C1059" s="221">
        <f t="shared" si="32"/>
        <v>8</v>
      </c>
      <c r="D1059" s="221">
        <v>42820000</v>
      </c>
      <c r="F1059" s="221" t="s">
        <v>626</v>
      </c>
      <c r="H1059" s="222">
        <v>153714243.69</v>
      </c>
      <c r="I1059" s="222">
        <f t="shared" si="33"/>
        <v>-153714243.69</v>
      </c>
    </row>
    <row r="1060" spans="1:9" x14ac:dyDescent="0.2">
      <c r="A1060" s="221" t="s">
        <v>3315</v>
      </c>
      <c r="B1060" s="225" t="s">
        <v>3684</v>
      </c>
      <c r="C1060" s="221">
        <f t="shared" si="32"/>
        <v>6</v>
      </c>
      <c r="D1060" s="221">
        <v>42820000</v>
      </c>
      <c r="F1060" s="221" t="s">
        <v>2716</v>
      </c>
      <c r="H1060" s="222">
        <v>12762662</v>
      </c>
      <c r="I1060" s="222">
        <f t="shared" si="33"/>
        <v>-12762662</v>
      </c>
    </row>
    <row r="1061" spans="1:9" x14ac:dyDescent="0.2">
      <c r="A1061" s="221" t="s">
        <v>7</v>
      </c>
      <c r="B1061" s="225" t="s">
        <v>3682</v>
      </c>
      <c r="C1061" s="221">
        <f t="shared" si="32"/>
        <v>8</v>
      </c>
      <c r="D1061" s="221">
        <v>42820000</v>
      </c>
      <c r="F1061" s="221" t="s">
        <v>626</v>
      </c>
      <c r="H1061" s="222">
        <v>37621917.829999998</v>
      </c>
      <c r="I1061" s="222">
        <f t="shared" si="33"/>
        <v>-37621917.829999998</v>
      </c>
    </row>
    <row r="1062" spans="1:9" x14ac:dyDescent="0.2">
      <c r="A1062" s="221" t="s">
        <v>145</v>
      </c>
      <c r="B1062" s="225" t="s">
        <v>3682</v>
      </c>
      <c r="C1062" s="221">
        <f t="shared" si="32"/>
        <v>8</v>
      </c>
      <c r="D1062" s="221">
        <v>42820000</v>
      </c>
      <c r="F1062" s="221" t="s">
        <v>2006</v>
      </c>
      <c r="H1062" s="222">
        <v>47560635.869999997</v>
      </c>
      <c r="I1062" s="222">
        <f t="shared" si="33"/>
        <v>-47560635.869999997</v>
      </c>
    </row>
    <row r="1063" spans="1:9" x14ac:dyDescent="0.2">
      <c r="A1063" s="221" t="s">
        <v>33</v>
      </c>
      <c r="B1063" s="225">
        <v>42820000</v>
      </c>
      <c r="C1063" s="221">
        <f t="shared" si="32"/>
        <v>8</v>
      </c>
      <c r="D1063" s="221">
        <v>42820000</v>
      </c>
      <c r="F1063" s="221" t="s">
        <v>3685</v>
      </c>
      <c r="G1063" s="222">
        <v>210000</v>
      </c>
      <c r="I1063" s="222">
        <f t="shared" si="33"/>
        <v>210000</v>
      </c>
    </row>
    <row r="1064" spans="1:9" x14ac:dyDescent="0.2">
      <c r="A1064" s="221" t="s">
        <v>30</v>
      </c>
      <c r="B1064" s="225" t="s">
        <v>3682</v>
      </c>
      <c r="C1064" s="221">
        <f t="shared" si="32"/>
        <v>8</v>
      </c>
      <c r="D1064" s="221">
        <v>42820000</v>
      </c>
      <c r="F1064" s="221" t="s">
        <v>626</v>
      </c>
      <c r="H1064" s="222">
        <v>39679635.100000001</v>
      </c>
      <c r="I1064" s="222">
        <f t="shared" si="33"/>
        <v>-39679635.100000001</v>
      </c>
    </row>
    <row r="1065" spans="1:9" x14ac:dyDescent="0.2">
      <c r="A1065" s="221" t="s">
        <v>27</v>
      </c>
      <c r="B1065" s="225" t="s">
        <v>3682</v>
      </c>
      <c r="C1065" s="221">
        <f t="shared" si="32"/>
        <v>8</v>
      </c>
      <c r="D1065" s="221">
        <v>42820000</v>
      </c>
      <c r="F1065" s="221" t="s">
        <v>626</v>
      </c>
      <c r="H1065" s="222">
        <v>12240.2</v>
      </c>
      <c r="I1065" s="222">
        <f t="shared" si="33"/>
        <v>-12240.2</v>
      </c>
    </row>
    <row r="1066" spans="1:9" x14ac:dyDescent="0.2">
      <c r="A1066" s="221" t="s">
        <v>37</v>
      </c>
      <c r="B1066" s="225" t="s">
        <v>3686</v>
      </c>
      <c r="C1066" s="221">
        <f t="shared" si="32"/>
        <v>6</v>
      </c>
      <c r="D1066" s="221">
        <v>43100000</v>
      </c>
      <c r="F1066" s="221" t="s">
        <v>77</v>
      </c>
      <c r="H1066" s="222">
        <v>1767268.86</v>
      </c>
      <c r="I1066" s="222">
        <f t="shared" si="33"/>
        <v>-1767268.86</v>
      </c>
    </row>
    <row r="1067" spans="1:9" x14ac:dyDescent="0.2">
      <c r="A1067" s="221" t="s">
        <v>6</v>
      </c>
      <c r="B1067" s="225" t="s">
        <v>3687</v>
      </c>
      <c r="C1067" s="221">
        <f t="shared" si="32"/>
        <v>8</v>
      </c>
      <c r="D1067" s="221">
        <v>43100000</v>
      </c>
      <c r="F1067" s="221" t="s">
        <v>77</v>
      </c>
      <c r="H1067" s="222">
        <v>2154972.64</v>
      </c>
      <c r="I1067" s="222">
        <f t="shared" si="33"/>
        <v>-2154972.64</v>
      </c>
    </row>
    <row r="1068" spans="1:9" x14ac:dyDescent="0.2">
      <c r="A1068" s="221" t="s">
        <v>8</v>
      </c>
      <c r="B1068" s="225" t="s">
        <v>3687</v>
      </c>
      <c r="C1068" s="221">
        <f t="shared" si="32"/>
        <v>8</v>
      </c>
      <c r="D1068" s="221">
        <v>43100000</v>
      </c>
      <c r="F1068" s="221" t="s">
        <v>627</v>
      </c>
      <c r="H1068" s="222">
        <v>1165048.6399999999</v>
      </c>
      <c r="I1068" s="222">
        <f t="shared" si="33"/>
        <v>-1165048.6399999999</v>
      </c>
    </row>
    <row r="1069" spans="1:9" x14ac:dyDescent="0.2">
      <c r="A1069" s="221" t="s">
        <v>2</v>
      </c>
      <c r="B1069" s="225" t="s">
        <v>3687</v>
      </c>
      <c r="C1069" s="221">
        <f t="shared" si="32"/>
        <v>8</v>
      </c>
      <c r="D1069" s="221">
        <v>43100000</v>
      </c>
      <c r="F1069" s="221" t="s">
        <v>627</v>
      </c>
      <c r="H1069" s="222">
        <v>557680.48</v>
      </c>
      <c r="I1069" s="222">
        <f t="shared" si="33"/>
        <v>-557680.48</v>
      </c>
    </row>
    <row r="1070" spans="1:9" x14ac:dyDescent="0.2">
      <c r="A1070" s="221" t="s">
        <v>17</v>
      </c>
      <c r="B1070" s="225" t="s">
        <v>3686</v>
      </c>
      <c r="C1070" s="221">
        <f t="shared" si="32"/>
        <v>6</v>
      </c>
      <c r="D1070" s="221">
        <v>43100000</v>
      </c>
      <c r="F1070" s="221" t="s">
        <v>77</v>
      </c>
      <c r="G1070" s="222">
        <v>0</v>
      </c>
      <c r="H1070" s="222">
        <v>18861736.59</v>
      </c>
      <c r="I1070" s="222">
        <f t="shared" si="33"/>
        <v>-18861736.59</v>
      </c>
    </row>
    <row r="1071" spans="1:9" x14ac:dyDescent="0.2">
      <c r="A1071" s="221" t="s">
        <v>20</v>
      </c>
      <c r="B1071" s="225">
        <v>43100000</v>
      </c>
      <c r="C1071" s="221">
        <f t="shared" si="32"/>
        <v>8</v>
      </c>
      <c r="D1071" s="221">
        <v>43100000</v>
      </c>
      <c r="F1071" s="221" t="s">
        <v>627</v>
      </c>
      <c r="H1071" s="222">
        <v>5685256.8399999999</v>
      </c>
      <c r="I1071" s="222">
        <f t="shared" si="33"/>
        <v>-5685256.8399999999</v>
      </c>
    </row>
    <row r="1072" spans="1:9" x14ac:dyDescent="0.2">
      <c r="A1072" s="221" t="s">
        <v>26</v>
      </c>
      <c r="B1072" s="225" t="s">
        <v>3687</v>
      </c>
      <c r="C1072" s="221">
        <f t="shared" si="32"/>
        <v>8</v>
      </c>
      <c r="D1072" s="221">
        <v>43100000</v>
      </c>
      <c r="F1072" s="221" t="s">
        <v>627</v>
      </c>
      <c r="H1072" s="222">
        <v>15377788.98</v>
      </c>
      <c r="I1072" s="222">
        <f t="shared" si="33"/>
        <v>-15377788.98</v>
      </c>
    </row>
    <row r="1073" spans="1:9" x14ac:dyDescent="0.2">
      <c r="A1073" s="221" t="s">
        <v>149</v>
      </c>
      <c r="B1073" s="225" t="s">
        <v>858</v>
      </c>
      <c r="C1073" s="221">
        <f t="shared" si="32"/>
        <v>7</v>
      </c>
      <c r="D1073" s="221">
        <v>43100000</v>
      </c>
      <c r="F1073" s="221" t="s">
        <v>627</v>
      </c>
      <c r="H1073" s="222">
        <v>44716393.299999997</v>
      </c>
      <c r="I1073" s="222">
        <f t="shared" si="33"/>
        <v>-44716393.299999997</v>
      </c>
    </row>
    <row r="1074" spans="1:9" x14ac:dyDescent="0.2">
      <c r="A1074" s="221" t="s">
        <v>148</v>
      </c>
      <c r="B1074" s="225" t="s">
        <v>3687</v>
      </c>
      <c r="C1074" s="221">
        <f t="shared" si="32"/>
        <v>8</v>
      </c>
      <c r="D1074" s="221">
        <v>43100000</v>
      </c>
      <c r="F1074" s="221" t="s">
        <v>627</v>
      </c>
      <c r="H1074" s="222">
        <v>46679288.240000002</v>
      </c>
      <c r="I1074" s="222">
        <f t="shared" si="33"/>
        <v>-46679288.240000002</v>
      </c>
    </row>
    <row r="1075" spans="1:9" x14ac:dyDescent="0.2">
      <c r="A1075" s="221" t="s">
        <v>3315</v>
      </c>
      <c r="B1075" s="225" t="s">
        <v>3686</v>
      </c>
      <c r="C1075" s="221">
        <f t="shared" si="32"/>
        <v>6</v>
      </c>
      <c r="D1075" s="221">
        <v>43100000</v>
      </c>
      <c r="F1075" s="221" t="s">
        <v>77</v>
      </c>
      <c r="H1075" s="222">
        <v>3072191.92</v>
      </c>
      <c r="I1075" s="222">
        <f t="shared" si="33"/>
        <v>-3072191.92</v>
      </c>
    </row>
    <row r="1076" spans="1:9" x14ac:dyDescent="0.2">
      <c r="A1076" s="221" t="s">
        <v>3316</v>
      </c>
      <c r="B1076" s="225" t="s">
        <v>3686</v>
      </c>
      <c r="C1076" s="221">
        <f t="shared" si="32"/>
        <v>6</v>
      </c>
      <c r="D1076" s="221">
        <v>43100000</v>
      </c>
      <c r="F1076" s="221" t="s">
        <v>77</v>
      </c>
      <c r="H1076" s="222">
        <v>2754512.46</v>
      </c>
      <c r="I1076" s="222">
        <f t="shared" si="33"/>
        <v>-2754512.46</v>
      </c>
    </row>
    <row r="1077" spans="1:9" x14ac:dyDescent="0.2">
      <c r="A1077" s="221" t="s">
        <v>7</v>
      </c>
      <c r="B1077" s="225" t="s">
        <v>3687</v>
      </c>
      <c r="C1077" s="221">
        <f t="shared" si="32"/>
        <v>8</v>
      </c>
      <c r="D1077" s="221">
        <v>43100000</v>
      </c>
      <c r="F1077" s="221" t="s">
        <v>627</v>
      </c>
      <c r="H1077" s="222">
        <v>15713432.560000001</v>
      </c>
      <c r="I1077" s="222">
        <f t="shared" si="33"/>
        <v>-15713432.560000001</v>
      </c>
    </row>
    <row r="1078" spans="1:9" x14ac:dyDescent="0.2">
      <c r="A1078" s="221" t="s">
        <v>145</v>
      </c>
      <c r="B1078" s="225" t="s">
        <v>3687</v>
      </c>
      <c r="C1078" s="221">
        <f t="shared" si="32"/>
        <v>8</v>
      </c>
      <c r="D1078" s="221">
        <v>43100000</v>
      </c>
      <c r="F1078" s="221" t="s">
        <v>77</v>
      </c>
      <c r="H1078" s="222">
        <v>14945650.369999999</v>
      </c>
      <c r="I1078" s="222">
        <f t="shared" si="33"/>
        <v>-14945650.369999999</v>
      </c>
    </row>
    <row r="1079" spans="1:9" x14ac:dyDescent="0.2">
      <c r="A1079" s="221" t="s">
        <v>33</v>
      </c>
      <c r="B1079" s="225">
        <v>43100000</v>
      </c>
      <c r="C1079" s="221">
        <f t="shared" si="32"/>
        <v>8</v>
      </c>
      <c r="D1079" s="221">
        <v>43100000</v>
      </c>
      <c r="F1079" s="221" t="s">
        <v>77</v>
      </c>
      <c r="H1079" s="222">
        <v>24690842.629999999</v>
      </c>
      <c r="I1079" s="222">
        <f t="shared" si="33"/>
        <v>-24690842.629999999</v>
      </c>
    </row>
    <row r="1080" spans="1:9" x14ac:dyDescent="0.2">
      <c r="A1080" s="221" t="s">
        <v>9</v>
      </c>
      <c r="B1080" s="225" t="s">
        <v>858</v>
      </c>
      <c r="C1080" s="221">
        <f t="shared" si="32"/>
        <v>7</v>
      </c>
      <c r="D1080" s="221">
        <v>43100000</v>
      </c>
      <c r="F1080" s="221" t="s">
        <v>627</v>
      </c>
      <c r="G1080" s="222">
        <v>0</v>
      </c>
      <c r="H1080" s="222">
        <v>39241596.100000001</v>
      </c>
      <c r="I1080" s="222">
        <f t="shared" si="33"/>
        <v>-39241596.100000001</v>
      </c>
    </row>
    <row r="1081" spans="1:9" x14ac:dyDescent="0.2">
      <c r="A1081" s="221" t="s">
        <v>13</v>
      </c>
      <c r="B1081" s="225" t="s">
        <v>858</v>
      </c>
      <c r="C1081" s="221">
        <f t="shared" si="32"/>
        <v>7</v>
      </c>
      <c r="D1081" s="221">
        <v>43100000</v>
      </c>
      <c r="F1081" s="221" t="s">
        <v>627</v>
      </c>
      <c r="G1081" s="222">
        <v>0</v>
      </c>
      <c r="H1081" s="222">
        <v>36138023.159999996</v>
      </c>
      <c r="I1081" s="222">
        <f t="shared" si="33"/>
        <v>-36138023.159999996</v>
      </c>
    </row>
    <row r="1082" spans="1:9" x14ac:dyDescent="0.2">
      <c r="A1082" s="221" t="s">
        <v>30</v>
      </c>
      <c r="B1082" s="225" t="s">
        <v>3687</v>
      </c>
      <c r="C1082" s="221">
        <f t="shared" si="32"/>
        <v>8</v>
      </c>
      <c r="D1082" s="221">
        <v>43100000</v>
      </c>
      <c r="F1082" s="221" t="s">
        <v>627</v>
      </c>
      <c r="H1082" s="222">
        <v>14491975.68</v>
      </c>
      <c r="I1082" s="222">
        <f t="shared" si="33"/>
        <v>-14491975.68</v>
      </c>
    </row>
    <row r="1083" spans="1:9" x14ac:dyDescent="0.2">
      <c r="A1083" s="221" t="s">
        <v>21</v>
      </c>
      <c r="B1083" s="225" t="s">
        <v>858</v>
      </c>
      <c r="C1083" s="221">
        <f t="shared" si="32"/>
        <v>7</v>
      </c>
      <c r="D1083" s="221">
        <v>43100000</v>
      </c>
      <c r="F1083" s="221" t="s">
        <v>627</v>
      </c>
      <c r="G1083" s="222">
        <v>0</v>
      </c>
      <c r="H1083" s="222">
        <v>10628326.800000001</v>
      </c>
      <c r="I1083" s="222">
        <f t="shared" si="33"/>
        <v>-10628326.800000001</v>
      </c>
    </row>
    <row r="1084" spans="1:9" x14ac:dyDescent="0.2">
      <c r="A1084" s="221" t="s">
        <v>1</v>
      </c>
      <c r="B1084" s="225" t="s">
        <v>3687</v>
      </c>
      <c r="C1084" s="221">
        <f t="shared" si="32"/>
        <v>8</v>
      </c>
      <c r="D1084" s="221">
        <v>43100000</v>
      </c>
      <c r="F1084" s="221" t="s">
        <v>77</v>
      </c>
      <c r="H1084" s="222">
        <v>89781479.480000004</v>
      </c>
      <c r="I1084" s="222">
        <f t="shared" si="33"/>
        <v>-89781479.480000004</v>
      </c>
    </row>
    <row r="1085" spans="1:9" x14ac:dyDescent="0.2">
      <c r="A1085" s="221" t="s">
        <v>5</v>
      </c>
      <c r="B1085" s="225" t="s">
        <v>858</v>
      </c>
      <c r="C1085" s="221">
        <f t="shared" si="32"/>
        <v>7</v>
      </c>
      <c r="D1085" s="221">
        <v>43100000</v>
      </c>
      <c r="F1085" s="221" t="s">
        <v>627</v>
      </c>
      <c r="G1085" s="222">
        <v>0</v>
      </c>
      <c r="H1085" s="222">
        <v>26319937.859999999</v>
      </c>
      <c r="I1085" s="222">
        <f t="shared" si="33"/>
        <v>-26319937.859999999</v>
      </c>
    </row>
    <row r="1086" spans="1:9" x14ac:dyDescent="0.2">
      <c r="A1086" s="221" t="s">
        <v>27</v>
      </c>
      <c r="B1086" s="225" t="s">
        <v>3687</v>
      </c>
      <c r="C1086" s="221">
        <f t="shared" si="32"/>
        <v>8</v>
      </c>
      <c r="D1086" s="221">
        <v>43100000</v>
      </c>
      <c r="F1086" s="221" t="s">
        <v>627</v>
      </c>
      <c r="H1086" s="222">
        <v>6083336.9400000004</v>
      </c>
      <c r="I1086" s="222">
        <f t="shared" si="33"/>
        <v>-6083336.9400000004</v>
      </c>
    </row>
    <row r="1087" spans="1:9" x14ac:dyDescent="0.2">
      <c r="A1087" s="221" t="s">
        <v>25</v>
      </c>
      <c r="B1087" s="225">
        <v>43100000</v>
      </c>
      <c r="C1087" s="221">
        <f t="shared" si="32"/>
        <v>8</v>
      </c>
      <c r="D1087" s="221">
        <v>43100000</v>
      </c>
      <c r="F1087" s="221" t="s">
        <v>77</v>
      </c>
      <c r="H1087" s="222">
        <v>34796497.810000002</v>
      </c>
      <c r="I1087" s="222">
        <f t="shared" si="33"/>
        <v>-34796497.810000002</v>
      </c>
    </row>
    <row r="1088" spans="1:9" x14ac:dyDescent="0.2">
      <c r="A1088" s="221" t="s">
        <v>15</v>
      </c>
      <c r="B1088" s="225">
        <v>43100000</v>
      </c>
      <c r="C1088" s="221">
        <f t="shared" si="32"/>
        <v>8</v>
      </c>
      <c r="D1088" s="221">
        <v>43100000</v>
      </c>
      <c r="F1088" s="221" t="s">
        <v>77</v>
      </c>
      <c r="H1088" s="222">
        <v>25763867.368999999</v>
      </c>
      <c r="I1088" s="222">
        <f t="shared" si="33"/>
        <v>-25763867.368999999</v>
      </c>
    </row>
    <row r="1089" spans="1:9" x14ac:dyDescent="0.2">
      <c r="A1089" s="221" t="s">
        <v>37</v>
      </c>
      <c r="B1089" s="225" t="s">
        <v>3688</v>
      </c>
      <c r="C1089" s="221">
        <f t="shared" si="32"/>
        <v>6</v>
      </c>
      <c r="D1089" s="221">
        <v>43110000</v>
      </c>
      <c r="F1089" s="221" t="s">
        <v>301</v>
      </c>
      <c r="G1089" s="222">
        <v>222000</v>
      </c>
      <c r="I1089" s="222">
        <f t="shared" si="33"/>
        <v>222000</v>
      </c>
    </row>
    <row r="1090" spans="1:9" x14ac:dyDescent="0.2">
      <c r="A1090" s="221" t="s">
        <v>8</v>
      </c>
      <c r="B1090" s="225" t="s">
        <v>3689</v>
      </c>
      <c r="C1090" s="221">
        <f t="shared" ref="C1090:C1153" si="34">+LEN(B:B)</f>
        <v>8</v>
      </c>
      <c r="D1090" s="221">
        <v>43110000</v>
      </c>
      <c r="F1090" s="221" t="s">
        <v>628</v>
      </c>
      <c r="G1090" s="222">
        <v>60000</v>
      </c>
      <c r="I1090" s="222">
        <f t="shared" ref="I1090:I1153" si="35">+G:G-H:H</f>
        <v>60000</v>
      </c>
    </row>
    <row r="1091" spans="1:9" x14ac:dyDescent="0.2">
      <c r="A1091" s="221" t="s">
        <v>2</v>
      </c>
      <c r="B1091" s="225" t="s">
        <v>3689</v>
      </c>
      <c r="C1091" s="221">
        <f t="shared" si="34"/>
        <v>8</v>
      </c>
      <c r="D1091" s="221">
        <v>43110000</v>
      </c>
      <c r="F1091" s="221" t="s">
        <v>628</v>
      </c>
      <c r="H1091" s="222">
        <v>48000</v>
      </c>
      <c r="I1091" s="222">
        <f t="shared" si="35"/>
        <v>-48000</v>
      </c>
    </row>
    <row r="1092" spans="1:9" x14ac:dyDescent="0.2">
      <c r="A1092" s="221" t="s">
        <v>17</v>
      </c>
      <c r="B1092" s="225" t="s">
        <v>3688</v>
      </c>
      <c r="C1092" s="221">
        <f t="shared" si="34"/>
        <v>6</v>
      </c>
      <c r="D1092" s="221">
        <v>43110000</v>
      </c>
      <c r="F1092" s="221" t="s">
        <v>301</v>
      </c>
      <c r="G1092" s="222">
        <v>0</v>
      </c>
      <c r="H1092" s="222">
        <v>2762300</v>
      </c>
      <c r="I1092" s="222">
        <f t="shared" si="35"/>
        <v>-2762300</v>
      </c>
    </row>
    <row r="1093" spans="1:9" x14ac:dyDescent="0.2">
      <c r="A1093" s="221" t="s">
        <v>20</v>
      </c>
      <c r="B1093" s="225">
        <v>43110000</v>
      </c>
      <c r="C1093" s="221">
        <f t="shared" si="34"/>
        <v>8</v>
      </c>
      <c r="D1093" s="221">
        <v>43110000</v>
      </c>
      <c r="F1093" s="221" t="s">
        <v>3690</v>
      </c>
      <c r="H1093" s="222">
        <v>24000</v>
      </c>
      <c r="I1093" s="222">
        <f t="shared" si="35"/>
        <v>-24000</v>
      </c>
    </row>
    <row r="1094" spans="1:9" x14ac:dyDescent="0.2">
      <c r="A1094" s="221" t="s">
        <v>26</v>
      </c>
      <c r="B1094" s="225" t="s">
        <v>3689</v>
      </c>
      <c r="C1094" s="221">
        <f t="shared" si="34"/>
        <v>8</v>
      </c>
      <c r="D1094" s="221">
        <v>43110000</v>
      </c>
      <c r="F1094" s="221" t="s">
        <v>628</v>
      </c>
      <c r="H1094" s="222">
        <v>1052300</v>
      </c>
      <c r="I1094" s="222">
        <f t="shared" si="35"/>
        <v>-1052300</v>
      </c>
    </row>
    <row r="1095" spans="1:9" x14ac:dyDescent="0.2">
      <c r="A1095" s="221" t="s">
        <v>149</v>
      </c>
      <c r="B1095" s="225" t="s">
        <v>859</v>
      </c>
      <c r="C1095" s="221">
        <f t="shared" si="34"/>
        <v>7</v>
      </c>
      <c r="D1095" s="221">
        <v>43110000</v>
      </c>
      <c r="F1095" s="221" t="s">
        <v>628</v>
      </c>
      <c r="H1095" s="222">
        <v>963900</v>
      </c>
      <c r="I1095" s="222">
        <f t="shared" si="35"/>
        <v>-963900</v>
      </c>
    </row>
    <row r="1096" spans="1:9" x14ac:dyDescent="0.2">
      <c r="A1096" s="221" t="s">
        <v>148</v>
      </c>
      <c r="B1096" s="225" t="s">
        <v>3689</v>
      </c>
      <c r="C1096" s="221">
        <f t="shared" si="34"/>
        <v>8</v>
      </c>
      <c r="D1096" s="221">
        <v>43110000</v>
      </c>
      <c r="F1096" s="221" t="s">
        <v>628</v>
      </c>
      <c r="H1096" s="222">
        <v>644500</v>
      </c>
      <c r="I1096" s="222">
        <f t="shared" si="35"/>
        <v>-644500</v>
      </c>
    </row>
    <row r="1097" spans="1:9" x14ac:dyDescent="0.2">
      <c r="A1097" s="221" t="s">
        <v>3316</v>
      </c>
      <c r="B1097" s="225" t="s">
        <v>3688</v>
      </c>
      <c r="C1097" s="221">
        <f t="shared" si="34"/>
        <v>6</v>
      </c>
      <c r="D1097" s="221">
        <v>43110000</v>
      </c>
      <c r="F1097" s="221" t="s">
        <v>301</v>
      </c>
      <c r="G1097" s="222">
        <v>600000</v>
      </c>
      <c r="I1097" s="222">
        <f t="shared" si="35"/>
        <v>600000</v>
      </c>
    </row>
    <row r="1098" spans="1:9" x14ac:dyDescent="0.2">
      <c r="A1098" s="221" t="s">
        <v>7</v>
      </c>
      <c r="B1098" s="225" t="s">
        <v>3689</v>
      </c>
      <c r="C1098" s="221">
        <f t="shared" si="34"/>
        <v>8</v>
      </c>
      <c r="D1098" s="221">
        <v>43110000</v>
      </c>
      <c r="F1098" s="221" t="s">
        <v>628</v>
      </c>
      <c r="H1098" s="222">
        <v>84000</v>
      </c>
      <c r="I1098" s="222">
        <f t="shared" si="35"/>
        <v>-84000</v>
      </c>
    </row>
    <row r="1099" spans="1:9" x14ac:dyDescent="0.2">
      <c r="A1099" s="221" t="s">
        <v>145</v>
      </c>
      <c r="B1099" s="225" t="s">
        <v>3689</v>
      </c>
      <c r="C1099" s="221">
        <f t="shared" si="34"/>
        <v>8</v>
      </c>
      <c r="D1099" s="221">
        <v>43110000</v>
      </c>
      <c r="F1099" s="221" t="s">
        <v>301</v>
      </c>
      <c r="H1099" s="222">
        <v>808000</v>
      </c>
      <c r="I1099" s="222">
        <f t="shared" si="35"/>
        <v>-808000</v>
      </c>
    </row>
    <row r="1100" spans="1:9" x14ac:dyDescent="0.2">
      <c r="A1100" s="221" t="s">
        <v>33</v>
      </c>
      <c r="B1100" s="225">
        <v>43110000</v>
      </c>
      <c r="C1100" s="221">
        <f t="shared" si="34"/>
        <v>8</v>
      </c>
      <c r="D1100" s="221">
        <v>43110000</v>
      </c>
      <c r="F1100" s="221" t="s">
        <v>78</v>
      </c>
      <c r="H1100" s="222">
        <v>744000</v>
      </c>
      <c r="I1100" s="222">
        <f t="shared" si="35"/>
        <v>-744000</v>
      </c>
    </row>
    <row r="1101" spans="1:9" x14ac:dyDescent="0.2">
      <c r="A1101" s="221" t="s">
        <v>9</v>
      </c>
      <c r="B1101" s="225" t="s">
        <v>859</v>
      </c>
      <c r="C1101" s="221">
        <f t="shared" si="34"/>
        <v>7</v>
      </c>
      <c r="D1101" s="221">
        <v>43110000</v>
      </c>
      <c r="F1101" s="221" t="s">
        <v>628</v>
      </c>
      <c r="G1101" s="222">
        <v>0</v>
      </c>
      <c r="H1101" s="222">
        <v>2432900</v>
      </c>
      <c r="I1101" s="222">
        <f t="shared" si="35"/>
        <v>-2432900</v>
      </c>
    </row>
    <row r="1102" spans="1:9" x14ac:dyDescent="0.2">
      <c r="A1102" s="221" t="s">
        <v>13</v>
      </c>
      <c r="B1102" s="225" t="s">
        <v>859</v>
      </c>
      <c r="C1102" s="221">
        <f t="shared" si="34"/>
        <v>7</v>
      </c>
      <c r="D1102" s="221">
        <v>43110000</v>
      </c>
      <c r="F1102" s="221" t="s">
        <v>628</v>
      </c>
      <c r="G1102" s="222">
        <v>0</v>
      </c>
      <c r="H1102" s="222">
        <v>2029300</v>
      </c>
      <c r="I1102" s="222">
        <f t="shared" si="35"/>
        <v>-2029300</v>
      </c>
    </row>
    <row r="1103" spans="1:9" x14ac:dyDescent="0.2">
      <c r="A1103" s="221" t="s">
        <v>30</v>
      </c>
      <c r="B1103" s="225" t="s">
        <v>3689</v>
      </c>
      <c r="C1103" s="221">
        <f t="shared" si="34"/>
        <v>8</v>
      </c>
      <c r="D1103" s="221">
        <v>43110000</v>
      </c>
      <c r="F1103" s="221" t="s">
        <v>628</v>
      </c>
      <c r="G1103" s="222">
        <v>95800</v>
      </c>
      <c r="I1103" s="222">
        <f t="shared" si="35"/>
        <v>95800</v>
      </c>
    </row>
    <row r="1104" spans="1:9" x14ac:dyDescent="0.2">
      <c r="A1104" s="221" t="s">
        <v>21</v>
      </c>
      <c r="B1104" s="225" t="s">
        <v>859</v>
      </c>
      <c r="C1104" s="221">
        <f t="shared" si="34"/>
        <v>7</v>
      </c>
      <c r="D1104" s="221">
        <v>43110000</v>
      </c>
      <c r="F1104" s="221" t="s">
        <v>628</v>
      </c>
      <c r="G1104" s="222">
        <v>0</v>
      </c>
      <c r="H1104" s="222">
        <v>36000</v>
      </c>
      <c r="I1104" s="222">
        <f t="shared" si="35"/>
        <v>-36000</v>
      </c>
    </row>
    <row r="1105" spans="1:9" x14ac:dyDescent="0.2">
      <c r="A1105" s="221" t="s">
        <v>1</v>
      </c>
      <c r="B1105" s="225" t="s">
        <v>3689</v>
      </c>
      <c r="C1105" s="221">
        <f t="shared" si="34"/>
        <v>8</v>
      </c>
      <c r="D1105" s="221">
        <v>43110000</v>
      </c>
      <c r="F1105" s="221" t="s">
        <v>301</v>
      </c>
      <c r="H1105" s="222">
        <v>714000</v>
      </c>
      <c r="I1105" s="222">
        <f t="shared" si="35"/>
        <v>-714000</v>
      </c>
    </row>
    <row r="1106" spans="1:9" x14ac:dyDescent="0.2">
      <c r="A1106" s="221" t="s">
        <v>5</v>
      </c>
      <c r="B1106" s="225" t="s">
        <v>859</v>
      </c>
      <c r="C1106" s="221">
        <f t="shared" si="34"/>
        <v>7</v>
      </c>
      <c r="D1106" s="221">
        <v>43110000</v>
      </c>
      <c r="F1106" s="221" t="s">
        <v>628</v>
      </c>
      <c r="G1106" s="222">
        <v>0</v>
      </c>
      <c r="H1106" s="222">
        <v>141300</v>
      </c>
      <c r="I1106" s="222">
        <f t="shared" si="35"/>
        <v>-141300</v>
      </c>
    </row>
    <row r="1107" spans="1:9" x14ac:dyDescent="0.2">
      <c r="A1107" s="221" t="s">
        <v>27</v>
      </c>
      <c r="B1107" s="225" t="s">
        <v>3689</v>
      </c>
      <c r="C1107" s="221">
        <f t="shared" si="34"/>
        <v>8</v>
      </c>
      <c r="D1107" s="221">
        <v>43110000</v>
      </c>
      <c r="F1107" s="221" t="s">
        <v>628</v>
      </c>
      <c r="H1107" s="222">
        <v>70000</v>
      </c>
      <c r="I1107" s="222">
        <f t="shared" si="35"/>
        <v>-70000</v>
      </c>
    </row>
    <row r="1108" spans="1:9" x14ac:dyDescent="0.2">
      <c r="A1108" s="221" t="s">
        <v>25</v>
      </c>
      <c r="B1108" s="225">
        <v>43110000</v>
      </c>
      <c r="C1108" s="221">
        <f t="shared" si="34"/>
        <v>8</v>
      </c>
      <c r="D1108" s="221">
        <v>43110000</v>
      </c>
      <c r="F1108" s="221" t="s">
        <v>3690</v>
      </c>
      <c r="H1108" s="222">
        <v>42000</v>
      </c>
      <c r="I1108" s="222">
        <f t="shared" si="35"/>
        <v>-42000</v>
      </c>
    </row>
    <row r="1109" spans="1:9" x14ac:dyDescent="0.2">
      <c r="A1109" s="221" t="s">
        <v>15</v>
      </c>
      <c r="B1109" s="225">
        <v>43110000</v>
      </c>
      <c r="C1109" s="221">
        <f t="shared" si="34"/>
        <v>8</v>
      </c>
      <c r="D1109" s="221">
        <v>43110000</v>
      </c>
      <c r="F1109" s="221" t="s">
        <v>78</v>
      </c>
      <c r="H1109" s="222">
        <v>467000</v>
      </c>
      <c r="I1109" s="222">
        <f t="shared" si="35"/>
        <v>-467000</v>
      </c>
    </row>
    <row r="1110" spans="1:9" x14ac:dyDescent="0.2">
      <c r="A1110" s="221" t="s">
        <v>149</v>
      </c>
      <c r="B1110" s="225" t="s">
        <v>3691</v>
      </c>
      <c r="C1110" s="221">
        <f t="shared" si="34"/>
        <v>7</v>
      </c>
      <c r="D1110" s="221">
        <v>43120000</v>
      </c>
      <c r="F1110" s="221" t="s">
        <v>80</v>
      </c>
      <c r="H1110" s="222">
        <v>1619476.56</v>
      </c>
      <c r="I1110" s="222">
        <f t="shared" si="35"/>
        <v>-1619476.56</v>
      </c>
    </row>
    <row r="1111" spans="1:9" x14ac:dyDescent="0.2">
      <c r="A1111" s="221" t="s">
        <v>37</v>
      </c>
      <c r="B1111" s="225" t="s">
        <v>3692</v>
      </c>
      <c r="C1111" s="221">
        <f t="shared" si="34"/>
        <v>6</v>
      </c>
      <c r="D1111" s="221">
        <v>43200000</v>
      </c>
      <c r="F1111" s="221" t="s">
        <v>79</v>
      </c>
      <c r="H1111" s="222">
        <v>342651.75</v>
      </c>
      <c r="I1111" s="222">
        <f t="shared" si="35"/>
        <v>-342651.75</v>
      </c>
    </row>
    <row r="1112" spans="1:9" x14ac:dyDescent="0.2">
      <c r="A1112" s="221" t="s">
        <v>6</v>
      </c>
      <c r="B1112" s="225" t="s">
        <v>3693</v>
      </c>
      <c r="C1112" s="221">
        <f t="shared" si="34"/>
        <v>8</v>
      </c>
      <c r="D1112" s="221">
        <v>43200000</v>
      </c>
      <c r="F1112" s="221" t="s">
        <v>79</v>
      </c>
      <c r="G1112" s="222">
        <v>1134590.94</v>
      </c>
      <c r="I1112" s="222">
        <f t="shared" si="35"/>
        <v>1134590.94</v>
      </c>
    </row>
    <row r="1113" spans="1:9" x14ac:dyDescent="0.2">
      <c r="A1113" s="221" t="s">
        <v>8</v>
      </c>
      <c r="B1113" s="225" t="s">
        <v>3693</v>
      </c>
      <c r="C1113" s="221">
        <f t="shared" si="34"/>
        <v>8</v>
      </c>
      <c r="D1113" s="221">
        <v>43200000</v>
      </c>
      <c r="F1113" s="221" t="s">
        <v>79</v>
      </c>
      <c r="H1113" s="222">
        <v>499306.56</v>
      </c>
      <c r="I1113" s="222">
        <f t="shared" si="35"/>
        <v>-499306.56</v>
      </c>
    </row>
    <row r="1114" spans="1:9" x14ac:dyDescent="0.2">
      <c r="A1114" s="221" t="s">
        <v>2</v>
      </c>
      <c r="B1114" s="225" t="s">
        <v>3693</v>
      </c>
      <c r="C1114" s="221">
        <f t="shared" si="34"/>
        <v>8</v>
      </c>
      <c r="D1114" s="221">
        <v>43200000</v>
      </c>
      <c r="F1114" s="221" t="s">
        <v>79</v>
      </c>
      <c r="H1114" s="222">
        <v>239005.92</v>
      </c>
      <c r="I1114" s="222">
        <f t="shared" si="35"/>
        <v>-239005.92</v>
      </c>
    </row>
    <row r="1115" spans="1:9" x14ac:dyDescent="0.2">
      <c r="A1115" s="221" t="s">
        <v>17</v>
      </c>
      <c r="B1115" s="225" t="s">
        <v>3692</v>
      </c>
      <c r="C1115" s="221">
        <f t="shared" si="34"/>
        <v>6</v>
      </c>
      <c r="D1115" s="221">
        <v>43200000</v>
      </c>
      <c r="F1115" s="221" t="s">
        <v>79</v>
      </c>
      <c r="G1115" s="222">
        <v>0</v>
      </c>
      <c r="H1115" s="222">
        <v>28041766.539999999</v>
      </c>
      <c r="I1115" s="222">
        <f t="shared" si="35"/>
        <v>-28041766.539999999</v>
      </c>
    </row>
    <row r="1116" spans="1:9" x14ac:dyDescent="0.2">
      <c r="A1116" s="221" t="s">
        <v>26</v>
      </c>
      <c r="B1116" s="225" t="s">
        <v>3693</v>
      </c>
      <c r="C1116" s="221">
        <f t="shared" si="34"/>
        <v>8</v>
      </c>
      <c r="D1116" s="221">
        <v>43200000</v>
      </c>
      <c r="F1116" s="221" t="s">
        <v>79</v>
      </c>
      <c r="H1116" s="222">
        <v>715474.44</v>
      </c>
      <c r="I1116" s="222">
        <f t="shared" si="35"/>
        <v>-715474.44</v>
      </c>
    </row>
    <row r="1117" spans="1:9" x14ac:dyDescent="0.2">
      <c r="A1117" s="221" t="s">
        <v>149</v>
      </c>
      <c r="B1117" s="225" t="s">
        <v>860</v>
      </c>
      <c r="C1117" s="221">
        <f t="shared" si="34"/>
        <v>7</v>
      </c>
      <c r="D1117" s="221">
        <v>43200000</v>
      </c>
      <c r="F1117" s="221" t="s">
        <v>79</v>
      </c>
      <c r="H1117" s="222">
        <v>12799200.390000001</v>
      </c>
      <c r="I1117" s="222">
        <f t="shared" si="35"/>
        <v>-12799200.390000001</v>
      </c>
    </row>
    <row r="1118" spans="1:9" x14ac:dyDescent="0.2">
      <c r="A1118" s="221" t="s">
        <v>148</v>
      </c>
      <c r="B1118" s="225" t="s">
        <v>3693</v>
      </c>
      <c r="C1118" s="221">
        <f t="shared" si="34"/>
        <v>8</v>
      </c>
      <c r="D1118" s="221">
        <v>43200000</v>
      </c>
      <c r="F1118" s="221" t="s">
        <v>79</v>
      </c>
      <c r="H1118" s="222">
        <v>21513154.41</v>
      </c>
      <c r="I1118" s="222">
        <f t="shared" si="35"/>
        <v>-21513154.41</v>
      </c>
    </row>
    <row r="1119" spans="1:9" x14ac:dyDescent="0.2">
      <c r="A1119" s="221" t="s">
        <v>3315</v>
      </c>
      <c r="B1119" s="225" t="s">
        <v>3692</v>
      </c>
      <c r="C1119" s="221">
        <f t="shared" si="34"/>
        <v>6</v>
      </c>
      <c r="D1119" s="221">
        <v>43200000</v>
      </c>
      <c r="F1119" s="221" t="s">
        <v>630</v>
      </c>
      <c r="H1119" s="222">
        <v>1316653.68</v>
      </c>
      <c r="I1119" s="222">
        <f t="shared" si="35"/>
        <v>-1316653.68</v>
      </c>
    </row>
    <row r="1120" spans="1:9" x14ac:dyDescent="0.2">
      <c r="A1120" s="221" t="s">
        <v>3316</v>
      </c>
      <c r="B1120" s="225" t="s">
        <v>3692</v>
      </c>
      <c r="C1120" s="221">
        <f t="shared" si="34"/>
        <v>6</v>
      </c>
      <c r="D1120" s="221">
        <v>43200000</v>
      </c>
      <c r="F1120" s="221" t="s">
        <v>2718</v>
      </c>
      <c r="H1120" s="222">
        <v>4069137.79</v>
      </c>
      <c r="I1120" s="222">
        <f t="shared" si="35"/>
        <v>-4069137.79</v>
      </c>
    </row>
    <row r="1121" spans="1:9" x14ac:dyDescent="0.2">
      <c r="A1121" s="221" t="s">
        <v>7</v>
      </c>
      <c r="B1121" s="225" t="s">
        <v>3693</v>
      </c>
      <c r="C1121" s="221">
        <f t="shared" si="34"/>
        <v>8</v>
      </c>
      <c r="D1121" s="221">
        <v>43200000</v>
      </c>
      <c r="F1121" s="221" t="s">
        <v>79</v>
      </c>
      <c r="H1121" s="222">
        <v>6734328.2400000002</v>
      </c>
      <c r="I1121" s="222">
        <f t="shared" si="35"/>
        <v>-6734328.2400000002</v>
      </c>
    </row>
    <row r="1122" spans="1:9" x14ac:dyDescent="0.2">
      <c r="A1122" s="221" t="s">
        <v>145</v>
      </c>
      <c r="B1122" s="225" t="s">
        <v>3693</v>
      </c>
      <c r="C1122" s="221">
        <f t="shared" si="34"/>
        <v>8</v>
      </c>
      <c r="D1122" s="221">
        <v>43200000</v>
      </c>
      <c r="F1122" s="221" t="s">
        <v>79</v>
      </c>
      <c r="H1122" s="222">
        <v>4894651.4900000095</v>
      </c>
      <c r="I1122" s="222">
        <f t="shared" si="35"/>
        <v>-4894651.4900000095</v>
      </c>
    </row>
    <row r="1123" spans="1:9" x14ac:dyDescent="0.2">
      <c r="A1123" s="221" t="s">
        <v>33</v>
      </c>
      <c r="B1123" s="225">
        <v>43200000</v>
      </c>
      <c r="C1123" s="221">
        <f t="shared" si="34"/>
        <v>8</v>
      </c>
      <c r="D1123" s="221">
        <v>43200000</v>
      </c>
      <c r="F1123" s="221" t="s">
        <v>79</v>
      </c>
      <c r="H1123" s="222">
        <v>12686361.74</v>
      </c>
      <c r="I1123" s="222">
        <f t="shared" si="35"/>
        <v>-12686361.74</v>
      </c>
    </row>
    <row r="1124" spans="1:9" x14ac:dyDescent="0.2">
      <c r="A1124" s="221" t="s">
        <v>9</v>
      </c>
      <c r="B1124" s="225" t="s">
        <v>860</v>
      </c>
      <c r="C1124" s="221">
        <f t="shared" si="34"/>
        <v>7</v>
      </c>
      <c r="D1124" s="221">
        <v>43200000</v>
      </c>
      <c r="F1124" s="221" t="s">
        <v>79</v>
      </c>
      <c r="G1124" s="222">
        <v>0</v>
      </c>
      <c r="H1124" s="222">
        <v>16817826.899999999</v>
      </c>
      <c r="I1124" s="222">
        <f t="shared" si="35"/>
        <v>-16817826.899999999</v>
      </c>
    </row>
    <row r="1125" spans="1:9" x14ac:dyDescent="0.2">
      <c r="A1125" s="221" t="s">
        <v>13</v>
      </c>
      <c r="B1125" s="225" t="s">
        <v>860</v>
      </c>
      <c r="C1125" s="221">
        <f t="shared" si="34"/>
        <v>7</v>
      </c>
      <c r="D1125" s="221">
        <v>43200000</v>
      </c>
      <c r="F1125" s="221" t="s">
        <v>79</v>
      </c>
      <c r="G1125" s="222">
        <v>0</v>
      </c>
      <c r="H1125" s="222">
        <v>15878372.5</v>
      </c>
      <c r="I1125" s="222">
        <f t="shared" si="35"/>
        <v>-15878372.5</v>
      </c>
    </row>
    <row r="1126" spans="1:9" x14ac:dyDescent="0.2">
      <c r="A1126" s="221" t="s">
        <v>30</v>
      </c>
      <c r="B1126" s="225" t="s">
        <v>3693</v>
      </c>
      <c r="C1126" s="221">
        <f t="shared" si="34"/>
        <v>8</v>
      </c>
      <c r="D1126" s="221">
        <v>43200000</v>
      </c>
      <c r="F1126" s="221" t="s">
        <v>629</v>
      </c>
      <c r="H1126" s="222">
        <v>6192846.7199999997</v>
      </c>
      <c r="I1126" s="222">
        <f t="shared" si="35"/>
        <v>-6192846.7199999997</v>
      </c>
    </row>
    <row r="1127" spans="1:9" x14ac:dyDescent="0.2">
      <c r="A1127" s="221" t="s">
        <v>21</v>
      </c>
      <c r="B1127" s="225" t="s">
        <v>860</v>
      </c>
      <c r="C1127" s="221">
        <f t="shared" si="34"/>
        <v>7</v>
      </c>
      <c r="D1127" s="221">
        <v>43200000</v>
      </c>
      <c r="F1127" s="221" t="s">
        <v>79</v>
      </c>
      <c r="G1127" s="222">
        <v>0</v>
      </c>
      <c r="H1127" s="222">
        <v>4554997.2</v>
      </c>
      <c r="I1127" s="222">
        <f t="shared" si="35"/>
        <v>-4554997.2</v>
      </c>
    </row>
    <row r="1128" spans="1:9" x14ac:dyDescent="0.2">
      <c r="A1128" s="221" t="s">
        <v>1</v>
      </c>
      <c r="B1128" s="225" t="s">
        <v>3693</v>
      </c>
      <c r="C1128" s="221">
        <f t="shared" si="34"/>
        <v>8</v>
      </c>
      <c r="D1128" s="221">
        <v>43200000</v>
      </c>
      <c r="F1128" s="221" t="s">
        <v>79</v>
      </c>
      <c r="H1128" s="222">
        <v>38477776.520000003</v>
      </c>
      <c r="I1128" s="222">
        <f t="shared" si="35"/>
        <v>-38477776.520000003</v>
      </c>
    </row>
    <row r="1129" spans="1:9" x14ac:dyDescent="0.2">
      <c r="A1129" s="221" t="s">
        <v>5</v>
      </c>
      <c r="B1129" s="225" t="s">
        <v>860</v>
      </c>
      <c r="C1129" s="221">
        <f t="shared" si="34"/>
        <v>7</v>
      </c>
      <c r="D1129" s="221">
        <v>43200000</v>
      </c>
      <c r="F1129" s="221" t="s">
        <v>79</v>
      </c>
      <c r="G1129" s="222">
        <v>0</v>
      </c>
      <c r="H1129" s="222">
        <v>17546625.239999998</v>
      </c>
      <c r="I1129" s="222">
        <f t="shared" si="35"/>
        <v>-17546625.239999998</v>
      </c>
    </row>
    <row r="1130" spans="1:9" x14ac:dyDescent="0.2">
      <c r="A1130" s="221" t="s">
        <v>27</v>
      </c>
      <c r="B1130" s="225" t="s">
        <v>3693</v>
      </c>
      <c r="C1130" s="221">
        <f t="shared" si="34"/>
        <v>8</v>
      </c>
      <c r="D1130" s="221">
        <v>43200000</v>
      </c>
      <c r="F1130" s="221" t="s">
        <v>1572</v>
      </c>
      <c r="H1130" s="222">
        <v>2699384.67</v>
      </c>
      <c r="I1130" s="222">
        <f t="shared" si="35"/>
        <v>-2699384.67</v>
      </c>
    </row>
    <row r="1131" spans="1:9" x14ac:dyDescent="0.2">
      <c r="A1131" s="221" t="s">
        <v>25</v>
      </c>
      <c r="B1131" s="225">
        <v>43200000</v>
      </c>
      <c r="C1131" s="221">
        <f t="shared" si="34"/>
        <v>8</v>
      </c>
      <c r="D1131" s="221">
        <v>43200000</v>
      </c>
      <c r="F1131" s="221" t="s">
        <v>79</v>
      </c>
      <c r="H1131" s="222">
        <v>1409281.03</v>
      </c>
      <c r="I1131" s="222">
        <f t="shared" si="35"/>
        <v>-1409281.03</v>
      </c>
    </row>
    <row r="1132" spans="1:9" x14ac:dyDescent="0.2">
      <c r="A1132" s="221" t="s">
        <v>15</v>
      </c>
      <c r="B1132" s="225">
        <v>43200000</v>
      </c>
      <c r="C1132" s="221">
        <f t="shared" si="34"/>
        <v>8</v>
      </c>
      <c r="D1132" s="221">
        <v>43200000</v>
      </c>
      <c r="F1132" s="221" t="s">
        <v>79</v>
      </c>
      <c r="H1132" s="222">
        <v>10870228.857999999</v>
      </c>
      <c r="I1132" s="222">
        <f t="shared" si="35"/>
        <v>-10870228.857999999</v>
      </c>
    </row>
    <row r="1133" spans="1:9" x14ac:dyDescent="0.2">
      <c r="A1133" s="221" t="s">
        <v>6</v>
      </c>
      <c r="B1133" s="225" t="s">
        <v>3694</v>
      </c>
      <c r="C1133" s="221">
        <f t="shared" si="34"/>
        <v>8</v>
      </c>
      <c r="D1133" s="221">
        <v>43220000</v>
      </c>
      <c r="F1133" s="221" t="s">
        <v>629</v>
      </c>
      <c r="H1133" s="222">
        <v>2058700.26</v>
      </c>
      <c r="I1133" s="222">
        <f t="shared" si="35"/>
        <v>-2058700.26</v>
      </c>
    </row>
    <row r="1134" spans="1:9" x14ac:dyDescent="0.2">
      <c r="A1134" s="221" t="s">
        <v>26</v>
      </c>
      <c r="B1134" s="225" t="s">
        <v>3694</v>
      </c>
      <c r="C1134" s="221">
        <f t="shared" si="34"/>
        <v>8</v>
      </c>
      <c r="D1134" s="221">
        <v>43220000</v>
      </c>
      <c r="F1134" s="221" t="s">
        <v>629</v>
      </c>
      <c r="H1134" s="222">
        <v>5913577.9800000004</v>
      </c>
      <c r="I1134" s="222">
        <f t="shared" si="35"/>
        <v>-5913577.9800000004</v>
      </c>
    </row>
    <row r="1135" spans="1:9" x14ac:dyDescent="0.2">
      <c r="A1135" s="221" t="s">
        <v>148</v>
      </c>
      <c r="B1135" s="225" t="s">
        <v>3694</v>
      </c>
      <c r="C1135" s="221">
        <f t="shared" si="34"/>
        <v>8</v>
      </c>
      <c r="D1135" s="221">
        <v>43220000</v>
      </c>
      <c r="F1135" s="221" t="s">
        <v>630</v>
      </c>
      <c r="G1135" s="222">
        <v>655012.6</v>
      </c>
      <c r="I1135" s="222">
        <f t="shared" si="35"/>
        <v>655012.6</v>
      </c>
    </row>
    <row r="1136" spans="1:9" x14ac:dyDescent="0.2">
      <c r="A1136" s="221" t="s">
        <v>33</v>
      </c>
      <c r="B1136" s="225">
        <v>43220000</v>
      </c>
      <c r="C1136" s="221">
        <f t="shared" si="34"/>
        <v>8</v>
      </c>
      <c r="D1136" s="221">
        <v>43220000</v>
      </c>
      <c r="F1136" s="221" t="s">
        <v>1773</v>
      </c>
      <c r="H1136" s="222">
        <v>53183.78</v>
      </c>
      <c r="I1136" s="222">
        <f t="shared" si="35"/>
        <v>-53183.78</v>
      </c>
    </row>
    <row r="1137" spans="1:9" x14ac:dyDescent="0.2">
      <c r="A1137" s="221" t="s">
        <v>13</v>
      </c>
      <c r="B1137" s="225" t="s">
        <v>3695</v>
      </c>
      <c r="C1137" s="221">
        <f t="shared" si="34"/>
        <v>7</v>
      </c>
      <c r="D1137" s="221">
        <v>43220000</v>
      </c>
      <c r="F1137" s="221" t="s">
        <v>629</v>
      </c>
      <c r="G1137" s="222">
        <v>0</v>
      </c>
      <c r="H1137" s="222">
        <v>365920.1</v>
      </c>
      <c r="I1137" s="222">
        <f t="shared" si="35"/>
        <v>-365920.1</v>
      </c>
    </row>
    <row r="1138" spans="1:9" x14ac:dyDescent="0.2">
      <c r="A1138" s="221" t="s">
        <v>25</v>
      </c>
      <c r="B1138" s="225">
        <v>43220000</v>
      </c>
      <c r="C1138" s="221">
        <f t="shared" si="34"/>
        <v>8</v>
      </c>
      <c r="D1138" s="221">
        <v>43220000</v>
      </c>
      <c r="F1138" s="221" t="s">
        <v>1572</v>
      </c>
      <c r="H1138" s="222">
        <v>20734380.710000001</v>
      </c>
      <c r="I1138" s="222">
        <f t="shared" si="35"/>
        <v>-20734380.710000001</v>
      </c>
    </row>
    <row r="1139" spans="1:9" x14ac:dyDescent="0.2">
      <c r="A1139" s="221" t="s">
        <v>37</v>
      </c>
      <c r="B1139" s="225" t="s">
        <v>3696</v>
      </c>
      <c r="C1139" s="221">
        <f t="shared" si="34"/>
        <v>6</v>
      </c>
      <c r="D1139" s="221">
        <v>43230000</v>
      </c>
      <c r="F1139" s="221" t="s">
        <v>629</v>
      </c>
      <c r="H1139" s="222">
        <v>1171108.93</v>
      </c>
      <c r="I1139" s="222">
        <f t="shared" si="35"/>
        <v>-1171108.93</v>
      </c>
    </row>
    <row r="1140" spans="1:9" x14ac:dyDescent="0.2">
      <c r="A1140" s="221" t="s">
        <v>145</v>
      </c>
      <c r="B1140" s="225" t="s">
        <v>3697</v>
      </c>
      <c r="C1140" s="221">
        <f t="shared" si="34"/>
        <v>8</v>
      </c>
      <c r="D1140" s="221">
        <v>43230000</v>
      </c>
      <c r="F1140" s="221" t="s">
        <v>629</v>
      </c>
      <c r="H1140" s="222">
        <v>2077694.96</v>
      </c>
      <c r="I1140" s="222">
        <f t="shared" si="35"/>
        <v>-2077694.96</v>
      </c>
    </row>
    <row r="1141" spans="1:9" x14ac:dyDescent="0.2">
      <c r="A1141" s="221" t="s">
        <v>9</v>
      </c>
      <c r="B1141" s="225" t="s">
        <v>3698</v>
      </c>
      <c r="C1141" s="221">
        <f t="shared" si="34"/>
        <v>7</v>
      </c>
      <c r="D1141" s="221">
        <v>43230000</v>
      </c>
      <c r="F1141" s="221" t="s">
        <v>630</v>
      </c>
      <c r="G1141" s="222">
        <v>0</v>
      </c>
      <c r="H1141" s="222">
        <v>1166406.42</v>
      </c>
      <c r="I1141" s="222">
        <f t="shared" si="35"/>
        <v>-1166406.42</v>
      </c>
    </row>
    <row r="1142" spans="1:9" x14ac:dyDescent="0.2">
      <c r="A1142" s="221" t="s">
        <v>27</v>
      </c>
      <c r="B1142" s="225" t="s">
        <v>3697</v>
      </c>
      <c r="C1142" s="221">
        <f t="shared" si="34"/>
        <v>8</v>
      </c>
      <c r="D1142" s="221">
        <v>43230000</v>
      </c>
      <c r="F1142" s="221" t="s">
        <v>80</v>
      </c>
      <c r="H1142" s="222">
        <v>326894.36</v>
      </c>
      <c r="I1142" s="222">
        <f t="shared" si="35"/>
        <v>-326894.36</v>
      </c>
    </row>
    <row r="1143" spans="1:9" x14ac:dyDescent="0.2">
      <c r="A1143" s="221" t="s">
        <v>37</v>
      </c>
      <c r="B1143" s="225" t="s">
        <v>3699</v>
      </c>
      <c r="C1143" s="221">
        <f t="shared" si="34"/>
        <v>6</v>
      </c>
      <c r="D1143" s="221">
        <v>43300000</v>
      </c>
      <c r="F1143" s="221" t="s">
        <v>80</v>
      </c>
      <c r="H1143" s="222">
        <v>126233.49</v>
      </c>
      <c r="I1143" s="222">
        <f t="shared" si="35"/>
        <v>-126233.49</v>
      </c>
    </row>
    <row r="1144" spans="1:9" x14ac:dyDescent="0.2">
      <c r="A1144" s="221" t="s">
        <v>6</v>
      </c>
      <c r="B1144" s="225" t="s">
        <v>3700</v>
      </c>
      <c r="C1144" s="221">
        <f t="shared" si="34"/>
        <v>8</v>
      </c>
      <c r="D1144" s="221">
        <v>43300000</v>
      </c>
      <c r="F1144" s="221" t="s">
        <v>80</v>
      </c>
      <c r="H1144" s="222">
        <v>298004.17</v>
      </c>
      <c r="I1144" s="222">
        <f t="shared" si="35"/>
        <v>-298004.17</v>
      </c>
    </row>
    <row r="1145" spans="1:9" x14ac:dyDescent="0.2">
      <c r="A1145" s="221" t="s">
        <v>8</v>
      </c>
      <c r="B1145" s="225" t="s">
        <v>3700</v>
      </c>
      <c r="C1145" s="221">
        <f t="shared" si="34"/>
        <v>8</v>
      </c>
      <c r="D1145" s="221">
        <v>43300000</v>
      </c>
      <c r="F1145" s="221" t="s">
        <v>80</v>
      </c>
      <c r="H1145" s="222">
        <v>83217.759999999995</v>
      </c>
      <c r="I1145" s="222">
        <f t="shared" si="35"/>
        <v>-83217.759999999995</v>
      </c>
    </row>
    <row r="1146" spans="1:9" x14ac:dyDescent="0.2">
      <c r="A1146" s="221" t="s">
        <v>2</v>
      </c>
      <c r="B1146" s="225" t="s">
        <v>3700</v>
      </c>
      <c r="C1146" s="221">
        <f t="shared" si="34"/>
        <v>8</v>
      </c>
      <c r="D1146" s="221">
        <v>43300000</v>
      </c>
      <c r="F1146" s="221" t="s">
        <v>80</v>
      </c>
      <c r="H1146" s="222">
        <v>39834.32</v>
      </c>
      <c r="I1146" s="222">
        <f t="shared" si="35"/>
        <v>-39834.32</v>
      </c>
    </row>
    <row r="1147" spans="1:9" x14ac:dyDescent="0.2">
      <c r="A1147" s="221" t="s">
        <v>17</v>
      </c>
      <c r="B1147" s="225" t="s">
        <v>3699</v>
      </c>
      <c r="C1147" s="221">
        <f t="shared" si="34"/>
        <v>6</v>
      </c>
      <c r="D1147" s="221">
        <v>43300000</v>
      </c>
      <c r="F1147" s="221" t="s">
        <v>80</v>
      </c>
      <c r="G1147" s="222">
        <v>0</v>
      </c>
      <c r="H1147" s="222">
        <v>34804146</v>
      </c>
      <c r="I1147" s="222">
        <f t="shared" si="35"/>
        <v>-34804146</v>
      </c>
    </row>
    <row r="1148" spans="1:9" x14ac:dyDescent="0.2">
      <c r="A1148" s="221" t="s">
        <v>20</v>
      </c>
      <c r="B1148" s="225">
        <v>43300000</v>
      </c>
      <c r="C1148" s="221">
        <f t="shared" si="34"/>
        <v>8</v>
      </c>
      <c r="D1148" s="221">
        <v>43300000</v>
      </c>
      <c r="F1148" s="221" t="s">
        <v>80</v>
      </c>
      <c r="H1148" s="222">
        <v>404804.06</v>
      </c>
      <c r="I1148" s="222">
        <f t="shared" si="35"/>
        <v>-404804.06</v>
      </c>
    </row>
    <row r="1149" spans="1:9" x14ac:dyDescent="0.2">
      <c r="A1149" s="221" t="s">
        <v>26</v>
      </c>
      <c r="B1149" s="225" t="s">
        <v>3700</v>
      </c>
      <c r="C1149" s="221">
        <f t="shared" si="34"/>
        <v>8</v>
      </c>
      <c r="D1149" s="221">
        <v>43300000</v>
      </c>
      <c r="F1149" s="221" t="s">
        <v>80</v>
      </c>
      <c r="H1149" s="222">
        <v>1104842.07</v>
      </c>
      <c r="I1149" s="222">
        <f t="shared" si="35"/>
        <v>-1104842.07</v>
      </c>
    </row>
    <row r="1150" spans="1:9" x14ac:dyDescent="0.2">
      <c r="A1150" s="221" t="s">
        <v>149</v>
      </c>
      <c r="B1150" s="225" t="s">
        <v>861</v>
      </c>
      <c r="C1150" s="221">
        <f t="shared" si="34"/>
        <v>7</v>
      </c>
      <c r="D1150" s="221">
        <v>43300000</v>
      </c>
      <c r="F1150" s="221" t="s">
        <v>629</v>
      </c>
      <c r="H1150" s="222">
        <v>6811515.9400000004</v>
      </c>
      <c r="I1150" s="222">
        <f t="shared" si="35"/>
        <v>-6811515.9400000004</v>
      </c>
    </row>
    <row r="1151" spans="1:9" x14ac:dyDescent="0.2">
      <c r="A1151" s="221" t="s">
        <v>148</v>
      </c>
      <c r="B1151" s="225" t="s">
        <v>3700</v>
      </c>
      <c r="C1151" s="221">
        <f t="shared" si="34"/>
        <v>8</v>
      </c>
      <c r="D1151" s="221">
        <v>43300000</v>
      </c>
      <c r="F1151" s="221" t="s">
        <v>80</v>
      </c>
      <c r="H1151" s="222">
        <v>2276424.96</v>
      </c>
      <c r="I1151" s="222">
        <f t="shared" si="35"/>
        <v>-2276424.96</v>
      </c>
    </row>
    <row r="1152" spans="1:9" x14ac:dyDescent="0.2">
      <c r="A1152" s="221" t="s">
        <v>3315</v>
      </c>
      <c r="B1152" s="225" t="s">
        <v>3699</v>
      </c>
      <c r="C1152" s="221">
        <f t="shared" si="34"/>
        <v>6</v>
      </c>
      <c r="D1152" s="221">
        <v>43300000</v>
      </c>
      <c r="F1152" s="221" t="s">
        <v>80</v>
      </c>
      <c r="H1152" s="222">
        <v>219442.28</v>
      </c>
      <c r="I1152" s="222">
        <f t="shared" si="35"/>
        <v>-219442.28</v>
      </c>
    </row>
    <row r="1153" spans="1:9" x14ac:dyDescent="0.2">
      <c r="A1153" s="221" t="s">
        <v>3316</v>
      </c>
      <c r="B1153" s="225" t="s">
        <v>3699</v>
      </c>
      <c r="C1153" s="221">
        <f t="shared" si="34"/>
        <v>6</v>
      </c>
      <c r="D1153" s="221">
        <v>43300000</v>
      </c>
      <c r="F1153" s="221" t="s">
        <v>80</v>
      </c>
      <c r="H1153" s="222">
        <v>223671.17</v>
      </c>
      <c r="I1153" s="222">
        <f t="shared" si="35"/>
        <v>-223671.17</v>
      </c>
    </row>
    <row r="1154" spans="1:9" x14ac:dyDescent="0.2">
      <c r="A1154" s="221" t="s">
        <v>7</v>
      </c>
      <c r="B1154" s="225" t="s">
        <v>3700</v>
      </c>
      <c r="C1154" s="221">
        <f t="shared" ref="C1154:C1217" si="36">+LEN(B:B)</f>
        <v>8</v>
      </c>
      <c r="D1154" s="221">
        <v>43300000</v>
      </c>
      <c r="F1154" s="221" t="s">
        <v>80</v>
      </c>
      <c r="H1154" s="222">
        <v>1122388.04</v>
      </c>
      <c r="I1154" s="222">
        <f t="shared" ref="I1154:I1217" si="37">+G:G-H:H</f>
        <v>-1122388.04</v>
      </c>
    </row>
    <row r="1155" spans="1:9" x14ac:dyDescent="0.2">
      <c r="A1155" s="221" t="s">
        <v>145</v>
      </c>
      <c r="B1155" s="225" t="s">
        <v>3700</v>
      </c>
      <c r="C1155" s="221">
        <f t="shared" si="36"/>
        <v>8</v>
      </c>
      <c r="D1155" s="221">
        <v>43300000</v>
      </c>
      <c r="F1155" s="221" t="s">
        <v>80</v>
      </c>
      <c r="H1155" s="222">
        <v>1230135.9099999999</v>
      </c>
      <c r="I1155" s="222">
        <f t="shared" si="37"/>
        <v>-1230135.9099999999</v>
      </c>
    </row>
    <row r="1156" spans="1:9" x14ac:dyDescent="0.2">
      <c r="A1156" s="221" t="s">
        <v>33</v>
      </c>
      <c r="B1156" s="225">
        <v>43300000</v>
      </c>
      <c r="C1156" s="221">
        <f t="shared" si="36"/>
        <v>8</v>
      </c>
      <c r="D1156" s="221">
        <v>43300000</v>
      </c>
      <c r="F1156" s="221" t="s">
        <v>80</v>
      </c>
      <c r="H1156" s="222">
        <v>1082069.21</v>
      </c>
      <c r="I1156" s="222">
        <f t="shared" si="37"/>
        <v>-1082069.21</v>
      </c>
    </row>
    <row r="1157" spans="1:9" x14ac:dyDescent="0.2">
      <c r="A1157" s="221" t="s">
        <v>9</v>
      </c>
      <c r="B1157" s="225" t="s">
        <v>861</v>
      </c>
      <c r="C1157" s="221">
        <f t="shared" si="36"/>
        <v>7</v>
      </c>
      <c r="D1157" s="221">
        <v>43300000</v>
      </c>
      <c r="F1157" s="221" t="s">
        <v>80</v>
      </c>
      <c r="G1157" s="222">
        <v>0</v>
      </c>
      <c r="H1157" s="222">
        <v>2802971.15</v>
      </c>
      <c r="I1157" s="222">
        <f t="shared" si="37"/>
        <v>-2802971.15</v>
      </c>
    </row>
    <row r="1158" spans="1:9" x14ac:dyDescent="0.2">
      <c r="A1158" s="221" t="s">
        <v>13</v>
      </c>
      <c r="B1158" s="225" t="s">
        <v>861</v>
      </c>
      <c r="C1158" s="221">
        <f t="shared" si="36"/>
        <v>7</v>
      </c>
      <c r="D1158" s="221">
        <v>43300000</v>
      </c>
      <c r="F1158" s="221" t="s">
        <v>80</v>
      </c>
      <c r="G1158" s="222">
        <v>0</v>
      </c>
      <c r="H1158" s="222">
        <v>2477692.23</v>
      </c>
      <c r="I1158" s="222">
        <f t="shared" si="37"/>
        <v>-2477692.23</v>
      </c>
    </row>
    <row r="1159" spans="1:9" x14ac:dyDescent="0.2">
      <c r="A1159" s="221" t="s">
        <v>30</v>
      </c>
      <c r="B1159" s="225" t="s">
        <v>3700</v>
      </c>
      <c r="C1159" s="221">
        <f t="shared" si="36"/>
        <v>8</v>
      </c>
      <c r="D1159" s="221">
        <v>43300000</v>
      </c>
      <c r="F1159" s="221" t="s">
        <v>80</v>
      </c>
      <c r="H1159" s="222">
        <v>1032141.12</v>
      </c>
      <c r="I1159" s="222">
        <f t="shared" si="37"/>
        <v>-1032141.12</v>
      </c>
    </row>
    <row r="1160" spans="1:9" x14ac:dyDescent="0.2">
      <c r="A1160" s="221" t="s">
        <v>21</v>
      </c>
      <c r="B1160" s="225" t="s">
        <v>861</v>
      </c>
      <c r="C1160" s="221">
        <f t="shared" si="36"/>
        <v>7</v>
      </c>
      <c r="D1160" s="221">
        <v>43300000</v>
      </c>
      <c r="F1160" s="221" t="s">
        <v>80</v>
      </c>
      <c r="G1160" s="222">
        <v>0</v>
      </c>
      <c r="H1160" s="222">
        <v>759166.2</v>
      </c>
      <c r="I1160" s="222">
        <f t="shared" si="37"/>
        <v>-759166.2</v>
      </c>
    </row>
    <row r="1161" spans="1:9" x14ac:dyDescent="0.2">
      <c r="A1161" s="221" t="s">
        <v>1</v>
      </c>
      <c r="B1161" s="225" t="s">
        <v>3700</v>
      </c>
      <c r="C1161" s="221">
        <f t="shared" si="36"/>
        <v>8</v>
      </c>
      <c r="D1161" s="221">
        <v>43300000</v>
      </c>
      <c r="F1161" s="221" t="s">
        <v>80</v>
      </c>
      <c r="H1161" s="222">
        <v>6412962.8200000003</v>
      </c>
      <c r="I1161" s="222">
        <f t="shared" si="37"/>
        <v>-6412962.8200000003</v>
      </c>
    </row>
    <row r="1162" spans="1:9" x14ac:dyDescent="0.2">
      <c r="A1162" s="221" t="s">
        <v>5</v>
      </c>
      <c r="B1162" s="225" t="s">
        <v>861</v>
      </c>
      <c r="C1162" s="221">
        <f t="shared" si="36"/>
        <v>7</v>
      </c>
      <c r="D1162" s="221">
        <v>43300000</v>
      </c>
      <c r="F1162" s="221" t="s">
        <v>80</v>
      </c>
      <c r="G1162" s="222">
        <v>0</v>
      </c>
      <c r="H1162" s="222">
        <v>2924437.54</v>
      </c>
      <c r="I1162" s="222">
        <f t="shared" si="37"/>
        <v>-2924437.54</v>
      </c>
    </row>
    <row r="1163" spans="1:9" x14ac:dyDescent="0.2">
      <c r="A1163" s="221" t="s">
        <v>25</v>
      </c>
      <c r="B1163" s="225">
        <v>43300000</v>
      </c>
      <c r="C1163" s="221">
        <f t="shared" si="36"/>
        <v>8</v>
      </c>
      <c r="D1163" s="221">
        <v>43300000</v>
      </c>
      <c r="F1163" s="221" t="s">
        <v>80</v>
      </c>
      <c r="H1163" s="222">
        <v>2491682.0099999998</v>
      </c>
      <c r="I1163" s="222">
        <f t="shared" si="37"/>
        <v>-2491682.0099999998</v>
      </c>
    </row>
    <row r="1164" spans="1:9" x14ac:dyDescent="0.2">
      <c r="A1164" s="221" t="s">
        <v>15</v>
      </c>
      <c r="B1164" s="225">
        <v>43300000</v>
      </c>
      <c r="C1164" s="221">
        <f t="shared" si="36"/>
        <v>8</v>
      </c>
      <c r="D1164" s="221">
        <v>43300000</v>
      </c>
      <c r="F1164" s="221" t="s">
        <v>80</v>
      </c>
      <c r="H1164" s="222">
        <v>1807755.9339999999</v>
      </c>
      <c r="I1164" s="222">
        <f t="shared" si="37"/>
        <v>-1807755.9339999999</v>
      </c>
    </row>
    <row r="1165" spans="1:9" x14ac:dyDescent="0.2">
      <c r="A1165" s="221" t="s">
        <v>2</v>
      </c>
      <c r="B1165" s="225" t="s">
        <v>3701</v>
      </c>
      <c r="C1165" s="221">
        <f t="shared" si="36"/>
        <v>8</v>
      </c>
      <c r="D1165" s="221">
        <v>43400000</v>
      </c>
      <c r="F1165" s="221" t="s">
        <v>81</v>
      </c>
      <c r="H1165" s="222">
        <v>75000</v>
      </c>
      <c r="I1165" s="222">
        <f t="shared" si="37"/>
        <v>-75000</v>
      </c>
    </row>
    <row r="1166" spans="1:9" x14ac:dyDescent="0.2">
      <c r="A1166" s="221" t="s">
        <v>37</v>
      </c>
      <c r="B1166" s="225" t="s">
        <v>3702</v>
      </c>
      <c r="C1166" s="221">
        <f t="shared" si="36"/>
        <v>6</v>
      </c>
      <c r="D1166" s="221">
        <v>43400000</v>
      </c>
      <c r="F1166" s="221" t="s">
        <v>81</v>
      </c>
      <c r="H1166" s="222">
        <v>225000</v>
      </c>
      <c r="I1166" s="222">
        <f t="shared" si="37"/>
        <v>-225000</v>
      </c>
    </row>
    <row r="1167" spans="1:9" x14ac:dyDescent="0.2">
      <c r="A1167" s="221" t="s">
        <v>6</v>
      </c>
      <c r="B1167" s="225" t="s">
        <v>3703</v>
      </c>
      <c r="C1167" s="221">
        <f t="shared" si="36"/>
        <v>8</v>
      </c>
      <c r="D1167" s="221">
        <v>43400000</v>
      </c>
      <c r="F1167" s="221" t="s">
        <v>81</v>
      </c>
      <c r="H1167" s="222">
        <v>200000</v>
      </c>
      <c r="I1167" s="222">
        <f t="shared" si="37"/>
        <v>-200000</v>
      </c>
    </row>
    <row r="1168" spans="1:9" x14ac:dyDescent="0.2">
      <c r="A1168" s="221" t="s">
        <v>8</v>
      </c>
      <c r="B1168" s="225" t="s">
        <v>3703</v>
      </c>
      <c r="C1168" s="221">
        <f t="shared" si="36"/>
        <v>8</v>
      </c>
      <c r="D1168" s="221">
        <v>43400000</v>
      </c>
      <c r="F1168" s="221" t="s">
        <v>81</v>
      </c>
      <c r="H1168" s="222">
        <v>345000</v>
      </c>
      <c r="I1168" s="222">
        <f t="shared" si="37"/>
        <v>-345000</v>
      </c>
    </row>
    <row r="1169" spans="1:9" x14ac:dyDescent="0.2">
      <c r="A1169" s="221" t="s">
        <v>17</v>
      </c>
      <c r="B1169" s="225" t="s">
        <v>3702</v>
      </c>
      <c r="C1169" s="221">
        <f t="shared" si="36"/>
        <v>6</v>
      </c>
      <c r="D1169" s="221">
        <v>43400000</v>
      </c>
      <c r="F1169" s="221" t="s">
        <v>81</v>
      </c>
      <c r="G1169" s="222">
        <v>0</v>
      </c>
      <c r="H1169" s="222">
        <v>8095000</v>
      </c>
      <c r="I1169" s="222">
        <f t="shared" si="37"/>
        <v>-8095000</v>
      </c>
    </row>
    <row r="1170" spans="1:9" x14ac:dyDescent="0.2">
      <c r="A1170" s="221" t="s">
        <v>20</v>
      </c>
      <c r="B1170" s="225">
        <v>43400000</v>
      </c>
      <c r="C1170" s="221">
        <f t="shared" si="36"/>
        <v>8</v>
      </c>
      <c r="D1170" s="221">
        <v>43400000</v>
      </c>
      <c r="F1170" s="221" t="s">
        <v>81</v>
      </c>
      <c r="H1170" s="222">
        <v>1075000</v>
      </c>
      <c r="I1170" s="222">
        <f t="shared" si="37"/>
        <v>-1075000</v>
      </c>
    </row>
    <row r="1171" spans="1:9" x14ac:dyDescent="0.2">
      <c r="A1171" s="221" t="s">
        <v>26</v>
      </c>
      <c r="B1171" s="225" t="s">
        <v>3703</v>
      </c>
      <c r="C1171" s="221">
        <f t="shared" si="36"/>
        <v>8</v>
      </c>
      <c r="D1171" s="221">
        <v>43400000</v>
      </c>
      <c r="F1171" s="221" t="s">
        <v>81</v>
      </c>
      <c r="H1171" s="222">
        <v>280000</v>
      </c>
      <c r="I1171" s="222">
        <f t="shared" si="37"/>
        <v>-280000</v>
      </c>
    </row>
    <row r="1172" spans="1:9" x14ac:dyDescent="0.2">
      <c r="A1172" s="221" t="s">
        <v>149</v>
      </c>
      <c r="B1172" s="225" t="s">
        <v>3704</v>
      </c>
      <c r="C1172" s="221">
        <f t="shared" si="36"/>
        <v>7</v>
      </c>
      <c r="D1172" s="221">
        <v>43400000</v>
      </c>
      <c r="F1172" s="221" t="s">
        <v>81</v>
      </c>
      <c r="H1172" s="222">
        <v>2185000</v>
      </c>
      <c r="I1172" s="222">
        <f t="shared" si="37"/>
        <v>-2185000</v>
      </c>
    </row>
    <row r="1173" spans="1:9" x14ac:dyDescent="0.2">
      <c r="A1173" s="221" t="s">
        <v>148</v>
      </c>
      <c r="B1173" s="225" t="s">
        <v>3703</v>
      </c>
      <c r="C1173" s="221">
        <f t="shared" si="36"/>
        <v>8</v>
      </c>
      <c r="D1173" s="221">
        <v>43400000</v>
      </c>
      <c r="F1173" s="221" t="s">
        <v>1773</v>
      </c>
      <c r="H1173" s="222">
        <v>784749.78</v>
      </c>
      <c r="I1173" s="222">
        <f t="shared" si="37"/>
        <v>-784749.78</v>
      </c>
    </row>
    <row r="1174" spans="1:9" x14ac:dyDescent="0.2">
      <c r="A1174" s="221" t="s">
        <v>7</v>
      </c>
      <c r="B1174" s="225" t="s">
        <v>3703</v>
      </c>
      <c r="C1174" s="221">
        <f t="shared" si="36"/>
        <v>8</v>
      </c>
      <c r="D1174" s="221">
        <v>43400000</v>
      </c>
      <c r="F1174" s="221" t="s">
        <v>81</v>
      </c>
      <c r="H1174" s="222">
        <v>735000</v>
      </c>
      <c r="I1174" s="222">
        <f t="shared" si="37"/>
        <v>-735000</v>
      </c>
    </row>
    <row r="1175" spans="1:9" x14ac:dyDescent="0.2">
      <c r="A1175" s="221" t="s">
        <v>145</v>
      </c>
      <c r="B1175" s="225" t="s">
        <v>3703</v>
      </c>
      <c r="C1175" s="221">
        <f t="shared" si="36"/>
        <v>8</v>
      </c>
      <c r="D1175" s="221">
        <v>43400000</v>
      </c>
      <c r="F1175" s="221" t="s">
        <v>81</v>
      </c>
      <c r="H1175" s="222">
        <v>2620000</v>
      </c>
      <c r="I1175" s="222">
        <f t="shared" si="37"/>
        <v>-2620000</v>
      </c>
    </row>
    <row r="1176" spans="1:9" x14ac:dyDescent="0.2">
      <c r="A1176" s="221" t="s">
        <v>33</v>
      </c>
      <c r="B1176" s="225">
        <v>43400000</v>
      </c>
      <c r="C1176" s="221">
        <f t="shared" si="36"/>
        <v>8</v>
      </c>
      <c r="D1176" s="221">
        <v>43400000</v>
      </c>
      <c r="F1176" s="221" t="s">
        <v>81</v>
      </c>
      <c r="H1176" s="222">
        <v>1070000</v>
      </c>
      <c r="I1176" s="222">
        <f t="shared" si="37"/>
        <v>-1070000</v>
      </c>
    </row>
    <row r="1177" spans="1:9" x14ac:dyDescent="0.2">
      <c r="A1177" s="221" t="s">
        <v>9</v>
      </c>
      <c r="B1177" s="225" t="s">
        <v>3704</v>
      </c>
      <c r="C1177" s="221">
        <f t="shared" si="36"/>
        <v>7</v>
      </c>
      <c r="D1177" s="221">
        <v>43400000</v>
      </c>
      <c r="F1177" s="221" t="s">
        <v>81</v>
      </c>
      <c r="G1177" s="222">
        <v>0</v>
      </c>
      <c r="H1177" s="222">
        <v>1010000</v>
      </c>
      <c r="I1177" s="222">
        <f t="shared" si="37"/>
        <v>-1010000</v>
      </c>
    </row>
    <row r="1178" spans="1:9" x14ac:dyDescent="0.2">
      <c r="A1178" s="221" t="s">
        <v>13</v>
      </c>
      <c r="B1178" s="225" t="s">
        <v>3704</v>
      </c>
      <c r="C1178" s="221">
        <f t="shared" si="36"/>
        <v>7</v>
      </c>
      <c r="D1178" s="221">
        <v>43400000</v>
      </c>
      <c r="F1178" s="221" t="s">
        <v>81</v>
      </c>
      <c r="G1178" s="222">
        <v>0</v>
      </c>
      <c r="H1178" s="222">
        <v>495000</v>
      </c>
      <c r="I1178" s="222">
        <f t="shared" si="37"/>
        <v>-495000</v>
      </c>
    </row>
    <row r="1179" spans="1:9" x14ac:dyDescent="0.2">
      <c r="A1179" s="221" t="s">
        <v>30</v>
      </c>
      <c r="B1179" s="225" t="s">
        <v>3703</v>
      </c>
      <c r="C1179" s="221">
        <f t="shared" si="36"/>
        <v>8</v>
      </c>
      <c r="D1179" s="221">
        <v>43400000</v>
      </c>
      <c r="F1179" s="221" t="s">
        <v>81</v>
      </c>
      <c r="H1179" s="222">
        <v>550000</v>
      </c>
      <c r="I1179" s="222">
        <f t="shared" si="37"/>
        <v>-550000</v>
      </c>
    </row>
    <row r="1180" spans="1:9" x14ac:dyDescent="0.2">
      <c r="A1180" s="221" t="s">
        <v>1</v>
      </c>
      <c r="B1180" s="225" t="s">
        <v>3703</v>
      </c>
      <c r="C1180" s="221">
        <f t="shared" si="36"/>
        <v>8</v>
      </c>
      <c r="D1180" s="221">
        <v>43400000</v>
      </c>
      <c r="F1180" s="221" t="s">
        <v>81</v>
      </c>
      <c r="H1180" s="222">
        <v>5380000</v>
      </c>
      <c r="I1180" s="222">
        <f t="shared" si="37"/>
        <v>-5380000</v>
      </c>
    </row>
    <row r="1181" spans="1:9" x14ac:dyDescent="0.2">
      <c r="A1181" s="221" t="s">
        <v>20</v>
      </c>
      <c r="B1181" s="225">
        <v>43500000</v>
      </c>
      <c r="C1181" s="221">
        <f t="shared" si="36"/>
        <v>8</v>
      </c>
      <c r="D1181" s="221">
        <v>43500000</v>
      </c>
      <c r="F1181" s="221" t="s">
        <v>3705</v>
      </c>
      <c r="H1181" s="222">
        <v>2428824.36</v>
      </c>
      <c r="I1181" s="222">
        <f t="shared" si="37"/>
        <v>-2428824.36</v>
      </c>
    </row>
    <row r="1182" spans="1:9" x14ac:dyDescent="0.2">
      <c r="A1182" s="221" t="s">
        <v>148</v>
      </c>
      <c r="B1182" s="225" t="s">
        <v>3706</v>
      </c>
      <c r="C1182" s="221">
        <f t="shared" si="36"/>
        <v>8</v>
      </c>
      <c r="D1182" s="221">
        <v>43500000</v>
      </c>
      <c r="F1182" s="221" t="s">
        <v>81</v>
      </c>
      <c r="H1182" s="222">
        <v>1110000</v>
      </c>
      <c r="I1182" s="222">
        <f t="shared" si="37"/>
        <v>-1110000</v>
      </c>
    </row>
    <row r="1183" spans="1:9" x14ac:dyDescent="0.2">
      <c r="A1183" s="221" t="s">
        <v>3315</v>
      </c>
      <c r="B1183" s="225" t="s">
        <v>3707</v>
      </c>
      <c r="C1183" s="221">
        <f t="shared" si="36"/>
        <v>6</v>
      </c>
      <c r="D1183" s="221">
        <v>43800000</v>
      </c>
      <c r="F1183" s="221" t="s">
        <v>2675</v>
      </c>
      <c r="H1183" s="222">
        <v>1044019</v>
      </c>
      <c r="I1183" s="222">
        <f t="shared" si="37"/>
        <v>-1044019</v>
      </c>
    </row>
    <row r="1184" spans="1:9" x14ac:dyDescent="0.2">
      <c r="A1184" s="221" t="s">
        <v>3316</v>
      </c>
      <c r="B1184" s="225" t="s">
        <v>3707</v>
      </c>
      <c r="C1184" s="221">
        <f t="shared" si="36"/>
        <v>6</v>
      </c>
      <c r="D1184" s="221">
        <v>43800000</v>
      </c>
      <c r="F1184" s="221" t="s">
        <v>2675</v>
      </c>
      <c r="H1184" s="222">
        <v>1623371</v>
      </c>
      <c r="I1184" s="222">
        <f t="shared" si="37"/>
        <v>-1623371</v>
      </c>
    </row>
    <row r="1185" spans="1:9" x14ac:dyDescent="0.2">
      <c r="A1185" s="221" t="s">
        <v>33</v>
      </c>
      <c r="B1185" s="225">
        <v>43800000</v>
      </c>
      <c r="C1185" s="221">
        <f t="shared" si="36"/>
        <v>8</v>
      </c>
      <c r="D1185" s="221">
        <v>43800000</v>
      </c>
      <c r="F1185" s="221" t="s">
        <v>3708</v>
      </c>
      <c r="H1185" s="222">
        <v>6025548</v>
      </c>
      <c r="I1185" s="222">
        <f t="shared" si="37"/>
        <v>-6025548</v>
      </c>
    </row>
    <row r="1186" spans="1:9" x14ac:dyDescent="0.2">
      <c r="A1186" s="221" t="s">
        <v>37</v>
      </c>
      <c r="B1186" s="225" t="s">
        <v>3709</v>
      </c>
      <c r="C1186" s="221">
        <f t="shared" si="36"/>
        <v>6</v>
      </c>
      <c r="D1186" s="221">
        <v>43800000</v>
      </c>
      <c r="F1186" s="221" t="s">
        <v>3710</v>
      </c>
      <c r="H1186" s="222">
        <v>1748500</v>
      </c>
      <c r="I1186" s="222">
        <f t="shared" si="37"/>
        <v>-1748500</v>
      </c>
    </row>
    <row r="1187" spans="1:9" x14ac:dyDescent="0.2">
      <c r="A1187" s="221" t="s">
        <v>6</v>
      </c>
      <c r="B1187" s="225" t="s">
        <v>3711</v>
      </c>
      <c r="C1187" s="221">
        <f t="shared" si="36"/>
        <v>8</v>
      </c>
      <c r="D1187" s="221">
        <v>43860000</v>
      </c>
      <c r="F1187" s="221" t="s">
        <v>302</v>
      </c>
      <c r="H1187" s="222">
        <v>1373100</v>
      </c>
      <c r="I1187" s="222">
        <f t="shared" si="37"/>
        <v>-1373100</v>
      </c>
    </row>
    <row r="1188" spans="1:9" x14ac:dyDescent="0.2">
      <c r="A1188" s="221" t="s">
        <v>2</v>
      </c>
      <c r="B1188" s="225" t="s">
        <v>3711</v>
      </c>
      <c r="C1188" s="221">
        <f t="shared" si="36"/>
        <v>8</v>
      </c>
      <c r="D1188" s="221">
        <v>43860000</v>
      </c>
      <c r="F1188" s="221" t="s">
        <v>1949</v>
      </c>
      <c r="H1188" s="222">
        <v>25000</v>
      </c>
      <c r="I1188" s="222">
        <f t="shared" si="37"/>
        <v>-25000</v>
      </c>
    </row>
    <row r="1189" spans="1:9" x14ac:dyDescent="0.2">
      <c r="A1189" s="221" t="s">
        <v>17</v>
      </c>
      <c r="B1189" s="225" t="s">
        <v>3712</v>
      </c>
      <c r="C1189" s="221">
        <f t="shared" si="36"/>
        <v>6</v>
      </c>
      <c r="D1189" s="221">
        <v>43860000</v>
      </c>
      <c r="F1189" s="221" t="s">
        <v>1233</v>
      </c>
      <c r="G1189" s="222">
        <v>0</v>
      </c>
      <c r="H1189" s="222">
        <v>13647986</v>
      </c>
      <c r="I1189" s="222">
        <f t="shared" si="37"/>
        <v>-13647986</v>
      </c>
    </row>
    <row r="1190" spans="1:9" x14ac:dyDescent="0.2">
      <c r="A1190" s="221" t="s">
        <v>26</v>
      </c>
      <c r="B1190" s="225" t="s">
        <v>3711</v>
      </c>
      <c r="C1190" s="221">
        <f t="shared" si="36"/>
        <v>8</v>
      </c>
      <c r="D1190" s="221">
        <v>43860000</v>
      </c>
      <c r="F1190" s="221" t="s">
        <v>1949</v>
      </c>
      <c r="H1190" s="222">
        <v>3608218.47</v>
      </c>
      <c r="I1190" s="222">
        <f t="shared" si="37"/>
        <v>-3608218.47</v>
      </c>
    </row>
    <row r="1191" spans="1:9" x14ac:dyDescent="0.2">
      <c r="A1191" s="221" t="s">
        <v>7</v>
      </c>
      <c r="B1191" s="225" t="s">
        <v>3711</v>
      </c>
      <c r="C1191" s="221">
        <f t="shared" si="36"/>
        <v>8</v>
      </c>
      <c r="D1191" s="221">
        <v>43860000</v>
      </c>
      <c r="F1191" s="221" t="s">
        <v>1949</v>
      </c>
      <c r="H1191" s="222">
        <v>2281024</v>
      </c>
      <c r="I1191" s="222">
        <f t="shared" si="37"/>
        <v>-2281024</v>
      </c>
    </row>
    <row r="1192" spans="1:9" x14ac:dyDescent="0.2">
      <c r="A1192" s="221" t="s">
        <v>145</v>
      </c>
      <c r="B1192" s="225" t="s">
        <v>3711</v>
      </c>
      <c r="C1192" s="221">
        <f t="shared" si="36"/>
        <v>8</v>
      </c>
      <c r="D1192" s="221">
        <v>43860000</v>
      </c>
      <c r="F1192" s="221" t="s">
        <v>302</v>
      </c>
      <c r="H1192" s="222">
        <v>8641897.5800000001</v>
      </c>
      <c r="I1192" s="222">
        <f t="shared" si="37"/>
        <v>-8641897.5800000001</v>
      </c>
    </row>
    <row r="1193" spans="1:9" x14ac:dyDescent="0.2">
      <c r="A1193" s="221" t="s">
        <v>9</v>
      </c>
      <c r="B1193" s="225" t="s">
        <v>862</v>
      </c>
      <c r="C1193" s="221">
        <f t="shared" si="36"/>
        <v>7</v>
      </c>
      <c r="D1193" s="221">
        <v>43860000</v>
      </c>
      <c r="F1193" s="221" t="s">
        <v>631</v>
      </c>
      <c r="G1193" s="222">
        <v>16218457.859999999</v>
      </c>
      <c r="H1193" s="222">
        <v>0</v>
      </c>
      <c r="I1193" s="222">
        <f t="shared" si="37"/>
        <v>16218457.859999999</v>
      </c>
    </row>
    <row r="1194" spans="1:9" x14ac:dyDescent="0.2">
      <c r="A1194" s="221" t="s">
        <v>13</v>
      </c>
      <c r="B1194" s="225" t="s">
        <v>862</v>
      </c>
      <c r="C1194" s="221">
        <f t="shared" si="36"/>
        <v>7</v>
      </c>
      <c r="D1194" s="221">
        <v>43860000</v>
      </c>
      <c r="F1194" s="221" t="s">
        <v>631</v>
      </c>
      <c r="G1194" s="222">
        <v>0</v>
      </c>
      <c r="H1194" s="222">
        <v>19183516.07</v>
      </c>
      <c r="I1194" s="222">
        <f t="shared" si="37"/>
        <v>-19183516.07</v>
      </c>
    </row>
    <row r="1195" spans="1:9" x14ac:dyDescent="0.2">
      <c r="A1195" s="221" t="s">
        <v>30</v>
      </c>
      <c r="B1195" s="225" t="s">
        <v>3711</v>
      </c>
      <c r="C1195" s="221">
        <f t="shared" si="36"/>
        <v>8</v>
      </c>
      <c r="D1195" s="221">
        <v>43860000</v>
      </c>
      <c r="F1195" s="221" t="s">
        <v>1949</v>
      </c>
      <c r="H1195" s="222">
        <v>5669046.25</v>
      </c>
      <c r="I1195" s="222">
        <f t="shared" si="37"/>
        <v>-5669046.25</v>
      </c>
    </row>
    <row r="1196" spans="1:9" x14ac:dyDescent="0.2">
      <c r="A1196" s="221" t="s">
        <v>21</v>
      </c>
      <c r="B1196" s="225" t="s">
        <v>862</v>
      </c>
      <c r="C1196" s="221">
        <f t="shared" si="36"/>
        <v>7</v>
      </c>
      <c r="D1196" s="221">
        <v>43860000</v>
      </c>
      <c r="F1196" s="221" t="s">
        <v>631</v>
      </c>
      <c r="G1196" s="222">
        <v>0</v>
      </c>
      <c r="H1196" s="222">
        <v>6607873.2800000003</v>
      </c>
      <c r="I1196" s="222">
        <f t="shared" si="37"/>
        <v>-6607873.2800000003</v>
      </c>
    </row>
    <row r="1197" spans="1:9" x14ac:dyDescent="0.2">
      <c r="A1197" s="221" t="s">
        <v>5</v>
      </c>
      <c r="B1197" s="225" t="s">
        <v>862</v>
      </c>
      <c r="C1197" s="221">
        <f t="shared" si="36"/>
        <v>7</v>
      </c>
      <c r="D1197" s="221">
        <v>43860000</v>
      </c>
      <c r="F1197" s="221" t="s">
        <v>631</v>
      </c>
      <c r="G1197" s="222">
        <v>0</v>
      </c>
      <c r="H1197" s="222">
        <v>18928934.550000001</v>
      </c>
      <c r="I1197" s="222">
        <f t="shared" si="37"/>
        <v>-18928934.550000001</v>
      </c>
    </row>
    <row r="1198" spans="1:9" x14ac:dyDescent="0.2">
      <c r="A1198" s="221" t="s">
        <v>27</v>
      </c>
      <c r="B1198" s="225" t="s">
        <v>3711</v>
      </c>
      <c r="C1198" s="221">
        <f t="shared" si="36"/>
        <v>8</v>
      </c>
      <c r="D1198" s="221">
        <v>43860000</v>
      </c>
      <c r="F1198" s="221" t="s">
        <v>1949</v>
      </c>
      <c r="H1198" s="222">
        <v>1560041.56</v>
      </c>
      <c r="I1198" s="222">
        <f t="shared" si="37"/>
        <v>-1560041.56</v>
      </c>
    </row>
    <row r="1199" spans="1:9" x14ac:dyDescent="0.2">
      <c r="A1199" s="221" t="s">
        <v>15</v>
      </c>
      <c r="B1199" s="225">
        <v>43860000</v>
      </c>
      <c r="C1199" s="221">
        <f t="shared" si="36"/>
        <v>8</v>
      </c>
      <c r="D1199" s="221">
        <v>43860000</v>
      </c>
      <c r="F1199" s="221" t="s">
        <v>302</v>
      </c>
      <c r="H1199" s="222">
        <v>40000</v>
      </c>
      <c r="I1199" s="222">
        <f t="shared" si="37"/>
        <v>-40000</v>
      </c>
    </row>
    <row r="1200" spans="1:9" x14ac:dyDescent="0.2">
      <c r="A1200" s="221" t="s">
        <v>21</v>
      </c>
      <c r="B1200" s="225" t="s">
        <v>863</v>
      </c>
      <c r="C1200" s="221">
        <f t="shared" si="36"/>
        <v>7</v>
      </c>
      <c r="D1200" s="221">
        <v>44000000</v>
      </c>
      <c r="F1200" s="221" t="s">
        <v>634</v>
      </c>
      <c r="G1200" s="222">
        <v>0</v>
      </c>
      <c r="H1200" s="222">
        <v>21035902.960000001</v>
      </c>
      <c r="I1200" s="222">
        <f t="shared" si="37"/>
        <v>-21035902.960000001</v>
      </c>
    </row>
    <row r="1201" spans="1:9" x14ac:dyDescent="0.2">
      <c r="A1201" s="221" t="s">
        <v>37</v>
      </c>
      <c r="B1201" s="225" t="s">
        <v>3713</v>
      </c>
      <c r="C1201" s="221">
        <f t="shared" si="36"/>
        <v>6</v>
      </c>
      <c r="D1201" s="221">
        <v>44100000</v>
      </c>
      <c r="F1201" s="221" t="s">
        <v>82</v>
      </c>
      <c r="H1201" s="222">
        <v>51000</v>
      </c>
      <c r="I1201" s="222">
        <f t="shared" si="37"/>
        <v>-51000</v>
      </c>
    </row>
    <row r="1202" spans="1:9" x14ac:dyDescent="0.2">
      <c r="A1202" s="221" t="s">
        <v>6</v>
      </c>
      <c r="B1202" s="225" t="s">
        <v>3714</v>
      </c>
      <c r="C1202" s="221">
        <f t="shared" si="36"/>
        <v>8</v>
      </c>
      <c r="D1202" s="221">
        <v>44100000</v>
      </c>
      <c r="F1202" s="221" t="s">
        <v>82</v>
      </c>
      <c r="H1202" s="222">
        <v>1694110</v>
      </c>
      <c r="I1202" s="222">
        <f t="shared" si="37"/>
        <v>-1694110</v>
      </c>
    </row>
    <row r="1203" spans="1:9" x14ac:dyDescent="0.2">
      <c r="A1203" s="221" t="s">
        <v>8</v>
      </c>
      <c r="B1203" s="225" t="s">
        <v>3714</v>
      </c>
      <c r="C1203" s="221">
        <f t="shared" si="36"/>
        <v>8</v>
      </c>
      <c r="D1203" s="221">
        <v>44100000</v>
      </c>
      <c r="F1203" s="221" t="s">
        <v>632</v>
      </c>
      <c r="H1203" s="222">
        <v>67720</v>
      </c>
      <c r="I1203" s="222">
        <f t="shared" si="37"/>
        <v>-67720</v>
      </c>
    </row>
    <row r="1204" spans="1:9" x14ac:dyDescent="0.2">
      <c r="A1204" s="221" t="s">
        <v>2</v>
      </c>
      <c r="B1204" s="225" t="s">
        <v>3714</v>
      </c>
      <c r="C1204" s="221">
        <f t="shared" si="36"/>
        <v>8</v>
      </c>
      <c r="D1204" s="221">
        <v>44100000</v>
      </c>
      <c r="F1204" s="221" t="s">
        <v>632</v>
      </c>
      <c r="H1204" s="222">
        <v>9000</v>
      </c>
      <c r="I1204" s="222">
        <f t="shared" si="37"/>
        <v>-9000</v>
      </c>
    </row>
    <row r="1205" spans="1:9" x14ac:dyDescent="0.2">
      <c r="A1205" s="221" t="s">
        <v>17</v>
      </c>
      <c r="B1205" s="225" t="s">
        <v>3713</v>
      </c>
      <c r="C1205" s="221">
        <f t="shared" si="36"/>
        <v>6</v>
      </c>
      <c r="D1205" s="221">
        <v>44100000</v>
      </c>
      <c r="F1205" s="221" t="s">
        <v>82</v>
      </c>
      <c r="G1205" s="222">
        <v>0</v>
      </c>
      <c r="H1205" s="222">
        <v>14470360</v>
      </c>
      <c r="I1205" s="222">
        <f t="shared" si="37"/>
        <v>-14470360</v>
      </c>
    </row>
    <row r="1206" spans="1:9" x14ac:dyDescent="0.2">
      <c r="A1206" s="221" t="s">
        <v>20</v>
      </c>
      <c r="B1206" s="225">
        <v>44100000</v>
      </c>
      <c r="C1206" s="221">
        <f t="shared" si="36"/>
        <v>8</v>
      </c>
      <c r="D1206" s="221">
        <v>44100000</v>
      </c>
      <c r="F1206" s="221" t="s">
        <v>2554</v>
      </c>
      <c r="H1206" s="222">
        <v>5906175</v>
      </c>
      <c r="I1206" s="222">
        <f t="shared" si="37"/>
        <v>-5906175</v>
      </c>
    </row>
    <row r="1207" spans="1:9" x14ac:dyDescent="0.2">
      <c r="A1207" s="221" t="s">
        <v>26</v>
      </c>
      <c r="B1207" s="225" t="s">
        <v>3714</v>
      </c>
      <c r="C1207" s="221">
        <f t="shared" si="36"/>
        <v>8</v>
      </c>
      <c r="D1207" s="221">
        <v>44100000</v>
      </c>
      <c r="F1207" s="221" t="s">
        <v>632</v>
      </c>
      <c r="G1207" s="222">
        <v>1813629.99999999</v>
      </c>
      <c r="I1207" s="222">
        <f t="shared" si="37"/>
        <v>1813629.99999999</v>
      </c>
    </row>
    <row r="1208" spans="1:9" x14ac:dyDescent="0.2">
      <c r="A1208" s="221" t="s">
        <v>149</v>
      </c>
      <c r="B1208" s="225" t="s">
        <v>864</v>
      </c>
      <c r="C1208" s="221">
        <f t="shared" si="36"/>
        <v>7</v>
      </c>
      <c r="D1208" s="221">
        <v>44100000</v>
      </c>
      <c r="F1208" s="221" t="s">
        <v>632</v>
      </c>
      <c r="H1208" s="222">
        <v>16393682.07</v>
      </c>
      <c r="I1208" s="222">
        <f t="shared" si="37"/>
        <v>-16393682.07</v>
      </c>
    </row>
    <row r="1209" spans="1:9" x14ac:dyDescent="0.2">
      <c r="A1209" s="221" t="s">
        <v>148</v>
      </c>
      <c r="B1209" s="225" t="s">
        <v>3714</v>
      </c>
      <c r="C1209" s="221">
        <f t="shared" si="36"/>
        <v>8</v>
      </c>
      <c r="D1209" s="221">
        <v>44100000</v>
      </c>
      <c r="F1209" s="221" t="s">
        <v>632</v>
      </c>
      <c r="H1209" s="222">
        <v>51002307.5</v>
      </c>
      <c r="I1209" s="222">
        <f t="shared" si="37"/>
        <v>-51002307.5</v>
      </c>
    </row>
    <row r="1210" spans="1:9" x14ac:dyDescent="0.2">
      <c r="A1210" s="221" t="s">
        <v>3315</v>
      </c>
      <c r="B1210" s="225" t="s">
        <v>3713</v>
      </c>
      <c r="C1210" s="221">
        <f t="shared" si="36"/>
        <v>6</v>
      </c>
      <c r="D1210" s="221">
        <v>44100000</v>
      </c>
      <c r="F1210" s="221" t="s">
        <v>82</v>
      </c>
      <c r="H1210" s="222">
        <v>1022240</v>
      </c>
      <c r="I1210" s="222">
        <f t="shared" si="37"/>
        <v>-1022240</v>
      </c>
    </row>
    <row r="1211" spans="1:9" x14ac:dyDescent="0.2">
      <c r="A1211" s="221" t="s">
        <v>3316</v>
      </c>
      <c r="B1211" s="225" t="s">
        <v>3713</v>
      </c>
      <c r="C1211" s="221">
        <f t="shared" si="36"/>
        <v>6</v>
      </c>
      <c r="D1211" s="221">
        <v>44100000</v>
      </c>
      <c r="F1211" s="221" t="s">
        <v>82</v>
      </c>
      <c r="H1211" s="222">
        <v>947890</v>
      </c>
      <c r="I1211" s="222">
        <f t="shared" si="37"/>
        <v>-947890</v>
      </c>
    </row>
    <row r="1212" spans="1:9" x14ac:dyDescent="0.2">
      <c r="A1212" s="221" t="s">
        <v>7</v>
      </c>
      <c r="B1212" s="225" t="s">
        <v>3714</v>
      </c>
      <c r="C1212" s="221">
        <f t="shared" si="36"/>
        <v>8</v>
      </c>
      <c r="D1212" s="221">
        <v>44100000</v>
      </c>
      <c r="F1212" s="221" t="s">
        <v>632</v>
      </c>
      <c r="H1212" s="222">
        <v>19390210</v>
      </c>
      <c r="I1212" s="222">
        <f t="shared" si="37"/>
        <v>-19390210</v>
      </c>
    </row>
    <row r="1213" spans="1:9" x14ac:dyDescent="0.2">
      <c r="A1213" s="221" t="s">
        <v>145</v>
      </c>
      <c r="B1213" s="225" t="s">
        <v>3714</v>
      </c>
      <c r="C1213" s="221">
        <f t="shared" si="36"/>
        <v>8</v>
      </c>
      <c r="D1213" s="221">
        <v>44100000</v>
      </c>
      <c r="F1213" s="221" t="s">
        <v>82</v>
      </c>
      <c r="H1213" s="222">
        <v>6994033.3999999901</v>
      </c>
      <c r="I1213" s="222">
        <f t="shared" si="37"/>
        <v>-6994033.3999999901</v>
      </c>
    </row>
    <row r="1214" spans="1:9" x14ac:dyDescent="0.2">
      <c r="A1214" s="221" t="s">
        <v>33</v>
      </c>
      <c r="B1214" s="225">
        <v>44100000</v>
      </c>
      <c r="C1214" s="221">
        <f t="shared" si="36"/>
        <v>8</v>
      </c>
      <c r="D1214" s="221">
        <v>44100000</v>
      </c>
      <c r="F1214" s="221" t="s">
        <v>3715</v>
      </c>
      <c r="H1214" s="222">
        <v>10373020</v>
      </c>
      <c r="I1214" s="222">
        <f t="shared" si="37"/>
        <v>-10373020</v>
      </c>
    </row>
    <row r="1215" spans="1:9" x14ac:dyDescent="0.2">
      <c r="A1215" s="221" t="s">
        <v>9</v>
      </c>
      <c r="B1215" s="225" t="s">
        <v>864</v>
      </c>
      <c r="C1215" s="221">
        <f t="shared" si="36"/>
        <v>7</v>
      </c>
      <c r="D1215" s="221">
        <v>44100000</v>
      </c>
      <c r="F1215" s="221" t="s">
        <v>632</v>
      </c>
      <c r="G1215" s="222">
        <v>0</v>
      </c>
      <c r="H1215" s="222">
        <v>26566625</v>
      </c>
      <c r="I1215" s="222">
        <f t="shared" si="37"/>
        <v>-26566625</v>
      </c>
    </row>
    <row r="1216" spans="1:9" x14ac:dyDescent="0.2">
      <c r="A1216" s="221" t="s">
        <v>13</v>
      </c>
      <c r="B1216" s="225" t="s">
        <v>864</v>
      </c>
      <c r="C1216" s="221">
        <f t="shared" si="36"/>
        <v>7</v>
      </c>
      <c r="D1216" s="221">
        <v>44100000</v>
      </c>
      <c r="F1216" s="221" t="s">
        <v>632</v>
      </c>
      <c r="G1216" s="222">
        <v>0</v>
      </c>
      <c r="H1216" s="222">
        <v>23260540</v>
      </c>
      <c r="I1216" s="222">
        <f t="shared" si="37"/>
        <v>-23260540</v>
      </c>
    </row>
    <row r="1217" spans="1:9" x14ac:dyDescent="0.2">
      <c r="A1217" s="221" t="s">
        <v>30</v>
      </c>
      <c r="B1217" s="225" t="s">
        <v>3714</v>
      </c>
      <c r="C1217" s="221">
        <f t="shared" si="36"/>
        <v>8</v>
      </c>
      <c r="D1217" s="221">
        <v>44100000</v>
      </c>
      <c r="F1217" s="221" t="s">
        <v>632</v>
      </c>
      <c r="H1217" s="222">
        <v>3685360</v>
      </c>
      <c r="I1217" s="222">
        <f t="shared" si="37"/>
        <v>-3685360</v>
      </c>
    </row>
    <row r="1218" spans="1:9" x14ac:dyDescent="0.2">
      <c r="A1218" s="221" t="s">
        <v>21</v>
      </c>
      <c r="B1218" s="225" t="s">
        <v>864</v>
      </c>
      <c r="C1218" s="221">
        <f t="shared" ref="C1218:C1281" si="38">+LEN(B:B)</f>
        <v>7</v>
      </c>
      <c r="D1218" s="221">
        <v>44100000</v>
      </c>
      <c r="F1218" s="221" t="s">
        <v>632</v>
      </c>
      <c r="G1218" s="222">
        <v>0</v>
      </c>
      <c r="H1218" s="222">
        <v>67975</v>
      </c>
      <c r="I1218" s="222">
        <f t="shared" ref="I1218:I1281" si="39">+G:G-H:H</f>
        <v>-67975</v>
      </c>
    </row>
    <row r="1219" spans="1:9" x14ac:dyDescent="0.2">
      <c r="A1219" s="221" t="s">
        <v>1</v>
      </c>
      <c r="B1219" s="225" t="s">
        <v>3714</v>
      </c>
      <c r="C1219" s="221">
        <f t="shared" si="38"/>
        <v>8</v>
      </c>
      <c r="D1219" s="221">
        <v>44100000</v>
      </c>
      <c r="F1219" s="221" t="s">
        <v>82</v>
      </c>
      <c r="H1219" s="222">
        <v>76607620</v>
      </c>
      <c r="I1219" s="222">
        <f t="shared" si="39"/>
        <v>-76607620</v>
      </c>
    </row>
    <row r="1220" spans="1:9" x14ac:dyDescent="0.2">
      <c r="A1220" s="221" t="s">
        <v>5</v>
      </c>
      <c r="B1220" s="225" t="s">
        <v>864</v>
      </c>
      <c r="C1220" s="221">
        <f t="shared" si="38"/>
        <v>7</v>
      </c>
      <c r="D1220" s="221">
        <v>44100000</v>
      </c>
      <c r="F1220" s="221" t="s">
        <v>632</v>
      </c>
      <c r="G1220" s="222">
        <v>0</v>
      </c>
      <c r="H1220" s="222">
        <v>13192005</v>
      </c>
      <c r="I1220" s="222">
        <f t="shared" si="39"/>
        <v>-13192005</v>
      </c>
    </row>
    <row r="1221" spans="1:9" x14ac:dyDescent="0.2">
      <c r="A1221" s="221" t="s">
        <v>27</v>
      </c>
      <c r="B1221" s="225" t="s">
        <v>3714</v>
      </c>
      <c r="C1221" s="221">
        <f t="shared" si="38"/>
        <v>8</v>
      </c>
      <c r="D1221" s="221">
        <v>44100000</v>
      </c>
      <c r="F1221" s="221" t="s">
        <v>632</v>
      </c>
      <c r="G1221" s="222">
        <v>9599685.7400000002</v>
      </c>
      <c r="I1221" s="222">
        <f t="shared" si="39"/>
        <v>9599685.7400000002</v>
      </c>
    </row>
    <row r="1222" spans="1:9" x14ac:dyDescent="0.2">
      <c r="A1222" s="221" t="s">
        <v>25</v>
      </c>
      <c r="B1222" s="225">
        <v>44100000</v>
      </c>
      <c r="C1222" s="221">
        <f t="shared" si="38"/>
        <v>8</v>
      </c>
      <c r="D1222" s="221">
        <v>44100000</v>
      </c>
      <c r="F1222" s="221" t="s">
        <v>3715</v>
      </c>
      <c r="H1222" s="222">
        <v>13188198.550000001</v>
      </c>
      <c r="I1222" s="222">
        <f t="shared" si="39"/>
        <v>-13188198.550000001</v>
      </c>
    </row>
    <row r="1223" spans="1:9" x14ac:dyDescent="0.2">
      <c r="A1223" s="221" t="s">
        <v>15</v>
      </c>
      <c r="B1223" s="225">
        <v>44100000</v>
      </c>
      <c r="C1223" s="221">
        <f t="shared" si="38"/>
        <v>8</v>
      </c>
      <c r="D1223" s="221">
        <v>44100000</v>
      </c>
      <c r="F1223" s="221" t="s">
        <v>82</v>
      </c>
      <c r="H1223" s="222">
        <v>5658750</v>
      </c>
      <c r="I1223" s="222">
        <f t="shared" si="39"/>
        <v>-5658750</v>
      </c>
    </row>
    <row r="1224" spans="1:9" x14ac:dyDescent="0.2">
      <c r="A1224" s="221" t="s">
        <v>33</v>
      </c>
      <c r="B1224" s="225">
        <v>44200000</v>
      </c>
      <c r="C1224" s="221">
        <f t="shared" si="38"/>
        <v>8</v>
      </c>
      <c r="D1224" s="221">
        <v>44200000</v>
      </c>
      <c r="F1224" s="221" t="s">
        <v>304</v>
      </c>
      <c r="H1224" s="222">
        <v>898979230</v>
      </c>
      <c r="I1224" s="222">
        <f t="shared" si="39"/>
        <v>-898979230</v>
      </c>
    </row>
    <row r="1225" spans="1:9" x14ac:dyDescent="0.2">
      <c r="A1225" s="221" t="s">
        <v>27</v>
      </c>
      <c r="B1225" s="225" t="s">
        <v>3716</v>
      </c>
      <c r="C1225" s="221">
        <f t="shared" si="38"/>
        <v>8</v>
      </c>
      <c r="D1225" s="221">
        <v>44200000</v>
      </c>
      <c r="F1225" s="221" t="s">
        <v>2555</v>
      </c>
      <c r="H1225" s="222">
        <v>12330451.289999999</v>
      </c>
      <c r="I1225" s="222">
        <f t="shared" si="39"/>
        <v>-12330451.289999999</v>
      </c>
    </row>
    <row r="1226" spans="1:9" x14ac:dyDescent="0.2">
      <c r="A1226" s="221" t="s">
        <v>37</v>
      </c>
      <c r="B1226" s="225" t="s">
        <v>3717</v>
      </c>
      <c r="C1226" s="221">
        <f t="shared" si="38"/>
        <v>6</v>
      </c>
      <c r="D1226" s="221">
        <v>44300000</v>
      </c>
      <c r="F1226" s="221" t="s">
        <v>305</v>
      </c>
      <c r="G1226" s="222">
        <v>85836267.810000002</v>
      </c>
      <c r="I1226" s="222">
        <f t="shared" si="39"/>
        <v>85836267.810000002</v>
      </c>
    </row>
    <row r="1227" spans="1:9" x14ac:dyDescent="0.2">
      <c r="A1227" s="221" t="s">
        <v>6</v>
      </c>
      <c r="B1227" s="225" t="s">
        <v>3718</v>
      </c>
      <c r="C1227" s="221">
        <f t="shared" si="38"/>
        <v>8</v>
      </c>
      <c r="D1227" s="221">
        <v>44300000</v>
      </c>
      <c r="F1227" s="221" t="s">
        <v>83</v>
      </c>
      <c r="G1227" s="222">
        <v>146980445.06999999</v>
      </c>
      <c r="I1227" s="222">
        <f t="shared" si="39"/>
        <v>146980445.06999999</v>
      </c>
    </row>
    <row r="1228" spans="1:9" x14ac:dyDescent="0.2">
      <c r="A1228" s="221" t="s">
        <v>8</v>
      </c>
      <c r="B1228" s="225" t="s">
        <v>3718</v>
      </c>
      <c r="C1228" s="221">
        <f t="shared" si="38"/>
        <v>8</v>
      </c>
      <c r="D1228" s="221">
        <v>44300000</v>
      </c>
      <c r="F1228" s="221" t="s">
        <v>633</v>
      </c>
      <c r="G1228" s="222">
        <v>462545</v>
      </c>
      <c r="I1228" s="222">
        <f t="shared" si="39"/>
        <v>462545</v>
      </c>
    </row>
    <row r="1229" spans="1:9" x14ac:dyDescent="0.2">
      <c r="A1229" s="221" t="s">
        <v>2</v>
      </c>
      <c r="B1229" s="225" t="s">
        <v>3718</v>
      </c>
      <c r="C1229" s="221">
        <f t="shared" si="38"/>
        <v>8</v>
      </c>
      <c r="D1229" s="221">
        <v>44300000</v>
      </c>
      <c r="F1229" s="221" t="s">
        <v>633</v>
      </c>
      <c r="G1229" s="222">
        <v>640000</v>
      </c>
      <c r="I1229" s="222">
        <f t="shared" si="39"/>
        <v>640000</v>
      </c>
    </row>
    <row r="1230" spans="1:9" x14ac:dyDescent="0.2">
      <c r="A1230" s="221" t="s">
        <v>17</v>
      </c>
      <c r="B1230" s="225" t="s">
        <v>3717</v>
      </c>
      <c r="C1230" s="221">
        <f t="shared" si="38"/>
        <v>6</v>
      </c>
      <c r="D1230" s="221">
        <v>44300000</v>
      </c>
      <c r="F1230" s="221" t="s">
        <v>305</v>
      </c>
      <c r="G1230" s="222">
        <v>134664018.74000001</v>
      </c>
      <c r="H1230" s="222">
        <v>0</v>
      </c>
      <c r="I1230" s="222">
        <f t="shared" si="39"/>
        <v>134664018.74000001</v>
      </c>
    </row>
    <row r="1231" spans="1:9" x14ac:dyDescent="0.2">
      <c r="A1231" s="221" t="s">
        <v>11</v>
      </c>
      <c r="B1231" s="225" t="s">
        <v>3718</v>
      </c>
      <c r="C1231" s="221">
        <f t="shared" si="38"/>
        <v>8</v>
      </c>
      <c r="D1231" s="221">
        <v>44300000</v>
      </c>
      <c r="F1231" s="221" t="s">
        <v>633</v>
      </c>
      <c r="G1231" s="222">
        <v>26454.639999999999</v>
      </c>
      <c r="I1231" s="222">
        <f t="shared" si="39"/>
        <v>26454.639999999999</v>
      </c>
    </row>
    <row r="1232" spans="1:9" x14ac:dyDescent="0.2">
      <c r="A1232" s="221" t="s">
        <v>20</v>
      </c>
      <c r="B1232" s="225">
        <v>44300000</v>
      </c>
      <c r="C1232" s="221">
        <f t="shared" si="38"/>
        <v>8</v>
      </c>
      <c r="D1232" s="221">
        <v>44300000</v>
      </c>
      <c r="F1232" s="221" t="s">
        <v>633</v>
      </c>
      <c r="G1232" s="222">
        <v>2204085.2599999998</v>
      </c>
      <c r="I1232" s="222">
        <f t="shared" si="39"/>
        <v>2204085.2599999998</v>
      </c>
    </row>
    <row r="1233" spans="1:9" x14ac:dyDescent="0.2">
      <c r="A1233" s="221" t="s">
        <v>38</v>
      </c>
      <c r="B1233" s="225" t="s">
        <v>865</v>
      </c>
      <c r="C1233" s="221">
        <f t="shared" si="38"/>
        <v>7</v>
      </c>
      <c r="D1233" s="221">
        <v>44300000</v>
      </c>
      <c r="F1233" s="221" t="s">
        <v>633</v>
      </c>
      <c r="G1233" s="222">
        <v>640000</v>
      </c>
      <c r="I1233" s="222">
        <f t="shared" si="39"/>
        <v>640000</v>
      </c>
    </row>
    <row r="1234" spans="1:9" x14ac:dyDescent="0.2">
      <c r="A1234" s="221" t="s">
        <v>149</v>
      </c>
      <c r="B1234" s="225" t="s">
        <v>865</v>
      </c>
      <c r="C1234" s="221">
        <f t="shared" si="38"/>
        <v>7</v>
      </c>
      <c r="D1234" s="221">
        <v>44300000</v>
      </c>
      <c r="F1234" s="221" t="s">
        <v>633</v>
      </c>
      <c r="G1234" s="222">
        <v>7346240.1900000004</v>
      </c>
      <c r="I1234" s="222">
        <f t="shared" si="39"/>
        <v>7346240.1900000004</v>
      </c>
    </row>
    <row r="1235" spans="1:9" x14ac:dyDescent="0.2">
      <c r="A1235" s="221" t="s">
        <v>148</v>
      </c>
      <c r="B1235" s="225" t="s">
        <v>3718</v>
      </c>
      <c r="C1235" s="221">
        <f t="shared" si="38"/>
        <v>8</v>
      </c>
      <c r="D1235" s="221">
        <v>44300000</v>
      </c>
      <c r="F1235" s="221" t="s">
        <v>633</v>
      </c>
      <c r="G1235" s="222">
        <v>324222531.61000001</v>
      </c>
      <c r="I1235" s="222">
        <f t="shared" si="39"/>
        <v>324222531.61000001</v>
      </c>
    </row>
    <row r="1236" spans="1:9" x14ac:dyDescent="0.2">
      <c r="A1236" s="221" t="s">
        <v>3315</v>
      </c>
      <c r="B1236" s="225" t="s">
        <v>3717</v>
      </c>
      <c r="C1236" s="221">
        <f t="shared" si="38"/>
        <v>6</v>
      </c>
      <c r="D1236" s="221">
        <v>44300000</v>
      </c>
      <c r="F1236" s="221" t="s">
        <v>305</v>
      </c>
      <c r="G1236" s="222">
        <v>31293513.859999999</v>
      </c>
      <c r="I1236" s="222">
        <f t="shared" si="39"/>
        <v>31293513.859999999</v>
      </c>
    </row>
    <row r="1237" spans="1:9" x14ac:dyDescent="0.2">
      <c r="A1237" s="221" t="s">
        <v>3316</v>
      </c>
      <c r="B1237" s="225" t="s">
        <v>3717</v>
      </c>
      <c r="C1237" s="221">
        <f t="shared" si="38"/>
        <v>6</v>
      </c>
      <c r="D1237" s="221">
        <v>44300000</v>
      </c>
      <c r="F1237" s="221" t="s">
        <v>305</v>
      </c>
      <c r="G1237" s="222">
        <v>15376535.189999999</v>
      </c>
      <c r="I1237" s="222">
        <f t="shared" si="39"/>
        <v>15376535.189999999</v>
      </c>
    </row>
    <row r="1238" spans="1:9" x14ac:dyDescent="0.2">
      <c r="A1238" s="221" t="s">
        <v>34</v>
      </c>
      <c r="B1238" s="225" t="s">
        <v>3718</v>
      </c>
      <c r="C1238" s="221">
        <f t="shared" si="38"/>
        <v>8</v>
      </c>
      <c r="D1238" s="221">
        <v>44300000</v>
      </c>
      <c r="F1238" s="221" t="s">
        <v>83</v>
      </c>
      <c r="G1238" s="222">
        <v>320000</v>
      </c>
      <c r="I1238" s="222">
        <f t="shared" si="39"/>
        <v>320000</v>
      </c>
    </row>
    <row r="1239" spans="1:9" x14ac:dyDescent="0.2">
      <c r="A1239" s="221" t="s">
        <v>7</v>
      </c>
      <c r="B1239" s="225" t="s">
        <v>3718</v>
      </c>
      <c r="C1239" s="221">
        <f t="shared" si="38"/>
        <v>8</v>
      </c>
      <c r="D1239" s="221">
        <v>44300000</v>
      </c>
      <c r="F1239" s="221" t="s">
        <v>633</v>
      </c>
      <c r="G1239" s="222">
        <v>200000</v>
      </c>
      <c r="I1239" s="222">
        <f t="shared" si="39"/>
        <v>200000</v>
      </c>
    </row>
    <row r="1240" spans="1:9" x14ac:dyDescent="0.2">
      <c r="A1240" s="221" t="s">
        <v>16</v>
      </c>
      <c r="B1240" s="225" t="s">
        <v>3718</v>
      </c>
      <c r="C1240" s="221">
        <f t="shared" si="38"/>
        <v>8</v>
      </c>
      <c r="D1240" s="221">
        <v>44300000</v>
      </c>
      <c r="F1240" s="221" t="s">
        <v>633</v>
      </c>
      <c r="G1240" s="222">
        <v>100000</v>
      </c>
      <c r="I1240" s="222">
        <f t="shared" si="39"/>
        <v>100000</v>
      </c>
    </row>
    <row r="1241" spans="1:9" x14ac:dyDescent="0.2">
      <c r="A1241" s="221" t="s">
        <v>145</v>
      </c>
      <c r="B1241" s="225" t="s">
        <v>3718</v>
      </c>
      <c r="C1241" s="221">
        <f t="shared" si="38"/>
        <v>8</v>
      </c>
      <c r="D1241" s="221">
        <v>44300000</v>
      </c>
      <c r="F1241" s="221" t="s">
        <v>83</v>
      </c>
      <c r="G1241" s="222">
        <v>84908207.609999999</v>
      </c>
      <c r="I1241" s="222">
        <f t="shared" si="39"/>
        <v>84908207.609999999</v>
      </c>
    </row>
    <row r="1242" spans="1:9" x14ac:dyDescent="0.2">
      <c r="A1242" s="221" t="s">
        <v>33</v>
      </c>
      <c r="B1242" s="225">
        <v>44300000</v>
      </c>
      <c r="C1242" s="221">
        <f t="shared" si="38"/>
        <v>8</v>
      </c>
      <c r="D1242" s="221">
        <v>44300000</v>
      </c>
      <c r="F1242" s="221" t="s">
        <v>83</v>
      </c>
      <c r="G1242" s="222">
        <v>484566869.68000001</v>
      </c>
      <c r="I1242" s="222">
        <f t="shared" si="39"/>
        <v>484566869.68000001</v>
      </c>
    </row>
    <row r="1243" spans="1:9" x14ac:dyDescent="0.2">
      <c r="A1243" s="221" t="s">
        <v>9</v>
      </c>
      <c r="B1243" s="225" t="s">
        <v>865</v>
      </c>
      <c r="C1243" s="221">
        <f t="shared" si="38"/>
        <v>7</v>
      </c>
      <c r="D1243" s="221">
        <v>44300000</v>
      </c>
      <c r="F1243" s="221" t="s">
        <v>633</v>
      </c>
      <c r="G1243" s="222">
        <v>350749131.17000002</v>
      </c>
      <c r="H1243" s="222">
        <v>0</v>
      </c>
      <c r="I1243" s="222">
        <f t="shared" si="39"/>
        <v>350749131.17000002</v>
      </c>
    </row>
    <row r="1244" spans="1:9" x14ac:dyDescent="0.2">
      <c r="A1244" s="221" t="s">
        <v>13</v>
      </c>
      <c r="B1244" s="225" t="s">
        <v>865</v>
      </c>
      <c r="C1244" s="221">
        <f t="shared" si="38"/>
        <v>7</v>
      </c>
      <c r="D1244" s="221">
        <v>44300000</v>
      </c>
      <c r="F1244" s="221" t="s">
        <v>633</v>
      </c>
      <c r="G1244" s="222">
        <v>865597187.73000002</v>
      </c>
      <c r="H1244" s="222">
        <v>0</v>
      </c>
      <c r="I1244" s="222">
        <f t="shared" si="39"/>
        <v>865597187.73000002</v>
      </c>
    </row>
    <row r="1245" spans="1:9" x14ac:dyDescent="0.2">
      <c r="A1245" s="221" t="s">
        <v>21</v>
      </c>
      <c r="B1245" s="225" t="s">
        <v>865</v>
      </c>
      <c r="C1245" s="221">
        <f t="shared" si="38"/>
        <v>7</v>
      </c>
      <c r="D1245" s="221">
        <v>44300000</v>
      </c>
      <c r="F1245" s="221" t="s">
        <v>633</v>
      </c>
      <c r="G1245" s="222">
        <v>8758351.1099999994</v>
      </c>
      <c r="H1245" s="222">
        <v>0</v>
      </c>
      <c r="I1245" s="222">
        <f t="shared" si="39"/>
        <v>8758351.1099999994</v>
      </c>
    </row>
    <row r="1246" spans="1:9" x14ac:dyDescent="0.2">
      <c r="A1246" s="221" t="s">
        <v>1</v>
      </c>
      <c r="B1246" s="225" t="s">
        <v>3718</v>
      </c>
      <c r="C1246" s="221">
        <f t="shared" si="38"/>
        <v>8</v>
      </c>
      <c r="D1246" s="221">
        <v>44300000</v>
      </c>
      <c r="F1246" s="221" t="s">
        <v>3719</v>
      </c>
      <c r="G1246" s="222">
        <v>7811181.71</v>
      </c>
      <c r="I1246" s="222">
        <f t="shared" si="39"/>
        <v>7811181.71</v>
      </c>
    </row>
    <row r="1247" spans="1:9" x14ac:dyDescent="0.2">
      <c r="A1247" s="221" t="s">
        <v>5</v>
      </c>
      <c r="B1247" s="225" t="s">
        <v>865</v>
      </c>
      <c r="C1247" s="221">
        <f t="shared" si="38"/>
        <v>7</v>
      </c>
      <c r="D1247" s="221">
        <v>44300000</v>
      </c>
      <c r="F1247" s="221" t="s">
        <v>633</v>
      </c>
      <c r="G1247" s="222">
        <v>343635390.81999999</v>
      </c>
      <c r="H1247" s="222">
        <v>0</v>
      </c>
      <c r="I1247" s="222">
        <f t="shared" si="39"/>
        <v>343635390.81999999</v>
      </c>
    </row>
    <row r="1248" spans="1:9" x14ac:dyDescent="0.2">
      <c r="A1248" s="221" t="s">
        <v>27</v>
      </c>
      <c r="B1248" s="225" t="s">
        <v>3718</v>
      </c>
      <c r="C1248" s="221">
        <f t="shared" si="38"/>
        <v>8</v>
      </c>
      <c r="D1248" s="221">
        <v>44300000</v>
      </c>
      <c r="F1248" s="221" t="s">
        <v>633</v>
      </c>
      <c r="G1248" s="222">
        <v>71174605.620000005</v>
      </c>
      <c r="I1248" s="222">
        <f t="shared" si="39"/>
        <v>71174605.620000005</v>
      </c>
    </row>
    <row r="1249" spans="1:9" x14ac:dyDescent="0.2">
      <c r="A1249" s="221" t="s">
        <v>25</v>
      </c>
      <c r="B1249" s="225">
        <v>44300000</v>
      </c>
      <c r="C1249" s="221">
        <f t="shared" si="38"/>
        <v>8</v>
      </c>
      <c r="D1249" s="221">
        <v>44300000</v>
      </c>
      <c r="F1249" s="221" t="s">
        <v>83</v>
      </c>
      <c r="G1249" s="222">
        <v>940644101.60000002</v>
      </c>
      <c r="I1249" s="222">
        <f t="shared" si="39"/>
        <v>940644101.60000002</v>
      </c>
    </row>
    <row r="1250" spans="1:9" x14ac:dyDescent="0.2">
      <c r="A1250" s="221" t="s">
        <v>3</v>
      </c>
      <c r="B1250" s="225">
        <v>443000</v>
      </c>
      <c r="C1250" s="221">
        <f t="shared" si="38"/>
        <v>6</v>
      </c>
      <c r="D1250" s="221">
        <v>44300000</v>
      </c>
      <c r="F1250" s="221" t="s">
        <v>305</v>
      </c>
      <c r="G1250" s="222">
        <v>7695455.4500000002</v>
      </c>
      <c r="I1250" s="222">
        <f t="shared" si="39"/>
        <v>7695455.4500000002</v>
      </c>
    </row>
    <row r="1251" spans="1:9" x14ac:dyDescent="0.2">
      <c r="A1251" s="221" t="s">
        <v>15</v>
      </c>
      <c r="B1251" s="225">
        <v>44300000</v>
      </c>
      <c r="C1251" s="221">
        <f t="shared" si="38"/>
        <v>8</v>
      </c>
      <c r="D1251" s="221">
        <v>44300000</v>
      </c>
      <c r="F1251" s="221" t="s">
        <v>83</v>
      </c>
      <c r="G1251" s="222">
        <v>320000</v>
      </c>
      <c r="I1251" s="222">
        <f t="shared" si="39"/>
        <v>320000</v>
      </c>
    </row>
    <row r="1252" spans="1:9" x14ac:dyDescent="0.2">
      <c r="A1252" s="221" t="s">
        <v>6</v>
      </c>
      <c r="B1252" s="225" t="s">
        <v>3720</v>
      </c>
      <c r="C1252" s="221">
        <f t="shared" si="38"/>
        <v>8</v>
      </c>
      <c r="D1252" s="221">
        <v>44310000</v>
      </c>
      <c r="F1252" s="221" t="s">
        <v>84</v>
      </c>
      <c r="G1252" s="222">
        <v>8223.69</v>
      </c>
      <c r="I1252" s="222">
        <f t="shared" si="39"/>
        <v>8223.69</v>
      </c>
    </row>
    <row r="1253" spans="1:9" x14ac:dyDescent="0.2">
      <c r="A1253" s="221" t="s">
        <v>8</v>
      </c>
      <c r="B1253" s="225" t="s">
        <v>3720</v>
      </c>
      <c r="C1253" s="221">
        <f t="shared" si="38"/>
        <v>8</v>
      </c>
      <c r="D1253" s="221">
        <v>44310000</v>
      </c>
      <c r="F1253" s="221" t="s">
        <v>2748</v>
      </c>
      <c r="G1253" s="222">
        <v>357184</v>
      </c>
      <c r="I1253" s="222">
        <f t="shared" si="39"/>
        <v>357184</v>
      </c>
    </row>
    <row r="1254" spans="1:9" x14ac:dyDescent="0.2">
      <c r="A1254" s="221" t="s">
        <v>2</v>
      </c>
      <c r="B1254" s="225" t="s">
        <v>3720</v>
      </c>
      <c r="C1254" s="221">
        <f t="shared" si="38"/>
        <v>8</v>
      </c>
      <c r="D1254" s="221">
        <v>44310000</v>
      </c>
      <c r="F1254" s="221" t="s">
        <v>84</v>
      </c>
      <c r="H1254" s="222">
        <v>47360</v>
      </c>
      <c r="I1254" s="222">
        <f t="shared" si="39"/>
        <v>-47360</v>
      </c>
    </row>
    <row r="1255" spans="1:9" x14ac:dyDescent="0.2">
      <c r="A1255" s="221" t="s">
        <v>149</v>
      </c>
      <c r="B1255" s="225" t="s">
        <v>3721</v>
      </c>
      <c r="C1255" s="221">
        <f t="shared" si="38"/>
        <v>7</v>
      </c>
      <c r="D1255" s="221">
        <v>44310000</v>
      </c>
      <c r="F1255" s="221" t="s">
        <v>84</v>
      </c>
      <c r="H1255" s="222">
        <v>191763.16</v>
      </c>
      <c r="I1255" s="222">
        <f t="shared" si="39"/>
        <v>-191763.16</v>
      </c>
    </row>
    <row r="1256" spans="1:9" x14ac:dyDescent="0.2">
      <c r="A1256" s="221" t="s">
        <v>148</v>
      </c>
      <c r="B1256" s="225" t="s">
        <v>3720</v>
      </c>
      <c r="C1256" s="221">
        <f t="shared" si="38"/>
        <v>8</v>
      </c>
      <c r="D1256" s="221">
        <v>44310000</v>
      </c>
      <c r="F1256" s="221" t="s">
        <v>84</v>
      </c>
      <c r="H1256" s="222">
        <v>955346.79</v>
      </c>
      <c r="I1256" s="222">
        <f t="shared" si="39"/>
        <v>-955346.79</v>
      </c>
    </row>
    <row r="1257" spans="1:9" x14ac:dyDescent="0.2">
      <c r="A1257" s="221" t="s">
        <v>145</v>
      </c>
      <c r="B1257" s="225" t="s">
        <v>3720</v>
      </c>
      <c r="C1257" s="221">
        <f t="shared" si="38"/>
        <v>8</v>
      </c>
      <c r="D1257" s="221">
        <v>44310000</v>
      </c>
      <c r="F1257" s="221" t="s">
        <v>84</v>
      </c>
      <c r="H1257" s="222">
        <v>7758890.3499999996</v>
      </c>
      <c r="I1257" s="222">
        <f t="shared" si="39"/>
        <v>-7758890.3499999996</v>
      </c>
    </row>
    <row r="1258" spans="1:9" x14ac:dyDescent="0.2">
      <c r="A1258" s="221" t="s">
        <v>1</v>
      </c>
      <c r="B1258" s="225" t="s">
        <v>3720</v>
      </c>
      <c r="C1258" s="221">
        <f t="shared" si="38"/>
        <v>8</v>
      </c>
      <c r="D1258" s="221">
        <v>44310000</v>
      </c>
      <c r="F1258" s="221" t="s">
        <v>84</v>
      </c>
      <c r="H1258" s="222">
        <v>305263.15999999997</v>
      </c>
      <c r="I1258" s="222">
        <f t="shared" si="39"/>
        <v>-305263.15999999997</v>
      </c>
    </row>
    <row r="1259" spans="1:9" x14ac:dyDescent="0.2">
      <c r="A1259" s="221" t="s">
        <v>149</v>
      </c>
      <c r="B1259" s="225" t="s">
        <v>3722</v>
      </c>
      <c r="C1259" s="221">
        <f t="shared" si="38"/>
        <v>7</v>
      </c>
      <c r="D1259" s="221">
        <v>44320000</v>
      </c>
      <c r="F1259" s="221" t="s">
        <v>85</v>
      </c>
      <c r="H1259" s="222">
        <v>6281025.5999999996</v>
      </c>
      <c r="I1259" s="222">
        <f t="shared" si="39"/>
        <v>-6281025.5999999996</v>
      </c>
    </row>
    <row r="1260" spans="1:9" x14ac:dyDescent="0.2">
      <c r="A1260" s="221" t="s">
        <v>148</v>
      </c>
      <c r="B1260" s="225" t="s">
        <v>3723</v>
      </c>
      <c r="C1260" s="221">
        <f t="shared" si="38"/>
        <v>8</v>
      </c>
      <c r="D1260" s="221">
        <v>44320000</v>
      </c>
      <c r="F1260" s="221" t="s">
        <v>85</v>
      </c>
      <c r="H1260" s="222">
        <v>19429517.66</v>
      </c>
      <c r="I1260" s="222">
        <f t="shared" si="39"/>
        <v>-19429517.66</v>
      </c>
    </row>
    <row r="1261" spans="1:9" x14ac:dyDescent="0.2">
      <c r="A1261" s="221" t="s">
        <v>145</v>
      </c>
      <c r="B1261" s="225" t="s">
        <v>3723</v>
      </c>
      <c r="C1261" s="221">
        <f t="shared" si="38"/>
        <v>8</v>
      </c>
      <c r="D1261" s="221">
        <v>44320000</v>
      </c>
      <c r="F1261" s="221" t="s">
        <v>85</v>
      </c>
      <c r="H1261" s="222">
        <v>10917784.52</v>
      </c>
      <c r="I1261" s="222">
        <f t="shared" si="39"/>
        <v>-10917784.52</v>
      </c>
    </row>
    <row r="1262" spans="1:9" x14ac:dyDescent="0.2">
      <c r="A1262" s="221" t="s">
        <v>1</v>
      </c>
      <c r="B1262" s="225" t="s">
        <v>3723</v>
      </c>
      <c r="C1262" s="221">
        <f t="shared" si="38"/>
        <v>8</v>
      </c>
      <c r="D1262" s="221">
        <v>44320000</v>
      </c>
      <c r="F1262" s="221" t="s">
        <v>85</v>
      </c>
      <c r="G1262" s="222">
        <v>2913106.4</v>
      </c>
      <c r="I1262" s="222">
        <f t="shared" si="39"/>
        <v>2913106.4</v>
      </c>
    </row>
    <row r="1263" spans="1:9" x14ac:dyDescent="0.2">
      <c r="A1263" s="221" t="s">
        <v>148</v>
      </c>
      <c r="B1263" s="225" t="s">
        <v>3724</v>
      </c>
      <c r="C1263" s="221">
        <f t="shared" si="38"/>
        <v>8</v>
      </c>
      <c r="D1263" s="221">
        <v>44330000</v>
      </c>
      <c r="F1263" s="221" t="s">
        <v>2101</v>
      </c>
      <c r="G1263" s="222">
        <v>451596623.44999999</v>
      </c>
      <c r="I1263" s="222">
        <f t="shared" si="39"/>
        <v>451596623.44999999</v>
      </c>
    </row>
    <row r="1264" spans="1:9" x14ac:dyDescent="0.2">
      <c r="A1264" s="221" t="s">
        <v>37</v>
      </c>
      <c r="B1264" s="225" t="s">
        <v>3725</v>
      </c>
      <c r="C1264" s="221">
        <f t="shared" si="38"/>
        <v>6</v>
      </c>
      <c r="D1264" s="221">
        <v>44400000</v>
      </c>
      <c r="F1264" s="221" t="s">
        <v>1863</v>
      </c>
      <c r="H1264" s="222">
        <v>200562355.43000001</v>
      </c>
      <c r="I1264" s="222">
        <f t="shared" si="39"/>
        <v>-200562355.43000001</v>
      </c>
    </row>
    <row r="1265" spans="1:9" x14ac:dyDescent="0.2">
      <c r="A1265" s="221" t="s">
        <v>6</v>
      </c>
      <c r="B1265" s="225" t="s">
        <v>3726</v>
      </c>
      <c r="C1265" s="221">
        <f t="shared" si="38"/>
        <v>8</v>
      </c>
      <c r="D1265" s="221">
        <v>44400000</v>
      </c>
      <c r="F1265" s="221" t="s">
        <v>1961</v>
      </c>
      <c r="H1265" s="222">
        <v>68609107.829999998</v>
      </c>
      <c r="I1265" s="222">
        <f t="shared" si="39"/>
        <v>-68609107.829999998</v>
      </c>
    </row>
    <row r="1266" spans="1:9" x14ac:dyDescent="0.2">
      <c r="A1266" s="221" t="s">
        <v>17</v>
      </c>
      <c r="B1266" s="225" t="s">
        <v>3725</v>
      </c>
      <c r="C1266" s="221">
        <f t="shared" si="38"/>
        <v>6</v>
      </c>
      <c r="D1266" s="221">
        <v>44400000</v>
      </c>
      <c r="F1266" s="221" t="s">
        <v>308</v>
      </c>
      <c r="G1266" s="222">
        <v>7425667.2800000003</v>
      </c>
      <c r="H1266" s="222">
        <v>0</v>
      </c>
      <c r="I1266" s="222">
        <f t="shared" si="39"/>
        <v>7425667.2800000003</v>
      </c>
    </row>
    <row r="1267" spans="1:9" x14ac:dyDescent="0.2">
      <c r="A1267" s="221" t="s">
        <v>3315</v>
      </c>
      <c r="B1267" s="225" t="s">
        <v>3725</v>
      </c>
      <c r="C1267" s="221">
        <f t="shared" si="38"/>
        <v>6</v>
      </c>
      <c r="D1267" s="221">
        <v>44400000</v>
      </c>
      <c r="F1267" s="221" t="s">
        <v>1863</v>
      </c>
      <c r="H1267" s="222">
        <v>42904522.450000003</v>
      </c>
      <c r="I1267" s="222">
        <f t="shared" si="39"/>
        <v>-42904522.450000003</v>
      </c>
    </row>
    <row r="1268" spans="1:9" x14ac:dyDescent="0.2">
      <c r="A1268" s="221" t="s">
        <v>3316</v>
      </c>
      <c r="B1268" s="225" t="s">
        <v>3725</v>
      </c>
      <c r="C1268" s="221">
        <f t="shared" si="38"/>
        <v>6</v>
      </c>
      <c r="D1268" s="221">
        <v>44400000</v>
      </c>
      <c r="F1268" s="221" t="s">
        <v>1863</v>
      </c>
      <c r="H1268" s="222">
        <v>7848267.9900000002</v>
      </c>
      <c r="I1268" s="222">
        <f t="shared" si="39"/>
        <v>-7848267.9900000002</v>
      </c>
    </row>
    <row r="1269" spans="1:9" x14ac:dyDescent="0.2">
      <c r="A1269" s="221" t="s">
        <v>7</v>
      </c>
      <c r="B1269" s="225" t="s">
        <v>3726</v>
      </c>
      <c r="C1269" s="221">
        <f t="shared" si="38"/>
        <v>8</v>
      </c>
      <c r="D1269" s="221">
        <v>44400000</v>
      </c>
      <c r="F1269" s="221" t="s">
        <v>1239</v>
      </c>
      <c r="H1269" s="222">
        <v>1940563.75</v>
      </c>
      <c r="I1269" s="222">
        <f t="shared" si="39"/>
        <v>-1940563.75</v>
      </c>
    </row>
    <row r="1270" spans="1:9" x14ac:dyDescent="0.2">
      <c r="A1270" s="221" t="s">
        <v>23</v>
      </c>
      <c r="B1270" s="225" t="s">
        <v>3726</v>
      </c>
      <c r="C1270" s="221">
        <f t="shared" si="38"/>
        <v>8</v>
      </c>
      <c r="D1270" s="221">
        <v>44400000</v>
      </c>
      <c r="F1270" s="221" t="s">
        <v>2537</v>
      </c>
      <c r="G1270" s="222">
        <v>150000</v>
      </c>
      <c r="I1270" s="222">
        <f t="shared" si="39"/>
        <v>150000</v>
      </c>
    </row>
    <row r="1271" spans="1:9" x14ac:dyDescent="0.2">
      <c r="A1271" s="221" t="s">
        <v>145</v>
      </c>
      <c r="B1271" s="225" t="s">
        <v>3726</v>
      </c>
      <c r="C1271" s="221">
        <f t="shared" si="38"/>
        <v>8</v>
      </c>
      <c r="D1271" s="221">
        <v>44400000</v>
      </c>
      <c r="F1271" s="221" t="s">
        <v>2007</v>
      </c>
      <c r="H1271" s="222">
        <v>14654673.4599998</v>
      </c>
      <c r="I1271" s="222">
        <f t="shared" si="39"/>
        <v>-14654673.4599998</v>
      </c>
    </row>
    <row r="1272" spans="1:9" x14ac:dyDescent="0.2">
      <c r="A1272" s="221" t="s">
        <v>33</v>
      </c>
      <c r="B1272" s="225">
        <v>44400000</v>
      </c>
      <c r="C1272" s="221">
        <f t="shared" si="38"/>
        <v>8</v>
      </c>
      <c r="D1272" s="221">
        <v>44400000</v>
      </c>
      <c r="F1272" s="221" t="s">
        <v>3727</v>
      </c>
      <c r="G1272" s="222">
        <v>119829093.83</v>
      </c>
      <c r="I1272" s="222">
        <f t="shared" si="39"/>
        <v>119829093.83</v>
      </c>
    </row>
    <row r="1273" spans="1:9" x14ac:dyDescent="0.2">
      <c r="A1273" s="221" t="s">
        <v>9</v>
      </c>
      <c r="B1273" s="225" t="s">
        <v>866</v>
      </c>
      <c r="C1273" s="221">
        <f t="shared" si="38"/>
        <v>7</v>
      </c>
      <c r="D1273" s="221">
        <v>44400000</v>
      </c>
      <c r="F1273" s="221" t="s">
        <v>310</v>
      </c>
      <c r="G1273" s="222">
        <v>9530901.0899999999</v>
      </c>
      <c r="H1273" s="222">
        <v>0</v>
      </c>
      <c r="I1273" s="222">
        <f t="shared" si="39"/>
        <v>9530901.0899999999</v>
      </c>
    </row>
    <row r="1274" spans="1:9" x14ac:dyDescent="0.2">
      <c r="A1274" s="221" t="s">
        <v>13</v>
      </c>
      <c r="B1274" s="225" t="s">
        <v>866</v>
      </c>
      <c r="C1274" s="221">
        <f t="shared" si="38"/>
        <v>7</v>
      </c>
      <c r="D1274" s="221">
        <v>44400000</v>
      </c>
      <c r="F1274" s="221" t="s">
        <v>310</v>
      </c>
      <c r="G1274" s="222">
        <v>7671501.0199999996</v>
      </c>
      <c r="H1274" s="222">
        <v>0</v>
      </c>
      <c r="I1274" s="222">
        <f t="shared" si="39"/>
        <v>7671501.0199999996</v>
      </c>
    </row>
    <row r="1275" spans="1:9" x14ac:dyDescent="0.2">
      <c r="A1275" s="221" t="s">
        <v>1</v>
      </c>
      <c r="B1275" s="225" t="s">
        <v>3726</v>
      </c>
      <c r="C1275" s="221">
        <f t="shared" si="38"/>
        <v>8</v>
      </c>
      <c r="D1275" s="221">
        <v>44400000</v>
      </c>
      <c r="F1275" s="221" t="s">
        <v>86</v>
      </c>
      <c r="H1275" s="222">
        <v>7438550.1200000001</v>
      </c>
      <c r="I1275" s="222">
        <f t="shared" si="39"/>
        <v>-7438550.1200000001</v>
      </c>
    </row>
    <row r="1276" spans="1:9" x14ac:dyDescent="0.2">
      <c r="A1276" s="221" t="s">
        <v>5</v>
      </c>
      <c r="B1276" s="225" t="s">
        <v>866</v>
      </c>
      <c r="C1276" s="221">
        <f t="shared" si="38"/>
        <v>7</v>
      </c>
      <c r="D1276" s="221">
        <v>44400000</v>
      </c>
      <c r="F1276" s="221" t="s">
        <v>310</v>
      </c>
      <c r="G1276" s="222">
        <v>2998748.97</v>
      </c>
      <c r="H1276" s="222">
        <v>0</v>
      </c>
      <c r="I1276" s="222">
        <f t="shared" si="39"/>
        <v>2998748.97</v>
      </c>
    </row>
    <row r="1277" spans="1:9" x14ac:dyDescent="0.2">
      <c r="A1277" s="221" t="s">
        <v>3</v>
      </c>
      <c r="B1277" s="225">
        <v>444000</v>
      </c>
      <c r="C1277" s="221">
        <f t="shared" si="38"/>
        <v>6</v>
      </c>
      <c r="D1277" s="221">
        <v>44400000</v>
      </c>
      <c r="F1277" s="221" t="s">
        <v>308</v>
      </c>
      <c r="G1277" s="222">
        <v>107093229.05</v>
      </c>
      <c r="I1277" s="222">
        <f t="shared" si="39"/>
        <v>107093229.05</v>
      </c>
    </row>
    <row r="1278" spans="1:9" x14ac:dyDescent="0.2">
      <c r="A1278" s="221" t="s">
        <v>37</v>
      </c>
      <c r="B1278" s="225" t="s">
        <v>3728</v>
      </c>
      <c r="C1278" s="221">
        <f t="shared" si="38"/>
        <v>6</v>
      </c>
      <c r="D1278" s="221">
        <v>44410000</v>
      </c>
      <c r="F1278" s="221" t="s">
        <v>1236</v>
      </c>
      <c r="H1278" s="222">
        <v>492041.69</v>
      </c>
      <c r="I1278" s="222">
        <f t="shared" si="39"/>
        <v>-492041.69</v>
      </c>
    </row>
    <row r="1279" spans="1:9" x14ac:dyDescent="0.2">
      <c r="A1279" s="221" t="s">
        <v>2</v>
      </c>
      <c r="B1279" s="225" t="s">
        <v>3729</v>
      </c>
      <c r="C1279" s="221">
        <f t="shared" si="38"/>
        <v>8</v>
      </c>
      <c r="D1279" s="221">
        <v>44410000</v>
      </c>
      <c r="F1279" s="221" t="s">
        <v>1950</v>
      </c>
      <c r="H1279" s="222">
        <v>150000</v>
      </c>
      <c r="I1279" s="222">
        <f t="shared" si="39"/>
        <v>-150000</v>
      </c>
    </row>
    <row r="1280" spans="1:9" x14ac:dyDescent="0.2">
      <c r="A1280" s="221" t="s">
        <v>17</v>
      </c>
      <c r="B1280" s="225" t="s">
        <v>3728</v>
      </c>
      <c r="C1280" s="221">
        <f t="shared" si="38"/>
        <v>6</v>
      </c>
      <c r="D1280" s="221">
        <v>44410000</v>
      </c>
      <c r="F1280" s="221" t="s">
        <v>1236</v>
      </c>
      <c r="G1280" s="222">
        <v>0</v>
      </c>
      <c r="H1280" s="222">
        <v>977260.72309999994</v>
      </c>
      <c r="I1280" s="222">
        <f t="shared" si="39"/>
        <v>-977260.72309999994</v>
      </c>
    </row>
    <row r="1281" spans="1:9" x14ac:dyDescent="0.2">
      <c r="A1281" s="221" t="s">
        <v>20</v>
      </c>
      <c r="B1281" s="225">
        <v>44410000</v>
      </c>
      <c r="C1281" s="221">
        <f t="shared" si="38"/>
        <v>8</v>
      </c>
      <c r="D1281" s="221">
        <v>44410000</v>
      </c>
      <c r="F1281" s="221" t="s">
        <v>3730</v>
      </c>
      <c r="H1281" s="222">
        <v>1421754.46</v>
      </c>
      <c r="I1281" s="222">
        <f t="shared" si="39"/>
        <v>-1421754.46</v>
      </c>
    </row>
    <row r="1282" spans="1:9" x14ac:dyDescent="0.2">
      <c r="A1282" s="221" t="s">
        <v>26</v>
      </c>
      <c r="B1282" s="225" t="s">
        <v>3729</v>
      </c>
      <c r="C1282" s="221">
        <f t="shared" ref="C1282:C1345" si="40">+LEN(B:B)</f>
        <v>8</v>
      </c>
      <c r="D1282" s="221">
        <v>44410000</v>
      </c>
      <c r="F1282" s="221" t="s">
        <v>2349</v>
      </c>
      <c r="G1282" s="222">
        <v>326666.65999999997</v>
      </c>
      <c r="I1282" s="222">
        <f t="shared" ref="I1282:I1345" si="41">+G:G-H:H</f>
        <v>326666.65999999997</v>
      </c>
    </row>
    <row r="1283" spans="1:9" x14ac:dyDescent="0.2">
      <c r="A1283" s="221" t="s">
        <v>148</v>
      </c>
      <c r="B1283" s="225" t="s">
        <v>3729</v>
      </c>
      <c r="C1283" s="221">
        <f t="shared" si="40"/>
        <v>8</v>
      </c>
      <c r="D1283" s="221">
        <v>44410000</v>
      </c>
      <c r="F1283" s="221" t="s">
        <v>1950</v>
      </c>
      <c r="G1283" s="222">
        <v>356510873.36000001</v>
      </c>
      <c r="I1283" s="222">
        <f t="shared" si="41"/>
        <v>356510873.36000001</v>
      </c>
    </row>
    <row r="1284" spans="1:9" x14ac:dyDescent="0.2">
      <c r="A1284" s="221" t="s">
        <v>7</v>
      </c>
      <c r="B1284" s="225" t="s">
        <v>3729</v>
      </c>
      <c r="C1284" s="221">
        <f t="shared" si="40"/>
        <v>8</v>
      </c>
      <c r="D1284" s="221">
        <v>44410000</v>
      </c>
      <c r="F1284" s="221" t="s">
        <v>2456</v>
      </c>
      <c r="G1284" s="222">
        <v>3660094.32</v>
      </c>
      <c r="I1284" s="222">
        <f t="shared" si="41"/>
        <v>3660094.32</v>
      </c>
    </row>
    <row r="1285" spans="1:9" x14ac:dyDescent="0.2">
      <c r="A1285" s="221" t="s">
        <v>145</v>
      </c>
      <c r="B1285" s="225" t="s">
        <v>3729</v>
      </c>
      <c r="C1285" s="221">
        <f t="shared" si="40"/>
        <v>8</v>
      </c>
      <c r="D1285" s="221">
        <v>44410000</v>
      </c>
      <c r="F1285" s="221" t="s">
        <v>3179</v>
      </c>
      <c r="H1285" s="222">
        <v>70653999.590000004</v>
      </c>
      <c r="I1285" s="222">
        <f t="shared" si="41"/>
        <v>-70653999.590000004</v>
      </c>
    </row>
    <row r="1286" spans="1:9" x14ac:dyDescent="0.2">
      <c r="A1286" s="221" t="s">
        <v>33</v>
      </c>
      <c r="B1286" s="225">
        <v>44410000</v>
      </c>
      <c r="C1286" s="221">
        <f t="shared" si="40"/>
        <v>8</v>
      </c>
      <c r="D1286" s="221">
        <v>44410000</v>
      </c>
      <c r="F1286" s="221" t="s">
        <v>1774</v>
      </c>
      <c r="H1286" s="222">
        <v>2168421.06</v>
      </c>
      <c r="I1286" s="222">
        <f t="shared" si="41"/>
        <v>-2168421.06</v>
      </c>
    </row>
    <row r="1287" spans="1:9" x14ac:dyDescent="0.2">
      <c r="A1287" s="221" t="s">
        <v>9</v>
      </c>
      <c r="B1287" s="225" t="s">
        <v>867</v>
      </c>
      <c r="C1287" s="221">
        <f t="shared" si="40"/>
        <v>7</v>
      </c>
      <c r="D1287" s="221">
        <v>44410000</v>
      </c>
      <c r="F1287" s="221" t="s">
        <v>636</v>
      </c>
      <c r="G1287" s="222">
        <v>2053737344.3599999</v>
      </c>
      <c r="H1287" s="222">
        <v>0</v>
      </c>
      <c r="I1287" s="222">
        <f t="shared" si="41"/>
        <v>2053737344.3599999</v>
      </c>
    </row>
    <row r="1288" spans="1:9" x14ac:dyDescent="0.2">
      <c r="A1288" s="221" t="s">
        <v>13</v>
      </c>
      <c r="B1288" s="225" t="s">
        <v>867</v>
      </c>
      <c r="C1288" s="221">
        <f t="shared" si="40"/>
        <v>7</v>
      </c>
      <c r="D1288" s="221">
        <v>44410000</v>
      </c>
      <c r="F1288" s="221" t="s">
        <v>636</v>
      </c>
      <c r="G1288" s="222">
        <v>346497437.31999999</v>
      </c>
      <c r="H1288" s="222">
        <v>0</v>
      </c>
      <c r="I1288" s="222">
        <f t="shared" si="41"/>
        <v>346497437.31999999</v>
      </c>
    </row>
    <row r="1289" spans="1:9" x14ac:dyDescent="0.2">
      <c r="A1289" s="221" t="s">
        <v>30</v>
      </c>
      <c r="B1289" s="225" t="s">
        <v>3729</v>
      </c>
      <c r="C1289" s="221">
        <f t="shared" si="40"/>
        <v>8</v>
      </c>
      <c r="D1289" s="221">
        <v>44410000</v>
      </c>
      <c r="F1289" s="221" t="s">
        <v>2392</v>
      </c>
      <c r="G1289" s="222">
        <v>433333.32</v>
      </c>
      <c r="I1289" s="222">
        <f t="shared" si="41"/>
        <v>433333.32</v>
      </c>
    </row>
    <row r="1290" spans="1:9" x14ac:dyDescent="0.2">
      <c r="A1290" s="221" t="s">
        <v>5</v>
      </c>
      <c r="B1290" s="225" t="s">
        <v>867</v>
      </c>
      <c r="C1290" s="221">
        <f t="shared" si="40"/>
        <v>7</v>
      </c>
      <c r="D1290" s="221">
        <v>44410000</v>
      </c>
      <c r="F1290" s="221" t="s">
        <v>636</v>
      </c>
      <c r="G1290" s="222">
        <v>421434761.44999999</v>
      </c>
      <c r="H1290" s="222">
        <v>0</v>
      </c>
      <c r="I1290" s="222">
        <f t="shared" si="41"/>
        <v>421434761.44999999</v>
      </c>
    </row>
    <row r="1291" spans="1:9" x14ac:dyDescent="0.2">
      <c r="A1291" s="221" t="s">
        <v>27</v>
      </c>
      <c r="B1291" s="225" t="s">
        <v>3729</v>
      </c>
      <c r="C1291" s="221">
        <f t="shared" si="40"/>
        <v>8</v>
      </c>
      <c r="D1291" s="221">
        <v>44410000</v>
      </c>
      <c r="F1291" s="221" t="s">
        <v>1950</v>
      </c>
      <c r="H1291" s="222">
        <v>60480872</v>
      </c>
      <c r="I1291" s="222">
        <f t="shared" si="41"/>
        <v>-60480872</v>
      </c>
    </row>
    <row r="1292" spans="1:9" x14ac:dyDescent="0.2">
      <c r="A1292" s="221" t="s">
        <v>15</v>
      </c>
      <c r="B1292" s="225">
        <v>44410000</v>
      </c>
      <c r="C1292" s="221">
        <f t="shared" si="40"/>
        <v>8</v>
      </c>
      <c r="D1292" s="221">
        <v>44410000</v>
      </c>
      <c r="F1292" s="221" t="s">
        <v>84</v>
      </c>
      <c r="G1292" s="222">
        <v>1500</v>
      </c>
      <c r="I1292" s="222">
        <f t="shared" si="41"/>
        <v>1500</v>
      </c>
    </row>
    <row r="1293" spans="1:9" x14ac:dyDescent="0.2">
      <c r="A1293" s="221" t="s">
        <v>8</v>
      </c>
      <c r="B1293" s="225" t="s">
        <v>3731</v>
      </c>
      <c r="C1293" s="221">
        <f t="shared" si="40"/>
        <v>8</v>
      </c>
      <c r="D1293" s="221">
        <v>44411000</v>
      </c>
      <c r="F1293" s="221" t="s">
        <v>2408</v>
      </c>
      <c r="H1293" s="222">
        <v>320000</v>
      </c>
      <c r="I1293" s="222">
        <f t="shared" si="41"/>
        <v>-320000</v>
      </c>
    </row>
    <row r="1294" spans="1:9" x14ac:dyDescent="0.2">
      <c r="A1294" s="221" t="s">
        <v>38</v>
      </c>
      <c r="B1294" s="225" t="s">
        <v>3732</v>
      </c>
      <c r="C1294" s="221">
        <f t="shared" si="40"/>
        <v>7</v>
      </c>
      <c r="D1294" s="221">
        <v>44411000</v>
      </c>
      <c r="F1294" s="221" t="s">
        <v>3733</v>
      </c>
      <c r="H1294" s="222">
        <v>320000</v>
      </c>
      <c r="I1294" s="222">
        <f t="shared" si="41"/>
        <v>-320000</v>
      </c>
    </row>
    <row r="1295" spans="1:9" x14ac:dyDescent="0.2">
      <c r="A1295" s="221" t="s">
        <v>26</v>
      </c>
      <c r="B1295" s="225" t="s">
        <v>3731</v>
      </c>
      <c r="C1295" s="221">
        <f t="shared" si="40"/>
        <v>8</v>
      </c>
      <c r="D1295" s="221">
        <v>44411000</v>
      </c>
      <c r="F1295" s="221" t="s">
        <v>2350</v>
      </c>
      <c r="H1295" s="222">
        <v>900642.12</v>
      </c>
      <c r="I1295" s="222">
        <f t="shared" si="41"/>
        <v>-900642.12</v>
      </c>
    </row>
    <row r="1296" spans="1:9" x14ac:dyDescent="0.2">
      <c r="A1296" s="221" t="s">
        <v>7</v>
      </c>
      <c r="B1296" s="225" t="s">
        <v>3731</v>
      </c>
      <c r="C1296" s="221">
        <f t="shared" si="40"/>
        <v>8</v>
      </c>
      <c r="D1296" s="221">
        <v>44411000</v>
      </c>
      <c r="F1296" s="221" t="s">
        <v>2350</v>
      </c>
      <c r="H1296" s="222">
        <v>11984856</v>
      </c>
      <c r="I1296" s="222">
        <f t="shared" si="41"/>
        <v>-11984856</v>
      </c>
    </row>
    <row r="1297" spans="1:9" x14ac:dyDescent="0.2">
      <c r="A1297" s="221" t="s">
        <v>7</v>
      </c>
      <c r="B1297" s="225" t="s">
        <v>3734</v>
      </c>
      <c r="C1297" s="221">
        <f t="shared" si="40"/>
        <v>8</v>
      </c>
      <c r="D1297" s="221">
        <v>44412000</v>
      </c>
      <c r="F1297" s="221" t="s">
        <v>2351</v>
      </c>
      <c r="H1297" s="222">
        <v>95737.5</v>
      </c>
      <c r="I1297" s="222">
        <f t="shared" si="41"/>
        <v>-95737.5</v>
      </c>
    </row>
    <row r="1298" spans="1:9" x14ac:dyDescent="0.2">
      <c r="A1298" s="221" t="s">
        <v>26</v>
      </c>
      <c r="B1298" s="225" t="s">
        <v>3735</v>
      </c>
      <c r="C1298" s="221">
        <f t="shared" si="40"/>
        <v>8</v>
      </c>
      <c r="D1298" s="221">
        <v>44412000</v>
      </c>
      <c r="F1298" s="221" t="s">
        <v>2351</v>
      </c>
      <c r="H1298" s="222">
        <v>17607714.710000001</v>
      </c>
      <c r="I1298" s="222">
        <f t="shared" si="41"/>
        <v>-17607714.710000001</v>
      </c>
    </row>
    <row r="1299" spans="1:9" x14ac:dyDescent="0.2">
      <c r="A1299" s="221" t="s">
        <v>8</v>
      </c>
      <c r="B1299" s="225" t="s">
        <v>3736</v>
      </c>
      <c r="C1299" s="221">
        <f t="shared" si="40"/>
        <v>8</v>
      </c>
      <c r="D1299" s="221">
        <v>44420000</v>
      </c>
      <c r="F1299" s="221" t="s">
        <v>320</v>
      </c>
      <c r="H1299" s="222">
        <v>455841.57</v>
      </c>
      <c r="I1299" s="222">
        <f t="shared" si="41"/>
        <v>-455841.57</v>
      </c>
    </row>
    <row r="1300" spans="1:9" x14ac:dyDescent="0.2">
      <c r="A1300" s="221" t="s">
        <v>17</v>
      </c>
      <c r="B1300" s="225" t="s">
        <v>3737</v>
      </c>
      <c r="C1300" s="221">
        <f t="shared" si="40"/>
        <v>6</v>
      </c>
      <c r="D1300" s="221">
        <v>44420000</v>
      </c>
      <c r="F1300" s="221" t="s">
        <v>1238</v>
      </c>
      <c r="G1300" s="222">
        <v>6023392.8600000003</v>
      </c>
      <c r="H1300" s="222">
        <v>0</v>
      </c>
      <c r="I1300" s="222">
        <f t="shared" si="41"/>
        <v>6023392.8600000003</v>
      </c>
    </row>
    <row r="1301" spans="1:9" x14ac:dyDescent="0.2">
      <c r="A1301" s="221" t="s">
        <v>20</v>
      </c>
      <c r="B1301" s="225">
        <v>44420000</v>
      </c>
      <c r="C1301" s="221">
        <f t="shared" si="40"/>
        <v>8</v>
      </c>
      <c r="D1301" s="221">
        <v>44420000</v>
      </c>
      <c r="F1301" s="221" t="s">
        <v>1774</v>
      </c>
      <c r="G1301" s="222">
        <v>560184.28</v>
      </c>
      <c r="I1301" s="222">
        <f t="shared" si="41"/>
        <v>560184.28</v>
      </c>
    </row>
    <row r="1302" spans="1:9" x14ac:dyDescent="0.2">
      <c r="A1302" s="221" t="s">
        <v>38</v>
      </c>
      <c r="B1302" s="225" t="s">
        <v>868</v>
      </c>
      <c r="C1302" s="221">
        <f t="shared" si="40"/>
        <v>7</v>
      </c>
      <c r="D1302" s="221">
        <v>44420000</v>
      </c>
      <c r="F1302" s="221" t="s">
        <v>320</v>
      </c>
      <c r="H1302" s="222">
        <v>150000</v>
      </c>
      <c r="I1302" s="222">
        <f t="shared" si="41"/>
        <v>-150000</v>
      </c>
    </row>
    <row r="1303" spans="1:9" x14ac:dyDescent="0.2">
      <c r="A1303" s="221" t="s">
        <v>149</v>
      </c>
      <c r="B1303" s="225" t="s">
        <v>868</v>
      </c>
      <c r="C1303" s="221">
        <f t="shared" si="40"/>
        <v>7</v>
      </c>
      <c r="D1303" s="221">
        <v>44420000</v>
      </c>
      <c r="F1303" s="221" t="s">
        <v>636</v>
      </c>
      <c r="G1303" s="222">
        <v>78241603.430000007</v>
      </c>
      <c r="I1303" s="222">
        <f t="shared" si="41"/>
        <v>78241603.430000007</v>
      </c>
    </row>
    <row r="1304" spans="1:9" x14ac:dyDescent="0.2">
      <c r="A1304" s="221" t="s">
        <v>148</v>
      </c>
      <c r="B1304" s="225" t="s">
        <v>3736</v>
      </c>
      <c r="C1304" s="221">
        <f t="shared" si="40"/>
        <v>8</v>
      </c>
      <c r="D1304" s="221">
        <v>44420000</v>
      </c>
      <c r="F1304" s="221" t="s">
        <v>1617</v>
      </c>
      <c r="G1304" s="222">
        <v>349776914.88</v>
      </c>
      <c r="I1304" s="222">
        <f t="shared" si="41"/>
        <v>349776914.88</v>
      </c>
    </row>
    <row r="1305" spans="1:9" x14ac:dyDescent="0.2">
      <c r="A1305" s="221" t="s">
        <v>33</v>
      </c>
      <c r="B1305" s="225">
        <v>44420000</v>
      </c>
      <c r="C1305" s="221">
        <f t="shared" si="40"/>
        <v>8</v>
      </c>
      <c r="D1305" s="221">
        <v>44420000</v>
      </c>
      <c r="F1305" s="221" t="s">
        <v>3738</v>
      </c>
      <c r="G1305" s="222">
        <v>2078209.2</v>
      </c>
      <c r="I1305" s="222">
        <f t="shared" si="41"/>
        <v>2078209.2</v>
      </c>
    </row>
    <row r="1306" spans="1:9" x14ac:dyDescent="0.2">
      <c r="A1306" s="221" t="s">
        <v>9</v>
      </c>
      <c r="B1306" s="225" t="s">
        <v>868</v>
      </c>
      <c r="C1306" s="221">
        <f t="shared" si="40"/>
        <v>7</v>
      </c>
      <c r="D1306" s="221">
        <v>44420000</v>
      </c>
      <c r="F1306" s="221" t="s">
        <v>320</v>
      </c>
      <c r="G1306" s="222">
        <v>0</v>
      </c>
      <c r="H1306" s="222">
        <v>448835.42</v>
      </c>
      <c r="I1306" s="222">
        <f t="shared" si="41"/>
        <v>-448835.42</v>
      </c>
    </row>
    <row r="1307" spans="1:9" x14ac:dyDescent="0.2">
      <c r="A1307" s="221" t="s">
        <v>13</v>
      </c>
      <c r="B1307" s="225" t="s">
        <v>868</v>
      </c>
      <c r="C1307" s="221">
        <f t="shared" si="40"/>
        <v>7</v>
      </c>
      <c r="D1307" s="221">
        <v>44420000</v>
      </c>
      <c r="F1307" s="221" t="s">
        <v>320</v>
      </c>
      <c r="G1307" s="222">
        <v>0</v>
      </c>
      <c r="H1307" s="222">
        <v>3611518.42</v>
      </c>
      <c r="I1307" s="222">
        <f t="shared" si="41"/>
        <v>-3611518.42</v>
      </c>
    </row>
    <row r="1308" spans="1:9" x14ac:dyDescent="0.2">
      <c r="A1308" s="221" t="s">
        <v>30</v>
      </c>
      <c r="B1308" s="225" t="s">
        <v>3736</v>
      </c>
      <c r="C1308" s="221">
        <f t="shared" si="40"/>
        <v>8</v>
      </c>
      <c r="D1308" s="221">
        <v>44420000</v>
      </c>
      <c r="F1308" s="221" t="s">
        <v>1774</v>
      </c>
      <c r="H1308" s="222">
        <v>235573.25</v>
      </c>
      <c r="I1308" s="222">
        <f t="shared" si="41"/>
        <v>-235573.25</v>
      </c>
    </row>
    <row r="1309" spans="1:9" x14ac:dyDescent="0.2">
      <c r="A1309" s="221" t="s">
        <v>5</v>
      </c>
      <c r="B1309" s="225" t="s">
        <v>868</v>
      </c>
      <c r="C1309" s="221">
        <f t="shared" si="40"/>
        <v>7</v>
      </c>
      <c r="D1309" s="221">
        <v>44420000</v>
      </c>
      <c r="F1309" s="221" t="s">
        <v>320</v>
      </c>
      <c r="G1309" s="222">
        <v>0</v>
      </c>
      <c r="H1309" s="222">
        <v>1484627.85</v>
      </c>
      <c r="I1309" s="222">
        <f t="shared" si="41"/>
        <v>-1484627.85</v>
      </c>
    </row>
    <row r="1310" spans="1:9" x14ac:dyDescent="0.2">
      <c r="A1310" s="221" t="s">
        <v>27</v>
      </c>
      <c r="B1310" s="225" t="s">
        <v>3736</v>
      </c>
      <c r="C1310" s="221">
        <f t="shared" si="40"/>
        <v>8</v>
      </c>
      <c r="D1310" s="221">
        <v>44420000</v>
      </c>
      <c r="F1310" s="221" t="s">
        <v>3739</v>
      </c>
      <c r="H1310" s="222">
        <v>17187233.890000001</v>
      </c>
      <c r="I1310" s="222">
        <f t="shared" si="41"/>
        <v>-17187233.890000001</v>
      </c>
    </row>
    <row r="1311" spans="1:9" x14ac:dyDescent="0.2">
      <c r="A1311" s="221" t="s">
        <v>3</v>
      </c>
      <c r="B1311" s="225">
        <v>444200</v>
      </c>
      <c r="C1311" s="221">
        <f t="shared" si="40"/>
        <v>6</v>
      </c>
      <c r="D1311" s="221">
        <v>44420000</v>
      </c>
      <c r="F1311" s="221" t="s">
        <v>1238</v>
      </c>
      <c r="G1311" s="222">
        <v>8585850</v>
      </c>
      <c r="I1311" s="222">
        <f t="shared" si="41"/>
        <v>8585850</v>
      </c>
    </row>
    <row r="1312" spans="1:9" x14ac:dyDescent="0.2">
      <c r="A1312" s="221" t="s">
        <v>8</v>
      </c>
      <c r="B1312" s="225" t="s">
        <v>3740</v>
      </c>
      <c r="C1312" s="221">
        <f t="shared" si="40"/>
        <v>8</v>
      </c>
      <c r="D1312" s="221">
        <v>44430000</v>
      </c>
      <c r="F1312" s="221" t="s">
        <v>2749</v>
      </c>
      <c r="G1312" s="222">
        <v>120000</v>
      </c>
      <c r="I1312" s="222">
        <f t="shared" si="41"/>
        <v>120000</v>
      </c>
    </row>
    <row r="1313" spans="1:9" x14ac:dyDescent="0.2">
      <c r="A1313" s="221" t="s">
        <v>33</v>
      </c>
      <c r="B1313" s="225">
        <v>44430000</v>
      </c>
      <c r="C1313" s="221">
        <f t="shared" si="40"/>
        <v>8</v>
      </c>
      <c r="D1313" s="221">
        <v>44430000</v>
      </c>
      <c r="F1313" s="221" t="s">
        <v>3741</v>
      </c>
      <c r="H1313" s="222">
        <v>257338358.63999999</v>
      </c>
      <c r="I1313" s="222">
        <f t="shared" si="41"/>
        <v>-257338358.63999999</v>
      </c>
    </row>
    <row r="1314" spans="1:9" x14ac:dyDescent="0.2">
      <c r="A1314" s="221" t="s">
        <v>5</v>
      </c>
      <c r="B1314" s="225" t="s">
        <v>869</v>
      </c>
      <c r="C1314" s="221">
        <f t="shared" si="40"/>
        <v>7</v>
      </c>
      <c r="D1314" s="221">
        <v>44430000</v>
      </c>
      <c r="F1314" s="221" t="s">
        <v>321</v>
      </c>
      <c r="G1314" s="222">
        <v>0</v>
      </c>
      <c r="H1314" s="222">
        <v>58908879.659999996</v>
      </c>
      <c r="I1314" s="222">
        <f t="shared" si="41"/>
        <v>-58908879.659999996</v>
      </c>
    </row>
    <row r="1315" spans="1:9" x14ac:dyDescent="0.2">
      <c r="A1315" s="221" t="s">
        <v>3</v>
      </c>
      <c r="B1315" s="225">
        <v>444300</v>
      </c>
      <c r="C1315" s="221">
        <f t="shared" si="40"/>
        <v>6</v>
      </c>
      <c r="D1315" s="221">
        <v>44430000</v>
      </c>
      <c r="F1315" s="221" t="s">
        <v>1863</v>
      </c>
      <c r="H1315" s="222">
        <v>1669739.82</v>
      </c>
      <c r="I1315" s="222">
        <f t="shared" si="41"/>
        <v>-1669739.82</v>
      </c>
    </row>
    <row r="1316" spans="1:9" x14ac:dyDescent="0.2">
      <c r="A1316" s="221" t="s">
        <v>20</v>
      </c>
      <c r="B1316" s="225">
        <v>44440000</v>
      </c>
      <c r="C1316" s="221">
        <f t="shared" si="40"/>
        <v>8</v>
      </c>
      <c r="D1316" s="221">
        <v>44440000</v>
      </c>
      <c r="F1316" s="221" t="s">
        <v>3727</v>
      </c>
      <c r="G1316" s="222">
        <v>2884655.75</v>
      </c>
      <c r="I1316" s="222">
        <f t="shared" si="41"/>
        <v>2884655.75</v>
      </c>
    </row>
    <row r="1317" spans="1:9" x14ac:dyDescent="0.2">
      <c r="A1317" s="221" t="s">
        <v>17</v>
      </c>
      <c r="B1317" s="225" t="s">
        <v>3742</v>
      </c>
      <c r="C1317" s="221">
        <f t="shared" si="40"/>
        <v>6</v>
      </c>
      <c r="D1317" s="221">
        <v>44540000</v>
      </c>
      <c r="F1317" s="221" t="s">
        <v>638</v>
      </c>
      <c r="G1317" s="222">
        <v>0</v>
      </c>
      <c r="H1317" s="222">
        <v>7.9799999999999996E-2</v>
      </c>
      <c r="I1317" s="222">
        <f t="shared" si="41"/>
        <v>-7.9799999999999996E-2</v>
      </c>
    </row>
    <row r="1318" spans="1:9" x14ac:dyDescent="0.2">
      <c r="A1318" s="221" t="s">
        <v>26</v>
      </c>
      <c r="B1318" s="225" t="s">
        <v>3743</v>
      </c>
      <c r="C1318" s="221">
        <f t="shared" si="40"/>
        <v>8</v>
      </c>
      <c r="D1318" s="221">
        <v>44540000</v>
      </c>
      <c r="F1318" s="221" t="s">
        <v>637</v>
      </c>
      <c r="G1318" s="222">
        <v>544320</v>
      </c>
      <c r="I1318" s="222">
        <f t="shared" si="41"/>
        <v>544320</v>
      </c>
    </row>
    <row r="1319" spans="1:9" x14ac:dyDescent="0.2">
      <c r="A1319" s="221" t="s">
        <v>149</v>
      </c>
      <c r="B1319" s="225" t="s">
        <v>3744</v>
      </c>
      <c r="C1319" s="221">
        <f t="shared" si="40"/>
        <v>7</v>
      </c>
      <c r="D1319" s="221">
        <v>44540000</v>
      </c>
      <c r="F1319" s="221" t="s">
        <v>637</v>
      </c>
      <c r="G1319" s="222">
        <v>70600.320000000007</v>
      </c>
      <c r="I1319" s="222">
        <f t="shared" si="41"/>
        <v>70600.320000000007</v>
      </c>
    </row>
    <row r="1320" spans="1:9" x14ac:dyDescent="0.2">
      <c r="A1320" s="221" t="s">
        <v>148</v>
      </c>
      <c r="B1320" s="225" t="s">
        <v>3743</v>
      </c>
      <c r="C1320" s="221">
        <f t="shared" si="40"/>
        <v>8</v>
      </c>
      <c r="D1320" s="221">
        <v>44540000</v>
      </c>
      <c r="F1320" s="221" t="s">
        <v>637</v>
      </c>
      <c r="H1320" s="222">
        <v>151165782.97</v>
      </c>
      <c r="I1320" s="222">
        <f t="shared" si="41"/>
        <v>-151165782.97</v>
      </c>
    </row>
    <row r="1321" spans="1:9" x14ac:dyDescent="0.2">
      <c r="A1321" s="221" t="s">
        <v>3315</v>
      </c>
      <c r="B1321" s="225" t="s">
        <v>3742</v>
      </c>
      <c r="C1321" s="221">
        <f t="shared" si="40"/>
        <v>6</v>
      </c>
      <c r="D1321" s="221">
        <v>44540000</v>
      </c>
      <c r="F1321" s="221" t="s">
        <v>638</v>
      </c>
      <c r="G1321" s="222">
        <v>225258.4</v>
      </c>
      <c r="I1321" s="222">
        <f t="shared" si="41"/>
        <v>225258.4</v>
      </c>
    </row>
    <row r="1322" spans="1:9" x14ac:dyDescent="0.2">
      <c r="A1322" s="221" t="s">
        <v>145</v>
      </c>
      <c r="B1322" s="225" t="s">
        <v>3743</v>
      </c>
      <c r="C1322" s="221">
        <f t="shared" si="40"/>
        <v>8</v>
      </c>
      <c r="D1322" s="221">
        <v>44540000</v>
      </c>
      <c r="F1322" s="221" t="s">
        <v>638</v>
      </c>
      <c r="G1322" s="222">
        <v>200000</v>
      </c>
      <c r="I1322" s="222">
        <f t="shared" si="41"/>
        <v>200000</v>
      </c>
    </row>
    <row r="1323" spans="1:9" x14ac:dyDescent="0.2">
      <c r="A1323" s="221" t="s">
        <v>5</v>
      </c>
      <c r="B1323" s="225" t="s">
        <v>3744</v>
      </c>
      <c r="C1323" s="221">
        <f t="shared" si="40"/>
        <v>7</v>
      </c>
      <c r="D1323" s="221">
        <v>44540000</v>
      </c>
      <c r="F1323" s="221" t="s">
        <v>637</v>
      </c>
      <c r="G1323" s="222">
        <v>154366.67000000001</v>
      </c>
      <c r="H1323" s="222">
        <v>0</v>
      </c>
      <c r="I1323" s="222">
        <f t="shared" si="41"/>
        <v>154366.67000000001</v>
      </c>
    </row>
    <row r="1324" spans="1:9" x14ac:dyDescent="0.2">
      <c r="A1324" s="221" t="s">
        <v>27</v>
      </c>
      <c r="B1324" s="225" t="s">
        <v>3743</v>
      </c>
      <c r="C1324" s="221">
        <f t="shared" si="40"/>
        <v>8</v>
      </c>
      <c r="D1324" s="221">
        <v>44540000</v>
      </c>
      <c r="F1324" s="221" t="s">
        <v>637</v>
      </c>
      <c r="G1324" s="222">
        <v>11626935.300000001</v>
      </c>
      <c r="I1324" s="222">
        <f t="shared" si="41"/>
        <v>11626935.300000001</v>
      </c>
    </row>
    <row r="1325" spans="1:9" x14ac:dyDescent="0.2">
      <c r="A1325" s="221" t="s">
        <v>37</v>
      </c>
      <c r="B1325" s="225" t="s">
        <v>3745</v>
      </c>
      <c r="C1325" s="221">
        <f t="shared" si="40"/>
        <v>6</v>
      </c>
      <c r="D1325" s="221">
        <v>44550000</v>
      </c>
      <c r="F1325" s="221" t="s">
        <v>88</v>
      </c>
      <c r="G1325" s="222">
        <v>677707767.26999998</v>
      </c>
      <c r="I1325" s="222">
        <f t="shared" si="41"/>
        <v>677707767.26999998</v>
      </c>
    </row>
    <row r="1326" spans="1:9" x14ac:dyDescent="0.2">
      <c r="A1326" s="221" t="s">
        <v>17</v>
      </c>
      <c r="B1326" s="225" t="s">
        <v>3745</v>
      </c>
      <c r="C1326" s="221">
        <f t="shared" si="40"/>
        <v>6</v>
      </c>
      <c r="D1326" s="221">
        <v>44550000</v>
      </c>
      <c r="F1326" s="221" t="s">
        <v>88</v>
      </c>
      <c r="G1326" s="222">
        <v>247378145.64289999</v>
      </c>
      <c r="H1326" s="222">
        <v>0</v>
      </c>
      <c r="I1326" s="222">
        <f t="shared" si="41"/>
        <v>247378145.64289999</v>
      </c>
    </row>
    <row r="1327" spans="1:9" x14ac:dyDescent="0.2">
      <c r="A1327" s="221" t="s">
        <v>38</v>
      </c>
      <c r="B1327" s="225" t="s">
        <v>870</v>
      </c>
      <c r="C1327" s="221">
        <f t="shared" si="40"/>
        <v>7</v>
      </c>
      <c r="D1327" s="221">
        <v>44550000</v>
      </c>
      <c r="F1327" s="221" t="s">
        <v>639</v>
      </c>
      <c r="G1327" s="222">
        <v>5104656.1500000004</v>
      </c>
      <c r="I1327" s="222">
        <f t="shared" si="41"/>
        <v>5104656.1500000004</v>
      </c>
    </row>
    <row r="1328" spans="1:9" x14ac:dyDescent="0.2">
      <c r="A1328" s="221" t="s">
        <v>26</v>
      </c>
      <c r="B1328" s="225" t="s">
        <v>3746</v>
      </c>
      <c r="C1328" s="221">
        <f t="shared" si="40"/>
        <v>8</v>
      </c>
      <c r="D1328" s="221">
        <v>44550000</v>
      </c>
      <c r="F1328" s="221" t="s">
        <v>639</v>
      </c>
      <c r="G1328" s="222">
        <v>986059291.13</v>
      </c>
      <c r="I1328" s="222">
        <f t="shared" si="41"/>
        <v>986059291.13</v>
      </c>
    </row>
    <row r="1329" spans="1:9" x14ac:dyDescent="0.2">
      <c r="A1329" s="221" t="s">
        <v>149</v>
      </c>
      <c r="B1329" s="225" t="s">
        <v>870</v>
      </c>
      <c r="C1329" s="221">
        <f t="shared" si="40"/>
        <v>7</v>
      </c>
      <c r="D1329" s="221">
        <v>44550000</v>
      </c>
      <c r="F1329" s="221" t="s">
        <v>639</v>
      </c>
      <c r="G1329" s="222">
        <v>579228148.59000003</v>
      </c>
      <c r="I1329" s="222">
        <f t="shared" si="41"/>
        <v>579228148.59000003</v>
      </c>
    </row>
    <row r="1330" spans="1:9" x14ac:dyDescent="0.2">
      <c r="A1330" s="221" t="s">
        <v>148</v>
      </c>
      <c r="B1330" s="225" t="s">
        <v>3746</v>
      </c>
      <c r="C1330" s="221">
        <f t="shared" si="40"/>
        <v>8</v>
      </c>
      <c r="D1330" s="221">
        <v>44550000</v>
      </c>
      <c r="F1330" s="221" t="s">
        <v>639</v>
      </c>
      <c r="G1330" s="222">
        <v>11487.020000100099</v>
      </c>
      <c r="I1330" s="222">
        <f t="shared" si="41"/>
        <v>11487.020000100099</v>
      </c>
    </row>
    <row r="1331" spans="1:9" x14ac:dyDescent="0.2">
      <c r="A1331" s="221" t="s">
        <v>3316</v>
      </c>
      <c r="B1331" s="225" t="s">
        <v>3745</v>
      </c>
      <c r="C1331" s="221">
        <f t="shared" si="40"/>
        <v>6</v>
      </c>
      <c r="D1331" s="221">
        <v>44550000</v>
      </c>
      <c r="F1331" s="221" t="s">
        <v>88</v>
      </c>
      <c r="G1331" s="222">
        <v>97543.929999999702</v>
      </c>
      <c r="I1331" s="222">
        <f t="shared" si="41"/>
        <v>97543.929999999702</v>
      </c>
    </row>
    <row r="1332" spans="1:9" x14ac:dyDescent="0.2">
      <c r="A1332" s="221" t="s">
        <v>34</v>
      </c>
      <c r="B1332" s="225" t="s">
        <v>3746</v>
      </c>
      <c r="C1332" s="221">
        <f t="shared" si="40"/>
        <v>8</v>
      </c>
      <c r="D1332" s="221">
        <v>44550000</v>
      </c>
      <c r="F1332" s="221" t="s">
        <v>88</v>
      </c>
      <c r="G1332" s="222">
        <v>113800</v>
      </c>
      <c r="I1332" s="222">
        <f t="shared" si="41"/>
        <v>113800</v>
      </c>
    </row>
    <row r="1333" spans="1:9" x14ac:dyDescent="0.2">
      <c r="A1333" s="221" t="s">
        <v>7</v>
      </c>
      <c r="B1333" s="225" t="s">
        <v>3746</v>
      </c>
      <c r="C1333" s="221">
        <f t="shared" si="40"/>
        <v>8</v>
      </c>
      <c r="D1333" s="221">
        <v>44550000</v>
      </c>
      <c r="F1333" s="221" t="s">
        <v>639</v>
      </c>
      <c r="G1333" s="222">
        <v>41393469.770000003</v>
      </c>
      <c r="I1333" s="222">
        <f t="shared" si="41"/>
        <v>41393469.770000003</v>
      </c>
    </row>
    <row r="1334" spans="1:9" x14ac:dyDescent="0.2">
      <c r="A1334" s="221" t="s">
        <v>145</v>
      </c>
      <c r="B1334" s="225" t="s">
        <v>3746</v>
      </c>
      <c r="C1334" s="221">
        <f t="shared" si="40"/>
        <v>8</v>
      </c>
      <c r="D1334" s="221">
        <v>44550000</v>
      </c>
      <c r="F1334" s="221" t="s">
        <v>88</v>
      </c>
      <c r="H1334" s="222">
        <v>178267393.16999999</v>
      </c>
      <c r="I1334" s="222">
        <f t="shared" si="41"/>
        <v>-178267393.16999999</v>
      </c>
    </row>
    <row r="1335" spans="1:9" x14ac:dyDescent="0.2">
      <c r="A1335" s="221" t="s">
        <v>9</v>
      </c>
      <c r="B1335" s="225" t="s">
        <v>870</v>
      </c>
      <c r="C1335" s="221">
        <f t="shared" si="40"/>
        <v>7</v>
      </c>
      <c r="D1335" s="221">
        <v>44550000</v>
      </c>
      <c r="F1335" s="221" t="s">
        <v>639</v>
      </c>
      <c r="G1335" s="222">
        <v>321839134.63</v>
      </c>
      <c r="H1335" s="222">
        <v>0</v>
      </c>
      <c r="I1335" s="222">
        <f t="shared" si="41"/>
        <v>321839134.63</v>
      </c>
    </row>
    <row r="1336" spans="1:9" x14ac:dyDescent="0.2">
      <c r="A1336" s="221" t="s">
        <v>13</v>
      </c>
      <c r="B1336" s="225" t="s">
        <v>870</v>
      </c>
      <c r="C1336" s="221">
        <f t="shared" si="40"/>
        <v>7</v>
      </c>
      <c r="D1336" s="221">
        <v>44550000</v>
      </c>
      <c r="F1336" s="221" t="s">
        <v>639</v>
      </c>
      <c r="G1336" s="222">
        <v>1031648875.34</v>
      </c>
      <c r="H1336" s="222">
        <v>0</v>
      </c>
      <c r="I1336" s="222">
        <f t="shared" si="41"/>
        <v>1031648875.34</v>
      </c>
    </row>
    <row r="1337" spans="1:9" x14ac:dyDescent="0.2">
      <c r="A1337" s="221" t="s">
        <v>30</v>
      </c>
      <c r="B1337" s="225" t="s">
        <v>3746</v>
      </c>
      <c r="C1337" s="221">
        <f t="shared" si="40"/>
        <v>8</v>
      </c>
      <c r="D1337" s="221">
        <v>44550000</v>
      </c>
      <c r="F1337" s="221" t="s">
        <v>639</v>
      </c>
      <c r="G1337" s="222">
        <v>56151544.310000002</v>
      </c>
      <c r="I1337" s="222">
        <f t="shared" si="41"/>
        <v>56151544.310000002</v>
      </c>
    </row>
    <row r="1338" spans="1:9" x14ac:dyDescent="0.2">
      <c r="A1338" s="221" t="s">
        <v>21</v>
      </c>
      <c r="B1338" s="225" t="s">
        <v>870</v>
      </c>
      <c r="C1338" s="221">
        <f t="shared" si="40"/>
        <v>7</v>
      </c>
      <c r="D1338" s="221">
        <v>44550000</v>
      </c>
      <c r="F1338" s="221" t="s">
        <v>639</v>
      </c>
      <c r="G1338" s="222">
        <v>115364155.28</v>
      </c>
      <c r="H1338" s="222">
        <v>0</v>
      </c>
      <c r="I1338" s="222">
        <f t="shared" si="41"/>
        <v>115364155.28</v>
      </c>
    </row>
    <row r="1339" spans="1:9" x14ac:dyDescent="0.2">
      <c r="A1339" s="221" t="s">
        <v>1</v>
      </c>
      <c r="B1339" s="225" t="s">
        <v>3746</v>
      </c>
      <c r="C1339" s="221">
        <f t="shared" si="40"/>
        <v>8</v>
      </c>
      <c r="D1339" s="221">
        <v>44550000</v>
      </c>
      <c r="F1339" s="221" t="s">
        <v>87</v>
      </c>
      <c r="G1339" s="222">
        <v>126191470.05</v>
      </c>
      <c r="I1339" s="222">
        <f t="shared" si="41"/>
        <v>126191470.05</v>
      </c>
    </row>
    <row r="1340" spans="1:9" x14ac:dyDescent="0.2">
      <c r="A1340" s="221" t="s">
        <v>5</v>
      </c>
      <c r="B1340" s="225" t="s">
        <v>870</v>
      </c>
      <c r="C1340" s="221">
        <f t="shared" si="40"/>
        <v>7</v>
      </c>
      <c r="D1340" s="221">
        <v>44550000</v>
      </c>
      <c r="F1340" s="221" t="s">
        <v>639</v>
      </c>
      <c r="G1340" s="222">
        <v>111596540.48999999</v>
      </c>
      <c r="H1340" s="222">
        <v>0</v>
      </c>
      <c r="I1340" s="222">
        <f t="shared" si="41"/>
        <v>111596540.48999999</v>
      </c>
    </row>
    <row r="1341" spans="1:9" x14ac:dyDescent="0.2">
      <c r="A1341" s="221" t="s">
        <v>27</v>
      </c>
      <c r="B1341" s="225" t="s">
        <v>3746</v>
      </c>
      <c r="C1341" s="221">
        <f t="shared" si="40"/>
        <v>8</v>
      </c>
      <c r="D1341" s="221">
        <v>44550000</v>
      </c>
      <c r="F1341" s="221" t="s">
        <v>3747</v>
      </c>
      <c r="G1341" s="222">
        <v>9882999.1999999899</v>
      </c>
      <c r="I1341" s="222">
        <f t="shared" si="41"/>
        <v>9882999.1999999899</v>
      </c>
    </row>
    <row r="1342" spans="1:9" x14ac:dyDescent="0.2">
      <c r="A1342" s="221" t="s">
        <v>25</v>
      </c>
      <c r="B1342" s="225">
        <v>44550000</v>
      </c>
      <c r="C1342" s="221">
        <f t="shared" si="40"/>
        <v>8</v>
      </c>
      <c r="D1342" s="221">
        <v>44550000</v>
      </c>
      <c r="F1342" s="221" t="s">
        <v>88</v>
      </c>
      <c r="G1342" s="222">
        <v>4885530435.04</v>
      </c>
      <c r="I1342" s="222">
        <f t="shared" si="41"/>
        <v>4885530435.04</v>
      </c>
    </row>
    <row r="1343" spans="1:9" x14ac:dyDescent="0.2">
      <c r="A1343" s="221" t="s">
        <v>3</v>
      </c>
      <c r="B1343" s="225">
        <v>445500</v>
      </c>
      <c r="C1343" s="221">
        <f t="shared" si="40"/>
        <v>6</v>
      </c>
      <c r="D1343" s="221">
        <v>44550000</v>
      </c>
      <c r="F1343" s="221" t="s">
        <v>88</v>
      </c>
      <c r="G1343" s="222">
        <v>526437.26000000502</v>
      </c>
      <c r="I1343" s="222">
        <f t="shared" si="41"/>
        <v>526437.26000000502</v>
      </c>
    </row>
    <row r="1344" spans="1:9" x14ac:dyDescent="0.2">
      <c r="A1344" s="221" t="s">
        <v>15</v>
      </c>
      <c r="B1344" s="225">
        <v>44550000</v>
      </c>
      <c r="C1344" s="221">
        <f t="shared" si="40"/>
        <v>8</v>
      </c>
      <c r="D1344" s="221">
        <v>44550000</v>
      </c>
      <c r="F1344" s="221" t="s">
        <v>88</v>
      </c>
      <c r="G1344" s="222">
        <v>93445856.700000003</v>
      </c>
      <c r="I1344" s="222">
        <f t="shared" si="41"/>
        <v>93445856.700000003</v>
      </c>
    </row>
    <row r="1345" spans="1:9" x14ac:dyDescent="0.2">
      <c r="A1345" s="221" t="s">
        <v>15</v>
      </c>
      <c r="B1345" s="225">
        <v>44551000</v>
      </c>
      <c r="C1345" s="221">
        <f t="shared" si="40"/>
        <v>8</v>
      </c>
      <c r="D1345" s="221">
        <v>44550000</v>
      </c>
      <c r="F1345" s="221" t="s">
        <v>2498</v>
      </c>
      <c r="G1345" s="222">
        <v>484242067.97000003</v>
      </c>
      <c r="I1345" s="222">
        <f t="shared" si="41"/>
        <v>484242067.97000003</v>
      </c>
    </row>
    <row r="1346" spans="1:9" x14ac:dyDescent="0.2">
      <c r="A1346" s="221" t="s">
        <v>17</v>
      </c>
      <c r="B1346" s="225" t="s">
        <v>3748</v>
      </c>
      <c r="C1346" s="221">
        <f t="shared" ref="C1346:C1409" si="42">+LEN(B:B)</f>
        <v>6</v>
      </c>
      <c r="D1346" s="221">
        <v>44560000</v>
      </c>
      <c r="F1346" s="221" t="s">
        <v>322</v>
      </c>
      <c r="G1346" s="222">
        <v>2557655.2796999998</v>
      </c>
      <c r="H1346" s="222">
        <v>0</v>
      </c>
      <c r="I1346" s="222">
        <f t="shared" ref="I1346:I1409" si="43">+G:G-H:H</f>
        <v>2557655.2796999998</v>
      </c>
    </row>
    <row r="1347" spans="1:9" x14ac:dyDescent="0.2">
      <c r="A1347" s="221" t="s">
        <v>149</v>
      </c>
      <c r="B1347" s="225" t="s">
        <v>3749</v>
      </c>
      <c r="C1347" s="221">
        <f t="shared" si="42"/>
        <v>7</v>
      </c>
      <c r="D1347" s="221">
        <v>44560000</v>
      </c>
      <c r="F1347" s="221" t="s">
        <v>2102</v>
      </c>
      <c r="H1347" s="222">
        <v>3094583.36</v>
      </c>
      <c r="I1347" s="222">
        <f t="shared" si="43"/>
        <v>-3094583.36</v>
      </c>
    </row>
    <row r="1348" spans="1:9" x14ac:dyDescent="0.2">
      <c r="A1348" s="221" t="s">
        <v>148</v>
      </c>
      <c r="B1348" s="225" t="s">
        <v>3750</v>
      </c>
      <c r="C1348" s="221">
        <f t="shared" si="42"/>
        <v>8</v>
      </c>
      <c r="D1348" s="221">
        <v>44560000</v>
      </c>
      <c r="F1348" s="221" t="s">
        <v>2102</v>
      </c>
      <c r="G1348" s="222">
        <v>112786132.98</v>
      </c>
      <c r="I1348" s="222">
        <f t="shared" si="43"/>
        <v>112786132.98</v>
      </c>
    </row>
    <row r="1349" spans="1:9" x14ac:dyDescent="0.2">
      <c r="A1349" s="221" t="s">
        <v>145</v>
      </c>
      <c r="B1349" s="225" t="s">
        <v>3750</v>
      </c>
      <c r="C1349" s="221">
        <f t="shared" si="42"/>
        <v>8</v>
      </c>
      <c r="D1349" s="221">
        <v>44560000</v>
      </c>
      <c r="F1349" s="221" t="s">
        <v>322</v>
      </c>
      <c r="G1349" s="222">
        <v>908768.97</v>
      </c>
      <c r="I1349" s="222">
        <f t="shared" si="43"/>
        <v>908768.97</v>
      </c>
    </row>
    <row r="1350" spans="1:9" x14ac:dyDescent="0.2">
      <c r="A1350" s="221" t="s">
        <v>27</v>
      </c>
      <c r="B1350" s="225" t="s">
        <v>3750</v>
      </c>
      <c r="C1350" s="221">
        <f t="shared" si="42"/>
        <v>8</v>
      </c>
      <c r="D1350" s="221">
        <v>44560000</v>
      </c>
      <c r="F1350" s="221" t="s">
        <v>2102</v>
      </c>
      <c r="H1350" s="222">
        <v>11173902.32</v>
      </c>
      <c r="I1350" s="222">
        <f t="shared" si="43"/>
        <v>-11173902.32</v>
      </c>
    </row>
    <row r="1351" spans="1:9" x14ac:dyDescent="0.2">
      <c r="A1351" s="221" t="s">
        <v>37</v>
      </c>
      <c r="B1351" s="225" t="s">
        <v>3751</v>
      </c>
      <c r="C1351" s="221">
        <f t="shared" si="42"/>
        <v>6</v>
      </c>
      <c r="D1351" s="221">
        <v>44561000</v>
      </c>
      <c r="F1351" s="221" t="s">
        <v>2008</v>
      </c>
      <c r="G1351" s="222">
        <v>300000</v>
      </c>
      <c r="I1351" s="222">
        <f t="shared" si="43"/>
        <v>300000</v>
      </c>
    </row>
    <row r="1352" spans="1:9" x14ac:dyDescent="0.2">
      <c r="A1352" s="221" t="s">
        <v>148</v>
      </c>
      <c r="B1352" s="225" t="s">
        <v>3752</v>
      </c>
      <c r="C1352" s="221">
        <f t="shared" si="42"/>
        <v>8</v>
      </c>
      <c r="D1352" s="221">
        <v>44561000</v>
      </c>
      <c r="F1352" s="221" t="s">
        <v>2008</v>
      </c>
      <c r="G1352" s="222">
        <v>12228773.32</v>
      </c>
      <c r="I1352" s="222">
        <f t="shared" si="43"/>
        <v>12228773.32</v>
      </c>
    </row>
    <row r="1353" spans="1:9" x14ac:dyDescent="0.2">
      <c r="A1353" s="221" t="s">
        <v>3315</v>
      </c>
      <c r="B1353" s="225" t="s">
        <v>3751</v>
      </c>
      <c r="C1353" s="221">
        <f t="shared" si="42"/>
        <v>6</v>
      </c>
      <c r="D1353" s="221">
        <v>44561000</v>
      </c>
      <c r="F1353" s="221" t="s">
        <v>2008</v>
      </c>
      <c r="G1353" s="222">
        <v>13147516.98</v>
      </c>
      <c r="I1353" s="222">
        <f t="shared" si="43"/>
        <v>13147516.98</v>
      </c>
    </row>
    <row r="1354" spans="1:9" x14ac:dyDescent="0.2">
      <c r="A1354" s="221" t="s">
        <v>3316</v>
      </c>
      <c r="B1354" s="225" t="s">
        <v>3751</v>
      </c>
      <c r="C1354" s="221">
        <f t="shared" si="42"/>
        <v>6</v>
      </c>
      <c r="D1354" s="221">
        <v>44561000</v>
      </c>
      <c r="F1354" s="221" t="s">
        <v>2008</v>
      </c>
      <c r="G1354" s="222">
        <v>1678200</v>
      </c>
      <c r="I1354" s="222">
        <f t="shared" si="43"/>
        <v>1678200</v>
      </c>
    </row>
    <row r="1355" spans="1:9" x14ac:dyDescent="0.2">
      <c r="A1355" s="221" t="s">
        <v>145</v>
      </c>
      <c r="B1355" s="225" t="s">
        <v>3752</v>
      </c>
      <c r="C1355" s="221">
        <f t="shared" si="42"/>
        <v>8</v>
      </c>
      <c r="D1355" s="221">
        <v>44561000</v>
      </c>
      <c r="F1355" s="221" t="s">
        <v>2008</v>
      </c>
      <c r="G1355" s="222">
        <v>7894276</v>
      </c>
      <c r="I1355" s="222">
        <f t="shared" si="43"/>
        <v>7894276</v>
      </c>
    </row>
    <row r="1356" spans="1:9" x14ac:dyDescent="0.2">
      <c r="A1356" s="221" t="s">
        <v>9</v>
      </c>
      <c r="B1356" s="225" t="s">
        <v>871</v>
      </c>
      <c r="C1356" s="221">
        <f t="shared" si="42"/>
        <v>7</v>
      </c>
      <c r="D1356" s="221">
        <v>44561000</v>
      </c>
      <c r="F1356" s="221" t="s">
        <v>640</v>
      </c>
      <c r="G1356" s="222">
        <v>359754385.22000003</v>
      </c>
      <c r="H1356" s="222">
        <v>0</v>
      </c>
      <c r="I1356" s="222">
        <f t="shared" si="43"/>
        <v>359754385.22000003</v>
      </c>
    </row>
    <row r="1357" spans="1:9" x14ac:dyDescent="0.2">
      <c r="A1357" s="221" t="s">
        <v>13</v>
      </c>
      <c r="B1357" s="225" t="s">
        <v>871</v>
      </c>
      <c r="C1357" s="221">
        <f t="shared" si="42"/>
        <v>7</v>
      </c>
      <c r="D1357" s="221">
        <v>44561000</v>
      </c>
      <c r="F1357" s="221" t="s">
        <v>640</v>
      </c>
      <c r="G1357" s="222">
        <v>1293315.8700000001</v>
      </c>
      <c r="H1357" s="222">
        <v>0</v>
      </c>
      <c r="I1357" s="222">
        <f t="shared" si="43"/>
        <v>1293315.8700000001</v>
      </c>
    </row>
    <row r="1358" spans="1:9" x14ac:dyDescent="0.2">
      <c r="A1358" s="221" t="s">
        <v>5</v>
      </c>
      <c r="B1358" s="225" t="s">
        <v>871</v>
      </c>
      <c r="C1358" s="221">
        <f t="shared" si="42"/>
        <v>7</v>
      </c>
      <c r="D1358" s="221">
        <v>44561000</v>
      </c>
      <c r="F1358" s="221" t="s">
        <v>640</v>
      </c>
      <c r="G1358" s="222">
        <v>163222</v>
      </c>
      <c r="H1358" s="222">
        <v>0</v>
      </c>
      <c r="I1358" s="222">
        <f t="shared" si="43"/>
        <v>163222</v>
      </c>
    </row>
    <row r="1359" spans="1:9" x14ac:dyDescent="0.2">
      <c r="A1359" s="221" t="s">
        <v>27</v>
      </c>
      <c r="B1359" s="225" t="s">
        <v>3752</v>
      </c>
      <c r="C1359" s="221">
        <f t="shared" si="42"/>
        <v>8</v>
      </c>
      <c r="D1359" s="221">
        <v>44561000</v>
      </c>
      <c r="F1359" s="221" t="s">
        <v>2008</v>
      </c>
      <c r="G1359" s="222">
        <v>42255656.579999998</v>
      </c>
      <c r="I1359" s="222">
        <f t="shared" si="43"/>
        <v>42255656.579999998</v>
      </c>
    </row>
    <row r="1360" spans="1:9" x14ac:dyDescent="0.2">
      <c r="A1360" s="221" t="s">
        <v>37</v>
      </c>
      <c r="B1360" s="225" t="s">
        <v>3753</v>
      </c>
      <c r="C1360" s="221">
        <f t="shared" si="42"/>
        <v>6</v>
      </c>
      <c r="D1360" s="221">
        <v>44562000</v>
      </c>
      <c r="F1360" s="221" t="s">
        <v>1240</v>
      </c>
      <c r="G1360" s="222">
        <v>40858564.880000003</v>
      </c>
      <c r="I1360" s="222">
        <f t="shared" si="43"/>
        <v>40858564.880000003</v>
      </c>
    </row>
    <row r="1361" spans="1:9" x14ac:dyDescent="0.2">
      <c r="A1361" s="221" t="s">
        <v>17</v>
      </c>
      <c r="B1361" s="225" t="s">
        <v>3753</v>
      </c>
      <c r="C1361" s="221">
        <f t="shared" si="42"/>
        <v>6</v>
      </c>
      <c r="D1361" s="221">
        <v>44562000</v>
      </c>
      <c r="F1361" s="221" t="s">
        <v>1240</v>
      </c>
      <c r="G1361" s="222">
        <v>113194066.594</v>
      </c>
      <c r="H1361" s="222">
        <v>0</v>
      </c>
      <c r="I1361" s="222">
        <f t="shared" si="43"/>
        <v>113194066.594</v>
      </c>
    </row>
    <row r="1362" spans="1:9" x14ac:dyDescent="0.2">
      <c r="A1362" s="221" t="s">
        <v>26</v>
      </c>
      <c r="B1362" s="225" t="s">
        <v>3754</v>
      </c>
      <c r="C1362" s="221">
        <f t="shared" si="42"/>
        <v>8</v>
      </c>
      <c r="D1362" s="221">
        <v>44562000</v>
      </c>
      <c r="F1362" s="221" t="s">
        <v>89</v>
      </c>
      <c r="G1362" s="222">
        <v>1358211.07</v>
      </c>
      <c r="I1362" s="222">
        <f t="shared" si="43"/>
        <v>1358211.07</v>
      </c>
    </row>
    <row r="1363" spans="1:9" x14ac:dyDescent="0.2">
      <c r="A1363" s="221" t="s">
        <v>149</v>
      </c>
      <c r="B1363" s="225" t="s">
        <v>873</v>
      </c>
      <c r="C1363" s="221">
        <f t="shared" si="42"/>
        <v>7</v>
      </c>
      <c r="D1363" s="221">
        <v>44562000</v>
      </c>
      <c r="F1363" s="221" t="s">
        <v>89</v>
      </c>
      <c r="G1363" s="222">
        <v>71969380.409999996</v>
      </c>
      <c r="I1363" s="222">
        <f t="shared" si="43"/>
        <v>71969380.409999996</v>
      </c>
    </row>
    <row r="1364" spans="1:9" x14ac:dyDescent="0.2">
      <c r="A1364" s="221" t="s">
        <v>148</v>
      </c>
      <c r="B1364" s="225" t="s">
        <v>3754</v>
      </c>
      <c r="C1364" s="221">
        <f t="shared" si="42"/>
        <v>8</v>
      </c>
      <c r="D1364" s="221">
        <v>44562000</v>
      </c>
      <c r="F1364" s="221" t="s">
        <v>89</v>
      </c>
      <c r="H1364" s="222">
        <v>38492883.600000001</v>
      </c>
      <c r="I1364" s="222">
        <f t="shared" si="43"/>
        <v>-38492883.600000001</v>
      </c>
    </row>
    <row r="1365" spans="1:9" x14ac:dyDescent="0.2">
      <c r="A1365" s="221" t="s">
        <v>7</v>
      </c>
      <c r="B1365" s="225" t="s">
        <v>3754</v>
      </c>
      <c r="C1365" s="221">
        <f t="shared" si="42"/>
        <v>8</v>
      </c>
      <c r="D1365" s="221">
        <v>44562000</v>
      </c>
      <c r="F1365" s="221" t="s">
        <v>89</v>
      </c>
      <c r="G1365" s="222">
        <v>36162177.969999999</v>
      </c>
      <c r="I1365" s="222">
        <f t="shared" si="43"/>
        <v>36162177.969999999</v>
      </c>
    </row>
    <row r="1366" spans="1:9" x14ac:dyDescent="0.2">
      <c r="A1366" s="221" t="s">
        <v>145</v>
      </c>
      <c r="B1366" s="225" t="s">
        <v>3754</v>
      </c>
      <c r="C1366" s="221">
        <f t="shared" si="42"/>
        <v>8</v>
      </c>
      <c r="D1366" s="221">
        <v>44562000</v>
      </c>
      <c r="F1366" s="221" t="s">
        <v>89</v>
      </c>
      <c r="G1366" s="222">
        <v>214873127.66999999</v>
      </c>
      <c r="I1366" s="222">
        <f t="shared" si="43"/>
        <v>214873127.66999999</v>
      </c>
    </row>
    <row r="1367" spans="1:9" x14ac:dyDescent="0.2">
      <c r="A1367" s="221" t="s">
        <v>33</v>
      </c>
      <c r="B1367" s="225">
        <v>44562000</v>
      </c>
      <c r="C1367" s="221">
        <f t="shared" si="42"/>
        <v>8</v>
      </c>
      <c r="D1367" s="221">
        <v>44562000</v>
      </c>
      <c r="F1367" s="221" t="s">
        <v>89</v>
      </c>
      <c r="G1367" s="222">
        <v>3657819.61</v>
      </c>
      <c r="I1367" s="222">
        <f t="shared" si="43"/>
        <v>3657819.61</v>
      </c>
    </row>
    <row r="1368" spans="1:9" x14ac:dyDescent="0.2">
      <c r="A1368" s="221" t="s">
        <v>9</v>
      </c>
      <c r="B1368" s="225" t="s">
        <v>873</v>
      </c>
      <c r="C1368" s="221">
        <f t="shared" si="42"/>
        <v>7</v>
      </c>
      <c r="D1368" s="221">
        <v>44562000</v>
      </c>
      <c r="F1368" s="221" t="s">
        <v>89</v>
      </c>
      <c r="G1368" s="222">
        <v>18707602.25</v>
      </c>
      <c r="H1368" s="222">
        <v>0</v>
      </c>
      <c r="I1368" s="222">
        <f t="shared" si="43"/>
        <v>18707602.25</v>
      </c>
    </row>
    <row r="1369" spans="1:9" x14ac:dyDescent="0.2">
      <c r="A1369" s="221" t="s">
        <v>13</v>
      </c>
      <c r="B1369" s="225" t="s">
        <v>873</v>
      </c>
      <c r="C1369" s="221">
        <f t="shared" si="42"/>
        <v>7</v>
      </c>
      <c r="D1369" s="221">
        <v>44562000</v>
      </c>
      <c r="F1369" s="221" t="s">
        <v>89</v>
      </c>
      <c r="G1369" s="222">
        <v>75760737.040000007</v>
      </c>
      <c r="H1369" s="222">
        <v>0</v>
      </c>
      <c r="I1369" s="222">
        <f t="shared" si="43"/>
        <v>75760737.040000007</v>
      </c>
    </row>
    <row r="1370" spans="1:9" x14ac:dyDescent="0.2">
      <c r="A1370" s="221" t="s">
        <v>21</v>
      </c>
      <c r="B1370" s="225" t="s">
        <v>873</v>
      </c>
      <c r="C1370" s="221">
        <f t="shared" si="42"/>
        <v>7</v>
      </c>
      <c r="D1370" s="221">
        <v>44562000</v>
      </c>
      <c r="F1370" s="221" t="s">
        <v>89</v>
      </c>
      <c r="G1370" s="222">
        <v>5820459.2000000002</v>
      </c>
      <c r="H1370" s="222">
        <v>0</v>
      </c>
      <c r="I1370" s="222">
        <f t="shared" si="43"/>
        <v>5820459.2000000002</v>
      </c>
    </row>
    <row r="1371" spans="1:9" x14ac:dyDescent="0.2">
      <c r="A1371" s="221" t="s">
        <v>1</v>
      </c>
      <c r="B1371" s="225" t="s">
        <v>3754</v>
      </c>
      <c r="C1371" s="221">
        <f t="shared" si="42"/>
        <v>8</v>
      </c>
      <c r="D1371" s="221">
        <v>44562000</v>
      </c>
      <c r="F1371" s="221" t="s">
        <v>89</v>
      </c>
      <c r="G1371" s="222">
        <v>18700814.960000001</v>
      </c>
      <c r="I1371" s="222">
        <f t="shared" si="43"/>
        <v>18700814.960000001</v>
      </c>
    </row>
    <row r="1372" spans="1:9" x14ac:dyDescent="0.2">
      <c r="A1372" s="221" t="s">
        <v>5</v>
      </c>
      <c r="B1372" s="225" t="s">
        <v>873</v>
      </c>
      <c r="C1372" s="221">
        <f t="shared" si="42"/>
        <v>7</v>
      </c>
      <c r="D1372" s="221">
        <v>44562000</v>
      </c>
      <c r="F1372" s="221" t="s">
        <v>89</v>
      </c>
      <c r="G1372" s="222">
        <v>56999866.950000003</v>
      </c>
      <c r="H1372" s="222">
        <v>0</v>
      </c>
      <c r="I1372" s="222">
        <f t="shared" si="43"/>
        <v>56999866.950000003</v>
      </c>
    </row>
    <row r="1373" spans="1:9" x14ac:dyDescent="0.2">
      <c r="A1373" s="221" t="s">
        <v>25</v>
      </c>
      <c r="B1373" s="225">
        <v>44562000</v>
      </c>
      <c r="C1373" s="221">
        <f t="shared" si="42"/>
        <v>8</v>
      </c>
      <c r="D1373" s="221">
        <v>44562000</v>
      </c>
      <c r="F1373" s="221" t="s">
        <v>89</v>
      </c>
      <c r="G1373" s="222">
        <v>49675881.670000002</v>
      </c>
      <c r="I1373" s="222">
        <f t="shared" si="43"/>
        <v>49675881.670000002</v>
      </c>
    </row>
    <row r="1374" spans="1:9" x14ac:dyDescent="0.2">
      <c r="A1374" s="221" t="s">
        <v>15</v>
      </c>
      <c r="B1374" s="225">
        <v>44562000</v>
      </c>
      <c r="C1374" s="221">
        <f t="shared" si="42"/>
        <v>8</v>
      </c>
      <c r="D1374" s="221">
        <v>44562000</v>
      </c>
      <c r="F1374" s="221" t="s">
        <v>89</v>
      </c>
      <c r="G1374" s="222">
        <v>14004651.16</v>
      </c>
      <c r="I1374" s="222">
        <f t="shared" si="43"/>
        <v>14004651.16</v>
      </c>
    </row>
    <row r="1375" spans="1:9" x14ac:dyDescent="0.2">
      <c r="A1375" s="221" t="s">
        <v>17</v>
      </c>
      <c r="B1375" s="225" t="s">
        <v>3755</v>
      </c>
      <c r="C1375" s="221">
        <f t="shared" si="42"/>
        <v>6</v>
      </c>
      <c r="D1375" s="221">
        <v>44563000</v>
      </c>
      <c r="F1375" s="221" t="s">
        <v>90</v>
      </c>
      <c r="G1375" s="222">
        <v>7565768.4800000004</v>
      </c>
      <c r="H1375" s="222">
        <v>0</v>
      </c>
      <c r="I1375" s="222">
        <f t="shared" si="43"/>
        <v>7565768.4800000004</v>
      </c>
    </row>
    <row r="1376" spans="1:9" x14ac:dyDescent="0.2">
      <c r="A1376" s="221" t="s">
        <v>149</v>
      </c>
      <c r="B1376" s="225" t="s">
        <v>874</v>
      </c>
      <c r="C1376" s="221">
        <f t="shared" si="42"/>
        <v>7</v>
      </c>
      <c r="D1376" s="221">
        <v>44563000</v>
      </c>
      <c r="F1376" s="221" t="s">
        <v>90</v>
      </c>
      <c r="G1376" s="222">
        <v>12562051.199999999</v>
      </c>
      <c r="I1376" s="222">
        <f t="shared" si="43"/>
        <v>12562051.199999999</v>
      </c>
    </row>
    <row r="1377" spans="1:9" x14ac:dyDescent="0.2">
      <c r="A1377" s="221" t="s">
        <v>148</v>
      </c>
      <c r="B1377" s="225" t="s">
        <v>3756</v>
      </c>
      <c r="C1377" s="221">
        <f t="shared" si="42"/>
        <v>8</v>
      </c>
      <c r="D1377" s="221">
        <v>44563000</v>
      </c>
      <c r="F1377" s="221" t="s">
        <v>90</v>
      </c>
      <c r="G1377" s="222">
        <v>43186257.18</v>
      </c>
      <c r="I1377" s="222">
        <f t="shared" si="43"/>
        <v>43186257.18</v>
      </c>
    </row>
    <row r="1378" spans="1:9" x14ac:dyDescent="0.2">
      <c r="A1378" s="221" t="s">
        <v>7</v>
      </c>
      <c r="B1378" s="225" t="s">
        <v>3756</v>
      </c>
      <c r="C1378" s="221">
        <f t="shared" si="42"/>
        <v>8</v>
      </c>
      <c r="D1378" s="221">
        <v>44563000</v>
      </c>
      <c r="F1378" s="221" t="s">
        <v>90</v>
      </c>
      <c r="G1378" s="222">
        <v>191475</v>
      </c>
      <c r="I1378" s="222">
        <f t="shared" si="43"/>
        <v>191475</v>
      </c>
    </row>
    <row r="1379" spans="1:9" x14ac:dyDescent="0.2">
      <c r="A1379" s="221" t="s">
        <v>145</v>
      </c>
      <c r="B1379" s="225" t="s">
        <v>3756</v>
      </c>
      <c r="C1379" s="221">
        <f t="shared" si="42"/>
        <v>8</v>
      </c>
      <c r="D1379" s="221">
        <v>44563000</v>
      </c>
      <c r="F1379" s="221" t="s">
        <v>2009</v>
      </c>
      <c r="G1379" s="222">
        <v>27576421.050000001</v>
      </c>
      <c r="I1379" s="222">
        <f t="shared" si="43"/>
        <v>27576421.050000001</v>
      </c>
    </row>
    <row r="1380" spans="1:9" x14ac:dyDescent="0.2">
      <c r="A1380" s="221" t="s">
        <v>33</v>
      </c>
      <c r="B1380" s="225">
        <v>44563000</v>
      </c>
      <c r="C1380" s="221">
        <f t="shared" si="42"/>
        <v>8</v>
      </c>
      <c r="D1380" s="221">
        <v>44563000</v>
      </c>
      <c r="F1380" s="221" t="s">
        <v>3757</v>
      </c>
      <c r="G1380" s="222">
        <v>2045347.2</v>
      </c>
      <c r="I1380" s="222">
        <f t="shared" si="43"/>
        <v>2045347.2</v>
      </c>
    </row>
    <row r="1381" spans="1:9" x14ac:dyDescent="0.2">
      <c r="A1381" s="221" t="s">
        <v>9</v>
      </c>
      <c r="B1381" s="225" t="s">
        <v>874</v>
      </c>
      <c r="C1381" s="221">
        <f t="shared" si="42"/>
        <v>7</v>
      </c>
      <c r="D1381" s="221">
        <v>44563000</v>
      </c>
      <c r="F1381" s="221" t="s">
        <v>90</v>
      </c>
      <c r="G1381" s="222">
        <v>7310212.7999999998</v>
      </c>
      <c r="H1381" s="222">
        <v>0</v>
      </c>
      <c r="I1381" s="222">
        <f t="shared" si="43"/>
        <v>7310212.7999999998</v>
      </c>
    </row>
    <row r="1382" spans="1:9" x14ac:dyDescent="0.2">
      <c r="A1382" s="221" t="s">
        <v>13</v>
      </c>
      <c r="B1382" s="225" t="s">
        <v>874</v>
      </c>
      <c r="C1382" s="221">
        <f t="shared" si="42"/>
        <v>7</v>
      </c>
      <c r="D1382" s="221">
        <v>44563000</v>
      </c>
      <c r="F1382" s="221" t="s">
        <v>90</v>
      </c>
      <c r="G1382" s="222">
        <v>13107631.970000001</v>
      </c>
      <c r="H1382" s="222">
        <v>0</v>
      </c>
      <c r="I1382" s="222">
        <f t="shared" si="43"/>
        <v>13107631.970000001</v>
      </c>
    </row>
    <row r="1383" spans="1:9" x14ac:dyDescent="0.2">
      <c r="A1383" s="221" t="s">
        <v>1</v>
      </c>
      <c r="B1383" s="225" t="s">
        <v>3756</v>
      </c>
      <c r="C1383" s="221">
        <f t="shared" si="42"/>
        <v>8</v>
      </c>
      <c r="D1383" s="221">
        <v>44563000</v>
      </c>
      <c r="F1383" s="221" t="s">
        <v>90</v>
      </c>
      <c r="G1383" s="222">
        <v>18710320.600000001</v>
      </c>
      <c r="I1383" s="222">
        <f t="shared" si="43"/>
        <v>18710320.600000001</v>
      </c>
    </row>
    <row r="1384" spans="1:9" x14ac:dyDescent="0.2">
      <c r="A1384" s="221" t="s">
        <v>5</v>
      </c>
      <c r="B1384" s="225" t="s">
        <v>874</v>
      </c>
      <c r="C1384" s="221">
        <f t="shared" si="42"/>
        <v>7</v>
      </c>
      <c r="D1384" s="221">
        <v>44563000</v>
      </c>
      <c r="F1384" s="221" t="s">
        <v>90</v>
      </c>
      <c r="G1384" s="222">
        <v>9212732.5</v>
      </c>
      <c r="H1384" s="222">
        <v>0</v>
      </c>
      <c r="I1384" s="222">
        <f t="shared" si="43"/>
        <v>9212732.5</v>
      </c>
    </row>
    <row r="1385" spans="1:9" x14ac:dyDescent="0.2">
      <c r="A1385" s="221" t="s">
        <v>37</v>
      </c>
      <c r="B1385" s="225" t="s">
        <v>3758</v>
      </c>
      <c r="C1385" s="221">
        <f t="shared" si="42"/>
        <v>6</v>
      </c>
      <c r="D1385" s="221">
        <v>44564000</v>
      </c>
      <c r="F1385" s="221" t="s">
        <v>91</v>
      </c>
      <c r="G1385" s="222">
        <v>196929.279999997</v>
      </c>
      <c r="I1385" s="222">
        <f t="shared" si="43"/>
        <v>196929.279999997</v>
      </c>
    </row>
    <row r="1386" spans="1:9" x14ac:dyDescent="0.2">
      <c r="A1386" s="221" t="s">
        <v>6</v>
      </c>
      <c r="B1386" s="225" t="s">
        <v>3759</v>
      </c>
      <c r="C1386" s="221">
        <f t="shared" si="42"/>
        <v>8</v>
      </c>
      <c r="D1386" s="221">
        <v>44564000</v>
      </c>
      <c r="F1386" s="221" t="s">
        <v>91</v>
      </c>
      <c r="G1386" s="222">
        <v>3557126.68</v>
      </c>
      <c r="I1386" s="222">
        <f t="shared" si="43"/>
        <v>3557126.68</v>
      </c>
    </row>
    <row r="1387" spans="1:9" x14ac:dyDescent="0.2">
      <c r="A1387" s="221" t="s">
        <v>2</v>
      </c>
      <c r="B1387" s="225" t="s">
        <v>3759</v>
      </c>
      <c r="C1387" s="221">
        <f t="shared" si="42"/>
        <v>8</v>
      </c>
      <c r="D1387" s="221">
        <v>44564000</v>
      </c>
      <c r="F1387" s="221" t="s">
        <v>91</v>
      </c>
      <c r="G1387" s="222">
        <v>192170.27</v>
      </c>
      <c r="I1387" s="222">
        <f t="shared" si="43"/>
        <v>192170.27</v>
      </c>
    </row>
    <row r="1388" spans="1:9" x14ac:dyDescent="0.2">
      <c r="A1388" s="221" t="s">
        <v>17</v>
      </c>
      <c r="B1388" s="225" t="s">
        <v>3758</v>
      </c>
      <c r="C1388" s="221">
        <f t="shared" si="42"/>
        <v>6</v>
      </c>
      <c r="D1388" s="221">
        <v>44564000</v>
      </c>
      <c r="F1388" s="221" t="s">
        <v>91</v>
      </c>
      <c r="G1388" s="222">
        <v>613675370.42799997</v>
      </c>
      <c r="H1388" s="222">
        <v>0</v>
      </c>
      <c r="I1388" s="222">
        <f t="shared" si="43"/>
        <v>613675370.42799997</v>
      </c>
    </row>
    <row r="1389" spans="1:9" x14ac:dyDescent="0.2">
      <c r="A1389" s="221" t="s">
        <v>26</v>
      </c>
      <c r="B1389" s="225" t="s">
        <v>3759</v>
      </c>
      <c r="C1389" s="221">
        <f t="shared" si="42"/>
        <v>8</v>
      </c>
      <c r="D1389" s="221">
        <v>44564000</v>
      </c>
      <c r="F1389" s="221" t="s">
        <v>91</v>
      </c>
      <c r="H1389" s="222">
        <v>10564135.42</v>
      </c>
      <c r="I1389" s="222">
        <f t="shared" si="43"/>
        <v>-10564135.42</v>
      </c>
    </row>
    <row r="1390" spans="1:9" x14ac:dyDescent="0.2">
      <c r="A1390" s="221" t="s">
        <v>149</v>
      </c>
      <c r="B1390" s="225" t="s">
        <v>875</v>
      </c>
      <c r="C1390" s="221">
        <f t="shared" si="42"/>
        <v>7</v>
      </c>
      <c r="D1390" s="221">
        <v>44564000</v>
      </c>
      <c r="F1390" s="221" t="s">
        <v>91</v>
      </c>
      <c r="G1390" s="222">
        <v>30905125.920000002</v>
      </c>
      <c r="I1390" s="222">
        <f t="shared" si="43"/>
        <v>30905125.920000002</v>
      </c>
    </row>
    <row r="1391" spans="1:9" x14ac:dyDescent="0.2">
      <c r="A1391" s="221" t="s">
        <v>148</v>
      </c>
      <c r="B1391" s="225" t="s">
        <v>3759</v>
      </c>
      <c r="C1391" s="221">
        <f t="shared" si="42"/>
        <v>8</v>
      </c>
      <c r="D1391" s="221">
        <v>44564000</v>
      </c>
      <c r="F1391" s="221" t="s">
        <v>91</v>
      </c>
      <c r="G1391" s="222">
        <v>937790488.32000005</v>
      </c>
      <c r="I1391" s="222">
        <f t="shared" si="43"/>
        <v>937790488.32000005</v>
      </c>
    </row>
    <row r="1392" spans="1:9" x14ac:dyDescent="0.2">
      <c r="A1392" s="221" t="s">
        <v>3315</v>
      </c>
      <c r="B1392" s="225" t="s">
        <v>3758</v>
      </c>
      <c r="C1392" s="221">
        <f t="shared" si="42"/>
        <v>6</v>
      </c>
      <c r="D1392" s="221">
        <v>44564000</v>
      </c>
      <c r="F1392" s="221" t="s">
        <v>91</v>
      </c>
      <c r="G1392" s="222">
        <v>4063192.91</v>
      </c>
      <c r="I1392" s="222">
        <f t="shared" si="43"/>
        <v>4063192.91</v>
      </c>
    </row>
    <row r="1393" spans="1:9" x14ac:dyDescent="0.2">
      <c r="A1393" s="221" t="s">
        <v>3316</v>
      </c>
      <c r="B1393" s="225" t="s">
        <v>3758</v>
      </c>
      <c r="C1393" s="221">
        <f t="shared" si="42"/>
        <v>6</v>
      </c>
      <c r="D1393" s="221">
        <v>44564000</v>
      </c>
      <c r="F1393" s="221" t="s">
        <v>91</v>
      </c>
      <c r="G1393" s="222">
        <v>1433242.8</v>
      </c>
      <c r="I1393" s="222">
        <f t="shared" si="43"/>
        <v>1433242.8</v>
      </c>
    </row>
    <row r="1394" spans="1:9" x14ac:dyDescent="0.2">
      <c r="A1394" s="221" t="s">
        <v>34</v>
      </c>
      <c r="B1394" s="225" t="s">
        <v>3759</v>
      </c>
      <c r="C1394" s="221">
        <f t="shared" si="42"/>
        <v>8</v>
      </c>
      <c r="D1394" s="221">
        <v>44564000</v>
      </c>
      <c r="F1394" s="221" t="s">
        <v>91</v>
      </c>
      <c r="G1394" s="222">
        <v>60000</v>
      </c>
      <c r="I1394" s="222">
        <f t="shared" si="43"/>
        <v>60000</v>
      </c>
    </row>
    <row r="1395" spans="1:9" x14ac:dyDescent="0.2">
      <c r="A1395" s="221" t="s">
        <v>7</v>
      </c>
      <c r="B1395" s="225" t="s">
        <v>3759</v>
      </c>
      <c r="C1395" s="221">
        <f t="shared" si="42"/>
        <v>8</v>
      </c>
      <c r="D1395" s="221">
        <v>44564000</v>
      </c>
      <c r="F1395" s="221" t="s">
        <v>91</v>
      </c>
      <c r="G1395" s="222">
        <v>18156474.850000001</v>
      </c>
      <c r="I1395" s="222">
        <f t="shared" si="43"/>
        <v>18156474.850000001</v>
      </c>
    </row>
    <row r="1396" spans="1:9" x14ac:dyDescent="0.2">
      <c r="A1396" s="221" t="s">
        <v>145</v>
      </c>
      <c r="B1396" s="225" t="s">
        <v>3759</v>
      </c>
      <c r="C1396" s="221">
        <f t="shared" si="42"/>
        <v>8</v>
      </c>
      <c r="D1396" s="221">
        <v>44564000</v>
      </c>
      <c r="F1396" s="221" t="s">
        <v>91</v>
      </c>
      <c r="G1396" s="222">
        <v>3611710.0399999898</v>
      </c>
      <c r="I1396" s="222">
        <f t="shared" si="43"/>
        <v>3611710.0399999898</v>
      </c>
    </row>
    <row r="1397" spans="1:9" x14ac:dyDescent="0.2">
      <c r="A1397" s="221" t="s">
        <v>33</v>
      </c>
      <c r="B1397" s="225">
        <v>44564000</v>
      </c>
      <c r="C1397" s="221">
        <f t="shared" si="42"/>
        <v>8</v>
      </c>
      <c r="D1397" s="221">
        <v>44564000</v>
      </c>
      <c r="F1397" s="221" t="s">
        <v>91</v>
      </c>
      <c r="G1397" s="222">
        <v>35968916.189999998</v>
      </c>
      <c r="I1397" s="222">
        <f t="shared" si="43"/>
        <v>35968916.189999998</v>
      </c>
    </row>
    <row r="1398" spans="1:9" x14ac:dyDescent="0.2">
      <c r="A1398" s="221" t="s">
        <v>9</v>
      </c>
      <c r="B1398" s="225" t="s">
        <v>875</v>
      </c>
      <c r="C1398" s="221">
        <f t="shared" si="42"/>
        <v>7</v>
      </c>
      <c r="D1398" s="221">
        <v>44564000</v>
      </c>
      <c r="F1398" s="221" t="s">
        <v>91</v>
      </c>
      <c r="G1398" s="222">
        <v>24892433.829999998</v>
      </c>
      <c r="H1398" s="222">
        <v>0</v>
      </c>
      <c r="I1398" s="222">
        <f t="shared" si="43"/>
        <v>24892433.829999998</v>
      </c>
    </row>
    <row r="1399" spans="1:9" x14ac:dyDescent="0.2">
      <c r="A1399" s="221" t="s">
        <v>13</v>
      </c>
      <c r="B1399" s="225" t="s">
        <v>875</v>
      </c>
      <c r="C1399" s="221">
        <f t="shared" si="42"/>
        <v>7</v>
      </c>
      <c r="D1399" s="221">
        <v>44564000</v>
      </c>
      <c r="F1399" s="221" t="s">
        <v>91</v>
      </c>
      <c r="G1399" s="222">
        <v>14373360.300000001</v>
      </c>
      <c r="H1399" s="222">
        <v>0</v>
      </c>
      <c r="I1399" s="222">
        <f t="shared" si="43"/>
        <v>14373360.300000001</v>
      </c>
    </row>
    <row r="1400" spans="1:9" x14ac:dyDescent="0.2">
      <c r="A1400" s="221" t="s">
        <v>30</v>
      </c>
      <c r="B1400" s="225" t="s">
        <v>3759</v>
      </c>
      <c r="C1400" s="221">
        <f t="shared" si="42"/>
        <v>8</v>
      </c>
      <c r="D1400" s="221">
        <v>44564000</v>
      </c>
      <c r="F1400" s="221" t="s">
        <v>91</v>
      </c>
      <c r="G1400" s="222">
        <v>10762.94</v>
      </c>
      <c r="I1400" s="222">
        <f t="shared" si="43"/>
        <v>10762.94</v>
      </c>
    </row>
    <row r="1401" spans="1:9" x14ac:dyDescent="0.2">
      <c r="A1401" s="221" t="s">
        <v>21</v>
      </c>
      <c r="B1401" s="225" t="s">
        <v>875</v>
      </c>
      <c r="C1401" s="221">
        <f t="shared" si="42"/>
        <v>7</v>
      </c>
      <c r="D1401" s="221">
        <v>44564000</v>
      </c>
      <c r="F1401" s="221" t="s">
        <v>91</v>
      </c>
      <c r="G1401" s="222">
        <v>45155957.100000001</v>
      </c>
      <c r="H1401" s="222">
        <v>0</v>
      </c>
      <c r="I1401" s="222">
        <f t="shared" si="43"/>
        <v>45155957.100000001</v>
      </c>
    </row>
    <row r="1402" spans="1:9" x14ac:dyDescent="0.2">
      <c r="A1402" s="221" t="s">
        <v>1</v>
      </c>
      <c r="B1402" s="225" t="s">
        <v>3759</v>
      </c>
      <c r="C1402" s="221">
        <f t="shared" si="42"/>
        <v>8</v>
      </c>
      <c r="D1402" s="221">
        <v>44564000</v>
      </c>
      <c r="F1402" s="221" t="s">
        <v>91</v>
      </c>
      <c r="G1402" s="222">
        <v>53741015.149999999</v>
      </c>
      <c r="I1402" s="222">
        <f t="shared" si="43"/>
        <v>53741015.149999999</v>
      </c>
    </row>
    <row r="1403" spans="1:9" x14ac:dyDescent="0.2">
      <c r="A1403" s="221" t="s">
        <v>5</v>
      </c>
      <c r="B1403" s="225" t="s">
        <v>875</v>
      </c>
      <c r="C1403" s="221">
        <f t="shared" si="42"/>
        <v>7</v>
      </c>
      <c r="D1403" s="221">
        <v>44564000</v>
      </c>
      <c r="F1403" s="221" t="s">
        <v>91</v>
      </c>
      <c r="G1403" s="222">
        <v>8073855.3499999996</v>
      </c>
      <c r="H1403" s="222">
        <v>0</v>
      </c>
      <c r="I1403" s="222">
        <f t="shared" si="43"/>
        <v>8073855.3499999996</v>
      </c>
    </row>
    <row r="1404" spans="1:9" x14ac:dyDescent="0.2">
      <c r="A1404" s="221" t="s">
        <v>27</v>
      </c>
      <c r="B1404" s="225" t="s">
        <v>3759</v>
      </c>
      <c r="C1404" s="221">
        <f t="shared" si="42"/>
        <v>8</v>
      </c>
      <c r="D1404" s="221">
        <v>44564000</v>
      </c>
      <c r="F1404" s="221" t="s">
        <v>91</v>
      </c>
      <c r="G1404" s="222">
        <v>11132294.539999999</v>
      </c>
      <c r="I1404" s="222">
        <f t="shared" si="43"/>
        <v>11132294.539999999</v>
      </c>
    </row>
    <row r="1405" spans="1:9" x14ac:dyDescent="0.2">
      <c r="A1405" s="221" t="s">
        <v>25</v>
      </c>
      <c r="B1405" s="225">
        <v>44564000</v>
      </c>
      <c r="C1405" s="221">
        <f t="shared" si="42"/>
        <v>8</v>
      </c>
      <c r="D1405" s="221">
        <v>44564000</v>
      </c>
      <c r="F1405" s="221" t="s">
        <v>91</v>
      </c>
      <c r="G1405" s="222">
        <v>509768325.16000003</v>
      </c>
      <c r="I1405" s="222">
        <f t="shared" si="43"/>
        <v>509768325.16000003</v>
      </c>
    </row>
    <row r="1406" spans="1:9" x14ac:dyDescent="0.2">
      <c r="A1406" s="221" t="s">
        <v>15</v>
      </c>
      <c r="B1406" s="225">
        <v>44564000</v>
      </c>
      <c r="C1406" s="221">
        <f t="shared" si="42"/>
        <v>8</v>
      </c>
      <c r="D1406" s="221">
        <v>44564000</v>
      </c>
      <c r="F1406" s="221" t="s">
        <v>91</v>
      </c>
      <c r="G1406" s="222">
        <v>95975876.540999994</v>
      </c>
      <c r="I1406" s="222">
        <f t="shared" si="43"/>
        <v>95975876.540999994</v>
      </c>
    </row>
    <row r="1407" spans="1:9" x14ac:dyDescent="0.2">
      <c r="A1407" s="221" t="s">
        <v>37</v>
      </c>
      <c r="B1407" s="225" t="s">
        <v>3760</v>
      </c>
      <c r="C1407" s="221">
        <f t="shared" si="42"/>
        <v>6</v>
      </c>
      <c r="D1407" s="221">
        <v>44565000</v>
      </c>
      <c r="F1407" s="221" t="s">
        <v>89</v>
      </c>
      <c r="G1407" s="222">
        <v>914471.02</v>
      </c>
      <c r="I1407" s="222">
        <f t="shared" si="43"/>
        <v>914471.02</v>
      </c>
    </row>
    <row r="1408" spans="1:9" x14ac:dyDescent="0.2">
      <c r="A1408" s="221" t="s">
        <v>2</v>
      </c>
      <c r="B1408" s="225" t="s">
        <v>3761</v>
      </c>
      <c r="C1408" s="221">
        <f t="shared" si="42"/>
        <v>8</v>
      </c>
      <c r="D1408" s="221">
        <v>44565000</v>
      </c>
      <c r="F1408" s="221" t="s">
        <v>92</v>
      </c>
      <c r="G1408" s="222">
        <v>1890000</v>
      </c>
      <c r="I1408" s="222">
        <f t="shared" si="43"/>
        <v>1890000</v>
      </c>
    </row>
    <row r="1409" spans="1:9" x14ac:dyDescent="0.2">
      <c r="A1409" s="221" t="s">
        <v>17</v>
      </c>
      <c r="B1409" s="225" t="s">
        <v>3760</v>
      </c>
      <c r="C1409" s="221">
        <f t="shared" si="42"/>
        <v>6</v>
      </c>
      <c r="D1409" s="221">
        <v>44565000</v>
      </c>
      <c r="F1409" s="221" t="s">
        <v>89</v>
      </c>
      <c r="G1409" s="222">
        <v>31755797.459399998</v>
      </c>
      <c r="H1409" s="222">
        <v>0</v>
      </c>
      <c r="I1409" s="222">
        <f t="shared" si="43"/>
        <v>31755797.459399998</v>
      </c>
    </row>
    <row r="1410" spans="1:9" x14ac:dyDescent="0.2">
      <c r="A1410" s="221" t="s">
        <v>149</v>
      </c>
      <c r="B1410" s="225" t="s">
        <v>876</v>
      </c>
      <c r="C1410" s="221">
        <f t="shared" ref="C1410:C1473" si="44">+LEN(B:B)</f>
        <v>7</v>
      </c>
      <c r="D1410" s="221">
        <v>44565000</v>
      </c>
      <c r="F1410" s="221" t="s">
        <v>92</v>
      </c>
      <c r="G1410" s="222">
        <v>140195915.87</v>
      </c>
      <c r="I1410" s="222">
        <f t="shared" ref="I1410:I1473" si="45">+G:G-H:H</f>
        <v>140195915.87</v>
      </c>
    </row>
    <row r="1411" spans="1:9" x14ac:dyDescent="0.2">
      <c r="A1411" s="221" t="s">
        <v>148</v>
      </c>
      <c r="B1411" s="225" t="s">
        <v>3761</v>
      </c>
      <c r="C1411" s="221">
        <f t="shared" si="44"/>
        <v>8</v>
      </c>
      <c r="D1411" s="221">
        <v>44565000</v>
      </c>
      <c r="F1411" s="221" t="s">
        <v>92</v>
      </c>
      <c r="G1411" s="222">
        <v>5324613.97</v>
      </c>
      <c r="I1411" s="222">
        <f t="shared" si="45"/>
        <v>5324613.97</v>
      </c>
    </row>
    <row r="1412" spans="1:9" x14ac:dyDescent="0.2">
      <c r="A1412" s="221" t="s">
        <v>3316</v>
      </c>
      <c r="B1412" s="225" t="s">
        <v>3760</v>
      </c>
      <c r="C1412" s="221">
        <f t="shared" si="44"/>
        <v>6</v>
      </c>
      <c r="D1412" s="221">
        <v>44565000</v>
      </c>
      <c r="F1412" s="221" t="s">
        <v>89</v>
      </c>
      <c r="G1412" s="222">
        <v>41753.019999999997</v>
      </c>
      <c r="I1412" s="222">
        <f t="shared" si="45"/>
        <v>41753.019999999997</v>
      </c>
    </row>
    <row r="1413" spans="1:9" x14ac:dyDescent="0.2">
      <c r="A1413" s="221" t="s">
        <v>7</v>
      </c>
      <c r="B1413" s="225" t="s">
        <v>3761</v>
      </c>
      <c r="C1413" s="221">
        <f t="shared" si="44"/>
        <v>8</v>
      </c>
      <c r="D1413" s="221">
        <v>44565000</v>
      </c>
      <c r="F1413" s="221" t="s">
        <v>92</v>
      </c>
      <c r="G1413" s="222">
        <v>17342430.449999999</v>
      </c>
      <c r="I1413" s="222">
        <f t="shared" si="45"/>
        <v>17342430.449999999</v>
      </c>
    </row>
    <row r="1414" spans="1:9" x14ac:dyDescent="0.2">
      <c r="A1414" s="221" t="s">
        <v>145</v>
      </c>
      <c r="B1414" s="225" t="s">
        <v>3761</v>
      </c>
      <c r="C1414" s="221">
        <f t="shared" si="44"/>
        <v>8</v>
      </c>
      <c r="D1414" s="221">
        <v>44565000</v>
      </c>
      <c r="F1414" s="221" t="s">
        <v>92</v>
      </c>
      <c r="G1414" s="222">
        <v>110841446.84999999</v>
      </c>
      <c r="I1414" s="222">
        <f t="shared" si="45"/>
        <v>110841446.84999999</v>
      </c>
    </row>
    <row r="1415" spans="1:9" x14ac:dyDescent="0.2">
      <c r="A1415" s="221" t="s">
        <v>33</v>
      </c>
      <c r="B1415" s="225">
        <v>44565000</v>
      </c>
      <c r="C1415" s="221">
        <f t="shared" si="44"/>
        <v>8</v>
      </c>
      <c r="D1415" s="221">
        <v>44565000</v>
      </c>
      <c r="F1415" s="221" t="s">
        <v>1951</v>
      </c>
      <c r="G1415" s="222">
        <v>3469869</v>
      </c>
      <c r="I1415" s="222">
        <f t="shared" si="45"/>
        <v>3469869</v>
      </c>
    </row>
    <row r="1416" spans="1:9" x14ac:dyDescent="0.2">
      <c r="A1416" s="221" t="s">
        <v>9</v>
      </c>
      <c r="B1416" s="225" t="s">
        <v>876</v>
      </c>
      <c r="C1416" s="221">
        <f t="shared" si="44"/>
        <v>7</v>
      </c>
      <c r="D1416" s="221">
        <v>44565000</v>
      </c>
      <c r="F1416" s="221" t="s">
        <v>92</v>
      </c>
      <c r="G1416" s="222">
        <v>2278944</v>
      </c>
      <c r="H1416" s="222">
        <v>0</v>
      </c>
      <c r="I1416" s="222">
        <f t="shared" si="45"/>
        <v>2278944</v>
      </c>
    </row>
    <row r="1417" spans="1:9" x14ac:dyDescent="0.2">
      <c r="A1417" s="221" t="s">
        <v>13</v>
      </c>
      <c r="B1417" s="225" t="s">
        <v>876</v>
      </c>
      <c r="C1417" s="221">
        <f t="shared" si="44"/>
        <v>7</v>
      </c>
      <c r="D1417" s="221">
        <v>44565000</v>
      </c>
      <c r="F1417" s="221" t="s">
        <v>92</v>
      </c>
      <c r="G1417" s="222">
        <v>17746191.879999999</v>
      </c>
      <c r="H1417" s="222">
        <v>0</v>
      </c>
      <c r="I1417" s="222">
        <f t="shared" si="45"/>
        <v>17746191.879999999</v>
      </c>
    </row>
    <row r="1418" spans="1:9" x14ac:dyDescent="0.2">
      <c r="A1418" s="221" t="s">
        <v>21</v>
      </c>
      <c r="B1418" s="225" t="s">
        <v>876</v>
      </c>
      <c r="C1418" s="221">
        <f t="shared" si="44"/>
        <v>7</v>
      </c>
      <c r="D1418" s="221">
        <v>44565000</v>
      </c>
      <c r="F1418" s="221" t="s">
        <v>92</v>
      </c>
      <c r="G1418" s="222">
        <v>0</v>
      </c>
      <c r="H1418" s="222">
        <v>275172.63</v>
      </c>
      <c r="I1418" s="222">
        <f t="shared" si="45"/>
        <v>-275172.63</v>
      </c>
    </row>
    <row r="1419" spans="1:9" x14ac:dyDescent="0.2">
      <c r="A1419" s="221" t="s">
        <v>1</v>
      </c>
      <c r="B1419" s="225" t="s">
        <v>3761</v>
      </c>
      <c r="C1419" s="221">
        <f t="shared" si="44"/>
        <v>8</v>
      </c>
      <c r="D1419" s="221">
        <v>44565000</v>
      </c>
      <c r="F1419" s="221" t="s">
        <v>92</v>
      </c>
      <c r="G1419" s="222">
        <v>5626409.3899999997</v>
      </c>
      <c r="I1419" s="222">
        <f t="shared" si="45"/>
        <v>5626409.3899999997</v>
      </c>
    </row>
    <row r="1420" spans="1:9" x14ac:dyDescent="0.2">
      <c r="A1420" s="221" t="s">
        <v>5</v>
      </c>
      <c r="B1420" s="225" t="s">
        <v>876</v>
      </c>
      <c r="C1420" s="221">
        <f t="shared" si="44"/>
        <v>7</v>
      </c>
      <c r="D1420" s="221">
        <v>44565000</v>
      </c>
      <c r="F1420" s="221" t="s">
        <v>92</v>
      </c>
      <c r="G1420" s="222">
        <v>14558628.77</v>
      </c>
      <c r="H1420" s="222">
        <v>0</v>
      </c>
      <c r="I1420" s="222">
        <f t="shared" si="45"/>
        <v>14558628.77</v>
      </c>
    </row>
    <row r="1421" spans="1:9" x14ac:dyDescent="0.2">
      <c r="A1421" s="221" t="s">
        <v>27</v>
      </c>
      <c r="B1421" s="225" t="s">
        <v>3761</v>
      </c>
      <c r="C1421" s="221">
        <f t="shared" si="44"/>
        <v>8</v>
      </c>
      <c r="D1421" s="221">
        <v>44565000</v>
      </c>
      <c r="F1421" s="221" t="s">
        <v>89</v>
      </c>
      <c r="G1421" s="222">
        <v>2596445.61</v>
      </c>
      <c r="I1421" s="222">
        <f t="shared" si="45"/>
        <v>2596445.61</v>
      </c>
    </row>
    <row r="1422" spans="1:9" x14ac:dyDescent="0.2">
      <c r="A1422" s="221" t="s">
        <v>25</v>
      </c>
      <c r="B1422" s="225">
        <v>44565000</v>
      </c>
      <c r="C1422" s="221">
        <f t="shared" si="44"/>
        <v>8</v>
      </c>
      <c r="D1422" s="221">
        <v>44565000</v>
      </c>
      <c r="F1422" s="221" t="s">
        <v>1951</v>
      </c>
      <c r="G1422" s="222">
        <v>2998450</v>
      </c>
      <c r="I1422" s="222">
        <f t="shared" si="45"/>
        <v>2998450</v>
      </c>
    </row>
    <row r="1423" spans="1:9" x14ac:dyDescent="0.2">
      <c r="A1423" s="221" t="s">
        <v>15</v>
      </c>
      <c r="B1423" s="225">
        <v>44565000</v>
      </c>
      <c r="C1423" s="221">
        <f t="shared" si="44"/>
        <v>8</v>
      </c>
      <c r="D1423" s="221">
        <v>44565000</v>
      </c>
      <c r="F1423" s="221" t="s">
        <v>1951</v>
      </c>
      <c r="G1423" s="222">
        <v>10977374.699999999</v>
      </c>
      <c r="I1423" s="222">
        <f t="shared" si="45"/>
        <v>10977374.699999999</v>
      </c>
    </row>
    <row r="1424" spans="1:9" x14ac:dyDescent="0.2">
      <c r="A1424" s="221" t="s">
        <v>17</v>
      </c>
      <c r="B1424" s="225" t="s">
        <v>3762</v>
      </c>
      <c r="C1424" s="221">
        <f t="shared" si="44"/>
        <v>6</v>
      </c>
      <c r="D1424" s="221">
        <v>44566000</v>
      </c>
      <c r="F1424" s="221" t="s">
        <v>3763</v>
      </c>
      <c r="G1424" s="222">
        <v>367143</v>
      </c>
      <c r="H1424" s="222">
        <v>0</v>
      </c>
      <c r="I1424" s="222">
        <f t="shared" si="45"/>
        <v>367143</v>
      </c>
    </row>
    <row r="1425" spans="1:9" x14ac:dyDescent="0.2">
      <c r="A1425" s="221" t="s">
        <v>145</v>
      </c>
      <c r="B1425" s="225" t="s">
        <v>3764</v>
      </c>
      <c r="C1425" s="221">
        <f t="shared" si="44"/>
        <v>8</v>
      </c>
      <c r="D1425" s="221">
        <v>44566000</v>
      </c>
      <c r="F1425" s="221" t="s">
        <v>2010</v>
      </c>
      <c r="G1425" s="222">
        <v>21082746</v>
      </c>
      <c r="I1425" s="222">
        <f t="shared" si="45"/>
        <v>21082746</v>
      </c>
    </row>
    <row r="1426" spans="1:9" x14ac:dyDescent="0.2">
      <c r="A1426" s="221" t="s">
        <v>145</v>
      </c>
      <c r="B1426" s="225" t="s">
        <v>3765</v>
      </c>
      <c r="C1426" s="221">
        <f t="shared" si="44"/>
        <v>8</v>
      </c>
      <c r="D1426" s="221">
        <v>44567000</v>
      </c>
      <c r="F1426" s="221" t="s">
        <v>2011</v>
      </c>
      <c r="G1426" s="222">
        <v>127208</v>
      </c>
      <c r="I1426" s="222">
        <f t="shared" si="45"/>
        <v>127208</v>
      </c>
    </row>
    <row r="1427" spans="1:9" x14ac:dyDescent="0.2">
      <c r="A1427" s="221" t="s">
        <v>17</v>
      </c>
      <c r="B1427" s="225" t="s">
        <v>3766</v>
      </c>
      <c r="C1427" s="221">
        <f t="shared" si="44"/>
        <v>6</v>
      </c>
      <c r="D1427" s="221">
        <v>44570000</v>
      </c>
      <c r="F1427" s="221" t="s">
        <v>94</v>
      </c>
      <c r="G1427" s="222">
        <v>215328</v>
      </c>
      <c r="H1427" s="222">
        <v>0</v>
      </c>
      <c r="I1427" s="222">
        <f t="shared" si="45"/>
        <v>215328</v>
      </c>
    </row>
    <row r="1428" spans="1:9" x14ac:dyDescent="0.2">
      <c r="A1428" s="221" t="s">
        <v>26</v>
      </c>
      <c r="B1428" s="225" t="s">
        <v>3767</v>
      </c>
      <c r="C1428" s="221">
        <f t="shared" si="44"/>
        <v>8</v>
      </c>
      <c r="D1428" s="221">
        <v>44570000</v>
      </c>
      <c r="F1428" s="221" t="s">
        <v>2190</v>
      </c>
      <c r="H1428" s="222">
        <v>2160000</v>
      </c>
      <c r="I1428" s="222">
        <f t="shared" si="45"/>
        <v>-2160000</v>
      </c>
    </row>
    <row r="1429" spans="1:9" x14ac:dyDescent="0.2">
      <c r="A1429" s="221" t="s">
        <v>149</v>
      </c>
      <c r="B1429" s="225" t="s">
        <v>3768</v>
      </c>
      <c r="C1429" s="221">
        <f t="shared" si="44"/>
        <v>7</v>
      </c>
      <c r="D1429" s="221">
        <v>44570000</v>
      </c>
      <c r="F1429" s="221" t="s">
        <v>2190</v>
      </c>
      <c r="H1429" s="222">
        <v>995643912.46000004</v>
      </c>
      <c r="I1429" s="222">
        <f t="shared" si="45"/>
        <v>-995643912.46000004</v>
      </c>
    </row>
    <row r="1430" spans="1:9" x14ac:dyDescent="0.2">
      <c r="A1430" s="221" t="s">
        <v>148</v>
      </c>
      <c r="B1430" s="225" t="s">
        <v>3767</v>
      </c>
      <c r="C1430" s="221">
        <f t="shared" si="44"/>
        <v>8</v>
      </c>
      <c r="D1430" s="221">
        <v>44570000</v>
      </c>
      <c r="F1430" s="221" t="s">
        <v>2103</v>
      </c>
      <c r="H1430" s="222">
        <v>2778695570.2399998</v>
      </c>
      <c r="I1430" s="222">
        <f t="shared" si="45"/>
        <v>-2778695570.2399998</v>
      </c>
    </row>
    <row r="1431" spans="1:9" x14ac:dyDescent="0.2">
      <c r="A1431" s="221" t="s">
        <v>3315</v>
      </c>
      <c r="B1431" s="225" t="s">
        <v>3766</v>
      </c>
      <c r="C1431" s="221">
        <f t="shared" si="44"/>
        <v>6</v>
      </c>
      <c r="D1431" s="221">
        <v>44570000</v>
      </c>
      <c r="F1431" s="221" t="s">
        <v>94</v>
      </c>
      <c r="H1431" s="222">
        <v>3061760.96</v>
      </c>
      <c r="I1431" s="222">
        <f t="shared" si="45"/>
        <v>-3061760.96</v>
      </c>
    </row>
    <row r="1432" spans="1:9" x14ac:dyDescent="0.2">
      <c r="A1432" s="221" t="s">
        <v>3316</v>
      </c>
      <c r="B1432" s="225" t="s">
        <v>3766</v>
      </c>
      <c r="C1432" s="221">
        <f t="shared" si="44"/>
        <v>6</v>
      </c>
      <c r="D1432" s="221">
        <v>44570000</v>
      </c>
      <c r="F1432" s="221" t="s">
        <v>94</v>
      </c>
      <c r="H1432" s="222">
        <v>641154.6</v>
      </c>
      <c r="I1432" s="222">
        <f t="shared" si="45"/>
        <v>-641154.6</v>
      </c>
    </row>
    <row r="1433" spans="1:9" x14ac:dyDescent="0.2">
      <c r="A1433" s="221" t="s">
        <v>7</v>
      </c>
      <c r="B1433" s="225" t="s">
        <v>3767</v>
      </c>
      <c r="C1433" s="221">
        <f t="shared" si="44"/>
        <v>8</v>
      </c>
      <c r="D1433" s="221">
        <v>44570000</v>
      </c>
      <c r="F1433" s="221" t="s">
        <v>3769</v>
      </c>
      <c r="H1433" s="222">
        <v>89978550.980000004</v>
      </c>
      <c r="I1433" s="222">
        <f t="shared" si="45"/>
        <v>-89978550.980000004</v>
      </c>
    </row>
    <row r="1434" spans="1:9" x14ac:dyDescent="0.2">
      <c r="A1434" s="221" t="s">
        <v>145</v>
      </c>
      <c r="B1434" s="225" t="s">
        <v>3767</v>
      </c>
      <c r="C1434" s="221">
        <f t="shared" si="44"/>
        <v>8</v>
      </c>
      <c r="D1434" s="221">
        <v>44570000</v>
      </c>
      <c r="F1434" s="221" t="s">
        <v>94</v>
      </c>
      <c r="H1434" s="222">
        <v>1712330696.5999999</v>
      </c>
      <c r="I1434" s="222">
        <f t="shared" si="45"/>
        <v>-1712330696.5999999</v>
      </c>
    </row>
    <row r="1435" spans="1:9" x14ac:dyDescent="0.2">
      <c r="A1435" s="221" t="s">
        <v>27</v>
      </c>
      <c r="B1435" s="225" t="s">
        <v>3767</v>
      </c>
      <c r="C1435" s="221">
        <f t="shared" si="44"/>
        <v>8</v>
      </c>
      <c r="D1435" s="221">
        <v>44570000</v>
      </c>
      <c r="F1435" s="221" t="s">
        <v>1244</v>
      </c>
      <c r="H1435" s="222">
        <v>11658750.91</v>
      </c>
      <c r="I1435" s="222">
        <f t="shared" si="45"/>
        <v>-11658750.91</v>
      </c>
    </row>
    <row r="1436" spans="1:9" x14ac:dyDescent="0.2">
      <c r="A1436" s="221" t="s">
        <v>17</v>
      </c>
      <c r="B1436" s="225" t="s">
        <v>3770</v>
      </c>
      <c r="C1436" s="221">
        <f t="shared" si="44"/>
        <v>6</v>
      </c>
      <c r="D1436" s="221">
        <v>44571000</v>
      </c>
      <c r="F1436" s="221" t="s">
        <v>1243</v>
      </c>
      <c r="G1436" s="222">
        <v>0</v>
      </c>
      <c r="H1436" s="222">
        <v>2907898.68</v>
      </c>
      <c r="I1436" s="222">
        <f t="shared" si="45"/>
        <v>-2907898.68</v>
      </c>
    </row>
    <row r="1437" spans="1:9" x14ac:dyDescent="0.2">
      <c r="A1437" s="221" t="s">
        <v>149</v>
      </c>
      <c r="B1437" s="225" t="s">
        <v>877</v>
      </c>
      <c r="C1437" s="221">
        <f t="shared" si="44"/>
        <v>7</v>
      </c>
      <c r="D1437" s="221">
        <v>44571000</v>
      </c>
      <c r="F1437" s="221" t="s">
        <v>93</v>
      </c>
      <c r="H1437" s="222">
        <v>12562051.199999999</v>
      </c>
      <c r="I1437" s="222">
        <f t="shared" si="45"/>
        <v>-12562051.199999999</v>
      </c>
    </row>
    <row r="1438" spans="1:9" x14ac:dyDescent="0.2">
      <c r="A1438" s="221" t="s">
        <v>148</v>
      </c>
      <c r="B1438" s="225" t="s">
        <v>3771</v>
      </c>
      <c r="C1438" s="221">
        <f t="shared" si="44"/>
        <v>8</v>
      </c>
      <c r="D1438" s="221">
        <v>44571000</v>
      </c>
      <c r="F1438" s="221" t="s">
        <v>93</v>
      </c>
      <c r="H1438" s="222">
        <v>38874035.32</v>
      </c>
      <c r="I1438" s="222">
        <f t="shared" si="45"/>
        <v>-38874035.32</v>
      </c>
    </row>
    <row r="1439" spans="1:9" x14ac:dyDescent="0.2">
      <c r="A1439" s="221" t="s">
        <v>7</v>
      </c>
      <c r="B1439" s="225" t="s">
        <v>3771</v>
      </c>
      <c r="C1439" s="221">
        <f t="shared" si="44"/>
        <v>8</v>
      </c>
      <c r="D1439" s="221">
        <v>44571000</v>
      </c>
      <c r="F1439" s="221" t="s">
        <v>93</v>
      </c>
      <c r="H1439" s="222">
        <v>191475</v>
      </c>
      <c r="I1439" s="222">
        <f t="shared" si="45"/>
        <v>-191475</v>
      </c>
    </row>
    <row r="1440" spans="1:9" x14ac:dyDescent="0.2">
      <c r="A1440" s="221" t="s">
        <v>145</v>
      </c>
      <c r="B1440" s="225" t="s">
        <v>3771</v>
      </c>
      <c r="C1440" s="221">
        <f t="shared" si="44"/>
        <v>8</v>
      </c>
      <c r="D1440" s="221">
        <v>44571000</v>
      </c>
      <c r="F1440" s="221" t="s">
        <v>2012</v>
      </c>
      <c r="H1440" s="222">
        <v>17949255.449999999</v>
      </c>
      <c r="I1440" s="222">
        <f t="shared" si="45"/>
        <v>-17949255.449999999</v>
      </c>
    </row>
    <row r="1441" spans="1:9" x14ac:dyDescent="0.2">
      <c r="A1441" s="221" t="s">
        <v>9</v>
      </c>
      <c r="B1441" s="225" t="s">
        <v>877</v>
      </c>
      <c r="C1441" s="221">
        <f t="shared" si="44"/>
        <v>7</v>
      </c>
      <c r="D1441" s="221">
        <v>44571000</v>
      </c>
      <c r="F1441" s="221" t="s">
        <v>93</v>
      </c>
      <c r="G1441" s="222">
        <v>0</v>
      </c>
      <c r="H1441" s="222">
        <v>13453104.880000001</v>
      </c>
      <c r="I1441" s="222">
        <f t="shared" si="45"/>
        <v>-13453104.880000001</v>
      </c>
    </row>
    <row r="1442" spans="1:9" x14ac:dyDescent="0.2">
      <c r="A1442" s="221" t="s">
        <v>13</v>
      </c>
      <c r="B1442" s="225" t="s">
        <v>877</v>
      </c>
      <c r="C1442" s="221">
        <f t="shared" si="44"/>
        <v>7</v>
      </c>
      <c r="D1442" s="221">
        <v>44571000</v>
      </c>
      <c r="F1442" s="221" t="s">
        <v>93</v>
      </c>
      <c r="G1442" s="222">
        <v>0</v>
      </c>
      <c r="H1442" s="222">
        <v>9327919.6699999999</v>
      </c>
      <c r="I1442" s="222">
        <f t="shared" si="45"/>
        <v>-9327919.6699999999</v>
      </c>
    </row>
    <row r="1443" spans="1:9" x14ac:dyDescent="0.2">
      <c r="A1443" s="221" t="s">
        <v>1</v>
      </c>
      <c r="B1443" s="225" t="s">
        <v>3771</v>
      </c>
      <c r="C1443" s="221">
        <f t="shared" si="44"/>
        <v>8</v>
      </c>
      <c r="D1443" s="221">
        <v>44571000</v>
      </c>
      <c r="F1443" s="221" t="s">
        <v>93</v>
      </c>
      <c r="H1443" s="222">
        <v>11652425.6</v>
      </c>
      <c r="I1443" s="222">
        <f t="shared" si="45"/>
        <v>-11652425.6</v>
      </c>
    </row>
    <row r="1444" spans="1:9" x14ac:dyDescent="0.2">
      <c r="A1444" s="221" t="s">
        <v>5</v>
      </c>
      <c r="B1444" s="225" t="s">
        <v>877</v>
      </c>
      <c r="C1444" s="221">
        <f t="shared" si="44"/>
        <v>7</v>
      </c>
      <c r="D1444" s="221">
        <v>44571000</v>
      </c>
      <c r="F1444" s="221" t="s">
        <v>93</v>
      </c>
      <c r="G1444" s="222">
        <v>0</v>
      </c>
      <c r="H1444" s="222">
        <v>9212732.5</v>
      </c>
      <c r="I1444" s="222">
        <f t="shared" si="45"/>
        <v>-9212732.5</v>
      </c>
    </row>
    <row r="1445" spans="1:9" x14ac:dyDescent="0.2">
      <c r="A1445" s="221" t="s">
        <v>37</v>
      </c>
      <c r="B1445" s="225" t="s">
        <v>3772</v>
      </c>
      <c r="C1445" s="221">
        <f t="shared" si="44"/>
        <v>6</v>
      </c>
      <c r="D1445" s="221">
        <v>44572000</v>
      </c>
      <c r="F1445" s="221" t="s">
        <v>3773</v>
      </c>
      <c r="H1445" s="222">
        <v>147005046.37</v>
      </c>
      <c r="I1445" s="222">
        <f t="shared" si="45"/>
        <v>-147005046.37</v>
      </c>
    </row>
    <row r="1446" spans="1:9" x14ac:dyDescent="0.2">
      <c r="A1446" s="221" t="s">
        <v>6</v>
      </c>
      <c r="B1446" s="225" t="s">
        <v>3774</v>
      </c>
      <c r="C1446" s="221">
        <f t="shared" si="44"/>
        <v>8</v>
      </c>
      <c r="D1446" s="221">
        <v>44572000</v>
      </c>
      <c r="F1446" s="221" t="s">
        <v>311</v>
      </c>
      <c r="H1446" s="222">
        <v>65576513.060000002</v>
      </c>
      <c r="I1446" s="222">
        <f t="shared" si="45"/>
        <v>-65576513.060000002</v>
      </c>
    </row>
    <row r="1447" spans="1:9" x14ac:dyDescent="0.2">
      <c r="A1447" s="221" t="s">
        <v>17</v>
      </c>
      <c r="B1447" s="225" t="s">
        <v>3772</v>
      </c>
      <c r="C1447" s="221">
        <f t="shared" si="44"/>
        <v>6</v>
      </c>
      <c r="D1447" s="221">
        <v>44572000</v>
      </c>
      <c r="F1447" s="221" t="s">
        <v>1244</v>
      </c>
      <c r="G1447" s="222">
        <v>0</v>
      </c>
      <c r="H1447" s="222">
        <v>424721596.39039999</v>
      </c>
      <c r="I1447" s="222">
        <f t="shared" si="45"/>
        <v>-424721596.39039999</v>
      </c>
    </row>
    <row r="1448" spans="1:9" x14ac:dyDescent="0.2">
      <c r="A1448" s="221" t="s">
        <v>20</v>
      </c>
      <c r="B1448" s="225">
        <v>44572000</v>
      </c>
      <c r="C1448" s="221">
        <f t="shared" si="44"/>
        <v>8</v>
      </c>
      <c r="D1448" s="221">
        <v>44572000</v>
      </c>
      <c r="F1448" s="221" t="s">
        <v>3775</v>
      </c>
      <c r="G1448" s="222">
        <v>1464913.5</v>
      </c>
      <c r="I1448" s="222">
        <f t="shared" si="45"/>
        <v>1464913.5</v>
      </c>
    </row>
    <row r="1449" spans="1:9" x14ac:dyDescent="0.2">
      <c r="A1449" s="221" t="s">
        <v>26</v>
      </c>
      <c r="B1449" s="225" t="s">
        <v>3774</v>
      </c>
      <c r="C1449" s="221">
        <f t="shared" si="44"/>
        <v>8</v>
      </c>
      <c r="D1449" s="221">
        <v>44572000</v>
      </c>
      <c r="F1449" s="221" t="s">
        <v>311</v>
      </c>
      <c r="G1449" s="222">
        <v>2160000</v>
      </c>
      <c r="I1449" s="222">
        <f t="shared" si="45"/>
        <v>2160000</v>
      </c>
    </row>
    <row r="1450" spans="1:9" x14ac:dyDescent="0.2">
      <c r="A1450" s="221" t="s">
        <v>148</v>
      </c>
      <c r="B1450" s="225" t="s">
        <v>3774</v>
      </c>
      <c r="C1450" s="221">
        <f t="shared" si="44"/>
        <v>8</v>
      </c>
      <c r="D1450" s="221">
        <v>44572000</v>
      </c>
      <c r="F1450" s="221" t="s">
        <v>2104</v>
      </c>
      <c r="H1450" s="222">
        <v>205392116.59999999</v>
      </c>
      <c r="I1450" s="222">
        <f t="shared" si="45"/>
        <v>-205392116.59999999</v>
      </c>
    </row>
    <row r="1451" spans="1:9" x14ac:dyDescent="0.2">
      <c r="A1451" s="221" t="s">
        <v>145</v>
      </c>
      <c r="B1451" s="225" t="s">
        <v>3774</v>
      </c>
      <c r="C1451" s="221">
        <f t="shared" si="44"/>
        <v>8</v>
      </c>
      <c r="D1451" s="221">
        <v>44572000</v>
      </c>
      <c r="F1451" s="221" t="s">
        <v>311</v>
      </c>
      <c r="H1451" s="222">
        <v>1420244209.23</v>
      </c>
      <c r="I1451" s="222">
        <f t="shared" si="45"/>
        <v>-1420244209.23</v>
      </c>
    </row>
    <row r="1452" spans="1:9" x14ac:dyDescent="0.2">
      <c r="A1452" s="221" t="s">
        <v>33</v>
      </c>
      <c r="B1452" s="225">
        <v>44572000</v>
      </c>
      <c r="C1452" s="221">
        <f t="shared" si="44"/>
        <v>8</v>
      </c>
      <c r="D1452" s="221">
        <v>44572000</v>
      </c>
      <c r="F1452" s="221" t="s">
        <v>3776</v>
      </c>
      <c r="H1452" s="222">
        <v>970892855.23000002</v>
      </c>
      <c r="I1452" s="222">
        <f t="shared" si="45"/>
        <v>-970892855.23000002</v>
      </c>
    </row>
    <row r="1453" spans="1:9" x14ac:dyDescent="0.2">
      <c r="A1453" s="221" t="s">
        <v>9</v>
      </c>
      <c r="B1453" s="225" t="s">
        <v>878</v>
      </c>
      <c r="C1453" s="221">
        <f t="shared" si="44"/>
        <v>7</v>
      </c>
      <c r="D1453" s="221">
        <v>44572000</v>
      </c>
      <c r="F1453" s="221" t="s">
        <v>328</v>
      </c>
      <c r="G1453" s="222">
        <v>0</v>
      </c>
      <c r="H1453" s="222">
        <v>450742336.54000002</v>
      </c>
      <c r="I1453" s="222">
        <f t="shared" si="45"/>
        <v>-450742336.54000002</v>
      </c>
    </row>
    <row r="1454" spans="1:9" x14ac:dyDescent="0.2">
      <c r="A1454" s="221" t="s">
        <v>13</v>
      </c>
      <c r="B1454" s="225" t="s">
        <v>878</v>
      </c>
      <c r="C1454" s="221">
        <f t="shared" si="44"/>
        <v>7</v>
      </c>
      <c r="D1454" s="221">
        <v>44572000</v>
      </c>
      <c r="F1454" s="221" t="s">
        <v>328</v>
      </c>
      <c r="G1454" s="222">
        <v>0</v>
      </c>
      <c r="H1454" s="222">
        <v>2685142.12</v>
      </c>
      <c r="I1454" s="222">
        <f t="shared" si="45"/>
        <v>-2685142.12</v>
      </c>
    </row>
    <row r="1455" spans="1:9" x14ac:dyDescent="0.2">
      <c r="A1455" s="221" t="s">
        <v>21</v>
      </c>
      <c r="B1455" s="225" t="s">
        <v>878</v>
      </c>
      <c r="C1455" s="221">
        <f t="shared" si="44"/>
        <v>7</v>
      </c>
      <c r="D1455" s="221">
        <v>44572000</v>
      </c>
      <c r="F1455" s="221" t="s">
        <v>328</v>
      </c>
      <c r="G1455" s="222">
        <v>0</v>
      </c>
      <c r="H1455" s="222">
        <v>380419108.97000003</v>
      </c>
      <c r="I1455" s="222">
        <f t="shared" si="45"/>
        <v>-380419108.97000003</v>
      </c>
    </row>
    <row r="1456" spans="1:9" x14ac:dyDescent="0.2">
      <c r="A1456" s="221" t="s">
        <v>5</v>
      </c>
      <c r="B1456" s="225" t="s">
        <v>878</v>
      </c>
      <c r="C1456" s="221">
        <f t="shared" si="44"/>
        <v>7</v>
      </c>
      <c r="D1456" s="221">
        <v>44572000</v>
      </c>
      <c r="F1456" s="221" t="s">
        <v>328</v>
      </c>
      <c r="G1456" s="222">
        <v>0</v>
      </c>
      <c r="H1456" s="222">
        <v>6367685.7999999998</v>
      </c>
      <c r="I1456" s="222">
        <f t="shared" si="45"/>
        <v>-6367685.7999999998</v>
      </c>
    </row>
    <row r="1457" spans="1:9" x14ac:dyDescent="0.2">
      <c r="A1457" s="221" t="s">
        <v>15</v>
      </c>
      <c r="B1457" s="225">
        <v>44572000</v>
      </c>
      <c r="C1457" s="221">
        <f t="shared" si="44"/>
        <v>8</v>
      </c>
      <c r="D1457" s="221">
        <v>44572000</v>
      </c>
      <c r="F1457" s="221" t="s">
        <v>311</v>
      </c>
      <c r="H1457" s="222">
        <v>900314.51</v>
      </c>
      <c r="I1457" s="222">
        <f t="shared" si="45"/>
        <v>-900314.51</v>
      </c>
    </row>
    <row r="1458" spans="1:9" x14ac:dyDescent="0.2">
      <c r="A1458" s="221" t="s">
        <v>149</v>
      </c>
      <c r="B1458" s="225" t="s">
        <v>879</v>
      </c>
      <c r="C1458" s="221">
        <f t="shared" si="44"/>
        <v>7</v>
      </c>
      <c r="D1458" s="221">
        <v>44574000</v>
      </c>
      <c r="F1458" s="221" t="s">
        <v>2191</v>
      </c>
      <c r="H1458" s="222">
        <v>171116803.13</v>
      </c>
      <c r="I1458" s="222">
        <f t="shared" si="45"/>
        <v>-171116803.13</v>
      </c>
    </row>
    <row r="1459" spans="1:9" x14ac:dyDescent="0.2">
      <c r="A1459" s="221" t="s">
        <v>145</v>
      </c>
      <c r="B1459" s="225" t="s">
        <v>3777</v>
      </c>
      <c r="C1459" s="221">
        <f t="shared" si="44"/>
        <v>8</v>
      </c>
      <c r="D1459" s="221">
        <v>44574000</v>
      </c>
      <c r="F1459" s="221" t="s">
        <v>2191</v>
      </c>
      <c r="H1459" s="222">
        <v>31000000</v>
      </c>
      <c r="I1459" s="222">
        <f t="shared" si="45"/>
        <v>-31000000</v>
      </c>
    </row>
    <row r="1460" spans="1:9" x14ac:dyDescent="0.2">
      <c r="A1460" s="221" t="s">
        <v>148</v>
      </c>
      <c r="B1460" s="225" t="s">
        <v>3778</v>
      </c>
      <c r="C1460" s="221">
        <f t="shared" si="44"/>
        <v>8</v>
      </c>
      <c r="D1460" s="221">
        <v>44575000</v>
      </c>
      <c r="F1460" s="221" t="s">
        <v>2105</v>
      </c>
      <c r="H1460" s="222">
        <v>2160</v>
      </c>
      <c r="I1460" s="222">
        <f t="shared" si="45"/>
        <v>-2160</v>
      </c>
    </row>
    <row r="1461" spans="1:9" x14ac:dyDescent="0.2">
      <c r="A1461" s="221" t="s">
        <v>148</v>
      </c>
      <c r="B1461" s="225" t="s">
        <v>3779</v>
      </c>
      <c r="C1461" s="221">
        <f t="shared" si="44"/>
        <v>8</v>
      </c>
      <c r="D1461" s="221">
        <v>44576000</v>
      </c>
      <c r="F1461" s="221" t="s">
        <v>643</v>
      </c>
      <c r="H1461" s="222">
        <v>48123850</v>
      </c>
      <c r="I1461" s="222">
        <f t="shared" si="45"/>
        <v>-48123850</v>
      </c>
    </row>
    <row r="1462" spans="1:9" x14ac:dyDescent="0.2">
      <c r="A1462" s="221" t="s">
        <v>145</v>
      </c>
      <c r="B1462" s="225" t="s">
        <v>3779</v>
      </c>
      <c r="C1462" s="221">
        <f t="shared" si="44"/>
        <v>8</v>
      </c>
      <c r="D1462" s="221">
        <v>44576000</v>
      </c>
      <c r="F1462" s="221" t="s">
        <v>643</v>
      </c>
      <c r="H1462" s="222">
        <v>4361283.22</v>
      </c>
      <c r="I1462" s="222">
        <f t="shared" si="45"/>
        <v>-4361283.22</v>
      </c>
    </row>
    <row r="1463" spans="1:9" x14ac:dyDescent="0.2">
      <c r="A1463" s="221" t="s">
        <v>21</v>
      </c>
      <c r="B1463" s="225" t="s">
        <v>3780</v>
      </c>
      <c r="C1463" s="221">
        <f t="shared" si="44"/>
        <v>7</v>
      </c>
      <c r="D1463" s="221">
        <v>44577000</v>
      </c>
      <c r="F1463" s="221" t="s">
        <v>1475</v>
      </c>
      <c r="G1463" s="222">
        <v>49800000</v>
      </c>
      <c r="H1463" s="222">
        <v>0</v>
      </c>
      <c r="I1463" s="222">
        <f t="shared" si="45"/>
        <v>49800000</v>
      </c>
    </row>
    <row r="1464" spans="1:9" x14ac:dyDescent="0.2">
      <c r="A1464" s="221" t="s">
        <v>6</v>
      </c>
      <c r="B1464" s="225" t="s">
        <v>3781</v>
      </c>
      <c r="C1464" s="221">
        <f t="shared" si="44"/>
        <v>8</v>
      </c>
      <c r="D1464" s="221">
        <v>44580000</v>
      </c>
      <c r="F1464" s="221" t="s">
        <v>644</v>
      </c>
      <c r="G1464" s="222">
        <v>3640394.53</v>
      </c>
      <c r="I1464" s="222">
        <f t="shared" si="45"/>
        <v>3640394.53</v>
      </c>
    </row>
    <row r="1465" spans="1:9" x14ac:dyDescent="0.2">
      <c r="A1465" s="221" t="s">
        <v>8</v>
      </c>
      <c r="B1465" s="225" t="s">
        <v>3781</v>
      </c>
      <c r="C1465" s="221">
        <f t="shared" si="44"/>
        <v>8</v>
      </c>
      <c r="D1465" s="221">
        <v>44580000</v>
      </c>
      <c r="F1465" s="221" t="s">
        <v>644</v>
      </c>
      <c r="G1465" s="222">
        <v>135850</v>
      </c>
      <c r="I1465" s="222">
        <f t="shared" si="45"/>
        <v>135850</v>
      </c>
    </row>
    <row r="1466" spans="1:9" x14ac:dyDescent="0.2">
      <c r="A1466" s="221" t="s">
        <v>20</v>
      </c>
      <c r="B1466" s="225">
        <v>44580000</v>
      </c>
      <c r="C1466" s="221">
        <f t="shared" si="44"/>
        <v>8</v>
      </c>
      <c r="D1466" s="221">
        <v>44580000</v>
      </c>
      <c r="F1466" s="221" t="s">
        <v>3782</v>
      </c>
      <c r="G1466" s="222">
        <v>269284.95</v>
      </c>
      <c r="I1466" s="222">
        <f t="shared" si="45"/>
        <v>269284.95</v>
      </c>
    </row>
    <row r="1467" spans="1:9" x14ac:dyDescent="0.2">
      <c r="A1467" s="221" t="s">
        <v>148</v>
      </c>
      <c r="B1467" s="225" t="s">
        <v>3781</v>
      </c>
      <c r="C1467" s="221">
        <f t="shared" si="44"/>
        <v>8</v>
      </c>
      <c r="D1467" s="221">
        <v>44580000</v>
      </c>
      <c r="F1467" s="221" t="s">
        <v>644</v>
      </c>
      <c r="H1467" s="222">
        <v>118711607.33</v>
      </c>
      <c r="I1467" s="222">
        <f t="shared" si="45"/>
        <v>-118711607.33</v>
      </c>
    </row>
    <row r="1468" spans="1:9" x14ac:dyDescent="0.2">
      <c r="A1468" s="221" t="s">
        <v>145</v>
      </c>
      <c r="B1468" s="225" t="s">
        <v>3781</v>
      </c>
      <c r="C1468" s="221">
        <f t="shared" si="44"/>
        <v>8</v>
      </c>
      <c r="D1468" s="221">
        <v>44580000</v>
      </c>
      <c r="F1468" s="221" t="s">
        <v>644</v>
      </c>
      <c r="G1468" s="222">
        <v>470609.56</v>
      </c>
      <c r="I1468" s="222">
        <f t="shared" si="45"/>
        <v>470609.56</v>
      </c>
    </row>
    <row r="1469" spans="1:9" x14ac:dyDescent="0.2">
      <c r="A1469" s="221" t="s">
        <v>33</v>
      </c>
      <c r="B1469" s="225">
        <v>44580000</v>
      </c>
      <c r="C1469" s="221">
        <f t="shared" si="44"/>
        <v>8</v>
      </c>
      <c r="D1469" s="221">
        <v>44580000</v>
      </c>
      <c r="F1469" s="221" t="s">
        <v>3782</v>
      </c>
      <c r="G1469" s="222">
        <v>23666286.219999999</v>
      </c>
      <c r="I1469" s="222">
        <f t="shared" si="45"/>
        <v>23666286.219999999</v>
      </c>
    </row>
    <row r="1470" spans="1:9" x14ac:dyDescent="0.2">
      <c r="A1470" s="221" t="s">
        <v>21</v>
      </c>
      <c r="B1470" s="225" t="s">
        <v>3783</v>
      </c>
      <c r="C1470" s="221">
        <f t="shared" si="44"/>
        <v>7</v>
      </c>
      <c r="D1470" s="221">
        <v>44580000</v>
      </c>
      <c r="F1470" s="221" t="s">
        <v>644</v>
      </c>
      <c r="G1470" s="222">
        <v>1592543</v>
      </c>
      <c r="H1470" s="222">
        <v>0</v>
      </c>
      <c r="I1470" s="222">
        <f t="shared" si="45"/>
        <v>1592543</v>
      </c>
    </row>
    <row r="1471" spans="1:9" x14ac:dyDescent="0.2">
      <c r="A1471" s="221" t="s">
        <v>27</v>
      </c>
      <c r="B1471" s="225" t="s">
        <v>3781</v>
      </c>
      <c r="C1471" s="221">
        <f t="shared" si="44"/>
        <v>8</v>
      </c>
      <c r="D1471" s="221">
        <v>44580000</v>
      </c>
      <c r="F1471" s="221" t="s">
        <v>644</v>
      </c>
      <c r="H1471" s="222">
        <v>3834903.79</v>
      </c>
      <c r="I1471" s="222">
        <f t="shared" si="45"/>
        <v>-3834903.79</v>
      </c>
    </row>
    <row r="1472" spans="1:9" x14ac:dyDescent="0.2">
      <c r="A1472" s="221" t="s">
        <v>15</v>
      </c>
      <c r="B1472" s="225">
        <v>44580000</v>
      </c>
      <c r="C1472" s="221">
        <f t="shared" si="44"/>
        <v>8</v>
      </c>
      <c r="D1472" s="221">
        <v>44580000</v>
      </c>
      <c r="F1472" s="221" t="s">
        <v>644</v>
      </c>
      <c r="H1472" s="222">
        <v>800362.26</v>
      </c>
      <c r="I1472" s="222">
        <f t="shared" si="45"/>
        <v>-800362.26</v>
      </c>
    </row>
    <row r="1473" spans="1:9" x14ac:dyDescent="0.2">
      <c r="A1473" s="221" t="s">
        <v>8</v>
      </c>
      <c r="B1473" s="225" t="s">
        <v>3784</v>
      </c>
      <c r="C1473" s="221">
        <f t="shared" si="44"/>
        <v>8</v>
      </c>
      <c r="D1473" s="221">
        <v>44581000</v>
      </c>
      <c r="F1473" s="221" t="s">
        <v>2750</v>
      </c>
      <c r="G1473" s="222">
        <v>138520273.22999999</v>
      </c>
      <c r="I1473" s="222">
        <f t="shared" si="45"/>
        <v>138520273.22999999</v>
      </c>
    </row>
    <row r="1474" spans="1:9" x14ac:dyDescent="0.2">
      <c r="A1474" s="221" t="s">
        <v>37</v>
      </c>
      <c r="B1474" s="225" t="s">
        <v>3785</v>
      </c>
      <c r="C1474" s="221">
        <f t="shared" ref="C1474:C1537" si="46">+LEN(B:B)</f>
        <v>6</v>
      </c>
      <c r="D1474" s="221">
        <v>44583000</v>
      </c>
      <c r="F1474" s="221" t="s">
        <v>312</v>
      </c>
      <c r="G1474" s="222">
        <v>2828172.47</v>
      </c>
      <c r="I1474" s="222">
        <f t="shared" ref="I1474:I1537" si="47">+G:G-H:H</f>
        <v>2828172.47</v>
      </c>
    </row>
    <row r="1475" spans="1:9" x14ac:dyDescent="0.2">
      <c r="A1475" s="221" t="s">
        <v>6</v>
      </c>
      <c r="B1475" s="225" t="s">
        <v>3786</v>
      </c>
      <c r="C1475" s="221">
        <f t="shared" si="46"/>
        <v>8</v>
      </c>
      <c r="D1475" s="221">
        <v>44583000</v>
      </c>
      <c r="F1475" s="221" t="s">
        <v>1778</v>
      </c>
      <c r="G1475" s="222">
        <v>258324</v>
      </c>
      <c r="I1475" s="222">
        <f t="shared" si="47"/>
        <v>258324</v>
      </c>
    </row>
    <row r="1476" spans="1:9" x14ac:dyDescent="0.2">
      <c r="A1476" s="221" t="s">
        <v>2</v>
      </c>
      <c r="B1476" s="225" t="s">
        <v>3786</v>
      </c>
      <c r="C1476" s="221">
        <f t="shared" si="46"/>
        <v>8</v>
      </c>
      <c r="D1476" s="221">
        <v>44583000</v>
      </c>
      <c r="F1476" s="221" t="s">
        <v>2106</v>
      </c>
      <c r="H1476" s="222">
        <v>145354.26999999999</v>
      </c>
      <c r="I1476" s="222">
        <f t="shared" si="47"/>
        <v>-145354.26999999999</v>
      </c>
    </row>
    <row r="1477" spans="1:9" x14ac:dyDescent="0.2">
      <c r="A1477" s="221" t="s">
        <v>17</v>
      </c>
      <c r="B1477" s="225" t="s">
        <v>3785</v>
      </c>
      <c r="C1477" s="221">
        <f t="shared" si="46"/>
        <v>6</v>
      </c>
      <c r="D1477" s="221">
        <v>44583000</v>
      </c>
      <c r="F1477" s="221" t="s">
        <v>312</v>
      </c>
      <c r="G1477" s="222">
        <v>1123318.55</v>
      </c>
      <c r="H1477" s="222">
        <v>0</v>
      </c>
      <c r="I1477" s="222">
        <f t="shared" si="47"/>
        <v>1123318.55</v>
      </c>
    </row>
    <row r="1478" spans="1:9" x14ac:dyDescent="0.2">
      <c r="A1478" s="221" t="s">
        <v>26</v>
      </c>
      <c r="B1478" s="225" t="s">
        <v>3786</v>
      </c>
      <c r="C1478" s="221">
        <f t="shared" si="46"/>
        <v>8</v>
      </c>
      <c r="D1478" s="221">
        <v>44583000</v>
      </c>
      <c r="F1478" s="221" t="s">
        <v>2106</v>
      </c>
      <c r="G1478" s="222">
        <v>33244060</v>
      </c>
      <c r="I1478" s="222">
        <f t="shared" si="47"/>
        <v>33244060</v>
      </c>
    </row>
    <row r="1479" spans="1:9" x14ac:dyDescent="0.2">
      <c r="A1479" s="221" t="s">
        <v>149</v>
      </c>
      <c r="B1479" s="225" t="s">
        <v>880</v>
      </c>
      <c r="C1479" s="221">
        <f t="shared" si="46"/>
        <v>7</v>
      </c>
      <c r="D1479" s="221">
        <v>44583000</v>
      </c>
      <c r="F1479" s="221" t="s">
        <v>2106</v>
      </c>
      <c r="G1479" s="222">
        <v>211552487.47</v>
      </c>
      <c r="I1479" s="222">
        <f t="shared" si="47"/>
        <v>211552487.47</v>
      </c>
    </row>
    <row r="1480" spans="1:9" x14ac:dyDescent="0.2">
      <c r="A1480" s="221" t="s">
        <v>148</v>
      </c>
      <c r="B1480" s="225" t="s">
        <v>3786</v>
      </c>
      <c r="C1480" s="221">
        <f t="shared" si="46"/>
        <v>8</v>
      </c>
      <c r="D1480" s="221">
        <v>44583000</v>
      </c>
      <c r="F1480" s="221" t="s">
        <v>2106</v>
      </c>
      <c r="G1480" s="222">
        <v>9894667.4600000009</v>
      </c>
      <c r="I1480" s="222">
        <f t="shared" si="47"/>
        <v>9894667.4600000009</v>
      </c>
    </row>
    <row r="1481" spans="1:9" x14ac:dyDescent="0.2">
      <c r="A1481" s="221" t="s">
        <v>3316</v>
      </c>
      <c r="B1481" s="225" t="s">
        <v>3785</v>
      </c>
      <c r="C1481" s="221">
        <f t="shared" si="46"/>
        <v>6</v>
      </c>
      <c r="D1481" s="221">
        <v>44583000</v>
      </c>
      <c r="F1481" s="221" t="s">
        <v>312</v>
      </c>
      <c r="G1481" s="222">
        <v>126228</v>
      </c>
      <c r="I1481" s="222">
        <f t="shared" si="47"/>
        <v>126228</v>
      </c>
    </row>
    <row r="1482" spans="1:9" x14ac:dyDescent="0.2">
      <c r="A1482" s="221" t="s">
        <v>145</v>
      </c>
      <c r="B1482" s="225" t="s">
        <v>3786</v>
      </c>
      <c r="C1482" s="221">
        <f t="shared" si="46"/>
        <v>8</v>
      </c>
      <c r="D1482" s="221">
        <v>44583000</v>
      </c>
      <c r="F1482" s="221" t="s">
        <v>1778</v>
      </c>
      <c r="G1482" s="222">
        <v>5449645.7599999998</v>
      </c>
      <c r="I1482" s="222">
        <f t="shared" si="47"/>
        <v>5449645.7599999998</v>
      </c>
    </row>
    <row r="1483" spans="1:9" x14ac:dyDescent="0.2">
      <c r="A1483" s="221" t="s">
        <v>33</v>
      </c>
      <c r="B1483" s="225">
        <v>44583000</v>
      </c>
      <c r="C1483" s="221">
        <f t="shared" si="46"/>
        <v>8</v>
      </c>
      <c r="D1483" s="221">
        <v>44583000</v>
      </c>
      <c r="F1483" s="221" t="s">
        <v>1778</v>
      </c>
      <c r="H1483" s="222">
        <v>1583085.6</v>
      </c>
      <c r="I1483" s="222">
        <f t="shared" si="47"/>
        <v>-1583085.6</v>
      </c>
    </row>
    <row r="1484" spans="1:9" x14ac:dyDescent="0.2">
      <c r="A1484" s="221" t="s">
        <v>9</v>
      </c>
      <c r="B1484" s="225" t="s">
        <v>880</v>
      </c>
      <c r="C1484" s="221">
        <f t="shared" si="46"/>
        <v>7</v>
      </c>
      <c r="D1484" s="221">
        <v>44583000</v>
      </c>
      <c r="F1484" s="221" t="s">
        <v>329</v>
      </c>
      <c r="G1484" s="222">
        <v>3565650.31</v>
      </c>
      <c r="H1484" s="222">
        <v>0</v>
      </c>
      <c r="I1484" s="222">
        <f t="shared" si="47"/>
        <v>3565650.31</v>
      </c>
    </row>
    <row r="1485" spans="1:9" x14ac:dyDescent="0.2">
      <c r="A1485" s="221" t="s">
        <v>13</v>
      </c>
      <c r="B1485" s="225" t="s">
        <v>880</v>
      </c>
      <c r="C1485" s="221">
        <f t="shared" si="46"/>
        <v>7</v>
      </c>
      <c r="D1485" s="221">
        <v>44583000</v>
      </c>
      <c r="F1485" s="221" t="s">
        <v>329</v>
      </c>
      <c r="G1485" s="222">
        <v>320554.06</v>
      </c>
      <c r="H1485" s="222">
        <v>0</v>
      </c>
      <c r="I1485" s="222">
        <f t="shared" si="47"/>
        <v>320554.06</v>
      </c>
    </row>
    <row r="1486" spans="1:9" x14ac:dyDescent="0.2">
      <c r="A1486" s="221" t="s">
        <v>30</v>
      </c>
      <c r="B1486" s="225" t="s">
        <v>3786</v>
      </c>
      <c r="C1486" s="221">
        <f t="shared" si="46"/>
        <v>8</v>
      </c>
      <c r="D1486" s="221">
        <v>44583000</v>
      </c>
      <c r="F1486" s="221" t="s">
        <v>2106</v>
      </c>
      <c r="G1486" s="222">
        <v>1833333.33</v>
      </c>
      <c r="I1486" s="222">
        <f t="shared" si="47"/>
        <v>1833333.33</v>
      </c>
    </row>
    <row r="1487" spans="1:9" x14ac:dyDescent="0.2">
      <c r="A1487" s="221" t="s">
        <v>5</v>
      </c>
      <c r="B1487" s="225" t="s">
        <v>880</v>
      </c>
      <c r="C1487" s="221">
        <f t="shared" si="46"/>
        <v>7</v>
      </c>
      <c r="D1487" s="221">
        <v>44583000</v>
      </c>
      <c r="F1487" s="221" t="s">
        <v>329</v>
      </c>
      <c r="G1487" s="222">
        <v>1835014.13</v>
      </c>
      <c r="H1487" s="222">
        <v>0</v>
      </c>
      <c r="I1487" s="222">
        <f t="shared" si="47"/>
        <v>1835014.13</v>
      </c>
    </row>
    <row r="1488" spans="1:9" x14ac:dyDescent="0.2">
      <c r="A1488" s="221" t="s">
        <v>15</v>
      </c>
      <c r="B1488" s="225">
        <v>44583000</v>
      </c>
      <c r="C1488" s="221">
        <f t="shared" si="46"/>
        <v>8</v>
      </c>
      <c r="D1488" s="221">
        <v>44583000</v>
      </c>
      <c r="F1488" s="221" t="s">
        <v>1778</v>
      </c>
      <c r="G1488" s="222">
        <v>73166.8</v>
      </c>
      <c r="I1488" s="222">
        <f t="shared" si="47"/>
        <v>73166.8</v>
      </c>
    </row>
    <row r="1489" spans="1:9" x14ac:dyDescent="0.2">
      <c r="A1489" s="221" t="s">
        <v>37</v>
      </c>
      <c r="B1489" s="225" t="s">
        <v>3787</v>
      </c>
      <c r="C1489" s="221">
        <f t="shared" si="46"/>
        <v>6</v>
      </c>
      <c r="D1489" s="221">
        <v>44584000</v>
      </c>
      <c r="F1489" s="221" t="s">
        <v>1864</v>
      </c>
      <c r="H1489" s="222">
        <v>9124363.1999999993</v>
      </c>
      <c r="I1489" s="222">
        <f t="shared" si="47"/>
        <v>-9124363.1999999993</v>
      </c>
    </row>
    <row r="1490" spans="1:9" x14ac:dyDescent="0.2">
      <c r="A1490" s="221" t="s">
        <v>6</v>
      </c>
      <c r="B1490" s="225" t="s">
        <v>3788</v>
      </c>
      <c r="C1490" s="221">
        <f t="shared" si="46"/>
        <v>8</v>
      </c>
      <c r="D1490" s="221">
        <v>44587000</v>
      </c>
      <c r="F1490" s="221" t="s">
        <v>1962</v>
      </c>
      <c r="H1490" s="222">
        <v>116666.67</v>
      </c>
      <c r="I1490" s="222">
        <f t="shared" si="47"/>
        <v>-116666.67</v>
      </c>
    </row>
    <row r="1491" spans="1:9" x14ac:dyDescent="0.2">
      <c r="A1491" s="221" t="s">
        <v>17</v>
      </c>
      <c r="B1491" s="225" t="s">
        <v>3789</v>
      </c>
      <c r="C1491" s="221">
        <f t="shared" si="46"/>
        <v>6</v>
      </c>
      <c r="D1491" s="221">
        <v>44587000</v>
      </c>
      <c r="F1491" s="221" t="s">
        <v>646</v>
      </c>
      <c r="G1491" s="222">
        <v>356487748.44</v>
      </c>
      <c r="H1491" s="222">
        <v>0</v>
      </c>
      <c r="I1491" s="222">
        <f t="shared" si="47"/>
        <v>356487748.44</v>
      </c>
    </row>
    <row r="1492" spans="1:9" x14ac:dyDescent="0.2">
      <c r="A1492" s="221" t="s">
        <v>33</v>
      </c>
      <c r="B1492" s="225">
        <v>44587000</v>
      </c>
      <c r="C1492" s="221">
        <f t="shared" si="46"/>
        <v>8</v>
      </c>
      <c r="D1492" s="221">
        <v>44587000</v>
      </c>
      <c r="F1492" s="221" t="s">
        <v>3790</v>
      </c>
      <c r="G1492" s="222">
        <v>214971.99</v>
      </c>
      <c r="I1492" s="222">
        <f t="shared" si="47"/>
        <v>214971.99</v>
      </c>
    </row>
    <row r="1493" spans="1:9" x14ac:dyDescent="0.2">
      <c r="A1493" s="221" t="s">
        <v>148</v>
      </c>
      <c r="B1493" s="225" t="s">
        <v>3791</v>
      </c>
      <c r="C1493" s="221">
        <f t="shared" si="46"/>
        <v>8</v>
      </c>
      <c r="D1493" s="221">
        <v>44600000</v>
      </c>
      <c r="F1493" s="221" t="s">
        <v>2107</v>
      </c>
      <c r="H1493" s="222">
        <v>75576477.349999994</v>
      </c>
      <c r="I1493" s="222">
        <f t="shared" si="47"/>
        <v>-75576477.349999994</v>
      </c>
    </row>
    <row r="1494" spans="1:9" x14ac:dyDescent="0.2">
      <c r="A1494" s="221" t="s">
        <v>17</v>
      </c>
      <c r="B1494" s="225" t="s">
        <v>3792</v>
      </c>
      <c r="C1494" s="221">
        <f t="shared" si="46"/>
        <v>6</v>
      </c>
      <c r="D1494" s="221">
        <v>45500000</v>
      </c>
      <c r="F1494" s="221" t="s">
        <v>1247</v>
      </c>
      <c r="G1494" s="222">
        <v>2500000</v>
      </c>
      <c r="H1494" s="222">
        <v>0</v>
      </c>
      <c r="I1494" s="222">
        <f t="shared" si="47"/>
        <v>2500000</v>
      </c>
    </row>
    <row r="1495" spans="1:9" x14ac:dyDescent="0.2">
      <c r="A1495" s="221" t="s">
        <v>149</v>
      </c>
      <c r="B1495" s="225" t="s">
        <v>3793</v>
      </c>
      <c r="C1495" s="221">
        <f t="shared" si="46"/>
        <v>7</v>
      </c>
      <c r="D1495" s="221">
        <v>45500000</v>
      </c>
      <c r="F1495" s="221" t="s">
        <v>2192</v>
      </c>
      <c r="H1495" s="222">
        <v>4036737410.1500001</v>
      </c>
      <c r="I1495" s="222">
        <f t="shared" si="47"/>
        <v>-4036737410.1500001</v>
      </c>
    </row>
    <row r="1496" spans="1:9" x14ac:dyDescent="0.2">
      <c r="A1496" s="221" t="s">
        <v>148</v>
      </c>
      <c r="B1496" s="225" t="s">
        <v>3794</v>
      </c>
      <c r="C1496" s="221">
        <f t="shared" si="46"/>
        <v>8</v>
      </c>
      <c r="D1496" s="221">
        <v>45500000</v>
      </c>
      <c r="F1496" s="221" t="s">
        <v>2192</v>
      </c>
      <c r="G1496" s="222">
        <v>2880938214.8800001</v>
      </c>
      <c r="I1496" s="222">
        <f t="shared" si="47"/>
        <v>2880938214.8800001</v>
      </c>
    </row>
    <row r="1497" spans="1:9" x14ac:dyDescent="0.2">
      <c r="A1497" s="221" t="s">
        <v>9</v>
      </c>
      <c r="B1497" s="225" t="s">
        <v>3793</v>
      </c>
      <c r="C1497" s="221">
        <f t="shared" si="46"/>
        <v>7</v>
      </c>
      <c r="D1497" s="221">
        <v>45500000</v>
      </c>
      <c r="F1497" s="221" t="s">
        <v>647</v>
      </c>
      <c r="G1497" s="222">
        <v>109200000</v>
      </c>
      <c r="H1497" s="222">
        <v>0</v>
      </c>
      <c r="I1497" s="222">
        <f t="shared" si="47"/>
        <v>109200000</v>
      </c>
    </row>
    <row r="1498" spans="1:9" x14ac:dyDescent="0.2">
      <c r="A1498" s="221" t="s">
        <v>5</v>
      </c>
      <c r="B1498" s="225" t="s">
        <v>3793</v>
      </c>
      <c r="C1498" s="221">
        <f t="shared" si="46"/>
        <v>7</v>
      </c>
      <c r="D1498" s="221">
        <v>45500000</v>
      </c>
      <c r="F1498" s="221" t="s">
        <v>647</v>
      </c>
      <c r="G1498" s="222">
        <v>0</v>
      </c>
      <c r="H1498" s="222">
        <v>75000000</v>
      </c>
      <c r="I1498" s="222">
        <f t="shared" si="47"/>
        <v>-75000000</v>
      </c>
    </row>
    <row r="1499" spans="1:9" x14ac:dyDescent="0.2">
      <c r="A1499" s="221" t="s">
        <v>148</v>
      </c>
      <c r="B1499" s="225" t="s">
        <v>3795</v>
      </c>
      <c r="C1499" s="221">
        <f t="shared" si="46"/>
        <v>8</v>
      </c>
      <c r="D1499" s="221">
        <v>45500001</v>
      </c>
      <c r="F1499" s="221" t="s">
        <v>2177</v>
      </c>
      <c r="G1499" s="222">
        <v>160000000</v>
      </c>
      <c r="I1499" s="222">
        <f t="shared" si="47"/>
        <v>160000000</v>
      </c>
    </row>
    <row r="1500" spans="1:9" x14ac:dyDescent="0.2">
      <c r="A1500" s="221" t="s">
        <v>6</v>
      </c>
      <c r="B1500" s="225" t="s">
        <v>3796</v>
      </c>
      <c r="C1500" s="221">
        <f t="shared" si="46"/>
        <v>8</v>
      </c>
      <c r="D1500" s="221">
        <v>45510000</v>
      </c>
      <c r="F1500" s="221" t="s">
        <v>95</v>
      </c>
      <c r="H1500" s="222">
        <v>1659281030.8699999</v>
      </c>
      <c r="I1500" s="222">
        <f t="shared" si="47"/>
        <v>-1659281030.8699999</v>
      </c>
    </row>
    <row r="1501" spans="1:9" x14ac:dyDescent="0.2">
      <c r="A1501" s="221" t="s">
        <v>17</v>
      </c>
      <c r="B1501" s="225" t="s">
        <v>3797</v>
      </c>
      <c r="C1501" s="221">
        <f t="shared" si="46"/>
        <v>6</v>
      </c>
      <c r="D1501" s="221">
        <v>45510000</v>
      </c>
      <c r="F1501" s="221" t="s">
        <v>1248</v>
      </c>
      <c r="G1501" s="222">
        <v>0</v>
      </c>
      <c r="H1501" s="222">
        <v>464200279.31</v>
      </c>
      <c r="I1501" s="222">
        <f t="shared" si="47"/>
        <v>-464200279.31</v>
      </c>
    </row>
    <row r="1502" spans="1:9" x14ac:dyDescent="0.2">
      <c r="A1502" s="221" t="s">
        <v>148</v>
      </c>
      <c r="B1502" s="225" t="s">
        <v>3796</v>
      </c>
      <c r="C1502" s="221">
        <f t="shared" si="46"/>
        <v>8</v>
      </c>
      <c r="D1502" s="221">
        <v>45510000</v>
      </c>
      <c r="F1502" s="221" t="s">
        <v>330</v>
      </c>
      <c r="H1502" s="222">
        <v>807500088.59000003</v>
      </c>
      <c r="I1502" s="222">
        <f t="shared" si="47"/>
        <v>-807500088.59000003</v>
      </c>
    </row>
    <row r="1503" spans="1:9" x14ac:dyDescent="0.2">
      <c r="A1503" s="221" t="s">
        <v>7</v>
      </c>
      <c r="B1503" s="225" t="s">
        <v>3796</v>
      </c>
      <c r="C1503" s="221">
        <f t="shared" si="46"/>
        <v>8</v>
      </c>
      <c r="D1503" s="221">
        <v>45510000</v>
      </c>
      <c r="F1503" s="221" t="s">
        <v>9</v>
      </c>
      <c r="H1503" s="222">
        <v>2463768743.46</v>
      </c>
      <c r="I1503" s="222">
        <f t="shared" si="47"/>
        <v>-2463768743.46</v>
      </c>
    </row>
    <row r="1504" spans="1:9" x14ac:dyDescent="0.2">
      <c r="A1504" s="221" t="s">
        <v>23</v>
      </c>
      <c r="B1504" s="225" t="s">
        <v>3796</v>
      </c>
      <c r="C1504" s="221">
        <f t="shared" si="46"/>
        <v>8</v>
      </c>
      <c r="D1504" s="221">
        <v>45510000</v>
      </c>
      <c r="F1504" s="221" t="s">
        <v>95</v>
      </c>
      <c r="H1504" s="222">
        <v>1522400</v>
      </c>
      <c r="I1504" s="222">
        <f t="shared" si="47"/>
        <v>-1522400</v>
      </c>
    </row>
    <row r="1505" spans="1:9" x14ac:dyDescent="0.2">
      <c r="A1505" s="221" t="s">
        <v>145</v>
      </c>
      <c r="B1505" s="225" t="s">
        <v>3796</v>
      </c>
      <c r="C1505" s="221">
        <f t="shared" si="46"/>
        <v>8</v>
      </c>
      <c r="D1505" s="221">
        <v>45510000</v>
      </c>
      <c r="F1505" s="221" t="s">
        <v>97</v>
      </c>
      <c r="H1505" s="222">
        <v>238316693.03999999</v>
      </c>
      <c r="I1505" s="222">
        <f t="shared" si="47"/>
        <v>-238316693.03999999</v>
      </c>
    </row>
    <row r="1506" spans="1:9" x14ac:dyDescent="0.2">
      <c r="A1506" s="221" t="s">
        <v>33</v>
      </c>
      <c r="B1506" s="225">
        <v>45510000</v>
      </c>
      <c r="C1506" s="221">
        <f t="shared" si="46"/>
        <v>8</v>
      </c>
      <c r="D1506" s="221">
        <v>45510000</v>
      </c>
      <c r="F1506" s="221" t="s">
        <v>95</v>
      </c>
      <c r="H1506" s="222">
        <v>2930374415.3800001</v>
      </c>
      <c r="I1506" s="222">
        <f t="shared" si="47"/>
        <v>-2930374415.3800001</v>
      </c>
    </row>
    <row r="1507" spans="1:9" x14ac:dyDescent="0.2">
      <c r="A1507" s="221" t="s">
        <v>9</v>
      </c>
      <c r="B1507" s="225" t="s">
        <v>3798</v>
      </c>
      <c r="C1507" s="221">
        <f t="shared" si="46"/>
        <v>7</v>
      </c>
      <c r="D1507" s="221">
        <v>45510000</v>
      </c>
      <c r="F1507" s="221" t="s">
        <v>13</v>
      </c>
      <c r="G1507" s="222">
        <v>227800000</v>
      </c>
      <c r="H1507" s="222">
        <v>0</v>
      </c>
      <c r="I1507" s="222">
        <f t="shared" si="47"/>
        <v>227800000</v>
      </c>
    </row>
    <row r="1508" spans="1:9" x14ac:dyDescent="0.2">
      <c r="A1508" s="221" t="s">
        <v>21</v>
      </c>
      <c r="B1508" s="225" t="s">
        <v>3798</v>
      </c>
      <c r="C1508" s="221">
        <f t="shared" si="46"/>
        <v>7</v>
      </c>
      <c r="D1508" s="221">
        <v>45510000</v>
      </c>
      <c r="F1508" s="221" t="s">
        <v>13</v>
      </c>
      <c r="G1508" s="222">
        <v>0</v>
      </c>
      <c r="H1508" s="222">
        <v>1494000000</v>
      </c>
      <c r="I1508" s="222">
        <f t="shared" si="47"/>
        <v>-1494000000</v>
      </c>
    </row>
    <row r="1509" spans="1:9" x14ac:dyDescent="0.2">
      <c r="A1509" s="221" t="s">
        <v>1</v>
      </c>
      <c r="B1509" s="225" t="s">
        <v>3796</v>
      </c>
      <c r="C1509" s="221">
        <f t="shared" si="46"/>
        <v>8</v>
      </c>
      <c r="D1509" s="221">
        <v>45510000</v>
      </c>
      <c r="F1509" s="221" t="s">
        <v>95</v>
      </c>
      <c r="H1509" s="222">
        <v>1420000</v>
      </c>
      <c r="I1509" s="222">
        <f t="shared" si="47"/>
        <v>-1420000</v>
      </c>
    </row>
    <row r="1510" spans="1:9" x14ac:dyDescent="0.2">
      <c r="A1510" s="221" t="s">
        <v>25</v>
      </c>
      <c r="B1510" s="225">
        <v>45510000</v>
      </c>
      <c r="C1510" s="221">
        <f t="shared" si="46"/>
        <v>8</v>
      </c>
      <c r="D1510" s="221">
        <v>45510000</v>
      </c>
      <c r="F1510" s="221" t="s">
        <v>3799</v>
      </c>
      <c r="H1510" s="222">
        <v>1585486200</v>
      </c>
      <c r="I1510" s="222">
        <f t="shared" si="47"/>
        <v>-1585486200</v>
      </c>
    </row>
    <row r="1511" spans="1:9" x14ac:dyDescent="0.2">
      <c r="A1511" s="221" t="s">
        <v>8</v>
      </c>
      <c r="B1511" s="225" t="s">
        <v>3800</v>
      </c>
      <c r="C1511" s="221">
        <f t="shared" si="46"/>
        <v>8</v>
      </c>
      <c r="D1511" s="221">
        <v>45511000</v>
      </c>
      <c r="F1511" s="221" t="s">
        <v>330</v>
      </c>
      <c r="H1511" s="222">
        <v>1972994219.26</v>
      </c>
      <c r="I1511" s="222">
        <f t="shared" si="47"/>
        <v>-1972994219.26</v>
      </c>
    </row>
    <row r="1512" spans="1:9" x14ac:dyDescent="0.2">
      <c r="A1512" s="221" t="s">
        <v>2</v>
      </c>
      <c r="B1512" s="225" t="s">
        <v>3800</v>
      </c>
      <c r="C1512" s="221">
        <f t="shared" si="46"/>
        <v>8</v>
      </c>
      <c r="D1512" s="221">
        <v>45511000</v>
      </c>
      <c r="F1512" s="221" t="s">
        <v>330</v>
      </c>
      <c r="H1512" s="222">
        <v>1087705600</v>
      </c>
      <c r="I1512" s="222">
        <f t="shared" si="47"/>
        <v>-1087705600</v>
      </c>
    </row>
    <row r="1513" spans="1:9" x14ac:dyDescent="0.2">
      <c r="A1513" s="221" t="s">
        <v>38</v>
      </c>
      <c r="B1513" s="225" t="s">
        <v>881</v>
      </c>
      <c r="C1513" s="221">
        <f t="shared" si="46"/>
        <v>7</v>
      </c>
      <c r="D1513" s="221">
        <v>45511000</v>
      </c>
      <c r="F1513" s="221" t="s">
        <v>2409</v>
      </c>
      <c r="H1513" s="222">
        <v>294899400</v>
      </c>
      <c r="I1513" s="222">
        <f t="shared" si="47"/>
        <v>-294899400</v>
      </c>
    </row>
    <row r="1514" spans="1:9" x14ac:dyDescent="0.2">
      <c r="A1514" s="221" t="s">
        <v>26</v>
      </c>
      <c r="B1514" s="225" t="s">
        <v>3800</v>
      </c>
      <c r="C1514" s="221">
        <f t="shared" si="46"/>
        <v>8</v>
      </c>
      <c r="D1514" s="221">
        <v>45511000</v>
      </c>
      <c r="F1514" s="221" t="s">
        <v>330</v>
      </c>
      <c r="H1514" s="222">
        <v>2570959899.6999998</v>
      </c>
      <c r="I1514" s="222">
        <f t="shared" si="47"/>
        <v>-2570959899.6999998</v>
      </c>
    </row>
    <row r="1515" spans="1:9" x14ac:dyDescent="0.2">
      <c r="A1515" s="221" t="s">
        <v>34</v>
      </c>
      <c r="B1515" s="225" t="s">
        <v>3800</v>
      </c>
      <c r="C1515" s="221">
        <f t="shared" si="46"/>
        <v>8</v>
      </c>
      <c r="D1515" s="221">
        <v>45511000</v>
      </c>
      <c r="F1515" s="221" t="s">
        <v>330</v>
      </c>
      <c r="H1515" s="222">
        <v>2063980989.0699999</v>
      </c>
      <c r="I1515" s="222">
        <f t="shared" si="47"/>
        <v>-2063980989.0699999</v>
      </c>
    </row>
    <row r="1516" spans="1:9" x14ac:dyDescent="0.2">
      <c r="A1516" s="221" t="s">
        <v>9</v>
      </c>
      <c r="B1516" s="225" t="s">
        <v>881</v>
      </c>
      <c r="C1516" s="221">
        <f t="shared" si="46"/>
        <v>7</v>
      </c>
      <c r="D1516" s="221">
        <v>45511000</v>
      </c>
      <c r="F1516" s="221" t="s">
        <v>330</v>
      </c>
      <c r="G1516" s="222">
        <v>0</v>
      </c>
      <c r="H1516" s="222">
        <v>1098166055.99</v>
      </c>
      <c r="I1516" s="222">
        <f t="shared" si="47"/>
        <v>-1098166055.99</v>
      </c>
    </row>
    <row r="1517" spans="1:9" x14ac:dyDescent="0.2">
      <c r="A1517" s="221" t="s">
        <v>13</v>
      </c>
      <c r="B1517" s="225" t="s">
        <v>881</v>
      </c>
      <c r="C1517" s="221">
        <f t="shared" si="46"/>
        <v>7</v>
      </c>
      <c r="D1517" s="221">
        <v>45511000</v>
      </c>
      <c r="F1517" s="221" t="s">
        <v>330</v>
      </c>
      <c r="G1517" s="222">
        <v>0</v>
      </c>
      <c r="H1517" s="222">
        <v>20647326.579999998</v>
      </c>
      <c r="I1517" s="222">
        <f t="shared" si="47"/>
        <v>-20647326.579999998</v>
      </c>
    </row>
    <row r="1518" spans="1:9" x14ac:dyDescent="0.2">
      <c r="A1518" s="221" t="s">
        <v>30</v>
      </c>
      <c r="B1518" s="225" t="s">
        <v>3800</v>
      </c>
      <c r="C1518" s="221">
        <f t="shared" si="46"/>
        <v>8</v>
      </c>
      <c r="D1518" s="221">
        <v>45511000</v>
      </c>
      <c r="F1518" s="221" t="s">
        <v>330</v>
      </c>
      <c r="H1518" s="222">
        <v>322894523.56999999</v>
      </c>
      <c r="I1518" s="222">
        <f t="shared" si="47"/>
        <v>-322894523.56999999</v>
      </c>
    </row>
    <row r="1519" spans="1:9" x14ac:dyDescent="0.2">
      <c r="A1519" s="221" t="s">
        <v>21</v>
      </c>
      <c r="B1519" s="225" t="s">
        <v>881</v>
      </c>
      <c r="C1519" s="221">
        <f t="shared" si="46"/>
        <v>7</v>
      </c>
      <c r="D1519" s="221">
        <v>45511000</v>
      </c>
      <c r="F1519" s="221" t="s">
        <v>330</v>
      </c>
      <c r="G1519" s="222">
        <v>0</v>
      </c>
      <c r="H1519" s="222">
        <v>1830852027.9000001</v>
      </c>
      <c r="I1519" s="222">
        <f t="shared" si="47"/>
        <v>-1830852027.9000001</v>
      </c>
    </row>
    <row r="1520" spans="1:9" x14ac:dyDescent="0.2">
      <c r="A1520" s="221" t="s">
        <v>5</v>
      </c>
      <c r="B1520" s="225" t="s">
        <v>881</v>
      </c>
      <c r="C1520" s="221">
        <f t="shared" si="46"/>
        <v>7</v>
      </c>
      <c r="D1520" s="221">
        <v>45511000</v>
      </c>
      <c r="F1520" s="221" t="s">
        <v>330</v>
      </c>
      <c r="G1520" s="222">
        <v>0</v>
      </c>
      <c r="H1520" s="222">
        <v>422728725.94999999</v>
      </c>
      <c r="I1520" s="222">
        <f t="shared" si="47"/>
        <v>-422728725.94999999</v>
      </c>
    </row>
    <row r="1521" spans="1:9" x14ac:dyDescent="0.2">
      <c r="A1521" s="221" t="s">
        <v>15</v>
      </c>
      <c r="B1521" s="225">
        <v>45511000</v>
      </c>
      <c r="C1521" s="221">
        <f t="shared" si="46"/>
        <v>8</v>
      </c>
      <c r="D1521" s="221">
        <v>45511000</v>
      </c>
      <c r="F1521" s="221" t="s">
        <v>330</v>
      </c>
      <c r="H1521" s="222">
        <v>932163402.77999997</v>
      </c>
      <c r="I1521" s="222">
        <f t="shared" si="47"/>
        <v>-932163402.77999997</v>
      </c>
    </row>
    <row r="1522" spans="1:9" x14ac:dyDescent="0.2">
      <c r="A1522" s="221" t="s">
        <v>2</v>
      </c>
      <c r="B1522" s="225" t="s">
        <v>3801</v>
      </c>
      <c r="C1522" s="221">
        <f t="shared" si="46"/>
        <v>8</v>
      </c>
      <c r="D1522" s="221">
        <v>45512000</v>
      </c>
      <c r="F1522" s="221" t="s">
        <v>314</v>
      </c>
      <c r="H1522" s="222">
        <v>56800000</v>
      </c>
      <c r="I1522" s="222">
        <f t="shared" si="47"/>
        <v>-56800000</v>
      </c>
    </row>
    <row r="1523" spans="1:9" x14ac:dyDescent="0.2">
      <c r="A1523" s="221" t="s">
        <v>20</v>
      </c>
      <c r="B1523" s="225">
        <v>45512000</v>
      </c>
      <c r="C1523" s="221">
        <f t="shared" si="46"/>
        <v>8</v>
      </c>
      <c r="D1523" s="221">
        <v>45512000</v>
      </c>
      <c r="F1523" s="221" t="s">
        <v>314</v>
      </c>
      <c r="H1523" s="222">
        <v>389208500.86000001</v>
      </c>
      <c r="I1523" s="222">
        <f t="shared" si="47"/>
        <v>-389208500.86000001</v>
      </c>
    </row>
    <row r="1524" spans="1:9" x14ac:dyDescent="0.2">
      <c r="A1524" s="221" t="s">
        <v>26</v>
      </c>
      <c r="B1524" s="225" t="s">
        <v>3801</v>
      </c>
      <c r="C1524" s="221">
        <f t="shared" si="46"/>
        <v>8</v>
      </c>
      <c r="D1524" s="221">
        <v>45512000</v>
      </c>
      <c r="F1524" s="221" t="s">
        <v>314</v>
      </c>
      <c r="H1524" s="222">
        <v>623105134.26999998</v>
      </c>
      <c r="I1524" s="222">
        <f t="shared" si="47"/>
        <v>-623105134.26999998</v>
      </c>
    </row>
    <row r="1525" spans="1:9" x14ac:dyDescent="0.2">
      <c r="A1525" s="221" t="s">
        <v>15</v>
      </c>
      <c r="B1525" s="225">
        <v>45512000</v>
      </c>
      <c r="C1525" s="221">
        <f t="shared" si="46"/>
        <v>8</v>
      </c>
      <c r="D1525" s="221">
        <v>45512000</v>
      </c>
      <c r="F1525" s="221" t="s">
        <v>314</v>
      </c>
      <c r="H1525" s="222">
        <v>98478556.700000003</v>
      </c>
      <c r="I1525" s="222">
        <f t="shared" si="47"/>
        <v>-98478556.700000003</v>
      </c>
    </row>
    <row r="1526" spans="1:9" x14ac:dyDescent="0.2">
      <c r="A1526" s="221" t="s">
        <v>2</v>
      </c>
      <c r="B1526" s="225" t="s">
        <v>3802</v>
      </c>
      <c r="C1526" s="221">
        <f t="shared" si="46"/>
        <v>8</v>
      </c>
      <c r="D1526" s="221">
        <v>45513000</v>
      </c>
      <c r="F1526" s="221" t="s">
        <v>1869</v>
      </c>
      <c r="H1526" s="222">
        <v>53300000</v>
      </c>
      <c r="I1526" s="222">
        <f t="shared" si="47"/>
        <v>-53300000</v>
      </c>
    </row>
    <row r="1527" spans="1:9" x14ac:dyDescent="0.2">
      <c r="A1527" s="221" t="s">
        <v>15</v>
      </c>
      <c r="B1527" s="225">
        <v>45513000</v>
      </c>
      <c r="C1527" s="221">
        <f t="shared" si="46"/>
        <v>8</v>
      </c>
      <c r="D1527" s="221">
        <v>45513000</v>
      </c>
      <c r="F1527" s="221" t="s">
        <v>1869</v>
      </c>
      <c r="H1527" s="222">
        <v>164054966.66999999</v>
      </c>
      <c r="I1527" s="222">
        <f t="shared" si="47"/>
        <v>-164054966.66999999</v>
      </c>
    </row>
    <row r="1528" spans="1:9" x14ac:dyDescent="0.2">
      <c r="A1528" s="221" t="s">
        <v>8</v>
      </c>
      <c r="B1528" s="225" t="s">
        <v>3803</v>
      </c>
      <c r="C1528" s="221">
        <f t="shared" si="46"/>
        <v>8</v>
      </c>
      <c r="D1528" s="221">
        <v>45514000</v>
      </c>
      <c r="F1528" s="221" t="s">
        <v>2409</v>
      </c>
      <c r="H1528" s="222">
        <v>36759319.700000003</v>
      </c>
      <c r="I1528" s="222">
        <f t="shared" si="47"/>
        <v>-36759319.700000003</v>
      </c>
    </row>
    <row r="1529" spans="1:9" x14ac:dyDescent="0.2">
      <c r="A1529" s="221" t="s">
        <v>26</v>
      </c>
      <c r="B1529" s="225" t="s">
        <v>3803</v>
      </c>
      <c r="C1529" s="221">
        <f t="shared" si="46"/>
        <v>8</v>
      </c>
      <c r="D1529" s="221">
        <v>45514000</v>
      </c>
      <c r="F1529" s="221" t="s">
        <v>1869</v>
      </c>
      <c r="H1529" s="222">
        <v>418496000</v>
      </c>
      <c r="I1529" s="222">
        <f t="shared" si="47"/>
        <v>-418496000</v>
      </c>
    </row>
    <row r="1530" spans="1:9" x14ac:dyDescent="0.2">
      <c r="A1530" s="221" t="s">
        <v>21</v>
      </c>
      <c r="B1530" s="225" t="s">
        <v>3804</v>
      </c>
      <c r="C1530" s="221">
        <f t="shared" si="46"/>
        <v>7</v>
      </c>
      <c r="D1530" s="221">
        <v>45514000</v>
      </c>
      <c r="F1530" s="221" t="s">
        <v>331</v>
      </c>
      <c r="G1530" s="222">
        <v>0</v>
      </c>
      <c r="H1530" s="222">
        <v>39000000</v>
      </c>
      <c r="I1530" s="222">
        <f t="shared" si="47"/>
        <v>-39000000</v>
      </c>
    </row>
    <row r="1531" spans="1:9" x14ac:dyDescent="0.2">
      <c r="A1531" s="221" t="s">
        <v>5</v>
      </c>
      <c r="B1531" s="225" t="s">
        <v>3804</v>
      </c>
      <c r="C1531" s="221">
        <f t="shared" si="46"/>
        <v>7</v>
      </c>
      <c r="D1531" s="221">
        <v>45514000</v>
      </c>
      <c r="F1531" s="221" t="s">
        <v>331</v>
      </c>
      <c r="G1531" s="222">
        <v>0</v>
      </c>
      <c r="H1531" s="222">
        <v>13346443.07</v>
      </c>
      <c r="I1531" s="222">
        <f t="shared" si="47"/>
        <v>-13346443.07</v>
      </c>
    </row>
    <row r="1532" spans="1:9" x14ac:dyDescent="0.2">
      <c r="A1532" s="221" t="s">
        <v>8</v>
      </c>
      <c r="B1532" s="225" t="s">
        <v>3805</v>
      </c>
      <c r="C1532" s="221">
        <f t="shared" si="46"/>
        <v>8</v>
      </c>
      <c r="D1532" s="221">
        <v>45515000</v>
      </c>
      <c r="F1532" s="221" t="s">
        <v>1869</v>
      </c>
      <c r="H1532" s="222">
        <v>35288946.909999996</v>
      </c>
      <c r="I1532" s="222">
        <f t="shared" si="47"/>
        <v>-35288946.909999996</v>
      </c>
    </row>
    <row r="1533" spans="1:9" x14ac:dyDescent="0.2">
      <c r="A1533" s="221" t="s">
        <v>21</v>
      </c>
      <c r="B1533" s="225" t="s">
        <v>3806</v>
      </c>
      <c r="C1533" s="221">
        <f t="shared" si="46"/>
        <v>7</v>
      </c>
      <c r="D1533" s="221">
        <v>45515000</v>
      </c>
      <c r="F1533" s="221" t="s">
        <v>1476</v>
      </c>
      <c r="G1533" s="222">
        <v>0</v>
      </c>
      <c r="H1533" s="222">
        <v>25000000</v>
      </c>
      <c r="I1533" s="222">
        <f t="shared" si="47"/>
        <v>-25000000</v>
      </c>
    </row>
    <row r="1534" spans="1:9" x14ac:dyDescent="0.2">
      <c r="A1534" s="221" t="s">
        <v>37</v>
      </c>
      <c r="B1534" s="225" t="s">
        <v>3807</v>
      </c>
      <c r="C1534" s="221">
        <f t="shared" si="46"/>
        <v>6</v>
      </c>
      <c r="D1534" s="221">
        <v>45520000</v>
      </c>
      <c r="F1534" s="221" t="s">
        <v>1866</v>
      </c>
      <c r="H1534" s="222">
        <v>2114953758.3499999</v>
      </c>
      <c r="I1534" s="222">
        <f t="shared" si="47"/>
        <v>-2114953758.3499999</v>
      </c>
    </row>
    <row r="1535" spans="1:9" x14ac:dyDescent="0.2">
      <c r="A1535" s="221" t="s">
        <v>148</v>
      </c>
      <c r="B1535" s="225" t="s">
        <v>3808</v>
      </c>
      <c r="C1535" s="221">
        <f t="shared" si="46"/>
        <v>8</v>
      </c>
      <c r="D1535" s="221">
        <v>45520000</v>
      </c>
      <c r="F1535" s="221" t="s">
        <v>2110</v>
      </c>
      <c r="H1535" s="222">
        <v>385000906.89999998</v>
      </c>
      <c r="I1535" s="222">
        <f t="shared" si="47"/>
        <v>-385000906.89999998</v>
      </c>
    </row>
    <row r="1536" spans="1:9" x14ac:dyDescent="0.2">
      <c r="A1536" s="221" t="s">
        <v>145</v>
      </c>
      <c r="B1536" s="225" t="s">
        <v>3808</v>
      </c>
      <c r="C1536" s="221">
        <f t="shared" si="46"/>
        <v>8</v>
      </c>
      <c r="D1536" s="221">
        <v>45520000</v>
      </c>
      <c r="F1536" s="221" t="s">
        <v>2013</v>
      </c>
      <c r="H1536" s="222">
        <v>179725000</v>
      </c>
      <c r="I1536" s="222">
        <f t="shared" si="47"/>
        <v>-179725000</v>
      </c>
    </row>
    <row r="1537" spans="1:9" x14ac:dyDescent="0.2">
      <c r="A1537" s="221" t="s">
        <v>1</v>
      </c>
      <c r="B1537" s="225" t="s">
        <v>3808</v>
      </c>
      <c r="C1537" s="221">
        <f t="shared" si="46"/>
        <v>8</v>
      </c>
      <c r="D1537" s="221">
        <v>45520000</v>
      </c>
      <c r="F1537" s="221" t="s">
        <v>96</v>
      </c>
      <c r="G1537" s="222">
        <v>75000</v>
      </c>
      <c r="I1537" s="222">
        <f t="shared" si="47"/>
        <v>75000</v>
      </c>
    </row>
    <row r="1538" spans="1:9" x14ac:dyDescent="0.2">
      <c r="A1538" s="221" t="s">
        <v>25</v>
      </c>
      <c r="B1538" s="225">
        <v>45520000</v>
      </c>
      <c r="C1538" s="221">
        <f t="shared" ref="C1538:C1601" si="48">+LEN(B:B)</f>
        <v>8</v>
      </c>
      <c r="D1538" s="221">
        <v>45520000</v>
      </c>
      <c r="F1538" s="221" t="s">
        <v>1578</v>
      </c>
      <c r="H1538" s="222">
        <v>363219110.75</v>
      </c>
      <c r="I1538" s="222">
        <f t="shared" ref="I1538:I1601" si="49">+G:G-H:H</f>
        <v>-363219110.75</v>
      </c>
    </row>
    <row r="1539" spans="1:9" x14ac:dyDescent="0.2">
      <c r="A1539" s="221" t="s">
        <v>37</v>
      </c>
      <c r="B1539" s="225" t="s">
        <v>3809</v>
      </c>
      <c r="C1539" s="221">
        <f t="shared" si="48"/>
        <v>6</v>
      </c>
      <c r="D1539" s="221">
        <v>45530000</v>
      </c>
      <c r="F1539" s="221" t="s">
        <v>1867</v>
      </c>
      <c r="H1539" s="222">
        <v>82500000</v>
      </c>
      <c r="I1539" s="222">
        <f t="shared" si="49"/>
        <v>-82500000</v>
      </c>
    </row>
    <row r="1540" spans="1:9" x14ac:dyDescent="0.2">
      <c r="A1540" s="221" t="s">
        <v>6</v>
      </c>
      <c r="B1540" s="225" t="s">
        <v>3810</v>
      </c>
      <c r="C1540" s="221">
        <f t="shared" si="48"/>
        <v>8</v>
      </c>
      <c r="D1540" s="221">
        <v>45530000</v>
      </c>
      <c r="F1540" s="221" t="s">
        <v>97</v>
      </c>
      <c r="H1540" s="222">
        <v>237859478.18000001</v>
      </c>
      <c r="I1540" s="222">
        <f t="shared" si="49"/>
        <v>-237859478.18000001</v>
      </c>
    </row>
    <row r="1541" spans="1:9" x14ac:dyDescent="0.2">
      <c r="A1541" s="221" t="s">
        <v>148</v>
      </c>
      <c r="B1541" s="225" t="s">
        <v>3810</v>
      </c>
      <c r="C1541" s="221">
        <f t="shared" si="48"/>
        <v>8</v>
      </c>
      <c r="D1541" s="221">
        <v>45530000</v>
      </c>
      <c r="F1541" s="221" t="s">
        <v>314</v>
      </c>
      <c r="H1541" s="222">
        <v>564437800</v>
      </c>
      <c r="I1541" s="222">
        <f t="shared" si="49"/>
        <v>-564437800</v>
      </c>
    </row>
    <row r="1542" spans="1:9" x14ac:dyDescent="0.2">
      <c r="A1542" s="221" t="s">
        <v>145</v>
      </c>
      <c r="B1542" s="225" t="s">
        <v>3810</v>
      </c>
      <c r="C1542" s="221">
        <f t="shared" si="48"/>
        <v>8</v>
      </c>
      <c r="D1542" s="221">
        <v>45530000</v>
      </c>
      <c r="F1542" s="221" t="s">
        <v>2014</v>
      </c>
      <c r="H1542" s="222">
        <v>165225000</v>
      </c>
      <c r="I1542" s="222">
        <f t="shared" si="49"/>
        <v>-165225000</v>
      </c>
    </row>
    <row r="1543" spans="1:9" x14ac:dyDescent="0.2">
      <c r="A1543" s="221" t="s">
        <v>13</v>
      </c>
      <c r="B1543" s="225" t="s">
        <v>882</v>
      </c>
      <c r="C1543" s="221">
        <f t="shared" si="48"/>
        <v>7</v>
      </c>
      <c r="D1543" s="221">
        <v>45530000</v>
      </c>
      <c r="F1543" s="221" t="s">
        <v>21</v>
      </c>
      <c r="G1543" s="222">
        <v>1494000000</v>
      </c>
      <c r="H1543" s="222">
        <v>0</v>
      </c>
      <c r="I1543" s="222">
        <f t="shared" si="49"/>
        <v>1494000000</v>
      </c>
    </row>
    <row r="1544" spans="1:9" x14ac:dyDescent="0.2">
      <c r="A1544" s="221" t="s">
        <v>1</v>
      </c>
      <c r="B1544" s="225" t="s">
        <v>3810</v>
      </c>
      <c r="C1544" s="221">
        <f t="shared" si="48"/>
        <v>8</v>
      </c>
      <c r="D1544" s="221">
        <v>45530000</v>
      </c>
      <c r="F1544" s="221" t="s">
        <v>97</v>
      </c>
      <c r="G1544" s="222">
        <v>1140000</v>
      </c>
      <c r="I1544" s="222">
        <f t="shared" si="49"/>
        <v>1140000</v>
      </c>
    </row>
    <row r="1545" spans="1:9" x14ac:dyDescent="0.2">
      <c r="A1545" s="221" t="s">
        <v>25</v>
      </c>
      <c r="B1545" s="225">
        <v>45530000</v>
      </c>
      <c r="C1545" s="221">
        <f t="shared" si="48"/>
        <v>8</v>
      </c>
      <c r="D1545" s="221">
        <v>45530000</v>
      </c>
      <c r="F1545" s="221" t="s">
        <v>1579</v>
      </c>
      <c r="H1545" s="222">
        <v>32148043.77</v>
      </c>
      <c r="I1545" s="222">
        <f t="shared" si="49"/>
        <v>-32148043.77</v>
      </c>
    </row>
    <row r="1546" spans="1:9" x14ac:dyDescent="0.2">
      <c r="A1546" s="221" t="s">
        <v>37</v>
      </c>
      <c r="B1546" s="225" t="s">
        <v>3811</v>
      </c>
      <c r="C1546" s="221">
        <f t="shared" si="48"/>
        <v>6</v>
      </c>
      <c r="D1546" s="221">
        <v>45540000</v>
      </c>
      <c r="F1546" s="221" t="s">
        <v>1868</v>
      </c>
      <c r="H1546" s="222">
        <v>227500000</v>
      </c>
      <c r="I1546" s="222">
        <f t="shared" si="49"/>
        <v>-227500000</v>
      </c>
    </row>
    <row r="1547" spans="1:9" x14ac:dyDescent="0.2">
      <c r="A1547" s="221" t="s">
        <v>6</v>
      </c>
      <c r="B1547" s="225" t="s">
        <v>3812</v>
      </c>
      <c r="C1547" s="221">
        <f t="shared" si="48"/>
        <v>8</v>
      </c>
      <c r="D1547" s="221">
        <v>45540000</v>
      </c>
      <c r="F1547" s="221" t="s">
        <v>1782</v>
      </c>
      <c r="H1547" s="222">
        <v>806093700.79999995</v>
      </c>
      <c r="I1547" s="222">
        <f t="shared" si="49"/>
        <v>-806093700.79999995</v>
      </c>
    </row>
    <row r="1548" spans="1:9" x14ac:dyDescent="0.2">
      <c r="A1548" s="221" t="s">
        <v>148</v>
      </c>
      <c r="B1548" s="225" t="s">
        <v>3812</v>
      </c>
      <c r="C1548" s="221">
        <f t="shared" si="48"/>
        <v>8</v>
      </c>
      <c r="D1548" s="221">
        <v>45540000</v>
      </c>
      <c r="F1548" s="221" t="s">
        <v>2111</v>
      </c>
      <c r="H1548" s="222">
        <v>485000000</v>
      </c>
      <c r="I1548" s="222">
        <f t="shared" si="49"/>
        <v>-485000000</v>
      </c>
    </row>
    <row r="1549" spans="1:9" x14ac:dyDescent="0.2">
      <c r="A1549" s="221" t="s">
        <v>145</v>
      </c>
      <c r="B1549" s="225" t="s">
        <v>3812</v>
      </c>
      <c r="C1549" s="221">
        <f t="shared" si="48"/>
        <v>8</v>
      </c>
      <c r="D1549" s="221">
        <v>45540000</v>
      </c>
      <c r="F1549" s="221" t="s">
        <v>2015</v>
      </c>
      <c r="H1549" s="222">
        <v>166135000</v>
      </c>
      <c r="I1549" s="222">
        <f t="shared" si="49"/>
        <v>-166135000</v>
      </c>
    </row>
    <row r="1550" spans="1:9" x14ac:dyDescent="0.2">
      <c r="A1550" s="221" t="s">
        <v>33</v>
      </c>
      <c r="B1550" s="225">
        <v>45540000</v>
      </c>
      <c r="C1550" s="221">
        <f t="shared" si="48"/>
        <v>8</v>
      </c>
      <c r="D1550" s="221">
        <v>45540000</v>
      </c>
      <c r="F1550" s="221" t="s">
        <v>1782</v>
      </c>
      <c r="H1550" s="222">
        <v>331845690.64999998</v>
      </c>
      <c r="I1550" s="222">
        <f t="shared" si="49"/>
        <v>-331845690.64999998</v>
      </c>
    </row>
    <row r="1551" spans="1:9" x14ac:dyDescent="0.2">
      <c r="A1551" s="221" t="s">
        <v>13</v>
      </c>
      <c r="B1551" s="225" t="s">
        <v>883</v>
      </c>
      <c r="C1551" s="221">
        <f t="shared" si="48"/>
        <v>7</v>
      </c>
      <c r="D1551" s="221">
        <v>45540000</v>
      </c>
      <c r="F1551" s="221" t="s">
        <v>884</v>
      </c>
      <c r="G1551" s="222">
        <v>0</v>
      </c>
      <c r="H1551" s="222">
        <v>227800000</v>
      </c>
      <c r="I1551" s="222">
        <f t="shared" si="49"/>
        <v>-227800000</v>
      </c>
    </row>
    <row r="1552" spans="1:9" x14ac:dyDescent="0.2">
      <c r="A1552" s="221" t="s">
        <v>1</v>
      </c>
      <c r="B1552" s="225" t="s">
        <v>3812</v>
      </c>
      <c r="C1552" s="221">
        <f t="shared" si="48"/>
        <v>8</v>
      </c>
      <c r="D1552" s="221">
        <v>45540000</v>
      </c>
      <c r="F1552" s="221" t="s">
        <v>98</v>
      </c>
      <c r="G1552" s="222">
        <v>1725000</v>
      </c>
      <c r="I1552" s="222">
        <f t="shared" si="49"/>
        <v>1725000</v>
      </c>
    </row>
    <row r="1553" spans="1:9" x14ac:dyDescent="0.2">
      <c r="A1553" s="221" t="s">
        <v>25</v>
      </c>
      <c r="B1553" s="225">
        <v>45540000</v>
      </c>
      <c r="C1553" s="221">
        <f t="shared" si="48"/>
        <v>8</v>
      </c>
      <c r="D1553" s="221">
        <v>45540000</v>
      </c>
      <c r="F1553" s="221" t="s">
        <v>1580</v>
      </c>
      <c r="H1553" s="222">
        <v>18670943.670000002</v>
      </c>
      <c r="I1553" s="222">
        <f t="shared" si="49"/>
        <v>-18670943.670000002</v>
      </c>
    </row>
    <row r="1554" spans="1:9" x14ac:dyDescent="0.2">
      <c r="A1554" s="221" t="s">
        <v>37</v>
      </c>
      <c r="B1554" s="225" t="s">
        <v>3813</v>
      </c>
      <c r="C1554" s="221">
        <f t="shared" si="48"/>
        <v>6</v>
      </c>
      <c r="D1554" s="221">
        <v>45550000</v>
      </c>
      <c r="F1554" s="221" t="s">
        <v>314</v>
      </c>
      <c r="H1554" s="222">
        <v>577500000</v>
      </c>
      <c r="I1554" s="222">
        <f t="shared" si="49"/>
        <v>-577500000</v>
      </c>
    </row>
    <row r="1555" spans="1:9" x14ac:dyDescent="0.2">
      <c r="A1555" s="221" t="s">
        <v>148</v>
      </c>
      <c r="B1555" s="225" t="s">
        <v>3814</v>
      </c>
      <c r="C1555" s="221">
        <f t="shared" si="48"/>
        <v>8</v>
      </c>
      <c r="D1555" s="221">
        <v>45550000</v>
      </c>
      <c r="F1555" s="221" t="s">
        <v>2112</v>
      </c>
      <c r="H1555" s="222">
        <v>505000000</v>
      </c>
      <c r="I1555" s="222">
        <f t="shared" si="49"/>
        <v>-505000000</v>
      </c>
    </row>
    <row r="1556" spans="1:9" x14ac:dyDescent="0.2">
      <c r="A1556" s="221" t="s">
        <v>13</v>
      </c>
      <c r="B1556" s="225" t="s">
        <v>885</v>
      </c>
      <c r="C1556" s="221">
        <f t="shared" si="48"/>
        <v>7</v>
      </c>
      <c r="D1556" s="221">
        <v>45550000</v>
      </c>
      <c r="F1556" s="221" t="s">
        <v>886</v>
      </c>
      <c r="G1556" s="222">
        <v>0</v>
      </c>
      <c r="H1556" s="222">
        <v>2500000</v>
      </c>
      <c r="I1556" s="222">
        <f t="shared" si="49"/>
        <v>-2500000</v>
      </c>
    </row>
    <row r="1557" spans="1:9" x14ac:dyDescent="0.2">
      <c r="A1557" s="221" t="s">
        <v>25</v>
      </c>
      <c r="B1557" s="225">
        <v>45550000</v>
      </c>
      <c r="C1557" s="221">
        <f t="shared" si="48"/>
        <v>8</v>
      </c>
      <c r="D1557" s="221">
        <v>45550000</v>
      </c>
      <c r="F1557" s="221" t="s">
        <v>1581</v>
      </c>
      <c r="H1557" s="222">
        <v>167588766.53999999</v>
      </c>
      <c r="I1557" s="222">
        <f t="shared" si="49"/>
        <v>-167588766.53999999</v>
      </c>
    </row>
    <row r="1558" spans="1:9" x14ac:dyDescent="0.2">
      <c r="A1558" s="221" t="s">
        <v>37</v>
      </c>
      <c r="B1558" s="225" t="s">
        <v>3815</v>
      </c>
      <c r="C1558" s="221">
        <f t="shared" si="48"/>
        <v>6</v>
      </c>
      <c r="D1558" s="221">
        <v>45550000</v>
      </c>
      <c r="F1558" s="221" t="s">
        <v>1869</v>
      </c>
      <c r="H1558" s="222">
        <v>76232553</v>
      </c>
      <c r="I1558" s="222">
        <f t="shared" si="49"/>
        <v>-76232553</v>
      </c>
    </row>
    <row r="1559" spans="1:9" x14ac:dyDescent="0.2">
      <c r="A1559" s="221" t="s">
        <v>148</v>
      </c>
      <c r="B1559" s="225" t="s">
        <v>3816</v>
      </c>
      <c r="C1559" s="221">
        <f t="shared" si="48"/>
        <v>8</v>
      </c>
      <c r="D1559" s="221">
        <v>45550000</v>
      </c>
      <c r="F1559" s="221" t="s">
        <v>1869</v>
      </c>
      <c r="H1559" s="222">
        <v>344969975.76999998</v>
      </c>
      <c r="I1559" s="222">
        <f t="shared" si="49"/>
        <v>-344969975.76999998</v>
      </c>
    </row>
    <row r="1560" spans="1:9" x14ac:dyDescent="0.2">
      <c r="A1560" s="221" t="s">
        <v>17</v>
      </c>
      <c r="B1560" s="225" t="s">
        <v>3817</v>
      </c>
      <c r="C1560" s="221">
        <f t="shared" si="48"/>
        <v>6</v>
      </c>
      <c r="D1560" s="221">
        <v>46200000</v>
      </c>
      <c r="F1560" s="221" t="s">
        <v>1249</v>
      </c>
      <c r="G1560" s="222">
        <v>6755760.9100000001</v>
      </c>
      <c r="H1560" s="222">
        <v>0</v>
      </c>
      <c r="I1560" s="222">
        <f t="shared" si="49"/>
        <v>6755760.9100000001</v>
      </c>
    </row>
    <row r="1561" spans="1:9" x14ac:dyDescent="0.2">
      <c r="A1561" s="221" t="s">
        <v>149</v>
      </c>
      <c r="B1561" s="225" t="s">
        <v>887</v>
      </c>
      <c r="C1561" s="221">
        <f t="shared" si="48"/>
        <v>7</v>
      </c>
      <c r="D1561" s="221">
        <v>46200000</v>
      </c>
      <c r="F1561" s="221" t="s">
        <v>1783</v>
      </c>
      <c r="H1561" s="222">
        <v>5184000</v>
      </c>
      <c r="I1561" s="222">
        <f t="shared" si="49"/>
        <v>-5184000</v>
      </c>
    </row>
    <row r="1562" spans="1:9" x14ac:dyDescent="0.2">
      <c r="A1562" s="221" t="s">
        <v>3315</v>
      </c>
      <c r="B1562" s="225" t="s">
        <v>3817</v>
      </c>
      <c r="C1562" s="221">
        <f t="shared" si="48"/>
        <v>6</v>
      </c>
      <c r="D1562" s="221">
        <v>46200000</v>
      </c>
      <c r="F1562" s="221" t="s">
        <v>1249</v>
      </c>
      <c r="H1562" s="222">
        <v>49400</v>
      </c>
      <c r="I1562" s="222">
        <f t="shared" si="49"/>
        <v>-49400</v>
      </c>
    </row>
    <row r="1563" spans="1:9" x14ac:dyDescent="0.2">
      <c r="A1563" s="221" t="s">
        <v>145</v>
      </c>
      <c r="B1563" s="225" t="s">
        <v>3818</v>
      </c>
      <c r="C1563" s="221">
        <f t="shared" si="48"/>
        <v>8</v>
      </c>
      <c r="D1563" s="221">
        <v>46200000</v>
      </c>
      <c r="F1563" s="221" t="s">
        <v>1783</v>
      </c>
      <c r="G1563" s="222">
        <v>30000000</v>
      </c>
      <c r="I1563" s="222">
        <f t="shared" si="49"/>
        <v>30000000</v>
      </c>
    </row>
    <row r="1564" spans="1:9" x14ac:dyDescent="0.2">
      <c r="A1564" s="221" t="s">
        <v>33</v>
      </c>
      <c r="B1564" s="225">
        <v>46200000</v>
      </c>
      <c r="C1564" s="221">
        <f t="shared" si="48"/>
        <v>8</v>
      </c>
      <c r="D1564" s="221">
        <v>46200000</v>
      </c>
      <c r="F1564" s="221" t="s">
        <v>1783</v>
      </c>
      <c r="H1564" s="222">
        <v>65377200</v>
      </c>
      <c r="I1564" s="222">
        <f t="shared" si="49"/>
        <v>-65377200</v>
      </c>
    </row>
    <row r="1565" spans="1:9" x14ac:dyDescent="0.2">
      <c r="A1565" s="221" t="s">
        <v>9</v>
      </c>
      <c r="B1565" s="225" t="s">
        <v>887</v>
      </c>
      <c r="C1565" s="221">
        <f t="shared" si="48"/>
        <v>7</v>
      </c>
      <c r="D1565" s="221">
        <v>46200000</v>
      </c>
      <c r="F1565" s="221" t="s">
        <v>650</v>
      </c>
      <c r="G1565" s="222">
        <v>13400000</v>
      </c>
      <c r="H1565" s="222">
        <v>0</v>
      </c>
      <c r="I1565" s="222">
        <f t="shared" si="49"/>
        <v>13400000</v>
      </c>
    </row>
    <row r="1566" spans="1:9" x14ac:dyDescent="0.2">
      <c r="A1566" s="221" t="s">
        <v>21</v>
      </c>
      <c r="B1566" s="225" t="s">
        <v>887</v>
      </c>
      <c r="C1566" s="221">
        <f t="shared" si="48"/>
        <v>7</v>
      </c>
      <c r="D1566" s="221">
        <v>46200000</v>
      </c>
      <c r="F1566" s="221" t="s">
        <v>650</v>
      </c>
      <c r="G1566" s="222">
        <v>0</v>
      </c>
      <c r="H1566" s="222">
        <v>71947477</v>
      </c>
      <c r="I1566" s="222">
        <f t="shared" si="49"/>
        <v>-71947477</v>
      </c>
    </row>
    <row r="1567" spans="1:9" x14ac:dyDescent="0.2">
      <c r="A1567" s="221" t="s">
        <v>5</v>
      </c>
      <c r="B1567" s="225" t="s">
        <v>887</v>
      </c>
      <c r="C1567" s="221">
        <f t="shared" si="48"/>
        <v>7</v>
      </c>
      <c r="D1567" s="221">
        <v>46200000</v>
      </c>
      <c r="F1567" s="221" t="s">
        <v>650</v>
      </c>
      <c r="G1567" s="222">
        <v>51183810.950000003</v>
      </c>
      <c r="H1567" s="222">
        <v>0</v>
      </c>
      <c r="I1567" s="222">
        <f t="shared" si="49"/>
        <v>51183810.950000003</v>
      </c>
    </row>
    <row r="1568" spans="1:9" x14ac:dyDescent="0.2">
      <c r="A1568" s="221" t="s">
        <v>37</v>
      </c>
      <c r="B1568" s="225" t="s">
        <v>3819</v>
      </c>
      <c r="C1568" s="221">
        <f t="shared" si="48"/>
        <v>6</v>
      </c>
      <c r="D1568" s="221">
        <v>46600000</v>
      </c>
      <c r="F1568" s="221" t="s">
        <v>317</v>
      </c>
      <c r="G1568" s="222">
        <v>12408190</v>
      </c>
      <c r="I1568" s="222">
        <f t="shared" si="49"/>
        <v>12408190</v>
      </c>
    </row>
    <row r="1569" spans="1:9" x14ac:dyDescent="0.2">
      <c r="A1569" s="221" t="s">
        <v>8</v>
      </c>
      <c r="B1569" s="225" t="s">
        <v>3820</v>
      </c>
      <c r="C1569" s="221">
        <f t="shared" si="48"/>
        <v>8</v>
      </c>
      <c r="D1569" s="221">
        <v>46600000</v>
      </c>
      <c r="F1569" s="221" t="s">
        <v>2114</v>
      </c>
      <c r="H1569" s="222">
        <v>3177405</v>
      </c>
      <c r="I1569" s="222">
        <f t="shared" si="49"/>
        <v>-3177405</v>
      </c>
    </row>
    <row r="1570" spans="1:9" x14ac:dyDescent="0.2">
      <c r="A1570" s="221" t="s">
        <v>17</v>
      </c>
      <c r="B1570" s="225" t="s">
        <v>3819</v>
      </c>
      <c r="C1570" s="221">
        <f t="shared" si="48"/>
        <v>6</v>
      </c>
      <c r="D1570" s="221">
        <v>46600000</v>
      </c>
      <c r="F1570" s="221" t="s">
        <v>317</v>
      </c>
      <c r="G1570" s="222">
        <v>192830901.88999999</v>
      </c>
      <c r="H1570" s="222">
        <v>0</v>
      </c>
      <c r="I1570" s="222">
        <f t="shared" si="49"/>
        <v>192830901.88999999</v>
      </c>
    </row>
    <row r="1571" spans="1:9" x14ac:dyDescent="0.2">
      <c r="A1571" s="221" t="s">
        <v>20</v>
      </c>
      <c r="B1571" s="225">
        <v>46600000</v>
      </c>
      <c r="C1571" s="221">
        <f t="shared" si="48"/>
        <v>8</v>
      </c>
      <c r="D1571" s="221">
        <v>46600000</v>
      </c>
      <c r="F1571" s="221" t="s">
        <v>2114</v>
      </c>
      <c r="G1571" s="222">
        <v>475541.04</v>
      </c>
      <c r="I1571" s="222">
        <f t="shared" si="49"/>
        <v>475541.04</v>
      </c>
    </row>
    <row r="1572" spans="1:9" x14ac:dyDescent="0.2">
      <c r="A1572" s="221" t="s">
        <v>26</v>
      </c>
      <c r="B1572" s="225" t="s">
        <v>3820</v>
      </c>
      <c r="C1572" s="221">
        <f t="shared" si="48"/>
        <v>8</v>
      </c>
      <c r="D1572" s="221">
        <v>46600000</v>
      </c>
      <c r="F1572" s="221" t="s">
        <v>2114</v>
      </c>
      <c r="G1572" s="222">
        <v>506703965.30000001</v>
      </c>
      <c r="I1572" s="222">
        <f t="shared" si="49"/>
        <v>506703965.30000001</v>
      </c>
    </row>
    <row r="1573" spans="1:9" x14ac:dyDescent="0.2">
      <c r="A1573" s="221" t="s">
        <v>149</v>
      </c>
      <c r="B1573" s="225" t="s">
        <v>888</v>
      </c>
      <c r="C1573" s="221">
        <f t="shared" si="48"/>
        <v>7</v>
      </c>
      <c r="D1573" s="221">
        <v>46600000</v>
      </c>
      <c r="F1573" s="221" t="s">
        <v>2114</v>
      </c>
      <c r="H1573" s="222">
        <v>29922948</v>
      </c>
      <c r="I1573" s="222">
        <f t="shared" si="49"/>
        <v>-29922948</v>
      </c>
    </row>
    <row r="1574" spans="1:9" x14ac:dyDescent="0.2">
      <c r="A1574" s="221" t="s">
        <v>148</v>
      </c>
      <c r="B1574" s="225" t="s">
        <v>3820</v>
      </c>
      <c r="C1574" s="221">
        <f t="shared" si="48"/>
        <v>8</v>
      </c>
      <c r="D1574" s="221">
        <v>46600000</v>
      </c>
      <c r="F1574" s="221" t="s">
        <v>2114</v>
      </c>
      <c r="G1574" s="222">
        <v>194947359.47999999</v>
      </c>
      <c r="I1574" s="222">
        <f t="shared" si="49"/>
        <v>194947359.47999999</v>
      </c>
    </row>
    <row r="1575" spans="1:9" x14ac:dyDescent="0.2">
      <c r="A1575" s="221" t="s">
        <v>3315</v>
      </c>
      <c r="B1575" s="225" t="s">
        <v>3819</v>
      </c>
      <c r="C1575" s="221">
        <f t="shared" si="48"/>
        <v>6</v>
      </c>
      <c r="D1575" s="221">
        <v>46600000</v>
      </c>
      <c r="F1575" s="221" t="s">
        <v>9</v>
      </c>
      <c r="H1575" s="222">
        <v>58282222.460000001</v>
      </c>
      <c r="I1575" s="222">
        <f t="shared" si="49"/>
        <v>-58282222.460000001</v>
      </c>
    </row>
    <row r="1576" spans="1:9" x14ac:dyDescent="0.2">
      <c r="A1576" s="221" t="s">
        <v>3316</v>
      </c>
      <c r="B1576" s="225" t="s">
        <v>3819</v>
      </c>
      <c r="C1576" s="221">
        <f t="shared" si="48"/>
        <v>6</v>
      </c>
      <c r="D1576" s="221">
        <v>46600000</v>
      </c>
      <c r="F1576" s="221" t="s">
        <v>9</v>
      </c>
      <c r="H1576" s="222">
        <v>37207873.719999999</v>
      </c>
      <c r="I1576" s="222">
        <f t="shared" si="49"/>
        <v>-37207873.719999999</v>
      </c>
    </row>
    <row r="1577" spans="1:9" x14ac:dyDescent="0.2">
      <c r="A1577" s="221" t="s">
        <v>7</v>
      </c>
      <c r="B1577" s="225" t="s">
        <v>3820</v>
      </c>
      <c r="C1577" s="221">
        <f t="shared" si="48"/>
        <v>8</v>
      </c>
      <c r="D1577" s="221">
        <v>46600000</v>
      </c>
      <c r="F1577" s="221" t="s">
        <v>2114</v>
      </c>
      <c r="G1577" s="222">
        <v>362376837.57999998</v>
      </c>
      <c r="I1577" s="222">
        <f t="shared" si="49"/>
        <v>362376837.57999998</v>
      </c>
    </row>
    <row r="1578" spans="1:9" x14ac:dyDescent="0.2">
      <c r="A1578" s="221" t="s">
        <v>145</v>
      </c>
      <c r="B1578" s="225" t="s">
        <v>3820</v>
      </c>
      <c r="C1578" s="221">
        <f t="shared" si="48"/>
        <v>8</v>
      </c>
      <c r="D1578" s="221">
        <v>46600000</v>
      </c>
      <c r="F1578" s="221" t="s">
        <v>3821</v>
      </c>
      <c r="H1578" s="222">
        <v>242735571.66</v>
      </c>
      <c r="I1578" s="222">
        <f t="shared" si="49"/>
        <v>-242735571.66</v>
      </c>
    </row>
    <row r="1579" spans="1:9" x14ac:dyDescent="0.2">
      <c r="A1579" s="221" t="s">
        <v>33</v>
      </c>
      <c r="B1579" s="225">
        <v>46600000</v>
      </c>
      <c r="C1579" s="221">
        <f t="shared" si="48"/>
        <v>8</v>
      </c>
      <c r="D1579" s="221">
        <v>46600000</v>
      </c>
      <c r="F1579" s="221" t="s">
        <v>317</v>
      </c>
      <c r="G1579" s="222">
        <v>3477501</v>
      </c>
      <c r="I1579" s="222">
        <f t="shared" si="49"/>
        <v>3477501</v>
      </c>
    </row>
    <row r="1580" spans="1:9" x14ac:dyDescent="0.2">
      <c r="A1580" s="221" t="s">
        <v>9</v>
      </c>
      <c r="B1580" s="225" t="s">
        <v>888</v>
      </c>
      <c r="C1580" s="221">
        <f t="shared" si="48"/>
        <v>7</v>
      </c>
      <c r="D1580" s="221">
        <v>46600000</v>
      </c>
      <c r="F1580" s="221" t="s">
        <v>317</v>
      </c>
      <c r="G1580" s="222">
        <v>46255086.159999996</v>
      </c>
      <c r="H1580" s="222">
        <v>0</v>
      </c>
      <c r="I1580" s="222">
        <f t="shared" si="49"/>
        <v>46255086.159999996</v>
      </c>
    </row>
    <row r="1581" spans="1:9" x14ac:dyDescent="0.2">
      <c r="A1581" s="221" t="s">
        <v>13</v>
      </c>
      <c r="B1581" s="225" t="s">
        <v>888</v>
      </c>
      <c r="C1581" s="221">
        <f t="shared" si="48"/>
        <v>7</v>
      </c>
      <c r="D1581" s="221">
        <v>46600000</v>
      </c>
      <c r="F1581" s="221" t="s">
        <v>317</v>
      </c>
      <c r="G1581" s="222">
        <v>8794818.6199999992</v>
      </c>
      <c r="H1581" s="222">
        <v>0</v>
      </c>
      <c r="I1581" s="222">
        <f t="shared" si="49"/>
        <v>8794818.6199999992</v>
      </c>
    </row>
    <row r="1582" spans="1:9" x14ac:dyDescent="0.2">
      <c r="A1582" s="221" t="s">
        <v>30</v>
      </c>
      <c r="B1582" s="225" t="s">
        <v>3820</v>
      </c>
      <c r="C1582" s="221">
        <f t="shared" si="48"/>
        <v>8</v>
      </c>
      <c r="D1582" s="221">
        <v>46600000</v>
      </c>
      <c r="F1582" s="221" t="s">
        <v>2114</v>
      </c>
      <c r="H1582" s="222">
        <v>1048788</v>
      </c>
      <c r="I1582" s="222">
        <f t="shared" si="49"/>
        <v>-1048788</v>
      </c>
    </row>
    <row r="1583" spans="1:9" x14ac:dyDescent="0.2">
      <c r="A1583" s="221" t="s">
        <v>1</v>
      </c>
      <c r="B1583" s="225" t="s">
        <v>3820</v>
      </c>
      <c r="C1583" s="221">
        <f t="shared" si="48"/>
        <v>8</v>
      </c>
      <c r="D1583" s="221">
        <v>46600000</v>
      </c>
      <c r="F1583" s="221" t="s">
        <v>317</v>
      </c>
      <c r="H1583" s="222">
        <v>10959834.890000001</v>
      </c>
      <c r="I1583" s="222">
        <f t="shared" si="49"/>
        <v>-10959834.890000001</v>
      </c>
    </row>
    <row r="1584" spans="1:9" x14ac:dyDescent="0.2">
      <c r="A1584" s="221" t="s">
        <v>5</v>
      </c>
      <c r="B1584" s="225" t="s">
        <v>888</v>
      </c>
      <c r="C1584" s="221">
        <f t="shared" si="48"/>
        <v>7</v>
      </c>
      <c r="D1584" s="221">
        <v>46600000</v>
      </c>
      <c r="F1584" s="221" t="s">
        <v>317</v>
      </c>
      <c r="G1584" s="222">
        <v>15084422.789999999</v>
      </c>
      <c r="H1584" s="222">
        <v>0</v>
      </c>
      <c r="I1584" s="222">
        <f t="shared" si="49"/>
        <v>15084422.789999999</v>
      </c>
    </row>
    <row r="1585" spans="1:9" x14ac:dyDescent="0.2">
      <c r="A1585" s="221" t="s">
        <v>27</v>
      </c>
      <c r="B1585" s="225" t="s">
        <v>3820</v>
      </c>
      <c r="C1585" s="221">
        <f t="shared" si="48"/>
        <v>8</v>
      </c>
      <c r="D1585" s="221">
        <v>46600000</v>
      </c>
      <c r="F1585" s="221" t="s">
        <v>2114</v>
      </c>
      <c r="G1585" s="222">
        <v>57969700</v>
      </c>
      <c r="I1585" s="222">
        <f t="shared" si="49"/>
        <v>57969700</v>
      </c>
    </row>
    <row r="1586" spans="1:9" x14ac:dyDescent="0.2">
      <c r="A1586" s="221" t="s">
        <v>25</v>
      </c>
      <c r="B1586" s="225">
        <v>46600000</v>
      </c>
      <c r="C1586" s="221">
        <f t="shared" si="48"/>
        <v>8</v>
      </c>
      <c r="D1586" s="221">
        <v>46600000</v>
      </c>
      <c r="F1586" s="221" t="s">
        <v>317</v>
      </c>
      <c r="G1586" s="222">
        <v>67857555.859999999</v>
      </c>
      <c r="I1586" s="222">
        <f t="shared" si="49"/>
        <v>67857555.859999999</v>
      </c>
    </row>
    <row r="1587" spans="1:9" x14ac:dyDescent="0.2">
      <c r="A1587" s="221" t="s">
        <v>3</v>
      </c>
      <c r="B1587" s="225">
        <v>466000</v>
      </c>
      <c r="C1587" s="221">
        <f t="shared" si="48"/>
        <v>6</v>
      </c>
      <c r="D1587" s="221">
        <v>46600000</v>
      </c>
      <c r="F1587" s="221" t="s">
        <v>317</v>
      </c>
      <c r="G1587" s="222">
        <v>661687158.45000005</v>
      </c>
      <c r="I1587" s="222">
        <f t="shared" si="49"/>
        <v>661687158.45000005</v>
      </c>
    </row>
    <row r="1588" spans="1:9" x14ac:dyDescent="0.2">
      <c r="A1588" s="221" t="s">
        <v>15</v>
      </c>
      <c r="B1588" s="225">
        <v>46600000</v>
      </c>
      <c r="C1588" s="221">
        <f t="shared" si="48"/>
        <v>8</v>
      </c>
      <c r="D1588" s="221">
        <v>46600000</v>
      </c>
      <c r="F1588" s="221" t="s">
        <v>317</v>
      </c>
      <c r="G1588" s="222">
        <v>1407550</v>
      </c>
      <c r="I1588" s="222">
        <f t="shared" si="49"/>
        <v>1407550</v>
      </c>
    </row>
    <row r="1589" spans="1:9" x14ac:dyDescent="0.2">
      <c r="A1589" s="221" t="s">
        <v>27</v>
      </c>
      <c r="B1589" s="225" t="s">
        <v>3822</v>
      </c>
      <c r="C1589" s="221">
        <f t="shared" si="48"/>
        <v>8</v>
      </c>
      <c r="D1589" s="221">
        <v>46600000</v>
      </c>
      <c r="F1589" s="221" t="s">
        <v>2562</v>
      </c>
      <c r="G1589" s="222">
        <v>347900</v>
      </c>
      <c r="I1589" s="222">
        <f t="shared" si="49"/>
        <v>347900</v>
      </c>
    </row>
    <row r="1590" spans="1:9" x14ac:dyDescent="0.2">
      <c r="A1590" s="221" t="s">
        <v>27</v>
      </c>
      <c r="B1590" s="225" t="s">
        <v>3823</v>
      </c>
      <c r="C1590" s="221">
        <f t="shared" si="48"/>
        <v>8</v>
      </c>
      <c r="D1590" s="221">
        <v>46600000</v>
      </c>
      <c r="F1590" s="221" t="s">
        <v>2563</v>
      </c>
      <c r="G1590" s="222">
        <v>13170000</v>
      </c>
      <c r="I1590" s="222">
        <f t="shared" si="49"/>
        <v>13170000</v>
      </c>
    </row>
    <row r="1591" spans="1:9" x14ac:dyDescent="0.2">
      <c r="A1591" s="221" t="s">
        <v>37</v>
      </c>
      <c r="B1591" s="225" t="s">
        <v>3824</v>
      </c>
      <c r="C1591" s="221">
        <f t="shared" si="48"/>
        <v>6</v>
      </c>
      <c r="D1591" s="221">
        <v>46610000</v>
      </c>
      <c r="F1591" s="221" t="s">
        <v>3825</v>
      </c>
      <c r="H1591" s="222">
        <v>333154285.20999998</v>
      </c>
      <c r="I1591" s="222">
        <f t="shared" si="49"/>
        <v>-333154285.20999998</v>
      </c>
    </row>
    <row r="1592" spans="1:9" x14ac:dyDescent="0.2">
      <c r="A1592" s="221" t="s">
        <v>6</v>
      </c>
      <c r="B1592" s="225" t="s">
        <v>3826</v>
      </c>
      <c r="C1592" s="221">
        <f t="shared" si="48"/>
        <v>8</v>
      </c>
      <c r="D1592" s="221">
        <v>46610000</v>
      </c>
      <c r="F1592" s="221" t="s">
        <v>3827</v>
      </c>
      <c r="H1592" s="222">
        <v>14804730.689999999</v>
      </c>
      <c r="I1592" s="222">
        <f t="shared" si="49"/>
        <v>-14804730.689999999</v>
      </c>
    </row>
    <row r="1593" spans="1:9" x14ac:dyDescent="0.2">
      <c r="A1593" s="221" t="s">
        <v>8</v>
      </c>
      <c r="B1593" s="225" t="s">
        <v>3826</v>
      </c>
      <c r="C1593" s="221">
        <f t="shared" si="48"/>
        <v>8</v>
      </c>
      <c r="D1593" s="221">
        <v>46610000</v>
      </c>
      <c r="F1593" s="221" t="s">
        <v>2751</v>
      </c>
      <c r="H1593" s="222">
        <v>107096396.95</v>
      </c>
      <c r="I1593" s="222">
        <f t="shared" si="49"/>
        <v>-107096396.95</v>
      </c>
    </row>
    <row r="1594" spans="1:9" x14ac:dyDescent="0.2">
      <c r="A1594" s="221" t="s">
        <v>2</v>
      </c>
      <c r="B1594" s="225" t="s">
        <v>3826</v>
      </c>
      <c r="C1594" s="221">
        <f t="shared" si="48"/>
        <v>8</v>
      </c>
      <c r="D1594" s="221">
        <v>46610000</v>
      </c>
      <c r="F1594" s="221" t="s">
        <v>1952</v>
      </c>
      <c r="G1594" s="222">
        <v>130000</v>
      </c>
      <c r="I1594" s="222">
        <f t="shared" si="49"/>
        <v>130000</v>
      </c>
    </row>
    <row r="1595" spans="1:9" x14ac:dyDescent="0.2">
      <c r="A1595" s="221" t="s">
        <v>17</v>
      </c>
      <c r="B1595" s="225" t="s">
        <v>3824</v>
      </c>
      <c r="C1595" s="221">
        <f t="shared" si="48"/>
        <v>6</v>
      </c>
      <c r="D1595" s="221">
        <v>46610000</v>
      </c>
      <c r="F1595" s="221" t="s">
        <v>1250</v>
      </c>
      <c r="G1595" s="222">
        <v>2671684461.6999998</v>
      </c>
      <c r="H1595" s="222">
        <v>0</v>
      </c>
      <c r="I1595" s="222">
        <f t="shared" si="49"/>
        <v>2671684461.6999998</v>
      </c>
    </row>
    <row r="1596" spans="1:9" x14ac:dyDescent="0.2">
      <c r="A1596" s="221" t="s">
        <v>20</v>
      </c>
      <c r="B1596" s="225">
        <v>46610000</v>
      </c>
      <c r="C1596" s="221">
        <f t="shared" si="48"/>
        <v>8</v>
      </c>
      <c r="D1596" s="221">
        <v>46610000</v>
      </c>
      <c r="F1596" s="221" t="s">
        <v>3828</v>
      </c>
      <c r="H1596" s="222">
        <v>358849.76</v>
      </c>
      <c r="I1596" s="222">
        <f t="shared" si="49"/>
        <v>-358849.76</v>
      </c>
    </row>
    <row r="1597" spans="1:9" x14ac:dyDescent="0.2">
      <c r="A1597" s="221" t="s">
        <v>26</v>
      </c>
      <c r="B1597" s="225" t="s">
        <v>3826</v>
      </c>
      <c r="C1597" s="221">
        <f t="shared" si="48"/>
        <v>8</v>
      </c>
      <c r="D1597" s="221">
        <v>46610000</v>
      </c>
      <c r="F1597" s="221" t="s">
        <v>2352</v>
      </c>
      <c r="G1597" s="222">
        <v>80605778.240000099</v>
      </c>
      <c r="I1597" s="222">
        <f t="shared" si="49"/>
        <v>80605778.240000099</v>
      </c>
    </row>
    <row r="1598" spans="1:9" x14ac:dyDescent="0.2">
      <c r="A1598" s="221" t="s">
        <v>3315</v>
      </c>
      <c r="B1598" s="225" t="s">
        <v>3824</v>
      </c>
      <c r="C1598" s="221">
        <f t="shared" si="48"/>
        <v>6</v>
      </c>
      <c r="D1598" s="221">
        <v>46610000</v>
      </c>
      <c r="F1598" s="221" t="s">
        <v>13</v>
      </c>
      <c r="H1598" s="222">
        <v>4774021.8</v>
      </c>
      <c r="I1598" s="222">
        <f t="shared" si="49"/>
        <v>-4774021.8</v>
      </c>
    </row>
    <row r="1599" spans="1:9" x14ac:dyDescent="0.2">
      <c r="A1599" s="221" t="s">
        <v>3316</v>
      </c>
      <c r="B1599" s="225" t="s">
        <v>3824</v>
      </c>
      <c r="C1599" s="221">
        <f t="shared" si="48"/>
        <v>6</v>
      </c>
      <c r="D1599" s="221">
        <v>46610000</v>
      </c>
      <c r="F1599" s="221" t="s">
        <v>2720</v>
      </c>
      <c r="G1599" s="222">
        <v>11399250.199999999</v>
      </c>
      <c r="I1599" s="222">
        <f t="shared" si="49"/>
        <v>11399250.199999999</v>
      </c>
    </row>
    <row r="1600" spans="1:9" x14ac:dyDescent="0.2">
      <c r="A1600" s="221" t="s">
        <v>7</v>
      </c>
      <c r="B1600" s="225" t="s">
        <v>3826</v>
      </c>
      <c r="C1600" s="221">
        <f t="shared" si="48"/>
        <v>8</v>
      </c>
      <c r="D1600" s="221">
        <v>46610000</v>
      </c>
      <c r="F1600" s="221" t="s">
        <v>2457</v>
      </c>
      <c r="G1600" s="222">
        <v>195410266.13999999</v>
      </c>
      <c r="I1600" s="222">
        <f t="shared" si="49"/>
        <v>195410266.13999999</v>
      </c>
    </row>
    <row r="1601" spans="1:9" x14ac:dyDescent="0.2">
      <c r="A1601" s="221" t="s">
        <v>145</v>
      </c>
      <c r="B1601" s="225" t="s">
        <v>3826</v>
      </c>
      <c r="C1601" s="221">
        <f t="shared" si="48"/>
        <v>8</v>
      </c>
      <c r="D1601" s="221">
        <v>46610000</v>
      </c>
      <c r="F1601" s="221" t="s">
        <v>3829</v>
      </c>
      <c r="H1601" s="222">
        <v>38340789</v>
      </c>
      <c r="I1601" s="222">
        <f t="shared" si="49"/>
        <v>-38340789</v>
      </c>
    </row>
    <row r="1602" spans="1:9" x14ac:dyDescent="0.2">
      <c r="A1602" s="221" t="s">
        <v>33</v>
      </c>
      <c r="B1602" s="225">
        <v>46610000</v>
      </c>
      <c r="C1602" s="221">
        <f t="shared" ref="C1602:C1665" si="50">+LEN(B:B)</f>
        <v>8</v>
      </c>
      <c r="D1602" s="221">
        <v>46610000</v>
      </c>
      <c r="F1602" s="221" t="s">
        <v>3830</v>
      </c>
      <c r="G1602" s="222">
        <v>302911635.64999998</v>
      </c>
      <c r="I1602" s="222">
        <f t="shared" ref="I1602:I1665" si="51">+G:G-H:H</f>
        <v>302911635.64999998</v>
      </c>
    </row>
    <row r="1603" spans="1:9" x14ac:dyDescent="0.2">
      <c r="A1603" s="221" t="s">
        <v>9</v>
      </c>
      <c r="B1603" s="225" t="s">
        <v>889</v>
      </c>
      <c r="C1603" s="221">
        <f t="shared" si="50"/>
        <v>7</v>
      </c>
      <c r="D1603" s="221">
        <v>46610000</v>
      </c>
      <c r="F1603" s="221" t="s">
        <v>651</v>
      </c>
      <c r="G1603" s="222">
        <v>852622772.41999996</v>
      </c>
      <c r="H1603" s="222">
        <v>0</v>
      </c>
      <c r="I1603" s="222">
        <f t="shared" si="51"/>
        <v>852622772.41999996</v>
      </c>
    </row>
    <row r="1604" spans="1:9" x14ac:dyDescent="0.2">
      <c r="A1604" s="221" t="s">
        <v>13</v>
      </c>
      <c r="B1604" s="225" t="s">
        <v>889</v>
      </c>
      <c r="C1604" s="221">
        <f t="shared" si="50"/>
        <v>7</v>
      </c>
      <c r="D1604" s="221">
        <v>46610000</v>
      </c>
      <c r="F1604" s="221" t="s">
        <v>651</v>
      </c>
      <c r="G1604" s="222">
        <v>0</v>
      </c>
      <c r="H1604" s="222">
        <v>105770475.20999999</v>
      </c>
      <c r="I1604" s="222">
        <f t="shared" si="51"/>
        <v>-105770475.20999999</v>
      </c>
    </row>
    <row r="1605" spans="1:9" x14ac:dyDescent="0.2">
      <c r="A1605" s="221" t="s">
        <v>30</v>
      </c>
      <c r="B1605" s="225" t="s">
        <v>3826</v>
      </c>
      <c r="C1605" s="221">
        <f t="shared" si="50"/>
        <v>8</v>
      </c>
      <c r="D1605" s="221">
        <v>46610000</v>
      </c>
      <c r="F1605" s="221" t="s">
        <v>2352</v>
      </c>
      <c r="H1605" s="222">
        <v>398475580.31</v>
      </c>
      <c r="I1605" s="222">
        <f t="shared" si="51"/>
        <v>-398475580.31</v>
      </c>
    </row>
    <row r="1606" spans="1:9" x14ac:dyDescent="0.2">
      <c r="A1606" s="221" t="s">
        <v>21</v>
      </c>
      <c r="B1606" s="225" t="s">
        <v>889</v>
      </c>
      <c r="C1606" s="221">
        <f t="shared" si="50"/>
        <v>7</v>
      </c>
      <c r="D1606" s="221">
        <v>46610000</v>
      </c>
      <c r="F1606" s="221" t="s">
        <v>651</v>
      </c>
      <c r="G1606" s="222">
        <v>0</v>
      </c>
      <c r="H1606" s="222">
        <v>396486034.16000003</v>
      </c>
      <c r="I1606" s="222">
        <f t="shared" si="51"/>
        <v>-396486034.16000003</v>
      </c>
    </row>
    <row r="1607" spans="1:9" x14ac:dyDescent="0.2">
      <c r="A1607" s="221" t="s">
        <v>1</v>
      </c>
      <c r="B1607" s="225" t="s">
        <v>3826</v>
      </c>
      <c r="C1607" s="221">
        <f t="shared" si="50"/>
        <v>8</v>
      </c>
      <c r="D1607" s="221">
        <v>46610000</v>
      </c>
      <c r="F1607" s="221" t="s">
        <v>3831</v>
      </c>
      <c r="G1607" s="222">
        <v>2021427326.9000001</v>
      </c>
      <c r="I1607" s="222">
        <f t="shared" si="51"/>
        <v>2021427326.9000001</v>
      </c>
    </row>
    <row r="1608" spans="1:9" x14ac:dyDescent="0.2">
      <c r="A1608" s="221" t="s">
        <v>5</v>
      </c>
      <c r="B1608" s="225" t="s">
        <v>889</v>
      </c>
      <c r="C1608" s="221">
        <f t="shared" si="50"/>
        <v>7</v>
      </c>
      <c r="D1608" s="221">
        <v>46610000</v>
      </c>
      <c r="F1608" s="221" t="s">
        <v>651</v>
      </c>
      <c r="G1608" s="222">
        <v>0</v>
      </c>
      <c r="H1608" s="222">
        <v>237798436.63</v>
      </c>
      <c r="I1608" s="222">
        <f t="shared" si="51"/>
        <v>-237798436.63</v>
      </c>
    </row>
    <row r="1609" spans="1:9" x14ac:dyDescent="0.2">
      <c r="A1609" s="221" t="s">
        <v>3</v>
      </c>
      <c r="B1609" s="225">
        <v>466100</v>
      </c>
      <c r="C1609" s="221">
        <f t="shared" si="50"/>
        <v>6</v>
      </c>
      <c r="D1609" s="221">
        <v>46610000</v>
      </c>
      <c r="F1609" s="221" t="s">
        <v>2430</v>
      </c>
      <c r="G1609" s="222">
        <v>1461659.37</v>
      </c>
      <c r="I1609" s="222">
        <f t="shared" si="51"/>
        <v>1461659.37</v>
      </c>
    </row>
    <row r="1610" spans="1:9" x14ac:dyDescent="0.2">
      <c r="A1610" s="221" t="s">
        <v>20</v>
      </c>
      <c r="B1610" s="225">
        <v>46610001</v>
      </c>
      <c r="C1610" s="221">
        <f t="shared" si="50"/>
        <v>8</v>
      </c>
      <c r="D1610" s="221">
        <v>46610000</v>
      </c>
      <c r="F1610" s="221" t="s">
        <v>124</v>
      </c>
      <c r="H1610" s="222">
        <v>1628300</v>
      </c>
      <c r="I1610" s="222">
        <f t="shared" si="51"/>
        <v>-1628300</v>
      </c>
    </row>
    <row r="1611" spans="1:9" x14ac:dyDescent="0.2">
      <c r="A1611" s="221" t="s">
        <v>15</v>
      </c>
      <c r="B1611" s="225">
        <v>46610300</v>
      </c>
      <c r="C1611" s="221">
        <f t="shared" si="50"/>
        <v>8</v>
      </c>
      <c r="D1611" s="221">
        <v>46610000</v>
      </c>
      <c r="F1611" s="221" t="s">
        <v>2499</v>
      </c>
      <c r="H1611" s="222">
        <v>69347229.959999993</v>
      </c>
      <c r="I1611" s="222">
        <f t="shared" si="51"/>
        <v>-69347229.959999993</v>
      </c>
    </row>
    <row r="1612" spans="1:9" x14ac:dyDescent="0.2">
      <c r="A1612" s="221" t="s">
        <v>3315</v>
      </c>
      <c r="B1612" s="225" t="s">
        <v>3832</v>
      </c>
      <c r="C1612" s="221">
        <f t="shared" si="50"/>
        <v>6</v>
      </c>
      <c r="D1612" s="221">
        <v>46620000</v>
      </c>
      <c r="F1612" s="221" t="s">
        <v>2681</v>
      </c>
      <c r="G1612" s="222">
        <v>44544081.600000001</v>
      </c>
      <c r="I1612" s="222">
        <f t="shared" si="51"/>
        <v>44544081.600000001</v>
      </c>
    </row>
    <row r="1613" spans="1:9" x14ac:dyDescent="0.2">
      <c r="A1613" s="221" t="s">
        <v>3316</v>
      </c>
      <c r="B1613" s="225" t="s">
        <v>3832</v>
      </c>
      <c r="C1613" s="221">
        <f t="shared" si="50"/>
        <v>6</v>
      </c>
      <c r="D1613" s="221">
        <v>46620000</v>
      </c>
      <c r="F1613" s="221" t="s">
        <v>5</v>
      </c>
      <c r="H1613" s="222">
        <v>16320</v>
      </c>
      <c r="I1613" s="222">
        <f t="shared" si="51"/>
        <v>-16320</v>
      </c>
    </row>
    <row r="1614" spans="1:9" x14ac:dyDescent="0.2">
      <c r="A1614" s="221" t="s">
        <v>9</v>
      </c>
      <c r="B1614" s="225" t="s">
        <v>3833</v>
      </c>
      <c r="C1614" s="221">
        <f t="shared" si="50"/>
        <v>7</v>
      </c>
      <c r="D1614" s="221">
        <v>46620000</v>
      </c>
      <c r="F1614" s="221" t="s">
        <v>352</v>
      </c>
      <c r="G1614" s="222">
        <v>0</v>
      </c>
      <c r="H1614" s="222">
        <v>917441358.25</v>
      </c>
      <c r="I1614" s="222">
        <f t="shared" si="51"/>
        <v>-917441358.25</v>
      </c>
    </row>
    <row r="1615" spans="1:9" x14ac:dyDescent="0.2">
      <c r="A1615" s="221" t="s">
        <v>13</v>
      </c>
      <c r="B1615" s="225" t="s">
        <v>3833</v>
      </c>
      <c r="C1615" s="221">
        <f t="shared" si="50"/>
        <v>7</v>
      </c>
      <c r="D1615" s="221">
        <v>46620000</v>
      </c>
      <c r="F1615" s="221" t="s">
        <v>352</v>
      </c>
      <c r="G1615" s="222">
        <v>0</v>
      </c>
      <c r="H1615" s="222">
        <v>494233970.31</v>
      </c>
      <c r="I1615" s="222">
        <f t="shared" si="51"/>
        <v>-494233970.31</v>
      </c>
    </row>
    <row r="1616" spans="1:9" x14ac:dyDescent="0.2">
      <c r="A1616" s="221" t="s">
        <v>5</v>
      </c>
      <c r="B1616" s="225" t="s">
        <v>3833</v>
      </c>
      <c r="C1616" s="221">
        <f t="shared" si="50"/>
        <v>7</v>
      </c>
      <c r="D1616" s="221">
        <v>46620000</v>
      </c>
      <c r="F1616" s="221" t="s">
        <v>352</v>
      </c>
      <c r="G1616" s="222">
        <v>0</v>
      </c>
      <c r="H1616" s="222">
        <v>22138543.550000001</v>
      </c>
      <c r="I1616" s="222">
        <f t="shared" si="51"/>
        <v>-22138543.550000001</v>
      </c>
    </row>
    <row r="1617" spans="1:9" x14ac:dyDescent="0.2">
      <c r="A1617" s="221" t="s">
        <v>15</v>
      </c>
      <c r="B1617" s="225">
        <v>46620001</v>
      </c>
      <c r="C1617" s="221">
        <f t="shared" si="50"/>
        <v>8</v>
      </c>
      <c r="D1617" s="221">
        <v>46620000</v>
      </c>
      <c r="F1617" s="221" t="s">
        <v>2501</v>
      </c>
      <c r="G1617" s="222">
        <v>2887132.26</v>
      </c>
      <c r="I1617" s="222">
        <f t="shared" si="51"/>
        <v>2887132.26</v>
      </c>
    </row>
    <row r="1618" spans="1:9" x14ac:dyDescent="0.2">
      <c r="A1618" s="221" t="s">
        <v>15</v>
      </c>
      <c r="B1618" s="225">
        <v>46620003</v>
      </c>
      <c r="C1618" s="221">
        <f t="shared" si="50"/>
        <v>8</v>
      </c>
      <c r="D1618" s="221">
        <v>46620000</v>
      </c>
      <c r="F1618" s="221" t="s">
        <v>2503</v>
      </c>
      <c r="G1618" s="222">
        <v>1775699.62</v>
      </c>
      <c r="I1618" s="222">
        <f t="shared" si="51"/>
        <v>1775699.62</v>
      </c>
    </row>
    <row r="1619" spans="1:9" x14ac:dyDescent="0.2">
      <c r="A1619" s="221" t="s">
        <v>3315</v>
      </c>
      <c r="B1619" s="225" t="s">
        <v>3834</v>
      </c>
      <c r="C1619" s="221">
        <f t="shared" si="50"/>
        <v>6</v>
      </c>
      <c r="D1619" s="221">
        <v>46630000</v>
      </c>
      <c r="F1619" s="221" t="s">
        <v>5</v>
      </c>
      <c r="H1619" s="222">
        <v>16320</v>
      </c>
      <c r="I1619" s="222">
        <f t="shared" si="51"/>
        <v>-16320</v>
      </c>
    </row>
    <row r="1620" spans="1:9" x14ac:dyDescent="0.2">
      <c r="A1620" s="221" t="s">
        <v>3316</v>
      </c>
      <c r="B1620" s="225" t="s">
        <v>3834</v>
      </c>
      <c r="C1620" s="221">
        <f t="shared" si="50"/>
        <v>6</v>
      </c>
      <c r="D1620" s="221">
        <v>46630000</v>
      </c>
      <c r="F1620" s="221" t="s">
        <v>17</v>
      </c>
      <c r="H1620" s="222">
        <v>844195.94</v>
      </c>
      <c r="I1620" s="222">
        <f t="shared" si="51"/>
        <v>-844195.94</v>
      </c>
    </row>
    <row r="1621" spans="1:9" x14ac:dyDescent="0.2">
      <c r="A1621" s="221" t="s">
        <v>3315</v>
      </c>
      <c r="B1621" s="225" t="s">
        <v>3835</v>
      </c>
      <c r="C1621" s="221">
        <f t="shared" si="50"/>
        <v>6</v>
      </c>
      <c r="D1621" s="221">
        <v>46640000</v>
      </c>
      <c r="F1621" s="221" t="s">
        <v>17</v>
      </c>
      <c r="H1621" s="222">
        <v>1807991.88</v>
      </c>
      <c r="I1621" s="222">
        <f t="shared" si="51"/>
        <v>-1807991.88</v>
      </c>
    </row>
    <row r="1622" spans="1:9" x14ac:dyDescent="0.2">
      <c r="A1622" s="221" t="s">
        <v>3316</v>
      </c>
      <c r="B1622" s="225" t="s">
        <v>3835</v>
      </c>
      <c r="C1622" s="221">
        <f t="shared" si="50"/>
        <v>6</v>
      </c>
      <c r="D1622" s="221">
        <v>46640000</v>
      </c>
      <c r="F1622" s="221" t="s">
        <v>3836</v>
      </c>
      <c r="G1622" s="222">
        <v>34551254.979999997</v>
      </c>
      <c r="I1622" s="222">
        <f t="shared" si="51"/>
        <v>34551254.979999997</v>
      </c>
    </row>
    <row r="1623" spans="1:9" x14ac:dyDescent="0.2">
      <c r="A1623" s="221" t="s">
        <v>3315</v>
      </c>
      <c r="B1623" s="225" t="s">
        <v>3837</v>
      </c>
      <c r="C1623" s="221">
        <f t="shared" si="50"/>
        <v>6</v>
      </c>
      <c r="D1623" s="221">
        <v>46650000</v>
      </c>
      <c r="F1623" s="221" t="s">
        <v>3836</v>
      </c>
      <c r="G1623" s="222">
        <v>74551254.980000004</v>
      </c>
      <c r="I1623" s="222">
        <f t="shared" si="51"/>
        <v>74551254.980000004</v>
      </c>
    </row>
    <row r="1624" spans="1:9" x14ac:dyDescent="0.2">
      <c r="A1624" s="221" t="s">
        <v>27</v>
      </c>
      <c r="B1624" s="225" t="s">
        <v>3838</v>
      </c>
      <c r="C1624" s="221">
        <f t="shared" si="50"/>
        <v>8</v>
      </c>
      <c r="D1624" s="221">
        <v>46650000</v>
      </c>
      <c r="F1624" s="221" t="s">
        <v>2564</v>
      </c>
      <c r="H1624" s="222">
        <v>30768320</v>
      </c>
      <c r="I1624" s="222">
        <f t="shared" si="51"/>
        <v>-30768320</v>
      </c>
    </row>
    <row r="1625" spans="1:9" x14ac:dyDescent="0.2">
      <c r="A1625" s="221" t="s">
        <v>37</v>
      </c>
      <c r="B1625" s="225" t="s">
        <v>3839</v>
      </c>
      <c r="C1625" s="221">
        <f t="shared" si="50"/>
        <v>6</v>
      </c>
      <c r="D1625" s="221">
        <v>46700000</v>
      </c>
      <c r="F1625" s="221" t="s">
        <v>2752</v>
      </c>
      <c r="H1625" s="222">
        <v>47024320.689999998</v>
      </c>
      <c r="I1625" s="222">
        <f t="shared" si="51"/>
        <v>-47024320.689999998</v>
      </c>
    </row>
    <row r="1626" spans="1:9" x14ac:dyDescent="0.2">
      <c r="A1626" s="221" t="s">
        <v>6</v>
      </c>
      <c r="B1626" s="225" t="s">
        <v>3840</v>
      </c>
      <c r="C1626" s="221">
        <f t="shared" si="50"/>
        <v>8</v>
      </c>
      <c r="D1626" s="221">
        <v>46700000</v>
      </c>
      <c r="F1626" s="221" t="s">
        <v>1963</v>
      </c>
      <c r="G1626" s="222">
        <v>156000000</v>
      </c>
      <c r="I1626" s="222">
        <f t="shared" si="51"/>
        <v>156000000</v>
      </c>
    </row>
    <row r="1627" spans="1:9" x14ac:dyDescent="0.2">
      <c r="A1627" s="221" t="s">
        <v>8</v>
      </c>
      <c r="B1627" s="225" t="s">
        <v>3840</v>
      </c>
      <c r="C1627" s="221">
        <f t="shared" si="50"/>
        <v>8</v>
      </c>
      <c r="D1627" s="221">
        <v>46700000</v>
      </c>
      <c r="F1627" s="221" t="s">
        <v>2752</v>
      </c>
      <c r="H1627" s="222">
        <v>4232173130.6199999</v>
      </c>
      <c r="I1627" s="222">
        <f t="shared" si="51"/>
        <v>-4232173130.6199999</v>
      </c>
    </row>
    <row r="1628" spans="1:9" x14ac:dyDescent="0.2">
      <c r="A1628" s="221" t="s">
        <v>17</v>
      </c>
      <c r="B1628" s="225" t="s">
        <v>3839</v>
      </c>
      <c r="C1628" s="221">
        <f t="shared" si="50"/>
        <v>6</v>
      </c>
      <c r="D1628" s="221">
        <v>46700000</v>
      </c>
      <c r="F1628" s="221" t="s">
        <v>1306</v>
      </c>
      <c r="G1628" s="222">
        <v>3727792320.6500001</v>
      </c>
      <c r="H1628" s="222">
        <v>0</v>
      </c>
      <c r="I1628" s="222">
        <f t="shared" si="51"/>
        <v>3727792320.6500001</v>
      </c>
    </row>
    <row r="1629" spans="1:9" x14ac:dyDescent="0.2">
      <c r="A1629" s="221" t="s">
        <v>38</v>
      </c>
      <c r="B1629" s="225" t="s">
        <v>3841</v>
      </c>
      <c r="C1629" s="221">
        <f t="shared" si="50"/>
        <v>7</v>
      </c>
      <c r="D1629" s="221">
        <v>46700000</v>
      </c>
      <c r="F1629" s="221" t="s">
        <v>2115</v>
      </c>
      <c r="H1629" s="222">
        <v>100000000</v>
      </c>
      <c r="I1629" s="222">
        <f t="shared" si="51"/>
        <v>-100000000</v>
      </c>
    </row>
    <row r="1630" spans="1:9" x14ac:dyDescent="0.2">
      <c r="A1630" s="221" t="s">
        <v>26</v>
      </c>
      <c r="B1630" s="225" t="s">
        <v>3840</v>
      </c>
      <c r="C1630" s="221">
        <f t="shared" si="50"/>
        <v>8</v>
      </c>
      <c r="D1630" s="221">
        <v>46700000</v>
      </c>
      <c r="F1630" s="221" t="s">
        <v>2115</v>
      </c>
      <c r="H1630" s="222">
        <v>6052500000</v>
      </c>
      <c r="I1630" s="222">
        <f t="shared" si="51"/>
        <v>-6052500000</v>
      </c>
    </row>
    <row r="1631" spans="1:9" x14ac:dyDescent="0.2">
      <c r="A1631" s="221" t="s">
        <v>149</v>
      </c>
      <c r="B1631" s="225" t="s">
        <v>3841</v>
      </c>
      <c r="C1631" s="221">
        <f t="shared" si="50"/>
        <v>7</v>
      </c>
      <c r="D1631" s="221">
        <v>46700000</v>
      </c>
      <c r="F1631" s="221" t="s">
        <v>2115</v>
      </c>
      <c r="G1631" s="222">
        <v>118449200</v>
      </c>
      <c r="I1631" s="222">
        <f t="shared" si="51"/>
        <v>118449200</v>
      </c>
    </row>
    <row r="1632" spans="1:9" x14ac:dyDescent="0.2">
      <c r="A1632" s="221" t="s">
        <v>3315</v>
      </c>
      <c r="B1632" s="225" t="s">
        <v>3839</v>
      </c>
      <c r="C1632" s="221">
        <f t="shared" si="50"/>
        <v>6</v>
      </c>
      <c r="D1632" s="221">
        <v>46700000</v>
      </c>
      <c r="F1632" s="221" t="s">
        <v>1306</v>
      </c>
      <c r="G1632" s="222">
        <v>349380</v>
      </c>
      <c r="I1632" s="222">
        <f t="shared" si="51"/>
        <v>349380</v>
      </c>
    </row>
    <row r="1633" spans="1:9" x14ac:dyDescent="0.2">
      <c r="A1633" s="221" t="s">
        <v>7</v>
      </c>
      <c r="B1633" s="225" t="s">
        <v>3840</v>
      </c>
      <c r="C1633" s="221">
        <f t="shared" si="50"/>
        <v>8</v>
      </c>
      <c r="D1633" s="221">
        <v>46700000</v>
      </c>
      <c r="F1633" s="221" t="s">
        <v>2115</v>
      </c>
      <c r="H1633" s="222">
        <v>4835107254.5299997</v>
      </c>
      <c r="I1633" s="222">
        <f t="shared" si="51"/>
        <v>-4835107254.5299997</v>
      </c>
    </row>
    <row r="1634" spans="1:9" x14ac:dyDescent="0.2">
      <c r="A1634" s="221" t="s">
        <v>145</v>
      </c>
      <c r="B1634" s="225" t="s">
        <v>3840</v>
      </c>
      <c r="C1634" s="221">
        <f t="shared" si="50"/>
        <v>8</v>
      </c>
      <c r="D1634" s="221">
        <v>46700000</v>
      </c>
      <c r="F1634" s="221" t="s">
        <v>1963</v>
      </c>
      <c r="H1634" s="222">
        <v>717192389.700001</v>
      </c>
      <c r="I1634" s="222">
        <f t="shared" si="51"/>
        <v>-717192389.700001</v>
      </c>
    </row>
    <row r="1635" spans="1:9" x14ac:dyDescent="0.2">
      <c r="A1635" s="221" t="s">
        <v>33</v>
      </c>
      <c r="B1635" s="225">
        <v>46700000</v>
      </c>
      <c r="C1635" s="221">
        <f t="shared" si="50"/>
        <v>8</v>
      </c>
      <c r="D1635" s="221">
        <v>46700000</v>
      </c>
      <c r="F1635" s="221" t="s">
        <v>3842</v>
      </c>
      <c r="G1635" s="222">
        <v>1614540671.46</v>
      </c>
      <c r="I1635" s="222">
        <f t="shared" si="51"/>
        <v>1614540671.46</v>
      </c>
    </row>
    <row r="1636" spans="1:9" x14ac:dyDescent="0.2">
      <c r="A1636" s="221" t="s">
        <v>9</v>
      </c>
      <c r="B1636" s="225" t="s">
        <v>3841</v>
      </c>
      <c r="C1636" s="221">
        <f t="shared" si="50"/>
        <v>7</v>
      </c>
      <c r="D1636" s="221">
        <v>46700000</v>
      </c>
      <c r="F1636" s="221" t="s">
        <v>897</v>
      </c>
      <c r="G1636" s="222">
        <v>20552583845.299999</v>
      </c>
      <c r="H1636" s="222">
        <v>0</v>
      </c>
      <c r="I1636" s="222">
        <f t="shared" si="51"/>
        <v>20552583845.299999</v>
      </c>
    </row>
    <row r="1637" spans="1:9" x14ac:dyDescent="0.2">
      <c r="A1637" s="221" t="s">
        <v>13</v>
      </c>
      <c r="B1637" s="225" t="s">
        <v>3841</v>
      </c>
      <c r="C1637" s="221">
        <f t="shared" si="50"/>
        <v>7</v>
      </c>
      <c r="D1637" s="221">
        <v>46700000</v>
      </c>
      <c r="F1637" s="221" t="s">
        <v>897</v>
      </c>
      <c r="G1637" s="222">
        <v>8813587858.9300003</v>
      </c>
      <c r="H1637" s="222">
        <v>0</v>
      </c>
      <c r="I1637" s="222">
        <f t="shared" si="51"/>
        <v>8813587858.9300003</v>
      </c>
    </row>
    <row r="1638" spans="1:9" x14ac:dyDescent="0.2">
      <c r="A1638" s="221" t="s">
        <v>30</v>
      </c>
      <c r="B1638" s="225" t="s">
        <v>3840</v>
      </c>
      <c r="C1638" s="221">
        <f t="shared" si="50"/>
        <v>8</v>
      </c>
      <c r="D1638" s="221">
        <v>46700000</v>
      </c>
      <c r="F1638" s="221" t="s">
        <v>2393</v>
      </c>
      <c r="H1638" s="222">
        <v>4673500000</v>
      </c>
      <c r="I1638" s="222">
        <f t="shared" si="51"/>
        <v>-4673500000</v>
      </c>
    </row>
    <row r="1639" spans="1:9" x14ac:dyDescent="0.2">
      <c r="A1639" s="221" t="s">
        <v>21</v>
      </c>
      <c r="B1639" s="225" t="s">
        <v>3841</v>
      </c>
      <c r="C1639" s="221">
        <f t="shared" si="50"/>
        <v>7</v>
      </c>
      <c r="D1639" s="221">
        <v>46700000</v>
      </c>
      <c r="F1639" s="221" t="s">
        <v>897</v>
      </c>
      <c r="G1639" s="222">
        <v>0</v>
      </c>
      <c r="H1639" s="222">
        <v>1032336880.75</v>
      </c>
      <c r="I1639" s="222">
        <f t="shared" si="51"/>
        <v>-1032336880.75</v>
      </c>
    </row>
    <row r="1640" spans="1:9" x14ac:dyDescent="0.2">
      <c r="A1640" s="221" t="s">
        <v>1</v>
      </c>
      <c r="B1640" s="225" t="s">
        <v>3840</v>
      </c>
      <c r="C1640" s="221">
        <f t="shared" si="50"/>
        <v>8</v>
      </c>
      <c r="D1640" s="221">
        <v>46700000</v>
      </c>
      <c r="F1640" s="221" t="s">
        <v>1963</v>
      </c>
      <c r="H1640" s="222">
        <v>6575000000</v>
      </c>
      <c r="I1640" s="222">
        <f t="shared" si="51"/>
        <v>-6575000000</v>
      </c>
    </row>
    <row r="1641" spans="1:9" x14ac:dyDescent="0.2">
      <c r="A1641" s="221" t="s">
        <v>5</v>
      </c>
      <c r="B1641" s="225" t="s">
        <v>3841</v>
      </c>
      <c r="C1641" s="221">
        <f t="shared" si="50"/>
        <v>7</v>
      </c>
      <c r="D1641" s="221">
        <v>46700000</v>
      </c>
      <c r="F1641" s="221" t="s">
        <v>897</v>
      </c>
      <c r="G1641" s="222">
        <v>2874224869.5799999</v>
      </c>
      <c r="H1641" s="222">
        <v>0</v>
      </c>
      <c r="I1641" s="222">
        <f t="shared" si="51"/>
        <v>2874224869.5799999</v>
      </c>
    </row>
    <row r="1642" spans="1:9" x14ac:dyDescent="0.2">
      <c r="A1642" s="221" t="s">
        <v>27</v>
      </c>
      <c r="B1642" s="225" t="s">
        <v>3840</v>
      </c>
      <c r="C1642" s="221">
        <f t="shared" si="50"/>
        <v>8</v>
      </c>
      <c r="D1642" s="221">
        <v>46700000</v>
      </c>
      <c r="F1642" s="221" t="s">
        <v>674</v>
      </c>
      <c r="G1642" s="222">
        <v>114101600</v>
      </c>
      <c r="I1642" s="222">
        <f t="shared" si="51"/>
        <v>114101600</v>
      </c>
    </row>
    <row r="1643" spans="1:9" x14ac:dyDescent="0.2">
      <c r="A1643" s="221" t="s">
        <v>3</v>
      </c>
      <c r="B1643" s="225">
        <v>467000</v>
      </c>
      <c r="C1643" s="221">
        <f t="shared" si="50"/>
        <v>6</v>
      </c>
      <c r="D1643" s="221">
        <v>46700000</v>
      </c>
      <c r="F1643" s="221" t="s">
        <v>1963</v>
      </c>
      <c r="G1643" s="222">
        <v>1600596329.9400001</v>
      </c>
      <c r="I1643" s="222">
        <f t="shared" si="51"/>
        <v>1600596329.9400001</v>
      </c>
    </row>
    <row r="1644" spans="1:9" x14ac:dyDescent="0.2">
      <c r="A1644" s="221" t="s">
        <v>148</v>
      </c>
      <c r="B1644" s="225" t="s">
        <v>3843</v>
      </c>
      <c r="C1644" s="221">
        <f t="shared" si="50"/>
        <v>8</v>
      </c>
      <c r="D1644" s="221">
        <v>46700001</v>
      </c>
      <c r="F1644" s="221" t="s">
        <v>2072</v>
      </c>
      <c r="G1644" s="222">
        <v>708938886</v>
      </c>
      <c r="I1644" s="222">
        <f t="shared" si="51"/>
        <v>708938886</v>
      </c>
    </row>
    <row r="1645" spans="1:9" x14ac:dyDescent="0.2">
      <c r="A1645" s="221" t="s">
        <v>145</v>
      </c>
      <c r="B1645" s="225" t="s">
        <v>3843</v>
      </c>
      <c r="C1645" s="221">
        <f t="shared" si="50"/>
        <v>8</v>
      </c>
      <c r="D1645" s="221">
        <v>46700001</v>
      </c>
      <c r="F1645" s="221" t="s">
        <v>149</v>
      </c>
      <c r="H1645" s="222">
        <v>5539601.6200000001</v>
      </c>
      <c r="I1645" s="222">
        <f t="shared" si="51"/>
        <v>-5539601.6200000001</v>
      </c>
    </row>
    <row r="1646" spans="1:9" x14ac:dyDescent="0.2">
      <c r="A1646" s="221" t="s">
        <v>27</v>
      </c>
      <c r="B1646" s="225" t="s">
        <v>3843</v>
      </c>
      <c r="C1646" s="221">
        <f t="shared" si="50"/>
        <v>8</v>
      </c>
      <c r="D1646" s="221">
        <v>46700001</v>
      </c>
      <c r="F1646" s="221" t="s">
        <v>2565</v>
      </c>
      <c r="H1646" s="222">
        <v>21215897.579999998</v>
      </c>
      <c r="I1646" s="222">
        <f t="shared" si="51"/>
        <v>-21215897.579999998</v>
      </c>
    </row>
    <row r="1647" spans="1:9" x14ac:dyDescent="0.2">
      <c r="A1647" s="221" t="s">
        <v>27</v>
      </c>
      <c r="B1647" s="225" t="s">
        <v>3844</v>
      </c>
      <c r="C1647" s="221">
        <f t="shared" si="50"/>
        <v>8</v>
      </c>
      <c r="D1647" s="221">
        <v>46700002</v>
      </c>
      <c r="F1647" s="221" t="s">
        <v>2566</v>
      </c>
      <c r="G1647" s="222">
        <v>648620</v>
      </c>
      <c r="I1647" s="222">
        <f t="shared" si="51"/>
        <v>648620</v>
      </c>
    </row>
    <row r="1648" spans="1:9" x14ac:dyDescent="0.2">
      <c r="A1648" s="221" t="s">
        <v>25</v>
      </c>
      <c r="B1648" s="225">
        <v>46700002</v>
      </c>
      <c r="C1648" s="221">
        <f t="shared" si="50"/>
        <v>8</v>
      </c>
      <c r="D1648" s="221">
        <v>46700002</v>
      </c>
      <c r="F1648" s="221" t="s">
        <v>29</v>
      </c>
      <c r="H1648" s="222">
        <v>1320655718</v>
      </c>
      <c r="I1648" s="222">
        <f t="shared" si="51"/>
        <v>-1320655718</v>
      </c>
    </row>
    <row r="1649" spans="1:9" x14ac:dyDescent="0.2">
      <c r="A1649" s="221" t="s">
        <v>148</v>
      </c>
      <c r="B1649" s="225" t="s">
        <v>3845</v>
      </c>
      <c r="C1649" s="221">
        <f t="shared" si="50"/>
        <v>8</v>
      </c>
      <c r="D1649" s="221">
        <v>46700004</v>
      </c>
      <c r="F1649" s="221" t="s">
        <v>7</v>
      </c>
      <c r="H1649" s="222">
        <v>103850000</v>
      </c>
      <c r="I1649" s="222">
        <f t="shared" si="51"/>
        <v>-103850000</v>
      </c>
    </row>
    <row r="1650" spans="1:9" x14ac:dyDescent="0.2">
      <c r="A1650" s="221" t="s">
        <v>25</v>
      </c>
      <c r="B1650" s="225">
        <v>46700004</v>
      </c>
      <c r="C1650" s="221">
        <f t="shared" si="50"/>
        <v>8</v>
      </c>
      <c r="D1650" s="221">
        <v>46700004</v>
      </c>
      <c r="F1650" s="221" t="s">
        <v>13</v>
      </c>
      <c r="H1650" s="222">
        <v>120000000</v>
      </c>
      <c r="I1650" s="222">
        <f t="shared" si="51"/>
        <v>-120000000</v>
      </c>
    </row>
    <row r="1651" spans="1:9" x14ac:dyDescent="0.2">
      <c r="A1651" s="221" t="s">
        <v>20</v>
      </c>
      <c r="B1651" s="225">
        <v>46700005</v>
      </c>
      <c r="C1651" s="221">
        <f t="shared" si="50"/>
        <v>8</v>
      </c>
      <c r="D1651" s="221">
        <v>46700005</v>
      </c>
      <c r="F1651" s="221" t="s">
        <v>9</v>
      </c>
      <c r="H1651" s="222">
        <v>102500000</v>
      </c>
      <c r="I1651" s="222">
        <f t="shared" si="51"/>
        <v>-102500000</v>
      </c>
    </row>
    <row r="1652" spans="1:9" x14ac:dyDescent="0.2">
      <c r="A1652" s="221" t="s">
        <v>148</v>
      </c>
      <c r="B1652" s="225" t="s">
        <v>3846</v>
      </c>
      <c r="C1652" s="221">
        <f t="shared" si="50"/>
        <v>8</v>
      </c>
      <c r="D1652" s="221">
        <v>46700005</v>
      </c>
      <c r="F1652" s="221" t="s">
        <v>9</v>
      </c>
      <c r="H1652" s="222">
        <v>82687465.329999998</v>
      </c>
      <c r="I1652" s="222">
        <f t="shared" si="51"/>
        <v>-82687465.329999998</v>
      </c>
    </row>
    <row r="1653" spans="1:9" x14ac:dyDescent="0.2">
      <c r="A1653" s="221" t="s">
        <v>30</v>
      </c>
      <c r="B1653" s="225" t="s">
        <v>3847</v>
      </c>
      <c r="C1653" s="221">
        <f t="shared" si="50"/>
        <v>8</v>
      </c>
      <c r="D1653" s="221">
        <v>46700005</v>
      </c>
      <c r="F1653" s="221" t="s">
        <v>26</v>
      </c>
      <c r="H1653" s="222">
        <v>70000000</v>
      </c>
      <c r="I1653" s="222">
        <f t="shared" si="51"/>
        <v>-70000000</v>
      </c>
    </row>
    <row r="1654" spans="1:9" x14ac:dyDescent="0.2">
      <c r="A1654" s="221" t="s">
        <v>149</v>
      </c>
      <c r="B1654" s="225" t="s">
        <v>3848</v>
      </c>
      <c r="C1654" s="221">
        <f t="shared" si="50"/>
        <v>7</v>
      </c>
      <c r="D1654" s="221">
        <v>46700010</v>
      </c>
      <c r="F1654" s="221" t="s">
        <v>148</v>
      </c>
      <c r="G1654" s="222">
        <v>867704870.91999996</v>
      </c>
      <c r="I1654" s="222">
        <f t="shared" si="51"/>
        <v>867704870.91999996</v>
      </c>
    </row>
    <row r="1655" spans="1:9" x14ac:dyDescent="0.2">
      <c r="A1655" s="221" t="s">
        <v>148</v>
      </c>
      <c r="B1655" s="225" t="s">
        <v>3849</v>
      </c>
      <c r="C1655" s="221">
        <f t="shared" si="50"/>
        <v>8</v>
      </c>
      <c r="D1655" s="221">
        <v>46700010</v>
      </c>
      <c r="F1655" s="221" t="s">
        <v>3850</v>
      </c>
      <c r="H1655" s="222">
        <v>244980000</v>
      </c>
      <c r="I1655" s="222">
        <f t="shared" si="51"/>
        <v>-244980000</v>
      </c>
    </row>
    <row r="1656" spans="1:9" x14ac:dyDescent="0.2">
      <c r="A1656" s="221" t="s">
        <v>27</v>
      </c>
      <c r="B1656" s="225" t="s">
        <v>3849</v>
      </c>
      <c r="C1656" s="221">
        <f t="shared" si="50"/>
        <v>8</v>
      </c>
      <c r="D1656" s="221">
        <v>46700010</v>
      </c>
      <c r="F1656" s="221" t="s">
        <v>2567</v>
      </c>
      <c r="G1656" s="222">
        <v>74551254.980000004</v>
      </c>
      <c r="I1656" s="222">
        <f t="shared" si="51"/>
        <v>74551254.980000004</v>
      </c>
    </row>
    <row r="1657" spans="1:9" x14ac:dyDescent="0.2">
      <c r="A1657" s="221" t="s">
        <v>148</v>
      </c>
      <c r="B1657" s="225" t="s">
        <v>3851</v>
      </c>
      <c r="C1657" s="221">
        <f t="shared" si="50"/>
        <v>8</v>
      </c>
      <c r="D1657" s="221">
        <v>46700012</v>
      </c>
      <c r="F1657" s="221" t="s">
        <v>145</v>
      </c>
      <c r="G1657" s="222">
        <v>1081720818.28</v>
      </c>
      <c r="I1657" s="222">
        <f t="shared" si="51"/>
        <v>1081720818.28</v>
      </c>
    </row>
    <row r="1658" spans="1:9" x14ac:dyDescent="0.2">
      <c r="A1658" s="221" t="s">
        <v>17</v>
      </c>
      <c r="B1658" s="225" t="s">
        <v>3852</v>
      </c>
      <c r="C1658" s="221">
        <f t="shared" si="50"/>
        <v>6</v>
      </c>
      <c r="D1658" s="221">
        <v>46710000</v>
      </c>
      <c r="F1658" s="221" t="s">
        <v>663</v>
      </c>
      <c r="G1658" s="222">
        <v>965000000</v>
      </c>
      <c r="H1658" s="222">
        <v>0</v>
      </c>
      <c r="I1658" s="222">
        <f t="shared" si="51"/>
        <v>965000000</v>
      </c>
    </row>
    <row r="1659" spans="1:9" x14ac:dyDescent="0.2">
      <c r="A1659" s="221" t="s">
        <v>6</v>
      </c>
      <c r="B1659" s="225" t="s">
        <v>3853</v>
      </c>
      <c r="C1659" s="221">
        <f t="shared" si="50"/>
        <v>8</v>
      </c>
      <c r="D1659" s="221">
        <v>46710000</v>
      </c>
      <c r="F1659" s="221" t="s">
        <v>33</v>
      </c>
      <c r="H1659" s="222">
        <v>220000000</v>
      </c>
      <c r="I1659" s="222">
        <f t="shared" si="51"/>
        <v>-220000000</v>
      </c>
    </row>
    <row r="1660" spans="1:9" x14ac:dyDescent="0.2">
      <c r="A1660" s="221" t="s">
        <v>25</v>
      </c>
      <c r="B1660" s="225">
        <v>46710030</v>
      </c>
      <c r="C1660" s="221">
        <f t="shared" si="50"/>
        <v>8</v>
      </c>
      <c r="D1660" s="221">
        <v>46710000</v>
      </c>
      <c r="F1660" s="221" t="s">
        <v>3854</v>
      </c>
      <c r="G1660" s="222">
        <v>200000</v>
      </c>
      <c r="I1660" s="222">
        <f t="shared" si="51"/>
        <v>200000</v>
      </c>
    </row>
    <row r="1661" spans="1:9" x14ac:dyDescent="0.2">
      <c r="A1661" s="221" t="s">
        <v>33</v>
      </c>
      <c r="B1661" s="225">
        <v>46710050</v>
      </c>
      <c r="C1661" s="221">
        <f t="shared" si="50"/>
        <v>8</v>
      </c>
      <c r="D1661" s="221">
        <v>46710000</v>
      </c>
      <c r="F1661" s="221" t="s">
        <v>1784</v>
      </c>
      <c r="G1661" s="222">
        <v>53914677.369999997</v>
      </c>
      <c r="I1661" s="222">
        <f t="shared" si="51"/>
        <v>53914677.369999997</v>
      </c>
    </row>
    <row r="1662" spans="1:9" x14ac:dyDescent="0.2">
      <c r="A1662" s="221" t="s">
        <v>2</v>
      </c>
      <c r="B1662" s="225" t="s">
        <v>3855</v>
      </c>
      <c r="C1662" s="221">
        <f t="shared" si="50"/>
        <v>8</v>
      </c>
      <c r="D1662" s="221">
        <v>46710070</v>
      </c>
      <c r="F1662" s="221" t="s">
        <v>17</v>
      </c>
      <c r="H1662" s="222">
        <v>3750000</v>
      </c>
      <c r="I1662" s="222">
        <f t="shared" si="51"/>
        <v>-3750000</v>
      </c>
    </row>
    <row r="1663" spans="1:9" x14ac:dyDescent="0.2">
      <c r="A1663" s="221" t="s">
        <v>20</v>
      </c>
      <c r="B1663" s="225">
        <v>46710070</v>
      </c>
      <c r="C1663" s="221">
        <f t="shared" si="50"/>
        <v>8</v>
      </c>
      <c r="D1663" s="221">
        <v>46710070</v>
      </c>
      <c r="F1663" s="221" t="s">
        <v>140</v>
      </c>
      <c r="H1663" s="222">
        <v>10000000</v>
      </c>
      <c r="I1663" s="222">
        <f t="shared" si="51"/>
        <v>-10000000</v>
      </c>
    </row>
    <row r="1664" spans="1:9" x14ac:dyDescent="0.2">
      <c r="A1664" s="221" t="s">
        <v>149</v>
      </c>
      <c r="B1664" s="225" t="s">
        <v>3856</v>
      </c>
      <c r="C1664" s="221">
        <f t="shared" si="50"/>
        <v>7</v>
      </c>
      <c r="D1664" s="221">
        <v>46710070</v>
      </c>
      <c r="F1664" s="221" t="s">
        <v>17</v>
      </c>
      <c r="H1664" s="222">
        <v>423200</v>
      </c>
      <c r="I1664" s="222">
        <f t="shared" si="51"/>
        <v>-423200</v>
      </c>
    </row>
    <row r="1665" spans="1:9" x14ac:dyDescent="0.2">
      <c r="A1665" s="221" t="s">
        <v>148</v>
      </c>
      <c r="B1665" s="225" t="s">
        <v>3855</v>
      </c>
      <c r="C1665" s="221">
        <f t="shared" si="50"/>
        <v>8</v>
      </c>
      <c r="D1665" s="221">
        <v>46710070</v>
      </c>
      <c r="F1665" s="221" t="s">
        <v>17</v>
      </c>
      <c r="H1665" s="222">
        <v>297690515.13999999</v>
      </c>
      <c r="I1665" s="222">
        <f t="shared" si="51"/>
        <v>-297690515.13999999</v>
      </c>
    </row>
    <row r="1666" spans="1:9" x14ac:dyDescent="0.2">
      <c r="A1666" s="221" t="s">
        <v>34</v>
      </c>
      <c r="B1666" s="225" t="s">
        <v>3855</v>
      </c>
      <c r="C1666" s="221">
        <f t="shared" ref="C1666:C1729" si="52">+LEN(B:B)</f>
        <v>8</v>
      </c>
      <c r="D1666" s="221">
        <v>46710070</v>
      </c>
      <c r="F1666" s="221" t="s">
        <v>17</v>
      </c>
      <c r="H1666" s="222">
        <v>664150</v>
      </c>
      <c r="I1666" s="222">
        <f t="shared" ref="I1666:I1729" si="53">+G:G-H:H</f>
        <v>-664150</v>
      </c>
    </row>
    <row r="1667" spans="1:9" x14ac:dyDescent="0.2">
      <c r="A1667" s="221" t="s">
        <v>27</v>
      </c>
      <c r="B1667" s="225" t="s">
        <v>3855</v>
      </c>
      <c r="C1667" s="221">
        <f t="shared" si="52"/>
        <v>8</v>
      </c>
      <c r="D1667" s="221">
        <v>46710070</v>
      </c>
      <c r="F1667" s="221" t="s">
        <v>2568</v>
      </c>
      <c r="G1667" s="222">
        <v>3688893.91</v>
      </c>
      <c r="I1667" s="222">
        <f t="shared" si="53"/>
        <v>3688893.91</v>
      </c>
    </row>
    <row r="1668" spans="1:9" x14ac:dyDescent="0.2">
      <c r="A1668" s="221" t="s">
        <v>25</v>
      </c>
      <c r="B1668" s="225">
        <v>46710070</v>
      </c>
      <c r="C1668" s="221">
        <f t="shared" si="52"/>
        <v>8</v>
      </c>
      <c r="D1668" s="221">
        <v>46710070</v>
      </c>
      <c r="F1668" s="221" t="s">
        <v>140</v>
      </c>
      <c r="H1668" s="222">
        <v>4454871.9400000004</v>
      </c>
      <c r="I1668" s="222">
        <f t="shared" si="53"/>
        <v>-4454871.9400000004</v>
      </c>
    </row>
    <row r="1669" spans="1:9" x14ac:dyDescent="0.2">
      <c r="A1669" s="221" t="s">
        <v>148</v>
      </c>
      <c r="B1669" s="225" t="s">
        <v>3857</v>
      </c>
      <c r="C1669" s="221">
        <f t="shared" si="52"/>
        <v>8</v>
      </c>
      <c r="D1669" s="221">
        <v>46710071</v>
      </c>
      <c r="F1669" s="221" t="s">
        <v>2117</v>
      </c>
      <c r="H1669" s="222">
        <v>350000000</v>
      </c>
      <c r="I1669" s="222">
        <f t="shared" si="53"/>
        <v>-350000000</v>
      </c>
    </row>
    <row r="1670" spans="1:9" x14ac:dyDescent="0.2">
      <c r="A1670" s="221" t="s">
        <v>145</v>
      </c>
      <c r="B1670" s="225" t="s">
        <v>3858</v>
      </c>
      <c r="C1670" s="221">
        <f t="shared" si="52"/>
        <v>8</v>
      </c>
      <c r="D1670" s="221">
        <v>46710102</v>
      </c>
      <c r="F1670" s="221" t="s">
        <v>29</v>
      </c>
      <c r="G1670" s="222">
        <v>3105844</v>
      </c>
      <c r="I1670" s="222">
        <f t="shared" si="53"/>
        <v>3105844</v>
      </c>
    </row>
    <row r="1671" spans="1:9" x14ac:dyDescent="0.2">
      <c r="A1671" s="221" t="s">
        <v>145</v>
      </c>
      <c r="B1671" s="225" t="s">
        <v>3859</v>
      </c>
      <c r="C1671" s="221">
        <f t="shared" si="52"/>
        <v>8</v>
      </c>
      <c r="D1671" s="221">
        <v>46710102</v>
      </c>
      <c r="F1671" s="221" t="s">
        <v>25</v>
      </c>
      <c r="G1671" s="222">
        <v>250000000</v>
      </c>
      <c r="I1671" s="222">
        <f t="shared" si="53"/>
        <v>250000000</v>
      </c>
    </row>
    <row r="1672" spans="1:9" x14ac:dyDescent="0.2">
      <c r="A1672" s="221" t="s">
        <v>20</v>
      </c>
      <c r="B1672" s="225">
        <v>46710130</v>
      </c>
      <c r="C1672" s="221">
        <f t="shared" si="52"/>
        <v>8</v>
      </c>
      <c r="D1672" s="221">
        <v>46710130</v>
      </c>
      <c r="F1672" s="221" t="s">
        <v>2118</v>
      </c>
      <c r="H1672" s="222">
        <v>102500000</v>
      </c>
      <c r="I1672" s="222">
        <f t="shared" si="53"/>
        <v>-102500000</v>
      </c>
    </row>
    <row r="1673" spans="1:9" x14ac:dyDescent="0.2">
      <c r="A1673" s="221" t="s">
        <v>149</v>
      </c>
      <c r="B1673" s="225" t="s">
        <v>3860</v>
      </c>
      <c r="C1673" s="221">
        <f t="shared" si="52"/>
        <v>7</v>
      </c>
      <c r="D1673" s="221">
        <v>46710130</v>
      </c>
      <c r="F1673" s="221" t="s">
        <v>13</v>
      </c>
      <c r="G1673" s="222">
        <v>18000000</v>
      </c>
      <c r="I1673" s="222">
        <f t="shared" si="53"/>
        <v>18000000</v>
      </c>
    </row>
    <row r="1674" spans="1:9" x14ac:dyDescent="0.2">
      <c r="A1674" s="221" t="s">
        <v>148</v>
      </c>
      <c r="B1674" s="225" t="s">
        <v>3861</v>
      </c>
      <c r="C1674" s="221">
        <f t="shared" si="52"/>
        <v>8</v>
      </c>
      <c r="D1674" s="221">
        <v>46710130</v>
      </c>
      <c r="F1674" s="221" t="s">
        <v>13</v>
      </c>
      <c r="H1674" s="222">
        <v>45271609</v>
      </c>
      <c r="I1674" s="222">
        <f t="shared" si="53"/>
        <v>-45271609</v>
      </c>
    </row>
    <row r="1675" spans="1:9" x14ac:dyDescent="0.2">
      <c r="A1675" s="221" t="s">
        <v>27</v>
      </c>
      <c r="B1675" s="225" t="s">
        <v>3861</v>
      </c>
      <c r="C1675" s="221">
        <f t="shared" si="52"/>
        <v>8</v>
      </c>
      <c r="D1675" s="221">
        <v>46710130</v>
      </c>
      <c r="F1675" s="221" t="s">
        <v>2569</v>
      </c>
      <c r="G1675" s="222">
        <v>9564000</v>
      </c>
      <c r="I1675" s="222">
        <f t="shared" si="53"/>
        <v>9564000</v>
      </c>
    </row>
    <row r="1676" spans="1:9" x14ac:dyDescent="0.2">
      <c r="A1676" s="221" t="s">
        <v>149</v>
      </c>
      <c r="B1676" s="225" t="s">
        <v>3862</v>
      </c>
      <c r="C1676" s="221">
        <f t="shared" si="52"/>
        <v>7</v>
      </c>
      <c r="D1676" s="221">
        <v>46710160</v>
      </c>
      <c r="F1676" s="221" t="s">
        <v>2119</v>
      </c>
      <c r="H1676" s="222">
        <v>556000</v>
      </c>
      <c r="I1676" s="222">
        <f t="shared" si="53"/>
        <v>-556000</v>
      </c>
    </row>
    <row r="1677" spans="1:9" x14ac:dyDescent="0.2">
      <c r="A1677" s="221" t="s">
        <v>148</v>
      </c>
      <c r="B1677" s="225" t="s">
        <v>3863</v>
      </c>
      <c r="C1677" s="221">
        <f t="shared" si="52"/>
        <v>8</v>
      </c>
      <c r="D1677" s="221">
        <v>46710160</v>
      </c>
      <c r="F1677" s="221" t="s">
        <v>2119</v>
      </c>
      <c r="G1677" s="222">
        <v>2800000</v>
      </c>
      <c r="I1677" s="222">
        <f t="shared" si="53"/>
        <v>2800000</v>
      </c>
    </row>
    <row r="1678" spans="1:9" x14ac:dyDescent="0.2">
      <c r="A1678" s="221" t="s">
        <v>149</v>
      </c>
      <c r="B1678" s="225" t="s">
        <v>3864</v>
      </c>
      <c r="C1678" s="221">
        <f t="shared" si="52"/>
        <v>7</v>
      </c>
      <c r="D1678" s="221">
        <v>46710170</v>
      </c>
      <c r="F1678" s="221" t="s">
        <v>9</v>
      </c>
      <c r="G1678" s="222">
        <v>113569960</v>
      </c>
      <c r="I1678" s="222">
        <f t="shared" si="53"/>
        <v>113569960</v>
      </c>
    </row>
    <row r="1679" spans="1:9" x14ac:dyDescent="0.2">
      <c r="A1679" s="221" t="s">
        <v>20</v>
      </c>
      <c r="B1679" s="225">
        <v>46710190</v>
      </c>
      <c r="C1679" s="221">
        <f t="shared" si="52"/>
        <v>8</v>
      </c>
      <c r="D1679" s="221">
        <v>46710170</v>
      </c>
      <c r="F1679" s="221" t="s">
        <v>26</v>
      </c>
      <c r="G1679" s="222">
        <v>240000</v>
      </c>
      <c r="I1679" s="222">
        <f t="shared" si="53"/>
        <v>240000</v>
      </c>
    </row>
    <row r="1680" spans="1:9" x14ac:dyDescent="0.2">
      <c r="A1680" s="221" t="s">
        <v>3315</v>
      </c>
      <c r="B1680" s="225" t="s">
        <v>3865</v>
      </c>
      <c r="C1680" s="221">
        <f t="shared" si="52"/>
        <v>6</v>
      </c>
      <c r="D1680" s="221">
        <v>46711000</v>
      </c>
      <c r="F1680" s="221" t="s">
        <v>2684</v>
      </c>
      <c r="G1680" s="222">
        <v>578252.120000005</v>
      </c>
      <c r="I1680" s="222">
        <f t="shared" si="53"/>
        <v>578252.120000005</v>
      </c>
    </row>
    <row r="1681" spans="1:9" x14ac:dyDescent="0.2">
      <c r="A1681" s="221" t="s">
        <v>148</v>
      </c>
      <c r="B1681" s="225" t="s">
        <v>3866</v>
      </c>
      <c r="C1681" s="221">
        <f t="shared" si="52"/>
        <v>8</v>
      </c>
      <c r="D1681" s="221">
        <v>46720000</v>
      </c>
      <c r="F1681" s="221" t="s">
        <v>2120</v>
      </c>
      <c r="G1681" s="222">
        <v>1204109.3600000001</v>
      </c>
      <c r="I1681" s="222">
        <f t="shared" si="53"/>
        <v>1204109.3600000001</v>
      </c>
    </row>
    <row r="1682" spans="1:9" x14ac:dyDescent="0.2">
      <c r="A1682" s="221" t="s">
        <v>3315</v>
      </c>
      <c r="B1682" s="225" t="s">
        <v>3867</v>
      </c>
      <c r="C1682" s="221">
        <f t="shared" si="52"/>
        <v>6</v>
      </c>
      <c r="D1682" s="221">
        <v>46720000</v>
      </c>
      <c r="F1682" s="221" t="s">
        <v>3868</v>
      </c>
      <c r="G1682" s="222">
        <v>5000000</v>
      </c>
      <c r="I1682" s="222">
        <f t="shared" si="53"/>
        <v>5000000</v>
      </c>
    </row>
    <row r="1683" spans="1:9" x14ac:dyDescent="0.2">
      <c r="A1683" s="221" t="s">
        <v>20</v>
      </c>
      <c r="B1683" s="225">
        <v>46720020</v>
      </c>
      <c r="C1683" s="221">
        <f t="shared" si="52"/>
        <v>8</v>
      </c>
      <c r="D1683" s="221">
        <v>46720000</v>
      </c>
      <c r="F1683" s="221" t="s">
        <v>2121</v>
      </c>
      <c r="H1683" s="222">
        <v>25000000</v>
      </c>
      <c r="I1683" s="222">
        <f t="shared" si="53"/>
        <v>-25000000</v>
      </c>
    </row>
    <row r="1684" spans="1:9" x14ac:dyDescent="0.2">
      <c r="A1684" s="221" t="s">
        <v>148</v>
      </c>
      <c r="B1684" s="225" t="s">
        <v>3869</v>
      </c>
      <c r="C1684" s="221">
        <f t="shared" si="52"/>
        <v>8</v>
      </c>
      <c r="D1684" s="221">
        <v>46720000</v>
      </c>
      <c r="F1684" s="221" t="s">
        <v>33</v>
      </c>
      <c r="H1684" s="222">
        <v>48396515</v>
      </c>
      <c r="I1684" s="222">
        <f t="shared" si="53"/>
        <v>-48396515</v>
      </c>
    </row>
    <row r="1685" spans="1:9" x14ac:dyDescent="0.2">
      <c r="A1685" s="221" t="s">
        <v>148</v>
      </c>
      <c r="B1685" s="225" t="s">
        <v>3870</v>
      </c>
      <c r="C1685" s="221">
        <f t="shared" si="52"/>
        <v>8</v>
      </c>
      <c r="D1685" s="221">
        <v>46720050</v>
      </c>
      <c r="F1685" s="221" t="s">
        <v>2122</v>
      </c>
      <c r="H1685" s="222">
        <v>217500</v>
      </c>
      <c r="I1685" s="222">
        <f t="shared" si="53"/>
        <v>-217500</v>
      </c>
    </row>
    <row r="1686" spans="1:9" x14ac:dyDescent="0.2">
      <c r="A1686" s="221" t="s">
        <v>145</v>
      </c>
      <c r="B1686" s="225" t="s">
        <v>3870</v>
      </c>
      <c r="C1686" s="221">
        <f t="shared" si="52"/>
        <v>8</v>
      </c>
      <c r="D1686" s="221">
        <v>46720050</v>
      </c>
      <c r="F1686" s="221" t="s">
        <v>9</v>
      </c>
      <c r="H1686" s="222">
        <v>17075415.600000001</v>
      </c>
      <c r="I1686" s="222">
        <f t="shared" si="53"/>
        <v>-17075415.600000001</v>
      </c>
    </row>
    <row r="1687" spans="1:9" x14ac:dyDescent="0.2">
      <c r="A1687" s="221" t="s">
        <v>6</v>
      </c>
      <c r="B1687" s="225" t="s">
        <v>3871</v>
      </c>
      <c r="C1687" s="221">
        <f t="shared" si="52"/>
        <v>8</v>
      </c>
      <c r="D1687" s="221">
        <v>46720070</v>
      </c>
      <c r="F1687" s="221" t="s">
        <v>17</v>
      </c>
      <c r="G1687" s="222">
        <v>7600000</v>
      </c>
      <c r="I1687" s="222">
        <f t="shared" si="53"/>
        <v>7600000</v>
      </c>
    </row>
    <row r="1688" spans="1:9" x14ac:dyDescent="0.2">
      <c r="A1688" s="221" t="s">
        <v>145</v>
      </c>
      <c r="B1688" s="225" t="s">
        <v>3871</v>
      </c>
      <c r="C1688" s="221">
        <f t="shared" si="52"/>
        <v>8</v>
      </c>
      <c r="D1688" s="221">
        <v>46720070</v>
      </c>
      <c r="F1688" s="221" t="s">
        <v>17</v>
      </c>
      <c r="H1688" s="222">
        <v>953951327.84000003</v>
      </c>
      <c r="I1688" s="222">
        <f t="shared" si="53"/>
        <v>-953951327.84000003</v>
      </c>
    </row>
    <row r="1689" spans="1:9" x14ac:dyDescent="0.2">
      <c r="A1689" s="221" t="s">
        <v>148</v>
      </c>
      <c r="B1689" s="225" t="s">
        <v>3872</v>
      </c>
      <c r="C1689" s="221">
        <f t="shared" si="52"/>
        <v>8</v>
      </c>
      <c r="D1689" s="221">
        <v>46720071</v>
      </c>
      <c r="F1689" s="221" t="s">
        <v>5</v>
      </c>
      <c r="H1689" s="222">
        <v>1373520</v>
      </c>
      <c r="I1689" s="222">
        <f t="shared" si="53"/>
        <v>-1373520</v>
      </c>
    </row>
    <row r="1690" spans="1:9" x14ac:dyDescent="0.2">
      <c r="A1690" s="221" t="s">
        <v>2</v>
      </c>
      <c r="B1690" s="225" t="s">
        <v>3873</v>
      </c>
      <c r="C1690" s="221">
        <f t="shared" si="52"/>
        <v>8</v>
      </c>
      <c r="D1690" s="221">
        <v>46720072</v>
      </c>
      <c r="F1690" s="221" t="s">
        <v>9</v>
      </c>
      <c r="H1690" s="222">
        <v>1000000</v>
      </c>
      <c r="I1690" s="222">
        <f t="shared" si="53"/>
        <v>-1000000</v>
      </c>
    </row>
    <row r="1691" spans="1:9" x14ac:dyDescent="0.2">
      <c r="A1691" s="221" t="s">
        <v>148</v>
      </c>
      <c r="B1691" s="225" t="s">
        <v>3873</v>
      </c>
      <c r="C1691" s="221">
        <f t="shared" si="52"/>
        <v>8</v>
      </c>
      <c r="D1691" s="221">
        <v>46720072</v>
      </c>
      <c r="F1691" s="221" t="s">
        <v>36</v>
      </c>
      <c r="G1691" s="222">
        <v>1770220.8</v>
      </c>
      <c r="I1691" s="222">
        <f t="shared" si="53"/>
        <v>1770220.8</v>
      </c>
    </row>
    <row r="1692" spans="1:9" x14ac:dyDescent="0.2">
      <c r="A1692" s="221" t="s">
        <v>148</v>
      </c>
      <c r="B1692" s="225" t="s">
        <v>3874</v>
      </c>
      <c r="C1692" s="221">
        <f t="shared" si="52"/>
        <v>8</v>
      </c>
      <c r="D1692" s="221">
        <v>46720075</v>
      </c>
      <c r="F1692" s="221" t="s">
        <v>655</v>
      </c>
      <c r="G1692" s="222">
        <v>570000000</v>
      </c>
      <c r="I1692" s="222">
        <f t="shared" si="53"/>
        <v>570000000</v>
      </c>
    </row>
    <row r="1693" spans="1:9" x14ac:dyDescent="0.2">
      <c r="A1693" s="221" t="s">
        <v>148</v>
      </c>
      <c r="B1693" s="225" t="s">
        <v>3875</v>
      </c>
      <c r="C1693" s="221">
        <f t="shared" si="52"/>
        <v>8</v>
      </c>
      <c r="D1693" s="221">
        <v>46720076</v>
      </c>
      <c r="F1693" s="221" t="s">
        <v>3876</v>
      </c>
      <c r="G1693" s="222">
        <v>692417922.79999995</v>
      </c>
      <c r="I1693" s="222">
        <f t="shared" si="53"/>
        <v>692417922.79999995</v>
      </c>
    </row>
    <row r="1694" spans="1:9" x14ac:dyDescent="0.2">
      <c r="A1694" s="221" t="s">
        <v>148</v>
      </c>
      <c r="B1694" s="225" t="s">
        <v>3877</v>
      </c>
      <c r="C1694" s="221">
        <f t="shared" si="52"/>
        <v>8</v>
      </c>
      <c r="D1694" s="221">
        <v>46720078</v>
      </c>
      <c r="F1694" s="221" t="s">
        <v>20</v>
      </c>
      <c r="G1694" s="222">
        <v>3499702.72</v>
      </c>
      <c r="I1694" s="222">
        <f t="shared" si="53"/>
        <v>3499702.72</v>
      </c>
    </row>
    <row r="1695" spans="1:9" x14ac:dyDescent="0.2">
      <c r="A1695" s="221" t="s">
        <v>148</v>
      </c>
      <c r="B1695" s="225" t="s">
        <v>3878</v>
      </c>
      <c r="C1695" s="221">
        <f t="shared" si="52"/>
        <v>8</v>
      </c>
      <c r="D1695" s="221">
        <v>46720079</v>
      </c>
      <c r="F1695" s="221" t="s">
        <v>149</v>
      </c>
      <c r="H1695" s="222">
        <v>867887165.95000005</v>
      </c>
      <c r="I1695" s="222">
        <f t="shared" si="53"/>
        <v>-867887165.95000005</v>
      </c>
    </row>
    <row r="1696" spans="1:9" x14ac:dyDescent="0.2">
      <c r="A1696" s="221" t="s">
        <v>148</v>
      </c>
      <c r="B1696" s="225" t="s">
        <v>3879</v>
      </c>
      <c r="C1696" s="221">
        <f t="shared" si="52"/>
        <v>8</v>
      </c>
      <c r="D1696" s="221">
        <v>46720080</v>
      </c>
      <c r="F1696" s="221" t="s">
        <v>2123</v>
      </c>
      <c r="G1696" s="222">
        <v>16811907.32</v>
      </c>
      <c r="I1696" s="222">
        <f t="shared" si="53"/>
        <v>16811907.32</v>
      </c>
    </row>
    <row r="1697" spans="1:9" x14ac:dyDescent="0.2">
      <c r="A1697" s="221" t="s">
        <v>148</v>
      </c>
      <c r="B1697" s="225" t="s">
        <v>3880</v>
      </c>
      <c r="C1697" s="221">
        <f t="shared" si="52"/>
        <v>8</v>
      </c>
      <c r="D1697" s="221">
        <v>46720081</v>
      </c>
      <c r="F1697" s="221" t="s">
        <v>1</v>
      </c>
      <c r="G1697" s="222">
        <v>314480260.39999998</v>
      </c>
      <c r="I1697" s="222">
        <f t="shared" si="53"/>
        <v>314480260.39999998</v>
      </c>
    </row>
    <row r="1698" spans="1:9" x14ac:dyDescent="0.2">
      <c r="A1698" s="221" t="s">
        <v>148</v>
      </c>
      <c r="B1698" s="225" t="s">
        <v>3881</v>
      </c>
      <c r="C1698" s="221">
        <f t="shared" si="52"/>
        <v>8</v>
      </c>
      <c r="D1698" s="221">
        <v>46720082</v>
      </c>
      <c r="F1698" s="221" t="s">
        <v>12</v>
      </c>
      <c r="H1698" s="222">
        <v>33482844.100000001</v>
      </c>
      <c r="I1698" s="222">
        <f t="shared" si="53"/>
        <v>-33482844.100000001</v>
      </c>
    </row>
    <row r="1699" spans="1:9" x14ac:dyDescent="0.2">
      <c r="A1699" s="221" t="s">
        <v>148</v>
      </c>
      <c r="B1699" s="225" t="s">
        <v>3882</v>
      </c>
      <c r="C1699" s="221">
        <f t="shared" si="52"/>
        <v>8</v>
      </c>
      <c r="D1699" s="221">
        <v>46720083</v>
      </c>
      <c r="F1699" s="221" t="s">
        <v>155</v>
      </c>
      <c r="G1699" s="222">
        <v>17346673.82</v>
      </c>
      <c r="I1699" s="222">
        <f t="shared" si="53"/>
        <v>17346673.82</v>
      </c>
    </row>
    <row r="1700" spans="1:9" x14ac:dyDescent="0.2">
      <c r="A1700" s="221" t="s">
        <v>20</v>
      </c>
      <c r="B1700" s="225">
        <v>46720084</v>
      </c>
      <c r="C1700" s="221">
        <f t="shared" si="52"/>
        <v>8</v>
      </c>
      <c r="D1700" s="221">
        <v>46720084</v>
      </c>
      <c r="F1700" s="221" t="s">
        <v>148</v>
      </c>
      <c r="H1700" s="222">
        <v>9665537</v>
      </c>
      <c r="I1700" s="222">
        <f t="shared" si="53"/>
        <v>-9665537</v>
      </c>
    </row>
    <row r="1701" spans="1:9" x14ac:dyDescent="0.2">
      <c r="A1701" s="221" t="s">
        <v>148</v>
      </c>
      <c r="B1701" s="225" t="s">
        <v>3883</v>
      </c>
      <c r="C1701" s="221">
        <f t="shared" si="52"/>
        <v>8</v>
      </c>
      <c r="D1701" s="221">
        <v>46720084</v>
      </c>
      <c r="F1701" s="221" t="s">
        <v>37</v>
      </c>
      <c r="H1701" s="222">
        <v>8200528.8799999999</v>
      </c>
      <c r="I1701" s="222">
        <f t="shared" si="53"/>
        <v>-8200528.8799999999</v>
      </c>
    </row>
    <row r="1702" spans="1:9" x14ac:dyDescent="0.2">
      <c r="A1702" s="221" t="s">
        <v>20</v>
      </c>
      <c r="B1702" s="225">
        <v>46720085</v>
      </c>
      <c r="C1702" s="221">
        <f t="shared" si="52"/>
        <v>8</v>
      </c>
      <c r="D1702" s="221">
        <v>46720084</v>
      </c>
      <c r="F1702" s="221" t="s">
        <v>6</v>
      </c>
      <c r="H1702" s="222">
        <v>70000000</v>
      </c>
      <c r="I1702" s="222">
        <f t="shared" si="53"/>
        <v>-70000000</v>
      </c>
    </row>
    <row r="1703" spans="1:9" x14ac:dyDescent="0.2">
      <c r="A1703" s="221" t="s">
        <v>20</v>
      </c>
      <c r="B1703" s="225">
        <v>46720089</v>
      </c>
      <c r="C1703" s="221">
        <f t="shared" si="52"/>
        <v>8</v>
      </c>
      <c r="D1703" s="221">
        <v>46720089</v>
      </c>
      <c r="F1703" s="221" t="s">
        <v>1</v>
      </c>
      <c r="G1703" s="222">
        <v>1699200</v>
      </c>
      <c r="I1703" s="222">
        <f t="shared" si="53"/>
        <v>1699200</v>
      </c>
    </row>
    <row r="1704" spans="1:9" x14ac:dyDescent="0.2">
      <c r="A1704" s="221" t="s">
        <v>20</v>
      </c>
      <c r="B1704" s="225">
        <v>46720090</v>
      </c>
      <c r="C1704" s="221">
        <f t="shared" si="52"/>
        <v>8</v>
      </c>
      <c r="D1704" s="221">
        <v>46720090</v>
      </c>
      <c r="F1704" s="221" t="s">
        <v>21</v>
      </c>
      <c r="H1704" s="222">
        <v>4649527.6399999997</v>
      </c>
      <c r="I1704" s="222">
        <f t="shared" si="53"/>
        <v>-4649527.6399999997</v>
      </c>
    </row>
    <row r="1705" spans="1:9" x14ac:dyDescent="0.2">
      <c r="A1705" s="221" t="s">
        <v>149</v>
      </c>
      <c r="B1705" s="225" t="s">
        <v>3884</v>
      </c>
      <c r="C1705" s="221">
        <f t="shared" si="52"/>
        <v>7</v>
      </c>
      <c r="D1705" s="221">
        <v>46720090</v>
      </c>
      <c r="F1705" s="221" t="s">
        <v>145</v>
      </c>
      <c r="G1705" s="222">
        <v>5539600.8600000003</v>
      </c>
      <c r="I1705" s="222">
        <f t="shared" si="53"/>
        <v>5539600.8600000003</v>
      </c>
    </row>
    <row r="1706" spans="1:9" x14ac:dyDescent="0.2">
      <c r="A1706" s="221" t="s">
        <v>20</v>
      </c>
      <c r="B1706" s="225">
        <v>46720096</v>
      </c>
      <c r="C1706" s="221">
        <f t="shared" si="52"/>
        <v>8</v>
      </c>
      <c r="D1706" s="221">
        <v>46720090</v>
      </c>
      <c r="F1706" s="221" t="s">
        <v>22</v>
      </c>
      <c r="G1706" s="222">
        <v>1195000</v>
      </c>
      <c r="I1706" s="222">
        <f t="shared" si="53"/>
        <v>1195000</v>
      </c>
    </row>
    <row r="1707" spans="1:9" x14ac:dyDescent="0.2">
      <c r="A1707" s="221" t="s">
        <v>149</v>
      </c>
      <c r="B1707" s="225" t="s">
        <v>3885</v>
      </c>
      <c r="C1707" s="221">
        <f t="shared" si="52"/>
        <v>7</v>
      </c>
      <c r="D1707" s="221">
        <v>46720120</v>
      </c>
      <c r="F1707" s="221" t="s">
        <v>155</v>
      </c>
      <c r="G1707" s="222">
        <v>3485232.97</v>
      </c>
      <c r="I1707" s="222">
        <f t="shared" si="53"/>
        <v>3485232.97</v>
      </c>
    </row>
    <row r="1708" spans="1:9" x14ac:dyDescent="0.2">
      <c r="A1708" s="221" t="s">
        <v>149</v>
      </c>
      <c r="B1708" s="225" t="s">
        <v>3886</v>
      </c>
      <c r="C1708" s="221">
        <f t="shared" si="52"/>
        <v>7</v>
      </c>
      <c r="D1708" s="221">
        <v>46720130</v>
      </c>
      <c r="F1708" s="221" t="s">
        <v>2216</v>
      </c>
      <c r="G1708" s="222">
        <v>156922619.00999999</v>
      </c>
      <c r="I1708" s="222">
        <f t="shared" si="53"/>
        <v>156922619.00999999</v>
      </c>
    </row>
    <row r="1709" spans="1:9" x14ac:dyDescent="0.2">
      <c r="A1709" s="221" t="s">
        <v>145</v>
      </c>
      <c r="B1709" s="225" t="s">
        <v>3887</v>
      </c>
      <c r="C1709" s="221">
        <f t="shared" si="52"/>
        <v>8</v>
      </c>
      <c r="D1709" s="221">
        <v>46720130</v>
      </c>
      <c r="F1709" s="221" t="s">
        <v>13</v>
      </c>
      <c r="H1709" s="222">
        <v>40000000</v>
      </c>
      <c r="I1709" s="222">
        <f t="shared" si="53"/>
        <v>-40000000</v>
      </c>
    </row>
    <row r="1710" spans="1:9" x14ac:dyDescent="0.2">
      <c r="A1710" s="221" t="s">
        <v>33</v>
      </c>
      <c r="B1710" s="225">
        <v>46720600</v>
      </c>
      <c r="C1710" s="221">
        <f t="shared" si="52"/>
        <v>8</v>
      </c>
      <c r="D1710" s="221">
        <v>46720130</v>
      </c>
      <c r="F1710" s="221" t="s">
        <v>3</v>
      </c>
      <c r="H1710" s="222">
        <v>66743.360000000001</v>
      </c>
      <c r="I1710" s="222">
        <f t="shared" si="53"/>
        <v>-66743.360000000001</v>
      </c>
    </row>
    <row r="1711" spans="1:9" x14ac:dyDescent="0.2">
      <c r="A1711" s="221" t="s">
        <v>6</v>
      </c>
      <c r="B1711" s="225" t="s">
        <v>3888</v>
      </c>
      <c r="C1711" s="221">
        <f t="shared" si="52"/>
        <v>8</v>
      </c>
      <c r="D1711" s="221">
        <v>46720800</v>
      </c>
      <c r="F1711" s="221" t="s">
        <v>5</v>
      </c>
      <c r="H1711" s="222">
        <v>20400</v>
      </c>
      <c r="I1711" s="222">
        <f t="shared" si="53"/>
        <v>-20400</v>
      </c>
    </row>
    <row r="1712" spans="1:9" x14ac:dyDescent="0.2">
      <c r="A1712" s="221" t="s">
        <v>145</v>
      </c>
      <c r="B1712" s="225" t="s">
        <v>3888</v>
      </c>
      <c r="C1712" s="221">
        <f t="shared" si="52"/>
        <v>8</v>
      </c>
      <c r="D1712" s="221">
        <v>46720800</v>
      </c>
      <c r="F1712" s="221" t="s">
        <v>5</v>
      </c>
      <c r="H1712" s="222">
        <v>19342956</v>
      </c>
      <c r="I1712" s="222">
        <f t="shared" si="53"/>
        <v>-19342956</v>
      </c>
    </row>
    <row r="1713" spans="1:9" x14ac:dyDescent="0.2">
      <c r="A1713" s="221" t="s">
        <v>6</v>
      </c>
      <c r="B1713" s="225" t="s">
        <v>3889</v>
      </c>
      <c r="C1713" s="221">
        <f t="shared" si="52"/>
        <v>8</v>
      </c>
      <c r="D1713" s="221">
        <v>46720900</v>
      </c>
      <c r="F1713" s="221" t="s">
        <v>19</v>
      </c>
      <c r="G1713" s="222">
        <v>39541000</v>
      </c>
      <c r="I1713" s="222">
        <f t="shared" si="53"/>
        <v>39541000</v>
      </c>
    </row>
    <row r="1714" spans="1:9" x14ac:dyDescent="0.2">
      <c r="A1714" s="221" t="s">
        <v>145</v>
      </c>
      <c r="B1714" s="225" t="s">
        <v>3889</v>
      </c>
      <c r="C1714" s="221">
        <f t="shared" si="52"/>
        <v>8</v>
      </c>
      <c r="D1714" s="221">
        <v>46720900</v>
      </c>
      <c r="F1714" s="221" t="s">
        <v>33</v>
      </c>
      <c r="H1714" s="222">
        <v>397000000</v>
      </c>
      <c r="I1714" s="222">
        <f t="shared" si="53"/>
        <v>-397000000</v>
      </c>
    </row>
    <row r="1715" spans="1:9" x14ac:dyDescent="0.2">
      <c r="A1715" s="221" t="s">
        <v>145</v>
      </c>
      <c r="B1715" s="225" t="s">
        <v>3890</v>
      </c>
      <c r="C1715" s="221">
        <f t="shared" si="52"/>
        <v>8</v>
      </c>
      <c r="D1715" s="221">
        <v>46721000</v>
      </c>
      <c r="F1715" s="221" t="s">
        <v>148</v>
      </c>
      <c r="H1715" s="222">
        <v>306131540</v>
      </c>
      <c r="I1715" s="222">
        <f t="shared" si="53"/>
        <v>-306131540</v>
      </c>
    </row>
    <row r="1716" spans="1:9" x14ac:dyDescent="0.2">
      <c r="A1716" s="221" t="s">
        <v>33</v>
      </c>
      <c r="B1716" s="225">
        <v>46724000</v>
      </c>
      <c r="C1716" s="221">
        <f t="shared" si="52"/>
        <v>8</v>
      </c>
      <c r="D1716" s="221">
        <v>46724000</v>
      </c>
      <c r="F1716" s="221" t="s">
        <v>679</v>
      </c>
      <c r="H1716" s="222">
        <v>120000000</v>
      </c>
      <c r="I1716" s="222">
        <f t="shared" si="53"/>
        <v>-120000000</v>
      </c>
    </row>
    <row r="1717" spans="1:9" x14ac:dyDescent="0.2">
      <c r="A1717" s="221" t="s">
        <v>145</v>
      </c>
      <c r="B1717" s="225" t="s">
        <v>3891</v>
      </c>
      <c r="C1717" s="221">
        <f t="shared" si="52"/>
        <v>8</v>
      </c>
      <c r="D1717" s="221">
        <v>46725000</v>
      </c>
      <c r="F1717" s="221" t="s">
        <v>2019</v>
      </c>
      <c r="H1717" s="222">
        <v>2866557.74000001</v>
      </c>
      <c r="I1717" s="222">
        <f t="shared" si="53"/>
        <v>-2866557.74000001</v>
      </c>
    </row>
    <row r="1718" spans="1:9" x14ac:dyDescent="0.2">
      <c r="A1718" s="221" t="s">
        <v>37</v>
      </c>
      <c r="B1718" s="225" t="s">
        <v>3892</v>
      </c>
      <c r="C1718" s="221">
        <f t="shared" si="52"/>
        <v>6</v>
      </c>
      <c r="D1718" s="221">
        <v>46800000</v>
      </c>
      <c r="F1718" s="221" t="s">
        <v>3893</v>
      </c>
      <c r="G1718" s="222">
        <v>1496396.0700000101</v>
      </c>
      <c r="I1718" s="222">
        <f t="shared" si="53"/>
        <v>1496396.0700000101</v>
      </c>
    </row>
    <row r="1719" spans="1:9" x14ac:dyDescent="0.2">
      <c r="A1719" s="221" t="s">
        <v>6</v>
      </c>
      <c r="B1719" s="225" t="s">
        <v>3894</v>
      </c>
      <c r="C1719" s="221">
        <f t="shared" si="52"/>
        <v>8</v>
      </c>
      <c r="D1719" s="221">
        <v>46800000</v>
      </c>
      <c r="F1719" s="221" t="s">
        <v>3895</v>
      </c>
      <c r="H1719" s="222">
        <v>21100236.859999999</v>
      </c>
      <c r="I1719" s="222">
        <f t="shared" si="53"/>
        <v>-21100236.859999999</v>
      </c>
    </row>
    <row r="1720" spans="1:9" x14ac:dyDescent="0.2">
      <c r="A1720" s="221" t="s">
        <v>2</v>
      </c>
      <c r="B1720" s="225" t="s">
        <v>3896</v>
      </c>
      <c r="C1720" s="221">
        <f t="shared" si="52"/>
        <v>7</v>
      </c>
      <c r="D1720" s="221">
        <v>46800000</v>
      </c>
      <c r="F1720" s="221" t="s">
        <v>3897</v>
      </c>
      <c r="H1720" s="222">
        <v>872125.6</v>
      </c>
      <c r="I1720" s="222">
        <f t="shared" si="53"/>
        <v>-872125.6</v>
      </c>
    </row>
    <row r="1721" spans="1:9" x14ac:dyDescent="0.2">
      <c r="A1721" s="221" t="s">
        <v>17</v>
      </c>
      <c r="B1721" s="225" t="s">
        <v>3892</v>
      </c>
      <c r="C1721" s="221">
        <f t="shared" si="52"/>
        <v>6</v>
      </c>
      <c r="D1721" s="221">
        <v>46800000</v>
      </c>
      <c r="F1721" s="221" t="s">
        <v>1411</v>
      </c>
      <c r="G1721" s="222">
        <v>0</v>
      </c>
      <c r="H1721" s="222">
        <v>150000</v>
      </c>
      <c r="I1721" s="222">
        <f t="shared" si="53"/>
        <v>-150000</v>
      </c>
    </row>
    <row r="1722" spans="1:9" x14ac:dyDescent="0.2">
      <c r="A1722" s="221" t="s">
        <v>3315</v>
      </c>
      <c r="B1722" s="225" t="s">
        <v>3892</v>
      </c>
      <c r="C1722" s="221">
        <f t="shared" si="52"/>
        <v>6</v>
      </c>
      <c r="D1722" s="221">
        <v>46800000</v>
      </c>
      <c r="F1722" s="221" t="s">
        <v>1411</v>
      </c>
      <c r="H1722" s="222">
        <v>3575290</v>
      </c>
      <c r="I1722" s="222">
        <f t="shared" si="53"/>
        <v>-3575290</v>
      </c>
    </row>
    <row r="1723" spans="1:9" x14ac:dyDescent="0.2">
      <c r="A1723" s="221" t="s">
        <v>3316</v>
      </c>
      <c r="B1723" s="225" t="s">
        <v>3892</v>
      </c>
      <c r="C1723" s="221">
        <f t="shared" si="52"/>
        <v>6</v>
      </c>
      <c r="D1723" s="221">
        <v>46800000</v>
      </c>
      <c r="F1723" s="221" t="s">
        <v>2723</v>
      </c>
      <c r="H1723" s="222">
        <v>3575290</v>
      </c>
      <c r="I1723" s="222">
        <f t="shared" si="53"/>
        <v>-3575290</v>
      </c>
    </row>
    <row r="1724" spans="1:9" x14ac:dyDescent="0.2">
      <c r="A1724" s="221" t="s">
        <v>7</v>
      </c>
      <c r="B1724" s="225" t="s">
        <v>3894</v>
      </c>
      <c r="C1724" s="221">
        <f t="shared" si="52"/>
        <v>8</v>
      </c>
      <c r="D1724" s="221">
        <v>46800000</v>
      </c>
      <c r="F1724" s="221" t="s">
        <v>3898</v>
      </c>
      <c r="H1724" s="222">
        <v>6409691.3399999999</v>
      </c>
      <c r="I1724" s="222">
        <f t="shared" si="53"/>
        <v>-6409691.3399999999</v>
      </c>
    </row>
    <row r="1725" spans="1:9" x14ac:dyDescent="0.2">
      <c r="A1725" s="221" t="s">
        <v>33</v>
      </c>
      <c r="B1725" s="225">
        <v>46800000</v>
      </c>
      <c r="C1725" s="221">
        <f t="shared" si="52"/>
        <v>8</v>
      </c>
      <c r="D1725" s="221">
        <v>46800000</v>
      </c>
      <c r="F1725" s="221" t="s">
        <v>3899</v>
      </c>
      <c r="G1725" s="222">
        <v>41131115</v>
      </c>
      <c r="I1725" s="222">
        <f t="shared" si="53"/>
        <v>41131115</v>
      </c>
    </row>
    <row r="1726" spans="1:9" x14ac:dyDescent="0.2">
      <c r="A1726" s="221" t="s">
        <v>1</v>
      </c>
      <c r="B1726" s="225" t="s">
        <v>3894</v>
      </c>
      <c r="C1726" s="221">
        <f t="shared" si="52"/>
        <v>8</v>
      </c>
      <c r="D1726" s="221">
        <v>46800000</v>
      </c>
      <c r="F1726" s="221" t="s">
        <v>3900</v>
      </c>
      <c r="G1726" s="222">
        <v>3482051217.7399998</v>
      </c>
      <c r="I1726" s="222">
        <f t="shared" si="53"/>
        <v>3482051217.7399998</v>
      </c>
    </row>
    <row r="1727" spans="1:9" x14ac:dyDescent="0.2">
      <c r="A1727" s="221" t="s">
        <v>27</v>
      </c>
      <c r="B1727" s="225" t="s">
        <v>3894</v>
      </c>
      <c r="C1727" s="221">
        <f t="shared" si="52"/>
        <v>8</v>
      </c>
      <c r="D1727" s="221">
        <v>46800000</v>
      </c>
      <c r="F1727" s="221" t="s">
        <v>2570</v>
      </c>
      <c r="H1727" s="222">
        <v>9534106.6600000001</v>
      </c>
      <c r="I1727" s="222">
        <f t="shared" si="53"/>
        <v>-9534106.6600000001</v>
      </c>
    </row>
    <row r="1728" spans="1:9" x14ac:dyDescent="0.2">
      <c r="A1728" s="221" t="s">
        <v>26</v>
      </c>
      <c r="B1728" s="225" t="s">
        <v>3901</v>
      </c>
      <c r="C1728" s="221">
        <f t="shared" si="52"/>
        <v>8</v>
      </c>
      <c r="D1728" s="221">
        <v>46800001</v>
      </c>
      <c r="F1728" s="221" t="s">
        <v>2376</v>
      </c>
      <c r="H1728" s="222">
        <v>30703537.059999999</v>
      </c>
      <c r="I1728" s="222">
        <f t="shared" si="53"/>
        <v>-30703537.059999999</v>
      </c>
    </row>
    <row r="1729" spans="1:9" x14ac:dyDescent="0.2">
      <c r="A1729" s="221" t="s">
        <v>30</v>
      </c>
      <c r="B1729" s="225" t="s">
        <v>3901</v>
      </c>
      <c r="C1729" s="221">
        <f t="shared" si="52"/>
        <v>8</v>
      </c>
      <c r="D1729" s="221">
        <v>46800001</v>
      </c>
      <c r="F1729" s="221" t="s">
        <v>2376</v>
      </c>
      <c r="H1729" s="222">
        <v>25027028</v>
      </c>
      <c r="I1729" s="222">
        <f t="shared" si="53"/>
        <v>-25027028</v>
      </c>
    </row>
    <row r="1730" spans="1:9" x14ac:dyDescent="0.2">
      <c r="A1730" s="221" t="s">
        <v>37</v>
      </c>
      <c r="B1730" s="225" t="s">
        <v>3902</v>
      </c>
      <c r="C1730" s="221">
        <f t="shared" ref="C1730:C1793" si="54">+LEN(B:B)</f>
        <v>6</v>
      </c>
      <c r="D1730" s="221">
        <v>47100000</v>
      </c>
      <c r="F1730" s="221" t="s">
        <v>157</v>
      </c>
      <c r="G1730" s="222">
        <v>24488052.359999999</v>
      </c>
      <c r="I1730" s="222">
        <f t="shared" ref="I1730:I1793" si="55">+G:G-H:H</f>
        <v>24488052.359999999</v>
      </c>
    </row>
    <row r="1731" spans="1:9" x14ac:dyDescent="0.2">
      <c r="A1731" s="221" t="s">
        <v>6</v>
      </c>
      <c r="B1731" s="225" t="s">
        <v>3903</v>
      </c>
      <c r="C1731" s="221">
        <f t="shared" si="54"/>
        <v>8</v>
      </c>
      <c r="D1731" s="221">
        <v>47100000</v>
      </c>
      <c r="F1731" s="221" t="s">
        <v>157</v>
      </c>
      <c r="G1731" s="222">
        <v>6120</v>
      </c>
      <c r="I1731" s="222">
        <f t="shared" si="55"/>
        <v>6120</v>
      </c>
    </row>
    <row r="1732" spans="1:9" x14ac:dyDescent="0.2">
      <c r="A1732" s="221" t="s">
        <v>8</v>
      </c>
      <c r="B1732" s="225" t="s">
        <v>3903</v>
      </c>
      <c r="C1732" s="221">
        <f t="shared" si="54"/>
        <v>8</v>
      </c>
      <c r="D1732" s="221">
        <v>47100000</v>
      </c>
      <c r="F1732" s="221" t="s">
        <v>384</v>
      </c>
      <c r="H1732" s="222">
        <v>2364112.88</v>
      </c>
      <c r="I1732" s="222">
        <f t="shared" si="55"/>
        <v>-2364112.88</v>
      </c>
    </row>
    <row r="1733" spans="1:9" x14ac:dyDescent="0.2">
      <c r="A1733" s="221" t="s">
        <v>2</v>
      </c>
      <c r="B1733" s="225" t="s">
        <v>3903</v>
      </c>
      <c r="C1733" s="221">
        <f t="shared" si="54"/>
        <v>8</v>
      </c>
      <c r="D1733" s="221">
        <v>47100000</v>
      </c>
      <c r="F1733" s="221" t="s">
        <v>384</v>
      </c>
      <c r="H1733" s="222">
        <v>10000</v>
      </c>
      <c r="I1733" s="222">
        <f t="shared" si="55"/>
        <v>-10000</v>
      </c>
    </row>
    <row r="1734" spans="1:9" x14ac:dyDescent="0.2">
      <c r="A1734" s="221" t="s">
        <v>17</v>
      </c>
      <c r="B1734" s="225" t="s">
        <v>3902</v>
      </c>
      <c r="C1734" s="221">
        <f t="shared" si="54"/>
        <v>6</v>
      </c>
      <c r="D1734" s="221">
        <v>47100000</v>
      </c>
      <c r="F1734" s="221" t="s">
        <v>157</v>
      </c>
      <c r="G1734" s="222">
        <v>45717808.640000001</v>
      </c>
      <c r="H1734" s="222">
        <v>0</v>
      </c>
      <c r="I1734" s="222">
        <f t="shared" si="55"/>
        <v>45717808.640000001</v>
      </c>
    </row>
    <row r="1735" spans="1:9" x14ac:dyDescent="0.2">
      <c r="A1735" s="221" t="s">
        <v>149</v>
      </c>
      <c r="B1735" s="225" t="s">
        <v>3904</v>
      </c>
      <c r="C1735" s="221">
        <f t="shared" si="54"/>
        <v>7</v>
      </c>
      <c r="D1735" s="221">
        <v>47100000</v>
      </c>
      <c r="F1735" s="221" t="s">
        <v>384</v>
      </c>
      <c r="H1735" s="222">
        <v>682.79999999998802</v>
      </c>
      <c r="I1735" s="222">
        <f t="shared" si="55"/>
        <v>-682.79999999998802</v>
      </c>
    </row>
    <row r="1736" spans="1:9" x14ac:dyDescent="0.2">
      <c r="A1736" s="221" t="s">
        <v>148</v>
      </c>
      <c r="B1736" s="225" t="s">
        <v>3903</v>
      </c>
      <c r="C1736" s="221">
        <f t="shared" si="54"/>
        <v>8</v>
      </c>
      <c r="D1736" s="221">
        <v>47100000</v>
      </c>
      <c r="F1736" s="221" t="s">
        <v>384</v>
      </c>
      <c r="G1736" s="222">
        <v>860000</v>
      </c>
      <c r="I1736" s="222">
        <f t="shared" si="55"/>
        <v>860000</v>
      </c>
    </row>
    <row r="1737" spans="1:9" x14ac:dyDescent="0.2">
      <c r="A1737" s="221" t="s">
        <v>7</v>
      </c>
      <c r="B1737" s="225" t="s">
        <v>3903</v>
      </c>
      <c r="C1737" s="221">
        <f t="shared" si="54"/>
        <v>8</v>
      </c>
      <c r="D1737" s="221">
        <v>47100000</v>
      </c>
      <c r="F1737" s="221" t="s">
        <v>384</v>
      </c>
      <c r="G1737" s="222">
        <v>19517754.699999999</v>
      </c>
      <c r="I1737" s="222">
        <f t="shared" si="55"/>
        <v>19517754.699999999</v>
      </c>
    </row>
    <row r="1738" spans="1:9" x14ac:dyDescent="0.2">
      <c r="A1738" s="221" t="s">
        <v>23</v>
      </c>
      <c r="B1738" s="225" t="s">
        <v>3903</v>
      </c>
      <c r="C1738" s="221">
        <f t="shared" si="54"/>
        <v>8</v>
      </c>
      <c r="D1738" s="221">
        <v>47100000</v>
      </c>
      <c r="F1738" s="221" t="s">
        <v>157</v>
      </c>
      <c r="H1738" s="222">
        <v>952686.73</v>
      </c>
      <c r="I1738" s="222">
        <f t="shared" si="55"/>
        <v>-952686.73</v>
      </c>
    </row>
    <row r="1739" spans="1:9" x14ac:dyDescent="0.2">
      <c r="A1739" s="221" t="s">
        <v>145</v>
      </c>
      <c r="B1739" s="225" t="s">
        <v>3903</v>
      </c>
      <c r="C1739" s="221">
        <f t="shared" si="54"/>
        <v>8</v>
      </c>
      <c r="D1739" s="221">
        <v>47100000</v>
      </c>
      <c r="F1739" s="221" t="s">
        <v>157</v>
      </c>
      <c r="G1739" s="222">
        <v>0.91</v>
      </c>
      <c r="I1739" s="222">
        <f t="shared" si="55"/>
        <v>0.91</v>
      </c>
    </row>
    <row r="1740" spans="1:9" x14ac:dyDescent="0.2">
      <c r="A1740" s="221" t="s">
        <v>33</v>
      </c>
      <c r="B1740" s="225">
        <v>47100000</v>
      </c>
      <c r="C1740" s="221">
        <f t="shared" si="54"/>
        <v>8</v>
      </c>
      <c r="D1740" s="221">
        <v>47100000</v>
      </c>
      <c r="F1740" s="221" t="s">
        <v>157</v>
      </c>
      <c r="G1740" s="222">
        <v>2741214.53</v>
      </c>
      <c r="I1740" s="222">
        <f t="shared" si="55"/>
        <v>2741214.53</v>
      </c>
    </row>
    <row r="1741" spans="1:9" x14ac:dyDescent="0.2">
      <c r="A1741" s="221" t="s">
        <v>9</v>
      </c>
      <c r="B1741" s="225" t="s">
        <v>3904</v>
      </c>
      <c r="C1741" s="221">
        <f t="shared" si="54"/>
        <v>7</v>
      </c>
      <c r="D1741" s="221">
        <v>47100000</v>
      </c>
      <c r="F1741" s="221" t="s">
        <v>384</v>
      </c>
      <c r="G1741" s="222">
        <v>31682486.449999999</v>
      </c>
      <c r="H1741" s="222">
        <v>0</v>
      </c>
      <c r="I1741" s="222">
        <f t="shared" si="55"/>
        <v>31682486.449999999</v>
      </c>
    </row>
    <row r="1742" spans="1:9" x14ac:dyDescent="0.2">
      <c r="A1742" s="221" t="s">
        <v>13</v>
      </c>
      <c r="B1742" s="225" t="s">
        <v>3904</v>
      </c>
      <c r="C1742" s="221">
        <f t="shared" si="54"/>
        <v>7</v>
      </c>
      <c r="D1742" s="221">
        <v>47100000</v>
      </c>
      <c r="F1742" s="221" t="s">
        <v>384</v>
      </c>
      <c r="G1742" s="222">
        <v>0</v>
      </c>
      <c r="H1742" s="222">
        <v>4912149.07</v>
      </c>
      <c r="I1742" s="222">
        <f t="shared" si="55"/>
        <v>-4912149.07</v>
      </c>
    </row>
    <row r="1743" spans="1:9" x14ac:dyDescent="0.2">
      <c r="A1743" s="221" t="s">
        <v>21</v>
      </c>
      <c r="B1743" s="225" t="s">
        <v>3904</v>
      </c>
      <c r="C1743" s="221">
        <f t="shared" si="54"/>
        <v>7</v>
      </c>
      <c r="D1743" s="221">
        <v>47100000</v>
      </c>
      <c r="F1743" s="221" t="s">
        <v>384</v>
      </c>
      <c r="G1743" s="222">
        <v>0</v>
      </c>
      <c r="H1743" s="222">
        <v>76888.89</v>
      </c>
      <c r="I1743" s="222">
        <f t="shared" si="55"/>
        <v>-76888.89</v>
      </c>
    </row>
    <row r="1744" spans="1:9" x14ac:dyDescent="0.2">
      <c r="A1744" s="221" t="s">
        <v>1</v>
      </c>
      <c r="B1744" s="225" t="s">
        <v>3903</v>
      </c>
      <c r="C1744" s="221">
        <f t="shared" si="54"/>
        <v>8</v>
      </c>
      <c r="D1744" s="221">
        <v>47100000</v>
      </c>
      <c r="F1744" s="221" t="s">
        <v>157</v>
      </c>
      <c r="H1744" s="222">
        <v>37468101.979999997</v>
      </c>
      <c r="I1744" s="222">
        <f t="shared" si="55"/>
        <v>-37468101.979999997</v>
      </c>
    </row>
    <row r="1745" spans="1:9" x14ac:dyDescent="0.2">
      <c r="A1745" s="221" t="s">
        <v>5</v>
      </c>
      <c r="B1745" s="225" t="s">
        <v>3904</v>
      </c>
      <c r="C1745" s="221">
        <f t="shared" si="54"/>
        <v>7</v>
      </c>
      <c r="D1745" s="221">
        <v>47100000</v>
      </c>
      <c r="F1745" s="221" t="s">
        <v>384</v>
      </c>
      <c r="G1745" s="222">
        <v>47907500.009999998</v>
      </c>
      <c r="H1745" s="222">
        <v>0</v>
      </c>
      <c r="I1745" s="222">
        <f t="shared" si="55"/>
        <v>47907500.009999998</v>
      </c>
    </row>
    <row r="1746" spans="1:9" x14ac:dyDescent="0.2">
      <c r="A1746" s="221" t="s">
        <v>27</v>
      </c>
      <c r="B1746" s="225" t="s">
        <v>3903</v>
      </c>
      <c r="C1746" s="221">
        <f t="shared" si="54"/>
        <v>8</v>
      </c>
      <c r="D1746" s="221">
        <v>47100000</v>
      </c>
      <c r="F1746" s="221" t="s">
        <v>384</v>
      </c>
      <c r="H1746" s="222">
        <v>583982.80999999901</v>
      </c>
      <c r="I1746" s="222">
        <f t="shared" si="55"/>
        <v>-583982.80999999901</v>
      </c>
    </row>
    <row r="1747" spans="1:9" x14ac:dyDescent="0.2">
      <c r="A1747" s="221" t="s">
        <v>15</v>
      </c>
      <c r="B1747" s="225">
        <v>47100000</v>
      </c>
      <c r="C1747" s="221">
        <f t="shared" si="54"/>
        <v>8</v>
      </c>
      <c r="D1747" s="221">
        <v>47100000</v>
      </c>
      <c r="F1747" s="221" t="s">
        <v>157</v>
      </c>
      <c r="G1747" s="222">
        <v>60000</v>
      </c>
      <c r="I1747" s="222">
        <f t="shared" si="55"/>
        <v>60000</v>
      </c>
    </row>
    <row r="1748" spans="1:9" x14ac:dyDescent="0.2">
      <c r="A1748" s="221" t="s">
        <v>9</v>
      </c>
      <c r="B1748" s="225" t="s">
        <v>3905</v>
      </c>
      <c r="C1748" s="221">
        <f t="shared" si="54"/>
        <v>7</v>
      </c>
      <c r="D1748" s="221">
        <v>47200000</v>
      </c>
      <c r="F1748" s="221" t="s">
        <v>697</v>
      </c>
      <c r="G1748" s="222">
        <v>553670</v>
      </c>
      <c r="H1748" s="222">
        <v>0</v>
      </c>
      <c r="I1748" s="222">
        <f t="shared" si="55"/>
        <v>553670</v>
      </c>
    </row>
    <row r="1749" spans="1:9" x14ac:dyDescent="0.2">
      <c r="A1749" s="221" t="s">
        <v>21</v>
      </c>
      <c r="B1749" s="225" t="s">
        <v>3905</v>
      </c>
      <c r="C1749" s="221">
        <f t="shared" si="54"/>
        <v>7</v>
      </c>
      <c r="D1749" s="221">
        <v>47200000</v>
      </c>
      <c r="F1749" s="221" t="s">
        <v>697</v>
      </c>
      <c r="G1749" s="222">
        <v>0</v>
      </c>
      <c r="H1749" s="222">
        <v>681240</v>
      </c>
      <c r="I1749" s="222">
        <f t="shared" si="55"/>
        <v>-681240</v>
      </c>
    </row>
    <row r="1750" spans="1:9" x14ac:dyDescent="0.2">
      <c r="A1750" s="221" t="s">
        <v>5</v>
      </c>
      <c r="B1750" s="225" t="s">
        <v>3905</v>
      </c>
      <c r="C1750" s="221">
        <f t="shared" si="54"/>
        <v>7</v>
      </c>
      <c r="D1750" s="221">
        <v>47200000</v>
      </c>
      <c r="F1750" s="221" t="s">
        <v>697</v>
      </c>
      <c r="G1750" s="222">
        <v>210000</v>
      </c>
      <c r="H1750" s="222">
        <v>0</v>
      </c>
      <c r="I1750" s="222">
        <f t="shared" si="55"/>
        <v>210000</v>
      </c>
    </row>
    <row r="1751" spans="1:9" x14ac:dyDescent="0.2">
      <c r="A1751" s="221" t="s">
        <v>6</v>
      </c>
      <c r="B1751" s="225" t="s">
        <v>3906</v>
      </c>
      <c r="C1751" s="221">
        <f t="shared" si="54"/>
        <v>8</v>
      </c>
      <c r="D1751" s="221">
        <v>48600000</v>
      </c>
      <c r="F1751" s="221" t="s">
        <v>158</v>
      </c>
      <c r="G1751" s="222">
        <v>4983059.8600000003</v>
      </c>
      <c r="I1751" s="222">
        <f t="shared" si="55"/>
        <v>4983059.8600000003</v>
      </c>
    </row>
    <row r="1752" spans="1:9" x14ac:dyDescent="0.2">
      <c r="A1752" s="221" t="s">
        <v>17</v>
      </c>
      <c r="B1752" s="225" t="s">
        <v>3907</v>
      </c>
      <c r="C1752" s="221">
        <f t="shared" si="54"/>
        <v>6</v>
      </c>
      <c r="D1752" s="221">
        <v>48600000</v>
      </c>
      <c r="F1752" s="221" t="s">
        <v>158</v>
      </c>
      <c r="G1752" s="222">
        <v>9072589.6799999997</v>
      </c>
      <c r="H1752" s="222">
        <v>0</v>
      </c>
      <c r="I1752" s="222">
        <f t="shared" si="55"/>
        <v>9072589.6799999997</v>
      </c>
    </row>
    <row r="1753" spans="1:9" x14ac:dyDescent="0.2">
      <c r="A1753" s="221" t="s">
        <v>20</v>
      </c>
      <c r="B1753" s="225">
        <v>48600000</v>
      </c>
      <c r="C1753" s="221">
        <f t="shared" si="54"/>
        <v>8</v>
      </c>
      <c r="D1753" s="221">
        <v>48600000</v>
      </c>
      <c r="F1753" s="221" t="s">
        <v>3908</v>
      </c>
      <c r="G1753" s="222">
        <v>2092055.53</v>
      </c>
      <c r="I1753" s="222">
        <f t="shared" si="55"/>
        <v>2092055.53</v>
      </c>
    </row>
    <row r="1754" spans="1:9" x14ac:dyDescent="0.2">
      <c r="A1754" s="221" t="s">
        <v>26</v>
      </c>
      <c r="B1754" s="225" t="s">
        <v>3906</v>
      </c>
      <c r="C1754" s="221">
        <f t="shared" si="54"/>
        <v>8</v>
      </c>
      <c r="D1754" s="221">
        <v>48600000</v>
      </c>
      <c r="F1754" s="221" t="s">
        <v>698</v>
      </c>
      <c r="G1754" s="222">
        <v>959292.6</v>
      </c>
      <c r="I1754" s="222">
        <f t="shared" si="55"/>
        <v>959292.6</v>
      </c>
    </row>
    <row r="1755" spans="1:9" x14ac:dyDescent="0.2">
      <c r="A1755" s="221" t="s">
        <v>149</v>
      </c>
      <c r="B1755" s="225" t="s">
        <v>902</v>
      </c>
      <c r="C1755" s="221">
        <f t="shared" si="54"/>
        <v>7</v>
      </c>
      <c r="D1755" s="221">
        <v>48600000</v>
      </c>
      <c r="F1755" s="221" t="s">
        <v>698</v>
      </c>
      <c r="G1755" s="222">
        <v>8524788.4600000009</v>
      </c>
      <c r="I1755" s="222">
        <f t="shared" si="55"/>
        <v>8524788.4600000009</v>
      </c>
    </row>
    <row r="1756" spans="1:9" x14ac:dyDescent="0.2">
      <c r="A1756" s="221" t="s">
        <v>148</v>
      </c>
      <c r="B1756" s="225" t="s">
        <v>3906</v>
      </c>
      <c r="C1756" s="221">
        <f t="shared" si="54"/>
        <v>8</v>
      </c>
      <c r="D1756" s="221">
        <v>48600000</v>
      </c>
      <c r="F1756" s="221" t="s">
        <v>698</v>
      </c>
      <c r="G1756" s="222">
        <v>16067563.890000001</v>
      </c>
      <c r="I1756" s="222">
        <f t="shared" si="55"/>
        <v>16067563.890000001</v>
      </c>
    </row>
    <row r="1757" spans="1:9" x14ac:dyDescent="0.2">
      <c r="A1757" s="221" t="s">
        <v>3315</v>
      </c>
      <c r="B1757" s="225" t="s">
        <v>3907</v>
      </c>
      <c r="C1757" s="221">
        <f t="shared" si="54"/>
        <v>6</v>
      </c>
      <c r="D1757" s="221">
        <v>48600000</v>
      </c>
      <c r="F1757" s="221" t="s">
        <v>158</v>
      </c>
      <c r="G1757" s="222">
        <v>39300000</v>
      </c>
      <c r="I1757" s="222">
        <f t="shared" si="55"/>
        <v>39300000</v>
      </c>
    </row>
    <row r="1758" spans="1:9" x14ac:dyDescent="0.2">
      <c r="A1758" s="221" t="s">
        <v>7</v>
      </c>
      <c r="B1758" s="225" t="s">
        <v>3906</v>
      </c>
      <c r="C1758" s="221">
        <f t="shared" si="54"/>
        <v>8</v>
      </c>
      <c r="D1758" s="221">
        <v>48600000</v>
      </c>
      <c r="F1758" s="221" t="s">
        <v>698</v>
      </c>
      <c r="G1758" s="222">
        <v>337251.85</v>
      </c>
      <c r="I1758" s="222">
        <f t="shared" si="55"/>
        <v>337251.85</v>
      </c>
    </row>
    <row r="1759" spans="1:9" x14ac:dyDescent="0.2">
      <c r="A1759" s="221" t="s">
        <v>23</v>
      </c>
      <c r="B1759" s="225" t="s">
        <v>3906</v>
      </c>
      <c r="C1759" s="221">
        <f t="shared" si="54"/>
        <v>8</v>
      </c>
      <c r="D1759" s="221">
        <v>48600000</v>
      </c>
      <c r="F1759" s="221" t="s">
        <v>158</v>
      </c>
      <c r="G1759" s="222">
        <v>207297.57</v>
      </c>
      <c r="I1759" s="222">
        <f t="shared" si="55"/>
        <v>207297.57</v>
      </c>
    </row>
    <row r="1760" spans="1:9" x14ac:dyDescent="0.2">
      <c r="A1760" s="221" t="s">
        <v>145</v>
      </c>
      <c r="B1760" s="225" t="s">
        <v>3906</v>
      </c>
      <c r="C1760" s="221">
        <f t="shared" si="54"/>
        <v>8</v>
      </c>
      <c r="D1760" s="221">
        <v>48600000</v>
      </c>
      <c r="F1760" s="221" t="s">
        <v>158</v>
      </c>
      <c r="G1760" s="222">
        <v>38109972.159999996</v>
      </c>
      <c r="I1760" s="222">
        <f t="shared" si="55"/>
        <v>38109972.159999996</v>
      </c>
    </row>
    <row r="1761" spans="1:9" x14ac:dyDescent="0.2">
      <c r="A1761" s="221" t="s">
        <v>33</v>
      </c>
      <c r="B1761" s="225">
        <v>48600000</v>
      </c>
      <c r="C1761" s="221">
        <f t="shared" si="54"/>
        <v>8</v>
      </c>
      <c r="D1761" s="221">
        <v>48600000</v>
      </c>
      <c r="F1761" s="221" t="s">
        <v>3909</v>
      </c>
      <c r="G1761" s="222">
        <v>97426644.420000002</v>
      </c>
      <c r="I1761" s="222">
        <f t="shared" si="55"/>
        <v>97426644.420000002</v>
      </c>
    </row>
    <row r="1762" spans="1:9" x14ac:dyDescent="0.2">
      <c r="A1762" s="221" t="s">
        <v>9</v>
      </c>
      <c r="B1762" s="225" t="s">
        <v>902</v>
      </c>
      <c r="C1762" s="221">
        <f t="shared" si="54"/>
        <v>7</v>
      </c>
      <c r="D1762" s="221">
        <v>48600000</v>
      </c>
      <c r="F1762" s="221" t="s">
        <v>698</v>
      </c>
      <c r="G1762" s="222">
        <v>451850572</v>
      </c>
      <c r="H1762" s="222">
        <v>0</v>
      </c>
      <c r="I1762" s="222">
        <f t="shared" si="55"/>
        <v>451850572</v>
      </c>
    </row>
    <row r="1763" spans="1:9" x14ac:dyDescent="0.2">
      <c r="A1763" s="221" t="s">
        <v>13</v>
      </c>
      <c r="B1763" s="225" t="s">
        <v>902</v>
      </c>
      <c r="C1763" s="221">
        <f t="shared" si="54"/>
        <v>7</v>
      </c>
      <c r="D1763" s="221">
        <v>48600000</v>
      </c>
      <c r="F1763" s="221" t="s">
        <v>698</v>
      </c>
      <c r="G1763" s="222">
        <v>37777960.920000002</v>
      </c>
      <c r="H1763" s="222">
        <v>0</v>
      </c>
      <c r="I1763" s="222">
        <f t="shared" si="55"/>
        <v>37777960.920000002</v>
      </c>
    </row>
    <row r="1764" spans="1:9" x14ac:dyDescent="0.2">
      <c r="A1764" s="221" t="s">
        <v>30</v>
      </c>
      <c r="B1764" s="225" t="s">
        <v>3906</v>
      </c>
      <c r="C1764" s="221">
        <f t="shared" si="54"/>
        <v>8</v>
      </c>
      <c r="D1764" s="221">
        <v>48600000</v>
      </c>
      <c r="F1764" s="221" t="s">
        <v>698</v>
      </c>
      <c r="G1764" s="222">
        <v>188148.15</v>
      </c>
      <c r="I1764" s="222">
        <f t="shared" si="55"/>
        <v>188148.15</v>
      </c>
    </row>
    <row r="1765" spans="1:9" x14ac:dyDescent="0.2">
      <c r="A1765" s="221" t="s">
        <v>21</v>
      </c>
      <c r="B1765" s="225" t="s">
        <v>902</v>
      </c>
      <c r="C1765" s="221">
        <f t="shared" si="54"/>
        <v>7</v>
      </c>
      <c r="D1765" s="221">
        <v>48600000</v>
      </c>
      <c r="F1765" s="221" t="s">
        <v>698</v>
      </c>
      <c r="G1765" s="222">
        <v>23345733.510000002</v>
      </c>
      <c r="H1765" s="222">
        <v>0</v>
      </c>
      <c r="I1765" s="222">
        <f t="shared" si="55"/>
        <v>23345733.510000002</v>
      </c>
    </row>
    <row r="1766" spans="1:9" x14ac:dyDescent="0.2">
      <c r="A1766" s="221" t="s">
        <v>1</v>
      </c>
      <c r="B1766" s="225" t="s">
        <v>3906</v>
      </c>
      <c r="C1766" s="221">
        <f t="shared" si="54"/>
        <v>8</v>
      </c>
      <c r="D1766" s="221">
        <v>48600000</v>
      </c>
      <c r="F1766" s="221" t="s">
        <v>158</v>
      </c>
      <c r="H1766" s="222">
        <v>3422661848.6100001</v>
      </c>
      <c r="I1766" s="222">
        <f t="shared" si="55"/>
        <v>-3422661848.6100001</v>
      </c>
    </row>
    <row r="1767" spans="1:9" x14ac:dyDescent="0.2">
      <c r="A1767" s="221" t="s">
        <v>5</v>
      </c>
      <c r="B1767" s="225" t="s">
        <v>902</v>
      </c>
      <c r="C1767" s="221">
        <f t="shared" si="54"/>
        <v>7</v>
      </c>
      <c r="D1767" s="221">
        <v>48600000</v>
      </c>
      <c r="F1767" s="221" t="s">
        <v>698</v>
      </c>
      <c r="G1767" s="222">
        <v>17700507.91</v>
      </c>
      <c r="H1767" s="222">
        <v>0</v>
      </c>
      <c r="I1767" s="222">
        <f t="shared" si="55"/>
        <v>17700507.91</v>
      </c>
    </row>
    <row r="1768" spans="1:9" x14ac:dyDescent="0.2">
      <c r="A1768" s="221" t="s">
        <v>25</v>
      </c>
      <c r="B1768" s="225">
        <v>48600000</v>
      </c>
      <c r="C1768" s="221">
        <f t="shared" si="54"/>
        <v>8</v>
      </c>
      <c r="D1768" s="221">
        <v>48600000</v>
      </c>
      <c r="F1768" s="221" t="s">
        <v>3909</v>
      </c>
      <c r="G1768" s="222">
        <v>4649901.67</v>
      </c>
      <c r="I1768" s="222">
        <f t="shared" si="55"/>
        <v>4649901.67</v>
      </c>
    </row>
    <row r="1769" spans="1:9" x14ac:dyDescent="0.2">
      <c r="A1769" s="221" t="s">
        <v>15</v>
      </c>
      <c r="B1769" s="225">
        <v>48600000</v>
      </c>
      <c r="C1769" s="221">
        <f t="shared" si="54"/>
        <v>8</v>
      </c>
      <c r="D1769" s="221">
        <v>48600000</v>
      </c>
      <c r="F1769" s="221" t="s">
        <v>158</v>
      </c>
      <c r="G1769" s="222">
        <v>1753326613.2490001</v>
      </c>
      <c r="I1769" s="222">
        <f t="shared" si="55"/>
        <v>1753326613.2490001</v>
      </c>
    </row>
    <row r="1770" spans="1:9" x14ac:dyDescent="0.2">
      <c r="A1770" s="221" t="s">
        <v>37</v>
      </c>
      <c r="B1770" s="225" t="s">
        <v>3910</v>
      </c>
      <c r="C1770" s="221">
        <f t="shared" si="54"/>
        <v>6</v>
      </c>
      <c r="D1770" s="221">
        <v>48700000</v>
      </c>
      <c r="F1770" s="221" t="s">
        <v>1322</v>
      </c>
      <c r="H1770" s="222">
        <v>1125000000</v>
      </c>
      <c r="I1770" s="222">
        <f t="shared" si="55"/>
        <v>-1125000000</v>
      </c>
    </row>
    <row r="1771" spans="1:9" x14ac:dyDescent="0.2">
      <c r="A1771" s="221" t="s">
        <v>6</v>
      </c>
      <c r="B1771" s="225" t="s">
        <v>3911</v>
      </c>
      <c r="C1771" s="221">
        <f t="shared" si="54"/>
        <v>8</v>
      </c>
      <c r="D1771" s="221">
        <v>48700000</v>
      </c>
      <c r="F1771" s="221" t="s">
        <v>1786</v>
      </c>
      <c r="H1771" s="222">
        <v>17600000</v>
      </c>
      <c r="I1771" s="222">
        <f t="shared" si="55"/>
        <v>-17600000</v>
      </c>
    </row>
    <row r="1772" spans="1:9" x14ac:dyDescent="0.2">
      <c r="A1772" s="221" t="s">
        <v>17</v>
      </c>
      <c r="B1772" s="225" t="s">
        <v>3910</v>
      </c>
      <c r="C1772" s="221">
        <f t="shared" si="54"/>
        <v>6</v>
      </c>
      <c r="D1772" s="221">
        <v>48700000</v>
      </c>
      <c r="F1772" s="221" t="s">
        <v>1322</v>
      </c>
      <c r="G1772" s="222">
        <v>0</v>
      </c>
      <c r="H1772" s="222">
        <v>2138926490.6300001</v>
      </c>
      <c r="I1772" s="222">
        <f t="shared" si="55"/>
        <v>-2138926490.6300001</v>
      </c>
    </row>
    <row r="1773" spans="1:9" x14ac:dyDescent="0.2">
      <c r="A1773" s="221" t="s">
        <v>149</v>
      </c>
      <c r="B1773" s="225" t="s">
        <v>903</v>
      </c>
      <c r="C1773" s="221">
        <f t="shared" si="54"/>
        <v>7</v>
      </c>
      <c r="D1773" s="221">
        <v>48700000</v>
      </c>
      <c r="F1773" s="221" t="s">
        <v>1272</v>
      </c>
      <c r="H1773" s="222">
        <v>467185495.26999998</v>
      </c>
      <c r="I1773" s="222">
        <f t="shared" si="55"/>
        <v>-467185495.26999998</v>
      </c>
    </row>
    <row r="1774" spans="1:9" x14ac:dyDescent="0.2">
      <c r="A1774" s="221" t="s">
        <v>148</v>
      </c>
      <c r="B1774" s="225" t="s">
        <v>3911</v>
      </c>
      <c r="C1774" s="221">
        <f t="shared" si="54"/>
        <v>8</v>
      </c>
      <c r="D1774" s="221">
        <v>48700000</v>
      </c>
      <c r="F1774" s="221" t="s">
        <v>1272</v>
      </c>
      <c r="H1774" s="222">
        <v>257550000</v>
      </c>
      <c r="I1774" s="222">
        <f t="shared" si="55"/>
        <v>-257550000</v>
      </c>
    </row>
    <row r="1775" spans="1:9" x14ac:dyDescent="0.2">
      <c r="A1775" s="221" t="s">
        <v>13</v>
      </c>
      <c r="B1775" s="225" t="s">
        <v>903</v>
      </c>
      <c r="C1775" s="221">
        <f t="shared" si="54"/>
        <v>7</v>
      </c>
      <c r="D1775" s="221">
        <v>48700000</v>
      </c>
      <c r="F1775" s="221" t="s">
        <v>904</v>
      </c>
      <c r="G1775" s="222">
        <v>55000000</v>
      </c>
      <c r="H1775" s="222">
        <v>0</v>
      </c>
      <c r="I1775" s="222">
        <f t="shared" si="55"/>
        <v>55000000</v>
      </c>
    </row>
    <row r="1776" spans="1:9" x14ac:dyDescent="0.2">
      <c r="A1776" s="221" t="s">
        <v>21</v>
      </c>
      <c r="B1776" s="225" t="s">
        <v>903</v>
      </c>
      <c r="C1776" s="221">
        <f t="shared" si="54"/>
        <v>7</v>
      </c>
      <c r="D1776" s="221">
        <v>48700000</v>
      </c>
      <c r="F1776" s="221" t="s">
        <v>904</v>
      </c>
      <c r="G1776" s="222">
        <v>0</v>
      </c>
      <c r="H1776" s="222">
        <v>22703893.539999999</v>
      </c>
      <c r="I1776" s="222">
        <f t="shared" si="55"/>
        <v>-22703893.539999999</v>
      </c>
    </row>
    <row r="1777" spans="1:9" x14ac:dyDescent="0.2">
      <c r="A1777" s="221" t="s">
        <v>17</v>
      </c>
      <c r="B1777" s="225" t="s">
        <v>3912</v>
      </c>
      <c r="C1777" s="221">
        <f t="shared" si="54"/>
        <v>6</v>
      </c>
      <c r="D1777" s="221">
        <v>49100000</v>
      </c>
      <c r="F1777" s="221" t="s">
        <v>1324</v>
      </c>
      <c r="G1777" s="222">
        <v>0</v>
      </c>
      <c r="H1777" s="222">
        <v>415719177.52999997</v>
      </c>
      <c r="I1777" s="222">
        <f t="shared" si="55"/>
        <v>-415719177.52999997</v>
      </c>
    </row>
    <row r="1778" spans="1:9" x14ac:dyDescent="0.2">
      <c r="A1778" s="221" t="s">
        <v>148</v>
      </c>
      <c r="B1778" s="225" t="s">
        <v>3913</v>
      </c>
      <c r="C1778" s="221">
        <f t="shared" si="54"/>
        <v>8</v>
      </c>
      <c r="D1778" s="221">
        <v>49100000</v>
      </c>
      <c r="F1778" s="221" t="s">
        <v>699</v>
      </c>
      <c r="H1778" s="222">
        <v>1349654291.0899999</v>
      </c>
      <c r="I1778" s="222">
        <f t="shared" si="55"/>
        <v>-1349654291.0899999</v>
      </c>
    </row>
    <row r="1779" spans="1:9" x14ac:dyDescent="0.2">
      <c r="A1779" s="221" t="s">
        <v>3315</v>
      </c>
      <c r="B1779" s="225" t="s">
        <v>3912</v>
      </c>
      <c r="C1779" s="221">
        <f t="shared" si="54"/>
        <v>6</v>
      </c>
      <c r="D1779" s="221">
        <v>49100000</v>
      </c>
      <c r="F1779" s="221" t="s">
        <v>1324</v>
      </c>
      <c r="H1779" s="222">
        <v>33006529.940000001</v>
      </c>
      <c r="I1779" s="222">
        <f t="shared" si="55"/>
        <v>-33006529.940000001</v>
      </c>
    </row>
    <row r="1780" spans="1:9" x14ac:dyDescent="0.2">
      <c r="A1780" s="221" t="s">
        <v>3316</v>
      </c>
      <c r="B1780" s="225" t="s">
        <v>3912</v>
      </c>
      <c r="C1780" s="221">
        <f t="shared" si="54"/>
        <v>6</v>
      </c>
      <c r="D1780" s="221">
        <v>49100000</v>
      </c>
      <c r="F1780" s="221" t="s">
        <v>1324</v>
      </c>
      <c r="H1780" s="222">
        <v>5422559.5</v>
      </c>
      <c r="I1780" s="222">
        <f t="shared" si="55"/>
        <v>-5422559.5</v>
      </c>
    </row>
    <row r="1781" spans="1:9" x14ac:dyDescent="0.2">
      <c r="A1781" s="221" t="s">
        <v>33</v>
      </c>
      <c r="B1781" s="225">
        <v>49100000</v>
      </c>
      <c r="C1781" s="221">
        <f t="shared" si="54"/>
        <v>8</v>
      </c>
      <c r="D1781" s="221">
        <v>49100000</v>
      </c>
      <c r="F1781" s="221" t="s">
        <v>1324</v>
      </c>
      <c r="H1781" s="222">
        <v>818140769.89999998</v>
      </c>
      <c r="I1781" s="222">
        <f t="shared" si="55"/>
        <v>-818140769.89999998</v>
      </c>
    </row>
    <row r="1782" spans="1:9" x14ac:dyDescent="0.2">
      <c r="A1782" s="221" t="s">
        <v>9</v>
      </c>
      <c r="B1782" s="225" t="s">
        <v>905</v>
      </c>
      <c r="C1782" s="221">
        <f t="shared" si="54"/>
        <v>7</v>
      </c>
      <c r="D1782" s="221">
        <v>49100000</v>
      </c>
      <c r="F1782" s="221" t="s">
        <v>699</v>
      </c>
      <c r="G1782" s="222">
        <v>0</v>
      </c>
      <c r="H1782" s="222">
        <v>2390436715.9400001</v>
      </c>
      <c r="I1782" s="222">
        <f t="shared" si="55"/>
        <v>-2390436715.9400001</v>
      </c>
    </row>
    <row r="1783" spans="1:9" x14ac:dyDescent="0.2">
      <c r="A1783" s="221" t="s">
        <v>13</v>
      </c>
      <c r="B1783" s="225" t="s">
        <v>905</v>
      </c>
      <c r="C1783" s="221">
        <f t="shared" si="54"/>
        <v>7</v>
      </c>
      <c r="D1783" s="221">
        <v>49100000</v>
      </c>
      <c r="F1783" s="221" t="s">
        <v>699</v>
      </c>
      <c r="G1783" s="222">
        <v>0</v>
      </c>
      <c r="H1783" s="222">
        <v>1612571774.5</v>
      </c>
      <c r="I1783" s="222">
        <f t="shared" si="55"/>
        <v>-1612571774.5</v>
      </c>
    </row>
    <row r="1784" spans="1:9" x14ac:dyDescent="0.2">
      <c r="A1784" s="221" t="s">
        <v>5</v>
      </c>
      <c r="B1784" s="225" t="s">
        <v>905</v>
      </c>
      <c r="C1784" s="221">
        <f t="shared" si="54"/>
        <v>7</v>
      </c>
      <c r="D1784" s="221">
        <v>49100000</v>
      </c>
      <c r="F1784" s="221" t="s">
        <v>699</v>
      </c>
      <c r="G1784" s="222">
        <v>0</v>
      </c>
      <c r="H1784" s="222">
        <v>865849393.99000001</v>
      </c>
      <c r="I1784" s="222">
        <f t="shared" si="55"/>
        <v>-865849393.99000001</v>
      </c>
    </row>
    <row r="1785" spans="1:9" x14ac:dyDescent="0.2">
      <c r="A1785" s="221" t="s">
        <v>25</v>
      </c>
      <c r="B1785" s="225">
        <v>49100000</v>
      </c>
      <c r="C1785" s="221">
        <f t="shared" si="54"/>
        <v>8</v>
      </c>
      <c r="D1785" s="221">
        <v>49100000</v>
      </c>
      <c r="F1785" s="221" t="s">
        <v>1324</v>
      </c>
      <c r="H1785" s="222">
        <v>42500004</v>
      </c>
      <c r="I1785" s="222">
        <f t="shared" si="55"/>
        <v>-42500004</v>
      </c>
    </row>
    <row r="1786" spans="1:9" x14ac:dyDescent="0.2">
      <c r="A1786" s="221" t="s">
        <v>3315</v>
      </c>
      <c r="B1786" s="225" t="s">
        <v>3914</v>
      </c>
      <c r="C1786" s="221">
        <f t="shared" si="54"/>
        <v>6</v>
      </c>
      <c r="D1786" s="221">
        <v>49600000</v>
      </c>
      <c r="F1786" s="221" t="s">
        <v>2687</v>
      </c>
      <c r="H1786" s="222">
        <v>44544081.600000001</v>
      </c>
      <c r="I1786" s="222">
        <f t="shared" si="55"/>
        <v>-44544081.600000001</v>
      </c>
    </row>
    <row r="1787" spans="1:9" x14ac:dyDescent="0.2">
      <c r="A1787" s="221" t="s">
        <v>3316</v>
      </c>
      <c r="B1787" s="225" t="s">
        <v>3914</v>
      </c>
      <c r="C1787" s="221">
        <f t="shared" si="54"/>
        <v>6</v>
      </c>
      <c r="D1787" s="221">
        <v>49600000</v>
      </c>
      <c r="F1787" s="221" t="s">
        <v>2687</v>
      </c>
      <c r="H1787" s="222">
        <v>11399250.199999999</v>
      </c>
      <c r="I1787" s="222">
        <f t="shared" si="55"/>
        <v>-11399250.199999999</v>
      </c>
    </row>
    <row r="1788" spans="1:9" x14ac:dyDescent="0.2">
      <c r="A1788" s="221" t="s">
        <v>7</v>
      </c>
      <c r="B1788" s="225" t="s">
        <v>3915</v>
      </c>
      <c r="C1788" s="221">
        <f t="shared" si="54"/>
        <v>8</v>
      </c>
      <c r="D1788" s="221">
        <v>49600000</v>
      </c>
      <c r="F1788" s="221" t="s">
        <v>2461</v>
      </c>
      <c r="H1788" s="222">
        <v>183956909.58000001</v>
      </c>
      <c r="I1788" s="222">
        <f t="shared" si="55"/>
        <v>-183956909.58000001</v>
      </c>
    </row>
    <row r="1789" spans="1:9" x14ac:dyDescent="0.2">
      <c r="A1789" s="221" t="s">
        <v>9</v>
      </c>
      <c r="B1789" s="225" t="s">
        <v>3916</v>
      </c>
      <c r="C1789" s="221">
        <f t="shared" si="54"/>
        <v>7</v>
      </c>
      <c r="D1789" s="221">
        <v>49660000</v>
      </c>
      <c r="F1789" s="221" t="s">
        <v>700</v>
      </c>
      <c r="G1789" s="222">
        <v>0</v>
      </c>
      <c r="H1789" s="222">
        <v>75155958</v>
      </c>
      <c r="I1789" s="222">
        <f t="shared" si="55"/>
        <v>-75155958</v>
      </c>
    </row>
    <row r="1790" spans="1:9" x14ac:dyDescent="0.2">
      <c r="A1790" s="221" t="s">
        <v>37</v>
      </c>
      <c r="B1790" s="225" t="s">
        <v>3917</v>
      </c>
      <c r="C1790" s="221">
        <f t="shared" si="54"/>
        <v>6</v>
      </c>
      <c r="D1790" s="221">
        <v>51110000</v>
      </c>
      <c r="F1790" s="221" t="s">
        <v>1326</v>
      </c>
      <c r="G1790" s="222">
        <v>167393434.63</v>
      </c>
      <c r="I1790" s="222">
        <f t="shared" si="55"/>
        <v>167393434.63</v>
      </c>
    </row>
    <row r="1791" spans="1:9" x14ac:dyDescent="0.2">
      <c r="A1791" s="221" t="s">
        <v>6</v>
      </c>
      <c r="B1791" s="225" t="s">
        <v>3918</v>
      </c>
      <c r="C1791" s="221">
        <f t="shared" si="54"/>
        <v>8</v>
      </c>
      <c r="D1791" s="221">
        <v>51110000</v>
      </c>
      <c r="F1791" s="221" t="s">
        <v>337</v>
      </c>
      <c r="G1791" s="222">
        <v>13349484.5</v>
      </c>
      <c r="I1791" s="222">
        <f t="shared" si="55"/>
        <v>13349484.5</v>
      </c>
    </row>
    <row r="1792" spans="1:9" x14ac:dyDescent="0.2">
      <c r="A1792" s="221" t="s">
        <v>17</v>
      </c>
      <c r="B1792" s="225" t="s">
        <v>3917</v>
      </c>
      <c r="C1792" s="221">
        <f t="shared" si="54"/>
        <v>6</v>
      </c>
      <c r="D1792" s="221">
        <v>51110000</v>
      </c>
      <c r="F1792" s="221" t="s">
        <v>1326</v>
      </c>
      <c r="G1792" s="222">
        <v>174573018.44999999</v>
      </c>
      <c r="H1792" s="222">
        <v>0</v>
      </c>
      <c r="I1792" s="222">
        <f t="shared" si="55"/>
        <v>174573018.44999999</v>
      </c>
    </row>
    <row r="1793" spans="1:9" x14ac:dyDescent="0.2">
      <c r="A1793" s="221" t="s">
        <v>149</v>
      </c>
      <c r="B1793" s="225" t="s">
        <v>906</v>
      </c>
      <c r="C1793" s="221">
        <f t="shared" si="54"/>
        <v>7</v>
      </c>
      <c r="D1793" s="221">
        <v>51110000</v>
      </c>
      <c r="F1793" s="221" t="s">
        <v>701</v>
      </c>
      <c r="G1793" s="222">
        <v>15189916.0500002</v>
      </c>
      <c r="I1793" s="222">
        <f t="shared" si="55"/>
        <v>15189916.0500002</v>
      </c>
    </row>
    <row r="1794" spans="1:9" x14ac:dyDescent="0.2">
      <c r="A1794" s="221" t="s">
        <v>148</v>
      </c>
      <c r="B1794" s="225" t="s">
        <v>3918</v>
      </c>
      <c r="C1794" s="221">
        <f t="shared" ref="C1794:C1857" si="56">+LEN(B:B)</f>
        <v>8</v>
      </c>
      <c r="D1794" s="221">
        <v>51110000</v>
      </c>
      <c r="F1794" s="221" t="s">
        <v>701</v>
      </c>
      <c r="G1794" s="222">
        <v>453425293.37000102</v>
      </c>
      <c r="I1794" s="222">
        <f t="shared" ref="I1794:I1857" si="57">+G:G-H:H</f>
        <v>453425293.37000102</v>
      </c>
    </row>
    <row r="1795" spans="1:9" x14ac:dyDescent="0.2">
      <c r="A1795" s="221" t="s">
        <v>3316</v>
      </c>
      <c r="B1795" s="225" t="s">
        <v>3917</v>
      </c>
      <c r="C1795" s="221">
        <f t="shared" si="56"/>
        <v>6</v>
      </c>
      <c r="D1795" s="221">
        <v>51110000</v>
      </c>
      <c r="F1795" s="221" t="s">
        <v>1326</v>
      </c>
      <c r="G1795" s="222">
        <v>122356300</v>
      </c>
      <c r="I1795" s="222">
        <f t="shared" si="57"/>
        <v>122356300</v>
      </c>
    </row>
    <row r="1796" spans="1:9" x14ac:dyDescent="0.2">
      <c r="A1796" s="221" t="s">
        <v>7</v>
      </c>
      <c r="B1796" s="225" t="s">
        <v>3918</v>
      </c>
      <c r="C1796" s="221">
        <f t="shared" si="56"/>
        <v>8</v>
      </c>
      <c r="D1796" s="221">
        <v>51110000</v>
      </c>
      <c r="F1796" s="221" t="s">
        <v>701</v>
      </c>
      <c r="H1796" s="222">
        <v>52331414.200000003</v>
      </c>
      <c r="I1796" s="222">
        <f t="shared" si="57"/>
        <v>-52331414.200000003</v>
      </c>
    </row>
    <row r="1797" spans="1:9" x14ac:dyDescent="0.2">
      <c r="A1797" s="221" t="s">
        <v>33</v>
      </c>
      <c r="B1797" s="225">
        <v>51110000</v>
      </c>
      <c r="C1797" s="221">
        <f t="shared" si="56"/>
        <v>8</v>
      </c>
      <c r="D1797" s="221">
        <v>51110000</v>
      </c>
      <c r="F1797" s="221" t="s">
        <v>3919</v>
      </c>
      <c r="H1797" s="222">
        <v>19589365.969999999</v>
      </c>
      <c r="I1797" s="222">
        <f t="shared" si="57"/>
        <v>-19589365.969999999</v>
      </c>
    </row>
    <row r="1798" spans="1:9" x14ac:dyDescent="0.2">
      <c r="A1798" s="221" t="s">
        <v>9</v>
      </c>
      <c r="B1798" s="225" t="s">
        <v>906</v>
      </c>
      <c r="C1798" s="221">
        <f t="shared" si="56"/>
        <v>7</v>
      </c>
      <c r="D1798" s="221">
        <v>51110000</v>
      </c>
      <c r="F1798" s="221" t="s">
        <v>701</v>
      </c>
      <c r="G1798" s="222">
        <v>1527976781.9400001</v>
      </c>
      <c r="H1798" s="222">
        <v>0</v>
      </c>
      <c r="I1798" s="222">
        <f t="shared" si="57"/>
        <v>1527976781.9400001</v>
      </c>
    </row>
    <row r="1799" spans="1:9" x14ac:dyDescent="0.2">
      <c r="A1799" s="221" t="s">
        <v>13</v>
      </c>
      <c r="B1799" s="225" t="s">
        <v>906</v>
      </c>
      <c r="C1799" s="221">
        <f t="shared" si="56"/>
        <v>7</v>
      </c>
      <c r="D1799" s="221">
        <v>51110000</v>
      </c>
      <c r="F1799" s="221" t="s">
        <v>701</v>
      </c>
      <c r="G1799" s="222">
        <v>446049602</v>
      </c>
      <c r="H1799" s="222">
        <v>0</v>
      </c>
      <c r="I1799" s="222">
        <f t="shared" si="57"/>
        <v>446049602</v>
      </c>
    </row>
    <row r="1800" spans="1:9" x14ac:dyDescent="0.2">
      <c r="A1800" s="221" t="s">
        <v>21</v>
      </c>
      <c r="B1800" s="225" t="s">
        <v>906</v>
      </c>
      <c r="C1800" s="221">
        <f t="shared" si="56"/>
        <v>7</v>
      </c>
      <c r="D1800" s="221">
        <v>51110000</v>
      </c>
      <c r="F1800" s="221" t="s">
        <v>701</v>
      </c>
      <c r="G1800" s="222">
        <v>42000000</v>
      </c>
      <c r="H1800" s="222">
        <v>0</v>
      </c>
      <c r="I1800" s="222">
        <f t="shared" si="57"/>
        <v>42000000</v>
      </c>
    </row>
    <row r="1801" spans="1:9" x14ac:dyDescent="0.2">
      <c r="A1801" s="221" t="s">
        <v>5</v>
      </c>
      <c r="B1801" s="225" t="s">
        <v>906</v>
      </c>
      <c r="C1801" s="221">
        <f t="shared" si="56"/>
        <v>7</v>
      </c>
      <c r="D1801" s="221">
        <v>51110000</v>
      </c>
      <c r="F1801" s="221" t="s">
        <v>701</v>
      </c>
      <c r="G1801" s="222">
        <v>182484250</v>
      </c>
      <c r="H1801" s="222">
        <v>0</v>
      </c>
      <c r="I1801" s="222">
        <f t="shared" si="57"/>
        <v>182484250</v>
      </c>
    </row>
    <row r="1802" spans="1:9" x14ac:dyDescent="0.2">
      <c r="A1802" s="221" t="s">
        <v>27</v>
      </c>
      <c r="B1802" s="225" t="s">
        <v>3918</v>
      </c>
      <c r="C1802" s="221">
        <f t="shared" si="56"/>
        <v>8</v>
      </c>
      <c r="D1802" s="221">
        <v>51110000</v>
      </c>
      <c r="F1802" s="221" t="s">
        <v>701</v>
      </c>
      <c r="G1802" s="222">
        <v>299822138.27999997</v>
      </c>
      <c r="I1802" s="222">
        <f t="shared" si="57"/>
        <v>299822138.27999997</v>
      </c>
    </row>
    <row r="1803" spans="1:9" x14ac:dyDescent="0.2">
      <c r="A1803" s="221" t="s">
        <v>3</v>
      </c>
      <c r="B1803" s="225">
        <v>511100</v>
      </c>
      <c r="C1803" s="221">
        <f t="shared" si="56"/>
        <v>6</v>
      </c>
      <c r="D1803" s="221">
        <v>51110000</v>
      </c>
      <c r="F1803" s="221" t="s">
        <v>1326</v>
      </c>
      <c r="G1803" s="222">
        <v>893189.020000458</v>
      </c>
      <c r="I1803" s="222">
        <f t="shared" si="57"/>
        <v>893189.020000458</v>
      </c>
    </row>
    <row r="1804" spans="1:9" x14ac:dyDescent="0.2">
      <c r="A1804" s="221" t="s">
        <v>149</v>
      </c>
      <c r="B1804" s="225" t="s">
        <v>3920</v>
      </c>
      <c r="C1804" s="221">
        <f t="shared" si="56"/>
        <v>7</v>
      </c>
      <c r="D1804" s="221">
        <v>51112000</v>
      </c>
      <c r="F1804" s="221" t="s">
        <v>2021</v>
      </c>
      <c r="H1804" s="222">
        <v>4275366.67</v>
      </c>
      <c r="I1804" s="222">
        <f t="shared" si="57"/>
        <v>-4275366.67</v>
      </c>
    </row>
    <row r="1805" spans="1:9" x14ac:dyDescent="0.2">
      <c r="A1805" s="221" t="s">
        <v>148</v>
      </c>
      <c r="B1805" s="225" t="s">
        <v>3921</v>
      </c>
      <c r="C1805" s="221">
        <f t="shared" si="56"/>
        <v>8</v>
      </c>
      <c r="D1805" s="221">
        <v>51112000</v>
      </c>
      <c r="F1805" s="221" t="s">
        <v>2125</v>
      </c>
      <c r="G1805" s="222">
        <v>854818865.10000002</v>
      </c>
      <c r="I1805" s="222">
        <f t="shared" si="57"/>
        <v>854818865.10000002</v>
      </c>
    </row>
    <row r="1806" spans="1:9" x14ac:dyDescent="0.2">
      <c r="A1806" s="221" t="s">
        <v>145</v>
      </c>
      <c r="B1806" s="225" t="s">
        <v>3922</v>
      </c>
      <c r="C1806" s="221">
        <f t="shared" si="56"/>
        <v>8</v>
      </c>
      <c r="D1806" s="221">
        <v>51113000</v>
      </c>
      <c r="F1806" s="221" t="s">
        <v>2021</v>
      </c>
      <c r="H1806" s="222">
        <v>271060</v>
      </c>
      <c r="I1806" s="222">
        <f t="shared" si="57"/>
        <v>-271060</v>
      </c>
    </row>
    <row r="1807" spans="1:9" x14ac:dyDescent="0.2">
      <c r="A1807" s="221" t="s">
        <v>7</v>
      </c>
      <c r="B1807" s="225" t="s">
        <v>3923</v>
      </c>
      <c r="C1807" s="221">
        <f t="shared" si="56"/>
        <v>8</v>
      </c>
      <c r="D1807" s="221">
        <v>51119999</v>
      </c>
      <c r="F1807" s="221" t="s">
        <v>3924</v>
      </c>
      <c r="H1807" s="222">
        <v>30571760</v>
      </c>
      <c r="I1807" s="222">
        <f t="shared" si="57"/>
        <v>-30571760</v>
      </c>
    </row>
    <row r="1808" spans="1:9" x14ac:dyDescent="0.2">
      <c r="A1808" s="221" t="s">
        <v>149</v>
      </c>
      <c r="B1808" s="225" t="s">
        <v>3925</v>
      </c>
      <c r="C1808" s="221">
        <f t="shared" si="56"/>
        <v>7</v>
      </c>
      <c r="D1808" s="221">
        <v>51120000</v>
      </c>
      <c r="F1808" s="221" t="s">
        <v>707</v>
      </c>
      <c r="G1808" s="222">
        <v>687971182</v>
      </c>
      <c r="I1808" s="222">
        <f t="shared" si="57"/>
        <v>687971182</v>
      </c>
    </row>
    <row r="1809" spans="1:9" x14ac:dyDescent="0.2">
      <c r="A1809" s="221" t="s">
        <v>148</v>
      </c>
      <c r="B1809" s="225" t="s">
        <v>3926</v>
      </c>
      <c r="C1809" s="221">
        <f t="shared" si="56"/>
        <v>8</v>
      </c>
      <c r="D1809" s="221">
        <v>51120000</v>
      </c>
      <c r="F1809" s="221" t="s">
        <v>707</v>
      </c>
      <c r="G1809" s="222">
        <v>4721871162.0600004</v>
      </c>
      <c r="I1809" s="222">
        <f t="shared" si="57"/>
        <v>4721871162.0600004</v>
      </c>
    </row>
    <row r="1810" spans="1:9" x14ac:dyDescent="0.2">
      <c r="A1810" s="221" t="s">
        <v>33</v>
      </c>
      <c r="B1810" s="225">
        <v>51120000</v>
      </c>
      <c r="C1810" s="221">
        <f t="shared" si="56"/>
        <v>8</v>
      </c>
      <c r="D1810" s="221">
        <v>51120000</v>
      </c>
      <c r="F1810" s="221" t="s">
        <v>3927</v>
      </c>
      <c r="G1810" s="222">
        <v>86797098.75</v>
      </c>
      <c r="I1810" s="222">
        <f t="shared" si="57"/>
        <v>86797098.75</v>
      </c>
    </row>
    <row r="1811" spans="1:9" x14ac:dyDescent="0.2">
      <c r="A1811" s="221" t="s">
        <v>9</v>
      </c>
      <c r="B1811" s="225" t="s">
        <v>3925</v>
      </c>
      <c r="C1811" s="221">
        <f t="shared" si="56"/>
        <v>7</v>
      </c>
      <c r="D1811" s="221">
        <v>51120000</v>
      </c>
      <c r="F1811" s="221" t="s">
        <v>3928</v>
      </c>
      <c r="G1811" s="222">
        <v>0</v>
      </c>
      <c r="H1811" s="222">
        <v>178882476</v>
      </c>
      <c r="I1811" s="222">
        <f t="shared" si="57"/>
        <v>-178882476</v>
      </c>
    </row>
    <row r="1812" spans="1:9" x14ac:dyDescent="0.2">
      <c r="A1812" s="221" t="s">
        <v>27</v>
      </c>
      <c r="B1812" s="225" t="s">
        <v>3926</v>
      </c>
      <c r="C1812" s="221">
        <f t="shared" si="56"/>
        <v>8</v>
      </c>
      <c r="D1812" s="221">
        <v>51120000</v>
      </c>
      <c r="F1812" s="221" t="s">
        <v>707</v>
      </c>
      <c r="G1812" s="222">
        <v>68271003.719999999</v>
      </c>
      <c r="I1812" s="222">
        <f t="shared" si="57"/>
        <v>68271003.719999999</v>
      </c>
    </row>
    <row r="1813" spans="1:9" x14ac:dyDescent="0.2">
      <c r="A1813" s="221" t="s">
        <v>17</v>
      </c>
      <c r="B1813" s="225" t="s">
        <v>3929</v>
      </c>
      <c r="C1813" s="221">
        <f t="shared" si="56"/>
        <v>6</v>
      </c>
      <c r="D1813" s="221">
        <v>51121000</v>
      </c>
      <c r="F1813" s="221" t="s">
        <v>1330</v>
      </c>
      <c r="G1813" s="222">
        <v>63505685.630000003</v>
      </c>
      <c r="H1813" s="222">
        <v>0</v>
      </c>
      <c r="I1813" s="222">
        <f t="shared" si="57"/>
        <v>63505685.630000003</v>
      </c>
    </row>
    <row r="1814" spans="1:9" x14ac:dyDescent="0.2">
      <c r="A1814" s="221" t="s">
        <v>149</v>
      </c>
      <c r="B1814" s="225" t="s">
        <v>3930</v>
      </c>
      <c r="C1814" s="221">
        <f t="shared" si="56"/>
        <v>7</v>
      </c>
      <c r="D1814" s="221">
        <v>51121000</v>
      </c>
      <c r="F1814" s="221" t="s">
        <v>3931</v>
      </c>
      <c r="G1814" s="222">
        <v>1380000</v>
      </c>
      <c r="I1814" s="222">
        <f t="shared" si="57"/>
        <v>1380000</v>
      </c>
    </row>
    <row r="1815" spans="1:9" x14ac:dyDescent="0.2">
      <c r="A1815" s="221" t="s">
        <v>148</v>
      </c>
      <c r="B1815" s="225" t="s">
        <v>3932</v>
      </c>
      <c r="C1815" s="221">
        <f t="shared" si="56"/>
        <v>8</v>
      </c>
      <c r="D1815" s="221">
        <v>51121000</v>
      </c>
      <c r="F1815" s="221" t="s">
        <v>2126</v>
      </c>
      <c r="G1815" s="222">
        <v>5596596092.4700003</v>
      </c>
      <c r="I1815" s="222">
        <f t="shared" si="57"/>
        <v>5596596092.4700003</v>
      </c>
    </row>
    <row r="1816" spans="1:9" x14ac:dyDescent="0.2">
      <c r="A1816" s="221" t="s">
        <v>17</v>
      </c>
      <c r="B1816" s="225" t="s">
        <v>3933</v>
      </c>
      <c r="C1816" s="221">
        <f t="shared" si="56"/>
        <v>6</v>
      </c>
      <c r="D1816" s="221">
        <v>51122000</v>
      </c>
      <c r="F1816" s="221" t="s">
        <v>1412</v>
      </c>
      <c r="G1816" s="222">
        <v>57747440.159999996</v>
      </c>
      <c r="H1816" s="222">
        <v>0</v>
      </c>
      <c r="I1816" s="222">
        <f t="shared" si="57"/>
        <v>57747440.159999996</v>
      </c>
    </row>
    <row r="1817" spans="1:9" x14ac:dyDescent="0.2">
      <c r="A1817" s="221" t="s">
        <v>149</v>
      </c>
      <c r="B1817" s="225" t="s">
        <v>3934</v>
      </c>
      <c r="C1817" s="221">
        <f t="shared" si="56"/>
        <v>7</v>
      </c>
      <c r="D1817" s="221">
        <v>51122000</v>
      </c>
      <c r="F1817" s="221" t="s">
        <v>2217</v>
      </c>
      <c r="H1817" s="222">
        <v>1572000</v>
      </c>
      <c r="I1817" s="222">
        <f t="shared" si="57"/>
        <v>-1572000</v>
      </c>
    </row>
    <row r="1818" spans="1:9" x14ac:dyDescent="0.2">
      <c r="A1818" s="221" t="s">
        <v>148</v>
      </c>
      <c r="B1818" s="225" t="s">
        <v>3935</v>
      </c>
      <c r="C1818" s="221">
        <f t="shared" si="56"/>
        <v>8</v>
      </c>
      <c r="D1818" s="221">
        <v>51122000</v>
      </c>
      <c r="F1818" s="221" t="s">
        <v>2127</v>
      </c>
      <c r="G1818" s="222">
        <v>2100183064.8299999</v>
      </c>
      <c r="I1818" s="222">
        <f t="shared" si="57"/>
        <v>2100183064.8299999</v>
      </c>
    </row>
    <row r="1819" spans="1:9" x14ac:dyDescent="0.2">
      <c r="A1819" s="221" t="s">
        <v>9</v>
      </c>
      <c r="B1819" s="225" t="s">
        <v>907</v>
      </c>
      <c r="C1819" s="221">
        <f t="shared" si="56"/>
        <v>7</v>
      </c>
      <c r="D1819" s="221">
        <v>51122410</v>
      </c>
      <c r="F1819" s="221" t="s">
        <v>388</v>
      </c>
      <c r="G1819" s="222">
        <v>7336469</v>
      </c>
      <c r="H1819" s="222">
        <v>0</v>
      </c>
      <c r="I1819" s="222">
        <f t="shared" si="57"/>
        <v>7336469</v>
      </c>
    </row>
    <row r="1820" spans="1:9" x14ac:dyDescent="0.2">
      <c r="A1820" s="221" t="s">
        <v>5</v>
      </c>
      <c r="B1820" s="225" t="s">
        <v>907</v>
      </c>
      <c r="C1820" s="221">
        <f t="shared" si="56"/>
        <v>7</v>
      </c>
      <c r="D1820" s="221">
        <v>51122410</v>
      </c>
      <c r="F1820" s="221" t="s">
        <v>388</v>
      </c>
      <c r="G1820" s="222">
        <v>0</v>
      </c>
      <c r="H1820" s="222">
        <v>6360000</v>
      </c>
      <c r="I1820" s="222">
        <f t="shared" si="57"/>
        <v>-6360000</v>
      </c>
    </row>
    <row r="1821" spans="1:9" x14ac:dyDescent="0.2">
      <c r="A1821" s="221" t="s">
        <v>9</v>
      </c>
      <c r="B1821" s="225" t="s">
        <v>908</v>
      </c>
      <c r="C1821" s="221">
        <f t="shared" si="56"/>
        <v>7</v>
      </c>
      <c r="D1821" s="221">
        <v>51122410</v>
      </c>
      <c r="F1821" s="221" t="s">
        <v>702</v>
      </c>
      <c r="G1821" s="222">
        <v>25000006.399999999</v>
      </c>
      <c r="H1821" s="222">
        <v>0</v>
      </c>
      <c r="I1821" s="222">
        <f t="shared" si="57"/>
        <v>25000006.399999999</v>
      </c>
    </row>
    <row r="1822" spans="1:9" x14ac:dyDescent="0.2">
      <c r="A1822" s="221" t="s">
        <v>9</v>
      </c>
      <c r="B1822" s="225" t="s">
        <v>909</v>
      </c>
      <c r="C1822" s="221">
        <f t="shared" si="56"/>
        <v>7</v>
      </c>
      <c r="D1822" s="221">
        <v>51122410</v>
      </c>
      <c r="F1822" s="221" t="s">
        <v>339</v>
      </c>
      <c r="G1822" s="222">
        <v>255975006.40000001</v>
      </c>
      <c r="H1822" s="222">
        <v>0</v>
      </c>
      <c r="I1822" s="222">
        <f t="shared" si="57"/>
        <v>255975006.40000001</v>
      </c>
    </row>
    <row r="1823" spans="1:9" x14ac:dyDescent="0.2">
      <c r="A1823" s="221" t="s">
        <v>13</v>
      </c>
      <c r="B1823" s="225" t="s">
        <v>909</v>
      </c>
      <c r="C1823" s="221">
        <f t="shared" si="56"/>
        <v>7</v>
      </c>
      <c r="D1823" s="221">
        <v>51122410</v>
      </c>
      <c r="F1823" s="221" t="s">
        <v>339</v>
      </c>
      <c r="G1823" s="222">
        <v>214854100</v>
      </c>
      <c r="H1823" s="222">
        <v>0</v>
      </c>
      <c r="I1823" s="222">
        <f t="shared" si="57"/>
        <v>214854100</v>
      </c>
    </row>
    <row r="1824" spans="1:9" x14ac:dyDescent="0.2">
      <c r="A1824" s="221" t="s">
        <v>5</v>
      </c>
      <c r="B1824" s="225" t="s">
        <v>909</v>
      </c>
      <c r="C1824" s="221">
        <f t="shared" si="56"/>
        <v>7</v>
      </c>
      <c r="D1824" s="221">
        <v>51122410</v>
      </c>
      <c r="F1824" s="221" t="s">
        <v>339</v>
      </c>
      <c r="G1824" s="222">
        <v>0</v>
      </c>
      <c r="H1824" s="222">
        <v>6360000</v>
      </c>
      <c r="I1824" s="222">
        <f t="shared" si="57"/>
        <v>-6360000</v>
      </c>
    </row>
    <row r="1825" spans="1:9" x14ac:dyDescent="0.2">
      <c r="A1825" s="221" t="s">
        <v>9</v>
      </c>
      <c r="B1825" s="225" t="s">
        <v>912</v>
      </c>
      <c r="C1825" s="221">
        <f t="shared" si="56"/>
        <v>7</v>
      </c>
      <c r="D1825" s="221">
        <v>51122410</v>
      </c>
      <c r="F1825" s="221" t="s">
        <v>391</v>
      </c>
      <c r="G1825" s="222">
        <v>162000000</v>
      </c>
      <c r="H1825" s="222">
        <v>0</v>
      </c>
      <c r="I1825" s="222">
        <f t="shared" si="57"/>
        <v>162000000</v>
      </c>
    </row>
    <row r="1826" spans="1:9" x14ac:dyDescent="0.2">
      <c r="A1826" s="221" t="s">
        <v>21</v>
      </c>
      <c r="B1826" s="225" t="s">
        <v>912</v>
      </c>
      <c r="C1826" s="221">
        <f t="shared" si="56"/>
        <v>7</v>
      </c>
      <c r="D1826" s="221">
        <v>51122410</v>
      </c>
      <c r="F1826" s="221" t="s">
        <v>391</v>
      </c>
      <c r="G1826" s="222">
        <v>2924848.01</v>
      </c>
      <c r="H1826" s="222">
        <v>0</v>
      </c>
      <c r="I1826" s="222">
        <f t="shared" si="57"/>
        <v>2924848.01</v>
      </c>
    </row>
    <row r="1827" spans="1:9" x14ac:dyDescent="0.2">
      <c r="A1827" s="221" t="s">
        <v>5</v>
      </c>
      <c r="B1827" s="225" t="s">
        <v>912</v>
      </c>
      <c r="C1827" s="221">
        <f t="shared" si="56"/>
        <v>7</v>
      </c>
      <c r="D1827" s="221">
        <v>51122410</v>
      </c>
      <c r="F1827" s="221" t="s">
        <v>391</v>
      </c>
      <c r="G1827" s="222">
        <v>6360000</v>
      </c>
      <c r="H1827" s="222">
        <v>0</v>
      </c>
      <c r="I1827" s="222">
        <f t="shared" si="57"/>
        <v>6360000</v>
      </c>
    </row>
    <row r="1828" spans="1:9" x14ac:dyDescent="0.2">
      <c r="A1828" s="221" t="s">
        <v>37</v>
      </c>
      <c r="B1828" s="225" t="s">
        <v>3936</v>
      </c>
      <c r="C1828" s="221">
        <f t="shared" si="56"/>
        <v>6</v>
      </c>
      <c r="D1828" s="221">
        <v>51130000</v>
      </c>
      <c r="F1828" s="221" t="s">
        <v>3937</v>
      </c>
      <c r="H1828" s="222">
        <v>38263169.280000001</v>
      </c>
      <c r="I1828" s="222">
        <f t="shared" si="57"/>
        <v>-38263169.280000001</v>
      </c>
    </row>
    <row r="1829" spans="1:9" x14ac:dyDescent="0.2">
      <c r="A1829" s="221" t="s">
        <v>17</v>
      </c>
      <c r="B1829" s="225" t="s">
        <v>3938</v>
      </c>
      <c r="C1829" s="221">
        <f t="shared" si="56"/>
        <v>6</v>
      </c>
      <c r="D1829" s="221">
        <v>51130000</v>
      </c>
      <c r="F1829" s="221" t="s">
        <v>1334</v>
      </c>
      <c r="G1829" s="222">
        <v>4000000</v>
      </c>
      <c r="H1829" s="222">
        <v>0</v>
      </c>
      <c r="I1829" s="222">
        <f t="shared" si="57"/>
        <v>4000000</v>
      </c>
    </row>
    <row r="1830" spans="1:9" x14ac:dyDescent="0.2">
      <c r="A1830" s="221" t="s">
        <v>148</v>
      </c>
      <c r="B1830" s="225" t="s">
        <v>3939</v>
      </c>
      <c r="C1830" s="221">
        <f t="shared" si="56"/>
        <v>8</v>
      </c>
      <c r="D1830" s="221">
        <v>51130000</v>
      </c>
      <c r="F1830" s="221" t="s">
        <v>393</v>
      </c>
      <c r="H1830" s="222">
        <v>300000</v>
      </c>
      <c r="I1830" s="222">
        <f t="shared" si="57"/>
        <v>-300000</v>
      </c>
    </row>
    <row r="1831" spans="1:9" x14ac:dyDescent="0.2">
      <c r="A1831" s="221" t="s">
        <v>145</v>
      </c>
      <c r="B1831" s="225" t="s">
        <v>3939</v>
      </c>
      <c r="C1831" s="221">
        <f t="shared" si="56"/>
        <v>8</v>
      </c>
      <c r="D1831" s="221">
        <v>51130000</v>
      </c>
      <c r="F1831" s="221" t="s">
        <v>2022</v>
      </c>
      <c r="G1831" s="222">
        <v>200000</v>
      </c>
      <c r="I1831" s="222">
        <f t="shared" si="57"/>
        <v>200000</v>
      </c>
    </row>
    <row r="1832" spans="1:9" x14ac:dyDescent="0.2">
      <c r="A1832" s="221" t="s">
        <v>33</v>
      </c>
      <c r="B1832" s="225">
        <v>51130000</v>
      </c>
      <c r="C1832" s="221">
        <f t="shared" si="56"/>
        <v>8</v>
      </c>
      <c r="D1832" s="221">
        <v>51130000</v>
      </c>
      <c r="F1832" s="221" t="s">
        <v>3940</v>
      </c>
      <c r="H1832" s="222">
        <v>5152757.5599999996</v>
      </c>
      <c r="I1832" s="222">
        <f t="shared" si="57"/>
        <v>-5152757.5599999996</v>
      </c>
    </row>
    <row r="1833" spans="1:9" x14ac:dyDescent="0.2">
      <c r="A1833" s="221" t="s">
        <v>9</v>
      </c>
      <c r="B1833" s="225" t="s">
        <v>916</v>
      </c>
      <c r="C1833" s="221">
        <f t="shared" si="56"/>
        <v>7</v>
      </c>
      <c r="D1833" s="221">
        <v>51130000</v>
      </c>
      <c r="F1833" s="221" t="s">
        <v>393</v>
      </c>
      <c r="G1833" s="222">
        <v>107869920</v>
      </c>
      <c r="H1833" s="222">
        <v>0</v>
      </c>
      <c r="I1833" s="222">
        <f t="shared" si="57"/>
        <v>107869920</v>
      </c>
    </row>
    <row r="1834" spans="1:9" x14ac:dyDescent="0.2">
      <c r="A1834" s="221" t="s">
        <v>5</v>
      </c>
      <c r="B1834" s="225" t="s">
        <v>916</v>
      </c>
      <c r="C1834" s="221">
        <f t="shared" si="56"/>
        <v>7</v>
      </c>
      <c r="D1834" s="221">
        <v>51130000</v>
      </c>
      <c r="F1834" s="221" t="s">
        <v>393</v>
      </c>
      <c r="G1834" s="222">
        <v>184500000</v>
      </c>
      <c r="H1834" s="222">
        <v>0</v>
      </c>
      <c r="I1834" s="222">
        <f t="shared" si="57"/>
        <v>184500000</v>
      </c>
    </row>
    <row r="1835" spans="1:9" x14ac:dyDescent="0.2">
      <c r="A1835" s="221" t="s">
        <v>37</v>
      </c>
      <c r="B1835" s="225" t="s">
        <v>3941</v>
      </c>
      <c r="C1835" s="221">
        <f t="shared" si="56"/>
        <v>6</v>
      </c>
      <c r="D1835" s="221">
        <v>51140000</v>
      </c>
      <c r="F1835" s="221" t="s">
        <v>3942</v>
      </c>
      <c r="H1835" s="222">
        <v>54800359.310000002</v>
      </c>
      <c r="I1835" s="222">
        <f t="shared" si="57"/>
        <v>-54800359.310000002</v>
      </c>
    </row>
    <row r="1836" spans="1:9" x14ac:dyDescent="0.2">
      <c r="A1836" s="221" t="s">
        <v>6</v>
      </c>
      <c r="B1836" s="225" t="s">
        <v>3943</v>
      </c>
      <c r="C1836" s="221">
        <f t="shared" si="56"/>
        <v>8</v>
      </c>
      <c r="D1836" s="221">
        <v>51140000</v>
      </c>
      <c r="F1836" s="221" t="s">
        <v>340</v>
      </c>
      <c r="H1836" s="222">
        <v>105144957.38</v>
      </c>
      <c r="I1836" s="222">
        <f t="shared" si="57"/>
        <v>-105144957.38</v>
      </c>
    </row>
    <row r="1837" spans="1:9" x14ac:dyDescent="0.2">
      <c r="A1837" s="221" t="s">
        <v>17</v>
      </c>
      <c r="B1837" s="225" t="s">
        <v>3941</v>
      </c>
      <c r="C1837" s="221">
        <f t="shared" si="56"/>
        <v>6</v>
      </c>
      <c r="D1837" s="221">
        <v>51140000</v>
      </c>
      <c r="F1837" s="221" t="s">
        <v>1336</v>
      </c>
      <c r="G1837" s="222">
        <v>0</v>
      </c>
      <c r="H1837" s="222">
        <v>210988567.11000001</v>
      </c>
      <c r="I1837" s="222">
        <f t="shared" si="57"/>
        <v>-210988567.11000001</v>
      </c>
    </row>
    <row r="1838" spans="1:9" x14ac:dyDescent="0.2">
      <c r="A1838" s="221" t="s">
        <v>149</v>
      </c>
      <c r="B1838" s="225" t="s">
        <v>917</v>
      </c>
      <c r="C1838" s="221">
        <f t="shared" si="56"/>
        <v>7</v>
      </c>
      <c r="D1838" s="221">
        <v>51140000</v>
      </c>
      <c r="F1838" s="221" t="s">
        <v>395</v>
      </c>
      <c r="G1838" s="222">
        <v>39624000</v>
      </c>
      <c r="I1838" s="222">
        <f t="shared" si="57"/>
        <v>39624000</v>
      </c>
    </row>
    <row r="1839" spans="1:9" x14ac:dyDescent="0.2">
      <c r="A1839" s="221" t="s">
        <v>148</v>
      </c>
      <c r="B1839" s="225" t="s">
        <v>3943</v>
      </c>
      <c r="C1839" s="221">
        <f t="shared" si="56"/>
        <v>8</v>
      </c>
      <c r="D1839" s="221">
        <v>51140000</v>
      </c>
      <c r="F1839" s="221" t="s">
        <v>395</v>
      </c>
      <c r="G1839" s="222">
        <v>11242503178.84</v>
      </c>
      <c r="I1839" s="222">
        <f t="shared" si="57"/>
        <v>11242503178.84</v>
      </c>
    </row>
    <row r="1840" spans="1:9" x14ac:dyDescent="0.2">
      <c r="A1840" s="221" t="s">
        <v>7</v>
      </c>
      <c r="B1840" s="225" t="s">
        <v>3943</v>
      </c>
      <c r="C1840" s="221">
        <f t="shared" si="56"/>
        <v>8</v>
      </c>
      <c r="D1840" s="221">
        <v>51140000</v>
      </c>
      <c r="F1840" s="221" t="s">
        <v>395</v>
      </c>
      <c r="H1840" s="222">
        <v>90677441.439999998</v>
      </c>
      <c r="I1840" s="222">
        <f t="shared" si="57"/>
        <v>-90677441.439999998</v>
      </c>
    </row>
    <row r="1841" spans="1:9" x14ac:dyDescent="0.2">
      <c r="A1841" s="221" t="s">
        <v>145</v>
      </c>
      <c r="B1841" s="225" t="s">
        <v>3943</v>
      </c>
      <c r="C1841" s="221">
        <f t="shared" si="56"/>
        <v>8</v>
      </c>
      <c r="D1841" s="221">
        <v>51140000</v>
      </c>
      <c r="F1841" s="221" t="s">
        <v>340</v>
      </c>
      <c r="H1841" s="222">
        <v>126000</v>
      </c>
      <c r="I1841" s="222">
        <f t="shared" si="57"/>
        <v>-126000</v>
      </c>
    </row>
    <row r="1842" spans="1:9" x14ac:dyDescent="0.2">
      <c r="A1842" s="221" t="s">
        <v>33</v>
      </c>
      <c r="B1842" s="225">
        <v>51140000</v>
      </c>
      <c r="C1842" s="221">
        <f t="shared" si="56"/>
        <v>8</v>
      </c>
      <c r="D1842" s="221">
        <v>51140000</v>
      </c>
      <c r="F1842" s="221" t="s">
        <v>3944</v>
      </c>
      <c r="H1842" s="222">
        <v>103213085.59999999</v>
      </c>
      <c r="I1842" s="222">
        <f t="shared" si="57"/>
        <v>-103213085.59999999</v>
      </c>
    </row>
    <row r="1843" spans="1:9" x14ac:dyDescent="0.2">
      <c r="A1843" s="221" t="s">
        <v>9</v>
      </c>
      <c r="B1843" s="225" t="s">
        <v>917</v>
      </c>
      <c r="C1843" s="221">
        <f t="shared" si="56"/>
        <v>7</v>
      </c>
      <c r="D1843" s="221">
        <v>51140000</v>
      </c>
      <c r="F1843" s="221" t="s">
        <v>395</v>
      </c>
      <c r="G1843" s="222">
        <v>0</v>
      </c>
      <c r="H1843" s="222">
        <v>1907036293.1700001</v>
      </c>
      <c r="I1843" s="222">
        <f t="shared" si="57"/>
        <v>-1907036293.1700001</v>
      </c>
    </row>
    <row r="1844" spans="1:9" x14ac:dyDescent="0.2">
      <c r="A1844" s="221" t="s">
        <v>13</v>
      </c>
      <c r="B1844" s="225" t="s">
        <v>917</v>
      </c>
      <c r="C1844" s="221">
        <f t="shared" si="56"/>
        <v>7</v>
      </c>
      <c r="D1844" s="221">
        <v>51140000</v>
      </c>
      <c r="F1844" s="221" t="s">
        <v>395</v>
      </c>
      <c r="G1844" s="222">
        <v>0</v>
      </c>
      <c r="H1844" s="222">
        <v>257475414.99000001</v>
      </c>
      <c r="I1844" s="222">
        <f t="shared" si="57"/>
        <v>-257475414.99000001</v>
      </c>
    </row>
    <row r="1845" spans="1:9" x14ac:dyDescent="0.2">
      <c r="A1845" s="221" t="s">
        <v>21</v>
      </c>
      <c r="B1845" s="225" t="s">
        <v>917</v>
      </c>
      <c r="C1845" s="221">
        <f t="shared" si="56"/>
        <v>7</v>
      </c>
      <c r="D1845" s="221">
        <v>51140000</v>
      </c>
      <c r="F1845" s="221" t="s">
        <v>395</v>
      </c>
      <c r="G1845" s="222">
        <v>0</v>
      </c>
      <c r="H1845" s="222">
        <v>111586405.68000001</v>
      </c>
      <c r="I1845" s="222">
        <f t="shared" si="57"/>
        <v>-111586405.68000001</v>
      </c>
    </row>
    <row r="1846" spans="1:9" x14ac:dyDescent="0.2">
      <c r="A1846" s="221" t="s">
        <v>5</v>
      </c>
      <c r="B1846" s="225" t="s">
        <v>917</v>
      </c>
      <c r="C1846" s="221">
        <f t="shared" si="56"/>
        <v>7</v>
      </c>
      <c r="D1846" s="221">
        <v>51140000</v>
      </c>
      <c r="F1846" s="221" t="s">
        <v>395</v>
      </c>
      <c r="G1846" s="222">
        <v>0</v>
      </c>
      <c r="H1846" s="222">
        <v>158833675</v>
      </c>
      <c r="I1846" s="222">
        <f t="shared" si="57"/>
        <v>-158833675</v>
      </c>
    </row>
    <row r="1847" spans="1:9" x14ac:dyDescent="0.2">
      <c r="A1847" s="221" t="s">
        <v>27</v>
      </c>
      <c r="B1847" s="225" t="s">
        <v>3943</v>
      </c>
      <c r="C1847" s="221">
        <f t="shared" si="56"/>
        <v>8</v>
      </c>
      <c r="D1847" s="221">
        <v>51140000</v>
      </c>
      <c r="F1847" s="221" t="s">
        <v>395</v>
      </c>
      <c r="G1847" s="222">
        <v>7410915.3999999799</v>
      </c>
      <c r="I1847" s="222">
        <f t="shared" si="57"/>
        <v>7410915.3999999799</v>
      </c>
    </row>
    <row r="1848" spans="1:9" x14ac:dyDescent="0.2">
      <c r="A1848" s="221" t="s">
        <v>5</v>
      </c>
      <c r="B1848" s="225" t="s">
        <v>918</v>
      </c>
      <c r="C1848" s="221">
        <f t="shared" si="56"/>
        <v>7</v>
      </c>
      <c r="D1848" s="221">
        <v>51160000</v>
      </c>
      <c r="F1848" s="221" t="s">
        <v>397</v>
      </c>
      <c r="G1848" s="222">
        <v>0</v>
      </c>
      <c r="H1848" s="222">
        <v>2000</v>
      </c>
      <c r="I1848" s="222">
        <f t="shared" si="57"/>
        <v>-2000</v>
      </c>
    </row>
    <row r="1849" spans="1:9" x14ac:dyDescent="0.2">
      <c r="A1849" s="221" t="s">
        <v>3315</v>
      </c>
      <c r="B1849" s="225" t="s">
        <v>3945</v>
      </c>
      <c r="C1849" s="221">
        <f t="shared" si="56"/>
        <v>6</v>
      </c>
      <c r="D1849" s="221">
        <v>51201000</v>
      </c>
      <c r="F1849" s="221" t="s">
        <v>2688</v>
      </c>
      <c r="G1849" s="222">
        <v>375778410.63</v>
      </c>
      <c r="I1849" s="222">
        <f t="shared" si="57"/>
        <v>375778410.63</v>
      </c>
    </row>
    <row r="1850" spans="1:9" x14ac:dyDescent="0.2">
      <c r="A1850" s="221" t="s">
        <v>148</v>
      </c>
      <c r="B1850" s="225" t="s">
        <v>3946</v>
      </c>
      <c r="C1850" s="221">
        <f t="shared" si="56"/>
        <v>8</v>
      </c>
      <c r="D1850" s="221">
        <v>51201000</v>
      </c>
      <c r="F1850" s="221" t="s">
        <v>3947</v>
      </c>
      <c r="G1850" s="222">
        <v>3258100</v>
      </c>
      <c r="I1850" s="222">
        <f t="shared" si="57"/>
        <v>3258100</v>
      </c>
    </row>
    <row r="1851" spans="1:9" x14ac:dyDescent="0.2">
      <c r="A1851" s="221" t="s">
        <v>145</v>
      </c>
      <c r="B1851" s="225" t="s">
        <v>3946</v>
      </c>
      <c r="C1851" s="221">
        <f t="shared" si="56"/>
        <v>8</v>
      </c>
      <c r="D1851" s="221">
        <v>51201000</v>
      </c>
      <c r="F1851" s="221" t="s">
        <v>3947</v>
      </c>
      <c r="G1851" s="222">
        <v>100</v>
      </c>
      <c r="I1851" s="222">
        <f t="shared" si="57"/>
        <v>100</v>
      </c>
    </row>
    <row r="1852" spans="1:9" x14ac:dyDescent="0.2">
      <c r="A1852" s="221" t="s">
        <v>9</v>
      </c>
      <c r="B1852" s="225" t="s">
        <v>919</v>
      </c>
      <c r="C1852" s="221">
        <f t="shared" si="56"/>
        <v>7</v>
      </c>
      <c r="D1852" s="221">
        <v>51201000</v>
      </c>
      <c r="F1852" s="221" t="s">
        <v>341</v>
      </c>
      <c r="G1852" s="222">
        <v>89889330</v>
      </c>
      <c r="H1852" s="222">
        <v>0</v>
      </c>
      <c r="I1852" s="222">
        <f t="shared" si="57"/>
        <v>89889330</v>
      </c>
    </row>
    <row r="1853" spans="1:9" x14ac:dyDescent="0.2">
      <c r="A1853" s="221" t="s">
        <v>13</v>
      </c>
      <c r="B1853" s="225" t="s">
        <v>919</v>
      </c>
      <c r="C1853" s="221">
        <f t="shared" si="56"/>
        <v>7</v>
      </c>
      <c r="D1853" s="221">
        <v>51201000</v>
      </c>
      <c r="F1853" s="221" t="s">
        <v>341</v>
      </c>
      <c r="G1853" s="222">
        <v>174937376</v>
      </c>
      <c r="H1853" s="222">
        <v>0</v>
      </c>
      <c r="I1853" s="222">
        <f t="shared" si="57"/>
        <v>174937376</v>
      </c>
    </row>
    <row r="1854" spans="1:9" x14ac:dyDescent="0.2">
      <c r="A1854" s="221" t="s">
        <v>5</v>
      </c>
      <c r="B1854" s="225" t="s">
        <v>919</v>
      </c>
      <c r="C1854" s="221">
        <f t="shared" si="56"/>
        <v>7</v>
      </c>
      <c r="D1854" s="221">
        <v>51201000</v>
      </c>
      <c r="F1854" s="221" t="s">
        <v>341</v>
      </c>
      <c r="G1854" s="222">
        <v>97820596</v>
      </c>
      <c r="H1854" s="222">
        <v>0</v>
      </c>
      <c r="I1854" s="222">
        <f t="shared" si="57"/>
        <v>97820596</v>
      </c>
    </row>
    <row r="1855" spans="1:9" x14ac:dyDescent="0.2">
      <c r="A1855" s="221" t="s">
        <v>9</v>
      </c>
      <c r="B1855" s="225" t="s">
        <v>920</v>
      </c>
      <c r="C1855" s="221">
        <f t="shared" si="56"/>
        <v>7</v>
      </c>
      <c r="D1855" s="221">
        <v>51202000</v>
      </c>
      <c r="F1855" s="221" t="s">
        <v>400</v>
      </c>
      <c r="G1855" s="222">
        <v>9306470</v>
      </c>
      <c r="H1855" s="222">
        <v>0</v>
      </c>
      <c r="I1855" s="222">
        <f t="shared" si="57"/>
        <v>9306470</v>
      </c>
    </row>
    <row r="1856" spans="1:9" x14ac:dyDescent="0.2">
      <c r="A1856" s="221" t="s">
        <v>13</v>
      </c>
      <c r="B1856" s="225" t="s">
        <v>920</v>
      </c>
      <c r="C1856" s="221">
        <f t="shared" si="56"/>
        <v>7</v>
      </c>
      <c r="D1856" s="221">
        <v>51202000</v>
      </c>
      <c r="F1856" s="221" t="s">
        <v>400</v>
      </c>
      <c r="G1856" s="222">
        <v>45949400</v>
      </c>
      <c r="H1856" s="222">
        <v>0</v>
      </c>
      <c r="I1856" s="222">
        <f t="shared" si="57"/>
        <v>45949400</v>
      </c>
    </row>
    <row r="1857" spans="1:9" x14ac:dyDescent="0.2">
      <c r="A1857" s="221" t="s">
        <v>21</v>
      </c>
      <c r="B1857" s="225" t="s">
        <v>920</v>
      </c>
      <c r="C1857" s="221">
        <f t="shared" si="56"/>
        <v>7</v>
      </c>
      <c r="D1857" s="221">
        <v>51202000</v>
      </c>
      <c r="F1857" s="221" t="s">
        <v>400</v>
      </c>
      <c r="G1857" s="222">
        <v>283660</v>
      </c>
      <c r="H1857" s="222">
        <v>0</v>
      </c>
      <c r="I1857" s="222">
        <f t="shared" si="57"/>
        <v>283660</v>
      </c>
    </row>
    <row r="1858" spans="1:9" x14ac:dyDescent="0.2">
      <c r="A1858" s="221" t="s">
        <v>5</v>
      </c>
      <c r="B1858" s="225" t="s">
        <v>920</v>
      </c>
      <c r="C1858" s="221">
        <f t="shared" ref="C1858:C1921" si="58">+LEN(B:B)</f>
        <v>7</v>
      </c>
      <c r="D1858" s="221">
        <v>51202000</v>
      </c>
      <c r="F1858" s="221" t="s">
        <v>400</v>
      </c>
      <c r="G1858" s="222">
        <v>391600</v>
      </c>
      <c r="H1858" s="222">
        <v>0</v>
      </c>
      <c r="I1858" s="222">
        <f t="shared" ref="I1858:I1921" si="59">+G:G-H:H</f>
        <v>391600</v>
      </c>
    </row>
    <row r="1859" spans="1:9" x14ac:dyDescent="0.2">
      <c r="A1859" s="221" t="s">
        <v>37</v>
      </c>
      <c r="B1859" s="225" t="s">
        <v>3948</v>
      </c>
      <c r="C1859" s="221">
        <f t="shared" si="58"/>
        <v>6</v>
      </c>
      <c r="D1859" s="221">
        <v>51211000</v>
      </c>
      <c r="F1859" s="221" t="s">
        <v>1339</v>
      </c>
      <c r="G1859" s="222">
        <v>868335.57999998296</v>
      </c>
      <c r="I1859" s="222">
        <f t="shared" si="59"/>
        <v>868335.57999998296</v>
      </c>
    </row>
    <row r="1860" spans="1:9" x14ac:dyDescent="0.2">
      <c r="A1860" s="221" t="s">
        <v>17</v>
      </c>
      <c r="B1860" s="225" t="s">
        <v>3948</v>
      </c>
      <c r="C1860" s="221">
        <f t="shared" si="58"/>
        <v>6</v>
      </c>
      <c r="D1860" s="221">
        <v>51211000</v>
      </c>
      <c r="F1860" s="221" t="s">
        <v>1339</v>
      </c>
      <c r="G1860" s="222">
        <v>0</v>
      </c>
      <c r="H1860" s="222">
        <v>412941343.04939902</v>
      </c>
      <c r="I1860" s="222">
        <f t="shared" si="59"/>
        <v>-412941343.04939902</v>
      </c>
    </row>
    <row r="1861" spans="1:9" x14ac:dyDescent="0.2">
      <c r="A1861" s="221" t="s">
        <v>149</v>
      </c>
      <c r="B1861" s="225" t="s">
        <v>921</v>
      </c>
      <c r="C1861" s="221">
        <f t="shared" si="58"/>
        <v>7</v>
      </c>
      <c r="D1861" s="221">
        <v>51211000</v>
      </c>
      <c r="F1861" s="221" t="s">
        <v>343</v>
      </c>
      <c r="G1861" s="222">
        <v>229079675.99000001</v>
      </c>
      <c r="I1861" s="222">
        <f t="shared" si="59"/>
        <v>229079675.99000001</v>
      </c>
    </row>
    <row r="1862" spans="1:9" x14ac:dyDescent="0.2">
      <c r="A1862" s="221" t="s">
        <v>148</v>
      </c>
      <c r="B1862" s="225" t="s">
        <v>3949</v>
      </c>
      <c r="C1862" s="221">
        <f t="shared" si="58"/>
        <v>8</v>
      </c>
      <c r="D1862" s="221">
        <v>51211000</v>
      </c>
      <c r="F1862" s="221" t="s">
        <v>343</v>
      </c>
      <c r="G1862" s="222">
        <v>2067892975.6700001</v>
      </c>
      <c r="I1862" s="222">
        <f t="shared" si="59"/>
        <v>2067892975.6700001</v>
      </c>
    </row>
    <row r="1863" spans="1:9" x14ac:dyDescent="0.2">
      <c r="A1863" s="221" t="s">
        <v>145</v>
      </c>
      <c r="B1863" s="225" t="s">
        <v>3949</v>
      </c>
      <c r="C1863" s="221">
        <f t="shared" si="58"/>
        <v>8</v>
      </c>
      <c r="D1863" s="221">
        <v>51211000</v>
      </c>
      <c r="F1863" s="221" t="s">
        <v>343</v>
      </c>
      <c r="G1863" s="222">
        <v>588371.76</v>
      </c>
      <c r="I1863" s="222">
        <f t="shared" si="59"/>
        <v>588371.76</v>
      </c>
    </row>
    <row r="1864" spans="1:9" x14ac:dyDescent="0.2">
      <c r="A1864" s="221" t="s">
        <v>33</v>
      </c>
      <c r="B1864" s="225">
        <v>51211000</v>
      </c>
      <c r="C1864" s="221">
        <f t="shared" si="58"/>
        <v>8</v>
      </c>
      <c r="D1864" s="221">
        <v>51211000</v>
      </c>
      <c r="F1864" s="221" t="s">
        <v>343</v>
      </c>
      <c r="H1864" s="222">
        <v>2499040.9700000002</v>
      </c>
      <c r="I1864" s="222">
        <f t="shared" si="59"/>
        <v>-2499040.9700000002</v>
      </c>
    </row>
    <row r="1865" spans="1:9" x14ac:dyDescent="0.2">
      <c r="A1865" s="221" t="s">
        <v>9</v>
      </c>
      <c r="B1865" s="225" t="s">
        <v>921</v>
      </c>
      <c r="C1865" s="221">
        <f t="shared" si="58"/>
        <v>7</v>
      </c>
      <c r="D1865" s="221">
        <v>51211000</v>
      </c>
      <c r="F1865" s="221" t="s">
        <v>708</v>
      </c>
      <c r="G1865" s="222">
        <v>0</v>
      </c>
      <c r="H1865" s="222">
        <v>48543151.710000001</v>
      </c>
      <c r="I1865" s="222">
        <f t="shared" si="59"/>
        <v>-48543151.710000001</v>
      </c>
    </row>
    <row r="1866" spans="1:9" x14ac:dyDescent="0.2">
      <c r="A1866" s="221" t="s">
        <v>13</v>
      </c>
      <c r="B1866" s="225" t="s">
        <v>921</v>
      </c>
      <c r="C1866" s="221">
        <f t="shared" si="58"/>
        <v>7</v>
      </c>
      <c r="D1866" s="221">
        <v>51211000</v>
      </c>
      <c r="F1866" s="221" t="s">
        <v>708</v>
      </c>
      <c r="G1866" s="222">
        <v>0</v>
      </c>
      <c r="H1866" s="222">
        <v>334909515.31999999</v>
      </c>
      <c r="I1866" s="222">
        <f t="shared" si="59"/>
        <v>-334909515.31999999</v>
      </c>
    </row>
    <row r="1867" spans="1:9" x14ac:dyDescent="0.2">
      <c r="A1867" s="221" t="s">
        <v>5</v>
      </c>
      <c r="B1867" s="225" t="s">
        <v>921</v>
      </c>
      <c r="C1867" s="221">
        <f t="shared" si="58"/>
        <v>7</v>
      </c>
      <c r="D1867" s="221">
        <v>51211000</v>
      </c>
      <c r="F1867" s="221" t="s">
        <v>708</v>
      </c>
      <c r="G1867" s="222">
        <v>0</v>
      </c>
      <c r="H1867" s="222">
        <v>478719330.06999999</v>
      </c>
      <c r="I1867" s="222">
        <f t="shared" si="59"/>
        <v>-478719330.06999999</v>
      </c>
    </row>
    <row r="1868" spans="1:9" x14ac:dyDescent="0.2">
      <c r="A1868" s="221" t="s">
        <v>25</v>
      </c>
      <c r="B1868" s="225">
        <v>51211000</v>
      </c>
      <c r="C1868" s="221">
        <f t="shared" si="58"/>
        <v>8</v>
      </c>
      <c r="D1868" s="221">
        <v>51211000</v>
      </c>
      <c r="F1868" s="221" t="s">
        <v>343</v>
      </c>
      <c r="G1868" s="222">
        <v>1219827202.9200001</v>
      </c>
      <c r="I1868" s="222">
        <f t="shared" si="59"/>
        <v>1219827202.9200001</v>
      </c>
    </row>
    <row r="1869" spans="1:9" x14ac:dyDescent="0.2">
      <c r="A1869" s="221" t="s">
        <v>3</v>
      </c>
      <c r="B1869" s="225">
        <v>512110</v>
      </c>
      <c r="C1869" s="221">
        <f t="shared" si="58"/>
        <v>6</v>
      </c>
      <c r="D1869" s="221">
        <v>51211000</v>
      </c>
      <c r="F1869" s="221" t="s">
        <v>1339</v>
      </c>
      <c r="G1869" s="222">
        <v>182936688.86000001</v>
      </c>
      <c r="I1869" s="222">
        <f t="shared" si="59"/>
        <v>182936688.86000001</v>
      </c>
    </row>
    <row r="1870" spans="1:9" x14ac:dyDescent="0.2">
      <c r="A1870" s="221" t="s">
        <v>9</v>
      </c>
      <c r="B1870" s="225" t="s">
        <v>3950</v>
      </c>
      <c r="C1870" s="221">
        <f t="shared" si="58"/>
        <v>7</v>
      </c>
      <c r="D1870" s="221">
        <v>51211010</v>
      </c>
      <c r="F1870" s="221" t="s">
        <v>709</v>
      </c>
      <c r="G1870" s="222">
        <v>572219.79</v>
      </c>
      <c r="H1870" s="222">
        <v>0</v>
      </c>
      <c r="I1870" s="222">
        <f t="shared" si="59"/>
        <v>572219.79</v>
      </c>
    </row>
    <row r="1871" spans="1:9" x14ac:dyDescent="0.2">
      <c r="A1871" s="221" t="s">
        <v>25</v>
      </c>
      <c r="B1871" s="225">
        <v>51211100</v>
      </c>
      <c r="C1871" s="221">
        <f t="shared" si="58"/>
        <v>8</v>
      </c>
      <c r="D1871" s="221">
        <v>51211100</v>
      </c>
      <c r="F1871" s="221" t="s">
        <v>159</v>
      </c>
      <c r="H1871" s="222">
        <v>6013763452.3100004</v>
      </c>
      <c r="I1871" s="222">
        <f t="shared" si="59"/>
        <v>-6013763452.3100004</v>
      </c>
    </row>
    <row r="1872" spans="1:9" x14ac:dyDescent="0.2">
      <c r="A1872" s="221" t="s">
        <v>17</v>
      </c>
      <c r="B1872" s="225" t="s">
        <v>3951</v>
      </c>
      <c r="C1872" s="221">
        <f t="shared" si="58"/>
        <v>6</v>
      </c>
      <c r="D1872" s="221">
        <v>51212000</v>
      </c>
      <c r="F1872" s="221" t="s">
        <v>711</v>
      </c>
      <c r="G1872" s="222">
        <v>53730781.4384</v>
      </c>
      <c r="H1872" s="222">
        <v>0</v>
      </c>
      <c r="I1872" s="222">
        <f t="shared" si="59"/>
        <v>53730781.4384</v>
      </c>
    </row>
    <row r="1873" spans="1:9" x14ac:dyDescent="0.2">
      <c r="A1873" s="221" t="s">
        <v>9</v>
      </c>
      <c r="B1873" s="225" t="s">
        <v>3952</v>
      </c>
      <c r="C1873" s="221">
        <f t="shared" si="58"/>
        <v>7</v>
      </c>
      <c r="D1873" s="221">
        <v>51212000</v>
      </c>
      <c r="F1873" s="221" t="s">
        <v>710</v>
      </c>
      <c r="G1873" s="222">
        <v>10018061.1</v>
      </c>
      <c r="H1873" s="222">
        <v>0</v>
      </c>
      <c r="I1873" s="222">
        <f t="shared" si="59"/>
        <v>10018061.1</v>
      </c>
    </row>
    <row r="1874" spans="1:9" x14ac:dyDescent="0.2">
      <c r="A1874" s="221" t="s">
        <v>17</v>
      </c>
      <c r="B1874" s="225" t="s">
        <v>3953</v>
      </c>
      <c r="C1874" s="221">
        <f t="shared" si="58"/>
        <v>6</v>
      </c>
      <c r="D1874" s="221">
        <v>51213000</v>
      </c>
      <c r="F1874" s="221" t="s">
        <v>713</v>
      </c>
      <c r="G1874" s="222">
        <v>5971775.2194999997</v>
      </c>
      <c r="H1874" s="222">
        <v>0</v>
      </c>
      <c r="I1874" s="222">
        <f t="shared" si="59"/>
        <v>5971775.2194999997</v>
      </c>
    </row>
    <row r="1875" spans="1:9" x14ac:dyDescent="0.2">
      <c r="A1875" s="221" t="s">
        <v>9</v>
      </c>
      <c r="B1875" s="225" t="s">
        <v>3954</v>
      </c>
      <c r="C1875" s="221">
        <f t="shared" si="58"/>
        <v>7</v>
      </c>
      <c r="D1875" s="221">
        <v>51213000</v>
      </c>
      <c r="F1875" s="221" t="s">
        <v>712</v>
      </c>
      <c r="G1875" s="222">
        <v>10566408.539999999</v>
      </c>
      <c r="H1875" s="222">
        <v>0</v>
      </c>
      <c r="I1875" s="222">
        <f t="shared" si="59"/>
        <v>10566408.539999999</v>
      </c>
    </row>
    <row r="1876" spans="1:9" x14ac:dyDescent="0.2">
      <c r="A1876" s="221" t="s">
        <v>37</v>
      </c>
      <c r="B1876" s="225" t="s">
        <v>3955</v>
      </c>
      <c r="C1876" s="221">
        <f t="shared" si="58"/>
        <v>6</v>
      </c>
      <c r="D1876" s="221">
        <v>51221000</v>
      </c>
      <c r="F1876" s="221" t="s">
        <v>715</v>
      </c>
      <c r="G1876" s="222">
        <v>96900507.150000095</v>
      </c>
      <c r="I1876" s="222">
        <f t="shared" si="59"/>
        <v>96900507.150000095</v>
      </c>
    </row>
    <row r="1877" spans="1:9" x14ac:dyDescent="0.2">
      <c r="A1877" s="221" t="s">
        <v>6</v>
      </c>
      <c r="B1877" s="225" t="s">
        <v>3956</v>
      </c>
      <c r="C1877" s="221">
        <f t="shared" si="58"/>
        <v>8</v>
      </c>
      <c r="D1877" s="221">
        <v>51221000</v>
      </c>
      <c r="F1877" s="221" t="s">
        <v>345</v>
      </c>
      <c r="G1877" s="222">
        <v>60054542</v>
      </c>
      <c r="I1877" s="222">
        <f t="shared" si="59"/>
        <v>60054542</v>
      </c>
    </row>
    <row r="1878" spans="1:9" x14ac:dyDescent="0.2">
      <c r="A1878" s="221" t="s">
        <v>8</v>
      </c>
      <c r="B1878" s="225" t="s">
        <v>3956</v>
      </c>
      <c r="C1878" s="221">
        <f t="shared" si="58"/>
        <v>8</v>
      </c>
      <c r="D1878" s="221">
        <v>51221000</v>
      </c>
      <c r="F1878" s="221" t="s">
        <v>345</v>
      </c>
      <c r="G1878" s="222">
        <v>23867565.130000599</v>
      </c>
      <c r="I1878" s="222">
        <f t="shared" si="59"/>
        <v>23867565.130000599</v>
      </c>
    </row>
    <row r="1879" spans="1:9" x14ac:dyDescent="0.2">
      <c r="A1879" s="221" t="s">
        <v>17</v>
      </c>
      <c r="B1879" s="225" t="s">
        <v>3955</v>
      </c>
      <c r="C1879" s="221">
        <f t="shared" si="58"/>
        <v>6</v>
      </c>
      <c r="D1879" s="221">
        <v>51221000</v>
      </c>
      <c r="F1879" s="221" t="s">
        <v>715</v>
      </c>
      <c r="G1879" s="222">
        <v>0</v>
      </c>
      <c r="H1879" s="222">
        <v>492856493.30860001</v>
      </c>
      <c r="I1879" s="222">
        <f t="shared" si="59"/>
        <v>-492856493.30860001</v>
      </c>
    </row>
    <row r="1880" spans="1:9" x14ac:dyDescent="0.2">
      <c r="A1880" s="221" t="s">
        <v>11</v>
      </c>
      <c r="B1880" s="225" t="s">
        <v>3956</v>
      </c>
      <c r="C1880" s="221">
        <f t="shared" si="58"/>
        <v>8</v>
      </c>
      <c r="D1880" s="221">
        <v>51221000</v>
      </c>
      <c r="F1880" s="221" t="s">
        <v>345</v>
      </c>
      <c r="G1880" s="222">
        <v>68478871.599999994</v>
      </c>
      <c r="I1880" s="222">
        <f t="shared" si="59"/>
        <v>68478871.599999994</v>
      </c>
    </row>
    <row r="1881" spans="1:9" x14ac:dyDescent="0.2">
      <c r="A1881" s="221" t="s">
        <v>26</v>
      </c>
      <c r="B1881" s="225" t="s">
        <v>3956</v>
      </c>
      <c r="C1881" s="221">
        <f t="shared" si="58"/>
        <v>8</v>
      </c>
      <c r="D1881" s="221">
        <v>51221000</v>
      </c>
      <c r="F1881" s="221" t="s">
        <v>345</v>
      </c>
      <c r="G1881" s="222">
        <v>43397317.850000001</v>
      </c>
      <c r="I1881" s="222">
        <f t="shared" si="59"/>
        <v>43397317.850000001</v>
      </c>
    </row>
    <row r="1882" spans="1:9" x14ac:dyDescent="0.2">
      <c r="A1882" s="221" t="s">
        <v>149</v>
      </c>
      <c r="B1882" s="225" t="s">
        <v>922</v>
      </c>
      <c r="C1882" s="221">
        <f t="shared" si="58"/>
        <v>7</v>
      </c>
      <c r="D1882" s="221">
        <v>51221000</v>
      </c>
      <c r="F1882" s="221" t="s">
        <v>345</v>
      </c>
      <c r="G1882" s="222">
        <v>48930748</v>
      </c>
      <c r="I1882" s="222">
        <f t="shared" si="59"/>
        <v>48930748</v>
      </c>
    </row>
    <row r="1883" spans="1:9" x14ac:dyDescent="0.2">
      <c r="A1883" s="221" t="s">
        <v>148</v>
      </c>
      <c r="B1883" s="225" t="s">
        <v>3956</v>
      </c>
      <c r="C1883" s="221">
        <f t="shared" si="58"/>
        <v>8</v>
      </c>
      <c r="D1883" s="221">
        <v>51221000</v>
      </c>
      <c r="F1883" s="221" t="s">
        <v>345</v>
      </c>
      <c r="G1883" s="222">
        <v>1469969888.8199999</v>
      </c>
      <c r="I1883" s="222">
        <f t="shared" si="59"/>
        <v>1469969888.8199999</v>
      </c>
    </row>
    <row r="1884" spans="1:9" x14ac:dyDescent="0.2">
      <c r="A1884" s="221" t="s">
        <v>7</v>
      </c>
      <c r="B1884" s="225" t="s">
        <v>3956</v>
      </c>
      <c r="C1884" s="221">
        <f t="shared" si="58"/>
        <v>8</v>
      </c>
      <c r="D1884" s="221">
        <v>51221000</v>
      </c>
      <c r="F1884" s="221" t="s">
        <v>345</v>
      </c>
      <c r="H1884" s="222">
        <v>94919704.989999801</v>
      </c>
      <c r="I1884" s="222">
        <f t="shared" si="59"/>
        <v>-94919704.989999801</v>
      </c>
    </row>
    <row r="1885" spans="1:9" x14ac:dyDescent="0.2">
      <c r="A1885" s="221" t="s">
        <v>145</v>
      </c>
      <c r="B1885" s="225" t="s">
        <v>3956</v>
      </c>
      <c r="C1885" s="221">
        <f t="shared" si="58"/>
        <v>8</v>
      </c>
      <c r="D1885" s="221">
        <v>51221000</v>
      </c>
      <c r="F1885" s="221" t="s">
        <v>345</v>
      </c>
      <c r="H1885" s="222">
        <v>1552944.37</v>
      </c>
      <c r="I1885" s="222">
        <f t="shared" si="59"/>
        <v>-1552944.37</v>
      </c>
    </row>
    <row r="1886" spans="1:9" x14ac:dyDescent="0.2">
      <c r="A1886" s="221" t="s">
        <v>33</v>
      </c>
      <c r="B1886" s="225">
        <v>51221000</v>
      </c>
      <c r="C1886" s="221">
        <f t="shared" si="58"/>
        <v>8</v>
      </c>
      <c r="D1886" s="221">
        <v>51221000</v>
      </c>
      <c r="F1886" s="221" t="s">
        <v>345</v>
      </c>
      <c r="G1886" s="222">
        <v>19333634.859999999</v>
      </c>
      <c r="I1886" s="222">
        <f t="shared" si="59"/>
        <v>19333634.859999999</v>
      </c>
    </row>
    <row r="1887" spans="1:9" x14ac:dyDescent="0.2">
      <c r="A1887" s="221" t="s">
        <v>9</v>
      </c>
      <c r="B1887" s="225" t="s">
        <v>922</v>
      </c>
      <c r="C1887" s="221">
        <f t="shared" si="58"/>
        <v>7</v>
      </c>
      <c r="D1887" s="221">
        <v>51221000</v>
      </c>
      <c r="F1887" s="221" t="s">
        <v>714</v>
      </c>
      <c r="G1887" s="222">
        <v>98772512.709999993</v>
      </c>
      <c r="H1887" s="222">
        <v>0</v>
      </c>
      <c r="I1887" s="222">
        <f t="shared" si="59"/>
        <v>98772512.709999993</v>
      </c>
    </row>
    <row r="1888" spans="1:9" x14ac:dyDescent="0.2">
      <c r="A1888" s="221" t="s">
        <v>13</v>
      </c>
      <c r="B1888" s="225" t="s">
        <v>922</v>
      </c>
      <c r="C1888" s="221">
        <f t="shared" si="58"/>
        <v>7</v>
      </c>
      <c r="D1888" s="221">
        <v>51221000</v>
      </c>
      <c r="F1888" s="221" t="s">
        <v>714</v>
      </c>
      <c r="G1888" s="222">
        <v>0</v>
      </c>
      <c r="H1888" s="222">
        <v>954521745.38</v>
      </c>
      <c r="I1888" s="222">
        <f t="shared" si="59"/>
        <v>-954521745.38</v>
      </c>
    </row>
    <row r="1889" spans="1:9" x14ac:dyDescent="0.2">
      <c r="A1889" s="221" t="s">
        <v>21</v>
      </c>
      <c r="B1889" s="225" t="s">
        <v>922</v>
      </c>
      <c r="C1889" s="221">
        <f t="shared" si="58"/>
        <v>7</v>
      </c>
      <c r="D1889" s="221">
        <v>51221000</v>
      </c>
      <c r="F1889" s="221" t="s">
        <v>714</v>
      </c>
      <c r="G1889" s="222">
        <v>63935000.979999997</v>
      </c>
      <c r="H1889" s="222">
        <v>0</v>
      </c>
      <c r="I1889" s="222">
        <f t="shared" si="59"/>
        <v>63935000.979999997</v>
      </c>
    </row>
    <row r="1890" spans="1:9" x14ac:dyDescent="0.2">
      <c r="A1890" s="221" t="s">
        <v>5</v>
      </c>
      <c r="B1890" s="225" t="s">
        <v>922</v>
      </c>
      <c r="C1890" s="221">
        <f t="shared" si="58"/>
        <v>7</v>
      </c>
      <c r="D1890" s="221">
        <v>51221000</v>
      </c>
      <c r="F1890" s="221" t="s">
        <v>714</v>
      </c>
      <c r="G1890" s="222">
        <v>0</v>
      </c>
      <c r="H1890" s="222">
        <v>465185440.50999999</v>
      </c>
      <c r="I1890" s="222">
        <f t="shared" si="59"/>
        <v>-465185440.50999999</v>
      </c>
    </row>
    <row r="1891" spans="1:9" x14ac:dyDescent="0.2">
      <c r="A1891" s="221" t="s">
        <v>25</v>
      </c>
      <c r="B1891" s="225">
        <v>51221000</v>
      </c>
      <c r="C1891" s="221">
        <f t="shared" si="58"/>
        <v>8</v>
      </c>
      <c r="D1891" s="221">
        <v>51221000</v>
      </c>
      <c r="F1891" s="221" t="s">
        <v>345</v>
      </c>
      <c r="G1891" s="222">
        <v>133736337.42</v>
      </c>
      <c r="I1891" s="222">
        <f t="shared" si="59"/>
        <v>133736337.42</v>
      </c>
    </row>
    <row r="1892" spans="1:9" x14ac:dyDescent="0.2">
      <c r="A1892" s="221" t="s">
        <v>3</v>
      </c>
      <c r="B1892" s="225">
        <v>512210</v>
      </c>
      <c r="C1892" s="221">
        <f t="shared" si="58"/>
        <v>6</v>
      </c>
      <c r="D1892" s="221">
        <v>51221000</v>
      </c>
      <c r="F1892" s="221" t="s">
        <v>715</v>
      </c>
      <c r="G1892" s="222">
        <v>26643.849999999598</v>
      </c>
      <c r="I1892" s="222">
        <f t="shared" si="59"/>
        <v>26643.849999999598</v>
      </c>
    </row>
    <row r="1893" spans="1:9" x14ac:dyDescent="0.2">
      <c r="A1893" s="221" t="s">
        <v>15</v>
      </c>
      <c r="B1893" s="225">
        <v>51221000</v>
      </c>
      <c r="C1893" s="221">
        <f t="shared" si="58"/>
        <v>8</v>
      </c>
      <c r="D1893" s="221">
        <v>51221000</v>
      </c>
      <c r="F1893" s="221" t="s">
        <v>345</v>
      </c>
      <c r="G1893" s="222">
        <v>96574912.062999994</v>
      </c>
      <c r="I1893" s="222">
        <f t="shared" si="59"/>
        <v>96574912.062999994</v>
      </c>
    </row>
    <row r="1894" spans="1:9" x14ac:dyDescent="0.2">
      <c r="A1894" s="221" t="s">
        <v>9</v>
      </c>
      <c r="B1894" s="225" t="s">
        <v>3957</v>
      </c>
      <c r="C1894" s="221">
        <f t="shared" si="58"/>
        <v>7</v>
      </c>
      <c r="D1894" s="221">
        <v>51221000</v>
      </c>
      <c r="F1894" s="221" t="s">
        <v>3958</v>
      </c>
      <c r="G1894" s="222">
        <v>27692891.129999999</v>
      </c>
      <c r="H1894" s="222">
        <v>0</v>
      </c>
      <c r="I1894" s="222">
        <f t="shared" si="59"/>
        <v>27692891.129999999</v>
      </c>
    </row>
    <row r="1895" spans="1:9" x14ac:dyDescent="0.2">
      <c r="A1895" s="221" t="s">
        <v>11</v>
      </c>
      <c r="B1895" s="225" t="s">
        <v>3959</v>
      </c>
      <c r="C1895" s="221">
        <f t="shared" si="58"/>
        <v>8</v>
      </c>
      <c r="D1895" s="221">
        <v>51222000</v>
      </c>
      <c r="F1895" s="221" t="s">
        <v>2479</v>
      </c>
      <c r="H1895" s="222">
        <v>20016.07</v>
      </c>
      <c r="I1895" s="222">
        <f t="shared" si="59"/>
        <v>-20016.07</v>
      </c>
    </row>
    <row r="1896" spans="1:9" x14ac:dyDescent="0.2">
      <c r="A1896" s="221" t="s">
        <v>11</v>
      </c>
      <c r="B1896" s="225" t="s">
        <v>3960</v>
      </c>
      <c r="C1896" s="221">
        <f t="shared" si="58"/>
        <v>8</v>
      </c>
      <c r="D1896" s="221">
        <v>51223000</v>
      </c>
      <c r="F1896" s="221" t="s">
        <v>2480</v>
      </c>
      <c r="H1896" s="222">
        <v>46162407.890000001</v>
      </c>
      <c r="I1896" s="222">
        <f t="shared" si="59"/>
        <v>-46162407.890000001</v>
      </c>
    </row>
    <row r="1897" spans="1:9" x14ac:dyDescent="0.2">
      <c r="A1897" s="221" t="s">
        <v>15</v>
      </c>
      <c r="B1897" s="225">
        <v>51223000</v>
      </c>
      <c r="C1897" s="221">
        <f t="shared" si="58"/>
        <v>8</v>
      </c>
      <c r="D1897" s="221">
        <v>51223000</v>
      </c>
      <c r="F1897" s="221" t="s">
        <v>2480</v>
      </c>
      <c r="G1897" s="222">
        <v>872693643.61699998</v>
      </c>
      <c r="I1897" s="222">
        <f t="shared" si="59"/>
        <v>872693643.61699998</v>
      </c>
    </row>
    <row r="1898" spans="1:9" x14ac:dyDescent="0.2">
      <c r="A1898" s="221" t="s">
        <v>17</v>
      </c>
      <c r="B1898" s="225" t="s">
        <v>3961</v>
      </c>
      <c r="C1898" s="221">
        <f t="shared" si="58"/>
        <v>6</v>
      </c>
      <c r="D1898" s="221">
        <v>51231000</v>
      </c>
      <c r="F1898" s="221" t="s">
        <v>717</v>
      </c>
      <c r="G1898" s="222">
        <v>0</v>
      </c>
      <c r="H1898" s="222">
        <v>253117794.18149999</v>
      </c>
      <c r="I1898" s="222">
        <f t="shared" si="59"/>
        <v>-253117794.18149999</v>
      </c>
    </row>
    <row r="1899" spans="1:9" x14ac:dyDescent="0.2">
      <c r="A1899" s="221" t="s">
        <v>149</v>
      </c>
      <c r="B1899" s="225" t="s">
        <v>923</v>
      </c>
      <c r="C1899" s="221">
        <f t="shared" si="58"/>
        <v>7</v>
      </c>
      <c r="D1899" s="221">
        <v>51231000</v>
      </c>
      <c r="F1899" s="221" t="s">
        <v>347</v>
      </c>
      <c r="G1899" s="222">
        <v>2169133.2599999998</v>
      </c>
      <c r="I1899" s="222">
        <f t="shared" si="59"/>
        <v>2169133.2599999998</v>
      </c>
    </row>
    <row r="1900" spans="1:9" x14ac:dyDescent="0.2">
      <c r="A1900" s="221" t="s">
        <v>148</v>
      </c>
      <c r="B1900" s="225" t="s">
        <v>3962</v>
      </c>
      <c r="C1900" s="221">
        <f t="shared" si="58"/>
        <v>8</v>
      </c>
      <c r="D1900" s="221">
        <v>51231000</v>
      </c>
      <c r="F1900" s="221" t="s">
        <v>347</v>
      </c>
      <c r="G1900" s="222">
        <v>18386633.909999799</v>
      </c>
      <c r="I1900" s="222">
        <f t="shared" si="59"/>
        <v>18386633.909999799</v>
      </c>
    </row>
    <row r="1901" spans="1:9" x14ac:dyDescent="0.2">
      <c r="A1901" s="221" t="s">
        <v>16</v>
      </c>
      <c r="B1901" s="225" t="s">
        <v>3962</v>
      </c>
      <c r="C1901" s="221">
        <f t="shared" si="58"/>
        <v>8</v>
      </c>
      <c r="D1901" s="221">
        <v>51231000</v>
      </c>
      <c r="F1901" s="221" t="s">
        <v>347</v>
      </c>
      <c r="H1901" s="222">
        <v>305085.03999999998</v>
      </c>
      <c r="I1901" s="222">
        <f t="shared" si="59"/>
        <v>-305085.03999999998</v>
      </c>
    </row>
    <row r="1902" spans="1:9" x14ac:dyDescent="0.2">
      <c r="A1902" s="221" t="s">
        <v>145</v>
      </c>
      <c r="B1902" s="225" t="s">
        <v>3962</v>
      </c>
      <c r="C1902" s="221">
        <f t="shared" si="58"/>
        <v>8</v>
      </c>
      <c r="D1902" s="221">
        <v>51231000</v>
      </c>
      <c r="F1902" s="221" t="s">
        <v>347</v>
      </c>
      <c r="G1902" s="222">
        <v>174202255.59</v>
      </c>
      <c r="I1902" s="222">
        <f t="shared" si="59"/>
        <v>174202255.59</v>
      </c>
    </row>
    <row r="1903" spans="1:9" x14ac:dyDescent="0.2">
      <c r="A1903" s="221" t="s">
        <v>33</v>
      </c>
      <c r="B1903" s="225">
        <v>51231000</v>
      </c>
      <c r="C1903" s="221">
        <f t="shared" si="58"/>
        <v>8</v>
      </c>
      <c r="D1903" s="221">
        <v>51231000</v>
      </c>
      <c r="F1903" s="221" t="s">
        <v>347</v>
      </c>
      <c r="G1903" s="222">
        <v>5149948.32</v>
      </c>
      <c r="I1903" s="222">
        <f t="shared" si="59"/>
        <v>5149948.32</v>
      </c>
    </row>
    <row r="1904" spans="1:9" x14ac:dyDescent="0.2">
      <c r="A1904" s="221" t="s">
        <v>9</v>
      </c>
      <c r="B1904" s="225" t="s">
        <v>923</v>
      </c>
      <c r="C1904" s="221">
        <f t="shared" si="58"/>
        <v>7</v>
      </c>
      <c r="D1904" s="221">
        <v>51231000</v>
      </c>
      <c r="F1904" s="221" t="s">
        <v>716</v>
      </c>
      <c r="G1904" s="222">
        <v>0</v>
      </c>
      <c r="H1904" s="222">
        <v>236140389.25</v>
      </c>
      <c r="I1904" s="222">
        <f t="shared" si="59"/>
        <v>-236140389.25</v>
      </c>
    </row>
    <row r="1905" spans="1:9" x14ac:dyDescent="0.2">
      <c r="A1905" s="221" t="s">
        <v>13</v>
      </c>
      <c r="B1905" s="225" t="s">
        <v>923</v>
      </c>
      <c r="C1905" s="221">
        <f t="shared" si="58"/>
        <v>7</v>
      </c>
      <c r="D1905" s="221">
        <v>51231000</v>
      </c>
      <c r="F1905" s="221" t="s">
        <v>716</v>
      </c>
      <c r="G1905" s="222">
        <v>0</v>
      </c>
      <c r="H1905" s="222">
        <v>10673102.42</v>
      </c>
      <c r="I1905" s="222">
        <f t="shared" si="59"/>
        <v>-10673102.42</v>
      </c>
    </row>
    <row r="1906" spans="1:9" x14ac:dyDescent="0.2">
      <c r="A1906" s="221" t="s">
        <v>30</v>
      </c>
      <c r="B1906" s="225" t="s">
        <v>3962</v>
      </c>
      <c r="C1906" s="221">
        <f t="shared" si="58"/>
        <v>8</v>
      </c>
      <c r="D1906" s="221">
        <v>51231000</v>
      </c>
      <c r="F1906" s="221" t="s">
        <v>347</v>
      </c>
      <c r="G1906" s="222">
        <v>35670396.340000004</v>
      </c>
      <c r="I1906" s="222">
        <f t="shared" si="59"/>
        <v>35670396.340000004</v>
      </c>
    </row>
    <row r="1907" spans="1:9" x14ac:dyDescent="0.2">
      <c r="A1907" s="221" t="s">
        <v>21</v>
      </c>
      <c r="B1907" s="225" t="s">
        <v>923</v>
      </c>
      <c r="C1907" s="221">
        <f t="shared" si="58"/>
        <v>7</v>
      </c>
      <c r="D1907" s="221">
        <v>51231000</v>
      </c>
      <c r="F1907" s="221" t="s">
        <v>716</v>
      </c>
      <c r="G1907" s="222">
        <v>17594539.32</v>
      </c>
      <c r="H1907" s="222">
        <v>0</v>
      </c>
      <c r="I1907" s="222">
        <f t="shared" si="59"/>
        <v>17594539.32</v>
      </c>
    </row>
    <row r="1908" spans="1:9" x14ac:dyDescent="0.2">
      <c r="A1908" s="221" t="s">
        <v>5</v>
      </c>
      <c r="B1908" s="225" t="s">
        <v>923</v>
      </c>
      <c r="C1908" s="221">
        <f t="shared" si="58"/>
        <v>7</v>
      </c>
      <c r="D1908" s="221">
        <v>51231000</v>
      </c>
      <c r="F1908" s="221" t="s">
        <v>716</v>
      </c>
      <c r="G1908" s="222">
        <v>0</v>
      </c>
      <c r="H1908" s="222">
        <v>376743666.24000001</v>
      </c>
      <c r="I1908" s="222">
        <f t="shared" si="59"/>
        <v>-376743666.24000001</v>
      </c>
    </row>
    <row r="1909" spans="1:9" x14ac:dyDescent="0.2">
      <c r="A1909" s="221" t="s">
        <v>25</v>
      </c>
      <c r="B1909" s="225">
        <v>51231000</v>
      </c>
      <c r="C1909" s="221">
        <f t="shared" si="58"/>
        <v>8</v>
      </c>
      <c r="D1909" s="221">
        <v>51231000</v>
      </c>
      <c r="F1909" s="221" t="s">
        <v>347</v>
      </c>
      <c r="H1909" s="222">
        <v>100586771.43000001</v>
      </c>
      <c r="I1909" s="222">
        <f t="shared" si="59"/>
        <v>-100586771.43000001</v>
      </c>
    </row>
    <row r="1910" spans="1:9" x14ac:dyDescent="0.2">
      <c r="A1910" s="221" t="s">
        <v>15</v>
      </c>
      <c r="B1910" s="225">
        <v>51231000</v>
      </c>
      <c r="C1910" s="221">
        <f t="shared" si="58"/>
        <v>8</v>
      </c>
      <c r="D1910" s="221">
        <v>51231000</v>
      </c>
      <c r="F1910" s="221" t="s">
        <v>347</v>
      </c>
      <c r="G1910" s="222">
        <v>16396377.74</v>
      </c>
      <c r="I1910" s="222">
        <f t="shared" si="59"/>
        <v>16396377.74</v>
      </c>
    </row>
    <row r="1911" spans="1:9" x14ac:dyDescent="0.2">
      <c r="A1911" s="221" t="s">
        <v>9</v>
      </c>
      <c r="B1911" s="225" t="s">
        <v>3963</v>
      </c>
      <c r="C1911" s="221">
        <f t="shared" si="58"/>
        <v>7</v>
      </c>
      <c r="D1911" s="221">
        <v>51231010</v>
      </c>
      <c r="F1911" s="221" t="s">
        <v>718</v>
      </c>
      <c r="G1911" s="222">
        <v>100885056.23999999</v>
      </c>
      <c r="H1911" s="222">
        <v>0</v>
      </c>
      <c r="I1911" s="222">
        <f t="shared" si="59"/>
        <v>100885056.23999999</v>
      </c>
    </row>
    <row r="1912" spans="1:9" x14ac:dyDescent="0.2">
      <c r="A1912" s="221" t="s">
        <v>15</v>
      </c>
      <c r="B1912" s="225">
        <v>51233000</v>
      </c>
      <c r="C1912" s="221">
        <f t="shared" si="58"/>
        <v>8</v>
      </c>
      <c r="D1912" s="221">
        <v>51231010</v>
      </c>
      <c r="F1912" s="221" t="s">
        <v>2507</v>
      </c>
      <c r="G1912" s="222">
        <v>106957.467</v>
      </c>
      <c r="I1912" s="222">
        <f t="shared" si="59"/>
        <v>106957.467</v>
      </c>
    </row>
    <row r="1913" spans="1:9" x14ac:dyDescent="0.2">
      <c r="A1913" s="221" t="s">
        <v>6</v>
      </c>
      <c r="B1913" s="225" t="s">
        <v>3964</v>
      </c>
      <c r="C1913" s="221">
        <f t="shared" si="58"/>
        <v>8</v>
      </c>
      <c r="D1913" s="221">
        <v>51241000</v>
      </c>
      <c r="F1913" s="221" t="s">
        <v>159</v>
      </c>
      <c r="G1913" s="222">
        <v>2527037.5</v>
      </c>
      <c r="I1913" s="222">
        <f t="shared" si="59"/>
        <v>2527037.5</v>
      </c>
    </row>
    <row r="1914" spans="1:9" x14ac:dyDescent="0.2">
      <c r="A1914" s="221" t="s">
        <v>2</v>
      </c>
      <c r="B1914" s="225" t="s">
        <v>3964</v>
      </c>
      <c r="C1914" s="221">
        <f t="shared" si="58"/>
        <v>8</v>
      </c>
      <c r="D1914" s="221">
        <v>51241000</v>
      </c>
      <c r="F1914" s="221" t="s">
        <v>159</v>
      </c>
      <c r="G1914" s="222">
        <v>1190742.3700000001</v>
      </c>
      <c r="I1914" s="222">
        <f t="shared" si="59"/>
        <v>1190742.3700000001</v>
      </c>
    </row>
    <row r="1915" spans="1:9" x14ac:dyDescent="0.2">
      <c r="A1915" s="221" t="s">
        <v>17</v>
      </c>
      <c r="B1915" s="225" t="s">
        <v>3965</v>
      </c>
      <c r="C1915" s="221">
        <f t="shared" si="58"/>
        <v>6</v>
      </c>
      <c r="D1915" s="221">
        <v>51241000</v>
      </c>
      <c r="F1915" s="221" t="s">
        <v>720</v>
      </c>
      <c r="G1915" s="222">
        <v>0</v>
      </c>
      <c r="H1915" s="222">
        <v>468160694.30050099</v>
      </c>
      <c r="I1915" s="222">
        <f t="shared" si="59"/>
        <v>-468160694.30050099</v>
      </c>
    </row>
    <row r="1916" spans="1:9" x14ac:dyDescent="0.2">
      <c r="A1916" s="221" t="s">
        <v>20</v>
      </c>
      <c r="B1916" s="225">
        <v>51241000</v>
      </c>
      <c r="C1916" s="221">
        <f t="shared" si="58"/>
        <v>8</v>
      </c>
      <c r="D1916" s="221">
        <v>51241000</v>
      </c>
      <c r="F1916" s="221" t="s">
        <v>159</v>
      </c>
      <c r="G1916" s="222">
        <v>17746122.329999998</v>
      </c>
      <c r="I1916" s="222">
        <f t="shared" si="59"/>
        <v>17746122.329999998</v>
      </c>
    </row>
    <row r="1917" spans="1:9" x14ac:dyDescent="0.2">
      <c r="A1917" s="221" t="s">
        <v>38</v>
      </c>
      <c r="B1917" s="225" t="s">
        <v>924</v>
      </c>
      <c r="C1917" s="221">
        <f t="shared" si="58"/>
        <v>7</v>
      </c>
      <c r="D1917" s="221">
        <v>51241000</v>
      </c>
      <c r="F1917" s="221" t="s">
        <v>719</v>
      </c>
      <c r="G1917" s="222">
        <v>8706507.0600000005</v>
      </c>
      <c r="I1917" s="222">
        <f t="shared" si="59"/>
        <v>8706507.0600000005</v>
      </c>
    </row>
    <row r="1918" spans="1:9" x14ac:dyDescent="0.2">
      <c r="A1918" s="221" t="s">
        <v>26</v>
      </c>
      <c r="B1918" s="225" t="s">
        <v>3964</v>
      </c>
      <c r="C1918" s="221">
        <f t="shared" si="58"/>
        <v>8</v>
      </c>
      <c r="D1918" s="221">
        <v>51241000</v>
      </c>
      <c r="F1918" s="221" t="s">
        <v>159</v>
      </c>
      <c r="H1918" s="222">
        <v>160615190.31999901</v>
      </c>
      <c r="I1918" s="222">
        <f t="shared" si="59"/>
        <v>-160615190.31999901</v>
      </c>
    </row>
    <row r="1919" spans="1:9" x14ac:dyDescent="0.2">
      <c r="A1919" s="221" t="s">
        <v>149</v>
      </c>
      <c r="B1919" s="225" t="s">
        <v>924</v>
      </c>
      <c r="C1919" s="221">
        <f t="shared" si="58"/>
        <v>7</v>
      </c>
      <c r="D1919" s="221">
        <v>51241000</v>
      </c>
      <c r="F1919" s="221" t="s">
        <v>719</v>
      </c>
      <c r="G1919" s="222">
        <v>27679965.340000201</v>
      </c>
      <c r="I1919" s="222">
        <f t="shared" si="59"/>
        <v>27679965.340000201</v>
      </c>
    </row>
    <row r="1920" spans="1:9" x14ac:dyDescent="0.2">
      <c r="A1920" s="221" t="s">
        <v>148</v>
      </c>
      <c r="B1920" s="225" t="s">
        <v>3964</v>
      </c>
      <c r="C1920" s="221">
        <f t="shared" si="58"/>
        <v>8</v>
      </c>
      <c r="D1920" s="221">
        <v>51241000</v>
      </c>
      <c r="F1920" s="221" t="s">
        <v>159</v>
      </c>
      <c r="G1920" s="222">
        <v>5620292.4899997702</v>
      </c>
      <c r="I1920" s="222">
        <f t="shared" si="59"/>
        <v>5620292.4899997702</v>
      </c>
    </row>
    <row r="1921" spans="1:9" x14ac:dyDescent="0.2">
      <c r="A1921" s="221" t="s">
        <v>3315</v>
      </c>
      <c r="B1921" s="225" t="s">
        <v>3965</v>
      </c>
      <c r="C1921" s="221">
        <f t="shared" si="58"/>
        <v>6</v>
      </c>
      <c r="D1921" s="221">
        <v>51241000</v>
      </c>
      <c r="F1921" s="221" t="s">
        <v>720</v>
      </c>
      <c r="G1921" s="222">
        <v>166999422.610001</v>
      </c>
      <c r="I1921" s="222">
        <f t="shared" si="59"/>
        <v>166999422.610001</v>
      </c>
    </row>
    <row r="1922" spans="1:9" x14ac:dyDescent="0.2">
      <c r="A1922" s="221" t="s">
        <v>3316</v>
      </c>
      <c r="B1922" s="225" t="s">
        <v>3965</v>
      </c>
      <c r="C1922" s="221">
        <f t="shared" ref="C1922:C1985" si="60">+LEN(B:B)</f>
        <v>6</v>
      </c>
      <c r="D1922" s="221">
        <v>51241000</v>
      </c>
      <c r="F1922" s="221" t="s">
        <v>720</v>
      </c>
      <c r="G1922" s="222">
        <v>111968240.31999999</v>
      </c>
      <c r="I1922" s="222">
        <f t="shared" ref="I1922:I1985" si="61">+G:G-H:H</f>
        <v>111968240.31999999</v>
      </c>
    </row>
    <row r="1923" spans="1:9" x14ac:dyDescent="0.2">
      <c r="A1923" s="221" t="s">
        <v>7</v>
      </c>
      <c r="B1923" s="225" t="s">
        <v>3964</v>
      </c>
      <c r="C1923" s="221">
        <f t="shared" si="60"/>
        <v>8</v>
      </c>
      <c r="D1923" s="221">
        <v>51241000</v>
      </c>
      <c r="F1923" s="221" t="s">
        <v>159</v>
      </c>
      <c r="G1923" s="222">
        <v>98987083.189999804</v>
      </c>
      <c r="I1923" s="222">
        <f t="shared" si="61"/>
        <v>98987083.189999804</v>
      </c>
    </row>
    <row r="1924" spans="1:9" x14ac:dyDescent="0.2">
      <c r="A1924" s="221" t="s">
        <v>23</v>
      </c>
      <c r="B1924" s="225" t="s">
        <v>3964</v>
      </c>
      <c r="C1924" s="221">
        <f t="shared" si="60"/>
        <v>8</v>
      </c>
      <c r="D1924" s="221">
        <v>51241000</v>
      </c>
      <c r="F1924" s="221" t="s">
        <v>159</v>
      </c>
      <c r="G1924" s="222">
        <v>65777.41</v>
      </c>
      <c r="I1924" s="222">
        <f t="shared" si="61"/>
        <v>65777.41</v>
      </c>
    </row>
    <row r="1925" spans="1:9" x14ac:dyDescent="0.2">
      <c r="A1925" s="221" t="s">
        <v>145</v>
      </c>
      <c r="B1925" s="225" t="s">
        <v>3964</v>
      </c>
      <c r="C1925" s="221">
        <f t="shared" si="60"/>
        <v>8</v>
      </c>
      <c r="D1925" s="221">
        <v>51241000</v>
      </c>
      <c r="F1925" s="221" t="s">
        <v>159</v>
      </c>
      <c r="H1925" s="222">
        <v>799236197.21000004</v>
      </c>
      <c r="I1925" s="222">
        <f t="shared" si="61"/>
        <v>-799236197.21000004</v>
      </c>
    </row>
    <row r="1926" spans="1:9" x14ac:dyDescent="0.2">
      <c r="A1926" s="221" t="s">
        <v>33</v>
      </c>
      <c r="B1926" s="225">
        <v>51241000</v>
      </c>
      <c r="C1926" s="221">
        <f t="shared" si="60"/>
        <v>8</v>
      </c>
      <c r="D1926" s="221">
        <v>51241000</v>
      </c>
      <c r="F1926" s="221" t="s">
        <v>159</v>
      </c>
      <c r="G1926" s="222">
        <v>186703725.69999999</v>
      </c>
      <c r="I1926" s="222">
        <f t="shared" si="61"/>
        <v>186703725.69999999</v>
      </c>
    </row>
    <row r="1927" spans="1:9" x14ac:dyDescent="0.2">
      <c r="A1927" s="221" t="s">
        <v>9</v>
      </c>
      <c r="B1927" s="225" t="s">
        <v>924</v>
      </c>
      <c r="C1927" s="221">
        <f t="shared" si="60"/>
        <v>7</v>
      </c>
      <c r="D1927" s="221">
        <v>51241000</v>
      </c>
      <c r="F1927" s="221" t="s">
        <v>719</v>
      </c>
      <c r="G1927" s="222">
        <v>0</v>
      </c>
      <c r="H1927" s="222">
        <v>41457523.969999999</v>
      </c>
      <c r="I1927" s="222">
        <f t="shared" si="61"/>
        <v>-41457523.969999999</v>
      </c>
    </row>
    <row r="1928" spans="1:9" x14ac:dyDescent="0.2">
      <c r="A1928" s="221" t="s">
        <v>13</v>
      </c>
      <c r="B1928" s="225" t="s">
        <v>924</v>
      </c>
      <c r="C1928" s="221">
        <f t="shared" si="60"/>
        <v>7</v>
      </c>
      <c r="D1928" s="221">
        <v>51241000</v>
      </c>
      <c r="F1928" s="221" t="s">
        <v>719</v>
      </c>
      <c r="G1928" s="222">
        <v>256712426.50999999</v>
      </c>
      <c r="H1928" s="222">
        <v>0</v>
      </c>
      <c r="I1928" s="222">
        <f t="shared" si="61"/>
        <v>256712426.50999999</v>
      </c>
    </row>
    <row r="1929" spans="1:9" x14ac:dyDescent="0.2">
      <c r="A1929" s="221" t="s">
        <v>30</v>
      </c>
      <c r="B1929" s="225" t="s">
        <v>3964</v>
      </c>
      <c r="C1929" s="221">
        <f t="shared" si="60"/>
        <v>8</v>
      </c>
      <c r="D1929" s="221">
        <v>51241000</v>
      </c>
      <c r="F1929" s="221" t="s">
        <v>159</v>
      </c>
      <c r="G1929" s="222">
        <v>9733909.5199999809</v>
      </c>
      <c r="I1929" s="222">
        <f t="shared" si="61"/>
        <v>9733909.5199999809</v>
      </c>
    </row>
    <row r="1930" spans="1:9" x14ac:dyDescent="0.2">
      <c r="A1930" s="221" t="s">
        <v>21</v>
      </c>
      <c r="B1930" s="225" t="s">
        <v>924</v>
      </c>
      <c r="C1930" s="221">
        <f t="shared" si="60"/>
        <v>7</v>
      </c>
      <c r="D1930" s="221">
        <v>51241000</v>
      </c>
      <c r="F1930" s="221" t="s">
        <v>719</v>
      </c>
      <c r="G1930" s="222">
        <v>0</v>
      </c>
      <c r="H1930" s="222">
        <v>140741817.22999999</v>
      </c>
      <c r="I1930" s="222">
        <f t="shared" si="61"/>
        <v>-140741817.22999999</v>
      </c>
    </row>
    <row r="1931" spans="1:9" x14ac:dyDescent="0.2">
      <c r="A1931" s="221" t="s">
        <v>1</v>
      </c>
      <c r="B1931" s="225" t="s">
        <v>3964</v>
      </c>
      <c r="C1931" s="221">
        <f t="shared" si="60"/>
        <v>8</v>
      </c>
      <c r="D1931" s="221">
        <v>51241000</v>
      </c>
      <c r="F1931" s="221" t="s">
        <v>159</v>
      </c>
      <c r="H1931" s="222">
        <v>13336971.479999499</v>
      </c>
      <c r="I1931" s="222">
        <f t="shared" si="61"/>
        <v>-13336971.479999499</v>
      </c>
    </row>
    <row r="1932" spans="1:9" x14ac:dyDescent="0.2">
      <c r="A1932" s="221" t="s">
        <v>5</v>
      </c>
      <c r="B1932" s="225" t="s">
        <v>924</v>
      </c>
      <c r="C1932" s="221">
        <f t="shared" si="60"/>
        <v>7</v>
      </c>
      <c r="D1932" s="221">
        <v>51241000</v>
      </c>
      <c r="F1932" s="221" t="s">
        <v>719</v>
      </c>
      <c r="G1932" s="222">
        <v>0</v>
      </c>
      <c r="H1932" s="222">
        <v>218954943.41</v>
      </c>
      <c r="I1932" s="222">
        <f t="shared" si="61"/>
        <v>-218954943.41</v>
      </c>
    </row>
    <row r="1933" spans="1:9" x14ac:dyDescent="0.2">
      <c r="A1933" s="221" t="s">
        <v>27</v>
      </c>
      <c r="B1933" s="225" t="s">
        <v>3964</v>
      </c>
      <c r="C1933" s="221">
        <f t="shared" si="60"/>
        <v>8</v>
      </c>
      <c r="D1933" s="221">
        <v>51241000</v>
      </c>
      <c r="F1933" s="221" t="s">
        <v>159</v>
      </c>
      <c r="G1933" s="222">
        <v>482834669.760001</v>
      </c>
      <c r="I1933" s="222">
        <f t="shared" si="61"/>
        <v>482834669.760001</v>
      </c>
    </row>
    <row r="1934" spans="1:9" x14ac:dyDescent="0.2">
      <c r="A1934" s="221" t="s">
        <v>3315</v>
      </c>
      <c r="B1934" s="225" t="s">
        <v>3966</v>
      </c>
      <c r="C1934" s="221">
        <f t="shared" si="60"/>
        <v>6</v>
      </c>
      <c r="D1934" s="221">
        <v>51241100</v>
      </c>
      <c r="F1934" s="221" t="s">
        <v>2689</v>
      </c>
      <c r="G1934" s="222">
        <v>1696548</v>
      </c>
      <c r="I1934" s="222">
        <f t="shared" si="61"/>
        <v>1696548</v>
      </c>
    </row>
    <row r="1935" spans="1:9" x14ac:dyDescent="0.2">
      <c r="A1935" s="221" t="s">
        <v>3316</v>
      </c>
      <c r="B1935" s="225" t="s">
        <v>3966</v>
      </c>
      <c r="C1935" s="221">
        <f t="shared" si="60"/>
        <v>6</v>
      </c>
      <c r="D1935" s="221">
        <v>51241100</v>
      </c>
      <c r="F1935" s="221" t="s">
        <v>2725</v>
      </c>
      <c r="G1935" s="222">
        <v>924600</v>
      </c>
      <c r="I1935" s="222">
        <f t="shared" si="61"/>
        <v>924600</v>
      </c>
    </row>
    <row r="1936" spans="1:9" x14ac:dyDescent="0.2">
      <c r="A1936" s="221" t="s">
        <v>26</v>
      </c>
      <c r="B1936" s="225" t="s">
        <v>3967</v>
      </c>
      <c r="C1936" s="221">
        <f t="shared" si="60"/>
        <v>8</v>
      </c>
      <c r="D1936" s="221">
        <v>51242000</v>
      </c>
      <c r="F1936" s="221" t="s">
        <v>2356</v>
      </c>
      <c r="G1936" s="222">
        <v>11466306.09</v>
      </c>
      <c r="I1936" s="222">
        <f t="shared" si="61"/>
        <v>11466306.09</v>
      </c>
    </row>
    <row r="1937" spans="1:9" x14ac:dyDescent="0.2">
      <c r="A1937" s="221" t="s">
        <v>7</v>
      </c>
      <c r="B1937" s="225" t="s">
        <v>3967</v>
      </c>
      <c r="C1937" s="221">
        <f t="shared" si="60"/>
        <v>8</v>
      </c>
      <c r="D1937" s="221">
        <v>51242000</v>
      </c>
      <c r="F1937" s="221" t="s">
        <v>3968</v>
      </c>
      <c r="G1937" s="222">
        <v>290347270.19999999</v>
      </c>
      <c r="I1937" s="222">
        <f t="shared" si="61"/>
        <v>290347270.19999999</v>
      </c>
    </row>
    <row r="1938" spans="1:9" x14ac:dyDescent="0.2">
      <c r="A1938" s="221" t="s">
        <v>26</v>
      </c>
      <c r="B1938" s="225" t="s">
        <v>3969</v>
      </c>
      <c r="C1938" s="221">
        <f t="shared" si="60"/>
        <v>8</v>
      </c>
      <c r="D1938" s="221">
        <v>51243000</v>
      </c>
      <c r="F1938" s="221" t="s">
        <v>2357</v>
      </c>
      <c r="G1938" s="222">
        <v>10722842.140000001</v>
      </c>
      <c r="I1938" s="222">
        <f t="shared" si="61"/>
        <v>10722842.140000001</v>
      </c>
    </row>
    <row r="1939" spans="1:9" x14ac:dyDescent="0.2">
      <c r="A1939" s="221" t="s">
        <v>7</v>
      </c>
      <c r="B1939" s="225" t="s">
        <v>3970</v>
      </c>
      <c r="C1939" s="221">
        <f t="shared" si="60"/>
        <v>8</v>
      </c>
      <c r="D1939" s="221">
        <v>51244000</v>
      </c>
      <c r="F1939" s="221" t="s">
        <v>2464</v>
      </c>
      <c r="G1939" s="222">
        <v>79999.999999970198</v>
      </c>
      <c r="I1939" s="222">
        <f t="shared" si="61"/>
        <v>79999.999999970198</v>
      </c>
    </row>
    <row r="1940" spans="1:9" x14ac:dyDescent="0.2">
      <c r="A1940" s="221" t="s">
        <v>13</v>
      </c>
      <c r="B1940" s="225" t="s">
        <v>927</v>
      </c>
      <c r="C1940" s="221">
        <f t="shared" si="60"/>
        <v>7</v>
      </c>
      <c r="D1940" s="221">
        <v>51244000</v>
      </c>
      <c r="F1940" s="221" t="s">
        <v>928</v>
      </c>
      <c r="G1940" s="222">
        <v>6635067.6100000003</v>
      </c>
      <c r="H1940" s="222">
        <v>0</v>
      </c>
      <c r="I1940" s="222">
        <f t="shared" si="61"/>
        <v>6635067.6100000003</v>
      </c>
    </row>
    <row r="1941" spans="1:9" x14ac:dyDescent="0.2">
      <c r="A1941" s="221" t="s">
        <v>27</v>
      </c>
      <c r="B1941" s="225" t="s">
        <v>3970</v>
      </c>
      <c r="C1941" s="221">
        <f t="shared" si="60"/>
        <v>8</v>
      </c>
      <c r="D1941" s="221">
        <v>51244000</v>
      </c>
      <c r="F1941" s="221" t="s">
        <v>2575</v>
      </c>
      <c r="G1941" s="222">
        <v>757249.97000000102</v>
      </c>
      <c r="I1941" s="222">
        <f t="shared" si="61"/>
        <v>757249.97000000102</v>
      </c>
    </row>
    <row r="1942" spans="1:9" x14ac:dyDescent="0.2">
      <c r="A1942" s="221" t="s">
        <v>7</v>
      </c>
      <c r="B1942" s="225" t="s">
        <v>3971</v>
      </c>
      <c r="C1942" s="221">
        <f t="shared" si="60"/>
        <v>8</v>
      </c>
      <c r="D1942" s="221">
        <v>51245000</v>
      </c>
      <c r="F1942" s="221" t="s">
        <v>2465</v>
      </c>
      <c r="H1942" s="222">
        <v>1112916.03</v>
      </c>
      <c r="I1942" s="222">
        <f t="shared" si="61"/>
        <v>-1112916.03</v>
      </c>
    </row>
    <row r="1943" spans="1:9" x14ac:dyDescent="0.2">
      <c r="A1943" s="221" t="s">
        <v>33</v>
      </c>
      <c r="B1943" s="225">
        <v>51251000</v>
      </c>
      <c r="C1943" s="221">
        <f t="shared" si="60"/>
        <v>8</v>
      </c>
      <c r="D1943" s="221">
        <v>51251000</v>
      </c>
      <c r="F1943" s="221" t="s">
        <v>1788</v>
      </c>
      <c r="G1943" s="222">
        <v>12399977.52</v>
      </c>
      <c r="I1943" s="222">
        <f t="shared" si="61"/>
        <v>12399977.52</v>
      </c>
    </row>
    <row r="1944" spans="1:9" x14ac:dyDescent="0.2">
      <c r="A1944" s="221" t="s">
        <v>148</v>
      </c>
      <c r="B1944" s="225" t="s">
        <v>3972</v>
      </c>
      <c r="C1944" s="221">
        <f t="shared" si="60"/>
        <v>8</v>
      </c>
      <c r="D1944" s="221">
        <v>51260000</v>
      </c>
      <c r="F1944" s="221" t="s">
        <v>930</v>
      </c>
      <c r="G1944" s="222">
        <v>229500</v>
      </c>
      <c r="I1944" s="222">
        <f t="shared" si="61"/>
        <v>229500</v>
      </c>
    </row>
    <row r="1945" spans="1:9" x14ac:dyDescent="0.2">
      <c r="A1945" s="221" t="s">
        <v>34</v>
      </c>
      <c r="B1945" s="225" t="s">
        <v>3972</v>
      </c>
      <c r="C1945" s="221">
        <f t="shared" si="60"/>
        <v>8</v>
      </c>
      <c r="D1945" s="221">
        <v>51260000</v>
      </c>
      <c r="F1945" s="221" t="s">
        <v>2405</v>
      </c>
      <c r="G1945" s="222">
        <v>6436639.0700000003</v>
      </c>
      <c r="I1945" s="222">
        <f t="shared" si="61"/>
        <v>6436639.0700000003</v>
      </c>
    </row>
    <row r="1946" spans="1:9" x14ac:dyDescent="0.2">
      <c r="A1946" s="221" t="s">
        <v>13</v>
      </c>
      <c r="B1946" s="225" t="s">
        <v>929</v>
      </c>
      <c r="C1946" s="221">
        <f t="shared" si="60"/>
        <v>7</v>
      </c>
      <c r="D1946" s="221">
        <v>51260000</v>
      </c>
      <c r="F1946" s="221" t="s">
        <v>930</v>
      </c>
      <c r="G1946" s="222">
        <v>0</v>
      </c>
      <c r="H1946" s="222">
        <v>3659688.97</v>
      </c>
      <c r="I1946" s="222">
        <f t="shared" si="61"/>
        <v>-3659688.97</v>
      </c>
    </row>
    <row r="1947" spans="1:9" x14ac:dyDescent="0.2">
      <c r="A1947" s="221" t="s">
        <v>15</v>
      </c>
      <c r="B1947" s="225">
        <v>51260000</v>
      </c>
      <c r="C1947" s="221">
        <f t="shared" si="60"/>
        <v>8</v>
      </c>
      <c r="D1947" s="221">
        <v>51260000</v>
      </c>
      <c r="F1947" s="221" t="s">
        <v>2405</v>
      </c>
      <c r="G1947" s="222">
        <v>6697989.7800000003</v>
      </c>
      <c r="I1947" s="222">
        <f t="shared" si="61"/>
        <v>6697989.7800000003</v>
      </c>
    </row>
    <row r="1948" spans="1:9" x14ac:dyDescent="0.2">
      <c r="A1948" s="221" t="s">
        <v>26</v>
      </c>
      <c r="B1948" s="225" t="s">
        <v>3973</v>
      </c>
      <c r="C1948" s="221">
        <f t="shared" si="60"/>
        <v>8</v>
      </c>
      <c r="D1948" s="221">
        <v>51261000</v>
      </c>
      <c r="F1948" s="221" t="s">
        <v>2358</v>
      </c>
      <c r="G1948" s="222">
        <v>3975</v>
      </c>
      <c r="I1948" s="222">
        <f t="shared" si="61"/>
        <v>3975</v>
      </c>
    </row>
    <row r="1949" spans="1:9" x14ac:dyDescent="0.2">
      <c r="A1949" s="221" t="s">
        <v>145</v>
      </c>
      <c r="B1949" s="225" t="s">
        <v>3973</v>
      </c>
      <c r="C1949" s="221">
        <f t="shared" si="60"/>
        <v>8</v>
      </c>
      <c r="D1949" s="221">
        <v>51261000</v>
      </c>
      <c r="F1949" s="221" t="s">
        <v>2023</v>
      </c>
      <c r="G1949" s="222">
        <v>151200</v>
      </c>
      <c r="I1949" s="222">
        <f t="shared" si="61"/>
        <v>151200</v>
      </c>
    </row>
    <row r="1950" spans="1:9" x14ac:dyDescent="0.2">
      <c r="A1950" s="221" t="s">
        <v>15</v>
      </c>
      <c r="B1950" s="225">
        <v>51261000</v>
      </c>
      <c r="C1950" s="221">
        <f t="shared" si="60"/>
        <v>8</v>
      </c>
      <c r="D1950" s="221">
        <v>51261000</v>
      </c>
      <c r="F1950" s="221" t="s">
        <v>2508</v>
      </c>
      <c r="G1950" s="222">
        <v>1841461.1629999999</v>
      </c>
      <c r="I1950" s="222">
        <f t="shared" si="61"/>
        <v>1841461.1629999999</v>
      </c>
    </row>
    <row r="1951" spans="1:9" x14ac:dyDescent="0.2">
      <c r="A1951" s="221" t="s">
        <v>13</v>
      </c>
      <c r="B1951" s="225" t="s">
        <v>3974</v>
      </c>
      <c r="C1951" s="221">
        <f t="shared" si="60"/>
        <v>7</v>
      </c>
      <c r="D1951" s="221">
        <v>51264000</v>
      </c>
      <c r="F1951" s="221" t="s">
        <v>933</v>
      </c>
      <c r="G1951" s="222">
        <v>28668152.920000002</v>
      </c>
      <c r="H1951" s="222">
        <v>0</v>
      </c>
      <c r="I1951" s="222">
        <f t="shared" si="61"/>
        <v>28668152.920000002</v>
      </c>
    </row>
    <row r="1952" spans="1:9" x14ac:dyDescent="0.2">
      <c r="A1952" s="221" t="s">
        <v>148</v>
      </c>
      <c r="B1952" s="225" t="s">
        <v>3975</v>
      </c>
      <c r="C1952" s="221">
        <f t="shared" si="60"/>
        <v>8</v>
      </c>
      <c r="D1952" s="221">
        <v>51270000</v>
      </c>
      <c r="F1952" s="221" t="s">
        <v>934</v>
      </c>
      <c r="G1952" s="222">
        <v>614619.5</v>
      </c>
      <c r="I1952" s="222">
        <f t="shared" si="61"/>
        <v>614619.5</v>
      </c>
    </row>
    <row r="1953" spans="1:9" x14ac:dyDescent="0.2">
      <c r="A1953" s="221" t="s">
        <v>13</v>
      </c>
      <c r="B1953" s="225" t="s">
        <v>3976</v>
      </c>
      <c r="C1953" s="221">
        <f t="shared" si="60"/>
        <v>7</v>
      </c>
      <c r="D1953" s="221">
        <v>51270000</v>
      </c>
      <c r="F1953" s="221" t="s">
        <v>934</v>
      </c>
      <c r="G1953" s="222">
        <v>262085137.75</v>
      </c>
      <c r="H1953" s="222">
        <v>0</v>
      </c>
      <c r="I1953" s="222">
        <f t="shared" si="61"/>
        <v>262085137.75</v>
      </c>
    </row>
    <row r="1954" spans="1:9" x14ac:dyDescent="0.2">
      <c r="A1954" s="221" t="s">
        <v>145</v>
      </c>
      <c r="B1954" s="225" t="s">
        <v>3977</v>
      </c>
      <c r="C1954" s="221">
        <f t="shared" si="60"/>
        <v>8</v>
      </c>
      <c r="D1954" s="221">
        <v>51271000</v>
      </c>
      <c r="F1954" s="221" t="s">
        <v>2024</v>
      </c>
      <c r="H1954" s="222">
        <v>157607.53</v>
      </c>
      <c r="I1954" s="222">
        <f t="shared" si="61"/>
        <v>-157607.53</v>
      </c>
    </row>
    <row r="1955" spans="1:9" x14ac:dyDescent="0.2">
      <c r="A1955" s="221" t="s">
        <v>148</v>
      </c>
      <c r="B1955" s="225" t="s">
        <v>3978</v>
      </c>
      <c r="C1955" s="221">
        <f t="shared" si="60"/>
        <v>8</v>
      </c>
      <c r="D1955" s="221">
        <v>51280000</v>
      </c>
      <c r="F1955" s="221" t="s">
        <v>2128</v>
      </c>
      <c r="G1955" s="222">
        <v>36590279.829999998</v>
      </c>
      <c r="I1955" s="222">
        <f t="shared" si="61"/>
        <v>36590279.829999998</v>
      </c>
    </row>
    <row r="1956" spans="1:9" x14ac:dyDescent="0.2">
      <c r="A1956" s="221" t="s">
        <v>17</v>
      </c>
      <c r="B1956" s="225" t="s">
        <v>3979</v>
      </c>
      <c r="C1956" s="221">
        <f t="shared" si="60"/>
        <v>6</v>
      </c>
      <c r="D1956" s="221">
        <v>51291000</v>
      </c>
      <c r="F1956" s="221" t="s">
        <v>341</v>
      </c>
      <c r="G1956" s="222">
        <v>34744709.219999999</v>
      </c>
      <c r="H1956" s="222">
        <v>0</v>
      </c>
      <c r="I1956" s="222">
        <f t="shared" si="61"/>
        <v>34744709.219999999</v>
      </c>
    </row>
    <row r="1957" spans="1:9" x14ac:dyDescent="0.2">
      <c r="A1957" s="221" t="s">
        <v>3315</v>
      </c>
      <c r="B1957" s="225" t="s">
        <v>3979</v>
      </c>
      <c r="C1957" s="221">
        <f t="shared" si="60"/>
        <v>6</v>
      </c>
      <c r="D1957" s="221">
        <v>51291000</v>
      </c>
      <c r="F1957" s="221" t="s">
        <v>341</v>
      </c>
      <c r="G1957" s="222">
        <v>32859469</v>
      </c>
      <c r="I1957" s="222">
        <f t="shared" si="61"/>
        <v>32859469</v>
      </c>
    </row>
    <row r="1958" spans="1:9" x14ac:dyDescent="0.2">
      <c r="A1958" s="221" t="s">
        <v>3316</v>
      </c>
      <c r="B1958" s="225" t="s">
        <v>3979</v>
      </c>
      <c r="C1958" s="221">
        <f t="shared" si="60"/>
        <v>6</v>
      </c>
      <c r="D1958" s="221">
        <v>51291000</v>
      </c>
      <c r="F1958" s="221" t="s">
        <v>341</v>
      </c>
      <c r="G1958" s="222">
        <v>33086589</v>
      </c>
      <c r="I1958" s="222">
        <f t="shared" si="61"/>
        <v>33086589</v>
      </c>
    </row>
    <row r="1959" spans="1:9" x14ac:dyDescent="0.2">
      <c r="A1959" s="221" t="s">
        <v>27</v>
      </c>
      <c r="B1959" s="225" t="s">
        <v>3980</v>
      </c>
      <c r="C1959" s="221">
        <f t="shared" si="60"/>
        <v>8</v>
      </c>
      <c r="D1959" s="221">
        <v>51291000</v>
      </c>
      <c r="F1959" s="221" t="s">
        <v>341</v>
      </c>
      <c r="G1959" s="222">
        <v>25312863</v>
      </c>
      <c r="I1959" s="222">
        <f t="shared" si="61"/>
        <v>25312863</v>
      </c>
    </row>
    <row r="1960" spans="1:9" x14ac:dyDescent="0.2">
      <c r="A1960" s="221" t="s">
        <v>17</v>
      </c>
      <c r="B1960" s="225" t="s">
        <v>3981</v>
      </c>
      <c r="C1960" s="221">
        <f t="shared" si="60"/>
        <v>6</v>
      </c>
      <c r="D1960" s="221">
        <v>51292000</v>
      </c>
      <c r="F1960" s="221" t="s">
        <v>1287</v>
      </c>
      <c r="G1960" s="222">
        <v>51395622</v>
      </c>
      <c r="H1960" s="222">
        <v>0</v>
      </c>
      <c r="I1960" s="222">
        <f t="shared" si="61"/>
        <v>51395622</v>
      </c>
    </row>
    <row r="1961" spans="1:9" x14ac:dyDescent="0.2">
      <c r="A1961" s="221" t="s">
        <v>9</v>
      </c>
      <c r="B1961" s="225" t="s">
        <v>3982</v>
      </c>
      <c r="C1961" s="221">
        <f t="shared" si="60"/>
        <v>7</v>
      </c>
      <c r="D1961" s="221">
        <v>51800000</v>
      </c>
      <c r="F1961" s="221" t="s">
        <v>407</v>
      </c>
      <c r="G1961" s="222">
        <v>44396171.539999999</v>
      </c>
      <c r="H1961" s="222">
        <v>0</v>
      </c>
      <c r="I1961" s="222">
        <f t="shared" si="61"/>
        <v>44396171.539999999</v>
      </c>
    </row>
    <row r="1962" spans="1:9" x14ac:dyDescent="0.2">
      <c r="A1962" s="221" t="s">
        <v>13</v>
      </c>
      <c r="B1962" s="225" t="s">
        <v>3982</v>
      </c>
      <c r="C1962" s="221">
        <f t="shared" si="60"/>
        <v>7</v>
      </c>
      <c r="D1962" s="221">
        <v>51800000</v>
      </c>
      <c r="F1962" s="221" t="s">
        <v>407</v>
      </c>
      <c r="G1962" s="222">
        <v>0</v>
      </c>
      <c r="H1962" s="222">
        <v>78000000</v>
      </c>
      <c r="I1962" s="222">
        <f t="shared" si="61"/>
        <v>-78000000</v>
      </c>
    </row>
    <row r="1963" spans="1:9" x14ac:dyDescent="0.2">
      <c r="A1963" s="221" t="s">
        <v>5</v>
      </c>
      <c r="B1963" s="225" t="s">
        <v>3982</v>
      </c>
      <c r="C1963" s="221">
        <f t="shared" si="60"/>
        <v>7</v>
      </c>
      <c r="D1963" s="221">
        <v>51800000</v>
      </c>
      <c r="F1963" s="221" t="s">
        <v>407</v>
      </c>
      <c r="G1963" s="222">
        <v>0</v>
      </c>
      <c r="H1963" s="222">
        <v>7227961</v>
      </c>
      <c r="I1963" s="222">
        <f t="shared" si="61"/>
        <v>-7227961</v>
      </c>
    </row>
    <row r="1964" spans="1:9" x14ac:dyDescent="0.2">
      <c r="A1964" s="221" t="s">
        <v>8</v>
      </c>
      <c r="B1964" s="225" t="s">
        <v>3983</v>
      </c>
      <c r="C1964" s="221">
        <f t="shared" si="60"/>
        <v>8</v>
      </c>
      <c r="D1964" s="221">
        <v>51910000</v>
      </c>
      <c r="F1964" s="221" t="s">
        <v>2753</v>
      </c>
      <c r="H1964" s="222">
        <v>1009957992.0599999</v>
      </c>
      <c r="I1964" s="222">
        <f t="shared" si="61"/>
        <v>-1009957992.0599999</v>
      </c>
    </row>
    <row r="1965" spans="1:9" x14ac:dyDescent="0.2">
      <c r="A1965" s="221" t="s">
        <v>17</v>
      </c>
      <c r="B1965" s="225" t="s">
        <v>3984</v>
      </c>
      <c r="C1965" s="221">
        <f t="shared" si="60"/>
        <v>6</v>
      </c>
      <c r="D1965" s="221">
        <v>51910000</v>
      </c>
      <c r="F1965" s="221" t="s">
        <v>721</v>
      </c>
      <c r="G1965" s="222">
        <v>0</v>
      </c>
      <c r="H1965" s="222">
        <v>1699999999.9000001</v>
      </c>
      <c r="I1965" s="222">
        <f t="shared" si="61"/>
        <v>-1699999999.9000001</v>
      </c>
    </row>
    <row r="1966" spans="1:9" x14ac:dyDescent="0.2">
      <c r="A1966" s="221" t="s">
        <v>148</v>
      </c>
      <c r="B1966" s="225" t="s">
        <v>3983</v>
      </c>
      <c r="C1966" s="221">
        <f t="shared" si="60"/>
        <v>8</v>
      </c>
      <c r="D1966" s="221">
        <v>51910000</v>
      </c>
      <c r="F1966" s="221" t="s">
        <v>408</v>
      </c>
      <c r="H1966" s="222">
        <v>3377368613.71</v>
      </c>
      <c r="I1966" s="222">
        <f t="shared" si="61"/>
        <v>-3377368613.71</v>
      </c>
    </row>
    <row r="1967" spans="1:9" x14ac:dyDescent="0.2">
      <c r="A1967" s="221" t="s">
        <v>9</v>
      </c>
      <c r="B1967" s="225" t="s">
        <v>935</v>
      </c>
      <c r="C1967" s="221">
        <f t="shared" si="60"/>
        <v>7</v>
      </c>
      <c r="D1967" s="221">
        <v>51910000</v>
      </c>
      <c r="F1967" s="221" t="s">
        <v>721</v>
      </c>
      <c r="G1967" s="222">
        <v>0</v>
      </c>
      <c r="H1967" s="222">
        <v>7500325010</v>
      </c>
      <c r="I1967" s="222">
        <f t="shared" si="61"/>
        <v>-7500325010</v>
      </c>
    </row>
    <row r="1968" spans="1:9" x14ac:dyDescent="0.2">
      <c r="A1968" s="221" t="s">
        <v>13</v>
      </c>
      <c r="B1968" s="225" t="s">
        <v>935</v>
      </c>
      <c r="C1968" s="221">
        <f t="shared" si="60"/>
        <v>7</v>
      </c>
      <c r="D1968" s="221">
        <v>51910000</v>
      </c>
      <c r="F1968" s="221" t="s">
        <v>721</v>
      </c>
      <c r="G1968" s="222">
        <v>0</v>
      </c>
      <c r="H1968" s="222">
        <v>8100000000</v>
      </c>
      <c r="I1968" s="222">
        <f t="shared" si="61"/>
        <v>-8100000000</v>
      </c>
    </row>
    <row r="1969" spans="1:9" x14ac:dyDescent="0.2">
      <c r="A1969" s="221" t="s">
        <v>17</v>
      </c>
      <c r="B1969" s="225" t="s">
        <v>3985</v>
      </c>
      <c r="C1969" s="221">
        <f t="shared" si="60"/>
        <v>6</v>
      </c>
      <c r="D1969" s="221">
        <v>51920000</v>
      </c>
      <c r="F1969" s="221" t="s">
        <v>408</v>
      </c>
      <c r="G1969" s="222">
        <v>0</v>
      </c>
      <c r="H1969" s="222">
        <v>2100000000</v>
      </c>
      <c r="I1969" s="222">
        <f t="shared" si="61"/>
        <v>-2100000000</v>
      </c>
    </row>
    <row r="1970" spans="1:9" x14ac:dyDescent="0.2">
      <c r="A1970" s="221" t="s">
        <v>148</v>
      </c>
      <c r="B1970" s="225" t="s">
        <v>3986</v>
      </c>
      <c r="C1970" s="221">
        <f t="shared" si="60"/>
        <v>8</v>
      </c>
      <c r="D1970" s="221">
        <v>51920000</v>
      </c>
      <c r="F1970" s="221" t="s">
        <v>410</v>
      </c>
      <c r="H1970" s="222">
        <v>250000000</v>
      </c>
      <c r="I1970" s="222">
        <f t="shared" si="61"/>
        <v>-250000000</v>
      </c>
    </row>
    <row r="1971" spans="1:9" x14ac:dyDescent="0.2">
      <c r="A1971" s="221" t="s">
        <v>9</v>
      </c>
      <c r="B1971" s="225" t="s">
        <v>936</v>
      </c>
      <c r="C1971" s="221">
        <f t="shared" si="60"/>
        <v>7</v>
      </c>
      <c r="D1971" s="221">
        <v>51920000</v>
      </c>
      <c r="F1971" s="221" t="s">
        <v>408</v>
      </c>
      <c r="G1971" s="222">
        <v>0</v>
      </c>
      <c r="H1971" s="222">
        <v>4537406250</v>
      </c>
      <c r="I1971" s="222">
        <f t="shared" si="61"/>
        <v>-4537406250</v>
      </c>
    </row>
    <row r="1972" spans="1:9" x14ac:dyDescent="0.2">
      <c r="A1972" s="221" t="s">
        <v>13</v>
      </c>
      <c r="B1972" s="225" t="s">
        <v>936</v>
      </c>
      <c r="C1972" s="221">
        <f t="shared" si="60"/>
        <v>7</v>
      </c>
      <c r="D1972" s="221">
        <v>51920000</v>
      </c>
      <c r="F1972" s="221" t="s">
        <v>408</v>
      </c>
      <c r="G1972" s="222">
        <v>0</v>
      </c>
      <c r="H1972" s="222">
        <v>8800000000</v>
      </c>
      <c r="I1972" s="222">
        <f t="shared" si="61"/>
        <v>-8800000000</v>
      </c>
    </row>
    <row r="1973" spans="1:9" x14ac:dyDescent="0.2">
      <c r="A1973" s="221" t="s">
        <v>21</v>
      </c>
      <c r="B1973" s="225" t="s">
        <v>936</v>
      </c>
      <c r="C1973" s="221">
        <f t="shared" si="60"/>
        <v>7</v>
      </c>
      <c r="D1973" s="221">
        <v>51920000</v>
      </c>
      <c r="F1973" s="221" t="s">
        <v>408</v>
      </c>
      <c r="G1973" s="222">
        <v>0</v>
      </c>
      <c r="H1973" s="222">
        <v>2995000000</v>
      </c>
      <c r="I1973" s="222">
        <f t="shared" si="61"/>
        <v>-2995000000</v>
      </c>
    </row>
    <row r="1974" spans="1:9" x14ac:dyDescent="0.2">
      <c r="A1974" s="221" t="s">
        <v>5</v>
      </c>
      <c r="B1974" s="225" t="s">
        <v>936</v>
      </c>
      <c r="C1974" s="221">
        <f t="shared" si="60"/>
        <v>7</v>
      </c>
      <c r="D1974" s="221">
        <v>51920000</v>
      </c>
      <c r="F1974" s="221" t="s">
        <v>408</v>
      </c>
      <c r="G1974" s="222">
        <v>0</v>
      </c>
      <c r="H1974" s="222">
        <v>150000000</v>
      </c>
      <c r="I1974" s="222">
        <f t="shared" si="61"/>
        <v>-150000000</v>
      </c>
    </row>
    <row r="1975" spans="1:9" x14ac:dyDescent="0.2">
      <c r="A1975" s="221" t="s">
        <v>148</v>
      </c>
      <c r="B1975" s="225" t="s">
        <v>3987</v>
      </c>
      <c r="C1975" s="221">
        <f t="shared" si="60"/>
        <v>4</v>
      </c>
      <c r="D1975" s="221">
        <v>51920000</v>
      </c>
      <c r="F1975" s="221" t="s">
        <v>3988</v>
      </c>
      <c r="H1975" s="222">
        <v>2000000000</v>
      </c>
      <c r="I1975" s="222">
        <f t="shared" si="61"/>
        <v>-2000000000</v>
      </c>
    </row>
    <row r="1976" spans="1:9" x14ac:dyDescent="0.2">
      <c r="A1976" s="221" t="s">
        <v>15</v>
      </c>
      <c r="B1976" s="225">
        <v>51930000</v>
      </c>
      <c r="C1976" s="221">
        <f t="shared" si="60"/>
        <v>8</v>
      </c>
      <c r="D1976" s="221">
        <v>51920000</v>
      </c>
      <c r="F1976" s="221" t="s">
        <v>3989</v>
      </c>
      <c r="H1976" s="222">
        <v>1198999346.0999999</v>
      </c>
      <c r="I1976" s="222">
        <f t="shared" si="61"/>
        <v>-1198999346.0999999</v>
      </c>
    </row>
    <row r="1977" spans="1:9" x14ac:dyDescent="0.2">
      <c r="A1977" s="221" t="s">
        <v>17</v>
      </c>
      <c r="B1977" s="225" t="s">
        <v>3990</v>
      </c>
      <c r="C1977" s="221">
        <f t="shared" si="60"/>
        <v>6</v>
      </c>
      <c r="D1977" s="221">
        <v>51940000</v>
      </c>
      <c r="F1977" s="221" t="s">
        <v>412</v>
      </c>
      <c r="G1977" s="222">
        <v>0</v>
      </c>
      <c r="H1977" s="222">
        <v>1544520833.3299999</v>
      </c>
      <c r="I1977" s="222">
        <f t="shared" si="61"/>
        <v>-1544520833.3299999</v>
      </c>
    </row>
    <row r="1978" spans="1:9" x14ac:dyDescent="0.2">
      <c r="A1978" s="221" t="s">
        <v>9</v>
      </c>
      <c r="B1978" s="225" t="s">
        <v>939</v>
      </c>
      <c r="C1978" s="221">
        <f t="shared" si="60"/>
        <v>7</v>
      </c>
      <c r="D1978" s="221">
        <v>51940000</v>
      </c>
      <c r="F1978" s="221" t="s">
        <v>412</v>
      </c>
      <c r="G1978" s="222">
        <v>0</v>
      </c>
      <c r="H1978" s="222">
        <v>2500000000</v>
      </c>
      <c r="I1978" s="222">
        <f t="shared" si="61"/>
        <v>-2500000000</v>
      </c>
    </row>
    <row r="1979" spans="1:9" x14ac:dyDescent="0.2">
      <c r="A1979" s="221" t="s">
        <v>13</v>
      </c>
      <c r="B1979" s="225" t="s">
        <v>939</v>
      </c>
      <c r="C1979" s="221">
        <f t="shared" si="60"/>
        <v>7</v>
      </c>
      <c r="D1979" s="221">
        <v>51940000</v>
      </c>
      <c r="F1979" s="221" t="s">
        <v>412</v>
      </c>
      <c r="G1979" s="222">
        <v>0</v>
      </c>
      <c r="H1979" s="222">
        <v>3500000000</v>
      </c>
      <c r="I1979" s="222">
        <f t="shared" si="61"/>
        <v>-3500000000</v>
      </c>
    </row>
    <row r="1980" spans="1:9" x14ac:dyDescent="0.2">
      <c r="A1980" s="221" t="s">
        <v>5</v>
      </c>
      <c r="B1980" s="225" t="s">
        <v>939</v>
      </c>
      <c r="C1980" s="221">
        <f t="shared" si="60"/>
        <v>7</v>
      </c>
      <c r="D1980" s="221">
        <v>51940000</v>
      </c>
      <c r="F1980" s="221" t="s">
        <v>412</v>
      </c>
      <c r="G1980" s="222">
        <v>0</v>
      </c>
      <c r="H1980" s="222">
        <v>800000000</v>
      </c>
      <c r="I1980" s="222">
        <f t="shared" si="61"/>
        <v>-800000000</v>
      </c>
    </row>
    <row r="1981" spans="1:9" x14ac:dyDescent="0.2">
      <c r="A1981" s="221" t="s">
        <v>17</v>
      </c>
      <c r="B1981" s="225" t="s">
        <v>3991</v>
      </c>
      <c r="C1981" s="221">
        <f t="shared" si="60"/>
        <v>6</v>
      </c>
      <c r="D1981" s="221">
        <v>51950000</v>
      </c>
      <c r="F1981" s="221" t="s">
        <v>410</v>
      </c>
      <c r="G1981" s="222">
        <v>0</v>
      </c>
      <c r="H1981" s="222">
        <v>1000000000</v>
      </c>
      <c r="I1981" s="222">
        <f t="shared" si="61"/>
        <v>-1000000000</v>
      </c>
    </row>
    <row r="1982" spans="1:9" x14ac:dyDescent="0.2">
      <c r="A1982" s="221" t="s">
        <v>9</v>
      </c>
      <c r="B1982" s="225" t="s">
        <v>940</v>
      </c>
      <c r="C1982" s="221">
        <f t="shared" si="60"/>
        <v>7</v>
      </c>
      <c r="D1982" s="221">
        <v>51950000</v>
      </c>
      <c r="F1982" s="221" t="s">
        <v>410</v>
      </c>
      <c r="G1982" s="222">
        <v>0</v>
      </c>
      <c r="H1982" s="222">
        <v>5000000000</v>
      </c>
      <c r="I1982" s="222">
        <f t="shared" si="61"/>
        <v>-5000000000</v>
      </c>
    </row>
    <row r="1983" spans="1:9" x14ac:dyDescent="0.2">
      <c r="A1983" s="221" t="s">
        <v>13</v>
      </c>
      <c r="B1983" s="225" t="s">
        <v>940</v>
      </c>
      <c r="C1983" s="221">
        <f t="shared" si="60"/>
        <v>7</v>
      </c>
      <c r="D1983" s="221">
        <v>51950000</v>
      </c>
      <c r="F1983" s="221" t="s">
        <v>410</v>
      </c>
      <c r="G1983" s="222">
        <v>0</v>
      </c>
      <c r="H1983" s="222">
        <v>5600000000</v>
      </c>
      <c r="I1983" s="222">
        <f t="shared" si="61"/>
        <v>-5600000000</v>
      </c>
    </row>
    <row r="1984" spans="1:9" x14ac:dyDescent="0.2">
      <c r="A1984" s="221" t="s">
        <v>5</v>
      </c>
      <c r="B1984" s="225" t="s">
        <v>940</v>
      </c>
      <c r="C1984" s="221">
        <f t="shared" si="60"/>
        <v>7</v>
      </c>
      <c r="D1984" s="221">
        <v>51950000</v>
      </c>
      <c r="F1984" s="221" t="s">
        <v>410</v>
      </c>
      <c r="G1984" s="222">
        <v>0</v>
      </c>
      <c r="H1984" s="222">
        <v>225000000</v>
      </c>
      <c r="I1984" s="222">
        <f t="shared" si="61"/>
        <v>-225000000</v>
      </c>
    </row>
    <row r="1985" spans="1:9" x14ac:dyDescent="0.2">
      <c r="A1985" s="221" t="s">
        <v>5</v>
      </c>
      <c r="B1985" s="225" t="s">
        <v>3992</v>
      </c>
      <c r="C1985" s="221">
        <f t="shared" si="60"/>
        <v>7</v>
      </c>
      <c r="D1985" s="221">
        <v>51970000</v>
      </c>
      <c r="F1985" s="221" t="s">
        <v>414</v>
      </c>
      <c r="G1985" s="222">
        <v>0</v>
      </c>
      <c r="H1985" s="222">
        <v>625236458.33000004</v>
      </c>
      <c r="I1985" s="222">
        <f t="shared" si="61"/>
        <v>-625236458.33000004</v>
      </c>
    </row>
    <row r="1986" spans="1:9" x14ac:dyDescent="0.2">
      <c r="A1986" s="221" t="s">
        <v>37</v>
      </c>
      <c r="B1986" s="225" t="s">
        <v>3993</v>
      </c>
      <c r="C1986" s="221">
        <f t="shared" ref="C1986:C2049" si="62">+LEN(B:B)</f>
        <v>6</v>
      </c>
      <c r="D1986" s="221">
        <v>53000000</v>
      </c>
      <c r="F1986" s="221" t="s">
        <v>2263</v>
      </c>
      <c r="G1986" s="222">
        <v>2764397.42</v>
      </c>
      <c r="I1986" s="222">
        <f t="shared" ref="I1986:I2049" si="63">+G:G-H:H</f>
        <v>2764397.42</v>
      </c>
    </row>
    <row r="1987" spans="1:9" x14ac:dyDescent="0.2">
      <c r="A1987" s="221" t="s">
        <v>3315</v>
      </c>
      <c r="B1987" s="225" t="s">
        <v>3993</v>
      </c>
      <c r="C1987" s="221">
        <f t="shared" si="62"/>
        <v>6</v>
      </c>
      <c r="D1987" s="221">
        <v>53000000</v>
      </c>
      <c r="F1987" s="221" t="s">
        <v>2690</v>
      </c>
      <c r="G1987" s="222">
        <v>63388</v>
      </c>
      <c r="I1987" s="222">
        <f t="shared" si="63"/>
        <v>63388</v>
      </c>
    </row>
    <row r="1988" spans="1:9" x14ac:dyDescent="0.2">
      <c r="A1988" s="221" t="s">
        <v>3316</v>
      </c>
      <c r="B1988" s="225" t="s">
        <v>3993</v>
      </c>
      <c r="C1988" s="221">
        <f t="shared" si="62"/>
        <v>6</v>
      </c>
      <c r="D1988" s="221">
        <v>53000000</v>
      </c>
      <c r="F1988" s="221" t="s">
        <v>2690</v>
      </c>
      <c r="G1988" s="222">
        <v>1240</v>
      </c>
      <c r="I1988" s="222">
        <f t="shared" si="63"/>
        <v>1240</v>
      </c>
    </row>
    <row r="1989" spans="1:9" x14ac:dyDescent="0.2">
      <c r="A1989" s="221" t="s">
        <v>37</v>
      </c>
      <c r="B1989" s="225" t="s">
        <v>3994</v>
      </c>
      <c r="C1989" s="221">
        <f t="shared" si="62"/>
        <v>6</v>
      </c>
      <c r="D1989" s="221">
        <v>53100000</v>
      </c>
      <c r="F1989" s="221" t="s">
        <v>3995</v>
      </c>
      <c r="H1989" s="222">
        <v>21.2</v>
      </c>
      <c r="I1989" s="222">
        <f t="shared" si="63"/>
        <v>-21.2</v>
      </c>
    </row>
    <row r="1990" spans="1:9" x14ac:dyDescent="0.2">
      <c r="A1990" s="221" t="s">
        <v>6</v>
      </c>
      <c r="B1990" s="225" t="s">
        <v>3996</v>
      </c>
      <c r="C1990" s="221">
        <f t="shared" si="62"/>
        <v>8</v>
      </c>
      <c r="D1990" s="221">
        <v>53100000</v>
      </c>
      <c r="F1990" s="221" t="s">
        <v>160</v>
      </c>
      <c r="G1990" s="222">
        <v>1104587.44</v>
      </c>
      <c r="I1990" s="222">
        <f t="shared" si="63"/>
        <v>1104587.44</v>
      </c>
    </row>
    <row r="1991" spans="1:9" x14ac:dyDescent="0.2">
      <c r="A1991" s="221" t="s">
        <v>8</v>
      </c>
      <c r="B1991" s="225" t="s">
        <v>3996</v>
      </c>
      <c r="C1991" s="221">
        <f t="shared" si="62"/>
        <v>8</v>
      </c>
      <c r="D1991" s="221">
        <v>53100000</v>
      </c>
      <c r="F1991" s="221" t="s">
        <v>2754</v>
      </c>
      <c r="G1991" s="222">
        <v>1466485.20000005</v>
      </c>
      <c r="I1991" s="222">
        <f t="shared" si="63"/>
        <v>1466485.20000005</v>
      </c>
    </row>
    <row r="1992" spans="1:9" x14ac:dyDescent="0.2">
      <c r="A1992" s="221" t="s">
        <v>17</v>
      </c>
      <c r="B1992" s="225" t="s">
        <v>3994</v>
      </c>
      <c r="C1992" s="221">
        <f t="shared" si="62"/>
        <v>6</v>
      </c>
      <c r="D1992" s="221">
        <v>53100000</v>
      </c>
      <c r="F1992" s="221" t="s">
        <v>351</v>
      </c>
      <c r="G1992" s="222">
        <v>38238900</v>
      </c>
      <c r="H1992" s="222">
        <v>0</v>
      </c>
      <c r="I1992" s="222">
        <f t="shared" si="63"/>
        <v>38238900</v>
      </c>
    </row>
    <row r="1993" spans="1:9" x14ac:dyDescent="0.2">
      <c r="A1993" s="221" t="s">
        <v>26</v>
      </c>
      <c r="B1993" s="225" t="s">
        <v>3996</v>
      </c>
      <c r="C1993" s="221">
        <f t="shared" si="62"/>
        <v>8</v>
      </c>
      <c r="D1993" s="221">
        <v>53100000</v>
      </c>
      <c r="F1993" s="221" t="s">
        <v>1953</v>
      </c>
      <c r="G1993" s="222">
        <v>76456955.869999394</v>
      </c>
      <c r="I1993" s="222">
        <f t="shared" si="63"/>
        <v>76456955.869999394</v>
      </c>
    </row>
    <row r="1994" spans="1:9" x14ac:dyDescent="0.2">
      <c r="A1994" s="221" t="s">
        <v>148</v>
      </c>
      <c r="B1994" s="225" t="s">
        <v>3996</v>
      </c>
      <c r="C1994" s="221">
        <f t="shared" si="62"/>
        <v>8</v>
      </c>
      <c r="D1994" s="221">
        <v>53100000</v>
      </c>
      <c r="F1994" s="221" t="s">
        <v>2130</v>
      </c>
      <c r="G1994" s="222">
        <v>1276644</v>
      </c>
      <c r="I1994" s="222">
        <f t="shared" si="63"/>
        <v>1276644</v>
      </c>
    </row>
    <row r="1995" spans="1:9" x14ac:dyDescent="0.2">
      <c r="A1995" s="221" t="s">
        <v>3315</v>
      </c>
      <c r="B1995" s="225" t="s">
        <v>3994</v>
      </c>
      <c r="C1995" s="221">
        <f t="shared" si="62"/>
        <v>6</v>
      </c>
      <c r="D1995" s="221">
        <v>53100000</v>
      </c>
      <c r="F1995" s="221" t="s">
        <v>2691</v>
      </c>
      <c r="G1995" s="222">
        <v>24257</v>
      </c>
      <c r="I1995" s="222">
        <f t="shared" si="63"/>
        <v>24257</v>
      </c>
    </row>
    <row r="1996" spans="1:9" x14ac:dyDescent="0.2">
      <c r="A1996" s="221" t="s">
        <v>3316</v>
      </c>
      <c r="B1996" s="225" t="s">
        <v>3994</v>
      </c>
      <c r="C1996" s="221">
        <f t="shared" si="62"/>
        <v>6</v>
      </c>
      <c r="D1996" s="221">
        <v>53100000</v>
      </c>
      <c r="F1996" s="221" t="s">
        <v>2726</v>
      </c>
      <c r="G1996" s="222">
        <v>614194</v>
      </c>
      <c r="I1996" s="222">
        <f t="shared" si="63"/>
        <v>614194</v>
      </c>
    </row>
    <row r="1997" spans="1:9" x14ac:dyDescent="0.2">
      <c r="A1997" s="221" t="s">
        <v>34</v>
      </c>
      <c r="B1997" s="225" t="s">
        <v>3996</v>
      </c>
      <c r="C1997" s="221">
        <f t="shared" si="62"/>
        <v>8</v>
      </c>
      <c r="D1997" s="221">
        <v>53100000</v>
      </c>
      <c r="F1997" s="221" t="s">
        <v>160</v>
      </c>
      <c r="G1997" s="222">
        <v>2000000</v>
      </c>
      <c r="I1997" s="222">
        <f t="shared" si="63"/>
        <v>2000000</v>
      </c>
    </row>
    <row r="1998" spans="1:9" x14ac:dyDescent="0.2">
      <c r="A1998" s="221" t="s">
        <v>16</v>
      </c>
      <c r="B1998" s="225" t="s">
        <v>3996</v>
      </c>
      <c r="C1998" s="221">
        <f t="shared" si="62"/>
        <v>8</v>
      </c>
      <c r="D1998" s="221">
        <v>53100000</v>
      </c>
      <c r="F1998" s="221" t="s">
        <v>1692</v>
      </c>
      <c r="H1998" s="222">
        <v>74000</v>
      </c>
      <c r="I1998" s="222">
        <f t="shared" si="63"/>
        <v>-74000</v>
      </c>
    </row>
    <row r="1999" spans="1:9" x14ac:dyDescent="0.2">
      <c r="A1999" s="221" t="s">
        <v>23</v>
      </c>
      <c r="B1999" s="225" t="s">
        <v>3996</v>
      </c>
      <c r="C1999" s="221">
        <f t="shared" si="62"/>
        <v>8</v>
      </c>
      <c r="D1999" s="221">
        <v>53100000</v>
      </c>
      <c r="F1999" s="221" t="s">
        <v>160</v>
      </c>
      <c r="G1999" s="222">
        <v>453000</v>
      </c>
      <c r="I1999" s="222">
        <f t="shared" si="63"/>
        <v>453000</v>
      </c>
    </row>
    <row r="2000" spans="1:9" x14ac:dyDescent="0.2">
      <c r="A2000" s="221" t="s">
        <v>145</v>
      </c>
      <c r="B2000" s="225" t="s">
        <v>3996</v>
      </c>
      <c r="C2000" s="221">
        <f t="shared" si="62"/>
        <v>8</v>
      </c>
      <c r="D2000" s="221">
        <v>53100000</v>
      </c>
      <c r="F2000" s="221" t="s">
        <v>160</v>
      </c>
      <c r="G2000" s="222">
        <v>1158037</v>
      </c>
      <c r="I2000" s="222">
        <f t="shared" si="63"/>
        <v>1158037</v>
      </c>
    </row>
    <row r="2001" spans="1:9" x14ac:dyDescent="0.2">
      <c r="A2001" s="221" t="s">
        <v>33</v>
      </c>
      <c r="B2001" s="225">
        <v>53100000</v>
      </c>
      <c r="C2001" s="221">
        <f t="shared" si="62"/>
        <v>8</v>
      </c>
      <c r="D2001" s="221">
        <v>53100000</v>
      </c>
      <c r="F2001" s="221" t="s">
        <v>2263</v>
      </c>
      <c r="G2001" s="222">
        <v>3305267.79</v>
      </c>
      <c r="I2001" s="222">
        <f t="shared" si="63"/>
        <v>3305267.79</v>
      </c>
    </row>
    <row r="2002" spans="1:9" x14ac:dyDescent="0.2">
      <c r="A2002" s="221" t="s">
        <v>9</v>
      </c>
      <c r="B2002" s="225" t="s">
        <v>943</v>
      </c>
      <c r="C2002" s="221">
        <f t="shared" si="62"/>
        <v>7</v>
      </c>
      <c r="D2002" s="221">
        <v>53100000</v>
      </c>
      <c r="F2002" s="221" t="s">
        <v>351</v>
      </c>
      <c r="G2002" s="222">
        <v>67637400</v>
      </c>
      <c r="H2002" s="222">
        <v>0</v>
      </c>
      <c r="I2002" s="222">
        <f t="shared" si="63"/>
        <v>67637400</v>
      </c>
    </row>
    <row r="2003" spans="1:9" x14ac:dyDescent="0.2">
      <c r="A2003" s="221" t="s">
        <v>30</v>
      </c>
      <c r="B2003" s="225" t="s">
        <v>3996</v>
      </c>
      <c r="C2003" s="221">
        <f t="shared" si="62"/>
        <v>8</v>
      </c>
      <c r="D2003" s="221">
        <v>53100000</v>
      </c>
      <c r="F2003" s="221" t="s">
        <v>1953</v>
      </c>
      <c r="G2003" s="222">
        <v>719082</v>
      </c>
      <c r="I2003" s="222">
        <f t="shared" si="63"/>
        <v>719082</v>
      </c>
    </row>
    <row r="2004" spans="1:9" x14ac:dyDescent="0.2">
      <c r="A2004" s="221" t="s">
        <v>21</v>
      </c>
      <c r="B2004" s="225" t="s">
        <v>943</v>
      </c>
      <c r="C2004" s="221">
        <f t="shared" si="62"/>
        <v>7</v>
      </c>
      <c r="D2004" s="221">
        <v>53100000</v>
      </c>
      <c r="F2004" s="221" t="s">
        <v>351</v>
      </c>
      <c r="G2004" s="222">
        <v>902424.68</v>
      </c>
      <c r="H2004" s="222">
        <v>0</v>
      </c>
      <c r="I2004" s="222">
        <f t="shared" si="63"/>
        <v>902424.68</v>
      </c>
    </row>
    <row r="2005" spans="1:9" x14ac:dyDescent="0.2">
      <c r="A2005" s="221" t="s">
        <v>1</v>
      </c>
      <c r="B2005" s="225" t="s">
        <v>3996</v>
      </c>
      <c r="C2005" s="221">
        <f t="shared" si="62"/>
        <v>8</v>
      </c>
      <c r="D2005" s="221">
        <v>53100000</v>
      </c>
      <c r="F2005" s="221" t="s">
        <v>3997</v>
      </c>
      <c r="G2005" s="222">
        <v>3587791.45</v>
      </c>
      <c r="I2005" s="222">
        <f t="shared" si="63"/>
        <v>3587791.45</v>
      </c>
    </row>
    <row r="2006" spans="1:9" x14ac:dyDescent="0.2">
      <c r="A2006" s="221" t="s">
        <v>27</v>
      </c>
      <c r="B2006" s="225" t="s">
        <v>3996</v>
      </c>
      <c r="C2006" s="221">
        <f t="shared" si="62"/>
        <v>8</v>
      </c>
      <c r="D2006" s="221">
        <v>53100000</v>
      </c>
      <c r="F2006" s="221" t="s">
        <v>3998</v>
      </c>
      <c r="G2006" s="222">
        <v>1620265.21000004</v>
      </c>
      <c r="I2006" s="222">
        <f t="shared" si="63"/>
        <v>1620265.21000004</v>
      </c>
    </row>
    <row r="2007" spans="1:9" x14ac:dyDescent="0.2">
      <c r="A2007" s="221" t="s">
        <v>25</v>
      </c>
      <c r="B2007" s="225">
        <v>53100000</v>
      </c>
      <c r="C2007" s="221">
        <f t="shared" si="62"/>
        <v>8</v>
      </c>
      <c r="D2007" s="221">
        <v>53100000</v>
      </c>
      <c r="F2007" s="221" t="s">
        <v>160</v>
      </c>
      <c r="G2007" s="222">
        <v>6520</v>
      </c>
      <c r="I2007" s="222">
        <f t="shared" si="63"/>
        <v>6520</v>
      </c>
    </row>
    <row r="2008" spans="1:9" x14ac:dyDescent="0.2">
      <c r="A2008" s="221" t="s">
        <v>15</v>
      </c>
      <c r="B2008" s="225">
        <v>53100000</v>
      </c>
      <c r="C2008" s="221">
        <f t="shared" si="62"/>
        <v>8</v>
      </c>
      <c r="D2008" s="221">
        <v>53100000</v>
      </c>
      <c r="F2008" s="221" t="s">
        <v>160</v>
      </c>
      <c r="G2008" s="222">
        <v>1971680.02</v>
      </c>
      <c r="I2008" s="222">
        <f t="shared" si="63"/>
        <v>1971680.02</v>
      </c>
    </row>
    <row r="2009" spans="1:9" x14ac:dyDescent="0.2">
      <c r="A2009" s="221" t="s">
        <v>17</v>
      </c>
      <c r="B2009" s="225" t="s">
        <v>3999</v>
      </c>
      <c r="C2009" s="221">
        <f t="shared" si="62"/>
        <v>6</v>
      </c>
      <c r="D2009" s="221">
        <v>53110000</v>
      </c>
      <c r="F2009" s="221" t="s">
        <v>1416</v>
      </c>
      <c r="G2009" s="222">
        <v>2565000</v>
      </c>
      <c r="H2009" s="222">
        <v>0</v>
      </c>
      <c r="I2009" s="222">
        <f t="shared" si="63"/>
        <v>2565000</v>
      </c>
    </row>
    <row r="2010" spans="1:9" x14ac:dyDescent="0.2">
      <c r="A2010" s="221" t="s">
        <v>9</v>
      </c>
      <c r="B2010" s="225" t="s">
        <v>4000</v>
      </c>
      <c r="C2010" s="221">
        <f t="shared" si="62"/>
        <v>7</v>
      </c>
      <c r="D2010" s="221">
        <v>53110000</v>
      </c>
      <c r="F2010" s="221" t="s">
        <v>416</v>
      </c>
      <c r="G2010" s="222">
        <v>8336500</v>
      </c>
      <c r="H2010" s="222">
        <v>0</v>
      </c>
      <c r="I2010" s="222">
        <f t="shared" si="63"/>
        <v>8336500</v>
      </c>
    </row>
    <row r="2011" spans="1:9" x14ac:dyDescent="0.2">
      <c r="A2011" s="221" t="s">
        <v>13</v>
      </c>
      <c r="B2011" s="225" t="s">
        <v>4000</v>
      </c>
      <c r="C2011" s="221">
        <f t="shared" si="62"/>
        <v>7</v>
      </c>
      <c r="D2011" s="221">
        <v>53110000</v>
      </c>
      <c r="F2011" s="221" t="s">
        <v>416</v>
      </c>
      <c r="G2011" s="222">
        <v>132900</v>
      </c>
      <c r="H2011" s="222">
        <v>0</v>
      </c>
      <c r="I2011" s="222">
        <f t="shared" si="63"/>
        <v>132900</v>
      </c>
    </row>
    <row r="2012" spans="1:9" x14ac:dyDescent="0.2">
      <c r="A2012" s="221" t="s">
        <v>21</v>
      </c>
      <c r="B2012" s="225" t="s">
        <v>4000</v>
      </c>
      <c r="C2012" s="221">
        <f t="shared" si="62"/>
        <v>7</v>
      </c>
      <c r="D2012" s="221">
        <v>53110000</v>
      </c>
      <c r="F2012" s="221" t="s">
        <v>416</v>
      </c>
      <c r="G2012" s="222">
        <v>3020115</v>
      </c>
      <c r="H2012" s="222">
        <v>0</v>
      </c>
      <c r="I2012" s="222">
        <f t="shared" si="63"/>
        <v>3020115</v>
      </c>
    </row>
    <row r="2013" spans="1:9" x14ac:dyDescent="0.2">
      <c r="A2013" s="221" t="s">
        <v>5</v>
      </c>
      <c r="B2013" s="225" t="s">
        <v>4000</v>
      </c>
      <c r="C2013" s="221">
        <f t="shared" si="62"/>
        <v>7</v>
      </c>
      <c r="D2013" s="221">
        <v>53110000</v>
      </c>
      <c r="F2013" s="221" t="s">
        <v>416</v>
      </c>
      <c r="G2013" s="222">
        <v>10021.719999999999</v>
      </c>
      <c r="H2013" s="222">
        <v>0</v>
      </c>
      <c r="I2013" s="222">
        <f t="shared" si="63"/>
        <v>10021.719999999999</v>
      </c>
    </row>
    <row r="2014" spans="1:9" x14ac:dyDescent="0.2">
      <c r="A2014" s="221" t="s">
        <v>6</v>
      </c>
      <c r="B2014" s="225" t="s">
        <v>4001</v>
      </c>
      <c r="C2014" s="221">
        <f t="shared" si="62"/>
        <v>8</v>
      </c>
      <c r="D2014" s="221">
        <v>53200000</v>
      </c>
      <c r="F2014" s="221" t="s">
        <v>1965</v>
      </c>
      <c r="G2014" s="222">
        <v>1107986</v>
      </c>
      <c r="I2014" s="222">
        <f t="shared" si="63"/>
        <v>1107986</v>
      </c>
    </row>
    <row r="2015" spans="1:9" x14ac:dyDescent="0.2">
      <c r="A2015" s="221" t="s">
        <v>2</v>
      </c>
      <c r="B2015" s="225" t="s">
        <v>4001</v>
      </c>
      <c r="C2015" s="221">
        <f t="shared" si="62"/>
        <v>8</v>
      </c>
      <c r="D2015" s="221">
        <v>53200000</v>
      </c>
      <c r="F2015" s="221" t="s">
        <v>1954</v>
      </c>
      <c r="G2015" s="222">
        <v>441100</v>
      </c>
      <c r="I2015" s="222">
        <f t="shared" si="63"/>
        <v>441100</v>
      </c>
    </row>
    <row r="2016" spans="1:9" x14ac:dyDescent="0.2">
      <c r="A2016" s="221" t="s">
        <v>20</v>
      </c>
      <c r="B2016" s="225">
        <v>53200000</v>
      </c>
      <c r="C2016" s="221">
        <f t="shared" si="62"/>
        <v>8</v>
      </c>
      <c r="D2016" s="221">
        <v>53200000</v>
      </c>
      <c r="F2016" s="221" t="s">
        <v>4002</v>
      </c>
      <c r="G2016" s="222">
        <v>266363</v>
      </c>
      <c r="I2016" s="222">
        <f t="shared" si="63"/>
        <v>266363</v>
      </c>
    </row>
    <row r="2017" spans="1:9" x14ac:dyDescent="0.2">
      <c r="A2017" s="221" t="s">
        <v>26</v>
      </c>
      <c r="B2017" s="225" t="s">
        <v>4001</v>
      </c>
      <c r="C2017" s="221">
        <f t="shared" si="62"/>
        <v>8</v>
      </c>
      <c r="D2017" s="221">
        <v>53200000</v>
      </c>
      <c r="F2017" s="221" t="s">
        <v>2359</v>
      </c>
      <c r="G2017" s="222">
        <v>4823744.1699999897</v>
      </c>
      <c r="I2017" s="222">
        <f t="shared" si="63"/>
        <v>4823744.1699999897</v>
      </c>
    </row>
    <row r="2018" spans="1:9" x14ac:dyDescent="0.2">
      <c r="A2018" s="221" t="s">
        <v>149</v>
      </c>
      <c r="B2018" s="225" t="s">
        <v>4003</v>
      </c>
      <c r="C2018" s="221">
        <f t="shared" si="62"/>
        <v>7</v>
      </c>
      <c r="D2018" s="221">
        <v>53200000</v>
      </c>
      <c r="F2018" s="221" t="s">
        <v>2195</v>
      </c>
      <c r="G2018" s="222">
        <v>970509.66999999399</v>
      </c>
      <c r="I2018" s="222">
        <f t="shared" si="63"/>
        <v>970509.66999999399</v>
      </c>
    </row>
    <row r="2019" spans="1:9" x14ac:dyDescent="0.2">
      <c r="A2019" s="221" t="s">
        <v>148</v>
      </c>
      <c r="B2019" s="225" t="s">
        <v>4001</v>
      </c>
      <c r="C2019" s="221">
        <f t="shared" si="62"/>
        <v>8</v>
      </c>
      <c r="D2019" s="221">
        <v>53200000</v>
      </c>
      <c r="F2019" s="221" t="s">
        <v>2131</v>
      </c>
      <c r="G2019" s="222">
        <v>3179064.7</v>
      </c>
      <c r="I2019" s="222">
        <f t="shared" si="63"/>
        <v>3179064.7</v>
      </c>
    </row>
    <row r="2020" spans="1:9" x14ac:dyDescent="0.2">
      <c r="A2020" s="221" t="s">
        <v>3315</v>
      </c>
      <c r="B2020" s="225" t="s">
        <v>4004</v>
      </c>
      <c r="C2020" s="221">
        <f t="shared" si="62"/>
        <v>6</v>
      </c>
      <c r="D2020" s="221">
        <v>53200000</v>
      </c>
      <c r="F2020" s="221" t="s">
        <v>2263</v>
      </c>
      <c r="G2020" s="222">
        <v>20830200</v>
      </c>
      <c r="I2020" s="222">
        <f t="shared" si="63"/>
        <v>20830200</v>
      </c>
    </row>
    <row r="2021" spans="1:9" x14ac:dyDescent="0.2">
      <c r="A2021" s="221" t="s">
        <v>3316</v>
      </c>
      <c r="B2021" s="225" t="s">
        <v>4004</v>
      </c>
      <c r="C2021" s="221">
        <f t="shared" si="62"/>
        <v>6</v>
      </c>
      <c r="D2021" s="221">
        <v>53200000</v>
      </c>
      <c r="F2021" s="221" t="s">
        <v>2727</v>
      </c>
      <c r="G2021" s="222">
        <v>1555882</v>
      </c>
      <c r="I2021" s="222">
        <f t="shared" si="63"/>
        <v>1555882</v>
      </c>
    </row>
    <row r="2022" spans="1:9" x14ac:dyDescent="0.2">
      <c r="A2022" s="221" t="s">
        <v>7</v>
      </c>
      <c r="B2022" s="225" t="s">
        <v>4001</v>
      </c>
      <c r="C2022" s="221">
        <f t="shared" si="62"/>
        <v>8</v>
      </c>
      <c r="D2022" s="221">
        <v>53200000</v>
      </c>
      <c r="F2022" s="221" t="s">
        <v>2196</v>
      </c>
      <c r="G2022" s="222">
        <v>22607521.390000001</v>
      </c>
      <c r="I2022" s="222">
        <f t="shared" si="63"/>
        <v>22607521.390000001</v>
      </c>
    </row>
    <row r="2023" spans="1:9" x14ac:dyDescent="0.2">
      <c r="A2023" s="221" t="s">
        <v>9</v>
      </c>
      <c r="B2023" s="225" t="s">
        <v>4003</v>
      </c>
      <c r="C2023" s="221">
        <f t="shared" si="62"/>
        <v>7</v>
      </c>
      <c r="D2023" s="221">
        <v>53200000</v>
      </c>
      <c r="F2023" s="221" t="s">
        <v>162</v>
      </c>
      <c r="G2023" s="222">
        <v>556700</v>
      </c>
      <c r="H2023" s="222">
        <v>0</v>
      </c>
      <c r="I2023" s="222">
        <f t="shared" si="63"/>
        <v>556700</v>
      </c>
    </row>
    <row r="2024" spans="1:9" x14ac:dyDescent="0.2">
      <c r="A2024" s="221" t="s">
        <v>5</v>
      </c>
      <c r="B2024" s="225" t="s">
        <v>4003</v>
      </c>
      <c r="C2024" s="221">
        <f t="shared" si="62"/>
        <v>7</v>
      </c>
      <c r="D2024" s="221">
        <v>53200000</v>
      </c>
      <c r="F2024" s="221" t="s">
        <v>162</v>
      </c>
      <c r="G2024" s="222">
        <v>1173618</v>
      </c>
      <c r="H2024" s="222">
        <v>0</v>
      </c>
      <c r="I2024" s="222">
        <f t="shared" si="63"/>
        <v>1173618</v>
      </c>
    </row>
    <row r="2025" spans="1:9" x14ac:dyDescent="0.2">
      <c r="A2025" s="221" t="s">
        <v>27</v>
      </c>
      <c r="B2025" s="225" t="s">
        <v>4001</v>
      </c>
      <c r="C2025" s="221">
        <f t="shared" si="62"/>
        <v>8</v>
      </c>
      <c r="D2025" s="221">
        <v>53200000</v>
      </c>
      <c r="F2025" s="221" t="s">
        <v>2577</v>
      </c>
      <c r="G2025" s="222">
        <v>63490</v>
      </c>
      <c r="I2025" s="222">
        <f t="shared" si="63"/>
        <v>63490</v>
      </c>
    </row>
    <row r="2026" spans="1:9" x14ac:dyDescent="0.2">
      <c r="A2026" s="221" t="s">
        <v>5</v>
      </c>
      <c r="B2026" s="225" t="s">
        <v>4005</v>
      </c>
      <c r="C2026" s="221">
        <f t="shared" si="62"/>
        <v>7</v>
      </c>
      <c r="D2026" s="221">
        <v>53200000</v>
      </c>
      <c r="F2026" s="221" t="s">
        <v>350</v>
      </c>
      <c r="G2026" s="222">
        <v>8481</v>
      </c>
      <c r="H2026" s="222">
        <v>0</v>
      </c>
      <c r="I2026" s="222">
        <f t="shared" si="63"/>
        <v>8481</v>
      </c>
    </row>
    <row r="2027" spans="1:9" x14ac:dyDescent="0.2">
      <c r="A2027" s="221" t="s">
        <v>9</v>
      </c>
      <c r="B2027" s="225" t="s">
        <v>4006</v>
      </c>
      <c r="C2027" s="221">
        <f t="shared" si="62"/>
        <v>7</v>
      </c>
      <c r="D2027" s="221">
        <v>53220000</v>
      </c>
      <c r="F2027" s="221" t="s">
        <v>723</v>
      </c>
      <c r="G2027" s="222">
        <v>644900</v>
      </c>
      <c r="H2027" s="222">
        <v>0</v>
      </c>
      <c r="I2027" s="222">
        <f t="shared" si="63"/>
        <v>644900</v>
      </c>
    </row>
    <row r="2028" spans="1:9" x14ac:dyDescent="0.2">
      <c r="A2028" s="221" t="s">
        <v>7</v>
      </c>
      <c r="B2028" s="225" t="s">
        <v>4007</v>
      </c>
      <c r="C2028" s="221">
        <f t="shared" si="62"/>
        <v>8</v>
      </c>
      <c r="D2028" s="221">
        <v>53300000</v>
      </c>
      <c r="F2028" s="221" t="s">
        <v>4008</v>
      </c>
      <c r="G2028" s="222">
        <v>1229012</v>
      </c>
      <c r="I2028" s="222">
        <f t="shared" si="63"/>
        <v>1229012</v>
      </c>
    </row>
    <row r="2029" spans="1:9" x14ac:dyDescent="0.2">
      <c r="A2029" s="221" t="s">
        <v>13</v>
      </c>
      <c r="B2029" s="225" t="s">
        <v>944</v>
      </c>
      <c r="C2029" s="221">
        <f t="shared" si="62"/>
        <v>7</v>
      </c>
      <c r="D2029" s="221">
        <v>53300000</v>
      </c>
      <c r="F2029" s="221" t="s">
        <v>351</v>
      </c>
      <c r="G2029" s="222">
        <v>2899100</v>
      </c>
      <c r="H2029" s="222">
        <v>0</v>
      </c>
      <c r="I2029" s="222">
        <f t="shared" si="63"/>
        <v>2899100</v>
      </c>
    </row>
    <row r="2030" spans="1:9" x14ac:dyDescent="0.2">
      <c r="A2030" s="221" t="s">
        <v>5</v>
      </c>
      <c r="B2030" s="225" t="s">
        <v>944</v>
      </c>
      <c r="C2030" s="221">
        <f t="shared" si="62"/>
        <v>7</v>
      </c>
      <c r="D2030" s="221">
        <v>53300000</v>
      </c>
      <c r="F2030" s="221" t="s">
        <v>351</v>
      </c>
      <c r="G2030" s="222">
        <v>32071357.27</v>
      </c>
      <c r="H2030" s="222">
        <v>0</v>
      </c>
      <c r="I2030" s="222">
        <f t="shared" si="63"/>
        <v>32071357.27</v>
      </c>
    </row>
    <row r="2031" spans="1:9" x14ac:dyDescent="0.2">
      <c r="A2031" s="221" t="s">
        <v>25</v>
      </c>
      <c r="B2031" s="225">
        <v>53300000</v>
      </c>
      <c r="C2031" s="221">
        <f t="shared" si="62"/>
        <v>8</v>
      </c>
      <c r="D2031" s="221">
        <v>53300000</v>
      </c>
      <c r="F2031" s="221" t="s">
        <v>1583</v>
      </c>
      <c r="G2031" s="222">
        <v>1482982</v>
      </c>
      <c r="I2031" s="222">
        <f t="shared" si="63"/>
        <v>1482982</v>
      </c>
    </row>
    <row r="2032" spans="1:9" x14ac:dyDescent="0.2">
      <c r="A2032" s="221" t="s">
        <v>148</v>
      </c>
      <c r="B2032" s="225" t="s">
        <v>4009</v>
      </c>
      <c r="C2032" s="221">
        <f t="shared" si="62"/>
        <v>8</v>
      </c>
      <c r="D2032" s="221">
        <v>53400000</v>
      </c>
      <c r="F2032" s="221" t="s">
        <v>2132</v>
      </c>
      <c r="G2032" s="222">
        <v>3379020</v>
      </c>
      <c r="I2032" s="222">
        <f t="shared" si="63"/>
        <v>3379020</v>
      </c>
    </row>
    <row r="2033" spans="1:9" x14ac:dyDescent="0.2">
      <c r="A2033" s="221" t="s">
        <v>145</v>
      </c>
      <c r="B2033" s="225" t="s">
        <v>4009</v>
      </c>
      <c r="C2033" s="221">
        <f t="shared" si="62"/>
        <v>8</v>
      </c>
      <c r="D2033" s="221">
        <v>53400000</v>
      </c>
      <c r="F2033" s="221" t="s">
        <v>2025</v>
      </c>
      <c r="G2033" s="222">
        <v>2364826.94</v>
      </c>
      <c r="I2033" s="222">
        <f t="shared" si="63"/>
        <v>2364826.94</v>
      </c>
    </row>
    <row r="2034" spans="1:9" x14ac:dyDescent="0.2">
      <c r="A2034" s="221" t="s">
        <v>33</v>
      </c>
      <c r="B2034" s="225">
        <v>53400000</v>
      </c>
      <c r="C2034" s="221">
        <f t="shared" si="62"/>
        <v>8</v>
      </c>
      <c r="D2034" s="221">
        <v>53400000</v>
      </c>
      <c r="F2034" s="221" t="s">
        <v>1831</v>
      </c>
      <c r="G2034" s="222">
        <v>450245.25</v>
      </c>
      <c r="I2034" s="222">
        <f t="shared" si="63"/>
        <v>450245.25</v>
      </c>
    </row>
    <row r="2035" spans="1:9" x14ac:dyDescent="0.2">
      <c r="A2035" s="221" t="s">
        <v>25</v>
      </c>
      <c r="B2035" s="225">
        <v>53400000</v>
      </c>
      <c r="C2035" s="221">
        <f t="shared" si="62"/>
        <v>8</v>
      </c>
      <c r="D2035" s="221">
        <v>53400000</v>
      </c>
      <c r="F2035" s="221" t="s">
        <v>1635</v>
      </c>
      <c r="G2035" s="222">
        <v>146066</v>
      </c>
      <c r="I2035" s="222">
        <f t="shared" si="63"/>
        <v>146066</v>
      </c>
    </row>
    <row r="2036" spans="1:9" x14ac:dyDescent="0.2">
      <c r="A2036" s="221" t="s">
        <v>37</v>
      </c>
      <c r="B2036" s="225" t="s">
        <v>4010</v>
      </c>
      <c r="C2036" s="221">
        <f t="shared" si="62"/>
        <v>6</v>
      </c>
      <c r="D2036" s="221">
        <v>53500000</v>
      </c>
      <c r="F2036" s="221" t="s">
        <v>1878</v>
      </c>
      <c r="G2036" s="222">
        <v>568166.96</v>
      </c>
      <c r="I2036" s="222">
        <f t="shared" si="63"/>
        <v>568166.96</v>
      </c>
    </row>
    <row r="2037" spans="1:9" x14ac:dyDescent="0.2">
      <c r="A2037" s="221" t="s">
        <v>145</v>
      </c>
      <c r="B2037" s="225" t="s">
        <v>4011</v>
      </c>
      <c r="C2037" s="221">
        <f t="shared" si="62"/>
        <v>8</v>
      </c>
      <c r="D2037" s="221">
        <v>53500000</v>
      </c>
      <c r="F2037" s="221" t="s">
        <v>2026</v>
      </c>
      <c r="H2037" s="222">
        <v>226000</v>
      </c>
      <c r="I2037" s="222">
        <f t="shared" si="63"/>
        <v>-226000</v>
      </c>
    </row>
    <row r="2038" spans="1:9" x14ac:dyDescent="0.2">
      <c r="A2038" s="221" t="s">
        <v>145</v>
      </c>
      <c r="B2038" s="225" t="s">
        <v>4012</v>
      </c>
      <c r="C2038" s="221">
        <f t="shared" si="62"/>
        <v>8</v>
      </c>
      <c r="D2038" s="221">
        <v>53600000</v>
      </c>
      <c r="F2038" s="221" t="s">
        <v>2027</v>
      </c>
      <c r="G2038" s="222">
        <v>51300</v>
      </c>
      <c r="I2038" s="222">
        <f t="shared" si="63"/>
        <v>51300</v>
      </c>
    </row>
    <row r="2039" spans="1:9" x14ac:dyDescent="0.2">
      <c r="A2039" s="221" t="s">
        <v>30</v>
      </c>
      <c r="B2039" s="225" t="s">
        <v>4012</v>
      </c>
      <c r="C2039" s="221">
        <f t="shared" si="62"/>
        <v>8</v>
      </c>
      <c r="D2039" s="221">
        <v>53600000</v>
      </c>
      <c r="F2039" s="221" t="s">
        <v>2394</v>
      </c>
      <c r="G2039" s="222">
        <v>1272303.8499999901</v>
      </c>
      <c r="I2039" s="222">
        <f t="shared" si="63"/>
        <v>1272303.8499999901</v>
      </c>
    </row>
    <row r="2040" spans="1:9" x14ac:dyDescent="0.2">
      <c r="A2040" s="221" t="s">
        <v>25</v>
      </c>
      <c r="B2040" s="225">
        <v>53600000</v>
      </c>
      <c r="C2040" s="221">
        <f t="shared" si="62"/>
        <v>8</v>
      </c>
      <c r="D2040" s="221">
        <v>53600000</v>
      </c>
      <c r="F2040" s="221" t="s">
        <v>1584</v>
      </c>
      <c r="G2040" s="222">
        <v>5107930.8499999996</v>
      </c>
      <c r="I2040" s="222">
        <f t="shared" si="63"/>
        <v>5107930.8499999996</v>
      </c>
    </row>
    <row r="2041" spans="1:9" x14ac:dyDescent="0.2">
      <c r="A2041" s="221" t="s">
        <v>148</v>
      </c>
      <c r="B2041" s="225" t="s">
        <v>4013</v>
      </c>
      <c r="C2041" s="221">
        <f t="shared" si="62"/>
        <v>8</v>
      </c>
      <c r="D2041" s="221">
        <v>53700000</v>
      </c>
      <c r="F2041" s="221" t="s">
        <v>4014</v>
      </c>
      <c r="H2041" s="222">
        <v>726200</v>
      </c>
      <c r="I2041" s="222">
        <f t="shared" si="63"/>
        <v>-726200</v>
      </c>
    </row>
    <row r="2042" spans="1:9" x14ac:dyDescent="0.2">
      <c r="A2042" s="221" t="s">
        <v>148</v>
      </c>
      <c r="B2042" s="225" t="s">
        <v>4015</v>
      </c>
      <c r="C2042" s="221">
        <f t="shared" si="62"/>
        <v>8</v>
      </c>
      <c r="D2042" s="221">
        <v>53800000</v>
      </c>
      <c r="F2042" s="221" t="s">
        <v>4016</v>
      </c>
      <c r="G2042" s="222">
        <v>1997000</v>
      </c>
      <c r="I2042" s="222">
        <f t="shared" si="63"/>
        <v>1997000</v>
      </c>
    </row>
    <row r="2043" spans="1:9" x14ac:dyDescent="0.2">
      <c r="A2043" s="221" t="s">
        <v>3316</v>
      </c>
      <c r="B2043" s="225" t="s">
        <v>4017</v>
      </c>
      <c r="C2043" s="221">
        <f t="shared" si="62"/>
        <v>6</v>
      </c>
      <c r="D2043" s="221">
        <v>53900000</v>
      </c>
      <c r="F2043" s="221" t="s">
        <v>4018</v>
      </c>
      <c r="H2043" s="222">
        <v>50</v>
      </c>
      <c r="I2043" s="222">
        <f t="shared" si="63"/>
        <v>-50</v>
      </c>
    </row>
    <row r="2044" spans="1:9" x14ac:dyDescent="0.2">
      <c r="A2044" s="221" t="s">
        <v>27</v>
      </c>
      <c r="B2044" s="225" t="s">
        <v>4019</v>
      </c>
      <c r="C2044" s="221">
        <f t="shared" si="62"/>
        <v>8</v>
      </c>
      <c r="D2044" s="221">
        <v>53900000</v>
      </c>
      <c r="F2044" s="221" t="s">
        <v>2578</v>
      </c>
      <c r="G2044" s="222">
        <v>372000</v>
      </c>
      <c r="I2044" s="222">
        <f t="shared" si="63"/>
        <v>372000</v>
      </c>
    </row>
    <row r="2045" spans="1:9" x14ac:dyDescent="0.2">
      <c r="A2045" s="221" t="s">
        <v>8</v>
      </c>
      <c r="B2045" s="225" t="s">
        <v>4020</v>
      </c>
      <c r="C2045" s="221">
        <f t="shared" si="62"/>
        <v>8</v>
      </c>
      <c r="D2045" s="221">
        <v>58000000</v>
      </c>
      <c r="F2045" s="221" t="s">
        <v>724</v>
      </c>
      <c r="G2045" s="222">
        <v>387245020.44</v>
      </c>
      <c r="I2045" s="222">
        <f t="shared" si="63"/>
        <v>387245020.44</v>
      </c>
    </row>
    <row r="2046" spans="1:9" x14ac:dyDescent="0.2">
      <c r="A2046" s="221" t="s">
        <v>2</v>
      </c>
      <c r="B2046" s="225" t="s">
        <v>4020</v>
      </c>
      <c r="C2046" s="221">
        <f t="shared" si="62"/>
        <v>8</v>
      </c>
      <c r="D2046" s="221">
        <v>58000000</v>
      </c>
      <c r="F2046" s="221" t="s">
        <v>724</v>
      </c>
      <c r="H2046" s="222">
        <v>20</v>
      </c>
      <c r="I2046" s="222">
        <f t="shared" si="63"/>
        <v>-20</v>
      </c>
    </row>
    <row r="2047" spans="1:9" x14ac:dyDescent="0.2">
      <c r="A2047" s="221" t="s">
        <v>17</v>
      </c>
      <c r="B2047" s="225" t="s">
        <v>4021</v>
      </c>
      <c r="C2047" s="221">
        <f t="shared" si="62"/>
        <v>6</v>
      </c>
      <c r="D2047" s="221">
        <v>58000000</v>
      </c>
      <c r="F2047" s="221" t="s">
        <v>163</v>
      </c>
      <c r="G2047" s="222">
        <v>9720653.0999999996</v>
      </c>
      <c r="H2047" s="222">
        <v>0</v>
      </c>
      <c r="I2047" s="222">
        <f t="shared" si="63"/>
        <v>9720653.0999999996</v>
      </c>
    </row>
    <row r="2048" spans="1:9" x14ac:dyDescent="0.2">
      <c r="A2048" s="221" t="s">
        <v>11</v>
      </c>
      <c r="B2048" s="225" t="s">
        <v>4020</v>
      </c>
      <c r="C2048" s="221">
        <f t="shared" si="62"/>
        <v>8</v>
      </c>
      <c r="D2048" s="221">
        <v>58000000</v>
      </c>
      <c r="F2048" s="221" t="s">
        <v>724</v>
      </c>
      <c r="G2048" s="222">
        <v>402958.93000000698</v>
      </c>
      <c r="I2048" s="222">
        <f t="shared" si="63"/>
        <v>402958.93000000698</v>
      </c>
    </row>
    <row r="2049" spans="1:11" x14ac:dyDescent="0.2">
      <c r="A2049" s="221" t="s">
        <v>148</v>
      </c>
      <c r="B2049" s="225" t="s">
        <v>4020</v>
      </c>
      <c r="C2049" s="221">
        <f t="shared" si="62"/>
        <v>8</v>
      </c>
      <c r="D2049" s="221">
        <v>58000000</v>
      </c>
      <c r="F2049" s="221" t="s">
        <v>724</v>
      </c>
      <c r="G2049" s="222">
        <v>48389112.850000001</v>
      </c>
      <c r="I2049" s="222">
        <f t="shared" si="63"/>
        <v>48389112.850000001</v>
      </c>
    </row>
    <row r="2050" spans="1:11" x14ac:dyDescent="0.2">
      <c r="A2050" s="221" t="s">
        <v>7</v>
      </c>
      <c r="B2050" s="225" t="s">
        <v>4020</v>
      </c>
      <c r="C2050" s="221">
        <f t="shared" ref="C2050:C2113" si="64">+LEN(B:B)</f>
        <v>8</v>
      </c>
      <c r="D2050" s="221">
        <v>58000000</v>
      </c>
      <c r="G2050" s="222">
        <v>7049698</v>
      </c>
      <c r="I2050" s="222">
        <f t="shared" ref="I2050:I2113" si="65">+G:G-H:H</f>
        <v>7049698</v>
      </c>
    </row>
    <row r="2051" spans="1:11" x14ac:dyDescent="0.2">
      <c r="A2051" s="221" t="s">
        <v>145</v>
      </c>
      <c r="B2051" s="225" t="s">
        <v>4020</v>
      </c>
      <c r="C2051" s="221">
        <f t="shared" si="64"/>
        <v>8</v>
      </c>
      <c r="D2051" s="221">
        <v>58000000</v>
      </c>
      <c r="F2051" s="221" t="s">
        <v>163</v>
      </c>
      <c r="G2051" s="222">
        <v>130000000</v>
      </c>
      <c r="I2051" s="222">
        <f t="shared" si="65"/>
        <v>130000000</v>
      </c>
    </row>
    <row r="2052" spans="1:11" x14ac:dyDescent="0.2">
      <c r="A2052" s="221" t="s">
        <v>9</v>
      </c>
      <c r="B2052" s="225" t="s">
        <v>945</v>
      </c>
      <c r="C2052" s="221">
        <f t="shared" si="64"/>
        <v>7</v>
      </c>
      <c r="D2052" s="221">
        <v>58000000</v>
      </c>
      <c r="F2052" s="221" t="s">
        <v>724</v>
      </c>
      <c r="G2052" s="222">
        <v>219000000</v>
      </c>
      <c r="H2052" s="222">
        <v>0</v>
      </c>
      <c r="I2052" s="222">
        <f t="shared" si="65"/>
        <v>219000000</v>
      </c>
    </row>
    <row r="2053" spans="1:11" x14ac:dyDescent="0.2">
      <c r="A2053" s="221" t="s">
        <v>30</v>
      </c>
      <c r="B2053" s="225" t="s">
        <v>4020</v>
      </c>
      <c r="C2053" s="221">
        <f t="shared" si="64"/>
        <v>8</v>
      </c>
      <c r="D2053" s="221">
        <v>58000000</v>
      </c>
      <c r="F2053" s="221" t="s">
        <v>724</v>
      </c>
      <c r="H2053" s="222">
        <v>2000</v>
      </c>
      <c r="I2053" s="222">
        <f t="shared" si="65"/>
        <v>-2000</v>
      </c>
    </row>
    <row r="2054" spans="1:11" x14ac:dyDescent="0.2">
      <c r="A2054" s="221" t="s">
        <v>1</v>
      </c>
      <c r="B2054" s="225" t="s">
        <v>4020</v>
      </c>
      <c r="C2054" s="221">
        <f t="shared" si="64"/>
        <v>8</v>
      </c>
      <c r="D2054" s="221">
        <v>58000000</v>
      </c>
      <c r="F2054" s="221" t="s">
        <v>163</v>
      </c>
      <c r="G2054" s="222">
        <v>2405300</v>
      </c>
      <c r="I2054" s="222">
        <f t="shared" si="65"/>
        <v>2405300</v>
      </c>
    </row>
    <row r="2055" spans="1:11" x14ac:dyDescent="0.2">
      <c r="A2055" s="221" t="s">
        <v>5</v>
      </c>
      <c r="B2055" s="225" t="s">
        <v>945</v>
      </c>
      <c r="C2055" s="221">
        <f t="shared" si="64"/>
        <v>7</v>
      </c>
      <c r="D2055" s="221">
        <v>58000000</v>
      </c>
      <c r="F2055" s="221" t="s">
        <v>724</v>
      </c>
      <c r="G2055" s="222">
        <v>8300000</v>
      </c>
      <c r="H2055" s="222">
        <v>0</v>
      </c>
      <c r="I2055" s="222">
        <f t="shared" si="65"/>
        <v>8300000</v>
      </c>
    </row>
    <row r="2056" spans="1:11" x14ac:dyDescent="0.2">
      <c r="A2056" s="221" t="s">
        <v>27</v>
      </c>
      <c r="B2056" s="225" t="s">
        <v>4020</v>
      </c>
      <c r="C2056" s="221">
        <f t="shared" si="64"/>
        <v>8</v>
      </c>
      <c r="D2056" s="221">
        <v>58000000</v>
      </c>
      <c r="F2056" s="221" t="s">
        <v>724</v>
      </c>
      <c r="G2056" s="222">
        <v>34959930</v>
      </c>
      <c r="I2056" s="222">
        <f t="shared" si="65"/>
        <v>34959930</v>
      </c>
    </row>
    <row r="2057" spans="1:11" x14ac:dyDescent="0.2">
      <c r="A2057" s="221" t="s">
        <v>25</v>
      </c>
      <c r="B2057" s="225">
        <v>58000000</v>
      </c>
      <c r="C2057" s="221">
        <f t="shared" si="64"/>
        <v>8</v>
      </c>
      <c r="D2057" s="221">
        <v>58000000</v>
      </c>
      <c r="F2057" s="221" t="s">
        <v>163</v>
      </c>
      <c r="G2057" s="222">
        <v>2735909.5</v>
      </c>
      <c r="I2057" s="222">
        <f t="shared" si="65"/>
        <v>2735909.5</v>
      </c>
    </row>
    <row r="2058" spans="1:11" x14ac:dyDescent="0.2">
      <c r="A2058" s="221" t="s">
        <v>8</v>
      </c>
      <c r="B2058" s="225" t="s">
        <v>4022</v>
      </c>
      <c r="C2058" s="221">
        <f t="shared" si="64"/>
        <v>8</v>
      </c>
      <c r="D2058" s="221">
        <v>60101000</v>
      </c>
      <c r="F2058" s="221" t="s">
        <v>2755</v>
      </c>
      <c r="G2058" s="222">
        <v>40408000.240000002</v>
      </c>
      <c r="I2058" s="222">
        <f t="shared" si="65"/>
        <v>40408000.240000002</v>
      </c>
    </row>
    <row r="2059" spans="1:11" x14ac:dyDescent="0.2">
      <c r="A2059" s="221" t="s">
        <v>17</v>
      </c>
      <c r="B2059" s="225" t="s">
        <v>4023</v>
      </c>
      <c r="C2059" s="221">
        <f t="shared" si="64"/>
        <v>6</v>
      </c>
      <c r="D2059" s="221">
        <v>60101000</v>
      </c>
      <c r="F2059" s="221" t="s">
        <v>353</v>
      </c>
      <c r="G2059" s="222">
        <v>418814122.67159998</v>
      </c>
      <c r="H2059" s="222">
        <v>0</v>
      </c>
      <c r="I2059" s="222">
        <f t="shared" si="65"/>
        <v>418814122.67159998</v>
      </c>
    </row>
    <row r="2060" spans="1:11" x14ac:dyDescent="0.2">
      <c r="A2060" s="221" t="s">
        <v>7</v>
      </c>
      <c r="B2060" s="225" t="s">
        <v>4022</v>
      </c>
      <c r="C2060" s="221">
        <f t="shared" si="64"/>
        <v>8</v>
      </c>
      <c r="D2060" s="221">
        <v>60101000</v>
      </c>
      <c r="F2060" s="221" t="s">
        <v>4024</v>
      </c>
      <c r="G2060" s="222">
        <v>409050419.5</v>
      </c>
      <c r="I2060" s="222">
        <f t="shared" si="65"/>
        <v>409050419.5</v>
      </c>
    </row>
    <row r="2061" spans="1:11" x14ac:dyDescent="0.2">
      <c r="A2061" s="221" t="s">
        <v>21</v>
      </c>
      <c r="B2061" s="225" t="s">
        <v>946</v>
      </c>
      <c r="C2061" s="221">
        <f t="shared" si="64"/>
        <v>7</v>
      </c>
      <c r="D2061" s="221">
        <v>60101000</v>
      </c>
      <c r="F2061" s="221" t="s">
        <v>359</v>
      </c>
      <c r="G2061" s="222">
        <v>200000</v>
      </c>
      <c r="H2061" s="222">
        <v>0</v>
      </c>
      <c r="I2061" s="222">
        <f t="shared" si="65"/>
        <v>200000</v>
      </c>
    </row>
    <row r="2062" spans="1:11" x14ac:dyDescent="0.2">
      <c r="A2062" s="221" t="s">
        <v>5</v>
      </c>
      <c r="B2062" s="225" t="s">
        <v>946</v>
      </c>
      <c r="C2062" s="221">
        <f t="shared" si="64"/>
        <v>7</v>
      </c>
      <c r="D2062" s="221">
        <v>60101000</v>
      </c>
      <c r="F2062" s="221" t="s">
        <v>359</v>
      </c>
      <c r="G2062" s="222">
        <v>149564000</v>
      </c>
      <c r="H2062" s="222">
        <v>0</v>
      </c>
      <c r="I2062" s="222">
        <f t="shared" si="65"/>
        <v>149564000</v>
      </c>
    </row>
    <row r="2063" spans="1:11" x14ac:dyDescent="0.2">
      <c r="A2063" s="221" t="s">
        <v>25</v>
      </c>
      <c r="B2063" s="225">
        <v>60101000</v>
      </c>
      <c r="C2063" s="221">
        <f t="shared" si="64"/>
        <v>8</v>
      </c>
      <c r="D2063" s="221">
        <v>60101000</v>
      </c>
      <c r="F2063" s="221" t="s">
        <v>4025</v>
      </c>
      <c r="G2063" s="222">
        <v>257203538426.72</v>
      </c>
      <c r="I2063" s="222">
        <f t="shared" si="65"/>
        <v>257203538426.72</v>
      </c>
      <c r="K2063" s="222"/>
    </row>
    <row r="2064" spans="1:11" x14ac:dyDescent="0.2">
      <c r="A2064" s="221" t="s">
        <v>5</v>
      </c>
      <c r="B2064" s="225" t="s">
        <v>4026</v>
      </c>
      <c r="C2064" s="221">
        <f t="shared" si="64"/>
        <v>7</v>
      </c>
      <c r="D2064" s="221">
        <v>60101000</v>
      </c>
      <c r="F2064" s="221" t="s">
        <v>354</v>
      </c>
      <c r="G2064" s="222">
        <v>3617723816</v>
      </c>
      <c r="H2064" s="222">
        <v>0</v>
      </c>
      <c r="I2064" s="222">
        <f t="shared" si="65"/>
        <v>3617723816</v>
      </c>
    </row>
    <row r="2065" spans="1:9" x14ac:dyDescent="0.2">
      <c r="A2065" s="221" t="s">
        <v>15</v>
      </c>
      <c r="B2065" s="225">
        <v>60101100</v>
      </c>
      <c r="C2065" s="221">
        <f t="shared" si="64"/>
        <v>8</v>
      </c>
      <c r="D2065" s="221">
        <v>60101000</v>
      </c>
      <c r="F2065" s="221" t="s">
        <v>4027</v>
      </c>
      <c r="G2065" s="222">
        <v>1382637020.483</v>
      </c>
      <c r="I2065" s="222">
        <f t="shared" si="65"/>
        <v>1382637020.483</v>
      </c>
    </row>
    <row r="2066" spans="1:9" x14ac:dyDescent="0.2">
      <c r="A2066" s="221" t="s">
        <v>15</v>
      </c>
      <c r="B2066" s="225">
        <v>60101201</v>
      </c>
      <c r="C2066" s="221">
        <f t="shared" si="64"/>
        <v>8</v>
      </c>
      <c r="D2066" s="221">
        <v>60101000</v>
      </c>
      <c r="F2066" s="221" t="s">
        <v>4028</v>
      </c>
      <c r="G2066" s="222">
        <v>89221.9</v>
      </c>
      <c r="I2066" s="222">
        <f t="shared" si="65"/>
        <v>89221.9</v>
      </c>
    </row>
    <row r="2067" spans="1:9" x14ac:dyDescent="0.2">
      <c r="A2067" s="221" t="s">
        <v>15</v>
      </c>
      <c r="B2067" s="225">
        <v>60101300</v>
      </c>
      <c r="C2067" s="221">
        <f t="shared" si="64"/>
        <v>8</v>
      </c>
      <c r="D2067" s="221">
        <v>60101000</v>
      </c>
      <c r="F2067" s="221" t="s">
        <v>4029</v>
      </c>
      <c r="G2067" s="222">
        <v>57163946</v>
      </c>
      <c r="I2067" s="222">
        <f t="shared" si="65"/>
        <v>57163946</v>
      </c>
    </row>
    <row r="2068" spans="1:9" x14ac:dyDescent="0.2">
      <c r="A2068" s="221" t="s">
        <v>15</v>
      </c>
      <c r="B2068" s="225">
        <v>60101400</v>
      </c>
      <c r="C2068" s="221">
        <f t="shared" si="64"/>
        <v>8</v>
      </c>
      <c r="D2068" s="221">
        <v>60101000</v>
      </c>
      <c r="F2068" s="221" t="s">
        <v>4030</v>
      </c>
      <c r="G2068" s="222">
        <v>5190457.47</v>
      </c>
      <c r="I2068" s="222">
        <f t="shared" si="65"/>
        <v>5190457.47</v>
      </c>
    </row>
    <row r="2069" spans="1:9" x14ac:dyDescent="0.2">
      <c r="A2069" s="221" t="s">
        <v>15</v>
      </c>
      <c r="B2069" s="225">
        <v>60101500</v>
      </c>
      <c r="C2069" s="221">
        <f t="shared" si="64"/>
        <v>8</v>
      </c>
      <c r="D2069" s="221">
        <v>60101000</v>
      </c>
      <c r="F2069" s="221" t="s">
        <v>4031</v>
      </c>
      <c r="G2069" s="222">
        <v>41383465.759999998</v>
      </c>
      <c r="I2069" s="222">
        <f t="shared" si="65"/>
        <v>41383465.759999998</v>
      </c>
    </row>
    <row r="2070" spans="1:9" x14ac:dyDescent="0.2">
      <c r="A2070" s="221" t="s">
        <v>15</v>
      </c>
      <c r="B2070" s="225">
        <v>60101600</v>
      </c>
      <c r="C2070" s="221">
        <f t="shared" si="64"/>
        <v>8</v>
      </c>
      <c r="D2070" s="221">
        <v>60101000</v>
      </c>
      <c r="F2070" s="221" t="s">
        <v>4032</v>
      </c>
      <c r="G2070" s="222">
        <v>4725000</v>
      </c>
      <c r="I2070" s="222">
        <f t="shared" si="65"/>
        <v>4725000</v>
      </c>
    </row>
    <row r="2071" spans="1:9" x14ac:dyDescent="0.2">
      <c r="A2071" s="221" t="s">
        <v>15</v>
      </c>
      <c r="B2071" s="225">
        <v>60101700</v>
      </c>
      <c r="C2071" s="221">
        <f t="shared" si="64"/>
        <v>8</v>
      </c>
      <c r="D2071" s="221">
        <v>60101000</v>
      </c>
      <c r="F2071" s="221" t="s">
        <v>4033</v>
      </c>
      <c r="G2071" s="222">
        <v>720000</v>
      </c>
      <c r="I2071" s="222">
        <f t="shared" si="65"/>
        <v>720000</v>
      </c>
    </row>
    <row r="2072" spans="1:9" x14ac:dyDescent="0.2">
      <c r="A2072" s="221" t="s">
        <v>17</v>
      </c>
      <c r="B2072" s="225" t="s">
        <v>4034</v>
      </c>
      <c r="C2072" s="221">
        <f t="shared" si="64"/>
        <v>6</v>
      </c>
      <c r="D2072" s="221">
        <v>60102000</v>
      </c>
      <c r="F2072" s="221" t="s">
        <v>1349</v>
      </c>
      <c r="G2072" s="222">
        <v>40643787.391500004</v>
      </c>
      <c r="H2072" s="222">
        <v>0</v>
      </c>
      <c r="I2072" s="222">
        <f t="shared" si="65"/>
        <v>40643787.391500004</v>
      </c>
    </row>
    <row r="2073" spans="1:9" x14ac:dyDescent="0.2">
      <c r="A2073" s="221" t="s">
        <v>5</v>
      </c>
      <c r="B2073" s="225" t="s">
        <v>4035</v>
      </c>
      <c r="C2073" s="221">
        <f t="shared" si="64"/>
        <v>7</v>
      </c>
      <c r="D2073" s="221">
        <v>60102000</v>
      </c>
      <c r="F2073" s="221" t="s">
        <v>424</v>
      </c>
      <c r="G2073" s="222">
        <v>28021875</v>
      </c>
      <c r="H2073" s="222">
        <v>0</v>
      </c>
      <c r="I2073" s="222">
        <f t="shared" si="65"/>
        <v>28021875</v>
      </c>
    </row>
    <row r="2074" spans="1:9" x14ac:dyDescent="0.2">
      <c r="A2074" s="221" t="s">
        <v>15</v>
      </c>
      <c r="B2074" s="225">
        <v>60102100</v>
      </c>
      <c r="C2074" s="221">
        <f t="shared" si="64"/>
        <v>8</v>
      </c>
      <c r="D2074" s="221">
        <v>60102000</v>
      </c>
      <c r="F2074" s="221" t="s">
        <v>4036</v>
      </c>
      <c r="G2074" s="222">
        <v>292114548.86000001</v>
      </c>
      <c r="I2074" s="222">
        <f t="shared" si="65"/>
        <v>292114548.86000001</v>
      </c>
    </row>
    <row r="2075" spans="1:9" x14ac:dyDescent="0.2">
      <c r="A2075" s="221" t="s">
        <v>15</v>
      </c>
      <c r="B2075" s="225">
        <v>60102110</v>
      </c>
      <c r="C2075" s="221">
        <f t="shared" si="64"/>
        <v>8</v>
      </c>
      <c r="D2075" s="221">
        <v>60102000</v>
      </c>
      <c r="F2075" s="221" t="s">
        <v>4037</v>
      </c>
      <c r="G2075" s="222">
        <v>70942631.760000005</v>
      </c>
      <c r="I2075" s="222">
        <f t="shared" si="65"/>
        <v>70942631.760000005</v>
      </c>
    </row>
    <row r="2076" spans="1:9" x14ac:dyDescent="0.2">
      <c r="A2076" s="221" t="s">
        <v>15</v>
      </c>
      <c r="B2076" s="225">
        <v>60102120</v>
      </c>
      <c r="C2076" s="221">
        <f t="shared" si="64"/>
        <v>8</v>
      </c>
      <c r="D2076" s="221">
        <v>60102000</v>
      </c>
      <c r="F2076" s="221" t="s">
        <v>4038</v>
      </c>
      <c r="G2076" s="222">
        <v>8196116.4809999997</v>
      </c>
      <c r="I2076" s="222">
        <f t="shared" si="65"/>
        <v>8196116.4809999997</v>
      </c>
    </row>
    <row r="2077" spans="1:9" x14ac:dyDescent="0.2">
      <c r="A2077" s="221" t="s">
        <v>15</v>
      </c>
      <c r="B2077" s="225">
        <v>60102300</v>
      </c>
      <c r="C2077" s="221">
        <f t="shared" si="64"/>
        <v>8</v>
      </c>
      <c r="D2077" s="221">
        <v>60102000</v>
      </c>
      <c r="F2077" s="221" t="s">
        <v>2512</v>
      </c>
      <c r="G2077" s="222">
        <v>39097795.972000003</v>
      </c>
      <c r="I2077" s="222">
        <f t="shared" si="65"/>
        <v>39097795.972000003</v>
      </c>
    </row>
    <row r="2078" spans="1:9" x14ac:dyDescent="0.2">
      <c r="A2078" s="221" t="s">
        <v>15</v>
      </c>
      <c r="B2078" s="225">
        <v>60102400</v>
      </c>
      <c r="C2078" s="221">
        <f t="shared" si="64"/>
        <v>8</v>
      </c>
      <c r="D2078" s="221">
        <v>60102000</v>
      </c>
      <c r="F2078" s="221" t="s">
        <v>4039</v>
      </c>
      <c r="G2078" s="222">
        <v>31897351.602000002</v>
      </c>
      <c r="I2078" s="222">
        <f t="shared" si="65"/>
        <v>31897351.602000002</v>
      </c>
    </row>
    <row r="2079" spans="1:9" x14ac:dyDescent="0.2">
      <c r="A2079" s="221" t="s">
        <v>15</v>
      </c>
      <c r="B2079" s="225">
        <v>60102600</v>
      </c>
      <c r="C2079" s="221">
        <f t="shared" si="64"/>
        <v>8</v>
      </c>
      <c r="D2079" s="221">
        <v>60102000</v>
      </c>
      <c r="F2079" s="221" t="s">
        <v>4040</v>
      </c>
      <c r="G2079" s="222">
        <v>44560011.144000001</v>
      </c>
      <c r="I2079" s="222">
        <f t="shared" si="65"/>
        <v>44560011.144000001</v>
      </c>
    </row>
    <row r="2080" spans="1:9" x14ac:dyDescent="0.2">
      <c r="A2080" s="221" t="s">
        <v>15</v>
      </c>
      <c r="B2080" s="225">
        <v>60102601</v>
      </c>
      <c r="C2080" s="221">
        <f t="shared" si="64"/>
        <v>8</v>
      </c>
      <c r="D2080" s="221">
        <v>60102000</v>
      </c>
      <c r="F2080" s="221" t="s">
        <v>4041</v>
      </c>
      <c r="G2080" s="222">
        <v>5891209.5939999996</v>
      </c>
      <c r="I2080" s="222">
        <f t="shared" si="65"/>
        <v>5891209.5939999996</v>
      </c>
    </row>
    <row r="2081" spans="1:9" x14ac:dyDescent="0.2">
      <c r="A2081" s="221" t="s">
        <v>15</v>
      </c>
      <c r="B2081" s="225">
        <v>60102602</v>
      </c>
      <c r="C2081" s="221">
        <f t="shared" si="64"/>
        <v>8</v>
      </c>
      <c r="D2081" s="221">
        <v>60102000</v>
      </c>
      <c r="F2081" s="221" t="s">
        <v>4042</v>
      </c>
      <c r="G2081" s="222">
        <v>1066944.44</v>
      </c>
      <c r="I2081" s="222">
        <f t="shared" si="65"/>
        <v>1066944.44</v>
      </c>
    </row>
    <row r="2082" spans="1:9" x14ac:dyDescent="0.2">
      <c r="A2082" s="221" t="s">
        <v>15</v>
      </c>
      <c r="B2082" s="225">
        <v>60102700</v>
      </c>
      <c r="C2082" s="221">
        <f t="shared" si="64"/>
        <v>8</v>
      </c>
      <c r="D2082" s="221">
        <v>60102000</v>
      </c>
      <c r="F2082" s="221" t="s">
        <v>4043</v>
      </c>
      <c r="G2082" s="222">
        <v>6987499.3499999996</v>
      </c>
      <c r="I2082" s="222">
        <f t="shared" si="65"/>
        <v>6987499.3499999996</v>
      </c>
    </row>
    <row r="2083" spans="1:9" x14ac:dyDescent="0.2">
      <c r="A2083" s="221" t="s">
        <v>15</v>
      </c>
      <c r="B2083" s="225">
        <v>60102900</v>
      </c>
      <c r="C2083" s="221">
        <f t="shared" si="64"/>
        <v>8</v>
      </c>
      <c r="D2083" s="221">
        <v>60102000</v>
      </c>
      <c r="F2083" s="221" t="s">
        <v>4044</v>
      </c>
      <c r="G2083" s="222">
        <v>17630724.780000001</v>
      </c>
      <c r="I2083" s="222">
        <f t="shared" si="65"/>
        <v>17630724.780000001</v>
      </c>
    </row>
    <row r="2084" spans="1:9" x14ac:dyDescent="0.2">
      <c r="A2084" s="221" t="s">
        <v>15</v>
      </c>
      <c r="B2084" s="225">
        <v>60102910</v>
      </c>
      <c r="C2084" s="221">
        <f t="shared" si="64"/>
        <v>8</v>
      </c>
      <c r="D2084" s="221">
        <v>60102000</v>
      </c>
      <c r="F2084" s="221" t="s">
        <v>4045</v>
      </c>
      <c r="G2084" s="222">
        <v>1067507</v>
      </c>
      <c r="I2084" s="222">
        <f t="shared" si="65"/>
        <v>1067507</v>
      </c>
    </row>
    <row r="2085" spans="1:9" x14ac:dyDescent="0.2">
      <c r="A2085" s="221" t="s">
        <v>17</v>
      </c>
      <c r="B2085" s="225" t="s">
        <v>4046</v>
      </c>
      <c r="C2085" s="221">
        <f t="shared" si="64"/>
        <v>6</v>
      </c>
      <c r="D2085" s="221">
        <v>60103000</v>
      </c>
      <c r="F2085" s="221" t="s">
        <v>355</v>
      </c>
      <c r="G2085" s="222">
        <v>5239725907.5750999</v>
      </c>
      <c r="H2085" s="222">
        <v>0</v>
      </c>
      <c r="I2085" s="222">
        <f t="shared" si="65"/>
        <v>5239725907.5750999</v>
      </c>
    </row>
    <row r="2086" spans="1:9" x14ac:dyDescent="0.2">
      <c r="A2086" s="221" t="s">
        <v>5</v>
      </c>
      <c r="B2086" s="225" t="s">
        <v>4047</v>
      </c>
      <c r="C2086" s="221">
        <f t="shared" si="64"/>
        <v>7</v>
      </c>
      <c r="D2086" s="221">
        <v>60103000</v>
      </c>
      <c r="F2086" s="221" t="s">
        <v>356</v>
      </c>
      <c r="G2086" s="222">
        <v>638856924</v>
      </c>
      <c r="H2086" s="222">
        <v>0</v>
      </c>
      <c r="I2086" s="222">
        <f t="shared" si="65"/>
        <v>638856924</v>
      </c>
    </row>
    <row r="2087" spans="1:9" x14ac:dyDescent="0.2">
      <c r="A2087" s="221" t="s">
        <v>15</v>
      </c>
      <c r="B2087" s="225">
        <v>60103101</v>
      </c>
      <c r="C2087" s="221">
        <f t="shared" si="64"/>
        <v>8</v>
      </c>
      <c r="D2087" s="221">
        <v>60103000</v>
      </c>
      <c r="F2087" s="221" t="s">
        <v>4048</v>
      </c>
      <c r="G2087" s="222">
        <v>35395990.009999998</v>
      </c>
      <c r="I2087" s="222">
        <f t="shared" si="65"/>
        <v>35395990.009999998</v>
      </c>
    </row>
    <row r="2088" spans="1:9" x14ac:dyDescent="0.2">
      <c r="A2088" s="221" t="s">
        <v>15</v>
      </c>
      <c r="B2088" s="225">
        <v>60103102</v>
      </c>
      <c r="C2088" s="221">
        <f t="shared" si="64"/>
        <v>8</v>
      </c>
      <c r="D2088" s="221">
        <v>60103000</v>
      </c>
      <c r="F2088" s="221" t="s">
        <v>4049</v>
      </c>
      <c r="G2088" s="222">
        <v>68191405.200000003</v>
      </c>
      <c r="I2088" s="222">
        <f t="shared" si="65"/>
        <v>68191405.200000003</v>
      </c>
    </row>
    <row r="2089" spans="1:9" x14ac:dyDescent="0.2">
      <c r="A2089" s="221" t="s">
        <v>15</v>
      </c>
      <c r="B2089" s="225">
        <v>60103103</v>
      </c>
      <c r="C2089" s="221">
        <f t="shared" si="64"/>
        <v>8</v>
      </c>
      <c r="D2089" s="221">
        <v>60103000</v>
      </c>
      <c r="F2089" s="221" t="s">
        <v>4050</v>
      </c>
      <c r="G2089" s="222">
        <v>87678919.549999997</v>
      </c>
      <c r="I2089" s="222">
        <f t="shared" si="65"/>
        <v>87678919.549999997</v>
      </c>
    </row>
    <row r="2090" spans="1:9" x14ac:dyDescent="0.2">
      <c r="A2090" s="221" t="s">
        <v>15</v>
      </c>
      <c r="B2090" s="225">
        <v>60103104</v>
      </c>
      <c r="C2090" s="221">
        <f t="shared" si="64"/>
        <v>8</v>
      </c>
      <c r="D2090" s="221">
        <v>60103000</v>
      </c>
      <c r="F2090" s="221" t="s">
        <v>4051</v>
      </c>
      <c r="G2090" s="222">
        <v>55951213.799999997</v>
      </c>
      <c r="I2090" s="222">
        <f t="shared" si="65"/>
        <v>55951213.799999997</v>
      </c>
    </row>
    <row r="2091" spans="1:9" x14ac:dyDescent="0.2">
      <c r="A2091" s="221" t="s">
        <v>15</v>
      </c>
      <c r="B2091" s="225">
        <v>60103105</v>
      </c>
      <c r="C2091" s="221">
        <f t="shared" si="64"/>
        <v>8</v>
      </c>
      <c r="D2091" s="221">
        <v>60103000</v>
      </c>
      <c r="F2091" s="221" t="s">
        <v>4052</v>
      </c>
      <c r="G2091" s="222">
        <v>17043632.649999999</v>
      </c>
      <c r="I2091" s="222">
        <f t="shared" si="65"/>
        <v>17043632.649999999</v>
      </c>
    </row>
    <row r="2092" spans="1:9" x14ac:dyDescent="0.2">
      <c r="A2092" s="221" t="s">
        <v>15</v>
      </c>
      <c r="B2092" s="225">
        <v>60103106</v>
      </c>
      <c r="C2092" s="221">
        <f t="shared" si="64"/>
        <v>8</v>
      </c>
      <c r="D2092" s="221">
        <v>60103000</v>
      </c>
      <c r="F2092" s="221" t="s">
        <v>4053</v>
      </c>
      <c r="G2092" s="222">
        <v>68643400.354000002</v>
      </c>
      <c r="I2092" s="222">
        <f t="shared" si="65"/>
        <v>68643400.354000002</v>
      </c>
    </row>
    <row r="2093" spans="1:9" x14ac:dyDescent="0.2">
      <c r="A2093" s="221" t="s">
        <v>15</v>
      </c>
      <c r="B2093" s="225">
        <v>60103109</v>
      </c>
      <c r="C2093" s="221">
        <f t="shared" si="64"/>
        <v>8</v>
      </c>
      <c r="D2093" s="221">
        <v>60103000</v>
      </c>
      <c r="F2093" s="221" t="s">
        <v>4054</v>
      </c>
      <c r="G2093" s="222">
        <v>21812550.844000001</v>
      </c>
      <c r="I2093" s="222">
        <f t="shared" si="65"/>
        <v>21812550.844000001</v>
      </c>
    </row>
    <row r="2094" spans="1:9" x14ac:dyDescent="0.2">
      <c r="A2094" s="221" t="s">
        <v>15</v>
      </c>
      <c r="B2094" s="225">
        <v>60103110</v>
      </c>
      <c r="C2094" s="221">
        <f t="shared" si="64"/>
        <v>8</v>
      </c>
      <c r="D2094" s="221">
        <v>60103000</v>
      </c>
      <c r="F2094" s="221" t="s">
        <v>4055</v>
      </c>
      <c r="G2094" s="222">
        <v>53795814.130000003</v>
      </c>
      <c r="I2094" s="222">
        <f t="shared" si="65"/>
        <v>53795814.130000003</v>
      </c>
    </row>
    <row r="2095" spans="1:9" x14ac:dyDescent="0.2">
      <c r="A2095" s="221" t="s">
        <v>15</v>
      </c>
      <c r="B2095" s="225">
        <v>60103111</v>
      </c>
      <c r="C2095" s="221">
        <f t="shared" si="64"/>
        <v>8</v>
      </c>
      <c r="D2095" s="221">
        <v>60103000</v>
      </c>
      <c r="F2095" s="221" t="s">
        <v>4056</v>
      </c>
      <c r="G2095" s="222">
        <v>117608339.178</v>
      </c>
      <c r="I2095" s="222">
        <f t="shared" si="65"/>
        <v>117608339.178</v>
      </c>
    </row>
    <row r="2096" spans="1:9" x14ac:dyDescent="0.2">
      <c r="A2096" s="221" t="s">
        <v>15</v>
      </c>
      <c r="B2096" s="225">
        <v>60103112</v>
      </c>
      <c r="C2096" s="221">
        <f t="shared" si="64"/>
        <v>8</v>
      </c>
      <c r="D2096" s="221">
        <v>60103000</v>
      </c>
      <c r="F2096" s="221" t="s">
        <v>4057</v>
      </c>
      <c r="G2096" s="222">
        <v>44054935.908</v>
      </c>
      <c r="I2096" s="222">
        <f t="shared" si="65"/>
        <v>44054935.908</v>
      </c>
    </row>
    <row r="2097" spans="1:9" x14ac:dyDescent="0.2">
      <c r="A2097" s="221" t="s">
        <v>15</v>
      </c>
      <c r="B2097" s="225">
        <v>60103113</v>
      </c>
      <c r="C2097" s="221">
        <f t="shared" si="64"/>
        <v>8</v>
      </c>
      <c r="D2097" s="221">
        <v>60103000</v>
      </c>
      <c r="F2097" s="221" t="s">
        <v>4058</v>
      </c>
      <c r="G2097" s="222">
        <v>7815302.5300000003</v>
      </c>
      <c r="I2097" s="222">
        <f t="shared" si="65"/>
        <v>7815302.5300000003</v>
      </c>
    </row>
    <row r="2098" spans="1:9" x14ac:dyDescent="0.2">
      <c r="A2098" s="221" t="s">
        <v>15</v>
      </c>
      <c r="B2098" s="225">
        <v>60103114</v>
      </c>
      <c r="C2098" s="221">
        <f t="shared" si="64"/>
        <v>8</v>
      </c>
      <c r="D2098" s="221">
        <v>60103000</v>
      </c>
      <c r="F2098" s="221" t="s">
        <v>4059</v>
      </c>
      <c r="G2098" s="222">
        <v>9443827.7780000009</v>
      </c>
      <c r="I2098" s="222">
        <f t="shared" si="65"/>
        <v>9443827.7780000009</v>
      </c>
    </row>
    <row r="2099" spans="1:9" x14ac:dyDescent="0.2">
      <c r="A2099" s="221" t="s">
        <v>15</v>
      </c>
      <c r="B2099" s="225">
        <v>60103115</v>
      </c>
      <c r="C2099" s="221">
        <f t="shared" si="64"/>
        <v>8</v>
      </c>
      <c r="D2099" s="221">
        <v>60103000</v>
      </c>
      <c r="F2099" s="221" t="s">
        <v>4060</v>
      </c>
      <c r="G2099" s="222">
        <v>8217356.6380000003</v>
      </c>
      <c r="I2099" s="222">
        <f t="shared" si="65"/>
        <v>8217356.6380000003</v>
      </c>
    </row>
    <row r="2100" spans="1:9" x14ac:dyDescent="0.2">
      <c r="A2100" s="221" t="s">
        <v>15</v>
      </c>
      <c r="B2100" s="225">
        <v>60103116</v>
      </c>
      <c r="C2100" s="221">
        <f t="shared" si="64"/>
        <v>8</v>
      </c>
      <c r="D2100" s="221">
        <v>60103000</v>
      </c>
      <c r="F2100" s="221" t="s">
        <v>4061</v>
      </c>
      <c r="G2100" s="222">
        <v>8953239.3220000006</v>
      </c>
      <c r="I2100" s="222">
        <f t="shared" si="65"/>
        <v>8953239.3220000006</v>
      </c>
    </row>
    <row r="2101" spans="1:9" x14ac:dyDescent="0.2">
      <c r="A2101" s="221" t="s">
        <v>15</v>
      </c>
      <c r="B2101" s="225">
        <v>60103117</v>
      </c>
      <c r="C2101" s="221">
        <f t="shared" si="64"/>
        <v>8</v>
      </c>
      <c r="D2101" s="221">
        <v>60103000</v>
      </c>
      <c r="F2101" s="221" t="s">
        <v>4062</v>
      </c>
      <c r="G2101" s="222">
        <v>3724956.5</v>
      </c>
      <c r="I2101" s="222">
        <f t="shared" si="65"/>
        <v>3724956.5</v>
      </c>
    </row>
    <row r="2102" spans="1:9" x14ac:dyDescent="0.2">
      <c r="A2102" s="221" t="s">
        <v>15</v>
      </c>
      <c r="B2102" s="225">
        <v>60103210</v>
      </c>
      <c r="C2102" s="221">
        <f t="shared" si="64"/>
        <v>8</v>
      </c>
      <c r="D2102" s="221">
        <v>60103000</v>
      </c>
      <c r="F2102" s="221" t="s">
        <v>4063</v>
      </c>
      <c r="G2102" s="222">
        <v>43334452.770000003</v>
      </c>
      <c r="I2102" s="222">
        <f t="shared" si="65"/>
        <v>43334452.770000003</v>
      </c>
    </row>
    <row r="2103" spans="1:9" x14ac:dyDescent="0.2">
      <c r="A2103" s="221" t="s">
        <v>15</v>
      </c>
      <c r="B2103" s="225">
        <v>60103220</v>
      </c>
      <c r="C2103" s="221">
        <f t="shared" si="64"/>
        <v>8</v>
      </c>
      <c r="D2103" s="221">
        <v>60103000</v>
      </c>
      <c r="F2103" s="221" t="s">
        <v>4064</v>
      </c>
      <c r="G2103" s="222">
        <v>1797863.97</v>
      </c>
      <c r="I2103" s="222">
        <f t="shared" si="65"/>
        <v>1797863.97</v>
      </c>
    </row>
    <row r="2104" spans="1:9" x14ac:dyDescent="0.2">
      <c r="A2104" s="221" t="s">
        <v>15</v>
      </c>
      <c r="B2104" s="225">
        <v>60103240</v>
      </c>
      <c r="C2104" s="221">
        <f t="shared" si="64"/>
        <v>8</v>
      </c>
      <c r="D2104" s="221">
        <v>60103000</v>
      </c>
      <c r="F2104" s="221" t="s">
        <v>2513</v>
      </c>
      <c r="G2104" s="222">
        <v>92175393.519999996</v>
      </c>
      <c r="I2104" s="222">
        <f t="shared" si="65"/>
        <v>92175393.519999996</v>
      </c>
    </row>
    <row r="2105" spans="1:9" x14ac:dyDescent="0.2">
      <c r="A2105" s="221" t="s">
        <v>15</v>
      </c>
      <c r="B2105" s="225">
        <v>60103250</v>
      </c>
      <c r="C2105" s="221">
        <f t="shared" si="64"/>
        <v>8</v>
      </c>
      <c r="D2105" s="221">
        <v>60103000</v>
      </c>
      <c r="F2105" s="221" t="s">
        <v>4065</v>
      </c>
      <c r="G2105" s="222">
        <v>23099471.640000001</v>
      </c>
      <c r="I2105" s="222">
        <f t="shared" si="65"/>
        <v>23099471.640000001</v>
      </c>
    </row>
    <row r="2106" spans="1:9" x14ac:dyDescent="0.2">
      <c r="A2106" s="221" t="s">
        <v>15</v>
      </c>
      <c r="B2106" s="225">
        <v>60103300</v>
      </c>
      <c r="C2106" s="221">
        <f t="shared" si="64"/>
        <v>8</v>
      </c>
      <c r="D2106" s="221">
        <v>60103000</v>
      </c>
      <c r="F2106" s="221" t="s">
        <v>4066</v>
      </c>
      <c r="G2106" s="222">
        <v>223443708.678</v>
      </c>
      <c r="I2106" s="222">
        <f t="shared" si="65"/>
        <v>223443708.678</v>
      </c>
    </row>
    <row r="2107" spans="1:9" x14ac:dyDescent="0.2">
      <c r="A2107" s="221" t="s">
        <v>15</v>
      </c>
      <c r="B2107" s="225">
        <v>60103301</v>
      </c>
      <c r="C2107" s="221">
        <f t="shared" si="64"/>
        <v>8</v>
      </c>
      <c r="D2107" s="221">
        <v>60103000</v>
      </c>
      <c r="F2107" s="221" t="s">
        <v>4067</v>
      </c>
      <c r="G2107" s="222">
        <v>7666350.6679999996</v>
      </c>
      <c r="I2107" s="222">
        <f t="shared" si="65"/>
        <v>7666350.6679999996</v>
      </c>
    </row>
    <row r="2108" spans="1:9" x14ac:dyDescent="0.2">
      <c r="A2108" s="221" t="s">
        <v>15</v>
      </c>
      <c r="B2108" s="225">
        <v>60103400</v>
      </c>
      <c r="C2108" s="221">
        <f t="shared" si="64"/>
        <v>8</v>
      </c>
      <c r="D2108" s="221">
        <v>60103000</v>
      </c>
      <c r="F2108" s="221" t="s">
        <v>2514</v>
      </c>
      <c r="G2108" s="222">
        <v>10080000</v>
      </c>
      <c r="I2108" s="222">
        <f t="shared" si="65"/>
        <v>10080000</v>
      </c>
    </row>
    <row r="2109" spans="1:9" x14ac:dyDescent="0.2">
      <c r="A2109" s="221" t="s">
        <v>15</v>
      </c>
      <c r="B2109" s="225">
        <v>60103501</v>
      </c>
      <c r="C2109" s="221">
        <f t="shared" si="64"/>
        <v>8</v>
      </c>
      <c r="D2109" s="221">
        <v>60103000</v>
      </c>
      <c r="F2109" s="221" t="s">
        <v>4068</v>
      </c>
      <c r="G2109" s="222">
        <v>755300.57</v>
      </c>
      <c r="I2109" s="222">
        <f t="shared" si="65"/>
        <v>755300.57</v>
      </c>
    </row>
    <row r="2110" spans="1:9" x14ac:dyDescent="0.2">
      <c r="A2110" s="221" t="s">
        <v>15</v>
      </c>
      <c r="B2110" s="225">
        <v>60103502</v>
      </c>
      <c r="C2110" s="221">
        <f t="shared" si="64"/>
        <v>8</v>
      </c>
      <c r="D2110" s="221">
        <v>60103000</v>
      </c>
      <c r="F2110" s="221" t="s">
        <v>4069</v>
      </c>
      <c r="G2110" s="222">
        <v>1738723.4979999999</v>
      </c>
      <c r="I2110" s="222">
        <f t="shared" si="65"/>
        <v>1738723.4979999999</v>
      </c>
    </row>
    <row r="2111" spans="1:9" x14ac:dyDescent="0.2">
      <c r="A2111" s="221" t="s">
        <v>15</v>
      </c>
      <c r="B2111" s="225">
        <v>60103503</v>
      </c>
      <c r="C2111" s="221">
        <f t="shared" si="64"/>
        <v>8</v>
      </c>
      <c r="D2111" s="221">
        <v>60103000</v>
      </c>
      <c r="F2111" s="221" t="s">
        <v>4070</v>
      </c>
      <c r="G2111" s="222">
        <v>2882824.75</v>
      </c>
      <c r="I2111" s="222">
        <f t="shared" si="65"/>
        <v>2882824.75</v>
      </c>
    </row>
    <row r="2112" spans="1:9" x14ac:dyDescent="0.2">
      <c r="A2112" s="221" t="s">
        <v>15</v>
      </c>
      <c r="B2112" s="225">
        <v>60103504</v>
      </c>
      <c r="C2112" s="221">
        <f t="shared" si="64"/>
        <v>8</v>
      </c>
      <c r="D2112" s="221">
        <v>60103000</v>
      </c>
      <c r="F2112" s="221" t="s">
        <v>4071</v>
      </c>
      <c r="G2112" s="222">
        <v>2341396.983</v>
      </c>
      <c r="I2112" s="222">
        <f t="shared" si="65"/>
        <v>2341396.983</v>
      </c>
    </row>
    <row r="2113" spans="1:9" x14ac:dyDescent="0.2">
      <c r="A2113" s="221" t="s">
        <v>15</v>
      </c>
      <c r="B2113" s="225">
        <v>60103505</v>
      </c>
      <c r="C2113" s="221">
        <f t="shared" si="64"/>
        <v>8</v>
      </c>
      <c r="D2113" s="221">
        <v>60103000</v>
      </c>
      <c r="F2113" s="221" t="s">
        <v>4072</v>
      </c>
      <c r="G2113" s="222">
        <v>1363956.8330000001</v>
      </c>
      <c r="I2113" s="222">
        <f t="shared" si="65"/>
        <v>1363956.8330000001</v>
      </c>
    </row>
    <row r="2114" spans="1:9" x14ac:dyDescent="0.2">
      <c r="A2114" s="221" t="s">
        <v>15</v>
      </c>
      <c r="B2114" s="225">
        <v>60103506</v>
      </c>
      <c r="C2114" s="221">
        <f t="shared" ref="C2114:C2177" si="66">+LEN(B:B)</f>
        <v>8</v>
      </c>
      <c r="D2114" s="221">
        <v>60103000</v>
      </c>
      <c r="F2114" s="221" t="s">
        <v>4073</v>
      </c>
      <c r="G2114" s="222">
        <v>2215654.2390000001</v>
      </c>
      <c r="I2114" s="222">
        <f t="shared" ref="I2114:I2177" si="67">+G:G-H:H</f>
        <v>2215654.2390000001</v>
      </c>
    </row>
    <row r="2115" spans="1:9" x14ac:dyDescent="0.2">
      <c r="A2115" s="221" t="s">
        <v>15</v>
      </c>
      <c r="B2115" s="225">
        <v>60103507</v>
      </c>
      <c r="C2115" s="221">
        <f t="shared" si="66"/>
        <v>8</v>
      </c>
      <c r="D2115" s="221">
        <v>60103000</v>
      </c>
      <c r="F2115" s="221" t="s">
        <v>4074</v>
      </c>
      <c r="H2115" s="222">
        <v>10272680.85</v>
      </c>
      <c r="I2115" s="222">
        <f t="shared" si="67"/>
        <v>-10272680.85</v>
      </c>
    </row>
    <row r="2116" spans="1:9" x14ac:dyDescent="0.2">
      <c r="A2116" s="221" t="s">
        <v>15</v>
      </c>
      <c r="B2116" s="225">
        <v>60103508</v>
      </c>
      <c r="C2116" s="221">
        <f t="shared" si="66"/>
        <v>8</v>
      </c>
      <c r="D2116" s="221">
        <v>60103000</v>
      </c>
      <c r="F2116" s="221" t="s">
        <v>4075</v>
      </c>
      <c r="H2116" s="222">
        <v>3473927.9380000001</v>
      </c>
      <c r="I2116" s="222">
        <f t="shared" si="67"/>
        <v>-3473927.9380000001</v>
      </c>
    </row>
    <row r="2117" spans="1:9" x14ac:dyDescent="0.2">
      <c r="A2117" s="221" t="s">
        <v>15</v>
      </c>
      <c r="B2117" s="225">
        <v>60103510</v>
      </c>
      <c r="C2117" s="221">
        <f t="shared" si="66"/>
        <v>8</v>
      </c>
      <c r="D2117" s="221">
        <v>60103000</v>
      </c>
      <c r="F2117" s="221" t="s">
        <v>4076</v>
      </c>
      <c r="G2117" s="222">
        <v>450484.04</v>
      </c>
      <c r="I2117" s="222">
        <f t="shared" si="67"/>
        <v>450484.04</v>
      </c>
    </row>
    <row r="2118" spans="1:9" x14ac:dyDescent="0.2">
      <c r="A2118" s="221" t="s">
        <v>15</v>
      </c>
      <c r="B2118" s="225">
        <v>60103511</v>
      </c>
      <c r="C2118" s="221">
        <f t="shared" si="66"/>
        <v>8</v>
      </c>
      <c r="D2118" s="221">
        <v>60103000</v>
      </c>
      <c r="F2118" s="221" t="s">
        <v>4077</v>
      </c>
      <c r="G2118" s="222">
        <v>630198.24</v>
      </c>
      <c r="I2118" s="222">
        <f t="shared" si="67"/>
        <v>630198.24</v>
      </c>
    </row>
    <row r="2119" spans="1:9" x14ac:dyDescent="0.2">
      <c r="A2119" s="221" t="s">
        <v>15</v>
      </c>
      <c r="B2119" s="225">
        <v>60103512</v>
      </c>
      <c r="C2119" s="221">
        <f t="shared" si="66"/>
        <v>8</v>
      </c>
      <c r="D2119" s="221">
        <v>60103000</v>
      </c>
      <c r="F2119" s="221" t="s">
        <v>4078</v>
      </c>
      <c r="G2119" s="222">
        <v>3438831.838</v>
      </c>
      <c r="I2119" s="222">
        <f t="shared" si="67"/>
        <v>3438831.838</v>
      </c>
    </row>
    <row r="2120" spans="1:9" x14ac:dyDescent="0.2">
      <c r="A2120" s="221" t="s">
        <v>15</v>
      </c>
      <c r="B2120" s="225">
        <v>60103513</v>
      </c>
      <c r="C2120" s="221">
        <f t="shared" si="66"/>
        <v>8</v>
      </c>
      <c r="D2120" s="221">
        <v>60103000</v>
      </c>
      <c r="F2120" s="221" t="s">
        <v>4079</v>
      </c>
      <c r="G2120" s="222">
        <v>1636413.5149999999</v>
      </c>
      <c r="I2120" s="222">
        <f t="shared" si="67"/>
        <v>1636413.5149999999</v>
      </c>
    </row>
    <row r="2121" spans="1:9" x14ac:dyDescent="0.2">
      <c r="A2121" s="221" t="s">
        <v>15</v>
      </c>
      <c r="B2121" s="225">
        <v>60103514</v>
      </c>
      <c r="C2121" s="221">
        <f t="shared" si="66"/>
        <v>8</v>
      </c>
      <c r="D2121" s="221">
        <v>60103000</v>
      </c>
      <c r="F2121" s="221" t="s">
        <v>4080</v>
      </c>
      <c r="G2121" s="222">
        <v>8888918.5319999997</v>
      </c>
      <c r="I2121" s="222">
        <f t="shared" si="67"/>
        <v>8888918.5319999997</v>
      </c>
    </row>
    <row r="2122" spans="1:9" x14ac:dyDescent="0.2">
      <c r="A2122" s="221" t="s">
        <v>15</v>
      </c>
      <c r="B2122" s="225">
        <v>60103515</v>
      </c>
      <c r="C2122" s="221">
        <f t="shared" si="66"/>
        <v>8</v>
      </c>
      <c r="D2122" s="221">
        <v>60103000</v>
      </c>
      <c r="F2122" s="221" t="s">
        <v>4081</v>
      </c>
      <c r="G2122" s="222">
        <v>9128444.3839999996</v>
      </c>
      <c r="I2122" s="222">
        <f t="shared" si="67"/>
        <v>9128444.3839999996</v>
      </c>
    </row>
    <row r="2123" spans="1:9" x14ac:dyDescent="0.2">
      <c r="A2123" s="221" t="s">
        <v>15</v>
      </c>
      <c r="B2123" s="225">
        <v>60103516</v>
      </c>
      <c r="C2123" s="221">
        <f t="shared" si="66"/>
        <v>8</v>
      </c>
      <c r="D2123" s="221">
        <v>60103000</v>
      </c>
      <c r="F2123" s="221" t="s">
        <v>4082</v>
      </c>
      <c r="G2123" s="222">
        <v>5056572.6909999996</v>
      </c>
      <c r="I2123" s="222">
        <f t="shared" si="67"/>
        <v>5056572.6909999996</v>
      </c>
    </row>
    <row r="2124" spans="1:9" x14ac:dyDescent="0.2">
      <c r="A2124" s="221" t="s">
        <v>15</v>
      </c>
      <c r="B2124" s="225">
        <v>60103602</v>
      </c>
      <c r="C2124" s="221">
        <f t="shared" si="66"/>
        <v>8</v>
      </c>
      <c r="D2124" s="221">
        <v>60103000</v>
      </c>
      <c r="F2124" s="221" t="s">
        <v>4083</v>
      </c>
      <c r="G2124" s="222">
        <v>1292886.52</v>
      </c>
      <c r="I2124" s="222">
        <f t="shared" si="67"/>
        <v>1292886.52</v>
      </c>
    </row>
    <row r="2125" spans="1:9" x14ac:dyDescent="0.2">
      <c r="A2125" s="221" t="s">
        <v>15</v>
      </c>
      <c r="B2125" s="225">
        <v>60103603</v>
      </c>
      <c r="C2125" s="221">
        <f t="shared" si="66"/>
        <v>8</v>
      </c>
      <c r="D2125" s="221">
        <v>60103000</v>
      </c>
      <c r="F2125" s="221" t="s">
        <v>4084</v>
      </c>
      <c r="G2125" s="222">
        <v>1554914.3359999999</v>
      </c>
      <c r="I2125" s="222">
        <f t="shared" si="67"/>
        <v>1554914.3359999999</v>
      </c>
    </row>
    <row r="2126" spans="1:9" x14ac:dyDescent="0.2">
      <c r="A2126" s="221" t="s">
        <v>15</v>
      </c>
      <c r="B2126" s="225">
        <v>60103604</v>
      </c>
      <c r="C2126" s="221">
        <f t="shared" si="66"/>
        <v>8</v>
      </c>
      <c r="D2126" s="221">
        <v>60103000</v>
      </c>
      <c r="F2126" s="221" t="s">
        <v>4085</v>
      </c>
      <c r="G2126" s="222">
        <v>1275682.5549999999</v>
      </c>
      <c r="I2126" s="222">
        <f t="shared" si="67"/>
        <v>1275682.5549999999</v>
      </c>
    </row>
    <row r="2127" spans="1:9" x14ac:dyDescent="0.2">
      <c r="A2127" s="221" t="s">
        <v>15</v>
      </c>
      <c r="B2127" s="225">
        <v>60103605</v>
      </c>
      <c r="C2127" s="221">
        <f t="shared" si="66"/>
        <v>8</v>
      </c>
      <c r="D2127" s="221">
        <v>60103000</v>
      </c>
      <c r="F2127" s="221" t="s">
        <v>4086</v>
      </c>
      <c r="G2127" s="222">
        <v>471389.59100000001</v>
      </c>
      <c r="I2127" s="222">
        <f t="shared" si="67"/>
        <v>471389.59100000001</v>
      </c>
    </row>
    <row r="2128" spans="1:9" x14ac:dyDescent="0.2">
      <c r="A2128" s="221" t="s">
        <v>15</v>
      </c>
      <c r="B2128" s="225">
        <v>60103606</v>
      </c>
      <c r="C2128" s="221">
        <f t="shared" si="66"/>
        <v>8</v>
      </c>
      <c r="D2128" s="221">
        <v>60103000</v>
      </c>
      <c r="F2128" s="221" t="s">
        <v>4087</v>
      </c>
      <c r="G2128" s="222">
        <v>984221.20499999996</v>
      </c>
      <c r="I2128" s="222">
        <f t="shared" si="67"/>
        <v>984221.20499999996</v>
      </c>
    </row>
    <row r="2129" spans="1:9" x14ac:dyDescent="0.2">
      <c r="A2129" s="221" t="s">
        <v>15</v>
      </c>
      <c r="B2129" s="225">
        <v>60103607</v>
      </c>
      <c r="C2129" s="221">
        <f t="shared" si="66"/>
        <v>8</v>
      </c>
      <c r="D2129" s="221">
        <v>60103000</v>
      </c>
      <c r="F2129" s="221" t="s">
        <v>4088</v>
      </c>
      <c r="G2129" s="222">
        <v>726320.14</v>
      </c>
      <c r="I2129" s="222">
        <f t="shared" si="67"/>
        <v>726320.14</v>
      </c>
    </row>
    <row r="2130" spans="1:9" x14ac:dyDescent="0.2">
      <c r="A2130" s="221" t="s">
        <v>15</v>
      </c>
      <c r="B2130" s="225">
        <v>60103608</v>
      </c>
      <c r="C2130" s="221">
        <f t="shared" si="66"/>
        <v>8</v>
      </c>
      <c r="D2130" s="221">
        <v>60103000</v>
      </c>
      <c r="F2130" s="221" t="s">
        <v>4089</v>
      </c>
      <c r="G2130" s="222">
        <v>298687.08399999997</v>
      </c>
      <c r="I2130" s="222">
        <f t="shared" si="67"/>
        <v>298687.08399999997</v>
      </c>
    </row>
    <row r="2131" spans="1:9" x14ac:dyDescent="0.2">
      <c r="A2131" s="221" t="s">
        <v>15</v>
      </c>
      <c r="B2131" s="225">
        <v>60103611</v>
      </c>
      <c r="C2131" s="221">
        <f t="shared" si="66"/>
        <v>8</v>
      </c>
      <c r="D2131" s="221">
        <v>60103000</v>
      </c>
      <c r="F2131" s="221" t="s">
        <v>4090</v>
      </c>
      <c r="H2131" s="222">
        <v>1328536.1599999999</v>
      </c>
      <c r="I2131" s="222">
        <f t="shared" si="67"/>
        <v>-1328536.1599999999</v>
      </c>
    </row>
    <row r="2132" spans="1:9" x14ac:dyDescent="0.2">
      <c r="A2132" s="221" t="s">
        <v>15</v>
      </c>
      <c r="B2132" s="225">
        <v>60103612</v>
      </c>
      <c r="C2132" s="221">
        <f t="shared" si="66"/>
        <v>8</v>
      </c>
      <c r="D2132" s="221">
        <v>60103000</v>
      </c>
      <c r="F2132" s="221" t="s">
        <v>4091</v>
      </c>
      <c r="H2132" s="222">
        <v>3408160.75</v>
      </c>
      <c r="I2132" s="222">
        <f t="shared" si="67"/>
        <v>-3408160.75</v>
      </c>
    </row>
    <row r="2133" spans="1:9" x14ac:dyDescent="0.2">
      <c r="A2133" s="221" t="s">
        <v>15</v>
      </c>
      <c r="B2133" s="225">
        <v>60103613</v>
      </c>
      <c r="C2133" s="221">
        <f t="shared" si="66"/>
        <v>8</v>
      </c>
      <c r="D2133" s="221">
        <v>60103000</v>
      </c>
      <c r="F2133" s="221" t="s">
        <v>4092</v>
      </c>
      <c r="G2133" s="222">
        <v>762898.67500000005</v>
      </c>
      <c r="I2133" s="222">
        <f t="shared" si="67"/>
        <v>762898.67500000005</v>
      </c>
    </row>
    <row r="2134" spans="1:9" x14ac:dyDescent="0.2">
      <c r="A2134" s="221" t="s">
        <v>15</v>
      </c>
      <c r="B2134" s="225">
        <v>60103615</v>
      </c>
      <c r="C2134" s="221">
        <f t="shared" si="66"/>
        <v>8</v>
      </c>
      <c r="D2134" s="221">
        <v>60103000</v>
      </c>
      <c r="F2134" s="221" t="s">
        <v>4093</v>
      </c>
      <c r="G2134" s="222">
        <v>875000</v>
      </c>
      <c r="I2134" s="222">
        <f t="shared" si="67"/>
        <v>875000</v>
      </c>
    </row>
    <row r="2135" spans="1:9" x14ac:dyDescent="0.2">
      <c r="A2135" s="221" t="s">
        <v>15</v>
      </c>
      <c r="B2135" s="225">
        <v>60103616</v>
      </c>
      <c r="C2135" s="221">
        <f t="shared" si="66"/>
        <v>8</v>
      </c>
      <c r="D2135" s="221">
        <v>60103000</v>
      </c>
      <c r="F2135" s="221" t="s">
        <v>4094</v>
      </c>
      <c r="G2135" s="222">
        <v>1459278.3870000001</v>
      </c>
      <c r="I2135" s="222">
        <f t="shared" si="67"/>
        <v>1459278.3870000001</v>
      </c>
    </row>
    <row r="2136" spans="1:9" x14ac:dyDescent="0.2">
      <c r="A2136" s="221" t="s">
        <v>15</v>
      </c>
      <c r="B2136" s="225">
        <v>60103617</v>
      </c>
      <c r="C2136" s="221">
        <f t="shared" si="66"/>
        <v>8</v>
      </c>
      <c r="D2136" s="221">
        <v>60103000</v>
      </c>
      <c r="F2136" s="221" t="s">
        <v>4095</v>
      </c>
      <c r="G2136" s="222">
        <v>2006684.9669999999</v>
      </c>
      <c r="I2136" s="222">
        <f t="shared" si="67"/>
        <v>2006684.9669999999</v>
      </c>
    </row>
    <row r="2137" spans="1:9" x14ac:dyDescent="0.2">
      <c r="A2137" s="221" t="s">
        <v>15</v>
      </c>
      <c r="B2137" s="225">
        <v>60103618</v>
      </c>
      <c r="C2137" s="221">
        <f t="shared" si="66"/>
        <v>8</v>
      </c>
      <c r="D2137" s="221">
        <v>60103000</v>
      </c>
      <c r="F2137" s="221" t="s">
        <v>4096</v>
      </c>
      <c r="G2137" s="222">
        <v>3260356.36</v>
      </c>
      <c r="I2137" s="222">
        <f t="shared" si="67"/>
        <v>3260356.36</v>
      </c>
    </row>
    <row r="2138" spans="1:9" x14ac:dyDescent="0.2">
      <c r="A2138" s="221" t="s">
        <v>15</v>
      </c>
      <c r="B2138" s="225">
        <v>60103619</v>
      </c>
      <c r="C2138" s="221">
        <f t="shared" si="66"/>
        <v>8</v>
      </c>
      <c r="D2138" s="221">
        <v>60103000</v>
      </c>
      <c r="F2138" s="221" t="s">
        <v>4097</v>
      </c>
      <c r="G2138" s="222">
        <v>3191722.8</v>
      </c>
      <c r="I2138" s="222">
        <f t="shared" si="67"/>
        <v>3191722.8</v>
      </c>
    </row>
    <row r="2139" spans="1:9" x14ac:dyDescent="0.2">
      <c r="A2139" s="221" t="s">
        <v>15</v>
      </c>
      <c r="B2139" s="225">
        <v>60103622</v>
      </c>
      <c r="C2139" s="221">
        <f t="shared" si="66"/>
        <v>8</v>
      </c>
      <c r="D2139" s="221">
        <v>60103000</v>
      </c>
      <c r="F2139" s="221" t="s">
        <v>4098</v>
      </c>
      <c r="G2139" s="222">
        <v>1973802.6</v>
      </c>
      <c r="I2139" s="222">
        <f t="shared" si="67"/>
        <v>1973802.6</v>
      </c>
    </row>
    <row r="2140" spans="1:9" x14ac:dyDescent="0.2">
      <c r="A2140" s="221" t="s">
        <v>15</v>
      </c>
      <c r="B2140" s="225">
        <v>60103901</v>
      </c>
      <c r="C2140" s="221">
        <f t="shared" si="66"/>
        <v>8</v>
      </c>
      <c r="D2140" s="221">
        <v>60103000</v>
      </c>
      <c r="F2140" s="221" t="s">
        <v>4099</v>
      </c>
      <c r="G2140" s="222">
        <v>6306764.0300000003</v>
      </c>
      <c r="I2140" s="222">
        <f t="shared" si="67"/>
        <v>6306764.0300000003</v>
      </c>
    </row>
    <row r="2141" spans="1:9" x14ac:dyDescent="0.2">
      <c r="A2141" s="221" t="s">
        <v>15</v>
      </c>
      <c r="B2141" s="225">
        <v>60103904</v>
      </c>
      <c r="C2141" s="221">
        <f t="shared" si="66"/>
        <v>8</v>
      </c>
      <c r="D2141" s="221">
        <v>60103000</v>
      </c>
      <c r="F2141" s="221" t="s">
        <v>4100</v>
      </c>
      <c r="G2141" s="222">
        <v>2746435.23</v>
      </c>
      <c r="I2141" s="222">
        <f t="shared" si="67"/>
        <v>2746435.23</v>
      </c>
    </row>
    <row r="2142" spans="1:9" x14ac:dyDescent="0.2">
      <c r="A2142" s="221" t="s">
        <v>15</v>
      </c>
      <c r="B2142" s="225">
        <v>60103905</v>
      </c>
      <c r="C2142" s="221">
        <f t="shared" si="66"/>
        <v>8</v>
      </c>
      <c r="D2142" s="221">
        <v>60103000</v>
      </c>
      <c r="F2142" s="221" t="s">
        <v>4101</v>
      </c>
      <c r="G2142" s="222">
        <v>4514085.63</v>
      </c>
      <c r="I2142" s="222">
        <f t="shared" si="67"/>
        <v>4514085.63</v>
      </c>
    </row>
    <row r="2143" spans="1:9" x14ac:dyDescent="0.2">
      <c r="A2143" s="221" t="s">
        <v>5</v>
      </c>
      <c r="B2143" s="225" t="s">
        <v>4102</v>
      </c>
      <c r="C2143" s="221">
        <f t="shared" si="66"/>
        <v>7</v>
      </c>
      <c r="D2143" s="221">
        <v>60103000</v>
      </c>
      <c r="F2143" s="221" t="s">
        <v>357</v>
      </c>
      <c r="G2143" s="222">
        <v>290735941.17000002</v>
      </c>
      <c r="H2143" s="222">
        <v>0</v>
      </c>
      <c r="I2143" s="222">
        <f t="shared" si="67"/>
        <v>290735941.17000002</v>
      </c>
    </row>
    <row r="2144" spans="1:9" x14ac:dyDescent="0.2">
      <c r="A2144" s="221" t="s">
        <v>9</v>
      </c>
      <c r="B2144" s="225" t="s">
        <v>947</v>
      </c>
      <c r="C2144" s="221">
        <f t="shared" si="66"/>
        <v>7</v>
      </c>
      <c r="D2144" s="221">
        <v>60110000</v>
      </c>
      <c r="F2144" s="221" t="s">
        <v>360</v>
      </c>
      <c r="G2144" s="222">
        <v>204000000</v>
      </c>
      <c r="H2144" s="222">
        <v>0</v>
      </c>
      <c r="I2144" s="222">
        <f t="shared" si="67"/>
        <v>204000000</v>
      </c>
    </row>
    <row r="2145" spans="1:9" x14ac:dyDescent="0.2">
      <c r="A2145" s="221" t="s">
        <v>13</v>
      </c>
      <c r="B2145" s="225" t="s">
        <v>947</v>
      </c>
      <c r="C2145" s="221">
        <f t="shared" si="66"/>
        <v>7</v>
      </c>
      <c r="D2145" s="221">
        <v>60110000</v>
      </c>
      <c r="F2145" s="221" t="s">
        <v>360</v>
      </c>
      <c r="G2145" s="222">
        <v>16188023353.74</v>
      </c>
      <c r="H2145" s="222">
        <v>0</v>
      </c>
      <c r="I2145" s="222">
        <f t="shared" si="67"/>
        <v>16188023353.74</v>
      </c>
    </row>
    <row r="2146" spans="1:9" x14ac:dyDescent="0.2">
      <c r="A2146" s="221" t="s">
        <v>21</v>
      </c>
      <c r="B2146" s="225" t="s">
        <v>947</v>
      </c>
      <c r="C2146" s="221">
        <f t="shared" si="66"/>
        <v>7</v>
      </c>
      <c r="D2146" s="221">
        <v>60110000</v>
      </c>
      <c r="F2146" s="221" t="s">
        <v>360</v>
      </c>
      <c r="G2146" s="222">
        <v>3273809476.8000002</v>
      </c>
      <c r="H2146" s="222">
        <v>0</v>
      </c>
      <c r="I2146" s="222">
        <f t="shared" si="67"/>
        <v>3273809476.8000002</v>
      </c>
    </row>
    <row r="2147" spans="1:9" x14ac:dyDescent="0.2">
      <c r="A2147" s="221" t="s">
        <v>13</v>
      </c>
      <c r="B2147" s="225" t="s">
        <v>948</v>
      </c>
      <c r="C2147" s="221">
        <f t="shared" si="66"/>
        <v>7</v>
      </c>
      <c r="D2147" s="221">
        <v>60110000</v>
      </c>
      <c r="F2147" s="221" t="s">
        <v>361</v>
      </c>
      <c r="G2147" s="222">
        <v>240000</v>
      </c>
      <c r="H2147" s="222">
        <v>0</v>
      </c>
      <c r="I2147" s="222">
        <f t="shared" si="67"/>
        <v>240000</v>
      </c>
    </row>
    <row r="2148" spans="1:9" x14ac:dyDescent="0.2">
      <c r="A2148" s="221" t="s">
        <v>5</v>
      </c>
      <c r="B2148" s="225" t="s">
        <v>948</v>
      </c>
      <c r="C2148" s="221">
        <f t="shared" si="66"/>
        <v>7</v>
      </c>
      <c r="D2148" s="221">
        <v>60110000</v>
      </c>
      <c r="F2148" s="221" t="s">
        <v>361</v>
      </c>
      <c r="G2148" s="222">
        <v>2031469209.5799999</v>
      </c>
      <c r="H2148" s="222">
        <v>0</v>
      </c>
      <c r="I2148" s="222">
        <f t="shared" si="67"/>
        <v>2031469209.5799999</v>
      </c>
    </row>
    <row r="2149" spans="1:9" x14ac:dyDescent="0.2">
      <c r="A2149" s="221" t="s">
        <v>13</v>
      </c>
      <c r="B2149" s="225" t="s">
        <v>950</v>
      </c>
      <c r="C2149" s="221">
        <f t="shared" si="66"/>
        <v>7</v>
      </c>
      <c r="D2149" s="221">
        <v>60120000</v>
      </c>
      <c r="F2149" s="221" t="s">
        <v>355</v>
      </c>
      <c r="G2149" s="222">
        <v>3128422030.4299998</v>
      </c>
      <c r="H2149" s="222">
        <v>0</v>
      </c>
      <c r="I2149" s="222">
        <f t="shared" si="67"/>
        <v>3128422030.4299998</v>
      </c>
    </row>
    <row r="2150" spans="1:9" x14ac:dyDescent="0.2">
      <c r="A2150" s="221" t="s">
        <v>15</v>
      </c>
      <c r="B2150" s="225">
        <v>60130619</v>
      </c>
      <c r="C2150" s="221">
        <f t="shared" si="66"/>
        <v>8</v>
      </c>
      <c r="D2150" s="221">
        <v>60103000</v>
      </c>
      <c r="F2150" s="221" t="s">
        <v>4103</v>
      </c>
      <c r="G2150" s="222">
        <v>494602.52</v>
      </c>
      <c r="I2150" s="222">
        <f t="shared" si="67"/>
        <v>494602.52</v>
      </c>
    </row>
    <row r="2151" spans="1:9" x14ac:dyDescent="0.2">
      <c r="A2151" s="221" t="s">
        <v>17</v>
      </c>
      <c r="B2151" s="225" t="s">
        <v>4104</v>
      </c>
      <c r="C2151" s="221">
        <f t="shared" si="66"/>
        <v>6</v>
      </c>
      <c r="D2151" s="221">
        <v>60103000</v>
      </c>
      <c r="F2151" s="221" t="s">
        <v>4105</v>
      </c>
      <c r="G2151" s="222">
        <v>447500</v>
      </c>
      <c r="H2151" s="222">
        <v>0</v>
      </c>
      <c r="I2151" s="222">
        <f t="shared" si="67"/>
        <v>447500</v>
      </c>
    </row>
    <row r="2152" spans="1:9" x14ac:dyDescent="0.2">
      <c r="A2152" s="221" t="s">
        <v>37</v>
      </c>
      <c r="B2152" s="225" t="s">
        <v>4106</v>
      </c>
      <c r="C2152" s="221">
        <f t="shared" si="66"/>
        <v>6</v>
      </c>
      <c r="D2152" s="221">
        <v>60201000</v>
      </c>
      <c r="F2152" s="221" t="s">
        <v>363</v>
      </c>
      <c r="G2152" s="222">
        <v>191667.05</v>
      </c>
      <c r="I2152" s="222">
        <f t="shared" si="67"/>
        <v>191667.05</v>
      </c>
    </row>
    <row r="2153" spans="1:9" x14ac:dyDescent="0.2">
      <c r="A2153" s="221" t="s">
        <v>8</v>
      </c>
      <c r="B2153" s="225" t="s">
        <v>4107</v>
      </c>
      <c r="C2153" s="221">
        <f t="shared" si="66"/>
        <v>8</v>
      </c>
      <c r="D2153" s="221">
        <v>60201000</v>
      </c>
      <c r="F2153" s="221" t="s">
        <v>430</v>
      </c>
      <c r="G2153" s="222">
        <v>3822770</v>
      </c>
      <c r="I2153" s="222">
        <f t="shared" si="67"/>
        <v>3822770</v>
      </c>
    </row>
    <row r="2154" spans="1:9" x14ac:dyDescent="0.2">
      <c r="A2154" s="221" t="s">
        <v>17</v>
      </c>
      <c r="B2154" s="225" t="s">
        <v>4106</v>
      </c>
      <c r="C2154" s="221">
        <f t="shared" si="66"/>
        <v>6</v>
      </c>
      <c r="D2154" s="221">
        <v>60201000</v>
      </c>
      <c r="F2154" s="221" t="s">
        <v>363</v>
      </c>
      <c r="G2154" s="222">
        <v>815000</v>
      </c>
      <c r="H2154" s="222">
        <v>0</v>
      </c>
      <c r="I2154" s="222">
        <f t="shared" si="67"/>
        <v>815000</v>
      </c>
    </row>
    <row r="2155" spans="1:9" x14ac:dyDescent="0.2">
      <c r="A2155" s="221" t="s">
        <v>148</v>
      </c>
      <c r="B2155" s="225" t="s">
        <v>4107</v>
      </c>
      <c r="C2155" s="221">
        <f t="shared" si="66"/>
        <v>8</v>
      </c>
      <c r="D2155" s="221">
        <v>60201000</v>
      </c>
      <c r="F2155" s="221" t="s">
        <v>430</v>
      </c>
      <c r="G2155" s="222">
        <v>170700</v>
      </c>
      <c r="I2155" s="222">
        <f t="shared" si="67"/>
        <v>170700</v>
      </c>
    </row>
    <row r="2156" spans="1:9" x14ac:dyDescent="0.2">
      <c r="A2156" s="221" t="s">
        <v>7</v>
      </c>
      <c r="B2156" s="225" t="s">
        <v>4107</v>
      </c>
      <c r="C2156" s="221">
        <f t="shared" si="66"/>
        <v>8</v>
      </c>
      <c r="D2156" s="221">
        <v>60201000</v>
      </c>
      <c r="F2156" s="221" t="s">
        <v>430</v>
      </c>
      <c r="G2156" s="222">
        <v>104311400</v>
      </c>
      <c r="I2156" s="222">
        <f t="shared" si="67"/>
        <v>104311400</v>
      </c>
    </row>
    <row r="2157" spans="1:9" x14ac:dyDescent="0.2">
      <c r="A2157" s="221" t="s">
        <v>9</v>
      </c>
      <c r="B2157" s="225" t="s">
        <v>951</v>
      </c>
      <c r="C2157" s="221">
        <f t="shared" si="66"/>
        <v>7</v>
      </c>
      <c r="D2157" s="221">
        <v>60201000</v>
      </c>
      <c r="F2157" s="221" t="s">
        <v>430</v>
      </c>
      <c r="G2157" s="222">
        <v>40871369.340000004</v>
      </c>
      <c r="H2157" s="222">
        <v>0</v>
      </c>
      <c r="I2157" s="222">
        <f t="shared" si="67"/>
        <v>40871369.340000004</v>
      </c>
    </row>
    <row r="2158" spans="1:9" x14ac:dyDescent="0.2">
      <c r="A2158" s="221" t="s">
        <v>13</v>
      </c>
      <c r="B2158" s="225" t="s">
        <v>951</v>
      </c>
      <c r="C2158" s="221">
        <f t="shared" si="66"/>
        <v>7</v>
      </c>
      <c r="D2158" s="221">
        <v>60201000</v>
      </c>
      <c r="F2158" s="221" t="s">
        <v>430</v>
      </c>
      <c r="G2158" s="222">
        <v>465265905.39999998</v>
      </c>
      <c r="H2158" s="222">
        <v>0</v>
      </c>
      <c r="I2158" s="222">
        <f t="shared" si="67"/>
        <v>465265905.39999998</v>
      </c>
    </row>
    <row r="2159" spans="1:9" x14ac:dyDescent="0.2">
      <c r="A2159" s="221" t="s">
        <v>21</v>
      </c>
      <c r="B2159" s="225" t="s">
        <v>951</v>
      </c>
      <c r="C2159" s="221">
        <f t="shared" si="66"/>
        <v>7</v>
      </c>
      <c r="D2159" s="221">
        <v>60201000</v>
      </c>
      <c r="F2159" s="221" t="s">
        <v>430</v>
      </c>
      <c r="G2159" s="222">
        <v>50213925</v>
      </c>
      <c r="H2159" s="222">
        <v>0</v>
      </c>
      <c r="I2159" s="222">
        <f t="shared" si="67"/>
        <v>50213925</v>
      </c>
    </row>
    <row r="2160" spans="1:9" x14ac:dyDescent="0.2">
      <c r="A2160" s="221" t="s">
        <v>5</v>
      </c>
      <c r="B2160" s="225" t="s">
        <v>951</v>
      </c>
      <c r="C2160" s="221">
        <f t="shared" si="66"/>
        <v>7</v>
      </c>
      <c r="D2160" s="221">
        <v>60201000</v>
      </c>
      <c r="F2160" s="221" t="s">
        <v>430</v>
      </c>
      <c r="G2160" s="222">
        <v>150172072.40000001</v>
      </c>
      <c r="H2160" s="222">
        <v>0</v>
      </c>
      <c r="I2160" s="222">
        <f t="shared" si="67"/>
        <v>150172072.40000001</v>
      </c>
    </row>
    <row r="2161" spans="1:9" x14ac:dyDescent="0.2">
      <c r="A2161" s="221" t="s">
        <v>27</v>
      </c>
      <c r="B2161" s="225" t="s">
        <v>4107</v>
      </c>
      <c r="C2161" s="221">
        <f t="shared" si="66"/>
        <v>8</v>
      </c>
      <c r="D2161" s="221">
        <v>60201000</v>
      </c>
      <c r="F2161" s="221" t="s">
        <v>430</v>
      </c>
      <c r="G2161" s="222">
        <v>5000</v>
      </c>
      <c r="I2161" s="222">
        <f t="shared" si="67"/>
        <v>5000</v>
      </c>
    </row>
    <row r="2162" spans="1:9" x14ac:dyDescent="0.2">
      <c r="A2162" s="221" t="s">
        <v>25</v>
      </c>
      <c r="B2162" s="225">
        <v>60201000</v>
      </c>
      <c r="C2162" s="221">
        <f t="shared" si="66"/>
        <v>8</v>
      </c>
      <c r="D2162" s="221">
        <v>60201000</v>
      </c>
      <c r="F2162" s="221" t="s">
        <v>363</v>
      </c>
      <c r="G2162" s="222">
        <v>1270144024</v>
      </c>
      <c r="I2162" s="222">
        <f t="shared" si="67"/>
        <v>1270144024</v>
      </c>
    </row>
    <row r="2163" spans="1:9" x14ac:dyDescent="0.2">
      <c r="A2163" s="221" t="s">
        <v>15</v>
      </c>
      <c r="B2163" s="225">
        <v>60201000</v>
      </c>
      <c r="C2163" s="221">
        <f t="shared" si="66"/>
        <v>8</v>
      </c>
      <c r="D2163" s="221">
        <v>60201000</v>
      </c>
      <c r="F2163" s="221" t="s">
        <v>363</v>
      </c>
      <c r="G2163" s="222">
        <v>4576911</v>
      </c>
      <c r="I2163" s="222">
        <f t="shared" si="67"/>
        <v>4576911</v>
      </c>
    </row>
    <row r="2164" spans="1:9" x14ac:dyDescent="0.2">
      <c r="A2164" s="221" t="s">
        <v>17</v>
      </c>
      <c r="B2164" s="225" t="s">
        <v>4108</v>
      </c>
      <c r="C2164" s="221">
        <f t="shared" si="66"/>
        <v>6</v>
      </c>
      <c r="D2164" s="221">
        <v>60203000</v>
      </c>
      <c r="F2164" s="221" t="s">
        <v>366</v>
      </c>
      <c r="G2164" s="222">
        <v>46946945.600000001</v>
      </c>
      <c r="H2164" s="222">
        <v>0</v>
      </c>
      <c r="I2164" s="222">
        <f t="shared" si="67"/>
        <v>46946945.600000001</v>
      </c>
    </row>
    <row r="2165" spans="1:9" x14ac:dyDescent="0.2">
      <c r="A2165" s="221" t="s">
        <v>17</v>
      </c>
      <c r="B2165" s="225" t="s">
        <v>4109</v>
      </c>
      <c r="C2165" s="221">
        <f t="shared" si="66"/>
        <v>6</v>
      </c>
      <c r="D2165" s="221">
        <v>60204000</v>
      </c>
      <c r="F2165" s="221" t="s">
        <v>367</v>
      </c>
      <c r="G2165" s="222">
        <v>52275</v>
      </c>
      <c r="H2165" s="222">
        <v>0</v>
      </c>
      <c r="I2165" s="222">
        <f t="shared" si="67"/>
        <v>52275</v>
      </c>
    </row>
    <row r="2166" spans="1:9" x14ac:dyDescent="0.2">
      <c r="A2166" s="221" t="s">
        <v>8</v>
      </c>
      <c r="B2166" s="225" t="s">
        <v>4110</v>
      </c>
      <c r="C2166" s="221">
        <f t="shared" si="66"/>
        <v>8</v>
      </c>
      <c r="D2166" s="221">
        <v>60205000</v>
      </c>
      <c r="F2166" s="221" t="s">
        <v>4111</v>
      </c>
      <c r="G2166" s="222">
        <v>2577103.92</v>
      </c>
      <c r="I2166" s="222">
        <f t="shared" si="67"/>
        <v>2577103.92</v>
      </c>
    </row>
    <row r="2167" spans="1:9" x14ac:dyDescent="0.2">
      <c r="A2167" s="221" t="s">
        <v>17</v>
      </c>
      <c r="B2167" s="225" t="s">
        <v>4112</v>
      </c>
      <c r="C2167" s="221">
        <f t="shared" si="66"/>
        <v>6</v>
      </c>
      <c r="D2167" s="221">
        <v>60205000</v>
      </c>
      <c r="F2167" s="221" t="s">
        <v>368</v>
      </c>
      <c r="G2167" s="222">
        <v>560261.80000000005</v>
      </c>
      <c r="H2167" s="222">
        <v>0</v>
      </c>
      <c r="I2167" s="222">
        <f t="shared" si="67"/>
        <v>560261.80000000005</v>
      </c>
    </row>
    <row r="2168" spans="1:9" x14ac:dyDescent="0.2">
      <c r="A2168" s="221" t="s">
        <v>148</v>
      </c>
      <c r="B2168" s="225" t="s">
        <v>4110</v>
      </c>
      <c r="C2168" s="221">
        <f t="shared" si="66"/>
        <v>8</v>
      </c>
      <c r="D2168" s="221">
        <v>60205000</v>
      </c>
      <c r="F2168" s="221" t="s">
        <v>3051</v>
      </c>
      <c r="G2168" s="222">
        <v>1309750.8400000001</v>
      </c>
      <c r="I2168" s="222">
        <f t="shared" si="67"/>
        <v>1309750.8400000001</v>
      </c>
    </row>
    <row r="2169" spans="1:9" x14ac:dyDescent="0.2">
      <c r="A2169" s="221" t="s">
        <v>21</v>
      </c>
      <c r="B2169" s="225" t="s">
        <v>952</v>
      </c>
      <c r="C2169" s="221">
        <f t="shared" si="66"/>
        <v>7</v>
      </c>
      <c r="D2169" s="221">
        <v>60205000</v>
      </c>
      <c r="F2169" s="221" t="s">
        <v>432</v>
      </c>
      <c r="G2169" s="222">
        <v>1861367.2</v>
      </c>
      <c r="H2169" s="222">
        <v>0</v>
      </c>
      <c r="I2169" s="222">
        <f t="shared" si="67"/>
        <v>1861367.2</v>
      </c>
    </row>
    <row r="2170" spans="1:9" x14ac:dyDescent="0.2">
      <c r="A2170" s="221" t="s">
        <v>5</v>
      </c>
      <c r="B2170" s="225" t="s">
        <v>952</v>
      </c>
      <c r="C2170" s="221">
        <f t="shared" si="66"/>
        <v>7</v>
      </c>
      <c r="D2170" s="221">
        <v>60205000</v>
      </c>
      <c r="F2170" s="221" t="s">
        <v>432</v>
      </c>
      <c r="G2170" s="222">
        <v>1607810.01</v>
      </c>
      <c r="H2170" s="222">
        <v>0</v>
      </c>
      <c r="I2170" s="222">
        <f t="shared" si="67"/>
        <v>1607810.01</v>
      </c>
    </row>
    <row r="2171" spans="1:9" x14ac:dyDescent="0.2">
      <c r="A2171" s="221" t="s">
        <v>148</v>
      </c>
      <c r="B2171" s="225" t="s">
        <v>4113</v>
      </c>
      <c r="C2171" s="221">
        <f t="shared" si="66"/>
        <v>8</v>
      </c>
      <c r="D2171" s="221">
        <v>60205200</v>
      </c>
      <c r="F2171" s="221" t="s">
        <v>366</v>
      </c>
      <c r="G2171" s="222">
        <v>2588583</v>
      </c>
      <c r="I2171" s="222">
        <f t="shared" si="67"/>
        <v>2588583</v>
      </c>
    </row>
    <row r="2172" spans="1:9" x14ac:dyDescent="0.2">
      <c r="A2172" s="221" t="s">
        <v>13</v>
      </c>
      <c r="B2172" s="225" t="s">
        <v>953</v>
      </c>
      <c r="C2172" s="221">
        <f t="shared" si="66"/>
        <v>7</v>
      </c>
      <c r="D2172" s="221">
        <v>60205300</v>
      </c>
      <c r="F2172" s="221" t="s">
        <v>367</v>
      </c>
      <c r="G2172" s="222">
        <v>12326543.08</v>
      </c>
      <c r="H2172" s="222">
        <v>0</v>
      </c>
      <c r="I2172" s="222">
        <f t="shared" si="67"/>
        <v>12326543.08</v>
      </c>
    </row>
    <row r="2173" spans="1:9" x14ac:dyDescent="0.2">
      <c r="A2173" s="221" t="s">
        <v>5</v>
      </c>
      <c r="B2173" s="225" t="s">
        <v>953</v>
      </c>
      <c r="C2173" s="221">
        <f t="shared" si="66"/>
        <v>7</v>
      </c>
      <c r="D2173" s="221">
        <v>60205300</v>
      </c>
      <c r="F2173" s="221" t="s">
        <v>367</v>
      </c>
      <c r="G2173" s="222">
        <v>35490615.439999998</v>
      </c>
      <c r="H2173" s="222">
        <v>0</v>
      </c>
      <c r="I2173" s="222">
        <f t="shared" si="67"/>
        <v>35490615.439999998</v>
      </c>
    </row>
    <row r="2174" spans="1:9" x14ac:dyDescent="0.2">
      <c r="A2174" s="221" t="s">
        <v>15</v>
      </c>
      <c r="B2174" s="225">
        <v>60205300</v>
      </c>
      <c r="C2174" s="221">
        <f t="shared" si="66"/>
        <v>8</v>
      </c>
      <c r="D2174" s="221">
        <v>60205300</v>
      </c>
      <c r="F2174" s="221" t="s">
        <v>2516</v>
      </c>
      <c r="G2174" s="222">
        <v>85647851.024000004</v>
      </c>
      <c r="I2174" s="222">
        <f t="shared" si="67"/>
        <v>85647851.024000004</v>
      </c>
    </row>
    <row r="2175" spans="1:9" x14ac:dyDescent="0.2">
      <c r="A2175" s="221" t="s">
        <v>149</v>
      </c>
      <c r="B2175" s="225" t="s">
        <v>954</v>
      </c>
      <c r="C2175" s="221">
        <f t="shared" si="66"/>
        <v>7</v>
      </c>
      <c r="D2175" s="221">
        <v>60206000</v>
      </c>
      <c r="F2175" s="221" t="s">
        <v>368</v>
      </c>
      <c r="G2175" s="222">
        <v>10101063.51</v>
      </c>
      <c r="I2175" s="222">
        <f t="shared" si="67"/>
        <v>10101063.51</v>
      </c>
    </row>
    <row r="2176" spans="1:9" x14ac:dyDescent="0.2">
      <c r="A2176" s="221" t="s">
        <v>148</v>
      </c>
      <c r="B2176" s="225" t="s">
        <v>4114</v>
      </c>
      <c r="C2176" s="221">
        <f t="shared" si="66"/>
        <v>8</v>
      </c>
      <c r="D2176" s="221">
        <v>60206000</v>
      </c>
      <c r="F2176" s="221" t="s">
        <v>368</v>
      </c>
      <c r="G2176" s="222">
        <v>672269253.40999997</v>
      </c>
      <c r="I2176" s="222">
        <f t="shared" si="67"/>
        <v>672269253.40999997</v>
      </c>
    </row>
    <row r="2177" spans="1:9" x14ac:dyDescent="0.2">
      <c r="A2177" s="221" t="s">
        <v>145</v>
      </c>
      <c r="B2177" s="225" t="s">
        <v>4114</v>
      </c>
      <c r="C2177" s="221">
        <f t="shared" si="66"/>
        <v>8</v>
      </c>
      <c r="D2177" s="221">
        <v>60206000</v>
      </c>
      <c r="F2177" s="221" t="s">
        <v>368</v>
      </c>
      <c r="G2177" s="222">
        <v>45000</v>
      </c>
      <c r="I2177" s="222">
        <f t="shared" si="67"/>
        <v>45000</v>
      </c>
    </row>
    <row r="2178" spans="1:9" x14ac:dyDescent="0.2">
      <c r="A2178" s="221" t="s">
        <v>13</v>
      </c>
      <c r="B2178" s="225" t="s">
        <v>954</v>
      </c>
      <c r="C2178" s="221">
        <f t="shared" ref="C2178:C2241" si="68">+LEN(B:B)</f>
        <v>7</v>
      </c>
      <c r="D2178" s="221">
        <v>60206000</v>
      </c>
      <c r="F2178" s="221" t="s">
        <v>368</v>
      </c>
      <c r="G2178" s="222">
        <v>9730350.1999999993</v>
      </c>
      <c r="H2178" s="222">
        <v>0</v>
      </c>
      <c r="I2178" s="222">
        <f t="shared" ref="I2178:I2241" si="69">+G:G-H:H</f>
        <v>9730350.1999999993</v>
      </c>
    </row>
    <row r="2179" spans="1:9" x14ac:dyDescent="0.2">
      <c r="A2179" s="221" t="s">
        <v>15</v>
      </c>
      <c r="B2179" s="225">
        <v>60206000</v>
      </c>
      <c r="C2179" s="221">
        <f t="shared" si="68"/>
        <v>8</v>
      </c>
      <c r="D2179" s="221">
        <v>60206000</v>
      </c>
      <c r="F2179" s="221" t="s">
        <v>2030</v>
      </c>
      <c r="G2179" s="222">
        <v>56470233.840000004</v>
      </c>
      <c r="I2179" s="222">
        <f t="shared" si="69"/>
        <v>56470233.840000004</v>
      </c>
    </row>
    <row r="2180" spans="1:9" x14ac:dyDescent="0.2">
      <c r="A2180" s="221" t="s">
        <v>5</v>
      </c>
      <c r="B2180" s="225" t="s">
        <v>4115</v>
      </c>
      <c r="C2180" s="221">
        <f t="shared" si="68"/>
        <v>7</v>
      </c>
      <c r="D2180" s="221">
        <v>60209000</v>
      </c>
      <c r="F2180" s="221" t="s">
        <v>370</v>
      </c>
      <c r="G2180" s="222">
        <v>1819645.85</v>
      </c>
      <c r="H2180" s="222">
        <v>0</v>
      </c>
      <c r="I2180" s="222">
        <f t="shared" si="69"/>
        <v>1819645.85</v>
      </c>
    </row>
    <row r="2181" spans="1:9" x14ac:dyDescent="0.2">
      <c r="A2181" s="221" t="s">
        <v>5</v>
      </c>
      <c r="B2181" s="225" t="s">
        <v>955</v>
      </c>
      <c r="C2181" s="221">
        <f t="shared" si="68"/>
        <v>7</v>
      </c>
      <c r="D2181" s="221">
        <v>60209000</v>
      </c>
      <c r="F2181" s="221" t="s">
        <v>371</v>
      </c>
      <c r="G2181" s="222">
        <v>1241212.5</v>
      </c>
      <c r="H2181" s="222">
        <v>0</v>
      </c>
      <c r="I2181" s="222">
        <f t="shared" si="69"/>
        <v>1241212.5</v>
      </c>
    </row>
    <row r="2182" spans="1:9" x14ac:dyDescent="0.2">
      <c r="A2182" s="221" t="s">
        <v>13</v>
      </c>
      <c r="B2182" s="225" t="s">
        <v>956</v>
      </c>
      <c r="C2182" s="221">
        <f t="shared" si="68"/>
        <v>7</v>
      </c>
      <c r="D2182" s="221">
        <v>60209000</v>
      </c>
      <c r="F2182" s="221" t="s">
        <v>372</v>
      </c>
      <c r="G2182" s="222">
        <v>7165250</v>
      </c>
      <c r="H2182" s="222">
        <v>0</v>
      </c>
      <c r="I2182" s="222">
        <f t="shared" si="69"/>
        <v>7165250</v>
      </c>
    </row>
    <row r="2183" spans="1:9" x14ac:dyDescent="0.2">
      <c r="A2183" s="221" t="s">
        <v>5</v>
      </c>
      <c r="B2183" s="225" t="s">
        <v>956</v>
      </c>
      <c r="C2183" s="221">
        <f t="shared" si="68"/>
        <v>7</v>
      </c>
      <c r="D2183" s="221">
        <v>60209000</v>
      </c>
      <c r="F2183" s="221" t="s">
        <v>372</v>
      </c>
      <c r="G2183" s="222">
        <v>118375441.39</v>
      </c>
      <c r="H2183" s="222">
        <v>0</v>
      </c>
      <c r="I2183" s="222">
        <f t="shared" si="69"/>
        <v>118375441.39</v>
      </c>
    </row>
    <row r="2184" spans="1:9" x14ac:dyDescent="0.2">
      <c r="A2184" s="221" t="s">
        <v>17</v>
      </c>
      <c r="B2184" s="225" t="s">
        <v>4116</v>
      </c>
      <c r="C2184" s="221">
        <f t="shared" si="68"/>
        <v>6</v>
      </c>
      <c r="D2184" s="221">
        <v>60210000</v>
      </c>
      <c r="F2184" s="221" t="s">
        <v>1359</v>
      </c>
      <c r="G2184" s="222">
        <v>4702500</v>
      </c>
      <c r="H2184" s="222">
        <v>0</v>
      </c>
      <c r="I2184" s="222">
        <f t="shared" si="69"/>
        <v>4702500</v>
      </c>
    </row>
    <row r="2185" spans="1:9" x14ac:dyDescent="0.2">
      <c r="A2185" s="221" t="s">
        <v>17</v>
      </c>
      <c r="B2185" s="225" t="s">
        <v>4117</v>
      </c>
      <c r="C2185" s="221">
        <f t="shared" si="68"/>
        <v>6</v>
      </c>
      <c r="D2185" s="221">
        <v>60220000</v>
      </c>
      <c r="F2185" s="221" t="s">
        <v>1418</v>
      </c>
      <c r="G2185" s="222">
        <v>7244175</v>
      </c>
      <c r="H2185" s="222">
        <v>0</v>
      </c>
      <c r="I2185" s="222">
        <f t="shared" si="69"/>
        <v>7244175</v>
      </c>
    </row>
    <row r="2186" spans="1:9" x14ac:dyDescent="0.2">
      <c r="A2186" s="221" t="s">
        <v>25</v>
      </c>
      <c r="B2186" s="225">
        <v>60223000</v>
      </c>
      <c r="C2186" s="221">
        <f t="shared" si="68"/>
        <v>8</v>
      </c>
      <c r="D2186" s="221">
        <v>60210000</v>
      </c>
      <c r="F2186" s="221" t="s">
        <v>1588</v>
      </c>
      <c r="G2186" s="222">
        <v>175718679.63</v>
      </c>
      <c r="I2186" s="222">
        <f t="shared" si="69"/>
        <v>175718679.63</v>
      </c>
    </row>
    <row r="2187" spans="1:9" x14ac:dyDescent="0.2">
      <c r="A2187" s="221" t="s">
        <v>17</v>
      </c>
      <c r="B2187" s="225" t="s">
        <v>4118</v>
      </c>
      <c r="C2187" s="221">
        <f t="shared" si="68"/>
        <v>6</v>
      </c>
      <c r="D2187" s="221">
        <v>60301000</v>
      </c>
      <c r="F2187" s="221" t="s">
        <v>1362</v>
      </c>
      <c r="G2187" s="222">
        <v>0</v>
      </c>
      <c r="H2187" s="222">
        <v>1509891219.3399999</v>
      </c>
      <c r="I2187" s="222">
        <f t="shared" si="69"/>
        <v>-1509891219.3399999</v>
      </c>
    </row>
    <row r="2188" spans="1:9" x14ac:dyDescent="0.2">
      <c r="A2188" s="221" t="s">
        <v>26</v>
      </c>
      <c r="B2188" s="225" t="s">
        <v>4119</v>
      </c>
      <c r="C2188" s="221">
        <f t="shared" si="68"/>
        <v>8</v>
      </c>
      <c r="D2188" s="221">
        <v>60301000</v>
      </c>
      <c r="F2188" s="221" t="s">
        <v>1589</v>
      </c>
      <c r="H2188" s="222">
        <v>582625020.27999997</v>
      </c>
      <c r="I2188" s="222">
        <f t="shared" si="69"/>
        <v>-582625020.27999997</v>
      </c>
    </row>
    <row r="2189" spans="1:9" x14ac:dyDescent="0.2">
      <c r="A2189" s="221" t="s">
        <v>30</v>
      </c>
      <c r="B2189" s="225" t="s">
        <v>4119</v>
      </c>
      <c r="C2189" s="221">
        <f t="shared" si="68"/>
        <v>8</v>
      </c>
      <c r="D2189" s="221">
        <v>60301000</v>
      </c>
      <c r="F2189" s="221" t="s">
        <v>1589</v>
      </c>
      <c r="H2189" s="222">
        <v>436538340.56</v>
      </c>
      <c r="I2189" s="222">
        <f t="shared" si="69"/>
        <v>-436538340.56</v>
      </c>
    </row>
    <row r="2190" spans="1:9" s="226" customFormat="1" x14ac:dyDescent="0.2">
      <c r="A2190" s="226" t="s">
        <v>25</v>
      </c>
      <c r="B2190" s="227">
        <v>60301000</v>
      </c>
      <c r="C2190" s="226">
        <f t="shared" si="68"/>
        <v>8</v>
      </c>
      <c r="D2190" s="226">
        <v>60301000</v>
      </c>
      <c r="E2190" s="221"/>
      <c r="F2190" s="226" t="s">
        <v>4120</v>
      </c>
      <c r="G2190" s="228">
        <v>66200000</v>
      </c>
      <c r="H2190" s="228"/>
      <c r="I2190" s="228">
        <f t="shared" si="69"/>
        <v>66200000</v>
      </c>
    </row>
    <row r="2191" spans="1:9" x14ac:dyDescent="0.2">
      <c r="A2191" s="221" t="s">
        <v>15</v>
      </c>
      <c r="B2191" s="225">
        <v>60301000</v>
      </c>
      <c r="C2191" s="221">
        <f t="shared" si="68"/>
        <v>8</v>
      </c>
      <c r="D2191" s="221">
        <v>60301000</v>
      </c>
      <c r="F2191" s="221" t="s">
        <v>1589</v>
      </c>
      <c r="H2191" s="222">
        <v>383022649.65700001</v>
      </c>
      <c r="I2191" s="222">
        <f t="shared" si="69"/>
        <v>-383022649.65700001</v>
      </c>
    </row>
    <row r="2192" spans="1:9" x14ac:dyDescent="0.2">
      <c r="A2192" s="221" t="s">
        <v>7</v>
      </c>
      <c r="B2192" s="225" t="s">
        <v>4121</v>
      </c>
      <c r="C2192" s="221">
        <f t="shared" si="68"/>
        <v>8</v>
      </c>
      <c r="D2192" s="221">
        <v>60302000</v>
      </c>
      <c r="F2192" s="221" t="s">
        <v>4122</v>
      </c>
      <c r="H2192" s="222">
        <v>452678781.06999999</v>
      </c>
      <c r="I2192" s="222">
        <f t="shared" si="69"/>
        <v>-452678781.06999999</v>
      </c>
    </row>
    <row r="2193" spans="1:9" x14ac:dyDescent="0.2">
      <c r="A2193" s="221" t="s">
        <v>145</v>
      </c>
      <c r="B2193" s="225" t="s">
        <v>4121</v>
      </c>
      <c r="C2193" s="221">
        <f t="shared" si="68"/>
        <v>8</v>
      </c>
      <c r="D2193" s="221">
        <v>60302000</v>
      </c>
      <c r="F2193" s="221" t="s">
        <v>2031</v>
      </c>
      <c r="H2193" s="222">
        <v>916617407.86000001</v>
      </c>
      <c r="I2193" s="222">
        <f t="shared" si="69"/>
        <v>-916617407.86000001</v>
      </c>
    </row>
    <row r="2194" spans="1:9" s="226" customFormat="1" x14ac:dyDescent="0.2">
      <c r="A2194" s="226" t="s">
        <v>25</v>
      </c>
      <c r="B2194" s="227">
        <v>60302000</v>
      </c>
      <c r="C2194" s="226">
        <f t="shared" si="68"/>
        <v>8</v>
      </c>
      <c r="D2194" s="226">
        <v>60302000</v>
      </c>
      <c r="E2194" s="221"/>
      <c r="F2194" s="226" t="s">
        <v>1590</v>
      </c>
      <c r="G2194" s="228"/>
      <c r="H2194" s="228"/>
      <c r="I2194" s="228">
        <f t="shared" si="69"/>
        <v>0</v>
      </c>
    </row>
    <row r="2195" spans="1:9" s="226" customFormat="1" x14ac:dyDescent="0.2">
      <c r="A2195" s="226" t="s">
        <v>25</v>
      </c>
      <c r="B2195" s="227">
        <v>60303000</v>
      </c>
      <c r="C2195" s="226">
        <f t="shared" si="68"/>
        <v>8</v>
      </c>
      <c r="D2195" s="226">
        <v>60303000</v>
      </c>
      <c r="E2195" s="221"/>
      <c r="F2195" s="226" t="s">
        <v>4123</v>
      </c>
      <c r="G2195" s="228"/>
      <c r="H2195" s="228"/>
      <c r="I2195" s="228">
        <f t="shared" si="69"/>
        <v>0</v>
      </c>
    </row>
    <row r="2196" spans="1:9" x14ac:dyDescent="0.2">
      <c r="A2196" s="221" t="s">
        <v>17</v>
      </c>
      <c r="B2196" s="225" t="s">
        <v>4124</v>
      </c>
      <c r="C2196" s="221">
        <f t="shared" si="68"/>
        <v>6</v>
      </c>
      <c r="D2196" s="221">
        <v>60307000</v>
      </c>
      <c r="F2196" s="221" t="s">
        <v>726</v>
      </c>
      <c r="G2196" s="222">
        <v>310291344.94</v>
      </c>
      <c r="H2196" s="222">
        <v>0</v>
      </c>
      <c r="I2196" s="222">
        <f t="shared" si="69"/>
        <v>310291344.94</v>
      </c>
    </row>
    <row r="2197" spans="1:9" x14ac:dyDescent="0.2">
      <c r="A2197" s="221" t="s">
        <v>148</v>
      </c>
      <c r="B2197" s="225" t="s">
        <v>4125</v>
      </c>
      <c r="C2197" s="221">
        <f t="shared" si="68"/>
        <v>8</v>
      </c>
      <c r="D2197" s="221">
        <v>60307000</v>
      </c>
      <c r="F2197" s="221" t="s">
        <v>725</v>
      </c>
      <c r="H2197" s="222">
        <v>18535612685</v>
      </c>
      <c r="I2197" s="222">
        <f t="shared" si="69"/>
        <v>-18535612685</v>
      </c>
    </row>
    <row r="2198" spans="1:9" x14ac:dyDescent="0.2">
      <c r="A2198" s="221" t="s">
        <v>3315</v>
      </c>
      <c r="B2198" s="225" t="s">
        <v>4124</v>
      </c>
      <c r="C2198" s="221">
        <f t="shared" si="68"/>
        <v>6</v>
      </c>
      <c r="D2198" s="221">
        <v>60307000</v>
      </c>
      <c r="F2198" s="221" t="s">
        <v>726</v>
      </c>
      <c r="G2198" s="222">
        <v>117886788.03</v>
      </c>
      <c r="I2198" s="222">
        <f t="shared" si="69"/>
        <v>117886788.03</v>
      </c>
    </row>
    <row r="2199" spans="1:9" x14ac:dyDescent="0.2">
      <c r="A2199" s="221" t="s">
        <v>3316</v>
      </c>
      <c r="B2199" s="225" t="s">
        <v>4124</v>
      </c>
      <c r="C2199" s="221">
        <f t="shared" si="68"/>
        <v>6</v>
      </c>
      <c r="D2199" s="221">
        <v>60307000</v>
      </c>
      <c r="F2199" s="221" t="s">
        <v>726</v>
      </c>
      <c r="H2199" s="222">
        <v>108056105.64</v>
      </c>
      <c r="I2199" s="222">
        <f t="shared" si="69"/>
        <v>-108056105.64</v>
      </c>
    </row>
    <row r="2200" spans="1:9" x14ac:dyDescent="0.2">
      <c r="A2200" s="221" t="s">
        <v>27</v>
      </c>
      <c r="B2200" s="225" t="s">
        <v>4125</v>
      </c>
      <c r="C2200" s="221">
        <f t="shared" si="68"/>
        <v>8</v>
      </c>
      <c r="D2200" s="221">
        <v>60307000</v>
      </c>
      <c r="F2200" s="221" t="s">
        <v>725</v>
      </c>
      <c r="H2200" s="222">
        <v>1217837460.0599999</v>
      </c>
      <c r="I2200" s="222">
        <f t="shared" si="69"/>
        <v>-1217837460.0599999</v>
      </c>
    </row>
    <row r="2201" spans="1:9" x14ac:dyDescent="0.2">
      <c r="A2201" s="221" t="s">
        <v>17</v>
      </c>
      <c r="B2201" s="225" t="s">
        <v>4126</v>
      </c>
      <c r="C2201" s="221">
        <f t="shared" si="68"/>
        <v>6</v>
      </c>
      <c r="D2201" s="221">
        <v>60308000</v>
      </c>
      <c r="F2201" s="221" t="s">
        <v>1368</v>
      </c>
      <c r="G2201" s="222">
        <v>788131791.16999996</v>
      </c>
      <c r="H2201" s="222">
        <v>0</v>
      </c>
      <c r="I2201" s="222">
        <f t="shared" si="69"/>
        <v>788131791.16999996</v>
      </c>
    </row>
    <row r="2202" spans="1:9" x14ac:dyDescent="0.2">
      <c r="A2202" s="221" t="s">
        <v>7</v>
      </c>
      <c r="B2202" s="225" t="s">
        <v>4127</v>
      </c>
      <c r="C2202" s="221">
        <f t="shared" si="68"/>
        <v>8</v>
      </c>
      <c r="D2202" s="221">
        <v>60308000</v>
      </c>
      <c r="F2202" s="221" t="s">
        <v>1368</v>
      </c>
      <c r="H2202" s="222">
        <v>84107760</v>
      </c>
      <c r="I2202" s="222">
        <f t="shared" si="69"/>
        <v>-84107760</v>
      </c>
    </row>
    <row r="2203" spans="1:9" x14ac:dyDescent="0.2">
      <c r="A2203" s="221" t="s">
        <v>9</v>
      </c>
      <c r="B2203" s="225" t="s">
        <v>957</v>
      </c>
      <c r="C2203" s="221">
        <f t="shared" si="68"/>
        <v>7</v>
      </c>
      <c r="D2203" s="221">
        <v>60310000</v>
      </c>
      <c r="F2203" s="221" t="s">
        <v>373</v>
      </c>
      <c r="G2203" s="222">
        <v>100723623.19</v>
      </c>
      <c r="H2203" s="222">
        <v>0</v>
      </c>
      <c r="I2203" s="222">
        <f t="shared" si="69"/>
        <v>100723623.19</v>
      </c>
    </row>
    <row r="2204" spans="1:9" x14ac:dyDescent="0.2">
      <c r="A2204" s="221" t="s">
        <v>21</v>
      </c>
      <c r="B2204" s="225" t="s">
        <v>957</v>
      </c>
      <c r="C2204" s="221">
        <f t="shared" si="68"/>
        <v>7</v>
      </c>
      <c r="D2204" s="221">
        <v>60310000</v>
      </c>
      <c r="F2204" s="221" t="s">
        <v>373</v>
      </c>
      <c r="G2204" s="222">
        <v>0</v>
      </c>
      <c r="H2204" s="222">
        <v>982375640.24000001</v>
      </c>
      <c r="I2204" s="222">
        <f t="shared" si="69"/>
        <v>-982375640.24000001</v>
      </c>
    </row>
    <row r="2205" spans="1:9" x14ac:dyDescent="0.2">
      <c r="A2205" s="221" t="s">
        <v>5</v>
      </c>
      <c r="B2205" s="225" t="s">
        <v>957</v>
      </c>
      <c r="C2205" s="221">
        <f t="shared" si="68"/>
        <v>7</v>
      </c>
      <c r="D2205" s="221">
        <v>60310000</v>
      </c>
      <c r="F2205" s="221" t="s">
        <v>373</v>
      </c>
      <c r="G2205" s="222">
        <v>0</v>
      </c>
      <c r="H2205" s="222">
        <v>2525112232.9000001</v>
      </c>
      <c r="I2205" s="222">
        <f t="shared" si="69"/>
        <v>-2525112232.9000001</v>
      </c>
    </row>
    <row r="2206" spans="1:9" x14ac:dyDescent="0.2">
      <c r="A2206" s="221" t="s">
        <v>15</v>
      </c>
      <c r="B2206" s="225">
        <v>60332000</v>
      </c>
      <c r="C2206" s="221">
        <f t="shared" si="68"/>
        <v>8</v>
      </c>
      <c r="D2206" s="221">
        <v>60310000</v>
      </c>
      <c r="F2206" s="221" t="s">
        <v>4128</v>
      </c>
      <c r="H2206" s="222">
        <v>19799920.41</v>
      </c>
      <c r="I2206" s="222">
        <f t="shared" si="69"/>
        <v>-19799920.41</v>
      </c>
    </row>
    <row r="2207" spans="1:9" x14ac:dyDescent="0.2">
      <c r="A2207" s="221" t="s">
        <v>5</v>
      </c>
      <c r="B2207" s="225" t="s">
        <v>4129</v>
      </c>
      <c r="C2207" s="221">
        <f t="shared" si="68"/>
        <v>7</v>
      </c>
      <c r="D2207" s="221">
        <v>60310000</v>
      </c>
      <c r="F2207" s="221" t="s">
        <v>374</v>
      </c>
      <c r="G2207" s="222">
        <v>0</v>
      </c>
      <c r="H2207" s="222">
        <v>3161278539.1399999</v>
      </c>
      <c r="I2207" s="222">
        <f t="shared" si="69"/>
        <v>-3161278539.1399999</v>
      </c>
    </row>
    <row r="2208" spans="1:9" x14ac:dyDescent="0.2">
      <c r="A2208" s="221" t="s">
        <v>9</v>
      </c>
      <c r="B2208" s="225" t="s">
        <v>4130</v>
      </c>
      <c r="C2208" s="221">
        <f t="shared" si="68"/>
        <v>7</v>
      </c>
      <c r="D2208" s="221">
        <v>60370000</v>
      </c>
      <c r="F2208" s="221" t="s">
        <v>725</v>
      </c>
      <c r="G2208" s="222">
        <v>3381211425.1999998</v>
      </c>
      <c r="H2208" s="222">
        <v>0</v>
      </c>
      <c r="I2208" s="222">
        <f t="shared" si="69"/>
        <v>3381211425.1999998</v>
      </c>
    </row>
    <row r="2209" spans="1:9" x14ac:dyDescent="0.2">
      <c r="A2209" s="221" t="s">
        <v>9</v>
      </c>
      <c r="B2209" s="225" t="s">
        <v>958</v>
      </c>
      <c r="C2209" s="221">
        <f t="shared" si="68"/>
        <v>7</v>
      </c>
      <c r="D2209" s="221">
        <v>60380000</v>
      </c>
      <c r="F2209" s="221" t="s">
        <v>727</v>
      </c>
      <c r="G2209" s="222">
        <v>0</v>
      </c>
      <c r="H2209" s="222">
        <v>2703504144.71</v>
      </c>
      <c r="I2209" s="222">
        <f t="shared" si="69"/>
        <v>-2703504144.71</v>
      </c>
    </row>
    <row r="2210" spans="1:9" x14ac:dyDescent="0.2">
      <c r="A2210" s="221" t="s">
        <v>13</v>
      </c>
      <c r="B2210" s="225" t="s">
        <v>958</v>
      </c>
      <c r="C2210" s="221">
        <f t="shared" si="68"/>
        <v>7</v>
      </c>
      <c r="D2210" s="221">
        <v>60380000</v>
      </c>
      <c r="F2210" s="221" t="s">
        <v>727</v>
      </c>
      <c r="G2210" s="222">
        <v>3169634964.1700001</v>
      </c>
      <c r="H2210" s="222">
        <v>0</v>
      </c>
      <c r="I2210" s="222">
        <f t="shared" si="69"/>
        <v>3169634964.1700001</v>
      </c>
    </row>
    <row r="2211" spans="1:9" x14ac:dyDescent="0.2">
      <c r="A2211" s="221" t="s">
        <v>20</v>
      </c>
      <c r="B2211" s="225">
        <v>60400000</v>
      </c>
      <c r="C2211" s="221">
        <f t="shared" si="68"/>
        <v>8</v>
      </c>
      <c r="D2211" s="221">
        <v>60400000</v>
      </c>
      <c r="F2211" s="221" t="s">
        <v>2785</v>
      </c>
      <c r="G2211" s="222">
        <v>1379550</v>
      </c>
      <c r="I2211" s="222">
        <f t="shared" si="69"/>
        <v>1379550</v>
      </c>
    </row>
    <row r="2212" spans="1:9" x14ac:dyDescent="0.2">
      <c r="A2212" s="221" t="s">
        <v>149</v>
      </c>
      <c r="B2212" s="225" t="s">
        <v>4131</v>
      </c>
      <c r="C2212" s="221">
        <f t="shared" si="68"/>
        <v>7</v>
      </c>
      <c r="D2212" s="221">
        <v>60400000</v>
      </c>
      <c r="F2212" s="221" t="s">
        <v>729</v>
      </c>
      <c r="G2212" s="222">
        <v>83000000</v>
      </c>
      <c r="I2212" s="222">
        <f t="shared" si="69"/>
        <v>83000000</v>
      </c>
    </row>
    <row r="2213" spans="1:9" x14ac:dyDescent="0.2">
      <c r="A2213" s="221" t="s">
        <v>148</v>
      </c>
      <c r="B2213" s="225" t="s">
        <v>4132</v>
      </c>
      <c r="C2213" s="221">
        <f t="shared" si="68"/>
        <v>8</v>
      </c>
      <c r="D2213" s="221">
        <v>60400000</v>
      </c>
      <c r="F2213" s="221" t="s">
        <v>729</v>
      </c>
      <c r="G2213" s="222">
        <v>59648576.229999997</v>
      </c>
      <c r="I2213" s="222">
        <f t="shared" si="69"/>
        <v>59648576.229999997</v>
      </c>
    </row>
    <row r="2214" spans="1:9" x14ac:dyDescent="0.2">
      <c r="A2214" s="221" t="s">
        <v>9</v>
      </c>
      <c r="B2214" s="225" t="s">
        <v>4131</v>
      </c>
      <c r="C2214" s="221">
        <f t="shared" si="68"/>
        <v>7</v>
      </c>
      <c r="D2214" s="221">
        <v>60400000</v>
      </c>
      <c r="F2214" s="221" t="s">
        <v>729</v>
      </c>
      <c r="G2214" s="222">
        <v>1347300</v>
      </c>
      <c r="H2214" s="222">
        <v>0</v>
      </c>
      <c r="I2214" s="222">
        <f t="shared" si="69"/>
        <v>1347300</v>
      </c>
    </row>
    <row r="2215" spans="1:9" x14ac:dyDescent="0.2">
      <c r="A2215" s="221" t="s">
        <v>7</v>
      </c>
      <c r="B2215" s="225" t="s">
        <v>4133</v>
      </c>
      <c r="C2215" s="221">
        <f t="shared" si="68"/>
        <v>8</v>
      </c>
      <c r="D2215" s="221">
        <v>60400000</v>
      </c>
      <c r="F2215" s="221" t="s">
        <v>4134</v>
      </c>
      <c r="G2215" s="222">
        <v>3902000</v>
      </c>
      <c r="I2215" s="222">
        <f t="shared" si="69"/>
        <v>3902000</v>
      </c>
    </row>
    <row r="2216" spans="1:9" x14ac:dyDescent="0.2">
      <c r="A2216" s="221" t="s">
        <v>37</v>
      </c>
      <c r="B2216" s="225" t="s">
        <v>4135</v>
      </c>
      <c r="C2216" s="221">
        <f t="shared" si="68"/>
        <v>6</v>
      </c>
      <c r="D2216" s="221">
        <v>60500000</v>
      </c>
      <c r="F2216" s="221" t="s">
        <v>4136</v>
      </c>
      <c r="G2216" s="222">
        <v>52280</v>
      </c>
      <c r="I2216" s="222">
        <f t="shared" si="69"/>
        <v>52280</v>
      </c>
    </row>
    <row r="2217" spans="1:9" x14ac:dyDescent="0.2">
      <c r="A2217" s="221" t="s">
        <v>148</v>
      </c>
      <c r="B2217" s="225" t="s">
        <v>4137</v>
      </c>
      <c r="C2217" s="221">
        <f t="shared" si="68"/>
        <v>8</v>
      </c>
      <c r="D2217" s="221">
        <v>60500000</v>
      </c>
      <c r="F2217" s="221" t="s">
        <v>2178</v>
      </c>
      <c r="G2217" s="222">
        <v>29192397.23</v>
      </c>
      <c r="I2217" s="222">
        <f t="shared" si="69"/>
        <v>29192397.23</v>
      </c>
    </row>
    <row r="2218" spans="1:9" x14ac:dyDescent="0.2">
      <c r="A2218" s="221" t="s">
        <v>25</v>
      </c>
      <c r="B2218" s="225">
        <v>60500000</v>
      </c>
      <c r="C2218" s="221">
        <f t="shared" si="68"/>
        <v>8</v>
      </c>
      <c r="D2218" s="221">
        <v>60500000</v>
      </c>
      <c r="F2218" s="221" t="s">
        <v>1636</v>
      </c>
      <c r="G2218" s="222">
        <v>45202954.380000003</v>
      </c>
      <c r="I2218" s="222">
        <f t="shared" si="69"/>
        <v>45202954.380000003</v>
      </c>
    </row>
    <row r="2219" spans="1:9" x14ac:dyDescent="0.2">
      <c r="A2219" s="221" t="s">
        <v>37</v>
      </c>
      <c r="B2219" s="225" t="s">
        <v>4138</v>
      </c>
      <c r="C2219" s="221">
        <f t="shared" si="68"/>
        <v>6</v>
      </c>
      <c r="D2219" s="221">
        <v>60601000</v>
      </c>
      <c r="F2219" s="221" t="s">
        <v>164</v>
      </c>
      <c r="G2219" s="222">
        <v>40219378.07</v>
      </c>
      <c r="I2219" s="222">
        <f t="shared" si="69"/>
        <v>40219378.07</v>
      </c>
    </row>
    <row r="2220" spans="1:9" x14ac:dyDescent="0.2">
      <c r="A2220" s="221" t="s">
        <v>6</v>
      </c>
      <c r="B2220" s="225" t="s">
        <v>4139</v>
      </c>
      <c r="C2220" s="221">
        <f t="shared" si="68"/>
        <v>8</v>
      </c>
      <c r="D2220" s="221">
        <v>60601000</v>
      </c>
      <c r="F2220" s="221" t="s">
        <v>164</v>
      </c>
      <c r="G2220" s="222">
        <v>8182744.1299999999</v>
      </c>
      <c r="I2220" s="222">
        <f t="shared" si="69"/>
        <v>8182744.1299999999</v>
      </c>
    </row>
    <row r="2221" spans="1:9" x14ac:dyDescent="0.2">
      <c r="A2221" s="221" t="s">
        <v>17</v>
      </c>
      <c r="B2221" s="225" t="s">
        <v>4138</v>
      </c>
      <c r="C2221" s="221">
        <f t="shared" si="68"/>
        <v>6</v>
      </c>
      <c r="D2221" s="221">
        <v>60601000</v>
      </c>
      <c r="F2221" s="221" t="s">
        <v>164</v>
      </c>
      <c r="G2221" s="222">
        <v>655758474.11000001</v>
      </c>
      <c r="H2221" s="222">
        <v>0</v>
      </c>
      <c r="I2221" s="222">
        <f t="shared" si="69"/>
        <v>655758474.11000001</v>
      </c>
    </row>
    <row r="2222" spans="1:9" x14ac:dyDescent="0.2">
      <c r="A2222" s="221" t="s">
        <v>26</v>
      </c>
      <c r="B2222" s="225" t="s">
        <v>4139</v>
      </c>
      <c r="C2222" s="221">
        <f t="shared" si="68"/>
        <v>8</v>
      </c>
      <c r="D2222" s="221">
        <v>60601000</v>
      </c>
      <c r="F2222" s="221" t="s">
        <v>442</v>
      </c>
      <c r="G2222" s="222">
        <v>5110220.45</v>
      </c>
      <c r="I2222" s="222">
        <f t="shared" si="69"/>
        <v>5110220.45</v>
      </c>
    </row>
    <row r="2223" spans="1:9" x14ac:dyDescent="0.2">
      <c r="A2223" s="221" t="s">
        <v>148</v>
      </c>
      <c r="B2223" s="225" t="s">
        <v>4139</v>
      </c>
      <c r="C2223" s="221">
        <f t="shared" si="68"/>
        <v>8</v>
      </c>
      <c r="D2223" s="221">
        <v>60601000</v>
      </c>
      <c r="F2223" s="221" t="s">
        <v>442</v>
      </c>
      <c r="G2223" s="222">
        <v>578124.57999999996</v>
      </c>
      <c r="I2223" s="222">
        <f t="shared" si="69"/>
        <v>578124.57999999996</v>
      </c>
    </row>
    <row r="2224" spans="1:9" x14ac:dyDescent="0.2">
      <c r="A2224" s="221" t="s">
        <v>3315</v>
      </c>
      <c r="B2224" s="225" t="s">
        <v>4138</v>
      </c>
      <c r="C2224" s="221">
        <f t="shared" si="68"/>
        <v>6</v>
      </c>
      <c r="D2224" s="221">
        <v>60601000</v>
      </c>
      <c r="F2224" s="221" t="s">
        <v>164</v>
      </c>
      <c r="G2224" s="222">
        <v>548508</v>
      </c>
      <c r="I2224" s="222">
        <f t="shared" si="69"/>
        <v>548508</v>
      </c>
    </row>
    <row r="2225" spans="1:9" x14ac:dyDescent="0.2">
      <c r="A2225" s="221" t="s">
        <v>3316</v>
      </c>
      <c r="B2225" s="225" t="s">
        <v>4138</v>
      </c>
      <c r="C2225" s="221">
        <f t="shared" si="68"/>
        <v>6</v>
      </c>
      <c r="D2225" s="221">
        <v>60601000</v>
      </c>
      <c r="F2225" s="221" t="s">
        <v>164</v>
      </c>
      <c r="G2225" s="222">
        <v>659843.83999999997</v>
      </c>
      <c r="I2225" s="222">
        <f t="shared" si="69"/>
        <v>659843.83999999997</v>
      </c>
    </row>
    <row r="2226" spans="1:9" x14ac:dyDescent="0.2">
      <c r="A2226" s="221" t="s">
        <v>7</v>
      </c>
      <c r="B2226" s="225" t="s">
        <v>4139</v>
      </c>
      <c r="C2226" s="221">
        <f t="shared" si="68"/>
        <v>8</v>
      </c>
      <c r="D2226" s="221">
        <v>60601000</v>
      </c>
      <c r="F2226" s="221" t="s">
        <v>442</v>
      </c>
      <c r="G2226" s="222">
        <v>68521023.629999995</v>
      </c>
      <c r="I2226" s="222">
        <f t="shared" si="69"/>
        <v>68521023.629999995</v>
      </c>
    </row>
    <row r="2227" spans="1:9" x14ac:dyDescent="0.2">
      <c r="A2227" s="221" t="s">
        <v>33</v>
      </c>
      <c r="B2227" s="225">
        <v>60601000</v>
      </c>
      <c r="C2227" s="221">
        <f t="shared" si="68"/>
        <v>8</v>
      </c>
      <c r="D2227" s="221">
        <v>60601000</v>
      </c>
      <c r="F2227" s="221" t="s">
        <v>4140</v>
      </c>
      <c r="G2227" s="222">
        <v>172131327.52000001</v>
      </c>
      <c r="I2227" s="222">
        <f t="shared" si="69"/>
        <v>172131327.52000001</v>
      </c>
    </row>
    <row r="2228" spans="1:9" x14ac:dyDescent="0.2">
      <c r="A2228" s="221" t="s">
        <v>1</v>
      </c>
      <c r="B2228" s="225" t="s">
        <v>4139</v>
      </c>
      <c r="C2228" s="221">
        <f t="shared" si="68"/>
        <v>8</v>
      </c>
      <c r="D2228" s="221">
        <v>60601000</v>
      </c>
      <c r="F2228" s="221" t="s">
        <v>164</v>
      </c>
      <c r="G2228" s="222">
        <v>1377640.5</v>
      </c>
      <c r="I2228" s="222">
        <f t="shared" si="69"/>
        <v>1377640.5</v>
      </c>
    </row>
    <row r="2229" spans="1:9" x14ac:dyDescent="0.2">
      <c r="A2229" s="221" t="s">
        <v>27</v>
      </c>
      <c r="B2229" s="225" t="s">
        <v>4139</v>
      </c>
      <c r="C2229" s="221">
        <f t="shared" si="68"/>
        <v>8</v>
      </c>
      <c r="D2229" s="221">
        <v>60601000</v>
      </c>
      <c r="F2229" s="221" t="s">
        <v>442</v>
      </c>
      <c r="G2229" s="222">
        <v>5284998.9400000004</v>
      </c>
      <c r="I2229" s="222">
        <f t="shared" si="69"/>
        <v>5284998.9400000004</v>
      </c>
    </row>
    <row r="2230" spans="1:9" x14ac:dyDescent="0.2">
      <c r="A2230" s="221" t="s">
        <v>15</v>
      </c>
      <c r="B2230" s="225">
        <v>60601000</v>
      </c>
      <c r="C2230" s="221">
        <f t="shared" si="68"/>
        <v>8</v>
      </c>
      <c r="D2230" s="221">
        <v>60601000</v>
      </c>
      <c r="F2230" s="221" t="s">
        <v>2518</v>
      </c>
      <c r="G2230" s="222">
        <v>154612915.44999999</v>
      </c>
      <c r="I2230" s="222">
        <f t="shared" si="69"/>
        <v>154612915.44999999</v>
      </c>
    </row>
    <row r="2231" spans="1:9" x14ac:dyDescent="0.2">
      <c r="A2231" s="221" t="s">
        <v>6</v>
      </c>
      <c r="B2231" s="225" t="s">
        <v>4141</v>
      </c>
      <c r="C2231" s="221">
        <f t="shared" si="68"/>
        <v>8</v>
      </c>
      <c r="D2231" s="221">
        <v>60602000</v>
      </c>
      <c r="F2231" s="221" t="s">
        <v>165</v>
      </c>
      <c r="G2231" s="222">
        <v>777000</v>
      </c>
      <c r="I2231" s="222">
        <f t="shared" si="69"/>
        <v>777000</v>
      </c>
    </row>
    <row r="2232" spans="1:9" x14ac:dyDescent="0.2">
      <c r="A2232" s="221" t="s">
        <v>8</v>
      </c>
      <c r="B2232" s="225" t="s">
        <v>4141</v>
      </c>
      <c r="C2232" s="221">
        <f t="shared" si="68"/>
        <v>8</v>
      </c>
      <c r="D2232" s="221">
        <v>60602000</v>
      </c>
      <c r="F2232" s="221" t="s">
        <v>2360</v>
      </c>
      <c r="G2232" s="222">
        <v>136000</v>
      </c>
      <c r="I2232" s="222">
        <f t="shared" si="69"/>
        <v>136000</v>
      </c>
    </row>
    <row r="2233" spans="1:9" x14ac:dyDescent="0.2">
      <c r="A2233" s="221" t="s">
        <v>17</v>
      </c>
      <c r="B2233" s="225" t="s">
        <v>4142</v>
      </c>
      <c r="C2233" s="221">
        <f t="shared" si="68"/>
        <v>6</v>
      </c>
      <c r="D2233" s="221">
        <v>60602000</v>
      </c>
      <c r="F2233" s="221" t="s">
        <v>165</v>
      </c>
      <c r="G2233" s="222">
        <v>41242718.359999999</v>
      </c>
      <c r="H2233" s="222">
        <v>0</v>
      </c>
      <c r="I2233" s="222">
        <f t="shared" si="69"/>
        <v>41242718.359999999</v>
      </c>
    </row>
    <row r="2234" spans="1:9" x14ac:dyDescent="0.2">
      <c r="A2234" s="221" t="s">
        <v>20</v>
      </c>
      <c r="B2234" s="225">
        <v>60602000</v>
      </c>
      <c r="C2234" s="221">
        <f t="shared" si="68"/>
        <v>8</v>
      </c>
      <c r="D2234" s="221">
        <v>60602000</v>
      </c>
      <c r="F2234" s="221" t="s">
        <v>378</v>
      </c>
      <c r="G2234" s="222">
        <v>30000</v>
      </c>
      <c r="I2234" s="222">
        <f t="shared" si="69"/>
        <v>30000</v>
      </c>
    </row>
    <row r="2235" spans="1:9" x14ac:dyDescent="0.2">
      <c r="A2235" s="221" t="s">
        <v>26</v>
      </c>
      <c r="B2235" s="225" t="s">
        <v>4141</v>
      </c>
      <c r="C2235" s="221">
        <f t="shared" si="68"/>
        <v>8</v>
      </c>
      <c r="D2235" s="221">
        <v>60602000</v>
      </c>
      <c r="F2235" s="221" t="s">
        <v>2360</v>
      </c>
      <c r="G2235" s="222">
        <v>303764852.75999999</v>
      </c>
      <c r="I2235" s="222">
        <f t="shared" si="69"/>
        <v>303764852.75999999</v>
      </c>
    </row>
    <row r="2236" spans="1:9" x14ac:dyDescent="0.2">
      <c r="A2236" s="221" t="s">
        <v>149</v>
      </c>
      <c r="B2236" s="225" t="s">
        <v>4143</v>
      </c>
      <c r="C2236" s="221">
        <f t="shared" si="68"/>
        <v>7</v>
      </c>
      <c r="D2236" s="221">
        <v>60602000</v>
      </c>
      <c r="F2236" s="221" t="s">
        <v>378</v>
      </c>
      <c r="G2236" s="222">
        <v>431942730.67000002</v>
      </c>
      <c r="I2236" s="222">
        <f t="shared" si="69"/>
        <v>431942730.67000002</v>
      </c>
    </row>
    <row r="2237" spans="1:9" x14ac:dyDescent="0.2">
      <c r="A2237" s="221" t="s">
        <v>148</v>
      </c>
      <c r="B2237" s="225" t="s">
        <v>4141</v>
      </c>
      <c r="C2237" s="221">
        <f t="shared" si="68"/>
        <v>8</v>
      </c>
      <c r="D2237" s="221">
        <v>60602000</v>
      </c>
      <c r="F2237" s="221" t="s">
        <v>378</v>
      </c>
      <c r="G2237" s="222">
        <v>88500</v>
      </c>
      <c r="I2237" s="222">
        <f t="shared" si="69"/>
        <v>88500</v>
      </c>
    </row>
    <row r="2238" spans="1:9" x14ac:dyDescent="0.2">
      <c r="A2238" s="221" t="s">
        <v>3315</v>
      </c>
      <c r="B2238" s="225" t="s">
        <v>4142</v>
      </c>
      <c r="C2238" s="221">
        <f t="shared" si="68"/>
        <v>6</v>
      </c>
      <c r="D2238" s="221">
        <v>60602000</v>
      </c>
      <c r="F2238" s="221" t="s">
        <v>165</v>
      </c>
      <c r="G2238" s="222">
        <v>727920</v>
      </c>
      <c r="I2238" s="222">
        <f t="shared" si="69"/>
        <v>727920</v>
      </c>
    </row>
    <row r="2239" spans="1:9" x14ac:dyDescent="0.2">
      <c r="A2239" s="221" t="s">
        <v>7</v>
      </c>
      <c r="B2239" s="225" t="s">
        <v>4141</v>
      </c>
      <c r="C2239" s="221">
        <f t="shared" si="68"/>
        <v>8</v>
      </c>
      <c r="D2239" s="221">
        <v>60602000</v>
      </c>
      <c r="F2239" s="221" t="s">
        <v>378</v>
      </c>
      <c r="G2239" s="222">
        <v>50772582.25</v>
      </c>
      <c r="I2239" s="222">
        <f t="shared" si="69"/>
        <v>50772582.25</v>
      </c>
    </row>
    <row r="2240" spans="1:9" x14ac:dyDescent="0.2">
      <c r="A2240" s="221" t="s">
        <v>145</v>
      </c>
      <c r="B2240" s="225" t="s">
        <v>4141</v>
      </c>
      <c r="C2240" s="221">
        <f t="shared" si="68"/>
        <v>8</v>
      </c>
      <c r="D2240" s="221">
        <v>60602000</v>
      </c>
      <c r="F2240" s="221" t="s">
        <v>165</v>
      </c>
      <c r="G2240" s="222">
        <v>7120404.9199999999</v>
      </c>
      <c r="I2240" s="222">
        <f t="shared" si="69"/>
        <v>7120404.9199999999</v>
      </c>
    </row>
    <row r="2241" spans="1:9" x14ac:dyDescent="0.2">
      <c r="A2241" s="221" t="s">
        <v>33</v>
      </c>
      <c r="B2241" s="225">
        <v>60602000</v>
      </c>
      <c r="C2241" s="221">
        <f t="shared" si="68"/>
        <v>8</v>
      </c>
      <c r="D2241" s="221">
        <v>60602000</v>
      </c>
      <c r="F2241" s="221" t="s">
        <v>165</v>
      </c>
      <c r="G2241" s="222">
        <v>11807132.050000001</v>
      </c>
      <c r="I2241" s="222">
        <f t="shared" si="69"/>
        <v>11807132.050000001</v>
      </c>
    </row>
    <row r="2242" spans="1:9" x14ac:dyDescent="0.2">
      <c r="A2242" s="221" t="s">
        <v>30</v>
      </c>
      <c r="B2242" s="225" t="s">
        <v>4141</v>
      </c>
      <c r="C2242" s="221">
        <f t="shared" ref="C2242:C2305" si="70">+LEN(B:B)</f>
        <v>8</v>
      </c>
      <c r="D2242" s="221">
        <v>60602000</v>
      </c>
      <c r="F2242" s="221" t="s">
        <v>378</v>
      </c>
      <c r="G2242" s="222">
        <v>1792189</v>
      </c>
      <c r="I2242" s="222">
        <f t="shared" ref="I2242:I2305" si="71">+G:G-H:H</f>
        <v>1792189</v>
      </c>
    </row>
    <row r="2243" spans="1:9" x14ac:dyDescent="0.2">
      <c r="A2243" s="221" t="s">
        <v>1</v>
      </c>
      <c r="B2243" s="225" t="s">
        <v>4141</v>
      </c>
      <c r="C2243" s="221">
        <f t="shared" si="70"/>
        <v>8</v>
      </c>
      <c r="D2243" s="221">
        <v>60602000</v>
      </c>
      <c r="F2243" s="221" t="s">
        <v>165</v>
      </c>
      <c r="G2243" s="222">
        <v>7824695.3099999996</v>
      </c>
      <c r="I2243" s="222">
        <f t="shared" si="71"/>
        <v>7824695.3099999996</v>
      </c>
    </row>
    <row r="2244" spans="1:9" x14ac:dyDescent="0.2">
      <c r="A2244" s="221" t="s">
        <v>27</v>
      </c>
      <c r="B2244" s="225" t="s">
        <v>4141</v>
      </c>
      <c r="C2244" s="221">
        <f t="shared" si="70"/>
        <v>8</v>
      </c>
      <c r="D2244" s="221">
        <v>60602000</v>
      </c>
      <c r="F2244" s="221" t="s">
        <v>378</v>
      </c>
      <c r="G2244" s="222">
        <v>122000</v>
      </c>
      <c r="I2244" s="222">
        <f t="shared" si="71"/>
        <v>122000</v>
      </c>
    </row>
    <row r="2245" spans="1:9" x14ac:dyDescent="0.2">
      <c r="A2245" s="221" t="s">
        <v>15</v>
      </c>
      <c r="B2245" s="225">
        <v>60602000</v>
      </c>
      <c r="C2245" s="221">
        <f t="shared" si="70"/>
        <v>8</v>
      </c>
      <c r="D2245" s="221">
        <v>60602000</v>
      </c>
      <c r="F2245" s="221" t="s">
        <v>165</v>
      </c>
      <c r="G2245" s="222">
        <v>931633.75600000005</v>
      </c>
      <c r="I2245" s="222">
        <f t="shared" si="71"/>
        <v>931633.75600000005</v>
      </c>
    </row>
    <row r="2246" spans="1:9" x14ac:dyDescent="0.2">
      <c r="A2246" s="221" t="s">
        <v>7</v>
      </c>
      <c r="B2246" s="225" t="s">
        <v>4144</v>
      </c>
      <c r="C2246" s="221">
        <f t="shared" si="70"/>
        <v>8</v>
      </c>
      <c r="D2246" s="221">
        <v>60602000</v>
      </c>
      <c r="F2246" s="221" t="s">
        <v>4145</v>
      </c>
      <c r="G2246" s="222">
        <v>11019709.529999999</v>
      </c>
      <c r="I2246" s="222">
        <f t="shared" si="71"/>
        <v>11019709.529999999</v>
      </c>
    </row>
    <row r="2247" spans="1:9" x14ac:dyDescent="0.2">
      <c r="A2247" s="221" t="s">
        <v>7</v>
      </c>
      <c r="B2247" s="225" t="s">
        <v>4146</v>
      </c>
      <c r="C2247" s="221">
        <f t="shared" si="70"/>
        <v>8</v>
      </c>
      <c r="D2247" s="221">
        <v>60602000</v>
      </c>
      <c r="F2247" s="221" t="s">
        <v>2361</v>
      </c>
      <c r="G2247" s="222">
        <v>2816500</v>
      </c>
      <c r="I2247" s="222">
        <f t="shared" si="71"/>
        <v>2816500</v>
      </c>
    </row>
    <row r="2248" spans="1:9" x14ac:dyDescent="0.2">
      <c r="A2248" s="221" t="s">
        <v>6</v>
      </c>
      <c r="B2248" s="225" t="s">
        <v>4147</v>
      </c>
      <c r="C2248" s="221">
        <f t="shared" si="70"/>
        <v>8</v>
      </c>
      <c r="D2248" s="221">
        <v>60603000</v>
      </c>
      <c r="F2248" s="221" t="s">
        <v>1373</v>
      </c>
      <c r="G2248" s="222">
        <v>800000</v>
      </c>
      <c r="I2248" s="222">
        <f t="shared" si="71"/>
        <v>800000</v>
      </c>
    </row>
    <row r="2249" spans="1:9" x14ac:dyDescent="0.2">
      <c r="A2249" s="221" t="s">
        <v>17</v>
      </c>
      <c r="B2249" s="225" t="s">
        <v>4148</v>
      </c>
      <c r="C2249" s="221">
        <f t="shared" si="70"/>
        <v>6</v>
      </c>
      <c r="D2249" s="221">
        <v>60603000</v>
      </c>
      <c r="F2249" s="221" t="s">
        <v>1373</v>
      </c>
      <c r="G2249" s="222">
        <v>84494395.129999995</v>
      </c>
      <c r="H2249" s="222">
        <v>0</v>
      </c>
      <c r="I2249" s="222">
        <f t="shared" si="71"/>
        <v>84494395.129999995</v>
      </c>
    </row>
    <row r="2250" spans="1:9" x14ac:dyDescent="0.2">
      <c r="A2250" s="221" t="s">
        <v>26</v>
      </c>
      <c r="B2250" s="225" t="s">
        <v>4147</v>
      </c>
      <c r="C2250" s="221">
        <f t="shared" si="70"/>
        <v>8</v>
      </c>
      <c r="D2250" s="221">
        <v>60603000</v>
      </c>
      <c r="F2250" s="221" t="s">
        <v>2361</v>
      </c>
      <c r="G2250" s="222">
        <v>3686900</v>
      </c>
      <c r="I2250" s="222">
        <f t="shared" si="71"/>
        <v>3686900</v>
      </c>
    </row>
    <row r="2251" spans="1:9" x14ac:dyDescent="0.2">
      <c r="A2251" s="221" t="s">
        <v>149</v>
      </c>
      <c r="B2251" s="225" t="s">
        <v>4149</v>
      </c>
      <c r="C2251" s="221">
        <f t="shared" si="70"/>
        <v>7</v>
      </c>
      <c r="D2251" s="221">
        <v>60603000</v>
      </c>
      <c r="F2251" s="221" t="s">
        <v>2029</v>
      </c>
      <c r="G2251" s="222">
        <v>139877703.91</v>
      </c>
      <c r="I2251" s="222">
        <f t="shared" si="71"/>
        <v>139877703.91</v>
      </c>
    </row>
    <row r="2252" spans="1:9" x14ac:dyDescent="0.2">
      <c r="A2252" s="221" t="s">
        <v>148</v>
      </c>
      <c r="B2252" s="225" t="s">
        <v>4147</v>
      </c>
      <c r="C2252" s="221">
        <f t="shared" si="70"/>
        <v>8</v>
      </c>
      <c r="D2252" s="221">
        <v>60603000</v>
      </c>
      <c r="F2252" s="221" t="s">
        <v>2361</v>
      </c>
      <c r="G2252" s="222">
        <v>9222508</v>
      </c>
      <c r="I2252" s="222">
        <f t="shared" si="71"/>
        <v>9222508</v>
      </c>
    </row>
    <row r="2253" spans="1:9" x14ac:dyDescent="0.2">
      <c r="A2253" s="221" t="s">
        <v>3315</v>
      </c>
      <c r="B2253" s="225" t="s">
        <v>4148</v>
      </c>
      <c r="C2253" s="221">
        <f t="shared" si="70"/>
        <v>6</v>
      </c>
      <c r="D2253" s="221">
        <v>60603000</v>
      </c>
      <c r="F2253" s="221" t="s">
        <v>1373</v>
      </c>
      <c r="G2253" s="222">
        <v>5000</v>
      </c>
      <c r="I2253" s="222">
        <f t="shared" si="71"/>
        <v>5000</v>
      </c>
    </row>
    <row r="2254" spans="1:9" x14ac:dyDescent="0.2">
      <c r="A2254" s="221" t="s">
        <v>7</v>
      </c>
      <c r="B2254" s="225" t="s">
        <v>4147</v>
      </c>
      <c r="C2254" s="221">
        <f t="shared" si="70"/>
        <v>8</v>
      </c>
      <c r="D2254" s="221">
        <v>60603000</v>
      </c>
      <c r="F2254" s="221" t="s">
        <v>4150</v>
      </c>
      <c r="G2254" s="222">
        <v>6796084.1699999999</v>
      </c>
      <c r="I2254" s="222">
        <f t="shared" si="71"/>
        <v>6796084.1699999999</v>
      </c>
    </row>
    <row r="2255" spans="1:9" x14ac:dyDescent="0.2">
      <c r="A2255" s="221" t="s">
        <v>33</v>
      </c>
      <c r="B2255" s="225">
        <v>60603000</v>
      </c>
      <c r="C2255" s="221">
        <f t="shared" si="70"/>
        <v>8</v>
      </c>
      <c r="D2255" s="221">
        <v>60603000</v>
      </c>
      <c r="F2255" s="221" t="s">
        <v>4151</v>
      </c>
      <c r="G2255" s="222">
        <v>27280480.68</v>
      </c>
      <c r="I2255" s="222">
        <f t="shared" si="71"/>
        <v>27280480.68</v>
      </c>
    </row>
    <row r="2256" spans="1:9" x14ac:dyDescent="0.2">
      <c r="A2256" s="221" t="s">
        <v>27</v>
      </c>
      <c r="B2256" s="225" t="s">
        <v>4147</v>
      </c>
      <c r="C2256" s="221">
        <f t="shared" si="70"/>
        <v>8</v>
      </c>
      <c r="D2256" s="221">
        <v>60603000</v>
      </c>
      <c r="F2256" s="221" t="s">
        <v>380</v>
      </c>
      <c r="G2256" s="222">
        <v>298000</v>
      </c>
      <c r="I2256" s="222">
        <f t="shared" si="71"/>
        <v>298000</v>
      </c>
    </row>
    <row r="2257" spans="1:9" x14ac:dyDescent="0.2">
      <c r="A2257" s="221" t="s">
        <v>15</v>
      </c>
      <c r="B2257" s="225">
        <v>60603000</v>
      </c>
      <c r="C2257" s="221">
        <f t="shared" si="70"/>
        <v>8</v>
      </c>
      <c r="D2257" s="221">
        <v>60603000</v>
      </c>
      <c r="F2257" s="221" t="s">
        <v>2519</v>
      </c>
      <c r="G2257" s="222">
        <v>29448804.364</v>
      </c>
      <c r="I2257" s="222">
        <f t="shared" si="71"/>
        <v>29448804.364</v>
      </c>
    </row>
    <row r="2258" spans="1:9" x14ac:dyDescent="0.2">
      <c r="A2258" s="221" t="s">
        <v>145</v>
      </c>
      <c r="B2258" s="225" t="s">
        <v>4152</v>
      </c>
      <c r="C2258" s="221">
        <f t="shared" si="70"/>
        <v>8</v>
      </c>
      <c r="D2258" s="221">
        <v>60603100</v>
      </c>
      <c r="F2258" s="221" t="s">
        <v>2029</v>
      </c>
      <c r="G2258" s="222">
        <v>87352040.25</v>
      </c>
      <c r="I2258" s="222">
        <f t="shared" si="71"/>
        <v>87352040.25</v>
      </c>
    </row>
    <row r="2259" spans="1:9" x14ac:dyDescent="0.2">
      <c r="A2259" s="221" t="s">
        <v>6</v>
      </c>
      <c r="B2259" s="225" t="s">
        <v>4153</v>
      </c>
      <c r="C2259" s="221">
        <f t="shared" si="70"/>
        <v>8</v>
      </c>
      <c r="D2259" s="221">
        <v>60604000</v>
      </c>
      <c r="F2259" s="221" t="s">
        <v>166</v>
      </c>
      <c r="G2259" s="222">
        <v>750020</v>
      </c>
      <c r="I2259" s="222">
        <f t="shared" si="71"/>
        <v>750020</v>
      </c>
    </row>
    <row r="2260" spans="1:9" x14ac:dyDescent="0.2">
      <c r="A2260" s="221" t="s">
        <v>8</v>
      </c>
      <c r="B2260" s="225" t="s">
        <v>4153</v>
      </c>
      <c r="C2260" s="221">
        <f t="shared" si="70"/>
        <v>8</v>
      </c>
      <c r="D2260" s="221">
        <v>60604000</v>
      </c>
      <c r="F2260" s="221" t="s">
        <v>382</v>
      </c>
      <c r="G2260" s="222">
        <v>1651138.98</v>
      </c>
      <c r="I2260" s="222">
        <f t="shared" si="71"/>
        <v>1651138.98</v>
      </c>
    </row>
    <row r="2261" spans="1:9" x14ac:dyDescent="0.2">
      <c r="A2261" s="221" t="s">
        <v>20</v>
      </c>
      <c r="B2261" s="225">
        <v>60604000</v>
      </c>
      <c r="C2261" s="221">
        <f t="shared" si="70"/>
        <v>8</v>
      </c>
      <c r="D2261" s="221">
        <v>60604000</v>
      </c>
      <c r="F2261" s="221" t="s">
        <v>382</v>
      </c>
      <c r="G2261" s="222">
        <v>333020</v>
      </c>
      <c r="I2261" s="222">
        <f t="shared" si="71"/>
        <v>333020</v>
      </c>
    </row>
    <row r="2262" spans="1:9" x14ac:dyDescent="0.2">
      <c r="A2262" s="221" t="s">
        <v>26</v>
      </c>
      <c r="B2262" s="225" t="s">
        <v>4153</v>
      </c>
      <c r="C2262" s="221">
        <f t="shared" si="70"/>
        <v>8</v>
      </c>
      <c r="D2262" s="221">
        <v>60604000</v>
      </c>
      <c r="F2262" s="221" t="s">
        <v>382</v>
      </c>
      <c r="G2262" s="222">
        <v>4675828</v>
      </c>
      <c r="I2262" s="222">
        <f t="shared" si="71"/>
        <v>4675828</v>
      </c>
    </row>
    <row r="2263" spans="1:9" x14ac:dyDescent="0.2">
      <c r="A2263" s="221" t="s">
        <v>148</v>
      </c>
      <c r="B2263" s="225" t="s">
        <v>4153</v>
      </c>
      <c r="C2263" s="221">
        <f t="shared" si="70"/>
        <v>8</v>
      </c>
      <c r="D2263" s="221">
        <v>60604000</v>
      </c>
      <c r="F2263" s="221" t="s">
        <v>382</v>
      </c>
      <c r="G2263" s="222">
        <v>1997514.37</v>
      </c>
      <c r="I2263" s="222">
        <f t="shared" si="71"/>
        <v>1997514.37</v>
      </c>
    </row>
    <row r="2264" spans="1:9" x14ac:dyDescent="0.2">
      <c r="A2264" s="221" t="s">
        <v>7</v>
      </c>
      <c r="B2264" s="225" t="s">
        <v>4153</v>
      </c>
      <c r="C2264" s="221">
        <f t="shared" si="70"/>
        <v>8</v>
      </c>
      <c r="D2264" s="221">
        <v>60604000</v>
      </c>
      <c r="F2264" s="221" t="s">
        <v>4154</v>
      </c>
      <c r="G2264" s="222">
        <v>32431510.300000001</v>
      </c>
      <c r="I2264" s="222">
        <f t="shared" si="71"/>
        <v>32431510.300000001</v>
      </c>
    </row>
    <row r="2265" spans="1:9" x14ac:dyDescent="0.2">
      <c r="A2265" s="221" t="s">
        <v>145</v>
      </c>
      <c r="B2265" s="225" t="s">
        <v>4153</v>
      </c>
      <c r="C2265" s="221">
        <f t="shared" si="70"/>
        <v>8</v>
      </c>
      <c r="D2265" s="221">
        <v>60604000</v>
      </c>
      <c r="F2265" s="221" t="s">
        <v>166</v>
      </c>
      <c r="G2265" s="222">
        <v>785152.5</v>
      </c>
      <c r="I2265" s="222">
        <f t="shared" si="71"/>
        <v>785152.5</v>
      </c>
    </row>
    <row r="2266" spans="1:9" x14ac:dyDescent="0.2">
      <c r="A2266" s="221" t="s">
        <v>33</v>
      </c>
      <c r="B2266" s="225">
        <v>60604000</v>
      </c>
      <c r="C2266" s="221">
        <f t="shared" si="70"/>
        <v>8</v>
      </c>
      <c r="D2266" s="221">
        <v>60604000</v>
      </c>
      <c r="F2266" s="221" t="s">
        <v>4155</v>
      </c>
      <c r="G2266" s="222">
        <v>1098699.83</v>
      </c>
      <c r="I2266" s="222">
        <f t="shared" si="71"/>
        <v>1098699.83</v>
      </c>
    </row>
    <row r="2267" spans="1:9" x14ac:dyDescent="0.2">
      <c r="A2267" s="221" t="s">
        <v>30</v>
      </c>
      <c r="B2267" s="225" t="s">
        <v>4153</v>
      </c>
      <c r="C2267" s="221">
        <f t="shared" si="70"/>
        <v>8</v>
      </c>
      <c r="D2267" s="221">
        <v>60604000</v>
      </c>
      <c r="F2267" s="221" t="s">
        <v>382</v>
      </c>
      <c r="G2267" s="222">
        <v>1175000</v>
      </c>
      <c r="I2267" s="222">
        <f t="shared" si="71"/>
        <v>1175000</v>
      </c>
    </row>
    <row r="2268" spans="1:9" x14ac:dyDescent="0.2">
      <c r="A2268" s="221" t="s">
        <v>1</v>
      </c>
      <c r="B2268" s="225" t="s">
        <v>4153</v>
      </c>
      <c r="C2268" s="221">
        <f t="shared" si="70"/>
        <v>8</v>
      </c>
      <c r="D2268" s="221">
        <v>60604000</v>
      </c>
      <c r="F2268" s="221" t="s">
        <v>166</v>
      </c>
      <c r="G2268" s="222">
        <v>17894890.039999999</v>
      </c>
      <c r="I2268" s="222">
        <f t="shared" si="71"/>
        <v>17894890.039999999</v>
      </c>
    </row>
    <row r="2269" spans="1:9" x14ac:dyDescent="0.2">
      <c r="A2269" s="221" t="s">
        <v>27</v>
      </c>
      <c r="B2269" s="225" t="s">
        <v>4153</v>
      </c>
      <c r="C2269" s="221">
        <f t="shared" si="70"/>
        <v>8</v>
      </c>
      <c r="D2269" s="221">
        <v>60604000</v>
      </c>
      <c r="F2269" s="221" t="s">
        <v>382</v>
      </c>
      <c r="G2269" s="222">
        <v>358970</v>
      </c>
      <c r="I2269" s="222">
        <f t="shared" si="71"/>
        <v>358970</v>
      </c>
    </row>
    <row r="2270" spans="1:9" x14ac:dyDescent="0.2">
      <c r="A2270" s="221" t="s">
        <v>15</v>
      </c>
      <c r="B2270" s="225">
        <v>60604000</v>
      </c>
      <c r="C2270" s="221">
        <f t="shared" si="70"/>
        <v>8</v>
      </c>
      <c r="D2270" s="221">
        <v>60604000</v>
      </c>
      <c r="F2270" s="221" t="s">
        <v>166</v>
      </c>
      <c r="G2270" s="222">
        <v>38094652.553999998</v>
      </c>
      <c r="I2270" s="222">
        <f t="shared" si="71"/>
        <v>38094652.553999998</v>
      </c>
    </row>
    <row r="2271" spans="1:9" x14ac:dyDescent="0.2">
      <c r="A2271" s="221" t="s">
        <v>37</v>
      </c>
      <c r="B2271" s="225" t="s">
        <v>4156</v>
      </c>
      <c r="C2271" s="221">
        <f t="shared" si="70"/>
        <v>6</v>
      </c>
      <c r="D2271" s="221">
        <v>60605000</v>
      </c>
      <c r="F2271" s="221" t="s">
        <v>167</v>
      </c>
      <c r="G2271" s="222">
        <v>4890632.7</v>
      </c>
      <c r="I2271" s="222">
        <f t="shared" si="71"/>
        <v>4890632.7</v>
      </c>
    </row>
    <row r="2272" spans="1:9" x14ac:dyDescent="0.2">
      <c r="A2272" s="221" t="s">
        <v>6</v>
      </c>
      <c r="B2272" s="225" t="s">
        <v>4157</v>
      </c>
      <c r="C2272" s="221">
        <f t="shared" si="70"/>
        <v>8</v>
      </c>
      <c r="D2272" s="221">
        <v>60605000</v>
      </c>
      <c r="F2272" s="221" t="s">
        <v>167</v>
      </c>
      <c r="G2272" s="222">
        <v>5016046.71</v>
      </c>
      <c r="I2272" s="222">
        <f t="shared" si="71"/>
        <v>5016046.71</v>
      </c>
    </row>
    <row r="2273" spans="1:9" x14ac:dyDescent="0.2">
      <c r="A2273" s="221" t="s">
        <v>8</v>
      </c>
      <c r="B2273" s="225" t="s">
        <v>4157</v>
      </c>
      <c r="C2273" s="221">
        <f t="shared" si="70"/>
        <v>8</v>
      </c>
      <c r="D2273" s="221">
        <v>60605000</v>
      </c>
      <c r="F2273" s="221" t="s">
        <v>167</v>
      </c>
      <c r="G2273" s="222">
        <v>145957866.84</v>
      </c>
      <c r="I2273" s="222">
        <f t="shared" si="71"/>
        <v>145957866.84</v>
      </c>
    </row>
    <row r="2274" spans="1:9" x14ac:dyDescent="0.2">
      <c r="A2274" s="221" t="s">
        <v>17</v>
      </c>
      <c r="B2274" s="225" t="s">
        <v>4156</v>
      </c>
      <c r="C2274" s="221">
        <f t="shared" si="70"/>
        <v>6</v>
      </c>
      <c r="D2274" s="221">
        <v>60605000</v>
      </c>
      <c r="F2274" s="221" t="s">
        <v>167</v>
      </c>
      <c r="G2274" s="222">
        <v>74051294.689999998</v>
      </c>
      <c r="H2274" s="222">
        <v>0</v>
      </c>
      <c r="I2274" s="222">
        <f t="shared" si="71"/>
        <v>74051294.689999998</v>
      </c>
    </row>
    <row r="2275" spans="1:9" x14ac:dyDescent="0.2">
      <c r="A2275" s="221" t="s">
        <v>20</v>
      </c>
      <c r="B2275" s="225">
        <v>60605000</v>
      </c>
      <c r="C2275" s="221">
        <f t="shared" si="70"/>
        <v>8</v>
      </c>
      <c r="D2275" s="221">
        <v>60605000</v>
      </c>
      <c r="F2275" s="221" t="s">
        <v>167</v>
      </c>
      <c r="G2275" s="222">
        <v>1211335.23</v>
      </c>
      <c r="I2275" s="222">
        <f t="shared" si="71"/>
        <v>1211335.23</v>
      </c>
    </row>
    <row r="2276" spans="1:9" x14ac:dyDescent="0.2">
      <c r="A2276" s="221" t="s">
        <v>26</v>
      </c>
      <c r="B2276" s="225" t="s">
        <v>4157</v>
      </c>
      <c r="C2276" s="221">
        <f t="shared" si="70"/>
        <v>8</v>
      </c>
      <c r="D2276" s="221">
        <v>60605000</v>
      </c>
      <c r="F2276" s="221" t="s">
        <v>167</v>
      </c>
      <c r="G2276" s="222">
        <v>10543542.439999999</v>
      </c>
      <c r="I2276" s="222">
        <f t="shared" si="71"/>
        <v>10543542.439999999</v>
      </c>
    </row>
    <row r="2277" spans="1:9" x14ac:dyDescent="0.2">
      <c r="A2277" s="221" t="s">
        <v>149</v>
      </c>
      <c r="B2277" s="225" t="s">
        <v>4158</v>
      </c>
      <c r="C2277" s="221">
        <f t="shared" si="70"/>
        <v>7</v>
      </c>
      <c r="D2277" s="221">
        <v>60605000</v>
      </c>
      <c r="F2277" s="221" t="s">
        <v>167</v>
      </c>
      <c r="G2277" s="222">
        <v>48296335.32</v>
      </c>
      <c r="I2277" s="222">
        <f t="shared" si="71"/>
        <v>48296335.32</v>
      </c>
    </row>
    <row r="2278" spans="1:9" x14ac:dyDescent="0.2">
      <c r="A2278" s="221" t="s">
        <v>148</v>
      </c>
      <c r="B2278" s="225" t="s">
        <v>4157</v>
      </c>
      <c r="C2278" s="221">
        <f t="shared" si="70"/>
        <v>8</v>
      </c>
      <c r="D2278" s="221">
        <v>60605000</v>
      </c>
      <c r="F2278" s="221" t="s">
        <v>167</v>
      </c>
      <c r="G2278" s="222">
        <v>272002370.08999997</v>
      </c>
      <c r="I2278" s="222">
        <f t="shared" si="71"/>
        <v>272002370.08999997</v>
      </c>
    </row>
    <row r="2279" spans="1:9" x14ac:dyDescent="0.2">
      <c r="A2279" s="221" t="s">
        <v>3315</v>
      </c>
      <c r="B2279" s="225" t="s">
        <v>4156</v>
      </c>
      <c r="C2279" s="221">
        <f t="shared" si="70"/>
        <v>6</v>
      </c>
      <c r="D2279" s="221">
        <v>60605000</v>
      </c>
      <c r="F2279" s="221" t="s">
        <v>167</v>
      </c>
      <c r="G2279" s="222">
        <v>374100</v>
      </c>
      <c r="I2279" s="222">
        <f t="shared" si="71"/>
        <v>374100</v>
      </c>
    </row>
    <row r="2280" spans="1:9" x14ac:dyDescent="0.2">
      <c r="A2280" s="221" t="s">
        <v>3316</v>
      </c>
      <c r="B2280" s="225" t="s">
        <v>4156</v>
      </c>
      <c r="C2280" s="221">
        <f t="shared" si="70"/>
        <v>6</v>
      </c>
      <c r="D2280" s="221">
        <v>60605000</v>
      </c>
      <c r="F2280" s="221" t="s">
        <v>167</v>
      </c>
      <c r="G2280" s="222">
        <v>102000</v>
      </c>
      <c r="I2280" s="222">
        <f t="shared" si="71"/>
        <v>102000</v>
      </c>
    </row>
    <row r="2281" spans="1:9" x14ac:dyDescent="0.2">
      <c r="A2281" s="221" t="s">
        <v>7</v>
      </c>
      <c r="B2281" s="225" t="s">
        <v>4157</v>
      </c>
      <c r="C2281" s="221">
        <f t="shared" si="70"/>
        <v>8</v>
      </c>
      <c r="D2281" s="221">
        <v>60605000</v>
      </c>
      <c r="F2281" s="221" t="s">
        <v>2580</v>
      </c>
      <c r="G2281" s="222">
        <v>176517600.38999999</v>
      </c>
      <c r="I2281" s="222">
        <f t="shared" si="71"/>
        <v>176517600.38999999</v>
      </c>
    </row>
    <row r="2282" spans="1:9" x14ac:dyDescent="0.2">
      <c r="A2282" s="221" t="s">
        <v>145</v>
      </c>
      <c r="B2282" s="225" t="s">
        <v>4157</v>
      </c>
      <c r="C2282" s="221">
        <f t="shared" si="70"/>
        <v>8</v>
      </c>
      <c r="D2282" s="221">
        <v>60605000</v>
      </c>
      <c r="F2282" s="221" t="s">
        <v>167</v>
      </c>
      <c r="G2282" s="222">
        <v>364849.99</v>
      </c>
      <c r="I2282" s="222">
        <f t="shared" si="71"/>
        <v>364849.99</v>
      </c>
    </row>
    <row r="2283" spans="1:9" x14ac:dyDescent="0.2">
      <c r="A2283" s="221" t="s">
        <v>33</v>
      </c>
      <c r="B2283" s="225">
        <v>60605000</v>
      </c>
      <c r="C2283" s="221">
        <f t="shared" si="70"/>
        <v>8</v>
      </c>
      <c r="D2283" s="221">
        <v>60605000</v>
      </c>
      <c r="F2283" s="221" t="s">
        <v>167</v>
      </c>
      <c r="G2283" s="222">
        <v>43025180.600000001</v>
      </c>
      <c r="I2283" s="222">
        <f t="shared" si="71"/>
        <v>43025180.600000001</v>
      </c>
    </row>
    <row r="2284" spans="1:9" x14ac:dyDescent="0.2">
      <c r="A2284" s="221" t="s">
        <v>30</v>
      </c>
      <c r="B2284" s="225" t="s">
        <v>4157</v>
      </c>
      <c r="C2284" s="221">
        <f t="shared" si="70"/>
        <v>8</v>
      </c>
      <c r="D2284" s="221">
        <v>60605000</v>
      </c>
      <c r="F2284" s="221" t="s">
        <v>167</v>
      </c>
      <c r="G2284" s="222">
        <v>13688372.4</v>
      </c>
      <c r="I2284" s="222">
        <f t="shared" si="71"/>
        <v>13688372.4</v>
      </c>
    </row>
    <row r="2285" spans="1:9" x14ac:dyDescent="0.2">
      <c r="A2285" s="221" t="s">
        <v>1</v>
      </c>
      <c r="B2285" s="225" t="s">
        <v>4157</v>
      </c>
      <c r="C2285" s="221">
        <f t="shared" si="70"/>
        <v>8</v>
      </c>
      <c r="D2285" s="221">
        <v>60605000</v>
      </c>
      <c r="F2285" s="221" t="s">
        <v>167</v>
      </c>
      <c r="G2285" s="222">
        <v>39752082.439999998</v>
      </c>
      <c r="I2285" s="222">
        <f t="shared" si="71"/>
        <v>39752082.439999998</v>
      </c>
    </row>
    <row r="2286" spans="1:9" x14ac:dyDescent="0.2">
      <c r="A2286" s="221" t="s">
        <v>27</v>
      </c>
      <c r="B2286" s="225" t="s">
        <v>4157</v>
      </c>
      <c r="C2286" s="221">
        <f t="shared" si="70"/>
        <v>8</v>
      </c>
      <c r="D2286" s="221">
        <v>60605000</v>
      </c>
      <c r="F2286" s="221" t="s">
        <v>167</v>
      </c>
      <c r="G2286" s="222">
        <v>1136530</v>
      </c>
      <c r="I2286" s="222">
        <f t="shared" si="71"/>
        <v>1136530</v>
      </c>
    </row>
    <row r="2287" spans="1:9" x14ac:dyDescent="0.2">
      <c r="A2287" s="221" t="s">
        <v>15</v>
      </c>
      <c r="B2287" s="225">
        <v>60605000</v>
      </c>
      <c r="C2287" s="221">
        <f t="shared" si="70"/>
        <v>8</v>
      </c>
      <c r="D2287" s="221">
        <v>60605000</v>
      </c>
      <c r="F2287" s="221" t="s">
        <v>167</v>
      </c>
      <c r="G2287" s="222">
        <v>18284647</v>
      </c>
      <c r="I2287" s="222">
        <f t="shared" si="71"/>
        <v>18284647</v>
      </c>
    </row>
    <row r="2288" spans="1:9" x14ac:dyDescent="0.2">
      <c r="A2288" s="221" t="s">
        <v>37</v>
      </c>
      <c r="B2288" s="225" t="s">
        <v>4159</v>
      </c>
      <c r="C2288" s="221">
        <f t="shared" si="70"/>
        <v>6</v>
      </c>
      <c r="D2288" s="221">
        <v>60606000</v>
      </c>
      <c r="F2288" s="221" t="s">
        <v>166</v>
      </c>
      <c r="G2288" s="222">
        <v>142562</v>
      </c>
      <c r="I2288" s="222">
        <f t="shared" si="71"/>
        <v>142562</v>
      </c>
    </row>
    <row r="2289" spans="1:9" x14ac:dyDescent="0.2">
      <c r="A2289" s="221" t="s">
        <v>17</v>
      </c>
      <c r="B2289" s="225" t="s">
        <v>4159</v>
      </c>
      <c r="C2289" s="221">
        <f t="shared" si="70"/>
        <v>6</v>
      </c>
      <c r="D2289" s="221">
        <v>60606000</v>
      </c>
      <c r="F2289" s="221" t="s">
        <v>166</v>
      </c>
      <c r="G2289" s="222">
        <v>1516100</v>
      </c>
      <c r="H2289" s="222">
        <v>0</v>
      </c>
      <c r="I2289" s="222">
        <f t="shared" si="71"/>
        <v>1516100</v>
      </c>
    </row>
    <row r="2290" spans="1:9" x14ac:dyDescent="0.2">
      <c r="A2290" s="221" t="s">
        <v>149</v>
      </c>
      <c r="B2290" s="225" t="s">
        <v>959</v>
      </c>
      <c r="C2290" s="221">
        <f t="shared" si="70"/>
        <v>7</v>
      </c>
      <c r="D2290" s="221">
        <v>60606000</v>
      </c>
      <c r="F2290" s="221" t="s">
        <v>4160</v>
      </c>
      <c r="G2290" s="222">
        <v>102129808.65000001</v>
      </c>
      <c r="I2290" s="222">
        <f t="shared" si="71"/>
        <v>102129808.65000001</v>
      </c>
    </row>
    <row r="2291" spans="1:9" x14ac:dyDescent="0.2">
      <c r="A2291" s="221" t="s">
        <v>3315</v>
      </c>
      <c r="B2291" s="225" t="s">
        <v>4159</v>
      </c>
      <c r="C2291" s="221">
        <f t="shared" si="70"/>
        <v>6</v>
      </c>
      <c r="D2291" s="221">
        <v>60606000</v>
      </c>
      <c r="F2291" s="221" t="s">
        <v>166</v>
      </c>
      <c r="G2291" s="222">
        <v>121600</v>
      </c>
      <c r="I2291" s="222">
        <f t="shared" si="71"/>
        <v>121600</v>
      </c>
    </row>
    <row r="2292" spans="1:9" x14ac:dyDescent="0.2">
      <c r="A2292" s="221" t="s">
        <v>3316</v>
      </c>
      <c r="B2292" s="225" t="s">
        <v>4159</v>
      </c>
      <c r="C2292" s="221">
        <f t="shared" si="70"/>
        <v>6</v>
      </c>
      <c r="D2292" s="221">
        <v>60606000</v>
      </c>
      <c r="F2292" s="221" t="s">
        <v>166</v>
      </c>
      <c r="G2292" s="222">
        <v>93000</v>
      </c>
      <c r="I2292" s="222">
        <f t="shared" si="71"/>
        <v>93000</v>
      </c>
    </row>
    <row r="2293" spans="1:9" x14ac:dyDescent="0.2">
      <c r="A2293" s="221" t="s">
        <v>5</v>
      </c>
      <c r="B2293" s="225" t="s">
        <v>959</v>
      </c>
      <c r="C2293" s="221">
        <f t="shared" si="70"/>
        <v>7</v>
      </c>
      <c r="D2293" s="221">
        <v>60606000</v>
      </c>
      <c r="F2293" s="221" t="s">
        <v>383</v>
      </c>
      <c r="G2293" s="222">
        <v>1459300</v>
      </c>
      <c r="H2293" s="222">
        <v>0</v>
      </c>
      <c r="I2293" s="222">
        <f t="shared" si="71"/>
        <v>1459300</v>
      </c>
    </row>
    <row r="2294" spans="1:9" x14ac:dyDescent="0.2">
      <c r="A2294" s="221" t="s">
        <v>145</v>
      </c>
      <c r="B2294" s="225" t="s">
        <v>4161</v>
      </c>
      <c r="C2294" s="221">
        <f t="shared" si="70"/>
        <v>8</v>
      </c>
      <c r="D2294" s="221">
        <v>60606100</v>
      </c>
      <c r="F2294" s="221" t="s">
        <v>371</v>
      </c>
      <c r="G2294" s="222">
        <v>13170831.380000001</v>
      </c>
      <c r="I2294" s="222">
        <f t="shared" si="71"/>
        <v>13170831.380000001</v>
      </c>
    </row>
    <row r="2295" spans="1:9" x14ac:dyDescent="0.2">
      <c r="A2295" s="221" t="s">
        <v>145</v>
      </c>
      <c r="B2295" s="225" t="s">
        <v>4162</v>
      </c>
      <c r="C2295" s="221">
        <f t="shared" si="70"/>
        <v>8</v>
      </c>
      <c r="D2295" s="221">
        <v>60606200</v>
      </c>
      <c r="F2295" s="221" t="s">
        <v>2034</v>
      </c>
      <c r="G2295" s="222">
        <v>442198785.08999997</v>
      </c>
      <c r="I2295" s="222">
        <f t="shared" si="71"/>
        <v>442198785.08999997</v>
      </c>
    </row>
    <row r="2296" spans="1:9" x14ac:dyDescent="0.2">
      <c r="A2296" s="221" t="s">
        <v>37</v>
      </c>
      <c r="B2296" s="225" t="s">
        <v>4163</v>
      </c>
      <c r="C2296" s="221">
        <f t="shared" si="70"/>
        <v>6</v>
      </c>
      <c r="D2296" s="221">
        <v>60607000</v>
      </c>
      <c r="F2296" s="221" t="s">
        <v>168</v>
      </c>
      <c r="G2296" s="222">
        <v>551194.05000000005</v>
      </c>
      <c r="I2296" s="222">
        <f t="shared" si="71"/>
        <v>551194.05000000005</v>
      </c>
    </row>
    <row r="2297" spans="1:9" x14ac:dyDescent="0.2">
      <c r="A2297" s="221" t="s">
        <v>6</v>
      </c>
      <c r="B2297" s="225" t="s">
        <v>4164</v>
      </c>
      <c r="C2297" s="221">
        <f t="shared" si="70"/>
        <v>8</v>
      </c>
      <c r="D2297" s="221">
        <v>60607000</v>
      </c>
      <c r="F2297" s="221" t="s">
        <v>168</v>
      </c>
      <c r="G2297" s="222">
        <v>16000</v>
      </c>
      <c r="I2297" s="222">
        <f t="shared" si="71"/>
        <v>16000</v>
      </c>
    </row>
    <row r="2298" spans="1:9" x14ac:dyDescent="0.2">
      <c r="A2298" s="221" t="s">
        <v>8</v>
      </c>
      <c r="B2298" s="225" t="s">
        <v>4164</v>
      </c>
      <c r="C2298" s="221">
        <f t="shared" si="70"/>
        <v>8</v>
      </c>
      <c r="D2298" s="221">
        <v>60607000</v>
      </c>
      <c r="F2298" s="221" t="s">
        <v>385</v>
      </c>
      <c r="G2298" s="222">
        <v>75000</v>
      </c>
      <c r="I2298" s="222">
        <f t="shared" si="71"/>
        <v>75000</v>
      </c>
    </row>
    <row r="2299" spans="1:9" x14ac:dyDescent="0.2">
      <c r="A2299" s="221" t="s">
        <v>17</v>
      </c>
      <c r="B2299" s="225" t="s">
        <v>4163</v>
      </c>
      <c r="C2299" s="221">
        <f t="shared" si="70"/>
        <v>6</v>
      </c>
      <c r="D2299" s="221">
        <v>60607000</v>
      </c>
      <c r="F2299" s="221" t="s">
        <v>168</v>
      </c>
      <c r="G2299" s="222">
        <v>0</v>
      </c>
      <c r="H2299" s="222">
        <v>4907471.57</v>
      </c>
      <c r="I2299" s="222">
        <f t="shared" si="71"/>
        <v>-4907471.57</v>
      </c>
    </row>
    <row r="2300" spans="1:9" x14ac:dyDescent="0.2">
      <c r="A2300" s="221" t="s">
        <v>26</v>
      </c>
      <c r="B2300" s="225" t="s">
        <v>4164</v>
      </c>
      <c r="C2300" s="221">
        <f t="shared" si="70"/>
        <v>8</v>
      </c>
      <c r="D2300" s="221">
        <v>60607000</v>
      </c>
      <c r="F2300" s="221" t="s">
        <v>385</v>
      </c>
      <c r="G2300" s="222">
        <v>1209947.06</v>
      </c>
      <c r="I2300" s="222">
        <f t="shared" si="71"/>
        <v>1209947.06</v>
      </c>
    </row>
    <row r="2301" spans="1:9" x14ac:dyDescent="0.2">
      <c r="A2301" s="221" t="s">
        <v>149</v>
      </c>
      <c r="B2301" s="225" t="s">
        <v>4165</v>
      </c>
      <c r="C2301" s="221">
        <f t="shared" si="70"/>
        <v>7</v>
      </c>
      <c r="D2301" s="221">
        <v>60607000</v>
      </c>
      <c r="F2301" s="221" t="s">
        <v>385</v>
      </c>
      <c r="G2301" s="222">
        <v>8278637.4500000002</v>
      </c>
      <c r="I2301" s="222">
        <f t="shared" si="71"/>
        <v>8278637.4500000002</v>
      </c>
    </row>
    <row r="2302" spans="1:9" x14ac:dyDescent="0.2">
      <c r="A2302" s="221" t="s">
        <v>148</v>
      </c>
      <c r="B2302" s="225" t="s">
        <v>4164</v>
      </c>
      <c r="C2302" s="221">
        <f t="shared" si="70"/>
        <v>8</v>
      </c>
      <c r="D2302" s="221">
        <v>60607000</v>
      </c>
      <c r="F2302" s="221" t="s">
        <v>385</v>
      </c>
      <c r="G2302" s="222">
        <v>13177464.98</v>
      </c>
      <c r="I2302" s="222">
        <f t="shared" si="71"/>
        <v>13177464.98</v>
      </c>
    </row>
    <row r="2303" spans="1:9" x14ac:dyDescent="0.2">
      <c r="A2303" s="221" t="s">
        <v>3315</v>
      </c>
      <c r="B2303" s="225" t="s">
        <v>4163</v>
      </c>
      <c r="C2303" s="221">
        <f t="shared" si="70"/>
        <v>6</v>
      </c>
      <c r="D2303" s="221">
        <v>60607000</v>
      </c>
      <c r="F2303" s="221" t="s">
        <v>168</v>
      </c>
      <c r="G2303" s="222">
        <v>45000</v>
      </c>
      <c r="I2303" s="222">
        <f t="shared" si="71"/>
        <v>45000</v>
      </c>
    </row>
    <row r="2304" spans="1:9" x14ac:dyDescent="0.2">
      <c r="A2304" s="221" t="s">
        <v>3316</v>
      </c>
      <c r="B2304" s="225" t="s">
        <v>4163</v>
      </c>
      <c r="C2304" s="221">
        <f t="shared" si="70"/>
        <v>6</v>
      </c>
      <c r="D2304" s="221">
        <v>60607000</v>
      </c>
      <c r="F2304" s="221" t="s">
        <v>168</v>
      </c>
      <c r="G2304" s="222">
        <v>16000</v>
      </c>
      <c r="I2304" s="222">
        <f t="shared" si="71"/>
        <v>16000</v>
      </c>
    </row>
    <row r="2305" spans="1:9" x14ac:dyDescent="0.2">
      <c r="A2305" s="221" t="s">
        <v>7</v>
      </c>
      <c r="B2305" s="225" t="s">
        <v>4164</v>
      </c>
      <c r="C2305" s="221">
        <f t="shared" si="70"/>
        <v>8</v>
      </c>
      <c r="D2305" s="221">
        <v>60607000</v>
      </c>
      <c r="F2305" s="221" t="s">
        <v>385</v>
      </c>
      <c r="G2305" s="222">
        <v>64697.4</v>
      </c>
      <c r="I2305" s="222">
        <f t="shared" si="71"/>
        <v>64697.4</v>
      </c>
    </row>
    <row r="2306" spans="1:9" x14ac:dyDescent="0.2">
      <c r="A2306" s="221" t="s">
        <v>145</v>
      </c>
      <c r="B2306" s="225" t="s">
        <v>4164</v>
      </c>
      <c r="C2306" s="221">
        <f t="shared" ref="C2306:C2369" si="72">+LEN(B:B)</f>
        <v>8</v>
      </c>
      <c r="D2306" s="221">
        <v>60607000</v>
      </c>
      <c r="F2306" s="221" t="s">
        <v>4166</v>
      </c>
      <c r="G2306" s="222">
        <v>504712.17</v>
      </c>
      <c r="I2306" s="222">
        <f t="shared" ref="I2306:I2369" si="73">+G:G-H:H</f>
        <v>504712.17</v>
      </c>
    </row>
    <row r="2307" spans="1:9" x14ac:dyDescent="0.2">
      <c r="A2307" s="221" t="s">
        <v>33</v>
      </c>
      <c r="B2307" s="225">
        <v>60607000</v>
      </c>
      <c r="C2307" s="221">
        <f t="shared" si="72"/>
        <v>8</v>
      </c>
      <c r="D2307" s="221">
        <v>60607000</v>
      </c>
      <c r="F2307" s="221" t="s">
        <v>168</v>
      </c>
      <c r="G2307" s="222">
        <v>2359535.14</v>
      </c>
      <c r="I2307" s="222">
        <f t="shared" si="73"/>
        <v>2359535.14</v>
      </c>
    </row>
    <row r="2308" spans="1:9" x14ac:dyDescent="0.2">
      <c r="A2308" s="221" t="s">
        <v>30</v>
      </c>
      <c r="B2308" s="225" t="s">
        <v>4164</v>
      </c>
      <c r="C2308" s="221">
        <f t="shared" si="72"/>
        <v>8</v>
      </c>
      <c r="D2308" s="221">
        <v>60607000</v>
      </c>
      <c r="F2308" s="221" t="s">
        <v>385</v>
      </c>
      <c r="G2308" s="222">
        <v>25000</v>
      </c>
      <c r="I2308" s="222">
        <f t="shared" si="73"/>
        <v>25000</v>
      </c>
    </row>
    <row r="2309" spans="1:9" x14ac:dyDescent="0.2">
      <c r="A2309" s="221" t="s">
        <v>1</v>
      </c>
      <c r="B2309" s="225" t="s">
        <v>4164</v>
      </c>
      <c r="C2309" s="221">
        <f t="shared" si="72"/>
        <v>8</v>
      </c>
      <c r="D2309" s="221">
        <v>60607000</v>
      </c>
      <c r="F2309" s="221" t="s">
        <v>168</v>
      </c>
      <c r="G2309" s="222">
        <v>19366743.640000001</v>
      </c>
      <c r="I2309" s="222">
        <f t="shared" si="73"/>
        <v>19366743.640000001</v>
      </c>
    </row>
    <row r="2310" spans="1:9" x14ac:dyDescent="0.2">
      <c r="A2310" s="221" t="s">
        <v>27</v>
      </c>
      <c r="B2310" s="225" t="s">
        <v>4164</v>
      </c>
      <c r="C2310" s="221">
        <f t="shared" si="72"/>
        <v>8</v>
      </c>
      <c r="D2310" s="221">
        <v>60607000</v>
      </c>
      <c r="F2310" s="221" t="s">
        <v>385</v>
      </c>
      <c r="G2310" s="222">
        <v>1740000</v>
      </c>
      <c r="I2310" s="222">
        <f t="shared" si="73"/>
        <v>1740000</v>
      </c>
    </row>
    <row r="2311" spans="1:9" x14ac:dyDescent="0.2">
      <c r="A2311" s="221" t="s">
        <v>25</v>
      </c>
      <c r="B2311" s="225">
        <v>60607000</v>
      </c>
      <c r="C2311" s="221">
        <f t="shared" si="72"/>
        <v>8</v>
      </c>
      <c r="D2311" s="221">
        <v>60607000</v>
      </c>
      <c r="F2311" s="221" t="s">
        <v>385</v>
      </c>
      <c r="G2311" s="222">
        <v>2161232</v>
      </c>
      <c r="I2311" s="222">
        <f t="shared" si="73"/>
        <v>2161232</v>
      </c>
    </row>
    <row r="2312" spans="1:9" x14ac:dyDescent="0.2">
      <c r="A2312" s="221" t="s">
        <v>15</v>
      </c>
      <c r="B2312" s="225">
        <v>60607000</v>
      </c>
      <c r="C2312" s="221">
        <f t="shared" si="72"/>
        <v>8</v>
      </c>
      <c r="D2312" s="221">
        <v>60607000</v>
      </c>
      <c r="F2312" s="221" t="s">
        <v>168</v>
      </c>
      <c r="G2312" s="222">
        <v>9960663.1999999993</v>
      </c>
      <c r="I2312" s="222">
        <f t="shared" si="73"/>
        <v>9960663.1999999993</v>
      </c>
    </row>
    <row r="2313" spans="1:9" x14ac:dyDescent="0.2">
      <c r="A2313" s="221" t="s">
        <v>37</v>
      </c>
      <c r="B2313" s="225" t="s">
        <v>4167</v>
      </c>
      <c r="C2313" s="221">
        <f t="shared" si="72"/>
        <v>6</v>
      </c>
      <c r="D2313" s="221">
        <v>60608000</v>
      </c>
      <c r="F2313" s="221" t="s">
        <v>169</v>
      </c>
      <c r="G2313" s="222">
        <v>553900</v>
      </c>
      <c r="I2313" s="222">
        <f t="shared" si="73"/>
        <v>553900</v>
      </c>
    </row>
    <row r="2314" spans="1:9" x14ac:dyDescent="0.2">
      <c r="A2314" s="221" t="s">
        <v>6</v>
      </c>
      <c r="B2314" s="225" t="s">
        <v>4168</v>
      </c>
      <c r="C2314" s="221">
        <f t="shared" si="72"/>
        <v>8</v>
      </c>
      <c r="D2314" s="221">
        <v>60608000</v>
      </c>
      <c r="F2314" s="221" t="s">
        <v>169</v>
      </c>
      <c r="G2314" s="222">
        <v>200260</v>
      </c>
      <c r="I2314" s="222">
        <f t="shared" si="73"/>
        <v>200260</v>
      </c>
    </row>
    <row r="2315" spans="1:9" x14ac:dyDescent="0.2">
      <c r="A2315" s="221" t="s">
        <v>8</v>
      </c>
      <c r="B2315" s="225" t="s">
        <v>4168</v>
      </c>
      <c r="C2315" s="221">
        <f t="shared" si="72"/>
        <v>8</v>
      </c>
      <c r="D2315" s="221">
        <v>60608000</v>
      </c>
      <c r="F2315" s="221" t="s">
        <v>375</v>
      </c>
      <c r="G2315" s="222">
        <v>5596992.6200000001</v>
      </c>
      <c r="I2315" s="222">
        <f t="shared" si="73"/>
        <v>5596992.6200000001</v>
      </c>
    </row>
    <row r="2316" spans="1:9" x14ac:dyDescent="0.2">
      <c r="A2316" s="221" t="s">
        <v>2</v>
      </c>
      <c r="B2316" s="225" t="s">
        <v>4168</v>
      </c>
      <c r="C2316" s="221">
        <f t="shared" si="72"/>
        <v>8</v>
      </c>
      <c r="D2316" s="221">
        <v>60608000</v>
      </c>
      <c r="F2316" s="221" t="s">
        <v>375</v>
      </c>
      <c r="G2316" s="222">
        <v>50000</v>
      </c>
      <c r="I2316" s="222">
        <f t="shared" si="73"/>
        <v>50000</v>
      </c>
    </row>
    <row r="2317" spans="1:9" x14ac:dyDescent="0.2">
      <c r="A2317" s="221" t="s">
        <v>17</v>
      </c>
      <c r="B2317" s="225" t="s">
        <v>4167</v>
      </c>
      <c r="C2317" s="221">
        <f t="shared" si="72"/>
        <v>6</v>
      </c>
      <c r="D2317" s="221">
        <v>60608000</v>
      </c>
      <c r="F2317" s="221" t="s">
        <v>169</v>
      </c>
      <c r="G2317" s="222">
        <v>13668709.939999999</v>
      </c>
      <c r="H2317" s="222">
        <v>0</v>
      </c>
      <c r="I2317" s="222">
        <f t="shared" si="73"/>
        <v>13668709.939999999</v>
      </c>
    </row>
    <row r="2318" spans="1:9" x14ac:dyDescent="0.2">
      <c r="A2318" s="221" t="s">
        <v>20</v>
      </c>
      <c r="B2318" s="225">
        <v>60608000</v>
      </c>
      <c r="C2318" s="221">
        <f t="shared" si="72"/>
        <v>8</v>
      </c>
      <c r="D2318" s="221">
        <v>60608000</v>
      </c>
      <c r="F2318" s="221" t="s">
        <v>375</v>
      </c>
      <c r="G2318" s="222">
        <v>111360</v>
      </c>
      <c r="I2318" s="222">
        <f t="shared" si="73"/>
        <v>111360</v>
      </c>
    </row>
    <row r="2319" spans="1:9" x14ac:dyDescent="0.2">
      <c r="A2319" s="221" t="s">
        <v>26</v>
      </c>
      <c r="B2319" s="225" t="s">
        <v>4168</v>
      </c>
      <c r="C2319" s="221">
        <f t="shared" si="72"/>
        <v>8</v>
      </c>
      <c r="D2319" s="221">
        <v>60608000</v>
      </c>
      <c r="F2319" s="221" t="s">
        <v>375</v>
      </c>
      <c r="G2319" s="222">
        <v>2263480.2999999998</v>
      </c>
      <c r="I2319" s="222">
        <f t="shared" si="73"/>
        <v>2263480.2999999998</v>
      </c>
    </row>
    <row r="2320" spans="1:9" x14ac:dyDescent="0.2">
      <c r="A2320" s="221" t="s">
        <v>149</v>
      </c>
      <c r="B2320" s="225" t="s">
        <v>960</v>
      </c>
      <c r="C2320" s="221">
        <f t="shared" si="72"/>
        <v>7</v>
      </c>
      <c r="D2320" s="221">
        <v>60608000</v>
      </c>
      <c r="F2320" s="221" t="s">
        <v>375</v>
      </c>
      <c r="G2320" s="222">
        <v>1517500</v>
      </c>
      <c r="I2320" s="222">
        <f t="shared" si="73"/>
        <v>1517500</v>
      </c>
    </row>
    <row r="2321" spans="1:9" x14ac:dyDescent="0.2">
      <c r="A2321" s="221" t="s">
        <v>148</v>
      </c>
      <c r="B2321" s="225" t="s">
        <v>4168</v>
      </c>
      <c r="C2321" s="221">
        <f t="shared" si="72"/>
        <v>8</v>
      </c>
      <c r="D2321" s="221">
        <v>60608000</v>
      </c>
      <c r="F2321" s="221" t="s">
        <v>375</v>
      </c>
      <c r="G2321" s="222">
        <v>41163301.939999998</v>
      </c>
      <c r="I2321" s="222">
        <f t="shared" si="73"/>
        <v>41163301.939999998</v>
      </c>
    </row>
    <row r="2322" spans="1:9" x14ac:dyDescent="0.2">
      <c r="A2322" s="221" t="s">
        <v>3315</v>
      </c>
      <c r="B2322" s="225" t="s">
        <v>4167</v>
      </c>
      <c r="C2322" s="221">
        <f t="shared" si="72"/>
        <v>6</v>
      </c>
      <c r="D2322" s="221">
        <v>60608000</v>
      </c>
      <c r="F2322" s="221" t="s">
        <v>169</v>
      </c>
      <c r="G2322" s="222">
        <v>2182305</v>
      </c>
      <c r="I2322" s="222">
        <f t="shared" si="73"/>
        <v>2182305</v>
      </c>
    </row>
    <row r="2323" spans="1:9" x14ac:dyDescent="0.2">
      <c r="A2323" s="221" t="s">
        <v>3316</v>
      </c>
      <c r="B2323" s="225" t="s">
        <v>4167</v>
      </c>
      <c r="C2323" s="221">
        <f t="shared" si="72"/>
        <v>6</v>
      </c>
      <c r="D2323" s="221">
        <v>60608000</v>
      </c>
      <c r="F2323" s="221" t="s">
        <v>169</v>
      </c>
      <c r="G2323" s="222">
        <v>1929700</v>
      </c>
      <c r="I2323" s="222">
        <f t="shared" si="73"/>
        <v>1929700</v>
      </c>
    </row>
    <row r="2324" spans="1:9" x14ac:dyDescent="0.2">
      <c r="A2324" s="221" t="s">
        <v>7</v>
      </c>
      <c r="B2324" s="225" t="s">
        <v>4168</v>
      </c>
      <c r="C2324" s="221">
        <f t="shared" si="72"/>
        <v>8</v>
      </c>
      <c r="D2324" s="221">
        <v>60608000</v>
      </c>
      <c r="F2324" s="221" t="s">
        <v>375</v>
      </c>
      <c r="G2324" s="222">
        <v>4125328.77</v>
      </c>
      <c r="I2324" s="222">
        <f t="shared" si="73"/>
        <v>4125328.77</v>
      </c>
    </row>
    <row r="2325" spans="1:9" x14ac:dyDescent="0.2">
      <c r="A2325" s="221" t="s">
        <v>145</v>
      </c>
      <c r="B2325" s="225" t="s">
        <v>4168</v>
      </c>
      <c r="C2325" s="221">
        <f t="shared" si="72"/>
        <v>8</v>
      </c>
      <c r="D2325" s="221">
        <v>60608000</v>
      </c>
      <c r="F2325" s="221" t="s">
        <v>169</v>
      </c>
      <c r="G2325" s="222">
        <v>1269909</v>
      </c>
      <c r="I2325" s="222">
        <f t="shared" si="73"/>
        <v>1269909</v>
      </c>
    </row>
    <row r="2326" spans="1:9" x14ac:dyDescent="0.2">
      <c r="A2326" s="221" t="s">
        <v>33</v>
      </c>
      <c r="B2326" s="225">
        <v>60608000</v>
      </c>
      <c r="C2326" s="221">
        <f t="shared" si="72"/>
        <v>8</v>
      </c>
      <c r="D2326" s="221">
        <v>60608000</v>
      </c>
      <c r="F2326" s="221" t="s">
        <v>169</v>
      </c>
      <c r="G2326" s="222">
        <v>1166683.93</v>
      </c>
      <c r="I2326" s="222">
        <f t="shared" si="73"/>
        <v>1166683.93</v>
      </c>
    </row>
    <row r="2327" spans="1:9" x14ac:dyDescent="0.2">
      <c r="A2327" s="221" t="s">
        <v>9</v>
      </c>
      <c r="B2327" s="225" t="s">
        <v>960</v>
      </c>
      <c r="C2327" s="221">
        <f t="shared" si="72"/>
        <v>7</v>
      </c>
      <c r="D2327" s="221">
        <v>60608000</v>
      </c>
      <c r="F2327" s="221" t="s">
        <v>170</v>
      </c>
      <c r="G2327" s="222">
        <v>947900</v>
      </c>
      <c r="H2327" s="222">
        <v>0</v>
      </c>
      <c r="I2327" s="222">
        <f t="shared" si="73"/>
        <v>947900</v>
      </c>
    </row>
    <row r="2328" spans="1:9" x14ac:dyDescent="0.2">
      <c r="A2328" s="221" t="s">
        <v>13</v>
      </c>
      <c r="B2328" s="225" t="s">
        <v>960</v>
      </c>
      <c r="C2328" s="221">
        <f t="shared" si="72"/>
        <v>7</v>
      </c>
      <c r="D2328" s="221">
        <v>60608000</v>
      </c>
      <c r="F2328" s="221" t="s">
        <v>170</v>
      </c>
      <c r="G2328" s="222">
        <v>9733500</v>
      </c>
      <c r="H2328" s="222">
        <v>0</v>
      </c>
      <c r="I2328" s="222">
        <f t="shared" si="73"/>
        <v>9733500</v>
      </c>
    </row>
    <row r="2329" spans="1:9" x14ac:dyDescent="0.2">
      <c r="A2329" s="221" t="s">
        <v>30</v>
      </c>
      <c r="B2329" s="225" t="s">
        <v>4168</v>
      </c>
      <c r="C2329" s="221">
        <f t="shared" si="72"/>
        <v>8</v>
      </c>
      <c r="D2329" s="221">
        <v>60608000</v>
      </c>
      <c r="F2329" s="221" t="s">
        <v>375</v>
      </c>
      <c r="G2329" s="222">
        <v>1555750</v>
      </c>
      <c r="I2329" s="222">
        <f t="shared" si="73"/>
        <v>1555750</v>
      </c>
    </row>
    <row r="2330" spans="1:9" x14ac:dyDescent="0.2">
      <c r="A2330" s="221" t="s">
        <v>21</v>
      </c>
      <c r="B2330" s="225" t="s">
        <v>960</v>
      </c>
      <c r="C2330" s="221">
        <f t="shared" si="72"/>
        <v>7</v>
      </c>
      <c r="D2330" s="221">
        <v>60608000</v>
      </c>
      <c r="F2330" s="221" t="s">
        <v>170</v>
      </c>
      <c r="G2330" s="222">
        <v>615000</v>
      </c>
      <c r="H2330" s="222">
        <v>0</v>
      </c>
      <c r="I2330" s="222">
        <f t="shared" si="73"/>
        <v>615000</v>
      </c>
    </row>
    <row r="2331" spans="1:9" x14ac:dyDescent="0.2">
      <c r="A2331" s="221" t="s">
        <v>1</v>
      </c>
      <c r="B2331" s="225" t="s">
        <v>4168</v>
      </c>
      <c r="C2331" s="221">
        <f t="shared" si="72"/>
        <v>8</v>
      </c>
      <c r="D2331" s="221">
        <v>60608000</v>
      </c>
      <c r="F2331" s="221" t="s">
        <v>169</v>
      </c>
      <c r="G2331" s="222">
        <v>55676688.450000003</v>
      </c>
      <c r="I2331" s="222">
        <f t="shared" si="73"/>
        <v>55676688.450000003</v>
      </c>
    </row>
    <row r="2332" spans="1:9" x14ac:dyDescent="0.2">
      <c r="A2332" s="221" t="s">
        <v>5</v>
      </c>
      <c r="B2332" s="225" t="s">
        <v>960</v>
      </c>
      <c r="C2332" s="221">
        <f t="shared" si="72"/>
        <v>7</v>
      </c>
      <c r="D2332" s="221">
        <v>60608000</v>
      </c>
      <c r="F2332" s="221" t="s">
        <v>170</v>
      </c>
      <c r="G2332" s="222">
        <v>729684</v>
      </c>
      <c r="H2332" s="222">
        <v>0</v>
      </c>
      <c r="I2332" s="222">
        <f t="shared" si="73"/>
        <v>729684</v>
      </c>
    </row>
    <row r="2333" spans="1:9" x14ac:dyDescent="0.2">
      <c r="A2333" s="221" t="s">
        <v>27</v>
      </c>
      <c r="B2333" s="225" t="s">
        <v>4168</v>
      </c>
      <c r="C2333" s="221">
        <f t="shared" si="72"/>
        <v>8</v>
      </c>
      <c r="D2333" s="221">
        <v>60608000</v>
      </c>
      <c r="F2333" s="221" t="s">
        <v>375</v>
      </c>
      <c r="G2333" s="222">
        <v>4623874.08</v>
      </c>
      <c r="I2333" s="222">
        <f t="shared" si="73"/>
        <v>4623874.08</v>
      </c>
    </row>
    <row r="2334" spans="1:9" x14ac:dyDescent="0.2">
      <c r="A2334" s="221" t="s">
        <v>15</v>
      </c>
      <c r="B2334" s="225">
        <v>60608000</v>
      </c>
      <c r="C2334" s="221">
        <f t="shared" si="72"/>
        <v>8</v>
      </c>
      <c r="D2334" s="221">
        <v>60608000</v>
      </c>
      <c r="F2334" s="221" t="s">
        <v>169</v>
      </c>
      <c r="G2334" s="222">
        <v>2881671.716</v>
      </c>
      <c r="I2334" s="222">
        <f t="shared" si="73"/>
        <v>2881671.716</v>
      </c>
    </row>
    <row r="2335" spans="1:9" x14ac:dyDescent="0.2">
      <c r="A2335" s="221" t="s">
        <v>37</v>
      </c>
      <c r="B2335" s="225" t="s">
        <v>4169</v>
      </c>
      <c r="C2335" s="221">
        <f t="shared" si="72"/>
        <v>6</v>
      </c>
      <c r="D2335" s="221">
        <v>60609000</v>
      </c>
      <c r="F2335" s="221" t="s">
        <v>170</v>
      </c>
      <c r="G2335" s="222">
        <v>527293.01</v>
      </c>
      <c r="I2335" s="222">
        <f t="shared" si="73"/>
        <v>527293.01</v>
      </c>
    </row>
    <row r="2336" spans="1:9" x14ac:dyDescent="0.2">
      <c r="A2336" s="221" t="s">
        <v>6</v>
      </c>
      <c r="B2336" s="225" t="s">
        <v>4170</v>
      </c>
      <c r="C2336" s="221">
        <f t="shared" si="72"/>
        <v>8</v>
      </c>
      <c r="D2336" s="221">
        <v>60609000</v>
      </c>
      <c r="F2336" s="221" t="s">
        <v>1968</v>
      </c>
      <c r="G2336" s="222">
        <v>4000</v>
      </c>
      <c r="I2336" s="222">
        <f t="shared" si="73"/>
        <v>4000</v>
      </c>
    </row>
    <row r="2337" spans="1:9" x14ac:dyDescent="0.2">
      <c r="A2337" s="221" t="s">
        <v>17</v>
      </c>
      <c r="B2337" s="225" t="s">
        <v>4169</v>
      </c>
      <c r="C2337" s="221">
        <f t="shared" si="72"/>
        <v>6</v>
      </c>
      <c r="D2337" s="221">
        <v>60609000</v>
      </c>
      <c r="F2337" s="221" t="s">
        <v>170</v>
      </c>
      <c r="G2337" s="222">
        <v>6095860.0678000003</v>
      </c>
      <c r="H2337" s="222">
        <v>0</v>
      </c>
      <c r="I2337" s="222">
        <f t="shared" si="73"/>
        <v>6095860.0678000003</v>
      </c>
    </row>
    <row r="2338" spans="1:9" x14ac:dyDescent="0.2">
      <c r="A2338" s="221" t="s">
        <v>26</v>
      </c>
      <c r="B2338" s="225" t="s">
        <v>4170</v>
      </c>
      <c r="C2338" s="221">
        <f t="shared" si="72"/>
        <v>8</v>
      </c>
      <c r="D2338" s="221">
        <v>60609000</v>
      </c>
      <c r="F2338" s="221" t="s">
        <v>171</v>
      </c>
      <c r="G2338" s="222">
        <v>579501173.90999997</v>
      </c>
      <c r="I2338" s="222">
        <f t="shared" si="73"/>
        <v>579501173.90999997</v>
      </c>
    </row>
    <row r="2339" spans="1:9" x14ac:dyDescent="0.2">
      <c r="A2339" s="221" t="s">
        <v>7</v>
      </c>
      <c r="B2339" s="225" t="s">
        <v>4170</v>
      </c>
      <c r="C2339" s="221">
        <f t="shared" si="72"/>
        <v>8</v>
      </c>
      <c r="D2339" s="221">
        <v>60609000</v>
      </c>
      <c r="F2339" s="221" t="s">
        <v>4171</v>
      </c>
      <c r="G2339" s="222">
        <v>519300</v>
      </c>
      <c r="I2339" s="222">
        <f t="shared" si="73"/>
        <v>519300</v>
      </c>
    </row>
    <row r="2340" spans="1:9" x14ac:dyDescent="0.2">
      <c r="A2340" s="221" t="s">
        <v>145</v>
      </c>
      <c r="B2340" s="225" t="s">
        <v>4170</v>
      </c>
      <c r="C2340" s="221">
        <f t="shared" si="72"/>
        <v>8</v>
      </c>
      <c r="D2340" s="221">
        <v>60609000</v>
      </c>
      <c r="F2340" s="221" t="s">
        <v>1968</v>
      </c>
      <c r="G2340" s="222">
        <v>112054073.37</v>
      </c>
      <c r="I2340" s="222">
        <f t="shared" si="73"/>
        <v>112054073.37</v>
      </c>
    </row>
    <row r="2341" spans="1:9" x14ac:dyDescent="0.2">
      <c r="A2341" s="221" t="s">
        <v>33</v>
      </c>
      <c r="B2341" s="225">
        <v>60609000</v>
      </c>
      <c r="C2341" s="221">
        <f t="shared" si="72"/>
        <v>8</v>
      </c>
      <c r="D2341" s="221">
        <v>60609000</v>
      </c>
      <c r="F2341" s="221" t="s">
        <v>1883</v>
      </c>
      <c r="G2341" s="222">
        <v>6206864.2800000003</v>
      </c>
      <c r="I2341" s="222">
        <f t="shared" si="73"/>
        <v>6206864.2800000003</v>
      </c>
    </row>
    <row r="2342" spans="1:9" x14ac:dyDescent="0.2">
      <c r="A2342" s="221" t="s">
        <v>30</v>
      </c>
      <c r="B2342" s="225" t="s">
        <v>4170</v>
      </c>
      <c r="C2342" s="221">
        <f t="shared" si="72"/>
        <v>8</v>
      </c>
      <c r="D2342" s="221">
        <v>60609000</v>
      </c>
      <c r="F2342" s="221" t="s">
        <v>171</v>
      </c>
      <c r="G2342" s="222">
        <v>346495</v>
      </c>
      <c r="I2342" s="222">
        <f t="shared" si="73"/>
        <v>346495</v>
      </c>
    </row>
    <row r="2343" spans="1:9" x14ac:dyDescent="0.2">
      <c r="A2343" s="221" t="s">
        <v>1</v>
      </c>
      <c r="B2343" s="225" t="s">
        <v>4170</v>
      </c>
      <c r="C2343" s="221">
        <f t="shared" si="72"/>
        <v>8</v>
      </c>
      <c r="D2343" s="221">
        <v>60609000</v>
      </c>
      <c r="F2343" s="221" t="s">
        <v>170</v>
      </c>
      <c r="G2343" s="222">
        <v>2210526.3199999998</v>
      </c>
      <c r="I2343" s="222">
        <f t="shared" si="73"/>
        <v>2210526.3199999998</v>
      </c>
    </row>
    <row r="2344" spans="1:9" x14ac:dyDescent="0.2">
      <c r="A2344" s="221" t="s">
        <v>15</v>
      </c>
      <c r="B2344" s="225">
        <v>60609000</v>
      </c>
      <c r="C2344" s="221">
        <f t="shared" si="72"/>
        <v>8</v>
      </c>
      <c r="D2344" s="221">
        <v>60609000</v>
      </c>
      <c r="F2344" s="221" t="s">
        <v>170</v>
      </c>
      <c r="G2344" s="222">
        <v>13330162.865</v>
      </c>
      <c r="I2344" s="222">
        <f t="shared" si="73"/>
        <v>13330162.865</v>
      </c>
    </row>
    <row r="2345" spans="1:9" x14ac:dyDescent="0.2">
      <c r="A2345" s="221" t="s">
        <v>30</v>
      </c>
      <c r="B2345" s="225" t="s">
        <v>4172</v>
      </c>
      <c r="C2345" s="221">
        <f t="shared" si="72"/>
        <v>8</v>
      </c>
      <c r="D2345" s="221">
        <v>60609100</v>
      </c>
      <c r="F2345" s="221" t="s">
        <v>2396</v>
      </c>
      <c r="G2345" s="222">
        <v>62971874</v>
      </c>
      <c r="I2345" s="222">
        <f t="shared" si="73"/>
        <v>62971874</v>
      </c>
    </row>
    <row r="2346" spans="1:9" x14ac:dyDescent="0.2">
      <c r="A2346" s="221" t="s">
        <v>30</v>
      </c>
      <c r="B2346" s="225" t="s">
        <v>4173</v>
      </c>
      <c r="C2346" s="221">
        <f t="shared" si="72"/>
        <v>8</v>
      </c>
      <c r="D2346" s="221">
        <v>60609200</v>
      </c>
      <c r="F2346" s="221" t="s">
        <v>2397</v>
      </c>
      <c r="G2346" s="222">
        <v>336795911</v>
      </c>
      <c r="I2346" s="222">
        <f t="shared" si="73"/>
        <v>336795911</v>
      </c>
    </row>
    <row r="2347" spans="1:9" x14ac:dyDescent="0.2">
      <c r="A2347" s="221" t="s">
        <v>37</v>
      </c>
      <c r="B2347" s="225" t="s">
        <v>4174</v>
      </c>
      <c r="C2347" s="221">
        <f t="shared" si="72"/>
        <v>6</v>
      </c>
      <c r="D2347" s="221">
        <v>60610000</v>
      </c>
      <c r="F2347" s="221" t="s">
        <v>432</v>
      </c>
      <c r="G2347" s="222">
        <v>352775.2</v>
      </c>
      <c r="I2347" s="222">
        <f t="shared" si="73"/>
        <v>352775.2</v>
      </c>
    </row>
    <row r="2348" spans="1:9" x14ac:dyDescent="0.2">
      <c r="A2348" s="221" t="s">
        <v>17</v>
      </c>
      <c r="B2348" s="225" t="s">
        <v>4174</v>
      </c>
      <c r="C2348" s="221">
        <f t="shared" si="72"/>
        <v>6</v>
      </c>
      <c r="D2348" s="221">
        <v>60610000</v>
      </c>
      <c r="F2348" s="221" t="s">
        <v>432</v>
      </c>
      <c r="G2348" s="222">
        <v>115210333.68000001</v>
      </c>
      <c r="H2348" s="222">
        <v>0</v>
      </c>
      <c r="I2348" s="222">
        <f t="shared" si="73"/>
        <v>115210333.68000001</v>
      </c>
    </row>
    <row r="2349" spans="1:9" x14ac:dyDescent="0.2">
      <c r="A2349" s="221" t="s">
        <v>38</v>
      </c>
      <c r="B2349" s="225" t="s">
        <v>961</v>
      </c>
      <c r="C2349" s="221">
        <f t="shared" si="72"/>
        <v>7</v>
      </c>
      <c r="D2349" s="221">
        <v>60610000</v>
      </c>
      <c r="F2349" s="221" t="s">
        <v>442</v>
      </c>
      <c r="G2349" s="222">
        <v>747544.54</v>
      </c>
      <c r="I2349" s="222">
        <f t="shared" si="73"/>
        <v>747544.54</v>
      </c>
    </row>
    <row r="2350" spans="1:9" x14ac:dyDescent="0.2">
      <c r="A2350" s="221" t="s">
        <v>26</v>
      </c>
      <c r="B2350" s="225" t="s">
        <v>4175</v>
      </c>
      <c r="C2350" s="221">
        <f t="shared" si="72"/>
        <v>8</v>
      </c>
      <c r="D2350" s="221">
        <v>60610000</v>
      </c>
      <c r="F2350" s="221" t="s">
        <v>2362</v>
      </c>
      <c r="G2350" s="222">
        <v>24434800</v>
      </c>
      <c r="I2350" s="222">
        <f t="shared" si="73"/>
        <v>24434800</v>
      </c>
    </row>
    <row r="2351" spans="1:9" x14ac:dyDescent="0.2">
      <c r="A2351" s="221" t="s">
        <v>148</v>
      </c>
      <c r="B2351" s="225" t="s">
        <v>4175</v>
      </c>
      <c r="C2351" s="221">
        <f t="shared" si="72"/>
        <v>8</v>
      </c>
      <c r="D2351" s="221">
        <v>60610000</v>
      </c>
      <c r="F2351" s="221" t="s">
        <v>525</v>
      </c>
      <c r="G2351" s="222">
        <v>100000</v>
      </c>
      <c r="I2351" s="222">
        <f t="shared" si="73"/>
        <v>100000</v>
      </c>
    </row>
    <row r="2352" spans="1:9" x14ac:dyDescent="0.2">
      <c r="A2352" s="221" t="s">
        <v>9</v>
      </c>
      <c r="B2352" s="225" t="s">
        <v>961</v>
      </c>
      <c r="C2352" s="221">
        <f t="shared" si="72"/>
        <v>7</v>
      </c>
      <c r="D2352" s="221">
        <v>60610000</v>
      </c>
      <c r="F2352" s="221" t="s">
        <v>442</v>
      </c>
      <c r="G2352" s="222">
        <v>425300.38</v>
      </c>
      <c r="H2352" s="222">
        <v>0</v>
      </c>
      <c r="I2352" s="222">
        <f t="shared" si="73"/>
        <v>425300.38</v>
      </c>
    </row>
    <row r="2353" spans="1:9" x14ac:dyDescent="0.2">
      <c r="A2353" s="221" t="s">
        <v>13</v>
      </c>
      <c r="B2353" s="225" t="s">
        <v>961</v>
      </c>
      <c r="C2353" s="221">
        <f t="shared" si="72"/>
        <v>7</v>
      </c>
      <c r="D2353" s="221">
        <v>60610000</v>
      </c>
      <c r="F2353" s="221" t="s">
        <v>442</v>
      </c>
      <c r="G2353" s="222">
        <v>273974312.94</v>
      </c>
      <c r="H2353" s="222">
        <v>0</v>
      </c>
      <c r="I2353" s="222">
        <f t="shared" si="73"/>
        <v>273974312.94</v>
      </c>
    </row>
    <row r="2354" spans="1:9" x14ac:dyDescent="0.2">
      <c r="A2354" s="221" t="s">
        <v>21</v>
      </c>
      <c r="B2354" s="225" t="s">
        <v>961</v>
      </c>
      <c r="C2354" s="221">
        <f t="shared" si="72"/>
        <v>7</v>
      </c>
      <c r="D2354" s="221">
        <v>60610000</v>
      </c>
      <c r="F2354" s="221" t="s">
        <v>442</v>
      </c>
      <c r="G2354" s="222">
        <v>95873103.090000004</v>
      </c>
      <c r="H2354" s="222">
        <v>0</v>
      </c>
      <c r="I2354" s="222">
        <f t="shared" si="73"/>
        <v>95873103.090000004</v>
      </c>
    </row>
    <row r="2355" spans="1:9" x14ac:dyDescent="0.2">
      <c r="A2355" s="221" t="s">
        <v>5</v>
      </c>
      <c r="B2355" s="225" t="s">
        <v>961</v>
      </c>
      <c r="C2355" s="221">
        <f t="shared" si="72"/>
        <v>7</v>
      </c>
      <c r="D2355" s="221">
        <v>60610000</v>
      </c>
      <c r="F2355" s="221" t="s">
        <v>442</v>
      </c>
      <c r="G2355" s="222">
        <v>188471474.16999999</v>
      </c>
      <c r="H2355" s="222">
        <v>0</v>
      </c>
      <c r="I2355" s="222">
        <f t="shared" si="73"/>
        <v>188471474.16999999</v>
      </c>
    </row>
    <row r="2356" spans="1:9" x14ac:dyDescent="0.2">
      <c r="A2356" s="221" t="s">
        <v>25</v>
      </c>
      <c r="B2356" s="225">
        <v>60611000</v>
      </c>
      <c r="C2356" s="221">
        <f t="shared" si="72"/>
        <v>8</v>
      </c>
      <c r="D2356" s="221">
        <v>60611000</v>
      </c>
      <c r="F2356" s="221" t="s">
        <v>1637</v>
      </c>
      <c r="G2356" s="222">
        <v>1285688123.3</v>
      </c>
      <c r="I2356" s="222">
        <f t="shared" si="73"/>
        <v>1285688123.3</v>
      </c>
    </row>
    <row r="2357" spans="1:9" x14ac:dyDescent="0.2">
      <c r="A2357" s="221" t="s">
        <v>25</v>
      </c>
      <c r="B2357" s="225">
        <v>60612000</v>
      </c>
      <c r="C2357" s="221">
        <f t="shared" si="72"/>
        <v>8</v>
      </c>
      <c r="D2357" s="221">
        <v>60611000</v>
      </c>
      <c r="F2357" s="221" t="s">
        <v>1591</v>
      </c>
      <c r="G2357" s="222">
        <v>152887023.03</v>
      </c>
      <c r="I2357" s="222">
        <f t="shared" si="73"/>
        <v>152887023.03</v>
      </c>
    </row>
    <row r="2358" spans="1:9" x14ac:dyDescent="0.2">
      <c r="A2358" s="221" t="s">
        <v>9</v>
      </c>
      <c r="B2358" s="225" t="s">
        <v>963</v>
      </c>
      <c r="C2358" s="221">
        <f t="shared" si="72"/>
        <v>7</v>
      </c>
      <c r="D2358" s="221">
        <v>60620000</v>
      </c>
      <c r="F2358" s="221" t="s">
        <v>378</v>
      </c>
      <c r="G2358" s="222">
        <v>39048556.990000002</v>
      </c>
      <c r="H2358" s="222">
        <v>0</v>
      </c>
      <c r="I2358" s="222">
        <f t="shared" si="73"/>
        <v>39048556.990000002</v>
      </c>
    </row>
    <row r="2359" spans="1:9" x14ac:dyDescent="0.2">
      <c r="A2359" s="221" t="s">
        <v>13</v>
      </c>
      <c r="B2359" s="225" t="s">
        <v>963</v>
      </c>
      <c r="C2359" s="221">
        <f t="shared" si="72"/>
        <v>7</v>
      </c>
      <c r="D2359" s="221">
        <v>60620000</v>
      </c>
      <c r="F2359" s="221" t="s">
        <v>378</v>
      </c>
      <c r="G2359" s="222">
        <v>18961411.899999999</v>
      </c>
      <c r="H2359" s="222">
        <v>0</v>
      </c>
      <c r="I2359" s="222">
        <f t="shared" si="73"/>
        <v>18961411.899999999</v>
      </c>
    </row>
    <row r="2360" spans="1:9" x14ac:dyDescent="0.2">
      <c r="A2360" s="221" t="s">
        <v>5</v>
      </c>
      <c r="B2360" s="225" t="s">
        <v>963</v>
      </c>
      <c r="C2360" s="221">
        <f t="shared" si="72"/>
        <v>7</v>
      </c>
      <c r="D2360" s="221">
        <v>60620000</v>
      </c>
      <c r="F2360" s="221" t="s">
        <v>378</v>
      </c>
      <c r="G2360" s="222">
        <v>69849459.049999997</v>
      </c>
      <c r="H2360" s="222">
        <v>0</v>
      </c>
      <c r="I2360" s="222">
        <f t="shared" si="73"/>
        <v>69849459.049999997</v>
      </c>
    </row>
    <row r="2361" spans="1:9" x14ac:dyDescent="0.2">
      <c r="A2361" s="221" t="s">
        <v>5</v>
      </c>
      <c r="B2361" s="225" t="s">
        <v>4176</v>
      </c>
      <c r="C2361" s="221">
        <f t="shared" si="72"/>
        <v>7</v>
      </c>
      <c r="D2361" s="221">
        <v>60621000</v>
      </c>
      <c r="F2361" s="221" t="s">
        <v>379</v>
      </c>
      <c r="G2361" s="222">
        <v>46383770</v>
      </c>
      <c r="H2361" s="222">
        <v>0</v>
      </c>
      <c r="I2361" s="222">
        <f t="shared" si="73"/>
        <v>46383770</v>
      </c>
    </row>
    <row r="2362" spans="1:9" x14ac:dyDescent="0.2">
      <c r="A2362" s="221" t="s">
        <v>13</v>
      </c>
      <c r="B2362" s="225" t="s">
        <v>964</v>
      </c>
      <c r="C2362" s="221">
        <f t="shared" si="72"/>
        <v>7</v>
      </c>
      <c r="D2362" s="221">
        <v>60630000</v>
      </c>
      <c r="F2362" s="221" t="s">
        <v>380</v>
      </c>
      <c r="G2362" s="222">
        <v>6126226</v>
      </c>
      <c r="H2362" s="222">
        <v>0</v>
      </c>
      <c r="I2362" s="222">
        <f t="shared" si="73"/>
        <v>6126226</v>
      </c>
    </row>
    <row r="2363" spans="1:9" x14ac:dyDescent="0.2">
      <c r="A2363" s="221" t="s">
        <v>5</v>
      </c>
      <c r="B2363" s="225" t="s">
        <v>964</v>
      </c>
      <c r="C2363" s="221">
        <f t="shared" si="72"/>
        <v>7</v>
      </c>
      <c r="D2363" s="221">
        <v>60630000</v>
      </c>
      <c r="F2363" s="221" t="s">
        <v>380</v>
      </c>
      <c r="G2363" s="222">
        <v>1937250</v>
      </c>
      <c r="H2363" s="222">
        <v>0</v>
      </c>
      <c r="I2363" s="222">
        <f t="shared" si="73"/>
        <v>1937250</v>
      </c>
    </row>
    <row r="2364" spans="1:9" x14ac:dyDescent="0.2">
      <c r="A2364" s="221" t="s">
        <v>25</v>
      </c>
      <c r="B2364" s="225">
        <v>60630000</v>
      </c>
      <c r="C2364" s="221">
        <f t="shared" si="72"/>
        <v>8</v>
      </c>
      <c r="D2364" s="221">
        <v>60630000</v>
      </c>
      <c r="F2364" s="221" t="s">
        <v>1592</v>
      </c>
      <c r="G2364" s="222">
        <v>4847177.75</v>
      </c>
      <c r="I2364" s="222">
        <f t="shared" si="73"/>
        <v>4847177.75</v>
      </c>
    </row>
    <row r="2365" spans="1:9" x14ac:dyDescent="0.2">
      <c r="A2365" s="221" t="s">
        <v>25</v>
      </c>
      <c r="B2365" s="225">
        <v>60631000</v>
      </c>
      <c r="C2365" s="221">
        <f t="shared" si="72"/>
        <v>8</v>
      </c>
      <c r="D2365" s="221">
        <v>60630000</v>
      </c>
      <c r="F2365" s="221" t="s">
        <v>1593</v>
      </c>
      <c r="G2365" s="222">
        <v>5237431.8899999997</v>
      </c>
      <c r="I2365" s="222">
        <f t="shared" si="73"/>
        <v>5237431.8899999997</v>
      </c>
    </row>
    <row r="2366" spans="1:9" x14ac:dyDescent="0.2">
      <c r="A2366" s="221" t="s">
        <v>25</v>
      </c>
      <c r="B2366" s="225">
        <v>60636000</v>
      </c>
      <c r="C2366" s="221">
        <f t="shared" si="72"/>
        <v>8</v>
      </c>
      <c r="D2366" s="221">
        <v>60630000</v>
      </c>
      <c r="F2366" s="221" t="s">
        <v>4177</v>
      </c>
      <c r="G2366" s="222">
        <v>35234819</v>
      </c>
      <c r="I2366" s="222">
        <f t="shared" si="73"/>
        <v>35234819</v>
      </c>
    </row>
    <row r="2367" spans="1:9" x14ac:dyDescent="0.2">
      <c r="A2367" s="221" t="s">
        <v>9</v>
      </c>
      <c r="B2367" s="225" t="s">
        <v>965</v>
      </c>
      <c r="C2367" s="221">
        <f t="shared" si="72"/>
        <v>7</v>
      </c>
      <c r="D2367" s="221">
        <v>60640000</v>
      </c>
      <c r="F2367" s="221" t="s">
        <v>382</v>
      </c>
      <c r="G2367" s="222">
        <v>2616600</v>
      </c>
      <c r="H2367" s="222">
        <v>0</v>
      </c>
      <c r="I2367" s="222">
        <f t="shared" si="73"/>
        <v>2616600</v>
      </c>
    </row>
    <row r="2368" spans="1:9" x14ac:dyDescent="0.2">
      <c r="A2368" s="221" t="s">
        <v>13</v>
      </c>
      <c r="B2368" s="225" t="s">
        <v>965</v>
      </c>
      <c r="C2368" s="221">
        <f t="shared" si="72"/>
        <v>7</v>
      </c>
      <c r="D2368" s="221">
        <v>60640000</v>
      </c>
      <c r="F2368" s="221" t="s">
        <v>382</v>
      </c>
      <c r="G2368" s="222">
        <v>29266050</v>
      </c>
      <c r="H2368" s="222">
        <v>0</v>
      </c>
      <c r="I2368" s="222">
        <f t="shared" si="73"/>
        <v>29266050</v>
      </c>
    </row>
    <row r="2369" spans="1:9" x14ac:dyDescent="0.2">
      <c r="A2369" s="221" t="s">
        <v>21</v>
      </c>
      <c r="B2369" s="225" t="s">
        <v>965</v>
      </c>
      <c r="C2369" s="221">
        <f t="shared" si="72"/>
        <v>7</v>
      </c>
      <c r="D2369" s="221">
        <v>60640000</v>
      </c>
      <c r="F2369" s="221" t="s">
        <v>382</v>
      </c>
      <c r="G2369" s="222">
        <v>494660190.70999998</v>
      </c>
      <c r="H2369" s="222">
        <v>0</v>
      </c>
      <c r="I2369" s="222">
        <f t="shared" si="73"/>
        <v>494660190.70999998</v>
      </c>
    </row>
    <row r="2370" spans="1:9" x14ac:dyDescent="0.2">
      <c r="A2370" s="221" t="s">
        <v>5</v>
      </c>
      <c r="B2370" s="225" t="s">
        <v>965</v>
      </c>
      <c r="C2370" s="221">
        <f t="shared" ref="C2370:C2433" si="74">+LEN(B:B)</f>
        <v>7</v>
      </c>
      <c r="D2370" s="221">
        <v>60640000</v>
      </c>
      <c r="F2370" s="221" t="s">
        <v>382</v>
      </c>
      <c r="G2370" s="222">
        <v>47366404.75</v>
      </c>
      <c r="H2370" s="222">
        <v>0</v>
      </c>
      <c r="I2370" s="222">
        <f t="shared" ref="I2370:I2433" si="75">+G:G-H:H</f>
        <v>47366404.75</v>
      </c>
    </row>
    <row r="2371" spans="1:9" x14ac:dyDescent="0.2">
      <c r="A2371" s="221" t="s">
        <v>25</v>
      </c>
      <c r="B2371" s="225">
        <v>60640000</v>
      </c>
      <c r="C2371" s="221">
        <f t="shared" si="74"/>
        <v>8</v>
      </c>
      <c r="D2371" s="221">
        <v>60640000</v>
      </c>
      <c r="F2371" s="221" t="s">
        <v>1595</v>
      </c>
      <c r="G2371" s="222">
        <v>4625856.9000000004</v>
      </c>
      <c r="I2371" s="222">
        <f t="shared" si="75"/>
        <v>4625856.9000000004</v>
      </c>
    </row>
    <row r="2372" spans="1:9" x14ac:dyDescent="0.2">
      <c r="A2372" s="221" t="s">
        <v>13</v>
      </c>
      <c r="B2372" s="225" t="s">
        <v>4178</v>
      </c>
      <c r="C2372" s="221">
        <f t="shared" si="74"/>
        <v>7</v>
      </c>
      <c r="D2372" s="221">
        <v>60641000</v>
      </c>
      <c r="F2372" s="221" t="s">
        <v>446</v>
      </c>
      <c r="G2372" s="222">
        <v>846800</v>
      </c>
      <c r="H2372" s="222">
        <v>0</v>
      </c>
      <c r="I2372" s="222">
        <f t="shared" si="75"/>
        <v>846800</v>
      </c>
    </row>
    <row r="2373" spans="1:9" x14ac:dyDescent="0.2">
      <c r="A2373" s="221" t="s">
        <v>21</v>
      </c>
      <c r="B2373" s="225" t="s">
        <v>4178</v>
      </c>
      <c r="C2373" s="221">
        <f t="shared" si="74"/>
        <v>7</v>
      </c>
      <c r="D2373" s="221">
        <v>60641000</v>
      </c>
      <c r="F2373" s="221" t="s">
        <v>446</v>
      </c>
      <c r="G2373" s="222">
        <v>537200</v>
      </c>
      <c r="H2373" s="222">
        <v>0</v>
      </c>
      <c r="I2373" s="222">
        <f t="shared" si="75"/>
        <v>537200</v>
      </c>
    </row>
    <row r="2374" spans="1:9" x14ac:dyDescent="0.2">
      <c r="A2374" s="221" t="s">
        <v>5</v>
      </c>
      <c r="B2374" s="225" t="s">
        <v>4178</v>
      </c>
      <c r="C2374" s="221">
        <f t="shared" si="74"/>
        <v>7</v>
      </c>
      <c r="D2374" s="221">
        <v>60641000</v>
      </c>
      <c r="F2374" s="221" t="s">
        <v>446</v>
      </c>
      <c r="G2374" s="222">
        <v>102093600.15000001</v>
      </c>
      <c r="H2374" s="222">
        <v>0</v>
      </c>
      <c r="I2374" s="222">
        <f t="shared" si="75"/>
        <v>102093600.15000001</v>
      </c>
    </row>
    <row r="2375" spans="1:9" x14ac:dyDescent="0.2">
      <c r="A2375" s="221" t="s">
        <v>9</v>
      </c>
      <c r="B2375" s="225" t="s">
        <v>966</v>
      </c>
      <c r="C2375" s="221">
        <f t="shared" si="74"/>
        <v>7</v>
      </c>
      <c r="D2375" s="221">
        <v>60650000</v>
      </c>
      <c r="F2375" s="221" t="s">
        <v>167</v>
      </c>
      <c r="G2375" s="222">
        <v>37849317.950000003</v>
      </c>
      <c r="H2375" s="222">
        <v>0</v>
      </c>
      <c r="I2375" s="222">
        <f t="shared" si="75"/>
        <v>37849317.950000003</v>
      </c>
    </row>
    <row r="2376" spans="1:9" x14ac:dyDescent="0.2">
      <c r="A2376" s="221" t="s">
        <v>13</v>
      </c>
      <c r="B2376" s="225" t="s">
        <v>966</v>
      </c>
      <c r="C2376" s="221">
        <f t="shared" si="74"/>
        <v>7</v>
      </c>
      <c r="D2376" s="221">
        <v>60650000</v>
      </c>
      <c r="F2376" s="221" t="s">
        <v>167</v>
      </c>
      <c r="G2376" s="222">
        <v>54026860.369999997</v>
      </c>
      <c r="H2376" s="222">
        <v>0</v>
      </c>
      <c r="I2376" s="222">
        <f t="shared" si="75"/>
        <v>54026860.369999997</v>
      </c>
    </row>
    <row r="2377" spans="1:9" x14ac:dyDescent="0.2">
      <c r="A2377" s="221" t="s">
        <v>21</v>
      </c>
      <c r="B2377" s="225" t="s">
        <v>966</v>
      </c>
      <c r="C2377" s="221">
        <f t="shared" si="74"/>
        <v>7</v>
      </c>
      <c r="D2377" s="221">
        <v>60650000</v>
      </c>
      <c r="F2377" s="221" t="s">
        <v>167</v>
      </c>
      <c r="G2377" s="222">
        <v>5599624.7199999997</v>
      </c>
      <c r="H2377" s="222">
        <v>0</v>
      </c>
      <c r="I2377" s="222">
        <f t="shared" si="75"/>
        <v>5599624.7199999997</v>
      </c>
    </row>
    <row r="2378" spans="1:9" x14ac:dyDescent="0.2">
      <c r="A2378" s="221" t="s">
        <v>5</v>
      </c>
      <c r="B2378" s="225" t="s">
        <v>966</v>
      </c>
      <c r="C2378" s="221">
        <f t="shared" si="74"/>
        <v>7</v>
      </c>
      <c r="D2378" s="221">
        <v>60650000</v>
      </c>
      <c r="F2378" s="221" t="s">
        <v>167</v>
      </c>
      <c r="G2378" s="222">
        <v>85947484.599999994</v>
      </c>
      <c r="H2378" s="222">
        <v>0</v>
      </c>
      <c r="I2378" s="222">
        <f t="shared" si="75"/>
        <v>85947484.599999994</v>
      </c>
    </row>
    <row r="2379" spans="1:9" x14ac:dyDescent="0.2">
      <c r="A2379" s="221" t="s">
        <v>13</v>
      </c>
      <c r="B2379" s="225" t="s">
        <v>967</v>
      </c>
      <c r="C2379" s="221">
        <f t="shared" si="74"/>
        <v>7</v>
      </c>
      <c r="D2379" s="221">
        <v>60660000</v>
      </c>
      <c r="F2379" s="221" t="s">
        <v>968</v>
      </c>
      <c r="G2379" s="222">
        <v>332741460</v>
      </c>
      <c r="H2379" s="222">
        <v>0</v>
      </c>
      <c r="I2379" s="222">
        <f t="shared" si="75"/>
        <v>332741460</v>
      </c>
    </row>
    <row r="2380" spans="1:9" x14ac:dyDescent="0.2">
      <c r="A2380" s="221" t="s">
        <v>33</v>
      </c>
      <c r="B2380" s="225">
        <v>60670000</v>
      </c>
      <c r="C2380" s="221">
        <f t="shared" si="74"/>
        <v>8</v>
      </c>
      <c r="D2380" s="221">
        <v>60670000</v>
      </c>
      <c r="F2380" s="221" t="s">
        <v>1585</v>
      </c>
      <c r="G2380" s="222">
        <v>587700</v>
      </c>
      <c r="I2380" s="222">
        <f t="shared" si="75"/>
        <v>587700</v>
      </c>
    </row>
    <row r="2381" spans="1:9" x14ac:dyDescent="0.2">
      <c r="A2381" s="221" t="s">
        <v>9</v>
      </c>
      <c r="B2381" s="225" t="s">
        <v>969</v>
      </c>
      <c r="C2381" s="221">
        <f t="shared" si="74"/>
        <v>7</v>
      </c>
      <c r="D2381" s="221">
        <v>60670000</v>
      </c>
      <c r="F2381" s="221" t="s">
        <v>385</v>
      </c>
      <c r="G2381" s="222">
        <v>3341616.58</v>
      </c>
      <c r="H2381" s="222">
        <v>0</v>
      </c>
      <c r="I2381" s="222">
        <f t="shared" si="75"/>
        <v>3341616.58</v>
      </c>
    </row>
    <row r="2382" spans="1:9" x14ac:dyDescent="0.2">
      <c r="A2382" s="221" t="s">
        <v>13</v>
      </c>
      <c r="B2382" s="225" t="s">
        <v>969</v>
      </c>
      <c r="C2382" s="221">
        <f t="shared" si="74"/>
        <v>7</v>
      </c>
      <c r="D2382" s="221">
        <v>60670000</v>
      </c>
      <c r="F2382" s="221" t="s">
        <v>385</v>
      </c>
      <c r="G2382" s="222">
        <v>10294319.880000001</v>
      </c>
      <c r="H2382" s="222">
        <v>0</v>
      </c>
      <c r="I2382" s="222">
        <f t="shared" si="75"/>
        <v>10294319.880000001</v>
      </c>
    </row>
    <row r="2383" spans="1:9" x14ac:dyDescent="0.2">
      <c r="A2383" s="221" t="s">
        <v>21</v>
      </c>
      <c r="B2383" s="225" t="s">
        <v>969</v>
      </c>
      <c r="C2383" s="221">
        <f t="shared" si="74"/>
        <v>7</v>
      </c>
      <c r="D2383" s="221">
        <v>60670000</v>
      </c>
      <c r="F2383" s="221" t="s">
        <v>385</v>
      </c>
      <c r="G2383" s="222">
        <v>5442800</v>
      </c>
      <c r="H2383" s="222">
        <v>0</v>
      </c>
      <c r="I2383" s="222">
        <f t="shared" si="75"/>
        <v>5442800</v>
      </c>
    </row>
    <row r="2384" spans="1:9" x14ac:dyDescent="0.2">
      <c r="A2384" s="221" t="s">
        <v>5</v>
      </c>
      <c r="B2384" s="225" t="s">
        <v>969</v>
      </c>
      <c r="C2384" s="221">
        <f t="shared" si="74"/>
        <v>7</v>
      </c>
      <c r="D2384" s="221">
        <v>60670000</v>
      </c>
      <c r="F2384" s="221" t="s">
        <v>385</v>
      </c>
      <c r="G2384" s="222">
        <v>10652192.48</v>
      </c>
      <c r="H2384" s="222">
        <v>0</v>
      </c>
      <c r="I2384" s="222">
        <f t="shared" si="75"/>
        <v>10652192.48</v>
      </c>
    </row>
    <row r="2385" spans="1:9" x14ac:dyDescent="0.2">
      <c r="A2385" s="221" t="s">
        <v>37</v>
      </c>
      <c r="B2385" s="225" t="s">
        <v>4179</v>
      </c>
      <c r="C2385" s="221">
        <f t="shared" si="74"/>
        <v>6</v>
      </c>
      <c r="D2385" s="221">
        <v>60680000</v>
      </c>
      <c r="F2385" s="221" t="s">
        <v>171</v>
      </c>
      <c r="G2385" s="222">
        <v>1088683.6399999999</v>
      </c>
      <c r="I2385" s="222">
        <f t="shared" si="75"/>
        <v>1088683.6399999999</v>
      </c>
    </row>
    <row r="2386" spans="1:9" x14ac:dyDescent="0.2">
      <c r="A2386" s="221" t="s">
        <v>17</v>
      </c>
      <c r="B2386" s="225" t="s">
        <v>4179</v>
      </c>
      <c r="C2386" s="221">
        <f t="shared" si="74"/>
        <v>6</v>
      </c>
      <c r="D2386" s="221">
        <v>60680000</v>
      </c>
      <c r="F2386" s="221" t="s">
        <v>171</v>
      </c>
      <c r="G2386" s="222">
        <v>149000</v>
      </c>
      <c r="H2386" s="222">
        <v>0</v>
      </c>
      <c r="I2386" s="222">
        <f t="shared" si="75"/>
        <v>149000</v>
      </c>
    </row>
    <row r="2387" spans="1:9" x14ac:dyDescent="0.2">
      <c r="A2387" s="221" t="s">
        <v>9</v>
      </c>
      <c r="B2387" s="225" t="s">
        <v>970</v>
      </c>
      <c r="C2387" s="221">
        <f t="shared" si="74"/>
        <v>7</v>
      </c>
      <c r="D2387" s="221">
        <v>60680000</v>
      </c>
      <c r="F2387" s="221" t="s">
        <v>375</v>
      </c>
      <c r="G2387" s="222">
        <v>14903174.43</v>
      </c>
      <c r="H2387" s="222">
        <v>0</v>
      </c>
      <c r="I2387" s="222">
        <f t="shared" si="75"/>
        <v>14903174.43</v>
      </c>
    </row>
    <row r="2388" spans="1:9" x14ac:dyDescent="0.2">
      <c r="A2388" s="221" t="s">
        <v>13</v>
      </c>
      <c r="B2388" s="225" t="s">
        <v>970</v>
      </c>
      <c r="C2388" s="221">
        <f t="shared" si="74"/>
        <v>7</v>
      </c>
      <c r="D2388" s="221">
        <v>60680000</v>
      </c>
      <c r="F2388" s="221" t="s">
        <v>375</v>
      </c>
      <c r="G2388" s="222">
        <v>17213301.68</v>
      </c>
      <c r="H2388" s="222">
        <v>0</v>
      </c>
      <c r="I2388" s="222">
        <f t="shared" si="75"/>
        <v>17213301.68</v>
      </c>
    </row>
    <row r="2389" spans="1:9" x14ac:dyDescent="0.2">
      <c r="A2389" s="221" t="s">
        <v>21</v>
      </c>
      <c r="B2389" s="225" t="s">
        <v>970</v>
      </c>
      <c r="C2389" s="221">
        <f t="shared" si="74"/>
        <v>7</v>
      </c>
      <c r="D2389" s="221">
        <v>60680000</v>
      </c>
      <c r="F2389" s="221" t="s">
        <v>375</v>
      </c>
      <c r="G2389" s="222">
        <v>5701592.0199999996</v>
      </c>
      <c r="H2389" s="222">
        <v>0</v>
      </c>
      <c r="I2389" s="222">
        <f t="shared" si="75"/>
        <v>5701592.0199999996</v>
      </c>
    </row>
    <row r="2390" spans="1:9" x14ac:dyDescent="0.2">
      <c r="A2390" s="221" t="s">
        <v>5</v>
      </c>
      <c r="B2390" s="225" t="s">
        <v>970</v>
      </c>
      <c r="C2390" s="221">
        <f t="shared" si="74"/>
        <v>7</v>
      </c>
      <c r="D2390" s="221">
        <v>60680000</v>
      </c>
      <c r="F2390" s="221" t="s">
        <v>375</v>
      </c>
      <c r="G2390" s="222">
        <v>15831844.32</v>
      </c>
      <c r="H2390" s="222">
        <v>0</v>
      </c>
      <c r="I2390" s="222">
        <f t="shared" si="75"/>
        <v>15831844.32</v>
      </c>
    </row>
    <row r="2391" spans="1:9" x14ac:dyDescent="0.2">
      <c r="A2391" s="221" t="s">
        <v>9</v>
      </c>
      <c r="B2391" s="225" t="s">
        <v>971</v>
      </c>
      <c r="C2391" s="221">
        <f t="shared" si="74"/>
        <v>7</v>
      </c>
      <c r="D2391" s="221">
        <v>60690000</v>
      </c>
      <c r="F2391" s="221" t="s">
        <v>387</v>
      </c>
      <c r="G2391" s="222">
        <v>247500</v>
      </c>
      <c r="H2391" s="222">
        <v>0</v>
      </c>
      <c r="I2391" s="222">
        <f t="shared" si="75"/>
        <v>247500</v>
      </c>
    </row>
    <row r="2392" spans="1:9" x14ac:dyDescent="0.2">
      <c r="A2392" s="221" t="s">
        <v>13</v>
      </c>
      <c r="B2392" s="225" t="s">
        <v>971</v>
      </c>
      <c r="C2392" s="221">
        <f t="shared" si="74"/>
        <v>7</v>
      </c>
      <c r="D2392" s="221">
        <v>60690000</v>
      </c>
      <c r="F2392" s="221" t="s">
        <v>387</v>
      </c>
      <c r="G2392" s="222">
        <v>6931200</v>
      </c>
      <c r="H2392" s="222">
        <v>0</v>
      </c>
      <c r="I2392" s="222">
        <f t="shared" si="75"/>
        <v>6931200</v>
      </c>
    </row>
    <row r="2393" spans="1:9" x14ac:dyDescent="0.2">
      <c r="A2393" s="221" t="s">
        <v>5</v>
      </c>
      <c r="B2393" s="225" t="s">
        <v>971</v>
      </c>
      <c r="C2393" s="221">
        <f t="shared" si="74"/>
        <v>7</v>
      </c>
      <c r="D2393" s="221">
        <v>60690000</v>
      </c>
      <c r="F2393" s="221" t="s">
        <v>387</v>
      </c>
      <c r="G2393" s="222">
        <v>210500</v>
      </c>
      <c r="H2393" s="222">
        <v>0</v>
      </c>
      <c r="I2393" s="222">
        <f t="shared" si="75"/>
        <v>210500</v>
      </c>
    </row>
    <row r="2394" spans="1:9" x14ac:dyDescent="0.2">
      <c r="A2394" s="221" t="s">
        <v>17</v>
      </c>
      <c r="B2394" s="225" t="s">
        <v>4180</v>
      </c>
      <c r="C2394" s="221">
        <f t="shared" si="74"/>
        <v>6</v>
      </c>
      <c r="D2394" s="221">
        <v>60700000</v>
      </c>
      <c r="F2394" s="221" t="s">
        <v>2728</v>
      </c>
      <c r="G2394" s="222">
        <v>300000</v>
      </c>
      <c r="H2394" s="222">
        <v>0</v>
      </c>
      <c r="I2394" s="222">
        <f t="shared" si="75"/>
        <v>300000</v>
      </c>
    </row>
    <row r="2395" spans="1:9" x14ac:dyDescent="0.2">
      <c r="A2395" s="221" t="s">
        <v>17</v>
      </c>
      <c r="B2395" s="225" t="s">
        <v>4181</v>
      </c>
      <c r="C2395" s="221">
        <f t="shared" si="74"/>
        <v>6</v>
      </c>
      <c r="D2395" s="221">
        <v>60701000</v>
      </c>
      <c r="F2395" s="221" t="s">
        <v>1385</v>
      </c>
      <c r="G2395" s="222">
        <v>84476876.643999994</v>
      </c>
      <c r="H2395" s="222">
        <v>0</v>
      </c>
      <c r="I2395" s="222">
        <f t="shared" si="75"/>
        <v>84476876.643999994</v>
      </c>
    </row>
    <row r="2396" spans="1:9" x14ac:dyDescent="0.2">
      <c r="A2396" s="221" t="s">
        <v>148</v>
      </c>
      <c r="B2396" s="225" t="s">
        <v>4182</v>
      </c>
      <c r="C2396" s="221">
        <f t="shared" si="74"/>
        <v>8</v>
      </c>
      <c r="D2396" s="221">
        <v>60701000</v>
      </c>
      <c r="F2396" s="221" t="s">
        <v>453</v>
      </c>
      <c r="G2396" s="222">
        <v>230079002.69999999</v>
      </c>
      <c r="I2396" s="222">
        <f t="shared" si="75"/>
        <v>230079002.69999999</v>
      </c>
    </row>
    <row r="2397" spans="1:9" x14ac:dyDescent="0.2">
      <c r="A2397" s="221" t="s">
        <v>3315</v>
      </c>
      <c r="B2397" s="225" t="s">
        <v>4181</v>
      </c>
      <c r="C2397" s="221">
        <f t="shared" si="74"/>
        <v>6</v>
      </c>
      <c r="D2397" s="221">
        <v>60701000</v>
      </c>
      <c r="F2397" s="221" t="s">
        <v>1385</v>
      </c>
      <c r="G2397" s="222">
        <v>4449069748.4499998</v>
      </c>
      <c r="I2397" s="222">
        <f t="shared" si="75"/>
        <v>4449069748.4499998</v>
      </c>
    </row>
    <row r="2398" spans="1:9" x14ac:dyDescent="0.2">
      <c r="A2398" s="221" t="s">
        <v>3316</v>
      </c>
      <c r="B2398" s="225" t="s">
        <v>4181</v>
      </c>
      <c r="C2398" s="221">
        <f t="shared" si="74"/>
        <v>6</v>
      </c>
      <c r="D2398" s="221">
        <v>60701000</v>
      </c>
      <c r="F2398" s="221" t="s">
        <v>1385</v>
      </c>
      <c r="G2398" s="222">
        <v>2153462150</v>
      </c>
      <c r="I2398" s="222">
        <f t="shared" si="75"/>
        <v>2153462150</v>
      </c>
    </row>
    <row r="2399" spans="1:9" x14ac:dyDescent="0.2">
      <c r="A2399" s="221" t="s">
        <v>7</v>
      </c>
      <c r="B2399" s="225" t="s">
        <v>4182</v>
      </c>
      <c r="C2399" s="221">
        <f t="shared" si="74"/>
        <v>8</v>
      </c>
      <c r="D2399" s="221">
        <v>60701000</v>
      </c>
      <c r="F2399" s="221" t="s">
        <v>453</v>
      </c>
      <c r="G2399" s="222">
        <v>961800298.20000005</v>
      </c>
      <c r="I2399" s="222">
        <f t="shared" si="75"/>
        <v>961800298.20000005</v>
      </c>
    </row>
    <row r="2400" spans="1:9" x14ac:dyDescent="0.2">
      <c r="A2400" s="221" t="s">
        <v>27</v>
      </c>
      <c r="B2400" s="225" t="s">
        <v>4182</v>
      </c>
      <c r="C2400" s="221">
        <f t="shared" si="74"/>
        <v>8</v>
      </c>
      <c r="D2400" s="221">
        <v>60701000</v>
      </c>
      <c r="F2400" s="221" t="s">
        <v>453</v>
      </c>
      <c r="G2400" s="222">
        <v>7488911930.9899998</v>
      </c>
      <c r="I2400" s="222">
        <f t="shared" si="75"/>
        <v>7488911930.9899998</v>
      </c>
    </row>
    <row r="2401" spans="1:9" x14ac:dyDescent="0.2">
      <c r="A2401" s="221" t="s">
        <v>17</v>
      </c>
      <c r="B2401" s="225" t="s">
        <v>4183</v>
      </c>
      <c r="C2401" s="221">
        <f t="shared" si="74"/>
        <v>6</v>
      </c>
      <c r="D2401" s="221">
        <v>60702000</v>
      </c>
      <c r="F2401" s="221" t="s">
        <v>1387</v>
      </c>
      <c r="G2401" s="222">
        <v>259327507.1196</v>
      </c>
      <c r="H2401" s="222">
        <v>0</v>
      </c>
      <c r="I2401" s="222">
        <f t="shared" si="75"/>
        <v>259327507.1196</v>
      </c>
    </row>
    <row r="2402" spans="1:9" x14ac:dyDescent="0.2">
      <c r="A2402" s="221" t="s">
        <v>148</v>
      </c>
      <c r="B2402" s="225" t="s">
        <v>4184</v>
      </c>
      <c r="C2402" s="221">
        <f t="shared" si="74"/>
        <v>8</v>
      </c>
      <c r="D2402" s="221">
        <v>60702000</v>
      </c>
      <c r="F2402" s="221" t="s">
        <v>731</v>
      </c>
      <c r="G2402" s="222">
        <v>27063423.59</v>
      </c>
      <c r="I2402" s="222">
        <f t="shared" si="75"/>
        <v>27063423.59</v>
      </c>
    </row>
    <row r="2403" spans="1:9" x14ac:dyDescent="0.2">
      <c r="A2403" s="221" t="s">
        <v>9</v>
      </c>
      <c r="B2403" s="225" t="s">
        <v>972</v>
      </c>
      <c r="C2403" s="221">
        <f t="shared" si="74"/>
        <v>7</v>
      </c>
      <c r="D2403" s="221">
        <v>60710000</v>
      </c>
      <c r="F2403" s="221" t="s">
        <v>453</v>
      </c>
      <c r="G2403" s="222">
        <v>3393905570.5300002</v>
      </c>
      <c r="H2403" s="222">
        <v>0</v>
      </c>
      <c r="I2403" s="222">
        <f t="shared" si="75"/>
        <v>3393905570.5300002</v>
      </c>
    </row>
    <row r="2404" spans="1:9" x14ac:dyDescent="0.2">
      <c r="A2404" s="221" t="s">
        <v>13</v>
      </c>
      <c r="B2404" s="225" t="s">
        <v>972</v>
      </c>
      <c r="C2404" s="221">
        <f t="shared" si="74"/>
        <v>7</v>
      </c>
      <c r="D2404" s="221">
        <v>60710000</v>
      </c>
      <c r="F2404" s="221" t="s">
        <v>453</v>
      </c>
      <c r="G2404" s="222">
        <v>105868583.12</v>
      </c>
      <c r="H2404" s="222">
        <v>0</v>
      </c>
      <c r="I2404" s="222">
        <f t="shared" si="75"/>
        <v>105868583.12</v>
      </c>
    </row>
    <row r="2405" spans="1:9" x14ac:dyDescent="0.2">
      <c r="A2405" s="221" t="s">
        <v>9</v>
      </c>
      <c r="B2405" s="225" t="s">
        <v>973</v>
      </c>
      <c r="C2405" s="221">
        <f t="shared" si="74"/>
        <v>7</v>
      </c>
      <c r="D2405" s="221">
        <v>60720000</v>
      </c>
      <c r="F2405" s="221" t="s">
        <v>731</v>
      </c>
      <c r="G2405" s="222">
        <v>15111771245.25</v>
      </c>
      <c r="H2405" s="222">
        <v>0</v>
      </c>
      <c r="I2405" s="222">
        <f t="shared" si="75"/>
        <v>15111771245.25</v>
      </c>
    </row>
    <row r="2406" spans="1:9" x14ac:dyDescent="0.2">
      <c r="A2406" s="221" t="s">
        <v>8</v>
      </c>
      <c r="B2406" s="225" t="s">
        <v>4185</v>
      </c>
      <c r="C2406" s="221">
        <f t="shared" si="74"/>
        <v>8</v>
      </c>
      <c r="D2406" s="221">
        <v>60801000</v>
      </c>
      <c r="F2406" s="221" t="s">
        <v>457</v>
      </c>
      <c r="G2406" s="222">
        <v>167580082.53</v>
      </c>
      <c r="I2406" s="222">
        <f t="shared" si="75"/>
        <v>167580082.53</v>
      </c>
    </row>
    <row r="2407" spans="1:9" x14ac:dyDescent="0.2">
      <c r="A2407" s="221" t="s">
        <v>17</v>
      </c>
      <c r="B2407" s="225" t="s">
        <v>4186</v>
      </c>
      <c r="C2407" s="221">
        <f t="shared" si="74"/>
        <v>6</v>
      </c>
      <c r="D2407" s="221">
        <v>60801000</v>
      </c>
      <c r="F2407" s="221" t="s">
        <v>390</v>
      </c>
      <c r="G2407" s="222">
        <v>16768676.49</v>
      </c>
      <c r="H2407" s="222">
        <v>0</v>
      </c>
      <c r="I2407" s="222">
        <f t="shared" si="75"/>
        <v>16768676.49</v>
      </c>
    </row>
    <row r="2408" spans="1:9" x14ac:dyDescent="0.2">
      <c r="A2408" s="221" t="s">
        <v>26</v>
      </c>
      <c r="B2408" s="225" t="s">
        <v>4185</v>
      </c>
      <c r="C2408" s="221">
        <f t="shared" si="74"/>
        <v>8</v>
      </c>
      <c r="D2408" s="221">
        <v>60801000</v>
      </c>
      <c r="F2408" s="221" t="s">
        <v>457</v>
      </c>
      <c r="G2408" s="222">
        <v>51518484.32</v>
      </c>
      <c r="I2408" s="222">
        <f t="shared" si="75"/>
        <v>51518484.32</v>
      </c>
    </row>
    <row r="2409" spans="1:9" x14ac:dyDescent="0.2">
      <c r="A2409" s="221" t="s">
        <v>148</v>
      </c>
      <c r="B2409" s="225" t="s">
        <v>4185</v>
      </c>
      <c r="C2409" s="221">
        <f t="shared" si="74"/>
        <v>8</v>
      </c>
      <c r="D2409" s="221">
        <v>60801000</v>
      </c>
      <c r="F2409" s="221" t="s">
        <v>457</v>
      </c>
      <c r="G2409" s="222">
        <v>1276549868.6099999</v>
      </c>
      <c r="I2409" s="222">
        <f t="shared" si="75"/>
        <v>1276549868.6099999</v>
      </c>
    </row>
    <row r="2410" spans="1:9" x14ac:dyDescent="0.2">
      <c r="A2410" s="221" t="s">
        <v>7</v>
      </c>
      <c r="B2410" s="225" t="s">
        <v>4185</v>
      </c>
      <c r="C2410" s="221">
        <f t="shared" si="74"/>
        <v>8</v>
      </c>
      <c r="D2410" s="221">
        <v>60801000</v>
      </c>
      <c r="F2410" s="221" t="s">
        <v>4187</v>
      </c>
      <c r="G2410" s="222">
        <v>1314784.8799999999</v>
      </c>
      <c r="I2410" s="222">
        <f t="shared" si="75"/>
        <v>1314784.8799999999</v>
      </c>
    </row>
    <row r="2411" spans="1:9" x14ac:dyDescent="0.2">
      <c r="A2411" s="221" t="s">
        <v>9</v>
      </c>
      <c r="B2411" s="225" t="s">
        <v>974</v>
      </c>
      <c r="C2411" s="221">
        <f t="shared" si="74"/>
        <v>7</v>
      </c>
      <c r="D2411" s="221">
        <v>60801000</v>
      </c>
      <c r="F2411" s="221" t="s">
        <v>457</v>
      </c>
      <c r="G2411" s="222">
        <v>593791878.24000001</v>
      </c>
      <c r="H2411" s="222">
        <v>0</v>
      </c>
      <c r="I2411" s="222">
        <f t="shared" si="75"/>
        <v>593791878.24000001</v>
      </c>
    </row>
    <row r="2412" spans="1:9" x14ac:dyDescent="0.2">
      <c r="A2412" s="221" t="s">
        <v>13</v>
      </c>
      <c r="B2412" s="225" t="s">
        <v>974</v>
      </c>
      <c r="C2412" s="221">
        <f t="shared" si="74"/>
        <v>7</v>
      </c>
      <c r="D2412" s="221">
        <v>60801000</v>
      </c>
      <c r="F2412" s="221" t="s">
        <v>457</v>
      </c>
      <c r="G2412" s="222">
        <v>12592422.949999999</v>
      </c>
      <c r="H2412" s="222">
        <v>0</v>
      </c>
      <c r="I2412" s="222">
        <f t="shared" si="75"/>
        <v>12592422.949999999</v>
      </c>
    </row>
    <row r="2413" spans="1:9" x14ac:dyDescent="0.2">
      <c r="A2413" s="221" t="s">
        <v>30</v>
      </c>
      <c r="B2413" s="225" t="s">
        <v>4185</v>
      </c>
      <c r="C2413" s="221">
        <f t="shared" si="74"/>
        <v>8</v>
      </c>
      <c r="D2413" s="221">
        <v>60801000</v>
      </c>
      <c r="F2413" s="221" t="s">
        <v>457</v>
      </c>
      <c r="G2413" s="222">
        <v>166700</v>
      </c>
      <c r="I2413" s="222">
        <f t="shared" si="75"/>
        <v>166700</v>
      </c>
    </row>
    <row r="2414" spans="1:9" x14ac:dyDescent="0.2">
      <c r="A2414" s="221" t="s">
        <v>21</v>
      </c>
      <c r="B2414" s="225" t="s">
        <v>974</v>
      </c>
      <c r="C2414" s="221">
        <f t="shared" si="74"/>
        <v>7</v>
      </c>
      <c r="D2414" s="221">
        <v>60801000</v>
      </c>
      <c r="F2414" s="221" t="s">
        <v>457</v>
      </c>
      <c r="G2414" s="222">
        <v>12914613.25</v>
      </c>
      <c r="H2414" s="222">
        <v>0</v>
      </c>
      <c r="I2414" s="222">
        <f t="shared" si="75"/>
        <v>12914613.25</v>
      </c>
    </row>
    <row r="2415" spans="1:9" x14ac:dyDescent="0.2">
      <c r="A2415" s="221" t="s">
        <v>25</v>
      </c>
      <c r="B2415" s="225">
        <v>60801000</v>
      </c>
      <c r="C2415" s="221">
        <f t="shared" si="74"/>
        <v>8</v>
      </c>
      <c r="D2415" s="221">
        <v>60801000</v>
      </c>
      <c r="F2415" s="221" t="s">
        <v>390</v>
      </c>
      <c r="G2415" s="222">
        <v>38717236.109999999</v>
      </c>
      <c r="I2415" s="222">
        <f t="shared" si="75"/>
        <v>38717236.109999999</v>
      </c>
    </row>
    <row r="2416" spans="1:9" x14ac:dyDescent="0.2">
      <c r="A2416" s="221" t="s">
        <v>17</v>
      </c>
      <c r="B2416" s="225" t="s">
        <v>4188</v>
      </c>
      <c r="C2416" s="221">
        <f t="shared" si="74"/>
        <v>6</v>
      </c>
      <c r="D2416" s="221">
        <v>60802000</v>
      </c>
      <c r="F2416" s="221" t="s">
        <v>392</v>
      </c>
      <c r="G2416" s="222">
        <v>13468230</v>
      </c>
      <c r="H2416" s="222">
        <v>0</v>
      </c>
      <c r="I2416" s="222">
        <f t="shared" si="75"/>
        <v>13468230</v>
      </c>
    </row>
    <row r="2417" spans="1:9" x14ac:dyDescent="0.2">
      <c r="A2417" s="221" t="s">
        <v>26</v>
      </c>
      <c r="B2417" s="225" t="s">
        <v>4189</v>
      </c>
      <c r="C2417" s="221">
        <f t="shared" si="74"/>
        <v>8</v>
      </c>
      <c r="D2417" s="221">
        <v>60802000</v>
      </c>
      <c r="F2417" s="221" t="s">
        <v>732</v>
      </c>
      <c r="G2417" s="222">
        <v>5963253</v>
      </c>
      <c r="I2417" s="222">
        <f t="shared" si="75"/>
        <v>5963253</v>
      </c>
    </row>
    <row r="2418" spans="1:9" x14ac:dyDescent="0.2">
      <c r="A2418" s="221" t="s">
        <v>9</v>
      </c>
      <c r="B2418" s="225" t="s">
        <v>975</v>
      </c>
      <c r="C2418" s="221">
        <f t="shared" si="74"/>
        <v>7</v>
      </c>
      <c r="D2418" s="221">
        <v>60802000</v>
      </c>
      <c r="F2418" s="221" t="s">
        <v>732</v>
      </c>
      <c r="G2418" s="222">
        <v>15015309.32</v>
      </c>
      <c r="H2418" s="222">
        <v>0</v>
      </c>
      <c r="I2418" s="222">
        <f t="shared" si="75"/>
        <v>15015309.32</v>
      </c>
    </row>
    <row r="2419" spans="1:9" x14ac:dyDescent="0.2">
      <c r="A2419" s="221" t="s">
        <v>30</v>
      </c>
      <c r="B2419" s="225" t="s">
        <v>4189</v>
      </c>
      <c r="C2419" s="221">
        <f t="shared" si="74"/>
        <v>8</v>
      </c>
      <c r="D2419" s="221">
        <v>60802000</v>
      </c>
      <c r="F2419" s="221" t="s">
        <v>732</v>
      </c>
      <c r="G2419" s="222">
        <v>684487</v>
      </c>
      <c r="I2419" s="222">
        <f t="shared" si="75"/>
        <v>684487</v>
      </c>
    </row>
    <row r="2420" spans="1:9" x14ac:dyDescent="0.2">
      <c r="A2420" s="221" t="s">
        <v>25</v>
      </c>
      <c r="B2420" s="225">
        <v>60802000</v>
      </c>
      <c r="C2420" s="221">
        <f t="shared" si="74"/>
        <v>8</v>
      </c>
      <c r="D2420" s="221">
        <v>60802000</v>
      </c>
      <c r="F2420" s="221" t="s">
        <v>392</v>
      </c>
      <c r="G2420" s="222">
        <v>91002.99</v>
      </c>
      <c r="I2420" s="222">
        <f t="shared" si="75"/>
        <v>91002.99</v>
      </c>
    </row>
    <row r="2421" spans="1:9" x14ac:dyDescent="0.2">
      <c r="A2421" s="221" t="s">
        <v>8</v>
      </c>
      <c r="B2421" s="225" t="s">
        <v>4190</v>
      </c>
      <c r="C2421" s="221">
        <f t="shared" si="74"/>
        <v>8</v>
      </c>
      <c r="D2421" s="221">
        <v>60803000</v>
      </c>
      <c r="F2421" s="221" t="s">
        <v>459</v>
      </c>
      <c r="G2421" s="222">
        <v>528305.5</v>
      </c>
      <c r="I2421" s="222">
        <f t="shared" si="75"/>
        <v>528305.5</v>
      </c>
    </row>
    <row r="2422" spans="1:9" x14ac:dyDescent="0.2">
      <c r="A2422" s="221" t="s">
        <v>17</v>
      </c>
      <c r="B2422" s="225" t="s">
        <v>4191</v>
      </c>
      <c r="C2422" s="221">
        <f t="shared" si="74"/>
        <v>6</v>
      </c>
      <c r="D2422" s="221">
        <v>60803000</v>
      </c>
      <c r="F2422" s="221" t="s">
        <v>394</v>
      </c>
      <c r="G2422" s="222">
        <v>11117526.310000001</v>
      </c>
      <c r="H2422" s="222">
        <v>0</v>
      </c>
      <c r="I2422" s="222">
        <f t="shared" si="75"/>
        <v>11117526.310000001</v>
      </c>
    </row>
    <row r="2423" spans="1:9" x14ac:dyDescent="0.2">
      <c r="A2423" s="221" t="s">
        <v>148</v>
      </c>
      <c r="B2423" s="225" t="s">
        <v>4190</v>
      </c>
      <c r="C2423" s="221">
        <f t="shared" si="74"/>
        <v>8</v>
      </c>
      <c r="D2423" s="221">
        <v>60803000</v>
      </c>
      <c r="F2423" s="221" t="s">
        <v>459</v>
      </c>
      <c r="G2423" s="222">
        <v>80643721.620000005</v>
      </c>
      <c r="I2423" s="222">
        <f t="shared" si="75"/>
        <v>80643721.620000005</v>
      </c>
    </row>
    <row r="2424" spans="1:9" x14ac:dyDescent="0.2">
      <c r="A2424" s="221" t="s">
        <v>9</v>
      </c>
      <c r="B2424" s="225" t="s">
        <v>976</v>
      </c>
      <c r="C2424" s="221">
        <f t="shared" si="74"/>
        <v>7</v>
      </c>
      <c r="D2424" s="221">
        <v>60803000</v>
      </c>
      <c r="F2424" s="221" t="s">
        <v>459</v>
      </c>
      <c r="G2424" s="222">
        <v>20154438.82</v>
      </c>
      <c r="H2424" s="222">
        <v>0</v>
      </c>
      <c r="I2424" s="222">
        <f t="shared" si="75"/>
        <v>20154438.82</v>
      </c>
    </row>
    <row r="2425" spans="1:9" x14ac:dyDescent="0.2">
      <c r="A2425" s="221" t="s">
        <v>13</v>
      </c>
      <c r="B2425" s="225" t="s">
        <v>976</v>
      </c>
      <c r="C2425" s="221">
        <f t="shared" si="74"/>
        <v>7</v>
      </c>
      <c r="D2425" s="221">
        <v>60803000</v>
      </c>
      <c r="F2425" s="221" t="s">
        <v>459</v>
      </c>
      <c r="G2425" s="222">
        <v>5400065295.2799997</v>
      </c>
      <c r="H2425" s="222">
        <v>0</v>
      </c>
      <c r="I2425" s="222">
        <f t="shared" si="75"/>
        <v>5400065295.2799997</v>
      </c>
    </row>
    <row r="2426" spans="1:9" x14ac:dyDescent="0.2">
      <c r="A2426" s="221" t="s">
        <v>21</v>
      </c>
      <c r="B2426" s="225" t="s">
        <v>976</v>
      </c>
      <c r="C2426" s="221">
        <f t="shared" si="74"/>
        <v>7</v>
      </c>
      <c r="D2426" s="221">
        <v>60803000</v>
      </c>
      <c r="F2426" s="221" t="s">
        <v>459</v>
      </c>
      <c r="G2426" s="222">
        <v>190000</v>
      </c>
      <c r="H2426" s="222">
        <v>0</v>
      </c>
      <c r="I2426" s="222">
        <f t="shared" si="75"/>
        <v>190000</v>
      </c>
    </row>
    <row r="2427" spans="1:9" x14ac:dyDescent="0.2">
      <c r="A2427" s="221" t="s">
        <v>5</v>
      </c>
      <c r="B2427" s="225" t="s">
        <v>976</v>
      </c>
      <c r="C2427" s="221">
        <f t="shared" si="74"/>
        <v>7</v>
      </c>
      <c r="D2427" s="221">
        <v>60803000</v>
      </c>
      <c r="F2427" s="221" t="s">
        <v>459</v>
      </c>
      <c r="G2427" s="222">
        <v>2385283</v>
      </c>
      <c r="H2427" s="222">
        <v>0</v>
      </c>
      <c r="I2427" s="222">
        <f t="shared" si="75"/>
        <v>2385283</v>
      </c>
    </row>
    <row r="2428" spans="1:9" x14ac:dyDescent="0.2">
      <c r="A2428" s="221" t="s">
        <v>25</v>
      </c>
      <c r="B2428" s="225">
        <v>60803000</v>
      </c>
      <c r="C2428" s="221">
        <f t="shared" si="74"/>
        <v>8</v>
      </c>
      <c r="D2428" s="221">
        <v>60803000</v>
      </c>
      <c r="F2428" s="221" t="s">
        <v>394</v>
      </c>
      <c r="G2428" s="222">
        <v>6374164.04</v>
      </c>
      <c r="I2428" s="222">
        <f t="shared" si="75"/>
        <v>6374164.04</v>
      </c>
    </row>
    <row r="2429" spans="1:9" x14ac:dyDescent="0.2">
      <c r="A2429" s="221" t="s">
        <v>8</v>
      </c>
      <c r="B2429" s="225" t="s">
        <v>4192</v>
      </c>
      <c r="C2429" s="221">
        <f t="shared" si="74"/>
        <v>8</v>
      </c>
      <c r="D2429" s="221">
        <v>60804000</v>
      </c>
      <c r="F2429" s="221" t="s">
        <v>461</v>
      </c>
      <c r="G2429" s="222">
        <v>532823.92000000004</v>
      </c>
      <c r="I2429" s="222">
        <f t="shared" si="75"/>
        <v>532823.92000000004</v>
      </c>
    </row>
    <row r="2430" spans="1:9" x14ac:dyDescent="0.2">
      <c r="A2430" s="221" t="s">
        <v>17</v>
      </c>
      <c r="B2430" s="225" t="s">
        <v>4193</v>
      </c>
      <c r="C2430" s="221">
        <f t="shared" si="74"/>
        <v>6</v>
      </c>
      <c r="D2430" s="221">
        <v>60804000</v>
      </c>
      <c r="F2430" s="221" t="s">
        <v>1390</v>
      </c>
      <c r="G2430" s="222">
        <v>0</v>
      </c>
      <c r="H2430" s="222">
        <v>739278514.14999998</v>
      </c>
      <c r="I2430" s="222">
        <f t="shared" si="75"/>
        <v>-739278514.14999998</v>
      </c>
    </row>
    <row r="2431" spans="1:9" x14ac:dyDescent="0.2">
      <c r="A2431" s="221" t="s">
        <v>26</v>
      </c>
      <c r="B2431" s="225" t="s">
        <v>4192</v>
      </c>
      <c r="C2431" s="221">
        <f t="shared" si="74"/>
        <v>8</v>
      </c>
      <c r="D2431" s="221">
        <v>60804000</v>
      </c>
      <c r="F2431" s="221" t="s">
        <v>461</v>
      </c>
      <c r="G2431" s="222">
        <v>143700492.13999999</v>
      </c>
      <c r="I2431" s="222">
        <f t="shared" si="75"/>
        <v>143700492.13999999</v>
      </c>
    </row>
    <row r="2432" spans="1:9" x14ac:dyDescent="0.2">
      <c r="A2432" s="221" t="s">
        <v>148</v>
      </c>
      <c r="B2432" s="225" t="s">
        <v>4192</v>
      </c>
      <c r="C2432" s="221">
        <f t="shared" si="74"/>
        <v>8</v>
      </c>
      <c r="D2432" s="221">
        <v>60804000</v>
      </c>
      <c r="F2432" s="221" t="s">
        <v>461</v>
      </c>
      <c r="G2432" s="222">
        <v>231020761</v>
      </c>
      <c r="I2432" s="222">
        <f t="shared" si="75"/>
        <v>231020761</v>
      </c>
    </row>
    <row r="2433" spans="1:9" x14ac:dyDescent="0.2">
      <c r="A2433" s="221" t="s">
        <v>9</v>
      </c>
      <c r="B2433" s="225" t="s">
        <v>977</v>
      </c>
      <c r="C2433" s="221">
        <f t="shared" si="74"/>
        <v>7</v>
      </c>
      <c r="D2433" s="221">
        <v>60804000</v>
      </c>
      <c r="F2433" s="221" t="s">
        <v>461</v>
      </c>
      <c r="G2433" s="222">
        <v>429171408.70999998</v>
      </c>
      <c r="H2433" s="222">
        <v>0</v>
      </c>
      <c r="I2433" s="222">
        <f t="shared" si="75"/>
        <v>429171408.70999998</v>
      </c>
    </row>
    <row r="2434" spans="1:9" x14ac:dyDescent="0.2">
      <c r="A2434" s="221" t="s">
        <v>13</v>
      </c>
      <c r="B2434" s="225" t="s">
        <v>977</v>
      </c>
      <c r="C2434" s="221">
        <f t="shared" ref="C2434:C2497" si="76">+LEN(B:B)</f>
        <v>7</v>
      </c>
      <c r="D2434" s="221">
        <v>60804000</v>
      </c>
      <c r="F2434" s="221" t="s">
        <v>461</v>
      </c>
      <c r="G2434" s="222">
        <v>108085067.42</v>
      </c>
      <c r="H2434" s="222">
        <v>0</v>
      </c>
      <c r="I2434" s="222">
        <f t="shared" ref="I2434:I2497" si="77">+G:G-H:H</f>
        <v>108085067.42</v>
      </c>
    </row>
    <row r="2435" spans="1:9" x14ac:dyDescent="0.2">
      <c r="A2435" s="221" t="s">
        <v>30</v>
      </c>
      <c r="B2435" s="225" t="s">
        <v>4192</v>
      </c>
      <c r="C2435" s="221">
        <f t="shared" si="76"/>
        <v>8</v>
      </c>
      <c r="D2435" s="221">
        <v>60804000</v>
      </c>
      <c r="F2435" s="221" t="s">
        <v>461</v>
      </c>
      <c r="G2435" s="222">
        <v>6656458.4199999999</v>
      </c>
      <c r="I2435" s="222">
        <f t="shared" si="77"/>
        <v>6656458.4199999999</v>
      </c>
    </row>
    <row r="2436" spans="1:9" x14ac:dyDescent="0.2">
      <c r="A2436" s="221" t="s">
        <v>21</v>
      </c>
      <c r="B2436" s="225" t="s">
        <v>977</v>
      </c>
      <c r="C2436" s="221">
        <f t="shared" si="76"/>
        <v>7</v>
      </c>
      <c r="D2436" s="221">
        <v>60804000</v>
      </c>
      <c r="F2436" s="221" t="s">
        <v>461</v>
      </c>
      <c r="G2436" s="222">
        <v>244305.5</v>
      </c>
      <c r="H2436" s="222">
        <v>0</v>
      </c>
      <c r="I2436" s="222">
        <f t="shared" si="77"/>
        <v>244305.5</v>
      </c>
    </row>
    <row r="2437" spans="1:9" x14ac:dyDescent="0.2">
      <c r="A2437" s="221" t="s">
        <v>5</v>
      </c>
      <c r="B2437" s="225" t="s">
        <v>977</v>
      </c>
      <c r="C2437" s="221">
        <f t="shared" si="76"/>
        <v>7</v>
      </c>
      <c r="D2437" s="221">
        <v>60804000</v>
      </c>
      <c r="F2437" s="221" t="s">
        <v>461</v>
      </c>
      <c r="G2437" s="222">
        <v>350000</v>
      </c>
      <c r="H2437" s="222">
        <v>0</v>
      </c>
      <c r="I2437" s="222">
        <f t="shared" si="77"/>
        <v>350000</v>
      </c>
    </row>
    <row r="2438" spans="1:9" x14ac:dyDescent="0.2">
      <c r="A2438" s="221" t="s">
        <v>25</v>
      </c>
      <c r="B2438" s="225">
        <v>60804000</v>
      </c>
      <c r="C2438" s="221">
        <f t="shared" si="76"/>
        <v>8</v>
      </c>
      <c r="D2438" s="221">
        <v>60804000</v>
      </c>
      <c r="F2438" s="221" t="s">
        <v>396</v>
      </c>
      <c r="G2438" s="222">
        <v>3448018708.6599998</v>
      </c>
      <c r="I2438" s="222">
        <f t="shared" si="77"/>
        <v>3448018708.6599998</v>
      </c>
    </row>
    <row r="2439" spans="1:9" x14ac:dyDescent="0.2">
      <c r="A2439" s="221" t="s">
        <v>17</v>
      </c>
      <c r="B2439" s="225" t="s">
        <v>4194</v>
      </c>
      <c r="C2439" s="221">
        <f t="shared" si="76"/>
        <v>6</v>
      </c>
      <c r="D2439" s="221">
        <v>60805000</v>
      </c>
      <c r="F2439" s="221" t="s">
        <v>398</v>
      </c>
      <c r="G2439" s="222">
        <v>62080034.100000001</v>
      </c>
      <c r="H2439" s="222">
        <v>0</v>
      </c>
      <c r="I2439" s="222">
        <f t="shared" si="77"/>
        <v>62080034.100000001</v>
      </c>
    </row>
    <row r="2440" spans="1:9" x14ac:dyDescent="0.2">
      <c r="A2440" s="221" t="s">
        <v>148</v>
      </c>
      <c r="B2440" s="225" t="s">
        <v>4195</v>
      </c>
      <c r="C2440" s="221">
        <f t="shared" si="76"/>
        <v>8</v>
      </c>
      <c r="D2440" s="221">
        <v>60805000</v>
      </c>
      <c r="F2440" s="221" t="s">
        <v>2137</v>
      </c>
      <c r="H2440" s="222">
        <v>4907237.2</v>
      </c>
      <c r="I2440" s="222">
        <f t="shared" si="77"/>
        <v>-4907237.2</v>
      </c>
    </row>
    <row r="2441" spans="1:9" x14ac:dyDescent="0.2">
      <c r="A2441" s="221" t="s">
        <v>13</v>
      </c>
      <c r="B2441" s="225" t="s">
        <v>4196</v>
      </c>
      <c r="C2441" s="221">
        <f t="shared" si="76"/>
        <v>7</v>
      </c>
      <c r="D2441" s="221">
        <v>60805000</v>
      </c>
      <c r="F2441" s="221" t="s">
        <v>2137</v>
      </c>
      <c r="G2441" s="222">
        <v>10000</v>
      </c>
      <c r="H2441" s="222">
        <v>0</v>
      </c>
      <c r="I2441" s="222">
        <f t="shared" si="77"/>
        <v>10000</v>
      </c>
    </row>
    <row r="2442" spans="1:9" x14ac:dyDescent="0.2">
      <c r="A2442" s="221" t="s">
        <v>8</v>
      </c>
      <c r="B2442" s="225" t="s">
        <v>4197</v>
      </c>
      <c r="C2442" s="221">
        <f t="shared" si="76"/>
        <v>8</v>
      </c>
      <c r="D2442" s="221">
        <v>60806000</v>
      </c>
      <c r="F2442" s="221" t="s">
        <v>462</v>
      </c>
      <c r="G2442" s="222">
        <v>23000</v>
      </c>
      <c r="I2442" s="222">
        <f t="shared" si="77"/>
        <v>23000</v>
      </c>
    </row>
    <row r="2443" spans="1:9" x14ac:dyDescent="0.2">
      <c r="A2443" s="221" t="s">
        <v>26</v>
      </c>
      <c r="B2443" s="225" t="s">
        <v>4197</v>
      </c>
      <c r="C2443" s="221">
        <f t="shared" si="76"/>
        <v>8</v>
      </c>
      <c r="D2443" s="221">
        <v>60806000</v>
      </c>
      <c r="F2443" s="221" t="s">
        <v>462</v>
      </c>
      <c r="G2443" s="222">
        <v>20737887.300000001</v>
      </c>
      <c r="I2443" s="222">
        <f t="shared" si="77"/>
        <v>20737887.300000001</v>
      </c>
    </row>
    <row r="2444" spans="1:9" x14ac:dyDescent="0.2">
      <c r="A2444" s="221" t="s">
        <v>9</v>
      </c>
      <c r="B2444" s="225" t="s">
        <v>978</v>
      </c>
      <c r="C2444" s="221">
        <f t="shared" si="76"/>
        <v>7</v>
      </c>
      <c r="D2444" s="221">
        <v>60806000</v>
      </c>
      <c r="F2444" s="221" t="s">
        <v>462</v>
      </c>
      <c r="G2444" s="222">
        <v>61477908.359999999</v>
      </c>
      <c r="H2444" s="222">
        <v>0</v>
      </c>
      <c r="I2444" s="222">
        <f t="shared" si="77"/>
        <v>61477908.359999999</v>
      </c>
    </row>
    <row r="2445" spans="1:9" x14ac:dyDescent="0.2">
      <c r="A2445" s="221" t="s">
        <v>13</v>
      </c>
      <c r="B2445" s="225" t="s">
        <v>978</v>
      </c>
      <c r="C2445" s="221">
        <f t="shared" si="76"/>
        <v>7</v>
      </c>
      <c r="D2445" s="221">
        <v>60806000</v>
      </c>
      <c r="F2445" s="221" t="s">
        <v>462</v>
      </c>
      <c r="G2445" s="222">
        <v>109470555.18000001</v>
      </c>
      <c r="H2445" s="222">
        <v>0</v>
      </c>
      <c r="I2445" s="222">
        <f t="shared" si="77"/>
        <v>109470555.18000001</v>
      </c>
    </row>
    <row r="2446" spans="1:9" x14ac:dyDescent="0.2">
      <c r="A2446" s="221" t="s">
        <v>30</v>
      </c>
      <c r="B2446" s="225" t="s">
        <v>4197</v>
      </c>
      <c r="C2446" s="221">
        <f t="shared" si="76"/>
        <v>8</v>
      </c>
      <c r="D2446" s="221">
        <v>60806000</v>
      </c>
      <c r="F2446" s="221" t="s">
        <v>462</v>
      </c>
      <c r="G2446" s="222">
        <v>1045450.5</v>
      </c>
      <c r="I2446" s="222">
        <f t="shared" si="77"/>
        <v>1045450.5</v>
      </c>
    </row>
    <row r="2447" spans="1:9" x14ac:dyDescent="0.2">
      <c r="A2447" s="221" t="s">
        <v>8</v>
      </c>
      <c r="B2447" s="225" t="s">
        <v>4198</v>
      </c>
      <c r="C2447" s="221">
        <f t="shared" si="76"/>
        <v>8</v>
      </c>
      <c r="D2447" s="221">
        <v>60807000</v>
      </c>
      <c r="F2447" s="221" t="s">
        <v>2138</v>
      </c>
      <c r="G2447" s="222">
        <v>1149073.94</v>
      </c>
      <c r="I2447" s="222">
        <f t="shared" si="77"/>
        <v>1149073.94</v>
      </c>
    </row>
    <row r="2448" spans="1:9" x14ac:dyDescent="0.2">
      <c r="A2448" s="221" t="s">
        <v>17</v>
      </c>
      <c r="B2448" s="225" t="s">
        <v>4199</v>
      </c>
      <c r="C2448" s="221">
        <f t="shared" si="76"/>
        <v>6</v>
      </c>
      <c r="D2448" s="221">
        <v>60807000</v>
      </c>
      <c r="F2448" s="221" t="s">
        <v>399</v>
      </c>
      <c r="G2448" s="222">
        <v>160029226</v>
      </c>
      <c r="H2448" s="222">
        <v>0</v>
      </c>
      <c r="I2448" s="222">
        <f t="shared" si="77"/>
        <v>160029226</v>
      </c>
    </row>
    <row r="2449" spans="1:9" x14ac:dyDescent="0.2">
      <c r="A2449" s="221" t="s">
        <v>26</v>
      </c>
      <c r="B2449" s="225" t="s">
        <v>4198</v>
      </c>
      <c r="C2449" s="221">
        <f t="shared" si="76"/>
        <v>8</v>
      </c>
      <c r="D2449" s="221">
        <v>60807000</v>
      </c>
      <c r="F2449" s="221" t="s">
        <v>2138</v>
      </c>
      <c r="G2449" s="222">
        <v>128475.32</v>
      </c>
      <c r="I2449" s="222">
        <f t="shared" si="77"/>
        <v>128475.32</v>
      </c>
    </row>
    <row r="2450" spans="1:9" x14ac:dyDescent="0.2">
      <c r="A2450" s="221" t="s">
        <v>148</v>
      </c>
      <c r="B2450" s="225" t="s">
        <v>4198</v>
      </c>
      <c r="C2450" s="221">
        <f t="shared" si="76"/>
        <v>8</v>
      </c>
      <c r="D2450" s="221">
        <v>60807000</v>
      </c>
      <c r="F2450" s="221" t="s">
        <v>2138</v>
      </c>
      <c r="G2450" s="222">
        <v>34623070.009999998</v>
      </c>
      <c r="I2450" s="222">
        <f t="shared" si="77"/>
        <v>34623070.009999998</v>
      </c>
    </row>
    <row r="2451" spans="1:9" x14ac:dyDescent="0.2">
      <c r="A2451" s="221" t="s">
        <v>3315</v>
      </c>
      <c r="B2451" s="225" t="s">
        <v>4199</v>
      </c>
      <c r="C2451" s="221">
        <f t="shared" si="76"/>
        <v>6</v>
      </c>
      <c r="D2451" s="221">
        <v>60807000</v>
      </c>
      <c r="F2451" s="221" t="s">
        <v>399</v>
      </c>
      <c r="G2451" s="222">
        <v>146528300</v>
      </c>
      <c r="I2451" s="222">
        <f t="shared" si="77"/>
        <v>146528300</v>
      </c>
    </row>
    <row r="2452" spans="1:9" x14ac:dyDescent="0.2">
      <c r="A2452" s="221" t="s">
        <v>3316</v>
      </c>
      <c r="B2452" s="225" t="s">
        <v>4199</v>
      </c>
      <c r="C2452" s="221">
        <f t="shared" si="76"/>
        <v>6</v>
      </c>
      <c r="D2452" s="221">
        <v>60807000</v>
      </c>
      <c r="F2452" s="221" t="s">
        <v>399</v>
      </c>
      <c r="G2452" s="222">
        <v>63427175</v>
      </c>
      <c r="I2452" s="222">
        <f t="shared" si="77"/>
        <v>63427175</v>
      </c>
    </row>
    <row r="2453" spans="1:9" x14ac:dyDescent="0.2">
      <c r="A2453" s="221" t="s">
        <v>9</v>
      </c>
      <c r="B2453" s="225" t="s">
        <v>4200</v>
      </c>
      <c r="C2453" s="221">
        <f t="shared" si="76"/>
        <v>7</v>
      </c>
      <c r="D2453" s="221">
        <v>60807000</v>
      </c>
      <c r="F2453" s="221" t="s">
        <v>2138</v>
      </c>
      <c r="G2453" s="222">
        <v>14149406.060000001</v>
      </c>
      <c r="H2453" s="222">
        <v>0</v>
      </c>
      <c r="I2453" s="222">
        <f t="shared" si="77"/>
        <v>14149406.060000001</v>
      </c>
    </row>
    <row r="2454" spans="1:9" x14ac:dyDescent="0.2">
      <c r="A2454" s="221" t="s">
        <v>13</v>
      </c>
      <c r="B2454" s="225" t="s">
        <v>4200</v>
      </c>
      <c r="C2454" s="221">
        <f t="shared" si="76"/>
        <v>7</v>
      </c>
      <c r="D2454" s="221">
        <v>60807000</v>
      </c>
      <c r="F2454" s="221" t="s">
        <v>2138</v>
      </c>
      <c r="G2454" s="222">
        <v>3521376.82</v>
      </c>
      <c r="H2454" s="222">
        <v>0</v>
      </c>
      <c r="I2454" s="222">
        <f t="shared" si="77"/>
        <v>3521376.82</v>
      </c>
    </row>
    <row r="2455" spans="1:9" x14ac:dyDescent="0.2">
      <c r="A2455" s="221" t="s">
        <v>21</v>
      </c>
      <c r="B2455" s="225" t="s">
        <v>4200</v>
      </c>
      <c r="C2455" s="221">
        <f t="shared" si="76"/>
        <v>7</v>
      </c>
      <c r="D2455" s="221">
        <v>60807000</v>
      </c>
      <c r="F2455" s="221" t="s">
        <v>2138</v>
      </c>
      <c r="G2455" s="222">
        <v>138949.79999999999</v>
      </c>
      <c r="H2455" s="222">
        <v>0</v>
      </c>
      <c r="I2455" s="222">
        <f t="shared" si="77"/>
        <v>138949.79999999999</v>
      </c>
    </row>
    <row r="2456" spans="1:9" x14ac:dyDescent="0.2">
      <c r="A2456" s="221" t="s">
        <v>8</v>
      </c>
      <c r="B2456" s="225" t="s">
        <v>4201</v>
      </c>
      <c r="C2456" s="221">
        <f t="shared" si="76"/>
        <v>8</v>
      </c>
      <c r="D2456" s="221">
        <v>60808000</v>
      </c>
      <c r="F2456" s="221" t="s">
        <v>464</v>
      </c>
      <c r="G2456" s="222">
        <v>1084880</v>
      </c>
      <c r="I2456" s="222">
        <f t="shared" si="77"/>
        <v>1084880</v>
      </c>
    </row>
    <row r="2457" spans="1:9" x14ac:dyDescent="0.2">
      <c r="A2457" s="221" t="s">
        <v>17</v>
      </c>
      <c r="B2457" s="225" t="s">
        <v>4202</v>
      </c>
      <c r="C2457" s="221">
        <f t="shared" si="76"/>
        <v>6</v>
      </c>
      <c r="D2457" s="221">
        <v>60808000</v>
      </c>
      <c r="F2457" s="221" t="s">
        <v>1391</v>
      </c>
      <c r="G2457" s="222">
        <v>3513000</v>
      </c>
      <c r="H2457" s="222">
        <v>0</v>
      </c>
      <c r="I2457" s="222">
        <f t="shared" si="77"/>
        <v>3513000</v>
      </c>
    </row>
    <row r="2458" spans="1:9" x14ac:dyDescent="0.2">
      <c r="A2458" s="221" t="s">
        <v>26</v>
      </c>
      <c r="B2458" s="225" t="s">
        <v>4201</v>
      </c>
      <c r="C2458" s="221">
        <f t="shared" si="76"/>
        <v>8</v>
      </c>
      <c r="D2458" s="221">
        <v>60808000</v>
      </c>
      <c r="F2458" s="221" t="s">
        <v>464</v>
      </c>
      <c r="G2458" s="222">
        <v>33454672.960000001</v>
      </c>
      <c r="I2458" s="222">
        <f t="shared" si="77"/>
        <v>33454672.960000001</v>
      </c>
    </row>
    <row r="2459" spans="1:9" x14ac:dyDescent="0.2">
      <c r="A2459" s="221" t="s">
        <v>148</v>
      </c>
      <c r="B2459" s="225" t="s">
        <v>4201</v>
      </c>
      <c r="C2459" s="221">
        <f t="shared" si="76"/>
        <v>8</v>
      </c>
      <c r="D2459" s="221">
        <v>60808000</v>
      </c>
      <c r="F2459" s="221" t="s">
        <v>464</v>
      </c>
      <c r="G2459" s="222">
        <v>29676236.550000001</v>
      </c>
      <c r="I2459" s="222">
        <f t="shared" si="77"/>
        <v>29676236.550000001</v>
      </c>
    </row>
    <row r="2460" spans="1:9" x14ac:dyDescent="0.2">
      <c r="A2460" s="221" t="s">
        <v>7</v>
      </c>
      <c r="B2460" s="225" t="s">
        <v>4201</v>
      </c>
      <c r="C2460" s="221">
        <f t="shared" si="76"/>
        <v>8</v>
      </c>
      <c r="D2460" s="221">
        <v>60808000</v>
      </c>
      <c r="F2460" s="221" t="s">
        <v>464</v>
      </c>
      <c r="G2460" s="222">
        <v>847200</v>
      </c>
      <c r="I2460" s="222">
        <f t="shared" si="77"/>
        <v>847200</v>
      </c>
    </row>
    <row r="2461" spans="1:9" x14ac:dyDescent="0.2">
      <c r="A2461" s="221" t="s">
        <v>9</v>
      </c>
      <c r="B2461" s="225" t="s">
        <v>979</v>
      </c>
      <c r="C2461" s="221">
        <f t="shared" si="76"/>
        <v>7</v>
      </c>
      <c r="D2461" s="221">
        <v>60808000</v>
      </c>
      <c r="F2461" s="221" t="s">
        <v>464</v>
      </c>
      <c r="G2461" s="222">
        <v>859704230.63999999</v>
      </c>
      <c r="H2461" s="222">
        <v>0</v>
      </c>
      <c r="I2461" s="222">
        <f t="shared" si="77"/>
        <v>859704230.63999999</v>
      </c>
    </row>
    <row r="2462" spans="1:9" x14ac:dyDescent="0.2">
      <c r="A2462" s="221" t="s">
        <v>13</v>
      </c>
      <c r="B2462" s="225" t="s">
        <v>979</v>
      </c>
      <c r="C2462" s="221">
        <f t="shared" si="76"/>
        <v>7</v>
      </c>
      <c r="D2462" s="221">
        <v>60808000</v>
      </c>
      <c r="F2462" s="221" t="s">
        <v>464</v>
      </c>
      <c r="G2462" s="222">
        <v>1046560793</v>
      </c>
      <c r="H2462" s="222">
        <v>0</v>
      </c>
      <c r="I2462" s="222">
        <f t="shared" si="77"/>
        <v>1046560793</v>
      </c>
    </row>
    <row r="2463" spans="1:9" x14ac:dyDescent="0.2">
      <c r="A2463" s="221" t="s">
        <v>30</v>
      </c>
      <c r="B2463" s="225" t="s">
        <v>4201</v>
      </c>
      <c r="C2463" s="221">
        <f t="shared" si="76"/>
        <v>8</v>
      </c>
      <c r="D2463" s="221">
        <v>60808000</v>
      </c>
      <c r="F2463" s="221" t="s">
        <v>464</v>
      </c>
      <c r="G2463" s="222">
        <v>3636300</v>
      </c>
      <c r="I2463" s="222">
        <f t="shared" si="77"/>
        <v>3636300</v>
      </c>
    </row>
    <row r="2464" spans="1:9" x14ac:dyDescent="0.2">
      <c r="A2464" s="221" t="s">
        <v>21</v>
      </c>
      <c r="B2464" s="225" t="s">
        <v>979</v>
      </c>
      <c r="C2464" s="221">
        <f t="shared" si="76"/>
        <v>7</v>
      </c>
      <c r="D2464" s="221">
        <v>60808000</v>
      </c>
      <c r="F2464" s="221" t="s">
        <v>464</v>
      </c>
      <c r="G2464" s="222">
        <v>2065100</v>
      </c>
      <c r="H2464" s="222">
        <v>0</v>
      </c>
      <c r="I2464" s="222">
        <f t="shared" si="77"/>
        <v>2065100</v>
      </c>
    </row>
    <row r="2465" spans="1:9" x14ac:dyDescent="0.2">
      <c r="A2465" s="221" t="s">
        <v>27</v>
      </c>
      <c r="B2465" s="225" t="s">
        <v>4201</v>
      </c>
      <c r="C2465" s="221">
        <f t="shared" si="76"/>
        <v>8</v>
      </c>
      <c r="D2465" s="221">
        <v>60808000</v>
      </c>
      <c r="F2465" s="221" t="s">
        <v>464</v>
      </c>
      <c r="G2465" s="222">
        <v>212731126.19999999</v>
      </c>
      <c r="I2465" s="222">
        <f t="shared" si="77"/>
        <v>212731126.19999999</v>
      </c>
    </row>
    <row r="2466" spans="1:9" x14ac:dyDescent="0.2">
      <c r="A2466" s="221" t="s">
        <v>25</v>
      </c>
      <c r="B2466" s="225">
        <v>60808000</v>
      </c>
      <c r="C2466" s="221">
        <f t="shared" si="76"/>
        <v>8</v>
      </c>
      <c r="D2466" s="221">
        <v>60808000</v>
      </c>
      <c r="F2466" s="221" t="s">
        <v>399</v>
      </c>
      <c r="G2466" s="222">
        <v>22955380.260000002</v>
      </c>
      <c r="I2466" s="222">
        <f t="shared" si="77"/>
        <v>22955380.260000002</v>
      </c>
    </row>
    <row r="2467" spans="1:9" x14ac:dyDescent="0.2">
      <c r="A2467" s="221" t="s">
        <v>17</v>
      </c>
      <c r="B2467" s="225" t="s">
        <v>4203</v>
      </c>
      <c r="C2467" s="221">
        <f t="shared" si="76"/>
        <v>6</v>
      </c>
      <c r="D2467" s="221">
        <v>60809000</v>
      </c>
      <c r="F2467" s="221" t="s">
        <v>401</v>
      </c>
      <c r="G2467" s="222">
        <v>451360316</v>
      </c>
      <c r="H2467" s="222">
        <v>0</v>
      </c>
      <c r="I2467" s="222">
        <f t="shared" si="77"/>
        <v>451360316</v>
      </c>
    </row>
    <row r="2468" spans="1:9" x14ac:dyDescent="0.2">
      <c r="A2468" s="221" t="s">
        <v>9</v>
      </c>
      <c r="B2468" s="225" t="s">
        <v>980</v>
      </c>
      <c r="C2468" s="221">
        <f t="shared" si="76"/>
        <v>7</v>
      </c>
      <c r="D2468" s="221">
        <v>60809000</v>
      </c>
      <c r="F2468" s="221" t="s">
        <v>733</v>
      </c>
      <c r="G2468" s="222">
        <v>12461900</v>
      </c>
      <c r="H2468" s="222">
        <v>0</v>
      </c>
      <c r="I2468" s="222">
        <f t="shared" si="77"/>
        <v>12461900</v>
      </c>
    </row>
    <row r="2469" spans="1:9" x14ac:dyDescent="0.2">
      <c r="A2469" s="221" t="s">
        <v>13</v>
      </c>
      <c r="B2469" s="225" t="s">
        <v>980</v>
      </c>
      <c r="C2469" s="221">
        <f t="shared" si="76"/>
        <v>7</v>
      </c>
      <c r="D2469" s="221">
        <v>60809000</v>
      </c>
      <c r="F2469" s="221" t="s">
        <v>733</v>
      </c>
      <c r="G2469" s="222">
        <v>3570000</v>
      </c>
      <c r="H2469" s="222">
        <v>0</v>
      </c>
      <c r="I2469" s="222">
        <f t="shared" si="77"/>
        <v>3570000</v>
      </c>
    </row>
    <row r="2470" spans="1:9" x14ac:dyDescent="0.2">
      <c r="A2470" s="221" t="s">
        <v>17</v>
      </c>
      <c r="B2470" s="225" t="s">
        <v>4204</v>
      </c>
      <c r="C2470" s="221">
        <f t="shared" si="76"/>
        <v>6</v>
      </c>
      <c r="D2470" s="221">
        <v>60809100</v>
      </c>
      <c r="F2470" s="221" t="s">
        <v>1393</v>
      </c>
      <c r="G2470" s="222">
        <v>24894778.109999999</v>
      </c>
      <c r="H2470" s="222">
        <v>0</v>
      </c>
      <c r="I2470" s="222">
        <f t="shared" si="77"/>
        <v>24894778.109999999</v>
      </c>
    </row>
    <row r="2471" spans="1:9" x14ac:dyDescent="0.2">
      <c r="A2471" s="221" t="s">
        <v>17</v>
      </c>
      <c r="B2471" s="225" t="s">
        <v>4205</v>
      </c>
      <c r="C2471" s="221">
        <f t="shared" si="76"/>
        <v>6</v>
      </c>
      <c r="D2471" s="221">
        <v>60810000</v>
      </c>
      <c r="F2471" s="221" t="s">
        <v>403</v>
      </c>
      <c r="G2471" s="222">
        <v>44859055</v>
      </c>
      <c r="H2471" s="222">
        <v>0</v>
      </c>
      <c r="I2471" s="222">
        <f t="shared" si="77"/>
        <v>44859055</v>
      </c>
    </row>
    <row r="2472" spans="1:9" x14ac:dyDescent="0.2">
      <c r="A2472" s="221" t="s">
        <v>8</v>
      </c>
      <c r="B2472" s="225" t="s">
        <v>4206</v>
      </c>
      <c r="C2472" s="221">
        <f t="shared" si="76"/>
        <v>8</v>
      </c>
      <c r="D2472" s="221">
        <v>60811000</v>
      </c>
      <c r="F2472" s="221" t="s">
        <v>466</v>
      </c>
      <c r="G2472" s="222">
        <v>28537261</v>
      </c>
      <c r="I2472" s="222">
        <f t="shared" si="77"/>
        <v>28537261</v>
      </c>
    </row>
    <row r="2473" spans="1:9" x14ac:dyDescent="0.2">
      <c r="A2473" s="221" t="s">
        <v>26</v>
      </c>
      <c r="B2473" s="225" t="s">
        <v>4206</v>
      </c>
      <c r="C2473" s="221">
        <f t="shared" si="76"/>
        <v>8</v>
      </c>
      <c r="D2473" s="221">
        <v>60811000</v>
      </c>
      <c r="F2473" s="221" t="s">
        <v>466</v>
      </c>
      <c r="G2473" s="222">
        <v>1531624</v>
      </c>
      <c r="I2473" s="222">
        <f t="shared" si="77"/>
        <v>1531624</v>
      </c>
    </row>
    <row r="2474" spans="1:9" x14ac:dyDescent="0.2">
      <c r="A2474" s="221" t="s">
        <v>148</v>
      </c>
      <c r="B2474" s="225" t="s">
        <v>4206</v>
      </c>
      <c r="C2474" s="221">
        <f t="shared" si="76"/>
        <v>8</v>
      </c>
      <c r="D2474" s="221">
        <v>60811000</v>
      </c>
      <c r="F2474" s="221" t="s">
        <v>466</v>
      </c>
      <c r="G2474" s="222">
        <v>824478622.97000003</v>
      </c>
      <c r="I2474" s="222">
        <f t="shared" si="77"/>
        <v>824478622.97000003</v>
      </c>
    </row>
    <row r="2475" spans="1:9" x14ac:dyDescent="0.2">
      <c r="A2475" s="221" t="s">
        <v>9</v>
      </c>
      <c r="B2475" s="225" t="s">
        <v>981</v>
      </c>
      <c r="C2475" s="221">
        <f t="shared" si="76"/>
        <v>7</v>
      </c>
      <c r="D2475" s="221">
        <v>60811000</v>
      </c>
      <c r="F2475" s="221" t="s">
        <v>466</v>
      </c>
      <c r="G2475" s="222">
        <v>113990013.62</v>
      </c>
      <c r="H2475" s="222">
        <v>0</v>
      </c>
      <c r="I2475" s="222">
        <f t="shared" si="77"/>
        <v>113990013.62</v>
      </c>
    </row>
    <row r="2476" spans="1:9" x14ac:dyDescent="0.2">
      <c r="A2476" s="221" t="s">
        <v>13</v>
      </c>
      <c r="B2476" s="225" t="s">
        <v>981</v>
      </c>
      <c r="C2476" s="221">
        <f t="shared" si="76"/>
        <v>7</v>
      </c>
      <c r="D2476" s="221">
        <v>60811000</v>
      </c>
      <c r="F2476" s="221" t="s">
        <v>466</v>
      </c>
      <c r="G2476" s="222">
        <v>48042591</v>
      </c>
      <c r="H2476" s="222">
        <v>0</v>
      </c>
      <c r="I2476" s="222">
        <f t="shared" si="77"/>
        <v>48042591</v>
      </c>
    </row>
    <row r="2477" spans="1:9" x14ac:dyDescent="0.2">
      <c r="A2477" s="221" t="s">
        <v>21</v>
      </c>
      <c r="B2477" s="225" t="s">
        <v>981</v>
      </c>
      <c r="C2477" s="221">
        <f t="shared" si="76"/>
        <v>7</v>
      </c>
      <c r="D2477" s="221">
        <v>60811000</v>
      </c>
      <c r="F2477" s="221" t="s">
        <v>466</v>
      </c>
      <c r="G2477" s="222">
        <v>1872297</v>
      </c>
      <c r="H2477" s="222">
        <v>0</v>
      </c>
      <c r="I2477" s="222">
        <f t="shared" si="77"/>
        <v>1872297</v>
      </c>
    </row>
    <row r="2478" spans="1:9" x14ac:dyDescent="0.2">
      <c r="A2478" s="221" t="s">
        <v>5</v>
      </c>
      <c r="B2478" s="225" t="s">
        <v>981</v>
      </c>
      <c r="C2478" s="221">
        <f t="shared" si="76"/>
        <v>7</v>
      </c>
      <c r="D2478" s="221">
        <v>60811000</v>
      </c>
      <c r="F2478" s="221" t="s">
        <v>466</v>
      </c>
      <c r="G2478" s="222">
        <v>6621956.0099999998</v>
      </c>
      <c r="H2478" s="222">
        <v>0</v>
      </c>
      <c r="I2478" s="222">
        <f t="shared" si="77"/>
        <v>6621956.0099999998</v>
      </c>
    </row>
    <row r="2479" spans="1:9" x14ac:dyDescent="0.2">
      <c r="A2479" s="221" t="s">
        <v>25</v>
      </c>
      <c r="B2479" s="225">
        <v>60811000</v>
      </c>
      <c r="C2479" s="221">
        <f t="shared" si="76"/>
        <v>8</v>
      </c>
      <c r="D2479" s="221">
        <v>60811000</v>
      </c>
      <c r="F2479" s="221" t="s">
        <v>401</v>
      </c>
      <c r="G2479" s="222">
        <v>54731994</v>
      </c>
      <c r="I2479" s="222">
        <f t="shared" si="77"/>
        <v>54731994</v>
      </c>
    </row>
    <row r="2480" spans="1:9" x14ac:dyDescent="0.2">
      <c r="A2480" s="221" t="s">
        <v>8</v>
      </c>
      <c r="B2480" s="225" t="s">
        <v>4207</v>
      </c>
      <c r="C2480" s="221">
        <f t="shared" si="76"/>
        <v>8</v>
      </c>
      <c r="D2480" s="221">
        <v>60811100</v>
      </c>
      <c r="F2480" s="221" t="s">
        <v>468</v>
      </c>
      <c r="G2480" s="222">
        <v>793040</v>
      </c>
      <c r="I2480" s="222">
        <f t="shared" si="77"/>
        <v>793040</v>
      </c>
    </row>
    <row r="2481" spans="1:9" x14ac:dyDescent="0.2">
      <c r="A2481" s="221" t="s">
        <v>148</v>
      </c>
      <c r="B2481" s="225" t="s">
        <v>4207</v>
      </c>
      <c r="C2481" s="221">
        <f t="shared" si="76"/>
        <v>8</v>
      </c>
      <c r="D2481" s="221">
        <v>60811100</v>
      </c>
      <c r="F2481" s="221" t="s">
        <v>402</v>
      </c>
      <c r="G2481" s="222">
        <v>144932461.33000001</v>
      </c>
      <c r="I2481" s="222">
        <f t="shared" si="77"/>
        <v>144932461.33000001</v>
      </c>
    </row>
    <row r="2482" spans="1:9" x14ac:dyDescent="0.2">
      <c r="A2482" s="221" t="s">
        <v>9</v>
      </c>
      <c r="B2482" s="225" t="s">
        <v>982</v>
      </c>
      <c r="C2482" s="221">
        <f t="shared" si="76"/>
        <v>7</v>
      </c>
      <c r="D2482" s="221">
        <v>60811100</v>
      </c>
      <c r="F2482" s="221" t="s">
        <v>468</v>
      </c>
      <c r="G2482" s="222">
        <v>77809922.780000001</v>
      </c>
      <c r="H2482" s="222">
        <v>0</v>
      </c>
      <c r="I2482" s="222">
        <f t="shared" si="77"/>
        <v>77809922.780000001</v>
      </c>
    </row>
    <row r="2483" spans="1:9" x14ac:dyDescent="0.2">
      <c r="A2483" s="221" t="s">
        <v>13</v>
      </c>
      <c r="B2483" s="225" t="s">
        <v>982</v>
      </c>
      <c r="C2483" s="221">
        <f t="shared" si="76"/>
        <v>7</v>
      </c>
      <c r="D2483" s="221">
        <v>60811100</v>
      </c>
      <c r="F2483" s="221" t="s">
        <v>468</v>
      </c>
      <c r="G2483" s="222">
        <v>17513605.100000001</v>
      </c>
      <c r="H2483" s="222">
        <v>0</v>
      </c>
      <c r="I2483" s="222">
        <f t="shared" si="77"/>
        <v>17513605.100000001</v>
      </c>
    </row>
    <row r="2484" spans="1:9" x14ac:dyDescent="0.2">
      <c r="A2484" s="221" t="s">
        <v>21</v>
      </c>
      <c r="B2484" s="225" t="s">
        <v>982</v>
      </c>
      <c r="C2484" s="221">
        <f t="shared" si="76"/>
        <v>7</v>
      </c>
      <c r="D2484" s="221">
        <v>60811100</v>
      </c>
      <c r="F2484" s="221" t="s">
        <v>468</v>
      </c>
      <c r="G2484" s="222">
        <v>138851</v>
      </c>
      <c r="H2484" s="222">
        <v>0</v>
      </c>
      <c r="I2484" s="222">
        <f t="shared" si="77"/>
        <v>138851</v>
      </c>
    </row>
    <row r="2485" spans="1:9" x14ac:dyDescent="0.2">
      <c r="A2485" s="221" t="s">
        <v>5</v>
      </c>
      <c r="B2485" s="225" t="s">
        <v>982</v>
      </c>
      <c r="C2485" s="221">
        <f t="shared" si="76"/>
        <v>7</v>
      </c>
      <c r="D2485" s="221">
        <v>60811100</v>
      </c>
      <c r="F2485" s="221" t="s">
        <v>468</v>
      </c>
      <c r="G2485" s="222">
        <v>18570017</v>
      </c>
      <c r="H2485" s="222">
        <v>0</v>
      </c>
      <c r="I2485" s="222">
        <f t="shared" si="77"/>
        <v>18570017</v>
      </c>
    </row>
    <row r="2486" spans="1:9" x14ac:dyDescent="0.2">
      <c r="A2486" s="221" t="s">
        <v>25</v>
      </c>
      <c r="B2486" s="225">
        <v>60811100</v>
      </c>
      <c r="C2486" s="221">
        <f t="shared" si="76"/>
        <v>8</v>
      </c>
      <c r="D2486" s="221">
        <v>60811100</v>
      </c>
      <c r="F2486" s="221" t="s">
        <v>1393</v>
      </c>
      <c r="G2486" s="222">
        <v>544033034</v>
      </c>
      <c r="I2486" s="222">
        <f t="shared" si="77"/>
        <v>544033034</v>
      </c>
    </row>
    <row r="2487" spans="1:9" x14ac:dyDescent="0.2">
      <c r="A2487" s="221" t="s">
        <v>8</v>
      </c>
      <c r="B2487" s="225" t="s">
        <v>4208</v>
      </c>
      <c r="C2487" s="221">
        <f t="shared" si="76"/>
        <v>8</v>
      </c>
      <c r="D2487" s="221">
        <v>60812000</v>
      </c>
      <c r="F2487" s="221" t="s">
        <v>403</v>
      </c>
      <c r="G2487" s="222">
        <v>2659234</v>
      </c>
      <c r="I2487" s="222">
        <f t="shared" si="77"/>
        <v>2659234</v>
      </c>
    </row>
    <row r="2488" spans="1:9" x14ac:dyDescent="0.2">
      <c r="A2488" s="221" t="s">
        <v>17</v>
      </c>
      <c r="B2488" s="225" t="s">
        <v>4209</v>
      </c>
      <c r="C2488" s="221">
        <f t="shared" si="76"/>
        <v>6</v>
      </c>
      <c r="D2488" s="221">
        <v>60812000</v>
      </c>
      <c r="F2488" s="221" t="s">
        <v>2439</v>
      </c>
      <c r="G2488" s="222">
        <v>890000</v>
      </c>
      <c r="H2488" s="222">
        <v>0</v>
      </c>
      <c r="I2488" s="222">
        <f t="shared" si="77"/>
        <v>890000</v>
      </c>
    </row>
    <row r="2489" spans="1:9" x14ac:dyDescent="0.2">
      <c r="A2489" s="221" t="s">
        <v>26</v>
      </c>
      <c r="B2489" s="225" t="s">
        <v>4208</v>
      </c>
      <c r="C2489" s="221">
        <f t="shared" si="76"/>
        <v>8</v>
      </c>
      <c r="D2489" s="221">
        <v>60812000</v>
      </c>
      <c r="F2489" s="221" t="s">
        <v>403</v>
      </c>
      <c r="G2489" s="222">
        <v>19440559</v>
      </c>
      <c r="I2489" s="222">
        <f t="shared" si="77"/>
        <v>19440559</v>
      </c>
    </row>
    <row r="2490" spans="1:9" x14ac:dyDescent="0.2">
      <c r="A2490" s="221" t="s">
        <v>148</v>
      </c>
      <c r="B2490" s="225" t="s">
        <v>4208</v>
      </c>
      <c r="C2490" s="221">
        <f t="shared" si="76"/>
        <v>8</v>
      </c>
      <c r="D2490" s="221">
        <v>60812000</v>
      </c>
      <c r="F2490" s="221" t="s">
        <v>403</v>
      </c>
      <c r="G2490" s="222">
        <v>96761879</v>
      </c>
      <c r="I2490" s="222">
        <f t="shared" si="77"/>
        <v>96761879</v>
      </c>
    </row>
    <row r="2491" spans="1:9" x14ac:dyDescent="0.2">
      <c r="A2491" s="221" t="s">
        <v>9</v>
      </c>
      <c r="B2491" s="225" t="s">
        <v>983</v>
      </c>
      <c r="C2491" s="221">
        <f t="shared" si="76"/>
        <v>7</v>
      </c>
      <c r="D2491" s="221">
        <v>60812000</v>
      </c>
      <c r="F2491" s="221" t="s">
        <v>403</v>
      </c>
      <c r="G2491" s="222">
        <v>106373523.86</v>
      </c>
      <c r="H2491" s="222">
        <v>0</v>
      </c>
      <c r="I2491" s="222">
        <f t="shared" si="77"/>
        <v>106373523.86</v>
      </c>
    </row>
    <row r="2492" spans="1:9" x14ac:dyDescent="0.2">
      <c r="A2492" s="221" t="s">
        <v>13</v>
      </c>
      <c r="B2492" s="225" t="s">
        <v>983</v>
      </c>
      <c r="C2492" s="221">
        <f t="shared" si="76"/>
        <v>7</v>
      </c>
      <c r="D2492" s="221">
        <v>60812000</v>
      </c>
      <c r="F2492" s="221" t="s">
        <v>403</v>
      </c>
      <c r="G2492" s="222">
        <v>25698471</v>
      </c>
      <c r="H2492" s="222">
        <v>0</v>
      </c>
      <c r="I2492" s="222">
        <f t="shared" si="77"/>
        <v>25698471</v>
      </c>
    </row>
    <row r="2493" spans="1:9" x14ac:dyDescent="0.2">
      <c r="A2493" s="221" t="s">
        <v>30</v>
      </c>
      <c r="B2493" s="225" t="s">
        <v>4208</v>
      </c>
      <c r="C2493" s="221">
        <f t="shared" si="76"/>
        <v>8</v>
      </c>
      <c r="D2493" s="221">
        <v>60812000</v>
      </c>
      <c r="F2493" s="221" t="s">
        <v>403</v>
      </c>
      <c r="G2493" s="222">
        <v>1576499</v>
      </c>
      <c r="I2493" s="222">
        <f t="shared" si="77"/>
        <v>1576499</v>
      </c>
    </row>
    <row r="2494" spans="1:9" x14ac:dyDescent="0.2">
      <c r="A2494" s="221" t="s">
        <v>21</v>
      </c>
      <c r="B2494" s="225" t="s">
        <v>983</v>
      </c>
      <c r="C2494" s="221">
        <f t="shared" si="76"/>
        <v>7</v>
      </c>
      <c r="D2494" s="221">
        <v>60812000</v>
      </c>
      <c r="F2494" s="221" t="s">
        <v>403</v>
      </c>
      <c r="G2494" s="222">
        <v>432870</v>
      </c>
      <c r="H2494" s="222">
        <v>0</v>
      </c>
      <c r="I2494" s="222">
        <f t="shared" si="77"/>
        <v>432870</v>
      </c>
    </row>
    <row r="2495" spans="1:9" x14ac:dyDescent="0.2">
      <c r="A2495" s="221" t="s">
        <v>5</v>
      </c>
      <c r="B2495" s="225" t="s">
        <v>983</v>
      </c>
      <c r="C2495" s="221">
        <f t="shared" si="76"/>
        <v>7</v>
      </c>
      <c r="D2495" s="221">
        <v>60812000</v>
      </c>
      <c r="F2495" s="221" t="s">
        <v>403</v>
      </c>
      <c r="G2495" s="222">
        <v>3890601</v>
      </c>
      <c r="H2495" s="222">
        <v>0</v>
      </c>
      <c r="I2495" s="222">
        <f t="shared" si="77"/>
        <v>3890601</v>
      </c>
    </row>
    <row r="2496" spans="1:9" x14ac:dyDescent="0.2">
      <c r="A2496" s="221" t="s">
        <v>25</v>
      </c>
      <c r="B2496" s="225">
        <v>60812000</v>
      </c>
      <c r="C2496" s="221">
        <f t="shared" si="76"/>
        <v>8</v>
      </c>
      <c r="D2496" s="221">
        <v>60812000</v>
      </c>
      <c r="F2496" s="221" t="s">
        <v>403</v>
      </c>
      <c r="G2496" s="222">
        <v>887836156</v>
      </c>
      <c r="I2496" s="222">
        <f t="shared" si="77"/>
        <v>887836156</v>
      </c>
    </row>
    <row r="2497" spans="1:9" x14ac:dyDescent="0.2">
      <c r="A2497" s="221" t="s">
        <v>17</v>
      </c>
      <c r="B2497" s="225" t="s">
        <v>4210</v>
      </c>
      <c r="C2497" s="221">
        <f t="shared" si="76"/>
        <v>6</v>
      </c>
      <c r="D2497" s="221">
        <v>60817000</v>
      </c>
      <c r="F2497" s="221" t="s">
        <v>404</v>
      </c>
      <c r="G2497" s="222">
        <v>60000</v>
      </c>
      <c r="H2497" s="222">
        <v>0</v>
      </c>
      <c r="I2497" s="222">
        <f t="shared" si="77"/>
        <v>60000</v>
      </c>
    </row>
    <row r="2498" spans="1:9" x14ac:dyDescent="0.2">
      <c r="A2498" s="221" t="s">
        <v>148</v>
      </c>
      <c r="B2498" s="225" t="s">
        <v>4211</v>
      </c>
      <c r="C2498" s="221">
        <f t="shared" ref="C2498:C2561" si="78">+LEN(B:B)</f>
        <v>8</v>
      </c>
      <c r="D2498" s="221">
        <v>60817000</v>
      </c>
      <c r="F2498" s="221" t="s">
        <v>2139</v>
      </c>
      <c r="G2498" s="222">
        <v>4268143</v>
      </c>
      <c r="I2498" s="222">
        <f t="shared" ref="I2498:I2561" si="79">+G:G-H:H</f>
        <v>4268143</v>
      </c>
    </row>
    <row r="2499" spans="1:9" x14ac:dyDescent="0.2">
      <c r="A2499" s="221" t="s">
        <v>7</v>
      </c>
      <c r="B2499" s="225" t="s">
        <v>4212</v>
      </c>
      <c r="C2499" s="221">
        <f t="shared" si="78"/>
        <v>8</v>
      </c>
      <c r="D2499" s="221">
        <v>60817000</v>
      </c>
      <c r="F2499" s="221" t="s">
        <v>404</v>
      </c>
      <c r="G2499" s="222">
        <v>2000000</v>
      </c>
      <c r="I2499" s="222">
        <f t="shared" si="79"/>
        <v>2000000</v>
      </c>
    </row>
    <row r="2500" spans="1:9" x14ac:dyDescent="0.2">
      <c r="A2500" s="221" t="s">
        <v>9</v>
      </c>
      <c r="B2500" s="225" t="s">
        <v>985</v>
      </c>
      <c r="C2500" s="221">
        <f t="shared" si="78"/>
        <v>7</v>
      </c>
      <c r="D2500" s="221">
        <v>60817000</v>
      </c>
      <c r="F2500" s="221" t="s">
        <v>404</v>
      </c>
      <c r="G2500" s="222">
        <v>63033897.159999996</v>
      </c>
      <c r="H2500" s="222">
        <v>0</v>
      </c>
      <c r="I2500" s="222">
        <f t="shared" si="79"/>
        <v>63033897.159999996</v>
      </c>
    </row>
    <row r="2501" spans="1:9" x14ac:dyDescent="0.2">
      <c r="A2501" s="221" t="s">
        <v>13</v>
      </c>
      <c r="B2501" s="225" t="s">
        <v>985</v>
      </c>
      <c r="C2501" s="221">
        <f t="shared" si="78"/>
        <v>7</v>
      </c>
      <c r="D2501" s="221">
        <v>60817000</v>
      </c>
      <c r="F2501" s="221" t="s">
        <v>404</v>
      </c>
      <c r="G2501" s="222">
        <v>93950812.069999993</v>
      </c>
      <c r="H2501" s="222">
        <v>0</v>
      </c>
      <c r="I2501" s="222">
        <f t="shared" si="79"/>
        <v>93950812.069999993</v>
      </c>
    </row>
    <row r="2502" spans="1:9" x14ac:dyDescent="0.2">
      <c r="A2502" s="221" t="s">
        <v>5</v>
      </c>
      <c r="B2502" s="225" t="s">
        <v>985</v>
      </c>
      <c r="C2502" s="221">
        <f t="shared" si="78"/>
        <v>7</v>
      </c>
      <c r="D2502" s="221">
        <v>60817000</v>
      </c>
      <c r="F2502" s="221" t="s">
        <v>404</v>
      </c>
      <c r="G2502" s="222">
        <v>38029493.329999998</v>
      </c>
      <c r="H2502" s="222">
        <v>0</v>
      </c>
      <c r="I2502" s="222">
        <f t="shared" si="79"/>
        <v>38029493.329999998</v>
      </c>
    </row>
    <row r="2503" spans="1:9" x14ac:dyDescent="0.2">
      <c r="A2503" s="221" t="s">
        <v>9</v>
      </c>
      <c r="B2503" s="225" t="s">
        <v>986</v>
      </c>
      <c r="C2503" s="221">
        <f t="shared" si="78"/>
        <v>7</v>
      </c>
      <c r="D2503" s="221">
        <v>60818000</v>
      </c>
      <c r="F2503" s="221" t="s">
        <v>425</v>
      </c>
      <c r="G2503" s="222">
        <v>2160000</v>
      </c>
      <c r="H2503" s="222">
        <v>0</v>
      </c>
      <c r="I2503" s="222">
        <f t="shared" si="79"/>
        <v>2160000</v>
      </c>
    </row>
    <row r="2504" spans="1:9" x14ac:dyDescent="0.2">
      <c r="A2504" s="221" t="s">
        <v>13</v>
      </c>
      <c r="B2504" s="225" t="s">
        <v>986</v>
      </c>
      <c r="C2504" s="221">
        <f t="shared" si="78"/>
        <v>7</v>
      </c>
      <c r="D2504" s="221">
        <v>60818000</v>
      </c>
      <c r="F2504" s="221" t="s">
        <v>425</v>
      </c>
      <c r="G2504" s="222">
        <v>480000</v>
      </c>
      <c r="H2504" s="222">
        <v>0</v>
      </c>
      <c r="I2504" s="222">
        <f t="shared" si="79"/>
        <v>480000</v>
      </c>
    </row>
    <row r="2505" spans="1:9" x14ac:dyDescent="0.2">
      <c r="A2505" s="221" t="s">
        <v>148</v>
      </c>
      <c r="B2505" s="225" t="s">
        <v>4213</v>
      </c>
      <c r="C2505" s="221">
        <f t="shared" si="78"/>
        <v>8</v>
      </c>
      <c r="D2505" s="221">
        <v>60880000</v>
      </c>
      <c r="F2505" s="221" t="s">
        <v>988</v>
      </c>
      <c r="G2505" s="222">
        <v>4903097.24</v>
      </c>
      <c r="I2505" s="222">
        <f t="shared" si="79"/>
        <v>4903097.24</v>
      </c>
    </row>
    <row r="2506" spans="1:9" x14ac:dyDescent="0.2">
      <c r="A2506" s="221" t="s">
        <v>9</v>
      </c>
      <c r="B2506" s="225" t="s">
        <v>987</v>
      </c>
      <c r="C2506" s="221">
        <f t="shared" si="78"/>
        <v>7</v>
      </c>
      <c r="D2506" s="221">
        <v>60880000</v>
      </c>
      <c r="F2506" s="221" t="s">
        <v>988</v>
      </c>
      <c r="G2506" s="222">
        <v>1995000</v>
      </c>
      <c r="H2506" s="222">
        <v>0</v>
      </c>
      <c r="I2506" s="222">
        <f t="shared" si="79"/>
        <v>1995000</v>
      </c>
    </row>
    <row r="2507" spans="1:9" x14ac:dyDescent="0.2">
      <c r="A2507" s="221" t="s">
        <v>13</v>
      </c>
      <c r="B2507" s="225" t="s">
        <v>987</v>
      </c>
      <c r="C2507" s="221">
        <f t="shared" si="78"/>
        <v>7</v>
      </c>
      <c r="D2507" s="221">
        <v>60880000</v>
      </c>
      <c r="F2507" s="221" t="s">
        <v>988</v>
      </c>
      <c r="G2507" s="222">
        <v>4642236</v>
      </c>
      <c r="H2507" s="222">
        <v>0</v>
      </c>
      <c r="I2507" s="222">
        <f t="shared" si="79"/>
        <v>4642236</v>
      </c>
    </row>
    <row r="2508" spans="1:9" x14ac:dyDescent="0.2">
      <c r="A2508" s="221" t="s">
        <v>30</v>
      </c>
      <c r="B2508" s="225" t="s">
        <v>4213</v>
      </c>
      <c r="C2508" s="221">
        <f t="shared" si="78"/>
        <v>8</v>
      </c>
      <c r="D2508" s="221">
        <v>60880000</v>
      </c>
      <c r="F2508" s="221" t="s">
        <v>988</v>
      </c>
      <c r="G2508" s="222">
        <v>1228805</v>
      </c>
      <c r="I2508" s="222">
        <f t="shared" si="79"/>
        <v>1228805</v>
      </c>
    </row>
    <row r="2509" spans="1:9" x14ac:dyDescent="0.2">
      <c r="A2509" s="221" t="s">
        <v>17</v>
      </c>
      <c r="B2509" s="225" t="s">
        <v>4214</v>
      </c>
      <c r="C2509" s="221">
        <f t="shared" si="78"/>
        <v>6</v>
      </c>
      <c r="D2509" s="221">
        <v>60900000</v>
      </c>
      <c r="F2509" s="221" t="s">
        <v>471</v>
      </c>
      <c r="G2509" s="222">
        <v>0</v>
      </c>
      <c r="H2509" s="222">
        <v>1663015.4</v>
      </c>
      <c r="I2509" s="222">
        <f t="shared" si="79"/>
        <v>-1663015.4</v>
      </c>
    </row>
    <row r="2510" spans="1:9" x14ac:dyDescent="0.2">
      <c r="A2510" s="221" t="s">
        <v>3316</v>
      </c>
      <c r="B2510" s="225" t="s">
        <v>4214</v>
      </c>
      <c r="C2510" s="221">
        <f t="shared" si="78"/>
        <v>6</v>
      </c>
      <c r="D2510" s="221">
        <v>60900000</v>
      </c>
      <c r="F2510" s="221" t="s">
        <v>471</v>
      </c>
      <c r="H2510" s="222">
        <v>1470000</v>
      </c>
      <c r="I2510" s="222">
        <f t="shared" si="79"/>
        <v>-1470000</v>
      </c>
    </row>
    <row r="2511" spans="1:9" x14ac:dyDescent="0.2">
      <c r="A2511" s="221" t="s">
        <v>33</v>
      </c>
      <c r="B2511" s="225">
        <v>60900000</v>
      </c>
      <c r="C2511" s="221">
        <f t="shared" si="78"/>
        <v>8</v>
      </c>
      <c r="D2511" s="221">
        <v>60900000</v>
      </c>
      <c r="F2511" s="221" t="s">
        <v>471</v>
      </c>
      <c r="H2511" s="222">
        <v>752752.01</v>
      </c>
      <c r="I2511" s="222">
        <f t="shared" si="79"/>
        <v>-752752.01</v>
      </c>
    </row>
    <row r="2512" spans="1:9" x14ac:dyDescent="0.2">
      <c r="A2512" s="221" t="s">
        <v>27</v>
      </c>
      <c r="B2512" s="225" t="s">
        <v>4215</v>
      </c>
      <c r="C2512" s="221">
        <f t="shared" si="78"/>
        <v>8</v>
      </c>
      <c r="D2512" s="221">
        <v>60900000</v>
      </c>
      <c r="F2512" s="221" t="s">
        <v>735</v>
      </c>
      <c r="H2512" s="222">
        <v>7450744</v>
      </c>
      <c r="I2512" s="222">
        <f t="shared" si="79"/>
        <v>-7450744</v>
      </c>
    </row>
    <row r="2513" spans="1:9" x14ac:dyDescent="0.2">
      <c r="A2513" s="221" t="s">
        <v>17</v>
      </c>
      <c r="B2513" s="225" t="s">
        <v>4216</v>
      </c>
      <c r="C2513" s="221">
        <f t="shared" si="78"/>
        <v>6</v>
      </c>
      <c r="D2513" s="221">
        <v>60910000</v>
      </c>
      <c r="F2513" s="221" t="s">
        <v>1431</v>
      </c>
      <c r="G2513" s="222">
        <v>0</v>
      </c>
      <c r="H2513" s="222">
        <v>6329610.3200000003</v>
      </c>
      <c r="I2513" s="222">
        <f t="shared" si="79"/>
        <v>-6329610.3200000003</v>
      </c>
    </row>
    <row r="2514" spans="1:9" x14ac:dyDescent="0.2">
      <c r="A2514" s="221" t="s">
        <v>148</v>
      </c>
      <c r="B2514" s="225" t="s">
        <v>4217</v>
      </c>
      <c r="C2514" s="221">
        <f t="shared" si="78"/>
        <v>8</v>
      </c>
      <c r="D2514" s="221">
        <v>60940000</v>
      </c>
      <c r="F2514" s="221" t="s">
        <v>736</v>
      </c>
      <c r="H2514" s="222">
        <v>7149600</v>
      </c>
      <c r="I2514" s="222">
        <f t="shared" si="79"/>
        <v>-7149600</v>
      </c>
    </row>
    <row r="2515" spans="1:9" x14ac:dyDescent="0.2">
      <c r="A2515" s="221" t="s">
        <v>3315</v>
      </c>
      <c r="B2515" s="225" t="s">
        <v>4218</v>
      </c>
      <c r="C2515" s="221">
        <f t="shared" si="78"/>
        <v>6</v>
      </c>
      <c r="D2515" s="221">
        <v>60940000</v>
      </c>
      <c r="F2515" s="221" t="s">
        <v>1396</v>
      </c>
      <c r="H2515" s="222">
        <v>1466400</v>
      </c>
      <c r="I2515" s="222">
        <f t="shared" si="79"/>
        <v>-1466400</v>
      </c>
    </row>
    <row r="2516" spans="1:9" x14ac:dyDescent="0.2">
      <c r="A2516" s="221" t="s">
        <v>37</v>
      </c>
      <c r="B2516" s="225" t="s">
        <v>4219</v>
      </c>
      <c r="C2516" s="221">
        <f t="shared" si="78"/>
        <v>6</v>
      </c>
      <c r="D2516" s="221">
        <v>61100000</v>
      </c>
      <c r="F2516" s="221" t="s">
        <v>172</v>
      </c>
      <c r="H2516" s="222">
        <v>2757933.71</v>
      </c>
      <c r="I2516" s="222">
        <f t="shared" si="79"/>
        <v>-2757933.71</v>
      </c>
    </row>
    <row r="2517" spans="1:9" x14ac:dyDescent="0.2">
      <c r="A2517" s="221" t="s">
        <v>13</v>
      </c>
      <c r="B2517" s="225" t="s">
        <v>989</v>
      </c>
      <c r="C2517" s="221">
        <f t="shared" si="78"/>
        <v>7</v>
      </c>
      <c r="D2517" s="221">
        <v>61100000</v>
      </c>
      <c r="F2517" s="221" t="s">
        <v>173</v>
      </c>
      <c r="G2517" s="222">
        <v>315567142</v>
      </c>
      <c r="H2517" s="222">
        <v>0</v>
      </c>
      <c r="I2517" s="222">
        <f t="shared" si="79"/>
        <v>315567142</v>
      </c>
    </row>
    <row r="2518" spans="1:9" x14ac:dyDescent="0.2">
      <c r="A2518" s="221" t="s">
        <v>1</v>
      </c>
      <c r="B2518" s="225" t="s">
        <v>4220</v>
      </c>
      <c r="C2518" s="221">
        <f t="shared" si="78"/>
        <v>8</v>
      </c>
      <c r="D2518" s="221">
        <v>61100000</v>
      </c>
      <c r="F2518" s="221" t="s">
        <v>172</v>
      </c>
      <c r="G2518" s="222">
        <v>33664105</v>
      </c>
      <c r="I2518" s="222">
        <f t="shared" si="79"/>
        <v>33664105</v>
      </c>
    </row>
    <row r="2519" spans="1:9" x14ac:dyDescent="0.2">
      <c r="A2519" s="221" t="s">
        <v>5</v>
      </c>
      <c r="B2519" s="225" t="s">
        <v>989</v>
      </c>
      <c r="C2519" s="221">
        <f t="shared" si="78"/>
        <v>7</v>
      </c>
      <c r="D2519" s="221">
        <v>61100000</v>
      </c>
      <c r="F2519" s="221" t="s">
        <v>173</v>
      </c>
      <c r="G2519" s="222">
        <v>27266990.300000001</v>
      </c>
      <c r="H2519" s="222">
        <v>0</v>
      </c>
      <c r="I2519" s="222">
        <f t="shared" si="79"/>
        <v>27266990.300000001</v>
      </c>
    </row>
    <row r="2520" spans="1:9" x14ac:dyDescent="0.2">
      <c r="A2520" s="221" t="s">
        <v>33</v>
      </c>
      <c r="B2520" s="225">
        <v>61101000</v>
      </c>
      <c r="C2520" s="221">
        <f t="shared" si="78"/>
        <v>8</v>
      </c>
      <c r="D2520" s="221">
        <v>61100000</v>
      </c>
      <c r="F2520" s="221" t="s">
        <v>4221</v>
      </c>
      <c r="G2520" s="222">
        <v>25935380.559999999</v>
      </c>
      <c r="I2520" s="222">
        <f t="shared" si="79"/>
        <v>25935380.559999999</v>
      </c>
    </row>
    <row r="2521" spans="1:9" x14ac:dyDescent="0.2">
      <c r="A2521" s="221" t="s">
        <v>20</v>
      </c>
      <c r="B2521" s="225">
        <v>61110000</v>
      </c>
      <c r="C2521" s="221">
        <f t="shared" si="78"/>
        <v>8</v>
      </c>
      <c r="D2521" s="221">
        <v>61110000</v>
      </c>
      <c r="F2521" s="221" t="s">
        <v>4222</v>
      </c>
      <c r="G2521" s="222">
        <v>6443691.3300000001</v>
      </c>
      <c r="I2521" s="222">
        <f t="shared" si="79"/>
        <v>6443691.3300000001</v>
      </c>
    </row>
    <row r="2522" spans="1:9" x14ac:dyDescent="0.2">
      <c r="A2522" s="221" t="s">
        <v>149</v>
      </c>
      <c r="B2522" s="225" t="s">
        <v>990</v>
      </c>
      <c r="C2522" s="221">
        <f t="shared" si="78"/>
        <v>7</v>
      </c>
      <c r="D2522" s="221">
        <v>61110000</v>
      </c>
      <c r="F2522" s="221" t="s">
        <v>473</v>
      </c>
      <c r="G2522" s="222">
        <v>53717938.329999998</v>
      </c>
      <c r="I2522" s="222">
        <f t="shared" si="79"/>
        <v>53717938.329999998</v>
      </c>
    </row>
    <row r="2523" spans="1:9" x14ac:dyDescent="0.2">
      <c r="A2523" s="221" t="s">
        <v>148</v>
      </c>
      <c r="B2523" s="225" t="s">
        <v>4223</v>
      </c>
      <c r="C2523" s="221">
        <f t="shared" si="78"/>
        <v>8</v>
      </c>
      <c r="D2523" s="221">
        <v>61110000</v>
      </c>
      <c r="F2523" s="221" t="s">
        <v>473</v>
      </c>
      <c r="G2523" s="222">
        <v>132402776.95</v>
      </c>
      <c r="I2523" s="222">
        <f t="shared" si="79"/>
        <v>132402776.95</v>
      </c>
    </row>
    <row r="2524" spans="1:9" x14ac:dyDescent="0.2">
      <c r="A2524" s="221" t="s">
        <v>5</v>
      </c>
      <c r="B2524" s="225" t="s">
        <v>990</v>
      </c>
      <c r="C2524" s="221">
        <f t="shared" si="78"/>
        <v>7</v>
      </c>
      <c r="D2524" s="221">
        <v>61110000</v>
      </c>
      <c r="F2524" s="221" t="s">
        <v>473</v>
      </c>
      <c r="G2524" s="222">
        <v>177617310.56999999</v>
      </c>
      <c r="H2524" s="222">
        <v>0</v>
      </c>
      <c r="I2524" s="222">
        <f t="shared" si="79"/>
        <v>177617310.56999999</v>
      </c>
    </row>
    <row r="2525" spans="1:9" x14ac:dyDescent="0.2">
      <c r="A2525" s="221" t="s">
        <v>8</v>
      </c>
      <c r="B2525" s="225" t="s">
        <v>4224</v>
      </c>
      <c r="C2525" s="221">
        <f t="shared" si="78"/>
        <v>8</v>
      </c>
      <c r="D2525" s="221">
        <v>61300000</v>
      </c>
      <c r="F2525" s="221" t="s">
        <v>4225</v>
      </c>
      <c r="G2525" s="222">
        <v>6066887.79</v>
      </c>
      <c r="I2525" s="222">
        <f t="shared" si="79"/>
        <v>6066887.79</v>
      </c>
    </row>
    <row r="2526" spans="1:9" x14ac:dyDescent="0.2">
      <c r="A2526" s="221" t="s">
        <v>17</v>
      </c>
      <c r="B2526" s="225" t="s">
        <v>4226</v>
      </c>
      <c r="C2526" s="221">
        <f t="shared" si="78"/>
        <v>6</v>
      </c>
      <c r="D2526" s="221">
        <v>61300000</v>
      </c>
      <c r="F2526" s="221" t="s">
        <v>476</v>
      </c>
      <c r="G2526" s="222">
        <v>940747.6</v>
      </c>
      <c r="H2526" s="222">
        <v>0</v>
      </c>
      <c r="I2526" s="222">
        <f t="shared" si="79"/>
        <v>940747.6</v>
      </c>
    </row>
    <row r="2527" spans="1:9" x14ac:dyDescent="0.2">
      <c r="A2527" s="221" t="s">
        <v>20</v>
      </c>
      <c r="B2527" s="225">
        <v>61300000</v>
      </c>
      <c r="C2527" s="221">
        <f t="shared" si="78"/>
        <v>8</v>
      </c>
      <c r="D2527" s="221">
        <v>61300000</v>
      </c>
      <c r="F2527" s="221" t="s">
        <v>4227</v>
      </c>
      <c r="G2527" s="222">
        <v>8400760.5199999996</v>
      </c>
      <c r="I2527" s="222">
        <f t="shared" si="79"/>
        <v>8400760.5199999996</v>
      </c>
    </row>
    <row r="2528" spans="1:9" x14ac:dyDescent="0.2">
      <c r="A2528" s="221" t="s">
        <v>7</v>
      </c>
      <c r="B2528" s="225" t="s">
        <v>4224</v>
      </c>
      <c r="C2528" s="221">
        <f t="shared" si="78"/>
        <v>8</v>
      </c>
      <c r="D2528" s="221">
        <v>61300000</v>
      </c>
      <c r="F2528" s="221" t="s">
        <v>1820</v>
      </c>
      <c r="G2528" s="222">
        <v>10282634.57</v>
      </c>
      <c r="I2528" s="222">
        <f t="shared" si="79"/>
        <v>10282634.57</v>
      </c>
    </row>
    <row r="2529" spans="1:9" x14ac:dyDescent="0.2">
      <c r="A2529" s="221" t="s">
        <v>9</v>
      </c>
      <c r="B2529" s="225" t="s">
        <v>991</v>
      </c>
      <c r="C2529" s="221">
        <f t="shared" si="78"/>
        <v>7</v>
      </c>
      <c r="D2529" s="221">
        <v>61300000</v>
      </c>
      <c r="F2529" s="221" t="s">
        <v>737</v>
      </c>
      <c r="G2529" s="222">
        <v>19235369.920000002</v>
      </c>
      <c r="H2529" s="222">
        <v>0</v>
      </c>
      <c r="I2529" s="222">
        <f t="shared" si="79"/>
        <v>19235369.920000002</v>
      </c>
    </row>
    <row r="2530" spans="1:9" x14ac:dyDescent="0.2">
      <c r="A2530" s="221" t="s">
        <v>13</v>
      </c>
      <c r="B2530" s="225" t="s">
        <v>991</v>
      </c>
      <c r="C2530" s="221">
        <f t="shared" si="78"/>
        <v>7</v>
      </c>
      <c r="D2530" s="221">
        <v>61300000</v>
      </c>
      <c r="F2530" s="221" t="s">
        <v>737</v>
      </c>
      <c r="G2530" s="222">
        <v>86177499.390000001</v>
      </c>
      <c r="H2530" s="222">
        <v>0</v>
      </c>
      <c r="I2530" s="222">
        <f t="shared" si="79"/>
        <v>86177499.390000001</v>
      </c>
    </row>
    <row r="2531" spans="1:9" x14ac:dyDescent="0.2">
      <c r="A2531" s="221" t="s">
        <v>21</v>
      </c>
      <c r="B2531" s="225" t="s">
        <v>991</v>
      </c>
      <c r="C2531" s="221">
        <f t="shared" si="78"/>
        <v>7</v>
      </c>
      <c r="D2531" s="221">
        <v>61300000</v>
      </c>
      <c r="F2531" s="221" t="s">
        <v>737</v>
      </c>
      <c r="G2531" s="222">
        <v>36116233.920000002</v>
      </c>
      <c r="H2531" s="222">
        <v>0</v>
      </c>
      <c r="I2531" s="222">
        <f t="shared" si="79"/>
        <v>36116233.920000002</v>
      </c>
    </row>
    <row r="2532" spans="1:9" x14ac:dyDescent="0.2">
      <c r="A2532" s="221" t="s">
        <v>5</v>
      </c>
      <c r="B2532" s="225" t="s">
        <v>991</v>
      </c>
      <c r="C2532" s="221">
        <f t="shared" si="78"/>
        <v>7</v>
      </c>
      <c r="D2532" s="221">
        <v>61300000</v>
      </c>
      <c r="F2532" s="221" t="s">
        <v>737</v>
      </c>
      <c r="G2532" s="222">
        <v>55791029.960000001</v>
      </c>
      <c r="H2532" s="222">
        <v>0</v>
      </c>
      <c r="I2532" s="222">
        <f t="shared" si="79"/>
        <v>55791029.960000001</v>
      </c>
    </row>
    <row r="2533" spans="1:9" x14ac:dyDescent="0.2">
      <c r="A2533" s="221" t="s">
        <v>37</v>
      </c>
      <c r="B2533" s="225" t="s">
        <v>4228</v>
      </c>
      <c r="C2533" s="221">
        <f t="shared" si="78"/>
        <v>6</v>
      </c>
      <c r="D2533" s="221">
        <v>61301000</v>
      </c>
      <c r="F2533" s="221" t="s">
        <v>1397</v>
      </c>
      <c r="G2533" s="222">
        <v>11207800</v>
      </c>
      <c r="I2533" s="222">
        <f t="shared" si="79"/>
        <v>11207800</v>
      </c>
    </row>
    <row r="2534" spans="1:9" x14ac:dyDescent="0.2">
      <c r="A2534" s="221" t="s">
        <v>17</v>
      </c>
      <c r="B2534" s="225" t="s">
        <v>4228</v>
      </c>
      <c r="C2534" s="221">
        <f t="shared" si="78"/>
        <v>6</v>
      </c>
      <c r="D2534" s="221">
        <v>61301000</v>
      </c>
      <c r="F2534" s="221" t="s">
        <v>1397</v>
      </c>
      <c r="G2534" s="222">
        <v>47766092.159999996</v>
      </c>
      <c r="H2534" s="222">
        <v>0</v>
      </c>
      <c r="I2534" s="222">
        <f t="shared" si="79"/>
        <v>47766092.159999996</v>
      </c>
    </row>
    <row r="2535" spans="1:9" x14ac:dyDescent="0.2">
      <c r="A2535" s="221" t="s">
        <v>26</v>
      </c>
      <c r="B2535" s="225" t="s">
        <v>4229</v>
      </c>
      <c r="C2535" s="221">
        <f t="shared" si="78"/>
        <v>8</v>
      </c>
      <c r="D2535" s="221">
        <v>61301000</v>
      </c>
      <c r="F2535" s="221" t="s">
        <v>2363</v>
      </c>
      <c r="G2535" s="222">
        <v>360000</v>
      </c>
      <c r="I2535" s="222">
        <f t="shared" si="79"/>
        <v>360000</v>
      </c>
    </row>
    <row r="2536" spans="1:9" x14ac:dyDescent="0.2">
      <c r="A2536" s="221" t="s">
        <v>148</v>
      </c>
      <c r="B2536" s="225" t="s">
        <v>4229</v>
      </c>
      <c r="C2536" s="221">
        <f t="shared" si="78"/>
        <v>8</v>
      </c>
      <c r="D2536" s="221">
        <v>61301000</v>
      </c>
      <c r="F2536" s="221" t="s">
        <v>477</v>
      </c>
      <c r="G2536" s="222">
        <v>117795724.03</v>
      </c>
      <c r="I2536" s="222">
        <f t="shared" si="79"/>
        <v>117795724.03</v>
      </c>
    </row>
    <row r="2537" spans="1:9" x14ac:dyDescent="0.2">
      <c r="A2537" s="221" t="s">
        <v>3315</v>
      </c>
      <c r="B2537" s="225" t="s">
        <v>4228</v>
      </c>
      <c r="C2537" s="221">
        <f t="shared" si="78"/>
        <v>6</v>
      </c>
      <c r="D2537" s="221">
        <v>61301000</v>
      </c>
      <c r="F2537" s="221" t="s">
        <v>1397</v>
      </c>
      <c r="G2537" s="222">
        <v>15000000</v>
      </c>
      <c r="I2537" s="222">
        <f t="shared" si="79"/>
        <v>15000000</v>
      </c>
    </row>
    <row r="2538" spans="1:9" x14ac:dyDescent="0.2">
      <c r="A2538" s="221" t="s">
        <v>3316</v>
      </c>
      <c r="B2538" s="225" t="s">
        <v>4228</v>
      </c>
      <c r="C2538" s="221">
        <f t="shared" si="78"/>
        <v>6</v>
      </c>
      <c r="D2538" s="221">
        <v>61301000</v>
      </c>
      <c r="F2538" s="221" t="s">
        <v>1397</v>
      </c>
      <c r="G2538" s="222">
        <v>29837250</v>
      </c>
      <c r="I2538" s="222">
        <f t="shared" si="79"/>
        <v>29837250</v>
      </c>
    </row>
    <row r="2539" spans="1:9" x14ac:dyDescent="0.2">
      <c r="A2539" s="221" t="s">
        <v>145</v>
      </c>
      <c r="B2539" s="225" t="s">
        <v>4229</v>
      </c>
      <c r="C2539" s="221">
        <f t="shared" si="78"/>
        <v>8</v>
      </c>
      <c r="D2539" s="221">
        <v>61301000</v>
      </c>
      <c r="F2539" s="221" t="s">
        <v>1397</v>
      </c>
      <c r="G2539" s="222">
        <v>34299268.439999998</v>
      </c>
      <c r="I2539" s="222">
        <f t="shared" si="79"/>
        <v>34299268.439999998</v>
      </c>
    </row>
    <row r="2540" spans="1:9" x14ac:dyDescent="0.2">
      <c r="A2540" s="221" t="s">
        <v>33</v>
      </c>
      <c r="B2540" s="225">
        <v>61301000</v>
      </c>
      <c r="C2540" s="221">
        <f t="shared" si="78"/>
        <v>8</v>
      </c>
      <c r="D2540" s="221">
        <v>61301000</v>
      </c>
      <c r="F2540" s="221" t="s">
        <v>4230</v>
      </c>
      <c r="G2540" s="222">
        <v>330217771.27999997</v>
      </c>
      <c r="I2540" s="222">
        <f t="shared" si="79"/>
        <v>330217771.27999997</v>
      </c>
    </row>
    <row r="2541" spans="1:9" x14ac:dyDescent="0.2">
      <c r="A2541" s="221" t="s">
        <v>9</v>
      </c>
      <c r="B2541" s="225" t="s">
        <v>992</v>
      </c>
      <c r="C2541" s="221">
        <f t="shared" si="78"/>
        <v>7</v>
      </c>
      <c r="D2541" s="221">
        <v>61301000</v>
      </c>
      <c r="F2541" s="221" t="s">
        <v>477</v>
      </c>
      <c r="G2541" s="222">
        <v>3350000</v>
      </c>
      <c r="H2541" s="222">
        <v>0</v>
      </c>
      <c r="I2541" s="222">
        <f t="shared" si="79"/>
        <v>3350000</v>
      </c>
    </row>
    <row r="2542" spans="1:9" x14ac:dyDescent="0.2">
      <c r="A2542" s="221" t="s">
        <v>13</v>
      </c>
      <c r="B2542" s="225" t="s">
        <v>992</v>
      </c>
      <c r="C2542" s="221">
        <f t="shared" si="78"/>
        <v>7</v>
      </c>
      <c r="D2542" s="221">
        <v>61301000</v>
      </c>
      <c r="F2542" s="221" t="s">
        <v>477</v>
      </c>
      <c r="G2542" s="222">
        <v>377435000</v>
      </c>
      <c r="H2542" s="222">
        <v>0</v>
      </c>
      <c r="I2542" s="222">
        <f t="shared" si="79"/>
        <v>377435000</v>
      </c>
    </row>
    <row r="2543" spans="1:9" x14ac:dyDescent="0.2">
      <c r="A2543" s="221" t="s">
        <v>1</v>
      </c>
      <c r="B2543" s="225" t="s">
        <v>4229</v>
      </c>
      <c r="C2543" s="221">
        <f t="shared" si="78"/>
        <v>8</v>
      </c>
      <c r="D2543" s="221">
        <v>61301000</v>
      </c>
      <c r="F2543" s="221" t="s">
        <v>174</v>
      </c>
      <c r="G2543" s="222">
        <v>26186598.010000002</v>
      </c>
      <c r="I2543" s="222">
        <f t="shared" si="79"/>
        <v>26186598.010000002</v>
      </c>
    </row>
    <row r="2544" spans="1:9" x14ac:dyDescent="0.2">
      <c r="A2544" s="221" t="s">
        <v>27</v>
      </c>
      <c r="B2544" s="225" t="s">
        <v>4231</v>
      </c>
      <c r="C2544" s="221">
        <f t="shared" si="78"/>
        <v>9</v>
      </c>
      <c r="D2544" s="221">
        <v>61301000</v>
      </c>
      <c r="F2544" s="221" t="s">
        <v>4232</v>
      </c>
      <c r="G2544" s="222">
        <v>100000</v>
      </c>
      <c r="I2544" s="222">
        <f t="shared" si="79"/>
        <v>100000</v>
      </c>
    </row>
    <row r="2545" spans="1:9" x14ac:dyDescent="0.2">
      <c r="A2545" s="221" t="s">
        <v>27</v>
      </c>
      <c r="B2545" s="225" t="s">
        <v>4229</v>
      </c>
      <c r="C2545" s="221">
        <f t="shared" si="78"/>
        <v>8</v>
      </c>
      <c r="D2545" s="221">
        <v>61301000</v>
      </c>
      <c r="F2545" s="221" t="s">
        <v>4233</v>
      </c>
      <c r="G2545" s="222">
        <v>29157894.73</v>
      </c>
      <c r="I2545" s="222">
        <f t="shared" si="79"/>
        <v>29157894.73</v>
      </c>
    </row>
    <row r="2546" spans="1:9" x14ac:dyDescent="0.2">
      <c r="A2546" s="221" t="s">
        <v>25</v>
      </c>
      <c r="B2546" s="225">
        <v>61301000</v>
      </c>
      <c r="C2546" s="221">
        <f t="shared" si="78"/>
        <v>8</v>
      </c>
      <c r="D2546" s="221">
        <v>61301000</v>
      </c>
      <c r="F2546" s="221" t="s">
        <v>4230</v>
      </c>
      <c r="G2546" s="222">
        <v>99500000</v>
      </c>
      <c r="I2546" s="222">
        <f t="shared" si="79"/>
        <v>99500000</v>
      </c>
    </row>
    <row r="2547" spans="1:9" x14ac:dyDescent="0.2">
      <c r="A2547" s="221" t="s">
        <v>15</v>
      </c>
      <c r="B2547" s="225">
        <v>61301000</v>
      </c>
      <c r="C2547" s="221">
        <f t="shared" si="78"/>
        <v>8</v>
      </c>
      <c r="D2547" s="221">
        <v>61301000</v>
      </c>
      <c r="F2547" s="221" t="s">
        <v>1397</v>
      </c>
      <c r="G2547" s="222">
        <v>150000000</v>
      </c>
      <c r="I2547" s="222">
        <f t="shared" si="79"/>
        <v>150000000</v>
      </c>
    </row>
    <row r="2548" spans="1:9" x14ac:dyDescent="0.2">
      <c r="A2548" s="221" t="s">
        <v>37</v>
      </c>
      <c r="B2548" s="225" t="s">
        <v>4234</v>
      </c>
      <c r="C2548" s="221">
        <f t="shared" si="78"/>
        <v>6</v>
      </c>
      <c r="D2548" s="221">
        <v>61302000</v>
      </c>
      <c r="F2548" s="221" t="s">
        <v>1398</v>
      </c>
      <c r="G2548" s="222">
        <v>52273543.5</v>
      </c>
      <c r="I2548" s="222">
        <f t="shared" si="79"/>
        <v>52273543.5</v>
      </c>
    </row>
    <row r="2549" spans="1:9" x14ac:dyDescent="0.2">
      <c r="A2549" s="221" t="s">
        <v>6</v>
      </c>
      <c r="B2549" s="225" t="s">
        <v>4235</v>
      </c>
      <c r="C2549" s="221">
        <f t="shared" si="78"/>
        <v>8</v>
      </c>
      <c r="D2549" s="221">
        <v>61302000</v>
      </c>
      <c r="F2549" s="221" t="s">
        <v>1398</v>
      </c>
      <c r="G2549" s="222">
        <v>12060000</v>
      </c>
      <c r="I2549" s="222">
        <f t="shared" si="79"/>
        <v>12060000</v>
      </c>
    </row>
    <row r="2550" spans="1:9" x14ac:dyDescent="0.2">
      <c r="A2550" s="221" t="s">
        <v>8</v>
      </c>
      <c r="B2550" s="225" t="s">
        <v>4235</v>
      </c>
      <c r="C2550" s="221">
        <f t="shared" si="78"/>
        <v>8</v>
      </c>
      <c r="D2550" s="221">
        <v>61302000</v>
      </c>
      <c r="F2550" s="221" t="s">
        <v>4236</v>
      </c>
      <c r="G2550" s="222">
        <v>15602460.76</v>
      </c>
      <c r="I2550" s="222">
        <f t="shared" si="79"/>
        <v>15602460.76</v>
      </c>
    </row>
    <row r="2551" spans="1:9" x14ac:dyDescent="0.2">
      <c r="A2551" s="221" t="s">
        <v>17</v>
      </c>
      <c r="B2551" s="225" t="s">
        <v>4234</v>
      </c>
      <c r="C2551" s="221">
        <f t="shared" si="78"/>
        <v>6</v>
      </c>
      <c r="D2551" s="221">
        <v>61302000</v>
      </c>
      <c r="F2551" s="221" t="s">
        <v>1398</v>
      </c>
      <c r="G2551" s="222">
        <v>184199032.75999999</v>
      </c>
      <c r="H2551" s="222">
        <v>0</v>
      </c>
      <c r="I2551" s="222">
        <f t="shared" si="79"/>
        <v>184199032.75999999</v>
      </c>
    </row>
    <row r="2552" spans="1:9" x14ac:dyDescent="0.2">
      <c r="A2552" s="221" t="s">
        <v>20</v>
      </c>
      <c r="B2552" s="225">
        <v>61302000</v>
      </c>
      <c r="C2552" s="221">
        <f t="shared" si="78"/>
        <v>8</v>
      </c>
      <c r="D2552" s="221">
        <v>61302000</v>
      </c>
      <c r="F2552" s="221" t="s">
        <v>738</v>
      </c>
      <c r="G2552" s="222">
        <v>549951.6</v>
      </c>
      <c r="I2552" s="222">
        <f t="shared" si="79"/>
        <v>549951.6</v>
      </c>
    </row>
    <row r="2553" spans="1:9" x14ac:dyDescent="0.2">
      <c r="A2553" s="221" t="s">
        <v>26</v>
      </c>
      <c r="B2553" s="225" t="s">
        <v>4235</v>
      </c>
      <c r="C2553" s="221">
        <f t="shared" si="78"/>
        <v>8</v>
      </c>
      <c r="D2553" s="221">
        <v>61302000</v>
      </c>
      <c r="F2553" s="221" t="s">
        <v>1955</v>
      </c>
      <c r="G2553" s="222">
        <v>52388131.270000003</v>
      </c>
      <c r="I2553" s="222">
        <f t="shared" si="79"/>
        <v>52388131.270000003</v>
      </c>
    </row>
    <row r="2554" spans="1:9" x14ac:dyDescent="0.2">
      <c r="A2554" s="221" t="s">
        <v>149</v>
      </c>
      <c r="B2554" s="225" t="s">
        <v>993</v>
      </c>
      <c r="C2554" s="221">
        <f t="shared" si="78"/>
        <v>7</v>
      </c>
      <c r="D2554" s="221">
        <v>61302000</v>
      </c>
      <c r="F2554" s="221" t="s">
        <v>1955</v>
      </c>
      <c r="G2554" s="222">
        <v>252742697.49000001</v>
      </c>
      <c r="I2554" s="222">
        <f t="shared" si="79"/>
        <v>252742697.49000001</v>
      </c>
    </row>
    <row r="2555" spans="1:9" x14ac:dyDescent="0.2">
      <c r="A2555" s="221" t="s">
        <v>148</v>
      </c>
      <c r="B2555" s="225" t="s">
        <v>4235</v>
      </c>
      <c r="C2555" s="221">
        <f t="shared" si="78"/>
        <v>8</v>
      </c>
      <c r="D2555" s="221">
        <v>61302000</v>
      </c>
      <c r="F2555" s="221" t="s">
        <v>1955</v>
      </c>
      <c r="G2555" s="222">
        <v>104822300</v>
      </c>
      <c r="I2555" s="222">
        <f t="shared" si="79"/>
        <v>104822300</v>
      </c>
    </row>
    <row r="2556" spans="1:9" x14ac:dyDescent="0.2">
      <c r="A2556" s="221" t="s">
        <v>3315</v>
      </c>
      <c r="B2556" s="225" t="s">
        <v>4234</v>
      </c>
      <c r="C2556" s="221">
        <f t="shared" si="78"/>
        <v>6</v>
      </c>
      <c r="D2556" s="221">
        <v>61302000</v>
      </c>
      <c r="F2556" s="221" t="s">
        <v>1398</v>
      </c>
      <c r="G2556" s="222">
        <v>13822103.960000001</v>
      </c>
      <c r="I2556" s="222">
        <f t="shared" si="79"/>
        <v>13822103.960000001</v>
      </c>
    </row>
    <row r="2557" spans="1:9" x14ac:dyDescent="0.2">
      <c r="A2557" s="221" t="s">
        <v>3316</v>
      </c>
      <c r="B2557" s="225" t="s">
        <v>4234</v>
      </c>
      <c r="C2557" s="221">
        <f t="shared" si="78"/>
        <v>6</v>
      </c>
      <c r="D2557" s="221">
        <v>61302000</v>
      </c>
      <c r="F2557" s="221" t="s">
        <v>1398</v>
      </c>
      <c r="G2557" s="222">
        <v>11000000</v>
      </c>
      <c r="I2557" s="222">
        <f t="shared" si="79"/>
        <v>11000000</v>
      </c>
    </row>
    <row r="2558" spans="1:9" x14ac:dyDescent="0.2">
      <c r="A2558" s="221" t="s">
        <v>7</v>
      </c>
      <c r="B2558" s="225" t="s">
        <v>4235</v>
      </c>
      <c r="C2558" s="221">
        <f t="shared" si="78"/>
        <v>8</v>
      </c>
      <c r="D2558" s="221">
        <v>61302000</v>
      </c>
      <c r="F2558" s="221" t="s">
        <v>406</v>
      </c>
      <c r="G2558" s="222">
        <v>5110833.41</v>
      </c>
      <c r="I2558" s="222">
        <f t="shared" si="79"/>
        <v>5110833.41</v>
      </c>
    </row>
    <row r="2559" spans="1:9" x14ac:dyDescent="0.2">
      <c r="A2559" s="221" t="s">
        <v>145</v>
      </c>
      <c r="B2559" s="225" t="s">
        <v>4235</v>
      </c>
      <c r="C2559" s="221">
        <f t="shared" si="78"/>
        <v>8</v>
      </c>
      <c r="D2559" s="221">
        <v>61302000</v>
      </c>
      <c r="F2559" s="221" t="s">
        <v>1398</v>
      </c>
      <c r="G2559" s="222">
        <v>52632</v>
      </c>
      <c r="I2559" s="222">
        <f t="shared" si="79"/>
        <v>52632</v>
      </c>
    </row>
    <row r="2560" spans="1:9" x14ac:dyDescent="0.2">
      <c r="A2560" s="221" t="s">
        <v>33</v>
      </c>
      <c r="B2560" s="225">
        <v>61302000</v>
      </c>
      <c r="C2560" s="221">
        <f t="shared" si="78"/>
        <v>8</v>
      </c>
      <c r="D2560" s="221">
        <v>61302000</v>
      </c>
      <c r="F2560" s="221" t="s">
        <v>4237</v>
      </c>
      <c r="G2560" s="222">
        <v>16086492.359999999</v>
      </c>
      <c r="I2560" s="222">
        <f t="shared" si="79"/>
        <v>16086492.359999999</v>
      </c>
    </row>
    <row r="2561" spans="1:9" x14ac:dyDescent="0.2">
      <c r="A2561" s="221" t="s">
        <v>9</v>
      </c>
      <c r="B2561" s="225" t="s">
        <v>993</v>
      </c>
      <c r="C2561" s="221">
        <f t="shared" si="78"/>
        <v>7</v>
      </c>
      <c r="D2561" s="221">
        <v>61302000</v>
      </c>
      <c r="F2561" s="221" t="s">
        <v>738</v>
      </c>
      <c r="G2561" s="222">
        <v>67949686.959999993</v>
      </c>
      <c r="H2561" s="222">
        <v>0</v>
      </c>
      <c r="I2561" s="222">
        <f t="shared" si="79"/>
        <v>67949686.959999993</v>
      </c>
    </row>
    <row r="2562" spans="1:9" x14ac:dyDescent="0.2">
      <c r="A2562" s="221" t="s">
        <v>13</v>
      </c>
      <c r="B2562" s="225" t="s">
        <v>993</v>
      </c>
      <c r="C2562" s="221">
        <f t="shared" ref="C2562:C2625" si="80">+LEN(B:B)</f>
        <v>7</v>
      </c>
      <c r="D2562" s="221">
        <v>61302000</v>
      </c>
      <c r="F2562" s="221" t="s">
        <v>738</v>
      </c>
      <c r="G2562" s="222">
        <v>4864949.76</v>
      </c>
      <c r="H2562" s="222">
        <v>0</v>
      </c>
      <c r="I2562" s="222">
        <f t="shared" ref="I2562:I2625" si="81">+G:G-H:H</f>
        <v>4864949.76</v>
      </c>
    </row>
    <row r="2563" spans="1:9" x14ac:dyDescent="0.2">
      <c r="A2563" s="221" t="s">
        <v>30</v>
      </c>
      <c r="B2563" s="225" t="s">
        <v>4235</v>
      </c>
      <c r="C2563" s="221">
        <f t="shared" si="80"/>
        <v>8</v>
      </c>
      <c r="D2563" s="221">
        <v>61302000</v>
      </c>
      <c r="F2563" s="221" t="s">
        <v>1955</v>
      </c>
      <c r="G2563" s="222">
        <v>1050000</v>
      </c>
      <c r="I2563" s="222">
        <f t="shared" si="81"/>
        <v>1050000</v>
      </c>
    </row>
    <row r="2564" spans="1:9" x14ac:dyDescent="0.2">
      <c r="A2564" s="221" t="s">
        <v>21</v>
      </c>
      <c r="B2564" s="225" t="s">
        <v>993</v>
      </c>
      <c r="C2564" s="221">
        <f t="shared" si="80"/>
        <v>7</v>
      </c>
      <c r="D2564" s="221">
        <v>61302000</v>
      </c>
      <c r="F2564" s="221" t="s">
        <v>738</v>
      </c>
      <c r="G2564" s="222">
        <v>0</v>
      </c>
      <c r="H2564" s="222">
        <v>5010253</v>
      </c>
      <c r="I2564" s="222">
        <f t="shared" si="81"/>
        <v>-5010253</v>
      </c>
    </row>
    <row r="2565" spans="1:9" x14ac:dyDescent="0.2">
      <c r="A2565" s="221" t="s">
        <v>1</v>
      </c>
      <c r="B2565" s="225" t="s">
        <v>4235</v>
      </c>
      <c r="C2565" s="221">
        <f t="shared" si="80"/>
        <v>8</v>
      </c>
      <c r="D2565" s="221">
        <v>61302000</v>
      </c>
      <c r="F2565" s="221" t="s">
        <v>175</v>
      </c>
      <c r="H2565" s="222">
        <v>45032332.270000003</v>
      </c>
      <c r="I2565" s="222">
        <f t="shared" si="81"/>
        <v>-45032332.270000003</v>
      </c>
    </row>
    <row r="2566" spans="1:9" x14ac:dyDescent="0.2">
      <c r="A2566" s="221" t="s">
        <v>27</v>
      </c>
      <c r="B2566" s="225" t="s">
        <v>4235</v>
      </c>
      <c r="C2566" s="221">
        <f t="shared" si="80"/>
        <v>8</v>
      </c>
      <c r="D2566" s="221">
        <v>61302000</v>
      </c>
      <c r="F2566" s="221" t="s">
        <v>1955</v>
      </c>
      <c r="G2566" s="222">
        <v>4739486.93</v>
      </c>
      <c r="I2566" s="222">
        <f t="shared" si="81"/>
        <v>4739486.93</v>
      </c>
    </row>
    <row r="2567" spans="1:9" x14ac:dyDescent="0.2">
      <c r="A2567" s="221" t="s">
        <v>15</v>
      </c>
      <c r="B2567" s="225">
        <v>61302000</v>
      </c>
      <c r="C2567" s="221">
        <f t="shared" si="80"/>
        <v>8</v>
      </c>
      <c r="D2567" s="221">
        <v>61302000</v>
      </c>
      <c r="F2567" s="221" t="s">
        <v>406</v>
      </c>
      <c r="G2567" s="222">
        <v>11226133.4</v>
      </c>
      <c r="I2567" s="222">
        <f t="shared" si="81"/>
        <v>11226133.4</v>
      </c>
    </row>
    <row r="2568" spans="1:9" x14ac:dyDescent="0.2">
      <c r="A2568" s="221" t="s">
        <v>17</v>
      </c>
      <c r="B2568" s="225" t="s">
        <v>4238</v>
      </c>
      <c r="C2568" s="221">
        <f t="shared" si="80"/>
        <v>6</v>
      </c>
      <c r="D2568" s="221">
        <v>61303000</v>
      </c>
      <c r="F2568" s="221" t="s">
        <v>1399</v>
      </c>
      <c r="G2568" s="222">
        <v>166622171.38</v>
      </c>
      <c r="H2568" s="222">
        <v>0</v>
      </c>
      <c r="I2568" s="222">
        <f t="shared" si="81"/>
        <v>166622171.38</v>
      </c>
    </row>
    <row r="2569" spans="1:9" x14ac:dyDescent="0.2">
      <c r="A2569" s="221" t="s">
        <v>26</v>
      </c>
      <c r="B2569" s="225" t="s">
        <v>4239</v>
      </c>
      <c r="C2569" s="221">
        <f t="shared" si="80"/>
        <v>8</v>
      </c>
      <c r="D2569" s="221">
        <v>61303000</v>
      </c>
      <c r="F2569" s="221" t="s">
        <v>4240</v>
      </c>
      <c r="G2569" s="222">
        <v>5361360</v>
      </c>
      <c r="I2569" s="222">
        <f t="shared" si="81"/>
        <v>5361360</v>
      </c>
    </row>
    <row r="2570" spans="1:9" x14ac:dyDescent="0.2">
      <c r="A2570" s="221" t="s">
        <v>7</v>
      </c>
      <c r="B2570" s="225" t="s">
        <v>4239</v>
      </c>
      <c r="C2570" s="221">
        <f t="shared" si="80"/>
        <v>8</v>
      </c>
      <c r="D2570" s="221">
        <v>61303000</v>
      </c>
      <c r="F2570" s="221" t="s">
        <v>2467</v>
      </c>
      <c r="G2570" s="222">
        <v>64726820.689999998</v>
      </c>
      <c r="I2570" s="222">
        <f t="shared" si="81"/>
        <v>64726820.689999998</v>
      </c>
    </row>
    <row r="2571" spans="1:9" x14ac:dyDescent="0.2">
      <c r="A2571" s="221" t="s">
        <v>145</v>
      </c>
      <c r="B2571" s="225" t="s">
        <v>4239</v>
      </c>
      <c r="C2571" s="221">
        <f t="shared" si="80"/>
        <v>8</v>
      </c>
      <c r="D2571" s="221">
        <v>61303000</v>
      </c>
      <c r="F2571" s="221" t="s">
        <v>2040</v>
      </c>
      <c r="G2571" s="222">
        <v>22969673.899999999</v>
      </c>
      <c r="I2571" s="222">
        <f t="shared" si="81"/>
        <v>22969673.899999999</v>
      </c>
    </row>
    <row r="2572" spans="1:9" x14ac:dyDescent="0.2">
      <c r="A2572" s="221" t="s">
        <v>33</v>
      </c>
      <c r="B2572" s="225">
        <v>61303000</v>
      </c>
      <c r="C2572" s="221">
        <f t="shared" si="80"/>
        <v>8</v>
      </c>
      <c r="D2572" s="221">
        <v>61303000</v>
      </c>
      <c r="F2572" s="221" t="s">
        <v>4241</v>
      </c>
      <c r="G2572" s="222">
        <v>3234950</v>
      </c>
      <c r="I2572" s="222">
        <f t="shared" si="81"/>
        <v>3234950</v>
      </c>
    </row>
    <row r="2573" spans="1:9" x14ac:dyDescent="0.2">
      <c r="A2573" s="221" t="s">
        <v>9</v>
      </c>
      <c r="B2573" s="225" t="s">
        <v>994</v>
      </c>
      <c r="C2573" s="221">
        <f t="shared" si="80"/>
        <v>7</v>
      </c>
      <c r="D2573" s="221">
        <v>61303000</v>
      </c>
      <c r="F2573" s="221" t="s">
        <v>406</v>
      </c>
      <c r="G2573" s="222">
        <v>211429097.94</v>
      </c>
      <c r="H2573" s="222">
        <v>0</v>
      </c>
      <c r="I2573" s="222">
        <f t="shared" si="81"/>
        <v>211429097.94</v>
      </c>
    </row>
    <row r="2574" spans="1:9" x14ac:dyDescent="0.2">
      <c r="A2574" s="221" t="s">
        <v>13</v>
      </c>
      <c r="B2574" s="225" t="s">
        <v>994</v>
      </c>
      <c r="C2574" s="221">
        <f t="shared" si="80"/>
        <v>7</v>
      </c>
      <c r="D2574" s="221">
        <v>61303000</v>
      </c>
      <c r="F2574" s="221" t="s">
        <v>406</v>
      </c>
      <c r="G2574" s="222">
        <v>112759625.23</v>
      </c>
      <c r="H2574" s="222">
        <v>0</v>
      </c>
      <c r="I2574" s="222">
        <f t="shared" si="81"/>
        <v>112759625.23</v>
      </c>
    </row>
    <row r="2575" spans="1:9" x14ac:dyDescent="0.2">
      <c r="A2575" s="221" t="s">
        <v>21</v>
      </c>
      <c r="B2575" s="225" t="s">
        <v>994</v>
      </c>
      <c r="C2575" s="221">
        <f t="shared" si="80"/>
        <v>7</v>
      </c>
      <c r="D2575" s="221">
        <v>61303000</v>
      </c>
      <c r="F2575" s="221" t="s">
        <v>406</v>
      </c>
      <c r="G2575" s="222">
        <v>6465991.7000000002</v>
      </c>
      <c r="H2575" s="222">
        <v>0</v>
      </c>
      <c r="I2575" s="222">
        <f t="shared" si="81"/>
        <v>6465991.7000000002</v>
      </c>
    </row>
    <row r="2576" spans="1:9" x14ac:dyDescent="0.2">
      <c r="A2576" s="221" t="s">
        <v>1</v>
      </c>
      <c r="B2576" s="225" t="s">
        <v>4239</v>
      </c>
      <c r="C2576" s="221">
        <f t="shared" si="80"/>
        <v>8</v>
      </c>
      <c r="D2576" s="221">
        <v>61303000</v>
      </c>
      <c r="F2576" s="221" t="s">
        <v>176</v>
      </c>
      <c r="G2576" s="222">
        <v>124803127.05</v>
      </c>
      <c r="I2576" s="222">
        <f t="shared" si="81"/>
        <v>124803127.05</v>
      </c>
    </row>
    <row r="2577" spans="1:9" x14ac:dyDescent="0.2">
      <c r="A2577" s="221" t="s">
        <v>5</v>
      </c>
      <c r="B2577" s="225" t="s">
        <v>994</v>
      </c>
      <c r="C2577" s="221">
        <f t="shared" si="80"/>
        <v>7</v>
      </c>
      <c r="D2577" s="221">
        <v>61303000</v>
      </c>
      <c r="F2577" s="221" t="s">
        <v>406</v>
      </c>
      <c r="G2577" s="222">
        <v>58415773.759999998</v>
      </c>
      <c r="H2577" s="222">
        <v>0</v>
      </c>
      <c r="I2577" s="222">
        <f t="shared" si="81"/>
        <v>58415773.759999998</v>
      </c>
    </row>
    <row r="2578" spans="1:9" x14ac:dyDescent="0.2">
      <c r="A2578" s="221" t="s">
        <v>26</v>
      </c>
      <c r="B2578" s="225" t="s">
        <v>4242</v>
      </c>
      <c r="C2578" s="221">
        <f t="shared" si="80"/>
        <v>8</v>
      </c>
      <c r="D2578" s="221">
        <v>61304000</v>
      </c>
      <c r="F2578" s="221" t="s">
        <v>2377</v>
      </c>
      <c r="G2578" s="222">
        <v>29417.550000000701</v>
      </c>
      <c r="I2578" s="222">
        <f t="shared" si="81"/>
        <v>29417.550000000701</v>
      </c>
    </row>
    <row r="2579" spans="1:9" x14ac:dyDescent="0.2">
      <c r="A2579" s="221" t="s">
        <v>7</v>
      </c>
      <c r="B2579" s="225" t="s">
        <v>4242</v>
      </c>
      <c r="C2579" s="221">
        <f t="shared" si="80"/>
        <v>8</v>
      </c>
      <c r="D2579" s="221">
        <v>61304000</v>
      </c>
      <c r="F2579" s="221" t="s">
        <v>2468</v>
      </c>
      <c r="G2579" s="222">
        <v>2000000</v>
      </c>
      <c r="I2579" s="222">
        <f t="shared" si="81"/>
        <v>2000000</v>
      </c>
    </row>
    <row r="2580" spans="1:9" x14ac:dyDescent="0.2">
      <c r="A2580" s="221" t="s">
        <v>145</v>
      </c>
      <c r="B2580" s="225" t="s">
        <v>4242</v>
      </c>
      <c r="C2580" s="221">
        <f t="shared" si="80"/>
        <v>8</v>
      </c>
      <c r="D2580" s="221">
        <v>61304000</v>
      </c>
      <c r="F2580" s="221" t="s">
        <v>2041</v>
      </c>
      <c r="G2580" s="222">
        <v>111777138.18000001</v>
      </c>
      <c r="I2580" s="222">
        <f t="shared" si="81"/>
        <v>111777138.18000001</v>
      </c>
    </row>
    <row r="2581" spans="1:9" x14ac:dyDescent="0.2">
      <c r="A2581" s="221" t="s">
        <v>33</v>
      </c>
      <c r="B2581" s="225">
        <v>61400000</v>
      </c>
      <c r="C2581" s="221">
        <f t="shared" si="80"/>
        <v>8</v>
      </c>
      <c r="D2581" s="221">
        <v>61400000</v>
      </c>
      <c r="F2581" s="221" t="s">
        <v>739</v>
      </c>
      <c r="G2581" s="222">
        <v>2676484.9300000002</v>
      </c>
      <c r="I2581" s="222">
        <f t="shared" si="81"/>
        <v>2676484.9300000002</v>
      </c>
    </row>
    <row r="2582" spans="1:9" x14ac:dyDescent="0.2">
      <c r="A2582" s="221" t="s">
        <v>25</v>
      </c>
      <c r="B2582" s="225">
        <v>61400000</v>
      </c>
      <c r="C2582" s="221">
        <f t="shared" si="80"/>
        <v>8</v>
      </c>
      <c r="D2582" s="221">
        <v>61400000</v>
      </c>
      <c r="F2582" s="221" t="s">
        <v>739</v>
      </c>
      <c r="G2582" s="222">
        <v>21399353.079999998</v>
      </c>
      <c r="I2582" s="222">
        <f t="shared" si="81"/>
        <v>21399353.079999998</v>
      </c>
    </row>
    <row r="2583" spans="1:9" x14ac:dyDescent="0.2">
      <c r="A2583" s="221" t="s">
        <v>37</v>
      </c>
      <c r="B2583" s="225" t="s">
        <v>4243</v>
      </c>
      <c r="C2583" s="221">
        <f t="shared" si="80"/>
        <v>6</v>
      </c>
      <c r="D2583" s="221">
        <v>61500000</v>
      </c>
      <c r="F2583" s="221" t="s">
        <v>1400</v>
      </c>
      <c r="G2583" s="222">
        <v>80000</v>
      </c>
      <c r="I2583" s="222">
        <f t="shared" si="81"/>
        <v>80000</v>
      </c>
    </row>
    <row r="2584" spans="1:9" x14ac:dyDescent="0.2">
      <c r="A2584" s="221" t="s">
        <v>6</v>
      </c>
      <c r="B2584" s="225" t="s">
        <v>4244</v>
      </c>
      <c r="C2584" s="221">
        <f t="shared" si="80"/>
        <v>8</v>
      </c>
      <c r="D2584" s="221">
        <v>61500000</v>
      </c>
      <c r="F2584" s="221" t="s">
        <v>1596</v>
      </c>
      <c r="G2584" s="222">
        <v>408400</v>
      </c>
      <c r="I2584" s="222">
        <f t="shared" si="81"/>
        <v>408400</v>
      </c>
    </row>
    <row r="2585" spans="1:9" x14ac:dyDescent="0.2">
      <c r="A2585" s="221" t="s">
        <v>8</v>
      </c>
      <c r="B2585" s="225" t="s">
        <v>4244</v>
      </c>
      <c r="C2585" s="221">
        <f t="shared" si="80"/>
        <v>8</v>
      </c>
      <c r="D2585" s="221">
        <v>61500000</v>
      </c>
      <c r="F2585" s="221" t="s">
        <v>1596</v>
      </c>
      <c r="G2585" s="222">
        <v>195000</v>
      </c>
      <c r="I2585" s="222">
        <f t="shared" si="81"/>
        <v>195000</v>
      </c>
    </row>
    <row r="2586" spans="1:9" x14ac:dyDescent="0.2">
      <c r="A2586" s="221" t="s">
        <v>17</v>
      </c>
      <c r="B2586" s="225" t="s">
        <v>4243</v>
      </c>
      <c r="C2586" s="221">
        <f t="shared" si="80"/>
        <v>6</v>
      </c>
      <c r="D2586" s="221">
        <v>61500000</v>
      </c>
      <c r="F2586" s="221" t="s">
        <v>1400</v>
      </c>
      <c r="G2586" s="222">
        <v>1174800</v>
      </c>
      <c r="H2586" s="222">
        <v>0</v>
      </c>
      <c r="I2586" s="222">
        <f t="shared" si="81"/>
        <v>1174800</v>
      </c>
    </row>
    <row r="2587" spans="1:9" x14ac:dyDescent="0.2">
      <c r="A2587" s="221" t="s">
        <v>20</v>
      </c>
      <c r="B2587" s="225">
        <v>61500000</v>
      </c>
      <c r="C2587" s="221">
        <f t="shared" si="80"/>
        <v>8</v>
      </c>
      <c r="D2587" s="221">
        <v>61500000</v>
      </c>
      <c r="F2587" s="221" t="s">
        <v>4245</v>
      </c>
      <c r="G2587" s="222">
        <v>430000</v>
      </c>
      <c r="I2587" s="222">
        <f t="shared" si="81"/>
        <v>430000</v>
      </c>
    </row>
    <row r="2588" spans="1:9" x14ac:dyDescent="0.2">
      <c r="A2588" s="221" t="s">
        <v>26</v>
      </c>
      <c r="B2588" s="225" t="s">
        <v>4244</v>
      </c>
      <c r="C2588" s="221">
        <f t="shared" si="80"/>
        <v>8</v>
      </c>
      <c r="D2588" s="221">
        <v>61500000</v>
      </c>
      <c r="F2588" s="221" t="s">
        <v>1596</v>
      </c>
      <c r="G2588" s="222">
        <v>999000</v>
      </c>
      <c r="I2588" s="222">
        <f t="shared" si="81"/>
        <v>999000</v>
      </c>
    </row>
    <row r="2589" spans="1:9" x14ac:dyDescent="0.2">
      <c r="A2589" s="221" t="s">
        <v>149</v>
      </c>
      <c r="B2589" s="225" t="s">
        <v>996</v>
      </c>
      <c r="C2589" s="221">
        <f t="shared" si="80"/>
        <v>7</v>
      </c>
      <c r="D2589" s="221">
        <v>61500000</v>
      </c>
      <c r="F2589" s="221" t="s">
        <v>1596</v>
      </c>
      <c r="G2589" s="222">
        <v>2367548.75</v>
      </c>
      <c r="I2589" s="222">
        <f t="shared" si="81"/>
        <v>2367548.75</v>
      </c>
    </row>
    <row r="2590" spans="1:9" x14ac:dyDescent="0.2">
      <c r="A2590" s="221" t="s">
        <v>7</v>
      </c>
      <c r="B2590" s="225" t="s">
        <v>4244</v>
      </c>
      <c r="C2590" s="221">
        <f t="shared" si="80"/>
        <v>8</v>
      </c>
      <c r="D2590" s="221">
        <v>61500000</v>
      </c>
      <c r="F2590" s="221" t="s">
        <v>1596</v>
      </c>
      <c r="G2590" s="222">
        <v>3103821</v>
      </c>
      <c r="I2590" s="222">
        <f t="shared" si="81"/>
        <v>3103821</v>
      </c>
    </row>
    <row r="2591" spans="1:9" x14ac:dyDescent="0.2">
      <c r="A2591" s="221" t="s">
        <v>145</v>
      </c>
      <c r="B2591" s="225" t="s">
        <v>4244</v>
      </c>
      <c r="C2591" s="221">
        <f t="shared" si="80"/>
        <v>8</v>
      </c>
      <c r="D2591" s="221">
        <v>61500000</v>
      </c>
      <c r="F2591" s="221" t="s">
        <v>1596</v>
      </c>
      <c r="G2591" s="222">
        <v>639579</v>
      </c>
      <c r="I2591" s="222">
        <f t="shared" si="81"/>
        <v>639579</v>
      </c>
    </row>
    <row r="2592" spans="1:9" x14ac:dyDescent="0.2">
      <c r="A2592" s="221" t="s">
        <v>33</v>
      </c>
      <c r="B2592" s="225">
        <v>61500000</v>
      </c>
      <c r="C2592" s="221">
        <f t="shared" si="80"/>
        <v>8</v>
      </c>
      <c r="D2592" s="221">
        <v>61500000</v>
      </c>
      <c r="F2592" s="221" t="s">
        <v>4245</v>
      </c>
      <c r="G2592" s="222">
        <v>806400</v>
      </c>
      <c r="I2592" s="222">
        <f t="shared" si="81"/>
        <v>806400</v>
      </c>
    </row>
    <row r="2593" spans="1:9" x14ac:dyDescent="0.2">
      <c r="A2593" s="221" t="s">
        <v>9</v>
      </c>
      <c r="B2593" s="225" t="s">
        <v>996</v>
      </c>
      <c r="C2593" s="221">
        <f t="shared" si="80"/>
        <v>7</v>
      </c>
      <c r="D2593" s="221">
        <v>61500000</v>
      </c>
      <c r="F2593" s="221" t="s">
        <v>740</v>
      </c>
      <c r="G2593" s="222">
        <v>8684209.3200000003</v>
      </c>
      <c r="H2593" s="222">
        <v>0</v>
      </c>
      <c r="I2593" s="222">
        <f t="shared" si="81"/>
        <v>8684209.3200000003</v>
      </c>
    </row>
    <row r="2594" spans="1:9" x14ac:dyDescent="0.2">
      <c r="A2594" s="221" t="s">
        <v>13</v>
      </c>
      <c r="B2594" s="225" t="s">
        <v>996</v>
      </c>
      <c r="C2594" s="221">
        <f t="shared" si="80"/>
        <v>7</v>
      </c>
      <c r="D2594" s="221">
        <v>61500000</v>
      </c>
      <c r="F2594" s="221" t="s">
        <v>740</v>
      </c>
      <c r="G2594" s="222">
        <v>834000</v>
      </c>
      <c r="H2594" s="222">
        <v>0</v>
      </c>
      <c r="I2594" s="222">
        <f t="shared" si="81"/>
        <v>834000</v>
      </c>
    </row>
    <row r="2595" spans="1:9" x14ac:dyDescent="0.2">
      <c r="A2595" s="221" t="s">
        <v>30</v>
      </c>
      <c r="B2595" s="225" t="s">
        <v>4244</v>
      </c>
      <c r="C2595" s="221">
        <f t="shared" si="80"/>
        <v>8</v>
      </c>
      <c r="D2595" s="221">
        <v>61500000</v>
      </c>
      <c r="F2595" s="221" t="s">
        <v>1596</v>
      </c>
      <c r="G2595" s="222">
        <v>200000</v>
      </c>
      <c r="I2595" s="222">
        <f t="shared" si="81"/>
        <v>200000</v>
      </c>
    </row>
    <row r="2596" spans="1:9" x14ac:dyDescent="0.2">
      <c r="A2596" s="221" t="s">
        <v>1</v>
      </c>
      <c r="B2596" s="225" t="s">
        <v>4244</v>
      </c>
      <c r="C2596" s="221">
        <f t="shared" si="80"/>
        <v>8</v>
      </c>
      <c r="D2596" s="221">
        <v>61500000</v>
      </c>
      <c r="F2596" s="221" t="s">
        <v>177</v>
      </c>
      <c r="G2596" s="222">
        <v>12920668.279999999</v>
      </c>
      <c r="I2596" s="222">
        <f t="shared" si="81"/>
        <v>12920668.279999999</v>
      </c>
    </row>
    <row r="2597" spans="1:9" x14ac:dyDescent="0.2">
      <c r="A2597" s="221" t="s">
        <v>5</v>
      </c>
      <c r="B2597" s="225" t="s">
        <v>996</v>
      </c>
      <c r="C2597" s="221">
        <f t="shared" si="80"/>
        <v>7</v>
      </c>
      <c r="D2597" s="221">
        <v>61500000</v>
      </c>
      <c r="F2597" s="221" t="s">
        <v>740</v>
      </c>
      <c r="G2597" s="222">
        <v>32628951.879999999</v>
      </c>
      <c r="H2597" s="222">
        <v>0</v>
      </c>
      <c r="I2597" s="222">
        <f t="shared" si="81"/>
        <v>32628951.879999999</v>
      </c>
    </row>
    <row r="2598" spans="1:9" x14ac:dyDescent="0.2">
      <c r="A2598" s="221" t="s">
        <v>27</v>
      </c>
      <c r="B2598" s="225" t="s">
        <v>4244</v>
      </c>
      <c r="C2598" s="221">
        <f t="shared" si="80"/>
        <v>8</v>
      </c>
      <c r="D2598" s="221">
        <v>61500000</v>
      </c>
      <c r="F2598" s="221" t="s">
        <v>1596</v>
      </c>
      <c r="G2598" s="222">
        <v>57000</v>
      </c>
      <c r="I2598" s="222">
        <f t="shared" si="81"/>
        <v>57000</v>
      </c>
    </row>
    <row r="2599" spans="1:9" x14ac:dyDescent="0.2">
      <c r="A2599" s="221" t="s">
        <v>25</v>
      </c>
      <c r="B2599" s="225">
        <v>61500000</v>
      </c>
      <c r="C2599" s="221">
        <f t="shared" si="80"/>
        <v>8</v>
      </c>
      <c r="D2599" s="221">
        <v>61500000</v>
      </c>
      <c r="F2599" s="221" t="s">
        <v>4245</v>
      </c>
      <c r="G2599" s="222">
        <v>52788999.119999997</v>
      </c>
      <c r="I2599" s="222">
        <f t="shared" si="81"/>
        <v>52788999.119999997</v>
      </c>
    </row>
    <row r="2600" spans="1:9" x14ac:dyDescent="0.2">
      <c r="A2600" s="221" t="s">
        <v>15</v>
      </c>
      <c r="B2600" s="225">
        <v>61500000</v>
      </c>
      <c r="C2600" s="221">
        <f t="shared" si="80"/>
        <v>8</v>
      </c>
      <c r="D2600" s="221">
        <v>61500000</v>
      </c>
      <c r="F2600" s="221" t="s">
        <v>2521</v>
      </c>
      <c r="G2600" s="222">
        <v>30019098.98</v>
      </c>
      <c r="I2600" s="222">
        <f t="shared" si="81"/>
        <v>30019098.98</v>
      </c>
    </row>
    <row r="2601" spans="1:9" x14ac:dyDescent="0.2">
      <c r="A2601" s="221" t="s">
        <v>6</v>
      </c>
      <c r="B2601" s="225" t="s">
        <v>4246</v>
      </c>
      <c r="C2601" s="221">
        <f t="shared" si="80"/>
        <v>8</v>
      </c>
      <c r="D2601" s="221">
        <v>61501000</v>
      </c>
      <c r="F2601" s="221" t="s">
        <v>178</v>
      </c>
      <c r="G2601" s="222">
        <v>1121750</v>
      </c>
      <c r="I2601" s="222">
        <f t="shared" si="81"/>
        <v>1121750</v>
      </c>
    </row>
    <row r="2602" spans="1:9" x14ac:dyDescent="0.2">
      <c r="A2602" s="221" t="s">
        <v>17</v>
      </c>
      <c r="B2602" s="225" t="s">
        <v>4247</v>
      </c>
      <c r="C2602" s="221">
        <f t="shared" si="80"/>
        <v>6</v>
      </c>
      <c r="D2602" s="221">
        <v>61501000</v>
      </c>
      <c r="F2602" s="221" t="s">
        <v>1401</v>
      </c>
      <c r="G2602" s="222">
        <v>21263804.278000001</v>
      </c>
      <c r="H2602" s="222">
        <v>0</v>
      </c>
      <c r="I2602" s="222">
        <f t="shared" si="81"/>
        <v>21263804.278000001</v>
      </c>
    </row>
    <row r="2603" spans="1:9" x14ac:dyDescent="0.2">
      <c r="A2603" s="221" t="s">
        <v>148</v>
      </c>
      <c r="B2603" s="225" t="s">
        <v>4246</v>
      </c>
      <c r="C2603" s="221">
        <f t="shared" si="80"/>
        <v>8</v>
      </c>
      <c r="D2603" s="221">
        <v>61501000</v>
      </c>
      <c r="F2603" s="221" t="s">
        <v>480</v>
      </c>
      <c r="G2603" s="222">
        <v>1052632</v>
      </c>
      <c r="I2603" s="222">
        <f t="shared" si="81"/>
        <v>1052632</v>
      </c>
    </row>
    <row r="2604" spans="1:9" x14ac:dyDescent="0.2">
      <c r="A2604" s="221" t="s">
        <v>3315</v>
      </c>
      <c r="B2604" s="225" t="s">
        <v>4247</v>
      </c>
      <c r="C2604" s="221">
        <f t="shared" si="80"/>
        <v>6</v>
      </c>
      <c r="D2604" s="221">
        <v>61501000</v>
      </c>
      <c r="F2604" s="221" t="s">
        <v>1401</v>
      </c>
      <c r="G2604" s="222">
        <v>30000</v>
      </c>
      <c r="I2604" s="222">
        <f t="shared" si="81"/>
        <v>30000</v>
      </c>
    </row>
    <row r="2605" spans="1:9" x14ac:dyDescent="0.2">
      <c r="A2605" s="221" t="s">
        <v>7</v>
      </c>
      <c r="B2605" s="225" t="s">
        <v>4246</v>
      </c>
      <c r="C2605" s="221">
        <f t="shared" si="80"/>
        <v>8</v>
      </c>
      <c r="D2605" s="221">
        <v>61501000</v>
      </c>
      <c r="F2605" s="221" t="s">
        <v>480</v>
      </c>
      <c r="G2605" s="222">
        <v>981128</v>
      </c>
      <c r="I2605" s="222">
        <f t="shared" si="81"/>
        <v>981128</v>
      </c>
    </row>
    <row r="2606" spans="1:9" x14ac:dyDescent="0.2">
      <c r="A2606" s="221" t="s">
        <v>33</v>
      </c>
      <c r="B2606" s="225">
        <v>61501000</v>
      </c>
      <c r="C2606" s="221">
        <f t="shared" si="80"/>
        <v>8</v>
      </c>
      <c r="D2606" s="221">
        <v>61501000</v>
      </c>
      <c r="F2606" s="221" t="s">
        <v>178</v>
      </c>
      <c r="G2606" s="222">
        <v>487124</v>
      </c>
      <c r="I2606" s="222">
        <f t="shared" si="81"/>
        <v>487124</v>
      </c>
    </row>
    <row r="2607" spans="1:9" x14ac:dyDescent="0.2">
      <c r="A2607" s="221" t="s">
        <v>9</v>
      </c>
      <c r="B2607" s="225" t="s">
        <v>997</v>
      </c>
      <c r="C2607" s="221">
        <f t="shared" si="80"/>
        <v>7</v>
      </c>
      <c r="D2607" s="221">
        <v>61501000</v>
      </c>
      <c r="F2607" s="221" t="s">
        <v>480</v>
      </c>
      <c r="G2607" s="222">
        <v>25826980.91</v>
      </c>
      <c r="H2607" s="222">
        <v>0</v>
      </c>
      <c r="I2607" s="222">
        <f t="shared" si="81"/>
        <v>25826980.91</v>
      </c>
    </row>
    <row r="2608" spans="1:9" x14ac:dyDescent="0.2">
      <c r="A2608" s="221" t="s">
        <v>13</v>
      </c>
      <c r="B2608" s="225" t="s">
        <v>997</v>
      </c>
      <c r="C2608" s="221">
        <f t="shared" si="80"/>
        <v>7</v>
      </c>
      <c r="D2608" s="221">
        <v>61501000</v>
      </c>
      <c r="F2608" s="221" t="s">
        <v>480</v>
      </c>
      <c r="G2608" s="222">
        <v>48589939.770000003</v>
      </c>
      <c r="H2608" s="222">
        <v>0</v>
      </c>
      <c r="I2608" s="222">
        <f t="shared" si="81"/>
        <v>48589939.770000003</v>
      </c>
    </row>
    <row r="2609" spans="1:9" x14ac:dyDescent="0.2">
      <c r="A2609" s="221" t="s">
        <v>21</v>
      </c>
      <c r="B2609" s="225" t="s">
        <v>997</v>
      </c>
      <c r="C2609" s="221">
        <f t="shared" si="80"/>
        <v>7</v>
      </c>
      <c r="D2609" s="221">
        <v>61501000</v>
      </c>
      <c r="F2609" s="221" t="s">
        <v>480</v>
      </c>
      <c r="G2609" s="222">
        <v>450000</v>
      </c>
      <c r="H2609" s="222">
        <v>0</v>
      </c>
      <c r="I2609" s="222">
        <f t="shared" si="81"/>
        <v>450000</v>
      </c>
    </row>
    <row r="2610" spans="1:9" x14ac:dyDescent="0.2">
      <c r="A2610" s="221" t="s">
        <v>1</v>
      </c>
      <c r="B2610" s="225" t="s">
        <v>4246</v>
      </c>
      <c r="C2610" s="221">
        <f t="shared" si="80"/>
        <v>8</v>
      </c>
      <c r="D2610" s="221">
        <v>61501000</v>
      </c>
      <c r="F2610" s="221" t="s">
        <v>178</v>
      </c>
      <c r="G2610" s="222">
        <v>2024136</v>
      </c>
      <c r="I2610" s="222">
        <f t="shared" si="81"/>
        <v>2024136</v>
      </c>
    </row>
    <row r="2611" spans="1:9" x14ac:dyDescent="0.2">
      <c r="A2611" s="221" t="s">
        <v>5</v>
      </c>
      <c r="B2611" s="225" t="s">
        <v>997</v>
      </c>
      <c r="C2611" s="221">
        <f t="shared" si="80"/>
        <v>7</v>
      </c>
      <c r="D2611" s="221">
        <v>61501000</v>
      </c>
      <c r="F2611" s="221" t="s">
        <v>480</v>
      </c>
      <c r="G2611" s="222">
        <v>5118291.38</v>
      </c>
      <c r="H2611" s="222">
        <v>0</v>
      </c>
      <c r="I2611" s="222">
        <f t="shared" si="81"/>
        <v>5118291.38</v>
      </c>
    </row>
    <row r="2612" spans="1:9" x14ac:dyDescent="0.2">
      <c r="A2612" s="221" t="s">
        <v>27</v>
      </c>
      <c r="B2612" s="225" t="s">
        <v>4246</v>
      </c>
      <c r="C2612" s="221">
        <f t="shared" si="80"/>
        <v>8</v>
      </c>
      <c r="D2612" s="221">
        <v>61501000</v>
      </c>
      <c r="F2612" s="221" t="s">
        <v>480</v>
      </c>
      <c r="G2612" s="222">
        <v>5719226.0800000001</v>
      </c>
      <c r="I2612" s="222">
        <f t="shared" si="81"/>
        <v>5719226.0800000001</v>
      </c>
    </row>
    <row r="2613" spans="1:9" x14ac:dyDescent="0.2">
      <c r="A2613" s="221" t="s">
        <v>15</v>
      </c>
      <c r="B2613" s="225">
        <v>61501000</v>
      </c>
      <c r="C2613" s="221">
        <f t="shared" si="80"/>
        <v>8</v>
      </c>
      <c r="D2613" s="221">
        <v>61501000</v>
      </c>
      <c r="F2613" s="221" t="s">
        <v>178</v>
      </c>
      <c r="G2613" s="222">
        <v>2777591.74</v>
      </c>
      <c r="I2613" s="222">
        <f t="shared" si="81"/>
        <v>2777591.74</v>
      </c>
    </row>
    <row r="2614" spans="1:9" x14ac:dyDescent="0.2">
      <c r="A2614" s="221" t="s">
        <v>37</v>
      </c>
      <c r="B2614" s="225" t="s">
        <v>4248</v>
      </c>
      <c r="C2614" s="221">
        <f t="shared" si="80"/>
        <v>6</v>
      </c>
      <c r="D2614" s="221">
        <v>61501000</v>
      </c>
      <c r="F2614" s="221" t="s">
        <v>1887</v>
      </c>
      <c r="G2614" s="222">
        <v>8586044.1999999993</v>
      </c>
      <c r="I2614" s="222">
        <f t="shared" si="81"/>
        <v>8586044.1999999993</v>
      </c>
    </row>
    <row r="2615" spans="1:9" x14ac:dyDescent="0.2">
      <c r="A2615" s="221" t="s">
        <v>33</v>
      </c>
      <c r="B2615" s="225">
        <v>61501120</v>
      </c>
      <c r="C2615" s="221">
        <f t="shared" si="80"/>
        <v>8</v>
      </c>
      <c r="D2615" s="221">
        <v>61501000</v>
      </c>
      <c r="F2615" s="221" t="s">
        <v>1796</v>
      </c>
      <c r="G2615" s="222">
        <v>6527097</v>
      </c>
      <c r="I2615" s="222">
        <f t="shared" si="81"/>
        <v>6527097</v>
      </c>
    </row>
    <row r="2616" spans="1:9" x14ac:dyDescent="0.2">
      <c r="A2616" s="221" t="s">
        <v>33</v>
      </c>
      <c r="B2616" s="225">
        <v>61501700</v>
      </c>
      <c r="C2616" s="221">
        <f t="shared" si="80"/>
        <v>8</v>
      </c>
      <c r="D2616" s="221">
        <v>61501000</v>
      </c>
      <c r="F2616" s="221" t="s">
        <v>1799</v>
      </c>
      <c r="G2616" s="222">
        <v>50792706.130000003</v>
      </c>
      <c r="I2616" s="222">
        <f t="shared" si="81"/>
        <v>50792706.130000003</v>
      </c>
    </row>
    <row r="2617" spans="1:9" x14ac:dyDescent="0.2">
      <c r="A2617" s="221" t="s">
        <v>6</v>
      </c>
      <c r="B2617" s="225" t="s">
        <v>4249</v>
      </c>
      <c r="C2617" s="221">
        <f t="shared" si="80"/>
        <v>8</v>
      </c>
      <c r="D2617" s="221">
        <v>61502000</v>
      </c>
      <c r="F2617" s="221" t="s">
        <v>180</v>
      </c>
      <c r="G2617" s="222">
        <v>48000</v>
      </c>
      <c r="I2617" s="222">
        <f t="shared" si="81"/>
        <v>48000</v>
      </c>
    </row>
    <row r="2618" spans="1:9" x14ac:dyDescent="0.2">
      <c r="A2618" s="221" t="s">
        <v>149</v>
      </c>
      <c r="B2618" s="225" t="s">
        <v>998</v>
      </c>
      <c r="C2618" s="221">
        <f t="shared" si="80"/>
        <v>7</v>
      </c>
      <c r="D2618" s="221">
        <v>61502000</v>
      </c>
      <c r="F2618" s="221" t="s">
        <v>180</v>
      </c>
      <c r="G2618" s="222">
        <v>466686.2</v>
      </c>
      <c r="I2618" s="222">
        <f t="shared" si="81"/>
        <v>466686.2</v>
      </c>
    </row>
    <row r="2619" spans="1:9" x14ac:dyDescent="0.2">
      <c r="A2619" s="221" t="s">
        <v>7</v>
      </c>
      <c r="B2619" s="225" t="s">
        <v>4249</v>
      </c>
      <c r="C2619" s="221">
        <f t="shared" si="80"/>
        <v>8</v>
      </c>
      <c r="D2619" s="221">
        <v>61502000</v>
      </c>
      <c r="F2619" s="221" t="s">
        <v>180</v>
      </c>
      <c r="H2619" s="222">
        <v>13398</v>
      </c>
      <c r="I2619" s="222">
        <f t="shared" si="81"/>
        <v>-13398</v>
      </c>
    </row>
    <row r="2620" spans="1:9" x14ac:dyDescent="0.2">
      <c r="A2620" s="221" t="s">
        <v>145</v>
      </c>
      <c r="B2620" s="225" t="s">
        <v>4249</v>
      </c>
      <c r="C2620" s="221">
        <f t="shared" si="80"/>
        <v>8</v>
      </c>
      <c r="D2620" s="221">
        <v>61502000</v>
      </c>
      <c r="F2620" s="221" t="s">
        <v>180</v>
      </c>
      <c r="G2620" s="222">
        <v>524284.6</v>
      </c>
      <c r="I2620" s="222">
        <f t="shared" si="81"/>
        <v>524284.6</v>
      </c>
    </row>
    <row r="2621" spans="1:9" x14ac:dyDescent="0.2">
      <c r="A2621" s="221" t="s">
        <v>33</v>
      </c>
      <c r="B2621" s="225">
        <v>61502000</v>
      </c>
      <c r="C2621" s="221">
        <f t="shared" si="80"/>
        <v>8</v>
      </c>
      <c r="D2621" s="221">
        <v>61502000</v>
      </c>
      <c r="F2621" s="221" t="s">
        <v>180</v>
      </c>
      <c r="G2621" s="222">
        <v>550000</v>
      </c>
      <c r="I2621" s="222">
        <f t="shared" si="81"/>
        <v>550000</v>
      </c>
    </row>
    <row r="2622" spans="1:9" x14ac:dyDescent="0.2">
      <c r="A2622" s="221" t="s">
        <v>30</v>
      </c>
      <c r="B2622" s="225" t="s">
        <v>4249</v>
      </c>
      <c r="C2622" s="221">
        <f t="shared" si="80"/>
        <v>8</v>
      </c>
      <c r="D2622" s="221">
        <v>61502000</v>
      </c>
      <c r="F2622" s="221" t="s">
        <v>180</v>
      </c>
      <c r="G2622" s="222">
        <v>50000</v>
      </c>
      <c r="I2622" s="222">
        <f t="shared" si="81"/>
        <v>50000</v>
      </c>
    </row>
    <row r="2623" spans="1:9" x14ac:dyDescent="0.2">
      <c r="A2623" s="221" t="s">
        <v>21</v>
      </c>
      <c r="B2623" s="225" t="s">
        <v>998</v>
      </c>
      <c r="C2623" s="221">
        <f t="shared" si="80"/>
        <v>7</v>
      </c>
      <c r="D2623" s="221">
        <v>61502000</v>
      </c>
      <c r="F2623" s="221" t="s">
        <v>180</v>
      </c>
      <c r="G2623" s="222">
        <v>6932000</v>
      </c>
      <c r="H2623" s="222">
        <v>0</v>
      </c>
      <c r="I2623" s="222">
        <f t="shared" si="81"/>
        <v>6932000</v>
      </c>
    </row>
    <row r="2624" spans="1:9" x14ac:dyDescent="0.2">
      <c r="A2624" s="221" t="s">
        <v>5</v>
      </c>
      <c r="B2624" s="225" t="s">
        <v>998</v>
      </c>
      <c r="C2624" s="221">
        <f t="shared" si="80"/>
        <v>7</v>
      </c>
      <c r="D2624" s="221">
        <v>61502000</v>
      </c>
      <c r="F2624" s="221" t="s">
        <v>180</v>
      </c>
      <c r="G2624" s="222">
        <v>12420</v>
      </c>
      <c r="H2624" s="222">
        <v>0</v>
      </c>
      <c r="I2624" s="222">
        <f t="shared" si="81"/>
        <v>12420</v>
      </c>
    </row>
    <row r="2625" spans="1:9" x14ac:dyDescent="0.2">
      <c r="A2625" s="221" t="s">
        <v>27</v>
      </c>
      <c r="B2625" s="225" t="s">
        <v>4249</v>
      </c>
      <c r="C2625" s="221">
        <f t="shared" si="80"/>
        <v>8</v>
      </c>
      <c r="D2625" s="221">
        <v>61502000</v>
      </c>
      <c r="F2625" s="221" t="s">
        <v>180</v>
      </c>
      <c r="G2625" s="222">
        <v>60000</v>
      </c>
      <c r="I2625" s="222">
        <f t="shared" si="81"/>
        <v>60000</v>
      </c>
    </row>
    <row r="2626" spans="1:9" x14ac:dyDescent="0.2">
      <c r="A2626" s="221" t="s">
        <v>15</v>
      </c>
      <c r="B2626" s="225">
        <v>61502000</v>
      </c>
      <c r="C2626" s="221">
        <f t="shared" ref="C2626:C2689" si="82">+LEN(B:B)</f>
        <v>8</v>
      </c>
      <c r="D2626" s="221">
        <v>61502000</v>
      </c>
      <c r="F2626" s="221" t="s">
        <v>180</v>
      </c>
      <c r="G2626" s="222">
        <v>46500</v>
      </c>
      <c r="I2626" s="222">
        <f t="shared" ref="I2626:I2689" si="83">+G:G-H:H</f>
        <v>46500</v>
      </c>
    </row>
    <row r="2627" spans="1:9" x14ac:dyDescent="0.2">
      <c r="A2627" s="221" t="s">
        <v>37</v>
      </c>
      <c r="B2627" s="225" t="s">
        <v>4250</v>
      </c>
      <c r="C2627" s="221">
        <f t="shared" si="82"/>
        <v>6</v>
      </c>
      <c r="D2627" s="221">
        <v>61503000</v>
      </c>
      <c r="F2627" s="221" t="s">
        <v>181</v>
      </c>
      <c r="H2627" s="222">
        <v>0.43999999994412098</v>
      </c>
      <c r="I2627" s="222">
        <f t="shared" si="83"/>
        <v>-0.43999999994412098</v>
      </c>
    </row>
    <row r="2628" spans="1:9" x14ac:dyDescent="0.2">
      <c r="A2628" s="221" t="s">
        <v>6</v>
      </c>
      <c r="B2628" s="225" t="s">
        <v>4251</v>
      </c>
      <c r="C2628" s="221">
        <f t="shared" si="82"/>
        <v>8</v>
      </c>
      <c r="D2628" s="221">
        <v>61503000</v>
      </c>
      <c r="F2628" s="221" t="s">
        <v>181</v>
      </c>
      <c r="G2628" s="222">
        <v>3340713</v>
      </c>
      <c r="I2628" s="222">
        <f t="shared" si="83"/>
        <v>3340713</v>
      </c>
    </row>
    <row r="2629" spans="1:9" x14ac:dyDescent="0.2">
      <c r="A2629" s="221" t="s">
        <v>8</v>
      </c>
      <c r="B2629" s="225" t="s">
        <v>4251</v>
      </c>
      <c r="C2629" s="221">
        <f t="shared" si="82"/>
        <v>8</v>
      </c>
      <c r="D2629" s="221">
        <v>61503000</v>
      </c>
      <c r="F2629" s="221" t="s">
        <v>481</v>
      </c>
      <c r="G2629" s="222">
        <v>541790.43000000005</v>
      </c>
      <c r="I2629" s="222">
        <f t="shared" si="83"/>
        <v>541790.43000000005</v>
      </c>
    </row>
    <row r="2630" spans="1:9" x14ac:dyDescent="0.2">
      <c r="A2630" s="221" t="s">
        <v>17</v>
      </c>
      <c r="B2630" s="225" t="s">
        <v>4250</v>
      </c>
      <c r="C2630" s="221">
        <f t="shared" si="82"/>
        <v>6</v>
      </c>
      <c r="D2630" s="221">
        <v>61503000</v>
      </c>
      <c r="F2630" s="221" t="s">
        <v>181</v>
      </c>
      <c r="G2630" s="222">
        <v>30806786.3607</v>
      </c>
      <c r="H2630" s="222">
        <v>0</v>
      </c>
      <c r="I2630" s="222">
        <f t="shared" si="83"/>
        <v>30806786.3607</v>
      </c>
    </row>
    <row r="2631" spans="1:9" x14ac:dyDescent="0.2">
      <c r="A2631" s="221" t="s">
        <v>20</v>
      </c>
      <c r="B2631" s="225">
        <v>61503000</v>
      </c>
      <c r="C2631" s="221">
        <f t="shared" si="82"/>
        <v>8</v>
      </c>
      <c r="D2631" s="221">
        <v>61503000</v>
      </c>
      <c r="F2631" s="221" t="s">
        <v>481</v>
      </c>
      <c r="G2631" s="222">
        <v>2356188.65</v>
      </c>
      <c r="I2631" s="222">
        <f t="shared" si="83"/>
        <v>2356188.65</v>
      </c>
    </row>
    <row r="2632" spans="1:9" x14ac:dyDescent="0.2">
      <c r="A2632" s="221" t="s">
        <v>26</v>
      </c>
      <c r="B2632" s="225" t="s">
        <v>4251</v>
      </c>
      <c r="C2632" s="221">
        <f t="shared" si="82"/>
        <v>8</v>
      </c>
      <c r="D2632" s="221">
        <v>61503000</v>
      </c>
      <c r="F2632" s="221" t="s">
        <v>481</v>
      </c>
      <c r="G2632" s="222">
        <v>18500304.219999999</v>
      </c>
      <c r="I2632" s="222">
        <f t="shared" si="83"/>
        <v>18500304.219999999</v>
      </c>
    </row>
    <row r="2633" spans="1:9" x14ac:dyDescent="0.2">
      <c r="A2633" s="221" t="s">
        <v>149</v>
      </c>
      <c r="B2633" s="225" t="s">
        <v>999</v>
      </c>
      <c r="C2633" s="221">
        <f t="shared" si="82"/>
        <v>7</v>
      </c>
      <c r="D2633" s="221">
        <v>61503000</v>
      </c>
      <c r="F2633" s="221" t="s">
        <v>481</v>
      </c>
      <c r="G2633" s="222">
        <v>290782589.37</v>
      </c>
      <c r="I2633" s="222">
        <f t="shared" si="83"/>
        <v>290782589.37</v>
      </c>
    </row>
    <row r="2634" spans="1:9" x14ac:dyDescent="0.2">
      <c r="A2634" s="221" t="s">
        <v>148</v>
      </c>
      <c r="B2634" s="225" t="s">
        <v>4251</v>
      </c>
      <c r="C2634" s="221">
        <f t="shared" si="82"/>
        <v>8</v>
      </c>
      <c r="D2634" s="221">
        <v>61503000</v>
      </c>
      <c r="F2634" s="221" t="s">
        <v>481</v>
      </c>
      <c r="G2634" s="222">
        <v>2221900.2999999998</v>
      </c>
      <c r="I2634" s="222">
        <f t="shared" si="83"/>
        <v>2221900.2999999998</v>
      </c>
    </row>
    <row r="2635" spans="1:9" x14ac:dyDescent="0.2">
      <c r="A2635" s="221" t="s">
        <v>3315</v>
      </c>
      <c r="B2635" s="225" t="s">
        <v>4250</v>
      </c>
      <c r="C2635" s="221">
        <f t="shared" si="82"/>
        <v>6</v>
      </c>
      <c r="D2635" s="221">
        <v>61503000</v>
      </c>
      <c r="F2635" s="221" t="s">
        <v>181</v>
      </c>
      <c r="G2635" s="222">
        <v>41959.53</v>
      </c>
      <c r="I2635" s="222">
        <f t="shared" si="83"/>
        <v>41959.53</v>
      </c>
    </row>
    <row r="2636" spans="1:9" x14ac:dyDescent="0.2">
      <c r="A2636" s="221" t="s">
        <v>3316</v>
      </c>
      <c r="B2636" s="225" t="s">
        <v>4250</v>
      </c>
      <c r="C2636" s="221">
        <f t="shared" si="82"/>
        <v>6</v>
      </c>
      <c r="D2636" s="221">
        <v>61503000</v>
      </c>
      <c r="F2636" s="221" t="s">
        <v>181</v>
      </c>
      <c r="G2636" s="222">
        <v>331800</v>
      </c>
      <c r="I2636" s="222">
        <f t="shared" si="83"/>
        <v>331800</v>
      </c>
    </row>
    <row r="2637" spans="1:9" x14ac:dyDescent="0.2">
      <c r="A2637" s="221" t="s">
        <v>7</v>
      </c>
      <c r="B2637" s="225" t="s">
        <v>4251</v>
      </c>
      <c r="C2637" s="221">
        <f t="shared" si="82"/>
        <v>8</v>
      </c>
      <c r="D2637" s="221">
        <v>61503000</v>
      </c>
      <c r="F2637" s="221" t="s">
        <v>4252</v>
      </c>
      <c r="G2637" s="222">
        <v>11353669.07</v>
      </c>
      <c r="I2637" s="222">
        <f t="shared" si="83"/>
        <v>11353669.07</v>
      </c>
    </row>
    <row r="2638" spans="1:9" x14ac:dyDescent="0.2">
      <c r="A2638" s="221" t="s">
        <v>145</v>
      </c>
      <c r="B2638" s="225" t="s">
        <v>4251</v>
      </c>
      <c r="C2638" s="221">
        <f t="shared" si="82"/>
        <v>8</v>
      </c>
      <c r="D2638" s="221">
        <v>61503000</v>
      </c>
      <c r="F2638" s="221" t="s">
        <v>181</v>
      </c>
      <c r="G2638" s="222">
        <v>7937598.3899999997</v>
      </c>
      <c r="I2638" s="222">
        <f t="shared" si="83"/>
        <v>7937598.3899999997</v>
      </c>
    </row>
    <row r="2639" spans="1:9" x14ac:dyDescent="0.2">
      <c r="A2639" s="221" t="s">
        <v>33</v>
      </c>
      <c r="B2639" s="225">
        <v>61503000</v>
      </c>
      <c r="C2639" s="221">
        <f t="shared" si="82"/>
        <v>8</v>
      </c>
      <c r="D2639" s="221">
        <v>61503000</v>
      </c>
      <c r="F2639" s="221" t="s">
        <v>181</v>
      </c>
      <c r="G2639" s="222">
        <v>4924204.5</v>
      </c>
      <c r="I2639" s="222">
        <f t="shared" si="83"/>
        <v>4924204.5</v>
      </c>
    </row>
    <row r="2640" spans="1:9" x14ac:dyDescent="0.2">
      <c r="A2640" s="221" t="s">
        <v>9</v>
      </c>
      <c r="B2640" s="225" t="s">
        <v>999</v>
      </c>
      <c r="C2640" s="221">
        <f t="shared" si="82"/>
        <v>7</v>
      </c>
      <c r="D2640" s="221">
        <v>61503000</v>
      </c>
      <c r="F2640" s="221" t="s">
        <v>481</v>
      </c>
      <c r="G2640" s="222">
        <v>51791198.869999997</v>
      </c>
      <c r="H2640" s="222">
        <v>0</v>
      </c>
      <c r="I2640" s="222">
        <f t="shared" si="83"/>
        <v>51791198.869999997</v>
      </c>
    </row>
    <row r="2641" spans="1:9" x14ac:dyDescent="0.2">
      <c r="A2641" s="221" t="s">
        <v>13</v>
      </c>
      <c r="B2641" s="225" t="s">
        <v>999</v>
      </c>
      <c r="C2641" s="221">
        <f t="shared" si="82"/>
        <v>7</v>
      </c>
      <c r="D2641" s="221">
        <v>61503000</v>
      </c>
      <c r="F2641" s="221" t="s">
        <v>481</v>
      </c>
      <c r="G2641" s="222">
        <v>39176624.560000002</v>
      </c>
      <c r="H2641" s="222">
        <v>0</v>
      </c>
      <c r="I2641" s="222">
        <f t="shared" si="83"/>
        <v>39176624.560000002</v>
      </c>
    </row>
    <row r="2642" spans="1:9" x14ac:dyDescent="0.2">
      <c r="A2642" s="221" t="s">
        <v>30</v>
      </c>
      <c r="B2642" s="225" t="s">
        <v>4251</v>
      </c>
      <c r="C2642" s="221">
        <f t="shared" si="82"/>
        <v>8</v>
      </c>
      <c r="D2642" s="221">
        <v>61503000</v>
      </c>
      <c r="F2642" s="221" t="s">
        <v>481</v>
      </c>
      <c r="G2642" s="222">
        <v>25903328.93</v>
      </c>
      <c r="I2642" s="222">
        <f t="shared" si="83"/>
        <v>25903328.93</v>
      </c>
    </row>
    <row r="2643" spans="1:9" x14ac:dyDescent="0.2">
      <c r="A2643" s="221" t="s">
        <v>21</v>
      </c>
      <c r="B2643" s="225" t="s">
        <v>999</v>
      </c>
      <c r="C2643" s="221">
        <f t="shared" si="82"/>
        <v>7</v>
      </c>
      <c r="D2643" s="221">
        <v>61503000</v>
      </c>
      <c r="F2643" s="221" t="s">
        <v>481</v>
      </c>
      <c r="G2643" s="222">
        <v>0</v>
      </c>
      <c r="H2643" s="222">
        <v>979080.45</v>
      </c>
      <c r="I2643" s="222">
        <f t="shared" si="83"/>
        <v>-979080.45</v>
      </c>
    </row>
    <row r="2644" spans="1:9" x14ac:dyDescent="0.2">
      <c r="A2644" s="221" t="s">
        <v>1</v>
      </c>
      <c r="B2644" s="225" t="s">
        <v>4251</v>
      </c>
      <c r="C2644" s="221">
        <f t="shared" si="82"/>
        <v>8</v>
      </c>
      <c r="D2644" s="221">
        <v>61503000</v>
      </c>
      <c r="F2644" s="221" t="s">
        <v>181</v>
      </c>
      <c r="H2644" s="222">
        <v>28593274.82</v>
      </c>
      <c r="I2644" s="222">
        <f t="shared" si="83"/>
        <v>-28593274.82</v>
      </c>
    </row>
    <row r="2645" spans="1:9" x14ac:dyDescent="0.2">
      <c r="A2645" s="221" t="s">
        <v>5</v>
      </c>
      <c r="B2645" s="225" t="s">
        <v>999</v>
      </c>
      <c r="C2645" s="221">
        <f t="shared" si="82"/>
        <v>7</v>
      </c>
      <c r="D2645" s="221">
        <v>61503000</v>
      </c>
      <c r="F2645" s="221" t="s">
        <v>481</v>
      </c>
      <c r="G2645" s="222">
        <v>49762897.43</v>
      </c>
      <c r="H2645" s="222">
        <v>0</v>
      </c>
      <c r="I2645" s="222">
        <f t="shared" si="83"/>
        <v>49762897.43</v>
      </c>
    </row>
    <row r="2646" spans="1:9" x14ac:dyDescent="0.2">
      <c r="A2646" s="221" t="s">
        <v>27</v>
      </c>
      <c r="B2646" s="225" t="s">
        <v>4251</v>
      </c>
      <c r="C2646" s="221">
        <f t="shared" si="82"/>
        <v>8</v>
      </c>
      <c r="D2646" s="221">
        <v>61503000</v>
      </c>
      <c r="F2646" s="221" t="s">
        <v>481</v>
      </c>
      <c r="G2646" s="222">
        <v>18320605.09</v>
      </c>
      <c r="I2646" s="222">
        <f t="shared" si="83"/>
        <v>18320605.09</v>
      </c>
    </row>
    <row r="2647" spans="1:9" x14ac:dyDescent="0.2">
      <c r="A2647" s="221" t="s">
        <v>25</v>
      </c>
      <c r="B2647" s="225">
        <v>61503000</v>
      </c>
      <c r="C2647" s="221">
        <f t="shared" si="82"/>
        <v>8</v>
      </c>
      <c r="D2647" s="221">
        <v>61503000</v>
      </c>
      <c r="F2647" s="221" t="s">
        <v>1597</v>
      </c>
      <c r="G2647" s="222">
        <v>14581641.810000001</v>
      </c>
      <c r="I2647" s="222">
        <f t="shared" si="83"/>
        <v>14581641.810000001</v>
      </c>
    </row>
    <row r="2648" spans="1:9" x14ac:dyDescent="0.2">
      <c r="A2648" s="221" t="s">
        <v>8</v>
      </c>
      <c r="B2648" s="225" t="s">
        <v>4253</v>
      </c>
      <c r="C2648" s="221">
        <f t="shared" si="82"/>
        <v>8</v>
      </c>
      <c r="D2648" s="221">
        <v>61504000</v>
      </c>
      <c r="F2648" s="221" t="s">
        <v>2141</v>
      </c>
      <c r="G2648" s="222">
        <v>1014880</v>
      </c>
      <c r="I2648" s="222">
        <f t="shared" si="83"/>
        <v>1014880</v>
      </c>
    </row>
    <row r="2649" spans="1:9" x14ac:dyDescent="0.2">
      <c r="A2649" s="221" t="s">
        <v>17</v>
      </c>
      <c r="B2649" s="225" t="s">
        <v>4254</v>
      </c>
      <c r="C2649" s="221">
        <f t="shared" si="82"/>
        <v>6</v>
      </c>
      <c r="D2649" s="221">
        <v>61504000</v>
      </c>
      <c r="F2649" s="221" t="s">
        <v>1402</v>
      </c>
      <c r="G2649" s="222">
        <v>3011066.7</v>
      </c>
      <c r="H2649" s="222">
        <v>0</v>
      </c>
      <c r="I2649" s="222">
        <f t="shared" si="83"/>
        <v>3011066.7</v>
      </c>
    </row>
    <row r="2650" spans="1:9" x14ac:dyDescent="0.2">
      <c r="A2650" s="221" t="s">
        <v>3316</v>
      </c>
      <c r="B2650" s="225" t="s">
        <v>4254</v>
      </c>
      <c r="C2650" s="221">
        <f t="shared" si="82"/>
        <v>6</v>
      </c>
      <c r="D2650" s="221">
        <v>61504000</v>
      </c>
      <c r="F2650" s="221" t="s">
        <v>1402</v>
      </c>
      <c r="G2650" s="222">
        <v>30100</v>
      </c>
      <c r="I2650" s="222">
        <f t="shared" si="83"/>
        <v>30100</v>
      </c>
    </row>
    <row r="2651" spans="1:9" x14ac:dyDescent="0.2">
      <c r="A2651" s="221" t="s">
        <v>7</v>
      </c>
      <c r="B2651" s="225" t="s">
        <v>4253</v>
      </c>
      <c r="C2651" s="221">
        <f t="shared" si="82"/>
        <v>8</v>
      </c>
      <c r="D2651" s="221">
        <v>61504000</v>
      </c>
      <c r="F2651" s="221" t="s">
        <v>2141</v>
      </c>
      <c r="G2651" s="222">
        <v>8707704.3800000008</v>
      </c>
      <c r="I2651" s="222">
        <f t="shared" si="83"/>
        <v>8707704.3800000008</v>
      </c>
    </row>
    <row r="2652" spans="1:9" x14ac:dyDescent="0.2">
      <c r="A2652" s="221" t="s">
        <v>145</v>
      </c>
      <c r="B2652" s="225" t="s">
        <v>4253</v>
      </c>
      <c r="C2652" s="221">
        <f t="shared" si="82"/>
        <v>8</v>
      </c>
      <c r="D2652" s="221">
        <v>61504000</v>
      </c>
      <c r="F2652" s="221" t="s">
        <v>2042</v>
      </c>
      <c r="G2652" s="222">
        <v>70000</v>
      </c>
      <c r="I2652" s="222">
        <f t="shared" si="83"/>
        <v>70000</v>
      </c>
    </row>
    <row r="2653" spans="1:9" x14ac:dyDescent="0.2">
      <c r="A2653" s="221" t="s">
        <v>21</v>
      </c>
      <c r="B2653" s="225" t="s">
        <v>1000</v>
      </c>
      <c r="C2653" s="221">
        <f t="shared" si="82"/>
        <v>7</v>
      </c>
      <c r="D2653" s="221">
        <v>61504000</v>
      </c>
      <c r="F2653" s="221" t="s">
        <v>741</v>
      </c>
      <c r="G2653" s="222">
        <v>224400</v>
      </c>
      <c r="H2653" s="222">
        <v>0</v>
      </c>
      <c r="I2653" s="222">
        <f t="shared" si="83"/>
        <v>224400</v>
      </c>
    </row>
    <row r="2654" spans="1:9" x14ac:dyDescent="0.2">
      <c r="A2654" s="221" t="s">
        <v>27</v>
      </c>
      <c r="B2654" s="225" t="s">
        <v>4253</v>
      </c>
      <c r="C2654" s="221">
        <f t="shared" si="82"/>
        <v>8</v>
      </c>
      <c r="D2654" s="221">
        <v>61504000</v>
      </c>
      <c r="F2654" s="221" t="s">
        <v>2141</v>
      </c>
      <c r="G2654" s="222">
        <v>171000</v>
      </c>
      <c r="I2654" s="222">
        <f t="shared" si="83"/>
        <v>171000</v>
      </c>
    </row>
    <row r="2655" spans="1:9" x14ac:dyDescent="0.2">
      <c r="A2655" s="221" t="s">
        <v>13</v>
      </c>
      <c r="B2655" s="225" t="s">
        <v>1001</v>
      </c>
      <c r="C2655" s="221">
        <f t="shared" si="82"/>
        <v>7</v>
      </c>
      <c r="D2655" s="221">
        <v>61505000</v>
      </c>
      <c r="F2655" s="221" t="s">
        <v>415</v>
      </c>
      <c r="G2655" s="222">
        <v>72433212.099999994</v>
      </c>
      <c r="H2655" s="222">
        <v>0</v>
      </c>
      <c r="I2655" s="222">
        <f t="shared" si="83"/>
        <v>72433212.099999994</v>
      </c>
    </row>
    <row r="2656" spans="1:9" x14ac:dyDescent="0.2">
      <c r="A2656" s="221" t="s">
        <v>21</v>
      </c>
      <c r="B2656" s="225" t="s">
        <v>1001</v>
      </c>
      <c r="C2656" s="221">
        <f t="shared" si="82"/>
        <v>7</v>
      </c>
      <c r="D2656" s="221">
        <v>61505000</v>
      </c>
      <c r="F2656" s="221" t="s">
        <v>415</v>
      </c>
      <c r="G2656" s="222">
        <v>5710380</v>
      </c>
      <c r="H2656" s="222">
        <v>0</v>
      </c>
      <c r="I2656" s="222">
        <f t="shared" si="83"/>
        <v>5710380</v>
      </c>
    </row>
    <row r="2657" spans="1:9" x14ac:dyDescent="0.2">
      <c r="A2657" s="221" t="s">
        <v>15</v>
      </c>
      <c r="B2657" s="225">
        <v>61505000</v>
      </c>
      <c r="C2657" s="221">
        <f t="shared" si="82"/>
        <v>8</v>
      </c>
      <c r="D2657" s="221">
        <v>61505000</v>
      </c>
      <c r="F2657" s="221" t="s">
        <v>2043</v>
      </c>
      <c r="G2657" s="222">
        <v>2229970</v>
      </c>
      <c r="I2657" s="222">
        <f t="shared" si="83"/>
        <v>2229970</v>
      </c>
    </row>
    <row r="2658" spans="1:9" x14ac:dyDescent="0.2">
      <c r="A2658" s="221" t="s">
        <v>5</v>
      </c>
      <c r="B2658" s="225" t="s">
        <v>1002</v>
      </c>
      <c r="C2658" s="221">
        <f t="shared" si="82"/>
        <v>7</v>
      </c>
      <c r="D2658" s="221">
        <v>61506000</v>
      </c>
      <c r="F2658" s="221" t="s">
        <v>413</v>
      </c>
      <c r="G2658" s="222">
        <v>5785390.4199999999</v>
      </c>
      <c r="H2658" s="222">
        <v>0</v>
      </c>
      <c r="I2658" s="222">
        <f t="shared" si="83"/>
        <v>5785390.4199999999</v>
      </c>
    </row>
    <row r="2659" spans="1:9" x14ac:dyDescent="0.2">
      <c r="A2659" s="221" t="s">
        <v>15</v>
      </c>
      <c r="B2659" s="225">
        <v>61506000</v>
      </c>
      <c r="C2659" s="221">
        <f t="shared" si="82"/>
        <v>8</v>
      </c>
      <c r="D2659" s="221">
        <v>61506000</v>
      </c>
      <c r="F2659" s="221" t="s">
        <v>4255</v>
      </c>
      <c r="G2659" s="222">
        <v>580000</v>
      </c>
      <c r="I2659" s="222">
        <f t="shared" si="83"/>
        <v>580000</v>
      </c>
    </row>
    <row r="2660" spans="1:9" x14ac:dyDescent="0.2">
      <c r="A2660" s="221" t="s">
        <v>148</v>
      </c>
      <c r="B2660" s="225" t="s">
        <v>4256</v>
      </c>
      <c r="C2660" s="221">
        <f t="shared" si="82"/>
        <v>8</v>
      </c>
      <c r="D2660" s="221">
        <v>61513000</v>
      </c>
      <c r="F2660" s="221" t="s">
        <v>2144</v>
      </c>
      <c r="G2660" s="222">
        <v>31666.67</v>
      </c>
      <c r="I2660" s="222">
        <f t="shared" si="83"/>
        <v>31666.67</v>
      </c>
    </row>
    <row r="2661" spans="1:9" x14ac:dyDescent="0.2">
      <c r="A2661" s="221" t="s">
        <v>17</v>
      </c>
      <c r="B2661" s="225" t="s">
        <v>4257</v>
      </c>
      <c r="C2661" s="221">
        <f t="shared" si="82"/>
        <v>6</v>
      </c>
      <c r="D2661" s="221">
        <v>61520000</v>
      </c>
      <c r="F2661" s="221" t="s">
        <v>1403</v>
      </c>
      <c r="G2661" s="222">
        <v>6618170.8399999999</v>
      </c>
      <c r="H2661" s="222">
        <v>0</v>
      </c>
      <c r="I2661" s="222">
        <f t="shared" si="83"/>
        <v>6618170.8399999999</v>
      </c>
    </row>
    <row r="2662" spans="1:9" x14ac:dyDescent="0.2">
      <c r="A2662" s="221" t="s">
        <v>17</v>
      </c>
      <c r="B2662" s="225" t="s">
        <v>4258</v>
      </c>
      <c r="C2662" s="221">
        <f t="shared" si="82"/>
        <v>6</v>
      </c>
      <c r="D2662" s="221">
        <v>61550000</v>
      </c>
      <c r="F2662" s="221" t="s">
        <v>1404</v>
      </c>
      <c r="G2662" s="222">
        <v>1839200</v>
      </c>
      <c r="H2662" s="222">
        <v>0</v>
      </c>
      <c r="I2662" s="222">
        <f t="shared" si="83"/>
        <v>1839200</v>
      </c>
    </row>
    <row r="2663" spans="1:9" x14ac:dyDescent="0.2">
      <c r="A2663" s="221" t="s">
        <v>17</v>
      </c>
      <c r="B2663" s="225" t="s">
        <v>4259</v>
      </c>
      <c r="C2663" s="221">
        <f t="shared" si="82"/>
        <v>6</v>
      </c>
      <c r="D2663" s="221">
        <v>61560000</v>
      </c>
      <c r="F2663" s="221" t="s">
        <v>4260</v>
      </c>
      <c r="G2663" s="222">
        <v>7989979.2230000002</v>
      </c>
      <c r="H2663" s="222">
        <v>0</v>
      </c>
      <c r="I2663" s="222">
        <f t="shared" si="83"/>
        <v>7989979.2230000002</v>
      </c>
    </row>
    <row r="2664" spans="1:9" x14ac:dyDescent="0.2">
      <c r="A2664" s="221" t="s">
        <v>17</v>
      </c>
      <c r="B2664" s="225" t="s">
        <v>4261</v>
      </c>
      <c r="C2664" s="221">
        <f t="shared" si="82"/>
        <v>6</v>
      </c>
      <c r="D2664" s="221">
        <v>61601000</v>
      </c>
      <c r="F2664" s="221" t="s">
        <v>417</v>
      </c>
      <c r="G2664" s="222">
        <v>685766.62</v>
      </c>
      <c r="H2664" s="222">
        <v>0</v>
      </c>
      <c r="I2664" s="222">
        <f t="shared" si="83"/>
        <v>685766.62</v>
      </c>
    </row>
    <row r="2665" spans="1:9" x14ac:dyDescent="0.2">
      <c r="A2665" s="221" t="s">
        <v>26</v>
      </c>
      <c r="B2665" s="225" t="s">
        <v>4262</v>
      </c>
      <c r="C2665" s="221">
        <f t="shared" si="82"/>
        <v>8</v>
      </c>
      <c r="D2665" s="221">
        <v>61601000</v>
      </c>
      <c r="F2665" s="221" t="s">
        <v>417</v>
      </c>
      <c r="G2665" s="222">
        <v>77777.179999999993</v>
      </c>
      <c r="I2665" s="222">
        <f t="shared" si="83"/>
        <v>77777.179999999993</v>
      </c>
    </row>
    <row r="2666" spans="1:9" x14ac:dyDescent="0.2">
      <c r="A2666" s="221" t="s">
        <v>149</v>
      </c>
      <c r="B2666" s="225" t="s">
        <v>1003</v>
      </c>
      <c r="C2666" s="221">
        <f t="shared" si="82"/>
        <v>7</v>
      </c>
      <c r="D2666" s="221">
        <v>61601000</v>
      </c>
      <c r="F2666" s="221" t="s">
        <v>417</v>
      </c>
      <c r="G2666" s="222">
        <v>109755242.25</v>
      </c>
      <c r="I2666" s="222">
        <f t="shared" si="83"/>
        <v>109755242.25</v>
      </c>
    </row>
    <row r="2667" spans="1:9" x14ac:dyDescent="0.2">
      <c r="A2667" s="221" t="s">
        <v>148</v>
      </c>
      <c r="B2667" s="225" t="s">
        <v>4262</v>
      </c>
      <c r="C2667" s="221">
        <f t="shared" si="82"/>
        <v>8</v>
      </c>
      <c r="D2667" s="221">
        <v>61601000</v>
      </c>
      <c r="F2667" s="221" t="s">
        <v>417</v>
      </c>
      <c r="G2667" s="222">
        <v>27438255.079999998</v>
      </c>
      <c r="I2667" s="222">
        <f t="shared" si="83"/>
        <v>27438255.079999998</v>
      </c>
    </row>
    <row r="2668" spans="1:9" x14ac:dyDescent="0.2">
      <c r="A2668" s="221" t="s">
        <v>7</v>
      </c>
      <c r="B2668" s="225" t="s">
        <v>4262</v>
      </c>
      <c r="C2668" s="221">
        <f t="shared" si="82"/>
        <v>8</v>
      </c>
      <c r="D2668" s="221">
        <v>61601000</v>
      </c>
      <c r="F2668" s="221" t="s">
        <v>417</v>
      </c>
      <c r="G2668" s="222">
        <v>74066.960000000006</v>
      </c>
      <c r="I2668" s="222">
        <f t="shared" si="83"/>
        <v>74066.960000000006</v>
      </c>
    </row>
    <row r="2669" spans="1:9" x14ac:dyDescent="0.2">
      <c r="A2669" s="221" t="s">
        <v>9</v>
      </c>
      <c r="B2669" s="225" t="s">
        <v>1003</v>
      </c>
      <c r="C2669" s="221">
        <f t="shared" si="82"/>
        <v>7</v>
      </c>
      <c r="D2669" s="221">
        <v>61601000</v>
      </c>
      <c r="F2669" s="221" t="s">
        <v>417</v>
      </c>
      <c r="G2669" s="222">
        <v>5013043.8099999996</v>
      </c>
      <c r="H2669" s="222">
        <v>0</v>
      </c>
      <c r="I2669" s="222">
        <f t="shared" si="83"/>
        <v>5013043.8099999996</v>
      </c>
    </row>
    <row r="2670" spans="1:9" x14ac:dyDescent="0.2">
      <c r="A2670" s="221" t="s">
        <v>13</v>
      </c>
      <c r="B2670" s="225" t="s">
        <v>1003</v>
      </c>
      <c r="C2670" s="221">
        <f t="shared" si="82"/>
        <v>7</v>
      </c>
      <c r="D2670" s="221">
        <v>61601000</v>
      </c>
      <c r="F2670" s="221" t="s">
        <v>417</v>
      </c>
      <c r="G2670" s="222">
        <v>490339.55</v>
      </c>
      <c r="H2670" s="222">
        <v>0</v>
      </c>
      <c r="I2670" s="222">
        <f t="shared" si="83"/>
        <v>490339.55</v>
      </c>
    </row>
    <row r="2671" spans="1:9" x14ac:dyDescent="0.2">
      <c r="A2671" s="221" t="s">
        <v>21</v>
      </c>
      <c r="B2671" s="225" t="s">
        <v>1003</v>
      </c>
      <c r="C2671" s="221">
        <f t="shared" si="82"/>
        <v>7</v>
      </c>
      <c r="D2671" s="221">
        <v>61601000</v>
      </c>
      <c r="F2671" s="221" t="s">
        <v>417</v>
      </c>
      <c r="G2671" s="222">
        <v>0</v>
      </c>
      <c r="H2671" s="222">
        <v>120000</v>
      </c>
      <c r="I2671" s="222">
        <f t="shared" si="83"/>
        <v>-120000</v>
      </c>
    </row>
    <row r="2672" spans="1:9" x14ac:dyDescent="0.2">
      <c r="A2672" s="221" t="s">
        <v>1</v>
      </c>
      <c r="B2672" s="225" t="s">
        <v>4262</v>
      </c>
      <c r="C2672" s="221">
        <f t="shared" si="82"/>
        <v>8</v>
      </c>
      <c r="D2672" s="221">
        <v>61601000</v>
      </c>
      <c r="F2672" s="221" t="s">
        <v>417</v>
      </c>
      <c r="G2672" s="222">
        <v>9952.48</v>
      </c>
      <c r="I2672" s="222">
        <f t="shared" si="83"/>
        <v>9952.48</v>
      </c>
    </row>
    <row r="2673" spans="1:9" x14ac:dyDescent="0.2">
      <c r="A2673" s="221" t="s">
        <v>5</v>
      </c>
      <c r="B2673" s="225" t="s">
        <v>1003</v>
      </c>
      <c r="C2673" s="221">
        <f t="shared" si="82"/>
        <v>7</v>
      </c>
      <c r="D2673" s="221">
        <v>61601000</v>
      </c>
      <c r="F2673" s="221" t="s">
        <v>417</v>
      </c>
      <c r="G2673" s="222">
        <v>747877.45</v>
      </c>
      <c r="H2673" s="222">
        <v>0</v>
      </c>
      <c r="I2673" s="222">
        <f t="shared" si="83"/>
        <v>747877.45</v>
      </c>
    </row>
    <row r="2674" spans="1:9" x14ac:dyDescent="0.2">
      <c r="A2674" s="221" t="s">
        <v>25</v>
      </c>
      <c r="B2674" s="225">
        <v>61601000</v>
      </c>
      <c r="C2674" s="221">
        <f t="shared" si="82"/>
        <v>8</v>
      </c>
      <c r="D2674" s="221">
        <v>61601000</v>
      </c>
      <c r="F2674" s="221" t="s">
        <v>182</v>
      </c>
      <c r="G2674" s="222">
        <v>5627197.6399999997</v>
      </c>
      <c r="I2674" s="222">
        <f t="shared" si="83"/>
        <v>5627197.6399999997</v>
      </c>
    </row>
    <row r="2675" spans="1:9" x14ac:dyDescent="0.2">
      <c r="A2675" s="221" t="s">
        <v>15</v>
      </c>
      <c r="B2675" s="225">
        <v>61601000</v>
      </c>
      <c r="C2675" s="221">
        <f t="shared" si="82"/>
        <v>8</v>
      </c>
      <c r="D2675" s="221">
        <v>61601000</v>
      </c>
      <c r="F2675" s="221" t="s">
        <v>182</v>
      </c>
      <c r="G2675" s="222">
        <v>29524.991999999998</v>
      </c>
      <c r="I2675" s="222">
        <f t="shared" si="83"/>
        <v>29524.991999999998</v>
      </c>
    </row>
    <row r="2676" spans="1:9" x14ac:dyDescent="0.2">
      <c r="A2676" s="221" t="s">
        <v>37</v>
      </c>
      <c r="B2676" s="225" t="s">
        <v>4263</v>
      </c>
      <c r="C2676" s="221">
        <f t="shared" si="82"/>
        <v>6</v>
      </c>
      <c r="D2676" s="221">
        <v>61602000</v>
      </c>
      <c r="F2676" s="221" t="s">
        <v>418</v>
      </c>
      <c r="G2676" s="222">
        <v>652197</v>
      </c>
      <c r="I2676" s="222">
        <f t="shared" si="83"/>
        <v>652197</v>
      </c>
    </row>
    <row r="2677" spans="1:9" x14ac:dyDescent="0.2">
      <c r="A2677" s="221" t="s">
        <v>6</v>
      </c>
      <c r="B2677" s="225" t="s">
        <v>4264</v>
      </c>
      <c r="C2677" s="221">
        <f t="shared" si="82"/>
        <v>8</v>
      </c>
      <c r="D2677" s="221">
        <v>61602000</v>
      </c>
      <c r="F2677" s="221" t="s">
        <v>418</v>
      </c>
      <c r="G2677" s="222">
        <v>16304092.039999999</v>
      </c>
      <c r="I2677" s="222">
        <f t="shared" si="83"/>
        <v>16304092.039999999</v>
      </c>
    </row>
    <row r="2678" spans="1:9" x14ac:dyDescent="0.2">
      <c r="A2678" s="221" t="s">
        <v>8</v>
      </c>
      <c r="B2678" s="225" t="s">
        <v>4264</v>
      </c>
      <c r="C2678" s="221">
        <f t="shared" si="82"/>
        <v>8</v>
      </c>
      <c r="D2678" s="221">
        <v>61602000</v>
      </c>
      <c r="F2678" s="221" t="s">
        <v>488</v>
      </c>
      <c r="G2678" s="222">
        <v>50376937.649999999</v>
      </c>
      <c r="I2678" s="222">
        <f t="shared" si="83"/>
        <v>50376937.649999999</v>
      </c>
    </row>
    <row r="2679" spans="1:9" x14ac:dyDescent="0.2">
      <c r="A2679" s="221" t="s">
        <v>17</v>
      </c>
      <c r="B2679" s="225" t="s">
        <v>4263</v>
      </c>
      <c r="C2679" s="221">
        <f t="shared" si="82"/>
        <v>6</v>
      </c>
      <c r="D2679" s="221">
        <v>61602000</v>
      </c>
      <c r="F2679" s="221" t="s">
        <v>418</v>
      </c>
      <c r="G2679" s="222">
        <v>22729613</v>
      </c>
      <c r="H2679" s="222">
        <v>0</v>
      </c>
      <c r="I2679" s="222">
        <f t="shared" si="83"/>
        <v>22729613</v>
      </c>
    </row>
    <row r="2680" spans="1:9" x14ac:dyDescent="0.2">
      <c r="A2680" s="221" t="s">
        <v>26</v>
      </c>
      <c r="B2680" s="225" t="s">
        <v>4264</v>
      </c>
      <c r="C2680" s="221">
        <f t="shared" si="82"/>
        <v>8</v>
      </c>
      <c r="D2680" s="221">
        <v>61602000</v>
      </c>
      <c r="F2680" s="221" t="s">
        <v>488</v>
      </c>
      <c r="G2680" s="222">
        <v>36602706.789999999</v>
      </c>
      <c r="I2680" s="222">
        <f t="shared" si="83"/>
        <v>36602706.789999999</v>
      </c>
    </row>
    <row r="2681" spans="1:9" x14ac:dyDescent="0.2">
      <c r="A2681" s="221" t="s">
        <v>149</v>
      </c>
      <c r="B2681" s="225" t="s">
        <v>1004</v>
      </c>
      <c r="C2681" s="221">
        <f t="shared" si="82"/>
        <v>7</v>
      </c>
      <c r="D2681" s="221">
        <v>61602000</v>
      </c>
      <c r="F2681" s="221" t="s">
        <v>488</v>
      </c>
      <c r="G2681" s="222">
        <v>5973265.9299999997</v>
      </c>
      <c r="I2681" s="222">
        <f t="shared" si="83"/>
        <v>5973265.9299999997</v>
      </c>
    </row>
    <row r="2682" spans="1:9" x14ac:dyDescent="0.2">
      <c r="A2682" s="221" t="s">
        <v>148</v>
      </c>
      <c r="B2682" s="225" t="s">
        <v>4264</v>
      </c>
      <c r="C2682" s="221">
        <f t="shared" si="82"/>
        <v>8</v>
      </c>
      <c r="D2682" s="221">
        <v>61602000</v>
      </c>
      <c r="F2682" s="221" t="s">
        <v>488</v>
      </c>
      <c r="G2682" s="222">
        <v>14668511</v>
      </c>
      <c r="I2682" s="222">
        <f t="shared" si="83"/>
        <v>14668511</v>
      </c>
    </row>
    <row r="2683" spans="1:9" x14ac:dyDescent="0.2">
      <c r="A2683" s="221" t="s">
        <v>3315</v>
      </c>
      <c r="B2683" s="225" t="s">
        <v>4263</v>
      </c>
      <c r="C2683" s="221">
        <f t="shared" si="82"/>
        <v>6</v>
      </c>
      <c r="D2683" s="221">
        <v>61602000</v>
      </c>
      <c r="F2683" s="221" t="s">
        <v>418</v>
      </c>
      <c r="G2683" s="222">
        <v>2284016.5099999998</v>
      </c>
      <c r="I2683" s="222">
        <f t="shared" si="83"/>
        <v>2284016.5099999998</v>
      </c>
    </row>
    <row r="2684" spans="1:9" x14ac:dyDescent="0.2">
      <c r="A2684" s="221" t="s">
        <v>3316</v>
      </c>
      <c r="B2684" s="225" t="s">
        <v>4263</v>
      </c>
      <c r="C2684" s="221">
        <f t="shared" si="82"/>
        <v>6</v>
      </c>
      <c r="D2684" s="221">
        <v>61602000</v>
      </c>
      <c r="F2684" s="221" t="s">
        <v>418</v>
      </c>
      <c r="G2684" s="222">
        <v>1558588.44</v>
      </c>
      <c r="I2684" s="222">
        <f t="shared" si="83"/>
        <v>1558588.44</v>
      </c>
    </row>
    <row r="2685" spans="1:9" x14ac:dyDescent="0.2">
      <c r="A2685" s="221" t="s">
        <v>7</v>
      </c>
      <c r="B2685" s="225" t="s">
        <v>4264</v>
      </c>
      <c r="C2685" s="221">
        <f t="shared" si="82"/>
        <v>8</v>
      </c>
      <c r="D2685" s="221">
        <v>61602000</v>
      </c>
      <c r="F2685" s="221" t="s">
        <v>488</v>
      </c>
      <c r="G2685" s="222">
        <v>6450814</v>
      </c>
      <c r="I2685" s="222">
        <f t="shared" si="83"/>
        <v>6450814</v>
      </c>
    </row>
    <row r="2686" spans="1:9" x14ac:dyDescent="0.2">
      <c r="A2686" s="221" t="s">
        <v>23</v>
      </c>
      <c r="B2686" s="225" t="s">
        <v>4264</v>
      </c>
      <c r="C2686" s="221">
        <f t="shared" si="82"/>
        <v>8</v>
      </c>
      <c r="D2686" s="221">
        <v>61602000</v>
      </c>
      <c r="F2686" s="221" t="s">
        <v>418</v>
      </c>
      <c r="G2686" s="222">
        <v>745389.16</v>
      </c>
      <c r="I2686" s="222">
        <f t="shared" si="83"/>
        <v>745389.16</v>
      </c>
    </row>
    <row r="2687" spans="1:9" x14ac:dyDescent="0.2">
      <c r="A2687" s="221" t="s">
        <v>145</v>
      </c>
      <c r="B2687" s="225" t="s">
        <v>4264</v>
      </c>
      <c r="C2687" s="221">
        <f t="shared" si="82"/>
        <v>8</v>
      </c>
      <c r="D2687" s="221">
        <v>61602000</v>
      </c>
      <c r="F2687" s="221" t="s">
        <v>418</v>
      </c>
      <c r="G2687" s="222">
        <v>14483765.539999999</v>
      </c>
      <c r="I2687" s="222">
        <f t="shared" si="83"/>
        <v>14483765.539999999</v>
      </c>
    </row>
    <row r="2688" spans="1:9" x14ac:dyDescent="0.2">
      <c r="A2688" s="221" t="s">
        <v>33</v>
      </c>
      <c r="B2688" s="225">
        <v>61602000</v>
      </c>
      <c r="C2688" s="221">
        <f t="shared" si="82"/>
        <v>8</v>
      </c>
      <c r="D2688" s="221">
        <v>61602000</v>
      </c>
      <c r="F2688" s="221" t="s">
        <v>418</v>
      </c>
      <c r="G2688" s="222">
        <v>260423016.25999999</v>
      </c>
      <c r="I2688" s="222">
        <f t="shared" si="83"/>
        <v>260423016.25999999</v>
      </c>
    </row>
    <row r="2689" spans="1:9" x14ac:dyDescent="0.2">
      <c r="A2689" s="221" t="s">
        <v>9</v>
      </c>
      <c r="B2689" s="225" t="s">
        <v>1004</v>
      </c>
      <c r="C2689" s="221">
        <f t="shared" si="82"/>
        <v>7</v>
      </c>
      <c r="D2689" s="221">
        <v>61602000</v>
      </c>
      <c r="F2689" s="221" t="s">
        <v>488</v>
      </c>
      <c r="G2689" s="222">
        <v>44610249</v>
      </c>
      <c r="H2689" s="222">
        <v>0</v>
      </c>
      <c r="I2689" s="222">
        <f t="shared" si="83"/>
        <v>44610249</v>
      </c>
    </row>
    <row r="2690" spans="1:9" x14ac:dyDescent="0.2">
      <c r="A2690" s="221" t="s">
        <v>13</v>
      </c>
      <c r="B2690" s="225" t="s">
        <v>1004</v>
      </c>
      <c r="C2690" s="221">
        <f t="shared" ref="C2690:C2753" si="84">+LEN(B:B)</f>
        <v>7</v>
      </c>
      <c r="D2690" s="221">
        <v>61602000</v>
      </c>
      <c r="F2690" s="221" t="s">
        <v>488</v>
      </c>
      <c r="G2690" s="222">
        <v>35833564</v>
      </c>
      <c r="H2690" s="222">
        <v>0</v>
      </c>
      <c r="I2690" s="222">
        <f t="shared" ref="I2690:I2753" si="85">+G:G-H:H</f>
        <v>35833564</v>
      </c>
    </row>
    <row r="2691" spans="1:9" x14ac:dyDescent="0.2">
      <c r="A2691" s="221" t="s">
        <v>21</v>
      </c>
      <c r="B2691" s="225" t="s">
        <v>1004</v>
      </c>
      <c r="C2691" s="221">
        <f t="shared" si="84"/>
        <v>7</v>
      </c>
      <c r="D2691" s="221">
        <v>61602000</v>
      </c>
      <c r="F2691" s="221" t="s">
        <v>488</v>
      </c>
      <c r="G2691" s="222">
        <v>13753003</v>
      </c>
      <c r="H2691" s="222">
        <v>0</v>
      </c>
      <c r="I2691" s="222">
        <f t="shared" si="85"/>
        <v>13753003</v>
      </c>
    </row>
    <row r="2692" spans="1:9" x14ac:dyDescent="0.2">
      <c r="A2692" s="221" t="s">
        <v>5</v>
      </c>
      <c r="B2692" s="225" t="s">
        <v>1004</v>
      </c>
      <c r="C2692" s="221">
        <f t="shared" si="84"/>
        <v>7</v>
      </c>
      <c r="D2692" s="221">
        <v>61602000</v>
      </c>
      <c r="F2692" s="221" t="s">
        <v>488</v>
      </c>
      <c r="G2692" s="222">
        <v>7797925.7800000003</v>
      </c>
      <c r="H2692" s="222">
        <v>0</v>
      </c>
      <c r="I2692" s="222">
        <f t="shared" si="85"/>
        <v>7797925.7800000003</v>
      </c>
    </row>
    <row r="2693" spans="1:9" x14ac:dyDescent="0.2">
      <c r="A2693" s="221" t="s">
        <v>27</v>
      </c>
      <c r="B2693" s="225" t="s">
        <v>4264</v>
      </c>
      <c r="C2693" s="221">
        <f t="shared" si="84"/>
        <v>8</v>
      </c>
      <c r="D2693" s="221">
        <v>61602000</v>
      </c>
      <c r="F2693" s="221" t="s">
        <v>488</v>
      </c>
      <c r="G2693" s="222">
        <v>1730187.77</v>
      </c>
      <c r="I2693" s="222">
        <f t="shared" si="85"/>
        <v>1730187.77</v>
      </c>
    </row>
    <row r="2694" spans="1:9" x14ac:dyDescent="0.2">
      <c r="A2694" s="221" t="s">
        <v>25</v>
      </c>
      <c r="B2694" s="225">
        <v>61602000</v>
      </c>
      <c r="C2694" s="221">
        <f t="shared" si="84"/>
        <v>8</v>
      </c>
      <c r="D2694" s="221">
        <v>61602000</v>
      </c>
      <c r="F2694" s="221" t="s">
        <v>418</v>
      </c>
      <c r="G2694" s="222">
        <v>236614607.06</v>
      </c>
      <c r="I2694" s="222">
        <f t="shared" si="85"/>
        <v>236614607.06</v>
      </c>
    </row>
    <row r="2695" spans="1:9" x14ac:dyDescent="0.2">
      <c r="A2695" s="221" t="s">
        <v>15</v>
      </c>
      <c r="B2695" s="225">
        <v>61602000</v>
      </c>
      <c r="C2695" s="221">
        <f t="shared" si="84"/>
        <v>8</v>
      </c>
      <c r="D2695" s="221">
        <v>61602000</v>
      </c>
      <c r="F2695" s="221" t="s">
        <v>418</v>
      </c>
      <c r="G2695" s="222">
        <v>12579349.300000001</v>
      </c>
      <c r="I2695" s="222">
        <f t="shared" si="85"/>
        <v>12579349.300000001</v>
      </c>
    </row>
    <row r="2696" spans="1:9" x14ac:dyDescent="0.2">
      <c r="A2696" s="221" t="s">
        <v>8</v>
      </c>
      <c r="B2696" s="225" t="s">
        <v>4265</v>
      </c>
      <c r="C2696" s="221">
        <f t="shared" si="84"/>
        <v>8</v>
      </c>
      <c r="D2696" s="221">
        <v>61603000</v>
      </c>
      <c r="F2696" s="221" t="s">
        <v>1598</v>
      </c>
      <c r="G2696" s="222">
        <v>815100</v>
      </c>
      <c r="I2696" s="222">
        <f t="shared" si="85"/>
        <v>815100</v>
      </c>
    </row>
    <row r="2697" spans="1:9" x14ac:dyDescent="0.2">
      <c r="A2697" s="221" t="s">
        <v>20</v>
      </c>
      <c r="B2697" s="225">
        <v>61603000</v>
      </c>
      <c r="C2697" s="221">
        <f t="shared" si="84"/>
        <v>8</v>
      </c>
      <c r="D2697" s="221">
        <v>61603000</v>
      </c>
      <c r="F2697" s="221" t="s">
        <v>4266</v>
      </c>
      <c r="G2697" s="222">
        <v>48977.48</v>
      </c>
      <c r="I2697" s="222">
        <f t="shared" si="85"/>
        <v>48977.48</v>
      </c>
    </row>
    <row r="2698" spans="1:9" x14ac:dyDescent="0.2">
      <c r="A2698" s="221" t="s">
        <v>149</v>
      </c>
      <c r="B2698" s="225" t="s">
        <v>4267</v>
      </c>
      <c r="C2698" s="221">
        <f t="shared" si="84"/>
        <v>7</v>
      </c>
      <c r="D2698" s="221">
        <v>61603000</v>
      </c>
      <c r="F2698" s="221" t="s">
        <v>1598</v>
      </c>
      <c r="G2698" s="222">
        <v>1901900</v>
      </c>
      <c r="I2698" s="222">
        <f t="shared" si="85"/>
        <v>1901900</v>
      </c>
    </row>
    <row r="2699" spans="1:9" x14ac:dyDescent="0.2">
      <c r="A2699" s="221" t="s">
        <v>7</v>
      </c>
      <c r="B2699" s="225" t="s">
        <v>4265</v>
      </c>
      <c r="C2699" s="221">
        <f t="shared" si="84"/>
        <v>8</v>
      </c>
      <c r="D2699" s="221">
        <v>61603000</v>
      </c>
      <c r="F2699" s="221" t="s">
        <v>1598</v>
      </c>
      <c r="G2699" s="222">
        <v>95674.98</v>
      </c>
      <c r="I2699" s="222">
        <f t="shared" si="85"/>
        <v>95674.98</v>
      </c>
    </row>
    <row r="2700" spans="1:9" x14ac:dyDescent="0.2">
      <c r="A2700" s="221" t="s">
        <v>145</v>
      </c>
      <c r="B2700" s="225" t="s">
        <v>4265</v>
      </c>
      <c r="C2700" s="221">
        <f t="shared" si="84"/>
        <v>8</v>
      </c>
      <c r="D2700" s="221">
        <v>61603000</v>
      </c>
      <c r="F2700" s="221" t="s">
        <v>1598</v>
      </c>
      <c r="G2700" s="222">
        <v>425459.43</v>
      </c>
      <c r="I2700" s="222">
        <f t="shared" si="85"/>
        <v>425459.43</v>
      </c>
    </row>
    <row r="2701" spans="1:9" x14ac:dyDescent="0.2">
      <c r="A2701" s="221" t="s">
        <v>33</v>
      </c>
      <c r="B2701" s="225">
        <v>61603000</v>
      </c>
      <c r="C2701" s="221">
        <f t="shared" si="84"/>
        <v>8</v>
      </c>
      <c r="D2701" s="221">
        <v>61603000</v>
      </c>
      <c r="F2701" s="221" t="s">
        <v>4266</v>
      </c>
      <c r="G2701" s="222">
        <v>471817.5</v>
      </c>
      <c r="I2701" s="222">
        <f t="shared" si="85"/>
        <v>471817.5</v>
      </c>
    </row>
    <row r="2702" spans="1:9" x14ac:dyDescent="0.2">
      <c r="A2702" s="221" t="s">
        <v>9</v>
      </c>
      <c r="B2702" s="225" t="s">
        <v>4267</v>
      </c>
      <c r="C2702" s="221">
        <f t="shared" si="84"/>
        <v>7</v>
      </c>
      <c r="D2702" s="221">
        <v>61603000</v>
      </c>
      <c r="F2702" s="221" t="s">
        <v>742</v>
      </c>
      <c r="G2702" s="222">
        <v>2925143.01</v>
      </c>
      <c r="H2702" s="222">
        <v>0</v>
      </c>
      <c r="I2702" s="222">
        <f t="shared" si="85"/>
        <v>2925143.01</v>
      </c>
    </row>
    <row r="2703" spans="1:9" x14ac:dyDescent="0.2">
      <c r="A2703" s="221" t="s">
        <v>13</v>
      </c>
      <c r="B2703" s="225" t="s">
        <v>4267</v>
      </c>
      <c r="C2703" s="221">
        <f t="shared" si="84"/>
        <v>7</v>
      </c>
      <c r="D2703" s="221">
        <v>61603000</v>
      </c>
      <c r="F2703" s="221" t="s">
        <v>742</v>
      </c>
      <c r="G2703" s="222">
        <v>3338250.64</v>
      </c>
      <c r="H2703" s="222">
        <v>0</v>
      </c>
      <c r="I2703" s="222">
        <f t="shared" si="85"/>
        <v>3338250.64</v>
      </c>
    </row>
    <row r="2704" spans="1:9" x14ac:dyDescent="0.2">
      <c r="A2704" s="221" t="s">
        <v>21</v>
      </c>
      <c r="B2704" s="225" t="s">
        <v>4267</v>
      </c>
      <c r="C2704" s="221">
        <f t="shared" si="84"/>
        <v>7</v>
      </c>
      <c r="D2704" s="221">
        <v>61603000</v>
      </c>
      <c r="F2704" s="221" t="s">
        <v>742</v>
      </c>
      <c r="G2704" s="222">
        <v>1381292.64</v>
      </c>
      <c r="H2704" s="222">
        <v>0</v>
      </c>
      <c r="I2704" s="222">
        <f t="shared" si="85"/>
        <v>1381292.64</v>
      </c>
    </row>
    <row r="2705" spans="1:9" x14ac:dyDescent="0.2">
      <c r="A2705" s="221" t="s">
        <v>5</v>
      </c>
      <c r="B2705" s="225" t="s">
        <v>4267</v>
      </c>
      <c r="C2705" s="221">
        <f t="shared" si="84"/>
        <v>7</v>
      </c>
      <c r="D2705" s="221">
        <v>61603000</v>
      </c>
      <c r="F2705" s="221" t="s">
        <v>742</v>
      </c>
      <c r="G2705" s="222">
        <v>368254.04</v>
      </c>
      <c r="H2705" s="222">
        <v>0</v>
      </c>
      <c r="I2705" s="222">
        <f t="shared" si="85"/>
        <v>368254.04</v>
      </c>
    </row>
    <row r="2706" spans="1:9" x14ac:dyDescent="0.2">
      <c r="A2706" s="221" t="s">
        <v>25</v>
      </c>
      <c r="B2706" s="225">
        <v>61603000</v>
      </c>
      <c r="C2706" s="221">
        <f t="shared" si="84"/>
        <v>8</v>
      </c>
      <c r="D2706" s="221">
        <v>61603000</v>
      </c>
      <c r="F2706" s="221" t="s">
        <v>4266</v>
      </c>
      <c r="G2706" s="222">
        <v>753553.6</v>
      </c>
      <c r="I2706" s="222">
        <f t="shared" si="85"/>
        <v>753553.6</v>
      </c>
    </row>
    <row r="2707" spans="1:9" x14ac:dyDescent="0.2">
      <c r="A2707" s="221" t="s">
        <v>6</v>
      </c>
      <c r="B2707" s="225" t="s">
        <v>4268</v>
      </c>
      <c r="C2707" s="221">
        <f t="shared" si="84"/>
        <v>8</v>
      </c>
      <c r="D2707" s="221">
        <v>61604000</v>
      </c>
      <c r="F2707" s="221" t="s">
        <v>183</v>
      </c>
      <c r="H2707" s="222">
        <v>43054</v>
      </c>
      <c r="I2707" s="222">
        <f t="shared" si="85"/>
        <v>-43054</v>
      </c>
    </row>
    <row r="2708" spans="1:9" x14ac:dyDescent="0.2">
      <c r="A2708" s="221" t="s">
        <v>2</v>
      </c>
      <c r="B2708" s="225" t="s">
        <v>4268</v>
      </c>
      <c r="C2708" s="221">
        <f t="shared" si="84"/>
        <v>8</v>
      </c>
      <c r="D2708" s="221">
        <v>61604000</v>
      </c>
      <c r="F2708" s="221" t="s">
        <v>183</v>
      </c>
      <c r="H2708" s="222">
        <v>46816</v>
      </c>
      <c r="I2708" s="222">
        <f t="shared" si="85"/>
        <v>-46816</v>
      </c>
    </row>
    <row r="2709" spans="1:9" x14ac:dyDescent="0.2">
      <c r="A2709" s="221" t="s">
        <v>17</v>
      </c>
      <c r="B2709" s="225" t="s">
        <v>4269</v>
      </c>
      <c r="C2709" s="221">
        <f t="shared" si="84"/>
        <v>6</v>
      </c>
      <c r="D2709" s="221">
        <v>61604000</v>
      </c>
      <c r="F2709" s="221" t="s">
        <v>183</v>
      </c>
      <c r="G2709" s="222">
        <v>9395072.5</v>
      </c>
      <c r="H2709" s="222">
        <v>0</v>
      </c>
      <c r="I2709" s="222">
        <f t="shared" si="85"/>
        <v>9395072.5</v>
      </c>
    </row>
    <row r="2710" spans="1:9" x14ac:dyDescent="0.2">
      <c r="A2710" s="221" t="s">
        <v>20</v>
      </c>
      <c r="B2710" s="225">
        <v>61604000</v>
      </c>
      <c r="C2710" s="221">
        <f t="shared" si="84"/>
        <v>8</v>
      </c>
      <c r="D2710" s="221">
        <v>61604000</v>
      </c>
      <c r="F2710" s="221" t="s">
        <v>183</v>
      </c>
      <c r="G2710" s="222">
        <v>855627.73</v>
      </c>
      <c r="I2710" s="222">
        <f t="shared" si="85"/>
        <v>855627.73</v>
      </c>
    </row>
    <row r="2711" spans="1:9" x14ac:dyDescent="0.2">
      <c r="A2711" s="221" t="s">
        <v>26</v>
      </c>
      <c r="B2711" s="225" t="s">
        <v>4268</v>
      </c>
      <c r="C2711" s="221">
        <f t="shared" si="84"/>
        <v>8</v>
      </c>
      <c r="D2711" s="221">
        <v>61604000</v>
      </c>
      <c r="F2711" s="221" t="s">
        <v>183</v>
      </c>
      <c r="G2711" s="222">
        <v>3344265.8</v>
      </c>
      <c r="I2711" s="222">
        <f t="shared" si="85"/>
        <v>3344265.8</v>
      </c>
    </row>
    <row r="2712" spans="1:9" x14ac:dyDescent="0.2">
      <c r="A2712" s="221" t="s">
        <v>149</v>
      </c>
      <c r="B2712" s="225" t="s">
        <v>4270</v>
      </c>
      <c r="C2712" s="221">
        <f t="shared" si="84"/>
        <v>7</v>
      </c>
      <c r="D2712" s="221">
        <v>61604000</v>
      </c>
      <c r="F2712" s="221" t="s">
        <v>183</v>
      </c>
      <c r="G2712" s="222">
        <v>3568614.62</v>
      </c>
      <c r="I2712" s="222">
        <f t="shared" si="85"/>
        <v>3568614.62</v>
      </c>
    </row>
    <row r="2713" spans="1:9" x14ac:dyDescent="0.2">
      <c r="A2713" s="221" t="s">
        <v>148</v>
      </c>
      <c r="B2713" s="225" t="s">
        <v>4268</v>
      </c>
      <c r="C2713" s="221">
        <f t="shared" si="84"/>
        <v>8</v>
      </c>
      <c r="D2713" s="221">
        <v>61604000</v>
      </c>
      <c r="F2713" s="221" t="s">
        <v>183</v>
      </c>
      <c r="G2713" s="222">
        <v>2575680.7599999998</v>
      </c>
      <c r="I2713" s="222">
        <f t="shared" si="85"/>
        <v>2575680.7599999998</v>
      </c>
    </row>
    <row r="2714" spans="1:9" x14ac:dyDescent="0.2">
      <c r="A2714" s="221" t="s">
        <v>7</v>
      </c>
      <c r="B2714" s="225" t="s">
        <v>4268</v>
      </c>
      <c r="C2714" s="221">
        <f t="shared" si="84"/>
        <v>8</v>
      </c>
      <c r="D2714" s="221">
        <v>61604000</v>
      </c>
      <c r="F2714" s="221" t="s">
        <v>183</v>
      </c>
      <c r="G2714" s="222">
        <v>980141</v>
      </c>
      <c r="I2714" s="222">
        <f t="shared" si="85"/>
        <v>980141</v>
      </c>
    </row>
    <row r="2715" spans="1:9" x14ac:dyDescent="0.2">
      <c r="A2715" s="221" t="s">
        <v>145</v>
      </c>
      <c r="B2715" s="225" t="s">
        <v>4268</v>
      </c>
      <c r="C2715" s="221">
        <f t="shared" si="84"/>
        <v>8</v>
      </c>
      <c r="D2715" s="221">
        <v>61604000</v>
      </c>
      <c r="F2715" s="221" t="s">
        <v>183</v>
      </c>
      <c r="G2715" s="222">
        <v>5424743.3300000001</v>
      </c>
      <c r="I2715" s="222">
        <f t="shared" si="85"/>
        <v>5424743.3300000001</v>
      </c>
    </row>
    <row r="2716" spans="1:9" x14ac:dyDescent="0.2">
      <c r="A2716" s="221" t="s">
        <v>9</v>
      </c>
      <c r="B2716" s="225" t="s">
        <v>4270</v>
      </c>
      <c r="C2716" s="221">
        <f t="shared" si="84"/>
        <v>7</v>
      </c>
      <c r="D2716" s="221">
        <v>61604000</v>
      </c>
      <c r="F2716" s="221" t="s">
        <v>183</v>
      </c>
      <c r="G2716" s="222">
        <v>3623919.53</v>
      </c>
      <c r="H2716" s="222">
        <v>0</v>
      </c>
      <c r="I2716" s="222">
        <f t="shared" si="85"/>
        <v>3623919.53</v>
      </c>
    </row>
    <row r="2717" spans="1:9" x14ac:dyDescent="0.2">
      <c r="A2717" s="221" t="s">
        <v>13</v>
      </c>
      <c r="B2717" s="225" t="s">
        <v>4270</v>
      </c>
      <c r="C2717" s="221">
        <f t="shared" si="84"/>
        <v>7</v>
      </c>
      <c r="D2717" s="221">
        <v>61604000</v>
      </c>
      <c r="F2717" s="221" t="s">
        <v>183</v>
      </c>
      <c r="G2717" s="222">
        <v>0</v>
      </c>
      <c r="H2717" s="222">
        <v>691911.04</v>
      </c>
      <c r="I2717" s="222">
        <f t="shared" si="85"/>
        <v>-691911.04</v>
      </c>
    </row>
    <row r="2718" spans="1:9" x14ac:dyDescent="0.2">
      <c r="A2718" s="221" t="s">
        <v>21</v>
      </c>
      <c r="B2718" s="225" t="s">
        <v>4270</v>
      </c>
      <c r="C2718" s="221">
        <f t="shared" si="84"/>
        <v>7</v>
      </c>
      <c r="D2718" s="221">
        <v>61604000</v>
      </c>
      <c r="F2718" s="221" t="s">
        <v>183</v>
      </c>
      <c r="G2718" s="222">
        <v>0</v>
      </c>
      <c r="H2718" s="222">
        <v>120000</v>
      </c>
      <c r="I2718" s="222">
        <f t="shared" si="85"/>
        <v>-120000</v>
      </c>
    </row>
    <row r="2719" spans="1:9" x14ac:dyDescent="0.2">
      <c r="A2719" s="221" t="s">
        <v>1</v>
      </c>
      <c r="B2719" s="225" t="s">
        <v>4268</v>
      </c>
      <c r="C2719" s="221">
        <f t="shared" si="84"/>
        <v>8</v>
      </c>
      <c r="D2719" s="221">
        <v>61604000</v>
      </c>
      <c r="F2719" s="221" t="s">
        <v>183</v>
      </c>
      <c r="G2719" s="222">
        <v>1982925.54</v>
      </c>
      <c r="I2719" s="222">
        <f t="shared" si="85"/>
        <v>1982925.54</v>
      </c>
    </row>
    <row r="2720" spans="1:9" x14ac:dyDescent="0.2">
      <c r="A2720" s="221" t="s">
        <v>5</v>
      </c>
      <c r="B2720" s="225" t="s">
        <v>4270</v>
      </c>
      <c r="C2720" s="221">
        <f t="shared" si="84"/>
        <v>7</v>
      </c>
      <c r="D2720" s="221">
        <v>61604000</v>
      </c>
      <c r="F2720" s="221" t="s">
        <v>183</v>
      </c>
      <c r="G2720" s="222">
        <v>0</v>
      </c>
      <c r="H2720" s="222">
        <v>659795</v>
      </c>
      <c r="I2720" s="222">
        <f t="shared" si="85"/>
        <v>-659795</v>
      </c>
    </row>
    <row r="2721" spans="1:9" x14ac:dyDescent="0.2">
      <c r="A2721" s="221" t="s">
        <v>27</v>
      </c>
      <c r="B2721" s="225" t="s">
        <v>4268</v>
      </c>
      <c r="C2721" s="221">
        <f t="shared" si="84"/>
        <v>8</v>
      </c>
      <c r="D2721" s="221">
        <v>61604000</v>
      </c>
      <c r="F2721" s="221" t="s">
        <v>183</v>
      </c>
      <c r="H2721" s="222">
        <v>335445</v>
      </c>
      <c r="I2721" s="222">
        <f t="shared" si="85"/>
        <v>-335445</v>
      </c>
    </row>
    <row r="2722" spans="1:9" x14ac:dyDescent="0.2">
      <c r="A2722" s="221" t="s">
        <v>25</v>
      </c>
      <c r="B2722" s="225">
        <v>61604000</v>
      </c>
      <c r="C2722" s="221">
        <f t="shared" si="84"/>
        <v>8</v>
      </c>
      <c r="D2722" s="221">
        <v>61604000</v>
      </c>
      <c r="F2722" s="221" t="s">
        <v>183</v>
      </c>
      <c r="G2722" s="222">
        <v>27172300.440000001</v>
      </c>
      <c r="I2722" s="222">
        <f t="shared" si="85"/>
        <v>27172300.440000001</v>
      </c>
    </row>
    <row r="2723" spans="1:9" x14ac:dyDescent="0.2">
      <c r="A2723" s="221" t="s">
        <v>15</v>
      </c>
      <c r="B2723" s="225">
        <v>61604000</v>
      </c>
      <c r="C2723" s="221">
        <f t="shared" si="84"/>
        <v>8</v>
      </c>
      <c r="D2723" s="221">
        <v>61604000</v>
      </c>
      <c r="F2723" s="221" t="s">
        <v>183</v>
      </c>
      <c r="G2723" s="222">
        <v>3489378.8</v>
      </c>
      <c r="I2723" s="222">
        <f t="shared" si="85"/>
        <v>3489378.8</v>
      </c>
    </row>
    <row r="2724" spans="1:9" x14ac:dyDescent="0.2">
      <c r="A2724" s="221" t="s">
        <v>37</v>
      </c>
      <c r="B2724" s="225" t="s">
        <v>4271</v>
      </c>
      <c r="C2724" s="221">
        <f t="shared" si="84"/>
        <v>6</v>
      </c>
      <c r="D2724" s="221">
        <v>61610000</v>
      </c>
      <c r="F2724" s="221" t="s">
        <v>1438</v>
      </c>
      <c r="G2724" s="222">
        <v>17859823</v>
      </c>
      <c r="I2724" s="222">
        <f t="shared" si="85"/>
        <v>17859823</v>
      </c>
    </row>
    <row r="2725" spans="1:9" x14ac:dyDescent="0.2">
      <c r="A2725" s="221" t="s">
        <v>17</v>
      </c>
      <c r="B2725" s="225" t="s">
        <v>4271</v>
      </c>
      <c r="C2725" s="221">
        <f t="shared" si="84"/>
        <v>6</v>
      </c>
      <c r="D2725" s="221">
        <v>61610000</v>
      </c>
      <c r="F2725" s="221" t="s">
        <v>1438</v>
      </c>
      <c r="G2725" s="222">
        <v>30906048</v>
      </c>
      <c r="H2725" s="222">
        <v>0</v>
      </c>
      <c r="I2725" s="222">
        <f t="shared" si="85"/>
        <v>30906048</v>
      </c>
    </row>
    <row r="2726" spans="1:9" x14ac:dyDescent="0.2">
      <c r="A2726" s="221" t="s">
        <v>8</v>
      </c>
      <c r="B2726" s="225" t="s">
        <v>4272</v>
      </c>
      <c r="C2726" s="221">
        <f t="shared" si="84"/>
        <v>8</v>
      </c>
      <c r="D2726" s="221">
        <v>61700000</v>
      </c>
      <c r="F2726" s="221" t="s">
        <v>743</v>
      </c>
      <c r="G2726" s="222">
        <v>30000</v>
      </c>
      <c r="I2726" s="222">
        <f t="shared" si="85"/>
        <v>30000</v>
      </c>
    </row>
    <row r="2727" spans="1:9" x14ac:dyDescent="0.2">
      <c r="A2727" s="221" t="s">
        <v>15</v>
      </c>
      <c r="B2727" s="225">
        <v>61701000</v>
      </c>
      <c r="C2727" s="221">
        <f t="shared" si="84"/>
        <v>8</v>
      </c>
      <c r="D2727" s="221">
        <v>61700000</v>
      </c>
      <c r="F2727" s="221" t="s">
        <v>4273</v>
      </c>
      <c r="G2727" s="222">
        <v>362450</v>
      </c>
      <c r="I2727" s="222">
        <f t="shared" si="85"/>
        <v>362450</v>
      </c>
    </row>
    <row r="2728" spans="1:9" x14ac:dyDescent="0.2">
      <c r="A2728" s="221" t="s">
        <v>17</v>
      </c>
      <c r="B2728" s="225" t="s">
        <v>4274</v>
      </c>
      <c r="C2728" s="221">
        <f t="shared" si="84"/>
        <v>6</v>
      </c>
      <c r="D2728" s="221">
        <v>61800000</v>
      </c>
      <c r="F2728" s="221" t="s">
        <v>1405</v>
      </c>
      <c r="G2728" s="222">
        <v>277700</v>
      </c>
      <c r="H2728" s="222">
        <v>0</v>
      </c>
      <c r="I2728" s="222">
        <f t="shared" si="85"/>
        <v>277700</v>
      </c>
    </row>
    <row r="2729" spans="1:9" x14ac:dyDescent="0.2">
      <c r="A2729" s="221" t="s">
        <v>6</v>
      </c>
      <c r="B2729" s="225" t="s">
        <v>4275</v>
      </c>
      <c r="C2729" s="221">
        <f t="shared" si="84"/>
        <v>8</v>
      </c>
      <c r="D2729" s="221">
        <v>61801000</v>
      </c>
      <c r="F2729" s="221" t="s">
        <v>184</v>
      </c>
      <c r="G2729" s="222">
        <v>4900</v>
      </c>
      <c r="I2729" s="222">
        <f t="shared" si="85"/>
        <v>4900</v>
      </c>
    </row>
    <row r="2730" spans="1:9" x14ac:dyDescent="0.2">
      <c r="A2730" s="221" t="s">
        <v>20</v>
      </c>
      <c r="B2730" s="225">
        <v>61801000</v>
      </c>
      <c r="C2730" s="221">
        <f t="shared" si="84"/>
        <v>8</v>
      </c>
      <c r="D2730" s="221">
        <v>61801000</v>
      </c>
      <c r="F2730" s="221" t="s">
        <v>492</v>
      </c>
      <c r="G2730" s="222">
        <v>216000</v>
      </c>
      <c r="I2730" s="222">
        <f t="shared" si="85"/>
        <v>216000</v>
      </c>
    </row>
    <row r="2731" spans="1:9" x14ac:dyDescent="0.2">
      <c r="A2731" s="221" t="s">
        <v>149</v>
      </c>
      <c r="B2731" s="225" t="s">
        <v>1005</v>
      </c>
      <c r="C2731" s="221">
        <f t="shared" si="84"/>
        <v>7</v>
      </c>
      <c r="D2731" s="221">
        <v>61801000</v>
      </c>
      <c r="F2731" s="221" t="s">
        <v>492</v>
      </c>
      <c r="G2731" s="222">
        <v>20000</v>
      </c>
      <c r="I2731" s="222">
        <f t="shared" si="85"/>
        <v>20000</v>
      </c>
    </row>
    <row r="2732" spans="1:9" x14ac:dyDescent="0.2">
      <c r="A2732" s="221" t="s">
        <v>3315</v>
      </c>
      <c r="B2732" s="225" t="s">
        <v>4276</v>
      </c>
      <c r="C2732" s="221">
        <f t="shared" si="84"/>
        <v>6</v>
      </c>
      <c r="D2732" s="221">
        <v>61801000</v>
      </c>
      <c r="F2732" s="221" t="s">
        <v>184</v>
      </c>
      <c r="G2732" s="222">
        <v>40800</v>
      </c>
      <c r="I2732" s="222">
        <f t="shared" si="85"/>
        <v>40800</v>
      </c>
    </row>
    <row r="2733" spans="1:9" x14ac:dyDescent="0.2">
      <c r="A2733" s="221" t="s">
        <v>3316</v>
      </c>
      <c r="B2733" s="225" t="s">
        <v>4276</v>
      </c>
      <c r="C2733" s="221">
        <f t="shared" si="84"/>
        <v>6</v>
      </c>
      <c r="D2733" s="221">
        <v>61801000</v>
      </c>
      <c r="F2733" s="221" t="s">
        <v>184</v>
      </c>
      <c r="G2733" s="222">
        <v>2950</v>
      </c>
      <c r="I2733" s="222">
        <f t="shared" si="85"/>
        <v>2950</v>
      </c>
    </row>
    <row r="2734" spans="1:9" x14ac:dyDescent="0.2">
      <c r="A2734" s="221" t="s">
        <v>7</v>
      </c>
      <c r="B2734" s="225" t="s">
        <v>4275</v>
      </c>
      <c r="C2734" s="221">
        <f t="shared" si="84"/>
        <v>8</v>
      </c>
      <c r="D2734" s="221">
        <v>61801000</v>
      </c>
      <c r="F2734" s="221" t="s">
        <v>492</v>
      </c>
      <c r="G2734" s="222">
        <v>861177</v>
      </c>
      <c r="I2734" s="222">
        <f t="shared" si="85"/>
        <v>861177</v>
      </c>
    </row>
    <row r="2735" spans="1:9" x14ac:dyDescent="0.2">
      <c r="A2735" s="221" t="s">
        <v>33</v>
      </c>
      <c r="B2735" s="225">
        <v>61801000</v>
      </c>
      <c r="C2735" s="221">
        <f t="shared" si="84"/>
        <v>8</v>
      </c>
      <c r="D2735" s="221">
        <v>61801000</v>
      </c>
      <c r="F2735" s="221" t="s">
        <v>184</v>
      </c>
      <c r="G2735" s="222">
        <v>1103600</v>
      </c>
      <c r="I2735" s="222">
        <f t="shared" si="85"/>
        <v>1103600</v>
      </c>
    </row>
    <row r="2736" spans="1:9" x14ac:dyDescent="0.2">
      <c r="A2736" s="221" t="s">
        <v>9</v>
      </c>
      <c r="B2736" s="225" t="s">
        <v>1005</v>
      </c>
      <c r="C2736" s="221">
        <f t="shared" si="84"/>
        <v>7</v>
      </c>
      <c r="D2736" s="221">
        <v>61801000</v>
      </c>
      <c r="F2736" s="221" t="s">
        <v>492</v>
      </c>
      <c r="G2736" s="222">
        <v>428000</v>
      </c>
      <c r="H2736" s="222">
        <v>0</v>
      </c>
      <c r="I2736" s="222">
        <f t="shared" si="85"/>
        <v>428000</v>
      </c>
    </row>
    <row r="2737" spans="1:9" x14ac:dyDescent="0.2">
      <c r="A2737" s="221" t="s">
        <v>5</v>
      </c>
      <c r="B2737" s="225" t="s">
        <v>1005</v>
      </c>
      <c r="C2737" s="221">
        <f t="shared" si="84"/>
        <v>7</v>
      </c>
      <c r="D2737" s="221">
        <v>61801000</v>
      </c>
      <c r="F2737" s="221" t="s">
        <v>492</v>
      </c>
      <c r="G2737" s="222">
        <v>1101000</v>
      </c>
      <c r="H2737" s="222">
        <v>0</v>
      </c>
      <c r="I2737" s="222">
        <f t="shared" si="85"/>
        <v>1101000</v>
      </c>
    </row>
    <row r="2738" spans="1:9" x14ac:dyDescent="0.2">
      <c r="A2738" s="221" t="s">
        <v>27</v>
      </c>
      <c r="B2738" s="225" t="s">
        <v>4275</v>
      </c>
      <c r="C2738" s="221">
        <f t="shared" si="84"/>
        <v>8</v>
      </c>
      <c r="D2738" s="221">
        <v>61801000</v>
      </c>
      <c r="F2738" s="221" t="s">
        <v>492</v>
      </c>
      <c r="G2738" s="222">
        <v>3600</v>
      </c>
      <c r="I2738" s="222">
        <f t="shared" si="85"/>
        <v>3600</v>
      </c>
    </row>
    <row r="2739" spans="1:9" x14ac:dyDescent="0.2">
      <c r="A2739" s="221" t="s">
        <v>37</v>
      </c>
      <c r="B2739" s="225" t="s">
        <v>4277</v>
      </c>
      <c r="C2739" s="221">
        <f t="shared" si="84"/>
        <v>6</v>
      </c>
      <c r="D2739" s="221">
        <v>61802000</v>
      </c>
      <c r="F2739" s="221" t="s">
        <v>185</v>
      </c>
      <c r="G2739" s="222">
        <v>5000</v>
      </c>
      <c r="I2739" s="222">
        <f t="shared" si="85"/>
        <v>5000</v>
      </c>
    </row>
    <row r="2740" spans="1:9" x14ac:dyDescent="0.2">
      <c r="A2740" s="221" t="s">
        <v>6</v>
      </c>
      <c r="B2740" s="225" t="s">
        <v>4278</v>
      </c>
      <c r="C2740" s="221">
        <f t="shared" si="84"/>
        <v>8</v>
      </c>
      <c r="D2740" s="221">
        <v>61802000</v>
      </c>
      <c r="F2740" s="221" t="s">
        <v>185</v>
      </c>
      <c r="G2740" s="222">
        <v>34300</v>
      </c>
      <c r="I2740" s="222">
        <f t="shared" si="85"/>
        <v>34300</v>
      </c>
    </row>
    <row r="2741" spans="1:9" x14ac:dyDescent="0.2">
      <c r="A2741" s="221" t="s">
        <v>8</v>
      </c>
      <c r="B2741" s="225" t="s">
        <v>4278</v>
      </c>
      <c r="C2741" s="221">
        <f t="shared" si="84"/>
        <v>8</v>
      </c>
      <c r="D2741" s="221">
        <v>61802000</v>
      </c>
      <c r="F2741" s="221" t="s">
        <v>494</v>
      </c>
      <c r="G2741" s="222">
        <v>30000</v>
      </c>
      <c r="I2741" s="222">
        <f t="shared" si="85"/>
        <v>30000</v>
      </c>
    </row>
    <row r="2742" spans="1:9" x14ac:dyDescent="0.2">
      <c r="A2742" s="221" t="s">
        <v>17</v>
      </c>
      <c r="B2742" s="225" t="s">
        <v>4277</v>
      </c>
      <c r="C2742" s="221">
        <f t="shared" si="84"/>
        <v>6</v>
      </c>
      <c r="D2742" s="221">
        <v>61802000</v>
      </c>
      <c r="F2742" s="221" t="s">
        <v>185</v>
      </c>
      <c r="G2742" s="222">
        <v>2973000</v>
      </c>
      <c r="H2742" s="222">
        <v>0</v>
      </c>
      <c r="I2742" s="222">
        <f t="shared" si="85"/>
        <v>2973000</v>
      </c>
    </row>
    <row r="2743" spans="1:9" x14ac:dyDescent="0.2">
      <c r="A2743" s="221" t="s">
        <v>20</v>
      </c>
      <c r="B2743" s="225">
        <v>61802000</v>
      </c>
      <c r="C2743" s="221">
        <f t="shared" si="84"/>
        <v>8</v>
      </c>
      <c r="D2743" s="221">
        <v>61802000</v>
      </c>
      <c r="F2743" s="221" t="s">
        <v>494</v>
      </c>
      <c r="G2743" s="222">
        <v>6400</v>
      </c>
      <c r="I2743" s="222">
        <f t="shared" si="85"/>
        <v>6400</v>
      </c>
    </row>
    <row r="2744" spans="1:9" x14ac:dyDescent="0.2">
      <c r="A2744" s="221" t="s">
        <v>26</v>
      </c>
      <c r="B2744" s="225" t="s">
        <v>4278</v>
      </c>
      <c r="C2744" s="221">
        <f t="shared" si="84"/>
        <v>8</v>
      </c>
      <c r="D2744" s="221">
        <v>61802000</v>
      </c>
      <c r="F2744" s="221" t="s">
        <v>494</v>
      </c>
      <c r="G2744" s="222">
        <v>12000</v>
      </c>
      <c r="I2744" s="222">
        <f t="shared" si="85"/>
        <v>12000</v>
      </c>
    </row>
    <row r="2745" spans="1:9" x14ac:dyDescent="0.2">
      <c r="A2745" s="221" t="s">
        <v>149</v>
      </c>
      <c r="B2745" s="225" t="s">
        <v>1006</v>
      </c>
      <c r="C2745" s="221">
        <f t="shared" si="84"/>
        <v>7</v>
      </c>
      <c r="D2745" s="221">
        <v>61802000</v>
      </c>
      <c r="F2745" s="221" t="s">
        <v>494</v>
      </c>
      <c r="G2745" s="222">
        <v>7570390.2999999998</v>
      </c>
      <c r="I2745" s="222">
        <f t="shared" si="85"/>
        <v>7570390.2999999998</v>
      </c>
    </row>
    <row r="2746" spans="1:9" x14ac:dyDescent="0.2">
      <c r="A2746" s="221" t="s">
        <v>148</v>
      </c>
      <c r="B2746" s="225" t="s">
        <v>4278</v>
      </c>
      <c r="C2746" s="221">
        <f t="shared" si="84"/>
        <v>8</v>
      </c>
      <c r="D2746" s="221">
        <v>61802000</v>
      </c>
      <c r="F2746" s="221" t="s">
        <v>494</v>
      </c>
      <c r="G2746" s="222">
        <v>15500</v>
      </c>
      <c r="I2746" s="222">
        <f t="shared" si="85"/>
        <v>15500</v>
      </c>
    </row>
    <row r="2747" spans="1:9" x14ac:dyDescent="0.2">
      <c r="A2747" s="221" t="s">
        <v>7</v>
      </c>
      <c r="B2747" s="225" t="s">
        <v>4278</v>
      </c>
      <c r="C2747" s="221">
        <f t="shared" si="84"/>
        <v>8</v>
      </c>
      <c r="D2747" s="221">
        <v>61802000</v>
      </c>
      <c r="F2747" s="221" t="s">
        <v>494</v>
      </c>
      <c r="G2747" s="222">
        <v>213308</v>
      </c>
      <c r="I2747" s="222">
        <f t="shared" si="85"/>
        <v>213308</v>
      </c>
    </row>
    <row r="2748" spans="1:9" x14ac:dyDescent="0.2">
      <c r="A2748" s="221" t="s">
        <v>16</v>
      </c>
      <c r="B2748" s="225" t="s">
        <v>4278</v>
      </c>
      <c r="C2748" s="221">
        <f t="shared" si="84"/>
        <v>8</v>
      </c>
      <c r="D2748" s="221">
        <v>61802000</v>
      </c>
      <c r="F2748" s="221" t="s">
        <v>494</v>
      </c>
      <c r="G2748" s="222">
        <v>46000</v>
      </c>
      <c r="I2748" s="222">
        <f t="shared" si="85"/>
        <v>46000</v>
      </c>
    </row>
    <row r="2749" spans="1:9" x14ac:dyDescent="0.2">
      <c r="A2749" s="221" t="s">
        <v>145</v>
      </c>
      <c r="B2749" s="225" t="s">
        <v>4278</v>
      </c>
      <c r="C2749" s="221">
        <f t="shared" si="84"/>
        <v>8</v>
      </c>
      <c r="D2749" s="221">
        <v>61802000</v>
      </c>
      <c r="F2749" s="221" t="s">
        <v>185</v>
      </c>
      <c r="G2749" s="222">
        <v>55200</v>
      </c>
      <c r="I2749" s="222">
        <f t="shared" si="85"/>
        <v>55200</v>
      </c>
    </row>
    <row r="2750" spans="1:9" x14ac:dyDescent="0.2">
      <c r="A2750" s="221" t="s">
        <v>9</v>
      </c>
      <c r="B2750" s="225" t="s">
        <v>1006</v>
      </c>
      <c r="C2750" s="221">
        <f t="shared" si="84"/>
        <v>7</v>
      </c>
      <c r="D2750" s="221">
        <v>61802000</v>
      </c>
      <c r="F2750" s="221" t="s">
        <v>494</v>
      </c>
      <c r="G2750" s="222">
        <v>1931400</v>
      </c>
      <c r="H2750" s="222">
        <v>0</v>
      </c>
      <c r="I2750" s="222">
        <f t="shared" si="85"/>
        <v>1931400</v>
      </c>
    </row>
    <row r="2751" spans="1:9" x14ac:dyDescent="0.2">
      <c r="A2751" s="221" t="s">
        <v>13</v>
      </c>
      <c r="B2751" s="225" t="s">
        <v>1006</v>
      </c>
      <c r="C2751" s="221">
        <f t="shared" si="84"/>
        <v>7</v>
      </c>
      <c r="D2751" s="221">
        <v>61802000</v>
      </c>
      <c r="F2751" s="221" t="s">
        <v>494</v>
      </c>
      <c r="G2751" s="222">
        <v>26000</v>
      </c>
      <c r="H2751" s="222">
        <v>0</v>
      </c>
      <c r="I2751" s="222">
        <f t="shared" si="85"/>
        <v>26000</v>
      </c>
    </row>
    <row r="2752" spans="1:9" x14ac:dyDescent="0.2">
      <c r="A2752" s="221" t="s">
        <v>30</v>
      </c>
      <c r="B2752" s="225" t="s">
        <v>4278</v>
      </c>
      <c r="C2752" s="221">
        <f t="shared" si="84"/>
        <v>8</v>
      </c>
      <c r="D2752" s="221">
        <v>61802000</v>
      </c>
      <c r="F2752" s="221" t="s">
        <v>494</v>
      </c>
      <c r="G2752" s="222">
        <v>1061400</v>
      </c>
      <c r="I2752" s="222">
        <f t="shared" si="85"/>
        <v>1061400</v>
      </c>
    </row>
    <row r="2753" spans="1:9" x14ac:dyDescent="0.2">
      <c r="A2753" s="221" t="s">
        <v>21</v>
      </c>
      <c r="B2753" s="225" t="s">
        <v>1006</v>
      </c>
      <c r="C2753" s="221">
        <f t="shared" si="84"/>
        <v>7</v>
      </c>
      <c r="D2753" s="221">
        <v>61802000</v>
      </c>
      <c r="F2753" s="221" t="s">
        <v>494</v>
      </c>
      <c r="G2753" s="222">
        <v>64000</v>
      </c>
      <c r="H2753" s="222">
        <v>0</v>
      </c>
      <c r="I2753" s="222">
        <f t="shared" si="85"/>
        <v>64000</v>
      </c>
    </row>
    <row r="2754" spans="1:9" x14ac:dyDescent="0.2">
      <c r="A2754" s="221" t="s">
        <v>1</v>
      </c>
      <c r="B2754" s="225" t="s">
        <v>4278</v>
      </c>
      <c r="C2754" s="221">
        <f t="shared" ref="C2754:C2817" si="86">+LEN(B:B)</f>
        <v>8</v>
      </c>
      <c r="D2754" s="221">
        <v>61802000</v>
      </c>
      <c r="F2754" s="221" t="s">
        <v>185</v>
      </c>
      <c r="G2754" s="222">
        <v>310300</v>
      </c>
      <c r="I2754" s="222">
        <f t="shared" ref="I2754:I2817" si="87">+G:G-H:H</f>
        <v>310300</v>
      </c>
    </row>
    <row r="2755" spans="1:9" x14ac:dyDescent="0.2">
      <c r="A2755" s="221" t="s">
        <v>5</v>
      </c>
      <c r="B2755" s="225" t="s">
        <v>1006</v>
      </c>
      <c r="C2755" s="221">
        <f t="shared" si="86"/>
        <v>7</v>
      </c>
      <c r="D2755" s="221">
        <v>61802000</v>
      </c>
      <c r="F2755" s="221" t="s">
        <v>494</v>
      </c>
      <c r="G2755" s="222">
        <v>100000</v>
      </c>
      <c r="H2755" s="222">
        <v>0</v>
      </c>
      <c r="I2755" s="222">
        <f t="shared" si="87"/>
        <v>100000</v>
      </c>
    </row>
    <row r="2756" spans="1:9" x14ac:dyDescent="0.2">
      <c r="A2756" s="221" t="s">
        <v>27</v>
      </c>
      <c r="B2756" s="225" t="s">
        <v>4278</v>
      </c>
      <c r="C2756" s="221">
        <f t="shared" si="86"/>
        <v>8</v>
      </c>
      <c r="D2756" s="221">
        <v>61802000</v>
      </c>
      <c r="F2756" s="221" t="s">
        <v>494</v>
      </c>
      <c r="G2756" s="222">
        <v>88400</v>
      </c>
      <c r="I2756" s="222">
        <f t="shared" si="87"/>
        <v>88400</v>
      </c>
    </row>
    <row r="2757" spans="1:9" x14ac:dyDescent="0.2">
      <c r="A2757" s="221" t="s">
        <v>15</v>
      </c>
      <c r="B2757" s="225">
        <v>61802000</v>
      </c>
      <c r="C2757" s="221">
        <f t="shared" si="86"/>
        <v>8</v>
      </c>
      <c r="D2757" s="221">
        <v>61802000</v>
      </c>
      <c r="F2757" s="221" t="s">
        <v>2522</v>
      </c>
      <c r="G2757" s="222">
        <v>171200</v>
      </c>
      <c r="I2757" s="222">
        <f t="shared" si="87"/>
        <v>171200</v>
      </c>
    </row>
    <row r="2758" spans="1:9" x14ac:dyDescent="0.2">
      <c r="A2758" s="221" t="s">
        <v>17</v>
      </c>
      <c r="B2758" s="225" t="s">
        <v>4279</v>
      </c>
      <c r="C2758" s="221">
        <f t="shared" si="86"/>
        <v>6</v>
      </c>
      <c r="D2758" s="221">
        <v>62100000</v>
      </c>
      <c r="F2758" s="221" t="s">
        <v>4280</v>
      </c>
      <c r="G2758" s="222">
        <v>1355013</v>
      </c>
      <c r="H2758" s="222">
        <v>0</v>
      </c>
      <c r="I2758" s="222">
        <f t="shared" si="87"/>
        <v>1355013</v>
      </c>
    </row>
    <row r="2759" spans="1:9" x14ac:dyDescent="0.2">
      <c r="A2759" s="221" t="s">
        <v>37</v>
      </c>
      <c r="B2759" s="225" t="s">
        <v>4281</v>
      </c>
      <c r="C2759" s="221">
        <f t="shared" si="86"/>
        <v>6</v>
      </c>
      <c r="D2759" s="221">
        <v>62100000</v>
      </c>
      <c r="F2759" s="221" t="s">
        <v>1406</v>
      </c>
      <c r="G2759" s="222">
        <v>25476956.68</v>
      </c>
      <c r="I2759" s="222">
        <f t="shared" si="87"/>
        <v>25476956.68</v>
      </c>
    </row>
    <row r="2760" spans="1:9" x14ac:dyDescent="0.2">
      <c r="A2760" s="221" t="s">
        <v>8</v>
      </c>
      <c r="B2760" s="225" t="s">
        <v>4282</v>
      </c>
      <c r="C2760" s="221">
        <f t="shared" si="86"/>
        <v>8</v>
      </c>
      <c r="D2760" s="221">
        <v>62100000</v>
      </c>
      <c r="F2760" s="221" t="s">
        <v>521</v>
      </c>
      <c r="G2760" s="222">
        <v>140000</v>
      </c>
      <c r="I2760" s="222">
        <f t="shared" si="87"/>
        <v>140000</v>
      </c>
    </row>
    <row r="2761" spans="1:9" x14ac:dyDescent="0.2">
      <c r="A2761" s="221" t="s">
        <v>2</v>
      </c>
      <c r="B2761" s="225" t="s">
        <v>4282</v>
      </c>
      <c r="C2761" s="221">
        <f t="shared" si="86"/>
        <v>8</v>
      </c>
      <c r="D2761" s="221">
        <v>62100000</v>
      </c>
      <c r="F2761" s="221" t="s">
        <v>521</v>
      </c>
      <c r="G2761" s="222">
        <v>947200</v>
      </c>
      <c r="I2761" s="222">
        <f t="shared" si="87"/>
        <v>947200</v>
      </c>
    </row>
    <row r="2762" spans="1:9" x14ac:dyDescent="0.2">
      <c r="A2762" s="221" t="s">
        <v>17</v>
      </c>
      <c r="B2762" s="225" t="s">
        <v>4281</v>
      </c>
      <c r="C2762" s="221">
        <f t="shared" si="86"/>
        <v>6</v>
      </c>
      <c r="D2762" s="221">
        <v>62100000</v>
      </c>
      <c r="F2762" s="221" t="s">
        <v>1406</v>
      </c>
      <c r="G2762" s="222">
        <v>31452805.969999999</v>
      </c>
      <c r="H2762" s="222">
        <v>0</v>
      </c>
      <c r="I2762" s="222">
        <f t="shared" si="87"/>
        <v>31452805.969999999</v>
      </c>
    </row>
    <row r="2763" spans="1:9" x14ac:dyDescent="0.2">
      <c r="A2763" s="221" t="s">
        <v>20</v>
      </c>
      <c r="B2763" s="225">
        <v>62100000</v>
      </c>
      <c r="C2763" s="221">
        <f t="shared" si="86"/>
        <v>8</v>
      </c>
      <c r="D2763" s="221">
        <v>62100000</v>
      </c>
      <c r="F2763" s="221" t="s">
        <v>521</v>
      </c>
      <c r="G2763" s="222">
        <v>13372473.6</v>
      </c>
      <c r="I2763" s="222">
        <f t="shared" si="87"/>
        <v>13372473.6</v>
      </c>
    </row>
    <row r="2764" spans="1:9" x14ac:dyDescent="0.2">
      <c r="A2764" s="221" t="s">
        <v>26</v>
      </c>
      <c r="B2764" s="225" t="s">
        <v>4282</v>
      </c>
      <c r="C2764" s="221">
        <f t="shared" si="86"/>
        <v>8</v>
      </c>
      <c r="D2764" s="221">
        <v>62100000</v>
      </c>
      <c r="F2764" s="221" t="s">
        <v>521</v>
      </c>
      <c r="G2764" s="222">
        <v>98778649.870000005</v>
      </c>
      <c r="I2764" s="222">
        <f t="shared" si="87"/>
        <v>98778649.870000005</v>
      </c>
    </row>
    <row r="2765" spans="1:9" x14ac:dyDescent="0.2">
      <c r="A2765" s="221" t="s">
        <v>149</v>
      </c>
      <c r="B2765" s="225" t="s">
        <v>1007</v>
      </c>
      <c r="C2765" s="221">
        <f t="shared" si="86"/>
        <v>7</v>
      </c>
      <c r="D2765" s="221">
        <v>62100000</v>
      </c>
      <c r="F2765" s="221" t="s">
        <v>521</v>
      </c>
      <c r="G2765" s="222">
        <v>13916456.66</v>
      </c>
      <c r="I2765" s="222">
        <f t="shared" si="87"/>
        <v>13916456.66</v>
      </c>
    </row>
    <row r="2766" spans="1:9" x14ac:dyDescent="0.2">
      <c r="A2766" s="221" t="s">
        <v>148</v>
      </c>
      <c r="B2766" s="225" t="s">
        <v>4282</v>
      </c>
      <c r="C2766" s="221">
        <f t="shared" si="86"/>
        <v>8</v>
      </c>
      <c r="D2766" s="221">
        <v>62100000</v>
      </c>
      <c r="F2766" s="221" t="s">
        <v>521</v>
      </c>
      <c r="G2766" s="222">
        <v>204518039.68000001</v>
      </c>
      <c r="I2766" s="222">
        <f t="shared" si="87"/>
        <v>204518039.68000001</v>
      </c>
    </row>
    <row r="2767" spans="1:9" x14ac:dyDescent="0.2">
      <c r="A2767" s="221" t="s">
        <v>7</v>
      </c>
      <c r="B2767" s="225" t="s">
        <v>4282</v>
      </c>
      <c r="C2767" s="221">
        <f t="shared" si="86"/>
        <v>8</v>
      </c>
      <c r="D2767" s="221">
        <v>62100000</v>
      </c>
      <c r="F2767" s="221" t="s">
        <v>521</v>
      </c>
      <c r="G2767" s="222">
        <v>37184334</v>
      </c>
      <c r="I2767" s="222">
        <f t="shared" si="87"/>
        <v>37184334</v>
      </c>
    </row>
    <row r="2768" spans="1:9" x14ac:dyDescent="0.2">
      <c r="A2768" s="221" t="s">
        <v>9</v>
      </c>
      <c r="B2768" s="225" t="s">
        <v>1007</v>
      </c>
      <c r="C2768" s="221">
        <f t="shared" si="86"/>
        <v>7</v>
      </c>
      <c r="D2768" s="221">
        <v>62100000</v>
      </c>
      <c r="F2768" s="221" t="s">
        <v>521</v>
      </c>
      <c r="G2768" s="222">
        <v>40350438.579999998</v>
      </c>
      <c r="H2768" s="222">
        <v>0</v>
      </c>
      <c r="I2768" s="222">
        <f t="shared" si="87"/>
        <v>40350438.579999998</v>
      </c>
    </row>
    <row r="2769" spans="1:9" x14ac:dyDescent="0.2">
      <c r="A2769" s="221" t="s">
        <v>13</v>
      </c>
      <c r="B2769" s="225" t="s">
        <v>1007</v>
      </c>
      <c r="C2769" s="221">
        <f t="shared" si="86"/>
        <v>7</v>
      </c>
      <c r="D2769" s="221">
        <v>62100000</v>
      </c>
      <c r="F2769" s="221" t="s">
        <v>521</v>
      </c>
      <c r="G2769" s="222">
        <v>25134342.120000001</v>
      </c>
      <c r="H2769" s="222">
        <v>0</v>
      </c>
      <c r="I2769" s="222">
        <f t="shared" si="87"/>
        <v>25134342.120000001</v>
      </c>
    </row>
    <row r="2770" spans="1:9" x14ac:dyDescent="0.2">
      <c r="A2770" s="221" t="s">
        <v>30</v>
      </c>
      <c r="B2770" s="225" t="s">
        <v>4282</v>
      </c>
      <c r="C2770" s="221">
        <f t="shared" si="86"/>
        <v>8</v>
      </c>
      <c r="D2770" s="221">
        <v>62100000</v>
      </c>
      <c r="F2770" s="221" t="s">
        <v>521</v>
      </c>
      <c r="G2770" s="222">
        <v>14742978.15</v>
      </c>
      <c r="I2770" s="222">
        <f t="shared" si="87"/>
        <v>14742978.15</v>
      </c>
    </row>
    <row r="2771" spans="1:9" x14ac:dyDescent="0.2">
      <c r="A2771" s="221" t="s">
        <v>21</v>
      </c>
      <c r="B2771" s="225" t="s">
        <v>1007</v>
      </c>
      <c r="C2771" s="221">
        <f t="shared" si="86"/>
        <v>7</v>
      </c>
      <c r="D2771" s="221">
        <v>62100000</v>
      </c>
      <c r="F2771" s="221" t="s">
        <v>521</v>
      </c>
      <c r="G2771" s="222">
        <v>2216000</v>
      </c>
      <c r="H2771" s="222">
        <v>0</v>
      </c>
      <c r="I2771" s="222">
        <f t="shared" si="87"/>
        <v>2216000</v>
      </c>
    </row>
    <row r="2772" spans="1:9" x14ac:dyDescent="0.2">
      <c r="A2772" s="221" t="s">
        <v>5</v>
      </c>
      <c r="B2772" s="225" t="s">
        <v>1007</v>
      </c>
      <c r="C2772" s="221">
        <f t="shared" si="86"/>
        <v>7</v>
      </c>
      <c r="D2772" s="221">
        <v>62100000</v>
      </c>
      <c r="F2772" s="221" t="s">
        <v>521</v>
      </c>
      <c r="G2772" s="222">
        <v>34446593.18</v>
      </c>
      <c r="H2772" s="222">
        <v>0</v>
      </c>
      <c r="I2772" s="222">
        <f t="shared" si="87"/>
        <v>34446593.18</v>
      </c>
    </row>
    <row r="2773" spans="1:9" x14ac:dyDescent="0.2">
      <c r="A2773" s="221" t="s">
        <v>27</v>
      </c>
      <c r="B2773" s="225" t="s">
        <v>4282</v>
      </c>
      <c r="C2773" s="221">
        <f t="shared" si="86"/>
        <v>8</v>
      </c>
      <c r="D2773" s="221">
        <v>62100000</v>
      </c>
      <c r="F2773" s="221" t="s">
        <v>521</v>
      </c>
      <c r="G2773" s="222">
        <v>5379550</v>
      </c>
      <c r="I2773" s="222">
        <f t="shared" si="87"/>
        <v>5379550</v>
      </c>
    </row>
    <row r="2774" spans="1:9" x14ac:dyDescent="0.2">
      <c r="A2774" s="221" t="s">
        <v>25</v>
      </c>
      <c r="B2774" s="225">
        <v>62100000</v>
      </c>
      <c r="C2774" s="221">
        <f t="shared" si="86"/>
        <v>8</v>
      </c>
      <c r="D2774" s="221">
        <v>62100000</v>
      </c>
      <c r="F2774" s="221" t="s">
        <v>1600</v>
      </c>
      <c r="G2774" s="222">
        <v>45379705.329999998</v>
      </c>
      <c r="I2774" s="222">
        <f t="shared" si="87"/>
        <v>45379705.329999998</v>
      </c>
    </row>
    <row r="2775" spans="1:9" x14ac:dyDescent="0.2">
      <c r="A2775" s="221" t="s">
        <v>37</v>
      </c>
      <c r="B2775" s="225" t="s">
        <v>4283</v>
      </c>
      <c r="C2775" s="221">
        <f t="shared" si="86"/>
        <v>6</v>
      </c>
      <c r="D2775" s="221">
        <v>62101000</v>
      </c>
      <c r="F2775" s="221" t="s">
        <v>4284</v>
      </c>
      <c r="G2775" s="222">
        <v>1669579.39</v>
      </c>
      <c r="I2775" s="222">
        <f t="shared" si="87"/>
        <v>1669579.39</v>
      </c>
    </row>
    <row r="2776" spans="1:9" x14ac:dyDescent="0.2">
      <c r="A2776" s="221" t="s">
        <v>6</v>
      </c>
      <c r="B2776" s="225" t="s">
        <v>4285</v>
      </c>
      <c r="C2776" s="221">
        <f t="shared" si="86"/>
        <v>8</v>
      </c>
      <c r="D2776" s="221">
        <v>62101000</v>
      </c>
      <c r="F2776" s="221" t="s">
        <v>4286</v>
      </c>
      <c r="G2776" s="222">
        <v>2110526.31</v>
      </c>
      <c r="I2776" s="222">
        <f t="shared" si="87"/>
        <v>2110526.31</v>
      </c>
    </row>
    <row r="2777" spans="1:9" x14ac:dyDescent="0.2">
      <c r="A2777" s="221" t="s">
        <v>17</v>
      </c>
      <c r="B2777" s="225" t="s">
        <v>4283</v>
      </c>
      <c r="C2777" s="221">
        <f t="shared" si="86"/>
        <v>6</v>
      </c>
      <c r="D2777" s="221">
        <v>62101000</v>
      </c>
      <c r="F2777" s="221" t="s">
        <v>423</v>
      </c>
      <c r="G2777" s="222">
        <v>6503036</v>
      </c>
      <c r="H2777" s="222">
        <v>0</v>
      </c>
      <c r="I2777" s="222">
        <f t="shared" si="87"/>
        <v>6503036</v>
      </c>
    </row>
    <row r="2778" spans="1:9" x14ac:dyDescent="0.2">
      <c r="A2778" s="221" t="s">
        <v>3315</v>
      </c>
      <c r="B2778" s="225" t="s">
        <v>4283</v>
      </c>
      <c r="C2778" s="221">
        <f t="shared" si="86"/>
        <v>6</v>
      </c>
      <c r="D2778" s="221">
        <v>62101000</v>
      </c>
      <c r="F2778" s="221" t="s">
        <v>423</v>
      </c>
      <c r="G2778" s="222">
        <v>1740000</v>
      </c>
      <c r="I2778" s="222">
        <f t="shared" si="87"/>
        <v>1740000</v>
      </c>
    </row>
    <row r="2779" spans="1:9" x14ac:dyDescent="0.2">
      <c r="A2779" s="221" t="s">
        <v>3316</v>
      </c>
      <c r="B2779" s="225" t="s">
        <v>4283</v>
      </c>
      <c r="C2779" s="221">
        <f t="shared" si="86"/>
        <v>6</v>
      </c>
      <c r="D2779" s="221">
        <v>62101000</v>
      </c>
      <c r="F2779" s="221" t="s">
        <v>423</v>
      </c>
      <c r="G2779" s="222">
        <v>100000</v>
      </c>
      <c r="I2779" s="222">
        <f t="shared" si="87"/>
        <v>100000</v>
      </c>
    </row>
    <row r="2780" spans="1:9" x14ac:dyDescent="0.2">
      <c r="A2780" s="221" t="s">
        <v>145</v>
      </c>
      <c r="B2780" s="225" t="s">
        <v>4285</v>
      </c>
      <c r="C2780" s="221">
        <f t="shared" si="86"/>
        <v>8</v>
      </c>
      <c r="D2780" s="221">
        <v>62101000</v>
      </c>
      <c r="F2780" s="221" t="s">
        <v>4287</v>
      </c>
      <c r="G2780" s="222">
        <v>22438498.289999999</v>
      </c>
      <c r="I2780" s="222">
        <f t="shared" si="87"/>
        <v>22438498.289999999</v>
      </c>
    </row>
    <row r="2781" spans="1:9" x14ac:dyDescent="0.2">
      <c r="A2781" s="221" t="s">
        <v>33</v>
      </c>
      <c r="B2781" s="225">
        <v>62101000</v>
      </c>
      <c r="C2781" s="221">
        <f t="shared" si="86"/>
        <v>8</v>
      </c>
      <c r="D2781" s="221">
        <v>62101000</v>
      </c>
      <c r="F2781" s="221" t="s">
        <v>4288</v>
      </c>
      <c r="G2781" s="222">
        <v>109261092.7</v>
      </c>
      <c r="I2781" s="222">
        <f t="shared" si="87"/>
        <v>109261092.7</v>
      </c>
    </row>
    <row r="2782" spans="1:9" x14ac:dyDescent="0.2">
      <c r="A2782" s="221" t="s">
        <v>1</v>
      </c>
      <c r="B2782" s="225" t="s">
        <v>4285</v>
      </c>
      <c r="C2782" s="221">
        <f t="shared" si="86"/>
        <v>8</v>
      </c>
      <c r="D2782" s="221">
        <v>62101000</v>
      </c>
      <c r="F2782" s="221" t="s">
        <v>4289</v>
      </c>
      <c r="G2782" s="222">
        <v>8877031.5800000001</v>
      </c>
      <c r="I2782" s="222">
        <f t="shared" si="87"/>
        <v>8877031.5800000001</v>
      </c>
    </row>
    <row r="2783" spans="1:9" x14ac:dyDescent="0.2">
      <c r="A2783" s="221" t="s">
        <v>15</v>
      </c>
      <c r="B2783" s="225">
        <v>62101000</v>
      </c>
      <c r="C2783" s="221">
        <f t="shared" si="86"/>
        <v>8</v>
      </c>
      <c r="D2783" s="221">
        <v>62101000</v>
      </c>
      <c r="F2783" s="221" t="s">
        <v>1600</v>
      </c>
      <c r="G2783" s="222">
        <v>14293100</v>
      </c>
      <c r="I2783" s="222">
        <f t="shared" si="87"/>
        <v>14293100</v>
      </c>
    </row>
    <row r="2784" spans="1:9" x14ac:dyDescent="0.2">
      <c r="A2784" s="221" t="s">
        <v>6</v>
      </c>
      <c r="B2784" s="225" t="s">
        <v>4290</v>
      </c>
      <c r="C2784" s="221">
        <f t="shared" si="86"/>
        <v>8</v>
      </c>
      <c r="D2784" s="221">
        <v>62102000</v>
      </c>
      <c r="F2784" s="221" t="s">
        <v>4291</v>
      </c>
      <c r="G2784" s="222">
        <v>17604000</v>
      </c>
      <c r="I2784" s="222">
        <f t="shared" si="87"/>
        <v>17604000</v>
      </c>
    </row>
    <row r="2785" spans="1:9" x14ac:dyDescent="0.2">
      <c r="A2785" s="221" t="s">
        <v>8</v>
      </c>
      <c r="B2785" s="225" t="s">
        <v>4290</v>
      </c>
      <c r="C2785" s="221">
        <f t="shared" si="86"/>
        <v>8</v>
      </c>
      <c r="D2785" s="221">
        <v>62102000</v>
      </c>
      <c r="F2785" s="221" t="s">
        <v>498</v>
      </c>
      <c r="G2785" s="222">
        <v>4445683.2</v>
      </c>
      <c r="I2785" s="222">
        <f t="shared" si="87"/>
        <v>4445683.2</v>
      </c>
    </row>
    <row r="2786" spans="1:9" x14ac:dyDescent="0.2">
      <c r="A2786" s="221" t="s">
        <v>17</v>
      </c>
      <c r="B2786" s="225" t="s">
        <v>4292</v>
      </c>
      <c r="C2786" s="221">
        <f t="shared" si="86"/>
        <v>6</v>
      </c>
      <c r="D2786" s="221">
        <v>62102000</v>
      </c>
      <c r="F2786" s="221" t="s">
        <v>1407</v>
      </c>
      <c r="G2786" s="222">
        <v>22500000</v>
      </c>
      <c r="H2786" s="222">
        <v>0</v>
      </c>
      <c r="I2786" s="222">
        <f t="shared" si="87"/>
        <v>22500000</v>
      </c>
    </row>
    <row r="2787" spans="1:9" x14ac:dyDescent="0.2">
      <c r="A2787" s="221" t="s">
        <v>26</v>
      </c>
      <c r="B2787" s="225" t="s">
        <v>4290</v>
      </c>
      <c r="C2787" s="221">
        <f t="shared" si="86"/>
        <v>8</v>
      </c>
      <c r="D2787" s="221">
        <v>62102000</v>
      </c>
      <c r="F2787" s="221" t="s">
        <v>498</v>
      </c>
      <c r="G2787" s="222">
        <v>350000</v>
      </c>
      <c r="I2787" s="222">
        <f t="shared" si="87"/>
        <v>350000</v>
      </c>
    </row>
    <row r="2788" spans="1:9" x14ac:dyDescent="0.2">
      <c r="A2788" s="221" t="s">
        <v>148</v>
      </c>
      <c r="B2788" s="225" t="s">
        <v>4290</v>
      </c>
      <c r="C2788" s="221">
        <f t="shared" si="86"/>
        <v>8</v>
      </c>
      <c r="D2788" s="221">
        <v>62102000</v>
      </c>
      <c r="F2788" s="221" t="s">
        <v>498</v>
      </c>
      <c r="G2788" s="222">
        <v>20316050</v>
      </c>
      <c r="I2788" s="222">
        <f t="shared" si="87"/>
        <v>20316050</v>
      </c>
    </row>
    <row r="2789" spans="1:9" x14ac:dyDescent="0.2">
      <c r="A2789" s="221" t="s">
        <v>7</v>
      </c>
      <c r="B2789" s="225" t="s">
        <v>4290</v>
      </c>
      <c r="C2789" s="221">
        <f t="shared" si="86"/>
        <v>8</v>
      </c>
      <c r="D2789" s="221">
        <v>62102000</v>
      </c>
      <c r="F2789" s="221" t="s">
        <v>4293</v>
      </c>
      <c r="G2789" s="222">
        <v>20606762</v>
      </c>
      <c r="I2789" s="222">
        <f t="shared" si="87"/>
        <v>20606762</v>
      </c>
    </row>
    <row r="2790" spans="1:9" x14ac:dyDescent="0.2">
      <c r="A2790" s="221" t="s">
        <v>145</v>
      </c>
      <c r="B2790" s="225" t="s">
        <v>4290</v>
      </c>
      <c r="C2790" s="221">
        <f t="shared" si="86"/>
        <v>8</v>
      </c>
      <c r="D2790" s="221">
        <v>62102000</v>
      </c>
      <c r="F2790" s="221" t="s">
        <v>423</v>
      </c>
      <c r="G2790" s="222">
        <v>40203000.289999999</v>
      </c>
      <c r="I2790" s="222">
        <f t="shared" si="87"/>
        <v>40203000.289999999</v>
      </c>
    </row>
    <row r="2791" spans="1:9" x14ac:dyDescent="0.2">
      <c r="A2791" s="221" t="s">
        <v>33</v>
      </c>
      <c r="B2791" s="225">
        <v>62102000</v>
      </c>
      <c r="C2791" s="221">
        <f t="shared" si="86"/>
        <v>8</v>
      </c>
      <c r="D2791" s="221">
        <v>62102000</v>
      </c>
      <c r="F2791" s="221" t="s">
        <v>4294</v>
      </c>
      <c r="G2791" s="222">
        <v>50795800</v>
      </c>
      <c r="I2791" s="222">
        <f t="shared" si="87"/>
        <v>50795800</v>
      </c>
    </row>
    <row r="2792" spans="1:9" x14ac:dyDescent="0.2">
      <c r="A2792" s="221" t="s">
        <v>9</v>
      </c>
      <c r="B2792" s="225" t="s">
        <v>1009</v>
      </c>
      <c r="C2792" s="221">
        <f t="shared" si="86"/>
        <v>7</v>
      </c>
      <c r="D2792" s="221">
        <v>62102000</v>
      </c>
      <c r="F2792" s="221" t="s">
        <v>498</v>
      </c>
      <c r="G2792" s="222">
        <v>7409472</v>
      </c>
      <c r="H2792" s="222">
        <v>0</v>
      </c>
      <c r="I2792" s="222">
        <f t="shared" si="87"/>
        <v>7409472</v>
      </c>
    </row>
    <row r="2793" spans="1:9" x14ac:dyDescent="0.2">
      <c r="A2793" s="221" t="s">
        <v>13</v>
      </c>
      <c r="B2793" s="225" t="s">
        <v>1009</v>
      </c>
      <c r="C2793" s="221">
        <f t="shared" si="86"/>
        <v>7</v>
      </c>
      <c r="D2793" s="221">
        <v>62102000</v>
      </c>
      <c r="F2793" s="221" t="s">
        <v>498</v>
      </c>
      <c r="G2793" s="222">
        <v>59439564</v>
      </c>
      <c r="H2793" s="222">
        <v>0</v>
      </c>
      <c r="I2793" s="222">
        <f t="shared" si="87"/>
        <v>59439564</v>
      </c>
    </row>
    <row r="2794" spans="1:9" x14ac:dyDescent="0.2">
      <c r="A2794" s="221" t="s">
        <v>30</v>
      </c>
      <c r="B2794" s="225" t="s">
        <v>4290</v>
      </c>
      <c r="C2794" s="221">
        <f t="shared" si="86"/>
        <v>8</v>
      </c>
      <c r="D2794" s="221">
        <v>62102000</v>
      </c>
      <c r="F2794" s="221" t="s">
        <v>498</v>
      </c>
      <c r="G2794" s="222">
        <v>17075000</v>
      </c>
      <c r="I2794" s="222">
        <f t="shared" si="87"/>
        <v>17075000</v>
      </c>
    </row>
    <row r="2795" spans="1:9" x14ac:dyDescent="0.2">
      <c r="A2795" s="221" t="s">
        <v>21</v>
      </c>
      <c r="B2795" s="225" t="s">
        <v>1009</v>
      </c>
      <c r="C2795" s="221">
        <f t="shared" si="86"/>
        <v>7</v>
      </c>
      <c r="D2795" s="221">
        <v>62102000</v>
      </c>
      <c r="F2795" s="221" t="s">
        <v>498</v>
      </c>
      <c r="G2795" s="222">
        <v>4004736</v>
      </c>
      <c r="H2795" s="222">
        <v>0</v>
      </c>
      <c r="I2795" s="222">
        <f t="shared" si="87"/>
        <v>4004736</v>
      </c>
    </row>
    <row r="2796" spans="1:9" x14ac:dyDescent="0.2">
      <c r="A2796" s="221" t="s">
        <v>1</v>
      </c>
      <c r="B2796" s="225" t="s">
        <v>4290</v>
      </c>
      <c r="C2796" s="221">
        <f t="shared" si="86"/>
        <v>8</v>
      </c>
      <c r="D2796" s="221">
        <v>62102000</v>
      </c>
      <c r="F2796" s="221" t="s">
        <v>423</v>
      </c>
      <c r="G2796" s="222">
        <v>60913031.039999999</v>
      </c>
      <c r="I2796" s="222">
        <f t="shared" si="87"/>
        <v>60913031.039999999</v>
      </c>
    </row>
    <row r="2797" spans="1:9" x14ac:dyDescent="0.2">
      <c r="A2797" s="221" t="s">
        <v>5</v>
      </c>
      <c r="B2797" s="225" t="s">
        <v>1009</v>
      </c>
      <c r="C2797" s="221">
        <f t="shared" si="86"/>
        <v>7</v>
      </c>
      <c r="D2797" s="221">
        <v>62102000</v>
      </c>
      <c r="F2797" s="221" t="s">
        <v>498</v>
      </c>
      <c r="G2797" s="222">
        <v>170213232</v>
      </c>
      <c r="H2797" s="222">
        <v>0</v>
      </c>
      <c r="I2797" s="222">
        <f t="shared" si="87"/>
        <v>170213232</v>
      </c>
    </row>
    <row r="2798" spans="1:9" x14ac:dyDescent="0.2">
      <c r="A2798" s="221" t="s">
        <v>27</v>
      </c>
      <c r="B2798" s="225" t="s">
        <v>4290</v>
      </c>
      <c r="C2798" s="221">
        <f t="shared" si="86"/>
        <v>8</v>
      </c>
      <c r="D2798" s="221">
        <v>62102000</v>
      </c>
      <c r="F2798" s="221" t="s">
        <v>498</v>
      </c>
      <c r="G2798" s="222">
        <v>23202500</v>
      </c>
      <c r="I2798" s="222">
        <f t="shared" si="87"/>
        <v>23202500</v>
      </c>
    </row>
    <row r="2799" spans="1:9" x14ac:dyDescent="0.2">
      <c r="A2799" s="221" t="s">
        <v>25</v>
      </c>
      <c r="B2799" s="225">
        <v>62102000</v>
      </c>
      <c r="C2799" s="221">
        <f t="shared" si="86"/>
        <v>8</v>
      </c>
      <c r="D2799" s="221">
        <v>62102000</v>
      </c>
      <c r="F2799" s="221" t="s">
        <v>4295</v>
      </c>
      <c r="G2799" s="222">
        <v>18409000</v>
      </c>
      <c r="I2799" s="222">
        <f t="shared" si="87"/>
        <v>18409000</v>
      </c>
    </row>
    <row r="2800" spans="1:9" x14ac:dyDescent="0.2">
      <c r="A2800" s="221" t="s">
        <v>15</v>
      </c>
      <c r="B2800" s="225">
        <v>62102000</v>
      </c>
      <c r="C2800" s="221">
        <f t="shared" si="86"/>
        <v>8</v>
      </c>
      <c r="D2800" s="221">
        <v>62102000</v>
      </c>
      <c r="F2800" s="221" t="s">
        <v>187</v>
      </c>
      <c r="G2800" s="222">
        <v>8479648</v>
      </c>
      <c r="I2800" s="222">
        <f t="shared" si="87"/>
        <v>8479648</v>
      </c>
    </row>
    <row r="2801" spans="1:9" x14ac:dyDescent="0.2">
      <c r="A2801" s="221" t="s">
        <v>37</v>
      </c>
      <c r="B2801" s="225" t="s">
        <v>4296</v>
      </c>
      <c r="C2801" s="221">
        <f t="shared" si="86"/>
        <v>6</v>
      </c>
      <c r="D2801" s="221">
        <v>62103000</v>
      </c>
      <c r="F2801" s="221" t="s">
        <v>188</v>
      </c>
      <c r="G2801" s="222">
        <v>957890.28</v>
      </c>
      <c r="I2801" s="222">
        <f t="shared" si="87"/>
        <v>957890.28</v>
      </c>
    </row>
    <row r="2802" spans="1:9" x14ac:dyDescent="0.2">
      <c r="A2802" s="221" t="s">
        <v>6</v>
      </c>
      <c r="B2802" s="225" t="s">
        <v>4297</v>
      </c>
      <c r="C2802" s="221">
        <f t="shared" si="86"/>
        <v>8</v>
      </c>
      <c r="D2802" s="221">
        <v>62103000</v>
      </c>
      <c r="F2802" s="221" t="s">
        <v>4298</v>
      </c>
      <c r="G2802" s="222">
        <v>4458332</v>
      </c>
      <c r="I2802" s="222">
        <f t="shared" si="87"/>
        <v>4458332</v>
      </c>
    </row>
    <row r="2803" spans="1:9" x14ac:dyDescent="0.2">
      <c r="A2803" s="221" t="s">
        <v>8</v>
      </c>
      <c r="B2803" s="225" t="s">
        <v>4297</v>
      </c>
      <c r="C2803" s="221">
        <f t="shared" si="86"/>
        <v>8</v>
      </c>
      <c r="D2803" s="221">
        <v>62103000</v>
      </c>
      <c r="F2803" s="221" t="s">
        <v>188</v>
      </c>
      <c r="G2803" s="222">
        <v>10909735.5</v>
      </c>
      <c r="I2803" s="222">
        <f t="shared" si="87"/>
        <v>10909735.5</v>
      </c>
    </row>
    <row r="2804" spans="1:9" x14ac:dyDescent="0.2">
      <c r="A2804" s="221" t="s">
        <v>2</v>
      </c>
      <c r="B2804" s="225" t="s">
        <v>4297</v>
      </c>
      <c r="C2804" s="221">
        <f t="shared" si="86"/>
        <v>8</v>
      </c>
      <c r="D2804" s="221">
        <v>62103000</v>
      </c>
      <c r="F2804" s="221" t="s">
        <v>188</v>
      </c>
      <c r="G2804" s="222">
        <v>120000</v>
      </c>
      <c r="I2804" s="222">
        <f t="shared" si="87"/>
        <v>120000</v>
      </c>
    </row>
    <row r="2805" spans="1:9" x14ac:dyDescent="0.2">
      <c r="A2805" s="221" t="s">
        <v>20</v>
      </c>
      <c r="B2805" s="225">
        <v>62103000</v>
      </c>
      <c r="C2805" s="221">
        <f t="shared" si="86"/>
        <v>8</v>
      </c>
      <c r="D2805" s="221">
        <v>62103000</v>
      </c>
      <c r="F2805" s="221" t="s">
        <v>188</v>
      </c>
      <c r="G2805" s="222">
        <v>1438000</v>
      </c>
      <c r="I2805" s="222">
        <f t="shared" si="87"/>
        <v>1438000</v>
      </c>
    </row>
    <row r="2806" spans="1:9" x14ac:dyDescent="0.2">
      <c r="A2806" s="221" t="s">
        <v>26</v>
      </c>
      <c r="B2806" s="225" t="s">
        <v>4297</v>
      </c>
      <c r="C2806" s="221">
        <f t="shared" si="86"/>
        <v>8</v>
      </c>
      <c r="D2806" s="221">
        <v>62103000</v>
      </c>
      <c r="F2806" s="221" t="s">
        <v>2378</v>
      </c>
      <c r="G2806" s="222">
        <v>20182627</v>
      </c>
      <c r="I2806" s="222">
        <f t="shared" si="87"/>
        <v>20182627</v>
      </c>
    </row>
    <row r="2807" spans="1:9" x14ac:dyDescent="0.2">
      <c r="A2807" s="221" t="s">
        <v>3315</v>
      </c>
      <c r="B2807" s="225" t="s">
        <v>4296</v>
      </c>
      <c r="C2807" s="221">
        <f t="shared" si="86"/>
        <v>6</v>
      </c>
      <c r="D2807" s="221">
        <v>62103000</v>
      </c>
      <c r="F2807" s="221" t="s">
        <v>188</v>
      </c>
      <c r="G2807" s="222">
        <v>6105938</v>
      </c>
      <c r="I2807" s="222">
        <f t="shared" si="87"/>
        <v>6105938</v>
      </c>
    </row>
    <row r="2808" spans="1:9" x14ac:dyDescent="0.2">
      <c r="A2808" s="221" t="s">
        <v>3316</v>
      </c>
      <c r="B2808" s="225" t="s">
        <v>4296</v>
      </c>
      <c r="C2808" s="221">
        <f t="shared" si="86"/>
        <v>6</v>
      </c>
      <c r="D2808" s="221">
        <v>62103000</v>
      </c>
      <c r="F2808" s="221" t="s">
        <v>2731</v>
      </c>
      <c r="G2808" s="222">
        <v>2149122</v>
      </c>
      <c r="I2808" s="222">
        <f t="shared" si="87"/>
        <v>2149122</v>
      </c>
    </row>
    <row r="2809" spans="1:9" x14ac:dyDescent="0.2">
      <c r="A2809" s="221" t="s">
        <v>7</v>
      </c>
      <c r="B2809" s="225" t="s">
        <v>4297</v>
      </c>
      <c r="C2809" s="221">
        <f t="shared" si="86"/>
        <v>8</v>
      </c>
      <c r="D2809" s="221">
        <v>62103000</v>
      </c>
      <c r="F2809" s="221" t="s">
        <v>188</v>
      </c>
      <c r="G2809" s="222">
        <v>11354370</v>
      </c>
      <c r="I2809" s="222">
        <f t="shared" si="87"/>
        <v>11354370</v>
      </c>
    </row>
    <row r="2810" spans="1:9" x14ac:dyDescent="0.2">
      <c r="A2810" s="221" t="s">
        <v>145</v>
      </c>
      <c r="B2810" s="225" t="s">
        <v>4297</v>
      </c>
      <c r="C2810" s="221">
        <f t="shared" si="86"/>
        <v>8</v>
      </c>
      <c r="D2810" s="221">
        <v>62103000</v>
      </c>
      <c r="F2810" s="221" t="s">
        <v>2045</v>
      </c>
      <c r="G2810" s="222">
        <v>205000</v>
      </c>
      <c r="I2810" s="222">
        <f t="shared" si="87"/>
        <v>205000</v>
      </c>
    </row>
    <row r="2811" spans="1:9" x14ac:dyDescent="0.2">
      <c r="A2811" s="221" t="s">
        <v>9</v>
      </c>
      <c r="B2811" s="225" t="s">
        <v>4299</v>
      </c>
      <c r="C2811" s="221">
        <f t="shared" si="86"/>
        <v>7</v>
      </c>
      <c r="D2811" s="221">
        <v>62103000</v>
      </c>
      <c r="F2811" s="221" t="s">
        <v>499</v>
      </c>
      <c r="G2811" s="222">
        <v>37987280</v>
      </c>
      <c r="H2811" s="222">
        <v>0</v>
      </c>
      <c r="I2811" s="222">
        <f t="shared" si="87"/>
        <v>37987280</v>
      </c>
    </row>
    <row r="2812" spans="1:9" x14ac:dyDescent="0.2">
      <c r="A2812" s="221" t="s">
        <v>13</v>
      </c>
      <c r="B2812" s="225" t="s">
        <v>4299</v>
      </c>
      <c r="C2812" s="221">
        <f t="shared" si="86"/>
        <v>7</v>
      </c>
      <c r="D2812" s="221">
        <v>62103000</v>
      </c>
      <c r="F2812" s="221" t="s">
        <v>499</v>
      </c>
      <c r="G2812" s="222">
        <v>153118210</v>
      </c>
      <c r="H2812" s="222">
        <v>0</v>
      </c>
      <c r="I2812" s="222">
        <f t="shared" si="87"/>
        <v>153118210</v>
      </c>
    </row>
    <row r="2813" spans="1:9" x14ac:dyDescent="0.2">
      <c r="A2813" s="221" t="s">
        <v>30</v>
      </c>
      <c r="B2813" s="225" t="s">
        <v>4297</v>
      </c>
      <c r="C2813" s="221">
        <f t="shared" si="86"/>
        <v>8</v>
      </c>
      <c r="D2813" s="221">
        <v>62103000</v>
      </c>
      <c r="F2813" s="221" t="s">
        <v>2378</v>
      </c>
      <c r="G2813" s="222">
        <v>35712500</v>
      </c>
      <c r="I2813" s="222">
        <f t="shared" si="87"/>
        <v>35712500</v>
      </c>
    </row>
    <row r="2814" spans="1:9" x14ac:dyDescent="0.2">
      <c r="A2814" s="221" t="s">
        <v>21</v>
      </c>
      <c r="B2814" s="225" t="s">
        <v>4299</v>
      </c>
      <c r="C2814" s="221">
        <f t="shared" si="86"/>
        <v>7</v>
      </c>
      <c r="D2814" s="221">
        <v>62103000</v>
      </c>
      <c r="F2814" s="221" t="s">
        <v>499</v>
      </c>
      <c r="G2814" s="222">
        <v>29828926</v>
      </c>
      <c r="H2814" s="222">
        <v>0</v>
      </c>
      <c r="I2814" s="222">
        <f t="shared" si="87"/>
        <v>29828926</v>
      </c>
    </row>
    <row r="2815" spans="1:9" x14ac:dyDescent="0.2">
      <c r="A2815" s="221" t="s">
        <v>1</v>
      </c>
      <c r="B2815" s="225" t="s">
        <v>4297</v>
      </c>
      <c r="C2815" s="221">
        <f t="shared" si="86"/>
        <v>8</v>
      </c>
      <c r="D2815" s="221">
        <v>62103000</v>
      </c>
      <c r="F2815" s="221" t="s">
        <v>188</v>
      </c>
      <c r="G2815" s="222">
        <v>4128000</v>
      </c>
      <c r="I2815" s="222">
        <f t="shared" si="87"/>
        <v>4128000</v>
      </c>
    </row>
    <row r="2816" spans="1:9" x14ac:dyDescent="0.2">
      <c r="A2816" s="221" t="s">
        <v>5</v>
      </c>
      <c r="B2816" s="225" t="s">
        <v>4299</v>
      </c>
      <c r="C2816" s="221">
        <f t="shared" si="86"/>
        <v>7</v>
      </c>
      <c r="D2816" s="221">
        <v>62103000</v>
      </c>
      <c r="F2816" s="221" t="s">
        <v>499</v>
      </c>
      <c r="G2816" s="222">
        <v>22940451</v>
      </c>
      <c r="H2816" s="222">
        <v>0</v>
      </c>
      <c r="I2816" s="222">
        <f t="shared" si="87"/>
        <v>22940451</v>
      </c>
    </row>
    <row r="2817" spans="1:9" x14ac:dyDescent="0.2">
      <c r="A2817" s="221" t="s">
        <v>6</v>
      </c>
      <c r="B2817" s="225" t="s">
        <v>4300</v>
      </c>
      <c r="C2817" s="221">
        <f t="shared" si="86"/>
        <v>8</v>
      </c>
      <c r="D2817" s="221">
        <v>62104000</v>
      </c>
      <c r="F2817" s="221" t="s">
        <v>188</v>
      </c>
      <c r="G2817" s="222">
        <v>607000</v>
      </c>
      <c r="I2817" s="222">
        <f t="shared" si="87"/>
        <v>607000</v>
      </c>
    </row>
    <row r="2818" spans="1:9" x14ac:dyDescent="0.2">
      <c r="A2818" s="221" t="s">
        <v>17</v>
      </c>
      <c r="B2818" s="225" t="s">
        <v>4301</v>
      </c>
      <c r="C2818" s="221">
        <f t="shared" ref="C2818:C2881" si="88">+LEN(B:B)</f>
        <v>6</v>
      </c>
      <c r="D2818" s="221">
        <v>62105000</v>
      </c>
      <c r="F2818" s="221" t="s">
        <v>499</v>
      </c>
      <c r="G2818" s="222">
        <v>35981025</v>
      </c>
      <c r="H2818" s="222">
        <v>0</v>
      </c>
      <c r="I2818" s="222">
        <f t="shared" ref="I2818:I2881" si="89">+G:G-H:H</f>
        <v>35981025</v>
      </c>
    </row>
    <row r="2819" spans="1:9" x14ac:dyDescent="0.2">
      <c r="A2819" s="221" t="s">
        <v>33</v>
      </c>
      <c r="B2819" s="225">
        <v>62105000</v>
      </c>
      <c r="C2819" s="221">
        <f t="shared" si="88"/>
        <v>8</v>
      </c>
      <c r="D2819" s="221">
        <v>62105000</v>
      </c>
      <c r="F2819" s="221" t="s">
        <v>1803</v>
      </c>
      <c r="G2819" s="222">
        <v>22060891.800000001</v>
      </c>
      <c r="I2819" s="222">
        <f t="shared" si="89"/>
        <v>22060891.800000001</v>
      </c>
    </row>
    <row r="2820" spans="1:9" x14ac:dyDescent="0.2">
      <c r="A2820" s="221" t="s">
        <v>15</v>
      </c>
      <c r="B2820" s="225">
        <v>62108000</v>
      </c>
      <c r="C2820" s="221">
        <f t="shared" si="88"/>
        <v>8</v>
      </c>
      <c r="D2820" s="221">
        <v>62105000</v>
      </c>
      <c r="F2820" s="221" t="s">
        <v>4302</v>
      </c>
      <c r="G2820" s="222">
        <v>957700</v>
      </c>
      <c r="I2820" s="222">
        <f t="shared" si="89"/>
        <v>957700</v>
      </c>
    </row>
    <row r="2821" spans="1:9" x14ac:dyDescent="0.2">
      <c r="A2821" s="221" t="s">
        <v>17</v>
      </c>
      <c r="B2821" s="225" t="s">
        <v>4303</v>
      </c>
      <c r="C2821" s="221">
        <f t="shared" si="88"/>
        <v>6</v>
      </c>
      <c r="D2821" s="221">
        <v>62105000</v>
      </c>
      <c r="F2821" s="221" t="s">
        <v>4304</v>
      </c>
      <c r="G2821" s="222">
        <v>295000</v>
      </c>
      <c r="H2821" s="222">
        <v>0</v>
      </c>
      <c r="I2821" s="222">
        <f t="shared" si="89"/>
        <v>295000</v>
      </c>
    </row>
    <row r="2822" spans="1:9" x14ac:dyDescent="0.2">
      <c r="A2822" s="221" t="s">
        <v>33</v>
      </c>
      <c r="B2822" s="225">
        <v>62110000</v>
      </c>
      <c r="C2822" s="221">
        <f t="shared" si="88"/>
        <v>8</v>
      </c>
      <c r="D2822" s="221">
        <v>62105000</v>
      </c>
      <c r="F2822" s="221" t="s">
        <v>188</v>
      </c>
      <c r="G2822" s="222">
        <v>674696.5</v>
      </c>
      <c r="I2822" s="222">
        <f t="shared" si="89"/>
        <v>674696.5</v>
      </c>
    </row>
    <row r="2823" spans="1:9" x14ac:dyDescent="0.2">
      <c r="A2823" s="221" t="s">
        <v>25</v>
      </c>
      <c r="B2823" s="225">
        <v>62110000</v>
      </c>
      <c r="C2823" s="221">
        <f t="shared" si="88"/>
        <v>8</v>
      </c>
      <c r="D2823" s="221">
        <v>62105000</v>
      </c>
      <c r="F2823" s="221" t="s">
        <v>1601</v>
      </c>
      <c r="G2823" s="222">
        <v>271842891.31</v>
      </c>
      <c r="I2823" s="222">
        <f t="shared" si="89"/>
        <v>271842891.31</v>
      </c>
    </row>
    <row r="2824" spans="1:9" x14ac:dyDescent="0.2">
      <c r="A2824" s="221" t="s">
        <v>8</v>
      </c>
      <c r="B2824" s="225" t="s">
        <v>4305</v>
      </c>
      <c r="C2824" s="221">
        <f t="shared" si="88"/>
        <v>8</v>
      </c>
      <c r="D2824" s="221">
        <v>62201000</v>
      </c>
      <c r="F2824" s="221" t="s">
        <v>503</v>
      </c>
      <c r="G2824" s="222">
        <v>32350000</v>
      </c>
      <c r="I2824" s="222">
        <f t="shared" si="89"/>
        <v>32350000</v>
      </c>
    </row>
    <row r="2825" spans="1:9" x14ac:dyDescent="0.2">
      <c r="A2825" s="221" t="s">
        <v>2</v>
      </c>
      <c r="B2825" s="225" t="s">
        <v>4305</v>
      </c>
      <c r="C2825" s="221">
        <f t="shared" si="88"/>
        <v>8</v>
      </c>
      <c r="D2825" s="221">
        <v>62201000</v>
      </c>
      <c r="F2825" s="221" t="s">
        <v>503</v>
      </c>
      <c r="G2825" s="222">
        <v>82320000</v>
      </c>
      <c r="I2825" s="222">
        <f t="shared" si="89"/>
        <v>82320000</v>
      </c>
    </row>
    <row r="2826" spans="1:9" x14ac:dyDescent="0.2">
      <c r="A2826" s="221" t="s">
        <v>26</v>
      </c>
      <c r="B2826" s="225" t="s">
        <v>4305</v>
      </c>
      <c r="C2826" s="221">
        <f t="shared" si="88"/>
        <v>8</v>
      </c>
      <c r="D2826" s="221">
        <v>62201000</v>
      </c>
      <c r="F2826" s="221" t="s">
        <v>2364</v>
      </c>
      <c r="G2826" s="222">
        <v>456894644.44</v>
      </c>
      <c r="I2826" s="222">
        <f t="shared" si="89"/>
        <v>456894644.44</v>
      </c>
    </row>
    <row r="2827" spans="1:9" x14ac:dyDescent="0.2">
      <c r="A2827" s="221" t="s">
        <v>149</v>
      </c>
      <c r="B2827" s="225" t="s">
        <v>1010</v>
      </c>
      <c r="C2827" s="221">
        <f t="shared" si="88"/>
        <v>7</v>
      </c>
      <c r="D2827" s="221">
        <v>62201000</v>
      </c>
      <c r="F2827" s="221" t="s">
        <v>503</v>
      </c>
      <c r="G2827" s="222">
        <v>75389256</v>
      </c>
      <c r="I2827" s="222">
        <f t="shared" si="89"/>
        <v>75389256</v>
      </c>
    </row>
    <row r="2828" spans="1:9" x14ac:dyDescent="0.2">
      <c r="A2828" s="221" t="s">
        <v>148</v>
      </c>
      <c r="B2828" s="225" t="s">
        <v>4305</v>
      </c>
      <c r="C2828" s="221">
        <f t="shared" si="88"/>
        <v>8</v>
      </c>
      <c r="D2828" s="221">
        <v>62201000</v>
      </c>
      <c r="F2828" s="221" t="s">
        <v>503</v>
      </c>
      <c r="G2828" s="222">
        <v>30733676</v>
      </c>
      <c r="I2828" s="222">
        <f t="shared" si="89"/>
        <v>30733676</v>
      </c>
    </row>
    <row r="2829" spans="1:9" x14ac:dyDescent="0.2">
      <c r="A2829" s="221" t="s">
        <v>3315</v>
      </c>
      <c r="B2829" s="225" t="s">
        <v>4306</v>
      </c>
      <c r="C2829" s="221">
        <f t="shared" si="88"/>
        <v>6</v>
      </c>
      <c r="D2829" s="221">
        <v>62201000</v>
      </c>
      <c r="F2829" s="221" t="s">
        <v>1408</v>
      </c>
      <c r="G2829" s="222">
        <v>400000</v>
      </c>
      <c r="I2829" s="222">
        <f t="shared" si="89"/>
        <v>400000</v>
      </c>
    </row>
    <row r="2830" spans="1:9" x14ac:dyDescent="0.2">
      <c r="A2830" s="221" t="s">
        <v>3316</v>
      </c>
      <c r="B2830" s="225" t="s">
        <v>4306</v>
      </c>
      <c r="C2830" s="221">
        <f t="shared" si="88"/>
        <v>6</v>
      </c>
      <c r="D2830" s="221">
        <v>62201000</v>
      </c>
      <c r="F2830" s="221" t="s">
        <v>1408</v>
      </c>
      <c r="G2830" s="222">
        <v>300000</v>
      </c>
      <c r="I2830" s="222">
        <f t="shared" si="89"/>
        <v>300000</v>
      </c>
    </row>
    <row r="2831" spans="1:9" x14ac:dyDescent="0.2">
      <c r="A2831" s="221" t="s">
        <v>7</v>
      </c>
      <c r="B2831" s="225" t="s">
        <v>4305</v>
      </c>
      <c r="C2831" s="221">
        <f t="shared" si="88"/>
        <v>8</v>
      </c>
      <c r="D2831" s="221">
        <v>62201000</v>
      </c>
      <c r="F2831" s="221" t="s">
        <v>503</v>
      </c>
      <c r="H2831" s="222">
        <v>600966</v>
      </c>
      <c r="I2831" s="222">
        <f t="shared" si="89"/>
        <v>-600966</v>
      </c>
    </row>
    <row r="2832" spans="1:9" x14ac:dyDescent="0.2">
      <c r="A2832" s="221" t="s">
        <v>33</v>
      </c>
      <c r="B2832" s="225">
        <v>62201000</v>
      </c>
      <c r="C2832" s="221">
        <f t="shared" si="88"/>
        <v>8</v>
      </c>
      <c r="D2832" s="221">
        <v>62201000</v>
      </c>
      <c r="F2832" s="221" t="s">
        <v>4307</v>
      </c>
      <c r="G2832" s="222">
        <v>53167913</v>
      </c>
      <c r="I2832" s="222">
        <f t="shared" si="89"/>
        <v>53167913</v>
      </c>
    </row>
    <row r="2833" spans="1:9" x14ac:dyDescent="0.2">
      <c r="A2833" s="221" t="s">
        <v>9</v>
      </c>
      <c r="B2833" s="225" t="s">
        <v>1010</v>
      </c>
      <c r="C2833" s="221">
        <f t="shared" si="88"/>
        <v>7</v>
      </c>
      <c r="D2833" s="221">
        <v>62201000</v>
      </c>
      <c r="F2833" s="221" t="s">
        <v>503</v>
      </c>
      <c r="G2833" s="222">
        <v>1130000</v>
      </c>
      <c r="H2833" s="222">
        <v>0</v>
      </c>
      <c r="I2833" s="222">
        <f t="shared" si="89"/>
        <v>1130000</v>
      </c>
    </row>
    <row r="2834" spans="1:9" x14ac:dyDescent="0.2">
      <c r="A2834" s="221" t="s">
        <v>13</v>
      </c>
      <c r="B2834" s="225" t="s">
        <v>1010</v>
      </c>
      <c r="C2834" s="221">
        <f t="shared" si="88"/>
        <v>7</v>
      </c>
      <c r="D2834" s="221">
        <v>62201000</v>
      </c>
      <c r="F2834" s="221" t="s">
        <v>503</v>
      </c>
      <c r="G2834" s="222">
        <v>38639743.189999998</v>
      </c>
      <c r="H2834" s="222">
        <v>0</v>
      </c>
      <c r="I2834" s="222">
        <f t="shared" si="89"/>
        <v>38639743.189999998</v>
      </c>
    </row>
    <row r="2835" spans="1:9" x14ac:dyDescent="0.2">
      <c r="A2835" s="221" t="s">
        <v>30</v>
      </c>
      <c r="B2835" s="225" t="s">
        <v>4305</v>
      </c>
      <c r="C2835" s="221">
        <f t="shared" si="88"/>
        <v>8</v>
      </c>
      <c r="D2835" s="221">
        <v>62201000</v>
      </c>
      <c r="F2835" s="221" t="s">
        <v>503</v>
      </c>
      <c r="G2835" s="222">
        <v>11223200</v>
      </c>
      <c r="I2835" s="222">
        <f t="shared" si="89"/>
        <v>11223200</v>
      </c>
    </row>
    <row r="2836" spans="1:9" x14ac:dyDescent="0.2">
      <c r="A2836" s="221" t="s">
        <v>21</v>
      </c>
      <c r="B2836" s="225" t="s">
        <v>1010</v>
      </c>
      <c r="C2836" s="221">
        <f t="shared" si="88"/>
        <v>7</v>
      </c>
      <c r="D2836" s="221">
        <v>62201000</v>
      </c>
      <c r="F2836" s="221" t="s">
        <v>503</v>
      </c>
      <c r="G2836" s="222">
        <v>230000</v>
      </c>
      <c r="H2836" s="222">
        <v>0</v>
      </c>
      <c r="I2836" s="222">
        <f t="shared" si="89"/>
        <v>230000</v>
      </c>
    </row>
    <row r="2837" spans="1:9" x14ac:dyDescent="0.2">
      <c r="A2837" s="221" t="s">
        <v>5</v>
      </c>
      <c r="B2837" s="225" t="s">
        <v>1010</v>
      </c>
      <c r="C2837" s="221">
        <f t="shared" si="88"/>
        <v>7</v>
      </c>
      <c r="D2837" s="221">
        <v>62201000</v>
      </c>
      <c r="F2837" s="221" t="s">
        <v>503</v>
      </c>
      <c r="G2837" s="222">
        <v>15246355.199999999</v>
      </c>
      <c r="H2837" s="222">
        <v>0</v>
      </c>
      <c r="I2837" s="222">
        <f t="shared" si="89"/>
        <v>15246355.199999999</v>
      </c>
    </row>
    <row r="2838" spans="1:9" x14ac:dyDescent="0.2">
      <c r="A2838" s="221" t="s">
        <v>27</v>
      </c>
      <c r="B2838" s="225" t="s">
        <v>4305</v>
      </c>
      <c r="C2838" s="221">
        <f t="shared" si="88"/>
        <v>8</v>
      </c>
      <c r="D2838" s="221">
        <v>62201000</v>
      </c>
      <c r="F2838" s="221" t="s">
        <v>503</v>
      </c>
      <c r="G2838" s="222">
        <v>1250000</v>
      </c>
      <c r="I2838" s="222">
        <f t="shared" si="89"/>
        <v>1250000</v>
      </c>
    </row>
    <row r="2839" spans="1:9" x14ac:dyDescent="0.2">
      <c r="A2839" s="221" t="s">
        <v>17</v>
      </c>
      <c r="B2839" s="225" t="s">
        <v>4308</v>
      </c>
      <c r="C2839" s="221">
        <f t="shared" si="88"/>
        <v>6</v>
      </c>
      <c r="D2839" s="221">
        <v>62202000</v>
      </c>
      <c r="F2839" s="221" t="s">
        <v>1409</v>
      </c>
      <c r="G2839" s="222">
        <v>6901500</v>
      </c>
      <c r="H2839" s="222">
        <v>0</v>
      </c>
      <c r="I2839" s="222">
        <f t="shared" si="89"/>
        <v>6901500</v>
      </c>
    </row>
    <row r="2840" spans="1:9" x14ac:dyDescent="0.2">
      <c r="A2840" s="221" t="s">
        <v>148</v>
      </c>
      <c r="B2840" s="225" t="s">
        <v>4309</v>
      </c>
      <c r="C2840" s="221">
        <f t="shared" si="88"/>
        <v>8</v>
      </c>
      <c r="D2840" s="221">
        <v>62202000</v>
      </c>
      <c r="F2840" s="221" t="s">
        <v>505</v>
      </c>
      <c r="G2840" s="222">
        <v>700000</v>
      </c>
      <c r="I2840" s="222">
        <f t="shared" si="89"/>
        <v>700000</v>
      </c>
    </row>
    <row r="2841" spans="1:9" x14ac:dyDescent="0.2">
      <c r="A2841" s="221" t="s">
        <v>3315</v>
      </c>
      <c r="B2841" s="225" t="s">
        <v>4308</v>
      </c>
      <c r="C2841" s="221">
        <f t="shared" si="88"/>
        <v>6</v>
      </c>
      <c r="D2841" s="221">
        <v>62202000</v>
      </c>
      <c r="F2841" s="221" t="s">
        <v>1409</v>
      </c>
      <c r="H2841" s="222">
        <v>2310000</v>
      </c>
      <c r="I2841" s="222">
        <f t="shared" si="89"/>
        <v>-2310000</v>
      </c>
    </row>
    <row r="2842" spans="1:9" x14ac:dyDescent="0.2">
      <c r="A2842" s="221" t="s">
        <v>3316</v>
      </c>
      <c r="B2842" s="225" t="s">
        <v>4308</v>
      </c>
      <c r="C2842" s="221">
        <f t="shared" si="88"/>
        <v>6</v>
      </c>
      <c r="D2842" s="221">
        <v>62202000</v>
      </c>
      <c r="F2842" s="221" t="s">
        <v>1409</v>
      </c>
      <c r="H2842" s="222">
        <v>1925000</v>
      </c>
      <c r="I2842" s="222">
        <f t="shared" si="89"/>
        <v>-1925000</v>
      </c>
    </row>
    <row r="2843" spans="1:9" x14ac:dyDescent="0.2">
      <c r="A2843" s="221" t="s">
        <v>9</v>
      </c>
      <c r="B2843" s="225" t="s">
        <v>1011</v>
      </c>
      <c r="C2843" s="221">
        <f t="shared" si="88"/>
        <v>7</v>
      </c>
      <c r="D2843" s="221">
        <v>62202000</v>
      </c>
      <c r="F2843" s="221" t="s">
        <v>505</v>
      </c>
      <c r="G2843" s="222">
        <v>4477000</v>
      </c>
      <c r="H2843" s="222">
        <v>0</v>
      </c>
      <c r="I2843" s="222">
        <f t="shared" si="89"/>
        <v>4477000</v>
      </c>
    </row>
    <row r="2844" spans="1:9" x14ac:dyDescent="0.2">
      <c r="A2844" s="221" t="s">
        <v>13</v>
      </c>
      <c r="B2844" s="225" t="s">
        <v>1011</v>
      </c>
      <c r="C2844" s="221">
        <f t="shared" si="88"/>
        <v>7</v>
      </c>
      <c r="D2844" s="221">
        <v>62202000</v>
      </c>
      <c r="F2844" s="221" t="s">
        <v>505</v>
      </c>
      <c r="G2844" s="222">
        <v>20762943</v>
      </c>
      <c r="H2844" s="222">
        <v>0</v>
      </c>
      <c r="I2844" s="222">
        <f t="shared" si="89"/>
        <v>20762943</v>
      </c>
    </row>
    <row r="2845" spans="1:9" x14ac:dyDescent="0.2">
      <c r="A2845" s="221" t="s">
        <v>21</v>
      </c>
      <c r="B2845" s="225" t="s">
        <v>1011</v>
      </c>
      <c r="C2845" s="221">
        <f t="shared" si="88"/>
        <v>7</v>
      </c>
      <c r="D2845" s="221">
        <v>62202000</v>
      </c>
      <c r="F2845" s="221" t="s">
        <v>505</v>
      </c>
      <c r="G2845" s="222">
        <v>5807000</v>
      </c>
      <c r="H2845" s="222">
        <v>0</v>
      </c>
      <c r="I2845" s="222">
        <f t="shared" si="89"/>
        <v>5807000</v>
      </c>
    </row>
    <row r="2846" spans="1:9" x14ac:dyDescent="0.2">
      <c r="A2846" s="221" t="s">
        <v>5</v>
      </c>
      <c r="B2846" s="225" t="s">
        <v>1011</v>
      </c>
      <c r="C2846" s="221">
        <f t="shared" si="88"/>
        <v>7</v>
      </c>
      <c r="D2846" s="221">
        <v>62202000</v>
      </c>
      <c r="F2846" s="221" t="s">
        <v>505</v>
      </c>
      <c r="G2846" s="222">
        <v>985000</v>
      </c>
      <c r="H2846" s="222">
        <v>0</v>
      </c>
      <c r="I2846" s="222">
        <f t="shared" si="89"/>
        <v>985000</v>
      </c>
    </row>
    <row r="2847" spans="1:9" x14ac:dyDescent="0.2">
      <c r="A2847" s="221" t="s">
        <v>27</v>
      </c>
      <c r="B2847" s="225" t="s">
        <v>4309</v>
      </c>
      <c r="C2847" s="221">
        <f t="shared" si="88"/>
        <v>8</v>
      </c>
      <c r="D2847" s="221">
        <v>62202000</v>
      </c>
      <c r="F2847" s="221" t="s">
        <v>505</v>
      </c>
      <c r="G2847" s="222">
        <v>1663565.45</v>
      </c>
      <c r="I2847" s="222">
        <f t="shared" si="89"/>
        <v>1663565.45</v>
      </c>
    </row>
    <row r="2848" spans="1:9" x14ac:dyDescent="0.2">
      <c r="A2848" s="221" t="s">
        <v>25</v>
      </c>
      <c r="B2848" s="225">
        <v>62202000</v>
      </c>
      <c r="C2848" s="221">
        <f t="shared" si="88"/>
        <v>8</v>
      </c>
      <c r="D2848" s="221">
        <v>62202000</v>
      </c>
      <c r="F2848" s="221" t="s">
        <v>4310</v>
      </c>
      <c r="G2848" s="222">
        <v>656452000</v>
      </c>
      <c r="I2848" s="222">
        <f t="shared" si="89"/>
        <v>656452000</v>
      </c>
    </row>
    <row r="2849" spans="1:9" x14ac:dyDescent="0.2">
      <c r="A2849" s="221" t="s">
        <v>37</v>
      </c>
      <c r="B2849" s="225" t="s">
        <v>4311</v>
      </c>
      <c r="C2849" s="221">
        <f t="shared" si="88"/>
        <v>6</v>
      </c>
      <c r="D2849" s="221">
        <v>62203000</v>
      </c>
      <c r="F2849" s="221" t="s">
        <v>190</v>
      </c>
      <c r="G2849" s="222">
        <v>8691300</v>
      </c>
      <c r="I2849" s="222">
        <f t="shared" si="89"/>
        <v>8691300</v>
      </c>
    </row>
    <row r="2850" spans="1:9" x14ac:dyDescent="0.2">
      <c r="A2850" s="221" t="s">
        <v>17</v>
      </c>
      <c r="B2850" s="225" t="s">
        <v>4311</v>
      </c>
      <c r="C2850" s="221">
        <f t="shared" si="88"/>
        <v>6</v>
      </c>
      <c r="D2850" s="221">
        <v>62203000</v>
      </c>
      <c r="F2850" s="221" t="s">
        <v>190</v>
      </c>
      <c r="G2850" s="222">
        <v>45832781.399999999</v>
      </c>
      <c r="H2850" s="222">
        <v>0</v>
      </c>
      <c r="I2850" s="222">
        <f t="shared" si="89"/>
        <v>45832781.399999999</v>
      </c>
    </row>
    <row r="2851" spans="1:9" x14ac:dyDescent="0.2">
      <c r="A2851" s="221" t="s">
        <v>20</v>
      </c>
      <c r="B2851" s="225">
        <v>62203000</v>
      </c>
      <c r="C2851" s="221">
        <f t="shared" si="88"/>
        <v>8</v>
      </c>
      <c r="D2851" s="221">
        <v>62203000</v>
      </c>
      <c r="F2851" s="221" t="s">
        <v>2146</v>
      </c>
      <c r="G2851" s="222">
        <v>4371600</v>
      </c>
      <c r="I2851" s="222">
        <f t="shared" si="89"/>
        <v>4371600</v>
      </c>
    </row>
    <row r="2852" spans="1:9" x14ac:dyDescent="0.2">
      <c r="A2852" s="221" t="s">
        <v>148</v>
      </c>
      <c r="B2852" s="225" t="s">
        <v>4312</v>
      </c>
      <c r="C2852" s="221">
        <f t="shared" si="88"/>
        <v>8</v>
      </c>
      <c r="D2852" s="221">
        <v>62203000</v>
      </c>
      <c r="F2852" s="221" t="s">
        <v>2146</v>
      </c>
      <c r="G2852" s="222">
        <v>1237250</v>
      </c>
      <c r="I2852" s="222">
        <f t="shared" si="89"/>
        <v>1237250</v>
      </c>
    </row>
    <row r="2853" spans="1:9" x14ac:dyDescent="0.2">
      <c r="A2853" s="221" t="s">
        <v>7</v>
      </c>
      <c r="B2853" s="225" t="s">
        <v>4312</v>
      </c>
      <c r="C2853" s="221">
        <f t="shared" si="88"/>
        <v>8</v>
      </c>
      <c r="D2853" s="221">
        <v>62203000</v>
      </c>
      <c r="F2853" s="221" t="s">
        <v>2146</v>
      </c>
      <c r="H2853" s="222">
        <v>13212</v>
      </c>
      <c r="I2853" s="222">
        <f t="shared" si="89"/>
        <v>-13212</v>
      </c>
    </row>
    <row r="2854" spans="1:9" x14ac:dyDescent="0.2">
      <c r="A2854" s="221" t="s">
        <v>13</v>
      </c>
      <c r="B2854" s="225" t="s">
        <v>1012</v>
      </c>
      <c r="C2854" s="221">
        <f t="shared" si="88"/>
        <v>7</v>
      </c>
      <c r="D2854" s="221">
        <v>62203000</v>
      </c>
      <c r="F2854" s="221" t="s">
        <v>507</v>
      </c>
      <c r="G2854" s="222">
        <v>0</v>
      </c>
      <c r="H2854" s="222">
        <v>17641200</v>
      </c>
      <c r="I2854" s="222">
        <f t="shared" si="89"/>
        <v>-17641200</v>
      </c>
    </row>
    <row r="2855" spans="1:9" x14ac:dyDescent="0.2">
      <c r="A2855" s="221" t="s">
        <v>30</v>
      </c>
      <c r="B2855" s="225" t="s">
        <v>4312</v>
      </c>
      <c r="C2855" s="221">
        <f t="shared" si="88"/>
        <v>8</v>
      </c>
      <c r="D2855" s="221">
        <v>62203000</v>
      </c>
      <c r="F2855" s="221" t="s">
        <v>2146</v>
      </c>
      <c r="G2855" s="222">
        <v>240000</v>
      </c>
      <c r="I2855" s="222">
        <f t="shared" si="89"/>
        <v>240000</v>
      </c>
    </row>
    <row r="2856" spans="1:9" x14ac:dyDescent="0.2">
      <c r="A2856" s="221" t="s">
        <v>1</v>
      </c>
      <c r="B2856" s="225" t="s">
        <v>4312</v>
      </c>
      <c r="C2856" s="221">
        <f t="shared" si="88"/>
        <v>8</v>
      </c>
      <c r="D2856" s="221">
        <v>62203000</v>
      </c>
      <c r="F2856" s="221" t="s">
        <v>189</v>
      </c>
      <c r="G2856" s="222">
        <v>4000000</v>
      </c>
      <c r="I2856" s="222">
        <f t="shared" si="89"/>
        <v>4000000</v>
      </c>
    </row>
    <row r="2857" spans="1:9" x14ac:dyDescent="0.2">
      <c r="A2857" s="221" t="s">
        <v>25</v>
      </c>
      <c r="B2857" s="225">
        <v>62203000</v>
      </c>
      <c r="C2857" s="221">
        <f t="shared" si="88"/>
        <v>8</v>
      </c>
      <c r="D2857" s="221">
        <v>62203000</v>
      </c>
      <c r="F2857" s="221" t="s">
        <v>189</v>
      </c>
      <c r="G2857" s="222">
        <v>22182000</v>
      </c>
      <c r="I2857" s="222">
        <f t="shared" si="89"/>
        <v>22182000</v>
      </c>
    </row>
    <row r="2858" spans="1:9" x14ac:dyDescent="0.2">
      <c r="A2858" s="221" t="s">
        <v>15</v>
      </c>
      <c r="B2858" s="225">
        <v>62203000</v>
      </c>
      <c r="C2858" s="221">
        <f t="shared" si="88"/>
        <v>8</v>
      </c>
      <c r="D2858" s="221">
        <v>62203000</v>
      </c>
      <c r="F2858" s="221" t="s">
        <v>189</v>
      </c>
      <c r="G2858" s="222">
        <v>30446951</v>
      </c>
      <c r="I2858" s="222">
        <f t="shared" si="89"/>
        <v>30446951</v>
      </c>
    </row>
    <row r="2859" spans="1:9" x14ac:dyDescent="0.2">
      <c r="A2859" s="221" t="s">
        <v>7</v>
      </c>
      <c r="B2859" s="225" t="s">
        <v>4313</v>
      </c>
      <c r="C2859" s="221">
        <f t="shared" si="88"/>
        <v>8</v>
      </c>
      <c r="D2859" s="221">
        <v>62204000</v>
      </c>
      <c r="F2859" s="221" t="s">
        <v>2305</v>
      </c>
      <c r="G2859" s="222">
        <v>922827</v>
      </c>
      <c r="I2859" s="222">
        <f t="shared" si="89"/>
        <v>922827</v>
      </c>
    </row>
    <row r="2860" spans="1:9" x14ac:dyDescent="0.2">
      <c r="A2860" s="221" t="s">
        <v>9</v>
      </c>
      <c r="B2860" s="225" t="s">
        <v>1013</v>
      </c>
      <c r="C2860" s="221">
        <f t="shared" si="88"/>
        <v>7</v>
      </c>
      <c r="D2860" s="221">
        <v>62204000</v>
      </c>
      <c r="F2860" s="221" t="s">
        <v>508</v>
      </c>
      <c r="G2860" s="222">
        <v>1000000</v>
      </c>
      <c r="H2860" s="222">
        <v>0</v>
      </c>
      <c r="I2860" s="222">
        <f t="shared" si="89"/>
        <v>1000000</v>
      </c>
    </row>
    <row r="2861" spans="1:9" x14ac:dyDescent="0.2">
      <c r="A2861" s="221" t="s">
        <v>25</v>
      </c>
      <c r="B2861" s="225">
        <v>62204000</v>
      </c>
      <c r="C2861" s="221">
        <f t="shared" si="88"/>
        <v>8</v>
      </c>
      <c r="D2861" s="221">
        <v>62204000</v>
      </c>
      <c r="F2861" s="221" t="s">
        <v>190</v>
      </c>
      <c r="G2861" s="222">
        <v>32368666.600000001</v>
      </c>
      <c r="I2861" s="222">
        <f t="shared" si="89"/>
        <v>32368666.600000001</v>
      </c>
    </row>
    <row r="2862" spans="1:9" x14ac:dyDescent="0.2">
      <c r="A2862" s="221" t="s">
        <v>15</v>
      </c>
      <c r="B2862" s="225">
        <v>62204000</v>
      </c>
      <c r="C2862" s="221">
        <f t="shared" si="88"/>
        <v>8</v>
      </c>
      <c r="D2862" s="221">
        <v>62204000</v>
      </c>
      <c r="F2862" s="221" t="s">
        <v>2046</v>
      </c>
      <c r="G2862" s="222">
        <v>66649939.402000003</v>
      </c>
      <c r="I2862" s="222">
        <f t="shared" si="89"/>
        <v>66649939.402000003</v>
      </c>
    </row>
    <row r="2863" spans="1:9" x14ac:dyDescent="0.2">
      <c r="A2863" s="221" t="s">
        <v>33</v>
      </c>
      <c r="B2863" s="225">
        <v>62205000</v>
      </c>
      <c r="C2863" s="221">
        <f t="shared" si="88"/>
        <v>8</v>
      </c>
      <c r="D2863" s="221">
        <v>62204000</v>
      </c>
      <c r="F2863" s="221" t="s">
        <v>4314</v>
      </c>
      <c r="G2863" s="222">
        <v>10226736</v>
      </c>
      <c r="I2863" s="222">
        <f t="shared" si="89"/>
        <v>10226736</v>
      </c>
    </row>
    <row r="2864" spans="1:9" x14ac:dyDescent="0.2">
      <c r="A2864" s="221" t="s">
        <v>25</v>
      </c>
      <c r="B2864" s="225">
        <v>62205000</v>
      </c>
      <c r="C2864" s="221">
        <f t="shared" si="88"/>
        <v>8</v>
      </c>
      <c r="D2864" s="221">
        <v>62204000</v>
      </c>
      <c r="F2864" s="221" t="s">
        <v>425</v>
      </c>
      <c r="G2864" s="222">
        <v>40839929</v>
      </c>
      <c r="I2864" s="222">
        <f t="shared" si="89"/>
        <v>40839929</v>
      </c>
    </row>
    <row r="2865" spans="1:9" x14ac:dyDescent="0.2">
      <c r="A2865" s="221" t="s">
        <v>15</v>
      </c>
      <c r="B2865" s="225">
        <v>62205000</v>
      </c>
      <c r="C2865" s="221">
        <f t="shared" si="88"/>
        <v>8</v>
      </c>
      <c r="D2865" s="221">
        <v>62204000</v>
      </c>
      <c r="F2865" s="221" t="s">
        <v>4315</v>
      </c>
      <c r="G2865" s="222">
        <v>44600504</v>
      </c>
      <c r="I2865" s="222">
        <f t="shared" si="89"/>
        <v>44600504</v>
      </c>
    </row>
    <row r="2866" spans="1:9" x14ac:dyDescent="0.2">
      <c r="A2866" s="221" t="s">
        <v>15</v>
      </c>
      <c r="B2866" s="225">
        <v>62206000</v>
      </c>
      <c r="C2866" s="221">
        <f t="shared" si="88"/>
        <v>8</v>
      </c>
      <c r="D2866" s="221">
        <v>62206000</v>
      </c>
      <c r="F2866" s="221" t="s">
        <v>4316</v>
      </c>
      <c r="G2866" s="222">
        <v>6228000</v>
      </c>
      <c r="I2866" s="222">
        <f t="shared" si="89"/>
        <v>6228000</v>
      </c>
    </row>
    <row r="2867" spans="1:9" x14ac:dyDescent="0.2">
      <c r="A2867" s="221" t="s">
        <v>15</v>
      </c>
      <c r="B2867" s="225">
        <v>62207000</v>
      </c>
      <c r="C2867" s="221">
        <f t="shared" si="88"/>
        <v>8</v>
      </c>
      <c r="D2867" s="221">
        <v>62206000</v>
      </c>
      <c r="F2867" s="221" t="s">
        <v>4317</v>
      </c>
      <c r="G2867" s="222">
        <v>23810523.100000001</v>
      </c>
      <c r="I2867" s="222">
        <f t="shared" si="89"/>
        <v>23810523.100000001</v>
      </c>
    </row>
    <row r="2868" spans="1:9" x14ac:dyDescent="0.2">
      <c r="A2868" s="221" t="s">
        <v>8</v>
      </c>
      <c r="B2868" s="225" t="s">
        <v>4318</v>
      </c>
      <c r="C2868" s="221">
        <f t="shared" si="88"/>
        <v>8</v>
      </c>
      <c r="D2868" s="221">
        <v>62208000</v>
      </c>
      <c r="F2868" s="221" t="s">
        <v>425</v>
      </c>
      <c r="G2868" s="222">
        <v>2579914.4</v>
      </c>
      <c r="I2868" s="222">
        <f t="shared" si="89"/>
        <v>2579914.4</v>
      </c>
    </row>
    <row r="2869" spans="1:9" x14ac:dyDescent="0.2">
      <c r="A2869" s="221" t="s">
        <v>26</v>
      </c>
      <c r="B2869" s="225" t="s">
        <v>4318</v>
      </c>
      <c r="C2869" s="221">
        <f t="shared" si="88"/>
        <v>8</v>
      </c>
      <c r="D2869" s="221">
        <v>62208000</v>
      </c>
      <c r="F2869" s="221" t="s">
        <v>425</v>
      </c>
      <c r="G2869" s="222">
        <v>1159800</v>
      </c>
      <c r="I2869" s="222">
        <f t="shared" si="89"/>
        <v>1159800</v>
      </c>
    </row>
    <row r="2870" spans="1:9" x14ac:dyDescent="0.2">
      <c r="A2870" s="221" t="s">
        <v>7</v>
      </c>
      <c r="B2870" s="225" t="s">
        <v>4318</v>
      </c>
      <c r="C2870" s="221">
        <f t="shared" si="88"/>
        <v>8</v>
      </c>
      <c r="D2870" s="221">
        <v>62208000</v>
      </c>
      <c r="F2870" s="221" t="s">
        <v>4319</v>
      </c>
      <c r="G2870" s="222">
        <v>394800</v>
      </c>
      <c r="I2870" s="222">
        <f t="shared" si="89"/>
        <v>394800</v>
      </c>
    </row>
    <row r="2871" spans="1:9" x14ac:dyDescent="0.2">
      <c r="A2871" s="221" t="s">
        <v>33</v>
      </c>
      <c r="B2871" s="225">
        <v>62208000</v>
      </c>
      <c r="C2871" s="221">
        <f t="shared" si="88"/>
        <v>8</v>
      </c>
      <c r="D2871" s="221">
        <v>62208000</v>
      </c>
      <c r="F2871" s="221" t="s">
        <v>190</v>
      </c>
      <c r="G2871" s="222">
        <v>5762544</v>
      </c>
      <c r="I2871" s="222">
        <f t="shared" si="89"/>
        <v>5762544</v>
      </c>
    </row>
    <row r="2872" spans="1:9" x14ac:dyDescent="0.2">
      <c r="A2872" s="221" t="s">
        <v>9</v>
      </c>
      <c r="B2872" s="225" t="s">
        <v>1015</v>
      </c>
      <c r="C2872" s="221">
        <f t="shared" si="88"/>
        <v>7</v>
      </c>
      <c r="D2872" s="221">
        <v>62208000</v>
      </c>
      <c r="F2872" s="221" t="s">
        <v>425</v>
      </c>
      <c r="G2872" s="222">
        <v>1040000</v>
      </c>
      <c r="H2872" s="222">
        <v>0</v>
      </c>
      <c r="I2872" s="222">
        <f t="shared" si="89"/>
        <v>1040000</v>
      </c>
    </row>
    <row r="2873" spans="1:9" x14ac:dyDescent="0.2">
      <c r="A2873" s="221" t="s">
        <v>13</v>
      </c>
      <c r="B2873" s="225" t="s">
        <v>1015</v>
      </c>
      <c r="C2873" s="221">
        <f t="shared" si="88"/>
        <v>7</v>
      </c>
      <c r="D2873" s="221">
        <v>62208000</v>
      </c>
      <c r="F2873" s="221" t="s">
        <v>425</v>
      </c>
      <c r="G2873" s="222">
        <v>1354000</v>
      </c>
      <c r="H2873" s="222">
        <v>0</v>
      </c>
      <c r="I2873" s="222">
        <f t="shared" si="89"/>
        <v>1354000</v>
      </c>
    </row>
    <row r="2874" spans="1:9" x14ac:dyDescent="0.2">
      <c r="A2874" s="221" t="s">
        <v>30</v>
      </c>
      <c r="B2874" s="225" t="s">
        <v>4318</v>
      </c>
      <c r="C2874" s="221">
        <f t="shared" si="88"/>
        <v>8</v>
      </c>
      <c r="D2874" s="221">
        <v>62208000</v>
      </c>
      <c r="F2874" s="221" t="s">
        <v>425</v>
      </c>
      <c r="G2874" s="222">
        <v>20000</v>
      </c>
      <c r="I2874" s="222">
        <f t="shared" si="89"/>
        <v>20000</v>
      </c>
    </row>
    <row r="2875" spans="1:9" x14ac:dyDescent="0.2">
      <c r="A2875" s="221" t="s">
        <v>21</v>
      </c>
      <c r="B2875" s="225" t="s">
        <v>1015</v>
      </c>
      <c r="C2875" s="221">
        <f t="shared" si="88"/>
        <v>7</v>
      </c>
      <c r="D2875" s="221">
        <v>62208000</v>
      </c>
      <c r="F2875" s="221" t="s">
        <v>425</v>
      </c>
      <c r="G2875" s="222">
        <v>6250700</v>
      </c>
      <c r="H2875" s="222">
        <v>0</v>
      </c>
      <c r="I2875" s="222">
        <f t="shared" si="89"/>
        <v>6250700</v>
      </c>
    </row>
    <row r="2876" spans="1:9" x14ac:dyDescent="0.2">
      <c r="A2876" s="221" t="s">
        <v>1</v>
      </c>
      <c r="B2876" s="225" t="s">
        <v>4318</v>
      </c>
      <c r="C2876" s="221">
        <f t="shared" si="88"/>
        <v>8</v>
      </c>
      <c r="D2876" s="221">
        <v>62208000</v>
      </c>
      <c r="F2876" s="221" t="s">
        <v>190</v>
      </c>
      <c r="G2876" s="222">
        <v>376514168.19</v>
      </c>
      <c r="I2876" s="222">
        <f t="shared" si="89"/>
        <v>376514168.19</v>
      </c>
    </row>
    <row r="2877" spans="1:9" x14ac:dyDescent="0.2">
      <c r="A2877" s="221" t="s">
        <v>5</v>
      </c>
      <c r="B2877" s="225" t="s">
        <v>1015</v>
      </c>
      <c r="C2877" s="221">
        <f t="shared" si="88"/>
        <v>7</v>
      </c>
      <c r="D2877" s="221">
        <v>62208000</v>
      </c>
      <c r="F2877" s="221" t="s">
        <v>425</v>
      </c>
      <c r="G2877" s="222">
        <v>120000</v>
      </c>
      <c r="H2877" s="222">
        <v>0</v>
      </c>
      <c r="I2877" s="222">
        <f t="shared" si="89"/>
        <v>120000</v>
      </c>
    </row>
    <row r="2878" spans="1:9" x14ac:dyDescent="0.2">
      <c r="A2878" s="221" t="s">
        <v>15</v>
      </c>
      <c r="B2878" s="225">
        <v>62208000</v>
      </c>
      <c r="C2878" s="221">
        <f t="shared" si="88"/>
        <v>8</v>
      </c>
      <c r="D2878" s="221">
        <v>62208000</v>
      </c>
      <c r="F2878" s="221" t="s">
        <v>190</v>
      </c>
      <c r="G2878" s="222">
        <v>47406184.329999998</v>
      </c>
      <c r="I2878" s="222">
        <f t="shared" si="89"/>
        <v>47406184.329999998</v>
      </c>
    </row>
    <row r="2879" spans="1:9" x14ac:dyDescent="0.2">
      <c r="A2879" s="221" t="s">
        <v>9</v>
      </c>
      <c r="B2879" s="225" t="s">
        <v>1016</v>
      </c>
      <c r="C2879" s="221">
        <f t="shared" si="88"/>
        <v>7</v>
      </c>
      <c r="D2879" s="221">
        <v>62209000</v>
      </c>
      <c r="F2879" s="221" t="s">
        <v>428</v>
      </c>
      <c r="G2879" s="222">
        <v>134251964</v>
      </c>
      <c r="H2879" s="222">
        <v>0</v>
      </c>
      <c r="I2879" s="222">
        <f t="shared" si="89"/>
        <v>134251964</v>
      </c>
    </row>
    <row r="2880" spans="1:9" x14ac:dyDescent="0.2">
      <c r="A2880" s="221" t="s">
        <v>13</v>
      </c>
      <c r="B2880" s="225" t="s">
        <v>1016</v>
      </c>
      <c r="C2880" s="221">
        <f t="shared" si="88"/>
        <v>7</v>
      </c>
      <c r="D2880" s="221">
        <v>62209000</v>
      </c>
      <c r="F2880" s="221" t="s">
        <v>428</v>
      </c>
      <c r="G2880" s="222">
        <v>73129090.019999996</v>
      </c>
      <c r="H2880" s="222">
        <v>0</v>
      </c>
      <c r="I2880" s="222">
        <f t="shared" si="89"/>
        <v>73129090.019999996</v>
      </c>
    </row>
    <row r="2881" spans="1:9" x14ac:dyDescent="0.2">
      <c r="A2881" s="221" t="s">
        <v>5</v>
      </c>
      <c r="B2881" s="225" t="s">
        <v>1016</v>
      </c>
      <c r="C2881" s="221">
        <f t="shared" si="88"/>
        <v>7</v>
      </c>
      <c r="D2881" s="221">
        <v>62209000</v>
      </c>
      <c r="F2881" s="221" t="s">
        <v>428</v>
      </c>
      <c r="G2881" s="222">
        <v>119931690.81999999</v>
      </c>
      <c r="H2881" s="222">
        <v>0</v>
      </c>
      <c r="I2881" s="222">
        <f t="shared" si="89"/>
        <v>119931690.81999999</v>
      </c>
    </row>
    <row r="2882" spans="1:9" x14ac:dyDescent="0.2">
      <c r="A2882" s="221" t="s">
        <v>37</v>
      </c>
      <c r="B2882" s="225" t="s">
        <v>4320</v>
      </c>
      <c r="C2882" s="221">
        <f t="shared" ref="C2882:C2945" si="90">+LEN(B:B)</f>
        <v>6</v>
      </c>
      <c r="D2882" s="221">
        <v>62260000</v>
      </c>
      <c r="F2882" s="221" t="s">
        <v>1410</v>
      </c>
      <c r="G2882" s="222">
        <v>25706300</v>
      </c>
      <c r="I2882" s="222">
        <f t="shared" ref="I2882:I2945" si="91">+G:G-H:H</f>
        <v>25706300</v>
      </c>
    </row>
    <row r="2883" spans="1:9" x14ac:dyDescent="0.2">
      <c r="A2883" s="221" t="s">
        <v>17</v>
      </c>
      <c r="B2883" s="225" t="s">
        <v>4320</v>
      </c>
      <c r="C2883" s="221">
        <f t="shared" si="90"/>
        <v>6</v>
      </c>
      <c r="D2883" s="221">
        <v>62260000</v>
      </c>
      <c r="F2883" s="221" t="s">
        <v>1410</v>
      </c>
      <c r="G2883" s="222">
        <v>20977335</v>
      </c>
      <c r="H2883" s="222">
        <v>0</v>
      </c>
      <c r="I2883" s="222">
        <f t="shared" si="91"/>
        <v>20977335</v>
      </c>
    </row>
    <row r="2884" spans="1:9" x14ac:dyDescent="0.2">
      <c r="A2884" s="221" t="s">
        <v>25</v>
      </c>
      <c r="B2884" s="225">
        <v>6226000</v>
      </c>
      <c r="C2884" s="221">
        <f t="shared" si="90"/>
        <v>7</v>
      </c>
      <c r="D2884" s="221">
        <v>62260000</v>
      </c>
      <c r="F2884" s="221" t="s">
        <v>1603</v>
      </c>
      <c r="G2884" s="222">
        <v>1285501</v>
      </c>
      <c r="I2884" s="222">
        <f t="shared" si="91"/>
        <v>1285501</v>
      </c>
    </row>
    <row r="2885" spans="1:9" x14ac:dyDescent="0.2">
      <c r="A2885" s="221" t="s">
        <v>17</v>
      </c>
      <c r="B2885" s="225" t="s">
        <v>4321</v>
      </c>
      <c r="C2885" s="221">
        <f t="shared" si="90"/>
        <v>6</v>
      </c>
      <c r="D2885" s="221">
        <v>62300000</v>
      </c>
      <c r="F2885" s="221" t="s">
        <v>4322</v>
      </c>
      <c r="G2885" s="222">
        <v>0</v>
      </c>
      <c r="H2885" s="222">
        <v>891271.68000000005</v>
      </c>
      <c r="I2885" s="222">
        <f t="shared" si="91"/>
        <v>-891271.68000000005</v>
      </c>
    </row>
    <row r="2886" spans="1:9" x14ac:dyDescent="0.2">
      <c r="A2886" s="221" t="s">
        <v>8</v>
      </c>
      <c r="B2886" s="225" t="s">
        <v>4323</v>
      </c>
      <c r="C2886" s="221">
        <f t="shared" si="90"/>
        <v>8</v>
      </c>
      <c r="D2886" s="221">
        <v>62301000</v>
      </c>
      <c r="F2886" s="221" t="s">
        <v>4324</v>
      </c>
      <c r="G2886" s="222">
        <v>4210526.32</v>
      </c>
      <c r="I2886" s="222">
        <f t="shared" si="91"/>
        <v>4210526.32</v>
      </c>
    </row>
    <row r="2887" spans="1:9" x14ac:dyDescent="0.2">
      <c r="A2887" s="221" t="s">
        <v>17</v>
      </c>
      <c r="B2887" s="225" t="s">
        <v>4325</v>
      </c>
      <c r="C2887" s="221">
        <f t="shared" si="90"/>
        <v>6</v>
      </c>
      <c r="D2887" s="221">
        <v>62301000</v>
      </c>
      <c r="F2887" s="221" t="s">
        <v>191</v>
      </c>
      <c r="G2887" s="222">
        <v>35279763.600000001</v>
      </c>
      <c r="H2887" s="222">
        <v>0</v>
      </c>
      <c r="I2887" s="222">
        <f t="shared" si="91"/>
        <v>35279763.600000001</v>
      </c>
    </row>
    <row r="2888" spans="1:9" x14ac:dyDescent="0.2">
      <c r="A2888" s="221" t="s">
        <v>26</v>
      </c>
      <c r="B2888" s="225" t="s">
        <v>4323</v>
      </c>
      <c r="C2888" s="221">
        <f t="shared" si="90"/>
        <v>8</v>
      </c>
      <c r="D2888" s="221">
        <v>62301000</v>
      </c>
      <c r="F2888" s="221" t="s">
        <v>191</v>
      </c>
      <c r="G2888" s="222">
        <v>440400</v>
      </c>
      <c r="I2888" s="222">
        <f t="shared" si="91"/>
        <v>440400</v>
      </c>
    </row>
    <row r="2889" spans="1:9" x14ac:dyDescent="0.2">
      <c r="A2889" s="221" t="s">
        <v>149</v>
      </c>
      <c r="B2889" s="225" t="s">
        <v>1017</v>
      </c>
      <c r="C2889" s="221">
        <f t="shared" si="90"/>
        <v>7</v>
      </c>
      <c r="D2889" s="221">
        <v>62301000</v>
      </c>
      <c r="F2889" s="221" t="s">
        <v>191</v>
      </c>
      <c r="G2889" s="222">
        <v>11822100</v>
      </c>
      <c r="I2889" s="222">
        <f t="shared" si="91"/>
        <v>11822100</v>
      </c>
    </row>
    <row r="2890" spans="1:9" x14ac:dyDescent="0.2">
      <c r="A2890" s="221" t="s">
        <v>148</v>
      </c>
      <c r="B2890" s="225" t="s">
        <v>4323</v>
      </c>
      <c r="C2890" s="221">
        <f t="shared" si="90"/>
        <v>8</v>
      </c>
      <c r="D2890" s="221">
        <v>62301000</v>
      </c>
      <c r="F2890" s="221" t="s">
        <v>191</v>
      </c>
      <c r="G2890" s="222">
        <v>13784600</v>
      </c>
      <c r="I2890" s="222">
        <f t="shared" si="91"/>
        <v>13784600</v>
      </c>
    </row>
    <row r="2891" spans="1:9" x14ac:dyDescent="0.2">
      <c r="A2891" s="221" t="s">
        <v>3315</v>
      </c>
      <c r="B2891" s="225" t="s">
        <v>4325</v>
      </c>
      <c r="C2891" s="221">
        <f t="shared" si="90"/>
        <v>6</v>
      </c>
      <c r="D2891" s="221">
        <v>62301000</v>
      </c>
      <c r="F2891" s="221" t="s">
        <v>191</v>
      </c>
      <c r="G2891" s="222">
        <v>560000</v>
      </c>
      <c r="I2891" s="222">
        <f t="shared" si="91"/>
        <v>560000</v>
      </c>
    </row>
    <row r="2892" spans="1:9" x14ac:dyDescent="0.2">
      <c r="A2892" s="221" t="s">
        <v>7</v>
      </c>
      <c r="B2892" s="225" t="s">
        <v>4323</v>
      </c>
      <c r="C2892" s="221">
        <f t="shared" si="90"/>
        <v>8</v>
      </c>
      <c r="D2892" s="221">
        <v>62301000</v>
      </c>
      <c r="F2892" s="221" t="s">
        <v>191</v>
      </c>
      <c r="H2892" s="222">
        <v>313205</v>
      </c>
      <c r="I2892" s="222">
        <f t="shared" si="91"/>
        <v>-313205</v>
      </c>
    </row>
    <row r="2893" spans="1:9" x14ac:dyDescent="0.2">
      <c r="A2893" s="221" t="s">
        <v>33</v>
      </c>
      <c r="B2893" s="225">
        <v>62301000</v>
      </c>
      <c r="C2893" s="221">
        <f t="shared" si="90"/>
        <v>8</v>
      </c>
      <c r="D2893" s="221">
        <v>62301000</v>
      </c>
      <c r="F2893" s="221" t="s">
        <v>1903</v>
      </c>
      <c r="G2893" s="222">
        <v>12706250</v>
      </c>
      <c r="I2893" s="222">
        <f t="shared" si="91"/>
        <v>12706250</v>
      </c>
    </row>
    <row r="2894" spans="1:9" x14ac:dyDescent="0.2">
      <c r="A2894" s="221" t="s">
        <v>9</v>
      </c>
      <c r="B2894" s="225" t="s">
        <v>1017</v>
      </c>
      <c r="C2894" s="221">
        <f t="shared" si="90"/>
        <v>7</v>
      </c>
      <c r="D2894" s="221">
        <v>62301000</v>
      </c>
      <c r="F2894" s="221" t="s">
        <v>191</v>
      </c>
      <c r="G2894" s="222">
        <v>8464542.4000000004</v>
      </c>
      <c r="H2894" s="222">
        <v>0</v>
      </c>
      <c r="I2894" s="222">
        <f t="shared" si="91"/>
        <v>8464542.4000000004</v>
      </c>
    </row>
    <row r="2895" spans="1:9" x14ac:dyDescent="0.2">
      <c r="A2895" s="221" t="s">
        <v>21</v>
      </c>
      <c r="B2895" s="225" t="s">
        <v>1017</v>
      </c>
      <c r="C2895" s="221">
        <f t="shared" si="90"/>
        <v>7</v>
      </c>
      <c r="D2895" s="221">
        <v>62301000</v>
      </c>
      <c r="F2895" s="221" t="s">
        <v>191</v>
      </c>
      <c r="G2895" s="222">
        <v>12860622</v>
      </c>
      <c r="H2895" s="222">
        <v>0</v>
      </c>
      <c r="I2895" s="222">
        <f t="shared" si="91"/>
        <v>12860622</v>
      </c>
    </row>
    <row r="2896" spans="1:9" x14ac:dyDescent="0.2">
      <c r="A2896" s="221" t="s">
        <v>1</v>
      </c>
      <c r="B2896" s="225" t="s">
        <v>4323</v>
      </c>
      <c r="C2896" s="221">
        <f t="shared" si="90"/>
        <v>8</v>
      </c>
      <c r="D2896" s="221">
        <v>62301000</v>
      </c>
      <c r="F2896" s="221" t="s">
        <v>191</v>
      </c>
      <c r="G2896" s="222">
        <v>2300000</v>
      </c>
      <c r="I2896" s="222">
        <f t="shared" si="91"/>
        <v>2300000</v>
      </c>
    </row>
    <row r="2897" spans="1:9" x14ac:dyDescent="0.2">
      <c r="A2897" s="221" t="s">
        <v>5</v>
      </c>
      <c r="B2897" s="225" t="s">
        <v>1017</v>
      </c>
      <c r="C2897" s="221">
        <f t="shared" si="90"/>
        <v>7</v>
      </c>
      <c r="D2897" s="221">
        <v>62301000</v>
      </c>
      <c r="F2897" s="221" t="s">
        <v>191</v>
      </c>
      <c r="G2897" s="222">
        <v>909100</v>
      </c>
      <c r="H2897" s="222">
        <v>0</v>
      </c>
      <c r="I2897" s="222">
        <f t="shared" si="91"/>
        <v>909100</v>
      </c>
    </row>
    <row r="2898" spans="1:9" x14ac:dyDescent="0.2">
      <c r="A2898" s="221" t="s">
        <v>37</v>
      </c>
      <c r="B2898" s="225" t="s">
        <v>4326</v>
      </c>
      <c r="C2898" s="221">
        <f t="shared" si="90"/>
        <v>6</v>
      </c>
      <c r="D2898" s="221">
        <v>62302000</v>
      </c>
      <c r="F2898" s="221" t="s">
        <v>193</v>
      </c>
      <c r="G2898" s="222">
        <v>72000</v>
      </c>
      <c r="I2898" s="222">
        <f t="shared" si="91"/>
        <v>72000</v>
      </c>
    </row>
    <row r="2899" spans="1:9" x14ac:dyDescent="0.2">
      <c r="A2899" s="221" t="s">
        <v>17</v>
      </c>
      <c r="B2899" s="225" t="s">
        <v>4326</v>
      </c>
      <c r="C2899" s="221">
        <f t="shared" si="90"/>
        <v>6</v>
      </c>
      <c r="D2899" s="221">
        <v>62302000</v>
      </c>
      <c r="F2899" s="221" t="s">
        <v>193</v>
      </c>
      <c r="G2899" s="222">
        <v>15181744.118000001</v>
      </c>
      <c r="H2899" s="222">
        <v>0</v>
      </c>
      <c r="I2899" s="222">
        <f t="shared" si="91"/>
        <v>15181744.118000001</v>
      </c>
    </row>
    <row r="2900" spans="1:9" x14ac:dyDescent="0.2">
      <c r="A2900" s="221" t="s">
        <v>3315</v>
      </c>
      <c r="B2900" s="225" t="s">
        <v>4326</v>
      </c>
      <c r="C2900" s="221">
        <f t="shared" si="90"/>
        <v>6</v>
      </c>
      <c r="D2900" s="221">
        <v>62302000</v>
      </c>
      <c r="F2900" s="221" t="s">
        <v>193</v>
      </c>
      <c r="G2900" s="222">
        <v>2790000</v>
      </c>
      <c r="I2900" s="222">
        <f t="shared" si="91"/>
        <v>2790000</v>
      </c>
    </row>
    <row r="2901" spans="1:9" x14ac:dyDescent="0.2">
      <c r="A2901" s="221" t="s">
        <v>7</v>
      </c>
      <c r="B2901" s="225" t="s">
        <v>4327</v>
      </c>
      <c r="C2901" s="221">
        <f t="shared" si="90"/>
        <v>8</v>
      </c>
      <c r="D2901" s="221">
        <v>62302000</v>
      </c>
      <c r="F2901" s="221" t="s">
        <v>516</v>
      </c>
      <c r="H2901" s="222">
        <v>137074</v>
      </c>
      <c r="I2901" s="222">
        <f t="shared" si="91"/>
        <v>-137074</v>
      </c>
    </row>
    <row r="2902" spans="1:9" x14ac:dyDescent="0.2">
      <c r="A2902" s="221" t="s">
        <v>13</v>
      </c>
      <c r="B2902" s="225" t="s">
        <v>4328</v>
      </c>
      <c r="C2902" s="221">
        <f t="shared" si="90"/>
        <v>7</v>
      </c>
      <c r="D2902" s="221">
        <v>62302000</v>
      </c>
      <c r="F2902" s="221" t="s">
        <v>516</v>
      </c>
      <c r="G2902" s="222">
        <v>200000</v>
      </c>
      <c r="H2902" s="222">
        <v>0</v>
      </c>
      <c r="I2902" s="222">
        <f t="shared" si="91"/>
        <v>200000</v>
      </c>
    </row>
    <row r="2903" spans="1:9" x14ac:dyDescent="0.2">
      <c r="A2903" s="221" t="s">
        <v>1</v>
      </c>
      <c r="B2903" s="225" t="s">
        <v>4327</v>
      </c>
      <c r="C2903" s="221">
        <f t="shared" si="90"/>
        <v>8</v>
      </c>
      <c r="D2903" s="221">
        <v>62302000</v>
      </c>
      <c r="F2903" s="221" t="s">
        <v>192</v>
      </c>
      <c r="G2903" s="222">
        <v>9390000</v>
      </c>
      <c r="I2903" s="222">
        <f t="shared" si="91"/>
        <v>9390000</v>
      </c>
    </row>
    <row r="2904" spans="1:9" x14ac:dyDescent="0.2">
      <c r="A2904" s="221" t="s">
        <v>5</v>
      </c>
      <c r="B2904" s="225" t="s">
        <v>4328</v>
      </c>
      <c r="C2904" s="221">
        <f t="shared" si="90"/>
        <v>7</v>
      </c>
      <c r="D2904" s="221">
        <v>62302000</v>
      </c>
      <c r="F2904" s="221" t="s">
        <v>516</v>
      </c>
      <c r="G2904" s="222">
        <v>80000</v>
      </c>
      <c r="H2904" s="222">
        <v>0</v>
      </c>
      <c r="I2904" s="222">
        <f t="shared" si="91"/>
        <v>80000</v>
      </c>
    </row>
    <row r="2905" spans="1:9" x14ac:dyDescent="0.2">
      <c r="A2905" s="221" t="s">
        <v>25</v>
      </c>
      <c r="B2905" s="225">
        <v>62302000</v>
      </c>
      <c r="C2905" s="221">
        <f t="shared" si="90"/>
        <v>8</v>
      </c>
      <c r="D2905" s="221">
        <v>62302000</v>
      </c>
      <c r="F2905" s="221" t="s">
        <v>4329</v>
      </c>
      <c r="G2905" s="222">
        <v>15000000</v>
      </c>
      <c r="I2905" s="222">
        <f t="shared" si="91"/>
        <v>15000000</v>
      </c>
    </row>
    <row r="2906" spans="1:9" x14ac:dyDescent="0.2">
      <c r="A2906" s="221" t="s">
        <v>8</v>
      </c>
      <c r="B2906" s="225" t="s">
        <v>4330</v>
      </c>
      <c r="C2906" s="221">
        <f t="shared" si="90"/>
        <v>8</v>
      </c>
      <c r="D2906" s="221">
        <v>62303000</v>
      </c>
      <c r="F2906" s="221" t="s">
        <v>517</v>
      </c>
      <c r="G2906" s="222">
        <v>3110000</v>
      </c>
      <c r="I2906" s="222">
        <f t="shared" si="91"/>
        <v>3110000</v>
      </c>
    </row>
    <row r="2907" spans="1:9" x14ac:dyDescent="0.2">
      <c r="A2907" s="221" t="s">
        <v>17</v>
      </c>
      <c r="B2907" s="225" t="s">
        <v>4331</v>
      </c>
      <c r="C2907" s="221">
        <f t="shared" si="90"/>
        <v>6</v>
      </c>
      <c r="D2907" s="221">
        <v>62303000</v>
      </c>
      <c r="F2907" s="221" t="s">
        <v>431</v>
      </c>
      <c r="G2907" s="222">
        <v>10640000</v>
      </c>
      <c r="H2907" s="222">
        <v>0</v>
      </c>
      <c r="I2907" s="222">
        <f t="shared" si="91"/>
        <v>10640000</v>
      </c>
    </row>
    <row r="2908" spans="1:9" x14ac:dyDescent="0.2">
      <c r="A2908" s="221" t="s">
        <v>20</v>
      </c>
      <c r="B2908" s="225">
        <v>62303000</v>
      </c>
      <c r="C2908" s="221">
        <f t="shared" si="90"/>
        <v>8</v>
      </c>
      <c r="D2908" s="221">
        <v>62303000</v>
      </c>
      <c r="F2908" s="221" t="s">
        <v>517</v>
      </c>
      <c r="G2908" s="222">
        <v>60000</v>
      </c>
      <c r="I2908" s="222">
        <f t="shared" si="91"/>
        <v>60000</v>
      </c>
    </row>
    <row r="2909" spans="1:9" x14ac:dyDescent="0.2">
      <c r="A2909" s="221" t="s">
        <v>26</v>
      </c>
      <c r="B2909" s="225" t="s">
        <v>4330</v>
      </c>
      <c r="C2909" s="221">
        <f t="shared" si="90"/>
        <v>8</v>
      </c>
      <c r="D2909" s="221">
        <v>62303000</v>
      </c>
      <c r="F2909" s="221" t="s">
        <v>517</v>
      </c>
      <c r="G2909" s="222">
        <v>6085472</v>
      </c>
      <c r="I2909" s="222">
        <f t="shared" si="91"/>
        <v>6085472</v>
      </c>
    </row>
    <row r="2910" spans="1:9" x14ac:dyDescent="0.2">
      <c r="A2910" s="221" t="s">
        <v>149</v>
      </c>
      <c r="B2910" s="225" t="s">
        <v>1018</v>
      </c>
      <c r="C2910" s="221">
        <f t="shared" si="90"/>
        <v>7</v>
      </c>
      <c r="D2910" s="221">
        <v>62303000</v>
      </c>
      <c r="F2910" s="221" t="s">
        <v>517</v>
      </c>
      <c r="G2910" s="222">
        <v>17351377</v>
      </c>
      <c r="I2910" s="222">
        <f t="shared" si="91"/>
        <v>17351377</v>
      </c>
    </row>
    <row r="2911" spans="1:9" x14ac:dyDescent="0.2">
      <c r="A2911" s="221" t="s">
        <v>148</v>
      </c>
      <c r="B2911" s="225" t="s">
        <v>4330</v>
      </c>
      <c r="C2911" s="221">
        <f t="shared" si="90"/>
        <v>8</v>
      </c>
      <c r="D2911" s="221">
        <v>62303000</v>
      </c>
      <c r="F2911" s="221" t="s">
        <v>517</v>
      </c>
      <c r="G2911" s="222">
        <v>14593200</v>
      </c>
      <c r="I2911" s="222">
        <f t="shared" si="91"/>
        <v>14593200</v>
      </c>
    </row>
    <row r="2912" spans="1:9" x14ac:dyDescent="0.2">
      <c r="A2912" s="221" t="s">
        <v>7</v>
      </c>
      <c r="B2912" s="225" t="s">
        <v>4330</v>
      </c>
      <c r="C2912" s="221">
        <f t="shared" si="90"/>
        <v>8</v>
      </c>
      <c r="D2912" s="221">
        <v>62303000</v>
      </c>
      <c r="F2912" s="221" t="s">
        <v>517</v>
      </c>
      <c r="G2912" s="222">
        <v>65584010.039999999</v>
      </c>
      <c r="I2912" s="222">
        <f t="shared" si="91"/>
        <v>65584010.039999999</v>
      </c>
    </row>
    <row r="2913" spans="1:9" x14ac:dyDescent="0.2">
      <c r="A2913" s="221" t="s">
        <v>33</v>
      </c>
      <c r="B2913" s="225">
        <v>62303000</v>
      </c>
      <c r="C2913" s="221">
        <f t="shared" si="90"/>
        <v>8</v>
      </c>
      <c r="D2913" s="221">
        <v>62303000</v>
      </c>
      <c r="F2913" s="221" t="s">
        <v>193</v>
      </c>
      <c r="G2913" s="222">
        <v>5396750</v>
      </c>
      <c r="I2913" s="222">
        <f t="shared" si="91"/>
        <v>5396750</v>
      </c>
    </row>
    <row r="2914" spans="1:9" x14ac:dyDescent="0.2">
      <c r="A2914" s="221" t="s">
        <v>9</v>
      </c>
      <c r="B2914" s="225" t="s">
        <v>1018</v>
      </c>
      <c r="C2914" s="221">
        <f t="shared" si="90"/>
        <v>7</v>
      </c>
      <c r="D2914" s="221">
        <v>62303000</v>
      </c>
      <c r="F2914" s="221" t="s">
        <v>517</v>
      </c>
      <c r="G2914" s="222">
        <v>68233508.689999998</v>
      </c>
      <c r="H2914" s="222">
        <v>0</v>
      </c>
      <c r="I2914" s="222">
        <f t="shared" si="91"/>
        <v>68233508.689999998</v>
      </c>
    </row>
    <row r="2915" spans="1:9" x14ac:dyDescent="0.2">
      <c r="A2915" s="221" t="s">
        <v>13</v>
      </c>
      <c r="B2915" s="225" t="s">
        <v>1018</v>
      </c>
      <c r="C2915" s="221">
        <f t="shared" si="90"/>
        <v>7</v>
      </c>
      <c r="D2915" s="221">
        <v>62303000</v>
      </c>
      <c r="F2915" s="221" t="s">
        <v>517</v>
      </c>
      <c r="G2915" s="222">
        <v>135056359.72</v>
      </c>
      <c r="H2915" s="222">
        <v>0</v>
      </c>
      <c r="I2915" s="222">
        <f t="shared" si="91"/>
        <v>135056359.72</v>
      </c>
    </row>
    <row r="2916" spans="1:9" x14ac:dyDescent="0.2">
      <c r="A2916" s="221" t="s">
        <v>30</v>
      </c>
      <c r="B2916" s="225" t="s">
        <v>4330</v>
      </c>
      <c r="C2916" s="221">
        <f t="shared" si="90"/>
        <v>8</v>
      </c>
      <c r="D2916" s="221">
        <v>62303000</v>
      </c>
      <c r="F2916" s="221" t="s">
        <v>517</v>
      </c>
      <c r="G2916" s="222">
        <v>900000</v>
      </c>
      <c r="I2916" s="222">
        <f t="shared" si="91"/>
        <v>900000</v>
      </c>
    </row>
    <row r="2917" spans="1:9" x14ac:dyDescent="0.2">
      <c r="A2917" s="221" t="s">
        <v>1</v>
      </c>
      <c r="B2917" s="225" t="s">
        <v>4330</v>
      </c>
      <c r="C2917" s="221">
        <f t="shared" si="90"/>
        <v>8</v>
      </c>
      <c r="D2917" s="221">
        <v>62303000</v>
      </c>
      <c r="F2917" s="221" t="s">
        <v>193</v>
      </c>
      <c r="G2917" s="222">
        <v>62335891.140000001</v>
      </c>
      <c r="I2917" s="222">
        <f t="shared" si="91"/>
        <v>62335891.140000001</v>
      </c>
    </row>
    <row r="2918" spans="1:9" x14ac:dyDescent="0.2">
      <c r="A2918" s="221" t="s">
        <v>5</v>
      </c>
      <c r="B2918" s="225" t="s">
        <v>1018</v>
      </c>
      <c r="C2918" s="221">
        <f t="shared" si="90"/>
        <v>7</v>
      </c>
      <c r="D2918" s="221">
        <v>62303000</v>
      </c>
      <c r="F2918" s="221" t="s">
        <v>517</v>
      </c>
      <c r="G2918" s="222">
        <v>6615020</v>
      </c>
      <c r="H2918" s="222">
        <v>0</v>
      </c>
      <c r="I2918" s="222">
        <f t="shared" si="91"/>
        <v>6615020</v>
      </c>
    </row>
    <row r="2919" spans="1:9" x14ac:dyDescent="0.2">
      <c r="A2919" s="221" t="s">
        <v>25</v>
      </c>
      <c r="B2919" s="225">
        <v>62303000</v>
      </c>
      <c r="C2919" s="221">
        <f t="shared" si="90"/>
        <v>8</v>
      </c>
      <c r="D2919" s="221">
        <v>62303000</v>
      </c>
      <c r="F2919" s="221" t="s">
        <v>193</v>
      </c>
      <c r="G2919" s="222">
        <v>13720000</v>
      </c>
      <c r="I2919" s="222">
        <f t="shared" si="91"/>
        <v>13720000</v>
      </c>
    </row>
    <row r="2920" spans="1:9" x14ac:dyDescent="0.2">
      <c r="A2920" s="221" t="s">
        <v>6</v>
      </c>
      <c r="B2920" s="225" t="s">
        <v>4332</v>
      </c>
      <c r="C2920" s="221">
        <f t="shared" si="90"/>
        <v>8</v>
      </c>
      <c r="D2920" s="221">
        <v>62304000</v>
      </c>
      <c r="F2920" s="221" t="s">
        <v>431</v>
      </c>
      <c r="G2920" s="222">
        <v>825000</v>
      </c>
      <c r="I2920" s="222">
        <f t="shared" si="91"/>
        <v>825000</v>
      </c>
    </row>
    <row r="2921" spans="1:9" x14ac:dyDescent="0.2">
      <c r="A2921" s="221" t="s">
        <v>7</v>
      </c>
      <c r="B2921" s="225" t="s">
        <v>4332</v>
      </c>
      <c r="C2921" s="221">
        <f t="shared" si="90"/>
        <v>8</v>
      </c>
      <c r="D2921" s="221">
        <v>62304000</v>
      </c>
      <c r="F2921" s="221" t="s">
        <v>2469</v>
      </c>
      <c r="G2921" s="222">
        <v>137071</v>
      </c>
      <c r="I2921" s="222">
        <f t="shared" si="91"/>
        <v>137071</v>
      </c>
    </row>
    <row r="2922" spans="1:9" x14ac:dyDescent="0.2">
      <c r="A2922" s="221" t="s">
        <v>33</v>
      </c>
      <c r="B2922" s="225">
        <v>62304000</v>
      </c>
      <c r="C2922" s="221">
        <f t="shared" si="90"/>
        <v>8</v>
      </c>
      <c r="D2922" s="221">
        <v>62304000</v>
      </c>
      <c r="F2922" s="221" t="s">
        <v>431</v>
      </c>
      <c r="G2922" s="222">
        <v>61039500</v>
      </c>
      <c r="I2922" s="222">
        <f t="shared" si="91"/>
        <v>61039500</v>
      </c>
    </row>
    <row r="2923" spans="1:9" x14ac:dyDescent="0.2">
      <c r="A2923" s="221" t="s">
        <v>9</v>
      </c>
      <c r="B2923" s="225" t="s">
        <v>1019</v>
      </c>
      <c r="C2923" s="221">
        <f t="shared" si="90"/>
        <v>7</v>
      </c>
      <c r="D2923" s="221">
        <v>62304000</v>
      </c>
      <c r="F2923" s="221" t="s">
        <v>518</v>
      </c>
      <c r="G2923" s="222">
        <v>1000000</v>
      </c>
      <c r="H2923" s="222">
        <v>0</v>
      </c>
      <c r="I2923" s="222">
        <f t="shared" si="91"/>
        <v>1000000</v>
      </c>
    </row>
    <row r="2924" spans="1:9" x14ac:dyDescent="0.2">
      <c r="A2924" s="221" t="s">
        <v>13</v>
      </c>
      <c r="B2924" s="225" t="s">
        <v>1019</v>
      </c>
      <c r="C2924" s="221">
        <f t="shared" si="90"/>
        <v>7</v>
      </c>
      <c r="D2924" s="221">
        <v>62304000</v>
      </c>
      <c r="F2924" s="221" t="s">
        <v>518</v>
      </c>
      <c r="G2924" s="222">
        <v>1475000</v>
      </c>
      <c r="H2924" s="222">
        <v>0</v>
      </c>
      <c r="I2924" s="222">
        <f t="shared" si="91"/>
        <v>1475000</v>
      </c>
    </row>
    <row r="2925" spans="1:9" x14ac:dyDescent="0.2">
      <c r="A2925" s="221" t="s">
        <v>21</v>
      </c>
      <c r="B2925" s="225" t="s">
        <v>1019</v>
      </c>
      <c r="C2925" s="221">
        <f t="shared" si="90"/>
        <v>7</v>
      </c>
      <c r="D2925" s="221">
        <v>62304000</v>
      </c>
      <c r="F2925" s="221" t="s">
        <v>518</v>
      </c>
      <c r="G2925" s="222">
        <v>2065000</v>
      </c>
      <c r="H2925" s="222">
        <v>0</v>
      </c>
      <c r="I2925" s="222">
        <f t="shared" si="91"/>
        <v>2065000</v>
      </c>
    </row>
    <row r="2926" spans="1:9" x14ac:dyDescent="0.2">
      <c r="A2926" s="221" t="s">
        <v>1</v>
      </c>
      <c r="B2926" s="225" t="s">
        <v>4332</v>
      </c>
      <c r="C2926" s="221">
        <f t="shared" si="90"/>
        <v>8</v>
      </c>
      <c r="D2926" s="221">
        <v>62304000</v>
      </c>
      <c r="F2926" s="221" t="s">
        <v>194</v>
      </c>
      <c r="G2926" s="222">
        <v>30463520</v>
      </c>
      <c r="I2926" s="222">
        <f t="shared" si="91"/>
        <v>30463520</v>
      </c>
    </row>
    <row r="2927" spans="1:9" x14ac:dyDescent="0.2">
      <c r="A2927" s="221" t="s">
        <v>5</v>
      </c>
      <c r="B2927" s="225" t="s">
        <v>1019</v>
      </c>
      <c r="C2927" s="221">
        <f t="shared" si="90"/>
        <v>7</v>
      </c>
      <c r="D2927" s="221">
        <v>62304000</v>
      </c>
      <c r="F2927" s="221" t="s">
        <v>518</v>
      </c>
      <c r="G2927" s="222">
        <v>1794000</v>
      </c>
      <c r="H2927" s="222">
        <v>0</v>
      </c>
      <c r="I2927" s="222">
        <f t="shared" si="91"/>
        <v>1794000</v>
      </c>
    </row>
    <row r="2928" spans="1:9" x14ac:dyDescent="0.2">
      <c r="A2928" s="221" t="s">
        <v>149</v>
      </c>
      <c r="B2928" s="225" t="s">
        <v>4333</v>
      </c>
      <c r="C2928" s="221">
        <f t="shared" si="90"/>
        <v>7</v>
      </c>
      <c r="D2928" s="221">
        <v>62400000</v>
      </c>
      <c r="F2928" s="221" t="s">
        <v>2148</v>
      </c>
      <c r="G2928" s="222">
        <v>1420000</v>
      </c>
      <c r="I2928" s="222">
        <f t="shared" si="91"/>
        <v>1420000</v>
      </c>
    </row>
    <row r="2929" spans="1:9" x14ac:dyDescent="0.2">
      <c r="A2929" s="221" t="s">
        <v>148</v>
      </c>
      <c r="B2929" s="225" t="s">
        <v>4334</v>
      </c>
      <c r="C2929" s="221">
        <f t="shared" si="90"/>
        <v>8</v>
      </c>
      <c r="D2929" s="221">
        <v>62400000</v>
      </c>
      <c r="F2929" s="221" t="s">
        <v>2148</v>
      </c>
      <c r="G2929" s="222">
        <v>2958333.36</v>
      </c>
      <c r="I2929" s="222">
        <f t="shared" si="91"/>
        <v>2958333.36</v>
      </c>
    </row>
    <row r="2930" spans="1:9" x14ac:dyDescent="0.2">
      <c r="A2930" s="221" t="s">
        <v>17</v>
      </c>
      <c r="B2930" s="225" t="s">
        <v>4335</v>
      </c>
      <c r="C2930" s="221">
        <f t="shared" si="90"/>
        <v>6</v>
      </c>
      <c r="D2930" s="221">
        <v>62401000</v>
      </c>
      <c r="F2930" s="221" t="s">
        <v>1413</v>
      </c>
      <c r="G2930" s="222">
        <v>40666.660000000003</v>
      </c>
      <c r="H2930" s="222">
        <v>0</v>
      </c>
      <c r="I2930" s="222">
        <f t="shared" si="91"/>
        <v>40666.660000000003</v>
      </c>
    </row>
    <row r="2931" spans="1:9" x14ac:dyDescent="0.2">
      <c r="A2931" s="221" t="s">
        <v>26</v>
      </c>
      <c r="B2931" s="225" t="s">
        <v>4336</v>
      </c>
      <c r="C2931" s="221">
        <f t="shared" si="90"/>
        <v>8</v>
      </c>
      <c r="D2931" s="221">
        <v>62401000</v>
      </c>
      <c r="F2931" s="221" t="s">
        <v>745</v>
      </c>
      <c r="G2931" s="222">
        <v>60535160.479999997</v>
      </c>
      <c r="I2931" s="222">
        <f t="shared" si="91"/>
        <v>60535160.479999997</v>
      </c>
    </row>
    <row r="2932" spans="1:9" x14ac:dyDescent="0.2">
      <c r="A2932" s="221" t="s">
        <v>148</v>
      </c>
      <c r="B2932" s="225" t="s">
        <v>4336</v>
      </c>
      <c r="C2932" s="221">
        <f t="shared" si="90"/>
        <v>8</v>
      </c>
      <c r="D2932" s="221">
        <v>62401000</v>
      </c>
      <c r="F2932" s="221" t="s">
        <v>745</v>
      </c>
      <c r="G2932" s="222">
        <v>8697450</v>
      </c>
      <c r="I2932" s="222">
        <f t="shared" si="91"/>
        <v>8697450</v>
      </c>
    </row>
    <row r="2933" spans="1:9" x14ac:dyDescent="0.2">
      <c r="A2933" s="221" t="s">
        <v>7</v>
      </c>
      <c r="B2933" s="225" t="s">
        <v>4336</v>
      </c>
      <c r="C2933" s="221">
        <f t="shared" si="90"/>
        <v>8</v>
      </c>
      <c r="D2933" s="221">
        <v>62401000</v>
      </c>
      <c r="F2933" s="221" t="s">
        <v>464</v>
      </c>
      <c r="G2933" s="222">
        <v>14817000</v>
      </c>
      <c r="I2933" s="222">
        <f t="shared" si="91"/>
        <v>14817000</v>
      </c>
    </row>
    <row r="2934" spans="1:9" x14ac:dyDescent="0.2">
      <c r="A2934" s="221" t="s">
        <v>33</v>
      </c>
      <c r="B2934" s="225">
        <v>62401000</v>
      </c>
      <c r="C2934" s="221">
        <f t="shared" si="90"/>
        <v>8</v>
      </c>
      <c r="D2934" s="221">
        <v>62401000</v>
      </c>
      <c r="F2934" s="221" t="s">
        <v>1413</v>
      </c>
      <c r="G2934" s="222">
        <v>800000</v>
      </c>
      <c r="I2934" s="222">
        <f t="shared" si="91"/>
        <v>800000</v>
      </c>
    </row>
    <row r="2935" spans="1:9" x14ac:dyDescent="0.2">
      <c r="A2935" s="221" t="s">
        <v>13</v>
      </c>
      <c r="B2935" s="225" t="s">
        <v>1020</v>
      </c>
      <c r="C2935" s="221">
        <f t="shared" si="90"/>
        <v>7</v>
      </c>
      <c r="D2935" s="221">
        <v>62401000</v>
      </c>
      <c r="F2935" s="221" t="s">
        <v>745</v>
      </c>
      <c r="G2935" s="222">
        <v>7562390</v>
      </c>
      <c r="H2935" s="222">
        <v>0</v>
      </c>
      <c r="I2935" s="222">
        <f t="shared" si="91"/>
        <v>7562390</v>
      </c>
    </row>
    <row r="2936" spans="1:9" x14ac:dyDescent="0.2">
      <c r="A2936" s="221" t="s">
        <v>30</v>
      </c>
      <c r="B2936" s="225" t="s">
        <v>4336</v>
      </c>
      <c r="C2936" s="221">
        <f t="shared" si="90"/>
        <v>8</v>
      </c>
      <c r="D2936" s="221">
        <v>62401000</v>
      </c>
      <c r="F2936" s="221" t="s">
        <v>745</v>
      </c>
      <c r="G2936" s="222">
        <v>38321800</v>
      </c>
      <c r="I2936" s="222">
        <f t="shared" si="91"/>
        <v>38321800</v>
      </c>
    </row>
    <row r="2937" spans="1:9" x14ac:dyDescent="0.2">
      <c r="A2937" s="221" t="s">
        <v>21</v>
      </c>
      <c r="B2937" s="225" t="s">
        <v>1020</v>
      </c>
      <c r="C2937" s="221">
        <f t="shared" si="90"/>
        <v>7</v>
      </c>
      <c r="D2937" s="221">
        <v>62401000</v>
      </c>
      <c r="F2937" s="221" t="s">
        <v>745</v>
      </c>
      <c r="G2937" s="222">
        <v>560000</v>
      </c>
      <c r="H2937" s="222">
        <v>0</v>
      </c>
      <c r="I2937" s="222">
        <f t="shared" si="91"/>
        <v>560000</v>
      </c>
    </row>
    <row r="2938" spans="1:9" x14ac:dyDescent="0.2">
      <c r="A2938" s="221" t="s">
        <v>5</v>
      </c>
      <c r="B2938" s="225" t="s">
        <v>1020</v>
      </c>
      <c r="C2938" s="221">
        <f t="shared" si="90"/>
        <v>7</v>
      </c>
      <c r="D2938" s="221">
        <v>62401000</v>
      </c>
      <c r="F2938" s="221" t="s">
        <v>745</v>
      </c>
      <c r="G2938" s="222">
        <v>24792800.02</v>
      </c>
      <c r="H2938" s="222">
        <v>0</v>
      </c>
      <c r="I2938" s="222">
        <f t="shared" si="91"/>
        <v>24792800.02</v>
      </c>
    </row>
    <row r="2939" spans="1:9" x14ac:dyDescent="0.2">
      <c r="A2939" s="221" t="s">
        <v>15</v>
      </c>
      <c r="B2939" s="225">
        <v>62401000</v>
      </c>
      <c r="C2939" s="221">
        <f t="shared" si="90"/>
        <v>8</v>
      </c>
      <c r="D2939" s="221">
        <v>62401000</v>
      </c>
      <c r="F2939" s="221" t="s">
        <v>1413</v>
      </c>
      <c r="G2939" s="222">
        <v>2612205</v>
      </c>
      <c r="I2939" s="222">
        <f t="shared" si="91"/>
        <v>2612205</v>
      </c>
    </row>
    <row r="2940" spans="1:9" x14ac:dyDescent="0.2">
      <c r="A2940" s="221" t="s">
        <v>17</v>
      </c>
      <c r="B2940" s="225" t="s">
        <v>4337</v>
      </c>
      <c r="C2940" s="221">
        <f t="shared" si="90"/>
        <v>6</v>
      </c>
      <c r="D2940" s="221">
        <v>62402000</v>
      </c>
      <c r="F2940" s="221" t="s">
        <v>1414</v>
      </c>
      <c r="G2940" s="222">
        <v>5477300</v>
      </c>
      <c r="H2940" s="222">
        <v>0</v>
      </c>
      <c r="I2940" s="222">
        <f t="shared" si="91"/>
        <v>5477300</v>
      </c>
    </row>
    <row r="2941" spans="1:9" x14ac:dyDescent="0.2">
      <c r="A2941" s="221" t="s">
        <v>7</v>
      </c>
      <c r="B2941" s="225" t="s">
        <v>4338</v>
      </c>
      <c r="C2941" s="221">
        <f t="shared" si="90"/>
        <v>8</v>
      </c>
      <c r="D2941" s="221">
        <v>62402000</v>
      </c>
      <c r="F2941" s="221" t="s">
        <v>4339</v>
      </c>
      <c r="G2941" s="222">
        <v>1100000</v>
      </c>
      <c r="I2941" s="222">
        <f t="shared" si="91"/>
        <v>1100000</v>
      </c>
    </row>
    <row r="2942" spans="1:9" x14ac:dyDescent="0.2">
      <c r="A2942" s="221" t="s">
        <v>9</v>
      </c>
      <c r="B2942" s="225" t="s">
        <v>1021</v>
      </c>
      <c r="C2942" s="221">
        <f t="shared" si="90"/>
        <v>7</v>
      </c>
      <c r="D2942" s="221">
        <v>62402000</v>
      </c>
      <c r="F2942" s="221" t="s">
        <v>434</v>
      </c>
      <c r="G2942" s="222">
        <v>77015000</v>
      </c>
      <c r="H2942" s="222">
        <v>0</v>
      </c>
      <c r="I2942" s="222">
        <f t="shared" si="91"/>
        <v>77015000</v>
      </c>
    </row>
    <row r="2943" spans="1:9" x14ac:dyDescent="0.2">
      <c r="A2943" s="221" t="s">
        <v>13</v>
      </c>
      <c r="B2943" s="225" t="s">
        <v>1021</v>
      </c>
      <c r="C2943" s="221">
        <f t="shared" si="90"/>
        <v>7</v>
      </c>
      <c r="D2943" s="221">
        <v>62402000</v>
      </c>
      <c r="F2943" s="221" t="s">
        <v>434</v>
      </c>
      <c r="G2943" s="222">
        <v>169264457.5</v>
      </c>
      <c r="H2943" s="222">
        <v>0</v>
      </c>
      <c r="I2943" s="222">
        <f t="shared" si="91"/>
        <v>169264457.5</v>
      </c>
    </row>
    <row r="2944" spans="1:9" x14ac:dyDescent="0.2">
      <c r="A2944" s="221" t="s">
        <v>21</v>
      </c>
      <c r="B2944" s="225" t="s">
        <v>1021</v>
      </c>
      <c r="C2944" s="221">
        <f t="shared" si="90"/>
        <v>7</v>
      </c>
      <c r="D2944" s="221">
        <v>62402000</v>
      </c>
      <c r="F2944" s="221" t="s">
        <v>434</v>
      </c>
      <c r="G2944" s="222">
        <v>17593300</v>
      </c>
      <c r="H2944" s="222">
        <v>0</v>
      </c>
      <c r="I2944" s="222">
        <f t="shared" si="91"/>
        <v>17593300</v>
      </c>
    </row>
    <row r="2945" spans="1:9" x14ac:dyDescent="0.2">
      <c r="A2945" s="221" t="s">
        <v>25</v>
      </c>
      <c r="B2945" s="225">
        <v>62402000</v>
      </c>
      <c r="C2945" s="221">
        <f t="shared" si="90"/>
        <v>8</v>
      </c>
      <c r="D2945" s="221">
        <v>62402000</v>
      </c>
      <c r="F2945" s="221" t="s">
        <v>434</v>
      </c>
      <c r="G2945" s="222">
        <v>1876549079.1400001</v>
      </c>
      <c r="I2945" s="222">
        <f t="shared" si="91"/>
        <v>1876549079.1400001</v>
      </c>
    </row>
    <row r="2946" spans="1:9" x14ac:dyDescent="0.2">
      <c r="A2946" s="221" t="s">
        <v>15</v>
      </c>
      <c r="B2946" s="225">
        <v>62402000</v>
      </c>
      <c r="C2946" s="221">
        <f t="shared" ref="C2946:C3009" si="92">+LEN(B:B)</f>
        <v>8</v>
      </c>
      <c r="D2946" s="221">
        <v>62402000</v>
      </c>
      <c r="F2946" s="221" t="s">
        <v>434</v>
      </c>
      <c r="G2946" s="222">
        <v>10450000</v>
      </c>
      <c r="I2946" s="222">
        <f t="shared" ref="I2946:I3009" si="93">+G:G-H:H</f>
        <v>10450000</v>
      </c>
    </row>
    <row r="2947" spans="1:9" x14ac:dyDescent="0.2">
      <c r="A2947" s="221" t="s">
        <v>7</v>
      </c>
      <c r="B2947" s="225" t="s">
        <v>4340</v>
      </c>
      <c r="C2947" s="221">
        <f t="shared" si="92"/>
        <v>8</v>
      </c>
      <c r="D2947" s="221">
        <v>62403000</v>
      </c>
      <c r="F2947" s="221" t="s">
        <v>4341</v>
      </c>
      <c r="G2947" s="222">
        <v>715000</v>
      </c>
      <c r="I2947" s="222">
        <f t="shared" si="93"/>
        <v>715000</v>
      </c>
    </row>
    <row r="2948" spans="1:9" x14ac:dyDescent="0.2">
      <c r="A2948" s="221" t="s">
        <v>9</v>
      </c>
      <c r="B2948" s="225" t="s">
        <v>1022</v>
      </c>
      <c r="C2948" s="221">
        <f t="shared" si="92"/>
        <v>7</v>
      </c>
      <c r="D2948" s="221">
        <v>62403000</v>
      </c>
      <c r="F2948" s="221" t="s">
        <v>435</v>
      </c>
      <c r="G2948" s="222">
        <v>93318780</v>
      </c>
      <c r="H2948" s="222">
        <v>0</v>
      </c>
      <c r="I2948" s="222">
        <f t="shared" si="93"/>
        <v>93318780</v>
      </c>
    </row>
    <row r="2949" spans="1:9" x14ac:dyDescent="0.2">
      <c r="A2949" s="221" t="s">
        <v>21</v>
      </c>
      <c r="B2949" s="225" t="s">
        <v>1022</v>
      </c>
      <c r="C2949" s="221">
        <f t="shared" si="92"/>
        <v>7</v>
      </c>
      <c r="D2949" s="221">
        <v>62403000</v>
      </c>
      <c r="F2949" s="221" t="s">
        <v>435</v>
      </c>
      <c r="G2949" s="222">
        <v>40162469</v>
      </c>
      <c r="H2949" s="222">
        <v>0</v>
      </c>
      <c r="I2949" s="222">
        <f t="shared" si="93"/>
        <v>40162469</v>
      </c>
    </row>
    <row r="2950" spans="1:9" x14ac:dyDescent="0.2">
      <c r="A2950" s="221" t="s">
        <v>5</v>
      </c>
      <c r="B2950" s="225" t="s">
        <v>1022</v>
      </c>
      <c r="C2950" s="221">
        <f t="shared" si="92"/>
        <v>7</v>
      </c>
      <c r="D2950" s="221">
        <v>62403000</v>
      </c>
      <c r="F2950" s="221" t="s">
        <v>435</v>
      </c>
      <c r="G2950" s="222">
        <v>5996450</v>
      </c>
      <c r="H2950" s="222">
        <v>0</v>
      </c>
      <c r="I2950" s="222">
        <f t="shared" si="93"/>
        <v>5996450</v>
      </c>
    </row>
    <row r="2951" spans="1:9" x14ac:dyDescent="0.2">
      <c r="A2951" s="221" t="s">
        <v>25</v>
      </c>
      <c r="B2951" s="225">
        <v>62403000</v>
      </c>
      <c r="C2951" s="221">
        <f t="shared" si="92"/>
        <v>8</v>
      </c>
      <c r="D2951" s="221">
        <v>62403000</v>
      </c>
      <c r="F2951" s="221" t="s">
        <v>435</v>
      </c>
      <c r="G2951" s="222">
        <v>1700000</v>
      </c>
      <c r="I2951" s="222">
        <f t="shared" si="93"/>
        <v>1700000</v>
      </c>
    </row>
    <row r="2952" spans="1:9" x14ac:dyDescent="0.2">
      <c r="A2952" s="221" t="s">
        <v>17</v>
      </c>
      <c r="B2952" s="225" t="s">
        <v>4342</v>
      </c>
      <c r="C2952" s="221">
        <f t="shared" si="92"/>
        <v>6</v>
      </c>
      <c r="D2952" s="221">
        <v>62403000</v>
      </c>
      <c r="F2952" s="221" t="s">
        <v>436</v>
      </c>
      <c r="G2952" s="222">
        <v>127000</v>
      </c>
      <c r="H2952" s="222">
        <v>0</v>
      </c>
      <c r="I2952" s="222">
        <f t="shared" si="93"/>
        <v>127000</v>
      </c>
    </row>
    <row r="2953" spans="1:9" x14ac:dyDescent="0.2">
      <c r="A2953" s="221" t="s">
        <v>17</v>
      </c>
      <c r="B2953" s="225" t="s">
        <v>4343</v>
      </c>
      <c r="C2953" s="221">
        <f t="shared" si="92"/>
        <v>6</v>
      </c>
      <c r="D2953" s="221">
        <v>62500000</v>
      </c>
      <c r="F2953" s="221" t="s">
        <v>2440</v>
      </c>
      <c r="G2953" s="222">
        <v>26600</v>
      </c>
      <c r="H2953" s="222">
        <v>0</v>
      </c>
      <c r="I2953" s="222">
        <f t="shared" si="93"/>
        <v>26600</v>
      </c>
    </row>
    <row r="2954" spans="1:9" x14ac:dyDescent="0.2">
      <c r="A2954" s="221" t="s">
        <v>3315</v>
      </c>
      <c r="B2954" s="225" t="s">
        <v>4343</v>
      </c>
      <c r="C2954" s="221">
        <f t="shared" si="92"/>
        <v>6</v>
      </c>
      <c r="D2954" s="221">
        <v>62500000</v>
      </c>
      <c r="F2954" s="221" t="s">
        <v>2440</v>
      </c>
      <c r="G2954" s="222">
        <v>1650000</v>
      </c>
      <c r="I2954" s="222">
        <f t="shared" si="93"/>
        <v>1650000</v>
      </c>
    </row>
    <row r="2955" spans="1:9" x14ac:dyDescent="0.2">
      <c r="A2955" s="221" t="s">
        <v>3316</v>
      </c>
      <c r="B2955" s="225" t="s">
        <v>4343</v>
      </c>
      <c r="C2955" s="221">
        <f t="shared" si="92"/>
        <v>6</v>
      </c>
      <c r="D2955" s="221">
        <v>62500000</v>
      </c>
      <c r="F2955" s="221" t="s">
        <v>2440</v>
      </c>
      <c r="G2955" s="222">
        <v>1375000</v>
      </c>
      <c r="I2955" s="222">
        <f t="shared" si="93"/>
        <v>1375000</v>
      </c>
    </row>
    <row r="2956" spans="1:9" x14ac:dyDescent="0.2">
      <c r="A2956" s="221" t="s">
        <v>17</v>
      </c>
      <c r="B2956" s="225" t="s">
        <v>4344</v>
      </c>
      <c r="C2956" s="221">
        <f t="shared" si="92"/>
        <v>6</v>
      </c>
      <c r="D2956" s="221">
        <v>62501000</v>
      </c>
      <c r="F2956" s="221" t="s">
        <v>1415</v>
      </c>
      <c r="G2956" s="222">
        <v>48293917.5</v>
      </c>
      <c r="H2956" s="222">
        <v>0</v>
      </c>
      <c r="I2956" s="222">
        <f t="shared" si="93"/>
        <v>48293917.5</v>
      </c>
    </row>
    <row r="2957" spans="1:9" x14ac:dyDescent="0.2">
      <c r="A2957" s="221" t="s">
        <v>20</v>
      </c>
      <c r="B2957" s="225">
        <v>62501000</v>
      </c>
      <c r="C2957" s="221">
        <f t="shared" si="92"/>
        <v>8</v>
      </c>
      <c r="D2957" s="221">
        <v>62501000</v>
      </c>
      <c r="F2957" s="221" t="s">
        <v>746</v>
      </c>
      <c r="H2957" s="222">
        <v>915000</v>
      </c>
      <c r="I2957" s="222">
        <f t="shared" si="93"/>
        <v>-915000</v>
      </c>
    </row>
    <row r="2958" spans="1:9" x14ac:dyDescent="0.2">
      <c r="A2958" s="221" t="s">
        <v>26</v>
      </c>
      <c r="B2958" s="225" t="s">
        <v>4345</v>
      </c>
      <c r="C2958" s="221">
        <f t="shared" si="92"/>
        <v>8</v>
      </c>
      <c r="D2958" s="221">
        <v>62501000</v>
      </c>
      <c r="F2958" s="221" t="s">
        <v>746</v>
      </c>
      <c r="G2958" s="222">
        <v>103089100</v>
      </c>
      <c r="I2958" s="222">
        <f t="shared" si="93"/>
        <v>103089100</v>
      </c>
    </row>
    <row r="2959" spans="1:9" x14ac:dyDescent="0.2">
      <c r="A2959" s="221" t="s">
        <v>149</v>
      </c>
      <c r="B2959" s="225" t="s">
        <v>1024</v>
      </c>
      <c r="C2959" s="221">
        <f t="shared" si="92"/>
        <v>7</v>
      </c>
      <c r="D2959" s="221">
        <v>62501000</v>
      </c>
      <c r="F2959" s="221" t="s">
        <v>746</v>
      </c>
      <c r="G2959" s="222">
        <v>44521900</v>
      </c>
      <c r="I2959" s="222">
        <f t="shared" si="93"/>
        <v>44521900</v>
      </c>
    </row>
    <row r="2960" spans="1:9" x14ac:dyDescent="0.2">
      <c r="A2960" s="221" t="s">
        <v>148</v>
      </c>
      <c r="B2960" s="225" t="s">
        <v>4345</v>
      </c>
      <c r="C2960" s="221">
        <f t="shared" si="92"/>
        <v>8</v>
      </c>
      <c r="D2960" s="221">
        <v>62501000</v>
      </c>
      <c r="F2960" s="221" t="s">
        <v>746</v>
      </c>
      <c r="G2960" s="222">
        <v>145519216.68000001</v>
      </c>
      <c r="I2960" s="222">
        <f t="shared" si="93"/>
        <v>145519216.68000001</v>
      </c>
    </row>
    <row r="2961" spans="1:9" x14ac:dyDescent="0.2">
      <c r="A2961" s="221" t="s">
        <v>3315</v>
      </c>
      <c r="B2961" s="225" t="s">
        <v>4344</v>
      </c>
      <c r="C2961" s="221">
        <f t="shared" si="92"/>
        <v>6</v>
      </c>
      <c r="D2961" s="221">
        <v>62501000</v>
      </c>
      <c r="F2961" s="221" t="s">
        <v>1415</v>
      </c>
      <c r="G2961" s="222">
        <v>25878000</v>
      </c>
      <c r="I2961" s="222">
        <f t="shared" si="93"/>
        <v>25878000</v>
      </c>
    </row>
    <row r="2962" spans="1:9" x14ac:dyDescent="0.2">
      <c r="A2962" s="221" t="s">
        <v>3316</v>
      </c>
      <c r="B2962" s="225" t="s">
        <v>4344</v>
      </c>
      <c r="C2962" s="221">
        <f t="shared" si="92"/>
        <v>6</v>
      </c>
      <c r="D2962" s="221">
        <v>62501000</v>
      </c>
      <c r="F2962" s="221" t="s">
        <v>1415</v>
      </c>
      <c r="G2962" s="222">
        <v>908000</v>
      </c>
      <c r="I2962" s="222">
        <f t="shared" si="93"/>
        <v>908000</v>
      </c>
    </row>
    <row r="2963" spans="1:9" x14ac:dyDescent="0.2">
      <c r="A2963" s="221" t="s">
        <v>7</v>
      </c>
      <c r="B2963" s="225" t="s">
        <v>4345</v>
      </c>
      <c r="C2963" s="221">
        <f t="shared" si="92"/>
        <v>8</v>
      </c>
      <c r="D2963" s="221">
        <v>62501000</v>
      </c>
      <c r="F2963" s="221" t="s">
        <v>746</v>
      </c>
      <c r="G2963" s="222">
        <v>28397615.350000001</v>
      </c>
      <c r="I2963" s="222">
        <f t="shared" si="93"/>
        <v>28397615.350000001</v>
      </c>
    </row>
    <row r="2964" spans="1:9" x14ac:dyDescent="0.2">
      <c r="A2964" s="221" t="s">
        <v>9</v>
      </c>
      <c r="B2964" s="225" t="s">
        <v>1024</v>
      </c>
      <c r="C2964" s="221">
        <f t="shared" si="92"/>
        <v>7</v>
      </c>
      <c r="D2964" s="221">
        <v>62501000</v>
      </c>
      <c r="F2964" s="221" t="s">
        <v>746</v>
      </c>
      <c r="G2964" s="222">
        <v>159934288.21000001</v>
      </c>
      <c r="H2964" s="222">
        <v>0</v>
      </c>
      <c r="I2964" s="222">
        <f t="shared" si="93"/>
        <v>159934288.21000001</v>
      </c>
    </row>
    <row r="2965" spans="1:9" x14ac:dyDescent="0.2">
      <c r="A2965" s="221" t="s">
        <v>13</v>
      </c>
      <c r="B2965" s="225" t="s">
        <v>1024</v>
      </c>
      <c r="C2965" s="221">
        <f t="shared" si="92"/>
        <v>7</v>
      </c>
      <c r="D2965" s="221">
        <v>62501000</v>
      </c>
      <c r="F2965" s="221" t="s">
        <v>746</v>
      </c>
      <c r="G2965" s="222">
        <v>36109594.07</v>
      </c>
      <c r="H2965" s="222">
        <v>0</v>
      </c>
      <c r="I2965" s="222">
        <f t="shared" si="93"/>
        <v>36109594.07</v>
      </c>
    </row>
    <row r="2966" spans="1:9" x14ac:dyDescent="0.2">
      <c r="A2966" s="221" t="s">
        <v>30</v>
      </c>
      <c r="B2966" s="225" t="s">
        <v>4345</v>
      </c>
      <c r="C2966" s="221">
        <f t="shared" si="92"/>
        <v>8</v>
      </c>
      <c r="D2966" s="221">
        <v>62501000</v>
      </c>
      <c r="F2966" s="221" t="s">
        <v>746</v>
      </c>
      <c r="G2966" s="222">
        <v>29222300</v>
      </c>
      <c r="I2966" s="222">
        <f t="shared" si="93"/>
        <v>29222300</v>
      </c>
    </row>
    <row r="2967" spans="1:9" x14ac:dyDescent="0.2">
      <c r="A2967" s="221" t="s">
        <v>1</v>
      </c>
      <c r="B2967" s="225" t="s">
        <v>4345</v>
      </c>
      <c r="C2967" s="221">
        <f t="shared" si="92"/>
        <v>8</v>
      </c>
      <c r="D2967" s="221">
        <v>62501000</v>
      </c>
      <c r="F2967" s="221" t="s">
        <v>195</v>
      </c>
      <c r="G2967" s="222">
        <v>251048120</v>
      </c>
      <c r="I2967" s="222">
        <f t="shared" si="93"/>
        <v>251048120</v>
      </c>
    </row>
    <row r="2968" spans="1:9" x14ac:dyDescent="0.2">
      <c r="A2968" s="221" t="s">
        <v>5</v>
      </c>
      <c r="B2968" s="225" t="s">
        <v>1024</v>
      </c>
      <c r="C2968" s="221">
        <f t="shared" si="92"/>
        <v>7</v>
      </c>
      <c r="D2968" s="221">
        <v>62501000</v>
      </c>
      <c r="F2968" s="221" t="s">
        <v>746</v>
      </c>
      <c r="G2968" s="222">
        <v>3557900</v>
      </c>
      <c r="H2968" s="222">
        <v>0</v>
      </c>
      <c r="I2968" s="222">
        <f t="shared" si="93"/>
        <v>3557900</v>
      </c>
    </row>
    <row r="2969" spans="1:9" x14ac:dyDescent="0.2">
      <c r="A2969" s="221" t="s">
        <v>27</v>
      </c>
      <c r="B2969" s="225" t="s">
        <v>4345</v>
      </c>
      <c r="C2969" s="221">
        <f t="shared" si="92"/>
        <v>8</v>
      </c>
      <c r="D2969" s="221">
        <v>62501000</v>
      </c>
      <c r="F2969" s="221" t="s">
        <v>746</v>
      </c>
      <c r="G2969" s="222">
        <v>3733600</v>
      </c>
      <c r="I2969" s="222">
        <f t="shared" si="93"/>
        <v>3733600</v>
      </c>
    </row>
    <row r="2970" spans="1:9" x14ac:dyDescent="0.2">
      <c r="A2970" s="221" t="s">
        <v>25</v>
      </c>
      <c r="B2970" s="225">
        <v>62501000</v>
      </c>
      <c r="C2970" s="221">
        <f t="shared" si="92"/>
        <v>8</v>
      </c>
      <c r="D2970" s="221">
        <v>62501000</v>
      </c>
      <c r="F2970" s="221" t="s">
        <v>195</v>
      </c>
      <c r="G2970" s="222">
        <v>158549577.31999999</v>
      </c>
      <c r="I2970" s="222">
        <f t="shared" si="93"/>
        <v>158549577.31999999</v>
      </c>
    </row>
    <row r="2971" spans="1:9" x14ac:dyDescent="0.2">
      <c r="A2971" s="221" t="s">
        <v>15</v>
      </c>
      <c r="B2971" s="225">
        <v>62501000</v>
      </c>
      <c r="C2971" s="221">
        <f t="shared" si="92"/>
        <v>8</v>
      </c>
      <c r="D2971" s="221">
        <v>62501000</v>
      </c>
      <c r="F2971" s="221" t="s">
        <v>195</v>
      </c>
      <c r="G2971" s="222">
        <v>13302400</v>
      </c>
      <c r="I2971" s="222">
        <f t="shared" si="93"/>
        <v>13302400</v>
      </c>
    </row>
    <row r="2972" spans="1:9" x14ac:dyDescent="0.2">
      <c r="A2972" s="221" t="s">
        <v>13</v>
      </c>
      <c r="B2972" s="225" t="s">
        <v>1025</v>
      </c>
      <c r="C2972" s="221">
        <f t="shared" si="92"/>
        <v>7</v>
      </c>
      <c r="D2972" s="221">
        <v>62502000</v>
      </c>
      <c r="F2972" s="221" t="s">
        <v>196</v>
      </c>
      <c r="G2972" s="222">
        <v>22418340</v>
      </c>
      <c r="H2972" s="222">
        <v>0</v>
      </c>
      <c r="I2972" s="222">
        <f t="shared" si="93"/>
        <v>22418340</v>
      </c>
    </row>
    <row r="2973" spans="1:9" x14ac:dyDescent="0.2">
      <c r="A2973" s="221" t="s">
        <v>1</v>
      </c>
      <c r="B2973" s="225" t="s">
        <v>4346</v>
      </c>
      <c r="C2973" s="221">
        <f t="shared" si="92"/>
        <v>8</v>
      </c>
      <c r="D2973" s="221">
        <v>62502000</v>
      </c>
      <c r="F2973" s="221" t="s">
        <v>196</v>
      </c>
      <c r="G2973" s="222">
        <v>3563528</v>
      </c>
      <c r="I2973" s="222">
        <f t="shared" si="93"/>
        <v>3563528</v>
      </c>
    </row>
    <row r="2974" spans="1:9" x14ac:dyDescent="0.2">
      <c r="A2974" s="221" t="s">
        <v>149</v>
      </c>
      <c r="B2974" s="225" t="s">
        <v>1026</v>
      </c>
      <c r="C2974" s="221">
        <f t="shared" si="92"/>
        <v>7</v>
      </c>
      <c r="D2974" s="221">
        <v>62503000</v>
      </c>
      <c r="F2974" s="221" t="s">
        <v>197</v>
      </c>
      <c r="G2974" s="222">
        <v>24400000</v>
      </c>
      <c r="I2974" s="222">
        <f t="shared" si="93"/>
        <v>24400000</v>
      </c>
    </row>
    <row r="2975" spans="1:9" x14ac:dyDescent="0.2">
      <c r="A2975" s="221" t="s">
        <v>148</v>
      </c>
      <c r="B2975" s="225" t="s">
        <v>4347</v>
      </c>
      <c r="C2975" s="221">
        <f t="shared" si="92"/>
        <v>8</v>
      </c>
      <c r="D2975" s="221">
        <v>62503000</v>
      </c>
      <c r="F2975" s="221" t="s">
        <v>197</v>
      </c>
      <c r="G2975" s="222">
        <v>30000</v>
      </c>
      <c r="I2975" s="222">
        <f t="shared" si="93"/>
        <v>30000</v>
      </c>
    </row>
    <row r="2976" spans="1:9" x14ac:dyDescent="0.2">
      <c r="A2976" s="221" t="s">
        <v>7</v>
      </c>
      <c r="B2976" s="225" t="s">
        <v>4347</v>
      </c>
      <c r="C2976" s="221">
        <f t="shared" si="92"/>
        <v>8</v>
      </c>
      <c r="D2976" s="221">
        <v>62503000</v>
      </c>
      <c r="F2976" s="221" t="s">
        <v>4348</v>
      </c>
      <c r="H2976" s="222">
        <v>33009</v>
      </c>
      <c r="I2976" s="222">
        <f t="shared" si="93"/>
        <v>-33009</v>
      </c>
    </row>
    <row r="2977" spans="1:9" x14ac:dyDescent="0.2">
      <c r="A2977" s="221" t="s">
        <v>9</v>
      </c>
      <c r="B2977" s="225" t="s">
        <v>1026</v>
      </c>
      <c r="C2977" s="221">
        <f t="shared" si="92"/>
        <v>7</v>
      </c>
      <c r="D2977" s="221">
        <v>62503000</v>
      </c>
      <c r="F2977" s="221" t="s">
        <v>195</v>
      </c>
      <c r="G2977" s="222">
        <v>2218400</v>
      </c>
      <c r="H2977" s="222">
        <v>0</v>
      </c>
      <c r="I2977" s="222">
        <f t="shared" si="93"/>
        <v>2218400</v>
      </c>
    </row>
    <row r="2978" spans="1:9" x14ac:dyDescent="0.2">
      <c r="A2978" s="221" t="s">
        <v>5</v>
      </c>
      <c r="B2978" s="225" t="s">
        <v>1026</v>
      </c>
      <c r="C2978" s="221">
        <f t="shared" si="92"/>
        <v>7</v>
      </c>
      <c r="D2978" s="221">
        <v>62503000</v>
      </c>
      <c r="F2978" s="221" t="s">
        <v>195</v>
      </c>
      <c r="G2978" s="222">
        <v>8863700</v>
      </c>
      <c r="H2978" s="222">
        <v>0</v>
      </c>
      <c r="I2978" s="222">
        <f t="shared" si="93"/>
        <v>8863700</v>
      </c>
    </row>
    <row r="2979" spans="1:9" x14ac:dyDescent="0.2">
      <c r="A2979" s="221" t="s">
        <v>37</v>
      </c>
      <c r="B2979" s="225" t="s">
        <v>4349</v>
      </c>
      <c r="C2979" s="221">
        <f t="shared" si="92"/>
        <v>6</v>
      </c>
      <c r="D2979" s="221">
        <v>62504000</v>
      </c>
      <c r="F2979" s="221" t="s">
        <v>198</v>
      </c>
      <c r="G2979" s="222">
        <v>110500</v>
      </c>
      <c r="I2979" s="222">
        <f t="shared" si="93"/>
        <v>110500</v>
      </c>
    </row>
    <row r="2980" spans="1:9" x14ac:dyDescent="0.2">
      <c r="A2980" s="221" t="s">
        <v>8</v>
      </c>
      <c r="B2980" s="225" t="s">
        <v>4350</v>
      </c>
      <c r="C2980" s="221">
        <f t="shared" si="92"/>
        <v>8</v>
      </c>
      <c r="D2980" s="221">
        <v>62504000</v>
      </c>
      <c r="F2980" s="221" t="s">
        <v>528</v>
      </c>
      <c r="G2980" s="222">
        <v>2130100.15</v>
      </c>
      <c r="I2980" s="222">
        <f t="shared" si="93"/>
        <v>2130100.15</v>
      </c>
    </row>
    <row r="2981" spans="1:9" x14ac:dyDescent="0.2">
      <c r="A2981" s="221" t="s">
        <v>17</v>
      </c>
      <c r="B2981" s="225" t="s">
        <v>4349</v>
      </c>
      <c r="C2981" s="221">
        <f t="shared" si="92"/>
        <v>6</v>
      </c>
      <c r="D2981" s="221">
        <v>62504000</v>
      </c>
      <c r="F2981" s="221" t="s">
        <v>198</v>
      </c>
      <c r="G2981" s="222">
        <v>331000</v>
      </c>
      <c r="H2981" s="222">
        <v>0</v>
      </c>
      <c r="I2981" s="222">
        <f t="shared" si="93"/>
        <v>331000</v>
      </c>
    </row>
    <row r="2982" spans="1:9" x14ac:dyDescent="0.2">
      <c r="A2982" s="221" t="s">
        <v>149</v>
      </c>
      <c r="B2982" s="225" t="s">
        <v>1027</v>
      </c>
      <c r="C2982" s="221">
        <f t="shared" si="92"/>
        <v>7</v>
      </c>
      <c r="D2982" s="221">
        <v>62504000</v>
      </c>
      <c r="F2982" s="221" t="s">
        <v>528</v>
      </c>
      <c r="G2982" s="222">
        <v>7388000</v>
      </c>
      <c r="I2982" s="222">
        <f t="shared" si="93"/>
        <v>7388000</v>
      </c>
    </row>
    <row r="2983" spans="1:9" x14ac:dyDescent="0.2">
      <c r="A2983" s="221" t="s">
        <v>148</v>
      </c>
      <c r="B2983" s="225" t="s">
        <v>4350</v>
      </c>
      <c r="C2983" s="221">
        <f t="shared" si="92"/>
        <v>8</v>
      </c>
      <c r="D2983" s="221">
        <v>62504000</v>
      </c>
      <c r="F2983" s="221" t="s">
        <v>528</v>
      </c>
      <c r="G2983" s="222">
        <v>45600</v>
      </c>
      <c r="I2983" s="222">
        <f t="shared" si="93"/>
        <v>45600</v>
      </c>
    </row>
    <row r="2984" spans="1:9" x14ac:dyDescent="0.2">
      <c r="A2984" s="221" t="s">
        <v>7</v>
      </c>
      <c r="B2984" s="225" t="s">
        <v>4350</v>
      </c>
      <c r="C2984" s="221">
        <f t="shared" si="92"/>
        <v>8</v>
      </c>
      <c r="D2984" s="221">
        <v>62504000</v>
      </c>
      <c r="F2984" s="221" t="s">
        <v>528</v>
      </c>
      <c r="H2984" s="222">
        <v>150079</v>
      </c>
      <c r="I2984" s="222">
        <f t="shared" si="93"/>
        <v>-150079</v>
      </c>
    </row>
    <row r="2985" spans="1:9" x14ac:dyDescent="0.2">
      <c r="A2985" s="221" t="s">
        <v>145</v>
      </c>
      <c r="B2985" s="225" t="s">
        <v>4350</v>
      </c>
      <c r="C2985" s="221">
        <f t="shared" si="92"/>
        <v>8</v>
      </c>
      <c r="D2985" s="221">
        <v>62504000</v>
      </c>
      <c r="F2985" s="221" t="s">
        <v>198</v>
      </c>
      <c r="G2985" s="222">
        <v>20000</v>
      </c>
      <c r="I2985" s="222">
        <f t="shared" si="93"/>
        <v>20000</v>
      </c>
    </row>
    <row r="2986" spans="1:9" x14ac:dyDescent="0.2">
      <c r="A2986" s="221" t="s">
        <v>9</v>
      </c>
      <c r="B2986" s="225" t="s">
        <v>1027</v>
      </c>
      <c r="C2986" s="221">
        <f t="shared" si="92"/>
        <v>7</v>
      </c>
      <c r="D2986" s="221">
        <v>62504000</v>
      </c>
      <c r="F2986" s="221" t="s">
        <v>528</v>
      </c>
      <c r="G2986" s="222">
        <v>2476168.21</v>
      </c>
      <c r="H2986" s="222">
        <v>0</v>
      </c>
      <c r="I2986" s="222">
        <f t="shared" si="93"/>
        <v>2476168.21</v>
      </c>
    </row>
    <row r="2987" spans="1:9" x14ac:dyDescent="0.2">
      <c r="A2987" s="221" t="s">
        <v>13</v>
      </c>
      <c r="B2987" s="225" t="s">
        <v>1027</v>
      </c>
      <c r="C2987" s="221">
        <f t="shared" si="92"/>
        <v>7</v>
      </c>
      <c r="D2987" s="221">
        <v>62504000</v>
      </c>
      <c r="F2987" s="221" t="s">
        <v>528</v>
      </c>
      <c r="G2987" s="222">
        <v>202000</v>
      </c>
      <c r="H2987" s="222">
        <v>0</v>
      </c>
      <c r="I2987" s="222">
        <f t="shared" si="93"/>
        <v>202000</v>
      </c>
    </row>
    <row r="2988" spans="1:9" x14ac:dyDescent="0.2">
      <c r="A2988" s="221" t="s">
        <v>21</v>
      </c>
      <c r="B2988" s="225" t="s">
        <v>1027</v>
      </c>
      <c r="C2988" s="221">
        <f t="shared" si="92"/>
        <v>7</v>
      </c>
      <c r="D2988" s="221">
        <v>62504000</v>
      </c>
      <c r="F2988" s="221" t="s">
        <v>528</v>
      </c>
      <c r="G2988" s="222">
        <v>130500</v>
      </c>
      <c r="H2988" s="222">
        <v>0</v>
      </c>
      <c r="I2988" s="222">
        <f t="shared" si="93"/>
        <v>130500</v>
      </c>
    </row>
    <row r="2989" spans="1:9" x14ac:dyDescent="0.2">
      <c r="A2989" s="221" t="s">
        <v>1</v>
      </c>
      <c r="B2989" s="225" t="s">
        <v>4350</v>
      </c>
      <c r="C2989" s="221">
        <f t="shared" si="92"/>
        <v>8</v>
      </c>
      <c r="D2989" s="221">
        <v>62504000</v>
      </c>
      <c r="F2989" s="221" t="s">
        <v>198</v>
      </c>
      <c r="G2989" s="222">
        <v>10366173.359999999</v>
      </c>
      <c r="I2989" s="222">
        <f t="shared" si="93"/>
        <v>10366173.359999999</v>
      </c>
    </row>
    <row r="2990" spans="1:9" x14ac:dyDescent="0.2">
      <c r="A2990" s="221" t="s">
        <v>5</v>
      </c>
      <c r="B2990" s="225" t="s">
        <v>1027</v>
      </c>
      <c r="C2990" s="221">
        <f t="shared" si="92"/>
        <v>7</v>
      </c>
      <c r="D2990" s="221">
        <v>62504000</v>
      </c>
      <c r="F2990" s="221" t="s">
        <v>528</v>
      </c>
      <c r="G2990" s="222">
        <v>3713333.46</v>
      </c>
      <c r="H2990" s="222">
        <v>0</v>
      </c>
      <c r="I2990" s="222">
        <f t="shared" si="93"/>
        <v>3713333.46</v>
      </c>
    </row>
    <row r="2991" spans="1:9" x14ac:dyDescent="0.2">
      <c r="A2991" s="221" t="s">
        <v>25</v>
      </c>
      <c r="B2991" s="225">
        <v>62504000</v>
      </c>
      <c r="C2991" s="221">
        <f t="shared" si="92"/>
        <v>8</v>
      </c>
      <c r="D2991" s="221">
        <v>62504000</v>
      </c>
      <c r="F2991" s="221" t="s">
        <v>4351</v>
      </c>
      <c r="G2991" s="222">
        <v>55546125.009999998</v>
      </c>
      <c r="I2991" s="222">
        <f t="shared" si="93"/>
        <v>55546125.009999998</v>
      </c>
    </row>
    <row r="2992" spans="1:9" x14ac:dyDescent="0.2">
      <c r="A2992" s="221" t="s">
        <v>15</v>
      </c>
      <c r="B2992" s="225">
        <v>62504000</v>
      </c>
      <c r="C2992" s="221">
        <f t="shared" si="92"/>
        <v>8</v>
      </c>
      <c r="D2992" s="221">
        <v>62504000</v>
      </c>
      <c r="F2992" s="221" t="s">
        <v>198</v>
      </c>
      <c r="G2992" s="222">
        <v>161900</v>
      </c>
      <c r="I2992" s="222">
        <f t="shared" si="93"/>
        <v>161900</v>
      </c>
    </row>
    <row r="2993" spans="1:9" x14ac:dyDescent="0.2">
      <c r="A2993" s="221" t="s">
        <v>2</v>
      </c>
      <c r="B2993" s="225" t="s">
        <v>4352</v>
      </c>
      <c r="C2993" s="221">
        <f t="shared" si="92"/>
        <v>8</v>
      </c>
      <c r="D2993" s="221">
        <v>62505000</v>
      </c>
      <c r="F2993" s="221" t="s">
        <v>530</v>
      </c>
      <c r="G2993" s="222">
        <v>165000</v>
      </c>
      <c r="I2993" s="222">
        <f t="shared" si="93"/>
        <v>165000</v>
      </c>
    </row>
    <row r="2994" spans="1:9" x14ac:dyDescent="0.2">
      <c r="A2994" s="221" t="s">
        <v>26</v>
      </c>
      <c r="B2994" s="225" t="s">
        <v>4352</v>
      </c>
      <c r="C2994" s="221">
        <f t="shared" si="92"/>
        <v>8</v>
      </c>
      <c r="D2994" s="221">
        <v>62505000</v>
      </c>
      <c r="F2994" s="221" t="s">
        <v>2365</v>
      </c>
      <c r="G2994" s="222">
        <v>6651250.7999999998</v>
      </c>
      <c r="I2994" s="222">
        <f t="shared" si="93"/>
        <v>6651250.7999999998</v>
      </c>
    </row>
    <row r="2995" spans="1:9" x14ac:dyDescent="0.2">
      <c r="A2995" s="221" t="s">
        <v>149</v>
      </c>
      <c r="B2995" s="225" t="s">
        <v>1028</v>
      </c>
      <c r="C2995" s="221">
        <f t="shared" si="92"/>
        <v>7</v>
      </c>
      <c r="D2995" s="221">
        <v>62505000</v>
      </c>
      <c r="F2995" s="221" t="s">
        <v>530</v>
      </c>
      <c r="G2995" s="222">
        <v>85000</v>
      </c>
      <c r="I2995" s="222">
        <f t="shared" si="93"/>
        <v>85000</v>
      </c>
    </row>
    <row r="2996" spans="1:9" x14ac:dyDescent="0.2">
      <c r="A2996" s="221" t="s">
        <v>7</v>
      </c>
      <c r="B2996" s="225" t="s">
        <v>4352</v>
      </c>
      <c r="C2996" s="221">
        <f t="shared" si="92"/>
        <v>8</v>
      </c>
      <c r="D2996" s="221">
        <v>62505000</v>
      </c>
      <c r="F2996" s="221" t="s">
        <v>4353</v>
      </c>
      <c r="G2996" s="222">
        <v>15428499</v>
      </c>
      <c r="I2996" s="222">
        <f t="shared" si="93"/>
        <v>15428499</v>
      </c>
    </row>
    <row r="2997" spans="1:9" x14ac:dyDescent="0.2">
      <c r="A2997" s="221" t="s">
        <v>145</v>
      </c>
      <c r="B2997" s="225" t="s">
        <v>4352</v>
      </c>
      <c r="C2997" s="221">
        <f t="shared" si="92"/>
        <v>8</v>
      </c>
      <c r="D2997" s="221">
        <v>62505000</v>
      </c>
      <c r="F2997" s="221" t="s">
        <v>1415</v>
      </c>
      <c r="G2997" s="222">
        <v>7775000</v>
      </c>
      <c r="I2997" s="222">
        <f t="shared" si="93"/>
        <v>7775000</v>
      </c>
    </row>
    <row r="2998" spans="1:9" x14ac:dyDescent="0.2">
      <c r="A2998" s="221" t="s">
        <v>33</v>
      </c>
      <c r="B2998" s="225">
        <v>62505000</v>
      </c>
      <c r="C2998" s="221">
        <f t="shared" si="92"/>
        <v>8</v>
      </c>
      <c r="D2998" s="221">
        <v>62505000</v>
      </c>
      <c r="F2998" s="221" t="s">
        <v>199</v>
      </c>
      <c r="G2998" s="222">
        <v>400000</v>
      </c>
      <c r="I2998" s="222">
        <f t="shared" si="93"/>
        <v>400000</v>
      </c>
    </row>
    <row r="2999" spans="1:9" x14ac:dyDescent="0.2">
      <c r="A2999" s="221" t="s">
        <v>9</v>
      </c>
      <c r="B2999" s="225" t="s">
        <v>1028</v>
      </c>
      <c r="C2999" s="221">
        <f t="shared" si="92"/>
        <v>7</v>
      </c>
      <c r="D2999" s="221">
        <v>62505000</v>
      </c>
      <c r="F2999" s="221" t="s">
        <v>530</v>
      </c>
      <c r="G2999" s="222">
        <v>240000</v>
      </c>
      <c r="H2999" s="222">
        <v>0</v>
      </c>
      <c r="I2999" s="222">
        <f t="shared" si="93"/>
        <v>240000</v>
      </c>
    </row>
    <row r="3000" spans="1:9" x14ac:dyDescent="0.2">
      <c r="A3000" s="221" t="s">
        <v>1</v>
      </c>
      <c r="B3000" s="225" t="s">
        <v>4352</v>
      </c>
      <c r="C3000" s="221">
        <f t="shared" si="92"/>
        <v>8</v>
      </c>
      <c r="D3000" s="221">
        <v>62505000</v>
      </c>
      <c r="F3000" s="221" t="s">
        <v>199</v>
      </c>
      <c r="G3000" s="222">
        <v>2112500</v>
      </c>
      <c r="I3000" s="222">
        <f t="shared" si="93"/>
        <v>2112500</v>
      </c>
    </row>
    <row r="3001" spans="1:9" x14ac:dyDescent="0.2">
      <c r="A3001" s="221" t="s">
        <v>5</v>
      </c>
      <c r="B3001" s="225" t="s">
        <v>1028</v>
      </c>
      <c r="C3001" s="221">
        <f t="shared" si="92"/>
        <v>7</v>
      </c>
      <c r="D3001" s="221">
        <v>62505000</v>
      </c>
      <c r="F3001" s="221" t="s">
        <v>530</v>
      </c>
      <c r="G3001" s="222">
        <v>19895950</v>
      </c>
      <c r="H3001" s="222">
        <v>0</v>
      </c>
      <c r="I3001" s="222">
        <f t="shared" si="93"/>
        <v>19895950</v>
      </c>
    </row>
    <row r="3002" spans="1:9" x14ac:dyDescent="0.2">
      <c r="A3002" s="221" t="s">
        <v>25</v>
      </c>
      <c r="B3002" s="225">
        <v>62505000</v>
      </c>
      <c r="C3002" s="221">
        <f t="shared" si="92"/>
        <v>8</v>
      </c>
      <c r="D3002" s="221">
        <v>62505000</v>
      </c>
      <c r="F3002" s="221" t="s">
        <v>4354</v>
      </c>
      <c r="G3002" s="222">
        <v>12618400</v>
      </c>
      <c r="I3002" s="222">
        <f t="shared" si="93"/>
        <v>12618400</v>
      </c>
    </row>
    <row r="3003" spans="1:9" x14ac:dyDescent="0.2">
      <c r="A3003" s="221" t="s">
        <v>15</v>
      </c>
      <c r="B3003" s="225">
        <v>62505000</v>
      </c>
      <c r="C3003" s="221">
        <f t="shared" si="92"/>
        <v>8</v>
      </c>
      <c r="D3003" s="221">
        <v>62505000</v>
      </c>
      <c r="F3003" s="221" t="s">
        <v>199</v>
      </c>
      <c r="G3003" s="222">
        <v>19612096</v>
      </c>
      <c r="I3003" s="222">
        <f t="shared" si="93"/>
        <v>19612096</v>
      </c>
    </row>
    <row r="3004" spans="1:9" x14ac:dyDescent="0.2">
      <c r="A3004" s="221" t="s">
        <v>37</v>
      </c>
      <c r="B3004" s="225" t="s">
        <v>4355</v>
      </c>
      <c r="C3004" s="221">
        <f t="shared" si="92"/>
        <v>6</v>
      </c>
      <c r="D3004" s="221">
        <v>62506000</v>
      </c>
      <c r="F3004" s="221" t="s">
        <v>200</v>
      </c>
      <c r="G3004" s="222">
        <v>305000</v>
      </c>
      <c r="I3004" s="222">
        <f t="shared" si="93"/>
        <v>305000</v>
      </c>
    </row>
    <row r="3005" spans="1:9" x14ac:dyDescent="0.2">
      <c r="A3005" s="221" t="s">
        <v>6</v>
      </c>
      <c r="B3005" s="225" t="s">
        <v>4356</v>
      </c>
      <c r="C3005" s="221">
        <f t="shared" si="92"/>
        <v>8</v>
      </c>
      <c r="D3005" s="221">
        <v>62506000</v>
      </c>
      <c r="F3005" s="221" t="s">
        <v>200</v>
      </c>
      <c r="G3005" s="222">
        <v>77000</v>
      </c>
      <c r="I3005" s="222">
        <f t="shared" si="93"/>
        <v>77000</v>
      </c>
    </row>
    <row r="3006" spans="1:9" x14ac:dyDescent="0.2">
      <c r="A3006" s="221" t="s">
        <v>8</v>
      </c>
      <c r="B3006" s="225" t="s">
        <v>4356</v>
      </c>
      <c r="C3006" s="221">
        <f t="shared" si="92"/>
        <v>8</v>
      </c>
      <c r="D3006" s="221">
        <v>62506000</v>
      </c>
      <c r="F3006" s="221" t="s">
        <v>531</v>
      </c>
      <c r="G3006" s="222">
        <v>335000</v>
      </c>
      <c r="I3006" s="222">
        <f t="shared" si="93"/>
        <v>335000</v>
      </c>
    </row>
    <row r="3007" spans="1:9" x14ac:dyDescent="0.2">
      <c r="A3007" s="221" t="s">
        <v>17</v>
      </c>
      <c r="B3007" s="225" t="s">
        <v>4355</v>
      </c>
      <c r="C3007" s="221">
        <f t="shared" si="92"/>
        <v>6</v>
      </c>
      <c r="D3007" s="221">
        <v>62506000</v>
      </c>
      <c r="F3007" s="221" t="s">
        <v>200</v>
      </c>
      <c r="G3007" s="222">
        <v>49500</v>
      </c>
      <c r="H3007" s="222">
        <v>0</v>
      </c>
      <c r="I3007" s="222">
        <f t="shared" si="93"/>
        <v>49500</v>
      </c>
    </row>
    <row r="3008" spans="1:9" x14ac:dyDescent="0.2">
      <c r="A3008" s="221" t="s">
        <v>20</v>
      </c>
      <c r="B3008" s="225">
        <v>62506000</v>
      </c>
      <c r="C3008" s="221">
        <f t="shared" si="92"/>
        <v>8</v>
      </c>
      <c r="D3008" s="221">
        <v>62506000</v>
      </c>
      <c r="F3008" s="221" t="s">
        <v>531</v>
      </c>
      <c r="G3008" s="222">
        <v>1742000</v>
      </c>
      <c r="I3008" s="222">
        <f t="shared" si="93"/>
        <v>1742000</v>
      </c>
    </row>
    <row r="3009" spans="1:9" x14ac:dyDescent="0.2">
      <c r="A3009" s="221" t="s">
        <v>26</v>
      </c>
      <c r="B3009" s="225" t="s">
        <v>4356</v>
      </c>
      <c r="C3009" s="221">
        <f t="shared" si="92"/>
        <v>8</v>
      </c>
      <c r="D3009" s="221">
        <v>62506000</v>
      </c>
      <c r="F3009" s="221" t="s">
        <v>531</v>
      </c>
      <c r="G3009" s="222">
        <v>25700</v>
      </c>
      <c r="I3009" s="222">
        <f t="shared" si="93"/>
        <v>25700</v>
      </c>
    </row>
    <row r="3010" spans="1:9" x14ac:dyDescent="0.2">
      <c r="A3010" s="221" t="s">
        <v>149</v>
      </c>
      <c r="B3010" s="225" t="s">
        <v>1029</v>
      </c>
      <c r="C3010" s="221">
        <f t="shared" ref="C3010:C3073" si="94">+LEN(B:B)</f>
        <v>7</v>
      </c>
      <c r="D3010" s="221">
        <v>62506000</v>
      </c>
      <c r="F3010" s="221" t="s">
        <v>531</v>
      </c>
      <c r="G3010" s="222">
        <v>508000</v>
      </c>
      <c r="I3010" s="222">
        <f t="shared" ref="I3010:I3073" si="95">+G:G-H:H</f>
        <v>508000</v>
      </c>
    </row>
    <row r="3011" spans="1:9" x14ac:dyDescent="0.2">
      <c r="A3011" s="221" t="s">
        <v>148</v>
      </c>
      <c r="B3011" s="225" t="s">
        <v>4356</v>
      </c>
      <c r="C3011" s="221">
        <f t="shared" si="94"/>
        <v>8</v>
      </c>
      <c r="D3011" s="221">
        <v>62506000</v>
      </c>
      <c r="F3011" s="221" t="s">
        <v>531</v>
      </c>
      <c r="G3011" s="222">
        <v>182000</v>
      </c>
      <c r="I3011" s="222">
        <f t="shared" si="95"/>
        <v>182000</v>
      </c>
    </row>
    <row r="3012" spans="1:9" x14ac:dyDescent="0.2">
      <c r="A3012" s="221" t="s">
        <v>3315</v>
      </c>
      <c r="B3012" s="225" t="s">
        <v>4355</v>
      </c>
      <c r="C3012" s="221">
        <f t="shared" si="94"/>
        <v>6</v>
      </c>
      <c r="D3012" s="221">
        <v>62506000</v>
      </c>
      <c r="F3012" s="221" t="s">
        <v>200</v>
      </c>
      <c r="G3012" s="222">
        <v>145500</v>
      </c>
      <c r="I3012" s="222">
        <f t="shared" si="95"/>
        <v>145500</v>
      </c>
    </row>
    <row r="3013" spans="1:9" x14ac:dyDescent="0.2">
      <c r="A3013" s="221" t="s">
        <v>3316</v>
      </c>
      <c r="B3013" s="225" t="s">
        <v>4355</v>
      </c>
      <c r="C3013" s="221">
        <f t="shared" si="94"/>
        <v>6</v>
      </c>
      <c r="D3013" s="221">
        <v>62506000</v>
      </c>
      <c r="F3013" s="221" t="s">
        <v>200</v>
      </c>
      <c r="G3013" s="222">
        <v>95000</v>
      </c>
      <c r="I3013" s="222">
        <f t="shared" si="95"/>
        <v>95000</v>
      </c>
    </row>
    <row r="3014" spans="1:9" x14ac:dyDescent="0.2">
      <c r="A3014" s="221" t="s">
        <v>7</v>
      </c>
      <c r="B3014" s="225" t="s">
        <v>4356</v>
      </c>
      <c r="C3014" s="221">
        <f t="shared" si="94"/>
        <v>8</v>
      </c>
      <c r="D3014" s="221">
        <v>62506000</v>
      </c>
      <c r="F3014" s="221" t="s">
        <v>531</v>
      </c>
      <c r="G3014" s="222">
        <v>329961.65999999997</v>
      </c>
      <c r="I3014" s="222">
        <f t="shared" si="95"/>
        <v>329961.65999999997</v>
      </c>
    </row>
    <row r="3015" spans="1:9" x14ac:dyDescent="0.2">
      <c r="A3015" s="221" t="s">
        <v>33</v>
      </c>
      <c r="B3015" s="225">
        <v>62506000</v>
      </c>
      <c r="C3015" s="221">
        <f t="shared" si="94"/>
        <v>8</v>
      </c>
      <c r="D3015" s="221">
        <v>62506000</v>
      </c>
      <c r="F3015" s="221" t="s">
        <v>200</v>
      </c>
      <c r="G3015" s="222">
        <v>1464500</v>
      </c>
      <c r="I3015" s="222">
        <f t="shared" si="95"/>
        <v>1464500</v>
      </c>
    </row>
    <row r="3016" spans="1:9" x14ac:dyDescent="0.2">
      <c r="A3016" s="221" t="s">
        <v>9</v>
      </c>
      <c r="B3016" s="225" t="s">
        <v>1029</v>
      </c>
      <c r="C3016" s="221">
        <f t="shared" si="94"/>
        <v>7</v>
      </c>
      <c r="D3016" s="221">
        <v>62506000</v>
      </c>
      <c r="F3016" s="221" t="s">
        <v>531</v>
      </c>
      <c r="G3016" s="222">
        <v>3977000</v>
      </c>
      <c r="H3016" s="222">
        <v>0</v>
      </c>
      <c r="I3016" s="222">
        <f t="shared" si="95"/>
        <v>3977000</v>
      </c>
    </row>
    <row r="3017" spans="1:9" x14ac:dyDescent="0.2">
      <c r="A3017" s="221" t="s">
        <v>13</v>
      </c>
      <c r="B3017" s="225" t="s">
        <v>1029</v>
      </c>
      <c r="C3017" s="221">
        <f t="shared" si="94"/>
        <v>7</v>
      </c>
      <c r="D3017" s="221">
        <v>62506000</v>
      </c>
      <c r="F3017" s="221" t="s">
        <v>531</v>
      </c>
      <c r="G3017" s="222">
        <v>473700</v>
      </c>
      <c r="H3017" s="222">
        <v>0</v>
      </c>
      <c r="I3017" s="222">
        <f t="shared" si="95"/>
        <v>473700</v>
      </c>
    </row>
    <row r="3018" spans="1:9" x14ac:dyDescent="0.2">
      <c r="A3018" s="221" t="s">
        <v>30</v>
      </c>
      <c r="B3018" s="225" t="s">
        <v>4356</v>
      </c>
      <c r="C3018" s="221">
        <f t="shared" si="94"/>
        <v>8</v>
      </c>
      <c r="D3018" s="221">
        <v>62506000</v>
      </c>
      <c r="F3018" s="221" t="s">
        <v>531</v>
      </c>
      <c r="G3018" s="222">
        <v>246000</v>
      </c>
      <c r="I3018" s="222">
        <f t="shared" si="95"/>
        <v>246000</v>
      </c>
    </row>
    <row r="3019" spans="1:9" x14ac:dyDescent="0.2">
      <c r="A3019" s="221" t="s">
        <v>21</v>
      </c>
      <c r="B3019" s="225" t="s">
        <v>1029</v>
      </c>
      <c r="C3019" s="221">
        <f t="shared" si="94"/>
        <v>7</v>
      </c>
      <c r="D3019" s="221">
        <v>62506000</v>
      </c>
      <c r="F3019" s="221" t="s">
        <v>531</v>
      </c>
      <c r="G3019" s="222">
        <v>1254000</v>
      </c>
      <c r="H3019" s="222">
        <v>0</v>
      </c>
      <c r="I3019" s="222">
        <f t="shared" si="95"/>
        <v>1254000</v>
      </c>
    </row>
    <row r="3020" spans="1:9" x14ac:dyDescent="0.2">
      <c r="A3020" s="221" t="s">
        <v>1</v>
      </c>
      <c r="B3020" s="225" t="s">
        <v>4356</v>
      </c>
      <c r="C3020" s="221">
        <f t="shared" si="94"/>
        <v>8</v>
      </c>
      <c r="D3020" s="221">
        <v>62506000</v>
      </c>
      <c r="F3020" s="221" t="s">
        <v>200</v>
      </c>
      <c r="G3020" s="222">
        <v>2399300</v>
      </c>
      <c r="I3020" s="222">
        <f t="shared" si="95"/>
        <v>2399300</v>
      </c>
    </row>
    <row r="3021" spans="1:9" x14ac:dyDescent="0.2">
      <c r="A3021" s="221" t="s">
        <v>5</v>
      </c>
      <c r="B3021" s="225" t="s">
        <v>1029</v>
      </c>
      <c r="C3021" s="221">
        <f t="shared" si="94"/>
        <v>7</v>
      </c>
      <c r="D3021" s="221">
        <v>62506000</v>
      </c>
      <c r="F3021" s="221" t="s">
        <v>531</v>
      </c>
      <c r="G3021" s="222">
        <v>507200</v>
      </c>
      <c r="H3021" s="222">
        <v>0</v>
      </c>
      <c r="I3021" s="222">
        <f t="shared" si="95"/>
        <v>507200</v>
      </c>
    </row>
    <row r="3022" spans="1:9" x14ac:dyDescent="0.2">
      <c r="A3022" s="221" t="s">
        <v>27</v>
      </c>
      <c r="B3022" s="225" t="s">
        <v>4356</v>
      </c>
      <c r="C3022" s="221">
        <f t="shared" si="94"/>
        <v>8</v>
      </c>
      <c r="D3022" s="221">
        <v>62506000</v>
      </c>
      <c r="F3022" s="221" t="s">
        <v>531</v>
      </c>
      <c r="G3022" s="222">
        <v>172000</v>
      </c>
      <c r="I3022" s="222">
        <f t="shared" si="95"/>
        <v>172000</v>
      </c>
    </row>
    <row r="3023" spans="1:9" x14ac:dyDescent="0.2">
      <c r="A3023" s="221" t="s">
        <v>25</v>
      </c>
      <c r="B3023" s="225">
        <v>62506000</v>
      </c>
      <c r="C3023" s="221">
        <f t="shared" si="94"/>
        <v>8</v>
      </c>
      <c r="D3023" s="221">
        <v>62506000</v>
      </c>
      <c r="F3023" s="221" t="s">
        <v>200</v>
      </c>
      <c r="G3023" s="222">
        <v>1482000</v>
      </c>
      <c r="I3023" s="222">
        <f t="shared" si="95"/>
        <v>1482000</v>
      </c>
    </row>
    <row r="3024" spans="1:9" x14ac:dyDescent="0.2">
      <c r="A3024" s="221" t="s">
        <v>15</v>
      </c>
      <c r="B3024" s="225">
        <v>62506000</v>
      </c>
      <c r="C3024" s="221">
        <f t="shared" si="94"/>
        <v>8</v>
      </c>
      <c r="D3024" s="221">
        <v>62506000</v>
      </c>
      <c r="F3024" s="221" t="s">
        <v>200</v>
      </c>
      <c r="G3024" s="222">
        <v>1704969.76</v>
      </c>
      <c r="I3024" s="222">
        <f t="shared" si="95"/>
        <v>1704969.76</v>
      </c>
    </row>
    <row r="3025" spans="1:9" x14ac:dyDescent="0.2">
      <c r="A3025" s="221" t="s">
        <v>37</v>
      </c>
      <c r="B3025" s="225" t="s">
        <v>4357</v>
      </c>
      <c r="C3025" s="221">
        <f t="shared" si="94"/>
        <v>6</v>
      </c>
      <c r="D3025" s="221">
        <v>62507000</v>
      </c>
      <c r="F3025" s="221" t="s">
        <v>201</v>
      </c>
      <c r="G3025" s="222">
        <v>163000</v>
      </c>
      <c r="I3025" s="222">
        <f t="shared" si="95"/>
        <v>163000</v>
      </c>
    </row>
    <row r="3026" spans="1:9" x14ac:dyDescent="0.2">
      <c r="A3026" s="221" t="s">
        <v>8</v>
      </c>
      <c r="B3026" s="225" t="s">
        <v>4358</v>
      </c>
      <c r="C3026" s="221">
        <f t="shared" si="94"/>
        <v>8</v>
      </c>
      <c r="D3026" s="221">
        <v>62507000</v>
      </c>
      <c r="F3026" s="221" t="s">
        <v>438</v>
      </c>
      <c r="G3026" s="222">
        <v>982200</v>
      </c>
      <c r="I3026" s="222">
        <f t="shared" si="95"/>
        <v>982200</v>
      </c>
    </row>
    <row r="3027" spans="1:9" x14ac:dyDescent="0.2">
      <c r="A3027" s="221" t="s">
        <v>2</v>
      </c>
      <c r="B3027" s="225" t="s">
        <v>4358</v>
      </c>
      <c r="C3027" s="221">
        <f t="shared" si="94"/>
        <v>8</v>
      </c>
      <c r="D3027" s="221">
        <v>62507000</v>
      </c>
      <c r="F3027" s="221" t="s">
        <v>438</v>
      </c>
      <c r="G3027" s="222">
        <v>22000</v>
      </c>
      <c r="I3027" s="222">
        <f t="shared" si="95"/>
        <v>22000</v>
      </c>
    </row>
    <row r="3028" spans="1:9" x14ac:dyDescent="0.2">
      <c r="A3028" s="221" t="s">
        <v>17</v>
      </c>
      <c r="B3028" s="225" t="s">
        <v>4357</v>
      </c>
      <c r="C3028" s="221">
        <f t="shared" si="94"/>
        <v>6</v>
      </c>
      <c r="D3028" s="221">
        <v>62507000</v>
      </c>
      <c r="F3028" s="221" t="s">
        <v>201</v>
      </c>
      <c r="G3028" s="222">
        <v>580069133.32000005</v>
      </c>
      <c r="H3028" s="222">
        <v>0</v>
      </c>
      <c r="I3028" s="222">
        <f t="shared" si="95"/>
        <v>580069133.32000005</v>
      </c>
    </row>
    <row r="3029" spans="1:9" x14ac:dyDescent="0.2">
      <c r="A3029" s="221" t="s">
        <v>20</v>
      </c>
      <c r="B3029" s="225">
        <v>62507000</v>
      </c>
      <c r="C3029" s="221">
        <f t="shared" si="94"/>
        <v>8</v>
      </c>
      <c r="D3029" s="221">
        <v>62507000</v>
      </c>
      <c r="F3029" s="221" t="s">
        <v>438</v>
      </c>
      <c r="G3029" s="222">
        <v>3107080</v>
      </c>
      <c r="I3029" s="222">
        <f t="shared" si="95"/>
        <v>3107080</v>
      </c>
    </row>
    <row r="3030" spans="1:9" x14ac:dyDescent="0.2">
      <c r="A3030" s="221" t="s">
        <v>26</v>
      </c>
      <c r="B3030" s="225" t="s">
        <v>4358</v>
      </c>
      <c r="C3030" s="221">
        <f t="shared" si="94"/>
        <v>8</v>
      </c>
      <c r="D3030" s="221">
        <v>62507000</v>
      </c>
      <c r="F3030" s="221" t="s">
        <v>438</v>
      </c>
      <c r="G3030" s="222">
        <v>115526860</v>
      </c>
      <c r="I3030" s="222">
        <f t="shared" si="95"/>
        <v>115526860</v>
      </c>
    </row>
    <row r="3031" spans="1:9" x14ac:dyDescent="0.2">
      <c r="A3031" s="221" t="s">
        <v>149</v>
      </c>
      <c r="B3031" s="225" t="s">
        <v>1030</v>
      </c>
      <c r="C3031" s="221">
        <f t="shared" si="94"/>
        <v>7</v>
      </c>
      <c r="D3031" s="221">
        <v>62507000</v>
      </c>
      <c r="F3031" s="221" t="s">
        <v>438</v>
      </c>
      <c r="G3031" s="222">
        <v>1810500</v>
      </c>
      <c r="I3031" s="222">
        <f t="shared" si="95"/>
        <v>1810500</v>
      </c>
    </row>
    <row r="3032" spans="1:9" x14ac:dyDescent="0.2">
      <c r="A3032" s="221" t="s">
        <v>148</v>
      </c>
      <c r="B3032" s="225" t="s">
        <v>4358</v>
      </c>
      <c r="C3032" s="221">
        <f t="shared" si="94"/>
        <v>8</v>
      </c>
      <c r="D3032" s="221">
        <v>62507000</v>
      </c>
      <c r="F3032" s="221" t="s">
        <v>438</v>
      </c>
      <c r="G3032" s="222">
        <v>3954429.5</v>
      </c>
      <c r="I3032" s="222">
        <f t="shared" si="95"/>
        <v>3954429.5</v>
      </c>
    </row>
    <row r="3033" spans="1:9" x14ac:dyDescent="0.2">
      <c r="A3033" s="221" t="s">
        <v>3315</v>
      </c>
      <c r="B3033" s="225" t="s">
        <v>4357</v>
      </c>
      <c r="C3033" s="221">
        <f t="shared" si="94"/>
        <v>6</v>
      </c>
      <c r="D3033" s="221">
        <v>62507000</v>
      </c>
      <c r="F3033" s="221" t="s">
        <v>201</v>
      </c>
      <c r="G3033" s="222">
        <v>237800</v>
      </c>
      <c r="I3033" s="222">
        <f t="shared" si="95"/>
        <v>237800</v>
      </c>
    </row>
    <row r="3034" spans="1:9" x14ac:dyDescent="0.2">
      <c r="A3034" s="221" t="s">
        <v>3316</v>
      </c>
      <c r="B3034" s="225" t="s">
        <v>4357</v>
      </c>
      <c r="C3034" s="221">
        <f t="shared" si="94"/>
        <v>6</v>
      </c>
      <c r="D3034" s="221">
        <v>62507000</v>
      </c>
      <c r="F3034" s="221" t="s">
        <v>201</v>
      </c>
      <c r="G3034" s="222">
        <v>461500</v>
      </c>
      <c r="I3034" s="222">
        <f t="shared" si="95"/>
        <v>461500</v>
      </c>
    </row>
    <row r="3035" spans="1:9" x14ac:dyDescent="0.2">
      <c r="A3035" s="221" t="s">
        <v>7</v>
      </c>
      <c r="B3035" s="225" t="s">
        <v>4358</v>
      </c>
      <c r="C3035" s="221">
        <f t="shared" si="94"/>
        <v>8</v>
      </c>
      <c r="D3035" s="221">
        <v>62507000</v>
      </c>
      <c r="F3035" s="221" t="s">
        <v>2597</v>
      </c>
      <c r="G3035" s="222">
        <v>7532795.54</v>
      </c>
      <c r="I3035" s="222">
        <f t="shared" si="95"/>
        <v>7532795.54</v>
      </c>
    </row>
    <row r="3036" spans="1:9" x14ac:dyDescent="0.2">
      <c r="A3036" s="221" t="s">
        <v>145</v>
      </c>
      <c r="B3036" s="225" t="s">
        <v>4358</v>
      </c>
      <c r="C3036" s="221">
        <f t="shared" si="94"/>
        <v>8</v>
      </c>
      <c r="D3036" s="221">
        <v>62507000</v>
      </c>
      <c r="F3036" s="221" t="s">
        <v>201</v>
      </c>
      <c r="G3036" s="222">
        <v>2031000</v>
      </c>
      <c r="I3036" s="222">
        <f t="shared" si="95"/>
        <v>2031000</v>
      </c>
    </row>
    <row r="3037" spans="1:9" x14ac:dyDescent="0.2">
      <c r="A3037" s="221" t="s">
        <v>33</v>
      </c>
      <c r="B3037" s="225">
        <v>62507000</v>
      </c>
      <c r="C3037" s="221">
        <f t="shared" si="94"/>
        <v>8</v>
      </c>
      <c r="D3037" s="221">
        <v>62507000</v>
      </c>
      <c r="F3037" s="221" t="s">
        <v>201</v>
      </c>
      <c r="G3037" s="222">
        <v>459480</v>
      </c>
      <c r="I3037" s="222">
        <f t="shared" si="95"/>
        <v>459480</v>
      </c>
    </row>
    <row r="3038" spans="1:9" x14ac:dyDescent="0.2">
      <c r="A3038" s="221" t="s">
        <v>9</v>
      </c>
      <c r="B3038" s="225" t="s">
        <v>1030</v>
      </c>
      <c r="C3038" s="221">
        <f t="shared" si="94"/>
        <v>7</v>
      </c>
      <c r="D3038" s="221">
        <v>62507000</v>
      </c>
      <c r="F3038" s="221" t="s">
        <v>438</v>
      </c>
      <c r="G3038" s="222">
        <v>12178199.1</v>
      </c>
      <c r="H3038" s="222">
        <v>0</v>
      </c>
      <c r="I3038" s="222">
        <f t="shared" si="95"/>
        <v>12178199.1</v>
      </c>
    </row>
    <row r="3039" spans="1:9" x14ac:dyDescent="0.2">
      <c r="A3039" s="221" t="s">
        <v>13</v>
      </c>
      <c r="B3039" s="225" t="s">
        <v>1030</v>
      </c>
      <c r="C3039" s="221">
        <f t="shared" si="94"/>
        <v>7</v>
      </c>
      <c r="D3039" s="221">
        <v>62507000</v>
      </c>
      <c r="F3039" s="221" t="s">
        <v>438</v>
      </c>
      <c r="G3039" s="222">
        <v>44485444.119999997</v>
      </c>
      <c r="H3039" s="222">
        <v>0</v>
      </c>
      <c r="I3039" s="222">
        <f t="shared" si="95"/>
        <v>44485444.119999997</v>
      </c>
    </row>
    <row r="3040" spans="1:9" x14ac:dyDescent="0.2">
      <c r="A3040" s="221" t="s">
        <v>30</v>
      </c>
      <c r="B3040" s="225" t="s">
        <v>4358</v>
      </c>
      <c r="C3040" s="221">
        <f t="shared" si="94"/>
        <v>8</v>
      </c>
      <c r="D3040" s="221">
        <v>62507000</v>
      </c>
      <c r="F3040" s="221" t="s">
        <v>438</v>
      </c>
      <c r="G3040" s="222">
        <v>1460800</v>
      </c>
      <c r="I3040" s="222">
        <f t="shared" si="95"/>
        <v>1460800</v>
      </c>
    </row>
    <row r="3041" spans="1:9" x14ac:dyDescent="0.2">
      <c r="A3041" s="221" t="s">
        <v>21</v>
      </c>
      <c r="B3041" s="225" t="s">
        <v>1030</v>
      </c>
      <c r="C3041" s="221">
        <f t="shared" si="94"/>
        <v>7</v>
      </c>
      <c r="D3041" s="221">
        <v>62507000</v>
      </c>
      <c r="F3041" s="221" t="s">
        <v>438</v>
      </c>
      <c r="G3041" s="222">
        <v>1779400.17</v>
      </c>
      <c r="H3041" s="222">
        <v>0</v>
      </c>
      <c r="I3041" s="222">
        <f t="shared" si="95"/>
        <v>1779400.17</v>
      </c>
    </row>
    <row r="3042" spans="1:9" x14ac:dyDescent="0.2">
      <c r="A3042" s="221" t="s">
        <v>1</v>
      </c>
      <c r="B3042" s="225" t="s">
        <v>4358</v>
      </c>
      <c r="C3042" s="221">
        <f t="shared" si="94"/>
        <v>8</v>
      </c>
      <c r="D3042" s="221">
        <v>62507000</v>
      </c>
      <c r="F3042" s="221" t="s">
        <v>201</v>
      </c>
      <c r="G3042" s="222">
        <v>7617800</v>
      </c>
      <c r="I3042" s="222">
        <f t="shared" si="95"/>
        <v>7617800</v>
      </c>
    </row>
    <row r="3043" spans="1:9" x14ac:dyDescent="0.2">
      <c r="A3043" s="221" t="s">
        <v>5</v>
      </c>
      <c r="B3043" s="225" t="s">
        <v>1030</v>
      </c>
      <c r="C3043" s="221">
        <f t="shared" si="94"/>
        <v>7</v>
      </c>
      <c r="D3043" s="221">
        <v>62507000</v>
      </c>
      <c r="F3043" s="221" t="s">
        <v>438</v>
      </c>
      <c r="G3043" s="222">
        <v>39639338.619999997</v>
      </c>
      <c r="H3043" s="222">
        <v>0</v>
      </c>
      <c r="I3043" s="222">
        <f t="shared" si="95"/>
        <v>39639338.619999997</v>
      </c>
    </row>
    <row r="3044" spans="1:9" x14ac:dyDescent="0.2">
      <c r="A3044" s="221" t="s">
        <v>27</v>
      </c>
      <c r="B3044" s="225" t="s">
        <v>4358</v>
      </c>
      <c r="C3044" s="221">
        <f t="shared" si="94"/>
        <v>8</v>
      </c>
      <c r="D3044" s="221">
        <v>62507000</v>
      </c>
      <c r="F3044" s="221" t="s">
        <v>438</v>
      </c>
      <c r="G3044" s="222">
        <v>1510890</v>
      </c>
      <c r="I3044" s="222">
        <f t="shared" si="95"/>
        <v>1510890</v>
      </c>
    </row>
    <row r="3045" spans="1:9" x14ac:dyDescent="0.2">
      <c r="A3045" s="221" t="s">
        <v>17</v>
      </c>
      <c r="B3045" s="225" t="s">
        <v>4359</v>
      </c>
      <c r="C3045" s="221">
        <f t="shared" si="94"/>
        <v>6</v>
      </c>
      <c r="D3045" s="221">
        <v>62508000</v>
      </c>
      <c r="F3045" s="221" t="s">
        <v>1912</v>
      </c>
      <c r="G3045" s="222">
        <v>1785000</v>
      </c>
      <c r="H3045" s="222">
        <v>0</v>
      </c>
      <c r="I3045" s="222">
        <f t="shared" si="95"/>
        <v>1785000</v>
      </c>
    </row>
    <row r="3046" spans="1:9" x14ac:dyDescent="0.2">
      <c r="A3046" s="221" t="s">
        <v>15</v>
      </c>
      <c r="B3046" s="225">
        <v>62508000</v>
      </c>
      <c r="C3046" s="221">
        <f t="shared" si="94"/>
        <v>8</v>
      </c>
      <c r="D3046" s="221">
        <v>62508000</v>
      </c>
      <c r="F3046" s="221" t="s">
        <v>2524</v>
      </c>
      <c r="G3046" s="222">
        <v>44477800</v>
      </c>
      <c r="I3046" s="222">
        <f t="shared" si="95"/>
        <v>44477800</v>
      </c>
    </row>
    <row r="3047" spans="1:9" x14ac:dyDescent="0.2">
      <c r="A3047" s="221" t="s">
        <v>8</v>
      </c>
      <c r="B3047" s="225" t="s">
        <v>4360</v>
      </c>
      <c r="C3047" s="221">
        <f t="shared" si="94"/>
        <v>8</v>
      </c>
      <c r="D3047" s="221">
        <v>62601000</v>
      </c>
      <c r="F3047" s="221" t="s">
        <v>747</v>
      </c>
      <c r="G3047" s="222">
        <v>471990.73</v>
      </c>
      <c r="I3047" s="222">
        <f t="shared" si="95"/>
        <v>471990.73</v>
      </c>
    </row>
    <row r="3048" spans="1:9" x14ac:dyDescent="0.2">
      <c r="A3048" s="221" t="s">
        <v>17</v>
      </c>
      <c r="B3048" s="225" t="s">
        <v>4361</v>
      </c>
      <c r="C3048" s="221">
        <f t="shared" si="94"/>
        <v>6</v>
      </c>
      <c r="D3048" s="221">
        <v>62601000</v>
      </c>
      <c r="F3048" s="221" t="s">
        <v>440</v>
      </c>
      <c r="G3048" s="222">
        <v>522407</v>
      </c>
      <c r="H3048" s="222">
        <v>0</v>
      </c>
      <c r="I3048" s="222">
        <f t="shared" si="95"/>
        <v>522407</v>
      </c>
    </row>
    <row r="3049" spans="1:9" x14ac:dyDescent="0.2">
      <c r="A3049" s="221" t="s">
        <v>9</v>
      </c>
      <c r="B3049" s="225" t="s">
        <v>1032</v>
      </c>
      <c r="C3049" s="221">
        <f t="shared" si="94"/>
        <v>7</v>
      </c>
      <c r="D3049" s="221">
        <v>62601000</v>
      </c>
      <c r="F3049" s="221" t="s">
        <v>747</v>
      </c>
      <c r="G3049" s="222">
        <v>183989</v>
      </c>
      <c r="H3049" s="222">
        <v>0</v>
      </c>
      <c r="I3049" s="222">
        <f t="shared" si="95"/>
        <v>183989</v>
      </c>
    </row>
    <row r="3050" spans="1:9" x14ac:dyDescent="0.2">
      <c r="A3050" s="221" t="s">
        <v>21</v>
      </c>
      <c r="B3050" s="225" t="s">
        <v>1032</v>
      </c>
      <c r="C3050" s="221">
        <f t="shared" si="94"/>
        <v>7</v>
      </c>
      <c r="D3050" s="221">
        <v>62601000</v>
      </c>
      <c r="F3050" s="221" t="s">
        <v>747</v>
      </c>
      <c r="G3050" s="222">
        <v>45000000</v>
      </c>
      <c r="H3050" s="222">
        <v>0</v>
      </c>
      <c r="I3050" s="222">
        <f t="shared" si="95"/>
        <v>45000000</v>
      </c>
    </row>
    <row r="3051" spans="1:9" x14ac:dyDescent="0.2">
      <c r="A3051" s="221" t="s">
        <v>37</v>
      </c>
      <c r="B3051" s="225" t="s">
        <v>4362</v>
      </c>
      <c r="C3051" s="221">
        <f t="shared" si="94"/>
        <v>6</v>
      </c>
      <c r="D3051" s="221">
        <v>62602000</v>
      </c>
      <c r="F3051" s="221" t="s">
        <v>202</v>
      </c>
      <c r="G3051" s="222">
        <v>10000</v>
      </c>
      <c r="I3051" s="222">
        <f t="shared" si="95"/>
        <v>10000</v>
      </c>
    </row>
    <row r="3052" spans="1:9" x14ac:dyDescent="0.2">
      <c r="A3052" s="221" t="s">
        <v>6</v>
      </c>
      <c r="B3052" s="225" t="s">
        <v>4363</v>
      </c>
      <c r="C3052" s="221">
        <f t="shared" si="94"/>
        <v>8</v>
      </c>
      <c r="D3052" s="221">
        <v>62602000</v>
      </c>
      <c r="F3052" s="221" t="s">
        <v>202</v>
      </c>
      <c r="G3052" s="222">
        <v>2055767.14</v>
      </c>
      <c r="I3052" s="222">
        <f t="shared" si="95"/>
        <v>2055767.14</v>
      </c>
    </row>
    <row r="3053" spans="1:9" x14ac:dyDescent="0.2">
      <c r="A3053" s="221" t="s">
        <v>8</v>
      </c>
      <c r="B3053" s="225" t="s">
        <v>4363</v>
      </c>
      <c r="C3053" s="221">
        <f t="shared" si="94"/>
        <v>8</v>
      </c>
      <c r="D3053" s="221">
        <v>62602000</v>
      </c>
      <c r="F3053" s="221" t="s">
        <v>533</v>
      </c>
      <c r="G3053" s="222">
        <v>2048980.17</v>
      </c>
      <c r="I3053" s="222">
        <f t="shared" si="95"/>
        <v>2048980.17</v>
      </c>
    </row>
    <row r="3054" spans="1:9" x14ac:dyDescent="0.2">
      <c r="A3054" s="221" t="s">
        <v>17</v>
      </c>
      <c r="B3054" s="225" t="s">
        <v>4362</v>
      </c>
      <c r="C3054" s="221">
        <f t="shared" si="94"/>
        <v>6</v>
      </c>
      <c r="D3054" s="221">
        <v>62602000</v>
      </c>
      <c r="F3054" s="221" t="s">
        <v>202</v>
      </c>
      <c r="G3054" s="222">
        <v>52191499.32</v>
      </c>
      <c r="H3054" s="222">
        <v>0</v>
      </c>
      <c r="I3054" s="222">
        <f t="shared" si="95"/>
        <v>52191499.32</v>
      </c>
    </row>
    <row r="3055" spans="1:9" x14ac:dyDescent="0.2">
      <c r="A3055" s="221" t="s">
        <v>20</v>
      </c>
      <c r="B3055" s="225">
        <v>62602000</v>
      </c>
      <c r="C3055" s="221">
        <f t="shared" si="94"/>
        <v>8</v>
      </c>
      <c r="D3055" s="221">
        <v>62602000</v>
      </c>
      <c r="F3055" s="221" t="s">
        <v>533</v>
      </c>
      <c r="G3055" s="222">
        <v>19391464.559999999</v>
      </c>
      <c r="I3055" s="222">
        <f t="shared" si="95"/>
        <v>19391464.559999999</v>
      </c>
    </row>
    <row r="3056" spans="1:9" x14ac:dyDescent="0.2">
      <c r="A3056" s="221" t="s">
        <v>26</v>
      </c>
      <c r="B3056" s="225" t="s">
        <v>4363</v>
      </c>
      <c r="C3056" s="221">
        <f t="shared" si="94"/>
        <v>8</v>
      </c>
      <c r="D3056" s="221">
        <v>62602000</v>
      </c>
      <c r="F3056" s="221" t="s">
        <v>533</v>
      </c>
      <c r="G3056" s="222">
        <v>18143673.969999999</v>
      </c>
      <c r="I3056" s="222">
        <f t="shared" si="95"/>
        <v>18143673.969999999</v>
      </c>
    </row>
    <row r="3057" spans="1:9" x14ac:dyDescent="0.2">
      <c r="A3057" s="221" t="s">
        <v>149</v>
      </c>
      <c r="B3057" s="225" t="s">
        <v>1033</v>
      </c>
      <c r="C3057" s="221">
        <f t="shared" si="94"/>
        <v>7</v>
      </c>
      <c r="D3057" s="221">
        <v>62602000</v>
      </c>
      <c r="F3057" s="221" t="s">
        <v>533</v>
      </c>
      <c r="G3057" s="222">
        <v>13515670.93</v>
      </c>
      <c r="I3057" s="222">
        <f t="shared" si="95"/>
        <v>13515670.93</v>
      </c>
    </row>
    <row r="3058" spans="1:9" x14ac:dyDescent="0.2">
      <c r="A3058" s="221" t="s">
        <v>148</v>
      </c>
      <c r="B3058" s="225" t="s">
        <v>4363</v>
      </c>
      <c r="C3058" s="221">
        <f t="shared" si="94"/>
        <v>8</v>
      </c>
      <c r="D3058" s="221">
        <v>62602000</v>
      </c>
      <c r="F3058" s="221" t="s">
        <v>533</v>
      </c>
      <c r="G3058" s="222">
        <v>18430293.359999999</v>
      </c>
      <c r="I3058" s="222">
        <f t="shared" si="95"/>
        <v>18430293.359999999</v>
      </c>
    </row>
    <row r="3059" spans="1:9" x14ac:dyDescent="0.2">
      <c r="A3059" s="221" t="s">
        <v>3315</v>
      </c>
      <c r="B3059" s="225" t="s">
        <v>4362</v>
      </c>
      <c r="C3059" s="221">
        <f t="shared" si="94"/>
        <v>6</v>
      </c>
      <c r="D3059" s="221">
        <v>62602000</v>
      </c>
      <c r="F3059" s="221" t="s">
        <v>202</v>
      </c>
      <c r="G3059" s="222">
        <v>366117.4</v>
      </c>
      <c r="I3059" s="222">
        <f t="shared" si="95"/>
        <v>366117.4</v>
      </c>
    </row>
    <row r="3060" spans="1:9" x14ac:dyDescent="0.2">
      <c r="A3060" s="221" t="s">
        <v>3316</v>
      </c>
      <c r="B3060" s="225" t="s">
        <v>4362</v>
      </c>
      <c r="C3060" s="221">
        <f t="shared" si="94"/>
        <v>6</v>
      </c>
      <c r="D3060" s="221">
        <v>62602000</v>
      </c>
      <c r="F3060" s="221" t="s">
        <v>202</v>
      </c>
      <c r="G3060" s="222">
        <v>40000</v>
      </c>
      <c r="I3060" s="222">
        <f t="shared" si="95"/>
        <v>40000</v>
      </c>
    </row>
    <row r="3061" spans="1:9" x14ac:dyDescent="0.2">
      <c r="A3061" s="221" t="s">
        <v>7</v>
      </c>
      <c r="B3061" s="225" t="s">
        <v>4363</v>
      </c>
      <c r="C3061" s="221">
        <f t="shared" si="94"/>
        <v>8</v>
      </c>
      <c r="D3061" s="221">
        <v>62602000</v>
      </c>
      <c r="F3061" s="221" t="s">
        <v>533</v>
      </c>
      <c r="G3061" s="222">
        <v>9372939.3699999992</v>
      </c>
      <c r="I3061" s="222">
        <f t="shared" si="95"/>
        <v>9372939.3699999992</v>
      </c>
    </row>
    <row r="3062" spans="1:9" x14ac:dyDescent="0.2">
      <c r="A3062" s="221" t="s">
        <v>145</v>
      </c>
      <c r="B3062" s="225" t="s">
        <v>4363</v>
      </c>
      <c r="C3062" s="221">
        <f t="shared" si="94"/>
        <v>8</v>
      </c>
      <c r="D3062" s="221">
        <v>62602000</v>
      </c>
      <c r="F3062" s="221" t="s">
        <v>202</v>
      </c>
      <c r="G3062" s="222">
        <v>6103229.5800000001</v>
      </c>
      <c r="I3062" s="222">
        <f t="shared" si="95"/>
        <v>6103229.5800000001</v>
      </c>
    </row>
    <row r="3063" spans="1:9" x14ac:dyDescent="0.2">
      <c r="A3063" s="221" t="s">
        <v>33</v>
      </c>
      <c r="B3063" s="225">
        <v>62602000</v>
      </c>
      <c r="C3063" s="221">
        <f t="shared" si="94"/>
        <v>8</v>
      </c>
      <c r="D3063" s="221">
        <v>62602000</v>
      </c>
      <c r="F3063" s="221" t="s">
        <v>202</v>
      </c>
      <c r="G3063" s="222">
        <v>8028918.5199999996</v>
      </c>
      <c r="I3063" s="222">
        <f t="shared" si="95"/>
        <v>8028918.5199999996</v>
      </c>
    </row>
    <row r="3064" spans="1:9" x14ac:dyDescent="0.2">
      <c r="A3064" s="221" t="s">
        <v>9</v>
      </c>
      <c r="B3064" s="225" t="s">
        <v>1033</v>
      </c>
      <c r="C3064" s="221">
        <f t="shared" si="94"/>
        <v>7</v>
      </c>
      <c r="D3064" s="221">
        <v>62602000</v>
      </c>
      <c r="F3064" s="221" t="s">
        <v>533</v>
      </c>
      <c r="G3064" s="222">
        <v>40526170.950000003</v>
      </c>
      <c r="H3064" s="222">
        <v>0</v>
      </c>
      <c r="I3064" s="222">
        <f t="shared" si="95"/>
        <v>40526170.950000003</v>
      </c>
    </row>
    <row r="3065" spans="1:9" x14ac:dyDescent="0.2">
      <c r="A3065" s="221" t="s">
        <v>13</v>
      </c>
      <c r="B3065" s="225" t="s">
        <v>1033</v>
      </c>
      <c r="C3065" s="221">
        <f t="shared" si="94"/>
        <v>7</v>
      </c>
      <c r="D3065" s="221">
        <v>62602000</v>
      </c>
      <c r="F3065" s="221" t="s">
        <v>533</v>
      </c>
      <c r="G3065" s="222">
        <v>23019275.93</v>
      </c>
      <c r="H3065" s="222">
        <v>0</v>
      </c>
      <c r="I3065" s="222">
        <f t="shared" si="95"/>
        <v>23019275.93</v>
      </c>
    </row>
    <row r="3066" spans="1:9" x14ac:dyDescent="0.2">
      <c r="A3066" s="221" t="s">
        <v>30</v>
      </c>
      <c r="B3066" s="225" t="s">
        <v>4363</v>
      </c>
      <c r="C3066" s="221">
        <f t="shared" si="94"/>
        <v>8</v>
      </c>
      <c r="D3066" s="221">
        <v>62602000</v>
      </c>
      <c r="F3066" s="221" t="s">
        <v>533</v>
      </c>
      <c r="G3066" s="222">
        <v>150000</v>
      </c>
      <c r="I3066" s="222">
        <f t="shared" si="95"/>
        <v>150000</v>
      </c>
    </row>
    <row r="3067" spans="1:9" x14ac:dyDescent="0.2">
      <c r="A3067" s="221" t="s">
        <v>21</v>
      </c>
      <c r="B3067" s="225" t="s">
        <v>1033</v>
      </c>
      <c r="C3067" s="221">
        <f t="shared" si="94"/>
        <v>7</v>
      </c>
      <c r="D3067" s="221">
        <v>62602000</v>
      </c>
      <c r="F3067" s="221" t="s">
        <v>533</v>
      </c>
      <c r="G3067" s="222">
        <v>5968209.8200000003</v>
      </c>
      <c r="H3067" s="222">
        <v>0</v>
      </c>
      <c r="I3067" s="222">
        <f t="shared" si="95"/>
        <v>5968209.8200000003</v>
      </c>
    </row>
    <row r="3068" spans="1:9" x14ac:dyDescent="0.2">
      <c r="A3068" s="221" t="s">
        <v>1</v>
      </c>
      <c r="B3068" s="225" t="s">
        <v>4363</v>
      </c>
      <c r="C3068" s="221">
        <f t="shared" si="94"/>
        <v>8</v>
      </c>
      <c r="D3068" s="221">
        <v>62602000</v>
      </c>
      <c r="F3068" s="221" t="s">
        <v>202</v>
      </c>
      <c r="G3068" s="222">
        <v>7103286.7800000003</v>
      </c>
      <c r="I3068" s="222">
        <f t="shared" si="95"/>
        <v>7103286.7800000003</v>
      </c>
    </row>
    <row r="3069" spans="1:9" x14ac:dyDescent="0.2">
      <c r="A3069" s="221" t="s">
        <v>5</v>
      </c>
      <c r="B3069" s="225" t="s">
        <v>1033</v>
      </c>
      <c r="C3069" s="221">
        <f t="shared" si="94"/>
        <v>7</v>
      </c>
      <c r="D3069" s="221">
        <v>62602000</v>
      </c>
      <c r="F3069" s="221" t="s">
        <v>533</v>
      </c>
      <c r="G3069" s="222">
        <v>28126480.370000001</v>
      </c>
      <c r="H3069" s="222">
        <v>0</v>
      </c>
      <c r="I3069" s="222">
        <f t="shared" si="95"/>
        <v>28126480.370000001</v>
      </c>
    </row>
    <row r="3070" spans="1:9" x14ac:dyDescent="0.2">
      <c r="A3070" s="221" t="s">
        <v>27</v>
      </c>
      <c r="B3070" s="225" t="s">
        <v>4363</v>
      </c>
      <c r="C3070" s="221">
        <f t="shared" si="94"/>
        <v>8</v>
      </c>
      <c r="D3070" s="221">
        <v>62602000</v>
      </c>
      <c r="F3070" s="221" t="s">
        <v>533</v>
      </c>
      <c r="G3070" s="222">
        <v>2982815.81</v>
      </c>
      <c r="I3070" s="222">
        <f t="shared" si="95"/>
        <v>2982815.81</v>
      </c>
    </row>
    <row r="3071" spans="1:9" x14ac:dyDescent="0.2">
      <c r="A3071" s="221" t="s">
        <v>25</v>
      </c>
      <c r="B3071" s="225">
        <v>62602000</v>
      </c>
      <c r="C3071" s="221">
        <f t="shared" si="94"/>
        <v>8</v>
      </c>
      <c r="D3071" s="221">
        <v>62602000</v>
      </c>
      <c r="F3071" s="221" t="s">
        <v>202</v>
      </c>
      <c r="G3071" s="222">
        <v>8879269.8499999996</v>
      </c>
      <c r="I3071" s="222">
        <f t="shared" si="95"/>
        <v>8879269.8499999996</v>
      </c>
    </row>
    <row r="3072" spans="1:9" x14ac:dyDescent="0.2">
      <c r="A3072" s="221" t="s">
        <v>15</v>
      </c>
      <c r="B3072" s="225">
        <v>62602000</v>
      </c>
      <c r="C3072" s="221">
        <f t="shared" si="94"/>
        <v>8</v>
      </c>
      <c r="D3072" s="221">
        <v>62602000</v>
      </c>
      <c r="F3072" s="221" t="s">
        <v>202</v>
      </c>
      <c r="G3072" s="222">
        <v>5739196.71</v>
      </c>
      <c r="I3072" s="222">
        <f t="shared" si="95"/>
        <v>5739196.71</v>
      </c>
    </row>
    <row r="3073" spans="1:9" x14ac:dyDescent="0.2">
      <c r="A3073" s="221" t="s">
        <v>6</v>
      </c>
      <c r="B3073" s="225" t="s">
        <v>4364</v>
      </c>
      <c r="C3073" s="221">
        <f t="shared" si="94"/>
        <v>8</v>
      </c>
      <c r="D3073" s="221">
        <v>62603000</v>
      </c>
      <c r="F3073" s="221" t="s">
        <v>203</v>
      </c>
      <c r="G3073" s="222">
        <v>150000</v>
      </c>
      <c r="I3073" s="222">
        <f t="shared" si="95"/>
        <v>150000</v>
      </c>
    </row>
    <row r="3074" spans="1:9" x14ac:dyDescent="0.2">
      <c r="A3074" s="221" t="s">
        <v>8</v>
      </c>
      <c r="B3074" s="225" t="s">
        <v>4364</v>
      </c>
      <c r="C3074" s="221">
        <f t="shared" ref="C3074:C3137" si="96">+LEN(B:B)</f>
        <v>8</v>
      </c>
      <c r="D3074" s="221">
        <v>62603000</v>
      </c>
      <c r="F3074" s="221" t="s">
        <v>534</v>
      </c>
      <c r="G3074" s="222">
        <v>459801.59999999998</v>
      </c>
      <c r="I3074" s="222">
        <f t="shared" ref="I3074:I3137" si="97">+G:G-H:H</f>
        <v>459801.59999999998</v>
      </c>
    </row>
    <row r="3075" spans="1:9" x14ac:dyDescent="0.2">
      <c r="A3075" s="221" t="s">
        <v>17</v>
      </c>
      <c r="B3075" s="225" t="s">
        <v>4365</v>
      </c>
      <c r="C3075" s="221">
        <f t="shared" si="96"/>
        <v>6</v>
      </c>
      <c r="D3075" s="221">
        <v>62603000</v>
      </c>
      <c r="F3075" s="221" t="s">
        <v>203</v>
      </c>
      <c r="G3075" s="222">
        <v>32432286</v>
      </c>
      <c r="H3075" s="222">
        <v>0</v>
      </c>
      <c r="I3075" s="222">
        <f t="shared" si="97"/>
        <v>32432286</v>
      </c>
    </row>
    <row r="3076" spans="1:9" x14ac:dyDescent="0.2">
      <c r="A3076" s="221" t="s">
        <v>20</v>
      </c>
      <c r="B3076" s="225">
        <v>62603000</v>
      </c>
      <c r="C3076" s="221">
        <f t="shared" si="96"/>
        <v>8</v>
      </c>
      <c r="D3076" s="221">
        <v>62603000</v>
      </c>
      <c r="F3076" s="221" t="s">
        <v>534</v>
      </c>
      <c r="G3076" s="222">
        <v>19736800</v>
      </c>
      <c r="I3076" s="222">
        <f t="shared" si="97"/>
        <v>19736800</v>
      </c>
    </row>
    <row r="3077" spans="1:9" x14ac:dyDescent="0.2">
      <c r="A3077" s="221" t="s">
        <v>26</v>
      </c>
      <c r="B3077" s="225" t="s">
        <v>4364</v>
      </c>
      <c r="C3077" s="221">
        <f t="shared" si="96"/>
        <v>8</v>
      </c>
      <c r="D3077" s="221">
        <v>62603000</v>
      </c>
      <c r="F3077" s="221" t="s">
        <v>534</v>
      </c>
      <c r="G3077" s="222">
        <v>4659774.1900000004</v>
      </c>
      <c r="I3077" s="222">
        <f t="shared" si="97"/>
        <v>4659774.1900000004</v>
      </c>
    </row>
    <row r="3078" spans="1:9" x14ac:dyDescent="0.2">
      <c r="A3078" s="221" t="s">
        <v>148</v>
      </c>
      <c r="B3078" s="225" t="s">
        <v>4364</v>
      </c>
      <c r="C3078" s="221">
        <f t="shared" si="96"/>
        <v>8</v>
      </c>
      <c r="D3078" s="221">
        <v>62603000</v>
      </c>
      <c r="F3078" s="221" t="s">
        <v>534</v>
      </c>
      <c r="G3078" s="222">
        <v>10503185.01</v>
      </c>
      <c r="I3078" s="222">
        <f t="shared" si="97"/>
        <v>10503185.01</v>
      </c>
    </row>
    <row r="3079" spans="1:9" x14ac:dyDescent="0.2">
      <c r="A3079" s="221" t="s">
        <v>3316</v>
      </c>
      <c r="B3079" s="225" t="s">
        <v>4365</v>
      </c>
      <c r="C3079" s="221">
        <f t="shared" si="96"/>
        <v>6</v>
      </c>
      <c r="D3079" s="221">
        <v>62603000</v>
      </c>
      <c r="F3079" s="221" t="s">
        <v>203</v>
      </c>
      <c r="G3079" s="222">
        <v>3650004</v>
      </c>
      <c r="I3079" s="222">
        <f t="shared" si="97"/>
        <v>3650004</v>
      </c>
    </row>
    <row r="3080" spans="1:9" x14ac:dyDescent="0.2">
      <c r="A3080" s="221" t="s">
        <v>7</v>
      </c>
      <c r="B3080" s="225" t="s">
        <v>4364</v>
      </c>
      <c r="C3080" s="221">
        <f t="shared" si="96"/>
        <v>8</v>
      </c>
      <c r="D3080" s="221">
        <v>62603000</v>
      </c>
      <c r="F3080" s="221" t="s">
        <v>534</v>
      </c>
      <c r="H3080" s="222">
        <v>80285</v>
      </c>
      <c r="I3080" s="222">
        <f t="shared" si="97"/>
        <v>-80285</v>
      </c>
    </row>
    <row r="3081" spans="1:9" x14ac:dyDescent="0.2">
      <c r="A3081" s="221" t="s">
        <v>33</v>
      </c>
      <c r="B3081" s="225">
        <v>62603000</v>
      </c>
      <c r="C3081" s="221">
        <f t="shared" si="96"/>
        <v>8</v>
      </c>
      <c r="D3081" s="221">
        <v>62603000</v>
      </c>
      <c r="F3081" s="221" t="s">
        <v>203</v>
      </c>
      <c r="G3081" s="222">
        <v>487191</v>
      </c>
      <c r="I3081" s="222">
        <f t="shared" si="97"/>
        <v>487191</v>
      </c>
    </row>
    <row r="3082" spans="1:9" x14ac:dyDescent="0.2">
      <c r="A3082" s="221" t="s">
        <v>9</v>
      </c>
      <c r="B3082" s="225" t="s">
        <v>1034</v>
      </c>
      <c r="C3082" s="221">
        <f t="shared" si="96"/>
        <v>7</v>
      </c>
      <c r="D3082" s="221">
        <v>62603000</v>
      </c>
      <c r="F3082" s="221" t="s">
        <v>534</v>
      </c>
      <c r="G3082" s="222">
        <v>4232595.8600000003</v>
      </c>
      <c r="H3082" s="222">
        <v>0</v>
      </c>
      <c r="I3082" s="222">
        <f t="shared" si="97"/>
        <v>4232595.8600000003</v>
      </c>
    </row>
    <row r="3083" spans="1:9" x14ac:dyDescent="0.2">
      <c r="A3083" s="221" t="s">
        <v>13</v>
      </c>
      <c r="B3083" s="225" t="s">
        <v>1034</v>
      </c>
      <c r="C3083" s="221">
        <f t="shared" si="96"/>
        <v>7</v>
      </c>
      <c r="D3083" s="221">
        <v>62603000</v>
      </c>
      <c r="F3083" s="221" t="s">
        <v>534</v>
      </c>
      <c r="G3083" s="222">
        <v>1070760</v>
      </c>
      <c r="H3083" s="222">
        <v>0</v>
      </c>
      <c r="I3083" s="222">
        <f t="shared" si="97"/>
        <v>1070760</v>
      </c>
    </row>
    <row r="3084" spans="1:9" x14ac:dyDescent="0.2">
      <c r="A3084" s="221" t="s">
        <v>21</v>
      </c>
      <c r="B3084" s="225" t="s">
        <v>1034</v>
      </c>
      <c r="C3084" s="221">
        <f t="shared" si="96"/>
        <v>7</v>
      </c>
      <c r="D3084" s="221">
        <v>62603000</v>
      </c>
      <c r="F3084" s="221" t="s">
        <v>534</v>
      </c>
      <c r="G3084" s="222">
        <v>0</v>
      </c>
      <c r="H3084" s="222">
        <v>383168</v>
      </c>
      <c r="I3084" s="222">
        <f t="shared" si="97"/>
        <v>-383168</v>
      </c>
    </row>
    <row r="3085" spans="1:9" x14ac:dyDescent="0.2">
      <c r="A3085" s="221" t="s">
        <v>1</v>
      </c>
      <c r="B3085" s="225" t="s">
        <v>4364</v>
      </c>
      <c r="C3085" s="221">
        <f t="shared" si="96"/>
        <v>8</v>
      </c>
      <c r="D3085" s="221">
        <v>62603000</v>
      </c>
      <c r="F3085" s="221" t="s">
        <v>203</v>
      </c>
      <c r="G3085" s="222">
        <v>1195000</v>
      </c>
      <c r="I3085" s="222">
        <f t="shared" si="97"/>
        <v>1195000</v>
      </c>
    </row>
    <row r="3086" spans="1:9" x14ac:dyDescent="0.2">
      <c r="A3086" s="221" t="s">
        <v>5</v>
      </c>
      <c r="B3086" s="225" t="s">
        <v>1034</v>
      </c>
      <c r="C3086" s="221">
        <f t="shared" si="96"/>
        <v>7</v>
      </c>
      <c r="D3086" s="221">
        <v>62603000</v>
      </c>
      <c r="F3086" s="221" t="s">
        <v>534</v>
      </c>
      <c r="G3086" s="222">
        <v>248194</v>
      </c>
      <c r="H3086" s="222">
        <v>0</v>
      </c>
      <c r="I3086" s="222">
        <f t="shared" si="97"/>
        <v>248194</v>
      </c>
    </row>
    <row r="3087" spans="1:9" x14ac:dyDescent="0.2">
      <c r="A3087" s="221" t="s">
        <v>27</v>
      </c>
      <c r="B3087" s="225" t="s">
        <v>4364</v>
      </c>
      <c r="C3087" s="221">
        <f t="shared" si="96"/>
        <v>8</v>
      </c>
      <c r="D3087" s="221">
        <v>62603000</v>
      </c>
      <c r="F3087" s="221" t="s">
        <v>534</v>
      </c>
      <c r="G3087" s="222">
        <v>2747686.8</v>
      </c>
      <c r="I3087" s="222">
        <f t="shared" si="97"/>
        <v>2747686.8</v>
      </c>
    </row>
    <row r="3088" spans="1:9" x14ac:dyDescent="0.2">
      <c r="A3088" s="221" t="s">
        <v>25</v>
      </c>
      <c r="B3088" s="225">
        <v>62603000</v>
      </c>
      <c r="C3088" s="221">
        <f t="shared" si="96"/>
        <v>8</v>
      </c>
      <c r="D3088" s="221">
        <v>62603000</v>
      </c>
      <c r="F3088" s="221" t="s">
        <v>203</v>
      </c>
      <c r="G3088" s="222">
        <v>3141665</v>
      </c>
      <c r="I3088" s="222">
        <f t="shared" si="97"/>
        <v>3141665</v>
      </c>
    </row>
    <row r="3089" spans="1:9" x14ac:dyDescent="0.2">
      <c r="A3089" s="221" t="s">
        <v>15</v>
      </c>
      <c r="B3089" s="225">
        <v>62603000</v>
      </c>
      <c r="C3089" s="221">
        <f t="shared" si="96"/>
        <v>8</v>
      </c>
      <c r="D3089" s="221">
        <v>62603000</v>
      </c>
      <c r="F3089" s="221" t="s">
        <v>203</v>
      </c>
      <c r="G3089" s="222">
        <v>4229002</v>
      </c>
      <c r="I3089" s="222">
        <f t="shared" si="97"/>
        <v>4229002</v>
      </c>
    </row>
    <row r="3090" spans="1:9" x14ac:dyDescent="0.2">
      <c r="A3090" s="221" t="s">
        <v>37</v>
      </c>
      <c r="B3090" s="225" t="s">
        <v>4366</v>
      </c>
      <c r="C3090" s="221">
        <f t="shared" si="96"/>
        <v>6</v>
      </c>
      <c r="D3090" s="221">
        <v>62604000</v>
      </c>
      <c r="F3090" s="221" t="s">
        <v>204</v>
      </c>
      <c r="G3090" s="222">
        <v>100720</v>
      </c>
      <c r="I3090" s="222">
        <f t="shared" si="97"/>
        <v>100720</v>
      </c>
    </row>
    <row r="3091" spans="1:9" x14ac:dyDescent="0.2">
      <c r="A3091" s="221" t="s">
        <v>6</v>
      </c>
      <c r="B3091" s="225" t="s">
        <v>4367</v>
      </c>
      <c r="C3091" s="221">
        <f t="shared" si="96"/>
        <v>8</v>
      </c>
      <c r="D3091" s="221">
        <v>62604000</v>
      </c>
      <c r="F3091" s="221" t="s">
        <v>204</v>
      </c>
      <c r="G3091" s="222">
        <v>1484918</v>
      </c>
      <c r="I3091" s="222">
        <f t="shared" si="97"/>
        <v>1484918</v>
      </c>
    </row>
    <row r="3092" spans="1:9" x14ac:dyDescent="0.2">
      <c r="A3092" s="221" t="s">
        <v>8</v>
      </c>
      <c r="B3092" s="225" t="s">
        <v>4367</v>
      </c>
      <c r="C3092" s="221">
        <f t="shared" si="96"/>
        <v>8</v>
      </c>
      <c r="D3092" s="221">
        <v>62604000</v>
      </c>
      <c r="F3092" s="221" t="s">
        <v>535</v>
      </c>
      <c r="G3092" s="222">
        <v>213662.32</v>
      </c>
      <c r="I3092" s="222">
        <f t="shared" si="97"/>
        <v>213662.32</v>
      </c>
    </row>
    <row r="3093" spans="1:9" x14ac:dyDescent="0.2">
      <c r="A3093" s="221" t="s">
        <v>17</v>
      </c>
      <c r="B3093" s="225" t="s">
        <v>4366</v>
      </c>
      <c r="C3093" s="221">
        <f t="shared" si="96"/>
        <v>6</v>
      </c>
      <c r="D3093" s="221">
        <v>62604000</v>
      </c>
      <c r="F3093" s="221" t="s">
        <v>204</v>
      </c>
      <c r="G3093" s="222">
        <v>1161315.71</v>
      </c>
      <c r="H3093" s="222">
        <v>0</v>
      </c>
      <c r="I3093" s="222">
        <f t="shared" si="97"/>
        <v>1161315.71</v>
      </c>
    </row>
    <row r="3094" spans="1:9" x14ac:dyDescent="0.2">
      <c r="A3094" s="221" t="s">
        <v>149</v>
      </c>
      <c r="B3094" s="225" t="s">
        <v>1035</v>
      </c>
      <c r="C3094" s="221">
        <f t="shared" si="96"/>
        <v>7</v>
      </c>
      <c r="D3094" s="221">
        <v>62604000</v>
      </c>
      <c r="F3094" s="221" t="s">
        <v>535</v>
      </c>
      <c r="G3094" s="222">
        <v>872760</v>
      </c>
      <c r="I3094" s="222">
        <f t="shared" si="97"/>
        <v>872760</v>
      </c>
    </row>
    <row r="3095" spans="1:9" x14ac:dyDescent="0.2">
      <c r="A3095" s="221" t="s">
        <v>148</v>
      </c>
      <c r="B3095" s="225" t="s">
        <v>4367</v>
      </c>
      <c r="C3095" s="221">
        <f t="shared" si="96"/>
        <v>8</v>
      </c>
      <c r="D3095" s="221">
        <v>62604000</v>
      </c>
      <c r="F3095" s="221" t="s">
        <v>535</v>
      </c>
      <c r="G3095" s="222">
        <v>2309100</v>
      </c>
      <c r="I3095" s="222">
        <f t="shared" si="97"/>
        <v>2309100</v>
      </c>
    </row>
    <row r="3096" spans="1:9" x14ac:dyDescent="0.2">
      <c r="A3096" s="221" t="s">
        <v>3315</v>
      </c>
      <c r="B3096" s="225" t="s">
        <v>4366</v>
      </c>
      <c r="C3096" s="221">
        <f t="shared" si="96"/>
        <v>6</v>
      </c>
      <c r="D3096" s="221">
        <v>62604000</v>
      </c>
      <c r="F3096" s="221" t="s">
        <v>204</v>
      </c>
      <c r="G3096" s="222">
        <v>34560</v>
      </c>
      <c r="I3096" s="222">
        <f t="shared" si="97"/>
        <v>34560</v>
      </c>
    </row>
    <row r="3097" spans="1:9" x14ac:dyDescent="0.2">
      <c r="A3097" s="221" t="s">
        <v>3316</v>
      </c>
      <c r="B3097" s="225" t="s">
        <v>4366</v>
      </c>
      <c r="C3097" s="221">
        <f t="shared" si="96"/>
        <v>6</v>
      </c>
      <c r="D3097" s="221">
        <v>62604000</v>
      </c>
      <c r="F3097" s="221" t="s">
        <v>204</v>
      </c>
      <c r="G3097" s="222">
        <v>135000</v>
      </c>
      <c r="I3097" s="222">
        <f t="shared" si="97"/>
        <v>135000</v>
      </c>
    </row>
    <row r="3098" spans="1:9" x14ac:dyDescent="0.2">
      <c r="A3098" s="221" t="s">
        <v>7</v>
      </c>
      <c r="B3098" s="225" t="s">
        <v>4367</v>
      </c>
      <c r="C3098" s="221">
        <f t="shared" si="96"/>
        <v>8</v>
      </c>
      <c r="D3098" s="221">
        <v>62604000</v>
      </c>
      <c r="F3098" s="221" t="s">
        <v>535</v>
      </c>
      <c r="H3098" s="222">
        <v>87</v>
      </c>
      <c r="I3098" s="222">
        <f t="shared" si="97"/>
        <v>-87</v>
      </c>
    </row>
    <row r="3099" spans="1:9" x14ac:dyDescent="0.2">
      <c r="A3099" s="221" t="s">
        <v>145</v>
      </c>
      <c r="B3099" s="225" t="s">
        <v>4367</v>
      </c>
      <c r="C3099" s="221">
        <f t="shared" si="96"/>
        <v>8</v>
      </c>
      <c r="D3099" s="221">
        <v>62604000</v>
      </c>
      <c r="F3099" s="221" t="s">
        <v>204</v>
      </c>
      <c r="G3099" s="222">
        <v>2572300</v>
      </c>
      <c r="I3099" s="222">
        <f t="shared" si="97"/>
        <v>2572300</v>
      </c>
    </row>
    <row r="3100" spans="1:9" x14ac:dyDescent="0.2">
      <c r="A3100" s="221" t="s">
        <v>33</v>
      </c>
      <c r="B3100" s="225">
        <v>62604000</v>
      </c>
      <c r="C3100" s="221">
        <f t="shared" si="96"/>
        <v>8</v>
      </c>
      <c r="D3100" s="221">
        <v>62604000</v>
      </c>
      <c r="F3100" s="221" t="s">
        <v>204</v>
      </c>
      <c r="G3100" s="222">
        <v>220220</v>
      </c>
      <c r="I3100" s="222">
        <f t="shared" si="97"/>
        <v>220220</v>
      </c>
    </row>
    <row r="3101" spans="1:9" x14ac:dyDescent="0.2">
      <c r="A3101" s="221" t="s">
        <v>9</v>
      </c>
      <c r="B3101" s="225" t="s">
        <v>1035</v>
      </c>
      <c r="C3101" s="221">
        <f t="shared" si="96"/>
        <v>7</v>
      </c>
      <c r="D3101" s="221">
        <v>62604000</v>
      </c>
      <c r="F3101" s="221" t="s">
        <v>535</v>
      </c>
      <c r="G3101" s="222">
        <v>624500</v>
      </c>
      <c r="H3101" s="222">
        <v>0</v>
      </c>
      <c r="I3101" s="222">
        <f t="shared" si="97"/>
        <v>624500</v>
      </c>
    </row>
    <row r="3102" spans="1:9" x14ac:dyDescent="0.2">
      <c r="A3102" s="221" t="s">
        <v>13</v>
      </c>
      <c r="B3102" s="225" t="s">
        <v>1035</v>
      </c>
      <c r="C3102" s="221">
        <f t="shared" si="96"/>
        <v>7</v>
      </c>
      <c r="D3102" s="221">
        <v>62604000</v>
      </c>
      <c r="F3102" s="221" t="s">
        <v>535</v>
      </c>
      <c r="G3102" s="222">
        <v>2391316</v>
      </c>
      <c r="H3102" s="222">
        <v>0</v>
      </c>
      <c r="I3102" s="222">
        <f t="shared" si="97"/>
        <v>2391316</v>
      </c>
    </row>
    <row r="3103" spans="1:9" x14ac:dyDescent="0.2">
      <c r="A3103" s="221" t="s">
        <v>21</v>
      </c>
      <c r="B3103" s="225" t="s">
        <v>1035</v>
      </c>
      <c r="C3103" s="221">
        <f t="shared" si="96"/>
        <v>7</v>
      </c>
      <c r="D3103" s="221">
        <v>62604000</v>
      </c>
      <c r="F3103" s="221" t="s">
        <v>535</v>
      </c>
      <c r="G3103" s="222">
        <v>27000</v>
      </c>
      <c r="H3103" s="222">
        <v>0</v>
      </c>
      <c r="I3103" s="222">
        <f t="shared" si="97"/>
        <v>27000</v>
      </c>
    </row>
    <row r="3104" spans="1:9" x14ac:dyDescent="0.2">
      <c r="A3104" s="221" t="s">
        <v>1</v>
      </c>
      <c r="B3104" s="225" t="s">
        <v>4367</v>
      </c>
      <c r="C3104" s="221">
        <f t="shared" si="96"/>
        <v>8</v>
      </c>
      <c r="D3104" s="221">
        <v>62604000</v>
      </c>
      <c r="F3104" s="221" t="s">
        <v>204</v>
      </c>
      <c r="G3104" s="222">
        <v>260890.07</v>
      </c>
      <c r="I3104" s="222">
        <f t="shared" si="97"/>
        <v>260890.07</v>
      </c>
    </row>
    <row r="3105" spans="1:9" x14ac:dyDescent="0.2">
      <c r="A3105" s="221" t="s">
        <v>27</v>
      </c>
      <c r="B3105" s="225" t="s">
        <v>4367</v>
      </c>
      <c r="C3105" s="221">
        <f t="shared" si="96"/>
        <v>8</v>
      </c>
      <c r="D3105" s="221">
        <v>62604000</v>
      </c>
      <c r="F3105" s="221" t="s">
        <v>2598</v>
      </c>
      <c r="G3105" s="222">
        <v>202300</v>
      </c>
      <c r="I3105" s="222">
        <f t="shared" si="97"/>
        <v>202300</v>
      </c>
    </row>
    <row r="3106" spans="1:9" x14ac:dyDescent="0.2">
      <c r="A3106" s="221" t="s">
        <v>15</v>
      </c>
      <c r="B3106" s="225">
        <v>62604000</v>
      </c>
      <c r="C3106" s="221">
        <f t="shared" si="96"/>
        <v>8</v>
      </c>
      <c r="D3106" s="221">
        <v>62604000</v>
      </c>
      <c r="F3106" s="221" t="s">
        <v>204</v>
      </c>
      <c r="G3106" s="222">
        <v>10388108</v>
      </c>
      <c r="I3106" s="222">
        <f t="shared" si="97"/>
        <v>10388108</v>
      </c>
    </row>
    <row r="3107" spans="1:9" x14ac:dyDescent="0.2">
      <c r="A3107" s="221" t="s">
        <v>17</v>
      </c>
      <c r="B3107" s="225" t="s">
        <v>4368</v>
      </c>
      <c r="C3107" s="221">
        <f t="shared" si="96"/>
        <v>6</v>
      </c>
      <c r="D3107" s="221">
        <v>62605000</v>
      </c>
      <c r="F3107" s="221" t="s">
        <v>1417</v>
      </c>
      <c r="G3107" s="222">
        <v>3150000</v>
      </c>
      <c r="H3107" s="222">
        <v>0</v>
      </c>
      <c r="I3107" s="222">
        <f t="shared" si="97"/>
        <v>3150000</v>
      </c>
    </row>
    <row r="3108" spans="1:9" x14ac:dyDescent="0.2">
      <c r="A3108" s="221" t="s">
        <v>149</v>
      </c>
      <c r="B3108" s="225" t="s">
        <v>4369</v>
      </c>
      <c r="C3108" s="221">
        <f t="shared" si="96"/>
        <v>7</v>
      </c>
      <c r="D3108" s="221">
        <v>62605000</v>
      </c>
      <c r="F3108" s="221" t="s">
        <v>2150</v>
      </c>
      <c r="G3108" s="222">
        <v>63795600</v>
      </c>
      <c r="I3108" s="222">
        <f t="shared" si="97"/>
        <v>63795600</v>
      </c>
    </row>
    <row r="3109" spans="1:9" x14ac:dyDescent="0.2">
      <c r="A3109" s="221" t="s">
        <v>148</v>
      </c>
      <c r="B3109" s="225" t="s">
        <v>4370</v>
      </c>
      <c r="C3109" s="221">
        <f t="shared" si="96"/>
        <v>8</v>
      </c>
      <c r="D3109" s="221">
        <v>62605000</v>
      </c>
      <c r="F3109" s="221" t="s">
        <v>2150</v>
      </c>
      <c r="G3109" s="222">
        <v>33632512.5</v>
      </c>
      <c r="I3109" s="222">
        <f t="shared" si="97"/>
        <v>33632512.5</v>
      </c>
    </row>
    <row r="3110" spans="1:9" x14ac:dyDescent="0.2">
      <c r="A3110" s="221" t="s">
        <v>13</v>
      </c>
      <c r="B3110" s="225" t="s">
        <v>4369</v>
      </c>
      <c r="C3110" s="221">
        <f t="shared" si="96"/>
        <v>7</v>
      </c>
      <c r="D3110" s="221">
        <v>62605000</v>
      </c>
      <c r="F3110" s="221" t="s">
        <v>748</v>
      </c>
      <c r="G3110" s="222">
        <v>4636000</v>
      </c>
      <c r="H3110" s="222">
        <v>0</v>
      </c>
      <c r="I3110" s="222">
        <f t="shared" si="97"/>
        <v>4636000</v>
      </c>
    </row>
    <row r="3111" spans="1:9" x14ac:dyDescent="0.2">
      <c r="A3111" s="221" t="s">
        <v>26</v>
      </c>
      <c r="B3111" s="225" t="s">
        <v>4371</v>
      </c>
      <c r="C3111" s="221">
        <f t="shared" si="96"/>
        <v>8</v>
      </c>
      <c r="D3111" s="221">
        <v>62606000</v>
      </c>
      <c r="F3111" s="221" t="s">
        <v>1733</v>
      </c>
      <c r="G3111" s="222">
        <v>792000</v>
      </c>
      <c r="I3111" s="222">
        <f t="shared" si="97"/>
        <v>792000</v>
      </c>
    </row>
    <row r="3112" spans="1:9" x14ac:dyDescent="0.2">
      <c r="A3112" s="221" t="s">
        <v>148</v>
      </c>
      <c r="B3112" s="225" t="s">
        <v>4371</v>
      </c>
      <c r="C3112" s="221">
        <f t="shared" si="96"/>
        <v>8</v>
      </c>
      <c r="D3112" s="221">
        <v>62606000</v>
      </c>
      <c r="F3112" s="221" t="s">
        <v>2151</v>
      </c>
      <c r="G3112" s="222">
        <v>410000</v>
      </c>
      <c r="I3112" s="222">
        <f t="shared" si="97"/>
        <v>410000</v>
      </c>
    </row>
    <row r="3113" spans="1:9" x14ac:dyDescent="0.2">
      <c r="A3113" s="221" t="s">
        <v>37</v>
      </c>
      <c r="B3113" s="225" t="s">
        <v>4372</v>
      </c>
      <c r="C3113" s="221">
        <f t="shared" si="96"/>
        <v>6</v>
      </c>
      <c r="D3113" s="221">
        <v>62607000</v>
      </c>
      <c r="F3113" s="221" t="s">
        <v>1913</v>
      </c>
      <c r="H3113" s="222">
        <v>1050687.5</v>
      </c>
      <c r="I3113" s="222">
        <f t="shared" si="97"/>
        <v>-1050687.5</v>
      </c>
    </row>
    <row r="3114" spans="1:9" x14ac:dyDescent="0.2">
      <c r="A3114" s="221" t="s">
        <v>6</v>
      </c>
      <c r="B3114" s="225" t="s">
        <v>4373</v>
      </c>
      <c r="C3114" s="221">
        <f t="shared" si="96"/>
        <v>8</v>
      </c>
      <c r="D3114" s="221">
        <v>62607000</v>
      </c>
      <c r="F3114" s="221" t="s">
        <v>4374</v>
      </c>
      <c r="G3114" s="222">
        <v>2300000</v>
      </c>
      <c r="I3114" s="222">
        <f t="shared" si="97"/>
        <v>2300000</v>
      </c>
    </row>
    <row r="3115" spans="1:9" x14ac:dyDescent="0.2">
      <c r="A3115" s="221" t="s">
        <v>17</v>
      </c>
      <c r="B3115" s="225" t="s">
        <v>4372</v>
      </c>
      <c r="C3115" s="221">
        <f t="shared" si="96"/>
        <v>6</v>
      </c>
      <c r="D3115" s="221">
        <v>62607000</v>
      </c>
      <c r="F3115" s="221" t="s">
        <v>205</v>
      </c>
      <c r="G3115" s="222">
        <v>15450000</v>
      </c>
      <c r="H3115" s="222">
        <v>0</v>
      </c>
      <c r="I3115" s="222">
        <f t="shared" si="97"/>
        <v>15450000</v>
      </c>
    </row>
    <row r="3116" spans="1:9" x14ac:dyDescent="0.2">
      <c r="A3116" s="221" t="s">
        <v>26</v>
      </c>
      <c r="B3116" s="225" t="s">
        <v>4373</v>
      </c>
      <c r="C3116" s="221">
        <f t="shared" si="96"/>
        <v>8</v>
      </c>
      <c r="D3116" s="221">
        <v>62607000</v>
      </c>
      <c r="F3116" s="221" t="s">
        <v>2379</v>
      </c>
      <c r="G3116" s="222">
        <v>10062000</v>
      </c>
      <c r="I3116" s="222">
        <f t="shared" si="97"/>
        <v>10062000</v>
      </c>
    </row>
    <row r="3117" spans="1:9" x14ac:dyDescent="0.2">
      <c r="A3117" s="221" t="s">
        <v>3315</v>
      </c>
      <c r="B3117" s="225" t="s">
        <v>4372</v>
      </c>
      <c r="C3117" s="221">
        <f t="shared" si="96"/>
        <v>6</v>
      </c>
      <c r="D3117" s="221">
        <v>62607000</v>
      </c>
      <c r="F3117" s="221" t="s">
        <v>205</v>
      </c>
      <c r="G3117" s="222">
        <v>7100000</v>
      </c>
      <c r="I3117" s="222">
        <f t="shared" si="97"/>
        <v>7100000</v>
      </c>
    </row>
    <row r="3118" spans="1:9" x14ac:dyDescent="0.2">
      <c r="A3118" s="221" t="s">
        <v>3316</v>
      </c>
      <c r="B3118" s="225" t="s">
        <v>4372</v>
      </c>
      <c r="C3118" s="221">
        <f t="shared" si="96"/>
        <v>6</v>
      </c>
      <c r="D3118" s="221">
        <v>62607000</v>
      </c>
      <c r="F3118" s="221" t="s">
        <v>205</v>
      </c>
      <c r="G3118" s="222">
        <v>6900000</v>
      </c>
      <c r="I3118" s="222">
        <f t="shared" si="97"/>
        <v>6900000</v>
      </c>
    </row>
    <row r="3119" spans="1:9" x14ac:dyDescent="0.2">
      <c r="A3119" s="221" t="s">
        <v>33</v>
      </c>
      <c r="B3119" s="225">
        <v>62607000</v>
      </c>
      <c r="C3119" s="221">
        <f t="shared" si="96"/>
        <v>8</v>
      </c>
      <c r="D3119" s="221">
        <v>62607000</v>
      </c>
      <c r="F3119" s="221" t="s">
        <v>2700</v>
      </c>
      <c r="G3119" s="222">
        <v>17673666.670000002</v>
      </c>
      <c r="I3119" s="222">
        <f t="shared" si="97"/>
        <v>17673666.670000002</v>
      </c>
    </row>
    <row r="3120" spans="1:9" x14ac:dyDescent="0.2">
      <c r="A3120" s="221" t="s">
        <v>9</v>
      </c>
      <c r="B3120" s="225" t="s">
        <v>1036</v>
      </c>
      <c r="C3120" s="221">
        <f t="shared" si="96"/>
        <v>7</v>
      </c>
      <c r="D3120" s="221">
        <v>62607000</v>
      </c>
      <c r="F3120" s="221" t="s">
        <v>205</v>
      </c>
      <c r="G3120" s="222">
        <v>17250000</v>
      </c>
      <c r="H3120" s="222">
        <v>0</v>
      </c>
      <c r="I3120" s="222">
        <f t="shared" si="97"/>
        <v>17250000</v>
      </c>
    </row>
    <row r="3121" spans="1:9" x14ac:dyDescent="0.2">
      <c r="A3121" s="221" t="s">
        <v>13</v>
      </c>
      <c r="B3121" s="225" t="s">
        <v>1036</v>
      </c>
      <c r="C3121" s="221">
        <f t="shared" si="96"/>
        <v>7</v>
      </c>
      <c r="D3121" s="221">
        <v>62607000</v>
      </c>
      <c r="F3121" s="221" t="s">
        <v>205</v>
      </c>
      <c r="G3121" s="222">
        <v>14892000</v>
      </c>
      <c r="H3121" s="222">
        <v>0</v>
      </c>
      <c r="I3121" s="222">
        <f t="shared" si="97"/>
        <v>14892000</v>
      </c>
    </row>
    <row r="3122" spans="1:9" x14ac:dyDescent="0.2">
      <c r="A3122" s="221" t="s">
        <v>21</v>
      </c>
      <c r="B3122" s="225" t="s">
        <v>1036</v>
      </c>
      <c r="C3122" s="221">
        <f t="shared" si="96"/>
        <v>7</v>
      </c>
      <c r="D3122" s="221">
        <v>62607000</v>
      </c>
      <c r="F3122" s="221" t="s">
        <v>205</v>
      </c>
      <c r="G3122" s="222">
        <v>1500000</v>
      </c>
      <c r="H3122" s="222">
        <v>0</v>
      </c>
      <c r="I3122" s="222">
        <f t="shared" si="97"/>
        <v>1500000</v>
      </c>
    </row>
    <row r="3123" spans="1:9" x14ac:dyDescent="0.2">
      <c r="A3123" s="221" t="s">
        <v>1</v>
      </c>
      <c r="B3123" s="225" t="s">
        <v>4373</v>
      </c>
      <c r="C3123" s="221">
        <f t="shared" si="96"/>
        <v>8</v>
      </c>
      <c r="D3123" s="221">
        <v>62607000</v>
      </c>
      <c r="F3123" s="221" t="s">
        <v>205</v>
      </c>
      <c r="G3123" s="222">
        <v>2949460</v>
      </c>
      <c r="I3123" s="222">
        <f t="shared" si="97"/>
        <v>2949460</v>
      </c>
    </row>
    <row r="3124" spans="1:9" x14ac:dyDescent="0.2">
      <c r="A3124" s="221" t="s">
        <v>5</v>
      </c>
      <c r="B3124" s="225" t="s">
        <v>1036</v>
      </c>
      <c r="C3124" s="221">
        <f t="shared" si="96"/>
        <v>7</v>
      </c>
      <c r="D3124" s="221">
        <v>62607000</v>
      </c>
      <c r="F3124" s="221" t="s">
        <v>205</v>
      </c>
      <c r="G3124" s="222">
        <v>21237240</v>
      </c>
      <c r="H3124" s="222">
        <v>0</v>
      </c>
      <c r="I3124" s="222">
        <f t="shared" si="97"/>
        <v>21237240</v>
      </c>
    </row>
    <row r="3125" spans="1:9" x14ac:dyDescent="0.2">
      <c r="A3125" s="221" t="s">
        <v>37</v>
      </c>
      <c r="B3125" s="225" t="s">
        <v>4375</v>
      </c>
      <c r="C3125" s="221">
        <f t="shared" si="96"/>
        <v>6</v>
      </c>
      <c r="D3125" s="221">
        <v>62608000</v>
      </c>
      <c r="F3125" s="221" t="s">
        <v>206</v>
      </c>
      <c r="H3125" s="222">
        <v>80220</v>
      </c>
      <c r="I3125" s="222">
        <f t="shared" si="97"/>
        <v>-80220</v>
      </c>
    </row>
    <row r="3126" spans="1:9" x14ac:dyDescent="0.2">
      <c r="A3126" s="221" t="s">
        <v>6</v>
      </c>
      <c r="B3126" s="225" t="s">
        <v>4376</v>
      </c>
      <c r="C3126" s="221">
        <f t="shared" si="96"/>
        <v>8</v>
      </c>
      <c r="D3126" s="221">
        <v>62608000</v>
      </c>
      <c r="F3126" s="221" t="s">
        <v>206</v>
      </c>
      <c r="G3126" s="222">
        <v>3200000</v>
      </c>
      <c r="I3126" s="222">
        <f t="shared" si="97"/>
        <v>3200000</v>
      </c>
    </row>
    <row r="3127" spans="1:9" x14ac:dyDescent="0.2">
      <c r="A3127" s="221" t="s">
        <v>3315</v>
      </c>
      <c r="B3127" s="225" t="s">
        <v>4375</v>
      </c>
      <c r="C3127" s="221">
        <f t="shared" si="96"/>
        <v>6</v>
      </c>
      <c r="D3127" s="221">
        <v>62608000</v>
      </c>
      <c r="F3127" s="221" t="s">
        <v>4377</v>
      </c>
      <c r="G3127" s="222">
        <v>2800000</v>
      </c>
      <c r="I3127" s="222">
        <f t="shared" si="97"/>
        <v>2800000</v>
      </c>
    </row>
    <row r="3128" spans="1:9" x14ac:dyDescent="0.2">
      <c r="A3128" s="221" t="s">
        <v>3316</v>
      </c>
      <c r="B3128" s="225" t="s">
        <v>4375</v>
      </c>
      <c r="C3128" s="221">
        <f t="shared" si="96"/>
        <v>6</v>
      </c>
      <c r="D3128" s="221">
        <v>62608000</v>
      </c>
      <c r="F3128" s="221" t="s">
        <v>2732</v>
      </c>
      <c r="G3128" s="222">
        <v>1800000</v>
      </c>
      <c r="I3128" s="222">
        <f t="shared" si="97"/>
        <v>1800000</v>
      </c>
    </row>
    <row r="3129" spans="1:9" x14ac:dyDescent="0.2">
      <c r="A3129" s="221" t="s">
        <v>33</v>
      </c>
      <c r="B3129" s="225">
        <v>62608000</v>
      </c>
      <c r="C3129" s="221">
        <f t="shared" si="96"/>
        <v>8</v>
      </c>
      <c r="D3129" s="221">
        <v>62608000</v>
      </c>
      <c r="F3129" s="221" t="s">
        <v>4378</v>
      </c>
      <c r="G3129" s="222">
        <v>1068000</v>
      </c>
      <c r="I3129" s="222">
        <f t="shared" si="97"/>
        <v>1068000</v>
      </c>
    </row>
    <row r="3130" spans="1:9" x14ac:dyDescent="0.2">
      <c r="A3130" s="221" t="s">
        <v>9</v>
      </c>
      <c r="B3130" s="225" t="s">
        <v>1037</v>
      </c>
      <c r="C3130" s="221">
        <f t="shared" si="96"/>
        <v>7</v>
      </c>
      <c r="D3130" s="221">
        <v>62608000</v>
      </c>
      <c r="F3130" s="221" t="s">
        <v>206</v>
      </c>
      <c r="G3130" s="222">
        <v>3600000</v>
      </c>
      <c r="H3130" s="222">
        <v>0</v>
      </c>
      <c r="I3130" s="222">
        <f t="shared" si="97"/>
        <v>3600000</v>
      </c>
    </row>
    <row r="3131" spans="1:9" x14ac:dyDescent="0.2">
      <c r="A3131" s="221" t="s">
        <v>13</v>
      </c>
      <c r="B3131" s="225" t="s">
        <v>1037</v>
      </c>
      <c r="C3131" s="221">
        <f t="shared" si="96"/>
        <v>7</v>
      </c>
      <c r="D3131" s="221">
        <v>62608000</v>
      </c>
      <c r="F3131" s="221" t="s">
        <v>206</v>
      </c>
      <c r="G3131" s="222">
        <v>1260000</v>
      </c>
      <c r="H3131" s="222">
        <v>0</v>
      </c>
      <c r="I3131" s="222">
        <f t="shared" si="97"/>
        <v>1260000</v>
      </c>
    </row>
    <row r="3132" spans="1:9" x14ac:dyDescent="0.2">
      <c r="A3132" s="221" t="s">
        <v>21</v>
      </c>
      <c r="B3132" s="225" t="s">
        <v>1037</v>
      </c>
      <c r="C3132" s="221">
        <f t="shared" si="96"/>
        <v>7</v>
      </c>
      <c r="D3132" s="221">
        <v>62608000</v>
      </c>
      <c r="F3132" s="221" t="s">
        <v>206</v>
      </c>
      <c r="G3132" s="222">
        <v>9000000</v>
      </c>
      <c r="H3132" s="222">
        <v>0</v>
      </c>
      <c r="I3132" s="222">
        <f t="shared" si="97"/>
        <v>9000000</v>
      </c>
    </row>
    <row r="3133" spans="1:9" x14ac:dyDescent="0.2">
      <c r="A3133" s="221" t="s">
        <v>1</v>
      </c>
      <c r="B3133" s="225" t="s">
        <v>4376</v>
      </c>
      <c r="C3133" s="221">
        <f t="shared" si="96"/>
        <v>8</v>
      </c>
      <c r="D3133" s="221">
        <v>62608000</v>
      </c>
      <c r="F3133" s="221" t="s">
        <v>206</v>
      </c>
      <c r="G3133" s="222">
        <v>2205120</v>
      </c>
      <c r="I3133" s="222">
        <f t="shared" si="97"/>
        <v>2205120</v>
      </c>
    </row>
    <row r="3134" spans="1:9" x14ac:dyDescent="0.2">
      <c r="A3134" s="221" t="s">
        <v>5</v>
      </c>
      <c r="B3134" s="225" t="s">
        <v>1037</v>
      </c>
      <c r="C3134" s="221">
        <f t="shared" si="96"/>
        <v>7</v>
      </c>
      <c r="D3134" s="221">
        <v>62608000</v>
      </c>
      <c r="F3134" s="221" t="s">
        <v>206</v>
      </c>
      <c r="G3134" s="222">
        <v>384000</v>
      </c>
      <c r="H3134" s="222">
        <v>0</v>
      </c>
      <c r="I3134" s="222">
        <f t="shared" si="97"/>
        <v>384000</v>
      </c>
    </row>
    <row r="3135" spans="1:9" x14ac:dyDescent="0.2">
      <c r="A3135" s="221" t="s">
        <v>37</v>
      </c>
      <c r="B3135" s="225" t="s">
        <v>4379</v>
      </c>
      <c r="C3135" s="221">
        <f t="shared" si="96"/>
        <v>6</v>
      </c>
      <c r="D3135" s="221">
        <v>62700000</v>
      </c>
      <c r="F3135" s="221" t="s">
        <v>1419</v>
      </c>
      <c r="G3135" s="222">
        <v>24000</v>
      </c>
      <c r="I3135" s="222">
        <f t="shared" si="97"/>
        <v>24000</v>
      </c>
    </row>
    <row r="3136" spans="1:9" x14ac:dyDescent="0.2">
      <c r="A3136" s="221" t="s">
        <v>17</v>
      </c>
      <c r="B3136" s="225" t="s">
        <v>4379</v>
      </c>
      <c r="C3136" s="221">
        <f t="shared" si="96"/>
        <v>6</v>
      </c>
      <c r="D3136" s="221">
        <v>62700000</v>
      </c>
      <c r="F3136" s="221" t="s">
        <v>1419</v>
      </c>
      <c r="G3136" s="222">
        <v>51039788.840000004</v>
      </c>
      <c r="H3136" s="222">
        <v>0</v>
      </c>
      <c r="I3136" s="222">
        <f t="shared" si="97"/>
        <v>51039788.840000004</v>
      </c>
    </row>
    <row r="3137" spans="1:9" x14ac:dyDescent="0.2">
      <c r="A3137" s="221" t="s">
        <v>17</v>
      </c>
      <c r="B3137" s="225" t="s">
        <v>4380</v>
      </c>
      <c r="C3137" s="221">
        <f t="shared" si="96"/>
        <v>6</v>
      </c>
      <c r="D3137" s="221">
        <v>62701000</v>
      </c>
      <c r="F3137" s="221" t="s">
        <v>1420</v>
      </c>
      <c r="G3137" s="222">
        <v>16181147.189999999</v>
      </c>
      <c r="H3137" s="222">
        <v>0</v>
      </c>
      <c r="I3137" s="222">
        <f t="shared" si="97"/>
        <v>16181147.189999999</v>
      </c>
    </row>
    <row r="3138" spans="1:9" x14ac:dyDescent="0.2">
      <c r="A3138" s="221" t="s">
        <v>20</v>
      </c>
      <c r="B3138" s="225">
        <v>62701000</v>
      </c>
      <c r="C3138" s="221">
        <f t="shared" ref="C3138:C3201" si="98">+LEN(B:B)</f>
        <v>8</v>
      </c>
      <c r="D3138" s="221">
        <v>62701000</v>
      </c>
      <c r="F3138" s="221" t="s">
        <v>2153</v>
      </c>
      <c r="G3138" s="222">
        <v>94050</v>
      </c>
      <c r="I3138" s="222">
        <f t="shared" ref="I3138:I3201" si="99">+G:G-H:H</f>
        <v>94050</v>
      </c>
    </row>
    <row r="3139" spans="1:9" x14ac:dyDescent="0.2">
      <c r="A3139" s="221" t="s">
        <v>149</v>
      </c>
      <c r="B3139" s="225" t="s">
        <v>1038</v>
      </c>
      <c r="C3139" s="221">
        <f t="shared" si="98"/>
        <v>7</v>
      </c>
      <c r="D3139" s="221">
        <v>62701000</v>
      </c>
      <c r="F3139" s="221" t="s">
        <v>2153</v>
      </c>
      <c r="G3139" s="222">
        <v>31833.33</v>
      </c>
      <c r="I3139" s="222">
        <f t="shared" si="99"/>
        <v>31833.33</v>
      </c>
    </row>
    <row r="3140" spans="1:9" x14ac:dyDescent="0.2">
      <c r="A3140" s="221" t="s">
        <v>148</v>
      </c>
      <c r="B3140" s="225" t="s">
        <v>4381</v>
      </c>
      <c r="C3140" s="221">
        <f t="shared" si="98"/>
        <v>8</v>
      </c>
      <c r="D3140" s="221">
        <v>62701000</v>
      </c>
      <c r="F3140" s="221" t="s">
        <v>2153</v>
      </c>
      <c r="G3140" s="222">
        <v>50640</v>
      </c>
      <c r="I3140" s="222">
        <f t="shared" si="99"/>
        <v>50640</v>
      </c>
    </row>
    <row r="3141" spans="1:9" x14ac:dyDescent="0.2">
      <c r="A3141" s="221" t="s">
        <v>7</v>
      </c>
      <c r="B3141" s="225" t="s">
        <v>4381</v>
      </c>
      <c r="C3141" s="221">
        <f t="shared" si="98"/>
        <v>8</v>
      </c>
      <c r="D3141" s="221">
        <v>62701000</v>
      </c>
      <c r="F3141" s="221" t="s">
        <v>2153</v>
      </c>
      <c r="G3141" s="222">
        <v>640602.01</v>
      </c>
      <c r="I3141" s="222">
        <f t="shared" si="99"/>
        <v>640602.01</v>
      </c>
    </row>
    <row r="3142" spans="1:9" x14ac:dyDescent="0.2">
      <c r="A3142" s="221" t="s">
        <v>145</v>
      </c>
      <c r="B3142" s="225" t="s">
        <v>4381</v>
      </c>
      <c r="C3142" s="221">
        <f t="shared" si="98"/>
        <v>8</v>
      </c>
      <c r="D3142" s="221">
        <v>62701000</v>
      </c>
      <c r="F3142" s="221" t="s">
        <v>207</v>
      </c>
      <c r="G3142" s="222">
        <v>25000</v>
      </c>
      <c r="I3142" s="222">
        <f t="shared" si="99"/>
        <v>25000</v>
      </c>
    </row>
    <row r="3143" spans="1:9" x14ac:dyDescent="0.2">
      <c r="A3143" s="221" t="s">
        <v>33</v>
      </c>
      <c r="B3143" s="225">
        <v>62701000</v>
      </c>
      <c r="C3143" s="221">
        <f t="shared" si="98"/>
        <v>8</v>
      </c>
      <c r="D3143" s="221">
        <v>62701000</v>
      </c>
      <c r="F3143" s="221" t="s">
        <v>207</v>
      </c>
      <c r="G3143" s="222">
        <v>13100</v>
      </c>
      <c r="I3143" s="222">
        <f t="shared" si="99"/>
        <v>13100</v>
      </c>
    </row>
    <row r="3144" spans="1:9" x14ac:dyDescent="0.2">
      <c r="A3144" s="221" t="s">
        <v>9</v>
      </c>
      <c r="B3144" s="225" t="s">
        <v>1038</v>
      </c>
      <c r="C3144" s="221">
        <f t="shared" si="98"/>
        <v>7</v>
      </c>
      <c r="D3144" s="221">
        <v>62701000</v>
      </c>
      <c r="F3144" s="221" t="s">
        <v>749</v>
      </c>
      <c r="G3144" s="222">
        <v>808560.3</v>
      </c>
      <c r="H3144" s="222">
        <v>0</v>
      </c>
      <c r="I3144" s="222">
        <f t="shared" si="99"/>
        <v>808560.3</v>
      </c>
    </row>
    <row r="3145" spans="1:9" x14ac:dyDescent="0.2">
      <c r="A3145" s="221" t="s">
        <v>13</v>
      </c>
      <c r="B3145" s="225" t="s">
        <v>1038</v>
      </c>
      <c r="C3145" s="221">
        <f t="shared" si="98"/>
        <v>7</v>
      </c>
      <c r="D3145" s="221">
        <v>62701000</v>
      </c>
      <c r="F3145" s="221" t="s">
        <v>749</v>
      </c>
      <c r="G3145" s="222">
        <v>54600</v>
      </c>
      <c r="H3145" s="222">
        <v>0</v>
      </c>
      <c r="I3145" s="222">
        <f t="shared" si="99"/>
        <v>54600</v>
      </c>
    </row>
    <row r="3146" spans="1:9" x14ac:dyDescent="0.2">
      <c r="A3146" s="221" t="s">
        <v>1</v>
      </c>
      <c r="B3146" s="225" t="s">
        <v>4381</v>
      </c>
      <c r="C3146" s="221">
        <f t="shared" si="98"/>
        <v>8</v>
      </c>
      <c r="D3146" s="221">
        <v>62701000</v>
      </c>
      <c r="F3146" s="221" t="s">
        <v>207</v>
      </c>
      <c r="G3146" s="222">
        <v>36666.67</v>
      </c>
      <c r="I3146" s="222">
        <f t="shared" si="99"/>
        <v>36666.67</v>
      </c>
    </row>
    <row r="3147" spans="1:9" x14ac:dyDescent="0.2">
      <c r="A3147" s="221" t="s">
        <v>5</v>
      </c>
      <c r="B3147" s="225" t="s">
        <v>1038</v>
      </c>
      <c r="C3147" s="221">
        <f t="shared" si="98"/>
        <v>7</v>
      </c>
      <c r="D3147" s="221">
        <v>62701000</v>
      </c>
      <c r="F3147" s="221" t="s">
        <v>749</v>
      </c>
      <c r="G3147" s="222">
        <v>21600</v>
      </c>
      <c r="H3147" s="222">
        <v>0</v>
      </c>
      <c r="I3147" s="222">
        <f t="shared" si="99"/>
        <v>21600</v>
      </c>
    </row>
    <row r="3148" spans="1:9" x14ac:dyDescent="0.2">
      <c r="A3148" s="221" t="s">
        <v>27</v>
      </c>
      <c r="B3148" s="225" t="s">
        <v>4381</v>
      </c>
      <c r="C3148" s="221">
        <f t="shared" si="98"/>
        <v>8</v>
      </c>
      <c r="D3148" s="221">
        <v>62701000</v>
      </c>
      <c r="F3148" s="221" t="s">
        <v>2153</v>
      </c>
      <c r="G3148" s="222">
        <v>124200</v>
      </c>
      <c r="I3148" s="222">
        <f t="shared" si="99"/>
        <v>124200</v>
      </c>
    </row>
    <row r="3149" spans="1:9" x14ac:dyDescent="0.2">
      <c r="A3149" s="221" t="s">
        <v>25</v>
      </c>
      <c r="B3149" s="225">
        <v>62701000</v>
      </c>
      <c r="C3149" s="221">
        <f t="shared" si="98"/>
        <v>8</v>
      </c>
      <c r="D3149" s="221">
        <v>62701000</v>
      </c>
      <c r="F3149" s="221" t="s">
        <v>207</v>
      </c>
      <c r="G3149" s="222">
        <v>33100</v>
      </c>
      <c r="I3149" s="222">
        <f t="shared" si="99"/>
        <v>33100</v>
      </c>
    </row>
    <row r="3150" spans="1:9" x14ac:dyDescent="0.2">
      <c r="A3150" s="221" t="s">
        <v>9</v>
      </c>
      <c r="B3150" s="225" t="s">
        <v>1039</v>
      </c>
      <c r="C3150" s="221">
        <f t="shared" si="98"/>
        <v>7</v>
      </c>
      <c r="D3150" s="221">
        <v>62701100</v>
      </c>
      <c r="F3150" s="221" t="s">
        <v>443</v>
      </c>
      <c r="G3150" s="222">
        <v>12654715.699999999</v>
      </c>
      <c r="H3150" s="222">
        <v>0</v>
      </c>
      <c r="I3150" s="222">
        <f t="shared" si="99"/>
        <v>12654715.699999999</v>
      </c>
    </row>
    <row r="3151" spans="1:9" x14ac:dyDescent="0.2">
      <c r="A3151" s="221" t="s">
        <v>13</v>
      </c>
      <c r="B3151" s="225" t="s">
        <v>1039</v>
      </c>
      <c r="C3151" s="221">
        <f t="shared" si="98"/>
        <v>7</v>
      </c>
      <c r="D3151" s="221">
        <v>62701100</v>
      </c>
      <c r="F3151" s="221" t="s">
        <v>443</v>
      </c>
      <c r="G3151" s="222">
        <v>678682.08</v>
      </c>
      <c r="H3151" s="222">
        <v>0</v>
      </c>
      <c r="I3151" s="222">
        <f t="shared" si="99"/>
        <v>678682.08</v>
      </c>
    </row>
    <row r="3152" spans="1:9" x14ac:dyDescent="0.2">
      <c r="A3152" s="221" t="s">
        <v>21</v>
      </c>
      <c r="B3152" s="225" t="s">
        <v>1039</v>
      </c>
      <c r="C3152" s="221">
        <f t="shared" si="98"/>
        <v>7</v>
      </c>
      <c r="D3152" s="221">
        <v>62701100</v>
      </c>
      <c r="F3152" s="221" t="s">
        <v>443</v>
      </c>
      <c r="G3152" s="222">
        <v>23.04</v>
      </c>
      <c r="H3152" s="222">
        <v>0</v>
      </c>
      <c r="I3152" s="222">
        <f t="shared" si="99"/>
        <v>23.04</v>
      </c>
    </row>
    <row r="3153" spans="1:9" x14ac:dyDescent="0.2">
      <c r="A3153" s="221" t="s">
        <v>5</v>
      </c>
      <c r="B3153" s="225" t="s">
        <v>1039</v>
      </c>
      <c r="C3153" s="221">
        <f t="shared" si="98"/>
        <v>7</v>
      </c>
      <c r="D3153" s="221">
        <v>62701100</v>
      </c>
      <c r="F3153" s="221" t="s">
        <v>443</v>
      </c>
      <c r="G3153" s="222">
        <v>3491577.94</v>
      </c>
      <c r="H3153" s="222">
        <v>0</v>
      </c>
      <c r="I3153" s="222">
        <f t="shared" si="99"/>
        <v>3491577.94</v>
      </c>
    </row>
    <row r="3154" spans="1:9" x14ac:dyDescent="0.2">
      <c r="A3154" s="221" t="s">
        <v>17</v>
      </c>
      <c r="B3154" s="225" t="s">
        <v>4382</v>
      </c>
      <c r="C3154" s="221">
        <f t="shared" si="98"/>
        <v>6</v>
      </c>
      <c r="D3154" s="221">
        <v>62702000</v>
      </c>
      <c r="F3154" s="221" t="s">
        <v>1421</v>
      </c>
      <c r="G3154" s="222">
        <v>3434223.86</v>
      </c>
      <c r="H3154" s="222">
        <v>0</v>
      </c>
      <c r="I3154" s="222">
        <f t="shared" si="99"/>
        <v>3434223.86</v>
      </c>
    </row>
    <row r="3155" spans="1:9" x14ac:dyDescent="0.2">
      <c r="A3155" s="221" t="s">
        <v>149</v>
      </c>
      <c r="B3155" s="225" t="s">
        <v>1040</v>
      </c>
      <c r="C3155" s="221">
        <f t="shared" si="98"/>
        <v>7</v>
      </c>
      <c r="D3155" s="221">
        <v>62702000</v>
      </c>
      <c r="F3155" s="221" t="s">
        <v>2154</v>
      </c>
      <c r="G3155" s="222">
        <v>77333.34</v>
      </c>
      <c r="I3155" s="222">
        <f t="shared" si="99"/>
        <v>77333.34</v>
      </c>
    </row>
    <row r="3156" spans="1:9" x14ac:dyDescent="0.2">
      <c r="A3156" s="221" t="s">
        <v>148</v>
      </c>
      <c r="B3156" s="225" t="s">
        <v>4383</v>
      </c>
      <c r="C3156" s="221">
        <f t="shared" si="98"/>
        <v>8</v>
      </c>
      <c r="D3156" s="221">
        <v>62702000</v>
      </c>
      <c r="F3156" s="221" t="s">
        <v>2154</v>
      </c>
      <c r="G3156" s="222">
        <v>41040</v>
      </c>
      <c r="I3156" s="222">
        <f t="shared" si="99"/>
        <v>41040</v>
      </c>
    </row>
    <row r="3157" spans="1:9" x14ac:dyDescent="0.2">
      <c r="A3157" s="221" t="s">
        <v>145</v>
      </c>
      <c r="B3157" s="225" t="s">
        <v>4383</v>
      </c>
      <c r="C3157" s="221">
        <f t="shared" si="98"/>
        <v>8</v>
      </c>
      <c r="D3157" s="221">
        <v>62702000</v>
      </c>
      <c r="F3157" s="221" t="s">
        <v>1421</v>
      </c>
      <c r="G3157" s="222">
        <v>70080</v>
      </c>
      <c r="I3157" s="222">
        <f t="shared" si="99"/>
        <v>70080</v>
      </c>
    </row>
    <row r="3158" spans="1:9" x14ac:dyDescent="0.2">
      <c r="A3158" s="221" t="s">
        <v>9</v>
      </c>
      <c r="B3158" s="225" t="s">
        <v>1040</v>
      </c>
      <c r="C3158" s="221">
        <f t="shared" si="98"/>
        <v>7</v>
      </c>
      <c r="D3158" s="221">
        <v>62702000</v>
      </c>
      <c r="F3158" s="221" t="s">
        <v>537</v>
      </c>
      <c r="G3158" s="222">
        <v>554133.27</v>
      </c>
      <c r="H3158" s="222">
        <v>0</v>
      </c>
      <c r="I3158" s="222">
        <f t="shared" si="99"/>
        <v>554133.27</v>
      </c>
    </row>
    <row r="3159" spans="1:9" x14ac:dyDescent="0.2">
      <c r="A3159" s="221" t="s">
        <v>5</v>
      </c>
      <c r="B3159" s="225" t="s">
        <v>1040</v>
      </c>
      <c r="C3159" s="221">
        <f t="shared" si="98"/>
        <v>7</v>
      </c>
      <c r="D3159" s="221">
        <v>62702000</v>
      </c>
      <c r="F3159" s="221" t="s">
        <v>537</v>
      </c>
      <c r="G3159" s="222">
        <v>4623750</v>
      </c>
      <c r="H3159" s="222">
        <v>0</v>
      </c>
      <c r="I3159" s="222">
        <f t="shared" si="99"/>
        <v>4623750</v>
      </c>
    </row>
    <row r="3160" spans="1:9" x14ac:dyDescent="0.2">
      <c r="A3160" s="221" t="s">
        <v>25</v>
      </c>
      <c r="B3160" s="225">
        <v>62702000</v>
      </c>
      <c r="C3160" s="221">
        <f t="shared" si="98"/>
        <v>8</v>
      </c>
      <c r="D3160" s="221">
        <v>62702000</v>
      </c>
      <c r="F3160" s="221" t="s">
        <v>1421</v>
      </c>
      <c r="G3160" s="222">
        <v>38400</v>
      </c>
      <c r="I3160" s="222">
        <f t="shared" si="99"/>
        <v>38400</v>
      </c>
    </row>
    <row r="3161" spans="1:9" x14ac:dyDescent="0.2">
      <c r="A3161" s="221" t="s">
        <v>37</v>
      </c>
      <c r="B3161" s="225" t="s">
        <v>4384</v>
      </c>
      <c r="C3161" s="221">
        <f t="shared" si="98"/>
        <v>6</v>
      </c>
      <c r="D3161" s="221">
        <v>62703000</v>
      </c>
      <c r="F3161" s="221" t="s">
        <v>1422</v>
      </c>
      <c r="G3161" s="222">
        <v>57400</v>
      </c>
      <c r="I3161" s="222">
        <f t="shared" si="99"/>
        <v>57400</v>
      </c>
    </row>
    <row r="3162" spans="1:9" x14ac:dyDescent="0.2">
      <c r="A3162" s="221" t="s">
        <v>6</v>
      </c>
      <c r="B3162" s="225" t="s">
        <v>4385</v>
      </c>
      <c r="C3162" s="221">
        <f t="shared" si="98"/>
        <v>8</v>
      </c>
      <c r="D3162" s="221">
        <v>62703000</v>
      </c>
      <c r="F3162" s="221" t="s">
        <v>208</v>
      </c>
      <c r="G3162" s="222">
        <v>635799.99</v>
      </c>
      <c r="I3162" s="222">
        <f t="shared" si="99"/>
        <v>635799.99</v>
      </c>
    </row>
    <row r="3163" spans="1:9" x14ac:dyDescent="0.2">
      <c r="A3163" s="221" t="s">
        <v>8</v>
      </c>
      <c r="B3163" s="225" t="s">
        <v>4385</v>
      </c>
      <c r="C3163" s="221">
        <f t="shared" si="98"/>
        <v>8</v>
      </c>
      <c r="D3163" s="221">
        <v>62703000</v>
      </c>
      <c r="F3163" s="221" t="s">
        <v>4386</v>
      </c>
      <c r="G3163" s="222">
        <v>1820230.29</v>
      </c>
      <c r="I3163" s="222">
        <f t="shared" si="99"/>
        <v>1820230.29</v>
      </c>
    </row>
    <row r="3164" spans="1:9" x14ac:dyDescent="0.2">
      <c r="A3164" s="221" t="s">
        <v>2</v>
      </c>
      <c r="B3164" s="225" t="s">
        <v>4385</v>
      </c>
      <c r="C3164" s="221">
        <f t="shared" si="98"/>
        <v>8</v>
      </c>
      <c r="D3164" s="221">
        <v>62703000</v>
      </c>
      <c r="F3164" s="221" t="s">
        <v>538</v>
      </c>
      <c r="G3164" s="222">
        <v>158000</v>
      </c>
      <c r="I3164" s="222">
        <f t="shared" si="99"/>
        <v>158000</v>
      </c>
    </row>
    <row r="3165" spans="1:9" x14ac:dyDescent="0.2">
      <c r="A3165" s="221" t="s">
        <v>17</v>
      </c>
      <c r="B3165" s="225" t="s">
        <v>4384</v>
      </c>
      <c r="C3165" s="221">
        <f t="shared" si="98"/>
        <v>6</v>
      </c>
      <c r="D3165" s="221">
        <v>62703000</v>
      </c>
      <c r="F3165" s="221" t="s">
        <v>1422</v>
      </c>
      <c r="G3165" s="222">
        <v>2632911.62</v>
      </c>
      <c r="H3165" s="222">
        <v>0</v>
      </c>
      <c r="I3165" s="222">
        <f t="shared" si="99"/>
        <v>2632911.62</v>
      </c>
    </row>
    <row r="3166" spans="1:9" x14ac:dyDescent="0.2">
      <c r="A3166" s="221" t="s">
        <v>11</v>
      </c>
      <c r="B3166" s="225" t="s">
        <v>4385</v>
      </c>
      <c r="C3166" s="221">
        <f t="shared" si="98"/>
        <v>8</v>
      </c>
      <c r="D3166" s="221">
        <v>62703000</v>
      </c>
      <c r="F3166" s="221" t="s">
        <v>538</v>
      </c>
      <c r="G3166" s="222">
        <v>735164.6</v>
      </c>
      <c r="I3166" s="222">
        <f t="shared" si="99"/>
        <v>735164.6</v>
      </c>
    </row>
    <row r="3167" spans="1:9" x14ac:dyDescent="0.2">
      <c r="A3167" s="221" t="s">
        <v>26</v>
      </c>
      <c r="B3167" s="225" t="s">
        <v>4385</v>
      </c>
      <c r="C3167" s="221">
        <f t="shared" si="98"/>
        <v>8</v>
      </c>
      <c r="D3167" s="221">
        <v>62703000</v>
      </c>
      <c r="F3167" s="221" t="s">
        <v>538</v>
      </c>
      <c r="G3167" s="222">
        <v>6169523.1399999997</v>
      </c>
      <c r="I3167" s="222">
        <f t="shared" si="99"/>
        <v>6169523.1399999997</v>
      </c>
    </row>
    <row r="3168" spans="1:9" x14ac:dyDescent="0.2">
      <c r="A3168" s="221" t="s">
        <v>149</v>
      </c>
      <c r="B3168" s="225" t="s">
        <v>1041</v>
      </c>
      <c r="C3168" s="221">
        <f t="shared" si="98"/>
        <v>7</v>
      </c>
      <c r="D3168" s="221">
        <v>62703000</v>
      </c>
      <c r="F3168" s="221" t="s">
        <v>538</v>
      </c>
      <c r="G3168" s="222">
        <v>6900260.25</v>
      </c>
      <c r="I3168" s="222">
        <f t="shared" si="99"/>
        <v>6900260.25</v>
      </c>
    </row>
    <row r="3169" spans="1:9" x14ac:dyDescent="0.2">
      <c r="A3169" s="221" t="s">
        <v>148</v>
      </c>
      <c r="B3169" s="225" t="s">
        <v>4385</v>
      </c>
      <c r="C3169" s="221">
        <f t="shared" si="98"/>
        <v>8</v>
      </c>
      <c r="D3169" s="221">
        <v>62703000</v>
      </c>
      <c r="F3169" s="221" t="s">
        <v>538</v>
      </c>
      <c r="G3169" s="222">
        <v>54071348.880000003</v>
      </c>
      <c r="I3169" s="222">
        <f t="shared" si="99"/>
        <v>54071348.880000003</v>
      </c>
    </row>
    <row r="3170" spans="1:9" x14ac:dyDescent="0.2">
      <c r="A3170" s="221" t="s">
        <v>34</v>
      </c>
      <c r="B3170" s="225" t="s">
        <v>4385</v>
      </c>
      <c r="C3170" s="221">
        <f t="shared" si="98"/>
        <v>8</v>
      </c>
      <c r="D3170" s="221">
        <v>62703000</v>
      </c>
      <c r="F3170" s="221" t="s">
        <v>208</v>
      </c>
      <c r="G3170" s="222">
        <v>150000</v>
      </c>
      <c r="I3170" s="222">
        <f t="shared" si="99"/>
        <v>150000</v>
      </c>
    </row>
    <row r="3171" spans="1:9" x14ac:dyDescent="0.2">
      <c r="A3171" s="221" t="s">
        <v>7</v>
      </c>
      <c r="B3171" s="225" t="s">
        <v>4385</v>
      </c>
      <c r="C3171" s="221">
        <f t="shared" si="98"/>
        <v>8</v>
      </c>
      <c r="D3171" s="221">
        <v>62703000</v>
      </c>
      <c r="F3171" s="221" t="s">
        <v>538</v>
      </c>
      <c r="G3171" s="222">
        <v>2776835.67</v>
      </c>
      <c r="I3171" s="222">
        <f t="shared" si="99"/>
        <v>2776835.67</v>
      </c>
    </row>
    <row r="3172" spans="1:9" x14ac:dyDescent="0.2">
      <c r="A3172" s="221" t="s">
        <v>16</v>
      </c>
      <c r="B3172" s="225" t="s">
        <v>4385</v>
      </c>
      <c r="C3172" s="221">
        <f t="shared" si="98"/>
        <v>8</v>
      </c>
      <c r="D3172" s="221">
        <v>62703000</v>
      </c>
      <c r="F3172" s="221" t="s">
        <v>538</v>
      </c>
      <c r="G3172" s="222">
        <v>205085.04</v>
      </c>
      <c r="I3172" s="222">
        <f t="shared" si="99"/>
        <v>205085.04</v>
      </c>
    </row>
    <row r="3173" spans="1:9" x14ac:dyDescent="0.2">
      <c r="A3173" s="221" t="s">
        <v>145</v>
      </c>
      <c r="B3173" s="225" t="s">
        <v>4385</v>
      </c>
      <c r="C3173" s="221">
        <f t="shared" si="98"/>
        <v>8</v>
      </c>
      <c r="D3173" s="221">
        <v>62703000</v>
      </c>
      <c r="F3173" s="221" t="s">
        <v>208</v>
      </c>
      <c r="G3173" s="222">
        <v>10687293.26</v>
      </c>
      <c r="I3173" s="222">
        <f t="shared" si="99"/>
        <v>10687293.26</v>
      </c>
    </row>
    <row r="3174" spans="1:9" x14ac:dyDescent="0.2">
      <c r="A3174" s="221" t="s">
        <v>33</v>
      </c>
      <c r="B3174" s="225">
        <v>62703000</v>
      </c>
      <c r="C3174" s="221">
        <f t="shared" si="98"/>
        <v>8</v>
      </c>
      <c r="D3174" s="221">
        <v>62703000</v>
      </c>
      <c r="F3174" s="221" t="s">
        <v>208</v>
      </c>
      <c r="G3174" s="222">
        <v>301713.15999999997</v>
      </c>
      <c r="I3174" s="222">
        <f t="shared" si="99"/>
        <v>301713.15999999997</v>
      </c>
    </row>
    <row r="3175" spans="1:9" x14ac:dyDescent="0.2">
      <c r="A3175" s="221" t="s">
        <v>9</v>
      </c>
      <c r="B3175" s="225" t="s">
        <v>1041</v>
      </c>
      <c r="C3175" s="221">
        <f t="shared" si="98"/>
        <v>7</v>
      </c>
      <c r="D3175" s="221">
        <v>62703000</v>
      </c>
      <c r="F3175" s="221" t="s">
        <v>538</v>
      </c>
      <c r="G3175" s="222">
        <v>3087109.19</v>
      </c>
      <c r="H3175" s="222">
        <v>0</v>
      </c>
      <c r="I3175" s="222">
        <f t="shared" si="99"/>
        <v>3087109.19</v>
      </c>
    </row>
    <row r="3176" spans="1:9" x14ac:dyDescent="0.2">
      <c r="A3176" s="221" t="s">
        <v>13</v>
      </c>
      <c r="B3176" s="225" t="s">
        <v>1041</v>
      </c>
      <c r="C3176" s="221">
        <f t="shared" si="98"/>
        <v>7</v>
      </c>
      <c r="D3176" s="221">
        <v>62703000</v>
      </c>
      <c r="F3176" s="221" t="s">
        <v>538</v>
      </c>
      <c r="G3176" s="222">
        <v>15805018.720000001</v>
      </c>
      <c r="H3176" s="222">
        <v>0</v>
      </c>
      <c r="I3176" s="222">
        <f t="shared" si="99"/>
        <v>15805018.720000001</v>
      </c>
    </row>
    <row r="3177" spans="1:9" x14ac:dyDescent="0.2">
      <c r="A3177" s="221" t="s">
        <v>30</v>
      </c>
      <c r="B3177" s="225" t="s">
        <v>4385</v>
      </c>
      <c r="C3177" s="221">
        <f t="shared" si="98"/>
        <v>8</v>
      </c>
      <c r="D3177" s="221">
        <v>62703000</v>
      </c>
      <c r="F3177" s="221" t="s">
        <v>538</v>
      </c>
      <c r="G3177" s="222">
        <v>1500565.12</v>
      </c>
      <c r="I3177" s="222">
        <f t="shared" si="99"/>
        <v>1500565.12</v>
      </c>
    </row>
    <row r="3178" spans="1:9" x14ac:dyDescent="0.2">
      <c r="A3178" s="221" t="s">
        <v>21</v>
      </c>
      <c r="B3178" s="225" t="s">
        <v>1041</v>
      </c>
      <c r="C3178" s="221">
        <f t="shared" si="98"/>
        <v>7</v>
      </c>
      <c r="D3178" s="221">
        <v>62703000</v>
      </c>
      <c r="F3178" s="221" t="s">
        <v>538</v>
      </c>
      <c r="G3178" s="222">
        <v>293520.88</v>
      </c>
      <c r="H3178" s="222">
        <v>0</v>
      </c>
      <c r="I3178" s="222">
        <f t="shared" si="99"/>
        <v>293520.88</v>
      </c>
    </row>
    <row r="3179" spans="1:9" x14ac:dyDescent="0.2">
      <c r="A3179" s="221" t="s">
        <v>1</v>
      </c>
      <c r="B3179" s="225" t="s">
        <v>4385</v>
      </c>
      <c r="C3179" s="221">
        <f t="shared" si="98"/>
        <v>8</v>
      </c>
      <c r="D3179" s="221">
        <v>62703000</v>
      </c>
      <c r="F3179" s="221" t="s">
        <v>208</v>
      </c>
      <c r="G3179" s="222">
        <v>1168966.69</v>
      </c>
      <c r="I3179" s="222">
        <f t="shared" si="99"/>
        <v>1168966.69</v>
      </c>
    </row>
    <row r="3180" spans="1:9" x14ac:dyDescent="0.2">
      <c r="A3180" s="221" t="s">
        <v>5</v>
      </c>
      <c r="B3180" s="225" t="s">
        <v>1041</v>
      </c>
      <c r="C3180" s="221">
        <f t="shared" si="98"/>
        <v>7</v>
      </c>
      <c r="D3180" s="221">
        <v>62703000</v>
      </c>
      <c r="F3180" s="221" t="s">
        <v>538</v>
      </c>
      <c r="G3180" s="222">
        <v>3621089.57</v>
      </c>
      <c r="H3180" s="222">
        <v>0</v>
      </c>
      <c r="I3180" s="222">
        <f t="shared" si="99"/>
        <v>3621089.57</v>
      </c>
    </row>
    <row r="3181" spans="1:9" x14ac:dyDescent="0.2">
      <c r="A3181" s="221" t="s">
        <v>27</v>
      </c>
      <c r="B3181" s="225" t="s">
        <v>4385</v>
      </c>
      <c r="C3181" s="221">
        <f t="shared" si="98"/>
        <v>8</v>
      </c>
      <c r="D3181" s="221">
        <v>62703000</v>
      </c>
      <c r="F3181" s="221" t="s">
        <v>538</v>
      </c>
      <c r="G3181" s="222">
        <v>605673.31000000006</v>
      </c>
      <c r="I3181" s="222">
        <f t="shared" si="99"/>
        <v>605673.31000000006</v>
      </c>
    </row>
    <row r="3182" spans="1:9" x14ac:dyDescent="0.2">
      <c r="A3182" s="221" t="s">
        <v>25</v>
      </c>
      <c r="B3182" s="225">
        <v>62703000</v>
      </c>
      <c r="C3182" s="221">
        <f t="shared" si="98"/>
        <v>8</v>
      </c>
      <c r="D3182" s="221">
        <v>62703000</v>
      </c>
      <c r="F3182" s="221" t="s">
        <v>444</v>
      </c>
      <c r="G3182" s="222">
        <v>79815640.450000003</v>
      </c>
      <c r="I3182" s="222">
        <f t="shared" si="99"/>
        <v>79815640.450000003</v>
      </c>
    </row>
    <row r="3183" spans="1:9" x14ac:dyDescent="0.2">
      <c r="A3183" s="221" t="s">
        <v>15</v>
      </c>
      <c r="B3183" s="225">
        <v>62703000</v>
      </c>
      <c r="C3183" s="221">
        <f t="shared" si="98"/>
        <v>8</v>
      </c>
      <c r="D3183" s="221">
        <v>62703000</v>
      </c>
      <c r="F3183" s="221" t="s">
        <v>208</v>
      </c>
      <c r="G3183" s="222">
        <v>17513260.120999999</v>
      </c>
      <c r="I3183" s="222">
        <f t="shared" si="99"/>
        <v>17513260.120999999</v>
      </c>
    </row>
    <row r="3184" spans="1:9" x14ac:dyDescent="0.2">
      <c r="A3184" s="221" t="s">
        <v>37</v>
      </c>
      <c r="B3184" s="225" t="s">
        <v>4387</v>
      </c>
      <c r="C3184" s="221">
        <f t="shared" si="98"/>
        <v>6</v>
      </c>
      <c r="D3184" s="221">
        <v>62704000</v>
      </c>
      <c r="F3184" s="221" t="s">
        <v>448</v>
      </c>
      <c r="G3184" s="222">
        <v>296020.37</v>
      </c>
      <c r="I3184" s="222">
        <f t="shared" si="99"/>
        <v>296020.37</v>
      </c>
    </row>
    <row r="3185" spans="1:9" x14ac:dyDescent="0.2">
      <c r="A3185" s="221" t="s">
        <v>6</v>
      </c>
      <c r="B3185" s="225" t="s">
        <v>4388</v>
      </c>
      <c r="C3185" s="221">
        <f t="shared" si="98"/>
        <v>8</v>
      </c>
      <c r="D3185" s="221">
        <v>62704000</v>
      </c>
      <c r="F3185" s="221" t="s">
        <v>1808</v>
      </c>
      <c r="G3185" s="222">
        <v>88443.26</v>
      </c>
      <c r="I3185" s="222">
        <f t="shared" si="99"/>
        <v>88443.26</v>
      </c>
    </row>
    <row r="3186" spans="1:9" x14ac:dyDescent="0.2">
      <c r="A3186" s="221" t="s">
        <v>8</v>
      </c>
      <c r="B3186" s="225" t="s">
        <v>4388</v>
      </c>
      <c r="C3186" s="221">
        <f t="shared" si="98"/>
        <v>8</v>
      </c>
      <c r="D3186" s="221">
        <v>62704000</v>
      </c>
      <c r="F3186" s="221" t="s">
        <v>445</v>
      </c>
      <c r="G3186" s="222">
        <v>9000</v>
      </c>
      <c r="I3186" s="222">
        <f t="shared" si="99"/>
        <v>9000</v>
      </c>
    </row>
    <row r="3187" spans="1:9" x14ac:dyDescent="0.2">
      <c r="A3187" s="221" t="s">
        <v>17</v>
      </c>
      <c r="B3187" s="225" t="s">
        <v>4387</v>
      </c>
      <c r="C3187" s="221">
        <f t="shared" si="98"/>
        <v>6</v>
      </c>
      <c r="D3187" s="221">
        <v>62704000</v>
      </c>
      <c r="F3187" s="221" t="s">
        <v>448</v>
      </c>
      <c r="G3187" s="222">
        <v>473997.77140000003</v>
      </c>
      <c r="H3187" s="222">
        <v>0</v>
      </c>
      <c r="I3187" s="222">
        <f t="shared" si="99"/>
        <v>473997.77140000003</v>
      </c>
    </row>
    <row r="3188" spans="1:9" x14ac:dyDescent="0.2">
      <c r="A3188" s="221" t="s">
        <v>20</v>
      </c>
      <c r="B3188" s="225">
        <v>62704000</v>
      </c>
      <c r="C3188" s="221">
        <f t="shared" si="98"/>
        <v>8</v>
      </c>
      <c r="D3188" s="221">
        <v>62704000</v>
      </c>
      <c r="F3188" s="221" t="s">
        <v>445</v>
      </c>
      <c r="G3188" s="222">
        <v>96963.15</v>
      </c>
      <c r="I3188" s="222">
        <f t="shared" si="99"/>
        <v>96963.15</v>
      </c>
    </row>
    <row r="3189" spans="1:9" x14ac:dyDescent="0.2">
      <c r="A3189" s="221" t="s">
        <v>3315</v>
      </c>
      <c r="B3189" s="225" t="s">
        <v>4387</v>
      </c>
      <c r="C3189" s="221">
        <f t="shared" si="98"/>
        <v>6</v>
      </c>
      <c r="D3189" s="221">
        <v>62704000</v>
      </c>
      <c r="F3189" s="221" t="s">
        <v>448</v>
      </c>
      <c r="G3189" s="222">
        <v>405000</v>
      </c>
      <c r="I3189" s="222">
        <f t="shared" si="99"/>
        <v>405000</v>
      </c>
    </row>
    <row r="3190" spans="1:9" x14ac:dyDescent="0.2">
      <c r="A3190" s="221" t="s">
        <v>3316</v>
      </c>
      <c r="B3190" s="225" t="s">
        <v>4387</v>
      </c>
      <c r="C3190" s="221">
        <f t="shared" si="98"/>
        <v>6</v>
      </c>
      <c r="D3190" s="221">
        <v>62704000</v>
      </c>
      <c r="F3190" s="221" t="s">
        <v>448</v>
      </c>
      <c r="G3190" s="222">
        <v>399500</v>
      </c>
      <c r="I3190" s="222">
        <f t="shared" si="99"/>
        <v>399500</v>
      </c>
    </row>
    <row r="3191" spans="1:9" x14ac:dyDescent="0.2">
      <c r="A3191" s="221" t="s">
        <v>33</v>
      </c>
      <c r="B3191" s="225">
        <v>62704000</v>
      </c>
      <c r="C3191" s="221">
        <f t="shared" si="98"/>
        <v>8</v>
      </c>
      <c r="D3191" s="221">
        <v>62704000</v>
      </c>
      <c r="F3191" s="221" t="s">
        <v>1808</v>
      </c>
      <c r="G3191" s="222">
        <v>318445.01</v>
      </c>
      <c r="I3191" s="222">
        <f t="shared" si="99"/>
        <v>318445.01</v>
      </c>
    </row>
    <row r="3192" spans="1:9" x14ac:dyDescent="0.2">
      <c r="A3192" s="221" t="s">
        <v>9</v>
      </c>
      <c r="B3192" s="225" t="s">
        <v>1042</v>
      </c>
      <c r="C3192" s="221">
        <f t="shared" si="98"/>
        <v>7</v>
      </c>
      <c r="D3192" s="221">
        <v>62704000</v>
      </c>
      <c r="F3192" s="221" t="s">
        <v>445</v>
      </c>
      <c r="G3192" s="222">
        <v>928120</v>
      </c>
      <c r="H3192" s="222">
        <v>0</v>
      </c>
      <c r="I3192" s="222">
        <f t="shared" si="99"/>
        <v>928120</v>
      </c>
    </row>
    <row r="3193" spans="1:9" x14ac:dyDescent="0.2">
      <c r="A3193" s="221" t="s">
        <v>13</v>
      </c>
      <c r="B3193" s="225" t="s">
        <v>1042</v>
      </c>
      <c r="C3193" s="221">
        <f t="shared" si="98"/>
        <v>7</v>
      </c>
      <c r="D3193" s="221">
        <v>62704000</v>
      </c>
      <c r="F3193" s="221" t="s">
        <v>445</v>
      </c>
      <c r="G3193" s="222">
        <v>543080</v>
      </c>
      <c r="H3193" s="222">
        <v>0</v>
      </c>
      <c r="I3193" s="222">
        <f t="shared" si="99"/>
        <v>543080</v>
      </c>
    </row>
    <row r="3194" spans="1:9" x14ac:dyDescent="0.2">
      <c r="A3194" s="221" t="s">
        <v>21</v>
      </c>
      <c r="B3194" s="225" t="s">
        <v>1042</v>
      </c>
      <c r="C3194" s="221">
        <f t="shared" si="98"/>
        <v>7</v>
      </c>
      <c r="D3194" s="221">
        <v>62704000</v>
      </c>
      <c r="F3194" s="221" t="s">
        <v>445</v>
      </c>
      <c r="G3194" s="222">
        <v>47200</v>
      </c>
      <c r="H3194" s="222">
        <v>0</v>
      </c>
      <c r="I3194" s="222">
        <f t="shared" si="99"/>
        <v>47200</v>
      </c>
    </row>
    <row r="3195" spans="1:9" x14ac:dyDescent="0.2">
      <c r="A3195" s="221" t="s">
        <v>5</v>
      </c>
      <c r="B3195" s="225" t="s">
        <v>1042</v>
      </c>
      <c r="C3195" s="221">
        <f t="shared" si="98"/>
        <v>7</v>
      </c>
      <c r="D3195" s="221">
        <v>62704000</v>
      </c>
      <c r="F3195" s="221" t="s">
        <v>445</v>
      </c>
      <c r="G3195" s="222">
        <v>149200</v>
      </c>
      <c r="H3195" s="222">
        <v>0</v>
      </c>
      <c r="I3195" s="222">
        <f t="shared" si="99"/>
        <v>149200</v>
      </c>
    </row>
    <row r="3196" spans="1:9" x14ac:dyDescent="0.2">
      <c r="A3196" s="221" t="s">
        <v>25</v>
      </c>
      <c r="B3196" s="225">
        <v>62704000</v>
      </c>
      <c r="C3196" s="221">
        <f t="shared" si="98"/>
        <v>8</v>
      </c>
      <c r="D3196" s="221">
        <v>62704000</v>
      </c>
      <c r="F3196" s="221" t="s">
        <v>448</v>
      </c>
      <c r="G3196" s="222">
        <v>33873169.759999998</v>
      </c>
      <c r="I3196" s="222">
        <f t="shared" si="99"/>
        <v>33873169.759999998</v>
      </c>
    </row>
    <row r="3197" spans="1:9" x14ac:dyDescent="0.2">
      <c r="A3197" s="221" t="s">
        <v>3</v>
      </c>
      <c r="B3197" s="225">
        <v>627040</v>
      </c>
      <c r="C3197" s="221">
        <f t="shared" si="98"/>
        <v>6</v>
      </c>
      <c r="D3197" s="221">
        <v>62704000</v>
      </c>
      <c r="F3197" s="221" t="s">
        <v>448</v>
      </c>
      <c r="G3197" s="222">
        <v>120000</v>
      </c>
      <c r="I3197" s="222">
        <f t="shared" si="99"/>
        <v>120000</v>
      </c>
    </row>
    <row r="3198" spans="1:9" x14ac:dyDescent="0.2">
      <c r="A3198" s="221" t="s">
        <v>15</v>
      </c>
      <c r="B3198" s="225">
        <v>62704000</v>
      </c>
      <c r="C3198" s="221">
        <f t="shared" si="98"/>
        <v>8</v>
      </c>
      <c r="D3198" s="221">
        <v>62704000</v>
      </c>
      <c r="F3198" s="221" t="s">
        <v>2406</v>
      </c>
      <c r="G3198" s="222">
        <v>6803116.9270000001</v>
      </c>
      <c r="I3198" s="222">
        <f t="shared" si="99"/>
        <v>6803116.9270000001</v>
      </c>
    </row>
    <row r="3199" spans="1:9" x14ac:dyDescent="0.2">
      <c r="A3199" s="221" t="s">
        <v>8</v>
      </c>
      <c r="B3199" s="225" t="s">
        <v>4389</v>
      </c>
      <c r="C3199" s="221">
        <f t="shared" si="98"/>
        <v>8</v>
      </c>
      <c r="D3199" s="221">
        <v>62705000</v>
      </c>
      <c r="F3199" s="221" t="s">
        <v>539</v>
      </c>
      <c r="G3199" s="222">
        <v>23760</v>
      </c>
      <c r="I3199" s="222">
        <f t="shared" si="99"/>
        <v>23760</v>
      </c>
    </row>
    <row r="3200" spans="1:9" x14ac:dyDescent="0.2">
      <c r="A3200" s="221" t="s">
        <v>17</v>
      </c>
      <c r="B3200" s="225" t="s">
        <v>4390</v>
      </c>
      <c r="C3200" s="221">
        <f t="shared" si="98"/>
        <v>6</v>
      </c>
      <c r="D3200" s="221">
        <v>62705000</v>
      </c>
      <c r="F3200" s="221" t="s">
        <v>1423</v>
      </c>
      <c r="G3200" s="222">
        <v>4790285.12</v>
      </c>
      <c r="H3200" s="222">
        <v>0</v>
      </c>
      <c r="I3200" s="222">
        <f t="shared" si="99"/>
        <v>4790285.12</v>
      </c>
    </row>
    <row r="3201" spans="1:9" x14ac:dyDescent="0.2">
      <c r="A3201" s="221" t="s">
        <v>148</v>
      </c>
      <c r="B3201" s="225" t="s">
        <v>4389</v>
      </c>
      <c r="C3201" s="221">
        <f t="shared" si="98"/>
        <v>8</v>
      </c>
      <c r="D3201" s="221">
        <v>62705000</v>
      </c>
      <c r="F3201" s="221" t="s">
        <v>539</v>
      </c>
      <c r="G3201" s="222">
        <v>18422744.780000001</v>
      </c>
      <c r="I3201" s="222">
        <f t="shared" si="99"/>
        <v>18422744.780000001</v>
      </c>
    </row>
    <row r="3202" spans="1:9" x14ac:dyDescent="0.2">
      <c r="A3202" s="221" t="s">
        <v>7</v>
      </c>
      <c r="B3202" s="225" t="s">
        <v>4389</v>
      </c>
      <c r="C3202" s="221">
        <f t="shared" ref="C3202:C3265" si="100">+LEN(B:B)</f>
        <v>8</v>
      </c>
      <c r="D3202" s="221">
        <v>62705000</v>
      </c>
      <c r="F3202" s="221" t="s">
        <v>539</v>
      </c>
      <c r="G3202" s="222">
        <v>806763.54</v>
      </c>
      <c r="I3202" s="222">
        <f t="shared" ref="I3202:I3265" si="101">+G:G-H:H</f>
        <v>806763.54</v>
      </c>
    </row>
    <row r="3203" spans="1:9" x14ac:dyDescent="0.2">
      <c r="A3203" s="221" t="s">
        <v>145</v>
      </c>
      <c r="B3203" s="225" t="s">
        <v>4389</v>
      </c>
      <c r="C3203" s="221">
        <f t="shared" si="100"/>
        <v>8</v>
      </c>
      <c r="D3203" s="221">
        <v>62705000</v>
      </c>
      <c r="F3203" s="221" t="s">
        <v>1423</v>
      </c>
      <c r="G3203" s="222">
        <v>65000.01</v>
      </c>
      <c r="I3203" s="222">
        <f t="shared" si="101"/>
        <v>65000.01</v>
      </c>
    </row>
    <row r="3204" spans="1:9" x14ac:dyDescent="0.2">
      <c r="A3204" s="221" t="s">
        <v>9</v>
      </c>
      <c r="B3204" s="225" t="s">
        <v>1043</v>
      </c>
      <c r="C3204" s="221">
        <f t="shared" si="100"/>
        <v>7</v>
      </c>
      <c r="D3204" s="221">
        <v>62705000</v>
      </c>
      <c r="F3204" s="221" t="s">
        <v>539</v>
      </c>
      <c r="G3204" s="222">
        <v>7952831.6799999997</v>
      </c>
      <c r="H3204" s="222">
        <v>0</v>
      </c>
      <c r="I3204" s="222">
        <f t="shared" si="101"/>
        <v>7952831.6799999997</v>
      </c>
    </row>
    <row r="3205" spans="1:9" x14ac:dyDescent="0.2">
      <c r="A3205" s="221" t="s">
        <v>13</v>
      </c>
      <c r="B3205" s="225" t="s">
        <v>1043</v>
      </c>
      <c r="C3205" s="221">
        <f t="shared" si="100"/>
        <v>7</v>
      </c>
      <c r="D3205" s="221">
        <v>62705000</v>
      </c>
      <c r="F3205" s="221" t="s">
        <v>539</v>
      </c>
      <c r="G3205" s="222">
        <v>2688477.94</v>
      </c>
      <c r="H3205" s="222">
        <v>0</v>
      </c>
      <c r="I3205" s="222">
        <f t="shared" si="101"/>
        <v>2688477.94</v>
      </c>
    </row>
    <row r="3206" spans="1:9" x14ac:dyDescent="0.2">
      <c r="A3206" s="221" t="s">
        <v>21</v>
      </c>
      <c r="B3206" s="225" t="s">
        <v>1043</v>
      </c>
      <c r="C3206" s="221">
        <f t="shared" si="100"/>
        <v>7</v>
      </c>
      <c r="D3206" s="221">
        <v>62705000</v>
      </c>
      <c r="F3206" s="221" t="s">
        <v>539</v>
      </c>
      <c r="G3206" s="222">
        <v>54000</v>
      </c>
      <c r="H3206" s="222">
        <v>0</v>
      </c>
      <c r="I3206" s="222">
        <f t="shared" si="101"/>
        <v>54000</v>
      </c>
    </row>
    <row r="3207" spans="1:9" x14ac:dyDescent="0.2">
      <c r="A3207" s="221" t="s">
        <v>25</v>
      </c>
      <c r="B3207" s="225">
        <v>62705000</v>
      </c>
      <c r="C3207" s="221">
        <f t="shared" si="100"/>
        <v>8</v>
      </c>
      <c r="D3207" s="221">
        <v>62705000</v>
      </c>
      <c r="F3207" s="221" t="s">
        <v>1423</v>
      </c>
      <c r="G3207" s="222">
        <v>44986876.020000003</v>
      </c>
      <c r="I3207" s="222">
        <f t="shared" si="101"/>
        <v>44986876.020000003</v>
      </c>
    </row>
    <row r="3208" spans="1:9" x14ac:dyDescent="0.2">
      <c r="A3208" s="221" t="s">
        <v>15</v>
      </c>
      <c r="B3208" s="225">
        <v>62705000</v>
      </c>
      <c r="C3208" s="221">
        <f t="shared" si="100"/>
        <v>8</v>
      </c>
      <c r="D3208" s="221">
        <v>62705000</v>
      </c>
      <c r="F3208" s="221" t="s">
        <v>1423</v>
      </c>
      <c r="G3208" s="222">
        <v>2428550.7560000001</v>
      </c>
      <c r="I3208" s="222">
        <f t="shared" si="101"/>
        <v>2428550.7560000001</v>
      </c>
    </row>
    <row r="3209" spans="1:9" x14ac:dyDescent="0.2">
      <c r="A3209" s="221" t="s">
        <v>8</v>
      </c>
      <c r="B3209" s="225" t="s">
        <v>4391</v>
      </c>
      <c r="C3209" s="221">
        <f t="shared" si="100"/>
        <v>8</v>
      </c>
      <c r="D3209" s="221">
        <v>62706000</v>
      </c>
      <c r="F3209" s="221" t="s">
        <v>209</v>
      </c>
      <c r="G3209" s="222">
        <v>1605254.04</v>
      </c>
      <c r="I3209" s="222">
        <f t="shared" si="101"/>
        <v>1605254.04</v>
      </c>
    </row>
    <row r="3210" spans="1:9" x14ac:dyDescent="0.2">
      <c r="A3210" s="221" t="s">
        <v>17</v>
      </c>
      <c r="B3210" s="225" t="s">
        <v>4392</v>
      </c>
      <c r="C3210" s="221">
        <f t="shared" si="100"/>
        <v>6</v>
      </c>
      <c r="D3210" s="221">
        <v>62706000</v>
      </c>
      <c r="F3210" s="221" t="s">
        <v>209</v>
      </c>
      <c r="G3210" s="222">
        <v>10271939.060000001</v>
      </c>
      <c r="H3210" s="222">
        <v>0</v>
      </c>
      <c r="I3210" s="222">
        <f t="shared" si="101"/>
        <v>10271939.060000001</v>
      </c>
    </row>
    <row r="3211" spans="1:9" x14ac:dyDescent="0.2">
      <c r="A3211" s="221" t="s">
        <v>149</v>
      </c>
      <c r="B3211" s="225" t="s">
        <v>1044</v>
      </c>
      <c r="C3211" s="221">
        <f t="shared" si="100"/>
        <v>7</v>
      </c>
      <c r="D3211" s="221">
        <v>62706000</v>
      </c>
      <c r="F3211" s="221" t="s">
        <v>209</v>
      </c>
      <c r="G3211" s="222">
        <v>258422.81</v>
      </c>
      <c r="I3211" s="222">
        <f t="shared" si="101"/>
        <v>258422.81</v>
      </c>
    </row>
    <row r="3212" spans="1:9" x14ac:dyDescent="0.2">
      <c r="A3212" s="221" t="s">
        <v>148</v>
      </c>
      <c r="B3212" s="225" t="s">
        <v>4391</v>
      </c>
      <c r="C3212" s="221">
        <f t="shared" si="100"/>
        <v>8</v>
      </c>
      <c r="D3212" s="221">
        <v>62706000</v>
      </c>
      <c r="F3212" s="221" t="s">
        <v>209</v>
      </c>
      <c r="G3212" s="222">
        <v>2018062.16</v>
      </c>
      <c r="I3212" s="222">
        <f t="shared" si="101"/>
        <v>2018062.16</v>
      </c>
    </row>
    <row r="3213" spans="1:9" x14ac:dyDescent="0.2">
      <c r="A3213" s="221" t="s">
        <v>7</v>
      </c>
      <c r="B3213" s="225" t="s">
        <v>4391</v>
      </c>
      <c r="C3213" s="221">
        <f t="shared" si="100"/>
        <v>8</v>
      </c>
      <c r="D3213" s="221">
        <v>62706000</v>
      </c>
      <c r="F3213" s="221" t="s">
        <v>209</v>
      </c>
      <c r="G3213" s="222">
        <v>974021712.76999998</v>
      </c>
      <c r="I3213" s="222">
        <f t="shared" si="101"/>
        <v>974021712.76999998</v>
      </c>
    </row>
    <row r="3214" spans="1:9" x14ac:dyDescent="0.2">
      <c r="A3214" s="221" t="s">
        <v>145</v>
      </c>
      <c r="B3214" s="225" t="s">
        <v>4391</v>
      </c>
      <c r="C3214" s="221">
        <f t="shared" si="100"/>
        <v>8</v>
      </c>
      <c r="D3214" s="221">
        <v>62706000</v>
      </c>
      <c r="F3214" s="221" t="s">
        <v>209</v>
      </c>
      <c r="G3214" s="222">
        <v>1006482.3</v>
      </c>
      <c r="I3214" s="222">
        <f t="shared" si="101"/>
        <v>1006482.3</v>
      </c>
    </row>
    <row r="3215" spans="1:9" x14ac:dyDescent="0.2">
      <c r="A3215" s="221" t="s">
        <v>9</v>
      </c>
      <c r="B3215" s="225" t="s">
        <v>1044</v>
      </c>
      <c r="C3215" s="221">
        <f t="shared" si="100"/>
        <v>7</v>
      </c>
      <c r="D3215" s="221">
        <v>62706000</v>
      </c>
      <c r="F3215" s="221" t="s">
        <v>209</v>
      </c>
      <c r="G3215" s="222">
        <v>56641678.240000002</v>
      </c>
      <c r="H3215" s="222">
        <v>0</v>
      </c>
      <c r="I3215" s="222">
        <f t="shared" si="101"/>
        <v>56641678.240000002</v>
      </c>
    </row>
    <row r="3216" spans="1:9" x14ac:dyDescent="0.2">
      <c r="A3216" s="221" t="s">
        <v>13</v>
      </c>
      <c r="B3216" s="225" t="s">
        <v>1044</v>
      </c>
      <c r="C3216" s="221">
        <f t="shared" si="100"/>
        <v>7</v>
      </c>
      <c r="D3216" s="221">
        <v>62706000</v>
      </c>
      <c r="F3216" s="221" t="s">
        <v>209</v>
      </c>
      <c r="G3216" s="222">
        <v>17643905.129999999</v>
      </c>
      <c r="H3216" s="222">
        <v>0</v>
      </c>
      <c r="I3216" s="222">
        <f t="shared" si="101"/>
        <v>17643905.129999999</v>
      </c>
    </row>
    <row r="3217" spans="1:9" x14ac:dyDescent="0.2">
      <c r="A3217" s="221" t="s">
        <v>21</v>
      </c>
      <c r="B3217" s="225" t="s">
        <v>1044</v>
      </c>
      <c r="C3217" s="221">
        <f t="shared" si="100"/>
        <v>7</v>
      </c>
      <c r="D3217" s="221">
        <v>62706000</v>
      </c>
      <c r="F3217" s="221" t="s">
        <v>209</v>
      </c>
      <c r="G3217" s="222">
        <v>575771.62</v>
      </c>
      <c r="H3217" s="222">
        <v>0</v>
      </c>
      <c r="I3217" s="222">
        <f t="shared" si="101"/>
        <v>575771.62</v>
      </c>
    </row>
    <row r="3218" spans="1:9" x14ac:dyDescent="0.2">
      <c r="A3218" s="221" t="s">
        <v>1</v>
      </c>
      <c r="B3218" s="225" t="s">
        <v>4391</v>
      </c>
      <c r="C3218" s="221">
        <f t="shared" si="100"/>
        <v>8</v>
      </c>
      <c r="D3218" s="221">
        <v>62706000</v>
      </c>
      <c r="F3218" s="221" t="s">
        <v>209</v>
      </c>
      <c r="G3218" s="222">
        <v>5040259.51</v>
      </c>
      <c r="I3218" s="222">
        <f t="shared" si="101"/>
        <v>5040259.51</v>
      </c>
    </row>
    <row r="3219" spans="1:9" x14ac:dyDescent="0.2">
      <c r="A3219" s="221" t="s">
        <v>5</v>
      </c>
      <c r="B3219" s="225" t="s">
        <v>1044</v>
      </c>
      <c r="C3219" s="221">
        <f t="shared" si="100"/>
        <v>7</v>
      </c>
      <c r="D3219" s="221">
        <v>62706000</v>
      </c>
      <c r="F3219" s="221" t="s">
        <v>209</v>
      </c>
      <c r="G3219" s="222">
        <v>4326937.84</v>
      </c>
      <c r="H3219" s="222">
        <v>0</v>
      </c>
      <c r="I3219" s="222">
        <f t="shared" si="101"/>
        <v>4326937.84</v>
      </c>
    </row>
    <row r="3220" spans="1:9" x14ac:dyDescent="0.2">
      <c r="A3220" s="221" t="s">
        <v>25</v>
      </c>
      <c r="B3220" s="225">
        <v>62706000</v>
      </c>
      <c r="C3220" s="221">
        <f t="shared" si="100"/>
        <v>8</v>
      </c>
      <c r="D3220" s="221">
        <v>62706000</v>
      </c>
      <c r="F3220" s="221" t="s">
        <v>209</v>
      </c>
      <c r="G3220" s="222">
        <v>15964640</v>
      </c>
      <c r="I3220" s="222">
        <f t="shared" si="101"/>
        <v>15964640</v>
      </c>
    </row>
    <row r="3221" spans="1:9" x14ac:dyDescent="0.2">
      <c r="A3221" s="221" t="s">
        <v>3</v>
      </c>
      <c r="B3221" s="225">
        <v>627060</v>
      </c>
      <c r="C3221" s="221">
        <f t="shared" si="100"/>
        <v>6</v>
      </c>
      <c r="D3221" s="221">
        <v>62706000</v>
      </c>
      <c r="F3221" s="221" t="s">
        <v>209</v>
      </c>
      <c r="G3221" s="222">
        <v>42000</v>
      </c>
      <c r="I3221" s="222">
        <f t="shared" si="101"/>
        <v>42000</v>
      </c>
    </row>
    <row r="3222" spans="1:9" x14ac:dyDescent="0.2">
      <c r="A3222" s="221" t="s">
        <v>15</v>
      </c>
      <c r="B3222" s="225">
        <v>62706000</v>
      </c>
      <c r="C3222" s="221">
        <f t="shared" si="100"/>
        <v>8</v>
      </c>
      <c r="D3222" s="221">
        <v>62706000</v>
      </c>
      <c r="F3222" s="221" t="s">
        <v>209</v>
      </c>
      <c r="G3222" s="222">
        <v>16621890.463</v>
      </c>
      <c r="I3222" s="222">
        <f t="shared" si="101"/>
        <v>16621890.463</v>
      </c>
    </row>
    <row r="3223" spans="1:9" x14ac:dyDescent="0.2">
      <c r="A3223" s="221" t="s">
        <v>37</v>
      </c>
      <c r="B3223" s="225" t="s">
        <v>4393</v>
      </c>
      <c r="C3223" s="221">
        <f t="shared" si="100"/>
        <v>6</v>
      </c>
      <c r="D3223" s="221">
        <v>62707000</v>
      </c>
      <c r="F3223" s="221" t="s">
        <v>454</v>
      </c>
      <c r="G3223" s="222">
        <v>32400</v>
      </c>
      <c r="I3223" s="222">
        <f t="shared" si="101"/>
        <v>32400</v>
      </c>
    </row>
    <row r="3224" spans="1:9" x14ac:dyDescent="0.2">
      <c r="A3224" s="221" t="s">
        <v>6</v>
      </c>
      <c r="B3224" s="225" t="s">
        <v>4394</v>
      </c>
      <c r="C3224" s="221">
        <f t="shared" si="100"/>
        <v>8</v>
      </c>
      <c r="D3224" s="221">
        <v>62707000</v>
      </c>
      <c r="F3224" s="221" t="s">
        <v>454</v>
      </c>
      <c r="G3224" s="222">
        <v>49999.99</v>
      </c>
      <c r="I3224" s="222">
        <f t="shared" si="101"/>
        <v>49999.99</v>
      </c>
    </row>
    <row r="3225" spans="1:9" x14ac:dyDescent="0.2">
      <c r="A3225" s="221" t="s">
        <v>17</v>
      </c>
      <c r="B3225" s="225" t="s">
        <v>4393</v>
      </c>
      <c r="C3225" s="221">
        <f t="shared" si="100"/>
        <v>6</v>
      </c>
      <c r="D3225" s="221">
        <v>62707000</v>
      </c>
      <c r="F3225" s="221" t="s">
        <v>454</v>
      </c>
      <c r="G3225" s="222">
        <v>21079140.859999999</v>
      </c>
      <c r="H3225" s="222">
        <v>0</v>
      </c>
      <c r="I3225" s="222">
        <f t="shared" si="101"/>
        <v>21079140.859999999</v>
      </c>
    </row>
    <row r="3226" spans="1:9" x14ac:dyDescent="0.2">
      <c r="A3226" s="221" t="s">
        <v>148</v>
      </c>
      <c r="B3226" s="225" t="s">
        <v>4394</v>
      </c>
      <c r="C3226" s="221">
        <f t="shared" si="100"/>
        <v>8</v>
      </c>
      <c r="D3226" s="221">
        <v>62707000</v>
      </c>
      <c r="F3226" s="221" t="s">
        <v>4395</v>
      </c>
      <c r="G3226" s="222">
        <v>112500</v>
      </c>
      <c r="I3226" s="222">
        <f t="shared" si="101"/>
        <v>112500</v>
      </c>
    </row>
    <row r="3227" spans="1:9" x14ac:dyDescent="0.2">
      <c r="A3227" s="221" t="s">
        <v>7</v>
      </c>
      <c r="B3227" s="225" t="s">
        <v>4394</v>
      </c>
      <c r="C3227" s="221">
        <f t="shared" si="100"/>
        <v>8</v>
      </c>
      <c r="D3227" s="221">
        <v>62707000</v>
      </c>
      <c r="F3227" s="221" t="s">
        <v>2471</v>
      </c>
      <c r="G3227" s="222">
        <v>200000</v>
      </c>
      <c r="I3227" s="222">
        <f t="shared" si="101"/>
        <v>200000</v>
      </c>
    </row>
    <row r="3228" spans="1:9" x14ac:dyDescent="0.2">
      <c r="A3228" s="221" t="s">
        <v>33</v>
      </c>
      <c r="B3228" s="225">
        <v>62707000</v>
      </c>
      <c r="C3228" s="221">
        <f t="shared" si="100"/>
        <v>8</v>
      </c>
      <c r="D3228" s="221">
        <v>62707000</v>
      </c>
      <c r="F3228" s="221" t="s">
        <v>454</v>
      </c>
      <c r="G3228" s="222">
        <v>361120.15</v>
      </c>
      <c r="I3228" s="222">
        <f t="shared" si="101"/>
        <v>361120.15</v>
      </c>
    </row>
    <row r="3229" spans="1:9" x14ac:dyDescent="0.2">
      <c r="A3229" s="221" t="s">
        <v>9</v>
      </c>
      <c r="B3229" s="225" t="s">
        <v>1045</v>
      </c>
      <c r="C3229" s="221">
        <f t="shared" si="100"/>
        <v>7</v>
      </c>
      <c r="D3229" s="221">
        <v>62707000</v>
      </c>
      <c r="F3229" s="221" t="s">
        <v>540</v>
      </c>
      <c r="G3229" s="222">
        <v>17600</v>
      </c>
      <c r="H3229" s="222">
        <v>0</v>
      </c>
      <c r="I3229" s="222">
        <f t="shared" si="101"/>
        <v>17600</v>
      </c>
    </row>
    <row r="3230" spans="1:9" x14ac:dyDescent="0.2">
      <c r="A3230" s="221" t="s">
        <v>13</v>
      </c>
      <c r="B3230" s="225" t="s">
        <v>1045</v>
      </c>
      <c r="C3230" s="221">
        <f t="shared" si="100"/>
        <v>7</v>
      </c>
      <c r="D3230" s="221">
        <v>62707000</v>
      </c>
      <c r="F3230" s="221" t="s">
        <v>540</v>
      </c>
      <c r="G3230" s="222">
        <v>144000</v>
      </c>
      <c r="H3230" s="222">
        <v>0</v>
      </c>
      <c r="I3230" s="222">
        <f t="shared" si="101"/>
        <v>144000</v>
      </c>
    </row>
    <row r="3231" spans="1:9" x14ac:dyDescent="0.2">
      <c r="A3231" s="221" t="s">
        <v>5</v>
      </c>
      <c r="B3231" s="225" t="s">
        <v>1045</v>
      </c>
      <c r="C3231" s="221">
        <f t="shared" si="100"/>
        <v>7</v>
      </c>
      <c r="D3231" s="221">
        <v>62707000</v>
      </c>
      <c r="F3231" s="221" t="s">
        <v>540</v>
      </c>
      <c r="G3231" s="222">
        <v>261000</v>
      </c>
      <c r="H3231" s="222">
        <v>0</v>
      </c>
      <c r="I3231" s="222">
        <f t="shared" si="101"/>
        <v>261000</v>
      </c>
    </row>
    <row r="3232" spans="1:9" x14ac:dyDescent="0.2">
      <c r="A3232" s="221" t="s">
        <v>25</v>
      </c>
      <c r="B3232" s="225">
        <v>62707000</v>
      </c>
      <c r="C3232" s="221">
        <f t="shared" si="100"/>
        <v>8</v>
      </c>
      <c r="D3232" s="221">
        <v>62707000</v>
      </c>
      <c r="F3232" s="221" t="s">
        <v>4396</v>
      </c>
      <c r="G3232" s="222">
        <v>99999.99</v>
      </c>
      <c r="I3232" s="222">
        <f t="shared" si="101"/>
        <v>99999.99</v>
      </c>
    </row>
    <row r="3233" spans="1:9" x14ac:dyDescent="0.2">
      <c r="A3233" s="221" t="s">
        <v>37</v>
      </c>
      <c r="B3233" s="225" t="s">
        <v>4397</v>
      </c>
      <c r="C3233" s="221">
        <f t="shared" si="100"/>
        <v>6</v>
      </c>
      <c r="D3233" s="221">
        <v>62708000</v>
      </c>
      <c r="F3233" s="221" t="s">
        <v>1424</v>
      </c>
      <c r="G3233" s="222">
        <v>240000</v>
      </c>
      <c r="I3233" s="222">
        <f t="shared" si="101"/>
        <v>240000</v>
      </c>
    </row>
    <row r="3234" spans="1:9" x14ac:dyDescent="0.2">
      <c r="A3234" s="221" t="s">
        <v>6</v>
      </c>
      <c r="B3234" s="225" t="s">
        <v>4398</v>
      </c>
      <c r="C3234" s="221">
        <f t="shared" si="100"/>
        <v>8</v>
      </c>
      <c r="D3234" s="221">
        <v>62708000</v>
      </c>
      <c r="F3234" s="221" t="s">
        <v>1424</v>
      </c>
      <c r="G3234" s="222">
        <v>240000</v>
      </c>
      <c r="I3234" s="222">
        <f t="shared" si="101"/>
        <v>240000</v>
      </c>
    </row>
    <row r="3235" spans="1:9" x14ac:dyDescent="0.2">
      <c r="A3235" s="221" t="s">
        <v>8</v>
      </c>
      <c r="B3235" s="225" t="s">
        <v>4398</v>
      </c>
      <c r="C3235" s="221">
        <f t="shared" si="100"/>
        <v>8</v>
      </c>
      <c r="D3235" s="221">
        <v>62708000</v>
      </c>
      <c r="F3235" s="221" t="s">
        <v>541</v>
      </c>
      <c r="G3235" s="222">
        <v>240000</v>
      </c>
      <c r="I3235" s="222">
        <f t="shared" si="101"/>
        <v>240000</v>
      </c>
    </row>
    <row r="3236" spans="1:9" x14ac:dyDescent="0.2">
      <c r="A3236" s="221" t="s">
        <v>17</v>
      </c>
      <c r="B3236" s="225" t="s">
        <v>4397</v>
      </c>
      <c r="C3236" s="221">
        <f t="shared" si="100"/>
        <v>6</v>
      </c>
      <c r="D3236" s="221">
        <v>62708000</v>
      </c>
      <c r="F3236" s="221" t="s">
        <v>1424</v>
      </c>
      <c r="G3236" s="222">
        <v>259500</v>
      </c>
      <c r="H3236" s="222">
        <v>0</v>
      </c>
      <c r="I3236" s="222">
        <f t="shared" si="101"/>
        <v>259500</v>
      </c>
    </row>
    <row r="3237" spans="1:9" x14ac:dyDescent="0.2">
      <c r="A3237" s="221" t="s">
        <v>11</v>
      </c>
      <c r="B3237" s="225" t="s">
        <v>4398</v>
      </c>
      <c r="C3237" s="221">
        <f t="shared" si="100"/>
        <v>8</v>
      </c>
      <c r="D3237" s="221">
        <v>62708000</v>
      </c>
      <c r="F3237" s="221" t="s">
        <v>2482</v>
      </c>
      <c r="G3237" s="222">
        <v>240000</v>
      </c>
      <c r="I3237" s="222">
        <f t="shared" si="101"/>
        <v>240000</v>
      </c>
    </row>
    <row r="3238" spans="1:9" x14ac:dyDescent="0.2">
      <c r="A3238" s="221" t="s">
        <v>33</v>
      </c>
      <c r="B3238" s="225">
        <v>62708000</v>
      </c>
      <c r="C3238" s="221">
        <f t="shared" si="100"/>
        <v>8</v>
      </c>
      <c r="D3238" s="221">
        <v>62708000</v>
      </c>
      <c r="F3238" s="221" t="s">
        <v>1424</v>
      </c>
      <c r="G3238" s="222">
        <v>631500</v>
      </c>
      <c r="I3238" s="222">
        <f t="shared" si="101"/>
        <v>631500</v>
      </c>
    </row>
    <row r="3239" spans="1:9" x14ac:dyDescent="0.2">
      <c r="A3239" s="221" t="s">
        <v>9</v>
      </c>
      <c r="B3239" s="225" t="s">
        <v>1046</v>
      </c>
      <c r="C3239" s="221">
        <f t="shared" si="100"/>
        <v>7</v>
      </c>
      <c r="D3239" s="221">
        <v>62708000</v>
      </c>
      <c r="F3239" s="221" t="s">
        <v>541</v>
      </c>
      <c r="G3239" s="222">
        <v>343500</v>
      </c>
      <c r="H3239" s="222">
        <v>0</v>
      </c>
      <c r="I3239" s="222">
        <f t="shared" si="101"/>
        <v>343500</v>
      </c>
    </row>
    <row r="3240" spans="1:9" x14ac:dyDescent="0.2">
      <c r="A3240" s="221" t="s">
        <v>13</v>
      </c>
      <c r="B3240" s="225" t="s">
        <v>1046</v>
      </c>
      <c r="C3240" s="221">
        <f t="shared" si="100"/>
        <v>7</v>
      </c>
      <c r="D3240" s="221">
        <v>62708000</v>
      </c>
      <c r="F3240" s="221" t="s">
        <v>541</v>
      </c>
      <c r="G3240" s="222">
        <v>343500</v>
      </c>
      <c r="H3240" s="222">
        <v>0</v>
      </c>
      <c r="I3240" s="222">
        <f t="shared" si="101"/>
        <v>343500</v>
      </c>
    </row>
    <row r="3241" spans="1:9" x14ac:dyDescent="0.2">
      <c r="A3241" s="221" t="s">
        <v>21</v>
      </c>
      <c r="B3241" s="225" t="s">
        <v>1046</v>
      </c>
      <c r="C3241" s="221">
        <f t="shared" si="100"/>
        <v>7</v>
      </c>
      <c r="D3241" s="221">
        <v>62708000</v>
      </c>
      <c r="F3241" s="221" t="s">
        <v>541</v>
      </c>
      <c r="G3241" s="222">
        <v>54000</v>
      </c>
      <c r="H3241" s="222">
        <v>0</v>
      </c>
      <c r="I3241" s="222">
        <f t="shared" si="101"/>
        <v>54000</v>
      </c>
    </row>
    <row r="3242" spans="1:9" x14ac:dyDescent="0.2">
      <c r="A3242" s="221" t="s">
        <v>5</v>
      </c>
      <c r="B3242" s="225" t="s">
        <v>1046</v>
      </c>
      <c r="C3242" s="221">
        <f t="shared" si="100"/>
        <v>7</v>
      </c>
      <c r="D3242" s="221">
        <v>62708000</v>
      </c>
      <c r="F3242" s="221" t="s">
        <v>541</v>
      </c>
      <c r="G3242" s="222">
        <v>348500</v>
      </c>
      <c r="H3242" s="222">
        <v>0</v>
      </c>
      <c r="I3242" s="222">
        <f t="shared" si="101"/>
        <v>348500</v>
      </c>
    </row>
    <row r="3243" spans="1:9" x14ac:dyDescent="0.2">
      <c r="A3243" s="221" t="s">
        <v>37</v>
      </c>
      <c r="B3243" s="225" t="s">
        <v>4399</v>
      </c>
      <c r="C3243" s="221">
        <f t="shared" si="100"/>
        <v>6</v>
      </c>
      <c r="D3243" s="221">
        <v>62709000</v>
      </c>
      <c r="F3243" s="221" t="s">
        <v>1425</v>
      </c>
      <c r="G3243" s="222">
        <v>642577.94999999902</v>
      </c>
      <c r="I3243" s="222">
        <f t="shared" si="101"/>
        <v>642577.94999999902</v>
      </c>
    </row>
    <row r="3244" spans="1:9" x14ac:dyDescent="0.2">
      <c r="A3244" s="221" t="s">
        <v>6</v>
      </c>
      <c r="B3244" s="225" t="s">
        <v>4400</v>
      </c>
      <c r="C3244" s="221">
        <f t="shared" si="100"/>
        <v>8</v>
      </c>
      <c r="D3244" s="221">
        <v>62709000</v>
      </c>
      <c r="F3244" s="221" t="s">
        <v>1425</v>
      </c>
      <c r="G3244" s="222">
        <v>1108921.68</v>
      </c>
      <c r="I3244" s="222">
        <f t="shared" si="101"/>
        <v>1108921.68</v>
      </c>
    </row>
    <row r="3245" spans="1:9" x14ac:dyDescent="0.2">
      <c r="A3245" s="221" t="s">
        <v>2</v>
      </c>
      <c r="B3245" s="225" t="s">
        <v>4400</v>
      </c>
      <c r="C3245" s="221">
        <f t="shared" si="100"/>
        <v>8</v>
      </c>
      <c r="D3245" s="221">
        <v>62709000</v>
      </c>
      <c r="F3245" s="221" t="s">
        <v>1956</v>
      </c>
      <c r="G3245" s="222">
        <v>44100</v>
      </c>
      <c r="I3245" s="222">
        <f t="shared" si="101"/>
        <v>44100</v>
      </c>
    </row>
    <row r="3246" spans="1:9" x14ac:dyDescent="0.2">
      <c r="A3246" s="221" t="s">
        <v>17</v>
      </c>
      <c r="B3246" s="225" t="s">
        <v>4399</v>
      </c>
      <c r="C3246" s="221">
        <f t="shared" si="100"/>
        <v>6</v>
      </c>
      <c r="D3246" s="221">
        <v>62709000</v>
      </c>
      <c r="F3246" s="221" t="s">
        <v>1425</v>
      </c>
      <c r="G3246" s="222">
        <v>1976769.61</v>
      </c>
      <c r="H3246" s="222">
        <v>0</v>
      </c>
      <c r="I3246" s="222">
        <f t="shared" si="101"/>
        <v>1976769.61</v>
      </c>
    </row>
    <row r="3247" spans="1:9" x14ac:dyDescent="0.2">
      <c r="A3247" s="221" t="s">
        <v>20</v>
      </c>
      <c r="B3247" s="225">
        <v>62709000</v>
      </c>
      <c r="C3247" s="221">
        <f t="shared" si="100"/>
        <v>8</v>
      </c>
      <c r="D3247" s="221">
        <v>62709000</v>
      </c>
      <c r="F3247" s="221" t="s">
        <v>450</v>
      </c>
      <c r="G3247" s="222">
        <v>509820</v>
      </c>
      <c r="I3247" s="222">
        <f t="shared" si="101"/>
        <v>509820</v>
      </c>
    </row>
    <row r="3248" spans="1:9" x14ac:dyDescent="0.2">
      <c r="A3248" s="221" t="s">
        <v>148</v>
      </c>
      <c r="B3248" s="225" t="s">
        <v>4400</v>
      </c>
      <c r="C3248" s="221">
        <f t="shared" si="100"/>
        <v>8</v>
      </c>
      <c r="D3248" s="221">
        <v>62709000</v>
      </c>
      <c r="F3248" s="221" t="s">
        <v>1956</v>
      </c>
      <c r="G3248" s="222">
        <v>7073501.7300000004</v>
      </c>
      <c r="I3248" s="222">
        <f t="shared" si="101"/>
        <v>7073501.7300000004</v>
      </c>
    </row>
    <row r="3249" spans="1:9" x14ac:dyDescent="0.2">
      <c r="A3249" s="221" t="s">
        <v>3315</v>
      </c>
      <c r="B3249" s="225" t="s">
        <v>4399</v>
      </c>
      <c r="C3249" s="221">
        <f t="shared" si="100"/>
        <v>6</v>
      </c>
      <c r="D3249" s="221">
        <v>62709000</v>
      </c>
      <c r="F3249" s="221" t="s">
        <v>1425</v>
      </c>
      <c r="G3249" s="222">
        <v>247466.62</v>
      </c>
      <c r="I3249" s="222">
        <f t="shared" si="101"/>
        <v>247466.62</v>
      </c>
    </row>
    <row r="3250" spans="1:9" x14ac:dyDescent="0.2">
      <c r="A3250" s="221" t="s">
        <v>3316</v>
      </c>
      <c r="B3250" s="225" t="s">
        <v>4399</v>
      </c>
      <c r="C3250" s="221">
        <f t="shared" si="100"/>
        <v>6</v>
      </c>
      <c r="D3250" s="221">
        <v>62709000</v>
      </c>
      <c r="F3250" s="221" t="s">
        <v>1425</v>
      </c>
      <c r="G3250" s="222">
        <v>190200</v>
      </c>
      <c r="I3250" s="222">
        <f t="shared" si="101"/>
        <v>190200</v>
      </c>
    </row>
    <row r="3251" spans="1:9" x14ac:dyDescent="0.2">
      <c r="A3251" s="221" t="s">
        <v>7</v>
      </c>
      <c r="B3251" s="225" t="s">
        <v>4400</v>
      </c>
      <c r="C3251" s="221">
        <f t="shared" si="100"/>
        <v>8</v>
      </c>
      <c r="D3251" s="221">
        <v>62709000</v>
      </c>
      <c r="F3251" s="221" t="s">
        <v>1808</v>
      </c>
      <c r="G3251" s="222">
        <v>2281105.5299999998</v>
      </c>
      <c r="I3251" s="222">
        <f t="shared" si="101"/>
        <v>2281105.5299999998</v>
      </c>
    </row>
    <row r="3252" spans="1:9" x14ac:dyDescent="0.2">
      <c r="A3252" s="221" t="s">
        <v>33</v>
      </c>
      <c r="B3252" s="225">
        <v>62709000</v>
      </c>
      <c r="C3252" s="221">
        <f t="shared" si="100"/>
        <v>8</v>
      </c>
      <c r="D3252" s="221">
        <v>62709000</v>
      </c>
      <c r="F3252" s="221" t="s">
        <v>1425</v>
      </c>
      <c r="G3252" s="222">
        <v>1416596.34</v>
      </c>
      <c r="I3252" s="222">
        <f t="shared" si="101"/>
        <v>1416596.34</v>
      </c>
    </row>
    <row r="3253" spans="1:9" x14ac:dyDescent="0.2">
      <c r="A3253" s="221" t="s">
        <v>9</v>
      </c>
      <c r="B3253" s="225" t="s">
        <v>1047</v>
      </c>
      <c r="C3253" s="221">
        <f t="shared" si="100"/>
        <v>7</v>
      </c>
      <c r="D3253" s="221">
        <v>62709000</v>
      </c>
      <c r="F3253" s="221" t="s">
        <v>450</v>
      </c>
      <c r="G3253" s="222">
        <v>6513239.0300000003</v>
      </c>
      <c r="H3253" s="222">
        <v>0</v>
      </c>
      <c r="I3253" s="222">
        <f t="shared" si="101"/>
        <v>6513239.0300000003</v>
      </c>
    </row>
    <row r="3254" spans="1:9" x14ac:dyDescent="0.2">
      <c r="A3254" s="221" t="s">
        <v>13</v>
      </c>
      <c r="B3254" s="225" t="s">
        <v>1047</v>
      </c>
      <c r="C3254" s="221">
        <f t="shared" si="100"/>
        <v>7</v>
      </c>
      <c r="D3254" s="221">
        <v>62709000</v>
      </c>
      <c r="F3254" s="221" t="s">
        <v>450</v>
      </c>
      <c r="G3254" s="222">
        <v>2465941.91</v>
      </c>
      <c r="H3254" s="222">
        <v>0</v>
      </c>
      <c r="I3254" s="222">
        <f t="shared" si="101"/>
        <v>2465941.91</v>
      </c>
    </row>
    <row r="3255" spans="1:9" x14ac:dyDescent="0.2">
      <c r="A3255" s="221" t="s">
        <v>21</v>
      </c>
      <c r="B3255" s="225" t="s">
        <v>1047</v>
      </c>
      <c r="C3255" s="221">
        <f t="shared" si="100"/>
        <v>7</v>
      </c>
      <c r="D3255" s="221">
        <v>62709000</v>
      </c>
      <c r="F3255" s="221" t="s">
        <v>450</v>
      </c>
      <c r="G3255" s="222">
        <v>182522.38</v>
      </c>
      <c r="H3255" s="222">
        <v>0</v>
      </c>
      <c r="I3255" s="222">
        <f t="shared" si="101"/>
        <v>182522.38</v>
      </c>
    </row>
    <row r="3256" spans="1:9" x14ac:dyDescent="0.2">
      <c r="A3256" s="221" t="s">
        <v>5</v>
      </c>
      <c r="B3256" s="225" t="s">
        <v>1047</v>
      </c>
      <c r="C3256" s="221">
        <f t="shared" si="100"/>
        <v>7</v>
      </c>
      <c r="D3256" s="221">
        <v>62709000</v>
      </c>
      <c r="F3256" s="221" t="s">
        <v>450</v>
      </c>
      <c r="G3256" s="222">
        <v>1228411.43</v>
      </c>
      <c r="H3256" s="222">
        <v>0</v>
      </c>
      <c r="I3256" s="222">
        <f t="shared" si="101"/>
        <v>1228411.43</v>
      </c>
    </row>
    <row r="3257" spans="1:9" x14ac:dyDescent="0.2">
      <c r="A3257" s="221" t="s">
        <v>25</v>
      </c>
      <c r="B3257" s="225">
        <v>62709000</v>
      </c>
      <c r="C3257" s="221">
        <f t="shared" si="100"/>
        <v>8</v>
      </c>
      <c r="D3257" s="221">
        <v>62709000</v>
      </c>
      <c r="F3257" s="221" t="s">
        <v>1607</v>
      </c>
      <c r="G3257" s="222">
        <v>182750856.74000001</v>
      </c>
      <c r="I3257" s="222">
        <f t="shared" si="101"/>
        <v>182750856.74000001</v>
      </c>
    </row>
    <row r="3258" spans="1:9" x14ac:dyDescent="0.2">
      <c r="A3258" s="221" t="s">
        <v>3</v>
      </c>
      <c r="B3258" s="225">
        <v>627090</v>
      </c>
      <c r="C3258" s="221">
        <f t="shared" si="100"/>
        <v>6</v>
      </c>
      <c r="D3258" s="221">
        <v>62709000</v>
      </c>
      <c r="F3258" s="221" t="s">
        <v>1425</v>
      </c>
      <c r="G3258" s="222">
        <v>129600</v>
      </c>
      <c r="I3258" s="222">
        <f t="shared" si="101"/>
        <v>129600</v>
      </c>
    </row>
    <row r="3259" spans="1:9" x14ac:dyDescent="0.2">
      <c r="A3259" s="221" t="s">
        <v>17</v>
      </c>
      <c r="B3259" s="225" t="s">
        <v>4401</v>
      </c>
      <c r="C3259" s="221">
        <f t="shared" si="100"/>
        <v>6</v>
      </c>
      <c r="D3259" s="221">
        <v>62710000</v>
      </c>
      <c r="F3259" s="221" t="s">
        <v>1426</v>
      </c>
      <c r="G3259" s="222">
        <v>820866.66</v>
      </c>
      <c r="H3259" s="222">
        <v>0</v>
      </c>
      <c r="I3259" s="222">
        <f t="shared" si="101"/>
        <v>820866.66</v>
      </c>
    </row>
    <row r="3260" spans="1:9" x14ac:dyDescent="0.2">
      <c r="A3260" s="221" t="s">
        <v>148</v>
      </c>
      <c r="B3260" s="225" t="s">
        <v>4402</v>
      </c>
      <c r="C3260" s="221">
        <f t="shared" si="100"/>
        <v>8</v>
      </c>
      <c r="D3260" s="221">
        <v>62710000</v>
      </c>
      <c r="F3260" s="221" t="s">
        <v>210</v>
      </c>
      <c r="G3260" s="222">
        <v>97659.4</v>
      </c>
      <c r="I3260" s="222">
        <f t="shared" si="101"/>
        <v>97659.4</v>
      </c>
    </row>
    <row r="3261" spans="1:9" x14ac:dyDescent="0.2">
      <c r="A3261" s="221" t="s">
        <v>3315</v>
      </c>
      <c r="B3261" s="225" t="s">
        <v>4401</v>
      </c>
      <c r="C3261" s="221">
        <f t="shared" si="100"/>
        <v>6</v>
      </c>
      <c r="D3261" s="221">
        <v>62710000</v>
      </c>
      <c r="F3261" s="221" t="s">
        <v>1426</v>
      </c>
      <c r="G3261" s="222">
        <v>52500</v>
      </c>
      <c r="I3261" s="222">
        <f t="shared" si="101"/>
        <v>52500</v>
      </c>
    </row>
    <row r="3262" spans="1:9" x14ac:dyDescent="0.2">
      <c r="A3262" s="221" t="s">
        <v>3316</v>
      </c>
      <c r="B3262" s="225" t="s">
        <v>4401</v>
      </c>
      <c r="C3262" s="221">
        <f t="shared" si="100"/>
        <v>6</v>
      </c>
      <c r="D3262" s="221">
        <v>62710000</v>
      </c>
      <c r="F3262" s="221" t="s">
        <v>1426</v>
      </c>
      <c r="G3262" s="222">
        <v>30000</v>
      </c>
      <c r="I3262" s="222">
        <f t="shared" si="101"/>
        <v>30000</v>
      </c>
    </row>
    <row r="3263" spans="1:9" x14ac:dyDescent="0.2">
      <c r="A3263" s="221" t="s">
        <v>7</v>
      </c>
      <c r="B3263" s="225" t="s">
        <v>4402</v>
      </c>
      <c r="C3263" s="221">
        <f t="shared" si="100"/>
        <v>8</v>
      </c>
      <c r="D3263" s="221">
        <v>62710000</v>
      </c>
      <c r="F3263" s="221" t="s">
        <v>1607</v>
      </c>
      <c r="G3263" s="222">
        <v>4344486.7399998903</v>
      </c>
      <c r="I3263" s="222">
        <f t="shared" si="101"/>
        <v>4344486.7399998903</v>
      </c>
    </row>
    <row r="3264" spans="1:9" x14ac:dyDescent="0.2">
      <c r="A3264" s="221" t="s">
        <v>9</v>
      </c>
      <c r="B3264" s="225" t="s">
        <v>1048</v>
      </c>
      <c r="C3264" s="221">
        <f t="shared" si="100"/>
        <v>7</v>
      </c>
      <c r="D3264" s="221">
        <v>62710000</v>
      </c>
      <c r="F3264" s="221" t="s">
        <v>211</v>
      </c>
      <c r="G3264" s="222">
        <v>269400</v>
      </c>
      <c r="H3264" s="222">
        <v>0</v>
      </c>
      <c r="I3264" s="222">
        <f t="shared" si="101"/>
        <v>269400</v>
      </c>
    </row>
    <row r="3265" spans="1:9" x14ac:dyDescent="0.2">
      <c r="A3265" s="221" t="s">
        <v>13</v>
      </c>
      <c r="B3265" s="225" t="s">
        <v>1048</v>
      </c>
      <c r="C3265" s="221">
        <f t="shared" si="100"/>
        <v>7</v>
      </c>
      <c r="D3265" s="221">
        <v>62710000</v>
      </c>
      <c r="F3265" s="221" t="s">
        <v>211</v>
      </c>
      <c r="G3265" s="222">
        <v>294506.65999999997</v>
      </c>
      <c r="H3265" s="222">
        <v>0</v>
      </c>
      <c r="I3265" s="222">
        <f t="shared" si="101"/>
        <v>294506.65999999997</v>
      </c>
    </row>
    <row r="3266" spans="1:9" x14ac:dyDescent="0.2">
      <c r="A3266" s="221" t="s">
        <v>1</v>
      </c>
      <c r="B3266" s="225" t="s">
        <v>4402</v>
      </c>
      <c r="C3266" s="221">
        <f t="shared" ref="C3266:C3329" si="102">+LEN(B:B)</f>
        <v>8</v>
      </c>
      <c r="D3266" s="221">
        <v>62710000</v>
      </c>
      <c r="F3266" s="221" t="s">
        <v>210</v>
      </c>
      <c r="G3266" s="222">
        <v>1260000</v>
      </c>
      <c r="I3266" s="222">
        <f t="shared" ref="I3266:I3329" si="103">+G:G-H:H</f>
        <v>1260000</v>
      </c>
    </row>
    <row r="3267" spans="1:9" x14ac:dyDescent="0.2">
      <c r="A3267" s="221" t="s">
        <v>5</v>
      </c>
      <c r="B3267" s="225" t="s">
        <v>1048</v>
      </c>
      <c r="C3267" s="221">
        <f t="shared" si="102"/>
        <v>7</v>
      </c>
      <c r="D3267" s="221">
        <v>62710000</v>
      </c>
      <c r="F3267" s="221" t="s">
        <v>211</v>
      </c>
      <c r="G3267" s="222">
        <v>311302.14</v>
      </c>
      <c r="H3267" s="222">
        <v>0</v>
      </c>
      <c r="I3267" s="222">
        <f t="shared" si="103"/>
        <v>311302.14</v>
      </c>
    </row>
    <row r="3268" spans="1:9" x14ac:dyDescent="0.2">
      <c r="A3268" s="221" t="s">
        <v>20</v>
      </c>
      <c r="B3268" s="225">
        <v>62711000</v>
      </c>
      <c r="C3268" s="221">
        <f t="shared" si="102"/>
        <v>8</v>
      </c>
      <c r="D3268" s="221">
        <v>62711000</v>
      </c>
      <c r="F3268" s="221" t="s">
        <v>542</v>
      </c>
      <c r="G3268" s="222">
        <v>36173.75</v>
      </c>
      <c r="I3268" s="222">
        <f t="shared" si="103"/>
        <v>36173.75</v>
      </c>
    </row>
    <row r="3269" spans="1:9" x14ac:dyDescent="0.2">
      <c r="A3269" s="221" t="s">
        <v>9</v>
      </c>
      <c r="B3269" s="225" t="s">
        <v>1049</v>
      </c>
      <c r="C3269" s="221">
        <f t="shared" si="102"/>
        <v>7</v>
      </c>
      <c r="D3269" s="221">
        <v>62711000</v>
      </c>
      <c r="F3269" s="221" t="s">
        <v>542</v>
      </c>
      <c r="G3269" s="222">
        <v>32548053.489999998</v>
      </c>
      <c r="H3269" s="222">
        <v>0</v>
      </c>
      <c r="I3269" s="222">
        <f t="shared" si="103"/>
        <v>32548053.489999998</v>
      </c>
    </row>
    <row r="3270" spans="1:9" x14ac:dyDescent="0.2">
      <c r="A3270" s="221" t="s">
        <v>13</v>
      </c>
      <c r="B3270" s="225" t="s">
        <v>1049</v>
      </c>
      <c r="C3270" s="221">
        <f t="shared" si="102"/>
        <v>7</v>
      </c>
      <c r="D3270" s="221">
        <v>62711000</v>
      </c>
      <c r="F3270" s="221" t="s">
        <v>542</v>
      </c>
      <c r="G3270" s="222">
        <v>32056389.890000001</v>
      </c>
      <c r="H3270" s="222">
        <v>0</v>
      </c>
      <c r="I3270" s="222">
        <f t="shared" si="103"/>
        <v>32056389.890000001</v>
      </c>
    </row>
    <row r="3271" spans="1:9" x14ac:dyDescent="0.2">
      <c r="A3271" s="221" t="s">
        <v>5</v>
      </c>
      <c r="B3271" s="225" t="s">
        <v>1049</v>
      </c>
      <c r="C3271" s="221">
        <f t="shared" si="102"/>
        <v>7</v>
      </c>
      <c r="D3271" s="221">
        <v>62711000</v>
      </c>
      <c r="F3271" s="221" t="s">
        <v>542</v>
      </c>
      <c r="G3271" s="222">
        <v>3233151.36</v>
      </c>
      <c r="H3271" s="222">
        <v>0</v>
      </c>
      <c r="I3271" s="222">
        <f t="shared" si="103"/>
        <v>3233151.36</v>
      </c>
    </row>
    <row r="3272" spans="1:9" x14ac:dyDescent="0.2">
      <c r="A3272" s="221" t="s">
        <v>25</v>
      </c>
      <c r="B3272" s="225">
        <v>62711000</v>
      </c>
      <c r="C3272" s="221">
        <f t="shared" si="102"/>
        <v>8</v>
      </c>
      <c r="D3272" s="221">
        <v>62711000</v>
      </c>
      <c r="F3272" s="221" t="s">
        <v>454</v>
      </c>
      <c r="G3272" s="222">
        <v>72759331.409999996</v>
      </c>
      <c r="I3272" s="222">
        <f t="shared" si="103"/>
        <v>72759331.409999996</v>
      </c>
    </row>
    <row r="3273" spans="1:9" x14ac:dyDescent="0.2">
      <c r="A3273" s="221" t="s">
        <v>9</v>
      </c>
      <c r="B3273" s="225" t="s">
        <v>1050</v>
      </c>
      <c r="C3273" s="221">
        <f t="shared" si="102"/>
        <v>7</v>
      </c>
      <c r="D3273" s="221">
        <v>62711000</v>
      </c>
      <c r="F3273" s="221" t="s">
        <v>456</v>
      </c>
      <c r="G3273" s="222">
        <v>759695.38</v>
      </c>
      <c r="H3273" s="222">
        <v>0</v>
      </c>
      <c r="I3273" s="222">
        <f t="shared" si="103"/>
        <v>759695.38</v>
      </c>
    </row>
    <row r="3274" spans="1:9" x14ac:dyDescent="0.2">
      <c r="A3274" s="221" t="s">
        <v>21</v>
      </c>
      <c r="B3274" s="225" t="s">
        <v>1050</v>
      </c>
      <c r="C3274" s="221">
        <f t="shared" si="102"/>
        <v>7</v>
      </c>
      <c r="D3274" s="221">
        <v>62711000</v>
      </c>
      <c r="F3274" s="221" t="s">
        <v>456</v>
      </c>
      <c r="G3274" s="222">
        <v>11079138.890000001</v>
      </c>
      <c r="H3274" s="222">
        <v>0</v>
      </c>
      <c r="I3274" s="222">
        <f t="shared" si="103"/>
        <v>11079138.890000001</v>
      </c>
    </row>
    <row r="3275" spans="1:9" x14ac:dyDescent="0.2">
      <c r="A3275" s="221" t="s">
        <v>5</v>
      </c>
      <c r="B3275" s="225" t="s">
        <v>1050</v>
      </c>
      <c r="C3275" s="221">
        <f t="shared" si="102"/>
        <v>7</v>
      </c>
      <c r="D3275" s="221">
        <v>62711000</v>
      </c>
      <c r="F3275" s="221" t="s">
        <v>456</v>
      </c>
      <c r="G3275" s="222">
        <v>6316800</v>
      </c>
      <c r="H3275" s="222">
        <v>0</v>
      </c>
      <c r="I3275" s="222">
        <f t="shared" si="103"/>
        <v>6316800</v>
      </c>
    </row>
    <row r="3276" spans="1:9" x14ac:dyDescent="0.2">
      <c r="A3276" s="221" t="s">
        <v>8</v>
      </c>
      <c r="B3276" s="225" t="s">
        <v>4403</v>
      </c>
      <c r="C3276" s="221">
        <f t="shared" si="102"/>
        <v>8</v>
      </c>
      <c r="D3276" s="221">
        <v>62712000</v>
      </c>
      <c r="F3276" s="221" t="s">
        <v>543</v>
      </c>
      <c r="G3276" s="222">
        <v>356773.73</v>
      </c>
      <c r="I3276" s="222">
        <f t="shared" si="103"/>
        <v>356773.73</v>
      </c>
    </row>
    <row r="3277" spans="1:9" x14ac:dyDescent="0.2">
      <c r="A3277" s="221" t="s">
        <v>20</v>
      </c>
      <c r="B3277" s="225">
        <v>62712000</v>
      </c>
      <c r="C3277" s="221">
        <f t="shared" si="102"/>
        <v>8</v>
      </c>
      <c r="D3277" s="221">
        <v>62712000</v>
      </c>
      <c r="F3277" s="221" t="s">
        <v>543</v>
      </c>
      <c r="G3277" s="222">
        <v>306815.73</v>
      </c>
      <c r="I3277" s="222">
        <f t="shared" si="103"/>
        <v>306815.73</v>
      </c>
    </row>
    <row r="3278" spans="1:9" x14ac:dyDescent="0.2">
      <c r="A3278" s="221" t="s">
        <v>9</v>
      </c>
      <c r="B3278" s="225" t="s">
        <v>1051</v>
      </c>
      <c r="C3278" s="221">
        <f t="shared" si="102"/>
        <v>7</v>
      </c>
      <c r="D3278" s="221">
        <v>62712000</v>
      </c>
      <c r="F3278" s="221" t="s">
        <v>543</v>
      </c>
      <c r="G3278" s="222">
        <v>69814228.280000001</v>
      </c>
      <c r="H3278" s="222">
        <v>0</v>
      </c>
      <c r="I3278" s="222">
        <f t="shared" si="103"/>
        <v>69814228.280000001</v>
      </c>
    </row>
    <row r="3279" spans="1:9" x14ac:dyDescent="0.2">
      <c r="A3279" s="221" t="s">
        <v>13</v>
      </c>
      <c r="B3279" s="225" t="s">
        <v>1051</v>
      </c>
      <c r="C3279" s="221">
        <f t="shared" si="102"/>
        <v>7</v>
      </c>
      <c r="D3279" s="221">
        <v>62712000</v>
      </c>
      <c r="F3279" s="221" t="s">
        <v>543</v>
      </c>
      <c r="G3279" s="222">
        <v>29663405.120000001</v>
      </c>
      <c r="H3279" s="222">
        <v>0</v>
      </c>
      <c r="I3279" s="222">
        <f t="shared" si="103"/>
        <v>29663405.120000001</v>
      </c>
    </row>
    <row r="3280" spans="1:9" x14ac:dyDescent="0.2">
      <c r="A3280" s="221" t="s">
        <v>5</v>
      </c>
      <c r="B3280" s="225" t="s">
        <v>1051</v>
      </c>
      <c r="C3280" s="221">
        <f t="shared" si="102"/>
        <v>7</v>
      </c>
      <c r="D3280" s="221">
        <v>62712000</v>
      </c>
      <c r="F3280" s="221" t="s">
        <v>543</v>
      </c>
      <c r="G3280" s="222">
        <v>5384375.8399999999</v>
      </c>
      <c r="H3280" s="222">
        <v>0</v>
      </c>
      <c r="I3280" s="222">
        <f t="shared" si="103"/>
        <v>5384375.8399999999</v>
      </c>
    </row>
    <row r="3281" spans="1:9" x14ac:dyDescent="0.2">
      <c r="A3281" s="221" t="s">
        <v>25</v>
      </c>
      <c r="B3281" s="225">
        <v>62712000</v>
      </c>
      <c r="C3281" s="221">
        <f t="shared" si="102"/>
        <v>8</v>
      </c>
      <c r="D3281" s="221">
        <v>62712000</v>
      </c>
      <c r="F3281" s="221" t="s">
        <v>4404</v>
      </c>
      <c r="G3281" s="222">
        <v>188000</v>
      </c>
      <c r="I3281" s="222">
        <f t="shared" si="103"/>
        <v>188000</v>
      </c>
    </row>
    <row r="3282" spans="1:9" x14ac:dyDescent="0.2">
      <c r="A3282" s="221" t="s">
        <v>37</v>
      </c>
      <c r="B3282" s="225" t="s">
        <v>4405</v>
      </c>
      <c r="C3282" s="221">
        <f t="shared" si="102"/>
        <v>6</v>
      </c>
      <c r="D3282" s="221">
        <v>62713000</v>
      </c>
      <c r="F3282" s="221" t="s">
        <v>1427</v>
      </c>
      <c r="G3282" s="222">
        <v>205999.98</v>
      </c>
      <c r="I3282" s="222">
        <f t="shared" si="103"/>
        <v>205999.98</v>
      </c>
    </row>
    <row r="3283" spans="1:9" x14ac:dyDescent="0.2">
      <c r="A3283" s="221" t="s">
        <v>17</v>
      </c>
      <c r="B3283" s="225" t="s">
        <v>4405</v>
      </c>
      <c r="C3283" s="221">
        <f t="shared" si="102"/>
        <v>6</v>
      </c>
      <c r="D3283" s="221">
        <v>62713000</v>
      </c>
      <c r="F3283" s="221" t="s">
        <v>1427</v>
      </c>
      <c r="G3283" s="222">
        <v>40000</v>
      </c>
      <c r="H3283" s="222">
        <v>0</v>
      </c>
      <c r="I3283" s="222">
        <f t="shared" si="103"/>
        <v>40000</v>
      </c>
    </row>
    <row r="3284" spans="1:9" x14ac:dyDescent="0.2">
      <c r="A3284" s="221" t="s">
        <v>20</v>
      </c>
      <c r="B3284" s="225">
        <v>62713000</v>
      </c>
      <c r="C3284" s="221">
        <f t="shared" si="102"/>
        <v>8</v>
      </c>
      <c r="D3284" s="221">
        <v>62713000</v>
      </c>
      <c r="F3284" s="221" t="s">
        <v>460</v>
      </c>
      <c r="G3284" s="222">
        <v>736000</v>
      </c>
      <c r="I3284" s="222">
        <f t="shared" si="103"/>
        <v>736000</v>
      </c>
    </row>
    <row r="3285" spans="1:9" x14ac:dyDescent="0.2">
      <c r="A3285" s="221" t="s">
        <v>38</v>
      </c>
      <c r="B3285" s="225" t="s">
        <v>1052</v>
      </c>
      <c r="C3285" s="221">
        <f t="shared" si="102"/>
        <v>7</v>
      </c>
      <c r="D3285" s="221">
        <v>62713000</v>
      </c>
      <c r="F3285" s="221" t="s">
        <v>460</v>
      </c>
      <c r="G3285" s="222">
        <v>6000</v>
      </c>
      <c r="I3285" s="222">
        <f t="shared" si="103"/>
        <v>6000</v>
      </c>
    </row>
    <row r="3286" spans="1:9" x14ac:dyDescent="0.2">
      <c r="A3286" s="221" t="s">
        <v>9</v>
      </c>
      <c r="B3286" s="225" t="s">
        <v>1052</v>
      </c>
      <c r="C3286" s="221">
        <f t="shared" si="102"/>
        <v>7</v>
      </c>
      <c r="D3286" s="221">
        <v>62713000</v>
      </c>
      <c r="F3286" s="221" t="s">
        <v>460</v>
      </c>
      <c r="G3286" s="222">
        <v>480000</v>
      </c>
      <c r="H3286" s="222">
        <v>0</v>
      </c>
      <c r="I3286" s="222">
        <f t="shared" si="103"/>
        <v>480000</v>
      </c>
    </row>
    <row r="3287" spans="1:9" x14ac:dyDescent="0.2">
      <c r="A3287" s="221" t="s">
        <v>13</v>
      </c>
      <c r="B3287" s="225" t="s">
        <v>1052</v>
      </c>
      <c r="C3287" s="221">
        <f t="shared" si="102"/>
        <v>7</v>
      </c>
      <c r="D3287" s="221">
        <v>62713000</v>
      </c>
      <c r="F3287" s="221" t="s">
        <v>460</v>
      </c>
      <c r="G3287" s="222">
        <v>243500</v>
      </c>
      <c r="H3287" s="222">
        <v>0</v>
      </c>
      <c r="I3287" s="222">
        <f t="shared" si="103"/>
        <v>243500</v>
      </c>
    </row>
    <row r="3288" spans="1:9" x14ac:dyDescent="0.2">
      <c r="A3288" s="221" t="s">
        <v>21</v>
      </c>
      <c r="B3288" s="225" t="s">
        <v>1052</v>
      </c>
      <c r="C3288" s="221">
        <f t="shared" si="102"/>
        <v>7</v>
      </c>
      <c r="D3288" s="221">
        <v>62713000</v>
      </c>
      <c r="F3288" s="221" t="s">
        <v>460</v>
      </c>
      <c r="G3288" s="222">
        <v>12000</v>
      </c>
      <c r="H3288" s="222">
        <v>0</v>
      </c>
      <c r="I3288" s="222">
        <f t="shared" si="103"/>
        <v>12000</v>
      </c>
    </row>
    <row r="3289" spans="1:9" x14ac:dyDescent="0.2">
      <c r="A3289" s="221" t="s">
        <v>5</v>
      </c>
      <c r="B3289" s="225" t="s">
        <v>1052</v>
      </c>
      <c r="C3289" s="221">
        <f t="shared" si="102"/>
        <v>7</v>
      </c>
      <c r="D3289" s="221">
        <v>62713000</v>
      </c>
      <c r="F3289" s="221" t="s">
        <v>460</v>
      </c>
      <c r="G3289" s="222">
        <v>97000</v>
      </c>
      <c r="H3289" s="222">
        <v>0</v>
      </c>
      <c r="I3289" s="222">
        <f t="shared" si="103"/>
        <v>97000</v>
      </c>
    </row>
    <row r="3290" spans="1:9" x14ac:dyDescent="0.2">
      <c r="A3290" s="221" t="s">
        <v>25</v>
      </c>
      <c r="B3290" s="225">
        <v>62713000</v>
      </c>
      <c r="C3290" s="221">
        <f t="shared" si="102"/>
        <v>8</v>
      </c>
      <c r="D3290" s="221">
        <v>62713000</v>
      </c>
      <c r="F3290" s="221" t="s">
        <v>1638</v>
      </c>
      <c r="G3290" s="222">
        <v>21835687.359999999</v>
      </c>
      <c r="I3290" s="222">
        <f t="shared" si="103"/>
        <v>21835687.359999999</v>
      </c>
    </row>
    <row r="3291" spans="1:9" x14ac:dyDescent="0.2">
      <c r="A3291" s="221" t="s">
        <v>37</v>
      </c>
      <c r="B3291" s="225" t="s">
        <v>4406</v>
      </c>
      <c r="C3291" s="221">
        <f t="shared" si="102"/>
        <v>6</v>
      </c>
      <c r="D3291" s="221">
        <v>62714000</v>
      </c>
      <c r="F3291" s="221" t="s">
        <v>1428</v>
      </c>
      <c r="G3291" s="222">
        <v>57400</v>
      </c>
      <c r="I3291" s="222">
        <f t="shared" si="103"/>
        <v>57400</v>
      </c>
    </row>
    <row r="3292" spans="1:9" x14ac:dyDescent="0.2">
      <c r="A3292" s="221" t="s">
        <v>8</v>
      </c>
      <c r="B3292" s="225" t="s">
        <v>4407</v>
      </c>
      <c r="C3292" s="221">
        <f t="shared" si="102"/>
        <v>8</v>
      </c>
      <c r="D3292" s="221">
        <v>62714000</v>
      </c>
      <c r="F3292" s="221" t="s">
        <v>2757</v>
      </c>
      <c r="G3292" s="222">
        <v>594000</v>
      </c>
      <c r="I3292" s="222">
        <f t="shared" si="103"/>
        <v>594000</v>
      </c>
    </row>
    <row r="3293" spans="1:9" x14ac:dyDescent="0.2">
      <c r="A3293" s="221" t="s">
        <v>17</v>
      </c>
      <c r="B3293" s="225" t="s">
        <v>4406</v>
      </c>
      <c r="C3293" s="221">
        <f t="shared" si="102"/>
        <v>6</v>
      </c>
      <c r="D3293" s="221">
        <v>62714000</v>
      </c>
      <c r="F3293" s="221" t="s">
        <v>1428</v>
      </c>
      <c r="G3293" s="222">
        <v>25920</v>
      </c>
      <c r="H3293" s="222">
        <v>0</v>
      </c>
      <c r="I3293" s="222">
        <f t="shared" si="103"/>
        <v>25920</v>
      </c>
    </row>
    <row r="3294" spans="1:9" x14ac:dyDescent="0.2">
      <c r="A3294" s="221" t="s">
        <v>9</v>
      </c>
      <c r="B3294" s="225" t="s">
        <v>4408</v>
      </c>
      <c r="C3294" s="221">
        <f t="shared" si="102"/>
        <v>7</v>
      </c>
      <c r="D3294" s="221">
        <v>62714000</v>
      </c>
      <c r="F3294" s="221" t="s">
        <v>544</v>
      </c>
      <c r="G3294" s="222">
        <v>94608</v>
      </c>
      <c r="H3294" s="222">
        <v>0</v>
      </c>
      <c r="I3294" s="222">
        <f t="shared" si="103"/>
        <v>94608</v>
      </c>
    </row>
    <row r="3295" spans="1:9" x14ac:dyDescent="0.2">
      <c r="A3295" s="221" t="s">
        <v>5</v>
      </c>
      <c r="B3295" s="225" t="s">
        <v>4408</v>
      </c>
      <c r="C3295" s="221">
        <f t="shared" si="102"/>
        <v>7</v>
      </c>
      <c r="D3295" s="221">
        <v>62714000</v>
      </c>
      <c r="F3295" s="221" t="s">
        <v>544</v>
      </c>
      <c r="G3295" s="222">
        <v>131900</v>
      </c>
      <c r="H3295" s="222">
        <v>0</v>
      </c>
      <c r="I3295" s="222">
        <f t="shared" si="103"/>
        <v>131900</v>
      </c>
    </row>
    <row r="3296" spans="1:9" x14ac:dyDescent="0.2">
      <c r="A3296" s="221" t="s">
        <v>25</v>
      </c>
      <c r="B3296" s="225">
        <v>62714000</v>
      </c>
      <c r="C3296" s="221">
        <f t="shared" si="102"/>
        <v>8</v>
      </c>
      <c r="D3296" s="221">
        <v>62714000</v>
      </c>
      <c r="F3296" s="221" t="s">
        <v>1608</v>
      </c>
      <c r="G3296" s="222">
        <v>700724.57</v>
      </c>
      <c r="I3296" s="222">
        <f t="shared" si="103"/>
        <v>700724.57</v>
      </c>
    </row>
    <row r="3297" spans="1:9" x14ac:dyDescent="0.2">
      <c r="A3297" s="221" t="s">
        <v>9</v>
      </c>
      <c r="B3297" s="225" t="s">
        <v>1053</v>
      </c>
      <c r="C3297" s="221">
        <f t="shared" si="102"/>
        <v>7</v>
      </c>
      <c r="D3297" s="221">
        <v>62800000</v>
      </c>
      <c r="F3297" s="221" t="s">
        <v>750</v>
      </c>
      <c r="G3297" s="222">
        <v>5000000</v>
      </c>
      <c r="H3297" s="222">
        <v>0</v>
      </c>
      <c r="I3297" s="222">
        <f t="shared" si="103"/>
        <v>5000000</v>
      </c>
    </row>
    <row r="3298" spans="1:9" x14ac:dyDescent="0.2">
      <c r="A3298" s="221" t="s">
        <v>25</v>
      </c>
      <c r="B3298" s="225">
        <v>62800000</v>
      </c>
      <c r="C3298" s="221">
        <f t="shared" si="102"/>
        <v>8</v>
      </c>
      <c r="D3298" s="221">
        <v>62800000</v>
      </c>
      <c r="F3298" s="221" t="s">
        <v>463</v>
      </c>
      <c r="G3298" s="222">
        <v>5400000</v>
      </c>
      <c r="I3298" s="222">
        <f t="shared" si="103"/>
        <v>5400000</v>
      </c>
    </row>
    <row r="3299" spans="1:9" x14ac:dyDescent="0.2">
      <c r="A3299" s="221" t="s">
        <v>15</v>
      </c>
      <c r="B3299" s="225">
        <v>62800000</v>
      </c>
      <c r="C3299" s="221">
        <f t="shared" si="102"/>
        <v>8</v>
      </c>
      <c r="D3299" s="221">
        <v>62800000</v>
      </c>
      <c r="F3299" s="221" t="s">
        <v>463</v>
      </c>
      <c r="G3299" s="222">
        <v>1598825</v>
      </c>
      <c r="I3299" s="222">
        <f t="shared" si="103"/>
        <v>1598825</v>
      </c>
    </row>
    <row r="3300" spans="1:9" x14ac:dyDescent="0.2">
      <c r="A3300" s="221" t="s">
        <v>37</v>
      </c>
      <c r="B3300" s="225" t="s">
        <v>4409</v>
      </c>
      <c r="C3300" s="221">
        <f t="shared" si="102"/>
        <v>6</v>
      </c>
      <c r="D3300" s="221">
        <v>63500000</v>
      </c>
      <c r="F3300" s="221" t="s">
        <v>215</v>
      </c>
      <c r="G3300" s="222">
        <v>4000</v>
      </c>
      <c r="I3300" s="222">
        <f t="shared" si="103"/>
        <v>4000</v>
      </c>
    </row>
    <row r="3301" spans="1:9" x14ac:dyDescent="0.2">
      <c r="A3301" s="221" t="s">
        <v>17</v>
      </c>
      <c r="B3301" s="225" t="s">
        <v>4409</v>
      </c>
      <c r="C3301" s="221">
        <f t="shared" si="102"/>
        <v>6</v>
      </c>
      <c r="D3301" s="221">
        <v>63500000</v>
      </c>
      <c r="F3301" s="221" t="s">
        <v>215</v>
      </c>
      <c r="G3301" s="222">
        <v>1291000</v>
      </c>
      <c r="H3301" s="222">
        <v>0</v>
      </c>
      <c r="I3301" s="222">
        <f t="shared" si="103"/>
        <v>1291000</v>
      </c>
    </row>
    <row r="3302" spans="1:9" x14ac:dyDescent="0.2">
      <c r="A3302" s="221" t="s">
        <v>149</v>
      </c>
      <c r="B3302" s="225" t="s">
        <v>4410</v>
      </c>
      <c r="C3302" s="221">
        <f t="shared" si="102"/>
        <v>7</v>
      </c>
      <c r="D3302" s="221">
        <v>63500000</v>
      </c>
      <c r="F3302" s="221" t="s">
        <v>4411</v>
      </c>
      <c r="G3302" s="222">
        <v>42940300</v>
      </c>
      <c r="I3302" s="222">
        <f t="shared" si="103"/>
        <v>42940300</v>
      </c>
    </row>
    <row r="3303" spans="1:9" x14ac:dyDescent="0.2">
      <c r="A3303" s="221" t="s">
        <v>3315</v>
      </c>
      <c r="B3303" s="225" t="s">
        <v>4409</v>
      </c>
      <c r="C3303" s="221">
        <f t="shared" si="102"/>
        <v>6</v>
      </c>
      <c r="D3303" s="221">
        <v>63500000</v>
      </c>
      <c r="F3303" s="221" t="s">
        <v>215</v>
      </c>
      <c r="G3303" s="222">
        <v>6000</v>
      </c>
      <c r="I3303" s="222">
        <f t="shared" si="103"/>
        <v>6000</v>
      </c>
    </row>
    <row r="3304" spans="1:9" x14ac:dyDescent="0.2">
      <c r="A3304" s="221" t="s">
        <v>17</v>
      </c>
      <c r="B3304" s="225" t="s">
        <v>4412</v>
      </c>
      <c r="C3304" s="221">
        <f t="shared" si="102"/>
        <v>6</v>
      </c>
      <c r="D3304" s="221">
        <v>63501000</v>
      </c>
      <c r="F3304" s="221" t="s">
        <v>1429</v>
      </c>
      <c r="G3304" s="222">
        <v>131000</v>
      </c>
      <c r="H3304" s="222">
        <v>0</v>
      </c>
      <c r="I3304" s="222">
        <f t="shared" si="103"/>
        <v>131000</v>
      </c>
    </row>
    <row r="3305" spans="1:9" x14ac:dyDescent="0.2">
      <c r="A3305" s="221" t="s">
        <v>26</v>
      </c>
      <c r="B3305" s="225" t="s">
        <v>4413</v>
      </c>
      <c r="C3305" s="221">
        <f t="shared" si="102"/>
        <v>8</v>
      </c>
      <c r="D3305" s="221">
        <v>63501000</v>
      </c>
      <c r="F3305" s="221" t="s">
        <v>2367</v>
      </c>
      <c r="G3305" s="222">
        <v>599000</v>
      </c>
      <c r="I3305" s="222">
        <f t="shared" si="103"/>
        <v>599000</v>
      </c>
    </row>
    <row r="3306" spans="1:9" x14ac:dyDescent="0.2">
      <c r="A3306" s="221" t="s">
        <v>149</v>
      </c>
      <c r="B3306" s="225" t="s">
        <v>1054</v>
      </c>
      <c r="C3306" s="221">
        <f t="shared" si="102"/>
        <v>7</v>
      </c>
      <c r="D3306" s="221">
        <v>63501000</v>
      </c>
      <c r="F3306" s="221" t="s">
        <v>215</v>
      </c>
      <c r="G3306" s="222">
        <v>75613668.159999996</v>
      </c>
      <c r="I3306" s="222">
        <f t="shared" si="103"/>
        <v>75613668.159999996</v>
      </c>
    </row>
    <row r="3307" spans="1:9" x14ac:dyDescent="0.2">
      <c r="A3307" s="221" t="s">
        <v>148</v>
      </c>
      <c r="B3307" s="225" t="s">
        <v>4413</v>
      </c>
      <c r="C3307" s="221">
        <f t="shared" si="102"/>
        <v>8</v>
      </c>
      <c r="D3307" s="221">
        <v>63501000</v>
      </c>
      <c r="F3307" s="221" t="s">
        <v>215</v>
      </c>
      <c r="G3307" s="222">
        <v>849000</v>
      </c>
      <c r="I3307" s="222">
        <f t="shared" si="103"/>
        <v>849000</v>
      </c>
    </row>
    <row r="3308" spans="1:9" x14ac:dyDescent="0.2">
      <c r="A3308" s="221" t="s">
        <v>3315</v>
      </c>
      <c r="B3308" s="225" t="s">
        <v>4412</v>
      </c>
      <c r="C3308" s="221">
        <f t="shared" si="102"/>
        <v>6</v>
      </c>
      <c r="D3308" s="221">
        <v>63501000</v>
      </c>
      <c r="F3308" s="221" t="s">
        <v>1429</v>
      </c>
      <c r="G3308" s="222">
        <v>5000</v>
      </c>
      <c r="I3308" s="222">
        <f t="shared" si="103"/>
        <v>5000</v>
      </c>
    </row>
    <row r="3309" spans="1:9" x14ac:dyDescent="0.2">
      <c r="A3309" s="221" t="s">
        <v>7</v>
      </c>
      <c r="B3309" s="225" t="s">
        <v>4413</v>
      </c>
      <c r="C3309" s="221">
        <f t="shared" si="102"/>
        <v>8</v>
      </c>
      <c r="D3309" s="221">
        <v>63501000</v>
      </c>
      <c r="F3309" s="221" t="s">
        <v>2472</v>
      </c>
      <c r="G3309" s="222">
        <v>38505</v>
      </c>
      <c r="I3309" s="222">
        <f t="shared" si="103"/>
        <v>38505</v>
      </c>
    </row>
    <row r="3310" spans="1:9" x14ac:dyDescent="0.2">
      <c r="A3310" s="221" t="s">
        <v>145</v>
      </c>
      <c r="B3310" s="225" t="s">
        <v>4413</v>
      </c>
      <c r="C3310" s="221">
        <f t="shared" si="102"/>
        <v>8</v>
      </c>
      <c r="D3310" s="221">
        <v>63501000</v>
      </c>
      <c r="F3310" s="221" t="s">
        <v>215</v>
      </c>
      <c r="G3310" s="222">
        <v>181500</v>
      </c>
      <c r="I3310" s="222">
        <f t="shared" si="103"/>
        <v>181500</v>
      </c>
    </row>
    <row r="3311" spans="1:9" x14ac:dyDescent="0.2">
      <c r="A3311" s="221" t="s">
        <v>33</v>
      </c>
      <c r="B3311" s="225">
        <v>63501000</v>
      </c>
      <c r="C3311" s="221">
        <f t="shared" si="102"/>
        <v>8</v>
      </c>
      <c r="D3311" s="221">
        <v>63501000</v>
      </c>
      <c r="F3311" s="221" t="s">
        <v>4414</v>
      </c>
      <c r="G3311" s="222">
        <v>84000</v>
      </c>
      <c r="I3311" s="222">
        <f t="shared" si="103"/>
        <v>84000</v>
      </c>
    </row>
    <row r="3312" spans="1:9" x14ac:dyDescent="0.2">
      <c r="A3312" s="221" t="s">
        <v>9</v>
      </c>
      <c r="B3312" s="225" t="s">
        <v>1054</v>
      </c>
      <c r="C3312" s="221">
        <f t="shared" si="102"/>
        <v>7</v>
      </c>
      <c r="D3312" s="221">
        <v>63501000</v>
      </c>
      <c r="F3312" s="221" t="s">
        <v>215</v>
      </c>
      <c r="G3312" s="222">
        <v>3756000</v>
      </c>
      <c r="H3312" s="222">
        <v>0</v>
      </c>
      <c r="I3312" s="222">
        <f t="shared" si="103"/>
        <v>3756000</v>
      </c>
    </row>
    <row r="3313" spans="1:9" x14ac:dyDescent="0.2">
      <c r="A3313" s="221" t="s">
        <v>13</v>
      </c>
      <c r="B3313" s="225" t="s">
        <v>1054</v>
      </c>
      <c r="C3313" s="221">
        <f t="shared" si="102"/>
        <v>7</v>
      </c>
      <c r="D3313" s="221">
        <v>63501000</v>
      </c>
      <c r="F3313" s="221" t="s">
        <v>215</v>
      </c>
      <c r="G3313" s="222">
        <v>8499500</v>
      </c>
      <c r="H3313" s="222">
        <v>0</v>
      </c>
      <c r="I3313" s="222">
        <f t="shared" si="103"/>
        <v>8499500</v>
      </c>
    </row>
    <row r="3314" spans="1:9" x14ac:dyDescent="0.2">
      <c r="A3314" s="221" t="s">
        <v>1</v>
      </c>
      <c r="B3314" s="225" t="s">
        <v>4413</v>
      </c>
      <c r="C3314" s="221">
        <f t="shared" si="102"/>
        <v>8</v>
      </c>
      <c r="D3314" s="221">
        <v>63501000</v>
      </c>
      <c r="F3314" s="221" t="s">
        <v>212</v>
      </c>
      <c r="G3314" s="222">
        <v>58000</v>
      </c>
      <c r="I3314" s="222">
        <f t="shared" si="103"/>
        <v>58000</v>
      </c>
    </row>
    <row r="3315" spans="1:9" x14ac:dyDescent="0.2">
      <c r="A3315" s="221" t="s">
        <v>5</v>
      </c>
      <c r="B3315" s="225" t="s">
        <v>1054</v>
      </c>
      <c r="C3315" s="221">
        <f t="shared" si="102"/>
        <v>7</v>
      </c>
      <c r="D3315" s="221">
        <v>63501000</v>
      </c>
      <c r="F3315" s="221" t="s">
        <v>215</v>
      </c>
      <c r="G3315" s="222">
        <v>6000</v>
      </c>
      <c r="H3315" s="222">
        <v>0</v>
      </c>
      <c r="I3315" s="222">
        <f t="shared" si="103"/>
        <v>6000</v>
      </c>
    </row>
    <row r="3316" spans="1:9" x14ac:dyDescent="0.2">
      <c r="A3316" s="221" t="s">
        <v>25</v>
      </c>
      <c r="B3316" s="225">
        <v>63501000</v>
      </c>
      <c r="C3316" s="221">
        <f t="shared" si="102"/>
        <v>8</v>
      </c>
      <c r="D3316" s="221">
        <v>63501000</v>
      </c>
      <c r="F3316" s="221" t="s">
        <v>215</v>
      </c>
      <c r="G3316" s="222">
        <v>50546000</v>
      </c>
      <c r="I3316" s="222">
        <f t="shared" si="103"/>
        <v>50546000</v>
      </c>
    </row>
    <row r="3317" spans="1:9" x14ac:dyDescent="0.2">
      <c r="A3317" s="221" t="s">
        <v>15</v>
      </c>
      <c r="B3317" s="225">
        <v>63501000</v>
      </c>
      <c r="C3317" s="221">
        <f t="shared" si="102"/>
        <v>8</v>
      </c>
      <c r="D3317" s="221">
        <v>63501000</v>
      </c>
      <c r="F3317" s="221" t="s">
        <v>212</v>
      </c>
      <c r="G3317" s="222">
        <v>265200</v>
      </c>
      <c r="I3317" s="222">
        <f t="shared" si="103"/>
        <v>265200</v>
      </c>
    </row>
    <row r="3318" spans="1:9" x14ac:dyDescent="0.2">
      <c r="A3318" s="221" t="s">
        <v>37</v>
      </c>
      <c r="B3318" s="225" t="s">
        <v>4415</v>
      </c>
      <c r="C3318" s="221">
        <f t="shared" si="102"/>
        <v>6</v>
      </c>
      <c r="D3318" s="221">
        <v>63502000</v>
      </c>
      <c r="F3318" s="221" t="s">
        <v>546</v>
      </c>
      <c r="G3318" s="222">
        <v>12698026.199999999</v>
      </c>
      <c r="I3318" s="222">
        <f t="shared" si="103"/>
        <v>12698026.199999999</v>
      </c>
    </row>
    <row r="3319" spans="1:9" x14ac:dyDescent="0.2">
      <c r="A3319" s="221" t="s">
        <v>148</v>
      </c>
      <c r="B3319" s="225" t="s">
        <v>4416</v>
      </c>
      <c r="C3319" s="221">
        <f t="shared" si="102"/>
        <v>8</v>
      </c>
      <c r="D3319" s="221">
        <v>63502000</v>
      </c>
      <c r="F3319" s="221" t="s">
        <v>470</v>
      </c>
      <c r="G3319" s="222">
        <v>20542</v>
      </c>
      <c r="I3319" s="222">
        <f t="shared" si="103"/>
        <v>20542</v>
      </c>
    </row>
    <row r="3320" spans="1:9" x14ac:dyDescent="0.2">
      <c r="A3320" s="221" t="s">
        <v>7</v>
      </c>
      <c r="B3320" s="225" t="s">
        <v>4416</v>
      </c>
      <c r="C3320" s="221">
        <f t="shared" si="102"/>
        <v>8</v>
      </c>
      <c r="D3320" s="221">
        <v>63502000</v>
      </c>
      <c r="F3320" s="221" t="s">
        <v>470</v>
      </c>
      <c r="G3320" s="222">
        <v>8000</v>
      </c>
      <c r="I3320" s="222">
        <f t="shared" si="103"/>
        <v>8000</v>
      </c>
    </row>
    <row r="3321" spans="1:9" x14ac:dyDescent="0.2">
      <c r="A3321" s="221" t="s">
        <v>33</v>
      </c>
      <c r="B3321" s="225">
        <v>63502000</v>
      </c>
      <c r="C3321" s="221">
        <f t="shared" si="102"/>
        <v>8</v>
      </c>
      <c r="D3321" s="221">
        <v>63502000</v>
      </c>
      <c r="F3321" s="221" t="s">
        <v>4417</v>
      </c>
      <c r="G3321" s="222">
        <v>584720829.50999999</v>
      </c>
      <c r="I3321" s="222">
        <f t="shared" si="103"/>
        <v>584720829.50999999</v>
      </c>
    </row>
    <row r="3322" spans="1:9" x14ac:dyDescent="0.2">
      <c r="A3322" s="221" t="s">
        <v>17</v>
      </c>
      <c r="B3322" s="225" t="s">
        <v>4418</v>
      </c>
      <c r="C3322" s="221">
        <f t="shared" si="102"/>
        <v>6</v>
      </c>
      <c r="D3322" s="221">
        <v>63503000</v>
      </c>
      <c r="F3322" s="221" t="s">
        <v>1430</v>
      </c>
      <c r="G3322" s="222">
        <v>265000</v>
      </c>
      <c r="H3322" s="222">
        <v>0</v>
      </c>
      <c r="I3322" s="222">
        <f t="shared" si="103"/>
        <v>265000</v>
      </c>
    </row>
    <row r="3323" spans="1:9" x14ac:dyDescent="0.2">
      <c r="A3323" s="221" t="s">
        <v>149</v>
      </c>
      <c r="B3323" s="225" t="s">
        <v>1056</v>
      </c>
      <c r="C3323" s="221">
        <f t="shared" si="102"/>
        <v>7</v>
      </c>
      <c r="D3323" s="221">
        <v>63503000</v>
      </c>
      <c r="F3323" s="221" t="s">
        <v>4419</v>
      </c>
      <c r="G3323" s="222">
        <v>29533600</v>
      </c>
      <c r="I3323" s="222">
        <f t="shared" si="103"/>
        <v>29533600</v>
      </c>
    </row>
    <row r="3324" spans="1:9" x14ac:dyDescent="0.2">
      <c r="A3324" s="221" t="s">
        <v>148</v>
      </c>
      <c r="B3324" s="225" t="s">
        <v>4420</v>
      </c>
      <c r="C3324" s="221">
        <f t="shared" si="102"/>
        <v>8</v>
      </c>
      <c r="D3324" s="221">
        <v>63503000</v>
      </c>
      <c r="F3324" s="221" t="s">
        <v>2155</v>
      </c>
      <c r="G3324" s="222">
        <v>1699600</v>
      </c>
      <c r="I3324" s="222">
        <f t="shared" si="103"/>
        <v>1699600</v>
      </c>
    </row>
    <row r="3325" spans="1:9" x14ac:dyDescent="0.2">
      <c r="A3325" s="221" t="s">
        <v>7</v>
      </c>
      <c r="B3325" s="225" t="s">
        <v>4420</v>
      </c>
      <c r="C3325" s="221">
        <f t="shared" si="102"/>
        <v>8</v>
      </c>
      <c r="D3325" s="221">
        <v>63503000</v>
      </c>
      <c r="F3325" s="221" t="s">
        <v>2155</v>
      </c>
      <c r="H3325" s="222">
        <v>1887</v>
      </c>
      <c r="I3325" s="222">
        <f t="shared" si="103"/>
        <v>-1887</v>
      </c>
    </row>
    <row r="3326" spans="1:9" x14ac:dyDescent="0.2">
      <c r="A3326" s="221" t="s">
        <v>9</v>
      </c>
      <c r="B3326" s="225" t="s">
        <v>1056</v>
      </c>
      <c r="C3326" s="221">
        <f t="shared" si="102"/>
        <v>7</v>
      </c>
      <c r="D3326" s="221">
        <v>63503000</v>
      </c>
      <c r="F3326" s="221" t="s">
        <v>751</v>
      </c>
      <c r="G3326" s="222">
        <v>70000</v>
      </c>
      <c r="H3326" s="222">
        <v>0</v>
      </c>
      <c r="I3326" s="222">
        <f t="shared" si="103"/>
        <v>70000</v>
      </c>
    </row>
    <row r="3327" spans="1:9" x14ac:dyDescent="0.2">
      <c r="A3327" s="221" t="s">
        <v>5</v>
      </c>
      <c r="B3327" s="225" t="s">
        <v>1056</v>
      </c>
      <c r="C3327" s="221">
        <f t="shared" si="102"/>
        <v>7</v>
      </c>
      <c r="D3327" s="221">
        <v>63503000</v>
      </c>
      <c r="F3327" s="221" t="s">
        <v>751</v>
      </c>
      <c r="G3327" s="222">
        <v>22000</v>
      </c>
      <c r="H3327" s="222">
        <v>0</v>
      </c>
      <c r="I3327" s="222">
        <f t="shared" si="103"/>
        <v>22000</v>
      </c>
    </row>
    <row r="3328" spans="1:9" x14ac:dyDescent="0.2">
      <c r="A3328" s="221" t="s">
        <v>37</v>
      </c>
      <c r="B3328" s="225" t="s">
        <v>4421</v>
      </c>
      <c r="C3328" s="221">
        <f t="shared" si="102"/>
        <v>6</v>
      </c>
      <c r="D3328" s="221">
        <v>63504000</v>
      </c>
      <c r="F3328" s="221" t="s">
        <v>214</v>
      </c>
      <c r="G3328" s="222">
        <v>42400</v>
      </c>
      <c r="I3328" s="222">
        <f t="shared" si="103"/>
        <v>42400</v>
      </c>
    </row>
    <row r="3329" spans="1:9" x14ac:dyDescent="0.2">
      <c r="A3329" s="221" t="s">
        <v>6</v>
      </c>
      <c r="B3329" s="225" t="s">
        <v>4422</v>
      </c>
      <c r="C3329" s="221">
        <f t="shared" si="102"/>
        <v>8</v>
      </c>
      <c r="D3329" s="221">
        <v>63504000</v>
      </c>
      <c r="F3329" s="221" t="s">
        <v>214</v>
      </c>
      <c r="G3329" s="222">
        <v>9750</v>
      </c>
      <c r="I3329" s="222">
        <f t="shared" si="103"/>
        <v>9750</v>
      </c>
    </row>
    <row r="3330" spans="1:9" x14ac:dyDescent="0.2">
      <c r="A3330" s="221" t="s">
        <v>2</v>
      </c>
      <c r="B3330" s="225" t="s">
        <v>4422</v>
      </c>
      <c r="C3330" s="221">
        <f t="shared" ref="C3330:C3393" si="104">+LEN(B:B)</f>
        <v>8</v>
      </c>
      <c r="D3330" s="221">
        <v>63504000</v>
      </c>
      <c r="F3330" s="221" t="s">
        <v>752</v>
      </c>
      <c r="G3330" s="222">
        <v>684240</v>
      </c>
      <c r="I3330" s="222">
        <f t="shared" ref="I3330:I3393" si="105">+G:G-H:H</f>
        <v>684240</v>
      </c>
    </row>
    <row r="3331" spans="1:9" x14ac:dyDescent="0.2">
      <c r="A3331" s="221" t="s">
        <v>17</v>
      </c>
      <c r="B3331" s="225" t="s">
        <v>4421</v>
      </c>
      <c r="C3331" s="221">
        <f t="shared" si="104"/>
        <v>6</v>
      </c>
      <c r="D3331" s="221">
        <v>63504000</v>
      </c>
      <c r="F3331" s="221" t="s">
        <v>214</v>
      </c>
      <c r="G3331" s="222">
        <v>300000</v>
      </c>
      <c r="H3331" s="222">
        <v>0</v>
      </c>
      <c r="I3331" s="222">
        <f t="shared" si="105"/>
        <v>300000</v>
      </c>
    </row>
    <row r="3332" spans="1:9" x14ac:dyDescent="0.2">
      <c r="A3332" s="221" t="s">
        <v>20</v>
      </c>
      <c r="B3332" s="225">
        <v>63504000</v>
      </c>
      <c r="C3332" s="221">
        <f t="shared" si="104"/>
        <v>8</v>
      </c>
      <c r="D3332" s="221">
        <v>63504000</v>
      </c>
      <c r="F3332" s="221" t="s">
        <v>752</v>
      </c>
      <c r="G3332" s="222">
        <v>15450</v>
      </c>
      <c r="I3332" s="222">
        <f t="shared" si="105"/>
        <v>15450</v>
      </c>
    </row>
    <row r="3333" spans="1:9" x14ac:dyDescent="0.2">
      <c r="A3333" s="221" t="s">
        <v>26</v>
      </c>
      <c r="B3333" s="225" t="s">
        <v>4422</v>
      </c>
      <c r="C3333" s="221">
        <f t="shared" si="104"/>
        <v>8</v>
      </c>
      <c r="D3333" s="221">
        <v>63504000</v>
      </c>
      <c r="F3333" s="221" t="s">
        <v>752</v>
      </c>
      <c r="G3333" s="222">
        <v>20476969.969999999</v>
      </c>
      <c r="I3333" s="222">
        <f t="shared" si="105"/>
        <v>20476969.969999999</v>
      </c>
    </row>
    <row r="3334" spans="1:9" x14ac:dyDescent="0.2">
      <c r="A3334" s="221" t="s">
        <v>149</v>
      </c>
      <c r="B3334" s="225" t="s">
        <v>1057</v>
      </c>
      <c r="C3334" s="221">
        <f t="shared" si="104"/>
        <v>7</v>
      </c>
      <c r="D3334" s="221">
        <v>63504000</v>
      </c>
      <c r="F3334" s="221" t="s">
        <v>752</v>
      </c>
      <c r="G3334" s="222">
        <v>6481025.5999999996</v>
      </c>
      <c r="I3334" s="222">
        <f t="shared" si="105"/>
        <v>6481025.5999999996</v>
      </c>
    </row>
    <row r="3335" spans="1:9" x14ac:dyDescent="0.2">
      <c r="A3335" s="221" t="s">
        <v>148</v>
      </c>
      <c r="B3335" s="225" t="s">
        <v>4422</v>
      </c>
      <c r="C3335" s="221">
        <f t="shared" si="104"/>
        <v>8</v>
      </c>
      <c r="D3335" s="221">
        <v>63504000</v>
      </c>
      <c r="F3335" s="221" t="s">
        <v>752</v>
      </c>
      <c r="G3335" s="222">
        <v>2142000</v>
      </c>
      <c r="I3335" s="222">
        <f t="shared" si="105"/>
        <v>2142000</v>
      </c>
    </row>
    <row r="3336" spans="1:9" x14ac:dyDescent="0.2">
      <c r="A3336" s="221" t="s">
        <v>7</v>
      </c>
      <c r="B3336" s="225" t="s">
        <v>4422</v>
      </c>
      <c r="C3336" s="221">
        <f t="shared" si="104"/>
        <v>8</v>
      </c>
      <c r="D3336" s="221">
        <v>63504000</v>
      </c>
      <c r="F3336" s="221" t="s">
        <v>752</v>
      </c>
      <c r="G3336" s="222">
        <v>13081</v>
      </c>
      <c r="I3336" s="222">
        <f t="shared" si="105"/>
        <v>13081</v>
      </c>
    </row>
    <row r="3337" spans="1:9" x14ac:dyDescent="0.2">
      <c r="A3337" s="221" t="s">
        <v>16</v>
      </c>
      <c r="B3337" s="225" t="s">
        <v>4422</v>
      </c>
      <c r="C3337" s="221">
        <f t="shared" si="104"/>
        <v>8</v>
      </c>
      <c r="D3337" s="221">
        <v>63504000</v>
      </c>
      <c r="F3337" s="221" t="s">
        <v>752</v>
      </c>
      <c r="G3337" s="222">
        <v>28000</v>
      </c>
      <c r="I3337" s="222">
        <f t="shared" si="105"/>
        <v>28000</v>
      </c>
    </row>
    <row r="3338" spans="1:9" x14ac:dyDescent="0.2">
      <c r="A3338" s="221" t="s">
        <v>33</v>
      </c>
      <c r="B3338" s="225">
        <v>63504000</v>
      </c>
      <c r="C3338" s="221">
        <f t="shared" si="104"/>
        <v>8</v>
      </c>
      <c r="D3338" s="221">
        <v>63504000</v>
      </c>
      <c r="F3338" s="221" t="s">
        <v>214</v>
      </c>
      <c r="G3338" s="222">
        <v>621780</v>
      </c>
      <c r="I3338" s="222">
        <f t="shared" si="105"/>
        <v>621780</v>
      </c>
    </row>
    <row r="3339" spans="1:9" x14ac:dyDescent="0.2">
      <c r="A3339" s="221" t="s">
        <v>9</v>
      </c>
      <c r="B3339" s="225" t="s">
        <v>1057</v>
      </c>
      <c r="C3339" s="221">
        <f t="shared" si="104"/>
        <v>7</v>
      </c>
      <c r="D3339" s="221">
        <v>63504000</v>
      </c>
      <c r="F3339" s="221" t="s">
        <v>752</v>
      </c>
      <c r="G3339" s="222">
        <v>449000</v>
      </c>
      <c r="H3339" s="222">
        <v>0</v>
      </c>
      <c r="I3339" s="222">
        <f t="shared" si="105"/>
        <v>449000</v>
      </c>
    </row>
    <row r="3340" spans="1:9" x14ac:dyDescent="0.2">
      <c r="A3340" s="221" t="s">
        <v>13</v>
      </c>
      <c r="B3340" s="225" t="s">
        <v>1057</v>
      </c>
      <c r="C3340" s="221">
        <f t="shared" si="104"/>
        <v>7</v>
      </c>
      <c r="D3340" s="221">
        <v>63504000</v>
      </c>
      <c r="F3340" s="221" t="s">
        <v>752</v>
      </c>
      <c r="G3340" s="222">
        <v>2991500</v>
      </c>
      <c r="H3340" s="222">
        <v>0</v>
      </c>
      <c r="I3340" s="222">
        <f t="shared" si="105"/>
        <v>2991500</v>
      </c>
    </row>
    <row r="3341" spans="1:9" x14ac:dyDescent="0.2">
      <c r="A3341" s="221" t="s">
        <v>30</v>
      </c>
      <c r="B3341" s="225" t="s">
        <v>4422</v>
      </c>
      <c r="C3341" s="221">
        <f t="shared" si="104"/>
        <v>8</v>
      </c>
      <c r="D3341" s="221">
        <v>63504000</v>
      </c>
      <c r="F3341" s="221" t="s">
        <v>752</v>
      </c>
      <c r="G3341" s="222">
        <v>632525</v>
      </c>
      <c r="I3341" s="222">
        <f t="shared" si="105"/>
        <v>632525</v>
      </c>
    </row>
    <row r="3342" spans="1:9" x14ac:dyDescent="0.2">
      <c r="A3342" s="221" t="s">
        <v>1</v>
      </c>
      <c r="B3342" s="225" t="s">
        <v>4422</v>
      </c>
      <c r="C3342" s="221">
        <f t="shared" si="104"/>
        <v>8</v>
      </c>
      <c r="D3342" s="221">
        <v>63504000</v>
      </c>
      <c r="F3342" s="221" t="s">
        <v>214</v>
      </c>
      <c r="G3342" s="222">
        <v>12175821.93</v>
      </c>
      <c r="I3342" s="222">
        <f t="shared" si="105"/>
        <v>12175821.93</v>
      </c>
    </row>
    <row r="3343" spans="1:9" x14ac:dyDescent="0.2">
      <c r="A3343" s="221" t="s">
        <v>5</v>
      </c>
      <c r="B3343" s="225" t="s">
        <v>1057</v>
      </c>
      <c r="C3343" s="221">
        <f t="shared" si="104"/>
        <v>7</v>
      </c>
      <c r="D3343" s="221">
        <v>63504000</v>
      </c>
      <c r="F3343" s="221" t="s">
        <v>752</v>
      </c>
      <c r="G3343" s="222">
        <v>2804366.49</v>
      </c>
      <c r="H3343" s="222">
        <v>0</v>
      </c>
      <c r="I3343" s="222">
        <f t="shared" si="105"/>
        <v>2804366.49</v>
      </c>
    </row>
    <row r="3344" spans="1:9" x14ac:dyDescent="0.2">
      <c r="A3344" s="221" t="s">
        <v>25</v>
      </c>
      <c r="B3344" s="225">
        <v>63504000</v>
      </c>
      <c r="C3344" s="221">
        <f t="shared" si="104"/>
        <v>8</v>
      </c>
      <c r="D3344" s="221">
        <v>63504000</v>
      </c>
      <c r="F3344" s="221" t="s">
        <v>214</v>
      </c>
      <c r="G3344" s="222">
        <v>50616329.189999998</v>
      </c>
      <c r="I3344" s="222">
        <f t="shared" si="105"/>
        <v>50616329.189999998</v>
      </c>
    </row>
    <row r="3345" spans="1:9" x14ac:dyDescent="0.2">
      <c r="A3345" s="221" t="s">
        <v>15</v>
      </c>
      <c r="B3345" s="225">
        <v>63504000</v>
      </c>
      <c r="C3345" s="221">
        <f t="shared" si="104"/>
        <v>8</v>
      </c>
      <c r="D3345" s="221">
        <v>63504000</v>
      </c>
      <c r="F3345" s="221" t="s">
        <v>214</v>
      </c>
      <c r="G3345" s="222">
        <v>6449843.2300000004</v>
      </c>
      <c r="I3345" s="222">
        <f t="shared" si="105"/>
        <v>6449843.2300000004</v>
      </c>
    </row>
    <row r="3346" spans="1:9" x14ac:dyDescent="0.2">
      <c r="A3346" s="221" t="s">
        <v>7</v>
      </c>
      <c r="B3346" s="225" t="s">
        <v>4423</v>
      </c>
      <c r="C3346" s="221">
        <f t="shared" si="104"/>
        <v>8</v>
      </c>
      <c r="D3346" s="221">
        <v>63505000</v>
      </c>
      <c r="F3346" s="221" t="s">
        <v>215</v>
      </c>
      <c r="G3346" s="222">
        <v>178752</v>
      </c>
      <c r="I3346" s="222">
        <f t="shared" si="105"/>
        <v>178752</v>
      </c>
    </row>
    <row r="3347" spans="1:9" x14ac:dyDescent="0.2">
      <c r="A3347" s="221" t="s">
        <v>9</v>
      </c>
      <c r="B3347" s="225" t="s">
        <v>1058</v>
      </c>
      <c r="C3347" s="221">
        <f t="shared" si="104"/>
        <v>7</v>
      </c>
      <c r="D3347" s="221">
        <v>63505000</v>
      </c>
      <c r="F3347" s="221" t="s">
        <v>753</v>
      </c>
      <c r="G3347" s="222">
        <v>1620000</v>
      </c>
      <c r="H3347" s="222">
        <v>0</v>
      </c>
      <c r="I3347" s="222">
        <f t="shared" si="105"/>
        <v>1620000</v>
      </c>
    </row>
    <row r="3348" spans="1:9" x14ac:dyDescent="0.2">
      <c r="A3348" s="221" t="s">
        <v>27</v>
      </c>
      <c r="B3348" s="225" t="s">
        <v>4423</v>
      </c>
      <c r="C3348" s="221">
        <f t="shared" si="104"/>
        <v>8</v>
      </c>
      <c r="D3348" s="221">
        <v>63505000</v>
      </c>
      <c r="F3348" s="221" t="s">
        <v>753</v>
      </c>
      <c r="G3348" s="222">
        <v>1856250</v>
      </c>
      <c r="I3348" s="222">
        <f t="shared" si="105"/>
        <v>1856250</v>
      </c>
    </row>
    <row r="3349" spans="1:9" x14ac:dyDescent="0.2">
      <c r="A3349" s="221" t="s">
        <v>8</v>
      </c>
      <c r="B3349" s="225" t="s">
        <v>4424</v>
      </c>
      <c r="C3349" s="221">
        <f t="shared" si="104"/>
        <v>8</v>
      </c>
      <c r="D3349" s="221">
        <v>63506000</v>
      </c>
      <c r="F3349" s="221" t="s">
        <v>2413</v>
      </c>
      <c r="G3349" s="222">
        <v>212000</v>
      </c>
      <c r="I3349" s="222">
        <f t="shared" si="105"/>
        <v>212000</v>
      </c>
    </row>
    <row r="3350" spans="1:9" x14ac:dyDescent="0.2">
      <c r="A3350" s="221" t="s">
        <v>17</v>
      </c>
      <c r="B3350" s="225" t="s">
        <v>4425</v>
      </c>
      <c r="C3350" s="221">
        <f t="shared" si="104"/>
        <v>6</v>
      </c>
      <c r="D3350" s="221">
        <v>63506000</v>
      </c>
      <c r="F3350" s="221" t="s">
        <v>474</v>
      </c>
      <c r="G3350" s="222">
        <v>1891442.12</v>
      </c>
      <c r="H3350" s="222">
        <v>0</v>
      </c>
      <c r="I3350" s="222">
        <f t="shared" si="105"/>
        <v>1891442.12</v>
      </c>
    </row>
    <row r="3351" spans="1:9" x14ac:dyDescent="0.2">
      <c r="A3351" s="221" t="s">
        <v>20</v>
      </c>
      <c r="B3351" s="225">
        <v>63506000</v>
      </c>
      <c r="C3351" s="221">
        <f t="shared" si="104"/>
        <v>8</v>
      </c>
      <c r="D3351" s="221">
        <v>63506000</v>
      </c>
      <c r="F3351" s="221" t="s">
        <v>2413</v>
      </c>
      <c r="G3351" s="222">
        <v>1043000</v>
      </c>
      <c r="I3351" s="222">
        <f t="shared" si="105"/>
        <v>1043000</v>
      </c>
    </row>
    <row r="3352" spans="1:9" x14ac:dyDescent="0.2">
      <c r="A3352" s="221" t="s">
        <v>7</v>
      </c>
      <c r="B3352" s="225" t="s">
        <v>4424</v>
      </c>
      <c r="C3352" s="221">
        <f t="shared" si="104"/>
        <v>8</v>
      </c>
      <c r="D3352" s="221">
        <v>63506000</v>
      </c>
      <c r="F3352" s="221" t="s">
        <v>474</v>
      </c>
      <c r="G3352" s="222">
        <v>271052.5</v>
      </c>
      <c r="I3352" s="222">
        <f t="shared" si="105"/>
        <v>271052.5</v>
      </c>
    </row>
    <row r="3353" spans="1:9" x14ac:dyDescent="0.2">
      <c r="A3353" s="221" t="s">
        <v>145</v>
      </c>
      <c r="B3353" s="225" t="s">
        <v>4424</v>
      </c>
      <c r="C3353" s="221">
        <f t="shared" si="104"/>
        <v>8</v>
      </c>
      <c r="D3353" s="221">
        <v>63506000</v>
      </c>
      <c r="F3353" s="221" t="s">
        <v>4426</v>
      </c>
      <c r="G3353" s="222">
        <v>3842128</v>
      </c>
      <c r="I3353" s="222">
        <f t="shared" si="105"/>
        <v>3842128</v>
      </c>
    </row>
    <row r="3354" spans="1:9" x14ac:dyDescent="0.2">
      <c r="A3354" s="221" t="s">
        <v>33</v>
      </c>
      <c r="B3354" s="225">
        <v>63506000</v>
      </c>
      <c r="C3354" s="221">
        <f t="shared" si="104"/>
        <v>8</v>
      </c>
      <c r="D3354" s="221">
        <v>63506000</v>
      </c>
      <c r="F3354" s="221" t="s">
        <v>215</v>
      </c>
      <c r="H3354" s="222">
        <v>758000</v>
      </c>
      <c r="I3354" s="222">
        <f t="shared" si="105"/>
        <v>-758000</v>
      </c>
    </row>
    <row r="3355" spans="1:9" x14ac:dyDescent="0.2">
      <c r="A3355" s="221" t="s">
        <v>9</v>
      </c>
      <c r="B3355" s="225" t="s">
        <v>1059</v>
      </c>
      <c r="C3355" s="221">
        <f t="shared" si="104"/>
        <v>7</v>
      </c>
      <c r="D3355" s="221">
        <v>63506000</v>
      </c>
      <c r="F3355" s="221" t="s">
        <v>474</v>
      </c>
      <c r="G3355" s="222">
        <v>7565964.96</v>
      </c>
      <c r="H3355" s="222">
        <v>0</v>
      </c>
      <c r="I3355" s="222">
        <f t="shared" si="105"/>
        <v>7565964.96</v>
      </c>
    </row>
    <row r="3356" spans="1:9" x14ac:dyDescent="0.2">
      <c r="A3356" s="221" t="s">
        <v>13</v>
      </c>
      <c r="B3356" s="225" t="s">
        <v>1059</v>
      </c>
      <c r="C3356" s="221">
        <f t="shared" si="104"/>
        <v>7</v>
      </c>
      <c r="D3356" s="221">
        <v>63506000</v>
      </c>
      <c r="F3356" s="221" t="s">
        <v>474</v>
      </c>
      <c r="G3356" s="222">
        <v>18613785.760000002</v>
      </c>
      <c r="H3356" s="222">
        <v>0</v>
      </c>
      <c r="I3356" s="222">
        <f t="shared" si="105"/>
        <v>18613785.760000002</v>
      </c>
    </row>
    <row r="3357" spans="1:9" x14ac:dyDescent="0.2">
      <c r="A3357" s="221" t="s">
        <v>1</v>
      </c>
      <c r="B3357" s="225" t="s">
        <v>4424</v>
      </c>
      <c r="C3357" s="221">
        <f t="shared" si="104"/>
        <v>8</v>
      </c>
      <c r="D3357" s="221">
        <v>63506000</v>
      </c>
      <c r="F3357" s="221" t="s">
        <v>215</v>
      </c>
      <c r="G3357" s="222">
        <v>622000</v>
      </c>
      <c r="I3357" s="222">
        <f t="shared" si="105"/>
        <v>622000</v>
      </c>
    </row>
    <row r="3358" spans="1:9" x14ac:dyDescent="0.2">
      <c r="A3358" s="221" t="s">
        <v>5</v>
      </c>
      <c r="B3358" s="225" t="s">
        <v>1059</v>
      </c>
      <c r="C3358" s="221">
        <f t="shared" si="104"/>
        <v>7</v>
      </c>
      <c r="D3358" s="221">
        <v>63506000</v>
      </c>
      <c r="F3358" s="221" t="s">
        <v>474</v>
      </c>
      <c r="G3358" s="222">
        <v>3263384.5</v>
      </c>
      <c r="H3358" s="222">
        <v>0</v>
      </c>
      <c r="I3358" s="222">
        <f t="shared" si="105"/>
        <v>3263384.5</v>
      </c>
    </row>
    <row r="3359" spans="1:9" x14ac:dyDescent="0.2">
      <c r="A3359" s="221" t="s">
        <v>15</v>
      </c>
      <c r="B3359" s="225">
        <v>63506000</v>
      </c>
      <c r="C3359" s="221">
        <f t="shared" si="104"/>
        <v>8</v>
      </c>
      <c r="D3359" s="221">
        <v>63506000</v>
      </c>
      <c r="F3359" s="221" t="s">
        <v>215</v>
      </c>
      <c r="G3359" s="222">
        <v>560831.41200000001</v>
      </c>
      <c r="I3359" s="222">
        <f t="shared" si="105"/>
        <v>560831.41200000001</v>
      </c>
    </row>
    <row r="3360" spans="1:9" x14ac:dyDescent="0.2">
      <c r="A3360" s="221" t="s">
        <v>17</v>
      </c>
      <c r="B3360" s="225" t="s">
        <v>4427</v>
      </c>
      <c r="C3360" s="221">
        <f t="shared" si="104"/>
        <v>6</v>
      </c>
      <c r="D3360" s="221">
        <v>63507000</v>
      </c>
      <c r="F3360" s="221" t="s">
        <v>475</v>
      </c>
      <c r="G3360" s="222">
        <v>6058142.75</v>
      </c>
      <c r="H3360" s="222">
        <v>0</v>
      </c>
      <c r="I3360" s="222">
        <f t="shared" si="105"/>
        <v>6058142.75</v>
      </c>
    </row>
    <row r="3361" spans="1:9" x14ac:dyDescent="0.2">
      <c r="A3361" s="221" t="s">
        <v>149</v>
      </c>
      <c r="B3361" s="225" t="s">
        <v>1060</v>
      </c>
      <c r="C3361" s="221">
        <f t="shared" si="104"/>
        <v>7</v>
      </c>
      <c r="D3361" s="221">
        <v>63507000</v>
      </c>
      <c r="F3361" s="221" t="s">
        <v>754</v>
      </c>
      <c r="G3361" s="222">
        <v>34558521.229999997</v>
      </c>
      <c r="I3361" s="222">
        <f t="shared" si="105"/>
        <v>34558521.229999997</v>
      </c>
    </row>
    <row r="3362" spans="1:9" x14ac:dyDescent="0.2">
      <c r="A3362" s="221" t="s">
        <v>148</v>
      </c>
      <c r="B3362" s="225" t="s">
        <v>4428</v>
      </c>
      <c r="C3362" s="221">
        <f t="shared" si="104"/>
        <v>8</v>
      </c>
      <c r="D3362" s="221">
        <v>63507000</v>
      </c>
      <c r="F3362" s="221" t="s">
        <v>754</v>
      </c>
      <c r="G3362" s="222">
        <v>58924037.490000002</v>
      </c>
      <c r="I3362" s="222">
        <f t="shared" si="105"/>
        <v>58924037.490000002</v>
      </c>
    </row>
    <row r="3363" spans="1:9" x14ac:dyDescent="0.2">
      <c r="A3363" s="221" t="s">
        <v>3315</v>
      </c>
      <c r="B3363" s="225" t="s">
        <v>4427</v>
      </c>
      <c r="C3363" s="221">
        <f t="shared" si="104"/>
        <v>6</v>
      </c>
      <c r="D3363" s="221">
        <v>63507000</v>
      </c>
      <c r="F3363" s="221" t="s">
        <v>475</v>
      </c>
      <c r="G3363" s="222">
        <v>30052028.66</v>
      </c>
      <c r="I3363" s="222">
        <f t="shared" si="105"/>
        <v>30052028.66</v>
      </c>
    </row>
    <row r="3364" spans="1:9" x14ac:dyDescent="0.2">
      <c r="A3364" s="221" t="s">
        <v>3316</v>
      </c>
      <c r="B3364" s="225" t="s">
        <v>4427</v>
      </c>
      <c r="C3364" s="221">
        <f t="shared" si="104"/>
        <v>6</v>
      </c>
      <c r="D3364" s="221">
        <v>63507000</v>
      </c>
      <c r="F3364" s="221" t="s">
        <v>475</v>
      </c>
      <c r="G3364" s="222">
        <v>13657472.35</v>
      </c>
      <c r="I3364" s="222">
        <f t="shared" si="105"/>
        <v>13657472.35</v>
      </c>
    </row>
    <row r="3365" spans="1:9" x14ac:dyDescent="0.2">
      <c r="A3365" s="221" t="s">
        <v>145</v>
      </c>
      <c r="B3365" s="225" t="s">
        <v>4428</v>
      </c>
      <c r="C3365" s="221">
        <f t="shared" si="104"/>
        <v>8</v>
      </c>
      <c r="D3365" s="221">
        <v>63507000</v>
      </c>
      <c r="F3365" s="221" t="s">
        <v>475</v>
      </c>
      <c r="G3365" s="222">
        <v>134717.45000000001</v>
      </c>
      <c r="I3365" s="222">
        <f t="shared" si="105"/>
        <v>134717.45000000001</v>
      </c>
    </row>
    <row r="3366" spans="1:9" x14ac:dyDescent="0.2">
      <c r="A3366" s="221" t="s">
        <v>9</v>
      </c>
      <c r="B3366" s="225" t="s">
        <v>1060</v>
      </c>
      <c r="C3366" s="221">
        <f t="shared" si="104"/>
        <v>7</v>
      </c>
      <c r="D3366" s="221">
        <v>63507000</v>
      </c>
      <c r="F3366" s="221" t="s">
        <v>754</v>
      </c>
      <c r="G3366" s="222">
        <v>219821949.94999999</v>
      </c>
      <c r="H3366" s="222">
        <v>0</v>
      </c>
      <c r="I3366" s="222">
        <f t="shared" si="105"/>
        <v>219821949.94999999</v>
      </c>
    </row>
    <row r="3367" spans="1:9" x14ac:dyDescent="0.2">
      <c r="A3367" s="221" t="s">
        <v>13</v>
      </c>
      <c r="B3367" s="225" t="s">
        <v>1060</v>
      </c>
      <c r="C3367" s="221">
        <f t="shared" si="104"/>
        <v>7</v>
      </c>
      <c r="D3367" s="221">
        <v>63507000</v>
      </c>
      <c r="F3367" s="221" t="s">
        <v>754</v>
      </c>
      <c r="G3367" s="222">
        <v>444317275.48000002</v>
      </c>
      <c r="H3367" s="222">
        <v>0</v>
      </c>
      <c r="I3367" s="222">
        <f t="shared" si="105"/>
        <v>444317275.48000002</v>
      </c>
    </row>
    <row r="3368" spans="1:9" x14ac:dyDescent="0.2">
      <c r="A3368" s="221" t="s">
        <v>21</v>
      </c>
      <c r="B3368" s="225" t="s">
        <v>1060</v>
      </c>
      <c r="C3368" s="221">
        <f t="shared" si="104"/>
        <v>7</v>
      </c>
      <c r="D3368" s="221">
        <v>63507000</v>
      </c>
      <c r="F3368" s="221" t="s">
        <v>754</v>
      </c>
      <c r="G3368" s="222">
        <v>44410557.509999998</v>
      </c>
      <c r="H3368" s="222">
        <v>0</v>
      </c>
      <c r="I3368" s="222">
        <f t="shared" si="105"/>
        <v>44410557.509999998</v>
      </c>
    </row>
    <row r="3369" spans="1:9" x14ac:dyDescent="0.2">
      <c r="A3369" s="221" t="s">
        <v>5</v>
      </c>
      <c r="B3369" s="225" t="s">
        <v>1060</v>
      </c>
      <c r="C3369" s="221">
        <f t="shared" si="104"/>
        <v>7</v>
      </c>
      <c r="D3369" s="221">
        <v>63507000</v>
      </c>
      <c r="F3369" s="221" t="s">
        <v>754</v>
      </c>
      <c r="G3369" s="222">
        <v>193835953.12</v>
      </c>
      <c r="H3369" s="222">
        <v>0</v>
      </c>
      <c r="I3369" s="222">
        <f t="shared" si="105"/>
        <v>193835953.12</v>
      </c>
    </row>
    <row r="3370" spans="1:9" x14ac:dyDescent="0.2">
      <c r="A3370" s="221" t="s">
        <v>27</v>
      </c>
      <c r="B3370" s="225" t="s">
        <v>4428</v>
      </c>
      <c r="C3370" s="221">
        <f t="shared" si="104"/>
        <v>8</v>
      </c>
      <c r="D3370" s="221">
        <v>63507000</v>
      </c>
      <c r="F3370" s="221" t="s">
        <v>754</v>
      </c>
      <c r="G3370" s="222">
        <v>27072245.739999998</v>
      </c>
      <c r="I3370" s="222">
        <f t="shared" si="105"/>
        <v>27072245.739999998</v>
      </c>
    </row>
    <row r="3371" spans="1:9" x14ac:dyDescent="0.2">
      <c r="A3371" s="221" t="s">
        <v>25</v>
      </c>
      <c r="B3371" s="225">
        <v>63507000</v>
      </c>
      <c r="C3371" s="221">
        <f t="shared" si="104"/>
        <v>8</v>
      </c>
      <c r="D3371" s="221">
        <v>63507000</v>
      </c>
      <c r="F3371" s="221" t="s">
        <v>4429</v>
      </c>
      <c r="G3371" s="222">
        <v>2641630.35</v>
      </c>
      <c r="I3371" s="222">
        <f t="shared" si="105"/>
        <v>2641630.35</v>
      </c>
    </row>
    <row r="3372" spans="1:9" x14ac:dyDescent="0.2">
      <c r="A3372" s="221" t="s">
        <v>37</v>
      </c>
      <c r="B3372" s="225" t="s">
        <v>4430</v>
      </c>
      <c r="C3372" s="221">
        <f t="shared" si="104"/>
        <v>6</v>
      </c>
      <c r="D3372" s="221">
        <v>63508000</v>
      </c>
      <c r="F3372" s="221" t="s">
        <v>1924</v>
      </c>
      <c r="G3372" s="222">
        <v>448412.89</v>
      </c>
      <c r="I3372" s="222">
        <f t="shared" si="105"/>
        <v>448412.89</v>
      </c>
    </row>
    <row r="3373" spans="1:9" x14ac:dyDescent="0.2">
      <c r="A3373" s="221" t="s">
        <v>8</v>
      </c>
      <c r="B3373" s="225" t="s">
        <v>4431</v>
      </c>
      <c r="C3373" s="221">
        <f t="shared" si="104"/>
        <v>8</v>
      </c>
      <c r="D3373" s="221">
        <v>63508000</v>
      </c>
      <c r="F3373" s="221" t="s">
        <v>469</v>
      </c>
      <c r="G3373" s="222">
        <v>41000</v>
      </c>
      <c r="I3373" s="222">
        <f t="shared" si="105"/>
        <v>41000</v>
      </c>
    </row>
    <row r="3374" spans="1:9" x14ac:dyDescent="0.2">
      <c r="A3374" s="221" t="s">
        <v>2</v>
      </c>
      <c r="B3374" s="225" t="s">
        <v>4431</v>
      </c>
      <c r="C3374" s="221">
        <f t="shared" si="104"/>
        <v>8</v>
      </c>
      <c r="D3374" s="221">
        <v>63508000</v>
      </c>
      <c r="F3374" s="221" t="s">
        <v>4432</v>
      </c>
      <c r="G3374" s="222">
        <v>47360</v>
      </c>
      <c r="I3374" s="222">
        <f t="shared" si="105"/>
        <v>47360</v>
      </c>
    </row>
    <row r="3375" spans="1:9" x14ac:dyDescent="0.2">
      <c r="A3375" s="221" t="s">
        <v>17</v>
      </c>
      <c r="B3375" s="225" t="s">
        <v>4430</v>
      </c>
      <c r="C3375" s="221">
        <f t="shared" si="104"/>
        <v>6</v>
      </c>
      <c r="D3375" s="221">
        <v>63508000</v>
      </c>
      <c r="F3375" s="221" t="s">
        <v>1063</v>
      </c>
      <c r="G3375" s="222">
        <v>2982964</v>
      </c>
      <c r="H3375" s="222">
        <v>0</v>
      </c>
      <c r="I3375" s="222">
        <f t="shared" si="105"/>
        <v>2982964</v>
      </c>
    </row>
    <row r="3376" spans="1:9" x14ac:dyDescent="0.2">
      <c r="A3376" s="221" t="s">
        <v>20</v>
      </c>
      <c r="B3376" s="225">
        <v>63508000</v>
      </c>
      <c r="C3376" s="221">
        <f t="shared" si="104"/>
        <v>8</v>
      </c>
      <c r="D3376" s="221">
        <v>63508000</v>
      </c>
      <c r="F3376" s="221" t="s">
        <v>2414</v>
      </c>
      <c r="G3376" s="222">
        <v>64000</v>
      </c>
      <c r="I3376" s="222">
        <f t="shared" si="105"/>
        <v>64000</v>
      </c>
    </row>
    <row r="3377" spans="1:9" x14ac:dyDescent="0.2">
      <c r="A3377" s="221" t="s">
        <v>33</v>
      </c>
      <c r="B3377" s="225">
        <v>63508000</v>
      </c>
      <c r="C3377" s="221">
        <f t="shared" si="104"/>
        <v>8</v>
      </c>
      <c r="D3377" s="221">
        <v>63508000</v>
      </c>
      <c r="F3377" s="221" t="s">
        <v>474</v>
      </c>
      <c r="G3377" s="222">
        <v>814564</v>
      </c>
      <c r="I3377" s="222">
        <f t="shared" si="105"/>
        <v>814564</v>
      </c>
    </row>
    <row r="3378" spans="1:9" x14ac:dyDescent="0.2">
      <c r="A3378" s="221" t="s">
        <v>9</v>
      </c>
      <c r="B3378" s="225" t="s">
        <v>1061</v>
      </c>
      <c r="C3378" s="221">
        <f t="shared" si="104"/>
        <v>7</v>
      </c>
      <c r="D3378" s="221">
        <v>63508000</v>
      </c>
      <c r="F3378" s="221" t="s">
        <v>469</v>
      </c>
      <c r="G3378" s="222">
        <v>133000</v>
      </c>
      <c r="H3378" s="222">
        <v>0</v>
      </c>
      <c r="I3378" s="222">
        <f t="shared" si="105"/>
        <v>133000</v>
      </c>
    </row>
    <row r="3379" spans="1:9" x14ac:dyDescent="0.2">
      <c r="A3379" s="221" t="s">
        <v>13</v>
      </c>
      <c r="B3379" s="225" t="s">
        <v>1061</v>
      </c>
      <c r="C3379" s="221">
        <f t="shared" si="104"/>
        <v>7</v>
      </c>
      <c r="D3379" s="221">
        <v>63508000</v>
      </c>
      <c r="F3379" s="221" t="s">
        <v>469</v>
      </c>
      <c r="G3379" s="222">
        <v>42000</v>
      </c>
      <c r="H3379" s="222">
        <v>0</v>
      </c>
      <c r="I3379" s="222">
        <f t="shared" si="105"/>
        <v>42000</v>
      </c>
    </row>
    <row r="3380" spans="1:9" x14ac:dyDescent="0.2">
      <c r="A3380" s="221" t="s">
        <v>21</v>
      </c>
      <c r="B3380" s="225" t="s">
        <v>1061</v>
      </c>
      <c r="C3380" s="221">
        <f t="shared" si="104"/>
        <v>7</v>
      </c>
      <c r="D3380" s="221">
        <v>63508000</v>
      </c>
      <c r="F3380" s="221" t="s">
        <v>469</v>
      </c>
      <c r="G3380" s="222">
        <v>70000</v>
      </c>
      <c r="H3380" s="222">
        <v>0</v>
      </c>
      <c r="I3380" s="222">
        <f t="shared" si="105"/>
        <v>70000</v>
      </c>
    </row>
    <row r="3381" spans="1:9" x14ac:dyDescent="0.2">
      <c r="A3381" s="221" t="s">
        <v>5</v>
      </c>
      <c r="B3381" s="225" t="s">
        <v>1061</v>
      </c>
      <c r="C3381" s="221">
        <f t="shared" si="104"/>
        <v>7</v>
      </c>
      <c r="D3381" s="221">
        <v>63508000</v>
      </c>
      <c r="F3381" s="221" t="s">
        <v>469</v>
      </c>
      <c r="G3381" s="222">
        <v>46000</v>
      </c>
      <c r="H3381" s="222">
        <v>0</v>
      </c>
      <c r="I3381" s="222">
        <f t="shared" si="105"/>
        <v>46000</v>
      </c>
    </row>
    <row r="3382" spans="1:9" x14ac:dyDescent="0.2">
      <c r="A3382" s="221" t="s">
        <v>15</v>
      </c>
      <c r="B3382" s="225">
        <v>63508000</v>
      </c>
      <c r="C3382" s="221">
        <f t="shared" si="104"/>
        <v>8</v>
      </c>
      <c r="D3382" s="221">
        <v>63508000</v>
      </c>
      <c r="F3382" s="221" t="s">
        <v>2526</v>
      </c>
      <c r="G3382" s="222">
        <v>574290</v>
      </c>
      <c r="I3382" s="222">
        <f t="shared" si="105"/>
        <v>574290</v>
      </c>
    </row>
    <row r="3383" spans="1:9" x14ac:dyDescent="0.2">
      <c r="A3383" s="221" t="s">
        <v>5</v>
      </c>
      <c r="B3383" s="225" t="s">
        <v>1062</v>
      </c>
      <c r="C3383" s="221">
        <f t="shared" si="104"/>
        <v>7</v>
      </c>
      <c r="D3383" s="221">
        <v>63508000</v>
      </c>
      <c r="F3383" s="221" t="s">
        <v>548</v>
      </c>
      <c r="G3383" s="222">
        <v>4662000</v>
      </c>
      <c r="H3383" s="222">
        <v>0</v>
      </c>
      <c r="I3383" s="222">
        <f t="shared" si="105"/>
        <v>4662000</v>
      </c>
    </row>
    <row r="3384" spans="1:9" x14ac:dyDescent="0.2">
      <c r="A3384" s="221" t="s">
        <v>25</v>
      </c>
      <c r="B3384" s="225">
        <v>63509000</v>
      </c>
      <c r="C3384" s="221">
        <f t="shared" si="104"/>
        <v>8</v>
      </c>
      <c r="D3384" s="221">
        <v>63508000</v>
      </c>
      <c r="F3384" s="221" t="s">
        <v>4433</v>
      </c>
      <c r="G3384" s="222">
        <v>728993603.80999994</v>
      </c>
      <c r="I3384" s="222">
        <f t="shared" si="105"/>
        <v>728993603.80999994</v>
      </c>
    </row>
    <row r="3385" spans="1:9" x14ac:dyDescent="0.2">
      <c r="A3385" s="221" t="s">
        <v>37</v>
      </c>
      <c r="B3385" s="225" t="s">
        <v>4434</v>
      </c>
      <c r="C3385" s="221">
        <f t="shared" si="104"/>
        <v>6</v>
      </c>
      <c r="D3385" s="221">
        <v>63540000</v>
      </c>
      <c r="F3385" s="221" t="s">
        <v>1458</v>
      </c>
      <c r="G3385" s="222">
        <v>26000</v>
      </c>
      <c r="I3385" s="222">
        <f t="shared" si="105"/>
        <v>26000</v>
      </c>
    </row>
    <row r="3386" spans="1:9" x14ac:dyDescent="0.2">
      <c r="A3386" s="221" t="s">
        <v>37</v>
      </c>
      <c r="B3386" s="225" t="s">
        <v>4435</v>
      </c>
      <c r="C3386" s="221">
        <f t="shared" si="104"/>
        <v>6</v>
      </c>
      <c r="D3386" s="221">
        <v>64101000</v>
      </c>
      <c r="F3386" s="221" t="s">
        <v>216</v>
      </c>
      <c r="G3386" s="222">
        <v>25137211.399999999</v>
      </c>
      <c r="I3386" s="222">
        <f t="shared" si="105"/>
        <v>25137211.399999999</v>
      </c>
    </row>
    <row r="3387" spans="1:9" x14ac:dyDescent="0.2">
      <c r="A3387" s="221" t="s">
        <v>6</v>
      </c>
      <c r="B3387" s="225" t="s">
        <v>4436</v>
      </c>
      <c r="C3387" s="221">
        <f t="shared" si="104"/>
        <v>8</v>
      </c>
      <c r="D3387" s="221">
        <v>64101000</v>
      </c>
      <c r="F3387" s="221" t="s">
        <v>216</v>
      </c>
      <c r="G3387" s="222">
        <v>67123724.650000006</v>
      </c>
      <c r="I3387" s="222">
        <f t="shared" si="105"/>
        <v>67123724.650000006</v>
      </c>
    </row>
    <row r="3388" spans="1:9" x14ac:dyDescent="0.2">
      <c r="A3388" s="221" t="s">
        <v>8</v>
      </c>
      <c r="B3388" s="225" t="s">
        <v>4436</v>
      </c>
      <c r="C3388" s="221">
        <f t="shared" si="104"/>
        <v>8</v>
      </c>
      <c r="D3388" s="221">
        <v>64101000</v>
      </c>
      <c r="F3388" s="221" t="s">
        <v>755</v>
      </c>
      <c r="G3388" s="222">
        <v>107374471.25</v>
      </c>
      <c r="I3388" s="222">
        <f t="shared" si="105"/>
        <v>107374471.25</v>
      </c>
    </row>
    <row r="3389" spans="1:9" x14ac:dyDescent="0.2">
      <c r="A3389" s="221" t="s">
        <v>2</v>
      </c>
      <c r="B3389" s="225" t="s">
        <v>4436</v>
      </c>
      <c r="C3389" s="221">
        <f t="shared" si="104"/>
        <v>8</v>
      </c>
      <c r="D3389" s="221">
        <v>64101000</v>
      </c>
      <c r="F3389" s="221" t="s">
        <v>755</v>
      </c>
      <c r="G3389" s="222">
        <v>8927724.25</v>
      </c>
      <c r="I3389" s="222">
        <f t="shared" si="105"/>
        <v>8927724.25</v>
      </c>
    </row>
    <row r="3390" spans="1:9" x14ac:dyDescent="0.2">
      <c r="A3390" s="221" t="s">
        <v>17</v>
      </c>
      <c r="B3390" s="225" t="s">
        <v>4435</v>
      </c>
      <c r="C3390" s="221">
        <f t="shared" si="104"/>
        <v>6</v>
      </c>
      <c r="D3390" s="221">
        <v>64101000</v>
      </c>
      <c r="F3390" s="221" t="s">
        <v>216</v>
      </c>
      <c r="G3390" s="222">
        <v>752508414.88999999</v>
      </c>
      <c r="H3390" s="222">
        <v>0</v>
      </c>
      <c r="I3390" s="222">
        <f t="shared" si="105"/>
        <v>752508414.88999999</v>
      </c>
    </row>
    <row r="3391" spans="1:9" x14ac:dyDescent="0.2">
      <c r="A3391" s="221" t="s">
        <v>20</v>
      </c>
      <c r="B3391" s="225">
        <v>64101000</v>
      </c>
      <c r="C3391" s="221">
        <f t="shared" si="104"/>
        <v>8</v>
      </c>
      <c r="D3391" s="221">
        <v>64101000</v>
      </c>
      <c r="F3391" s="221" t="s">
        <v>755</v>
      </c>
      <c r="G3391" s="222">
        <v>256276828.47999999</v>
      </c>
      <c r="I3391" s="222">
        <f t="shared" si="105"/>
        <v>256276828.47999999</v>
      </c>
    </row>
    <row r="3392" spans="1:9" x14ac:dyDescent="0.2">
      <c r="A3392" s="221" t="s">
        <v>26</v>
      </c>
      <c r="B3392" s="225" t="s">
        <v>4436</v>
      </c>
      <c r="C3392" s="221">
        <f t="shared" si="104"/>
        <v>8</v>
      </c>
      <c r="D3392" s="221">
        <v>64101000</v>
      </c>
      <c r="F3392" s="221" t="s">
        <v>755</v>
      </c>
      <c r="G3392" s="222">
        <v>311358014.99000001</v>
      </c>
      <c r="I3392" s="222">
        <f t="shared" si="105"/>
        <v>311358014.99000001</v>
      </c>
    </row>
    <row r="3393" spans="1:9" x14ac:dyDescent="0.2">
      <c r="A3393" s="221" t="s">
        <v>149</v>
      </c>
      <c r="B3393" s="225" t="s">
        <v>1064</v>
      </c>
      <c r="C3393" s="221">
        <f t="shared" si="104"/>
        <v>7</v>
      </c>
      <c r="D3393" s="221">
        <v>64101000</v>
      </c>
      <c r="F3393" s="221" t="s">
        <v>755</v>
      </c>
      <c r="G3393" s="222">
        <v>642422440.29999995</v>
      </c>
      <c r="I3393" s="222">
        <f t="shared" si="105"/>
        <v>642422440.29999995</v>
      </c>
    </row>
    <row r="3394" spans="1:9" x14ac:dyDescent="0.2">
      <c r="A3394" s="221" t="s">
        <v>148</v>
      </c>
      <c r="B3394" s="225" t="s">
        <v>4436</v>
      </c>
      <c r="C3394" s="221">
        <f t="shared" ref="C3394:C3457" si="106">+LEN(B:B)</f>
        <v>8</v>
      </c>
      <c r="D3394" s="221">
        <v>64101000</v>
      </c>
      <c r="F3394" s="221" t="s">
        <v>755</v>
      </c>
      <c r="G3394" s="222">
        <v>308040812.87</v>
      </c>
      <c r="I3394" s="222">
        <f t="shared" ref="I3394:I3457" si="107">+G:G-H:H</f>
        <v>308040812.87</v>
      </c>
    </row>
    <row r="3395" spans="1:9" x14ac:dyDescent="0.2">
      <c r="A3395" s="221" t="s">
        <v>3315</v>
      </c>
      <c r="B3395" s="225" t="s">
        <v>4435</v>
      </c>
      <c r="C3395" s="221">
        <f t="shared" si="106"/>
        <v>6</v>
      </c>
      <c r="D3395" s="221">
        <v>64101000</v>
      </c>
      <c r="F3395" s="221" t="s">
        <v>216</v>
      </c>
      <c r="G3395" s="222">
        <v>93995679.219999999</v>
      </c>
      <c r="I3395" s="222">
        <f t="shared" si="107"/>
        <v>93995679.219999999</v>
      </c>
    </row>
    <row r="3396" spans="1:9" x14ac:dyDescent="0.2">
      <c r="A3396" s="221" t="s">
        <v>3316</v>
      </c>
      <c r="B3396" s="225" t="s">
        <v>4435</v>
      </c>
      <c r="C3396" s="221">
        <f t="shared" si="106"/>
        <v>6</v>
      </c>
      <c r="D3396" s="221">
        <v>64101000</v>
      </c>
      <c r="F3396" s="221" t="s">
        <v>216</v>
      </c>
      <c r="G3396" s="222">
        <v>44546855.869999997</v>
      </c>
      <c r="I3396" s="222">
        <f t="shared" si="107"/>
        <v>44546855.869999997</v>
      </c>
    </row>
    <row r="3397" spans="1:9" x14ac:dyDescent="0.2">
      <c r="A3397" s="221" t="s">
        <v>7</v>
      </c>
      <c r="B3397" s="225" t="s">
        <v>4436</v>
      </c>
      <c r="C3397" s="221">
        <f t="shared" si="106"/>
        <v>8</v>
      </c>
      <c r="D3397" s="221">
        <v>64101000</v>
      </c>
      <c r="F3397" s="221" t="s">
        <v>755</v>
      </c>
      <c r="G3397" s="222">
        <v>296473658.06999999</v>
      </c>
      <c r="I3397" s="222">
        <f t="shared" si="107"/>
        <v>296473658.06999999</v>
      </c>
    </row>
    <row r="3398" spans="1:9" x14ac:dyDescent="0.2">
      <c r="A3398" s="221" t="s">
        <v>145</v>
      </c>
      <c r="B3398" s="225" t="s">
        <v>4436</v>
      </c>
      <c r="C3398" s="221">
        <f t="shared" si="106"/>
        <v>8</v>
      </c>
      <c r="D3398" s="221">
        <v>64101000</v>
      </c>
      <c r="F3398" s="221" t="s">
        <v>216</v>
      </c>
      <c r="G3398" s="222">
        <v>356473190.88999999</v>
      </c>
      <c r="I3398" s="222">
        <f t="shared" si="107"/>
        <v>356473190.88999999</v>
      </c>
    </row>
    <row r="3399" spans="1:9" x14ac:dyDescent="0.2">
      <c r="A3399" s="221" t="s">
        <v>33</v>
      </c>
      <c r="B3399" s="225">
        <v>64101000</v>
      </c>
      <c r="C3399" s="221">
        <f t="shared" si="106"/>
        <v>8</v>
      </c>
      <c r="D3399" s="221">
        <v>64101000</v>
      </c>
      <c r="F3399" s="221" t="s">
        <v>216</v>
      </c>
      <c r="G3399" s="222">
        <v>420154551.70999998</v>
      </c>
      <c r="I3399" s="222">
        <f t="shared" si="107"/>
        <v>420154551.70999998</v>
      </c>
    </row>
    <row r="3400" spans="1:9" x14ac:dyDescent="0.2">
      <c r="A3400" s="221" t="s">
        <v>9</v>
      </c>
      <c r="B3400" s="225" t="s">
        <v>1064</v>
      </c>
      <c r="C3400" s="221">
        <f t="shared" si="106"/>
        <v>7</v>
      </c>
      <c r="D3400" s="221">
        <v>64101000</v>
      </c>
      <c r="F3400" s="221" t="s">
        <v>755</v>
      </c>
      <c r="G3400" s="222">
        <v>689721598.96000004</v>
      </c>
      <c r="H3400" s="222">
        <v>0</v>
      </c>
      <c r="I3400" s="222">
        <f t="shared" si="107"/>
        <v>689721598.96000004</v>
      </c>
    </row>
    <row r="3401" spans="1:9" x14ac:dyDescent="0.2">
      <c r="A3401" s="221" t="s">
        <v>13</v>
      </c>
      <c r="B3401" s="225" t="s">
        <v>1064</v>
      </c>
      <c r="C3401" s="221">
        <f t="shared" si="106"/>
        <v>7</v>
      </c>
      <c r="D3401" s="221">
        <v>64101000</v>
      </c>
      <c r="F3401" s="221" t="s">
        <v>755</v>
      </c>
      <c r="G3401" s="222">
        <v>1177392847.4400001</v>
      </c>
      <c r="H3401" s="222">
        <v>0</v>
      </c>
      <c r="I3401" s="222">
        <f t="shared" si="107"/>
        <v>1177392847.4400001</v>
      </c>
    </row>
    <row r="3402" spans="1:9" x14ac:dyDescent="0.2">
      <c r="A3402" s="221" t="s">
        <v>30</v>
      </c>
      <c r="B3402" s="225" t="s">
        <v>4436</v>
      </c>
      <c r="C3402" s="221">
        <f t="shared" si="106"/>
        <v>8</v>
      </c>
      <c r="D3402" s="221">
        <v>64101000</v>
      </c>
      <c r="F3402" s="221" t="s">
        <v>755</v>
      </c>
      <c r="G3402" s="222">
        <v>220137779.38999999</v>
      </c>
      <c r="I3402" s="222">
        <f t="shared" si="107"/>
        <v>220137779.38999999</v>
      </c>
    </row>
    <row r="3403" spans="1:9" x14ac:dyDescent="0.2">
      <c r="A3403" s="221" t="s">
        <v>21</v>
      </c>
      <c r="B3403" s="225" t="s">
        <v>1064</v>
      </c>
      <c r="C3403" s="221">
        <f t="shared" si="106"/>
        <v>7</v>
      </c>
      <c r="D3403" s="221">
        <v>64101000</v>
      </c>
      <c r="F3403" s="221" t="s">
        <v>755</v>
      </c>
      <c r="G3403" s="222">
        <v>227535593.74000001</v>
      </c>
      <c r="H3403" s="222">
        <v>0</v>
      </c>
      <c r="I3403" s="222">
        <f t="shared" si="107"/>
        <v>227535593.74000001</v>
      </c>
    </row>
    <row r="3404" spans="1:9" x14ac:dyDescent="0.2">
      <c r="A3404" s="221" t="s">
        <v>1</v>
      </c>
      <c r="B3404" s="225" t="s">
        <v>4436</v>
      </c>
      <c r="C3404" s="221">
        <f t="shared" si="106"/>
        <v>8</v>
      </c>
      <c r="D3404" s="221">
        <v>64101000</v>
      </c>
      <c r="F3404" s="221" t="s">
        <v>216</v>
      </c>
      <c r="G3404" s="222">
        <v>2263451654.1399999</v>
      </c>
      <c r="I3404" s="222">
        <f t="shared" si="107"/>
        <v>2263451654.1399999</v>
      </c>
    </row>
    <row r="3405" spans="1:9" x14ac:dyDescent="0.2">
      <c r="A3405" s="221" t="s">
        <v>5</v>
      </c>
      <c r="B3405" s="225" t="s">
        <v>1064</v>
      </c>
      <c r="C3405" s="221">
        <f t="shared" si="106"/>
        <v>7</v>
      </c>
      <c r="D3405" s="221">
        <v>64101000</v>
      </c>
      <c r="F3405" s="221" t="s">
        <v>755</v>
      </c>
      <c r="G3405" s="222">
        <v>613306452.72000003</v>
      </c>
      <c r="H3405" s="222">
        <v>0</v>
      </c>
      <c r="I3405" s="222">
        <f t="shared" si="107"/>
        <v>613306452.72000003</v>
      </c>
    </row>
    <row r="3406" spans="1:9" x14ac:dyDescent="0.2">
      <c r="A3406" s="221" t="s">
        <v>27</v>
      </c>
      <c r="B3406" s="225" t="s">
        <v>4436</v>
      </c>
      <c r="C3406" s="221">
        <f t="shared" si="106"/>
        <v>8</v>
      </c>
      <c r="D3406" s="221">
        <v>64101000</v>
      </c>
      <c r="F3406" s="221" t="s">
        <v>755</v>
      </c>
      <c r="G3406" s="222">
        <v>80091401.730000004</v>
      </c>
      <c r="I3406" s="222">
        <f t="shared" si="107"/>
        <v>80091401.730000004</v>
      </c>
    </row>
    <row r="3407" spans="1:9" x14ac:dyDescent="0.2">
      <c r="A3407" s="221" t="s">
        <v>25</v>
      </c>
      <c r="B3407" s="225">
        <v>64101000</v>
      </c>
      <c r="C3407" s="221">
        <f t="shared" si="106"/>
        <v>8</v>
      </c>
      <c r="D3407" s="221">
        <v>64101000</v>
      </c>
      <c r="F3407" s="221" t="s">
        <v>216</v>
      </c>
      <c r="G3407" s="222">
        <v>597882606.96000004</v>
      </c>
      <c r="I3407" s="222">
        <f t="shared" si="107"/>
        <v>597882606.96000004</v>
      </c>
    </row>
    <row r="3408" spans="1:9" x14ac:dyDescent="0.2">
      <c r="A3408" s="221" t="s">
        <v>15</v>
      </c>
      <c r="B3408" s="225">
        <v>64101000</v>
      </c>
      <c r="C3408" s="221">
        <f t="shared" si="106"/>
        <v>8</v>
      </c>
      <c r="D3408" s="221">
        <v>64101000</v>
      </c>
      <c r="F3408" s="221" t="s">
        <v>216</v>
      </c>
      <c r="G3408" s="222">
        <v>306197782.5</v>
      </c>
      <c r="I3408" s="222">
        <f t="shared" si="107"/>
        <v>306197782.5</v>
      </c>
    </row>
    <row r="3409" spans="1:9" x14ac:dyDescent="0.2">
      <c r="A3409" s="221" t="s">
        <v>7</v>
      </c>
      <c r="B3409" s="225" t="s">
        <v>4437</v>
      </c>
      <c r="C3409" s="221">
        <f t="shared" si="106"/>
        <v>8</v>
      </c>
      <c r="D3409" s="221">
        <v>64101300</v>
      </c>
      <c r="F3409" s="221" t="s">
        <v>478</v>
      </c>
      <c r="G3409" s="222">
        <v>290000</v>
      </c>
      <c r="I3409" s="222">
        <f t="shared" si="107"/>
        <v>290000</v>
      </c>
    </row>
    <row r="3410" spans="1:9" x14ac:dyDescent="0.2">
      <c r="A3410" s="221" t="s">
        <v>9</v>
      </c>
      <c r="B3410" s="225" t="s">
        <v>1065</v>
      </c>
      <c r="C3410" s="221">
        <f t="shared" si="106"/>
        <v>7</v>
      </c>
      <c r="D3410" s="221">
        <v>64101300</v>
      </c>
      <c r="F3410" s="221" t="s">
        <v>478</v>
      </c>
      <c r="G3410" s="222">
        <v>200000</v>
      </c>
      <c r="H3410" s="222">
        <v>0</v>
      </c>
      <c r="I3410" s="222">
        <f t="shared" si="107"/>
        <v>200000</v>
      </c>
    </row>
    <row r="3411" spans="1:9" x14ac:dyDescent="0.2">
      <c r="A3411" s="221" t="s">
        <v>27</v>
      </c>
      <c r="B3411" s="225" t="s">
        <v>4437</v>
      </c>
      <c r="C3411" s="221">
        <f t="shared" si="106"/>
        <v>8</v>
      </c>
      <c r="D3411" s="221">
        <v>64101300</v>
      </c>
      <c r="F3411" s="221" t="s">
        <v>478</v>
      </c>
      <c r="G3411" s="222">
        <v>4244029</v>
      </c>
      <c r="I3411" s="222">
        <f t="shared" si="107"/>
        <v>4244029</v>
      </c>
    </row>
    <row r="3412" spans="1:9" x14ac:dyDescent="0.2">
      <c r="A3412" s="221" t="s">
        <v>25</v>
      </c>
      <c r="B3412" s="225">
        <v>64101300</v>
      </c>
      <c r="C3412" s="221">
        <f t="shared" si="106"/>
        <v>8</v>
      </c>
      <c r="D3412" s="221">
        <v>64101300</v>
      </c>
      <c r="F3412" s="221" t="s">
        <v>478</v>
      </c>
      <c r="G3412" s="222">
        <v>19375867.960000001</v>
      </c>
      <c r="I3412" s="222">
        <f t="shared" si="107"/>
        <v>19375867.960000001</v>
      </c>
    </row>
    <row r="3413" spans="1:9" x14ac:dyDescent="0.2">
      <c r="A3413" s="221" t="s">
        <v>37</v>
      </c>
      <c r="B3413" s="225" t="s">
        <v>4438</v>
      </c>
      <c r="C3413" s="221">
        <f t="shared" si="106"/>
        <v>6</v>
      </c>
      <c r="D3413" s="221">
        <v>64102000</v>
      </c>
      <c r="F3413" s="221" t="s">
        <v>217</v>
      </c>
      <c r="G3413" s="222">
        <v>40000</v>
      </c>
      <c r="I3413" s="222">
        <f t="shared" si="107"/>
        <v>40000</v>
      </c>
    </row>
    <row r="3414" spans="1:9" x14ac:dyDescent="0.2">
      <c r="A3414" s="221" t="s">
        <v>6</v>
      </c>
      <c r="B3414" s="225" t="s">
        <v>4439</v>
      </c>
      <c r="C3414" s="221">
        <f t="shared" si="106"/>
        <v>8</v>
      </c>
      <c r="D3414" s="221">
        <v>64102000</v>
      </c>
      <c r="F3414" s="221" t="s">
        <v>217</v>
      </c>
      <c r="G3414" s="222">
        <v>20000</v>
      </c>
      <c r="I3414" s="222">
        <f t="shared" si="107"/>
        <v>20000</v>
      </c>
    </row>
    <row r="3415" spans="1:9" x14ac:dyDescent="0.2">
      <c r="A3415" s="221" t="s">
        <v>8</v>
      </c>
      <c r="B3415" s="225" t="s">
        <v>4439</v>
      </c>
      <c r="C3415" s="221">
        <f t="shared" si="106"/>
        <v>8</v>
      </c>
      <c r="D3415" s="221">
        <v>64102000</v>
      </c>
      <c r="F3415" s="221" t="s">
        <v>550</v>
      </c>
      <c r="G3415" s="222">
        <v>90000</v>
      </c>
      <c r="I3415" s="222">
        <f t="shared" si="107"/>
        <v>90000</v>
      </c>
    </row>
    <row r="3416" spans="1:9" x14ac:dyDescent="0.2">
      <c r="A3416" s="221" t="s">
        <v>2</v>
      </c>
      <c r="B3416" s="225" t="s">
        <v>4439</v>
      </c>
      <c r="C3416" s="221">
        <f t="shared" si="106"/>
        <v>8</v>
      </c>
      <c r="D3416" s="221">
        <v>64102000</v>
      </c>
      <c r="F3416" s="221" t="s">
        <v>550</v>
      </c>
      <c r="G3416" s="222">
        <v>40000</v>
      </c>
      <c r="I3416" s="222">
        <f t="shared" si="107"/>
        <v>40000</v>
      </c>
    </row>
    <row r="3417" spans="1:9" x14ac:dyDescent="0.2">
      <c r="A3417" s="221" t="s">
        <v>17</v>
      </c>
      <c r="B3417" s="225" t="s">
        <v>4438</v>
      </c>
      <c r="C3417" s="221">
        <f t="shared" si="106"/>
        <v>6</v>
      </c>
      <c r="D3417" s="221">
        <v>64102000</v>
      </c>
      <c r="F3417" s="221" t="s">
        <v>217</v>
      </c>
      <c r="G3417" s="222">
        <v>12164007.119999999</v>
      </c>
      <c r="H3417" s="222">
        <v>0</v>
      </c>
      <c r="I3417" s="222">
        <f t="shared" si="107"/>
        <v>12164007.119999999</v>
      </c>
    </row>
    <row r="3418" spans="1:9" x14ac:dyDescent="0.2">
      <c r="A3418" s="221" t="s">
        <v>20</v>
      </c>
      <c r="B3418" s="225">
        <v>64102000</v>
      </c>
      <c r="C3418" s="221">
        <f t="shared" si="106"/>
        <v>8</v>
      </c>
      <c r="D3418" s="221">
        <v>64102000</v>
      </c>
      <c r="F3418" s="221" t="s">
        <v>550</v>
      </c>
      <c r="G3418" s="222">
        <v>1860000</v>
      </c>
      <c r="I3418" s="222">
        <f t="shared" si="107"/>
        <v>1860000</v>
      </c>
    </row>
    <row r="3419" spans="1:9" x14ac:dyDescent="0.2">
      <c r="A3419" s="221" t="s">
        <v>26</v>
      </c>
      <c r="B3419" s="225" t="s">
        <v>4439</v>
      </c>
      <c r="C3419" s="221">
        <f t="shared" si="106"/>
        <v>8</v>
      </c>
      <c r="D3419" s="221">
        <v>64102000</v>
      </c>
      <c r="F3419" s="221" t="s">
        <v>550</v>
      </c>
      <c r="G3419" s="222">
        <v>24144735.93</v>
      </c>
      <c r="I3419" s="222">
        <f t="shared" si="107"/>
        <v>24144735.93</v>
      </c>
    </row>
    <row r="3420" spans="1:9" x14ac:dyDescent="0.2">
      <c r="A3420" s="221" t="s">
        <v>149</v>
      </c>
      <c r="B3420" s="225" t="s">
        <v>1066</v>
      </c>
      <c r="C3420" s="221">
        <f t="shared" si="106"/>
        <v>7</v>
      </c>
      <c r="D3420" s="221">
        <v>64102000</v>
      </c>
      <c r="F3420" s="221" t="s">
        <v>550</v>
      </c>
      <c r="G3420" s="222">
        <v>90815665.340000004</v>
      </c>
      <c r="I3420" s="222">
        <f t="shared" si="107"/>
        <v>90815665.340000004</v>
      </c>
    </row>
    <row r="3421" spans="1:9" x14ac:dyDescent="0.2">
      <c r="A3421" s="221" t="s">
        <v>148</v>
      </c>
      <c r="B3421" s="225" t="s">
        <v>4439</v>
      </c>
      <c r="C3421" s="221">
        <f t="shared" si="106"/>
        <v>8</v>
      </c>
      <c r="D3421" s="221">
        <v>64102000</v>
      </c>
      <c r="F3421" s="221" t="s">
        <v>550</v>
      </c>
      <c r="G3421" s="222">
        <v>23193926.710000001</v>
      </c>
      <c r="I3421" s="222">
        <f t="shared" si="107"/>
        <v>23193926.710000001</v>
      </c>
    </row>
    <row r="3422" spans="1:9" x14ac:dyDescent="0.2">
      <c r="A3422" s="221" t="s">
        <v>3315</v>
      </c>
      <c r="B3422" s="225" t="s">
        <v>4438</v>
      </c>
      <c r="C3422" s="221">
        <f t="shared" si="106"/>
        <v>6</v>
      </c>
      <c r="D3422" s="221">
        <v>64102000</v>
      </c>
      <c r="F3422" s="221" t="s">
        <v>217</v>
      </c>
      <c r="G3422" s="222">
        <v>25728995.02</v>
      </c>
      <c r="I3422" s="222">
        <f t="shared" si="107"/>
        <v>25728995.02</v>
      </c>
    </row>
    <row r="3423" spans="1:9" x14ac:dyDescent="0.2">
      <c r="A3423" s="221" t="s">
        <v>3316</v>
      </c>
      <c r="B3423" s="225" t="s">
        <v>4438</v>
      </c>
      <c r="C3423" s="221">
        <f t="shared" si="106"/>
        <v>6</v>
      </c>
      <c r="D3423" s="221">
        <v>64102000</v>
      </c>
      <c r="F3423" s="221" t="s">
        <v>217</v>
      </c>
      <c r="G3423" s="222">
        <v>2526086.38</v>
      </c>
      <c r="I3423" s="222">
        <f t="shared" si="107"/>
        <v>2526086.38</v>
      </c>
    </row>
    <row r="3424" spans="1:9" x14ac:dyDescent="0.2">
      <c r="A3424" s="221" t="s">
        <v>7</v>
      </c>
      <c r="B3424" s="225" t="s">
        <v>4439</v>
      </c>
      <c r="C3424" s="221">
        <f t="shared" si="106"/>
        <v>8</v>
      </c>
      <c r="D3424" s="221">
        <v>64102000</v>
      </c>
      <c r="F3424" s="221" t="s">
        <v>550</v>
      </c>
      <c r="G3424" s="222">
        <v>983079</v>
      </c>
      <c r="I3424" s="222">
        <f t="shared" si="107"/>
        <v>983079</v>
      </c>
    </row>
    <row r="3425" spans="1:9" x14ac:dyDescent="0.2">
      <c r="A3425" s="221" t="s">
        <v>145</v>
      </c>
      <c r="B3425" s="225" t="s">
        <v>4439</v>
      </c>
      <c r="C3425" s="221">
        <f t="shared" si="106"/>
        <v>8</v>
      </c>
      <c r="D3425" s="221">
        <v>64102000</v>
      </c>
      <c r="F3425" s="221" t="s">
        <v>217</v>
      </c>
      <c r="G3425" s="222">
        <v>14581328.32</v>
      </c>
      <c r="I3425" s="222">
        <f t="shared" si="107"/>
        <v>14581328.32</v>
      </c>
    </row>
    <row r="3426" spans="1:9" x14ac:dyDescent="0.2">
      <c r="A3426" s="221" t="s">
        <v>33</v>
      </c>
      <c r="B3426" s="225">
        <v>64102000</v>
      </c>
      <c r="C3426" s="221">
        <f t="shared" si="106"/>
        <v>8</v>
      </c>
      <c r="D3426" s="221">
        <v>64102000</v>
      </c>
      <c r="F3426" s="221" t="s">
        <v>217</v>
      </c>
      <c r="G3426" s="222">
        <v>1110689.96</v>
      </c>
      <c r="I3426" s="222">
        <f t="shared" si="107"/>
        <v>1110689.96</v>
      </c>
    </row>
    <row r="3427" spans="1:9" x14ac:dyDescent="0.2">
      <c r="A3427" s="221" t="s">
        <v>9</v>
      </c>
      <c r="B3427" s="225" t="s">
        <v>1066</v>
      </c>
      <c r="C3427" s="221">
        <f t="shared" si="106"/>
        <v>7</v>
      </c>
      <c r="D3427" s="221">
        <v>64102000</v>
      </c>
      <c r="F3427" s="221" t="s">
        <v>550</v>
      </c>
      <c r="G3427" s="222">
        <v>9492684.7300000004</v>
      </c>
      <c r="H3427" s="222">
        <v>0</v>
      </c>
      <c r="I3427" s="222">
        <f t="shared" si="107"/>
        <v>9492684.7300000004</v>
      </c>
    </row>
    <row r="3428" spans="1:9" x14ac:dyDescent="0.2">
      <c r="A3428" s="221" t="s">
        <v>13</v>
      </c>
      <c r="B3428" s="225" t="s">
        <v>1066</v>
      </c>
      <c r="C3428" s="221">
        <f t="shared" si="106"/>
        <v>7</v>
      </c>
      <c r="D3428" s="221">
        <v>64102000</v>
      </c>
      <c r="F3428" s="221" t="s">
        <v>550</v>
      </c>
      <c r="G3428" s="222">
        <v>5256070.21</v>
      </c>
      <c r="H3428" s="222">
        <v>0</v>
      </c>
      <c r="I3428" s="222">
        <f t="shared" si="107"/>
        <v>5256070.21</v>
      </c>
    </row>
    <row r="3429" spans="1:9" x14ac:dyDescent="0.2">
      <c r="A3429" s="221" t="s">
        <v>30</v>
      </c>
      <c r="B3429" s="225" t="s">
        <v>4439</v>
      </c>
      <c r="C3429" s="221">
        <f t="shared" si="106"/>
        <v>8</v>
      </c>
      <c r="D3429" s="221">
        <v>64102000</v>
      </c>
      <c r="F3429" s="221" t="s">
        <v>550</v>
      </c>
      <c r="G3429" s="222">
        <v>2494449.67</v>
      </c>
      <c r="I3429" s="222">
        <f t="shared" si="107"/>
        <v>2494449.67</v>
      </c>
    </row>
    <row r="3430" spans="1:9" x14ac:dyDescent="0.2">
      <c r="A3430" s="221" t="s">
        <v>1</v>
      </c>
      <c r="B3430" s="225" t="s">
        <v>4439</v>
      </c>
      <c r="C3430" s="221">
        <f t="shared" si="106"/>
        <v>8</v>
      </c>
      <c r="D3430" s="221">
        <v>64102000</v>
      </c>
      <c r="F3430" s="221" t="s">
        <v>217</v>
      </c>
      <c r="G3430" s="222">
        <v>80746047.730000004</v>
      </c>
      <c r="I3430" s="222">
        <f t="shared" si="107"/>
        <v>80746047.730000004</v>
      </c>
    </row>
    <row r="3431" spans="1:9" x14ac:dyDescent="0.2">
      <c r="A3431" s="221" t="s">
        <v>5</v>
      </c>
      <c r="B3431" s="225" t="s">
        <v>1066</v>
      </c>
      <c r="C3431" s="221">
        <f t="shared" si="106"/>
        <v>7</v>
      </c>
      <c r="D3431" s="221">
        <v>64102000</v>
      </c>
      <c r="F3431" s="221" t="s">
        <v>550</v>
      </c>
      <c r="G3431" s="222">
        <v>2943630.68</v>
      </c>
      <c r="H3431" s="222">
        <v>0</v>
      </c>
      <c r="I3431" s="222">
        <f t="shared" si="107"/>
        <v>2943630.68</v>
      </c>
    </row>
    <row r="3432" spans="1:9" x14ac:dyDescent="0.2">
      <c r="A3432" s="221" t="s">
        <v>27</v>
      </c>
      <c r="B3432" s="225" t="s">
        <v>4439</v>
      </c>
      <c r="C3432" s="221">
        <f t="shared" si="106"/>
        <v>8</v>
      </c>
      <c r="D3432" s="221">
        <v>64102000</v>
      </c>
      <c r="F3432" s="221" t="s">
        <v>550</v>
      </c>
      <c r="G3432" s="222">
        <v>14949150.82</v>
      </c>
      <c r="I3432" s="222">
        <f t="shared" si="107"/>
        <v>14949150.82</v>
      </c>
    </row>
    <row r="3433" spans="1:9" x14ac:dyDescent="0.2">
      <c r="A3433" s="221" t="s">
        <v>25</v>
      </c>
      <c r="B3433" s="225">
        <v>64102000</v>
      </c>
      <c r="C3433" s="221">
        <f t="shared" si="106"/>
        <v>8</v>
      </c>
      <c r="D3433" s="221">
        <v>64102000</v>
      </c>
      <c r="F3433" s="221" t="s">
        <v>217</v>
      </c>
      <c r="G3433" s="222">
        <v>2458384.7999999998</v>
      </c>
      <c r="I3433" s="222">
        <f t="shared" si="107"/>
        <v>2458384.7999999998</v>
      </c>
    </row>
    <row r="3434" spans="1:9" x14ac:dyDescent="0.2">
      <c r="A3434" s="221" t="s">
        <v>15</v>
      </c>
      <c r="B3434" s="225">
        <v>64102000</v>
      </c>
      <c r="C3434" s="221">
        <f t="shared" si="106"/>
        <v>8</v>
      </c>
      <c r="D3434" s="221">
        <v>64102000</v>
      </c>
      <c r="F3434" s="221" t="s">
        <v>217</v>
      </c>
      <c r="G3434" s="222">
        <v>8875338.9299999997</v>
      </c>
      <c r="I3434" s="222">
        <f t="shared" si="107"/>
        <v>8875338.9299999997</v>
      </c>
    </row>
    <row r="3435" spans="1:9" x14ac:dyDescent="0.2">
      <c r="A3435" s="221" t="s">
        <v>37</v>
      </c>
      <c r="B3435" s="225" t="s">
        <v>4440</v>
      </c>
      <c r="C3435" s="221">
        <f t="shared" si="106"/>
        <v>6</v>
      </c>
      <c r="D3435" s="221">
        <v>64103000</v>
      </c>
      <c r="F3435" s="221" t="s">
        <v>218</v>
      </c>
      <c r="G3435" s="222">
        <v>69120</v>
      </c>
      <c r="I3435" s="222">
        <f t="shared" si="107"/>
        <v>69120</v>
      </c>
    </row>
    <row r="3436" spans="1:9" x14ac:dyDescent="0.2">
      <c r="A3436" s="221" t="s">
        <v>6</v>
      </c>
      <c r="B3436" s="225" t="s">
        <v>4441</v>
      </c>
      <c r="C3436" s="221">
        <f t="shared" si="106"/>
        <v>8</v>
      </c>
      <c r="D3436" s="221">
        <v>64103000</v>
      </c>
      <c r="F3436" s="221" t="s">
        <v>218</v>
      </c>
      <c r="G3436" s="222">
        <v>157129.12</v>
      </c>
      <c r="I3436" s="222">
        <f t="shared" si="107"/>
        <v>157129.12</v>
      </c>
    </row>
    <row r="3437" spans="1:9" x14ac:dyDescent="0.2">
      <c r="A3437" s="221" t="s">
        <v>8</v>
      </c>
      <c r="B3437" s="225" t="s">
        <v>4441</v>
      </c>
      <c r="C3437" s="221">
        <f t="shared" si="106"/>
        <v>8</v>
      </c>
      <c r="D3437" s="221">
        <v>64103000</v>
      </c>
      <c r="F3437" s="221" t="s">
        <v>551</v>
      </c>
      <c r="G3437" s="222">
        <v>2499999.9</v>
      </c>
      <c r="I3437" s="222">
        <f t="shared" si="107"/>
        <v>2499999.9</v>
      </c>
    </row>
    <row r="3438" spans="1:9" x14ac:dyDescent="0.2">
      <c r="A3438" s="221" t="s">
        <v>17</v>
      </c>
      <c r="B3438" s="225" t="s">
        <v>4440</v>
      </c>
      <c r="C3438" s="221">
        <f t="shared" si="106"/>
        <v>6</v>
      </c>
      <c r="D3438" s="221">
        <v>64103000</v>
      </c>
      <c r="F3438" s="221" t="s">
        <v>218</v>
      </c>
      <c r="G3438" s="222">
        <v>121898923.90000001</v>
      </c>
      <c r="H3438" s="222">
        <v>0</v>
      </c>
      <c r="I3438" s="222">
        <f t="shared" si="107"/>
        <v>121898923.90000001</v>
      </c>
    </row>
    <row r="3439" spans="1:9" x14ac:dyDescent="0.2">
      <c r="A3439" s="221" t="s">
        <v>20</v>
      </c>
      <c r="B3439" s="225">
        <v>64103000</v>
      </c>
      <c r="C3439" s="221">
        <f t="shared" si="106"/>
        <v>8</v>
      </c>
      <c r="D3439" s="221">
        <v>64103000</v>
      </c>
      <c r="F3439" s="221" t="s">
        <v>551</v>
      </c>
      <c r="G3439" s="222">
        <v>9931921.5</v>
      </c>
      <c r="I3439" s="222">
        <f t="shared" si="107"/>
        <v>9931921.5</v>
      </c>
    </row>
    <row r="3440" spans="1:9" x14ac:dyDescent="0.2">
      <c r="A3440" s="221" t="s">
        <v>149</v>
      </c>
      <c r="B3440" s="225" t="s">
        <v>1067</v>
      </c>
      <c r="C3440" s="221">
        <f t="shared" si="106"/>
        <v>7</v>
      </c>
      <c r="D3440" s="221">
        <v>64103000</v>
      </c>
      <c r="F3440" s="221" t="s">
        <v>551</v>
      </c>
      <c r="G3440" s="222">
        <v>354591.07</v>
      </c>
      <c r="I3440" s="222">
        <f t="shared" si="107"/>
        <v>354591.07</v>
      </c>
    </row>
    <row r="3441" spans="1:9" x14ac:dyDescent="0.2">
      <c r="A3441" s="221" t="s">
        <v>148</v>
      </c>
      <c r="B3441" s="225" t="s">
        <v>4441</v>
      </c>
      <c r="C3441" s="221">
        <f t="shared" si="106"/>
        <v>8</v>
      </c>
      <c r="D3441" s="221">
        <v>64103000</v>
      </c>
      <c r="F3441" s="221" t="s">
        <v>551</v>
      </c>
      <c r="G3441" s="222">
        <v>6724183.79</v>
      </c>
      <c r="I3441" s="222">
        <f t="shared" si="107"/>
        <v>6724183.79</v>
      </c>
    </row>
    <row r="3442" spans="1:9" x14ac:dyDescent="0.2">
      <c r="A3442" s="221" t="s">
        <v>3315</v>
      </c>
      <c r="B3442" s="225" t="s">
        <v>4440</v>
      </c>
      <c r="C3442" s="221">
        <f t="shared" si="106"/>
        <v>6</v>
      </c>
      <c r="D3442" s="221">
        <v>64103000</v>
      </c>
      <c r="F3442" s="221" t="s">
        <v>218</v>
      </c>
      <c r="G3442" s="222">
        <v>103000</v>
      </c>
      <c r="I3442" s="222">
        <f t="shared" si="107"/>
        <v>103000</v>
      </c>
    </row>
    <row r="3443" spans="1:9" x14ac:dyDescent="0.2">
      <c r="A3443" s="221" t="s">
        <v>7</v>
      </c>
      <c r="B3443" s="225" t="s">
        <v>4441</v>
      </c>
      <c r="C3443" s="221">
        <f t="shared" si="106"/>
        <v>8</v>
      </c>
      <c r="D3443" s="221">
        <v>64103000</v>
      </c>
      <c r="F3443" s="221" t="s">
        <v>551</v>
      </c>
      <c r="G3443" s="222">
        <v>10006721.880000001</v>
      </c>
      <c r="I3443" s="222">
        <f t="shared" si="107"/>
        <v>10006721.880000001</v>
      </c>
    </row>
    <row r="3444" spans="1:9" x14ac:dyDescent="0.2">
      <c r="A3444" s="221" t="s">
        <v>145</v>
      </c>
      <c r="B3444" s="225" t="s">
        <v>4441</v>
      </c>
      <c r="C3444" s="221">
        <f t="shared" si="106"/>
        <v>8</v>
      </c>
      <c r="D3444" s="221">
        <v>64103000</v>
      </c>
      <c r="F3444" s="221" t="s">
        <v>218</v>
      </c>
      <c r="G3444" s="222">
        <v>2225000</v>
      </c>
      <c r="I3444" s="222">
        <f t="shared" si="107"/>
        <v>2225000</v>
      </c>
    </row>
    <row r="3445" spans="1:9" x14ac:dyDescent="0.2">
      <c r="A3445" s="221" t="s">
        <v>33</v>
      </c>
      <c r="B3445" s="225">
        <v>64103000</v>
      </c>
      <c r="C3445" s="221">
        <f t="shared" si="106"/>
        <v>8</v>
      </c>
      <c r="D3445" s="221">
        <v>64103000</v>
      </c>
      <c r="F3445" s="221" t="s">
        <v>218</v>
      </c>
      <c r="G3445" s="222">
        <v>86400</v>
      </c>
      <c r="I3445" s="222">
        <f t="shared" si="107"/>
        <v>86400</v>
      </c>
    </row>
    <row r="3446" spans="1:9" x14ac:dyDescent="0.2">
      <c r="A3446" s="221" t="s">
        <v>9</v>
      </c>
      <c r="B3446" s="225" t="s">
        <v>1067</v>
      </c>
      <c r="C3446" s="221">
        <f t="shared" si="106"/>
        <v>7</v>
      </c>
      <c r="D3446" s="221">
        <v>64103000</v>
      </c>
      <c r="F3446" s="221" t="s">
        <v>551</v>
      </c>
      <c r="G3446" s="222">
        <v>296090365.31</v>
      </c>
      <c r="H3446" s="222">
        <v>0</v>
      </c>
      <c r="I3446" s="222">
        <f t="shared" si="107"/>
        <v>296090365.31</v>
      </c>
    </row>
    <row r="3447" spans="1:9" x14ac:dyDescent="0.2">
      <c r="A3447" s="221" t="s">
        <v>13</v>
      </c>
      <c r="B3447" s="225" t="s">
        <v>1067</v>
      </c>
      <c r="C3447" s="221">
        <f t="shared" si="106"/>
        <v>7</v>
      </c>
      <c r="D3447" s="221">
        <v>64103000</v>
      </c>
      <c r="F3447" s="221" t="s">
        <v>551</v>
      </c>
      <c r="G3447" s="222">
        <v>82736654.700000003</v>
      </c>
      <c r="H3447" s="222">
        <v>0</v>
      </c>
      <c r="I3447" s="222">
        <f t="shared" si="107"/>
        <v>82736654.700000003</v>
      </c>
    </row>
    <row r="3448" spans="1:9" x14ac:dyDescent="0.2">
      <c r="A3448" s="221" t="s">
        <v>21</v>
      </c>
      <c r="B3448" s="225" t="s">
        <v>1067</v>
      </c>
      <c r="C3448" s="221">
        <f t="shared" si="106"/>
        <v>7</v>
      </c>
      <c r="D3448" s="221">
        <v>64103000</v>
      </c>
      <c r="F3448" s="221" t="s">
        <v>551</v>
      </c>
      <c r="G3448" s="222">
        <v>7197799</v>
      </c>
      <c r="H3448" s="222">
        <v>0</v>
      </c>
      <c r="I3448" s="222">
        <f t="shared" si="107"/>
        <v>7197799</v>
      </c>
    </row>
    <row r="3449" spans="1:9" x14ac:dyDescent="0.2">
      <c r="A3449" s="221" t="s">
        <v>1</v>
      </c>
      <c r="B3449" s="225" t="s">
        <v>4441</v>
      </c>
      <c r="C3449" s="221">
        <f t="shared" si="106"/>
        <v>8</v>
      </c>
      <c r="D3449" s="221">
        <v>64103000</v>
      </c>
      <c r="F3449" s="221" t="s">
        <v>218</v>
      </c>
      <c r="G3449" s="222">
        <v>2819541.54</v>
      </c>
      <c r="I3449" s="222">
        <f t="shared" si="107"/>
        <v>2819541.54</v>
      </c>
    </row>
    <row r="3450" spans="1:9" x14ac:dyDescent="0.2">
      <c r="A3450" s="221" t="s">
        <v>5</v>
      </c>
      <c r="B3450" s="225" t="s">
        <v>1067</v>
      </c>
      <c r="C3450" s="221">
        <f t="shared" si="106"/>
        <v>7</v>
      </c>
      <c r="D3450" s="221">
        <v>64103000</v>
      </c>
      <c r="F3450" s="221" t="s">
        <v>551</v>
      </c>
      <c r="G3450" s="222">
        <v>62483819.32</v>
      </c>
      <c r="H3450" s="222">
        <v>0</v>
      </c>
      <c r="I3450" s="222">
        <f t="shared" si="107"/>
        <v>62483819.32</v>
      </c>
    </row>
    <row r="3451" spans="1:9" x14ac:dyDescent="0.2">
      <c r="A3451" s="221" t="s">
        <v>27</v>
      </c>
      <c r="B3451" s="225" t="s">
        <v>4441</v>
      </c>
      <c r="C3451" s="221">
        <f t="shared" si="106"/>
        <v>8</v>
      </c>
      <c r="D3451" s="221">
        <v>64103000</v>
      </c>
      <c r="F3451" s="221" t="s">
        <v>551</v>
      </c>
      <c r="G3451" s="222">
        <v>470000</v>
      </c>
      <c r="I3451" s="222">
        <f t="shared" si="107"/>
        <v>470000</v>
      </c>
    </row>
    <row r="3452" spans="1:9" x14ac:dyDescent="0.2">
      <c r="A3452" s="221" t="s">
        <v>25</v>
      </c>
      <c r="B3452" s="225">
        <v>64103000</v>
      </c>
      <c r="C3452" s="221">
        <f t="shared" si="106"/>
        <v>8</v>
      </c>
      <c r="D3452" s="221">
        <v>64103000</v>
      </c>
      <c r="F3452" s="221" t="s">
        <v>218</v>
      </c>
      <c r="G3452" s="222">
        <v>15523993.08</v>
      </c>
      <c r="I3452" s="222">
        <f t="shared" si="107"/>
        <v>15523993.08</v>
      </c>
    </row>
    <row r="3453" spans="1:9" x14ac:dyDescent="0.2">
      <c r="A3453" s="221" t="s">
        <v>15</v>
      </c>
      <c r="B3453" s="225">
        <v>64103000</v>
      </c>
      <c r="C3453" s="221">
        <f t="shared" si="106"/>
        <v>8</v>
      </c>
      <c r="D3453" s="221">
        <v>64103000</v>
      </c>
      <c r="F3453" s="221" t="s">
        <v>218</v>
      </c>
      <c r="G3453" s="222">
        <v>33498932.039999999</v>
      </c>
      <c r="I3453" s="222">
        <f t="shared" si="107"/>
        <v>33498932.039999999</v>
      </c>
    </row>
    <row r="3454" spans="1:9" x14ac:dyDescent="0.2">
      <c r="A3454" s="221" t="s">
        <v>8</v>
      </c>
      <c r="B3454" s="225" t="s">
        <v>4442</v>
      </c>
      <c r="C3454" s="221">
        <f t="shared" si="106"/>
        <v>8</v>
      </c>
      <c r="D3454" s="221">
        <v>64104000</v>
      </c>
      <c r="F3454" s="221" t="s">
        <v>220</v>
      </c>
      <c r="G3454" s="222">
        <v>26656.99</v>
      </c>
      <c r="I3454" s="222">
        <f t="shared" si="107"/>
        <v>26656.99</v>
      </c>
    </row>
    <row r="3455" spans="1:9" x14ac:dyDescent="0.2">
      <c r="A3455" s="221" t="s">
        <v>17</v>
      </c>
      <c r="B3455" s="225" t="s">
        <v>4443</v>
      </c>
      <c r="C3455" s="221">
        <f t="shared" si="106"/>
        <v>6</v>
      </c>
      <c r="D3455" s="221">
        <v>64104000</v>
      </c>
      <c r="F3455" s="221" t="s">
        <v>1432</v>
      </c>
      <c r="G3455" s="222">
        <v>191144778.33000001</v>
      </c>
      <c r="H3455" s="222">
        <v>0</v>
      </c>
      <c r="I3455" s="222">
        <f t="shared" si="107"/>
        <v>191144778.33000001</v>
      </c>
    </row>
    <row r="3456" spans="1:9" x14ac:dyDescent="0.2">
      <c r="A3456" s="221" t="s">
        <v>20</v>
      </c>
      <c r="B3456" s="225">
        <v>64104000</v>
      </c>
      <c r="C3456" s="221">
        <f t="shared" si="106"/>
        <v>8</v>
      </c>
      <c r="D3456" s="221">
        <v>64104000</v>
      </c>
      <c r="F3456" s="221" t="s">
        <v>220</v>
      </c>
      <c r="G3456" s="222">
        <v>14624.29</v>
      </c>
      <c r="I3456" s="222">
        <f t="shared" si="107"/>
        <v>14624.29</v>
      </c>
    </row>
    <row r="3457" spans="1:9" x14ac:dyDescent="0.2">
      <c r="A3457" s="221" t="s">
        <v>26</v>
      </c>
      <c r="B3457" s="225" t="s">
        <v>4442</v>
      </c>
      <c r="C3457" s="221">
        <f t="shared" si="106"/>
        <v>8</v>
      </c>
      <c r="D3457" s="221">
        <v>64104000</v>
      </c>
      <c r="F3457" s="221" t="s">
        <v>220</v>
      </c>
      <c r="G3457" s="222">
        <v>20080370.949999999</v>
      </c>
      <c r="I3457" s="222">
        <f t="shared" si="107"/>
        <v>20080370.949999999</v>
      </c>
    </row>
    <row r="3458" spans="1:9" x14ac:dyDescent="0.2">
      <c r="A3458" s="221" t="s">
        <v>149</v>
      </c>
      <c r="B3458" s="225" t="s">
        <v>1068</v>
      </c>
      <c r="C3458" s="221">
        <f t="shared" ref="C3458:C3521" si="108">+LEN(B:B)</f>
        <v>7</v>
      </c>
      <c r="D3458" s="221">
        <v>64104000</v>
      </c>
      <c r="F3458" s="221" t="s">
        <v>220</v>
      </c>
      <c r="G3458" s="222">
        <v>61954447.5</v>
      </c>
      <c r="I3458" s="222">
        <f t="shared" ref="I3458:I3521" si="109">+G:G-H:H</f>
        <v>61954447.5</v>
      </c>
    </row>
    <row r="3459" spans="1:9" x14ac:dyDescent="0.2">
      <c r="A3459" s="221" t="s">
        <v>148</v>
      </c>
      <c r="B3459" s="225" t="s">
        <v>4442</v>
      </c>
      <c r="C3459" s="221">
        <f t="shared" si="108"/>
        <v>8</v>
      </c>
      <c r="D3459" s="221">
        <v>64104000</v>
      </c>
      <c r="F3459" s="221" t="s">
        <v>220</v>
      </c>
      <c r="G3459" s="222">
        <v>536374.73</v>
      </c>
      <c r="I3459" s="222">
        <f t="shared" si="109"/>
        <v>536374.73</v>
      </c>
    </row>
    <row r="3460" spans="1:9" x14ac:dyDescent="0.2">
      <c r="A3460" s="221" t="s">
        <v>3315</v>
      </c>
      <c r="B3460" s="225" t="s">
        <v>4443</v>
      </c>
      <c r="C3460" s="221">
        <f t="shared" si="108"/>
        <v>6</v>
      </c>
      <c r="D3460" s="221">
        <v>64104000</v>
      </c>
      <c r="F3460" s="221" t="s">
        <v>1432</v>
      </c>
      <c r="G3460" s="222">
        <v>45612.66</v>
      </c>
      <c r="I3460" s="222">
        <f t="shared" si="109"/>
        <v>45612.66</v>
      </c>
    </row>
    <row r="3461" spans="1:9" x14ac:dyDescent="0.2">
      <c r="A3461" s="221" t="s">
        <v>3316</v>
      </c>
      <c r="B3461" s="225" t="s">
        <v>4443</v>
      </c>
      <c r="C3461" s="221">
        <f t="shared" si="108"/>
        <v>6</v>
      </c>
      <c r="D3461" s="221">
        <v>64104000</v>
      </c>
      <c r="F3461" s="221" t="s">
        <v>1432</v>
      </c>
      <c r="G3461" s="222">
        <v>354782.13</v>
      </c>
      <c r="I3461" s="222">
        <f t="shared" si="109"/>
        <v>354782.13</v>
      </c>
    </row>
    <row r="3462" spans="1:9" x14ac:dyDescent="0.2">
      <c r="A3462" s="221" t="s">
        <v>7</v>
      </c>
      <c r="B3462" s="225" t="s">
        <v>4442</v>
      </c>
      <c r="C3462" s="221">
        <f t="shared" si="108"/>
        <v>8</v>
      </c>
      <c r="D3462" s="221">
        <v>64104000</v>
      </c>
      <c r="F3462" s="221" t="s">
        <v>220</v>
      </c>
      <c r="G3462" s="222">
        <v>5349481.2699999996</v>
      </c>
      <c r="I3462" s="222">
        <f t="shared" si="109"/>
        <v>5349481.2699999996</v>
      </c>
    </row>
    <row r="3463" spans="1:9" x14ac:dyDescent="0.2">
      <c r="A3463" s="221" t="s">
        <v>33</v>
      </c>
      <c r="B3463" s="225">
        <v>64104000</v>
      </c>
      <c r="C3463" s="221">
        <f t="shared" si="108"/>
        <v>8</v>
      </c>
      <c r="D3463" s="221">
        <v>64104000</v>
      </c>
      <c r="F3463" s="221" t="s">
        <v>219</v>
      </c>
      <c r="G3463" s="222">
        <v>17956377.170000002</v>
      </c>
      <c r="I3463" s="222">
        <f t="shared" si="109"/>
        <v>17956377.170000002</v>
      </c>
    </row>
    <row r="3464" spans="1:9" x14ac:dyDescent="0.2">
      <c r="A3464" s="221" t="s">
        <v>13</v>
      </c>
      <c r="B3464" s="225" t="s">
        <v>1068</v>
      </c>
      <c r="C3464" s="221">
        <f t="shared" si="108"/>
        <v>7</v>
      </c>
      <c r="D3464" s="221">
        <v>64104000</v>
      </c>
      <c r="F3464" s="221" t="s">
        <v>220</v>
      </c>
      <c r="G3464" s="222">
        <v>65561799.039999999</v>
      </c>
      <c r="H3464" s="222">
        <v>0</v>
      </c>
      <c r="I3464" s="222">
        <f t="shared" si="109"/>
        <v>65561799.039999999</v>
      </c>
    </row>
    <row r="3465" spans="1:9" x14ac:dyDescent="0.2">
      <c r="A3465" s="221" t="s">
        <v>30</v>
      </c>
      <c r="B3465" s="225" t="s">
        <v>4442</v>
      </c>
      <c r="C3465" s="221">
        <f t="shared" si="108"/>
        <v>8</v>
      </c>
      <c r="D3465" s="221">
        <v>64104000</v>
      </c>
      <c r="F3465" s="221" t="s">
        <v>220</v>
      </c>
      <c r="G3465" s="222">
        <v>23301308.890000001</v>
      </c>
      <c r="I3465" s="222">
        <f t="shared" si="109"/>
        <v>23301308.890000001</v>
      </c>
    </row>
    <row r="3466" spans="1:9" x14ac:dyDescent="0.2">
      <c r="A3466" s="221" t="s">
        <v>21</v>
      </c>
      <c r="B3466" s="225" t="s">
        <v>1068</v>
      </c>
      <c r="C3466" s="221">
        <f t="shared" si="108"/>
        <v>7</v>
      </c>
      <c r="D3466" s="221">
        <v>64104000</v>
      </c>
      <c r="F3466" s="221" t="s">
        <v>220</v>
      </c>
      <c r="G3466" s="222">
        <v>10595979.119999999</v>
      </c>
      <c r="H3466" s="222">
        <v>0</v>
      </c>
      <c r="I3466" s="222">
        <f t="shared" si="109"/>
        <v>10595979.119999999</v>
      </c>
    </row>
    <row r="3467" spans="1:9" x14ac:dyDescent="0.2">
      <c r="A3467" s="221" t="s">
        <v>1</v>
      </c>
      <c r="B3467" s="225" t="s">
        <v>4442</v>
      </c>
      <c r="C3467" s="221">
        <f t="shared" si="108"/>
        <v>8</v>
      </c>
      <c r="D3467" s="221">
        <v>64104000</v>
      </c>
      <c r="F3467" s="221" t="s">
        <v>219</v>
      </c>
      <c r="G3467" s="222">
        <v>17804217.77</v>
      </c>
      <c r="I3467" s="222">
        <f t="shared" si="109"/>
        <v>17804217.77</v>
      </c>
    </row>
    <row r="3468" spans="1:9" x14ac:dyDescent="0.2">
      <c r="A3468" s="221" t="s">
        <v>5</v>
      </c>
      <c r="B3468" s="225" t="s">
        <v>1068</v>
      </c>
      <c r="C3468" s="221">
        <f t="shared" si="108"/>
        <v>7</v>
      </c>
      <c r="D3468" s="221">
        <v>64104000</v>
      </c>
      <c r="F3468" s="221" t="s">
        <v>220</v>
      </c>
      <c r="G3468" s="222">
        <v>43237323.359999999</v>
      </c>
      <c r="H3468" s="222">
        <v>0</v>
      </c>
      <c r="I3468" s="222">
        <f t="shared" si="109"/>
        <v>43237323.359999999</v>
      </c>
    </row>
    <row r="3469" spans="1:9" x14ac:dyDescent="0.2">
      <c r="A3469" s="221" t="s">
        <v>27</v>
      </c>
      <c r="B3469" s="225" t="s">
        <v>4442</v>
      </c>
      <c r="C3469" s="221">
        <f t="shared" si="108"/>
        <v>8</v>
      </c>
      <c r="D3469" s="221">
        <v>64104000</v>
      </c>
      <c r="F3469" s="221" t="s">
        <v>220</v>
      </c>
      <c r="G3469" s="222">
        <v>2238090.56</v>
      </c>
      <c r="I3469" s="222">
        <f t="shared" si="109"/>
        <v>2238090.56</v>
      </c>
    </row>
    <row r="3470" spans="1:9" x14ac:dyDescent="0.2">
      <c r="A3470" s="221" t="s">
        <v>25</v>
      </c>
      <c r="B3470" s="225">
        <v>64104000</v>
      </c>
      <c r="C3470" s="221">
        <f t="shared" si="108"/>
        <v>8</v>
      </c>
      <c r="D3470" s="221">
        <v>64104000</v>
      </c>
      <c r="F3470" s="221" t="s">
        <v>219</v>
      </c>
      <c r="G3470" s="222">
        <v>72172038.879999995</v>
      </c>
      <c r="I3470" s="222">
        <f t="shared" si="109"/>
        <v>72172038.879999995</v>
      </c>
    </row>
    <row r="3471" spans="1:9" x14ac:dyDescent="0.2">
      <c r="A3471" s="221" t="s">
        <v>15</v>
      </c>
      <c r="B3471" s="225">
        <v>64104000</v>
      </c>
      <c r="C3471" s="221">
        <f t="shared" si="108"/>
        <v>8</v>
      </c>
      <c r="D3471" s="221">
        <v>64104000</v>
      </c>
      <c r="F3471" s="221" t="s">
        <v>219</v>
      </c>
      <c r="G3471" s="222">
        <v>40205835.219999999</v>
      </c>
      <c r="I3471" s="222">
        <f t="shared" si="109"/>
        <v>40205835.219999999</v>
      </c>
    </row>
    <row r="3472" spans="1:9" x14ac:dyDescent="0.2">
      <c r="A3472" s="221" t="s">
        <v>2</v>
      </c>
      <c r="B3472" s="225" t="s">
        <v>4444</v>
      </c>
      <c r="C3472" s="221">
        <f t="shared" si="108"/>
        <v>8</v>
      </c>
      <c r="D3472" s="221">
        <v>64105000</v>
      </c>
      <c r="F3472" s="221" t="s">
        <v>552</v>
      </c>
      <c r="G3472" s="222">
        <v>159413.75</v>
      </c>
      <c r="I3472" s="222">
        <f t="shared" si="109"/>
        <v>159413.75</v>
      </c>
    </row>
    <row r="3473" spans="1:9" x14ac:dyDescent="0.2">
      <c r="A3473" s="221" t="s">
        <v>17</v>
      </c>
      <c r="B3473" s="225" t="s">
        <v>4445</v>
      </c>
      <c r="C3473" s="221">
        <f t="shared" si="108"/>
        <v>6</v>
      </c>
      <c r="D3473" s="221">
        <v>64105000</v>
      </c>
      <c r="F3473" s="221" t="s">
        <v>221</v>
      </c>
      <c r="G3473" s="222">
        <v>0</v>
      </c>
      <c r="H3473" s="222">
        <v>2443356.64</v>
      </c>
      <c r="I3473" s="222">
        <f t="shared" si="109"/>
        <v>-2443356.64</v>
      </c>
    </row>
    <row r="3474" spans="1:9" x14ac:dyDescent="0.2">
      <c r="A3474" s="221" t="s">
        <v>20</v>
      </c>
      <c r="B3474" s="225">
        <v>64105000</v>
      </c>
      <c r="C3474" s="221">
        <f t="shared" si="108"/>
        <v>8</v>
      </c>
      <c r="D3474" s="221">
        <v>64105000</v>
      </c>
      <c r="F3474" s="221" t="s">
        <v>2157</v>
      </c>
      <c r="G3474" s="222">
        <v>1574089.8</v>
      </c>
      <c r="I3474" s="222">
        <f t="shared" si="109"/>
        <v>1574089.8</v>
      </c>
    </row>
    <row r="3475" spans="1:9" x14ac:dyDescent="0.2">
      <c r="A3475" s="221" t="s">
        <v>149</v>
      </c>
      <c r="B3475" s="225" t="s">
        <v>1069</v>
      </c>
      <c r="C3475" s="221">
        <f t="shared" si="108"/>
        <v>7</v>
      </c>
      <c r="D3475" s="221">
        <v>64105000</v>
      </c>
      <c r="F3475" s="221" t="s">
        <v>552</v>
      </c>
      <c r="G3475" s="222">
        <v>7865246.46</v>
      </c>
      <c r="I3475" s="222">
        <f t="shared" si="109"/>
        <v>7865246.46</v>
      </c>
    </row>
    <row r="3476" spans="1:9" x14ac:dyDescent="0.2">
      <c r="A3476" s="221" t="s">
        <v>148</v>
      </c>
      <c r="B3476" s="225" t="s">
        <v>4444</v>
      </c>
      <c r="C3476" s="221">
        <f t="shared" si="108"/>
        <v>8</v>
      </c>
      <c r="D3476" s="221">
        <v>64105000</v>
      </c>
      <c r="F3476" s="221" t="s">
        <v>552</v>
      </c>
      <c r="G3476" s="222">
        <v>5252573.28</v>
      </c>
      <c r="I3476" s="222">
        <f t="shared" si="109"/>
        <v>5252573.28</v>
      </c>
    </row>
    <row r="3477" spans="1:9" x14ac:dyDescent="0.2">
      <c r="A3477" s="221" t="s">
        <v>3315</v>
      </c>
      <c r="B3477" s="225" t="s">
        <v>4445</v>
      </c>
      <c r="C3477" s="221">
        <f t="shared" si="108"/>
        <v>6</v>
      </c>
      <c r="D3477" s="221">
        <v>64105000</v>
      </c>
      <c r="F3477" s="221" t="s">
        <v>221</v>
      </c>
      <c r="G3477" s="222">
        <v>3097575.06</v>
      </c>
      <c r="I3477" s="222">
        <f t="shared" si="109"/>
        <v>3097575.06</v>
      </c>
    </row>
    <row r="3478" spans="1:9" x14ac:dyDescent="0.2">
      <c r="A3478" s="221" t="s">
        <v>7</v>
      </c>
      <c r="B3478" s="225" t="s">
        <v>4444</v>
      </c>
      <c r="C3478" s="221">
        <f t="shared" si="108"/>
        <v>8</v>
      </c>
      <c r="D3478" s="221">
        <v>64105000</v>
      </c>
      <c r="F3478" s="221" t="s">
        <v>552</v>
      </c>
      <c r="G3478" s="222">
        <v>15946405.029999999</v>
      </c>
      <c r="I3478" s="222">
        <f t="shared" si="109"/>
        <v>15946405.029999999</v>
      </c>
    </row>
    <row r="3479" spans="1:9" x14ac:dyDescent="0.2">
      <c r="A3479" s="221" t="s">
        <v>145</v>
      </c>
      <c r="B3479" s="225" t="s">
        <v>4444</v>
      </c>
      <c r="C3479" s="221">
        <f t="shared" si="108"/>
        <v>8</v>
      </c>
      <c r="D3479" s="221">
        <v>64105000</v>
      </c>
      <c r="F3479" s="221" t="s">
        <v>221</v>
      </c>
      <c r="G3479" s="222">
        <v>3133291.41</v>
      </c>
      <c r="I3479" s="222">
        <f t="shared" si="109"/>
        <v>3133291.41</v>
      </c>
    </row>
    <row r="3480" spans="1:9" x14ac:dyDescent="0.2">
      <c r="A3480" s="221" t="s">
        <v>33</v>
      </c>
      <c r="B3480" s="225">
        <v>64105000</v>
      </c>
      <c r="C3480" s="221">
        <f t="shared" si="108"/>
        <v>8</v>
      </c>
      <c r="D3480" s="221">
        <v>64105000</v>
      </c>
      <c r="F3480" s="221" t="s">
        <v>1639</v>
      </c>
      <c r="G3480" s="222">
        <v>106345.56</v>
      </c>
      <c r="I3480" s="222">
        <f t="shared" si="109"/>
        <v>106345.56</v>
      </c>
    </row>
    <row r="3481" spans="1:9" x14ac:dyDescent="0.2">
      <c r="A3481" s="221" t="s">
        <v>9</v>
      </c>
      <c r="B3481" s="225" t="s">
        <v>1069</v>
      </c>
      <c r="C3481" s="221">
        <f t="shared" si="108"/>
        <v>7</v>
      </c>
      <c r="D3481" s="221">
        <v>64105000</v>
      </c>
      <c r="F3481" s="221" t="s">
        <v>552</v>
      </c>
      <c r="G3481" s="222">
        <v>1432952.57</v>
      </c>
      <c r="H3481" s="222">
        <v>0</v>
      </c>
      <c r="I3481" s="222">
        <f t="shared" si="109"/>
        <v>1432952.57</v>
      </c>
    </row>
    <row r="3482" spans="1:9" x14ac:dyDescent="0.2">
      <c r="A3482" s="221" t="s">
        <v>13</v>
      </c>
      <c r="B3482" s="225" t="s">
        <v>1069</v>
      </c>
      <c r="C3482" s="221">
        <f t="shared" si="108"/>
        <v>7</v>
      </c>
      <c r="D3482" s="221">
        <v>64105000</v>
      </c>
      <c r="F3482" s="221" t="s">
        <v>552</v>
      </c>
      <c r="G3482" s="222">
        <v>8450972.0899999999</v>
      </c>
      <c r="H3482" s="222">
        <v>0</v>
      </c>
      <c r="I3482" s="222">
        <f t="shared" si="109"/>
        <v>8450972.0899999999</v>
      </c>
    </row>
    <row r="3483" spans="1:9" x14ac:dyDescent="0.2">
      <c r="A3483" s="221" t="s">
        <v>21</v>
      </c>
      <c r="B3483" s="225" t="s">
        <v>1069</v>
      </c>
      <c r="C3483" s="221">
        <f t="shared" si="108"/>
        <v>7</v>
      </c>
      <c r="D3483" s="221">
        <v>64105000</v>
      </c>
      <c r="F3483" s="221" t="s">
        <v>552</v>
      </c>
      <c r="G3483" s="222">
        <v>764009.31</v>
      </c>
      <c r="H3483" s="222">
        <v>0</v>
      </c>
      <c r="I3483" s="222">
        <f t="shared" si="109"/>
        <v>764009.31</v>
      </c>
    </row>
    <row r="3484" spans="1:9" x14ac:dyDescent="0.2">
      <c r="A3484" s="221" t="s">
        <v>1</v>
      </c>
      <c r="B3484" s="225" t="s">
        <v>4444</v>
      </c>
      <c r="C3484" s="221">
        <f t="shared" si="108"/>
        <v>8</v>
      </c>
      <c r="D3484" s="221">
        <v>64105000</v>
      </c>
      <c r="F3484" s="221" t="s">
        <v>221</v>
      </c>
      <c r="G3484" s="222">
        <v>4588596.68</v>
      </c>
      <c r="I3484" s="222">
        <f t="shared" si="109"/>
        <v>4588596.68</v>
      </c>
    </row>
    <row r="3485" spans="1:9" x14ac:dyDescent="0.2">
      <c r="A3485" s="221" t="s">
        <v>5</v>
      </c>
      <c r="B3485" s="225" t="s">
        <v>1069</v>
      </c>
      <c r="C3485" s="221">
        <f t="shared" si="108"/>
        <v>7</v>
      </c>
      <c r="D3485" s="221">
        <v>64105000</v>
      </c>
      <c r="F3485" s="221" t="s">
        <v>552</v>
      </c>
      <c r="G3485" s="222">
        <v>9567850.8100000005</v>
      </c>
      <c r="H3485" s="222">
        <v>0</v>
      </c>
      <c r="I3485" s="222">
        <f t="shared" si="109"/>
        <v>9567850.8100000005</v>
      </c>
    </row>
    <row r="3486" spans="1:9" x14ac:dyDescent="0.2">
      <c r="A3486" s="221" t="s">
        <v>25</v>
      </c>
      <c r="B3486" s="225">
        <v>64105000</v>
      </c>
      <c r="C3486" s="221">
        <f t="shared" si="108"/>
        <v>8</v>
      </c>
      <c r="D3486" s="221">
        <v>64105000</v>
      </c>
      <c r="F3486" s="221" t="s">
        <v>1639</v>
      </c>
      <c r="G3486" s="222">
        <v>873520.72</v>
      </c>
      <c r="I3486" s="222">
        <f t="shared" si="109"/>
        <v>873520.72</v>
      </c>
    </row>
    <row r="3487" spans="1:9" x14ac:dyDescent="0.2">
      <c r="A3487" s="221" t="s">
        <v>15</v>
      </c>
      <c r="B3487" s="225">
        <v>64105000</v>
      </c>
      <c r="C3487" s="221">
        <f t="shared" si="108"/>
        <v>8</v>
      </c>
      <c r="D3487" s="221">
        <v>64105000</v>
      </c>
      <c r="F3487" s="221" t="s">
        <v>221</v>
      </c>
      <c r="G3487" s="222">
        <v>1933683.51</v>
      </c>
      <c r="I3487" s="222">
        <f t="shared" si="109"/>
        <v>1933683.51</v>
      </c>
    </row>
    <row r="3488" spans="1:9" x14ac:dyDescent="0.2">
      <c r="A3488" s="221" t="s">
        <v>17</v>
      </c>
      <c r="B3488" s="225" t="s">
        <v>4446</v>
      </c>
      <c r="C3488" s="221">
        <f t="shared" si="108"/>
        <v>6</v>
      </c>
      <c r="D3488" s="221">
        <v>64106000</v>
      </c>
      <c r="F3488" s="221" t="s">
        <v>1459</v>
      </c>
      <c r="G3488" s="222">
        <v>1484900</v>
      </c>
      <c r="H3488" s="222">
        <v>0</v>
      </c>
      <c r="I3488" s="222">
        <f t="shared" si="109"/>
        <v>1484900</v>
      </c>
    </row>
    <row r="3489" spans="1:9" x14ac:dyDescent="0.2">
      <c r="A3489" s="221" t="s">
        <v>149</v>
      </c>
      <c r="B3489" s="225" t="s">
        <v>4447</v>
      </c>
      <c r="C3489" s="221">
        <f t="shared" si="108"/>
        <v>7</v>
      </c>
      <c r="D3489" s="221">
        <v>64106000</v>
      </c>
      <c r="F3489" s="221" t="s">
        <v>2158</v>
      </c>
      <c r="G3489" s="222">
        <v>63000</v>
      </c>
      <c r="I3489" s="222">
        <f t="shared" si="109"/>
        <v>63000</v>
      </c>
    </row>
    <row r="3490" spans="1:9" x14ac:dyDescent="0.2">
      <c r="A3490" s="221" t="s">
        <v>3315</v>
      </c>
      <c r="B3490" s="225" t="s">
        <v>4446</v>
      </c>
      <c r="C3490" s="221">
        <f t="shared" si="108"/>
        <v>6</v>
      </c>
      <c r="D3490" s="221">
        <v>64106000</v>
      </c>
      <c r="F3490" s="221" t="s">
        <v>1459</v>
      </c>
      <c r="G3490" s="222">
        <v>1858670.17</v>
      </c>
      <c r="I3490" s="222">
        <f t="shared" si="109"/>
        <v>1858670.17</v>
      </c>
    </row>
    <row r="3491" spans="1:9" x14ac:dyDescent="0.2">
      <c r="A3491" s="221" t="s">
        <v>3316</v>
      </c>
      <c r="B3491" s="225" t="s">
        <v>4446</v>
      </c>
      <c r="C3491" s="221">
        <f t="shared" si="108"/>
        <v>6</v>
      </c>
      <c r="D3491" s="221">
        <v>64106000</v>
      </c>
      <c r="F3491" s="221" t="s">
        <v>1459</v>
      </c>
      <c r="G3491" s="222">
        <v>1330522</v>
      </c>
      <c r="I3491" s="222">
        <f t="shared" si="109"/>
        <v>1330522</v>
      </c>
    </row>
    <row r="3492" spans="1:9" x14ac:dyDescent="0.2">
      <c r="A3492" s="221" t="s">
        <v>7</v>
      </c>
      <c r="B3492" s="225" t="s">
        <v>4448</v>
      </c>
      <c r="C3492" s="221">
        <f t="shared" si="108"/>
        <v>8</v>
      </c>
      <c r="D3492" s="221">
        <v>64106000</v>
      </c>
      <c r="F3492" s="221" t="s">
        <v>4449</v>
      </c>
      <c r="G3492" s="222">
        <v>932000</v>
      </c>
      <c r="I3492" s="222">
        <f t="shared" si="109"/>
        <v>932000</v>
      </c>
    </row>
    <row r="3493" spans="1:9" x14ac:dyDescent="0.2">
      <c r="A3493" s="221" t="s">
        <v>17</v>
      </c>
      <c r="B3493" s="225" t="s">
        <v>4450</v>
      </c>
      <c r="C3493" s="221">
        <f t="shared" si="108"/>
        <v>6</v>
      </c>
      <c r="D3493" s="221">
        <v>64107000</v>
      </c>
      <c r="F3493" s="221" t="s">
        <v>296</v>
      </c>
      <c r="G3493" s="222">
        <v>19631900</v>
      </c>
      <c r="H3493" s="222">
        <v>0</v>
      </c>
      <c r="I3493" s="222">
        <f t="shared" si="109"/>
        <v>19631900</v>
      </c>
    </row>
    <row r="3494" spans="1:9" x14ac:dyDescent="0.2">
      <c r="A3494" s="221" t="s">
        <v>25</v>
      </c>
      <c r="B3494" s="225">
        <v>64107000</v>
      </c>
      <c r="C3494" s="221">
        <f t="shared" si="108"/>
        <v>8</v>
      </c>
      <c r="D3494" s="221">
        <v>64107000</v>
      </c>
      <c r="F3494" s="221" t="s">
        <v>4451</v>
      </c>
      <c r="H3494" s="222">
        <v>278793.21999999997</v>
      </c>
      <c r="I3494" s="222">
        <f t="shared" si="109"/>
        <v>-278793.21999999997</v>
      </c>
    </row>
    <row r="3495" spans="1:9" x14ac:dyDescent="0.2">
      <c r="A3495" s="221" t="s">
        <v>15</v>
      </c>
      <c r="B3495" s="225">
        <v>64107000</v>
      </c>
      <c r="C3495" s="221">
        <f t="shared" si="108"/>
        <v>8</v>
      </c>
      <c r="D3495" s="221">
        <v>64107000</v>
      </c>
      <c r="F3495" s="221" t="s">
        <v>4452</v>
      </c>
      <c r="G3495" s="222">
        <v>1848005.6</v>
      </c>
      <c r="I3495" s="222">
        <f t="shared" si="109"/>
        <v>1848005.6</v>
      </c>
    </row>
    <row r="3496" spans="1:9" x14ac:dyDescent="0.2">
      <c r="A3496" s="221" t="s">
        <v>37</v>
      </c>
      <c r="B3496" s="225" t="s">
        <v>4453</v>
      </c>
      <c r="C3496" s="221">
        <f t="shared" si="108"/>
        <v>6</v>
      </c>
      <c r="D3496" s="221">
        <v>64107000</v>
      </c>
      <c r="F3496" s="221" t="s">
        <v>2734</v>
      </c>
      <c r="G3496" s="222">
        <v>5000</v>
      </c>
      <c r="I3496" s="222">
        <f t="shared" si="109"/>
        <v>5000</v>
      </c>
    </row>
    <row r="3497" spans="1:9" x14ac:dyDescent="0.2">
      <c r="A3497" s="221" t="s">
        <v>17</v>
      </c>
      <c r="B3497" s="225" t="s">
        <v>4453</v>
      </c>
      <c r="C3497" s="221">
        <f t="shared" si="108"/>
        <v>6</v>
      </c>
      <c r="D3497" s="221">
        <v>64107000</v>
      </c>
      <c r="F3497" s="221" t="s">
        <v>2734</v>
      </c>
      <c r="G3497" s="222">
        <v>15000</v>
      </c>
      <c r="H3497" s="222">
        <v>0</v>
      </c>
      <c r="I3497" s="222">
        <f t="shared" si="109"/>
        <v>15000</v>
      </c>
    </row>
    <row r="3498" spans="1:9" x14ac:dyDescent="0.2">
      <c r="A3498" s="221" t="s">
        <v>15</v>
      </c>
      <c r="B3498" s="225">
        <v>64180000</v>
      </c>
      <c r="C3498" s="221">
        <f t="shared" si="108"/>
        <v>8</v>
      </c>
      <c r="D3498" s="221">
        <v>64180000</v>
      </c>
      <c r="F3498" s="221" t="s">
        <v>1433</v>
      </c>
      <c r="H3498" s="222">
        <v>33402462.829999998</v>
      </c>
      <c r="I3498" s="222">
        <f t="shared" si="109"/>
        <v>-33402462.829999998</v>
      </c>
    </row>
    <row r="3499" spans="1:9" x14ac:dyDescent="0.2">
      <c r="A3499" s="221" t="s">
        <v>37</v>
      </c>
      <c r="B3499" s="225" t="s">
        <v>4454</v>
      </c>
      <c r="C3499" s="221">
        <f t="shared" si="108"/>
        <v>6</v>
      </c>
      <c r="D3499" s="221">
        <v>64501000</v>
      </c>
      <c r="F3499" s="221" t="s">
        <v>483</v>
      </c>
      <c r="G3499" s="222">
        <v>3279814.98</v>
      </c>
      <c r="I3499" s="222">
        <f t="shared" si="109"/>
        <v>3279814.98</v>
      </c>
    </row>
    <row r="3500" spans="1:9" x14ac:dyDescent="0.2">
      <c r="A3500" s="221" t="s">
        <v>6</v>
      </c>
      <c r="B3500" s="225" t="s">
        <v>4455</v>
      </c>
      <c r="C3500" s="221">
        <f t="shared" si="108"/>
        <v>8</v>
      </c>
      <c r="D3500" s="221">
        <v>64501000</v>
      </c>
      <c r="F3500" s="221" t="s">
        <v>4456</v>
      </c>
      <c r="G3500" s="222">
        <v>4008693.91</v>
      </c>
      <c r="I3500" s="222">
        <f t="shared" si="109"/>
        <v>4008693.91</v>
      </c>
    </row>
    <row r="3501" spans="1:9" x14ac:dyDescent="0.2">
      <c r="A3501" s="221" t="s">
        <v>8</v>
      </c>
      <c r="B3501" s="225" t="s">
        <v>4455</v>
      </c>
      <c r="C3501" s="221">
        <f t="shared" si="108"/>
        <v>8</v>
      </c>
      <c r="D3501" s="221">
        <v>64501000</v>
      </c>
      <c r="F3501" s="221" t="s">
        <v>756</v>
      </c>
      <c r="G3501" s="222">
        <v>7340086</v>
      </c>
      <c r="I3501" s="222">
        <f t="shared" si="109"/>
        <v>7340086</v>
      </c>
    </row>
    <row r="3502" spans="1:9" x14ac:dyDescent="0.2">
      <c r="A3502" s="221" t="s">
        <v>2</v>
      </c>
      <c r="B3502" s="225" t="s">
        <v>4455</v>
      </c>
      <c r="C3502" s="221">
        <f t="shared" si="108"/>
        <v>8</v>
      </c>
      <c r="D3502" s="221">
        <v>64501000</v>
      </c>
      <c r="F3502" s="221" t="s">
        <v>756</v>
      </c>
      <c r="G3502" s="222">
        <v>1186268.46</v>
      </c>
      <c r="I3502" s="222">
        <f t="shared" si="109"/>
        <v>1186268.46</v>
      </c>
    </row>
    <row r="3503" spans="1:9" x14ac:dyDescent="0.2">
      <c r="A3503" s="221" t="s">
        <v>17</v>
      </c>
      <c r="B3503" s="225" t="s">
        <v>4454</v>
      </c>
      <c r="C3503" s="221">
        <f t="shared" si="108"/>
        <v>6</v>
      </c>
      <c r="D3503" s="221">
        <v>64501000</v>
      </c>
      <c r="F3503" s="221" t="s">
        <v>483</v>
      </c>
      <c r="G3503" s="222">
        <v>114673213.59</v>
      </c>
      <c r="H3503" s="222">
        <v>0</v>
      </c>
      <c r="I3503" s="222">
        <f t="shared" si="109"/>
        <v>114673213.59</v>
      </c>
    </row>
    <row r="3504" spans="1:9" x14ac:dyDescent="0.2">
      <c r="A3504" s="221" t="s">
        <v>20</v>
      </c>
      <c r="B3504" s="225">
        <v>64501000</v>
      </c>
      <c r="C3504" s="221">
        <f t="shared" si="108"/>
        <v>8</v>
      </c>
      <c r="D3504" s="221">
        <v>64501000</v>
      </c>
      <c r="F3504" s="221" t="s">
        <v>756</v>
      </c>
      <c r="G3504" s="222">
        <v>21095137.050000001</v>
      </c>
      <c r="I3504" s="222">
        <f t="shared" si="109"/>
        <v>21095137.050000001</v>
      </c>
    </row>
    <row r="3505" spans="1:9" x14ac:dyDescent="0.2">
      <c r="A3505" s="221" t="s">
        <v>26</v>
      </c>
      <c r="B3505" s="225" t="s">
        <v>4455</v>
      </c>
      <c r="C3505" s="221">
        <f t="shared" si="108"/>
        <v>8</v>
      </c>
      <c r="D3505" s="221">
        <v>64501000</v>
      </c>
      <c r="F3505" s="221" t="s">
        <v>756</v>
      </c>
      <c r="G3505" s="222">
        <v>27702670.84</v>
      </c>
      <c r="I3505" s="222">
        <f t="shared" si="109"/>
        <v>27702670.84</v>
      </c>
    </row>
    <row r="3506" spans="1:9" x14ac:dyDescent="0.2">
      <c r="A3506" s="221" t="s">
        <v>149</v>
      </c>
      <c r="B3506" s="225" t="s">
        <v>1071</v>
      </c>
      <c r="C3506" s="221">
        <f t="shared" si="108"/>
        <v>7</v>
      </c>
      <c r="D3506" s="221">
        <v>64501000</v>
      </c>
      <c r="F3506" s="221" t="s">
        <v>756</v>
      </c>
      <c r="G3506" s="222">
        <v>89442967.829999998</v>
      </c>
      <c r="I3506" s="222">
        <f t="shared" si="109"/>
        <v>89442967.829999998</v>
      </c>
    </row>
    <row r="3507" spans="1:9" x14ac:dyDescent="0.2">
      <c r="A3507" s="221" t="s">
        <v>148</v>
      </c>
      <c r="B3507" s="225" t="s">
        <v>4455</v>
      </c>
      <c r="C3507" s="221">
        <f t="shared" si="108"/>
        <v>8</v>
      </c>
      <c r="D3507" s="221">
        <v>64501000</v>
      </c>
      <c r="F3507" s="221" t="s">
        <v>756</v>
      </c>
      <c r="G3507" s="222">
        <v>21872694.59</v>
      </c>
      <c r="I3507" s="222">
        <f t="shared" si="109"/>
        <v>21872694.59</v>
      </c>
    </row>
    <row r="3508" spans="1:9" x14ac:dyDescent="0.2">
      <c r="A3508" s="221" t="s">
        <v>3315</v>
      </c>
      <c r="B3508" s="225" t="s">
        <v>4454</v>
      </c>
      <c r="C3508" s="221">
        <f t="shared" si="108"/>
        <v>6</v>
      </c>
      <c r="D3508" s="221">
        <v>64501000</v>
      </c>
      <c r="F3508" s="221" t="s">
        <v>483</v>
      </c>
      <c r="G3508" s="222">
        <v>5278247</v>
      </c>
      <c r="I3508" s="222">
        <f t="shared" si="109"/>
        <v>5278247</v>
      </c>
    </row>
    <row r="3509" spans="1:9" x14ac:dyDescent="0.2">
      <c r="A3509" s="221" t="s">
        <v>3316</v>
      </c>
      <c r="B3509" s="225" t="s">
        <v>4454</v>
      </c>
      <c r="C3509" s="221">
        <f t="shared" si="108"/>
        <v>6</v>
      </c>
      <c r="D3509" s="221">
        <v>64501000</v>
      </c>
      <c r="F3509" s="221" t="s">
        <v>483</v>
      </c>
      <c r="G3509" s="222">
        <v>4706532.6100000003</v>
      </c>
      <c r="I3509" s="222">
        <f t="shared" si="109"/>
        <v>4706532.6100000003</v>
      </c>
    </row>
    <row r="3510" spans="1:9" x14ac:dyDescent="0.2">
      <c r="A3510" s="221" t="s">
        <v>7</v>
      </c>
      <c r="B3510" s="225" t="s">
        <v>4455</v>
      </c>
      <c r="C3510" s="221">
        <f t="shared" si="108"/>
        <v>8</v>
      </c>
      <c r="D3510" s="221">
        <v>64501000</v>
      </c>
      <c r="F3510" s="221" t="s">
        <v>756</v>
      </c>
      <c r="G3510" s="222">
        <v>22889079.32</v>
      </c>
      <c r="I3510" s="222">
        <f t="shared" si="109"/>
        <v>22889079.32</v>
      </c>
    </row>
    <row r="3511" spans="1:9" x14ac:dyDescent="0.2">
      <c r="A3511" s="221" t="s">
        <v>145</v>
      </c>
      <c r="B3511" s="225" t="s">
        <v>4455</v>
      </c>
      <c r="C3511" s="221">
        <f t="shared" si="108"/>
        <v>8</v>
      </c>
      <c r="D3511" s="221">
        <v>64501000</v>
      </c>
      <c r="F3511" s="221" t="s">
        <v>2051</v>
      </c>
      <c r="G3511" s="222">
        <v>30006810.719999999</v>
      </c>
      <c r="I3511" s="222">
        <f t="shared" si="109"/>
        <v>30006810.719999999</v>
      </c>
    </row>
    <row r="3512" spans="1:9" x14ac:dyDescent="0.2">
      <c r="A3512" s="221" t="s">
        <v>33</v>
      </c>
      <c r="B3512" s="225">
        <v>64501000</v>
      </c>
      <c r="C3512" s="221">
        <f t="shared" si="108"/>
        <v>8</v>
      </c>
      <c r="D3512" s="221">
        <v>64501000</v>
      </c>
      <c r="F3512" s="221" t="s">
        <v>1810</v>
      </c>
      <c r="G3512" s="222">
        <v>27894545.25</v>
      </c>
      <c r="I3512" s="222">
        <f t="shared" si="109"/>
        <v>27894545.25</v>
      </c>
    </row>
    <row r="3513" spans="1:9" x14ac:dyDescent="0.2">
      <c r="A3513" s="221" t="s">
        <v>9</v>
      </c>
      <c r="B3513" s="225" t="s">
        <v>1071</v>
      </c>
      <c r="C3513" s="221">
        <f t="shared" si="108"/>
        <v>7</v>
      </c>
      <c r="D3513" s="221">
        <v>64501000</v>
      </c>
      <c r="F3513" s="221" t="s">
        <v>756</v>
      </c>
      <c r="G3513" s="222">
        <v>60202801.880000003</v>
      </c>
      <c r="H3513" s="222">
        <v>0</v>
      </c>
      <c r="I3513" s="222">
        <f t="shared" si="109"/>
        <v>60202801.880000003</v>
      </c>
    </row>
    <row r="3514" spans="1:9" x14ac:dyDescent="0.2">
      <c r="A3514" s="221" t="s">
        <v>13</v>
      </c>
      <c r="B3514" s="225" t="s">
        <v>1071</v>
      </c>
      <c r="C3514" s="221">
        <f t="shared" si="108"/>
        <v>7</v>
      </c>
      <c r="D3514" s="221">
        <v>64501000</v>
      </c>
      <c r="F3514" s="221" t="s">
        <v>756</v>
      </c>
      <c r="G3514" s="222">
        <v>76938963.400000006</v>
      </c>
      <c r="H3514" s="222">
        <v>0</v>
      </c>
      <c r="I3514" s="222">
        <f t="shared" si="109"/>
        <v>76938963.400000006</v>
      </c>
    </row>
    <row r="3515" spans="1:9" x14ac:dyDescent="0.2">
      <c r="A3515" s="221" t="s">
        <v>30</v>
      </c>
      <c r="B3515" s="225" t="s">
        <v>4455</v>
      </c>
      <c r="C3515" s="221">
        <f t="shared" si="108"/>
        <v>8</v>
      </c>
      <c r="D3515" s="221">
        <v>64501000</v>
      </c>
      <c r="F3515" s="221" t="s">
        <v>756</v>
      </c>
      <c r="G3515" s="222">
        <v>25454445.379999999</v>
      </c>
      <c r="I3515" s="222">
        <f t="shared" si="109"/>
        <v>25454445.379999999</v>
      </c>
    </row>
    <row r="3516" spans="1:9" x14ac:dyDescent="0.2">
      <c r="A3516" s="221" t="s">
        <v>21</v>
      </c>
      <c r="B3516" s="225" t="s">
        <v>1071</v>
      </c>
      <c r="C3516" s="221">
        <f t="shared" si="108"/>
        <v>7</v>
      </c>
      <c r="D3516" s="221">
        <v>64501000</v>
      </c>
      <c r="F3516" s="221" t="s">
        <v>756</v>
      </c>
      <c r="G3516" s="222">
        <v>19218581.460000001</v>
      </c>
      <c r="H3516" s="222">
        <v>0</v>
      </c>
      <c r="I3516" s="222">
        <f t="shared" si="109"/>
        <v>19218581.460000001</v>
      </c>
    </row>
    <row r="3517" spans="1:9" x14ac:dyDescent="0.2">
      <c r="A3517" s="221" t="s">
        <v>1</v>
      </c>
      <c r="B3517" s="225" t="s">
        <v>4455</v>
      </c>
      <c r="C3517" s="221">
        <f t="shared" si="108"/>
        <v>8</v>
      </c>
      <c r="D3517" s="221">
        <v>64501000</v>
      </c>
      <c r="F3517" s="221" t="s">
        <v>77</v>
      </c>
      <c r="G3517" s="222">
        <v>155895862.33000001</v>
      </c>
      <c r="I3517" s="222">
        <f t="shared" si="109"/>
        <v>155895862.33000001</v>
      </c>
    </row>
    <row r="3518" spans="1:9" x14ac:dyDescent="0.2">
      <c r="A3518" s="221" t="s">
        <v>5</v>
      </c>
      <c r="B3518" s="225" t="s">
        <v>1071</v>
      </c>
      <c r="C3518" s="221">
        <f t="shared" si="108"/>
        <v>7</v>
      </c>
      <c r="D3518" s="221">
        <v>64501000</v>
      </c>
      <c r="F3518" s="221" t="s">
        <v>756</v>
      </c>
      <c r="G3518" s="222">
        <v>45596577.920000002</v>
      </c>
      <c r="H3518" s="222">
        <v>0</v>
      </c>
      <c r="I3518" s="222">
        <f t="shared" si="109"/>
        <v>45596577.920000002</v>
      </c>
    </row>
    <row r="3519" spans="1:9" x14ac:dyDescent="0.2">
      <c r="A3519" s="221" t="s">
        <v>27</v>
      </c>
      <c r="B3519" s="225" t="s">
        <v>4455</v>
      </c>
      <c r="C3519" s="221">
        <f t="shared" si="108"/>
        <v>8</v>
      </c>
      <c r="D3519" s="221">
        <v>64501000</v>
      </c>
      <c r="F3519" s="221" t="s">
        <v>756</v>
      </c>
      <c r="G3519" s="222">
        <v>10121879.689999999</v>
      </c>
      <c r="I3519" s="222">
        <f t="shared" si="109"/>
        <v>10121879.689999999</v>
      </c>
    </row>
    <row r="3520" spans="1:9" x14ac:dyDescent="0.2">
      <c r="A3520" s="221" t="s">
        <v>25</v>
      </c>
      <c r="B3520" s="225">
        <v>64501000</v>
      </c>
      <c r="C3520" s="221">
        <f t="shared" si="108"/>
        <v>8</v>
      </c>
      <c r="D3520" s="221">
        <v>64501000</v>
      </c>
      <c r="F3520" s="221" t="s">
        <v>1611</v>
      </c>
      <c r="G3520" s="222">
        <v>61856283.840000004</v>
      </c>
      <c r="I3520" s="222">
        <f t="shared" si="109"/>
        <v>61856283.840000004</v>
      </c>
    </row>
    <row r="3521" spans="1:9" x14ac:dyDescent="0.2">
      <c r="A3521" s="221" t="s">
        <v>15</v>
      </c>
      <c r="B3521" s="225">
        <v>64501000</v>
      </c>
      <c r="C3521" s="221">
        <f t="shared" si="108"/>
        <v>8</v>
      </c>
      <c r="D3521" s="221">
        <v>64501000</v>
      </c>
      <c r="F3521" s="221" t="s">
        <v>1611</v>
      </c>
      <c r="G3521" s="222">
        <v>42998779.740999997</v>
      </c>
      <c r="I3521" s="222">
        <f t="shared" si="109"/>
        <v>42998779.740999997</v>
      </c>
    </row>
    <row r="3522" spans="1:9" x14ac:dyDescent="0.2">
      <c r="A3522" s="221" t="s">
        <v>37</v>
      </c>
      <c r="B3522" s="225" t="s">
        <v>4457</v>
      </c>
      <c r="C3522" s="221">
        <f t="shared" ref="C3522:C3585" si="110">+LEN(B:B)</f>
        <v>6</v>
      </c>
      <c r="D3522" s="221">
        <v>64502000</v>
      </c>
      <c r="F3522" s="221" t="s">
        <v>1434</v>
      </c>
      <c r="G3522" s="222">
        <v>1261467.3</v>
      </c>
      <c r="I3522" s="222">
        <f t="shared" ref="I3522:I3585" si="111">+G:G-H:H</f>
        <v>1261467.3</v>
      </c>
    </row>
    <row r="3523" spans="1:9" x14ac:dyDescent="0.2">
      <c r="A3523" s="221" t="s">
        <v>6</v>
      </c>
      <c r="B3523" s="225" t="s">
        <v>4458</v>
      </c>
      <c r="C3523" s="221">
        <f t="shared" si="110"/>
        <v>8</v>
      </c>
      <c r="D3523" s="221">
        <v>64502000</v>
      </c>
      <c r="F3523" s="221" t="s">
        <v>4459</v>
      </c>
      <c r="G3523" s="222">
        <v>1541805.35</v>
      </c>
      <c r="I3523" s="222">
        <f t="shared" si="111"/>
        <v>1541805.35</v>
      </c>
    </row>
    <row r="3524" spans="1:9" x14ac:dyDescent="0.2">
      <c r="A3524" s="221" t="s">
        <v>8</v>
      </c>
      <c r="B3524" s="225" t="s">
        <v>4458</v>
      </c>
      <c r="C3524" s="221">
        <f t="shared" si="110"/>
        <v>8</v>
      </c>
      <c r="D3524" s="221">
        <v>64502000</v>
      </c>
      <c r="F3524" s="221" t="s">
        <v>555</v>
      </c>
      <c r="G3524" s="222">
        <v>2823110</v>
      </c>
      <c r="I3524" s="222">
        <f t="shared" si="111"/>
        <v>2823110</v>
      </c>
    </row>
    <row r="3525" spans="1:9" x14ac:dyDescent="0.2">
      <c r="A3525" s="221" t="s">
        <v>2</v>
      </c>
      <c r="B3525" s="225" t="s">
        <v>4458</v>
      </c>
      <c r="C3525" s="221">
        <f t="shared" si="110"/>
        <v>8</v>
      </c>
      <c r="D3525" s="221">
        <v>64502000</v>
      </c>
      <c r="F3525" s="221" t="s">
        <v>555</v>
      </c>
      <c r="G3525" s="222">
        <v>456257.05</v>
      </c>
      <c r="I3525" s="222">
        <f t="shared" si="111"/>
        <v>456257.05</v>
      </c>
    </row>
    <row r="3526" spans="1:9" x14ac:dyDescent="0.2">
      <c r="A3526" s="221" t="s">
        <v>17</v>
      </c>
      <c r="B3526" s="225" t="s">
        <v>4457</v>
      </c>
      <c r="C3526" s="221">
        <f t="shared" si="110"/>
        <v>6</v>
      </c>
      <c r="D3526" s="221">
        <v>64502000</v>
      </c>
      <c r="F3526" s="221" t="s">
        <v>1434</v>
      </c>
      <c r="G3526" s="222">
        <v>44105081.93</v>
      </c>
      <c r="H3526" s="222">
        <v>0</v>
      </c>
      <c r="I3526" s="222">
        <f t="shared" si="111"/>
        <v>44105081.93</v>
      </c>
    </row>
    <row r="3527" spans="1:9" x14ac:dyDescent="0.2">
      <c r="A3527" s="221" t="s">
        <v>20</v>
      </c>
      <c r="B3527" s="225">
        <v>64502000</v>
      </c>
      <c r="C3527" s="221">
        <f t="shared" si="110"/>
        <v>8</v>
      </c>
      <c r="D3527" s="221">
        <v>64502000</v>
      </c>
      <c r="F3527" s="221" t="s">
        <v>555</v>
      </c>
      <c r="G3527" s="222">
        <v>6089493.9500000002</v>
      </c>
      <c r="I3527" s="222">
        <f t="shared" si="111"/>
        <v>6089493.9500000002</v>
      </c>
    </row>
    <row r="3528" spans="1:9" x14ac:dyDescent="0.2">
      <c r="A3528" s="221" t="s">
        <v>26</v>
      </c>
      <c r="B3528" s="225" t="s">
        <v>4458</v>
      </c>
      <c r="C3528" s="221">
        <f t="shared" si="110"/>
        <v>8</v>
      </c>
      <c r="D3528" s="221">
        <v>64502000</v>
      </c>
      <c r="F3528" s="221" t="s">
        <v>555</v>
      </c>
      <c r="G3528" s="222">
        <v>1210416.6000000001</v>
      </c>
      <c r="I3528" s="222">
        <f t="shared" si="111"/>
        <v>1210416.6000000001</v>
      </c>
    </row>
    <row r="3529" spans="1:9" x14ac:dyDescent="0.2">
      <c r="A3529" s="221" t="s">
        <v>149</v>
      </c>
      <c r="B3529" s="225" t="s">
        <v>1072</v>
      </c>
      <c r="C3529" s="221">
        <f t="shared" si="110"/>
        <v>7</v>
      </c>
      <c r="D3529" s="221">
        <v>64502000</v>
      </c>
      <c r="F3529" s="221" t="s">
        <v>555</v>
      </c>
      <c r="G3529" s="222">
        <v>27079150.41</v>
      </c>
      <c r="I3529" s="222">
        <f t="shared" si="111"/>
        <v>27079150.41</v>
      </c>
    </row>
    <row r="3530" spans="1:9" x14ac:dyDescent="0.2">
      <c r="A3530" s="221" t="s">
        <v>148</v>
      </c>
      <c r="B3530" s="225" t="s">
        <v>4458</v>
      </c>
      <c r="C3530" s="221">
        <f t="shared" si="110"/>
        <v>8</v>
      </c>
      <c r="D3530" s="221">
        <v>64502000</v>
      </c>
      <c r="F3530" s="221" t="s">
        <v>555</v>
      </c>
      <c r="G3530" s="222">
        <v>8290932.1299999999</v>
      </c>
      <c r="I3530" s="222">
        <f t="shared" si="111"/>
        <v>8290932.1299999999</v>
      </c>
    </row>
    <row r="3531" spans="1:9" x14ac:dyDescent="0.2">
      <c r="A3531" s="221" t="s">
        <v>3315</v>
      </c>
      <c r="B3531" s="225" t="s">
        <v>4457</v>
      </c>
      <c r="C3531" s="221">
        <f t="shared" si="110"/>
        <v>6</v>
      </c>
      <c r="D3531" s="221">
        <v>64502000</v>
      </c>
      <c r="F3531" s="221" t="s">
        <v>4460</v>
      </c>
      <c r="G3531" s="222">
        <v>2030094.54</v>
      </c>
      <c r="I3531" s="222">
        <f t="shared" si="111"/>
        <v>2030094.54</v>
      </c>
    </row>
    <row r="3532" spans="1:9" x14ac:dyDescent="0.2">
      <c r="A3532" s="221" t="s">
        <v>3316</v>
      </c>
      <c r="B3532" s="225" t="s">
        <v>4457</v>
      </c>
      <c r="C3532" s="221">
        <f t="shared" si="110"/>
        <v>6</v>
      </c>
      <c r="D3532" s="221">
        <v>64502000</v>
      </c>
      <c r="F3532" s="221" t="s">
        <v>2707</v>
      </c>
      <c r="G3532" s="222">
        <v>2908409.48</v>
      </c>
      <c r="I3532" s="222">
        <f t="shared" si="111"/>
        <v>2908409.48</v>
      </c>
    </row>
    <row r="3533" spans="1:9" x14ac:dyDescent="0.2">
      <c r="A3533" s="221" t="s">
        <v>7</v>
      </c>
      <c r="B3533" s="225" t="s">
        <v>4458</v>
      </c>
      <c r="C3533" s="221">
        <f t="shared" si="110"/>
        <v>8</v>
      </c>
      <c r="D3533" s="221">
        <v>64502000</v>
      </c>
      <c r="F3533" s="221" t="s">
        <v>555</v>
      </c>
      <c r="G3533" s="222">
        <v>8803492.1999999993</v>
      </c>
      <c r="I3533" s="222">
        <f t="shared" si="111"/>
        <v>8803492.1999999993</v>
      </c>
    </row>
    <row r="3534" spans="1:9" x14ac:dyDescent="0.2">
      <c r="A3534" s="221" t="s">
        <v>145</v>
      </c>
      <c r="B3534" s="225" t="s">
        <v>4458</v>
      </c>
      <c r="C3534" s="221">
        <f t="shared" si="110"/>
        <v>8</v>
      </c>
      <c r="D3534" s="221">
        <v>64502000</v>
      </c>
      <c r="F3534" s="221" t="s">
        <v>2052</v>
      </c>
      <c r="G3534" s="222">
        <v>7665076.6900000004</v>
      </c>
      <c r="I3534" s="222">
        <f t="shared" si="111"/>
        <v>7665076.6900000004</v>
      </c>
    </row>
    <row r="3535" spans="1:9" x14ac:dyDescent="0.2">
      <c r="A3535" s="221" t="s">
        <v>33</v>
      </c>
      <c r="B3535" s="225">
        <v>64502000</v>
      </c>
      <c r="C3535" s="221">
        <f t="shared" si="110"/>
        <v>8</v>
      </c>
      <c r="D3535" s="221">
        <v>64502000</v>
      </c>
      <c r="F3535" s="221" t="s">
        <v>1811</v>
      </c>
      <c r="G3535" s="222">
        <v>10668416</v>
      </c>
      <c r="I3535" s="222">
        <f t="shared" si="111"/>
        <v>10668416</v>
      </c>
    </row>
    <row r="3536" spans="1:9" x14ac:dyDescent="0.2">
      <c r="A3536" s="221" t="s">
        <v>9</v>
      </c>
      <c r="B3536" s="225" t="s">
        <v>1072</v>
      </c>
      <c r="C3536" s="221">
        <f t="shared" si="110"/>
        <v>7</v>
      </c>
      <c r="D3536" s="221">
        <v>64502000</v>
      </c>
      <c r="F3536" s="221" t="s">
        <v>555</v>
      </c>
      <c r="G3536" s="222">
        <v>23154922.899999999</v>
      </c>
      <c r="H3536" s="222">
        <v>0</v>
      </c>
      <c r="I3536" s="222">
        <f t="shared" si="111"/>
        <v>23154922.899999999</v>
      </c>
    </row>
    <row r="3537" spans="1:9" x14ac:dyDescent="0.2">
      <c r="A3537" s="221" t="s">
        <v>13</v>
      </c>
      <c r="B3537" s="225" t="s">
        <v>1072</v>
      </c>
      <c r="C3537" s="221">
        <f t="shared" si="110"/>
        <v>7</v>
      </c>
      <c r="D3537" s="221">
        <v>64502000</v>
      </c>
      <c r="F3537" s="221" t="s">
        <v>555</v>
      </c>
      <c r="G3537" s="222">
        <v>29034421.949999999</v>
      </c>
      <c r="H3537" s="222">
        <v>0</v>
      </c>
      <c r="I3537" s="222">
        <f t="shared" si="111"/>
        <v>29034421.949999999</v>
      </c>
    </row>
    <row r="3538" spans="1:9" x14ac:dyDescent="0.2">
      <c r="A3538" s="221" t="s">
        <v>30</v>
      </c>
      <c r="B3538" s="225" t="s">
        <v>4458</v>
      </c>
      <c r="C3538" s="221">
        <f t="shared" si="110"/>
        <v>8</v>
      </c>
      <c r="D3538" s="221">
        <v>64502000</v>
      </c>
      <c r="F3538" s="221" t="s">
        <v>2399</v>
      </c>
      <c r="G3538" s="222">
        <v>9790171.3000000007</v>
      </c>
      <c r="I3538" s="222">
        <f t="shared" si="111"/>
        <v>9790171.3000000007</v>
      </c>
    </row>
    <row r="3539" spans="1:9" x14ac:dyDescent="0.2">
      <c r="A3539" s="221" t="s">
        <v>21</v>
      </c>
      <c r="B3539" s="225" t="s">
        <v>1072</v>
      </c>
      <c r="C3539" s="221">
        <f t="shared" si="110"/>
        <v>7</v>
      </c>
      <c r="D3539" s="221">
        <v>64502000</v>
      </c>
      <c r="F3539" s="221" t="s">
        <v>555</v>
      </c>
      <c r="G3539" s="222">
        <v>7391761.4000000004</v>
      </c>
      <c r="H3539" s="222">
        <v>0</v>
      </c>
      <c r="I3539" s="222">
        <f t="shared" si="111"/>
        <v>7391761.4000000004</v>
      </c>
    </row>
    <row r="3540" spans="1:9" x14ac:dyDescent="0.2">
      <c r="A3540" s="221" t="s">
        <v>1</v>
      </c>
      <c r="B3540" s="225" t="s">
        <v>4458</v>
      </c>
      <c r="C3540" s="221">
        <f t="shared" si="110"/>
        <v>8</v>
      </c>
      <c r="D3540" s="221">
        <v>64502000</v>
      </c>
      <c r="F3540" s="221" t="s">
        <v>79</v>
      </c>
      <c r="G3540" s="222">
        <v>59959947.049999997</v>
      </c>
      <c r="I3540" s="222">
        <f t="shared" si="111"/>
        <v>59959947.049999997</v>
      </c>
    </row>
    <row r="3541" spans="1:9" x14ac:dyDescent="0.2">
      <c r="A3541" s="221" t="s">
        <v>5</v>
      </c>
      <c r="B3541" s="225" t="s">
        <v>1072</v>
      </c>
      <c r="C3541" s="221">
        <f t="shared" si="110"/>
        <v>7</v>
      </c>
      <c r="D3541" s="221">
        <v>64502000</v>
      </c>
      <c r="F3541" s="221" t="s">
        <v>555</v>
      </c>
      <c r="G3541" s="222">
        <v>28497861.199999999</v>
      </c>
      <c r="H3541" s="222">
        <v>0</v>
      </c>
      <c r="I3541" s="222">
        <f t="shared" si="111"/>
        <v>28497861.199999999</v>
      </c>
    </row>
    <row r="3542" spans="1:9" x14ac:dyDescent="0.2">
      <c r="A3542" s="221" t="s">
        <v>27</v>
      </c>
      <c r="B3542" s="225" t="s">
        <v>4458</v>
      </c>
      <c r="C3542" s="221">
        <f t="shared" si="110"/>
        <v>8</v>
      </c>
      <c r="D3542" s="221">
        <v>64502000</v>
      </c>
      <c r="F3542" s="221" t="s">
        <v>555</v>
      </c>
      <c r="G3542" s="222">
        <v>5503221.6900000004</v>
      </c>
      <c r="I3542" s="222">
        <f t="shared" si="111"/>
        <v>5503221.6900000004</v>
      </c>
    </row>
    <row r="3543" spans="1:9" x14ac:dyDescent="0.2">
      <c r="A3543" s="221" t="s">
        <v>25</v>
      </c>
      <c r="B3543" s="225">
        <v>64502000</v>
      </c>
      <c r="C3543" s="221">
        <f t="shared" si="110"/>
        <v>8</v>
      </c>
      <c r="D3543" s="221">
        <v>64502000</v>
      </c>
      <c r="F3543" s="221" t="s">
        <v>1612</v>
      </c>
      <c r="G3543" s="222">
        <v>2335086.73</v>
      </c>
      <c r="I3543" s="222">
        <f t="shared" si="111"/>
        <v>2335086.73</v>
      </c>
    </row>
    <row r="3544" spans="1:9" x14ac:dyDescent="0.2">
      <c r="A3544" s="221" t="s">
        <v>15</v>
      </c>
      <c r="B3544" s="225">
        <v>64502000</v>
      </c>
      <c r="C3544" s="221">
        <f t="shared" si="110"/>
        <v>8</v>
      </c>
      <c r="D3544" s="221">
        <v>64502000</v>
      </c>
      <c r="F3544" s="221" t="s">
        <v>1612</v>
      </c>
      <c r="G3544" s="222">
        <v>16537992.196</v>
      </c>
      <c r="I3544" s="222">
        <f t="shared" si="111"/>
        <v>16537992.196</v>
      </c>
    </row>
    <row r="3545" spans="1:9" x14ac:dyDescent="0.2">
      <c r="A3545" s="221" t="s">
        <v>6</v>
      </c>
      <c r="B3545" s="225" t="s">
        <v>4461</v>
      </c>
      <c r="C3545" s="221">
        <f t="shared" si="110"/>
        <v>8</v>
      </c>
      <c r="D3545" s="221">
        <v>64503000</v>
      </c>
      <c r="F3545" s="221" t="s">
        <v>486</v>
      </c>
      <c r="G3545" s="222">
        <v>308361.07</v>
      </c>
      <c r="I3545" s="222">
        <f t="shared" si="111"/>
        <v>308361.07</v>
      </c>
    </row>
    <row r="3546" spans="1:9" x14ac:dyDescent="0.2">
      <c r="A3546" s="221" t="s">
        <v>26</v>
      </c>
      <c r="B3546" s="225" t="s">
        <v>4461</v>
      </c>
      <c r="C3546" s="221">
        <f t="shared" si="110"/>
        <v>8</v>
      </c>
      <c r="D3546" s="221">
        <v>64503000</v>
      </c>
      <c r="F3546" s="221" t="s">
        <v>2368</v>
      </c>
      <c r="G3546" s="222">
        <v>9444456.8000000007</v>
      </c>
      <c r="I3546" s="222">
        <f t="shared" si="111"/>
        <v>9444456.8000000007</v>
      </c>
    </row>
    <row r="3547" spans="1:9" x14ac:dyDescent="0.2">
      <c r="A3547" s="221" t="s">
        <v>149</v>
      </c>
      <c r="B3547" s="225" t="s">
        <v>4462</v>
      </c>
      <c r="C3547" s="221">
        <f t="shared" si="110"/>
        <v>7</v>
      </c>
      <c r="D3547" s="221">
        <v>64503000</v>
      </c>
      <c r="F3547" s="221" t="s">
        <v>2159</v>
      </c>
      <c r="G3547" s="222">
        <v>961576.5</v>
      </c>
      <c r="I3547" s="222">
        <f t="shared" si="111"/>
        <v>961576.5</v>
      </c>
    </row>
    <row r="3548" spans="1:9" x14ac:dyDescent="0.2">
      <c r="A3548" s="221" t="s">
        <v>145</v>
      </c>
      <c r="B3548" s="225" t="s">
        <v>4461</v>
      </c>
      <c r="C3548" s="221">
        <f t="shared" si="110"/>
        <v>8</v>
      </c>
      <c r="D3548" s="221">
        <v>64503000</v>
      </c>
      <c r="F3548" s="221" t="s">
        <v>2053</v>
      </c>
      <c r="G3548" s="222">
        <v>2935106.95</v>
      </c>
      <c r="I3548" s="222">
        <f t="shared" si="111"/>
        <v>2935106.95</v>
      </c>
    </row>
    <row r="3549" spans="1:9" x14ac:dyDescent="0.2">
      <c r="A3549" s="221" t="s">
        <v>33</v>
      </c>
      <c r="B3549" s="225">
        <v>64503000</v>
      </c>
      <c r="C3549" s="221">
        <f t="shared" si="110"/>
        <v>8</v>
      </c>
      <c r="D3549" s="221">
        <v>64503000</v>
      </c>
      <c r="F3549" s="221" t="s">
        <v>1812</v>
      </c>
      <c r="G3549" s="222">
        <v>60255.25</v>
      </c>
      <c r="I3549" s="222">
        <f t="shared" si="111"/>
        <v>60255.25</v>
      </c>
    </row>
    <row r="3550" spans="1:9" x14ac:dyDescent="0.2">
      <c r="A3550" s="221" t="s">
        <v>13</v>
      </c>
      <c r="B3550" s="225" t="s">
        <v>4462</v>
      </c>
      <c r="C3550" s="221">
        <f t="shared" si="110"/>
        <v>7</v>
      </c>
      <c r="D3550" s="221">
        <v>64503000</v>
      </c>
      <c r="F3550" s="221" t="s">
        <v>759</v>
      </c>
      <c r="G3550" s="222">
        <v>557487.05000000005</v>
      </c>
      <c r="H3550" s="222">
        <v>0</v>
      </c>
      <c r="I3550" s="222">
        <f t="shared" si="111"/>
        <v>557487.05000000005</v>
      </c>
    </row>
    <row r="3551" spans="1:9" x14ac:dyDescent="0.2">
      <c r="A3551" s="221" t="s">
        <v>25</v>
      </c>
      <c r="B3551" s="225">
        <v>64503000</v>
      </c>
      <c r="C3551" s="221">
        <f t="shared" si="110"/>
        <v>8</v>
      </c>
      <c r="D3551" s="221">
        <v>64503000</v>
      </c>
      <c r="F3551" s="221" t="s">
        <v>1613</v>
      </c>
      <c r="G3551" s="222">
        <v>31513929.420000002</v>
      </c>
      <c r="I3551" s="222">
        <f t="shared" si="111"/>
        <v>31513929.420000002</v>
      </c>
    </row>
    <row r="3552" spans="1:9" x14ac:dyDescent="0.2">
      <c r="A3552" s="221" t="s">
        <v>37</v>
      </c>
      <c r="B3552" s="225" t="s">
        <v>4463</v>
      </c>
      <c r="C3552" s="221">
        <f t="shared" si="110"/>
        <v>6</v>
      </c>
      <c r="D3552" s="221">
        <v>64504000</v>
      </c>
      <c r="F3552" s="221" t="s">
        <v>486</v>
      </c>
      <c r="G3552" s="222">
        <v>252293.46</v>
      </c>
      <c r="I3552" s="222">
        <f t="shared" si="111"/>
        <v>252293.46</v>
      </c>
    </row>
    <row r="3553" spans="1:9" x14ac:dyDescent="0.2">
      <c r="A3553" s="221" t="s">
        <v>8</v>
      </c>
      <c r="B3553" s="225" t="s">
        <v>4464</v>
      </c>
      <c r="C3553" s="221">
        <f t="shared" si="110"/>
        <v>8</v>
      </c>
      <c r="D3553" s="221">
        <v>64504000</v>
      </c>
      <c r="F3553" s="221" t="s">
        <v>222</v>
      </c>
      <c r="G3553" s="222">
        <v>564622</v>
      </c>
      <c r="I3553" s="222">
        <f t="shared" si="111"/>
        <v>564622</v>
      </c>
    </row>
    <row r="3554" spans="1:9" x14ac:dyDescent="0.2">
      <c r="A3554" s="221" t="s">
        <v>2</v>
      </c>
      <c r="B3554" s="225" t="s">
        <v>4464</v>
      </c>
      <c r="C3554" s="221">
        <f t="shared" si="110"/>
        <v>8</v>
      </c>
      <c r="D3554" s="221">
        <v>64504000</v>
      </c>
      <c r="F3554" s="221" t="s">
        <v>486</v>
      </c>
      <c r="G3554" s="222">
        <v>91251.42</v>
      </c>
      <c r="I3554" s="222">
        <f t="shared" si="111"/>
        <v>91251.42</v>
      </c>
    </row>
    <row r="3555" spans="1:9" x14ac:dyDescent="0.2">
      <c r="A3555" s="221" t="s">
        <v>17</v>
      </c>
      <c r="B3555" s="225" t="s">
        <v>4463</v>
      </c>
      <c r="C3555" s="221">
        <f t="shared" si="110"/>
        <v>6</v>
      </c>
      <c r="D3555" s="221">
        <v>64504000</v>
      </c>
      <c r="F3555" s="221" t="s">
        <v>486</v>
      </c>
      <c r="G3555" s="222">
        <v>8821016.4299999997</v>
      </c>
      <c r="H3555" s="222">
        <v>0</v>
      </c>
      <c r="I3555" s="222">
        <f t="shared" si="111"/>
        <v>8821016.4299999997</v>
      </c>
    </row>
    <row r="3556" spans="1:9" x14ac:dyDescent="0.2">
      <c r="A3556" s="221" t="s">
        <v>20</v>
      </c>
      <c r="B3556" s="225">
        <v>64504000</v>
      </c>
      <c r="C3556" s="221">
        <f t="shared" si="110"/>
        <v>8</v>
      </c>
      <c r="D3556" s="221">
        <v>64504000</v>
      </c>
      <c r="F3556" s="221" t="s">
        <v>2400</v>
      </c>
      <c r="G3556" s="222">
        <v>1622702.85</v>
      </c>
      <c r="I3556" s="222">
        <f t="shared" si="111"/>
        <v>1622702.85</v>
      </c>
    </row>
    <row r="3557" spans="1:9" x14ac:dyDescent="0.2">
      <c r="A3557" s="221" t="s">
        <v>26</v>
      </c>
      <c r="B3557" s="225" t="s">
        <v>4464</v>
      </c>
      <c r="C3557" s="221">
        <f t="shared" si="110"/>
        <v>8</v>
      </c>
      <c r="D3557" s="221">
        <v>64504000</v>
      </c>
      <c r="F3557" s="221" t="s">
        <v>2369</v>
      </c>
      <c r="G3557" s="222">
        <v>2130974.6800000002</v>
      </c>
      <c r="I3557" s="222">
        <f t="shared" si="111"/>
        <v>2130974.6800000002</v>
      </c>
    </row>
    <row r="3558" spans="1:9" x14ac:dyDescent="0.2">
      <c r="A3558" s="221" t="s">
        <v>149</v>
      </c>
      <c r="B3558" s="225" t="s">
        <v>1073</v>
      </c>
      <c r="C3558" s="221">
        <f t="shared" si="110"/>
        <v>7</v>
      </c>
      <c r="D3558" s="221">
        <v>64504000</v>
      </c>
      <c r="F3558" s="221" t="s">
        <v>2160</v>
      </c>
      <c r="G3558" s="222">
        <v>6880227.9100000001</v>
      </c>
      <c r="I3558" s="222">
        <f t="shared" si="111"/>
        <v>6880227.9100000001</v>
      </c>
    </row>
    <row r="3559" spans="1:9" x14ac:dyDescent="0.2">
      <c r="A3559" s="221" t="s">
        <v>148</v>
      </c>
      <c r="B3559" s="225" t="s">
        <v>4464</v>
      </c>
      <c r="C3559" s="221">
        <f t="shared" si="110"/>
        <v>8</v>
      </c>
      <c r="D3559" s="221">
        <v>64504000</v>
      </c>
      <c r="F3559" s="221" t="s">
        <v>2160</v>
      </c>
      <c r="G3559" s="222">
        <v>1682514.65</v>
      </c>
      <c r="I3559" s="222">
        <f t="shared" si="111"/>
        <v>1682514.65</v>
      </c>
    </row>
    <row r="3560" spans="1:9" x14ac:dyDescent="0.2">
      <c r="A3560" s="221" t="s">
        <v>3315</v>
      </c>
      <c r="B3560" s="225" t="s">
        <v>4463</v>
      </c>
      <c r="C3560" s="221">
        <f t="shared" si="110"/>
        <v>6</v>
      </c>
      <c r="D3560" s="221">
        <v>64504000</v>
      </c>
      <c r="F3560" s="221" t="s">
        <v>486</v>
      </c>
      <c r="G3560" s="222">
        <v>406019</v>
      </c>
      <c r="I3560" s="222">
        <f t="shared" si="111"/>
        <v>406019</v>
      </c>
    </row>
    <row r="3561" spans="1:9" x14ac:dyDescent="0.2">
      <c r="A3561" s="221" t="s">
        <v>3316</v>
      </c>
      <c r="B3561" s="225" t="s">
        <v>4463</v>
      </c>
      <c r="C3561" s="221">
        <f t="shared" si="110"/>
        <v>6</v>
      </c>
      <c r="D3561" s="221">
        <v>64504000</v>
      </c>
      <c r="F3561" s="221" t="s">
        <v>486</v>
      </c>
      <c r="G3561" s="222">
        <v>362040.97</v>
      </c>
      <c r="I3561" s="222">
        <f t="shared" si="111"/>
        <v>362040.97</v>
      </c>
    </row>
    <row r="3562" spans="1:9" x14ac:dyDescent="0.2">
      <c r="A3562" s="221" t="s">
        <v>7</v>
      </c>
      <c r="B3562" s="225" t="s">
        <v>4464</v>
      </c>
      <c r="C3562" s="221">
        <f t="shared" si="110"/>
        <v>8</v>
      </c>
      <c r="D3562" s="221">
        <v>64504000</v>
      </c>
      <c r="F3562" s="221" t="s">
        <v>2400</v>
      </c>
      <c r="G3562" s="222">
        <v>1760698.64</v>
      </c>
      <c r="I3562" s="222">
        <f t="shared" si="111"/>
        <v>1760698.64</v>
      </c>
    </row>
    <row r="3563" spans="1:9" x14ac:dyDescent="0.2">
      <c r="A3563" s="221" t="s">
        <v>145</v>
      </c>
      <c r="B3563" s="225" t="s">
        <v>4464</v>
      </c>
      <c r="C3563" s="221">
        <f t="shared" si="110"/>
        <v>8</v>
      </c>
      <c r="D3563" s="221">
        <v>64504000</v>
      </c>
      <c r="F3563" s="221" t="s">
        <v>2054</v>
      </c>
      <c r="G3563" s="222">
        <v>2924577.35</v>
      </c>
      <c r="I3563" s="222">
        <f t="shared" si="111"/>
        <v>2924577.35</v>
      </c>
    </row>
    <row r="3564" spans="1:9" x14ac:dyDescent="0.2">
      <c r="A3564" s="221" t="s">
        <v>33</v>
      </c>
      <c r="B3564" s="225">
        <v>64504000</v>
      </c>
      <c r="C3564" s="221">
        <f t="shared" si="110"/>
        <v>8</v>
      </c>
      <c r="D3564" s="221">
        <v>64504000</v>
      </c>
      <c r="F3564" s="221" t="s">
        <v>222</v>
      </c>
      <c r="G3564" s="222">
        <v>2145734.25</v>
      </c>
      <c r="I3564" s="222">
        <f t="shared" si="111"/>
        <v>2145734.25</v>
      </c>
    </row>
    <row r="3565" spans="1:9" x14ac:dyDescent="0.2">
      <c r="A3565" s="221" t="s">
        <v>9</v>
      </c>
      <c r="B3565" s="225" t="s">
        <v>1073</v>
      </c>
      <c r="C3565" s="221">
        <f t="shared" si="110"/>
        <v>7</v>
      </c>
      <c r="D3565" s="221">
        <v>64504000</v>
      </c>
      <c r="F3565" s="221" t="s">
        <v>486</v>
      </c>
      <c r="G3565" s="222">
        <v>4630984.76</v>
      </c>
      <c r="H3565" s="222">
        <v>0</v>
      </c>
      <c r="I3565" s="222">
        <f t="shared" si="111"/>
        <v>4630984.76</v>
      </c>
    </row>
    <row r="3566" spans="1:9" x14ac:dyDescent="0.2">
      <c r="A3566" s="221" t="s">
        <v>13</v>
      </c>
      <c r="B3566" s="225" t="s">
        <v>1073</v>
      </c>
      <c r="C3566" s="221">
        <f t="shared" si="110"/>
        <v>7</v>
      </c>
      <c r="D3566" s="221">
        <v>64504000</v>
      </c>
      <c r="F3566" s="221" t="s">
        <v>486</v>
      </c>
      <c r="G3566" s="222">
        <v>5918381.7999999998</v>
      </c>
      <c r="H3566" s="222">
        <v>0</v>
      </c>
      <c r="I3566" s="222">
        <f t="shared" si="111"/>
        <v>5918381.7999999998</v>
      </c>
    </row>
    <row r="3567" spans="1:9" x14ac:dyDescent="0.2">
      <c r="A3567" s="221" t="s">
        <v>30</v>
      </c>
      <c r="B3567" s="225" t="s">
        <v>4464</v>
      </c>
      <c r="C3567" s="221">
        <f t="shared" si="110"/>
        <v>8</v>
      </c>
      <c r="D3567" s="221">
        <v>64504000</v>
      </c>
      <c r="F3567" s="221" t="s">
        <v>2400</v>
      </c>
      <c r="G3567" s="222">
        <v>1958034.26</v>
      </c>
      <c r="I3567" s="222">
        <f t="shared" si="111"/>
        <v>1958034.26</v>
      </c>
    </row>
    <row r="3568" spans="1:9" x14ac:dyDescent="0.2">
      <c r="A3568" s="221" t="s">
        <v>21</v>
      </c>
      <c r="B3568" s="225" t="s">
        <v>1073</v>
      </c>
      <c r="C3568" s="221">
        <f t="shared" si="110"/>
        <v>7</v>
      </c>
      <c r="D3568" s="221">
        <v>64504000</v>
      </c>
      <c r="F3568" s="221" t="s">
        <v>486</v>
      </c>
      <c r="G3568" s="222">
        <v>1478352.42</v>
      </c>
      <c r="H3568" s="222">
        <v>0</v>
      </c>
      <c r="I3568" s="222">
        <f t="shared" si="111"/>
        <v>1478352.42</v>
      </c>
    </row>
    <row r="3569" spans="1:9" x14ac:dyDescent="0.2">
      <c r="A3569" s="221" t="s">
        <v>1</v>
      </c>
      <c r="B3569" s="225" t="s">
        <v>4464</v>
      </c>
      <c r="C3569" s="221">
        <f t="shared" si="110"/>
        <v>8</v>
      </c>
      <c r="D3569" s="221">
        <v>64504000</v>
      </c>
      <c r="F3569" s="221" t="s">
        <v>222</v>
      </c>
      <c r="G3569" s="222">
        <v>11991989.41</v>
      </c>
      <c r="I3569" s="222">
        <f t="shared" si="111"/>
        <v>11991989.41</v>
      </c>
    </row>
    <row r="3570" spans="1:9" x14ac:dyDescent="0.2">
      <c r="A3570" s="221" t="s">
        <v>5</v>
      </c>
      <c r="B3570" s="225" t="s">
        <v>1073</v>
      </c>
      <c r="C3570" s="221">
        <f t="shared" si="110"/>
        <v>7</v>
      </c>
      <c r="D3570" s="221">
        <v>64504000</v>
      </c>
      <c r="F3570" s="221" t="s">
        <v>486</v>
      </c>
      <c r="G3570" s="222">
        <v>5699572.2400000002</v>
      </c>
      <c r="H3570" s="222">
        <v>0</v>
      </c>
      <c r="I3570" s="222">
        <f t="shared" si="111"/>
        <v>5699572.2400000002</v>
      </c>
    </row>
    <row r="3571" spans="1:9" x14ac:dyDescent="0.2">
      <c r="A3571" s="221" t="s">
        <v>27</v>
      </c>
      <c r="B3571" s="225" t="s">
        <v>4464</v>
      </c>
      <c r="C3571" s="221">
        <f t="shared" si="110"/>
        <v>8</v>
      </c>
      <c r="D3571" s="221">
        <v>64504000</v>
      </c>
      <c r="F3571" s="221" t="s">
        <v>2608</v>
      </c>
      <c r="G3571" s="222">
        <v>778606.13</v>
      </c>
      <c r="I3571" s="222">
        <f t="shared" si="111"/>
        <v>778606.13</v>
      </c>
    </row>
    <row r="3572" spans="1:9" x14ac:dyDescent="0.2">
      <c r="A3572" s="221" t="s">
        <v>25</v>
      </c>
      <c r="B3572" s="225">
        <v>64504000</v>
      </c>
      <c r="C3572" s="221">
        <f t="shared" si="110"/>
        <v>8</v>
      </c>
      <c r="D3572" s="221">
        <v>64504000</v>
      </c>
      <c r="F3572" s="221" t="s">
        <v>1614</v>
      </c>
      <c r="G3572" s="222">
        <v>4764871.83</v>
      </c>
      <c r="I3572" s="222">
        <f t="shared" si="111"/>
        <v>4764871.83</v>
      </c>
    </row>
    <row r="3573" spans="1:9" x14ac:dyDescent="0.2">
      <c r="A3573" s="221" t="s">
        <v>148</v>
      </c>
      <c r="B3573" s="225" t="s">
        <v>4465</v>
      </c>
      <c r="C3573" s="221">
        <f t="shared" si="110"/>
        <v>8</v>
      </c>
      <c r="D3573" s="221">
        <v>64505000</v>
      </c>
      <c r="F3573" s="221" t="s">
        <v>2161</v>
      </c>
      <c r="G3573" s="222">
        <v>121642.65</v>
      </c>
      <c r="I3573" s="222">
        <f t="shared" si="111"/>
        <v>121642.65</v>
      </c>
    </row>
    <row r="3574" spans="1:9" x14ac:dyDescent="0.2">
      <c r="A3574" s="221" t="s">
        <v>15</v>
      </c>
      <c r="B3574" s="225">
        <v>64505000</v>
      </c>
      <c r="C3574" s="221">
        <f t="shared" si="110"/>
        <v>8</v>
      </c>
      <c r="D3574" s="221">
        <v>64505000</v>
      </c>
      <c r="F3574" s="221" t="s">
        <v>2527</v>
      </c>
      <c r="G3574" s="222">
        <v>3307598.44</v>
      </c>
      <c r="I3574" s="222">
        <f t="shared" si="111"/>
        <v>3307598.44</v>
      </c>
    </row>
    <row r="3575" spans="1:9" x14ac:dyDescent="0.2">
      <c r="A3575" s="221" t="s">
        <v>20</v>
      </c>
      <c r="B3575" s="225">
        <v>64506000</v>
      </c>
      <c r="C3575" s="221">
        <f t="shared" si="110"/>
        <v>8</v>
      </c>
      <c r="D3575" s="221">
        <v>64505000</v>
      </c>
      <c r="F3575" s="221" t="s">
        <v>4466</v>
      </c>
      <c r="G3575" s="222">
        <v>2024020.3</v>
      </c>
      <c r="I3575" s="222">
        <f t="shared" si="111"/>
        <v>2024020.3</v>
      </c>
    </row>
    <row r="3576" spans="1:9" x14ac:dyDescent="0.2">
      <c r="A3576" s="221" t="s">
        <v>149</v>
      </c>
      <c r="B3576" s="225" t="s">
        <v>1074</v>
      </c>
      <c r="C3576" s="221">
        <f t="shared" si="110"/>
        <v>7</v>
      </c>
      <c r="D3576" s="221">
        <v>64580000</v>
      </c>
      <c r="F3576" s="221" t="s">
        <v>758</v>
      </c>
      <c r="G3576" s="222">
        <v>6360415.4500000002</v>
      </c>
      <c r="I3576" s="222">
        <f t="shared" si="111"/>
        <v>6360415.4500000002</v>
      </c>
    </row>
    <row r="3577" spans="1:9" x14ac:dyDescent="0.2">
      <c r="A3577" s="221" t="s">
        <v>20</v>
      </c>
      <c r="B3577" s="225">
        <v>64700000</v>
      </c>
      <c r="C3577" s="221">
        <f t="shared" si="110"/>
        <v>8</v>
      </c>
      <c r="D3577" s="221">
        <v>64700000</v>
      </c>
      <c r="F3577" s="221" t="s">
        <v>223</v>
      </c>
      <c r="G3577" s="222">
        <v>368325.41</v>
      </c>
      <c r="I3577" s="222">
        <f t="shared" si="111"/>
        <v>368325.41</v>
      </c>
    </row>
    <row r="3578" spans="1:9" x14ac:dyDescent="0.2">
      <c r="A3578" s="221" t="s">
        <v>1</v>
      </c>
      <c r="B3578" s="225" t="s">
        <v>4467</v>
      </c>
      <c r="C3578" s="221">
        <f t="shared" si="110"/>
        <v>8</v>
      </c>
      <c r="D3578" s="221">
        <v>64700000</v>
      </c>
      <c r="F3578" s="221" t="s">
        <v>223</v>
      </c>
      <c r="G3578" s="222">
        <v>1573000</v>
      </c>
      <c r="I3578" s="222">
        <f t="shared" si="111"/>
        <v>1573000</v>
      </c>
    </row>
    <row r="3579" spans="1:9" x14ac:dyDescent="0.2">
      <c r="A3579" s="221" t="s">
        <v>17</v>
      </c>
      <c r="B3579" s="225" t="s">
        <v>4468</v>
      </c>
      <c r="C3579" s="221">
        <f t="shared" si="110"/>
        <v>6</v>
      </c>
      <c r="D3579" s="221">
        <v>64700000</v>
      </c>
      <c r="F3579" s="221" t="s">
        <v>1436</v>
      </c>
      <c r="G3579" s="222">
        <v>99500</v>
      </c>
      <c r="H3579" s="222">
        <v>0</v>
      </c>
      <c r="I3579" s="222">
        <f t="shared" si="111"/>
        <v>99500</v>
      </c>
    </row>
    <row r="3580" spans="1:9" x14ac:dyDescent="0.2">
      <c r="A3580" s="221" t="s">
        <v>149</v>
      </c>
      <c r="B3580" s="225" t="s">
        <v>4469</v>
      </c>
      <c r="C3580" s="221">
        <f t="shared" si="110"/>
        <v>7</v>
      </c>
      <c r="D3580" s="221">
        <v>64800000</v>
      </c>
      <c r="F3580" s="221" t="s">
        <v>2162</v>
      </c>
      <c r="G3580" s="222">
        <v>190000</v>
      </c>
      <c r="I3580" s="222">
        <f t="shared" si="111"/>
        <v>190000</v>
      </c>
    </row>
    <row r="3581" spans="1:9" x14ac:dyDescent="0.2">
      <c r="A3581" s="221" t="s">
        <v>148</v>
      </c>
      <c r="B3581" s="225" t="s">
        <v>4470</v>
      </c>
      <c r="C3581" s="221">
        <f t="shared" si="110"/>
        <v>8</v>
      </c>
      <c r="D3581" s="221">
        <v>64800000</v>
      </c>
      <c r="F3581" s="221" t="s">
        <v>2162</v>
      </c>
      <c r="G3581" s="222">
        <v>540000</v>
      </c>
      <c r="I3581" s="222">
        <f t="shared" si="111"/>
        <v>540000</v>
      </c>
    </row>
    <row r="3582" spans="1:9" x14ac:dyDescent="0.2">
      <c r="A3582" s="221" t="s">
        <v>8</v>
      </c>
      <c r="B3582" s="225" t="s">
        <v>4471</v>
      </c>
      <c r="C3582" s="221">
        <f t="shared" si="110"/>
        <v>8</v>
      </c>
      <c r="D3582" s="221">
        <v>64801000</v>
      </c>
      <c r="F3582" s="221" t="s">
        <v>489</v>
      </c>
      <c r="G3582" s="222">
        <v>6883823.2300000004</v>
      </c>
      <c r="I3582" s="222">
        <f t="shared" si="111"/>
        <v>6883823.2300000004</v>
      </c>
    </row>
    <row r="3583" spans="1:9" x14ac:dyDescent="0.2">
      <c r="A3583" s="221" t="s">
        <v>26</v>
      </c>
      <c r="B3583" s="225" t="s">
        <v>4471</v>
      </c>
      <c r="C3583" s="221">
        <f t="shared" si="110"/>
        <v>8</v>
      </c>
      <c r="D3583" s="221">
        <v>64801000</v>
      </c>
      <c r="F3583" s="221" t="s">
        <v>489</v>
      </c>
      <c r="G3583" s="222">
        <v>1998200</v>
      </c>
      <c r="I3583" s="222">
        <f t="shared" si="111"/>
        <v>1998200</v>
      </c>
    </row>
    <row r="3584" spans="1:9" x14ac:dyDescent="0.2">
      <c r="A3584" s="221" t="s">
        <v>7</v>
      </c>
      <c r="B3584" s="225" t="s">
        <v>4471</v>
      </c>
      <c r="C3584" s="221">
        <f t="shared" si="110"/>
        <v>8</v>
      </c>
      <c r="D3584" s="221">
        <v>64801000</v>
      </c>
      <c r="F3584" s="221" t="s">
        <v>489</v>
      </c>
      <c r="G3584" s="222">
        <v>23920301.579999998</v>
      </c>
      <c r="I3584" s="222">
        <f t="shared" si="111"/>
        <v>23920301.579999998</v>
      </c>
    </row>
    <row r="3585" spans="1:9" x14ac:dyDescent="0.2">
      <c r="A3585" s="221" t="s">
        <v>33</v>
      </c>
      <c r="B3585" s="225">
        <v>64801000</v>
      </c>
      <c r="C3585" s="221">
        <f t="shared" si="110"/>
        <v>8</v>
      </c>
      <c r="D3585" s="221">
        <v>64801000</v>
      </c>
      <c r="F3585" s="221" t="s">
        <v>224</v>
      </c>
      <c r="G3585" s="222">
        <v>3336774.98</v>
      </c>
      <c r="I3585" s="222">
        <f t="shared" si="111"/>
        <v>3336774.98</v>
      </c>
    </row>
    <row r="3586" spans="1:9" x14ac:dyDescent="0.2">
      <c r="A3586" s="221" t="s">
        <v>9</v>
      </c>
      <c r="B3586" s="225" t="s">
        <v>1076</v>
      </c>
      <c r="C3586" s="221">
        <f t="shared" ref="C3586:C3649" si="112">+LEN(B:B)</f>
        <v>7</v>
      </c>
      <c r="D3586" s="221">
        <v>64801000</v>
      </c>
      <c r="F3586" s="221" t="s">
        <v>489</v>
      </c>
      <c r="G3586" s="222">
        <v>3744000</v>
      </c>
      <c r="H3586" s="222">
        <v>0</v>
      </c>
      <c r="I3586" s="222">
        <f t="shared" ref="I3586:I3649" si="113">+G:G-H:H</f>
        <v>3744000</v>
      </c>
    </row>
    <row r="3587" spans="1:9" x14ac:dyDescent="0.2">
      <c r="A3587" s="221" t="s">
        <v>13</v>
      </c>
      <c r="B3587" s="225" t="s">
        <v>1076</v>
      </c>
      <c r="C3587" s="221">
        <f t="shared" si="112"/>
        <v>7</v>
      </c>
      <c r="D3587" s="221">
        <v>64801000</v>
      </c>
      <c r="F3587" s="221" t="s">
        <v>489</v>
      </c>
      <c r="G3587" s="222">
        <v>4745699.41</v>
      </c>
      <c r="H3587" s="222">
        <v>0</v>
      </c>
      <c r="I3587" s="222">
        <f t="shared" si="113"/>
        <v>4745699.41</v>
      </c>
    </row>
    <row r="3588" spans="1:9" x14ac:dyDescent="0.2">
      <c r="A3588" s="221" t="s">
        <v>30</v>
      </c>
      <c r="B3588" s="225" t="s">
        <v>4471</v>
      </c>
      <c r="C3588" s="221">
        <f t="shared" si="112"/>
        <v>8</v>
      </c>
      <c r="D3588" s="221">
        <v>64801000</v>
      </c>
      <c r="F3588" s="221" t="s">
        <v>489</v>
      </c>
      <c r="G3588" s="222">
        <v>260000</v>
      </c>
      <c r="I3588" s="222">
        <f t="shared" si="113"/>
        <v>260000</v>
      </c>
    </row>
    <row r="3589" spans="1:9" x14ac:dyDescent="0.2">
      <c r="A3589" s="221" t="s">
        <v>21</v>
      </c>
      <c r="B3589" s="225" t="s">
        <v>1076</v>
      </c>
      <c r="C3589" s="221">
        <f t="shared" si="112"/>
        <v>7</v>
      </c>
      <c r="D3589" s="221">
        <v>64801000</v>
      </c>
      <c r="F3589" s="221" t="s">
        <v>489</v>
      </c>
      <c r="G3589" s="222">
        <v>2032545.6</v>
      </c>
      <c r="H3589" s="222">
        <v>0</v>
      </c>
      <c r="I3589" s="222">
        <f t="shared" si="113"/>
        <v>2032545.6</v>
      </c>
    </row>
    <row r="3590" spans="1:9" x14ac:dyDescent="0.2">
      <c r="A3590" s="221" t="s">
        <v>1</v>
      </c>
      <c r="B3590" s="225" t="s">
        <v>4471</v>
      </c>
      <c r="C3590" s="221">
        <f t="shared" si="112"/>
        <v>8</v>
      </c>
      <c r="D3590" s="221">
        <v>64801000</v>
      </c>
      <c r="F3590" s="221" t="s">
        <v>224</v>
      </c>
      <c r="G3590" s="222">
        <v>754670.87</v>
      </c>
      <c r="I3590" s="222">
        <f t="shared" si="113"/>
        <v>754670.87</v>
      </c>
    </row>
    <row r="3591" spans="1:9" x14ac:dyDescent="0.2">
      <c r="A3591" s="221" t="s">
        <v>5</v>
      </c>
      <c r="B3591" s="225" t="s">
        <v>1076</v>
      </c>
      <c r="C3591" s="221">
        <f t="shared" si="112"/>
        <v>7</v>
      </c>
      <c r="D3591" s="221">
        <v>64801000</v>
      </c>
      <c r="F3591" s="221" t="s">
        <v>489</v>
      </c>
      <c r="G3591" s="222">
        <v>10415986.960000001</v>
      </c>
      <c r="H3591" s="222">
        <v>0</v>
      </c>
      <c r="I3591" s="222">
        <f t="shared" si="113"/>
        <v>10415986.960000001</v>
      </c>
    </row>
    <row r="3592" spans="1:9" x14ac:dyDescent="0.2">
      <c r="A3592" s="221" t="s">
        <v>27</v>
      </c>
      <c r="B3592" s="225" t="s">
        <v>4471</v>
      </c>
      <c r="C3592" s="221">
        <f t="shared" si="112"/>
        <v>8</v>
      </c>
      <c r="D3592" s="221">
        <v>64801000</v>
      </c>
      <c r="F3592" s="221" t="s">
        <v>489</v>
      </c>
      <c r="G3592" s="222">
        <v>30000</v>
      </c>
      <c r="I3592" s="222">
        <f t="shared" si="113"/>
        <v>30000</v>
      </c>
    </row>
    <row r="3593" spans="1:9" x14ac:dyDescent="0.2">
      <c r="A3593" s="221" t="s">
        <v>25</v>
      </c>
      <c r="B3593" s="225">
        <v>64801000</v>
      </c>
      <c r="C3593" s="221">
        <f t="shared" si="112"/>
        <v>8</v>
      </c>
      <c r="D3593" s="221">
        <v>64801000</v>
      </c>
      <c r="F3593" s="221" t="s">
        <v>4472</v>
      </c>
      <c r="G3593" s="222">
        <v>250000</v>
      </c>
      <c r="I3593" s="222">
        <f t="shared" si="113"/>
        <v>250000</v>
      </c>
    </row>
    <row r="3594" spans="1:9" x14ac:dyDescent="0.2">
      <c r="A3594" s="221" t="s">
        <v>15</v>
      </c>
      <c r="B3594" s="225">
        <v>64801000</v>
      </c>
      <c r="C3594" s="221">
        <f t="shared" si="112"/>
        <v>8</v>
      </c>
      <c r="D3594" s="221">
        <v>64801000</v>
      </c>
      <c r="F3594" s="221" t="s">
        <v>224</v>
      </c>
      <c r="G3594" s="222">
        <v>1447450</v>
      </c>
      <c r="I3594" s="222">
        <f t="shared" si="113"/>
        <v>1447450</v>
      </c>
    </row>
    <row r="3595" spans="1:9" x14ac:dyDescent="0.2">
      <c r="A3595" s="221" t="s">
        <v>17</v>
      </c>
      <c r="B3595" s="225" t="s">
        <v>4473</v>
      </c>
      <c r="C3595" s="221">
        <f t="shared" si="112"/>
        <v>6</v>
      </c>
      <c r="D3595" s="221">
        <v>64802000</v>
      </c>
      <c r="F3595" s="221" t="s">
        <v>225</v>
      </c>
      <c r="G3595" s="222">
        <v>104200</v>
      </c>
      <c r="H3595" s="222">
        <v>0</v>
      </c>
      <c r="I3595" s="222">
        <f t="shared" si="113"/>
        <v>104200</v>
      </c>
    </row>
    <row r="3596" spans="1:9" x14ac:dyDescent="0.2">
      <c r="A3596" s="221" t="s">
        <v>7</v>
      </c>
      <c r="B3596" s="225" t="s">
        <v>4474</v>
      </c>
      <c r="C3596" s="221">
        <f t="shared" si="112"/>
        <v>8</v>
      </c>
      <c r="D3596" s="221">
        <v>64802000</v>
      </c>
      <c r="F3596" s="221" t="s">
        <v>1746</v>
      </c>
      <c r="G3596" s="222">
        <v>6906500</v>
      </c>
      <c r="I3596" s="222">
        <f t="shared" si="113"/>
        <v>6906500</v>
      </c>
    </row>
    <row r="3597" spans="1:9" x14ac:dyDescent="0.2">
      <c r="A3597" s="221" t="s">
        <v>9</v>
      </c>
      <c r="B3597" s="225" t="s">
        <v>1077</v>
      </c>
      <c r="C3597" s="221">
        <f t="shared" si="112"/>
        <v>7</v>
      </c>
      <c r="D3597" s="221">
        <v>64802000</v>
      </c>
      <c r="F3597" s="221" t="s">
        <v>557</v>
      </c>
      <c r="G3597" s="222">
        <v>1133511</v>
      </c>
      <c r="H3597" s="222">
        <v>0</v>
      </c>
      <c r="I3597" s="222">
        <f t="shared" si="113"/>
        <v>1133511</v>
      </c>
    </row>
    <row r="3598" spans="1:9" x14ac:dyDescent="0.2">
      <c r="A3598" s="221" t="s">
        <v>5</v>
      </c>
      <c r="B3598" s="225" t="s">
        <v>1077</v>
      </c>
      <c r="C3598" s="221">
        <f t="shared" si="112"/>
        <v>7</v>
      </c>
      <c r="D3598" s="221">
        <v>64802000</v>
      </c>
      <c r="F3598" s="221" t="s">
        <v>557</v>
      </c>
      <c r="G3598" s="222">
        <v>194000</v>
      </c>
      <c r="H3598" s="222">
        <v>0</v>
      </c>
      <c r="I3598" s="222">
        <f t="shared" si="113"/>
        <v>194000</v>
      </c>
    </row>
    <row r="3599" spans="1:9" x14ac:dyDescent="0.2">
      <c r="A3599" s="221" t="s">
        <v>25</v>
      </c>
      <c r="B3599" s="225">
        <v>64802000</v>
      </c>
      <c r="C3599" s="221">
        <f t="shared" si="112"/>
        <v>8</v>
      </c>
      <c r="D3599" s="221">
        <v>64802000</v>
      </c>
      <c r="F3599" s="221" t="s">
        <v>557</v>
      </c>
      <c r="G3599" s="222">
        <v>323000</v>
      </c>
      <c r="I3599" s="222">
        <f t="shared" si="113"/>
        <v>323000</v>
      </c>
    </row>
    <row r="3600" spans="1:9" x14ac:dyDescent="0.2">
      <c r="A3600" s="221" t="s">
        <v>8</v>
      </c>
      <c r="B3600" s="225" t="s">
        <v>4475</v>
      </c>
      <c r="C3600" s="221">
        <f t="shared" si="112"/>
        <v>8</v>
      </c>
      <c r="D3600" s="221">
        <v>64803000</v>
      </c>
      <c r="F3600" s="221" t="s">
        <v>558</v>
      </c>
      <c r="G3600" s="222">
        <v>95000</v>
      </c>
      <c r="I3600" s="222">
        <f t="shared" si="113"/>
        <v>95000</v>
      </c>
    </row>
    <row r="3601" spans="1:9" x14ac:dyDescent="0.2">
      <c r="A3601" s="221" t="s">
        <v>17</v>
      </c>
      <c r="B3601" s="225" t="s">
        <v>4476</v>
      </c>
      <c r="C3601" s="221">
        <f t="shared" si="112"/>
        <v>6</v>
      </c>
      <c r="D3601" s="221">
        <v>64803000</v>
      </c>
      <c r="F3601" s="221" t="s">
        <v>556</v>
      </c>
      <c r="G3601" s="222">
        <v>350000</v>
      </c>
      <c r="H3601" s="222">
        <v>0</v>
      </c>
      <c r="I3601" s="222">
        <f t="shared" si="113"/>
        <v>350000</v>
      </c>
    </row>
    <row r="3602" spans="1:9" x14ac:dyDescent="0.2">
      <c r="A3602" s="221" t="s">
        <v>26</v>
      </c>
      <c r="B3602" s="225" t="s">
        <v>4475</v>
      </c>
      <c r="C3602" s="221">
        <f t="shared" si="112"/>
        <v>8</v>
      </c>
      <c r="D3602" s="221">
        <v>64803000</v>
      </c>
      <c r="F3602" s="221" t="s">
        <v>558</v>
      </c>
      <c r="G3602" s="222">
        <v>1916100</v>
      </c>
      <c r="I3602" s="222">
        <f t="shared" si="113"/>
        <v>1916100</v>
      </c>
    </row>
    <row r="3603" spans="1:9" x14ac:dyDescent="0.2">
      <c r="A3603" s="221" t="s">
        <v>148</v>
      </c>
      <c r="B3603" s="225" t="s">
        <v>4475</v>
      </c>
      <c r="C3603" s="221">
        <f t="shared" si="112"/>
        <v>8</v>
      </c>
      <c r="D3603" s="221">
        <v>64803000</v>
      </c>
      <c r="F3603" s="221" t="s">
        <v>558</v>
      </c>
      <c r="G3603" s="222">
        <v>7000</v>
      </c>
      <c r="I3603" s="222">
        <f t="shared" si="113"/>
        <v>7000</v>
      </c>
    </row>
    <row r="3604" spans="1:9" x14ac:dyDescent="0.2">
      <c r="A3604" s="221" t="s">
        <v>7</v>
      </c>
      <c r="B3604" s="225" t="s">
        <v>4475</v>
      </c>
      <c r="C3604" s="221">
        <f t="shared" si="112"/>
        <v>8</v>
      </c>
      <c r="D3604" s="221">
        <v>64803000</v>
      </c>
      <c r="F3604" s="221" t="s">
        <v>558</v>
      </c>
      <c r="G3604" s="222">
        <v>228340</v>
      </c>
      <c r="I3604" s="222">
        <f t="shared" si="113"/>
        <v>228340</v>
      </c>
    </row>
    <row r="3605" spans="1:9" x14ac:dyDescent="0.2">
      <c r="A3605" s="221" t="s">
        <v>9</v>
      </c>
      <c r="B3605" s="225" t="s">
        <v>1078</v>
      </c>
      <c r="C3605" s="221">
        <f t="shared" si="112"/>
        <v>7</v>
      </c>
      <c r="D3605" s="221">
        <v>64803000</v>
      </c>
      <c r="F3605" s="221" t="s">
        <v>558</v>
      </c>
      <c r="G3605" s="222">
        <v>1989500</v>
      </c>
      <c r="H3605" s="222">
        <v>0</v>
      </c>
      <c r="I3605" s="222">
        <f t="shared" si="113"/>
        <v>1989500</v>
      </c>
    </row>
    <row r="3606" spans="1:9" x14ac:dyDescent="0.2">
      <c r="A3606" s="221" t="s">
        <v>13</v>
      </c>
      <c r="B3606" s="225" t="s">
        <v>1078</v>
      </c>
      <c r="C3606" s="221">
        <f t="shared" si="112"/>
        <v>7</v>
      </c>
      <c r="D3606" s="221">
        <v>64803000</v>
      </c>
      <c r="F3606" s="221" t="s">
        <v>558</v>
      </c>
      <c r="G3606" s="222">
        <v>111400</v>
      </c>
      <c r="H3606" s="222">
        <v>0</v>
      </c>
      <c r="I3606" s="222">
        <f t="shared" si="113"/>
        <v>111400</v>
      </c>
    </row>
    <row r="3607" spans="1:9" x14ac:dyDescent="0.2">
      <c r="A3607" s="221" t="s">
        <v>30</v>
      </c>
      <c r="B3607" s="225" t="s">
        <v>4475</v>
      </c>
      <c r="C3607" s="221">
        <f t="shared" si="112"/>
        <v>8</v>
      </c>
      <c r="D3607" s="221">
        <v>64803000</v>
      </c>
      <c r="F3607" s="221" t="s">
        <v>558</v>
      </c>
      <c r="G3607" s="222">
        <v>91200</v>
      </c>
      <c r="I3607" s="222">
        <f t="shared" si="113"/>
        <v>91200</v>
      </c>
    </row>
    <row r="3608" spans="1:9" x14ac:dyDescent="0.2">
      <c r="A3608" s="221" t="s">
        <v>21</v>
      </c>
      <c r="B3608" s="225" t="s">
        <v>1078</v>
      </c>
      <c r="C3608" s="221">
        <f t="shared" si="112"/>
        <v>7</v>
      </c>
      <c r="D3608" s="221">
        <v>64803000</v>
      </c>
      <c r="F3608" s="221" t="s">
        <v>558</v>
      </c>
      <c r="G3608" s="222">
        <v>600000</v>
      </c>
      <c r="H3608" s="222">
        <v>0</v>
      </c>
      <c r="I3608" s="222">
        <f t="shared" si="113"/>
        <v>600000</v>
      </c>
    </row>
    <row r="3609" spans="1:9" x14ac:dyDescent="0.2">
      <c r="A3609" s="221" t="s">
        <v>1</v>
      </c>
      <c r="B3609" s="225" t="s">
        <v>4475</v>
      </c>
      <c r="C3609" s="221">
        <f t="shared" si="112"/>
        <v>8</v>
      </c>
      <c r="D3609" s="221">
        <v>64803000</v>
      </c>
      <c r="F3609" s="221" t="s">
        <v>225</v>
      </c>
      <c r="G3609" s="222">
        <v>248600</v>
      </c>
      <c r="I3609" s="222">
        <f t="shared" si="113"/>
        <v>248600</v>
      </c>
    </row>
    <row r="3610" spans="1:9" x14ac:dyDescent="0.2">
      <c r="A3610" s="221" t="s">
        <v>5</v>
      </c>
      <c r="B3610" s="225" t="s">
        <v>1078</v>
      </c>
      <c r="C3610" s="221">
        <f t="shared" si="112"/>
        <v>7</v>
      </c>
      <c r="D3610" s="221">
        <v>64803000</v>
      </c>
      <c r="F3610" s="221" t="s">
        <v>558</v>
      </c>
      <c r="G3610" s="222">
        <v>1293300</v>
      </c>
      <c r="H3610" s="222">
        <v>0</v>
      </c>
      <c r="I3610" s="222">
        <f t="shared" si="113"/>
        <v>1293300</v>
      </c>
    </row>
    <row r="3611" spans="1:9" x14ac:dyDescent="0.2">
      <c r="A3611" s="221" t="s">
        <v>25</v>
      </c>
      <c r="B3611" s="225">
        <v>64803000</v>
      </c>
      <c r="C3611" s="221">
        <f t="shared" si="112"/>
        <v>8</v>
      </c>
      <c r="D3611" s="221">
        <v>64803000</v>
      </c>
      <c r="F3611" s="221" t="s">
        <v>4477</v>
      </c>
      <c r="G3611" s="222">
        <v>100000</v>
      </c>
      <c r="I3611" s="222">
        <f t="shared" si="113"/>
        <v>100000</v>
      </c>
    </row>
    <row r="3612" spans="1:9" x14ac:dyDescent="0.2">
      <c r="A3612" s="221" t="s">
        <v>17</v>
      </c>
      <c r="B3612" s="225" t="s">
        <v>4478</v>
      </c>
      <c r="C3612" s="221">
        <f t="shared" si="112"/>
        <v>6</v>
      </c>
      <c r="D3612" s="221">
        <v>64804000</v>
      </c>
      <c r="F3612" s="221" t="s">
        <v>224</v>
      </c>
      <c r="G3612" s="222">
        <v>26697623.477000002</v>
      </c>
      <c r="H3612" s="222">
        <v>0</v>
      </c>
      <c r="I3612" s="222">
        <f t="shared" si="113"/>
        <v>26697623.477000002</v>
      </c>
    </row>
    <row r="3613" spans="1:9" x14ac:dyDescent="0.2">
      <c r="A3613" s="221" t="s">
        <v>3316</v>
      </c>
      <c r="B3613" s="225" t="s">
        <v>4478</v>
      </c>
      <c r="C3613" s="221">
        <f t="shared" si="112"/>
        <v>6</v>
      </c>
      <c r="D3613" s="221">
        <v>64804000</v>
      </c>
      <c r="F3613" s="221" t="s">
        <v>224</v>
      </c>
      <c r="G3613" s="222">
        <v>7500</v>
      </c>
      <c r="I3613" s="222">
        <f t="shared" si="113"/>
        <v>7500</v>
      </c>
    </row>
    <row r="3614" spans="1:9" x14ac:dyDescent="0.2">
      <c r="A3614" s="221" t="s">
        <v>1</v>
      </c>
      <c r="B3614" s="225" t="s">
        <v>4479</v>
      </c>
      <c r="C3614" s="221">
        <f t="shared" si="112"/>
        <v>8</v>
      </c>
      <c r="D3614" s="221">
        <v>64804000</v>
      </c>
      <c r="F3614" s="221" t="s">
        <v>226</v>
      </c>
      <c r="G3614" s="222">
        <v>20192400</v>
      </c>
      <c r="I3614" s="222">
        <f t="shared" si="113"/>
        <v>20192400</v>
      </c>
    </row>
    <row r="3615" spans="1:9" x14ac:dyDescent="0.2">
      <c r="A3615" s="221" t="s">
        <v>1</v>
      </c>
      <c r="B3615" s="225" t="s">
        <v>4480</v>
      </c>
      <c r="C3615" s="221">
        <f t="shared" si="112"/>
        <v>8</v>
      </c>
      <c r="D3615" s="221">
        <v>64805000</v>
      </c>
      <c r="F3615" s="221" t="s">
        <v>227</v>
      </c>
      <c r="G3615" s="222">
        <v>227100</v>
      </c>
      <c r="I3615" s="222">
        <f t="shared" si="113"/>
        <v>227100</v>
      </c>
    </row>
    <row r="3616" spans="1:9" x14ac:dyDescent="0.2">
      <c r="A3616" s="221" t="s">
        <v>5</v>
      </c>
      <c r="B3616" s="225" t="s">
        <v>4481</v>
      </c>
      <c r="C3616" s="221">
        <f t="shared" si="112"/>
        <v>7</v>
      </c>
      <c r="D3616" s="221">
        <v>64805000</v>
      </c>
      <c r="F3616" s="221" t="s">
        <v>559</v>
      </c>
      <c r="G3616" s="222">
        <v>7764000</v>
      </c>
      <c r="H3616" s="222">
        <v>0</v>
      </c>
      <c r="I3616" s="222">
        <f t="shared" si="113"/>
        <v>7764000</v>
      </c>
    </row>
    <row r="3617" spans="1:9" x14ac:dyDescent="0.2">
      <c r="A3617" s="221" t="s">
        <v>148</v>
      </c>
      <c r="B3617" s="225" t="s">
        <v>4482</v>
      </c>
      <c r="C3617" s="221">
        <f t="shared" si="112"/>
        <v>8</v>
      </c>
      <c r="D3617" s="221">
        <v>64808000</v>
      </c>
      <c r="F3617" s="221" t="s">
        <v>557</v>
      </c>
      <c r="G3617" s="222">
        <v>1000000</v>
      </c>
      <c r="I3617" s="222">
        <f t="shared" si="113"/>
        <v>1000000</v>
      </c>
    </row>
    <row r="3618" spans="1:9" x14ac:dyDescent="0.2">
      <c r="A3618" s="221" t="s">
        <v>25</v>
      </c>
      <c r="B3618" s="225">
        <v>64808000</v>
      </c>
      <c r="C3618" s="221">
        <f t="shared" si="112"/>
        <v>8</v>
      </c>
      <c r="D3618" s="221">
        <v>64808000</v>
      </c>
      <c r="F3618" s="221" t="s">
        <v>491</v>
      </c>
      <c r="G3618" s="222">
        <v>13049104</v>
      </c>
      <c r="I3618" s="222">
        <f t="shared" si="113"/>
        <v>13049104</v>
      </c>
    </row>
    <row r="3619" spans="1:9" x14ac:dyDescent="0.2">
      <c r="A3619" s="221" t="s">
        <v>17</v>
      </c>
      <c r="B3619" s="225" t="s">
        <v>4483</v>
      </c>
      <c r="C3619" s="221">
        <f t="shared" si="112"/>
        <v>6</v>
      </c>
      <c r="D3619" s="221">
        <v>65100000</v>
      </c>
      <c r="F3619" s="221" t="s">
        <v>1437</v>
      </c>
      <c r="G3619" s="222">
        <v>39534655.140000001</v>
      </c>
      <c r="H3619" s="222">
        <v>0</v>
      </c>
      <c r="I3619" s="222">
        <f t="shared" si="113"/>
        <v>39534655.140000001</v>
      </c>
    </row>
    <row r="3620" spans="1:9" x14ac:dyDescent="0.2">
      <c r="A3620" s="221" t="s">
        <v>20</v>
      </c>
      <c r="B3620" s="225">
        <v>65100000</v>
      </c>
      <c r="C3620" s="221">
        <f t="shared" si="112"/>
        <v>8</v>
      </c>
      <c r="D3620" s="221">
        <v>65100000</v>
      </c>
      <c r="F3620" s="221" t="s">
        <v>4484</v>
      </c>
      <c r="G3620" s="222">
        <v>510000</v>
      </c>
      <c r="I3620" s="222">
        <f t="shared" si="113"/>
        <v>510000</v>
      </c>
    </row>
    <row r="3621" spans="1:9" x14ac:dyDescent="0.2">
      <c r="A3621" s="221" t="s">
        <v>149</v>
      </c>
      <c r="B3621" s="225" t="s">
        <v>1079</v>
      </c>
      <c r="C3621" s="221">
        <f t="shared" si="112"/>
        <v>7</v>
      </c>
      <c r="D3621" s="221">
        <v>65100000</v>
      </c>
      <c r="F3621" s="221" t="s">
        <v>760</v>
      </c>
      <c r="G3621" s="222">
        <v>0.01</v>
      </c>
      <c r="I3621" s="222">
        <f t="shared" si="113"/>
        <v>0.01</v>
      </c>
    </row>
    <row r="3622" spans="1:9" x14ac:dyDescent="0.2">
      <c r="A3622" s="221" t="s">
        <v>7</v>
      </c>
      <c r="B3622" s="225" t="s">
        <v>4485</v>
      </c>
      <c r="C3622" s="221">
        <f t="shared" si="112"/>
        <v>8</v>
      </c>
      <c r="D3622" s="221">
        <v>65100000</v>
      </c>
      <c r="F3622" s="221" t="s">
        <v>760</v>
      </c>
      <c r="H3622" s="222">
        <v>295384</v>
      </c>
      <c r="I3622" s="222">
        <f t="shared" si="113"/>
        <v>-295384</v>
      </c>
    </row>
    <row r="3623" spans="1:9" x14ac:dyDescent="0.2">
      <c r="A3623" s="221" t="s">
        <v>145</v>
      </c>
      <c r="B3623" s="225" t="s">
        <v>4485</v>
      </c>
      <c r="C3623" s="221">
        <f t="shared" si="112"/>
        <v>8</v>
      </c>
      <c r="D3623" s="221">
        <v>65100000</v>
      </c>
      <c r="F3623" s="221" t="s">
        <v>228</v>
      </c>
      <c r="G3623" s="222">
        <v>60000</v>
      </c>
      <c r="I3623" s="222">
        <f t="shared" si="113"/>
        <v>60000</v>
      </c>
    </row>
    <row r="3624" spans="1:9" x14ac:dyDescent="0.2">
      <c r="A3624" s="221" t="s">
        <v>9</v>
      </c>
      <c r="B3624" s="225" t="s">
        <v>1079</v>
      </c>
      <c r="C3624" s="221">
        <f t="shared" si="112"/>
        <v>7</v>
      </c>
      <c r="D3624" s="221">
        <v>65100000</v>
      </c>
      <c r="F3624" s="221" t="s">
        <v>760</v>
      </c>
      <c r="G3624" s="222">
        <v>27760933.68</v>
      </c>
      <c r="H3624" s="222">
        <v>0</v>
      </c>
      <c r="I3624" s="222">
        <f t="shared" si="113"/>
        <v>27760933.68</v>
      </c>
    </row>
    <row r="3625" spans="1:9" x14ac:dyDescent="0.2">
      <c r="A3625" s="221" t="s">
        <v>13</v>
      </c>
      <c r="B3625" s="225" t="s">
        <v>1079</v>
      </c>
      <c r="C3625" s="221">
        <f t="shared" si="112"/>
        <v>7</v>
      </c>
      <c r="D3625" s="221">
        <v>65100000</v>
      </c>
      <c r="F3625" s="221" t="s">
        <v>760</v>
      </c>
      <c r="G3625" s="222">
        <v>46123764.32</v>
      </c>
      <c r="H3625" s="222">
        <v>0</v>
      </c>
      <c r="I3625" s="222">
        <f t="shared" si="113"/>
        <v>46123764.32</v>
      </c>
    </row>
    <row r="3626" spans="1:9" x14ac:dyDescent="0.2">
      <c r="A3626" s="221" t="s">
        <v>21</v>
      </c>
      <c r="B3626" s="225" t="s">
        <v>1079</v>
      </c>
      <c r="C3626" s="221">
        <f t="shared" si="112"/>
        <v>7</v>
      </c>
      <c r="D3626" s="221">
        <v>65100000</v>
      </c>
      <c r="F3626" s="221" t="s">
        <v>760</v>
      </c>
      <c r="G3626" s="222">
        <v>5124862.7</v>
      </c>
      <c r="H3626" s="222">
        <v>0</v>
      </c>
      <c r="I3626" s="222">
        <f t="shared" si="113"/>
        <v>5124862.7</v>
      </c>
    </row>
    <row r="3627" spans="1:9" x14ac:dyDescent="0.2">
      <c r="A3627" s="221" t="s">
        <v>1</v>
      </c>
      <c r="B3627" s="225" t="s">
        <v>4485</v>
      </c>
      <c r="C3627" s="221">
        <f t="shared" si="112"/>
        <v>8</v>
      </c>
      <c r="D3627" s="221">
        <v>65100000</v>
      </c>
      <c r="F3627" s="221" t="s">
        <v>228</v>
      </c>
      <c r="G3627" s="222">
        <v>35965190.68</v>
      </c>
      <c r="I3627" s="222">
        <f t="shared" si="113"/>
        <v>35965190.68</v>
      </c>
    </row>
    <row r="3628" spans="1:9" x14ac:dyDescent="0.2">
      <c r="A3628" s="221" t="s">
        <v>5</v>
      </c>
      <c r="B3628" s="225" t="s">
        <v>1079</v>
      </c>
      <c r="C3628" s="221">
        <f t="shared" si="112"/>
        <v>7</v>
      </c>
      <c r="D3628" s="221">
        <v>65100000</v>
      </c>
      <c r="F3628" s="221" t="s">
        <v>760</v>
      </c>
      <c r="G3628" s="222">
        <v>17570957.84</v>
      </c>
      <c r="H3628" s="222">
        <v>0</v>
      </c>
      <c r="I3628" s="222">
        <f t="shared" si="113"/>
        <v>17570957.84</v>
      </c>
    </row>
    <row r="3629" spans="1:9" x14ac:dyDescent="0.2">
      <c r="A3629" s="221" t="s">
        <v>13</v>
      </c>
      <c r="B3629" s="225" t="s">
        <v>1080</v>
      </c>
      <c r="C3629" s="221">
        <f t="shared" si="112"/>
        <v>7</v>
      </c>
      <c r="D3629" s="221">
        <v>65200000</v>
      </c>
      <c r="F3629" s="221" t="s">
        <v>761</v>
      </c>
      <c r="G3629" s="222">
        <v>35160832</v>
      </c>
      <c r="H3629" s="222">
        <v>0</v>
      </c>
      <c r="I3629" s="222">
        <f t="shared" si="113"/>
        <v>35160832</v>
      </c>
    </row>
    <row r="3630" spans="1:9" x14ac:dyDescent="0.2">
      <c r="A3630" s="221" t="s">
        <v>17</v>
      </c>
      <c r="B3630" s="225" t="s">
        <v>4486</v>
      </c>
      <c r="C3630" s="221">
        <f t="shared" si="112"/>
        <v>6</v>
      </c>
      <c r="D3630" s="221">
        <v>65601000</v>
      </c>
      <c r="F3630" s="221" t="s">
        <v>561</v>
      </c>
      <c r="G3630" s="222">
        <v>2861348.74</v>
      </c>
      <c r="H3630" s="222">
        <v>0</v>
      </c>
      <c r="I3630" s="222">
        <f t="shared" si="113"/>
        <v>2861348.74</v>
      </c>
    </row>
    <row r="3631" spans="1:9" x14ac:dyDescent="0.2">
      <c r="A3631" s="221" t="s">
        <v>20</v>
      </c>
      <c r="B3631" s="225">
        <v>65601000</v>
      </c>
      <c r="C3631" s="221">
        <f t="shared" si="112"/>
        <v>8</v>
      </c>
      <c r="D3631" s="221">
        <v>65601000</v>
      </c>
      <c r="F3631" s="221" t="s">
        <v>762</v>
      </c>
      <c r="G3631" s="222">
        <v>1616000</v>
      </c>
      <c r="I3631" s="222">
        <f t="shared" si="113"/>
        <v>1616000</v>
      </c>
    </row>
    <row r="3632" spans="1:9" x14ac:dyDescent="0.2">
      <c r="A3632" s="221" t="s">
        <v>26</v>
      </c>
      <c r="B3632" s="225" t="s">
        <v>4487</v>
      </c>
      <c r="C3632" s="221">
        <f t="shared" si="112"/>
        <v>8</v>
      </c>
      <c r="D3632" s="221">
        <v>65601000</v>
      </c>
      <c r="F3632" s="221" t="s">
        <v>762</v>
      </c>
      <c r="G3632" s="222">
        <v>124584.2</v>
      </c>
      <c r="I3632" s="222">
        <f t="shared" si="113"/>
        <v>124584.2</v>
      </c>
    </row>
    <row r="3633" spans="1:9" x14ac:dyDescent="0.2">
      <c r="A3633" s="221" t="s">
        <v>149</v>
      </c>
      <c r="B3633" s="225" t="s">
        <v>1083</v>
      </c>
      <c r="C3633" s="221">
        <f t="shared" si="112"/>
        <v>7</v>
      </c>
      <c r="D3633" s="221">
        <v>65601000</v>
      </c>
      <c r="F3633" s="221" t="s">
        <v>762</v>
      </c>
      <c r="G3633" s="222">
        <v>202000</v>
      </c>
      <c r="I3633" s="222">
        <f t="shared" si="113"/>
        <v>202000</v>
      </c>
    </row>
    <row r="3634" spans="1:9" x14ac:dyDescent="0.2">
      <c r="A3634" s="221" t="s">
        <v>148</v>
      </c>
      <c r="B3634" s="225" t="s">
        <v>4487</v>
      </c>
      <c r="C3634" s="221">
        <f t="shared" si="112"/>
        <v>8</v>
      </c>
      <c r="D3634" s="221">
        <v>65601000</v>
      </c>
      <c r="F3634" s="221" t="s">
        <v>762</v>
      </c>
      <c r="G3634" s="222">
        <v>200000</v>
      </c>
      <c r="I3634" s="222">
        <f t="shared" si="113"/>
        <v>200000</v>
      </c>
    </row>
    <row r="3635" spans="1:9" x14ac:dyDescent="0.2">
      <c r="A3635" s="221" t="s">
        <v>9</v>
      </c>
      <c r="B3635" s="225" t="s">
        <v>1083</v>
      </c>
      <c r="C3635" s="221">
        <f t="shared" si="112"/>
        <v>7</v>
      </c>
      <c r="D3635" s="221">
        <v>65601000</v>
      </c>
      <c r="F3635" s="221" t="s">
        <v>762</v>
      </c>
      <c r="G3635" s="222">
        <v>965000</v>
      </c>
      <c r="H3635" s="222">
        <v>0</v>
      </c>
      <c r="I3635" s="222">
        <f t="shared" si="113"/>
        <v>965000</v>
      </c>
    </row>
    <row r="3636" spans="1:9" x14ac:dyDescent="0.2">
      <c r="A3636" s="221" t="s">
        <v>3</v>
      </c>
      <c r="B3636" s="225">
        <v>656010</v>
      </c>
      <c r="C3636" s="221">
        <f t="shared" si="112"/>
        <v>6</v>
      </c>
      <c r="D3636" s="221">
        <v>65601000</v>
      </c>
      <c r="F3636" s="221" t="s">
        <v>561</v>
      </c>
      <c r="G3636" s="222">
        <v>307000253.67000002</v>
      </c>
      <c r="I3636" s="222">
        <f t="shared" si="113"/>
        <v>307000253.67000002</v>
      </c>
    </row>
    <row r="3637" spans="1:9" x14ac:dyDescent="0.2">
      <c r="A3637" s="221" t="s">
        <v>15</v>
      </c>
      <c r="B3637" s="225">
        <v>65601000</v>
      </c>
      <c r="C3637" s="221">
        <f t="shared" si="112"/>
        <v>8</v>
      </c>
      <c r="D3637" s="221">
        <v>65601000</v>
      </c>
      <c r="F3637" s="221" t="s">
        <v>561</v>
      </c>
      <c r="G3637" s="222">
        <v>202000</v>
      </c>
      <c r="I3637" s="222">
        <f t="shared" si="113"/>
        <v>202000</v>
      </c>
    </row>
    <row r="3638" spans="1:9" x14ac:dyDescent="0.2">
      <c r="A3638" s="221" t="s">
        <v>26</v>
      </c>
      <c r="B3638" s="225" t="s">
        <v>4488</v>
      </c>
      <c r="C3638" s="221">
        <f t="shared" si="112"/>
        <v>8</v>
      </c>
      <c r="D3638" s="221">
        <v>65602000</v>
      </c>
      <c r="F3638" s="221" t="s">
        <v>763</v>
      </c>
      <c r="G3638" s="222">
        <v>400000</v>
      </c>
      <c r="I3638" s="222">
        <f t="shared" si="113"/>
        <v>400000</v>
      </c>
    </row>
    <row r="3639" spans="1:9" x14ac:dyDescent="0.2">
      <c r="A3639" s="221" t="s">
        <v>7</v>
      </c>
      <c r="B3639" s="225" t="s">
        <v>4488</v>
      </c>
      <c r="C3639" s="221">
        <f t="shared" si="112"/>
        <v>8</v>
      </c>
      <c r="D3639" s="221">
        <v>65602000</v>
      </c>
      <c r="F3639" s="221" t="s">
        <v>763</v>
      </c>
      <c r="G3639" s="222">
        <v>5497639</v>
      </c>
      <c r="I3639" s="222">
        <f t="shared" si="113"/>
        <v>5497639</v>
      </c>
    </row>
    <row r="3640" spans="1:9" x14ac:dyDescent="0.2">
      <c r="A3640" s="221" t="s">
        <v>9</v>
      </c>
      <c r="B3640" s="225" t="s">
        <v>1084</v>
      </c>
      <c r="C3640" s="221">
        <f t="shared" si="112"/>
        <v>7</v>
      </c>
      <c r="D3640" s="221">
        <v>65602000</v>
      </c>
      <c r="F3640" s="221" t="s">
        <v>763</v>
      </c>
      <c r="G3640" s="222">
        <v>200000</v>
      </c>
      <c r="H3640" s="222">
        <v>0</v>
      </c>
      <c r="I3640" s="222">
        <f t="shared" si="113"/>
        <v>200000</v>
      </c>
    </row>
    <row r="3641" spans="1:9" x14ac:dyDescent="0.2">
      <c r="A3641" s="221" t="s">
        <v>13</v>
      </c>
      <c r="B3641" s="225" t="s">
        <v>1084</v>
      </c>
      <c r="C3641" s="221">
        <f t="shared" si="112"/>
        <v>7</v>
      </c>
      <c r="D3641" s="221">
        <v>65602000</v>
      </c>
      <c r="F3641" s="221" t="s">
        <v>763</v>
      </c>
      <c r="G3641" s="222">
        <v>90000</v>
      </c>
      <c r="H3641" s="222">
        <v>0</v>
      </c>
      <c r="I3641" s="222">
        <f t="shared" si="113"/>
        <v>90000</v>
      </c>
    </row>
    <row r="3642" spans="1:9" x14ac:dyDescent="0.2">
      <c r="A3642" s="221" t="s">
        <v>1</v>
      </c>
      <c r="B3642" s="225" t="s">
        <v>4488</v>
      </c>
      <c r="C3642" s="221">
        <f t="shared" si="112"/>
        <v>8</v>
      </c>
      <c r="D3642" s="221">
        <v>65602000</v>
      </c>
      <c r="F3642" s="221" t="s">
        <v>229</v>
      </c>
      <c r="G3642" s="222">
        <v>470000</v>
      </c>
      <c r="I3642" s="222">
        <f t="shared" si="113"/>
        <v>470000</v>
      </c>
    </row>
    <row r="3643" spans="1:9" x14ac:dyDescent="0.2">
      <c r="A3643" s="221" t="s">
        <v>25</v>
      </c>
      <c r="B3643" s="225">
        <v>65602000</v>
      </c>
      <c r="C3643" s="221">
        <f t="shared" si="112"/>
        <v>8</v>
      </c>
      <c r="D3643" s="221">
        <v>65602000</v>
      </c>
      <c r="F3643" s="221" t="s">
        <v>4489</v>
      </c>
      <c r="G3643" s="222">
        <v>43080000</v>
      </c>
      <c r="I3643" s="222">
        <f t="shared" si="113"/>
        <v>43080000</v>
      </c>
    </row>
    <row r="3644" spans="1:9" x14ac:dyDescent="0.2">
      <c r="A3644" s="221" t="s">
        <v>149</v>
      </c>
      <c r="B3644" s="225" t="s">
        <v>4490</v>
      </c>
      <c r="C3644" s="221">
        <f t="shared" si="112"/>
        <v>7</v>
      </c>
      <c r="D3644" s="221">
        <v>65602000</v>
      </c>
      <c r="F3644" s="221" t="s">
        <v>4491</v>
      </c>
      <c r="G3644" s="222">
        <v>1139000</v>
      </c>
      <c r="I3644" s="222">
        <f t="shared" si="113"/>
        <v>1139000</v>
      </c>
    </row>
    <row r="3645" spans="1:9" x14ac:dyDescent="0.2">
      <c r="A3645" s="221" t="s">
        <v>37</v>
      </c>
      <c r="B3645" s="225" t="s">
        <v>4492</v>
      </c>
      <c r="C3645" s="221">
        <f t="shared" si="112"/>
        <v>6</v>
      </c>
      <c r="D3645" s="221">
        <v>65700000</v>
      </c>
      <c r="F3645" s="221" t="s">
        <v>1931</v>
      </c>
      <c r="G3645" s="222">
        <v>211000</v>
      </c>
      <c r="I3645" s="222">
        <f t="shared" si="113"/>
        <v>211000</v>
      </c>
    </row>
    <row r="3646" spans="1:9" x14ac:dyDescent="0.2">
      <c r="A3646" s="221" t="s">
        <v>6</v>
      </c>
      <c r="B3646" s="225" t="s">
        <v>4493</v>
      </c>
      <c r="C3646" s="221">
        <f t="shared" si="112"/>
        <v>8</v>
      </c>
      <c r="D3646" s="221">
        <v>65700000</v>
      </c>
      <c r="F3646" s="221" t="s">
        <v>230</v>
      </c>
      <c r="G3646" s="222">
        <v>60148.27</v>
      </c>
      <c r="I3646" s="222">
        <f t="shared" si="113"/>
        <v>60148.27</v>
      </c>
    </row>
    <row r="3647" spans="1:9" x14ac:dyDescent="0.2">
      <c r="A3647" s="221" t="s">
        <v>8</v>
      </c>
      <c r="B3647" s="225" t="s">
        <v>4493</v>
      </c>
      <c r="C3647" s="221">
        <f t="shared" si="112"/>
        <v>8</v>
      </c>
      <c r="D3647" s="221">
        <v>65700000</v>
      </c>
      <c r="F3647" s="221" t="s">
        <v>1957</v>
      </c>
      <c r="G3647" s="222">
        <v>235000</v>
      </c>
      <c r="I3647" s="222">
        <f t="shared" si="113"/>
        <v>235000</v>
      </c>
    </row>
    <row r="3648" spans="1:9" x14ac:dyDescent="0.2">
      <c r="A3648" s="221" t="s">
        <v>20</v>
      </c>
      <c r="B3648" s="225">
        <v>65700000</v>
      </c>
      <c r="C3648" s="221">
        <f t="shared" si="112"/>
        <v>8</v>
      </c>
      <c r="D3648" s="221">
        <v>65700000</v>
      </c>
      <c r="F3648" s="221" t="s">
        <v>1957</v>
      </c>
      <c r="G3648" s="222">
        <v>402.89</v>
      </c>
      <c r="I3648" s="222">
        <f t="shared" si="113"/>
        <v>402.89</v>
      </c>
    </row>
    <row r="3649" spans="1:9" x14ac:dyDescent="0.2">
      <c r="A3649" s="221" t="s">
        <v>26</v>
      </c>
      <c r="B3649" s="225" t="s">
        <v>4493</v>
      </c>
      <c r="C3649" s="221">
        <f t="shared" si="112"/>
        <v>8</v>
      </c>
      <c r="D3649" s="221">
        <v>65700000</v>
      </c>
      <c r="F3649" s="221" t="s">
        <v>1957</v>
      </c>
      <c r="G3649" s="222">
        <v>1144761.8400000001</v>
      </c>
      <c r="I3649" s="222">
        <f t="shared" si="113"/>
        <v>1144761.8400000001</v>
      </c>
    </row>
    <row r="3650" spans="1:9" x14ac:dyDescent="0.2">
      <c r="A3650" s="221" t="s">
        <v>149</v>
      </c>
      <c r="B3650" s="225" t="s">
        <v>1085</v>
      </c>
      <c r="C3650" s="221">
        <f t="shared" ref="C3650:C3713" si="114">+LEN(B:B)</f>
        <v>7</v>
      </c>
      <c r="D3650" s="221">
        <v>65700000</v>
      </c>
      <c r="F3650" s="221" t="s">
        <v>1957</v>
      </c>
      <c r="G3650" s="222">
        <v>180000.17</v>
      </c>
      <c r="I3650" s="222">
        <f t="shared" ref="I3650:I3713" si="115">+G:G-H:H</f>
        <v>180000.17</v>
      </c>
    </row>
    <row r="3651" spans="1:9" x14ac:dyDescent="0.2">
      <c r="A3651" s="221" t="s">
        <v>148</v>
      </c>
      <c r="B3651" s="225" t="s">
        <v>4493</v>
      </c>
      <c r="C3651" s="221">
        <f t="shared" si="114"/>
        <v>8</v>
      </c>
      <c r="D3651" s="221">
        <v>65700000</v>
      </c>
      <c r="F3651" s="221" t="s">
        <v>1957</v>
      </c>
      <c r="G3651" s="222">
        <v>2.68</v>
      </c>
      <c r="I3651" s="222">
        <f t="shared" si="115"/>
        <v>2.68</v>
      </c>
    </row>
    <row r="3652" spans="1:9" x14ac:dyDescent="0.2">
      <c r="A3652" s="221" t="s">
        <v>3316</v>
      </c>
      <c r="B3652" s="225" t="s">
        <v>4492</v>
      </c>
      <c r="C3652" s="221">
        <f t="shared" si="114"/>
        <v>6</v>
      </c>
      <c r="D3652" s="221">
        <v>65700000</v>
      </c>
      <c r="F3652" s="221" t="s">
        <v>1931</v>
      </c>
      <c r="G3652" s="222">
        <v>1080</v>
      </c>
      <c r="I3652" s="222">
        <f t="shared" si="115"/>
        <v>1080</v>
      </c>
    </row>
    <row r="3653" spans="1:9" x14ac:dyDescent="0.2">
      <c r="A3653" s="221" t="s">
        <v>7</v>
      </c>
      <c r="B3653" s="225" t="s">
        <v>4493</v>
      </c>
      <c r="C3653" s="221">
        <f t="shared" si="114"/>
        <v>8</v>
      </c>
      <c r="D3653" s="221">
        <v>65700000</v>
      </c>
      <c r="F3653" s="221" t="s">
        <v>1957</v>
      </c>
      <c r="G3653" s="222">
        <v>900258.18</v>
      </c>
      <c r="I3653" s="222">
        <f t="shared" si="115"/>
        <v>900258.18</v>
      </c>
    </row>
    <row r="3654" spans="1:9" x14ac:dyDescent="0.2">
      <c r="A3654" s="221" t="s">
        <v>145</v>
      </c>
      <c r="B3654" s="225" t="s">
        <v>4493</v>
      </c>
      <c r="C3654" s="221">
        <f t="shared" si="114"/>
        <v>8</v>
      </c>
      <c r="D3654" s="221">
        <v>65700000</v>
      </c>
      <c r="F3654" s="221" t="s">
        <v>230</v>
      </c>
      <c r="G3654" s="222">
        <v>1.84</v>
      </c>
      <c r="I3654" s="222">
        <f t="shared" si="115"/>
        <v>1.84</v>
      </c>
    </row>
    <row r="3655" spans="1:9" x14ac:dyDescent="0.2">
      <c r="A3655" s="221" t="s">
        <v>33</v>
      </c>
      <c r="B3655" s="225">
        <v>65700000</v>
      </c>
      <c r="C3655" s="221">
        <f t="shared" si="114"/>
        <v>8</v>
      </c>
      <c r="D3655" s="221">
        <v>65700000</v>
      </c>
      <c r="F3655" s="221" t="s">
        <v>4494</v>
      </c>
      <c r="G3655" s="222">
        <v>174.38</v>
      </c>
      <c r="I3655" s="222">
        <f t="shared" si="115"/>
        <v>174.38</v>
      </c>
    </row>
    <row r="3656" spans="1:9" x14ac:dyDescent="0.2">
      <c r="A3656" s="221" t="s">
        <v>9</v>
      </c>
      <c r="B3656" s="225" t="s">
        <v>1085</v>
      </c>
      <c r="C3656" s="221">
        <f t="shared" si="114"/>
        <v>7</v>
      </c>
      <c r="D3656" s="221">
        <v>65700000</v>
      </c>
      <c r="F3656" s="221" t="s">
        <v>765</v>
      </c>
      <c r="G3656" s="222">
        <v>65.099999999999994</v>
      </c>
      <c r="H3656" s="222">
        <v>0</v>
      </c>
      <c r="I3656" s="222">
        <f t="shared" si="115"/>
        <v>65.099999999999994</v>
      </c>
    </row>
    <row r="3657" spans="1:9" x14ac:dyDescent="0.2">
      <c r="A3657" s="221" t="s">
        <v>13</v>
      </c>
      <c r="B3657" s="225" t="s">
        <v>1085</v>
      </c>
      <c r="C3657" s="221">
        <f t="shared" si="114"/>
        <v>7</v>
      </c>
      <c r="D3657" s="221">
        <v>65700000</v>
      </c>
      <c r="F3657" s="221" t="s">
        <v>765</v>
      </c>
      <c r="G3657" s="222">
        <v>4874032.8</v>
      </c>
      <c r="H3657" s="222">
        <v>0</v>
      </c>
      <c r="I3657" s="222">
        <f t="shared" si="115"/>
        <v>4874032.8</v>
      </c>
    </row>
    <row r="3658" spans="1:9" x14ac:dyDescent="0.2">
      <c r="A3658" s="221" t="s">
        <v>30</v>
      </c>
      <c r="B3658" s="225" t="s">
        <v>4493</v>
      </c>
      <c r="C3658" s="221">
        <f t="shared" si="114"/>
        <v>8</v>
      </c>
      <c r="D3658" s="221">
        <v>65700000</v>
      </c>
      <c r="F3658" s="221" t="s">
        <v>1957</v>
      </c>
      <c r="G3658" s="222">
        <v>500047.32</v>
      </c>
      <c r="I3658" s="222">
        <f t="shared" si="115"/>
        <v>500047.32</v>
      </c>
    </row>
    <row r="3659" spans="1:9" x14ac:dyDescent="0.2">
      <c r="A3659" s="221" t="s">
        <v>21</v>
      </c>
      <c r="B3659" s="225" t="s">
        <v>1085</v>
      </c>
      <c r="C3659" s="221">
        <f t="shared" si="114"/>
        <v>7</v>
      </c>
      <c r="D3659" s="221">
        <v>65700000</v>
      </c>
      <c r="F3659" s="221" t="s">
        <v>765</v>
      </c>
      <c r="G3659" s="222">
        <v>1982812.8</v>
      </c>
      <c r="H3659" s="222">
        <v>0</v>
      </c>
      <c r="I3659" s="222">
        <f t="shared" si="115"/>
        <v>1982812.8</v>
      </c>
    </row>
    <row r="3660" spans="1:9" x14ac:dyDescent="0.2">
      <c r="A3660" s="221" t="s">
        <v>1</v>
      </c>
      <c r="B3660" s="225" t="s">
        <v>4493</v>
      </c>
      <c r="C3660" s="221">
        <f t="shared" si="114"/>
        <v>8</v>
      </c>
      <c r="D3660" s="221">
        <v>65700000</v>
      </c>
      <c r="F3660" s="221" t="s">
        <v>230</v>
      </c>
      <c r="G3660" s="222">
        <v>27165226.34</v>
      </c>
      <c r="I3660" s="222">
        <f t="shared" si="115"/>
        <v>27165226.34</v>
      </c>
    </row>
    <row r="3661" spans="1:9" x14ac:dyDescent="0.2">
      <c r="A3661" s="221" t="s">
        <v>5</v>
      </c>
      <c r="B3661" s="225" t="s">
        <v>1085</v>
      </c>
      <c r="C3661" s="221">
        <f t="shared" si="114"/>
        <v>7</v>
      </c>
      <c r="D3661" s="221">
        <v>65700000</v>
      </c>
      <c r="F3661" s="221" t="s">
        <v>765</v>
      </c>
      <c r="G3661" s="222">
        <v>8229690.7599999998</v>
      </c>
      <c r="H3661" s="222">
        <v>0</v>
      </c>
      <c r="I3661" s="222">
        <f t="shared" si="115"/>
        <v>8229690.7599999998</v>
      </c>
    </row>
    <row r="3662" spans="1:9" x14ac:dyDescent="0.2">
      <c r="A3662" s="221" t="s">
        <v>27</v>
      </c>
      <c r="B3662" s="225" t="s">
        <v>4493</v>
      </c>
      <c r="C3662" s="221">
        <f t="shared" si="114"/>
        <v>8</v>
      </c>
      <c r="D3662" s="221">
        <v>65700000</v>
      </c>
      <c r="F3662" s="221" t="s">
        <v>1957</v>
      </c>
      <c r="G3662" s="222">
        <v>4638.83</v>
      </c>
      <c r="I3662" s="222">
        <f t="shared" si="115"/>
        <v>4638.83</v>
      </c>
    </row>
    <row r="3663" spans="1:9" x14ac:dyDescent="0.2">
      <c r="A3663" s="221" t="s">
        <v>25</v>
      </c>
      <c r="B3663" s="225">
        <v>65700000</v>
      </c>
      <c r="C3663" s="221">
        <f t="shared" si="114"/>
        <v>8</v>
      </c>
      <c r="D3663" s="221">
        <v>65700000</v>
      </c>
      <c r="F3663" s="221" t="s">
        <v>4494</v>
      </c>
      <c r="G3663" s="222">
        <v>63584.73</v>
      </c>
      <c r="I3663" s="222">
        <f t="shared" si="115"/>
        <v>63584.73</v>
      </c>
    </row>
    <row r="3664" spans="1:9" x14ac:dyDescent="0.2">
      <c r="A3664" s="221" t="s">
        <v>15</v>
      </c>
      <c r="B3664" s="225">
        <v>65700000</v>
      </c>
      <c r="C3664" s="221">
        <f t="shared" si="114"/>
        <v>8</v>
      </c>
      <c r="D3664" s="221">
        <v>65700000</v>
      </c>
      <c r="F3664" s="221" t="s">
        <v>230</v>
      </c>
      <c r="G3664" s="222">
        <v>4334244.6619999995</v>
      </c>
      <c r="I3664" s="222">
        <f t="shared" si="115"/>
        <v>4334244.6619999995</v>
      </c>
    </row>
    <row r="3665" spans="1:9" x14ac:dyDescent="0.2">
      <c r="A3665" s="221" t="s">
        <v>145</v>
      </c>
      <c r="B3665" s="225" t="s">
        <v>4495</v>
      </c>
      <c r="C3665" s="221">
        <f t="shared" si="114"/>
        <v>8</v>
      </c>
      <c r="D3665" s="221">
        <v>65710000</v>
      </c>
      <c r="F3665" s="221" t="s">
        <v>766</v>
      </c>
      <c r="G3665" s="222">
        <v>2442500</v>
      </c>
      <c r="I3665" s="222">
        <f t="shared" si="115"/>
        <v>2442500</v>
      </c>
    </row>
    <row r="3666" spans="1:9" x14ac:dyDescent="0.2">
      <c r="A3666" s="221" t="s">
        <v>21</v>
      </c>
      <c r="B3666" s="225" t="s">
        <v>1086</v>
      </c>
      <c r="C3666" s="221">
        <f t="shared" si="114"/>
        <v>7</v>
      </c>
      <c r="D3666" s="221">
        <v>65710000</v>
      </c>
      <c r="F3666" s="221" t="s">
        <v>766</v>
      </c>
      <c r="G3666" s="222">
        <v>142299</v>
      </c>
      <c r="H3666" s="222">
        <v>0</v>
      </c>
      <c r="I3666" s="222">
        <f t="shared" si="115"/>
        <v>142299</v>
      </c>
    </row>
    <row r="3667" spans="1:9" x14ac:dyDescent="0.2">
      <c r="A3667" s="221" t="s">
        <v>37</v>
      </c>
      <c r="B3667" s="225" t="s">
        <v>4496</v>
      </c>
      <c r="C3667" s="221">
        <f t="shared" si="114"/>
        <v>6</v>
      </c>
      <c r="D3667" s="221">
        <v>65800000</v>
      </c>
      <c r="F3667" s="221" t="s">
        <v>1440</v>
      </c>
      <c r="G3667" s="222">
        <v>107614.63</v>
      </c>
      <c r="I3667" s="222">
        <f t="shared" si="115"/>
        <v>107614.63</v>
      </c>
    </row>
    <row r="3668" spans="1:9" x14ac:dyDescent="0.2">
      <c r="A3668" s="221" t="s">
        <v>6</v>
      </c>
      <c r="B3668" s="225" t="s">
        <v>4497</v>
      </c>
      <c r="C3668" s="221">
        <f t="shared" si="114"/>
        <v>8</v>
      </c>
      <c r="D3668" s="221">
        <v>65800000</v>
      </c>
      <c r="F3668" s="221" t="s">
        <v>764</v>
      </c>
      <c r="G3668" s="222">
        <v>0.6</v>
      </c>
      <c r="I3668" s="222">
        <f t="shared" si="115"/>
        <v>0.6</v>
      </c>
    </row>
    <row r="3669" spans="1:9" x14ac:dyDescent="0.2">
      <c r="A3669" s="221" t="s">
        <v>8</v>
      </c>
      <c r="B3669" s="225" t="s">
        <v>4497</v>
      </c>
      <c r="C3669" s="221">
        <f t="shared" si="114"/>
        <v>8</v>
      </c>
      <c r="D3669" s="221">
        <v>65800000</v>
      </c>
      <c r="F3669" s="221" t="s">
        <v>766</v>
      </c>
      <c r="G3669" s="222">
        <v>694129.04</v>
      </c>
      <c r="I3669" s="222">
        <f t="shared" si="115"/>
        <v>694129.04</v>
      </c>
    </row>
    <row r="3670" spans="1:9" x14ac:dyDescent="0.2">
      <c r="A3670" s="221" t="s">
        <v>17</v>
      </c>
      <c r="B3670" s="225" t="s">
        <v>4496</v>
      </c>
      <c r="C3670" s="221">
        <f t="shared" si="114"/>
        <v>6</v>
      </c>
      <c r="D3670" s="221">
        <v>65800000</v>
      </c>
      <c r="F3670" s="221" t="s">
        <v>1440</v>
      </c>
      <c r="G3670" s="222">
        <v>2911159.7082000002</v>
      </c>
      <c r="H3670" s="222">
        <v>0</v>
      </c>
      <c r="I3670" s="222">
        <f t="shared" si="115"/>
        <v>2911159.7082000002</v>
      </c>
    </row>
    <row r="3671" spans="1:9" x14ac:dyDescent="0.2">
      <c r="A3671" s="221" t="s">
        <v>20</v>
      </c>
      <c r="B3671" s="225">
        <v>65800000</v>
      </c>
      <c r="C3671" s="221">
        <f t="shared" si="114"/>
        <v>8</v>
      </c>
      <c r="D3671" s="221">
        <v>65800000</v>
      </c>
      <c r="F3671" s="221" t="s">
        <v>764</v>
      </c>
      <c r="G3671" s="222">
        <v>6786155.9100000001</v>
      </c>
      <c r="I3671" s="222">
        <f t="shared" si="115"/>
        <v>6786155.9100000001</v>
      </c>
    </row>
    <row r="3672" spans="1:9" x14ac:dyDescent="0.2">
      <c r="A3672" s="221" t="s">
        <v>149</v>
      </c>
      <c r="B3672" s="225" t="s">
        <v>1087</v>
      </c>
      <c r="C3672" s="221">
        <f t="shared" si="114"/>
        <v>7</v>
      </c>
      <c r="D3672" s="221">
        <v>65800000</v>
      </c>
      <c r="F3672" s="221" t="s">
        <v>764</v>
      </c>
      <c r="G3672" s="222">
        <v>105624322.84</v>
      </c>
      <c r="I3672" s="222">
        <f t="shared" si="115"/>
        <v>105624322.84</v>
      </c>
    </row>
    <row r="3673" spans="1:9" x14ac:dyDescent="0.2">
      <c r="A3673" s="221" t="s">
        <v>148</v>
      </c>
      <c r="B3673" s="225" t="s">
        <v>4497</v>
      </c>
      <c r="C3673" s="221">
        <f t="shared" si="114"/>
        <v>8</v>
      </c>
      <c r="D3673" s="221">
        <v>65800000</v>
      </c>
      <c r="F3673" s="221" t="s">
        <v>764</v>
      </c>
      <c r="G3673" s="222">
        <v>2318282.67</v>
      </c>
      <c r="I3673" s="222">
        <f t="shared" si="115"/>
        <v>2318282.67</v>
      </c>
    </row>
    <row r="3674" spans="1:9" x14ac:dyDescent="0.2">
      <c r="A3674" s="221" t="s">
        <v>3315</v>
      </c>
      <c r="B3674" s="225" t="s">
        <v>4496</v>
      </c>
      <c r="C3674" s="221">
        <f t="shared" si="114"/>
        <v>6</v>
      </c>
      <c r="D3674" s="221">
        <v>65800000</v>
      </c>
      <c r="F3674" s="221" t="s">
        <v>1440</v>
      </c>
      <c r="G3674" s="222">
        <v>4356.2700000000004</v>
      </c>
      <c r="I3674" s="222">
        <f t="shared" si="115"/>
        <v>4356.2700000000004</v>
      </c>
    </row>
    <row r="3675" spans="1:9" x14ac:dyDescent="0.2">
      <c r="A3675" s="221" t="s">
        <v>3316</v>
      </c>
      <c r="B3675" s="225" t="s">
        <v>4496</v>
      </c>
      <c r="C3675" s="221">
        <f t="shared" si="114"/>
        <v>6</v>
      </c>
      <c r="D3675" s="221">
        <v>65800000</v>
      </c>
      <c r="F3675" s="221" t="s">
        <v>1440</v>
      </c>
      <c r="G3675" s="222">
        <v>40297.56</v>
      </c>
      <c r="I3675" s="222">
        <f t="shared" si="115"/>
        <v>40297.56</v>
      </c>
    </row>
    <row r="3676" spans="1:9" x14ac:dyDescent="0.2">
      <c r="A3676" s="221" t="s">
        <v>7</v>
      </c>
      <c r="B3676" s="225" t="s">
        <v>4497</v>
      </c>
      <c r="C3676" s="221">
        <f t="shared" si="114"/>
        <v>8</v>
      </c>
      <c r="D3676" s="221">
        <v>65800000</v>
      </c>
      <c r="F3676" s="221" t="s">
        <v>2401</v>
      </c>
      <c r="G3676" s="222">
        <v>150140.70000000001</v>
      </c>
      <c r="I3676" s="222">
        <f t="shared" si="115"/>
        <v>150140.70000000001</v>
      </c>
    </row>
    <row r="3677" spans="1:9" x14ac:dyDescent="0.2">
      <c r="A3677" s="221" t="s">
        <v>33</v>
      </c>
      <c r="B3677" s="225">
        <v>65800000</v>
      </c>
      <c r="C3677" s="221">
        <f t="shared" si="114"/>
        <v>8</v>
      </c>
      <c r="D3677" s="221">
        <v>65800000</v>
      </c>
      <c r="F3677" s="221" t="s">
        <v>1813</v>
      </c>
      <c r="G3677" s="222">
        <v>2112885.09</v>
      </c>
      <c r="I3677" s="222">
        <f t="shared" si="115"/>
        <v>2112885.09</v>
      </c>
    </row>
    <row r="3678" spans="1:9" x14ac:dyDescent="0.2">
      <c r="A3678" s="221" t="s">
        <v>9</v>
      </c>
      <c r="B3678" s="225" t="s">
        <v>1087</v>
      </c>
      <c r="C3678" s="221">
        <f t="shared" si="114"/>
        <v>7</v>
      </c>
      <c r="D3678" s="221">
        <v>65800000</v>
      </c>
      <c r="F3678" s="221" t="s">
        <v>764</v>
      </c>
      <c r="G3678" s="222">
        <v>4764481.3099999996</v>
      </c>
      <c r="H3678" s="222">
        <v>0</v>
      </c>
      <c r="I3678" s="222">
        <f t="shared" si="115"/>
        <v>4764481.3099999996</v>
      </c>
    </row>
    <row r="3679" spans="1:9" x14ac:dyDescent="0.2">
      <c r="A3679" s="221" t="s">
        <v>13</v>
      </c>
      <c r="B3679" s="225" t="s">
        <v>1087</v>
      </c>
      <c r="C3679" s="221">
        <f t="shared" si="114"/>
        <v>7</v>
      </c>
      <c r="D3679" s="221">
        <v>65800000</v>
      </c>
      <c r="F3679" s="221" t="s">
        <v>764</v>
      </c>
      <c r="G3679" s="222">
        <v>349673.48</v>
      </c>
      <c r="H3679" s="222">
        <v>0</v>
      </c>
      <c r="I3679" s="222">
        <f t="shared" si="115"/>
        <v>349673.48</v>
      </c>
    </row>
    <row r="3680" spans="1:9" x14ac:dyDescent="0.2">
      <c r="A3680" s="221" t="s">
        <v>21</v>
      </c>
      <c r="B3680" s="225" t="s">
        <v>1087</v>
      </c>
      <c r="C3680" s="221">
        <f t="shared" si="114"/>
        <v>7</v>
      </c>
      <c r="D3680" s="221">
        <v>65800000</v>
      </c>
      <c r="F3680" s="221" t="s">
        <v>764</v>
      </c>
      <c r="G3680" s="222">
        <v>1433908.6</v>
      </c>
      <c r="H3680" s="222">
        <v>0</v>
      </c>
      <c r="I3680" s="222">
        <f t="shared" si="115"/>
        <v>1433908.6</v>
      </c>
    </row>
    <row r="3681" spans="1:9" x14ac:dyDescent="0.2">
      <c r="A3681" s="221" t="s">
        <v>5</v>
      </c>
      <c r="B3681" s="225" t="s">
        <v>1087</v>
      </c>
      <c r="C3681" s="221">
        <f t="shared" si="114"/>
        <v>7</v>
      </c>
      <c r="D3681" s="221">
        <v>65800000</v>
      </c>
      <c r="F3681" s="221" t="s">
        <v>764</v>
      </c>
      <c r="G3681" s="222">
        <v>8798355.7599999998</v>
      </c>
      <c r="H3681" s="222">
        <v>0</v>
      </c>
      <c r="I3681" s="222">
        <f t="shared" si="115"/>
        <v>8798355.7599999998</v>
      </c>
    </row>
    <row r="3682" spans="1:9" x14ac:dyDescent="0.2">
      <c r="A3682" s="221" t="s">
        <v>27</v>
      </c>
      <c r="B3682" s="225" t="s">
        <v>4497</v>
      </c>
      <c r="C3682" s="221">
        <f t="shared" si="114"/>
        <v>8</v>
      </c>
      <c r="D3682" s="221">
        <v>65800000</v>
      </c>
      <c r="F3682" s="221" t="s">
        <v>764</v>
      </c>
      <c r="G3682" s="222">
        <v>388012.67</v>
      </c>
      <c r="I3682" s="222">
        <f t="shared" si="115"/>
        <v>388012.67</v>
      </c>
    </row>
    <row r="3683" spans="1:9" x14ac:dyDescent="0.2">
      <c r="A3683" s="221" t="s">
        <v>25</v>
      </c>
      <c r="B3683" s="225">
        <v>65800000</v>
      </c>
      <c r="C3683" s="221">
        <f t="shared" si="114"/>
        <v>8</v>
      </c>
      <c r="D3683" s="221">
        <v>65800000</v>
      </c>
      <c r="F3683" s="221" t="s">
        <v>764</v>
      </c>
      <c r="G3683" s="222">
        <v>384505206.01999998</v>
      </c>
      <c r="I3683" s="222">
        <f t="shared" si="115"/>
        <v>384505206.01999998</v>
      </c>
    </row>
    <row r="3684" spans="1:9" x14ac:dyDescent="0.2">
      <c r="A3684" s="221" t="s">
        <v>15</v>
      </c>
      <c r="B3684" s="225">
        <v>65800000</v>
      </c>
      <c r="C3684" s="221">
        <f t="shared" si="114"/>
        <v>8</v>
      </c>
      <c r="D3684" s="221">
        <v>65800000</v>
      </c>
      <c r="F3684" s="221" t="s">
        <v>1957</v>
      </c>
      <c r="G3684" s="222">
        <v>5017052.0149999997</v>
      </c>
      <c r="I3684" s="222">
        <f t="shared" si="115"/>
        <v>5017052.0149999997</v>
      </c>
    </row>
    <row r="3685" spans="1:9" x14ac:dyDescent="0.2">
      <c r="A3685" s="221" t="s">
        <v>17</v>
      </c>
      <c r="B3685" s="225" t="s">
        <v>4498</v>
      </c>
      <c r="C3685" s="221">
        <f t="shared" si="114"/>
        <v>6</v>
      </c>
      <c r="D3685" s="221">
        <v>65810000</v>
      </c>
      <c r="F3685" s="221" t="s">
        <v>766</v>
      </c>
      <c r="G3685" s="222">
        <v>786500.8</v>
      </c>
      <c r="H3685" s="222">
        <v>0</v>
      </c>
      <c r="I3685" s="222">
        <f t="shared" si="115"/>
        <v>786500.8</v>
      </c>
    </row>
    <row r="3686" spans="1:9" x14ac:dyDescent="0.2">
      <c r="A3686" s="221" t="s">
        <v>3315</v>
      </c>
      <c r="B3686" s="225" t="s">
        <v>4498</v>
      </c>
      <c r="C3686" s="221">
        <f t="shared" si="114"/>
        <v>6</v>
      </c>
      <c r="D3686" s="221">
        <v>65810000</v>
      </c>
      <c r="F3686" s="221" t="s">
        <v>766</v>
      </c>
      <c r="G3686" s="222">
        <v>10000</v>
      </c>
      <c r="I3686" s="222">
        <f t="shared" si="115"/>
        <v>10000</v>
      </c>
    </row>
    <row r="3687" spans="1:9" x14ac:dyDescent="0.2">
      <c r="A3687" s="221" t="s">
        <v>3316</v>
      </c>
      <c r="B3687" s="225" t="s">
        <v>4498</v>
      </c>
      <c r="C3687" s="221">
        <f t="shared" si="114"/>
        <v>6</v>
      </c>
      <c r="D3687" s="221">
        <v>65810000</v>
      </c>
      <c r="F3687" s="221" t="s">
        <v>766</v>
      </c>
      <c r="G3687" s="222">
        <v>38000</v>
      </c>
      <c r="I3687" s="222">
        <f t="shared" si="115"/>
        <v>38000</v>
      </c>
    </row>
    <row r="3688" spans="1:9" x14ac:dyDescent="0.2">
      <c r="A3688" s="221" t="s">
        <v>145</v>
      </c>
      <c r="B3688" s="225" t="s">
        <v>4499</v>
      </c>
      <c r="C3688" s="221">
        <f t="shared" si="114"/>
        <v>8</v>
      </c>
      <c r="D3688" s="221">
        <v>65810000</v>
      </c>
      <c r="F3688" s="221" t="s">
        <v>4500</v>
      </c>
      <c r="G3688" s="222">
        <v>0.9</v>
      </c>
      <c r="I3688" s="222">
        <f t="shared" si="115"/>
        <v>0.9</v>
      </c>
    </row>
    <row r="3689" spans="1:9" x14ac:dyDescent="0.2">
      <c r="A3689" s="221" t="s">
        <v>37</v>
      </c>
      <c r="B3689" s="225" t="s">
        <v>4501</v>
      </c>
      <c r="C3689" s="221">
        <f t="shared" si="114"/>
        <v>6</v>
      </c>
      <c r="D3689" s="221">
        <v>66100000</v>
      </c>
      <c r="F3689" s="221" t="s">
        <v>1933</v>
      </c>
      <c r="G3689" s="222">
        <v>644692.37</v>
      </c>
      <c r="I3689" s="222">
        <f t="shared" si="115"/>
        <v>644692.37</v>
      </c>
    </row>
    <row r="3690" spans="1:9" x14ac:dyDescent="0.2">
      <c r="A3690" s="221" t="s">
        <v>17</v>
      </c>
      <c r="B3690" s="225" t="s">
        <v>4501</v>
      </c>
      <c r="C3690" s="221">
        <f t="shared" si="114"/>
        <v>6</v>
      </c>
      <c r="D3690" s="221">
        <v>66100000</v>
      </c>
      <c r="F3690" s="221" t="s">
        <v>1933</v>
      </c>
      <c r="G3690" s="222">
        <v>9603094.2300000004</v>
      </c>
      <c r="H3690" s="222">
        <v>0</v>
      </c>
      <c r="I3690" s="222">
        <f t="shared" si="115"/>
        <v>9603094.2300000004</v>
      </c>
    </row>
    <row r="3691" spans="1:9" x14ac:dyDescent="0.2">
      <c r="A3691" s="221" t="s">
        <v>17</v>
      </c>
      <c r="B3691" s="225" t="s">
        <v>4502</v>
      </c>
      <c r="C3691" s="221">
        <f t="shared" si="114"/>
        <v>6</v>
      </c>
      <c r="D3691" s="221">
        <v>66101000</v>
      </c>
      <c r="F3691" s="221" t="s">
        <v>500</v>
      </c>
      <c r="G3691" s="222">
        <v>55514214.780000001</v>
      </c>
      <c r="H3691" s="222">
        <v>0</v>
      </c>
      <c r="I3691" s="222">
        <f t="shared" si="115"/>
        <v>55514214.780000001</v>
      </c>
    </row>
    <row r="3692" spans="1:9" x14ac:dyDescent="0.2">
      <c r="A3692" s="221" t="s">
        <v>149</v>
      </c>
      <c r="B3692" s="225" t="s">
        <v>1088</v>
      </c>
      <c r="C3692" s="221">
        <f t="shared" si="114"/>
        <v>7</v>
      </c>
      <c r="D3692" s="221">
        <v>66101000</v>
      </c>
      <c r="F3692" s="221" t="s">
        <v>767</v>
      </c>
      <c r="G3692" s="222">
        <v>25786724.93</v>
      </c>
      <c r="I3692" s="222">
        <f t="shared" si="115"/>
        <v>25786724.93</v>
      </c>
    </row>
    <row r="3693" spans="1:9" x14ac:dyDescent="0.2">
      <c r="A3693" s="221" t="s">
        <v>148</v>
      </c>
      <c r="B3693" s="225" t="s">
        <v>4503</v>
      </c>
      <c r="C3693" s="221">
        <f t="shared" si="114"/>
        <v>8</v>
      </c>
      <c r="D3693" s="221">
        <v>66101000</v>
      </c>
      <c r="F3693" s="221" t="s">
        <v>767</v>
      </c>
      <c r="G3693" s="222">
        <v>80759373.409999996</v>
      </c>
      <c r="I3693" s="222">
        <f t="shared" si="115"/>
        <v>80759373.409999996</v>
      </c>
    </row>
    <row r="3694" spans="1:9" x14ac:dyDescent="0.2">
      <c r="A3694" s="221" t="s">
        <v>7</v>
      </c>
      <c r="B3694" s="225" t="s">
        <v>4503</v>
      </c>
      <c r="C3694" s="221">
        <f t="shared" si="114"/>
        <v>8</v>
      </c>
      <c r="D3694" s="221">
        <v>66101000</v>
      </c>
      <c r="F3694" s="221" t="s">
        <v>767</v>
      </c>
      <c r="G3694" s="222">
        <v>33333333.329999998</v>
      </c>
      <c r="I3694" s="222">
        <f t="shared" si="115"/>
        <v>33333333.329999998</v>
      </c>
    </row>
    <row r="3695" spans="1:9" x14ac:dyDescent="0.2">
      <c r="A3695" s="221" t="s">
        <v>145</v>
      </c>
      <c r="B3695" s="225" t="s">
        <v>4503</v>
      </c>
      <c r="C3695" s="221">
        <f t="shared" si="114"/>
        <v>8</v>
      </c>
      <c r="D3695" s="221">
        <v>66101000</v>
      </c>
      <c r="F3695" s="221" t="s">
        <v>500</v>
      </c>
      <c r="G3695" s="222">
        <v>45830750</v>
      </c>
      <c r="I3695" s="222">
        <f t="shared" si="115"/>
        <v>45830750</v>
      </c>
    </row>
    <row r="3696" spans="1:9" x14ac:dyDescent="0.2">
      <c r="A3696" s="221" t="s">
        <v>9</v>
      </c>
      <c r="B3696" s="225" t="s">
        <v>1088</v>
      </c>
      <c r="C3696" s="221">
        <f t="shared" si="114"/>
        <v>7</v>
      </c>
      <c r="D3696" s="221">
        <v>66101000</v>
      </c>
      <c r="F3696" s="221" t="s">
        <v>767</v>
      </c>
      <c r="G3696" s="222">
        <v>28891843.210000001</v>
      </c>
      <c r="H3696" s="222">
        <v>0</v>
      </c>
      <c r="I3696" s="222">
        <f t="shared" si="115"/>
        <v>28891843.210000001</v>
      </c>
    </row>
    <row r="3697" spans="1:9" x14ac:dyDescent="0.2">
      <c r="A3697" s="221" t="s">
        <v>13</v>
      </c>
      <c r="B3697" s="225" t="s">
        <v>1088</v>
      </c>
      <c r="C3697" s="221">
        <f t="shared" si="114"/>
        <v>7</v>
      </c>
      <c r="D3697" s="221">
        <v>66101000</v>
      </c>
      <c r="F3697" s="221" t="s">
        <v>767</v>
      </c>
      <c r="G3697" s="222">
        <v>11611003.289999999</v>
      </c>
      <c r="H3697" s="222">
        <v>0</v>
      </c>
      <c r="I3697" s="222">
        <f t="shared" si="115"/>
        <v>11611003.289999999</v>
      </c>
    </row>
    <row r="3698" spans="1:9" x14ac:dyDescent="0.2">
      <c r="A3698" s="221" t="s">
        <v>21</v>
      </c>
      <c r="B3698" s="225" t="s">
        <v>1088</v>
      </c>
      <c r="C3698" s="221">
        <f t="shared" si="114"/>
        <v>7</v>
      </c>
      <c r="D3698" s="221">
        <v>66101000</v>
      </c>
      <c r="F3698" s="221" t="s">
        <v>767</v>
      </c>
      <c r="G3698" s="222">
        <v>10118055.560000001</v>
      </c>
      <c r="H3698" s="222">
        <v>0</v>
      </c>
      <c r="I3698" s="222">
        <f t="shared" si="115"/>
        <v>10118055.560000001</v>
      </c>
    </row>
    <row r="3699" spans="1:9" x14ac:dyDescent="0.2">
      <c r="A3699" s="221" t="s">
        <v>15</v>
      </c>
      <c r="B3699" s="225">
        <v>66101000</v>
      </c>
      <c r="C3699" s="221">
        <f t="shared" si="114"/>
        <v>8</v>
      </c>
      <c r="D3699" s="221">
        <v>66101000</v>
      </c>
      <c r="F3699" s="221" t="s">
        <v>500</v>
      </c>
      <c r="G3699" s="222">
        <v>15500758.884</v>
      </c>
      <c r="I3699" s="222">
        <f t="shared" si="115"/>
        <v>15500758.884</v>
      </c>
    </row>
    <row r="3700" spans="1:9" x14ac:dyDescent="0.2">
      <c r="A3700" s="221" t="s">
        <v>37</v>
      </c>
      <c r="B3700" s="225" t="s">
        <v>4504</v>
      </c>
      <c r="C3700" s="221">
        <f t="shared" si="114"/>
        <v>6</v>
      </c>
      <c r="D3700" s="221">
        <v>66102000</v>
      </c>
      <c r="F3700" s="221" t="s">
        <v>1442</v>
      </c>
      <c r="G3700" s="222">
        <v>357908.93</v>
      </c>
      <c r="I3700" s="222">
        <f t="shared" si="115"/>
        <v>357908.93</v>
      </c>
    </row>
    <row r="3701" spans="1:9" x14ac:dyDescent="0.2">
      <c r="A3701" s="221" t="s">
        <v>6</v>
      </c>
      <c r="B3701" s="225" t="s">
        <v>4505</v>
      </c>
      <c r="C3701" s="221">
        <f t="shared" si="114"/>
        <v>8</v>
      </c>
      <c r="D3701" s="221">
        <v>66102000</v>
      </c>
      <c r="F3701" s="221" t="s">
        <v>231</v>
      </c>
      <c r="G3701" s="222">
        <v>793917.7</v>
      </c>
      <c r="I3701" s="222">
        <f t="shared" si="115"/>
        <v>793917.7</v>
      </c>
    </row>
    <row r="3702" spans="1:9" x14ac:dyDescent="0.2">
      <c r="A3702" s="221" t="s">
        <v>8</v>
      </c>
      <c r="B3702" s="225" t="s">
        <v>4505</v>
      </c>
      <c r="C3702" s="221">
        <f t="shared" si="114"/>
        <v>8</v>
      </c>
      <c r="D3702" s="221">
        <v>66102000</v>
      </c>
      <c r="F3702" s="221" t="s">
        <v>564</v>
      </c>
      <c r="G3702" s="222">
        <v>5535111.75</v>
      </c>
      <c r="I3702" s="222">
        <f t="shared" si="115"/>
        <v>5535111.75</v>
      </c>
    </row>
    <row r="3703" spans="1:9" x14ac:dyDescent="0.2">
      <c r="A3703" s="221" t="s">
        <v>2</v>
      </c>
      <c r="B3703" s="225" t="s">
        <v>4505</v>
      </c>
      <c r="C3703" s="221">
        <f t="shared" si="114"/>
        <v>8</v>
      </c>
      <c r="D3703" s="221">
        <v>66102000</v>
      </c>
      <c r="F3703" s="221" t="s">
        <v>231</v>
      </c>
      <c r="G3703" s="222">
        <v>181863.72</v>
      </c>
      <c r="I3703" s="222">
        <f t="shared" si="115"/>
        <v>181863.72</v>
      </c>
    </row>
    <row r="3704" spans="1:9" x14ac:dyDescent="0.2">
      <c r="A3704" s="221" t="s">
        <v>17</v>
      </c>
      <c r="B3704" s="225" t="s">
        <v>4504</v>
      </c>
      <c r="C3704" s="221">
        <f t="shared" si="114"/>
        <v>6</v>
      </c>
      <c r="D3704" s="221">
        <v>66102000</v>
      </c>
      <c r="F3704" s="221" t="s">
        <v>1442</v>
      </c>
      <c r="G3704" s="222">
        <v>32795190.149999999</v>
      </c>
      <c r="H3704" s="222">
        <v>0</v>
      </c>
      <c r="I3704" s="222">
        <f t="shared" si="115"/>
        <v>32795190.149999999</v>
      </c>
    </row>
    <row r="3705" spans="1:9" x14ac:dyDescent="0.2">
      <c r="A3705" s="221" t="s">
        <v>20</v>
      </c>
      <c r="B3705" s="225">
        <v>66102000</v>
      </c>
      <c r="C3705" s="221">
        <f t="shared" si="114"/>
        <v>8</v>
      </c>
      <c r="D3705" s="221">
        <v>66102000</v>
      </c>
      <c r="F3705" s="221" t="s">
        <v>2415</v>
      </c>
      <c r="G3705" s="222">
        <v>1356006.95</v>
      </c>
      <c r="I3705" s="222">
        <f t="shared" si="115"/>
        <v>1356006.95</v>
      </c>
    </row>
    <row r="3706" spans="1:9" x14ac:dyDescent="0.2">
      <c r="A3706" s="221" t="s">
        <v>149</v>
      </c>
      <c r="B3706" s="225" t="s">
        <v>1089</v>
      </c>
      <c r="C3706" s="221">
        <f t="shared" si="114"/>
        <v>7</v>
      </c>
      <c r="D3706" s="221">
        <v>66102000</v>
      </c>
      <c r="F3706" s="221" t="s">
        <v>564</v>
      </c>
      <c r="G3706" s="222">
        <v>14627472.42</v>
      </c>
      <c r="I3706" s="222">
        <f t="shared" si="115"/>
        <v>14627472.42</v>
      </c>
    </row>
    <row r="3707" spans="1:9" x14ac:dyDescent="0.2">
      <c r="A3707" s="221" t="s">
        <v>148</v>
      </c>
      <c r="B3707" s="225" t="s">
        <v>4505</v>
      </c>
      <c r="C3707" s="221">
        <f t="shared" si="114"/>
        <v>8</v>
      </c>
      <c r="D3707" s="221">
        <v>66102000</v>
      </c>
      <c r="F3707" s="221" t="s">
        <v>2163</v>
      </c>
      <c r="G3707" s="222">
        <v>23217709.449999999</v>
      </c>
      <c r="I3707" s="222">
        <f t="shared" si="115"/>
        <v>23217709.449999999</v>
      </c>
    </row>
    <row r="3708" spans="1:9" x14ac:dyDescent="0.2">
      <c r="A3708" s="221" t="s">
        <v>7</v>
      </c>
      <c r="B3708" s="225" t="s">
        <v>4505</v>
      </c>
      <c r="C3708" s="221">
        <f t="shared" si="114"/>
        <v>8</v>
      </c>
      <c r="D3708" s="221">
        <v>66102000</v>
      </c>
      <c r="F3708" s="221" t="s">
        <v>564</v>
      </c>
      <c r="G3708" s="222">
        <v>318777.15999999997</v>
      </c>
      <c r="I3708" s="222">
        <f t="shared" si="115"/>
        <v>318777.15999999997</v>
      </c>
    </row>
    <row r="3709" spans="1:9" x14ac:dyDescent="0.2">
      <c r="A3709" s="221" t="s">
        <v>145</v>
      </c>
      <c r="B3709" s="225" t="s">
        <v>4505</v>
      </c>
      <c r="C3709" s="221">
        <f t="shared" si="114"/>
        <v>8</v>
      </c>
      <c r="D3709" s="221">
        <v>66102000</v>
      </c>
      <c r="F3709" s="221" t="s">
        <v>231</v>
      </c>
      <c r="G3709" s="222">
        <v>100384445.19</v>
      </c>
      <c r="I3709" s="222">
        <f t="shared" si="115"/>
        <v>100384445.19</v>
      </c>
    </row>
    <row r="3710" spans="1:9" x14ac:dyDescent="0.2">
      <c r="A3710" s="221" t="s">
        <v>33</v>
      </c>
      <c r="B3710" s="225">
        <v>66102000</v>
      </c>
      <c r="C3710" s="221">
        <f t="shared" si="114"/>
        <v>8</v>
      </c>
      <c r="D3710" s="221">
        <v>66102000</v>
      </c>
      <c r="F3710" s="221" t="s">
        <v>231</v>
      </c>
      <c r="G3710" s="222">
        <v>1548323.69</v>
      </c>
      <c r="I3710" s="222">
        <f t="shared" si="115"/>
        <v>1548323.69</v>
      </c>
    </row>
    <row r="3711" spans="1:9" x14ac:dyDescent="0.2">
      <c r="A3711" s="221" t="s">
        <v>9</v>
      </c>
      <c r="B3711" s="225" t="s">
        <v>1089</v>
      </c>
      <c r="C3711" s="221">
        <f t="shared" si="114"/>
        <v>7</v>
      </c>
      <c r="D3711" s="221">
        <v>66102000</v>
      </c>
      <c r="F3711" s="221" t="s">
        <v>564</v>
      </c>
      <c r="G3711" s="222">
        <v>421200069.82999998</v>
      </c>
      <c r="H3711" s="222">
        <v>0</v>
      </c>
      <c r="I3711" s="222">
        <f t="shared" si="115"/>
        <v>421200069.82999998</v>
      </c>
    </row>
    <row r="3712" spans="1:9" x14ac:dyDescent="0.2">
      <c r="A3712" s="221" t="s">
        <v>13</v>
      </c>
      <c r="B3712" s="225" t="s">
        <v>1089</v>
      </c>
      <c r="C3712" s="221">
        <f t="shared" si="114"/>
        <v>7</v>
      </c>
      <c r="D3712" s="221">
        <v>66102000</v>
      </c>
      <c r="F3712" s="221" t="s">
        <v>564</v>
      </c>
      <c r="G3712" s="222">
        <v>294128691.58999997</v>
      </c>
      <c r="H3712" s="222">
        <v>0</v>
      </c>
      <c r="I3712" s="222">
        <f t="shared" si="115"/>
        <v>294128691.58999997</v>
      </c>
    </row>
    <row r="3713" spans="1:9" x14ac:dyDescent="0.2">
      <c r="A3713" s="221" t="s">
        <v>21</v>
      </c>
      <c r="B3713" s="225" t="s">
        <v>1089</v>
      </c>
      <c r="C3713" s="221">
        <f t="shared" si="114"/>
        <v>7</v>
      </c>
      <c r="D3713" s="221">
        <v>66102000</v>
      </c>
      <c r="F3713" s="221" t="s">
        <v>564</v>
      </c>
      <c r="G3713" s="222">
        <v>675839.24</v>
      </c>
      <c r="H3713" s="222">
        <v>0</v>
      </c>
      <c r="I3713" s="222">
        <f t="shared" si="115"/>
        <v>675839.24</v>
      </c>
    </row>
    <row r="3714" spans="1:9" x14ac:dyDescent="0.2">
      <c r="A3714" s="221" t="s">
        <v>5</v>
      </c>
      <c r="B3714" s="225" t="s">
        <v>1089</v>
      </c>
      <c r="C3714" s="221">
        <f t="shared" ref="C3714:C3777" si="116">+LEN(B:B)</f>
        <v>7</v>
      </c>
      <c r="D3714" s="221">
        <v>66102000</v>
      </c>
      <c r="F3714" s="221" t="s">
        <v>564</v>
      </c>
      <c r="G3714" s="222">
        <v>26931465.899999999</v>
      </c>
      <c r="H3714" s="222">
        <v>0</v>
      </c>
      <c r="I3714" s="222">
        <f t="shared" ref="I3714:I3777" si="117">+G:G-H:H</f>
        <v>26931465.899999999</v>
      </c>
    </row>
    <row r="3715" spans="1:9" x14ac:dyDescent="0.2">
      <c r="A3715" s="221" t="s">
        <v>25</v>
      </c>
      <c r="B3715" s="225">
        <v>66102000</v>
      </c>
      <c r="C3715" s="221">
        <f t="shared" si="116"/>
        <v>8</v>
      </c>
      <c r="D3715" s="221">
        <v>66102000</v>
      </c>
      <c r="F3715" s="221" t="s">
        <v>1608</v>
      </c>
      <c r="G3715" s="222">
        <v>121332159.59999999</v>
      </c>
      <c r="I3715" s="222">
        <f t="shared" si="117"/>
        <v>121332159.59999999</v>
      </c>
    </row>
    <row r="3716" spans="1:9" x14ac:dyDescent="0.2">
      <c r="A3716" s="221" t="s">
        <v>3</v>
      </c>
      <c r="B3716" s="225">
        <v>661020</v>
      </c>
      <c r="C3716" s="221">
        <f t="shared" si="116"/>
        <v>6</v>
      </c>
      <c r="D3716" s="221">
        <v>66102000</v>
      </c>
      <c r="F3716" s="221" t="s">
        <v>1442</v>
      </c>
      <c r="G3716" s="222">
        <v>987910.15</v>
      </c>
      <c r="I3716" s="222">
        <f t="shared" si="117"/>
        <v>987910.15</v>
      </c>
    </row>
    <row r="3717" spans="1:9" x14ac:dyDescent="0.2">
      <c r="A3717" s="221" t="s">
        <v>15</v>
      </c>
      <c r="B3717" s="225">
        <v>66102000</v>
      </c>
      <c r="C3717" s="221">
        <f t="shared" si="116"/>
        <v>8</v>
      </c>
      <c r="D3717" s="221">
        <v>66102000</v>
      </c>
      <c r="F3717" s="221" t="s">
        <v>231</v>
      </c>
      <c r="G3717" s="222">
        <v>2216529.08</v>
      </c>
      <c r="I3717" s="222">
        <f t="shared" si="117"/>
        <v>2216529.08</v>
      </c>
    </row>
    <row r="3718" spans="1:9" x14ac:dyDescent="0.2">
      <c r="A3718" s="221" t="s">
        <v>37</v>
      </c>
      <c r="B3718" s="225" t="s">
        <v>4506</v>
      </c>
      <c r="C3718" s="221">
        <f t="shared" si="116"/>
        <v>6</v>
      </c>
      <c r="D3718" s="221">
        <v>66103000</v>
      </c>
      <c r="F3718" s="221" t="s">
        <v>1443</v>
      </c>
      <c r="G3718" s="222">
        <v>164988507.69999999</v>
      </c>
      <c r="I3718" s="222">
        <f t="shared" si="117"/>
        <v>164988507.69999999</v>
      </c>
    </row>
    <row r="3719" spans="1:9" x14ac:dyDescent="0.2">
      <c r="A3719" s="221" t="s">
        <v>6</v>
      </c>
      <c r="B3719" s="225" t="s">
        <v>4507</v>
      </c>
      <c r="C3719" s="221">
        <f t="shared" si="116"/>
        <v>8</v>
      </c>
      <c r="D3719" s="221">
        <v>66103000</v>
      </c>
      <c r="F3719" s="221" t="s">
        <v>1814</v>
      </c>
      <c r="G3719" s="222">
        <v>39555477.090000004</v>
      </c>
      <c r="I3719" s="222">
        <f t="shared" si="117"/>
        <v>39555477.090000004</v>
      </c>
    </row>
    <row r="3720" spans="1:9" x14ac:dyDescent="0.2">
      <c r="A3720" s="221" t="s">
        <v>8</v>
      </c>
      <c r="B3720" s="225" t="s">
        <v>4507</v>
      </c>
      <c r="C3720" s="221">
        <f t="shared" si="116"/>
        <v>8</v>
      </c>
      <c r="D3720" s="221">
        <v>66103000</v>
      </c>
      <c r="F3720" s="221" t="s">
        <v>504</v>
      </c>
      <c r="G3720" s="222">
        <v>457676137.72000003</v>
      </c>
      <c r="I3720" s="222">
        <f t="shared" si="117"/>
        <v>457676137.72000003</v>
      </c>
    </row>
    <row r="3721" spans="1:9" x14ac:dyDescent="0.2">
      <c r="A3721" s="221" t="s">
        <v>17</v>
      </c>
      <c r="B3721" s="225" t="s">
        <v>4506</v>
      </c>
      <c r="C3721" s="221">
        <f t="shared" si="116"/>
        <v>6</v>
      </c>
      <c r="D3721" s="221">
        <v>66103000</v>
      </c>
      <c r="F3721" s="221" t="s">
        <v>1443</v>
      </c>
      <c r="G3721" s="222">
        <v>139226303.00999999</v>
      </c>
      <c r="H3721" s="222">
        <v>0</v>
      </c>
      <c r="I3721" s="222">
        <f t="shared" si="117"/>
        <v>139226303.00999999</v>
      </c>
    </row>
    <row r="3722" spans="1:9" x14ac:dyDescent="0.2">
      <c r="A3722" s="221" t="s">
        <v>26</v>
      </c>
      <c r="B3722" s="225" t="s">
        <v>4507</v>
      </c>
      <c r="C3722" s="221">
        <f t="shared" si="116"/>
        <v>8</v>
      </c>
      <c r="D3722" s="221">
        <v>66103000</v>
      </c>
      <c r="F3722" s="221" t="s">
        <v>504</v>
      </c>
      <c r="G3722" s="222">
        <v>242799682.63</v>
      </c>
      <c r="I3722" s="222">
        <f t="shared" si="117"/>
        <v>242799682.63</v>
      </c>
    </row>
    <row r="3723" spans="1:9" x14ac:dyDescent="0.2">
      <c r="A3723" s="221" t="s">
        <v>149</v>
      </c>
      <c r="B3723" s="225" t="s">
        <v>1090</v>
      </c>
      <c r="C3723" s="221">
        <f t="shared" si="116"/>
        <v>7</v>
      </c>
      <c r="D3723" s="221">
        <v>66103000</v>
      </c>
      <c r="F3723" s="221" t="s">
        <v>2164</v>
      </c>
      <c r="G3723" s="222">
        <v>187893049.37</v>
      </c>
      <c r="I3723" s="222">
        <f t="shared" si="117"/>
        <v>187893049.37</v>
      </c>
    </row>
    <row r="3724" spans="1:9" x14ac:dyDescent="0.2">
      <c r="A3724" s="221" t="s">
        <v>148</v>
      </c>
      <c r="B3724" s="225" t="s">
        <v>4507</v>
      </c>
      <c r="C3724" s="221">
        <f t="shared" si="116"/>
        <v>8</v>
      </c>
      <c r="D3724" s="221">
        <v>66103000</v>
      </c>
      <c r="F3724" s="221" t="s">
        <v>2164</v>
      </c>
      <c r="G3724" s="222">
        <v>157517871.59</v>
      </c>
      <c r="I3724" s="222">
        <f t="shared" si="117"/>
        <v>157517871.59</v>
      </c>
    </row>
    <row r="3725" spans="1:9" x14ac:dyDescent="0.2">
      <c r="A3725" s="221" t="s">
        <v>7</v>
      </c>
      <c r="B3725" s="225" t="s">
        <v>4507</v>
      </c>
      <c r="C3725" s="221">
        <f t="shared" si="116"/>
        <v>8</v>
      </c>
      <c r="D3725" s="221">
        <v>66103000</v>
      </c>
      <c r="F3725" s="221" t="s">
        <v>504</v>
      </c>
      <c r="G3725" s="222">
        <v>8281967.2100000102</v>
      </c>
      <c r="I3725" s="222">
        <f t="shared" si="117"/>
        <v>8281967.2100000102</v>
      </c>
    </row>
    <row r="3726" spans="1:9" x14ac:dyDescent="0.2">
      <c r="A3726" s="221" t="s">
        <v>145</v>
      </c>
      <c r="B3726" s="225" t="s">
        <v>4507</v>
      </c>
      <c r="C3726" s="221">
        <f t="shared" si="116"/>
        <v>8</v>
      </c>
      <c r="D3726" s="221">
        <v>66103000</v>
      </c>
      <c r="F3726" s="221" t="s">
        <v>1814</v>
      </c>
      <c r="G3726" s="222">
        <v>37912823.659999996</v>
      </c>
      <c r="I3726" s="222">
        <f t="shared" si="117"/>
        <v>37912823.659999996</v>
      </c>
    </row>
    <row r="3727" spans="1:9" x14ac:dyDescent="0.2">
      <c r="A3727" s="221" t="s">
        <v>33</v>
      </c>
      <c r="B3727" s="225">
        <v>66103000</v>
      </c>
      <c r="C3727" s="221">
        <f t="shared" si="116"/>
        <v>8</v>
      </c>
      <c r="D3727" s="221">
        <v>66103000</v>
      </c>
      <c r="F3727" s="221" t="s">
        <v>4508</v>
      </c>
      <c r="G3727" s="222">
        <v>81404344.459999993</v>
      </c>
      <c r="I3727" s="222">
        <f t="shared" si="117"/>
        <v>81404344.459999993</v>
      </c>
    </row>
    <row r="3728" spans="1:9" x14ac:dyDescent="0.2">
      <c r="A3728" s="221" t="s">
        <v>9</v>
      </c>
      <c r="B3728" s="225" t="s">
        <v>1090</v>
      </c>
      <c r="C3728" s="221">
        <f t="shared" si="116"/>
        <v>7</v>
      </c>
      <c r="D3728" s="221">
        <v>66103000</v>
      </c>
      <c r="F3728" s="221" t="s">
        <v>565</v>
      </c>
      <c r="G3728" s="222">
        <v>133827664.59999999</v>
      </c>
      <c r="H3728" s="222">
        <v>0</v>
      </c>
      <c r="I3728" s="222">
        <f t="shared" si="117"/>
        <v>133827664.59999999</v>
      </c>
    </row>
    <row r="3729" spans="1:9" x14ac:dyDescent="0.2">
      <c r="A3729" s="221" t="s">
        <v>13</v>
      </c>
      <c r="B3729" s="225" t="s">
        <v>1090</v>
      </c>
      <c r="C3729" s="221">
        <f t="shared" si="116"/>
        <v>7</v>
      </c>
      <c r="D3729" s="221">
        <v>66103000</v>
      </c>
      <c r="F3729" s="221" t="s">
        <v>565</v>
      </c>
      <c r="G3729" s="222">
        <v>466540999.05000001</v>
      </c>
      <c r="H3729" s="222">
        <v>0</v>
      </c>
      <c r="I3729" s="222">
        <f t="shared" si="117"/>
        <v>466540999.05000001</v>
      </c>
    </row>
    <row r="3730" spans="1:9" x14ac:dyDescent="0.2">
      <c r="A3730" s="221" t="s">
        <v>21</v>
      </c>
      <c r="B3730" s="225" t="s">
        <v>1090</v>
      </c>
      <c r="C3730" s="221">
        <f t="shared" si="116"/>
        <v>7</v>
      </c>
      <c r="D3730" s="221">
        <v>66103000</v>
      </c>
      <c r="F3730" s="221" t="s">
        <v>565</v>
      </c>
      <c r="G3730" s="222">
        <v>82534359.420000002</v>
      </c>
      <c r="H3730" s="222">
        <v>0</v>
      </c>
      <c r="I3730" s="222">
        <f t="shared" si="117"/>
        <v>82534359.420000002</v>
      </c>
    </row>
    <row r="3731" spans="1:9" x14ac:dyDescent="0.2">
      <c r="A3731" s="221" t="s">
        <v>5</v>
      </c>
      <c r="B3731" s="225" t="s">
        <v>1090</v>
      </c>
      <c r="C3731" s="221">
        <f t="shared" si="116"/>
        <v>7</v>
      </c>
      <c r="D3731" s="221">
        <v>66103000</v>
      </c>
      <c r="F3731" s="221" t="s">
        <v>565</v>
      </c>
      <c r="G3731" s="222">
        <v>180974299.5</v>
      </c>
      <c r="H3731" s="222">
        <v>0</v>
      </c>
      <c r="I3731" s="222">
        <f t="shared" si="117"/>
        <v>180974299.5</v>
      </c>
    </row>
    <row r="3732" spans="1:9" x14ac:dyDescent="0.2">
      <c r="A3732" s="221" t="s">
        <v>25</v>
      </c>
      <c r="B3732" s="225">
        <v>66103000</v>
      </c>
      <c r="C3732" s="221">
        <f t="shared" si="116"/>
        <v>8</v>
      </c>
      <c r="D3732" s="221">
        <v>66103000</v>
      </c>
      <c r="F3732" s="221" t="s">
        <v>4509</v>
      </c>
      <c r="G3732" s="222">
        <v>710927476.00999999</v>
      </c>
      <c r="I3732" s="222">
        <f t="shared" si="117"/>
        <v>710927476.00999999</v>
      </c>
    </row>
    <row r="3733" spans="1:9" x14ac:dyDescent="0.2">
      <c r="A3733" s="221" t="s">
        <v>15</v>
      </c>
      <c r="B3733" s="225">
        <v>66103000</v>
      </c>
      <c r="C3733" s="221">
        <f t="shared" si="116"/>
        <v>8</v>
      </c>
      <c r="D3733" s="221">
        <v>66103000</v>
      </c>
      <c r="F3733" s="221" t="s">
        <v>1814</v>
      </c>
      <c r="G3733" s="222">
        <v>7495856.2479999997</v>
      </c>
      <c r="I3733" s="222">
        <f t="shared" si="117"/>
        <v>7495856.2479999997</v>
      </c>
    </row>
    <row r="3734" spans="1:9" x14ac:dyDescent="0.2">
      <c r="A3734" s="221" t="s">
        <v>17</v>
      </c>
      <c r="B3734" s="225" t="s">
        <v>4510</v>
      </c>
      <c r="C3734" s="221">
        <f t="shared" si="116"/>
        <v>6</v>
      </c>
      <c r="D3734" s="221">
        <v>66104000</v>
      </c>
      <c r="F3734" s="221" t="s">
        <v>506</v>
      </c>
      <c r="G3734" s="222">
        <v>158024210.88</v>
      </c>
      <c r="H3734" s="222">
        <v>0</v>
      </c>
      <c r="I3734" s="222">
        <f t="shared" si="117"/>
        <v>158024210.88</v>
      </c>
    </row>
    <row r="3735" spans="1:9" x14ac:dyDescent="0.2">
      <c r="A3735" s="221" t="s">
        <v>26</v>
      </c>
      <c r="B3735" s="225" t="s">
        <v>4511</v>
      </c>
      <c r="C3735" s="221">
        <f t="shared" si="116"/>
        <v>8</v>
      </c>
      <c r="D3735" s="221">
        <v>66104000</v>
      </c>
      <c r="F3735" s="221" t="s">
        <v>2370</v>
      </c>
      <c r="G3735" s="222">
        <v>600254499.08000004</v>
      </c>
      <c r="I3735" s="222">
        <f t="shared" si="117"/>
        <v>600254499.08000004</v>
      </c>
    </row>
    <row r="3736" spans="1:9" x14ac:dyDescent="0.2">
      <c r="A3736" s="221" t="s">
        <v>148</v>
      </c>
      <c r="B3736" s="225" t="s">
        <v>4511</v>
      </c>
      <c r="C3736" s="221">
        <f t="shared" si="116"/>
        <v>8</v>
      </c>
      <c r="D3736" s="221">
        <v>66104000</v>
      </c>
      <c r="F3736" s="221" t="s">
        <v>2165</v>
      </c>
      <c r="G3736" s="222">
        <v>31290625</v>
      </c>
      <c r="I3736" s="222">
        <f t="shared" si="117"/>
        <v>31290625</v>
      </c>
    </row>
    <row r="3737" spans="1:9" x14ac:dyDescent="0.2">
      <c r="A3737" s="221" t="s">
        <v>7</v>
      </c>
      <c r="B3737" s="225" t="s">
        <v>4511</v>
      </c>
      <c r="C3737" s="221">
        <f t="shared" si="116"/>
        <v>8</v>
      </c>
      <c r="D3737" s="221">
        <v>66104000</v>
      </c>
      <c r="F3737" s="221" t="s">
        <v>2473</v>
      </c>
      <c r="G3737" s="222">
        <v>66666666.659999996</v>
      </c>
      <c r="I3737" s="222">
        <f t="shared" si="117"/>
        <v>66666666.659999996</v>
      </c>
    </row>
    <row r="3738" spans="1:9" x14ac:dyDescent="0.2">
      <c r="A3738" s="221" t="s">
        <v>9</v>
      </c>
      <c r="B3738" s="225" t="s">
        <v>1091</v>
      </c>
      <c r="C3738" s="221">
        <f t="shared" si="116"/>
        <v>7</v>
      </c>
      <c r="D3738" s="221">
        <v>66104000</v>
      </c>
      <c r="F3738" s="221" t="s">
        <v>566</v>
      </c>
      <c r="G3738" s="222">
        <v>284306128.19999999</v>
      </c>
      <c r="H3738" s="222">
        <v>0</v>
      </c>
      <c r="I3738" s="222">
        <f t="shared" si="117"/>
        <v>284306128.19999999</v>
      </c>
    </row>
    <row r="3739" spans="1:9" x14ac:dyDescent="0.2">
      <c r="A3739" s="221" t="s">
        <v>13</v>
      </c>
      <c r="B3739" s="225" t="s">
        <v>1091</v>
      </c>
      <c r="C3739" s="221">
        <f t="shared" si="116"/>
        <v>7</v>
      </c>
      <c r="D3739" s="221">
        <v>66104000</v>
      </c>
      <c r="F3739" s="221" t="s">
        <v>566</v>
      </c>
      <c r="G3739" s="222">
        <v>623747583.13</v>
      </c>
      <c r="H3739" s="222">
        <v>0</v>
      </c>
      <c r="I3739" s="222">
        <f t="shared" si="117"/>
        <v>623747583.13</v>
      </c>
    </row>
    <row r="3740" spans="1:9" x14ac:dyDescent="0.2">
      <c r="A3740" s="221" t="s">
        <v>21</v>
      </c>
      <c r="B3740" s="225" t="s">
        <v>1091</v>
      </c>
      <c r="C3740" s="221">
        <f t="shared" si="116"/>
        <v>7</v>
      </c>
      <c r="D3740" s="221">
        <v>66104000</v>
      </c>
      <c r="F3740" s="221" t="s">
        <v>566</v>
      </c>
      <c r="G3740" s="222">
        <v>109823958.33</v>
      </c>
      <c r="H3740" s="222">
        <v>0</v>
      </c>
      <c r="I3740" s="222">
        <f t="shared" si="117"/>
        <v>109823958.33</v>
      </c>
    </row>
    <row r="3741" spans="1:9" x14ac:dyDescent="0.2">
      <c r="A3741" s="221" t="s">
        <v>5</v>
      </c>
      <c r="B3741" s="225" t="s">
        <v>1091</v>
      </c>
      <c r="C3741" s="221">
        <f t="shared" si="116"/>
        <v>7</v>
      </c>
      <c r="D3741" s="221">
        <v>66104000</v>
      </c>
      <c r="F3741" s="221" t="s">
        <v>566</v>
      </c>
      <c r="G3741" s="222">
        <v>62756008.82</v>
      </c>
      <c r="H3741" s="222">
        <v>0</v>
      </c>
      <c r="I3741" s="222">
        <f t="shared" si="117"/>
        <v>62756008.82</v>
      </c>
    </row>
    <row r="3742" spans="1:9" x14ac:dyDescent="0.2">
      <c r="A3742" s="221" t="s">
        <v>149</v>
      </c>
      <c r="B3742" s="225" t="s">
        <v>4512</v>
      </c>
      <c r="C3742" s="221">
        <f t="shared" si="116"/>
        <v>7</v>
      </c>
      <c r="D3742" s="221">
        <v>66105000</v>
      </c>
      <c r="F3742" s="221" t="s">
        <v>768</v>
      </c>
      <c r="G3742" s="222">
        <v>75894896.609999999</v>
      </c>
      <c r="I3742" s="222">
        <f t="shared" si="117"/>
        <v>75894896.609999999</v>
      </c>
    </row>
    <row r="3743" spans="1:9" x14ac:dyDescent="0.2">
      <c r="A3743" s="221" t="s">
        <v>148</v>
      </c>
      <c r="B3743" s="225" t="s">
        <v>4513</v>
      </c>
      <c r="C3743" s="221">
        <f t="shared" si="116"/>
        <v>8</v>
      </c>
      <c r="D3743" s="221">
        <v>66105000</v>
      </c>
      <c r="F3743" s="221" t="s">
        <v>768</v>
      </c>
      <c r="G3743" s="222">
        <v>17721955.809999999</v>
      </c>
      <c r="I3743" s="222">
        <f t="shared" si="117"/>
        <v>17721955.809999999</v>
      </c>
    </row>
    <row r="3744" spans="1:9" x14ac:dyDescent="0.2">
      <c r="A3744" s="221" t="s">
        <v>8</v>
      </c>
      <c r="B3744" s="225" t="s">
        <v>4514</v>
      </c>
      <c r="C3744" s="221">
        <f t="shared" si="116"/>
        <v>8</v>
      </c>
      <c r="D3744" s="221">
        <v>66600000</v>
      </c>
      <c r="F3744" s="221" t="s">
        <v>770</v>
      </c>
      <c r="G3744" s="222">
        <v>1181050.7</v>
      </c>
      <c r="I3744" s="222">
        <f t="shared" si="117"/>
        <v>1181050.7</v>
      </c>
    </row>
    <row r="3745" spans="1:9" x14ac:dyDescent="0.2">
      <c r="A3745" s="221" t="s">
        <v>17</v>
      </c>
      <c r="B3745" s="225" t="s">
        <v>4515</v>
      </c>
      <c r="C3745" s="221">
        <f t="shared" si="116"/>
        <v>6</v>
      </c>
      <c r="D3745" s="221">
        <v>66600000</v>
      </c>
      <c r="F3745" s="221" t="s">
        <v>232</v>
      </c>
      <c r="G3745" s="222">
        <v>64452772.908699997</v>
      </c>
      <c r="H3745" s="222">
        <v>0</v>
      </c>
      <c r="I3745" s="222">
        <f t="shared" si="117"/>
        <v>64452772.908699997</v>
      </c>
    </row>
    <row r="3746" spans="1:9" x14ac:dyDescent="0.2">
      <c r="A3746" s="221" t="s">
        <v>26</v>
      </c>
      <c r="B3746" s="225" t="s">
        <v>4514</v>
      </c>
      <c r="C3746" s="221">
        <f t="shared" si="116"/>
        <v>8</v>
      </c>
      <c r="D3746" s="221">
        <v>66600000</v>
      </c>
      <c r="F3746" s="221" t="s">
        <v>770</v>
      </c>
      <c r="G3746" s="222">
        <v>102714819.279999</v>
      </c>
      <c r="I3746" s="222">
        <f t="shared" si="117"/>
        <v>102714819.279999</v>
      </c>
    </row>
    <row r="3747" spans="1:9" x14ac:dyDescent="0.2">
      <c r="A3747" s="221" t="s">
        <v>149</v>
      </c>
      <c r="B3747" s="225" t="s">
        <v>1093</v>
      </c>
      <c r="C3747" s="221">
        <f t="shared" si="116"/>
        <v>7</v>
      </c>
      <c r="D3747" s="221">
        <v>66600000</v>
      </c>
      <c r="F3747" s="221" t="s">
        <v>770</v>
      </c>
      <c r="G3747" s="222">
        <v>544265.4</v>
      </c>
      <c r="I3747" s="222">
        <f t="shared" si="117"/>
        <v>544265.4</v>
      </c>
    </row>
    <row r="3748" spans="1:9" x14ac:dyDescent="0.2">
      <c r="A3748" s="221" t="s">
        <v>148</v>
      </c>
      <c r="B3748" s="225" t="s">
        <v>4514</v>
      </c>
      <c r="C3748" s="221">
        <f t="shared" si="116"/>
        <v>8</v>
      </c>
      <c r="D3748" s="221">
        <v>66600000</v>
      </c>
      <c r="F3748" s="221" t="s">
        <v>770</v>
      </c>
      <c r="G3748" s="222">
        <v>3.45</v>
      </c>
      <c r="I3748" s="222">
        <f t="shared" si="117"/>
        <v>3.45</v>
      </c>
    </row>
    <row r="3749" spans="1:9" x14ac:dyDescent="0.2">
      <c r="A3749" s="221" t="s">
        <v>7</v>
      </c>
      <c r="B3749" s="225" t="s">
        <v>4514</v>
      </c>
      <c r="C3749" s="221">
        <f t="shared" si="116"/>
        <v>8</v>
      </c>
      <c r="D3749" s="221">
        <v>66600000</v>
      </c>
      <c r="F3749" s="221" t="s">
        <v>770</v>
      </c>
      <c r="H3749" s="222">
        <v>4131121.3</v>
      </c>
      <c r="I3749" s="222">
        <f t="shared" si="117"/>
        <v>-4131121.3</v>
      </c>
    </row>
    <row r="3750" spans="1:9" x14ac:dyDescent="0.2">
      <c r="A3750" s="221" t="s">
        <v>145</v>
      </c>
      <c r="B3750" s="225" t="s">
        <v>4514</v>
      </c>
      <c r="C3750" s="221">
        <f t="shared" si="116"/>
        <v>8</v>
      </c>
      <c r="D3750" s="221">
        <v>66600000</v>
      </c>
      <c r="F3750" s="221" t="s">
        <v>232</v>
      </c>
      <c r="H3750" s="222">
        <v>179459797.18000001</v>
      </c>
      <c r="I3750" s="222">
        <f t="shared" si="117"/>
        <v>-179459797.18000001</v>
      </c>
    </row>
    <row r="3751" spans="1:9" x14ac:dyDescent="0.2">
      <c r="A3751" s="221" t="s">
        <v>33</v>
      </c>
      <c r="B3751" s="225">
        <v>66600000</v>
      </c>
      <c r="C3751" s="221">
        <f t="shared" si="116"/>
        <v>8</v>
      </c>
      <c r="D3751" s="221">
        <v>66600000</v>
      </c>
      <c r="F3751" s="221" t="s">
        <v>232</v>
      </c>
      <c r="G3751" s="222">
        <v>435323.75</v>
      </c>
      <c r="I3751" s="222">
        <f t="shared" si="117"/>
        <v>435323.75</v>
      </c>
    </row>
    <row r="3752" spans="1:9" x14ac:dyDescent="0.2">
      <c r="A3752" s="221" t="s">
        <v>9</v>
      </c>
      <c r="B3752" s="225" t="s">
        <v>1093</v>
      </c>
      <c r="C3752" s="221">
        <f t="shared" si="116"/>
        <v>7</v>
      </c>
      <c r="D3752" s="221">
        <v>66600000</v>
      </c>
      <c r="F3752" s="221" t="s">
        <v>770</v>
      </c>
      <c r="G3752" s="222">
        <v>63388835.799999997</v>
      </c>
      <c r="H3752" s="222">
        <v>0</v>
      </c>
      <c r="I3752" s="222">
        <f t="shared" si="117"/>
        <v>63388835.799999997</v>
      </c>
    </row>
    <row r="3753" spans="1:9" x14ac:dyDescent="0.2">
      <c r="A3753" s="221" t="s">
        <v>13</v>
      </c>
      <c r="B3753" s="225" t="s">
        <v>1093</v>
      </c>
      <c r="C3753" s="221">
        <f t="shared" si="116"/>
        <v>7</v>
      </c>
      <c r="D3753" s="221">
        <v>66600000</v>
      </c>
      <c r="F3753" s="221" t="s">
        <v>770</v>
      </c>
      <c r="G3753" s="222">
        <v>14456057.529999999</v>
      </c>
      <c r="H3753" s="222">
        <v>0</v>
      </c>
      <c r="I3753" s="222">
        <f t="shared" si="117"/>
        <v>14456057.529999999</v>
      </c>
    </row>
    <row r="3754" spans="1:9" x14ac:dyDescent="0.2">
      <c r="A3754" s="221" t="s">
        <v>30</v>
      </c>
      <c r="B3754" s="225" t="s">
        <v>4514</v>
      </c>
      <c r="C3754" s="221">
        <f t="shared" si="116"/>
        <v>8</v>
      </c>
      <c r="D3754" s="221">
        <v>66600000</v>
      </c>
      <c r="F3754" s="221" t="s">
        <v>770</v>
      </c>
      <c r="G3754" s="222">
        <v>13065615.83</v>
      </c>
      <c r="I3754" s="222">
        <f t="shared" si="117"/>
        <v>13065615.83</v>
      </c>
    </row>
    <row r="3755" spans="1:9" x14ac:dyDescent="0.2">
      <c r="A3755" s="221" t="s">
        <v>21</v>
      </c>
      <c r="B3755" s="225" t="s">
        <v>1093</v>
      </c>
      <c r="C3755" s="221">
        <f t="shared" si="116"/>
        <v>7</v>
      </c>
      <c r="D3755" s="221">
        <v>66600000</v>
      </c>
      <c r="F3755" s="221" t="s">
        <v>770</v>
      </c>
      <c r="G3755" s="222">
        <v>105507.02</v>
      </c>
      <c r="H3755" s="222">
        <v>0</v>
      </c>
      <c r="I3755" s="222">
        <f t="shared" si="117"/>
        <v>105507.02</v>
      </c>
    </row>
    <row r="3756" spans="1:9" x14ac:dyDescent="0.2">
      <c r="A3756" s="221" t="s">
        <v>1</v>
      </c>
      <c r="B3756" s="225" t="s">
        <v>4514</v>
      </c>
      <c r="C3756" s="221">
        <f t="shared" si="116"/>
        <v>8</v>
      </c>
      <c r="D3756" s="221">
        <v>66600000</v>
      </c>
      <c r="F3756" s="221" t="s">
        <v>232</v>
      </c>
      <c r="G3756" s="222">
        <v>899150.5</v>
      </c>
      <c r="I3756" s="222">
        <f t="shared" si="117"/>
        <v>899150.5</v>
      </c>
    </row>
    <row r="3757" spans="1:9" x14ac:dyDescent="0.2">
      <c r="A3757" s="221" t="s">
        <v>5</v>
      </c>
      <c r="B3757" s="225" t="s">
        <v>1093</v>
      </c>
      <c r="C3757" s="221">
        <f t="shared" si="116"/>
        <v>7</v>
      </c>
      <c r="D3757" s="221">
        <v>66600000</v>
      </c>
      <c r="F3757" s="221" t="s">
        <v>770</v>
      </c>
      <c r="G3757" s="222">
        <v>2011062.8</v>
      </c>
      <c r="H3757" s="222">
        <v>0</v>
      </c>
      <c r="I3757" s="222">
        <f t="shared" si="117"/>
        <v>2011062.8</v>
      </c>
    </row>
    <row r="3758" spans="1:9" x14ac:dyDescent="0.2">
      <c r="A3758" s="221" t="s">
        <v>25</v>
      </c>
      <c r="B3758" s="225">
        <v>66600000</v>
      </c>
      <c r="C3758" s="221">
        <f t="shared" si="116"/>
        <v>8</v>
      </c>
      <c r="D3758" s="221">
        <v>66600000</v>
      </c>
      <c r="F3758" s="221" t="s">
        <v>232</v>
      </c>
      <c r="G3758" s="222">
        <v>1320251523.0699999</v>
      </c>
      <c r="I3758" s="222">
        <f t="shared" si="117"/>
        <v>1320251523.0699999</v>
      </c>
    </row>
    <row r="3759" spans="1:9" x14ac:dyDescent="0.2">
      <c r="A3759" s="221" t="s">
        <v>15</v>
      </c>
      <c r="B3759" s="225">
        <v>66600000</v>
      </c>
      <c r="C3759" s="221">
        <f t="shared" si="116"/>
        <v>8</v>
      </c>
      <c r="D3759" s="221">
        <v>66600000</v>
      </c>
      <c r="F3759" s="221" t="s">
        <v>232</v>
      </c>
      <c r="G3759" s="222">
        <v>79042427.059</v>
      </c>
      <c r="I3759" s="222">
        <f t="shared" si="117"/>
        <v>79042427.059</v>
      </c>
    </row>
    <row r="3760" spans="1:9" x14ac:dyDescent="0.2">
      <c r="A3760" s="221" t="s">
        <v>5</v>
      </c>
      <c r="B3760" s="225" t="s">
        <v>4516</v>
      </c>
      <c r="C3760" s="221">
        <f t="shared" si="116"/>
        <v>7</v>
      </c>
      <c r="D3760" s="221">
        <v>66880000</v>
      </c>
      <c r="F3760" s="221" t="s">
        <v>4517</v>
      </c>
      <c r="G3760" s="222">
        <v>2996553.71</v>
      </c>
      <c r="H3760" s="222">
        <v>0</v>
      </c>
      <c r="I3760" s="222">
        <f t="shared" si="117"/>
        <v>2996553.71</v>
      </c>
    </row>
    <row r="3761" spans="1:9" s="226" customFormat="1" x14ac:dyDescent="0.2">
      <c r="A3761" s="221" t="s">
        <v>145</v>
      </c>
      <c r="B3761" s="227" t="s">
        <v>4518</v>
      </c>
      <c r="C3761" s="226">
        <f t="shared" si="116"/>
        <v>8</v>
      </c>
      <c r="D3761" s="226">
        <v>67500000</v>
      </c>
      <c r="E3761" s="221"/>
      <c r="F3761" s="226" t="s">
        <v>4519</v>
      </c>
      <c r="G3761" s="228">
        <v>19235185.190000001</v>
      </c>
      <c r="H3761" s="228"/>
      <c r="I3761" s="228">
        <f t="shared" si="117"/>
        <v>19235185.190000001</v>
      </c>
    </row>
    <row r="3762" spans="1:9" x14ac:dyDescent="0.2">
      <c r="A3762" s="221" t="s">
        <v>17</v>
      </c>
      <c r="B3762" s="225" t="s">
        <v>4520</v>
      </c>
      <c r="C3762" s="221">
        <f t="shared" si="116"/>
        <v>6</v>
      </c>
      <c r="D3762" s="221">
        <v>68111000</v>
      </c>
      <c r="F3762" s="221" t="s">
        <v>1444</v>
      </c>
      <c r="G3762" s="222">
        <v>2851992.67</v>
      </c>
      <c r="H3762" s="222">
        <v>0</v>
      </c>
      <c r="I3762" s="222">
        <f t="shared" si="117"/>
        <v>2851992.67</v>
      </c>
    </row>
    <row r="3763" spans="1:9" x14ac:dyDescent="0.2">
      <c r="A3763" s="221" t="s">
        <v>7</v>
      </c>
      <c r="B3763" s="225" t="s">
        <v>4521</v>
      </c>
      <c r="C3763" s="221">
        <f t="shared" si="116"/>
        <v>8</v>
      </c>
      <c r="D3763" s="221">
        <v>68111000</v>
      </c>
      <c r="F3763" s="221" t="s">
        <v>771</v>
      </c>
      <c r="G3763" s="222">
        <v>420213.92</v>
      </c>
      <c r="I3763" s="222">
        <f t="shared" si="117"/>
        <v>420213.92</v>
      </c>
    </row>
    <row r="3764" spans="1:9" x14ac:dyDescent="0.2">
      <c r="A3764" s="221" t="s">
        <v>37</v>
      </c>
      <c r="B3764" s="225" t="s">
        <v>4522</v>
      </c>
      <c r="C3764" s="221">
        <f t="shared" si="116"/>
        <v>6</v>
      </c>
      <c r="D3764" s="221">
        <v>68112000</v>
      </c>
      <c r="F3764" s="221" t="s">
        <v>1445</v>
      </c>
      <c r="G3764" s="222">
        <v>279164689.82999998</v>
      </c>
      <c r="I3764" s="222">
        <f t="shared" si="117"/>
        <v>279164689.82999998</v>
      </c>
    </row>
    <row r="3765" spans="1:9" x14ac:dyDescent="0.2">
      <c r="A3765" s="221" t="s">
        <v>6</v>
      </c>
      <c r="B3765" s="225" t="s">
        <v>4523</v>
      </c>
      <c r="C3765" s="221">
        <f t="shared" si="116"/>
        <v>8</v>
      </c>
      <c r="D3765" s="221">
        <v>68112000</v>
      </c>
      <c r="F3765" s="221" t="s">
        <v>233</v>
      </c>
      <c r="G3765" s="222">
        <v>160507907.81</v>
      </c>
      <c r="I3765" s="222">
        <f t="shared" si="117"/>
        <v>160507907.81</v>
      </c>
    </row>
    <row r="3766" spans="1:9" x14ac:dyDescent="0.2">
      <c r="A3766" s="221" t="s">
        <v>8</v>
      </c>
      <c r="B3766" s="225" t="s">
        <v>4523</v>
      </c>
      <c r="C3766" s="221">
        <f t="shared" si="116"/>
        <v>8</v>
      </c>
      <c r="D3766" s="221">
        <v>68112000</v>
      </c>
      <c r="F3766" s="221" t="s">
        <v>772</v>
      </c>
      <c r="G3766" s="222">
        <v>1082786.33</v>
      </c>
      <c r="I3766" s="222">
        <f t="shared" si="117"/>
        <v>1082786.33</v>
      </c>
    </row>
    <row r="3767" spans="1:9" x14ac:dyDescent="0.2">
      <c r="A3767" s="221" t="s">
        <v>17</v>
      </c>
      <c r="B3767" s="225" t="s">
        <v>4522</v>
      </c>
      <c r="C3767" s="221">
        <f t="shared" si="116"/>
        <v>6</v>
      </c>
      <c r="D3767" s="221">
        <v>68112000</v>
      </c>
      <c r="F3767" s="221" t="s">
        <v>1445</v>
      </c>
      <c r="G3767" s="222">
        <v>219049199.13</v>
      </c>
      <c r="H3767" s="222">
        <v>0</v>
      </c>
      <c r="I3767" s="222">
        <f t="shared" si="117"/>
        <v>219049199.13</v>
      </c>
    </row>
    <row r="3768" spans="1:9" x14ac:dyDescent="0.2">
      <c r="A3768" s="221" t="s">
        <v>20</v>
      </c>
      <c r="B3768" s="225">
        <v>68112000</v>
      </c>
      <c r="C3768" s="221">
        <f t="shared" si="116"/>
        <v>8</v>
      </c>
      <c r="D3768" s="221">
        <v>68112000</v>
      </c>
      <c r="F3768" s="221" t="s">
        <v>772</v>
      </c>
      <c r="G3768" s="222">
        <v>19943391.379999999</v>
      </c>
      <c r="I3768" s="222">
        <f t="shared" si="117"/>
        <v>19943391.379999999</v>
      </c>
    </row>
    <row r="3769" spans="1:9" x14ac:dyDescent="0.2">
      <c r="A3769" s="221" t="s">
        <v>26</v>
      </c>
      <c r="B3769" s="225" t="s">
        <v>4523</v>
      </c>
      <c r="C3769" s="221">
        <f t="shared" si="116"/>
        <v>8</v>
      </c>
      <c r="D3769" s="221">
        <v>68112000</v>
      </c>
      <c r="F3769" s="221" t="s">
        <v>772</v>
      </c>
      <c r="G3769" s="222">
        <v>223751755.06999999</v>
      </c>
      <c r="I3769" s="222">
        <f t="shared" si="117"/>
        <v>223751755.06999999</v>
      </c>
    </row>
    <row r="3770" spans="1:9" x14ac:dyDescent="0.2">
      <c r="A3770" s="221" t="s">
        <v>149</v>
      </c>
      <c r="B3770" s="225" t="s">
        <v>1095</v>
      </c>
      <c r="C3770" s="221">
        <f t="shared" si="116"/>
        <v>7</v>
      </c>
      <c r="D3770" s="221">
        <v>68112000</v>
      </c>
      <c r="F3770" s="221" t="s">
        <v>772</v>
      </c>
      <c r="G3770" s="222">
        <v>2603899453.0100002</v>
      </c>
      <c r="I3770" s="222">
        <f t="shared" si="117"/>
        <v>2603899453.0100002</v>
      </c>
    </row>
    <row r="3771" spans="1:9" x14ac:dyDescent="0.2">
      <c r="A3771" s="221" t="s">
        <v>148</v>
      </c>
      <c r="B3771" s="225" t="s">
        <v>4523</v>
      </c>
      <c r="C3771" s="221">
        <f t="shared" si="116"/>
        <v>8</v>
      </c>
      <c r="D3771" s="221">
        <v>68112000</v>
      </c>
      <c r="F3771" s="221" t="s">
        <v>772</v>
      </c>
      <c r="G3771" s="222">
        <v>391547310.52999997</v>
      </c>
      <c r="I3771" s="222">
        <f t="shared" si="117"/>
        <v>391547310.52999997</v>
      </c>
    </row>
    <row r="3772" spans="1:9" x14ac:dyDescent="0.2">
      <c r="A3772" s="221" t="s">
        <v>3315</v>
      </c>
      <c r="B3772" s="225" t="s">
        <v>4522</v>
      </c>
      <c r="C3772" s="221">
        <f t="shared" si="116"/>
        <v>6</v>
      </c>
      <c r="D3772" s="221">
        <v>68112000</v>
      </c>
      <c r="F3772" s="221" t="s">
        <v>1445</v>
      </c>
      <c r="G3772" s="222">
        <v>4805553.3700000104</v>
      </c>
      <c r="I3772" s="222">
        <f t="shared" si="117"/>
        <v>4805553.3700000104</v>
      </c>
    </row>
    <row r="3773" spans="1:9" x14ac:dyDescent="0.2">
      <c r="A3773" s="221" t="s">
        <v>3316</v>
      </c>
      <c r="B3773" s="225" t="s">
        <v>4522</v>
      </c>
      <c r="C3773" s="221">
        <f t="shared" si="116"/>
        <v>6</v>
      </c>
      <c r="D3773" s="221">
        <v>68112000</v>
      </c>
      <c r="F3773" s="221" t="s">
        <v>1445</v>
      </c>
      <c r="G3773" s="222">
        <v>1907226.36</v>
      </c>
      <c r="I3773" s="222">
        <f t="shared" si="117"/>
        <v>1907226.36</v>
      </c>
    </row>
    <row r="3774" spans="1:9" x14ac:dyDescent="0.2">
      <c r="A3774" s="221" t="s">
        <v>7</v>
      </c>
      <c r="B3774" s="225" t="s">
        <v>4523</v>
      </c>
      <c r="C3774" s="221">
        <f t="shared" si="116"/>
        <v>8</v>
      </c>
      <c r="D3774" s="221">
        <v>68112000</v>
      </c>
      <c r="F3774" s="221" t="s">
        <v>772</v>
      </c>
      <c r="G3774" s="222">
        <v>123832099.47</v>
      </c>
      <c r="I3774" s="222">
        <f t="shared" si="117"/>
        <v>123832099.47</v>
      </c>
    </row>
    <row r="3775" spans="1:9" x14ac:dyDescent="0.2">
      <c r="A3775" s="221" t="s">
        <v>16</v>
      </c>
      <c r="B3775" s="225" t="s">
        <v>4523</v>
      </c>
      <c r="C3775" s="221">
        <f t="shared" si="116"/>
        <v>8</v>
      </c>
      <c r="D3775" s="221">
        <v>68112000</v>
      </c>
      <c r="F3775" s="221" t="s">
        <v>772</v>
      </c>
      <c r="G3775" s="222">
        <v>787663.33</v>
      </c>
      <c r="I3775" s="222">
        <f t="shared" si="117"/>
        <v>787663.33</v>
      </c>
    </row>
    <row r="3776" spans="1:9" x14ac:dyDescent="0.2">
      <c r="A3776" s="221" t="s">
        <v>145</v>
      </c>
      <c r="B3776" s="225" t="s">
        <v>4523</v>
      </c>
      <c r="C3776" s="221">
        <f t="shared" si="116"/>
        <v>8</v>
      </c>
      <c r="D3776" s="221">
        <v>68112000</v>
      </c>
      <c r="F3776" s="221" t="s">
        <v>233</v>
      </c>
      <c r="G3776" s="222">
        <v>511090911.39999998</v>
      </c>
      <c r="I3776" s="222">
        <f t="shared" si="117"/>
        <v>511090911.39999998</v>
      </c>
    </row>
    <row r="3777" spans="1:9" x14ac:dyDescent="0.2">
      <c r="A3777" s="221" t="s">
        <v>33</v>
      </c>
      <c r="B3777" s="225">
        <v>68112000</v>
      </c>
      <c r="C3777" s="221">
        <f t="shared" si="116"/>
        <v>8</v>
      </c>
      <c r="D3777" s="221">
        <v>68112000</v>
      </c>
      <c r="F3777" s="221" t="s">
        <v>233</v>
      </c>
      <c r="G3777" s="222">
        <v>1035138189.11</v>
      </c>
      <c r="I3777" s="222">
        <f t="shared" si="117"/>
        <v>1035138189.11</v>
      </c>
    </row>
    <row r="3778" spans="1:9" x14ac:dyDescent="0.2">
      <c r="A3778" s="221" t="s">
        <v>9</v>
      </c>
      <c r="B3778" s="225" t="s">
        <v>1095</v>
      </c>
      <c r="C3778" s="221">
        <f t="shared" ref="C3778:C3841" si="118">+LEN(B:B)</f>
        <v>7</v>
      </c>
      <c r="D3778" s="221">
        <v>68112000</v>
      </c>
      <c r="F3778" s="221" t="s">
        <v>772</v>
      </c>
      <c r="G3778" s="222">
        <v>202241860.31</v>
      </c>
      <c r="H3778" s="222">
        <v>0</v>
      </c>
      <c r="I3778" s="222">
        <f t="shared" ref="I3778:I3841" si="119">+G:G-H:H</f>
        <v>202241860.31</v>
      </c>
    </row>
    <row r="3779" spans="1:9" x14ac:dyDescent="0.2">
      <c r="A3779" s="221" t="s">
        <v>13</v>
      </c>
      <c r="B3779" s="225" t="s">
        <v>1095</v>
      </c>
      <c r="C3779" s="221">
        <f t="shared" si="118"/>
        <v>7</v>
      </c>
      <c r="D3779" s="221">
        <v>68112000</v>
      </c>
      <c r="F3779" s="221" t="s">
        <v>772</v>
      </c>
      <c r="G3779" s="222">
        <v>824812206.62</v>
      </c>
      <c r="H3779" s="222">
        <v>0</v>
      </c>
      <c r="I3779" s="222">
        <f t="shared" si="119"/>
        <v>824812206.62</v>
      </c>
    </row>
    <row r="3780" spans="1:9" x14ac:dyDescent="0.2">
      <c r="A3780" s="221" t="s">
        <v>30</v>
      </c>
      <c r="B3780" s="225" t="s">
        <v>4523</v>
      </c>
      <c r="C3780" s="221">
        <f t="shared" si="118"/>
        <v>8</v>
      </c>
      <c r="D3780" s="221">
        <v>68112000</v>
      </c>
      <c r="F3780" s="221" t="s">
        <v>772</v>
      </c>
      <c r="G3780" s="222">
        <v>24666211.43</v>
      </c>
      <c r="I3780" s="222">
        <f t="shared" si="119"/>
        <v>24666211.43</v>
      </c>
    </row>
    <row r="3781" spans="1:9" x14ac:dyDescent="0.2">
      <c r="A3781" s="221" t="s">
        <v>21</v>
      </c>
      <c r="B3781" s="225" t="s">
        <v>1095</v>
      </c>
      <c r="C3781" s="221">
        <f t="shared" si="118"/>
        <v>7</v>
      </c>
      <c r="D3781" s="221">
        <v>68112000</v>
      </c>
      <c r="F3781" s="221" t="s">
        <v>772</v>
      </c>
      <c r="G3781" s="222">
        <v>377820313.67000002</v>
      </c>
      <c r="H3781" s="222">
        <v>0</v>
      </c>
      <c r="I3781" s="222">
        <f t="shared" si="119"/>
        <v>377820313.67000002</v>
      </c>
    </row>
    <row r="3782" spans="1:9" x14ac:dyDescent="0.2">
      <c r="A3782" s="221" t="s">
        <v>5</v>
      </c>
      <c r="B3782" s="225" t="s">
        <v>1095</v>
      </c>
      <c r="C3782" s="221">
        <f t="shared" si="118"/>
        <v>7</v>
      </c>
      <c r="D3782" s="221">
        <v>68112000</v>
      </c>
      <c r="F3782" s="221" t="s">
        <v>772</v>
      </c>
      <c r="G3782" s="222">
        <v>634267554</v>
      </c>
      <c r="H3782" s="222">
        <v>0</v>
      </c>
      <c r="I3782" s="222">
        <f t="shared" si="119"/>
        <v>634267554</v>
      </c>
    </row>
    <row r="3783" spans="1:9" x14ac:dyDescent="0.2">
      <c r="A3783" s="221" t="s">
        <v>27</v>
      </c>
      <c r="B3783" s="225" t="s">
        <v>4523</v>
      </c>
      <c r="C3783" s="221">
        <f t="shared" si="118"/>
        <v>8</v>
      </c>
      <c r="D3783" s="221">
        <v>68112000</v>
      </c>
      <c r="F3783" s="221" t="s">
        <v>772</v>
      </c>
      <c r="G3783" s="222">
        <v>207766758.43000001</v>
      </c>
      <c r="I3783" s="222">
        <f t="shared" si="119"/>
        <v>207766758.43000001</v>
      </c>
    </row>
    <row r="3784" spans="1:9" x14ac:dyDescent="0.2">
      <c r="A3784" s="221" t="s">
        <v>15</v>
      </c>
      <c r="B3784" s="225">
        <v>68112000</v>
      </c>
      <c r="C3784" s="221">
        <f t="shared" si="118"/>
        <v>8</v>
      </c>
      <c r="D3784" s="221">
        <v>68112000</v>
      </c>
      <c r="F3784" s="221" t="s">
        <v>233</v>
      </c>
      <c r="G3784" s="222">
        <v>263645705.28</v>
      </c>
      <c r="I3784" s="222">
        <f t="shared" si="119"/>
        <v>263645705.28</v>
      </c>
    </row>
    <row r="3785" spans="1:9" x14ac:dyDescent="0.2">
      <c r="A3785" s="221" t="s">
        <v>20</v>
      </c>
      <c r="B3785" s="225">
        <v>69500000</v>
      </c>
      <c r="C3785" s="221">
        <f t="shared" si="118"/>
        <v>8</v>
      </c>
      <c r="D3785" s="221">
        <v>69500000</v>
      </c>
      <c r="F3785" s="221" t="s">
        <v>4524</v>
      </c>
      <c r="G3785" s="222">
        <v>1421754.46</v>
      </c>
      <c r="I3785" s="222">
        <f t="shared" si="119"/>
        <v>1421754.46</v>
      </c>
    </row>
    <row r="3786" spans="1:9" x14ac:dyDescent="0.2">
      <c r="A3786" s="221" t="s">
        <v>37</v>
      </c>
      <c r="B3786" s="225" t="s">
        <v>4525</v>
      </c>
      <c r="C3786" s="221">
        <f t="shared" si="118"/>
        <v>6</v>
      </c>
      <c r="D3786" s="221">
        <v>69500000</v>
      </c>
      <c r="F3786" s="221" t="s">
        <v>4526</v>
      </c>
      <c r="G3786" s="222">
        <v>1086956.72</v>
      </c>
      <c r="I3786" s="222">
        <f t="shared" si="119"/>
        <v>1086956.72</v>
      </c>
    </row>
    <row r="3787" spans="1:9" x14ac:dyDescent="0.2">
      <c r="A3787" s="221" t="s">
        <v>17</v>
      </c>
      <c r="B3787" s="225" t="s">
        <v>4527</v>
      </c>
      <c r="C3787" s="221">
        <f t="shared" si="118"/>
        <v>6</v>
      </c>
      <c r="D3787" s="221">
        <v>70100000</v>
      </c>
      <c r="F3787" s="221" t="s">
        <v>1446</v>
      </c>
      <c r="G3787" s="222">
        <v>0</v>
      </c>
      <c r="H3787" s="222">
        <v>9406337188.1909008</v>
      </c>
      <c r="I3787" s="222">
        <f t="shared" si="119"/>
        <v>-9406337188.1909008</v>
      </c>
    </row>
    <row r="3788" spans="1:9" x14ac:dyDescent="0.2">
      <c r="A3788" s="221" t="s">
        <v>7</v>
      </c>
      <c r="B3788" s="225" t="s">
        <v>4528</v>
      </c>
      <c r="C3788" s="221">
        <f t="shared" si="118"/>
        <v>8</v>
      </c>
      <c r="D3788" s="221">
        <v>70100000</v>
      </c>
      <c r="F3788" s="221" t="s">
        <v>4529</v>
      </c>
      <c r="H3788" s="222">
        <v>116905713.87</v>
      </c>
      <c r="I3788" s="222">
        <f t="shared" si="119"/>
        <v>-116905713.87</v>
      </c>
    </row>
    <row r="3789" spans="1:9" x14ac:dyDescent="0.2">
      <c r="A3789" s="221" t="s">
        <v>27</v>
      </c>
      <c r="B3789" s="225" t="s">
        <v>4528</v>
      </c>
      <c r="C3789" s="221">
        <f t="shared" si="118"/>
        <v>8</v>
      </c>
      <c r="D3789" s="221">
        <v>70100000</v>
      </c>
      <c r="F3789" s="221" t="s">
        <v>1619</v>
      </c>
      <c r="H3789" s="222">
        <v>1313103600</v>
      </c>
      <c r="I3789" s="222">
        <f t="shared" si="119"/>
        <v>-1313103600</v>
      </c>
    </row>
    <row r="3790" spans="1:9" x14ac:dyDescent="0.2">
      <c r="A3790" s="221" t="s">
        <v>13</v>
      </c>
      <c r="B3790" s="225" t="s">
        <v>1097</v>
      </c>
      <c r="C3790" s="221">
        <f t="shared" si="118"/>
        <v>7</v>
      </c>
      <c r="D3790" s="221">
        <v>70101000</v>
      </c>
      <c r="F3790" s="221" t="s">
        <v>515</v>
      </c>
      <c r="G3790" s="222">
        <v>0</v>
      </c>
      <c r="H3790" s="222">
        <v>804996939</v>
      </c>
      <c r="I3790" s="222">
        <f t="shared" si="119"/>
        <v>-804996939</v>
      </c>
    </row>
    <row r="3791" spans="1:9" x14ac:dyDescent="0.2">
      <c r="A3791" s="221" t="s">
        <v>13</v>
      </c>
      <c r="B3791" s="225" t="s">
        <v>1098</v>
      </c>
      <c r="C3791" s="221">
        <f t="shared" si="118"/>
        <v>7</v>
      </c>
      <c r="D3791" s="221">
        <v>70110000</v>
      </c>
      <c r="F3791" s="221" t="s">
        <v>1099</v>
      </c>
      <c r="G3791" s="222">
        <v>0</v>
      </c>
      <c r="H3791" s="222">
        <v>120632611.26000001</v>
      </c>
      <c r="I3791" s="222">
        <f t="shared" si="119"/>
        <v>-120632611.26000001</v>
      </c>
    </row>
    <row r="3792" spans="1:9" x14ac:dyDescent="0.2">
      <c r="A3792" s="221" t="s">
        <v>21</v>
      </c>
      <c r="B3792" s="225" t="s">
        <v>1098</v>
      </c>
      <c r="C3792" s="221">
        <f t="shared" si="118"/>
        <v>7</v>
      </c>
      <c r="D3792" s="221">
        <v>70110000</v>
      </c>
      <c r="F3792" s="221" t="s">
        <v>1099</v>
      </c>
      <c r="G3792" s="222">
        <v>0</v>
      </c>
      <c r="H3792" s="222">
        <v>2718352537.5500002</v>
      </c>
      <c r="I3792" s="222">
        <f t="shared" si="119"/>
        <v>-2718352537.5500002</v>
      </c>
    </row>
    <row r="3793" spans="1:9" x14ac:dyDescent="0.2">
      <c r="A3793" s="221" t="s">
        <v>5</v>
      </c>
      <c r="B3793" s="225" t="s">
        <v>1098</v>
      </c>
      <c r="C3793" s="221">
        <f t="shared" si="118"/>
        <v>7</v>
      </c>
      <c r="D3793" s="221">
        <v>70110000</v>
      </c>
      <c r="F3793" s="221" t="s">
        <v>1099</v>
      </c>
      <c r="G3793" s="222">
        <v>0</v>
      </c>
      <c r="H3793" s="222">
        <v>30642500</v>
      </c>
      <c r="I3793" s="222">
        <f t="shared" si="119"/>
        <v>-30642500</v>
      </c>
    </row>
    <row r="3794" spans="1:9" x14ac:dyDescent="0.2">
      <c r="A3794" s="221" t="s">
        <v>25</v>
      </c>
      <c r="B3794" s="225">
        <v>70110000</v>
      </c>
      <c r="C3794" s="221">
        <f t="shared" si="118"/>
        <v>8</v>
      </c>
      <c r="D3794" s="221">
        <v>70110000</v>
      </c>
      <c r="F3794" s="221" t="s">
        <v>1641</v>
      </c>
      <c r="H3794" s="222">
        <v>10453122848.98</v>
      </c>
      <c r="I3794" s="222">
        <f t="shared" si="119"/>
        <v>-10453122848.98</v>
      </c>
    </row>
    <row r="3795" spans="1:9" x14ac:dyDescent="0.2">
      <c r="A3795" s="221" t="s">
        <v>15</v>
      </c>
      <c r="B3795" s="225">
        <v>70110000</v>
      </c>
      <c r="C3795" s="221">
        <f t="shared" si="118"/>
        <v>8</v>
      </c>
      <c r="D3795" s="221">
        <v>70110000</v>
      </c>
      <c r="F3795" s="221" t="s">
        <v>2529</v>
      </c>
      <c r="H3795" s="222">
        <v>4547249237.7040005</v>
      </c>
      <c r="I3795" s="222">
        <f t="shared" si="119"/>
        <v>-4547249237.7040005</v>
      </c>
    </row>
    <row r="3796" spans="1:9" x14ac:dyDescent="0.2">
      <c r="A3796" s="221" t="s">
        <v>5</v>
      </c>
      <c r="B3796" s="225" t="s">
        <v>4530</v>
      </c>
      <c r="C3796" s="221">
        <f t="shared" si="118"/>
        <v>7</v>
      </c>
      <c r="D3796" s="221">
        <v>70110000</v>
      </c>
      <c r="F3796" s="221" t="s">
        <v>568</v>
      </c>
      <c r="G3796" s="222">
        <v>0</v>
      </c>
      <c r="H3796" s="222">
        <v>10079335050</v>
      </c>
      <c r="I3796" s="222">
        <f t="shared" si="119"/>
        <v>-10079335050</v>
      </c>
    </row>
    <row r="3797" spans="1:9" x14ac:dyDescent="0.2">
      <c r="A3797" s="221" t="s">
        <v>25</v>
      </c>
      <c r="B3797" s="225">
        <v>70111000</v>
      </c>
      <c r="C3797" s="221">
        <f t="shared" si="118"/>
        <v>8</v>
      </c>
      <c r="D3797" s="221">
        <v>70110000</v>
      </c>
      <c r="F3797" s="221" t="s">
        <v>4531</v>
      </c>
      <c r="H3797" s="222">
        <v>10508990783.68</v>
      </c>
      <c r="I3797" s="222">
        <f t="shared" si="119"/>
        <v>-10508990783.68</v>
      </c>
    </row>
    <row r="3798" spans="1:9" x14ac:dyDescent="0.2">
      <c r="A3798" s="221" t="s">
        <v>5</v>
      </c>
      <c r="B3798" s="225" t="s">
        <v>4532</v>
      </c>
      <c r="C3798" s="221">
        <f t="shared" si="118"/>
        <v>7</v>
      </c>
      <c r="D3798" s="221">
        <v>70110000</v>
      </c>
      <c r="F3798" s="221" t="s">
        <v>569</v>
      </c>
      <c r="G3798" s="222">
        <v>0</v>
      </c>
      <c r="H3798" s="222">
        <v>46331000</v>
      </c>
      <c r="I3798" s="222">
        <f t="shared" si="119"/>
        <v>-46331000</v>
      </c>
    </row>
    <row r="3799" spans="1:9" x14ac:dyDescent="0.2">
      <c r="A3799" s="221" t="s">
        <v>13</v>
      </c>
      <c r="B3799" s="225" t="s">
        <v>1100</v>
      </c>
      <c r="C3799" s="221">
        <f t="shared" si="118"/>
        <v>7</v>
      </c>
      <c r="D3799" s="221">
        <v>70120000</v>
      </c>
      <c r="F3799" s="221" t="s">
        <v>570</v>
      </c>
      <c r="G3799" s="222">
        <v>0</v>
      </c>
      <c r="H3799" s="222">
        <v>38986117824</v>
      </c>
      <c r="I3799" s="222">
        <f t="shared" si="119"/>
        <v>-38986117824</v>
      </c>
    </row>
    <row r="3800" spans="1:9" x14ac:dyDescent="0.2">
      <c r="A3800" s="221" t="s">
        <v>21</v>
      </c>
      <c r="B3800" s="225" t="s">
        <v>1100</v>
      </c>
      <c r="C3800" s="221">
        <f t="shared" si="118"/>
        <v>7</v>
      </c>
      <c r="D3800" s="221">
        <v>70120000</v>
      </c>
      <c r="F3800" s="221" t="s">
        <v>570</v>
      </c>
      <c r="G3800" s="222">
        <v>0</v>
      </c>
      <c r="H3800" s="222">
        <v>1660388630</v>
      </c>
      <c r="I3800" s="222">
        <f t="shared" si="119"/>
        <v>-1660388630</v>
      </c>
    </row>
    <row r="3801" spans="1:9" x14ac:dyDescent="0.2">
      <c r="A3801" s="221" t="s">
        <v>5</v>
      </c>
      <c r="B3801" s="225" t="s">
        <v>1100</v>
      </c>
      <c r="C3801" s="221">
        <f t="shared" si="118"/>
        <v>7</v>
      </c>
      <c r="D3801" s="221">
        <v>70120000</v>
      </c>
      <c r="F3801" s="221" t="s">
        <v>570</v>
      </c>
      <c r="G3801" s="222">
        <v>0</v>
      </c>
      <c r="H3801" s="222">
        <v>2822800</v>
      </c>
      <c r="I3801" s="222">
        <f t="shared" si="119"/>
        <v>-2822800</v>
      </c>
    </row>
    <row r="3802" spans="1:9" x14ac:dyDescent="0.2">
      <c r="A3802" s="221" t="s">
        <v>25</v>
      </c>
      <c r="B3802" s="225">
        <v>70120000</v>
      </c>
      <c r="C3802" s="221">
        <f t="shared" si="118"/>
        <v>8</v>
      </c>
      <c r="D3802" s="221">
        <v>70120000</v>
      </c>
      <c r="F3802" s="221" t="s">
        <v>1620</v>
      </c>
      <c r="H3802" s="222">
        <v>131288166000</v>
      </c>
      <c r="I3802" s="222">
        <f t="shared" si="119"/>
        <v>-131288166000</v>
      </c>
    </row>
    <row r="3803" spans="1:9" x14ac:dyDescent="0.2">
      <c r="A3803" s="221" t="s">
        <v>25</v>
      </c>
      <c r="B3803" s="225">
        <v>70130000</v>
      </c>
      <c r="C3803" s="221">
        <f t="shared" si="118"/>
        <v>8</v>
      </c>
      <c r="D3803" s="221">
        <v>70120000</v>
      </c>
      <c r="F3803" s="221" t="s">
        <v>1621</v>
      </c>
      <c r="H3803" s="222">
        <v>17653032000</v>
      </c>
      <c r="I3803" s="222">
        <f t="shared" si="119"/>
        <v>-17653032000</v>
      </c>
    </row>
    <row r="3804" spans="1:9" x14ac:dyDescent="0.2">
      <c r="A3804" s="221" t="s">
        <v>25</v>
      </c>
      <c r="B3804" s="225">
        <v>70140000</v>
      </c>
      <c r="C3804" s="221">
        <f t="shared" si="118"/>
        <v>8</v>
      </c>
      <c r="D3804" s="221">
        <v>70120000</v>
      </c>
      <c r="F3804" s="221" t="s">
        <v>1622</v>
      </c>
      <c r="H3804" s="222">
        <v>12045598000</v>
      </c>
      <c r="I3804" s="222">
        <f t="shared" si="119"/>
        <v>-12045598000</v>
      </c>
    </row>
    <row r="3805" spans="1:9" x14ac:dyDescent="0.2">
      <c r="A3805" s="221" t="s">
        <v>25</v>
      </c>
      <c r="B3805" s="225">
        <v>70170000</v>
      </c>
      <c r="C3805" s="221">
        <f t="shared" si="118"/>
        <v>8</v>
      </c>
      <c r="D3805" s="221">
        <v>70120000</v>
      </c>
      <c r="F3805" s="221" t="s">
        <v>1625</v>
      </c>
      <c r="H3805" s="222">
        <v>22589000</v>
      </c>
      <c r="I3805" s="222">
        <f t="shared" si="119"/>
        <v>-22589000</v>
      </c>
    </row>
    <row r="3806" spans="1:9" x14ac:dyDescent="0.2">
      <c r="A3806" s="221" t="s">
        <v>25</v>
      </c>
      <c r="B3806" s="225">
        <v>70190000</v>
      </c>
      <c r="C3806" s="221">
        <f t="shared" si="118"/>
        <v>8</v>
      </c>
      <c r="D3806" s="221">
        <v>70120000</v>
      </c>
      <c r="F3806" s="221" t="s">
        <v>1627</v>
      </c>
      <c r="H3806" s="222">
        <v>1008000</v>
      </c>
      <c r="I3806" s="222">
        <f t="shared" si="119"/>
        <v>-1008000</v>
      </c>
    </row>
    <row r="3807" spans="1:9" x14ac:dyDescent="0.2">
      <c r="A3807" s="221" t="s">
        <v>25</v>
      </c>
      <c r="B3807" s="225">
        <v>70191000</v>
      </c>
      <c r="C3807" s="221">
        <f t="shared" si="118"/>
        <v>8</v>
      </c>
      <c r="D3807" s="221">
        <v>70120000</v>
      </c>
      <c r="F3807" s="221" t="s">
        <v>4533</v>
      </c>
      <c r="H3807" s="222">
        <v>9461153157.25</v>
      </c>
      <c r="I3807" s="222">
        <f t="shared" si="119"/>
        <v>-9461153157.25</v>
      </c>
    </row>
    <row r="3808" spans="1:9" x14ac:dyDescent="0.2">
      <c r="A3808" s="221" t="s">
        <v>17</v>
      </c>
      <c r="B3808" s="225" t="s">
        <v>4534</v>
      </c>
      <c r="C3808" s="221">
        <f t="shared" si="118"/>
        <v>6</v>
      </c>
      <c r="D3808" s="221">
        <v>70200000</v>
      </c>
      <c r="F3808" s="221" t="s">
        <v>1367</v>
      </c>
      <c r="G3808" s="222">
        <v>0</v>
      </c>
      <c r="H3808" s="222">
        <v>2612719.25</v>
      </c>
      <c r="I3808" s="222">
        <f t="shared" si="119"/>
        <v>-2612719.25</v>
      </c>
    </row>
    <row r="3809" spans="1:9" x14ac:dyDescent="0.2">
      <c r="A3809" s="221" t="s">
        <v>5</v>
      </c>
      <c r="B3809" s="225" t="s">
        <v>4535</v>
      </c>
      <c r="C3809" s="221">
        <f t="shared" si="118"/>
        <v>7</v>
      </c>
      <c r="D3809" s="221">
        <v>70300000</v>
      </c>
      <c r="F3809" s="221" t="s">
        <v>519</v>
      </c>
      <c r="G3809" s="222">
        <v>0</v>
      </c>
      <c r="H3809" s="222">
        <v>21821.15</v>
      </c>
      <c r="I3809" s="222">
        <f t="shared" si="119"/>
        <v>-21821.15</v>
      </c>
    </row>
    <row r="3810" spans="1:9" x14ac:dyDescent="0.2">
      <c r="A3810" s="221" t="s">
        <v>37</v>
      </c>
      <c r="B3810" s="225" t="s">
        <v>4536</v>
      </c>
      <c r="C3810" s="221">
        <f t="shared" si="118"/>
        <v>6</v>
      </c>
      <c r="D3810" s="221">
        <v>70600000</v>
      </c>
      <c r="F3810" s="221" t="s">
        <v>521</v>
      </c>
      <c r="H3810" s="222">
        <v>763064486.49000001</v>
      </c>
      <c r="I3810" s="222">
        <f t="shared" si="119"/>
        <v>-763064486.49000001</v>
      </c>
    </row>
    <row r="3811" spans="1:9" x14ac:dyDescent="0.2">
      <c r="A3811" s="221" t="s">
        <v>6</v>
      </c>
      <c r="B3811" s="225" t="s">
        <v>4537</v>
      </c>
      <c r="C3811" s="221">
        <f t="shared" si="118"/>
        <v>8</v>
      </c>
      <c r="D3811" s="221">
        <v>70600000</v>
      </c>
      <c r="F3811" s="221" t="s">
        <v>1973</v>
      </c>
      <c r="H3811" s="222">
        <v>587519158.02999997</v>
      </c>
      <c r="I3811" s="222">
        <f t="shared" si="119"/>
        <v>-587519158.02999997</v>
      </c>
    </row>
    <row r="3812" spans="1:9" x14ac:dyDescent="0.2">
      <c r="A3812" s="221" t="s">
        <v>20</v>
      </c>
      <c r="B3812" s="225">
        <v>70600000</v>
      </c>
      <c r="C3812" s="221">
        <f t="shared" si="118"/>
        <v>8</v>
      </c>
      <c r="D3812" s="221">
        <v>70600000</v>
      </c>
      <c r="F3812" s="221" t="s">
        <v>2786</v>
      </c>
      <c r="H3812" s="222">
        <v>222050891</v>
      </c>
      <c r="I3812" s="222">
        <f t="shared" si="119"/>
        <v>-222050891</v>
      </c>
    </row>
    <row r="3813" spans="1:9" x14ac:dyDescent="0.2">
      <c r="A3813" s="221" t="s">
        <v>148</v>
      </c>
      <c r="B3813" s="225" t="s">
        <v>1101</v>
      </c>
      <c r="C3813" s="221">
        <f t="shared" si="118"/>
        <v>7</v>
      </c>
      <c r="D3813" s="221">
        <v>70600000</v>
      </c>
      <c r="F3813" s="221" t="s">
        <v>2168</v>
      </c>
      <c r="H3813" s="222">
        <v>745557207</v>
      </c>
      <c r="I3813" s="222">
        <f t="shared" si="119"/>
        <v>-745557207</v>
      </c>
    </row>
    <row r="3814" spans="1:9" x14ac:dyDescent="0.2">
      <c r="A3814" s="221" t="s">
        <v>145</v>
      </c>
      <c r="B3814" s="225" t="s">
        <v>4537</v>
      </c>
      <c r="C3814" s="221">
        <f t="shared" si="118"/>
        <v>8</v>
      </c>
      <c r="D3814" s="221">
        <v>70600000</v>
      </c>
      <c r="F3814" s="221" t="s">
        <v>1816</v>
      </c>
      <c r="H3814" s="222">
        <v>319349806.89999998</v>
      </c>
      <c r="I3814" s="222">
        <f t="shared" si="119"/>
        <v>-319349806.89999998</v>
      </c>
    </row>
    <row r="3815" spans="1:9" x14ac:dyDescent="0.2">
      <c r="A3815" s="221" t="s">
        <v>13</v>
      </c>
      <c r="B3815" s="225" t="s">
        <v>1101</v>
      </c>
      <c r="C3815" s="221">
        <f t="shared" si="118"/>
        <v>7</v>
      </c>
      <c r="D3815" s="221">
        <v>70600000</v>
      </c>
      <c r="F3815" s="221" t="s">
        <v>774</v>
      </c>
      <c r="G3815" s="222">
        <v>0</v>
      </c>
      <c r="H3815" s="222">
        <v>7005000</v>
      </c>
      <c r="I3815" s="222">
        <f t="shared" si="119"/>
        <v>-7005000</v>
      </c>
    </row>
    <row r="3816" spans="1:9" x14ac:dyDescent="0.2">
      <c r="A3816" s="221" t="s">
        <v>21</v>
      </c>
      <c r="B3816" s="225" t="s">
        <v>1101</v>
      </c>
      <c r="C3816" s="221">
        <f t="shared" si="118"/>
        <v>7</v>
      </c>
      <c r="D3816" s="221">
        <v>70600000</v>
      </c>
      <c r="F3816" s="221" t="s">
        <v>774</v>
      </c>
      <c r="G3816" s="222">
        <v>0</v>
      </c>
      <c r="H3816" s="222">
        <v>1639900</v>
      </c>
      <c r="I3816" s="222">
        <f t="shared" si="119"/>
        <v>-1639900</v>
      </c>
    </row>
    <row r="3817" spans="1:9" x14ac:dyDescent="0.2">
      <c r="A3817" s="221" t="s">
        <v>149</v>
      </c>
      <c r="B3817" s="225" t="s">
        <v>4538</v>
      </c>
      <c r="C3817" s="221">
        <f t="shared" si="118"/>
        <v>7</v>
      </c>
      <c r="D3817" s="221">
        <v>70610000</v>
      </c>
      <c r="F3817" s="221" t="s">
        <v>2199</v>
      </c>
      <c r="H3817" s="222">
        <v>6563211884.1499996</v>
      </c>
      <c r="I3817" s="222">
        <f t="shared" si="119"/>
        <v>-6563211884.1499996</v>
      </c>
    </row>
    <row r="3818" spans="1:9" x14ac:dyDescent="0.2">
      <c r="A3818" s="221" t="s">
        <v>145</v>
      </c>
      <c r="B3818" s="225" t="s">
        <v>4539</v>
      </c>
      <c r="C3818" s="221">
        <f t="shared" si="118"/>
        <v>8</v>
      </c>
      <c r="D3818" s="221">
        <v>70610000</v>
      </c>
      <c r="F3818" s="221" t="s">
        <v>2057</v>
      </c>
      <c r="H3818" s="222">
        <v>400987530.01999998</v>
      </c>
      <c r="I3818" s="222">
        <f t="shared" si="119"/>
        <v>-400987530.01999998</v>
      </c>
    </row>
    <row r="3819" spans="1:9" x14ac:dyDescent="0.2">
      <c r="A3819" s="221" t="s">
        <v>33</v>
      </c>
      <c r="B3819" s="225">
        <v>70610000</v>
      </c>
      <c r="C3819" s="221">
        <f t="shared" si="118"/>
        <v>8</v>
      </c>
      <c r="D3819" s="221">
        <v>70610000</v>
      </c>
      <c r="F3819" s="221" t="s">
        <v>476</v>
      </c>
      <c r="H3819" s="222">
        <v>612441309.23000002</v>
      </c>
      <c r="I3819" s="222">
        <f t="shared" si="119"/>
        <v>-612441309.23000002</v>
      </c>
    </row>
    <row r="3820" spans="1:9" x14ac:dyDescent="0.2">
      <c r="A3820" s="221" t="s">
        <v>33</v>
      </c>
      <c r="B3820" s="225">
        <v>70620000</v>
      </c>
      <c r="C3820" s="221">
        <f t="shared" si="118"/>
        <v>8</v>
      </c>
      <c r="D3820" s="221">
        <v>70620000</v>
      </c>
      <c r="F3820" s="221" t="s">
        <v>1817</v>
      </c>
      <c r="H3820" s="222">
        <v>2641763437.21</v>
      </c>
      <c r="I3820" s="222">
        <f t="shared" si="119"/>
        <v>-2641763437.21</v>
      </c>
    </row>
    <row r="3821" spans="1:9" x14ac:dyDescent="0.2">
      <c r="A3821" s="221" t="s">
        <v>148</v>
      </c>
      <c r="B3821" s="225" t="s">
        <v>4540</v>
      </c>
      <c r="C3821" s="221">
        <f t="shared" si="118"/>
        <v>8</v>
      </c>
      <c r="D3821" s="221">
        <v>70700000</v>
      </c>
      <c r="F3821" s="221" t="s">
        <v>2169</v>
      </c>
      <c r="H3821" s="222">
        <v>19782557395.790001</v>
      </c>
      <c r="I3821" s="222">
        <f t="shared" si="119"/>
        <v>-19782557395.790001</v>
      </c>
    </row>
    <row r="3822" spans="1:9" x14ac:dyDescent="0.2">
      <c r="A3822" s="221" t="s">
        <v>3315</v>
      </c>
      <c r="B3822" s="225" t="s">
        <v>4541</v>
      </c>
      <c r="C3822" s="221">
        <f t="shared" si="118"/>
        <v>6</v>
      </c>
      <c r="D3822" s="221">
        <v>70700000</v>
      </c>
      <c r="F3822" s="221" t="s">
        <v>2060</v>
      </c>
      <c r="H3822" s="222">
        <v>4992626104.4799995</v>
      </c>
      <c r="I3822" s="222">
        <f t="shared" si="119"/>
        <v>-4992626104.4799995</v>
      </c>
    </row>
    <row r="3823" spans="1:9" x14ac:dyDescent="0.2">
      <c r="A3823" s="221" t="s">
        <v>3316</v>
      </c>
      <c r="B3823" s="225" t="s">
        <v>4541</v>
      </c>
      <c r="C3823" s="221">
        <f t="shared" si="118"/>
        <v>6</v>
      </c>
      <c r="D3823" s="221">
        <v>70700000</v>
      </c>
      <c r="F3823" s="221" t="s">
        <v>2060</v>
      </c>
      <c r="H3823" s="222">
        <v>2318423307.9899998</v>
      </c>
      <c r="I3823" s="222">
        <f t="shared" si="119"/>
        <v>-2318423307.9899998</v>
      </c>
    </row>
    <row r="3824" spans="1:9" x14ac:dyDescent="0.2">
      <c r="A3824" s="221" t="s">
        <v>7</v>
      </c>
      <c r="B3824" s="225" t="s">
        <v>4540</v>
      </c>
      <c r="C3824" s="221">
        <f t="shared" si="118"/>
        <v>8</v>
      </c>
      <c r="D3824" s="221">
        <v>70700000</v>
      </c>
      <c r="F3824" s="221" t="s">
        <v>4542</v>
      </c>
      <c r="H3824" s="222">
        <v>709129552.50999999</v>
      </c>
      <c r="I3824" s="222">
        <f t="shared" si="119"/>
        <v>-709129552.50999999</v>
      </c>
    </row>
    <row r="3825" spans="1:9" x14ac:dyDescent="0.2">
      <c r="A3825" s="221" t="s">
        <v>27</v>
      </c>
      <c r="B3825" s="225" t="s">
        <v>4540</v>
      </c>
      <c r="C3825" s="221">
        <f t="shared" si="118"/>
        <v>8</v>
      </c>
      <c r="D3825" s="221">
        <v>70700000</v>
      </c>
      <c r="F3825" s="221" t="s">
        <v>2485</v>
      </c>
      <c r="H3825" s="222">
        <v>5231035412.9399996</v>
      </c>
      <c r="I3825" s="222">
        <f t="shared" si="119"/>
        <v>-5231035412.9399996</v>
      </c>
    </row>
    <row r="3826" spans="1:9" x14ac:dyDescent="0.2">
      <c r="A3826" s="221" t="s">
        <v>148</v>
      </c>
      <c r="B3826" s="225" t="s">
        <v>4543</v>
      </c>
      <c r="C3826" s="221">
        <f t="shared" si="118"/>
        <v>8</v>
      </c>
      <c r="D3826" s="221">
        <v>70710000</v>
      </c>
      <c r="F3826" s="221" t="s">
        <v>2169</v>
      </c>
      <c r="H3826" s="222">
        <v>29131503169.73</v>
      </c>
      <c r="I3826" s="222">
        <f t="shared" si="119"/>
        <v>-29131503169.73</v>
      </c>
    </row>
    <row r="3827" spans="1:9" x14ac:dyDescent="0.2">
      <c r="A3827" s="221" t="s">
        <v>7</v>
      </c>
      <c r="B3827" s="225" t="s">
        <v>4543</v>
      </c>
      <c r="C3827" s="221">
        <f t="shared" si="118"/>
        <v>8</v>
      </c>
      <c r="D3827" s="221">
        <v>70710000</v>
      </c>
      <c r="F3827" s="221" t="s">
        <v>4544</v>
      </c>
      <c r="H3827" s="222">
        <v>882494105.99000001</v>
      </c>
      <c r="I3827" s="222">
        <f t="shared" si="119"/>
        <v>-882494105.99000001</v>
      </c>
    </row>
    <row r="3828" spans="1:9" x14ac:dyDescent="0.2">
      <c r="A3828" s="221" t="s">
        <v>145</v>
      </c>
      <c r="B3828" s="225" t="s">
        <v>4543</v>
      </c>
      <c r="C3828" s="221">
        <f t="shared" si="118"/>
        <v>8</v>
      </c>
      <c r="D3828" s="221">
        <v>70710000</v>
      </c>
      <c r="F3828" s="221" t="s">
        <v>2061</v>
      </c>
      <c r="H3828" s="222">
        <v>11584775.4</v>
      </c>
      <c r="I3828" s="222">
        <f t="shared" si="119"/>
        <v>-11584775.4</v>
      </c>
    </row>
    <row r="3829" spans="1:9" x14ac:dyDescent="0.2">
      <c r="A3829" s="221" t="s">
        <v>9</v>
      </c>
      <c r="B3829" s="225" t="s">
        <v>1102</v>
      </c>
      <c r="C3829" s="221">
        <f t="shared" si="118"/>
        <v>7</v>
      </c>
      <c r="D3829" s="221">
        <v>70710000</v>
      </c>
      <c r="F3829" s="221" t="s">
        <v>775</v>
      </c>
      <c r="G3829" s="222">
        <v>0</v>
      </c>
      <c r="H3829" s="222">
        <v>5479953045.7299995</v>
      </c>
      <c r="I3829" s="222">
        <f t="shared" si="119"/>
        <v>-5479953045.7299995</v>
      </c>
    </row>
    <row r="3830" spans="1:9" x14ac:dyDescent="0.2">
      <c r="A3830" s="221" t="s">
        <v>27</v>
      </c>
      <c r="B3830" s="225" t="s">
        <v>4543</v>
      </c>
      <c r="C3830" s="221">
        <f t="shared" si="118"/>
        <v>8</v>
      </c>
      <c r="D3830" s="221">
        <v>70710000</v>
      </c>
      <c r="F3830" s="221" t="s">
        <v>2620</v>
      </c>
      <c r="H3830" s="222">
        <v>1320166614.75</v>
      </c>
      <c r="I3830" s="222">
        <f t="shared" si="119"/>
        <v>-1320166614.75</v>
      </c>
    </row>
    <row r="3831" spans="1:9" x14ac:dyDescent="0.2">
      <c r="A3831" s="221" t="s">
        <v>17</v>
      </c>
      <c r="B3831" s="225" t="s">
        <v>4545</v>
      </c>
      <c r="C3831" s="221">
        <f t="shared" si="118"/>
        <v>6</v>
      </c>
      <c r="D3831" s="221">
        <v>70720000</v>
      </c>
      <c r="F3831" s="221" t="s">
        <v>1447</v>
      </c>
      <c r="G3831" s="222">
        <v>0</v>
      </c>
      <c r="H3831" s="222">
        <v>1489375601.4403</v>
      </c>
      <c r="I3831" s="222">
        <f t="shared" si="119"/>
        <v>-1489375601.4403</v>
      </c>
    </row>
    <row r="3832" spans="1:9" x14ac:dyDescent="0.2">
      <c r="A3832" s="221" t="s">
        <v>148</v>
      </c>
      <c r="B3832" s="225" t="s">
        <v>4546</v>
      </c>
      <c r="C3832" s="221">
        <f t="shared" si="118"/>
        <v>8</v>
      </c>
      <c r="D3832" s="221">
        <v>70720000</v>
      </c>
      <c r="F3832" s="221" t="s">
        <v>2170</v>
      </c>
      <c r="H3832" s="222">
        <v>1753128074.01</v>
      </c>
      <c r="I3832" s="222">
        <f t="shared" si="119"/>
        <v>-1753128074.01</v>
      </c>
    </row>
    <row r="3833" spans="1:9" x14ac:dyDescent="0.2">
      <c r="A3833" s="221" t="s">
        <v>7</v>
      </c>
      <c r="B3833" s="225" t="s">
        <v>4546</v>
      </c>
      <c r="C3833" s="221">
        <f t="shared" si="118"/>
        <v>8</v>
      </c>
      <c r="D3833" s="221">
        <v>70720000</v>
      </c>
      <c r="F3833" s="221" t="s">
        <v>4547</v>
      </c>
      <c r="H3833" s="222">
        <v>42538200</v>
      </c>
      <c r="I3833" s="222">
        <f t="shared" si="119"/>
        <v>-42538200</v>
      </c>
    </row>
    <row r="3834" spans="1:9" x14ac:dyDescent="0.2">
      <c r="A3834" s="221" t="s">
        <v>145</v>
      </c>
      <c r="B3834" s="225" t="s">
        <v>4546</v>
      </c>
      <c r="C3834" s="221">
        <f t="shared" si="118"/>
        <v>8</v>
      </c>
      <c r="D3834" s="221">
        <v>70720000</v>
      </c>
      <c r="F3834" s="221" t="s">
        <v>2062</v>
      </c>
      <c r="H3834" s="222">
        <v>3691373877.0599999</v>
      </c>
      <c r="I3834" s="222">
        <f t="shared" si="119"/>
        <v>-3691373877.0599999</v>
      </c>
    </row>
    <row r="3835" spans="1:9" x14ac:dyDescent="0.2">
      <c r="A3835" s="221" t="s">
        <v>9</v>
      </c>
      <c r="B3835" s="225" t="s">
        <v>1103</v>
      </c>
      <c r="C3835" s="221">
        <f t="shared" si="118"/>
        <v>7</v>
      </c>
      <c r="D3835" s="221">
        <v>70720000</v>
      </c>
      <c r="F3835" s="221" t="s">
        <v>776</v>
      </c>
      <c r="G3835" s="222">
        <v>0</v>
      </c>
      <c r="H3835" s="222">
        <v>35528270887.800003</v>
      </c>
      <c r="I3835" s="222">
        <f t="shared" si="119"/>
        <v>-35528270887.800003</v>
      </c>
    </row>
    <row r="3836" spans="1:9" x14ac:dyDescent="0.2">
      <c r="A3836" s="221" t="s">
        <v>13</v>
      </c>
      <c r="B3836" s="225" t="s">
        <v>1103</v>
      </c>
      <c r="C3836" s="221">
        <f t="shared" si="118"/>
        <v>7</v>
      </c>
      <c r="D3836" s="221">
        <v>70720000</v>
      </c>
      <c r="F3836" s="221" t="s">
        <v>776</v>
      </c>
      <c r="G3836" s="222">
        <v>0</v>
      </c>
      <c r="H3836" s="222">
        <v>90469765.599999994</v>
      </c>
      <c r="I3836" s="222">
        <f t="shared" si="119"/>
        <v>-90469765.599999994</v>
      </c>
    </row>
    <row r="3837" spans="1:9" x14ac:dyDescent="0.2">
      <c r="A3837" s="221" t="s">
        <v>17</v>
      </c>
      <c r="B3837" s="225" t="s">
        <v>4548</v>
      </c>
      <c r="C3837" s="221">
        <f t="shared" si="118"/>
        <v>6</v>
      </c>
      <c r="D3837" s="221">
        <v>70800000</v>
      </c>
      <c r="F3837" s="221" t="s">
        <v>1448</v>
      </c>
      <c r="G3837" s="222">
        <v>0</v>
      </c>
      <c r="H3837" s="222">
        <v>37216908.07</v>
      </c>
      <c r="I3837" s="222">
        <f t="shared" si="119"/>
        <v>-37216908.07</v>
      </c>
    </row>
    <row r="3838" spans="1:9" x14ac:dyDescent="0.2">
      <c r="A3838" s="221" t="s">
        <v>148</v>
      </c>
      <c r="B3838" s="225" t="s">
        <v>4549</v>
      </c>
      <c r="C3838" s="221">
        <f t="shared" si="118"/>
        <v>8</v>
      </c>
      <c r="D3838" s="221">
        <v>70800000</v>
      </c>
      <c r="F3838" s="221" t="s">
        <v>2171</v>
      </c>
      <c r="H3838" s="222">
        <v>19125000</v>
      </c>
      <c r="I3838" s="222">
        <f t="shared" si="119"/>
        <v>-19125000</v>
      </c>
    </row>
    <row r="3839" spans="1:9" x14ac:dyDescent="0.2">
      <c r="A3839" s="221" t="s">
        <v>9</v>
      </c>
      <c r="B3839" s="225" t="s">
        <v>1104</v>
      </c>
      <c r="C3839" s="221">
        <f t="shared" si="118"/>
        <v>7</v>
      </c>
      <c r="D3839" s="221">
        <v>70800000</v>
      </c>
      <c r="F3839" s="221" t="s">
        <v>778</v>
      </c>
      <c r="G3839" s="222">
        <v>0</v>
      </c>
      <c r="H3839" s="222">
        <v>18500</v>
      </c>
      <c r="I3839" s="222">
        <f t="shared" si="119"/>
        <v>-18500</v>
      </c>
    </row>
    <row r="3840" spans="1:9" x14ac:dyDescent="0.2">
      <c r="A3840" s="221" t="s">
        <v>13</v>
      </c>
      <c r="B3840" s="225" t="s">
        <v>1104</v>
      </c>
      <c r="C3840" s="221">
        <f t="shared" si="118"/>
        <v>7</v>
      </c>
      <c r="D3840" s="221">
        <v>70800000</v>
      </c>
      <c r="F3840" s="221" t="s">
        <v>778</v>
      </c>
      <c r="G3840" s="222">
        <v>0</v>
      </c>
      <c r="H3840" s="222">
        <v>193262154.25</v>
      </c>
      <c r="I3840" s="222">
        <f t="shared" si="119"/>
        <v>-193262154.25</v>
      </c>
    </row>
    <row r="3841" spans="1:9" x14ac:dyDescent="0.2">
      <c r="A3841" s="221" t="s">
        <v>5</v>
      </c>
      <c r="B3841" s="225" t="s">
        <v>1104</v>
      </c>
      <c r="C3841" s="221">
        <f t="shared" si="118"/>
        <v>7</v>
      </c>
      <c r="D3841" s="221">
        <v>70800000</v>
      </c>
      <c r="F3841" s="221" t="s">
        <v>778</v>
      </c>
      <c r="G3841" s="222">
        <v>0</v>
      </c>
      <c r="H3841" s="222">
        <v>5966390.29</v>
      </c>
      <c r="I3841" s="222">
        <f t="shared" si="119"/>
        <v>-5966390.29</v>
      </c>
    </row>
    <row r="3842" spans="1:9" x14ac:dyDescent="0.2">
      <c r="A3842" s="221" t="s">
        <v>6</v>
      </c>
      <c r="B3842" s="225" t="s">
        <v>4550</v>
      </c>
      <c r="C3842" s="221">
        <f t="shared" ref="C3842:C3905" si="120">+LEN(B:B)</f>
        <v>8</v>
      </c>
      <c r="D3842" s="221">
        <v>70810000</v>
      </c>
      <c r="F3842" s="221" t="s">
        <v>1818</v>
      </c>
      <c r="H3842" s="222">
        <v>33485425.5</v>
      </c>
      <c r="I3842" s="222">
        <f t="shared" ref="I3842:I3905" si="121">+G:G-H:H</f>
        <v>-33485425.5</v>
      </c>
    </row>
    <row r="3843" spans="1:9" x14ac:dyDescent="0.2">
      <c r="A3843" s="221" t="s">
        <v>145</v>
      </c>
      <c r="B3843" s="225" t="s">
        <v>4550</v>
      </c>
      <c r="C3843" s="221">
        <f t="shared" si="120"/>
        <v>8</v>
      </c>
      <c r="D3843" s="221">
        <v>70810000</v>
      </c>
      <c r="F3843" s="221" t="s">
        <v>2063</v>
      </c>
      <c r="H3843" s="222">
        <v>200000</v>
      </c>
      <c r="I3843" s="222">
        <f t="shared" si="121"/>
        <v>-200000</v>
      </c>
    </row>
    <row r="3844" spans="1:9" x14ac:dyDescent="0.2">
      <c r="A3844" s="221" t="s">
        <v>37</v>
      </c>
      <c r="B3844" s="225" t="s">
        <v>4551</v>
      </c>
      <c r="C3844" s="221">
        <f t="shared" si="120"/>
        <v>6</v>
      </c>
      <c r="D3844" s="221">
        <v>70820000</v>
      </c>
      <c r="F3844" s="221" t="s">
        <v>4552</v>
      </c>
      <c r="H3844" s="222">
        <v>23876380</v>
      </c>
      <c r="I3844" s="222">
        <f t="shared" si="121"/>
        <v>-23876380</v>
      </c>
    </row>
    <row r="3845" spans="1:9" x14ac:dyDescent="0.2">
      <c r="A3845" s="221" t="s">
        <v>145</v>
      </c>
      <c r="B3845" s="225" t="s">
        <v>4553</v>
      </c>
      <c r="C3845" s="221">
        <f t="shared" si="120"/>
        <v>8</v>
      </c>
      <c r="D3845" s="221">
        <v>70820000</v>
      </c>
      <c r="F3845" s="221" t="s">
        <v>2183</v>
      </c>
      <c r="H3845" s="222">
        <v>22085811.100000001</v>
      </c>
      <c r="I3845" s="222">
        <f t="shared" si="121"/>
        <v>-22085811.100000001</v>
      </c>
    </row>
    <row r="3846" spans="1:9" x14ac:dyDescent="0.2">
      <c r="A3846" s="221" t="s">
        <v>33</v>
      </c>
      <c r="B3846" s="225">
        <v>70820000</v>
      </c>
      <c r="C3846" s="221">
        <f t="shared" si="120"/>
        <v>8</v>
      </c>
      <c r="D3846" s="221">
        <v>70820000</v>
      </c>
      <c r="F3846" s="221" t="s">
        <v>1819</v>
      </c>
      <c r="H3846" s="222">
        <v>202391229.97999999</v>
      </c>
      <c r="I3846" s="222">
        <f t="shared" si="121"/>
        <v>-202391229.97999999</v>
      </c>
    </row>
    <row r="3847" spans="1:9" x14ac:dyDescent="0.2">
      <c r="A3847" s="221" t="s">
        <v>149</v>
      </c>
      <c r="B3847" s="225" t="s">
        <v>4554</v>
      </c>
      <c r="C3847" s="221">
        <f t="shared" si="120"/>
        <v>7</v>
      </c>
      <c r="D3847" s="221">
        <v>70830000</v>
      </c>
      <c r="F3847" s="221" t="s">
        <v>1820</v>
      </c>
      <c r="H3847" s="222">
        <v>150000</v>
      </c>
      <c r="I3847" s="222">
        <f t="shared" si="121"/>
        <v>-150000</v>
      </c>
    </row>
    <row r="3848" spans="1:9" x14ac:dyDescent="0.2">
      <c r="A3848" s="221" t="s">
        <v>148</v>
      </c>
      <c r="B3848" s="225" t="s">
        <v>4555</v>
      </c>
      <c r="C3848" s="221">
        <f t="shared" si="120"/>
        <v>8</v>
      </c>
      <c r="D3848" s="221">
        <v>70830000</v>
      </c>
      <c r="F3848" s="221" t="s">
        <v>1820</v>
      </c>
      <c r="H3848" s="222">
        <v>720353262.95000005</v>
      </c>
      <c r="I3848" s="222">
        <f t="shared" si="121"/>
        <v>-720353262.95000005</v>
      </c>
    </row>
    <row r="3849" spans="1:9" x14ac:dyDescent="0.2">
      <c r="A3849" s="221" t="s">
        <v>13</v>
      </c>
      <c r="B3849" s="225" t="s">
        <v>4554</v>
      </c>
      <c r="C3849" s="221">
        <f t="shared" si="120"/>
        <v>7</v>
      </c>
      <c r="D3849" s="221">
        <v>70830000</v>
      </c>
      <c r="F3849" s="221" t="s">
        <v>1820</v>
      </c>
      <c r="G3849" s="222">
        <v>0</v>
      </c>
      <c r="H3849" s="222">
        <v>532000</v>
      </c>
      <c r="I3849" s="222">
        <f t="shared" si="121"/>
        <v>-532000</v>
      </c>
    </row>
    <row r="3850" spans="1:9" x14ac:dyDescent="0.2">
      <c r="A3850" s="221" t="s">
        <v>149</v>
      </c>
      <c r="B3850" s="225" t="s">
        <v>4556</v>
      </c>
      <c r="C3850" s="221">
        <f t="shared" si="120"/>
        <v>7</v>
      </c>
      <c r="D3850" s="221">
        <v>70840000</v>
      </c>
      <c r="F3850" s="221" t="s">
        <v>2218</v>
      </c>
      <c r="H3850" s="222">
        <v>1075723588.3699999</v>
      </c>
      <c r="I3850" s="222">
        <f t="shared" si="121"/>
        <v>-1075723588.3699999</v>
      </c>
    </row>
    <row r="3851" spans="1:9" x14ac:dyDescent="0.2">
      <c r="A3851" s="221" t="s">
        <v>37</v>
      </c>
      <c r="B3851" s="225" t="s">
        <v>4557</v>
      </c>
      <c r="C3851" s="221">
        <f t="shared" si="120"/>
        <v>6</v>
      </c>
      <c r="D3851" s="221">
        <v>70840000</v>
      </c>
      <c r="F3851" s="221" t="s">
        <v>1938</v>
      </c>
      <c r="H3851" s="222">
        <v>701158.31</v>
      </c>
      <c r="I3851" s="222">
        <f t="shared" si="121"/>
        <v>-701158.31</v>
      </c>
    </row>
    <row r="3852" spans="1:9" x14ac:dyDescent="0.2">
      <c r="A3852" s="221" t="s">
        <v>33</v>
      </c>
      <c r="B3852" s="225">
        <v>70850000</v>
      </c>
      <c r="C3852" s="221">
        <f t="shared" si="120"/>
        <v>8</v>
      </c>
      <c r="D3852" s="221">
        <v>70840000</v>
      </c>
      <c r="F3852" s="221" t="s">
        <v>1821</v>
      </c>
      <c r="H3852" s="222">
        <v>105923762.55</v>
      </c>
      <c r="I3852" s="222">
        <f t="shared" si="121"/>
        <v>-105923762.55</v>
      </c>
    </row>
    <row r="3853" spans="1:9" x14ac:dyDescent="0.2">
      <c r="A3853" s="221" t="s">
        <v>17</v>
      </c>
      <c r="B3853" s="225" t="s">
        <v>4558</v>
      </c>
      <c r="C3853" s="221">
        <f t="shared" si="120"/>
        <v>6</v>
      </c>
      <c r="D3853" s="221">
        <v>70900000</v>
      </c>
      <c r="F3853" s="221" t="s">
        <v>1449</v>
      </c>
      <c r="G3853" s="222">
        <v>37042180.708400004</v>
      </c>
      <c r="H3853" s="222">
        <v>0</v>
      </c>
      <c r="I3853" s="222">
        <f t="shared" si="121"/>
        <v>37042180.708400004</v>
      </c>
    </row>
    <row r="3854" spans="1:9" x14ac:dyDescent="0.2">
      <c r="A3854" s="221" t="s">
        <v>20</v>
      </c>
      <c r="B3854" s="225">
        <v>70900000</v>
      </c>
      <c r="C3854" s="221">
        <f t="shared" si="120"/>
        <v>8</v>
      </c>
      <c r="D3854" s="221">
        <v>70900000</v>
      </c>
      <c r="F3854" s="221" t="s">
        <v>4559</v>
      </c>
      <c r="G3854" s="222">
        <v>1700000</v>
      </c>
      <c r="I3854" s="222">
        <f t="shared" si="121"/>
        <v>1700000</v>
      </c>
    </row>
    <row r="3855" spans="1:9" x14ac:dyDescent="0.2">
      <c r="A3855" s="221" t="s">
        <v>148</v>
      </c>
      <c r="B3855" s="225" t="s">
        <v>4560</v>
      </c>
      <c r="C3855" s="221">
        <f t="shared" si="120"/>
        <v>8</v>
      </c>
      <c r="D3855" s="221">
        <v>70900000</v>
      </c>
      <c r="F3855" s="221" t="s">
        <v>2172</v>
      </c>
      <c r="G3855" s="222">
        <v>292699566.83999997</v>
      </c>
      <c r="I3855" s="222">
        <f t="shared" si="121"/>
        <v>292699566.83999997</v>
      </c>
    </row>
    <row r="3856" spans="1:9" x14ac:dyDescent="0.2">
      <c r="A3856" s="221" t="s">
        <v>7</v>
      </c>
      <c r="B3856" s="225" t="s">
        <v>4560</v>
      </c>
      <c r="C3856" s="221">
        <f t="shared" si="120"/>
        <v>8</v>
      </c>
      <c r="D3856" s="221">
        <v>70900000</v>
      </c>
      <c r="F3856" s="221" t="s">
        <v>4561</v>
      </c>
      <c r="G3856" s="222">
        <v>59936434.82</v>
      </c>
      <c r="I3856" s="222">
        <f t="shared" si="121"/>
        <v>59936434.82</v>
      </c>
    </row>
    <row r="3857" spans="1:9" x14ac:dyDescent="0.2">
      <c r="A3857" s="221" t="s">
        <v>33</v>
      </c>
      <c r="B3857" s="225">
        <v>70900000</v>
      </c>
      <c r="C3857" s="221">
        <f t="shared" si="120"/>
        <v>8</v>
      </c>
      <c r="D3857" s="221">
        <v>70900000</v>
      </c>
      <c r="F3857" s="221" t="s">
        <v>4562</v>
      </c>
      <c r="G3857" s="222">
        <v>1200000</v>
      </c>
      <c r="I3857" s="222">
        <f t="shared" si="121"/>
        <v>1200000</v>
      </c>
    </row>
    <row r="3858" spans="1:9" x14ac:dyDescent="0.2">
      <c r="A3858" s="221" t="s">
        <v>9</v>
      </c>
      <c r="B3858" s="225" t="s">
        <v>1105</v>
      </c>
      <c r="C3858" s="221">
        <f t="shared" si="120"/>
        <v>7</v>
      </c>
      <c r="D3858" s="221">
        <v>70900000</v>
      </c>
      <c r="F3858" s="221" t="s">
        <v>780</v>
      </c>
      <c r="G3858" s="222">
        <v>545173843.21000004</v>
      </c>
      <c r="H3858" s="222">
        <v>0</v>
      </c>
      <c r="I3858" s="222">
        <f t="shared" si="121"/>
        <v>545173843.21000004</v>
      </c>
    </row>
    <row r="3859" spans="1:9" x14ac:dyDescent="0.2">
      <c r="A3859" s="221" t="s">
        <v>13</v>
      </c>
      <c r="B3859" s="225" t="s">
        <v>1105</v>
      </c>
      <c r="C3859" s="221">
        <f t="shared" si="120"/>
        <v>7</v>
      </c>
      <c r="D3859" s="221">
        <v>70900000</v>
      </c>
      <c r="F3859" s="221" t="s">
        <v>780</v>
      </c>
      <c r="G3859" s="222">
        <v>41414700</v>
      </c>
      <c r="H3859" s="222">
        <v>0</v>
      </c>
      <c r="I3859" s="222">
        <f t="shared" si="121"/>
        <v>41414700</v>
      </c>
    </row>
    <row r="3860" spans="1:9" x14ac:dyDescent="0.2">
      <c r="A3860" s="221" t="s">
        <v>21</v>
      </c>
      <c r="B3860" s="225" t="s">
        <v>1105</v>
      </c>
      <c r="C3860" s="221">
        <f t="shared" si="120"/>
        <v>7</v>
      </c>
      <c r="D3860" s="221">
        <v>70900000</v>
      </c>
      <c r="F3860" s="221" t="s">
        <v>780</v>
      </c>
      <c r="G3860" s="222">
        <v>188999588.41</v>
      </c>
      <c r="H3860" s="222">
        <v>0</v>
      </c>
      <c r="I3860" s="222">
        <f t="shared" si="121"/>
        <v>188999588.41</v>
      </c>
    </row>
    <row r="3861" spans="1:9" x14ac:dyDescent="0.2">
      <c r="A3861" s="221" t="s">
        <v>5</v>
      </c>
      <c r="B3861" s="225" t="s">
        <v>1105</v>
      </c>
      <c r="C3861" s="221">
        <f t="shared" si="120"/>
        <v>7</v>
      </c>
      <c r="D3861" s="221">
        <v>70900000</v>
      </c>
      <c r="F3861" s="221" t="s">
        <v>780</v>
      </c>
      <c r="G3861" s="222">
        <v>317036251.25</v>
      </c>
      <c r="H3861" s="222">
        <v>0</v>
      </c>
      <c r="I3861" s="222">
        <f t="shared" si="121"/>
        <v>317036251.25</v>
      </c>
    </row>
    <row r="3862" spans="1:9" x14ac:dyDescent="0.2">
      <c r="A3862" s="221" t="s">
        <v>17</v>
      </c>
      <c r="B3862" s="225" t="s">
        <v>4563</v>
      </c>
      <c r="C3862" s="221">
        <f t="shared" si="120"/>
        <v>6</v>
      </c>
      <c r="D3862" s="221">
        <v>71355000</v>
      </c>
      <c r="F3862" s="221" t="s">
        <v>1450</v>
      </c>
      <c r="G3862" s="222">
        <v>0</v>
      </c>
      <c r="H3862" s="222">
        <v>1501708577.01</v>
      </c>
      <c r="I3862" s="222">
        <f t="shared" si="121"/>
        <v>-1501708577.01</v>
      </c>
    </row>
    <row r="3863" spans="1:9" x14ac:dyDescent="0.2">
      <c r="A3863" s="221" t="s">
        <v>9</v>
      </c>
      <c r="B3863" s="225" t="s">
        <v>1108</v>
      </c>
      <c r="C3863" s="221">
        <f t="shared" si="120"/>
        <v>7</v>
      </c>
      <c r="D3863" s="221">
        <v>71400000</v>
      </c>
      <c r="F3863" s="221" t="s">
        <v>781</v>
      </c>
      <c r="G3863" s="222">
        <v>0</v>
      </c>
      <c r="H3863" s="222">
        <v>706900136.23000002</v>
      </c>
      <c r="I3863" s="222">
        <f t="shared" si="121"/>
        <v>-706900136.23000002</v>
      </c>
    </row>
    <row r="3864" spans="1:9" x14ac:dyDescent="0.2">
      <c r="A3864" s="221" t="s">
        <v>13</v>
      </c>
      <c r="B3864" s="225" t="s">
        <v>1108</v>
      </c>
      <c r="C3864" s="221">
        <f t="shared" si="120"/>
        <v>7</v>
      </c>
      <c r="D3864" s="221">
        <v>71400000</v>
      </c>
      <c r="F3864" s="221" t="s">
        <v>781</v>
      </c>
      <c r="G3864" s="222">
        <v>1534579776</v>
      </c>
      <c r="H3864" s="222">
        <v>0</v>
      </c>
      <c r="I3864" s="222">
        <f t="shared" si="121"/>
        <v>1534579776</v>
      </c>
    </row>
    <row r="3865" spans="1:9" x14ac:dyDescent="0.2">
      <c r="A3865" s="221" t="s">
        <v>21</v>
      </c>
      <c r="B3865" s="225" t="s">
        <v>1108</v>
      </c>
      <c r="C3865" s="221">
        <f t="shared" si="120"/>
        <v>7</v>
      </c>
      <c r="D3865" s="221">
        <v>71400000</v>
      </c>
      <c r="F3865" s="221" t="s">
        <v>781</v>
      </c>
      <c r="G3865" s="222">
        <v>612415665.41999996</v>
      </c>
      <c r="H3865" s="222">
        <v>0</v>
      </c>
      <c r="I3865" s="222">
        <f t="shared" si="121"/>
        <v>612415665.41999996</v>
      </c>
    </row>
    <row r="3866" spans="1:9" s="226" customFormat="1" x14ac:dyDescent="0.2">
      <c r="A3866" s="226" t="s">
        <v>25</v>
      </c>
      <c r="B3866" s="227">
        <v>71400000</v>
      </c>
      <c r="C3866" s="226">
        <f t="shared" si="120"/>
        <v>8</v>
      </c>
      <c r="D3866" s="226">
        <v>71400000</v>
      </c>
      <c r="E3866" s="221"/>
      <c r="F3866" s="226" t="s">
        <v>1628</v>
      </c>
      <c r="G3866" s="228"/>
      <c r="H3866" s="228"/>
      <c r="I3866" s="228">
        <f t="shared" si="121"/>
        <v>0</v>
      </c>
    </row>
    <row r="3867" spans="1:9" x14ac:dyDescent="0.2">
      <c r="A3867" s="221" t="s">
        <v>15</v>
      </c>
      <c r="B3867" s="225">
        <v>71400000</v>
      </c>
      <c r="C3867" s="221">
        <f t="shared" si="120"/>
        <v>8</v>
      </c>
      <c r="D3867" s="221">
        <v>71400000</v>
      </c>
      <c r="F3867" s="221" t="s">
        <v>2184</v>
      </c>
      <c r="G3867" s="222">
        <v>23584647.276999999</v>
      </c>
      <c r="I3867" s="222">
        <f t="shared" si="121"/>
        <v>23584647.276999999</v>
      </c>
    </row>
    <row r="3868" spans="1:9" x14ac:dyDescent="0.2">
      <c r="A3868" s="221" t="s">
        <v>13</v>
      </c>
      <c r="B3868" s="225" t="s">
        <v>1109</v>
      </c>
      <c r="C3868" s="221">
        <f t="shared" si="120"/>
        <v>7</v>
      </c>
      <c r="D3868" s="221">
        <v>75200000</v>
      </c>
      <c r="F3868" s="221" t="s">
        <v>524</v>
      </c>
      <c r="G3868" s="222">
        <v>0</v>
      </c>
      <c r="H3868" s="222">
        <v>77671171.849999994</v>
      </c>
      <c r="I3868" s="222">
        <f t="shared" si="121"/>
        <v>-77671171.849999994</v>
      </c>
    </row>
    <row r="3869" spans="1:9" x14ac:dyDescent="0.2">
      <c r="A3869" s="221" t="s">
        <v>37</v>
      </c>
      <c r="B3869" s="225" t="s">
        <v>4564</v>
      </c>
      <c r="C3869" s="221">
        <f t="shared" si="120"/>
        <v>6</v>
      </c>
      <c r="D3869" s="221">
        <v>75800000</v>
      </c>
      <c r="F3869" s="221" t="s">
        <v>1451</v>
      </c>
      <c r="H3869" s="222">
        <v>101.33</v>
      </c>
      <c r="I3869" s="222">
        <f t="shared" si="121"/>
        <v>-101.33</v>
      </c>
    </row>
    <row r="3870" spans="1:9" x14ac:dyDescent="0.2">
      <c r="A3870" s="221" t="s">
        <v>6</v>
      </c>
      <c r="B3870" s="225" t="s">
        <v>4565</v>
      </c>
      <c r="C3870" s="221">
        <f t="shared" si="120"/>
        <v>8</v>
      </c>
      <c r="D3870" s="221">
        <v>75800000</v>
      </c>
      <c r="F3870" s="221" t="s">
        <v>237</v>
      </c>
      <c r="H3870" s="222">
        <v>1027.48</v>
      </c>
      <c r="I3870" s="222">
        <f t="shared" si="121"/>
        <v>-1027.48</v>
      </c>
    </row>
    <row r="3871" spans="1:9" x14ac:dyDescent="0.2">
      <c r="A3871" s="221" t="s">
        <v>8</v>
      </c>
      <c r="B3871" s="225" t="s">
        <v>4565</v>
      </c>
      <c r="C3871" s="221">
        <f t="shared" si="120"/>
        <v>8</v>
      </c>
      <c r="D3871" s="221">
        <v>75800000</v>
      </c>
      <c r="F3871" s="221" t="s">
        <v>237</v>
      </c>
      <c r="H3871" s="222">
        <v>39.28</v>
      </c>
      <c r="I3871" s="222">
        <f t="shared" si="121"/>
        <v>-39.28</v>
      </c>
    </row>
    <row r="3872" spans="1:9" x14ac:dyDescent="0.2">
      <c r="A3872" s="221" t="s">
        <v>17</v>
      </c>
      <c r="B3872" s="225" t="s">
        <v>4564</v>
      </c>
      <c r="C3872" s="221">
        <f t="shared" si="120"/>
        <v>6</v>
      </c>
      <c r="D3872" s="221">
        <v>75800000</v>
      </c>
      <c r="F3872" s="221" t="s">
        <v>1451</v>
      </c>
      <c r="G3872" s="222">
        <v>0</v>
      </c>
      <c r="H3872" s="222">
        <v>217535.6072</v>
      </c>
      <c r="I3872" s="222">
        <f t="shared" si="121"/>
        <v>-217535.6072</v>
      </c>
    </row>
    <row r="3873" spans="1:9" x14ac:dyDescent="0.2">
      <c r="A3873" s="221" t="s">
        <v>20</v>
      </c>
      <c r="B3873" s="225">
        <v>75800000</v>
      </c>
      <c r="C3873" s="221">
        <f t="shared" si="120"/>
        <v>8</v>
      </c>
      <c r="D3873" s="221">
        <v>75800000</v>
      </c>
      <c r="F3873" s="221" t="s">
        <v>237</v>
      </c>
      <c r="H3873" s="222">
        <v>21052635.27</v>
      </c>
      <c r="I3873" s="222">
        <f t="shared" si="121"/>
        <v>-21052635.27</v>
      </c>
    </row>
    <row r="3874" spans="1:9" x14ac:dyDescent="0.2">
      <c r="A3874" s="221" t="s">
        <v>38</v>
      </c>
      <c r="B3874" s="225" t="s">
        <v>1110</v>
      </c>
      <c r="C3874" s="221">
        <f t="shared" si="120"/>
        <v>7</v>
      </c>
      <c r="D3874" s="221">
        <v>75800000</v>
      </c>
      <c r="F3874" s="221" t="s">
        <v>783</v>
      </c>
      <c r="H3874" s="222">
        <v>5000</v>
      </c>
      <c r="I3874" s="222">
        <f t="shared" si="121"/>
        <v>-5000</v>
      </c>
    </row>
    <row r="3875" spans="1:9" x14ac:dyDescent="0.2">
      <c r="A3875" s="221" t="s">
        <v>26</v>
      </c>
      <c r="B3875" s="225" t="s">
        <v>4565</v>
      </c>
      <c r="C3875" s="221">
        <f t="shared" si="120"/>
        <v>8</v>
      </c>
      <c r="D3875" s="221">
        <v>75800000</v>
      </c>
      <c r="F3875" s="221" t="s">
        <v>237</v>
      </c>
      <c r="H3875" s="222">
        <v>50.46</v>
      </c>
      <c r="I3875" s="222">
        <f t="shared" si="121"/>
        <v>-50.46</v>
      </c>
    </row>
    <row r="3876" spans="1:9" x14ac:dyDescent="0.2">
      <c r="A3876" s="221" t="s">
        <v>149</v>
      </c>
      <c r="B3876" s="225" t="s">
        <v>1110</v>
      </c>
      <c r="C3876" s="221">
        <f t="shared" si="120"/>
        <v>7</v>
      </c>
      <c r="D3876" s="221">
        <v>75800000</v>
      </c>
      <c r="F3876" s="221" t="s">
        <v>237</v>
      </c>
      <c r="H3876" s="222">
        <v>11180231.59</v>
      </c>
      <c r="I3876" s="222">
        <f t="shared" si="121"/>
        <v>-11180231.59</v>
      </c>
    </row>
    <row r="3877" spans="1:9" x14ac:dyDescent="0.2">
      <c r="A3877" s="221" t="s">
        <v>148</v>
      </c>
      <c r="B3877" s="225" t="s">
        <v>4565</v>
      </c>
      <c r="C3877" s="221">
        <f t="shared" si="120"/>
        <v>8</v>
      </c>
      <c r="D3877" s="221">
        <v>75800000</v>
      </c>
      <c r="F3877" s="221" t="s">
        <v>237</v>
      </c>
      <c r="H3877" s="222">
        <v>12208.19</v>
      </c>
      <c r="I3877" s="222">
        <f t="shared" si="121"/>
        <v>-12208.19</v>
      </c>
    </row>
    <row r="3878" spans="1:9" x14ac:dyDescent="0.2">
      <c r="A3878" s="221" t="s">
        <v>3315</v>
      </c>
      <c r="B3878" s="225" t="s">
        <v>4564</v>
      </c>
      <c r="C3878" s="221">
        <f t="shared" si="120"/>
        <v>6</v>
      </c>
      <c r="D3878" s="221">
        <v>75800000</v>
      </c>
      <c r="F3878" s="221" t="s">
        <v>1451</v>
      </c>
      <c r="H3878" s="222">
        <v>19478.37</v>
      </c>
      <c r="I3878" s="222">
        <f t="shared" si="121"/>
        <v>-19478.37</v>
      </c>
    </row>
    <row r="3879" spans="1:9" x14ac:dyDescent="0.2">
      <c r="A3879" s="221" t="s">
        <v>3316</v>
      </c>
      <c r="B3879" s="225" t="s">
        <v>4564</v>
      </c>
      <c r="C3879" s="221">
        <f t="shared" si="120"/>
        <v>6</v>
      </c>
      <c r="D3879" s="221">
        <v>75800000</v>
      </c>
      <c r="F3879" s="221" t="s">
        <v>1451</v>
      </c>
      <c r="H3879" s="222">
        <v>650519.81000000006</v>
      </c>
      <c r="I3879" s="222">
        <f t="shared" si="121"/>
        <v>-650519.81000000006</v>
      </c>
    </row>
    <row r="3880" spans="1:9" x14ac:dyDescent="0.2">
      <c r="A3880" s="221" t="s">
        <v>7</v>
      </c>
      <c r="B3880" s="225" t="s">
        <v>4565</v>
      </c>
      <c r="C3880" s="221">
        <f t="shared" si="120"/>
        <v>8</v>
      </c>
      <c r="D3880" s="221">
        <v>75800000</v>
      </c>
      <c r="F3880" s="221" t="s">
        <v>237</v>
      </c>
      <c r="H3880" s="222">
        <v>1909454.91</v>
      </c>
      <c r="I3880" s="222">
        <f t="shared" si="121"/>
        <v>-1909454.91</v>
      </c>
    </row>
    <row r="3881" spans="1:9" x14ac:dyDescent="0.2">
      <c r="A3881" s="221" t="s">
        <v>145</v>
      </c>
      <c r="B3881" s="225" t="s">
        <v>4565</v>
      </c>
      <c r="C3881" s="221">
        <f t="shared" si="120"/>
        <v>8</v>
      </c>
      <c r="D3881" s="221">
        <v>75800000</v>
      </c>
      <c r="F3881" s="221" t="s">
        <v>237</v>
      </c>
      <c r="H3881" s="222">
        <v>100.3</v>
      </c>
      <c r="I3881" s="222">
        <f t="shared" si="121"/>
        <v>-100.3</v>
      </c>
    </row>
    <row r="3882" spans="1:9" x14ac:dyDescent="0.2">
      <c r="A3882" s="221" t="s">
        <v>33</v>
      </c>
      <c r="B3882" s="225">
        <v>75800000</v>
      </c>
      <c r="C3882" s="221">
        <f t="shared" si="120"/>
        <v>8</v>
      </c>
      <c r="D3882" s="221">
        <v>75800000</v>
      </c>
      <c r="F3882" s="221" t="s">
        <v>237</v>
      </c>
      <c r="H3882" s="222">
        <v>190915707.46000001</v>
      </c>
      <c r="I3882" s="222">
        <f t="shared" si="121"/>
        <v>-190915707.46000001</v>
      </c>
    </row>
    <row r="3883" spans="1:9" x14ac:dyDescent="0.2">
      <c r="A3883" s="221" t="s">
        <v>9</v>
      </c>
      <c r="B3883" s="225" t="s">
        <v>1110</v>
      </c>
      <c r="C3883" s="221">
        <f t="shared" si="120"/>
        <v>7</v>
      </c>
      <c r="D3883" s="221">
        <v>75800000</v>
      </c>
      <c r="F3883" s="221" t="s">
        <v>783</v>
      </c>
      <c r="G3883" s="222">
        <v>0</v>
      </c>
      <c r="H3883" s="222">
        <v>8037339.0800000001</v>
      </c>
      <c r="I3883" s="222">
        <f t="shared" si="121"/>
        <v>-8037339.0800000001</v>
      </c>
    </row>
    <row r="3884" spans="1:9" x14ac:dyDescent="0.2">
      <c r="A3884" s="221" t="s">
        <v>13</v>
      </c>
      <c r="B3884" s="225" t="s">
        <v>1110</v>
      </c>
      <c r="C3884" s="221">
        <f t="shared" si="120"/>
        <v>7</v>
      </c>
      <c r="D3884" s="221">
        <v>75800000</v>
      </c>
      <c r="F3884" s="221" t="s">
        <v>783</v>
      </c>
      <c r="G3884" s="222">
        <v>0</v>
      </c>
      <c r="H3884" s="222">
        <v>239097484.56999999</v>
      </c>
      <c r="I3884" s="222">
        <f t="shared" si="121"/>
        <v>-239097484.56999999</v>
      </c>
    </row>
    <row r="3885" spans="1:9" x14ac:dyDescent="0.2">
      <c r="A3885" s="221" t="s">
        <v>30</v>
      </c>
      <c r="B3885" s="225" t="s">
        <v>4565</v>
      </c>
      <c r="C3885" s="221">
        <f t="shared" si="120"/>
        <v>8</v>
      </c>
      <c r="D3885" s="221">
        <v>75800000</v>
      </c>
      <c r="F3885" s="221" t="s">
        <v>237</v>
      </c>
      <c r="H3885" s="222">
        <v>3250</v>
      </c>
      <c r="I3885" s="222">
        <f t="shared" si="121"/>
        <v>-3250</v>
      </c>
    </row>
    <row r="3886" spans="1:9" x14ac:dyDescent="0.2">
      <c r="A3886" s="221" t="s">
        <v>21</v>
      </c>
      <c r="B3886" s="225" t="s">
        <v>1110</v>
      </c>
      <c r="C3886" s="221">
        <f t="shared" si="120"/>
        <v>7</v>
      </c>
      <c r="D3886" s="221">
        <v>75800000</v>
      </c>
      <c r="F3886" s="221" t="s">
        <v>783</v>
      </c>
      <c r="G3886" s="222">
        <v>0</v>
      </c>
      <c r="H3886" s="222">
        <v>6263.23</v>
      </c>
      <c r="I3886" s="222">
        <f t="shared" si="121"/>
        <v>-6263.23</v>
      </c>
    </row>
    <row r="3887" spans="1:9" x14ac:dyDescent="0.2">
      <c r="A3887" s="221" t="s">
        <v>1</v>
      </c>
      <c r="B3887" s="225" t="s">
        <v>4565</v>
      </c>
      <c r="C3887" s="221">
        <f t="shared" si="120"/>
        <v>8</v>
      </c>
      <c r="D3887" s="221">
        <v>75800000</v>
      </c>
      <c r="F3887" s="221" t="s">
        <v>237</v>
      </c>
      <c r="H3887" s="222">
        <v>2400449.5</v>
      </c>
      <c r="I3887" s="222">
        <f t="shared" si="121"/>
        <v>-2400449.5</v>
      </c>
    </row>
    <row r="3888" spans="1:9" x14ac:dyDescent="0.2">
      <c r="A3888" s="221" t="s">
        <v>5</v>
      </c>
      <c r="B3888" s="225" t="s">
        <v>1110</v>
      </c>
      <c r="C3888" s="221">
        <f t="shared" si="120"/>
        <v>7</v>
      </c>
      <c r="D3888" s="221">
        <v>75800000</v>
      </c>
      <c r="F3888" s="221" t="s">
        <v>783</v>
      </c>
      <c r="G3888" s="222">
        <v>0</v>
      </c>
      <c r="H3888" s="222">
        <v>1077115.8</v>
      </c>
      <c r="I3888" s="222">
        <f t="shared" si="121"/>
        <v>-1077115.8</v>
      </c>
    </row>
    <row r="3889" spans="1:9" x14ac:dyDescent="0.2">
      <c r="A3889" s="221" t="s">
        <v>27</v>
      </c>
      <c r="B3889" s="225" t="s">
        <v>4565</v>
      </c>
      <c r="C3889" s="221">
        <f t="shared" si="120"/>
        <v>8</v>
      </c>
      <c r="D3889" s="221">
        <v>75800000</v>
      </c>
      <c r="F3889" s="221" t="s">
        <v>237</v>
      </c>
      <c r="H3889" s="222">
        <v>9843.44</v>
      </c>
      <c r="I3889" s="222">
        <f t="shared" si="121"/>
        <v>-9843.44</v>
      </c>
    </row>
    <row r="3890" spans="1:9" x14ac:dyDescent="0.2">
      <c r="A3890" s="221" t="s">
        <v>25</v>
      </c>
      <c r="B3890" s="225">
        <v>75800000</v>
      </c>
      <c r="C3890" s="221">
        <f t="shared" si="120"/>
        <v>8</v>
      </c>
      <c r="D3890" s="221">
        <v>75800000</v>
      </c>
      <c r="F3890" s="221" t="s">
        <v>237</v>
      </c>
      <c r="H3890" s="222">
        <v>52404349.329999998</v>
      </c>
      <c r="I3890" s="222">
        <f t="shared" si="121"/>
        <v>-52404349.329999998</v>
      </c>
    </row>
    <row r="3891" spans="1:9" x14ac:dyDescent="0.2">
      <c r="A3891" s="221" t="s">
        <v>15</v>
      </c>
      <c r="B3891" s="225">
        <v>75800000</v>
      </c>
      <c r="C3891" s="221">
        <f t="shared" si="120"/>
        <v>8</v>
      </c>
      <c r="D3891" s="221">
        <v>75800000</v>
      </c>
      <c r="F3891" s="221" t="s">
        <v>237</v>
      </c>
      <c r="H3891" s="222">
        <v>160703.81099999999</v>
      </c>
      <c r="I3891" s="222">
        <f t="shared" si="121"/>
        <v>-160703.81099999999</v>
      </c>
    </row>
    <row r="3892" spans="1:9" x14ac:dyDescent="0.2">
      <c r="A3892" s="221" t="s">
        <v>8</v>
      </c>
      <c r="B3892" s="225" t="s">
        <v>4566</v>
      </c>
      <c r="C3892" s="221">
        <f t="shared" si="120"/>
        <v>8</v>
      </c>
      <c r="D3892" s="221">
        <v>75810000</v>
      </c>
      <c r="F3892" s="221" t="s">
        <v>573</v>
      </c>
      <c r="H3892" s="222">
        <v>596000</v>
      </c>
      <c r="I3892" s="222">
        <f t="shared" si="121"/>
        <v>-596000</v>
      </c>
    </row>
    <row r="3893" spans="1:9" x14ac:dyDescent="0.2">
      <c r="A3893" s="221" t="s">
        <v>17</v>
      </c>
      <c r="B3893" s="225" t="s">
        <v>4567</v>
      </c>
      <c r="C3893" s="221">
        <f t="shared" si="120"/>
        <v>6</v>
      </c>
      <c r="D3893" s="221">
        <v>75810000</v>
      </c>
      <c r="F3893" s="221" t="s">
        <v>238</v>
      </c>
      <c r="G3893" s="222">
        <v>0</v>
      </c>
      <c r="H3893" s="222">
        <v>16785400</v>
      </c>
      <c r="I3893" s="222">
        <f t="shared" si="121"/>
        <v>-16785400</v>
      </c>
    </row>
    <row r="3894" spans="1:9" x14ac:dyDescent="0.2">
      <c r="A3894" s="221" t="s">
        <v>20</v>
      </c>
      <c r="B3894" s="225">
        <v>75810000</v>
      </c>
      <c r="C3894" s="221">
        <f t="shared" si="120"/>
        <v>8</v>
      </c>
      <c r="D3894" s="221">
        <v>75810000</v>
      </c>
      <c r="F3894" s="221" t="s">
        <v>573</v>
      </c>
      <c r="H3894" s="222">
        <v>3968300</v>
      </c>
      <c r="I3894" s="222">
        <f t="shared" si="121"/>
        <v>-3968300</v>
      </c>
    </row>
    <row r="3895" spans="1:9" x14ac:dyDescent="0.2">
      <c r="A3895" s="221" t="s">
        <v>26</v>
      </c>
      <c r="B3895" s="225" t="s">
        <v>4566</v>
      </c>
      <c r="C3895" s="221">
        <f t="shared" si="120"/>
        <v>8</v>
      </c>
      <c r="D3895" s="221">
        <v>75810000</v>
      </c>
      <c r="F3895" s="221" t="s">
        <v>573</v>
      </c>
      <c r="H3895" s="222">
        <v>5636500</v>
      </c>
      <c r="I3895" s="222">
        <f t="shared" si="121"/>
        <v>-5636500</v>
      </c>
    </row>
    <row r="3896" spans="1:9" x14ac:dyDescent="0.2">
      <c r="A3896" s="221" t="s">
        <v>149</v>
      </c>
      <c r="B3896" s="225" t="s">
        <v>1111</v>
      </c>
      <c r="C3896" s="221">
        <f t="shared" si="120"/>
        <v>7</v>
      </c>
      <c r="D3896" s="221">
        <v>75810000</v>
      </c>
      <c r="F3896" s="221" t="s">
        <v>573</v>
      </c>
      <c r="H3896" s="222">
        <v>3401000</v>
      </c>
      <c r="I3896" s="222">
        <f t="shared" si="121"/>
        <v>-3401000</v>
      </c>
    </row>
    <row r="3897" spans="1:9" x14ac:dyDescent="0.2">
      <c r="A3897" s="221" t="s">
        <v>148</v>
      </c>
      <c r="B3897" s="225" t="s">
        <v>4566</v>
      </c>
      <c r="C3897" s="221">
        <f t="shared" si="120"/>
        <v>8</v>
      </c>
      <c r="D3897" s="221">
        <v>75810000</v>
      </c>
      <c r="F3897" s="221" t="s">
        <v>573</v>
      </c>
      <c r="H3897" s="222">
        <v>2959000</v>
      </c>
      <c r="I3897" s="222">
        <f t="shared" si="121"/>
        <v>-2959000</v>
      </c>
    </row>
    <row r="3898" spans="1:9" x14ac:dyDescent="0.2">
      <c r="A3898" s="221" t="s">
        <v>7</v>
      </c>
      <c r="B3898" s="225" t="s">
        <v>4566</v>
      </c>
      <c r="C3898" s="221">
        <f t="shared" si="120"/>
        <v>8</v>
      </c>
      <c r="D3898" s="221">
        <v>75810000</v>
      </c>
      <c r="F3898" s="221" t="s">
        <v>573</v>
      </c>
      <c r="H3898" s="222">
        <v>1192000</v>
      </c>
      <c r="I3898" s="222">
        <f t="shared" si="121"/>
        <v>-1192000</v>
      </c>
    </row>
    <row r="3899" spans="1:9" x14ac:dyDescent="0.2">
      <c r="A3899" s="221" t="s">
        <v>145</v>
      </c>
      <c r="B3899" s="225" t="s">
        <v>4566</v>
      </c>
      <c r="C3899" s="221">
        <f t="shared" si="120"/>
        <v>8</v>
      </c>
      <c r="D3899" s="221">
        <v>75810000</v>
      </c>
      <c r="F3899" s="221" t="s">
        <v>238</v>
      </c>
      <c r="H3899" s="222">
        <v>738000</v>
      </c>
      <c r="I3899" s="222">
        <f t="shared" si="121"/>
        <v>-738000</v>
      </c>
    </row>
    <row r="3900" spans="1:9" x14ac:dyDescent="0.2">
      <c r="A3900" s="221" t="s">
        <v>33</v>
      </c>
      <c r="B3900" s="225">
        <v>75810000</v>
      </c>
      <c r="C3900" s="221">
        <f t="shared" si="120"/>
        <v>8</v>
      </c>
      <c r="D3900" s="221">
        <v>75810000</v>
      </c>
      <c r="F3900" s="221" t="s">
        <v>238</v>
      </c>
      <c r="H3900" s="222">
        <v>5840000</v>
      </c>
      <c r="I3900" s="222">
        <f t="shared" si="121"/>
        <v>-5840000</v>
      </c>
    </row>
    <row r="3901" spans="1:9" x14ac:dyDescent="0.2">
      <c r="A3901" s="221" t="s">
        <v>9</v>
      </c>
      <c r="B3901" s="225" t="s">
        <v>1111</v>
      </c>
      <c r="C3901" s="221">
        <f t="shared" si="120"/>
        <v>7</v>
      </c>
      <c r="D3901" s="221">
        <v>75810000</v>
      </c>
      <c r="F3901" s="221" t="s">
        <v>573</v>
      </c>
      <c r="G3901" s="222">
        <v>0</v>
      </c>
      <c r="H3901" s="222">
        <v>5477000</v>
      </c>
      <c r="I3901" s="222">
        <f t="shared" si="121"/>
        <v>-5477000</v>
      </c>
    </row>
    <row r="3902" spans="1:9" x14ac:dyDescent="0.2">
      <c r="A3902" s="221" t="s">
        <v>13</v>
      </c>
      <c r="B3902" s="225" t="s">
        <v>1111</v>
      </c>
      <c r="C3902" s="221">
        <f t="shared" si="120"/>
        <v>7</v>
      </c>
      <c r="D3902" s="221">
        <v>75810000</v>
      </c>
      <c r="F3902" s="221" t="s">
        <v>573</v>
      </c>
      <c r="G3902" s="222">
        <v>0</v>
      </c>
      <c r="H3902" s="222">
        <v>14015000</v>
      </c>
      <c r="I3902" s="222">
        <f t="shared" si="121"/>
        <v>-14015000</v>
      </c>
    </row>
    <row r="3903" spans="1:9" x14ac:dyDescent="0.2">
      <c r="A3903" s="221" t="s">
        <v>30</v>
      </c>
      <c r="B3903" s="225" t="s">
        <v>4566</v>
      </c>
      <c r="C3903" s="221">
        <f t="shared" si="120"/>
        <v>8</v>
      </c>
      <c r="D3903" s="221">
        <v>75810000</v>
      </c>
      <c r="F3903" s="221" t="s">
        <v>573</v>
      </c>
      <c r="H3903" s="222">
        <v>3294500</v>
      </c>
      <c r="I3903" s="222">
        <f t="shared" si="121"/>
        <v>-3294500</v>
      </c>
    </row>
    <row r="3904" spans="1:9" x14ac:dyDescent="0.2">
      <c r="A3904" s="221" t="s">
        <v>21</v>
      </c>
      <c r="B3904" s="225" t="s">
        <v>1111</v>
      </c>
      <c r="C3904" s="221">
        <f t="shared" si="120"/>
        <v>7</v>
      </c>
      <c r="D3904" s="221">
        <v>75810000</v>
      </c>
      <c r="F3904" s="221" t="s">
        <v>573</v>
      </c>
      <c r="G3904" s="222">
        <v>0</v>
      </c>
      <c r="H3904" s="222">
        <v>2930000</v>
      </c>
      <c r="I3904" s="222">
        <f t="shared" si="121"/>
        <v>-2930000</v>
      </c>
    </row>
    <row r="3905" spans="1:9" x14ac:dyDescent="0.2">
      <c r="A3905" s="221" t="s">
        <v>1</v>
      </c>
      <c r="B3905" s="225" t="s">
        <v>4566</v>
      </c>
      <c r="C3905" s="221">
        <f t="shared" si="120"/>
        <v>8</v>
      </c>
      <c r="D3905" s="221">
        <v>75810000</v>
      </c>
      <c r="F3905" s="221" t="s">
        <v>238</v>
      </c>
      <c r="H3905" s="222">
        <v>12163000</v>
      </c>
      <c r="I3905" s="222">
        <f t="shared" si="121"/>
        <v>-12163000</v>
      </c>
    </row>
    <row r="3906" spans="1:9" x14ac:dyDescent="0.2">
      <c r="A3906" s="221" t="s">
        <v>5</v>
      </c>
      <c r="B3906" s="225" t="s">
        <v>1111</v>
      </c>
      <c r="C3906" s="221">
        <f t="shared" ref="C3906:C3969" si="122">+LEN(B:B)</f>
        <v>7</v>
      </c>
      <c r="D3906" s="221">
        <v>75810000</v>
      </c>
      <c r="F3906" s="221" t="s">
        <v>573</v>
      </c>
      <c r="G3906" s="222">
        <v>0</v>
      </c>
      <c r="H3906" s="222">
        <v>4311000</v>
      </c>
      <c r="I3906" s="222">
        <f t="shared" ref="I3906:I3969" si="123">+G:G-H:H</f>
        <v>-4311000</v>
      </c>
    </row>
    <row r="3907" spans="1:9" x14ac:dyDescent="0.2">
      <c r="A3907" s="221" t="s">
        <v>15</v>
      </c>
      <c r="B3907" s="225">
        <v>75810000</v>
      </c>
      <c r="C3907" s="221">
        <f t="shared" si="122"/>
        <v>8</v>
      </c>
      <c r="D3907" s="221">
        <v>75810000</v>
      </c>
      <c r="F3907" s="221" t="s">
        <v>238</v>
      </c>
      <c r="H3907" s="222">
        <v>7937000</v>
      </c>
      <c r="I3907" s="222">
        <f t="shared" si="123"/>
        <v>-7937000</v>
      </c>
    </row>
    <row r="3908" spans="1:9" x14ac:dyDescent="0.2">
      <c r="A3908" s="221" t="s">
        <v>17</v>
      </c>
      <c r="B3908" s="225" t="s">
        <v>4568</v>
      </c>
      <c r="C3908" s="221">
        <f t="shared" si="122"/>
        <v>6</v>
      </c>
      <c r="D3908" s="221">
        <v>75830000</v>
      </c>
      <c r="F3908" s="221" t="s">
        <v>1454</v>
      </c>
      <c r="G3908" s="222">
        <v>0</v>
      </c>
      <c r="H3908" s="222">
        <v>138797599.61000001</v>
      </c>
      <c r="I3908" s="222">
        <f t="shared" si="123"/>
        <v>-138797599.61000001</v>
      </c>
    </row>
    <row r="3909" spans="1:9" x14ac:dyDescent="0.2">
      <c r="A3909" s="221" t="s">
        <v>15</v>
      </c>
      <c r="B3909" s="225">
        <v>75830000</v>
      </c>
      <c r="C3909" s="221">
        <f t="shared" si="122"/>
        <v>8</v>
      </c>
      <c r="D3909" s="221">
        <v>75830000</v>
      </c>
      <c r="F3909" s="221" t="s">
        <v>4569</v>
      </c>
      <c r="H3909" s="222">
        <v>390000</v>
      </c>
      <c r="I3909" s="222">
        <f t="shared" si="123"/>
        <v>-390000</v>
      </c>
    </row>
    <row r="3910" spans="1:9" x14ac:dyDescent="0.2">
      <c r="A3910" s="221" t="s">
        <v>20</v>
      </c>
      <c r="B3910" s="225">
        <v>75850000</v>
      </c>
      <c r="C3910" s="221">
        <f t="shared" si="122"/>
        <v>8</v>
      </c>
      <c r="D3910" s="221">
        <v>75850000</v>
      </c>
      <c r="F3910" s="221" t="s">
        <v>1629</v>
      </c>
      <c r="H3910" s="222">
        <v>400000</v>
      </c>
      <c r="I3910" s="222">
        <f t="shared" si="123"/>
        <v>-400000</v>
      </c>
    </row>
    <row r="3911" spans="1:9" x14ac:dyDescent="0.2">
      <c r="A3911" s="221" t="s">
        <v>26</v>
      </c>
      <c r="B3911" s="225" t="s">
        <v>4570</v>
      </c>
      <c r="C3911" s="221">
        <f t="shared" si="122"/>
        <v>8</v>
      </c>
      <c r="D3911" s="221">
        <v>75850000</v>
      </c>
      <c r="F3911" s="221" t="s">
        <v>1629</v>
      </c>
      <c r="H3911" s="222">
        <v>5370329.6699999999</v>
      </c>
      <c r="I3911" s="222">
        <f t="shared" si="123"/>
        <v>-5370329.6699999999</v>
      </c>
    </row>
    <row r="3912" spans="1:9" x14ac:dyDescent="0.2">
      <c r="A3912" s="221" t="s">
        <v>149</v>
      </c>
      <c r="B3912" s="225" t="s">
        <v>1112</v>
      </c>
      <c r="C3912" s="221">
        <f t="shared" si="122"/>
        <v>7</v>
      </c>
      <c r="D3912" s="221">
        <v>75850000</v>
      </c>
      <c r="F3912" s="221" t="s">
        <v>1629</v>
      </c>
      <c r="H3912" s="222">
        <v>148354.63</v>
      </c>
      <c r="I3912" s="222">
        <f t="shared" si="123"/>
        <v>-148354.63</v>
      </c>
    </row>
    <row r="3913" spans="1:9" x14ac:dyDescent="0.2">
      <c r="A3913" s="221" t="s">
        <v>33</v>
      </c>
      <c r="B3913" s="225">
        <v>75850000</v>
      </c>
      <c r="C3913" s="221">
        <f t="shared" si="122"/>
        <v>8</v>
      </c>
      <c r="D3913" s="221">
        <v>75850000</v>
      </c>
      <c r="F3913" s="221" t="s">
        <v>4571</v>
      </c>
      <c r="H3913" s="222">
        <v>1070768.76</v>
      </c>
      <c r="I3913" s="222">
        <f t="shared" si="123"/>
        <v>-1070768.76</v>
      </c>
    </row>
    <row r="3914" spans="1:9" x14ac:dyDescent="0.2">
      <c r="A3914" s="221" t="s">
        <v>13</v>
      </c>
      <c r="B3914" s="225" t="s">
        <v>1112</v>
      </c>
      <c r="C3914" s="221">
        <f t="shared" si="122"/>
        <v>7</v>
      </c>
      <c r="D3914" s="221">
        <v>75850000</v>
      </c>
      <c r="F3914" s="221" t="s">
        <v>784</v>
      </c>
      <c r="G3914" s="222">
        <v>0</v>
      </c>
      <c r="H3914" s="222">
        <v>425000</v>
      </c>
      <c r="I3914" s="222">
        <f t="shared" si="123"/>
        <v>-425000</v>
      </c>
    </row>
    <row r="3915" spans="1:9" x14ac:dyDescent="0.2">
      <c r="A3915" s="221" t="s">
        <v>26</v>
      </c>
      <c r="B3915" s="225" t="s">
        <v>4572</v>
      </c>
      <c r="C3915" s="221">
        <f t="shared" si="122"/>
        <v>8</v>
      </c>
      <c r="D3915" s="221">
        <v>76500000</v>
      </c>
      <c r="F3915" s="221" t="s">
        <v>785</v>
      </c>
      <c r="H3915" s="222">
        <v>577387.81000000006</v>
      </c>
      <c r="I3915" s="222">
        <f t="shared" si="123"/>
        <v>-577387.81000000006</v>
      </c>
    </row>
    <row r="3916" spans="1:9" x14ac:dyDescent="0.2">
      <c r="A3916" s="221" t="s">
        <v>3315</v>
      </c>
      <c r="B3916" s="225" t="s">
        <v>4573</v>
      </c>
      <c r="C3916" s="221">
        <f t="shared" si="122"/>
        <v>6</v>
      </c>
      <c r="D3916" s="221">
        <v>76500000</v>
      </c>
      <c r="F3916" s="221" t="s">
        <v>527</v>
      </c>
      <c r="H3916" s="222">
        <v>3821061.55</v>
      </c>
      <c r="I3916" s="222">
        <f t="shared" si="123"/>
        <v>-3821061.55</v>
      </c>
    </row>
    <row r="3917" spans="1:9" x14ac:dyDescent="0.2">
      <c r="A3917" s="221" t="s">
        <v>3316</v>
      </c>
      <c r="B3917" s="225" t="s">
        <v>4573</v>
      </c>
      <c r="C3917" s="221">
        <f t="shared" si="122"/>
        <v>6</v>
      </c>
      <c r="D3917" s="221">
        <v>76500000</v>
      </c>
      <c r="F3917" s="221" t="s">
        <v>527</v>
      </c>
      <c r="H3917" s="222">
        <v>729272.01</v>
      </c>
      <c r="I3917" s="222">
        <f t="shared" si="123"/>
        <v>-729272.01</v>
      </c>
    </row>
    <row r="3918" spans="1:9" x14ac:dyDescent="0.2">
      <c r="A3918" s="221" t="s">
        <v>33</v>
      </c>
      <c r="B3918" s="225">
        <v>76500000</v>
      </c>
      <c r="C3918" s="221">
        <f t="shared" si="122"/>
        <v>8</v>
      </c>
      <c r="D3918" s="221">
        <v>76500000</v>
      </c>
      <c r="F3918" s="221" t="s">
        <v>4574</v>
      </c>
      <c r="H3918" s="222">
        <v>989631.82</v>
      </c>
      <c r="I3918" s="222">
        <f t="shared" si="123"/>
        <v>-989631.82</v>
      </c>
    </row>
    <row r="3919" spans="1:9" x14ac:dyDescent="0.2">
      <c r="A3919" s="221" t="s">
        <v>9</v>
      </c>
      <c r="B3919" s="225" t="s">
        <v>1113</v>
      </c>
      <c r="C3919" s="221">
        <f t="shared" si="122"/>
        <v>7</v>
      </c>
      <c r="D3919" s="221">
        <v>76500000</v>
      </c>
      <c r="F3919" s="221" t="s">
        <v>785</v>
      </c>
      <c r="G3919" s="222">
        <v>0</v>
      </c>
      <c r="H3919" s="222">
        <v>674039.87</v>
      </c>
      <c r="I3919" s="222">
        <f t="shared" si="123"/>
        <v>-674039.87</v>
      </c>
    </row>
    <row r="3920" spans="1:9" x14ac:dyDescent="0.2">
      <c r="A3920" s="221" t="s">
        <v>13</v>
      </c>
      <c r="B3920" s="225" t="s">
        <v>1113</v>
      </c>
      <c r="C3920" s="221">
        <f t="shared" si="122"/>
        <v>7</v>
      </c>
      <c r="D3920" s="221">
        <v>76500000</v>
      </c>
      <c r="F3920" s="221" t="s">
        <v>785</v>
      </c>
      <c r="G3920" s="222">
        <v>0</v>
      </c>
      <c r="H3920" s="222">
        <v>741279.8</v>
      </c>
      <c r="I3920" s="222">
        <f t="shared" si="123"/>
        <v>-741279.8</v>
      </c>
    </row>
    <row r="3921" spans="1:9" x14ac:dyDescent="0.2">
      <c r="A3921" s="221" t="s">
        <v>5</v>
      </c>
      <c r="B3921" s="225" t="s">
        <v>1113</v>
      </c>
      <c r="C3921" s="221">
        <f t="shared" si="122"/>
        <v>7</v>
      </c>
      <c r="D3921" s="221">
        <v>76500000</v>
      </c>
      <c r="F3921" s="221" t="s">
        <v>785</v>
      </c>
      <c r="G3921" s="222">
        <v>0</v>
      </c>
      <c r="H3921" s="222">
        <v>80700.320000000007</v>
      </c>
      <c r="I3921" s="222">
        <f t="shared" si="123"/>
        <v>-80700.320000000007</v>
      </c>
    </row>
    <row r="3922" spans="1:9" x14ac:dyDescent="0.2">
      <c r="A3922" s="221" t="s">
        <v>27</v>
      </c>
      <c r="B3922" s="225" t="s">
        <v>4572</v>
      </c>
      <c r="C3922" s="221">
        <f t="shared" si="122"/>
        <v>8</v>
      </c>
      <c r="D3922" s="221">
        <v>76500000</v>
      </c>
      <c r="F3922" s="221" t="s">
        <v>785</v>
      </c>
      <c r="H3922" s="222">
        <v>6001870.6200000001</v>
      </c>
      <c r="I3922" s="222">
        <f t="shared" si="123"/>
        <v>-6001870.6200000001</v>
      </c>
    </row>
    <row r="3923" spans="1:9" x14ac:dyDescent="0.2">
      <c r="A3923" s="221" t="s">
        <v>25</v>
      </c>
      <c r="B3923" s="225">
        <v>76500000</v>
      </c>
      <c r="C3923" s="221">
        <f t="shared" si="122"/>
        <v>8</v>
      </c>
      <c r="D3923" s="221">
        <v>76500000</v>
      </c>
      <c r="F3923" s="221" t="s">
        <v>4574</v>
      </c>
      <c r="H3923" s="222">
        <v>1820304.92</v>
      </c>
      <c r="I3923" s="222">
        <f t="shared" si="123"/>
        <v>-1820304.92</v>
      </c>
    </row>
    <row r="3924" spans="1:9" x14ac:dyDescent="0.2">
      <c r="A3924" s="221" t="s">
        <v>15</v>
      </c>
      <c r="B3924" s="225">
        <v>76500000</v>
      </c>
      <c r="C3924" s="221">
        <f t="shared" si="122"/>
        <v>8</v>
      </c>
      <c r="D3924" s="221">
        <v>76500000</v>
      </c>
      <c r="F3924" s="221" t="s">
        <v>527</v>
      </c>
      <c r="H3924" s="222">
        <v>340644.00199999998</v>
      </c>
      <c r="I3924" s="222">
        <f t="shared" si="123"/>
        <v>-340644.00199999998</v>
      </c>
    </row>
    <row r="3925" spans="1:9" x14ac:dyDescent="0.2">
      <c r="A3925" s="221" t="s">
        <v>17</v>
      </c>
      <c r="B3925" s="225" t="s">
        <v>4575</v>
      </c>
      <c r="C3925" s="221">
        <f t="shared" si="122"/>
        <v>6</v>
      </c>
      <c r="D3925" s="221">
        <v>76600000</v>
      </c>
      <c r="F3925" s="221" t="s">
        <v>239</v>
      </c>
      <c r="G3925" s="222">
        <v>0</v>
      </c>
      <c r="H3925" s="222">
        <v>8704388.3900000006</v>
      </c>
      <c r="I3925" s="222">
        <f t="shared" si="123"/>
        <v>-8704388.3900000006</v>
      </c>
    </row>
    <row r="3926" spans="1:9" x14ac:dyDescent="0.2">
      <c r="A3926" s="221" t="s">
        <v>26</v>
      </c>
      <c r="B3926" s="225" t="s">
        <v>4576</v>
      </c>
      <c r="C3926" s="221">
        <f t="shared" si="122"/>
        <v>8</v>
      </c>
      <c r="D3926" s="221">
        <v>76600000</v>
      </c>
      <c r="F3926" s="221" t="s">
        <v>786</v>
      </c>
      <c r="H3926" s="222">
        <v>106783797.25</v>
      </c>
      <c r="I3926" s="222">
        <f t="shared" si="123"/>
        <v>-106783797.25</v>
      </c>
    </row>
    <row r="3927" spans="1:9" x14ac:dyDescent="0.2">
      <c r="A3927" s="221" t="s">
        <v>9</v>
      </c>
      <c r="B3927" s="225" t="s">
        <v>1114</v>
      </c>
      <c r="C3927" s="221">
        <f t="shared" si="122"/>
        <v>7</v>
      </c>
      <c r="D3927" s="221">
        <v>76600000</v>
      </c>
      <c r="F3927" s="221" t="s">
        <v>786</v>
      </c>
      <c r="G3927" s="222">
        <v>0</v>
      </c>
      <c r="H3927" s="222">
        <v>16885344.66</v>
      </c>
      <c r="I3927" s="222">
        <f t="shared" si="123"/>
        <v>-16885344.66</v>
      </c>
    </row>
    <row r="3928" spans="1:9" x14ac:dyDescent="0.2">
      <c r="A3928" s="221" t="s">
        <v>13</v>
      </c>
      <c r="B3928" s="225" t="s">
        <v>1114</v>
      </c>
      <c r="C3928" s="221">
        <f t="shared" si="122"/>
        <v>7</v>
      </c>
      <c r="D3928" s="221">
        <v>76600000</v>
      </c>
      <c r="F3928" s="221" t="s">
        <v>786</v>
      </c>
      <c r="G3928" s="222">
        <v>0</v>
      </c>
      <c r="H3928" s="222">
        <v>28197964.48</v>
      </c>
      <c r="I3928" s="222">
        <f t="shared" si="123"/>
        <v>-28197964.48</v>
      </c>
    </row>
    <row r="3929" spans="1:9" x14ac:dyDescent="0.2">
      <c r="A3929" s="221" t="s">
        <v>1</v>
      </c>
      <c r="B3929" s="225" t="s">
        <v>4576</v>
      </c>
      <c r="C3929" s="221">
        <f t="shared" si="122"/>
        <v>8</v>
      </c>
      <c r="D3929" s="221">
        <v>76600000</v>
      </c>
      <c r="F3929" s="221" t="s">
        <v>239</v>
      </c>
      <c r="H3929" s="222">
        <v>225445</v>
      </c>
      <c r="I3929" s="222">
        <f t="shared" si="123"/>
        <v>-225445</v>
      </c>
    </row>
    <row r="3930" spans="1:9" x14ac:dyDescent="0.2">
      <c r="A3930" s="221" t="s">
        <v>5</v>
      </c>
      <c r="B3930" s="225" t="s">
        <v>1114</v>
      </c>
      <c r="C3930" s="221">
        <f t="shared" si="122"/>
        <v>7</v>
      </c>
      <c r="D3930" s="221">
        <v>76600000</v>
      </c>
      <c r="F3930" s="221" t="s">
        <v>786</v>
      </c>
      <c r="G3930" s="222">
        <v>0</v>
      </c>
      <c r="H3930" s="222">
        <v>252</v>
      </c>
      <c r="I3930" s="222">
        <f t="shared" si="123"/>
        <v>-252</v>
      </c>
    </row>
    <row r="3931" spans="1:9" x14ac:dyDescent="0.2">
      <c r="A3931" s="221" t="s">
        <v>25</v>
      </c>
      <c r="B3931" s="225">
        <v>76600000</v>
      </c>
      <c r="C3931" s="221">
        <f t="shared" si="122"/>
        <v>8</v>
      </c>
      <c r="D3931" s="221">
        <v>76600000</v>
      </c>
      <c r="F3931" s="221" t="s">
        <v>239</v>
      </c>
      <c r="H3931" s="222">
        <v>339456738.42000002</v>
      </c>
      <c r="I3931" s="222">
        <f t="shared" si="123"/>
        <v>-339456738.42000002</v>
      </c>
    </row>
    <row r="3932" spans="1:9" x14ac:dyDescent="0.2">
      <c r="A3932" s="221" t="s">
        <v>15</v>
      </c>
      <c r="B3932" s="225">
        <v>76600000</v>
      </c>
      <c r="C3932" s="221">
        <f t="shared" si="122"/>
        <v>8</v>
      </c>
      <c r="D3932" s="221">
        <v>76600000</v>
      </c>
      <c r="F3932" s="221" t="s">
        <v>239</v>
      </c>
      <c r="H3932" s="222">
        <v>64712854.472000003</v>
      </c>
      <c r="I3932" s="222">
        <f t="shared" si="123"/>
        <v>-64712854.472000003</v>
      </c>
    </row>
    <row r="3933" spans="1:9" x14ac:dyDescent="0.2">
      <c r="A3933" s="221" t="s">
        <v>148</v>
      </c>
      <c r="B3933" s="225" t="s">
        <v>4577</v>
      </c>
      <c r="C3933" s="221">
        <f t="shared" si="122"/>
        <v>8</v>
      </c>
      <c r="D3933" s="221">
        <v>76880000</v>
      </c>
      <c r="F3933" s="221" t="s">
        <v>575</v>
      </c>
      <c r="H3933" s="222">
        <v>766166.76</v>
      </c>
      <c r="I3933" s="222">
        <f t="shared" si="123"/>
        <v>-766166.76</v>
      </c>
    </row>
    <row r="3934" spans="1:9" x14ac:dyDescent="0.2">
      <c r="A3934" s="221" t="s">
        <v>33</v>
      </c>
      <c r="B3934" s="225">
        <v>76880000</v>
      </c>
      <c r="C3934" s="221">
        <f t="shared" si="122"/>
        <v>8</v>
      </c>
      <c r="D3934" s="221">
        <v>76880000</v>
      </c>
      <c r="F3934" s="221" t="s">
        <v>1642</v>
      </c>
      <c r="H3934" s="222">
        <v>5430335.1100000003</v>
      </c>
      <c r="I3934" s="222">
        <f t="shared" si="123"/>
        <v>-5430335.1100000003</v>
      </c>
    </row>
    <row r="3935" spans="1:9" s="226" customFormat="1" x14ac:dyDescent="0.2">
      <c r="A3935" s="221" t="s">
        <v>145</v>
      </c>
      <c r="B3935" s="227" t="s">
        <v>4578</v>
      </c>
      <c r="C3935" s="226">
        <f t="shared" si="122"/>
        <v>8</v>
      </c>
      <c r="D3935" s="226">
        <v>77500000</v>
      </c>
      <c r="E3935" s="221"/>
      <c r="F3935" s="226" t="s">
        <v>4579</v>
      </c>
      <c r="G3935" s="228"/>
      <c r="H3935" s="228">
        <v>155000000</v>
      </c>
      <c r="I3935" s="228">
        <f t="shared" si="123"/>
        <v>-155000000</v>
      </c>
    </row>
    <row r="3936" spans="1:9" x14ac:dyDescent="0.2">
      <c r="A3936" s="221" t="s">
        <v>25</v>
      </c>
      <c r="B3936" s="225">
        <v>78180000</v>
      </c>
      <c r="C3936" s="221">
        <f t="shared" si="122"/>
        <v>8</v>
      </c>
      <c r="D3936" s="221">
        <v>78500000</v>
      </c>
      <c r="F3936" s="221" t="s">
        <v>4580</v>
      </c>
      <c r="H3936" s="222">
        <v>1615687.79</v>
      </c>
      <c r="I3936" s="222">
        <f t="shared" si="123"/>
        <v>-1615687.79</v>
      </c>
    </row>
    <row r="3937" spans="1:9" x14ac:dyDescent="0.2">
      <c r="A3937" s="221" t="s">
        <v>13</v>
      </c>
      <c r="B3937" s="225" t="s">
        <v>1115</v>
      </c>
      <c r="C3937" s="221">
        <f t="shared" si="122"/>
        <v>7</v>
      </c>
      <c r="D3937" s="221">
        <v>78500000</v>
      </c>
      <c r="F3937" s="221" t="s">
        <v>529</v>
      </c>
      <c r="G3937" s="222">
        <v>0</v>
      </c>
      <c r="H3937" s="222">
        <v>1075000</v>
      </c>
      <c r="I3937" s="222">
        <f t="shared" si="123"/>
        <v>-1075000</v>
      </c>
    </row>
    <row r="3938" spans="1:9" x14ac:dyDescent="0.2">
      <c r="A3938" s="221" t="s">
        <v>21</v>
      </c>
      <c r="B3938" s="225" t="s">
        <v>1115</v>
      </c>
      <c r="C3938" s="221">
        <f t="shared" si="122"/>
        <v>7</v>
      </c>
      <c r="D3938" s="221">
        <v>78500000</v>
      </c>
      <c r="F3938" s="221" t="s">
        <v>529</v>
      </c>
      <c r="G3938" s="222">
        <v>0</v>
      </c>
      <c r="H3938" s="222">
        <v>35.15</v>
      </c>
      <c r="I3938" s="222">
        <f t="shared" si="123"/>
        <v>-35.15</v>
      </c>
    </row>
    <row r="3939" spans="1:9" x14ac:dyDescent="0.2">
      <c r="A3939" s="221" t="s">
        <v>41</v>
      </c>
      <c r="B3939" s="225">
        <v>1010000</v>
      </c>
      <c r="C3939" s="221">
        <f t="shared" si="122"/>
        <v>7</v>
      </c>
      <c r="D3939" s="221">
        <v>10100000</v>
      </c>
      <c r="F3939" s="221" t="s">
        <v>581</v>
      </c>
      <c r="H3939" s="222">
        <v>2000000</v>
      </c>
      <c r="I3939" s="222">
        <f t="shared" si="123"/>
        <v>-2000000</v>
      </c>
    </row>
    <row r="3940" spans="1:9" x14ac:dyDescent="0.2">
      <c r="A3940" s="221" t="s">
        <v>41</v>
      </c>
      <c r="B3940" s="225">
        <v>1190000</v>
      </c>
      <c r="C3940" s="221">
        <f t="shared" si="122"/>
        <v>7</v>
      </c>
      <c r="D3940" s="221">
        <v>11900000</v>
      </c>
      <c r="F3940" s="221" t="s">
        <v>1465</v>
      </c>
      <c r="G3940" s="222">
        <v>228672793.72</v>
      </c>
      <c r="I3940" s="222">
        <f t="shared" si="123"/>
        <v>228672793.72</v>
      </c>
    </row>
    <row r="3941" spans="1:9" x14ac:dyDescent="0.2">
      <c r="A3941" s="221" t="s">
        <v>41</v>
      </c>
      <c r="B3941" s="225">
        <v>1280000</v>
      </c>
      <c r="C3941" s="221">
        <f t="shared" si="122"/>
        <v>7</v>
      </c>
      <c r="D3941" s="221">
        <v>12800000</v>
      </c>
      <c r="F3941" s="221" t="s">
        <v>586</v>
      </c>
      <c r="G3941" s="222">
        <v>155960464.69999999</v>
      </c>
      <c r="I3941" s="222">
        <f t="shared" si="123"/>
        <v>155960464.69999999</v>
      </c>
    </row>
    <row r="3942" spans="1:9" x14ac:dyDescent="0.2">
      <c r="A3942" s="221" t="s">
        <v>41</v>
      </c>
      <c r="B3942" s="225">
        <v>1290000</v>
      </c>
      <c r="C3942" s="221">
        <f t="shared" si="122"/>
        <v>7</v>
      </c>
      <c r="D3942" s="221">
        <v>12900000</v>
      </c>
      <c r="F3942" s="221" t="s">
        <v>1466</v>
      </c>
      <c r="I3942" s="222">
        <f t="shared" si="123"/>
        <v>0</v>
      </c>
    </row>
    <row r="3943" spans="1:9" x14ac:dyDescent="0.2">
      <c r="A3943" s="221" t="s">
        <v>41</v>
      </c>
      <c r="B3943" s="225">
        <v>2150000</v>
      </c>
      <c r="C3943" s="221">
        <f t="shared" si="122"/>
        <v>7</v>
      </c>
      <c r="D3943" s="221">
        <v>21500000</v>
      </c>
      <c r="F3943" s="221" t="s">
        <v>592</v>
      </c>
      <c r="G3943" s="222">
        <v>265408165.94999999</v>
      </c>
      <c r="I3943" s="222">
        <f t="shared" si="123"/>
        <v>265408165.94999999</v>
      </c>
    </row>
    <row r="3944" spans="1:9" x14ac:dyDescent="0.2">
      <c r="A3944" s="221" t="s">
        <v>41</v>
      </c>
      <c r="B3944" s="225">
        <v>2152000</v>
      </c>
      <c r="C3944" s="221">
        <f t="shared" si="122"/>
        <v>7</v>
      </c>
      <c r="D3944" s="221">
        <v>21520000</v>
      </c>
      <c r="F3944" s="221" t="s">
        <v>254</v>
      </c>
      <c r="G3944" s="222">
        <v>26331302</v>
      </c>
      <c r="I3944" s="222">
        <f t="shared" si="123"/>
        <v>26331302</v>
      </c>
    </row>
    <row r="3945" spans="1:9" x14ac:dyDescent="0.2">
      <c r="A3945" s="221" t="s">
        <v>41</v>
      </c>
      <c r="B3945" s="225">
        <v>2181000</v>
      </c>
      <c r="C3945" s="221">
        <f t="shared" si="122"/>
        <v>7</v>
      </c>
      <c r="D3945" s="221">
        <v>21810000</v>
      </c>
      <c r="F3945" s="221" t="s">
        <v>2540</v>
      </c>
      <c r="G3945" s="222">
        <v>160427303.40000001</v>
      </c>
      <c r="I3945" s="222">
        <f t="shared" si="123"/>
        <v>160427303.40000001</v>
      </c>
    </row>
    <row r="3946" spans="1:9" x14ac:dyDescent="0.2">
      <c r="A3946" s="221" t="s">
        <v>41</v>
      </c>
      <c r="B3946" s="225">
        <v>2182000</v>
      </c>
      <c r="C3946" s="221">
        <f t="shared" si="122"/>
        <v>7</v>
      </c>
      <c r="D3946" s="221">
        <v>21820000</v>
      </c>
      <c r="F3946" s="221" t="s">
        <v>52</v>
      </c>
      <c r="G3946" s="222">
        <v>67272386.239999995</v>
      </c>
      <c r="I3946" s="222">
        <f t="shared" si="123"/>
        <v>67272386.239999995</v>
      </c>
    </row>
    <row r="3947" spans="1:9" x14ac:dyDescent="0.2">
      <c r="A3947" s="221" t="s">
        <v>41</v>
      </c>
      <c r="B3947" s="225">
        <v>2183000</v>
      </c>
      <c r="C3947" s="221">
        <f t="shared" si="122"/>
        <v>7</v>
      </c>
      <c r="D3947" s="221">
        <v>21830000</v>
      </c>
      <c r="F3947" s="221" t="s">
        <v>596</v>
      </c>
      <c r="G3947" s="222">
        <v>42791787.490000002</v>
      </c>
      <c r="I3947" s="222">
        <f t="shared" si="123"/>
        <v>42791787.490000002</v>
      </c>
    </row>
    <row r="3948" spans="1:9" x14ac:dyDescent="0.2">
      <c r="A3948" s="221" t="s">
        <v>41</v>
      </c>
      <c r="B3948" s="225">
        <v>2184000</v>
      </c>
      <c r="C3948" s="221">
        <f t="shared" si="122"/>
        <v>7</v>
      </c>
      <c r="D3948" s="221">
        <v>21840000</v>
      </c>
      <c r="F3948" s="221" t="s">
        <v>3480</v>
      </c>
      <c r="G3948" s="222">
        <v>339305435.12</v>
      </c>
      <c r="I3948" s="222">
        <f t="shared" si="123"/>
        <v>339305435.12</v>
      </c>
    </row>
    <row r="3949" spans="1:9" x14ac:dyDescent="0.2">
      <c r="A3949" s="221" t="s">
        <v>41</v>
      </c>
      <c r="B3949" s="225">
        <v>2185000</v>
      </c>
      <c r="C3949" s="221">
        <f t="shared" si="122"/>
        <v>7</v>
      </c>
      <c r="D3949" s="221">
        <v>21850000</v>
      </c>
      <c r="F3949" s="221" t="s">
        <v>264</v>
      </c>
      <c r="G3949" s="222">
        <v>2980993.33</v>
      </c>
      <c r="I3949" s="222">
        <f t="shared" si="123"/>
        <v>2980993.33</v>
      </c>
    </row>
    <row r="3950" spans="1:9" x14ac:dyDescent="0.2">
      <c r="A3950" s="221" t="s">
        <v>41</v>
      </c>
      <c r="B3950" s="225">
        <v>2187000</v>
      </c>
      <c r="C3950" s="221">
        <f t="shared" si="122"/>
        <v>7</v>
      </c>
      <c r="D3950" s="221">
        <v>21870000</v>
      </c>
      <c r="F3950" s="221" t="s">
        <v>595</v>
      </c>
      <c r="G3950" s="222">
        <v>304394307.60000002</v>
      </c>
      <c r="I3950" s="222">
        <f t="shared" si="123"/>
        <v>304394307.60000002</v>
      </c>
    </row>
    <row r="3951" spans="1:9" x14ac:dyDescent="0.2">
      <c r="A3951" s="221" t="s">
        <v>41</v>
      </c>
      <c r="B3951" s="225">
        <v>2300000</v>
      </c>
      <c r="C3951" s="221">
        <f t="shared" si="122"/>
        <v>7</v>
      </c>
      <c r="D3951" s="221">
        <v>23000000</v>
      </c>
      <c r="F3951" s="221" t="s">
        <v>266</v>
      </c>
      <c r="G3951" s="222">
        <v>111927019.91</v>
      </c>
      <c r="I3951" s="222">
        <f t="shared" si="123"/>
        <v>111927019.91</v>
      </c>
    </row>
    <row r="3952" spans="1:9" x14ac:dyDescent="0.2">
      <c r="A3952" s="221" t="s">
        <v>41</v>
      </c>
      <c r="B3952" s="225">
        <v>2750000</v>
      </c>
      <c r="C3952" s="221">
        <f t="shared" si="122"/>
        <v>7</v>
      </c>
      <c r="D3952" s="221">
        <v>27500000</v>
      </c>
      <c r="F3952" s="221" t="s">
        <v>599</v>
      </c>
      <c r="G3952" s="222">
        <v>214327396.47</v>
      </c>
      <c r="I3952" s="222">
        <f t="shared" si="123"/>
        <v>214327396.47</v>
      </c>
    </row>
    <row r="3953" spans="1:9" x14ac:dyDescent="0.2">
      <c r="A3953" s="221" t="s">
        <v>41</v>
      </c>
      <c r="B3953" s="225">
        <v>2815000</v>
      </c>
      <c r="C3953" s="221">
        <f t="shared" si="122"/>
        <v>7</v>
      </c>
      <c r="D3953" s="221">
        <v>28150000</v>
      </c>
      <c r="F3953" s="221" t="s">
        <v>604</v>
      </c>
      <c r="H3953" s="222">
        <v>50722768.18</v>
      </c>
      <c r="I3953" s="222">
        <f t="shared" si="123"/>
        <v>-50722768.18</v>
      </c>
    </row>
    <row r="3954" spans="1:9" x14ac:dyDescent="0.2">
      <c r="A3954" s="221" t="s">
        <v>41</v>
      </c>
      <c r="B3954" s="225">
        <v>2815200</v>
      </c>
      <c r="C3954" s="221">
        <f t="shared" si="122"/>
        <v>7</v>
      </c>
      <c r="D3954" s="221">
        <v>28152000</v>
      </c>
      <c r="F3954" s="221" t="s">
        <v>270</v>
      </c>
      <c r="H3954" s="222">
        <v>2997440.09</v>
      </c>
      <c r="I3954" s="222">
        <f t="shared" si="123"/>
        <v>-2997440.09</v>
      </c>
    </row>
    <row r="3955" spans="1:9" x14ac:dyDescent="0.2">
      <c r="A3955" s="221" t="s">
        <v>41</v>
      </c>
      <c r="B3955" s="225">
        <v>2818100</v>
      </c>
      <c r="C3955" s="221">
        <f t="shared" si="122"/>
        <v>7</v>
      </c>
      <c r="D3955" s="221">
        <v>28181000</v>
      </c>
      <c r="F3955" s="221" t="s">
        <v>276</v>
      </c>
      <c r="H3955" s="222">
        <v>23809216.359999999</v>
      </c>
      <c r="I3955" s="222">
        <f t="shared" si="123"/>
        <v>-23809216.359999999</v>
      </c>
    </row>
    <row r="3956" spans="1:9" x14ac:dyDescent="0.2">
      <c r="A3956" s="221" t="s">
        <v>41</v>
      </c>
      <c r="B3956" s="225">
        <v>2818200</v>
      </c>
      <c r="C3956" s="221">
        <f t="shared" si="122"/>
        <v>7</v>
      </c>
      <c r="D3956" s="221">
        <v>28182000</v>
      </c>
      <c r="F3956" s="221" t="s">
        <v>607</v>
      </c>
      <c r="H3956" s="222">
        <v>13845887.17</v>
      </c>
      <c r="I3956" s="222">
        <f t="shared" si="123"/>
        <v>-13845887.17</v>
      </c>
    </row>
    <row r="3957" spans="1:9" x14ac:dyDescent="0.2">
      <c r="A3957" s="221" t="s">
        <v>41</v>
      </c>
      <c r="B3957" s="225">
        <v>2818300</v>
      </c>
      <c r="C3957" s="221">
        <f t="shared" si="122"/>
        <v>7</v>
      </c>
      <c r="D3957" s="221">
        <v>28183000</v>
      </c>
      <c r="F3957" s="221" t="s">
        <v>610</v>
      </c>
      <c r="H3957" s="222">
        <v>11784010.949999999</v>
      </c>
      <c r="I3957" s="222">
        <f t="shared" si="123"/>
        <v>-11784010.949999999</v>
      </c>
    </row>
    <row r="3958" spans="1:9" x14ac:dyDescent="0.2">
      <c r="A3958" s="221" t="s">
        <v>41</v>
      </c>
      <c r="B3958" s="225">
        <v>2818400</v>
      </c>
      <c r="C3958" s="221">
        <f t="shared" si="122"/>
        <v>7</v>
      </c>
      <c r="D3958" s="221">
        <v>28184000</v>
      </c>
      <c r="F3958" s="221" t="s">
        <v>608</v>
      </c>
      <c r="H3958" s="222">
        <v>131128132.45999999</v>
      </c>
      <c r="I3958" s="222">
        <f t="shared" si="123"/>
        <v>-131128132.45999999</v>
      </c>
    </row>
    <row r="3959" spans="1:9" x14ac:dyDescent="0.2">
      <c r="A3959" s="221" t="s">
        <v>41</v>
      </c>
      <c r="B3959" s="225">
        <v>2818500</v>
      </c>
      <c r="C3959" s="221">
        <f t="shared" si="122"/>
        <v>7</v>
      </c>
      <c r="D3959" s="221">
        <v>28185000</v>
      </c>
      <c r="F3959" s="221" t="s">
        <v>279</v>
      </c>
      <c r="H3959" s="222">
        <v>580127.31999999995</v>
      </c>
      <c r="I3959" s="222">
        <f t="shared" si="123"/>
        <v>-580127.31999999995</v>
      </c>
    </row>
    <row r="3960" spans="1:9" x14ac:dyDescent="0.2">
      <c r="A3960" s="221" t="s">
        <v>41</v>
      </c>
      <c r="B3960" s="225">
        <v>2818700</v>
      </c>
      <c r="C3960" s="221">
        <f t="shared" si="122"/>
        <v>7</v>
      </c>
      <c r="D3960" s="221">
        <v>28187000</v>
      </c>
      <c r="F3960" s="221" t="s">
        <v>609</v>
      </c>
      <c r="H3960" s="222">
        <v>39132617.210000001</v>
      </c>
      <c r="I3960" s="222">
        <f t="shared" si="123"/>
        <v>-39132617.210000001</v>
      </c>
    </row>
    <row r="3961" spans="1:9" x14ac:dyDescent="0.2">
      <c r="A3961" s="221" t="s">
        <v>41</v>
      </c>
      <c r="B3961" s="225">
        <v>3710000</v>
      </c>
      <c r="C3961" s="221">
        <f t="shared" si="122"/>
        <v>7</v>
      </c>
      <c r="D3961" s="221">
        <v>37100000</v>
      </c>
      <c r="F3961" s="221" t="s">
        <v>614</v>
      </c>
      <c r="G3961" s="222">
        <v>7243665613.1599998</v>
      </c>
      <c r="I3961" s="222">
        <f t="shared" si="123"/>
        <v>7243665613.1599998</v>
      </c>
    </row>
    <row r="3962" spans="1:9" x14ac:dyDescent="0.2">
      <c r="A3962" s="221" t="s">
        <v>41</v>
      </c>
      <c r="B3962" s="225">
        <v>3800000</v>
      </c>
      <c r="C3962" s="221">
        <f t="shared" si="122"/>
        <v>7</v>
      </c>
      <c r="D3962" s="221">
        <v>38000000</v>
      </c>
      <c r="F3962" s="221" t="s">
        <v>616</v>
      </c>
      <c r="G3962" s="222">
        <v>1205683771.1300001</v>
      </c>
      <c r="I3962" s="222">
        <f t="shared" si="123"/>
        <v>1205683771.1300001</v>
      </c>
    </row>
    <row r="3963" spans="1:9" x14ac:dyDescent="0.2">
      <c r="A3963" s="221" t="s">
        <v>41</v>
      </c>
      <c r="B3963" s="225">
        <v>4011000</v>
      </c>
      <c r="C3963" s="221">
        <f t="shared" si="122"/>
        <v>7</v>
      </c>
      <c r="D3963" s="221">
        <v>40110000</v>
      </c>
      <c r="F3963" s="221" t="s">
        <v>619</v>
      </c>
      <c r="H3963" s="222">
        <v>530402243.20999998</v>
      </c>
      <c r="I3963" s="222">
        <f t="shared" si="123"/>
        <v>-530402243.20999998</v>
      </c>
    </row>
    <row r="3964" spans="1:9" x14ac:dyDescent="0.2">
      <c r="A3964" s="221" t="s">
        <v>41</v>
      </c>
      <c r="B3964" s="225">
        <v>4012000</v>
      </c>
      <c r="C3964" s="221">
        <f t="shared" si="122"/>
        <v>7</v>
      </c>
      <c r="D3964" s="221">
        <v>40120000</v>
      </c>
      <c r="F3964" s="221" t="s">
        <v>620</v>
      </c>
      <c r="H3964" s="222">
        <v>9980207862.6800003</v>
      </c>
      <c r="I3964" s="222">
        <f t="shared" si="123"/>
        <v>-9980207862.6800003</v>
      </c>
    </row>
    <row r="3965" spans="1:9" x14ac:dyDescent="0.2">
      <c r="A3965" s="221" t="s">
        <v>41</v>
      </c>
      <c r="B3965" s="225">
        <v>4032000</v>
      </c>
      <c r="C3965" s="221">
        <f t="shared" si="122"/>
        <v>7</v>
      </c>
      <c r="D3965" s="221">
        <v>40320000</v>
      </c>
      <c r="F3965" s="221" t="s">
        <v>2088</v>
      </c>
      <c r="H3965" s="222">
        <v>205894444.56999999</v>
      </c>
      <c r="I3965" s="222">
        <f t="shared" si="123"/>
        <v>-205894444.56999999</v>
      </c>
    </row>
    <row r="3966" spans="1:9" x14ac:dyDescent="0.2">
      <c r="A3966" s="221" t="s">
        <v>41</v>
      </c>
      <c r="B3966" s="225">
        <v>4034000</v>
      </c>
      <c r="C3966" s="221">
        <f t="shared" si="122"/>
        <v>7</v>
      </c>
      <c r="D3966" s="221">
        <v>40340000</v>
      </c>
      <c r="F3966" s="221" t="s">
        <v>4581</v>
      </c>
      <c r="I3966" s="222">
        <f t="shared" si="123"/>
        <v>0</v>
      </c>
    </row>
    <row r="3967" spans="1:9" x14ac:dyDescent="0.2">
      <c r="A3967" s="221" t="s">
        <v>41</v>
      </c>
      <c r="B3967" s="225">
        <v>4081000</v>
      </c>
      <c r="C3967" s="221">
        <f t="shared" si="122"/>
        <v>7</v>
      </c>
      <c r="D3967" s="221">
        <v>40810000</v>
      </c>
      <c r="F3967" s="221" t="s">
        <v>4582</v>
      </c>
      <c r="H3967" s="222">
        <v>158229263.44999999</v>
      </c>
      <c r="I3967" s="222">
        <f t="shared" si="123"/>
        <v>-158229263.44999999</v>
      </c>
    </row>
    <row r="3968" spans="1:9" x14ac:dyDescent="0.2">
      <c r="A3968" s="221" t="s">
        <v>41</v>
      </c>
      <c r="B3968" s="225">
        <v>4082000</v>
      </c>
      <c r="C3968" s="221">
        <f t="shared" si="122"/>
        <v>7</v>
      </c>
      <c r="D3968" s="221">
        <v>40820000</v>
      </c>
      <c r="F3968" s="221" t="s">
        <v>4583</v>
      </c>
      <c r="I3968" s="222">
        <f t="shared" si="123"/>
        <v>0</v>
      </c>
    </row>
    <row r="3969" spans="1:9" x14ac:dyDescent="0.2">
      <c r="A3969" s="221" t="s">
        <v>41</v>
      </c>
      <c r="B3969" s="225">
        <v>4091000</v>
      </c>
      <c r="C3969" s="221">
        <f t="shared" si="122"/>
        <v>7</v>
      </c>
      <c r="D3969" s="221">
        <v>40910000</v>
      </c>
      <c r="F3969" s="221" t="s">
        <v>285</v>
      </c>
      <c r="G3969" s="222">
        <v>127529015.23999999</v>
      </c>
      <c r="I3969" s="222">
        <f t="shared" si="123"/>
        <v>127529015.23999999</v>
      </c>
    </row>
    <row r="3970" spans="1:9" x14ac:dyDescent="0.2">
      <c r="A3970" s="221" t="s">
        <v>41</v>
      </c>
      <c r="B3970" s="225">
        <v>4092000</v>
      </c>
      <c r="C3970" s="221">
        <f t="shared" ref="C3970:C4033" si="124">+LEN(B:B)</f>
        <v>7</v>
      </c>
      <c r="D3970" s="221">
        <v>40920000</v>
      </c>
      <c r="F3970" s="221" t="s">
        <v>287</v>
      </c>
      <c r="G3970" s="222">
        <v>302644381.02999997</v>
      </c>
      <c r="I3970" s="222">
        <f t="shared" ref="I3970:I4033" si="125">+G:G-H:H</f>
        <v>302644381.02999997</v>
      </c>
    </row>
    <row r="3971" spans="1:9" x14ac:dyDescent="0.2">
      <c r="A3971" s="221" t="s">
        <v>41</v>
      </c>
      <c r="B3971" s="225">
        <v>4110000</v>
      </c>
      <c r="C3971" s="221">
        <f t="shared" si="124"/>
        <v>7</v>
      </c>
      <c r="D3971" s="221">
        <v>41100000</v>
      </c>
      <c r="F3971" s="221" t="s">
        <v>4584</v>
      </c>
      <c r="H3971" s="222">
        <v>344048561.66000003</v>
      </c>
      <c r="I3971" s="222">
        <f t="shared" si="125"/>
        <v>-344048561.66000003</v>
      </c>
    </row>
    <row r="3972" spans="1:9" x14ac:dyDescent="0.2">
      <c r="A3972" s="221" t="s">
        <v>41</v>
      </c>
      <c r="B3972" s="225">
        <v>4111000</v>
      </c>
      <c r="C3972" s="221">
        <f t="shared" si="124"/>
        <v>7</v>
      </c>
      <c r="D3972" s="221">
        <v>41110000</v>
      </c>
      <c r="F3972" s="221" t="s">
        <v>297</v>
      </c>
      <c r="G3972" s="222">
        <v>4810864589.6999998</v>
      </c>
      <c r="I3972" s="222">
        <f t="shared" si="125"/>
        <v>4810864589.6999998</v>
      </c>
    </row>
    <row r="3973" spans="1:9" x14ac:dyDescent="0.2">
      <c r="A3973" s="221" t="s">
        <v>41</v>
      </c>
      <c r="B3973" s="225">
        <v>4130000</v>
      </c>
      <c r="C3973" s="221">
        <f t="shared" si="124"/>
        <v>7</v>
      </c>
      <c r="D3973" s="221">
        <v>41300000</v>
      </c>
      <c r="F3973" s="221" t="s">
        <v>3643</v>
      </c>
      <c r="H3973" s="222">
        <v>1025781.89</v>
      </c>
      <c r="I3973" s="222">
        <f t="shared" si="125"/>
        <v>-1025781.89</v>
      </c>
    </row>
    <row r="3974" spans="1:9" x14ac:dyDescent="0.2">
      <c r="A3974" s="221" t="s">
        <v>41</v>
      </c>
      <c r="B3974" s="225">
        <v>4181000</v>
      </c>
      <c r="C3974" s="221">
        <f t="shared" si="124"/>
        <v>7</v>
      </c>
      <c r="D3974" s="221">
        <v>41810000</v>
      </c>
      <c r="F3974" s="221" t="s">
        <v>624</v>
      </c>
      <c r="G3974" s="222">
        <v>639028192.67999995</v>
      </c>
      <c r="I3974" s="222">
        <f t="shared" si="125"/>
        <v>639028192.67999995</v>
      </c>
    </row>
    <row r="3975" spans="1:9" x14ac:dyDescent="0.2">
      <c r="A3975" s="221" t="s">
        <v>41</v>
      </c>
      <c r="B3975" s="225">
        <v>4183000</v>
      </c>
      <c r="C3975" s="221">
        <f t="shared" si="124"/>
        <v>7</v>
      </c>
      <c r="D3975" s="221">
        <v>41810000</v>
      </c>
      <c r="F3975" s="221" t="s">
        <v>4585</v>
      </c>
      <c r="G3975" s="222">
        <v>1420778264.98</v>
      </c>
      <c r="I3975" s="222">
        <f t="shared" si="125"/>
        <v>1420778264.98</v>
      </c>
    </row>
    <row r="3976" spans="1:9" x14ac:dyDescent="0.2">
      <c r="A3976" s="221" t="s">
        <v>41</v>
      </c>
      <c r="B3976" s="225">
        <v>4190000</v>
      </c>
      <c r="C3976" s="221">
        <f t="shared" si="124"/>
        <v>7</v>
      </c>
      <c r="D3976" s="221">
        <v>41900000</v>
      </c>
      <c r="F3976" s="221" t="s">
        <v>293</v>
      </c>
      <c r="H3976" s="222">
        <v>30408000</v>
      </c>
      <c r="I3976" s="222">
        <f t="shared" si="125"/>
        <v>-30408000</v>
      </c>
    </row>
    <row r="3977" spans="1:9" x14ac:dyDescent="0.2">
      <c r="A3977" s="221" t="s">
        <v>41</v>
      </c>
      <c r="B3977" s="225">
        <v>4198000</v>
      </c>
      <c r="C3977" s="221">
        <f t="shared" si="124"/>
        <v>7</v>
      </c>
      <c r="D3977" s="221">
        <v>41980000</v>
      </c>
      <c r="F3977" s="221" t="s">
        <v>4586</v>
      </c>
      <c r="H3977" s="222">
        <v>418510172.79000002</v>
      </c>
      <c r="I3977" s="222">
        <f t="shared" si="125"/>
        <v>-418510172.79000002</v>
      </c>
    </row>
    <row r="3978" spans="1:9" x14ac:dyDescent="0.2">
      <c r="A3978" s="221" t="s">
        <v>41</v>
      </c>
      <c r="B3978" s="225">
        <v>4210000</v>
      </c>
      <c r="C3978" s="221">
        <f t="shared" si="124"/>
        <v>7</v>
      </c>
      <c r="D3978" s="221">
        <v>42100000</v>
      </c>
      <c r="F3978" s="221" t="s">
        <v>4587</v>
      </c>
      <c r="H3978" s="222">
        <v>188395.8</v>
      </c>
      <c r="I3978" s="222">
        <f t="shared" si="125"/>
        <v>-188395.8</v>
      </c>
    </row>
    <row r="3979" spans="1:9" x14ac:dyDescent="0.2">
      <c r="A3979" s="221" t="s">
        <v>41</v>
      </c>
      <c r="B3979" s="225">
        <v>4250000</v>
      </c>
      <c r="C3979" s="221">
        <f t="shared" si="124"/>
        <v>7</v>
      </c>
      <c r="D3979" s="221">
        <v>42500000</v>
      </c>
      <c r="F3979" s="221" t="s">
        <v>74</v>
      </c>
      <c r="I3979" s="222">
        <f t="shared" si="125"/>
        <v>0</v>
      </c>
    </row>
    <row r="3980" spans="1:9" x14ac:dyDescent="0.2">
      <c r="A3980" s="221" t="s">
        <v>41</v>
      </c>
      <c r="B3980" s="225">
        <v>4251000</v>
      </c>
      <c r="C3980" s="221">
        <f t="shared" si="124"/>
        <v>7</v>
      </c>
      <c r="D3980" s="221">
        <v>42510000</v>
      </c>
      <c r="F3980" s="221" t="s">
        <v>306</v>
      </c>
      <c r="G3980" s="222">
        <v>500000</v>
      </c>
      <c r="I3980" s="222">
        <f t="shared" si="125"/>
        <v>500000</v>
      </c>
    </row>
    <row r="3981" spans="1:9" x14ac:dyDescent="0.2">
      <c r="A3981" s="221" t="s">
        <v>41</v>
      </c>
      <c r="B3981" s="225">
        <v>4252000</v>
      </c>
      <c r="C3981" s="221">
        <f t="shared" si="124"/>
        <v>7</v>
      </c>
      <c r="D3981" s="221">
        <v>42520000</v>
      </c>
      <c r="F3981" s="221" t="s">
        <v>298</v>
      </c>
      <c r="G3981" s="222">
        <v>0.01</v>
      </c>
      <c r="I3981" s="222">
        <f t="shared" si="125"/>
        <v>0.01</v>
      </c>
    </row>
    <row r="3982" spans="1:9" x14ac:dyDescent="0.2">
      <c r="A3982" s="221" t="s">
        <v>41</v>
      </c>
      <c r="B3982" s="225">
        <v>4280000</v>
      </c>
      <c r="C3982" s="221">
        <f t="shared" si="124"/>
        <v>7</v>
      </c>
      <c r="D3982" s="221">
        <v>42800000</v>
      </c>
      <c r="F3982" s="221" t="s">
        <v>626</v>
      </c>
      <c r="H3982" s="222">
        <v>51301491.409999996</v>
      </c>
      <c r="I3982" s="222">
        <f t="shared" si="125"/>
        <v>-51301491.409999996</v>
      </c>
    </row>
    <row r="3983" spans="1:9" x14ac:dyDescent="0.2">
      <c r="A3983" s="221" t="s">
        <v>41</v>
      </c>
      <c r="B3983" s="225">
        <v>4310000</v>
      </c>
      <c r="C3983" s="221">
        <f t="shared" si="124"/>
        <v>7</v>
      </c>
      <c r="D3983" s="221">
        <v>43100000</v>
      </c>
      <c r="F3983" s="221" t="s">
        <v>627</v>
      </c>
      <c r="H3983" s="222">
        <v>19452233.760000002</v>
      </c>
      <c r="I3983" s="222">
        <f t="shared" si="125"/>
        <v>-19452233.760000002</v>
      </c>
    </row>
    <row r="3984" spans="1:9" x14ac:dyDescent="0.2">
      <c r="A3984" s="221" t="s">
        <v>41</v>
      </c>
      <c r="B3984" s="225">
        <v>4311000</v>
      </c>
      <c r="C3984" s="221">
        <f t="shared" si="124"/>
        <v>7</v>
      </c>
      <c r="D3984" s="221">
        <v>43110000</v>
      </c>
      <c r="F3984" s="221" t="s">
        <v>3690</v>
      </c>
      <c r="G3984" s="222">
        <v>174000</v>
      </c>
      <c r="I3984" s="222">
        <f t="shared" si="125"/>
        <v>174000</v>
      </c>
    </row>
    <row r="3985" spans="1:9" x14ac:dyDescent="0.2">
      <c r="A3985" s="221" t="s">
        <v>41</v>
      </c>
      <c r="B3985" s="225">
        <v>4320000</v>
      </c>
      <c r="C3985" s="221">
        <f t="shared" si="124"/>
        <v>7</v>
      </c>
      <c r="D3985" s="221">
        <v>43200000</v>
      </c>
      <c r="F3985" s="221" t="s">
        <v>79</v>
      </c>
      <c r="H3985" s="222">
        <v>7920608.5800000001</v>
      </c>
      <c r="I3985" s="222">
        <f t="shared" si="125"/>
        <v>-7920608.5800000001</v>
      </c>
    </row>
    <row r="3986" spans="1:9" x14ac:dyDescent="0.2">
      <c r="A3986" s="221" t="s">
        <v>41</v>
      </c>
      <c r="B3986" s="225">
        <v>4322000</v>
      </c>
      <c r="C3986" s="221">
        <f t="shared" si="124"/>
        <v>7</v>
      </c>
      <c r="D3986" s="221">
        <v>43220000</v>
      </c>
      <c r="F3986" s="221" t="s">
        <v>629</v>
      </c>
      <c r="H3986" s="222">
        <v>418634.46</v>
      </c>
      <c r="I3986" s="222">
        <f t="shared" si="125"/>
        <v>-418634.46</v>
      </c>
    </row>
    <row r="3987" spans="1:9" x14ac:dyDescent="0.2">
      <c r="A3987" s="221" t="s">
        <v>41</v>
      </c>
      <c r="B3987" s="225">
        <v>4330000</v>
      </c>
      <c r="C3987" s="221">
        <f t="shared" si="124"/>
        <v>7</v>
      </c>
      <c r="D3987" s="221">
        <v>43300000</v>
      </c>
      <c r="F3987" s="221" t="s">
        <v>80</v>
      </c>
      <c r="H3987" s="222">
        <v>1389873.84</v>
      </c>
      <c r="I3987" s="222">
        <f t="shared" si="125"/>
        <v>-1389873.84</v>
      </c>
    </row>
    <row r="3988" spans="1:9" x14ac:dyDescent="0.2">
      <c r="A3988" s="221" t="s">
        <v>41</v>
      </c>
      <c r="B3988" s="225">
        <v>4340000</v>
      </c>
      <c r="C3988" s="221">
        <f t="shared" si="124"/>
        <v>7</v>
      </c>
      <c r="D3988" s="221">
        <v>43400000</v>
      </c>
      <c r="F3988" s="221" t="s">
        <v>81</v>
      </c>
      <c r="H3988" s="222">
        <v>3330000</v>
      </c>
      <c r="I3988" s="222">
        <f t="shared" si="125"/>
        <v>-3330000</v>
      </c>
    </row>
    <row r="3989" spans="1:9" x14ac:dyDescent="0.2">
      <c r="A3989" s="221" t="s">
        <v>41</v>
      </c>
      <c r="B3989" s="225">
        <v>4386000</v>
      </c>
      <c r="C3989" s="221">
        <f t="shared" si="124"/>
        <v>7</v>
      </c>
      <c r="D3989" s="221">
        <v>43860000</v>
      </c>
      <c r="F3989" s="221" t="s">
        <v>631</v>
      </c>
      <c r="H3989" s="222">
        <v>776669.56</v>
      </c>
      <c r="I3989" s="222">
        <f t="shared" si="125"/>
        <v>-776669.56</v>
      </c>
    </row>
    <row r="3990" spans="1:9" x14ac:dyDescent="0.2">
      <c r="A3990" s="221" t="s">
        <v>41</v>
      </c>
      <c r="B3990" s="225">
        <v>4410000</v>
      </c>
      <c r="C3990" s="221">
        <f t="shared" si="124"/>
        <v>7</v>
      </c>
      <c r="D3990" s="221">
        <v>44100000</v>
      </c>
      <c r="F3990" s="221" t="s">
        <v>2554</v>
      </c>
      <c r="H3990" s="222">
        <v>8354725</v>
      </c>
      <c r="I3990" s="222">
        <f t="shared" si="125"/>
        <v>-8354725</v>
      </c>
    </row>
    <row r="3991" spans="1:9" x14ac:dyDescent="0.2">
      <c r="A3991" s="221" t="s">
        <v>41</v>
      </c>
      <c r="B3991" s="225">
        <v>4430000</v>
      </c>
      <c r="C3991" s="221">
        <f t="shared" si="124"/>
        <v>7</v>
      </c>
      <c r="D3991" s="221">
        <v>44300000</v>
      </c>
      <c r="F3991" s="221" t="s">
        <v>633</v>
      </c>
      <c r="G3991" s="222">
        <v>112119008.52</v>
      </c>
      <c r="I3991" s="222">
        <f t="shared" si="125"/>
        <v>112119008.52</v>
      </c>
    </row>
    <row r="3992" spans="1:9" x14ac:dyDescent="0.2">
      <c r="A3992" s="221" t="s">
        <v>41</v>
      </c>
      <c r="B3992" s="225">
        <v>4440000</v>
      </c>
      <c r="C3992" s="221">
        <f t="shared" si="124"/>
        <v>7</v>
      </c>
      <c r="D3992" s="221">
        <v>44400000</v>
      </c>
      <c r="F3992" s="221" t="s">
        <v>310</v>
      </c>
      <c r="H3992" s="222">
        <v>1812146.83</v>
      </c>
      <c r="I3992" s="222">
        <f t="shared" si="125"/>
        <v>-1812146.83</v>
      </c>
    </row>
    <row r="3993" spans="1:9" x14ac:dyDescent="0.2">
      <c r="A3993" s="221" t="s">
        <v>41</v>
      </c>
      <c r="B3993" s="225">
        <v>4441000</v>
      </c>
      <c r="C3993" s="221">
        <f t="shared" si="124"/>
        <v>7</v>
      </c>
      <c r="D3993" s="221">
        <v>44410000</v>
      </c>
      <c r="F3993" s="221" t="s">
        <v>2407</v>
      </c>
      <c r="I3993" s="222">
        <f t="shared" si="125"/>
        <v>0</v>
      </c>
    </row>
    <row r="3994" spans="1:9" x14ac:dyDescent="0.2">
      <c r="A3994" s="221" t="s">
        <v>41</v>
      </c>
      <c r="B3994" s="225">
        <v>4442000</v>
      </c>
      <c r="C3994" s="221">
        <f t="shared" si="124"/>
        <v>7</v>
      </c>
      <c r="D3994" s="221">
        <v>44420000</v>
      </c>
      <c r="F3994" s="221" t="s">
        <v>320</v>
      </c>
      <c r="H3994" s="222">
        <v>258737.48</v>
      </c>
      <c r="I3994" s="222">
        <f t="shared" si="125"/>
        <v>-258737.48</v>
      </c>
    </row>
    <row r="3995" spans="1:9" x14ac:dyDescent="0.2">
      <c r="A3995" s="221" t="s">
        <v>41</v>
      </c>
      <c r="B3995" s="225">
        <v>4443000</v>
      </c>
      <c r="C3995" s="221">
        <f t="shared" si="124"/>
        <v>7</v>
      </c>
      <c r="D3995" s="221">
        <v>44430000</v>
      </c>
      <c r="F3995" s="221" t="s">
        <v>2749</v>
      </c>
      <c r="G3995" s="222">
        <v>157727543.5</v>
      </c>
      <c r="I3995" s="222">
        <f t="shared" si="125"/>
        <v>157727543.5</v>
      </c>
    </row>
    <row r="3996" spans="1:9" x14ac:dyDescent="0.2">
      <c r="A3996" s="221" t="s">
        <v>41</v>
      </c>
      <c r="B3996" s="225">
        <v>4454000</v>
      </c>
      <c r="C3996" s="221">
        <f t="shared" si="124"/>
        <v>7</v>
      </c>
      <c r="D3996" s="221">
        <v>44540000</v>
      </c>
      <c r="F3996" s="221" t="s">
        <v>2558</v>
      </c>
      <c r="G3996" s="222">
        <v>200</v>
      </c>
      <c r="I3996" s="222">
        <f t="shared" si="125"/>
        <v>200</v>
      </c>
    </row>
    <row r="3997" spans="1:9" x14ac:dyDescent="0.2">
      <c r="A3997" s="221" t="s">
        <v>41</v>
      </c>
      <c r="B3997" s="225">
        <v>4455000</v>
      </c>
      <c r="C3997" s="221">
        <f t="shared" si="124"/>
        <v>7</v>
      </c>
      <c r="D3997" s="221">
        <v>44550000</v>
      </c>
      <c r="F3997" s="221" t="s">
        <v>639</v>
      </c>
      <c r="G3997" s="222">
        <v>1016712862.28</v>
      </c>
      <c r="I3997" s="222">
        <f t="shared" si="125"/>
        <v>1016712862.28</v>
      </c>
    </row>
    <row r="3998" spans="1:9" x14ac:dyDescent="0.2">
      <c r="A3998" s="221" t="s">
        <v>41</v>
      </c>
      <c r="B3998" s="225">
        <v>4456100</v>
      </c>
      <c r="C3998" s="221">
        <f t="shared" si="124"/>
        <v>7</v>
      </c>
      <c r="D3998" s="221">
        <v>44561000</v>
      </c>
      <c r="F3998" s="221" t="s">
        <v>4588</v>
      </c>
      <c r="G3998" s="222">
        <v>75467.199999999997</v>
      </c>
      <c r="I3998" s="222">
        <f t="shared" si="125"/>
        <v>75467.199999999997</v>
      </c>
    </row>
    <row r="3999" spans="1:9" x14ac:dyDescent="0.2">
      <c r="A3999" s="221" t="s">
        <v>41</v>
      </c>
      <c r="B3999" s="225">
        <v>4456200</v>
      </c>
      <c r="C3999" s="221">
        <f t="shared" si="124"/>
        <v>7</v>
      </c>
      <c r="D3999" s="221">
        <v>44562000</v>
      </c>
      <c r="F3999" s="221" t="s">
        <v>89</v>
      </c>
      <c r="G3999" s="222">
        <v>1557853.98</v>
      </c>
      <c r="I3999" s="222">
        <f t="shared" si="125"/>
        <v>1557853.98</v>
      </c>
    </row>
    <row r="4000" spans="1:9" x14ac:dyDescent="0.2">
      <c r="A4000" s="221" t="s">
        <v>41</v>
      </c>
      <c r="B4000" s="225">
        <v>4456300</v>
      </c>
      <c r="C4000" s="221">
        <f t="shared" si="124"/>
        <v>7</v>
      </c>
      <c r="D4000" s="221">
        <v>44563000</v>
      </c>
      <c r="F4000" s="221" t="s">
        <v>3757</v>
      </c>
      <c r="G4000" s="222">
        <v>7202316.7999999998</v>
      </c>
      <c r="I4000" s="222">
        <f t="shared" si="125"/>
        <v>7202316.7999999998</v>
      </c>
    </row>
    <row r="4001" spans="1:9" x14ac:dyDescent="0.2">
      <c r="A4001" s="221" t="s">
        <v>41</v>
      </c>
      <c r="B4001" s="225">
        <v>4456400</v>
      </c>
      <c r="C4001" s="221">
        <f t="shared" si="124"/>
        <v>7</v>
      </c>
      <c r="D4001" s="221">
        <v>44564000</v>
      </c>
      <c r="F4001" s="221" t="s">
        <v>91</v>
      </c>
      <c r="G4001" s="222">
        <v>5836428.9100000001</v>
      </c>
      <c r="I4001" s="222">
        <f t="shared" si="125"/>
        <v>5836428.9100000001</v>
      </c>
    </row>
    <row r="4002" spans="1:9" x14ac:dyDescent="0.2">
      <c r="A4002" s="221" t="s">
        <v>41</v>
      </c>
      <c r="B4002" s="225">
        <v>4456500</v>
      </c>
      <c r="C4002" s="221">
        <f t="shared" si="124"/>
        <v>7</v>
      </c>
      <c r="D4002" s="221">
        <v>44565000</v>
      </c>
      <c r="F4002" s="221" t="s">
        <v>1951</v>
      </c>
      <c r="I4002" s="222">
        <f t="shared" si="125"/>
        <v>0</v>
      </c>
    </row>
    <row r="4003" spans="1:9" x14ac:dyDescent="0.2">
      <c r="A4003" s="221" t="s">
        <v>41</v>
      </c>
      <c r="B4003" s="225">
        <v>4457100</v>
      </c>
      <c r="C4003" s="221">
        <f t="shared" si="124"/>
        <v>7</v>
      </c>
      <c r="D4003" s="221">
        <v>44571000</v>
      </c>
      <c r="F4003" s="221" t="s">
        <v>4589</v>
      </c>
      <c r="H4003" s="222">
        <v>7202316.7999999998</v>
      </c>
      <c r="I4003" s="222">
        <f t="shared" si="125"/>
        <v>-7202316.7999999998</v>
      </c>
    </row>
    <row r="4004" spans="1:9" x14ac:dyDescent="0.2">
      <c r="A4004" s="221" t="s">
        <v>41</v>
      </c>
      <c r="B4004" s="225">
        <v>4457200</v>
      </c>
      <c r="C4004" s="221">
        <f t="shared" si="124"/>
        <v>7</v>
      </c>
      <c r="D4004" s="221">
        <v>44572000</v>
      </c>
      <c r="F4004" s="221" t="s">
        <v>4590</v>
      </c>
      <c r="H4004" s="222">
        <v>11181.26</v>
      </c>
      <c r="I4004" s="222">
        <f t="shared" si="125"/>
        <v>-11181.26</v>
      </c>
    </row>
    <row r="4005" spans="1:9" x14ac:dyDescent="0.2">
      <c r="A4005" s="221" t="s">
        <v>41</v>
      </c>
      <c r="B4005" s="225">
        <v>4457400</v>
      </c>
      <c r="C4005" s="221">
        <f t="shared" si="124"/>
        <v>7</v>
      </c>
      <c r="D4005" s="221">
        <v>44574000</v>
      </c>
      <c r="F4005" s="221" t="s">
        <v>642</v>
      </c>
      <c r="I4005" s="222">
        <f t="shared" si="125"/>
        <v>0</v>
      </c>
    </row>
    <row r="4006" spans="1:9" x14ac:dyDescent="0.2">
      <c r="A4006" s="221" t="s">
        <v>41</v>
      </c>
      <c r="B4006" s="225">
        <v>4458000</v>
      </c>
      <c r="C4006" s="221">
        <f t="shared" si="124"/>
        <v>7</v>
      </c>
      <c r="D4006" s="221">
        <v>44580000</v>
      </c>
      <c r="F4006" s="221" t="s">
        <v>3782</v>
      </c>
      <c r="I4006" s="222">
        <f t="shared" si="125"/>
        <v>0</v>
      </c>
    </row>
    <row r="4007" spans="1:9" x14ac:dyDescent="0.2">
      <c r="A4007" s="221" t="s">
        <v>41</v>
      </c>
      <c r="B4007" s="225">
        <v>4458300</v>
      </c>
      <c r="C4007" s="221">
        <f t="shared" si="124"/>
        <v>7</v>
      </c>
      <c r="D4007" s="221">
        <v>44583000</v>
      </c>
      <c r="F4007" s="221" t="s">
        <v>329</v>
      </c>
      <c r="G4007" s="222">
        <v>85101623.079999998</v>
      </c>
      <c r="I4007" s="222">
        <f t="shared" si="125"/>
        <v>85101623.079999998</v>
      </c>
    </row>
    <row r="4008" spans="1:9" x14ac:dyDescent="0.2">
      <c r="A4008" s="221" t="s">
        <v>41</v>
      </c>
      <c r="B4008" s="225">
        <v>4458400</v>
      </c>
      <c r="C4008" s="221">
        <f t="shared" si="124"/>
        <v>7</v>
      </c>
      <c r="D4008" s="221">
        <v>44584000</v>
      </c>
      <c r="F4008" s="221" t="s">
        <v>645</v>
      </c>
      <c r="H4008" s="222">
        <v>333818022.39999998</v>
      </c>
      <c r="I4008" s="222">
        <f t="shared" si="125"/>
        <v>-333818022.39999998</v>
      </c>
    </row>
    <row r="4009" spans="1:9" x14ac:dyDescent="0.2">
      <c r="A4009" s="221" t="s">
        <v>41</v>
      </c>
      <c r="B4009" s="225">
        <v>4551100</v>
      </c>
      <c r="C4009" s="221">
        <f t="shared" si="124"/>
        <v>7</v>
      </c>
      <c r="D4009" s="221">
        <v>45511000</v>
      </c>
      <c r="F4009" s="221" t="s">
        <v>2409</v>
      </c>
      <c r="H4009" s="222">
        <v>65655000</v>
      </c>
      <c r="I4009" s="222">
        <f t="shared" si="125"/>
        <v>-65655000</v>
      </c>
    </row>
    <row r="4010" spans="1:9" x14ac:dyDescent="0.2">
      <c r="A4010" s="221" t="s">
        <v>41</v>
      </c>
      <c r="B4010" s="225">
        <v>4551200</v>
      </c>
      <c r="C4010" s="221">
        <f t="shared" si="124"/>
        <v>7</v>
      </c>
      <c r="D4010" s="221">
        <v>45512000</v>
      </c>
      <c r="F4010" s="221" t="s">
        <v>1869</v>
      </c>
      <c r="H4010" s="222">
        <v>370990000</v>
      </c>
      <c r="I4010" s="222">
        <f t="shared" si="125"/>
        <v>-370990000</v>
      </c>
    </row>
    <row r="4011" spans="1:9" x14ac:dyDescent="0.2">
      <c r="A4011" s="221" t="s">
        <v>41</v>
      </c>
      <c r="B4011" s="225">
        <v>4551300</v>
      </c>
      <c r="C4011" s="221">
        <f t="shared" si="124"/>
        <v>7</v>
      </c>
      <c r="D4011" s="221">
        <v>45513000</v>
      </c>
      <c r="F4011" s="221" t="s">
        <v>3170</v>
      </c>
      <c r="H4011" s="222">
        <v>7940000</v>
      </c>
      <c r="I4011" s="222">
        <f t="shared" si="125"/>
        <v>-7940000</v>
      </c>
    </row>
    <row r="4012" spans="1:9" x14ac:dyDescent="0.2">
      <c r="A4012" s="221" t="s">
        <v>41</v>
      </c>
      <c r="B4012" s="225">
        <v>4620000</v>
      </c>
      <c r="C4012" s="221">
        <f t="shared" si="124"/>
        <v>7</v>
      </c>
      <c r="D4012" s="221">
        <v>46200000</v>
      </c>
      <c r="F4012" s="221" t="s">
        <v>1783</v>
      </c>
      <c r="G4012" s="222">
        <v>5426224.3399999999</v>
      </c>
      <c r="I4012" s="222">
        <f t="shared" si="125"/>
        <v>5426224.3399999999</v>
      </c>
    </row>
    <row r="4013" spans="1:9" x14ac:dyDescent="0.2">
      <c r="A4013" s="221" t="s">
        <v>41</v>
      </c>
      <c r="B4013" s="225">
        <v>4660000</v>
      </c>
      <c r="C4013" s="221">
        <f t="shared" si="124"/>
        <v>7</v>
      </c>
      <c r="D4013" s="221">
        <v>46600000</v>
      </c>
      <c r="F4013" s="221" t="s">
        <v>2114</v>
      </c>
      <c r="G4013" s="222">
        <v>3976100</v>
      </c>
      <c r="I4013" s="222">
        <f t="shared" si="125"/>
        <v>3976100</v>
      </c>
    </row>
    <row r="4014" spans="1:9" x14ac:dyDescent="0.2">
      <c r="A4014" s="221" t="s">
        <v>41</v>
      </c>
      <c r="B4014" s="225">
        <v>4661000</v>
      </c>
      <c r="C4014" s="221">
        <f t="shared" si="124"/>
        <v>7</v>
      </c>
      <c r="D4014" s="221">
        <v>46610000</v>
      </c>
      <c r="F4014" s="221" t="s">
        <v>3171</v>
      </c>
      <c r="H4014" s="222">
        <v>96352410.349999994</v>
      </c>
      <c r="I4014" s="222">
        <f t="shared" si="125"/>
        <v>-96352410.349999994</v>
      </c>
    </row>
    <row r="4015" spans="1:9" x14ac:dyDescent="0.2">
      <c r="A4015" s="221" t="s">
        <v>41</v>
      </c>
      <c r="B4015" s="225">
        <v>4669999</v>
      </c>
      <c r="C4015" s="221">
        <f t="shared" si="124"/>
        <v>7</v>
      </c>
      <c r="D4015" s="221">
        <v>46610000</v>
      </c>
      <c r="F4015" s="221" t="s">
        <v>4591</v>
      </c>
      <c r="G4015" s="222">
        <v>31000000</v>
      </c>
      <c r="I4015" s="222">
        <f t="shared" si="125"/>
        <v>31000000</v>
      </c>
    </row>
    <row r="4016" spans="1:9" x14ac:dyDescent="0.2">
      <c r="A4016" s="221" t="s">
        <v>41</v>
      </c>
      <c r="B4016" s="225">
        <v>4670000</v>
      </c>
      <c r="C4016" s="221">
        <f t="shared" si="124"/>
        <v>7</v>
      </c>
      <c r="D4016" s="221">
        <v>46700000</v>
      </c>
      <c r="F4016" s="221" t="s">
        <v>4592</v>
      </c>
      <c r="H4016" s="222">
        <v>4195019800</v>
      </c>
      <c r="I4016" s="222">
        <f t="shared" si="125"/>
        <v>-4195019800</v>
      </c>
    </row>
    <row r="4017" spans="1:9" x14ac:dyDescent="0.2">
      <c r="A4017" s="221" t="s">
        <v>41</v>
      </c>
      <c r="B4017" s="225">
        <v>4680000</v>
      </c>
      <c r="C4017" s="221">
        <f t="shared" si="124"/>
        <v>7</v>
      </c>
      <c r="D4017" s="221">
        <v>46800000</v>
      </c>
      <c r="F4017" s="221" t="s">
        <v>3184</v>
      </c>
      <c r="H4017" s="222">
        <v>19799362.559999999</v>
      </c>
      <c r="I4017" s="222">
        <f t="shared" si="125"/>
        <v>-19799362.559999999</v>
      </c>
    </row>
    <row r="4018" spans="1:9" x14ac:dyDescent="0.2">
      <c r="A4018" s="221" t="s">
        <v>41</v>
      </c>
      <c r="B4018" s="225">
        <v>4710000</v>
      </c>
      <c r="C4018" s="221">
        <f t="shared" si="124"/>
        <v>7</v>
      </c>
      <c r="D4018" s="221">
        <v>47100000</v>
      </c>
      <c r="F4018" s="221" t="s">
        <v>384</v>
      </c>
      <c r="G4018" s="222">
        <v>75088305.5</v>
      </c>
      <c r="I4018" s="222">
        <f t="shared" si="125"/>
        <v>75088305.5</v>
      </c>
    </row>
    <row r="4019" spans="1:9" x14ac:dyDescent="0.2">
      <c r="A4019" s="221" t="s">
        <v>41</v>
      </c>
      <c r="B4019" s="225">
        <v>4860000</v>
      </c>
      <c r="C4019" s="221">
        <f t="shared" si="124"/>
        <v>7</v>
      </c>
      <c r="D4019" s="221">
        <v>48600000</v>
      </c>
      <c r="F4019" s="221" t="s">
        <v>3908</v>
      </c>
      <c r="G4019" s="222">
        <v>9454590.7200000007</v>
      </c>
      <c r="I4019" s="222">
        <f t="shared" si="125"/>
        <v>9454590.7200000007</v>
      </c>
    </row>
    <row r="4020" spans="1:9" x14ac:dyDescent="0.2">
      <c r="A4020" s="221" t="s">
        <v>41</v>
      </c>
      <c r="B4020" s="225">
        <v>5111000</v>
      </c>
      <c r="C4020" s="221">
        <f t="shared" si="124"/>
        <v>7</v>
      </c>
      <c r="D4020" s="221">
        <v>51110000</v>
      </c>
      <c r="F4020" s="221" t="s">
        <v>2571</v>
      </c>
      <c r="G4020" s="222">
        <v>65410240</v>
      </c>
      <c r="I4020" s="222">
        <f t="shared" si="125"/>
        <v>65410240</v>
      </c>
    </row>
    <row r="4021" spans="1:9" x14ac:dyDescent="0.2">
      <c r="A4021" s="221" t="s">
        <v>41</v>
      </c>
      <c r="B4021" s="225">
        <v>5112221</v>
      </c>
      <c r="C4021" s="221">
        <f t="shared" si="124"/>
        <v>7</v>
      </c>
      <c r="D4021" s="221">
        <v>51122410</v>
      </c>
      <c r="F4021" s="221" t="s">
        <v>339</v>
      </c>
      <c r="G4021" s="222">
        <v>5962578.5999999996</v>
      </c>
      <c r="I4021" s="222">
        <f t="shared" si="125"/>
        <v>5962578.5999999996</v>
      </c>
    </row>
    <row r="4022" spans="1:9" x14ac:dyDescent="0.2">
      <c r="A4022" s="221" t="s">
        <v>41</v>
      </c>
      <c r="B4022" s="225">
        <v>5112222</v>
      </c>
      <c r="C4022" s="221">
        <f t="shared" si="124"/>
        <v>7</v>
      </c>
      <c r="D4022" s="221">
        <v>51122410</v>
      </c>
      <c r="F4022" s="221" t="s">
        <v>703</v>
      </c>
      <c r="I4022" s="222">
        <f t="shared" si="125"/>
        <v>0</v>
      </c>
    </row>
    <row r="4023" spans="1:9" x14ac:dyDescent="0.2">
      <c r="A4023" s="221" t="s">
        <v>41</v>
      </c>
      <c r="B4023" s="225">
        <v>5112241</v>
      </c>
      <c r="C4023" s="221">
        <f t="shared" si="124"/>
        <v>7</v>
      </c>
      <c r="D4023" s="221">
        <v>51122410</v>
      </c>
      <c r="F4023" s="221" t="s">
        <v>391</v>
      </c>
      <c r="H4023" s="222">
        <v>5964314.8600000003</v>
      </c>
      <c r="I4023" s="222">
        <f t="shared" si="125"/>
        <v>-5964314.8600000003</v>
      </c>
    </row>
    <row r="4024" spans="1:9" x14ac:dyDescent="0.2">
      <c r="A4024" s="221" t="s">
        <v>41</v>
      </c>
      <c r="B4024" s="225">
        <v>5114000</v>
      </c>
      <c r="C4024" s="221">
        <f t="shared" si="124"/>
        <v>7</v>
      </c>
      <c r="D4024" s="221">
        <v>51140000</v>
      </c>
      <c r="F4024" s="221" t="s">
        <v>2573</v>
      </c>
      <c r="H4024" s="222">
        <v>387859656.76999998</v>
      </c>
      <c r="I4024" s="222">
        <f t="shared" si="125"/>
        <v>-387859656.76999998</v>
      </c>
    </row>
    <row r="4025" spans="1:9" x14ac:dyDescent="0.2">
      <c r="A4025" s="221" t="s">
        <v>41</v>
      </c>
      <c r="B4025" s="225">
        <v>5116000</v>
      </c>
      <c r="C4025" s="221">
        <f t="shared" si="124"/>
        <v>7</v>
      </c>
      <c r="D4025" s="221">
        <v>51160000</v>
      </c>
      <c r="F4025" s="221" t="s">
        <v>4593</v>
      </c>
      <c r="H4025" s="222">
        <v>29853946.32</v>
      </c>
      <c r="I4025" s="222">
        <f t="shared" si="125"/>
        <v>-29853946.32</v>
      </c>
    </row>
    <row r="4026" spans="1:9" x14ac:dyDescent="0.2">
      <c r="A4026" s="221" t="s">
        <v>41</v>
      </c>
      <c r="B4026" s="225">
        <v>5121100</v>
      </c>
      <c r="C4026" s="221">
        <f t="shared" si="124"/>
        <v>7</v>
      </c>
      <c r="D4026" s="221">
        <v>51211000</v>
      </c>
      <c r="F4026" s="221" t="s">
        <v>708</v>
      </c>
      <c r="G4026" s="222">
        <v>10473724.800000001</v>
      </c>
      <c r="I4026" s="222">
        <f t="shared" si="125"/>
        <v>10473724.800000001</v>
      </c>
    </row>
    <row r="4027" spans="1:9" x14ac:dyDescent="0.2">
      <c r="A4027" s="221" t="s">
        <v>41</v>
      </c>
      <c r="B4027" s="225">
        <v>5122100</v>
      </c>
      <c r="C4027" s="221">
        <f t="shared" si="124"/>
        <v>7</v>
      </c>
      <c r="D4027" s="221">
        <v>51221000</v>
      </c>
      <c r="F4027" s="221" t="s">
        <v>714</v>
      </c>
      <c r="G4027" s="222">
        <v>1316325605.48</v>
      </c>
      <c r="I4027" s="222">
        <f t="shared" si="125"/>
        <v>1316325605.48</v>
      </c>
    </row>
    <row r="4028" spans="1:9" x14ac:dyDescent="0.2">
      <c r="A4028" s="221" t="s">
        <v>41</v>
      </c>
      <c r="B4028" s="225">
        <v>5123100</v>
      </c>
      <c r="C4028" s="221">
        <f t="shared" si="124"/>
        <v>7</v>
      </c>
      <c r="D4028" s="221">
        <v>51231000</v>
      </c>
      <c r="F4028" s="221" t="s">
        <v>716</v>
      </c>
      <c r="H4028" s="222">
        <v>37561291.670000002</v>
      </c>
      <c r="I4028" s="222">
        <f t="shared" si="125"/>
        <v>-37561291.670000002</v>
      </c>
    </row>
    <row r="4029" spans="1:9" x14ac:dyDescent="0.2">
      <c r="A4029" s="221" t="s">
        <v>41</v>
      </c>
      <c r="B4029" s="225">
        <v>5124100</v>
      </c>
      <c r="C4029" s="221">
        <f t="shared" si="124"/>
        <v>7</v>
      </c>
      <c r="D4029" s="221">
        <v>51241000</v>
      </c>
      <c r="F4029" s="221" t="s">
        <v>719</v>
      </c>
      <c r="G4029" s="222">
        <v>122271416.91</v>
      </c>
      <c r="I4029" s="222">
        <f t="shared" si="125"/>
        <v>122271416.91</v>
      </c>
    </row>
    <row r="4030" spans="1:9" x14ac:dyDescent="0.2">
      <c r="A4030" s="221" t="s">
        <v>41</v>
      </c>
      <c r="B4030" s="225">
        <v>5126000</v>
      </c>
      <c r="C4030" s="221">
        <f t="shared" si="124"/>
        <v>7</v>
      </c>
      <c r="D4030" s="221">
        <v>51260000</v>
      </c>
      <c r="F4030" s="221" t="s">
        <v>930</v>
      </c>
      <c r="H4030" s="222">
        <v>559418034.41999996</v>
      </c>
      <c r="I4030" s="222">
        <f t="shared" si="125"/>
        <v>-559418034.41999996</v>
      </c>
    </row>
    <row r="4031" spans="1:9" x14ac:dyDescent="0.2">
      <c r="A4031" s="221" t="s">
        <v>41</v>
      </c>
      <c r="B4031" s="225">
        <v>5160000</v>
      </c>
      <c r="C4031" s="221">
        <f t="shared" si="124"/>
        <v>7</v>
      </c>
      <c r="D4031" s="221">
        <v>51260000</v>
      </c>
      <c r="F4031" s="221" t="s">
        <v>407</v>
      </c>
      <c r="H4031" s="222">
        <v>607056.31000000006</v>
      </c>
      <c r="I4031" s="222">
        <f t="shared" si="125"/>
        <v>-607056.31000000006</v>
      </c>
    </row>
    <row r="4032" spans="1:9" x14ac:dyDescent="0.2">
      <c r="A4032" s="221" t="s">
        <v>41</v>
      </c>
      <c r="B4032" s="225">
        <v>5191000</v>
      </c>
      <c r="C4032" s="221">
        <f t="shared" si="124"/>
        <v>7</v>
      </c>
      <c r="D4032" s="221">
        <v>51910000</v>
      </c>
      <c r="F4032" s="221" t="s">
        <v>721</v>
      </c>
      <c r="H4032" s="222">
        <v>525000000</v>
      </c>
      <c r="I4032" s="222">
        <f t="shared" si="125"/>
        <v>-525000000</v>
      </c>
    </row>
    <row r="4033" spans="1:9" x14ac:dyDescent="0.2">
      <c r="A4033" s="221" t="s">
        <v>41</v>
      </c>
      <c r="B4033" s="225">
        <v>5192000</v>
      </c>
      <c r="C4033" s="221">
        <f t="shared" si="124"/>
        <v>7</v>
      </c>
      <c r="D4033" s="221">
        <v>51920000</v>
      </c>
      <c r="F4033" s="221" t="s">
        <v>408</v>
      </c>
      <c r="H4033" s="222">
        <v>325000000</v>
      </c>
      <c r="I4033" s="222">
        <f t="shared" si="125"/>
        <v>-325000000</v>
      </c>
    </row>
    <row r="4034" spans="1:9" x14ac:dyDescent="0.2">
      <c r="A4034" s="221" t="s">
        <v>41</v>
      </c>
      <c r="B4034" s="225">
        <v>5193000</v>
      </c>
      <c r="C4034" s="221">
        <f t="shared" ref="C4034:C4097" si="126">+LEN(B:B)</f>
        <v>7</v>
      </c>
      <c r="D4034" s="221">
        <v>51920000</v>
      </c>
      <c r="F4034" s="221" t="s">
        <v>942</v>
      </c>
      <c r="H4034" s="222">
        <v>953460612.45000005</v>
      </c>
      <c r="I4034" s="222">
        <f t="shared" ref="I4034:I4097" si="127">+G:G-H:H</f>
        <v>-953460612.45000005</v>
      </c>
    </row>
    <row r="4035" spans="1:9" x14ac:dyDescent="0.2">
      <c r="A4035" s="221" t="s">
        <v>41</v>
      </c>
      <c r="B4035" s="225">
        <v>5310000</v>
      </c>
      <c r="C4035" s="221">
        <f t="shared" si="126"/>
        <v>7</v>
      </c>
      <c r="D4035" s="221">
        <v>53100000</v>
      </c>
      <c r="F4035" s="221" t="s">
        <v>4594</v>
      </c>
      <c r="G4035" s="222">
        <v>19463.669999999998</v>
      </c>
      <c r="I4035" s="222">
        <f t="shared" si="127"/>
        <v>19463.669999999998</v>
      </c>
    </row>
    <row r="4036" spans="1:9" x14ac:dyDescent="0.2">
      <c r="A4036" s="221" t="s">
        <v>41</v>
      </c>
      <c r="B4036" s="225">
        <v>5311000</v>
      </c>
      <c r="C4036" s="221">
        <f t="shared" si="126"/>
        <v>7</v>
      </c>
      <c r="D4036" s="221">
        <v>53110000</v>
      </c>
      <c r="F4036" s="221" t="s">
        <v>4595</v>
      </c>
      <c r="G4036" s="222">
        <v>219200</v>
      </c>
      <c r="I4036" s="222">
        <f t="shared" si="127"/>
        <v>219200</v>
      </c>
    </row>
    <row r="4037" spans="1:9" x14ac:dyDescent="0.2">
      <c r="A4037" s="221" t="s">
        <v>41</v>
      </c>
      <c r="B4037" s="225">
        <v>5312000</v>
      </c>
      <c r="C4037" s="221">
        <f t="shared" si="126"/>
        <v>7</v>
      </c>
      <c r="D4037" s="221">
        <v>53120000</v>
      </c>
      <c r="F4037" s="221" t="s">
        <v>4596</v>
      </c>
      <c r="G4037" s="222">
        <v>1377400</v>
      </c>
      <c r="I4037" s="222">
        <f t="shared" si="127"/>
        <v>1377400</v>
      </c>
    </row>
    <row r="4038" spans="1:9" x14ac:dyDescent="0.2">
      <c r="A4038" s="221" t="s">
        <v>41</v>
      </c>
      <c r="B4038" s="225">
        <v>5320000</v>
      </c>
      <c r="C4038" s="221">
        <f t="shared" si="126"/>
        <v>7</v>
      </c>
      <c r="D4038" s="221">
        <v>53200000</v>
      </c>
      <c r="F4038" s="221" t="s">
        <v>3172</v>
      </c>
      <c r="I4038" s="222">
        <f t="shared" si="127"/>
        <v>0</v>
      </c>
    </row>
    <row r="4039" spans="1:9" x14ac:dyDescent="0.2">
      <c r="A4039" s="221" t="s">
        <v>41</v>
      </c>
      <c r="B4039" s="225">
        <v>5321000</v>
      </c>
      <c r="C4039" s="221">
        <f t="shared" si="126"/>
        <v>7</v>
      </c>
      <c r="D4039" s="221">
        <v>53300000</v>
      </c>
      <c r="F4039" s="221" t="s">
        <v>4597</v>
      </c>
      <c r="I4039" s="222">
        <f t="shared" si="127"/>
        <v>0</v>
      </c>
    </row>
    <row r="4040" spans="1:9" x14ac:dyDescent="0.2">
      <c r="A4040" s="221" t="s">
        <v>41</v>
      </c>
      <c r="B4040" s="225">
        <v>5330000</v>
      </c>
      <c r="C4040" s="221">
        <f t="shared" si="126"/>
        <v>7</v>
      </c>
      <c r="D4040" s="221">
        <v>53300000</v>
      </c>
      <c r="F4040" s="221" t="s">
        <v>3185</v>
      </c>
      <c r="I4040" s="222">
        <f t="shared" si="127"/>
        <v>0</v>
      </c>
    </row>
    <row r="4041" spans="1:9" x14ac:dyDescent="0.2">
      <c r="A4041" s="221" t="s">
        <v>41</v>
      </c>
      <c r="B4041" s="225">
        <v>5340000</v>
      </c>
      <c r="C4041" s="221">
        <f t="shared" si="126"/>
        <v>7</v>
      </c>
      <c r="D4041" s="221">
        <v>53400000</v>
      </c>
      <c r="F4041" s="221" t="s">
        <v>3186</v>
      </c>
      <c r="I4041" s="222">
        <f t="shared" si="127"/>
        <v>0</v>
      </c>
    </row>
    <row r="4042" spans="1:9" x14ac:dyDescent="0.2">
      <c r="A4042" s="221" t="s">
        <v>41</v>
      </c>
      <c r="B4042" s="225">
        <v>5350000</v>
      </c>
      <c r="C4042" s="221">
        <f t="shared" si="126"/>
        <v>7</v>
      </c>
      <c r="D4042" s="221">
        <v>53500000</v>
      </c>
      <c r="F4042" s="221" t="s">
        <v>3187</v>
      </c>
      <c r="G4042" s="222">
        <v>178200</v>
      </c>
      <c r="I4042" s="222">
        <f t="shared" si="127"/>
        <v>178200</v>
      </c>
    </row>
    <row r="4043" spans="1:9" x14ac:dyDescent="0.2">
      <c r="A4043" s="221" t="s">
        <v>41</v>
      </c>
      <c r="B4043" s="225">
        <v>5360000</v>
      </c>
      <c r="C4043" s="221">
        <f t="shared" si="126"/>
        <v>7</v>
      </c>
      <c r="D4043" s="221">
        <v>53600000</v>
      </c>
      <c r="F4043" s="221" t="s">
        <v>3188</v>
      </c>
      <c r="G4043" s="222">
        <v>137400</v>
      </c>
      <c r="I4043" s="222">
        <f t="shared" si="127"/>
        <v>137400</v>
      </c>
    </row>
    <row r="4044" spans="1:9" x14ac:dyDescent="0.2">
      <c r="A4044" s="221" t="s">
        <v>41</v>
      </c>
      <c r="B4044" s="225">
        <v>5370000</v>
      </c>
      <c r="C4044" s="221">
        <f t="shared" si="126"/>
        <v>7</v>
      </c>
      <c r="D4044" s="221">
        <v>53700000</v>
      </c>
      <c r="F4044" s="221" t="s">
        <v>3189</v>
      </c>
      <c r="I4044" s="222">
        <f t="shared" si="127"/>
        <v>0</v>
      </c>
    </row>
    <row r="4045" spans="1:9" x14ac:dyDescent="0.2">
      <c r="A4045" s="221" t="s">
        <v>41</v>
      </c>
      <c r="B4045" s="225">
        <v>5380000</v>
      </c>
      <c r="C4045" s="221">
        <f t="shared" si="126"/>
        <v>7</v>
      </c>
      <c r="D4045" s="221">
        <v>53800000</v>
      </c>
      <c r="F4045" s="221" t="s">
        <v>3190</v>
      </c>
      <c r="G4045" s="222">
        <v>8028800</v>
      </c>
      <c r="I4045" s="222">
        <f t="shared" si="127"/>
        <v>8028800</v>
      </c>
    </row>
    <row r="4046" spans="1:9" x14ac:dyDescent="0.2">
      <c r="A4046" s="221" t="s">
        <v>41</v>
      </c>
      <c r="B4046" s="225">
        <v>5390000</v>
      </c>
      <c r="C4046" s="221">
        <f t="shared" si="126"/>
        <v>7</v>
      </c>
      <c r="D4046" s="221">
        <v>53900000</v>
      </c>
      <c r="F4046" s="221" t="s">
        <v>3192</v>
      </c>
      <c r="I4046" s="222">
        <f t="shared" si="127"/>
        <v>0</v>
      </c>
    </row>
    <row r="4047" spans="1:9" x14ac:dyDescent="0.2">
      <c r="A4047" s="221" t="s">
        <v>41</v>
      </c>
      <c r="B4047" s="225">
        <v>5800000</v>
      </c>
      <c r="C4047" s="221">
        <f t="shared" si="126"/>
        <v>7</v>
      </c>
      <c r="D4047" s="221">
        <v>58000000</v>
      </c>
      <c r="F4047" s="221" t="s">
        <v>724</v>
      </c>
      <c r="H4047" s="222">
        <v>740800</v>
      </c>
      <c r="I4047" s="222">
        <f t="shared" si="127"/>
        <v>-740800</v>
      </c>
    </row>
    <row r="4048" spans="1:9" x14ac:dyDescent="0.2">
      <c r="A4048" s="221" t="s">
        <v>41</v>
      </c>
      <c r="B4048" s="225">
        <v>6020100</v>
      </c>
      <c r="C4048" s="221">
        <f t="shared" si="126"/>
        <v>7</v>
      </c>
      <c r="D4048" s="221">
        <v>60201000</v>
      </c>
      <c r="F4048" s="221" t="s">
        <v>430</v>
      </c>
      <c r="G4048" s="222">
        <v>1868189.29</v>
      </c>
      <c r="I4048" s="222">
        <f t="shared" si="127"/>
        <v>1868189.29</v>
      </c>
    </row>
    <row r="4049" spans="1:9" x14ac:dyDescent="0.2">
      <c r="A4049" s="221" t="s">
        <v>41</v>
      </c>
      <c r="B4049" s="225">
        <v>6037000</v>
      </c>
      <c r="C4049" s="221">
        <f t="shared" si="126"/>
        <v>7</v>
      </c>
      <c r="D4049" s="221">
        <v>60370000</v>
      </c>
      <c r="F4049" s="221" t="s">
        <v>725</v>
      </c>
      <c r="G4049" s="222">
        <v>300927551.43000001</v>
      </c>
      <c r="I4049" s="222">
        <f t="shared" si="127"/>
        <v>300927551.43000001</v>
      </c>
    </row>
    <row r="4050" spans="1:9" x14ac:dyDescent="0.2">
      <c r="A4050" s="221" t="s">
        <v>41</v>
      </c>
      <c r="B4050" s="225">
        <v>6038000</v>
      </c>
      <c r="C4050" s="221">
        <f t="shared" si="126"/>
        <v>7</v>
      </c>
      <c r="D4050" s="221">
        <v>60380000</v>
      </c>
      <c r="F4050" s="221" t="s">
        <v>727</v>
      </c>
      <c r="G4050" s="222">
        <v>10754805.279999999</v>
      </c>
      <c r="I4050" s="222">
        <f t="shared" si="127"/>
        <v>10754805.279999999</v>
      </c>
    </row>
    <row r="4051" spans="1:9" x14ac:dyDescent="0.2">
      <c r="A4051" s="221" t="s">
        <v>41</v>
      </c>
      <c r="B4051" s="225">
        <v>6061000</v>
      </c>
      <c r="C4051" s="221">
        <f t="shared" si="126"/>
        <v>7</v>
      </c>
      <c r="D4051" s="221">
        <v>60610000</v>
      </c>
      <c r="F4051" s="221" t="s">
        <v>2411</v>
      </c>
      <c r="G4051" s="222">
        <v>18813737.84</v>
      </c>
      <c r="I4051" s="222">
        <f t="shared" si="127"/>
        <v>18813737.84</v>
      </c>
    </row>
    <row r="4052" spans="1:9" x14ac:dyDescent="0.2">
      <c r="A4052" s="221" t="s">
        <v>41</v>
      </c>
      <c r="B4052" s="225">
        <v>6062000</v>
      </c>
      <c r="C4052" s="221">
        <f t="shared" si="126"/>
        <v>7</v>
      </c>
      <c r="D4052" s="221">
        <v>60620000</v>
      </c>
      <c r="F4052" s="221" t="s">
        <v>378</v>
      </c>
      <c r="G4052" s="222">
        <v>6490772.3200000003</v>
      </c>
      <c r="I4052" s="222">
        <f t="shared" si="127"/>
        <v>6490772.3200000003</v>
      </c>
    </row>
    <row r="4053" spans="1:9" x14ac:dyDescent="0.2">
      <c r="A4053" s="221" t="s">
        <v>41</v>
      </c>
      <c r="B4053" s="225">
        <v>6064000</v>
      </c>
      <c r="C4053" s="221">
        <f t="shared" si="126"/>
        <v>7</v>
      </c>
      <c r="D4053" s="221">
        <v>60640000</v>
      </c>
      <c r="F4053" s="221" t="s">
        <v>382</v>
      </c>
      <c r="G4053" s="222">
        <v>1858241</v>
      </c>
      <c r="I4053" s="222">
        <f t="shared" si="127"/>
        <v>1858241</v>
      </c>
    </row>
    <row r="4054" spans="1:9" x14ac:dyDescent="0.2">
      <c r="A4054" s="221" t="s">
        <v>41</v>
      </c>
      <c r="B4054" s="225">
        <v>6065000</v>
      </c>
      <c r="C4054" s="221">
        <f t="shared" si="126"/>
        <v>7</v>
      </c>
      <c r="D4054" s="221">
        <v>60650000</v>
      </c>
      <c r="F4054" s="221" t="s">
        <v>167</v>
      </c>
      <c r="G4054" s="222">
        <v>30171381.23</v>
      </c>
      <c r="I4054" s="222">
        <f t="shared" si="127"/>
        <v>30171381.23</v>
      </c>
    </row>
    <row r="4055" spans="1:9" x14ac:dyDescent="0.2">
      <c r="A4055" s="221" t="s">
        <v>41</v>
      </c>
      <c r="B4055" s="225">
        <v>6067000</v>
      </c>
      <c r="C4055" s="221">
        <f t="shared" si="126"/>
        <v>7</v>
      </c>
      <c r="D4055" s="221">
        <v>60670000</v>
      </c>
      <c r="F4055" s="221" t="s">
        <v>385</v>
      </c>
      <c r="G4055" s="222">
        <v>2626019</v>
      </c>
      <c r="I4055" s="222">
        <f t="shared" si="127"/>
        <v>2626019</v>
      </c>
    </row>
    <row r="4056" spans="1:9" x14ac:dyDescent="0.2">
      <c r="A4056" s="221" t="s">
        <v>41</v>
      </c>
      <c r="B4056" s="225">
        <v>6068000</v>
      </c>
      <c r="C4056" s="221">
        <f t="shared" si="126"/>
        <v>7</v>
      </c>
      <c r="D4056" s="221">
        <v>60680000</v>
      </c>
      <c r="F4056" s="221" t="s">
        <v>375</v>
      </c>
      <c r="G4056" s="222">
        <v>10561997.92</v>
      </c>
      <c r="I4056" s="222">
        <f t="shared" si="127"/>
        <v>10561997.92</v>
      </c>
    </row>
    <row r="4057" spans="1:9" x14ac:dyDescent="0.2">
      <c r="A4057" s="221" t="s">
        <v>41</v>
      </c>
      <c r="B4057" s="225">
        <v>6071000</v>
      </c>
      <c r="C4057" s="221">
        <f t="shared" si="126"/>
        <v>7</v>
      </c>
      <c r="D4057" s="221">
        <v>60710000</v>
      </c>
      <c r="F4057" s="221" t="s">
        <v>453</v>
      </c>
      <c r="G4057" s="222">
        <v>502263399.07999998</v>
      </c>
      <c r="I4057" s="222">
        <f t="shared" si="127"/>
        <v>502263399.07999998</v>
      </c>
    </row>
    <row r="4058" spans="1:9" x14ac:dyDescent="0.2">
      <c r="A4058" s="221" t="s">
        <v>41</v>
      </c>
      <c r="B4058" s="225">
        <v>6072000</v>
      </c>
      <c r="C4058" s="221">
        <f t="shared" si="126"/>
        <v>7</v>
      </c>
      <c r="D4058" s="221">
        <v>60720000</v>
      </c>
      <c r="F4058" s="221" t="s">
        <v>731</v>
      </c>
      <c r="G4058" s="222">
        <v>5296294553.54</v>
      </c>
      <c r="I4058" s="222">
        <f t="shared" si="127"/>
        <v>5296294553.54</v>
      </c>
    </row>
    <row r="4059" spans="1:9" x14ac:dyDescent="0.2">
      <c r="A4059" s="221" t="s">
        <v>41</v>
      </c>
      <c r="B4059" s="225">
        <v>6080100</v>
      </c>
      <c r="C4059" s="221">
        <f t="shared" si="126"/>
        <v>7</v>
      </c>
      <c r="D4059" s="221">
        <v>60801000</v>
      </c>
      <c r="F4059" s="221" t="s">
        <v>457</v>
      </c>
      <c r="G4059" s="222">
        <v>148063808.08000001</v>
      </c>
      <c r="I4059" s="222">
        <f t="shared" si="127"/>
        <v>148063808.08000001</v>
      </c>
    </row>
    <row r="4060" spans="1:9" x14ac:dyDescent="0.2">
      <c r="A4060" s="221" t="s">
        <v>41</v>
      </c>
      <c r="B4060" s="225">
        <v>6080200</v>
      </c>
      <c r="C4060" s="221">
        <f t="shared" si="126"/>
        <v>7</v>
      </c>
      <c r="D4060" s="221">
        <v>60802000</v>
      </c>
      <c r="F4060" s="221" t="s">
        <v>732</v>
      </c>
      <c r="G4060" s="222">
        <v>2523235.9700000002</v>
      </c>
      <c r="I4060" s="222">
        <f t="shared" si="127"/>
        <v>2523235.9700000002</v>
      </c>
    </row>
    <row r="4061" spans="1:9" x14ac:dyDescent="0.2">
      <c r="A4061" s="221" t="s">
        <v>41</v>
      </c>
      <c r="B4061" s="225">
        <v>6080300</v>
      </c>
      <c r="C4061" s="221">
        <f t="shared" si="126"/>
        <v>7</v>
      </c>
      <c r="D4061" s="221">
        <v>60803000</v>
      </c>
      <c r="F4061" s="221" t="s">
        <v>459</v>
      </c>
      <c r="G4061" s="222">
        <v>16492908.439999999</v>
      </c>
      <c r="I4061" s="222">
        <f t="shared" si="127"/>
        <v>16492908.439999999</v>
      </c>
    </row>
    <row r="4062" spans="1:9" x14ac:dyDescent="0.2">
      <c r="A4062" s="221" t="s">
        <v>41</v>
      </c>
      <c r="B4062" s="225">
        <v>6080400</v>
      </c>
      <c r="C4062" s="221">
        <f t="shared" si="126"/>
        <v>7</v>
      </c>
      <c r="D4062" s="221">
        <v>60804000</v>
      </c>
      <c r="F4062" s="221" t="s">
        <v>461</v>
      </c>
      <c r="G4062" s="222">
        <v>63135762.280000001</v>
      </c>
      <c r="I4062" s="222">
        <f t="shared" si="127"/>
        <v>63135762.280000001</v>
      </c>
    </row>
    <row r="4063" spans="1:9" x14ac:dyDescent="0.2">
      <c r="A4063" s="221" t="s">
        <v>41</v>
      </c>
      <c r="B4063" s="225">
        <v>6080600</v>
      </c>
      <c r="C4063" s="221">
        <f t="shared" si="126"/>
        <v>7</v>
      </c>
      <c r="D4063" s="221">
        <v>60806000</v>
      </c>
      <c r="F4063" s="221" t="s">
        <v>462</v>
      </c>
      <c r="G4063" s="222">
        <v>21248379.219999999</v>
      </c>
      <c r="I4063" s="222">
        <f t="shared" si="127"/>
        <v>21248379.219999999</v>
      </c>
    </row>
    <row r="4064" spans="1:9" x14ac:dyDescent="0.2">
      <c r="A4064" s="221" t="s">
        <v>41</v>
      </c>
      <c r="B4064" s="225">
        <v>6080700</v>
      </c>
      <c r="C4064" s="221">
        <f t="shared" si="126"/>
        <v>7</v>
      </c>
      <c r="D4064" s="221">
        <v>60807000</v>
      </c>
      <c r="F4064" s="221" t="s">
        <v>2138</v>
      </c>
      <c r="G4064" s="222">
        <v>55343</v>
      </c>
      <c r="I4064" s="222">
        <f t="shared" si="127"/>
        <v>55343</v>
      </c>
    </row>
    <row r="4065" spans="1:9" x14ac:dyDescent="0.2">
      <c r="A4065" s="221" t="s">
        <v>41</v>
      </c>
      <c r="B4065" s="225">
        <v>6080800</v>
      </c>
      <c r="C4065" s="221">
        <f t="shared" si="126"/>
        <v>7</v>
      </c>
      <c r="D4065" s="221">
        <v>60808000</v>
      </c>
      <c r="F4065" s="221" t="s">
        <v>464</v>
      </c>
      <c r="G4065" s="222">
        <v>36920952.689999998</v>
      </c>
      <c r="I4065" s="222">
        <f t="shared" si="127"/>
        <v>36920952.689999998</v>
      </c>
    </row>
    <row r="4066" spans="1:9" x14ac:dyDescent="0.2">
      <c r="A4066" s="221" t="s">
        <v>41</v>
      </c>
      <c r="B4066" s="225">
        <v>6080900</v>
      </c>
      <c r="C4066" s="221">
        <f t="shared" si="126"/>
        <v>7</v>
      </c>
      <c r="D4066" s="221">
        <v>60809000</v>
      </c>
      <c r="F4066" s="221" t="s">
        <v>4598</v>
      </c>
      <c r="G4066" s="222">
        <v>671000</v>
      </c>
      <c r="I4066" s="222">
        <f t="shared" si="127"/>
        <v>671000</v>
      </c>
    </row>
    <row r="4067" spans="1:9" x14ac:dyDescent="0.2">
      <c r="A4067" s="221" t="s">
        <v>41</v>
      </c>
      <c r="B4067" s="225">
        <v>6081100</v>
      </c>
      <c r="C4067" s="221">
        <f t="shared" si="126"/>
        <v>7</v>
      </c>
      <c r="D4067" s="221">
        <v>60811000</v>
      </c>
      <c r="F4067" s="221" t="s">
        <v>466</v>
      </c>
      <c r="G4067" s="222">
        <v>480474228.45999998</v>
      </c>
      <c r="I4067" s="222">
        <f t="shared" si="127"/>
        <v>480474228.45999998</v>
      </c>
    </row>
    <row r="4068" spans="1:9" x14ac:dyDescent="0.2">
      <c r="A4068" s="221" t="s">
        <v>41</v>
      </c>
      <c r="B4068" s="225">
        <v>6081110</v>
      </c>
      <c r="C4068" s="221">
        <f t="shared" si="126"/>
        <v>7</v>
      </c>
      <c r="D4068" s="221">
        <v>60811100</v>
      </c>
      <c r="F4068" s="221" t="s">
        <v>468</v>
      </c>
      <c r="G4068" s="222">
        <v>58198162.060000002</v>
      </c>
      <c r="I4068" s="222">
        <f t="shared" si="127"/>
        <v>58198162.060000002</v>
      </c>
    </row>
    <row r="4069" spans="1:9" x14ac:dyDescent="0.2">
      <c r="A4069" s="221" t="s">
        <v>41</v>
      </c>
      <c r="B4069" s="225">
        <v>6081200</v>
      </c>
      <c r="C4069" s="221">
        <f t="shared" si="126"/>
        <v>7</v>
      </c>
      <c r="D4069" s="221">
        <v>60812000</v>
      </c>
      <c r="F4069" s="221" t="s">
        <v>403</v>
      </c>
      <c r="G4069" s="222">
        <v>29116942</v>
      </c>
      <c r="I4069" s="222">
        <f t="shared" si="127"/>
        <v>29116942</v>
      </c>
    </row>
    <row r="4070" spans="1:9" x14ac:dyDescent="0.2">
      <c r="A4070" s="221" t="s">
        <v>41</v>
      </c>
      <c r="B4070" s="225">
        <v>6088000</v>
      </c>
      <c r="C4070" s="221">
        <f t="shared" si="126"/>
        <v>7</v>
      </c>
      <c r="D4070" s="221">
        <v>60880000</v>
      </c>
      <c r="F4070" s="221" t="s">
        <v>988</v>
      </c>
      <c r="G4070" s="222">
        <v>14388010.560000001</v>
      </c>
      <c r="I4070" s="222">
        <f t="shared" si="127"/>
        <v>14388010.560000001</v>
      </c>
    </row>
    <row r="4071" spans="1:9" x14ac:dyDescent="0.2">
      <c r="A4071" s="221" t="s">
        <v>41</v>
      </c>
      <c r="B4071" s="225">
        <v>6111000</v>
      </c>
      <c r="C4071" s="221">
        <f t="shared" si="126"/>
        <v>7</v>
      </c>
      <c r="D4071" s="221">
        <v>61110000</v>
      </c>
      <c r="F4071" s="221" t="s">
        <v>473</v>
      </c>
      <c r="G4071" s="222">
        <v>20001308.5</v>
      </c>
      <c r="I4071" s="222">
        <f t="shared" si="127"/>
        <v>20001308.5</v>
      </c>
    </row>
    <row r="4072" spans="1:9" x14ac:dyDescent="0.2">
      <c r="A4072" s="221" t="s">
        <v>41</v>
      </c>
      <c r="B4072" s="225">
        <v>6130000</v>
      </c>
      <c r="C4072" s="221">
        <f t="shared" si="126"/>
        <v>7</v>
      </c>
      <c r="D4072" s="221">
        <v>61300000</v>
      </c>
      <c r="F4072" s="221" t="s">
        <v>4599</v>
      </c>
      <c r="G4072" s="222">
        <v>105377877.77</v>
      </c>
      <c r="I4072" s="222">
        <f t="shared" si="127"/>
        <v>105377877.77</v>
      </c>
    </row>
    <row r="4073" spans="1:9" x14ac:dyDescent="0.2">
      <c r="A4073" s="221" t="s">
        <v>41</v>
      </c>
      <c r="B4073" s="225">
        <v>6130100</v>
      </c>
      <c r="C4073" s="221">
        <f t="shared" si="126"/>
        <v>7</v>
      </c>
      <c r="D4073" s="221">
        <v>61301000</v>
      </c>
      <c r="F4073" s="221" t="s">
        <v>4600</v>
      </c>
      <c r="G4073" s="222">
        <v>38400000</v>
      </c>
      <c r="I4073" s="222">
        <f t="shared" si="127"/>
        <v>38400000</v>
      </c>
    </row>
    <row r="4074" spans="1:9" x14ac:dyDescent="0.2">
      <c r="A4074" s="221" t="s">
        <v>41</v>
      </c>
      <c r="B4074" s="225">
        <v>6130200</v>
      </c>
      <c r="C4074" s="221">
        <f t="shared" si="126"/>
        <v>7</v>
      </c>
      <c r="D4074" s="221">
        <v>61302000</v>
      </c>
      <c r="F4074" s="221" t="s">
        <v>3174</v>
      </c>
      <c r="G4074" s="222">
        <v>89247004.719999999</v>
      </c>
      <c r="I4074" s="222">
        <f t="shared" si="127"/>
        <v>89247004.719999999</v>
      </c>
    </row>
    <row r="4075" spans="1:9" x14ac:dyDescent="0.2">
      <c r="A4075" s="221" t="s">
        <v>41</v>
      </c>
      <c r="B4075" s="225">
        <v>6130210</v>
      </c>
      <c r="C4075" s="221">
        <f t="shared" si="126"/>
        <v>7</v>
      </c>
      <c r="D4075" s="221">
        <v>61302100</v>
      </c>
      <c r="F4075" s="221" t="s">
        <v>3175</v>
      </c>
      <c r="G4075" s="222">
        <v>128520000</v>
      </c>
      <c r="I4075" s="222">
        <f t="shared" si="127"/>
        <v>128520000</v>
      </c>
    </row>
    <row r="4076" spans="1:9" x14ac:dyDescent="0.2">
      <c r="A4076" s="221" t="s">
        <v>41</v>
      </c>
      <c r="B4076" s="225">
        <v>6130220</v>
      </c>
      <c r="C4076" s="221">
        <f t="shared" si="126"/>
        <v>7</v>
      </c>
      <c r="D4076" s="221">
        <v>61302200</v>
      </c>
      <c r="F4076" s="221" t="s">
        <v>3176</v>
      </c>
      <c r="G4076" s="222">
        <v>84876465.569999993</v>
      </c>
      <c r="I4076" s="222">
        <f t="shared" si="127"/>
        <v>84876465.569999993</v>
      </c>
    </row>
    <row r="4077" spans="1:9" x14ac:dyDescent="0.2">
      <c r="A4077" s="221" t="s">
        <v>41</v>
      </c>
      <c r="B4077" s="225">
        <v>6130230</v>
      </c>
      <c r="C4077" s="221">
        <f t="shared" si="126"/>
        <v>7</v>
      </c>
      <c r="D4077" s="221">
        <v>61302300</v>
      </c>
      <c r="F4077" s="221" t="s">
        <v>3177</v>
      </c>
      <c r="G4077" s="222">
        <v>41023424.850000001</v>
      </c>
      <c r="I4077" s="222">
        <f t="shared" si="127"/>
        <v>41023424.850000001</v>
      </c>
    </row>
    <row r="4078" spans="1:9" x14ac:dyDescent="0.2">
      <c r="A4078" s="221" t="s">
        <v>41</v>
      </c>
      <c r="B4078" s="225">
        <v>6130240</v>
      </c>
      <c r="C4078" s="221">
        <f t="shared" si="126"/>
        <v>7</v>
      </c>
      <c r="D4078" s="221">
        <v>61302400</v>
      </c>
      <c r="F4078" s="221" t="s">
        <v>3193</v>
      </c>
      <c r="G4078" s="222">
        <v>28600000</v>
      </c>
      <c r="I4078" s="222">
        <f t="shared" si="127"/>
        <v>28600000</v>
      </c>
    </row>
    <row r="4079" spans="1:9" x14ac:dyDescent="0.2">
      <c r="A4079" s="221" t="s">
        <v>41</v>
      </c>
      <c r="B4079" s="225">
        <v>6130260</v>
      </c>
      <c r="C4079" s="221">
        <f t="shared" si="126"/>
        <v>7</v>
      </c>
      <c r="D4079" s="221">
        <v>61302600</v>
      </c>
      <c r="F4079" s="221" t="s">
        <v>3195</v>
      </c>
      <c r="G4079" s="222">
        <v>20916000</v>
      </c>
      <c r="I4079" s="222">
        <f t="shared" si="127"/>
        <v>20916000</v>
      </c>
    </row>
    <row r="4080" spans="1:9" x14ac:dyDescent="0.2">
      <c r="A4080" s="221" t="s">
        <v>41</v>
      </c>
      <c r="B4080" s="225">
        <v>6130300</v>
      </c>
      <c r="C4080" s="221">
        <f t="shared" si="126"/>
        <v>7</v>
      </c>
      <c r="D4080" s="221">
        <v>61303000</v>
      </c>
      <c r="F4080" s="221" t="s">
        <v>1820</v>
      </c>
      <c r="G4080" s="222">
        <v>141960997.18000001</v>
      </c>
      <c r="I4080" s="222">
        <f t="shared" si="127"/>
        <v>141960997.18000001</v>
      </c>
    </row>
    <row r="4081" spans="1:9" x14ac:dyDescent="0.2">
      <c r="A4081" s="221" t="s">
        <v>41</v>
      </c>
      <c r="B4081" s="225">
        <v>6132700</v>
      </c>
      <c r="C4081" s="221">
        <f t="shared" si="126"/>
        <v>7</v>
      </c>
      <c r="D4081" s="221">
        <v>61303000</v>
      </c>
      <c r="F4081" s="221" t="s">
        <v>4601</v>
      </c>
      <c r="G4081" s="222">
        <v>40000000</v>
      </c>
      <c r="I4081" s="222">
        <f t="shared" si="127"/>
        <v>40000000</v>
      </c>
    </row>
    <row r="4082" spans="1:9" x14ac:dyDescent="0.2">
      <c r="A4082" s="221" t="s">
        <v>41</v>
      </c>
      <c r="B4082" s="225">
        <v>6140000</v>
      </c>
      <c r="C4082" s="221">
        <f t="shared" si="126"/>
        <v>7</v>
      </c>
      <c r="D4082" s="221">
        <v>61400000</v>
      </c>
      <c r="F4082" s="221" t="s">
        <v>3178</v>
      </c>
      <c r="G4082" s="222">
        <v>39430054.659999996</v>
      </c>
      <c r="I4082" s="222">
        <f t="shared" si="127"/>
        <v>39430054.659999996</v>
      </c>
    </row>
    <row r="4083" spans="1:9" x14ac:dyDescent="0.2">
      <c r="A4083" s="221" t="s">
        <v>41</v>
      </c>
      <c r="B4083" s="225">
        <v>6150000</v>
      </c>
      <c r="C4083" s="221">
        <f t="shared" si="126"/>
        <v>7</v>
      </c>
      <c r="D4083" s="221">
        <v>61500000</v>
      </c>
      <c r="F4083" s="221" t="s">
        <v>4602</v>
      </c>
      <c r="G4083" s="222">
        <v>548743</v>
      </c>
      <c r="I4083" s="222">
        <f t="shared" si="127"/>
        <v>548743</v>
      </c>
    </row>
    <row r="4084" spans="1:9" x14ac:dyDescent="0.2">
      <c r="A4084" s="221" t="s">
        <v>41</v>
      </c>
      <c r="B4084" s="225">
        <v>6150100</v>
      </c>
      <c r="C4084" s="221">
        <f t="shared" si="126"/>
        <v>7</v>
      </c>
      <c r="D4084" s="221">
        <v>61501000</v>
      </c>
      <c r="F4084" s="221" t="s">
        <v>480</v>
      </c>
      <c r="G4084" s="222">
        <v>31004521</v>
      </c>
      <c r="I4084" s="222">
        <f t="shared" si="127"/>
        <v>31004521</v>
      </c>
    </row>
    <row r="4085" spans="1:9" x14ac:dyDescent="0.2">
      <c r="A4085" s="221" t="s">
        <v>41</v>
      </c>
      <c r="B4085" s="225">
        <v>6150200</v>
      </c>
      <c r="C4085" s="221">
        <f t="shared" si="126"/>
        <v>7</v>
      </c>
      <c r="D4085" s="221">
        <v>61502000</v>
      </c>
      <c r="F4085" s="221" t="s">
        <v>180</v>
      </c>
      <c r="G4085" s="222">
        <v>36846</v>
      </c>
      <c r="I4085" s="222">
        <f t="shared" si="127"/>
        <v>36846</v>
      </c>
    </row>
    <row r="4086" spans="1:9" x14ac:dyDescent="0.2">
      <c r="A4086" s="221" t="s">
        <v>41</v>
      </c>
      <c r="B4086" s="225">
        <v>6150300</v>
      </c>
      <c r="C4086" s="221">
        <f t="shared" si="126"/>
        <v>7</v>
      </c>
      <c r="D4086" s="221">
        <v>61503000</v>
      </c>
      <c r="F4086" s="221" t="s">
        <v>481</v>
      </c>
      <c r="G4086" s="222">
        <v>12494717.83</v>
      </c>
      <c r="I4086" s="222">
        <f t="shared" si="127"/>
        <v>12494717.83</v>
      </c>
    </row>
    <row r="4087" spans="1:9" x14ac:dyDescent="0.2">
      <c r="A4087" s="221" t="s">
        <v>41</v>
      </c>
      <c r="B4087" s="225">
        <v>6150400</v>
      </c>
      <c r="C4087" s="221">
        <f t="shared" si="126"/>
        <v>7</v>
      </c>
      <c r="D4087" s="221">
        <v>61504000</v>
      </c>
      <c r="F4087" s="221" t="s">
        <v>741</v>
      </c>
      <c r="G4087" s="222">
        <v>7288425.1100000003</v>
      </c>
      <c r="I4087" s="222">
        <f t="shared" si="127"/>
        <v>7288425.1100000003</v>
      </c>
    </row>
    <row r="4088" spans="1:9" x14ac:dyDescent="0.2">
      <c r="A4088" s="221" t="s">
        <v>41</v>
      </c>
      <c r="B4088" s="225">
        <v>6160100</v>
      </c>
      <c r="C4088" s="221">
        <f t="shared" si="126"/>
        <v>7</v>
      </c>
      <c r="D4088" s="221">
        <v>61601000</v>
      </c>
      <c r="F4088" s="221" t="s">
        <v>182</v>
      </c>
      <c r="G4088" s="222">
        <v>2467250.09</v>
      </c>
      <c r="I4088" s="222">
        <f t="shared" si="127"/>
        <v>2467250.09</v>
      </c>
    </row>
    <row r="4089" spans="1:9" x14ac:dyDescent="0.2">
      <c r="A4089" s="221" t="s">
        <v>41</v>
      </c>
      <c r="B4089" s="225">
        <v>6160200</v>
      </c>
      <c r="C4089" s="221">
        <f t="shared" si="126"/>
        <v>7</v>
      </c>
      <c r="D4089" s="221">
        <v>61602000</v>
      </c>
      <c r="F4089" s="221" t="s">
        <v>488</v>
      </c>
      <c r="G4089" s="222">
        <v>11890250.550000001</v>
      </c>
      <c r="I4089" s="222">
        <f t="shared" si="127"/>
        <v>11890250.550000001</v>
      </c>
    </row>
    <row r="4090" spans="1:9" x14ac:dyDescent="0.2">
      <c r="A4090" s="221" t="s">
        <v>41</v>
      </c>
      <c r="B4090" s="225">
        <v>6160300</v>
      </c>
      <c r="C4090" s="221">
        <f t="shared" si="126"/>
        <v>7</v>
      </c>
      <c r="D4090" s="221">
        <v>61603000</v>
      </c>
      <c r="F4090" s="221" t="s">
        <v>4603</v>
      </c>
      <c r="G4090" s="222">
        <v>43565.82</v>
      </c>
      <c r="I4090" s="222">
        <f t="shared" si="127"/>
        <v>43565.82</v>
      </c>
    </row>
    <row r="4091" spans="1:9" x14ac:dyDescent="0.2">
      <c r="A4091" s="221" t="s">
        <v>41</v>
      </c>
      <c r="B4091" s="225">
        <v>6160400</v>
      </c>
      <c r="C4091" s="221">
        <f t="shared" si="126"/>
        <v>7</v>
      </c>
      <c r="D4091" s="221">
        <v>61604000</v>
      </c>
      <c r="F4091" s="221" t="s">
        <v>183</v>
      </c>
      <c r="G4091" s="222">
        <v>5329982.1500000004</v>
      </c>
      <c r="I4091" s="222">
        <f t="shared" si="127"/>
        <v>5329982.1500000004</v>
      </c>
    </row>
    <row r="4092" spans="1:9" x14ac:dyDescent="0.2">
      <c r="A4092" s="221" t="s">
        <v>41</v>
      </c>
      <c r="B4092" s="225">
        <v>6180100</v>
      </c>
      <c r="C4092" s="221">
        <f t="shared" si="126"/>
        <v>7</v>
      </c>
      <c r="D4092" s="221">
        <v>61801000</v>
      </c>
      <c r="F4092" s="221" t="s">
        <v>492</v>
      </c>
      <c r="G4092" s="222">
        <v>1207594.8</v>
      </c>
      <c r="I4092" s="222">
        <f t="shared" si="127"/>
        <v>1207594.8</v>
      </c>
    </row>
    <row r="4093" spans="1:9" x14ac:dyDescent="0.2">
      <c r="A4093" s="221" t="s">
        <v>41</v>
      </c>
      <c r="B4093" s="225">
        <v>6180200</v>
      </c>
      <c r="C4093" s="221">
        <f t="shared" si="126"/>
        <v>7</v>
      </c>
      <c r="D4093" s="221">
        <v>61802000</v>
      </c>
      <c r="F4093" s="221" t="s">
        <v>494</v>
      </c>
      <c r="G4093" s="222">
        <v>3348103</v>
      </c>
      <c r="I4093" s="222">
        <f t="shared" si="127"/>
        <v>3348103</v>
      </c>
    </row>
    <row r="4094" spans="1:9" x14ac:dyDescent="0.2">
      <c r="A4094" s="221" t="s">
        <v>41</v>
      </c>
      <c r="B4094" s="225">
        <v>6210000</v>
      </c>
      <c r="C4094" s="221">
        <f t="shared" si="126"/>
        <v>7</v>
      </c>
      <c r="D4094" s="221">
        <v>62100000</v>
      </c>
      <c r="F4094" s="221" t="s">
        <v>521</v>
      </c>
      <c r="G4094" s="222">
        <v>174533683.50999999</v>
      </c>
      <c r="I4094" s="222">
        <f t="shared" si="127"/>
        <v>174533683.50999999</v>
      </c>
    </row>
    <row r="4095" spans="1:9" x14ac:dyDescent="0.2">
      <c r="A4095" s="221" t="s">
        <v>41</v>
      </c>
      <c r="B4095" s="225">
        <v>6210200</v>
      </c>
      <c r="C4095" s="221">
        <f t="shared" si="126"/>
        <v>7</v>
      </c>
      <c r="D4095" s="221">
        <v>62102000</v>
      </c>
      <c r="F4095" s="221" t="s">
        <v>4604</v>
      </c>
      <c r="G4095" s="222">
        <v>13090634.5</v>
      </c>
      <c r="I4095" s="222">
        <f t="shared" si="127"/>
        <v>13090634.5</v>
      </c>
    </row>
    <row r="4096" spans="1:9" x14ac:dyDescent="0.2">
      <c r="A4096" s="221" t="s">
        <v>41</v>
      </c>
      <c r="B4096" s="225">
        <v>6210300</v>
      </c>
      <c r="C4096" s="221">
        <f t="shared" si="126"/>
        <v>7</v>
      </c>
      <c r="D4096" s="221">
        <v>62103000</v>
      </c>
      <c r="F4096" s="221" t="s">
        <v>188</v>
      </c>
      <c r="G4096" s="222">
        <v>1935305</v>
      </c>
      <c r="I4096" s="222">
        <f t="shared" si="127"/>
        <v>1935305</v>
      </c>
    </row>
    <row r="4097" spans="1:9" x14ac:dyDescent="0.2">
      <c r="A4097" s="221" t="s">
        <v>41</v>
      </c>
      <c r="B4097" s="225">
        <v>6220100</v>
      </c>
      <c r="C4097" s="221">
        <f t="shared" si="126"/>
        <v>7</v>
      </c>
      <c r="D4097" s="221">
        <v>62201000</v>
      </c>
      <c r="F4097" s="221" t="s">
        <v>503</v>
      </c>
      <c r="G4097" s="222">
        <v>235787757.27000001</v>
      </c>
      <c r="I4097" s="222">
        <f t="shared" si="127"/>
        <v>235787757.27000001</v>
      </c>
    </row>
    <row r="4098" spans="1:9" x14ac:dyDescent="0.2">
      <c r="A4098" s="221" t="s">
        <v>41</v>
      </c>
      <c r="B4098" s="225">
        <v>6220300</v>
      </c>
      <c r="C4098" s="221">
        <f t="shared" ref="C4098:C4161" si="128">+LEN(B:B)</f>
        <v>7</v>
      </c>
      <c r="D4098" s="221">
        <v>62203000</v>
      </c>
      <c r="F4098" s="221" t="s">
        <v>507</v>
      </c>
      <c r="G4098" s="222">
        <v>48839842</v>
      </c>
      <c r="I4098" s="222">
        <f t="shared" ref="I4098:I4161" si="129">+G:G-H:H</f>
        <v>48839842</v>
      </c>
    </row>
    <row r="4099" spans="1:9" x14ac:dyDescent="0.2">
      <c r="A4099" s="221" t="s">
        <v>41</v>
      </c>
      <c r="B4099" s="225">
        <v>6230100</v>
      </c>
      <c r="C4099" s="221">
        <f t="shared" si="128"/>
        <v>7</v>
      </c>
      <c r="D4099" s="221">
        <v>62301000</v>
      </c>
      <c r="F4099" s="221" t="s">
        <v>1903</v>
      </c>
      <c r="G4099" s="222">
        <v>72685742.959999993</v>
      </c>
      <c r="I4099" s="222">
        <f t="shared" si="129"/>
        <v>72685742.959999993</v>
      </c>
    </row>
    <row r="4100" spans="1:9" x14ac:dyDescent="0.2">
      <c r="A4100" s="221" t="s">
        <v>41</v>
      </c>
      <c r="B4100" s="225">
        <v>6230200</v>
      </c>
      <c r="C4100" s="221">
        <f t="shared" si="128"/>
        <v>7</v>
      </c>
      <c r="D4100" s="221">
        <v>62302000</v>
      </c>
      <c r="F4100" s="221" t="s">
        <v>516</v>
      </c>
      <c r="G4100" s="222">
        <v>15817989</v>
      </c>
      <c r="I4100" s="222">
        <f t="shared" si="129"/>
        <v>15817989</v>
      </c>
    </row>
    <row r="4101" spans="1:9" x14ac:dyDescent="0.2">
      <c r="A4101" s="221" t="s">
        <v>41</v>
      </c>
      <c r="B4101" s="225">
        <v>6230300</v>
      </c>
      <c r="C4101" s="221">
        <f t="shared" si="128"/>
        <v>7</v>
      </c>
      <c r="D4101" s="221">
        <v>62303000</v>
      </c>
      <c r="F4101" s="221" t="s">
        <v>517</v>
      </c>
      <c r="G4101" s="222">
        <v>4790725.2</v>
      </c>
      <c r="I4101" s="222">
        <f t="shared" si="129"/>
        <v>4790725.2</v>
      </c>
    </row>
    <row r="4102" spans="1:9" x14ac:dyDescent="0.2">
      <c r="A4102" s="221" t="s">
        <v>41</v>
      </c>
      <c r="B4102" s="225">
        <v>6230400</v>
      </c>
      <c r="C4102" s="221">
        <f t="shared" si="128"/>
        <v>7</v>
      </c>
      <c r="D4102" s="221">
        <v>62304000</v>
      </c>
      <c r="F4102" s="221" t="s">
        <v>518</v>
      </c>
      <c r="G4102" s="222">
        <v>8666625</v>
      </c>
      <c r="I4102" s="222">
        <f t="shared" si="129"/>
        <v>8666625</v>
      </c>
    </row>
    <row r="4103" spans="1:9" x14ac:dyDescent="0.2">
      <c r="A4103" s="221" t="s">
        <v>41</v>
      </c>
      <c r="B4103" s="225">
        <v>6230500</v>
      </c>
      <c r="C4103" s="221">
        <f t="shared" si="128"/>
        <v>7</v>
      </c>
      <c r="D4103" s="221">
        <v>62305000</v>
      </c>
      <c r="F4103" s="221" t="s">
        <v>4605</v>
      </c>
      <c r="G4103" s="222">
        <v>1300000</v>
      </c>
      <c r="I4103" s="222">
        <f t="shared" si="129"/>
        <v>1300000</v>
      </c>
    </row>
    <row r="4104" spans="1:9" x14ac:dyDescent="0.2">
      <c r="A4104" s="221" t="s">
        <v>41</v>
      </c>
      <c r="B4104" s="225">
        <v>6240100</v>
      </c>
      <c r="C4104" s="221">
        <f t="shared" si="128"/>
        <v>7</v>
      </c>
      <c r="D4104" s="221">
        <v>62401000</v>
      </c>
      <c r="F4104" s="221" t="s">
        <v>745</v>
      </c>
      <c r="G4104" s="222">
        <v>10620000</v>
      </c>
      <c r="I4104" s="222">
        <f t="shared" si="129"/>
        <v>10620000</v>
      </c>
    </row>
    <row r="4105" spans="1:9" x14ac:dyDescent="0.2">
      <c r="A4105" s="221" t="s">
        <v>41</v>
      </c>
      <c r="B4105" s="225">
        <v>6240200</v>
      </c>
      <c r="C4105" s="221">
        <f t="shared" si="128"/>
        <v>7</v>
      </c>
      <c r="D4105" s="221">
        <v>62402000</v>
      </c>
      <c r="F4105" s="221" t="s">
        <v>434</v>
      </c>
      <c r="G4105" s="222">
        <v>58000</v>
      </c>
      <c r="I4105" s="222">
        <f t="shared" si="129"/>
        <v>58000</v>
      </c>
    </row>
    <row r="4106" spans="1:9" x14ac:dyDescent="0.2">
      <c r="A4106" s="221" t="s">
        <v>41</v>
      </c>
      <c r="B4106" s="225">
        <v>6250100</v>
      </c>
      <c r="C4106" s="221">
        <f t="shared" si="128"/>
        <v>7</v>
      </c>
      <c r="D4106" s="221">
        <v>62501000</v>
      </c>
      <c r="F4106" s="221" t="s">
        <v>746</v>
      </c>
      <c r="G4106" s="222">
        <v>51490432.450000003</v>
      </c>
      <c r="I4106" s="222">
        <f t="shared" si="129"/>
        <v>51490432.450000003</v>
      </c>
    </row>
    <row r="4107" spans="1:9" x14ac:dyDescent="0.2">
      <c r="A4107" s="221" t="s">
        <v>41</v>
      </c>
      <c r="B4107" s="225">
        <v>6250400</v>
      </c>
      <c r="C4107" s="221">
        <f t="shared" si="128"/>
        <v>7</v>
      </c>
      <c r="D4107" s="221">
        <v>62504000</v>
      </c>
      <c r="F4107" s="221" t="s">
        <v>4606</v>
      </c>
      <c r="G4107" s="222">
        <v>895597</v>
      </c>
      <c r="I4107" s="222">
        <f t="shared" si="129"/>
        <v>895597</v>
      </c>
    </row>
    <row r="4108" spans="1:9" x14ac:dyDescent="0.2">
      <c r="A4108" s="221" t="s">
        <v>41</v>
      </c>
      <c r="B4108" s="225">
        <v>6250500</v>
      </c>
      <c r="C4108" s="221">
        <f t="shared" si="128"/>
        <v>7</v>
      </c>
      <c r="D4108" s="221">
        <v>62505000</v>
      </c>
      <c r="F4108" s="221" t="s">
        <v>530</v>
      </c>
      <c r="G4108" s="222">
        <v>3522565.94</v>
      </c>
      <c r="I4108" s="222">
        <f t="shared" si="129"/>
        <v>3522565.94</v>
      </c>
    </row>
    <row r="4109" spans="1:9" x14ac:dyDescent="0.2">
      <c r="A4109" s="221" t="s">
        <v>41</v>
      </c>
      <c r="B4109" s="225">
        <v>6250600</v>
      </c>
      <c r="C4109" s="221">
        <f t="shared" si="128"/>
        <v>7</v>
      </c>
      <c r="D4109" s="221">
        <v>62506000</v>
      </c>
      <c r="F4109" s="221" t="s">
        <v>531</v>
      </c>
      <c r="G4109" s="222">
        <v>90672</v>
      </c>
      <c r="I4109" s="222">
        <f t="shared" si="129"/>
        <v>90672</v>
      </c>
    </row>
    <row r="4110" spans="1:9" x14ac:dyDescent="0.2">
      <c r="A4110" s="221" t="s">
        <v>41</v>
      </c>
      <c r="B4110" s="225">
        <v>6250700</v>
      </c>
      <c r="C4110" s="221">
        <f t="shared" si="128"/>
        <v>7</v>
      </c>
      <c r="D4110" s="221">
        <v>62507000</v>
      </c>
      <c r="F4110" s="221" t="s">
        <v>438</v>
      </c>
      <c r="G4110" s="222">
        <v>20514987.670000002</v>
      </c>
      <c r="I4110" s="222">
        <f t="shared" si="129"/>
        <v>20514987.670000002</v>
      </c>
    </row>
    <row r="4111" spans="1:9" x14ac:dyDescent="0.2">
      <c r="A4111" s="221" t="s">
        <v>41</v>
      </c>
      <c r="B4111" s="225">
        <v>6260200</v>
      </c>
      <c r="C4111" s="221">
        <f t="shared" si="128"/>
        <v>7</v>
      </c>
      <c r="D4111" s="221">
        <v>62602000</v>
      </c>
      <c r="F4111" s="221" t="s">
        <v>533</v>
      </c>
      <c r="G4111" s="222">
        <v>62732552.020000003</v>
      </c>
      <c r="I4111" s="222">
        <f t="shared" si="129"/>
        <v>62732552.020000003</v>
      </c>
    </row>
    <row r="4112" spans="1:9" x14ac:dyDescent="0.2">
      <c r="A4112" s="221" t="s">
        <v>41</v>
      </c>
      <c r="B4112" s="225">
        <v>6260300</v>
      </c>
      <c r="C4112" s="221">
        <f t="shared" si="128"/>
        <v>7</v>
      </c>
      <c r="D4112" s="221">
        <v>62603000</v>
      </c>
      <c r="F4112" s="221" t="s">
        <v>534</v>
      </c>
      <c r="G4112" s="222">
        <v>14762369.08</v>
      </c>
      <c r="I4112" s="222">
        <f t="shared" si="129"/>
        <v>14762369.08</v>
      </c>
    </row>
    <row r="4113" spans="1:9" x14ac:dyDescent="0.2">
      <c r="A4113" s="221" t="s">
        <v>41</v>
      </c>
      <c r="B4113" s="225">
        <v>6260400</v>
      </c>
      <c r="C4113" s="221">
        <f t="shared" si="128"/>
        <v>7</v>
      </c>
      <c r="D4113" s="221">
        <v>62604000</v>
      </c>
      <c r="F4113" s="221" t="s">
        <v>535</v>
      </c>
      <c r="G4113" s="222">
        <v>1292239</v>
      </c>
      <c r="I4113" s="222">
        <f t="shared" si="129"/>
        <v>1292239</v>
      </c>
    </row>
    <row r="4114" spans="1:9" x14ac:dyDescent="0.2">
      <c r="A4114" s="221" t="s">
        <v>41</v>
      </c>
      <c r="B4114" s="225">
        <v>6260500</v>
      </c>
      <c r="C4114" s="221">
        <f t="shared" si="128"/>
        <v>7</v>
      </c>
      <c r="D4114" s="221">
        <v>62605000</v>
      </c>
      <c r="F4114" s="221" t="s">
        <v>4607</v>
      </c>
      <c r="G4114" s="222">
        <v>587000</v>
      </c>
      <c r="I4114" s="222">
        <f t="shared" si="129"/>
        <v>587000</v>
      </c>
    </row>
    <row r="4115" spans="1:9" x14ac:dyDescent="0.2">
      <c r="A4115" s="221" t="s">
        <v>41</v>
      </c>
      <c r="B4115" s="225">
        <v>6260600</v>
      </c>
      <c r="C4115" s="221">
        <f t="shared" si="128"/>
        <v>7</v>
      </c>
      <c r="D4115" s="221">
        <v>62606000</v>
      </c>
      <c r="F4115" s="221" t="s">
        <v>4608</v>
      </c>
      <c r="G4115" s="222">
        <v>24469118</v>
      </c>
      <c r="I4115" s="222">
        <f t="shared" si="129"/>
        <v>24469118</v>
      </c>
    </row>
    <row r="4116" spans="1:9" x14ac:dyDescent="0.2">
      <c r="A4116" s="221" t="s">
        <v>41</v>
      </c>
      <c r="B4116" s="225">
        <v>6260700</v>
      </c>
      <c r="C4116" s="221">
        <f t="shared" si="128"/>
        <v>7</v>
      </c>
      <c r="D4116" s="221">
        <v>62607000</v>
      </c>
      <c r="F4116" s="221" t="s">
        <v>4378</v>
      </c>
      <c r="G4116" s="222">
        <v>19796284.800000001</v>
      </c>
      <c r="I4116" s="222">
        <f t="shared" si="129"/>
        <v>19796284.800000001</v>
      </c>
    </row>
    <row r="4117" spans="1:9" x14ac:dyDescent="0.2">
      <c r="A4117" s="221" t="s">
        <v>41</v>
      </c>
      <c r="B4117" s="225">
        <v>6270100</v>
      </c>
      <c r="C4117" s="221">
        <f t="shared" si="128"/>
        <v>7</v>
      </c>
      <c r="D4117" s="221">
        <v>62701000</v>
      </c>
      <c r="F4117" s="221" t="s">
        <v>749</v>
      </c>
      <c r="G4117" s="222">
        <v>45701.31</v>
      </c>
      <c r="I4117" s="222">
        <f t="shared" si="129"/>
        <v>45701.31</v>
      </c>
    </row>
    <row r="4118" spans="1:9" x14ac:dyDescent="0.2">
      <c r="A4118" s="221" t="s">
        <v>41</v>
      </c>
      <c r="B4118" s="225">
        <v>6270200</v>
      </c>
      <c r="C4118" s="221">
        <f t="shared" si="128"/>
        <v>7</v>
      </c>
      <c r="D4118" s="221">
        <v>62702000</v>
      </c>
      <c r="F4118" s="221" t="s">
        <v>537</v>
      </c>
      <c r="G4118" s="222">
        <v>15000</v>
      </c>
      <c r="I4118" s="222">
        <f t="shared" si="129"/>
        <v>15000</v>
      </c>
    </row>
    <row r="4119" spans="1:9" x14ac:dyDescent="0.2">
      <c r="A4119" s="221" t="s">
        <v>41</v>
      </c>
      <c r="B4119" s="225">
        <v>6270300</v>
      </c>
      <c r="C4119" s="221">
        <f t="shared" si="128"/>
        <v>7</v>
      </c>
      <c r="D4119" s="221">
        <v>62703000</v>
      </c>
      <c r="F4119" s="221" t="s">
        <v>538</v>
      </c>
      <c r="G4119" s="222">
        <v>15390906.539999999</v>
      </c>
      <c r="I4119" s="222">
        <f t="shared" si="129"/>
        <v>15390906.539999999</v>
      </c>
    </row>
    <row r="4120" spans="1:9" x14ac:dyDescent="0.2">
      <c r="A4120" s="221" t="s">
        <v>41</v>
      </c>
      <c r="B4120" s="225">
        <v>6270400</v>
      </c>
      <c r="C4120" s="221">
        <f t="shared" si="128"/>
        <v>7</v>
      </c>
      <c r="D4120" s="221">
        <v>62704000</v>
      </c>
      <c r="F4120" s="221" t="s">
        <v>445</v>
      </c>
      <c r="G4120" s="222">
        <v>946699.98</v>
      </c>
      <c r="I4120" s="222">
        <f t="shared" si="129"/>
        <v>946699.98</v>
      </c>
    </row>
    <row r="4121" spans="1:9" x14ac:dyDescent="0.2">
      <c r="A4121" s="221" t="s">
        <v>41</v>
      </c>
      <c r="B4121" s="225">
        <v>6270500</v>
      </c>
      <c r="C4121" s="221">
        <f t="shared" si="128"/>
        <v>7</v>
      </c>
      <c r="D4121" s="221">
        <v>62705000</v>
      </c>
      <c r="F4121" s="221" t="s">
        <v>539</v>
      </c>
      <c r="G4121" s="222">
        <v>27868624.129999999</v>
      </c>
      <c r="I4121" s="222">
        <f t="shared" si="129"/>
        <v>27868624.129999999</v>
      </c>
    </row>
    <row r="4122" spans="1:9" x14ac:dyDescent="0.2">
      <c r="A4122" s="221" t="s">
        <v>41</v>
      </c>
      <c r="B4122" s="225">
        <v>6270600</v>
      </c>
      <c r="C4122" s="221">
        <f t="shared" si="128"/>
        <v>7</v>
      </c>
      <c r="D4122" s="221">
        <v>62706000</v>
      </c>
      <c r="F4122" s="221" t="s">
        <v>209</v>
      </c>
      <c r="G4122" s="222">
        <v>20265983.350000001</v>
      </c>
      <c r="I4122" s="222">
        <f t="shared" si="129"/>
        <v>20265983.350000001</v>
      </c>
    </row>
    <row r="4123" spans="1:9" x14ac:dyDescent="0.2">
      <c r="A4123" s="221" t="s">
        <v>41</v>
      </c>
      <c r="B4123" s="225">
        <v>6270800</v>
      </c>
      <c r="C4123" s="221">
        <f t="shared" si="128"/>
        <v>7</v>
      </c>
      <c r="D4123" s="221">
        <v>62708000</v>
      </c>
      <c r="F4123" s="221" t="s">
        <v>541</v>
      </c>
      <c r="G4123" s="222">
        <v>882357.73</v>
      </c>
      <c r="I4123" s="222">
        <f t="shared" si="129"/>
        <v>882357.73</v>
      </c>
    </row>
    <row r="4124" spans="1:9" x14ac:dyDescent="0.2">
      <c r="A4124" s="221" t="s">
        <v>41</v>
      </c>
      <c r="B4124" s="225">
        <v>6270900</v>
      </c>
      <c r="C4124" s="221">
        <f t="shared" si="128"/>
        <v>7</v>
      </c>
      <c r="D4124" s="221">
        <v>62709000</v>
      </c>
      <c r="F4124" s="221" t="s">
        <v>450</v>
      </c>
      <c r="G4124" s="222">
        <v>1230244.75</v>
      </c>
      <c r="I4124" s="222">
        <f t="shared" si="129"/>
        <v>1230244.75</v>
      </c>
    </row>
    <row r="4125" spans="1:9" x14ac:dyDescent="0.2">
      <c r="A4125" s="221" t="s">
        <v>41</v>
      </c>
      <c r="B4125" s="225">
        <v>6271000</v>
      </c>
      <c r="C4125" s="221">
        <f t="shared" si="128"/>
        <v>7</v>
      </c>
      <c r="D4125" s="221">
        <v>62710000</v>
      </c>
      <c r="F4125" s="221" t="s">
        <v>211</v>
      </c>
      <c r="G4125" s="222">
        <v>399533.31</v>
      </c>
      <c r="I4125" s="222">
        <f t="shared" si="129"/>
        <v>399533.31</v>
      </c>
    </row>
    <row r="4126" spans="1:9" x14ac:dyDescent="0.2">
      <c r="A4126" s="221" t="s">
        <v>41</v>
      </c>
      <c r="B4126" s="225">
        <v>6271100</v>
      </c>
      <c r="C4126" s="221">
        <f t="shared" si="128"/>
        <v>7</v>
      </c>
      <c r="D4126" s="221">
        <v>62711000</v>
      </c>
      <c r="F4126" s="221" t="s">
        <v>542</v>
      </c>
      <c r="G4126" s="222">
        <v>271224.13</v>
      </c>
      <c r="I4126" s="222">
        <f t="shared" si="129"/>
        <v>271224.13</v>
      </c>
    </row>
    <row r="4127" spans="1:9" x14ac:dyDescent="0.2">
      <c r="A4127" s="221" t="s">
        <v>41</v>
      </c>
      <c r="B4127" s="225">
        <v>6271200</v>
      </c>
      <c r="C4127" s="221">
        <f t="shared" si="128"/>
        <v>7</v>
      </c>
      <c r="D4127" s="221">
        <v>62712000</v>
      </c>
      <c r="F4127" s="221" t="s">
        <v>543</v>
      </c>
      <c r="G4127" s="222">
        <v>6038095.1399999997</v>
      </c>
      <c r="I4127" s="222">
        <f t="shared" si="129"/>
        <v>6038095.1399999997</v>
      </c>
    </row>
    <row r="4128" spans="1:9" x14ac:dyDescent="0.2">
      <c r="A4128" s="221" t="s">
        <v>41</v>
      </c>
      <c r="B4128" s="225">
        <v>6271300</v>
      </c>
      <c r="C4128" s="221">
        <f t="shared" si="128"/>
        <v>7</v>
      </c>
      <c r="D4128" s="221">
        <v>62713000</v>
      </c>
      <c r="F4128" s="221" t="s">
        <v>460</v>
      </c>
      <c r="G4128" s="222">
        <v>994000</v>
      </c>
      <c r="I4128" s="222">
        <f t="shared" si="129"/>
        <v>994000</v>
      </c>
    </row>
    <row r="4129" spans="1:9" x14ac:dyDescent="0.2">
      <c r="A4129" s="221" t="s">
        <v>41</v>
      </c>
      <c r="B4129" s="225">
        <v>6271400</v>
      </c>
      <c r="C4129" s="221">
        <f t="shared" si="128"/>
        <v>7</v>
      </c>
      <c r="D4129" s="221">
        <v>62714000</v>
      </c>
      <c r="F4129" s="221" t="s">
        <v>544</v>
      </c>
      <c r="G4129" s="222">
        <v>522733.34</v>
      </c>
      <c r="I4129" s="222">
        <f t="shared" si="129"/>
        <v>522733.34</v>
      </c>
    </row>
    <row r="4130" spans="1:9" x14ac:dyDescent="0.2">
      <c r="A4130" s="221" t="s">
        <v>41</v>
      </c>
      <c r="B4130" s="225">
        <v>6350100</v>
      </c>
      <c r="C4130" s="221">
        <f t="shared" si="128"/>
        <v>7</v>
      </c>
      <c r="D4130" s="221">
        <v>63501000</v>
      </c>
      <c r="F4130" s="221" t="s">
        <v>4609</v>
      </c>
      <c r="G4130" s="222">
        <v>11106346.02</v>
      </c>
      <c r="I4130" s="222">
        <f t="shared" si="129"/>
        <v>11106346.02</v>
      </c>
    </row>
    <row r="4131" spans="1:9" x14ac:dyDescent="0.2">
      <c r="A4131" s="221" t="s">
        <v>41</v>
      </c>
      <c r="B4131" s="225">
        <v>6350300</v>
      </c>
      <c r="C4131" s="221">
        <f t="shared" si="128"/>
        <v>7</v>
      </c>
      <c r="D4131" s="221">
        <v>63503000</v>
      </c>
      <c r="F4131" s="221" t="s">
        <v>751</v>
      </c>
      <c r="G4131" s="222">
        <v>110189</v>
      </c>
      <c r="I4131" s="222">
        <f t="shared" si="129"/>
        <v>110189</v>
      </c>
    </row>
    <row r="4132" spans="1:9" x14ac:dyDescent="0.2">
      <c r="A4132" s="221" t="s">
        <v>41</v>
      </c>
      <c r="B4132" s="225">
        <v>6350400</v>
      </c>
      <c r="C4132" s="221">
        <f t="shared" si="128"/>
        <v>7</v>
      </c>
      <c r="D4132" s="221">
        <v>63504000</v>
      </c>
      <c r="F4132" s="221" t="s">
        <v>2557</v>
      </c>
      <c r="G4132" s="222">
        <v>2139674.83</v>
      </c>
      <c r="I4132" s="222">
        <f t="shared" si="129"/>
        <v>2139674.83</v>
      </c>
    </row>
    <row r="4133" spans="1:9" x14ac:dyDescent="0.2">
      <c r="A4133" s="221" t="s">
        <v>41</v>
      </c>
      <c r="B4133" s="225">
        <v>6350500</v>
      </c>
      <c r="C4133" s="221">
        <f t="shared" si="128"/>
        <v>7</v>
      </c>
      <c r="D4133" s="221">
        <v>63505000</v>
      </c>
      <c r="F4133" s="221" t="s">
        <v>753</v>
      </c>
      <c r="G4133" s="222">
        <v>3104303</v>
      </c>
      <c r="I4133" s="222">
        <f t="shared" si="129"/>
        <v>3104303</v>
      </c>
    </row>
    <row r="4134" spans="1:9" x14ac:dyDescent="0.2">
      <c r="A4134" s="221" t="s">
        <v>41</v>
      </c>
      <c r="B4134" s="225">
        <v>6350600</v>
      </c>
      <c r="C4134" s="221">
        <f t="shared" si="128"/>
        <v>7</v>
      </c>
      <c r="D4134" s="221">
        <v>63506000</v>
      </c>
      <c r="F4134" s="221" t="s">
        <v>2413</v>
      </c>
      <c r="G4134" s="222">
        <v>8254375</v>
      </c>
      <c r="I4134" s="222">
        <f t="shared" si="129"/>
        <v>8254375</v>
      </c>
    </row>
    <row r="4135" spans="1:9" x14ac:dyDescent="0.2">
      <c r="A4135" s="221" t="s">
        <v>41</v>
      </c>
      <c r="B4135" s="225">
        <v>6350800</v>
      </c>
      <c r="C4135" s="221">
        <f t="shared" si="128"/>
        <v>7</v>
      </c>
      <c r="D4135" s="221">
        <v>63508000</v>
      </c>
      <c r="F4135" s="221" t="s">
        <v>2414</v>
      </c>
      <c r="G4135" s="222">
        <v>136111</v>
      </c>
      <c r="I4135" s="222">
        <f t="shared" si="129"/>
        <v>136111</v>
      </c>
    </row>
    <row r="4136" spans="1:9" x14ac:dyDescent="0.2">
      <c r="A4136" s="221" t="s">
        <v>41</v>
      </c>
      <c r="B4136" s="225">
        <v>6351000</v>
      </c>
      <c r="C4136" s="221">
        <f t="shared" si="128"/>
        <v>7</v>
      </c>
      <c r="D4136" s="221">
        <v>63510000</v>
      </c>
      <c r="F4136" s="221" t="s">
        <v>3181</v>
      </c>
      <c r="G4136" s="222">
        <v>330000</v>
      </c>
      <c r="I4136" s="222">
        <f t="shared" si="129"/>
        <v>330000</v>
      </c>
    </row>
    <row r="4137" spans="1:9" x14ac:dyDescent="0.2">
      <c r="A4137" s="221" t="s">
        <v>41</v>
      </c>
      <c r="B4137" s="225">
        <v>6410100</v>
      </c>
      <c r="C4137" s="221">
        <f t="shared" si="128"/>
        <v>7</v>
      </c>
      <c r="D4137" s="221">
        <v>64101000</v>
      </c>
      <c r="F4137" s="221" t="s">
        <v>755</v>
      </c>
      <c r="G4137" s="222">
        <v>642565120.13999999</v>
      </c>
      <c r="I4137" s="222">
        <f t="shared" si="129"/>
        <v>642565120.13999999</v>
      </c>
    </row>
    <row r="4138" spans="1:9" x14ac:dyDescent="0.2">
      <c r="A4138" s="221" t="s">
        <v>41</v>
      </c>
      <c r="B4138" s="225">
        <v>6410200</v>
      </c>
      <c r="C4138" s="221">
        <f t="shared" si="128"/>
        <v>7</v>
      </c>
      <c r="D4138" s="221">
        <v>64102000</v>
      </c>
      <c r="F4138" s="221" t="s">
        <v>550</v>
      </c>
      <c r="G4138" s="222">
        <v>49982188.25</v>
      </c>
      <c r="I4138" s="222">
        <f t="shared" si="129"/>
        <v>49982188.25</v>
      </c>
    </row>
    <row r="4139" spans="1:9" x14ac:dyDescent="0.2">
      <c r="A4139" s="221" t="s">
        <v>41</v>
      </c>
      <c r="B4139" s="225">
        <v>6410300</v>
      </c>
      <c r="C4139" s="221">
        <f t="shared" si="128"/>
        <v>7</v>
      </c>
      <c r="D4139" s="221">
        <v>64103000</v>
      </c>
      <c r="F4139" s="221" t="s">
        <v>551</v>
      </c>
      <c r="G4139" s="222">
        <v>36371154.93</v>
      </c>
      <c r="I4139" s="222">
        <f t="shared" si="129"/>
        <v>36371154.93</v>
      </c>
    </row>
    <row r="4140" spans="1:9" x14ac:dyDescent="0.2">
      <c r="A4140" s="221" t="s">
        <v>41</v>
      </c>
      <c r="B4140" s="225">
        <v>6410400</v>
      </c>
      <c r="C4140" s="221">
        <f t="shared" si="128"/>
        <v>7</v>
      </c>
      <c r="D4140" s="221">
        <v>64104000</v>
      </c>
      <c r="F4140" s="221" t="s">
        <v>220</v>
      </c>
      <c r="G4140" s="222">
        <v>201610.22</v>
      </c>
      <c r="I4140" s="222">
        <f t="shared" si="129"/>
        <v>201610.22</v>
      </c>
    </row>
    <row r="4141" spans="1:9" x14ac:dyDescent="0.2">
      <c r="A4141" s="221" t="s">
        <v>41</v>
      </c>
      <c r="B4141" s="225">
        <v>6410500</v>
      </c>
      <c r="C4141" s="221">
        <f t="shared" si="128"/>
        <v>7</v>
      </c>
      <c r="D4141" s="221">
        <v>64105000</v>
      </c>
      <c r="F4141" s="221" t="s">
        <v>2157</v>
      </c>
      <c r="G4141" s="222">
        <v>701382.35</v>
      </c>
      <c r="I4141" s="222">
        <f t="shared" si="129"/>
        <v>701382.35</v>
      </c>
    </row>
    <row r="4142" spans="1:9" x14ac:dyDescent="0.2">
      <c r="A4142" s="221" t="s">
        <v>41</v>
      </c>
      <c r="B4142" s="225">
        <v>6418000</v>
      </c>
      <c r="C4142" s="221">
        <f t="shared" si="128"/>
        <v>7</v>
      </c>
      <c r="D4142" s="221">
        <v>64180000</v>
      </c>
      <c r="F4142" s="221" t="s">
        <v>553</v>
      </c>
      <c r="G4142" s="222">
        <v>51301491.409999996</v>
      </c>
      <c r="I4142" s="222">
        <f t="shared" si="129"/>
        <v>51301491.409999996</v>
      </c>
    </row>
    <row r="4143" spans="1:9" x14ac:dyDescent="0.2">
      <c r="A4143" s="221" t="s">
        <v>41</v>
      </c>
      <c r="B4143" s="225">
        <v>6450100</v>
      </c>
      <c r="C4143" s="221">
        <f t="shared" si="128"/>
        <v>7</v>
      </c>
      <c r="D4143" s="221">
        <v>64501000</v>
      </c>
      <c r="F4143" s="221" t="s">
        <v>756</v>
      </c>
      <c r="G4143" s="222">
        <v>76202720</v>
      </c>
      <c r="I4143" s="222">
        <f t="shared" si="129"/>
        <v>76202720</v>
      </c>
    </row>
    <row r="4144" spans="1:9" x14ac:dyDescent="0.2">
      <c r="A4144" s="221" t="s">
        <v>41</v>
      </c>
      <c r="B4144" s="225">
        <v>6450200</v>
      </c>
      <c r="C4144" s="221">
        <f t="shared" si="128"/>
        <v>7</v>
      </c>
      <c r="D4144" s="221">
        <v>64502000</v>
      </c>
      <c r="F4144" s="221" t="s">
        <v>555</v>
      </c>
      <c r="G4144" s="222">
        <v>28959680.73</v>
      </c>
      <c r="I4144" s="222">
        <f t="shared" si="129"/>
        <v>28959680.73</v>
      </c>
    </row>
    <row r="4145" spans="1:9" x14ac:dyDescent="0.2">
      <c r="A4145" s="221" t="s">
        <v>41</v>
      </c>
      <c r="B4145" s="225">
        <v>6450300</v>
      </c>
      <c r="C4145" s="221">
        <f t="shared" si="128"/>
        <v>7</v>
      </c>
      <c r="D4145" s="221">
        <v>64503000</v>
      </c>
      <c r="F4145" s="221" t="s">
        <v>2399</v>
      </c>
      <c r="G4145" s="222">
        <v>588032.55000000005</v>
      </c>
      <c r="I4145" s="222">
        <f t="shared" si="129"/>
        <v>588032.55000000005</v>
      </c>
    </row>
    <row r="4146" spans="1:9" x14ac:dyDescent="0.2">
      <c r="A4146" s="221" t="s">
        <v>41</v>
      </c>
      <c r="B4146" s="225">
        <v>6450400</v>
      </c>
      <c r="C4146" s="221">
        <f t="shared" si="128"/>
        <v>7</v>
      </c>
      <c r="D4146" s="221">
        <v>64504000</v>
      </c>
      <c r="F4146" s="221" t="s">
        <v>2400</v>
      </c>
      <c r="G4146" s="222">
        <v>5831875.9400000004</v>
      </c>
      <c r="I4146" s="222">
        <f t="shared" si="129"/>
        <v>5831875.9400000004</v>
      </c>
    </row>
    <row r="4147" spans="1:9" x14ac:dyDescent="0.2">
      <c r="A4147" s="221" t="s">
        <v>41</v>
      </c>
      <c r="B4147" s="225">
        <v>6480100</v>
      </c>
      <c r="C4147" s="221">
        <f t="shared" si="128"/>
        <v>7</v>
      </c>
      <c r="D4147" s="221">
        <v>64801000</v>
      </c>
      <c r="F4147" s="221" t="s">
        <v>489</v>
      </c>
      <c r="G4147" s="222">
        <v>5548093.5599999996</v>
      </c>
      <c r="I4147" s="222">
        <f t="shared" si="129"/>
        <v>5548093.5599999996</v>
      </c>
    </row>
    <row r="4148" spans="1:9" x14ac:dyDescent="0.2">
      <c r="A4148" s="221" t="s">
        <v>41</v>
      </c>
      <c r="B4148" s="225">
        <v>6480200</v>
      </c>
      <c r="C4148" s="221">
        <f t="shared" si="128"/>
        <v>7</v>
      </c>
      <c r="D4148" s="221">
        <v>64802000</v>
      </c>
      <c r="F4148" s="221" t="s">
        <v>4610</v>
      </c>
      <c r="G4148" s="222">
        <v>23910</v>
      </c>
      <c r="I4148" s="222">
        <f t="shared" si="129"/>
        <v>23910</v>
      </c>
    </row>
    <row r="4149" spans="1:9" x14ac:dyDescent="0.2">
      <c r="A4149" s="221" t="s">
        <v>41</v>
      </c>
      <c r="B4149" s="225">
        <v>6480300</v>
      </c>
      <c r="C4149" s="221">
        <f t="shared" si="128"/>
        <v>7</v>
      </c>
      <c r="D4149" s="221">
        <v>64803000</v>
      </c>
      <c r="F4149" s="221" t="s">
        <v>2609</v>
      </c>
      <c r="G4149" s="222">
        <v>4566</v>
      </c>
      <c r="I4149" s="222">
        <f t="shared" si="129"/>
        <v>4566</v>
      </c>
    </row>
    <row r="4150" spans="1:9" x14ac:dyDescent="0.2">
      <c r="A4150" s="221" t="s">
        <v>41</v>
      </c>
      <c r="B4150" s="225">
        <v>6510000</v>
      </c>
      <c r="C4150" s="221">
        <f t="shared" si="128"/>
        <v>7</v>
      </c>
      <c r="D4150" s="221">
        <v>65100000</v>
      </c>
      <c r="F4150" s="221" t="s">
        <v>760</v>
      </c>
      <c r="G4150" s="222">
        <v>2197543.8199999998</v>
      </c>
      <c r="I4150" s="222">
        <f t="shared" si="129"/>
        <v>2197543.8199999998</v>
      </c>
    </row>
    <row r="4151" spans="1:9" x14ac:dyDescent="0.2">
      <c r="A4151" s="221" t="s">
        <v>41</v>
      </c>
      <c r="B4151" s="225">
        <v>6520000</v>
      </c>
      <c r="C4151" s="221">
        <f t="shared" si="128"/>
        <v>7</v>
      </c>
      <c r="D4151" s="221">
        <v>65200000</v>
      </c>
      <c r="F4151" s="221" t="s">
        <v>761</v>
      </c>
      <c r="G4151" s="222">
        <v>2722.18</v>
      </c>
      <c r="I4151" s="222">
        <f t="shared" si="129"/>
        <v>2722.18</v>
      </c>
    </row>
    <row r="4152" spans="1:9" x14ac:dyDescent="0.2">
      <c r="A4152" s="221" t="s">
        <v>41</v>
      </c>
      <c r="B4152" s="225">
        <v>6560100</v>
      </c>
      <c r="C4152" s="221">
        <f t="shared" si="128"/>
        <v>7</v>
      </c>
      <c r="D4152" s="221">
        <v>65601000</v>
      </c>
      <c r="F4152" s="221" t="s">
        <v>762</v>
      </c>
      <c r="G4152" s="222">
        <v>347906</v>
      </c>
      <c r="I4152" s="222">
        <f t="shared" si="129"/>
        <v>347906</v>
      </c>
    </row>
    <row r="4153" spans="1:9" x14ac:dyDescent="0.2">
      <c r="A4153" s="221" t="s">
        <v>41</v>
      </c>
      <c r="B4153" s="225">
        <v>6560200</v>
      </c>
      <c r="C4153" s="221">
        <f t="shared" si="128"/>
        <v>7</v>
      </c>
      <c r="D4153" s="221">
        <v>65602000</v>
      </c>
      <c r="F4153" s="221" t="s">
        <v>2197</v>
      </c>
      <c r="G4153" s="222">
        <v>599526.94999999995</v>
      </c>
      <c r="I4153" s="222">
        <f t="shared" si="129"/>
        <v>599526.94999999995</v>
      </c>
    </row>
    <row r="4154" spans="1:9" x14ac:dyDescent="0.2">
      <c r="A4154" s="221" t="s">
        <v>41</v>
      </c>
      <c r="B4154" s="225">
        <v>6570000</v>
      </c>
      <c r="C4154" s="221">
        <f t="shared" si="128"/>
        <v>7</v>
      </c>
      <c r="D4154" s="221">
        <v>65700000</v>
      </c>
      <c r="F4154" s="221" t="s">
        <v>765</v>
      </c>
      <c r="G4154" s="222">
        <v>950.53</v>
      </c>
      <c r="I4154" s="222">
        <f t="shared" si="129"/>
        <v>950.53</v>
      </c>
    </row>
    <row r="4155" spans="1:9" x14ac:dyDescent="0.2">
      <c r="A4155" s="221" t="s">
        <v>41</v>
      </c>
      <c r="B4155" s="225">
        <v>6580000</v>
      </c>
      <c r="C4155" s="221">
        <f t="shared" si="128"/>
        <v>7</v>
      </c>
      <c r="D4155" s="221">
        <v>65800000</v>
      </c>
      <c r="F4155" s="221" t="s">
        <v>764</v>
      </c>
      <c r="G4155" s="222">
        <v>87123401.390000001</v>
      </c>
      <c r="I4155" s="222">
        <f t="shared" si="129"/>
        <v>87123401.390000001</v>
      </c>
    </row>
    <row r="4156" spans="1:9" x14ac:dyDescent="0.2">
      <c r="A4156" s="221" t="s">
        <v>41</v>
      </c>
      <c r="B4156" s="225">
        <v>6610100</v>
      </c>
      <c r="C4156" s="221">
        <f t="shared" si="128"/>
        <v>7</v>
      </c>
      <c r="D4156" s="221">
        <v>66101000</v>
      </c>
      <c r="F4156" s="221" t="s">
        <v>767</v>
      </c>
      <c r="G4156" s="222">
        <v>7910605.96</v>
      </c>
      <c r="I4156" s="222">
        <f t="shared" si="129"/>
        <v>7910605.96</v>
      </c>
    </row>
    <row r="4157" spans="1:9" x14ac:dyDescent="0.2">
      <c r="A4157" s="221" t="s">
        <v>41</v>
      </c>
      <c r="B4157" s="225">
        <v>6610200</v>
      </c>
      <c r="C4157" s="221">
        <f t="shared" si="128"/>
        <v>7</v>
      </c>
      <c r="D4157" s="221">
        <v>66102000</v>
      </c>
      <c r="F4157" s="221" t="s">
        <v>2415</v>
      </c>
      <c r="G4157" s="222">
        <v>72021331.060000002</v>
      </c>
      <c r="I4157" s="222">
        <f t="shared" si="129"/>
        <v>72021331.060000002</v>
      </c>
    </row>
    <row r="4158" spans="1:9" x14ac:dyDescent="0.2">
      <c r="A4158" s="221" t="s">
        <v>41</v>
      </c>
      <c r="B4158" s="225">
        <v>6610300</v>
      </c>
      <c r="C4158" s="221">
        <f t="shared" si="128"/>
        <v>7</v>
      </c>
      <c r="D4158" s="221">
        <v>66103000</v>
      </c>
      <c r="F4158" s="221" t="s">
        <v>4611</v>
      </c>
      <c r="G4158" s="222">
        <v>15887730.5</v>
      </c>
      <c r="I4158" s="222">
        <f t="shared" si="129"/>
        <v>15887730.5</v>
      </c>
    </row>
    <row r="4159" spans="1:9" x14ac:dyDescent="0.2">
      <c r="A4159" s="221" t="s">
        <v>41</v>
      </c>
      <c r="B4159" s="225">
        <v>6610400</v>
      </c>
      <c r="C4159" s="221">
        <f t="shared" si="128"/>
        <v>7</v>
      </c>
      <c r="D4159" s="221">
        <v>66104000</v>
      </c>
      <c r="F4159" s="221" t="s">
        <v>3197</v>
      </c>
      <c r="G4159" s="222">
        <v>56102767.979999997</v>
      </c>
      <c r="I4159" s="222">
        <f t="shared" si="129"/>
        <v>56102767.979999997</v>
      </c>
    </row>
    <row r="4160" spans="1:9" x14ac:dyDescent="0.2">
      <c r="A4160" s="221" t="s">
        <v>41</v>
      </c>
      <c r="B4160" s="225">
        <v>6660000</v>
      </c>
      <c r="C4160" s="221">
        <f t="shared" si="128"/>
        <v>7</v>
      </c>
      <c r="D4160" s="221">
        <v>66600000</v>
      </c>
      <c r="F4160" s="221" t="s">
        <v>770</v>
      </c>
      <c r="G4160" s="222">
        <v>361429705.30000001</v>
      </c>
      <c r="I4160" s="222">
        <f t="shared" si="129"/>
        <v>361429705.30000001</v>
      </c>
    </row>
    <row r="4161" spans="1:9" x14ac:dyDescent="0.2">
      <c r="A4161" s="221" t="s">
        <v>41</v>
      </c>
      <c r="B4161" s="225">
        <v>6811200</v>
      </c>
      <c r="C4161" s="221">
        <f t="shared" si="128"/>
        <v>7</v>
      </c>
      <c r="D4161" s="221">
        <v>68112000</v>
      </c>
      <c r="F4161" s="221" t="s">
        <v>772</v>
      </c>
      <c r="G4161" s="222">
        <v>172317216.37</v>
      </c>
      <c r="I4161" s="222">
        <f t="shared" si="129"/>
        <v>172317216.37</v>
      </c>
    </row>
    <row r="4162" spans="1:9" x14ac:dyDescent="0.2">
      <c r="A4162" s="221" t="s">
        <v>41</v>
      </c>
      <c r="B4162" s="225">
        <v>7060000</v>
      </c>
      <c r="C4162" s="221">
        <f t="shared" ref="C4162:C4225" si="130">+LEN(B:B)</f>
        <v>7</v>
      </c>
      <c r="D4162" s="221">
        <v>70600000</v>
      </c>
      <c r="F4162" s="221" t="s">
        <v>3198</v>
      </c>
      <c r="H4162" s="222">
        <v>26848000</v>
      </c>
      <c r="I4162" s="222">
        <f t="shared" ref="I4162:I4225" si="131">+G:G-H:H</f>
        <v>-26848000</v>
      </c>
    </row>
    <row r="4163" spans="1:9" x14ac:dyDescent="0.2">
      <c r="A4163" s="221" t="s">
        <v>41</v>
      </c>
      <c r="B4163" s="225">
        <v>7071000</v>
      </c>
      <c r="C4163" s="221">
        <f t="shared" si="130"/>
        <v>7</v>
      </c>
      <c r="D4163" s="221">
        <v>70710000</v>
      </c>
      <c r="F4163" s="221" t="s">
        <v>775</v>
      </c>
      <c r="H4163" s="222">
        <v>10231953946.879999</v>
      </c>
      <c r="I4163" s="222">
        <f t="shared" si="131"/>
        <v>-10231953946.879999</v>
      </c>
    </row>
    <row r="4164" spans="1:9" x14ac:dyDescent="0.2">
      <c r="A4164" s="221" t="s">
        <v>41</v>
      </c>
      <c r="B4164" s="225">
        <v>7072000</v>
      </c>
      <c r="C4164" s="221">
        <f t="shared" si="130"/>
        <v>7</v>
      </c>
      <c r="D4164" s="221">
        <v>70720000</v>
      </c>
      <c r="F4164" s="221" t="s">
        <v>776</v>
      </c>
      <c r="H4164" s="222">
        <v>59727127.880000003</v>
      </c>
      <c r="I4164" s="222">
        <f t="shared" si="131"/>
        <v>-59727127.880000003</v>
      </c>
    </row>
    <row r="4165" spans="1:9" x14ac:dyDescent="0.2">
      <c r="A4165" s="221" t="s">
        <v>41</v>
      </c>
      <c r="B4165" s="225">
        <v>7073000</v>
      </c>
      <c r="C4165" s="221">
        <f t="shared" si="130"/>
        <v>7</v>
      </c>
      <c r="D4165" s="221">
        <v>70730000</v>
      </c>
      <c r="F4165" s="221" t="s">
        <v>4612</v>
      </c>
      <c r="H4165" s="222">
        <v>613292508.13999999</v>
      </c>
      <c r="I4165" s="222">
        <f t="shared" si="131"/>
        <v>-613292508.13999999</v>
      </c>
    </row>
    <row r="4166" spans="1:9" x14ac:dyDescent="0.2">
      <c r="A4166" s="221" t="s">
        <v>41</v>
      </c>
      <c r="B4166" s="225">
        <v>7080000</v>
      </c>
      <c r="C4166" s="221">
        <f t="shared" si="130"/>
        <v>7</v>
      </c>
      <c r="D4166" s="221">
        <v>70800000</v>
      </c>
      <c r="F4166" s="221" t="s">
        <v>778</v>
      </c>
      <c r="H4166" s="222">
        <v>230000</v>
      </c>
      <c r="I4166" s="222">
        <f t="shared" si="131"/>
        <v>-230000</v>
      </c>
    </row>
    <row r="4167" spans="1:9" x14ac:dyDescent="0.2">
      <c r="A4167" s="221" t="s">
        <v>41</v>
      </c>
      <c r="B4167" s="225">
        <v>7520000</v>
      </c>
      <c r="C4167" s="221">
        <f t="shared" si="130"/>
        <v>7</v>
      </c>
      <c r="D4167" s="221">
        <v>75200000</v>
      </c>
      <c r="F4167" s="221" t="s">
        <v>524</v>
      </c>
      <c r="H4167" s="222">
        <v>125134.89</v>
      </c>
      <c r="I4167" s="222">
        <f t="shared" si="131"/>
        <v>-125134.89</v>
      </c>
    </row>
    <row r="4168" spans="1:9" x14ac:dyDescent="0.2">
      <c r="A4168" s="221" t="s">
        <v>41</v>
      </c>
      <c r="B4168" s="225">
        <v>7580000</v>
      </c>
      <c r="C4168" s="221">
        <f t="shared" si="130"/>
        <v>7</v>
      </c>
      <c r="D4168" s="221">
        <v>75800000</v>
      </c>
      <c r="F4168" s="221" t="s">
        <v>783</v>
      </c>
      <c r="H4168" s="222">
        <v>47193686.950000003</v>
      </c>
      <c r="I4168" s="222">
        <f t="shared" si="131"/>
        <v>-47193686.950000003</v>
      </c>
    </row>
    <row r="4169" spans="1:9" x14ac:dyDescent="0.2">
      <c r="A4169" s="221" t="s">
        <v>41</v>
      </c>
      <c r="B4169" s="225">
        <v>7581000</v>
      </c>
      <c r="C4169" s="221">
        <f t="shared" si="130"/>
        <v>7</v>
      </c>
      <c r="D4169" s="221">
        <v>75810000</v>
      </c>
      <c r="F4169" s="221" t="s">
        <v>573</v>
      </c>
      <c r="H4169" s="222">
        <v>6377900</v>
      </c>
      <c r="I4169" s="222">
        <f t="shared" si="131"/>
        <v>-6377900</v>
      </c>
    </row>
    <row r="4170" spans="1:9" x14ac:dyDescent="0.2">
      <c r="A4170" s="221" t="s">
        <v>41</v>
      </c>
      <c r="B4170" s="225">
        <v>7585000</v>
      </c>
      <c r="C4170" s="221">
        <f t="shared" si="130"/>
        <v>7</v>
      </c>
      <c r="D4170" s="221">
        <v>75850000</v>
      </c>
      <c r="F4170" s="221" t="s">
        <v>784</v>
      </c>
      <c r="H4170" s="222">
        <v>7687600.0499999998</v>
      </c>
      <c r="I4170" s="222">
        <f t="shared" si="131"/>
        <v>-7687600.0499999998</v>
      </c>
    </row>
    <row r="4171" spans="1:9" x14ac:dyDescent="0.2">
      <c r="A4171" s="221" t="s">
        <v>41</v>
      </c>
      <c r="B4171" s="225">
        <v>7650000</v>
      </c>
      <c r="C4171" s="221">
        <f t="shared" si="130"/>
        <v>7</v>
      </c>
      <c r="D4171" s="221">
        <v>76500000</v>
      </c>
      <c r="F4171" s="221" t="s">
        <v>2622</v>
      </c>
      <c r="H4171" s="222">
        <v>1311807.6499999999</v>
      </c>
      <c r="I4171" s="222">
        <f t="shared" si="131"/>
        <v>-1311807.6499999999</v>
      </c>
    </row>
    <row r="4172" spans="1:9" x14ac:dyDescent="0.2">
      <c r="A4172" s="221" t="s">
        <v>41</v>
      </c>
      <c r="B4172" s="225">
        <v>7660000</v>
      </c>
      <c r="C4172" s="221">
        <f t="shared" si="130"/>
        <v>7</v>
      </c>
      <c r="D4172" s="221">
        <v>76600000</v>
      </c>
      <c r="F4172" s="221" t="s">
        <v>786</v>
      </c>
      <c r="H4172" s="222">
        <v>225906145.19999999</v>
      </c>
      <c r="I4172" s="222">
        <f t="shared" si="131"/>
        <v>-225906145.19999999</v>
      </c>
    </row>
    <row r="4173" spans="1:9" x14ac:dyDescent="0.2">
      <c r="A4173" s="221" t="s">
        <v>32</v>
      </c>
      <c r="B4173" s="225">
        <v>10100000</v>
      </c>
      <c r="C4173" s="221">
        <f t="shared" si="130"/>
        <v>8</v>
      </c>
      <c r="D4173" s="221">
        <v>10100000</v>
      </c>
      <c r="E4173" s="221">
        <f>+VLOOKUP(D:D,'ALL 2022'!$D:$D,1,FALSE())</f>
        <v>10100000</v>
      </c>
      <c r="F4173" s="221" t="s">
        <v>581</v>
      </c>
      <c r="H4173" s="222">
        <v>600000000</v>
      </c>
      <c r="I4173" s="222">
        <f t="shared" si="131"/>
        <v>-600000000</v>
      </c>
    </row>
    <row r="4174" spans="1:9" x14ac:dyDescent="0.2">
      <c r="A4174" s="221" t="s">
        <v>32</v>
      </c>
      <c r="B4174" s="225">
        <v>11100000</v>
      </c>
      <c r="C4174" s="221">
        <f t="shared" si="130"/>
        <v>8</v>
      </c>
      <c r="D4174" s="221">
        <v>10100000</v>
      </c>
      <c r="E4174" s="221">
        <f>+VLOOKUP(D:D,'ALL 2022'!$D:$D,1,FALSE())</f>
        <v>10100000</v>
      </c>
      <c r="F4174" s="221" t="s">
        <v>3012</v>
      </c>
      <c r="G4174" s="222">
        <v>220000</v>
      </c>
      <c r="I4174" s="222">
        <f t="shared" si="131"/>
        <v>220000</v>
      </c>
    </row>
    <row r="4175" spans="1:9" x14ac:dyDescent="0.2">
      <c r="A4175" s="221" t="s">
        <v>32</v>
      </c>
      <c r="B4175" s="225">
        <v>12000000</v>
      </c>
      <c r="C4175" s="221">
        <f t="shared" si="130"/>
        <v>8</v>
      </c>
      <c r="D4175" s="221">
        <v>12000000</v>
      </c>
      <c r="E4175" s="221">
        <f>+VLOOKUP(D:D,'ALL 2022'!$D:$D,1,FALSE())</f>
        <v>12000000</v>
      </c>
      <c r="F4175" s="221" t="s">
        <v>2067</v>
      </c>
      <c r="H4175" s="222">
        <v>1102942184.6500001</v>
      </c>
      <c r="I4175" s="222">
        <f t="shared" si="131"/>
        <v>-1102942184.6500001</v>
      </c>
    </row>
    <row r="4176" spans="1:9" x14ac:dyDescent="0.2">
      <c r="A4176" s="221" t="s">
        <v>32</v>
      </c>
      <c r="B4176" s="225">
        <v>12800000</v>
      </c>
      <c r="C4176" s="221">
        <f t="shared" si="130"/>
        <v>8</v>
      </c>
      <c r="D4176" s="221">
        <v>12800000</v>
      </c>
      <c r="E4176" s="221">
        <f>+VLOOKUP(D:D,'ALL 2022'!$D:$D,1,FALSE())</f>
        <v>12800000</v>
      </c>
      <c r="F4176" s="221" t="s">
        <v>1648</v>
      </c>
      <c r="H4176" s="222">
        <v>43485517.649999999</v>
      </c>
      <c r="I4176" s="222">
        <f t="shared" si="131"/>
        <v>-43485517.649999999</v>
      </c>
    </row>
    <row r="4177" spans="1:9" x14ac:dyDescent="0.2">
      <c r="A4177" s="221" t="s">
        <v>32</v>
      </c>
      <c r="B4177" s="225">
        <v>12900000</v>
      </c>
      <c r="C4177" s="221">
        <f t="shared" si="130"/>
        <v>8</v>
      </c>
      <c r="D4177" s="221">
        <v>12900000</v>
      </c>
      <c r="E4177" s="221">
        <f>+VLOOKUP(D:D,'ALL 2022'!$D:$D,1,FALSE())</f>
        <v>12900000</v>
      </c>
      <c r="F4177" s="221" t="s">
        <v>1940</v>
      </c>
      <c r="G4177" s="222">
        <v>208190338.62</v>
      </c>
      <c r="I4177" s="222">
        <f t="shared" si="131"/>
        <v>208190338.62</v>
      </c>
    </row>
    <row r="4178" spans="1:9" x14ac:dyDescent="0.2">
      <c r="A4178" s="221" t="s">
        <v>32</v>
      </c>
      <c r="B4178" s="225">
        <v>13300000</v>
      </c>
      <c r="C4178" s="221">
        <f t="shared" si="130"/>
        <v>8</v>
      </c>
      <c r="D4178" s="221">
        <v>12900000</v>
      </c>
      <c r="E4178" s="221">
        <f>+VLOOKUP(D:D,'ALL 2022'!$D:$D,1,FALSE())</f>
        <v>12900000</v>
      </c>
      <c r="F4178" s="221" t="s">
        <v>3014</v>
      </c>
      <c r="G4178" s="222">
        <v>22790349.309999999</v>
      </c>
      <c r="I4178" s="222">
        <f t="shared" si="131"/>
        <v>22790349.309999999</v>
      </c>
    </row>
    <row r="4179" spans="1:9" x14ac:dyDescent="0.2">
      <c r="A4179" s="221" t="s">
        <v>32</v>
      </c>
      <c r="B4179" s="225">
        <v>16120000</v>
      </c>
      <c r="C4179" s="221">
        <f t="shared" si="130"/>
        <v>8</v>
      </c>
      <c r="D4179" s="221">
        <v>16120000</v>
      </c>
      <c r="E4179" s="221">
        <f>+VLOOKUP(D:D,'ALL 2022'!$D:$D,1,FALSE())</f>
        <v>16120000</v>
      </c>
      <c r="F4179" s="221" t="s">
        <v>408</v>
      </c>
      <c r="G4179" s="222">
        <v>1500000000</v>
      </c>
      <c r="I4179" s="222">
        <f t="shared" si="131"/>
        <v>1500000000</v>
      </c>
    </row>
    <row r="4180" spans="1:9" x14ac:dyDescent="0.2">
      <c r="A4180" s="221" t="s">
        <v>32</v>
      </c>
      <c r="B4180" s="225">
        <v>16300000</v>
      </c>
      <c r="C4180" s="221">
        <f t="shared" si="130"/>
        <v>8</v>
      </c>
      <c r="D4180" s="221">
        <v>16300000</v>
      </c>
      <c r="E4180" s="221">
        <f>+VLOOKUP(D:D,'ALL 2022'!$D:$D,1,FALSE())</f>
        <v>16300000</v>
      </c>
      <c r="F4180" s="221" t="s">
        <v>3017</v>
      </c>
      <c r="H4180" s="222">
        <v>1120445029.6300001</v>
      </c>
      <c r="I4180" s="222">
        <f t="shared" si="131"/>
        <v>-1120445029.6300001</v>
      </c>
    </row>
    <row r="4181" spans="1:9" x14ac:dyDescent="0.2">
      <c r="A4181" s="221" t="s">
        <v>32</v>
      </c>
      <c r="B4181" s="225">
        <v>16400000</v>
      </c>
      <c r="C4181" s="221">
        <f t="shared" si="130"/>
        <v>8</v>
      </c>
      <c r="D4181" s="221">
        <v>16400000</v>
      </c>
      <c r="E4181" s="221">
        <f>+VLOOKUP(D:D,'ALL 2022'!$D:$D,1,FALSE())</f>
        <v>16400000</v>
      </c>
      <c r="F4181" s="221" t="s">
        <v>3018</v>
      </c>
      <c r="H4181" s="222">
        <v>229789157.90000001</v>
      </c>
      <c r="I4181" s="222">
        <f t="shared" si="131"/>
        <v>-229789157.90000001</v>
      </c>
    </row>
    <row r="4182" spans="1:9" x14ac:dyDescent="0.2">
      <c r="A4182" s="221" t="s">
        <v>32</v>
      </c>
      <c r="B4182" s="225">
        <v>20400000</v>
      </c>
      <c r="C4182" s="221">
        <f t="shared" si="130"/>
        <v>8</v>
      </c>
      <c r="D4182" s="221">
        <v>20400000</v>
      </c>
      <c r="E4182" s="221">
        <f>+VLOOKUP(D:D,'ALL 2022'!$D:$D,1,FALSE())</f>
        <v>20400000</v>
      </c>
      <c r="F4182" s="221" t="s">
        <v>2074</v>
      </c>
      <c r="G4182" s="222">
        <v>8205042.9900000002</v>
      </c>
      <c r="I4182" s="222">
        <f t="shared" si="131"/>
        <v>8205042.9900000002</v>
      </c>
    </row>
    <row r="4183" spans="1:9" x14ac:dyDescent="0.2">
      <c r="A4183" s="221" t="s">
        <v>32</v>
      </c>
      <c r="B4183" s="225">
        <v>21100000</v>
      </c>
      <c r="C4183" s="221">
        <f t="shared" si="130"/>
        <v>8</v>
      </c>
      <c r="D4183" s="221">
        <v>21100000</v>
      </c>
      <c r="E4183" s="221">
        <f>+VLOOKUP(D:D,'ALL 2022'!$D:$D,1,FALSE())</f>
        <v>21100000</v>
      </c>
      <c r="F4183" s="221" t="s">
        <v>803</v>
      </c>
      <c r="G4183" s="222">
        <v>31200000</v>
      </c>
      <c r="I4183" s="222">
        <f t="shared" si="131"/>
        <v>31200000</v>
      </c>
    </row>
    <row r="4184" spans="1:9" x14ac:dyDescent="0.2">
      <c r="A4184" s="221" t="s">
        <v>32</v>
      </c>
      <c r="B4184" s="225">
        <v>21300000</v>
      </c>
      <c r="C4184" s="221">
        <f t="shared" si="130"/>
        <v>8</v>
      </c>
      <c r="D4184" s="221">
        <v>21300000</v>
      </c>
      <c r="E4184" s="221">
        <f>+VLOOKUP(D:D,'ALL 2022'!$D:$D,1,FALSE())</f>
        <v>21300000</v>
      </c>
      <c r="F4184" s="221" t="s">
        <v>591</v>
      </c>
      <c r="G4184" s="222">
        <v>1043750934.34</v>
      </c>
      <c r="I4184" s="222">
        <f t="shared" si="131"/>
        <v>1043750934.34</v>
      </c>
    </row>
    <row r="4185" spans="1:9" x14ac:dyDescent="0.2">
      <c r="A4185" s="221" t="s">
        <v>32</v>
      </c>
      <c r="B4185" s="225">
        <v>21500000</v>
      </c>
      <c r="C4185" s="221">
        <f t="shared" si="130"/>
        <v>8</v>
      </c>
      <c r="D4185" s="221">
        <v>21500000</v>
      </c>
      <c r="E4185" s="221">
        <f>+VLOOKUP(D:D,'ALL 2022'!$D:$D,1,FALSE())</f>
        <v>21500000</v>
      </c>
      <c r="F4185" s="221" t="s">
        <v>2075</v>
      </c>
      <c r="G4185" s="222">
        <v>129000102.79000001</v>
      </c>
      <c r="I4185" s="222">
        <f t="shared" si="131"/>
        <v>129000102.79000001</v>
      </c>
    </row>
    <row r="4186" spans="1:9" x14ac:dyDescent="0.2">
      <c r="A4186" s="221" t="s">
        <v>32</v>
      </c>
      <c r="B4186" s="225">
        <v>21520000</v>
      </c>
      <c r="C4186" s="221">
        <f t="shared" si="130"/>
        <v>8</v>
      </c>
      <c r="D4186" s="221">
        <v>21520000</v>
      </c>
      <c r="E4186" s="221">
        <f>+VLOOKUP(D:D,'ALL 2022'!$D:$D,1,FALSE())</f>
        <v>21520000</v>
      </c>
      <c r="F4186" s="221" t="s">
        <v>254</v>
      </c>
      <c r="G4186" s="222">
        <v>44129814.950000003</v>
      </c>
      <c r="I4186" s="222">
        <f t="shared" si="131"/>
        <v>44129814.950000003</v>
      </c>
    </row>
    <row r="4187" spans="1:9" x14ac:dyDescent="0.2">
      <c r="A4187" s="221" t="s">
        <v>32</v>
      </c>
      <c r="B4187" s="225">
        <v>21530000</v>
      </c>
      <c r="C4187" s="221">
        <f t="shared" si="130"/>
        <v>8</v>
      </c>
      <c r="D4187" s="221">
        <v>21530000</v>
      </c>
      <c r="E4187" s="221">
        <f>+VLOOKUP(D:D,'ALL 2022'!$D:$D,1,FALSE())</f>
        <v>21530000</v>
      </c>
      <c r="F4187" s="221" t="s">
        <v>3020</v>
      </c>
      <c r="G4187" s="222">
        <v>263691184.59999999</v>
      </c>
      <c r="I4187" s="222">
        <f t="shared" si="131"/>
        <v>263691184.59999999</v>
      </c>
    </row>
    <row r="4188" spans="1:9" x14ac:dyDescent="0.2">
      <c r="A4188" s="221" t="s">
        <v>32</v>
      </c>
      <c r="B4188" s="225">
        <v>21810000</v>
      </c>
      <c r="C4188" s="221">
        <f t="shared" si="130"/>
        <v>8</v>
      </c>
      <c r="D4188" s="221">
        <v>21810000</v>
      </c>
      <c r="E4188" s="221">
        <f>+VLOOKUP(D:D,'ALL 2022'!$D:$D,1,FALSE())</f>
        <v>21810000</v>
      </c>
      <c r="F4188" s="221" t="s">
        <v>260</v>
      </c>
      <c r="G4188" s="222">
        <v>5685242609.1099997</v>
      </c>
      <c r="I4188" s="222">
        <f t="shared" si="131"/>
        <v>5685242609.1099997</v>
      </c>
    </row>
    <row r="4189" spans="1:9" x14ac:dyDescent="0.2">
      <c r="A4189" s="221" t="s">
        <v>32</v>
      </c>
      <c r="B4189" s="225">
        <v>21820000</v>
      </c>
      <c r="C4189" s="221">
        <f t="shared" si="130"/>
        <v>8</v>
      </c>
      <c r="D4189" s="221">
        <v>21820000</v>
      </c>
      <c r="E4189" s="221">
        <f>+VLOOKUP(D:D,'ALL 2022'!$D:$D,1,FALSE())</f>
        <v>21820000</v>
      </c>
      <c r="F4189" s="221" t="s">
        <v>52</v>
      </c>
      <c r="G4189" s="222">
        <v>18819671.370000001</v>
      </c>
      <c r="I4189" s="222">
        <f t="shared" si="131"/>
        <v>18819671.370000001</v>
      </c>
    </row>
    <row r="4190" spans="1:9" x14ac:dyDescent="0.2">
      <c r="A4190" s="221" t="s">
        <v>32</v>
      </c>
      <c r="B4190" s="225">
        <v>21830000</v>
      </c>
      <c r="C4190" s="221">
        <f t="shared" si="130"/>
        <v>8</v>
      </c>
      <c r="D4190" s="221">
        <v>21830000</v>
      </c>
      <c r="E4190" s="221">
        <f>+VLOOKUP(D:D,'ALL 2022'!$D:$D,1,FALSE())</f>
        <v>21830000</v>
      </c>
      <c r="F4190" s="221" t="s">
        <v>596</v>
      </c>
      <c r="G4190" s="222">
        <v>406457211.31999999</v>
      </c>
      <c r="I4190" s="222">
        <f t="shared" si="131"/>
        <v>406457211.31999999</v>
      </c>
    </row>
    <row r="4191" spans="1:9" x14ac:dyDescent="0.2">
      <c r="A4191" s="221" t="s">
        <v>32</v>
      </c>
      <c r="B4191" s="225">
        <v>21840000</v>
      </c>
      <c r="C4191" s="221">
        <f t="shared" si="130"/>
        <v>8</v>
      </c>
      <c r="D4191" s="221">
        <v>21840000</v>
      </c>
      <c r="E4191" s="221">
        <f>+VLOOKUP(D:D,'ALL 2022'!$D:$D,1,FALSE())</f>
        <v>21840000</v>
      </c>
      <c r="F4191" s="221" t="s">
        <v>597</v>
      </c>
      <c r="G4191" s="222">
        <v>40850777.219999999</v>
      </c>
      <c r="I4191" s="222">
        <f t="shared" si="131"/>
        <v>40850777.219999999</v>
      </c>
    </row>
    <row r="4192" spans="1:9" x14ac:dyDescent="0.2">
      <c r="A4192" s="221" t="s">
        <v>32</v>
      </c>
      <c r="B4192" s="225">
        <v>21850000</v>
      </c>
      <c r="C4192" s="221">
        <f t="shared" si="130"/>
        <v>8</v>
      </c>
      <c r="D4192" s="221">
        <v>21850000</v>
      </c>
      <c r="E4192" s="221">
        <f>+VLOOKUP(D:D,'ALL 2022'!$D:$D,1,FALSE())</f>
        <v>21850000</v>
      </c>
      <c r="F4192" s="221" t="s">
        <v>2079</v>
      </c>
      <c r="G4192" s="222">
        <v>20612783.329999998</v>
      </c>
      <c r="I4192" s="222">
        <f t="shared" si="131"/>
        <v>20612783.329999998</v>
      </c>
    </row>
    <row r="4193" spans="1:9" x14ac:dyDescent="0.2">
      <c r="A4193" s="221" t="s">
        <v>32</v>
      </c>
      <c r="B4193" s="225">
        <v>21870000</v>
      </c>
      <c r="C4193" s="221">
        <f t="shared" si="130"/>
        <v>8</v>
      </c>
      <c r="D4193" s="221">
        <v>21870000</v>
      </c>
      <c r="E4193" s="221">
        <f>+VLOOKUP(D:D,'ALL 2022'!$D:$D,1,FALSE())</f>
        <v>21870000</v>
      </c>
      <c r="F4193" s="221" t="s">
        <v>2223</v>
      </c>
      <c r="G4193" s="222">
        <v>19327532.399999999</v>
      </c>
      <c r="I4193" s="222">
        <f t="shared" si="131"/>
        <v>19327532.399999999</v>
      </c>
    </row>
    <row r="4194" spans="1:9" x14ac:dyDescent="0.2">
      <c r="A4194" s="221" t="s">
        <v>32</v>
      </c>
      <c r="B4194" s="225">
        <v>27500000</v>
      </c>
      <c r="C4194" s="221">
        <f t="shared" si="130"/>
        <v>8</v>
      </c>
      <c r="D4194" s="221">
        <v>27500000</v>
      </c>
      <c r="E4194" s="221">
        <f>+VLOOKUP(D:D,'ALL 2022'!$D:$D,1,FALSE())</f>
        <v>27500000</v>
      </c>
      <c r="F4194" s="221" t="s">
        <v>599</v>
      </c>
      <c r="G4194" s="222">
        <v>53728000</v>
      </c>
      <c r="I4194" s="222">
        <f t="shared" si="131"/>
        <v>53728000</v>
      </c>
    </row>
    <row r="4195" spans="1:9" x14ac:dyDescent="0.2">
      <c r="A4195" s="221" t="s">
        <v>32</v>
      </c>
      <c r="B4195" s="225">
        <v>28030000</v>
      </c>
      <c r="C4195" s="221">
        <f t="shared" si="130"/>
        <v>8</v>
      </c>
      <c r="D4195" s="221">
        <v>28030000</v>
      </c>
      <c r="E4195" s="221">
        <f>+VLOOKUP(D:D,'ALL 2022'!$D:$D,1,FALSE())</f>
        <v>28030000</v>
      </c>
      <c r="F4195" s="221" t="s">
        <v>600</v>
      </c>
      <c r="H4195" s="222">
        <v>6998147.1100000003</v>
      </c>
      <c r="I4195" s="222">
        <f t="shared" si="131"/>
        <v>-6998147.1100000003</v>
      </c>
    </row>
    <row r="4196" spans="1:9" x14ac:dyDescent="0.2">
      <c r="A4196" s="221" t="s">
        <v>32</v>
      </c>
      <c r="B4196" s="225">
        <v>28130000</v>
      </c>
      <c r="C4196" s="221">
        <f t="shared" si="130"/>
        <v>8</v>
      </c>
      <c r="D4196" s="221">
        <v>28130000</v>
      </c>
      <c r="E4196" s="221">
        <f>+VLOOKUP(D:D,'ALL 2022'!$D:$D,1,FALSE())</f>
        <v>28130000</v>
      </c>
      <c r="F4196" s="221" t="s">
        <v>603</v>
      </c>
      <c r="H4196" s="222">
        <v>203273376.40000001</v>
      </c>
      <c r="I4196" s="222">
        <f t="shared" si="131"/>
        <v>-203273376.40000001</v>
      </c>
    </row>
    <row r="4197" spans="1:9" x14ac:dyDescent="0.2">
      <c r="A4197" s="221" t="s">
        <v>32</v>
      </c>
      <c r="B4197" s="225">
        <v>28150000</v>
      </c>
      <c r="C4197" s="221">
        <f t="shared" si="130"/>
        <v>8</v>
      </c>
      <c r="D4197" s="221">
        <v>28150000</v>
      </c>
      <c r="E4197" s="221">
        <f>+VLOOKUP(D:D,'ALL 2022'!$D:$D,1,FALSE())</f>
        <v>28150000</v>
      </c>
      <c r="F4197" s="221" t="s">
        <v>604</v>
      </c>
      <c r="H4197" s="222">
        <v>52619257.479999997</v>
      </c>
      <c r="I4197" s="222">
        <f t="shared" si="131"/>
        <v>-52619257.479999997</v>
      </c>
    </row>
    <row r="4198" spans="1:9" x14ac:dyDescent="0.2">
      <c r="A4198" s="221" t="s">
        <v>32</v>
      </c>
      <c r="B4198" s="225">
        <v>28152000</v>
      </c>
      <c r="C4198" s="221">
        <f t="shared" si="130"/>
        <v>8</v>
      </c>
      <c r="D4198" s="221">
        <v>28152000</v>
      </c>
      <c r="E4198" s="221">
        <f>+VLOOKUP(D:D,'ALL 2022'!$D:$D,1,FALSE())</f>
        <v>28152000</v>
      </c>
      <c r="F4198" s="221" t="s">
        <v>270</v>
      </c>
      <c r="H4198" s="222">
        <v>13894482.92</v>
      </c>
      <c r="I4198" s="222">
        <f t="shared" si="131"/>
        <v>-13894482.92</v>
      </c>
    </row>
    <row r="4199" spans="1:9" x14ac:dyDescent="0.2">
      <c r="A4199" s="221" t="s">
        <v>32</v>
      </c>
      <c r="B4199" s="225">
        <v>28153000</v>
      </c>
      <c r="C4199" s="221">
        <f t="shared" si="130"/>
        <v>8</v>
      </c>
      <c r="D4199" s="221">
        <v>28153000</v>
      </c>
      <c r="E4199" s="221">
        <f>+VLOOKUP(D:D,'ALL 2022'!$D:$D,1,FALSE())</f>
        <v>28153000</v>
      </c>
      <c r="F4199" s="221" t="s">
        <v>3023</v>
      </c>
      <c r="H4199" s="222">
        <v>112095421.08</v>
      </c>
      <c r="I4199" s="222">
        <f t="shared" si="131"/>
        <v>-112095421.08</v>
      </c>
    </row>
    <row r="4200" spans="1:9" x14ac:dyDescent="0.2">
      <c r="A4200" s="221" t="s">
        <v>32</v>
      </c>
      <c r="B4200" s="225">
        <v>28181000</v>
      </c>
      <c r="C4200" s="221">
        <f t="shared" si="130"/>
        <v>8</v>
      </c>
      <c r="D4200" s="221">
        <v>28181000</v>
      </c>
      <c r="E4200" s="221">
        <f>+VLOOKUP(D:D,'ALL 2022'!$D:$D,1,FALSE())</f>
        <v>28181000</v>
      </c>
      <c r="F4200" s="221" t="s">
        <v>276</v>
      </c>
      <c r="H4200" s="222">
        <v>3346404619.1700001</v>
      </c>
      <c r="I4200" s="222">
        <f t="shared" si="131"/>
        <v>-3346404619.1700001</v>
      </c>
    </row>
    <row r="4201" spans="1:9" x14ac:dyDescent="0.2">
      <c r="A4201" s="221" t="s">
        <v>32</v>
      </c>
      <c r="B4201" s="225">
        <v>28182000</v>
      </c>
      <c r="C4201" s="221">
        <f t="shared" si="130"/>
        <v>8</v>
      </c>
      <c r="D4201" s="221">
        <v>28182000</v>
      </c>
      <c r="E4201" s="221">
        <f>+VLOOKUP(D:D,'ALL 2022'!$D:$D,1,FALSE())</f>
        <v>28182000</v>
      </c>
      <c r="F4201" s="221" t="s">
        <v>607</v>
      </c>
      <c r="H4201" s="222">
        <v>8005169.3399999999</v>
      </c>
      <c r="I4201" s="222">
        <f t="shared" si="131"/>
        <v>-8005169.3399999999</v>
      </c>
    </row>
    <row r="4202" spans="1:9" x14ac:dyDescent="0.2">
      <c r="A4202" s="221" t="s">
        <v>32</v>
      </c>
      <c r="B4202" s="225">
        <v>28183000</v>
      </c>
      <c r="C4202" s="221">
        <f t="shared" si="130"/>
        <v>8</v>
      </c>
      <c r="D4202" s="221">
        <v>28183000</v>
      </c>
      <c r="E4202" s="221">
        <f>+VLOOKUP(D:D,'ALL 2022'!$D:$D,1,FALSE())</f>
        <v>28183000</v>
      </c>
      <c r="F4202" s="221" t="s">
        <v>610</v>
      </c>
      <c r="H4202" s="222">
        <v>180657740.49000001</v>
      </c>
      <c r="I4202" s="222">
        <f t="shared" si="131"/>
        <v>-180657740.49000001</v>
      </c>
    </row>
    <row r="4203" spans="1:9" x14ac:dyDescent="0.2">
      <c r="A4203" s="221" t="s">
        <v>32</v>
      </c>
      <c r="B4203" s="225">
        <v>28184000</v>
      </c>
      <c r="C4203" s="221">
        <f t="shared" si="130"/>
        <v>8</v>
      </c>
      <c r="D4203" s="221">
        <v>28184000</v>
      </c>
      <c r="E4203" s="221">
        <f>+VLOOKUP(D:D,'ALL 2022'!$D:$D,1,FALSE())</f>
        <v>28184000</v>
      </c>
      <c r="F4203" s="221" t="s">
        <v>608</v>
      </c>
      <c r="H4203" s="222">
        <v>13498240.42</v>
      </c>
      <c r="I4203" s="222">
        <f t="shared" si="131"/>
        <v>-13498240.42</v>
      </c>
    </row>
    <row r="4204" spans="1:9" x14ac:dyDescent="0.2">
      <c r="A4204" s="221" t="s">
        <v>32</v>
      </c>
      <c r="B4204" s="225">
        <v>28185000</v>
      </c>
      <c r="C4204" s="221">
        <f t="shared" si="130"/>
        <v>8</v>
      </c>
      <c r="D4204" s="221">
        <v>28185000</v>
      </c>
      <c r="E4204" s="221">
        <f>+VLOOKUP(D:D,'ALL 2022'!$D:$D,1,FALSE())</f>
        <v>28185000</v>
      </c>
      <c r="F4204" s="221" t="s">
        <v>279</v>
      </c>
      <c r="H4204" s="222">
        <v>16208594.76</v>
      </c>
      <c r="I4204" s="222">
        <f t="shared" si="131"/>
        <v>-16208594.76</v>
      </c>
    </row>
    <row r="4205" spans="1:9" x14ac:dyDescent="0.2">
      <c r="A4205" s="221" t="s">
        <v>32</v>
      </c>
      <c r="B4205" s="225">
        <v>28187000</v>
      </c>
      <c r="C4205" s="221">
        <f t="shared" si="130"/>
        <v>8</v>
      </c>
      <c r="D4205" s="221">
        <v>28187000</v>
      </c>
      <c r="E4205" s="221">
        <f>+VLOOKUP(D:D,'ALL 2022'!$D:$D,1,FALSE())</f>
        <v>28187000</v>
      </c>
      <c r="F4205" s="221" t="s">
        <v>609</v>
      </c>
      <c r="H4205" s="222">
        <v>7867468.4699999997</v>
      </c>
      <c r="I4205" s="222">
        <f t="shared" si="131"/>
        <v>-7867468.4699999997</v>
      </c>
    </row>
    <row r="4206" spans="1:9" x14ac:dyDescent="0.2">
      <c r="A4206" s="221" t="s">
        <v>32</v>
      </c>
      <c r="B4206" s="225">
        <v>31000000</v>
      </c>
      <c r="C4206" s="221">
        <f t="shared" si="130"/>
        <v>8</v>
      </c>
      <c r="D4206" s="221">
        <v>31000000</v>
      </c>
      <c r="E4206" s="221">
        <f>+VLOOKUP(D:D,'ALL 2022'!$D:$D,1,FALSE())</f>
        <v>31000000</v>
      </c>
      <c r="F4206" s="221" t="s">
        <v>2389</v>
      </c>
      <c r="G4206" s="222">
        <v>1161494086.25</v>
      </c>
      <c r="I4206" s="222">
        <f t="shared" si="131"/>
        <v>1161494086.25</v>
      </c>
    </row>
    <row r="4207" spans="1:9" x14ac:dyDescent="0.2">
      <c r="A4207" s="221" t="s">
        <v>32</v>
      </c>
      <c r="B4207" s="225">
        <v>35500000</v>
      </c>
      <c r="C4207" s="221">
        <f t="shared" si="130"/>
        <v>8</v>
      </c>
      <c r="D4207" s="221">
        <v>35500000</v>
      </c>
      <c r="E4207" s="221">
        <f>+VLOOKUP(D:D,'ALL 2022'!$D:$D,1,FALSE())</f>
        <v>35500000</v>
      </c>
      <c r="F4207" s="221" t="s">
        <v>612</v>
      </c>
      <c r="G4207" s="222">
        <v>1188394262.2</v>
      </c>
      <c r="I4207" s="222">
        <f t="shared" si="131"/>
        <v>1188394262.2</v>
      </c>
    </row>
    <row r="4208" spans="1:9" x14ac:dyDescent="0.2">
      <c r="A4208" s="221" t="s">
        <v>32</v>
      </c>
      <c r="B4208" s="225">
        <v>40100000</v>
      </c>
      <c r="C4208" s="221">
        <f t="shared" si="130"/>
        <v>8</v>
      </c>
      <c r="D4208" s="221">
        <v>40100000</v>
      </c>
      <c r="E4208" s="221">
        <f>+VLOOKUP(D:D,'ALL 2022'!$D:$D,1,FALSE())</f>
        <v>40100000</v>
      </c>
      <c r="F4208" s="221" t="s">
        <v>1945</v>
      </c>
      <c r="H4208" s="222">
        <v>403925333.56</v>
      </c>
      <c r="I4208" s="222">
        <f t="shared" si="131"/>
        <v>-403925333.56</v>
      </c>
    </row>
    <row r="4209" spans="1:9" x14ac:dyDescent="0.2">
      <c r="A4209" s="221" t="s">
        <v>32</v>
      </c>
      <c r="B4209" s="225">
        <v>40110000</v>
      </c>
      <c r="C4209" s="221">
        <f t="shared" si="130"/>
        <v>8</v>
      </c>
      <c r="D4209" s="221">
        <v>40110000</v>
      </c>
      <c r="E4209" s="221">
        <f>+VLOOKUP(D:D,'ALL 2022'!$D:$D,1,FALSE())</f>
        <v>40110000</v>
      </c>
      <c r="F4209" s="221" t="s">
        <v>2777</v>
      </c>
      <c r="I4209" s="222">
        <f t="shared" si="131"/>
        <v>0</v>
      </c>
    </row>
    <row r="4210" spans="1:9" x14ac:dyDescent="0.2">
      <c r="A4210" s="221" t="s">
        <v>32</v>
      </c>
      <c r="B4210" s="225">
        <v>40120000</v>
      </c>
      <c r="C4210" s="221">
        <f t="shared" si="130"/>
        <v>8</v>
      </c>
      <c r="D4210" s="221">
        <v>40120000</v>
      </c>
      <c r="E4210" s="221">
        <f>+VLOOKUP(D:D,'ALL 2022'!$D:$D,1,FALSE())</f>
        <v>40120000</v>
      </c>
      <c r="F4210" s="221" t="s">
        <v>65</v>
      </c>
      <c r="H4210" s="222">
        <v>232645040.71000001</v>
      </c>
      <c r="I4210" s="222">
        <f t="shared" si="131"/>
        <v>-232645040.71000001</v>
      </c>
    </row>
    <row r="4211" spans="1:9" x14ac:dyDescent="0.2">
      <c r="A4211" s="221" t="s">
        <v>32</v>
      </c>
      <c r="B4211" s="225">
        <v>40800000</v>
      </c>
      <c r="C4211" s="221">
        <f t="shared" si="130"/>
        <v>8</v>
      </c>
      <c r="D4211" s="221">
        <v>40800000</v>
      </c>
      <c r="E4211" s="221">
        <f>+VLOOKUP(D:D,'ALL 2022'!$D:$D,1,FALSE())</f>
        <v>40800000</v>
      </c>
      <c r="F4211" s="221" t="s">
        <v>4613</v>
      </c>
      <c r="H4211" s="222">
        <v>92664</v>
      </c>
      <c r="I4211" s="222">
        <f t="shared" si="131"/>
        <v>-92664</v>
      </c>
    </row>
    <row r="4212" spans="1:9" x14ac:dyDescent="0.2">
      <c r="A4212" s="221" t="s">
        <v>32</v>
      </c>
      <c r="B4212" s="225">
        <v>41100000</v>
      </c>
      <c r="C4212" s="221">
        <f t="shared" si="130"/>
        <v>8</v>
      </c>
      <c r="D4212" s="221">
        <v>41100000</v>
      </c>
      <c r="E4212" s="221">
        <f>+VLOOKUP(D:D,'ALL 2022'!$D:$D,1,FALSE())</f>
        <v>41100000</v>
      </c>
      <c r="F4212" s="221" t="s">
        <v>3025</v>
      </c>
      <c r="G4212" s="222">
        <v>3352087096.7600002</v>
      </c>
      <c r="I4212" s="222">
        <f t="shared" si="131"/>
        <v>3352087096.7600002</v>
      </c>
    </row>
    <row r="4213" spans="1:9" x14ac:dyDescent="0.2">
      <c r="A4213" s="221" t="s">
        <v>32</v>
      </c>
      <c r="B4213" s="225">
        <v>41110000</v>
      </c>
      <c r="C4213" s="221">
        <f t="shared" si="130"/>
        <v>8</v>
      </c>
      <c r="D4213" s="221">
        <v>41110000</v>
      </c>
      <c r="E4213" s="221">
        <f>+VLOOKUP(D:D,'ALL 2022'!$D:$D,1,FALSE())</f>
        <v>41110000</v>
      </c>
      <c r="F4213" s="221" t="s">
        <v>2092</v>
      </c>
      <c r="G4213" s="222">
        <v>9614000</v>
      </c>
      <c r="I4213" s="222">
        <f t="shared" si="131"/>
        <v>9614000</v>
      </c>
    </row>
    <row r="4214" spans="1:9" x14ac:dyDescent="0.2">
      <c r="A4214" s="221" t="s">
        <v>32</v>
      </c>
      <c r="B4214" s="225">
        <v>41120000</v>
      </c>
      <c r="C4214" s="221">
        <f t="shared" si="130"/>
        <v>8</v>
      </c>
      <c r="D4214" s="221">
        <v>41120000</v>
      </c>
      <c r="E4214" s="221">
        <f>+VLOOKUP(D:D,'ALL 2022'!$D:$D,1,FALSE())</f>
        <v>41120000</v>
      </c>
      <c r="F4214" s="221" t="s">
        <v>1473</v>
      </c>
      <c r="G4214" s="222">
        <v>10824978.43</v>
      </c>
      <c r="I4214" s="222">
        <f t="shared" si="131"/>
        <v>10824978.43</v>
      </c>
    </row>
    <row r="4215" spans="1:9" x14ac:dyDescent="0.2">
      <c r="A4215" s="221" t="s">
        <v>32</v>
      </c>
      <c r="B4215" s="225">
        <v>41600000</v>
      </c>
      <c r="C4215" s="221">
        <f t="shared" si="130"/>
        <v>8</v>
      </c>
      <c r="D4215" s="221">
        <v>41600000</v>
      </c>
      <c r="E4215" s="221">
        <f>+VLOOKUP(D:D,'ALL 2022'!$D:$D,1,FALSE())</f>
        <v>41600000</v>
      </c>
      <c r="F4215" s="221" t="s">
        <v>291</v>
      </c>
      <c r="G4215" s="222">
        <v>20479998</v>
      </c>
      <c r="I4215" s="222">
        <f t="shared" si="131"/>
        <v>20479998</v>
      </c>
    </row>
    <row r="4216" spans="1:9" x14ac:dyDescent="0.2">
      <c r="A4216" s="221" t="s">
        <v>32</v>
      </c>
      <c r="B4216" s="225">
        <v>42100000</v>
      </c>
      <c r="C4216" s="221">
        <f t="shared" si="130"/>
        <v>8</v>
      </c>
      <c r="D4216" s="221">
        <v>42100000</v>
      </c>
      <c r="E4216" s="221">
        <f>+VLOOKUP(D:D,'ALL 2022'!$D:$D,1,FALSE())</f>
        <v>42100000</v>
      </c>
      <c r="F4216" s="221" t="s">
        <v>1948</v>
      </c>
      <c r="H4216" s="222">
        <v>1463973.5</v>
      </c>
      <c r="I4216" s="222">
        <f t="shared" si="131"/>
        <v>-1463973.5</v>
      </c>
    </row>
    <row r="4217" spans="1:9" x14ac:dyDescent="0.2">
      <c r="A4217" s="221" t="s">
        <v>32</v>
      </c>
      <c r="B4217" s="225">
        <v>42700000</v>
      </c>
      <c r="C4217" s="221">
        <f t="shared" si="130"/>
        <v>8</v>
      </c>
      <c r="D4217" s="221">
        <v>42700000</v>
      </c>
      <c r="E4217" s="221">
        <f>+VLOOKUP(D:D,'ALL 2022'!$D:$D,1,FALSE())</f>
        <v>42700000</v>
      </c>
      <c r="F4217" s="221" t="s">
        <v>3028</v>
      </c>
      <c r="G4217" s="222">
        <v>23732000</v>
      </c>
      <c r="I4217" s="222">
        <f t="shared" si="131"/>
        <v>23732000</v>
      </c>
    </row>
    <row r="4218" spans="1:9" x14ac:dyDescent="0.2">
      <c r="A4218" s="221" t="s">
        <v>32</v>
      </c>
      <c r="B4218" s="225">
        <v>42820000</v>
      </c>
      <c r="C4218" s="221">
        <f t="shared" si="130"/>
        <v>8</v>
      </c>
      <c r="D4218" s="221">
        <v>42820000</v>
      </c>
      <c r="E4218" s="221">
        <f>+VLOOKUP(D:D,'ALL 2022'!$D:$D,1,FALSE())</f>
        <v>42820000</v>
      </c>
      <c r="F4218" s="221" t="s">
        <v>626</v>
      </c>
      <c r="H4218" s="222">
        <v>117892860.76000001</v>
      </c>
      <c r="I4218" s="222">
        <f t="shared" si="131"/>
        <v>-117892860.76000001</v>
      </c>
    </row>
    <row r="4219" spans="1:9" x14ac:dyDescent="0.2">
      <c r="A4219" s="221" t="s">
        <v>32</v>
      </c>
      <c r="B4219" s="225">
        <v>43100000</v>
      </c>
      <c r="C4219" s="221">
        <f t="shared" si="130"/>
        <v>8</v>
      </c>
      <c r="D4219" s="221">
        <v>43100000</v>
      </c>
      <c r="E4219" s="221">
        <f>+VLOOKUP(D:D,'ALL 2022'!$D:$D,1,FALSE())</f>
        <v>43100000</v>
      </c>
      <c r="F4219" s="221" t="s">
        <v>627</v>
      </c>
      <c r="H4219" s="222">
        <v>30142072.5</v>
      </c>
      <c r="I4219" s="222">
        <f t="shared" si="131"/>
        <v>-30142072.5</v>
      </c>
    </row>
    <row r="4220" spans="1:9" x14ac:dyDescent="0.2">
      <c r="A4220" s="221" t="s">
        <v>32</v>
      </c>
      <c r="B4220" s="225">
        <v>43110000</v>
      </c>
      <c r="C4220" s="221">
        <f t="shared" si="130"/>
        <v>8</v>
      </c>
      <c r="D4220" s="221">
        <v>43110000</v>
      </c>
      <c r="E4220" s="221">
        <f>+VLOOKUP(D:D,'ALL 2022'!$D:$D,1,FALSE())</f>
        <v>43110000</v>
      </c>
      <c r="F4220" s="221" t="s">
        <v>628</v>
      </c>
      <c r="H4220" s="222">
        <v>2091573</v>
      </c>
      <c r="I4220" s="222">
        <f t="shared" si="131"/>
        <v>-2091573</v>
      </c>
    </row>
    <row r="4221" spans="1:9" x14ac:dyDescent="0.2">
      <c r="A4221" s="221" t="s">
        <v>32</v>
      </c>
      <c r="B4221" s="225">
        <v>43111000</v>
      </c>
      <c r="C4221" s="221">
        <f t="shared" si="130"/>
        <v>8</v>
      </c>
      <c r="D4221" s="221">
        <v>43110000</v>
      </c>
      <c r="E4221" s="221">
        <f>+VLOOKUP(D:D,'ALL 2022'!$D:$D,1,FALSE())</f>
        <v>43110000</v>
      </c>
      <c r="F4221" s="221" t="s">
        <v>3029</v>
      </c>
      <c r="H4221" s="222">
        <v>1182438.79</v>
      </c>
      <c r="I4221" s="222">
        <f t="shared" si="131"/>
        <v>-1182438.79</v>
      </c>
    </row>
    <row r="4222" spans="1:9" x14ac:dyDescent="0.2">
      <c r="A4222" s="221" t="s">
        <v>32</v>
      </c>
      <c r="B4222" s="225">
        <v>43200000</v>
      </c>
      <c r="C4222" s="221">
        <f t="shared" si="130"/>
        <v>8</v>
      </c>
      <c r="D4222" s="221">
        <v>43200000</v>
      </c>
      <c r="E4222" s="221">
        <f>+VLOOKUP(D:D,'ALL 2022'!$D:$D,1,FALSE())</f>
        <v>43200000</v>
      </c>
      <c r="F4222" s="221" t="s">
        <v>79</v>
      </c>
      <c r="H4222" s="222">
        <v>15495391.65</v>
      </c>
      <c r="I4222" s="222">
        <f t="shared" si="131"/>
        <v>-15495391.65</v>
      </c>
    </row>
    <row r="4223" spans="1:9" x14ac:dyDescent="0.2">
      <c r="A4223" s="221" t="s">
        <v>32</v>
      </c>
      <c r="B4223" s="225">
        <v>43300000</v>
      </c>
      <c r="C4223" s="221">
        <f t="shared" si="130"/>
        <v>8</v>
      </c>
      <c r="D4223" s="221">
        <v>43300000</v>
      </c>
      <c r="E4223" s="221">
        <f>+VLOOKUP(D:D,'ALL 2022'!$D:$D,1,FALSE())</f>
        <v>43300000</v>
      </c>
      <c r="F4223" s="221" t="s">
        <v>80</v>
      </c>
      <c r="H4223" s="222">
        <v>1273585.1499999999</v>
      </c>
      <c r="I4223" s="222">
        <f t="shared" si="131"/>
        <v>-1273585.1499999999</v>
      </c>
    </row>
    <row r="4224" spans="1:9" x14ac:dyDescent="0.2">
      <c r="A4224" s="221" t="s">
        <v>32</v>
      </c>
      <c r="B4224" s="225">
        <v>43860000</v>
      </c>
      <c r="C4224" s="221">
        <f t="shared" si="130"/>
        <v>8</v>
      </c>
      <c r="D4224" s="221">
        <v>43860000</v>
      </c>
      <c r="E4224" s="221">
        <f>+VLOOKUP(D:D,'ALL 2022'!$D:$D,1,FALSE())</f>
        <v>43860000</v>
      </c>
      <c r="F4224" s="221" t="s">
        <v>1949</v>
      </c>
      <c r="G4224" s="222">
        <v>1890000</v>
      </c>
      <c r="I4224" s="222">
        <f t="shared" si="131"/>
        <v>1890000</v>
      </c>
    </row>
    <row r="4225" spans="1:9" x14ac:dyDescent="0.2">
      <c r="A4225" s="221" t="s">
        <v>32</v>
      </c>
      <c r="B4225" s="225">
        <v>44100000</v>
      </c>
      <c r="C4225" s="221">
        <f t="shared" si="130"/>
        <v>8</v>
      </c>
      <c r="D4225" s="221">
        <v>44100000</v>
      </c>
      <c r="E4225" s="221">
        <f>+VLOOKUP(D:D,'ALL 2022'!$D:$D,1,FALSE())</f>
        <v>44100000</v>
      </c>
      <c r="F4225" s="221" t="s">
        <v>4614</v>
      </c>
      <c r="H4225" s="222">
        <v>7118204.3799999999</v>
      </c>
      <c r="I4225" s="222">
        <f t="shared" si="131"/>
        <v>-7118204.3799999999</v>
      </c>
    </row>
    <row r="4226" spans="1:9" x14ac:dyDescent="0.2">
      <c r="A4226" s="221" t="s">
        <v>32</v>
      </c>
      <c r="B4226" s="225">
        <v>44300000</v>
      </c>
      <c r="C4226" s="221">
        <f t="shared" ref="C4226:C4289" si="132">+LEN(B:B)</f>
        <v>8</v>
      </c>
      <c r="D4226" s="221">
        <v>44300000</v>
      </c>
      <c r="E4226" s="221">
        <f>+VLOOKUP(D:D,'ALL 2022'!$D:$D,1,FALSE())</f>
        <v>44300000</v>
      </c>
      <c r="F4226" s="221" t="s">
        <v>633</v>
      </c>
      <c r="G4226" s="222">
        <v>51056424.390000001</v>
      </c>
      <c r="I4226" s="222">
        <f t="shared" ref="I4226:I4289" si="133">+G:G-H:H</f>
        <v>51056424.390000001</v>
      </c>
    </row>
    <row r="4227" spans="1:9" x14ac:dyDescent="0.2">
      <c r="A4227" s="221" t="s">
        <v>32</v>
      </c>
      <c r="B4227" s="225">
        <v>44540000</v>
      </c>
      <c r="C4227" s="221">
        <f t="shared" si="132"/>
        <v>8</v>
      </c>
      <c r="D4227" s="221">
        <v>44540000</v>
      </c>
      <c r="E4227" s="221">
        <f>+VLOOKUP(D:D,'ALL 2022'!$D:$D,1,FALSE())</f>
        <v>44540000</v>
      </c>
      <c r="F4227" s="221" t="s">
        <v>4615</v>
      </c>
      <c r="G4227" s="222">
        <v>638321764.79999995</v>
      </c>
      <c r="I4227" s="222">
        <f t="shared" si="133"/>
        <v>638321764.79999995</v>
      </c>
    </row>
    <row r="4228" spans="1:9" x14ac:dyDescent="0.2">
      <c r="A4228" s="221" t="s">
        <v>32</v>
      </c>
      <c r="B4228" s="225">
        <v>44560000</v>
      </c>
      <c r="C4228" s="221">
        <f t="shared" si="132"/>
        <v>8</v>
      </c>
      <c r="D4228" s="221">
        <v>44560000</v>
      </c>
      <c r="E4228" s="221">
        <f>+VLOOKUP(D:D,'ALL 2022'!$D:$D,1,FALSE())</f>
        <v>44560000</v>
      </c>
      <c r="F4228" s="221" t="s">
        <v>2102</v>
      </c>
      <c r="H4228" s="222">
        <v>26564728.300000001</v>
      </c>
      <c r="I4228" s="222">
        <f t="shared" si="133"/>
        <v>-26564728.300000001</v>
      </c>
    </row>
    <row r="4229" spans="1:9" x14ac:dyDescent="0.2">
      <c r="A4229" s="221" t="s">
        <v>32</v>
      </c>
      <c r="B4229" s="225">
        <v>44570000</v>
      </c>
      <c r="C4229" s="221">
        <f t="shared" si="132"/>
        <v>8</v>
      </c>
      <c r="D4229" s="221">
        <v>44570000</v>
      </c>
      <c r="E4229" s="221">
        <f>+VLOOKUP(D:D,'ALL 2022'!$D:$D,1,FALSE())</f>
        <v>44570000</v>
      </c>
      <c r="F4229" s="221" t="s">
        <v>2190</v>
      </c>
      <c r="H4229" s="222">
        <v>441558630</v>
      </c>
      <c r="I4229" s="222">
        <f t="shared" si="133"/>
        <v>-441558630</v>
      </c>
    </row>
    <row r="4230" spans="1:9" x14ac:dyDescent="0.2">
      <c r="A4230" s="221" t="s">
        <v>32</v>
      </c>
      <c r="B4230" s="225">
        <v>45511000</v>
      </c>
      <c r="C4230" s="221">
        <f t="shared" si="132"/>
        <v>8</v>
      </c>
      <c r="D4230" s="221">
        <v>45511000</v>
      </c>
      <c r="E4230" s="221">
        <f>+VLOOKUP(D:D,'ALL 2022'!$D:$D,1,FALSE())</f>
        <v>45511000</v>
      </c>
      <c r="F4230" s="221" t="s">
        <v>330</v>
      </c>
      <c r="H4230" s="222">
        <v>2865081504.5599999</v>
      </c>
      <c r="I4230" s="222">
        <f t="shared" si="133"/>
        <v>-2865081504.5599999</v>
      </c>
    </row>
    <row r="4231" spans="1:9" x14ac:dyDescent="0.2">
      <c r="A4231" s="221" t="s">
        <v>32</v>
      </c>
      <c r="B4231" s="225">
        <v>45512000</v>
      </c>
      <c r="C4231" s="221">
        <f t="shared" si="132"/>
        <v>8</v>
      </c>
      <c r="D4231" s="221">
        <v>45512000</v>
      </c>
      <c r="E4231" s="221">
        <f>+VLOOKUP(D:D,'ALL 2022'!$D:$D,1,FALSE())</f>
        <v>45512000</v>
      </c>
      <c r="F4231" s="221" t="s">
        <v>314</v>
      </c>
      <c r="H4231" s="222">
        <v>190230840</v>
      </c>
      <c r="I4231" s="222">
        <f t="shared" si="133"/>
        <v>-190230840</v>
      </c>
    </row>
    <row r="4232" spans="1:9" x14ac:dyDescent="0.2">
      <c r="A4232" s="221" t="s">
        <v>32</v>
      </c>
      <c r="B4232" s="225">
        <v>45513000</v>
      </c>
      <c r="C4232" s="221">
        <f t="shared" si="132"/>
        <v>8</v>
      </c>
      <c r="D4232" s="221">
        <v>45513000</v>
      </c>
      <c r="E4232" s="221">
        <f>+VLOOKUP(D:D,'ALL 2022'!$D:$D,1,FALSE())</f>
        <v>45513000</v>
      </c>
      <c r="F4232" s="221" t="s">
        <v>3032</v>
      </c>
      <c r="H4232" s="222">
        <v>27000000</v>
      </c>
      <c r="I4232" s="222">
        <f t="shared" si="133"/>
        <v>-27000000</v>
      </c>
    </row>
    <row r="4233" spans="1:9" x14ac:dyDescent="0.2">
      <c r="A4233" s="221" t="s">
        <v>32</v>
      </c>
      <c r="B4233" s="225">
        <v>45514000</v>
      </c>
      <c r="C4233" s="221">
        <f t="shared" si="132"/>
        <v>8</v>
      </c>
      <c r="D4233" s="221">
        <v>45514000</v>
      </c>
      <c r="E4233" s="221">
        <f>+VLOOKUP(D:D,'ALL 2022'!$D:$D,1,FALSE())</f>
        <v>45514000</v>
      </c>
      <c r="F4233" s="221" t="s">
        <v>3033</v>
      </c>
      <c r="H4233" s="222">
        <v>2877616744.5700002</v>
      </c>
      <c r="I4233" s="222">
        <f t="shared" si="133"/>
        <v>-2877616744.5700002</v>
      </c>
    </row>
    <row r="4234" spans="1:9" x14ac:dyDescent="0.2">
      <c r="A4234" s="221" t="s">
        <v>32</v>
      </c>
      <c r="B4234" s="225">
        <v>45516000</v>
      </c>
      <c r="C4234" s="221">
        <f t="shared" si="132"/>
        <v>8</v>
      </c>
      <c r="D4234" s="221">
        <v>45514000</v>
      </c>
      <c r="E4234" s="221">
        <f>+VLOOKUP(D:D,'ALL 2022'!$D:$D,1,FALSE())</f>
        <v>45514000</v>
      </c>
      <c r="F4234" s="221" t="s">
        <v>3035</v>
      </c>
      <c r="H4234" s="222">
        <v>300799000</v>
      </c>
      <c r="I4234" s="222">
        <f t="shared" si="133"/>
        <v>-300799000</v>
      </c>
    </row>
    <row r="4235" spans="1:9" x14ac:dyDescent="0.2">
      <c r="A4235" s="221" t="s">
        <v>32</v>
      </c>
      <c r="B4235" s="225">
        <v>46700000</v>
      </c>
      <c r="C4235" s="221">
        <f t="shared" si="132"/>
        <v>8</v>
      </c>
      <c r="D4235" s="221">
        <v>46700000</v>
      </c>
      <c r="E4235" s="221">
        <f>+VLOOKUP(D:D,'ALL 2022'!$D:$D,1,FALSE())</f>
        <v>46700000</v>
      </c>
      <c r="F4235" s="221" t="s">
        <v>2115</v>
      </c>
      <c r="H4235" s="222">
        <v>1302589.25</v>
      </c>
      <c r="I4235" s="222">
        <f t="shared" si="133"/>
        <v>-1302589.25</v>
      </c>
    </row>
    <row r="4236" spans="1:9" x14ac:dyDescent="0.2">
      <c r="A4236" s="221" t="s">
        <v>32</v>
      </c>
      <c r="B4236" s="225">
        <v>46700002</v>
      </c>
      <c r="C4236" s="221">
        <f t="shared" si="132"/>
        <v>8</v>
      </c>
      <c r="D4236" s="221">
        <v>46700002</v>
      </c>
      <c r="E4236" s="221">
        <f>+VLOOKUP(D:D,'ALL 2022'!$D:$D,1,FALSE())</f>
        <v>46700002</v>
      </c>
      <c r="F4236" s="221" t="s">
        <v>3036</v>
      </c>
      <c r="G4236" s="222">
        <v>200000</v>
      </c>
      <c r="I4236" s="222">
        <f t="shared" si="133"/>
        <v>200000</v>
      </c>
    </row>
    <row r="4237" spans="1:9" x14ac:dyDescent="0.2">
      <c r="A4237" s="221" t="s">
        <v>32</v>
      </c>
      <c r="B4237" s="225">
        <v>46700007</v>
      </c>
      <c r="C4237" s="221">
        <f t="shared" si="132"/>
        <v>8</v>
      </c>
      <c r="D4237" s="221">
        <v>46700002</v>
      </c>
      <c r="E4237" s="221">
        <f>+VLOOKUP(D:D,'ALL 2022'!$D:$D,1,FALSE())</f>
        <v>46700002</v>
      </c>
      <c r="F4237" s="221" t="s">
        <v>3037</v>
      </c>
      <c r="H4237" s="222">
        <v>319667.56</v>
      </c>
      <c r="I4237" s="222">
        <f t="shared" si="133"/>
        <v>-319667.56</v>
      </c>
    </row>
    <row r="4238" spans="1:9" x14ac:dyDescent="0.2">
      <c r="A4238" s="221" t="s">
        <v>32</v>
      </c>
      <c r="B4238" s="225">
        <v>46710000</v>
      </c>
      <c r="C4238" s="221">
        <f t="shared" si="132"/>
        <v>8</v>
      </c>
      <c r="D4238" s="221">
        <v>46710000</v>
      </c>
      <c r="E4238" s="221">
        <f>+VLOOKUP(D:D,'ALL 2022'!$D:$D,1,FALSE())</f>
        <v>46710000</v>
      </c>
      <c r="F4238" s="221" t="s">
        <v>5</v>
      </c>
      <c r="H4238" s="222">
        <v>300000000</v>
      </c>
      <c r="I4238" s="222">
        <f t="shared" si="133"/>
        <v>-300000000</v>
      </c>
    </row>
    <row r="4239" spans="1:9" x14ac:dyDescent="0.2">
      <c r="A4239" s="221" t="s">
        <v>32</v>
      </c>
      <c r="B4239" s="225">
        <v>46710070</v>
      </c>
      <c r="C4239" s="221">
        <f t="shared" si="132"/>
        <v>8</v>
      </c>
      <c r="D4239" s="221">
        <v>46710070</v>
      </c>
      <c r="E4239" s="221">
        <f>+VLOOKUP(D:D,'ALL 2022'!$D:$D,1,FALSE())</f>
        <v>46710070</v>
      </c>
      <c r="F4239" s="221" t="s">
        <v>140</v>
      </c>
      <c r="H4239" s="222">
        <v>3955900</v>
      </c>
      <c r="I4239" s="222">
        <f t="shared" si="133"/>
        <v>-3955900</v>
      </c>
    </row>
    <row r="4240" spans="1:9" x14ac:dyDescent="0.2">
      <c r="A4240" s="221" t="s">
        <v>32</v>
      </c>
      <c r="B4240" s="225">
        <v>48600000</v>
      </c>
      <c r="C4240" s="221">
        <f t="shared" si="132"/>
        <v>8</v>
      </c>
      <c r="D4240" s="221">
        <v>48600000</v>
      </c>
      <c r="E4240" s="221">
        <f>+VLOOKUP(D:D,'ALL 2022'!$D:$D,1,FALSE())</f>
        <v>48600000</v>
      </c>
      <c r="F4240" s="221" t="s">
        <v>698</v>
      </c>
      <c r="H4240" s="222">
        <v>3507382.92</v>
      </c>
      <c r="I4240" s="222">
        <f t="shared" si="133"/>
        <v>-3507382.92</v>
      </c>
    </row>
    <row r="4241" spans="1:9" x14ac:dyDescent="0.2">
      <c r="A4241" s="221" t="s">
        <v>32</v>
      </c>
      <c r="B4241" s="225">
        <v>49100000</v>
      </c>
      <c r="C4241" s="221">
        <f t="shared" si="132"/>
        <v>8</v>
      </c>
      <c r="D4241" s="221">
        <v>49100000</v>
      </c>
      <c r="E4241" s="221">
        <f>+VLOOKUP(D:D,'ALL 2022'!$D:$D,1,FALSE())</f>
        <v>49100000</v>
      </c>
      <c r="F4241" s="221" t="s">
        <v>699</v>
      </c>
      <c r="H4241" s="222">
        <v>20479998</v>
      </c>
      <c r="I4241" s="222">
        <f t="shared" si="133"/>
        <v>-20479998</v>
      </c>
    </row>
    <row r="4242" spans="1:9" x14ac:dyDescent="0.2">
      <c r="A4242" s="221" t="s">
        <v>32</v>
      </c>
      <c r="B4242" s="225">
        <v>51231000</v>
      </c>
      <c r="C4242" s="221">
        <f t="shared" si="132"/>
        <v>8</v>
      </c>
      <c r="D4242" s="221">
        <v>51231000</v>
      </c>
      <c r="E4242" s="221">
        <f>+VLOOKUP(D:D,'ALL 2022'!$D:$D,1,FALSE())</f>
        <v>51231000</v>
      </c>
      <c r="F4242" s="221" t="s">
        <v>3039</v>
      </c>
      <c r="G4242" s="222">
        <v>663455413.96000004</v>
      </c>
      <c r="I4242" s="222">
        <f t="shared" si="133"/>
        <v>663455413.96000004</v>
      </c>
    </row>
    <row r="4243" spans="1:9" x14ac:dyDescent="0.2">
      <c r="A4243" s="221" t="s">
        <v>32</v>
      </c>
      <c r="B4243" s="225">
        <v>51232000</v>
      </c>
      <c r="C4243" s="221">
        <f t="shared" si="132"/>
        <v>8</v>
      </c>
      <c r="D4243" s="221">
        <v>51231000</v>
      </c>
      <c r="E4243" s="221">
        <f>+VLOOKUP(D:D,'ALL 2022'!$D:$D,1,FALSE())</f>
        <v>51231000</v>
      </c>
      <c r="F4243" s="221" t="s">
        <v>3040</v>
      </c>
      <c r="G4243" s="222">
        <v>4729836.5999999996</v>
      </c>
      <c r="I4243" s="222">
        <f t="shared" si="133"/>
        <v>4729836.5999999996</v>
      </c>
    </row>
    <row r="4244" spans="1:9" x14ac:dyDescent="0.2">
      <c r="A4244" s="221" t="s">
        <v>32</v>
      </c>
      <c r="B4244" s="225">
        <v>51241000</v>
      </c>
      <c r="C4244" s="221">
        <f t="shared" si="132"/>
        <v>8</v>
      </c>
      <c r="D4244" s="221">
        <v>51241000</v>
      </c>
      <c r="E4244" s="221">
        <f>+VLOOKUP(D:D,'ALL 2022'!$D:$D,1,FALSE())</f>
        <v>51241000</v>
      </c>
      <c r="F4244" s="221" t="s">
        <v>159</v>
      </c>
      <c r="G4244" s="222">
        <v>389763898.97000003</v>
      </c>
      <c r="I4244" s="222">
        <f t="shared" si="133"/>
        <v>389763898.97000003</v>
      </c>
    </row>
    <row r="4245" spans="1:9" x14ac:dyDescent="0.2">
      <c r="A4245" s="221" t="s">
        <v>32</v>
      </c>
      <c r="B4245" s="225">
        <v>51243000</v>
      </c>
      <c r="C4245" s="221">
        <f t="shared" si="132"/>
        <v>8</v>
      </c>
      <c r="D4245" s="221">
        <v>51243000</v>
      </c>
      <c r="E4245" s="221">
        <f>+VLOOKUP(D:D,'ALL 2022'!$D:$D,1,FALSE())</f>
        <v>51243000</v>
      </c>
      <c r="F4245" s="221" t="s">
        <v>2357</v>
      </c>
      <c r="H4245" s="222">
        <v>188944.49</v>
      </c>
      <c r="I4245" s="222">
        <f t="shared" si="133"/>
        <v>-188944.49</v>
      </c>
    </row>
    <row r="4246" spans="1:9" x14ac:dyDescent="0.2">
      <c r="A4246" s="221" t="s">
        <v>32</v>
      </c>
      <c r="B4246" s="225">
        <v>51261000</v>
      </c>
      <c r="C4246" s="221">
        <f t="shared" si="132"/>
        <v>8</v>
      </c>
      <c r="D4246" s="221">
        <v>51261000</v>
      </c>
      <c r="E4246" s="221">
        <f>+VLOOKUP(D:D,'ALL 2022'!$D:$D,1,FALSE())</f>
        <v>51261000</v>
      </c>
      <c r="F4246" s="221" t="s">
        <v>708</v>
      </c>
      <c r="G4246" s="222">
        <v>727894964.08000004</v>
      </c>
      <c r="I4246" s="222">
        <f t="shared" si="133"/>
        <v>727894964.08000004</v>
      </c>
    </row>
    <row r="4247" spans="1:9" x14ac:dyDescent="0.2">
      <c r="A4247" s="221" t="s">
        <v>32</v>
      </c>
      <c r="B4247" s="225">
        <v>51271000</v>
      </c>
      <c r="C4247" s="221">
        <f t="shared" si="132"/>
        <v>8</v>
      </c>
      <c r="D4247" s="221">
        <v>51271000</v>
      </c>
      <c r="E4247" s="221">
        <f>+VLOOKUP(D:D,'ALL 2022'!$D:$D,1,FALSE())</f>
        <v>51271000</v>
      </c>
      <c r="F4247" s="221" t="s">
        <v>3041</v>
      </c>
      <c r="G4247" s="222">
        <v>104137202.91</v>
      </c>
      <c r="I4247" s="222">
        <f t="shared" si="133"/>
        <v>104137202.91</v>
      </c>
    </row>
    <row r="4248" spans="1:9" x14ac:dyDescent="0.2">
      <c r="A4248" s="221" t="s">
        <v>32</v>
      </c>
      <c r="B4248" s="225">
        <v>51271002</v>
      </c>
      <c r="C4248" s="221">
        <f t="shared" si="132"/>
        <v>8</v>
      </c>
      <c r="D4248" s="221">
        <v>51271000</v>
      </c>
      <c r="E4248" s="221">
        <f>+VLOOKUP(D:D,'ALL 2022'!$D:$D,1,FALSE())</f>
        <v>51271000</v>
      </c>
      <c r="F4248" s="221" t="s">
        <v>932</v>
      </c>
      <c r="G4248" s="222">
        <v>1540110.78</v>
      </c>
      <c r="I4248" s="222">
        <f t="shared" si="133"/>
        <v>1540110.78</v>
      </c>
    </row>
    <row r="4249" spans="1:9" x14ac:dyDescent="0.2">
      <c r="A4249" s="221" t="s">
        <v>32</v>
      </c>
      <c r="B4249" s="225">
        <v>51620000</v>
      </c>
      <c r="C4249" s="221">
        <f t="shared" si="132"/>
        <v>8</v>
      </c>
      <c r="D4249" s="221">
        <v>51910000</v>
      </c>
      <c r="F4249" s="221" t="s">
        <v>408</v>
      </c>
      <c r="H4249" s="222">
        <v>1500000000</v>
      </c>
      <c r="I4249" s="222">
        <f t="shared" si="133"/>
        <v>-1500000000</v>
      </c>
    </row>
    <row r="4250" spans="1:9" x14ac:dyDescent="0.2">
      <c r="A4250" s="221" t="s">
        <v>32</v>
      </c>
      <c r="B4250" s="225">
        <v>53100000</v>
      </c>
      <c r="C4250" s="221">
        <f t="shared" si="132"/>
        <v>8</v>
      </c>
      <c r="D4250" s="221">
        <v>53100000</v>
      </c>
      <c r="F4250" s="221" t="s">
        <v>4616</v>
      </c>
      <c r="G4250" s="222">
        <v>130500</v>
      </c>
      <c r="I4250" s="222">
        <f t="shared" si="133"/>
        <v>130500</v>
      </c>
    </row>
    <row r="4251" spans="1:9" x14ac:dyDescent="0.2">
      <c r="A4251" s="221" t="s">
        <v>32</v>
      </c>
      <c r="B4251" s="225">
        <v>53110000</v>
      </c>
      <c r="C4251" s="221">
        <f t="shared" si="132"/>
        <v>8</v>
      </c>
      <c r="D4251" s="221">
        <v>53110000</v>
      </c>
      <c r="F4251" s="221" t="s">
        <v>3045</v>
      </c>
      <c r="G4251" s="222">
        <v>3498507.47</v>
      </c>
      <c r="I4251" s="222">
        <f t="shared" si="133"/>
        <v>3498507.47</v>
      </c>
    </row>
    <row r="4252" spans="1:9" x14ac:dyDescent="0.2">
      <c r="A4252" s="221" t="s">
        <v>32</v>
      </c>
      <c r="B4252" s="225">
        <v>58000000</v>
      </c>
      <c r="C4252" s="221">
        <f t="shared" si="132"/>
        <v>8</v>
      </c>
      <c r="D4252" s="221">
        <v>58000000</v>
      </c>
      <c r="F4252" s="221" t="s">
        <v>724</v>
      </c>
      <c r="I4252" s="222">
        <f t="shared" si="133"/>
        <v>0</v>
      </c>
    </row>
    <row r="4253" spans="1:9" x14ac:dyDescent="0.2">
      <c r="A4253" s="221" t="s">
        <v>32</v>
      </c>
      <c r="B4253" s="225">
        <v>60101000</v>
      </c>
      <c r="C4253" s="221">
        <f t="shared" si="132"/>
        <v>8</v>
      </c>
      <c r="D4253" s="221">
        <v>60101000</v>
      </c>
      <c r="F4253" s="221" t="s">
        <v>3048</v>
      </c>
      <c r="G4253" s="222">
        <v>2996500000</v>
      </c>
      <c r="I4253" s="222">
        <f t="shared" si="133"/>
        <v>2996500000</v>
      </c>
    </row>
    <row r="4254" spans="1:9" x14ac:dyDescent="0.2">
      <c r="A4254" s="221" t="s">
        <v>32</v>
      </c>
      <c r="B4254" s="225">
        <v>60102000</v>
      </c>
      <c r="C4254" s="221">
        <f t="shared" si="132"/>
        <v>8</v>
      </c>
      <c r="D4254" s="221">
        <v>60102000</v>
      </c>
      <c r="F4254" s="221" t="s">
        <v>3049</v>
      </c>
      <c r="G4254" s="222">
        <v>3083549214.2399998</v>
      </c>
      <c r="I4254" s="222">
        <f t="shared" si="133"/>
        <v>3083549214.2399998</v>
      </c>
    </row>
    <row r="4255" spans="1:9" x14ac:dyDescent="0.2">
      <c r="A4255" s="221" t="s">
        <v>32</v>
      </c>
      <c r="B4255" s="225">
        <v>60201000</v>
      </c>
      <c r="C4255" s="221">
        <f t="shared" si="132"/>
        <v>8</v>
      </c>
      <c r="D4255" s="221">
        <v>60201000</v>
      </c>
      <c r="F4255" s="221" t="s">
        <v>430</v>
      </c>
      <c r="G4255" s="222">
        <v>125488104</v>
      </c>
      <c r="I4255" s="222">
        <f t="shared" si="133"/>
        <v>125488104</v>
      </c>
    </row>
    <row r="4256" spans="1:9" x14ac:dyDescent="0.2">
      <c r="A4256" s="221" t="s">
        <v>32</v>
      </c>
      <c r="B4256" s="225">
        <v>60205000</v>
      </c>
      <c r="C4256" s="221">
        <f t="shared" si="132"/>
        <v>8</v>
      </c>
      <c r="D4256" s="221">
        <v>60205000</v>
      </c>
      <c r="F4256" s="221" t="s">
        <v>3051</v>
      </c>
      <c r="G4256" s="222">
        <v>95532594.219999999</v>
      </c>
      <c r="I4256" s="222">
        <f t="shared" si="133"/>
        <v>95532594.219999999</v>
      </c>
    </row>
    <row r="4257" spans="1:9" x14ac:dyDescent="0.2">
      <c r="A4257" s="221" t="s">
        <v>32</v>
      </c>
      <c r="B4257" s="225">
        <v>60400000</v>
      </c>
      <c r="C4257" s="221">
        <f t="shared" si="132"/>
        <v>8</v>
      </c>
      <c r="D4257" s="221">
        <v>60400000</v>
      </c>
      <c r="F4257" s="221" t="s">
        <v>3054</v>
      </c>
      <c r="G4257" s="222">
        <v>2150900</v>
      </c>
      <c r="I4257" s="222">
        <f t="shared" si="133"/>
        <v>2150900</v>
      </c>
    </row>
    <row r="4258" spans="1:9" x14ac:dyDescent="0.2">
      <c r="A4258" s="221" t="s">
        <v>32</v>
      </c>
      <c r="B4258" s="225">
        <v>60601000</v>
      </c>
      <c r="C4258" s="221">
        <f t="shared" si="132"/>
        <v>8</v>
      </c>
      <c r="D4258" s="221">
        <v>60601000</v>
      </c>
      <c r="F4258" s="221" t="s">
        <v>442</v>
      </c>
      <c r="G4258" s="222">
        <v>300444353.13999999</v>
      </c>
      <c r="I4258" s="222">
        <f t="shared" si="133"/>
        <v>300444353.13999999</v>
      </c>
    </row>
    <row r="4259" spans="1:9" x14ac:dyDescent="0.2">
      <c r="A4259" s="221" t="s">
        <v>32</v>
      </c>
      <c r="B4259" s="225">
        <v>60602000</v>
      </c>
      <c r="C4259" s="221">
        <f t="shared" si="132"/>
        <v>8</v>
      </c>
      <c r="D4259" s="221">
        <v>60602000</v>
      </c>
      <c r="F4259" s="221" t="s">
        <v>378</v>
      </c>
      <c r="G4259" s="222">
        <v>9999568.1899999995</v>
      </c>
      <c r="I4259" s="222">
        <f t="shared" si="133"/>
        <v>9999568.1899999995</v>
      </c>
    </row>
    <row r="4260" spans="1:9" x14ac:dyDescent="0.2">
      <c r="A4260" s="221" t="s">
        <v>32</v>
      </c>
      <c r="B4260" s="225">
        <v>60602100</v>
      </c>
      <c r="C4260" s="221">
        <f t="shared" si="132"/>
        <v>8</v>
      </c>
      <c r="D4260" s="221">
        <v>60602000</v>
      </c>
      <c r="F4260" s="221" t="s">
        <v>3055</v>
      </c>
      <c r="G4260" s="222">
        <v>204000</v>
      </c>
      <c r="I4260" s="222">
        <f t="shared" si="133"/>
        <v>204000</v>
      </c>
    </row>
    <row r="4261" spans="1:9" x14ac:dyDescent="0.2">
      <c r="A4261" s="221" t="s">
        <v>32</v>
      </c>
      <c r="B4261" s="225">
        <v>60604000</v>
      </c>
      <c r="C4261" s="221">
        <f t="shared" si="132"/>
        <v>8</v>
      </c>
      <c r="D4261" s="221">
        <v>60604000</v>
      </c>
      <c r="F4261" s="221" t="s">
        <v>382</v>
      </c>
      <c r="G4261" s="222">
        <v>1054250</v>
      </c>
      <c r="I4261" s="222">
        <f t="shared" si="133"/>
        <v>1054250</v>
      </c>
    </row>
    <row r="4262" spans="1:9" x14ac:dyDescent="0.2">
      <c r="A4262" s="221" t="s">
        <v>32</v>
      </c>
      <c r="B4262" s="225">
        <v>60607000</v>
      </c>
      <c r="C4262" s="221">
        <f t="shared" si="132"/>
        <v>8</v>
      </c>
      <c r="D4262" s="221">
        <v>60607000</v>
      </c>
      <c r="F4262" s="221" t="s">
        <v>385</v>
      </c>
      <c r="G4262" s="222">
        <v>2613721.75</v>
      </c>
      <c r="I4262" s="222">
        <f t="shared" si="133"/>
        <v>2613721.75</v>
      </c>
    </row>
    <row r="4263" spans="1:9" x14ac:dyDescent="0.2">
      <c r="A4263" s="221" t="s">
        <v>32</v>
      </c>
      <c r="B4263" s="225">
        <v>60608000</v>
      </c>
      <c r="C4263" s="221">
        <f t="shared" si="132"/>
        <v>8</v>
      </c>
      <c r="D4263" s="221">
        <v>60608000</v>
      </c>
      <c r="F4263" s="221" t="s">
        <v>3056</v>
      </c>
      <c r="G4263" s="222">
        <v>4095795.97</v>
      </c>
      <c r="I4263" s="222">
        <f t="shared" si="133"/>
        <v>4095795.97</v>
      </c>
    </row>
    <row r="4264" spans="1:9" x14ac:dyDescent="0.2">
      <c r="A4264" s="221" t="s">
        <v>32</v>
      </c>
      <c r="B4264" s="225">
        <v>60609000</v>
      </c>
      <c r="C4264" s="221">
        <f t="shared" si="132"/>
        <v>8</v>
      </c>
      <c r="D4264" s="221">
        <v>60609000</v>
      </c>
      <c r="F4264" s="221" t="s">
        <v>3057</v>
      </c>
      <c r="G4264" s="222">
        <v>6366862</v>
      </c>
      <c r="I4264" s="222">
        <f t="shared" si="133"/>
        <v>6366862</v>
      </c>
    </row>
    <row r="4265" spans="1:9" x14ac:dyDescent="0.2">
      <c r="A4265" s="221" t="s">
        <v>32</v>
      </c>
      <c r="B4265" s="225">
        <v>60803000</v>
      </c>
      <c r="C4265" s="221">
        <f t="shared" si="132"/>
        <v>8</v>
      </c>
      <c r="D4265" s="221">
        <v>60803000</v>
      </c>
      <c r="F4265" s="221" t="s">
        <v>459</v>
      </c>
      <c r="G4265" s="222">
        <v>13309000</v>
      </c>
      <c r="I4265" s="222">
        <f t="shared" si="133"/>
        <v>13309000</v>
      </c>
    </row>
    <row r="4266" spans="1:9" x14ac:dyDescent="0.2">
      <c r="A4266" s="221" t="s">
        <v>32</v>
      </c>
      <c r="B4266" s="225">
        <v>60804000</v>
      </c>
      <c r="C4266" s="221">
        <f t="shared" si="132"/>
        <v>8</v>
      </c>
      <c r="D4266" s="221">
        <v>60804000</v>
      </c>
      <c r="F4266" s="221" t="s">
        <v>461</v>
      </c>
      <c r="G4266" s="222">
        <v>22531246.399999999</v>
      </c>
      <c r="I4266" s="222">
        <f t="shared" si="133"/>
        <v>22531246.399999999</v>
      </c>
    </row>
    <row r="4267" spans="1:9" x14ac:dyDescent="0.2">
      <c r="A4267" s="221" t="s">
        <v>32</v>
      </c>
      <c r="B4267" s="225">
        <v>60808000</v>
      </c>
      <c r="C4267" s="221">
        <f t="shared" si="132"/>
        <v>8</v>
      </c>
      <c r="D4267" s="221">
        <v>60808000</v>
      </c>
      <c r="F4267" s="221" t="s">
        <v>464</v>
      </c>
      <c r="G4267" s="222">
        <v>92305000</v>
      </c>
      <c r="I4267" s="222">
        <f t="shared" si="133"/>
        <v>92305000</v>
      </c>
    </row>
    <row r="4268" spans="1:9" x14ac:dyDescent="0.2">
      <c r="A4268" s="221" t="s">
        <v>32</v>
      </c>
      <c r="B4268" s="225">
        <v>60809000</v>
      </c>
      <c r="C4268" s="221">
        <f t="shared" si="132"/>
        <v>8</v>
      </c>
      <c r="D4268" s="221">
        <v>60809000</v>
      </c>
      <c r="F4268" s="221" t="s">
        <v>3058</v>
      </c>
      <c r="G4268" s="222">
        <v>258184503.41999999</v>
      </c>
      <c r="I4268" s="222">
        <f t="shared" si="133"/>
        <v>258184503.41999999</v>
      </c>
    </row>
    <row r="4269" spans="1:9" x14ac:dyDescent="0.2">
      <c r="A4269" s="221" t="s">
        <v>32</v>
      </c>
      <c r="B4269" s="225">
        <v>60811000</v>
      </c>
      <c r="C4269" s="221">
        <f t="shared" si="132"/>
        <v>8</v>
      </c>
      <c r="D4269" s="221">
        <v>60811000</v>
      </c>
      <c r="F4269" s="221" t="s">
        <v>466</v>
      </c>
      <c r="G4269" s="222">
        <v>338589370.39999998</v>
      </c>
      <c r="I4269" s="222">
        <f t="shared" si="133"/>
        <v>338589370.39999998</v>
      </c>
    </row>
    <row r="4270" spans="1:9" x14ac:dyDescent="0.2">
      <c r="A4270" s="221" t="s">
        <v>32</v>
      </c>
      <c r="B4270" s="225">
        <v>60812000</v>
      </c>
      <c r="C4270" s="221">
        <f t="shared" si="132"/>
        <v>8</v>
      </c>
      <c r="D4270" s="221">
        <v>60812000</v>
      </c>
      <c r="F4270" s="221" t="s">
        <v>3059</v>
      </c>
      <c r="G4270" s="222">
        <v>29511532</v>
      </c>
      <c r="I4270" s="222">
        <f t="shared" si="133"/>
        <v>29511532</v>
      </c>
    </row>
    <row r="4271" spans="1:9" x14ac:dyDescent="0.2">
      <c r="A4271" s="221" t="s">
        <v>32</v>
      </c>
      <c r="B4271" s="225">
        <v>60817000</v>
      </c>
      <c r="C4271" s="221">
        <f t="shared" si="132"/>
        <v>8</v>
      </c>
      <c r="D4271" s="221">
        <v>60817000</v>
      </c>
      <c r="F4271" s="221" t="s">
        <v>3061</v>
      </c>
      <c r="G4271" s="222">
        <v>1359298</v>
      </c>
      <c r="I4271" s="222">
        <f t="shared" si="133"/>
        <v>1359298</v>
      </c>
    </row>
    <row r="4272" spans="1:9" x14ac:dyDescent="0.2">
      <c r="A4272" s="221" t="s">
        <v>32</v>
      </c>
      <c r="B4272" s="225">
        <v>60880000</v>
      </c>
      <c r="C4272" s="221">
        <f t="shared" si="132"/>
        <v>8</v>
      </c>
      <c r="D4272" s="221">
        <v>60880000</v>
      </c>
      <c r="F4272" s="221" t="s">
        <v>3063</v>
      </c>
      <c r="G4272" s="222">
        <v>30000</v>
      </c>
      <c r="I4272" s="222">
        <f t="shared" si="133"/>
        <v>30000</v>
      </c>
    </row>
    <row r="4273" spans="1:9" x14ac:dyDescent="0.2">
      <c r="A4273" s="221" t="s">
        <v>32</v>
      </c>
      <c r="B4273" s="225">
        <v>61301000</v>
      </c>
      <c r="C4273" s="221">
        <f t="shared" si="132"/>
        <v>8</v>
      </c>
      <c r="D4273" s="221">
        <v>61301000</v>
      </c>
      <c r="F4273" s="221" t="s">
        <v>4617</v>
      </c>
      <c r="G4273" s="222">
        <v>1902000</v>
      </c>
      <c r="I4273" s="222">
        <f t="shared" si="133"/>
        <v>1902000</v>
      </c>
    </row>
    <row r="4274" spans="1:9" x14ac:dyDescent="0.2">
      <c r="A4274" s="221" t="s">
        <v>32</v>
      </c>
      <c r="B4274" s="225">
        <v>61302000</v>
      </c>
      <c r="C4274" s="221">
        <f t="shared" si="132"/>
        <v>8</v>
      </c>
      <c r="D4274" s="221">
        <v>61302000</v>
      </c>
      <c r="F4274" s="221" t="s">
        <v>1955</v>
      </c>
      <c r="G4274" s="222">
        <v>6080000</v>
      </c>
      <c r="I4274" s="222">
        <f t="shared" si="133"/>
        <v>6080000</v>
      </c>
    </row>
    <row r="4275" spans="1:9" x14ac:dyDescent="0.2">
      <c r="A4275" s="221" t="s">
        <v>32</v>
      </c>
      <c r="B4275" s="225">
        <v>61501000</v>
      </c>
      <c r="C4275" s="221">
        <f t="shared" si="132"/>
        <v>8</v>
      </c>
      <c r="D4275" s="221">
        <v>61501000</v>
      </c>
      <c r="F4275" s="221" t="s">
        <v>480</v>
      </c>
      <c r="G4275" s="222">
        <v>27466815.890000001</v>
      </c>
      <c r="I4275" s="222">
        <f t="shared" si="133"/>
        <v>27466815.890000001</v>
      </c>
    </row>
    <row r="4276" spans="1:9" x14ac:dyDescent="0.2">
      <c r="A4276" s="221" t="s">
        <v>32</v>
      </c>
      <c r="B4276" s="225">
        <v>61502000</v>
      </c>
      <c r="C4276" s="221">
        <f t="shared" si="132"/>
        <v>8</v>
      </c>
      <c r="D4276" s="221">
        <v>61502000</v>
      </c>
      <c r="F4276" s="221" t="s">
        <v>3066</v>
      </c>
      <c r="G4276" s="222">
        <v>879366</v>
      </c>
      <c r="I4276" s="222">
        <f t="shared" si="133"/>
        <v>879366</v>
      </c>
    </row>
    <row r="4277" spans="1:9" x14ac:dyDescent="0.2">
      <c r="A4277" s="221" t="s">
        <v>32</v>
      </c>
      <c r="B4277" s="225">
        <v>61503000</v>
      </c>
      <c r="C4277" s="221">
        <f t="shared" si="132"/>
        <v>8</v>
      </c>
      <c r="D4277" s="221">
        <v>61503000</v>
      </c>
      <c r="F4277" s="221" t="s">
        <v>481</v>
      </c>
      <c r="G4277" s="222">
        <v>6853913</v>
      </c>
      <c r="I4277" s="222">
        <f t="shared" si="133"/>
        <v>6853913</v>
      </c>
    </row>
    <row r="4278" spans="1:9" x14ac:dyDescent="0.2">
      <c r="A4278" s="221" t="s">
        <v>32</v>
      </c>
      <c r="B4278" s="225">
        <v>61504000</v>
      </c>
      <c r="C4278" s="221">
        <f t="shared" si="132"/>
        <v>8</v>
      </c>
      <c r="D4278" s="221">
        <v>61504000</v>
      </c>
      <c r="F4278" s="221" t="s">
        <v>2141</v>
      </c>
      <c r="G4278" s="222">
        <v>20024835.059999999</v>
      </c>
      <c r="I4278" s="222">
        <f t="shared" si="133"/>
        <v>20024835.059999999</v>
      </c>
    </row>
    <row r="4279" spans="1:9" x14ac:dyDescent="0.2">
      <c r="A4279" s="221" t="s">
        <v>32</v>
      </c>
      <c r="B4279" s="225">
        <v>61601000</v>
      </c>
      <c r="C4279" s="221">
        <f t="shared" si="132"/>
        <v>8</v>
      </c>
      <c r="D4279" s="221">
        <v>61601000</v>
      </c>
      <c r="F4279" s="221" t="s">
        <v>3067</v>
      </c>
      <c r="G4279" s="222">
        <v>3165316</v>
      </c>
      <c r="I4279" s="222">
        <f t="shared" si="133"/>
        <v>3165316</v>
      </c>
    </row>
    <row r="4280" spans="1:9" x14ac:dyDescent="0.2">
      <c r="A4280" s="221" t="s">
        <v>32</v>
      </c>
      <c r="B4280" s="225">
        <v>61604000</v>
      </c>
      <c r="C4280" s="221">
        <f t="shared" si="132"/>
        <v>8</v>
      </c>
      <c r="D4280" s="221">
        <v>61604000</v>
      </c>
      <c r="F4280" s="221" t="s">
        <v>183</v>
      </c>
      <c r="G4280" s="222">
        <v>27326</v>
      </c>
      <c r="I4280" s="222">
        <f t="shared" si="133"/>
        <v>27326</v>
      </c>
    </row>
    <row r="4281" spans="1:9" x14ac:dyDescent="0.2">
      <c r="A4281" s="221" t="s">
        <v>32</v>
      </c>
      <c r="B4281" s="225">
        <v>61802000</v>
      </c>
      <c r="C4281" s="221">
        <f t="shared" si="132"/>
        <v>8</v>
      </c>
      <c r="D4281" s="221">
        <v>61802000</v>
      </c>
      <c r="F4281" s="221" t="s">
        <v>3069</v>
      </c>
      <c r="G4281" s="222">
        <v>23100</v>
      </c>
      <c r="I4281" s="222">
        <f t="shared" si="133"/>
        <v>23100</v>
      </c>
    </row>
    <row r="4282" spans="1:9" x14ac:dyDescent="0.2">
      <c r="A4282" s="221" t="s">
        <v>32</v>
      </c>
      <c r="B4282" s="225">
        <v>62101000</v>
      </c>
      <c r="C4282" s="221">
        <f t="shared" si="132"/>
        <v>8</v>
      </c>
      <c r="D4282" s="221">
        <v>62101000</v>
      </c>
      <c r="F4282" s="221" t="s">
        <v>3070</v>
      </c>
      <c r="G4282" s="222">
        <v>22320433</v>
      </c>
      <c r="I4282" s="222">
        <f t="shared" si="133"/>
        <v>22320433</v>
      </c>
    </row>
    <row r="4283" spans="1:9" x14ac:dyDescent="0.2">
      <c r="A4283" s="221" t="s">
        <v>32</v>
      </c>
      <c r="B4283" s="225">
        <v>62102000</v>
      </c>
      <c r="C4283" s="221">
        <f t="shared" si="132"/>
        <v>8</v>
      </c>
      <c r="D4283" s="221">
        <v>62102000</v>
      </c>
      <c r="F4283" s="221" t="s">
        <v>2145</v>
      </c>
      <c r="G4283" s="222">
        <v>17827424</v>
      </c>
      <c r="I4283" s="222">
        <f t="shared" si="133"/>
        <v>17827424</v>
      </c>
    </row>
    <row r="4284" spans="1:9" x14ac:dyDescent="0.2">
      <c r="A4284" s="221" t="s">
        <v>32</v>
      </c>
      <c r="B4284" s="225">
        <v>62103000</v>
      </c>
      <c r="C4284" s="221">
        <f t="shared" si="132"/>
        <v>8</v>
      </c>
      <c r="D4284" s="221">
        <v>62103000</v>
      </c>
      <c r="F4284" s="221" t="s">
        <v>3071</v>
      </c>
      <c r="G4284" s="222">
        <v>442800</v>
      </c>
      <c r="I4284" s="222">
        <f t="shared" si="133"/>
        <v>442800</v>
      </c>
    </row>
    <row r="4285" spans="1:9" x14ac:dyDescent="0.2">
      <c r="A4285" s="221" t="s">
        <v>32</v>
      </c>
      <c r="B4285" s="225">
        <v>62201000</v>
      </c>
      <c r="C4285" s="221">
        <f t="shared" si="132"/>
        <v>8</v>
      </c>
      <c r="D4285" s="221">
        <v>62201000</v>
      </c>
      <c r="F4285" s="221" t="s">
        <v>3072</v>
      </c>
      <c r="G4285" s="222">
        <v>4147500</v>
      </c>
      <c r="I4285" s="222">
        <f t="shared" si="133"/>
        <v>4147500</v>
      </c>
    </row>
    <row r="4286" spans="1:9" x14ac:dyDescent="0.2">
      <c r="A4286" s="221" t="s">
        <v>32</v>
      </c>
      <c r="B4286" s="225">
        <v>62202000</v>
      </c>
      <c r="C4286" s="221">
        <f t="shared" si="132"/>
        <v>8</v>
      </c>
      <c r="D4286" s="221">
        <v>62202000</v>
      </c>
      <c r="F4286" s="221" t="s">
        <v>505</v>
      </c>
      <c r="G4286" s="222">
        <v>808874.6</v>
      </c>
      <c r="I4286" s="222">
        <f t="shared" si="133"/>
        <v>808874.6</v>
      </c>
    </row>
    <row r="4287" spans="1:9" x14ac:dyDescent="0.2">
      <c r="A4287" s="221" t="s">
        <v>32</v>
      </c>
      <c r="B4287" s="225">
        <v>62203000</v>
      </c>
      <c r="C4287" s="221">
        <f t="shared" si="132"/>
        <v>8</v>
      </c>
      <c r="D4287" s="221">
        <v>62203000</v>
      </c>
      <c r="F4287" s="221" t="s">
        <v>2649</v>
      </c>
      <c r="G4287" s="222">
        <v>4400000</v>
      </c>
      <c r="I4287" s="222">
        <f t="shared" si="133"/>
        <v>4400000</v>
      </c>
    </row>
    <row r="4288" spans="1:9" x14ac:dyDescent="0.2">
      <c r="A4288" s="221" t="s">
        <v>32</v>
      </c>
      <c r="B4288" s="225">
        <v>62208000</v>
      </c>
      <c r="C4288" s="221">
        <f t="shared" si="132"/>
        <v>8</v>
      </c>
      <c r="D4288" s="221">
        <v>62208000</v>
      </c>
      <c r="F4288" s="221" t="s">
        <v>2610</v>
      </c>
      <c r="G4288" s="222">
        <v>1050000</v>
      </c>
      <c r="I4288" s="222">
        <f t="shared" si="133"/>
        <v>1050000</v>
      </c>
    </row>
    <row r="4289" spans="1:9" x14ac:dyDescent="0.2">
      <c r="A4289" s="221" t="s">
        <v>32</v>
      </c>
      <c r="B4289" s="225">
        <v>62210000</v>
      </c>
      <c r="C4289" s="221">
        <f t="shared" si="132"/>
        <v>8</v>
      </c>
      <c r="D4289" s="221">
        <v>62210000</v>
      </c>
      <c r="F4289" s="221" t="s">
        <v>2147</v>
      </c>
      <c r="G4289" s="222">
        <v>117102838.63</v>
      </c>
      <c r="I4289" s="222">
        <f t="shared" si="133"/>
        <v>117102838.63</v>
      </c>
    </row>
    <row r="4290" spans="1:9" x14ac:dyDescent="0.2">
      <c r="A4290" s="221" t="s">
        <v>32</v>
      </c>
      <c r="B4290" s="225">
        <v>62303000</v>
      </c>
      <c r="C4290" s="221">
        <f t="shared" ref="C4290:C4353" si="134">+LEN(B:B)</f>
        <v>8</v>
      </c>
      <c r="D4290" s="221">
        <v>62303000</v>
      </c>
      <c r="F4290" s="221" t="s">
        <v>517</v>
      </c>
      <c r="G4290" s="222">
        <v>10525915</v>
      </c>
      <c r="I4290" s="222">
        <f t="shared" ref="I4290:I4353" si="135">+G:G-H:H</f>
        <v>10525915</v>
      </c>
    </row>
    <row r="4291" spans="1:9" x14ac:dyDescent="0.2">
      <c r="A4291" s="221" t="s">
        <v>32</v>
      </c>
      <c r="B4291" s="225">
        <v>62304000</v>
      </c>
      <c r="C4291" s="221">
        <f t="shared" si="134"/>
        <v>8</v>
      </c>
      <c r="D4291" s="221">
        <v>62304000</v>
      </c>
      <c r="F4291" s="221" t="s">
        <v>518</v>
      </c>
      <c r="G4291" s="222">
        <v>440500</v>
      </c>
      <c r="I4291" s="222">
        <f t="shared" si="135"/>
        <v>440500</v>
      </c>
    </row>
    <row r="4292" spans="1:9" x14ac:dyDescent="0.2">
      <c r="A4292" s="221" t="s">
        <v>32</v>
      </c>
      <c r="B4292" s="225">
        <v>62501000</v>
      </c>
      <c r="C4292" s="221">
        <f t="shared" si="134"/>
        <v>8</v>
      </c>
      <c r="D4292" s="221">
        <v>62501000</v>
      </c>
      <c r="F4292" s="221" t="s">
        <v>746</v>
      </c>
      <c r="G4292" s="222">
        <v>99440000</v>
      </c>
      <c r="I4292" s="222">
        <f t="shared" si="135"/>
        <v>99440000</v>
      </c>
    </row>
    <row r="4293" spans="1:9" x14ac:dyDescent="0.2">
      <c r="A4293" s="221" t="s">
        <v>32</v>
      </c>
      <c r="B4293" s="225">
        <v>62504000</v>
      </c>
      <c r="C4293" s="221">
        <f t="shared" si="134"/>
        <v>8</v>
      </c>
      <c r="D4293" s="221">
        <v>62504000</v>
      </c>
      <c r="F4293" s="221" t="s">
        <v>528</v>
      </c>
      <c r="G4293" s="222">
        <v>3031620</v>
      </c>
      <c r="I4293" s="222">
        <f t="shared" si="135"/>
        <v>3031620</v>
      </c>
    </row>
    <row r="4294" spans="1:9" x14ac:dyDescent="0.2">
      <c r="A4294" s="221" t="s">
        <v>32</v>
      </c>
      <c r="B4294" s="225">
        <v>62506000</v>
      </c>
      <c r="C4294" s="221">
        <f t="shared" si="134"/>
        <v>8</v>
      </c>
      <c r="D4294" s="221">
        <v>62506000</v>
      </c>
      <c r="F4294" s="221" t="s">
        <v>531</v>
      </c>
      <c r="G4294" s="222">
        <v>130000</v>
      </c>
      <c r="I4294" s="222">
        <f t="shared" si="135"/>
        <v>130000</v>
      </c>
    </row>
    <row r="4295" spans="1:9" x14ac:dyDescent="0.2">
      <c r="A4295" s="221" t="s">
        <v>32</v>
      </c>
      <c r="B4295" s="225">
        <v>62601000</v>
      </c>
      <c r="C4295" s="221">
        <f t="shared" si="134"/>
        <v>8</v>
      </c>
      <c r="D4295" s="221">
        <v>62601000</v>
      </c>
      <c r="F4295" s="221" t="s">
        <v>747</v>
      </c>
      <c r="G4295" s="222">
        <v>1260108</v>
      </c>
      <c r="I4295" s="222">
        <f t="shared" si="135"/>
        <v>1260108</v>
      </c>
    </row>
    <row r="4296" spans="1:9" x14ac:dyDescent="0.2">
      <c r="A4296" s="221" t="s">
        <v>32</v>
      </c>
      <c r="B4296" s="225">
        <v>62602000</v>
      </c>
      <c r="C4296" s="221">
        <f t="shared" si="134"/>
        <v>8</v>
      </c>
      <c r="D4296" s="221">
        <v>62602000</v>
      </c>
      <c r="F4296" s="221" t="s">
        <v>533</v>
      </c>
      <c r="G4296" s="222">
        <v>7645955.2000000002</v>
      </c>
      <c r="I4296" s="222">
        <f t="shared" si="135"/>
        <v>7645955.2000000002</v>
      </c>
    </row>
    <row r="4297" spans="1:9" x14ac:dyDescent="0.2">
      <c r="A4297" s="221" t="s">
        <v>32</v>
      </c>
      <c r="B4297" s="225">
        <v>62603000</v>
      </c>
      <c r="C4297" s="221">
        <f t="shared" si="134"/>
        <v>8</v>
      </c>
      <c r="D4297" s="221">
        <v>62603000</v>
      </c>
      <c r="F4297" s="221" t="s">
        <v>534</v>
      </c>
      <c r="G4297" s="222">
        <v>1178724.03</v>
      </c>
      <c r="I4297" s="222">
        <f t="shared" si="135"/>
        <v>1178724.03</v>
      </c>
    </row>
    <row r="4298" spans="1:9" x14ac:dyDescent="0.2">
      <c r="A4298" s="221" t="s">
        <v>32</v>
      </c>
      <c r="B4298" s="225">
        <v>62604000</v>
      </c>
      <c r="C4298" s="221">
        <f t="shared" si="134"/>
        <v>8</v>
      </c>
      <c r="D4298" s="221">
        <v>62604000</v>
      </c>
      <c r="F4298" s="221" t="s">
        <v>1731</v>
      </c>
      <c r="G4298" s="222">
        <v>686700</v>
      </c>
      <c r="I4298" s="222">
        <f t="shared" si="135"/>
        <v>686700</v>
      </c>
    </row>
    <row r="4299" spans="1:9" x14ac:dyDescent="0.2">
      <c r="A4299" s="221" t="s">
        <v>32</v>
      </c>
      <c r="B4299" s="225">
        <v>62605000</v>
      </c>
      <c r="C4299" s="221">
        <f t="shared" si="134"/>
        <v>8</v>
      </c>
      <c r="D4299" s="221">
        <v>62605000</v>
      </c>
      <c r="F4299" s="221" t="s">
        <v>2610</v>
      </c>
      <c r="G4299" s="222">
        <v>93000</v>
      </c>
      <c r="I4299" s="222">
        <f t="shared" si="135"/>
        <v>93000</v>
      </c>
    </row>
    <row r="4300" spans="1:9" x14ac:dyDescent="0.2">
      <c r="A4300" s="221" t="s">
        <v>32</v>
      </c>
      <c r="B4300" s="225">
        <v>62703000</v>
      </c>
      <c r="C4300" s="221">
        <f t="shared" si="134"/>
        <v>8</v>
      </c>
      <c r="D4300" s="221">
        <v>62703000</v>
      </c>
      <c r="F4300" s="221" t="s">
        <v>3076</v>
      </c>
      <c r="G4300" s="222">
        <v>25232591.109999999</v>
      </c>
      <c r="I4300" s="222">
        <f t="shared" si="135"/>
        <v>25232591.109999999</v>
      </c>
    </row>
    <row r="4301" spans="1:9" x14ac:dyDescent="0.2">
      <c r="A4301" s="221" t="s">
        <v>32</v>
      </c>
      <c r="B4301" s="225">
        <v>62705000</v>
      </c>
      <c r="C4301" s="221">
        <f t="shared" si="134"/>
        <v>8</v>
      </c>
      <c r="D4301" s="221">
        <v>62705000</v>
      </c>
      <c r="F4301" s="221" t="s">
        <v>539</v>
      </c>
      <c r="G4301" s="222">
        <v>15821453.619999999</v>
      </c>
      <c r="I4301" s="222">
        <f t="shared" si="135"/>
        <v>15821453.619999999</v>
      </c>
    </row>
    <row r="4302" spans="1:9" x14ac:dyDescent="0.2">
      <c r="A4302" s="221" t="s">
        <v>32</v>
      </c>
      <c r="B4302" s="225">
        <v>63502000</v>
      </c>
      <c r="C4302" s="221">
        <f t="shared" si="134"/>
        <v>8</v>
      </c>
      <c r="D4302" s="221">
        <v>63502000</v>
      </c>
      <c r="F4302" s="221" t="s">
        <v>4618</v>
      </c>
      <c r="G4302" s="222">
        <v>4298770</v>
      </c>
      <c r="I4302" s="222">
        <f t="shared" si="135"/>
        <v>4298770</v>
      </c>
    </row>
    <row r="4303" spans="1:9" x14ac:dyDescent="0.2">
      <c r="A4303" s="221" t="s">
        <v>32</v>
      </c>
      <c r="B4303" s="225">
        <v>63504000</v>
      </c>
      <c r="C4303" s="221">
        <f t="shared" si="134"/>
        <v>8</v>
      </c>
      <c r="D4303" s="221">
        <v>63504000</v>
      </c>
      <c r="F4303" s="221" t="s">
        <v>752</v>
      </c>
      <c r="G4303" s="222">
        <v>83000</v>
      </c>
      <c r="I4303" s="222">
        <f t="shared" si="135"/>
        <v>83000</v>
      </c>
    </row>
    <row r="4304" spans="1:9" x14ac:dyDescent="0.2">
      <c r="A4304" s="221" t="s">
        <v>32</v>
      </c>
      <c r="B4304" s="225">
        <v>63509000</v>
      </c>
      <c r="C4304" s="221">
        <f t="shared" si="134"/>
        <v>8</v>
      </c>
      <c r="D4304" s="221">
        <v>63504000</v>
      </c>
      <c r="F4304" s="221" t="s">
        <v>3082</v>
      </c>
      <c r="G4304" s="222">
        <v>351400.98</v>
      </c>
      <c r="I4304" s="222">
        <f t="shared" si="135"/>
        <v>351400.98</v>
      </c>
    </row>
    <row r="4305" spans="1:9" x14ac:dyDescent="0.2">
      <c r="A4305" s="221" t="s">
        <v>32</v>
      </c>
      <c r="B4305" s="225">
        <v>64101000</v>
      </c>
      <c r="C4305" s="221">
        <f t="shared" si="134"/>
        <v>8</v>
      </c>
      <c r="D4305" s="221">
        <v>64101000</v>
      </c>
      <c r="F4305" s="221" t="s">
        <v>755</v>
      </c>
      <c r="G4305" s="222">
        <v>460431323.94</v>
      </c>
      <c r="I4305" s="222">
        <f t="shared" si="135"/>
        <v>460431323.94</v>
      </c>
    </row>
    <row r="4306" spans="1:9" x14ac:dyDescent="0.2">
      <c r="A4306" s="221" t="s">
        <v>32</v>
      </c>
      <c r="B4306" s="225">
        <v>64102000</v>
      </c>
      <c r="C4306" s="221">
        <f t="shared" si="134"/>
        <v>8</v>
      </c>
      <c r="D4306" s="221">
        <v>64102000</v>
      </c>
      <c r="F4306" s="221" t="s">
        <v>550</v>
      </c>
      <c r="G4306" s="222">
        <v>126240129.14</v>
      </c>
      <c r="I4306" s="222">
        <f t="shared" si="135"/>
        <v>126240129.14</v>
      </c>
    </row>
    <row r="4307" spans="1:9" x14ac:dyDescent="0.2">
      <c r="A4307" s="221" t="s">
        <v>32</v>
      </c>
      <c r="B4307" s="225">
        <v>64103000</v>
      </c>
      <c r="C4307" s="221">
        <f t="shared" si="134"/>
        <v>8</v>
      </c>
      <c r="D4307" s="221">
        <v>64103000</v>
      </c>
      <c r="F4307" s="221" t="s">
        <v>551</v>
      </c>
      <c r="G4307" s="222">
        <v>7689928.1500000004</v>
      </c>
      <c r="I4307" s="222">
        <f t="shared" si="135"/>
        <v>7689928.1500000004</v>
      </c>
    </row>
    <row r="4308" spans="1:9" x14ac:dyDescent="0.2">
      <c r="A4308" s="221" t="s">
        <v>32</v>
      </c>
      <c r="B4308" s="225">
        <v>64104000</v>
      </c>
      <c r="C4308" s="221">
        <f t="shared" si="134"/>
        <v>8</v>
      </c>
      <c r="D4308" s="221">
        <v>64104000</v>
      </c>
      <c r="F4308" s="221" t="s">
        <v>220</v>
      </c>
      <c r="G4308" s="222">
        <v>68659385.439999998</v>
      </c>
      <c r="I4308" s="222">
        <f t="shared" si="135"/>
        <v>68659385.439999998</v>
      </c>
    </row>
    <row r="4309" spans="1:9" x14ac:dyDescent="0.2">
      <c r="A4309" s="221" t="s">
        <v>32</v>
      </c>
      <c r="B4309" s="225">
        <v>64501000</v>
      </c>
      <c r="C4309" s="221">
        <f t="shared" si="134"/>
        <v>8</v>
      </c>
      <c r="D4309" s="221">
        <v>64501000</v>
      </c>
      <c r="F4309" s="221" t="s">
        <v>627</v>
      </c>
      <c r="G4309" s="222">
        <v>61356506</v>
      </c>
      <c r="I4309" s="222">
        <f t="shared" si="135"/>
        <v>61356506</v>
      </c>
    </row>
    <row r="4310" spans="1:9" x14ac:dyDescent="0.2">
      <c r="A4310" s="221" t="s">
        <v>32</v>
      </c>
      <c r="B4310" s="225">
        <v>64502000</v>
      </c>
      <c r="C4310" s="221">
        <f t="shared" si="134"/>
        <v>8</v>
      </c>
      <c r="D4310" s="221">
        <v>64502000</v>
      </c>
      <c r="F4310" s="221" t="s">
        <v>79</v>
      </c>
      <c r="G4310" s="222">
        <v>22993186.870000001</v>
      </c>
      <c r="I4310" s="222">
        <f t="shared" si="135"/>
        <v>22993186.870000001</v>
      </c>
    </row>
    <row r="4311" spans="1:9" x14ac:dyDescent="0.2">
      <c r="A4311" s="221" t="s">
        <v>32</v>
      </c>
      <c r="B4311" s="225">
        <v>64503000</v>
      </c>
      <c r="C4311" s="221">
        <f t="shared" si="134"/>
        <v>8</v>
      </c>
      <c r="D4311" s="221">
        <v>64503000</v>
      </c>
      <c r="F4311" s="221" t="s">
        <v>3084</v>
      </c>
      <c r="G4311" s="222">
        <v>4795414.8899999997</v>
      </c>
      <c r="I4311" s="222">
        <f t="shared" si="135"/>
        <v>4795414.8899999997</v>
      </c>
    </row>
    <row r="4312" spans="1:9" x14ac:dyDescent="0.2">
      <c r="A4312" s="221" t="s">
        <v>32</v>
      </c>
      <c r="B4312" s="225">
        <v>64803000</v>
      </c>
      <c r="C4312" s="221">
        <f t="shared" si="134"/>
        <v>8</v>
      </c>
      <c r="D4312" s="221">
        <v>64803000</v>
      </c>
      <c r="F4312" s="221" t="s">
        <v>558</v>
      </c>
      <c r="G4312" s="222">
        <v>144500</v>
      </c>
      <c r="I4312" s="222">
        <f t="shared" si="135"/>
        <v>144500</v>
      </c>
    </row>
    <row r="4313" spans="1:9" x14ac:dyDescent="0.2">
      <c r="A4313" s="221" t="s">
        <v>32</v>
      </c>
      <c r="B4313" s="225">
        <v>64807000</v>
      </c>
      <c r="C4313" s="221">
        <f t="shared" si="134"/>
        <v>8</v>
      </c>
      <c r="D4313" s="221">
        <v>64807000</v>
      </c>
      <c r="F4313" s="221" t="s">
        <v>3086</v>
      </c>
      <c r="G4313" s="222">
        <v>35419601.240000002</v>
      </c>
      <c r="I4313" s="222">
        <f t="shared" si="135"/>
        <v>35419601.240000002</v>
      </c>
    </row>
    <row r="4314" spans="1:9" x14ac:dyDescent="0.2">
      <c r="A4314" s="221" t="s">
        <v>32</v>
      </c>
      <c r="B4314" s="225">
        <v>64808000</v>
      </c>
      <c r="C4314" s="221">
        <f t="shared" si="134"/>
        <v>8</v>
      </c>
      <c r="D4314" s="221">
        <v>64808000</v>
      </c>
      <c r="F4314" s="221" t="s">
        <v>491</v>
      </c>
      <c r="G4314" s="222">
        <v>100000</v>
      </c>
      <c r="I4314" s="222">
        <f t="shared" si="135"/>
        <v>100000</v>
      </c>
    </row>
    <row r="4315" spans="1:9" x14ac:dyDescent="0.2">
      <c r="A4315" s="221" t="s">
        <v>32</v>
      </c>
      <c r="B4315" s="225">
        <v>65601000</v>
      </c>
      <c r="C4315" s="221">
        <f t="shared" si="134"/>
        <v>8</v>
      </c>
      <c r="D4315" s="221">
        <v>65601000</v>
      </c>
      <c r="F4315" s="221" t="s">
        <v>762</v>
      </c>
      <c r="G4315" s="222">
        <v>70038940</v>
      </c>
      <c r="I4315" s="222">
        <f t="shared" si="135"/>
        <v>70038940</v>
      </c>
    </row>
    <row r="4316" spans="1:9" x14ac:dyDescent="0.2">
      <c r="A4316" s="221" t="s">
        <v>32</v>
      </c>
      <c r="B4316" s="225">
        <v>65602000</v>
      </c>
      <c r="C4316" s="221">
        <f t="shared" si="134"/>
        <v>8</v>
      </c>
      <c r="D4316" s="221">
        <v>65602000</v>
      </c>
      <c r="F4316" s="221" t="s">
        <v>763</v>
      </c>
      <c r="G4316" s="222">
        <v>219300</v>
      </c>
      <c r="I4316" s="222">
        <f t="shared" si="135"/>
        <v>219300</v>
      </c>
    </row>
    <row r="4317" spans="1:9" x14ac:dyDescent="0.2">
      <c r="A4317" s="221" t="s">
        <v>32</v>
      </c>
      <c r="B4317" s="225">
        <v>65700000</v>
      </c>
      <c r="C4317" s="221">
        <f t="shared" si="134"/>
        <v>8</v>
      </c>
      <c r="D4317" s="221">
        <v>65700000</v>
      </c>
      <c r="F4317" s="221" t="s">
        <v>2661</v>
      </c>
      <c r="G4317" s="222">
        <v>57608.71</v>
      </c>
      <c r="I4317" s="222">
        <f t="shared" si="135"/>
        <v>57608.71</v>
      </c>
    </row>
    <row r="4318" spans="1:9" x14ac:dyDescent="0.2">
      <c r="A4318" s="221" t="s">
        <v>32</v>
      </c>
      <c r="B4318" s="225">
        <v>65800000</v>
      </c>
      <c r="C4318" s="221">
        <f t="shared" si="134"/>
        <v>8</v>
      </c>
      <c r="D4318" s="221">
        <v>65800000</v>
      </c>
      <c r="F4318" s="221" t="s">
        <v>3088</v>
      </c>
      <c r="G4318" s="222">
        <v>2194346.25</v>
      </c>
      <c r="I4318" s="222">
        <f t="shared" si="135"/>
        <v>2194346.25</v>
      </c>
    </row>
    <row r="4319" spans="1:9" x14ac:dyDescent="0.2">
      <c r="A4319" s="221" t="s">
        <v>32</v>
      </c>
      <c r="B4319" s="225">
        <v>66108000</v>
      </c>
      <c r="C4319" s="221">
        <f t="shared" si="134"/>
        <v>8</v>
      </c>
      <c r="D4319" s="221">
        <v>66100000</v>
      </c>
      <c r="F4319" s="221" t="s">
        <v>3092</v>
      </c>
      <c r="G4319" s="222">
        <v>46684362.009999998</v>
      </c>
      <c r="I4319" s="222">
        <f t="shared" si="135"/>
        <v>46684362.009999998</v>
      </c>
    </row>
    <row r="4320" spans="1:9" x14ac:dyDescent="0.2">
      <c r="A4320" s="221" t="s">
        <v>32</v>
      </c>
      <c r="B4320" s="225">
        <v>66109000</v>
      </c>
      <c r="C4320" s="221">
        <f t="shared" si="134"/>
        <v>8</v>
      </c>
      <c r="D4320" s="221">
        <v>66100000</v>
      </c>
      <c r="F4320" s="221" t="s">
        <v>3093</v>
      </c>
      <c r="G4320" s="222">
        <v>16406395.6</v>
      </c>
      <c r="I4320" s="222">
        <f t="shared" si="135"/>
        <v>16406395.6</v>
      </c>
    </row>
    <row r="4321" spans="1:9" x14ac:dyDescent="0.2">
      <c r="A4321" s="221" t="s">
        <v>32</v>
      </c>
      <c r="B4321" s="225">
        <v>70110000</v>
      </c>
      <c r="C4321" s="221">
        <f t="shared" si="134"/>
        <v>8</v>
      </c>
      <c r="D4321" s="221">
        <v>70110000</v>
      </c>
      <c r="F4321" s="221" t="s">
        <v>3096</v>
      </c>
      <c r="H4321" s="222">
        <v>1220150000</v>
      </c>
      <c r="I4321" s="222">
        <f t="shared" si="135"/>
        <v>-1220150000</v>
      </c>
    </row>
    <row r="4322" spans="1:9" x14ac:dyDescent="0.2">
      <c r="A4322" s="221" t="s">
        <v>32</v>
      </c>
      <c r="B4322" s="225">
        <v>70120000</v>
      </c>
      <c r="C4322" s="221">
        <f t="shared" si="134"/>
        <v>8</v>
      </c>
      <c r="D4322" s="221">
        <v>70120000</v>
      </c>
      <c r="F4322" s="221" t="s">
        <v>3097</v>
      </c>
      <c r="H4322" s="222">
        <v>132860000</v>
      </c>
      <c r="I4322" s="222">
        <f t="shared" si="135"/>
        <v>-132860000</v>
      </c>
    </row>
    <row r="4323" spans="1:9" x14ac:dyDescent="0.2">
      <c r="A4323" s="221" t="s">
        <v>32</v>
      </c>
      <c r="B4323" s="225">
        <v>70130000</v>
      </c>
      <c r="C4323" s="221">
        <f t="shared" si="134"/>
        <v>8</v>
      </c>
      <c r="D4323" s="221">
        <v>70120000</v>
      </c>
      <c r="F4323" s="221" t="s">
        <v>3098</v>
      </c>
      <c r="H4323" s="222">
        <v>251365500</v>
      </c>
      <c r="I4323" s="222">
        <f t="shared" si="135"/>
        <v>-251365500</v>
      </c>
    </row>
    <row r="4324" spans="1:9" x14ac:dyDescent="0.2">
      <c r="A4324" s="221" t="s">
        <v>32</v>
      </c>
      <c r="B4324" s="225">
        <v>70140000</v>
      </c>
      <c r="C4324" s="221">
        <f t="shared" si="134"/>
        <v>8</v>
      </c>
      <c r="D4324" s="221">
        <v>70120000</v>
      </c>
      <c r="F4324" s="221" t="s">
        <v>3099</v>
      </c>
      <c r="H4324" s="222">
        <v>6707337850</v>
      </c>
      <c r="I4324" s="222">
        <f t="shared" si="135"/>
        <v>-6707337850</v>
      </c>
    </row>
    <row r="4325" spans="1:9" x14ac:dyDescent="0.2">
      <c r="A4325" s="221" t="s">
        <v>32</v>
      </c>
      <c r="B4325" s="225">
        <v>70170000</v>
      </c>
      <c r="C4325" s="221">
        <f t="shared" si="134"/>
        <v>8</v>
      </c>
      <c r="D4325" s="221">
        <v>70120000</v>
      </c>
      <c r="F4325" s="221" t="s">
        <v>3100</v>
      </c>
      <c r="H4325" s="222">
        <v>21307900</v>
      </c>
      <c r="I4325" s="222">
        <f t="shared" si="135"/>
        <v>-21307900</v>
      </c>
    </row>
    <row r="4326" spans="1:9" x14ac:dyDescent="0.2">
      <c r="A4326" s="221" t="s">
        <v>32</v>
      </c>
      <c r="B4326" s="225">
        <v>70700000</v>
      </c>
      <c r="C4326" s="221">
        <f t="shared" si="134"/>
        <v>8</v>
      </c>
      <c r="D4326" s="221">
        <v>70700000</v>
      </c>
      <c r="F4326" s="221" t="s">
        <v>2169</v>
      </c>
      <c r="H4326" s="222">
        <v>1797017750</v>
      </c>
      <c r="I4326" s="222">
        <f t="shared" si="135"/>
        <v>-1797017750</v>
      </c>
    </row>
    <row r="4327" spans="1:9" x14ac:dyDescent="0.2">
      <c r="A4327" s="221" t="s">
        <v>32</v>
      </c>
      <c r="B4327" s="225">
        <v>75800000</v>
      </c>
      <c r="C4327" s="221">
        <f t="shared" si="134"/>
        <v>8</v>
      </c>
      <c r="D4327" s="221">
        <v>75800000</v>
      </c>
      <c r="F4327" s="221" t="s">
        <v>2621</v>
      </c>
      <c r="H4327" s="222">
        <v>1301444.92</v>
      </c>
      <c r="I4327" s="222">
        <f t="shared" si="135"/>
        <v>-1301444.92</v>
      </c>
    </row>
    <row r="4328" spans="1:9" x14ac:dyDescent="0.2">
      <c r="A4328" s="221" t="s">
        <v>28</v>
      </c>
      <c r="B4328" s="225">
        <v>101000</v>
      </c>
      <c r="C4328" s="221">
        <f t="shared" si="134"/>
        <v>6</v>
      </c>
      <c r="D4328" s="221">
        <v>10100000</v>
      </c>
      <c r="F4328" s="221" t="s">
        <v>1645</v>
      </c>
      <c r="H4328" s="222">
        <v>10000000</v>
      </c>
      <c r="I4328" s="222">
        <f t="shared" si="135"/>
        <v>-10000000</v>
      </c>
    </row>
    <row r="4329" spans="1:9" x14ac:dyDescent="0.2">
      <c r="A4329" s="221" t="s">
        <v>28</v>
      </c>
      <c r="B4329" s="225">
        <v>120000</v>
      </c>
      <c r="C4329" s="221">
        <f t="shared" si="134"/>
        <v>6</v>
      </c>
      <c r="D4329" s="221">
        <v>12000000</v>
      </c>
      <c r="F4329" s="221" t="s">
        <v>1647</v>
      </c>
      <c r="G4329" s="222">
        <v>2003910127.3499999</v>
      </c>
      <c r="I4329" s="222">
        <f t="shared" si="135"/>
        <v>2003910127.3499999</v>
      </c>
    </row>
    <row r="4330" spans="1:9" x14ac:dyDescent="0.2">
      <c r="A4330" s="221" t="s">
        <v>28</v>
      </c>
      <c r="B4330" s="225">
        <v>164100</v>
      </c>
      <c r="C4330" s="221">
        <f t="shared" si="134"/>
        <v>6</v>
      </c>
      <c r="D4330" s="221">
        <v>16410000</v>
      </c>
      <c r="F4330" s="221" t="s">
        <v>3104</v>
      </c>
      <c r="H4330" s="222">
        <v>90331589.739999995</v>
      </c>
      <c r="I4330" s="222">
        <f t="shared" si="135"/>
        <v>-90331589.739999995</v>
      </c>
    </row>
    <row r="4331" spans="1:9" x14ac:dyDescent="0.2">
      <c r="A4331" s="221" t="s">
        <v>28</v>
      </c>
      <c r="B4331" s="225">
        <v>164200</v>
      </c>
      <c r="C4331" s="221">
        <f t="shared" si="134"/>
        <v>6</v>
      </c>
      <c r="D4331" s="221">
        <v>16420000</v>
      </c>
      <c r="F4331" s="221" t="s">
        <v>3105</v>
      </c>
      <c r="H4331" s="222">
        <v>159266175.30000001</v>
      </c>
      <c r="I4331" s="222">
        <f t="shared" si="135"/>
        <v>-159266175.30000001</v>
      </c>
    </row>
    <row r="4332" spans="1:9" x14ac:dyDescent="0.2">
      <c r="A4332" s="221" t="s">
        <v>28</v>
      </c>
      <c r="B4332" s="225">
        <v>164300</v>
      </c>
      <c r="C4332" s="221">
        <f t="shared" si="134"/>
        <v>6</v>
      </c>
      <c r="D4332" s="221">
        <v>16430000</v>
      </c>
      <c r="F4332" s="221" t="s">
        <v>3106</v>
      </c>
      <c r="H4332" s="222">
        <v>5083457801.3000002</v>
      </c>
      <c r="I4332" s="222">
        <f t="shared" si="135"/>
        <v>-5083457801.3000002</v>
      </c>
    </row>
    <row r="4333" spans="1:9" x14ac:dyDescent="0.2">
      <c r="A4333" s="221" t="s">
        <v>28</v>
      </c>
      <c r="B4333" s="225">
        <v>211000</v>
      </c>
      <c r="C4333" s="221">
        <f t="shared" si="134"/>
        <v>6</v>
      </c>
      <c r="D4333" s="221">
        <v>21100000</v>
      </c>
      <c r="F4333" s="221" t="s">
        <v>1941</v>
      </c>
      <c r="G4333" s="222">
        <v>33300000</v>
      </c>
      <c r="I4333" s="222">
        <f t="shared" si="135"/>
        <v>33300000</v>
      </c>
    </row>
    <row r="4334" spans="1:9" x14ac:dyDescent="0.2">
      <c r="A4334" s="221" t="s">
        <v>28</v>
      </c>
      <c r="B4334" s="225">
        <v>211100</v>
      </c>
      <c r="C4334" s="221">
        <f t="shared" si="134"/>
        <v>6</v>
      </c>
      <c r="D4334" s="221">
        <v>21110000</v>
      </c>
      <c r="F4334" s="221" t="s">
        <v>3107</v>
      </c>
      <c r="G4334" s="222">
        <v>250000000</v>
      </c>
      <c r="I4334" s="222">
        <f t="shared" si="135"/>
        <v>250000000</v>
      </c>
    </row>
    <row r="4335" spans="1:9" x14ac:dyDescent="0.2">
      <c r="A4335" s="221" t="s">
        <v>28</v>
      </c>
      <c r="B4335" s="225">
        <v>211200</v>
      </c>
      <c r="C4335" s="221">
        <f t="shared" si="134"/>
        <v>6</v>
      </c>
      <c r="D4335" s="221">
        <v>21110000</v>
      </c>
      <c r="F4335" s="221" t="s">
        <v>3108</v>
      </c>
      <c r="G4335" s="222">
        <v>192570000</v>
      </c>
      <c r="I4335" s="222">
        <f t="shared" si="135"/>
        <v>192570000</v>
      </c>
    </row>
    <row r="4336" spans="1:9" x14ac:dyDescent="0.2">
      <c r="A4336" s="221" t="s">
        <v>28</v>
      </c>
      <c r="B4336" s="225">
        <v>211300</v>
      </c>
      <c r="C4336" s="221">
        <f t="shared" si="134"/>
        <v>6</v>
      </c>
      <c r="D4336" s="221">
        <v>21110000</v>
      </c>
      <c r="F4336" s="221" t="s">
        <v>3109</v>
      </c>
      <c r="G4336" s="222">
        <v>470000000</v>
      </c>
      <c r="I4336" s="222">
        <f t="shared" si="135"/>
        <v>470000000</v>
      </c>
    </row>
    <row r="4337" spans="1:9" x14ac:dyDescent="0.2">
      <c r="A4337" s="221" t="s">
        <v>28</v>
      </c>
      <c r="B4337" s="225">
        <v>211400</v>
      </c>
      <c r="C4337" s="221">
        <f t="shared" si="134"/>
        <v>6</v>
      </c>
      <c r="D4337" s="221">
        <v>21110000</v>
      </c>
      <c r="F4337" s="221" t="s">
        <v>3110</v>
      </c>
      <c r="G4337" s="222">
        <v>23070000</v>
      </c>
      <c r="I4337" s="222">
        <f t="shared" si="135"/>
        <v>23070000</v>
      </c>
    </row>
    <row r="4338" spans="1:9" x14ac:dyDescent="0.2">
      <c r="A4338" s="221" t="s">
        <v>28</v>
      </c>
      <c r="B4338" s="225">
        <v>211500</v>
      </c>
      <c r="C4338" s="221">
        <f t="shared" si="134"/>
        <v>6</v>
      </c>
      <c r="D4338" s="221">
        <v>21110000</v>
      </c>
      <c r="F4338" s="221" t="s">
        <v>3111</v>
      </c>
      <c r="G4338" s="222">
        <v>289085000</v>
      </c>
      <c r="I4338" s="222">
        <f t="shared" si="135"/>
        <v>289085000</v>
      </c>
    </row>
    <row r="4339" spans="1:9" x14ac:dyDescent="0.2">
      <c r="A4339" s="221" t="s">
        <v>28</v>
      </c>
      <c r="B4339" s="225">
        <v>211600</v>
      </c>
      <c r="C4339" s="221">
        <f t="shared" si="134"/>
        <v>6</v>
      </c>
      <c r="D4339" s="221">
        <v>21110000</v>
      </c>
      <c r="F4339" s="221" t="s">
        <v>3112</v>
      </c>
      <c r="G4339" s="222">
        <v>127721000</v>
      </c>
      <c r="I4339" s="222">
        <f t="shared" si="135"/>
        <v>127721000</v>
      </c>
    </row>
    <row r="4340" spans="1:9" x14ac:dyDescent="0.2">
      <c r="A4340" s="221" t="s">
        <v>28</v>
      </c>
      <c r="B4340" s="225">
        <v>211700</v>
      </c>
      <c r="C4340" s="221">
        <f t="shared" si="134"/>
        <v>6</v>
      </c>
      <c r="D4340" s="221">
        <v>21110000</v>
      </c>
      <c r="F4340" s="221" t="s">
        <v>3113</v>
      </c>
      <c r="G4340" s="222">
        <v>215500000</v>
      </c>
      <c r="I4340" s="222">
        <f t="shared" si="135"/>
        <v>215500000</v>
      </c>
    </row>
    <row r="4341" spans="1:9" x14ac:dyDescent="0.2">
      <c r="A4341" s="221" t="s">
        <v>28</v>
      </c>
      <c r="B4341" s="225">
        <v>211800</v>
      </c>
      <c r="C4341" s="221">
        <f t="shared" si="134"/>
        <v>6</v>
      </c>
      <c r="D4341" s="221">
        <v>21110000</v>
      </c>
      <c r="F4341" s="221" t="s">
        <v>3114</v>
      </c>
      <c r="G4341" s="222">
        <v>29000000</v>
      </c>
      <c r="I4341" s="222">
        <f t="shared" si="135"/>
        <v>29000000</v>
      </c>
    </row>
    <row r="4342" spans="1:9" x14ac:dyDescent="0.2">
      <c r="A4342" s="221" t="s">
        <v>28</v>
      </c>
      <c r="B4342" s="225">
        <v>211900</v>
      </c>
      <c r="C4342" s="221">
        <f t="shared" si="134"/>
        <v>6</v>
      </c>
      <c r="D4342" s="221">
        <v>21110000</v>
      </c>
      <c r="F4342" s="221" t="s">
        <v>3115</v>
      </c>
      <c r="G4342" s="222">
        <v>60000000</v>
      </c>
      <c r="I4342" s="222">
        <f t="shared" si="135"/>
        <v>60000000</v>
      </c>
    </row>
    <row r="4343" spans="1:9" x14ac:dyDescent="0.2">
      <c r="A4343" s="221" t="s">
        <v>28</v>
      </c>
      <c r="B4343" s="225">
        <v>211910</v>
      </c>
      <c r="C4343" s="221">
        <f t="shared" si="134"/>
        <v>6</v>
      </c>
      <c r="D4343" s="221">
        <v>21110000</v>
      </c>
      <c r="F4343" s="221" t="s">
        <v>3116</v>
      </c>
      <c r="G4343" s="222">
        <v>23800000</v>
      </c>
      <c r="I4343" s="222">
        <f t="shared" si="135"/>
        <v>23800000</v>
      </c>
    </row>
    <row r="4344" spans="1:9" x14ac:dyDescent="0.2">
      <c r="A4344" s="221" t="s">
        <v>28</v>
      </c>
      <c r="B4344" s="225">
        <v>212000</v>
      </c>
      <c r="C4344" s="221">
        <f t="shared" si="134"/>
        <v>6</v>
      </c>
      <c r="D4344" s="221">
        <v>21200000</v>
      </c>
      <c r="F4344" s="221" t="s">
        <v>3117</v>
      </c>
      <c r="G4344" s="222">
        <v>9256000</v>
      </c>
      <c r="I4344" s="222">
        <f t="shared" si="135"/>
        <v>9256000</v>
      </c>
    </row>
    <row r="4345" spans="1:9" x14ac:dyDescent="0.2">
      <c r="A4345" s="221" t="s">
        <v>28</v>
      </c>
      <c r="B4345" s="225">
        <v>212100</v>
      </c>
      <c r="C4345" s="221">
        <f t="shared" si="134"/>
        <v>6</v>
      </c>
      <c r="D4345" s="221">
        <v>21200000</v>
      </c>
      <c r="F4345" s="221" t="s">
        <v>3118</v>
      </c>
      <c r="G4345" s="222">
        <v>4944996456</v>
      </c>
      <c r="I4345" s="222">
        <f t="shared" si="135"/>
        <v>4944996456</v>
      </c>
    </row>
    <row r="4346" spans="1:9" x14ac:dyDescent="0.2">
      <c r="A4346" s="221" t="s">
        <v>28</v>
      </c>
      <c r="B4346" s="225">
        <v>212200</v>
      </c>
      <c r="C4346" s="221">
        <f t="shared" si="134"/>
        <v>6</v>
      </c>
      <c r="D4346" s="221">
        <v>21200000</v>
      </c>
      <c r="F4346" s="221" t="s">
        <v>3119</v>
      </c>
      <c r="G4346" s="222">
        <v>170000000</v>
      </c>
      <c r="I4346" s="222">
        <f t="shared" si="135"/>
        <v>170000000</v>
      </c>
    </row>
    <row r="4347" spans="1:9" x14ac:dyDescent="0.2">
      <c r="A4347" s="221" t="s">
        <v>28</v>
      </c>
      <c r="B4347" s="225">
        <v>213000</v>
      </c>
      <c r="C4347" s="221">
        <f t="shared" si="134"/>
        <v>6</v>
      </c>
      <c r="D4347" s="221">
        <v>21300000</v>
      </c>
      <c r="F4347" s="221" t="s">
        <v>1651</v>
      </c>
      <c r="G4347" s="222">
        <v>1259588247.8699999</v>
      </c>
      <c r="I4347" s="222">
        <f t="shared" si="135"/>
        <v>1259588247.8699999</v>
      </c>
    </row>
    <row r="4348" spans="1:9" x14ac:dyDescent="0.2">
      <c r="A4348" s="221" t="s">
        <v>28</v>
      </c>
      <c r="B4348" s="225">
        <v>213100</v>
      </c>
      <c r="C4348" s="221">
        <f t="shared" si="134"/>
        <v>6</v>
      </c>
      <c r="D4348" s="221">
        <v>21310000</v>
      </c>
      <c r="F4348" s="221" t="s">
        <v>3120</v>
      </c>
      <c r="G4348" s="222">
        <v>1416315843.8</v>
      </c>
      <c r="I4348" s="222">
        <f t="shared" si="135"/>
        <v>1416315843.8</v>
      </c>
    </row>
    <row r="4349" spans="1:9" x14ac:dyDescent="0.2">
      <c r="A4349" s="221" t="s">
        <v>28</v>
      </c>
      <c r="B4349" s="225">
        <v>213200</v>
      </c>
      <c r="C4349" s="221">
        <f t="shared" si="134"/>
        <v>6</v>
      </c>
      <c r="D4349" s="221">
        <v>21310000</v>
      </c>
      <c r="F4349" s="221" t="s">
        <v>3121</v>
      </c>
      <c r="G4349" s="222">
        <v>1147261235.8199999</v>
      </c>
      <c r="I4349" s="222">
        <f t="shared" si="135"/>
        <v>1147261235.8199999</v>
      </c>
    </row>
    <row r="4350" spans="1:9" x14ac:dyDescent="0.2">
      <c r="A4350" s="221" t="s">
        <v>28</v>
      </c>
      <c r="B4350" s="225">
        <v>213300</v>
      </c>
      <c r="C4350" s="221">
        <f t="shared" si="134"/>
        <v>6</v>
      </c>
      <c r="D4350" s="221">
        <v>21310000</v>
      </c>
      <c r="F4350" s="221" t="s">
        <v>3122</v>
      </c>
      <c r="G4350" s="222">
        <v>1363459728.9100001</v>
      </c>
      <c r="I4350" s="222">
        <f t="shared" si="135"/>
        <v>1363459728.9100001</v>
      </c>
    </row>
    <row r="4351" spans="1:9" x14ac:dyDescent="0.2">
      <c r="A4351" s="221" t="s">
        <v>28</v>
      </c>
      <c r="B4351" s="225">
        <v>213400</v>
      </c>
      <c r="C4351" s="221">
        <f t="shared" si="134"/>
        <v>6</v>
      </c>
      <c r="D4351" s="221">
        <v>21310000</v>
      </c>
      <c r="F4351" s="221" t="s">
        <v>3123</v>
      </c>
      <c r="G4351" s="222">
        <v>995061540.72000003</v>
      </c>
      <c r="I4351" s="222">
        <f t="shared" si="135"/>
        <v>995061540.72000003</v>
      </c>
    </row>
    <row r="4352" spans="1:9" x14ac:dyDescent="0.2">
      <c r="A4352" s="221" t="s">
        <v>28</v>
      </c>
      <c r="B4352" s="225">
        <v>213500</v>
      </c>
      <c r="C4352" s="221">
        <f t="shared" si="134"/>
        <v>6</v>
      </c>
      <c r="D4352" s="221">
        <v>21310000</v>
      </c>
      <c r="F4352" s="221" t="s">
        <v>3124</v>
      </c>
      <c r="G4352" s="222">
        <v>29348440.329999998</v>
      </c>
      <c r="I4352" s="222">
        <f t="shared" si="135"/>
        <v>29348440.329999998</v>
      </c>
    </row>
    <row r="4353" spans="1:9" x14ac:dyDescent="0.2">
      <c r="A4353" s="221" t="s">
        <v>28</v>
      </c>
      <c r="B4353" s="225">
        <v>213600</v>
      </c>
      <c r="C4353" s="221">
        <f t="shared" si="134"/>
        <v>6</v>
      </c>
      <c r="D4353" s="221">
        <v>21310000</v>
      </c>
      <c r="F4353" s="221" t="s">
        <v>3125</v>
      </c>
      <c r="G4353" s="222">
        <v>843254308.10000002</v>
      </c>
      <c r="I4353" s="222">
        <f t="shared" si="135"/>
        <v>843254308.10000002</v>
      </c>
    </row>
    <row r="4354" spans="1:9" x14ac:dyDescent="0.2">
      <c r="A4354" s="221" t="s">
        <v>28</v>
      </c>
      <c r="B4354" s="225">
        <v>213700</v>
      </c>
      <c r="C4354" s="221">
        <f t="shared" ref="C4354:C4417" si="136">+LEN(B:B)</f>
        <v>6</v>
      </c>
      <c r="D4354" s="221">
        <v>21310000</v>
      </c>
      <c r="F4354" s="221" t="s">
        <v>3126</v>
      </c>
      <c r="G4354" s="222">
        <v>1676712000.8099999</v>
      </c>
      <c r="I4354" s="222">
        <f t="shared" ref="I4354:I4417" si="137">+G:G-H:H</f>
        <v>1676712000.8099999</v>
      </c>
    </row>
    <row r="4355" spans="1:9" x14ac:dyDescent="0.2">
      <c r="A4355" s="221" t="s">
        <v>28</v>
      </c>
      <c r="B4355" s="225">
        <v>215000</v>
      </c>
      <c r="C4355" s="221">
        <f t="shared" si="136"/>
        <v>6</v>
      </c>
      <c r="D4355" s="221">
        <v>21500000</v>
      </c>
      <c r="F4355" s="221" t="s">
        <v>2626</v>
      </c>
      <c r="G4355" s="222">
        <v>40522342.090000004</v>
      </c>
      <c r="I4355" s="222">
        <f t="shared" si="137"/>
        <v>40522342.090000004</v>
      </c>
    </row>
    <row r="4356" spans="1:9" x14ac:dyDescent="0.2">
      <c r="A4356" s="221" t="s">
        <v>28</v>
      </c>
      <c r="B4356" s="225">
        <v>215420</v>
      </c>
      <c r="C4356" s="221">
        <f t="shared" si="136"/>
        <v>6</v>
      </c>
      <c r="D4356" s="221">
        <v>21500000</v>
      </c>
      <c r="F4356" s="221" t="s">
        <v>2854</v>
      </c>
      <c r="G4356" s="222">
        <v>4446299.97</v>
      </c>
      <c r="I4356" s="222">
        <f t="shared" si="137"/>
        <v>4446299.97</v>
      </c>
    </row>
    <row r="4357" spans="1:9" x14ac:dyDescent="0.2">
      <c r="A4357" s="221" t="s">
        <v>28</v>
      </c>
      <c r="B4357" s="225">
        <v>218200</v>
      </c>
      <c r="C4357" s="221">
        <f t="shared" si="136"/>
        <v>6</v>
      </c>
      <c r="D4357" s="221">
        <v>21820000</v>
      </c>
      <c r="F4357" s="221" t="s">
        <v>596</v>
      </c>
      <c r="G4357" s="222">
        <v>137991811.33000001</v>
      </c>
      <c r="I4357" s="222">
        <f t="shared" si="137"/>
        <v>137991811.33000001</v>
      </c>
    </row>
    <row r="4358" spans="1:9" x14ac:dyDescent="0.2">
      <c r="A4358" s="221" t="s">
        <v>28</v>
      </c>
      <c r="B4358" s="225">
        <v>218300</v>
      </c>
      <c r="C4358" s="221">
        <f t="shared" si="136"/>
        <v>6</v>
      </c>
      <c r="D4358" s="221">
        <v>21830000</v>
      </c>
      <c r="F4358" s="221" t="s">
        <v>2856</v>
      </c>
      <c r="G4358" s="222">
        <v>25200000</v>
      </c>
      <c r="I4358" s="222">
        <f t="shared" si="137"/>
        <v>25200000</v>
      </c>
    </row>
    <row r="4359" spans="1:9" x14ac:dyDescent="0.2">
      <c r="A4359" s="221" t="s">
        <v>28</v>
      </c>
      <c r="B4359" s="225">
        <v>232000</v>
      </c>
      <c r="C4359" s="221">
        <f t="shared" si="136"/>
        <v>6</v>
      </c>
      <c r="D4359" s="221">
        <v>23200000</v>
      </c>
      <c r="F4359" s="221" t="s">
        <v>3127</v>
      </c>
      <c r="G4359" s="222">
        <v>6684158678.9200001</v>
      </c>
      <c r="I4359" s="222">
        <f t="shared" si="137"/>
        <v>6684158678.9200001</v>
      </c>
    </row>
    <row r="4360" spans="1:9" x14ac:dyDescent="0.2">
      <c r="A4360" s="221" t="s">
        <v>28</v>
      </c>
      <c r="B4360" s="225">
        <v>275000</v>
      </c>
      <c r="C4360" s="221">
        <f t="shared" si="136"/>
        <v>6</v>
      </c>
      <c r="D4360" s="221">
        <v>27500000</v>
      </c>
      <c r="F4360" s="221" t="s">
        <v>3128</v>
      </c>
      <c r="G4360" s="222">
        <v>48695821.82</v>
      </c>
      <c r="I4360" s="222">
        <f t="shared" si="137"/>
        <v>48695821.82</v>
      </c>
    </row>
    <row r="4361" spans="1:9" x14ac:dyDescent="0.2">
      <c r="A4361" s="221" t="s">
        <v>28</v>
      </c>
      <c r="B4361" s="225">
        <v>281200</v>
      </c>
      <c r="C4361" s="221">
        <f t="shared" si="136"/>
        <v>6</v>
      </c>
      <c r="D4361" s="221">
        <v>28120000</v>
      </c>
      <c r="F4361" s="221" t="s">
        <v>3129</v>
      </c>
      <c r="H4361" s="222">
        <v>111347955.09999999</v>
      </c>
      <c r="I4361" s="222">
        <f t="shared" si="137"/>
        <v>-111347955.09999999</v>
      </c>
    </row>
    <row r="4362" spans="1:9" x14ac:dyDescent="0.2">
      <c r="A4362" s="221" t="s">
        <v>28</v>
      </c>
      <c r="B4362" s="225">
        <v>281210</v>
      </c>
      <c r="C4362" s="221">
        <f t="shared" si="136"/>
        <v>6</v>
      </c>
      <c r="D4362" s="221">
        <v>28120000</v>
      </c>
      <c r="F4362" s="221" t="s">
        <v>3130</v>
      </c>
      <c r="H4362" s="222">
        <v>2631676607.1999998</v>
      </c>
      <c r="I4362" s="222">
        <f t="shared" si="137"/>
        <v>-2631676607.1999998</v>
      </c>
    </row>
    <row r="4363" spans="1:9" x14ac:dyDescent="0.2">
      <c r="A4363" s="221" t="s">
        <v>28</v>
      </c>
      <c r="B4363" s="225">
        <v>281220</v>
      </c>
      <c r="C4363" s="221">
        <f t="shared" si="136"/>
        <v>6</v>
      </c>
      <c r="D4363" s="221">
        <v>28120000</v>
      </c>
      <c r="F4363" s="221" t="s">
        <v>3131</v>
      </c>
      <c r="H4363" s="222">
        <v>68000000</v>
      </c>
      <c r="I4363" s="222">
        <f t="shared" si="137"/>
        <v>-68000000</v>
      </c>
    </row>
    <row r="4364" spans="1:9" x14ac:dyDescent="0.2">
      <c r="A4364" s="221" t="s">
        <v>28</v>
      </c>
      <c r="B4364" s="225">
        <v>281300</v>
      </c>
      <c r="C4364" s="221">
        <f t="shared" si="136"/>
        <v>6</v>
      </c>
      <c r="D4364" s="221">
        <v>28130000</v>
      </c>
      <c r="F4364" s="221" t="s">
        <v>3132</v>
      </c>
      <c r="H4364" s="222">
        <v>544531963.08000004</v>
      </c>
      <c r="I4364" s="222">
        <f t="shared" si="137"/>
        <v>-544531963.08000004</v>
      </c>
    </row>
    <row r="4365" spans="1:9" x14ac:dyDescent="0.2">
      <c r="A4365" s="221" t="s">
        <v>28</v>
      </c>
      <c r="B4365" s="225">
        <v>281310</v>
      </c>
      <c r="C4365" s="221">
        <f t="shared" si="136"/>
        <v>6</v>
      </c>
      <c r="D4365" s="221">
        <v>28131000</v>
      </c>
      <c r="F4365" s="221" t="s">
        <v>3133</v>
      </c>
      <c r="H4365" s="222">
        <v>365960651.18000001</v>
      </c>
      <c r="I4365" s="222">
        <f t="shared" si="137"/>
        <v>-365960651.18000001</v>
      </c>
    </row>
    <row r="4366" spans="1:9" x14ac:dyDescent="0.2">
      <c r="A4366" s="221" t="s">
        <v>28</v>
      </c>
      <c r="B4366" s="225">
        <v>281320</v>
      </c>
      <c r="C4366" s="221">
        <f t="shared" si="136"/>
        <v>6</v>
      </c>
      <c r="D4366" s="221">
        <v>28131000</v>
      </c>
      <c r="F4366" s="221" t="s">
        <v>3134</v>
      </c>
      <c r="H4366" s="222">
        <v>569575996.51999998</v>
      </c>
      <c r="I4366" s="222">
        <f t="shared" si="137"/>
        <v>-569575996.51999998</v>
      </c>
    </row>
    <row r="4367" spans="1:9" x14ac:dyDescent="0.2">
      <c r="A4367" s="221" t="s">
        <v>28</v>
      </c>
      <c r="B4367" s="225">
        <v>281330</v>
      </c>
      <c r="C4367" s="221">
        <f t="shared" si="136"/>
        <v>6</v>
      </c>
      <c r="D4367" s="221">
        <v>28131000</v>
      </c>
      <c r="F4367" s="221" t="s">
        <v>3135</v>
      </c>
      <c r="H4367" s="222">
        <v>749661766.16999996</v>
      </c>
      <c r="I4367" s="222">
        <f t="shared" si="137"/>
        <v>-749661766.16999996</v>
      </c>
    </row>
    <row r="4368" spans="1:9" x14ac:dyDescent="0.2">
      <c r="A4368" s="221" t="s">
        <v>28</v>
      </c>
      <c r="B4368" s="225">
        <v>281340</v>
      </c>
      <c r="C4368" s="221">
        <f t="shared" si="136"/>
        <v>6</v>
      </c>
      <c r="D4368" s="221">
        <v>28131000</v>
      </c>
      <c r="F4368" s="221" t="s">
        <v>3136</v>
      </c>
      <c r="H4368" s="222">
        <v>618391221.07000005</v>
      </c>
      <c r="I4368" s="222">
        <f t="shared" si="137"/>
        <v>-618391221.07000005</v>
      </c>
    </row>
    <row r="4369" spans="1:9" x14ac:dyDescent="0.2">
      <c r="A4369" s="221" t="s">
        <v>28</v>
      </c>
      <c r="B4369" s="225">
        <v>281350</v>
      </c>
      <c r="C4369" s="221">
        <f t="shared" si="136"/>
        <v>6</v>
      </c>
      <c r="D4369" s="221">
        <v>28131000</v>
      </c>
      <c r="F4369" s="221" t="s">
        <v>3137</v>
      </c>
      <c r="H4369" s="222">
        <v>16875353.039999999</v>
      </c>
      <c r="I4369" s="222">
        <f t="shared" si="137"/>
        <v>-16875353.039999999</v>
      </c>
    </row>
    <row r="4370" spans="1:9" x14ac:dyDescent="0.2">
      <c r="A4370" s="221" t="s">
        <v>28</v>
      </c>
      <c r="B4370" s="225">
        <v>281360</v>
      </c>
      <c r="C4370" s="221">
        <f t="shared" si="136"/>
        <v>6</v>
      </c>
      <c r="D4370" s="221">
        <v>28131000</v>
      </c>
      <c r="F4370" s="221" t="s">
        <v>3138</v>
      </c>
      <c r="H4370" s="222">
        <v>179493792.12</v>
      </c>
      <c r="I4370" s="222">
        <f t="shared" si="137"/>
        <v>-179493792.12</v>
      </c>
    </row>
    <row r="4371" spans="1:9" x14ac:dyDescent="0.2">
      <c r="A4371" s="221" t="s">
        <v>28</v>
      </c>
      <c r="B4371" s="225">
        <v>281370</v>
      </c>
      <c r="C4371" s="221">
        <f t="shared" si="136"/>
        <v>6</v>
      </c>
      <c r="D4371" s="221">
        <v>28131000</v>
      </c>
      <c r="F4371" s="221" t="s">
        <v>3139</v>
      </c>
      <c r="H4371" s="222">
        <v>400150567.04000002</v>
      </c>
      <c r="I4371" s="222">
        <f t="shared" si="137"/>
        <v>-400150567.04000002</v>
      </c>
    </row>
    <row r="4372" spans="1:9" x14ac:dyDescent="0.2">
      <c r="A4372" s="221" t="s">
        <v>28</v>
      </c>
      <c r="B4372" s="225">
        <v>281500</v>
      </c>
      <c r="C4372" s="221">
        <f t="shared" si="136"/>
        <v>6</v>
      </c>
      <c r="D4372" s="221">
        <v>28150000</v>
      </c>
      <c r="F4372" s="221" t="s">
        <v>3140</v>
      </c>
      <c r="H4372" s="222">
        <v>31067128.309999999</v>
      </c>
      <c r="I4372" s="222">
        <f t="shared" si="137"/>
        <v>-31067128.309999999</v>
      </c>
    </row>
    <row r="4373" spans="1:9" x14ac:dyDescent="0.2">
      <c r="A4373" s="221" t="s">
        <v>28</v>
      </c>
      <c r="B4373" s="225">
        <v>281550</v>
      </c>
      <c r="C4373" s="221">
        <f t="shared" si="136"/>
        <v>6</v>
      </c>
      <c r="D4373" s="221">
        <v>28155000</v>
      </c>
      <c r="F4373" s="221" t="s">
        <v>1661</v>
      </c>
      <c r="H4373" s="222">
        <v>3779355</v>
      </c>
      <c r="I4373" s="222">
        <f t="shared" si="137"/>
        <v>-3779355</v>
      </c>
    </row>
    <row r="4374" spans="1:9" x14ac:dyDescent="0.2">
      <c r="A4374" s="221" t="s">
        <v>28</v>
      </c>
      <c r="B4374" s="225">
        <v>281820</v>
      </c>
      <c r="C4374" s="221">
        <f t="shared" si="136"/>
        <v>6</v>
      </c>
      <c r="D4374" s="221">
        <v>28182000</v>
      </c>
      <c r="F4374" s="221" t="s">
        <v>1663</v>
      </c>
      <c r="H4374" s="222">
        <v>137991810.33000001</v>
      </c>
      <c r="I4374" s="222">
        <f t="shared" si="137"/>
        <v>-137991810.33000001</v>
      </c>
    </row>
    <row r="4375" spans="1:9" x14ac:dyDescent="0.2">
      <c r="A4375" s="221" t="s">
        <v>28</v>
      </c>
      <c r="B4375" s="225">
        <v>281840</v>
      </c>
      <c r="C4375" s="221">
        <f t="shared" si="136"/>
        <v>6</v>
      </c>
      <c r="D4375" s="221">
        <v>28184000</v>
      </c>
      <c r="F4375" s="221" t="s">
        <v>2860</v>
      </c>
      <c r="H4375" s="222">
        <v>9030000</v>
      </c>
      <c r="I4375" s="222">
        <f t="shared" si="137"/>
        <v>-9030000</v>
      </c>
    </row>
    <row r="4376" spans="1:9" x14ac:dyDescent="0.2">
      <c r="A4376" s="221" t="s">
        <v>28</v>
      </c>
      <c r="B4376" s="225">
        <v>401000</v>
      </c>
      <c r="C4376" s="221">
        <f t="shared" si="136"/>
        <v>6</v>
      </c>
      <c r="D4376" s="221">
        <v>40100000</v>
      </c>
      <c r="F4376" s="221" t="s">
        <v>1668</v>
      </c>
      <c r="H4376" s="222">
        <v>1069748637.04</v>
      </c>
      <c r="I4376" s="222">
        <f t="shared" si="137"/>
        <v>-1069748637.04</v>
      </c>
    </row>
    <row r="4377" spans="1:9" x14ac:dyDescent="0.2">
      <c r="A4377" s="221" t="s">
        <v>28</v>
      </c>
      <c r="B4377" s="225">
        <v>401001</v>
      </c>
      <c r="C4377" s="221">
        <f t="shared" si="136"/>
        <v>6</v>
      </c>
      <c r="D4377" s="221">
        <v>40100000</v>
      </c>
      <c r="F4377" s="221" t="s">
        <v>620</v>
      </c>
      <c r="G4377" s="222">
        <v>71356997.120000005</v>
      </c>
      <c r="I4377" s="222">
        <f t="shared" si="137"/>
        <v>71356997.120000005</v>
      </c>
    </row>
    <row r="4378" spans="1:9" x14ac:dyDescent="0.2">
      <c r="A4378" s="221" t="s">
        <v>28</v>
      </c>
      <c r="B4378" s="225">
        <v>404000</v>
      </c>
      <c r="C4378" s="221">
        <f t="shared" si="136"/>
        <v>6</v>
      </c>
      <c r="D4378" s="221">
        <v>40400000</v>
      </c>
      <c r="F4378" s="221" t="s">
        <v>1670</v>
      </c>
      <c r="H4378" s="222">
        <v>5380656144.79</v>
      </c>
      <c r="I4378" s="222">
        <f t="shared" si="137"/>
        <v>-5380656144.79</v>
      </c>
    </row>
    <row r="4379" spans="1:9" x14ac:dyDescent="0.2">
      <c r="A4379" s="221" t="s">
        <v>28</v>
      </c>
      <c r="B4379" s="225">
        <v>411000</v>
      </c>
      <c r="C4379" s="221">
        <f t="shared" si="136"/>
        <v>6</v>
      </c>
      <c r="D4379" s="221">
        <v>41100000</v>
      </c>
      <c r="F4379" s="221" t="s">
        <v>1671</v>
      </c>
      <c r="G4379" s="222">
        <v>536458224.05000001</v>
      </c>
      <c r="I4379" s="222">
        <f t="shared" si="137"/>
        <v>536458224.05000001</v>
      </c>
    </row>
    <row r="4380" spans="1:9" x14ac:dyDescent="0.2">
      <c r="A4380" s="221" t="s">
        <v>28</v>
      </c>
      <c r="B4380" s="225">
        <v>421000</v>
      </c>
      <c r="C4380" s="221">
        <f t="shared" si="136"/>
        <v>6</v>
      </c>
      <c r="D4380" s="221">
        <v>42100000</v>
      </c>
      <c r="F4380" s="221" t="s">
        <v>2869</v>
      </c>
      <c r="I4380" s="222">
        <f t="shared" si="137"/>
        <v>0</v>
      </c>
    </row>
    <row r="4381" spans="1:9" x14ac:dyDescent="0.2">
      <c r="A4381" s="221" t="s">
        <v>28</v>
      </c>
      <c r="B4381" s="225">
        <v>425000</v>
      </c>
      <c r="C4381" s="221">
        <f t="shared" si="136"/>
        <v>6</v>
      </c>
      <c r="D4381" s="221">
        <v>42500000</v>
      </c>
      <c r="F4381" s="221" t="s">
        <v>2870</v>
      </c>
      <c r="I4381" s="222">
        <f t="shared" si="137"/>
        <v>0</v>
      </c>
    </row>
    <row r="4382" spans="1:9" x14ac:dyDescent="0.2">
      <c r="A4382" s="221" t="s">
        <v>28</v>
      </c>
      <c r="B4382" s="225">
        <v>425100</v>
      </c>
      <c r="C4382" s="221">
        <f t="shared" si="136"/>
        <v>6</v>
      </c>
      <c r="D4382" s="221">
        <v>42510000</v>
      </c>
      <c r="F4382" s="221" t="s">
        <v>2871</v>
      </c>
      <c r="I4382" s="222">
        <f t="shared" si="137"/>
        <v>0</v>
      </c>
    </row>
    <row r="4383" spans="1:9" x14ac:dyDescent="0.2">
      <c r="A4383" s="221" t="s">
        <v>28</v>
      </c>
      <c r="B4383" s="225">
        <v>431000</v>
      </c>
      <c r="C4383" s="221">
        <f t="shared" si="136"/>
        <v>6</v>
      </c>
      <c r="D4383" s="221">
        <v>43100000</v>
      </c>
      <c r="F4383" s="221" t="s">
        <v>2872</v>
      </c>
      <c r="H4383" s="222">
        <v>1219406.6599999999</v>
      </c>
      <c r="I4383" s="222">
        <f t="shared" si="137"/>
        <v>-1219406.6599999999</v>
      </c>
    </row>
    <row r="4384" spans="1:9" x14ac:dyDescent="0.2">
      <c r="A4384" s="221" t="s">
        <v>28</v>
      </c>
      <c r="B4384" s="225">
        <v>431100</v>
      </c>
      <c r="C4384" s="221">
        <f t="shared" si="136"/>
        <v>6</v>
      </c>
      <c r="D4384" s="221">
        <v>43110000</v>
      </c>
      <c r="F4384" s="221" t="s">
        <v>2873</v>
      </c>
      <c r="I4384" s="222">
        <f t="shared" si="137"/>
        <v>0</v>
      </c>
    </row>
    <row r="4385" spans="1:9" x14ac:dyDescent="0.2">
      <c r="A4385" s="221" t="s">
        <v>28</v>
      </c>
      <c r="B4385" s="225">
        <v>431200</v>
      </c>
      <c r="C4385" s="221">
        <f t="shared" si="136"/>
        <v>6</v>
      </c>
      <c r="D4385" s="221">
        <v>43120000</v>
      </c>
      <c r="F4385" s="221" t="s">
        <v>80</v>
      </c>
      <c r="H4385" s="222">
        <v>112663.33</v>
      </c>
      <c r="I4385" s="222">
        <f t="shared" si="137"/>
        <v>-112663.33</v>
      </c>
    </row>
    <row r="4386" spans="1:9" x14ac:dyDescent="0.2">
      <c r="A4386" s="221" t="s">
        <v>28</v>
      </c>
      <c r="B4386" s="225">
        <v>432000</v>
      </c>
      <c r="C4386" s="221">
        <f t="shared" si="136"/>
        <v>6</v>
      </c>
      <c r="D4386" s="221">
        <v>43200000</v>
      </c>
      <c r="F4386" s="221" t="s">
        <v>2874</v>
      </c>
      <c r="H4386" s="222">
        <v>286370</v>
      </c>
      <c r="I4386" s="222">
        <f t="shared" si="137"/>
        <v>-286370</v>
      </c>
    </row>
    <row r="4387" spans="1:9" x14ac:dyDescent="0.2">
      <c r="A4387" s="221" t="s">
        <v>28</v>
      </c>
      <c r="B4387" s="225">
        <v>432100</v>
      </c>
      <c r="C4387" s="221">
        <f t="shared" si="136"/>
        <v>6</v>
      </c>
      <c r="D4387" s="221">
        <v>43200000</v>
      </c>
      <c r="F4387" s="221" t="s">
        <v>1572</v>
      </c>
      <c r="H4387" s="222">
        <v>115610</v>
      </c>
      <c r="I4387" s="222">
        <f t="shared" si="137"/>
        <v>-115610</v>
      </c>
    </row>
    <row r="4388" spans="1:9" x14ac:dyDescent="0.2">
      <c r="A4388" s="221" t="s">
        <v>28</v>
      </c>
      <c r="B4388" s="225">
        <v>444000</v>
      </c>
      <c r="C4388" s="221">
        <f t="shared" si="136"/>
        <v>6</v>
      </c>
      <c r="D4388" s="221">
        <v>44400000</v>
      </c>
      <c r="F4388" s="221" t="s">
        <v>3141</v>
      </c>
      <c r="G4388" s="222">
        <v>79861444.200000003</v>
      </c>
      <c r="I4388" s="222">
        <f t="shared" si="137"/>
        <v>79861444.200000003</v>
      </c>
    </row>
    <row r="4389" spans="1:9" x14ac:dyDescent="0.2">
      <c r="A4389" s="221" t="s">
        <v>28</v>
      </c>
      <c r="B4389" s="225">
        <v>444100</v>
      </c>
      <c r="C4389" s="221">
        <f t="shared" si="136"/>
        <v>6</v>
      </c>
      <c r="D4389" s="221">
        <v>44410000</v>
      </c>
      <c r="F4389" s="221" t="s">
        <v>1678</v>
      </c>
      <c r="G4389" s="222">
        <v>8516458.0899999999</v>
      </c>
      <c r="I4389" s="222">
        <f t="shared" si="137"/>
        <v>8516458.0899999999</v>
      </c>
    </row>
    <row r="4390" spans="1:9" x14ac:dyDescent="0.2">
      <c r="A4390" s="221" t="s">
        <v>28</v>
      </c>
      <c r="B4390" s="225">
        <v>445500</v>
      </c>
      <c r="C4390" s="221">
        <f t="shared" si="136"/>
        <v>6</v>
      </c>
      <c r="D4390" s="221">
        <v>44550000</v>
      </c>
      <c r="F4390" s="221" t="s">
        <v>1679</v>
      </c>
      <c r="G4390" s="222">
        <v>1252483759.1800001</v>
      </c>
      <c r="I4390" s="222">
        <f t="shared" si="137"/>
        <v>1252483759.1800001</v>
      </c>
    </row>
    <row r="4391" spans="1:9" x14ac:dyDescent="0.2">
      <c r="A4391" s="221" t="s">
        <v>28</v>
      </c>
      <c r="B4391" s="225">
        <v>445600</v>
      </c>
      <c r="C4391" s="221">
        <f t="shared" si="136"/>
        <v>6</v>
      </c>
      <c r="D4391" s="221">
        <v>44560000</v>
      </c>
      <c r="F4391" s="221" t="s">
        <v>1680</v>
      </c>
      <c r="G4391" s="222">
        <v>53823235.170000002</v>
      </c>
      <c r="I4391" s="222">
        <f t="shared" si="137"/>
        <v>53823235.170000002</v>
      </c>
    </row>
    <row r="4392" spans="1:9" x14ac:dyDescent="0.2">
      <c r="A4392" s="221" t="s">
        <v>28</v>
      </c>
      <c r="B4392" s="225">
        <v>445601</v>
      </c>
      <c r="C4392" s="221">
        <f t="shared" si="136"/>
        <v>6</v>
      </c>
      <c r="D4392" s="221">
        <v>44560000</v>
      </c>
      <c r="F4392" s="221" t="s">
        <v>2882</v>
      </c>
      <c r="G4392" s="222">
        <v>14815374</v>
      </c>
      <c r="I4392" s="222">
        <f t="shared" si="137"/>
        <v>14815374</v>
      </c>
    </row>
    <row r="4393" spans="1:9" x14ac:dyDescent="0.2">
      <c r="A4393" s="221" t="s">
        <v>28</v>
      </c>
      <c r="B4393" s="225">
        <v>445700</v>
      </c>
      <c r="C4393" s="221">
        <f t="shared" si="136"/>
        <v>6</v>
      </c>
      <c r="D4393" s="221">
        <v>44570000</v>
      </c>
      <c r="F4393" s="221" t="s">
        <v>1681</v>
      </c>
      <c r="H4393" s="222">
        <v>96176766.819999993</v>
      </c>
      <c r="I4393" s="222">
        <f t="shared" si="137"/>
        <v>-96176766.819999993</v>
      </c>
    </row>
    <row r="4394" spans="1:9" x14ac:dyDescent="0.2">
      <c r="A4394" s="221" t="s">
        <v>28</v>
      </c>
      <c r="B4394" s="225">
        <v>446000</v>
      </c>
      <c r="C4394" s="221">
        <f t="shared" si="136"/>
        <v>6</v>
      </c>
      <c r="D4394" s="221">
        <v>44600000</v>
      </c>
      <c r="F4394" s="221" t="s">
        <v>2875</v>
      </c>
      <c r="H4394" s="222">
        <v>1908375.2</v>
      </c>
      <c r="I4394" s="222">
        <f t="shared" si="137"/>
        <v>-1908375.2</v>
      </c>
    </row>
    <row r="4395" spans="1:9" x14ac:dyDescent="0.2">
      <c r="A4395" s="221" t="s">
        <v>28</v>
      </c>
      <c r="B4395" s="225">
        <v>455000</v>
      </c>
      <c r="C4395" s="221">
        <f t="shared" si="136"/>
        <v>6</v>
      </c>
      <c r="D4395" s="221">
        <v>45500000</v>
      </c>
      <c r="F4395" s="221" t="s">
        <v>1683</v>
      </c>
      <c r="H4395" s="222">
        <v>5839522992.9899998</v>
      </c>
      <c r="I4395" s="222">
        <f t="shared" si="137"/>
        <v>-5839522992.9899998</v>
      </c>
    </row>
    <row r="4396" spans="1:9" x14ac:dyDescent="0.2">
      <c r="A4396" s="221" t="s">
        <v>28</v>
      </c>
      <c r="B4396" s="225">
        <v>456000</v>
      </c>
      <c r="C4396" s="221">
        <f t="shared" si="136"/>
        <v>6</v>
      </c>
      <c r="D4396" s="221">
        <v>45500000</v>
      </c>
      <c r="F4396" s="221" t="s">
        <v>3142</v>
      </c>
      <c r="H4396" s="222">
        <v>3967583330</v>
      </c>
      <c r="I4396" s="222">
        <f t="shared" si="137"/>
        <v>-3967583330</v>
      </c>
    </row>
    <row r="4397" spans="1:9" x14ac:dyDescent="0.2">
      <c r="A4397" s="221" t="s">
        <v>28</v>
      </c>
      <c r="B4397" s="225">
        <v>467001</v>
      </c>
      <c r="C4397" s="221">
        <f t="shared" si="136"/>
        <v>6</v>
      </c>
      <c r="D4397" s="221">
        <v>46700100</v>
      </c>
      <c r="F4397" s="221" t="s">
        <v>3143</v>
      </c>
      <c r="H4397" s="222">
        <v>10578200</v>
      </c>
      <c r="I4397" s="222">
        <f t="shared" si="137"/>
        <v>-10578200</v>
      </c>
    </row>
    <row r="4398" spans="1:9" x14ac:dyDescent="0.2">
      <c r="A4398" s="221" t="s">
        <v>28</v>
      </c>
      <c r="B4398" s="225">
        <v>467002</v>
      </c>
      <c r="C4398" s="221">
        <f t="shared" si="136"/>
        <v>6</v>
      </c>
      <c r="D4398" s="221">
        <v>46700100</v>
      </c>
      <c r="F4398" s="221" t="s">
        <v>3144</v>
      </c>
      <c r="G4398" s="222">
        <v>1600000</v>
      </c>
      <c r="I4398" s="222">
        <f t="shared" si="137"/>
        <v>1600000</v>
      </c>
    </row>
    <row r="4399" spans="1:9" x14ac:dyDescent="0.2">
      <c r="A4399" s="221" t="s">
        <v>28</v>
      </c>
      <c r="B4399" s="225">
        <v>512000</v>
      </c>
      <c r="C4399" s="221">
        <f t="shared" si="136"/>
        <v>6</v>
      </c>
      <c r="D4399" s="221">
        <v>51201000</v>
      </c>
      <c r="F4399" s="221" t="s">
        <v>3145</v>
      </c>
      <c r="G4399" s="222">
        <v>474277922.67000002</v>
      </c>
      <c r="I4399" s="222">
        <f t="shared" si="137"/>
        <v>474277922.67000002</v>
      </c>
    </row>
    <row r="4400" spans="1:9" x14ac:dyDescent="0.2">
      <c r="A4400" s="221" t="s">
        <v>28</v>
      </c>
      <c r="B4400" s="225">
        <v>512001</v>
      </c>
      <c r="C4400" s="221">
        <f t="shared" si="136"/>
        <v>6</v>
      </c>
      <c r="D4400" s="221">
        <v>51201000</v>
      </c>
      <c r="F4400" s="221" t="s">
        <v>2892</v>
      </c>
      <c r="G4400" s="222">
        <v>50180775.439999998</v>
      </c>
      <c r="I4400" s="222">
        <f t="shared" si="137"/>
        <v>50180775.439999998</v>
      </c>
    </row>
    <row r="4401" spans="1:9" x14ac:dyDescent="0.2">
      <c r="A4401" s="221" t="s">
        <v>28</v>
      </c>
      <c r="B4401" s="225">
        <v>512002</v>
      </c>
      <c r="C4401" s="221">
        <f t="shared" si="136"/>
        <v>6</v>
      </c>
      <c r="D4401" s="221">
        <v>51201000</v>
      </c>
      <c r="F4401" s="221" t="s">
        <v>2893</v>
      </c>
      <c r="G4401" s="222">
        <v>27490443.43</v>
      </c>
      <c r="I4401" s="222">
        <f t="shared" si="137"/>
        <v>27490443.43</v>
      </c>
    </row>
    <row r="4402" spans="1:9" x14ac:dyDescent="0.2">
      <c r="A4402" s="221" t="s">
        <v>28</v>
      </c>
      <c r="B4402" s="225">
        <v>512003</v>
      </c>
      <c r="C4402" s="221">
        <f t="shared" si="136"/>
        <v>6</v>
      </c>
      <c r="D4402" s="221">
        <v>51201000</v>
      </c>
      <c r="F4402" s="221" t="s">
        <v>4619</v>
      </c>
      <c r="G4402" s="222">
        <v>880580191.07000005</v>
      </c>
      <c r="I4402" s="222">
        <f t="shared" si="137"/>
        <v>880580191.07000005</v>
      </c>
    </row>
    <row r="4403" spans="1:9" x14ac:dyDescent="0.2">
      <c r="A4403" s="221" t="s">
        <v>28</v>
      </c>
      <c r="B4403" s="225">
        <v>530000</v>
      </c>
      <c r="C4403" s="221">
        <f t="shared" si="136"/>
        <v>6</v>
      </c>
      <c r="D4403" s="221">
        <v>53000000</v>
      </c>
      <c r="F4403" s="221" t="s">
        <v>1692</v>
      </c>
      <c r="G4403" s="222">
        <v>6506231.5099999998</v>
      </c>
      <c r="I4403" s="222">
        <f t="shared" si="137"/>
        <v>6506231.5099999998</v>
      </c>
    </row>
    <row r="4404" spans="1:9" x14ac:dyDescent="0.2">
      <c r="A4404" s="221" t="s">
        <v>28</v>
      </c>
      <c r="B4404" s="225">
        <v>605200</v>
      </c>
      <c r="C4404" s="221">
        <f t="shared" si="136"/>
        <v>6</v>
      </c>
      <c r="D4404" s="221">
        <v>60500000</v>
      </c>
      <c r="F4404" s="221" t="s">
        <v>1698</v>
      </c>
      <c r="G4404" s="222">
        <v>761366.67</v>
      </c>
      <c r="I4404" s="222">
        <f t="shared" si="137"/>
        <v>761366.67</v>
      </c>
    </row>
    <row r="4405" spans="1:9" x14ac:dyDescent="0.2">
      <c r="A4405" s="221" t="s">
        <v>28</v>
      </c>
      <c r="B4405" s="225">
        <v>613000</v>
      </c>
      <c r="C4405" s="221">
        <f t="shared" si="136"/>
        <v>6</v>
      </c>
      <c r="D4405" s="221">
        <v>61300000</v>
      </c>
      <c r="F4405" s="221" t="s">
        <v>3149</v>
      </c>
      <c r="G4405" s="222">
        <v>600000</v>
      </c>
      <c r="I4405" s="222">
        <f t="shared" si="137"/>
        <v>600000</v>
      </c>
    </row>
    <row r="4406" spans="1:9" x14ac:dyDescent="0.2">
      <c r="A4406" s="221" t="s">
        <v>28</v>
      </c>
      <c r="B4406" s="225">
        <v>616000</v>
      </c>
      <c r="C4406" s="221">
        <f t="shared" si="136"/>
        <v>6</v>
      </c>
      <c r="D4406" s="221">
        <v>61600000</v>
      </c>
      <c r="F4406" s="221" t="s">
        <v>1720</v>
      </c>
      <c r="G4406" s="222">
        <v>8569275.6300000008</v>
      </c>
      <c r="I4406" s="222">
        <f t="shared" si="137"/>
        <v>8569275.6300000008</v>
      </c>
    </row>
    <row r="4407" spans="1:9" x14ac:dyDescent="0.2">
      <c r="A4407" s="221" t="s">
        <v>28</v>
      </c>
      <c r="B4407" s="225">
        <v>622300</v>
      </c>
      <c r="C4407" s="221">
        <f t="shared" si="136"/>
        <v>6</v>
      </c>
      <c r="D4407" s="221">
        <v>62200000</v>
      </c>
      <c r="F4407" s="221" t="s">
        <v>3151</v>
      </c>
      <c r="G4407" s="222">
        <v>5000000</v>
      </c>
      <c r="I4407" s="222">
        <f t="shared" si="137"/>
        <v>5000000</v>
      </c>
    </row>
    <row r="4408" spans="1:9" x14ac:dyDescent="0.2">
      <c r="A4408" s="221" t="s">
        <v>28</v>
      </c>
      <c r="B4408" s="225">
        <v>627000</v>
      </c>
      <c r="C4408" s="221">
        <f t="shared" si="136"/>
        <v>6</v>
      </c>
      <c r="D4408" s="221">
        <v>62700000</v>
      </c>
      <c r="F4408" s="221" t="s">
        <v>1734</v>
      </c>
      <c r="G4408" s="222">
        <v>232047.65</v>
      </c>
      <c r="I4408" s="222">
        <f t="shared" si="137"/>
        <v>232047.65</v>
      </c>
    </row>
    <row r="4409" spans="1:9" x14ac:dyDescent="0.2">
      <c r="A4409" s="221" t="s">
        <v>28</v>
      </c>
      <c r="B4409" s="225">
        <v>627100</v>
      </c>
      <c r="C4409" s="221">
        <f t="shared" si="136"/>
        <v>6</v>
      </c>
      <c r="D4409" s="221">
        <v>62710000</v>
      </c>
      <c r="F4409" s="221" t="s">
        <v>1735</v>
      </c>
      <c r="G4409" s="222">
        <v>204000</v>
      </c>
      <c r="I4409" s="222">
        <f t="shared" si="137"/>
        <v>204000</v>
      </c>
    </row>
    <row r="4410" spans="1:9" x14ac:dyDescent="0.2">
      <c r="A4410" s="221" t="s">
        <v>28</v>
      </c>
      <c r="B4410" s="225">
        <v>627300</v>
      </c>
      <c r="C4410" s="221">
        <f t="shared" si="136"/>
        <v>6</v>
      </c>
      <c r="D4410" s="221">
        <v>62705000</v>
      </c>
      <c r="F4410" s="221" t="s">
        <v>3154</v>
      </c>
      <c r="G4410" s="222">
        <v>127360</v>
      </c>
      <c r="I4410" s="222">
        <f t="shared" si="137"/>
        <v>127360</v>
      </c>
    </row>
    <row r="4411" spans="1:9" x14ac:dyDescent="0.2">
      <c r="A4411" s="221" t="s">
        <v>28</v>
      </c>
      <c r="B4411" s="225">
        <v>627900</v>
      </c>
      <c r="C4411" s="221">
        <f t="shared" si="136"/>
        <v>6</v>
      </c>
      <c r="D4411" s="221">
        <v>62705000</v>
      </c>
      <c r="F4411" s="221" t="s">
        <v>2965</v>
      </c>
      <c r="G4411" s="222">
        <v>40000</v>
      </c>
      <c r="I4411" s="222">
        <f t="shared" si="137"/>
        <v>40000</v>
      </c>
    </row>
    <row r="4412" spans="1:9" x14ac:dyDescent="0.2">
      <c r="A4412" s="221" t="s">
        <v>28</v>
      </c>
      <c r="B4412" s="225">
        <v>627940</v>
      </c>
      <c r="C4412" s="221">
        <f t="shared" si="136"/>
        <v>6</v>
      </c>
      <c r="D4412" s="221">
        <v>62705000</v>
      </c>
      <c r="F4412" s="221" t="s">
        <v>3156</v>
      </c>
      <c r="G4412" s="222">
        <v>200000</v>
      </c>
      <c r="I4412" s="222">
        <f t="shared" si="137"/>
        <v>200000</v>
      </c>
    </row>
    <row r="4413" spans="1:9" x14ac:dyDescent="0.2">
      <c r="A4413" s="221" t="s">
        <v>28</v>
      </c>
      <c r="B4413" s="225">
        <v>641000</v>
      </c>
      <c r="C4413" s="221">
        <f t="shared" si="136"/>
        <v>6</v>
      </c>
      <c r="D4413" s="221">
        <v>64501000</v>
      </c>
      <c r="F4413" s="221" t="s">
        <v>2977</v>
      </c>
      <c r="G4413" s="222">
        <v>70701583.329999998</v>
      </c>
      <c r="I4413" s="222">
        <f t="shared" si="137"/>
        <v>70701583.329999998</v>
      </c>
    </row>
    <row r="4414" spans="1:9" x14ac:dyDescent="0.2">
      <c r="A4414" s="221" t="s">
        <v>28</v>
      </c>
      <c r="B4414" s="225">
        <v>645100</v>
      </c>
      <c r="C4414" s="221">
        <f t="shared" si="136"/>
        <v>6</v>
      </c>
      <c r="D4414" s="221">
        <v>64501000</v>
      </c>
      <c r="F4414" s="221" t="s">
        <v>2978</v>
      </c>
      <c r="G4414" s="222">
        <v>2360033.33</v>
      </c>
      <c r="I4414" s="222">
        <f t="shared" si="137"/>
        <v>2360033.33</v>
      </c>
    </row>
    <row r="4415" spans="1:9" x14ac:dyDescent="0.2">
      <c r="A4415" s="221" t="s">
        <v>28</v>
      </c>
      <c r="B4415" s="225">
        <v>645110</v>
      </c>
      <c r="C4415" s="221">
        <f t="shared" si="136"/>
        <v>6</v>
      </c>
      <c r="D4415" s="221">
        <v>64501000</v>
      </c>
      <c r="F4415" s="221" t="s">
        <v>2979</v>
      </c>
      <c r="G4415" s="222">
        <v>208993.33</v>
      </c>
      <c r="I4415" s="222">
        <f t="shared" si="137"/>
        <v>208993.33</v>
      </c>
    </row>
    <row r="4416" spans="1:9" x14ac:dyDescent="0.2">
      <c r="A4416" s="221" t="s">
        <v>28</v>
      </c>
      <c r="B4416" s="225">
        <v>645300</v>
      </c>
      <c r="C4416" s="221">
        <f t="shared" si="136"/>
        <v>6</v>
      </c>
      <c r="D4416" s="221">
        <v>64501000</v>
      </c>
      <c r="F4416" s="221" t="s">
        <v>2980</v>
      </c>
      <c r="G4416" s="222">
        <v>434966.67</v>
      </c>
      <c r="I4416" s="222">
        <f t="shared" si="137"/>
        <v>434966.67</v>
      </c>
    </row>
    <row r="4417" spans="1:9" x14ac:dyDescent="0.2">
      <c r="A4417" s="221" t="s">
        <v>28</v>
      </c>
      <c r="B4417" s="225">
        <v>645310</v>
      </c>
      <c r="C4417" s="221">
        <f t="shared" si="136"/>
        <v>6</v>
      </c>
      <c r="D4417" s="221">
        <v>64501000</v>
      </c>
      <c r="F4417" s="221" t="s">
        <v>3157</v>
      </c>
      <c r="G4417" s="222">
        <v>143000</v>
      </c>
      <c r="I4417" s="222">
        <f t="shared" si="137"/>
        <v>143000</v>
      </c>
    </row>
    <row r="4418" spans="1:9" x14ac:dyDescent="0.2">
      <c r="A4418" s="221" t="s">
        <v>28</v>
      </c>
      <c r="B4418" s="225">
        <v>661000</v>
      </c>
      <c r="C4418" s="221">
        <f t="shared" ref="C4418:C4481" si="138">+LEN(B:B)</f>
        <v>6</v>
      </c>
      <c r="D4418" s="221">
        <v>66100000</v>
      </c>
      <c r="F4418" s="221" t="s">
        <v>3159</v>
      </c>
      <c r="G4418" s="222">
        <v>6331585.9299999997</v>
      </c>
      <c r="I4418" s="222">
        <f t="shared" ref="I4418:I4481" si="139">+G:G-H:H</f>
        <v>6331585.9299999997</v>
      </c>
    </row>
    <row r="4419" spans="1:9" x14ac:dyDescent="0.2">
      <c r="A4419" s="221" t="s">
        <v>28</v>
      </c>
      <c r="B4419" s="225">
        <v>661100</v>
      </c>
      <c r="C4419" s="221">
        <f t="shared" si="138"/>
        <v>6</v>
      </c>
      <c r="D4419" s="221">
        <v>66100000</v>
      </c>
      <c r="F4419" s="221" t="s">
        <v>3160</v>
      </c>
      <c r="G4419" s="222">
        <v>238779072.96000001</v>
      </c>
      <c r="I4419" s="222">
        <f t="shared" si="139"/>
        <v>238779072.96000001</v>
      </c>
    </row>
    <row r="4420" spans="1:9" x14ac:dyDescent="0.2">
      <c r="A4420" s="221" t="s">
        <v>28</v>
      </c>
      <c r="B4420" s="225">
        <v>681000</v>
      </c>
      <c r="C4420" s="221">
        <f t="shared" si="138"/>
        <v>6</v>
      </c>
      <c r="D4420" s="221">
        <v>68111000</v>
      </c>
      <c r="F4420" s="221" t="s">
        <v>3161</v>
      </c>
      <c r="G4420" s="222">
        <v>349889777.19999999</v>
      </c>
      <c r="I4420" s="222">
        <f t="shared" si="139"/>
        <v>349889777.19999999</v>
      </c>
    </row>
    <row r="4421" spans="1:9" x14ac:dyDescent="0.2">
      <c r="A4421" s="221" t="s">
        <v>28</v>
      </c>
      <c r="B4421" s="225">
        <v>708300</v>
      </c>
      <c r="C4421" s="221">
        <f t="shared" si="138"/>
        <v>6</v>
      </c>
      <c r="D4421" s="221">
        <v>70830000</v>
      </c>
      <c r="F4421" s="221" t="s">
        <v>3008</v>
      </c>
      <c r="H4421" s="222">
        <v>303479770.77999997</v>
      </c>
      <c r="I4421" s="222">
        <f t="shared" si="139"/>
        <v>-303479770.77999997</v>
      </c>
    </row>
    <row r="4422" spans="1:9" x14ac:dyDescent="0.2">
      <c r="A4422" s="221" t="s">
        <v>28</v>
      </c>
      <c r="B4422" s="225">
        <v>708600</v>
      </c>
      <c r="C4422" s="221">
        <f t="shared" si="138"/>
        <v>6</v>
      </c>
      <c r="D4422" s="221">
        <v>70830000</v>
      </c>
      <c r="F4422" s="221" t="s">
        <v>3162</v>
      </c>
      <c r="H4422" s="222">
        <v>35576463.030000001</v>
      </c>
      <c r="I4422" s="222">
        <f t="shared" si="139"/>
        <v>-35576463.030000001</v>
      </c>
    </row>
    <row r="4423" spans="1:9" x14ac:dyDescent="0.2">
      <c r="A4423" s="221" t="s">
        <v>28</v>
      </c>
      <c r="B4423" s="225">
        <v>708602</v>
      </c>
      <c r="C4423" s="221">
        <f t="shared" si="138"/>
        <v>6</v>
      </c>
      <c r="D4423" s="221">
        <v>70830000</v>
      </c>
      <c r="F4423" s="221" t="s">
        <v>4620</v>
      </c>
      <c r="H4423" s="222">
        <v>45760000</v>
      </c>
      <c r="I4423" s="222">
        <f t="shared" si="139"/>
        <v>-45760000</v>
      </c>
    </row>
    <row r="4424" spans="1:9" x14ac:dyDescent="0.2">
      <c r="A4424" s="221" t="s">
        <v>28</v>
      </c>
      <c r="B4424" s="225">
        <v>708603</v>
      </c>
      <c r="C4424" s="221">
        <f t="shared" si="138"/>
        <v>6</v>
      </c>
      <c r="D4424" s="221">
        <v>70830000</v>
      </c>
      <c r="F4424" s="221" t="s">
        <v>3163</v>
      </c>
      <c r="H4424" s="222">
        <v>17678266</v>
      </c>
      <c r="I4424" s="222">
        <f t="shared" si="139"/>
        <v>-17678266</v>
      </c>
    </row>
    <row r="4425" spans="1:9" x14ac:dyDescent="0.2">
      <c r="A4425" s="221" t="s">
        <v>28</v>
      </c>
      <c r="B4425" s="225">
        <v>708605</v>
      </c>
      <c r="C4425" s="221">
        <f t="shared" si="138"/>
        <v>6</v>
      </c>
      <c r="D4425" s="221">
        <v>70830000</v>
      </c>
      <c r="F4425" s="221" t="s">
        <v>3164</v>
      </c>
      <c r="H4425" s="222">
        <v>105600000</v>
      </c>
      <c r="I4425" s="222">
        <f t="shared" si="139"/>
        <v>-105600000</v>
      </c>
    </row>
    <row r="4426" spans="1:9" x14ac:dyDescent="0.2">
      <c r="A4426" s="221" t="s">
        <v>28</v>
      </c>
      <c r="B4426" s="225">
        <v>761000</v>
      </c>
      <c r="C4426" s="221">
        <f t="shared" si="138"/>
        <v>6</v>
      </c>
      <c r="D4426" s="221">
        <v>76500000</v>
      </c>
      <c r="F4426" s="221" t="s">
        <v>3165</v>
      </c>
      <c r="H4426" s="222">
        <v>166273.32999999999</v>
      </c>
      <c r="I4426" s="222">
        <f t="shared" si="139"/>
        <v>-166273.32999999999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I5688"/>
  <sheetViews>
    <sheetView zoomScaleNormal="100" workbookViewId="0">
      <selection activeCell="F77" sqref="F77"/>
    </sheetView>
  </sheetViews>
  <sheetFormatPr baseColWidth="10" defaultColWidth="11.5703125" defaultRowHeight="12" x14ac:dyDescent="0.2"/>
  <cols>
    <col min="1" max="1" width="13.7109375" style="221" customWidth="1"/>
    <col min="2" max="2" width="14.140625" style="221" customWidth="1"/>
    <col min="3" max="3" width="8.42578125" style="221" hidden="1" customWidth="1"/>
    <col min="4" max="4" width="14.140625" style="221" customWidth="1"/>
    <col min="5" max="5" width="8.5703125" style="221" hidden="1" customWidth="1"/>
    <col min="6" max="6" width="33.140625" style="221" customWidth="1"/>
    <col min="7" max="8" width="14.7109375" style="222" customWidth="1"/>
    <col min="9" max="9" width="15.28515625" style="222" customWidth="1"/>
    <col min="10" max="16384" width="11.5703125" style="221"/>
  </cols>
  <sheetData>
    <row r="1" spans="1:9" s="223" customFormat="1" x14ac:dyDescent="0.2">
      <c r="A1" s="223" t="s">
        <v>3350</v>
      </c>
      <c r="B1" s="223" t="s">
        <v>3355</v>
      </c>
      <c r="C1" s="223" t="s">
        <v>3356</v>
      </c>
      <c r="D1" s="223" t="s">
        <v>3357</v>
      </c>
      <c r="E1" s="221" t="e">
        <f>+VLOOKUP(D:D,'ALL 2022'!$D:$D,1,FALSE())</f>
        <v>#N/A</v>
      </c>
      <c r="F1" s="223" t="s">
        <v>3358</v>
      </c>
      <c r="G1" s="224" t="s">
        <v>3352</v>
      </c>
      <c r="H1" s="224" t="s">
        <v>3353</v>
      </c>
      <c r="I1" s="224" t="s">
        <v>4621</v>
      </c>
    </row>
    <row r="2" spans="1:9" x14ac:dyDescent="0.2">
      <c r="A2" s="221" t="s">
        <v>5</v>
      </c>
      <c r="B2" s="225" t="s">
        <v>790</v>
      </c>
      <c r="C2" s="221">
        <f t="shared" ref="C2:C65" si="0">+LEN(B:B)</f>
        <v>7</v>
      </c>
      <c r="D2" s="221">
        <v>10100000</v>
      </c>
      <c r="F2" s="221" t="s">
        <v>581</v>
      </c>
      <c r="G2" s="222">
        <v>0</v>
      </c>
      <c r="H2" s="222">
        <v>3540000000</v>
      </c>
      <c r="I2" s="222">
        <f t="shared" ref="I2:I65" si="1">+G:G-H:H</f>
        <v>-3540000000</v>
      </c>
    </row>
    <row r="3" spans="1:9" x14ac:dyDescent="0.2">
      <c r="A3" s="221" t="s">
        <v>5</v>
      </c>
      <c r="B3" s="225" t="s">
        <v>791</v>
      </c>
      <c r="C3" s="221">
        <f t="shared" si="0"/>
        <v>7</v>
      </c>
      <c r="D3" s="221">
        <v>10610000</v>
      </c>
      <c r="F3" s="221" t="s">
        <v>582</v>
      </c>
      <c r="G3" s="222">
        <v>0</v>
      </c>
      <c r="H3" s="222">
        <v>354000000</v>
      </c>
      <c r="I3" s="222">
        <f t="shared" si="1"/>
        <v>-354000000</v>
      </c>
    </row>
    <row r="4" spans="1:9" x14ac:dyDescent="0.2">
      <c r="A4" s="221" t="s">
        <v>5</v>
      </c>
      <c r="B4" s="225" t="s">
        <v>792</v>
      </c>
      <c r="C4" s="221">
        <f t="shared" si="0"/>
        <v>7</v>
      </c>
      <c r="D4" s="221">
        <v>11000000</v>
      </c>
      <c r="F4" s="221" t="s">
        <v>584</v>
      </c>
      <c r="G4" s="222">
        <v>0</v>
      </c>
      <c r="H4" s="222">
        <v>9848576275.1800003</v>
      </c>
      <c r="I4" s="222">
        <f t="shared" si="1"/>
        <v>-9848576275.1800003</v>
      </c>
    </row>
    <row r="5" spans="1:9" x14ac:dyDescent="0.2">
      <c r="A5" s="221" t="s">
        <v>5</v>
      </c>
      <c r="B5" s="225" t="s">
        <v>3383</v>
      </c>
      <c r="C5" s="221">
        <f t="shared" si="0"/>
        <v>7</v>
      </c>
      <c r="D5" s="221">
        <v>16100000</v>
      </c>
      <c r="F5" s="221" t="s">
        <v>2070</v>
      </c>
      <c r="G5" s="222">
        <v>0</v>
      </c>
      <c r="H5" s="222">
        <v>3128740146.9499998</v>
      </c>
      <c r="I5" s="222">
        <f t="shared" si="1"/>
        <v>-3128740146.9499998</v>
      </c>
    </row>
    <row r="6" spans="1:9" x14ac:dyDescent="0.2">
      <c r="A6" s="221" t="s">
        <v>5</v>
      </c>
      <c r="B6" s="225" t="s">
        <v>795</v>
      </c>
      <c r="C6" s="221">
        <f t="shared" si="0"/>
        <v>7</v>
      </c>
      <c r="D6" s="221">
        <v>16200000</v>
      </c>
      <c r="F6" s="221" t="s">
        <v>246</v>
      </c>
      <c r="G6" s="222">
        <v>0</v>
      </c>
      <c r="H6" s="222">
        <v>2000000000</v>
      </c>
      <c r="I6" s="222">
        <f t="shared" si="1"/>
        <v>-2000000000</v>
      </c>
    </row>
    <row r="7" spans="1:9" x14ac:dyDescent="0.2">
      <c r="A7" s="221" t="s">
        <v>5</v>
      </c>
      <c r="B7" s="225" t="s">
        <v>3426</v>
      </c>
      <c r="C7" s="221">
        <f t="shared" si="0"/>
        <v>7</v>
      </c>
      <c r="D7" s="221">
        <v>16430000</v>
      </c>
      <c r="F7" s="221" t="s">
        <v>249</v>
      </c>
      <c r="G7" s="222">
        <v>0</v>
      </c>
      <c r="H7" s="222">
        <v>225524119.53</v>
      </c>
      <c r="I7" s="222">
        <f t="shared" si="1"/>
        <v>-225524119.53</v>
      </c>
    </row>
    <row r="8" spans="1:9" x14ac:dyDescent="0.2">
      <c r="A8" s="221" t="s">
        <v>5</v>
      </c>
      <c r="B8" s="225" t="s">
        <v>799</v>
      </c>
      <c r="C8" s="221">
        <f t="shared" si="0"/>
        <v>7</v>
      </c>
      <c r="D8" s="221">
        <v>20400000</v>
      </c>
      <c r="F8" s="221" t="s">
        <v>588</v>
      </c>
      <c r="G8" s="222">
        <v>4832320.3600000003</v>
      </c>
      <c r="H8" s="222">
        <v>0</v>
      </c>
      <c r="I8" s="222">
        <f t="shared" si="1"/>
        <v>4832320.3600000003</v>
      </c>
    </row>
    <row r="9" spans="1:9" x14ac:dyDescent="0.2">
      <c r="A9" s="221" t="s">
        <v>5</v>
      </c>
      <c r="B9" s="225" t="s">
        <v>802</v>
      </c>
      <c r="C9" s="221">
        <f t="shared" si="0"/>
        <v>7</v>
      </c>
      <c r="D9" s="221">
        <v>21100000</v>
      </c>
      <c r="F9" s="221" t="s">
        <v>803</v>
      </c>
      <c r="G9" s="222">
        <v>1355760828.3299999</v>
      </c>
      <c r="H9" s="222">
        <v>0</v>
      </c>
      <c r="I9" s="222">
        <f t="shared" si="1"/>
        <v>1355760828.3299999</v>
      </c>
    </row>
    <row r="10" spans="1:9" x14ac:dyDescent="0.2">
      <c r="A10" s="221" t="s">
        <v>5</v>
      </c>
      <c r="B10" s="225" t="s">
        <v>804</v>
      </c>
      <c r="C10" s="221">
        <f t="shared" si="0"/>
        <v>7</v>
      </c>
      <c r="D10" s="221">
        <v>21200000</v>
      </c>
      <c r="F10" s="221" t="s">
        <v>590</v>
      </c>
      <c r="G10" s="222">
        <v>2195827693.4699998</v>
      </c>
      <c r="H10" s="222">
        <v>0</v>
      </c>
      <c r="I10" s="222">
        <f t="shared" si="1"/>
        <v>2195827693.4699998</v>
      </c>
    </row>
    <row r="11" spans="1:9" x14ac:dyDescent="0.2">
      <c r="A11" s="221" t="s">
        <v>5</v>
      </c>
      <c r="B11" s="225" t="s">
        <v>805</v>
      </c>
      <c r="C11" s="221">
        <f t="shared" si="0"/>
        <v>7</v>
      </c>
      <c r="D11" s="221">
        <v>21300000</v>
      </c>
      <c r="F11" s="221" t="s">
        <v>591</v>
      </c>
      <c r="G11" s="222">
        <v>11434660189.07</v>
      </c>
      <c r="H11" s="222">
        <v>0</v>
      </c>
      <c r="I11" s="222">
        <f t="shared" si="1"/>
        <v>11434660189.07</v>
      </c>
    </row>
    <row r="12" spans="1:9" x14ac:dyDescent="0.2">
      <c r="A12" s="221" t="s">
        <v>5</v>
      </c>
      <c r="B12" s="225" t="s">
        <v>806</v>
      </c>
      <c r="C12" s="221">
        <f t="shared" si="0"/>
        <v>7</v>
      </c>
      <c r="D12" s="221">
        <v>21500000</v>
      </c>
      <c r="F12" s="221" t="s">
        <v>592</v>
      </c>
      <c r="G12" s="222">
        <v>512160530.50999999</v>
      </c>
      <c r="H12" s="222">
        <v>0</v>
      </c>
      <c r="I12" s="222">
        <f t="shared" si="1"/>
        <v>512160530.50999999</v>
      </c>
    </row>
    <row r="13" spans="1:9" x14ac:dyDescent="0.2">
      <c r="A13" s="221" t="s">
        <v>5</v>
      </c>
      <c r="B13" s="225" t="s">
        <v>807</v>
      </c>
      <c r="C13" s="221">
        <f t="shared" si="0"/>
        <v>7</v>
      </c>
      <c r="D13" s="221">
        <v>21520000</v>
      </c>
      <c r="F13" s="221" t="s">
        <v>254</v>
      </c>
      <c r="G13" s="222">
        <v>33571787.549999997</v>
      </c>
      <c r="H13" s="222">
        <v>0</v>
      </c>
      <c r="I13" s="222">
        <f t="shared" si="1"/>
        <v>33571787.549999997</v>
      </c>
    </row>
    <row r="14" spans="1:9" x14ac:dyDescent="0.2">
      <c r="A14" s="221" t="s">
        <v>5</v>
      </c>
      <c r="B14" s="225" t="s">
        <v>808</v>
      </c>
      <c r="C14" s="221">
        <f t="shared" si="0"/>
        <v>7</v>
      </c>
      <c r="D14" s="221">
        <v>21530000</v>
      </c>
      <c r="F14" s="221" t="s">
        <v>258</v>
      </c>
      <c r="G14" s="222">
        <v>76479682</v>
      </c>
      <c r="H14" s="222">
        <v>0</v>
      </c>
      <c r="I14" s="222">
        <f t="shared" si="1"/>
        <v>76479682</v>
      </c>
    </row>
    <row r="15" spans="1:9" x14ac:dyDescent="0.2">
      <c r="A15" s="221" t="s">
        <v>5</v>
      </c>
      <c r="B15" s="225" t="s">
        <v>3459</v>
      </c>
      <c r="C15" s="221">
        <f t="shared" si="0"/>
        <v>7</v>
      </c>
      <c r="D15" s="221">
        <v>21540000</v>
      </c>
      <c r="F15" s="221" t="s">
        <v>3460</v>
      </c>
      <c r="G15" s="222">
        <v>1473384459.1800001</v>
      </c>
      <c r="H15" s="222">
        <v>0</v>
      </c>
      <c r="I15" s="222">
        <f t="shared" si="1"/>
        <v>1473384459.1800001</v>
      </c>
    </row>
    <row r="16" spans="1:9" x14ac:dyDescent="0.2">
      <c r="A16" s="221" t="s">
        <v>5</v>
      </c>
      <c r="B16" s="225" t="s">
        <v>809</v>
      </c>
      <c r="C16" s="221">
        <f t="shared" si="0"/>
        <v>7</v>
      </c>
      <c r="D16" s="221">
        <v>21810000</v>
      </c>
      <c r="F16" s="221" t="s">
        <v>260</v>
      </c>
      <c r="G16" s="222">
        <v>3285542667.3400002</v>
      </c>
      <c r="H16" s="222">
        <v>0</v>
      </c>
      <c r="I16" s="222">
        <f t="shared" si="1"/>
        <v>3285542667.3400002</v>
      </c>
    </row>
    <row r="17" spans="1:9" x14ac:dyDescent="0.2">
      <c r="A17" s="221" t="s">
        <v>5</v>
      </c>
      <c r="B17" s="225" t="s">
        <v>3472</v>
      </c>
      <c r="C17" s="221">
        <f t="shared" si="0"/>
        <v>7</v>
      </c>
      <c r="D17" s="221">
        <v>21811000</v>
      </c>
      <c r="F17" s="221" t="s">
        <v>257</v>
      </c>
      <c r="G17" s="222">
        <v>2832116911.0799999</v>
      </c>
      <c r="H17" s="222">
        <v>0</v>
      </c>
      <c r="I17" s="222">
        <f t="shared" si="1"/>
        <v>2832116911.0799999</v>
      </c>
    </row>
    <row r="18" spans="1:9" x14ac:dyDescent="0.2">
      <c r="A18" s="221" t="s">
        <v>5</v>
      </c>
      <c r="B18" s="225" t="s">
        <v>810</v>
      </c>
      <c r="C18" s="221">
        <f t="shared" si="0"/>
        <v>7</v>
      </c>
      <c r="D18" s="221">
        <v>21820000</v>
      </c>
      <c r="F18" s="221" t="s">
        <v>52</v>
      </c>
      <c r="G18" s="222">
        <v>54571397.93</v>
      </c>
      <c r="H18" s="222">
        <v>0</v>
      </c>
      <c r="I18" s="222">
        <f t="shared" si="1"/>
        <v>54571397.93</v>
      </c>
    </row>
    <row r="19" spans="1:9" x14ac:dyDescent="0.2">
      <c r="A19" s="221" t="s">
        <v>5</v>
      </c>
      <c r="B19" s="225" t="s">
        <v>811</v>
      </c>
      <c r="C19" s="221">
        <f t="shared" si="0"/>
        <v>7</v>
      </c>
      <c r="D19" s="221">
        <v>21830000</v>
      </c>
      <c r="F19" s="221" t="s">
        <v>596</v>
      </c>
      <c r="G19" s="222">
        <v>1041114566.6900001</v>
      </c>
      <c r="H19" s="222">
        <v>0</v>
      </c>
      <c r="I19" s="222">
        <f t="shared" si="1"/>
        <v>1041114566.6900001</v>
      </c>
    </row>
    <row r="20" spans="1:9" x14ac:dyDescent="0.2">
      <c r="A20" s="221" t="s">
        <v>5</v>
      </c>
      <c r="B20" s="225" t="s">
        <v>812</v>
      </c>
      <c r="C20" s="221">
        <f t="shared" si="0"/>
        <v>7</v>
      </c>
      <c r="D20" s="221">
        <v>21840000</v>
      </c>
      <c r="F20" s="221" t="s">
        <v>597</v>
      </c>
      <c r="G20" s="222">
        <v>150797612.78</v>
      </c>
      <c r="H20" s="222">
        <v>0</v>
      </c>
      <c r="I20" s="222">
        <f t="shared" si="1"/>
        <v>150797612.78</v>
      </c>
    </row>
    <row r="21" spans="1:9" x14ac:dyDescent="0.2">
      <c r="A21" s="221" t="s">
        <v>5</v>
      </c>
      <c r="B21" s="225" t="s">
        <v>813</v>
      </c>
      <c r="C21" s="221">
        <f t="shared" si="0"/>
        <v>7</v>
      </c>
      <c r="D21" s="221">
        <v>21850000</v>
      </c>
      <c r="F21" s="221" t="s">
        <v>264</v>
      </c>
      <c r="G21" s="222">
        <v>34590149.939999998</v>
      </c>
      <c r="H21" s="222">
        <v>0</v>
      </c>
      <c r="I21" s="222">
        <f t="shared" si="1"/>
        <v>34590149.939999998</v>
      </c>
    </row>
    <row r="22" spans="1:9" x14ac:dyDescent="0.2">
      <c r="A22" s="221" t="s">
        <v>5</v>
      </c>
      <c r="B22" s="225" t="s">
        <v>3485</v>
      </c>
      <c r="C22" s="221">
        <f t="shared" si="0"/>
        <v>7</v>
      </c>
      <c r="D22" s="221">
        <v>21860000</v>
      </c>
      <c r="F22" s="221" t="s">
        <v>259</v>
      </c>
      <c r="G22" s="222">
        <v>231809618.41999999</v>
      </c>
      <c r="H22" s="222">
        <v>0</v>
      </c>
      <c r="I22" s="222">
        <f t="shared" si="1"/>
        <v>231809618.41999999</v>
      </c>
    </row>
    <row r="23" spans="1:9" x14ac:dyDescent="0.2">
      <c r="A23" s="221" t="s">
        <v>5</v>
      </c>
      <c r="B23" s="225" t="s">
        <v>814</v>
      </c>
      <c r="C23" s="221">
        <f t="shared" si="0"/>
        <v>7</v>
      </c>
      <c r="D23" s="221">
        <v>23000000</v>
      </c>
      <c r="F23" s="221" t="s">
        <v>266</v>
      </c>
      <c r="G23" s="222">
        <v>557266602.77999997</v>
      </c>
      <c r="H23" s="222">
        <v>0</v>
      </c>
      <c r="I23" s="222">
        <f t="shared" si="1"/>
        <v>557266602.77999997</v>
      </c>
    </row>
    <row r="24" spans="1:9" x14ac:dyDescent="0.2">
      <c r="A24" s="221" t="s">
        <v>5</v>
      </c>
      <c r="B24" s="225" t="s">
        <v>3514</v>
      </c>
      <c r="C24" s="221">
        <f t="shared" si="0"/>
        <v>7</v>
      </c>
      <c r="D24" s="221">
        <v>23200000</v>
      </c>
      <c r="F24" s="221" t="s">
        <v>3515</v>
      </c>
      <c r="G24" s="222">
        <v>841440966.07000005</v>
      </c>
      <c r="H24" s="222">
        <v>0</v>
      </c>
      <c r="I24" s="222">
        <f t="shared" si="1"/>
        <v>841440966.07000005</v>
      </c>
    </row>
    <row r="25" spans="1:9" x14ac:dyDescent="0.2">
      <c r="A25" s="221" t="s">
        <v>5</v>
      </c>
      <c r="B25" s="225" t="s">
        <v>817</v>
      </c>
      <c r="C25" s="221">
        <f t="shared" si="0"/>
        <v>7</v>
      </c>
      <c r="D25" s="221">
        <v>28040000</v>
      </c>
      <c r="F25" s="221" t="s">
        <v>600</v>
      </c>
      <c r="G25" s="222">
        <v>0</v>
      </c>
      <c r="H25" s="222">
        <v>4832319.9000000004</v>
      </c>
      <c r="I25" s="222">
        <f t="shared" si="1"/>
        <v>-4832319.9000000004</v>
      </c>
    </row>
    <row r="26" spans="1:9" x14ac:dyDescent="0.2">
      <c r="A26" s="221" t="s">
        <v>5</v>
      </c>
      <c r="B26" s="225" t="s">
        <v>820</v>
      </c>
      <c r="C26" s="221">
        <f t="shared" si="0"/>
        <v>7</v>
      </c>
      <c r="D26" s="221">
        <v>28120000</v>
      </c>
      <c r="F26" s="221" t="s">
        <v>602</v>
      </c>
      <c r="G26" s="222">
        <v>0</v>
      </c>
      <c r="H26" s="222">
        <v>555441025.98000002</v>
      </c>
      <c r="I26" s="222">
        <f t="shared" si="1"/>
        <v>-555441025.98000002</v>
      </c>
    </row>
    <row r="27" spans="1:9" x14ac:dyDescent="0.2">
      <c r="A27" s="221" t="s">
        <v>5</v>
      </c>
      <c r="B27" s="225" t="s">
        <v>821</v>
      </c>
      <c r="C27" s="221">
        <f t="shared" si="0"/>
        <v>7</v>
      </c>
      <c r="D27" s="221">
        <v>28130000</v>
      </c>
      <c r="F27" s="221" t="s">
        <v>603</v>
      </c>
      <c r="G27" s="222">
        <v>0</v>
      </c>
      <c r="H27" s="222">
        <v>3081447249.4299998</v>
      </c>
      <c r="I27" s="222">
        <f t="shared" si="1"/>
        <v>-3081447249.4299998</v>
      </c>
    </row>
    <row r="28" spans="1:9" x14ac:dyDescent="0.2">
      <c r="A28" s="221" t="s">
        <v>5</v>
      </c>
      <c r="B28" s="225" t="s">
        <v>822</v>
      </c>
      <c r="C28" s="221">
        <f t="shared" si="0"/>
        <v>7</v>
      </c>
      <c r="D28" s="221">
        <v>28150000</v>
      </c>
      <c r="F28" s="221" t="s">
        <v>604</v>
      </c>
      <c r="G28" s="222">
        <v>0</v>
      </c>
      <c r="H28" s="222">
        <v>245227114.71000001</v>
      </c>
      <c r="I28" s="222">
        <f t="shared" si="1"/>
        <v>-245227114.71000001</v>
      </c>
    </row>
    <row r="29" spans="1:9" x14ac:dyDescent="0.2">
      <c r="A29" s="221" t="s">
        <v>5</v>
      </c>
      <c r="B29" s="225" t="s">
        <v>823</v>
      </c>
      <c r="C29" s="221">
        <f t="shared" si="0"/>
        <v>7</v>
      </c>
      <c r="D29" s="221">
        <v>28152000</v>
      </c>
      <c r="F29" s="221" t="s">
        <v>270</v>
      </c>
      <c r="G29" s="222">
        <v>0</v>
      </c>
      <c r="H29" s="222">
        <v>10841170.039999999</v>
      </c>
      <c r="I29" s="222">
        <f t="shared" si="1"/>
        <v>-10841170.039999999</v>
      </c>
    </row>
    <row r="30" spans="1:9" x14ac:dyDescent="0.2">
      <c r="A30" s="221" t="s">
        <v>5</v>
      </c>
      <c r="B30" s="225" t="s">
        <v>824</v>
      </c>
      <c r="C30" s="221">
        <f t="shared" si="0"/>
        <v>7</v>
      </c>
      <c r="D30" s="221">
        <v>28153000</v>
      </c>
      <c r="F30" s="221" t="s">
        <v>275</v>
      </c>
      <c r="G30" s="222">
        <v>0</v>
      </c>
      <c r="H30" s="222">
        <v>3810651</v>
      </c>
      <c r="I30" s="222">
        <f t="shared" si="1"/>
        <v>-3810651</v>
      </c>
    </row>
    <row r="31" spans="1:9" x14ac:dyDescent="0.2">
      <c r="A31" s="221" t="s">
        <v>5</v>
      </c>
      <c r="B31" s="225" t="s">
        <v>3545</v>
      </c>
      <c r="C31" s="221">
        <f t="shared" si="0"/>
        <v>7</v>
      </c>
      <c r="D31" s="221">
        <v>28154000</v>
      </c>
      <c r="F31" s="221" t="s">
        <v>3546</v>
      </c>
      <c r="G31" s="222">
        <v>0</v>
      </c>
      <c r="H31" s="222">
        <v>342386723.77999997</v>
      </c>
      <c r="I31" s="222">
        <f t="shared" si="1"/>
        <v>-342386723.77999997</v>
      </c>
    </row>
    <row r="32" spans="1:9" x14ac:dyDescent="0.2">
      <c r="A32" s="221" t="s">
        <v>5</v>
      </c>
      <c r="B32" s="225" t="s">
        <v>825</v>
      </c>
      <c r="C32" s="221">
        <f t="shared" si="0"/>
        <v>7</v>
      </c>
      <c r="D32" s="221">
        <v>28181000</v>
      </c>
      <c r="F32" s="221" t="s">
        <v>276</v>
      </c>
      <c r="G32" s="222">
        <v>0</v>
      </c>
      <c r="H32" s="222">
        <v>1862468258.79</v>
      </c>
      <c r="I32" s="222">
        <f t="shared" si="1"/>
        <v>-1862468258.79</v>
      </c>
    </row>
    <row r="33" spans="1:9" x14ac:dyDescent="0.2">
      <c r="A33" s="221" t="s">
        <v>5</v>
      </c>
      <c r="B33" s="225" t="s">
        <v>3557</v>
      </c>
      <c r="C33" s="221">
        <f t="shared" si="0"/>
        <v>7</v>
      </c>
      <c r="D33" s="221">
        <v>28181100</v>
      </c>
      <c r="F33" s="221" t="s">
        <v>272</v>
      </c>
      <c r="G33" s="222">
        <v>0</v>
      </c>
      <c r="H33" s="222">
        <v>1173505578.52</v>
      </c>
      <c r="I33" s="222">
        <f t="shared" si="1"/>
        <v>-1173505578.52</v>
      </c>
    </row>
    <row r="34" spans="1:9" x14ac:dyDescent="0.2">
      <c r="A34" s="221" t="s">
        <v>5</v>
      </c>
      <c r="B34" s="225" t="s">
        <v>826</v>
      </c>
      <c r="C34" s="221">
        <f t="shared" si="0"/>
        <v>7</v>
      </c>
      <c r="D34" s="221">
        <v>28182000</v>
      </c>
      <c r="F34" s="221" t="s">
        <v>607</v>
      </c>
      <c r="G34" s="222">
        <v>0</v>
      </c>
      <c r="H34" s="222">
        <v>29988847.5</v>
      </c>
      <c r="I34" s="222">
        <f t="shared" si="1"/>
        <v>-29988847.5</v>
      </c>
    </row>
    <row r="35" spans="1:9" x14ac:dyDescent="0.2">
      <c r="A35" s="221" t="s">
        <v>5</v>
      </c>
      <c r="B35" s="225" t="s">
        <v>827</v>
      </c>
      <c r="C35" s="221">
        <f t="shared" si="0"/>
        <v>7</v>
      </c>
      <c r="D35" s="221">
        <v>28183000</v>
      </c>
      <c r="F35" s="221" t="s">
        <v>610</v>
      </c>
      <c r="G35" s="222">
        <v>0</v>
      </c>
      <c r="H35" s="222">
        <v>911274606.58000004</v>
      </c>
      <c r="I35" s="222">
        <f t="shared" si="1"/>
        <v>-911274606.58000004</v>
      </c>
    </row>
    <row r="36" spans="1:9" x14ac:dyDescent="0.2">
      <c r="A36" s="221" t="s">
        <v>5</v>
      </c>
      <c r="B36" s="225" t="s">
        <v>828</v>
      </c>
      <c r="C36" s="221">
        <f t="shared" si="0"/>
        <v>7</v>
      </c>
      <c r="D36" s="221">
        <v>28184000</v>
      </c>
      <c r="F36" s="221" t="s">
        <v>608</v>
      </c>
      <c r="G36" s="222">
        <v>0</v>
      </c>
      <c r="H36" s="222">
        <v>103804445.97</v>
      </c>
      <c r="I36" s="222">
        <f t="shared" si="1"/>
        <v>-103804445.97</v>
      </c>
    </row>
    <row r="37" spans="1:9" x14ac:dyDescent="0.2">
      <c r="A37" s="221" t="s">
        <v>5</v>
      </c>
      <c r="B37" s="225" t="s">
        <v>829</v>
      </c>
      <c r="C37" s="221">
        <f t="shared" si="0"/>
        <v>7</v>
      </c>
      <c r="D37" s="221">
        <v>28185000</v>
      </c>
      <c r="F37" s="221" t="s">
        <v>279</v>
      </c>
      <c r="G37" s="222">
        <v>0</v>
      </c>
      <c r="H37" s="222">
        <v>15131011.76</v>
      </c>
      <c r="I37" s="222">
        <f t="shared" si="1"/>
        <v>-15131011.76</v>
      </c>
    </row>
    <row r="38" spans="1:9" x14ac:dyDescent="0.2">
      <c r="A38" s="221" t="s">
        <v>5</v>
      </c>
      <c r="B38" s="225" t="s">
        <v>3571</v>
      </c>
      <c r="C38" s="221">
        <f t="shared" si="0"/>
        <v>7</v>
      </c>
      <c r="D38" s="221">
        <v>28186000</v>
      </c>
      <c r="F38" s="221" t="s">
        <v>273</v>
      </c>
      <c r="G38" s="222">
        <v>0</v>
      </c>
      <c r="H38" s="222">
        <v>165530262.27000001</v>
      </c>
      <c r="I38" s="222">
        <f t="shared" si="1"/>
        <v>-165530262.27000001</v>
      </c>
    </row>
    <row r="39" spans="1:9" x14ac:dyDescent="0.2">
      <c r="A39" s="221" t="s">
        <v>5</v>
      </c>
      <c r="B39" s="225" t="s">
        <v>830</v>
      </c>
      <c r="C39" s="221">
        <f t="shared" si="0"/>
        <v>7</v>
      </c>
      <c r="D39" s="221">
        <v>31000000</v>
      </c>
      <c r="F39" s="221" t="s">
        <v>611</v>
      </c>
      <c r="G39" s="222">
        <v>2235586984.0300002</v>
      </c>
      <c r="H39" s="222">
        <v>0</v>
      </c>
      <c r="I39" s="222">
        <f t="shared" si="1"/>
        <v>2235586984.0300002</v>
      </c>
    </row>
    <row r="40" spans="1:9" x14ac:dyDescent="0.2">
      <c r="A40" s="221" t="s">
        <v>5</v>
      </c>
      <c r="B40" s="225" t="s">
        <v>3583</v>
      </c>
      <c r="C40" s="221">
        <f t="shared" si="0"/>
        <v>7</v>
      </c>
      <c r="D40" s="221">
        <v>35100000</v>
      </c>
      <c r="F40" s="221" t="s">
        <v>278</v>
      </c>
      <c r="G40" s="222">
        <v>4535473955.3999996</v>
      </c>
      <c r="H40" s="222">
        <v>0</v>
      </c>
      <c r="I40" s="222">
        <f t="shared" si="1"/>
        <v>4535473955.3999996</v>
      </c>
    </row>
    <row r="41" spans="1:9" x14ac:dyDescent="0.2">
      <c r="A41" s="221" t="s">
        <v>5</v>
      </c>
      <c r="B41" s="225" t="s">
        <v>833</v>
      </c>
      <c r="C41" s="221">
        <f t="shared" si="0"/>
        <v>7</v>
      </c>
      <c r="D41" s="221">
        <v>40110000</v>
      </c>
      <c r="F41" s="221" t="s">
        <v>619</v>
      </c>
      <c r="G41" s="222">
        <v>0</v>
      </c>
      <c r="H41" s="222">
        <v>1271026563.01</v>
      </c>
      <c r="I41" s="222">
        <f t="shared" si="1"/>
        <v>-1271026563.01</v>
      </c>
    </row>
    <row r="42" spans="1:9" x14ac:dyDescent="0.2">
      <c r="A42" s="221" t="s">
        <v>5</v>
      </c>
      <c r="B42" s="225" t="s">
        <v>834</v>
      </c>
      <c r="C42" s="221">
        <f t="shared" si="0"/>
        <v>7</v>
      </c>
      <c r="D42" s="221">
        <v>40120000</v>
      </c>
      <c r="F42" s="221" t="s">
        <v>620</v>
      </c>
      <c r="G42" s="222">
        <v>0</v>
      </c>
      <c r="H42" s="222">
        <v>1388672596.5899999</v>
      </c>
      <c r="I42" s="222">
        <f t="shared" si="1"/>
        <v>-1388672596.5899999</v>
      </c>
    </row>
    <row r="43" spans="1:9" x14ac:dyDescent="0.2">
      <c r="A43" s="221" t="s">
        <v>5</v>
      </c>
      <c r="B43" s="225" t="s">
        <v>835</v>
      </c>
      <c r="C43" s="221">
        <f t="shared" si="0"/>
        <v>7</v>
      </c>
      <c r="D43" s="221">
        <v>40310000</v>
      </c>
      <c r="F43" s="221" t="s">
        <v>621</v>
      </c>
      <c r="G43" s="222">
        <v>0</v>
      </c>
      <c r="H43" s="222">
        <v>15416282.189999999</v>
      </c>
      <c r="I43" s="222">
        <f t="shared" si="1"/>
        <v>-15416282.189999999</v>
      </c>
    </row>
    <row r="44" spans="1:9" x14ac:dyDescent="0.2">
      <c r="A44" s="221" t="s">
        <v>5</v>
      </c>
      <c r="B44" s="225" t="s">
        <v>836</v>
      </c>
      <c r="C44" s="221">
        <f t="shared" si="0"/>
        <v>7</v>
      </c>
      <c r="D44" s="221">
        <v>40320000</v>
      </c>
      <c r="F44" s="221" t="s">
        <v>288</v>
      </c>
      <c r="G44" s="222">
        <v>0</v>
      </c>
      <c r="H44" s="222">
        <v>261618043</v>
      </c>
      <c r="I44" s="222">
        <f t="shared" si="1"/>
        <v>-261618043</v>
      </c>
    </row>
    <row r="45" spans="1:9" x14ac:dyDescent="0.2">
      <c r="A45" s="221" t="s">
        <v>5</v>
      </c>
      <c r="B45" s="225" t="s">
        <v>837</v>
      </c>
      <c r="C45" s="221">
        <f t="shared" si="0"/>
        <v>7</v>
      </c>
      <c r="D45" s="221">
        <v>40330000</v>
      </c>
      <c r="F45" s="221" t="s">
        <v>289</v>
      </c>
      <c r="G45" s="222">
        <v>0</v>
      </c>
      <c r="H45" s="222">
        <v>243153053.91</v>
      </c>
      <c r="I45" s="222">
        <f t="shared" si="1"/>
        <v>-243153053.91</v>
      </c>
    </row>
    <row r="46" spans="1:9" x14ac:dyDescent="0.2">
      <c r="A46" s="221" t="s">
        <v>5</v>
      </c>
      <c r="B46" s="225" t="s">
        <v>838</v>
      </c>
      <c r="C46" s="221">
        <f t="shared" si="0"/>
        <v>7</v>
      </c>
      <c r="D46" s="221">
        <v>40340000</v>
      </c>
      <c r="F46" s="221" t="s">
        <v>67</v>
      </c>
      <c r="G46" s="222">
        <v>0</v>
      </c>
      <c r="H46" s="222">
        <v>153784000</v>
      </c>
      <c r="I46" s="222">
        <f t="shared" si="1"/>
        <v>-153784000</v>
      </c>
    </row>
    <row r="47" spans="1:9" x14ac:dyDescent="0.2">
      <c r="A47" s="221" t="s">
        <v>5</v>
      </c>
      <c r="B47" s="225" t="s">
        <v>3614</v>
      </c>
      <c r="C47" s="221">
        <f t="shared" si="0"/>
        <v>7</v>
      </c>
      <c r="D47" s="221">
        <v>40400000</v>
      </c>
      <c r="F47" s="221" t="s">
        <v>1472</v>
      </c>
      <c r="G47" s="222">
        <v>0</v>
      </c>
      <c r="H47" s="222">
        <v>1616760</v>
      </c>
      <c r="I47" s="222">
        <f t="shared" si="1"/>
        <v>-1616760</v>
      </c>
    </row>
    <row r="48" spans="1:9" x14ac:dyDescent="0.2">
      <c r="A48" s="221" t="s">
        <v>5</v>
      </c>
      <c r="B48" s="225" t="s">
        <v>841</v>
      </c>
      <c r="C48" s="221">
        <f t="shared" si="0"/>
        <v>7</v>
      </c>
      <c r="D48" s="221">
        <v>40810000</v>
      </c>
      <c r="F48" s="221" t="s">
        <v>622</v>
      </c>
      <c r="G48" s="222">
        <v>0</v>
      </c>
      <c r="H48" s="222">
        <v>2866148997.1300001</v>
      </c>
      <c r="I48" s="222">
        <f t="shared" si="1"/>
        <v>-2866148997.1300001</v>
      </c>
    </row>
    <row r="49" spans="1:9" x14ac:dyDescent="0.2">
      <c r="A49" s="221" t="s">
        <v>5</v>
      </c>
      <c r="B49" s="225" t="s">
        <v>842</v>
      </c>
      <c r="C49" s="221">
        <f t="shared" si="0"/>
        <v>7</v>
      </c>
      <c r="D49" s="221">
        <v>40820000</v>
      </c>
      <c r="F49" s="221" t="s">
        <v>623</v>
      </c>
      <c r="G49" s="222">
        <v>0</v>
      </c>
      <c r="H49" s="222">
        <v>36546924.270000003</v>
      </c>
      <c r="I49" s="222">
        <f t="shared" si="1"/>
        <v>-36546924.270000003</v>
      </c>
    </row>
    <row r="50" spans="1:9" x14ac:dyDescent="0.2">
      <c r="A50" s="221" t="s">
        <v>5</v>
      </c>
      <c r="B50" s="225" t="s">
        <v>843</v>
      </c>
      <c r="C50" s="221">
        <f t="shared" si="0"/>
        <v>7</v>
      </c>
      <c r="D50" s="221">
        <v>40910000</v>
      </c>
      <c r="F50" s="221" t="s">
        <v>285</v>
      </c>
      <c r="G50" s="222">
        <v>1819495939.0999999</v>
      </c>
      <c r="H50" s="222">
        <v>0</v>
      </c>
      <c r="I50" s="222">
        <f t="shared" si="1"/>
        <v>1819495939.0999999</v>
      </c>
    </row>
    <row r="51" spans="1:9" x14ac:dyDescent="0.2">
      <c r="A51" s="221" t="s">
        <v>5</v>
      </c>
      <c r="B51" s="225" t="s">
        <v>844</v>
      </c>
      <c r="C51" s="221">
        <f t="shared" si="0"/>
        <v>7</v>
      </c>
      <c r="D51" s="221">
        <v>40920000</v>
      </c>
      <c r="F51" s="221" t="s">
        <v>287</v>
      </c>
      <c r="G51" s="222">
        <v>358627171.37</v>
      </c>
      <c r="H51" s="222">
        <v>0</v>
      </c>
      <c r="I51" s="222">
        <f t="shared" si="1"/>
        <v>358627171.37</v>
      </c>
    </row>
    <row r="52" spans="1:9" x14ac:dyDescent="0.2">
      <c r="A52" s="221" t="s">
        <v>5</v>
      </c>
      <c r="B52" s="225" t="s">
        <v>847</v>
      </c>
      <c r="C52" s="221">
        <f t="shared" si="0"/>
        <v>7</v>
      </c>
      <c r="D52" s="221">
        <v>41110000</v>
      </c>
      <c r="F52" s="221" t="s">
        <v>297</v>
      </c>
      <c r="G52" s="222">
        <v>2947662423.54</v>
      </c>
      <c r="H52" s="222">
        <v>0</v>
      </c>
      <c r="I52" s="222">
        <f t="shared" si="1"/>
        <v>2947662423.54</v>
      </c>
    </row>
    <row r="53" spans="1:9" x14ac:dyDescent="0.2">
      <c r="A53" s="221" t="s">
        <v>5</v>
      </c>
      <c r="B53" s="225" t="s">
        <v>849</v>
      </c>
      <c r="C53" s="221">
        <f t="shared" si="0"/>
        <v>7</v>
      </c>
      <c r="D53" s="221">
        <v>41600000</v>
      </c>
      <c r="F53" s="221" t="s">
        <v>291</v>
      </c>
      <c r="G53" s="222">
        <v>311150661.07999998</v>
      </c>
      <c r="H53" s="222">
        <v>0</v>
      </c>
      <c r="I53" s="222">
        <f t="shared" si="1"/>
        <v>311150661.07999998</v>
      </c>
    </row>
    <row r="54" spans="1:9" x14ac:dyDescent="0.2">
      <c r="A54" s="221" t="s">
        <v>5</v>
      </c>
      <c r="B54" s="225" t="s">
        <v>850</v>
      </c>
      <c r="C54" s="221">
        <f t="shared" si="0"/>
        <v>7</v>
      </c>
      <c r="D54" s="221">
        <v>41810000</v>
      </c>
      <c r="F54" s="221" t="s">
        <v>624</v>
      </c>
      <c r="G54" s="222">
        <v>0</v>
      </c>
      <c r="H54" s="222">
        <v>26723008</v>
      </c>
      <c r="I54" s="222">
        <f t="shared" si="1"/>
        <v>-26723008</v>
      </c>
    </row>
    <row r="55" spans="1:9" x14ac:dyDescent="0.2">
      <c r="A55" s="221" t="s">
        <v>5</v>
      </c>
      <c r="B55" s="225" t="s">
        <v>851</v>
      </c>
      <c r="C55" s="221">
        <f t="shared" si="0"/>
        <v>7</v>
      </c>
      <c r="D55" s="221">
        <v>41900000</v>
      </c>
      <c r="F55" s="221" t="s">
        <v>293</v>
      </c>
      <c r="G55" s="222">
        <v>1239999.98</v>
      </c>
      <c r="H55" s="222">
        <v>0</v>
      </c>
      <c r="I55" s="222">
        <f t="shared" si="1"/>
        <v>1239999.98</v>
      </c>
    </row>
    <row r="56" spans="1:9" x14ac:dyDescent="0.2">
      <c r="A56" s="221" t="s">
        <v>5</v>
      </c>
      <c r="B56" s="225" t="s">
        <v>852</v>
      </c>
      <c r="C56" s="221">
        <f t="shared" si="0"/>
        <v>7</v>
      </c>
      <c r="D56" s="221">
        <v>41980000</v>
      </c>
      <c r="F56" s="221" t="s">
        <v>295</v>
      </c>
      <c r="G56" s="222">
        <v>0</v>
      </c>
      <c r="H56" s="222">
        <v>5706000</v>
      </c>
      <c r="I56" s="222">
        <f t="shared" si="1"/>
        <v>-5706000</v>
      </c>
    </row>
    <row r="57" spans="1:9" x14ac:dyDescent="0.2">
      <c r="A57" s="221" t="s">
        <v>5</v>
      </c>
      <c r="B57" s="225" t="s">
        <v>853</v>
      </c>
      <c r="C57" s="221">
        <f t="shared" si="0"/>
        <v>7</v>
      </c>
      <c r="D57" s="221">
        <v>42100000</v>
      </c>
      <c r="F57" s="221" t="s">
        <v>303</v>
      </c>
      <c r="G57" s="222">
        <v>7247745.3799999999</v>
      </c>
      <c r="H57" s="222">
        <v>0</v>
      </c>
      <c r="I57" s="222">
        <f t="shared" si="1"/>
        <v>7247745.3799999999</v>
      </c>
    </row>
    <row r="58" spans="1:9" x14ac:dyDescent="0.2">
      <c r="A58" s="221" t="s">
        <v>5</v>
      </c>
      <c r="B58" s="225" t="s">
        <v>855</v>
      </c>
      <c r="C58" s="221">
        <f t="shared" si="0"/>
        <v>7</v>
      </c>
      <c r="D58" s="221">
        <v>42500000</v>
      </c>
      <c r="F58" s="221" t="s">
        <v>74</v>
      </c>
      <c r="G58" s="222">
        <v>1675000</v>
      </c>
      <c r="H58" s="222">
        <v>0</v>
      </c>
      <c r="I58" s="222">
        <f t="shared" si="1"/>
        <v>1675000</v>
      </c>
    </row>
    <row r="59" spans="1:9" x14ac:dyDescent="0.2">
      <c r="A59" s="221" t="s">
        <v>5</v>
      </c>
      <c r="B59" s="225" t="s">
        <v>3669</v>
      </c>
      <c r="C59" s="221">
        <f t="shared" si="0"/>
        <v>7</v>
      </c>
      <c r="D59" s="221">
        <v>42510000</v>
      </c>
      <c r="F59" s="221" t="s">
        <v>306</v>
      </c>
      <c r="G59" s="222">
        <v>400000</v>
      </c>
      <c r="H59" s="222">
        <v>0</v>
      </c>
      <c r="I59" s="222">
        <f t="shared" si="1"/>
        <v>400000</v>
      </c>
    </row>
    <row r="60" spans="1:9" x14ac:dyDescent="0.2">
      <c r="A60" s="221" t="s">
        <v>5</v>
      </c>
      <c r="B60" s="225" t="s">
        <v>856</v>
      </c>
      <c r="C60" s="221">
        <f t="shared" si="0"/>
        <v>7</v>
      </c>
      <c r="D60" s="221">
        <v>42520000</v>
      </c>
      <c r="F60" s="221" t="s">
        <v>298</v>
      </c>
      <c r="G60" s="222">
        <v>0</v>
      </c>
      <c r="H60" s="222">
        <v>12906998.65</v>
      </c>
      <c r="I60" s="222">
        <f t="shared" si="1"/>
        <v>-12906998.65</v>
      </c>
    </row>
    <row r="61" spans="1:9" x14ac:dyDescent="0.2">
      <c r="A61" s="221" t="s">
        <v>5</v>
      </c>
      <c r="B61" s="225" t="s">
        <v>3674</v>
      </c>
      <c r="C61" s="221">
        <f t="shared" si="0"/>
        <v>7</v>
      </c>
      <c r="D61" s="221">
        <v>42530000</v>
      </c>
      <c r="F61" s="221" t="s">
        <v>299</v>
      </c>
      <c r="G61" s="222">
        <v>59999.97</v>
      </c>
      <c r="H61" s="222">
        <v>0</v>
      </c>
      <c r="I61" s="222">
        <f t="shared" si="1"/>
        <v>59999.97</v>
      </c>
    </row>
    <row r="62" spans="1:9" x14ac:dyDescent="0.2">
      <c r="A62" s="221" t="s">
        <v>5</v>
      </c>
      <c r="B62" s="225" t="s">
        <v>3677</v>
      </c>
      <c r="C62" s="221">
        <f t="shared" si="0"/>
        <v>7</v>
      </c>
      <c r="D62" s="221">
        <v>42540000</v>
      </c>
      <c r="F62" s="221" t="s">
        <v>309</v>
      </c>
      <c r="G62" s="222">
        <v>1104333.3</v>
      </c>
      <c r="H62" s="222">
        <v>0</v>
      </c>
      <c r="I62" s="222">
        <f t="shared" si="1"/>
        <v>1104333.3</v>
      </c>
    </row>
    <row r="63" spans="1:9" x14ac:dyDescent="0.2">
      <c r="A63" s="221" t="s">
        <v>5</v>
      </c>
      <c r="B63" s="225" t="s">
        <v>857</v>
      </c>
      <c r="C63" s="221">
        <f t="shared" si="0"/>
        <v>7</v>
      </c>
      <c r="D63" s="221">
        <v>42800000</v>
      </c>
      <c r="F63" s="221" t="s">
        <v>626</v>
      </c>
      <c r="G63" s="222">
        <v>0</v>
      </c>
      <c r="H63" s="222">
        <v>151230040.84999999</v>
      </c>
      <c r="I63" s="222">
        <f t="shared" si="1"/>
        <v>-151230040.84999999</v>
      </c>
    </row>
    <row r="64" spans="1:9" x14ac:dyDescent="0.2">
      <c r="A64" s="221" t="s">
        <v>5</v>
      </c>
      <c r="B64" s="225" t="s">
        <v>858</v>
      </c>
      <c r="C64" s="221">
        <f t="shared" si="0"/>
        <v>7</v>
      </c>
      <c r="D64" s="221">
        <v>43100000</v>
      </c>
      <c r="F64" s="221" t="s">
        <v>627</v>
      </c>
      <c r="G64" s="222">
        <v>0</v>
      </c>
      <c r="H64" s="222">
        <v>33062933.699999999</v>
      </c>
      <c r="I64" s="222">
        <f t="shared" si="1"/>
        <v>-33062933.699999999</v>
      </c>
    </row>
    <row r="65" spans="1:9" x14ac:dyDescent="0.2">
      <c r="A65" s="221" t="s">
        <v>5</v>
      </c>
      <c r="B65" s="225" t="s">
        <v>859</v>
      </c>
      <c r="C65" s="221">
        <f t="shared" si="0"/>
        <v>7</v>
      </c>
      <c r="D65" s="221">
        <v>43110000</v>
      </c>
      <c r="F65" s="221" t="s">
        <v>628</v>
      </c>
      <c r="G65" s="222">
        <v>0</v>
      </c>
      <c r="H65" s="222">
        <v>1434600</v>
      </c>
      <c r="I65" s="222">
        <f t="shared" si="1"/>
        <v>-1434600</v>
      </c>
    </row>
    <row r="66" spans="1:9" x14ac:dyDescent="0.2">
      <c r="A66" s="221" t="s">
        <v>5</v>
      </c>
      <c r="B66" s="225" t="s">
        <v>860</v>
      </c>
      <c r="C66" s="221">
        <f t="shared" ref="C66:C129" si="2">+LEN(B:B)</f>
        <v>7</v>
      </c>
      <c r="D66" s="221">
        <v>43200000</v>
      </c>
      <c r="F66" s="221" t="s">
        <v>79</v>
      </c>
      <c r="G66" s="222">
        <v>0</v>
      </c>
      <c r="H66" s="222">
        <v>21773774.82</v>
      </c>
      <c r="I66" s="222">
        <f t="shared" ref="I66:I129" si="3">+G:G-H:H</f>
        <v>-21773774.82</v>
      </c>
    </row>
    <row r="67" spans="1:9" x14ac:dyDescent="0.2">
      <c r="A67" s="221" t="s">
        <v>5</v>
      </c>
      <c r="B67" s="225" t="s">
        <v>861</v>
      </c>
      <c r="C67" s="221">
        <f t="shared" si="2"/>
        <v>7</v>
      </c>
      <c r="D67" s="221">
        <v>43300000</v>
      </c>
      <c r="F67" s="221" t="s">
        <v>80</v>
      </c>
      <c r="G67" s="222">
        <v>0</v>
      </c>
      <c r="H67" s="222">
        <v>3673659.3</v>
      </c>
      <c r="I67" s="222">
        <f t="shared" si="3"/>
        <v>-3673659.3</v>
      </c>
    </row>
    <row r="68" spans="1:9" x14ac:dyDescent="0.2">
      <c r="A68" s="221" t="s">
        <v>5</v>
      </c>
      <c r="B68" s="225" t="s">
        <v>4622</v>
      </c>
      <c r="C68" s="221">
        <f t="shared" si="2"/>
        <v>7</v>
      </c>
      <c r="D68" s="221">
        <v>43500000</v>
      </c>
      <c r="F68" s="221" t="s">
        <v>3705</v>
      </c>
      <c r="G68" s="222">
        <v>0</v>
      </c>
      <c r="H68" s="222">
        <v>268180.98</v>
      </c>
      <c r="I68" s="222">
        <f t="shared" si="3"/>
        <v>-268180.98</v>
      </c>
    </row>
    <row r="69" spans="1:9" x14ac:dyDescent="0.2">
      <c r="A69" s="221" t="s">
        <v>5</v>
      </c>
      <c r="B69" s="225" t="s">
        <v>862</v>
      </c>
      <c r="C69" s="221">
        <f t="shared" si="2"/>
        <v>7</v>
      </c>
      <c r="D69" s="221">
        <v>43860000</v>
      </c>
      <c r="F69" s="221" t="s">
        <v>631</v>
      </c>
      <c r="G69" s="222">
        <v>0</v>
      </c>
      <c r="H69" s="222">
        <v>14435946.32</v>
      </c>
      <c r="I69" s="222">
        <f t="shared" si="3"/>
        <v>-14435946.32</v>
      </c>
    </row>
    <row r="70" spans="1:9" x14ac:dyDescent="0.2">
      <c r="A70" s="221" t="s">
        <v>5</v>
      </c>
      <c r="B70" s="225" t="s">
        <v>863</v>
      </c>
      <c r="C70" s="221">
        <f t="shared" si="2"/>
        <v>7</v>
      </c>
      <c r="D70" s="221">
        <v>44000000</v>
      </c>
      <c r="F70" s="221" t="s">
        <v>634</v>
      </c>
      <c r="G70" s="222">
        <v>0</v>
      </c>
      <c r="H70" s="222">
        <v>344209147.94999999</v>
      </c>
      <c r="I70" s="222">
        <f t="shared" si="3"/>
        <v>-344209147.94999999</v>
      </c>
    </row>
    <row r="71" spans="1:9" x14ac:dyDescent="0.2">
      <c r="A71" s="221" t="s">
        <v>5</v>
      </c>
      <c r="B71" s="225" t="s">
        <v>864</v>
      </c>
      <c r="C71" s="221">
        <f t="shared" si="2"/>
        <v>7</v>
      </c>
      <c r="D71" s="221">
        <v>44100000</v>
      </c>
      <c r="F71" s="221" t="s">
        <v>632</v>
      </c>
      <c r="G71" s="222">
        <v>0</v>
      </c>
      <c r="H71" s="222">
        <v>17077865</v>
      </c>
      <c r="I71" s="222">
        <f t="shared" si="3"/>
        <v>-17077865</v>
      </c>
    </row>
    <row r="72" spans="1:9" x14ac:dyDescent="0.2">
      <c r="A72" s="221" t="s">
        <v>5</v>
      </c>
      <c r="B72" s="225" t="s">
        <v>865</v>
      </c>
      <c r="C72" s="221">
        <f t="shared" si="2"/>
        <v>7</v>
      </c>
      <c r="D72" s="221">
        <v>44300000</v>
      </c>
      <c r="F72" s="221" t="s">
        <v>633</v>
      </c>
      <c r="G72" s="222">
        <v>50705140.020000003</v>
      </c>
      <c r="H72" s="222">
        <v>0</v>
      </c>
      <c r="I72" s="222">
        <f t="shared" si="3"/>
        <v>50705140.020000003</v>
      </c>
    </row>
    <row r="73" spans="1:9" x14ac:dyDescent="0.2">
      <c r="A73" s="221" t="s">
        <v>5</v>
      </c>
      <c r="B73" s="225" t="s">
        <v>866</v>
      </c>
      <c r="C73" s="221">
        <f t="shared" si="2"/>
        <v>7</v>
      </c>
      <c r="D73" s="221">
        <v>44400000</v>
      </c>
      <c r="F73" s="221" t="s">
        <v>310</v>
      </c>
      <c r="G73" s="222">
        <v>2260626.52</v>
      </c>
      <c r="H73" s="222">
        <v>0</v>
      </c>
      <c r="I73" s="222">
        <f t="shared" si="3"/>
        <v>2260626.52</v>
      </c>
    </row>
    <row r="74" spans="1:9" x14ac:dyDescent="0.2">
      <c r="A74" s="221" t="s">
        <v>5</v>
      </c>
      <c r="B74" s="225" t="s">
        <v>867</v>
      </c>
      <c r="C74" s="221">
        <f t="shared" si="2"/>
        <v>7</v>
      </c>
      <c r="D74" s="221">
        <v>44410000</v>
      </c>
      <c r="F74" s="221" t="s">
        <v>636</v>
      </c>
      <c r="G74" s="222">
        <v>595498799.91999996</v>
      </c>
      <c r="H74" s="222">
        <v>0</v>
      </c>
      <c r="I74" s="222">
        <f t="shared" si="3"/>
        <v>595498799.91999996</v>
      </c>
    </row>
    <row r="75" spans="1:9" x14ac:dyDescent="0.2">
      <c r="A75" s="221" t="s">
        <v>5</v>
      </c>
      <c r="B75" s="225" t="s">
        <v>868</v>
      </c>
      <c r="C75" s="221">
        <f t="shared" si="2"/>
        <v>7</v>
      </c>
      <c r="D75" s="221">
        <v>44420000</v>
      </c>
      <c r="F75" s="221" t="s">
        <v>320</v>
      </c>
      <c r="G75" s="222">
        <v>0</v>
      </c>
      <c r="H75" s="222">
        <v>1512394.12</v>
      </c>
      <c r="I75" s="222">
        <f t="shared" si="3"/>
        <v>-1512394.12</v>
      </c>
    </row>
    <row r="76" spans="1:9" x14ac:dyDescent="0.2">
      <c r="A76" s="221" t="s">
        <v>5</v>
      </c>
      <c r="B76" s="225" t="s">
        <v>869</v>
      </c>
      <c r="C76" s="221">
        <f t="shared" si="2"/>
        <v>7</v>
      </c>
      <c r="D76" s="221">
        <v>44430000</v>
      </c>
      <c r="F76" s="221" t="s">
        <v>321</v>
      </c>
      <c r="G76" s="222">
        <v>0</v>
      </c>
      <c r="H76" s="222">
        <v>328247558.14999998</v>
      </c>
      <c r="I76" s="222">
        <f t="shared" si="3"/>
        <v>-328247558.14999998</v>
      </c>
    </row>
    <row r="77" spans="1:9" x14ac:dyDescent="0.2">
      <c r="A77" s="221" t="s">
        <v>5</v>
      </c>
      <c r="B77" s="225" t="s">
        <v>870</v>
      </c>
      <c r="C77" s="221">
        <f t="shared" si="2"/>
        <v>7</v>
      </c>
      <c r="D77" s="221">
        <v>44550000</v>
      </c>
      <c r="F77" s="221" t="s">
        <v>639</v>
      </c>
      <c r="G77" s="222">
        <v>60935244.090000004</v>
      </c>
      <c r="H77" s="222">
        <v>0</v>
      </c>
      <c r="I77" s="222">
        <f t="shared" si="3"/>
        <v>60935244.090000004</v>
      </c>
    </row>
    <row r="78" spans="1:9" x14ac:dyDescent="0.2">
      <c r="A78" s="221" t="s">
        <v>5</v>
      </c>
      <c r="B78" s="225" t="s">
        <v>873</v>
      </c>
      <c r="C78" s="221">
        <f t="shared" si="2"/>
        <v>7</v>
      </c>
      <c r="D78" s="221">
        <v>44562000</v>
      </c>
      <c r="F78" s="221" t="s">
        <v>89</v>
      </c>
      <c r="G78" s="222">
        <v>361091.69</v>
      </c>
      <c r="H78" s="222">
        <v>0</v>
      </c>
      <c r="I78" s="222">
        <f t="shared" si="3"/>
        <v>361091.69</v>
      </c>
    </row>
    <row r="79" spans="1:9" x14ac:dyDescent="0.2">
      <c r="A79" s="221" t="s">
        <v>5</v>
      </c>
      <c r="B79" s="225" t="s">
        <v>874</v>
      </c>
      <c r="C79" s="221">
        <f t="shared" si="2"/>
        <v>7</v>
      </c>
      <c r="D79" s="221">
        <v>44563000</v>
      </c>
      <c r="F79" s="221" t="s">
        <v>90</v>
      </c>
      <c r="G79" s="222">
        <v>12165222.32</v>
      </c>
      <c r="H79" s="222">
        <v>0</v>
      </c>
      <c r="I79" s="222">
        <f t="shared" si="3"/>
        <v>12165222.32</v>
      </c>
    </row>
    <row r="80" spans="1:9" x14ac:dyDescent="0.2">
      <c r="A80" s="221" t="s">
        <v>5</v>
      </c>
      <c r="B80" s="225" t="s">
        <v>875</v>
      </c>
      <c r="C80" s="221">
        <f t="shared" si="2"/>
        <v>7</v>
      </c>
      <c r="D80" s="221">
        <v>44564000</v>
      </c>
      <c r="F80" s="221" t="s">
        <v>91</v>
      </c>
      <c r="G80" s="222">
        <v>129319931.84</v>
      </c>
      <c r="H80" s="222">
        <v>0</v>
      </c>
      <c r="I80" s="222">
        <f t="shared" si="3"/>
        <v>129319931.84</v>
      </c>
    </row>
    <row r="81" spans="1:9" x14ac:dyDescent="0.2">
      <c r="A81" s="221" t="s">
        <v>5</v>
      </c>
      <c r="B81" s="225" t="s">
        <v>877</v>
      </c>
      <c r="C81" s="221">
        <f t="shared" si="2"/>
        <v>7</v>
      </c>
      <c r="D81" s="221">
        <v>44571000</v>
      </c>
      <c r="F81" s="221" t="s">
        <v>93</v>
      </c>
      <c r="G81" s="222">
        <v>0</v>
      </c>
      <c r="H81" s="222">
        <v>12165222.32</v>
      </c>
      <c r="I81" s="222">
        <f t="shared" si="3"/>
        <v>-12165222.32</v>
      </c>
    </row>
    <row r="82" spans="1:9" x14ac:dyDescent="0.2">
      <c r="A82" s="221" t="s">
        <v>5</v>
      </c>
      <c r="B82" s="225" t="s">
        <v>3783</v>
      </c>
      <c r="C82" s="221">
        <f t="shared" si="2"/>
        <v>7</v>
      </c>
      <c r="D82" s="221">
        <v>44580000</v>
      </c>
      <c r="F82" s="221" t="s">
        <v>644</v>
      </c>
      <c r="G82" s="222">
        <v>1126872.6599999999</v>
      </c>
      <c r="H82" s="222">
        <v>0</v>
      </c>
      <c r="I82" s="222">
        <f t="shared" si="3"/>
        <v>1126872.6599999999</v>
      </c>
    </row>
    <row r="83" spans="1:9" x14ac:dyDescent="0.2">
      <c r="A83" s="221" t="s">
        <v>5</v>
      </c>
      <c r="B83" s="225" t="s">
        <v>880</v>
      </c>
      <c r="C83" s="221">
        <f t="shared" si="2"/>
        <v>7</v>
      </c>
      <c r="D83" s="221">
        <v>44583000</v>
      </c>
      <c r="F83" s="221" t="s">
        <v>329</v>
      </c>
      <c r="G83" s="222">
        <v>1835014.13</v>
      </c>
      <c r="H83" s="222">
        <v>0</v>
      </c>
      <c r="I83" s="222">
        <f t="shared" si="3"/>
        <v>1835014.13</v>
      </c>
    </row>
    <row r="84" spans="1:9" x14ac:dyDescent="0.2">
      <c r="A84" s="221" t="s">
        <v>5</v>
      </c>
      <c r="B84" s="225" t="s">
        <v>881</v>
      </c>
      <c r="C84" s="221">
        <f t="shared" si="2"/>
        <v>7</v>
      </c>
      <c r="D84" s="221">
        <v>45511000</v>
      </c>
      <c r="F84" s="221" t="s">
        <v>330</v>
      </c>
      <c r="G84" s="222">
        <v>0</v>
      </c>
      <c r="H84" s="222">
        <v>422728725.94999999</v>
      </c>
      <c r="I84" s="222">
        <f t="shared" si="3"/>
        <v>-422728725.94999999</v>
      </c>
    </row>
    <row r="85" spans="1:9" x14ac:dyDescent="0.2">
      <c r="A85" s="221" t="s">
        <v>5</v>
      </c>
      <c r="B85" s="225" t="s">
        <v>3804</v>
      </c>
      <c r="C85" s="221">
        <f t="shared" si="2"/>
        <v>7</v>
      </c>
      <c r="D85" s="221">
        <v>45514000</v>
      </c>
      <c r="F85" s="221" t="s">
        <v>331</v>
      </c>
      <c r="G85" s="222">
        <v>0</v>
      </c>
      <c r="H85" s="222">
        <v>13346443.07</v>
      </c>
      <c r="I85" s="222">
        <f t="shared" si="3"/>
        <v>-13346443.07</v>
      </c>
    </row>
    <row r="86" spans="1:9" x14ac:dyDescent="0.2">
      <c r="A86" s="221" t="s">
        <v>5</v>
      </c>
      <c r="B86" s="225" t="s">
        <v>887</v>
      </c>
      <c r="C86" s="221">
        <f t="shared" si="2"/>
        <v>7</v>
      </c>
      <c r="D86" s="221">
        <v>46200000</v>
      </c>
      <c r="F86" s="221" t="s">
        <v>650</v>
      </c>
      <c r="G86" s="222">
        <v>51183810.950000003</v>
      </c>
      <c r="H86" s="222">
        <v>0</v>
      </c>
      <c r="I86" s="222">
        <f t="shared" si="3"/>
        <v>51183810.950000003</v>
      </c>
    </row>
    <row r="87" spans="1:9" x14ac:dyDescent="0.2">
      <c r="A87" s="221" t="s">
        <v>5</v>
      </c>
      <c r="B87" s="225" t="s">
        <v>888</v>
      </c>
      <c r="C87" s="221">
        <f t="shared" si="2"/>
        <v>7</v>
      </c>
      <c r="D87" s="221">
        <v>46600000</v>
      </c>
      <c r="F87" s="221" t="s">
        <v>317</v>
      </c>
      <c r="G87" s="222">
        <v>15084422.789999999</v>
      </c>
      <c r="H87" s="222">
        <v>0</v>
      </c>
      <c r="I87" s="222">
        <f t="shared" si="3"/>
        <v>15084422.789999999</v>
      </c>
    </row>
    <row r="88" spans="1:9" x14ac:dyDescent="0.2">
      <c r="A88" s="221" t="s">
        <v>5</v>
      </c>
      <c r="B88" s="225" t="s">
        <v>889</v>
      </c>
      <c r="C88" s="221">
        <f t="shared" si="2"/>
        <v>7</v>
      </c>
      <c r="D88" s="221">
        <v>46610000</v>
      </c>
      <c r="F88" s="221" t="s">
        <v>1</v>
      </c>
      <c r="G88" s="222">
        <v>0</v>
      </c>
      <c r="H88" s="222">
        <v>104191812.02</v>
      </c>
      <c r="I88" s="222">
        <f t="shared" si="3"/>
        <v>-104191812.02</v>
      </c>
    </row>
    <row r="89" spans="1:9" x14ac:dyDescent="0.2">
      <c r="A89" s="221" t="s">
        <v>5</v>
      </c>
      <c r="B89" s="225" t="s">
        <v>889</v>
      </c>
      <c r="C89" s="221">
        <f t="shared" si="2"/>
        <v>7</v>
      </c>
      <c r="D89" s="221">
        <v>46610000</v>
      </c>
      <c r="F89" s="221" t="s">
        <v>13</v>
      </c>
      <c r="G89" s="222">
        <v>0</v>
      </c>
      <c r="H89" s="222">
        <v>244633778.74000001</v>
      </c>
      <c r="I89" s="222">
        <f t="shared" si="3"/>
        <v>-244633778.74000001</v>
      </c>
    </row>
    <row r="90" spans="1:9" x14ac:dyDescent="0.2">
      <c r="A90" s="221" t="s">
        <v>5</v>
      </c>
      <c r="B90" s="225" t="s">
        <v>889</v>
      </c>
      <c r="C90" s="221">
        <f t="shared" si="2"/>
        <v>7</v>
      </c>
      <c r="D90" s="221">
        <v>46610000</v>
      </c>
      <c r="F90" s="221" t="s">
        <v>333</v>
      </c>
      <c r="G90" s="222">
        <v>16320</v>
      </c>
      <c r="H90" s="222">
        <v>0</v>
      </c>
      <c r="I90" s="222">
        <f t="shared" si="3"/>
        <v>16320</v>
      </c>
    </row>
    <row r="91" spans="1:9" x14ac:dyDescent="0.2">
      <c r="A91" s="221" t="s">
        <v>5</v>
      </c>
      <c r="B91" s="225" t="s">
        <v>889</v>
      </c>
      <c r="C91" s="221">
        <f t="shared" si="2"/>
        <v>7</v>
      </c>
      <c r="D91" s="221">
        <v>46610000</v>
      </c>
      <c r="F91" s="221" t="s">
        <v>335</v>
      </c>
      <c r="G91" s="222">
        <v>16320</v>
      </c>
      <c r="H91" s="222">
        <v>0</v>
      </c>
      <c r="I91" s="222">
        <f t="shared" si="3"/>
        <v>16320</v>
      </c>
    </row>
    <row r="92" spans="1:9" x14ac:dyDescent="0.2">
      <c r="A92" s="221" t="s">
        <v>5</v>
      </c>
      <c r="B92" s="225" t="s">
        <v>889</v>
      </c>
      <c r="C92" s="221">
        <f t="shared" si="2"/>
        <v>7</v>
      </c>
      <c r="D92" s="221">
        <v>46610000</v>
      </c>
      <c r="F92" s="221" t="s">
        <v>338</v>
      </c>
      <c r="G92" s="222">
        <v>146280</v>
      </c>
      <c r="H92" s="222">
        <v>0</v>
      </c>
      <c r="I92" s="222">
        <f t="shared" si="3"/>
        <v>146280</v>
      </c>
    </row>
    <row r="93" spans="1:9" x14ac:dyDescent="0.2">
      <c r="A93" s="221" t="s">
        <v>5</v>
      </c>
      <c r="B93" s="225" t="s">
        <v>889</v>
      </c>
      <c r="C93" s="221">
        <f t="shared" si="2"/>
        <v>7</v>
      </c>
      <c r="D93" s="221">
        <v>46610000</v>
      </c>
      <c r="F93" s="221" t="s">
        <v>342</v>
      </c>
      <c r="G93" s="222">
        <v>402000</v>
      </c>
      <c r="H93" s="222">
        <v>0</v>
      </c>
      <c r="I93" s="222">
        <f t="shared" si="3"/>
        <v>402000</v>
      </c>
    </row>
    <row r="94" spans="1:9" x14ac:dyDescent="0.2">
      <c r="A94" s="221" t="s">
        <v>5</v>
      </c>
      <c r="B94" s="225" t="s">
        <v>889</v>
      </c>
      <c r="C94" s="221">
        <f t="shared" si="2"/>
        <v>7</v>
      </c>
      <c r="D94" s="221">
        <v>46610000</v>
      </c>
      <c r="F94" s="221" t="s">
        <v>348</v>
      </c>
      <c r="G94" s="222">
        <v>5000000</v>
      </c>
      <c r="H94" s="222">
        <v>0</v>
      </c>
      <c r="I94" s="222">
        <f t="shared" si="3"/>
        <v>5000000</v>
      </c>
    </row>
    <row r="95" spans="1:9" x14ac:dyDescent="0.2">
      <c r="A95" s="221" t="s">
        <v>5</v>
      </c>
      <c r="B95" s="225" t="s">
        <v>889</v>
      </c>
      <c r="C95" s="221">
        <f t="shared" si="2"/>
        <v>7</v>
      </c>
      <c r="D95" s="221">
        <v>46610000</v>
      </c>
      <c r="F95" s="221" t="s">
        <v>349</v>
      </c>
      <c r="G95" s="222">
        <v>19342956</v>
      </c>
      <c r="H95" s="222">
        <v>0</v>
      </c>
      <c r="I95" s="222">
        <f t="shared" si="3"/>
        <v>19342956</v>
      </c>
    </row>
    <row r="96" spans="1:9" x14ac:dyDescent="0.2">
      <c r="A96" s="221" t="s">
        <v>5</v>
      </c>
      <c r="B96" s="225" t="s">
        <v>889</v>
      </c>
      <c r="C96" s="221">
        <f t="shared" si="2"/>
        <v>7</v>
      </c>
      <c r="D96" s="221">
        <v>46610000</v>
      </c>
      <c r="F96" s="221" t="s">
        <v>4623</v>
      </c>
      <c r="G96" s="222">
        <v>0</v>
      </c>
      <c r="H96" s="222">
        <v>150000</v>
      </c>
      <c r="I96" s="222">
        <f t="shared" si="3"/>
        <v>-150000</v>
      </c>
    </row>
    <row r="97" spans="1:9" x14ac:dyDescent="0.2">
      <c r="A97" s="221" t="s">
        <v>5</v>
      </c>
      <c r="B97" s="225" t="s">
        <v>889</v>
      </c>
      <c r="C97" s="221">
        <f t="shared" si="2"/>
        <v>7</v>
      </c>
      <c r="D97" s="221">
        <v>46610000</v>
      </c>
      <c r="F97" s="221" t="s">
        <v>33</v>
      </c>
      <c r="G97" s="222">
        <v>187680</v>
      </c>
      <c r="H97" s="222">
        <v>0</v>
      </c>
      <c r="I97" s="222">
        <f t="shared" si="3"/>
        <v>187680</v>
      </c>
    </row>
    <row r="98" spans="1:9" x14ac:dyDescent="0.2">
      <c r="A98" s="221" t="s">
        <v>5</v>
      </c>
      <c r="B98" s="225" t="s">
        <v>889</v>
      </c>
      <c r="C98" s="221">
        <f t="shared" si="2"/>
        <v>7</v>
      </c>
      <c r="D98" s="221">
        <v>46610000</v>
      </c>
      <c r="F98" s="221" t="s">
        <v>344</v>
      </c>
      <c r="G98" s="222">
        <v>509520</v>
      </c>
      <c r="H98" s="222">
        <v>0</v>
      </c>
      <c r="I98" s="222">
        <f t="shared" si="3"/>
        <v>509520</v>
      </c>
    </row>
    <row r="99" spans="1:9" x14ac:dyDescent="0.2">
      <c r="A99" s="221" t="s">
        <v>5</v>
      </c>
      <c r="B99" s="225" t="s">
        <v>889</v>
      </c>
      <c r="C99" s="221">
        <f t="shared" si="2"/>
        <v>7</v>
      </c>
      <c r="D99" s="221">
        <v>46610000</v>
      </c>
      <c r="F99" s="221" t="s">
        <v>346</v>
      </c>
      <c r="G99" s="222">
        <v>550320</v>
      </c>
      <c r="H99" s="222">
        <v>0</v>
      </c>
      <c r="I99" s="222">
        <f t="shared" si="3"/>
        <v>550320</v>
      </c>
    </row>
    <row r="100" spans="1:9" x14ac:dyDescent="0.2">
      <c r="A100" s="221" t="s">
        <v>5</v>
      </c>
      <c r="B100" s="225" t="s">
        <v>889</v>
      </c>
      <c r="C100" s="221">
        <f t="shared" si="2"/>
        <v>7</v>
      </c>
      <c r="D100" s="221">
        <v>46610000</v>
      </c>
      <c r="F100" s="221" t="s">
        <v>7</v>
      </c>
      <c r="G100" s="222">
        <v>791013.91</v>
      </c>
      <c r="H100" s="222">
        <v>0</v>
      </c>
      <c r="I100" s="222">
        <f t="shared" si="3"/>
        <v>791013.91</v>
      </c>
    </row>
    <row r="101" spans="1:9" x14ac:dyDescent="0.2">
      <c r="A101" s="221" t="s">
        <v>5</v>
      </c>
      <c r="B101" s="225" t="s">
        <v>889</v>
      </c>
      <c r="C101" s="221">
        <f t="shared" si="2"/>
        <v>7</v>
      </c>
      <c r="D101" s="221">
        <v>46610000</v>
      </c>
      <c r="F101" s="221" t="s">
        <v>22</v>
      </c>
      <c r="G101" s="222">
        <v>57120</v>
      </c>
      <c r="H101" s="222">
        <v>0</v>
      </c>
      <c r="I101" s="222">
        <f t="shared" si="3"/>
        <v>57120</v>
      </c>
    </row>
    <row r="102" spans="1:9" x14ac:dyDescent="0.2">
      <c r="A102" s="221" t="s">
        <v>5</v>
      </c>
      <c r="B102" s="225" t="s">
        <v>889</v>
      </c>
      <c r="C102" s="221">
        <f t="shared" si="2"/>
        <v>7</v>
      </c>
      <c r="D102" s="221">
        <v>46610000</v>
      </c>
      <c r="F102" s="221" t="s">
        <v>11</v>
      </c>
      <c r="G102" s="222">
        <v>4080</v>
      </c>
      <c r="H102" s="222">
        <v>0</v>
      </c>
      <c r="I102" s="222">
        <f t="shared" si="3"/>
        <v>4080</v>
      </c>
    </row>
    <row r="103" spans="1:9" x14ac:dyDescent="0.2">
      <c r="A103" s="221" t="s">
        <v>5</v>
      </c>
      <c r="B103" s="225" t="s">
        <v>889</v>
      </c>
      <c r="C103" s="221">
        <f t="shared" si="2"/>
        <v>7</v>
      </c>
      <c r="D103" s="221">
        <v>46610000</v>
      </c>
      <c r="F103" s="221" t="s">
        <v>37</v>
      </c>
      <c r="G103" s="222">
        <v>0</v>
      </c>
      <c r="H103" s="222">
        <v>420000000</v>
      </c>
      <c r="I103" s="222">
        <f t="shared" si="3"/>
        <v>-420000000</v>
      </c>
    </row>
    <row r="104" spans="1:9" x14ac:dyDescent="0.2">
      <c r="A104" s="221" t="s">
        <v>5</v>
      </c>
      <c r="B104" s="225" t="s">
        <v>889</v>
      </c>
      <c r="C104" s="221">
        <f t="shared" si="2"/>
        <v>7</v>
      </c>
      <c r="D104" s="221">
        <v>46610000</v>
      </c>
      <c r="F104" s="221" t="s">
        <v>6</v>
      </c>
      <c r="G104" s="222">
        <v>20400</v>
      </c>
      <c r="H104" s="222">
        <v>0</v>
      </c>
      <c r="I104" s="222">
        <f t="shared" si="3"/>
        <v>20400</v>
      </c>
    </row>
    <row r="105" spans="1:9" x14ac:dyDescent="0.2">
      <c r="A105" s="221" t="s">
        <v>5</v>
      </c>
      <c r="B105" s="225" t="s">
        <v>889</v>
      </c>
      <c r="C105" s="221">
        <f t="shared" si="2"/>
        <v>7</v>
      </c>
      <c r="D105" s="221">
        <v>46610000</v>
      </c>
      <c r="F105" s="221" t="s">
        <v>17</v>
      </c>
      <c r="G105" s="222">
        <v>0</v>
      </c>
      <c r="H105" s="222">
        <v>124873354.62</v>
      </c>
      <c r="I105" s="222">
        <f t="shared" si="3"/>
        <v>-124873354.62</v>
      </c>
    </row>
    <row r="106" spans="1:9" x14ac:dyDescent="0.2">
      <c r="A106" s="221" t="s">
        <v>5</v>
      </c>
      <c r="B106" s="225" t="s">
        <v>3833</v>
      </c>
      <c r="C106" s="221">
        <f t="shared" si="2"/>
        <v>7</v>
      </c>
      <c r="D106" s="221">
        <v>46620000</v>
      </c>
      <c r="F106" s="221" t="s">
        <v>17</v>
      </c>
      <c r="G106" s="222">
        <v>0</v>
      </c>
      <c r="H106" s="222">
        <v>62353076.729999997</v>
      </c>
      <c r="I106" s="222">
        <f t="shared" si="3"/>
        <v>-62353076.729999997</v>
      </c>
    </row>
    <row r="107" spans="1:9" x14ac:dyDescent="0.2">
      <c r="A107" s="221" t="s">
        <v>5</v>
      </c>
      <c r="B107" s="225" t="s">
        <v>3841</v>
      </c>
      <c r="C107" s="221">
        <f t="shared" si="2"/>
        <v>7</v>
      </c>
      <c r="D107" s="221">
        <v>46700000</v>
      </c>
      <c r="F107" s="221" t="s">
        <v>1</v>
      </c>
      <c r="G107" s="222">
        <v>1525000000</v>
      </c>
      <c r="H107" s="222">
        <v>0</v>
      </c>
      <c r="I107" s="222">
        <f t="shared" si="3"/>
        <v>1525000000</v>
      </c>
    </row>
    <row r="108" spans="1:9" x14ac:dyDescent="0.2">
      <c r="A108" s="221" t="s">
        <v>5</v>
      </c>
      <c r="B108" s="225" t="s">
        <v>3841</v>
      </c>
      <c r="C108" s="221">
        <f t="shared" si="2"/>
        <v>7</v>
      </c>
      <c r="D108" s="221">
        <v>46700000</v>
      </c>
      <c r="F108" s="221" t="s">
        <v>13</v>
      </c>
      <c r="G108" s="222">
        <v>1111705100</v>
      </c>
      <c r="H108" s="222">
        <v>0</v>
      </c>
      <c r="I108" s="222">
        <f t="shared" si="3"/>
        <v>1111705100</v>
      </c>
    </row>
    <row r="109" spans="1:9" x14ac:dyDescent="0.2">
      <c r="A109" s="221" t="s">
        <v>5</v>
      </c>
      <c r="B109" s="225" t="s">
        <v>3841</v>
      </c>
      <c r="C109" s="221">
        <f t="shared" si="2"/>
        <v>7</v>
      </c>
      <c r="D109" s="221">
        <v>46700000</v>
      </c>
      <c r="F109" s="221" t="s">
        <v>377</v>
      </c>
      <c r="G109" s="222">
        <v>1160000000</v>
      </c>
      <c r="H109" s="222">
        <v>0</v>
      </c>
      <c r="I109" s="222">
        <f t="shared" si="3"/>
        <v>1160000000</v>
      </c>
    </row>
    <row r="110" spans="1:9" x14ac:dyDescent="0.2">
      <c r="A110" s="221" t="s">
        <v>5</v>
      </c>
      <c r="B110" s="225" t="s">
        <v>3841</v>
      </c>
      <c r="C110" s="221">
        <f t="shared" si="2"/>
        <v>7</v>
      </c>
      <c r="D110" s="221">
        <v>46700000</v>
      </c>
      <c r="F110" s="221" t="s">
        <v>7</v>
      </c>
      <c r="G110" s="222">
        <v>692519769.60000002</v>
      </c>
      <c r="H110" s="222">
        <v>0</v>
      </c>
      <c r="I110" s="222">
        <f t="shared" si="3"/>
        <v>692519769.60000002</v>
      </c>
    </row>
    <row r="111" spans="1:9" x14ac:dyDescent="0.2">
      <c r="A111" s="221" t="s">
        <v>5</v>
      </c>
      <c r="B111" s="225" t="s">
        <v>3904</v>
      </c>
      <c r="C111" s="221">
        <f t="shared" si="2"/>
        <v>7</v>
      </c>
      <c r="D111" s="221">
        <v>47100000</v>
      </c>
      <c r="F111" s="221" t="s">
        <v>384</v>
      </c>
      <c r="G111" s="222">
        <v>1665491.38</v>
      </c>
      <c r="H111" s="222">
        <v>0</v>
      </c>
      <c r="I111" s="222">
        <f t="shared" si="3"/>
        <v>1665491.38</v>
      </c>
    </row>
    <row r="112" spans="1:9" x14ac:dyDescent="0.2">
      <c r="A112" s="221" t="s">
        <v>5</v>
      </c>
      <c r="B112" s="225" t="s">
        <v>3905</v>
      </c>
      <c r="C112" s="221">
        <f t="shared" si="2"/>
        <v>7</v>
      </c>
      <c r="D112" s="221">
        <v>47200000</v>
      </c>
      <c r="F112" s="221" t="s">
        <v>697</v>
      </c>
      <c r="G112" s="222">
        <v>2</v>
      </c>
      <c r="H112" s="222">
        <v>0</v>
      </c>
      <c r="I112" s="222">
        <f t="shared" si="3"/>
        <v>2</v>
      </c>
    </row>
    <row r="113" spans="1:9" x14ac:dyDescent="0.2">
      <c r="A113" s="221" t="s">
        <v>5</v>
      </c>
      <c r="B113" s="225" t="s">
        <v>902</v>
      </c>
      <c r="C113" s="221">
        <f t="shared" si="2"/>
        <v>7</v>
      </c>
      <c r="D113" s="221">
        <v>48600000</v>
      </c>
      <c r="F113" s="221" t="s">
        <v>698</v>
      </c>
      <c r="G113" s="222">
        <v>20938530.609999999</v>
      </c>
      <c r="H113" s="222">
        <v>0</v>
      </c>
      <c r="I113" s="222">
        <f t="shared" si="3"/>
        <v>20938530.609999999</v>
      </c>
    </row>
    <row r="114" spans="1:9" x14ac:dyDescent="0.2">
      <c r="A114" s="221" t="s">
        <v>5</v>
      </c>
      <c r="B114" s="225" t="s">
        <v>905</v>
      </c>
      <c r="C114" s="221">
        <f t="shared" si="2"/>
        <v>7</v>
      </c>
      <c r="D114" s="221">
        <v>49100000</v>
      </c>
      <c r="F114" s="221" t="s">
        <v>699</v>
      </c>
      <c r="G114" s="222">
        <v>0</v>
      </c>
      <c r="H114" s="222">
        <v>352310624.04000002</v>
      </c>
      <c r="I114" s="222">
        <f t="shared" si="3"/>
        <v>-352310624.04000002</v>
      </c>
    </row>
    <row r="115" spans="1:9" x14ac:dyDescent="0.2">
      <c r="A115" s="221" t="s">
        <v>5</v>
      </c>
      <c r="B115" s="225" t="s">
        <v>906</v>
      </c>
      <c r="C115" s="221">
        <f t="shared" si="2"/>
        <v>7</v>
      </c>
      <c r="D115" s="221">
        <v>51110000</v>
      </c>
      <c r="F115" s="221" t="s">
        <v>701</v>
      </c>
      <c r="G115" s="222">
        <v>131781473</v>
      </c>
      <c r="H115" s="222">
        <v>0</v>
      </c>
      <c r="I115" s="222">
        <f t="shared" si="3"/>
        <v>131781473</v>
      </c>
    </row>
    <row r="116" spans="1:9" x14ac:dyDescent="0.2">
      <c r="A116" s="221" t="s">
        <v>5</v>
      </c>
      <c r="B116" s="225" t="s">
        <v>917</v>
      </c>
      <c r="C116" s="221">
        <f t="shared" si="2"/>
        <v>7</v>
      </c>
      <c r="D116" s="221">
        <v>51140000</v>
      </c>
      <c r="F116" s="221" t="s">
        <v>395</v>
      </c>
      <c r="G116" s="222">
        <v>0</v>
      </c>
      <c r="H116" s="222">
        <v>184444112</v>
      </c>
      <c r="I116" s="222">
        <f t="shared" si="3"/>
        <v>-184444112</v>
      </c>
    </row>
    <row r="117" spans="1:9" x14ac:dyDescent="0.2">
      <c r="A117" s="221" t="s">
        <v>5</v>
      </c>
      <c r="B117" s="225" t="s">
        <v>918</v>
      </c>
      <c r="C117" s="221">
        <f t="shared" si="2"/>
        <v>7</v>
      </c>
      <c r="D117" s="221">
        <v>51140000</v>
      </c>
      <c r="F117" s="221" t="s">
        <v>397</v>
      </c>
      <c r="G117" s="222">
        <v>0</v>
      </c>
      <c r="H117" s="222">
        <v>2000</v>
      </c>
      <c r="I117" s="222">
        <f t="shared" si="3"/>
        <v>-2000</v>
      </c>
    </row>
    <row r="118" spans="1:9" x14ac:dyDescent="0.2">
      <c r="A118" s="221" t="s">
        <v>5</v>
      </c>
      <c r="B118" s="225" t="s">
        <v>919</v>
      </c>
      <c r="C118" s="221">
        <f t="shared" si="2"/>
        <v>7</v>
      </c>
      <c r="D118" s="221">
        <v>51201000</v>
      </c>
      <c r="F118" s="221" t="s">
        <v>341</v>
      </c>
      <c r="G118" s="222">
        <v>107164504</v>
      </c>
      <c r="H118" s="222">
        <v>0</v>
      </c>
      <c r="I118" s="222">
        <f t="shared" si="3"/>
        <v>107164504</v>
      </c>
    </row>
    <row r="119" spans="1:9" x14ac:dyDescent="0.2">
      <c r="A119" s="221" t="s">
        <v>5</v>
      </c>
      <c r="B119" s="225" t="s">
        <v>920</v>
      </c>
      <c r="C119" s="221">
        <f t="shared" si="2"/>
        <v>7</v>
      </c>
      <c r="D119" s="221">
        <v>51202000</v>
      </c>
      <c r="F119" s="221" t="s">
        <v>400</v>
      </c>
      <c r="G119" s="222">
        <v>391600</v>
      </c>
      <c r="H119" s="222">
        <v>0</v>
      </c>
      <c r="I119" s="222">
        <f t="shared" si="3"/>
        <v>391600</v>
      </c>
    </row>
    <row r="120" spans="1:9" x14ac:dyDescent="0.2">
      <c r="A120" s="221" t="s">
        <v>5</v>
      </c>
      <c r="B120" s="225" t="s">
        <v>921</v>
      </c>
      <c r="C120" s="221">
        <f t="shared" si="2"/>
        <v>7</v>
      </c>
      <c r="D120" s="221">
        <v>51211000</v>
      </c>
      <c r="F120" s="221" t="s">
        <v>708</v>
      </c>
      <c r="G120" s="222">
        <v>0</v>
      </c>
      <c r="H120" s="222">
        <v>707495156.13999999</v>
      </c>
      <c r="I120" s="222">
        <f t="shared" si="3"/>
        <v>-707495156.13999999</v>
      </c>
    </row>
    <row r="121" spans="1:9" x14ac:dyDescent="0.2">
      <c r="A121" s="221" t="s">
        <v>5</v>
      </c>
      <c r="B121" s="225" t="s">
        <v>922</v>
      </c>
      <c r="C121" s="221">
        <f t="shared" si="2"/>
        <v>7</v>
      </c>
      <c r="D121" s="221">
        <v>51221000</v>
      </c>
      <c r="F121" s="221" t="s">
        <v>714</v>
      </c>
      <c r="G121" s="222">
        <v>0</v>
      </c>
      <c r="H121" s="222">
        <v>927250331.52999997</v>
      </c>
      <c r="I121" s="222">
        <f t="shared" si="3"/>
        <v>-927250331.52999997</v>
      </c>
    </row>
    <row r="122" spans="1:9" x14ac:dyDescent="0.2">
      <c r="A122" s="221" t="s">
        <v>5</v>
      </c>
      <c r="B122" s="225" t="s">
        <v>923</v>
      </c>
      <c r="C122" s="221">
        <f t="shared" si="2"/>
        <v>7</v>
      </c>
      <c r="D122" s="221">
        <v>51231000</v>
      </c>
      <c r="F122" s="221" t="s">
        <v>716</v>
      </c>
      <c r="G122" s="222">
        <v>0</v>
      </c>
      <c r="H122" s="222">
        <v>255091774.36000001</v>
      </c>
      <c r="I122" s="222">
        <f t="shared" si="3"/>
        <v>-255091774.36000001</v>
      </c>
    </row>
    <row r="123" spans="1:9" x14ac:dyDescent="0.2">
      <c r="A123" s="221" t="s">
        <v>5</v>
      </c>
      <c r="B123" s="225" t="s">
        <v>924</v>
      </c>
      <c r="C123" s="221">
        <f t="shared" si="2"/>
        <v>7</v>
      </c>
      <c r="D123" s="221">
        <v>51241000</v>
      </c>
      <c r="F123" s="221" t="s">
        <v>719</v>
      </c>
      <c r="G123" s="222">
        <v>0</v>
      </c>
      <c r="H123" s="222">
        <v>175115401.94</v>
      </c>
      <c r="I123" s="222">
        <f t="shared" si="3"/>
        <v>-175115401.94</v>
      </c>
    </row>
    <row r="124" spans="1:9" x14ac:dyDescent="0.2">
      <c r="A124" s="221" t="s">
        <v>5</v>
      </c>
      <c r="B124" s="225" t="s">
        <v>3982</v>
      </c>
      <c r="C124" s="221">
        <f t="shared" si="2"/>
        <v>7</v>
      </c>
      <c r="D124" s="221">
        <v>51800000</v>
      </c>
      <c r="F124" s="221" t="s">
        <v>407</v>
      </c>
      <c r="G124" s="222">
        <v>0</v>
      </c>
      <c r="H124" s="222">
        <v>25334072.120000001</v>
      </c>
      <c r="I124" s="222">
        <f t="shared" si="3"/>
        <v>-25334072.120000001</v>
      </c>
    </row>
    <row r="125" spans="1:9" x14ac:dyDescent="0.2">
      <c r="A125" s="221" t="s">
        <v>5</v>
      </c>
      <c r="B125" s="225" t="s">
        <v>935</v>
      </c>
      <c r="C125" s="221">
        <f t="shared" si="2"/>
        <v>7</v>
      </c>
      <c r="D125" s="221">
        <v>51910000</v>
      </c>
      <c r="F125" s="221" t="s">
        <v>721</v>
      </c>
      <c r="G125" s="222">
        <v>0</v>
      </c>
      <c r="H125" s="222">
        <v>1500000000</v>
      </c>
      <c r="I125" s="222">
        <f t="shared" si="3"/>
        <v>-1500000000</v>
      </c>
    </row>
    <row r="126" spans="1:9" x14ac:dyDescent="0.2">
      <c r="A126" s="221" t="s">
        <v>5</v>
      </c>
      <c r="B126" s="225" t="s">
        <v>936</v>
      </c>
      <c r="C126" s="221">
        <f t="shared" si="2"/>
        <v>7</v>
      </c>
      <c r="D126" s="221">
        <v>51920000</v>
      </c>
      <c r="F126" s="221" t="s">
        <v>408</v>
      </c>
      <c r="G126" s="222">
        <v>0</v>
      </c>
      <c r="H126" s="222">
        <v>700000000</v>
      </c>
      <c r="I126" s="222">
        <f t="shared" si="3"/>
        <v>-700000000</v>
      </c>
    </row>
    <row r="127" spans="1:9" x14ac:dyDescent="0.2">
      <c r="A127" s="221" t="s">
        <v>5</v>
      </c>
      <c r="B127" s="225" t="s">
        <v>939</v>
      </c>
      <c r="C127" s="221">
        <f t="shared" si="2"/>
        <v>7</v>
      </c>
      <c r="D127" s="221">
        <v>51940000</v>
      </c>
      <c r="F127" s="221" t="s">
        <v>412</v>
      </c>
      <c r="G127" s="222">
        <v>0</v>
      </c>
      <c r="H127" s="222">
        <v>1000000000</v>
      </c>
      <c r="I127" s="222">
        <f t="shared" si="3"/>
        <v>-1000000000</v>
      </c>
    </row>
    <row r="128" spans="1:9" x14ac:dyDescent="0.2">
      <c r="A128" s="221" t="s">
        <v>5</v>
      </c>
      <c r="B128" s="225" t="s">
        <v>940</v>
      </c>
      <c r="C128" s="221">
        <f t="shared" si="2"/>
        <v>7</v>
      </c>
      <c r="D128" s="221">
        <v>51950000</v>
      </c>
      <c r="F128" s="221" t="s">
        <v>410</v>
      </c>
      <c r="G128" s="222">
        <v>0</v>
      </c>
      <c r="H128" s="222">
        <v>600000000</v>
      </c>
      <c r="I128" s="222">
        <f t="shared" si="3"/>
        <v>-600000000</v>
      </c>
    </row>
    <row r="129" spans="1:9" x14ac:dyDescent="0.2">
      <c r="A129" s="221" t="s">
        <v>5</v>
      </c>
      <c r="B129" s="225" t="s">
        <v>4000</v>
      </c>
      <c r="C129" s="221">
        <f t="shared" si="2"/>
        <v>7</v>
      </c>
      <c r="D129" s="221">
        <v>53110000</v>
      </c>
      <c r="F129" s="221" t="s">
        <v>416</v>
      </c>
      <c r="G129" s="222">
        <v>1178564.6200000001</v>
      </c>
      <c r="H129" s="222">
        <v>0</v>
      </c>
      <c r="I129" s="222">
        <f t="shared" si="3"/>
        <v>1178564.6200000001</v>
      </c>
    </row>
    <row r="130" spans="1:9" x14ac:dyDescent="0.2">
      <c r="A130" s="221" t="s">
        <v>5</v>
      </c>
      <c r="B130" s="225" t="s">
        <v>4003</v>
      </c>
      <c r="C130" s="221">
        <f t="shared" ref="C130:C193" si="4">+LEN(B:B)</f>
        <v>7</v>
      </c>
      <c r="D130" s="221">
        <v>53200000</v>
      </c>
      <c r="F130" s="221" t="s">
        <v>162</v>
      </c>
      <c r="G130" s="222">
        <v>7152689</v>
      </c>
      <c r="H130" s="222">
        <v>0</v>
      </c>
      <c r="I130" s="222">
        <f t="shared" ref="I130:I193" si="5">+G:G-H:H</f>
        <v>7152689</v>
      </c>
    </row>
    <row r="131" spans="1:9" x14ac:dyDescent="0.2">
      <c r="A131" s="221" t="s">
        <v>5</v>
      </c>
      <c r="B131" s="225" t="s">
        <v>4005</v>
      </c>
      <c r="C131" s="221">
        <f t="shared" si="4"/>
        <v>7</v>
      </c>
      <c r="D131" s="221">
        <v>53200000</v>
      </c>
      <c r="F131" s="221" t="s">
        <v>350</v>
      </c>
      <c r="G131" s="222">
        <v>8481</v>
      </c>
      <c r="H131" s="222">
        <v>0</v>
      </c>
      <c r="I131" s="222">
        <f t="shared" si="5"/>
        <v>8481</v>
      </c>
    </row>
    <row r="132" spans="1:9" x14ac:dyDescent="0.2">
      <c r="A132" s="221" t="s">
        <v>5</v>
      </c>
      <c r="B132" s="225" t="s">
        <v>944</v>
      </c>
      <c r="C132" s="221">
        <f t="shared" si="4"/>
        <v>7</v>
      </c>
      <c r="D132" s="221">
        <v>53300000</v>
      </c>
      <c r="F132" s="221" t="s">
        <v>351</v>
      </c>
      <c r="G132" s="222">
        <v>12076890.970000001</v>
      </c>
      <c r="H132" s="222">
        <v>0</v>
      </c>
      <c r="I132" s="222">
        <f t="shared" si="5"/>
        <v>12076890.970000001</v>
      </c>
    </row>
    <row r="133" spans="1:9" x14ac:dyDescent="0.2">
      <c r="A133" s="221" t="s">
        <v>5</v>
      </c>
      <c r="B133" s="225" t="s">
        <v>945</v>
      </c>
      <c r="C133" s="221">
        <f t="shared" si="4"/>
        <v>7</v>
      </c>
      <c r="D133" s="221">
        <v>58000000</v>
      </c>
      <c r="F133" s="221" t="s">
        <v>724</v>
      </c>
      <c r="G133" s="222">
        <v>20000</v>
      </c>
      <c r="H133" s="222">
        <v>0</v>
      </c>
      <c r="I133" s="222">
        <f t="shared" si="5"/>
        <v>20000</v>
      </c>
    </row>
    <row r="134" spans="1:9" x14ac:dyDescent="0.2">
      <c r="A134" s="221" t="s">
        <v>5</v>
      </c>
      <c r="B134" s="225" t="s">
        <v>946</v>
      </c>
      <c r="C134" s="221">
        <f t="shared" si="4"/>
        <v>7</v>
      </c>
      <c r="D134" s="221">
        <v>60101000</v>
      </c>
      <c r="F134" s="221" t="s">
        <v>359</v>
      </c>
      <c r="G134" s="222">
        <v>319194849.98000002</v>
      </c>
      <c r="H134" s="222">
        <v>0</v>
      </c>
      <c r="I134" s="222">
        <f t="shared" si="5"/>
        <v>319194849.98000002</v>
      </c>
    </row>
    <row r="135" spans="1:9" x14ac:dyDescent="0.2">
      <c r="A135" s="221" t="s">
        <v>5</v>
      </c>
      <c r="B135" s="225" t="s">
        <v>4026</v>
      </c>
      <c r="C135" s="221">
        <f t="shared" si="4"/>
        <v>7</v>
      </c>
      <c r="D135" s="221">
        <v>60101000</v>
      </c>
      <c r="F135" s="221" t="s">
        <v>354</v>
      </c>
      <c r="G135" s="222">
        <v>7515140734</v>
      </c>
      <c r="H135" s="222">
        <v>0</v>
      </c>
      <c r="I135" s="222">
        <f t="shared" si="5"/>
        <v>7515140734</v>
      </c>
    </row>
    <row r="136" spans="1:9" x14ac:dyDescent="0.2">
      <c r="A136" s="221" t="s">
        <v>5</v>
      </c>
      <c r="B136" s="225" t="s">
        <v>4035</v>
      </c>
      <c r="C136" s="221">
        <f t="shared" si="4"/>
        <v>7</v>
      </c>
      <c r="D136" s="221">
        <v>60102000</v>
      </c>
      <c r="F136" s="221" t="s">
        <v>424</v>
      </c>
      <c r="G136" s="222">
        <v>124402575</v>
      </c>
      <c r="H136" s="222">
        <v>0</v>
      </c>
      <c r="I136" s="222">
        <f t="shared" si="5"/>
        <v>124402575</v>
      </c>
    </row>
    <row r="137" spans="1:9" x14ac:dyDescent="0.2">
      <c r="A137" s="221" t="s">
        <v>5</v>
      </c>
      <c r="B137" s="225" t="s">
        <v>4047</v>
      </c>
      <c r="C137" s="221">
        <f t="shared" si="4"/>
        <v>7</v>
      </c>
      <c r="D137" s="221">
        <v>60103000</v>
      </c>
      <c r="F137" s="221" t="s">
        <v>356</v>
      </c>
      <c r="G137" s="222">
        <v>1801346358.5599999</v>
      </c>
      <c r="H137" s="222">
        <v>0</v>
      </c>
      <c r="I137" s="222">
        <f t="shared" si="5"/>
        <v>1801346358.5599999</v>
      </c>
    </row>
    <row r="138" spans="1:9" x14ac:dyDescent="0.2">
      <c r="A138" s="221" t="s">
        <v>5</v>
      </c>
      <c r="B138" s="225" t="s">
        <v>4102</v>
      </c>
      <c r="C138" s="221">
        <f t="shared" si="4"/>
        <v>7</v>
      </c>
      <c r="D138" s="221">
        <v>60103000</v>
      </c>
      <c r="F138" s="221" t="s">
        <v>357</v>
      </c>
      <c r="G138" s="222">
        <v>379546466.44999999</v>
      </c>
      <c r="H138" s="222">
        <v>0</v>
      </c>
      <c r="I138" s="222">
        <f t="shared" si="5"/>
        <v>379546466.44999999</v>
      </c>
    </row>
    <row r="139" spans="1:9" x14ac:dyDescent="0.2">
      <c r="A139" s="221" t="s">
        <v>5</v>
      </c>
      <c r="B139" s="225" t="s">
        <v>947</v>
      </c>
      <c r="C139" s="221">
        <f t="shared" si="4"/>
        <v>7</v>
      </c>
      <c r="D139" s="221">
        <v>60110000</v>
      </c>
      <c r="F139" s="221" t="s">
        <v>360</v>
      </c>
      <c r="G139" s="222">
        <v>29817600</v>
      </c>
      <c r="H139" s="222">
        <v>0</v>
      </c>
      <c r="I139" s="222">
        <f t="shared" si="5"/>
        <v>29817600</v>
      </c>
    </row>
    <row r="140" spans="1:9" x14ac:dyDescent="0.2">
      <c r="A140" s="221" t="s">
        <v>5</v>
      </c>
      <c r="B140" s="225" t="s">
        <v>948</v>
      </c>
      <c r="C140" s="221">
        <f t="shared" si="4"/>
        <v>7</v>
      </c>
      <c r="D140" s="221">
        <v>60110000</v>
      </c>
      <c r="F140" s="221" t="s">
        <v>361</v>
      </c>
      <c r="G140" s="222">
        <v>2616501249.1300001</v>
      </c>
      <c r="H140" s="222">
        <v>0</v>
      </c>
      <c r="I140" s="222">
        <f t="shared" si="5"/>
        <v>2616501249.1300001</v>
      </c>
    </row>
    <row r="141" spans="1:9" x14ac:dyDescent="0.2">
      <c r="A141" s="221" t="s">
        <v>5</v>
      </c>
      <c r="B141" s="225" t="s">
        <v>949</v>
      </c>
      <c r="C141" s="221">
        <f t="shared" si="4"/>
        <v>7</v>
      </c>
      <c r="D141" s="221">
        <v>60110000</v>
      </c>
      <c r="F141" s="221" t="s">
        <v>362</v>
      </c>
      <c r="G141" s="222">
        <v>470750</v>
      </c>
      <c r="H141" s="222">
        <v>0</v>
      </c>
      <c r="I141" s="222">
        <f t="shared" si="5"/>
        <v>470750</v>
      </c>
    </row>
    <row r="142" spans="1:9" x14ac:dyDescent="0.2">
      <c r="A142" s="221" t="s">
        <v>5</v>
      </c>
      <c r="B142" s="225" t="s">
        <v>951</v>
      </c>
      <c r="C142" s="221">
        <f t="shared" si="4"/>
        <v>7</v>
      </c>
      <c r="D142" s="221">
        <v>60201000</v>
      </c>
      <c r="F142" s="221" t="s">
        <v>430</v>
      </c>
      <c r="G142" s="222">
        <v>458292186.12</v>
      </c>
      <c r="H142" s="222">
        <v>0</v>
      </c>
      <c r="I142" s="222">
        <f t="shared" si="5"/>
        <v>458292186.12</v>
      </c>
    </row>
    <row r="143" spans="1:9" x14ac:dyDescent="0.2">
      <c r="A143" s="221" t="s">
        <v>5</v>
      </c>
      <c r="B143" s="225" t="s">
        <v>952</v>
      </c>
      <c r="C143" s="221">
        <f t="shared" si="4"/>
        <v>7</v>
      </c>
      <c r="D143" s="221">
        <v>60205000</v>
      </c>
      <c r="F143" s="221" t="s">
        <v>432</v>
      </c>
      <c r="G143" s="222">
        <v>2535700.11</v>
      </c>
      <c r="H143" s="222">
        <v>0</v>
      </c>
      <c r="I143" s="222">
        <f t="shared" si="5"/>
        <v>2535700.11</v>
      </c>
    </row>
    <row r="144" spans="1:9" x14ac:dyDescent="0.2">
      <c r="A144" s="221" t="s">
        <v>5</v>
      </c>
      <c r="B144" s="225" t="s">
        <v>953</v>
      </c>
      <c r="C144" s="221">
        <f t="shared" si="4"/>
        <v>7</v>
      </c>
      <c r="D144" s="221">
        <v>60205300</v>
      </c>
      <c r="F144" s="221" t="s">
        <v>367</v>
      </c>
      <c r="G144" s="222">
        <v>94353886.200000003</v>
      </c>
      <c r="H144" s="222">
        <v>0</v>
      </c>
      <c r="I144" s="222">
        <f t="shared" si="5"/>
        <v>94353886.200000003</v>
      </c>
    </row>
    <row r="145" spans="1:9" x14ac:dyDescent="0.2">
      <c r="A145" s="221" t="s">
        <v>5</v>
      </c>
      <c r="B145" s="225" t="s">
        <v>954</v>
      </c>
      <c r="C145" s="221">
        <f t="shared" si="4"/>
        <v>7</v>
      </c>
      <c r="D145" s="221">
        <v>60206000</v>
      </c>
      <c r="F145" s="221" t="s">
        <v>368</v>
      </c>
      <c r="G145" s="222">
        <v>3491196.67</v>
      </c>
      <c r="H145" s="222">
        <v>0</v>
      </c>
      <c r="I145" s="222">
        <f t="shared" si="5"/>
        <v>3491196.67</v>
      </c>
    </row>
    <row r="146" spans="1:9" x14ac:dyDescent="0.2">
      <c r="A146" s="221" t="s">
        <v>5</v>
      </c>
      <c r="B146" s="225" t="s">
        <v>4115</v>
      </c>
      <c r="C146" s="221">
        <f t="shared" si="4"/>
        <v>7</v>
      </c>
      <c r="D146" s="221">
        <v>60206000</v>
      </c>
      <c r="F146" s="221" t="s">
        <v>370</v>
      </c>
      <c r="G146" s="222">
        <v>7817819.3300000001</v>
      </c>
      <c r="H146" s="222">
        <v>0</v>
      </c>
      <c r="I146" s="222">
        <f t="shared" si="5"/>
        <v>7817819.3300000001</v>
      </c>
    </row>
    <row r="147" spans="1:9" x14ac:dyDescent="0.2">
      <c r="A147" s="221" t="s">
        <v>5</v>
      </c>
      <c r="B147" s="225" t="s">
        <v>955</v>
      </c>
      <c r="C147" s="221">
        <f t="shared" si="4"/>
        <v>7</v>
      </c>
      <c r="D147" s="221">
        <v>60206000</v>
      </c>
      <c r="F147" s="221" t="s">
        <v>371</v>
      </c>
      <c r="G147" s="222">
        <v>1241212.5</v>
      </c>
      <c r="H147" s="222">
        <v>0</v>
      </c>
      <c r="I147" s="222">
        <f t="shared" si="5"/>
        <v>1241212.5</v>
      </c>
    </row>
    <row r="148" spans="1:9" x14ac:dyDescent="0.2">
      <c r="A148" s="221" t="s">
        <v>5</v>
      </c>
      <c r="B148" s="225" t="s">
        <v>956</v>
      </c>
      <c r="C148" s="221">
        <f t="shared" si="4"/>
        <v>7</v>
      </c>
      <c r="D148" s="221">
        <v>60209000</v>
      </c>
      <c r="F148" s="221" t="s">
        <v>372</v>
      </c>
      <c r="G148" s="222">
        <v>84271163.049999997</v>
      </c>
      <c r="H148" s="222">
        <v>0</v>
      </c>
      <c r="I148" s="222">
        <f t="shared" si="5"/>
        <v>84271163.049999997</v>
      </c>
    </row>
    <row r="149" spans="1:9" x14ac:dyDescent="0.2">
      <c r="A149" s="221" t="s">
        <v>5</v>
      </c>
      <c r="B149" s="225" t="s">
        <v>957</v>
      </c>
      <c r="C149" s="221">
        <f t="shared" si="4"/>
        <v>7</v>
      </c>
      <c r="D149" s="221">
        <v>60310000</v>
      </c>
      <c r="F149" s="221" t="s">
        <v>373</v>
      </c>
      <c r="G149" s="222">
        <v>0</v>
      </c>
      <c r="H149" s="222">
        <v>708588275.74000001</v>
      </c>
      <c r="I149" s="222">
        <f t="shared" si="5"/>
        <v>-708588275.74000001</v>
      </c>
    </row>
    <row r="150" spans="1:9" x14ac:dyDescent="0.2">
      <c r="A150" s="221" t="s">
        <v>5</v>
      </c>
      <c r="B150" s="225" t="s">
        <v>4129</v>
      </c>
      <c r="C150" s="221">
        <f t="shared" si="4"/>
        <v>7</v>
      </c>
      <c r="D150" s="221">
        <v>60310000</v>
      </c>
      <c r="F150" s="221" t="s">
        <v>374</v>
      </c>
      <c r="G150" s="222">
        <v>0</v>
      </c>
      <c r="H150" s="222">
        <v>1629598340.6300001</v>
      </c>
      <c r="I150" s="222">
        <f t="shared" si="5"/>
        <v>-1629598340.6300001</v>
      </c>
    </row>
    <row r="151" spans="1:9" x14ac:dyDescent="0.2">
      <c r="A151" s="221" t="s">
        <v>5</v>
      </c>
      <c r="B151" s="225" t="s">
        <v>959</v>
      </c>
      <c r="C151" s="221">
        <f t="shared" si="4"/>
        <v>7</v>
      </c>
      <c r="D151" s="221">
        <v>60606000</v>
      </c>
      <c r="F151" s="221" t="s">
        <v>383</v>
      </c>
      <c r="G151" s="222">
        <v>1459300</v>
      </c>
      <c r="H151" s="222">
        <v>0</v>
      </c>
      <c r="I151" s="222">
        <f t="shared" si="5"/>
        <v>1459300</v>
      </c>
    </row>
    <row r="152" spans="1:9" x14ac:dyDescent="0.2">
      <c r="A152" s="221" t="s">
        <v>5</v>
      </c>
      <c r="B152" s="225" t="s">
        <v>960</v>
      </c>
      <c r="C152" s="221">
        <f t="shared" si="4"/>
        <v>7</v>
      </c>
      <c r="D152" s="221">
        <v>60608000</v>
      </c>
      <c r="F152" s="221" t="s">
        <v>170</v>
      </c>
      <c r="G152" s="222">
        <v>3261254.79</v>
      </c>
      <c r="H152" s="222">
        <v>0</v>
      </c>
      <c r="I152" s="222">
        <f t="shared" si="5"/>
        <v>3261254.79</v>
      </c>
    </row>
    <row r="153" spans="1:9" x14ac:dyDescent="0.2">
      <c r="A153" s="221" t="s">
        <v>5</v>
      </c>
      <c r="B153" s="225" t="s">
        <v>961</v>
      </c>
      <c r="C153" s="221">
        <f t="shared" si="4"/>
        <v>7</v>
      </c>
      <c r="D153" s="221">
        <v>60610000</v>
      </c>
      <c r="F153" s="221" t="s">
        <v>442</v>
      </c>
      <c r="G153" s="222">
        <v>550342167.14999998</v>
      </c>
      <c r="H153" s="222">
        <v>0</v>
      </c>
      <c r="I153" s="222">
        <f t="shared" si="5"/>
        <v>550342167.14999998</v>
      </c>
    </row>
    <row r="154" spans="1:9" x14ac:dyDescent="0.2">
      <c r="A154" s="221" t="s">
        <v>5</v>
      </c>
      <c r="B154" s="225" t="s">
        <v>963</v>
      </c>
      <c r="C154" s="221">
        <f t="shared" si="4"/>
        <v>7</v>
      </c>
      <c r="D154" s="221">
        <v>60620000</v>
      </c>
      <c r="F154" s="221" t="s">
        <v>378</v>
      </c>
      <c r="G154" s="222">
        <v>133514606.68000001</v>
      </c>
      <c r="H154" s="222">
        <v>0</v>
      </c>
      <c r="I154" s="222">
        <f t="shared" si="5"/>
        <v>133514606.68000001</v>
      </c>
    </row>
    <row r="155" spans="1:9" x14ac:dyDescent="0.2">
      <c r="A155" s="221" t="s">
        <v>5</v>
      </c>
      <c r="B155" s="225" t="s">
        <v>4176</v>
      </c>
      <c r="C155" s="221">
        <f t="shared" si="4"/>
        <v>7</v>
      </c>
      <c r="D155" s="221">
        <v>60621000</v>
      </c>
      <c r="F155" s="221" t="s">
        <v>379</v>
      </c>
      <c r="G155" s="222">
        <v>244220726.53</v>
      </c>
      <c r="H155" s="222">
        <v>0</v>
      </c>
      <c r="I155" s="222">
        <f t="shared" si="5"/>
        <v>244220726.53</v>
      </c>
    </row>
    <row r="156" spans="1:9" x14ac:dyDescent="0.2">
      <c r="A156" s="221" t="s">
        <v>5</v>
      </c>
      <c r="B156" s="225" t="s">
        <v>964</v>
      </c>
      <c r="C156" s="221">
        <f t="shared" si="4"/>
        <v>7</v>
      </c>
      <c r="D156" s="221">
        <v>60630000</v>
      </c>
      <c r="F156" s="221" t="s">
        <v>380</v>
      </c>
      <c r="G156" s="222">
        <v>7617700</v>
      </c>
      <c r="H156" s="222">
        <v>0</v>
      </c>
      <c r="I156" s="222">
        <f t="shared" si="5"/>
        <v>7617700</v>
      </c>
    </row>
    <row r="157" spans="1:9" x14ac:dyDescent="0.2">
      <c r="A157" s="221" t="s">
        <v>5</v>
      </c>
      <c r="B157" s="225" t="s">
        <v>965</v>
      </c>
      <c r="C157" s="221">
        <f t="shared" si="4"/>
        <v>7</v>
      </c>
      <c r="D157" s="221">
        <v>60640000</v>
      </c>
      <c r="F157" s="221" t="s">
        <v>382</v>
      </c>
      <c r="G157" s="222">
        <v>54551449.369999997</v>
      </c>
      <c r="H157" s="222">
        <v>0</v>
      </c>
      <c r="I157" s="222">
        <f t="shared" si="5"/>
        <v>54551449.369999997</v>
      </c>
    </row>
    <row r="158" spans="1:9" x14ac:dyDescent="0.2">
      <c r="A158" s="221" t="s">
        <v>5</v>
      </c>
      <c r="B158" s="225" t="s">
        <v>4178</v>
      </c>
      <c r="C158" s="221">
        <f t="shared" si="4"/>
        <v>7</v>
      </c>
      <c r="D158" s="221">
        <v>60641000</v>
      </c>
      <c r="F158" s="221" t="s">
        <v>446</v>
      </c>
      <c r="G158" s="222">
        <v>290052705.07999998</v>
      </c>
      <c r="H158" s="222">
        <v>0</v>
      </c>
      <c r="I158" s="222">
        <f t="shared" si="5"/>
        <v>290052705.07999998</v>
      </c>
    </row>
    <row r="159" spans="1:9" x14ac:dyDescent="0.2">
      <c r="A159" s="221" t="s">
        <v>5</v>
      </c>
      <c r="B159" s="225" t="s">
        <v>966</v>
      </c>
      <c r="C159" s="221">
        <f t="shared" si="4"/>
        <v>7</v>
      </c>
      <c r="D159" s="221">
        <v>60650000</v>
      </c>
      <c r="F159" s="221" t="s">
        <v>167</v>
      </c>
      <c r="G159" s="222">
        <v>197267532.86000001</v>
      </c>
      <c r="H159" s="222">
        <v>0</v>
      </c>
      <c r="I159" s="222">
        <f t="shared" si="5"/>
        <v>197267532.86000001</v>
      </c>
    </row>
    <row r="160" spans="1:9" x14ac:dyDescent="0.2">
      <c r="A160" s="221" t="s">
        <v>5</v>
      </c>
      <c r="B160" s="225" t="s">
        <v>969</v>
      </c>
      <c r="C160" s="221">
        <f t="shared" si="4"/>
        <v>7</v>
      </c>
      <c r="D160" s="221">
        <v>60670000</v>
      </c>
      <c r="F160" s="221" t="s">
        <v>385</v>
      </c>
      <c r="G160" s="222">
        <v>12451554.51</v>
      </c>
      <c r="H160" s="222">
        <v>0</v>
      </c>
      <c r="I160" s="222">
        <f t="shared" si="5"/>
        <v>12451554.51</v>
      </c>
    </row>
    <row r="161" spans="1:9" x14ac:dyDescent="0.2">
      <c r="A161" s="221" t="s">
        <v>5</v>
      </c>
      <c r="B161" s="225" t="s">
        <v>970</v>
      </c>
      <c r="C161" s="221">
        <f t="shared" si="4"/>
        <v>7</v>
      </c>
      <c r="D161" s="221">
        <v>60680000</v>
      </c>
      <c r="F161" s="221" t="s">
        <v>375</v>
      </c>
      <c r="G161" s="222">
        <v>22522086.34</v>
      </c>
      <c r="H161" s="222">
        <v>0</v>
      </c>
      <c r="I161" s="222">
        <f t="shared" si="5"/>
        <v>22522086.34</v>
      </c>
    </row>
    <row r="162" spans="1:9" x14ac:dyDescent="0.2">
      <c r="A162" s="221" t="s">
        <v>5</v>
      </c>
      <c r="B162" s="225" t="s">
        <v>971</v>
      </c>
      <c r="C162" s="221">
        <f t="shared" si="4"/>
        <v>7</v>
      </c>
      <c r="D162" s="221">
        <v>60690000</v>
      </c>
      <c r="F162" s="221" t="s">
        <v>387</v>
      </c>
      <c r="G162" s="222">
        <v>2321032</v>
      </c>
      <c r="H162" s="222">
        <v>0</v>
      </c>
      <c r="I162" s="222">
        <f t="shared" si="5"/>
        <v>2321032</v>
      </c>
    </row>
    <row r="163" spans="1:9" x14ac:dyDescent="0.2">
      <c r="A163" s="221" t="s">
        <v>5</v>
      </c>
      <c r="B163" s="225" t="s">
        <v>974</v>
      </c>
      <c r="C163" s="221">
        <f t="shared" si="4"/>
        <v>7</v>
      </c>
      <c r="D163" s="221">
        <v>60801000</v>
      </c>
      <c r="F163" s="221" t="s">
        <v>457</v>
      </c>
      <c r="G163" s="222">
        <v>476600425.54000002</v>
      </c>
      <c r="H163" s="222">
        <v>0</v>
      </c>
      <c r="I163" s="222">
        <f t="shared" si="5"/>
        <v>476600425.54000002</v>
      </c>
    </row>
    <row r="164" spans="1:9" x14ac:dyDescent="0.2">
      <c r="A164" s="221" t="s">
        <v>5</v>
      </c>
      <c r="B164" s="225" t="s">
        <v>975</v>
      </c>
      <c r="C164" s="221">
        <f t="shared" si="4"/>
        <v>7</v>
      </c>
      <c r="D164" s="221">
        <v>60802000</v>
      </c>
      <c r="F164" s="221" t="s">
        <v>732</v>
      </c>
      <c r="G164" s="222">
        <v>1692904</v>
      </c>
      <c r="H164" s="222">
        <v>0</v>
      </c>
      <c r="I164" s="222">
        <f t="shared" si="5"/>
        <v>1692904</v>
      </c>
    </row>
    <row r="165" spans="1:9" x14ac:dyDescent="0.2">
      <c r="A165" s="221" t="s">
        <v>5</v>
      </c>
      <c r="B165" s="225" t="s">
        <v>976</v>
      </c>
      <c r="C165" s="221">
        <f t="shared" si="4"/>
        <v>7</v>
      </c>
      <c r="D165" s="221">
        <v>60803000</v>
      </c>
      <c r="F165" s="221" t="s">
        <v>459</v>
      </c>
      <c r="G165" s="222">
        <v>6476016</v>
      </c>
      <c r="H165" s="222">
        <v>0</v>
      </c>
      <c r="I165" s="222">
        <f t="shared" si="5"/>
        <v>6476016</v>
      </c>
    </row>
    <row r="166" spans="1:9" x14ac:dyDescent="0.2">
      <c r="A166" s="221" t="s">
        <v>5</v>
      </c>
      <c r="B166" s="225" t="s">
        <v>977</v>
      </c>
      <c r="C166" s="221">
        <f t="shared" si="4"/>
        <v>7</v>
      </c>
      <c r="D166" s="221">
        <v>60804000</v>
      </c>
      <c r="F166" s="221" t="s">
        <v>461</v>
      </c>
      <c r="G166" s="222">
        <v>5150562.0999999996</v>
      </c>
      <c r="H166" s="222">
        <v>0</v>
      </c>
      <c r="I166" s="222">
        <f t="shared" si="5"/>
        <v>5150562.0999999996</v>
      </c>
    </row>
    <row r="167" spans="1:9" x14ac:dyDescent="0.2">
      <c r="A167" s="221" t="s">
        <v>5</v>
      </c>
      <c r="B167" s="225" t="s">
        <v>4200</v>
      </c>
      <c r="C167" s="221">
        <f t="shared" si="4"/>
        <v>7</v>
      </c>
      <c r="D167" s="221">
        <v>60807000</v>
      </c>
      <c r="F167" s="221" t="s">
        <v>2138</v>
      </c>
      <c r="G167" s="222">
        <v>32548</v>
      </c>
      <c r="H167" s="222">
        <v>0</v>
      </c>
      <c r="I167" s="222">
        <f t="shared" si="5"/>
        <v>32548</v>
      </c>
    </row>
    <row r="168" spans="1:9" x14ac:dyDescent="0.2">
      <c r="A168" s="221" t="s">
        <v>5</v>
      </c>
      <c r="B168" s="225" t="s">
        <v>979</v>
      </c>
      <c r="C168" s="221">
        <f t="shared" si="4"/>
        <v>7</v>
      </c>
      <c r="D168" s="221">
        <v>60808000</v>
      </c>
      <c r="F168" s="221" t="s">
        <v>464</v>
      </c>
      <c r="G168" s="222">
        <v>8837250</v>
      </c>
      <c r="H168" s="222">
        <v>0</v>
      </c>
      <c r="I168" s="222">
        <f t="shared" si="5"/>
        <v>8837250</v>
      </c>
    </row>
    <row r="169" spans="1:9" x14ac:dyDescent="0.2">
      <c r="A169" s="221" t="s">
        <v>5</v>
      </c>
      <c r="B169" s="225" t="s">
        <v>980</v>
      </c>
      <c r="C169" s="221">
        <f t="shared" si="4"/>
        <v>7</v>
      </c>
      <c r="D169" s="221">
        <v>60809000</v>
      </c>
      <c r="F169" s="221" t="s">
        <v>733</v>
      </c>
      <c r="G169" s="222">
        <v>516000</v>
      </c>
      <c r="H169" s="222">
        <v>0</v>
      </c>
      <c r="I169" s="222">
        <f t="shared" si="5"/>
        <v>516000</v>
      </c>
    </row>
    <row r="170" spans="1:9" x14ac:dyDescent="0.2">
      <c r="A170" s="221" t="s">
        <v>5</v>
      </c>
      <c r="B170" s="225" t="s">
        <v>981</v>
      </c>
      <c r="C170" s="221">
        <f t="shared" si="4"/>
        <v>7</v>
      </c>
      <c r="D170" s="221">
        <v>60811000</v>
      </c>
      <c r="F170" s="221" t="s">
        <v>466</v>
      </c>
      <c r="G170" s="222">
        <v>16105945.01</v>
      </c>
      <c r="H170" s="222">
        <v>0</v>
      </c>
      <c r="I170" s="222">
        <f t="shared" si="5"/>
        <v>16105945.01</v>
      </c>
    </row>
    <row r="171" spans="1:9" x14ac:dyDescent="0.2">
      <c r="A171" s="221" t="s">
        <v>5</v>
      </c>
      <c r="B171" s="225" t="s">
        <v>982</v>
      </c>
      <c r="C171" s="221">
        <f t="shared" si="4"/>
        <v>7</v>
      </c>
      <c r="D171" s="221">
        <v>60811100</v>
      </c>
      <c r="F171" s="221" t="s">
        <v>468</v>
      </c>
      <c r="G171" s="222">
        <v>21621546.079999998</v>
      </c>
      <c r="H171" s="222">
        <v>0</v>
      </c>
      <c r="I171" s="222">
        <f t="shared" si="5"/>
        <v>21621546.079999998</v>
      </c>
    </row>
    <row r="172" spans="1:9" x14ac:dyDescent="0.2">
      <c r="A172" s="221" t="s">
        <v>5</v>
      </c>
      <c r="B172" s="225" t="s">
        <v>983</v>
      </c>
      <c r="C172" s="221">
        <f t="shared" si="4"/>
        <v>7</v>
      </c>
      <c r="D172" s="221">
        <v>60812000</v>
      </c>
      <c r="F172" s="221" t="s">
        <v>403</v>
      </c>
      <c r="G172" s="222">
        <v>11453830</v>
      </c>
      <c r="H172" s="222">
        <v>0</v>
      </c>
      <c r="I172" s="222">
        <f t="shared" si="5"/>
        <v>11453830</v>
      </c>
    </row>
    <row r="173" spans="1:9" x14ac:dyDescent="0.2">
      <c r="A173" s="221" t="s">
        <v>5</v>
      </c>
      <c r="B173" s="225" t="s">
        <v>985</v>
      </c>
      <c r="C173" s="221">
        <f t="shared" si="4"/>
        <v>7</v>
      </c>
      <c r="D173" s="221">
        <v>60817000</v>
      </c>
      <c r="F173" s="221" t="s">
        <v>404</v>
      </c>
      <c r="G173" s="222">
        <v>80511121.269999996</v>
      </c>
      <c r="H173" s="222">
        <v>0</v>
      </c>
      <c r="I173" s="222">
        <f t="shared" si="5"/>
        <v>80511121.269999996</v>
      </c>
    </row>
    <row r="174" spans="1:9" x14ac:dyDescent="0.2">
      <c r="A174" s="221" t="s">
        <v>5</v>
      </c>
      <c r="B174" s="225" t="s">
        <v>989</v>
      </c>
      <c r="C174" s="221">
        <f t="shared" si="4"/>
        <v>7</v>
      </c>
      <c r="D174" s="221">
        <v>61100000</v>
      </c>
      <c r="F174" s="221" t="s">
        <v>173</v>
      </c>
      <c r="G174" s="222">
        <v>71756762.680000007</v>
      </c>
      <c r="H174" s="222">
        <v>0</v>
      </c>
      <c r="I174" s="222">
        <f t="shared" si="5"/>
        <v>71756762.680000007</v>
      </c>
    </row>
    <row r="175" spans="1:9" x14ac:dyDescent="0.2">
      <c r="A175" s="221" t="s">
        <v>5</v>
      </c>
      <c r="B175" s="225" t="s">
        <v>990</v>
      </c>
      <c r="C175" s="221">
        <f t="shared" si="4"/>
        <v>7</v>
      </c>
      <c r="D175" s="221">
        <v>61110000</v>
      </c>
      <c r="F175" s="221" t="s">
        <v>473</v>
      </c>
      <c r="G175" s="222">
        <v>48109601.07</v>
      </c>
      <c r="H175" s="222">
        <v>0</v>
      </c>
      <c r="I175" s="222">
        <f t="shared" si="5"/>
        <v>48109601.07</v>
      </c>
    </row>
    <row r="176" spans="1:9" x14ac:dyDescent="0.2">
      <c r="A176" s="221" t="s">
        <v>5</v>
      </c>
      <c r="B176" s="225" t="s">
        <v>991</v>
      </c>
      <c r="C176" s="221">
        <f t="shared" si="4"/>
        <v>7</v>
      </c>
      <c r="D176" s="221">
        <v>61300000</v>
      </c>
      <c r="F176" s="221" t="s">
        <v>737</v>
      </c>
      <c r="G176" s="222">
        <v>59597714.18</v>
      </c>
      <c r="H176" s="222">
        <v>0</v>
      </c>
      <c r="I176" s="222">
        <f t="shared" si="5"/>
        <v>59597714.18</v>
      </c>
    </row>
    <row r="177" spans="1:9" x14ac:dyDescent="0.2">
      <c r="A177" s="221" t="s">
        <v>5</v>
      </c>
      <c r="B177" s="225" t="s">
        <v>993</v>
      </c>
      <c r="C177" s="221">
        <f t="shared" si="4"/>
        <v>7</v>
      </c>
      <c r="D177" s="221">
        <v>61302000</v>
      </c>
      <c r="F177" s="221" t="s">
        <v>738</v>
      </c>
      <c r="G177" s="222">
        <v>3660500</v>
      </c>
      <c r="H177" s="222">
        <v>0</v>
      </c>
      <c r="I177" s="222">
        <f t="shared" si="5"/>
        <v>3660500</v>
      </c>
    </row>
    <row r="178" spans="1:9" x14ac:dyDescent="0.2">
      <c r="A178" s="221" t="s">
        <v>5</v>
      </c>
      <c r="B178" s="225" t="s">
        <v>994</v>
      </c>
      <c r="C178" s="221">
        <f t="shared" si="4"/>
        <v>7</v>
      </c>
      <c r="D178" s="221">
        <v>61303000</v>
      </c>
      <c r="F178" s="221" t="s">
        <v>406</v>
      </c>
      <c r="G178" s="222">
        <v>143404275.90000001</v>
      </c>
      <c r="H178" s="222">
        <v>0</v>
      </c>
      <c r="I178" s="222">
        <f t="shared" si="5"/>
        <v>143404275.90000001</v>
      </c>
    </row>
    <row r="179" spans="1:9" x14ac:dyDescent="0.2">
      <c r="A179" s="221" t="s">
        <v>5</v>
      </c>
      <c r="B179" s="225" t="s">
        <v>996</v>
      </c>
      <c r="C179" s="221">
        <f t="shared" si="4"/>
        <v>7</v>
      </c>
      <c r="D179" s="221">
        <v>61500000</v>
      </c>
      <c r="F179" s="221" t="s">
        <v>740</v>
      </c>
      <c r="G179" s="222">
        <v>64553686.840000004</v>
      </c>
      <c r="H179" s="222">
        <v>0</v>
      </c>
      <c r="I179" s="222">
        <f t="shared" si="5"/>
        <v>64553686.840000004</v>
      </c>
    </row>
    <row r="180" spans="1:9" x14ac:dyDescent="0.2">
      <c r="A180" s="221" t="s">
        <v>5</v>
      </c>
      <c r="B180" s="225" t="s">
        <v>997</v>
      </c>
      <c r="C180" s="221">
        <f t="shared" si="4"/>
        <v>7</v>
      </c>
      <c r="D180" s="221">
        <v>61501000</v>
      </c>
      <c r="F180" s="221" t="s">
        <v>480</v>
      </c>
      <c r="G180" s="222">
        <v>6401638.0800000001</v>
      </c>
      <c r="H180" s="222">
        <v>0</v>
      </c>
      <c r="I180" s="222">
        <f t="shared" si="5"/>
        <v>6401638.0800000001</v>
      </c>
    </row>
    <row r="181" spans="1:9" x14ac:dyDescent="0.2">
      <c r="A181" s="221" t="s">
        <v>5</v>
      </c>
      <c r="B181" s="225" t="s">
        <v>998</v>
      </c>
      <c r="C181" s="221">
        <f t="shared" si="4"/>
        <v>7</v>
      </c>
      <c r="D181" s="221">
        <v>61502000</v>
      </c>
      <c r="F181" s="221" t="s">
        <v>180</v>
      </c>
      <c r="G181" s="222">
        <v>12420</v>
      </c>
      <c r="H181" s="222">
        <v>0</v>
      </c>
      <c r="I181" s="222">
        <f t="shared" si="5"/>
        <v>12420</v>
      </c>
    </row>
    <row r="182" spans="1:9" x14ac:dyDescent="0.2">
      <c r="A182" s="221" t="s">
        <v>5</v>
      </c>
      <c r="B182" s="225" t="s">
        <v>999</v>
      </c>
      <c r="C182" s="221">
        <f t="shared" si="4"/>
        <v>7</v>
      </c>
      <c r="D182" s="221">
        <v>61503000</v>
      </c>
      <c r="F182" s="221" t="s">
        <v>481</v>
      </c>
      <c r="G182" s="222">
        <v>92670021.060000002</v>
      </c>
      <c r="H182" s="222">
        <v>0</v>
      </c>
      <c r="I182" s="222">
        <f t="shared" si="5"/>
        <v>92670021.060000002</v>
      </c>
    </row>
    <row r="183" spans="1:9" x14ac:dyDescent="0.2">
      <c r="A183" s="221" t="s">
        <v>5</v>
      </c>
      <c r="B183" s="225" t="s">
        <v>1001</v>
      </c>
      <c r="C183" s="221">
        <f t="shared" si="4"/>
        <v>7</v>
      </c>
      <c r="D183" s="221">
        <v>61505000</v>
      </c>
      <c r="F183" s="221" t="s">
        <v>415</v>
      </c>
      <c r="G183" s="222">
        <v>673527</v>
      </c>
      <c r="H183" s="222">
        <v>0</v>
      </c>
      <c r="I183" s="222">
        <f t="shared" si="5"/>
        <v>673527</v>
      </c>
    </row>
    <row r="184" spans="1:9" x14ac:dyDescent="0.2">
      <c r="A184" s="221" t="s">
        <v>5</v>
      </c>
      <c r="B184" s="225" t="s">
        <v>1002</v>
      </c>
      <c r="C184" s="221">
        <f t="shared" si="4"/>
        <v>7</v>
      </c>
      <c r="D184" s="221">
        <v>61506000</v>
      </c>
      <c r="F184" s="221" t="s">
        <v>413</v>
      </c>
      <c r="G184" s="222">
        <v>27245630.420000002</v>
      </c>
      <c r="H184" s="222">
        <v>0</v>
      </c>
      <c r="I184" s="222">
        <f t="shared" si="5"/>
        <v>27245630.420000002</v>
      </c>
    </row>
    <row r="185" spans="1:9" x14ac:dyDescent="0.2">
      <c r="A185" s="221" t="s">
        <v>5</v>
      </c>
      <c r="B185" s="225" t="s">
        <v>1003</v>
      </c>
      <c r="C185" s="221">
        <f t="shared" si="4"/>
        <v>7</v>
      </c>
      <c r="D185" s="221">
        <v>61601000</v>
      </c>
      <c r="F185" s="221" t="s">
        <v>417</v>
      </c>
      <c r="G185" s="222">
        <v>4697387.13</v>
      </c>
      <c r="H185" s="222">
        <v>0</v>
      </c>
      <c r="I185" s="222">
        <f t="shared" si="5"/>
        <v>4697387.13</v>
      </c>
    </row>
    <row r="186" spans="1:9" x14ac:dyDescent="0.2">
      <c r="A186" s="221" t="s">
        <v>5</v>
      </c>
      <c r="B186" s="225" t="s">
        <v>1004</v>
      </c>
      <c r="C186" s="221">
        <f t="shared" si="4"/>
        <v>7</v>
      </c>
      <c r="D186" s="221">
        <v>61602000</v>
      </c>
      <c r="F186" s="221" t="s">
        <v>488</v>
      </c>
      <c r="G186" s="222">
        <v>25371052.289999999</v>
      </c>
      <c r="H186" s="222">
        <v>0</v>
      </c>
      <c r="I186" s="222">
        <f t="shared" si="5"/>
        <v>25371052.289999999</v>
      </c>
    </row>
    <row r="187" spans="1:9" x14ac:dyDescent="0.2">
      <c r="A187" s="221" t="s">
        <v>5</v>
      </c>
      <c r="B187" s="225" t="s">
        <v>4267</v>
      </c>
      <c r="C187" s="221">
        <f t="shared" si="4"/>
        <v>7</v>
      </c>
      <c r="D187" s="221">
        <v>61603000</v>
      </c>
      <c r="F187" s="221" t="s">
        <v>742</v>
      </c>
      <c r="G187" s="222">
        <v>1104762.1200000001</v>
      </c>
      <c r="H187" s="222">
        <v>0</v>
      </c>
      <c r="I187" s="222">
        <f t="shared" si="5"/>
        <v>1104762.1200000001</v>
      </c>
    </row>
    <row r="188" spans="1:9" x14ac:dyDescent="0.2">
      <c r="A188" s="221" t="s">
        <v>5</v>
      </c>
      <c r="B188" s="225" t="s">
        <v>4270</v>
      </c>
      <c r="C188" s="221">
        <f t="shared" si="4"/>
        <v>7</v>
      </c>
      <c r="D188" s="221">
        <v>61604000</v>
      </c>
      <c r="F188" s="221" t="s">
        <v>183</v>
      </c>
      <c r="G188" s="222">
        <v>4715848.82</v>
      </c>
      <c r="H188" s="222">
        <v>0</v>
      </c>
      <c r="I188" s="222">
        <f t="shared" si="5"/>
        <v>4715848.82</v>
      </c>
    </row>
    <row r="189" spans="1:9" x14ac:dyDescent="0.2">
      <c r="A189" s="221" t="s">
        <v>5</v>
      </c>
      <c r="B189" s="225" t="s">
        <v>1005</v>
      </c>
      <c r="C189" s="221">
        <f t="shared" si="4"/>
        <v>7</v>
      </c>
      <c r="D189" s="221">
        <v>61801000</v>
      </c>
      <c r="F189" s="221" t="s">
        <v>492</v>
      </c>
      <c r="G189" s="222">
        <v>2642400</v>
      </c>
      <c r="H189" s="222">
        <v>0</v>
      </c>
      <c r="I189" s="222">
        <f t="shared" si="5"/>
        <v>2642400</v>
      </c>
    </row>
    <row r="190" spans="1:9" x14ac:dyDescent="0.2">
      <c r="A190" s="221" t="s">
        <v>5</v>
      </c>
      <c r="B190" s="225" t="s">
        <v>1006</v>
      </c>
      <c r="C190" s="221">
        <f t="shared" si="4"/>
        <v>7</v>
      </c>
      <c r="D190" s="221">
        <v>61802000</v>
      </c>
      <c r="F190" s="221" t="s">
        <v>494</v>
      </c>
      <c r="G190" s="222">
        <v>206500</v>
      </c>
      <c r="H190" s="222">
        <v>0</v>
      </c>
      <c r="I190" s="222">
        <f t="shared" si="5"/>
        <v>206500</v>
      </c>
    </row>
    <row r="191" spans="1:9" x14ac:dyDescent="0.2">
      <c r="A191" s="221" t="s">
        <v>5</v>
      </c>
      <c r="B191" s="225" t="s">
        <v>1007</v>
      </c>
      <c r="C191" s="221">
        <f t="shared" si="4"/>
        <v>7</v>
      </c>
      <c r="D191" s="221">
        <v>62100000</v>
      </c>
      <c r="F191" s="221" t="s">
        <v>521</v>
      </c>
      <c r="G191" s="222">
        <v>1703272056.1500001</v>
      </c>
      <c r="H191" s="222">
        <v>0</v>
      </c>
      <c r="I191" s="222">
        <f t="shared" si="5"/>
        <v>1703272056.1500001</v>
      </c>
    </row>
    <row r="192" spans="1:9" x14ac:dyDescent="0.2">
      <c r="A192" s="221" t="s">
        <v>5</v>
      </c>
      <c r="B192" s="225" t="s">
        <v>1008</v>
      </c>
      <c r="C192" s="221">
        <f t="shared" si="4"/>
        <v>7</v>
      </c>
      <c r="D192" s="221">
        <v>62101000</v>
      </c>
      <c r="F192" s="221" t="s">
        <v>421</v>
      </c>
      <c r="G192" s="222">
        <v>3375000</v>
      </c>
      <c r="H192" s="222">
        <v>0</v>
      </c>
      <c r="I192" s="222">
        <f t="shared" si="5"/>
        <v>3375000</v>
      </c>
    </row>
    <row r="193" spans="1:9" x14ac:dyDescent="0.2">
      <c r="A193" s="221" t="s">
        <v>5</v>
      </c>
      <c r="B193" s="225" t="s">
        <v>1009</v>
      </c>
      <c r="C193" s="221">
        <f t="shared" si="4"/>
        <v>7</v>
      </c>
      <c r="D193" s="221">
        <v>62102000</v>
      </c>
      <c r="F193" s="221" t="s">
        <v>498</v>
      </c>
      <c r="G193" s="222">
        <v>334705932</v>
      </c>
      <c r="H193" s="222">
        <v>0</v>
      </c>
      <c r="I193" s="222">
        <f t="shared" si="5"/>
        <v>334705932</v>
      </c>
    </row>
    <row r="194" spans="1:9" x14ac:dyDescent="0.2">
      <c r="A194" s="221" t="s">
        <v>5</v>
      </c>
      <c r="B194" s="225" t="s">
        <v>4299</v>
      </c>
      <c r="C194" s="221">
        <f t="shared" ref="C194:C257" si="6">+LEN(B:B)</f>
        <v>7</v>
      </c>
      <c r="D194" s="221">
        <v>62103000</v>
      </c>
      <c r="F194" s="221" t="s">
        <v>499</v>
      </c>
      <c r="G194" s="222">
        <v>52087646</v>
      </c>
      <c r="H194" s="222">
        <v>0</v>
      </c>
      <c r="I194" s="222">
        <f t="shared" ref="I194:I257" si="7">+G:G-H:H</f>
        <v>52087646</v>
      </c>
    </row>
    <row r="195" spans="1:9" x14ac:dyDescent="0.2">
      <c r="A195" s="221" t="s">
        <v>5</v>
      </c>
      <c r="B195" s="225" t="s">
        <v>1010</v>
      </c>
      <c r="C195" s="221">
        <f t="shared" si="6"/>
        <v>7</v>
      </c>
      <c r="D195" s="221">
        <v>62201000</v>
      </c>
      <c r="F195" s="221" t="s">
        <v>503</v>
      </c>
      <c r="G195" s="222">
        <v>91795466.799999997</v>
      </c>
      <c r="H195" s="222">
        <v>0</v>
      </c>
      <c r="I195" s="222">
        <f t="shared" si="7"/>
        <v>91795466.799999997</v>
      </c>
    </row>
    <row r="196" spans="1:9" x14ac:dyDescent="0.2">
      <c r="A196" s="221" t="s">
        <v>5</v>
      </c>
      <c r="B196" s="225" t="s">
        <v>1011</v>
      </c>
      <c r="C196" s="221">
        <f t="shared" si="6"/>
        <v>7</v>
      </c>
      <c r="D196" s="221">
        <v>62202000</v>
      </c>
      <c r="F196" s="221" t="s">
        <v>505</v>
      </c>
      <c r="G196" s="222">
        <v>11208489</v>
      </c>
      <c r="H196" s="222">
        <v>0</v>
      </c>
      <c r="I196" s="222">
        <f t="shared" si="7"/>
        <v>11208489</v>
      </c>
    </row>
    <row r="197" spans="1:9" x14ac:dyDescent="0.2">
      <c r="A197" s="221" t="s">
        <v>5</v>
      </c>
      <c r="B197" s="225" t="s">
        <v>1012</v>
      </c>
      <c r="C197" s="221">
        <f t="shared" si="6"/>
        <v>7</v>
      </c>
      <c r="D197" s="221">
        <v>62203000</v>
      </c>
      <c r="F197" s="221" t="s">
        <v>507</v>
      </c>
      <c r="G197" s="222">
        <v>51739200</v>
      </c>
      <c r="H197" s="222">
        <v>0</v>
      </c>
      <c r="I197" s="222">
        <f t="shared" si="7"/>
        <v>51739200</v>
      </c>
    </row>
    <row r="198" spans="1:9" x14ac:dyDescent="0.2">
      <c r="A198" s="221" t="s">
        <v>5</v>
      </c>
      <c r="B198" s="225" t="s">
        <v>1015</v>
      </c>
      <c r="C198" s="221">
        <f t="shared" si="6"/>
        <v>7</v>
      </c>
      <c r="D198" s="221">
        <v>62208000</v>
      </c>
      <c r="F198" s="221" t="s">
        <v>425</v>
      </c>
      <c r="G198" s="222">
        <v>120000</v>
      </c>
      <c r="H198" s="222">
        <v>0</v>
      </c>
      <c r="I198" s="222">
        <f t="shared" si="7"/>
        <v>120000</v>
      </c>
    </row>
    <row r="199" spans="1:9" x14ac:dyDescent="0.2">
      <c r="A199" s="221" t="s">
        <v>5</v>
      </c>
      <c r="B199" s="225" t="s">
        <v>1016</v>
      </c>
      <c r="C199" s="221">
        <f t="shared" si="6"/>
        <v>7</v>
      </c>
      <c r="D199" s="221">
        <v>62209000</v>
      </c>
      <c r="F199" s="221" t="s">
        <v>428</v>
      </c>
      <c r="G199" s="222">
        <v>199215732.81999999</v>
      </c>
      <c r="H199" s="222">
        <v>0</v>
      </c>
      <c r="I199" s="222">
        <f t="shared" si="7"/>
        <v>199215732.81999999</v>
      </c>
    </row>
    <row r="200" spans="1:9" x14ac:dyDescent="0.2">
      <c r="A200" s="221" t="s">
        <v>5</v>
      </c>
      <c r="B200" s="225" t="s">
        <v>1017</v>
      </c>
      <c r="C200" s="221">
        <f t="shared" si="6"/>
        <v>7</v>
      </c>
      <c r="D200" s="221">
        <v>62301000</v>
      </c>
      <c r="F200" s="221" t="s">
        <v>191</v>
      </c>
      <c r="G200" s="222">
        <v>6374844</v>
      </c>
      <c r="H200" s="222">
        <v>0</v>
      </c>
      <c r="I200" s="222">
        <f t="shared" si="7"/>
        <v>6374844</v>
      </c>
    </row>
    <row r="201" spans="1:9" x14ac:dyDescent="0.2">
      <c r="A201" s="221" t="s">
        <v>5</v>
      </c>
      <c r="B201" s="225" t="s">
        <v>4328</v>
      </c>
      <c r="C201" s="221">
        <f t="shared" si="6"/>
        <v>7</v>
      </c>
      <c r="D201" s="221">
        <v>62302000</v>
      </c>
      <c r="F201" s="221" t="s">
        <v>516</v>
      </c>
      <c r="G201" s="222">
        <v>80000</v>
      </c>
      <c r="H201" s="222">
        <v>0</v>
      </c>
      <c r="I201" s="222">
        <f t="shared" si="7"/>
        <v>80000</v>
      </c>
    </row>
    <row r="202" spans="1:9" x14ac:dyDescent="0.2">
      <c r="A202" s="221" t="s">
        <v>5</v>
      </c>
      <c r="B202" s="225" t="s">
        <v>1018</v>
      </c>
      <c r="C202" s="221">
        <f t="shared" si="6"/>
        <v>7</v>
      </c>
      <c r="D202" s="221">
        <v>62303000</v>
      </c>
      <c r="F202" s="221" t="s">
        <v>517</v>
      </c>
      <c r="G202" s="222">
        <v>12858208</v>
      </c>
      <c r="H202" s="222">
        <v>0</v>
      </c>
      <c r="I202" s="222">
        <f t="shared" si="7"/>
        <v>12858208</v>
      </c>
    </row>
    <row r="203" spans="1:9" x14ac:dyDescent="0.2">
      <c r="A203" s="221" t="s">
        <v>5</v>
      </c>
      <c r="B203" s="225" t="s">
        <v>1019</v>
      </c>
      <c r="C203" s="221">
        <f t="shared" si="6"/>
        <v>7</v>
      </c>
      <c r="D203" s="221">
        <v>62304000</v>
      </c>
      <c r="F203" s="221" t="s">
        <v>518</v>
      </c>
      <c r="G203" s="222">
        <v>5372500</v>
      </c>
      <c r="H203" s="222">
        <v>0</v>
      </c>
      <c r="I203" s="222">
        <f t="shared" si="7"/>
        <v>5372500</v>
      </c>
    </row>
    <row r="204" spans="1:9" x14ac:dyDescent="0.2">
      <c r="A204" s="221" t="s">
        <v>5</v>
      </c>
      <c r="B204" s="225" t="s">
        <v>1020</v>
      </c>
      <c r="C204" s="221">
        <f t="shared" si="6"/>
        <v>7</v>
      </c>
      <c r="D204" s="221">
        <v>62401000</v>
      </c>
      <c r="F204" s="221" t="s">
        <v>745</v>
      </c>
      <c r="G204" s="222">
        <v>47673900.020000003</v>
      </c>
      <c r="H204" s="222">
        <v>0</v>
      </c>
      <c r="I204" s="222">
        <f t="shared" si="7"/>
        <v>47673900.020000003</v>
      </c>
    </row>
    <row r="205" spans="1:9" x14ac:dyDescent="0.2">
      <c r="A205" s="221" t="s">
        <v>5</v>
      </c>
      <c r="B205" s="225" t="s">
        <v>1021</v>
      </c>
      <c r="C205" s="221">
        <f t="shared" si="6"/>
        <v>7</v>
      </c>
      <c r="D205" s="221">
        <v>62402000</v>
      </c>
      <c r="F205" s="221" t="s">
        <v>434</v>
      </c>
      <c r="G205" s="222">
        <v>3048824</v>
      </c>
      <c r="H205" s="222">
        <v>0</v>
      </c>
      <c r="I205" s="222">
        <f t="shared" si="7"/>
        <v>3048824</v>
      </c>
    </row>
    <row r="206" spans="1:9" x14ac:dyDescent="0.2">
      <c r="A206" s="221" t="s">
        <v>5</v>
      </c>
      <c r="B206" s="225" t="s">
        <v>1022</v>
      </c>
      <c r="C206" s="221">
        <f t="shared" si="6"/>
        <v>7</v>
      </c>
      <c r="D206" s="221">
        <v>62403000</v>
      </c>
      <c r="F206" s="221" t="s">
        <v>435</v>
      </c>
      <c r="G206" s="222">
        <v>14619350</v>
      </c>
      <c r="H206" s="222">
        <v>0</v>
      </c>
      <c r="I206" s="222">
        <f t="shared" si="7"/>
        <v>14619350</v>
      </c>
    </row>
    <row r="207" spans="1:9" x14ac:dyDescent="0.2">
      <c r="A207" s="221" t="s">
        <v>5</v>
      </c>
      <c r="B207" s="225" t="s">
        <v>1023</v>
      </c>
      <c r="C207" s="221">
        <f t="shared" si="6"/>
        <v>7</v>
      </c>
      <c r="D207" s="221">
        <v>62403000</v>
      </c>
      <c r="F207" s="221" t="s">
        <v>436</v>
      </c>
      <c r="G207" s="222">
        <v>500000</v>
      </c>
      <c r="H207" s="222">
        <v>0</v>
      </c>
      <c r="I207" s="222">
        <f t="shared" si="7"/>
        <v>500000</v>
      </c>
    </row>
    <row r="208" spans="1:9" x14ac:dyDescent="0.2">
      <c r="A208" s="221" t="s">
        <v>5</v>
      </c>
      <c r="B208" s="225" t="s">
        <v>1024</v>
      </c>
      <c r="C208" s="221">
        <f t="shared" si="6"/>
        <v>7</v>
      </c>
      <c r="D208" s="221">
        <v>62501000</v>
      </c>
      <c r="F208" s="221" t="s">
        <v>746</v>
      </c>
      <c r="G208" s="222">
        <v>9775750</v>
      </c>
      <c r="H208" s="222">
        <v>0</v>
      </c>
      <c r="I208" s="222">
        <f t="shared" si="7"/>
        <v>9775750</v>
      </c>
    </row>
    <row r="209" spans="1:9" x14ac:dyDescent="0.2">
      <c r="A209" s="221" t="s">
        <v>5</v>
      </c>
      <c r="B209" s="225" t="s">
        <v>1026</v>
      </c>
      <c r="C209" s="221">
        <f t="shared" si="6"/>
        <v>7</v>
      </c>
      <c r="D209" s="221">
        <v>62503000</v>
      </c>
      <c r="F209" s="221" t="s">
        <v>195</v>
      </c>
      <c r="G209" s="222">
        <v>28570600</v>
      </c>
      <c r="H209" s="222">
        <v>0</v>
      </c>
      <c r="I209" s="222">
        <f t="shared" si="7"/>
        <v>28570600</v>
      </c>
    </row>
    <row r="210" spans="1:9" x14ac:dyDescent="0.2">
      <c r="A210" s="221" t="s">
        <v>5</v>
      </c>
      <c r="B210" s="225" t="s">
        <v>1027</v>
      </c>
      <c r="C210" s="221">
        <f t="shared" si="6"/>
        <v>7</v>
      </c>
      <c r="D210" s="221">
        <v>62504000</v>
      </c>
      <c r="F210" s="221" t="s">
        <v>528</v>
      </c>
      <c r="G210" s="222">
        <v>14404733.460000001</v>
      </c>
      <c r="H210" s="222">
        <v>0</v>
      </c>
      <c r="I210" s="222">
        <f t="shared" si="7"/>
        <v>14404733.460000001</v>
      </c>
    </row>
    <row r="211" spans="1:9" x14ac:dyDescent="0.2">
      <c r="A211" s="221" t="s">
        <v>5</v>
      </c>
      <c r="B211" s="225" t="s">
        <v>1028</v>
      </c>
      <c r="C211" s="221">
        <f t="shared" si="6"/>
        <v>7</v>
      </c>
      <c r="D211" s="221">
        <v>62505000</v>
      </c>
      <c r="F211" s="221" t="s">
        <v>530</v>
      </c>
      <c r="G211" s="222">
        <v>17444742</v>
      </c>
      <c r="H211" s="222">
        <v>0</v>
      </c>
      <c r="I211" s="222">
        <f t="shared" si="7"/>
        <v>17444742</v>
      </c>
    </row>
    <row r="212" spans="1:9" x14ac:dyDescent="0.2">
      <c r="A212" s="221" t="s">
        <v>5</v>
      </c>
      <c r="B212" s="225" t="s">
        <v>1029</v>
      </c>
      <c r="C212" s="221">
        <f t="shared" si="6"/>
        <v>7</v>
      </c>
      <c r="D212" s="221">
        <v>62506000</v>
      </c>
      <c r="F212" s="221" t="s">
        <v>531</v>
      </c>
      <c r="G212" s="222">
        <v>2874800</v>
      </c>
      <c r="H212" s="222">
        <v>0</v>
      </c>
      <c r="I212" s="222">
        <f t="shared" si="7"/>
        <v>2874800</v>
      </c>
    </row>
    <row r="213" spans="1:9" x14ac:dyDescent="0.2">
      <c r="A213" s="221" t="s">
        <v>5</v>
      </c>
      <c r="B213" s="225" t="s">
        <v>1030</v>
      </c>
      <c r="C213" s="221">
        <f t="shared" si="6"/>
        <v>7</v>
      </c>
      <c r="D213" s="221">
        <v>62507000</v>
      </c>
      <c r="F213" s="221" t="s">
        <v>438</v>
      </c>
      <c r="G213" s="222">
        <v>107629018.17</v>
      </c>
      <c r="H213" s="222">
        <v>0</v>
      </c>
      <c r="I213" s="222">
        <f t="shared" si="7"/>
        <v>107629018.17</v>
      </c>
    </row>
    <row r="214" spans="1:9" x14ac:dyDescent="0.2">
      <c r="A214" s="221" t="s">
        <v>5</v>
      </c>
      <c r="B214" s="225" t="s">
        <v>1032</v>
      </c>
      <c r="C214" s="221">
        <f t="shared" si="6"/>
        <v>7</v>
      </c>
      <c r="D214" s="221">
        <v>62601000</v>
      </c>
      <c r="F214" s="221" t="s">
        <v>747</v>
      </c>
      <c r="G214" s="222">
        <v>205281</v>
      </c>
      <c r="H214" s="222">
        <v>0</v>
      </c>
      <c r="I214" s="222">
        <f t="shared" si="7"/>
        <v>205281</v>
      </c>
    </row>
    <row r="215" spans="1:9" x14ac:dyDescent="0.2">
      <c r="A215" s="221" t="s">
        <v>5</v>
      </c>
      <c r="B215" s="225" t="s">
        <v>1033</v>
      </c>
      <c r="C215" s="221">
        <f t="shared" si="6"/>
        <v>7</v>
      </c>
      <c r="D215" s="221">
        <v>62602000</v>
      </c>
      <c r="F215" s="221" t="s">
        <v>533</v>
      </c>
      <c r="G215" s="222">
        <v>66870703.310000002</v>
      </c>
      <c r="H215" s="222">
        <v>0</v>
      </c>
      <c r="I215" s="222">
        <f t="shared" si="7"/>
        <v>66870703.310000002</v>
      </c>
    </row>
    <row r="216" spans="1:9" x14ac:dyDescent="0.2">
      <c r="A216" s="221" t="s">
        <v>5</v>
      </c>
      <c r="B216" s="221" t="s">
        <v>1034</v>
      </c>
      <c r="C216" s="221">
        <f t="shared" si="6"/>
        <v>7</v>
      </c>
      <c r="D216" s="221">
        <v>62603000</v>
      </c>
      <c r="F216" s="221" t="s">
        <v>534</v>
      </c>
      <c r="G216" s="222">
        <v>9714374.5</v>
      </c>
      <c r="H216" s="222">
        <v>0</v>
      </c>
      <c r="I216" s="222">
        <f t="shared" si="7"/>
        <v>9714374.5</v>
      </c>
    </row>
    <row r="217" spans="1:9" x14ac:dyDescent="0.2">
      <c r="A217" s="221" t="s">
        <v>5</v>
      </c>
      <c r="B217" s="221" t="s">
        <v>1036</v>
      </c>
      <c r="C217" s="221">
        <f t="shared" si="6"/>
        <v>7</v>
      </c>
      <c r="D217" s="221">
        <v>62607000</v>
      </c>
      <c r="F217" s="221" t="s">
        <v>205</v>
      </c>
      <c r="G217" s="222">
        <v>52463240</v>
      </c>
      <c r="H217" s="222">
        <v>0</v>
      </c>
      <c r="I217" s="222">
        <f t="shared" si="7"/>
        <v>52463240</v>
      </c>
    </row>
    <row r="218" spans="1:9" x14ac:dyDescent="0.2">
      <c r="A218" s="221" t="s">
        <v>5</v>
      </c>
      <c r="B218" s="221" t="s">
        <v>1037</v>
      </c>
      <c r="C218" s="221">
        <f t="shared" si="6"/>
        <v>7</v>
      </c>
      <c r="D218" s="221">
        <v>62608000</v>
      </c>
      <c r="F218" s="221" t="s">
        <v>206</v>
      </c>
      <c r="G218" s="222">
        <v>384000</v>
      </c>
      <c r="H218" s="222">
        <v>0</v>
      </c>
      <c r="I218" s="222">
        <f t="shared" si="7"/>
        <v>384000</v>
      </c>
    </row>
    <row r="219" spans="1:9" x14ac:dyDescent="0.2">
      <c r="A219" s="221" t="s">
        <v>5</v>
      </c>
      <c r="B219" s="221" t="s">
        <v>1038</v>
      </c>
      <c r="C219" s="221">
        <f t="shared" si="6"/>
        <v>7</v>
      </c>
      <c r="D219" s="221">
        <v>62701000</v>
      </c>
      <c r="F219" s="221" t="s">
        <v>749</v>
      </c>
      <c r="G219" s="222">
        <v>21600</v>
      </c>
      <c r="H219" s="222">
        <v>0</v>
      </c>
      <c r="I219" s="222">
        <f t="shared" si="7"/>
        <v>21600</v>
      </c>
    </row>
    <row r="220" spans="1:9" x14ac:dyDescent="0.2">
      <c r="A220" s="221" t="s">
        <v>5</v>
      </c>
      <c r="B220" s="221" t="s">
        <v>1039</v>
      </c>
      <c r="C220" s="221">
        <f t="shared" si="6"/>
        <v>7</v>
      </c>
      <c r="D220" s="221">
        <v>62701100</v>
      </c>
      <c r="F220" s="221" t="s">
        <v>443</v>
      </c>
      <c r="G220" s="222">
        <v>3491577.94</v>
      </c>
      <c r="H220" s="222">
        <v>0</v>
      </c>
      <c r="I220" s="222">
        <f t="shared" si="7"/>
        <v>3491577.94</v>
      </c>
    </row>
    <row r="221" spans="1:9" x14ac:dyDescent="0.2">
      <c r="A221" s="221" t="s">
        <v>5</v>
      </c>
      <c r="B221" s="221" t="s">
        <v>1040</v>
      </c>
      <c r="C221" s="221">
        <f t="shared" si="6"/>
        <v>7</v>
      </c>
      <c r="D221" s="221">
        <v>62702000</v>
      </c>
      <c r="F221" s="221" t="s">
        <v>537</v>
      </c>
      <c r="G221" s="222">
        <v>4721250</v>
      </c>
      <c r="H221" s="222">
        <v>0</v>
      </c>
      <c r="I221" s="222">
        <f t="shared" si="7"/>
        <v>4721250</v>
      </c>
    </row>
    <row r="222" spans="1:9" x14ac:dyDescent="0.2">
      <c r="A222" s="221" t="s">
        <v>5</v>
      </c>
      <c r="B222" s="221" t="s">
        <v>1041</v>
      </c>
      <c r="C222" s="221">
        <f t="shared" si="6"/>
        <v>7</v>
      </c>
      <c r="D222" s="221">
        <v>62703000</v>
      </c>
      <c r="F222" s="221" t="s">
        <v>538</v>
      </c>
      <c r="G222" s="222">
        <v>5375756.2300000004</v>
      </c>
      <c r="H222" s="222">
        <v>0</v>
      </c>
      <c r="I222" s="222">
        <f t="shared" si="7"/>
        <v>5375756.2300000004</v>
      </c>
    </row>
    <row r="223" spans="1:9" x14ac:dyDescent="0.2">
      <c r="A223" s="221" t="s">
        <v>5</v>
      </c>
      <c r="B223" s="221" t="s">
        <v>1042</v>
      </c>
      <c r="C223" s="221">
        <f t="shared" si="6"/>
        <v>7</v>
      </c>
      <c r="D223" s="221">
        <v>62704000</v>
      </c>
      <c r="F223" s="221" t="s">
        <v>445</v>
      </c>
      <c r="G223" s="222">
        <v>298400</v>
      </c>
      <c r="H223" s="222">
        <v>0</v>
      </c>
      <c r="I223" s="222">
        <f t="shared" si="7"/>
        <v>298400</v>
      </c>
    </row>
    <row r="224" spans="1:9" x14ac:dyDescent="0.2">
      <c r="A224" s="221" t="s">
        <v>5</v>
      </c>
      <c r="B224" s="221" t="s">
        <v>1043</v>
      </c>
      <c r="C224" s="221">
        <f t="shared" si="6"/>
        <v>7</v>
      </c>
      <c r="D224" s="221">
        <v>62705000</v>
      </c>
      <c r="F224" s="221" t="s">
        <v>539</v>
      </c>
      <c r="G224" s="222">
        <v>699510.98</v>
      </c>
      <c r="H224" s="222">
        <v>0</v>
      </c>
      <c r="I224" s="222">
        <f t="shared" si="7"/>
        <v>699510.98</v>
      </c>
    </row>
    <row r="225" spans="1:9" x14ac:dyDescent="0.2">
      <c r="A225" s="221" t="s">
        <v>5</v>
      </c>
      <c r="B225" s="221" t="s">
        <v>1044</v>
      </c>
      <c r="C225" s="221">
        <f t="shared" si="6"/>
        <v>7</v>
      </c>
      <c r="D225" s="221">
        <v>62706000</v>
      </c>
      <c r="F225" s="221" t="s">
        <v>209</v>
      </c>
      <c r="G225" s="222">
        <v>16357199.119999999</v>
      </c>
      <c r="H225" s="222">
        <v>0</v>
      </c>
      <c r="I225" s="222">
        <f t="shared" si="7"/>
        <v>16357199.119999999</v>
      </c>
    </row>
    <row r="226" spans="1:9" x14ac:dyDescent="0.2">
      <c r="A226" s="221" t="s">
        <v>5</v>
      </c>
      <c r="B226" s="221" t="s">
        <v>1045</v>
      </c>
      <c r="C226" s="221">
        <f t="shared" si="6"/>
        <v>7</v>
      </c>
      <c r="D226" s="221">
        <v>62707000</v>
      </c>
      <c r="F226" s="221" t="s">
        <v>540</v>
      </c>
      <c r="G226" s="222">
        <v>707500</v>
      </c>
      <c r="H226" s="222">
        <v>0</v>
      </c>
      <c r="I226" s="222">
        <f t="shared" si="7"/>
        <v>707500</v>
      </c>
    </row>
    <row r="227" spans="1:9" x14ac:dyDescent="0.2">
      <c r="A227" s="221" t="s">
        <v>5</v>
      </c>
      <c r="B227" s="221" t="s">
        <v>1046</v>
      </c>
      <c r="C227" s="221">
        <f t="shared" si="6"/>
        <v>7</v>
      </c>
      <c r="D227" s="221">
        <v>62708000</v>
      </c>
      <c r="F227" s="221" t="s">
        <v>541</v>
      </c>
      <c r="G227" s="222">
        <v>676750</v>
      </c>
      <c r="H227" s="222">
        <v>0</v>
      </c>
      <c r="I227" s="222">
        <f t="shared" si="7"/>
        <v>676750</v>
      </c>
    </row>
    <row r="228" spans="1:9" x14ac:dyDescent="0.2">
      <c r="A228" s="221" t="s">
        <v>5</v>
      </c>
      <c r="B228" s="221" t="s">
        <v>1047</v>
      </c>
      <c r="C228" s="221">
        <f t="shared" si="6"/>
        <v>7</v>
      </c>
      <c r="D228" s="221">
        <v>62709000</v>
      </c>
      <c r="F228" s="221" t="s">
        <v>450</v>
      </c>
      <c r="G228" s="222">
        <v>2696408.89</v>
      </c>
      <c r="H228" s="222">
        <v>0</v>
      </c>
      <c r="I228" s="222">
        <f t="shared" si="7"/>
        <v>2696408.89</v>
      </c>
    </row>
    <row r="229" spans="1:9" x14ac:dyDescent="0.2">
      <c r="A229" s="221" t="s">
        <v>5</v>
      </c>
      <c r="B229" s="221" t="s">
        <v>1048</v>
      </c>
      <c r="C229" s="221">
        <f t="shared" si="6"/>
        <v>7</v>
      </c>
      <c r="D229" s="221">
        <v>62710000</v>
      </c>
      <c r="F229" s="221" t="s">
        <v>211</v>
      </c>
      <c r="G229" s="222">
        <v>430468.8</v>
      </c>
      <c r="H229" s="222">
        <v>0</v>
      </c>
      <c r="I229" s="222">
        <f t="shared" si="7"/>
        <v>430468.8</v>
      </c>
    </row>
    <row r="230" spans="1:9" x14ac:dyDescent="0.2">
      <c r="A230" s="221" t="s">
        <v>5</v>
      </c>
      <c r="B230" s="221" t="s">
        <v>1049</v>
      </c>
      <c r="C230" s="221">
        <f t="shared" si="6"/>
        <v>7</v>
      </c>
      <c r="D230" s="221">
        <v>62711000</v>
      </c>
      <c r="F230" s="221" t="s">
        <v>542</v>
      </c>
      <c r="G230" s="222">
        <v>7099421.0300000003</v>
      </c>
      <c r="H230" s="222">
        <v>0</v>
      </c>
      <c r="I230" s="222">
        <f t="shared" si="7"/>
        <v>7099421.0300000003</v>
      </c>
    </row>
    <row r="231" spans="1:9" x14ac:dyDescent="0.2">
      <c r="A231" s="221" t="s">
        <v>5</v>
      </c>
      <c r="B231" s="221" t="s">
        <v>1050</v>
      </c>
      <c r="C231" s="221">
        <f t="shared" si="6"/>
        <v>7</v>
      </c>
      <c r="D231" s="221">
        <v>62711000</v>
      </c>
      <c r="F231" s="221" t="s">
        <v>456</v>
      </c>
      <c r="G231" s="222">
        <v>21356400</v>
      </c>
      <c r="H231" s="222">
        <v>0</v>
      </c>
      <c r="I231" s="222">
        <f t="shared" si="7"/>
        <v>21356400</v>
      </c>
    </row>
    <row r="232" spans="1:9" x14ac:dyDescent="0.2">
      <c r="A232" s="221" t="s">
        <v>5</v>
      </c>
      <c r="B232" s="221" t="s">
        <v>1051</v>
      </c>
      <c r="C232" s="221">
        <f t="shared" si="6"/>
        <v>7</v>
      </c>
      <c r="D232" s="221">
        <v>62712000</v>
      </c>
      <c r="F232" s="221" t="s">
        <v>543</v>
      </c>
      <c r="G232" s="222">
        <v>14872371.470000001</v>
      </c>
      <c r="H232" s="222">
        <v>0</v>
      </c>
      <c r="I232" s="222">
        <f t="shared" si="7"/>
        <v>14872371.470000001</v>
      </c>
    </row>
    <row r="233" spans="1:9" x14ac:dyDescent="0.2">
      <c r="A233" s="221" t="s">
        <v>5</v>
      </c>
      <c r="B233" s="221" t="s">
        <v>1052</v>
      </c>
      <c r="C233" s="221">
        <f t="shared" si="6"/>
        <v>7</v>
      </c>
      <c r="D233" s="221">
        <v>62713000</v>
      </c>
      <c r="F233" s="221" t="s">
        <v>460</v>
      </c>
      <c r="G233" s="222">
        <v>138666.66</v>
      </c>
      <c r="H233" s="222">
        <v>0</v>
      </c>
      <c r="I233" s="222">
        <f t="shared" si="7"/>
        <v>138666.66</v>
      </c>
    </row>
    <row r="234" spans="1:9" x14ac:dyDescent="0.2">
      <c r="A234" s="221" t="s">
        <v>5</v>
      </c>
      <c r="B234" s="221" t="s">
        <v>4408</v>
      </c>
      <c r="C234" s="221">
        <f t="shared" si="6"/>
        <v>7</v>
      </c>
      <c r="D234" s="221">
        <v>62714000</v>
      </c>
      <c r="F234" s="221" t="s">
        <v>544</v>
      </c>
      <c r="G234" s="222">
        <v>2771900</v>
      </c>
      <c r="H234" s="222">
        <v>0</v>
      </c>
      <c r="I234" s="222">
        <f t="shared" si="7"/>
        <v>2771900</v>
      </c>
    </row>
    <row r="235" spans="1:9" x14ac:dyDescent="0.2">
      <c r="A235" s="221" t="s">
        <v>5</v>
      </c>
      <c r="B235" s="221" t="s">
        <v>1054</v>
      </c>
      <c r="C235" s="221">
        <f t="shared" si="6"/>
        <v>7</v>
      </c>
      <c r="D235" s="221">
        <v>63501000</v>
      </c>
      <c r="F235" s="221" t="s">
        <v>215</v>
      </c>
      <c r="G235" s="222">
        <v>118000</v>
      </c>
      <c r="H235" s="222">
        <v>0</v>
      </c>
      <c r="I235" s="222">
        <f t="shared" si="7"/>
        <v>118000</v>
      </c>
    </row>
    <row r="236" spans="1:9" x14ac:dyDescent="0.2">
      <c r="A236" s="221" t="s">
        <v>5</v>
      </c>
      <c r="B236" s="221" t="s">
        <v>1055</v>
      </c>
      <c r="C236" s="221">
        <f t="shared" si="6"/>
        <v>7</v>
      </c>
      <c r="D236" s="221">
        <v>63502000</v>
      </c>
      <c r="F236" s="221" t="s">
        <v>470</v>
      </c>
      <c r="G236" s="222">
        <v>199000</v>
      </c>
      <c r="H236" s="222">
        <v>0</v>
      </c>
      <c r="I236" s="222">
        <f t="shared" si="7"/>
        <v>199000</v>
      </c>
    </row>
    <row r="237" spans="1:9" x14ac:dyDescent="0.2">
      <c r="A237" s="221" t="s">
        <v>5</v>
      </c>
      <c r="B237" s="221" t="s">
        <v>1056</v>
      </c>
      <c r="C237" s="221">
        <f t="shared" si="6"/>
        <v>7</v>
      </c>
      <c r="D237" s="221">
        <v>63503000</v>
      </c>
      <c r="F237" s="221" t="s">
        <v>751</v>
      </c>
      <c r="G237" s="222">
        <v>144500</v>
      </c>
      <c r="H237" s="222">
        <v>0</v>
      </c>
      <c r="I237" s="222">
        <f t="shared" si="7"/>
        <v>144500</v>
      </c>
    </row>
    <row r="238" spans="1:9" x14ac:dyDescent="0.2">
      <c r="A238" s="221" t="s">
        <v>5</v>
      </c>
      <c r="B238" s="221" t="s">
        <v>1057</v>
      </c>
      <c r="C238" s="221">
        <f t="shared" si="6"/>
        <v>7</v>
      </c>
      <c r="D238" s="221">
        <v>63504000</v>
      </c>
      <c r="F238" s="221" t="s">
        <v>752</v>
      </c>
      <c r="G238" s="222">
        <v>243920739.06999999</v>
      </c>
      <c r="H238" s="222">
        <v>0</v>
      </c>
      <c r="I238" s="222">
        <f t="shared" si="7"/>
        <v>243920739.06999999</v>
      </c>
    </row>
    <row r="239" spans="1:9" x14ac:dyDescent="0.2">
      <c r="A239" s="221" t="s">
        <v>5</v>
      </c>
      <c r="B239" s="221" t="s">
        <v>1059</v>
      </c>
      <c r="C239" s="221">
        <f t="shared" si="6"/>
        <v>7</v>
      </c>
      <c r="D239" s="221">
        <v>63506000</v>
      </c>
      <c r="F239" s="221" t="s">
        <v>474</v>
      </c>
      <c r="G239" s="222">
        <v>7363086.5999999996</v>
      </c>
      <c r="H239" s="222">
        <v>0</v>
      </c>
      <c r="I239" s="222">
        <f t="shared" si="7"/>
        <v>7363086.5999999996</v>
      </c>
    </row>
    <row r="240" spans="1:9" x14ac:dyDescent="0.2">
      <c r="A240" s="221" t="s">
        <v>5</v>
      </c>
      <c r="B240" s="221" t="s">
        <v>1060</v>
      </c>
      <c r="C240" s="221">
        <f t="shared" si="6"/>
        <v>7</v>
      </c>
      <c r="D240" s="221">
        <v>63507000</v>
      </c>
      <c r="F240" s="221" t="s">
        <v>754</v>
      </c>
      <c r="G240" s="222">
        <v>666399306.67999995</v>
      </c>
      <c r="H240" s="222">
        <v>0</v>
      </c>
      <c r="I240" s="222">
        <f t="shared" si="7"/>
        <v>666399306.67999995</v>
      </c>
    </row>
    <row r="241" spans="1:9" x14ac:dyDescent="0.2">
      <c r="A241" s="221" t="s">
        <v>5</v>
      </c>
      <c r="B241" s="221" t="s">
        <v>1061</v>
      </c>
      <c r="C241" s="221">
        <f t="shared" si="6"/>
        <v>7</v>
      </c>
      <c r="D241" s="221">
        <v>63508000</v>
      </c>
      <c r="F241" s="221" t="s">
        <v>469</v>
      </c>
      <c r="G241" s="222">
        <v>99000</v>
      </c>
      <c r="H241" s="222">
        <v>0</v>
      </c>
      <c r="I241" s="222">
        <f t="shared" si="7"/>
        <v>99000</v>
      </c>
    </row>
    <row r="242" spans="1:9" x14ac:dyDescent="0.2">
      <c r="A242" s="221" t="s">
        <v>5</v>
      </c>
      <c r="B242" s="221" t="s">
        <v>1062</v>
      </c>
      <c r="C242" s="221">
        <f t="shared" si="6"/>
        <v>7</v>
      </c>
      <c r="D242" s="221">
        <v>63508000</v>
      </c>
      <c r="F242" s="221" t="s">
        <v>548</v>
      </c>
      <c r="G242" s="222">
        <v>11935115</v>
      </c>
      <c r="H242" s="222">
        <v>0</v>
      </c>
      <c r="I242" s="222">
        <f t="shared" si="7"/>
        <v>11935115</v>
      </c>
    </row>
    <row r="243" spans="1:9" x14ac:dyDescent="0.2">
      <c r="A243" s="221" t="s">
        <v>5</v>
      </c>
      <c r="B243" s="221" t="s">
        <v>1064</v>
      </c>
      <c r="C243" s="221">
        <f t="shared" si="6"/>
        <v>7</v>
      </c>
      <c r="D243" s="221">
        <v>64101000</v>
      </c>
      <c r="F243" s="221" t="s">
        <v>755</v>
      </c>
      <c r="G243" s="222">
        <v>1214561866.95</v>
      </c>
      <c r="H243" s="222">
        <v>0</v>
      </c>
      <c r="I243" s="222">
        <f t="shared" si="7"/>
        <v>1214561866.95</v>
      </c>
    </row>
    <row r="244" spans="1:9" x14ac:dyDescent="0.2">
      <c r="A244" s="221" t="s">
        <v>5</v>
      </c>
      <c r="B244" s="221" t="s">
        <v>1066</v>
      </c>
      <c r="C244" s="221">
        <f t="shared" si="6"/>
        <v>7</v>
      </c>
      <c r="D244" s="221">
        <v>64102000</v>
      </c>
      <c r="F244" s="221" t="s">
        <v>550</v>
      </c>
      <c r="G244" s="222">
        <v>17356402.82</v>
      </c>
      <c r="H244" s="222">
        <v>0</v>
      </c>
      <c r="I244" s="222">
        <f t="shared" si="7"/>
        <v>17356402.82</v>
      </c>
    </row>
    <row r="245" spans="1:9" x14ac:dyDescent="0.2">
      <c r="A245" s="221" t="s">
        <v>5</v>
      </c>
      <c r="B245" s="221" t="s">
        <v>1067</v>
      </c>
      <c r="C245" s="221">
        <f t="shared" si="6"/>
        <v>7</v>
      </c>
      <c r="D245" s="221">
        <v>64103000</v>
      </c>
      <c r="F245" s="221" t="s">
        <v>551</v>
      </c>
      <c r="G245" s="222">
        <v>205342106.83000001</v>
      </c>
      <c r="H245" s="222">
        <v>0</v>
      </c>
      <c r="I245" s="222">
        <f t="shared" si="7"/>
        <v>205342106.83000001</v>
      </c>
    </row>
    <row r="246" spans="1:9" x14ac:dyDescent="0.2">
      <c r="A246" s="221" t="s">
        <v>5</v>
      </c>
      <c r="B246" s="221" t="s">
        <v>1068</v>
      </c>
      <c r="C246" s="221">
        <f t="shared" si="6"/>
        <v>7</v>
      </c>
      <c r="D246" s="221">
        <v>64104000</v>
      </c>
      <c r="F246" s="221" t="s">
        <v>220</v>
      </c>
      <c r="G246" s="222">
        <v>85510707.189999998</v>
      </c>
      <c r="H246" s="222">
        <v>0</v>
      </c>
      <c r="I246" s="222">
        <f t="shared" si="7"/>
        <v>85510707.189999998</v>
      </c>
    </row>
    <row r="247" spans="1:9" x14ac:dyDescent="0.2">
      <c r="A247" s="221" t="s">
        <v>5</v>
      </c>
      <c r="B247" s="221" t="s">
        <v>1069</v>
      </c>
      <c r="C247" s="221">
        <f t="shared" si="6"/>
        <v>7</v>
      </c>
      <c r="D247" s="221">
        <v>64105000</v>
      </c>
      <c r="F247" s="221" t="s">
        <v>552</v>
      </c>
      <c r="G247" s="222">
        <v>14667301.359999999</v>
      </c>
      <c r="H247" s="222">
        <v>0</v>
      </c>
      <c r="I247" s="222">
        <f t="shared" si="7"/>
        <v>14667301.359999999</v>
      </c>
    </row>
    <row r="248" spans="1:9" x14ac:dyDescent="0.2">
      <c r="A248" s="221" t="s">
        <v>5</v>
      </c>
      <c r="B248" s="221" t="s">
        <v>4447</v>
      </c>
      <c r="C248" s="221">
        <f t="shared" si="6"/>
        <v>7</v>
      </c>
      <c r="D248" s="221">
        <v>64106000</v>
      </c>
      <c r="F248" s="221" t="s">
        <v>2158</v>
      </c>
      <c r="G248" s="222">
        <v>384924</v>
      </c>
      <c r="H248" s="222">
        <v>0</v>
      </c>
      <c r="I248" s="222">
        <f t="shared" si="7"/>
        <v>384924</v>
      </c>
    </row>
    <row r="249" spans="1:9" x14ac:dyDescent="0.2">
      <c r="A249" s="221" t="s">
        <v>5</v>
      </c>
      <c r="B249" s="221" t="s">
        <v>1070</v>
      </c>
      <c r="C249" s="221">
        <f t="shared" si="6"/>
        <v>7</v>
      </c>
      <c r="D249" s="221">
        <v>64180000</v>
      </c>
      <c r="F249" s="221" t="s">
        <v>553</v>
      </c>
      <c r="G249" s="222">
        <v>165665986.62</v>
      </c>
      <c r="H249" s="222">
        <v>0</v>
      </c>
      <c r="I249" s="222">
        <f t="shared" si="7"/>
        <v>165665986.62</v>
      </c>
    </row>
    <row r="250" spans="1:9" x14ac:dyDescent="0.2">
      <c r="A250" s="221" t="s">
        <v>5</v>
      </c>
      <c r="B250" s="221" t="s">
        <v>4624</v>
      </c>
      <c r="C250" s="221">
        <f t="shared" si="6"/>
        <v>7</v>
      </c>
      <c r="D250" s="221">
        <v>64180000</v>
      </c>
      <c r="F250" s="221" t="s">
        <v>4625</v>
      </c>
      <c r="G250" s="222">
        <v>2086571.77</v>
      </c>
      <c r="H250" s="222">
        <v>0</v>
      </c>
      <c r="I250" s="222">
        <f t="shared" si="7"/>
        <v>2086571.77</v>
      </c>
    </row>
    <row r="251" spans="1:9" x14ac:dyDescent="0.2">
      <c r="A251" s="221" t="s">
        <v>5</v>
      </c>
      <c r="B251" s="221" t="s">
        <v>1071</v>
      </c>
      <c r="C251" s="221">
        <f t="shared" si="6"/>
        <v>7</v>
      </c>
      <c r="D251" s="221">
        <v>64501000</v>
      </c>
      <c r="F251" s="221" t="s">
        <v>756</v>
      </c>
      <c r="G251" s="222">
        <v>100202665.36</v>
      </c>
      <c r="H251" s="222">
        <v>0</v>
      </c>
      <c r="I251" s="222">
        <f t="shared" si="7"/>
        <v>100202665.36</v>
      </c>
    </row>
    <row r="252" spans="1:9" x14ac:dyDescent="0.2">
      <c r="A252" s="221" t="s">
        <v>5</v>
      </c>
      <c r="B252" s="221" t="s">
        <v>1072</v>
      </c>
      <c r="C252" s="221">
        <f t="shared" si="6"/>
        <v>7</v>
      </c>
      <c r="D252" s="221">
        <v>64502000</v>
      </c>
      <c r="F252" s="221" t="s">
        <v>555</v>
      </c>
      <c r="G252" s="222">
        <v>62403181.700000003</v>
      </c>
      <c r="H252" s="222">
        <v>0</v>
      </c>
      <c r="I252" s="222">
        <f t="shared" si="7"/>
        <v>62403181.700000003</v>
      </c>
    </row>
    <row r="253" spans="1:9" x14ac:dyDescent="0.2">
      <c r="A253" s="221" t="s">
        <v>5</v>
      </c>
      <c r="B253" s="221" t="s">
        <v>1073</v>
      </c>
      <c r="C253" s="221">
        <f t="shared" si="6"/>
        <v>7</v>
      </c>
      <c r="D253" s="221">
        <v>64504000</v>
      </c>
      <c r="F253" s="221" t="s">
        <v>486</v>
      </c>
      <c r="G253" s="222">
        <v>12525333.17</v>
      </c>
      <c r="H253" s="222">
        <v>0</v>
      </c>
      <c r="I253" s="222">
        <f t="shared" si="7"/>
        <v>12525333.17</v>
      </c>
    </row>
    <row r="254" spans="1:9" x14ac:dyDescent="0.2">
      <c r="A254" s="221" t="s">
        <v>5</v>
      </c>
      <c r="B254" s="221" t="s">
        <v>4626</v>
      </c>
      <c r="C254" s="221">
        <f t="shared" si="6"/>
        <v>7</v>
      </c>
      <c r="D254" s="221">
        <v>64505000</v>
      </c>
      <c r="F254" s="221" t="s">
        <v>4627</v>
      </c>
      <c r="G254" s="222">
        <v>223484.15</v>
      </c>
      <c r="H254" s="222">
        <v>0</v>
      </c>
      <c r="I254" s="222">
        <f t="shared" si="7"/>
        <v>223484.15</v>
      </c>
    </row>
    <row r="255" spans="1:9" x14ac:dyDescent="0.2">
      <c r="A255" s="221" t="s">
        <v>5</v>
      </c>
      <c r="B255" s="221" t="s">
        <v>1076</v>
      </c>
      <c r="C255" s="221">
        <f t="shared" si="6"/>
        <v>7</v>
      </c>
      <c r="D255" s="221">
        <v>64801000</v>
      </c>
      <c r="F255" s="221" t="s">
        <v>489</v>
      </c>
      <c r="G255" s="222">
        <v>41391340.600000001</v>
      </c>
      <c r="H255" s="222">
        <v>0</v>
      </c>
      <c r="I255" s="222">
        <f t="shared" si="7"/>
        <v>41391340.600000001</v>
      </c>
    </row>
    <row r="256" spans="1:9" x14ac:dyDescent="0.2">
      <c r="A256" s="221" t="s">
        <v>5</v>
      </c>
      <c r="B256" s="221" t="s">
        <v>1077</v>
      </c>
      <c r="C256" s="221">
        <f t="shared" si="6"/>
        <v>7</v>
      </c>
      <c r="D256" s="221">
        <v>64802000</v>
      </c>
      <c r="F256" s="221" t="s">
        <v>557</v>
      </c>
      <c r="G256" s="222">
        <v>194000</v>
      </c>
      <c r="H256" s="222">
        <v>0</v>
      </c>
      <c r="I256" s="222">
        <f t="shared" si="7"/>
        <v>194000</v>
      </c>
    </row>
    <row r="257" spans="1:9" x14ac:dyDescent="0.2">
      <c r="A257" s="221" t="s">
        <v>5</v>
      </c>
      <c r="B257" s="221" t="s">
        <v>1078</v>
      </c>
      <c r="C257" s="221">
        <f t="shared" si="6"/>
        <v>7</v>
      </c>
      <c r="D257" s="221">
        <v>64803000</v>
      </c>
      <c r="F257" s="221" t="s">
        <v>558</v>
      </c>
      <c r="G257" s="222">
        <v>1676700</v>
      </c>
      <c r="H257" s="222">
        <v>0</v>
      </c>
      <c r="I257" s="222">
        <f t="shared" si="7"/>
        <v>1676700</v>
      </c>
    </row>
    <row r="258" spans="1:9" x14ac:dyDescent="0.2">
      <c r="A258" s="221" t="s">
        <v>5</v>
      </c>
      <c r="B258" s="221" t="s">
        <v>4481</v>
      </c>
      <c r="C258" s="221">
        <f t="shared" ref="C258:C321" si="8">+LEN(B:B)</f>
        <v>7</v>
      </c>
      <c r="D258" s="221">
        <v>64805000</v>
      </c>
      <c r="F258" s="221" t="s">
        <v>559</v>
      </c>
      <c r="G258" s="222">
        <v>7989000</v>
      </c>
      <c r="H258" s="222">
        <v>0</v>
      </c>
      <c r="I258" s="222">
        <f t="shared" ref="I258:I321" si="9">+G:G-H:H</f>
        <v>7989000</v>
      </c>
    </row>
    <row r="259" spans="1:9" x14ac:dyDescent="0.2">
      <c r="A259" s="221" t="s">
        <v>5</v>
      </c>
      <c r="B259" s="221" t="s">
        <v>1079</v>
      </c>
      <c r="C259" s="221">
        <f t="shared" si="8"/>
        <v>7</v>
      </c>
      <c r="D259" s="221">
        <v>65100000</v>
      </c>
      <c r="F259" s="221" t="s">
        <v>760</v>
      </c>
      <c r="G259" s="222">
        <v>20130269.739999998</v>
      </c>
      <c r="H259" s="222">
        <v>0</v>
      </c>
      <c r="I259" s="222">
        <f t="shared" si="9"/>
        <v>20130269.739999998</v>
      </c>
    </row>
    <row r="260" spans="1:9" x14ac:dyDescent="0.2">
      <c r="A260" s="221" t="s">
        <v>5</v>
      </c>
      <c r="B260" s="221" t="s">
        <v>1083</v>
      </c>
      <c r="C260" s="221">
        <f t="shared" si="8"/>
        <v>7</v>
      </c>
      <c r="D260" s="221">
        <v>65601000</v>
      </c>
      <c r="F260" s="221" t="s">
        <v>762</v>
      </c>
      <c r="G260" s="222">
        <v>107023528.95</v>
      </c>
      <c r="H260" s="222">
        <v>0</v>
      </c>
      <c r="I260" s="222">
        <f t="shared" si="9"/>
        <v>107023528.95</v>
      </c>
    </row>
    <row r="261" spans="1:9" x14ac:dyDescent="0.2">
      <c r="A261" s="221" t="s">
        <v>5</v>
      </c>
      <c r="B261" s="221" t="s">
        <v>1084</v>
      </c>
      <c r="C261" s="221">
        <f t="shared" si="8"/>
        <v>7</v>
      </c>
      <c r="D261" s="221">
        <v>65602000</v>
      </c>
      <c r="F261" s="221" t="s">
        <v>763</v>
      </c>
      <c r="G261" s="222">
        <v>288492</v>
      </c>
      <c r="H261" s="222">
        <v>0</v>
      </c>
      <c r="I261" s="222">
        <f t="shared" si="9"/>
        <v>288492</v>
      </c>
    </row>
    <row r="262" spans="1:9" x14ac:dyDescent="0.2">
      <c r="A262" s="221" t="s">
        <v>5</v>
      </c>
      <c r="B262" s="221" t="s">
        <v>1085</v>
      </c>
      <c r="C262" s="221">
        <f t="shared" si="8"/>
        <v>7</v>
      </c>
      <c r="D262" s="221">
        <v>65700000</v>
      </c>
      <c r="F262" s="221" t="s">
        <v>765</v>
      </c>
      <c r="G262" s="222">
        <v>7692096.6100000003</v>
      </c>
      <c r="H262" s="222">
        <v>0</v>
      </c>
      <c r="I262" s="222">
        <f t="shared" si="9"/>
        <v>7692096.6100000003</v>
      </c>
    </row>
    <row r="263" spans="1:9" x14ac:dyDescent="0.2">
      <c r="A263" s="221" t="s">
        <v>5</v>
      </c>
      <c r="B263" s="221" t="s">
        <v>1087</v>
      </c>
      <c r="C263" s="221">
        <f t="shared" si="8"/>
        <v>7</v>
      </c>
      <c r="D263" s="221">
        <v>65800000</v>
      </c>
      <c r="F263" s="221" t="s">
        <v>764</v>
      </c>
      <c r="G263" s="222">
        <v>9937900.8599999994</v>
      </c>
      <c r="H263" s="222">
        <v>0</v>
      </c>
      <c r="I263" s="222">
        <f t="shared" si="9"/>
        <v>9937900.8599999994</v>
      </c>
    </row>
    <row r="264" spans="1:9" x14ac:dyDescent="0.2">
      <c r="A264" s="221" t="s">
        <v>5</v>
      </c>
      <c r="B264" s="221" t="s">
        <v>1089</v>
      </c>
      <c r="C264" s="221">
        <f t="shared" si="8"/>
        <v>7</v>
      </c>
      <c r="D264" s="221">
        <v>66102000</v>
      </c>
      <c r="F264" s="221" t="s">
        <v>564</v>
      </c>
      <c r="G264" s="222">
        <v>99941860.840000004</v>
      </c>
      <c r="H264" s="222">
        <v>0</v>
      </c>
      <c r="I264" s="222">
        <f t="shared" si="9"/>
        <v>99941860.840000004</v>
      </c>
    </row>
    <row r="265" spans="1:9" x14ac:dyDescent="0.2">
      <c r="A265" s="221" t="s">
        <v>5</v>
      </c>
      <c r="B265" s="221" t="s">
        <v>1090</v>
      </c>
      <c r="C265" s="221">
        <f t="shared" si="8"/>
        <v>7</v>
      </c>
      <c r="D265" s="221">
        <v>66103000</v>
      </c>
      <c r="F265" s="221" t="s">
        <v>565</v>
      </c>
      <c r="G265" s="222">
        <v>344046845.5</v>
      </c>
      <c r="H265" s="222">
        <v>0</v>
      </c>
      <c r="I265" s="222">
        <f t="shared" si="9"/>
        <v>344046845.5</v>
      </c>
    </row>
    <row r="266" spans="1:9" x14ac:dyDescent="0.2">
      <c r="A266" s="221" t="s">
        <v>5</v>
      </c>
      <c r="B266" s="221" t="s">
        <v>1091</v>
      </c>
      <c r="C266" s="221">
        <f t="shared" si="8"/>
        <v>7</v>
      </c>
      <c r="D266" s="221">
        <v>66104000</v>
      </c>
      <c r="F266" s="221" t="s">
        <v>566</v>
      </c>
      <c r="G266" s="222">
        <v>145911832.78999999</v>
      </c>
      <c r="H266" s="222">
        <v>0</v>
      </c>
      <c r="I266" s="222">
        <f t="shared" si="9"/>
        <v>145911832.78999999</v>
      </c>
    </row>
    <row r="267" spans="1:9" x14ac:dyDescent="0.2">
      <c r="A267" s="221" t="s">
        <v>5</v>
      </c>
      <c r="B267" s="221" t="s">
        <v>1093</v>
      </c>
      <c r="C267" s="221">
        <f t="shared" si="8"/>
        <v>7</v>
      </c>
      <c r="D267" s="221">
        <v>66600000</v>
      </c>
      <c r="F267" s="221" t="s">
        <v>770</v>
      </c>
      <c r="G267" s="222">
        <v>177028499.47</v>
      </c>
      <c r="H267" s="222">
        <v>0</v>
      </c>
      <c r="I267" s="222">
        <f t="shared" si="9"/>
        <v>177028499.47</v>
      </c>
    </row>
    <row r="268" spans="1:9" x14ac:dyDescent="0.2">
      <c r="A268" s="221" t="s">
        <v>5</v>
      </c>
      <c r="B268" s="221" t="s">
        <v>4516</v>
      </c>
      <c r="C268" s="221">
        <f t="shared" si="8"/>
        <v>7</v>
      </c>
      <c r="D268" s="221">
        <v>66880000</v>
      </c>
      <c r="F268" s="221" t="s">
        <v>4517</v>
      </c>
      <c r="G268" s="222">
        <v>6958944.5099999998</v>
      </c>
      <c r="H268" s="222">
        <v>0</v>
      </c>
      <c r="I268" s="222">
        <f t="shared" si="9"/>
        <v>6958944.5099999998</v>
      </c>
    </row>
    <row r="269" spans="1:9" x14ac:dyDescent="0.2">
      <c r="A269" s="221" t="s">
        <v>5</v>
      </c>
      <c r="B269" s="221" t="s">
        <v>1095</v>
      </c>
      <c r="C269" s="221">
        <f t="shared" si="8"/>
        <v>7</v>
      </c>
      <c r="D269" s="221">
        <v>68112000</v>
      </c>
      <c r="F269" s="221" t="s">
        <v>772</v>
      </c>
      <c r="G269" s="222">
        <v>1471501820</v>
      </c>
      <c r="H269" s="222">
        <v>0</v>
      </c>
      <c r="I269" s="222">
        <f t="shared" si="9"/>
        <v>1471501820</v>
      </c>
    </row>
    <row r="270" spans="1:9" x14ac:dyDescent="0.2">
      <c r="A270" s="221" t="s">
        <v>5</v>
      </c>
      <c r="B270" s="221">
        <v>6950000</v>
      </c>
      <c r="C270" s="221">
        <f t="shared" si="8"/>
        <v>7</v>
      </c>
      <c r="D270" s="221">
        <v>69500000</v>
      </c>
      <c r="F270" s="221" t="s">
        <v>4628</v>
      </c>
      <c r="G270" s="222">
        <v>388204890.81999999</v>
      </c>
      <c r="H270" s="222">
        <v>0</v>
      </c>
      <c r="I270" s="222">
        <f t="shared" si="9"/>
        <v>388204890.81999999</v>
      </c>
    </row>
    <row r="271" spans="1:9" x14ac:dyDescent="0.2">
      <c r="A271" s="221" t="s">
        <v>5</v>
      </c>
      <c r="B271" s="221" t="s">
        <v>1098</v>
      </c>
      <c r="C271" s="221">
        <f t="shared" si="8"/>
        <v>7</v>
      </c>
      <c r="D271" s="221">
        <v>70110000</v>
      </c>
      <c r="F271" s="221" t="s">
        <v>1099</v>
      </c>
      <c r="G271" s="222">
        <v>0</v>
      </c>
      <c r="H271" s="222">
        <v>750018062.42999995</v>
      </c>
      <c r="I271" s="222">
        <f t="shared" si="9"/>
        <v>-750018062.42999995</v>
      </c>
    </row>
    <row r="272" spans="1:9" x14ac:dyDescent="0.2">
      <c r="A272" s="221" t="s">
        <v>5</v>
      </c>
      <c r="B272" s="221" t="s">
        <v>4530</v>
      </c>
      <c r="C272" s="221">
        <f t="shared" si="8"/>
        <v>7</v>
      </c>
      <c r="D272" s="221">
        <v>70110000</v>
      </c>
      <c r="F272" s="221" t="s">
        <v>568</v>
      </c>
      <c r="G272" s="222">
        <v>0</v>
      </c>
      <c r="H272" s="222">
        <v>22166533524.5</v>
      </c>
      <c r="I272" s="222">
        <f t="shared" si="9"/>
        <v>-22166533524.5</v>
      </c>
    </row>
    <row r="273" spans="1:9" x14ac:dyDescent="0.2">
      <c r="A273" s="221" t="s">
        <v>5</v>
      </c>
      <c r="B273" s="221" t="s">
        <v>4532</v>
      </c>
      <c r="C273" s="221">
        <f t="shared" si="8"/>
        <v>7</v>
      </c>
      <c r="D273" s="221">
        <v>70110000</v>
      </c>
      <c r="F273" s="221" t="s">
        <v>569</v>
      </c>
      <c r="G273" s="222">
        <v>0</v>
      </c>
      <c r="H273" s="222">
        <v>141817500</v>
      </c>
      <c r="I273" s="222">
        <f t="shared" si="9"/>
        <v>-141817500</v>
      </c>
    </row>
    <row r="274" spans="1:9" x14ac:dyDescent="0.2">
      <c r="A274" s="221" t="s">
        <v>5</v>
      </c>
      <c r="B274" s="221" t="s">
        <v>1100</v>
      </c>
      <c r="C274" s="221">
        <f t="shared" si="8"/>
        <v>7</v>
      </c>
      <c r="D274" s="221">
        <v>70120000</v>
      </c>
      <c r="F274" s="221" t="s">
        <v>570</v>
      </c>
      <c r="G274" s="222">
        <v>0</v>
      </c>
      <c r="H274" s="222">
        <v>54405150</v>
      </c>
      <c r="I274" s="222">
        <f t="shared" si="9"/>
        <v>-54405150</v>
      </c>
    </row>
    <row r="275" spans="1:9" x14ac:dyDescent="0.2">
      <c r="A275" s="221" t="s">
        <v>5</v>
      </c>
      <c r="B275" s="221" t="s">
        <v>4535</v>
      </c>
      <c r="C275" s="221">
        <f t="shared" si="8"/>
        <v>7</v>
      </c>
      <c r="D275" s="221">
        <v>70300000</v>
      </c>
      <c r="F275" s="221" t="s">
        <v>519</v>
      </c>
      <c r="G275" s="222">
        <v>0</v>
      </c>
      <c r="H275" s="222">
        <v>21821.15</v>
      </c>
      <c r="I275" s="222">
        <f t="shared" si="9"/>
        <v>-21821.15</v>
      </c>
    </row>
    <row r="276" spans="1:9" x14ac:dyDescent="0.2">
      <c r="A276" s="221" t="s">
        <v>5</v>
      </c>
      <c r="B276" s="221" t="s">
        <v>1102</v>
      </c>
      <c r="C276" s="221">
        <f t="shared" si="8"/>
        <v>7</v>
      </c>
      <c r="D276" s="221">
        <v>70710000</v>
      </c>
      <c r="F276" s="221" t="s">
        <v>775</v>
      </c>
      <c r="G276" s="222">
        <v>0</v>
      </c>
      <c r="H276" s="222">
        <v>619158</v>
      </c>
      <c r="I276" s="222">
        <f t="shared" si="9"/>
        <v>-619158</v>
      </c>
    </row>
    <row r="277" spans="1:9" x14ac:dyDescent="0.2">
      <c r="A277" s="221" t="s">
        <v>5</v>
      </c>
      <c r="B277" s="221" t="s">
        <v>1103</v>
      </c>
      <c r="C277" s="221">
        <f t="shared" si="8"/>
        <v>7</v>
      </c>
      <c r="D277" s="221">
        <v>70720000</v>
      </c>
      <c r="F277" s="221" t="s">
        <v>776</v>
      </c>
      <c r="G277" s="222">
        <v>0</v>
      </c>
      <c r="H277" s="222">
        <v>149100</v>
      </c>
      <c r="I277" s="222">
        <f t="shared" si="9"/>
        <v>-149100</v>
      </c>
    </row>
    <row r="278" spans="1:9" x14ac:dyDescent="0.2">
      <c r="A278" s="221" t="s">
        <v>5</v>
      </c>
      <c r="B278" s="221" t="s">
        <v>1104</v>
      </c>
      <c r="C278" s="221">
        <f t="shared" si="8"/>
        <v>7</v>
      </c>
      <c r="D278" s="221">
        <v>70800000</v>
      </c>
      <c r="F278" s="221" t="s">
        <v>778</v>
      </c>
      <c r="G278" s="222">
        <v>0</v>
      </c>
      <c r="H278" s="222">
        <v>14820125.49</v>
      </c>
      <c r="I278" s="222">
        <f t="shared" si="9"/>
        <v>-14820125.49</v>
      </c>
    </row>
    <row r="279" spans="1:9" x14ac:dyDescent="0.2">
      <c r="A279" s="221" t="s">
        <v>5</v>
      </c>
      <c r="B279" s="221" t="s">
        <v>1105</v>
      </c>
      <c r="C279" s="221">
        <f t="shared" si="8"/>
        <v>7</v>
      </c>
      <c r="D279" s="221">
        <v>70900000</v>
      </c>
      <c r="F279" s="221" t="s">
        <v>780</v>
      </c>
      <c r="G279" s="222">
        <v>330074671.94999999</v>
      </c>
      <c r="H279" s="222">
        <v>0</v>
      </c>
      <c r="I279" s="222">
        <f t="shared" si="9"/>
        <v>330074671.94999999</v>
      </c>
    </row>
    <row r="280" spans="1:9" x14ac:dyDescent="0.2">
      <c r="A280" s="221" t="s">
        <v>5</v>
      </c>
      <c r="B280" s="221" t="s">
        <v>1110</v>
      </c>
      <c r="C280" s="221">
        <f t="shared" si="8"/>
        <v>7</v>
      </c>
      <c r="D280" s="221">
        <v>75800000</v>
      </c>
      <c r="F280" s="221" t="s">
        <v>783</v>
      </c>
      <c r="G280" s="222">
        <v>0</v>
      </c>
      <c r="H280" s="222">
        <v>542199429.96000004</v>
      </c>
      <c r="I280" s="222">
        <f t="shared" si="9"/>
        <v>-542199429.96000004</v>
      </c>
    </row>
    <row r="281" spans="1:9" x14ac:dyDescent="0.2">
      <c r="A281" s="221" t="s">
        <v>5</v>
      </c>
      <c r="B281" s="221" t="s">
        <v>1111</v>
      </c>
      <c r="C281" s="221">
        <f t="shared" si="8"/>
        <v>7</v>
      </c>
      <c r="D281" s="221">
        <v>75810000</v>
      </c>
      <c r="F281" s="221" t="s">
        <v>573</v>
      </c>
      <c r="G281" s="222">
        <v>0</v>
      </c>
      <c r="H281" s="222">
        <v>8114000</v>
      </c>
      <c r="I281" s="222">
        <f t="shared" si="9"/>
        <v>-8114000</v>
      </c>
    </row>
    <row r="282" spans="1:9" x14ac:dyDescent="0.2">
      <c r="A282" s="221" t="s">
        <v>5</v>
      </c>
      <c r="B282" s="221" t="s">
        <v>1113</v>
      </c>
      <c r="C282" s="221">
        <f t="shared" si="8"/>
        <v>7</v>
      </c>
      <c r="D282" s="221">
        <v>76500000</v>
      </c>
      <c r="F282" s="221" t="s">
        <v>785</v>
      </c>
      <c r="G282" s="222">
        <v>0</v>
      </c>
      <c r="H282" s="222">
        <v>210228.83</v>
      </c>
      <c r="I282" s="222">
        <f t="shared" si="9"/>
        <v>-210228.83</v>
      </c>
    </row>
    <row r="283" spans="1:9" x14ac:dyDescent="0.2">
      <c r="A283" s="221" t="s">
        <v>5</v>
      </c>
      <c r="B283" s="221" t="s">
        <v>1114</v>
      </c>
      <c r="C283" s="221">
        <f t="shared" si="8"/>
        <v>7</v>
      </c>
      <c r="D283" s="221">
        <v>76600000</v>
      </c>
      <c r="F283" s="221" t="s">
        <v>786</v>
      </c>
      <c r="G283" s="222">
        <v>0</v>
      </c>
      <c r="H283" s="222">
        <v>65491492.840000004</v>
      </c>
      <c r="I283" s="222">
        <f t="shared" si="9"/>
        <v>-65491492.840000004</v>
      </c>
    </row>
    <row r="284" spans="1:9" x14ac:dyDescent="0.2">
      <c r="A284" s="221" t="s">
        <v>5</v>
      </c>
      <c r="B284" s="221" t="s">
        <v>1115</v>
      </c>
      <c r="C284" s="221">
        <f t="shared" si="8"/>
        <v>7</v>
      </c>
      <c r="D284" s="221">
        <v>78500000</v>
      </c>
      <c r="F284" s="221" t="s">
        <v>529</v>
      </c>
      <c r="G284" s="222">
        <v>0</v>
      </c>
      <c r="H284" s="222">
        <v>382957532.94999999</v>
      </c>
      <c r="I284" s="222">
        <f t="shared" si="9"/>
        <v>-382957532.94999999</v>
      </c>
    </row>
    <row r="285" spans="1:9" x14ac:dyDescent="0.2">
      <c r="A285" s="221" t="s">
        <v>30</v>
      </c>
      <c r="B285" s="225">
        <v>10100000</v>
      </c>
      <c r="C285" s="221">
        <f t="shared" si="8"/>
        <v>8</v>
      </c>
      <c r="D285" s="221">
        <v>10100000</v>
      </c>
      <c r="F285" s="221" t="s">
        <v>581</v>
      </c>
      <c r="G285" s="222">
        <v>0</v>
      </c>
      <c r="H285" s="222">
        <v>143000000</v>
      </c>
      <c r="I285" s="222">
        <f t="shared" si="9"/>
        <v>-143000000</v>
      </c>
    </row>
    <row r="286" spans="1:9" x14ac:dyDescent="0.2">
      <c r="A286" s="221" t="s">
        <v>30</v>
      </c>
      <c r="B286" s="225">
        <v>11000000</v>
      </c>
      <c r="C286" s="221">
        <f t="shared" si="8"/>
        <v>8</v>
      </c>
      <c r="D286" s="221">
        <v>11000000</v>
      </c>
      <c r="F286" s="221" t="s">
        <v>584</v>
      </c>
      <c r="G286" s="222">
        <v>0</v>
      </c>
      <c r="H286" s="222">
        <v>20551815.02</v>
      </c>
      <c r="I286" s="222">
        <f t="shared" si="9"/>
        <v>-20551815.02</v>
      </c>
    </row>
    <row r="287" spans="1:9" x14ac:dyDescent="0.2">
      <c r="A287" s="221" t="s">
        <v>30</v>
      </c>
      <c r="B287" s="225">
        <v>11900000</v>
      </c>
      <c r="C287" s="221">
        <f t="shared" si="8"/>
        <v>8</v>
      </c>
      <c r="D287" s="221">
        <v>11900000</v>
      </c>
      <c r="F287" s="221" t="s">
        <v>1465</v>
      </c>
      <c r="G287" s="222">
        <v>43181401.030000001</v>
      </c>
      <c r="H287" s="222">
        <v>0</v>
      </c>
      <c r="I287" s="222">
        <f t="shared" si="9"/>
        <v>43181401.030000001</v>
      </c>
    </row>
    <row r="288" spans="1:9" x14ac:dyDescent="0.2">
      <c r="A288" s="221" t="s">
        <v>30</v>
      </c>
      <c r="B288" s="225">
        <v>21100000</v>
      </c>
      <c r="C288" s="221">
        <f t="shared" si="8"/>
        <v>8</v>
      </c>
      <c r="D288" s="221">
        <v>21100000</v>
      </c>
      <c r="F288" s="221" t="s">
        <v>803</v>
      </c>
      <c r="G288" s="222">
        <v>458256200</v>
      </c>
      <c r="H288" s="222">
        <v>0</v>
      </c>
      <c r="I288" s="222">
        <f t="shared" si="9"/>
        <v>458256200</v>
      </c>
    </row>
    <row r="289" spans="1:9" x14ac:dyDescent="0.2">
      <c r="A289" s="221" t="s">
        <v>30</v>
      </c>
      <c r="B289" s="225">
        <v>21810000</v>
      </c>
      <c r="C289" s="221">
        <f t="shared" si="8"/>
        <v>8</v>
      </c>
      <c r="D289" s="221">
        <v>21810000</v>
      </c>
      <c r="F289" s="221" t="s">
        <v>260</v>
      </c>
      <c r="G289" s="222">
        <v>69407608.599999994</v>
      </c>
      <c r="H289" s="222">
        <v>0</v>
      </c>
      <c r="I289" s="222">
        <f t="shared" si="9"/>
        <v>69407608.599999994</v>
      </c>
    </row>
    <row r="290" spans="1:9" x14ac:dyDescent="0.2">
      <c r="A290" s="221" t="s">
        <v>30</v>
      </c>
      <c r="B290" s="225">
        <v>21820000</v>
      </c>
      <c r="C290" s="221">
        <f t="shared" si="8"/>
        <v>8</v>
      </c>
      <c r="D290" s="221">
        <v>21820000</v>
      </c>
      <c r="F290" s="221" t="s">
        <v>52</v>
      </c>
      <c r="G290" s="222">
        <v>660000</v>
      </c>
      <c r="H290" s="222">
        <v>0</v>
      </c>
      <c r="I290" s="222">
        <f t="shared" si="9"/>
        <v>660000</v>
      </c>
    </row>
    <row r="291" spans="1:9" x14ac:dyDescent="0.2">
      <c r="A291" s="221" t="s">
        <v>30</v>
      </c>
      <c r="B291" s="225">
        <v>21830000</v>
      </c>
      <c r="C291" s="221">
        <f t="shared" si="8"/>
        <v>8</v>
      </c>
      <c r="D291" s="221">
        <v>21830000</v>
      </c>
      <c r="F291" s="221" t="s">
        <v>596</v>
      </c>
      <c r="G291" s="222">
        <v>342025488.04000002</v>
      </c>
      <c r="H291" s="222">
        <v>0</v>
      </c>
      <c r="I291" s="222">
        <f t="shared" si="9"/>
        <v>342025488.04000002</v>
      </c>
    </row>
    <row r="292" spans="1:9" x14ac:dyDescent="0.2">
      <c r="A292" s="221" t="s">
        <v>30</v>
      </c>
      <c r="B292" s="225">
        <v>21840000</v>
      </c>
      <c r="C292" s="221">
        <f t="shared" si="8"/>
        <v>8</v>
      </c>
      <c r="D292" s="221">
        <v>21840000</v>
      </c>
      <c r="F292" s="221" t="s">
        <v>597</v>
      </c>
      <c r="G292" s="222">
        <v>21115866.260000002</v>
      </c>
      <c r="H292" s="222">
        <v>0</v>
      </c>
      <c r="I292" s="222">
        <f t="shared" si="9"/>
        <v>21115866.260000002</v>
      </c>
    </row>
    <row r="293" spans="1:9" x14ac:dyDescent="0.2">
      <c r="A293" s="221" t="s">
        <v>30</v>
      </c>
      <c r="B293" s="225">
        <v>21850000</v>
      </c>
      <c r="C293" s="221">
        <f t="shared" si="8"/>
        <v>8</v>
      </c>
      <c r="D293" s="221">
        <v>21850000</v>
      </c>
      <c r="F293" s="221" t="s">
        <v>2079</v>
      </c>
      <c r="G293" s="222">
        <v>925000</v>
      </c>
      <c r="H293" s="222">
        <v>0</v>
      </c>
      <c r="I293" s="222">
        <f t="shared" si="9"/>
        <v>925000</v>
      </c>
    </row>
    <row r="294" spans="1:9" x14ac:dyDescent="0.2">
      <c r="A294" s="221" t="s">
        <v>30</v>
      </c>
      <c r="B294" s="225">
        <v>23000000</v>
      </c>
      <c r="C294" s="221">
        <f t="shared" si="8"/>
        <v>8</v>
      </c>
      <c r="D294" s="221">
        <v>23000000</v>
      </c>
      <c r="F294" s="221" t="s">
        <v>266</v>
      </c>
      <c r="G294" s="222">
        <v>5685903251.3699999</v>
      </c>
      <c r="H294" s="222">
        <v>0</v>
      </c>
      <c r="I294" s="222">
        <f t="shared" si="9"/>
        <v>5685903251.3699999</v>
      </c>
    </row>
    <row r="295" spans="1:9" x14ac:dyDescent="0.2">
      <c r="A295" s="221" t="s">
        <v>30</v>
      </c>
      <c r="B295" s="225">
        <v>23120000</v>
      </c>
      <c r="C295" s="221">
        <f t="shared" si="8"/>
        <v>8</v>
      </c>
      <c r="D295" s="221">
        <v>23120000</v>
      </c>
      <c r="F295" s="221" t="s">
        <v>2384</v>
      </c>
      <c r="G295" s="222">
        <v>314214435.75999999</v>
      </c>
      <c r="H295" s="222">
        <v>0</v>
      </c>
      <c r="I295" s="222">
        <f t="shared" si="9"/>
        <v>314214435.75999999</v>
      </c>
    </row>
    <row r="296" spans="1:9" x14ac:dyDescent="0.2">
      <c r="A296" s="221" t="s">
        <v>30</v>
      </c>
      <c r="B296" s="225">
        <v>23130000</v>
      </c>
      <c r="C296" s="221">
        <f t="shared" si="8"/>
        <v>8</v>
      </c>
      <c r="D296" s="221">
        <v>23130000</v>
      </c>
      <c r="F296" s="221" t="s">
        <v>2385</v>
      </c>
      <c r="G296" s="222">
        <v>227341308.58000001</v>
      </c>
      <c r="H296" s="222">
        <v>0</v>
      </c>
      <c r="I296" s="222">
        <f t="shared" si="9"/>
        <v>227341308.58000001</v>
      </c>
    </row>
    <row r="297" spans="1:9" x14ac:dyDescent="0.2">
      <c r="A297" s="221" t="s">
        <v>30</v>
      </c>
      <c r="B297" s="225">
        <v>23131000</v>
      </c>
      <c r="C297" s="221">
        <f t="shared" si="8"/>
        <v>8</v>
      </c>
      <c r="D297" s="221">
        <v>23131000</v>
      </c>
      <c r="F297" s="221" t="s">
        <v>2386</v>
      </c>
      <c r="G297" s="222">
        <v>16139500</v>
      </c>
      <c r="H297" s="222">
        <v>0</v>
      </c>
      <c r="I297" s="222">
        <f t="shared" si="9"/>
        <v>16139500</v>
      </c>
    </row>
    <row r="298" spans="1:9" x14ac:dyDescent="0.2">
      <c r="A298" s="221" t="s">
        <v>30</v>
      </c>
      <c r="B298" s="225">
        <v>23140000</v>
      </c>
      <c r="C298" s="221">
        <f t="shared" si="8"/>
        <v>8</v>
      </c>
      <c r="D298" s="221">
        <v>23140000</v>
      </c>
      <c r="F298" s="221" t="s">
        <v>2387</v>
      </c>
      <c r="G298" s="222">
        <v>155063766.40000001</v>
      </c>
      <c r="H298" s="222">
        <v>0</v>
      </c>
      <c r="I298" s="222">
        <f t="shared" si="9"/>
        <v>155063766.40000001</v>
      </c>
    </row>
    <row r="299" spans="1:9" x14ac:dyDescent="0.2">
      <c r="A299" s="221" t="s">
        <v>30</v>
      </c>
      <c r="B299" s="225">
        <v>23150000</v>
      </c>
      <c r="C299" s="221">
        <f t="shared" si="8"/>
        <v>8</v>
      </c>
      <c r="D299" s="221">
        <v>23150000</v>
      </c>
      <c r="F299" s="221" t="s">
        <v>2388</v>
      </c>
      <c r="G299" s="222">
        <v>226107997.43000001</v>
      </c>
      <c r="H299" s="222">
        <v>0</v>
      </c>
      <c r="I299" s="222">
        <f t="shared" si="9"/>
        <v>226107997.43000001</v>
      </c>
    </row>
    <row r="300" spans="1:9" x14ac:dyDescent="0.2">
      <c r="A300" s="221" t="s">
        <v>30</v>
      </c>
      <c r="B300" s="225">
        <v>28181000</v>
      </c>
      <c r="C300" s="221">
        <f t="shared" si="8"/>
        <v>8</v>
      </c>
      <c r="D300" s="221">
        <v>28181000</v>
      </c>
      <c r="F300" s="221" t="s">
        <v>276</v>
      </c>
      <c r="G300" s="222">
        <v>0</v>
      </c>
      <c r="H300" s="222">
        <v>8208031.3600000003</v>
      </c>
      <c r="I300" s="222">
        <f t="shared" si="9"/>
        <v>-8208031.3600000003</v>
      </c>
    </row>
    <row r="301" spans="1:9" x14ac:dyDescent="0.2">
      <c r="A301" s="221" t="s">
        <v>30</v>
      </c>
      <c r="B301" s="225">
        <v>28182000</v>
      </c>
      <c r="C301" s="221">
        <f t="shared" si="8"/>
        <v>8</v>
      </c>
      <c r="D301" s="221">
        <v>28182000</v>
      </c>
      <c r="F301" s="221" t="s">
        <v>607</v>
      </c>
      <c r="G301" s="222">
        <v>0</v>
      </c>
      <c r="H301" s="222">
        <v>252633.33</v>
      </c>
      <c r="I301" s="222">
        <f t="shared" si="9"/>
        <v>-252633.33</v>
      </c>
    </row>
    <row r="302" spans="1:9" x14ac:dyDescent="0.2">
      <c r="A302" s="221" t="s">
        <v>30</v>
      </c>
      <c r="B302" s="225">
        <v>28183000</v>
      </c>
      <c r="C302" s="221">
        <f t="shared" si="8"/>
        <v>8</v>
      </c>
      <c r="D302" s="221">
        <v>28183000</v>
      </c>
      <c r="F302" s="221" t="s">
        <v>610</v>
      </c>
      <c r="G302" s="222">
        <v>0</v>
      </c>
      <c r="H302" s="222">
        <v>117746597.87</v>
      </c>
      <c r="I302" s="222">
        <f t="shared" si="9"/>
        <v>-117746597.87</v>
      </c>
    </row>
    <row r="303" spans="1:9" x14ac:dyDescent="0.2">
      <c r="A303" s="221" t="s">
        <v>30</v>
      </c>
      <c r="B303" s="225">
        <v>28184000</v>
      </c>
      <c r="C303" s="221">
        <f t="shared" si="8"/>
        <v>8</v>
      </c>
      <c r="D303" s="221">
        <v>28184000</v>
      </c>
      <c r="F303" s="221" t="s">
        <v>608</v>
      </c>
      <c r="G303" s="222">
        <v>0</v>
      </c>
      <c r="H303" s="222">
        <v>8773061.8000000007</v>
      </c>
      <c r="I303" s="222">
        <f t="shared" si="9"/>
        <v>-8773061.8000000007</v>
      </c>
    </row>
    <row r="304" spans="1:9" x14ac:dyDescent="0.2">
      <c r="A304" s="221" t="s">
        <v>30</v>
      </c>
      <c r="B304" s="225">
        <v>28185000</v>
      </c>
      <c r="C304" s="221">
        <f t="shared" si="8"/>
        <v>8</v>
      </c>
      <c r="D304" s="221">
        <v>28185000</v>
      </c>
      <c r="F304" s="221" t="s">
        <v>279</v>
      </c>
      <c r="G304" s="222">
        <v>0</v>
      </c>
      <c r="H304" s="222">
        <v>542666.66</v>
      </c>
      <c r="I304" s="222">
        <f t="shared" si="9"/>
        <v>-542666.66</v>
      </c>
    </row>
    <row r="305" spans="1:9" x14ac:dyDescent="0.2">
      <c r="A305" s="221" t="s">
        <v>30</v>
      </c>
      <c r="B305" s="225">
        <v>31000000</v>
      </c>
      <c r="C305" s="221">
        <f t="shared" si="8"/>
        <v>8</v>
      </c>
      <c r="D305" s="221">
        <v>31000000</v>
      </c>
      <c r="F305" s="221" t="s">
        <v>2389</v>
      </c>
      <c r="G305" s="222">
        <v>343470177.72000003</v>
      </c>
      <c r="H305" s="222">
        <v>0</v>
      </c>
      <c r="I305" s="222">
        <f t="shared" si="9"/>
        <v>343470177.72000003</v>
      </c>
    </row>
    <row r="306" spans="1:9" x14ac:dyDescent="0.2">
      <c r="A306" s="221" t="s">
        <v>30</v>
      </c>
      <c r="B306" s="225">
        <v>40100000</v>
      </c>
      <c r="C306" s="221">
        <f t="shared" si="8"/>
        <v>8</v>
      </c>
      <c r="D306" s="221">
        <v>40100000</v>
      </c>
      <c r="F306" s="221" t="s">
        <v>1945</v>
      </c>
      <c r="G306" s="222">
        <v>0</v>
      </c>
      <c r="H306" s="222">
        <v>1023817254.41</v>
      </c>
      <c r="I306" s="222">
        <f t="shared" si="9"/>
        <v>-1023817254.41</v>
      </c>
    </row>
    <row r="307" spans="1:9" x14ac:dyDescent="0.2">
      <c r="A307" s="221" t="s">
        <v>30</v>
      </c>
      <c r="B307" s="225">
        <v>40120000</v>
      </c>
      <c r="C307" s="221">
        <f t="shared" si="8"/>
        <v>8</v>
      </c>
      <c r="D307" s="221">
        <v>40120000</v>
      </c>
      <c r="F307" s="221" t="s">
        <v>65</v>
      </c>
      <c r="G307" s="222">
        <v>5645215.9199999999</v>
      </c>
      <c r="H307" s="222">
        <v>0</v>
      </c>
      <c r="I307" s="222">
        <f t="shared" si="9"/>
        <v>5645215.9199999999</v>
      </c>
    </row>
    <row r="308" spans="1:9" x14ac:dyDescent="0.2">
      <c r="A308" s="221" t="s">
        <v>30</v>
      </c>
      <c r="B308" s="225">
        <v>40231000</v>
      </c>
      <c r="C308" s="221">
        <f t="shared" si="8"/>
        <v>8</v>
      </c>
      <c r="D308" s="221">
        <v>40231000</v>
      </c>
      <c r="F308" s="221" t="s">
        <v>2390</v>
      </c>
      <c r="G308" s="222">
        <v>0</v>
      </c>
      <c r="H308" s="222">
        <v>4585470</v>
      </c>
      <c r="I308" s="222">
        <f t="shared" si="9"/>
        <v>-4585470</v>
      </c>
    </row>
    <row r="309" spans="1:9" x14ac:dyDescent="0.2">
      <c r="A309" s="221" t="s">
        <v>30</v>
      </c>
      <c r="B309" s="225">
        <v>40241000</v>
      </c>
      <c r="C309" s="221">
        <f t="shared" si="8"/>
        <v>8</v>
      </c>
      <c r="D309" s="221">
        <v>40241000</v>
      </c>
      <c r="F309" s="221" t="s">
        <v>2348</v>
      </c>
      <c r="G309" s="222">
        <v>0</v>
      </c>
      <c r="H309" s="222">
        <v>22570800</v>
      </c>
      <c r="I309" s="222">
        <f t="shared" si="9"/>
        <v>-22570800</v>
      </c>
    </row>
    <row r="310" spans="1:9" x14ac:dyDescent="0.2">
      <c r="A310" s="221" t="s">
        <v>30</v>
      </c>
      <c r="B310" s="225">
        <v>40340000</v>
      </c>
      <c r="C310" s="221">
        <f t="shared" si="8"/>
        <v>8</v>
      </c>
      <c r="D310" s="221">
        <v>40340000</v>
      </c>
      <c r="F310" s="221" t="s">
        <v>67</v>
      </c>
      <c r="G310" s="222">
        <v>0</v>
      </c>
      <c r="H310" s="222">
        <v>615740.02</v>
      </c>
      <c r="I310" s="222">
        <f t="shared" si="9"/>
        <v>-615740.02</v>
      </c>
    </row>
    <row r="311" spans="1:9" x14ac:dyDescent="0.2">
      <c r="A311" s="221" t="s">
        <v>30</v>
      </c>
      <c r="B311" s="225">
        <v>40400000</v>
      </c>
      <c r="C311" s="221">
        <f t="shared" si="8"/>
        <v>8</v>
      </c>
      <c r="D311" s="221">
        <v>40400000</v>
      </c>
      <c r="F311" s="221" t="s">
        <v>1472</v>
      </c>
      <c r="G311" s="222">
        <v>0</v>
      </c>
      <c r="H311" s="222">
        <v>834994532.96000004</v>
      </c>
      <c r="I311" s="222">
        <f t="shared" si="9"/>
        <v>-834994532.96000004</v>
      </c>
    </row>
    <row r="312" spans="1:9" x14ac:dyDescent="0.2">
      <c r="A312" s="221" t="s">
        <v>30</v>
      </c>
      <c r="B312" s="225">
        <v>40800000</v>
      </c>
      <c r="C312" s="221">
        <f t="shared" si="8"/>
        <v>8</v>
      </c>
      <c r="D312" s="221">
        <v>40800000</v>
      </c>
      <c r="F312" s="221" t="s">
        <v>1946</v>
      </c>
      <c r="G312" s="222">
        <v>0</v>
      </c>
      <c r="H312" s="222">
        <v>33293600.010000002</v>
      </c>
      <c r="I312" s="222">
        <f t="shared" si="9"/>
        <v>-33293600.010000002</v>
      </c>
    </row>
    <row r="313" spans="1:9" x14ac:dyDescent="0.2">
      <c r="A313" s="221" t="s">
        <v>30</v>
      </c>
      <c r="B313" s="225">
        <v>42100000</v>
      </c>
      <c r="C313" s="221">
        <f t="shared" si="8"/>
        <v>8</v>
      </c>
      <c r="D313" s="221">
        <v>42100000</v>
      </c>
      <c r="F313" s="221" t="s">
        <v>1948</v>
      </c>
      <c r="G313" s="222">
        <v>286923.299999993</v>
      </c>
      <c r="H313" s="222">
        <v>0</v>
      </c>
      <c r="I313" s="222">
        <f t="shared" si="9"/>
        <v>286923.299999993</v>
      </c>
    </row>
    <row r="314" spans="1:9" x14ac:dyDescent="0.2">
      <c r="A314" s="221" t="s">
        <v>30</v>
      </c>
      <c r="B314" s="225">
        <v>42110000</v>
      </c>
      <c r="C314" s="221">
        <f t="shared" si="8"/>
        <v>8</v>
      </c>
      <c r="D314" s="221">
        <v>42110000</v>
      </c>
      <c r="F314" s="221" t="s">
        <v>2391</v>
      </c>
      <c r="G314" s="222">
        <v>8955000</v>
      </c>
      <c r="H314" s="222">
        <v>0</v>
      </c>
      <c r="I314" s="222">
        <f t="shared" si="9"/>
        <v>8955000</v>
      </c>
    </row>
    <row r="315" spans="1:9" x14ac:dyDescent="0.2">
      <c r="A315" s="221" t="s">
        <v>30</v>
      </c>
      <c r="B315" s="225">
        <v>42500000</v>
      </c>
      <c r="C315" s="221">
        <f t="shared" si="8"/>
        <v>8</v>
      </c>
      <c r="D315" s="221">
        <v>42500000</v>
      </c>
      <c r="F315" s="221" t="s">
        <v>2098</v>
      </c>
      <c r="G315" s="222">
        <v>400000</v>
      </c>
      <c r="H315" s="222">
        <v>0</v>
      </c>
      <c r="I315" s="222">
        <f t="shared" si="9"/>
        <v>400000</v>
      </c>
    </row>
    <row r="316" spans="1:9" x14ac:dyDescent="0.2">
      <c r="A316" s="221" t="s">
        <v>30</v>
      </c>
      <c r="B316" s="225">
        <v>42510000</v>
      </c>
      <c r="C316" s="221">
        <f t="shared" si="8"/>
        <v>8</v>
      </c>
      <c r="D316" s="221">
        <v>42510000</v>
      </c>
      <c r="F316" s="221" t="s">
        <v>2099</v>
      </c>
      <c r="G316" s="222">
        <v>3140560</v>
      </c>
      <c r="H316" s="222">
        <v>0</v>
      </c>
      <c r="I316" s="222">
        <f t="shared" si="9"/>
        <v>3140560</v>
      </c>
    </row>
    <row r="317" spans="1:9" x14ac:dyDescent="0.2">
      <c r="A317" s="221" t="s">
        <v>30</v>
      </c>
      <c r="B317" s="225">
        <v>42820000</v>
      </c>
      <c r="C317" s="221">
        <f t="shared" si="8"/>
        <v>8</v>
      </c>
      <c r="D317" s="221">
        <v>42820000</v>
      </c>
      <c r="F317" s="221" t="s">
        <v>626</v>
      </c>
      <c r="G317" s="222">
        <v>0</v>
      </c>
      <c r="H317" s="222">
        <v>49782962.469999999</v>
      </c>
      <c r="I317" s="222">
        <f t="shared" si="9"/>
        <v>-49782962.469999999</v>
      </c>
    </row>
    <row r="318" spans="1:9" x14ac:dyDescent="0.2">
      <c r="A318" s="221" t="s">
        <v>30</v>
      </c>
      <c r="B318" s="225">
        <v>43100000</v>
      </c>
      <c r="C318" s="221">
        <f t="shared" si="8"/>
        <v>8</v>
      </c>
      <c r="D318" s="221">
        <v>43100000</v>
      </c>
      <c r="F318" s="221" t="s">
        <v>627</v>
      </c>
      <c r="G318" s="222">
        <v>0</v>
      </c>
      <c r="H318" s="222">
        <v>19571691.02</v>
      </c>
      <c r="I318" s="222">
        <f t="shared" si="9"/>
        <v>-19571691.02</v>
      </c>
    </row>
    <row r="319" spans="1:9" x14ac:dyDescent="0.2">
      <c r="A319" s="221" t="s">
        <v>30</v>
      </c>
      <c r="B319" s="225">
        <v>43110000</v>
      </c>
      <c r="C319" s="221">
        <f t="shared" si="8"/>
        <v>8</v>
      </c>
      <c r="D319" s="221">
        <v>43110000</v>
      </c>
      <c r="F319" s="221" t="s">
        <v>628</v>
      </c>
      <c r="G319" s="222">
        <v>88800</v>
      </c>
      <c r="H319" s="222">
        <v>0</v>
      </c>
      <c r="I319" s="222">
        <f t="shared" si="9"/>
        <v>88800</v>
      </c>
    </row>
    <row r="320" spans="1:9" x14ac:dyDescent="0.2">
      <c r="A320" s="221" t="s">
        <v>30</v>
      </c>
      <c r="B320" s="225">
        <v>43200000</v>
      </c>
      <c r="C320" s="221">
        <f t="shared" si="8"/>
        <v>8</v>
      </c>
      <c r="D320" s="221">
        <v>43200000</v>
      </c>
      <c r="F320" s="221" t="s">
        <v>629</v>
      </c>
      <c r="G320" s="222">
        <v>0</v>
      </c>
      <c r="H320" s="222">
        <v>8369867.5800000001</v>
      </c>
      <c r="I320" s="222">
        <f t="shared" si="9"/>
        <v>-8369867.5800000001</v>
      </c>
    </row>
    <row r="321" spans="1:9" x14ac:dyDescent="0.2">
      <c r="A321" s="221" t="s">
        <v>30</v>
      </c>
      <c r="B321" s="225">
        <v>43300000</v>
      </c>
      <c r="C321" s="221">
        <f t="shared" si="8"/>
        <v>8</v>
      </c>
      <c r="D321" s="221">
        <v>43300000</v>
      </c>
      <c r="F321" s="221" t="s">
        <v>80</v>
      </c>
      <c r="G321" s="222">
        <v>0</v>
      </c>
      <c r="H321" s="222">
        <v>1394977.93</v>
      </c>
      <c r="I321" s="222">
        <f t="shared" si="9"/>
        <v>-1394977.93</v>
      </c>
    </row>
    <row r="322" spans="1:9" x14ac:dyDescent="0.2">
      <c r="A322" s="221" t="s">
        <v>30</v>
      </c>
      <c r="B322" s="225">
        <v>43400000</v>
      </c>
      <c r="C322" s="221">
        <f t="shared" ref="C322:C385" si="10">+LEN(B:B)</f>
        <v>8</v>
      </c>
      <c r="D322" s="221">
        <v>43400000</v>
      </c>
      <c r="F322" s="221" t="s">
        <v>81</v>
      </c>
      <c r="G322" s="222">
        <v>0</v>
      </c>
      <c r="H322" s="222">
        <v>825000</v>
      </c>
      <c r="I322" s="222">
        <f t="shared" ref="I322:I385" si="11">+G:G-H:H</f>
        <v>-825000</v>
      </c>
    </row>
    <row r="323" spans="1:9" x14ac:dyDescent="0.2">
      <c r="A323" s="221" t="s">
        <v>30</v>
      </c>
      <c r="B323" s="225">
        <v>44100000</v>
      </c>
      <c r="C323" s="221">
        <f t="shared" si="10"/>
        <v>8</v>
      </c>
      <c r="D323" s="221">
        <v>44100000</v>
      </c>
      <c r="F323" s="221" t="s">
        <v>632</v>
      </c>
      <c r="G323" s="222">
        <v>0</v>
      </c>
      <c r="H323" s="222">
        <v>5416340</v>
      </c>
      <c r="I323" s="222">
        <f t="shared" si="11"/>
        <v>-5416340</v>
      </c>
    </row>
    <row r="324" spans="1:9" x14ac:dyDescent="0.2">
      <c r="A324" s="221" t="s">
        <v>30</v>
      </c>
      <c r="B324" s="225">
        <v>44410000</v>
      </c>
      <c r="C324" s="221">
        <f t="shared" si="10"/>
        <v>8</v>
      </c>
      <c r="D324" s="221">
        <v>44410000</v>
      </c>
      <c r="F324" s="221" t="s">
        <v>2392</v>
      </c>
      <c r="G324" s="222">
        <v>333333.32</v>
      </c>
      <c r="H324" s="222">
        <v>0</v>
      </c>
      <c r="I324" s="222">
        <f t="shared" si="11"/>
        <v>333333.32</v>
      </c>
    </row>
    <row r="325" spans="1:9" x14ac:dyDescent="0.2">
      <c r="A325" s="221" t="s">
        <v>30</v>
      </c>
      <c r="B325" s="225">
        <v>44420000</v>
      </c>
      <c r="C325" s="221">
        <f t="shared" si="10"/>
        <v>8</v>
      </c>
      <c r="D325" s="221">
        <v>44420000</v>
      </c>
      <c r="F325" s="221" t="s">
        <v>1774</v>
      </c>
      <c r="G325" s="222">
        <v>0</v>
      </c>
      <c r="H325" s="222">
        <v>102584.5</v>
      </c>
      <c r="I325" s="222">
        <f t="shared" si="11"/>
        <v>-102584.5</v>
      </c>
    </row>
    <row r="326" spans="1:9" x14ac:dyDescent="0.2">
      <c r="A326" s="221" t="s">
        <v>30</v>
      </c>
      <c r="B326" s="225">
        <v>44550000</v>
      </c>
      <c r="C326" s="221">
        <f t="shared" si="10"/>
        <v>8</v>
      </c>
      <c r="D326" s="221">
        <v>44550000</v>
      </c>
      <c r="F326" s="221" t="s">
        <v>639</v>
      </c>
      <c r="G326" s="222">
        <v>56151544.310000002</v>
      </c>
      <c r="H326" s="222">
        <v>0</v>
      </c>
      <c r="I326" s="222">
        <f t="shared" si="11"/>
        <v>56151544.310000002</v>
      </c>
    </row>
    <row r="327" spans="1:9" x14ac:dyDescent="0.2">
      <c r="A327" s="221" t="s">
        <v>30</v>
      </c>
      <c r="B327" s="225">
        <v>44564000</v>
      </c>
      <c r="C327" s="221">
        <f t="shared" si="10"/>
        <v>8</v>
      </c>
      <c r="D327" s="221">
        <v>44564000</v>
      </c>
      <c r="F327" s="221" t="s">
        <v>91</v>
      </c>
      <c r="G327" s="222">
        <v>10762.94</v>
      </c>
      <c r="H327" s="222">
        <v>0</v>
      </c>
      <c r="I327" s="222">
        <f t="shared" si="11"/>
        <v>10762.94</v>
      </c>
    </row>
    <row r="328" spans="1:9" x14ac:dyDescent="0.2">
      <c r="A328" s="221" t="s">
        <v>30</v>
      </c>
      <c r="B328" s="225">
        <v>45511000</v>
      </c>
      <c r="C328" s="221">
        <f t="shared" si="10"/>
        <v>8</v>
      </c>
      <c r="D328" s="221">
        <v>45511000</v>
      </c>
      <c r="F328" s="221" t="s">
        <v>330</v>
      </c>
      <c r="G328" s="222">
        <v>0</v>
      </c>
      <c r="H328" s="222">
        <v>812894523.57000005</v>
      </c>
      <c r="I328" s="222">
        <f t="shared" si="11"/>
        <v>-812894523.57000005</v>
      </c>
    </row>
    <row r="329" spans="1:9" x14ac:dyDescent="0.2">
      <c r="A329" s="221" t="s">
        <v>30</v>
      </c>
      <c r="B329" s="225">
        <v>46610000</v>
      </c>
      <c r="C329" s="221">
        <f t="shared" si="10"/>
        <v>8</v>
      </c>
      <c r="D329" s="221">
        <v>46610000</v>
      </c>
      <c r="F329" s="221" t="s">
        <v>2352</v>
      </c>
      <c r="G329" s="222">
        <v>0</v>
      </c>
      <c r="H329" s="222">
        <v>447899881.62</v>
      </c>
      <c r="I329" s="222">
        <f t="shared" si="11"/>
        <v>-447899881.62</v>
      </c>
    </row>
    <row r="330" spans="1:9" x14ac:dyDescent="0.2">
      <c r="A330" s="221" t="s">
        <v>30</v>
      </c>
      <c r="B330" s="225">
        <v>46700000</v>
      </c>
      <c r="C330" s="221">
        <f t="shared" si="10"/>
        <v>8</v>
      </c>
      <c r="D330" s="221">
        <v>46700000</v>
      </c>
      <c r="F330" s="221" t="s">
        <v>2393</v>
      </c>
      <c r="G330" s="222">
        <v>0</v>
      </c>
      <c r="H330" s="222">
        <v>4998999937</v>
      </c>
      <c r="I330" s="222">
        <f t="shared" si="11"/>
        <v>-4998999937</v>
      </c>
    </row>
    <row r="331" spans="1:9" x14ac:dyDescent="0.2">
      <c r="A331" s="221" t="s">
        <v>30</v>
      </c>
      <c r="B331" s="225">
        <v>48600000</v>
      </c>
      <c r="C331" s="221">
        <f t="shared" si="10"/>
        <v>8</v>
      </c>
      <c r="D331" s="221">
        <v>48600000</v>
      </c>
      <c r="F331" s="221" t="s">
        <v>698</v>
      </c>
      <c r="G331" s="222">
        <v>1544595.96</v>
      </c>
      <c r="H331" s="222">
        <v>0</v>
      </c>
      <c r="I331" s="222">
        <f t="shared" si="11"/>
        <v>1544595.96</v>
      </c>
    </row>
    <row r="332" spans="1:9" x14ac:dyDescent="0.2">
      <c r="A332" s="221" t="s">
        <v>30</v>
      </c>
      <c r="B332" s="225">
        <v>51231000</v>
      </c>
      <c r="C332" s="221">
        <f t="shared" si="10"/>
        <v>8</v>
      </c>
      <c r="D332" s="221">
        <v>51231000</v>
      </c>
      <c r="F332" s="221" t="s">
        <v>347</v>
      </c>
      <c r="G332" s="222">
        <v>36092898.5</v>
      </c>
      <c r="H332" s="222">
        <v>0</v>
      </c>
      <c r="I332" s="222">
        <f t="shared" si="11"/>
        <v>36092898.5</v>
      </c>
    </row>
    <row r="333" spans="1:9" x14ac:dyDescent="0.2">
      <c r="A333" s="221" t="s">
        <v>30</v>
      </c>
      <c r="B333" s="225">
        <v>51241000</v>
      </c>
      <c r="C333" s="221">
        <f t="shared" si="10"/>
        <v>8</v>
      </c>
      <c r="D333" s="221">
        <v>51241000</v>
      </c>
      <c r="F333" s="221" t="s">
        <v>159</v>
      </c>
      <c r="G333" s="222">
        <v>53957371.75</v>
      </c>
      <c r="H333" s="222">
        <v>0</v>
      </c>
      <c r="I333" s="222">
        <f t="shared" si="11"/>
        <v>53957371.75</v>
      </c>
    </row>
    <row r="334" spans="1:9" x14ac:dyDescent="0.2">
      <c r="A334" s="221" t="s">
        <v>30</v>
      </c>
      <c r="B334" s="225">
        <v>51261000</v>
      </c>
      <c r="C334" s="221">
        <f t="shared" si="10"/>
        <v>8</v>
      </c>
      <c r="D334" s="221">
        <v>51261000</v>
      </c>
      <c r="F334" s="221" t="s">
        <v>2358</v>
      </c>
      <c r="G334" s="222">
        <v>5514330</v>
      </c>
      <c r="H334" s="222">
        <v>0</v>
      </c>
      <c r="I334" s="222">
        <f t="shared" si="11"/>
        <v>5514330</v>
      </c>
    </row>
    <row r="335" spans="1:9" x14ac:dyDescent="0.2">
      <c r="A335" s="221" t="s">
        <v>30</v>
      </c>
      <c r="B335" s="225">
        <v>53100000</v>
      </c>
      <c r="C335" s="221">
        <f t="shared" si="10"/>
        <v>8</v>
      </c>
      <c r="D335" s="221">
        <v>53100000</v>
      </c>
      <c r="F335" s="221" t="s">
        <v>1953</v>
      </c>
      <c r="G335" s="222">
        <v>1345082</v>
      </c>
      <c r="H335" s="222">
        <v>0</v>
      </c>
      <c r="I335" s="222">
        <f t="shared" si="11"/>
        <v>1345082</v>
      </c>
    </row>
    <row r="336" spans="1:9" x14ac:dyDescent="0.2">
      <c r="A336" s="221" t="s">
        <v>30</v>
      </c>
      <c r="B336" s="225">
        <v>53600000</v>
      </c>
      <c r="C336" s="221">
        <f t="shared" si="10"/>
        <v>8</v>
      </c>
      <c r="D336" s="221">
        <v>53600000</v>
      </c>
      <c r="F336" s="221" t="s">
        <v>2394</v>
      </c>
      <c r="G336" s="222">
        <v>3336648.1</v>
      </c>
      <c r="H336" s="222">
        <v>0</v>
      </c>
      <c r="I336" s="222">
        <f t="shared" si="11"/>
        <v>3336648.1</v>
      </c>
    </row>
    <row r="337" spans="1:9" x14ac:dyDescent="0.2">
      <c r="A337" s="221" t="s">
        <v>30</v>
      </c>
      <c r="B337" s="225">
        <v>60101200</v>
      </c>
      <c r="C337" s="221">
        <f t="shared" si="10"/>
        <v>8</v>
      </c>
      <c r="D337" s="221">
        <v>60101000</v>
      </c>
      <c r="F337" s="221" t="s">
        <v>2395</v>
      </c>
      <c r="G337" s="222">
        <v>50675000</v>
      </c>
      <c r="H337" s="222">
        <v>0</v>
      </c>
      <c r="I337" s="222">
        <f t="shared" si="11"/>
        <v>50675000</v>
      </c>
    </row>
    <row r="338" spans="1:9" x14ac:dyDescent="0.2">
      <c r="A338" s="221" t="s">
        <v>30</v>
      </c>
      <c r="B338" s="225">
        <v>60301000</v>
      </c>
      <c r="C338" s="221">
        <f t="shared" si="10"/>
        <v>8</v>
      </c>
      <c r="D338" s="221">
        <v>60301000</v>
      </c>
      <c r="F338" s="221" t="s">
        <v>1589</v>
      </c>
      <c r="G338" s="222">
        <v>0</v>
      </c>
      <c r="H338" s="222">
        <v>184028689.59999999</v>
      </c>
      <c r="I338" s="222">
        <f t="shared" si="11"/>
        <v>-184028689.59999999</v>
      </c>
    </row>
    <row r="339" spans="1:9" x14ac:dyDescent="0.2">
      <c r="A339" s="221" t="s">
        <v>30</v>
      </c>
      <c r="B339" s="225">
        <v>60602000</v>
      </c>
      <c r="C339" s="221">
        <f t="shared" si="10"/>
        <v>8</v>
      </c>
      <c r="D339" s="221">
        <v>60602000</v>
      </c>
      <c r="F339" s="221" t="s">
        <v>378</v>
      </c>
      <c r="G339" s="222">
        <v>3065189</v>
      </c>
      <c r="H339" s="222">
        <v>0</v>
      </c>
      <c r="I339" s="222">
        <f t="shared" si="11"/>
        <v>3065189</v>
      </c>
    </row>
    <row r="340" spans="1:9" x14ac:dyDescent="0.2">
      <c r="A340" s="221" t="s">
        <v>30</v>
      </c>
      <c r="B340" s="225">
        <v>60603000</v>
      </c>
      <c r="C340" s="221">
        <f t="shared" si="10"/>
        <v>8</v>
      </c>
      <c r="D340" s="221">
        <v>60603000</v>
      </c>
      <c r="F340" s="221" t="s">
        <v>380</v>
      </c>
      <c r="G340" s="222">
        <v>261300</v>
      </c>
      <c r="H340" s="222">
        <v>0</v>
      </c>
      <c r="I340" s="222">
        <f t="shared" si="11"/>
        <v>261300</v>
      </c>
    </row>
    <row r="341" spans="1:9" x14ac:dyDescent="0.2">
      <c r="A341" s="221" t="s">
        <v>30</v>
      </c>
      <c r="B341" s="225">
        <v>60604000</v>
      </c>
      <c r="C341" s="221">
        <f t="shared" si="10"/>
        <v>8</v>
      </c>
      <c r="D341" s="221">
        <v>60604000</v>
      </c>
      <c r="F341" s="221" t="s">
        <v>382</v>
      </c>
      <c r="G341" s="222">
        <v>1289000</v>
      </c>
      <c r="H341" s="222">
        <v>0</v>
      </c>
      <c r="I341" s="222">
        <f t="shared" si="11"/>
        <v>1289000</v>
      </c>
    </row>
    <row r="342" spans="1:9" x14ac:dyDescent="0.2">
      <c r="A342" s="221" t="s">
        <v>30</v>
      </c>
      <c r="B342" s="225">
        <v>60605000</v>
      </c>
      <c r="C342" s="221">
        <f t="shared" si="10"/>
        <v>8</v>
      </c>
      <c r="D342" s="221">
        <v>60605000</v>
      </c>
      <c r="F342" s="221" t="s">
        <v>167</v>
      </c>
      <c r="G342" s="222">
        <v>23339672.399999999</v>
      </c>
      <c r="H342" s="222">
        <v>0</v>
      </c>
      <c r="I342" s="222">
        <f t="shared" si="11"/>
        <v>23339672.399999999</v>
      </c>
    </row>
    <row r="343" spans="1:9" x14ac:dyDescent="0.2">
      <c r="A343" s="221" t="s">
        <v>30</v>
      </c>
      <c r="B343" s="225">
        <v>60607000</v>
      </c>
      <c r="C343" s="221">
        <f t="shared" si="10"/>
        <v>8</v>
      </c>
      <c r="D343" s="221">
        <v>60607000</v>
      </c>
      <c r="F343" s="221" t="s">
        <v>385</v>
      </c>
      <c r="G343" s="222">
        <v>490600</v>
      </c>
      <c r="H343" s="222">
        <v>0</v>
      </c>
      <c r="I343" s="222">
        <f t="shared" si="11"/>
        <v>490600</v>
      </c>
    </row>
    <row r="344" spans="1:9" x14ac:dyDescent="0.2">
      <c r="A344" s="221" t="s">
        <v>30</v>
      </c>
      <c r="B344" s="225">
        <v>60608000</v>
      </c>
      <c r="C344" s="221">
        <f t="shared" si="10"/>
        <v>8</v>
      </c>
      <c r="D344" s="221">
        <v>60608000</v>
      </c>
      <c r="F344" s="221" t="s">
        <v>375</v>
      </c>
      <c r="G344" s="222">
        <v>2824750</v>
      </c>
      <c r="H344" s="222">
        <v>0</v>
      </c>
      <c r="I344" s="222">
        <f t="shared" si="11"/>
        <v>2824750</v>
      </c>
    </row>
    <row r="345" spans="1:9" x14ac:dyDescent="0.2">
      <c r="A345" s="221" t="s">
        <v>30</v>
      </c>
      <c r="B345" s="225">
        <v>60609000</v>
      </c>
      <c r="C345" s="221">
        <f t="shared" si="10"/>
        <v>8</v>
      </c>
      <c r="D345" s="221">
        <v>60609000</v>
      </c>
      <c r="F345" s="221" t="s">
        <v>171</v>
      </c>
      <c r="G345" s="222">
        <v>346495</v>
      </c>
      <c r="H345" s="222">
        <v>0</v>
      </c>
      <c r="I345" s="222">
        <f t="shared" si="11"/>
        <v>346495</v>
      </c>
    </row>
    <row r="346" spans="1:9" x14ac:dyDescent="0.2">
      <c r="A346" s="221" t="s">
        <v>30</v>
      </c>
      <c r="B346" s="225">
        <v>60609100</v>
      </c>
      <c r="C346" s="221">
        <f t="shared" si="10"/>
        <v>8</v>
      </c>
      <c r="D346" s="221">
        <v>60609100</v>
      </c>
      <c r="F346" s="221" t="s">
        <v>2396</v>
      </c>
      <c r="G346" s="222">
        <v>89308085.569999993</v>
      </c>
      <c r="H346" s="222">
        <v>0</v>
      </c>
      <c r="I346" s="222">
        <f t="shared" si="11"/>
        <v>89308085.569999993</v>
      </c>
    </row>
    <row r="347" spans="1:9" x14ac:dyDescent="0.2">
      <c r="A347" s="221" t="s">
        <v>30</v>
      </c>
      <c r="B347" s="225">
        <v>60609200</v>
      </c>
      <c r="C347" s="221">
        <f t="shared" si="10"/>
        <v>8</v>
      </c>
      <c r="D347" s="221">
        <v>60609200</v>
      </c>
      <c r="F347" s="221" t="s">
        <v>2397</v>
      </c>
      <c r="G347" s="222">
        <v>516223011</v>
      </c>
      <c r="H347" s="222">
        <v>0</v>
      </c>
      <c r="I347" s="222">
        <f t="shared" si="11"/>
        <v>516223011</v>
      </c>
    </row>
    <row r="348" spans="1:9" x14ac:dyDescent="0.2">
      <c r="A348" s="221" t="s">
        <v>30</v>
      </c>
      <c r="B348" s="225">
        <v>60801000</v>
      </c>
      <c r="C348" s="221">
        <f t="shared" si="10"/>
        <v>8</v>
      </c>
      <c r="D348" s="221">
        <v>60801000</v>
      </c>
      <c r="F348" s="221" t="s">
        <v>457</v>
      </c>
      <c r="G348" s="222">
        <v>166700</v>
      </c>
      <c r="H348" s="222">
        <v>0</v>
      </c>
      <c r="I348" s="222">
        <f t="shared" si="11"/>
        <v>166700</v>
      </c>
    </row>
    <row r="349" spans="1:9" x14ac:dyDescent="0.2">
      <c r="A349" s="221" t="s">
        <v>30</v>
      </c>
      <c r="B349" s="225">
        <v>60802000</v>
      </c>
      <c r="C349" s="221">
        <f t="shared" si="10"/>
        <v>8</v>
      </c>
      <c r="D349" s="221">
        <v>60802000</v>
      </c>
      <c r="F349" s="221" t="s">
        <v>732</v>
      </c>
      <c r="G349" s="222">
        <v>684487</v>
      </c>
      <c r="H349" s="222">
        <v>0</v>
      </c>
      <c r="I349" s="222">
        <f t="shared" si="11"/>
        <v>684487</v>
      </c>
    </row>
    <row r="350" spans="1:9" x14ac:dyDescent="0.2">
      <c r="A350" s="221" t="s">
        <v>30</v>
      </c>
      <c r="B350" s="225">
        <v>60804000</v>
      </c>
      <c r="C350" s="221">
        <f t="shared" si="10"/>
        <v>8</v>
      </c>
      <c r="D350" s="221">
        <v>60804000</v>
      </c>
      <c r="F350" s="221" t="s">
        <v>461</v>
      </c>
      <c r="G350" s="222">
        <v>6656458.4199999999</v>
      </c>
      <c r="H350" s="222">
        <v>0</v>
      </c>
      <c r="I350" s="222">
        <f t="shared" si="11"/>
        <v>6656458.4199999999</v>
      </c>
    </row>
    <row r="351" spans="1:9" x14ac:dyDescent="0.2">
      <c r="A351" s="221" t="s">
        <v>30</v>
      </c>
      <c r="B351" s="225">
        <v>60806000</v>
      </c>
      <c r="C351" s="221">
        <f t="shared" si="10"/>
        <v>8</v>
      </c>
      <c r="D351" s="221">
        <v>60806000</v>
      </c>
      <c r="F351" s="221" t="s">
        <v>462</v>
      </c>
      <c r="G351" s="222">
        <v>1045450.5</v>
      </c>
      <c r="H351" s="222">
        <v>0</v>
      </c>
      <c r="I351" s="222">
        <f t="shared" si="11"/>
        <v>1045450.5</v>
      </c>
    </row>
    <row r="352" spans="1:9" x14ac:dyDescent="0.2">
      <c r="A352" s="221" t="s">
        <v>30</v>
      </c>
      <c r="B352" s="225">
        <v>60808000</v>
      </c>
      <c r="C352" s="221">
        <f t="shared" si="10"/>
        <v>8</v>
      </c>
      <c r="D352" s="221">
        <v>60808000</v>
      </c>
      <c r="F352" s="221" t="s">
        <v>464</v>
      </c>
      <c r="G352" s="222">
        <v>8843845</v>
      </c>
      <c r="H352" s="222">
        <v>0</v>
      </c>
      <c r="I352" s="222">
        <f t="shared" si="11"/>
        <v>8843845</v>
      </c>
    </row>
    <row r="353" spans="1:9" x14ac:dyDescent="0.2">
      <c r="A353" s="221" t="s">
        <v>30</v>
      </c>
      <c r="B353" s="225">
        <v>60812000</v>
      </c>
      <c r="C353" s="221">
        <f t="shared" si="10"/>
        <v>8</v>
      </c>
      <c r="D353" s="221">
        <v>60812000</v>
      </c>
      <c r="F353" s="221" t="s">
        <v>403</v>
      </c>
      <c r="G353" s="222">
        <v>1576499</v>
      </c>
      <c r="H353" s="222">
        <v>0</v>
      </c>
      <c r="I353" s="222">
        <f t="shared" si="11"/>
        <v>1576499</v>
      </c>
    </row>
    <row r="354" spans="1:9" x14ac:dyDescent="0.2">
      <c r="A354" s="221" t="s">
        <v>30</v>
      </c>
      <c r="B354" s="225">
        <v>60880000</v>
      </c>
      <c r="C354" s="221">
        <f t="shared" si="10"/>
        <v>8</v>
      </c>
      <c r="D354" s="221">
        <v>60880000</v>
      </c>
      <c r="F354" s="221" t="s">
        <v>988</v>
      </c>
      <c r="G354" s="222">
        <v>1070520</v>
      </c>
      <c r="H354" s="222">
        <v>0</v>
      </c>
      <c r="I354" s="222">
        <f t="shared" si="11"/>
        <v>1070520</v>
      </c>
    </row>
    <row r="355" spans="1:9" x14ac:dyDescent="0.2">
      <c r="A355" s="221" t="s">
        <v>30</v>
      </c>
      <c r="B355" s="225">
        <v>61302000</v>
      </c>
      <c r="C355" s="221">
        <f t="shared" si="10"/>
        <v>8</v>
      </c>
      <c r="D355" s="221">
        <v>61302000</v>
      </c>
      <c r="F355" s="221" t="s">
        <v>1955</v>
      </c>
      <c r="G355" s="222">
        <v>2923229.68</v>
      </c>
      <c r="H355" s="222">
        <v>0</v>
      </c>
      <c r="I355" s="222">
        <f t="shared" si="11"/>
        <v>2923229.68</v>
      </c>
    </row>
    <row r="356" spans="1:9" x14ac:dyDescent="0.2">
      <c r="A356" s="221" t="s">
        <v>30</v>
      </c>
      <c r="B356" s="225">
        <v>61500000</v>
      </c>
      <c r="C356" s="221">
        <f t="shared" si="10"/>
        <v>8</v>
      </c>
      <c r="D356" s="221">
        <v>61500000</v>
      </c>
      <c r="F356" s="221" t="s">
        <v>1596</v>
      </c>
      <c r="G356" s="222">
        <v>1177400</v>
      </c>
      <c r="H356" s="222">
        <v>0</v>
      </c>
      <c r="I356" s="222">
        <f t="shared" si="11"/>
        <v>1177400</v>
      </c>
    </row>
    <row r="357" spans="1:9" x14ac:dyDescent="0.2">
      <c r="A357" s="221" t="s">
        <v>30</v>
      </c>
      <c r="B357" s="225">
        <v>61502000</v>
      </c>
      <c r="C357" s="221">
        <f t="shared" si="10"/>
        <v>8</v>
      </c>
      <c r="D357" s="221">
        <v>61502000</v>
      </c>
      <c r="F357" s="221" t="s">
        <v>180</v>
      </c>
      <c r="G357" s="222">
        <v>50000</v>
      </c>
      <c r="H357" s="222">
        <v>0</v>
      </c>
      <c r="I357" s="222">
        <f t="shared" si="11"/>
        <v>50000</v>
      </c>
    </row>
    <row r="358" spans="1:9" x14ac:dyDescent="0.2">
      <c r="A358" s="221" t="s">
        <v>30</v>
      </c>
      <c r="B358" s="225">
        <v>61503000</v>
      </c>
      <c r="C358" s="221">
        <f t="shared" si="10"/>
        <v>8</v>
      </c>
      <c r="D358" s="221">
        <v>61503000</v>
      </c>
      <c r="F358" s="221" t="s">
        <v>481</v>
      </c>
      <c r="G358" s="222">
        <v>29678570.57</v>
      </c>
      <c r="H358" s="222">
        <v>0</v>
      </c>
      <c r="I358" s="222">
        <f t="shared" si="11"/>
        <v>29678570.57</v>
      </c>
    </row>
    <row r="359" spans="1:9" x14ac:dyDescent="0.2">
      <c r="A359" s="221" t="s">
        <v>30</v>
      </c>
      <c r="B359" s="225">
        <v>61602000</v>
      </c>
      <c r="C359" s="221">
        <f t="shared" si="10"/>
        <v>8</v>
      </c>
      <c r="D359" s="221">
        <v>61602000</v>
      </c>
      <c r="F359" s="221" t="s">
        <v>488</v>
      </c>
      <c r="G359" s="222">
        <v>497211</v>
      </c>
      <c r="H359" s="222">
        <v>0</v>
      </c>
      <c r="I359" s="222">
        <f t="shared" si="11"/>
        <v>497211</v>
      </c>
    </row>
    <row r="360" spans="1:9" x14ac:dyDescent="0.2">
      <c r="A360" s="221" t="s">
        <v>30</v>
      </c>
      <c r="B360" s="225">
        <v>61604000</v>
      </c>
      <c r="C360" s="221">
        <f t="shared" si="10"/>
        <v>8</v>
      </c>
      <c r="D360" s="221">
        <v>61604000</v>
      </c>
      <c r="F360" s="221" t="s">
        <v>183</v>
      </c>
      <c r="G360" s="222">
        <v>2976996</v>
      </c>
      <c r="H360" s="222">
        <v>0</v>
      </c>
      <c r="I360" s="222">
        <f t="shared" si="11"/>
        <v>2976996</v>
      </c>
    </row>
    <row r="361" spans="1:9" x14ac:dyDescent="0.2">
      <c r="A361" s="221" t="s">
        <v>30</v>
      </c>
      <c r="B361" s="225">
        <v>61802000</v>
      </c>
      <c r="C361" s="221">
        <f t="shared" si="10"/>
        <v>8</v>
      </c>
      <c r="D361" s="221">
        <v>61802000</v>
      </c>
      <c r="F361" s="221" t="s">
        <v>494</v>
      </c>
      <c r="G361" s="222">
        <v>1220800</v>
      </c>
      <c r="H361" s="222">
        <v>0</v>
      </c>
      <c r="I361" s="222">
        <f t="shared" si="11"/>
        <v>1220800</v>
      </c>
    </row>
    <row r="362" spans="1:9" x14ac:dyDescent="0.2">
      <c r="A362" s="221" t="s">
        <v>30</v>
      </c>
      <c r="B362" s="225">
        <v>62100000</v>
      </c>
      <c r="C362" s="221">
        <f t="shared" si="10"/>
        <v>8</v>
      </c>
      <c r="D362" s="221">
        <v>62100000</v>
      </c>
      <c r="F362" s="221" t="s">
        <v>521</v>
      </c>
      <c r="G362" s="222">
        <v>20234129.960000001</v>
      </c>
      <c r="H362" s="222">
        <v>0</v>
      </c>
      <c r="I362" s="222">
        <f t="shared" si="11"/>
        <v>20234129.960000001</v>
      </c>
    </row>
    <row r="363" spans="1:9" x14ac:dyDescent="0.2">
      <c r="A363" s="221" t="s">
        <v>30</v>
      </c>
      <c r="B363" s="225">
        <v>62102000</v>
      </c>
      <c r="C363" s="221">
        <f t="shared" si="10"/>
        <v>8</v>
      </c>
      <c r="D363" s="221">
        <v>62102000</v>
      </c>
      <c r="F363" s="221" t="s">
        <v>2145</v>
      </c>
      <c r="G363" s="222">
        <v>39455400</v>
      </c>
      <c r="H363" s="222">
        <v>0</v>
      </c>
      <c r="I363" s="222">
        <f t="shared" si="11"/>
        <v>39455400</v>
      </c>
    </row>
    <row r="364" spans="1:9" x14ac:dyDescent="0.2">
      <c r="A364" s="221" t="s">
        <v>30</v>
      </c>
      <c r="B364" s="225">
        <v>62103000</v>
      </c>
      <c r="C364" s="221">
        <f t="shared" si="10"/>
        <v>8</v>
      </c>
      <c r="D364" s="221">
        <v>62103000</v>
      </c>
      <c r="F364" s="221" t="s">
        <v>2378</v>
      </c>
      <c r="G364" s="222">
        <v>85742500</v>
      </c>
      <c r="H364" s="222">
        <v>0</v>
      </c>
      <c r="I364" s="222">
        <f t="shared" si="11"/>
        <v>85742500</v>
      </c>
    </row>
    <row r="365" spans="1:9" x14ac:dyDescent="0.2">
      <c r="A365" s="221" t="s">
        <v>30</v>
      </c>
      <c r="B365" s="225">
        <v>62201000</v>
      </c>
      <c r="C365" s="221">
        <f t="shared" si="10"/>
        <v>8</v>
      </c>
      <c r="D365" s="221">
        <v>62201000</v>
      </c>
      <c r="F365" s="221" t="s">
        <v>503</v>
      </c>
      <c r="G365" s="222">
        <v>16377442.800000001</v>
      </c>
      <c r="H365" s="222">
        <v>0</v>
      </c>
      <c r="I365" s="222">
        <f t="shared" si="11"/>
        <v>16377442.800000001</v>
      </c>
    </row>
    <row r="366" spans="1:9" x14ac:dyDescent="0.2">
      <c r="A366" s="221" t="s">
        <v>30</v>
      </c>
      <c r="B366" s="225">
        <v>62203000</v>
      </c>
      <c r="C366" s="221">
        <f t="shared" si="10"/>
        <v>8</v>
      </c>
      <c r="D366" s="221">
        <v>62203000</v>
      </c>
      <c r="F366" s="221" t="s">
        <v>2146</v>
      </c>
      <c r="G366" s="222">
        <v>25932368</v>
      </c>
      <c r="H366" s="222">
        <v>0</v>
      </c>
      <c r="I366" s="222">
        <f t="shared" si="11"/>
        <v>25932368</v>
      </c>
    </row>
    <row r="367" spans="1:9" x14ac:dyDescent="0.2">
      <c r="A367" s="221" t="s">
        <v>30</v>
      </c>
      <c r="B367" s="225">
        <v>62208000</v>
      </c>
      <c r="C367" s="221">
        <f t="shared" si="10"/>
        <v>8</v>
      </c>
      <c r="D367" s="221">
        <v>62208000</v>
      </c>
      <c r="F367" s="221" t="s">
        <v>425</v>
      </c>
      <c r="G367" s="222">
        <v>92000</v>
      </c>
      <c r="H367" s="222">
        <v>0</v>
      </c>
      <c r="I367" s="222">
        <f t="shared" si="11"/>
        <v>92000</v>
      </c>
    </row>
    <row r="368" spans="1:9" x14ac:dyDescent="0.2">
      <c r="A368" s="221" t="s">
        <v>30</v>
      </c>
      <c r="B368" s="225">
        <v>62303000</v>
      </c>
      <c r="C368" s="221">
        <f t="shared" si="10"/>
        <v>8</v>
      </c>
      <c r="D368" s="221">
        <v>62303000</v>
      </c>
      <c r="F368" s="221" t="s">
        <v>517</v>
      </c>
      <c r="G368" s="222">
        <v>900000</v>
      </c>
      <c r="H368" s="222">
        <v>0</v>
      </c>
      <c r="I368" s="222">
        <f t="shared" si="11"/>
        <v>900000</v>
      </c>
    </row>
    <row r="369" spans="1:9" x14ac:dyDescent="0.2">
      <c r="A369" s="221" t="s">
        <v>30</v>
      </c>
      <c r="B369" s="225">
        <v>62401000</v>
      </c>
      <c r="C369" s="221">
        <f t="shared" si="10"/>
        <v>8</v>
      </c>
      <c r="D369" s="221">
        <v>62401000</v>
      </c>
      <c r="F369" s="221" t="s">
        <v>745</v>
      </c>
      <c r="G369" s="222">
        <v>111107728</v>
      </c>
      <c r="H369" s="222">
        <v>0</v>
      </c>
      <c r="I369" s="222">
        <f t="shared" si="11"/>
        <v>111107728</v>
      </c>
    </row>
    <row r="370" spans="1:9" x14ac:dyDescent="0.2">
      <c r="A370" s="221" t="s">
        <v>30</v>
      </c>
      <c r="B370" s="225">
        <v>62501000</v>
      </c>
      <c r="C370" s="221">
        <f t="shared" si="10"/>
        <v>8</v>
      </c>
      <c r="D370" s="221">
        <v>62501000</v>
      </c>
      <c r="F370" s="221" t="s">
        <v>746</v>
      </c>
      <c r="G370" s="222">
        <v>66680000</v>
      </c>
      <c r="H370" s="222">
        <v>0</v>
      </c>
      <c r="I370" s="222">
        <f t="shared" si="11"/>
        <v>66680000</v>
      </c>
    </row>
    <row r="371" spans="1:9" x14ac:dyDescent="0.2">
      <c r="A371" s="221" t="s">
        <v>30</v>
      </c>
      <c r="B371" s="225">
        <v>62506000</v>
      </c>
      <c r="C371" s="221">
        <f t="shared" si="10"/>
        <v>8</v>
      </c>
      <c r="D371" s="221">
        <v>62506000</v>
      </c>
      <c r="F371" s="221" t="s">
        <v>531</v>
      </c>
      <c r="G371" s="222">
        <v>366000</v>
      </c>
      <c r="H371" s="222">
        <v>0</v>
      </c>
      <c r="I371" s="222">
        <f t="shared" si="11"/>
        <v>366000</v>
      </c>
    </row>
    <row r="372" spans="1:9" x14ac:dyDescent="0.2">
      <c r="A372" s="221" t="s">
        <v>30</v>
      </c>
      <c r="B372" s="225">
        <v>62507000</v>
      </c>
      <c r="C372" s="221">
        <f t="shared" si="10"/>
        <v>8</v>
      </c>
      <c r="D372" s="221">
        <v>62507000</v>
      </c>
      <c r="F372" s="221" t="s">
        <v>438</v>
      </c>
      <c r="G372" s="222">
        <v>3620300</v>
      </c>
      <c r="H372" s="222">
        <v>0</v>
      </c>
      <c r="I372" s="222">
        <f t="shared" si="11"/>
        <v>3620300</v>
      </c>
    </row>
    <row r="373" spans="1:9" x14ac:dyDescent="0.2">
      <c r="A373" s="221" t="s">
        <v>30</v>
      </c>
      <c r="B373" s="225">
        <v>62602000</v>
      </c>
      <c r="C373" s="221">
        <f t="shared" si="10"/>
        <v>8</v>
      </c>
      <c r="D373" s="221">
        <v>62602000</v>
      </c>
      <c r="F373" s="221" t="s">
        <v>533</v>
      </c>
      <c r="G373" s="222">
        <v>375000</v>
      </c>
      <c r="H373" s="222">
        <v>0</v>
      </c>
      <c r="I373" s="222">
        <f t="shared" si="11"/>
        <v>375000</v>
      </c>
    </row>
    <row r="374" spans="1:9" x14ac:dyDescent="0.2">
      <c r="A374" s="221" t="s">
        <v>30</v>
      </c>
      <c r="B374" s="221">
        <v>62603000</v>
      </c>
      <c r="C374" s="221">
        <f t="shared" si="10"/>
        <v>8</v>
      </c>
      <c r="D374" s="221">
        <v>62603000</v>
      </c>
      <c r="F374" s="221" t="s">
        <v>534</v>
      </c>
      <c r="G374" s="222">
        <v>185185.19</v>
      </c>
      <c r="H374" s="222">
        <v>0</v>
      </c>
      <c r="I374" s="222">
        <f t="shared" si="11"/>
        <v>185185.19</v>
      </c>
    </row>
    <row r="375" spans="1:9" x14ac:dyDescent="0.2">
      <c r="A375" s="221" t="s">
        <v>30</v>
      </c>
      <c r="B375" s="221">
        <v>62703000</v>
      </c>
      <c r="C375" s="221">
        <f t="shared" si="10"/>
        <v>8</v>
      </c>
      <c r="D375" s="221">
        <v>62703000</v>
      </c>
      <c r="F375" s="221" t="s">
        <v>538</v>
      </c>
      <c r="G375" s="222">
        <v>3468044.09</v>
      </c>
      <c r="H375" s="222">
        <v>0</v>
      </c>
      <c r="I375" s="222">
        <f t="shared" si="11"/>
        <v>3468044.09</v>
      </c>
    </row>
    <row r="376" spans="1:9" x14ac:dyDescent="0.2">
      <c r="A376" s="221" t="s">
        <v>30</v>
      </c>
      <c r="B376" s="221">
        <v>62707000</v>
      </c>
      <c r="C376" s="221">
        <f t="shared" si="10"/>
        <v>8</v>
      </c>
      <c r="D376" s="221">
        <v>62707000</v>
      </c>
      <c r="F376" s="221" t="s">
        <v>4629</v>
      </c>
      <c r="G376" s="222">
        <v>168650</v>
      </c>
      <c r="H376" s="222">
        <v>0</v>
      </c>
      <c r="I376" s="222">
        <f t="shared" si="11"/>
        <v>168650</v>
      </c>
    </row>
    <row r="377" spans="1:9" x14ac:dyDescent="0.2">
      <c r="A377" s="221" t="s">
        <v>30</v>
      </c>
      <c r="B377" s="221">
        <v>63504000</v>
      </c>
      <c r="C377" s="221">
        <f t="shared" si="10"/>
        <v>8</v>
      </c>
      <c r="D377" s="221">
        <v>63504000</v>
      </c>
      <c r="F377" s="221" t="s">
        <v>752</v>
      </c>
      <c r="G377" s="222">
        <v>1408618</v>
      </c>
      <c r="H377" s="222">
        <v>0</v>
      </c>
      <c r="I377" s="222">
        <f t="shared" si="11"/>
        <v>1408618</v>
      </c>
    </row>
    <row r="378" spans="1:9" x14ac:dyDescent="0.2">
      <c r="A378" s="221" t="s">
        <v>30</v>
      </c>
      <c r="B378" s="221">
        <v>64101000</v>
      </c>
      <c r="C378" s="221">
        <f t="shared" si="10"/>
        <v>8</v>
      </c>
      <c r="D378" s="221">
        <v>64101000</v>
      </c>
      <c r="F378" s="221" t="s">
        <v>755</v>
      </c>
      <c r="G378" s="222">
        <v>480079559.56999999</v>
      </c>
      <c r="H378" s="222">
        <v>0</v>
      </c>
      <c r="I378" s="222">
        <f t="shared" si="11"/>
        <v>480079559.56999999</v>
      </c>
    </row>
    <row r="379" spans="1:9" x14ac:dyDescent="0.2">
      <c r="A379" s="221" t="s">
        <v>30</v>
      </c>
      <c r="B379" s="221">
        <v>64102000</v>
      </c>
      <c r="C379" s="221">
        <f t="shared" si="10"/>
        <v>8</v>
      </c>
      <c r="D379" s="221">
        <v>64102000</v>
      </c>
      <c r="F379" s="221" t="s">
        <v>550</v>
      </c>
      <c r="G379" s="222">
        <v>5494449.6699999999</v>
      </c>
      <c r="H379" s="222">
        <v>0</v>
      </c>
      <c r="I379" s="222">
        <f t="shared" si="11"/>
        <v>5494449.6699999999</v>
      </c>
    </row>
    <row r="380" spans="1:9" x14ac:dyDescent="0.2">
      <c r="A380" s="221" t="s">
        <v>30</v>
      </c>
      <c r="B380" s="221">
        <v>64103000</v>
      </c>
      <c r="C380" s="221">
        <f t="shared" si="10"/>
        <v>8</v>
      </c>
      <c r="D380" s="221">
        <v>64103000</v>
      </c>
      <c r="F380" s="221" t="s">
        <v>551</v>
      </c>
      <c r="G380" s="222">
        <v>15429229.9</v>
      </c>
      <c r="H380" s="222">
        <v>0</v>
      </c>
      <c r="I380" s="222">
        <f t="shared" si="11"/>
        <v>15429229.9</v>
      </c>
    </row>
    <row r="381" spans="1:9" x14ac:dyDescent="0.2">
      <c r="A381" s="221" t="s">
        <v>30</v>
      </c>
      <c r="B381" s="221">
        <v>64104000</v>
      </c>
      <c r="C381" s="221">
        <f t="shared" si="10"/>
        <v>8</v>
      </c>
      <c r="D381" s="221">
        <v>64104000</v>
      </c>
      <c r="F381" s="221" t="s">
        <v>220</v>
      </c>
      <c r="G381" s="222">
        <v>60488495.619999997</v>
      </c>
      <c r="H381" s="222">
        <v>0</v>
      </c>
      <c r="I381" s="222">
        <f t="shared" si="11"/>
        <v>60488495.619999997</v>
      </c>
    </row>
    <row r="382" spans="1:9" x14ac:dyDescent="0.2">
      <c r="A382" s="221" t="s">
        <v>30</v>
      </c>
      <c r="B382" s="221">
        <v>64105000</v>
      </c>
      <c r="C382" s="221">
        <f t="shared" si="10"/>
        <v>8</v>
      </c>
      <c r="D382" s="221">
        <v>64105000</v>
      </c>
      <c r="F382" s="221" t="s">
        <v>552</v>
      </c>
      <c r="G382" s="222">
        <v>1817525.72</v>
      </c>
      <c r="H382" s="222">
        <v>0</v>
      </c>
      <c r="I382" s="222">
        <f t="shared" si="11"/>
        <v>1817525.72</v>
      </c>
    </row>
    <row r="383" spans="1:9" x14ac:dyDescent="0.2">
      <c r="A383" s="221" t="s">
        <v>30</v>
      </c>
      <c r="B383" s="221">
        <v>64180000</v>
      </c>
      <c r="C383" s="221">
        <f t="shared" si="10"/>
        <v>8</v>
      </c>
      <c r="D383" s="221">
        <v>64180000</v>
      </c>
      <c r="F383" s="221" t="s">
        <v>553</v>
      </c>
      <c r="G383" s="222">
        <v>0</v>
      </c>
      <c r="H383" s="222">
        <v>3013610.09</v>
      </c>
      <c r="I383" s="222">
        <f t="shared" si="11"/>
        <v>-3013610.09</v>
      </c>
    </row>
    <row r="384" spans="1:9" x14ac:dyDescent="0.2">
      <c r="A384" s="221" t="s">
        <v>30</v>
      </c>
      <c r="B384" s="221">
        <v>64188000</v>
      </c>
      <c r="C384" s="221">
        <f t="shared" si="10"/>
        <v>8</v>
      </c>
      <c r="D384" s="221">
        <v>64180000</v>
      </c>
      <c r="F384" s="221" t="s">
        <v>4630</v>
      </c>
      <c r="G384" s="222">
        <v>7852699.25</v>
      </c>
      <c r="H384" s="222">
        <v>0</v>
      </c>
      <c r="I384" s="222">
        <f t="shared" si="11"/>
        <v>7852699.25</v>
      </c>
    </row>
    <row r="385" spans="1:9" x14ac:dyDescent="0.2">
      <c r="A385" s="221" t="s">
        <v>30</v>
      </c>
      <c r="B385" s="221">
        <v>64501000</v>
      </c>
      <c r="C385" s="221">
        <f t="shared" si="10"/>
        <v>8</v>
      </c>
      <c r="D385" s="221">
        <v>64501000</v>
      </c>
      <c r="F385" s="221" t="s">
        <v>756</v>
      </c>
      <c r="G385" s="222">
        <v>59687183.920000002</v>
      </c>
      <c r="H385" s="222">
        <v>0</v>
      </c>
      <c r="I385" s="222">
        <f t="shared" si="11"/>
        <v>59687183.920000002</v>
      </c>
    </row>
    <row r="386" spans="1:9" x14ac:dyDescent="0.2">
      <c r="A386" s="221" t="s">
        <v>30</v>
      </c>
      <c r="B386" s="221">
        <v>64502000</v>
      </c>
      <c r="C386" s="221">
        <f t="shared" ref="C386:C449" si="12">+LEN(B:B)</f>
        <v>8</v>
      </c>
      <c r="D386" s="221">
        <v>64502000</v>
      </c>
      <c r="F386" s="221" t="s">
        <v>2399</v>
      </c>
      <c r="G386" s="222">
        <v>22956609.199999999</v>
      </c>
      <c r="H386" s="222">
        <v>0</v>
      </c>
      <c r="I386" s="222">
        <f t="shared" ref="I386:I449" si="13">+G:G-H:H</f>
        <v>22956609.199999999</v>
      </c>
    </row>
    <row r="387" spans="1:9" x14ac:dyDescent="0.2">
      <c r="A387" s="221" t="s">
        <v>30</v>
      </c>
      <c r="B387" s="221">
        <v>64504000</v>
      </c>
      <c r="C387" s="221">
        <f t="shared" si="12"/>
        <v>8</v>
      </c>
      <c r="D387" s="221">
        <v>64504000</v>
      </c>
      <c r="F387" s="221" t="s">
        <v>2400</v>
      </c>
      <c r="G387" s="222">
        <v>4591321.84</v>
      </c>
      <c r="H387" s="222">
        <v>0</v>
      </c>
      <c r="I387" s="222">
        <f t="shared" si="13"/>
        <v>4591321.84</v>
      </c>
    </row>
    <row r="388" spans="1:9" x14ac:dyDescent="0.2">
      <c r="A388" s="221" t="s">
        <v>30</v>
      </c>
      <c r="B388" s="221">
        <v>64580000</v>
      </c>
      <c r="C388" s="221">
        <f t="shared" si="12"/>
        <v>8</v>
      </c>
      <c r="D388" s="221">
        <v>64580000</v>
      </c>
      <c r="F388" s="221" t="s">
        <v>758</v>
      </c>
      <c r="G388" s="222">
        <v>7447891.21</v>
      </c>
      <c r="H388" s="222">
        <v>0</v>
      </c>
      <c r="I388" s="222">
        <f t="shared" si="13"/>
        <v>7447891.21</v>
      </c>
    </row>
    <row r="389" spans="1:9" x14ac:dyDescent="0.2">
      <c r="A389" s="221" t="s">
        <v>30</v>
      </c>
      <c r="B389" s="221">
        <v>64801000</v>
      </c>
      <c r="C389" s="221">
        <f t="shared" si="12"/>
        <v>8</v>
      </c>
      <c r="D389" s="221">
        <v>64801000</v>
      </c>
      <c r="F389" s="221" t="s">
        <v>489</v>
      </c>
      <c r="G389" s="222">
        <v>14231766.390000001</v>
      </c>
      <c r="H389" s="222">
        <v>0</v>
      </c>
      <c r="I389" s="222">
        <f t="shared" si="13"/>
        <v>14231766.390000001</v>
      </c>
    </row>
    <row r="390" spans="1:9" x14ac:dyDescent="0.2">
      <c r="A390" s="221" t="s">
        <v>30</v>
      </c>
      <c r="B390" s="221">
        <v>64803000</v>
      </c>
      <c r="C390" s="221">
        <f t="shared" si="12"/>
        <v>8</v>
      </c>
      <c r="D390" s="221">
        <v>64803000</v>
      </c>
      <c r="F390" s="221" t="s">
        <v>558</v>
      </c>
      <c r="G390" s="222">
        <v>2691510</v>
      </c>
      <c r="H390" s="222">
        <v>0</v>
      </c>
      <c r="I390" s="222">
        <f t="shared" si="13"/>
        <v>2691510</v>
      </c>
    </row>
    <row r="391" spans="1:9" x14ac:dyDescent="0.2">
      <c r="A391" s="221" t="s">
        <v>30</v>
      </c>
      <c r="B391" s="221">
        <v>65100000</v>
      </c>
      <c r="C391" s="221">
        <f t="shared" si="12"/>
        <v>8</v>
      </c>
      <c r="D391" s="221">
        <v>65100000</v>
      </c>
      <c r="F391" s="221" t="s">
        <v>760</v>
      </c>
      <c r="G391" s="222">
        <v>3859485.31</v>
      </c>
      <c r="H391" s="222">
        <v>0</v>
      </c>
      <c r="I391" s="222">
        <f t="shared" si="13"/>
        <v>3859485.31</v>
      </c>
    </row>
    <row r="392" spans="1:9" x14ac:dyDescent="0.2">
      <c r="A392" s="221" t="s">
        <v>30</v>
      </c>
      <c r="B392" s="221">
        <v>65700000</v>
      </c>
      <c r="C392" s="221">
        <f t="shared" si="12"/>
        <v>8</v>
      </c>
      <c r="D392" s="221">
        <v>65700000</v>
      </c>
      <c r="F392" s="221" t="s">
        <v>1957</v>
      </c>
      <c r="G392" s="222">
        <v>10633440.65</v>
      </c>
      <c r="H392" s="222">
        <v>0</v>
      </c>
      <c r="I392" s="222">
        <f t="shared" si="13"/>
        <v>10633440.65</v>
      </c>
    </row>
    <row r="393" spans="1:9" x14ac:dyDescent="0.2">
      <c r="A393" s="221" t="s">
        <v>30</v>
      </c>
      <c r="B393" s="221">
        <v>65800000</v>
      </c>
      <c r="C393" s="221">
        <f t="shared" si="12"/>
        <v>8</v>
      </c>
      <c r="D393" s="221">
        <v>65800000</v>
      </c>
      <c r="F393" s="221" t="s">
        <v>2401</v>
      </c>
      <c r="G393" s="222">
        <v>4000</v>
      </c>
      <c r="H393" s="222">
        <v>0</v>
      </c>
      <c r="I393" s="222">
        <f t="shared" si="13"/>
        <v>4000</v>
      </c>
    </row>
    <row r="394" spans="1:9" x14ac:dyDescent="0.2">
      <c r="A394" s="221" t="s">
        <v>30</v>
      </c>
      <c r="B394" s="221">
        <v>66600000</v>
      </c>
      <c r="C394" s="221">
        <f t="shared" si="12"/>
        <v>8</v>
      </c>
      <c r="D394" s="221">
        <v>66600000</v>
      </c>
      <c r="F394" s="221" t="s">
        <v>770</v>
      </c>
      <c r="G394" s="222">
        <v>64164363.340000004</v>
      </c>
      <c r="H394" s="222">
        <v>0</v>
      </c>
      <c r="I394" s="222">
        <f t="shared" si="13"/>
        <v>64164363.340000004</v>
      </c>
    </row>
    <row r="395" spans="1:9" x14ac:dyDescent="0.2">
      <c r="A395" s="221" t="s">
        <v>30</v>
      </c>
      <c r="B395" s="221">
        <v>68112000</v>
      </c>
      <c r="C395" s="221">
        <f t="shared" si="12"/>
        <v>8</v>
      </c>
      <c r="D395" s="221">
        <v>68112000</v>
      </c>
      <c r="F395" s="221" t="s">
        <v>772</v>
      </c>
      <c r="G395" s="222">
        <v>52650814.68</v>
      </c>
      <c r="H395" s="222">
        <v>0</v>
      </c>
      <c r="I395" s="222">
        <f t="shared" si="13"/>
        <v>52650814.68</v>
      </c>
    </row>
    <row r="396" spans="1:9" x14ac:dyDescent="0.2">
      <c r="A396" s="221" t="s">
        <v>30</v>
      </c>
      <c r="B396" s="221">
        <v>69500000</v>
      </c>
      <c r="C396" s="221">
        <f t="shared" si="12"/>
        <v>8</v>
      </c>
      <c r="D396" s="221">
        <v>69500000</v>
      </c>
      <c r="F396" s="221" t="s">
        <v>773</v>
      </c>
      <c r="G396" s="222">
        <v>100000</v>
      </c>
      <c r="H396" s="222">
        <v>0</v>
      </c>
      <c r="I396" s="222">
        <f t="shared" si="13"/>
        <v>100000</v>
      </c>
    </row>
    <row r="397" spans="1:9" x14ac:dyDescent="0.2">
      <c r="A397" s="221" t="s">
        <v>30</v>
      </c>
      <c r="B397" s="221">
        <v>72000000</v>
      </c>
      <c r="C397" s="221">
        <f t="shared" si="12"/>
        <v>8</v>
      </c>
      <c r="D397" s="221">
        <v>72000000</v>
      </c>
      <c r="F397" s="221" t="s">
        <v>2372</v>
      </c>
      <c r="G397" s="222">
        <v>0</v>
      </c>
      <c r="H397" s="222">
        <v>1248094022.3</v>
      </c>
      <c r="I397" s="222">
        <f t="shared" si="13"/>
        <v>-1248094022.3</v>
      </c>
    </row>
    <row r="398" spans="1:9" x14ac:dyDescent="0.2">
      <c r="A398" s="221" t="s">
        <v>30</v>
      </c>
      <c r="B398" s="221">
        <v>75800000</v>
      </c>
      <c r="C398" s="221">
        <f t="shared" si="12"/>
        <v>8</v>
      </c>
      <c r="D398" s="221">
        <v>75800000</v>
      </c>
      <c r="F398" s="221" t="s">
        <v>237</v>
      </c>
      <c r="G398" s="222">
        <v>0</v>
      </c>
      <c r="H398" s="222">
        <v>11009095</v>
      </c>
      <c r="I398" s="222">
        <f t="shared" si="13"/>
        <v>-11009095</v>
      </c>
    </row>
    <row r="399" spans="1:9" x14ac:dyDescent="0.2">
      <c r="A399" s="221" t="s">
        <v>30</v>
      </c>
      <c r="B399" s="221">
        <v>75810000</v>
      </c>
      <c r="C399" s="221">
        <f t="shared" si="12"/>
        <v>8</v>
      </c>
      <c r="D399" s="221">
        <v>75810000</v>
      </c>
      <c r="F399" s="221" t="s">
        <v>573</v>
      </c>
      <c r="G399" s="222">
        <v>0</v>
      </c>
      <c r="H399" s="222">
        <v>6727500</v>
      </c>
      <c r="I399" s="222">
        <f t="shared" si="13"/>
        <v>-6727500</v>
      </c>
    </row>
    <row r="400" spans="1:9" x14ac:dyDescent="0.2">
      <c r="A400" s="221" t="s">
        <v>30</v>
      </c>
      <c r="B400" s="221">
        <v>76500000</v>
      </c>
      <c r="C400" s="221">
        <f t="shared" si="12"/>
        <v>8</v>
      </c>
      <c r="D400" s="221">
        <v>76500000</v>
      </c>
      <c r="F400" s="221" t="s">
        <v>785</v>
      </c>
      <c r="G400" s="222">
        <v>0</v>
      </c>
      <c r="H400" s="222">
        <v>76638.820000000007</v>
      </c>
      <c r="I400" s="222">
        <f t="shared" si="13"/>
        <v>-76638.820000000007</v>
      </c>
    </row>
    <row r="401" spans="1:9" x14ac:dyDescent="0.2">
      <c r="A401" s="221" t="s">
        <v>30</v>
      </c>
      <c r="B401" s="221">
        <v>76600000</v>
      </c>
      <c r="C401" s="221">
        <f t="shared" si="12"/>
        <v>8</v>
      </c>
      <c r="D401" s="221">
        <v>76600000</v>
      </c>
      <c r="F401" s="221" t="s">
        <v>786</v>
      </c>
      <c r="G401" s="222">
        <v>0</v>
      </c>
      <c r="H401" s="222">
        <v>140524.79999999999</v>
      </c>
      <c r="I401" s="222">
        <f t="shared" si="13"/>
        <v>-140524.79999999999</v>
      </c>
    </row>
    <row r="402" spans="1:9" x14ac:dyDescent="0.2">
      <c r="A402" s="221" t="s">
        <v>21</v>
      </c>
      <c r="B402" s="225" t="s">
        <v>790</v>
      </c>
      <c r="C402" s="221">
        <f t="shared" si="12"/>
        <v>7</v>
      </c>
      <c r="D402" s="221">
        <v>10100000</v>
      </c>
      <c r="F402" s="221" t="s">
        <v>581</v>
      </c>
      <c r="G402" s="222">
        <v>0</v>
      </c>
      <c r="H402" s="222">
        <v>1200000000</v>
      </c>
      <c r="I402" s="222">
        <f t="shared" si="13"/>
        <v>-1200000000</v>
      </c>
    </row>
    <row r="403" spans="1:9" x14ac:dyDescent="0.2">
      <c r="A403" s="221" t="s">
        <v>21</v>
      </c>
      <c r="B403" s="225" t="s">
        <v>3371</v>
      </c>
      <c r="C403" s="221">
        <f t="shared" si="12"/>
        <v>7</v>
      </c>
      <c r="D403" s="221">
        <v>11900000</v>
      </c>
      <c r="F403" s="221" t="s">
        <v>1465</v>
      </c>
      <c r="G403" s="222">
        <v>1655200339.55</v>
      </c>
      <c r="H403" s="222">
        <v>0</v>
      </c>
      <c r="I403" s="222">
        <f t="shared" si="13"/>
        <v>1655200339.55</v>
      </c>
    </row>
    <row r="404" spans="1:9" x14ac:dyDescent="0.2">
      <c r="A404" s="221" t="s">
        <v>21</v>
      </c>
      <c r="B404" s="225" t="s">
        <v>3379</v>
      </c>
      <c r="C404" s="221">
        <f t="shared" si="12"/>
        <v>7</v>
      </c>
      <c r="D404" s="221">
        <v>12900000</v>
      </c>
      <c r="F404" s="221" t="s">
        <v>1466</v>
      </c>
      <c r="G404" s="222">
        <v>2046169797.9100001</v>
      </c>
      <c r="H404" s="222">
        <v>0</v>
      </c>
      <c r="I404" s="222">
        <f t="shared" si="13"/>
        <v>2046169797.9100001</v>
      </c>
    </row>
    <row r="405" spans="1:9" x14ac:dyDescent="0.2">
      <c r="A405" s="221" t="s">
        <v>21</v>
      </c>
      <c r="B405" s="225" t="s">
        <v>3402</v>
      </c>
      <c r="C405" s="221">
        <f t="shared" si="12"/>
        <v>7</v>
      </c>
      <c r="D405" s="221">
        <v>16400000</v>
      </c>
      <c r="F405" s="221" t="s">
        <v>248</v>
      </c>
      <c r="G405" s="222">
        <v>0</v>
      </c>
      <c r="H405" s="222">
        <v>829437643.13999999</v>
      </c>
      <c r="I405" s="222">
        <f t="shared" si="13"/>
        <v>-829437643.13999999</v>
      </c>
    </row>
    <row r="406" spans="1:9" x14ac:dyDescent="0.2">
      <c r="A406" s="221" t="s">
        <v>21</v>
      </c>
      <c r="B406" s="225" t="s">
        <v>3419</v>
      </c>
      <c r="C406" s="221">
        <f t="shared" si="12"/>
        <v>7</v>
      </c>
      <c r="D406" s="221">
        <v>16410000</v>
      </c>
      <c r="F406" s="221" t="s">
        <v>1468</v>
      </c>
      <c r="G406" s="222">
        <v>0</v>
      </c>
      <c r="H406" s="222">
        <v>221475329.5</v>
      </c>
      <c r="I406" s="222">
        <f t="shared" si="13"/>
        <v>-221475329.5</v>
      </c>
    </row>
    <row r="407" spans="1:9" x14ac:dyDescent="0.2">
      <c r="A407" s="221" t="s">
        <v>21</v>
      </c>
      <c r="B407" s="225" t="s">
        <v>802</v>
      </c>
      <c r="C407" s="221">
        <f t="shared" si="12"/>
        <v>7</v>
      </c>
      <c r="D407" s="221">
        <v>21100000</v>
      </c>
      <c r="F407" s="221" t="s">
        <v>803</v>
      </c>
      <c r="G407" s="222">
        <v>55348270.670000002</v>
      </c>
      <c r="H407" s="222">
        <v>0</v>
      </c>
      <c r="I407" s="222">
        <f t="shared" si="13"/>
        <v>55348270.670000002</v>
      </c>
    </row>
    <row r="408" spans="1:9" x14ac:dyDescent="0.2">
      <c r="A408" s="221" t="s">
        <v>21</v>
      </c>
      <c r="B408" s="225" t="s">
        <v>804</v>
      </c>
      <c r="C408" s="221">
        <f t="shared" si="12"/>
        <v>7</v>
      </c>
      <c r="D408" s="221">
        <v>21200000</v>
      </c>
      <c r="F408" s="221" t="s">
        <v>590</v>
      </c>
      <c r="G408" s="222">
        <v>144235358</v>
      </c>
      <c r="H408" s="222">
        <v>0</v>
      </c>
      <c r="I408" s="222">
        <f t="shared" si="13"/>
        <v>144235358</v>
      </c>
    </row>
    <row r="409" spans="1:9" x14ac:dyDescent="0.2">
      <c r="A409" s="221" t="s">
        <v>21</v>
      </c>
      <c r="B409" s="225" t="s">
        <v>805</v>
      </c>
      <c r="C409" s="221">
        <f t="shared" si="12"/>
        <v>7</v>
      </c>
      <c r="D409" s="221">
        <v>21300000</v>
      </c>
      <c r="F409" s="221" t="s">
        <v>591</v>
      </c>
      <c r="G409" s="222">
        <v>2768694482.29</v>
      </c>
      <c r="H409" s="222">
        <v>0</v>
      </c>
      <c r="I409" s="222">
        <f t="shared" si="13"/>
        <v>2768694482.29</v>
      </c>
    </row>
    <row r="410" spans="1:9" x14ac:dyDescent="0.2">
      <c r="A410" s="221" t="s">
        <v>21</v>
      </c>
      <c r="B410" s="225" t="s">
        <v>806</v>
      </c>
      <c r="C410" s="221">
        <f t="shared" si="12"/>
        <v>7</v>
      </c>
      <c r="D410" s="221">
        <v>21500000</v>
      </c>
      <c r="F410" s="221" t="s">
        <v>592</v>
      </c>
      <c r="G410" s="222">
        <v>1259475275.1900001</v>
      </c>
      <c r="H410" s="222">
        <v>0</v>
      </c>
      <c r="I410" s="222">
        <f t="shared" si="13"/>
        <v>1259475275.1900001</v>
      </c>
    </row>
    <row r="411" spans="1:9" x14ac:dyDescent="0.2">
      <c r="A411" s="221" t="s">
        <v>21</v>
      </c>
      <c r="B411" s="225" t="s">
        <v>3462</v>
      </c>
      <c r="C411" s="221">
        <f t="shared" si="12"/>
        <v>7</v>
      </c>
      <c r="D411" s="221">
        <v>21550000</v>
      </c>
      <c r="F411" s="221" t="s">
        <v>1469</v>
      </c>
      <c r="G411" s="222">
        <v>4655171746.8199997</v>
      </c>
      <c r="H411" s="222">
        <v>0</v>
      </c>
      <c r="I411" s="222">
        <f t="shared" si="13"/>
        <v>4655171746.8199997</v>
      </c>
    </row>
    <row r="412" spans="1:9" x14ac:dyDescent="0.2">
      <c r="A412" s="221" t="s">
        <v>21</v>
      </c>
      <c r="B412" s="225" t="s">
        <v>809</v>
      </c>
      <c r="C412" s="221">
        <f t="shared" si="12"/>
        <v>7</v>
      </c>
      <c r="D412" s="221">
        <v>21810000</v>
      </c>
      <c r="F412" s="221" t="s">
        <v>260</v>
      </c>
      <c r="G412" s="222">
        <v>159302208.13</v>
      </c>
      <c r="H412" s="222">
        <v>0</v>
      </c>
      <c r="I412" s="222">
        <f t="shared" si="13"/>
        <v>159302208.13</v>
      </c>
    </row>
    <row r="413" spans="1:9" x14ac:dyDescent="0.2">
      <c r="A413" s="221" t="s">
        <v>21</v>
      </c>
      <c r="B413" s="225" t="s">
        <v>810</v>
      </c>
      <c r="C413" s="221">
        <f t="shared" si="12"/>
        <v>7</v>
      </c>
      <c r="D413" s="221">
        <v>21820000</v>
      </c>
      <c r="F413" s="221" t="s">
        <v>52</v>
      </c>
      <c r="G413" s="222">
        <v>19117906.600000001</v>
      </c>
      <c r="H413" s="222">
        <v>0</v>
      </c>
      <c r="I413" s="222">
        <f t="shared" si="13"/>
        <v>19117906.600000001</v>
      </c>
    </row>
    <row r="414" spans="1:9" x14ac:dyDescent="0.2">
      <c r="A414" s="221" t="s">
        <v>21</v>
      </c>
      <c r="B414" s="225" t="s">
        <v>811</v>
      </c>
      <c r="C414" s="221">
        <f t="shared" si="12"/>
        <v>7</v>
      </c>
      <c r="D414" s="221">
        <v>21830000</v>
      </c>
      <c r="F414" s="221" t="s">
        <v>596</v>
      </c>
      <c r="G414" s="222">
        <v>9141666.6799999997</v>
      </c>
      <c r="H414" s="222">
        <v>0</v>
      </c>
      <c r="I414" s="222">
        <f t="shared" si="13"/>
        <v>9141666.6799999997</v>
      </c>
    </row>
    <row r="415" spans="1:9" x14ac:dyDescent="0.2">
      <c r="A415" s="221" t="s">
        <v>21</v>
      </c>
      <c r="B415" s="225" t="s">
        <v>812</v>
      </c>
      <c r="C415" s="221">
        <f t="shared" si="12"/>
        <v>7</v>
      </c>
      <c r="D415" s="221">
        <v>21840000</v>
      </c>
      <c r="F415" s="221" t="s">
        <v>597</v>
      </c>
      <c r="G415" s="222">
        <v>42468647.299999997</v>
      </c>
      <c r="H415" s="222">
        <v>0</v>
      </c>
      <c r="I415" s="222">
        <f t="shared" si="13"/>
        <v>42468647.299999997</v>
      </c>
    </row>
    <row r="416" spans="1:9" x14ac:dyDescent="0.2">
      <c r="A416" s="221" t="s">
        <v>21</v>
      </c>
      <c r="B416" s="225" t="s">
        <v>813</v>
      </c>
      <c r="C416" s="221">
        <f t="shared" si="12"/>
        <v>7</v>
      </c>
      <c r="D416" s="221">
        <v>21850000</v>
      </c>
      <c r="F416" s="221" t="s">
        <v>264</v>
      </c>
      <c r="G416" s="222">
        <v>4304797.1399999997</v>
      </c>
      <c r="H416" s="222">
        <v>0</v>
      </c>
      <c r="I416" s="222">
        <f t="shared" si="13"/>
        <v>4304797.1399999997</v>
      </c>
    </row>
    <row r="417" spans="1:9" x14ac:dyDescent="0.2">
      <c r="A417" s="221" t="s">
        <v>21</v>
      </c>
      <c r="B417" s="225" t="s">
        <v>3485</v>
      </c>
      <c r="C417" s="221">
        <f t="shared" si="12"/>
        <v>7</v>
      </c>
      <c r="D417" s="221">
        <v>21860000</v>
      </c>
      <c r="F417" s="221" t="s">
        <v>259</v>
      </c>
      <c r="G417" s="222">
        <v>1383885</v>
      </c>
      <c r="H417" s="222">
        <v>0</v>
      </c>
      <c r="I417" s="222">
        <f t="shared" si="13"/>
        <v>1383885</v>
      </c>
    </row>
    <row r="418" spans="1:9" x14ac:dyDescent="0.2">
      <c r="A418" s="221" t="s">
        <v>21</v>
      </c>
      <c r="B418" s="225" t="s">
        <v>814</v>
      </c>
      <c r="C418" s="221">
        <f t="shared" si="12"/>
        <v>7</v>
      </c>
      <c r="D418" s="221">
        <v>23000000</v>
      </c>
      <c r="F418" s="221" t="s">
        <v>266</v>
      </c>
      <c r="G418" s="222">
        <v>310906666.10000002</v>
      </c>
      <c r="H418" s="222">
        <v>0</v>
      </c>
      <c r="I418" s="222">
        <f t="shared" si="13"/>
        <v>310906666.10000002</v>
      </c>
    </row>
    <row r="419" spans="1:9" x14ac:dyDescent="0.2">
      <c r="A419" s="221" t="s">
        <v>21</v>
      </c>
      <c r="B419" s="225" t="s">
        <v>816</v>
      </c>
      <c r="C419" s="221">
        <f t="shared" si="12"/>
        <v>7</v>
      </c>
      <c r="D419" s="221">
        <v>27500000</v>
      </c>
      <c r="F419" s="221" t="s">
        <v>599</v>
      </c>
      <c r="G419" s="222">
        <v>341062560</v>
      </c>
      <c r="H419" s="222">
        <v>0</v>
      </c>
      <c r="I419" s="222">
        <f t="shared" si="13"/>
        <v>341062560</v>
      </c>
    </row>
    <row r="420" spans="1:9" x14ac:dyDescent="0.2">
      <c r="A420" s="221" t="s">
        <v>21</v>
      </c>
      <c r="B420" s="225" t="s">
        <v>820</v>
      </c>
      <c r="C420" s="221">
        <f t="shared" si="12"/>
        <v>7</v>
      </c>
      <c r="D420" s="221">
        <v>28120000</v>
      </c>
      <c r="F420" s="221" t="s">
        <v>602</v>
      </c>
      <c r="G420" s="222">
        <v>0</v>
      </c>
      <c r="H420" s="222">
        <v>20596963.129999999</v>
      </c>
      <c r="I420" s="222">
        <f t="shared" si="13"/>
        <v>-20596963.129999999</v>
      </c>
    </row>
    <row r="421" spans="1:9" x14ac:dyDescent="0.2">
      <c r="A421" s="221" t="s">
        <v>21</v>
      </c>
      <c r="B421" s="225" t="s">
        <v>821</v>
      </c>
      <c r="C421" s="221">
        <f t="shared" si="12"/>
        <v>7</v>
      </c>
      <c r="D421" s="221">
        <v>28130000</v>
      </c>
      <c r="F421" s="221" t="s">
        <v>603</v>
      </c>
      <c r="G421" s="222">
        <v>0</v>
      </c>
      <c r="H421" s="222">
        <v>426967321.27999997</v>
      </c>
      <c r="I421" s="222">
        <f t="shared" si="13"/>
        <v>-426967321.27999997</v>
      </c>
    </row>
    <row r="422" spans="1:9" x14ac:dyDescent="0.2">
      <c r="A422" s="221" t="s">
        <v>21</v>
      </c>
      <c r="B422" s="225" t="s">
        <v>822</v>
      </c>
      <c r="C422" s="221">
        <f t="shared" si="12"/>
        <v>7</v>
      </c>
      <c r="D422" s="221">
        <v>28150000</v>
      </c>
      <c r="F422" s="221" t="s">
        <v>604</v>
      </c>
      <c r="G422" s="222">
        <v>0</v>
      </c>
      <c r="H422" s="222">
        <v>508350583.80000001</v>
      </c>
      <c r="I422" s="222">
        <f t="shared" si="13"/>
        <v>-508350583.80000001</v>
      </c>
    </row>
    <row r="423" spans="1:9" x14ac:dyDescent="0.2">
      <c r="A423" s="221" t="s">
        <v>21</v>
      </c>
      <c r="B423" s="225" t="s">
        <v>3547</v>
      </c>
      <c r="C423" s="221">
        <f t="shared" si="12"/>
        <v>7</v>
      </c>
      <c r="D423" s="221">
        <v>28155000</v>
      </c>
      <c r="F423" s="221" t="s">
        <v>1470</v>
      </c>
      <c r="G423" s="222">
        <v>0</v>
      </c>
      <c r="H423" s="222">
        <v>2130100927.3800001</v>
      </c>
      <c r="I423" s="222">
        <f t="shared" si="13"/>
        <v>-2130100927.3800001</v>
      </c>
    </row>
    <row r="424" spans="1:9" x14ac:dyDescent="0.2">
      <c r="A424" s="221" t="s">
        <v>21</v>
      </c>
      <c r="B424" s="225" t="s">
        <v>825</v>
      </c>
      <c r="C424" s="221">
        <f t="shared" si="12"/>
        <v>7</v>
      </c>
      <c r="D424" s="221">
        <v>28181000</v>
      </c>
      <c r="F424" s="221" t="s">
        <v>276</v>
      </c>
      <c r="G424" s="222">
        <v>0</v>
      </c>
      <c r="H424" s="222">
        <v>65651627.899999999</v>
      </c>
      <c r="I424" s="222">
        <f t="shared" si="13"/>
        <v>-65651627.899999999</v>
      </c>
    </row>
    <row r="425" spans="1:9" x14ac:dyDescent="0.2">
      <c r="A425" s="221" t="s">
        <v>21</v>
      </c>
      <c r="B425" s="225" t="s">
        <v>826</v>
      </c>
      <c r="C425" s="221">
        <f t="shared" si="12"/>
        <v>7</v>
      </c>
      <c r="D425" s="221">
        <v>28182000</v>
      </c>
      <c r="F425" s="221" t="s">
        <v>607</v>
      </c>
      <c r="G425" s="222">
        <v>0</v>
      </c>
      <c r="H425" s="222">
        <v>6095383.21</v>
      </c>
      <c r="I425" s="222">
        <f t="shared" si="13"/>
        <v>-6095383.21</v>
      </c>
    </row>
    <row r="426" spans="1:9" x14ac:dyDescent="0.2">
      <c r="A426" s="221" t="s">
        <v>21</v>
      </c>
      <c r="B426" s="225" t="s">
        <v>827</v>
      </c>
      <c r="C426" s="221">
        <f t="shared" si="12"/>
        <v>7</v>
      </c>
      <c r="D426" s="221">
        <v>28183000</v>
      </c>
      <c r="F426" s="221" t="s">
        <v>610</v>
      </c>
      <c r="G426" s="222">
        <v>0</v>
      </c>
      <c r="H426" s="222">
        <v>3637621.54</v>
      </c>
      <c r="I426" s="222">
        <f t="shared" si="13"/>
        <v>-3637621.54</v>
      </c>
    </row>
    <row r="427" spans="1:9" x14ac:dyDescent="0.2">
      <c r="A427" s="221" t="s">
        <v>21</v>
      </c>
      <c r="B427" s="225" t="s">
        <v>828</v>
      </c>
      <c r="C427" s="221">
        <f t="shared" si="12"/>
        <v>7</v>
      </c>
      <c r="D427" s="221">
        <v>28184000</v>
      </c>
      <c r="F427" s="221" t="s">
        <v>608</v>
      </c>
      <c r="G427" s="222">
        <v>0</v>
      </c>
      <c r="H427" s="222">
        <v>38319809.850000001</v>
      </c>
      <c r="I427" s="222">
        <f t="shared" si="13"/>
        <v>-38319809.850000001</v>
      </c>
    </row>
    <row r="428" spans="1:9" x14ac:dyDescent="0.2">
      <c r="A428" s="221" t="s">
        <v>21</v>
      </c>
      <c r="B428" s="225" t="s">
        <v>830</v>
      </c>
      <c r="C428" s="221">
        <f t="shared" si="12"/>
        <v>7</v>
      </c>
      <c r="D428" s="221">
        <v>31000000</v>
      </c>
      <c r="F428" s="221" t="s">
        <v>611</v>
      </c>
      <c r="G428" s="222">
        <v>1591685577.8299999</v>
      </c>
      <c r="H428" s="222">
        <v>0</v>
      </c>
      <c r="I428" s="222">
        <f t="shared" si="13"/>
        <v>1591685577.8299999</v>
      </c>
    </row>
    <row r="429" spans="1:9" x14ac:dyDescent="0.2">
      <c r="A429" s="221" t="s">
        <v>21</v>
      </c>
      <c r="B429" s="225" t="s">
        <v>3578</v>
      </c>
      <c r="C429" s="221">
        <f t="shared" si="12"/>
        <v>7</v>
      </c>
      <c r="D429" s="221">
        <v>31100000</v>
      </c>
      <c r="F429" s="221" t="s">
        <v>1471</v>
      </c>
      <c r="G429" s="222">
        <v>24830517</v>
      </c>
      <c r="H429" s="222">
        <v>0</v>
      </c>
      <c r="I429" s="222">
        <f t="shared" si="13"/>
        <v>24830517</v>
      </c>
    </row>
    <row r="430" spans="1:9" x14ac:dyDescent="0.2">
      <c r="A430" s="221" t="s">
        <v>21</v>
      </c>
      <c r="B430" s="225" t="s">
        <v>831</v>
      </c>
      <c r="C430" s="221">
        <f t="shared" si="12"/>
        <v>7</v>
      </c>
      <c r="D430" s="221">
        <v>35500000</v>
      </c>
      <c r="F430" s="221" t="s">
        <v>612</v>
      </c>
      <c r="G430" s="222">
        <v>117988286.68000001</v>
      </c>
      <c r="H430" s="222">
        <v>0</v>
      </c>
      <c r="I430" s="222">
        <f t="shared" si="13"/>
        <v>117988286.68000001</v>
      </c>
    </row>
    <row r="431" spans="1:9" x14ac:dyDescent="0.2">
      <c r="A431" s="221" t="s">
        <v>21</v>
      </c>
      <c r="B431" s="225" t="s">
        <v>833</v>
      </c>
      <c r="C431" s="221">
        <f t="shared" si="12"/>
        <v>7</v>
      </c>
      <c r="D431" s="221">
        <v>40110000</v>
      </c>
      <c r="F431" s="221" t="s">
        <v>619</v>
      </c>
      <c r="G431" s="222">
        <v>0</v>
      </c>
      <c r="H431" s="222">
        <v>2152548013.5900002</v>
      </c>
      <c r="I431" s="222">
        <f t="shared" si="13"/>
        <v>-2152548013.5900002</v>
      </c>
    </row>
    <row r="432" spans="1:9" x14ac:dyDescent="0.2">
      <c r="A432" s="221" t="s">
        <v>21</v>
      </c>
      <c r="B432" s="225" t="s">
        <v>834</v>
      </c>
      <c r="C432" s="221">
        <f t="shared" si="12"/>
        <v>7</v>
      </c>
      <c r="D432" s="221">
        <v>40120000</v>
      </c>
      <c r="F432" s="221" t="s">
        <v>620</v>
      </c>
      <c r="G432" s="222">
        <v>5233357.9800000004</v>
      </c>
      <c r="H432" s="222">
        <v>0</v>
      </c>
      <c r="I432" s="222">
        <f t="shared" si="13"/>
        <v>5233357.9800000004</v>
      </c>
    </row>
    <row r="433" spans="1:9" x14ac:dyDescent="0.2">
      <c r="A433" s="221" t="s">
        <v>21</v>
      </c>
      <c r="B433" s="225" t="s">
        <v>838</v>
      </c>
      <c r="C433" s="221">
        <f t="shared" si="12"/>
        <v>7</v>
      </c>
      <c r="D433" s="221">
        <v>40340000</v>
      </c>
      <c r="F433" s="221" t="s">
        <v>67</v>
      </c>
      <c r="G433" s="222">
        <v>0</v>
      </c>
      <c r="H433" s="222">
        <v>51165333.259999998</v>
      </c>
      <c r="I433" s="222">
        <f t="shared" si="13"/>
        <v>-51165333.259999998</v>
      </c>
    </row>
    <row r="434" spans="1:9" x14ac:dyDescent="0.2">
      <c r="A434" s="221" t="s">
        <v>21</v>
      </c>
      <c r="B434" s="225" t="s">
        <v>841</v>
      </c>
      <c r="C434" s="221">
        <f t="shared" si="12"/>
        <v>7</v>
      </c>
      <c r="D434" s="221">
        <v>40810000</v>
      </c>
      <c r="F434" s="221" t="s">
        <v>622</v>
      </c>
      <c r="G434" s="222">
        <v>0</v>
      </c>
      <c r="H434" s="222">
        <v>283901455.74000001</v>
      </c>
      <c r="I434" s="222">
        <f t="shared" si="13"/>
        <v>-283901455.74000001</v>
      </c>
    </row>
    <row r="435" spans="1:9" x14ac:dyDescent="0.2">
      <c r="A435" s="221" t="s">
        <v>21</v>
      </c>
      <c r="B435" s="225" t="s">
        <v>843</v>
      </c>
      <c r="C435" s="221">
        <f t="shared" si="12"/>
        <v>7</v>
      </c>
      <c r="D435" s="221">
        <v>40910000</v>
      </c>
      <c r="F435" s="221" t="s">
        <v>285</v>
      </c>
      <c r="G435" s="222">
        <v>27626330</v>
      </c>
      <c r="H435" s="222">
        <v>0</v>
      </c>
      <c r="I435" s="222">
        <f t="shared" si="13"/>
        <v>27626330</v>
      </c>
    </row>
    <row r="436" spans="1:9" x14ac:dyDescent="0.2">
      <c r="A436" s="221" t="s">
        <v>21</v>
      </c>
      <c r="B436" s="225" t="s">
        <v>844</v>
      </c>
      <c r="C436" s="221">
        <f t="shared" si="12"/>
        <v>7</v>
      </c>
      <c r="D436" s="221">
        <v>40920000</v>
      </c>
      <c r="F436" s="221" t="s">
        <v>287</v>
      </c>
      <c r="G436" s="222">
        <v>4593682.26</v>
      </c>
      <c r="H436" s="222">
        <v>0</v>
      </c>
      <c r="I436" s="222">
        <f t="shared" si="13"/>
        <v>4593682.26</v>
      </c>
    </row>
    <row r="437" spans="1:9" x14ac:dyDescent="0.2">
      <c r="A437" s="221" t="s">
        <v>21</v>
      </c>
      <c r="B437" s="225" t="s">
        <v>847</v>
      </c>
      <c r="C437" s="221">
        <f t="shared" si="12"/>
        <v>7</v>
      </c>
      <c r="D437" s="221">
        <v>41110000</v>
      </c>
      <c r="F437" s="221" t="s">
        <v>297</v>
      </c>
      <c r="G437" s="222">
        <v>500490635.49000001</v>
      </c>
      <c r="H437" s="222">
        <v>0</v>
      </c>
      <c r="I437" s="222">
        <f t="shared" si="13"/>
        <v>500490635.49000001</v>
      </c>
    </row>
    <row r="438" spans="1:9" x14ac:dyDescent="0.2">
      <c r="A438" s="221" t="s">
        <v>21</v>
      </c>
      <c r="B438" s="225" t="s">
        <v>851</v>
      </c>
      <c r="C438" s="221">
        <f t="shared" si="12"/>
        <v>7</v>
      </c>
      <c r="D438" s="221">
        <v>41900000</v>
      </c>
      <c r="F438" s="221" t="s">
        <v>293</v>
      </c>
      <c r="G438" s="222">
        <v>0</v>
      </c>
      <c r="H438" s="222">
        <v>71400</v>
      </c>
      <c r="I438" s="222">
        <f t="shared" si="13"/>
        <v>-71400</v>
      </c>
    </row>
    <row r="439" spans="1:9" x14ac:dyDescent="0.2">
      <c r="A439" s="221" t="s">
        <v>21</v>
      </c>
      <c r="B439" s="225" t="s">
        <v>853</v>
      </c>
      <c r="C439" s="221">
        <f t="shared" si="12"/>
        <v>7</v>
      </c>
      <c r="D439" s="221">
        <v>42100000</v>
      </c>
      <c r="F439" s="221" t="s">
        <v>303</v>
      </c>
      <c r="G439" s="222">
        <v>0</v>
      </c>
      <c r="H439" s="222">
        <v>0</v>
      </c>
      <c r="I439" s="222">
        <f t="shared" si="13"/>
        <v>0</v>
      </c>
    </row>
    <row r="440" spans="1:9" x14ac:dyDescent="0.2">
      <c r="A440" s="221" t="s">
        <v>21</v>
      </c>
      <c r="B440" s="225" t="s">
        <v>854</v>
      </c>
      <c r="C440" s="221">
        <f t="shared" si="12"/>
        <v>7</v>
      </c>
      <c r="D440" s="221">
        <v>42110000</v>
      </c>
      <c r="F440" s="221" t="s">
        <v>296</v>
      </c>
      <c r="G440" s="222">
        <v>0</v>
      </c>
      <c r="H440" s="222">
        <v>0</v>
      </c>
      <c r="I440" s="222">
        <f t="shared" si="13"/>
        <v>0</v>
      </c>
    </row>
    <row r="441" spans="1:9" x14ac:dyDescent="0.2">
      <c r="A441" s="221" t="s">
        <v>21</v>
      </c>
      <c r="B441" s="225" t="s">
        <v>855</v>
      </c>
      <c r="C441" s="221">
        <f t="shared" si="12"/>
        <v>7</v>
      </c>
      <c r="D441" s="221">
        <v>42500000</v>
      </c>
      <c r="F441" s="221" t="s">
        <v>74</v>
      </c>
      <c r="G441" s="222">
        <v>180000</v>
      </c>
      <c r="H441" s="222">
        <v>0</v>
      </c>
      <c r="I441" s="222">
        <f t="shared" si="13"/>
        <v>180000</v>
      </c>
    </row>
    <row r="442" spans="1:9" x14ac:dyDescent="0.2">
      <c r="A442" s="221" t="s">
        <v>21</v>
      </c>
      <c r="B442" s="225" t="s">
        <v>856</v>
      </c>
      <c r="C442" s="221">
        <f t="shared" si="12"/>
        <v>7</v>
      </c>
      <c r="D442" s="221">
        <v>42520000</v>
      </c>
      <c r="F442" s="221" t="s">
        <v>298</v>
      </c>
      <c r="G442" s="222">
        <v>3258000.09</v>
      </c>
      <c r="H442" s="222">
        <v>0</v>
      </c>
      <c r="I442" s="222">
        <f t="shared" si="13"/>
        <v>3258000.09</v>
      </c>
    </row>
    <row r="443" spans="1:9" x14ac:dyDescent="0.2">
      <c r="A443" s="221" t="s">
        <v>21</v>
      </c>
      <c r="B443" s="225" t="s">
        <v>3677</v>
      </c>
      <c r="C443" s="221">
        <f t="shared" si="12"/>
        <v>7</v>
      </c>
      <c r="D443" s="221">
        <v>42540000</v>
      </c>
      <c r="F443" s="221" t="s">
        <v>309</v>
      </c>
      <c r="G443" s="222">
        <v>1857389.27</v>
      </c>
      <c r="H443" s="222">
        <v>0</v>
      </c>
      <c r="I443" s="222">
        <f t="shared" si="13"/>
        <v>1857389.27</v>
      </c>
    </row>
    <row r="444" spans="1:9" x14ac:dyDescent="0.2">
      <c r="A444" s="221" t="s">
        <v>21</v>
      </c>
      <c r="B444" s="225" t="s">
        <v>857</v>
      </c>
      <c r="C444" s="221">
        <f t="shared" si="12"/>
        <v>7</v>
      </c>
      <c r="D444" s="221">
        <v>42800000</v>
      </c>
      <c r="F444" s="221" t="s">
        <v>626</v>
      </c>
      <c r="G444" s="222">
        <v>0</v>
      </c>
      <c r="H444" s="222">
        <v>19451243.27</v>
      </c>
      <c r="I444" s="222">
        <f t="shared" si="13"/>
        <v>-19451243.27</v>
      </c>
    </row>
    <row r="445" spans="1:9" x14ac:dyDescent="0.2">
      <c r="A445" s="221" t="s">
        <v>21</v>
      </c>
      <c r="B445" s="225" t="s">
        <v>858</v>
      </c>
      <c r="C445" s="221">
        <f t="shared" si="12"/>
        <v>7</v>
      </c>
      <c r="D445" s="221">
        <v>43100000</v>
      </c>
      <c r="F445" s="221" t="s">
        <v>627</v>
      </c>
      <c r="G445" s="222">
        <v>0</v>
      </c>
      <c r="H445" s="222">
        <v>13745048.859999999</v>
      </c>
      <c r="I445" s="222">
        <f t="shared" si="13"/>
        <v>-13745048.859999999</v>
      </c>
    </row>
    <row r="446" spans="1:9" x14ac:dyDescent="0.2">
      <c r="A446" s="221" t="s">
        <v>21</v>
      </c>
      <c r="B446" s="225" t="s">
        <v>859</v>
      </c>
      <c r="C446" s="221">
        <f t="shared" si="12"/>
        <v>7</v>
      </c>
      <c r="D446" s="221">
        <v>43110000</v>
      </c>
      <c r="F446" s="221" t="s">
        <v>628</v>
      </c>
      <c r="G446" s="222">
        <v>0</v>
      </c>
      <c r="H446" s="222">
        <v>355100</v>
      </c>
      <c r="I446" s="222">
        <f t="shared" si="13"/>
        <v>-355100</v>
      </c>
    </row>
    <row r="447" spans="1:9" x14ac:dyDescent="0.2">
      <c r="A447" s="221" t="s">
        <v>21</v>
      </c>
      <c r="B447" s="225" t="s">
        <v>860</v>
      </c>
      <c r="C447" s="221">
        <f t="shared" si="12"/>
        <v>7</v>
      </c>
      <c r="D447" s="221">
        <v>43200000</v>
      </c>
      <c r="F447" s="221" t="s">
        <v>79</v>
      </c>
      <c r="G447" s="222">
        <v>0</v>
      </c>
      <c r="H447" s="222">
        <v>5889020.9400000004</v>
      </c>
      <c r="I447" s="222">
        <f t="shared" si="13"/>
        <v>-5889020.9400000004</v>
      </c>
    </row>
    <row r="448" spans="1:9" x14ac:dyDescent="0.2">
      <c r="A448" s="221" t="s">
        <v>21</v>
      </c>
      <c r="B448" s="225" t="s">
        <v>861</v>
      </c>
      <c r="C448" s="221">
        <f t="shared" si="12"/>
        <v>7</v>
      </c>
      <c r="D448" s="221">
        <v>43300000</v>
      </c>
      <c r="F448" s="221" t="s">
        <v>80</v>
      </c>
      <c r="G448" s="222">
        <v>0</v>
      </c>
      <c r="H448" s="222">
        <v>982003.49</v>
      </c>
      <c r="I448" s="222">
        <f t="shared" si="13"/>
        <v>-982003.49</v>
      </c>
    </row>
    <row r="449" spans="1:9" x14ac:dyDescent="0.2">
      <c r="A449" s="221" t="s">
        <v>21</v>
      </c>
      <c r="B449" s="225" t="s">
        <v>862</v>
      </c>
      <c r="C449" s="221">
        <f t="shared" si="12"/>
        <v>7</v>
      </c>
      <c r="D449" s="221">
        <v>43860000</v>
      </c>
      <c r="F449" s="221" t="s">
        <v>631</v>
      </c>
      <c r="G449" s="222">
        <v>0</v>
      </c>
      <c r="H449" s="222">
        <v>2926376.51</v>
      </c>
      <c r="I449" s="222">
        <f t="shared" si="13"/>
        <v>-2926376.51</v>
      </c>
    </row>
    <row r="450" spans="1:9" x14ac:dyDescent="0.2">
      <c r="A450" s="221" t="s">
        <v>21</v>
      </c>
      <c r="B450" s="225" t="s">
        <v>863</v>
      </c>
      <c r="C450" s="221">
        <f t="shared" ref="C450:C513" si="14">+LEN(B:B)</f>
        <v>7</v>
      </c>
      <c r="D450" s="221">
        <v>44000000</v>
      </c>
      <c r="F450" s="221" t="s">
        <v>634</v>
      </c>
      <c r="G450" s="222">
        <v>0</v>
      </c>
      <c r="H450" s="222">
        <v>47767551.990900002</v>
      </c>
      <c r="I450" s="222">
        <f t="shared" ref="I450:I513" si="15">+G:G-H:H</f>
        <v>-47767551.990900002</v>
      </c>
    </row>
    <row r="451" spans="1:9" x14ac:dyDescent="0.2">
      <c r="A451" s="221" t="s">
        <v>21</v>
      </c>
      <c r="B451" s="225" t="s">
        <v>864</v>
      </c>
      <c r="C451" s="221">
        <f t="shared" si="14"/>
        <v>7</v>
      </c>
      <c r="D451" s="221">
        <v>44100000</v>
      </c>
      <c r="F451" s="221" t="s">
        <v>632</v>
      </c>
      <c r="G451" s="222">
        <v>0</v>
      </c>
      <c r="H451" s="222">
        <v>7471900</v>
      </c>
      <c r="I451" s="222">
        <f t="shared" si="15"/>
        <v>-7471900</v>
      </c>
    </row>
    <row r="452" spans="1:9" x14ac:dyDescent="0.2">
      <c r="A452" s="221" t="s">
        <v>21</v>
      </c>
      <c r="B452" s="225" t="s">
        <v>865</v>
      </c>
      <c r="C452" s="221">
        <f t="shared" si="14"/>
        <v>7</v>
      </c>
      <c r="D452" s="221">
        <v>44300000</v>
      </c>
      <c r="F452" s="221" t="s">
        <v>633</v>
      </c>
      <c r="G452" s="222">
        <v>29037965.370000001</v>
      </c>
      <c r="H452" s="222">
        <v>0</v>
      </c>
      <c r="I452" s="222">
        <f t="shared" si="15"/>
        <v>29037965.370000001</v>
      </c>
    </row>
    <row r="453" spans="1:9" x14ac:dyDescent="0.2">
      <c r="A453" s="221" t="s">
        <v>21</v>
      </c>
      <c r="B453" s="225" t="s">
        <v>4631</v>
      </c>
      <c r="C453" s="221">
        <f t="shared" si="14"/>
        <v>7</v>
      </c>
      <c r="D453" s="221">
        <v>44440000</v>
      </c>
      <c r="F453" s="221" t="s">
        <v>4632</v>
      </c>
      <c r="G453" s="222">
        <v>0</v>
      </c>
      <c r="H453" s="222">
        <v>21576232.789999999</v>
      </c>
      <c r="I453" s="222">
        <f t="shared" si="15"/>
        <v>-21576232.789999999</v>
      </c>
    </row>
    <row r="454" spans="1:9" x14ac:dyDescent="0.2">
      <c r="A454" s="221" t="s">
        <v>21</v>
      </c>
      <c r="B454" s="225" t="s">
        <v>869</v>
      </c>
      <c r="C454" s="221">
        <f t="shared" si="14"/>
        <v>7</v>
      </c>
      <c r="D454" s="221">
        <v>44430000</v>
      </c>
      <c r="F454" s="221" t="s">
        <v>321</v>
      </c>
      <c r="G454" s="222">
        <v>0</v>
      </c>
      <c r="H454" s="222">
        <v>0</v>
      </c>
      <c r="I454" s="222">
        <f t="shared" si="15"/>
        <v>0</v>
      </c>
    </row>
    <row r="455" spans="1:9" x14ac:dyDescent="0.2">
      <c r="A455" s="221" t="s">
        <v>21</v>
      </c>
      <c r="B455" s="225" t="s">
        <v>3744</v>
      </c>
      <c r="C455" s="221">
        <f t="shared" si="14"/>
        <v>7</v>
      </c>
      <c r="D455" s="221">
        <v>44540000</v>
      </c>
      <c r="F455" s="221" t="s">
        <v>637</v>
      </c>
      <c r="G455" s="222">
        <v>0</v>
      </c>
      <c r="H455" s="222">
        <v>36187601.840000004</v>
      </c>
      <c r="I455" s="222">
        <f t="shared" si="15"/>
        <v>-36187601.840000004</v>
      </c>
    </row>
    <row r="456" spans="1:9" x14ac:dyDescent="0.2">
      <c r="A456" s="221" t="s">
        <v>21</v>
      </c>
      <c r="B456" s="225" t="s">
        <v>870</v>
      </c>
      <c r="C456" s="221">
        <f t="shared" si="14"/>
        <v>7</v>
      </c>
      <c r="D456" s="221">
        <v>44550000</v>
      </c>
      <c r="F456" s="221" t="s">
        <v>639</v>
      </c>
      <c r="G456" s="222">
        <v>115364155.28</v>
      </c>
      <c r="H456" s="222">
        <v>0</v>
      </c>
      <c r="I456" s="222">
        <f t="shared" si="15"/>
        <v>115364155.28</v>
      </c>
    </row>
    <row r="457" spans="1:9" x14ac:dyDescent="0.2">
      <c r="A457" s="221" t="s">
        <v>21</v>
      </c>
      <c r="B457" s="225" t="s">
        <v>873</v>
      </c>
      <c r="C457" s="221">
        <f t="shared" si="14"/>
        <v>7</v>
      </c>
      <c r="D457" s="221">
        <v>44562000</v>
      </c>
      <c r="F457" s="221" t="s">
        <v>89</v>
      </c>
      <c r="G457" s="222">
        <v>461480.71</v>
      </c>
      <c r="H457" s="222">
        <v>0</v>
      </c>
      <c r="I457" s="222">
        <f t="shared" si="15"/>
        <v>461480.71</v>
      </c>
    </row>
    <row r="458" spans="1:9" x14ac:dyDescent="0.2">
      <c r="A458" s="221" t="s">
        <v>21</v>
      </c>
      <c r="B458" s="225" t="s">
        <v>875</v>
      </c>
      <c r="C458" s="221">
        <f t="shared" si="14"/>
        <v>7</v>
      </c>
      <c r="D458" s="221">
        <v>44564000</v>
      </c>
      <c r="F458" s="221" t="s">
        <v>91</v>
      </c>
      <c r="G458" s="222">
        <v>13935018.34</v>
      </c>
      <c r="H458" s="222">
        <v>0</v>
      </c>
      <c r="I458" s="222">
        <f t="shared" si="15"/>
        <v>13935018.34</v>
      </c>
    </row>
    <row r="459" spans="1:9" x14ac:dyDescent="0.2">
      <c r="A459" s="221" t="s">
        <v>21</v>
      </c>
      <c r="B459" s="225" t="s">
        <v>878</v>
      </c>
      <c r="C459" s="221">
        <f t="shared" si="14"/>
        <v>7</v>
      </c>
      <c r="D459" s="221">
        <v>44572000</v>
      </c>
      <c r="F459" s="221" t="s">
        <v>328</v>
      </c>
      <c r="G459" s="222">
        <v>0</v>
      </c>
      <c r="H459" s="222">
        <v>49859000</v>
      </c>
      <c r="I459" s="222">
        <f t="shared" si="15"/>
        <v>-49859000</v>
      </c>
    </row>
    <row r="460" spans="1:9" x14ac:dyDescent="0.2">
      <c r="A460" s="221" t="s">
        <v>21</v>
      </c>
      <c r="B460" s="225" t="s">
        <v>3780</v>
      </c>
      <c r="C460" s="221">
        <f t="shared" si="14"/>
        <v>7</v>
      </c>
      <c r="D460" s="221">
        <v>44577000</v>
      </c>
      <c r="F460" s="221" t="s">
        <v>1475</v>
      </c>
      <c r="G460" s="222">
        <v>49800000</v>
      </c>
      <c r="H460" s="222">
        <v>0</v>
      </c>
      <c r="I460" s="222">
        <f t="shared" si="15"/>
        <v>49800000</v>
      </c>
    </row>
    <row r="461" spans="1:9" x14ac:dyDescent="0.2">
      <c r="A461" s="221" t="s">
        <v>21</v>
      </c>
      <c r="B461" s="225" t="s">
        <v>3783</v>
      </c>
      <c r="C461" s="221">
        <f t="shared" si="14"/>
        <v>7</v>
      </c>
      <c r="D461" s="221">
        <v>44580000</v>
      </c>
      <c r="F461" s="221" t="s">
        <v>644</v>
      </c>
      <c r="G461" s="222">
        <v>2327680</v>
      </c>
      <c r="H461" s="222">
        <v>0</v>
      </c>
      <c r="I461" s="222">
        <f t="shared" si="15"/>
        <v>2327680</v>
      </c>
    </row>
    <row r="462" spans="1:9" x14ac:dyDescent="0.2">
      <c r="A462" s="221" t="s">
        <v>21</v>
      </c>
      <c r="B462" s="225" t="s">
        <v>3798</v>
      </c>
      <c r="C462" s="221">
        <f t="shared" si="14"/>
        <v>7</v>
      </c>
      <c r="D462" s="221">
        <v>45510000</v>
      </c>
      <c r="F462" s="221" t="s">
        <v>13</v>
      </c>
      <c r="G462" s="222">
        <v>0</v>
      </c>
      <c r="H462" s="222">
        <v>1494000000</v>
      </c>
      <c r="I462" s="222">
        <f t="shared" si="15"/>
        <v>-1494000000</v>
      </c>
    </row>
    <row r="463" spans="1:9" x14ac:dyDescent="0.2">
      <c r="A463" s="221" t="s">
        <v>21</v>
      </c>
      <c r="B463" s="225" t="s">
        <v>881</v>
      </c>
      <c r="C463" s="221">
        <f t="shared" si="14"/>
        <v>7</v>
      </c>
      <c r="D463" s="221">
        <v>45511000</v>
      </c>
      <c r="F463" s="221" t="s">
        <v>330</v>
      </c>
      <c r="G463" s="222">
        <v>0</v>
      </c>
      <c r="H463" s="222">
        <v>2380852027.9000001</v>
      </c>
      <c r="I463" s="222">
        <f t="shared" si="15"/>
        <v>-2380852027.9000001</v>
      </c>
    </row>
    <row r="464" spans="1:9" x14ac:dyDescent="0.2">
      <c r="A464" s="221" t="s">
        <v>21</v>
      </c>
      <c r="B464" s="225" t="s">
        <v>3804</v>
      </c>
      <c r="C464" s="221">
        <f t="shared" si="14"/>
        <v>7</v>
      </c>
      <c r="D464" s="221">
        <v>45514000</v>
      </c>
      <c r="F464" s="221" t="s">
        <v>331</v>
      </c>
      <c r="G464" s="222">
        <v>0</v>
      </c>
      <c r="H464" s="222">
        <v>39000000</v>
      </c>
      <c r="I464" s="222">
        <f t="shared" si="15"/>
        <v>-39000000</v>
      </c>
    </row>
    <row r="465" spans="1:9" x14ac:dyDescent="0.2">
      <c r="A465" s="221" t="s">
        <v>21</v>
      </c>
      <c r="B465" s="225" t="s">
        <v>3806</v>
      </c>
      <c r="C465" s="221">
        <f t="shared" si="14"/>
        <v>7</v>
      </c>
      <c r="D465" s="221">
        <v>45515000</v>
      </c>
      <c r="F465" s="221" t="s">
        <v>1476</v>
      </c>
      <c r="G465" s="222">
        <v>0</v>
      </c>
      <c r="H465" s="222">
        <v>25000000</v>
      </c>
      <c r="I465" s="222">
        <f t="shared" si="15"/>
        <v>-25000000</v>
      </c>
    </row>
    <row r="466" spans="1:9" x14ac:dyDescent="0.2">
      <c r="A466" s="221" t="s">
        <v>21</v>
      </c>
      <c r="B466" s="225" t="s">
        <v>887</v>
      </c>
      <c r="C466" s="221">
        <f t="shared" si="14"/>
        <v>7</v>
      </c>
      <c r="D466" s="221">
        <v>46200000</v>
      </c>
      <c r="F466" s="221" t="s">
        <v>650</v>
      </c>
      <c r="G466" s="222">
        <v>0</v>
      </c>
      <c r="H466" s="222">
        <v>71947477</v>
      </c>
      <c r="I466" s="222">
        <f t="shared" si="15"/>
        <v>-71947477</v>
      </c>
    </row>
    <row r="467" spans="1:9" x14ac:dyDescent="0.2">
      <c r="A467" s="221" t="s">
        <v>21</v>
      </c>
      <c r="B467" s="225" t="s">
        <v>889</v>
      </c>
      <c r="C467" s="221">
        <f t="shared" si="14"/>
        <v>7</v>
      </c>
      <c r="D467" s="221">
        <v>46610000</v>
      </c>
      <c r="F467" s="221" t="s">
        <v>1</v>
      </c>
      <c r="G467" s="222">
        <v>0</v>
      </c>
      <c r="H467" s="222">
        <v>105811620.25</v>
      </c>
      <c r="I467" s="222">
        <f t="shared" si="15"/>
        <v>-105811620.25</v>
      </c>
    </row>
    <row r="468" spans="1:9" x14ac:dyDescent="0.2">
      <c r="A468" s="221" t="s">
        <v>21</v>
      </c>
      <c r="B468" s="225" t="s">
        <v>889</v>
      </c>
      <c r="C468" s="221">
        <f t="shared" si="14"/>
        <v>7</v>
      </c>
      <c r="D468" s="221">
        <v>46610000</v>
      </c>
      <c r="F468" s="221" t="s">
        <v>13</v>
      </c>
      <c r="G468" s="222">
        <v>0</v>
      </c>
      <c r="H468" s="222">
        <v>203084864.06</v>
      </c>
      <c r="I468" s="222">
        <f t="shared" si="15"/>
        <v>-203084864.06</v>
      </c>
    </row>
    <row r="469" spans="1:9" x14ac:dyDescent="0.2">
      <c r="A469" s="221" t="s">
        <v>21</v>
      </c>
      <c r="B469" s="225" t="s">
        <v>889</v>
      </c>
      <c r="C469" s="221">
        <f t="shared" si="14"/>
        <v>7</v>
      </c>
      <c r="D469" s="221">
        <v>46610000</v>
      </c>
      <c r="F469" s="221" t="s">
        <v>9</v>
      </c>
      <c r="G469" s="222">
        <v>0</v>
      </c>
      <c r="H469" s="222">
        <v>6322776.6699999999</v>
      </c>
      <c r="I469" s="222">
        <f t="shared" si="15"/>
        <v>-6322776.6699999999</v>
      </c>
    </row>
    <row r="470" spans="1:9" x14ac:dyDescent="0.2">
      <c r="A470" s="221" t="s">
        <v>21</v>
      </c>
      <c r="B470" s="225" t="s">
        <v>889</v>
      </c>
      <c r="C470" s="221">
        <f t="shared" si="14"/>
        <v>7</v>
      </c>
      <c r="D470" s="221">
        <v>46610000</v>
      </c>
      <c r="F470" s="221" t="s">
        <v>4633</v>
      </c>
      <c r="G470" s="222">
        <v>0</v>
      </c>
      <c r="H470" s="222">
        <v>0</v>
      </c>
      <c r="I470" s="222">
        <f t="shared" si="15"/>
        <v>0</v>
      </c>
    </row>
    <row r="471" spans="1:9" x14ac:dyDescent="0.2">
      <c r="A471" s="221" t="s">
        <v>21</v>
      </c>
      <c r="B471" s="225" t="s">
        <v>889</v>
      </c>
      <c r="C471" s="221">
        <f t="shared" si="14"/>
        <v>7</v>
      </c>
      <c r="D471" s="221">
        <v>46610000</v>
      </c>
      <c r="F471" s="221" t="s">
        <v>7</v>
      </c>
      <c r="G471" s="222">
        <v>64980.37</v>
      </c>
      <c r="H471" s="222">
        <v>0</v>
      </c>
      <c r="I471" s="222">
        <f t="shared" si="15"/>
        <v>64980.37</v>
      </c>
    </row>
    <row r="472" spans="1:9" x14ac:dyDescent="0.2">
      <c r="A472" s="221" t="s">
        <v>21</v>
      </c>
      <c r="B472" s="225" t="s">
        <v>889</v>
      </c>
      <c r="C472" s="221">
        <f t="shared" si="14"/>
        <v>7</v>
      </c>
      <c r="D472" s="221">
        <v>46610000</v>
      </c>
      <c r="F472" s="221" t="s">
        <v>8</v>
      </c>
      <c r="G472" s="222">
        <v>11462653.73</v>
      </c>
      <c r="H472" s="222">
        <v>0</v>
      </c>
      <c r="I472" s="222">
        <f t="shared" si="15"/>
        <v>11462653.73</v>
      </c>
    </row>
    <row r="473" spans="1:9" x14ac:dyDescent="0.2">
      <c r="A473" s="221" t="s">
        <v>21</v>
      </c>
      <c r="B473" s="225" t="s">
        <v>889</v>
      </c>
      <c r="C473" s="221">
        <f t="shared" si="14"/>
        <v>7</v>
      </c>
      <c r="D473" s="221">
        <v>46610000</v>
      </c>
      <c r="F473" s="221" t="s">
        <v>17</v>
      </c>
      <c r="G473" s="222">
        <v>0</v>
      </c>
      <c r="H473" s="222">
        <v>122896182.94</v>
      </c>
      <c r="I473" s="222">
        <f t="shared" si="15"/>
        <v>-122896182.94</v>
      </c>
    </row>
    <row r="474" spans="1:9" x14ac:dyDescent="0.2">
      <c r="A474" s="221" t="s">
        <v>21</v>
      </c>
      <c r="B474" s="225" t="s">
        <v>889</v>
      </c>
      <c r="C474" s="221">
        <f t="shared" si="14"/>
        <v>7</v>
      </c>
      <c r="D474" s="221">
        <v>46610000</v>
      </c>
      <c r="F474" s="221" t="s">
        <v>658</v>
      </c>
      <c r="G474" s="222">
        <v>4649527.6399999997</v>
      </c>
      <c r="H474" s="222">
        <v>0</v>
      </c>
      <c r="I474" s="222">
        <f t="shared" si="15"/>
        <v>4649527.6399999997</v>
      </c>
    </row>
    <row r="475" spans="1:9" x14ac:dyDescent="0.2">
      <c r="A475" s="221" t="s">
        <v>21</v>
      </c>
      <c r="B475" s="225" t="s">
        <v>3841</v>
      </c>
      <c r="C475" s="221">
        <f t="shared" si="14"/>
        <v>7</v>
      </c>
      <c r="D475" s="221">
        <v>46700000</v>
      </c>
      <c r="F475" s="221" t="s">
        <v>1</v>
      </c>
      <c r="G475" s="222">
        <v>388000000</v>
      </c>
      <c r="H475" s="222">
        <v>0</v>
      </c>
      <c r="I475" s="222">
        <f t="shared" si="15"/>
        <v>388000000</v>
      </c>
    </row>
    <row r="476" spans="1:9" x14ac:dyDescent="0.2">
      <c r="A476" s="221" t="s">
        <v>21</v>
      </c>
      <c r="B476" s="225" t="s">
        <v>3841</v>
      </c>
      <c r="C476" s="221">
        <f t="shared" si="14"/>
        <v>7</v>
      </c>
      <c r="D476" s="221">
        <v>46700000</v>
      </c>
      <c r="F476" s="221" t="s">
        <v>13</v>
      </c>
      <c r="G476" s="222">
        <v>0</v>
      </c>
      <c r="H476" s="222">
        <v>1439610018.75</v>
      </c>
      <c r="I476" s="222">
        <f t="shared" si="15"/>
        <v>-1439610018.75</v>
      </c>
    </row>
    <row r="477" spans="1:9" x14ac:dyDescent="0.2">
      <c r="A477" s="221" t="s">
        <v>21</v>
      </c>
      <c r="B477" s="225" t="s">
        <v>3841</v>
      </c>
      <c r="C477" s="221">
        <f t="shared" si="14"/>
        <v>7</v>
      </c>
      <c r="D477" s="221">
        <v>46700000</v>
      </c>
      <c r="F477" s="221" t="s">
        <v>377</v>
      </c>
      <c r="G477" s="222">
        <v>0</v>
      </c>
      <c r="H477" s="222">
        <v>1900000000</v>
      </c>
      <c r="I477" s="222">
        <f t="shared" si="15"/>
        <v>-1900000000</v>
      </c>
    </row>
    <row r="478" spans="1:9" x14ac:dyDescent="0.2">
      <c r="A478" s="221" t="s">
        <v>21</v>
      </c>
      <c r="B478" s="225" t="s">
        <v>3841</v>
      </c>
      <c r="C478" s="221">
        <f t="shared" si="14"/>
        <v>7</v>
      </c>
      <c r="D478" s="221">
        <v>46700000</v>
      </c>
      <c r="F478" s="221" t="s">
        <v>344</v>
      </c>
      <c r="G478" s="222">
        <v>0</v>
      </c>
      <c r="H478" s="222">
        <v>700000000</v>
      </c>
      <c r="I478" s="222">
        <f t="shared" si="15"/>
        <v>-700000000</v>
      </c>
    </row>
    <row r="479" spans="1:9" x14ac:dyDescent="0.2">
      <c r="A479" s="221" t="s">
        <v>21</v>
      </c>
      <c r="B479" s="225" t="s">
        <v>3841</v>
      </c>
      <c r="C479" s="221">
        <f t="shared" si="14"/>
        <v>7</v>
      </c>
      <c r="D479" s="221">
        <v>46700000</v>
      </c>
      <c r="F479" s="221" t="s">
        <v>8</v>
      </c>
      <c r="G479" s="222">
        <v>0</v>
      </c>
      <c r="H479" s="222">
        <v>926862</v>
      </c>
      <c r="I479" s="222">
        <f t="shared" si="15"/>
        <v>-926862</v>
      </c>
    </row>
    <row r="480" spans="1:9" x14ac:dyDescent="0.2">
      <c r="A480" s="221" t="s">
        <v>21</v>
      </c>
      <c r="B480" s="225" t="s">
        <v>3841</v>
      </c>
      <c r="C480" s="221">
        <f t="shared" si="14"/>
        <v>7</v>
      </c>
      <c r="D480" s="221">
        <v>46700000</v>
      </c>
      <c r="F480" s="221" t="s">
        <v>17</v>
      </c>
      <c r="G480" s="222">
        <v>0</v>
      </c>
      <c r="H480" s="222">
        <v>300000000</v>
      </c>
      <c r="I480" s="222">
        <f t="shared" si="15"/>
        <v>-300000000</v>
      </c>
    </row>
    <row r="481" spans="1:9" x14ac:dyDescent="0.2">
      <c r="A481" s="221" t="s">
        <v>21</v>
      </c>
      <c r="B481" s="225" t="s">
        <v>902</v>
      </c>
      <c r="C481" s="221">
        <f t="shared" si="14"/>
        <v>7</v>
      </c>
      <c r="D481" s="221">
        <v>48600000</v>
      </c>
      <c r="F481" s="221" t="s">
        <v>698</v>
      </c>
      <c r="G481" s="222">
        <v>4987927.62</v>
      </c>
      <c r="H481" s="222">
        <v>0</v>
      </c>
      <c r="I481" s="222">
        <f t="shared" si="15"/>
        <v>4987927.62</v>
      </c>
    </row>
    <row r="482" spans="1:9" x14ac:dyDescent="0.2">
      <c r="A482" s="221" t="s">
        <v>21</v>
      </c>
      <c r="B482" s="225" t="s">
        <v>903</v>
      </c>
      <c r="C482" s="221">
        <f t="shared" si="14"/>
        <v>7</v>
      </c>
      <c r="D482" s="221">
        <v>48700000</v>
      </c>
      <c r="F482" s="221" t="s">
        <v>904</v>
      </c>
      <c r="G482" s="222">
        <v>0</v>
      </c>
      <c r="H482" s="222">
        <v>0</v>
      </c>
      <c r="I482" s="222">
        <f t="shared" si="15"/>
        <v>0</v>
      </c>
    </row>
    <row r="483" spans="1:9" x14ac:dyDescent="0.2">
      <c r="A483" s="221" t="s">
        <v>21</v>
      </c>
      <c r="B483" s="225" t="s">
        <v>912</v>
      </c>
      <c r="C483" s="221">
        <f t="shared" si="14"/>
        <v>7</v>
      </c>
      <c r="D483" s="221">
        <v>51122410</v>
      </c>
      <c r="F483" s="221" t="s">
        <v>391</v>
      </c>
      <c r="G483" s="222">
        <v>2924848.01</v>
      </c>
      <c r="H483" s="222">
        <v>0</v>
      </c>
      <c r="I483" s="222">
        <f t="shared" si="15"/>
        <v>2924848.01</v>
      </c>
    </row>
    <row r="484" spans="1:9" x14ac:dyDescent="0.2">
      <c r="A484" s="221" t="s">
        <v>21</v>
      </c>
      <c r="B484" s="225" t="s">
        <v>920</v>
      </c>
      <c r="C484" s="221">
        <f t="shared" si="14"/>
        <v>7</v>
      </c>
      <c r="D484" s="221">
        <v>51202000</v>
      </c>
      <c r="F484" s="221" t="s">
        <v>400</v>
      </c>
      <c r="G484" s="222">
        <v>283660</v>
      </c>
      <c r="H484" s="222">
        <v>0</v>
      </c>
      <c r="I484" s="222">
        <f t="shared" si="15"/>
        <v>283660</v>
      </c>
    </row>
    <row r="485" spans="1:9" x14ac:dyDescent="0.2">
      <c r="A485" s="221" t="s">
        <v>21</v>
      </c>
      <c r="B485" s="225" t="s">
        <v>922</v>
      </c>
      <c r="C485" s="221">
        <f t="shared" si="14"/>
        <v>7</v>
      </c>
      <c r="D485" s="221">
        <v>51221000</v>
      </c>
      <c r="F485" s="221" t="s">
        <v>714</v>
      </c>
      <c r="G485" s="222">
        <v>75069562.379999995</v>
      </c>
      <c r="H485" s="222">
        <v>0</v>
      </c>
      <c r="I485" s="222">
        <f t="shared" si="15"/>
        <v>75069562.379999995</v>
      </c>
    </row>
    <row r="486" spans="1:9" x14ac:dyDescent="0.2">
      <c r="A486" s="221" t="s">
        <v>21</v>
      </c>
      <c r="B486" s="225" t="s">
        <v>923</v>
      </c>
      <c r="C486" s="221">
        <f t="shared" si="14"/>
        <v>7</v>
      </c>
      <c r="D486" s="221">
        <v>51231000</v>
      </c>
      <c r="F486" s="221" t="s">
        <v>716</v>
      </c>
      <c r="G486" s="222">
        <v>5230833.09</v>
      </c>
      <c r="H486" s="222">
        <v>0</v>
      </c>
      <c r="I486" s="222">
        <f t="shared" si="15"/>
        <v>5230833.09</v>
      </c>
    </row>
    <row r="487" spans="1:9" x14ac:dyDescent="0.2">
      <c r="A487" s="221" t="s">
        <v>21</v>
      </c>
      <c r="B487" s="225" t="s">
        <v>924</v>
      </c>
      <c r="C487" s="221">
        <f t="shared" si="14"/>
        <v>7</v>
      </c>
      <c r="D487" s="221">
        <v>51241000</v>
      </c>
      <c r="F487" s="221" t="s">
        <v>719</v>
      </c>
      <c r="G487" s="222">
        <v>0</v>
      </c>
      <c r="H487" s="222">
        <v>17862855.829999998</v>
      </c>
      <c r="I487" s="222">
        <f t="shared" si="15"/>
        <v>-17862855.829999998</v>
      </c>
    </row>
    <row r="488" spans="1:9" x14ac:dyDescent="0.2">
      <c r="A488" s="221" t="s">
        <v>21</v>
      </c>
      <c r="B488" s="225" t="s">
        <v>3982</v>
      </c>
      <c r="C488" s="221">
        <f t="shared" si="14"/>
        <v>7</v>
      </c>
      <c r="D488" s="221">
        <v>51800000</v>
      </c>
      <c r="F488" s="221" t="s">
        <v>407</v>
      </c>
      <c r="G488" s="222">
        <v>0</v>
      </c>
      <c r="H488" s="222">
        <v>19822036.809999999</v>
      </c>
      <c r="I488" s="222">
        <f t="shared" si="15"/>
        <v>-19822036.809999999</v>
      </c>
    </row>
    <row r="489" spans="1:9" x14ac:dyDescent="0.2">
      <c r="A489" s="221" t="s">
        <v>21</v>
      </c>
      <c r="B489" s="225" t="s">
        <v>935</v>
      </c>
      <c r="C489" s="221">
        <f t="shared" si="14"/>
        <v>7</v>
      </c>
      <c r="D489" s="221">
        <v>51910000</v>
      </c>
      <c r="F489" s="221" t="s">
        <v>721</v>
      </c>
      <c r="G489" s="222">
        <v>1.220703125E-6</v>
      </c>
      <c r="H489" s="222">
        <v>0</v>
      </c>
      <c r="I489" s="222">
        <f t="shared" si="15"/>
        <v>1.220703125E-6</v>
      </c>
    </row>
    <row r="490" spans="1:9" x14ac:dyDescent="0.2">
      <c r="A490" s="221" t="s">
        <v>21</v>
      </c>
      <c r="B490" s="225" t="s">
        <v>936</v>
      </c>
      <c r="C490" s="221">
        <f t="shared" si="14"/>
        <v>7</v>
      </c>
      <c r="D490" s="221">
        <v>51920000</v>
      </c>
      <c r="F490" s="221" t="s">
        <v>408</v>
      </c>
      <c r="G490" s="222">
        <v>0</v>
      </c>
      <c r="H490" s="222">
        <v>1500000000</v>
      </c>
      <c r="I490" s="222">
        <f t="shared" si="15"/>
        <v>-1500000000</v>
      </c>
    </row>
    <row r="491" spans="1:9" x14ac:dyDescent="0.2">
      <c r="A491" s="221" t="s">
        <v>21</v>
      </c>
      <c r="B491" s="225" t="s">
        <v>943</v>
      </c>
      <c r="C491" s="221">
        <f t="shared" si="14"/>
        <v>7</v>
      </c>
      <c r="D491" s="221">
        <v>53100000</v>
      </c>
      <c r="F491" s="221" t="s">
        <v>351</v>
      </c>
      <c r="G491" s="222">
        <v>2760851.68</v>
      </c>
      <c r="H491" s="222">
        <v>0</v>
      </c>
      <c r="I491" s="222">
        <f t="shared" si="15"/>
        <v>2760851.68</v>
      </c>
    </row>
    <row r="492" spans="1:9" x14ac:dyDescent="0.2">
      <c r="A492" s="221" t="s">
        <v>21</v>
      </c>
      <c r="B492" s="225" t="s">
        <v>4000</v>
      </c>
      <c r="C492" s="221">
        <f t="shared" si="14"/>
        <v>7</v>
      </c>
      <c r="D492" s="221">
        <v>53110000</v>
      </c>
      <c r="F492" s="221" t="s">
        <v>416</v>
      </c>
      <c r="G492" s="222">
        <v>1093842</v>
      </c>
      <c r="H492" s="222">
        <v>0</v>
      </c>
      <c r="I492" s="222">
        <f t="shared" si="15"/>
        <v>1093842</v>
      </c>
    </row>
    <row r="493" spans="1:9" x14ac:dyDescent="0.2">
      <c r="A493" s="221" t="s">
        <v>21</v>
      </c>
      <c r="B493" s="225" t="s">
        <v>946</v>
      </c>
      <c r="C493" s="221">
        <f t="shared" si="14"/>
        <v>7</v>
      </c>
      <c r="D493" s="221">
        <v>60101000</v>
      </c>
      <c r="F493" s="221" t="s">
        <v>359</v>
      </c>
      <c r="G493" s="222">
        <v>0</v>
      </c>
      <c r="H493" s="222">
        <v>13237899.9999997</v>
      </c>
      <c r="I493" s="222">
        <f t="shared" si="15"/>
        <v>-13237899.9999997</v>
      </c>
    </row>
    <row r="494" spans="1:9" x14ac:dyDescent="0.2">
      <c r="A494" s="221" t="s">
        <v>21</v>
      </c>
      <c r="B494" s="225" t="s">
        <v>947</v>
      </c>
      <c r="C494" s="221">
        <f t="shared" si="14"/>
        <v>7</v>
      </c>
      <c r="D494" s="221">
        <v>60110000</v>
      </c>
      <c r="F494" s="221" t="s">
        <v>360</v>
      </c>
      <c r="G494" s="222">
        <v>8593136284.2000008</v>
      </c>
      <c r="H494" s="222">
        <v>0</v>
      </c>
      <c r="I494" s="222">
        <f t="shared" si="15"/>
        <v>8593136284.2000008</v>
      </c>
    </row>
    <row r="495" spans="1:9" x14ac:dyDescent="0.2">
      <c r="A495" s="221" t="s">
        <v>21</v>
      </c>
      <c r="B495" s="225" t="s">
        <v>951</v>
      </c>
      <c r="C495" s="221">
        <f t="shared" si="14"/>
        <v>7</v>
      </c>
      <c r="D495" s="221">
        <v>60201000</v>
      </c>
      <c r="F495" s="221" t="s">
        <v>430</v>
      </c>
      <c r="G495" s="222">
        <v>140265862.91</v>
      </c>
      <c r="H495" s="222">
        <v>0</v>
      </c>
      <c r="I495" s="222">
        <f t="shared" si="15"/>
        <v>140265862.91</v>
      </c>
    </row>
    <row r="496" spans="1:9" x14ac:dyDescent="0.2">
      <c r="A496" s="221" t="s">
        <v>21</v>
      </c>
      <c r="B496" s="225" t="s">
        <v>952</v>
      </c>
      <c r="C496" s="221">
        <f t="shared" si="14"/>
        <v>7</v>
      </c>
      <c r="D496" s="221">
        <v>60205000</v>
      </c>
      <c r="F496" s="221" t="s">
        <v>432</v>
      </c>
      <c r="G496" s="222">
        <v>3124437.8</v>
      </c>
      <c r="H496" s="222">
        <v>0</v>
      </c>
      <c r="I496" s="222">
        <f t="shared" si="15"/>
        <v>3124437.8</v>
      </c>
    </row>
    <row r="497" spans="1:9" x14ac:dyDescent="0.2">
      <c r="A497" s="221" t="s">
        <v>21</v>
      </c>
      <c r="B497" s="225" t="s">
        <v>953</v>
      </c>
      <c r="C497" s="221">
        <f t="shared" si="14"/>
        <v>7</v>
      </c>
      <c r="D497" s="221">
        <v>60205300</v>
      </c>
      <c r="F497" s="221" t="s">
        <v>367</v>
      </c>
      <c r="G497" s="222">
        <v>7149138</v>
      </c>
      <c r="H497" s="222">
        <v>0</v>
      </c>
      <c r="I497" s="222">
        <f t="shared" si="15"/>
        <v>7149138</v>
      </c>
    </row>
    <row r="498" spans="1:9" x14ac:dyDescent="0.2">
      <c r="A498" s="221" t="s">
        <v>21</v>
      </c>
      <c r="B498" s="225" t="s">
        <v>957</v>
      </c>
      <c r="C498" s="221">
        <f t="shared" si="14"/>
        <v>7</v>
      </c>
      <c r="D498" s="221">
        <v>60310000</v>
      </c>
      <c r="F498" s="221" t="s">
        <v>373</v>
      </c>
      <c r="G498" s="222">
        <v>0</v>
      </c>
      <c r="H498" s="222">
        <v>1213295692.23</v>
      </c>
      <c r="I498" s="222">
        <f t="shared" si="15"/>
        <v>-1213295692.23</v>
      </c>
    </row>
    <row r="499" spans="1:9" x14ac:dyDescent="0.2">
      <c r="A499" s="221" t="s">
        <v>21</v>
      </c>
      <c r="B499" s="225" t="s">
        <v>960</v>
      </c>
      <c r="C499" s="221">
        <f t="shared" si="14"/>
        <v>7</v>
      </c>
      <c r="D499" s="221">
        <v>60608000</v>
      </c>
      <c r="F499" s="221" t="s">
        <v>170</v>
      </c>
      <c r="G499" s="222">
        <v>615000</v>
      </c>
      <c r="H499" s="222">
        <v>0</v>
      </c>
      <c r="I499" s="222">
        <f t="shared" si="15"/>
        <v>615000</v>
      </c>
    </row>
    <row r="500" spans="1:9" x14ac:dyDescent="0.2">
      <c r="A500" s="221" t="s">
        <v>21</v>
      </c>
      <c r="B500" s="225" t="s">
        <v>961</v>
      </c>
      <c r="C500" s="221">
        <f t="shared" si="14"/>
        <v>7</v>
      </c>
      <c r="D500" s="221">
        <v>60610000</v>
      </c>
      <c r="F500" s="221" t="s">
        <v>442</v>
      </c>
      <c r="G500" s="222">
        <v>219241472.25</v>
      </c>
      <c r="H500" s="222">
        <v>0</v>
      </c>
      <c r="I500" s="222">
        <f t="shared" si="15"/>
        <v>219241472.25</v>
      </c>
    </row>
    <row r="501" spans="1:9" x14ac:dyDescent="0.2">
      <c r="A501" s="221" t="s">
        <v>21</v>
      </c>
      <c r="B501" s="225" t="s">
        <v>963</v>
      </c>
      <c r="C501" s="221">
        <f t="shared" si="14"/>
        <v>7</v>
      </c>
      <c r="D501" s="221">
        <v>60620000</v>
      </c>
      <c r="F501" s="221" t="s">
        <v>378</v>
      </c>
      <c r="G501" s="222">
        <v>4519078.83</v>
      </c>
      <c r="H501" s="222">
        <v>0</v>
      </c>
      <c r="I501" s="222">
        <f t="shared" si="15"/>
        <v>4519078.83</v>
      </c>
    </row>
    <row r="502" spans="1:9" x14ac:dyDescent="0.2">
      <c r="A502" s="221" t="s">
        <v>21</v>
      </c>
      <c r="B502" s="225" t="s">
        <v>965</v>
      </c>
      <c r="C502" s="221">
        <f t="shared" si="14"/>
        <v>7</v>
      </c>
      <c r="D502" s="221">
        <v>60640000</v>
      </c>
      <c r="F502" s="221" t="s">
        <v>382</v>
      </c>
      <c r="G502" s="222">
        <v>19590735</v>
      </c>
      <c r="H502" s="222">
        <v>0</v>
      </c>
      <c r="I502" s="222">
        <f t="shared" si="15"/>
        <v>19590735</v>
      </c>
    </row>
    <row r="503" spans="1:9" x14ac:dyDescent="0.2">
      <c r="A503" s="221" t="s">
        <v>21</v>
      </c>
      <c r="B503" s="225" t="s">
        <v>4178</v>
      </c>
      <c r="C503" s="221">
        <f t="shared" si="14"/>
        <v>7</v>
      </c>
      <c r="D503" s="221">
        <v>60641000</v>
      </c>
      <c r="F503" s="221" t="s">
        <v>446</v>
      </c>
      <c r="G503" s="222">
        <v>537200</v>
      </c>
      <c r="H503" s="222">
        <v>0</v>
      </c>
      <c r="I503" s="222">
        <f t="shared" si="15"/>
        <v>537200</v>
      </c>
    </row>
    <row r="504" spans="1:9" x14ac:dyDescent="0.2">
      <c r="A504" s="221" t="s">
        <v>21</v>
      </c>
      <c r="B504" s="225" t="s">
        <v>966</v>
      </c>
      <c r="C504" s="221">
        <f t="shared" si="14"/>
        <v>7</v>
      </c>
      <c r="D504" s="221">
        <v>60650000</v>
      </c>
      <c r="F504" s="221" t="s">
        <v>167</v>
      </c>
      <c r="G504" s="222">
        <v>12609578.119999999</v>
      </c>
      <c r="H504" s="222">
        <v>0</v>
      </c>
      <c r="I504" s="222">
        <f t="shared" si="15"/>
        <v>12609578.119999999</v>
      </c>
    </row>
    <row r="505" spans="1:9" x14ac:dyDescent="0.2">
      <c r="A505" s="221" t="s">
        <v>21</v>
      </c>
      <c r="B505" s="225" t="s">
        <v>969</v>
      </c>
      <c r="C505" s="221">
        <f t="shared" si="14"/>
        <v>7</v>
      </c>
      <c r="D505" s="221">
        <v>60670000</v>
      </c>
      <c r="F505" s="221" t="s">
        <v>385</v>
      </c>
      <c r="G505" s="222">
        <v>9871541</v>
      </c>
      <c r="H505" s="222">
        <v>0</v>
      </c>
      <c r="I505" s="222">
        <f t="shared" si="15"/>
        <v>9871541</v>
      </c>
    </row>
    <row r="506" spans="1:9" x14ac:dyDescent="0.2">
      <c r="A506" s="221" t="s">
        <v>21</v>
      </c>
      <c r="B506" s="225" t="s">
        <v>970</v>
      </c>
      <c r="C506" s="221">
        <f t="shared" si="14"/>
        <v>7</v>
      </c>
      <c r="D506" s="221">
        <v>60680000</v>
      </c>
      <c r="F506" s="221" t="s">
        <v>375</v>
      </c>
      <c r="G506" s="222">
        <v>11397879.93</v>
      </c>
      <c r="H506" s="222">
        <v>0</v>
      </c>
      <c r="I506" s="222">
        <f t="shared" si="15"/>
        <v>11397879.93</v>
      </c>
    </row>
    <row r="507" spans="1:9" x14ac:dyDescent="0.2">
      <c r="A507" s="221" t="s">
        <v>21</v>
      </c>
      <c r="B507" s="225" t="s">
        <v>971</v>
      </c>
      <c r="C507" s="221">
        <f t="shared" si="14"/>
        <v>7</v>
      </c>
      <c r="D507" s="221">
        <v>60690000</v>
      </c>
      <c r="F507" s="221" t="s">
        <v>387</v>
      </c>
      <c r="G507" s="222">
        <v>22949681.77</v>
      </c>
      <c r="H507" s="222">
        <v>0</v>
      </c>
      <c r="I507" s="222">
        <f t="shared" si="15"/>
        <v>22949681.77</v>
      </c>
    </row>
    <row r="508" spans="1:9" x14ac:dyDescent="0.2">
      <c r="A508" s="221" t="s">
        <v>21</v>
      </c>
      <c r="B508" s="225" t="s">
        <v>974</v>
      </c>
      <c r="C508" s="221">
        <f t="shared" si="14"/>
        <v>7</v>
      </c>
      <c r="D508" s="221">
        <v>60801000</v>
      </c>
      <c r="F508" s="221" t="s">
        <v>457</v>
      </c>
      <c r="G508" s="222">
        <v>12914613.25</v>
      </c>
      <c r="H508" s="222">
        <v>0</v>
      </c>
      <c r="I508" s="222">
        <f t="shared" si="15"/>
        <v>12914613.25</v>
      </c>
    </row>
    <row r="509" spans="1:9" x14ac:dyDescent="0.2">
      <c r="A509" s="221" t="s">
        <v>21</v>
      </c>
      <c r="B509" s="225" t="s">
        <v>976</v>
      </c>
      <c r="C509" s="221">
        <f t="shared" si="14"/>
        <v>7</v>
      </c>
      <c r="D509" s="221">
        <v>60803000</v>
      </c>
      <c r="F509" s="221" t="s">
        <v>459</v>
      </c>
      <c r="G509" s="222">
        <v>358224.2</v>
      </c>
      <c r="H509" s="222">
        <v>0</v>
      </c>
      <c r="I509" s="222">
        <f t="shared" si="15"/>
        <v>358224.2</v>
      </c>
    </row>
    <row r="510" spans="1:9" x14ac:dyDescent="0.2">
      <c r="A510" s="221" t="s">
        <v>21</v>
      </c>
      <c r="B510" s="225" t="s">
        <v>977</v>
      </c>
      <c r="C510" s="221">
        <f t="shared" si="14"/>
        <v>7</v>
      </c>
      <c r="D510" s="221">
        <v>60804000</v>
      </c>
      <c r="F510" s="221" t="s">
        <v>461</v>
      </c>
      <c r="G510" s="222">
        <v>433574.1</v>
      </c>
      <c r="H510" s="222">
        <v>0</v>
      </c>
      <c r="I510" s="222">
        <f t="shared" si="15"/>
        <v>433574.1</v>
      </c>
    </row>
    <row r="511" spans="1:9" x14ac:dyDescent="0.2">
      <c r="A511" s="221" t="s">
        <v>21</v>
      </c>
      <c r="B511" s="225" t="s">
        <v>978</v>
      </c>
      <c r="C511" s="221">
        <f t="shared" si="14"/>
        <v>7</v>
      </c>
      <c r="D511" s="221">
        <v>60806000</v>
      </c>
      <c r="F511" s="221" t="s">
        <v>462</v>
      </c>
      <c r="G511" s="222">
        <v>32688.5</v>
      </c>
      <c r="H511" s="222">
        <v>0</v>
      </c>
      <c r="I511" s="222">
        <f t="shared" si="15"/>
        <v>32688.5</v>
      </c>
    </row>
    <row r="512" spans="1:9" x14ac:dyDescent="0.2">
      <c r="A512" s="221" t="s">
        <v>21</v>
      </c>
      <c r="B512" s="225" t="s">
        <v>4200</v>
      </c>
      <c r="C512" s="221">
        <f t="shared" si="14"/>
        <v>7</v>
      </c>
      <c r="D512" s="221">
        <v>60807000</v>
      </c>
      <c r="F512" s="221" t="s">
        <v>2138</v>
      </c>
      <c r="G512" s="222">
        <v>157602.04999999999</v>
      </c>
      <c r="H512" s="222">
        <v>0</v>
      </c>
      <c r="I512" s="222">
        <f t="shared" si="15"/>
        <v>157602.04999999999</v>
      </c>
    </row>
    <row r="513" spans="1:9" x14ac:dyDescent="0.2">
      <c r="A513" s="221" t="s">
        <v>21</v>
      </c>
      <c r="B513" s="225" t="s">
        <v>979</v>
      </c>
      <c r="C513" s="221">
        <f t="shared" si="14"/>
        <v>7</v>
      </c>
      <c r="D513" s="221">
        <v>60808000</v>
      </c>
      <c r="F513" s="221" t="s">
        <v>464</v>
      </c>
      <c r="G513" s="222">
        <v>2065100</v>
      </c>
      <c r="H513" s="222">
        <v>0</v>
      </c>
      <c r="I513" s="222">
        <f t="shared" si="15"/>
        <v>2065100</v>
      </c>
    </row>
    <row r="514" spans="1:9" x14ac:dyDescent="0.2">
      <c r="A514" s="221" t="s">
        <v>21</v>
      </c>
      <c r="B514" s="225" t="s">
        <v>981</v>
      </c>
      <c r="C514" s="221">
        <f t="shared" ref="C514:C577" si="16">+LEN(B:B)</f>
        <v>7</v>
      </c>
      <c r="D514" s="221">
        <v>60811000</v>
      </c>
      <c r="F514" s="221" t="s">
        <v>466</v>
      </c>
      <c r="G514" s="222">
        <v>1872297</v>
      </c>
      <c r="H514" s="222">
        <v>0</v>
      </c>
      <c r="I514" s="222">
        <f t="shared" ref="I514:I577" si="17">+G:G-H:H</f>
        <v>1872297</v>
      </c>
    </row>
    <row r="515" spans="1:9" x14ac:dyDescent="0.2">
      <c r="A515" s="221" t="s">
        <v>21</v>
      </c>
      <c r="B515" s="225" t="s">
        <v>982</v>
      </c>
      <c r="C515" s="221">
        <f t="shared" si="16"/>
        <v>7</v>
      </c>
      <c r="D515" s="221">
        <v>60811100</v>
      </c>
      <c r="F515" s="221" t="s">
        <v>468</v>
      </c>
      <c r="G515" s="222">
        <v>205831</v>
      </c>
      <c r="H515" s="222">
        <v>0</v>
      </c>
      <c r="I515" s="222">
        <f t="shared" si="17"/>
        <v>205831</v>
      </c>
    </row>
    <row r="516" spans="1:9" x14ac:dyDescent="0.2">
      <c r="A516" s="221" t="s">
        <v>21</v>
      </c>
      <c r="B516" s="225" t="s">
        <v>983</v>
      </c>
      <c r="C516" s="221">
        <f t="shared" si="16"/>
        <v>7</v>
      </c>
      <c r="D516" s="221">
        <v>60812000</v>
      </c>
      <c r="F516" s="221" t="s">
        <v>403</v>
      </c>
      <c r="G516" s="222">
        <v>744183</v>
      </c>
      <c r="H516" s="222">
        <v>0</v>
      </c>
      <c r="I516" s="222">
        <f t="shared" si="17"/>
        <v>744183</v>
      </c>
    </row>
    <row r="517" spans="1:9" x14ac:dyDescent="0.2">
      <c r="A517" s="221" t="s">
        <v>21</v>
      </c>
      <c r="B517" s="225" t="s">
        <v>990</v>
      </c>
      <c r="C517" s="221">
        <f t="shared" si="16"/>
        <v>7</v>
      </c>
      <c r="D517" s="221">
        <v>61110000</v>
      </c>
      <c r="F517" s="221" t="s">
        <v>473</v>
      </c>
      <c r="G517" s="222">
        <v>4860000</v>
      </c>
      <c r="H517" s="222">
        <v>0</v>
      </c>
      <c r="I517" s="222">
        <f t="shared" si="17"/>
        <v>4860000</v>
      </c>
    </row>
    <row r="518" spans="1:9" x14ac:dyDescent="0.2">
      <c r="A518" s="221" t="s">
        <v>21</v>
      </c>
      <c r="B518" s="225" t="s">
        <v>991</v>
      </c>
      <c r="C518" s="221">
        <f t="shared" si="16"/>
        <v>7</v>
      </c>
      <c r="D518" s="221">
        <v>61300000</v>
      </c>
      <c r="F518" s="221" t="s">
        <v>737</v>
      </c>
      <c r="G518" s="222">
        <v>66331289.439999998</v>
      </c>
      <c r="H518" s="222">
        <v>0</v>
      </c>
      <c r="I518" s="222">
        <f t="shared" si="17"/>
        <v>66331289.439999998</v>
      </c>
    </row>
    <row r="519" spans="1:9" x14ac:dyDescent="0.2">
      <c r="A519" s="221" t="s">
        <v>21</v>
      </c>
      <c r="B519" s="225" t="s">
        <v>992</v>
      </c>
      <c r="C519" s="221">
        <f t="shared" si="16"/>
        <v>7</v>
      </c>
      <c r="D519" s="221">
        <v>61301000</v>
      </c>
      <c r="F519" s="221" t="s">
        <v>477</v>
      </c>
      <c r="G519" s="222">
        <v>709613</v>
      </c>
      <c r="H519" s="222">
        <v>0</v>
      </c>
      <c r="I519" s="222">
        <f t="shared" si="17"/>
        <v>709613</v>
      </c>
    </row>
    <row r="520" spans="1:9" x14ac:dyDescent="0.2">
      <c r="A520" s="221" t="s">
        <v>21</v>
      </c>
      <c r="B520" s="225" t="s">
        <v>993</v>
      </c>
      <c r="C520" s="221">
        <f t="shared" si="16"/>
        <v>7</v>
      </c>
      <c r="D520" s="221">
        <v>61302000</v>
      </c>
      <c r="F520" s="221" t="s">
        <v>738</v>
      </c>
      <c r="G520" s="222">
        <v>276963.58000000101</v>
      </c>
      <c r="H520" s="222">
        <v>0</v>
      </c>
      <c r="I520" s="222">
        <f t="shared" si="17"/>
        <v>276963.58000000101</v>
      </c>
    </row>
    <row r="521" spans="1:9" x14ac:dyDescent="0.2">
      <c r="A521" s="221" t="s">
        <v>21</v>
      </c>
      <c r="B521" s="225" t="s">
        <v>994</v>
      </c>
      <c r="C521" s="221">
        <f t="shared" si="16"/>
        <v>7</v>
      </c>
      <c r="D521" s="221">
        <v>61303000</v>
      </c>
      <c r="F521" s="221" t="s">
        <v>406</v>
      </c>
      <c r="G521" s="222">
        <v>14708768.779999999</v>
      </c>
      <c r="H521" s="222">
        <v>0</v>
      </c>
      <c r="I521" s="222">
        <f t="shared" si="17"/>
        <v>14708768.779999999</v>
      </c>
    </row>
    <row r="522" spans="1:9" x14ac:dyDescent="0.2">
      <c r="A522" s="221" t="s">
        <v>21</v>
      </c>
      <c r="B522" s="225" t="s">
        <v>996</v>
      </c>
      <c r="C522" s="221">
        <f t="shared" si="16"/>
        <v>7</v>
      </c>
      <c r="D522" s="221">
        <v>61500000</v>
      </c>
      <c r="F522" s="221" t="s">
        <v>740</v>
      </c>
      <c r="G522" s="222">
        <v>537471</v>
      </c>
      <c r="H522" s="222">
        <v>0</v>
      </c>
      <c r="I522" s="222">
        <f t="shared" si="17"/>
        <v>537471</v>
      </c>
    </row>
    <row r="523" spans="1:9" x14ac:dyDescent="0.2">
      <c r="A523" s="221" t="s">
        <v>21</v>
      </c>
      <c r="B523" s="227" t="s">
        <v>997</v>
      </c>
      <c r="C523" s="221">
        <f t="shared" si="16"/>
        <v>7</v>
      </c>
      <c r="D523" s="226">
        <v>61501000</v>
      </c>
      <c r="F523" s="226" t="s">
        <v>480</v>
      </c>
      <c r="G523" s="228">
        <v>459738</v>
      </c>
      <c r="H523" s="228">
        <v>0</v>
      </c>
      <c r="I523" s="222">
        <f t="shared" si="17"/>
        <v>459738</v>
      </c>
    </row>
    <row r="524" spans="1:9" x14ac:dyDescent="0.2">
      <c r="A524" s="221" t="s">
        <v>21</v>
      </c>
      <c r="B524" s="225" t="s">
        <v>998</v>
      </c>
      <c r="C524" s="221">
        <f t="shared" si="16"/>
        <v>7</v>
      </c>
      <c r="D524" s="221">
        <v>61502000</v>
      </c>
      <c r="F524" s="221" t="s">
        <v>180</v>
      </c>
      <c r="G524" s="222">
        <v>15613297</v>
      </c>
      <c r="H524" s="222">
        <v>0</v>
      </c>
      <c r="I524" s="222">
        <f t="shared" si="17"/>
        <v>15613297</v>
      </c>
    </row>
    <row r="525" spans="1:9" x14ac:dyDescent="0.2">
      <c r="A525" s="221" t="s">
        <v>21</v>
      </c>
      <c r="B525" s="225" t="s">
        <v>999</v>
      </c>
      <c r="C525" s="221">
        <f t="shared" si="16"/>
        <v>7</v>
      </c>
      <c r="D525" s="221">
        <v>61503000</v>
      </c>
      <c r="F525" s="221" t="s">
        <v>481</v>
      </c>
      <c r="G525" s="222">
        <v>2106376.96</v>
      </c>
      <c r="H525" s="222">
        <v>0</v>
      </c>
      <c r="I525" s="222">
        <f t="shared" si="17"/>
        <v>2106376.96</v>
      </c>
    </row>
    <row r="526" spans="1:9" x14ac:dyDescent="0.2">
      <c r="A526" s="221" t="s">
        <v>21</v>
      </c>
      <c r="B526" s="225" t="s">
        <v>1000</v>
      </c>
      <c r="C526" s="221">
        <f t="shared" si="16"/>
        <v>7</v>
      </c>
      <c r="D526" s="221">
        <v>61504000</v>
      </c>
      <c r="F526" s="221" t="s">
        <v>741</v>
      </c>
      <c r="G526" s="222">
        <v>356400</v>
      </c>
      <c r="H526" s="222">
        <v>0</v>
      </c>
      <c r="I526" s="222">
        <f t="shared" si="17"/>
        <v>356400</v>
      </c>
    </row>
    <row r="527" spans="1:9" x14ac:dyDescent="0.2">
      <c r="A527" s="221" t="s">
        <v>21</v>
      </c>
      <c r="B527" s="225" t="s">
        <v>1001</v>
      </c>
      <c r="C527" s="221">
        <f t="shared" si="16"/>
        <v>7</v>
      </c>
      <c r="D527" s="221">
        <v>61505000</v>
      </c>
      <c r="F527" s="221" t="s">
        <v>415</v>
      </c>
      <c r="G527" s="222">
        <v>59557063.789999999</v>
      </c>
      <c r="H527" s="222">
        <v>0</v>
      </c>
      <c r="I527" s="222">
        <f t="shared" si="17"/>
        <v>59557063.789999999</v>
      </c>
    </row>
    <row r="528" spans="1:9" x14ac:dyDescent="0.2">
      <c r="A528" s="221" t="s">
        <v>21</v>
      </c>
      <c r="B528" s="225" t="s">
        <v>1003</v>
      </c>
      <c r="C528" s="221">
        <f t="shared" si="16"/>
        <v>7</v>
      </c>
      <c r="D528" s="221">
        <v>61601000</v>
      </c>
      <c r="F528" s="221" t="s">
        <v>417</v>
      </c>
      <c r="G528" s="222">
        <v>0</v>
      </c>
      <c r="H528" s="222">
        <v>119941</v>
      </c>
      <c r="I528" s="222">
        <f t="shared" si="17"/>
        <v>-119941</v>
      </c>
    </row>
    <row r="529" spans="1:9" x14ac:dyDescent="0.2">
      <c r="A529" s="221" t="s">
        <v>21</v>
      </c>
      <c r="B529" s="225" t="s">
        <v>1004</v>
      </c>
      <c r="C529" s="221">
        <f t="shared" si="16"/>
        <v>7</v>
      </c>
      <c r="D529" s="221">
        <v>61602000</v>
      </c>
      <c r="F529" s="221" t="s">
        <v>488</v>
      </c>
      <c r="G529" s="222">
        <v>13980813</v>
      </c>
      <c r="H529" s="222">
        <v>0</v>
      </c>
      <c r="I529" s="222">
        <f t="shared" si="17"/>
        <v>13980813</v>
      </c>
    </row>
    <row r="530" spans="1:9" x14ac:dyDescent="0.2">
      <c r="A530" s="221" t="s">
        <v>21</v>
      </c>
      <c r="B530" s="225" t="s">
        <v>4267</v>
      </c>
      <c r="C530" s="221">
        <f t="shared" si="16"/>
        <v>7</v>
      </c>
      <c r="D530" s="221">
        <v>61603000</v>
      </c>
      <c r="F530" s="221" t="s">
        <v>742</v>
      </c>
      <c r="G530" s="222">
        <v>4873455.8099999996</v>
      </c>
      <c r="H530" s="222">
        <v>0</v>
      </c>
      <c r="I530" s="222">
        <f t="shared" si="17"/>
        <v>4873455.8099999996</v>
      </c>
    </row>
    <row r="531" spans="1:9" x14ac:dyDescent="0.2">
      <c r="A531" s="221" t="s">
        <v>21</v>
      </c>
      <c r="B531" s="225" t="s">
        <v>4270</v>
      </c>
      <c r="C531" s="221">
        <f t="shared" si="16"/>
        <v>7</v>
      </c>
      <c r="D531" s="221">
        <v>61604000</v>
      </c>
      <c r="F531" s="221" t="s">
        <v>183</v>
      </c>
      <c r="G531" s="222">
        <v>0</v>
      </c>
      <c r="H531" s="222">
        <v>82242</v>
      </c>
      <c r="I531" s="222">
        <f t="shared" si="17"/>
        <v>-82242</v>
      </c>
    </row>
    <row r="532" spans="1:9" x14ac:dyDescent="0.2">
      <c r="A532" s="221" t="s">
        <v>21</v>
      </c>
      <c r="B532" s="225" t="s">
        <v>1005</v>
      </c>
      <c r="C532" s="221">
        <f t="shared" si="16"/>
        <v>7</v>
      </c>
      <c r="D532" s="221">
        <v>61801000</v>
      </c>
      <c r="F532" s="221" t="s">
        <v>492</v>
      </c>
      <c r="G532" s="222">
        <v>920045</v>
      </c>
      <c r="H532" s="222">
        <v>0</v>
      </c>
      <c r="I532" s="222">
        <f t="shared" si="17"/>
        <v>920045</v>
      </c>
    </row>
    <row r="533" spans="1:9" x14ac:dyDescent="0.2">
      <c r="A533" s="221" t="s">
        <v>21</v>
      </c>
      <c r="B533" s="225" t="s">
        <v>1006</v>
      </c>
      <c r="C533" s="221">
        <f t="shared" si="16"/>
        <v>7</v>
      </c>
      <c r="D533" s="221">
        <v>61802000</v>
      </c>
      <c r="F533" s="221" t="s">
        <v>494</v>
      </c>
      <c r="G533" s="222">
        <v>100509.2</v>
      </c>
      <c r="H533" s="222">
        <v>0</v>
      </c>
      <c r="I533" s="222">
        <f t="shared" si="17"/>
        <v>100509.2</v>
      </c>
    </row>
    <row r="534" spans="1:9" x14ac:dyDescent="0.2">
      <c r="A534" s="221" t="s">
        <v>21</v>
      </c>
      <c r="B534" s="225" t="s">
        <v>1007</v>
      </c>
      <c r="C534" s="221">
        <f t="shared" si="16"/>
        <v>7</v>
      </c>
      <c r="D534" s="221">
        <v>62100000</v>
      </c>
      <c r="F534" s="221" t="s">
        <v>521</v>
      </c>
      <c r="G534" s="222">
        <v>299987888.23000002</v>
      </c>
      <c r="H534" s="222">
        <v>0</v>
      </c>
      <c r="I534" s="222">
        <f t="shared" si="17"/>
        <v>299987888.23000002</v>
      </c>
    </row>
    <row r="535" spans="1:9" x14ac:dyDescent="0.2">
      <c r="A535" s="221" t="s">
        <v>21</v>
      </c>
      <c r="B535" s="225" t="s">
        <v>1008</v>
      </c>
      <c r="C535" s="221">
        <f t="shared" si="16"/>
        <v>7</v>
      </c>
      <c r="D535" s="221">
        <v>62101000</v>
      </c>
      <c r="F535" s="221" t="s">
        <v>421</v>
      </c>
      <c r="G535" s="222">
        <v>518500</v>
      </c>
      <c r="H535" s="222">
        <v>0</v>
      </c>
      <c r="I535" s="222">
        <f t="shared" si="17"/>
        <v>518500</v>
      </c>
    </row>
    <row r="536" spans="1:9" x14ac:dyDescent="0.2">
      <c r="A536" s="221" t="s">
        <v>21</v>
      </c>
      <c r="B536" s="225" t="s">
        <v>1009</v>
      </c>
      <c r="C536" s="221">
        <f t="shared" si="16"/>
        <v>7</v>
      </c>
      <c r="D536" s="221">
        <v>62102000</v>
      </c>
      <c r="F536" s="221" t="s">
        <v>498</v>
      </c>
      <c r="G536" s="222">
        <v>5650745</v>
      </c>
      <c r="H536" s="222">
        <v>0</v>
      </c>
      <c r="I536" s="222">
        <f t="shared" si="17"/>
        <v>5650745</v>
      </c>
    </row>
    <row r="537" spans="1:9" x14ac:dyDescent="0.2">
      <c r="A537" s="221" t="s">
        <v>21</v>
      </c>
      <c r="B537" s="225" t="s">
        <v>4299</v>
      </c>
      <c r="C537" s="221">
        <f t="shared" si="16"/>
        <v>7</v>
      </c>
      <c r="D537" s="221">
        <v>62103000</v>
      </c>
      <c r="F537" s="221" t="s">
        <v>499</v>
      </c>
      <c r="G537" s="222">
        <v>57416698</v>
      </c>
      <c r="H537" s="222">
        <v>0</v>
      </c>
      <c r="I537" s="222">
        <f t="shared" si="17"/>
        <v>57416698</v>
      </c>
    </row>
    <row r="538" spans="1:9" x14ac:dyDescent="0.2">
      <c r="A538" s="221" t="s">
        <v>21</v>
      </c>
      <c r="B538" s="225" t="s">
        <v>1010</v>
      </c>
      <c r="C538" s="221">
        <f t="shared" si="16"/>
        <v>7</v>
      </c>
      <c r="D538" s="221">
        <v>62201000</v>
      </c>
      <c r="F538" s="221" t="s">
        <v>503</v>
      </c>
      <c r="G538" s="222">
        <v>27822725</v>
      </c>
      <c r="H538" s="222">
        <v>0</v>
      </c>
      <c r="I538" s="222">
        <f t="shared" si="17"/>
        <v>27822725</v>
      </c>
    </row>
    <row r="539" spans="1:9" x14ac:dyDescent="0.2">
      <c r="A539" s="221" t="s">
        <v>21</v>
      </c>
      <c r="B539" s="225" t="s">
        <v>1011</v>
      </c>
      <c r="C539" s="221">
        <f t="shared" si="16"/>
        <v>7</v>
      </c>
      <c r="D539" s="221">
        <v>62202000</v>
      </c>
      <c r="F539" s="221" t="s">
        <v>505</v>
      </c>
      <c r="G539" s="222">
        <v>5807000</v>
      </c>
      <c r="H539" s="222">
        <v>0</v>
      </c>
      <c r="I539" s="222">
        <f t="shared" si="17"/>
        <v>5807000</v>
      </c>
    </row>
    <row r="540" spans="1:9" x14ac:dyDescent="0.2">
      <c r="A540" s="221" t="s">
        <v>21</v>
      </c>
      <c r="B540" s="225" t="s">
        <v>1012</v>
      </c>
      <c r="C540" s="221">
        <f t="shared" si="16"/>
        <v>7</v>
      </c>
      <c r="D540" s="221">
        <v>62203000</v>
      </c>
      <c r="F540" s="221" t="s">
        <v>507</v>
      </c>
      <c r="G540" s="222">
        <v>36076408</v>
      </c>
      <c r="H540" s="222">
        <v>0</v>
      </c>
      <c r="I540" s="222">
        <f t="shared" si="17"/>
        <v>36076408</v>
      </c>
    </row>
    <row r="541" spans="1:9" x14ac:dyDescent="0.2">
      <c r="A541" s="221" t="s">
        <v>21</v>
      </c>
      <c r="B541" s="225" t="s">
        <v>1015</v>
      </c>
      <c r="C541" s="221">
        <f t="shared" si="16"/>
        <v>7</v>
      </c>
      <c r="D541" s="221">
        <v>62208000</v>
      </c>
      <c r="F541" s="221" t="s">
        <v>425</v>
      </c>
      <c r="G541" s="222">
        <v>15780500</v>
      </c>
      <c r="H541" s="222">
        <v>0</v>
      </c>
      <c r="I541" s="222">
        <f t="shared" si="17"/>
        <v>15780500</v>
      </c>
    </row>
    <row r="542" spans="1:9" x14ac:dyDescent="0.2">
      <c r="A542" s="221" t="s">
        <v>21</v>
      </c>
      <c r="B542" s="225" t="s">
        <v>1017</v>
      </c>
      <c r="C542" s="221">
        <f t="shared" si="16"/>
        <v>7</v>
      </c>
      <c r="D542" s="221">
        <v>62301000</v>
      </c>
      <c r="F542" s="221" t="s">
        <v>191</v>
      </c>
      <c r="G542" s="222">
        <v>16068402.75</v>
      </c>
      <c r="H542" s="222">
        <v>0</v>
      </c>
      <c r="I542" s="222">
        <f t="shared" si="17"/>
        <v>16068402.75</v>
      </c>
    </row>
    <row r="543" spans="1:9" x14ac:dyDescent="0.2">
      <c r="A543" s="221" t="s">
        <v>21</v>
      </c>
      <c r="B543" s="225" t="s">
        <v>4328</v>
      </c>
      <c r="C543" s="221">
        <f t="shared" si="16"/>
        <v>7</v>
      </c>
      <c r="D543" s="221">
        <v>62302000</v>
      </c>
      <c r="F543" s="221" t="s">
        <v>516</v>
      </c>
      <c r="G543" s="222">
        <v>792733</v>
      </c>
      <c r="H543" s="222">
        <v>0</v>
      </c>
      <c r="I543" s="222">
        <f t="shared" si="17"/>
        <v>792733</v>
      </c>
    </row>
    <row r="544" spans="1:9" x14ac:dyDescent="0.2">
      <c r="A544" s="221" t="s">
        <v>21</v>
      </c>
      <c r="B544" s="225" t="s">
        <v>1018</v>
      </c>
      <c r="C544" s="221">
        <f t="shared" si="16"/>
        <v>7</v>
      </c>
      <c r="D544" s="221">
        <v>62303000</v>
      </c>
      <c r="F544" s="221" t="s">
        <v>517</v>
      </c>
      <c r="G544" s="222">
        <v>2306963</v>
      </c>
      <c r="H544" s="222">
        <v>0</v>
      </c>
      <c r="I544" s="222">
        <f t="shared" si="17"/>
        <v>2306963</v>
      </c>
    </row>
    <row r="545" spans="1:9" x14ac:dyDescent="0.2">
      <c r="A545" s="221" t="s">
        <v>21</v>
      </c>
      <c r="B545" s="225" t="s">
        <v>1019</v>
      </c>
      <c r="C545" s="221">
        <f t="shared" si="16"/>
        <v>7</v>
      </c>
      <c r="D545" s="221">
        <v>62304000</v>
      </c>
      <c r="F545" s="221" t="s">
        <v>518</v>
      </c>
      <c r="G545" s="222">
        <v>4867676</v>
      </c>
      <c r="H545" s="222">
        <v>0</v>
      </c>
      <c r="I545" s="222">
        <f t="shared" si="17"/>
        <v>4867676</v>
      </c>
    </row>
    <row r="546" spans="1:9" x14ac:dyDescent="0.2">
      <c r="A546" s="221" t="s">
        <v>21</v>
      </c>
      <c r="B546" s="225" t="s">
        <v>1020</v>
      </c>
      <c r="C546" s="221">
        <f t="shared" si="16"/>
        <v>7</v>
      </c>
      <c r="D546" s="221">
        <v>62401000</v>
      </c>
      <c r="F546" s="221" t="s">
        <v>745</v>
      </c>
      <c r="G546" s="222">
        <v>560000</v>
      </c>
      <c r="H546" s="222">
        <v>0</v>
      </c>
      <c r="I546" s="222">
        <f t="shared" si="17"/>
        <v>560000</v>
      </c>
    </row>
    <row r="547" spans="1:9" x14ac:dyDescent="0.2">
      <c r="A547" s="221" t="s">
        <v>21</v>
      </c>
      <c r="B547" s="225" t="s">
        <v>1021</v>
      </c>
      <c r="C547" s="221">
        <f t="shared" si="16"/>
        <v>7</v>
      </c>
      <c r="D547" s="221">
        <v>62402000</v>
      </c>
      <c r="F547" s="221" t="s">
        <v>434</v>
      </c>
      <c r="G547" s="222">
        <v>187949700</v>
      </c>
      <c r="H547" s="222">
        <v>0</v>
      </c>
      <c r="I547" s="222">
        <f t="shared" si="17"/>
        <v>187949700</v>
      </c>
    </row>
    <row r="548" spans="1:9" x14ac:dyDescent="0.2">
      <c r="A548" s="221" t="s">
        <v>21</v>
      </c>
      <c r="B548" s="225" t="s">
        <v>1022</v>
      </c>
      <c r="C548" s="221">
        <f t="shared" si="16"/>
        <v>7</v>
      </c>
      <c r="D548" s="221">
        <v>62403000</v>
      </c>
      <c r="F548" s="221" t="s">
        <v>435</v>
      </c>
      <c r="G548" s="222">
        <v>0</v>
      </c>
      <c r="H548" s="222">
        <v>991800</v>
      </c>
      <c r="I548" s="222">
        <f t="shared" si="17"/>
        <v>-991800</v>
      </c>
    </row>
    <row r="549" spans="1:9" x14ac:dyDescent="0.2">
      <c r="A549" s="221" t="s">
        <v>21</v>
      </c>
      <c r="B549" s="225" t="s">
        <v>1024</v>
      </c>
      <c r="C549" s="221">
        <f t="shared" si="16"/>
        <v>7</v>
      </c>
      <c r="D549" s="221">
        <v>62501000</v>
      </c>
      <c r="F549" s="221" t="s">
        <v>746</v>
      </c>
      <c r="G549" s="222">
        <v>18484786</v>
      </c>
      <c r="H549" s="222">
        <v>0</v>
      </c>
      <c r="I549" s="222">
        <f t="shared" si="17"/>
        <v>18484786</v>
      </c>
    </row>
    <row r="550" spans="1:9" x14ac:dyDescent="0.2">
      <c r="A550" s="221" t="s">
        <v>21</v>
      </c>
      <c r="B550" s="225" t="s">
        <v>1026</v>
      </c>
      <c r="C550" s="221">
        <f t="shared" si="16"/>
        <v>7</v>
      </c>
      <c r="D550" s="221">
        <v>62503000</v>
      </c>
      <c r="F550" s="221" t="s">
        <v>195</v>
      </c>
      <c r="G550" s="222">
        <v>190902</v>
      </c>
      <c r="H550" s="222">
        <v>0</v>
      </c>
      <c r="I550" s="222">
        <f t="shared" si="17"/>
        <v>190902</v>
      </c>
    </row>
    <row r="551" spans="1:9" x14ac:dyDescent="0.2">
      <c r="A551" s="221" t="s">
        <v>21</v>
      </c>
      <c r="B551" s="225" t="s">
        <v>1027</v>
      </c>
      <c r="C551" s="221">
        <f t="shared" si="16"/>
        <v>7</v>
      </c>
      <c r="D551" s="221">
        <v>62504000</v>
      </c>
      <c r="F551" s="221" t="s">
        <v>528</v>
      </c>
      <c r="G551" s="222">
        <v>1067045</v>
      </c>
      <c r="H551" s="222">
        <v>0</v>
      </c>
      <c r="I551" s="222">
        <f t="shared" si="17"/>
        <v>1067045</v>
      </c>
    </row>
    <row r="552" spans="1:9" x14ac:dyDescent="0.2">
      <c r="A552" s="221" t="s">
        <v>21</v>
      </c>
      <c r="B552" s="225" t="s">
        <v>1028</v>
      </c>
      <c r="C552" s="221">
        <f t="shared" si="16"/>
        <v>7</v>
      </c>
      <c r="D552" s="221">
        <v>62505000</v>
      </c>
      <c r="F552" s="221" t="s">
        <v>530</v>
      </c>
      <c r="G552" s="222">
        <v>66513</v>
      </c>
      <c r="H552" s="222">
        <v>0</v>
      </c>
      <c r="I552" s="222">
        <f t="shared" si="17"/>
        <v>66513</v>
      </c>
    </row>
    <row r="553" spans="1:9" x14ac:dyDescent="0.2">
      <c r="A553" s="221" t="s">
        <v>21</v>
      </c>
      <c r="B553" s="225" t="s">
        <v>1029</v>
      </c>
      <c r="C553" s="221">
        <f t="shared" si="16"/>
        <v>7</v>
      </c>
      <c r="D553" s="221">
        <v>62506000</v>
      </c>
      <c r="F553" s="221" t="s">
        <v>531</v>
      </c>
      <c r="G553" s="222">
        <v>2595558</v>
      </c>
      <c r="H553" s="222">
        <v>0</v>
      </c>
      <c r="I553" s="222">
        <f t="shared" si="17"/>
        <v>2595558</v>
      </c>
    </row>
    <row r="554" spans="1:9" x14ac:dyDescent="0.2">
      <c r="A554" s="221" t="s">
        <v>21</v>
      </c>
      <c r="B554" s="225" t="s">
        <v>1030</v>
      </c>
      <c r="C554" s="221">
        <f t="shared" si="16"/>
        <v>7</v>
      </c>
      <c r="D554" s="221">
        <v>62507000</v>
      </c>
      <c r="F554" s="221" t="s">
        <v>438</v>
      </c>
      <c r="G554" s="222">
        <v>32182923.170000002</v>
      </c>
      <c r="H554" s="222">
        <v>0</v>
      </c>
      <c r="I554" s="222">
        <f t="shared" si="17"/>
        <v>32182923.170000002</v>
      </c>
    </row>
    <row r="555" spans="1:9" x14ac:dyDescent="0.2">
      <c r="A555" s="221" t="s">
        <v>21</v>
      </c>
      <c r="B555" s="225" t="s">
        <v>1031</v>
      </c>
      <c r="C555" s="221">
        <f t="shared" si="16"/>
        <v>7</v>
      </c>
      <c r="D555" s="221">
        <v>62508000</v>
      </c>
      <c r="F555" s="221" t="s">
        <v>197</v>
      </c>
      <c r="G555" s="222">
        <v>3327300</v>
      </c>
      <c r="H555" s="222">
        <v>0</v>
      </c>
      <c r="I555" s="222">
        <f t="shared" si="17"/>
        <v>3327300</v>
      </c>
    </row>
    <row r="556" spans="1:9" x14ac:dyDescent="0.2">
      <c r="A556" s="221" t="s">
        <v>21</v>
      </c>
      <c r="B556" s="225" t="s">
        <v>1032</v>
      </c>
      <c r="C556" s="221">
        <f t="shared" si="16"/>
        <v>7</v>
      </c>
      <c r="D556" s="221">
        <v>62601000</v>
      </c>
      <c r="F556" s="221" t="s">
        <v>747</v>
      </c>
      <c r="G556" s="222">
        <v>28175.05</v>
      </c>
      <c r="H556" s="222">
        <v>0</v>
      </c>
      <c r="I556" s="222">
        <f t="shared" si="17"/>
        <v>28175.05</v>
      </c>
    </row>
    <row r="557" spans="1:9" x14ac:dyDescent="0.2">
      <c r="A557" s="221" t="s">
        <v>21</v>
      </c>
      <c r="B557" s="221" t="s">
        <v>1033</v>
      </c>
      <c r="C557" s="221">
        <f t="shared" si="16"/>
        <v>7</v>
      </c>
      <c r="D557" s="221">
        <v>62602000</v>
      </c>
      <c r="F557" s="221" t="s">
        <v>533</v>
      </c>
      <c r="G557" s="222">
        <v>12852773.76</v>
      </c>
      <c r="H557" s="222">
        <v>0</v>
      </c>
      <c r="I557" s="222">
        <f t="shared" si="17"/>
        <v>12852773.76</v>
      </c>
    </row>
    <row r="558" spans="1:9" x14ac:dyDescent="0.2">
      <c r="A558" s="221" t="s">
        <v>21</v>
      </c>
      <c r="B558" s="221" t="s">
        <v>1034</v>
      </c>
      <c r="C558" s="221">
        <f t="shared" si="16"/>
        <v>7</v>
      </c>
      <c r="D558" s="221">
        <v>62603000</v>
      </c>
      <c r="F558" s="221" t="s">
        <v>534</v>
      </c>
      <c r="G558" s="222">
        <v>5451372.5</v>
      </c>
      <c r="H558" s="222">
        <v>0</v>
      </c>
      <c r="I558" s="222">
        <f t="shared" si="17"/>
        <v>5451372.5</v>
      </c>
    </row>
    <row r="559" spans="1:9" x14ac:dyDescent="0.2">
      <c r="A559" s="221" t="s">
        <v>21</v>
      </c>
      <c r="B559" s="221" t="s">
        <v>1035</v>
      </c>
      <c r="C559" s="221">
        <f t="shared" si="16"/>
        <v>7</v>
      </c>
      <c r="D559" s="221">
        <v>62604000</v>
      </c>
      <c r="F559" s="221" t="s">
        <v>535</v>
      </c>
      <c r="G559" s="222">
        <v>274054</v>
      </c>
      <c r="H559" s="222">
        <v>0</v>
      </c>
      <c r="I559" s="222">
        <f t="shared" si="17"/>
        <v>274054</v>
      </c>
    </row>
    <row r="560" spans="1:9" x14ac:dyDescent="0.2">
      <c r="A560" s="221" t="s">
        <v>21</v>
      </c>
      <c r="B560" s="221" t="s">
        <v>1036</v>
      </c>
      <c r="C560" s="221">
        <f t="shared" si="16"/>
        <v>7</v>
      </c>
      <c r="D560" s="221">
        <v>62607000</v>
      </c>
      <c r="F560" s="221" t="s">
        <v>205</v>
      </c>
      <c r="G560" s="222">
        <v>2114197</v>
      </c>
      <c r="H560" s="222">
        <v>0</v>
      </c>
      <c r="I560" s="222">
        <f t="shared" si="17"/>
        <v>2114197</v>
      </c>
    </row>
    <row r="561" spans="1:9" x14ac:dyDescent="0.2">
      <c r="A561" s="221" t="s">
        <v>21</v>
      </c>
      <c r="B561" s="221" t="s">
        <v>1037</v>
      </c>
      <c r="C561" s="221">
        <f t="shared" si="16"/>
        <v>7</v>
      </c>
      <c r="D561" s="221">
        <v>62608000</v>
      </c>
      <c r="F561" s="221" t="s">
        <v>206</v>
      </c>
      <c r="G561" s="222">
        <v>19438846</v>
      </c>
      <c r="H561" s="222">
        <v>0</v>
      </c>
      <c r="I561" s="222">
        <f t="shared" si="17"/>
        <v>19438846</v>
      </c>
    </row>
    <row r="562" spans="1:9" x14ac:dyDescent="0.2">
      <c r="A562" s="221" t="s">
        <v>21</v>
      </c>
      <c r="B562" s="221" t="s">
        <v>1038</v>
      </c>
      <c r="C562" s="221">
        <f t="shared" si="16"/>
        <v>7</v>
      </c>
      <c r="D562" s="221">
        <v>62701000</v>
      </c>
      <c r="F562" s="221" t="s">
        <v>749</v>
      </c>
      <c r="G562" s="222">
        <v>122</v>
      </c>
      <c r="H562" s="222">
        <v>0</v>
      </c>
      <c r="I562" s="222">
        <f t="shared" si="17"/>
        <v>122</v>
      </c>
    </row>
    <row r="563" spans="1:9" x14ac:dyDescent="0.2">
      <c r="A563" s="221" t="s">
        <v>21</v>
      </c>
      <c r="B563" s="221" t="s">
        <v>1039</v>
      </c>
      <c r="C563" s="221">
        <f t="shared" si="16"/>
        <v>7</v>
      </c>
      <c r="D563" s="221">
        <v>62701100</v>
      </c>
      <c r="F563" s="221" t="s">
        <v>443</v>
      </c>
      <c r="G563" s="222">
        <v>183685.13</v>
      </c>
      <c r="H563" s="222">
        <v>0</v>
      </c>
      <c r="I563" s="222">
        <f t="shared" si="17"/>
        <v>183685.13</v>
      </c>
    </row>
    <row r="564" spans="1:9" x14ac:dyDescent="0.2">
      <c r="A564" s="221" t="s">
        <v>21</v>
      </c>
      <c r="B564" s="221" t="s">
        <v>1041</v>
      </c>
      <c r="C564" s="221">
        <f t="shared" si="16"/>
        <v>7</v>
      </c>
      <c r="D564" s="221">
        <v>62703000</v>
      </c>
      <c r="F564" s="221" t="s">
        <v>538</v>
      </c>
      <c r="G564" s="222">
        <v>760123.78</v>
      </c>
      <c r="H564" s="222">
        <v>0</v>
      </c>
      <c r="I564" s="222">
        <f t="shared" si="17"/>
        <v>760123.78</v>
      </c>
    </row>
    <row r="565" spans="1:9" x14ac:dyDescent="0.2">
      <c r="A565" s="221" t="s">
        <v>21</v>
      </c>
      <c r="B565" s="221" t="s">
        <v>1042</v>
      </c>
      <c r="C565" s="221">
        <f t="shared" si="16"/>
        <v>7</v>
      </c>
      <c r="D565" s="221">
        <v>62704000</v>
      </c>
      <c r="F565" s="221" t="s">
        <v>445</v>
      </c>
      <c r="G565" s="222">
        <v>97600</v>
      </c>
      <c r="H565" s="222">
        <v>0</v>
      </c>
      <c r="I565" s="222">
        <f t="shared" si="17"/>
        <v>97600</v>
      </c>
    </row>
    <row r="566" spans="1:9" x14ac:dyDescent="0.2">
      <c r="A566" s="221" t="s">
        <v>21</v>
      </c>
      <c r="B566" s="221" t="s">
        <v>1043</v>
      </c>
      <c r="C566" s="221">
        <f t="shared" si="16"/>
        <v>7</v>
      </c>
      <c r="D566" s="221">
        <v>62705000</v>
      </c>
      <c r="F566" s="221" t="s">
        <v>539</v>
      </c>
      <c r="G566" s="222">
        <v>360770</v>
      </c>
      <c r="H566" s="222">
        <v>0</v>
      </c>
      <c r="I566" s="222">
        <f t="shared" si="17"/>
        <v>360770</v>
      </c>
    </row>
    <row r="567" spans="1:9" x14ac:dyDescent="0.2">
      <c r="A567" s="221" t="s">
        <v>21</v>
      </c>
      <c r="B567" s="221" t="s">
        <v>1044</v>
      </c>
      <c r="C567" s="221">
        <f t="shared" si="16"/>
        <v>7</v>
      </c>
      <c r="D567" s="221">
        <v>62706000</v>
      </c>
      <c r="F567" s="221" t="s">
        <v>209</v>
      </c>
      <c r="G567" s="222">
        <v>1269218.28</v>
      </c>
      <c r="H567" s="222">
        <v>0</v>
      </c>
      <c r="I567" s="222">
        <f t="shared" si="17"/>
        <v>1269218.28</v>
      </c>
    </row>
    <row r="568" spans="1:9" x14ac:dyDescent="0.2">
      <c r="A568" s="221" t="s">
        <v>21</v>
      </c>
      <c r="B568" s="221" t="s">
        <v>1046</v>
      </c>
      <c r="C568" s="221">
        <f t="shared" si="16"/>
        <v>7</v>
      </c>
      <c r="D568" s="221">
        <v>62708000</v>
      </c>
      <c r="F568" s="221" t="s">
        <v>541</v>
      </c>
      <c r="G568" s="222">
        <v>177500</v>
      </c>
      <c r="H568" s="222">
        <v>0</v>
      </c>
      <c r="I568" s="222">
        <f t="shared" si="17"/>
        <v>177500</v>
      </c>
    </row>
    <row r="569" spans="1:9" x14ac:dyDescent="0.2">
      <c r="A569" s="221" t="s">
        <v>21</v>
      </c>
      <c r="B569" s="221" t="s">
        <v>1047</v>
      </c>
      <c r="C569" s="221">
        <f t="shared" si="16"/>
        <v>7</v>
      </c>
      <c r="D569" s="221">
        <v>62709000</v>
      </c>
      <c r="F569" s="221" t="s">
        <v>450</v>
      </c>
      <c r="G569" s="222">
        <v>707062.38</v>
      </c>
      <c r="H569" s="222">
        <v>0</v>
      </c>
      <c r="I569" s="222">
        <f t="shared" si="17"/>
        <v>707062.38</v>
      </c>
    </row>
    <row r="570" spans="1:9" x14ac:dyDescent="0.2">
      <c r="A570" s="221" t="s">
        <v>21</v>
      </c>
      <c r="B570" s="221" t="s">
        <v>1048</v>
      </c>
      <c r="C570" s="221">
        <f t="shared" si="16"/>
        <v>7</v>
      </c>
      <c r="D570" s="221">
        <v>62710000</v>
      </c>
      <c r="F570" s="221" t="s">
        <v>211</v>
      </c>
      <c r="G570" s="222">
        <v>180666.67</v>
      </c>
      <c r="H570" s="222">
        <v>0</v>
      </c>
      <c r="I570" s="222">
        <f t="shared" si="17"/>
        <v>180666.67</v>
      </c>
    </row>
    <row r="571" spans="1:9" x14ac:dyDescent="0.2">
      <c r="A571" s="221" t="s">
        <v>21</v>
      </c>
      <c r="B571" s="221" t="s">
        <v>1050</v>
      </c>
      <c r="C571" s="221">
        <f t="shared" si="16"/>
        <v>7</v>
      </c>
      <c r="D571" s="221">
        <v>62711000</v>
      </c>
      <c r="F571" s="221" t="s">
        <v>456</v>
      </c>
      <c r="G571" s="222">
        <v>11079138.890000001</v>
      </c>
      <c r="H571" s="222">
        <v>0</v>
      </c>
      <c r="I571" s="222">
        <f t="shared" si="17"/>
        <v>11079138.890000001</v>
      </c>
    </row>
    <row r="572" spans="1:9" x14ac:dyDescent="0.2">
      <c r="A572" s="221" t="s">
        <v>21</v>
      </c>
      <c r="B572" s="221" t="s">
        <v>1051</v>
      </c>
      <c r="C572" s="221">
        <f t="shared" si="16"/>
        <v>7</v>
      </c>
      <c r="D572" s="221">
        <v>62712000</v>
      </c>
      <c r="F572" s="221" t="s">
        <v>543</v>
      </c>
      <c r="G572" s="222">
        <v>299803.7</v>
      </c>
      <c r="H572" s="222">
        <v>0</v>
      </c>
      <c r="I572" s="222">
        <f t="shared" si="17"/>
        <v>299803.7</v>
      </c>
    </row>
    <row r="573" spans="1:9" x14ac:dyDescent="0.2">
      <c r="A573" s="221" t="s">
        <v>21</v>
      </c>
      <c r="B573" s="221" t="s">
        <v>1052</v>
      </c>
      <c r="C573" s="221">
        <f t="shared" si="16"/>
        <v>7</v>
      </c>
      <c r="D573" s="221">
        <v>62713000</v>
      </c>
      <c r="F573" s="221" t="s">
        <v>460</v>
      </c>
      <c r="G573" s="222">
        <v>17000</v>
      </c>
      <c r="H573" s="222">
        <v>0</v>
      </c>
      <c r="I573" s="222">
        <f t="shared" si="17"/>
        <v>17000</v>
      </c>
    </row>
    <row r="574" spans="1:9" x14ac:dyDescent="0.2">
      <c r="A574" s="221" t="s">
        <v>21</v>
      </c>
      <c r="B574" s="221" t="s">
        <v>1054</v>
      </c>
      <c r="C574" s="221">
        <f t="shared" si="16"/>
        <v>7</v>
      </c>
      <c r="D574" s="221">
        <v>63501000</v>
      </c>
      <c r="F574" s="221" t="s">
        <v>215</v>
      </c>
      <c r="G574" s="222">
        <v>891990</v>
      </c>
      <c r="H574" s="222">
        <v>0</v>
      </c>
      <c r="I574" s="222">
        <f t="shared" si="17"/>
        <v>891990</v>
      </c>
    </row>
    <row r="575" spans="1:9" x14ac:dyDescent="0.2">
      <c r="A575" s="221" t="s">
        <v>21</v>
      </c>
      <c r="B575" s="221" t="s">
        <v>1056</v>
      </c>
      <c r="C575" s="221">
        <f t="shared" si="16"/>
        <v>7</v>
      </c>
      <c r="D575" s="221">
        <v>63503000</v>
      </c>
      <c r="F575" s="221" t="s">
        <v>751</v>
      </c>
      <c r="G575" s="222">
        <v>3774</v>
      </c>
      <c r="H575" s="222">
        <v>0</v>
      </c>
      <c r="I575" s="222">
        <f t="shared" si="17"/>
        <v>3774</v>
      </c>
    </row>
    <row r="576" spans="1:9" x14ac:dyDescent="0.2">
      <c r="A576" s="221" t="s">
        <v>21</v>
      </c>
      <c r="B576" s="221" t="s">
        <v>1057</v>
      </c>
      <c r="C576" s="221">
        <f t="shared" si="16"/>
        <v>7</v>
      </c>
      <c r="D576" s="221">
        <v>63504000</v>
      </c>
      <c r="F576" s="221" t="s">
        <v>752</v>
      </c>
      <c r="G576" s="222">
        <v>324839</v>
      </c>
      <c r="H576" s="222">
        <v>0</v>
      </c>
      <c r="I576" s="222">
        <f t="shared" si="17"/>
        <v>324839</v>
      </c>
    </row>
    <row r="577" spans="1:9" x14ac:dyDescent="0.2">
      <c r="A577" s="221" t="s">
        <v>21</v>
      </c>
      <c r="B577" s="221" t="s">
        <v>1059</v>
      </c>
      <c r="C577" s="221">
        <f t="shared" si="16"/>
        <v>7</v>
      </c>
      <c r="D577" s="221">
        <v>63506000</v>
      </c>
      <c r="F577" s="221" t="s">
        <v>474</v>
      </c>
      <c r="G577" s="222">
        <v>2496</v>
      </c>
      <c r="H577" s="222">
        <v>0</v>
      </c>
      <c r="I577" s="222">
        <f t="shared" si="17"/>
        <v>2496</v>
      </c>
    </row>
    <row r="578" spans="1:9" x14ac:dyDescent="0.2">
      <c r="A578" s="221" t="s">
        <v>21</v>
      </c>
      <c r="B578" s="221" t="s">
        <v>1060</v>
      </c>
      <c r="C578" s="221">
        <f t="shared" ref="C578:C641" si="18">+LEN(B:B)</f>
        <v>7</v>
      </c>
      <c r="D578" s="221">
        <v>63507000</v>
      </c>
      <c r="F578" s="221" t="s">
        <v>754</v>
      </c>
      <c r="G578" s="222">
        <v>290140893.89999998</v>
      </c>
      <c r="H578" s="222">
        <v>0</v>
      </c>
      <c r="I578" s="222">
        <f t="shared" ref="I578:I641" si="19">+G:G-H:H</f>
        <v>290140893.89999998</v>
      </c>
    </row>
    <row r="579" spans="1:9" x14ac:dyDescent="0.2">
      <c r="A579" s="221" t="s">
        <v>21</v>
      </c>
      <c r="B579" s="221" t="s">
        <v>1061</v>
      </c>
      <c r="C579" s="221">
        <f t="shared" si="18"/>
        <v>7</v>
      </c>
      <c r="D579" s="221">
        <v>63508000</v>
      </c>
      <c r="F579" s="221" t="s">
        <v>469</v>
      </c>
      <c r="G579" s="222">
        <v>164000</v>
      </c>
      <c r="H579" s="222">
        <v>0</v>
      </c>
      <c r="I579" s="222">
        <f t="shared" si="19"/>
        <v>164000</v>
      </c>
    </row>
    <row r="580" spans="1:9" x14ac:dyDescent="0.2">
      <c r="A580" s="221" t="s">
        <v>21</v>
      </c>
      <c r="B580" s="221" t="s">
        <v>1064</v>
      </c>
      <c r="C580" s="221">
        <f t="shared" si="18"/>
        <v>7</v>
      </c>
      <c r="D580" s="221">
        <v>64101000</v>
      </c>
      <c r="F580" s="221" t="s">
        <v>755</v>
      </c>
      <c r="G580" s="222">
        <v>470600132.88</v>
      </c>
      <c r="H580" s="222">
        <v>0</v>
      </c>
      <c r="I580" s="222">
        <f t="shared" si="19"/>
        <v>470600132.88</v>
      </c>
    </row>
    <row r="581" spans="1:9" x14ac:dyDescent="0.2">
      <c r="A581" s="221" t="s">
        <v>21</v>
      </c>
      <c r="B581" s="221" t="s">
        <v>1066</v>
      </c>
      <c r="C581" s="221">
        <f t="shared" si="18"/>
        <v>7</v>
      </c>
      <c r="D581" s="221">
        <v>64102000</v>
      </c>
      <c r="F581" s="221" t="s">
        <v>550</v>
      </c>
      <c r="G581" s="222">
        <v>3611614.35</v>
      </c>
      <c r="H581" s="222">
        <v>0</v>
      </c>
      <c r="I581" s="222">
        <f t="shared" si="19"/>
        <v>3611614.35</v>
      </c>
    </row>
    <row r="582" spans="1:9" x14ac:dyDescent="0.2">
      <c r="A582" s="221" t="s">
        <v>21</v>
      </c>
      <c r="B582" s="221" t="s">
        <v>1067</v>
      </c>
      <c r="C582" s="221">
        <f t="shared" si="18"/>
        <v>7</v>
      </c>
      <c r="D582" s="221">
        <v>64103000</v>
      </c>
      <c r="F582" s="221" t="s">
        <v>551</v>
      </c>
      <c r="G582" s="222">
        <v>10139547.9</v>
      </c>
      <c r="H582" s="222">
        <v>0</v>
      </c>
      <c r="I582" s="222">
        <f t="shared" si="19"/>
        <v>10139547.9</v>
      </c>
    </row>
    <row r="583" spans="1:9" x14ac:dyDescent="0.2">
      <c r="A583" s="221" t="s">
        <v>21</v>
      </c>
      <c r="B583" s="221" t="s">
        <v>1068</v>
      </c>
      <c r="C583" s="221">
        <f t="shared" si="18"/>
        <v>7</v>
      </c>
      <c r="D583" s="221">
        <v>64104000</v>
      </c>
      <c r="F583" s="221" t="s">
        <v>220</v>
      </c>
      <c r="G583" s="222">
        <v>18763362.280000001</v>
      </c>
      <c r="H583" s="222">
        <v>0</v>
      </c>
      <c r="I583" s="222">
        <f t="shared" si="19"/>
        <v>18763362.280000001</v>
      </c>
    </row>
    <row r="584" spans="1:9" x14ac:dyDescent="0.2">
      <c r="A584" s="221" t="s">
        <v>21</v>
      </c>
      <c r="B584" s="221" t="s">
        <v>1069</v>
      </c>
      <c r="C584" s="221">
        <f t="shared" si="18"/>
        <v>7</v>
      </c>
      <c r="D584" s="221">
        <v>64105000</v>
      </c>
      <c r="F584" s="221" t="s">
        <v>552</v>
      </c>
      <c r="G584" s="222">
        <v>787300.95</v>
      </c>
      <c r="H584" s="222">
        <v>0</v>
      </c>
      <c r="I584" s="222">
        <f t="shared" si="19"/>
        <v>787300.95</v>
      </c>
    </row>
    <row r="585" spans="1:9" x14ac:dyDescent="0.2">
      <c r="A585" s="221" t="s">
        <v>21</v>
      </c>
      <c r="B585" s="221" t="s">
        <v>1070</v>
      </c>
      <c r="C585" s="221">
        <f t="shared" si="18"/>
        <v>7</v>
      </c>
      <c r="D585" s="221">
        <v>64180000</v>
      </c>
      <c r="F585" s="221" t="s">
        <v>553</v>
      </c>
      <c r="G585" s="222">
        <v>0</v>
      </c>
      <c r="H585" s="222">
        <v>12410624.800000001</v>
      </c>
      <c r="I585" s="222">
        <f t="shared" si="19"/>
        <v>-12410624.800000001</v>
      </c>
    </row>
    <row r="586" spans="1:9" x14ac:dyDescent="0.2">
      <c r="A586" s="221" t="s">
        <v>21</v>
      </c>
      <c r="B586" s="221" t="s">
        <v>4624</v>
      </c>
      <c r="C586" s="221">
        <f t="shared" si="18"/>
        <v>7</v>
      </c>
      <c r="D586" s="221">
        <v>64180000</v>
      </c>
      <c r="F586" s="221" t="s">
        <v>4625</v>
      </c>
      <c r="G586" s="222">
        <v>1957430.4</v>
      </c>
      <c r="H586" s="222">
        <v>0</v>
      </c>
      <c r="I586" s="222">
        <f t="shared" si="19"/>
        <v>1957430.4</v>
      </c>
    </row>
    <row r="587" spans="1:9" x14ac:dyDescent="0.2">
      <c r="A587" s="221" t="s">
        <v>21</v>
      </c>
      <c r="B587" s="221" t="s">
        <v>1071</v>
      </c>
      <c r="C587" s="221">
        <f t="shared" si="18"/>
        <v>7</v>
      </c>
      <c r="D587" s="221">
        <v>64501000</v>
      </c>
      <c r="F587" s="221" t="s">
        <v>756</v>
      </c>
      <c r="G587" s="222">
        <v>46001807.729999997</v>
      </c>
      <c r="H587" s="222">
        <v>0</v>
      </c>
      <c r="I587" s="222">
        <f t="shared" si="19"/>
        <v>46001807.729999997</v>
      </c>
    </row>
    <row r="588" spans="1:9" x14ac:dyDescent="0.2">
      <c r="A588" s="221" t="s">
        <v>21</v>
      </c>
      <c r="B588" s="221" t="s">
        <v>1072</v>
      </c>
      <c r="C588" s="221">
        <f t="shared" si="18"/>
        <v>7</v>
      </c>
      <c r="D588" s="221">
        <v>64502000</v>
      </c>
      <c r="F588" s="221" t="s">
        <v>555</v>
      </c>
      <c r="G588" s="222">
        <v>17693002.350000001</v>
      </c>
      <c r="H588" s="222">
        <v>0</v>
      </c>
      <c r="I588" s="222">
        <f t="shared" si="19"/>
        <v>17693002.350000001</v>
      </c>
    </row>
    <row r="589" spans="1:9" x14ac:dyDescent="0.2">
      <c r="A589" s="221" t="s">
        <v>21</v>
      </c>
      <c r="B589" s="221" t="s">
        <v>1073</v>
      </c>
      <c r="C589" s="221">
        <f t="shared" si="18"/>
        <v>7</v>
      </c>
      <c r="D589" s="221">
        <v>64504000</v>
      </c>
      <c r="F589" s="221" t="s">
        <v>486</v>
      </c>
      <c r="G589" s="222">
        <v>3538600.21</v>
      </c>
      <c r="H589" s="222">
        <v>0</v>
      </c>
      <c r="I589" s="222">
        <f t="shared" si="19"/>
        <v>3538600.21</v>
      </c>
    </row>
    <row r="590" spans="1:9" x14ac:dyDescent="0.2">
      <c r="A590" s="221" t="s">
        <v>21</v>
      </c>
      <c r="B590" s="221" t="s">
        <v>1074</v>
      </c>
      <c r="C590" s="221">
        <f t="shared" si="18"/>
        <v>7</v>
      </c>
      <c r="D590" s="221">
        <v>64580000</v>
      </c>
      <c r="F590" s="221" t="s">
        <v>758</v>
      </c>
      <c r="G590" s="222">
        <v>0</v>
      </c>
      <c r="H590" s="222">
        <v>0</v>
      </c>
      <c r="I590" s="222">
        <f t="shared" si="19"/>
        <v>0</v>
      </c>
    </row>
    <row r="591" spans="1:9" x14ac:dyDescent="0.2">
      <c r="A591" s="221" t="s">
        <v>21</v>
      </c>
      <c r="B591" s="221" t="s">
        <v>1076</v>
      </c>
      <c r="C591" s="221">
        <f t="shared" si="18"/>
        <v>7</v>
      </c>
      <c r="D591" s="221">
        <v>64801000</v>
      </c>
      <c r="F591" s="221" t="s">
        <v>489</v>
      </c>
      <c r="G591" s="222">
        <v>9603397.5999999996</v>
      </c>
      <c r="H591" s="222">
        <v>0</v>
      </c>
      <c r="I591" s="222">
        <f t="shared" si="19"/>
        <v>9603397.5999999996</v>
      </c>
    </row>
    <row r="592" spans="1:9" x14ac:dyDescent="0.2">
      <c r="A592" s="221" t="s">
        <v>21</v>
      </c>
      <c r="B592" s="221" t="s">
        <v>1077</v>
      </c>
      <c r="C592" s="221">
        <f t="shared" si="18"/>
        <v>7</v>
      </c>
      <c r="D592" s="221">
        <v>64802000</v>
      </c>
      <c r="F592" s="221" t="s">
        <v>557</v>
      </c>
      <c r="G592" s="222">
        <v>17279965.18</v>
      </c>
      <c r="H592" s="222">
        <v>0</v>
      </c>
      <c r="I592" s="222">
        <f t="shared" si="19"/>
        <v>17279965.18</v>
      </c>
    </row>
    <row r="593" spans="1:9" x14ac:dyDescent="0.2">
      <c r="A593" s="221" t="s">
        <v>21</v>
      </c>
      <c r="B593" s="221" t="s">
        <v>1078</v>
      </c>
      <c r="C593" s="221">
        <f t="shared" si="18"/>
        <v>7</v>
      </c>
      <c r="D593" s="221">
        <v>64803000</v>
      </c>
      <c r="F593" s="221" t="s">
        <v>558</v>
      </c>
      <c r="G593" s="222">
        <v>657521</v>
      </c>
      <c r="H593" s="222">
        <v>0</v>
      </c>
      <c r="I593" s="222">
        <f t="shared" si="19"/>
        <v>657521</v>
      </c>
    </row>
    <row r="594" spans="1:9" x14ac:dyDescent="0.2">
      <c r="A594" s="221" t="s">
        <v>21</v>
      </c>
      <c r="B594" s="221" t="s">
        <v>4481</v>
      </c>
      <c r="C594" s="221">
        <f t="shared" si="18"/>
        <v>7</v>
      </c>
      <c r="D594" s="221">
        <v>64805000</v>
      </c>
      <c r="F594" s="221" t="s">
        <v>559</v>
      </c>
      <c r="G594" s="222">
        <v>15000</v>
      </c>
      <c r="H594" s="222">
        <v>0</v>
      </c>
      <c r="I594" s="222">
        <f t="shared" si="19"/>
        <v>15000</v>
      </c>
    </row>
    <row r="595" spans="1:9" x14ac:dyDescent="0.2">
      <c r="A595" s="221" t="s">
        <v>21</v>
      </c>
      <c r="B595" s="221" t="s">
        <v>1079</v>
      </c>
      <c r="C595" s="221">
        <f t="shared" si="18"/>
        <v>7</v>
      </c>
      <c r="D595" s="221">
        <v>65100000</v>
      </c>
      <c r="F595" s="221" t="s">
        <v>760</v>
      </c>
      <c r="G595" s="222">
        <v>5453483.6900000004</v>
      </c>
      <c r="H595" s="222">
        <v>0</v>
      </c>
      <c r="I595" s="222">
        <f t="shared" si="19"/>
        <v>5453483.6900000004</v>
      </c>
    </row>
    <row r="596" spans="1:9" x14ac:dyDescent="0.2">
      <c r="A596" s="221" t="s">
        <v>21</v>
      </c>
      <c r="B596" s="221" t="s">
        <v>1084</v>
      </c>
      <c r="C596" s="221">
        <f t="shared" si="18"/>
        <v>7</v>
      </c>
      <c r="D596" s="221">
        <v>65602000</v>
      </c>
      <c r="F596" s="221" t="s">
        <v>763</v>
      </c>
      <c r="G596" s="222">
        <v>72602</v>
      </c>
      <c r="H596" s="222">
        <v>0</v>
      </c>
      <c r="I596" s="222">
        <f t="shared" si="19"/>
        <v>72602</v>
      </c>
    </row>
    <row r="597" spans="1:9" x14ac:dyDescent="0.2">
      <c r="A597" s="221" t="s">
        <v>21</v>
      </c>
      <c r="B597" s="221" t="s">
        <v>1085</v>
      </c>
      <c r="C597" s="221">
        <f t="shared" si="18"/>
        <v>7</v>
      </c>
      <c r="D597" s="221">
        <v>65700000</v>
      </c>
      <c r="F597" s="221" t="s">
        <v>765</v>
      </c>
      <c r="G597" s="222">
        <v>53164091.590000004</v>
      </c>
      <c r="H597" s="222">
        <v>0</v>
      </c>
      <c r="I597" s="222">
        <f t="shared" si="19"/>
        <v>53164091.590000004</v>
      </c>
    </row>
    <row r="598" spans="1:9" x14ac:dyDescent="0.2">
      <c r="A598" s="221" t="s">
        <v>21</v>
      </c>
      <c r="B598" s="221" t="s">
        <v>1086</v>
      </c>
      <c r="C598" s="221">
        <f t="shared" si="18"/>
        <v>7</v>
      </c>
      <c r="D598" s="221">
        <v>65710000</v>
      </c>
      <c r="F598" s="221" t="s">
        <v>766</v>
      </c>
      <c r="G598" s="222">
        <v>142299</v>
      </c>
      <c r="H598" s="222">
        <v>0</v>
      </c>
      <c r="I598" s="222">
        <f t="shared" si="19"/>
        <v>142299</v>
      </c>
    </row>
    <row r="599" spans="1:9" x14ac:dyDescent="0.2">
      <c r="A599" s="221" t="s">
        <v>21</v>
      </c>
      <c r="B599" s="221" t="s">
        <v>1087</v>
      </c>
      <c r="C599" s="221">
        <f t="shared" si="18"/>
        <v>7</v>
      </c>
      <c r="D599" s="221">
        <v>65800000</v>
      </c>
      <c r="F599" s="221" t="s">
        <v>764</v>
      </c>
      <c r="G599" s="222">
        <v>61382577.079999998</v>
      </c>
      <c r="H599" s="222">
        <v>0</v>
      </c>
      <c r="I599" s="222">
        <f t="shared" si="19"/>
        <v>61382577.079999998</v>
      </c>
    </row>
    <row r="600" spans="1:9" x14ac:dyDescent="0.2">
      <c r="A600" s="221" t="s">
        <v>21</v>
      </c>
      <c r="B600" s="221" t="s">
        <v>1088</v>
      </c>
      <c r="C600" s="221">
        <f t="shared" si="18"/>
        <v>7</v>
      </c>
      <c r="D600" s="221">
        <v>66101000</v>
      </c>
      <c r="F600" s="221" t="s">
        <v>767</v>
      </c>
      <c r="G600" s="222">
        <v>43776550.649999999</v>
      </c>
      <c r="H600" s="222">
        <v>0</v>
      </c>
      <c r="I600" s="222">
        <f t="shared" si="19"/>
        <v>43776550.649999999</v>
      </c>
    </row>
    <row r="601" spans="1:9" x14ac:dyDescent="0.2">
      <c r="A601" s="221" t="s">
        <v>21</v>
      </c>
      <c r="B601" s="221" t="s">
        <v>1089</v>
      </c>
      <c r="C601" s="221">
        <f t="shared" si="18"/>
        <v>7</v>
      </c>
      <c r="D601" s="221">
        <v>66102000</v>
      </c>
      <c r="F601" s="221" t="s">
        <v>564</v>
      </c>
      <c r="G601" s="222">
        <v>48016032.829999998</v>
      </c>
      <c r="H601" s="222">
        <v>0</v>
      </c>
      <c r="I601" s="222">
        <f t="shared" si="19"/>
        <v>48016032.829999998</v>
      </c>
    </row>
    <row r="602" spans="1:9" x14ac:dyDescent="0.2">
      <c r="A602" s="221" t="s">
        <v>21</v>
      </c>
      <c r="B602" s="221" t="s">
        <v>1090</v>
      </c>
      <c r="C602" s="221">
        <f t="shared" si="18"/>
        <v>7</v>
      </c>
      <c r="D602" s="221">
        <v>66103000</v>
      </c>
      <c r="F602" s="221" t="s">
        <v>565</v>
      </c>
      <c r="G602" s="222">
        <v>143889097.77000001</v>
      </c>
      <c r="H602" s="222">
        <v>0</v>
      </c>
      <c r="I602" s="222">
        <f t="shared" si="19"/>
        <v>143889097.77000001</v>
      </c>
    </row>
    <row r="603" spans="1:9" x14ac:dyDescent="0.2">
      <c r="A603" s="221" t="s">
        <v>21</v>
      </c>
      <c r="B603" s="221" t="s">
        <v>1091</v>
      </c>
      <c r="C603" s="221">
        <f t="shared" si="18"/>
        <v>7</v>
      </c>
      <c r="D603" s="221">
        <v>66104000</v>
      </c>
      <c r="F603" s="221" t="s">
        <v>566</v>
      </c>
      <c r="G603" s="222">
        <v>244385069.44</v>
      </c>
      <c r="H603" s="222">
        <v>0</v>
      </c>
      <c r="I603" s="222">
        <f t="shared" si="19"/>
        <v>244385069.44</v>
      </c>
    </row>
    <row r="604" spans="1:9" x14ac:dyDescent="0.2">
      <c r="A604" s="221" t="s">
        <v>21</v>
      </c>
      <c r="B604" s="221" t="s">
        <v>1093</v>
      </c>
      <c r="C604" s="221">
        <f t="shared" si="18"/>
        <v>7</v>
      </c>
      <c r="D604" s="221">
        <v>66600000</v>
      </c>
      <c r="F604" s="221" t="s">
        <v>770</v>
      </c>
      <c r="G604" s="222">
        <v>4280553.71</v>
      </c>
      <c r="H604" s="222">
        <v>0</v>
      </c>
      <c r="I604" s="222">
        <f t="shared" si="19"/>
        <v>4280553.71</v>
      </c>
    </row>
    <row r="605" spans="1:9" x14ac:dyDescent="0.2">
      <c r="A605" s="221" t="s">
        <v>21</v>
      </c>
      <c r="B605" s="221" t="s">
        <v>1095</v>
      </c>
      <c r="C605" s="221">
        <f t="shared" si="18"/>
        <v>7</v>
      </c>
      <c r="D605" s="221">
        <v>68112000</v>
      </c>
      <c r="F605" s="221" t="s">
        <v>772</v>
      </c>
      <c r="G605" s="222">
        <v>754505996.33000004</v>
      </c>
      <c r="H605" s="222">
        <v>0</v>
      </c>
      <c r="I605" s="222">
        <f t="shared" si="19"/>
        <v>754505996.33000004</v>
      </c>
    </row>
    <row r="606" spans="1:9" x14ac:dyDescent="0.2">
      <c r="A606" s="221" t="s">
        <v>21</v>
      </c>
      <c r="B606" s="221" t="s">
        <v>1096</v>
      </c>
      <c r="C606" s="221">
        <f t="shared" si="18"/>
        <v>7</v>
      </c>
      <c r="D606" s="221">
        <v>68112000</v>
      </c>
      <c r="F606" s="221" t="s">
        <v>512</v>
      </c>
      <c r="G606" s="222">
        <v>0.56000000000000005</v>
      </c>
      <c r="H606" s="222">
        <v>0</v>
      </c>
      <c r="I606" s="222">
        <f t="shared" si="19"/>
        <v>0.56000000000000005</v>
      </c>
    </row>
    <row r="607" spans="1:9" x14ac:dyDescent="0.2">
      <c r="A607" s="221" t="s">
        <v>21</v>
      </c>
      <c r="B607" s="221" t="s">
        <v>4634</v>
      </c>
      <c r="C607" s="221">
        <f t="shared" si="18"/>
        <v>7</v>
      </c>
      <c r="D607" s="221">
        <v>69500000</v>
      </c>
      <c r="F607" s="221" t="s">
        <v>4635</v>
      </c>
      <c r="G607" s="222">
        <v>21576232.789999999</v>
      </c>
      <c r="H607" s="222">
        <v>0</v>
      </c>
      <c r="I607" s="222">
        <f t="shared" si="19"/>
        <v>21576232.789999999</v>
      </c>
    </row>
    <row r="608" spans="1:9" x14ac:dyDescent="0.2">
      <c r="A608" s="221" t="s">
        <v>21</v>
      </c>
      <c r="B608" s="221" t="s">
        <v>4636</v>
      </c>
      <c r="C608" s="221">
        <f t="shared" si="18"/>
        <v>7</v>
      </c>
      <c r="D608" s="221">
        <v>69500000</v>
      </c>
      <c r="F608" s="221" t="s">
        <v>513</v>
      </c>
      <c r="G608" s="222">
        <v>47767551.990900002</v>
      </c>
      <c r="H608" s="222">
        <v>0</v>
      </c>
      <c r="I608" s="222">
        <f t="shared" si="19"/>
        <v>47767551.990900002</v>
      </c>
    </row>
    <row r="609" spans="1:9" x14ac:dyDescent="0.2">
      <c r="A609" s="221" t="s">
        <v>21</v>
      </c>
      <c r="B609" s="221" t="s">
        <v>1098</v>
      </c>
      <c r="C609" s="221">
        <f t="shared" si="18"/>
        <v>7</v>
      </c>
      <c r="D609" s="221">
        <v>70110000</v>
      </c>
      <c r="F609" s="221" t="s">
        <v>1099</v>
      </c>
      <c r="G609" s="222">
        <v>0</v>
      </c>
      <c r="H609" s="222">
        <v>7354537053.4399996</v>
      </c>
      <c r="I609" s="222">
        <f t="shared" si="19"/>
        <v>-7354537053.4399996</v>
      </c>
    </row>
    <row r="610" spans="1:9" x14ac:dyDescent="0.2">
      <c r="A610" s="221" t="s">
        <v>21</v>
      </c>
      <c r="B610" s="221" t="s">
        <v>1100</v>
      </c>
      <c r="C610" s="221">
        <f t="shared" si="18"/>
        <v>7</v>
      </c>
      <c r="D610" s="221">
        <v>70120000</v>
      </c>
      <c r="F610" s="221" t="s">
        <v>570</v>
      </c>
      <c r="G610" s="222">
        <v>0</v>
      </c>
      <c r="H610" s="222">
        <v>2703972690</v>
      </c>
      <c r="I610" s="222">
        <f t="shared" si="19"/>
        <v>-2703972690</v>
      </c>
    </row>
    <row r="611" spans="1:9" x14ac:dyDescent="0.2">
      <c r="A611" s="221" t="s">
        <v>21</v>
      </c>
      <c r="B611" s="221" t="s">
        <v>1101</v>
      </c>
      <c r="C611" s="221">
        <f t="shared" si="18"/>
        <v>7</v>
      </c>
      <c r="D611" s="221">
        <v>70600000</v>
      </c>
      <c r="F611" s="221" t="s">
        <v>774</v>
      </c>
      <c r="G611" s="222">
        <v>0</v>
      </c>
      <c r="H611" s="222">
        <v>1700412.1</v>
      </c>
      <c r="I611" s="222">
        <f t="shared" si="19"/>
        <v>-1700412.1</v>
      </c>
    </row>
    <row r="612" spans="1:9" x14ac:dyDescent="0.2">
      <c r="A612" s="221" t="s">
        <v>21</v>
      </c>
      <c r="B612" s="221" t="s">
        <v>1105</v>
      </c>
      <c r="C612" s="221">
        <f t="shared" si="18"/>
        <v>7</v>
      </c>
      <c r="D612" s="221">
        <v>70900000</v>
      </c>
      <c r="F612" s="221" t="s">
        <v>780</v>
      </c>
      <c r="G612" s="222">
        <v>223902265.56</v>
      </c>
      <c r="H612" s="222">
        <v>0</v>
      </c>
      <c r="I612" s="222">
        <f t="shared" si="19"/>
        <v>223902265.56</v>
      </c>
    </row>
    <row r="613" spans="1:9" x14ac:dyDescent="0.2">
      <c r="A613" s="221" t="s">
        <v>21</v>
      </c>
      <c r="B613" s="221" t="s">
        <v>1108</v>
      </c>
      <c r="C613" s="221">
        <f t="shared" si="18"/>
        <v>7</v>
      </c>
      <c r="D613" s="221">
        <v>71400000</v>
      </c>
      <c r="F613" s="221" t="s">
        <v>781</v>
      </c>
      <c r="G613" s="222">
        <v>916924539.45000005</v>
      </c>
      <c r="H613" s="222">
        <v>0</v>
      </c>
      <c r="I613" s="222">
        <f t="shared" si="19"/>
        <v>916924539.45000005</v>
      </c>
    </row>
    <row r="614" spans="1:9" x14ac:dyDescent="0.2">
      <c r="A614" s="221" t="s">
        <v>21</v>
      </c>
      <c r="B614" s="221" t="s">
        <v>4637</v>
      </c>
      <c r="C614" s="221">
        <f t="shared" si="18"/>
        <v>7</v>
      </c>
      <c r="D614" s="221">
        <v>75200000</v>
      </c>
      <c r="F614" s="221" t="s">
        <v>4638</v>
      </c>
      <c r="G614" s="222">
        <v>0</v>
      </c>
      <c r="H614" s="222">
        <v>11749412.5</v>
      </c>
      <c r="I614" s="222">
        <f t="shared" si="19"/>
        <v>-11749412.5</v>
      </c>
    </row>
    <row r="615" spans="1:9" x14ac:dyDescent="0.2">
      <c r="A615" s="221" t="s">
        <v>21</v>
      </c>
      <c r="B615" s="221" t="s">
        <v>1110</v>
      </c>
      <c r="C615" s="221">
        <f t="shared" si="18"/>
        <v>7</v>
      </c>
      <c r="D615" s="221">
        <v>75800000</v>
      </c>
      <c r="F615" s="221" t="s">
        <v>783</v>
      </c>
      <c r="G615" s="222">
        <v>0</v>
      </c>
      <c r="H615" s="222">
        <v>152050784.02000001</v>
      </c>
      <c r="I615" s="222">
        <f t="shared" si="19"/>
        <v>-152050784.02000001</v>
      </c>
    </row>
    <row r="616" spans="1:9" x14ac:dyDescent="0.2">
      <c r="A616" s="221" t="s">
        <v>21</v>
      </c>
      <c r="B616" s="221" t="s">
        <v>1111</v>
      </c>
      <c r="C616" s="221">
        <f t="shared" si="18"/>
        <v>7</v>
      </c>
      <c r="D616" s="221">
        <v>75810000</v>
      </c>
      <c r="F616" s="221" t="s">
        <v>573</v>
      </c>
      <c r="G616" s="222">
        <v>0</v>
      </c>
      <c r="H616" s="222">
        <v>6179000</v>
      </c>
      <c r="I616" s="222">
        <f t="shared" si="19"/>
        <v>-6179000</v>
      </c>
    </row>
    <row r="617" spans="1:9" x14ac:dyDescent="0.2">
      <c r="A617" s="221" t="s">
        <v>21</v>
      </c>
      <c r="B617" s="221" t="s">
        <v>1114</v>
      </c>
      <c r="C617" s="221">
        <f t="shared" si="18"/>
        <v>7</v>
      </c>
      <c r="D617" s="221">
        <v>76600000</v>
      </c>
      <c r="F617" s="221" t="s">
        <v>786</v>
      </c>
      <c r="G617" s="222">
        <v>0</v>
      </c>
      <c r="H617" s="222">
        <v>600070.67000000004</v>
      </c>
      <c r="I617" s="222">
        <f t="shared" si="19"/>
        <v>-600070.67000000004</v>
      </c>
    </row>
    <row r="618" spans="1:9" x14ac:dyDescent="0.2">
      <c r="A618" s="221" t="s">
        <v>21</v>
      </c>
      <c r="B618" s="221" t="s">
        <v>1115</v>
      </c>
      <c r="C618" s="221">
        <f t="shared" si="18"/>
        <v>7</v>
      </c>
      <c r="D618" s="221">
        <v>78500000</v>
      </c>
      <c r="F618" s="221" t="s">
        <v>529</v>
      </c>
      <c r="G618" s="222">
        <v>0</v>
      </c>
      <c r="H618" s="222">
        <v>35.15</v>
      </c>
      <c r="I618" s="222">
        <f t="shared" si="19"/>
        <v>-35.15</v>
      </c>
    </row>
    <row r="619" spans="1:9" x14ac:dyDescent="0.2">
      <c r="A619" s="221" t="s">
        <v>12</v>
      </c>
      <c r="B619" s="225" t="s">
        <v>790</v>
      </c>
      <c r="C619" s="221">
        <f t="shared" si="18"/>
        <v>7</v>
      </c>
      <c r="D619" s="221">
        <v>10100000</v>
      </c>
      <c r="F619" s="221" t="s">
        <v>581</v>
      </c>
      <c r="G619" s="222">
        <v>0</v>
      </c>
      <c r="H619" s="222">
        <v>2000000</v>
      </c>
      <c r="I619" s="222">
        <f t="shared" si="19"/>
        <v>-2000000</v>
      </c>
    </row>
    <row r="620" spans="1:9" x14ac:dyDescent="0.2">
      <c r="A620" s="221" t="s">
        <v>12</v>
      </c>
      <c r="B620" s="225" t="s">
        <v>794</v>
      </c>
      <c r="C620" s="221">
        <f t="shared" si="18"/>
        <v>7</v>
      </c>
      <c r="D620" s="221">
        <v>12800000</v>
      </c>
      <c r="F620" s="221" t="s">
        <v>586</v>
      </c>
      <c r="G620" s="222">
        <v>0</v>
      </c>
      <c r="H620" s="222">
        <v>8563899</v>
      </c>
      <c r="I620" s="222">
        <f t="shared" si="19"/>
        <v>-8563899</v>
      </c>
    </row>
    <row r="621" spans="1:9" x14ac:dyDescent="0.2">
      <c r="A621" s="221" t="s">
        <v>12</v>
      </c>
      <c r="B621" s="225" t="s">
        <v>3379</v>
      </c>
      <c r="C621" s="221">
        <f t="shared" si="18"/>
        <v>7</v>
      </c>
      <c r="D621" s="221">
        <v>12900000</v>
      </c>
      <c r="F621" s="221" t="s">
        <v>1466</v>
      </c>
      <c r="G621" s="222">
        <v>195886749.56191701</v>
      </c>
      <c r="H621" s="222">
        <v>0</v>
      </c>
      <c r="I621" s="222">
        <f t="shared" si="19"/>
        <v>195886749.56191701</v>
      </c>
    </row>
    <row r="622" spans="1:9" x14ac:dyDescent="0.2">
      <c r="A622" s="221" t="s">
        <v>12</v>
      </c>
      <c r="B622" s="225" t="s">
        <v>806</v>
      </c>
      <c r="C622" s="221">
        <f t="shared" si="18"/>
        <v>7</v>
      </c>
      <c r="D622" s="221">
        <v>21500000</v>
      </c>
      <c r="F622" s="221" t="s">
        <v>592</v>
      </c>
      <c r="G622" s="222">
        <v>6873600</v>
      </c>
      <c r="H622" s="222">
        <v>0</v>
      </c>
      <c r="I622" s="222">
        <f t="shared" si="19"/>
        <v>6873600</v>
      </c>
    </row>
    <row r="623" spans="1:9" x14ac:dyDescent="0.2">
      <c r="A623" s="221" t="s">
        <v>12</v>
      </c>
      <c r="B623" s="225" t="s">
        <v>809</v>
      </c>
      <c r="C623" s="221">
        <f t="shared" si="18"/>
        <v>7</v>
      </c>
      <c r="D623" s="221">
        <v>21810000</v>
      </c>
      <c r="F623" s="221" t="s">
        <v>260</v>
      </c>
      <c r="G623" s="222">
        <v>6032625</v>
      </c>
      <c r="H623" s="222">
        <v>0</v>
      </c>
      <c r="I623" s="222">
        <f t="shared" si="19"/>
        <v>6032625</v>
      </c>
    </row>
    <row r="624" spans="1:9" x14ac:dyDescent="0.2">
      <c r="A624" s="221" t="s">
        <v>12</v>
      </c>
      <c r="B624" s="225" t="s">
        <v>810</v>
      </c>
      <c r="C624" s="221">
        <f t="shared" si="18"/>
        <v>7</v>
      </c>
      <c r="D624" s="221">
        <v>21820000</v>
      </c>
      <c r="F624" s="221" t="s">
        <v>52</v>
      </c>
      <c r="G624" s="222">
        <v>4411156.05</v>
      </c>
      <c r="H624" s="222">
        <v>0</v>
      </c>
      <c r="I624" s="222">
        <f t="shared" si="19"/>
        <v>4411156.05</v>
      </c>
    </row>
    <row r="625" spans="1:9" x14ac:dyDescent="0.2">
      <c r="A625" s="221" t="s">
        <v>12</v>
      </c>
      <c r="B625" s="225" t="s">
        <v>812</v>
      </c>
      <c r="C625" s="221">
        <f t="shared" si="18"/>
        <v>7</v>
      </c>
      <c r="D625" s="221">
        <v>21840000</v>
      </c>
      <c r="F625" s="221" t="s">
        <v>597</v>
      </c>
      <c r="G625" s="222">
        <v>10466466.779999999</v>
      </c>
      <c r="H625" s="222">
        <v>0</v>
      </c>
      <c r="I625" s="222">
        <f t="shared" si="19"/>
        <v>10466466.779999999</v>
      </c>
    </row>
    <row r="626" spans="1:9" x14ac:dyDescent="0.2">
      <c r="A626" s="221" t="s">
        <v>12</v>
      </c>
      <c r="B626" s="225" t="s">
        <v>3489</v>
      </c>
      <c r="C626" s="221">
        <f t="shared" si="18"/>
        <v>7</v>
      </c>
      <c r="D626" s="221">
        <v>21870000</v>
      </c>
      <c r="F626" s="221" t="s">
        <v>595</v>
      </c>
      <c r="G626" s="222">
        <v>16469811.6</v>
      </c>
      <c r="H626" s="222">
        <v>0</v>
      </c>
      <c r="I626" s="222">
        <f t="shared" si="19"/>
        <v>16469811.6</v>
      </c>
    </row>
    <row r="627" spans="1:9" x14ac:dyDescent="0.2">
      <c r="A627" s="221" t="s">
        <v>12</v>
      </c>
      <c r="B627" s="225" t="s">
        <v>816</v>
      </c>
      <c r="C627" s="221">
        <f t="shared" si="18"/>
        <v>7</v>
      </c>
      <c r="D627" s="221">
        <v>27500000</v>
      </c>
      <c r="F627" s="221" t="s">
        <v>599</v>
      </c>
      <c r="G627" s="222">
        <v>13882829.130000001</v>
      </c>
      <c r="H627" s="222">
        <v>0</v>
      </c>
      <c r="I627" s="222">
        <f t="shared" si="19"/>
        <v>13882829.130000001</v>
      </c>
    </row>
    <row r="628" spans="1:9" x14ac:dyDescent="0.2">
      <c r="A628" s="221" t="s">
        <v>12</v>
      </c>
      <c r="B628" s="225" t="s">
        <v>822</v>
      </c>
      <c r="C628" s="221">
        <f t="shared" si="18"/>
        <v>7</v>
      </c>
      <c r="D628" s="221">
        <v>28150000</v>
      </c>
      <c r="F628" s="221" t="s">
        <v>604</v>
      </c>
      <c r="G628" s="222">
        <v>0</v>
      </c>
      <c r="H628" s="222">
        <v>6873600.0035483902</v>
      </c>
      <c r="I628" s="222">
        <f t="shared" si="19"/>
        <v>-6873600.0035483902</v>
      </c>
    </row>
    <row r="629" spans="1:9" x14ac:dyDescent="0.2">
      <c r="A629" s="221" t="s">
        <v>12</v>
      </c>
      <c r="B629" s="225" t="s">
        <v>825</v>
      </c>
      <c r="C629" s="221">
        <f t="shared" si="18"/>
        <v>7</v>
      </c>
      <c r="D629" s="221">
        <v>28181000</v>
      </c>
      <c r="F629" s="221" t="s">
        <v>276</v>
      </c>
      <c r="G629" s="222">
        <v>0</v>
      </c>
      <c r="H629" s="222">
        <v>733709.375</v>
      </c>
      <c r="I629" s="222">
        <f t="shared" si="19"/>
        <v>-733709.375</v>
      </c>
    </row>
    <row r="630" spans="1:9" x14ac:dyDescent="0.2">
      <c r="A630" s="221" t="s">
        <v>12</v>
      </c>
      <c r="B630" s="225" t="s">
        <v>826</v>
      </c>
      <c r="C630" s="221">
        <f t="shared" si="18"/>
        <v>7</v>
      </c>
      <c r="D630" s="221">
        <v>28182000</v>
      </c>
      <c r="F630" s="221" t="s">
        <v>607</v>
      </c>
      <c r="G630" s="222">
        <v>0</v>
      </c>
      <c r="H630" s="222">
        <v>2264393.6175000002</v>
      </c>
      <c r="I630" s="222">
        <f t="shared" si="19"/>
        <v>-2264393.6175000002</v>
      </c>
    </row>
    <row r="631" spans="1:9" x14ac:dyDescent="0.2">
      <c r="A631" s="221" t="s">
        <v>12</v>
      </c>
      <c r="B631" s="225" t="s">
        <v>828</v>
      </c>
      <c r="C631" s="221">
        <f t="shared" si="18"/>
        <v>7</v>
      </c>
      <c r="D631" s="221">
        <v>28184000</v>
      </c>
      <c r="F631" s="221" t="s">
        <v>608</v>
      </c>
      <c r="G631" s="222">
        <v>0</v>
      </c>
      <c r="H631" s="222">
        <v>4730752.7824999997</v>
      </c>
      <c r="I631" s="222">
        <f t="shared" si="19"/>
        <v>-4730752.7824999997</v>
      </c>
    </row>
    <row r="632" spans="1:9" x14ac:dyDescent="0.2">
      <c r="A632" s="221" t="s">
        <v>12</v>
      </c>
      <c r="B632" s="225" t="s">
        <v>3573</v>
      </c>
      <c r="C632" s="221">
        <f t="shared" si="18"/>
        <v>7</v>
      </c>
      <c r="D632" s="221">
        <v>28187000</v>
      </c>
      <c r="F632" s="221" t="s">
        <v>609</v>
      </c>
      <c r="G632" s="222">
        <v>0</v>
      </c>
      <c r="H632" s="222">
        <v>5993976.7800000003</v>
      </c>
      <c r="I632" s="222">
        <f t="shared" si="19"/>
        <v>-5993976.7800000003</v>
      </c>
    </row>
    <row r="633" spans="1:9" x14ac:dyDescent="0.2">
      <c r="A633" s="221" t="s">
        <v>12</v>
      </c>
      <c r="B633" s="225" t="s">
        <v>3585</v>
      </c>
      <c r="C633" s="221">
        <f t="shared" si="18"/>
        <v>7</v>
      </c>
      <c r="D633" s="221">
        <v>37100000</v>
      </c>
      <c r="F633" s="221" t="s">
        <v>614</v>
      </c>
      <c r="G633" s="222">
        <v>555894059.32000005</v>
      </c>
      <c r="H633" s="222">
        <v>0</v>
      </c>
      <c r="I633" s="222">
        <f t="shared" si="19"/>
        <v>555894059.32000005</v>
      </c>
    </row>
    <row r="634" spans="1:9" x14ac:dyDescent="0.2">
      <c r="A634" s="221" t="s">
        <v>12</v>
      </c>
      <c r="B634" s="225" t="s">
        <v>833</v>
      </c>
      <c r="C634" s="221">
        <f t="shared" si="18"/>
        <v>7</v>
      </c>
      <c r="D634" s="221">
        <v>40110000</v>
      </c>
      <c r="F634" s="221" t="s">
        <v>619</v>
      </c>
      <c r="G634" s="222">
        <v>0</v>
      </c>
      <c r="H634" s="222">
        <v>744245838.38</v>
      </c>
      <c r="I634" s="222">
        <f t="shared" si="19"/>
        <v>-744245838.38</v>
      </c>
    </row>
    <row r="635" spans="1:9" x14ac:dyDescent="0.2">
      <c r="A635" s="221" t="s">
        <v>12</v>
      </c>
      <c r="B635" s="225" t="s">
        <v>834</v>
      </c>
      <c r="C635" s="221">
        <f t="shared" si="18"/>
        <v>7</v>
      </c>
      <c r="D635" s="221">
        <v>40120000</v>
      </c>
      <c r="F635" s="221" t="s">
        <v>620</v>
      </c>
      <c r="G635" s="222">
        <v>0</v>
      </c>
      <c r="H635" s="222">
        <v>1976467567.6300001</v>
      </c>
      <c r="I635" s="222">
        <f t="shared" si="19"/>
        <v>-1976467567.6300001</v>
      </c>
    </row>
    <row r="636" spans="1:9" x14ac:dyDescent="0.2">
      <c r="A636" s="221" t="s">
        <v>12</v>
      </c>
      <c r="B636" s="225" t="s">
        <v>841</v>
      </c>
      <c r="C636" s="221">
        <f t="shared" si="18"/>
        <v>7</v>
      </c>
      <c r="D636" s="221">
        <v>40810000</v>
      </c>
      <c r="F636" s="221" t="s">
        <v>622</v>
      </c>
      <c r="G636" s="222">
        <v>0</v>
      </c>
      <c r="H636" s="222">
        <v>16068019.68</v>
      </c>
      <c r="I636" s="222">
        <f t="shared" si="19"/>
        <v>-16068019.68</v>
      </c>
    </row>
    <row r="637" spans="1:9" x14ac:dyDescent="0.2">
      <c r="A637" s="221" t="s">
        <v>12</v>
      </c>
      <c r="B637" s="225" t="s">
        <v>843</v>
      </c>
      <c r="C637" s="221">
        <f t="shared" si="18"/>
        <v>7</v>
      </c>
      <c r="D637" s="221">
        <v>40910000</v>
      </c>
      <c r="F637" s="221" t="s">
        <v>285</v>
      </c>
      <c r="G637" s="222">
        <v>6785337.5999999996</v>
      </c>
      <c r="H637" s="222">
        <v>0</v>
      </c>
      <c r="I637" s="222">
        <f t="shared" si="19"/>
        <v>6785337.5999999996</v>
      </c>
    </row>
    <row r="638" spans="1:9" x14ac:dyDescent="0.2">
      <c r="A638" s="221" t="s">
        <v>12</v>
      </c>
      <c r="B638" s="225" t="s">
        <v>844</v>
      </c>
      <c r="C638" s="221">
        <f t="shared" si="18"/>
        <v>7</v>
      </c>
      <c r="D638" s="221">
        <v>40920000</v>
      </c>
      <c r="F638" s="221" t="s">
        <v>287</v>
      </c>
      <c r="G638" s="222">
        <v>43330986.009999998</v>
      </c>
      <c r="H638" s="222">
        <v>0</v>
      </c>
      <c r="I638" s="222">
        <f t="shared" si="19"/>
        <v>43330986.009999998</v>
      </c>
    </row>
    <row r="639" spans="1:9" x14ac:dyDescent="0.2">
      <c r="A639" s="221" t="s">
        <v>12</v>
      </c>
      <c r="B639" s="225" t="s">
        <v>847</v>
      </c>
      <c r="C639" s="221">
        <f t="shared" si="18"/>
        <v>7</v>
      </c>
      <c r="D639" s="221">
        <v>41110000</v>
      </c>
      <c r="F639" s="221" t="s">
        <v>297</v>
      </c>
      <c r="G639" s="222">
        <v>1829963348.9000001</v>
      </c>
      <c r="H639" s="222">
        <v>0</v>
      </c>
      <c r="I639" s="222">
        <f t="shared" si="19"/>
        <v>1829963348.9000001</v>
      </c>
    </row>
    <row r="640" spans="1:9" x14ac:dyDescent="0.2">
      <c r="A640" s="221" t="s">
        <v>12</v>
      </c>
      <c r="B640" s="225" t="s">
        <v>848</v>
      </c>
      <c r="C640" s="221">
        <f t="shared" si="18"/>
        <v>7</v>
      </c>
      <c r="D640" s="221">
        <v>41300000</v>
      </c>
      <c r="F640" s="221" t="s">
        <v>290</v>
      </c>
      <c r="G640" s="222">
        <v>27844312</v>
      </c>
      <c r="H640" s="222">
        <v>0</v>
      </c>
      <c r="I640" s="222">
        <f t="shared" si="19"/>
        <v>27844312</v>
      </c>
    </row>
    <row r="641" spans="1:9" x14ac:dyDescent="0.2">
      <c r="A641" s="221" t="s">
        <v>12</v>
      </c>
      <c r="B641" s="225" t="s">
        <v>853</v>
      </c>
      <c r="C641" s="221">
        <f t="shared" si="18"/>
        <v>7</v>
      </c>
      <c r="D641" s="221">
        <v>42100000</v>
      </c>
      <c r="F641" s="221" t="s">
        <v>303</v>
      </c>
      <c r="G641" s="222">
        <v>2586238.47000001</v>
      </c>
      <c r="H641" s="222">
        <v>0</v>
      </c>
      <c r="I641" s="222">
        <f t="shared" si="19"/>
        <v>2586238.47000001</v>
      </c>
    </row>
    <row r="642" spans="1:9" x14ac:dyDescent="0.2">
      <c r="A642" s="221" t="s">
        <v>12</v>
      </c>
      <c r="B642" s="225" t="s">
        <v>3669</v>
      </c>
      <c r="C642" s="221">
        <f t="shared" ref="C642:C705" si="20">+LEN(B:B)</f>
        <v>7</v>
      </c>
      <c r="D642" s="221">
        <v>42510000</v>
      </c>
      <c r="F642" s="221" t="s">
        <v>306</v>
      </c>
      <c r="G642" s="222">
        <v>298000</v>
      </c>
      <c r="H642" s="222">
        <v>0</v>
      </c>
      <c r="I642" s="222">
        <f t="shared" ref="I642:I705" si="21">+G:G-H:H</f>
        <v>298000</v>
      </c>
    </row>
    <row r="643" spans="1:9" x14ac:dyDescent="0.2">
      <c r="A643" s="221" t="s">
        <v>12</v>
      </c>
      <c r="B643" s="225" t="s">
        <v>857</v>
      </c>
      <c r="C643" s="221">
        <f t="shared" si="20"/>
        <v>7</v>
      </c>
      <c r="D643" s="221">
        <v>42800000</v>
      </c>
      <c r="F643" s="221" t="s">
        <v>626</v>
      </c>
      <c r="G643" s="222">
        <v>0</v>
      </c>
      <c r="H643" s="222">
        <v>8185537.8799999999</v>
      </c>
      <c r="I643" s="222">
        <f t="shared" si="21"/>
        <v>-8185537.8799999999</v>
      </c>
    </row>
    <row r="644" spans="1:9" x14ac:dyDescent="0.2">
      <c r="A644" s="221" t="s">
        <v>12</v>
      </c>
      <c r="B644" s="225" t="s">
        <v>858</v>
      </c>
      <c r="C644" s="221">
        <f t="shared" si="20"/>
        <v>7</v>
      </c>
      <c r="D644" s="221">
        <v>43100000</v>
      </c>
      <c r="F644" s="221" t="s">
        <v>627</v>
      </c>
      <c r="G644" s="222">
        <v>0</v>
      </c>
      <c r="H644" s="222">
        <v>1684489.25</v>
      </c>
      <c r="I644" s="222">
        <f t="shared" si="21"/>
        <v>-1684489.25</v>
      </c>
    </row>
    <row r="645" spans="1:9" x14ac:dyDescent="0.2">
      <c r="A645" s="221" t="s">
        <v>12</v>
      </c>
      <c r="B645" s="225" t="s">
        <v>859</v>
      </c>
      <c r="C645" s="221">
        <f t="shared" si="20"/>
        <v>7</v>
      </c>
      <c r="D645" s="221">
        <v>43110000</v>
      </c>
      <c r="F645" s="221" t="s">
        <v>628</v>
      </c>
      <c r="G645" s="222">
        <v>21000</v>
      </c>
      <c r="H645" s="222">
        <v>0</v>
      </c>
      <c r="I645" s="222">
        <f t="shared" si="21"/>
        <v>21000</v>
      </c>
    </row>
    <row r="646" spans="1:9" x14ac:dyDescent="0.2">
      <c r="A646" s="221" t="s">
        <v>12</v>
      </c>
      <c r="B646" s="225" t="s">
        <v>860</v>
      </c>
      <c r="C646" s="221">
        <f t="shared" si="20"/>
        <v>7</v>
      </c>
      <c r="D646" s="221">
        <v>43200000</v>
      </c>
      <c r="F646" s="221" t="s">
        <v>79</v>
      </c>
      <c r="G646" s="222">
        <v>0</v>
      </c>
      <c r="H646" s="222">
        <v>1494252.61</v>
      </c>
      <c r="I646" s="222">
        <f t="shared" si="21"/>
        <v>-1494252.61</v>
      </c>
    </row>
    <row r="647" spans="1:9" x14ac:dyDescent="0.2">
      <c r="A647" s="221" t="s">
        <v>12</v>
      </c>
      <c r="B647" s="225" t="s">
        <v>861</v>
      </c>
      <c r="C647" s="221">
        <f t="shared" si="20"/>
        <v>7</v>
      </c>
      <c r="D647" s="221">
        <v>43300000</v>
      </c>
      <c r="F647" s="221" t="s">
        <v>80</v>
      </c>
      <c r="G647" s="222">
        <v>0</v>
      </c>
      <c r="H647" s="222">
        <v>46152.1899999999</v>
      </c>
      <c r="I647" s="222">
        <f t="shared" si="21"/>
        <v>-46152.1899999999</v>
      </c>
    </row>
    <row r="648" spans="1:9" x14ac:dyDescent="0.2">
      <c r="A648" s="221" t="s">
        <v>12</v>
      </c>
      <c r="B648" s="225" t="s">
        <v>864</v>
      </c>
      <c r="C648" s="221">
        <f t="shared" si="20"/>
        <v>7</v>
      </c>
      <c r="D648" s="221">
        <v>44100000</v>
      </c>
      <c r="F648" s="221" t="s">
        <v>632</v>
      </c>
      <c r="G648" s="222">
        <v>0</v>
      </c>
      <c r="H648" s="222">
        <v>4296991.82</v>
      </c>
      <c r="I648" s="222">
        <f t="shared" si="21"/>
        <v>-4296991.82</v>
      </c>
    </row>
    <row r="649" spans="1:9" x14ac:dyDescent="0.2">
      <c r="A649" s="221" t="s">
        <v>12</v>
      </c>
      <c r="B649" s="225" t="s">
        <v>869</v>
      </c>
      <c r="C649" s="221">
        <f t="shared" si="20"/>
        <v>7</v>
      </c>
      <c r="D649" s="221">
        <v>44430000</v>
      </c>
      <c r="F649" s="221" t="s">
        <v>1474</v>
      </c>
      <c r="G649" s="222">
        <v>0</v>
      </c>
      <c r="H649" s="222">
        <v>68367791.026860401</v>
      </c>
      <c r="I649" s="222">
        <f t="shared" si="21"/>
        <v>-68367791.026860401</v>
      </c>
    </row>
    <row r="650" spans="1:9" x14ac:dyDescent="0.2">
      <c r="A650" s="221" t="s">
        <v>12</v>
      </c>
      <c r="B650" s="225" t="s">
        <v>870</v>
      </c>
      <c r="C650" s="221">
        <f t="shared" si="20"/>
        <v>7</v>
      </c>
      <c r="D650" s="221">
        <v>44550000</v>
      </c>
      <c r="F650" s="221" t="s">
        <v>639</v>
      </c>
      <c r="G650" s="222">
        <v>0</v>
      </c>
      <c r="H650" s="222">
        <v>6834368.6299999999</v>
      </c>
      <c r="I650" s="222">
        <f t="shared" si="21"/>
        <v>-6834368.6299999999</v>
      </c>
    </row>
    <row r="651" spans="1:9" x14ac:dyDescent="0.2">
      <c r="A651" s="221" t="s">
        <v>12</v>
      </c>
      <c r="B651" s="225" t="s">
        <v>3749</v>
      </c>
      <c r="C651" s="221">
        <f t="shared" si="20"/>
        <v>7</v>
      </c>
      <c r="D651" s="221">
        <v>44560000</v>
      </c>
      <c r="F651" s="221" t="s">
        <v>2102</v>
      </c>
      <c r="G651" s="222">
        <v>525458.19999999995</v>
      </c>
      <c r="H651" s="222">
        <v>0</v>
      </c>
      <c r="I651" s="222">
        <f t="shared" si="21"/>
        <v>525458.19999999995</v>
      </c>
    </row>
    <row r="652" spans="1:9" x14ac:dyDescent="0.2">
      <c r="A652" s="221" t="s">
        <v>12</v>
      </c>
      <c r="B652" s="225" t="s">
        <v>873</v>
      </c>
      <c r="C652" s="221">
        <f t="shared" si="20"/>
        <v>7</v>
      </c>
      <c r="D652" s="221">
        <v>44562000</v>
      </c>
      <c r="F652" s="221" t="s">
        <v>89</v>
      </c>
      <c r="G652" s="222">
        <v>0</v>
      </c>
      <c r="H652" s="222">
        <v>3305.2799999997701</v>
      </c>
      <c r="I652" s="222">
        <f t="shared" si="21"/>
        <v>-3305.2799999997701</v>
      </c>
    </row>
    <row r="653" spans="1:9" x14ac:dyDescent="0.2">
      <c r="A653" s="221" t="s">
        <v>12</v>
      </c>
      <c r="B653" s="225" t="s">
        <v>875</v>
      </c>
      <c r="C653" s="221">
        <f t="shared" si="20"/>
        <v>7</v>
      </c>
      <c r="D653" s="221">
        <v>44564000</v>
      </c>
      <c r="F653" s="221" t="s">
        <v>91</v>
      </c>
      <c r="G653" s="222">
        <v>21895133.530000001</v>
      </c>
      <c r="H653" s="222">
        <v>0</v>
      </c>
      <c r="I653" s="222">
        <f t="shared" si="21"/>
        <v>21895133.530000001</v>
      </c>
    </row>
    <row r="654" spans="1:9" x14ac:dyDescent="0.2">
      <c r="A654" s="221" t="s">
        <v>12</v>
      </c>
      <c r="B654" s="225" t="s">
        <v>3768</v>
      </c>
      <c r="C654" s="221">
        <f t="shared" si="20"/>
        <v>7</v>
      </c>
      <c r="D654" s="221">
        <v>44570000</v>
      </c>
      <c r="F654" s="221" t="s">
        <v>2190</v>
      </c>
      <c r="G654" s="222">
        <v>3512528.7699998901</v>
      </c>
      <c r="H654" s="222">
        <v>0</v>
      </c>
      <c r="I654" s="222">
        <f t="shared" si="21"/>
        <v>3512528.7699998901</v>
      </c>
    </row>
    <row r="655" spans="1:9" x14ac:dyDescent="0.2">
      <c r="A655" s="221" t="s">
        <v>12</v>
      </c>
      <c r="B655" s="225" t="s">
        <v>3783</v>
      </c>
      <c r="C655" s="221">
        <f t="shared" si="20"/>
        <v>7</v>
      </c>
      <c r="D655" s="221">
        <v>44580000</v>
      </c>
      <c r="F655" s="221" t="s">
        <v>644</v>
      </c>
      <c r="G655" s="222">
        <v>455319.8</v>
      </c>
      <c r="H655" s="222">
        <v>0</v>
      </c>
      <c r="I655" s="222">
        <f t="shared" si="21"/>
        <v>455319.8</v>
      </c>
    </row>
    <row r="656" spans="1:9" x14ac:dyDescent="0.2">
      <c r="A656" s="221" t="s">
        <v>12</v>
      </c>
      <c r="B656" s="225" t="s">
        <v>889</v>
      </c>
      <c r="C656" s="221">
        <f t="shared" si="20"/>
        <v>7</v>
      </c>
      <c r="D656" s="221">
        <v>46610000</v>
      </c>
      <c r="F656" s="221" t="s">
        <v>2114</v>
      </c>
      <c r="G656" s="222">
        <v>0</v>
      </c>
      <c r="H656" s="222">
        <v>3080972.76</v>
      </c>
      <c r="I656" s="222">
        <f t="shared" si="21"/>
        <v>-3080972.76</v>
      </c>
    </row>
    <row r="657" spans="1:9" x14ac:dyDescent="0.2">
      <c r="A657" s="221" t="s">
        <v>12</v>
      </c>
      <c r="B657" s="225" t="s">
        <v>4639</v>
      </c>
      <c r="C657" s="221">
        <f t="shared" si="20"/>
        <v>7</v>
      </c>
      <c r="D657" s="221">
        <v>46630000</v>
      </c>
      <c r="F657" s="221" t="s">
        <v>4640</v>
      </c>
      <c r="G657" s="222">
        <v>0</v>
      </c>
      <c r="H657" s="222">
        <v>562500</v>
      </c>
      <c r="I657" s="222">
        <f t="shared" si="21"/>
        <v>-562500</v>
      </c>
    </row>
    <row r="658" spans="1:9" x14ac:dyDescent="0.2">
      <c r="A658" s="221" t="s">
        <v>12</v>
      </c>
      <c r="B658" s="225" t="s">
        <v>4641</v>
      </c>
      <c r="C658" s="221">
        <f t="shared" si="20"/>
        <v>7</v>
      </c>
      <c r="D658" s="221">
        <v>46640000</v>
      </c>
      <c r="F658" s="221" t="s">
        <v>3836</v>
      </c>
      <c r="G658" s="222">
        <v>0</v>
      </c>
      <c r="H658" s="222">
        <v>9403691.5700000003</v>
      </c>
      <c r="I658" s="222">
        <f t="shared" si="21"/>
        <v>-9403691.5700000003</v>
      </c>
    </row>
    <row r="659" spans="1:9" x14ac:dyDescent="0.2">
      <c r="A659" s="221" t="s">
        <v>12</v>
      </c>
      <c r="B659" s="225" t="s">
        <v>3841</v>
      </c>
      <c r="C659" s="221">
        <f t="shared" si="20"/>
        <v>7</v>
      </c>
      <c r="D659" s="221">
        <v>46700000</v>
      </c>
      <c r="F659" s="221" t="s">
        <v>2115</v>
      </c>
      <c r="G659" s="222">
        <v>1000000000</v>
      </c>
      <c r="H659" s="222">
        <v>0</v>
      </c>
      <c r="I659" s="222">
        <f t="shared" si="21"/>
        <v>1000000000</v>
      </c>
    </row>
    <row r="660" spans="1:9" x14ac:dyDescent="0.2">
      <c r="A660" s="221" t="s">
        <v>12</v>
      </c>
      <c r="B660" s="225" t="s">
        <v>3848</v>
      </c>
      <c r="C660" s="221">
        <f t="shared" si="20"/>
        <v>7</v>
      </c>
      <c r="D660" s="221">
        <v>46700010</v>
      </c>
      <c r="F660" s="221" t="s">
        <v>9</v>
      </c>
      <c r="G660" s="222">
        <v>0</v>
      </c>
      <c r="H660" s="222">
        <v>450000000</v>
      </c>
      <c r="I660" s="222">
        <f t="shared" si="21"/>
        <v>-450000000</v>
      </c>
    </row>
    <row r="661" spans="1:9" x14ac:dyDescent="0.2">
      <c r="A661" s="221" t="s">
        <v>12</v>
      </c>
      <c r="B661" s="225" t="s">
        <v>4642</v>
      </c>
      <c r="C661" s="221">
        <f t="shared" si="20"/>
        <v>7</v>
      </c>
      <c r="D661" s="221">
        <v>46700012</v>
      </c>
      <c r="F661" s="221" t="s">
        <v>17</v>
      </c>
      <c r="G661" s="222">
        <v>0</v>
      </c>
      <c r="H661" s="222">
        <v>25939728.600000001</v>
      </c>
      <c r="I661" s="222">
        <f t="shared" si="21"/>
        <v>-25939728.600000001</v>
      </c>
    </row>
    <row r="662" spans="1:9" x14ac:dyDescent="0.2">
      <c r="A662" s="221" t="s">
        <v>12</v>
      </c>
      <c r="B662" s="225" t="s">
        <v>4643</v>
      </c>
      <c r="C662" s="221">
        <f t="shared" si="20"/>
        <v>7</v>
      </c>
      <c r="D662" s="221">
        <v>46700012</v>
      </c>
      <c r="F662" s="221" t="s">
        <v>1</v>
      </c>
      <c r="G662" s="222">
        <v>170000000</v>
      </c>
      <c r="H662" s="222">
        <v>0</v>
      </c>
      <c r="I662" s="222">
        <f t="shared" si="21"/>
        <v>170000000</v>
      </c>
    </row>
    <row r="663" spans="1:9" x14ac:dyDescent="0.2">
      <c r="A663" s="221" t="s">
        <v>12</v>
      </c>
      <c r="B663" s="225" t="s">
        <v>4644</v>
      </c>
      <c r="C663" s="221">
        <f t="shared" si="20"/>
        <v>7</v>
      </c>
      <c r="D663" s="221">
        <v>46700012</v>
      </c>
      <c r="F663" s="221" t="s">
        <v>148</v>
      </c>
      <c r="G663" s="222">
        <v>3490999.9999999902</v>
      </c>
      <c r="H663" s="222">
        <v>0</v>
      </c>
      <c r="I663" s="222">
        <f t="shared" si="21"/>
        <v>3490999.9999999902</v>
      </c>
    </row>
    <row r="664" spans="1:9" x14ac:dyDescent="0.2">
      <c r="A664" s="221" t="s">
        <v>12</v>
      </c>
      <c r="B664" s="225" t="s">
        <v>4645</v>
      </c>
      <c r="C664" s="221">
        <f t="shared" si="20"/>
        <v>7</v>
      </c>
      <c r="D664" s="221">
        <v>46700012</v>
      </c>
      <c r="F664" s="221" t="s">
        <v>22</v>
      </c>
      <c r="G664" s="222">
        <v>0</v>
      </c>
      <c r="H664" s="222">
        <v>24521553</v>
      </c>
      <c r="I664" s="222">
        <f t="shared" si="21"/>
        <v>-24521553</v>
      </c>
    </row>
    <row r="665" spans="1:9" x14ac:dyDescent="0.2">
      <c r="A665" s="221" t="s">
        <v>12</v>
      </c>
      <c r="B665" s="225" t="s">
        <v>4646</v>
      </c>
      <c r="C665" s="221">
        <f t="shared" si="20"/>
        <v>7</v>
      </c>
      <c r="D665" s="221">
        <v>46700012</v>
      </c>
      <c r="F665" s="221" t="s">
        <v>37</v>
      </c>
      <c r="G665" s="222">
        <v>0</v>
      </c>
      <c r="H665" s="222">
        <v>2192851.4500000002</v>
      </c>
      <c r="I665" s="222">
        <f t="shared" si="21"/>
        <v>-2192851.4500000002</v>
      </c>
    </row>
    <row r="666" spans="1:9" x14ac:dyDescent="0.2">
      <c r="A666" s="221" t="s">
        <v>12</v>
      </c>
      <c r="B666" s="225" t="s">
        <v>3904</v>
      </c>
      <c r="C666" s="221">
        <f t="shared" si="20"/>
        <v>7</v>
      </c>
      <c r="D666" s="221">
        <v>47100000</v>
      </c>
      <c r="F666" s="221" t="s">
        <v>384</v>
      </c>
      <c r="G666" s="222">
        <v>5493552.0099999905</v>
      </c>
      <c r="H666" s="222">
        <v>0</v>
      </c>
      <c r="I666" s="222">
        <f t="shared" si="21"/>
        <v>5493552.0099999905</v>
      </c>
    </row>
    <row r="667" spans="1:9" x14ac:dyDescent="0.2">
      <c r="A667" s="221" t="s">
        <v>12</v>
      </c>
      <c r="B667" s="225" t="s">
        <v>3905</v>
      </c>
      <c r="C667" s="221">
        <f t="shared" si="20"/>
        <v>7</v>
      </c>
      <c r="D667" s="221">
        <v>47200000</v>
      </c>
      <c r="F667" s="221" t="s">
        <v>697</v>
      </c>
      <c r="G667" s="222">
        <v>540900</v>
      </c>
      <c r="H667" s="222">
        <v>0</v>
      </c>
      <c r="I667" s="222">
        <f t="shared" si="21"/>
        <v>540900</v>
      </c>
    </row>
    <row r="668" spans="1:9" x14ac:dyDescent="0.2">
      <c r="A668" s="221" t="s">
        <v>12</v>
      </c>
      <c r="B668" s="225" t="s">
        <v>902</v>
      </c>
      <c r="C668" s="221">
        <f t="shared" si="20"/>
        <v>7</v>
      </c>
      <c r="D668" s="221">
        <v>48600000</v>
      </c>
      <c r="F668" s="221" t="s">
        <v>698</v>
      </c>
      <c r="G668" s="222">
        <v>1991206.5</v>
      </c>
      <c r="H668" s="222">
        <v>0</v>
      </c>
      <c r="I668" s="222">
        <f t="shared" si="21"/>
        <v>1991206.5</v>
      </c>
    </row>
    <row r="669" spans="1:9" x14ac:dyDescent="0.2">
      <c r="A669" s="221" t="s">
        <v>12</v>
      </c>
      <c r="B669" s="225" t="s">
        <v>906</v>
      </c>
      <c r="C669" s="221">
        <f t="shared" si="20"/>
        <v>7</v>
      </c>
      <c r="D669" s="221">
        <v>51110000</v>
      </c>
      <c r="F669" s="221" t="s">
        <v>701</v>
      </c>
      <c r="G669" s="222">
        <v>0</v>
      </c>
      <c r="H669" s="222">
        <v>2576461.3600000101</v>
      </c>
      <c r="I669" s="222">
        <f t="shared" si="21"/>
        <v>-2576461.3600000101</v>
      </c>
    </row>
    <row r="670" spans="1:9" x14ac:dyDescent="0.2">
      <c r="A670" s="221" t="s">
        <v>12</v>
      </c>
      <c r="B670" s="225" t="s">
        <v>912</v>
      </c>
      <c r="C670" s="221">
        <f t="shared" si="20"/>
        <v>7</v>
      </c>
      <c r="D670" s="221">
        <v>51122410</v>
      </c>
      <c r="F670" s="221" t="s">
        <v>391</v>
      </c>
      <c r="G670" s="222">
        <v>28617790</v>
      </c>
      <c r="H670" s="222">
        <v>0</v>
      </c>
      <c r="I670" s="222">
        <f t="shared" si="21"/>
        <v>28617790</v>
      </c>
    </row>
    <row r="671" spans="1:9" x14ac:dyDescent="0.2">
      <c r="A671" s="221" t="s">
        <v>12</v>
      </c>
      <c r="B671" s="225" t="s">
        <v>917</v>
      </c>
      <c r="C671" s="221">
        <f t="shared" si="20"/>
        <v>7</v>
      </c>
      <c r="D671" s="221">
        <v>51140000</v>
      </c>
      <c r="F671" s="221" t="s">
        <v>395</v>
      </c>
      <c r="G671" s="222">
        <v>40413041.039999999</v>
      </c>
      <c r="H671" s="222">
        <v>0</v>
      </c>
      <c r="I671" s="222">
        <f t="shared" si="21"/>
        <v>40413041.039999999</v>
      </c>
    </row>
    <row r="672" spans="1:9" x14ac:dyDescent="0.2">
      <c r="A672" s="221" t="s">
        <v>12</v>
      </c>
      <c r="B672" s="225" t="s">
        <v>919</v>
      </c>
      <c r="C672" s="221">
        <f t="shared" si="20"/>
        <v>7</v>
      </c>
      <c r="D672" s="221">
        <v>51201000</v>
      </c>
      <c r="F672" s="221" t="s">
        <v>4647</v>
      </c>
      <c r="G672" s="222">
        <v>10779164</v>
      </c>
      <c r="H672" s="222">
        <v>0</v>
      </c>
      <c r="I672" s="222">
        <f t="shared" si="21"/>
        <v>10779164</v>
      </c>
    </row>
    <row r="673" spans="1:9" x14ac:dyDescent="0.2">
      <c r="A673" s="221" t="s">
        <v>12</v>
      </c>
      <c r="B673" s="225" t="s">
        <v>4648</v>
      </c>
      <c r="C673" s="221">
        <f t="shared" si="20"/>
        <v>7</v>
      </c>
      <c r="D673" s="221">
        <v>51202000</v>
      </c>
      <c r="F673" s="221" t="s">
        <v>4649</v>
      </c>
      <c r="G673" s="222">
        <v>3224560</v>
      </c>
      <c r="H673" s="222">
        <v>0</v>
      </c>
      <c r="I673" s="222">
        <f t="shared" si="21"/>
        <v>3224560</v>
      </c>
    </row>
    <row r="674" spans="1:9" x14ac:dyDescent="0.2">
      <c r="A674" s="221" t="s">
        <v>12</v>
      </c>
      <c r="B674" s="225" t="s">
        <v>923</v>
      </c>
      <c r="C674" s="221">
        <f t="shared" si="20"/>
        <v>7</v>
      </c>
      <c r="D674" s="221">
        <v>51231000</v>
      </c>
      <c r="F674" s="221" t="s">
        <v>716</v>
      </c>
      <c r="G674" s="222">
        <v>6724268.9299998898</v>
      </c>
      <c r="H674" s="222">
        <v>0</v>
      </c>
      <c r="I674" s="222">
        <f t="shared" si="21"/>
        <v>6724268.9299998898</v>
      </c>
    </row>
    <row r="675" spans="1:9" x14ac:dyDescent="0.2">
      <c r="A675" s="221" t="s">
        <v>12</v>
      </c>
      <c r="B675" s="225" t="s">
        <v>924</v>
      </c>
      <c r="C675" s="221">
        <f t="shared" si="20"/>
        <v>7</v>
      </c>
      <c r="D675" s="221">
        <v>51241000</v>
      </c>
      <c r="F675" s="221" t="s">
        <v>719</v>
      </c>
      <c r="G675" s="222">
        <v>0</v>
      </c>
      <c r="H675" s="222">
        <v>2508614.90000004</v>
      </c>
      <c r="I675" s="222">
        <f t="shared" si="21"/>
        <v>-2508614.90000004</v>
      </c>
    </row>
    <row r="676" spans="1:9" x14ac:dyDescent="0.2">
      <c r="A676" s="221" t="s">
        <v>12</v>
      </c>
      <c r="B676" s="225" t="s">
        <v>943</v>
      </c>
      <c r="C676" s="221">
        <f t="shared" si="20"/>
        <v>7</v>
      </c>
      <c r="D676" s="221">
        <v>53100000</v>
      </c>
      <c r="F676" s="221" t="s">
        <v>351</v>
      </c>
      <c r="G676" s="222">
        <v>15840</v>
      </c>
      <c r="H676" s="222">
        <v>0</v>
      </c>
      <c r="I676" s="222">
        <f t="shared" si="21"/>
        <v>15840</v>
      </c>
    </row>
    <row r="677" spans="1:9" x14ac:dyDescent="0.2">
      <c r="A677" s="221" t="s">
        <v>12</v>
      </c>
      <c r="B677" s="225" t="s">
        <v>4000</v>
      </c>
      <c r="C677" s="221">
        <f t="shared" si="20"/>
        <v>7</v>
      </c>
      <c r="D677" s="221">
        <v>53110000</v>
      </c>
      <c r="F677" s="221" t="s">
        <v>4650</v>
      </c>
      <c r="G677" s="222">
        <v>43288.990000000202</v>
      </c>
      <c r="H677" s="222">
        <v>0</v>
      </c>
      <c r="I677" s="222">
        <f t="shared" si="21"/>
        <v>43288.990000000202</v>
      </c>
    </row>
    <row r="678" spans="1:9" x14ac:dyDescent="0.2">
      <c r="A678" s="221" t="s">
        <v>12</v>
      </c>
      <c r="B678" s="225" t="s">
        <v>4651</v>
      </c>
      <c r="C678" s="221">
        <f t="shared" si="20"/>
        <v>7</v>
      </c>
      <c r="D678" s="221">
        <v>53120000</v>
      </c>
      <c r="F678" s="221" t="s">
        <v>4652</v>
      </c>
      <c r="G678" s="222">
        <v>2477490</v>
      </c>
      <c r="H678" s="222">
        <v>0</v>
      </c>
      <c r="I678" s="222">
        <f t="shared" si="21"/>
        <v>2477490</v>
      </c>
    </row>
    <row r="679" spans="1:9" x14ac:dyDescent="0.2">
      <c r="A679" s="221" t="s">
        <v>12</v>
      </c>
      <c r="B679" s="225" t="s">
        <v>4653</v>
      </c>
      <c r="C679" s="221">
        <f t="shared" si="20"/>
        <v>7</v>
      </c>
      <c r="D679" s="221">
        <v>53120000</v>
      </c>
      <c r="F679" s="221" t="s">
        <v>4654</v>
      </c>
      <c r="G679" s="222">
        <v>61700</v>
      </c>
      <c r="H679" s="222">
        <v>0</v>
      </c>
      <c r="I679" s="222">
        <f t="shared" si="21"/>
        <v>61700</v>
      </c>
    </row>
    <row r="680" spans="1:9" x14ac:dyDescent="0.2">
      <c r="A680" s="221" t="s">
        <v>12</v>
      </c>
      <c r="B680" s="225" t="s">
        <v>4003</v>
      </c>
      <c r="C680" s="221">
        <f t="shared" si="20"/>
        <v>7</v>
      </c>
      <c r="D680" s="221">
        <v>53200000</v>
      </c>
      <c r="F680" s="221" t="s">
        <v>2763</v>
      </c>
      <c r="G680" s="222">
        <v>0</v>
      </c>
      <c r="H680" s="222">
        <v>3944855</v>
      </c>
      <c r="I680" s="222">
        <f t="shared" si="21"/>
        <v>-3944855</v>
      </c>
    </row>
    <row r="681" spans="1:9" x14ac:dyDescent="0.2">
      <c r="A681" s="221" t="s">
        <v>12</v>
      </c>
      <c r="B681" s="225" t="s">
        <v>945</v>
      </c>
      <c r="C681" s="221">
        <f t="shared" si="20"/>
        <v>7</v>
      </c>
      <c r="D681" s="221">
        <v>58000000</v>
      </c>
      <c r="F681" s="221" t="s">
        <v>724</v>
      </c>
      <c r="G681" s="222">
        <v>0</v>
      </c>
      <c r="H681" s="222">
        <v>6361800</v>
      </c>
      <c r="I681" s="222">
        <f t="shared" si="21"/>
        <v>-6361800</v>
      </c>
    </row>
    <row r="682" spans="1:9" x14ac:dyDescent="0.2">
      <c r="A682" s="221" t="s">
        <v>12</v>
      </c>
      <c r="B682" s="225" t="s">
        <v>4130</v>
      </c>
      <c r="C682" s="221">
        <f t="shared" si="20"/>
        <v>7</v>
      </c>
      <c r="D682" s="221">
        <v>60370000</v>
      </c>
      <c r="F682" s="221" t="s">
        <v>725</v>
      </c>
      <c r="G682" s="222">
        <v>1946010603.22</v>
      </c>
      <c r="H682" s="222">
        <v>0</v>
      </c>
      <c r="I682" s="222">
        <f t="shared" si="21"/>
        <v>1946010603.22</v>
      </c>
    </row>
    <row r="683" spans="1:9" x14ac:dyDescent="0.2">
      <c r="A683" s="221" t="s">
        <v>12</v>
      </c>
      <c r="B683" s="225" t="s">
        <v>4131</v>
      </c>
      <c r="C683" s="221">
        <f t="shared" si="20"/>
        <v>7</v>
      </c>
      <c r="D683" s="221">
        <v>60400000</v>
      </c>
      <c r="G683" s="222">
        <v>60000</v>
      </c>
      <c r="H683" s="222">
        <v>0</v>
      </c>
      <c r="I683" s="222">
        <f t="shared" si="21"/>
        <v>60000</v>
      </c>
    </row>
    <row r="684" spans="1:9" x14ac:dyDescent="0.2">
      <c r="A684" s="221" t="s">
        <v>12</v>
      </c>
      <c r="B684" s="225" t="s">
        <v>961</v>
      </c>
      <c r="C684" s="221">
        <f t="shared" si="20"/>
        <v>7</v>
      </c>
      <c r="D684" s="221">
        <v>60610000</v>
      </c>
      <c r="F684" s="221" t="s">
        <v>442</v>
      </c>
      <c r="G684" s="222">
        <v>261247.81</v>
      </c>
      <c r="H684" s="222">
        <v>0</v>
      </c>
      <c r="I684" s="222">
        <f t="shared" si="21"/>
        <v>261247.81</v>
      </c>
    </row>
    <row r="685" spans="1:9" x14ac:dyDescent="0.2">
      <c r="A685" s="221" t="s">
        <v>12</v>
      </c>
      <c r="B685" s="225" t="s">
        <v>963</v>
      </c>
      <c r="C685" s="221">
        <f t="shared" si="20"/>
        <v>7</v>
      </c>
      <c r="D685" s="221">
        <v>60620000</v>
      </c>
      <c r="F685" s="221" t="s">
        <v>378</v>
      </c>
      <c r="G685" s="222">
        <v>446900</v>
      </c>
      <c r="H685" s="222">
        <v>0</v>
      </c>
      <c r="I685" s="222">
        <f t="shared" si="21"/>
        <v>446900</v>
      </c>
    </row>
    <row r="686" spans="1:9" x14ac:dyDescent="0.2">
      <c r="A686" s="221" t="s">
        <v>12</v>
      </c>
      <c r="B686" s="225" t="s">
        <v>964</v>
      </c>
      <c r="C686" s="221">
        <f t="shared" si="20"/>
        <v>7</v>
      </c>
      <c r="D686" s="221">
        <v>60630000</v>
      </c>
      <c r="F686" s="221" t="s">
        <v>380</v>
      </c>
      <c r="G686" s="222">
        <v>718000</v>
      </c>
      <c r="H686" s="222">
        <v>0</v>
      </c>
      <c r="I686" s="222">
        <f t="shared" si="21"/>
        <v>718000</v>
      </c>
    </row>
    <row r="687" spans="1:9" x14ac:dyDescent="0.2">
      <c r="A687" s="221" t="s">
        <v>12</v>
      </c>
      <c r="B687" s="225" t="s">
        <v>965</v>
      </c>
      <c r="C687" s="221">
        <f t="shared" si="20"/>
        <v>7</v>
      </c>
      <c r="D687" s="221">
        <v>60640000</v>
      </c>
      <c r="F687" s="221" t="s">
        <v>382</v>
      </c>
      <c r="G687" s="222">
        <v>771369</v>
      </c>
      <c r="H687" s="222">
        <v>0</v>
      </c>
      <c r="I687" s="222">
        <f t="shared" si="21"/>
        <v>771369</v>
      </c>
    </row>
    <row r="688" spans="1:9" x14ac:dyDescent="0.2">
      <c r="A688" s="221" t="s">
        <v>12</v>
      </c>
      <c r="B688" s="225" t="s">
        <v>966</v>
      </c>
      <c r="C688" s="221">
        <f t="shared" si="20"/>
        <v>7</v>
      </c>
      <c r="D688" s="221">
        <v>60650000</v>
      </c>
      <c r="F688" s="221" t="s">
        <v>167</v>
      </c>
      <c r="G688" s="222">
        <v>488100</v>
      </c>
      <c r="H688" s="222">
        <v>0</v>
      </c>
      <c r="I688" s="222">
        <f t="shared" si="21"/>
        <v>488100</v>
      </c>
    </row>
    <row r="689" spans="1:9" x14ac:dyDescent="0.2">
      <c r="A689" s="221" t="s">
        <v>12</v>
      </c>
      <c r="B689" s="225" t="s">
        <v>970</v>
      </c>
      <c r="C689" s="221">
        <f t="shared" si="20"/>
        <v>7</v>
      </c>
      <c r="D689" s="221">
        <v>60680000</v>
      </c>
      <c r="F689" s="221" t="s">
        <v>375</v>
      </c>
      <c r="G689" s="222">
        <v>564800</v>
      </c>
      <c r="H689" s="222">
        <v>0</v>
      </c>
      <c r="I689" s="222">
        <f t="shared" si="21"/>
        <v>564800</v>
      </c>
    </row>
    <row r="690" spans="1:9" x14ac:dyDescent="0.2">
      <c r="A690" s="221" t="s">
        <v>12</v>
      </c>
      <c r="B690" s="225" t="s">
        <v>972</v>
      </c>
      <c r="C690" s="221">
        <f t="shared" si="20"/>
        <v>7</v>
      </c>
      <c r="D690" s="221">
        <v>60710000</v>
      </c>
      <c r="F690" s="221" t="s">
        <v>453</v>
      </c>
      <c r="G690" s="222">
        <v>298412259.82999998</v>
      </c>
      <c r="H690" s="222">
        <v>0</v>
      </c>
      <c r="I690" s="222">
        <f t="shared" si="21"/>
        <v>298412259.82999998</v>
      </c>
    </row>
    <row r="691" spans="1:9" x14ac:dyDescent="0.2">
      <c r="A691" s="221" t="s">
        <v>12</v>
      </c>
      <c r="B691" s="225" t="s">
        <v>974</v>
      </c>
      <c r="C691" s="221">
        <f t="shared" si="20"/>
        <v>7</v>
      </c>
      <c r="D691" s="221">
        <v>60801000</v>
      </c>
      <c r="F691" s="221" t="s">
        <v>457</v>
      </c>
      <c r="G691" s="222">
        <v>7200000</v>
      </c>
      <c r="H691" s="222">
        <v>0</v>
      </c>
      <c r="I691" s="222">
        <f t="shared" si="21"/>
        <v>7200000</v>
      </c>
    </row>
    <row r="692" spans="1:9" x14ac:dyDescent="0.2">
      <c r="A692" s="221" t="s">
        <v>12</v>
      </c>
      <c r="B692" s="225" t="s">
        <v>976</v>
      </c>
      <c r="C692" s="221">
        <f t="shared" si="20"/>
        <v>7</v>
      </c>
      <c r="D692" s="221">
        <v>60803000</v>
      </c>
      <c r="F692" s="221" t="s">
        <v>459</v>
      </c>
      <c r="G692" s="222">
        <v>100000</v>
      </c>
      <c r="H692" s="222">
        <v>0</v>
      </c>
      <c r="I692" s="222">
        <f t="shared" si="21"/>
        <v>100000</v>
      </c>
    </row>
    <row r="693" spans="1:9" x14ac:dyDescent="0.2">
      <c r="A693" s="221" t="s">
        <v>12</v>
      </c>
      <c r="B693" s="225" t="s">
        <v>977</v>
      </c>
      <c r="C693" s="221">
        <f t="shared" si="20"/>
        <v>7</v>
      </c>
      <c r="D693" s="221">
        <v>60804000</v>
      </c>
      <c r="F693" s="221" t="s">
        <v>461</v>
      </c>
      <c r="G693" s="222">
        <v>428000</v>
      </c>
      <c r="H693" s="222">
        <v>0</v>
      </c>
      <c r="I693" s="222">
        <f t="shared" si="21"/>
        <v>428000</v>
      </c>
    </row>
    <row r="694" spans="1:9" x14ac:dyDescent="0.2">
      <c r="A694" s="221" t="s">
        <v>12</v>
      </c>
      <c r="B694" s="225" t="s">
        <v>4200</v>
      </c>
      <c r="C694" s="221">
        <f t="shared" si="20"/>
        <v>7</v>
      </c>
      <c r="D694" s="221">
        <v>60807000</v>
      </c>
      <c r="F694" s="221" t="s">
        <v>2138</v>
      </c>
      <c r="G694" s="222">
        <v>239909</v>
      </c>
      <c r="H694" s="222">
        <v>0</v>
      </c>
      <c r="I694" s="222">
        <f t="shared" si="21"/>
        <v>239909</v>
      </c>
    </row>
    <row r="695" spans="1:9" x14ac:dyDescent="0.2">
      <c r="A695" s="221" t="s">
        <v>12</v>
      </c>
      <c r="B695" s="225" t="s">
        <v>981</v>
      </c>
      <c r="C695" s="221">
        <f t="shared" si="20"/>
        <v>7</v>
      </c>
      <c r="D695" s="221">
        <v>60811000</v>
      </c>
      <c r="F695" s="221" t="s">
        <v>466</v>
      </c>
      <c r="G695" s="222">
        <v>2511707</v>
      </c>
      <c r="H695" s="222">
        <v>0</v>
      </c>
      <c r="I695" s="222">
        <f t="shared" si="21"/>
        <v>2511707</v>
      </c>
    </row>
    <row r="696" spans="1:9" x14ac:dyDescent="0.2">
      <c r="A696" s="221" t="s">
        <v>12</v>
      </c>
      <c r="B696" s="225" t="s">
        <v>982</v>
      </c>
      <c r="C696" s="221">
        <f t="shared" si="20"/>
        <v>7</v>
      </c>
      <c r="D696" s="221">
        <v>60811100</v>
      </c>
      <c r="F696" s="221" t="s">
        <v>468</v>
      </c>
      <c r="G696" s="222">
        <v>457894</v>
      </c>
      <c r="H696" s="222">
        <v>0</v>
      </c>
      <c r="I696" s="222">
        <f t="shared" si="21"/>
        <v>457894</v>
      </c>
    </row>
    <row r="697" spans="1:9" x14ac:dyDescent="0.2">
      <c r="A697" s="221" t="s">
        <v>12</v>
      </c>
      <c r="B697" s="225" t="s">
        <v>983</v>
      </c>
      <c r="C697" s="221">
        <f t="shared" si="20"/>
        <v>7</v>
      </c>
      <c r="D697" s="221">
        <v>60812000</v>
      </c>
      <c r="F697" s="221" t="s">
        <v>403</v>
      </c>
      <c r="G697" s="222">
        <v>313892</v>
      </c>
      <c r="H697" s="222">
        <v>0</v>
      </c>
      <c r="I697" s="222">
        <f t="shared" si="21"/>
        <v>313892</v>
      </c>
    </row>
    <row r="698" spans="1:9" x14ac:dyDescent="0.2">
      <c r="A698" s="221" t="s">
        <v>12</v>
      </c>
      <c r="B698" s="225" t="s">
        <v>4655</v>
      </c>
      <c r="C698" s="221">
        <f t="shared" si="20"/>
        <v>7</v>
      </c>
      <c r="D698" s="221">
        <v>60900000</v>
      </c>
      <c r="G698" s="222">
        <v>0</v>
      </c>
      <c r="H698" s="222">
        <v>15660</v>
      </c>
      <c r="I698" s="222">
        <f t="shared" si="21"/>
        <v>-15660</v>
      </c>
    </row>
    <row r="699" spans="1:9" x14ac:dyDescent="0.2">
      <c r="A699" s="221" t="s">
        <v>12</v>
      </c>
      <c r="B699" s="225" t="s">
        <v>4656</v>
      </c>
      <c r="C699" s="221">
        <f t="shared" si="20"/>
        <v>7</v>
      </c>
      <c r="D699" s="221">
        <v>60940000</v>
      </c>
      <c r="G699" s="222">
        <v>0</v>
      </c>
      <c r="H699" s="222">
        <v>10000</v>
      </c>
      <c r="I699" s="222">
        <f t="shared" si="21"/>
        <v>-10000</v>
      </c>
    </row>
    <row r="700" spans="1:9" x14ac:dyDescent="0.2">
      <c r="A700" s="221" t="s">
        <v>12</v>
      </c>
      <c r="B700" s="225" t="s">
        <v>991</v>
      </c>
      <c r="C700" s="221">
        <f t="shared" si="20"/>
        <v>7</v>
      </c>
      <c r="D700" s="221">
        <v>61300000</v>
      </c>
      <c r="F700" s="221" t="s">
        <v>737</v>
      </c>
      <c r="G700" s="222">
        <v>1645543.49</v>
      </c>
      <c r="H700" s="222">
        <v>0</v>
      </c>
      <c r="I700" s="222">
        <f t="shared" si="21"/>
        <v>1645543.49</v>
      </c>
    </row>
    <row r="701" spans="1:9" x14ac:dyDescent="0.2">
      <c r="A701" s="221" t="s">
        <v>12</v>
      </c>
      <c r="B701" s="225" t="s">
        <v>992</v>
      </c>
      <c r="C701" s="221">
        <f t="shared" si="20"/>
        <v>7</v>
      </c>
      <c r="D701" s="221">
        <v>61301000</v>
      </c>
      <c r="F701" s="221" t="s">
        <v>477</v>
      </c>
      <c r="G701" s="222">
        <v>37077186.43</v>
      </c>
      <c r="H701" s="222">
        <v>0</v>
      </c>
      <c r="I701" s="222">
        <f t="shared" si="21"/>
        <v>37077186.43</v>
      </c>
    </row>
    <row r="702" spans="1:9" x14ac:dyDescent="0.2">
      <c r="A702" s="221" t="s">
        <v>12</v>
      </c>
      <c r="B702" s="225" t="s">
        <v>996</v>
      </c>
      <c r="C702" s="221">
        <f t="shared" si="20"/>
        <v>7</v>
      </c>
      <c r="D702" s="221">
        <v>61500000</v>
      </c>
      <c r="F702" s="221" t="s">
        <v>740</v>
      </c>
      <c r="G702" s="222">
        <v>52500</v>
      </c>
      <c r="H702" s="222">
        <v>0</v>
      </c>
      <c r="I702" s="222">
        <f t="shared" si="21"/>
        <v>52500</v>
      </c>
    </row>
    <row r="703" spans="1:9" x14ac:dyDescent="0.2">
      <c r="A703" s="221" t="s">
        <v>12</v>
      </c>
      <c r="B703" s="225" t="s">
        <v>999</v>
      </c>
      <c r="C703" s="221">
        <f t="shared" si="20"/>
        <v>7</v>
      </c>
      <c r="D703" s="221">
        <v>61503000</v>
      </c>
      <c r="F703" s="221" t="s">
        <v>481</v>
      </c>
      <c r="G703" s="222">
        <v>302000</v>
      </c>
      <c r="H703" s="222">
        <v>0</v>
      </c>
      <c r="I703" s="222">
        <f t="shared" si="21"/>
        <v>302000</v>
      </c>
    </row>
    <row r="704" spans="1:9" x14ac:dyDescent="0.2">
      <c r="A704" s="221" t="s">
        <v>12</v>
      </c>
      <c r="B704" s="225" t="s">
        <v>1004</v>
      </c>
      <c r="C704" s="221">
        <f t="shared" si="20"/>
        <v>7</v>
      </c>
      <c r="D704" s="221">
        <v>61602000</v>
      </c>
      <c r="F704" s="221" t="s">
        <v>488</v>
      </c>
      <c r="G704" s="222">
        <v>2850422.88</v>
      </c>
      <c r="H704" s="222">
        <v>0</v>
      </c>
      <c r="I704" s="222">
        <f t="shared" si="21"/>
        <v>2850422.88</v>
      </c>
    </row>
    <row r="705" spans="1:9" x14ac:dyDescent="0.2">
      <c r="A705" s="221" t="s">
        <v>12</v>
      </c>
      <c r="B705" s="225" t="s">
        <v>1007</v>
      </c>
      <c r="C705" s="221">
        <f t="shared" si="20"/>
        <v>7</v>
      </c>
      <c r="D705" s="221">
        <v>62100000</v>
      </c>
      <c r="F705" s="221" t="s">
        <v>521</v>
      </c>
      <c r="G705" s="222">
        <v>104452374.87</v>
      </c>
      <c r="H705" s="222">
        <v>0</v>
      </c>
      <c r="I705" s="222">
        <f t="shared" si="21"/>
        <v>104452374.87</v>
      </c>
    </row>
    <row r="706" spans="1:9" x14ac:dyDescent="0.2">
      <c r="A706" s="221" t="s">
        <v>12</v>
      </c>
      <c r="B706" s="225" t="s">
        <v>1009</v>
      </c>
      <c r="C706" s="221">
        <f t="shared" ref="C706:C769" si="22">+LEN(B:B)</f>
        <v>7</v>
      </c>
      <c r="D706" s="221">
        <v>62102000</v>
      </c>
      <c r="F706" s="221" t="s">
        <v>2145</v>
      </c>
      <c r="G706" s="222">
        <v>17615315</v>
      </c>
      <c r="H706" s="222">
        <v>0</v>
      </c>
      <c r="I706" s="222">
        <f t="shared" ref="I706:I769" si="23">+G:G-H:H</f>
        <v>17615315</v>
      </c>
    </row>
    <row r="707" spans="1:9" x14ac:dyDescent="0.2">
      <c r="A707" s="221" t="s">
        <v>12</v>
      </c>
      <c r="B707" s="225" t="s">
        <v>1029</v>
      </c>
      <c r="C707" s="221">
        <f t="shared" si="22"/>
        <v>7</v>
      </c>
      <c r="D707" s="221">
        <v>62506000</v>
      </c>
      <c r="F707" s="221" t="s">
        <v>531</v>
      </c>
      <c r="G707" s="222">
        <v>63200</v>
      </c>
      <c r="H707" s="222">
        <v>0</v>
      </c>
      <c r="I707" s="222">
        <f t="shared" si="23"/>
        <v>63200</v>
      </c>
    </row>
    <row r="708" spans="1:9" x14ac:dyDescent="0.2">
      <c r="A708" s="221" t="s">
        <v>12</v>
      </c>
      <c r="B708" s="225" t="s">
        <v>1030</v>
      </c>
      <c r="C708" s="221">
        <f t="shared" si="22"/>
        <v>7</v>
      </c>
      <c r="D708" s="221">
        <v>62507000</v>
      </c>
      <c r="F708" s="221" t="s">
        <v>438</v>
      </c>
      <c r="G708" s="222">
        <v>204000</v>
      </c>
      <c r="H708" s="222">
        <v>0</v>
      </c>
      <c r="I708" s="222">
        <f t="shared" si="23"/>
        <v>204000</v>
      </c>
    </row>
    <row r="709" spans="1:9" x14ac:dyDescent="0.2">
      <c r="A709" s="221" t="s">
        <v>12</v>
      </c>
      <c r="B709" s="225" t="s">
        <v>1033</v>
      </c>
      <c r="C709" s="221">
        <f t="shared" si="22"/>
        <v>7</v>
      </c>
      <c r="D709" s="221">
        <v>62602000</v>
      </c>
      <c r="F709" s="221" t="s">
        <v>533</v>
      </c>
      <c r="G709" s="222">
        <v>10000</v>
      </c>
      <c r="H709" s="222">
        <v>0</v>
      </c>
      <c r="I709" s="222">
        <f t="shared" si="23"/>
        <v>10000</v>
      </c>
    </row>
    <row r="710" spans="1:9" x14ac:dyDescent="0.2">
      <c r="A710" s="221" t="s">
        <v>12</v>
      </c>
      <c r="B710" s="221" t="s">
        <v>1034</v>
      </c>
      <c r="C710" s="221">
        <f t="shared" si="22"/>
        <v>7</v>
      </c>
      <c r="D710" s="221">
        <v>62603000</v>
      </c>
      <c r="F710" s="221" t="s">
        <v>534</v>
      </c>
      <c r="G710" s="222">
        <v>10128000</v>
      </c>
      <c r="H710" s="222">
        <v>0</v>
      </c>
      <c r="I710" s="222">
        <f t="shared" si="23"/>
        <v>10128000</v>
      </c>
    </row>
    <row r="711" spans="1:9" x14ac:dyDescent="0.2">
      <c r="A711" s="221" t="s">
        <v>12</v>
      </c>
      <c r="B711" s="221" t="s">
        <v>4657</v>
      </c>
      <c r="C711" s="221">
        <f t="shared" si="22"/>
        <v>7</v>
      </c>
      <c r="D711" s="221">
        <v>62608000</v>
      </c>
      <c r="F711" s="221" t="s">
        <v>2598</v>
      </c>
      <c r="G711" s="222">
        <v>70000</v>
      </c>
      <c r="H711" s="222">
        <v>0</v>
      </c>
      <c r="I711" s="222">
        <f t="shared" si="23"/>
        <v>70000</v>
      </c>
    </row>
    <row r="712" spans="1:9" x14ac:dyDescent="0.2">
      <c r="A712" s="221" t="s">
        <v>12</v>
      </c>
      <c r="B712" s="221" t="s">
        <v>1038</v>
      </c>
      <c r="C712" s="221">
        <f t="shared" si="22"/>
        <v>7</v>
      </c>
      <c r="D712" s="221">
        <v>62701000</v>
      </c>
      <c r="F712" s="221" t="s">
        <v>749</v>
      </c>
      <c r="G712" s="222">
        <v>8200</v>
      </c>
      <c r="H712" s="222">
        <v>0</v>
      </c>
      <c r="I712" s="222">
        <f t="shared" si="23"/>
        <v>8200</v>
      </c>
    </row>
    <row r="713" spans="1:9" x14ac:dyDescent="0.2">
      <c r="A713" s="221" t="s">
        <v>12</v>
      </c>
      <c r="B713" s="221" t="s">
        <v>1041</v>
      </c>
      <c r="C713" s="221">
        <f t="shared" si="22"/>
        <v>7</v>
      </c>
      <c r="D713" s="221">
        <v>62703000</v>
      </c>
      <c r="F713" s="221" t="s">
        <v>538</v>
      </c>
      <c r="G713" s="222">
        <v>455400</v>
      </c>
      <c r="H713" s="222">
        <v>0</v>
      </c>
      <c r="I713" s="222">
        <f t="shared" si="23"/>
        <v>455400</v>
      </c>
    </row>
    <row r="714" spans="1:9" x14ac:dyDescent="0.2">
      <c r="A714" s="221" t="s">
        <v>12</v>
      </c>
      <c r="B714" s="221" t="s">
        <v>1042</v>
      </c>
      <c r="C714" s="221">
        <f t="shared" si="22"/>
        <v>7</v>
      </c>
      <c r="D714" s="221">
        <v>62704000</v>
      </c>
      <c r="F714" s="221" t="s">
        <v>445</v>
      </c>
      <c r="G714" s="222">
        <v>124500</v>
      </c>
      <c r="H714" s="222">
        <v>0</v>
      </c>
      <c r="I714" s="222">
        <f t="shared" si="23"/>
        <v>124500</v>
      </c>
    </row>
    <row r="715" spans="1:9" x14ac:dyDescent="0.2">
      <c r="A715" s="221" t="s">
        <v>12</v>
      </c>
      <c r="B715" s="221" t="s">
        <v>1043</v>
      </c>
      <c r="C715" s="221">
        <f t="shared" si="22"/>
        <v>7</v>
      </c>
      <c r="D715" s="221">
        <v>62705000</v>
      </c>
      <c r="F715" s="221" t="s">
        <v>539</v>
      </c>
      <c r="G715" s="222">
        <v>475797.86</v>
      </c>
      <c r="H715" s="222">
        <v>0</v>
      </c>
      <c r="I715" s="222">
        <f t="shared" si="23"/>
        <v>475797.86</v>
      </c>
    </row>
    <row r="716" spans="1:9" x14ac:dyDescent="0.2">
      <c r="A716" s="221" t="s">
        <v>12</v>
      </c>
      <c r="B716" s="221" t="s">
        <v>1044</v>
      </c>
      <c r="C716" s="221">
        <f t="shared" si="22"/>
        <v>7</v>
      </c>
      <c r="D716" s="221">
        <v>62706000</v>
      </c>
      <c r="F716" s="221" t="s">
        <v>209</v>
      </c>
      <c r="G716" s="222">
        <v>197465.26</v>
      </c>
      <c r="H716" s="222">
        <v>0</v>
      </c>
      <c r="I716" s="222">
        <f t="shared" si="23"/>
        <v>197465.26</v>
      </c>
    </row>
    <row r="717" spans="1:9" x14ac:dyDescent="0.2">
      <c r="A717" s="221" t="s">
        <v>12</v>
      </c>
      <c r="B717" s="221" t="s">
        <v>1046</v>
      </c>
      <c r="C717" s="221">
        <f t="shared" si="22"/>
        <v>7</v>
      </c>
      <c r="D717" s="221">
        <v>62708000</v>
      </c>
      <c r="F717" s="221" t="s">
        <v>541</v>
      </c>
      <c r="G717" s="222">
        <v>176250</v>
      </c>
      <c r="H717" s="222">
        <v>0</v>
      </c>
      <c r="I717" s="222">
        <f t="shared" si="23"/>
        <v>176250</v>
      </c>
    </row>
    <row r="718" spans="1:9" x14ac:dyDescent="0.2">
      <c r="A718" s="221" t="s">
        <v>12</v>
      </c>
      <c r="B718" s="221" t="s">
        <v>1047</v>
      </c>
      <c r="C718" s="221">
        <f t="shared" si="22"/>
        <v>7</v>
      </c>
      <c r="D718" s="221">
        <v>62709000</v>
      </c>
      <c r="F718" s="221" t="s">
        <v>450</v>
      </c>
      <c r="G718" s="222">
        <v>445552.2</v>
      </c>
      <c r="H718" s="222">
        <v>0</v>
      </c>
      <c r="I718" s="222">
        <f t="shared" si="23"/>
        <v>445552.2</v>
      </c>
    </row>
    <row r="719" spans="1:9" x14ac:dyDescent="0.2">
      <c r="A719" s="221" t="s">
        <v>12</v>
      </c>
      <c r="B719" s="221" t="s">
        <v>1049</v>
      </c>
      <c r="C719" s="221">
        <f t="shared" si="22"/>
        <v>7</v>
      </c>
      <c r="D719" s="221">
        <v>62711000</v>
      </c>
      <c r="G719" s="222">
        <v>103863.67999999999</v>
      </c>
      <c r="H719" s="222">
        <v>0</v>
      </c>
      <c r="I719" s="222">
        <f t="shared" si="23"/>
        <v>103863.67999999999</v>
      </c>
    </row>
    <row r="720" spans="1:9" s="226" customFormat="1" x14ac:dyDescent="0.2">
      <c r="A720" s="221" t="s">
        <v>12</v>
      </c>
      <c r="B720" s="221" t="s">
        <v>1051</v>
      </c>
      <c r="C720" s="221">
        <f t="shared" si="22"/>
        <v>7</v>
      </c>
      <c r="D720" s="221">
        <v>62712000</v>
      </c>
      <c r="E720" s="221"/>
      <c r="F720" s="221" t="s">
        <v>543</v>
      </c>
      <c r="G720" s="222">
        <v>2137441.9300000002</v>
      </c>
      <c r="H720" s="222">
        <v>0</v>
      </c>
      <c r="I720" s="222">
        <f t="shared" si="23"/>
        <v>2137441.9300000002</v>
      </c>
    </row>
    <row r="721" spans="1:9" x14ac:dyDescent="0.2">
      <c r="A721" s="221" t="s">
        <v>12</v>
      </c>
      <c r="B721" s="221" t="s">
        <v>1059</v>
      </c>
      <c r="C721" s="221">
        <f t="shared" si="22"/>
        <v>7</v>
      </c>
      <c r="D721" s="221">
        <v>63506000</v>
      </c>
      <c r="F721" s="221" t="s">
        <v>2704</v>
      </c>
      <c r="G721" s="222">
        <v>1400560</v>
      </c>
      <c r="H721" s="222">
        <v>0</v>
      </c>
      <c r="I721" s="222">
        <f t="shared" si="23"/>
        <v>1400560</v>
      </c>
    </row>
    <row r="722" spans="1:9" x14ac:dyDescent="0.2">
      <c r="A722" s="221" t="s">
        <v>12</v>
      </c>
      <c r="B722" s="221" t="s">
        <v>1060</v>
      </c>
      <c r="C722" s="221">
        <f t="shared" si="22"/>
        <v>7</v>
      </c>
      <c r="D722" s="221">
        <v>63507000</v>
      </c>
      <c r="F722" s="221" t="s">
        <v>754</v>
      </c>
      <c r="G722" s="222">
        <v>21577204.649999999</v>
      </c>
      <c r="H722" s="222">
        <v>0</v>
      </c>
      <c r="I722" s="222">
        <f t="shared" si="23"/>
        <v>21577204.649999999</v>
      </c>
    </row>
    <row r="723" spans="1:9" x14ac:dyDescent="0.2">
      <c r="A723" s="221" t="s">
        <v>12</v>
      </c>
      <c r="B723" s="221" t="s">
        <v>1064</v>
      </c>
      <c r="C723" s="221">
        <f t="shared" si="22"/>
        <v>7</v>
      </c>
      <c r="D723" s="221">
        <v>64101000</v>
      </c>
      <c r="F723" s="221" t="s">
        <v>755</v>
      </c>
      <c r="G723" s="222">
        <v>59988513.170000002</v>
      </c>
      <c r="H723" s="222">
        <v>0</v>
      </c>
      <c r="I723" s="222">
        <f t="shared" si="23"/>
        <v>59988513.170000002</v>
      </c>
    </row>
    <row r="724" spans="1:9" x14ac:dyDescent="0.2">
      <c r="A724" s="221" t="s">
        <v>12</v>
      </c>
      <c r="B724" s="221" t="s">
        <v>1065</v>
      </c>
      <c r="C724" s="221">
        <f t="shared" si="22"/>
        <v>7</v>
      </c>
      <c r="D724" s="221">
        <v>64101300</v>
      </c>
      <c r="G724" s="222">
        <v>490252</v>
      </c>
      <c r="H724" s="222">
        <v>0</v>
      </c>
      <c r="I724" s="222">
        <f t="shared" si="23"/>
        <v>490252</v>
      </c>
    </row>
    <row r="725" spans="1:9" x14ac:dyDescent="0.2">
      <c r="A725" s="221" t="s">
        <v>12</v>
      </c>
      <c r="B725" s="221" t="s">
        <v>1066</v>
      </c>
      <c r="C725" s="221">
        <f t="shared" si="22"/>
        <v>7</v>
      </c>
      <c r="D725" s="221">
        <v>64102000</v>
      </c>
      <c r="F725" s="221" t="s">
        <v>550</v>
      </c>
      <c r="G725" s="222">
        <v>597240.19999999995</v>
      </c>
      <c r="H725" s="222">
        <v>0</v>
      </c>
      <c r="I725" s="222">
        <f t="shared" si="23"/>
        <v>597240.19999999995</v>
      </c>
    </row>
    <row r="726" spans="1:9" x14ac:dyDescent="0.2">
      <c r="A726" s="221" t="s">
        <v>12</v>
      </c>
      <c r="B726" s="221" t="s">
        <v>1067</v>
      </c>
      <c r="C726" s="221">
        <f t="shared" si="22"/>
        <v>7</v>
      </c>
      <c r="D726" s="221">
        <v>64103000</v>
      </c>
      <c r="F726" s="221" t="s">
        <v>551</v>
      </c>
      <c r="G726" s="222">
        <v>2085113.4</v>
      </c>
      <c r="H726" s="222">
        <v>0</v>
      </c>
      <c r="I726" s="222">
        <f t="shared" si="23"/>
        <v>2085113.4</v>
      </c>
    </row>
    <row r="727" spans="1:9" x14ac:dyDescent="0.2">
      <c r="A727" s="221" t="s">
        <v>12</v>
      </c>
      <c r="B727" s="221" t="s">
        <v>1069</v>
      </c>
      <c r="C727" s="221">
        <f t="shared" si="22"/>
        <v>7</v>
      </c>
      <c r="D727" s="221">
        <v>64105000</v>
      </c>
      <c r="F727" s="221" t="s">
        <v>552</v>
      </c>
      <c r="G727" s="222">
        <v>157493.04</v>
      </c>
      <c r="H727" s="222">
        <v>0</v>
      </c>
      <c r="I727" s="222">
        <f t="shared" si="23"/>
        <v>157493.04</v>
      </c>
    </row>
    <row r="728" spans="1:9" x14ac:dyDescent="0.2">
      <c r="A728" s="221" t="s">
        <v>12</v>
      </c>
      <c r="B728" s="221" t="s">
        <v>1070</v>
      </c>
      <c r="C728" s="221">
        <f t="shared" si="22"/>
        <v>7</v>
      </c>
      <c r="D728" s="221">
        <v>64180000</v>
      </c>
      <c r="F728" s="221" t="s">
        <v>553</v>
      </c>
      <c r="G728" s="222">
        <v>569631.88</v>
      </c>
      <c r="H728" s="222">
        <v>0</v>
      </c>
      <c r="I728" s="222">
        <f t="shared" si="23"/>
        <v>569631.88</v>
      </c>
    </row>
    <row r="729" spans="1:9" x14ac:dyDescent="0.2">
      <c r="A729" s="221" t="s">
        <v>12</v>
      </c>
      <c r="B729" s="221" t="s">
        <v>4624</v>
      </c>
      <c r="C729" s="221">
        <f t="shared" si="22"/>
        <v>7</v>
      </c>
      <c r="D729" s="221">
        <v>64180000</v>
      </c>
      <c r="G729" s="222">
        <v>264000</v>
      </c>
      <c r="H729" s="222">
        <v>0</v>
      </c>
      <c r="I729" s="222">
        <f t="shared" si="23"/>
        <v>264000</v>
      </c>
    </row>
    <row r="730" spans="1:9" x14ac:dyDescent="0.2">
      <c r="A730" s="221" t="s">
        <v>12</v>
      </c>
      <c r="B730" s="221" t="s">
        <v>1071</v>
      </c>
      <c r="C730" s="221">
        <f t="shared" si="22"/>
        <v>7</v>
      </c>
      <c r="D730" s="221">
        <v>64501000</v>
      </c>
      <c r="F730" s="221" t="s">
        <v>756</v>
      </c>
      <c r="G730" s="222">
        <v>8339373.3499999996</v>
      </c>
      <c r="H730" s="222">
        <v>0</v>
      </c>
      <c r="I730" s="222">
        <f t="shared" si="23"/>
        <v>8339373.3499999996</v>
      </c>
    </row>
    <row r="731" spans="1:9" x14ac:dyDescent="0.2">
      <c r="A731" s="221" t="s">
        <v>12</v>
      </c>
      <c r="B731" s="221" t="s">
        <v>1072</v>
      </c>
      <c r="C731" s="221">
        <f t="shared" si="22"/>
        <v>7</v>
      </c>
      <c r="D731" s="221">
        <v>64502000</v>
      </c>
      <c r="F731" s="221" t="s">
        <v>555</v>
      </c>
      <c r="G731" s="222">
        <v>3207418.34</v>
      </c>
      <c r="H731" s="222">
        <v>0</v>
      </c>
      <c r="I731" s="222">
        <f t="shared" si="23"/>
        <v>3207418.34</v>
      </c>
    </row>
    <row r="732" spans="1:9" x14ac:dyDescent="0.2">
      <c r="A732" s="221" t="s">
        <v>12</v>
      </c>
      <c r="B732" s="221" t="s">
        <v>4658</v>
      </c>
      <c r="C732" s="221">
        <f t="shared" si="22"/>
        <v>7</v>
      </c>
      <c r="D732" s="221">
        <v>64505000</v>
      </c>
      <c r="F732" s="221" t="s">
        <v>2160</v>
      </c>
      <c r="G732" s="222">
        <v>641490.26</v>
      </c>
      <c r="H732" s="222">
        <v>0</v>
      </c>
      <c r="I732" s="222">
        <f t="shared" si="23"/>
        <v>641490.26</v>
      </c>
    </row>
    <row r="733" spans="1:9" x14ac:dyDescent="0.2">
      <c r="A733" s="221" t="s">
        <v>12</v>
      </c>
      <c r="B733" s="221" t="s">
        <v>1079</v>
      </c>
      <c r="C733" s="221">
        <f t="shared" si="22"/>
        <v>7</v>
      </c>
      <c r="D733" s="221">
        <v>65100000</v>
      </c>
      <c r="F733" s="221" t="s">
        <v>760</v>
      </c>
      <c r="G733" s="222">
        <v>6112794.8899999997</v>
      </c>
      <c r="H733" s="222">
        <v>0</v>
      </c>
      <c r="I733" s="222">
        <f t="shared" si="23"/>
        <v>6112794.8899999997</v>
      </c>
    </row>
    <row r="734" spans="1:9" x14ac:dyDescent="0.2">
      <c r="A734" s="221" t="s">
        <v>12</v>
      </c>
      <c r="B734" s="221" t="s">
        <v>1085</v>
      </c>
      <c r="C734" s="221">
        <f t="shared" si="22"/>
        <v>7</v>
      </c>
      <c r="D734" s="221">
        <v>65700000</v>
      </c>
      <c r="F734" s="221" t="s">
        <v>765</v>
      </c>
      <c r="G734" s="222">
        <v>22192330.190000001</v>
      </c>
      <c r="H734" s="222">
        <v>0</v>
      </c>
      <c r="I734" s="222">
        <f t="shared" si="23"/>
        <v>22192330.190000001</v>
      </c>
    </row>
    <row r="735" spans="1:9" x14ac:dyDescent="0.2">
      <c r="A735" s="221" t="s">
        <v>12</v>
      </c>
      <c r="B735" s="221" t="s">
        <v>1087</v>
      </c>
      <c r="C735" s="221">
        <f t="shared" si="22"/>
        <v>7</v>
      </c>
      <c r="D735" s="221">
        <v>65800000</v>
      </c>
      <c r="F735" s="221" t="s">
        <v>764</v>
      </c>
      <c r="G735" s="222">
        <v>16268727.460000001</v>
      </c>
      <c r="H735" s="222">
        <v>0</v>
      </c>
      <c r="I735" s="222">
        <f t="shared" si="23"/>
        <v>16268727.460000001</v>
      </c>
    </row>
    <row r="736" spans="1:9" s="226" customFormat="1" x14ac:dyDescent="0.2">
      <c r="A736" s="221" t="s">
        <v>12</v>
      </c>
      <c r="B736" s="221" t="s">
        <v>1089</v>
      </c>
      <c r="C736" s="221">
        <f t="shared" si="22"/>
        <v>7</v>
      </c>
      <c r="D736" s="221">
        <v>66102000</v>
      </c>
      <c r="E736" s="221"/>
      <c r="F736" s="221"/>
      <c r="G736" s="222">
        <v>222488.79</v>
      </c>
      <c r="H736" s="222">
        <v>0</v>
      </c>
      <c r="I736" s="222">
        <f t="shared" si="23"/>
        <v>222488.79</v>
      </c>
    </row>
    <row r="737" spans="1:9" x14ac:dyDescent="0.2">
      <c r="A737" s="221" t="s">
        <v>12</v>
      </c>
      <c r="B737" s="221" t="s">
        <v>1093</v>
      </c>
      <c r="C737" s="221">
        <f t="shared" si="22"/>
        <v>7</v>
      </c>
      <c r="D737" s="221">
        <v>66600000</v>
      </c>
      <c r="F737" s="221" t="s">
        <v>770</v>
      </c>
      <c r="G737" s="222">
        <v>1074005.3400000001</v>
      </c>
      <c r="H737" s="222">
        <v>0</v>
      </c>
      <c r="I737" s="222">
        <f t="shared" si="23"/>
        <v>1074005.3400000001</v>
      </c>
    </row>
    <row r="738" spans="1:9" x14ac:dyDescent="0.2">
      <c r="A738" s="221" t="s">
        <v>12</v>
      </c>
      <c r="B738" s="221" t="s">
        <v>1095</v>
      </c>
      <c r="C738" s="221">
        <f t="shared" si="22"/>
        <v>7</v>
      </c>
      <c r="D738" s="221">
        <v>68112000</v>
      </c>
      <c r="F738" s="221" t="s">
        <v>772</v>
      </c>
      <c r="G738" s="222">
        <v>5405357.1893817196</v>
      </c>
      <c r="H738" s="222">
        <v>0</v>
      </c>
      <c r="I738" s="222">
        <f t="shared" si="23"/>
        <v>5405357.1893817196</v>
      </c>
    </row>
    <row r="739" spans="1:9" x14ac:dyDescent="0.2">
      <c r="A739" s="221" t="s">
        <v>12</v>
      </c>
      <c r="B739" s="221" t="s">
        <v>4659</v>
      </c>
      <c r="C739" s="221">
        <f t="shared" si="22"/>
        <v>7</v>
      </c>
      <c r="D739" s="221">
        <v>69500000</v>
      </c>
      <c r="F739" s="221" t="s">
        <v>2743</v>
      </c>
      <c r="G739" s="222">
        <v>118408848.92411</v>
      </c>
      <c r="H739" s="222">
        <v>0</v>
      </c>
      <c r="I739" s="222">
        <f t="shared" si="23"/>
        <v>118408848.92411</v>
      </c>
    </row>
    <row r="740" spans="1:9" x14ac:dyDescent="0.2">
      <c r="A740" s="221" t="s">
        <v>12</v>
      </c>
      <c r="B740" s="221" t="s">
        <v>1102</v>
      </c>
      <c r="C740" s="221">
        <f t="shared" si="22"/>
        <v>7</v>
      </c>
      <c r="D740" s="221">
        <v>70710000</v>
      </c>
      <c r="F740" s="221" t="s">
        <v>775</v>
      </c>
      <c r="G740" s="222">
        <v>0</v>
      </c>
      <c r="H740" s="222">
        <v>3218387726.9099998</v>
      </c>
      <c r="I740" s="222">
        <f t="shared" si="23"/>
        <v>-3218387726.9099998</v>
      </c>
    </row>
    <row r="741" spans="1:9" x14ac:dyDescent="0.2">
      <c r="A741" s="221" t="s">
        <v>12</v>
      </c>
      <c r="B741" s="221" t="s">
        <v>1103</v>
      </c>
      <c r="C741" s="221">
        <f t="shared" si="22"/>
        <v>7</v>
      </c>
      <c r="D741" s="221">
        <v>70720000</v>
      </c>
      <c r="F741" s="221" t="s">
        <v>776</v>
      </c>
      <c r="G741" s="222">
        <v>0</v>
      </c>
      <c r="H741" s="222">
        <v>86400</v>
      </c>
      <c r="I741" s="222">
        <f t="shared" si="23"/>
        <v>-86400</v>
      </c>
    </row>
    <row r="742" spans="1:9" x14ac:dyDescent="0.2">
      <c r="A742" s="221" t="s">
        <v>12</v>
      </c>
      <c r="B742" s="221" t="s">
        <v>1110</v>
      </c>
      <c r="C742" s="221">
        <f t="shared" si="22"/>
        <v>7</v>
      </c>
      <c r="D742" s="221">
        <v>75800000</v>
      </c>
      <c r="F742" s="221" t="s">
        <v>783</v>
      </c>
      <c r="G742" s="222">
        <v>0</v>
      </c>
      <c r="H742" s="222">
        <v>116433143.05</v>
      </c>
      <c r="I742" s="222">
        <f t="shared" si="23"/>
        <v>-116433143.05</v>
      </c>
    </row>
    <row r="743" spans="1:9" x14ac:dyDescent="0.2">
      <c r="A743" s="221" t="s">
        <v>12</v>
      </c>
      <c r="B743" s="221" t="s">
        <v>1111</v>
      </c>
      <c r="C743" s="221">
        <f t="shared" si="22"/>
        <v>7</v>
      </c>
      <c r="D743" s="221">
        <v>75810000</v>
      </c>
      <c r="F743" s="221" t="s">
        <v>573</v>
      </c>
      <c r="G743" s="222">
        <v>0</v>
      </c>
      <c r="H743" s="222">
        <v>990000</v>
      </c>
      <c r="I743" s="222">
        <f t="shared" si="23"/>
        <v>-990000</v>
      </c>
    </row>
    <row r="744" spans="1:9" x14ac:dyDescent="0.2">
      <c r="A744" s="221" t="s">
        <v>12</v>
      </c>
      <c r="B744" s="221" t="s">
        <v>1113</v>
      </c>
      <c r="C744" s="221">
        <f t="shared" si="22"/>
        <v>7</v>
      </c>
      <c r="D744" s="221">
        <v>76500000</v>
      </c>
      <c r="F744" s="221" t="s">
        <v>785</v>
      </c>
      <c r="G744" s="222">
        <v>0</v>
      </c>
      <c r="H744" s="222">
        <v>1720696.19</v>
      </c>
      <c r="I744" s="222">
        <f t="shared" si="23"/>
        <v>-1720696.19</v>
      </c>
    </row>
    <row r="745" spans="1:9" x14ac:dyDescent="0.2">
      <c r="A745" s="221" t="s">
        <v>13</v>
      </c>
      <c r="B745" s="225">
        <v>1010000</v>
      </c>
      <c r="C745" s="221">
        <f t="shared" si="22"/>
        <v>7</v>
      </c>
      <c r="D745" s="221">
        <v>10100000</v>
      </c>
      <c r="F745" s="221" t="s">
        <v>581</v>
      </c>
      <c r="G745" s="222">
        <v>0</v>
      </c>
      <c r="H745" s="222">
        <v>3980000000</v>
      </c>
      <c r="I745" s="222">
        <f t="shared" si="23"/>
        <v>-3980000000</v>
      </c>
    </row>
    <row r="746" spans="1:9" x14ac:dyDescent="0.2">
      <c r="A746" s="221" t="s">
        <v>13</v>
      </c>
      <c r="B746" s="225">
        <v>1061000</v>
      </c>
      <c r="C746" s="221">
        <f t="shared" si="22"/>
        <v>7</v>
      </c>
      <c r="D746" s="221">
        <v>10610000</v>
      </c>
      <c r="F746" s="221" t="s">
        <v>582</v>
      </c>
      <c r="G746" s="222">
        <v>0</v>
      </c>
      <c r="H746" s="222">
        <v>398000000</v>
      </c>
      <c r="I746" s="222">
        <f t="shared" si="23"/>
        <v>-398000000</v>
      </c>
    </row>
    <row r="747" spans="1:9" x14ac:dyDescent="0.2">
      <c r="A747" s="221" t="s">
        <v>13</v>
      </c>
      <c r="B747" s="225">
        <v>1100000</v>
      </c>
      <c r="C747" s="221">
        <f t="shared" si="22"/>
        <v>7</v>
      </c>
      <c r="D747" s="221">
        <v>11000000</v>
      </c>
      <c r="F747" s="221" t="s">
        <v>584</v>
      </c>
      <c r="G747" s="222">
        <v>0</v>
      </c>
      <c r="H747" s="222">
        <v>25871629025.419998</v>
      </c>
      <c r="I747" s="222">
        <f t="shared" si="23"/>
        <v>-25871629025.419998</v>
      </c>
    </row>
    <row r="748" spans="1:9" x14ac:dyDescent="0.2">
      <c r="A748" s="221" t="s">
        <v>13</v>
      </c>
      <c r="B748" s="225">
        <v>1620000</v>
      </c>
      <c r="C748" s="221">
        <f t="shared" si="22"/>
        <v>7</v>
      </c>
      <c r="D748" s="221">
        <v>16200000</v>
      </c>
      <c r="F748" s="221" t="s">
        <v>246</v>
      </c>
      <c r="G748" s="222">
        <v>0</v>
      </c>
      <c r="H748" s="222">
        <v>1651978542.49948</v>
      </c>
      <c r="I748" s="222">
        <f t="shared" si="23"/>
        <v>-1651978542.49948</v>
      </c>
    </row>
    <row r="749" spans="1:9" x14ac:dyDescent="0.2">
      <c r="A749" s="221" t="s">
        <v>13</v>
      </c>
      <c r="B749" s="225">
        <v>1642000</v>
      </c>
      <c r="C749" s="221">
        <f t="shared" si="22"/>
        <v>7</v>
      </c>
      <c r="D749" s="221">
        <v>16420000</v>
      </c>
      <c r="F749" s="221" t="s">
        <v>245</v>
      </c>
      <c r="G749" s="222">
        <v>0</v>
      </c>
      <c r="H749" s="222">
        <v>3661633407.6049399</v>
      </c>
      <c r="I749" s="222">
        <f t="shared" si="23"/>
        <v>-3661633407.6049399</v>
      </c>
    </row>
    <row r="750" spans="1:9" x14ac:dyDescent="0.2">
      <c r="A750" s="221" t="s">
        <v>13</v>
      </c>
      <c r="B750" s="225">
        <v>1644000</v>
      </c>
      <c r="C750" s="221">
        <f t="shared" si="22"/>
        <v>7</v>
      </c>
      <c r="D750" s="221">
        <v>16440000</v>
      </c>
      <c r="F750" s="221" t="s">
        <v>3429</v>
      </c>
      <c r="G750" s="222">
        <v>0</v>
      </c>
      <c r="H750" s="222">
        <v>131286462.71277501</v>
      </c>
      <c r="I750" s="222">
        <f t="shared" si="23"/>
        <v>-131286462.71277501</v>
      </c>
    </row>
    <row r="751" spans="1:9" x14ac:dyDescent="0.2">
      <c r="A751" s="221" t="s">
        <v>13</v>
      </c>
      <c r="B751" s="225">
        <v>1645000</v>
      </c>
      <c r="C751" s="221">
        <f t="shared" si="22"/>
        <v>7</v>
      </c>
      <c r="D751" s="221">
        <v>16440000</v>
      </c>
      <c r="F751" s="221" t="s">
        <v>2174</v>
      </c>
      <c r="G751" s="222">
        <v>0</v>
      </c>
      <c r="H751" s="222">
        <v>1280569111.85025</v>
      </c>
      <c r="I751" s="222">
        <f t="shared" si="23"/>
        <v>-1280569111.85025</v>
      </c>
    </row>
    <row r="752" spans="1:9" x14ac:dyDescent="0.2">
      <c r="A752" s="221" t="s">
        <v>13</v>
      </c>
      <c r="B752" s="225">
        <v>1650000</v>
      </c>
      <c r="C752" s="221">
        <f t="shared" si="22"/>
        <v>7</v>
      </c>
      <c r="D752" s="221">
        <v>16500000</v>
      </c>
      <c r="F752" s="221" t="s">
        <v>797</v>
      </c>
      <c r="G752" s="222">
        <v>0</v>
      </c>
      <c r="H752" s="222">
        <v>2530211049.12532</v>
      </c>
      <c r="I752" s="222">
        <f t="shared" si="23"/>
        <v>-2530211049.12532</v>
      </c>
    </row>
    <row r="753" spans="1:9" x14ac:dyDescent="0.2">
      <c r="A753" s="221" t="s">
        <v>13</v>
      </c>
      <c r="B753" s="225">
        <v>2040000</v>
      </c>
      <c r="C753" s="221">
        <f t="shared" si="22"/>
        <v>7</v>
      </c>
      <c r="D753" s="221">
        <v>20400000</v>
      </c>
      <c r="F753" s="221" t="s">
        <v>588</v>
      </c>
      <c r="G753" s="222">
        <v>21223664.359999999</v>
      </c>
      <c r="H753" s="222">
        <v>0</v>
      </c>
      <c r="I753" s="222">
        <f t="shared" si="23"/>
        <v>21223664.359999999</v>
      </c>
    </row>
    <row r="754" spans="1:9" x14ac:dyDescent="0.2">
      <c r="A754" s="221" t="s">
        <v>13</v>
      </c>
      <c r="B754" s="225">
        <v>2050000</v>
      </c>
      <c r="C754" s="221">
        <f t="shared" si="22"/>
        <v>7</v>
      </c>
      <c r="D754" s="221">
        <v>20500000</v>
      </c>
      <c r="F754" s="221" t="s">
        <v>801</v>
      </c>
      <c r="G754" s="222">
        <v>6174624.8099999996</v>
      </c>
      <c r="H754" s="222">
        <v>0</v>
      </c>
      <c r="I754" s="222">
        <f t="shared" si="23"/>
        <v>6174624.8099999996</v>
      </c>
    </row>
    <row r="755" spans="1:9" x14ac:dyDescent="0.2">
      <c r="A755" s="221" t="s">
        <v>13</v>
      </c>
      <c r="B755" s="225">
        <v>2110000</v>
      </c>
      <c r="C755" s="221">
        <f t="shared" si="22"/>
        <v>7</v>
      </c>
      <c r="D755" s="221">
        <v>21100000</v>
      </c>
      <c r="F755" s="221" t="s">
        <v>803</v>
      </c>
      <c r="G755" s="222">
        <v>256800000</v>
      </c>
      <c r="H755" s="222">
        <v>0</v>
      </c>
      <c r="I755" s="222">
        <f t="shared" si="23"/>
        <v>256800000</v>
      </c>
    </row>
    <row r="756" spans="1:9" x14ac:dyDescent="0.2">
      <c r="A756" s="221" t="s">
        <v>13</v>
      </c>
      <c r="B756" s="225">
        <v>2120000</v>
      </c>
      <c r="C756" s="221">
        <f t="shared" si="22"/>
        <v>7</v>
      </c>
      <c r="D756" s="221">
        <v>21200000</v>
      </c>
      <c r="F756" s="221" t="s">
        <v>590</v>
      </c>
      <c r="G756" s="222">
        <v>335848587.44999999</v>
      </c>
      <c r="H756" s="222">
        <v>0</v>
      </c>
      <c r="I756" s="222">
        <f t="shared" si="23"/>
        <v>335848587.44999999</v>
      </c>
    </row>
    <row r="757" spans="1:9" x14ac:dyDescent="0.2">
      <c r="A757" s="221" t="s">
        <v>13</v>
      </c>
      <c r="B757" s="225">
        <v>2130000</v>
      </c>
      <c r="C757" s="221">
        <f t="shared" si="22"/>
        <v>7</v>
      </c>
      <c r="D757" s="221">
        <v>21300000</v>
      </c>
      <c r="F757" s="221" t="s">
        <v>591</v>
      </c>
      <c r="G757" s="222">
        <v>12172733619.85</v>
      </c>
      <c r="H757" s="222">
        <v>0</v>
      </c>
      <c r="I757" s="222">
        <f t="shared" si="23"/>
        <v>12172733619.85</v>
      </c>
    </row>
    <row r="758" spans="1:9" x14ac:dyDescent="0.2">
      <c r="A758" s="221" t="s">
        <v>13</v>
      </c>
      <c r="B758" s="225">
        <v>2150000</v>
      </c>
      <c r="C758" s="221">
        <f t="shared" si="22"/>
        <v>7</v>
      </c>
      <c r="D758" s="221">
        <v>21500000</v>
      </c>
      <c r="F758" s="221" t="s">
        <v>592</v>
      </c>
      <c r="G758" s="222">
        <v>94238265.260000005</v>
      </c>
      <c r="H758" s="222">
        <v>0</v>
      </c>
      <c r="I758" s="222">
        <f t="shared" si="23"/>
        <v>94238265.260000005</v>
      </c>
    </row>
    <row r="759" spans="1:9" x14ac:dyDescent="0.2">
      <c r="A759" s="221" t="s">
        <v>13</v>
      </c>
      <c r="B759" s="225">
        <v>2152000</v>
      </c>
      <c r="C759" s="221">
        <f t="shared" si="22"/>
        <v>7</v>
      </c>
      <c r="D759" s="221">
        <v>21520000</v>
      </c>
      <c r="F759" s="221" t="s">
        <v>254</v>
      </c>
      <c r="G759" s="222">
        <v>17308000</v>
      </c>
      <c r="H759" s="222">
        <v>0</v>
      </c>
      <c r="I759" s="222">
        <f t="shared" si="23"/>
        <v>17308000</v>
      </c>
    </row>
    <row r="760" spans="1:9" x14ac:dyDescent="0.2">
      <c r="A760" s="221" t="s">
        <v>13</v>
      </c>
      <c r="B760" s="225">
        <v>2153000</v>
      </c>
      <c r="C760" s="221">
        <f t="shared" si="22"/>
        <v>7</v>
      </c>
      <c r="D760" s="221">
        <v>21530000</v>
      </c>
      <c r="F760" s="221" t="s">
        <v>258</v>
      </c>
      <c r="G760" s="222">
        <v>604974909.87</v>
      </c>
      <c r="H760" s="222">
        <v>0</v>
      </c>
      <c r="I760" s="222">
        <f t="shared" si="23"/>
        <v>604974909.87</v>
      </c>
    </row>
    <row r="761" spans="1:9" x14ac:dyDescent="0.2">
      <c r="A761" s="221" t="s">
        <v>13</v>
      </c>
      <c r="B761" s="225">
        <v>2181000</v>
      </c>
      <c r="C761" s="221">
        <f t="shared" si="22"/>
        <v>7</v>
      </c>
      <c r="D761" s="221">
        <v>21810000</v>
      </c>
      <c r="F761" s="221" t="s">
        <v>260</v>
      </c>
      <c r="G761" s="222">
        <v>15939219989.75</v>
      </c>
      <c r="H761" s="222">
        <v>0</v>
      </c>
      <c r="I761" s="222">
        <f t="shared" si="23"/>
        <v>15939219989.75</v>
      </c>
    </row>
    <row r="762" spans="1:9" x14ac:dyDescent="0.2">
      <c r="A762" s="221" t="s">
        <v>13</v>
      </c>
      <c r="B762" s="225">
        <v>2182000</v>
      </c>
      <c r="C762" s="221">
        <f t="shared" si="22"/>
        <v>7</v>
      </c>
      <c r="D762" s="221">
        <v>21820000</v>
      </c>
      <c r="F762" s="221" t="s">
        <v>52</v>
      </c>
      <c r="G762" s="222">
        <v>116207000.5</v>
      </c>
      <c r="H762" s="222">
        <v>0</v>
      </c>
      <c r="I762" s="222">
        <f t="shared" si="23"/>
        <v>116207000.5</v>
      </c>
    </row>
    <row r="763" spans="1:9" x14ac:dyDescent="0.2">
      <c r="A763" s="221" t="s">
        <v>13</v>
      </c>
      <c r="B763" s="225">
        <v>2183000</v>
      </c>
      <c r="C763" s="221">
        <f t="shared" si="22"/>
        <v>7</v>
      </c>
      <c r="D763" s="221">
        <v>21830000</v>
      </c>
      <c r="F763" s="221" t="s">
        <v>596</v>
      </c>
      <c r="G763" s="222">
        <v>448683757.94</v>
      </c>
      <c r="H763" s="222">
        <v>0</v>
      </c>
      <c r="I763" s="222">
        <f t="shared" si="23"/>
        <v>448683757.94</v>
      </c>
    </row>
    <row r="764" spans="1:9" x14ac:dyDescent="0.2">
      <c r="A764" s="221" t="s">
        <v>13</v>
      </c>
      <c r="B764" s="225">
        <v>2184000</v>
      </c>
      <c r="C764" s="221">
        <f t="shared" si="22"/>
        <v>7</v>
      </c>
      <c r="D764" s="221">
        <v>21840000</v>
      </c>
      <c r="F764" s="221" t="s">
        <v>597</v>
      </c>
      <c r="G764" s="222">
        <v>139776763.37</v>
      </c>
      <c r="H764" s="222">
        <v>0</v>
      </c>
      <c r="I764" s="222">
        <f t="shared" si="23"/>
        <v>139776763.37</v>
      </c>
    </row>
    <row r="765" spans="1:9" x14ac:dyDescent="0.2">
      <c r="A765" s="221" t="s">
        <v>13</v>
      </c>
      <c r="B765" s="225">
        <v>2185000</v>
      </c>
      <c r="C765" s="221">
        <f t="shared" si="22"/>
        <v>7</v>
      </c>
      <c r="D765" s="221">
        <v>21850000</v>
      </c>
      <c r="F765" s="221" t="s">
        <v>264</v>
      </c>
      <c r="G765" s="222">
        <v>1195000</v>
      </c>
      <c r="H765" s="222">
        <v>0</v>
      </c>
      <c r="I765" s="222">
        <f t="shared" si="23"/>
        <v>1195000</v>
      </c>
    </row>
    <row r="766" spans="1:9" x14ac:dyDescent="0.2">
      <c r="A766" s="221" t="s">
        <v>13</v>
      </c>
      <c r="B766" s="225">
        <v>2300000</v>
      </c>
      <c r="C766" s="221">
        <f t="shared" si="22"/>
        <v>7</v>
      </c>
      <c r="D766" s="221">
        <v>23000000</v>
      </c>
      <c r="F766" s="221" t="s">
        <v>266</v>
      </c>
      <c r="G766" s="222">
        <v>1701253210.49</v>
      </c>
      <c r="H766" s="222">
        <v>0</v>
      </c>
      <c r="I766" s="222">
        <f t="shared" si="23"/>
        <v>1701253210.49</v>
      </c>
    </row>
    <row r="767" spans="1:9" x14ac:dyDescent="0.2">
      <c r="A767" s="221" t="s">
        <v>13</v>
      </c>
      <c r="B767" s="225">
        <v>2610000</v>
      </c>
      <c r="C767" s="221">
        <f t="shared" si="22"/>
        <v>7</v>
      </c>
      <c r="D767" s="221">
        <v>26100000</v>
      </c>
      <c r="F767" s="221" t="s">
        <v>598</v>
      </c>
      <c r="G767" s="222">
        <v>1119000000</v>
      </c>
      <c r="H767" s="222">
        <v>0</v>
      </c>
      <c r="I767" s="222">
        <f t="shared" si="23"/>
        <v>1119000000</v>
      </c>
    </row>
    <row r="768" spans="1:9" x14ac:dyDescent="0.2">
      <c r="A768" s="221" t="s">
        <v>13</v>
      </c>
      <c r="B768" s="225">
        <v>2750000</v>
      </c>
      <c r="C768" s="221">
        <f t="shared" si="22"/>
        <v>7</v>
      </c>
      <c r="D768" s="221">
        <v>27500000</v>
      </c>
      <c r="F768" s="221" t="s">
        <v>599</v>
      </c>
      <c r="G768" s="222">
        <v>370242313.60000002</v>
      </c>
      <c r="H768" s="222">
        <v>0</v>
      </c>
      <c r="I768" s="222">
        <f t="shared" si="23"/>
        <v>370242313.60000002</v>
      </c>
    </row>
    <row r="769" spans="1:9" x14ac:dyDescent="0.2">
      <c r="A769" s="221" t="s">
        <v>13</v>
      </c>
      <c r="B769" s="225">
        <v>2804000</v>
      </c>
      <c r="C769" s="221">
        <f t="shared" si="22"/>
        <v>7</v>
      </c>
      <c r="D769" s="221">
        <v>28040000</v>
      </c>
      <c r="F769" s="221" t="s">
        <v>600</v>
      </c>
      <c r="G769" s="222">
        <v>0</v>
      </c>
      <c r="H769" s="222">
        <v>21223664.350000001</v>
      </c>
      <c r="I769" s="222">
        <f t="shared" si="23"/>
        <v>-21223664.350000001</v>
      </c>
    </row>
    <row r="770" spans="1:9" x14ac:dyDescent="0.2">
      <c r="A770" s="221" t="s">
        <v>13</v>
      </c>
      <c r="B770" s="225">
        <v>2805000</v>
      </c>
      <c r="C770" s="221">
        <f t="shared" ref="C770:C833" si="24">+LEN(B:B)</f>
        <v>7</v>
      </c>
      <c r="D770" s="221">
        <v>28050000</v>
      </c>
      <c r="F770" s="221" t="s">
        <v>819</v>
      </c>
      <c r="G770" s="222">
        <v>0</v>
      </c>
      <c r="H770" s="222">
        <v>6174624.7999999998</v>
      </c>
      <c r="I770" s="222">
        <f t="shared" ref="I770:I833" si="25">+G:G-H:H</f>
        <v>-6174624.7999999998</v>
      </c>
    </row>
    <row r="771" spans="1:9" x14ac:dyDescent="0.2">
      <c r="A771" s="221" t="s">
        <v>13</v>
      </c>
      <c r="B771" s="225">
        <v>2812000</v>
      </c>
      <c r="C771" s="221">
        <f t="shared" si="24"/>
        <v>7</v>
      </c>
      <c r="D771" s="221">
        <v>28120000</v>
      </c>
      <c r="F771" s="221" t="s">
        <v>602</v>
      </c>
      <c r="G771" s="222">
        <v>0</v>
      </c>
      <c r="H771" s="222">
        <v>127151503.62</v>
      </c>
      <c r="I771" s="222">
        <f t="shared" si="25"/>
        <v>-127151503.62</v>
      </c>
    </row>
    <row r="772" spans="1:9" x14ac:dyDescent="0.2">
      <c r="A772" s="221" t="s">
        <v>13</v>
      </c>
      <c r="B772" s="225">
        <v>2813000</v>
      </c>
      <c r="C772" s="221">
        <f t="shared" si="24"/>
        <v>7</v>
      </c>
      <c r="D772" s="221">
        <v>28130000</v>
      </c>
      <c r="F772" s="221" t="s">
        <v>603</v>
      </c>
      <c r="G772" s="222">
        <v>0</v>
      </c>
      <c r="H772" s="222">
        <v>2522600879.73</v>
      </c>
      <c r="I772" s="222">
        <f t="shared" si="25"/>
        <v>-2522600879.73</v>
      </c>
    </row>
    <row r="773" spans="1:9" x14ac:dyDescent="0.2">
      <c r="A773" s="221" t="s">
        <v>13</v>
      </c>
      <c r="B773" s="225">
        <v>2815000</v>
      </c>
      <c r="C773" s="221">
        <f t="shared" si="24"/>
        <v>7</v>
      </c>
      <c r="D773" s="221">
        <v>28150000</v>
      </c>
      <c r="F773" s="221" t="s">
        <v>604</v>
      </c>
      <c r="G773" s="222">
        <v>0</v>
      </c>
      <c r="H773" s="222">
        <v>66969430.990000002</v>
      </c>
      <c r="I773" s="222">
        <f t="shared" si="25"/>
        <v>-66969430.990000002</v>
      </c>
    </row>
    <row r="774" spans="1:9" x14ac:dyDescent="0.2">
      <c r="A774" s="221" t="s">
        <v>13</v>
      </c>
      <c r="B774" s="225">
        <v>2815200</v>
      </c>
      <c r="C774" s="221">
        <f t="shared" si="24"/>
        <v>7</v>
      </c>
      <c r="D774" s="221">
        <v>28152000</v>
      </c>
      <c r="F774" s="221" t="s">
        <v>270</v>
      </c>
      <c r="G774" s="222">
        <v>0</v>
      </c>
      <c r="H774" s="222">
        <v>5623986.1100000003</v>
      </c>
      <c r="I774" s="222">
        <f t="shared" si="25"/>
        <v>-5623986.1100000003</v>
      </c>
    </row>
    <row r="775" spans="1:9" x14ac:dyDescent="0.2">
      <c r="A775" s="221" t="s">
        <v>13</v>
      </c>
      <c r="B775" s="225">
        <v>2815300</v>
      </c>
      <c r="C775" s="221">
        <f t="shared" si="24"/>
        <v>7</v>
      </c>
      <c r="D775" s="221">
        <v>28153000</v>
      </c>
      <c r="F775" s="221" t="s">
        <v>275</v>
      </c>
      <c r="G775" s="222">
        <v>0</v>
      </c>
      <c r="H775" s="222">
        <v>256291274.84</v>
      </c>
      <c r="I775" s="222">
        <f t="shared" si="25"/>
        <v>-256291274.84</v>
      </c>
    </row>
    <row r="776" spans="1:9" x14ac:dyDescent="0.2">
      <c r="A776" s="221" t="s">
        <v>13</v>
      </c>
      <c r="B776" s="225">
        <v>2818100</v>
      </c>
      <c r="C776" s="221">
        <f t="shared" si="24"/>
        <v>7</v>
      </c>
      <c r="D776" s="221">
        <v>28181000</v>
      </c>
      <c r="F776" s="221" t="s">
        <v>276</v>
      </c>
      <c r="G776" s="222">
        <v>0</v>
      </c>
      <c r="H776" s="222">
        <v>6852626038.6400003</v>
      </c>
      <c r="I776" s="222">
        <f t="shared" si="25"/>
        <v>-6852626038.6400003</v>
      </c>
    </row>
    <row r="777" spans="1:9" x14ac:dyDescent="0.2">
      <c r="A777" s="221" t="s">
        <v>13</v>
      </c>
      <c r="B777" s="225">
        <v>2818200</v>
      </c>
      <c r="C777" s="221">
        <f t="shared" si="24"/>
        <v>7</v>
      </c>
      <c r="D777" s="221">
        <v>28182000</v>
      </c>
      <c r="F777" s="221" t="s">
        <v>607</v>
      </c>
      <c r="G777" s="222">
        <v>0</v>
      </c>
      <c r="H777" s="222">
        <v>46842050.329999998</v>
      </c>
      <c r="I777" s="222">
        <f t="shared" si="25"/>
        <v>-46842050.329999998</v>
      </c>
    </row>
    <row r="778" spans="1:9" x14ac:dyDescent="0.2">
      <c r="A778" s="221" t="s">
        <v>13</v>
      </c>
      <c r="B778" s="225">
        <v>2818300</v>
      </c>
      <c r="C778" s="221">
        <f t="shared" si="24"/>
        <v>7</v>
      </c>
      <c r="D778" s="221">
        <v>28183000</v>
      </c>
      <c r="F778" s="221" t="s">
        <v>610</v>
      </c>
      <c r="G778" s="222">
        <v>0</v>
      </c>
      <c r="H778" s="222">
        <v>365401010.57133001</v>
      </c>
      <c r="I778" s="222">
        <f t="shared" si="25"/>
        <v>-365401010.57133001</v>
      </c>
    </row>
    <row r="779" spans="1:9" x14ac:dyDescent="0.2">
      <c r="A779" s="221" t="s">
        <v>13</v>
      </c>
      <c r="B779" s="225">
        <v>2818400</v>
      </c>
      <c r="C779" s="221">
        <f t="shared" si="24"/>
        <v>7</v>
      </c>
      <c r="D779" s="221">
        <v>28184000</v>
      </c>
      <c r="F779" s="221" t="s">
        <v>608</v>
      </c>
      <c r="G779" s="222">
        <v>0</v>
      </c>
      <c r="H779" s="222">
        <v>88411236.488670394</v>
      </c>
      <c r="I779" s="222">
        <f t="shared" si="25"/>
        <v>-88411236.488670394</v>
      </c>
    </row>
    <row r="780" spans="1:9" x14ac:dyDescent="0.2">
      <c r="A780" s="221" t="s">
        <v>13</v>
      </c>
      <c r="B780" s="225">
        <v>2818500</v>
      </c>
      <c r="C780" s="221">
        <f t="shared" si="24"/>
        <v>7</v>
      </c>
      <c r="D780" s="221">
        <v>28185000</v>
      </c>
      <c r="F780" s="221" t="s">
        <v>279</v>
      </c>
      <c r="G780" s="222">
        <v>0</v>
      </c>
      <c r="H780" s="222">
        <v>1145208.33</v>
      </c>
      <c r="I780" s="222">
        <f t="shared" si="25"/>
        <v>-1145208.33</v>
      </c>
    </row>
    <row r="781" spans="1:9" x14ac:dyDescent="0.2">
      <c r="A781" s="221" t="s">
        <v>13</v>
      </c>
      <c r="B781" s="225">
        <v>3100000</v>
      </c>
      <c r="C781" s="221">
        <f t="shared" si="24"/>
        <v>7</v>
      </c>
      <c r="D781" s="221">
        <v>31000000</v>
      </c>
      <c r="F781" s="221" t="s">
        <v>611</v>
      </c>
      <c r="G781" s="222">
        <v>17857975356</v>
      </c>
      <c r="H781" s="222">
        <v>0</v>
      </c>
      <c r="I781" s="222">
        <f t="shared" si="25"/>
        <v>17857975356</v>
      </c>
    </row>
    <row r="782" spans="1:9" x14ac:dyDescent="0.2">
      <c r="A782" s="221" t="s">
        <v>13</v>
      </c>
      <c r="B782" s="225">
        <v>3550000</v>
      </c>
      <c r="C782" s="221">
        <f t="shared" si="24"/>
        <v>7</v>
      </c>
      <c r="D782" s="221">
        <v>35500000</v>
      </c>
      <c r="F782" s="221" t="s">
        <v>612</v>
      </c>
      <c r="G782" s="222">
        <v>1351785695.77</v>
      </c>
      <c r="H782" s="222">
        <v>0</v>
      </c>
      <c r="I782" s="222">
        <f t="shared" si="25"/>
        <v>1351785695.77</v>
      </c>
    </row>
    <row r="783" spans="1:9" x14ac:dyDescent="0.2">
      <c r="A783" s="221" t="s">
        <v>13</v>
      </c>
      <c r="B783" s="225">
        <v>3800000</v>
      </c>
      <c r="C783" s="221">
        <f t="shared" si="24"/>
        <v>7</v>
      </c>
      <c r="D783" s="221">
        <v>38000000</v>
      </c>
      <c r="F783" s="221" t="s">
        <v>616</v>
      </c>
      <c r="G783" s="222">
        <v>2168868184.0100002</v>
      </c>
      <c r="H783" s="222">
        <v>0</v>
      </c>
      <c r="I783" s="222">
        <f t="shared" si="25"/>
        <v>2168868184.0100002</v>
      </c>
    </row>
    <row r="784" spans="1:9" x14ac:dyDescent="0.2">
      <c r="A784" s="221" t="s">
        <v>13</v>
      </c>
      <c r="B784" s="225">
        <v>4011000</v>
      </c>
      <c r="C784" s="221">
        <f t="shared" si="24"/>
        <v>7</v>
      </c>
      <c r="D784" s="221">
        <v>40110000</v>
      </c>
      <c r="F784" s="221" t="s">
        <v>619</v>
      </c>
      <c r="G784" s="222">
        <v>0</v>
      </c>
      <c r="H784" s="222">
        <v>6837541088.8199997</v>
      </c>
      <c r="I784" s="222">
        <f t="shared" si="25"/>
        <v>-6837541088.8199997</v>
      </c>
    </row>
    <row r="785" spans="1:9" x14ac:dyDescent="0.2">
      <c r="A785" s="221" t="s">
        <v>13</v>
      </c>
      <c r="B785" s="225">
        <v>4012000</v>
      </c>
      <c r="C785" s="221">
        <f t="shared" si="24"/>
        <v>7</v>
      </c>
      <c r="D785" s="221">
        <v>40120000</v>
      </c>
      <c r="F785" s="221" t="s">
        <v>620</v>
      </c>
      <c r="G785" s="222">
        <v>0</v>
      </c>
      <c r="H785" s="222">
        <v>2921895557.6100001</v>
      </c>
      <c r="I785" s="222">
        <f t="shared" si="25"/>
        <v>-2921895557.6100001</v>
      </c>
    </row>
    <row r="786" spans="1:9" x14ac:dyDescent="0.2">
      <c r="A786" s="221" t="s">
        <v>13</v>
      </c>
      <c r="B786" s="225">
        <v>4031000</v>
      </c>
      <c r="C786" s="221">
        <f t="shared" si="24"/>
        <v>7</v>
      </c>
      <c r="D786" s="221">
        <v>40310000</v>
      </c>
      <c r="F786" s="221" t="s">
        <v>621</v>
      </c>
      <c r="G786" s="222">
        <v>0</v>
      </c>
      <c r="H786" s="222">
        <v>116495325</v>
      </c>
      <c r="I786" s="222">
        <f t="shared" si="25"/>
        <v>-116495325</v>
      </c>
    </row>
    <row r="787" spans="1:9" x14ac:dyDescent="0.2">
      <c r="A787" s="221" t="s">
        <v>13</v>
      </c>
      <c r="B787" s="225">
        <v>4032000</v>
      </c>
      <c r="C787" s="221">
        <f t="shared" si="24"/>
        <v>7</v>
      </c>
      <c r="D787" s="221">
        <v>40320000</v>
      </c>
      <c r="F787" s="221" t="s">
        <v>288</v>
      </c>
      <c r="G787" s="222">
        <v>0</v>
      </c>
      <c r="H787" s="222">
        <v>200000000</v>
      </c>
      <c r="I787" s="222">
        <f t="shared" si="25"/>
        <v>-200000000</v>
      </c>
    </row>
    <row r="788" spans="1:9" x14ac:dyDescent="0.2">
      <c r="A788" s="221" t="s">
        <v>13</v>
      </c>
      <c r="B788" s="225">
        <v>4033000</v>
      </c>
      <c r="C788" s="221">
        <f t="shared" si="24"/>
        <v>7</v>
      </c>
      <c r="D788" s="221">
        <v>40330000</v>
      </c>
      <c r="F788" s="221" t="s">
        <v>289</v>
      </c>
      <c r="G788" s="222">
        <v>0</v>
      </c>
      <c r="H788" s="222">
        <v>202581449</v>
      </c>
      <c r="I788" s="222">
        <f t="shared" si="25"/>
        <v>-202581449</v>
      </c>
    </row>
    <row r="789" spans="1:9" x14ac:dyDescent="0.2">
      <c r="A789" s="221" t="s">
        <v>13</v>
      </c>
      <c r="B789" s="225">
        <v>4081000</v>
      </c>
      <c r="C789" s="221">
        <f t="shared" si="24"/>
        <v>7</v>
      </c>
      <c r="D789" s="221">
        <v>40810000</v>
      </c>
      <c r="F789" s="221" t="s">
        <v>622</v>
      </c>
      <c r="G789" s="222">
        <v>0</v>
      </c>
      <c r="H789" s="222">
        <v>113612534.83</v>
      </c>
      <c r="I789" s="222">
        <f t="shared" si="25"/>
        <v>-113612534.83</v>
      </c>
    </row>
    <row r="790" spans="1:9" x14ac:dyDescent="0.2">
      <c r="A790" s="221" t="s">
        <v>13</v>
      </c>
      <c r="B790" s="225">
        <v>4091000</v>
      </c>
      <c r="C790" s="221">
        <f t="shared" si="24"/>
        <v>7</v>
      </c>
      <c r="D790" s="221">
        <v>40910000</v>
      </c>
      <c r="F790" s="221" t="s">
        <v>285</v>
      </c>
      <c r="G790" s="222">
        <v>1763155809.5699999</v>
      </c>
      <c r="H790" s="222">
        <v>0</v>
      </c>
      <c r="I790" s="222">
        <f t="shared" si="25"/>
        <v>1763155809.5699999</v>
      </c>
    </row>
    <row r="791" spans="1:9" x14ac:dyDescent="0.2">
      <c r="A791" s="221" t="s">
        <v>13</v>
      </c>
      <c r="B791" s="225">
        <v>4092000</v>
      </c>
      <c r="C791" s="221">
        <f t="shared" si="24"/>
        <v>7</v>
      </c>
      <c r="D791" s="221">
        <v>40920000</v>
      </c>
      <c r="F791" s="221" t="s">
        <v>287</v>
      </c>
      <c r="G791" s="222">
        <v>2170814098.4699998</v>
      </c>
      <c r="H791" s="222">
        <v>0</v>
      </c>
      <c r="I791" s="222">
        <f t="shared" si="25"/>
        <v>2170814098.4699998</v>
      </c>
    </row>
    <row r="792" spans="1:9" x14ac:dyDescent="0.2">
      <c r="A792" s="221" t="s">
        <v>13</v>
      </c>
      <c r="B792" s="225">
        <v>4111000</v>
      </c>
      <c r="C792" s="221">
        <f t="shared" si="24"/>
        <v>7</v>
      </c>
      <c r="D792" s="221">
        <v>41110000</v>
      </c>
      <c r="F792" s="221" t="s">
        <v>297</v>
      </c>
      <c r="G792" s="222">
        <v>13553182646.57</v>
      </c>
      <c r="H792" s="222">
        <v>0</v>
      </c>
      <c r="I792" s="222">
        <f t="shared" si="25"/>
        <v>13553182646.57</v>
      </c>
    </row>
    <row r="793" spans="1:9" x14ac:dyDescent="0.2">
      <c r="A793" s="221" t="s">
        <v>13</v>
      </c>
      <c r="B793" s="225">
        <v>4130000</v>
      </c>
      <c r="C793" s="221">
        <f t="shared" si="24"/>
        <v>7</v>
      </c>
      <c r="D793" s="221">
        <v>41300000</v>
      </c>
      <c r="F793" s="221" t="s">
        <v>290</v>
      </c>
      <c r="G793" s="222">
        <v>125604531</v>
      </c>
      <c r="H793" s="222">
        <v>0</v>
      </c>
      <c r="I793" s="222">
        <f t="shared" si="25"/>
        <v>125604531</v>
      </c>
    </row>
    <row r="794" spans="1:9" x14ac:dyDescent="0.2">
      <c r="A794" s="221" t="s">
        <v>13</v>
      </c>
      <c r="B794" s="225">
        <v>4160000</v>
      </c>
      <c r="C794" s="221">
        <f t="shared" si="24"/>
        <v>7</v>
      </c>
      <c r="D794" s="221">
        <v>41600000</v>
      </c>
      <c r="F794" s="221" t="s">
        <v>291</v>
      </c>
      <c r="G794" s="222">
        <v>1946595575.51</v>
      </c>
      <c r="H794" s="222">
        <v>0</v>
      </c>
      <c r="I794" s="222">
        <f t="shared" si="25"/>
        <v>1946595575.51</v>
      </c>
    </row>
    <row r="795" spans="1:9" x14ac:dyDescent="0.2">
      <c r="A795" s="221" t="s">
        <v>13</v>
      </c>
      <c r="B795" s="225">
        <v>4181000</v>
      </c>
      <c r="C795" s="221">
        <f t="shared" si="24"/>
        <v>7</v>
      </c>
      <c r="D795" s="221">
        <v>41810000</v>
      </c>
      <c r="F795" s="221" t="s">
        <v>624</v>
      </c>
      <c r="G795" s="222">
        <v>589237300</v>
      </c>
      <c r="H795" s="222">
        <v>0</v>
      </c>
      <c r="I795" s="222">
        <f t="shared" si="25"/>
        <v>589237300</v>
      </c>
    </row>
    <row r="796" spans="1:9" x14ac:dyDescent="0.2">
      <c r="A796" s="221" t="s">
        <v>13</v>
      </c>
      <c r="B796" s="225">
        <v>4190000</v>
      </c>
      <c r="C796" s="221">
        <f t="shared" si="24"/>
        <v>7</v>
      </c>
      <c r="D796" s="221">
        <v>41900000</v>
      </c>
      <c r="F796" s="221" t="s">
        <v>293</v>
      </c>
      <c r="G796" s="222">
        <v>0</v>
      </c>
      <c r="H796" s="222">
        <v>1000857501.34</v>
      </c>
      <c r="I796" s="222">
        <f t="shared" si="25"/>
        <v>-1000857501.34</v>
      </c>
    </row>
    <row r="797" spans="1:9" x14ac:dyDescent="0.2">
      <c r="A797" s="221" t="s">
        <v>13</v>
      </c>
      <c r="B797" s="225">
        <v>4198000</v>
      </c>
      <c r="C797" s="221">
        <f t="shared" si="24"/>
        <v>7</v>
      </c>
      <c r="D797" s="221">
        <v>41980000</v>
      </c>
      <c r="F797" s="221" t="s">
        <v>295</v>
      </c>
      <c r="G797" s="222">
        <v>0</v>
      </c>
      <c r="H797" s="222">
        <v>5462650</v>
      </c>
      <c r="I797" s="222">
        <f t="shared" si="25"/>
        <v>-5462650</v>
      </c>
    </row>
    <row r="798" spans="1:9" x14ac:dyDescent="0.2">
      <c r="A798" s="221" t="s">
        <v>13</v>
      </c>
      <c r="B798" s="225">
        <v>4210000</v>
      </c>
      <c r="C798" s="221">
        <f t="shared" si="24"/>
        <v>7</v>
      </c>
      <c r="D798" s="221">
        <v>42100000</v>
      </c>
      <c r="F798" s="221" t="s">
        <v>303</v>
      </c>
      <c r="G798" s="222">
        <v>0</v>
      </c>
      <c r="H798" s="222">
        <v>6701389.8799999999</v>
      </c>
      <c r="I798" s="222">
        <f t="shared" si="25"/>
        <v>-6701389.8799999999</v>
      </c>
    </row>
    <row r="799" spans="1:9" x14ac:dyDescent="0.2">
      <c r="A799" s="221" t="s">
        <v>13</v>
      </c>
      <c r="B799" s="225">
        <v>4251000</v>
      </c>
      <c r="C799" s="221">
        <f t="shared" si="24"/>
        <v>7</v>
      </c>
      <c r="D799" s="221">
        <v>42510000</v>
      </c>
      <c r="F799" s="221" t="s">
        <v>306</v>
      </c>
      <c r="G799" s="222">
        <v>155000</v>
      </c>
      <c r="H799" s="222">
        <v>0</v>
      </c>
      <c r="I799" s="222">
        <f t="shared" si="25"/>
        <v>155000</v>
      </c>
    </row>
    <row r="800" spans="1:9" x14ac:dyDescent="0.2">
      <c r="A800" s="221" t="s">
        <v>13</v>
      </c>
      <c r="B800" s="225">
        <v>4252000</v>
      </c>
      <c r="C800" s="221">
        <f t="shared" si="24"/>
        <v>7</v>
      </c>
      <c r="D800" s="221">
        <v>42520000</v>
      </c>
      <c r="F800" s="221" t="s">
        <v>298</v>
      </c>
      <c r="G800" s="222">
        <v>4275265.4000000004</v>
      </c>
      <c r="H800" s="222">
        <v>0</v>
      </c>
      <c r="I800" s="222">
        <f t="shared" si="25"/>
        <v>4275265.4000000004</v>
      </c>
    </row>
    <row r="801" spans="1:9" x14ac:dyDescent="0.2">
      <c r="A801" s="221" t="s">
        <v>13</v>
      </c>
      <c r="B801" s="225">
        <v>4254000</v>
      </c>
      <c r="C801" s="221">
        <f t="shared" si="24"/>
        <v>7</v>
      </c>
      <c r="D801" s="221">
        <v>42540000</v>
      </c>
      <c r="F801" s="221" t="s">
        <v>309</v>
      </c>
      <c r="G801" s="222">
        <v>42002.53</v>
      </c>
      <c r="H801" s="222">
        <v>0</v>
      </c>
      <c r="I801" s="222">
        <f t="shared" si="25"/>
        <v>42002.53</v>
      </c>
    </row>
    <row r="802" spans="1:9" x14ac:dyDescent="0.2">
      <c r="A802" s="221" t="s">
        <v>13</v>
      </c>
      <c r="B802" s="225">
        <v>4280000</v>
      </c>
      <c r="C802" s="221">
        <f t="shared" si="24"/>
        <v>7</v>
      </c>
      <c r="D802" s="221">
        <v>42800000</v>
      </c>
      <c r="F802" s="221" t="s">
        <v>626</v>
      </c>
      <c r="G802" s="222">
        <v>0</v>
      </c>
      <c r="H802" s="222">
        <v>281988866.25999999</v>
      </c>
      <c r="I802" s="222">
        <f t="shared" si="25"/>
        <v>-281988866.25999999</v>
      </c>
    </row>
    <row r="803" spans="1:9" x14ac:dyDescent="0.2">
      <c r="A803" s="221" t="s">
        <v>13</v>
      </c>
      <c r="B803" s="225">
        <v>4310000</v>
      </c>
      <c r="C803" s="221">
        <f t="shared" si="24"/>
        <v>7</v>
      </c>
      <c r="D803" s="221">
        <v>43100000</v>
      </c>
      <c r="F803" s="221" t="s">
        <v>627</v>
      </c>
      <c r="G803" s="222">
        <v>0</v>
      </c>
      <c r="H803" s="222">
        <v>68829091.099999994</v>
      </c>
      <c r="I803" s="222">
        <f t="shared" si="25"/>
        <v>-68829091.099999994</v>
      </c>
    </row>
    <row r="804" spans="1:9" x14ac:dyDescent="0.2">
      <c r="A804" s="221" t="s">
        <v>13</v>
      </c>
      <c r="B804" s="225">
        <v>4311000</v>
      </c>
      <c r="C804" s="221">
        <f t="shared" si="24"/>
        <v>7</v>
      </c>
      <c r="D804" s="221">
        <v>43110000</v>
      </c>
      <c r="F804" s="221" t="s">
        <v>628</v>
      </c>
      <c r="G804" s="222">
        <v>0</v>
      </c>
      <c r="H804" s="222">
        <v>2309300</v>
      </c>
      <c r="I804" s="222">
        <f t="shared" si="25"/>
        <v>-2309300</v>
      </c>
    </row>
    <row r="805" spans="1:9" x14ac:dyDescent="0.2">
      <c r="A805" s="221" t="s">
        <v>13</v>
      </c>
      <c r="B805" s="225">
        <v>4320000</v>
      </c>
      <c r="C805" s="221">
        <f t="shared" si="24"/>
        <v>7</v>
      </c>
      <c r="D805" s="221">
        <v>43200000</v>
      </c>
      <c r="F805" s="221" t="s">
        <v>79</v>
      </c>
      <c r="G805" s="222">
        <v>0</v>
      </c>
      <c r="H805" s="222">
        <v>27987055.559999999</v>
      </c>
      <c r="I805" s="222">
        <f t="shared" si="25"/>
        <v>-27987055.559999999</v>
      </c>
    </row>
    <row r="806" spans="1:9" x14ac:dyDescent="0.2">
      <c r="A806" s="221" t="s">
        <v>13</v>
      </c>
      <c r="B806" s="225">
        <v>4322000</v>
      </c>
      <c r="C806" s="221">
        <f t="shared" si="24"/>
        <v>7</v>
      </c>
      <c r="D806" s="221">
        <v>43220000</v>
      </c>
      <c r="F806" s="221" t="s">
        <v>629</v>
      </c>
      <c r="G806" s="222">
        <v>0</v>
      </c>
      <c r="H806" s="222">
        <v>629230.92000000004</v>
      </c>
      <c r="I806" s="222">
        <f t="shared" si="25"/>
        <v>-629230.92000000004</v>
      </c>
    </row>
    <row r="807" spans="1:9" x14ac:dyDescent="0.2">
      <c r="A807" s="221" t="s">
        <v>13</v>
      </c>
      <c r="B807" s="225">
        <v>4330000</v>
      </c>
      <c r="C807" s="221">
        <f t="shared" si="24"/>
        <v>7</v>
      </c>
      <c r="D807" s="221">
        <v>43300000</v>
      </c>
      <c r="F807" s="221" t="s">
        <v>80</v>
      </c>
      <c r="G807" s="222">
        <v>0</v>
      </c>
      <c r="H807" s="222">
        <v>4907339.5599999996</v>
      </c>
      <c r="I807" s="222">
        <f t="shared" si="25"/>
        <v>-4907339.5599999996</v>
      </c>
    </row>
    <row r="808" spans="1:9" x14ac:dyDescent="0.2">
      <c r="A808" s="221" t="s">
        <v>13</v>
      </c>
      <c r="B808" s="225">
        <v>4370000</v>
      </c>
      <c r="C808" s="221">
        <f t="shared" si="24"/>
        <v>7</v>
      </c>
      <c r="D808" s="221">
        <v>43500000</v>
      </c>
      <c r="F808" s="221" t="s">
        <v>3705</v>
      </c>
      <c r="G808" s="222">
        <v>0</v>
      </c>
      <c r="H808" s="222">
        <v>881895.42</v>
      </c>
      <c r="I808" s="222">
        <f t="shared" si="25"/>
        <v>-881895.42</v>
      </c>
    </row>
    <row r="809" spans="1:9" x14ac:dyDescent="0.2">
      <c r="A809" s="221" t="s">
        <v>13</v>
      </c>
      <c r="B809" s="225">
        <v>4386000</v>
      </c>
      <c r="C809" s="221">
        <f t="shared" si="24"/>
        <v>7</v>
      </c>
      <c r="D809" s="221">
        <v>43860000</v>
      </c>
      <c r="F809" s="221" t="s">
        <v>631</v>
      </c>
      <c r="G809" s="222">
        <v>0</v>
      </c>
      <c r="H809" s="222">
        <v>25252479.620000001</v>
      </c>
      <c r="I809" s="222">
        <f t="shared" si="25"/>
        <v>-25252479.620000001</v>
      </c>
    </row>
    <row r="810" spans="1:9" x14ac:dyDescent="0.2">
      <c r="A810" s="221" t="s">
        <v>13</v>
      </c>
      <c r="B810" s="225">
        <v>4410000</v>
      </c>
      <c r="C810" s="221">
        <f t="shared" si="24"/>
        <v>7</v>
      </c>
      <c r="D810" s="221">
        <v>44100000</v>
      </c>
      <c r="F810" s="221" t="s">
        <v>632</v>
      </c>
      <c r="G810" s="222">
        <v>0</v>
      </c>
      <c r="H810" s="222">
        <v>33072710</v>
      </c>
      <c r="I810" s="222">
        <f t="shared" si="25"/>
        <v>-33072710</v>
      </c>
    </row>
    <row r="811" spans="1:9" x14ac:dyDescent="0.2">
      <c r="A811" s="221" t="s">
        <v>13</v>
      </c>
      <c r="B811" s="225">
        <v>4430000</v>
      </c>
      <c r="C811" s="221">
        <f t="shared" si="24"/>
        <v>7</v>
      </c>
      <c r="D811" s="221">
        <v>44300000</v>
      </c>
      <c r="F811" s="221" t="s">
        <v>633</v>
      </c>
      <c r="G811" s="222">
        <v>1441533832.2</v>
      </c>
      <c r="H811" s="222">
        <v>0</v>
      </c>
      <c r="I811" s="222">
        <f t="shared" si="25"/>
        <v>1441533832.2</v>
      </c>
    </row>
    <row r="812" spans="1:9" x14ac:dyDescent="0.2">
      <c r="A812" s="221" t="s">
        <v>13</v>
      </c>
      <c r="B812" s="225">
        <v>4440000</v>
      </c>
      <c r="C812" s="221">
        <f t="shared" si="24"/>
        <v>7</v>
      </c>
      <c r="D812" s="221">
        <v>44400000</v>
      </c>
      <c r="F812" s="221" t="s">
        <v>310</v>
      </c>
      <c r="G812" s="222">
        <v>10170784.25</v>
      </c>
      <c r="H812" s="222">
        <v>0</v>
      </c>
      <c r="I812" s="222">
        <f t="shared" si="25"/>
        <v>10170784.25</v>
      </c>
    </row>
    <row r="813" spans="1:9" x14ac:dyDescent="0.2">
      <c r="A813" s="221" t="s">
        <v>13</v>
      </c>
      <c r="B813" s="225">
        <v>4441000</v>
      </c>
      <c r="C813" s="221">
        <f t="shared" si="24"/>
        <v>7</v>
      </c>
      <c r="D813" s="221">
        <v>44410000</v>
      </c>
      <c r="F813" s="221" t="s">
        <v>636</v>
      </c>
      <c r="G813" s="222">
        <v>346497437.31999999</v>
      </c>
      <c r="H813" s="222">
        <v>0</v>
      </c>
      <c r="I813" s="222">
        <f t="shared" si="25"/>
        <v>346497437.31999999</v>
      </c>
    </row>
    <row r="814" spans="1:9" x14ac:dyDescent="0.2">
      <c r="A814" s="221" t="s">
        <v>13</v>
      </c>
      <c r="B814" s="225">
        <v>4442000</v>
      </c>
      <c r="C814" s="221">
        <f t="shared" si="24"/>
        <v>7</v>
      </c>
      <c r="D814" s="221">
        <v>44420000</v>
      </c>
      <c r="F814" s="221" t="s">
        <v>320</v>
      </c>
      <c r="G814" s="222">
        <v>0</v>
      </c>
      <c r="H814" s="222">
        <v>16992522</v>
      </c>
      <c r="I814" s="222">
        <f t="shared" si="25"/>
        <v>-16992522</v>
      </c>
    </row>
    <row r="815" spans="1:9" x14ac:dyDescent="0.2">
      <c r="A815" s="221" t="s">
        <v>13</v>
      </c>
      <c r="B815" s="225">
        <v>4443000</v>
      </c>
      <c r="C815" s="221">
        <f t="shared" si="24"/>
        <v>7</v>
      </c>
      <c r="D815" s="221">
        <v>44430000</v>
      </c>
      <c r="F815" s="221" t="s">
        <v>321</v>
      </c>
      <c r="G815" s="222">
        <v>0</v>
      </c>
      <c r="H815" s="222">
        <v>514052795.55000001</v>
      </c>
      <c r="I815" s="222">
        <f t="shared" si="25"/>
        <v>-514052795.55000001</v>
      </c>
    </row>
    <row r="816" spans="1:9" x14ac:dyDescent="0.2">
      <c r="A816" s="221" t="s">
        <v>13</v>
      </c>
      <c r="B816" s="225">
        <v>4455000</v>
      </c>
      <c r="C816" s="221">
        <f t="shared" si="24"/>
        <v>7</v>
      </c>
      <c r="D816" s="221">
        <v>44550000</v>
      </c>
      <c r="F816" s="221" t="s">
        <v>639</v>
      </c>
      <c r="G816" s="222">
        <v>1232417240.22</v>
      </c>
      <c r="H816" s="222">
        <v>0</v>
      </c>
      <c r="I816" s="222">
        <f t="shared" si="25"/>
        <v>1232417240.22</v>
      </c>
    </row>
    <row r="817" spans="1:9" x14ac:dyDescent="0.2">
      <c r="A817" s="221" t="s">
        <v>13</v>
      </c>
      <c r="B817" s="225">
        <v>4456100</v>
      </c>
      <c r="C817" s="221">
        <f t="shared" si="24"/>
        <v>7</v>
      </c>
      <c r="D817" s="221">
        <v>44561000</v>
      </c>
      <c r="F817" s="221" t="s">
        <v>640</v>
      </c>
      <c r="G817" s="222">
        <v>23693667.510000002</v>
      </c>
      <c r="H817" s="222">
        <v>0</v>
      </c>
      <c r="I817" s="222">
        <f t="shared" si="25"/>
        <v>23693667.510000002</v>
      </c>
    </row>
    <row r="818" spans="1:9" x14ac:dyDescent="0.2">
      <c r="A818" s="221" t="s">
        <v>13</v>
      </c>
      <c r="B818" s="225">
        <v>4456200</v>
      </c>
      <c r="C818" s="221">
        <f t="shared" si="24"/>
        <v>7</v>
      </c>
      <c r="D818" s="221">
        <v>44562000</v>
      </c>
      <c r="F818" s="221" t="s">
        <v>89</v>
      </c>
      <c r="G818" s="222">
        <v>98085963.799999997</v>
      </c>
      <c r="H818" s="222">
        <v>0</v>
      </c>
      <c r="I818" s="222">
        <f t="shared" si="25"/>
        <v>98085963.799999997</v>
      </c>
    </row>
    <row r="819" spans="1:9" x14ac:dyDescent="0.2">
      <c r="A819" s="221" t="s">
        <v>13</v>
      </c>
      <c r="B819" s="225">
        <v>4456300</v>
      </c>
      <c r="C819" s="221">
        <f t="shared" si="24"/>
        <v>7</v>
      </c>
      <c r="D819" s="221">
        <v>44563000</v>
      </c>
      <c r="F819" s="221" t="s">
        <v>90</v>
      </c>
      <c r="G819" s="222">
        <v>2401254</v>
      </c>
      <c r="H819" s="222">
        <v>0</v>
      </c>
      <c r="I819" s="222">
        <f t="shared" si="25"/>
        <v>2401254</v>
      </c>
    </row>
    <row r="820" spans="1:9" x14ac:dyDescent="0.2">
      <c r="A820" s="221" t="s">
        <v>13</v>
      </c>
      <c r="B820" s="225">
        <v>4456400</v>
      </c>
      <c r="C820" s="221">
        <f t="shared" si="24"/>
        <v>7</v>
      </c>
      <c r="D820" s="221">
        <v>44564000</v>
      </c>
      <c r="F820" s="221" t="s">
        <v>91</v>
      </c>
      <c r="G820" s="222">
        <v>365619790.31999999</v>
      </c>
      <c r="H820" s="222">
        <v>0</v>
      </c>
      <c r="I820" s="222">
        <f t="shared" si="25"/>
        <v>365619790.31999999</v>
      </c>
    </row>
    <row r="821" spans="1:9" x14ac:dyDescent="0.2">
      <c r="A821" s="221" t="s">
        <v>13</v>
      </c>
      <c r="B821" s="225">
        <v>4456500</v>
      </c>
      <c r="C821" s="221">
        <f t="shared" si="24"/>
        <v>7</v>
      </c>
      <c r="D821" s="221">
        <v>44565000</v>
      </c>
      <c r="F821" s="221" t="s">
        <v>92</v>
      </c>
      <c r="G821" s="222">
        <v>795390.78</v>
      </c>
      <c r="H821" s="222">
        <v>0</v>
      </c>
      <c r="I821" s="222">
        <f t="shared" si="25"/>
        <v>795390.78</v>
      </c>
    </row>
    <row r="822" spans="1:9" x14ac:dyDescent="0.2">
      <c r="A822" s="221" t="s">
        <v>13</v>
      </c>
      <c r="B822" s="225">
        <v>4457100</v>
      </c>
      <c r="C822" s="221">
        <f t="shared" si="24"/>
        <v>7</v>
      </c>
      <c r="D822" s="221">
        <v>44571000</v>
      </c>
      <c r="F822" s="221" t="s">
        <v>93</v>
      </c>
      <c r="G822" s="222">
        <v>0</v>
      </c>
      <c r="H822" s="222">
        <v>2401254</v>
      </c>
      <c r="I822" s="222">
        <f t="shared" si="25"/>
        <v>-2401254</v>
      </c>
    </row>
    <row r="823" spans="1:9" x14ac:dyDescent="0.2">
      <c r="A823" s="221" t="s">
        <v>13</v>
      </c>
      <c r="B823" s="225">
        <v>4458300</v>
      </c>
      <c r="C823" s="221">
        <f t="shared" si="24"/>
        <v>7</v>
      </c>
      <c r="D823" s="221">
        <v>44583000</v>
      </c>
      <c r="F823" s="221" t="s">
        <v>329</v>
      </c>
      <c r="G823" s="222">
        <v>0</v>
      </c>
      <c r="H823" s="222">
        <v>12003652.01</v>
      </c>
      <c r="I823" s="222">
        <f t="shared" si="25"/>
        <v>-12003652.01</v>
      </c>
    </row>
    <row r="824" spans="1:9" x14ac:dyDescent="0.2">
      <c r="A824" s="221" t="s">
        <v>13</v>
      </c>
      <c r="B824" s="225">
        <v>4551100</v>
      </c>
      <c r="C824" s="221">
        <f t="shared" si="24"/>
        <v>7</v>
      </c>
      <c r="D824" s="221">
        <v>45511000</v>
      </c>
      <c r="F824" s="221" t="s">
        <v>330</v>
      </c>
      <c r="G824" s="222">
        <v>0</v>
      </c>
      <c r="H824" s="222">
        <v>34568676.579999998</v>
      </c>
      <c r="I824" s="222">
        <f t="shared" si="25"/>
        <v>-34568676.579999998</v>
      </c>
    </row>
    <row r="825" spans="1:9" x14ac:dyDescent="0.2">
      <c r="A825" s="221" t="s">
        <v>13</v>
      </c>
      <c r="B825" s="225">
        <v>4551400</v>
      </c>
      <c r="C825" s="221">
        <f t="shared" si="24"/>
        <v>7</v>
      </c>
      <c r="D825" s="221">
        <v>45514000</v>
      </c>
      <c r="F825" s="221" t="s">
        <v>331</v>
      </c>
      <c r="G825" s="222">
        <v>0</v>
      </c>
      <c r="H825" s="222">
        <v>120272000</v>
      </c>
      <c r="I825" s="222">
        <f t="shared" si="25"/>
        <v>-120272000</v>
      </c>
    </row>
    <row r="826" spans="1:9" x14ac:dyDescent="0.2">
      <c r="A826" s="221" t="s">
        <v>13</v>
      </c>
      <c r="B826" s="225">
        <v>4553000</v>
      </c>
      <c r="C826" s="221">
        <f t="shared" si="24"/>
        <v>7</v>
      </c>
      <c r="D826" s="221">
        <v>45530000</v>
      </c>
      <c r="F826" s="221" t="s">
        <v>21</v>
      </c>
      <c r="G826" s="222">
        <v>1494000000</v>
      </c>
      <c r="H826" s="222">
        <v>0</v>
      </c>
      <c r="I826" s="222">
        <f t="shared" si="25"/>
        <v>1494000000</v>
      </c>
    </row>
    <row r="827" spans="1:9" x14ac:dyDescent="0.2">
      <c r="A827" s="221" t="s">
        <v>13</v>
      </c>
      <c r="B827" s="225">
        <v>4554000</v>
      </c>
      <c r="C827" s="221">
        <f t="shared" si="24"/>
        <v>7</v>
      </c>
      <c r="D827" s="221">
        <v>45540000</v>
      </c>
      <c r="F827" s="221" t="s">
        <v>884</v>
      </c>
      <c r="G827" s="222">
        <v>0</v>
      </c>
      <c r="H827" s="222">
        <v>227800000</v>
      </c>
      <c r="I827" s="222">
        <f t="shared" si="25"/>
        <v>-227800000</v>
      </c>
    </row>
    <row r="828" spans="1:9" x14ac:dyDescent="0.2">
      <c r="A828" s="221" t="s">
        <v>13</v>
      </c>
      <c r="B828" s="225">
        <v>4555000</v>
      </c>
      <c r="C828" s="221">
        <f t="shared" si="24"/>
        <v>7</v>
      </c>
      <c r="D828" s="221">
        <v>45550000</v>
      </c>
      <c r="F828" s="221" t="s">
        <v>886</v>
      </c>
      <c r="G828" s="222">
        <v>0</v>
      </c>
      <c r="H828" s="222">
        <v>2500000</v>
      </c>
      <c r="I828" s="222">
        <f t="shared" si="25"/>
        <v>-2500000</v>
      </c>
    </row>
    <row r="829" spans="1:9" x14ac:dyDescent="0.2">
      <c r="A829" s="221" t="s">
        <v>13</v>
      </c>
      <c r="B829" s="225">
        <v>4660000</v>
      </c>
      <c r="C829" s="221">
        <f t="shared" si="24"/>
        <v>7</v>
      </c>
      <c r="D829" s="221">
        <v>46600000</v>
      </c>
      <c r="F829" s="221" t="s">
        <v>317</v>
      </c>
      <c r="G829" s="222">
        <v>994818.62</v>
      </c>
      <c r="H829" s="222">
        <v>0</v>
      </c>
      <c r="I829" s="222">
        <f t="shared" si="25"/>
        <v>994818.62</v>
      </c>
    </row>
    <row r="830" spans="1:9" x14ac:dyDescent="0.2">
      <c r="A830" s="221" t="s">
        <v>13</v>
      </c>
      <c r="B830" s="225">
        <v>4661000</v>
      </c>
      <c r="C830" s="221">
        <f t="shared" si="24"/>
        <v>7</v>
      </c>
      <c r="D830" s="221">
        <v>46610000</v>
      </c>
      <c r="F830" s="221" t="s">
        <v>651</v>
      </c>
      <c r="G830" s="222">
        <v>716536320.72000003</v>
      </c>
      <c r="H830" s="222">
        <v>0</v>
      </c>
      <c r="I830" s="222">
        <f t="shared" si="25"/>
        <v>716536320.72000003</v>
      </c>
    </row>
    <row r="831" spans="1:9" x14ac:dyDescent="0.2">
      <c r="A831" s="221" t="s">
        <v>13</v>
      </c>
      <c r="B831" s="225">
        <v>4661000</v>
      </c>
      <c r="C831" s="221">
        <f t="shared" si="24"/>
        <v>7</v>
      </c>
      <c r="D831" s="221">
        <v>46610000</v>
      </c>
      <c r="F831" s="221" t="s">
        <v>651</v>
      </c>
      <c r="G831" s="222">
        <v>0</v>
      </c>
      <c r="H831" s="222">
        <v>751256761.58000004</v>
      </c>
      <c r="I831" s="222">
        <f t="shared" si="25"/>
        <v>-751256761.58000004</v>
      </c>
    </row>
    <row r="832" spans="1:9" x14ac:dyDescent="0.2">
      <c r="A832" s="221" t="s">
        <v>13</v>
      </c>
      <c r="B832" s="225">
        <v>4662000</v>
      </c>
      <c r="C832" s="221">
        <f t="shared" si="24"/>
        <v>7</v>
      </c>
      <c r="D832" s="221">
        <v>46620000</v>
      </c>
      <c r="F832" s="221" t="s">
        <v>352</v>
      </c>
      <c r="G832" s="222">
        <v>0</v>
      </c>
      <c r="H832" s="222">
        <v>119194841.23</v>
      </c>
      <c r="I832" s="222">
        <f t="shared" si="25"/>
        <v>-119194841.23</v>
      </c>
    </row>
    <row r="833" spans="1:9" x14ac:dyDescent="0.2">
      <c r="A833" s="221" t="s">
        <v>13</v>
      </c>
      <c r="B833" s="225">
        <v>4670000</v>
      </c>
      <c r="C833" s="221">
        <f t="shared" si="24"/>
        <v>7</v>
      </c>
      <c r="D833" s="221">
        <v>46700000</v>
      </c>
      <c r="F833" s="221" t="s">
        <v>897</v>
      </c>
      <c r="G833" s="222">
        <v>13497616270.290001</v>
      </c>
      <c r="H833" s="222">
        <v>0</v>
      </c>
      <c r="I833" s="222">
        <f t="shared" si="25"/>
        <v>13497616270.290001</v>
      </c>
    </row>
    <row r="834" spans="1:9" x14ac:dyDescent="0.2">
      <c r="A834" s="221" t="s">
        <v>13</v>
      </c>
      <c r="B834" s="225">
        <v>4670000</v>
      </c>
      <c r="C834" s="221">
        <f t="shared" ref="C834:C897" si="26">+LEN(B:B)</f>
        <v>7</v>
      </c>
      <c r="D834" s="221">
        <v>46700000</v>
      </c>
      <c r="F834" s="221" t="s">
        <v>897</v>
      </c>
      <c r="G834" s="222">
        <v>0</v>
      </c>
      <c r="H834" s="222">
        <v>6054908728.5900002</v>
      </c>
      <c r="I834" s="222">
        <f t="shared" ref="I834:I897" si="27">+G:G-H:H</f>
        <v>-6054908728.5900002</v>
      </c>
    </row>
    <row r="835" spans="1:9" x14ac:dyDescent="0.2">
      <c r="A835" s="221" t="s">
        <v>13</v>
      </c>
      <c r="B835" s="225">
        <v>4710000</v>
      </c>
      <c r="C835" s="221">
        <f t="shared" si="26"/>
        <v>7</v>
      </c>
      <c r="D835" s="221">
        <v>47100000</v>
      </c>
      <c r="F835" s="221" t="s">
        <v>384</v>
      </c>
      <c r="G835" s="222">
        <v>0</v>
      </c>
      <c r="H835" s="222">
        <v>1986216.14</v>
      </c>
      <c r="I835" s="222">
        <f t="shared" si="27"/>
        <v>-1986216.14</v>
      </c>
    </row>
    <row r="836" spans="1:9" x14ac:dyDescent="0.2">
      <c r="A836" s="221" t="s">
        <v>13</v>
      </c>
      <c r="B836" s="225">
        <v>4860000</v>
      </c>
      <c r="C836" s="221">
        <f t="shared" si="26"/>
        <v>7</v>
      </c>
      <c r="D836" s="221">
        <v>48600000</v>
      </c>
      <c r="F836" s="221" t="s">
        <v>698</v>
      </c>
      <c r="G836" s="222">
        <v>15313320.199999999</v>
      </c>
      <c r="H836" s="222">
        <v>0</v>
      </c>
      <c r="I836" s="222">
        <f t="shared" si="27"/>
        <v>15313320.199999999</v>
      </c>
    </row>
    <row r="837" spans="1:9" x14ac:dyDescent="0.2">
      <c r="A837" s="221" t="s">
        <v>13</v>
      </c>
      <c r="B837" s="225">
        <v>4870000</v>
      </c>
      <c r="C837" s="221">
        <f t="shared" si="26"/>
        <v>7</v>
      </c>
      <c r="D837" s="221">
        <v>48700000</v>
      </c>
      <c r="F837" s="221" t="s">
        <v>904</v>
      </c>
      <c r="G837" s="222">
        <v>0</v>
      </c>
      <c r="H837" s="222">
        <v>25000000</v>
      </c>
      <c r="I837" s="222">
        <f t="shared" si="27"/>
        <v>-25000000</v>
      </c>
    </row>
    <row r="838" spans="1:9" x14ac:dyDescent="0.2">
      <c r="A838" s="221" t="s">
        <v>13</v>
      </c>
      <c r="B838" s="225">
        <v>4910000</v>
      </c>
      <c r="C838" s="221">
        <f t="shared" si="26"/>
        <v>7</v>
      </c>
      <c r="D838" s="221">
        <v>49100000</v>
      </c>
      <c r="F838" s="221" t="s">
        <v>699</v>
      </c>
      <c r="G838" s="222">
        <v>0</v>
      </c>
      <c r="H838" s="222">
        <v>1973351727.5</v>
      </c>
      <c r="I838" s="222">
        <f t="shared" si="27"/>
        <v>-1973351727.5</v>
      </c>
    </row>
    <row r="839" spans="1:9" x14ac:dyDescent="0.2">
      <c r="A839" s="221" t="s">
        <v>13</v>
      </c>
      <c r="B839" s="225">
        <v>5111000</v>
      </c>
      <c r="C839" s="221">
        <f t="shared" si="26"/>
        <v>7</v>
      </c>
      <c r="D839" s="221">
        <v>51110000</v>
      </c>
      <c r="F839" s="221" t="s">
        <v>701</v>
      </c>
      <c r="G839" s="222">
        <v>2124900</v>
      </c>
      <c r="H839" s="222">
        <v>0</v>
      </c>
      <c r="I839" s="222">
        <f t="shared" si="27"/>
        <v>2124900</v>
      </c>
    </row>
    <row r="840" spans="1:9" x14ac:dyDescent="0.2">
      <c r="A840" s="221" t="s">
        <v>13</v>
      </c>
      <c r="B840" s="225">
        <v>5112211</v>
      </c>
      <c r="C840" s="221">
        <f t="shared" si="26"/>
        <v>7</v>
      </c>
      <c r="D840" s="221">
        <v>51122410</v>
      </c>
      <c r="F840" s="221" t="s">
        <v>388</v>
      </c>
      <c r="G840" s="222">
        <v>135794500</v>
      </c>
      <c r="H840" s="222">
        <v>0</v>
      </c>
      <c r="I840" s="222">
        <f t="shared" si="27"/>
        <v>135794500</v>
      </c>
    </row>
    <row r="841" spans="1:9" x14ac:dyDescent="0.2">
      <c r="A841" s="221" t="s">
        <v>13</v>
      </c>
      <c r="B841" s="225">
        <v>5113000</v>
      </c>
      <c r="C841" s="221">
        <f t="shared" si="26"/>
        <v>7</v>
      </c>
      <c r="D841" s="221">
        <v>51130000</v>
      </c>
      <c r="F841" s="221" t="s">
        <v>393</v>
      </c>
      <c r="G841" s="222">
        <v>2000000</v>
      </c>
      <c r="H841" s="222">
        <v>0</v>
      </c>
      <c r="I841" s="222">
        <f t="shared" si="27"/>
        <v>2000000</v>
      </c>
    </row>
    <row r="842" spans="1:9" x14ac:dyDescent="0.2">
      <c r="A842" s="221" t="s">
        <v>13</v>
      </c>
      <c r="B842" s="225">
        <v>5114000</v>
      </c>
      <c r="C842" s="221">
        <f t="shared" si="26"/>
        <v>7</v>
      </c>
      <c r="D842" s="221">
        <v>51140000</v>
      </c>
      <c r="F842" s="221" t="s">
        <v>395</v>
      </c>
      <c r="G842" s="222">
        <v>0</v>
      </c>
      <c r="H842" s="222">
        <v>297038923.99000001</v>
      </c>
      <c r="I842" s="222">
        <f t="shared" si="27"/>
        <v>-297038923.99000001</v>
      </c>
    </row>
    <row r="843" spans="1:9" x14ac:dyDescent="0.2">
      <c r="A843" s="221" t="s">
        <v>13</v>
      </c>
      <c r="B843" s="225">
        <v>5120100</v>
      </c>
      <c r="C843" s="221">
        <f t="shared" si="26"/>
        <v>7</v>
      </c>
      <c r="D843" s="221">
        <v>51201000</v>
      </c>
      <c r="F843" s="221" t="s">
        <v>341</v>
      </c>
      <c r="G843" s="222">
        <v>131287529</v>
      </c>
      <c r="H843" s="222">
        <v>0</v>
      </c>
      <c r="I843" s="222">
        <f t="shared" si="27"/>
        <v>131287529</v>
      </c>
    </row>
    <row r="844" spans="1:9" x14ac:dyDescent="0.2">
      <c r="A844" s="221" t="s">
        <v>13</v>
      </c>
      <c r="B844" s="225">
        <v>5120200</v>
      </c>
      <c r="C844" s="221">
        <f t="shared" si="26"/>
        <v>7</v>
      </c>
      <c r="D844" s="221">
        <v>51202000</v>
      </c>
      <c r="F844" s="221" t="s">
        <v>400</v>
      </c>
      <c r="G844" s="222">
        <v>45949400</v>
      </c>
      <c r="H844" s="222">
        <v>0</v>
      </c>
      <c r="I844" s="222">
        <f t="shared" si="27"/>
        <v>45949400</v>
      </c>
    </row>
    <row r="845" spans="1:9" x14ac:dyDescent="0.2">
      <c r="A845" s="221" t="s">
        <v>13</v>
      </c>
      <c r="B845" s="225">
        <v>5121100</v>
      </c>
      <c r="C845" s="221">
        <f t="shared" si="26"/>
        <v>7</v>
      </c>
      <c r="D845" s="221">
        <v>51211000</v>
      </c>
      <c r="F845" s="221" t="s">
        <v>708</v>
      </c>
      <c r="G845" s="222">
        <v>0</v>
      </c>
      <c r="H845" s="222">
        <v>874941626.37</v>
      </c>
      <c r="I845" s="222">
        <f t="shared" si="27"/>
        <v>-874941626.37</v>
      </c>
    </row>
    <row r="846" spans="1:9" x14ac:dyDescent="0.2">
      <c r="A846" s="221" t="s">
        <v>13</v>
      </c>
      <c r="B846" s="225">
        <v>5122100</v>
      </c>
      <c r="C846" s="221">
        <f t="shared" si="26"/>
        <v>7</v>
      </c>
      <c r="D846" s="221">
        <v>51221000</v>
      </c>
      <c r="F846" s="221" t="s">
        <v>714</v>
      </c>
      <c r="G846" s="222">
        <v>0</v>
      </c>
      <c r="H846" s="222">
        <v>532967530.99000001</v>
      </c>
      <c r="I846" s="222">
        <f t="shared" si="27"/>
        <v>-532967530.99000001</v>
      </c>
    </row>
    <row r="847" spans="1:9" x14ac:dyDescent="0.2">
      <c r="A847" s="221" t="s">
        <v>13</v>
      </c>
      <c r="B847" s="225">
        <v>5123100</v>
      </c>
      <c r="C847" s="221">
        <f t="shared" si="26"/>
        <v>7</v>
      </c>
      <c r="D847" s="221">
        <v>51231000</v>
      </c>
      <c r="F847" s="221" t="s">
        <v>716</v>
      </c>
      <c r="G847" s="222">
        <v>0</v>
      </c>
      <c r="H847" s="222">
        <v>420631309.54000002</v>
      </c>
      <c r="I847" s="222">
        <f t="shared" si="27"/>
        <v>-420631309.54000002</v>
      </c>
    </row>
    <row r="848" spans="1:9" x14ac:dyDescent="0.2">
      <c r="A848" s="221" t="s">
        <v>13</v>
      </c>
      <c r="B848" s="225">
        <v>5124100</v>
      </c>
      <c r="C848" s="221">
        <f t="shared" si="26"/>
        <v>7</v>
      </c>
      <c r="D848" s="221">
        <v>51241000</v>
      </c>
      <c r="F848" s="221" t="s">
        <v>719</v>
      </c>
      <c r="G848" s="222">
        <v>0</v>
      </c>
      <c r="H848" s="222">
        <v>1338534719.1700001</v>
      </c>
      <c r="I848" s="222">
        <f t="shared" si="27"/>
        <v>-1338534719.1700001</v>
      </c>
    </row>
    <row r="849" spans="1:9" x14ac:dyDescent="0.2">
      <c r="A849" s="221" t="s">
        <v>13</v>
      </c>
      <c r="B849" s="225">
        <v>5124400</v>
      </c>
      <c r="C849" s="221">
        <f t="shared" si="26"/>
        <v>7</v>
      </c>
      <c r="D849" s="221">
        <v>51244000</v>
      </c>
      <c r="F849" s="221" t="s">
        <v>928</v>
      </c>
      <c r="G849" s="222">
        <v>76332121.609999999</v>
      </c>
      <c r="H849" s="222">
        <v>0</v>
      </c>
      <c r="I849" s="222">
        <f t="shared" si="27"/>
        <v>76332121.609999999</v>
      </c>
    </row>
    <row r="850" spans="1:9" x14ac:dyDescent="0.2">
      <c r="A850" s="221" t="s">
        <v>13</v>
      </c>
      <c r="B850" s="225">
        <v>5126000</v>
      </c>
      <c r="C850" s="221">
        <f t="shared" si="26"/>
        <v>7</v>
      </c>
      <c r="D850" s="221">
        <v>51260000</v>
      </c>
      <c r="F850" s="221" t="s">
        <v>930</v>
      </c>
      <c r="G850" s="222">
        <v>22112731.59</v>
      </c>
      <c r="H850" s="222">
        <v>0</v>
      </c>
      <c r="I850" s="222">
        <f t="shared" si="27"/>
        <v>22112731.59</v>
      </c>
    </row>
    <row r="851" spans="1:9" x14ac:dyDescent="0.2">
      <c r="A851" s="221" t="s">
        <v>13</v>
      </c>
      <c r="B851" s="225">
        <v>5126400</v>
      </c>
      <c r="C851" s="221">
        <f t="shared" si="26"/>
        <v>7</v>
      </c>
      <c r="D851" s="221">
        <v>51264000</v>
      </c>
      <c r="F851" s="221" t="s">
        <v>933</v>
      </c>
      <c r="G851" s="222">
        <v>32380850.870000001</v>
      </c>
      <c r="H851" s="222">
        <v>0</v>
      </c>
      <c r="I851" s="222">
        <f t="shared" si="27"/>
        <v>32380850.870000001</v>
      </c>
    </row>
    <row r="852" spans="1:9" x14ac:dyDescent="0.2">
      <c r="A852" s="221" t="s">
        <v>13</v>
      </c>
      <c r="B852" s="225">
        <v>5127000</v>
      </c>
      <c r="C852" s="221">
        <f t="shared" si="26"/>
        <v>7</v>
      </c>
      <c r="D852" s="221">
        <v>51270000</v>
      </c>
      <c r="F852" s="221" t="s">
        <v>934</v>
      </c>
      <c r="G852" s="222">
        <v>6961476.6299999999</v>
      </c>
      <c r="H852" s="222">
        <v>0</v>
      </c>
      <c r="I852" s="222">
        <f t="shared" si="27"/>
        <v>6961476.6299999999</v>
      </c>
    </row>
    <row r="853" spans="1:9" x14ac:dyDescent="0.2">
      <c r="A853" s="221" t="s">
        <v>13</v>
      </c>
      <c r="B853" s="225">
        <v>5180000</v>
      </c>
      <c r="C853" s="221">
        <f t="shared" si="26"/>
        <v>7</v>
      </c>
      <c r="D853" s="221">
        <v>51800000</v>
      </c>
      <c r="F853" s="221" t="s">
        <v>407</v>
      </c>
      <c r="G853" s="222">
        <v>0</v>
      </c>
      <c r="H853" s="222">
        <v>181688133.49000001</v>
      </c>
      <c r="I853" s="222">
        <f t="shared" si="27"/>
        <v>-181688133.49000001</v>
      </c>
    </row>
    <row r="854" spans="1:9" x14ac:dyDescent="0.2">
      <c r="A854" s="221" t="s">
        <v>13</v>
      </c>
      <c r="B854" s="225">
        <v>5191000</v>
      </c>
      <c r="C854" s="221">
        <f t="shared" si="26"/>
        <v>7</v>
      </c>
      <c r="D854" s="221">
        <v>51910000</v>
      </c>
      <c r="F854" s="221" t="s">
        <v>721</v>
      </c>
      <c r="G854" s="222">
        <v>0</v>
      </c>
      <c r="H854" s="222">
        <v>6500000000</v>
      </c>
      <c r="I854" s="222">
        <f t="shared" si="27"/>
        <v>-6500000000</v>
      </c>
    </row>
    <row r="855" spans="1:9" x14ac:dyDescent="0.2">
      <c r="A855" s="221" t="s">
        <v>13</v>
      </c>
      <c r="B855" s="225">
        <v>5192000</v>
      </c>
      <c r="C855" s="221">
        <f t="shared" si="26"/>
        <v>7</v>
      </c>
      <c r="D855" s="221">
        <v>51920000</v>
      </c>
      <c r="F855" s="221" t="s">
        <v>408</v>
      </c>
      <c r="G855" s="222">
        <v>0</v>
      </c>
      <c r="H855" s="222">
        <v>4450000000</v>
      </c>
      <c r="I855" s="222">
        <f t="shared" si="27"/>
        <v>-4450000000</v>
      </c>
    </row>
    <row r="856" spans="1:9" x14ac:dyDescent="0.2">
      <c r="A856" s="221" t="s">
        <v>13</v>
      </c>
      <c r="B856" s="225">
        <v>5194000</v>
      </c>
      <c r="C856" s="221">
        <f t="shared" si="26"/>
        <v>7</v>
      </c>
      <c r="D856" s="221">
        <v>51940000</v>
      </c>
      <c r="F856" s="221" t="s">
        <v>412</v>
      </c>
      <c r="G856" s="222">
        <v>0</v>
      </c>
      <c r="H856" s="222">
        <v>1150000000</v>
      </c>
      <c r="I856" s="222">
        <f t="shared" si="27"/>
        <v>-1150000000</v>
      </c>
    </row>
    <row r="857" spans="1:9" x14ac:dyDescent="0.2">
      <c r="A857" s="221" t="s">
        <v>13</v>
      </c>
      <c r="B857" s="225">
        <v>5195000</v>
      </c>
      <c r="C857" s="221">
        <f t="shared" si="26"/>
        <v>7</v>
      </c>
      <c r="D857" s="221">
        <v>51950000</v>
      </c>
      <c r="F857" s="221" t="s">
        <v>410</v>
      </c>
      <c r="G857" s="222">
        <v>0</v>
      </c>
      <c r="H857" s="222">
        <v>6000000000</v>
      </c>
      <c r="I857" s="222">
        <f t="shared" si="27"/>
        <v>-6000000000</v>
      </c>
    </row>
    <row r="858" spans="1:9" x14ac:dyDescent="0.2">
      <c r="A858" s="221" t="s">
        <v>13</v>
      </c>
      <c r="B858" s="225">
        <v>5311000</v>
      </c>
      <c r="C858" s="221">
        <f t="shared" si="26"/>
        <v>7</v>
      </c>
      <c r="D858" s="221">
        <v>53110000</v>
      </c>
      <c r="F858" s="221" t="s">
        <v>416</v>
      </c>
      <c r="G858" s="222">
        <v>12626900</v>
      </c>
      <c r="H858" s="222">
        <v>0</v>
      </c>
      <c r="I858" s="222">
        <f t="shared" si="27"/>
        <v>12626900</v>
      </c>
    </row>
    <row r="859" spans="1:9" x14ac:dyDescent="0.2">
      <c r="A859" s="221" t="s">
        <v>13</v>
      </c>
      <c r="B859" s="225">
        <v>5330000</v>
      </c>
      <c r="C859" s="221">
        <f t="shared" si="26"/>
        <v>7</v>
      </c>
      <c r="D859" s="221">
        <v>53300000</v>
      </c>
      <c r="F859" s="221" t="s">
        <v>351</v>
      </c>
      <c r="G859" s="222">
        <v>65011300.000009798</v>
      </c>
      <c r="H859" s="222">
        <v>0</v>
      </c>
      <c r="I859" s="222">
        <f t="shared" si="27"/>
        <v>65011300.000009798</v>
      </c>
    </row>
    <row r="860" spans="1:9" x14ac:dyDescent="0.2">
      <c r="A860" s="221" t="s">
        <v>13</v>
      </c>
      <c r="B860" s="225">
        <v>6010300</v>
      </c>
      <c r="C860" s="221">
        <f t="shared" si="26"/>
        <v>7</v>
      </c>
      <c r="D860" s="221">
        <v>60103000</v>
      </c>
      <c r="F860" s="221" t="s">
        <v>356</v>
      </c>
      <c r="G860" s="222">
        <v>1440000</v>
      </c>
      <c r="H860" s="222">
        <v>0</v>
      </c>
      <c r="I860" s="222">
        <f t="shared" si="27"/>
        <v>1440000</v>
      </c>
    </row>
    <row r="861" spans="1:9" x14ac:dyDescent="0.2">
      <c r="A861" s="221" t="s">
        <v>13</v>
      </c>
      <c r="B861" s="225">
        <v>6011000</v>
      </c>
      <c r="C861" s="221">
        <f t="shared" si="26"/>
        <v>7</v>
      </c>
      <c r="D861" s="221">
        <v>60110000</v>
      </c>
      <c r="F861" s="221" t="s">
        <v>360</v>
      </c>
      <c r="G861" s="222">
        <v>40520247717.199997</v>
      </c>
      <c r="H861" s="222">
        <v>0</v>
      </c>
      <c r="I861" s="222">
        <f t="shared" si="27"/>
        <v>40520247717.199997</v>
      </c>
    </row>
    <row r="862" spans="1:9" x14ac:dyDescent="0.2">
      <c r="A862" s="221" t="s">
        <v>13</v>
      </c>
      <c r="B862" s="225">
        <v>6011300</v>
      </c>
      <c r="C862" s="221">
        <f t="shared" si="26"/>
        <v>7</v>
      </c>
      <c r="D862" s="221">
        <v>60110000</v>
      </c>
      <c r="F862" s="221" t="s">
        <v>361</v>
      </c>
      <c r="G862" s="222">
        <v>240000</v>
      </c>
      <c r="H862" s="222">
        <v>0</v>
      </c>
      <c r="I862" s="222">
        <f t="shared" si="27"/>
        <v>240000</v>
      </c>
    </row>
    <row r="863" spans="1:9" x14ac:dyDescent="0.2">
      <c r="A863" s="221" t="s">
        <v>13</v>
      </c>
      <c r="B863" s="225">
        <v>6012000</v>
      </c>
      <c r="C863" s="221">
        <f t="shared" si="26"/>
        <v>7</v>
      </c>
      <c r="D863" s="221">
        <v>60120000</v>
      </c>
      <c r="F863" s="221" t="s">
        <v>355</v>
      </c>
      <c r="G863" s="222">
        <v>16969924143.66</v>
      </c>
      <c r="H863" s="222">
        <v>0</v>
      </c>
      <c r="I863" s="222">
        <f t="shared" si="27"/>
        <v>16969924143.66</v>
      </c>
    </row>
    <row r="864" spans="1:9" x14ac:dyDescent="0.2">
      <c r="A864" s="221" t="s">
        <v>13</v>
      </c>
      <c r="B864" s="225">
        <v>6020100</v>
      </c>
      <c r="C864" s="221">
        <f t="shared" si="26"/>
        <v>7</v>
      </c>
      <c r="D864" s="221">
        <v>60201000</v>
      </c>
      <c r="F864" s="221" t="s">
        <v>430</v>
      </c>
      <c r="G864" s="222">
        <v>1244927793.4000001</v>
      </c>
      <c r="H864" s="222">
        <v>0</v>
      </c>
      <c r="I864" s="222">
        <f t="shared" si="27"/>
        <v>1244927793.4000001</v>
      </c>
    </row>
    <row r="865" spans="1:9" x14ac:dyDescent="0.2">
      <c r="A865" s="221" t="s">
        <v>13</v>
      </c>
      <c r="B865" s="225">
        <v>6020500</v>
      </c>
      <c r="C865" s="221">
        <f t="shared" si="26"/>
        <v>7</v>
      </c>
      <c r="D865" s="221">
        <v>60205000</v>
      </c>
      <c r="F865" s="221" t="s">
        <v>432</v>
      </c>
      <c r="G865" s="222">
        <v>164616.85</v>
      </c>
      <c r="H865" s="222">
        <v>0</v>
      </c>
      <c r="I865" s="222">
        <f t="shared" si="27"/>
        <v>164616.85</v>
      </c>
    </row>
    <row r="866" spans="1:9" x14ac:dyDescent="0.2">
      <c r="A866" s="221" t="s">
        <v>13</v>
      </c>
      <c r="B866" s="225">
        <v>6020530</v>
      </c>
      <c r="C866" s="221">
        <f t="shared" si="26"/>
        <v>7</v>
      </c>
      <c r="D866" s="221">
        <v>60205300</v>
      </c>
      <c r="F866" s="221" t="s">
        <v>367</v>
      </c>
      <c r="G866" s="222">
        <v>45932555.649999999</v>
      </c>
      <c r="H866" s="222">
        <v>0</v>
      </c>
      <c r="I866" s="222">
        <f t="shared" si="27"/>
        <v>45932555.649999999</v>
      </c>
    </row>
    <row r="867" spans="1:9" x14ac:dyDescent="0.2">
      <c r="A867" s="221" t="s">
        <v>13</v>
      </c>
      <c r="B867" s="225">
        <v>6020600</v>
      </c>
      <c r="C867" s="221">
        <f t="shared" si="26"/>
        <v>7</v>
      </c>
      <c r="D867" s="221">
        <v>60206000</v>
      </c>
      <c r="F867" s="221" t="s">
        <v>368</v>
      </c>
      <c r="G867" s="222">
        <v>374369000.81</v>
      </c>
      <c r="H867" s="222">
        <v>0</v>
      </c>
      <c r="I867" s="222">
        <f t="shared" si="27"/>
        <v>374369000.81</v>
      </c>
    </row>
    <row r="868" spans="1:9" x14ac:dyDescent="0.2">
      <c r="A868" s="221" t="s">
        <v>13</v>
      </c>
      <c r="B868" s="225">
        <v>6020900</v>
      </c>
      <c r="C868" s="221">
        <f t="shared" si="26"/>
        <v>7</v>
      </c>
      <c r="D868" s="221">
        <v>60209000</v>
      </c>
      <c r="F868" s="221" t="s">
        <v>372</v>
      </c>
      <c r="G868" s="222">
        <v>7210565</v>
      </c>
      <c r="H868" s="222">
        <v>0</v>
      </c>
      <c r="I868" s="222">
        <f t="shared" si="27"/>
        <v>7210565</v>
      </c>
    </row>
    <row r="869" spans="1:9" x14ac:dyDescent="0.2">
      <c r="A869" s="221" t="s">
        <v>13</v>
      </c>
      <c r="B869" s="225">
        <v>6031000</v>
      </c>
      <c r="C869" s="221">
        <f t="shared" si="26"/>
        <v>7</v>
      </c>
      <c r="D869" s="221">
        <v>60310000</v>
      </c>
      <c r="F869" s="221" t="s">
        <v>373</v>
      </c>
      <c r="G869" s="222">
        <v>4296254217</v>
      </c>
      <c r="H869" s="222">
        <v>0</v>
      </c>
      <c r="I869" s="222">
        <f t="shared" si="27"/>
        <v>4296254217</v>
      </c>
    </row>
    <row r="870" spans="1:9" x14ac:dyDescent="0.2">
      <c r="A870" s="221" t="s">
        <v>13</v>
      </c>
      <c r="B870" s="225">
        <v>6038000</v>
      </c>
      <c r="C870" s="221">
        <f t="shared" si="26"/>
        <v>7</v>
      </c>
      <c r="D870" s="221">
        <v>60380000</v>
      </c>
      <c r="F870" s="221" t="s">
        <v>727</v>
      </c>
      <c r="G870" s="222">
        <v>1002066780.16</v>
      </c>
      <c r="H870" s="222">
        <v>0</v>
      </c>
      <c r="I870" s="222">
        <f t="shared" si="27"/>
        <v>1002066780.16</v>
      </c>
    </row>
    <row r="871" spans="1:9" x14ac:dyDescent="0.2">
      <c r="A871" s="221" t="s">
        <v>13</v>
      </c>
      <c r="B871" s="225">
        <v>6060800</v>
      </c>
      <c r="C871" s="221">
        <f t="shared" si="26"/>
        <v>7</v>
      </c>
      <c r="D871" s="221">
        <v>60608000</v>
      </c>
      <c r="F871" s="221" t="s">
        <v>170</v>
      </c>
      <c r="G871" s="222">
        <v>11684500</v>
      </c>
      <c r="H871" s="222">
        <v>0</v>
      </c>
      <c r="I871" s="222">
        <f t="shared" si="27"/>
        <v>11684500</v>
      </c>
    </row>
    <row r="872" spans="1:9" x14ac:dyDescent="0.2">
      <c r="A872" s="221" t="s">
        <v>13</v>
      </c>
      <c r="B872" s="225">
        <v>6061000</v>
      </c>
      <c r="C872" s="221">
        <f t="shared" si="26"/>
        <v>7</v>
      </c>
      <c r="D872" s="221">
        <v>60610000</v>
      </c>
      <c r="F872" s="221" t="s">
        <v>442</v>
      </c>
      <c r="G872" s="222">
        <v>760036786.99000001</v>
      </c>
      <c r="H872" s="222">
        <v>0</v>
      </c>
      <c r="I872" s="222">
        <f t="shared" si="27"/>
        <v>760036786.99000001</v>
      </c>
    </row>
    <row r="873" spans="1:9" x14ac:dyDescent="0.2">
      <c r="A873" s="221" t="s">
        <v>13</v>
      </c>
      <c r="B873" s="225">
        <v>6062000</v>
      </c>
      <c r="C873" s="221">
        <f t="shared" si="26"/>
        <v>7</v>
      </c>
      <c r="D873" s="221">
        <v>60620000</v>
      </c>
      <c r="F873" s="221" t="s">
        <v>378</v>
      </c>
      <c r="G873" s="222">
        <v>64984494.909999996</v>
      </c>
      <c r="H873" s="222">
        <v>0</v>
      </c>
      <c r="I873" s="222">
        <f t="shared" si="27"/>
        <v>64984494.909999996</v>
      </c>
    </row>
    <row r="874" spans="1:9" x14ac:dyDescent="0.2">
      <c r="A874" s="221" t="s">
        <v>13</v>
      </c>
      <c r="B874" s="225">
        <v>6063000</v>
      </c>
      <c r="C874" s="221">
        <f t="shared" si="26"/>
        <v>7</v>
      </c>
      <c r="D874" s="221">
        <v>60630000</v>
      </c>
      <c r="F874" s="221" t="s">
        <v>380</v>
      </c>
      <c r="G874" s="222">
        <v>16283626</v>
      </c>
      <c r="H874" s="222">
        <v>0</v>
      </c>
      <c r="I874" s="222">
        <f t="shared" si="27"/>
        <v>16283626</v>
      </c>
    </row>
    <row r="875" spans="1:9" x14ac:dyDescent="0.2">
      <c r="A875" s="221" t="s">
        <v>13</v>
      </c>
      <c r="B875" s="225">
        <v>6064000</v>
      </c>
      <c r="C875" s="221">
        <f t="shared" si="26"/>
        <v>7</v>
      </c>
      <c r="D875" s="221">
        <v>60640000</v>
      </c>
      <c r="F875" s="221" t="s">
        <v>382</v>
      </c>
      <c r="G875" s="222">
        <v>45735616.840000004</v>
      </c>
      <c r="H875" s="222">
        <v>0</v>
      </c>
      <c r="I875" s="222">
        <f t="shared" si="27"/>
        <v>45735616.840000004</v>
      </c>
    </row>
    <row r="876" spans="1:9" x14ac:dyDescent="0.2">
      <c r="A876" s="221" t="s">
        <v>13</v>
      </c>
      <c r="B876" s="225">
        <v>6064100</v>
      </c>
      <c r="C876" s="221">
        <f t="shared" si="26"/>
        <v>7</v>
      </c>
      <c r="D876" s="221">
        <v>60641000</v>
      </c>
      <c r="F876" s="221" t="s">
        <v>446</v>
      </c>
      <c r="G876" s="222">
        <v>2291506</v>
      </c>
      <c r="H876" s="222">
        <v>0</v>
      </c>
      <c r="I876" s="222">
        <f t="shared" si="27"/>
        <v>2291506</v>
      </c>
    </row>
    <row r="877" spans="1:9" x14ac:dyDescent="0.2">
      <c r="A877" s="221" t="s">
        <v>13</v>
      </c>
      <c r="B877" s="225">
        <v>6065000</v>
      </c>
      <c r="C877" s="221">
        <f t="shared" si="26"/>
        <v>7</v>
      </c>
      <c r="D877" s="221">
        <v>60650000</v>
      </c>
      <c r="F877" s="221" t="s">
        <v>167</v>
      </c>
      <c r="G877" s="222">
        <v>142118683.97</v>
      </c>
      <c r="H877" s="222">
        <v>0</v>
      </c>
      <c r="I877" s="222">
        <f t="shared" si="27"/>
        <v>142118683.97</v>
      </c>
    </row>
    <row r="878" spans="1:9" x14ac:dyDescent="0.2">
      <c r="A878" s="221" t="s">
        <v>13</v>
      </c>
      <c r="B878" s="225">
        <v>6066000</v>
      </c>
      <c r="C878" s="221">
        <f t="shared" si="26"/>
        <v>7</v>
      </c>
      <c r="D878" s="221">
        <v>60660000</v>
      </c>
      <c r="F878" s="221" t="s">
        <v>968</v>
      </c>
      <c r="G878" s="222">
        <v>772002620</v>
      </c>
      <c r="H878" s="222">
        <v>0</v>
      </c>
      <c r="I878" s="222">
        <f t="shared" si="27"/>
        <v>772002620</v>
      </c>
    </row>
    <row r="879" spans="1:9" x14ac:dyDescent="0.2">
      <c r="A879" s="221" t="s">
        <v>13</v>
      </c>
      <c r="B879" s="225">
        <v>6067000</v>
      </c>
      <c r="C879" s="221">
        <f t="shared" si="26"/>
        <v>7</v>
      </c>
      <c r="D879" s="221">
        <v>60670000</v>
      </c>
      <c r="F879" s="221" t="s">
        <v>385</v>
      </c>
      <c r="G879" s="222">
        <v>12906777.5</v>
      </c>
      <c r="H879" s="222">
        <v>0</v>
      </c>
      <c r="I879" s="222">
        <f t="shared" si="27"/>
        <v>12906777.5</v>
      </c>
    </row>
    <row r="880" spans="1:9" x14ac:dyDescent="0.2">
      <c r="A880" s="221" t="s">
        <v>13</v>
      </c>
      <c r="B880" s="225">
        <v>6068000</v>
      </c>
      <c r="C880" s="221">
        <f t="shared" si="26"/>
        <v>7</v>
      </c>
      <c r="D880" s="221">
        <v>60680000</v>
      </c>
      <c r="F880" s="221" t="s">
        <v>375</v>
      </c>
      <c r="G880" s="222">
        <v>35086363.659999996</v>
      </c>
      <c r="H880" s="222">
        <v>0</v>
      </c>
      <c r="I880" s="222">
        <f t="shared" si="27"/>
        <v>35086363.659999996</v>
      </c>
    </row>
    <row r="881" spans="1:9" x14ac:dyDescent="0.2">
      <c r="A881" s="221" t="s">
        <v>13</v>
      </c>
      <c r="B881" s="225">
        <v>6069000</v>
      </c>
      <c r="C881" s="221">
        <f t="shared" si="26"/>
        <v>7</v>
      </c>
      <c r="D881" s="221">
        <v>60690000</v>
      </c>
      <c r="F881" s="221" t="s">
        <v>387</v>
      </c>
      <c r="G881" s="222">
        <v>7128700</v>
      </c>
      <c r="H881" s="222">
        <v>0</v>
      </c>
      <c r="I881" s="222">
        <f t="shared" si="27"/>
        <v>7128700</v>
      </c>
    </row>
    <row r="882" spans="1:9" x14ac:dyDescent="0.2">
      <c r="A882" s="221" t="s">
        <v>13</v>
      </c>
      <c r="B882" s="225">
        <v>6071000</v>
      </c>
      <c r="C882" s="221">
        <f t="shared" si="26"/>
        <v>7</v>
      </c>
      <c r="D882" s="221">
        <v>60710000</v>
      </c>
      <c r="F882" s="221" t="s">
        <v>453</v>
      </c>
      <c r="G882" s="222">
        <v>287870983.12</v>
      </c>
      <c r="H882" s="222">
        <v>0</v>
      </c>
      <c r="I882" s="222">
        <f t="shared" si="27"/>
        <v>287870983.12</v>
      </c>
    </row>
    <row r="883" spans="1:9" x14ac:dyDescent="0.2">
      <c r="A883" s="221" t="s">
        <v>13</v>
      </c>
      <c r="B883" s="225">
        <v>6080100</v>
      </c>
      <c r="C883" s="221">
        <f t="shared" si="26"/>
        <v>7</v>
      </c>
      <c r="D883" s="221">
        <v>60801000</v>
      </c>
      <c r="F883" s="221" t="s">
        <v>457</v>
      </c>
      <c r="G883" s="222">
        <v>93605941.200000003</v>
      </c>
      <c r="H883" s="222">
        <v>0</v>
      </c>
      <c r="I883" s="222">
        <f t="shared" si="27"/>
        <v>93605941.200000003</v>
      </c>
    </row>
    <row r="884" spans="1:9" x14ac:dyDescent="0.2">
      <c r="A884" s="221" t="s">
        <v>13</v>
      </c>
      <c r="B884" s="225">
        <v>6080200</v>
      </c>
      <c r="C884" s="221">
        <f t="shared" si="26"/>
        <v>7</v>
      </c>
      <c r="D884" s="221">
        <v>60802000</v>
      </c>
      <c r="F884" s="221" t="s">
        <v>732</v>
      </c>
      <c r="G884" s="222">
        <v>1491807</v>
      </c>
      <c r="H884" s="222">
        <v>0</v>
      </c>
      <c r="I884" s="222">
        <f t="shared" si="27"/>
        <v>1491807</v>
      </c>
    </row>
    <row r="885" spans="1:9" x14ac:dyDescent="0.2">
      <c r="A885" s="221" t="s">
        <v>13</v>
      </c>
      <c r="B885" s="225">
        <v>6080300</v>
      </c>
      <c r="C885" s="221">
        <f t="shared" si="26"/>
        <v>7</v>
      </c>
      <c r="D885" s="221">
        <v>60803000</v>
      </c>
      <c r="F885" s="221" t="s">
        <v>459</v>
      </c>
      <c r="G885" s="222">
        <v>41617983.280000001</v>
      </c>
      <c r="H885" s="222">
        <v>0</v>
      </c>
      <c r="I885" s="222">
        <f t="shared" si="27"/>
        <v>41617983.280000001</v>
      </c>
    </row>
    <row r="886" spans="1:9" x14ac:dyDescent="0.2">
      <c r="A886" s="221" t="s">
        <v>13</v>
      </c>
      <c r="B886" s="225">
        <v>6080400</v>
      </c>
      <c r="C886" s="221">
        <f t="shared" si="26"/>
        <v>7</v>
      </c>
      <c r="D886" s="221">
        <v>60804000</v>
      </c>
      <c r="F886" s="221" t="s">
        <v>461</v>
      </c>
      <c r="G886" s="222">
        <v>420915482.47000003</v>
      </c>
      <c r="H886" s="222">
        <v>0</v>
      </c>
      <c r="I886" s="222">
        <f t="shared" si="27"/>
        <v>420915482.47000003</v>
      </c>
    </row>
    <row r="887" spans="1:9" x14ac:dyDescent="0.2">
      <c r="A887" s="221" t="s">
        <v>13</v>
      </c>
      <c r="B887" s="225">
        <v>6080500</v>
      </c>
      <c r="C887" s="221">
        <f t="shared" si="26"/>
        <v>7</v>
      </c>
      <c r="D887" s="221">
        <v>60805000</v>
      </c>
      <c r="F887" s="221" t="s">
        <v>2137</v>
      </c>
      <c r="G887" s="222">
        <v>10000</v>
      </c>
      <c r="H887" s="222">
        <v>0</v>
      </c>
      <c r="I887" s="222">
        <f t="shared" si="27"/>
        <v>10000</v>
      </c>
    </row>
    <row r="888" spans="1:9" x14ac:dyDescent="0.2">
      <c r="A888" s="221" t="s">
        <v>13</v>
      </c>
      <c r="B888" s="225">
        <v>6080600</v>
      </c>
      <c r="C888" s="221">
        <f t="shared" si="26"/>
        <v>7</v>
      </c>
      <c r="D888" s="221">
        <v>60806000</v>
      </c>
      <c r="F888" s="221" t="s">
        <v>462</v>
      </c>
      <c r="G888" s="222">
        <v>148317443.58000001</v>
      </c>
      <c r="H888" s="222">
        <v>0</v>
      </c>
      <c r="I888" s="222">
        <f t="shared" si="27"/>
        <v>148317443.58000001</v>
      </c>
    </row>
    <row r="889" spans="1:9" x14ac:dyDescent="0.2">
      <c r="A889" s="221" t="s">
        <v>13</v>
      </c>
      <c r="B889" s="225">
        <v>6080700</v>
      </c>
      <c r="C889" s="221">
        <f t="shared" si="26"/>
        <v>7</v>
      </c>
      <c r="D889" s="221">
        <v>60807000</v>
      </c>
      <c r="F889" s="221" t="s">
        <v>2138</v>
      </c>
      <c r="G889" s="222">
        <v>3521376.82</v>
      </c>
      <c r="H889" s="222">
        <v>0</v>
      </c>
      <c r="I889" s="222">
        <f t="shared" si="27"/>
        <v>3521376.82</v>
      </c>
    </row>
    <row r="890" spans="1:9" x14ac:dyDescent="0.2">
      <c r="A890" s="221" t="s">
        <v>13</v>
      </c>
      <c r="B890" s="225">
        <v>6080800</v>
      </c>
      <c r="C890" s="221">
        <f t="shared" si="26"/>
        <v>7</v>
      </c>
      <c r="D890" s="221">
        <v>60808000</v>
      </c>
      <c r="F890" s="221" t="s">
        <v>464</v>
      </c>
      <c r="G890" s="222">
        <v>2185009011.3299999</v>
      </c>
      <c r="H890" s="222">
        <v>0</v>
      </c>
      <c r="I890" s="222">
        <f t="shared" si="27"/>
        <v>2185009011.3299999</v>
      </c>
    </row>
    <row r="891" spans="1:9" x14ac:dyDescent="0.2">
      <c r="A891" s="221" t="s">
        <v>13</v>
      </c>
      <c r="B891" s="225">
        <v>6080900</v>
      </c>
      <c r="C891" s="221">
        <f t="shared" si="26"/>
        <v>7</v>
      </c>
      <c r="D891" s="221">
        <v>60809000</v>
      </c>
      <c r="F891" s="221" t="s">
        <v>733</v>
      </c>
      <c r="G891" s="222">
        <v>4350000</v>
      </c>
      <c r="H891" s="222">
        <v>0</v>
      </c>
      <c r="I891" s="222">
        <f t="shared" si="27"/>
        <v>4350000</v>
      </c>
    </row>
    <row r="892" spans="1:9" x14ac:dyDescent="0.2">
      <c r="A892" s="221" t="s">
        <v>13</v>
      </c>
      <c r="B892" s="225">
        <v>6081100</v>
      </c>
      <c r="C892" s="221">
        <f t="shared" si="26"/>
        <v>7</v>
      </c>
      <c r="D892" s="221">
        <v>60811000</v>
      </c>
      <c r="F892" s="221" t="s">
        <v>466</v>
      </c>
      <c r="G892" s="222">
        <v>97660635</v>
      </c>
      <c r="H892" s="222">
        <v>0</v>
      </c>
      <c r="I892" s="222">
        <f t="shared" si="27"/>
        <v>97660635</v>
      </c>
    </row>
    <row r="893" spans="1:9" x14ac:dyDescent="0.2">
      <c r="A893" s="221" t="s">
        <v>13</v>
      </c>
      <c r="B893" s="225">
        <v>6081110</v>
      </c>
      <c r="C893" s="221">
        <f t="shared" si="26"/>
        <v>7</v>
      </c>
      <c r="D893" s="221">
        <v>60811100</v>
      </c>
      <c r="F893" s="221" t="s">
        <v>468</v>
      </c>
      <c r="G893" s="222">
        <v>51787682</v>
      </c>
      <c r="H893" s="222">
        <v>0</v>
      </c>
      <c r="I893" s="222">
        <f t="shared" si="27"/>
        <v>51787682</v>
      </c>
    </row>
    <row r="894" spans="1:9" x14ac:dyDescent="0.2">
      <c r="A894" s="221" t="s">
        <v>13</v>
      </c>
      <c r="B894" s="225">
        <v>6081200</v>
      </c>
      <c r="C894" s="221">
        <f t="shared" si="26"/>
        <v>7</v>
      </c>
      <c r="D894" s="221">
        <v>60812000</v>
      </c>
      <c r="F894" s="221" t="s">
        <v>403</v>
      </c>
      <c r="G894" s="222">
        <v>101024977.2</v>
      </c>
      <c r="H894" s="222">
        <v>0</v>
      </c>
      <c r="I894" s="222">
        <f t="shared" si="27"/>
        <v>101024977.2</v>
      </c>
    </row>
    <row r="895" spans="1:9" x14ac:dyDescent="0.2">
      <c r="A895" s="221" t="s">
        <v>13</v>
      </c>
      <c r="B895" s="225">
        <v>6081700</v>
      </c>
      <c r="C895" s="221">
        <f t="shared" si="26"/>
        <v>7</v>
      </c>
      <c r="D895" s="221">
        <v>60817000</v>
      </c>
      <c r="F895" s="221" t="s">
        <v>404</v>
      </c>
      <c r="G895" s="222">
        <v>315153273.77999997</v>
      </c>
      <c r="H895" s="222">
        <v>0</v>
      </c>
      <c r="I895" s="222">
        <f t="shared" si="27"/>
        <v>315153273.77999997</v>
      </c>
    </row>
    <row r="896" spans="1:9" x14ac:dyDescent="0.2">
      <c r="A896" s="221" t="s">
        <v>13</v>
      </c>
      <c r="B896" s="225">
        <v>6081800</v>
      </c>
      <c r="C896" s="221">
        <f t="shared" si="26"/>
        <v>7</v>
      </c>
      <c r="D896" s="221">
        <v>60818000</v>
      </c>
      <c r="F896" s="221" t="s">
        <v>425</v>
      </c>
      <c r="G896" s="222">
        <v>7180625</v>
      </c>
      <c r="H896" s="222">
        <v>0</v>
      </c>
      <c r="I896" s="222">
        <f t="shared" si="27"/>
        <v>7180625</v>
      </c>
    </row>
    <row r="897" spans="1:9" x14ac:dyDescent="0.2">
      <c r="A897" s="221" t="s">
        <v>13</v>
      </c>
      <c r="B897" s="225">
        <v>6088000</v>
      </c>
      <c r="C897" s="221">
        <f t="shared" si="26"/>
        <v>7</v>
      </c>
      <c r="D897" s="221">
        <v>60880000</v>
      </c>
      <c r="F897" s="221" t="s">
        <v>988</v>
      </c>
      <c r="G897" s="222">
        <v>8951836</v>
      </c>
      <c r="H897" s="222">
        <v>0</v>
      </c>
      <c r="I897" s="222">
        <f t="shared" si="27"/>
        <v>8951836</v>
      </c>
    </row>
    <row r="898" spans="1:9" x14ac:dyDescent="0.2">
      <c r="A898" s="221" t="s">
        <v>13</v>
      </c>
      <c r="B898" s="225">
        <v>6090000</v>
      </c>
      <c r="C898" s="221">
        <f t="shared" ref="C898:C961" si="28">+LEN(B:B)</f>
        <v>7</v>
      </c>
      <c r="D898" s="221">
        <v>60900000</v>
      </c>
      <c r="F898" s="221" t="s">
        <v>735</v>
      </c>
      <c r="G898" s="222">
        <v>0</v>
      </c>
      <c r="H898" s="222">
        <v>210486800</v>
      </c>
      <c r="I898" s="222">
        <f t="shared" ref="I898:I961" si="29">+G:G-H:H</f>
        <v>-210486800</v>
      </c>
    </row>
    <row r="899" spans="1:9" x14ac:dyDescent="0.2">
      <c r="A899" s="221" t="s">
        <v>13</v>
      </c>
      <c r="B899" s="225">
        <v>6130000</v>
      </c>
      <c r="C899" s="221">
        <f t="shared" si="28"/>
        <v>7</v>
      </c>
      <c r="D899" s="221">
        <v>61300000</v>
      </c>
      <c r="F899" s="221" t="s">
        <v>737</v>
      </c>
      <c r="G899" s="222">
        <v>199359089.31</v>
      </c>
      <c r="H899" s="222">
        <v>0</v>
      </c>
      <c r="I899" s="222">
        <f t="shared" si="29"/>
        <v>199359089.31</v>
      </c>
    </row>
    <row r="900" spans="1:9" x14ac:dyDescent="0.2">
      <c r="A900" s="221" t="s">
        <v>13</v>
      </c>
      <c r="B900" s="225">
        <v>6130100</v>
      </c>
      <c r="C900" s="221">
        <f t="shared" si="28"/>
        <v>7</v>
      </c>
      <c r="D900" s="221">
        <v>61301000</v>
      </c>
      <c r="F900" s="221" t="s">
        <v>477</v>
      </c>
      <c r="G900" s="222">
        <v>655176850.99000001</v>
      </c>
      <c r="H900" s="222">
        <v>0</v>
      </c>
      <c r="I900" s="222">
        <f t="shared" si="29"/>
        <v>655176850.99000001</v>
      </c>
    </row>
    <row r="901" spans="1:9" x14ac:dyDescent="0.2">
      <c r="A901" s="221" t="s">
        <v>13</v>
      </c>
      <c r="B901" s="225">
        <v>6130200</v>
      </c>
      <c r="C901" s="221">
        <f t="shared" si="28"/>
        <v>7</v>
      </c>
      <c r="D901" s="221">
        <v>61302000</v>
      </c>
      <c r="F901" s="221" t="s">
        <v>738</v>
      </c>
      <c r="G901" s="222">
        <v>891213382.13</v>
      </c>
      <c r="H901" s="222">
        <v>0</v>
      </c>
      <c r="I901" s="222">
        <f t="shared" si="29"/>
        <v>891213382.13</v>
      </c>
    </row>
    <row r="902" spans="1:9" x14ac:dyDescent="0.2">
      <c r="A902" s="221" t="s">
        <v>13</v>
      </c>
      <c r="B902" s="225">
        <v>6130300</v>
      </c>
      <c r="C902" s="221">
        <f t="shared" si="28"/>
        <v>7</v>
      </c>
      <c r="D902" s="221">
        <v>61303000</v>
      </c>
      <c r="F902" s="221" t="s">
        <v>406</v>
      </c>
      <c r="G902" s="222">
        <v>314725856.82999998</v>
      </c>
      <c r="H902" s="222">
        <v>0</v>
      </c>
      <c r="I902" s="222">
        <f t="shared" si="29"/>
        <v>314725856.82999998</v>
      </c>
    </row>
    <row r="903" spans="1:9" x14ac:dyDescent="0.2">
      <c r="A903" s="221" t="s">
        <v>13</v>
      </c>
      <c r="B903" s="225">
        <v>6150000</v>
      </c>
      <c r="C903" s="221">
        <f t="shared" si="28"/>
        <v>7</v>
      </c>
      <c r="D903" s="221">
        <v>61500000</v>
      </c>
      <c r="F903" s="221" t="s">
        <v>740</v>
      </c>
      <c r="G903" s="222">
        <v>2766000</v>
      </c>
      <c r="H903" s="222">
        <v>0</v>
      </c>
      <c r="I903" s="222">
        <f t="shared" si="29"/>
        <v>2766000</v>
      </c>
    </row>
    <row r="904" spans="1:9" x14ac:dyDescent="0.2">
      <c r="A904" s="221" t="s">
        <v>13</v>
      </c>
      <c r="B904" s="225">
        <v>6150100</v>
      </c>
      <c r="C904" s="221">
        <f t="shared" si="28"/>
        <v>7</v>
      </c>
      <c r="D904" s="221">
        <v>61501000</v>
      </c>
      <c r="F904" s="221" t="s">
        <v>480</v>
      </c>
      <c r="G904" s="222">
        <v>61877158</v>
      </c>
      <c r="H904" s="222">
        <v>0</v>
      </c>
      <c r="I904" s="222">
        <f t="shared" si="29"/>
        <v>61877158</v>
      </c>
    </row>
    <row r="905" spans="1:9" x14ac:dyDescent="0.2">
      <c r="A905" s="221" t="s">
        <v>13</v>
      </c>
      <c r="B905" s="225">
        <v>6150300</v>
      </c>
      <c r="C905" s="221">
        <f t="shared" si="28"/>
        <v>7</v>
      </c>
      <c r="D905" s="221">
        <v>61503000</v>
      </c>
      <c r="F905" s="221" t="s">
        <v>481</v>
      </c>
      <c r="G905" s="222">
        <v>126701431.42</v>
      </c>
      <c r="H905" s="222">
        <v>0</v>
      </c>
      <c r="I905" s="222">
        <f t="shared" si="29"/>
        <v>126701431.42</v>
      </c>
    </row>
    <row r="906" spans="1:9" x14ac:dyDescent="0.2">
      <c r="A906" s="221" t="s">
        <v>13</v>
      </c>
      <c r="B906" s="225">
        <v>6150400</v>
      </c>
      <c r="C906" s="221">
        <f t="shared" si="28"/>
        <v>7</v>
      </c>
      <c r="D906" s="221">
        <v>61504000</v>
      </c>
      <c r="F906" s="221" t="s">
        <v>741</v>
      </c>
      <c r="G906" s="222">
        <v>3180150</v>
      </c>
      <c r="H906" s="222">
        <v>0</v>
      </c>
      <c r="I906" s="222">
        <f t="shared" si="29"/>
        <v>3180150</v>
      </c>
    </row>
    <row r="907" spans="1:9" x14ac:dyDescent="0.2">
      <c r="A907" s="221" t="s">
        <v>13</v>
      </c>
      <c r="B907" s="225">
        <v>6150500</v>
      </c>
      <c r="C907" s="221">
        <f t="shared" si="28"/>
        <v>7</v>
      </c>
      <c r="D907" s="221">
        <v>61505000</v>
      </c>
      <c r="F907" s="221" t="s">
        <v>415</v>
      </c>
      <c r="G907" s="222">
        <v>343911831.25999999</v>
      </c>
      <c r="H907" s="222">
        <v>0</v>
      </c>
      <c r="I907" s="222">
        <f t="shared" si="29"/>
        <v>343911831.25999999</v>
      </c>
    </row>
    <row r="908" spans="1:9" x14ac:dyDescent="0.2">
      <c r="A908" s="221" t="s">
        <v>13</v>
      </c>
      <c r="B908" s="225">
        <v>6160100</v>
      </c>
      <c r="C908" s="221">
        <f t="shared" si="28"/>
        <v>7</v>
      </c>
      <c r="D908" s="221">
        <v>61601000</v>
      </c>
      <c r="F908" s="221" t="s">
        <v>417</v>
      </c>
      <c r="G908" s="222">
        <v>514840.91</v>
      </c>
      <c r="H908" s="222">
        <v>0</v>
      </c>
      <c r="I908" s="222">
        <f t="shared" si="29"/>
        <v>514840.91</v>
      </c>
    </row>
    <row r="909" spans="1:9" x14ac:dyDescent="0.2">
      <c r="A909" s="221" t="s">
        <v>13</v>
      </c>
      <c r="B909" s="225">
        <v>6160200</v>
      </c>
      <c r="C909" s="221">
        <f t="shared" si="28"/>
        <v>7</v>
      </c>
      <c r="D909" s="221">
        <v>61602000</v>
      </c>
      <c r="F909" s="221" t="s">
        <v>488</v>
      </c>
      <c r="G909" s="222">
        <v>74443549</v>
      </c>
      <c r="H909" s="222">
        <v>0</v>
      </c>
      <c r="I909" s="222">
        <f t="shared" si="29"/>
        <v>74443549</v>
      </c>
    </row>
    <row r="910" spans="1:9" x14ac:dyDescent="0.2">
      <c r="A910" s="221" t="s">
        <v>13</v>
      </c>
      <c r="B910" s="225">
        <v>6160300</v>
      </c>
      <c r="C910" s="221">
        <f t="shared" si="28"/>
        <v>7</v>
      </c>
      <c r="D910" s="221">
        <v>61603000</v>
      </c>
      <c r="F910" s="221" t="s">
        <v>742</v>
      </c>
      <c r="G910" s="222">
        <v>3338250.64</v>
      </c>
      <c r="H910" s="222">
        <v>0</v>
      </c>
      <c r="I910" s="222">
        <f t="shared" si="29"/>
        <v>3338250.64</v>
      </c>
    </row>
    <row r="911" spans="1:9" x14ac:dyDescent="0.2">
      <c r="A911" s="221" t="s">
        <v>13</v>
      </c>
      <c r="B911" s="225">
        <v>6160400</v>
      </c>
      <c r="C911" s="221">
        <f t="shared" si="28"/>
        <v>7</v>
      </c>
      <c r="D911" s="221">
        <v>61604000</v>
      </c>
      <c r="F911" s="221" t="s">
        <v>183</v>
      </c>
      <c r="G911" s="222">
        <v>24205146.460000001</v>
      </c>
      <c r="H911" s="222">
        <v>0</v>
      </c>
      <c r="I911" s="222">
        <f t="shared" si="29"/>
        <v>24205146.460000001</v>
      </c>
    </row>
    <row r="912" spans="1:9" x14ac:dyDescent="0.2">
      <c r="A912" s="221" t="s">
        <v>13</v>
      </c>
      <c r="B912" s="225">
        <v>6180200</v>
      </c>
      <c r="C912" s="221">
        <f t="shared" si="28"/>
        <v>7</v>
      </c>
      <c r="D912" s="221">
        <v>61802000</v>
      </c>
      <c r="F912" s="221" t="s">
        <v>494</v>
      </c>
      <c r="G912" s="222">
        <v>1320000</v>
      </c>
      <c r="H912" s="222">
        <v>0</v>
      </c>
      <c r="I912" s="222">
        <f t="shared" si="29"/>
        <v>1320000</v>
      </c>
    </row>
    <row r="913" spans="1:9" x14ac:dyDescent="0.2">
      <c r="A913" s="221" t="s">
        <v>13</v>
      </c>
      <c r="B913" s="225">
        <v>6210000</v>
      </c>
      <c r="C913" s="221">
        <f t="shared" si="28"/>
        <v>7</v>
      </c>
      <c r="D913" s="221">
        <v>62100000</v>
      </c>
      <c r="F913" s="221" t="s">
        <v>521</v>
      </c>
      <c r="G913" s="222">
        <v>542746247.58000004</v>
      </c>
      <c r="H913" s="222">
        <v>0</v>
      </c>
      <c r="I913" s="222">
        <f t="shared" si="29"/>
        <v>542746247.58000004</v>
      </c>
    </row>
    <row r="914" spans="1:9" x14ac:dyDescent="0.2">
      <c r="A914" s="221" t="s">
        <v>13</v>
      </c>
      <c r="B914" s="225">
        <v>6210100</v>
      </c>
      <c r="C914" s="221">
        <f t="shared" si="28"/>
        <v>7</v>
      </c>
      <c r="D914" s="221">
        <v>62101000</v>
      </c>
      <c r="F914" s="221" t="s">
        <v>421</v>
      </c>
      <c r="G914" s="222">
        <v>5062500</v>
      </c>
      <c r="H914" s="222">
        <v>0</v>
      </c>
      <c r="I914" s="222">
        <f t="shared" si="29"/>
        <v>5062500</v>
      </c>
    </row>
    <row r="915" spans="1:9" x14ac:dyDescent="0.2">
      <c r="A915" s="221" t="s">
        <v>13</v>
      </c>
      <c r="B915" s="225">
        <v>6210200</v>
      </c>
      <c r="C915" s="221">
        <f t="shared" si="28"/>
        <v>7</v>
      </c>
      <c r="D915" s="221">
        <v>62102000</v>
      </c>
      <c r="F915" s="221" t="s">
        <v>498</v>
      </c>
      <c r="G915" s="222">
        <v>92046817.530000001</v>
      </c>
      <c r="H915" s="222">
        <v>0</v>
      </c>
      <c r="I915" s="222">
        <f t="shared" si="29"/>
        <v>92046817.530000001</v>
      </c>
    </row>
    <row r="916" spans="1:9" x14ac:dyDescent="0.2">
      <c r="A916" s="221" t="s">
        <v>13</v>
      </c>
      <c r="B916" s="225">
        <v>6210300</v>
      </c>
      <c r="C916" s="221">
        <f t="shared" si="28"/>
        <v>7</v>
      </c>
      <c r="D916" s="221">
        <v>62103000</v>
      </c>
      <c r="F916" s="221" t="s">
        <v>499</v>
      </c>
      <c r="G916" s="222">
        <v>311663850</v>
      </c>
      <c r="H916" s="222">
        <v>0</v>
      </c>
      <c r="I916" s="222">
        <f t="shared" si="29"/>
        <v>311663850</v>
      </c>
    </row>
    <row r="917" spans="1:9" x14ac:dyDescent="0.2">
      <c r="A917" s="221" t="s">
        <v>13</v>
      </c>
      <c r="B917" s="225">
        <v>6220100</v>
      </c>
      <c r="C917" s="221">
        <f t="shared" si="28"/>
        <v>7</v>
      </c>
      <c r="D917" s="221">
        <v>62201000</v>
      </c>
      <c r="F917" s="221" t="s">
        <v>503</v>
      </c>
      <c r="G917" s="222">
        <v>58977548.299999997</v>
      </c>
      <c r="H917" s="222">
        <v>0</v>
      </c>
      <c r="I917" s="222">
        <f t="shared" si="29"/>
        <v>58977548.299999997</v>
      </c>
    </row>
    <row r="918" spans="1:9" x14ac:dyDescent="0.2">
      <c r="A918" s="221" t="s">
        <v>13</v>
      </c>
      <c r="B918" s="225">
        <v>6220200</v>
      </c>
      <c r="C918" s="221">
        <f t="shared" si="28"/>
        <v>7</v>
      </c>
      <c r="D918" s="221">
        <v>62202000</v>
      </c>
      <c r="F918" s="221" t="s">
        <v>505</v>
      </c>
      <c r="G918" s="222">
        <v>47125839</v>
      </c>
      <c r="H918" s="222">
        <v>0</v>
      </c>
      <c r="I918" s="222">
        <f t="shared" si="29"/>
        <v>47125839</v>
      </c>
    </row>
    <row r="919" spans="1:9" x14ac:dyDescent="0.2">
      <c r="A919" s="221" t="s">
        <v>13</v>
      </c>
      <c r="B919" s="225">
        <v>6220300</v>
      </c>
      <c r="C919" s="221">
        <f t="shared" si="28"/>
        <v>7</v>
      </c>
      <c r="D919" s="221">
        <v>62203000</v>
      </c>
      <c r="F919" s="221" t="s">
        <v>507</v>
      </c>
      <c r="G919" s="222">
        <v>39720000</v>
      </c>
      <c r="H919" s="222">
        <v>0</v>
      </c>
      <c r="I919" s="222">
        <f t="shared" si="29"/>
        <v>39720000</v>
      </c>
    </row>
    <row r="920" spans="1:9" x14ac:dyDescent="0.2">
      <c r="A920" s="221" t="s">
        <v>13</v>
      </c>
      <c r="B920" s="225">
        <v>6220800</v>
      </c>
      <c r="C920" s="221">
        <f t="shared" si="28"/>
        <v>7</v>
      </c>
      <c r="D920" s="221">
        <v>62208000</v>
      </c>
      <c r="F920" s="221" t="s">
        <v>425</v>
      </c>
      <c r="G920" s="222">
        <v>1439960</v>
      </c>
      <c r="H920" s="222">
        <v>0</v>
      </c>
      <c r="I920" s="222">
        <f t="shared" si="29"/>
        <v>1439960</v>
      </c>
    </row>
    <row r="921" spans="1:9" x14ac:dyDescent="0.2">
      <c r="A921" s="221" t="s">
        <v>13</v>
      </c>
      <c r="B921" s="225">
        <v>6220900</v>
      </c>
      <c r="C921" s="221">
        <f t="shared" si="28"/>
        <v>7</v>
      </c>
      <c r="D921" s="221">
        <v>62209000</v>
      </c>
      <c r="F921" s="221" t="s">
        <v>428</v>
      </c>
      <c r="G921" s="222">
        <v>75322095.939999998</v>
      </c>
      <c r="H921" s="222">
        <v>0</v>
      </c>
      <c r="I921" s="222">
        <f t="shared" si="29"/>
        <v>75322095.939999998</v>
      </c>
    </row>
    <row r="922" spans="1:9" x14ac:dyDescent="0.2">
      <c r="A922" s="221" t="s">
        <v>13</v>
      </c>
      <c r="B922" s="225">
        <v>6230200</v>
      </c>
      <c r="C922" s="221">
        <f t="shared" si="28"/>
        <v>7</v>
      </c>
      <c r="D922" s="221">
        <v>62302000</v>
      </c>
      <c r="F922" s="221" t="s">
        <v>516</v>
      </c>
      <c r="G922" s="222">
        <v>200000</v>
      </c>
      <c r="H922" s="222">
        <v>0</v>
      </c>
      <c r="I922" s="222">
        <f t="shared" si="29"/>
        <v>200000</v>
      </c>
    </row>
    <row r="923" spans="1:9" x14ac:dyDescent="0.2">
      <c r="A923" s="221" t="s">
        <v>13</v>
      </c>
      <c r="B923" s="225">
        <v>6230300</v>
      </c>
      <c r="C923" s="221">
        <f t="shared" si="28"/>
        <v>7</v>
      </c>
      <c r="D923" s="221">
        <v>62303000</v>
      </c>
      <c r="F923" s="221" t="s">
        <v>517</v>
      </c>
      <c r="G923" s="222">
        <v>190365911.38</v>
      </c>
      <c r="H923" s="222">
        <v>0</v>
      </c>
      <c r="I923" s="222">
        <f t="shared" si="29"/>
        <v>190365911.38</v>
      </c>
    </row>
    <row r="924" spans="1:9" x14ac:dyDescent="0.2">
      <c r="A924" s="221" t="s">
        <v>13</v>
      </c>
      <c r="B924" s="225">
        <v>6230400</v>
      </c>
      <c r="C924" s="221">
        <f t="shared" si="28"/>
        <v>7</v>
      </c>
      <c r="D924" s="221">
        <v>62304000</v>
      </c>
      <c r="F924" s="221" t="s">
        <v>518</v>
      </c>
      <c r="G924" s="222">
        <v>3517000</v>
      </c>
      <c r="H924" s="222">
        <v>0</v>
      </c>
      <c r="I924" s="222">
        <f t="shared" si="29"/>
        <v>3517000</v>
      </c>
    </row>
    <row r="925" spans="1:9" x14ac:dyDescent="0.2">
      <c r="A925" s="221" t="s">
        <v>13</v>
      </c>
      <c r="B925" s="225">
        <v>6240100</v>
      </c>
      <c r="C925" s="221">
        <f t="shared" si="28"/>
        <v>7</v>
      </c>
      <c r="D925" s="221">
        <v>62401000</v>
      </c>
      <c r="F925" s="221" t="s">
        <v>745</v>
      </c>
      <c r="G925" s="222">
        <v>200952360</v>
      </c>
      <c r="H925" s="222">
        <v>0</v>
      </c>
      <c r="I925" s="222">
        <f t="shared" si="29"/>
        <v>200952360</v>
      </c>
    </row>
    <row r="926" spans="1:9" x14ac:dyDescent="0.2">
      <c r="A926" s="221" t="s">
        <v>13</v>
      </c>
      <c r="B926" s="225">
        <v>6240200</v>
      </c>
      <c r="C926" s="221">
        <f t="shared" si="28"/>
        <v>7</v>
      </c>
      <c r="D926" s="221">
        <v>62402000</v>
      </c>
      <c r="F926" s="221" t="s">
        <v>434</v>
      </c>
      <c r="G926" s="222">
        <v>342883357.5</v>
      </c>
      <c r="H926" s="222">
        <v>0</v>
      </c>
      <c r="I926" s="222">
        <f t="shared" si="29"/>
        <v>342883357.5</v>
      </c>
    </row>
    <row r="927" spans="1:9" x14ac:dyDescent="0.2">
      <c r="A927" s="221" t="s">
        <v>13</v>
      </c>
      <c r="B927" s="225">
        <v>6240300</v>
      </c>
      <c r="C927" s="221">
        <f t="shared" si="28"/>
        <v>7</v>
      </c>
      <c r="D927" s="221">
        <v>62403000</v>
      </c>
      <c r="F927" s="221" t="s">
        <v>435</v>
      </c>
      <c r="G927" s="222">
        <v>814519</v>
      </c>
      <c r="H927" s="222">
        <v>0</v>
      </c>
      <c r="I927" s="222">
        <f t="shared" si="29"/>
        <v>814519</v>
      </c>
    </row>
    <row r="928" spans="1:9" x14ac:dyDescent="0.2">
      <c r="A928" s="221" t="s">
        <v>13</v>
      </c>
      <c r="B928" s="225">
        <v>6250100</v>
      </c>
      <c r="C928" s="221">
        <f t="shared" si="28"/>
        <v>7</v>
      </c>
      <c r="D928" s="221">
        <v>62501000</v>
      </c>
      <c r="F928" s="221" t="s">
        <v>746</v>
      </c>
      <c r="G928" s="222">
        <v>125190892.56999999</v>
      </c>
      <c r="H928" s="222">
        <v>0</v>
      </c>
      <c r="I928" s="222">
        <f t="shared" si="29"/>
        <v>125190892.56999999</v>
      </c>
    </row>
    <row r="929" spans="1:9" x14ac:dyDescent="0.2">
      <c r="A929" s="221" t="s">
        <v>13</v>
      </c>
      <c r="B929" s="225">
        <v>6250200</v>
      </c>
      <c r="C929" s="221">
        <f t="shared" si="28"/>
        <v>7</v>
      </c>
      <c r="D929" s="221">
        <v>62502000</v>
      </c>
      <c r="F929" s="221" t="s">
        <v>196</v>
      </c>
      <c r="G929" s="222">
        <v>22418340</v>
      </c>
      <c r="H929" s="222">
        <v>0</v>
      </c>
      <c r="I929" s="222">
        <f t="shared" si="29"/>
        <v>22418340</v>
      </c>
    </row>
    <row r="930" spans="1:9" x14ac:dyDescent="0.2">
      <c r="A930" s="221" t="s">
        <v>13</v>
      </c>
      <c r="B930" s="225">
        <v>6250400</v>
      </c>
      <c r="C930" s="221">
        <f t="shared" si="28"/>
        <v>7</v>
      </c>
      <c r="D930" s="221">
        <v>62504000</v>
      </c>
      <c r="F930" s="221" t="s">
        <v>528</v>
      </c>
      <c r="G930" s="222">
        <v>292000</v>
      </c>
      <c r="H930" s="222">
        <v>0</v>
      </c>
      <c r="I930" s="222">
        <f t="shared" si="29"/>
        <v>292000</v>
      </c>
    </row>
    <row r="931" spans="1:9" x14ac:dyDescent="0.2">
      <c r="A931" s="221" t="s">
        <v>13</v>
      </c>
      <c r="B931" s="225">
        <v>6250500</v>
      </c>
      <c r="C931" s="221">
        <f t="shared" si="28"/>
        <v>7</v>
      </c>
      <c r="D931" s="221">
        <v>62505000</v>
      </c>
      <c r="F931" s="221" t="s">
        <v>530</v>
      </c>
      <c r="G931" s="222">
        <v>7192458.3499999996</v>
      </c>
      <c r="H931" s="222">
        <v>0</v>
      </c>
      <c r="I931" s="222">
        <f t="shared" si="29"/>
        <v>7192458.3499999996</v>
      </c>
    </row>
    <row r="932" spans="1:9" x14ac:dyDescent="0.2">
      <c r="A932" s="221" t="s">
        <v>13</v>
      </c>
      <c r="B932" s="225">
        <v>6250600</v>
      </c>
      <c r="C932" s="221">
        <f t="shared" si="28"/>
        <v>7</v>
      </c>
      <c r="D932" s="221">
        <v>62506000</v>
      </c>
      <c r="F932" s="221" t="s">
        <v>531</v>
      </c>
      <c r="G932" s="222">
        <v>838900</v>
      </c>
      <c r="H932" s="222">
        <v>0</v>
      </c>
      <c r="I932" s="222">
        <f t="shared" si="29"/>
        <v>838900</v>
      </c>
    </row>
    <row r="933" spans="1:9" x14ac:dyDescent="0.2">
      <c r="A933" s="221" t="s">
        <v>13</v>
      </c>
      <c r="B933" s="225">
        <v>6250700</v>
      </c>
      <c r="C933" s="221">
        <f t="shared" si="28"/>
        <v>7</v>
      </c>
      <c r="D933" s="221">
        <v>62507000</v>
      </c>
      <c r="F933" s="221" t="s">
        <v>438</v>
      </c>
      <c r="G933" s="222">
        <v>237127300.11000001</v>
      </c>
      <c r="H933" s="222">
        <v>0</v>
      </c>
      <c r="I933" s="222">
        <f t="shared" si="29"/>
        <v>237127300.11000001</v>
      </c>
    </row>
    <row r="934" spans="1:9" x14ac:dyDescent="0.2">
      <c r="A934" s="221" t="s">
        <v>13</v>
      </c>
      <c r="B934" s="225">
        <v>6260100</v>
      </c>
      <c r="C934" s="221">
        <f t="shared" si="28"/>
        <v>7</v>
      </c>
      <c r="D934" s="221">
        <v>62601000</v>
      </c>
      <c r="F934" s="221" t="s">
        <v>747</v>
      </c>
      <c r="G934" s="222">
        <v>182800.2</v>
      </c>
      <c r="H934" s="222">
        <v>0</v>
      </c>
      <c r="I934" s="222">
        <f t="shared" si="29"/>
        <v>182800.2</v>
      </c>
    </row>
    <row r="935" spans="1:9" x14ac:dyDescent="0.2">
      <c r="A935" s="221" t="s">
        <v>13</v>
      </c>
      <c r="B935" s="225">
        <v>6260200</v>
      </c>
      <c r="C935" s="221">
        <f t="shared" si="28"/>
        <v>7</v>
      </c>
      <c r="D935" s="221">
        <v>62602000</v>
      </c>
      <c r="F935" s="221" t="s">
        <v>533</v>
      </c>
      <c r="G935" s="222">
        <v>44491175.240000002</v>
      </c>
      <c r="H935" s="222">
        <v>0</v>
      </c>
      <c r="I935" s="222">
        <f t="shared" si="29"/>
        <v>44491175.240000002</v>
      </c>
    </row>
    <row r="936" spans="1:9" x14ac:dyDescent="0.2">
      <c r="A936" s="221" t="s">
        <v>13</v>
      </c>
      <c r="B936" s="221">
        <v>6260300</v>
      </c>
      <c r="C936" s="221">
        <f t="shared" si="28"/>
        <v>7</v>
      </c>
      <c r="D936" s="221">
        <v>62603000</v>
      </c>
      <c r="F936" s="221" t="s">
        <v>534</v>
      </c>
      <c r="G936" s="222">
        <v>7911825.5</v>
      </c>
      <c r="H936" s="222">
        <v>0</v>
      </c>
      <c r="I936" s="222">
        <f t="shared" si="29"/>
        <v>7911825.5</v>
      </c>
    </row>
    <row r="937" spans="1:9" x14ac:dyDescent="0.2">
      <c r="A937" s="221" t="s">
        <v>13</v>
      </c>
      <c r="B937" s="221">
        <v>6260400</v>
      </c>
      <c r="C937" s="221">
        <f t="shared" si="28"/>
        <v>7</v>
      </c>
      <c r="D937" s="221">
        <v>62604000</v>
      </c>
      <c r="F937" s="221" t="s">
        <v>535</v>
      </c>
      <c r="G937" s="222">
        <v>2499948</v>
      </c>
      <c r="H937" s="222">
        <v>0</v>
      </c>
      <c r="I937" s="222">
        <f t="shared" si="29"/>
        <v>2499948</v>
      </c>
    </row>
    <row r="938" spans="1:9" x14ac:dyDescent="0.2">
      <c r="A938" s="221" t="s">
        <v>13</v>
      </c>
      <c r="B938" s="221">
        <v>6260500</v>
      </c>
      <c r="C938" s="221">
        <f t="shared" si="28"/>
        <v>7</v>
      </c>
      <c r="D938" s="221">
        <v>62605000</v>
      </c>
      <c r="F938" s="221" t="s">
        <v>748</v>
      </c>
      <c r="G938" s="222">
        <v>5613061.6900000004</v>
      </c>
      <c r="H938" s="222">
        <v>0</v>
      </c>
      <c r="I938" s="222">
        <f t="shared" si="29"/>
        <v>5613061.6900000004</v>
      </c>
    </row>
    <row r="939" spans="1:9" x14ac:dyDescent="0.2">
      <c r="A939" s="221" t="s">
        <v>13</v>
      </c>
      <c r="B939" s="221">
        <v>6260700</v>
      </c>
      <c r="C939" s="221">
        <f t="shared" si="28"/>
        <v>7</v>
      </c>
      <c r="D939" s="221">
        <v>62607000</v>
      </c>
      <c r="F939" s="221" t="s">
        <v>205</v>
      </c>
      <c r="G939" s="222">
        <v>30480000</v>
      </c>
      <c r="H939" s="222">
        <v>0</v>
      </c>
      <c r="I939" s="222">
        <f t="shared" si="29"/>
        <v>30480000</v>
      </c>
    </row>
    <row r="940" spans="1:9" x14ac:dyDescent="0.2">
      <c r="A940" s="221" t="s">
        <v>13</v>
      </c>
      <c r="B940" s="221">
        <v>6260800</v>
      </c>
      <c r="C940" s="221">
        <f t="shared" si="28"/>
        <v>7</v>
      </c>
      <c r="D940" s="221">
        <v>62608000</v>
      </c>
      <c r="F940" s="221" t="s">
        <v>206</v>
      </c>
      <c r="G940" s="222">
        <v>2772000</v>
      </c>
      <c r="H940" s="222">
        <v>0</v>
      </c>
      <c r="I940" s="222">
        <f t="shared" si="29"/>
        <v>2772000</v>
      </c>
    </row>
    <row r="941" spans="1:9" x14ac:dyDescent="0.2">
      <c r="A941" s="221" t="s">
        <v>13</v>
      </c>
      <c r="B941" s="221">
        <v>6270100</v>
      </c>
      <c r="C941" s="221">
        <f t="shared" si="28"/>
        <v>7</v>
      </c>
      <c r="D941" s="221">
        <v>62701000</v>
      </c>
      <c r="F941" s="221" t="s">
        <v>749</v>
      </c>
      <c r="G941" s="222">
        <v>72600</v>
      </c>
      <c r="H941" s="222">
        <v>0</v>
      </c>
      <c r="I941" s="222">
        <f t="shared" si="29"/>
        <v>72600</v>
      </c>
    </row>
    <row r="942" spans="1:9" x14ac:dyDescent="0.2">
      <c r="A942" s="221" t="s">
        <v>13</v>
      </c>
      <c r="B942" s="221">
        <v>6270110</v>
      </c>
      <c r="C942" s="221">
        <f t="shared" si="28"/>
        <v>7</v>
      </c>
      <c r="D942" s="221">
        <v>62701100</v>
      </c>
      <c r="F942" s="221" t="s">
        <v>443</v>
      </c>
      <c r="G942" s="222">
        <v>705291.67</v>
      </c>
      <c r="H942" s="222">
        <v>0</v>
      </c>
      <c r="I942" s="222">
        <f t="shared" si="29"/>
        <v>705291.67</v>
      </c>
    </row>
    <row r="943" spans="1:9" x14ac:dyDescent="0.2">
      <c r="A943" s="221" t="s">
        <v>13</v>
      </c>
      <c r="B943" s="221">
        <v>6270200</v>
      </c>
      <c r="C943" s="221">
        <f t="shared" si="28"/>
        <v>7</v>
      </c>
      <c r="D943" s="221">
        <v>62702000</v>
      </c>
      <c r="F943" s="221" t="s">
        <v>537</v>
      </c>
      <c r="G943" s="222">
        <v>36300</v>
      </c>
      <c r="H943" s="222">
        <v>0</v>
      </c>
      <c r="I943" s="222">
        <f t="shared" si="29"/>
        <v>36300</v>
      </c>
    </row>
    <row r="944" spans="1:9" x14ac:dyDescent="0.2">
      <c r="A944" s="221" t="s">
        <v>13</v>
      </c>
      <c r="B944" s="221">
        <v>6270300</v>
      </c>
      <c r="C944" s="221">
        <f t="shared" si="28"/>
        <v>7</v>
      </c>
      <c r="D944" s="221">
        <v>62703000</v>
      </c>
      <c r="F944" s="221" t="s">
        <v>538</v>
      </c>
      <c r="G944" s="222">
        <v>33776964.5</v>
      </c>
      <c r="H944" s="222">
        <v>0</v>
      </c>
      <c r="I944" s="222">
        <f t="shared" si="29"/>
        <v>33776964.5</v>
      </c>
    </row>
    <row r="945" spans="1:9" x14ac:dyDescent="0.2">
      <c r="A945" s="221" t="s">
        <v>13</v>
      </c>
      <c r="B945" s="221">
        <v>6270400</v>
      </c>
      <c r="C945" s="221">
        <f t="shared" si="28"/>
        <v>7</v>
      </c>
      <c r="D945" s="221">
        <v>62704000</v>
      </c>
      <c r="F945" s="221" t="s">
        <v>445</v>
      </c>
      <c r="G945" s="222">
        <v>1081160</v>
      </c>
      <c r="H945" s="222">
        <v>0</v>
      </c>
      <c r="I945" s="222">
        <f t="shared" si="29"/>
        <v>1081160</v>
      </c>
    </row>
    <row r="946" spans="1:9" x14ac:dyDescent="0.2">
      <c r="A946" s="221" t="s">
        <v>13</v>
      </c>
      <c r="B946" s="221">
        <v>6270500</v>
      </c>
      <c r="C946" s="221">
        <f t="shared" si="28"/>
        <v>7</v>
      </c>
      <c r="D946" s="221">
        <v>62705000</v>
      </c>
      <c r="F946" s="221" t="s">
        <v>539</v>
      </c>
      <c r="G946" s="222">
        <v>61452859.659999996</v>
      </c>
      <c r="H946" s="222">
        <v>0</v>
      </c>
      <c r="I946" s="222">
        <f t="shared" si="29"/>
        <v>61452859.659999996</v>
      </c>
    </row>
    <row r="947" spans="1:9" x14ac:dyDescent="0.2">
      <c r="A947" s="221" t="s">
        <v>13</v>
      </c>
      <c r="B947" s="221">
        <v>6270600</v>
      </c>
      <c r="C947" s="221">
        <f t="shared" si="28"/>
        <v>7</v>
      </c>
      <c r="D947" s="221">
        <v>62706000</v>
      </c>
      <c r="F947" s="221" t="s">
        <v>209</v>
      </c>
      <c r="G947" s="222">
        <v>59158755.880000003</v>
      </c>
      <c r="H947" s="222">
        <v>0</v>
      </c>
      <c r="I947" s="222">
        <f t="shared" si="29"/>
        <v>59158755.880000003</v>
      </c>
    </row>
    <row r="948" spans="1:9" x14ac:dyDescent="0.2">
      <c r="A948" s="221" t="s">
        <v>13</v>
      </c>
      <c r="B948" s="221">
        <v>6270700</v>
      </c>
      <c r="C948" s="221">
        <f t="shared" si="28"/>
        <v>7</v>
      </c>
      <c r="D948" s="221">
        <v>62707000</v>
      </c>
      <c r="F948" s="221" t="s">
        <v>540</v>
      </c>
      <c r="G948" s="222">
        <v>808500</v>
      </c>
      <c r="H948" s="222">
        <v>0</v>
      </c>
      <c r="I948" s="222">
        <f t="shared" si="29"/>
        <v>808500</v>
      </c>
    </row>
    <row r="949" spans="1:9" x14ac:dyDescent="0.2">
      <c r="A949" s="221" t="s">
        <v>13</v>
      </c>
      <c r="B949" s="221">
        <v>6270800</v>
      </c>
      <c r="C949" s="221">
        <f t="shared" si="28"/>
        <v>7</v>
      </c>
      <c r="D949" s="221">
        <v>62708000</v>
      </c>
      <c r="F949" s="221" t="s">
        <v>541</v>
      </c>
      <c r="G949" s="222">
        <v>631250</v>
      </c>
      <c r="H949" s="222">
        <v>0</v>
      </c>
      <c r="I949" s="222">
        <f t="shared" si="29"/>
        <v>631250</v>
      </c>
    </row>
    <row r="950" spans="1:9" x14ac:dyDescent="0.2">
      <c r="A950" s="221" t="s">
        <v>13</v>
      </c>
      <c r="B950" s="221">
        <v>6270900</v>
      </c>
      <c r="C950" s="221">
        <f t="shared" si="28"/>
        <v>7</v>
      </c>
      <c r="D950" s="221">
        <v>62709000</v>
      </c>
      <c r="F950" s="221" t="s">
        <v>450</v>
      </c>
      <c r="G950" s="222">
        <v>123090745.59</v>
      </c>
      <c r="H950" s="222">
        <v>0</v>
      </c>
      <c r="I950" s="222">
        <f t="shared" si="29"/>
        <v>123090745.59</v>
      </c>
    </row>
    <row r="951" spans="1:9" x14ac:dyDescent="0.2">
      <c r="A951" s="221" t="s">
        <v>13</v>
      </c>
      <c r="B951" s="221">
        <v>6271000</v>
      </c>
      <c r="C951" s="221">
        <f t="shared" si="28"/>
        <v>7</v>
      </c>
      <c r="D951" s="221">
        <v>62710000</v>
      </c>
      <c r="F951" s="221" t="s">
        <v>211</v>
      </c>
      <c r="G951" s="222">
        <v>712739.99</v>
      </c>
      <c r="H951" s="222">
        <v>0</v>
      </c>
      <c r="I951" s="222">
        <f t="shared" si="29"/>
        <v>712739.99</v>
      </c>
    </row>
    <row r="952" spans="1:9" x14ac:dyDescent="0.2">
      <c r="A952" s="221" t="s">
        <v>13</v>
      </c>
      <c r="B952" s="221">
        <v>6271100</v>
      </c>
      <c r="C952" s="221">
        <f t="shared" si="28"/>
        <v>7</v>
      </c>
      <c r="D952" s="221">
        <v>62711000</v>
      </c>
      <c r="F952" s="221" t="s">
        <v>542</v>
      </c>
      <c r="G952" s="222">
        <v>65835137.130000003</v>
      </c>
      <c r="H952" s="222">
        <v>0</v>
      </c>
      <c r="I952" s="222">
        <f t="shared" si="29"/>
        <v>65835137.130000003</v>
      </c>
    </row>
    <row r="953" spans="1:9" x14ac:dyDescent="0.2">
      <c r="A953" s="221" t="s">
        <v>13</v>
      </c>
      <c r="B953" s="221">
        <v>6271200</v>
      </c>
      <c r="C953" s="221">
        <f t="shared" si="28"/>
        <v>7</v>
      </c>
      <c r="D953" s="221">
        <v>62712000</v>
      </c>
      <c r="F953" s="221" t="s">
        <v>543</v>
      </c>
      <c r="G953" s="222">
        <v>52037206.420000002</v>
      </c>
      <c r="H953" s="222">
        <v>0</v>
      </c>
      <c r="I953" s="222">
        <f t="shared" si="29"/>
        <v>52037206.420000002</v>
      </c>
    </row>
    <row r="954" spans="1:9" x14ac:dyDescent="0.2">
      <c r="A954" s="221" t="s">
        <v>13</v>
      </c>
      <c r="B954" s="221">
        <v>6271300</v>
      </c>
      <c r="C954" s="221">
        <f t="shared" si="28"/>
        <v>7</v>
      </c>
      <c r="D954" s="221">
        <v>62713000</v>
      </c>
      <c r="F954" s="221" t="s">
        <v>460</v>
      </c>
      <c r="G954" s="222">
        <v>726999.96</v>
      </c>
      <c r="H954" s="222">
        <v>0</v>
      </c>
      <c r="I954" s="222">
        <f t="shared" si="29"/>
        <v>726999.96</v>
      </c>
    </row>
    <row r="955" spans="1:9" x14ac:dyDescent="0.2">
      <c r="A955" s="221" t="s">
        <v>13</v>
      </c>
      <c r="B955" s="221">
        <v>6271400</v>
      </c>
      <c r="C955" s="221">
        <f t="shared" si="28"/>
        <v>7</v>
      </c>
      <c r="D955" s="221">
        <v>62714000</v>
      </c>
      <c r="F955" s="221" t="s">
        <v>544</v>
      </c>
      <c r="G955" s="222">
        <v>8640</v>
      </c>
      <c r="H955" s="222">
        <v>0</v>
      </c>
      <c r="I955" s="222">
        <f t="shared" si="29"/>
        <v>8640</v>
      </c>
    </row>
    <row r="956" spans="1:9" x14ac:dyDescent="0.2">
      <c r="A956" s="221" t="s">
        <v>13</v>
      </c>
      <c r="B956" s="221">
        <v>6350100</v>
      </c>
      <c r="C956" s="221">
        <f t="shared" si="28"/>
        <v>7</v>
      </c>
      <c r="D956" s="221">
        <v>63501000</v>
      </c>
      <c r="F956" s="221" t="s">
        <v>215</v>
      </c>
      <c r="G956" s="222">
        <v>203377500</v>
      </c>
      <c r="H956" s="222">
        <v>0</v>
      </c>
      <c r="I956" s="222">
        <f t="shared" si="29"/>
        <v>203377500</v>
      </c>
    </row>
    <row r="957" spans="1:9" x14ac:dyDescent="0.2">
      <c r="A957" s="221" t="s">
        <v>13</v>
      </c>
      <c r="B957" s="221">
        <v>6350400</v>
      </c>
      <c r="C957" s="221">
        <f t="shared" si="28"/>
        <v>7</v>
      </c>
      <c r="D957" s="221">
        <v>63504000</v>
      </c>
      <c r="F957" s="221" t="s">
        <v>752</v>
      </c>
      <c r="G957" s="222">
        <v>5818500</v>
      </c>
      <c r="H957" s="222">
        <v>0</v>
      </c>
      <c r="I957" s="222">
        <f t="shared" si="29"/>
        <v>5818500</v>
      </c>
    </row>
    <row r="958" spans="1:9" x14ac:dyDescent="0.2">
      <c r="A958" s="221" t="s">
        <v>13</v>
      </c>
      <c r="B958" s="221">
        <v>6350600</v>
      </c>
      <c r="C958" s="221">
        <f t="shared" si="28"/>
        <v>7</v>
      </c>
      <c r="D958" s="221">
        <v>63506000</v>
      </c>
      <c r="F958" s="221" t="s">
        <v>474</v>
      </c>
      <c r="G958" s="222">
        <v>26143652.760000002</v>
      </c>
      <c r="H958" s="222">
        <v>0</v>
      </c>
      <c r="I958" s="222">
        <f t="shared" si="29"/>
        <v>26143652.760000002</v>
      </c>
    </row>
    <row r="959" spans="1:9" x14ac:dyDescent="0.2">
      <c r="A959" s="221" t="s">
        <v>13</v>
      </c>
      <c r="B959" s="221">
        <v>6350700</v>
      </c>
      <c r="C959" s="221">
        <f t="shared" si="28"/>
        <v>7</v>
      </c>
      <c r="D959" s="221">
        <v>63507000</v>
      </c>
      <c r="F959" s="221" t="s">
        <v>754</v>
      </c>
      <c r="G959" s="222">
        <v>1361607458.4400001</v>
      </c>
      <c r="H959" s="222">
        <v>0</v>
      </c>
      <c r="I959" s="222">
        <f t="shared" si="29"/>
        <v>1361607458.4400001</v>
      </c>
    </row>
    <row r="960" spans="1:9" x14ac:dyDescent="0.2">
      <c r="A960" s="221" t="s">
        <v>13</v>
      </c>
      <c r="B960" s="221">
        <v>6350800</v>
      </c>
      <c r="C960" s="221">
        <f t="shared" si="28"/>
        <v>7</v>
      </c>
      <c r="D960" s="221">
        <v>63508000</v>
      </c>
      <c r="F960" s="221" t="s">
        <v>469</v>
      </c>
      <c r="G960" s="222">
        <v>42000</v>
      </c>
      <c r="H960" s="222">
        <v>0</v>
      </c>
      <c r="I960" s="222">
        <f t="shared" si="29"/>
        <v>42000</v>
      </c>
    </row>
    <row r="961" spans="1:9" x14ac:dyDescent="0.2">
      <c r="A961" s="221" t="s">
        <v>13</v>
      </c>
      <c r="B961" s="221">
        <v>6410100</v>
      </c>
      <c r="C961" s="221">
        <f t="shared" si="28"/>
        <v>7</v>
      </c>
      <c r="D961" s="221">
        <v>64101000</v>
      </c>
      <c r="F961" s="221" t="s">
        <v>755</v>
      </c>
      <c r="G961" s="222">
        <v>2048321839.8900001</v>
      </c>
      <c r="H961" s="222">
        <v>0</v>
      </c>
      <c r="I961" s="222">
        <f t="shared" si="29"/>
        <v>2048321839.8900001</v>
      </c>
    </row>
    <row r="962" spans="1:9" x14ac:dyDescent="0.2">
      <c r="A962" s="221" t="s">
        <v>13</v>
      </c>
      <c r="B962" s="221">
        <v>6410200</v>
      </c>
      <c r="C962" s="221">
        <f t="shared" ref="C962:C1025" si="30">+LEN(B:B)</f>
        <v>7</v>
      </c>
      <c r="D962" s="221">
        <v>64102000</v>
      </c>
      <c r="F962" s="221" t="s">
        <v>550</v>
      </c>
      <c r="G962" s="222">
        <v>5643498.9100000001</v>
      </c>
      <c r="H962" s="222">
        <v>0</v>
      </c>
      <c r="I962" s="222">
        <f t="shared" ref="I962:I1025" si="31">+G:G-H:H</f>
        <v>5643498.9100000001</v>
      </c>
    </row>
    <row r="963" spans="1:9" x14ac:dyDescent="0.2">
      <c r="A963" s="221" t="s">
        <v>13</v>
      </c>
      <c r="B963" s="221">
        <v>6410300</v>
      </c>
      <c r="C963" s="221">
        <f t="shared" si="30"/>
        <v>7</v>
      </c>
      <c r="D963" s="221">
        <v>64103000</v>
      </c>
      <c r="F963" s="221" t="s">
        <v>551</v>
      </c>
      <c r="G963" s="222">
        <v>144170876.52000001</v>
      </c>
      <c r="H963" s="222">
        <v>0</v>
      </c>
      <c r="I963" s="222">
        <f t="shared" si="31"/>
        <v>144170876.52000001</v>
      </c>
    </row>
    <row r="964" spans="1:9" x14ac:dyDescent="0.2">
      <c r="A964" s="221" t="s">
        <v>13</v>
      </c>
      <c r="B964" s="221">
        <v>6410400</v>
      </c>
      <c r="C964" s="221">
        <f t="shared" si="30"/>
        <v>7</v>
      </c>
      <c r="D964" s="221">
        <v>64104000</v>
      </c>
      <c r="F964" s="221" t="s">
        <v>220</v>
      </c>
      <c r="G964" s="222">
        <v>140107592.25999999</v>
      </c>
      <c r="H964" s="222">
        <v>0</v>
      </c>
      <c r="I964" s="222">
        <f t="shared" si="31"/>
        <v>140107592.25999999</v>
      </c>
    </row>
    <row r="965" spans="1:9" x14ac:dyDescent="0.2">
      <c r="A965" s="221" t="s">
        <v>13</v>
      </c>
      <c r="B965" s="221">
        <v>6410500</v>
      </c>
      <c r="C965" s="221">
        <f t="shared" si="30"/>
        <v>7</v>
      </c>
      <c r="D965" s="221">
        <v>64105000</v>
      </c>
      <c r="F965" s="221" t="s">
        <v>552</v>
      </c>
      <c r="G965" s="222">
        <v>8541271.4700000007</v>
      </c>
      <c r="H965" s="222">
        <v>0</v>
      </c>
      <c r="I965" s="222">
        <f t="shared" si="31"/>
        <v>8541271.4700000007</v>
      </c>
    </row>
    <row r="966" spans="1:9" x14ac:dyDescent="0.2">
      <c r="A966" s="221" t="s">
        <v>13</v>
      </c>
      <c r="B966" s="221">
        <v>6418000</v>
      </c>
      <c r="C966" s="221">
        <f t="shared" si="30"/>
        <v>7</v>
      </c>
      <c r="D966" s="221">
        <v>64180000</v>
      </c>
      <c r="F966" s="221" t="s">
        <v>553</v>
      </c>
      <c r="G966" s="222">
        <v>78279044.810000002</v>
      </c>
      <c r="H966" s="222">
        <v>0</v>
      </c>
      <c r="I966" s="222">
        <f t="shared" si="31"/>
        <v>78279044.810000002</v>
      </c>
    </row>
    <row r="967" spans="1:9" x14ac:dyDescent="0.2">
      <c r="A967" s="221" t="s">
        <v>13</v>
      </c>
      <c r="B967" s="221">
        <v>6418800</v>
      </c>
      <c r="C967" s="221">
        <f t="shared" si="30"/>
        <v>7</v>
      </c>
      <c r="D967" s="221">
        <v>64180000</v>
      </c>
      <c r="F967" s="221" t="s">
        <v>4625</v>
      </c>
      <c r="G967" s="222">
        <v>8976551.1799999997</v>
      </c>
      <c r="H967" s="222">
        <v>0</v>
      </c>
      <c r="I967" s="222">
        <f t="shared" si="31"/>
        <v>8976551.1799999997</v>
      </c>
    </row>
    <row r="968" spans="1:9" x14ac:dyDescent="0.2">
      <c r="A968" s="221" t="s">
        <v>13</v>
      </c>
      <c r="B968" s="221">
        <v>6450100</v>
      </c>
      <c r="C968" s="221">
        <f t="shared" si="30"/>
        <v>7</v>
      </c>
      <c r="D968" s="221">
        <v>64501000</v>
      </c>
      <c r="F968" s="221" t="s">
        <v>756</v>
      </c>
      <c r="G968" s="222">
        <v>212318314.65000001</v>
      </c>
      <c r="H968" s="222">
        <v>0</v>
      </c>
      <c r="I968" s="222">
        <f t="shared" si="31"/>
        <v>212318314.65000001</v>
      </c>
    </row>
    <row r="969" spans="1:9" x14ac:dyDescent="0.2">
      <c r="A969" s="221" t="s">
        <v>13</v>
      </c>
      <c r="B969" s="221">
        <v>6450200</v>
      </c>
      <c r="C969" s="221">
        <f t="shared" si="30"/>
        <v>7</v>
      </c>
      <c r="D969" s="221">
        <v>64502000</v>
      </c>
      <c r="F969" s="221" t="s">
        <v>555</v>
      </c>
      <c r="G969" s="222">
        <v>79346187.900000006</v>
      </c>
      <c r="H969" s="222">
        <v>0</v>
      </c>
      <c r="I969" s="222">
        <f t="shared" si="31"/>
        <v>79346187.900000006</v>
      </c>
    </row>
    <row r="970" spans="1:9" x14ac:dyDescent="0.2">
      <c r="A970" s="221" t="s">
        <v>13</v>
      </c>
      <c r="B970" s="221">
        <v>6450300</v>
      </c>
      <c r="C970" s="221">
        <f t="shared" si="30"/>
        <v>7</v>
      </c>
      <c r="D970" s="221">
        <v>64503000</v>
      </c>
      <c r="F970" s="221" t="s">
        <v>759</v>
      </c>
      <c r="G970" s="222">
        <v>1782122.92</v>
      </c>
      <c r="H970" s="222">
        <v>0</v>
      </c>
      <c r="I970" s="222">
        <f t="shared" si="31"/>
        <v>1782122.92</v>
      </c>
    </row>
    <row r="971" spans="1:9" x14ac:dyDescent="0.2">
      <c r="A971" s="221" t="s">
        <v>13</v>
      </c>
      <c r="B971" s="221">
        <v>6450400</v>
      </c>
      <c r="C971" s="221">
        <f t="shared" si="30"/>
        <v>7</v>
      </c>
      <c r="D971" s="221">
        <v>64504000</v>
      </c>
      <c r="F971" s="221" t="s">
        <v>486</v>
      </c>
      <c r="G971" s="222">
        <v>16137593.630000001</v>
      </c>
      <c r="H971" s="222">
        <v>0</v>
      </c>
      <c r="I971" s="222">
        <f t="shared" si="31"/>
        <v>16137593.630000001</v>
      </c>
    </row>
    <row r="972" spans="1:9" x14ac:dyDescent="0.2">
      <c r="A972" s="221" t="s">
        <v>13</v>
      </c>
      <c r="B972" s="221">
        <v>6450700</v>
      </c>
      <c r="C972" s="221">
        <f t="shared" si="30"/>
        <v>7</v>
      </c>
      <c r="D972" s="221">
        <v>64505000</v>
      </c>
      <c r="F972" s="221" t="s">
        <v>4627</v>
      </c>
      <c r="G972" s="222">
        <v>841064.85</v>
      </c>
      <c r="H972" s="222">
        <v>0</v>
      </c>
      <c r="I972" s="222">
        <f t="shared" si="31"/>
        <v>841064.85</v>
      </c>
    </row>
    <row r="973" spans="1:9" x14ac:dyDescent="0.2">
      <c r="A973" s="221" t="s">
        <v>13</v>
      </c>
      <c r="B973" s="221">
        <v>6480100</v>
      </c>
      <c r="C973" s="221">
        <f t="shared" si="30"/>
        <v>7</v>
      </c>
      <c r="D973" s="221">
        <v>64801000</v>
      </c>
      <c r="F973" s="221" t="s">
        <v>489</v>
      </c>
      <c r="G973" s="222">
        <v>25241860.780000001</v>
      </c>
      <c r="H973" s="222">
        <v>0</v>
      </c>
      <c r="I973" s="222">
        <f t="shared" si="31"/>
        <v>25241860.780000001</v>
      </c>
    </row>
    <row r="974" spans="1:9" x14ac:dyDescent="0.2">
      <c r="A974" s="221" t="s">
        <v>13</v>
      </c>
      <c r="B974" s="221">
        <v>6480300</v>
      </c>
      <c r="C974" s="221">
        <f t="shared" si="30"/>
        <v>7</v>
      </c>
      <c r="D974" s="221">
        <v>64803000</v>
      </c>
      <c r="F974" s="221" t="s">
        <v>558</v>
      </c>
      <c r="G974" s="222">
        <v>1002460</v>
      </c>
      <c r="H974" s="222">
        <v>0</v>
      </c>
      <c r="I974" s="222">
        <f t="shared" si="31"/>
        <v>1002460</v>
      </c>
    </row>
    <row r="975" spans="1:9" x14ac:dyDescent="0.2">
      <c r="A975" s="221" t="s">
        <v>13</v>
      </c>
      <c r="B975" s="221">
        <v>6480500</v>
      </c>
      <c r="C975" s="221">
        <f t="shared" si="30"/>
        <v>7</v>
      </c>
      <c r="D975" s="221">
        <v>64805000</v>
      </c>
      <c r="F975" s="221" t="s">
        <v>559</v>
      </c>
      <c r="G975" s="222">
        <v>633600</v>
      </c>
      <c r="H975" s="222">
        <v>0</v>
      </c>
      <c r="I975" s="222">
        <f t="shared" si="31"/>
        <v>633600</v>
      </c>
    </row>
    <row r="976" spans="1:9" x14ac:dyDescent="0.2">
      <c r="A976" s="221" t="s">
        <v>13</v>
      </c>
      <c r="B976" s="221">
        <v>6510000</v>
      </c>
      <c r="C976" s="221">
        <f t="shared" si="30"/>
        <v>7</v>
      </c>
      <c r="D976" s="221">
        <v>65100000</v>
      </c>
      <c r="F976" s="221" t="s">
        <v>760</v>
      </c>
      <c r="G976" s="222">
        <v>30233880.399999999</v>
      </c>
      <c r="H976" s="222">
        <v>0</v>
      </c>
      <c r="I976" s="222">
        <f t="shared" si="31"/>
        <v>30233880.399999999</v>
      </c>
    </row>
    <row r="977" spans="1:9" x14ac:dyDescent="0.2">
      <c r="A977" s="221" t="s">
        <v>13</v>
      </c>
      <c r="B977" s="221">
        <v>6520000</v>
      </c>
      <c r="C977" s="221">
        <f t="shared" si="30"/>
        <v>7</v>
      </c>
      <c r="D977" s="221">
        <v>65200000</v>
      </c>
      <c r="F977" s="221" t="s">
        <v>761</v>
      </c>
      <c r="G977" s="222">
        <v>35160832</v>
      </c>
      <c r="H977" s="222">
        <v>0</v>
      </c>
      <c r="I977" s="222">
        <f t="shared" si="31"/>
        <v>35160832</v>
      </c>
    </row>
    <row r="978" spans="1:9" x14ac:dyDescent="0.2">
      <c r="A978" s="221" t="s">
        <v>13</v>
      </c>
      <c r="B978" s="221">
        <v>6541000</v>
      </c>
      <c r="C978" s="221">
        <f t="shared" si="30"/>
        <v>7</v>
      </c>
      <c r="D978" s="221">
        <v>65200000</v>
      </c>
      <c r="F978" s="221" t="s">
        <v>1082</v>
      </c>
      <c r="G978" s="222">
        <v>184730601.37</v>
      </c>
      <c r="H978" s="222">
        <v>0</v>
      </c>
      <c r="I978" s="222">
        <f t="shared" si="31"/>
        <v>184730601.37</v>
      </c>
    </row>
    <row r="979" spans="1:9" x14ac:dyDescent="0.2">
      <c r="A979" s="221" t="s">
        <v>13</v>
      </c>
      <c r="B979" s="221">
        <v>6560100</v>
      </c>
      <c r="C979" s="221">
        <f t="shared" si="30"/>
        <v>7</v>
      </c>
      <c r="D979" s="221">
        <v>65601000</v>
      </c>
      <c r="F979" s="221" t="s">
        <v>762</v>
      </c>
      <c r="G979" s="222">
        <v>200000</v>
      </c>
      <c r="H979" s="222">
        <v>0</v>
      </c>
      <c r="I979" s="222">
        <f t="shared" si="31"/>
        <v>200000</v>
      </c>
    </row>
    <row r="980" spans="1:9" x14ac:dyDescent="0.2">
      <c r="A980" s="221" t="s">
        <v>13</v>
      </c>
      <c r="B980" s="221">
        <v>6560200</v>
      </c>
      <c r="C980" s="221">
        <f t="shared" si="30"/>
        <v>7</v>
      </c>
      <c r="D980" s="221">
        <v>65602000</v>
      </c>
      <c r="F980" s="221" t="s">
        <v>763</v>
      </c>
      <c r="G980" s="222">
        <v>3397500</v>
      </c>
      <c r="H980" s="222">
        <v>0</v>
      </c>
      <c r="I980" s="222">
        <f t="shared" si="31"/>
        <v>3397500</v>
      </c>
    </row>
    <row r="981" spans="1:9" x14ac:dyDescent="0.2">
      <c r="A981" s="221" t="s">
        <v>13</v>
      </c>
      <c r="B981" s="221">
        <v>6570000</v>
      </c>
      <c r="C981" s="221">
        <f t="shared" si="30"/>
        <v>7</v>
      </c>
      <c r="D981" s="221">
        <v>65700000</v>
      </c>
      <c r="F981" s="221" t="s">
        <v>765</v>
      </c>
      <c r="G981" s="222">
        <v>57705252.409999996</v>
      </c>
      <c r="H981" s="222">
        <v>0</v>
      </c>
      <c r="I981" s="222">
        <f t="shared" si="31"/>
        <v>57705252.409999996</v>
      </c>
    </row>
    <row r="982" spans="1:9" x14ac:dyDescent="0.2">
      <c r="A982" s="221" t="s">
        <v>13</v>
      </c>
      <c r="B982" s="221">
        <v>6580000</v>
      </c>
      <c r="C982" s="221">
        <f t="shared" si="30"/>
        <v>7</v>
      </c>
      <c r="D982" s="221">
        <v>65800000</v>
      </c>
      <c r="F982" s="221" t="s">
        <v>764</v>
      </c>
      <c r="G982" s="222">
        <v>14519039.18</v>
      </c>
      <c r="H982" s="222">
        <v>0</v>
      </c>
      <c r="I982" s="222">
        <f t="shared" si="31"/>
        <v>14519039.18</v>
      </c>
    </row>
    <row r="983" spans="1:9" x14ac:dyDescent="0.2">
      <c r="A983" s="221" t="s">
        <v>13</v>
      </c>
      <c r="B983" s="221">
        <v>6610100</v>
      </c>
      <c r="C983" s="221">
        <f t="shared" si="30"/>
        <v>7</v>
      </c>
      <c r="D983" s="221">
        <v>66101000</v>
      </c>
      <c r="F983" s="221" t="s">
        <v>767</v>
      </c>
      <c r="G983" s="222">
        <v>29454616.93</v>
      </c>
      <c r="H983" s="222">
        <v>0</v>
      </c>
      <c r="I983" s="222">
        <f t="shared" si="31"/>
        <v>29454616.93</v>
      </c>
    </row>
    <row r="984" spans="1:9" x14ac:dyDescent="0.2">
      <c r="A984" s="221" t="s">
        <v>13</v>
      </c>
      <c r="B984" s="221">
        <v>6610200</v>
      </c>
      <c r="C984" s="221">
        <f t="shared" si="30"/>
        <v>7</v>
      </c>
      <c r="D984" s="221">
        <v>66102000</v>
      </c>
      <c r="F984" s="221" t="s">
        <v>564</v>
      </c>
      <c r="G984" s="222">
        <v>859432029.85000002</v>
      </c>
      <c r="H984" s="222">
        <v>0</v>
      </c>
      <c r="I984" s="222">
        <f t="shared" si="31"/>
        <v>859432029.85000002</v>
      </c>
    </row>
    <row r="985" spans="1:9" x14ac:dyDescent="0.2">
      <c r="A985" s="221" t="s">
        <v>13</v>
      </c>
      <c r="B985" s="221">
        <v>6610300</v>
      </c>
      <c r="C985" s="221">
        <f t="shared" si="30"/>
        <v>7</v>
      </c>
      <c r="D985" s="221">
        <v>66103000</v>
      </c>
      <c r="F985" s="221" t="s">
        <v>565</v>
      </c>
      <c r="G985" s="222">
        <v>871485231.25</v>
      </c>
      <c r="H985" s="222">
        <v>0</v>
      </c>
      <c r="I985" s="222">
        <f t="shared" si="31"/>
        <v>871485231.25</v>
      </c>
    </row>
    <row r="986" spans="1:9" x14ac:dyDescent="0.2">
      <c r="A986" s="221" t="s">
        <v>13</v>
      </c>
      <c r="B986" s="221">
        <v>6610400</v>
      </c>
      <c r="C986" s="221">
        <f t="shared" si="30"/>
        <v>7</v>
      </c>
      <c r="D986" s="221">
        <v>66104000</v>
      </c>
      <c r="F986" s="221" t="s">
        <v>566</v>
      </c>
      <c r="G986" s="222">
        <v>1279531426.24</v>
      </c>
      <c r="H986" s="222">
        <v>0</v>
      </c>
      <c r="I986" s="222">
        <f t="shared" si="31"/>
        <v>1279531426.24</v>
      </c>
    </row>
    <row r="987" spans="1:9" x14ac:dyDescent="0.2">
      <c r="A987" s="221" t="s">
        <v>13</v>
      </c>
      <c r="B987" s="221">
        <v>6660000</v>
      </c>
      <c r="C987" s="221">
        <f t="shared" si="30"/>
        <v>7</v>
      </c>
      <c r="D987" s="221">
        <v>66600000</v>
      </c>
      <c r="F987" s="221" t="s">
        <v>770</v>
      </c>
      <c r="G987" s="222">
        <v>342020885.62</v>
      </c>
      <c r="H987" s="222">
        <v>0</v>
      </c>
      <c r="I987" s="222">
        <f t="shared" si="31"/>
        <v>342020885.62</v>
      </c>
    </row>
    <row r="988" spans="1:9" x14ac:dyDescent="0.2">
      <c r="A988" s="221" t="s">
        <v>13</v>
      </c>
      <c r="B988" s="221">
        <v>6811200</v>
      </c>
      <c r="C988" s="221">
        <f t="shared" si="30"/>
        <v>7</v>
      </c>
      <c r="D988" s="221">
        <v>68112000</v>
      </c>
      <c r="F988" s="221" t="s">
        <v>772</v>
      </c>
      <c r="G988" s="222">
        <v>1881501182.49</v>
      </c>
      <c r="H988" s="222">
        <v>0</v>
      </c>
      <c r="I988" s="222">
        <f t="shared" si="31"/>
        <v>1881501182.49</v>
      </c>
    </row>
    <row r="989" spans="1:9" x14ac:dyDescent="0.2">
      <c r="A989" s="221" t="s">
        <v>13</v>
      </c>
      <c r="B989" s="221">
        <v>6850000</v>
      </c>
      <c r="C989" s="221">
        <f t="shared" si="30"/>
        <v>7</v>
      </c>
      <c r="D989" s="221">
        <v>68112000</v>
      </c>
      <c r="F989" s="221" t="s">
        <v>512</v>
      </c>
      <c r="G989" s="222">
        <v>618258384</v>
      </c>
      <c r="H989" s="222">
        <v>0</v>
      </c>
      <c r="I989" s="222">
        <f t="shared" si="31"/>
        <v>618258384</v>
      </c>
    </row>
    <row r="990" spans="1:9" x14ac:dyDescent="0.2">
      <c r="A990" s="221" t="s">
        <v>13</v>
      </c>
      <c r="B990" s="221">
        <v>6980000</v>
      </c>
      <c r="C990" s="221">
        <f t="shared" si="30"/>
        <v>7</v>
      </c>
      <c r="D990" s="221">
        <v>69500000</v>
      </c>
      <c r="F990" s="221" t="s">
        <v>513</v>
      </c>
      <c r="G990" s="222">
        <v>514052795.55000001</v>
      </c>
      <c r="H990" s="222">
        <v>0</v>
      </c>
      <c r="I990" s="222">
        <f t="shared" si="31"/>
        <v>514052795.55000001</v>
      </c>
    </row>
    <row r="991" spans="1:9" x14ac:dyDescent="0.2">
      <c r="A991" s="221" t="s">
        <v>13</v>
      </c>
      <c r="B991" s="221">
        <v>7010100</v>
      </c>
      <c r="C991" s="221">
        <f t="shared" si="30"/>
        <v>7</v>
      </c>
      <c r="D991" s="221">
        <v>70101000</v>
      </c>
      <c r="F991" s="221" t="s">
        <v>515</v>
      </c>
      <c r="G991" s="222">
        <v>0</v>
      </c>
      <c r="H991" s="222">
        <v>8398499658</v>
      </c>
      <c r="I991" s="222">
        <f t="shared" si="31"/>
        <v>-8398499658</v>
      </c>
    </row>
    <row r="992" spans="1:9" x14ac:dyDescent="0.2">
      <c r="A992" s="221" t="s">
        <v>13</v>
      </c>
      <c r="B992" s="221">
        <v>7011000</v>
      </c>
      <c r="C992" s="221">
        <f t="shared" si="30"/>
        <v>7</v>
      </c>
      <c r="D992" s="221">
        <v>70110000</v>
      </c>
      <c r="F992" s="221" t="s">
        <v>1099</v>
      </c>
      <c r="G992" s="222">
        <v>0</v>
      </c>
      <c r="H992" s="222">
        <v>93432689.549999997</v>
      </c>
      <c r="I992" s="222">
        <f t="shared" si="31"/>
        <v>-93432689.549999997</v>
      </c>
    </row>
    <row r="993" spans="1:9" x14ac:dyDescent="0.2">
      <c r="A993" s="221" t="s">
        <v>13</v>
      </c>
      <c r="B993" s="221">
        <v>7012000</v>
      </c>
      <c r="C993" s="221">
        <f t="shared" si="30"/>
        <v>7</v>
      </c>
      <c r="D993" s="221">
        <v>70120000</v>
      </c>
      <c r="F993" s="221" t="s">
        <v>570</v>
      </c>
      <c r="G993" s="222">
        <v>0</v>
      </c>
      <c r="H993" s="222">
        <v>79480178054</v>
      </c>
      <c r="I993" s="222">
        <f t="shared" si="31"/>
        <v>-79480178054</v>
      </c>
    </row>
    <row r="994" spans="1:9" x14ac:dyDescent="0.2">
      <c r="A994" s="221" t="s">
        <v>13</v>
      </c>
      <c r="B994" s="221">
        <v>7060000</v>
      </c>
      <c r="C994" s="221">
        <f t="shared" si="30"/>
        <v>7</v>
      </c>
      <c r="D994" s="221">
        <v>70600000</v>
      </c>
      <c r="F994" s="221" t="s">
        <v>774</v>
      </c>
      <c r="G994" s="222">
        <v>0</v>
      </c>
      <c r="H994" s="222">
        <v>12127500</v>
      </c>
      <c r="I994" s="222">
        <f t="shared" si="31"/>
        <v>-12127500</v>
      </c>
    </row>
    <row r="995" spans="1:9" x14ac:dyDescent="0.2">
      <c r="A995" s="221" t="s">
        <v>13</v>
      </c>
      <c r="B995" s="221">
        <v>7071000</v>
      </c>
      <c r="C995" s="221">
        <f t="shared" si="30"/>
        <v>7</v>
      </c>
      <c r="D995" s="221">
        <v>70710000</v>
      </c>
      <c r="F995" s="221" t="s">
        <v>775</v>
      </c>
      <c r="G995" s="222">
        <v>0</v>
      </c>
      <c r="H995" s="222">
        <v>110306595.84</v>
      </c>
      <c r="I995" s="222">
        <f t="shared" si="31"/>
        <v>-110306595.84</v>
      </c>
    </row>
    <row r="996" spans="1:9" x14ac:dyDescent="0.2">
      <c r="A996" s="221" t="s">
        <v>13</v>
      </c>
      <c r="B996" s="221">
        <v>7072000</v>
      </c>
      <c r="C996" s="221">
        <f t="shared" si="30"/>
        <v>7</v>
      </c>
      <c r="D996" s="221">
        <v>70720000</v>
      </c>
      <c r="F996" s="221" t="s">
        <v>776</v>
      </c>
      <c r="G996" s="222">
        <v>0</v>
      </c>
      <c r="H996" s="222">
        <v>90469765.599999994</v>
      </c>
      <c r="I996" s="222">
        <f t="shared" si="31"/>
        <v>-90469765.599999994</v>
      </c>
    </row>
    <row r="997" spans="1:9" x14ac:dyDescent="0.2">
      <c r="A997" s="221" t="s">
        <v>13</v>
      </c>
      <c r="B997" s="221">
        <v>7080000</v>
      </c>
      <c r="C997" s="221">
        <f t="shared" si="30"/>
        <v>7</v>
      </c>
      <c r="D997" s="221">
        <v>70800000</v>
      </c>
      <c r="F997" s="221" t="s">
        <v>778</v>
      </c>
      <c r="G997" s="222">
        <v>0</v>
      </c>
      <c r="H997" s="222">
        <v>156861958.80000001</v>
      </c>
      <c r="I997" s="222">
        <f t="shared" si="31"/>
        <v>-156861958.80000001</v>
      </c>
    </row>
    <row r="998" spans="1:9" x14ac:dyDescent="0.2">
      <c r="A998" s="221" t="s">
        <v>13</v>
      </c>
      <c r="B998" s="221">
        <v>7083000</v>
      </c>
      <c r="C998" s="221">
        <f t="shared" si="30"/>
        <v>7</v>
      </c>
      <c r="D998" s="221">
        <v>70830000</v>
      </c>
      <c r="F998" s="221" t="s">
        <v>1820</v>
      </c>
      <c r="G998" s="222">
        <v>0</v>
      </c>
      <c r="H998" s="222">
        <v>532000</v>
      </c>
      <c r="I998" s="222">
        <f t="shared" si="31"/>
        <v>-532000</v>
      </c>
    </row>
    <row r="999" spans="1:9" x14ac:dyDescent="0.2">
      <c r="A999" s="221" t="s">
        <v>13</v>
      </c>
      <c r="B999" s="221">
        <v>7090000</v>
      </c>
      <c r="C999" s="221">
        <f t="shared" si="30"/>
        <v>7</v>
      </c>
      <c r="D999" s="221">
        <v>70900000</v>
      </c>
      <c r="F999" s="221" t="s">
        <v>780</v>
      </c>
      <c r="G999" s="222">
        <v>105482330</v>
      </c>
      <c r="H999" s="222">
        <v>0</v>
      </c>
      <c r="I999" s="222">
        <f t="shared" si="31"/>
        <v>105482330</v>
      </c>
    </row>
    <row r="1000" spans="1:9" x14ac:dyDescent="0.2">
      <c r="A1000" s="221" t="s">
        <v>13</v>
      </c>
      <c r="B1000" s="221">
        <v>7140000</v>
      </c>
      <c r="C1000" s="221">
        <f t="shared" si="30"/>
        <v>7</v>
      </c>
      <c r="D1000" s="221">
        <v>71400000</v>
      </c>
      <c r="F1000" s="221" t="s">
        <v>781</v>
      </c>
      <c r="G1000" s="222">
        <v>1556653202.23</v>
      </c>
      <c r="H1000" s="222">
        <v>0</v>
      </c>
      <c r="I1000" s="222">
        <f t="shared" si="31"/>
        <v>1556653202.23</v>
      </c>
    </row>
    <row r="1001" spans="1:9" x14ac:dyDescent="0.2">
      <c r="A1001" s="221" t="s">
        <v>13</v>
      </c>
      <c r="B1001" s="221">
        <v>7520000</v>
      </c>
      <c r="C1001" s="221">
        <f t="shared" si="30"/>
        <v>7</v>
      </c>
      <c r="D1001" s="221">
        <v>75200000</v>
      </c>
      <c r="F1001" s="221" t="s">
        <v>524</v>
      </c>
      <c r="G1001" s="222">
        <v>0</v>
      </c>
      <c r="H1001" s="222">
        <v>77671171.849999994</v>
      </c>
      <c r="I1001" s="222">
        <f t="shared" si="31"/>
        <v>-77671171.849999994</v>
      </c>
    </row>
    <row r="1002" spans="1:9" x14ac:dyDescent="0.2">
      <c r="A1002" s="221" t="s">
        <v>13</v>
      </c>
      <c r="B1002" s="221">
        <v>7580000</v>
      </c>
      <c r="C1002" s="221">
        <f t="shared" si="30"/>
        <v>7</v>
      </c>
      <c r="D1002" s="221">
        <v>75800000</v>
      </c>
      <c r="F1002" s="221" t="s">
        <v>783</v>
      </c>
      <c r="G1002" s="222">
        <v>0</v>
      </c>
      <c r="H1002" s="222">
        <v>279642430.88999999</v>
      </c>
      <c r="I1002" s="222">
        <f t="shared" si="31"/>
        <v>-279642430.88999999</v>
      </c>
    </row>
    <row r="1003" spans="1:9" x14ac:dyDescent="0.2">
      <c r="A1003" s="221" t="s">
        <v>13</v>
      </c>
      <c r="B1003" s="221">
        <v>7581000</v>
      </c>
      <c r="C1003" s="221">
        <f t="shared" si="30"/>
        <v>7</v>
      </c>
      <c r="D1003" s="221">
        <v>75810000</v>
      </c>
      <c r="F1003" s="221" t="s">
        <v>573</v>
      </c>
      <c r="G1003" s="222">
        <v>0</v>
      </c>
      <c r="H1003" s="222">
        <v>28911000</v>
      </c>
      <c r="I1003" s="222">
        <f t="shared" si="31"/>
        <v>-28911000</v>
      </c>
    </row>
    <row r="1004" spans="1:9" x14ac:dyDescent="0.2">
      <c r="A1004" s="221" t="s">
        <v>13</v>
      </c>
      <c r="B1004" s="221">
        <v>7585000</v>
      </c>
      <c r="C1004" s="221">
        <f t="shared" si="30"/>
        <v>7</v>
      </c>
      <c r="D1004" s="221">
        <v>75850000</v>
      </c>
      <c r="F1004" s="221" t="s">
        <v>784</v>
      </c>
      <c r="G1004" s="222">
        <v>0</v>
      </c>
      <c r="H1004" s="222">
        <v>25448789.469999999</v>
      </c>
      <c r="I1004" s="222">
        <f t="shared" si="31"/>
        <v>-25448789.469999999</v>
      </c>
    </row>
    <row r="1005" spans="1:9" x14ac:dyDescent="0.2">
      <c r="A1005" s="221" t="s">
        <v>13</v>
      </c>
      <c r="B1005" s="221">
        <v>7650000</v>
      </c>
      <c r="C1005" s="221">
        <f t="shared" si="30"/>
        <v>7</v>
      </c>
      <c r="D1005" s="221">
        <v>76500000</v>
      </c>
      <c r="F1005" s="221" t="s">
        <v>785</v>
      </c>
      <c r="G1005" s="222">
        <v>0</v>
      </c>
      <c r="H1005" s="222">
        <v>8381999.1900000004</v>
      </c>
      <c r="I1005" s="222">
        <f t="shared" si="31"/>
        <v>-8381999.1900000004</v>
      </c>
    </row>
    <row r="1006" spans="1:9" x14ac:dyDescent="0.2">
      <c r="A1006" s="221" t="s">
        <v>13</v>
      </c>
      <c r="B1006" s="221">
        <v>7660000</v>
      </c>
      <c r="C1006" s="221">
        <f t="shared" si="30"/>
        <v>7</v>
      </c>
      <c r="D1006" s="221">
        <v>76600000</v>
      </c>
      <c r="F1006" s="221" t="s">
        <v>786</v>
      </c>
      <c r="G1006" s="222">
        <v>0</v>
      </c>
      <c r="H1006" s="222">
        <v>460835435.67000002</v>
      </c>
      <c r="I1006" s="222">
        <f t="shared" si="31"/>
        <v>-460835435.67000002</v>
      </c>
    </row>
    <row r="1007" spans="1:9" x14ac:dyDescent="0.2">
      <c r="A1007" s="221" t="s">
        <v>13</v>
      </c>
      <c r="B1007" s="221">
        <v>7850000</v>
      </c>
      <c r="C1007" s="221">
        <f t="shared" si="30"/>
        <v>7</v>
      </c>
      <c r="D1007" s="221">
        <v>78500000</v>
      </c>
      <c r="F1007" s="221" t="s">
        <v>529</v>
      </c>
      <c r="G1007" s="222">
        <v>0</v>
      </c>
      <c r="H1007" s="222">
        <v>258553431</v>
      </c>
      <c r="I1007" s="222">
        <f t="shared" si="31"/>
        <v>-258553431</v>
      </c>
    </row>
    <row r="1008" spans="1:9" x14ac:dyDescent="0.2">
      <c r="A1008" s="221" t="s">
        <v>9</v>
      </c>
      <c r="B1008" s="225" t="s">
        <v>790</v>
      </c>
      <c r="C1008" s="221">
        <f t="shared" si="30"/>
        <v>7</v>
      </c>
      <c r="D1008" s="221">
        <v>10100000</v>
      </c>
      <c r="F1008" s="221" t="s">
        <v>581</v>
      </c>
      <c r="G1008" s="222">
        <v>0</v>
      </c>
      <c r="H1008" s="222">
        <v>4000000000</v>
      </c>
      <c r="I1008" s="222">
        <f t="shared" si="31"/>
        <v>-4000000000</v>
      </c>
    </row>
    <row r="1009" spans="1:9" x14ac:dyDescent="0.2">
      <c r="A1009" s="221" t="s">
        <v>9</v>
      </c>
      <c r="B1009" s="225" t="s">
        <v>791</v>
      </c>
      <c r="C1009" s="221">
        <f t="shared" si="30"/>
        <v>7</v>
      </c>
      <c r="D1009" s="221">
        <v>10610000</v>
      </c>
      <c r="F1009" s="221" t="s">
        <v>582</v>
      </c>
      <c r="G1009" s="222">
        <v>0</v>
      </c>
      <c r="H1009" s="222">
        <v>400000000</v>
      </c>
      <c r="I1009" s="222">
        <f t="shared" si="31"/>
        <v>-400000000</v>
      </c>
    </row>
    <row r="1010" spans="1:9" x14ac:dyDescent="0.2">
      <c r="A1010" s="221" t="s">
        <v>9</v>
      </c>
      <c r="B1010" s="225" t="s">
        <v>3366</v>
      </c>
      <c r="C1010" s="221">
        <f t="shared" si="30"/>
        <v>7</v>
      </c>
      <c r="D1010" s="221">
        <v>10620000</v>
      </c>
      <c r="F1010" s="221" t="s">
        <v>583</v>
      </c>
      <c r="G1010" s="222">
        <v>0</v>
      </c>
      <c r="H1010" s="222">
        <v>453421850.63999999</v>
      </c>
      <c r="I1010" s="222">
        <f t="shared" si="31"/>
        <v>-453421850.63999999</v>
      </c>
    </row>
    <row r="1011" spans="1:9" x14ac:dyDescent="0.2">
      <c r="A1011" s="221" t="s">
        <v>9</v>
      </c>
      <c r="B1011" s="225" t="s">
        <v>792</v>
      </c>
      <c r="C1011" s="221">
        <f t="shared" si="30"/>
        <v>7</v>
      </c>
      <c r="D1011" s="221">
        <v>11000000</v>
      </c>
      <c r="F1011" s="221" t="s">
        <v>584</v>
      </c>
      <c r="G1011" s="222">
        <v>0</v>
      </c>
      <c r="H1011" s="222">
        <v>23549169864.73</v>
      </c>
      <c r="I1011" s="222">
        <f t="shared" si="31"/>
        <v>-23549169864.73</v>
      </c>
    </row>
    <row r="1012" spans="1:9" x14ac:dyDescent="0.2">
      <c r="A1012" s="221" t="s">
        <v>9</v>
      </c>
      <c r="B1012" s="225" t="s">
        <v>796</v>
      </c>
      <c r="C1012" s="221">
        <f t="shared" si="30"/>
        <v>7</v>
      </c>
      <c r="D1012" s="221">
        <v>16420000</v>
      </c>
      <c r="F1012" s="221" t="s">
        <v>245</v>
      </c>
      <c r="G1012" s="222">
        <v>0</v>
      </c>
      <c r="H1012" s="222">
        <v>539726755.67999995</v>
      </c>
      <c r="I1012" s="222">
        <f t="shared" si="31"/>
        <v>-539726755.67999995</v>
      </c>
    </row>
    <row r="1013" spans="1:9" x14ac:dyDescent="0.2">
      <c r="A1013" s="221" t="s">
        <v>9</v>
      </c>
      <c r="B1013" s="225" t="s">
        <v>3426</v>
      </c>
      <c r="C1013" s="221">
        <f t="shared" si="30"/>
        <v>7</v>
      </c>
      <c r="D1013" s="221">
        <v>16430000</v>
      </c>
      <c r="F1013" s="221" t="s">
        <v>249</v>
      </c>
      <c r="G1013" s="222">
        <v>0</v>
      </c>
      <c r="H1013" s="222">
        <v>281905150.32999998</v>
      </c>
      <c r="I1013" s="222">
        <f t="shared" si="31"/>
        <v>-281905150.32999998</v>
      </c>
    </row>
    <row r="1014" spans="1:9" x14ac:dyDescent="0.2">
      <c r="A1014" s="221" t="s">
        <v>9</v>
      </c>
      <c r="B1014" s="225" t="s">
        <v>799</v>
      </c>
      <c r="C1014" s="221">
        <f t="shared" si="30"/>
        <v>7</v>
      </c>
      <c r="D1014" s="221">
        <v>20400000</v>
      </c>
      <c r="F1014" s="221" t="s">
        <v>588</v>
      </c>
      <c r="G1014" s="222">
        <v>263936840.36000001</v>
      </c>
      <c r="H1014" s="222">
        <v>0</v>
      </c>
      <c r="I1014" s="222">
        <f t="shared" si="31"/>
        <v>263936840.36000001</v>
      </c>
    </row>
    <row r="1015" spans="1:9" x14ac:dyDescent="0.2">
      <c r="A1015" s="221" t="s">
        <v>9</v>
      </c>
      <c r="B1015" s="225" t="s">
        <v>3442</v>
      </c>
      <c r="C1015" s="221">
        <f t="shared" si="30"/>
        <v>7</v>
      </c>
      <c r="D1015" s="221">
        <v>20800000</v>
      </c>
      <c r="F1015" s="221" t="s">
        <v>589</v>
      </c>
      <c r="G1015" s="222">
        <v>11536530</v>
      </c>
      <c r="H1015" s="222">
        <v>0</v>
      </c>
      <c r="I1015" s="222">
        <f t="shared" si="31"/>
        <v>11536530</v>
      </c>
    </row>
    <row r="1016" spans="1:9" x14ac:dyDescent="0.2">
      <c r="A1016" s="221" t="s">
        <v>9</v>
      </c>
      <c r="B1016" s="225" t="s">
        <v>804</v>
      </c>
      <c r="C1016" s="221">
        <f t="shared" si="30"/>
        <v>7</v>
      </c>
      <c r="D1016" s="221">
        <v>21200000</v>
      </c>
      <c r="F1016" s="221" t="s">
        <v>590</v>
      </c>
      <c r="G1016" s="222">
        <v>9054500</v>
      </c>
      <c r="H1016" s="222">
        <v>0</v>
      </c>
      <c r="I1016" s="222">
        <f t="shared" si="31"/>
        <v>9054500</v>
      </c>
    </row>
    <row r="1017" spans="1:9" x14ac:dyDescent="0.2">
      <c r="A1017" s="221" t="s">
        <v>9</v>
      </c>
      <c r="B1017" s="225" t="s">
        <v>805</v>
      </c>
      <c r="C1017" s="221">
        <f t="shared" si="30"/>
        <v>7</v>
      </c>
      <c r="D1017" s="221">
        <v>21300000</v>
      </c>
      <c r="F1017" s="221" t="s">
        <v>591</v>
      </c>
      <c r="G1017" s="222">
        <v>92084865.129999995</v>
      </c>
      <c r="H1017" s="222">
        <v>0</v>
      </c>
      <c r="I1017" s="222">
        <f t="shared" si="31"/>
        <v>92084865.129999995</v>
      </c>
    </row>
    <row r="1018" spans="1:9" x14ac:dyDescent="0.2">
      <c r="A1018" s="221" t="s">
        <v>9</v>
      </c>
      <c r="B1018" s="225" t="s">
        <v>806</v>
      </c>
      <c r="C1018" s="221">
        <f t="shared" si="30"/>
        <v>7</v>
      </c>
      <c r="D1018" s="221">
        <v>21500000</v>
      </c>
      <c r="F1018" s="221" t="s">
        <v>592</v>
      </c>
      <c r="G1018" s="222">
        <v>709415933.84000003</v>
      </c>
      <c r="H1018" s="222">
        <v>0</v>
      </c>
      <c r="I1018" s="222">
        <f t="shared" si="31"/>
        <v>709415933.84000003</v>
      </c>
    </row>
    <row r="1019" spans="1:9" x14ac:dyDescent="0.2">
      <c r="A1019" s="221" t="s">
        <v>9</v>
      </c>
      <c r="B1019" s="225" t="s">
        <v>3455</v>
      </c>
      <c r="C1019" s="221">
        <f t="shared" si="30"/>
        <v>7</v>
      </c>
      <c r="D1019" s="221">
        <v>21510000</v>
      </c>
      <c r="F1019" s="221" t="s">
        <v>594</v>
      </c>
      <c r="G1019" s="222">
        <v>6314534</v>
      </c>
      <c r="H1019" s="222">
        <v>0</v>
      </c>
      <c r="I1019" s="222">
        <f t="shared" si="31"/>
        <v>6314534</v>
      </c>
    </row>
    <row r="1020" spans="1:9" x14ac:dyDescent="0.2">
      <c r="A1020" s="221" t="s">
        <v>9</v>
      </c>
      <c r="B1020" s="225" t="s">
        <v>807</v>
      </c>
      <c r="C1020" s="221">
        <f t="shared" si="30"/>
        <v>7</v>
      </c>
      <c r="D1020" s="221">
        <v>21520000</v>
      </c>
      <c r="F1020" s="221" t="s">
        <v>254</v>
      </c>
      <c r="G1020" s="222">
        <v>54908530.07</v>
      </c>
      <c r="H1020" s="222">
        <v>0</v>
      </c>
      <c r="I1020" s="222">
        <f t="shared" si="31"/>
        <v>54908530.07</v>
      </c>
    </row>
    <row r="1021" spans="1:9" x14ac:dyDescent="0.2">
      <c r="A1021" s="221" t="s">
        <v>9</v>
      </c>
      <c r="B1021" s="225" t="s">
        <v>809</v>
      </c>
      <c r="C1021" s="221">
        <f t="shared" si="30"/>
        <v>7</v>
      </c>
      <c r="D1021" s="221">
        <v>21810000</v>
      </c>
      <c r="F1021" s="221" t="s">
        <v>260</v>
      </c>
      <c r="G1021" s="222">
        <v>1104272835.24</v>
      </c>
      <c r="H1021" s="222">
        <v>0</v>
      </c>
      <c r="I1021" s="222">
        <f t="shared" si="31"/>
        <v>1104272835.24</v>
      </c>
    </row>
    <row r="1022" spans="1:9" x14ac:dyDescent="0.2">
      <c r="A1022" s="221" t="s">
        <v>9</v>
      </c>
      <c r="B1022" s="225" t="s">
        <v>810</v>
      </c>
      <c r="C1022" s="221">
        <f t="shared" si="30"/>
        <v>7</v>
      </c>
      <c r="D1022" s="221">
        <v>21820000</v>
      </c>
      <c r="F1022" s="221" t="s">
        <v>52</v>
      </c>
      <c r="G1022" s="222">
        <v>90263924.530000001</v>
      </c>
      <c r="H1022" s="222">
        <v>0</v>
      </c>
      <c r="I1022" s="222">
        <f t="shared" si="31"/>
        <v>90263924.530000001</v>
      </c>
    </row>
    <row r="1023" spans="1:9" x14ac:dyDescent="0.2">
      <c r="A1023" s="221" t="s">
        <v>9</v>
      </c>
      <c r="B1023" s="225" t="s">
        <v>811</v>
      </c>
      <c r="C1023" s="221">
        <f t="shared" si="30"/>
        <v>7</v>
      </c>
      <c r="D1023" s="221">
        <v>21830000</v>
      </c>
      <c r="F1023" s="221" t="s">
        <v>596</v>
      </c>
      <c r="G1023" s="222">
        <v>1006199445.8</v>
      </c>
      <c r="H1023" s="222">
        <v>0</v>
      </c>
      <c r="I1023" s="222">
        <f t="shared" si="31"/>
        <v>1006199445.8</v>
      </c>
    </row>
    <row r="1024" spans="1:9" x14ac:dyDescent="0.2">
      <c r="A1024" s="221" t="s">
        <v>9</v>
      </c>
      <c r="B1024" s="225" t="s">
        <v>812</v>
      </c>
      <c r="C1024" s="221">
        <f t="shared" si="30"/>
        <v>7</v>
      </c>
      <c r="D1024" s="221">
        <v>21840000</v>
      </c>
      <c r="F1024" s="221" t="s">
        <v>597</v>
      </c>
      <c r="G1024" s="222">
        <v>393728920.95999998</v>
      </c>
      <c r="H1024" s="222">
        <v>0</v>
      </c>
      <c r="I1024" s="222">
        <f t="shared" si="31"/>
        <v>393728920.95999998</v>
      </c>
    </row>
    <row r="1025" spans="1:9" x14ac:dyDescent="0.2">
      <c r="A1025" s="221" t="s">
        <v>9</v>
      </c>
      <c r="B1025" s="225" t="s">
        <v>813</v>
      </c>
      <c r="C1025" s="221">
        <f t="shared" si="30"/>
        <v>7</v>
      </c>
      <c r="D1025" s="221">
        <v>21850000</v>
      </c>
      <c r="F1025" s="221" t="s">
        <v>264</v>
      </c>
      <c r="G1025" s="222">
        <v>8621314.5</v>
      </c>
      <c r="H1025" s="222">
        <v>0</v>
      </c>
      <c r="I1025" s="222">
        <f t="shared" si="31"/>
        <v>8621314.5</v>
      </c>
    </row>
    <row r="1026" spans="1:9" x14ac:dyDescent="0.2">
      <c r="A1026" s="221" t="s">
        <v>9</v>
      </c>
      <c r="B1026" s="225" t="s">
        <v>3485</v>
      </c>
      <c r="C1026" s="221">
        <f t="shared" ref="C1026:C1089" si="32">+LEN(B:B)</f>
        <v>7</v>
      </c>
      <c r="D1026" s="221">
        <v>21860000</v>
      </c>
      <c r="F1026" s="221" t="s">
        <v>259</v>
      </c>
      <c r="G1026" s="222">
        <v>2810305</v>
      </c>
      <c r="H1026" s="222">
        <v>0</v>
      </c>
      <c r="I1026" s="222">
        <f t="shared" ref="I1026:I1089" si="33">+G:G-H:H</f>
        <v>2810305</v>
      </c>
    </row>
    <row r="1027" spans="1:9" x14ac:dyDescent="0.2">
      <c r="A1027" s="221" t="s">
        <v>9</v>
      </c>
      <c r="B1027" s="225" t="s">
        <v>3489</v>
      </c>
      <c r="C1027" s="221">
        <f t="shared" si="32"/>
        <v>7</v>
      </c>
      <c r="D1027" s="221">
        <v>21870000</v>
      </c>
      <c r="F1027" s="221" t="s">
        <v>595</v>
      </c>
      <c r="G1027" s="222">
        <v>10263846.710000001</v>
      </c>
      <c r="H1027" s="222">
        <v>0</v>
      </c>
      <c r="I1027" s="222">
        <f t="shared" si="33"/>
        <v>10263846.710000001</v>
      </c>
    </row>
    <row r="1028" spans="1:9" x14ac:dyDescent="0.2">
      <c r="A1028" s="221" t="s">
        <v>9</v>
      </c>
      <c r="B1028" s="225" t="s">
        <v>814</v>
      </c>
      <c r="C1028" s="221">
        <f t="shared" si="32"/>
        <v>7</v>
      </c>
      <c r="D1028" s="221">
        <v>23000000</v>
      </c>
      <c r="F1028" s="221" t="s">
        <v>266</v>
      </c>
      <c r="G1028" s="222">
        <v>76656647.790000007</v>
      </c>
      <c r="H1028" s="222">
        <v>0</v>
      </c>
      <c r="I1028" s="222">
        <f t="shared" si="33"/>
        <v>76656647.790000007</v>
      </c>
    </row>
    <row r="1029" spans="1:9" x14ac:dyDescent="0.2">
      <c r="A1029" s="221" t="s">
        <v>9</v>
      </c>
      <c r="B1029" s="225" t="s">
        <v>815</v>
      </c>
      <c r="C1029" s="221">
        <f t="shared" si="32"/>
        <v>7</v>
      </c>
      <c r="D1029" s="221">
        <v>26100000</v>
      </c>
      <c r="F1029" s="221" t="s">
        <v>598</v>
      </c>
      <c r="G1029" s="222">
        <v>217040000</v>
      </c>
      <c r="H1029" s="222">
        <v>0</v>
      </c>
      <c r="I1029" s="222">
        <f t="shared" si="33"/>
        <v>217040000</v>
      </c>
    </row>
    <row r="1030" spans="1:9" x14ac:dyDescent="0.2">
      <c r="A1030" s="221" t="s">
        <v>9</v>
      </c>
      <c r="B1030" s="225" t="s">
        <v>816</v>
      </c>
      <c r="C1030" s="221">
        <f t="shared" si="32"/>
        <v>7</v>
      </c>
      <c r="D1030" s="221">
        <v>27500000</v>
      </c>
      <c r="F1030" s="221" t="s">
        <v>599</v>
      </c>
      <c r="G1030" s="222">
        <v>236447759.56</v>
      </c>
      <c r="H1030" s="222">
        <v>0</v>
      </c>
      <c r="I1030" s="222">
        <f t="shared" si="33"/>
        <v>236447759.56</v>
      </c>
    </row>
    <row r="1031" spans="1:9" x14ac:dyDescent="0.2">
      <c r="A1031" s="221" t="s">
        <v>9</v>
      </c>
      <c r="B1031" s="225" t="s">
        <v>817</v>
      </c>
      <c r="C1031" s="221">
        <f t="shared" si="32"/>
        <v>7</v>
      </c>
      <c r="D1031" s="221">
        <v>28040000</v>
      </c>
      <c r="F1031" s="221" t="s">
        <v>600</v>
      </c>
      <c r="G1031" s="222">
        <v>0</v>
      </c>
      <c r="H1031" s="222">
        <v>217636561.65000001</v>
      </c>
      <c r="I1031" s="222">
        <f t="shared" si="33"/>
        <v>-217636561.65000001</v>
      </c>
    </row>
    <row r="1032" spans="1:9" x14ac:dyDescent="0.2">
      <c r="A1032" s="221" t="s">
        <v>9</v>
      </c>
      <c r="B1032" s="225" t="s">
        <v>3530</v>
      </c>
      <c r="C1032" s="221">
        <f t="shared" si="32"/>
        <v>7</v>
      </c>
      <c r="D1032" s="221">
        <v>28080000</v>
      </c>
      <c r="F1032" s="221" t="s">
        <v>601</v>
      </c>
      <c r="G1032" s="222">
        <v>0</v>
      </c>
      <c r="H1032" s="222">
        <v>3797441.13</v>
      </c>
      <c r="I1032" s="222">
        <f t="shared" si="33"/>
        <v>-3797441.13</v>
      </c>
    </row>
    <row r="1033" spans="1:9" x14ac:dyDescent="0.2">
      <c r="A1033" s="221" t="s">
        <v>9</v>
      </c>
      <c r="B1033" s="225" t="s">
        <v>820</v>
      </c>
      <c r="C1033" s="221">
        <f t="shared" si="32"/>
        <v>7</v>
      </c>
      <c r="D1033" s="221">
        <v>28120000</v>
      </c>
      <c r="F1033" s="221" t="s">
        <v>602</v>
      </c>
      <c r="G1033" s="222">
        <v>0</v>
      </c>
      <c r="H1033" s="222">
        <v>3290739.86</v>
      </c>
      <c r="I1033" s="222">
        <f t="shared" si="33"/>
        <v>-3290739.86</v>
      </c>
    </row>
    <row r="1034" spans="1:9" x14ac:dyDescent="0.2">
      <c r="A1034" s="221" t="s">
        <v>9</v>
      </c>
      <c r="B1034" s="225" t="s">
        <v>821</v>
      </c>
      <c r="C1034" s="221">
        <f t="shared" si="32"/>
        <v>7</v>
      </c>
      <c r="D1034" s="221">
        <v>28130000</v>
      </c>
      <c r="F1034" s="221" t="s">
        <v>603</v>
      </c>
      <c r="G1034" s="222">
        <v>0</v>
      </c>
      <c r="H1034" s="222">
        <v>73354608.439999998</v>
      </c>
      <c r="I1034" s="222">
        <f t="shared" si="33"/>
        <v>-73354608.439999998</v>
      </c>
    </row>
    <row r="1035" spans="1:9" x14ac:dyDescent="0.2">
      <c r="A1035" s="221" t="s">
        <v>9</v>
      </c>
      <c r="B1035" s="225" t="s">
        <v>822</v>
      </c>
      <c r="C1035" s="221">
        <f t="shared" si="32"/>
        <v>7</v>
      </c>
      <c r="D1035" s="221">
        <v>28150000</v>
      </c>
      <c r="F1035" s="221" t="s">
        <v>604</v>
      </c>
      <c r="G1035" s="222">
        <v>0</v>
      </c>
      <c r="H1035" s="222">
        <v>517371357.92000002</v>
      </c>
      <c r="I1035" s="222">
        <f t="shared" si="33"/>
        <v>-517371357.92000002</v>
      </c>
    </row>
    <row r="1036" spans="1:9" x14ac:dyDescent="0.2">
      <c r="A1036" s="221" t="s">
        <v>9</v>
      </c>
      <c r="B1036" s="225" t="s">
        <v>3541</v>
      </c>
      <c r="C1036" s="221">
        <f t="shared" si="32"/>
        <v>7</v>
      </c>
      <c r="D1036" s="221">
        <v>28151000</v>
      </c>
      <c r="F1036" s="221" t="s">
        <v>605</v>
      </c>
      <c r="G1036" s="222">
        <v>0</v>
      </c>
      <c r="H1036" s="222">
        <v>5633994.9100000001</v>
      </c>
      <c r="I1036" s="222">
        <f t="shared" si="33"/>
        <v>-5633994.9100000001</v>
      </c>
    </row>
    <row r="1037" spans="1:9" x14ac:dyDescent="0.2">
      <c r="A1037" s="221" t="s">
        <v>9</v>
      </c>
      <c r="B1037" s="225" t="s">
        <v>823</v>
      </c>
      <c r="C1037" s="221">
        <f t="shared" si="32"/>
        <v>7</v>
      </c>
      <c r="D1037" s="221">
        <v>28152000</v>
      </c>
      <c r="F1037" s="221" t="s">
        <v>270</v>
      </c>
      <c r="G1037" s="222">
        <v>0</v>
      </c>
      <c r="H1037" s="222">
        <v>54908530.079999998</v>
      </c>
      <c r="I1037" s="222">
        <f t="shared" si="33"/>
        <v>-54908530.079999998</v>
      </c>
    </row>
    <row r="1038" spans="1:9" x14ac:dyDescent="0.2">
      <c r="A1038" s="221" t="s">
        <v>9</v>
      </c>
      <c r="B1038" s="225" t="s">
        <v>825</v>
      </c>
      <c r="C1038" s="221">
        <f t="shared" si="32"/>
        <v>7</v>
      </c>
      <c r="D1038" s="221">
        <v>28181000</v>
      </c>
      <c r="F1038" s="221" t="s">
        <v>276</v>
      </c>
      <c r="G1038" s="222">
        <v>0</v>
      </c>
      <c r="H1038" s="222">
        <v>680283721.20000005</v>
      </c>
      <c r="I1038" s="222">
        <f t="shared" si="33"/>
        <v>-680283721.20000005</v>
      </c>
    </row>
    <row r="1039" spans="1:9" x14ac:dyDescent="0.2">
      <c r="A1039" s="221" t="s">
        <v>9</v>
      </c>
      <c r="B1039" s="225" t="s">
        <v>826</v>
      </c>
      <c r="C1039" s="221">
        <f t="shared" si="32"/>
        <v>7</v>
      </c>
      <c r="D1039" s="221">
        <v>28182000</v>
      </c>
      <c r="F1039" s="221" t="s">
        <v>607</v>
      </c>
      <c r="G1039" s="222">
        <v>0</v>
      </c>
      <c r="H1039" s="222">
        <v>54009775.890000001</v>
      </c>
      <c r="I1039" s="222">
        <f t="shared" si="33"/>
        <v>-54009775.890000001</v>
      </c>
    </row>
    <row r="1040" spans="1:9" x14ac:dyDescent="0.2">
      <c r="A1040" s="221" t="s">
        <v>9</v>
      </c>
      <c r="B1040" s="225" t="s">
        <v>827</v>
      </c>
      <c r="C1040" s="221">
        <f t="shared" si="32"/>
        <v>7</v>
      </c>
      <c r="D1040" s="221">
        <v>28183000</v>
      </c>
      <c r="F1040" s="221" t="s">
        <v>610</v>
      </c>
      <c r="G1040" s="222">
        <v>0</v>
      </c>
      <c r="H1040" s="222">
        <v>867370729.05999994</v>
      </c>
      <c r="I1040" s="222">
        <f t="shared" si="33"/>
        <v>-867370729.05999994</v>
      </c>
    </row>
    <row r="1041" spans="1:9" x14ac:dyDescent="0.2">
      <c r="A1041" s="221" t="s">
        <v>9</v>
      </c>
      <c r="B1041" s="225" t="s">
        <v>828</v>
      </c>
      <c r="C1041" s="221">
        <f t="shared" si="32"/>
        <v>7</v>
      </c>
      <c r="D1041" s="221">
        <v>28184000</v>
      </c>
      <c r="F1041" s="221" t="s">
        <v>608</v>
      </c>
      <c r="G1041" s="222">
        <v>0</v>
      </c>
      <c r="H1041" s="222">
        <v>258032426.09999999</v>
      </c>
      <c r="I1041" s="222">
        <f t="shared" si="33"/>
        <v>-258032426.09999999</v>
      </c>
    </row>
    <row r="1042" spans="1:9" x14ac:dyDescent="0.2">
      <c r="A1042" s="221" t="s">
        <v>9</v>
      </c>
      <c r="B1042" s="225" t="s">
        <v>829</v>
      </c>
      <c r="C1042" s="221">
        <f t="shared" si="32"/>
        <v>7</v>
      </c>
      <c r="D1042" s="221">
        <v>28185000</v>
      </c>
      <c r="F1042" s="221" t="s">
        <v>279</v>
      </c>
      <c r="G1042" s="222">
        <v>0</v>
      </c>
      <c r="H1042" s="222">
        <v>6553776.3700000001</v>
      </c>
      <c r="I1042" s="222">
        <f t="shared" si="33"/>
        <v>-6553776.3700000001</v>
      </c>
    </row>
    <row r="1043" spans="1:9" x14ac:dyDescent="0.2">
      <c r="A1043" s="221" t="s">
        <v>9</v>
      </c>
      <c r="B1043" s="225" t="s">
        <v>3571</v>
      </c>
      <c r="C1043" s="221">
        <f t="shared" si="32"/>
        <v>7</v>
      </c>
      <c r="D1043" s="221">
        <v>28186000</v>
      </c>
      <c r="F1043" s="221" t="s">
        <v>273</v>
      </c>
      <c r="G1043" s="222">
        <v>0</v>
      </c>
      <c r="H1043" s="222">
        <v>2810305.02</v>
      </c>
      <c r="I1043" s="222">
        <f t="shared" si="33"/>
        <v>-2810305.02</v>
      </c>
    </row>
    <row r="1044" spans="1:9" x14ac:dyDescent="0.2">
      <c r="A1044" s="221" t="s">
        <v>9</v>
      </c>
      <c r="B1044" s="225" t="s">
        <v>3573</v>
      </c>
      <c r="C1044" s="221">
        <f t="shared" si="32"/>
        <v>7</v>
      </c>
      <c r="D1044" s="221">
        <v>28187000</v>
      </c>
      <c r="F1044" s="221" t="s">
        <v>609</v>
      </c>
      <c r="G1044" s="222">
        <v>0</v>
      </c>
      <c r="H1044" s="222">
        <v>10263846.73</v>
      </c>
      <c r="I1044" s="222">
        <f t="shared" si="33"/>
        <v>-10263846.73</v>
      </c>
    </row>
    <row r="1045" spans="1:9" x14ac:dyDescent="0.2">
      <c r="A1045" s="221" t="s">
        <v>9</v>
      </c>
      <c r="B1045" s="225" t="s">
        <v>830</v>
      </c>
      <c r="C1045" s="221">
        <f t="shared" si="32"/>
        <v>7</v>
      </c>
      <c r="D1045" s="221">
        <v>31000000</v>
      </c>
      <c r="F1045" s="221" t="s">
        <v>611</v>
      </c>
      <c r="G1045" s="222">
        <v>91153417.609999999</v>
      </c>
      <c r="H1045" s="222">
        <v>0</v>
      </c>
      <c r="I1045" s="222">
        <f t="shared" si="33"/>
        <v>91153417.609999999</v>
      </c>
    </row>
    <row r="1046" spans="1:9" x14ac:dyDescent="0.2">
      <c r="A1046" s="221" t="s">
        <v>9</v>
      </c>
      <c r="B1046" s="225" t="s">
        <v>831</v>
      </c>
      <c r="C1046" s="221">
        <f t="shared" si="32"/>
        <v>7</v>
      </c>
      <c r="D1046" s="221">
        <v>35500000</v>
      </c>
      <c r="F1046" s="221" t="s">
        <v>612</v>
      </c>
      <c r="G1046" s="222">
        <v>624405015.83000004</v>
      </c>
      <c r="H1046" s="222">
        <v>0</v>
      </c>
      <c r="I1046" s="222">
        <f t="shared" si="33"/>
        <v>624405015.83000004</v>
      </c>
    </row>
    <row r="1047" spans="1:9" x14ac:dyDescent="0.2">
      <c r="A1047" s="221" t="s">
        <v>9</v>
      </c>
      <c r="B1047" s="225" t="s">
        <v>3585</v>
      </c>
      <c r="C1047" s="221">
        <f t="shared" si="32"/>
        <v>7</v>
      </c>
      <c r="D1047" s="221">
        <v>37100000</v>
      </c>
      <c r="F1047" s="221" t="s">
        <v>614</v>
      </c>
      <c r="G1047" s="222">
        <v>26527734297.41</v>
      </c>
      <c r="H1047" s="222">
        <v>0</v>
      </c>
      <c r="I1047" s="222">
        <f t="shared" si="33"/>
        <v>26527734297.41</v>
      </c>
    </row>
    <row r="1048" spans="1:9" x14ac:dyDescent="0.2">
      <c r="A1048" s="221" t="s">
        <v>9</v>
      </c>
      <c r="B1048" s="225" t="s">
        <v>832</v>
      </c>
      <c r="C1048" s="221">
        <f t="shared" si="32"/>
        <v>7</v>
      </c>
      <c r="D1048" s="221">
        <v>38000000</v>
      </c>
      <c r="F1048" s="221" t="s">
        <v>616</v>
      </c>
      <c r="G1048" s="222">
        <v>6481168036.8299999</v>
      </c>
      <c r="H1048" s="222">
        <v>0</v>
      </c>
      <c r="I1048" s="222">
        <f t="shared" si="33"/>
        <v>6481168036.8299999</v>
      </c>
    </row>
    <row r="1049" spans="1:9" x14ac:dyDescent="0.2">
      <c r="A1049" s="221" t="s">
        <v>9</v>
      </c>
      <c r="B1049" s="225" t="s">
        <v>833</v>
      </c>
      <c r="C1049" s="221">
        <f t="shared" si="32"/>
        <v>7</v>
      </c>
      <c r="D1049" s="221">
        <v>40110000</v>
      </c>
      <c r="F1049" s="221" t="s">
        <v>619</v>
      </c>
      <c r="G1049" s="222">
        <v>0</v>
      </c>
      <c r="H1049" s="222">
        <v>5142291476.0699997</v>
      </c>
      <c r="I1049" s="222">
        <f t="shared" si="33"/>
        <v>-5142291476.0699997</v>
      </c>
    </row>
    <row r="1050" spans="1:9" x14ac:dyDescent="0.2">
      <c r="A1050" s="221" t="s">
        <v>9</v>
      </c>
      <c r="B1050" s="225" t="s">
        <v>834</v>
      </c>
      <c r="C1050" s="221">
        <f t="shared" si="32"/>
        <v>7</v>
      </c>
      <c r="D1050" s="221">
        <v>40120000</v>
      </c>
      <c r="F1050" s="221" t="s">
        <v>620</v>
      </c>
      <c r="G1050" s="222">
        <v>0</v>
      </c>
      <c r="H1050" s="222">
        <v>13522042115.530001</v>
      </c>
      <c r="I1050" s="222">
        <f t="shared" si="33"/>
        <v>-13522042115.530001</v>
      </c>
    </row>
    <row r="1051" spans="1:9" x14ac:dyDescent="0.2">
      <c r="A1051" s="221" t="s">
        <v>9</v>
      </c>
      <c r="B1051" s="225" t="s">
        <v>835</v>
      </c>
      <c r="C1051" s="221">
        <f t="shared" si="32"/>
        <v>7</v>
      </c>
      <c r="D1051" s="221">
        <v>40310000</v>
      </c>
      <c r="F1051" s="221" t="s">
        <v>621</v>
      </c>
      <c r="G1051" s="222">
        <v>0</v>
      </c>
      <c r="H1051" s="222">
        <v>516114300</v>
      </c>
      <c r="I1051" s="222">
        <f t="shared" si="33"/>
        <v>-516114300</v>
      </c>
    </row>
    <row r="1052" spans="1:9" x14ac:dyDescent="0.2">
      <c r="A1052" s="221" t="s">
        <v>9</v>
      </c>
      <c r="B1052" s="225" t="s">
        <v>836</v>
      </c>
      <c r="C1052" s="221">
        <f t="shared" si="32"/>
        <v>7</v>
      </c>
      <c r="D1052" s="221">
        <v>40320000</v>
      </c>
      <c r="F1052" s="221" t="s">
        <v>288</v>
      </c>
      <c r="G1052" s="222">
        <v>0</v>
      </c>
      <c r="H1052" s="222">
        <v>428400000</v>
      </c>
      <c r="I1052" s="222">
        <f t="shared" si="33"/>
        <v>-428400000</v>
      </c>
    </row>
    <row r="1053" spans="1:9" x14ac:dyDescent="0.2">
      <c r="A1053" s="221" t="s">
        <v>9</v>
      </c>
      <c r="B1053" s="225" t="s">
        <v>838</v>
      </c>
      <c r="C1053" s="221">
        <f t="shared" si="32"/>
        <v>7</v>
      </c>
      <c r="D1053" s="221">
        <v>40340000</v>
      </c>
      <c r="F1053" s="221" t="s">
        <v>67</v>
      </c>
      <c r="G1053" s="222">
        <v>0</v>
      </c>
      <c r="H1053" s="222">
        <v>224713778.38999999</v>
      </c>
      <c r="I1053" s="222">
        <f t="shared" si="33"/>
        <v>-224713778.38999999</v>
      </c>
    </row>
    <row r="1054" spans="1:9" x14ac:dyDescent="0.2">
      <c r="A1054" s="221" t="s">
        <v>9</v>
      </c>
      <c r="B1054" s="225" t="s">
        <v>841</v>
      </c>
      <c r="C1054" s="221">
        <f t="shared" si="32"/>
        <v>7</v>
      </c>
      <c r="D1054" s="221">
        <v>40810000</v>
      </c>
      <c r="F1054" s="221" t="s">
        <v>622</v>
      </c>
      <c r="G1054" s="222">
        <v>0</v>
      </c>
      <c r="H1054" s="222">
        <v>2755115353.7800002</v>
      </c>
      <c r="I1054" s="222">
        <f t="shared" si="33"/>
        <v>-2755115353.7800002</v>
      </c>
    </row>
    <row r="1055" spans="1:9" x14ac:dyDescent="0.2">
      <c r="A1055" s="221" t="s">
        <v>9</v>
      </c>
      <c r="B1055" s="225" t="s">
        <v>843</v>
      </c>
      <c r="C1055" s="221">
        <f t="shared" si="32"/>
        <v>7</v>
      </c>
      <c r="D1055" s="221">
        <v>40910000</v>
      </c>
      <c r="F1055" s="221" t="s">
        <v>285</v>
      </c>
      <c r="G1055" s="222">
        <v>2475375094.5599999</v>
      </c>
      <c r="H1055" s="222">
        <v>0</v>
      </c>
      <c r="I1055" s="222">
        <f t="shared" si="33"/>
        <v>2475375094.5599999</v>
      </c>
    </row>
    <row r="1056" spans="1:9" x14ac:dyDescent="0.2">
      <c r="A1056" s="221" t="s">
        <v>9</v>
      </c>
      <c r="B1056" s="225" t="s">
        <v>844</v>
      </c>
      <c r="C1056" s="221">
        <f t="shared" si="32"/>
        <v>7</v>
      </c>
      <c r="D1056" s="221">
        <v>40920000</v>
      </c>
      <c r="F1056" s="221" t="s">
        <v>287</v>
      </c>
      <c r="G1056" s="222">
        <v>251771027.53</v>
      </c>
      <c r="H1056" s="222">
        <v>0</v>
      </c>
      <c r="I1056" s="222">
        <f t="shared" si="33"/>
        <v>251771027.53</v>
      </c>
    </row>
    <row r="1057" spans="1:9" x14ac:dyDescent="0.2">
      <c r="A1057" s="221" t="s">
        <v>9</v>
      </c>
      <c r="B1057" s="225" t="s">
        <v>847</v>
      </c>
      <c r="C1057" s="221">
        <f t="shared" si="32"/>
        <v>7</v>
      </c>
      <c r="D1057" s="221">
        <v>41110000</v>
      </c>
      <c r="F1057" s="221" t="s">
        <v>297</v>
      </c>
      <c r="G1057" s="222">
        <v>19905802599.389999</v>
      </c>
      <c r="H1057" s="222">
        <v>0</v>
      </c>
      <c r="I1057" s="222">
        <f t="shared" si="33"/>
        <v>19905802599.389999</v>
      </c>
    </row>
    <row r="1058" spans="1:9" x14ac:dyDescent="0.2">
      <c r="A1058" s="221" t="s">
        <v>9</v>
      </c>
      <c r="B1058" s="225" t="s">
        <v>848</v>
      </c>
      <c r="C1058" s="221">
        <f t="shared" si="32"/>
        <v>7</v>
      </c>
      <c r="D1058" s="221">
        <v>41300000</v>
      </c>
      <c r="F1058" s="221" t="s">
        <v>290</v>
      </c>
      <c r="G1058" s="222">
        <v>2470797296.6700001</v>
      </c>
      <c r="H1058" s="222">
        <v>0</v>
      </c>
      <c r="I1058" s="222">
        <f t="shared" si="33"/>
        <v>2470797296.6700001</v>
      </c>
    </row>
    <row r="1059" spans="1:9" x14ac:dyDescent="0.2">
      <c r="A1059" s="221" t="s">
        <v>9</v>
      </c>
      <c r="B1059" s="225" t="s">
        <v>849</v>
      </c>
      <c r="C1059" s="221">
        <f t="shared" si="32"/>
        <v>7</v>
      </c>
      <c r="D1059" s="221">
        <v>41600000</v>
      </c>
      <c r="F1059" s="221" t="s">
        <v>291</v>
      </c>
      <c r="G1059" s="222">
        <v>1485594333.1500001</v>
      </c>
      <c r="H1059" s="222">
        <v>0</v>
      </c>
      <c r="I1059" s="222">
        <f t="shared" si="33"/>
        <v>1485594333.1500001</v>
      </c>
    </row>
    <row r="1060" spans="1:9" x14ac:dyDescent="0.2">
      <c r="A1060" s="221" t="s">
        <v>9</v>
      </c>
      <c r="B1060" s="225" t="s">
        <v>851</v>
      </c>
      <c r="C1060" s="221">
        <f t="shared" si="32"/>
        <v>7</v>
      </c>
      <c r="D1060" s="221">
        <v>41900000</v>
      </c>
      <c r="F1060" s="221" t="s">
        <v>293</v>
      </c>
      <c r="G1060" s="222">
        <v>0</v>
      </c>
      <c r="H1060" s="222">
        <v>1689240356.46</v>
      </c>
      <c r="I1060" s="222">
        <f t="shared" si="33"/>
        <v>-1689240356.46</v>
      </c>
    </row>
    <row r="1061" spans="1:9" x14ac:dyDescent="0.2">
      <c r="A1061" s="221" t="s">
        <v>9</v>
      </c>
      <c r="B1061" s="225" t="s">
        <v>852</v>
      </c>
      <c r="C1061" s="221">
        <f t="shared" si="32"/>
        <v>7</v>
      </c>
      <c r="D1061" s="221">
        <v>41980000</v>
      </c>
      <c r="F1061" s="221" t="s">
        <v>295</v>
      </c>
      <c r="G1061" s="222">
        <v>0</v>
      </c>
      <c r="H1061" s="222">
        <v>12096</v>
      </c>
      <c r="I1061" s="222">
        <f t="shared" si="33"/>
        <v>-12096</v>
      </c>
    </row>
    <row r="1062" spans="1:9" x14ac:dyDescent="0.2">
      <c r="A1062" s="221" t="s">
        <v>9</v>
      </c>
      <c r="B1062" s="225" t="s">
        <v>853</v>
      </c>
      <c r="C1062" s="221">
        <f t="shared" si="32"/>
        <v>7</v>
      </c>
      <c r="D1062" s="221">
        <v>42100000</v>
      </c>
      <c r="F1062" s="221" t="s">
        <v>303</v>
      </c>
      <c r="G1062" s="222">
        <v>0</v>
      </c>
      <c r="H1062" s="222">
        <v>3410268.72</v>
      </c>
      <c r="I1062" s="222">
        <f t="shared" si="33"/>
        <v>-3410268.72</v>
      </c>
    </row>
    <row r="1063" spans="1:9" x14ac:dyDescent="0.2">
      <c r="A1063" s="221" t="s">
        <v>9</v>
      </c>
      <c r="B1063" s="225" t="s">
        <v>855</v>
      </c>
      <c r="C1063" s="221">
        <f t="shared" si="32"/>
        <v>7</v>
      </c>
      <c r="D1063" s="221">
        <v>42500000</v>
      </c>
      <c r="F1063" s="221" t="s">
        <v>74</v>
      </c>
      <c r="G1063" s="222">
        <v>4847110.6500000004</v>
      </c>
      <c r="H1063" s="222">
        <v>0</v>
      </c>
      <c r="I1063" s="222">
        <f t="shared" si="33"/>
        <v>4847110.6500000004</v>
      </c>
    </row>
    <row r="1064" spans="1:9" x14ac:dyDescent="0.2">
      <c r="A1064" s="221" t="s">
        <v>9</v>
      </c>
      <c r="B1064" s="225" t="s">
        <v>3669</v>
      </c>
      <c r="C1064" s="221">
        <f t="shared" si="32"/>
        <v>7</v>
      </c>
      <c r="D1064" s="221">
        <v>42510000</v>
      </c>
      <c r="F1064" s="221" t="s">
        <v>306</v>
      </c>
      <c r="G1064" s="222">
        <v>0</v>
      </c>
      <c r="H1064" s="222">
        <v>1500000</v>
      </c>
      <c r="I1064" s="222">
        <f t="shared" si="33"/>
        <v>-1500000</v>
      </c>
    </row>
    <row r="1065" spans="1:9" x14ac:dyDescent="0.2">
      <c r="A1065" s="221" t="s">
        <v>9</v>
      </c>
      <c r="B1065" s="225" t="s">
        <v>856</v>
      </c>
      <c r="C1065" s="221">
        <f t="shared" si="32"/>
        <v>7</v>
      </c>
      <c r="D1065" s="221">
        <v>42520000</v>
      </c>
      <c r="F1065" s="221" t="s">
        <v>298</v>
      </c>
      <c r="G1065" s="222">
        <v>10283833.42</v>
      </c>
      <c r="H1065" s="222">
        <v>0</v>
      </c>
      <c r="I1065" s="222">
        <f t="shared" si="33"/>
        <v>10283833.42</v>
      </c>
    </row>
    <row r="1066" spans="1:9" x14ac:dyDescent="0.2">
      <c r="A1066" s="221" t="s">
        <v>9</v>
      </c>
      <c r="B1066" s="225" t="s">
        <v>3677</v>
      </c>
      <c r="C1066" s="221">
        <f t="shared" si="32"/>
        <v>7</v>
      </c>
      <c r="D1066" s="221">
        <v>42540000</v>
      </c>
      <c r="F1066" s="221" t="s">
        <v>309</v>
      </c>
      <c r="G1066" s="222">
        <v>1762332.43</v>
      </c>
      <c r="H1066" s="222">
        <v>0</v>
      </c>
      <c r="I1066" s="222">
        <f t="shared" si="33"/>
        <v>1762332.43</v>
      </c>
    </row>
    <row r="1067" spans="1:9" x14ac:dyDescent="0.2">
      <c r="A1067" s="221" t="s">
        <v>9</v>
      </c>
      <c r="B1067" s="225" t="s">
        <v>857</v>
      </c>
      <c r="C1067" s="221">
        <f t="shared" si="32"/>
        <v>7</v>
      </c>
      <c r="D1067" s="221">
        <v>42800000</v>
      </c>
      <c r="F1067" s="221" t="s">
        <v>626</v>
      </c>
      <c r="G1067" s="222">
        <v>0</v>
      </c>
      <c r="H1067" s="222">
        <v>139902629.77000001</v>
      </c>
      <c r="I1067" s="222">
        <f t="shared" si="33"/>
        <v>-139902629.77000001</v>
      </c>
    </row>
    <row r="1068" spans="1:9" x14ac:dyDescent="0.2">
      <c r="A1068" s="221" t="s">
        <v>9</v>
      </c>
      <c r="B1068" s="225" t="s">
        <v>858</v>
      </c>
      <c r="C1068" s="221">
        <f t="shared" si="32"/>
        <v>7</v>
      </c>
      <c r="D1068" s="221">
        <v>43100000</v>
      </c>
      <c r="F1068" s="221" t="s">
        <v>627</v>
      </c>
      <c r="G1068" s="222">
        <v>0</v>
      </c>
      <c r="H1068" s="222">
        <v>44742490.380000003</v>
      </c>
      <c r="I1068" s="222">
        <f t="shared" si="33"/>
        <v>-44742490.380000003</v>
      </c>
    </row>
    <row r="1069" spans="1:9" x14ac:dyDescent="0.2">
      <c r="A1069" s="221" t="s">
        <v>9</v>
      </c>
      <c r="B1069" s="225" t="s">
        <v>859</v>
      </c>
      <c r="C1069" s="221">
        <f t="shared" si="32"/>
        <v>7</v>
      </c>
      <c r="D1069" s="221">
        <v>43110000</v>
      </c>
      <c r="F1069" s="221" t="s">
        <v>628</v>
      </c>
      <c r="G1069" s="222">
        <v>0</v>
      </c>
      <c r="H1069" s="222">
        <v>2473900</v>
      </c>
      <c r="I1069" s="222">
        <f t="shared" si="33"/>
        <v>-2473900</v>
      </c>
    </row>
    <row r="1070" spans="1:9" x14ac:dyDescent="0.2">
      <c r="A1070" s="221" t="s">
        <v>9</v>
      </c>
      <c r="B1070" s="225" t="s">
        <v>860</v>
      </c>
      <c r="C1070" s="221">
        <f t="shared" si="32"/>
        <v>7</v>
      </c>
      <c r="D1070" s="221">
        <v>43200000</v>
      </c>
      <c r="F1070" s="221" t="s">
        <v>79</v>
      </c>
      <c r="G1070" s="222">
        <v>0</v>
      </c>
      <c r="H1070" s="222">
        <v>19175353.02</v>
      </c>
      <c r="I1070" s="222">
        <f t="shared" si="33"/>
        <v>-19175353.02</v>
      </c>
    </row>
    <row r="1071" spans="1:9" x14ac:dyDescent="0.2">
      <c r="A1071" s="221" t="s">
        <v>9</v>
      </c>
      <c r="B1071" s="225" t="s">
        <v>3698</v>
      </c>
      <c r="C1071" s="221">
        <f t="shared" si="32"/>
        <v>7</v>
      </c>
      <c r="D1071" s="221">
        <v>43230000</v>
      </c>
      <c r="F1071" s="221" t="s">
        <v>630</v>
      </c>
      <c r="G1071" s="222">
        <v>0</v>
      </c>
      <c r="H1071" s="222">
        <v>1166406.42</v>
      </c>
      <c r="I1071" s="222">
        <f t="shared" si="33"/>
        <v>-1166406.42</v>
      </c>
    </row>
    <row r="1072" spans="1:9" x14ac:dyDescent="0.2">
      <c r="A1072" s="221" t="s">
        <v>9</v>
      </c>
      <c r="B1072" s="225" t="s">
        <v>861</v>
      </c>
      <c r="C1072" s="221">
        <f t="shared" si="32"/>
        <v>7</v>
      </c>
      <c r="D1072" s="221">
        <v>43300000</v>
      </c>
      <c r="F1072" s="221" t="s">
        <v>80</v>
      </c>
      <c r="G1072" s="222">
        <v>0</v>
      </c>
      <c r="H1072" s="222">
        <v>3195892.17</v>
      </c>
      <c r="I1072" s="222">
        <f t="shared" si="33"/>
        <v>-3195892.17</v>
      </c>
    </row>
    <row r="1073" spans="1:9" x14ac:dyDescent="0.2">
      <c r="A1073" s="221" t="s">
        <v>9</v>
      </c>
      <c r="B1073" s="225" t="s">
        <v>862</v>
      </c>
      <c r="C1073" s="221">
        <f t="shared" si="32"/>
        <v>7</v>
      </c>
      <c r="D1073" s="221">
        <v>43860000</v>
      </c>
      <c r="F1073" s="221" t="s">
        <v>631</v>
      </c>
      <c r="G1073" s="222">
        <v>17349704.289999999</v>
      </c>
      <c r="H1073" s="222">
        <v>0</v>
      </c>
      <c r="I1073" s="222">
        <f t="shared" si="33"/>
        <v>17349704.289999999</v>
      </c>
    </row>
    <row r="1074" spans="1:9" x14ac:dyDescent="0.2">
      <c r="A1074" s="221" t="s">
        <v>9</v>
      </c>
      <c r="B1074" s="225" t="s">
        <v>864</v>
      </c>
      <c r="C1074" s="221">
        <f t="shared" si="32"/>
        <v>7</v>
      </c>
      <c r="D1074" s="221">
        <v>44100000</v>
      </c>
      <c r="F1074" s="221" t="s">
        <v>632</v>
      </c>
      <c r="G1074" s="222">
        <v>0</v>
      </c>
      <c r="H1074" s="222">
        <v>33404700</v>
      </c>
      <c r="I1074" s="222">
        <f t="shared" si="33"/>
        <v>-33404700</v>
      </c>
    </row>
    <row r="1075" spans="1:9" x14ac:dyDescent="0.2">
      <c r="A1075" s="221" t="s">
        <v>9</v>
      </c>
      <c r="B1075" s="225" t="s">
        <v>865</v>
      </c>
      <c r="C1075" s="221">
        <f t="shared" si="32"/>
        <v>7</v>
      </c>
      <c r="D1075" s="221">
        <v>44300000</v>
      </c>
      <c r="F1075" s="221" t="s">
        <v>633</v>
      </c>
      <c r="G1075" s="222">
        <v>259936402.02000001</v>
      </c>
      <c r="H1075" s="222">
        <v>0</v>
      </c>
      <c r="I1075" s="222">
        <f t="shared" si="33"/>
        <v>259936402.02000001</v>
      </c>
    </row>
    <row r="1076" spans="1:9" x14ac:dyDescent="0.2">
      <c r="A1076" s="221" t="s">
        <v>9</v>
      </c>
      <c r="B1076" s="225" t="s">
        <v>866</v>
      </c>
      <c r="C1076" s="221">
        <f t="shared" si="32"/>
        <v>7</v>
      </c>
      <c r="D1076" s="221">
        <v>44400000</v>
      </c>
      <c r="F1076" s="221" t="s">
        <v>310</v>
      </c>
      <c r="G1076" s="222">
        <v>4289772.5199999996</v>
      </c>
      <c r="H1076" s="222">
        <v>0</v>
      </c>
      <c r="I1076" s="222">
        <f t="shared" si="33"/>
        <v>4289772.5199999996</v>
      </c>
    </row>
    <row r="1077" spans="1:9" x14ac:dyDescent="0.2">
      <c r="A1077" s="221" t="s">
        <v>9</v>
      </c>
      <c r="B1077" s="225" t="s">
        <v>867</v>
      </c>
      <c r="C1077" s="221">
        <f t="shared" si="32"/>
        <v>7</v>
      </c>
      <c r="D1077" s="221">
        <v>44410000</v>
      </c>
      <c r="F1077" s="221" t="s">
        <v>636</v>
      </c>
      <c r="G1077" s="222">
        <v>2144550073.51</v>
      </c>
      <c r="H1077" s="222">
        <v>0</v>
      </c>
      <c r="I1077" s="222">
        <f t="shared" si="33"/>
        <v>2144550073.51</v>
      </c>
    </row>
    <row r="1078" spans="1:9" x14ac:dyDescent="0.2">
      <c r="A1078" s="221" t="s">
        <v>9</v>
      </c>
      <c r="B1078" s="225">
        <v>4441</v>
      </c>
      <c r="C1078" s="221">
        <f t="shared" si="32"/>
        <v>4</v>
      </c>
      <c r="D1078" s="221">
        <v>44410000</v>
      </c>
      <c r="F1078" s="221" t="s">
        <v>4660</v>
      </c>
      <c r="H1078" s="222">
        <v>1633240274.2460101</v>
      </c>
      <c r="I1078" s="222">
        <f t="shared" si="33"/>
        <v>-1633240274.2460101</v>
      </c>
    </row>
    <row r="1079" spans="1:9" x14ac:dyDescent="0.2">
      <c r="A1079" s="221" t="s">
        <v>9</v>
      </c>
      <c r="B1079" s="225" t="s">
        <v>868</v>
      </c>
      <c r="C1079" s="221">
        <f t="shared" si="32"/>
        <v>7</v>
      </c>
      <c r="D1079" s="221">
        <v>44420000</v>
      </c>
      <c r="F1079" s="221" t="s">
        <v>320</v>
      </c>
      <c r="G1079" s="222">
        <v>0</v>
      </c>
      <c r="H1079" s="222">
        <v>548442.43000000005</v>
      </c>
      <c r="I1079" s="222">
        <f t="shared" si="33"/>
        <v>-548442.43000000005</v>
      </c>
    </row>
    <row r="1080" spans="1:9" x14ac:dyDescent="0.2">
      <c r="A1080" s="221" t="s">
        <v>9</v>
      </c>
      <c r="B1080" s="225" t="s">
        <v>870</v>
      </c>
      <c r="C1080" s="221">
        <f t="shared" si="32"/>
        <v>7</v>
      </c>
      <c r="D1080" s="221">
        <v>44550000</v>
      </c>
      <c r="F1080" s="221" t="s">
        <v>639</v>
      </c>
      <c r="G1080" s="222">
        <v>400537719.73000002</v>
      </c>
      <c r="H1080" s="222">
        <v>0</v>
      </c>
      <c r="I1080" s="222">
        <f t="shared" si="33"/>
        <v>400537719.73000002</v>
      </c>
    </row>
    <row r="1081" spans="1:9" x14ac:dyDescent="0.2">
      <c r="A1081" s="221" t="s">
        <v>9</v>
      </c>
      <c r="B1081" s="225" t="s">
        <v>871</v>
      </c>
      <c r="C1081" s="221">
        <f t="shared" si="32"/>
        <v>7</v>
      </c>
      <c r="D1081" s="221">
        <v>44561000</v>
      </c>
      <c r="F1081" s="221" t="s">
        <v>640</v>
      </c>
      <c r="G1081" s="222">
        <v>0</v>
      </c>
      <c r="H1081" s="222">
        <v>17184176.699999999</v>
      </c>
      <c r="I1081" s="222">
        <f t="shared" si="33"/>
        <v>-17184176.699999999</v>
      </c>
    </row>
    <row r="1082" spans="1:9" x14ac:dyDescent="0.2">
      <c r="A1082" s="221" t="s">
        <v>9</v>
      </c>
      <c r="B1082" s="225" t="s">
        <v>873</v>
      </c>
      <c r="C1082" s="221">
        <f t="shared" si="32"/>
        <v>7</v>
      </c>
      <c r="D1082" s="221">
        <v>44562000</v>
      </c>
      <c r="F1082" s="221" t="s">
        <v>89</v>
      </c>
      <c r="G1082" s="222">
        <v>10519953.83</v>
      </c>
      <c r="H1082" s="222">
        <v>0</v>
      </c>
      <c r="I1082" s="222">
        <f t="shared" si="33"/>
        <v>10519953.83</v>
      </c>
    </row>
    <row r="1083" spans="1:9" x14ac:dyDescent="0.2">
      <c r="A1083" s="221" t="s">
        <v>9</v>
      </c>
      <c r="B1083" s="225" t="s">
        <v>874</v>
      </c>
      <c r="C1083" s="221">
        <f t="shared" si="32"/>
        <v>7</v>
      </c>
      <c r="D1083" s="221">
        <v>44563000</v>
      </c>
      <c r="F1083" s="221" t="s">
        <v>90</v>
      </c>
      <c r="G1083" s="222">
        <v>14458589.960000001</v>
      </c>
      <c r="H1083" s="222">
        <v>0</v>
      </c>
      <c r="I1083" s="222">
        <f t="shared" si="33"/>
        <v>14458589.960000001</v>
      </c>
    </row>
    <row r="1084" spans="1:9" x14ac:dyDescent="0.2">
      <c r="A1084" s="221" t="s">
        <v>9</v>
      </c>
      <c r="B1084" s="225" t="s">
        <v>875</v>
      </c>
      <c r="C1084" s="221">
        <f t="shared" si="32"/>
        <v>7</v>
      </c>
      <c r="D1084" s="221">
        <v>44564000</v>
      </c>
      <c r="F1084" s="221" t="s">
        <v>91</v>
      </c>
      <c r="G1084" s="222">
        <v>439604407.60000002</v>
      </c>
      <c r="H1084" s="222">
        <v>0</v>
      </c>
      <c r="I1084" s="222">
        <f t="shared" si="33"/>
        <v>439604407.60000002</v>
      </c>
    </row>
    <row r="1085" spans="1:9" x14ac:dyDescent="0.2">
      <c r="A1085" s="221" t="s">
        <v>9</v>
      </c>
      <c r="B1085" s="225" t="s">
        <v>876</v>
      </c>
      <c r="C1085" s="221">
        <f t="shared" si="32"/>
        <v>7</v>
      </c>
      <c r="D1085" s="221">
        <v>44565000</v>
      </c>
      <c r="F1085" s="221" t="s">
        <v>92</v>
      </c>
      <c r="G1085" s="222">
        <v>0</v>
      </c>
      <c r="H1085" s="222">
        <v>60097.4</v>
      </c>
      <c r="I1085" s="222">
        <f t="shared" si="33"/>
        <v>-60097.4</v>
      </c>
    </row>
    <row r="1086" spans="1:9" x14ac:dyDescent="0.2">
      <c r="A1086" s="221" t="s">
        <v>9</v>
      </c>
      <c r="B1086" s="225" t="s">
        <v>877</v>
      </c>
      <c r="C1086" s="221">
        <f t="shared" si="32"/>
        <v>7</v>
      </c>
      <c r="D1086" s="221">
        <v>44571000</v>
      </c>
      <c r="F1086" s="221" t="s">
        <v>93</v>
      </c>
      <c r="G1086" s="222">
        <v>0</v>
      </c>
      <c r="H1086" s="222">
        <v>14458589.960000001</v>
      </c>
      <c r="I1086" s="222">
        <f t="shared" si="33"/>
        <v>-14458589.960000001</v>
      </c>
    </row>
    <row r="1087" spans="1:9" x14ac:dyDescent="0.2">
      <c r="A1087" s="221" t="s">
        <v>9</v>
      </c>
      <c r="B1087" s="225" t="s">
        <v>3783</v>
      </c>
      <c r="C1087" s="221">
        <f t="shared" si="32"/>
        <v>7</v>
      </c>
      <c r="D1087" s="221">
        <v>44580000</v>
      </c>
      <c r="F1087" s="221" t="s">
        <v>644</v>
      </c>
      <c r="G1087" s="222">
        <v>3405563.94</v>
      </c>
      <c r="H1087" s="222">
        <v>0</v>
      </c>
      <c r="I1087" s="222">
        <f t="shared" si="33"/>
        <v>3405563.94</v>
      </c>
    </row>
    <row r="1088" spans="1:9" x14ac:dyDescent="0.2">
      <c r="A1088" s="221" t="s">
        <v>9</v>
      </c>
      <c r="B1088" s="225" t="s">
        <v>880</v>
      </c>
      <c r="C1088" s="221">
        <f t="shared" si="32"/>
        <v>7</v>
      </c>
      <c r="D1088" s="221">
        <v>44583000</v>
      </c>
      <c r="F1088" s="221" t="s">
        <v>329</v>
      </c>
      <c r="G1088" s="222">
        <v>70660803.269999996</v>
      </c>
      <c r="H1088" s="222">
        <v>0</v>
      </c>
      <c r="I1088" s="222">
        <f t="shared" si="33"/>
        <v>70660803.269999996</v>
      </c>
    </row>
    <row r="1089" spans="1:9" x14ac:dyDescent="0.2">
      <c r="A1089" s="221" t="s">
        <v>9</v>
      </c>
      <c r="B1089" s="225" t="s">
        <v>4661</v>
      </c>
      <c r="C1089" s="221">
        <f t="shared" si="32"/>
        <v>7</v>
      </c>
      <c r="D1089" s="221">
        <v>44600000</v>
      </c>
      <c r="F1089" s="221" t="s">
        <v>4662</v>
      </c>
      <c r="G1089" s="222">
        <v>0</v>
      </c>
      <c r="H1089" s="222">
        <v>400000000</v>
      </c>
      <c r="I1089" s="222">
        <f t="shared" si="33"/>
        <v>-400000000</v>
      </c>
    </row>
    <row r="1090" spans="1:9" x14ac:dyDescent="0.2">
      <c r="A1090" s="221" t="s">
        <v>9</v>
      </c>
      <c r="B1090" s="225" t="s">
        <v>3793</v>
      </c>
      <c r="C1090" s="221">
        <f t="shared" ref="C1090:C1153" si="34">+LEN(B:B)</f>
        <v>7</v>
      </c>
      <c r="D1090" s="221">
        <v>45500000</v>
      </c>
      <c r="F1090" s="221" t="s">
        <v>647</v>
      </c>
      <c r="G1090" s="222">
        <v>109200000</v>
      </c>
      <c r="H1090" s="222">
        <v>0</v>
      </c>
      <c r="I1090" s="222">
        <f t="shared" ref="I1090:I1153" si="35">+G:G-H:H</f>
        <v>109200000</v>
      </c>
    </row>
    <row r="1091" spans="1:9" x14ac:dyDescent="0.2">
      <c r="A1091" s="221" t="s">
        <v>9</v>
      </c>
      <c r="B1091" s="225" t="s">
        <v>3798</v>
      </c>
      <c r="C1091" s="221">
        <f t="shared" si="34"/>
        <v>7</v>
      </c>
      <c r="D1091" s="221">
        <v>45510000</v>
      </c>
      <c r="F1091" s="221" t="s">
        <v>13</v>
      </c>
      <c r="G1091" s="222">
        <v>227800000</v>
      </c>
      <c r="H1091" s="222">
        <v>0</v>
      </c>
      <c r="I1091" s="222">
        <f t="shared" si="35"/>
        <v>227800000</v>
      </c>
    </row>
    <row r="1092" spans="1:9" x14ac:dyDescent="0.2">
      <c r="A1092" s="221" t="s">
        <v>9</v>
      </c>
      <c r="B1092" s="225" t="s">
        <v>881</v>
      </c>
      <c r="C1092" s="221">
        <f t="shared" si="34"/>
        <v>7</v>
      </c>
      <c r="D1092" s="221">
        <v>45511000</v>
      </c>
      <c r="F1092" s="221" t="s">
        <v>330</v>
      </c>
      <c r="G1092" s="222">
        <v>0</v>
      </c>
      <c r="H1092" s="222">
        <v>4612034799.4499998</v>
      </c>
      <c r="I1092" s="222">
        <f t="shared" si="35"/>
        <v>-4612034799.4499998</v>
      </c>
    </row>
    <row r="1093" spans="1:9" x14ac:dyDescent="0.2">
      <c r="A1093" s="221" t="s">
        <v>9</v>
      </c>
      <c r="B1093" s="225" t="s">
        <v>887</v>
      </c>
      <c r="C1093" s="221">
        <f t="shared" si="34"/>
        <v>7</v>
      </c>
      <c r="D1093" s="221">
        <v>46200000</v>
      </c>
      <c r="F1093" s="221" t="s">
        <v>650</v>
      </c>
      <c r="G1093" s="222">
        <v>13400000</v>
      </c>
      <c r="H1093" s="222">
        <v>0</v>
      </c>
      <c r="I1093" s="222">
        <f t="shared" si="35"/>
        <v>13400000</v>
      </c>
    </row>
    <row r="1094" spans="1:9" x14ac:dyDescent="0.2">
      <c r="A1094" s="221" t="s">
        <v>9</v>
      </c>
      <c r="B1094" s="225" t="s">
        <v>888</v>
      </c>
      <c r="C1094" s="221">
        <f t="shared" si="34"/>
        <v>7</v>
      </c>
      <c r="D1094" s="221">
        <v>46600000</v>
      </c>
      <c r="F1094" s="221" t="s">
        <v>317</v>
      </c>
      <c r="G1094" s="222">
        <v>72853161.659999996</v>
      </c>
      <c r="H1094" s="222">
        <v>0</v>
      </c>
      <c r="I1094" s="222">
        <f t="shared" si="35"/>
        <v>72853161.659999996</v>
      </c>
    </row>
    <row r="1095" spans="1:9" x14ac:dyDescent="0.2">
      <c r="A1095" s="221" t="s">
        <v>9</v>
      </c>
      <c r="B1095" s="225" t="s">
        <v>889</v>
      </c>
      <c r="C1095" s="221">
        <f t="shared" si="34"/>
        <v>7</v>
      </c>
      <c r="D1095" s="221">
        <v>46610000</v>
      </c>
      <c r="F1095" s="221" t="s">
        <v>651</v>
      </c>
      <c r="G1095" s="222">
        <v>0</v>
      </c>
      <c r="H1095" s="222">
        <v>1057794634.17</v>
      </c>
      <c r="I1095" s="222">
        <f t="shared" si="35"/>
        <v>-1057794634.17</v>
      </c>
    </row>
    <row r="1096" spans="1:9" x14ac:dyDescent="0.2">
      <c r="A1096" s="221" t="s">
        <v>9</v>
      </c>
      <c r="B1096" s="225" t="s">
        <v>889</v>
      </c>
      <c r="C1096" s="221">
        <f t="shared" si="34"/>
        <v>7</v>
      </c>
      <c r="D1096" s="221">
        <v>46610000</v>
      </c>
      <c r="F1096" s="221" t="s">
        <v>651</v>
      </c>
      <c r="G1096" s="222">
        <v>542933356.87</v>
      </c>
      <c r="I1096" s="222">
        <f t="shared" si="35"/>
        <v>542933356.87</v>
      </c>
    </row>
    <row r="1097" spans="1:9" x14ac:dyDescent="0.2">
      <c r="A1097" s="221" t="s">
        <v>9</v>
      </c>
      <c r="B1097" s="225" t="s">
        <v>3833</v>
      </c>
      <c r="C1097" s="221">
        <f t="shared" si="34"/>
        <v>7</v>
      </c>
      <c r="D1097" s="221">
        <v>46620000</v>
      </c>
      <c r="F1097" s="221" t="s">
        <v>352</v>
      </c>
      <c r="G1097" s="222">
        <v>0</v>
      </c>
      <c r="H1097" s="222">
        <v>93578973.290000007</v>
      </c>
      <c r="I1097" s="222">
        <f t="shared" si="35"/>
        <v>-93578973.290000007</v>
      </c>
    </row>
    <row r="1098" spans="1:9" x14ac:dyDescent="0.2">
      <c r="A1098" s="221" t="s">
        <v>9</v>
      </c>
      <c r="B1098" s="225" t="s">
        <v>3841</v>
      </c>
      <c r="C1098" s="221">
        <f t="shared" si="34"/>
        <v>7</v>
      </c>
      <c r="D1098" s="221">
        <v>46700000</v>
      </c>
      <c r="F1098" s="221" t="s">
        <v>897</v>
      </c>
      <c r="G1098" s="222">
        <v>29695877919.029999</v>
      </c>
      <c r="H1098" s="222">
        <v>0</v>
      </c>
      <c r="I1098" s="222">
        <f t="shared" si="35"/>
        <v>29695877919.029999</v>
      </c>
    </row>
    <row r="1099" spans="1:9" x14ac:dyDescent="0.2">
      <c r="A1099" s="221" t="s">
        <v>9</v>
      </c>
      <c r="B1099" s="225" t="s">
        <v>3841</v>
      </c>
      <c r="C1099" s="221">
        <f t="shared" si="34"/>
        <v>7</v>
      </c>
      <c r="D1099" s="221">
        <v>46700000</v>
      </c>
      <c r="F1099" s="221" t="s">
        <v>897</v>
      </c>
      <c r="H1099" s="222">
        <v>1868000000</v>
      </c>
      <c r="I1099" s="222">
        <f t="shared" si="35"/>
        <v>-1868000000</v>
      </c>
    </row>
    <row r="1100" spans="1:9" x14ac:dyDescent="0.2">
      <c r="A1100" s="221" t="s">
        <v>9</v>
      </c>
      <c r="B1100" s="225" t="s">
        <v>902</v>
      </c>
      <c r="C1100" s="221">
        <f t="shared" si="34"/>
        <v>7</v>
      </c>
      <c r="D1100" s="221">
        <v>48600000</v>
      </c>
      <c r="F1100" s="221" t="s">
        <v>698</v>
      </c>
      <c r="G1100" s="222">
        <v>45930348.350000001</v>
      </c>
      <c r="H1100" s="222">
        <v>0</v>
      </c>
      <c r="I1100" s="222">
        <f t="shared" si="35"/>
        <v>45930348.350000001</v>
      </c>
    </row>
    <row r="1101" spans="1:9" x14ac:dyDescent="0.2">
      <c r="A1101" s="221" t="s">
        <v>9</v>
      </c>
      <c r="B1101" s="225" t="s">
        <v>905</v>
      </c>
      <c r="C1101" s="221">
        <f t="shared" si="34"/>
        <v>7</v>
      </c>
      <c r="D1101" s="221">
        <v>49100000</v>
      </c>
      <c r="F1101" s="221" t="s">
        <v>699</v>
      </c>
      <c r="G1101" s="222">
        <v>0</v>
      </c>
      <c r="H1101" s="222">
        <v>1880659744.2</v>
      </c>
      <c r="I1101" s="222">
        <f t="shared" si="35"/>
        <v>-1880659744.2</v>
      </c>
    </row>
    <row r="1102" spans="1:9" x14ac:dyDescent="0.2">
      <c r="A1102" s="221" t="s">
        <v>9</v>
      </c>
      <c r="B1102" s="225" t="s">
        <v>3916</v>
      </c>
      <c r="C1102" s="221">
        <f t="shared" si="34"/>
        <v>7</v>
      </c>
      <c r="D1102" s="221">
        <v>49660000</v>
      </c>
      <c r="F1102" s="221" t="s">
        <v>700</v>
      </c>
      <c r="G1102" s="222">
        <v>0</v>
      </c>
      <c r="H1102" s="222">
        <v>75155958</v>
      </c>
      <c r="I1102" s="222">
        <f t="shared" si="35"/>
        <v>-75155958</v>
      </c>
    </row>
    <row r="1103" spans="1:9" x14ac:dyDescent="0.2">
      <c r="A1103" s="221" t="s">
        <v>9</v>
      </c>
      <c r="B1103" s="225" t="s">
        <v>906</v>
      </c>
      <c r="C1103" s="221">
        <f t="shared" si="34"/>
        <v>7</v>
      </c>
      <c r="D1103" s="221">
        <v>51110000</v>
      </c>
      <c r="F1103" s="221" t="s">
        <v>701</v>
      </c>
      <c r="G1103" s="222">
        <v>5917236504.1300001</v>
      </c>
      <c r="H1103" s="222">
        <v>0</v>
      </c>
      <c r="I1103" s="222">
        <f t="shared" si="35"/>
        <v>5917236504.1300001</v>
      </c>
    </row>
    <row r="1104" spans="1:9" x14ac:dyDescent="0.2">
      <c r="A1104" s="221" t="s">
        <v>9</v>
      </c>
      <c r="B1104" s="225" t="s">
        <v>3925</v>
      </c>
      <c r="C1104" s="221">
        <f t="shared" si="34"/>
        <v>7</v>
      </c>
      <c r="D1104" s="221">
        <v>51120000</v>
      </c>
      <c r="F1104" s="221" t="s">
        <v>3928</v>
      </c>
      <c r="G1104" s="222">
        <v>0</v>
      </c>
      <c r="H1104" s="222">
        <v>159045326</v>
      </c>
      <c r="I1104" s="222">
        <f t="shared" si="35"/>
        <v>-159045326</v>
      </c>
    </row>
    <row r="1105" spans="1:9" x14ac:dyDescent="0.2">
      <c r="A1105" s="221" t="s">
        <v>9</v>
      </c>
      <c r="B1105" s="225" t="s">
        <v>907</v>
      </c>
      <c r="C1105" s="221">
        <f t="shared" si="34"/>
        <v>7</v>
      </c>
      <c r="D1105" s="221">
        <v>51122410</v>
      </c>
      <c r="F1105" s="221" t="s">
        <v>388</v>
      </c>
      <c r="G1105" s="222">
        <v>37723731.5</v>
      </c>
      <c r="H1105" s="222">
        <v>0</v>
      </c>
      <c r="I1105" s="222">
        <f t="shared" si="35"/>
        <v>37723731.5</v>
      </c>
    </row>
    <row r="1106" spans="1:9" x14ac:dyDescent="0.2">
      <c r="A1106" s="221" t="s">
        <v>9</v>
      </c>
      <c r="B1106" s="225" t="s">
        <v>908</v>
      </c>
      <c r="C1106" s="221">
        <f t="shared" si="34"/>
        <v>7</v>
      </c>
      <c r="D1106" s="221">
        <v>51122410</v>
      </c>
      <c r="F1106" s="221" t="s">
        <v>702</v>
      </c>
      <c r="G1106" s="222">
        <v>25000006.399999999</v>
      </c>
      <c r="H1106" s="222">
        <v>0</v>
      </c>
      <c r="I1106" s="222">
        <f t="shared" si="35"/>
        <v>25000006.399999999</v>
      </c>
    </row>
    <row r="1107" spans="1:9" x14ac:dyDescent="0.2">
      <c r="A1107" s="221" t="s">
        <v>9</v>
      </c>
      <c r="B1107" s="225" t="s">
        <v>909</v>
      </c>
      <c r="C1107" s="221">
        <f t="shared" si="34"/>
        <v>7</v>
      </c>
      <c r="D1107" s="221">
        <v>51122410</v>
      </c>
      <c r="F1107" s="221" t="s">
        <v>339</v>
      </c>
      <c r="G1107" s="222">
        <v>126384800</v>
      </c>
      <c r="H1107" s="222">
        <v>0</v>
      </c>
      <c r="I1107" s="222">
        <f t="shared" si="35"/>
        <v>126384800</v>
      </c>
    </row>
    <row r="1108" spans="1:9" x14ac:dyDescent="0.2">
      <c r="A1108" s="221" t="s">
        <v>9</v>
      </c>
      <c r="B1108" s="225" t="s">
        <v>916</v>
      </c>
      <c r="C1108" s="221">
        <f t="shared" si="34"/>
        <v>7</v>
      </c>
      <c r="D1108" s="221">
        <v>51130000</v>
      </c>
      <c r="F1108" s="221" t="s">
        <v>393</v>
      </c>
      <c r="G1108" s="222">
        <v>3150000</v>
      </c>
      <c r="H1108" s="222">
        <v>0</v>
      </c>
      <c r="I1108" s="222">
        <f t="shared" si="35"/>
        <v>3150000</v>
      </c>
    </row>
    <row r="1109" spans="1:9" x14ac:dyDescent="0.2">
      <c r="A1109" s="221" t="s">
        <v>9</v>
      </c>
      <c r="B1109" s="225" t="s">
        <v>917</v>
      </c>
      <c r="C1109" s="221">
        <f t="shared" si="34"/>
        <v>7</v>
      </c>
      <c r="D1109" s="221">
        <v>51140000</v>
      </c>
      <c r="F1109" s="221" t="s">
        <v>395</v>
      </c>
      <c r="G1109" s="222">
        <v>0</v>
      </c>
      <c r="H1109" s="222">
        <v>2979925118.54</v>
      </c>
      <c r="I1109" s="222">
        <f t="shared" si="35"/>
        <v>-2979925118.54</v>
      </c>
    </row>
    <row r="1110" spans="1:9" x14ac:dyDescent="0.2">
      <c r="A1110" s="221" t="s">
        <v>9</v>
      </c>
      <c r="B1110" s="225" t="s">
        <v>919</v>
      </c>
      <c r="C1110" s="221">
        <f t="shared" si="34"/>
        <v>7</v>
      </c>
      <c r="D1110" s="221">
        <v>51201000</v>
      </c>
      <c r="F1110" s="221" t="s">
        <v>341</v>
      </c>
      <c r="G1110" s="222">
        <v>132005128</v>
      </c>
      <c r="H1110" s="222">
        <v>0</v>
      </c>
      <c r="I1110" s="222">
        <f t="shared" si="35"/>
        <v>132005128</v>
      </c>
    </row>
    <row r="1111" spans="1:9" x14ac:dyDescent="0.2">
      <c r="A1111" s="221" t="s">
        <v>9</v>
      </c>
      <c r="B1111" s="225" t="s">
        <v>920</v>
      </c>
      <c r="C1111" s="221">
        <f t="shared" si="34"/>
        <v>7</v>
      </c>
      <c r="D1111" s="221">
        <v>51202000</v>
      </c>
      <c r="F1111" s="221" t="s">
        <v>400</v>
      </c>
      <c r="G1111" s="222">
        <v>35460377</v>
      </c>
      <c r="H1111" s="222">
        <v>0</v>
      </c>
      <c r="I1111" s="222">
        <f t="shared" si="35"/>
        <v>35460377</v>
      </c>
    </row>
    <row r="1112" spans="1:9" x14ac:dyDescent="0.2">
      <c r="A1112" s="221" t="s">
        <v>9</v>
      </c>
      <c r="B1112" s="225" t="s">
        <v>921</v>
      </c>
      <c r="C1112" s="221">
        <f t="shared" si="34"/>
        <v>7</v>
      </c>
      <c r="D1112" s="221">
        <v>51211000</v>
      </c>
      <c r="F1112" s="221" t="s">
        <v>708</v>
      </c>
      <c r="G1112" s="222">
        <v>0</v>
      </c>
      <c r="H1112" s="222">
        <v>658372441.15999997</v>
      </c>
      <c r="I1112" s="222">
        <f t="shared" si="35"/>
        <v>-658372441.15999997</v>
      </c>
    </row>
    <row r="1113" spans="1:9" x14ac:dyDescent="0.2">
      <c r="A1113" s="221" t="s">
        <v>9</v>
      </c>
      <c r="B1113" s="225" t="s">
        <v>3950</v>
      </c>
      <c r="C1113" s="221">
        <f t="shared" si="34"/>
        <v>7</v>
      </c>
      <c r="D1113" s="221">
        <v>51211010</v>
      </c>
      <c r="F1113" s="221" t="s">
        <v>709</v>
      </c>
      <c r="G1113" s="222">
        <v>572219.79</v>
      </c>
      <c r="H1113" s="222">
        <v>0</v>
      </c>
      <c r="I1113" s="222">
        <f t="shared" si="35"/>
        <v>572219.79</v>
      </c>
    </row>
    <row r="1114" spans="1:9" x14ac:dyDescent="0.2">
      <c r="A1114" s="221" t="s">
        <v>9</v>
      </c>
      <c r="B1114" s="225" t="s">
        <v>3952</v>
      </c>
      <c r="C1114" s="221">
        <f t="shared" si="34"/>
        <v>7</v>
      </c>
      <c r="D1114" s="221">
        <v>51212000</v>
      </c>
      <c r="F1114" s="221" t="s">
        <v>710</v>
      </c>
      <c r="G1114" s="222">
        <v>34913627.210000001</v>
      </c>
      <c r="H1114" s="222">
        <v>0</v>
      </c>
      <c r="I1114" s="222">
        <f t="shared" si="35"/>
        <v>34913627.210000001</v>
      </c>
    </row>
    <row r="1115" spans="1:9" x14ac:dyDescent="0.2">
      <c r="A1115" s="221" t="s">
        <v>9</v>
      </c>
      <c r="B1115" s="225" t="s">
        <v>3954</v>
      </c>
      <c r="C1115" s="221">
        <f t="shared" si="34"/>
        <v>7</v>
      </c>
      <c r="D1115" s="221">
        <v>51213000</v>
      </c>
      <c r="F1115" s="221" t="s">
        <v>712</v>
      </c>
      <c r="G1115" s="222">
        <v>11908623.039999999</v>
      </c>
      <c r="H1115" s="222">
        <v>0</v>
      </c>
      <c r="I1115" s="222">
        <f t="shared" si="35"/>
        <v>11908623.039999999</v>
      </c>
    </row>
    <row r="1116" spans="1:9" x14ac:dyDescent="0.2">
      <c r="A1116" s="221" t="s">
        <v>9</v>
      </c>
      <c r="B1116" s="225" t="s">
        <v>922</v>
      </c>
      <c r="C1116" s="221">
        <f t="shared" si="34"/>
        <v>7</v>
      </c>
      <c r="D1116" s="221">
        <v>51221000</v>
      </c>
      <c r="F1116" s="221" t="s">
        <v>714</v>
      </c>
      <c r="G1116" s="222">
        <v>0</v>
      </c>
      <c r="H1116" s="222">
        <v>563924825.63999999</v>
      </c>
      <c r="I1116" s="222">
        <f t="shared" si="35"/>
        <v>-563924825.63999999</v>
      </c>
    </row>
    <row r="1117" spans="1:9" x14ac:dyDescent="0.2">
      <c r="A1117" s="221" t="s">
        <v>9</v>
      </c>
      <c r="B1117" s="225" t="s">
        <v>3957</v>
      </c>
      <c r="C1117" s="221">
        <f t="shared" si="34"/>
        <v>7</v>
      </c>
      <c r="D1117" s="221">
        <v>51221000</v>
      </c>
      <c r="F1117" s="221" t="s">
        <v>3958</v>
      </c>
      <c r="G1117" s="222">
        <v>9379823.5899999607</v>
      </c>
      <c r="H1117" s="222">
        <v>0</v>
      </c>
      <c r="I1117" s="222">
        <f t="shared" si="35"/>
        <v>9379823.5899999607</v>
      </c>
    </row>
    <row r="1118" spans="1:9" x14ac:dyDescent="0.2">
      <c r="A1118" s="221" t="s">
        <v>9</v>
      </c>
      <c r="B1118" s="225" t="s">
        <v>923</v>
      </c>
      <c r="C1118" s="221">
        <f t="shared" si="34"/>
        <v>7</v>
      </c>
      <c r="D1118" s="221">
        <v>51231000</v>
      </c>
      <c r="F1118" s="221" t="s">
        <v>716</v>
      </c>
      <c r="G1118" s="222">
        <v>0</v>
      </c>
      <c r="H1118" s="222">
        <v>779872549.74000001</v>
      </c>
      <c r="I1118" s="222">
        <f t="shared" si="35"/>
        <v>-779872549.74000001</v>
      </c>
    </row>
    <row r="1119" spans="1:9" x14ac:dyDescent="0.2">
      <c r="A1119" s="221" t="s">
        <v>9</v>
      </c>
      <c r="B1119" s="225" t="s">
        <v>3963</v>
      </c>
      <c r="C1119" s="221">
        <f t="shared" si="34"/>
        <v>7</v>
      </c>
      <c r="D1119" s="221">
        <v>51231010</v>
      </c>
      <c r="F1119" s="221" t="s">
        <v>718</v>
      </c>
      <c r="G1119" s="222">
        <v>23002216.239999998</v>
      </c>
      <c r="H1119" s="222">
        <v>0</v>
      </c>
      <c r="I1119" s="222">
        <f t="shared" si="35"/>
        <v>23002216.239999998</v>
      </c>
    </row>
    <row r="1120" spans="1:9" x14ac:dyDescent="0.2">
      <c r="A1120" s="221" t="s">
        <v>9</v>
      </c>
      <c r="B1120" s="225" t="s">
        <v>924</v>
      </c>
      <c r="C1120" s="221">
        <f t="shared" si="34"/>
        <v>7</v>
      </c>
      <c r="D1120" s="221">
        <v>51241000</v>
      </c>
      <c r="F1120" s="221" t="s">
        <v>719</v>
      </c>
      <c r="G1120" s="222">
        <v>0</v>
      </c>
      <c r="H1120" s="222">
        <v>303429294.38999999</v>
      </c>
      <c r="I1120" s="222">
        <f t="shared" si="35"/>
        <v>-303429294.38999999</v>
      </c>
    </row>
    <row r="1121" spans="1:9" x14ac:dyDescent="0.2">
      <c r="A1121" s="221" t="s">
        <v>9</v>
      </c>
      <c r="B1121" s="225" t="s">
        <v>3982</v>
      </c>
      <c r="C1121" s="221">
        <f t="shared" si="34"/>
        <v>7</v>
      </c>
      <c r="D1121" s="221">
        <v>51800000</v>
      </c>
      <c r="F1121" s="221" t="s">
        <v>407</v>
      </c>
      <c r="G1121" s="222">
        <v>0</v>
      </c>
      <c r="H1121" s="222">
        <v>55229851.109999999</v>
      </c>
      <c r="I1121" s="222">
        <f t="shared" si="35"/>
        <v>-55229851.109999999</v>
      </c>
    </row>
    <row r="1122" spans="1:9" x14ac:dyDescent="0.2">
      <c r="A1122" s="221" t="s">
        <v>9</v>
      </c>
      <c r="B1122" s="225" t="s">
        <v>935</v>
      </c>
      <c r="C1122" s="221">
        <f t="shared" si="34"/>
        <v>7</v>
      </c>
      <c r="D1122" s="221">
        <v>51910000</v>
      </c>
      <c r="F1122" s="221" t="s">
        <v>721</v>
      </c>
      <c r="G1122" s="222">
        <v>0</v>
      </c>
      <c r="H1122" s="222">
        <v>9450000000</v>
      </c>
      <c r="I1122" s="222">
        <f t="shared" si="35"/>
        <v>-9450000000</v>
      </c>
    </row>
    <row r="1123" spans="1:9" x14ac:dyDescent="0.2">
      <c r="A1123" s="221" t="s">
        <v>9</v>
      </c>
      <c r="B1123" s="225" t="s">
        <v>936</v>
      </c>
      <c r="C1123" s="221">
        <f t="shared" si="34"/>
        <v>7</v>
      </c>
      <c r="D1123" s="221">
        <v>51920000</v>
      </c>
      <c r="F1123" s="221" t="s">
        <v>408</v>
      </c>
      <c r="G1123" s="222">
        <v>0</v>
      </c>
      <c r="H1123" s="222">
        <v>8000000000</v>
      </c>
      <c r="I1123" s="222">
        <f t="shared" si="35"/>
        <v>-8000000000</v>
      </c>
    </row>
    <row r="1124" spans="1:9" x14ac:dyDescent="0.2">
      <c r="A1124" s="221" t="s">
        <v>9</v>
      </c>
      <c r="B1124" s="225" t="s">
        <v>939</v>
      </c>
      <c r="C1124" s="221">
        <f t="shared" si="34"/>
        <v>7</v>
      </c>
      <c r="D1124" s="221">
        <v>51940000</v>
      </c>
      <c r="F1124" s="221" t="s">
        <v>412</v>
      </c>
      <c r="G1124" s="222">
        <v>0</v>
      </c>
      <c r="H1124" s="222">
        <v>2500000000</v>
      </c>
      <c r="I1124" s="222">
        <f t="shared" si="35"/>
        <v>-2500000000</v>
      </c>
    </row>
    <row r="1125" spans="1:9" x14ac:dyDescent="0.2">
      <c r="A1125" s="221" t="s">
        <v>9</v>
      </c>
      <c r="B1125" s="225" t="s">
        <v>940</v>
      </c>
      <c r="C1125" s="221">
        <f t="shared" si="34"/>
        <v>7</v>
      </c>
      <c r="D1125" s="221">
        <v>51950000</v>
      </c>
      <c r="F1125" s="221" t="s">
        <v>410</v>
      </c>
      <c r="G1125" s="222">
        <v>0</v>
      </c>
      <c r="H1125" s="222">
        <v>5000000000</v>
      </c>
      <c r="I1125" s="222">
        <f t="shared" si="35"/>
        <v>-5000000000</v>
      </c>
    </row>
    <row r="1126" spans="1:9" x14ac:dyDescent="0.2">
      <c r="A1126" s="221" t="s">
        <v>9</v>
      </c>
      <c r="B1126" s="225" t="s">
        <v>943</v>
      </c>
      <c r="C1126" s="221">
        <f t="shared" si="34"/>
        <v>7</v>
      </c>
      <c r="D1126" s="221">
        <v>53100000</v>
      </c>
      <c r="F1126" s="221" t="s">
        <v>351</v>
      </c>
      <c r="G1126" s="222">
        <v>9626100</v>
      </c>
      <c r="H1126" s="222">
        <v>0</v>
      </c>
      <c r="I1126" s="222">
        <f t="shared" si="35"/>
        <v>9626100</v>
      </c>
    </row>
    <row r="1127" spans="1:9" x14ac:dyDescent="0.2">
      <c r="A1127" s="221" t="s">
        <v>9</v>
      </c>
      <c r="B1127" s="225" t="s">
        <v>4000</v>
      </c>
      <c r="C1127" s="221">
        <f t="shared" si="34"/>
        <v>7</v>
      </c>
      <c r="D1127" s="221">
        <v>53110000</v>
      </c>
      <c r="F1127" s="221" t="s">
        <v>416</v>
      </c>
      <c r="G1127" s="222">
        <v>725200</v>
      </c>
      <c r="H1127" s="222">
        <v>0</v>
      </c>
      <c r="I1127" s="222">
        <f t="shared" si="35"/>
        <v>725200</v>
      </c>
    </row>
    <row r="1128" spans="1:9" x14ac:dyDescent="0.2">
      <c r="A1128" s="221" t="s">
        <v>9</v>
      </c>
      <c r="B1128" s="225" t="s">
        <v>4003</v>
      </c>
      <c r="C1128" s="221">
        <f t="shared" si="34"/>
        <v>7</v>
      </c>
      <c r="D1128" s="221">
        <v>53200000</v>
      </c>
      <c r="F1128" s="221" t="s">
        <v>162</v>
      </c>
      <c r="G1128" s="222">
        <v>2903700</v>
      </c>
      <c r="H1128" s="222">
        <v>0</v>
      </c>
      <c r="I1128" s="222">
        <f t="shared" si="35"/>
        <v>2903700</v>
      </c>
    </row>
    <row r="1129" spans="1:9" x14ac:dyDescent="0.2">
      <c r="A1129" s="221" t="s">
        <v>9</v>
      </c>
      <c r="B1129" s="225" t="s">
        <v>4006</v>
      </c>
      <c r="C1129" s="221">
        <f t="shared" si="34"/>
        <v>7</v>
      </c>
      <c r="D1129" s="221">
        <v>53220000</v>
      </c>
      <c r="F1129" s="221" t="s">
        <v>723</v>
      </c>
      <c r="G1129" s="222">
        <v>1073100</v>
      </c>
      <c r="H1129" s="222">
        <v>0</v>
      </c>
      <c r="I1129" s="222">
        <f t="shared" si="35"/>
        <v>1073100</v>
      </c>
    </row>
    <row r="1130" spans="1:9" x14ac:dyDescent="0.2">
      <c r="A1130" s="221" t="s">
        <v>9</v>
      </c>
      <c r="B1130" s="225" t="s">
        <v>946</v>
      </c>
      <c r="C1130" s="221">
        <f t="shared" si="34"/>
        <v>7</v>
      </c>
      <c r="D1130" s="221">
        <v>60101000</v>
      </c>
      <c r="F1130" s="221" t="s">
        <v>359</v>
      </c>
      <c r="G1130" s="222">
        <v>4230000</v>
      </c>
      <c r="H1130" s="222">
        <v>0</v>
      </c>
      <c r="I1130" s="222">
        <f t="shared" si="35"/>
        <v>4230000</v>
      </c>
    </row>
    <row r="1131" spans="1:9" x14ac:dyDescent="0.2">
      <c r="A1131" s="221" t="s">
        <v>9</v>
      </c>
      <c r="B1131" s="225" t="s">
        <v>4026</v>
      </c>
      <c r="C1131" s="221">
        <f t="shared" si="34"/>
        <v>7</v>
      </c>
      <c r="D1131" s="221">
        <v>60101000</v>
      </c>
      <c r="F1131" s="221" t="s">
        <v>354</v>
      </c>
      <c r="G1131" s="222">
        <v>25000</v>
      </c>
      <c r="H1131" s="222">
        <v>0</v>
      </c>
      <c r="I1131" s="222">
        <f t="shared" si="35"/>
        <v>25000</v>
      </c>
    </row>
    <row r="1132" spans="1:9" x14ac:dyDescent="0.2">
      <c r="A1132" s="221" t="s">
        <v>9</v>
      </c>
      <c r="B1132" s="225" t="s">
        <v>947</v>
      </c>
      <c r="C1132" s="221">
        <f t="shared" si="34"/>
        <v>7</v>
      </c>
      <c r="D1132" s="221">
        <v>60110000</v>
      </c>
      <c r="F1132" s="221" t="s">
        <v>360</v>
      </c>
      <c r="G1132" s="222">
        <v>291876250</v>
      </c>
      <c r="H1132" s="222">
        <v>0</v>
      </c>
      <c r="I1132" s="222">
        <f t="shared" si="35"/>
        <v>291876250</v>
      </c>
    </row>
    <row r="1133" spans="1:9" x14ac:dyDescent="0.2">
      <c r="A1133" s="221" t="s">
        <v>9</v>
      </c>
      <c r="B1133" s="225" t="s">
        <v>951</v>
      </c>
      <c r="C1133" s="221">
        <f t="shared" si="34"/>
        <v>7</v>
      </c>
      <c r="D1133" s="221">
        <v>60201000</v>
      </c>
      <c r="F1133" s="221" t="s">
        <v>430</v>
      </c>
      <c r="G1133" s="222">
        <v>189481858.24000001</v>
      </c>
      <c r="H1133" s="222">
        <v>0</v>
      </c>
      <c r="I1133" s="222">
        <f t="shared" si="35"/>
        <v>189481858.24000001</v>
      </c>
    </row>
    <row r="1134" spans="1:9" x14ac:dyDescent="0.2">
      <c r="A1134" s="221" t="s">
        <v>9</v>
      </c>
      <c r="B1134" s="225" t="s">
        <v>957</v>
      </c>
      <c r="C1134" s="221">
        <f t="shared" si="34"/>
        <v>7</v>
      </c>
      <c r="D1134" s="221">
        <v>60310000</v>
      </c>
      <c r="F1134" s="221" t="s">
        <v>373</v>
      </c>
      <c r="G1134" s="222">
        <v>74465618.069999993</v>
      </c>
      <c r="H1134" s="222">
        <v>0</v>
      </c>
      <c r="I1134" s="222">
        <f t="shared" si="35"/>
        <v>74465618.069999993</v>
      </c>
    </row>
    <row r="1135" spans="1:9" x14ac:dyDescent="0.2">
      <c r="A1135" s="221" t="s">
        <v>9</v>
      </c>
      <c r="B1135" s="225" t="s">
        <v>4130</v>
      </c>
      <c r="C1135" s="221">
        <f t="shared" si="34"/>
        <v>7</v>
      </c>
      <c r="D1135" s="221">
        <v>60370000</v>
      </c>
      <c r="F1135" s="221" t="s">
        <v>725</v>
      </c>
      <c r="G1135" s="222">
        <v>0</v>
      </c>
      <c r="H1135" s="222">
        <v>5821019957.1300001</v>
      </c>
      <c r="I1135" s="222">
        <f t="shared" si="35"/>
        <v>-5821019957.1300001</v>
      </c>
    </row>
    <row r="1136" spans="1:9" x14ac:dyDescent="0.2">
      <c r="A1136" s="221" t="s">
        <v>9</v>
      </c>
      <c r="B1136" s="225" t="s">
        <v>958</v>
      </c>
      <c r="C1136" s="221">
        <f t="shared" si="34"/>
        <v>7</v>
      </c>
      <c r="D1136" s="221">
        <v>60380000</v>
      </c>
      <c r="F1136" s="221" t="s">
        <v>727</v>
      </c>
      <c r="G1136" s="222">
        <v>0</v>
      </c>
      <c r="H1136" s="222">
        <v>240972676.88</v>
      </c>
      <c r="I1136" s="222">
        <f t="shared" si="35"/>
        <v>-240972676.88</v>
      </c>
    </row>
    <row r="1137" spans="1:9" x14ac:dyDescent="0.2">
      <c r="A1137" s="221" t="s">
        <v>9</v>
      </c>
      <c r="B1137" s="225" t="s">
        <v>4131</v>
      </c>
      <c r="C1137" s="221">
        <f t="shared" si="34"/>
        <v>7</v>
      </c>
      <c r="D1137" s="221">
        <v>60400000</v>
      </c>
      <c r="F1137" s="221" t="s">
        <v>729</v>
      </c>
      <c r="G1137" s="222">
        <v>2402300</v>
      </c>
      <c r="H1137" s="222">
        <v>0</v>
      </c>
      <c r="I1137" s="222">
        <f t="shared" si="35"/>
        <v>2402300</v>
      </c>
    </row>
    <row r="1138" spans="1:9" x14ac:dyDescent="0.2">
      <c r="A1138" s="221" t="s">
        <v>9</v>
      </c>
      <c r="B1138" s="225" t="s">
        <v>960</v>
      </c>
      <c r="C1138" s="221">
        <f t="shared" si="34"/>
        <v>7</v>
      </c>
      <c r="D1138" s="221">
        <v>60608000</v>
      </c>
      <c r="F1138" s="221" t="s">
        <v>170</v>
      </c>
      <c r="G1138" s="222">
        <v>8188677.0899999999</v>
      </c>
      <c r="H1138" s="222">
        <v>0</v>
      </c>
      <c r="I1138" s="222">
        <f t="shared" si="35"/>
        <v>8188677.0899999999</v>
      </c>
    </row>
    <row r="1139" spans="1:9" x14ac:dyDescent="0.2">
      <c r="A1139" s="221" t="s">
        <v>9</v>
      </c>
      <c r="B1139" s="225" t="s">
        <v>961</v>
      </c>
      <c r="C1139" s="221">
        <f t="shared" si="34"/>
        <v>7</v>
      </c>
      <c r="D1139" s="221">
        <v>60610000</v>
      </c>
      <c r="F1139" s="221" t="s">
        <v>442</v>
      </c>
      <c r="G1139" s="222">
        <v>181496509.02000001</v>
      </c>
      <c r="H1139" s="222">
        <v>0</v>
      </c>
      <c r="I1139" s="222">
        <f t="shared" si="35"/>
        <v>181496509.02000001</v>
      </c>
    </row>
    <row r="1140" spans="1:9" x14ac:dyDescent="0.2">
      <c r="A1140" s="221" t="s">
        <v>9</v>
      </c>
      <c r="B1140" s="225" t="s">
        <v>963</v>
      </c>
      <c r="C1140" s="221">
        <f t="shared" si="34"/>
        <v>7</v>
      </c>
      <c r="D1140" s="221">
        <v>60620000</v>
      </c>
      <c r="F1140" s="221" t="s">
        <v>378</v>
      </c>
      <c r="G1140" s="222">
        <v>138355384.81</v>
      </c>
      <c r="H1140" s="222">
        <v>0</v>
      </c>
      <c r="I1140" s="222">
        <f t="shared" si="35"/>
        <v>138355384.81</v>
      </c>
    </row>
    <row r="1141" spans="1:9" x14ac:dyDescent="0.2">
      <c r="A1141" s="221" t="s">
        <v>9</v>
      </c>
      <c r="B1141" s="225" t="s">
        <v>4176</v>
      </c>
      <c r="C1141" s="221">
        <f t="shared" si="34"/>
        <v>7</v>
      </c>
      <c r="D1141" s="221">
        <v>60621000</v>
      </c>
      <c r="F1141" s="221" t="s">
        <v>379</v>
      </c>
      <c r="G1141" s="222">
        <v>6356622.3600000003</v>
      </c>
      <c r="H1141" s="222">
        <v>0</v>
      </c>
      <c r="I1141" s="222">
        <f t="shared" si="35"/>
        <v>6356622.3600000003</v>
      </c>
    </row>
    <row r="1142" spans="1:9" x14ac:dyDescent="0.2">
      <c r="A1142" s="221" t="s">
        <v>9</v>
      </c>
      <c r="B1142" s="225" t="s">
        <v>965</v>
      </c>
      <c r="C1142" s="221">
        <f t="shared" si="34"/>
        <v>7</v>
      </c>
      <c r="D1142" s="221">
        <v>60640000</v>
      </c>
      <c r="F1142" s="221" t="s">
        <v>382</v>
      </c>
      <c r="G1142" s="222">
        <v>22582995.899999999</v>
      </c>
      <c r="H1142" s="222">
        <v>0</v>
      </c>
      <c r="I1142" s="222">
        <f t="shared" si="35"/>
        <v>22582995.899999999</v>
      </c>
    </row>
    <row r="1143" spans="1:9" x14ac:dyDescent="0.2">
      <c r="A1143" s="221" t="s">
        <v>9</v>
      </c>
      <c r="B1143" s="225" t="s">
        <v>966</v>
      </c>
      <c r="C1143" s="221">
        <f t="shared" si="34"/>
        <v>7</v>
      </c>
      <c r="D1143" s="221">
        <v>60650000</v>
      </c>
      <c r="F1143" s="221" t="s">
        <v>167</v>
      </c>
      <c r="G1143" s="222">
        <v>166204979.61000001</v>
      </c>
      <c r="H1143" s="222">
        <v>0</v>
      </c>
      <c r="I1143" s="222">
        <f t="shared" si="35"/>
        <v>166204979.61000001</v>
      </c>
    </row>
    <row r="1144" spans="1:9" x14ac:dyDescent="0.2">
      <c r="A1144" s="221" t="s">
        <v>9</v>
      </c>
      <c r="B1144" s="225" t="s">
        <v>969</v>
      </c>
      <c r="C1144" s="221">
        <f t="shared" si="34"/>
        <v>7</v>
      </c>
      <c r="D1144" s="221">
        <v>60670000</v>
      </c>
      <c r="F1144" s="221" t="s">
        <v>385</v>
      </c>
      <c r="G1144" s="222">
        <v>3341616.58</v>
      </c>
      <c r="H1144" s="222">
        <v>0</v>
      </c>
      <c r="I1144" s="222">
        <f t="shared" si="35"/>
        <v>3341616.58</v>
      </c>
    </row>
    <row r="1145" spans="1:9" x14ac:dyDescent="0.2">
      <c r="A1145" s="221" t="s">
        <v>9</v>
      </c>
      <c r="B1145" s="225" t="s">
        <v>970</v>
      </c>
      <c r="C1145" s="221">
        <f t="shared" si="34"/>
        <v>7</v>
      </c>
      <c r="D1145" s="221">
        <v>60680000</v>
      </c>
      <c r="F1145" s="221" t="s">
        <v>375</v>
      </c>
      <c r="G1145" s="222">
        <v>39687277.890000001</v>
      </c>
      <c r="H1145" s="222">
        <v>0</v>
      </c>
      <c r="I1145" s="222">
        <f t="shared" si="35"/>
        <v>39687277.890000001</v>
      </c>
    </row>
    <row r="1146" spans="1:9" x14ac:dyDescent="0.2">
      <c r="A1146" s="221" t="s">
        <v>9</v>
      </c>
      <c r="B1146" s="225" t="s">
        <v>971</v>
      </c>
      <c r="C1146" s="221">
        <f t="shared" si="34"/>
        <v>7</v>
      </c>
      <c r="D1146" s="221">
        <v>60690000</v>
      </c>
      <c r="F1146" s="221" t="s">
        <v>387</v>
      </c>
      <c r="G1146" s="222">
        <v>320500</v>
      </c>
      <c r="H1146" s="222">
        <v>0</v>
      </c>
      <c r="I1146" s="222">
        <f t="shared" si="35"/>
        <v>320500</v>
      </c>
    </row>
    <row r="1147" spans="1:9" x14ac:dyDescent="0.2">
      <c r="A1147" s="221" t="s">
        <v>9</v>
      </c>
      <c r="B1147" s="225" t="s">
        <v>972</v>
      </c>
      <c r="C1147" s="221">
        <f t="shared" si="34"/>
        <v>7</v>
      </c>
      <c r="D1147" s="221">
        <v>60710000</v>
      </c>
      <c r="F1147" s="221" t="s">
        <v>453</v>
      </c>
      <c r="G1147" s="222">
        <v>12008582485.299999</v>
      </c>
      <c r="H1147" s="222">
        <v>0</v>
      </c>
      <c r="I1147" s="222">
        <f t="shared" si="35"/>
        <v>12008582485.299999</v>
      </c>
    </row>
    <row r="1148" spans="1:9" x14ac:dyDescent="0.2">
      <c r="A1148" s="221" t="s">
        <v>9</v>
      </c>
      <c r="B1148" s="225" t="s">
        <v>973</v>
      </c>
      <c r="C1148" s="221">
        <f t="shared" si="34"/>
        <v>7</v>
      </c>
      <c r="D1148" s="221">
        <v>60720000</v>
      </c>
      <c r="F1148" s="221" t="s">
        <v>731</v>
      </c>
      <c r="G1148" s="222">
        <v>52665347635.190002</v>
      </c>
      <c r="H1148" s="222">
        <v>0</v>
      </c>
      <c r="I1148" s="222">
        <f t="shared" si="35"/>
        <v>52665347635.190002</v>
      </c>
    </row>
    <row r="1149" spans="1:9" x14ac:dyDescent="0.2">
      <c r="A1149" s="221" t="s">
        <v>9</v>
      </c>
      <c r="B1149" s="225" t="s">
        <v>974</v>
      </c>
      <c r="C1149" s="221">
        <f t="shared" si="34"/>
        <v>7</v>
      </c>
      <c r="D1149" s="221">
        <v>60801000</v>
      </c>
      <c r="F1149" s="221" t="s">
        <v>457</v>
      </c>
      <c r="G1149" s="222">
        <v>1479229978.9200001</v>
      </c>
      <c r="H1149" s="222">
        <v>0</v>
      </c>
      <c r="I1149" s="222">
        <f t="shared" si="35"/>
        <v>1479229978.9200001</v>
      </c>
    </row>
    <row r="1150" spans="1:9" x14ac:dyDescent="0.2">
      <c r="A1150" s="221" t="s">
        <v>9</v>
      </c>
      <c r="B1150" s="225" t="s">
        <v>975</v>
      </c>
      <c r="C1150" s="221">
        <f t="shared" si="34"/>
        <v>7</v>
      </c>
      <c r="D1150" s="221">
        <v>60802000</v>
      </c>
      <c r="F1150" s="221" t="s">
        <v>732</v>
      </c>
      <c r="G1150" s="222">
        <v>55842937.600000001</v>
      </c>
      <c r="H1150" s="222">
        <v>0</v>
      </c>
      <c r="I1150" s="222">
        <f t="shared" si="35"/>
        <v>55842937.600000001</v>
      </c>
    </row>
    <row r="1151" spans="1:9" x14ac:dyDescent="0.2">
      <c r="A1151" s="221" t="s">
        <v>9</v>
      </c>
      <c r="B1151" s="225" t="s">
        <v>976</v>
      </c>
      <c r="C1151" s="221">
        <f t="shared" si="34"/>
        <v>7</v>
      </c>
      <c r="D1151" s="221">
        <v>60803000</v>
      </c>
      <c r="F1151" s="221" t="s">
        <v>459</v>
      </c>
      <c r="G1151" s="222">
        <v>56464637.659999996</v>
      </c>
      <c r="H1151" s="222">
        <v>0</v>
      </c>
      <c r="I1151" s="222">
        <f t="shared" si="35"/>
        <v>56464637.659999996</v>
      </c>
    </row>
    <row r="1152" spans="1:9" x14ac:dyDescent="0.2">
      <c r="A1152" s="221" t="s">
        <v>9</v>
      </c>
      <c r="B1152" s="225" t="s">
        <v>977</v>
      </c>
      <c r="C1152" s="221">
        <f t="shared" si="34"/>
        <v>7</v>
      </c>
      <c r="D1152" s="221">
        <v>60804000</v>
      </c>
      <c r="F1152" s="221" t="s">
        <v>461</v>
      </c>
      <c r="G1152" s="222">
        <v>1116167646.53</v>
      </c>
      <c r="H1152" s="222">
        <v>0</v>
      </c>
      <c r="I1152" s="222">
        <f t="shared" si="35"/>
        <v>1116167646.53</v>
      </c>
    </row>
    <row r="1153" spans="1:9" x14ac:dyDescent="0.2">
      <c r="A1153" s="221" t="s">
        <v>9</v>
      </c>
      <c r="B1153" s="225" t="s">
        <v>978</v>
      </c>
      <c r="C1153" s="221">
        <f t="shared" si="34"/>
        <v>7</v>
      </c>
      <c r="D1153" s="221">
        <v>60806000</v>
      </c>
      <c r="F1153" s="221" t="s">
        <v>462</v>
      </c>
      <c r="G1153" s="222">
        <v>228170752.09999999</v>
      </c>
      <c r="H1153" s="222">
        <v>0</v>
      </c>
      <c r="I1153" s="222">
        <f t="shared" si="35"/>
        <v>228170752.09999999</v>
      </c>
    </row>
    <row r="1154" spans="1:9" x14ac:dyDescent="0.2">
      <c r="A1154" s="221" t="s">
        <v>9</v>
      </c>
      <c r="B1154" s="225" t="s">
        <v>4200</v>
      </c>
      <c r="C1154" s="221">
        <f t="shared" ref="C1154:C1217" si="36">+LEN(B:B)</f>
        <v>7</v>
      </c>
      <c r="D1154" s="221">
        <v>60807000</v>
      </c>
      <c r="F1154" s="221" t="s">
        <v>2138</v>
      </c>
      <c r="G1154" s="222">
        <v>32647875</v>
      </c>
      <c r="H1154" s="222">
        <v>0</v>
      </c>
      <c r="I1154" s="222">
        <f t="shared" ref="I1154:I1217" si="37">+G:G-H:H</f>
        <v>32647875</v>
      </c>
    </row>
    <row r="1155" spans="1:9" x14ac:dyDescent="0.2">
      <c r="A1155" s="221" t="s">
        <v>9</v>
      </c>
      <c r="B1155" s="225" t="s">
        <v>979</v>
      </c>
      <c r="C1155" s="221">
        <f t="shared" si="36"/>
        <v>7</v>
      </c>
      <c r="D1155" s="221">
        <v>60808000</v>
      </c>
      <c r="F1155" s="221" t="s">
        <v>464</v>
      </c>
      <c r="G1155" s="222">
        <v>3029142011.0300002</v>
      </c>
      <c r="H1155" s="222">
        <v>0</v>
      </c>
      <c r="I1155" s="222">
        <f t="shared" si="37"/>
        <v>3029142011.0300002</v>
      </c>
    </row>
    <row r="1156" spans="1:9" x14ac:dyDescent="0.2">
      <c r="A1156" s="221" t="s">
        <v>9</v>
      </c>
      <c r="B1156" s="225" t="s">
        <v>980</v>
      </c>
      <c r="C1156" s="221">
        <f t="shared" si="36"/>
        <v>7</v>
      </c>
      <c r="D1156" s="221">
        <v>60809000</v>
      </c>
      <c r="F1156" s="221" t="s">
        <v>733</v>
      </c>
      <c r="G1156" s="222">
        <v>25926900</v>
      </c>
      <c r="H1156" s="222">
        <v>0</v>
      </c>
      <c r="I1156" s="222">
        <f t="shared" si="37"/>
        <v>25926900</v>
      </c>
    </row>
    <row r="1157" spans="1:9" x14ac:dyDescent="0.2">
      <c r="A1157" s="221" t="s">
        <v>9</v>
      </c>
      <c r="B1157" s="225" t="s">
        <v>981</v>
      </c>
      <c r="C1157" s="221">
        <f t="shared" si="36"/>
        <v>7</v>
      </c>
      <c r="D1157" s="221">
        <v>60811000</v>
      </c>
      <c r="F1157" s="221" t="s">
        <v>466</v>
      </c>
      <c r="G1157" s="222">
        <v>143341444.62</v>
      </c>
      <c r="H1157" s="222">
        <v>0</v>
      </c>
      <c r="I1157" s="222">
        <f t="shared" si="37"/>
        <v>143341444.62</v>
      </c>
    </row>
    <row r="1158" spans="1:9" x14ac:dyDescent="0.2">
      <c r="A1158" s="221" t="s">
        <v>9</v>
      </c>
      <c r="B1158" s="225" t="s">
        <v>982</v>
      </c>
      <c r="C1158" s="221">
        <f t="shared" si="36"/>
        <v>7</v>
      </c>
      <c r="D1158" s="221">
        <v>60811100</v>
      </c>
      <c r="F1158" s="221" t="s">
        <v>468</v>
      </c>
      <c r="G1158" s="222">
        <v>65683131.43</v>
      </c>
      <c r="H1158" s="222">
        <v>0</v>
      </c>
      <c r="I1158" s="222">
        <f t="shared" si="37"/>
        <v>65683131.43</v>
      </c>
    </row>
    <row r="1159" spans="1:9" x14ac:dyDescent="0.2">
      <c r="A1159" s="221" t="s">
        <v>9</v>
      </c>
      <c r="B1159" s="225" t="s">
        <v>983</v>
      </c>
      <c r="C1159" s="221">
        <f t="shared" si="36"/>
        <v>7</v>
      </c>
      <c r="D1159" s="221">
        <v>60812000</v>
      </c>
      <c r="F1159" s="221" t="s">
        <v>403</v>
      </c>
      <c r="G1159" s="222">
        <v>299155284.86000001</v>
      </c>
      <c r="H1159" s="222">
        <v>0</v>
      </c>
      <c r="I1159" s="222">
        <f t="shared" si="37"/>
        <v>299155284.86000001</v>
      </c>
    </row>
    <row r="1160" spans="1:9" x14ac:dyDescent="0.2">
      <c r="A1160" s="221" t="s">
        <v>9</v>
      </c>
      <c r="B1160" s="225" t="s">
        <v>984</v>
      </c>
      <c r="C1160" s="221">
        <f t="shared" si="36"/>
        <v>7</v>
      </c>
      <c r="D1160" s="221">
        <v>60812000</v>
      </c>
      <c r="F1160" s="221" t="s">
        <v>734</v>
      </c>
      <c r="G1160" s="222">
        <v>14082.38</v>
      </c>
      <c r="H1160" s="222">
        <v>0</v>
      </c>
      <c r="I1160" s="222">
        <f t="shared" si="37"/>
        <v>14082.38</v>
      </c>
    </row>
    <row r="1161" spans="1:9" x14ac:dyDescent="0.2">
      <c r="A1161" s="221" t="s">
        <v>9</v>
      </c>
      <c r="B1161" s="225" t="s">
        <v>985</v>
      </c>
      <c r="C1161" s="221">
        <f t="shared" si="36"/>
        <v>7</v>
      </c>
      <c r="D1161" s="221">
        <v>60817000</v>
      </c>
      <c r="F1161" s="221" t="s">
        <v>404</v>
      </c>
      <c r="G1161" s="222">
        <v>194450046.03999999</v>
      </c>
      <c r="H1161" s="222">
        <v>0</v>
      </c>
      <c r="I1161" s="222">
        <f t="shared" si="37"/>
        <v>194450046.03999999</v>
      </c>
    </row>
    <row r="1162" spans="1:9" x14ac:dyDescent="0.2">
      <c r="A1162" s="221" t="s">
        <v>9</v>
      </c>
      <c r="B1162" s="225" t="s">
        <v>986</v>
      </c>
      <c r="C1162" s="221">
        <f t="shared" si="36"/>
        <v>7</v>
      </c>
      <c r="D1162" s="221">
        <v>60818000</v>
      </c>
      <c r="F1162" s="221" t="s">
        <v>425</v>
      </c>
      <c r="G1162" s="222">
        <v>2160000</v>
      </c>
      <c r="H1162" s="222">
        <v>0</v>
      </c>
      <c r="I1162" s="222">
        <f t="shared" si="37"/>
        <v>2160000</v>
      </c>
    </row>
    <row r="1163" spans="1:9" x14ac:dyDescent="0.2">
      <c r="A1163" s="221" t="s">
        <v>9</v>
      </c>
      <c r="B1163" s="225" t="s">
        <v>987</v>
      </c>
      <c r="C1163" s="221">
        <f t="shared" si="36"/>
        <v>7</v>
      </c>
      <c r="D1163" s="221">
        <v>60880000</v>
      </c>
      <c r="F1163" s="221" t="s">
        <v>988</v>
      </c>
      <c r="G1163" s="222">
        <v>5133000</v>
      </c>
      <c r="H1163" s="222">
        <v>0</v>
      </c>
      <c r="I1163" s="222">
        <f t="shared" si="37"/>
        <v>5133000</v>
      </c>
    </row>
    <row r="1164" spans="1:9" x14ac:dyDescent="0.2">
      <c r="A1164" s="221" t="s">
        <v>9</v>
      </c>
      <c r="B1164" s="225" t="s">
        <v>991</v>
      </c>
      <c r="C1164" s="221">
        <f t="shared" si="36"/>
        <v>7</v>
      </c>
      <c r="D1164" s="221">
        <v>61300000</v>
      </c>
      <c r="F1164" s="221" t="s">
        <v>737</v>
      </c>
      <c r="G1164" s="222">
        <v>65157451.539999999</v>
      </c>
      <c r="H1164" s="222">
        <v>0</v>
      </c>
      <c r="I1164" s="222">
        <f t="shared" si="37"/>
        <v>65157451.539999999</v>
      </c>
    </row>
    <row r="1165" spans="1:9" x14ac:dyDescent="0.2">
      <c r="A1165" s="221" t="s">
        <v>9</v>
      </c>
      <c r="B1165" s="225" t="s">
        <v>992</v>
      </c>
      <c r="C1165" s="221">
        <f t="shared" si="36"/>
        <v>7</v>
      </c>
      <c r="D1165" s="221">
        <v>61301000</v>
      </c>
      <c r="F1165" s="221" t="s">
        <v>477</v>
      </c>
      <c r="G1165" s="222">
        <v>74536425.790000007</v>
      </c>
      <c r="H1165" s="222">
        <v>0</v>
      </c>
      <c r="I1165" s="222">
        <f t="shared" si="37"/>
        <v>74536425.790000007</v>
      </c>
    </row>
    <row r="1166" spans="1:9" x14ac:dyDescent="0.2">
      <c r="A1166" s="221" t="s">
        <v>9</v>
      </c>
      <c r="B1166" s="225" t="s">
        <v>993</v>
      </c>
      <c r="C1166" s="221">
        <f t="shared" si="36"/>
        <v>7</v>
      </c>
      <c r="D1166" s="221">
        <v>61302000</v>
      </c>
      <c r="F1166" s="221" t="s">
        <v>738</v>
      </c>
      <c r="G1166" s="222">
        <v>64095130.18</v>
      </c>
      <c r="H1166" s="222">
        <v>0</v>
      </c>
      <c r="I1166" s="222">
        <f t="shared" si="37"/>
        <v>64095130.18</v>
      </c>
    </row>
    <row r="1167" spans="1:9" x14ac:dyDescent="0.2">
      <c r="A1167" s="221" t="s">
        <v>9</v>
      </c>
      <c r="B1167" s="225" t="s">
        <v>994</v>
      </c>
      <c r="C1167" s="221">
        <f t="shared" si="36"/>
        <v>7</v>
      </c>
      <c r="D1167" s="221">
        <v>61303000</v>
      </c>
      <c r="F1167" s="221" t="s">
        <v>406</v>
      </c>
      <c r="G1167" s="222">
        <v>563121727.20000005</v>
      </c>
      <c r="H1167" s="222">
        <v>0</v>
      </c>
      <c r="I1167" s="222">
        <f t="shared" si="37"/>
        <v>563121727.20000005</v>
      </c>
    </row>
    <row r="1168" spans="1:9" x14ac:dyDescent="0.2">
      <c r="A1168" s="221" t="s">
        <v>9</v>
      </c>
      <c r="B1168" s="225" t="s">
        <v>996</v>
      </c>
      <c r="C1168" s="221">
        <f t="shared" si="36"/>
        <v>7</v>
      </c>
      <c r="D1168" s="221">
        <v>61500000</v>
      </c>
      <c r="F1168" s="221" t="s">
        <v>740</v>
      </c>
      <c r="G1168" s="222">
        <v>482833.47</v>
      </c>
      <c r="H1168" s="222">
        <v>0</v>
      </c>
      <c r="I1168" s="222">
        <f t="shared" si="37"/>
        <v>482833.47</v>
      </c>
    </row>
    <row r="1169" spans="1:9" x14ac:dyDescent="0.2">
      <c r="A1169" s="221" t="s">
        <v>9</v>
      </c>
      <c r="B1169" s="225" t="s">
        <v>997</v>
      </c>
      <c r="C1169" s="221">
        <f t="shared" si="36"/>
        <v>7</v>
      </c>
      <c r="D1169" s="221">
        <v>61501000</v>
      </c>
      <c r="F1169" s="221" t="s">
        <v>480</v>
      </c>
      <c r="G1169" s="222">
        <v>29656980.91</v>
      </c>
      <c r="H1169" s="222">
        <v>0</v>
      </c>
      <c r="I1169" s="222">
        <f t="shared" si="37"/>
        <v>29656980.91</v>
      </c>
    </row>
    <row r="1170" spans="1:9" x14ac:dyDescent="0.2">
      <c r="A1170" s="221" t="s">
        <v>9</v>
      </c>
      <c r="B1170" s="225" t="s">
        <v>999</v>
      </c>
      <c r="C1170" s="221">
        <f t="shared" si="36"/>
        <v>7</v>
      </c>
      <c r="D1170" s="221">
        <v>61503000</v>
      </c>
      <c r="F1170" s="221" t="s">
        <v>481</v>
      </c>
      <c r="G1170" s="222">
        <v>74836808.769999996</v>
      </c>
      <c r="H1170" s="222">
        <v>0</v>
      </c>
      <c r="I1170" s="222">
        <f t="shared" si="37"/>
        <v>74836808.769999996</v>
      </c>
    </row>
    <row r="1171" spans="1:9" x14ac:dyDescent="0.2">
      <c r="A1171" s="221" t="s">
        <v>9</v>
      </c>
      <c r="B1171" s="225" t="s">
        <v>1000</v>
      </c>
      <c r="C1171" s="221">
        <f t="shared" si="36"/>
        <v>7</v>
      </c>
      <c r="D1171" s="221">
        <v>61504000</v>
      </c>
      <c r="F1171" s="221" t="s">
        <v>741</v>
      </c>
      <c r="G1171" s="222">
        <v>27500</v>
      </c>
      <c r="H1171" s="222">
        <v>0</v>
      </c>
      <c r="I1171" s="222">
        <f t="shared" si="37"/>
        <v>27500</v>
      </c>
    </row>
    <row r="1172" spans="1:9" x14ac:dyDescent="0.2">
      <c r="A1172" s="221" t="s">
        <v>9</v>
      </c>
      <c r="B1172" s="225" t="s">
        <v>1001</v>
      </c>
      <c r="C1172" s="221">
        <f t="shared" si="36"/>
        <v>7</v>
      </c>
      <c r="D1172" s="221">
        <v>61505000</v>
      </c>
      <c r="F1172" s="221" t="s">
        <v>415</v>
      </c>
      <c r="G1172" s="222">
        <v>983600</v>
      </c>
      <c r="H1172" s="222">
        <v>0</v>
      </c>
      <c r="I1172" s="222">
        <f t="shared" si="37"/>
        <v>983600</v>
      </c>
    </row>
    <row r="1173" spans="1:9" x14ac:dyDescent="0.2">
      <c r="A1173" s="221" t="s">
        <v>9</v>
      </c>
      <c r="B1173" s="225" t="s">
        <v>1003</v>
      </c>
      <c r="C1173" s="221">
        <f t="shared" si="36"/>
        <v>7</v>
      </c>
      <c r="D1173" s="221">
        <v>61601000</v>
      </c>
      <c r="F1173" s="221" t="s">
        <v>417</v>
      </c>
      <c r="G1173" s="222">
        <v>5065560.75</v>
      </c>
      <c r="H1173" s="222">
        <v>0</v>
      </c>
      <c r="I1173" s="222">
        <f t="shared" si="37"/>
        <v>5065560.75</v>
      </c>
    </row>
    <row r="1174" spans="1:9" x14ac:dyDescent="0.2">
      <c r="A1174" s="221" t="s">
        <v>9</v>
      </c>
      <c r="B1174" s="225" t="s">
        <v>1004</v>
      </c>
      <c r="C1174" s="221">
        <f t="shared" si="36"/>
        <v>7</v>
      </c>
      <c r="D1174" s="221">
        <v>61602000</v>
      </c>
      <c r="F1174" s="221" t="s">
        <v>488</v>
      </c>
      <c r="G1174" s="222">
        <v>46363311.5</v>
      </c>
      <c r="H1174" s="222">
        <v>0</v>
      </c>
      <c r="I1174" s="222">
        <f t="shared" si="37"/>
        <v>46363311.5</v>
      </c>
    </row>
    <row r="1175" spans="1:9" x14ac:dyDescent="0.2">
      <c r="A1175" s="221" t="s">
        <v>9</v>
      </c>
      <c r="B1175" s="225" t="s">
        <v>4267</v>
      </c>
      <c r="C1175" s="221">
        <f t="shared" si="36"/>
        <v>7</v>
      </c>
      <c r="D1175" s="221">
        <v>61603000</v>
      </c>
      <c r="F1175" s="221" t="s">
        <v>742</v>
      </c>
      <c r="G1175" s="222">
        <v>2925143.01</v>
      </c>
      <c r="H1175" s="222">
        <v>0</v>
      </c>
      <c r="I1175" s="222">
        <f t="shared" si="37"/>
        <v>2925143.01</v>
      </c>
    </row>
    <row r="1176" spans="1:9" x14ac:dyDescent="0.2">
      <c r="A1176" s="221" t="s">
        <v>9</v>
      </c>
      <c r="B1176" s="225" t="s">
        <v>4270</v>
      </c>
      <c r="C1176" s="221">
        <f t="shared" si="36"/>
        <v>7</v>
      </c>
      <c r="D1176" s="221">
        <v>61604000</v>
      </c>
      <c r="F1176" s="221" t="s">
        <v>183</v>
      </c>
      <c r="G1176" s="222">
        <v>9969943.4399999995</v>
      </c>
      <c r="H1176" s="222">
        <v>0</v>
      </c>
      <c r="I1176" s="222">
        <f t="shared" si="37"/>
        <v>9969943.4399999995</v>
      </c>
    </row>
    <row r="1177" spans="1:9" x14ac:dyDescent="0.2">
      <c r="A1177" s="221" t="s">
        <v>9</v>
      </c>
      <c r="B1177" s="225" t="s">
        <v>4663</v>
      </c>
      <c r="C1177" s="221">
        <f t="shared" si="36"/>
        <v>7</v>
      </c>
      <c r="D1177" s="221">
        <v>61604000</v>
      </c>
      <c r="F1177" s="221" t="s">
        <v>4664</v>
      </c>
      <c r="G1177" s="222">
        <v>15741842</v>
      </c>
      <c r="H1177" s="222">
        <v>0</v>
      </c>
      <c r="I1177" s="222">
        <f t="shared" si="37"/>
        <v>15741842</v>
      </c>
    </row>
    <row r="1178" spans="1:9" x14ac:dyDescent="0.2">
      <c r="A1178" s="221" t="s">
        <v>9</v>
      </c>
      <c r="B1178" s="225" t="s">
        <v>1005</v>
      </c>
      <c r="C1178" s="221">
        <f t="shared" si="36"/>
        <v>7</v>
      </c>
      <c r="D1178" s="221">
        <v>61801000</v>
      </c>
      <c r="F1178" s="221" t="s">
        <v>492</v>
      </c>
      <c r="G1178" s="222">
        <v>10176800</v>
      </c>
      <c r="H1178" s="222">
        <v>0</v>
      </c>
      <c r="I1178" s="222">
        <f t="shared" si="37"/>
        <v>10176800</v>
      </c>
    </row>
    <row r="1179" spans="1:9" x14ac:dyDescent="0.2">
      <c r="A1179" s="221" t="s">
        <v>9</v>
      </c>
      <c r="B1179" s="225" t="s">
        <v>1006</v>
      </c>
      <c r="C1179" s="221">
        <f t="shared" si="36"/>
        <v>7</v>
      </c>
      <c r="D1179" s="221">
        <v>61802000</v>
      </c>
      <c r="F1179" s="221" t="s">
        <v>494</v>
      </c>
      <c r="G1179" s="222">
        <v>4879600</v>
      </c>
      <c r="H1179" s="222">
        <v>0</v>
      </c>
      <c r="I1179" s="222">
        <f t="shared" si="37"/>
        <v>4879600</v>
      </c>
    </row>
    <row r="1180" spans="1:9" x14ac:dyDescent="0.2">
      <c r="A1180" s="221" t="s">
        <v>9</v>
      </c>
      <c r="B1180" s="225" t="s">
        <v>1007</v>
      </c>
      <c r="C1180" s="221">
        <f t="shared" si="36"/>
        <v>7</v>
      </c>
      <c r="D1180" s="221">
        <v>62100000</v>
      </c>
      <c r="F1180" s="221" t="s">
        <v>521</v>
      </c>
      <c r="G1180" s="222">
        <v>2267936442.23</v>
      </c>
      <c r="H1180" s="222">
        <v>0</v>
      </c>
      <c r="I1180" s="222">
        <f t="shared" si="37"/>
        <v>2267936442.23</v>
      </c>
    </row>
    <row r="1181" spans="1:9" x14ac:dyDescent="0.2">
      <c r="A1181" s="221" t="s">
        <v>9</v>
      </c>
      <c r="B1181" s="225" t="s">
        <v>1008</v>
      </c>
      <c r="C1181" s="221">
        <f t="shared" si="36"/>
        <v>7</v>
      </c>
      <c r="D1181" s="221">
        <v>62101000</v>
      </c>
      <c r="F1181" s="221" t="s">
        <v>421</v>
      </c>
      <c r="G1181" s="222">
        <v>11250000</v>
      </c>
      <c r="H1181" s="222">
        <v>0</v>
      </c>
      <c r="I1181" s="222">
        <f t="shared" si="37"/>
        <v>11250000</v>
      </c>
    </row>
    <row r="1182" spans="1:9" x14ac:dyDescent="0.2">
      <c r="A1182" s="221" t="s">
        <v>9</v>
      </c>
      <c r="B1182" s="225" t="s">
        <v>1009</v>
      </c>
      <c r="C1182" s="221">
        <f t="shared" si="36"/>
        <v>7</v>
      </c>
      <c r="D1182" s="221">
        <v>62102000</v>
      </c>
      <c r="F1182" s="221" t="s">
        <v>498</v>
      </c>
      <c r="G1182" s="222">
        <v>9478825</v>
      </c>
      <c r="H1182" s="222">
        <v>0</v>
      </c>
      <c r="I1182" s="222">
        <f t="shared" si="37"/>
        <v>9478825</v>
      </c>
    </row>
    <row r="1183" spans="1:9" x14ac:dyDescent="0.2">
      <c r="A1183" s="221" t="s">
        <v>9</v>
      </c>
      <c r="B1183" s="225" t="s">
        <v>4299</v>
      </c>
      <c r="C1183" s="221">
        <f t="shared" si="36"/>
        <v>7</v>
      </c>
      <c r="D1183" s="221">
        <v>62103000</v>
      </c>
      <c r="F1183" s="221" t="s">
        <v>499</v>
      </c>
      <c r="G1183" s="222">
        <v>126207284.44</v>
      </c>
      <c r="H1183" s="222">
        <v>0</v>
      </c>
      <c r="I1183" s="222">
        <f t="shared" si="37"/>
        <v>126207284.44</v>
      </c>
    </row>
    <row r="1184" spans="1:9" x14ac:dyDescent="0.2">
      <c r="A1184" s="221" t="s">
        <v>9</v>
      </c>
      <c r="B1184" s="225" t="s">
        <v>1010</v>
      </c>
      <c r="C1184" s="221">
        <f t="shared" si="36"/>
        <v>7</v>
      </c>
      <c r="D1184" s="221">
        <v>62201000</v>
      </c>
      <c r="F1184" s="221" t="s">
        <v>503</v>
      </c>
      <c r="G1184" s="222">
        <v>33659534.969999999</v>
      </c>
      <c r="H1184" s="222">
        <v>0</v>
      </c>
      <c r="I1184" s="222">
        <f t="shared" si="37"/>
        <v>33659534.969999999</v>
      </c>
    </row>
    <row r="1185" spans="1:9" x14ac:dyDescent="0.2">
      <c r="A1185" s="221" t="s">
        <v>9</v>
      </c>
      <c r="B1185" s="225" t="s">
        <v>1011</v>
      </c>
      <c r="C1185" s="221">
        <f t="shared" si="36"/>
        <v>7</v>
      </c>
      <c r="D1185" s="221">
        <v>62202000</v>
      </c>
      <c r="F1185" s="221" t="s">
        <v>505</v>
      </c>
      <c r="G1185" s="222">
        <v>8379250</v>
      </c>
      <c r="H1185" s="222">
        <v>0</v>
      </c>
      <c r="I1185" s="222">
        <f t="shared" si="37"/>
        <v>8379250</v>
      </c>
    </row>
    <row r="1186" spans="1:9" x14ac:dyDescent="0.2">
      <c r="A1186" s="221" t="s">
        <v>9</v>
      </c>
      <c r="B1186" s="225" t="s">
        <v>1012</v>
      </c>
      <c r="C1186" s="221">
        <f t="shared" si="36"/>
        <v>7</v>
      </c>
      <c r="D1186" s="221">
        <v>62203000</v>
      </c>
      <c r="F1186" s="221" t="s">
        <v>507</v>
      </c>
      <c r="G1186" s="222">
        <v>74113960</v>
      </c>
      <c r="H1186" s="222">
        <v>0</v>
      </c>
      <c r="I1186" s="222">
        <f t="shared" si="37"/>
        <v>74113960</v>
      </c>
    </row>
    <row r="1187" spans="1:9" x14ac:dyDescent="0.2">
      <c r="A1187" s="221" t="s">
        <v>9</v>
      </c>
      <c r="B1187" s="225" t="s">
        <v>1013</v>
      </c>
      <c r="C1187" s="221">
        <f t="shared" si="36"/>
        <v>7</v>
      </c>
      <c r="D1187" s="221">
        <v>62204000</v>
      </c>
      <c r="F1187" s="221" t="s">
        <v>508</v>
      </c>
      <c r="G1187" s="222">
        <v>2250000</v>
      </c>
      <c r="H1187" s="222">
        <v>0</v>
      </c>
      <c r="I1187" s="222">
        <f t="shared" si="37"/>
        <v>2250000</v>
      </c>
    </row>
    <row r="1188" spans="1:9" x14ac:dyDescent="0.2">
      <c r="A1188" s="221" t="s">
        <v>9</v>
      </c>
      <c r="B1188" s="225" t="s">
        <v>1015</v>
      </c>
      <c r="C1188" s="221">
        <f t="shared" si="36"/>
        <v>7</v>
      </c>
      <c r="D1188" s="221">
        <v>62208000</v>
      </c>
      <c r="F1188" s="221" t="s">
        <v>425</v>
      </c>
      <c r="G1188" s="222">
        <v>6235000</v>
      </c>
      <c r="H1188" s="222">
        <v>0</v>
      </c>
      <c r="I1188" s="222">
        <f t="shared" si="37"/>
        <v>6235000</v>
      </c>
    </row>
    <row r="1189" spans="1:9" x14ac:dyDescent="0.2">
      <c r="A1189" s="221" t="s">
        <v>9</v>
      </c>
      <c r="B1189" s="225" t="s">
        <v>1016</v>
      </c>
      <c r="C1189" s="221">
        <f t="shared" si="36"/>
        <v>7</v>
      </c>
      <c r="D1189" s="221">
        <v>62209000</v>
      </c>
      <c r="F1189" s="221" t="s">
        <v>428</v>
      </c>
      <c r="G1189" s="222">
        <v>246275156</v>
      </c>
      <c r="H1189" s="222">
        <v>0</v>
      </c>
      <c r="I1189" s="222">
        <f t="shared" si="37"/>
        <v>246275156</v>
      </c>
    </row>
    <row r="1190" spans="1:9" x14ac:dyDescent="0.2">
      <c r="A1190" s="221" t="s">
        <v>9</v>
      </c>
      <c r="B1190" s="225" t="s">
        <v>1017</v>
      </c>
      <c r="C1190" s="221">
        <f t="shared" si="36"/>
        <v>7</v>
      </c>
      <c r="D1190" s="221">
        <v>62301000</v>
      </c>
      <c r="F1190" s="221" t="s">
        <v>191</v>
      </c>
      <c r="G1190" s="222">
        <v>16837362.399999999</v>
      </c>
      <c r="H1190" s="222">
        <v>0</v>
      </c>
      <c r="I1190" s="222">
        <f t="shared" si="37"/>
        <v>16837362.399999999</v>
      </c>
    </row>
    <row r="1191" spans="1:9" x14ac:dyDescent="0.2">
      <c r="A1191" s="221" t="s">
        <v>9</v>
      </c>
      <c r="B1191" s="225" t="s">
        <v>4328</v>
      </c>
      <c r="C1191" s="221">
        <f t="shared" si="36"/>
        <v>7</v>
      </c>
      <c r="D1191" s="221">
        <v>62302000</v>
      </c>
      <c r="F1191" s="221" t="s">
        <v>516</v>
      </c>
      <c r="G1191" s="222">
        <v>315000</v>
      </c>
      <c r="H1191" s="222">
        <v>0</v>
      </c>
      <c r="I1191" s="222">
        <f t="shared" si="37"/>
        <v>315000</v>
      </c>
    </row>
    <row r="1192" spans="1:9" x14ac:dyDescent="0.2">
      <c r="A1192" s="221" t="s">
        <v>9</v>
      </c>
      <c r="B1192" s="225" t="s">
        <v>1018</v>
      </c>
      <c r="C1192" s="221">
        <f t="shared" si="36"/>
        <v>7</v>
      </c>
      <c r="D1192" s="221">
        <v>62303000</v>
      </c>
      <c r="F1192" s="221" t="s">
        <v>517</v>
      </c>
      <c r="G1192" s="222">
        <v>208459110.30000001</v>
      </c>
      <c r="H1192" s="222">
        <v>0</v>
      </c>
      <c r="I1192" s="222">
        <f t="shared" si="37"/>
        <v>208459110.30000001</v>
      </c>
    </row>
    <row r="1193" spans="1:9" x14ac:dyDescent="0.2">
      <c r="A1193" s="221" t="s">
        <v>9</v>
      </c>
      <c r="B1193" s="225" t="s">
        <v>1019</v>
      </c>
      <c r="C1193" s="221">
        <f t="shared" si="36"/>
        <v>7</v>
      </c>
      <c r="D1193" s="221">
        <v>62304000</v>
      </c>
      <c r="F1193" s="221" t="s">
        <v>518</v>
      </c>
      <c r="G1193" s="222">
        <v>990000</v>
      </c>
      <c r="H1193" s="222">
        <v>0</v>
      </c>
      <c r="I1193" s="222">
        <f t="shared" si="37"/>
        <v>990000</v>
      </c>
    </row>
    <row r="1194" spans="1:9" x14ac:dyDescent="0.2">
      <c r="A1194" s="221" t="s">
        <v>9</v>
      </c>
      <c r="B1194" s="225" t="s">
        <v>1020</v>
      </c>
      <c r="C1194" s="221">
        <f t="shared" si="36"/>
        <v>7</v>
      </c>
      <c r="D1194" s="221">
        <v>62401000</v>
      </c>
      <c r="F1194" s="221" t="s">
        <v>745</v>
      </c>
      <c r="G1194" s="222">
        <v>79045500</v>
      </c>
      <c r="H1194" s="222">
        <v>0</v>
      </c>
      <c r="I1194" s="222">
        <f t="shared" si="37"/>
        <v>79045500</v>
      </c>
    </row>
    <row r="1195" spans="1:9" x14ac:dyDescent="0.2">
      <c r="A1195" s="221" t="s">
        <v>9</v>
      </c>
      <c r="B1195" s="225" t="s">
        <v>1021</v>
      </c>
      <c r="C1195" s="221">
        <f t="shared" si="36"/>
        <v>7</v>
      </c>
      <c r="D1195" s="221">
        <v>62402000</v>
      </c>
      <c r="F1195" s="221" t="s">
        <v>434</v>
      </c>
      <c r="G1195" s="222">
        <v>77515000</v>
      </c>
      <c r="H1195" s="222">
        <v>0</v>
      </c>
      <c r="I1195" s="222">
        <f t="shared" si="37"/>
        <v>77515000</v>
      </c>
    </row>
    <row r="1196" spans="1:9" x14ac:dyDescent="0.2">
      <c r="A1196" s="221" t="s">
        <v>9</v>
      </c>
      <c r="B1196" s="225" t="s">
        <v>1022</v>
      </c>
      <c r="C1196" s="221">
        <f t="shared" si="36"/>
        <v>7</v>
      </c>
      <c r="D1196" s="221">
        <v>62403000</v>
      </c>
      <c r="F1196" s="221" t="s">
        <v>435</v>
      </c>
      <c r="G1196" s="222">
        <v>93318780</v>
      </c>
      <c r="H1196" s="222">
        <v>0</v>
      </c>
      <c r="I1196" s="222">
        <f t="shared" si="37"/>
        <v>93318780</v>
      </c>
    </row>
    <row r="1197" spans="1:9" x14ac:dyDescent="0.2">
      <c r="A1197" s="221" t="s">
        <v>9</v>
      </c>
      <c r="B1197" s="225" t="s">
        <v>4665</v>
      </c>
      <c r="C1197" s="221">
        <f t="shared" si="36"/>
        <v>7</v>
      </c>
      <c r="D1197" s="221">
        <v>62500000</v>
      </c>
      <c r="F1197" s="221" t="s">
        <v>525</v>
      </c>
      <c r="G1197" s="222">
        <v>2000000</v>
      </c>
      <c r="H1197" s="222">
        <v>0</v>
      </c>
      <c r="I1197" s="222">
        <f t="shared" si="37"/>
        <v>2000000</v>
      </c>
    </row>
    <row r="1198" spans="1:9" x14ac:dyDescent="0.2">
      <c r="A1198" s="221" t="s">
        <v>9</v>
      </c>
      <c r="B1198" s="225" t="s">
        <v>1024</v>
      </c>
      <c r="C1198" s="221">
        <f t="shared" si="36"/>
        <v>7</v>
      </c>
      <c r="D1198" s="221">
        <v>62501000</v>
      </c>
      <c r="F1198" s="221" t="s">
        <v>746</v>
      </c>
      <c r="G1198" s="222">
        <v>341196996.33999997</v>
      </c>
      <c r="H1198" s="222">
        <v>0</v>
      </c>
      <c r="I1198" s="222">
        <f t="shared" si="37"/>
        <v>341196996.33999997</v>
      </c>
    </row>
    <row r="1199" spans="1:9" x14ac:dyDescent="0.2">
      <c r="A1199" s="221" t="s">
        <v>9</v>
      </c>
      <c r="B1199" s="225" t="s">
        <v>1025</v>
      </c>
      <c r="C1199" s="221">
        <f t="shared" si="36"/>
        <v>7</v>
      </c>
      <c r="D1199" s="221">
        <v>62502000</v>
      </c>
      <c r="F1199" s="221" t="s">
        <v>196</v>
      </c>
      <c r="G1199" s="222">
        <v>37361338.280000001</v>
      </c>
      <c r="H1199" s="222">
        <v>0</v>
      </c>
      <c r="I1199" s="222">
        <f t="shared" si="37"/>
        <v>37361338.280000001</v>
      </c>
    </row>
    <row r="1200" spans="1:9" x14ac:dyDescent="0.2">
      <c r="A1200" s="221" t="s">
        <v>9</v>
      </c>
      <c r="B1200" s="225" t="s">
        <v>1026</v>
      </c>
      <c r="C1200" s="221">
        <f t="shared" si="36"/>
        <v>7</v>
      </c>
      <c r="D1200" s="221">
        <v>62503000</v>
      </c>
      <c r="F1200" s="221" t="s">
        <v>195</v>
      </c>
      <c r="G1200" s="222">
        <v>2248400</v>
      </c>
      <c r="H1200" s="222">
        <v>0</v>
      </c>
      <c r="I1200" s="222">
        <f t="shared" si="37"/>
        <v>2248400</v>
      </c>
    </row>
    <row r="1201" spans="1:9" x14ac:dyDescent="0.2">
      <c r="A1201" s="221" t="s">
        <v>9</v>
      </c>
      <c r="B1201" s="225" t="s">
        <v>1027</v>
      </c>
      <c r="C1201" s="221">
        <f t="shared" si="36"/>
        <v>7</v>
      </c>
      <c r="D1201" s="221">
        <v>62504000</v>
      </c>
      <c r="F1201" s="221" t="s">
        <v>528</v>
      </c>
      <c r="G1201" s="222">
        <v>5220768.21</v>
      </c>
      <c r="H1201" s="222">
        <v>0</v>
      </c>
      <c r="I1201" s="222">
        <f t="shared" si="37"/>
        <v>5220768.21</v>
      </c>
    </row>
    <row r="1202" spans="1:9" x14ac:dyDescent="0.2">
      <c r="A1202" s="221" t="s">
        <v>9</v>
      </c>
      <c r="B1202" s="225" t="s">
        <v>1028</v>
      </c>
      <c r="C1202" s="221">
        <f t="shared" si="36"/>
        <v>7</v>
      </c>
      <c r="D1202" s="221">
        <v>62505000</v>
      </c>
      <c r="F1202" s="221" t="s">
        <v>530</v>
      </c>
      <c r="G1202" s="222">
        <v>440000</v>
      </c>
      <c r="H1202" s="222">
        <v>0</v>
      </c>
      <c r="I1202" s="222">
        <f t="shared" si="37"/>
        <v>440000</v>
      </c>
    </row>
    <row r="1203" spans="1:9" x14ac:dyDescent="0.2">
      <c r="A1203" s="221" t="s">
        <v>9</v>
      </c>
      <c r="B1203" s="225" t="s">
        <v>1029</v>
      </c>
      <c r="C1203" s="221">
        <f t="shared" si="36"/>
        <v>7</v>
      </c>
      <c r="D1203" s="221">
        <v>62506000</v>
      </c>
      <c r="F1203" s="221" t="s">
        <v>531</v>
      </c>
      <c r="G1203" s="222">
        <v>7744500</v>
      </c>
      <c r="H1203" s="222">
        <v>0</v>
      </c>
      <c r="I1203" s="222">
        <f t="shared" si="37"/>
        <v>7744500</v>
      </c>
    </row>
    <row r="1204" spans="1:9" x14ac:dyDescent="0.2">
      <c r="A1204" s="221" t="s">
        <v>9</v>
      </c>
      <c r="B1204" s="225" t="s">
        <v>1030</v>
      </c>
      <c r="C1204" s="221">
        <f t="shared" si="36"/>
        <v>7</v>
      </c>
      <c r="D1204" s="221">
        <v>62507000</v>
      </c>
      <c r="F1204" s="221" t="s">
        <v>438</v>
      </c>
      <c r="G1204" s="222">
        <v>42167515.850000001</v>
      </c>
      <c r="H1204" s="222">
        <v>0</v>
      </c>
      <c r="I1204" s="222">
        <f t="shared" si="37"/>
        <v>42167515.850000001</v>
      </c>
    </row>
    <row r="1205" spans="1:9" x14ac:dyDescent="0.2">
      <c r="A1205" s="221" t="s">
        <v>9</v>
      </c>
      <c r="B1205" s="225" t="s">
        <v>1031</v>
      </c>
      <c r="C1205" s="221">
        <f t="shared" si="36"/>
        <v>7</v>
      </c>
      <c r="D1205" s="221">
        <v>62508000</v>
      </c>
      <c r="F1205" s="221" t="s">
        <v>197</v>
      </c>
      <c r="G1205" s="222">
        <v>10000</v>
      </c>
      <c r="H1205" s="222">
        <v>0</v>
      </c>
      <c r="I1205" s="222">
        <f t="shared" si="37"/>
        <v>10000</v>
      </c>
    </row>
    <row r="1206" spans="1:9" x14ac:dyDescent="0.2">
      <c r="A1206" s="221" t="s">
        <v>9</v>
      </c>
      <c r="B1206" s="225" t="s">
        <v>1032</v>
      </c>
      <c r="C1206" s="221">
        <f t="shared" si="36"/>
        <v>7</v>
      </c>
      <c r="D1206" s="221">
        <v>62601000</v>
      </c>
      <c r="F1206" s="221" t="s">
        <v>747</v>
      </c>
      <c r="G1206" s="222">
        <v>757222</v>
      </c>
      <c r="H1206" s="222">
        <v>0</v>
      </c>
      <c r="I1206" s="222">
        <f t="shared" si="37"/>
        <v>757222</v>
      </c>
    </row>
    <row r="1207" spans="1:9" x14ac:dyDescent="0.2">
      <c r="A1207" s="221" t="s">
        <v>9</v>
      </c>
      <c r="B1207" s="225" t="s">
        <v>1033</v>
      </c>
      <c r="C1207" s="221">
        <f t="shared" si="36"/>
        <v>7</v>
      </c>
      <c r="D1207" s="221">
        <v>62602000</v>
      </c>
      <c r="F1207" s="221" t="s">
        <v>533</v>
      </c>
      <c r="G1207" s="222">
        <v>91691496.900000006</v>
      </c>
      <c r="H1207" s="222">
        <v>0</v>
      </c>
      <c r="I1207" s="222">
        <f t="shared" si="37"/>
        <v>91691496.900000006</v>
      </c>
    </row>
    <row r="1208" spans="1:9" x14ac:dyDescent="0.2">
      <c r="A1208" s="221" t="s">
        <v>9</v>
      </c>
      <c r="B1208" s="221" t="s">
        <v>1034</v>
      </c>
      <c r="C1208" s="221">
        <f t="shared" si="36"/>
        <v>7</v>
      </c>
      <c r="D1208" s="221">
        <v>62603000</v>
      </c>
      <c r="F1208" s="221" t="s">
        <v>534</v>
      </c>
      <c r="G1208" s="222">
        <v>19746633.210000001</v>
      </c>
      <c r="H1208" s="222">
        <v>0</v>
      </c>
      <c r="I1208" s="222">
        <f t="shared" si="37"/>
        <v>19746633.210000001</v>
      </c>
    </row>
    <row r="1209" spans="1:9" x14ac:dyDescent="0.2">
      <c r="A1209" s="221" t="s">
        <v>9</v>
      </c>
      <c r="B1209" s="221" t="s">
        <v>1035</v>
      </c>
      <c r="C1209" s="221">
        <f t="shared" si="36"/>
        <v>7</v>
      </c>
      <c r="D1209" s="221">
        <v>62604000</v>
      </c>
      <c r="F1209" s="221" t="s">
        <v>535</v>
      </c>
      <c r="G1209" s="222">
        <v>1570916</v>
      </c>
      <c r="H1209" s="222">
        <v>0</v>
      </c>
      <c r="I1209" s="222">
        <f t="shared" si="37"/>
        <v>1570916</v>
      </c>
    </row>
    <row r="1210" spans="1:9" x14ac:dyDescent="0.2">
      <c r="A1210" s="221" t="s">
        <v>9</v>
      </c>
      <c r="B1210" s="221" t="s">
        <v>1036</v>
      </c>
      <c r="C1210" s="221">
        <f t="shared" si="36"/>
        <v>7</v>
      </c>
      <c r="D1210" s="221">
        <v>62607000</v>
      </c>
      <c r="F1210" s="221" t="s">
        <v>205</v>
      </c>
      <c r="G1210" s="222">
        <v>34800000</v>
      </c>
      <c r="H1210" s="222">
        <v>0</v>
      </c>
      <c r="I1210" s="222">
        <f t="shared" si="37"/>
        <v>34800000</v>
      </c>
    </row>
    <row r="1211" spans="1:9" x14ac:dyDescent="0.2">
      <c r="A1211" s="221" t="s">
        <v>9</v>
      </c>
      <c r="B1211" s="221" t="s">
        <v>1037</v>
      </c>
      <c r="C1211" s="221">
        <f t="shared" si="36"/>
        <v>7</v>
      </c>
      <c r="D1211" s="221">
        <v>62608000</v>
      </c>
      <c r="F1211" s="221" t="s">
        <v>206</v>
      </c>
      <c r="G1211" s="222">
        <v>6900000</v>
      </c>
      <c r="H1211" s="222">
        <v>0</v>
      </c>
      <c r="I1211" s="222">
        <f t="shared" si="37"/>
        <v>6900000</v>
      </c>
    </row>
    <row r="1212" spans="1:9" x14ac:dyDescent="0.2">
      <c r="A1212" s="221" t="s">
        <v>9</v>
      </c>
      <c r="B1212" s="221" t="s">
        <v>1038</v>
      </c>
      <c r="C1212" s="221">
        <f t="shared" si="36"/>
        <v>7</v>
      </c>
      <c r="D1212" s="221">
        <v>62701000</v>
      </c>
      <c r="F1212" s="221" t="s">
        <v>749</v>
      </c>
      <c r="G1212" s="222">
        <v>6852325.0800000001</v>
      </c>
      <c r="H1212" s="222">
        <v>0</v>
      </c>
      <c r="I1212" s="222">
        <f t="shared" si="37"/>
        <v>6852325.0800000001</v>
      </c>
    </row>
    <row r="1213" spans="1:9" x14ac:dyDescent="0.2">
      <c r="A1213" s="221" t="s">
        <v>9</v>
      </c>
      <c r="B1213" s="221" t="s">
        <v>1039</v>
      </c>
      <c r="C1213" s="221">
        <f t="shared" si="36"/>
        <v>7</v>
      </c>
      <c r="D1213" s="221">
        <v>62701100</v>
      </c>
      <c r="F1213" s="221" t="s">
        <v>443</v>
      </c>
      <c r="G1213" s="222">
        <v>53134875.009999998</v>
      </c>
      <c r="H1213" s="222">
        <v>0</v>
      </c>
      <c r="I1213" s="222">
        <f t="shared" si="37"/>
        <v>53134875.009999998</v>
      </c>
    </row>
    <row r="1214" spans="1:9" x14ac:dyDescent="0.2">
      <c r="A1214" s="221" t="s">
        <v>9</v>
      </c>
      <c r="B1214" s="221" t="s">
        <v>1040</v>
      </c>
      <c r="C1214" s="221">
        <f t="shared" si="36"/>
        <v>7</v>
      </c>
      <c r="D1214" s="221">
        <v>62702000</v>
      </c>
      <c r="F1214" s="221" t="s">
        <v>537</v>
      </c>
      <c r="G1214" s="222">
        <v>7848092.3499999996</v>
      </c>
      <c r="H1214" s="222">
        <v>0</v>
      </c>
      <c r="I1214" s="222">
        <f t="shared" si="37"/>
        <v>7848092.3499999996</v>
      </c>
    </row>
    <row r="1215" spans="1:9" x14ac:dyDescent="0.2">
      <c r="A1215" s="221" t="s">
        <v>9</v>
      </c>
      <c r="B1215" s="221" t="s">
        <v>1041</v>
      </c>
      <c r="C1215" s="221">
        <f t="shared" si="36"/>
        <v>7</v>
      </c>
      <c r="D1215" s="221">
        <v>62703000</v>
      </c>
      <c r="F1215" s="221" t="s">
        <v>538</v>
      </c>
      <c r="G1215" s="222">
        <v>12757605.52</v>
      </c>
      <c r="H1215" s="222">
        <v>0</v>
      </c>
      <c r="I1215" s="222">
        <f t="shared" si="37"/>
        <v>12757605.52</v>
      </c>
    </row>
    <row r="1216" spans="1:9" x14ac:dyDescent="0.2">
      <c r="A1216" s="221" t="s">
        <v>9</v>
      </c>
      <c r="B1216" s="221" t="s">
        <v>1042</v>
      </c>
      <c r="C1216" s="221">
        <f t="shared" si="36"/>
        <v>7</v>
      </c>
      <c r="D1216" s="221">
        <v>62704000</v>
      </c>
      <c r="F1216" s="221" t="s">
        <v>445</v>
      </c>
      <c r="G1216" s="222">
        <v>35763173.039999999</v>
      </c>
      <c r="H1216" s="222">
        <v>0</v>
      </c>
      <c r="I1216" s="222">
        <f t="shared" si="37"/>
        <v>35763173.039999999</v>
      </c>
    </row>
    <row r="1217" spans="1:9" x14ac:dyDescent="0.2">
      <c r="A1217" s="221" t="s">
        <v>9</v>
      </c>
      <c r="B1217" s="221" t="s">
        <v>1043</v>
      </c>
      <c r="C1217" s="221">
        <f t="shared" si="36"/>
        <v>7</v>
      </c>
      <c r="D1217" s="221">
        <v>62705000</v>
      </c>
      <c r="F1217" s="221" t="s">
        <v>539</v>
      </c>
      <c r="G1217" s="222">
        <v>18476526.43</v>
      </c>
      <c r="H1217" s="222">
        <v>0</v>
      </c>
      <c r="I1217" s="222">
        <f t="shared" si="37"/>
        <v>18476526.43</v>
      </c>
    </row>
    <row r="1218" spans="1:9" x14ac:dyDescent="0.2">
      <c r="A1218" s="221" t="s">
        <v>9</v>
      </c>
      <c r="B1218" s="221" t="s">
        <v>1044</v>
      </c>
      <c r="C1218" s="221">
        <f t="shared" ref="C1218:C1281" si="38">+LEN(B:B)</f>
        <v>7</v>
      </c>
      <c r="D1218" s="221">
        <v>62706000</v>
      </c>
      <c r="F1218" s="221" t="s">
        <v>209</v>
      </c>
      <c r="G1218" s="222">
        <v>154592859.33000001</v>
      </c>
      <c r="H1218" s="222">
        <v>0</v>
      </c>
      <c r="I1218" s="222">
        <f t="shared" ref="I1218:I1281" si="39">+G:G-H:H</f>
        <v>154592859.33000001</v>
      </c>
    </row>
    <row r="1219" spans="1:9" x14ac:dyDescent="0.2">
      <c r="A1219" s="221" t="s">
        <v>9</v>
      </c>
      <c r="B1219" s="221" t="s">
        <v>1045</v>
      </c>
      <c r="C1219" s="221">
        <f t="shared" si="38"/>
        <v>7</v>
      </c>
      <c r="D1219" s="221">
        <v>62707000</v>
      </c>
      <c r="F1219" s="221" t="s">
        <v>540</v>
      </c>
      <c r="G1219" s="222">
        <v>1071100</v>
      </c>
      <c r="H1219" s="222">
        <v>0</v>
      </c>
      <c r="I1219" s="222">
        <f t="shared" si="39"/>
        <v>1071100</v>
      </c>
    </row>
    <row r="1220" spans="1:9" x14ac:dyDescent="0.2">
      <c r="A1220" s="221" t="s">
        <v>9</v>
      </c>
      <c r="B1220" s="221" t="s">
        <v>1046</v>
      </c>
      <c r="C1220" s="221">
        <f t="shared" si="38"/>
        <v>7</v>
      </c>
      <c r="D1220" s="221">
        <v>62708000</v>
      </c>
      <c r="F1220" s="221" t="s">
        <v>541</v>
      </c>
      <c r="G1220" s="222">
        <v>671250</v>
      </c>
      <c r="H1220" s="222">
        <v>0</v>
      </c>
      <c r="I1220" s="222">
        <f t="shared" si="39"/>
        <v>671250</v>
      </c>
    </row>
    <row r="1221" spans="1:9" x14ac:dyDescent="0.2">
      <c r="A1221" s="221" t="s">
        <v>9</v>
      </c>
      <c r="B1221" s="221" t="s">
        <v>1047</v>
      </c>
      <c r="C1221" s="221">
        <f t="shared" si="38"/>
        <v>7</v>
      </c>
      <c r="D1221" s="221">
        <v>62709000</v>
      </c>
      <c r="F1221" s="221" t="s">
        <v>450</v>
      </c>
      <c r="G1221" s="222">
        <v>9214597.0500000007</v>
      </c>
      <c r="H1221" s="222">
        <v>0</v>
      </c>
      <c r="I1221" s="222">
        <f t="shared" si="39"/>
        <v>9214597.0500000007</v>
      </c>
    </row>
    <row r="1222" spans="1:9" x14ac:dyDescent="0.2">
      <c r="A1222" s="221" t="s">
        <v>9</v>
      </c>
      <c r="B1222" s="221" t="s">
        <v>1048</v>
      </c>
      <c r="C1222" s="221">
        <f t="shared" si="38"/>
        <v>7</v>
      </c>
      <c r="D1222" s="221">
        <v>62710000</v>
      </c>
      <c r="F1222" s="221" t="s">
        <v>211</v>
      </c>
      <c r="G1222" s="222">
        <v>539300</v>
      </c>
      <c r="H1222" s="222">
        <v>0</v>
      </c>
      <c r="I1222" s="222">
        <f t="shared" si="39"/>
        <v>539300</v>
      </c>
    </row>
    <row r="1223" spans="1:9" x14ac:dyDescent="0.2">
      <c r="A1223" s="221" t="s">
        <v>9</v>
      </c>
      <c r="B1223" s="221" t="s">
        <v>1049</v>
      </c>
      <c r="C1223" s="221">
        <f t="shared" si="38"/>
        <v>7</v>
      </c>
      <c r="D1223" s="221">
        <v>62711000</v>
      </c>
      <c r="F1223" s="221" t="s">
        <v>542</v>
      </c>
      <c r="G1223" s="222">
        <v>32925041.989999998</v>
      </c>
      <c r="H1223" s="222">
        <v>0</v>
      </c>
      <c r="I1223" s="222">
        <f t="shared" si="39"/>
        <v>32925041.989999998</v>
      </c>
    </row>
    <row r="1224" spans="1:9" x14ac:dyDescent="0.2">
      <c r="A1224" s="221" t="s">
        <v>9</v>
      </c>
      <c r="B1224" s="221" t="s">
        <v>1050</v>
      </c>
      <c r="C1224" s="221">
        <f t="shared" si="38"/>
        <v>7</v>
      </c>
      <c r="D1224" s="221">
        <v>62711000</v>
      </c>
      <c r="F1224" s="221" t="s">
        <v>456</v>
      </c>
      <c r="G1224" s="222">
        <v>2057853.15</v>
      </c>
      <c r="H1224" s="222">
        <v>0</v>
      </c>
      <c r="I1224" s="222">
        <f t="shared" si="39"/>
        <v>2057853.15</v>
      </c>
    </row>
    <row r="1225" spans="1:9" x14ac:dyDescent="0.2">
      <c r="A1225" s="221" t="s">
        <v>9</v>
      </c>
      <c r="B1225" s="221" t="s">
        <v>1051</v>
      </c>
      <c r="C1225" s="221">
        <f t="shared" si="38"/>
        <v>7</v>
      </c>
      <c r="D1225" s="221">
        <v>62712000</v>
      </c>
      <c r="F1225" s="221" t="s">
        <v>543</v>
      </c>
      <c r="G1225" s="222">
        <v>129345911.51000001</v>
      </c>
      <c r="H1225" s="222">
        <v>0</v>
      </c>
      <c r="I1225" s="222">
        <f t="shared" si="39"/>
        <v>129345911.51000001</v>
      </c>
    </row>
    <row r="1226" spans="1:9" x14ac:dyDescent="0.2">
      <c r="A1226" s="221" t="s">
        <v>9</v>
      </c>
      <c r="B1226" s="221" t="s">
        <v>1052</v>
      </c>
      <c r="C1226" s="221">
        <f t="shared" si="38"/>
        <v>7</v>
      </c>
      <c r="D1226" s="221">
        <v>62713000</v>
      </c>
      <c r="F1226" s="221" t="s">
        <v>460</v>
      </c>
      <c r="G1226" s="222">
        <v>1466832.41</v>
      </c>
      <c r="H1226" s="222">
        <v>0</v>
      </c>
      <c r="I1226" s="222">
        <f t="shared" si="39"/>
        <v>1466832.41</v>
      </c>
    </row>
    <row r="1227" spans="1:9" x14ac:dyDescent="0.2">
      <c r="A1227" s="221" t="s">
        <v>9</v>
      </c>
      <c r="B1227" s="221" t="s">
        <v>4408</v>
      </c>
      <c r="C1227" s="221">
        <f t="shared" si="38"/>
        <v>7</v>
      </c>
      <c r="D1227" s="221">
        <v>62714000</v>
      </c>
      <c r="F1227" s="221" t="s">
        <v>544</v>
      </c>
      <c r="G1227" s="222">
        <v>375660</v>
      </c>
      <c r="H1227" s="222">
        <v>0</v>
      </c>
      <c r="I1227" s="222">
        <f t="shared" si="39"/>
        <v>375660</v>
      </c>
    </row>
    <row r="1228" spans="1:9" x14ac:dyDescent="0.2">
      <c r="A1228" s="221" t="s">
        <v>9</v>
      </c>
      <c r="B1228" s="221" t="s">
        <v>1053</v>
      </c>
      <c r="C1228" s="221">
        <f t="shared" si="38"/>
        <v>7</v>
      </c>
      <c r="D1228" s="221">
        <v>62800000</v>
      </c>
      <c r="F1228" s="221" t="s">
        <v>750</v>
      </c>
      <c r="G1228" s="222">
        <v>5000000</v>
      </c>
      <c r="H1228" s="222">
        <v>0</v>
      </c>
      <c r="I1228" s="222">
        <f t="shared" si="39"/>
        <v>5000000</v>
      </c>
    </row>
    <row r="1229" spans="1:9" x14ac:dyDescent="0.2">
      <c r="A1229" s="221" t="s">
        <v>9</v>
      </c>
      <c r="B1229" s="221" t="s">
        <v>1054</v>
      </c>
      <c r="C1229" s="221">
        <f t="shared" si="38"/>
        <v>7</v>
      </c>
      <c r="D1229" s="221">
        <v>63501000</v>
      </c>
      <c r="F1229" s="221" t="s">
        <v>215</v>
      </c>
      <c r="G1229" s="222">
        <v>7221226.2999999998</v>
      </c>
      <c r="H1229" s="222">
        <v>0</v>
      </c>
      <c r="I1229" s="222">
        <f t="shared" si="39"/>
        <v>7221226.2999999998</v>
      </c>
    </row>
    <row r="1230" spans="1:9" x14ac:dyDescent="0.2">
      <c r="A1230" s="221" t="s">
        <v>9</v>
      </c>
      <c r="B1230" s="221" t="s">
        <v>1056</v>
      </c>
      <c r="C1230" s="221">
        <f t="shared" si="38"/>
        <v>7</v>
      </c>
      <c r="D1230" s="221">
        <v>63503000</v>
      </c>
      <c r="F1230" s="221" t="s">
        <v>751</v>
      </c>
      <c r="G1230" s="222">
        <v>512176</v>
      </c>
      <c r="H1230" s="222">
        <v>0</v>
      </c>
      <c r="I1230" s="222">
        <f t="shared" si="39"/>
        <v>512176</v>
      </c>
    </row>
    <row r="1231" spans="1:9" x14ac:dyDescent="0.2">
      <c r="A1231" s="221" t="s">
        <v>9</v>
      </c>
      <c r="B1231" s="221" t="s">
        <v>1057</v>
      </c>
      <c r="C1231" s="221">
        <f t="shared" si="38"/>
        <v>7</v>
      </c>
      <c r="D1231" s="221">
        <v>63504000</v>
      </c>
      <c r="F1231" s="221" t="s">
        <v>752</v>
      </c>
      <c r="G1231" s="222">
        <v>4985000</v>
      </c>
      <c r="H1231" s="222">
        <v>0</v>
      </c>
      <c r="I1231" s="222">
        <f t="shared" si="39"/>
        <v>4985000</v>
      </c>
    </row>
    <row r="1232" spans="1:9" x14ac:dyDescent="0.2">
      <c r="A1232" s="221" t="s">
        <v>9</v>
      </c>
      <c r="B1232" s="221" t="s">
        <v>1058</v>
      </c>
      <c r="C1232" s="221">
        <f t="shared" si="38"/>
        <v>7</v>
      </c>
      <c r="D1232" s="221">
        <v>63505000</v>
      </c>
      <c r="F1232" s="221" t="s">
        <v>753</v>
      </c>
      <c r="G1232" s="222">
        <v>1620000</v>
      </c>
      <c r="H1232" s="222">
        <v>0</v>
      </c>
      <c r="I1232" s="222">
        <f t="shared" si="39"/>
        <v>1620000</v>
      </c>
    </row>
    <row r="1233" spans="1:9" x14ac:dyDescent="0.2">
      <c r="A1233" s="221" t="s">
        <v>9</v>
      </c>
      <c r="B1233" s="221" t="s">
        <v>1059</v>
      </c>
      <c r="C1233" s="221">
        <f t="shared" si="38"/>
        <v>7</v>
      </c>
      <c r="D1233" s="221">
        <v>63506000</v>
      </c>
      <c r="F1233" s="221" t="s">
        <v>474</v>
      </c>
      <c r="G1233" s="222">
        <v>16400806.74</v>
      </c>
      <c r="H1233" s="222">
        <v>0</v>
      </c>
      <c r="I1233" s="222">
        <f t="shared" si="39"/>
        <v>16400806.74</v>
      </c>
    </row>
    <row r="1234" spans="1:9" x14ac:dyDescent="0.2">
      <c r="A1234" s="221" t="s">
        <v>9</v>
      </c>
      <c r="B1234" s="221" t="s">
        <v>1060</v>
      </c>
      <c r="C1234" s="221">
        <f t="shared" si="38"/>
        <v>7</v>
      </c>
      <c r="D1234" s="221">
        <v>63507000</v>
      </c>
      <c r="F1234" s="221" t="s">
        <v>754</v>
      </c>
      <c r="G1234" s="222">
        <v>860986411.99000001</v>
      </c>
      <c r="H1234" s="222">
        <v>0</v>
      </c>
      <c r="I1234" s="222">
        <f t="shared" si="39"/>
        <v>860986411.99000001</v>
      </c>
    </row>
    <row r="1235" spans="1:9" x14ac:dyDescent="0.2">
      <c r="A1235" s="221" t="s">
        <v>9</v>
      </c>
      <c r="B1235" s="221" t="s">
        <v>1061</v>
      </c>
      <c r="C1235" s="221">
        <f t="shared" si="38"/>
        <v>7</v>
      </c>
      <c r="D1235" s="221">
        <v>63508000</v>
      </c>
      <c r="F1235" s="221" t="s">
        <v>469</v>
      </c>
      <c r="G1235" s="222">
        <v>404723.7</v>
      </c>
      <c r="H1235" s="222">
        <v>0</v>
      </c>
      <c r="I1235" s="222">
        <f t="shared" si="39"/>
        <v>404723.7</v>
      </c>
    </row>
    <row r="1236" spans="1:9" x14ac:dyDescent="0.2">
      <c r="A1236" s="221" t="s">
        <v>9</v>
      </c>
      <c r="B1236" s="221" t="s">
        <v>1064</v>
      </c>
      <c r="C1236" s="221">
        <f t="shared" si="38"/>
        <v>7</v>
      </c>
      <c r="D1236" s="221">
        <v>64101000</v>
      </c>
      <c r="F1236" s="221" t="s">
        <v>755</v>
      </c>
      <c r="G1236" s="222">
        <v>1322558871.04</v>
      </c>
      <c r="H1236" s="222">
        <v>0</v>
      </c>
      <c r="I1236" s="222">
        <f t="shared" si="39"/>
        <v>1322558871.04</v>
      </c>
    </row>
    <row r="1237" spans="1:9" x14ac:dyDescent="0.2">
      <c r="A1237" s="221" t="s">
        <v>9</v>
      </c>
      <c r="B1237" s="221" t="s">
        <v>1066</v>
      </c>
      <c r="C1237" s="221">
        <f t="shared" si="38"/>
        <v>7</v>
      </c>
      <c r="D1237" s="221">
        <v>64102000</v>
      </c>
      <c r="F1237" s="221" t="s">
        <v>550</v>
      </c>
      <c r="G1237" s="222">
        <v>22631685.289999999</v>
      </c>
      <c r="H1237" s="222">
        <v>0</v>
      </c>
      <c r="I1237" s="222">
        <f t="shared" si="39"/>
        <v>22631685.289999999</v>
      </c>
    </row>
    <row r="1238" spans="1:9" x14ac:dyDescent="0.2">
      <c r="A1238" s="221" t="s">
        <v>9</v>
      </c>
      <c r="B1238" s="221" t="s">
        <v>1067</v>
      </c>
      <c r="C1238" s="221">
        <f t="shared" si="38"/>
        <v>7</v>
      </c>
      <c r="D1238" s="221">
        <v>64103000</v>
      </c>
      <c r="F1238" s="221" t="s">
        <v>551</v>
      </c>
      <c r="G1238" s="222">
        <v>633191329.44000006</v>
      </c>
      <c r="H1238" s="222">
        <v>0</v>
      </c>
      <c r="I1238" s="222">
        <f t="shared" si="39"/>
        <v>633191329.44000006</v>
      </c>
    </row>
    <row r="1239" spans="1:9" x14ac:dyDescent="0.2">
      <c r="A1239" s="221" t="s">
        <v>9</v>
      </c>
      <c r="B1239" s="221" t="s">
        <v>1069</v>
      </c>
      <c r="C1239" s="221">
        <f t="shared" si="38"/>
        <v>7</v>
      </c>
      <c r="D1239" s="221">
        <v>64105000</v>
      </c>
      <c r="F1239" s="221" t="s">
        <v>552</v>
      </c>
      <c r="G1239" s="222">
        <v>5475745.6900000004</v>
      </c>
      <c r="H1239" s="222">
        <v>0</v>
      </c>
      <c r="I1239" s="222">
        <f t="shared" si="39"/>
        <v>5475745.6900000004</v>
      </c>
    </row>
    <row r="1240" spans="1:9" x14ac:dyDescent="0.2">
      <c r="A1240" s="221" t="s">
        <v>9</v>
      </c>
      <c r="B1240" s="221" t="s">
        <v>1070</v>
      </c>
      <c r="C1240" s="221">
        <f t="shared" si="38"/>
        <v>7</v>
      </c>
      <c r="D1240" s="221">
        <v>64180000</v>
      </c>
      <c r="F1240" s="221" t="s">
        <v>553</v>
      </c>
      <c r="G1240" s="222">
        <v>17523660.34</v>
      </c>
      <c r="H1240" s="222">
        <v>0</v>
      </c>
      <c r="I1240" s="222">
        <f t="shared" si="39"/>
        <v>17523660.34</v>
      </c>
    </row>
    <row r="1241" spans="1:9" x14ac:dyDescent="0.2">
      <c r="A1241" s="221" t="s">
        <v>9</v>
      </c>
      <c r="B1241" s="221" t="s">
        <v>4624</v>
      </c>
      <c r="C1241" s="221">
        <f t="shared" si="38"/>
        <v>7</v>
      </c>
      <c r="D1241" s="221">
        <v>64180000</v>
      </c>
      <c r="F1241" s="221" t="s">
        <v>4625</v>
      </c>
      <c r="G1241" s="222">
        <v>1214724.8999999999</v>
      </c>
      <c r="H1241" s="222">
        <v>0</v>
      </c>
      <c r="I1241" s="222">
        <f t="shared" si="39"/>
        <v>1214724.8999999999</v>
      </c>
    </row>
    <row r="1242" spans="1:9" x14ac:dyDescent="0.2">
      <c r="A1242" s="221" t="s">
        <v>9</v>
      </c>
      <c r="B1242" s="221" t="s">
        <v>1071</v>
      </c>
      <c r="C1242" s="221">
        <f t="shared" si="38"/>
        <v>7</v>
      </c>
      <c r="D1242" s="221">
        <v>64501000</v>
      </c>
      <c r="F1242" s="221" t="s">
        <v>756</v>
      </c>
      <c r="G1242" s="222">
        <v>137283836.69</v>
      </c>
      <c r="H1242" s="222">
        <v>0</v>
      </c>
      <c r="I1242" s="222">
        <f t="shared" si="39"/>
        <v>137283836.69</v>
      </c>
    </row>
    <row r="1243" spans="1:9" x14ac:dyDescent="0.2">
      <c r="A1243" s="221" t="s">
        <v>9</v>
      </c>
      <c r="B1243" s="221" t="s">
        <v>1072</v>
      </c>
      <c r="C1243" s="221">
        <f t="shared" si="38"/>
        <v>7</v>
      </c>
      <c r="D1243" s="221">
        <v>64502000</v>
      </c>
      <c r="F1243" s="221" t="s">
        <v>555</v>
      </c>
      <c r="G1243" s="222">
        <v>52801474.75</v>
      </c>
      <c r="H1243" s="222">
        <v>0</v>
      </c>
      <c r="I1243" s="222">
        <f t="shared" si="39"/>
        <v>52801474.75</v>
      </c>
    </row>
    <row r="1244" spans="1:9" x14ac:dyDescent="0.2">
      <c r="A1244" s="221" t="s">
        <v>9</v>
      </c>
      <c r="B1244" s="221" t="s">
        <v>1073</v>
      </c>
      <c r="C1244" s="221">
        <f t="shared" si="38"/>
        <v>7</v>
      </c>
      <c r="D1244" s="221">
        <v>64504000</v>
      </c>
      <c r="F1244" s="221" t="s">
        <v>486</v>
      </c>
      <c r="G1244" s="222">
        <v>10560295.130000001</v>
      </c>
      <c r="H1244" s="222">
        <v>0</v>
      </c>
      <c r="I1244" s="222">
        <f t="shared" si="39"/>
        <v>10560295.130000001</v>
      </c>
    </row>
    <row r="1245" spans="1:9" x14ac:dyDescent="0.2">
      <c r="A1245" s="221" t="s">
        <v>9</v>
      </c>
      <c r="B1245" s="221" t="s">
        <v>4626</v>
      </c>
      <c r="C1245" s="221">
        <f t="shared" si="38"/>
        <v>7</v>
      </c>
      <c r="D1245" s="221">
        <v>64505000</v>
      </c>
      <c r="F1245" s="221" t="s">
        <v>4627</v>
      </c>
      <c r="G1245" s="222">
        <v>150000</v>
      </c>
      <c r="H1245" s="222">
        <v>0</v>
      </c>
      <c r="I1245" s="222">
        <f t="shared" si="39"/>
        <v>150000</v>
      </c>
    </row>
    <row r="1246" spans="1:9" x14ac:dyDescent="0.2">
      <c r="A1246" s="221" t="s">
        <v>9</v>
      </c>
      <c r="B1246" s="221" t="s">
        <v>1076</v>
      </c>
      <c r="C1246" s="221">
        <f t="shared" si="38"/>
        <v>7</v>
      </c>
      <c r="D1246" s="221">
        <v>64801000</v>
      </c>
      <c r="F1246" s="221" t="s">
        <v>489</v>
      </c>
      <c r="G1246" s="222">
        <v>9984500</v>
      </c>
      <c r="H1246" s="222">
        <v>0</v>
      </c>
      <c r="I1246" s="222">
        <f t="shared" si="39"/>
        <v>9984500</v>
      </c>
    </row>
    <row r="1247" spans="1:9" x14ac:dyDescent="0.2">
      <c r="A1247" s="221" t="s">
        <v>9</v>
      </c>
      <c r="B1247" s="221" t="s">
        <v>1077</v>
      </c>
      <c r="C1247" s="221">
        <f t="shared" si="38"/>
        <v>7</v>
      </c>
      <c r="D1247" s="221">
        <v>64802000</v>
      </c>
      <c r="F1247" s="221" t="s">
        <v>557</v>
      </c>
      <c r="G1247" s="222">
        <v>40026936.100000001</v>
      </c>
      <c r="H1247" s="222">
        <v>0</v>
      </c>
      <c r="I1247" s="222">
        <f t="shared" si="39"/>
        <v>40026936.100000001</v>
      </c>
    </row>
    <row r="1248" spans="1:9" x14ac:dyDescent="0.2">
      <c r="A1248" s="221" t="s">
        <v>9</v>
      </c>
      <c r="B1248" s="221" t="s">
        <v>1078</v>
      </c>
      <c r="C1248" s="221">
        <f t="shared" si="38"/>
        <v>7</v>
      </c>
      <c r="D1248" s="221">
        <v>64803000</v>
      </c>
      <c r="F1248" s="221" t="s">
        <v>558</v>
      </c>
      <c r="G1248" s="222">
        <v>2169500</v>
      </c>
      <c r="H1248" s="222">
        <v>0</v>
      </c>
      <c r="I1248" s="222">
        <f t="shared" si="39"/>
        <v>2169500</v>
      </c>
    </row>
    <row r="1249" spans="1:9" x14ac:dyDescent="0.2">
      <c r="A1249" s="221" t="s">
        <v>9</v>
      </c>
      <c r="B1249" s="221" t="s">
        <v>4666</v>
      </c>
      <c r="C1249" s="221">
        <f t="shared" si="38"/>
        <v>7</v>
      </c>
      <c r="D1249" s="221">
        <v>64808000</v>
      </c>
      <c r="F1249" s="221" t="s">
        <v>493</v>
      </c>
      <c r="G1249" s="222">
        <v>16748000</v>
      </c>
      <c r="H1249" s="222">
        <v>0</v>
      </c>
      <c r="I1249" s="222">
        <f t="shared" si="39"/>
        <v>16748000</v>
      </c>
    </row>
    <row r="1250" spans="1:9" x14ac:dyDescent="0.2">
      <c r="A1250" s="221" t="s">
        <v>9</v>
      </c>
      <c r="B1250" s="221" t="s">
        <v>1079</v>
      </c>
      <c r="C1250" s="221">
        <f t="shared" si="38"/>
        <v>7</v>
      </c>
      <c r="D1250" s="221">
        <v>65100000</v>
      </c>
      <c r="F1250" s="221" t="s">
        <v>760</v>
      </c>
      <c r="G1250" s="222">
        <v>24747792.59</v>
      </c>
      <c r="H1250" s="222">
        <v>0</v>
      </c>
      <c r="I1250" s="222">
        <f t="shared" si="39"/>
        <v>24747792.59</v>
      </c>
    </row>
    <row r="1251" spans="1:9" x14ac:dyDescent="0.2">
      <c r="A1251" s="221" t="s">
        <v>9</v>
      </c>
      <c r="B1251" s="221" t="s">
        <v>1080</v>
      </c>
      <c r="C1251" s="221">
        <f t="shared" si="38"/>
        <v>7</v>
      </c>
      <c r="D1251" s="221">
        <v>65200000</v>
      </c>
      <c r="F1251" s="221" t="s">
        <v>761</v>
      </c>
      <c r="G1251" s="222">
        <v>0</v>
      </c>
      <c r="H1251" s="222">
        <v>88249051.819999993</v>
      </c>
      <c r="I1251" s="222">
        <f t="shared" si="39"/>
        <v>-88249051.819999993</v>
      </c>
    </row>
    <row r="1252" spans="1:9" x14ac:dyDescent="0.2">
      <c r="A1252" s="221" t="s">
        <v>9</v>
      </c>
      <c r="B1252" s="221" t="s">
        <v>1081</v>
      </c>
      <c r="C1252" s="221">
        <f t="shared" si="38"/>
        <v>7</v>
      </c>
      <c r="D1252" s="221">
        <v>65200000</v>
      </c>
      <c r="F1252" s="221" t="s">
        <v>1082</v>
      </c>
      <c r="G1252" s="222">
        <v>1386949254.8900001</v>
      </c>
      <c r="H1252" s="222">
        <v>0</v>
      </c>
      <c r="I1252" s="222">
        <f t="shared" si="39"/>
        <v>1386949254.8900001</v>
      </c>
    </row>
    <row r="1253" spans="1:9" x14ac:dyDescent="0.2">
      <c r="A1253" s="221" t="s">
        <v>9</v>
      </c>
      <c r="B1253" s="221" t="s">
        <v>1083</v>
      </c>
      <c r="C1253" s="221">
        <f t="shared" si="38"/>
        <v>7</v>
      </c>
      <c r="D1253" s="221">
        <v>65601000</v>
      </c>
      <c r="F1253" s="221" t="s">
        <v>762</v>
      </c>
      <c r="G1253" s="222">
        <v>2645274</v>
      </c>
      <c r="H1253" s="222">
        <v>0</v>
      </c>
      <c r="I1253" s="222">
        <f t="shared" si="39"/>
        <v>2645274</v>
      </c>
    </row>
    <row r="1254" spans="1:9" x14ac:dyDescent="0.2">
      <c r="A1254" s="221" t="s">
        <v>9</v>
      </c>
      <c r="B1254" s="221" t="s">
        <v>1084</v>
      </c>
      <c r="C1254" s="221">
        <f t="shared" si="38"/>
        <v>7</v>
      </c>
      <c r="D1254" s="221">
        <v>65602000</v>
      </c>
      <c r="F1254" s="221" t="s">
        <v>763</v>
      </c>
      <c r="G1254" s="222">
        <v>1200000</v>
      </c>
      <c r="H1254" s="222">
        <v>0</v>
      </c>
      <c r="I1254" s="222">
        <f t="shared" si="39"/>
        <v>1200000</v>
      </c>
    </row>
    <row r="1255" spans="1:9" x14ac:dyDescent="0.2">
      <c r="A1255" s="221" t="s">
        <v>9</v>
      </c>
      <c r="B1255" s="221" t="s">
        <v>1085</v>
      </c>
      <c r="C1255" s="221">
        <f t="shared" si="38"/>
        <v>7</v>
      </c>
      <c r="D1255" s="221">
        <v>65700000</v>
      </c>
      <c r="F1255" s="221" t="s">
        <v>765</v>
      </c>
      <c r="G1255" s="222">
        <v>65.14</v>
      </c>
      <c r="H1255" s="222">
        <v>0</v>
      </c>
      <c r="I1255" s="222">
        <f t="shared" si="39"/>
        <v>65.14</v>
      </c>
    </row>
    <row r="1256" spans="1:9" x14ac:dyDescent="0.2">
      <c r="A1256" s="221" t="s">
        <v>9</v>
      </c>
      <c r="B1256" s="221" t="s">
        <v>1087</v>
      </c>
      <c r="C1256" s="221">
        <f t="shared" si="38"/>
        <v>7</v>
      </c>
      <c r="D1256" s="221">
        <v>65800000</v>
      </c>
      <c r="F1256" s="221" t="s">
        <v>764</v>
      </c>
      <c r="G1256" s="222">
        <v>49441249.079999998</v>
      </c>
      <c r="H1256" s="222">
        <v>0</v>
      </c>
      <c r="I1256" s="222">
        <f t="shared" si="39"/>
        <v>49441249.079999998</v>
      </c>
    </row>
    <row r="1257" spans="1:9" x14ac:dyDescent="0.2">
      <c r="A1257" s="221" t="s">
        <v>9</v>
      </c>
      <c r="B1257" s="221" t="s">
        <v>1088</v>
      </c>
      <c r="C1257" s="221">
        <f t="shared" si="38"/>
        <v>7</v>
      </c>
      <c r="D1257" s="221">
        <v>66101000</v>
      </c>
      <c r="F1257" s="221" t="s">
        <v>767</v>
      </c>
      <c r="G1257" s="222">
        <v>107573856.54000001</v>
      </c>
      <c r="H1257" s="222">
        <v>0</v>
      </c>
      <c r="I1257" s="222">
        <f t="shared" si="39"/>
        <v>107573856.54000001</v>
      </c>
    </row>
    <row r="1258" spans="1:9" x14ac:dyDescent="0.2">
      <c r="A1258" s="221" t="s">
        <v>9</v>
      </c>
      <c r="B1258" s="221" t="s">
        <v>1089</v>
      </c>
      <c r="C1258" s="221">
        <f t="shared" si="38"/>
        <v>7</v>
      </c>
      <c r="D1258" s="221">
        <v>66102000</v>
      </c>
      <c r="F1258" s="221" t="s">
        <v>564</v>
      </c>
      <c r="G1258" s="222">
        <v>706062068.89999998</v>
      </c>
      <c r="H1258" s="222">
        <v>0</v>
      </c>
      <c r="I1258" s="222">
        <f t="shared" si="39"/>
        <v>706062068.89999998</v>
      </c>
    </row>
    <row r="1259" spans="1:9" x14ac:dyDescent="0.2">
      <c r="A1259" s="221" t="s">
        <v>9</v>
      </c>
      <c r="B1259" s="221" t="s">
        <v>1090</v>
      </c>
      <c r="C1259" s="221">
        <f t="shared" si="38"/>
        <v>7</v>
      </c>
      <c r="D1259" s="221">
        <v>66103000</v>
      </c>
      <c r="F1259" s="221" t="s">
        <v>565</v>
      </c>
      <c r="G1259" s="222">
        <v>211620859.47</v>
      </c>
      <c r="H1259" s="222">
        <v>0</v>
      </c>
      <c r="I1259" s="222">
        <f t="shared" si="39"/>
        <v>211620859.47</v>
      </c>
    </row>
    <row r="1260" spans="1:9" x14ac:dyDescent="0.2">
      <c r="A1260" s="221" t="s">
        <v>9</v>
      </c>
      <c r="B1260" s="221" t="s">
        <v>1091</v>
      </c>
      <c r="C1260" s="221">
        <f t="shared" si="38"/>
        <v>7</v>
      </c>
      <c r="D1260" s="221">
        <v>66104000</v>
      </c>
      <c r="F1260" s="221" t="s">
        <v>566</v>
      </c>
      <c r="G1260" s="222">
        <v>941917666.13</v>
      </c>
      <c r="H1260" s="222">
        <v>0</v>
      </c>
      <c r="I1260" s="222">
        <f t="shared" si="39"/>
        <v>941917666.13</v>
      </c>
    </row>
    <row r="1261" spans="1:9" x14ac:dyDescent="0.2">
      <c r="A1261" s="221" t="s">
        <v>9</v>
      </c>
      <c r="B1261" s="221" t="s">
        <v>1093</v>
      </c>
      <c r="C1261" s="221">
        <f t="shared" si="38"/>
        <v>7</v>
      </c>
      <c r="D1261" s="221">
        <v>66600000</v>
      </c>
      <c r="F1261" s="221" t="s">
        <v>770</v>
      </c>
      <c r="G1261" s="222">
        <v>1852216323.1900001</v>
      </c>
      <c r="H1261" s="222">
        <v>0</v>
      </c>
      <c r="I1261" s="222">
        <f t="shared" si="39"/>
        <v>1852216323.1900001</v>
      </c>
    </row>
    <row r="1262" spans="1:9" x14ac:dyDescent="0.2">
      <c r="A1262" s="221" t="s">
        <v>9</v>
      </c>
      <c r="B1262" s="221" t="s">
        <v>1094</v>
      </c>
      <c r="C1262" s="221">
        <f t="shared" si="38"/>
        <v>7</v>
      </c>
      <c r="D1262" s="221">
        <v>68111000</v>
      </c>
      <c r="F1262" s="221" t="s">
        <v>771</v>
      </c>
      <c r="G1262" s="222">
        <v>67660262.5</v>
      </c>
      <c r="H1262" s="222">
        <v>0</v>
      </c>
      <c r="I1262" s="222">
        <f t="shared" si="39"/>
        <v>67660262.5</v>
      </c>
    </row>
    <row r="1263" spans="1:9" x14ac:dyDescent="0.2">
      <c r="A1263" s="221" t="s">
        <v>9</v>
      </c>
      <c r="B1263" s="221" t="s">
        <v>1095</v>
      </c>
      <c r="C1263" s="221">
        <f t="shared" si="38"/>
        <v>7</v>
      </c>
      <c r="D1263" s="221">
        <v>68112000</v>
      </c>
      <c r="F1263" s="221" t="s">
        <v>772</v>
      </c>
      <c r="G1263" s="222">
        <v>341696489.25999999</v>
      </c>
      <c r="H1263" s="222">
        <v>0</v>
      </c>
      <c r="I1263" s="222">
        <f t="shared" si="39"/>
        <v>341696489.25999999</v>
      </c>
    </row>
    <row r="1264" spans="1:9" x14ac:dyDescent="0.2">
      <c r="A1264" s="221" t="s">
        <v>9</v>
      </c>
      <c r="B1264" s="221" t="s">
        <v>1096</v>
      </c>
      <c r="C1264" s="221">
        <f t="shared" si="38"/>
        <v>7</v>
      </c>
      <c r="D1264" s="221">
        <v>68112000</v>
      </c>
      <c r="F1264" s="221" t="s">
        <v>512</v>
      </c>
      <c r="G1264" s="222">
        <v>591526803.04999995</v>
      </c>
      <c r="H1264" s="222">
        <v>0</v>
      </c>
      <c r="I1264" s="222">
        <f t="shared" si="39"/>
        <v>591526803.04999995</v>
      </c>
    </row>
    <row r="1265" spans="1:9" x14ac:dyDescent="0.2">
      <c r="A1265" s="221" t="s">
        <v>9</v>
      </c>
      <c r="B1265" s="221">
        <v>695000</v>
      </c>
      <c r="C1265" s="221">
        <f t="shared" si="38"/>
        <v>6</v>
      </c>
      <c r="D1265" s="221">
        <v>69500000</v>
      </c>
      <c r="F1265" s="221" t="s">
        <v>4667</v>
      </c>
      <c r="G1265" s="222">
        <v>1633240274.2460101</v>
      </c>
      <c r="I1265" s="222">
        <f t="shared" si="39"/>
        <v>1633240274.2460101</v>
      </c>
    </row>
    <row r="1266" spans="1:9" x14ac:dyDescent="0.2">
      <c r="A1266" s="221" t="s">
        <v>9</v>
      </c>
      <c r="B1266" s="221" t="s">
        <v>1102</v>
      </c>
      <c r="C1266" s="221">
        <f t="shared" si="38"/>
        <v>7</v>
      </c>
      <c r="D1266" s="221">
        <v>70710000</v>
      </c>
      <c r="F1266" s="221" t="s">
        <v>775</v>
      </c>
      <c r="G1266" s="222">
        <v>0</v>
      </c>
      <c r="H1266" s="222">
        <v>7031190150.5699997</v>
      </c>
      <c r="I1266" s="222">
        <f t="shared" si="39"/>
        <v>-7031190150.5699997</v>
      </c>
    </row>
    <row r="1267" spans="1:9" x14ac:dyDescent="0.2">
      <c r="A1267" s="221" t="s">
        <v>9</v>
      </c>
      <c r="B1267" s="221" t="s">
        <v>1103</v>
      </c>
      <c r="C1267" s="221">
        <f t="shared" si="38"/>
        <v>7</v>
      </c>
      <c r="D1267" s="221">
        <v>70720000</v>
      </c>
      <c r="F1267" s="221" t="s">
        <v>776</v>
      </c>
      <c r="G1267" s="222">
        <v>0</v>
      </c>
      <c r="H1267" s="222">
        <v>81066426518.970001</v>
      </c>
      <c r="I1267" s="222">
        <f t="shared" si="39"/>
        <v>-81066426518.970001</v>
      </c>
    </row>
    <row r="1268" spans="1:9" x14ac:dyDescent="0.2">
      <c r="A1268" s="221" t="s">
        <v>9</v>
      </c>
      <c r="B1268" s="221" t="s">
        <v>1104</v>
      </c>
      <c r="C1268" s="221">
        <f t="shared" si="38"/>
        <v>7</v>
      </c>
      <c r="D1268" s="221">
        <v>70800000</v>
      </c>
      <c r="F1268" s="221" t="s">
        <v>778</v>
      </c>
      <c r="G1268" s="222">
        <v>0</v>
      </c>
      <c r="H1268" s="222">
        <v>74000</v>
      </c>
      <c r="I1268" s="222">
        <f t="shared" si="39"/>
        <v>-74000</v>
      </c>
    </row>
    <row r="1269" spans="1:9" x14ac:dyDescent="0.2">
      <c r="A1269" s="221" t="s">
        <v>9</v>
      </c>
      <c r="B1269" s="221" t="s">
        <v>4668</v>
      </c>
      <c r="C1269" s="221">
        <f t="shared" si="38"/>
        <v>7</v>
      </c>
      <c r="D1269" s="221">
        <v>70810000</v>
      </c>
      <c r="F1269" s="221" t="s">
        <v>779</v>
      </c>
      <c r="G1269" s="222">
        <v>0</v>
      </c>
      <c r="H1269" s="222">
        <v>19152152.760000002</v>
      </c>
      <c r="I1269" s="222">
        <f t="shared" si="39"/>
        <v>-19152152.760000002</v>
      </c>
    </row>
    <row r="1270" spans="1:9" x14ac:dyDescent="0.2">
      <c r="A1270" s="221" t="s">
        <v>9</v>
      </c>
      <c r="B1270" s="221" t="s">
        <v>1105</v>
      </c>
      <c r="C1270" s="221">
        <f t="shared" si="38"/>
        <v>7</v>
      </c>
      <c r="D1270" s="221">
        <v>70900000</v>
      </c>
      <c r="F1270" s="221" t="s">
        <v>780</v>
      </c>
      <c r="G1270" s="222">
        <v>674382975.61000001</v>
      </c>
      <c r="H1270" s="222">
        <v>0</v>
      </c>
      <c r="I1270" s="222">
        <f t="shared" si="39"/>
        <v>674382975.61000001</v>
      </c>
    </row>
    <row r="1271" spans="1:9" x14ac:dyDescent="0.2">
      <c r="A1271" s="221" t="s">
        <v>9</v>
      </c>
      <c r="B1271" s="221" t="s">
        <v>1108</v>
      </c>
      <c r="C1271" s="221">
        <f t="shared" si="38"/>
        <v>7</v>
      </c>
      <c r="D1271" s="221">
        <v>71400000</v>
      </c>
      <c r="F1271" s="221" t="s">
        <v>781</v>
      </c>
      <c r="G1271" s="222">
        <v>0</v>
      </c>
      <c r="H1271" s="222">
        <v>449270091.95999998</v>
      </c>
      <c r="I1271" s="222">
        <f t="shared" si="39"/>
        <v>-449270091.95999998</v>
      </c>
    </row>
    <row r="1272" spans="1:9" x14ac:dyDescent="0.2">
      <c r="A1272" s="221" t="s">
        <v>9</v>
      </c>
      <c r="B1272" s="221" t="s">
        <v>1109</v>
      </c>
      <c r="C1272" s="221">
        <f t="shared" si="38"/>
        <v>7</v>
      </c>
      <c r="D1272" s="221">
        <v>75200000</v>
      </c>
      <c r="F1272" s="221" t="s">
        <v>524</v>
      </c>
      <c r="G1272" s="222">
        <v>37692925</v>
      </c>
      <c r="H1272" s="222">
        <v>0</v>
      </c>
      <c r="I1272" s="222">
        <f t="shared" si="39"/>
        <v>37692925</v>
      </c>
    </row>
    <row r="1273" spans="1:9" x14ac:dyDescent="0.2">
      <c r="A1273" s="221" t="s">
        <v>9</v>
      </c>
      <c r="B1273" s="221" t="s">
        <v>1110</v>
      </c>
      <c r="C1273" s="221">
        <f t="shared" si="38"/>
        <v>7</v>
      </c>
      <c r="D1273" s="221">
        <v>75800000</v>
      </c>
      <c r="F1273" s="221" t="s">
        <v>783</v>
      </c>
      <c r="G1273" s="222">
        <v>0</v>
      </c>
      <c r="H1273" s="222">
        <v>71944399.650000006</v>
      </c>
      <c r="I1273" s="222">
        <f t="shared" si="39"/>
        <v>-71944399.650000006</v>
      </c>
    </row>
    <row r="1274" spans="1:9" x14ac:dyDescent="0.2">
      <c r="A1274" s="221" t="s">
        <v>9</v>
      </c>
      <c r="B1274" s="221" t="s">
        <v>1111</v>
      </c>
      <c r="C1274" s="221">
        <f t="shared" si="38"/>
        <v>7</v>
      </c>
      <c r="D1274" s="221">
        <v>75810000</v>
      </c>
      <c r="F1274" s="221" t="s">
        <v>573</v>
      </c>
      <c r="G1274" s="222">
        <v>0</v>
      </c>
      <c r="H1274" s="222">
        <v>10028000</v>
      </c>
      <c r="I1274" s="222">
        <f t="shared" si="39"/>
        <v>-10028000</v>
      </c>
    </row>
    <row r="1275" spans="1:9" x14ac:dyDescent="0.2">
      <c r="A1275" s="221" t="s">
        <v>9</v>
      </c>
      <c r="B1275" s="221" t="s">
        <v>1113</v>
      </c>
      <c r="C1275" s="221">
        <f t="shared" si="38"/>
        <v>7</v>
      </c>
      <c r="D1275" s="221">
        <v>76500000</v>
      </c>
      <c r="F1275" s="221" t="s">
        <v>785</v>
      </c>
      <c r="G1275" s="222">
        <v>0</v>
      </c>
      <c r="H1275" s="222">
        <v>1233083.67</v>
      </c>
      <c r="I1275" s="222">
        <f t="shared" si="39"/>
        <v>-1233083.67</v>
      </c>
    </row>
    <row r="1276" spans="1:9" x14ac:dyDescent="0.2">
      <c r="A1276" s="221" t="s">
        <v>9</v>
      </c>
      <c r="B1276" s="221" t="s">
        <v>1114</v>
      </c>
      <c r="C1276" s="221">
        <f t="shared" si="38"/>
        <v>7</v>
      </c>
      <c r="D1276" s="221">
        <v>76600000</v>
      </c>
      <c r="F1276" s="221" t="s">
        <v>786</v>
      </c>
      <c r="G1276" s="222">
        <v>0</v>
      </c>
      <c r="H1276" s="222">
        <v>186265167.58000001</v>
      </c>
      <c r="I1276" s="222">
        <f t="shared" si="39"/>
        <v>-186265167.58000001</v>
      </c>
    </row>
    <row r="1277" spans="1:9" x14ac:dyDescent="0.2">
      <c r="A1277" s="221" t="s">
        <v>9</v>
      </c>
      <c r="B1277" s="221" t="s">
        <v>4669</v>
      </c>
      <c r="C1277" s="221">
        <f t="shared" si="38"/>
        <v>7</v>
      </c>
      <c r="D1277" s="221">
        <v>76880000</v>
      </c>
      <c r="F1277" s="221" t="s">
        <v>575</v>
      </c>
      <c r="G1277" s="222">
        <v>0</v>
      </c>
      <c r="H1277" s="222">
        <v>273523.27</v>
      </c>
      <c r="I1277" s="222">
        <f t="shared" si="39"/>
        <v>-273523.27</v>
      </c>
    </row>
    <row r="1278" spans="1:9" x14ac:dyDescent="0.2">
      <c r="A1278" s="221" t="s">
        <v>9</v>
      </c>
      <c r="B1278" s="221" t="s">
        <v>1115</v>
      </c>
      <c r="C1278" s="221">
        <f t="shared" si="38"/>
        <v>7</v>
      </c>
      <c r="D1278" s="221">
        <v>78500000</v>
      </c>
      <c r="F1278" s="221" t="s">
        <v>529</v>
      </c>
      <c r="G1278" s="222">
        <v>0</v>
      </c>
      <c r="H1278" s="222">
        <v>1101303774.79</v>
      </c>
      <c r="I1278" s="222">
        <f t="shared" si="39"/>
        <v>-1101303774.79</v>
      </c>
    </row>
    <row r="1279" spans="1:9" x14ac:dyDescent="0.2">
      <c r="A1279" s="221" t="s">
        <v>141</v>
      </c>
      <c r="B1279" s="225" t="s">
        <v>3360</v>
      </c>
      <c r="C1279" s="221">
        <f t="shared" si="38"/>
        <v>6</v>
      </c>
      <c r="D1279" s="221">
        <v>10100000</v>
      </c>
      <c r="F1279" s="221" t="s">
        <v>43</v>
      </c>
      <c r="G1279" s="222">
        <v>0</v>
      </c>
      <c r="H1279" s="222">
        <v>2000000</v>
      </c>
      <c r="I1279" s="222">
        <f t="shared" si="39"/>
        <v>-2000000</v>
      </c>
    </row>
    <row r="1280" spans="1:9" x14ac:dyDescent="0.2">
      <c r="A1280" s="221" t="s">
        <v>141</v>
      </c>
      <c r="B1280" s="225" t="s">
        <v>3373</v>
      </c>
      <c r="C1280" s="221">
        <f t="shared" si="38"/>
        <v>6</v>
      </c>
      <c r="D1280" s="221">
        <v>12000000</v>
      </c>
      <c r="F1280" s="221" t="s">
        <v>1384</v>
      </c>
      <c r="G1280" s="222">
        <v>126231719.02</v>
      </c>
      <c r="H1280" s="222">
        <v>0</v>
      </c>
      <c r="I1280" s="222">
        <f t="shared" si="39"/>
        <v>126231719.02</v>
      </c>
    </row>
    <row r="1281" spans="1:9" x14ac:dyDescent="0.2">
      <c r="A1281" s="221" t="s">
        <v>141</v>
      </c>
      <c r="B1281" s="225" t="s">
        <v>3376</v>
      </c>
      <c r="C1281" s="221">
        <f t="shared" si="38"/>
        <v>6</v>
      </c>
      <c r="D1281" s="221">
        <v>12800000</v>
      </c>
      <c r="F1281" s="221" t="s">
        <v>2669</v>
      </c>
      <c r="G1281" s="222">
        <v>0</v>
      </c>
      <c r="H1281" s="222">
        <v>29095762.649999999</v>
      </c>
      <c r="I1281" s="222">
        <f t="shared" si="39"/>
        <v>-29095762.649999999</v>
      </c>
    </row>
    <row r="1282" spans="1:9" x14ac:dyDescent="0.2">
      <c r="A1282" s="221" t="s">
        <v>141</v>
      </c>
      <c r="B1282" s="225" t="s">
        <v>3465</v>
      </c>
      <c r="C1282" s="221">
        <f t="shared" ref="C1282:C1345" si="40">+LEN(B:B)</f>
        <v>6</v>
      </c>
      <c r="D1282" s="221">
        <v>21580000</v>
      </c>
      <c r="F1282" s="221" t="s">
        <v>1389</v>
      </c>
      <c r="G1282" s="222">
        <v>30603100</v>
      </c>
      <c r="H1282" s="222">
        <v>0</v>
      </c>
      <c r="I1282" s="222">
        <f t="shared" ref="I1282:I1345" si="41">+G:G-H:H</f>
        <v>30603100</v>
      </c>
    </row>
    <row r="1283" spans="1:9" x14ac:dyDescent="0.2">
      <c r="A1283" s="221" t="s">
        <v>141</v>
      </c>
      <c r="B1283" s="225" t="s">
        <v>3468</v>
      </c>
      <c r="C1283" s="221">
        <f t="shared" si="40"/>
        <v>6</v>
      </c>
      <c r="D1283" s="221">
        <v>21810000</v>
      </c>
      <c r="F1283" s="221" t="s">
        <v>4670</v>
      </c>
      <c r="G1283" s="222">
        <v>8627659</v>
      </c>
      <c r="H1283" s="222">
        <v>0</v>
      </c>
      <c r="I1283" s="222">
        <f t="shared" si="41"/>
        <v>8627659</v>
      </c>
    </row>
    <row r="1284" spans="1:9" x14ac:dyDescent="0.2">
      <c r="A1284" s="221" t="s">
        <v>141</v>
      </c>
      <c r="B1284" s="225" t="s">
        <v>3475</v>
      </c>
      <c r="C1284" s="221">
        <f t="shared" si="40"/>
        <v>6</v>
      </c>
      <c r="D1284" s="221">
        <v>21830000</v>
      </c>
      <c r="F1284" s="221" t="s">
        <v>4671</v>
      </c>
      <c r="G1284" s="222">
        <v>19539719.66</v>
      </c>
      <c r="H1284" s="222">
        <v>0</v>
      </c>
      <c r="I1284" s="222">
        <f t="shared" si="41"/>
        <v>19539719.66</v>
      </c>
    </row>
    <row r="1285" spans="1:9" x14ac:dyDescent="0.2">
      <c r="A1285" s="221" t="s">
        <v>141</v>
      </c>
      <c r="B1285" s="225" t="s">
        <v>3479</v>
      </c>
      <c r="C1285" s="221">
        <f t="shared" si="40"/>
        <v>6</v>
      </c>
      <c r="D1285" s="221">
        <v>21840000</v>
      </c>
      <c r="F1285" s="221" t="s">
        <v>1156</v>
      </c>
      <c r="G1285" s="222">
        <v>4866642</v>
      </c>
      <c r="H1285" s="222">
        <v>0</v>
      </c>
      <c r="I1285" s="222">
        <f t="shared" si="41"/>
        <v>4866642</v>
      </c>
    </row>
    <row r="1286" spans="1:9" x14ac:dyDescent="0.2">
      <c r="A1286" s="221" t="s">
        <v>141</v>
      </c>
      <c r="B1286" s="225" t="s">
        <v>3484</v>
      </c>
      <c r="C1286" s="221">
        <f t="shared" si="40"/>
        <v>6</v>
      </c>
      <c r="D1286" s="221">
        <v>21860000</v>
      </c>
      <c r="F1286" s="221" t="s">
        <v>4672</v>
      </c>
      <c r="G1286" s="222">
        <v>20822029.760000002</v>
      </c>
      <c r="H1286" s="222">
        <v>0</v>
      </c>
      <c r="I1286" s="222">
        <f t="shared" si="41"/>
        <v>20822029.760000002</v>
      </c>
    </row>
    <row r="1287" spans="1:9" x14ac:dyDescent="0.2">
      <c r="A1287" s="221" t="s">
        <v>141</v>
      </c>
      <c r="B1287" s="225" t="s">
        <v>3486</v>
      </c>
      <c r="C1287" s="221">
        <f t="shared" si="40"/>
        <v>6</v>
      </c>
      <c r="D1287" s="221">
        <v>21870000</v>
      </c>
      <c r="F1287" s="221" t="s">
        <v>4673</v>
      </c>
      <c r="G1287" s="222">
        <v>499302.12</v>
      </c>
      <c r="H1287" s="222">
        <v>0</v>
      </c>
      <c r="I1287" s="222">
        <f t="shared" si="41"/>
        <v>499302.12</v>
      </c>
    </row>
    <row r="1288" spans="1:9" x14ac:dyDescent="0.2">
      <c r="A1288" s="221" t="s">
        <v>141</v>
      </c>
      <c r="B1288" s="225" t="s">
        <v>3550</v>
      </c>
      <c r="C1288" s="221">
        <f t="shared" si="40"/>
        <v>6</v>
      </c>
      <c r="D1288" s="221">
        <v>28158000</v>
      </c>
      <c r="F1288" s="221" t="s">
        <v>1395</v>
      </c>
      <c r="G1288" s="222">
        <v>0</v>
      </c>
      <c r="H1288" s="222">
        <v>9946007.5</v>
      </c>
      <c r="I1288" s="222">
        <f t="shared" si="41"/>
        <v>-9946007.5</v>
      </c>
    </row>
    <row r="1289" spans="1:9" x14ac:dyDescent="0.2">
      <c r="A1289" s="221" t="s">
        <v>141</v>
      </c>
      <c r="B1289" s="225" t="s">
        <v>3553</v>
      </c>
      <c r="C1289" s="221">
        <f t="shared" si="40"/>
        <v>6</v>
      </c>
      <c r="D1289" s="221">
        <v>28181000</v>
      </c>
      <c r="F1289" s="221" t="s">
        <v>4674</v>
      </c>
      <c r="G1289" s="222">
        <v>0</v>
      </c>
      <c r="H1289" s="222">
        <v>581354.72</v>
      </c>
      <c r="I1289" s="222">
        <f t="shared" si="41"/>
        <v>-581354.72</v>
      </c>
    </row>
    <row r="1290" spans="1:9" x14ac:dyDescent="0.2">
      <c r="A1290" s="221" t="s">
        <v>141</v>
      </c>
      <c r="B1290" s="225" t="s">
        <v>3561</v>
      </c>
      <c r="C1290" s="221">
        <f t="shared" si="40"/>
        <v>6</v>
      </c>
      <c r="D1290" s="221">
        <v>28183000</v>
      </c>
      <c r="F1290" s="221" t="s">
        <v>4675</v>
      </c>
      <c r="G1290" s="222">
        <v>0</v>
      </c>
      <c r="H1290" s="222">
        <v>5095375.1399999997</v>
      </c>
      <c r="I1290" s="222">
        <f t="shared" si="41"/>
        <v>-5095375.1399999997</v>
      </c>
    </row>
    <row r="1291" spans="1:9" x14ac:dyDescent="0.2">
      <c r="A1291" s="221" t="s">
        <v>141</v>
      </c>
      <c r="B1291" s="225" t="s">
        <v>3566</v>
      </c>
      <c r="C1291" s="221">
        <f t="shared" si="40"/>
        <v>6</v>
      </c>
      <c r="D1291" s="221">
        <v>28184000</v>
      </c>
      <c r="F1291" s="221" t="s">
        <v>4676</v>
      </c>
      <c r="G1291" s="222">
        <v>0</v>
      </c>
      <c r="H1291" s="222">
        <v>1541103.3</v>
      </c>
      <c r="I1291" s="222">
        <f t="shared" si="41"/>
        <v>-1541103.3</v>
      </c>
    </row>
    <row r="1292" spans="1:9" x14ac:dyDescent="0.2">
      <c r="A1292" s="221" t="s">
        <v>141</v>
      </c>
      <c r="B1292" s="225" t="s">
        <v>3570</v>
      </c>
      <c r="C1292" s="221">
        <f t="shared" si="40"/>
        <v>6</v>
      </c>
      <c r="D1292" s="221">
        <v>28186000</v>
      </c>
      <c r="F1292" s="221" t="s">
        <v>4677</v>
      </c>
      <c r="G1292" s="222">
        <v>0</v>
      </c>
      <c r="H1292" s="222">
        <v>11039635.4</v>
      </c>
      <c r="I1292" s="222">
        <f t="shared" si="41"/>
        <v>-11039635.4</v>
      </c>
    </row>
    <row r="1293" spans="1:9" x14ac:dyDescent="0.2">
      <c r="A1293" s="221" t="s">
        <v>141</v>
      </c>
      <c r="B1293" s="225" t="s">
        <v>3572</v>
      </c>
      <c r="C1293" s="221">
        <f t="shared" si="40"/>
        <v>6</v>
      </c>
      <c r="D1293" s="221">
        <v>28187000</v>
      </c>
      <c r="F1293" s="221" t="s">
        <v>4678</v>
      </c>
      <c r="G1293" s="222">
        <v>0</v>
      </c>
      <c r="H1293" s="222">
        <v>79056.17</v>
      </c>
      <c r="I1293" s="222">
        <f t="shared" si="41"/>
        <v>-79056.17</v>
      </c>
    </row>
    <row r="1294" spans="1:9" x14ac:dyDescent="0.2">
      <c r="A1294" s="221" t="s">
        <v>141</v>
      </c>
      <c r="B1294" s="225" t="s">
        <v>3587</v>
      </c>
      <c r="C1294" s="221">
        <f t="shared" si="40"/>
        <v>6</v>
      </c>
      <c r="D1294" s="221">
        <v>37000000</v>
      </c>
      <c r="F1294" s="221" t="s">
        <v>1198</v>
      </c>
      <c r="G1294" s="222">
        <v>650768671.38</v>
      </c>
      <c r="H1294" s="222">
        <v>0</v>
      </c>
      <c r="I1294" s="222">
        <f t="shared" si="41"/>
        <v>650768671.38</v>
      </c>
    </row>
    <row r="1295" spans="1:9" x14ac:dyDescent="0.2">
      <c r="A1295" s="221" t="s">
        <v>141</v>
      </c>
      <c r="B1295" s="225" t="s">
        <v>3593</v>
      </c>
      <c r="C1295" s="221">
        <f t="shared" si="40"/>
        <v>6</v>
      </c>
      <c r="D1295" s="221">
        <v>40110000</v>
      </c>
      <c r="F1295" s="221" t="s">
        <v>1853</v>
      </c>
      <c r="G1295" s="222">
        <v>0</v>
      </c>
      <c r="H1295" s="222">
        <v>2239838113.5799999</v>
      </c>
      <c r="I1295" s="222">
        <f t="shared" si="41"/>
        <v>-2239838113.5799999</v>
      </c>
    </row>
    <row r="1296" spans="1:9" x14ac:dyDescent="0.2">
      <c r="A1296" s="221" t="s">
        <v>141</v>
      </c>
      <c r="B1296" s="225" t="s">
        <v>3609</v>
      </c>
      <c r="C1296" s="221">
        <f t="shared" si="40"/>
        <v>6</v>
      </c>
      <c r="D1296" s="221">
        <v>40340000</v>
      </c>
      <c r="F1296" s="221" t="s">
        <v>66</v>
      </c>
      <c r="G1296" s="222">
        <v>0</v>
      </c>
      <c r="H1296" s="222">
        <v>546861607.67999995</v>
      </c>
      <c r="I1296" s="222">
        <f t="shared" si="41"/>
        <v>-546861607.67999995</v>
      </c>
    </row>
    <row r="1297" spans="1:9" x14ac:dyDescent="0.2">
      <c r="A1297" s="221" t="s">
        <v>141</v>
      </c>
      <c r="B1297" s="225" t="s">
        <v>3615</v>
      </c>
      <c r="C1297" s="221">
        <f t="shared" si="40"/>
        <v>6</v>
      </c>
      <c r="D1297" s="221">
        <v>40800000</v>
      </c>
      <c r="F1297" s="221" t="s">
        <v>68</v>
      </c>
      <c r="G1297" s="222">
        <v>0</v>
      </c>
      <c r="H1297" s="222">
        <v>31889800</v>
      </c>
      <c r="I1297" s="222">
        <f t="shared" si="41"/>
        <v>-31889800</v>
      </c>
    </row>
    <row r="1298" spans="1:9" x14ac:dyDescent="0.2">
      <c r="A1298" s="221" t="s">
        <v>141</v>
      </c>
      <c r="B1298" s="225" t="s">
        <v>3628</v>
      </c>
      <c r="C1298" s="221">
        <f t="shared" si="40"/>
        <v>6</v>
      </c>
      <c r="D1298" s="221">
        <v>40910000</v>
      </c>
      <c r="F1298" s="221" t="s">
        <v>1211</v>
      </c>
      <c r="G1298" s="222">
        <v>0</v>
      </c>
      <c r="H1298" s="222">
        <v>115000</v>
      </c>
      <c r="I1298" s="222">
        <f t="shared" si="41"/>
        <v>-115000</v>
      </c>
    </row>
    <row r="1299" spans="1:9" x14ac:dyDescent="0.2">
      <c r="A1299" s="221" t="s">
        <v>141</v>
      </c>
      <c r="B1299" s="225" t="s">
        <v>3634</v>
      </c>
      <c r="C1299" s="221">
        <f t="shared" si="40"/>
        <v>6</v>
      </c>
      <c r="D1299" s="221">
        <v>41100000</v>
      </c>
      <c r="F1299" s="221" t="s">
        <v>3636</v>
      </c>
      <c r="G1299" s="222">
        <v>0</v>
      </c>
      <c r="H1299" s="222">
        <v>134463428.38</v>
      </c>
      <c r="I1299" s="222">
        <f t="shared" si="41"/>
        <v>-134463428.38</v>
      </c>
    </row>
    <row r="1300" spans="1:9" x14ac:dyDescent="0.2">
      <c r="A1300" s="221" t="s">
        <v>141</v>
      </c>
      <c r="B1300" s="225" t="s">
        <v>3650</v>
      </c>
      <c r="C1300" s="221">
        <f t="shared" si="40"/>
        <v>6</v>
      </c>
      <c r="D1300" s="221">
        <v>41600000</v>
      </c>
      <c r="F1300" s="221" t="s">
        <v>1223</v>
      </c>
      <c r="G1300" s="222">
        <v>726692144.02999997</v>
      </c>
      <c r="H1300" s="222">
        <v>0</v>
      </c>
      <c r="I1300" s="222">
        <f t="shared" si="41"/>
        <v>726692144.02999997</v>
      </c>
    </row>
    <row r="1301" spans="1:9" x14ac:dyDescent="0.2">
      <c r="A1301" s="221" t="s">
        <v>141</v>
      </c>
      <c r="B1301" s="225" t="s">
        <v>3663</v>
      </c>
      <c r="C1301" s="221">
        <f t="shared" si="40"/>
        <v>6</v>
      </c>
      <c r="D1301" s="221">
        <v>42110000</v>
      </c>
      <c r="F1301" s="221" t="s">
        <v>1225</v>
      </c>
      <c r="G1301" s="222">
        <v>0</v>
      </c>
      <c r="H1301" s="222">
        <v>629626.97</v>
      </c>
      <c r="I1301" s="222">
        <f t="shared" si="41"/>
        <v>-629626.97</v>
      </c>
    </row>
    <row r="1302" spans="1:9" x14ac:dyDescent="0.2">
      <c r="A1302" s="221" t="s">
        <v>141</v>
      </c>
      <c r="B1302" s="225" t="s">
        <v>3670</v>
      </c>
      <c r="C1302" s="221">
        <f t="shared" si="40"/>
        <v>6</v>
      </c>
      <c r="D1302" s="221">
        <v>42520000</v>
      </c>
      <c r="F1302" s="221" t="s">
        <v>75</v>
      </c>
      <c r="G1302" s="222">
        <v>0</v>
      </c>
      <c r="H1302" s="222">
        <v>1000000</v>
      </c>
      <c r="I1302" s="222">
        <f t="shared" si="41"/>
        <v>-1000000</v>
      </c>
    </row>
    <row r="1303" spans="1:9" x14ac:dyDescent="0.2">
      <c r="A1303" s="221" t="s">
        <v>141</v>
      </c>
      <c r="B1303" s="225" t="s">
        <v>3680</v>
      </c>
      <c r="C1303" s="221">
        <f t="shared" si="40"/>
        <v>6</v>
      </c>
      <c r="D1303" s="221">
        <v>42800000</v>
      </c>
      <c r="F1303" s="221" t="s">
        <v>300</v>
      </c>
      <c r="G1303" s="222">
        <v>0</v>
      </c>
      <c r="H1303" s="222">
        <v>3165813.35</v>
      </c>
      <c r="I1303" s="222">
        <f t="shared" si="41"/>
        <v>-3165813.35</v>
      </c>
    </row>
    <row r="1304" spans="1:9" x14ac:dyDescent="0.2">
      <c r="A1304" s="221" t="s">
        <v>141</v>
      </c>
      <c r="B1304" s="225" t="s">
        <v>3684</v>
      </c>
      <c r="C1304" s="221">
        <f t="shared" si="40"/>
        <v>6</v>
      </c>
      <c r="D1304" s="221">
        <v>42820000</v>
      </c>
      <c r="F1304" s="221" t="s">
        <v>2716</v>
      </c>
      <c r="G1304" s="222">
        <v>0</v>
      </c>
      <c r="H1304" s="222">
        <v>12762662</v>
      </c>
      <c r="I1304" s="222">
        <f t="shared" si="41"/>
        <v>-12762662</v>
      </c>
    </row>
    <row r="1305" spans="1:9" x14ac:dyDescent="0.2">
      <c r="A1305" s="221" t="s">
        <v>141</v>
      </c>
      <c r="B1305" s="225" t="s">
        <v>3686</v>
      </c>
      <c r="C1305" s="221">
        <f t="shared" si="40"/>
        <v>6</v>
      </c>
      <c r="D1305" s="221">
        <v>43100000</v>
      </c>
      <c r="F1305" s="221" t="s">
        <v>77</v>
      </c>
      <c r="G1305" s="222">
        <v>0</v>
      </c>
      <c r="H1305" s="222">
        <v>3155371.52</v>
      </c>
      <c r="I1305" s="222">
        <f t="shared" si="41"/>
        <v>-3155371.52</v>
      </c>
    </row>
    <row r="1306" spans="1:9" x14ac:dyDescent="0.2">
      <c r="A1306" s="221" t="s">
        <v>141</v>
      </c>
      <c r="B1306" s="225" t="s">
        <v>3688</v>
      </c>
      <c r="C1306" s="221">
        <f t="shared" si="40"/>
        <v>6</v>
      </c>
      <c r="D1306" s="221">
        <v>43110000</v>
      </c>
      <c r="F1306" s="221" t="s">
        <v>301</v>
      </c>
      <c r="G1306" s="222">
        <v>0</v>
      </c>
      <c r="H1306" s="222">
        <v>190000</v>
      </c>
      <c r="I1306" s="222">
        <f t="shared" si="41"/>
        <v>-190000</v>
      </c>
    </row>
    <row r="1307" spans="1:9" x14ac:dyDescent="0.2">
      <c r="A1307" s="221" t="s">
        <v>141</v>
      </c>
      <c r="B1307" s="225" t="s">
        <v>3692</v>
      </c>
      <c r="C1307" s="221">
        <f t="shared" si="40"/>
        <v>6</v>
      </c>
      <c r="D1307" s="221">
        <v>43200000</v>
      </c>
      <c r="F1307" s="221" t="s">
        <v>630</v>
      </c>
      <c r="G1307" s="222">
        <v>0</v>
      </c>
      <c r="H1307" s="222">
        <v>1302302.08</v>
      </c>
      <c r="I1307" s="222">
        <f t="shared" si="41"/>
        <v>-1302302.08</v>
      </c>
    </row>
    <row r="1308" spans="1:9" x14ac:dyDescent="0.2">
      <c r="A1308" s="221" t="s">
        <v>141</v>
      </c>
      <c r="B1308" s="225" t="s">
        <v>3699</v>
      </c>
      <c r="C1308" s="221">
        <f t="shared" si="40"/>
        <v>6</v>
      </c>
      <c r="D1308" s="221">
        <v>43300000</v>
      </c>
      <c r="F1308" s="221" t="s">
        <v>80</v>
      </c>
      <c r="G1308" s="222">
        <v>0</v>
      </c>
      <c r="H1308" s="222">
        <v>225383.67999999999</v>
      </c>
      <c r="I1308" s="222">
        <f t="shared" si="41"/>
        <v>-225383.67999999999</v>
      </c>
    </row>
    <row r="1309" spans="1:9" x14ac:dyDescent="0.2">
      <c r="A1309" s="221" t="s">
        <v>141</v>
      </c>
      <c r="B1309" s="225" t="s">
        <v>3709</v>
      </c>
      <c r="C1309" s="221">
        <f t="shared" si="40"/>
        <v>6</v>
      </c>
      <c r="D1309" s="221">
        <v>43800000</v>
      </c>
      <c r="F1309" s="221" t="s">
        <v>3710</v>
      </c>
      <c r="G1309" s="222">
        <v>0</v>
      </c>
      <c r="H1309" s="222">
        <v>601504.54</v>
      </c>
      <c r="I1309" s="222">
        <f t="shared" si="41"/>
        <v>-601504.54</v>
      </c>
    </row>
    <row r="1310" spans="1:9" x14ac:dyDescent="0.2">
      <c r="A1310" s="221" t="s">
        <v>141</v>
      </c>
      <c r="B1310" s="225" t="s">
        <v>3713</v>
      </c>
      <c r="C1310" s="221">
        <f t="shared" si="40"/>
        <v>6</v>
      </c>
      <c r="D1310" s="221">
        <v>44100000</v>
      </c>
      <c r="F1310" s="221" t="s">
        <v>82</v>
      </c>
      <c r="G1310" s="222">
        <v>0</v>
      </c>
      <c r="H1310" s="222">
        <v>1618860</v>
      </c>
      <c r="I1310" s="222">
        <f t="shared" si="41"/>
        <v>-1618860</v>
      </c>
    </row>
    <row r="1311" spans="1:9" x14ac:dyDescent="0.2">
      <c r="A1311" s="221" t="s">
        <v>141</v>
      </c>
      <c r="B1311" s="225" t="s">
        <v>3717</v>
      </c>
      <c r="C1311" s="221">
        <f t="shared" si="40"/>
        <v>6</v>
      </c>
      <c r="D1311" s="221">
        <v>44300000</v>
      </c>
      <c r="F1311" s="221" t="s">
        <v>305</v>
      </c>
      <c r="G1311" s="222">
        <v>34976016.719999999</v>
      </c>
      <c r="H1311" s="222">
        <v>0</v>
      </c>
      <c r="I1311" s="222">
        <f t="shared" si="41"/>
        <v>34976016.719999999</v>
      </c>
    </row>
    <row r="1312" spans="1:9" x14ac:dyDescent="0.2">
      <c r="A1312" s="221" t="s">
        <v>141</v>
      </c>
      <c r="B1312" s="225" t="s">
        <v>3725</v>
      </c>
      <c r="C1312" s="221">
        <f t="shared" si="40"/>
        <v>6</v>
      </c>
      <c r="D1312" s="221">
        <v>44400000</v>
      </c>
      <c r="F1312" s="221" t="s">
        <v>1863</v>
      </c>
      <c r="G1312" s="222">
        <v>0</v>
      </c>
      <c r="H1312" s="222">
        <v>46567334.631099999</v>
      </c>
      <c r="I1312" s="222">
        <f t="shared" si="41"/>
        <v>-46567334.631099999</v>
      </c>
    </row>
    <row r="1313" spans="1:9" x14ac:dyDescent="0.2">
      <c r="A1313" s="221" t="s">
        <v>141</v>
      </c>
      <c r="B1313" s="225" t="s">
        <v>3742</v>
      </c>
      <c r="C1313" s="221">
        <f t="shared" si="40"/>
        <v>6</v>
      </c>
      <c r="D1313" s="221">
        <v>44540000</v>
      </c>
      <c r="F1313" s="221" t="s">
        <v>638</v>
      </c>
      <c r="G1313" s="222">
        <v>0</v>
      </c>
      <c r="H1313" s="222">
        <v>1722301.88</v>
      </c>
      <c r="I1313" s="222">
        <f t="shared" si="41"/>
        <v>-1722301.88</v>
      </c>
    </row>
    <row r="1314" spans="1:9" x14ac:dyDescent="0.2">
      <c r="A1314" s="221" t="s">
        <v>141</v>
      </c>
      <c r="B1314" s="225" t="s">
        <v>3751</v>
      </c>
      <c r="C1314" s="221">
        <f t="shared" si="40"/>
        <v>6</v>
      </c>
      <c r="D1314" s="221">
        <v>44561000</v>
      </c>
      <c r="F1314" s="221" t="s">
        <v>2008</v>
      </c>
      <c r="G1314" s="222">
        <v>1143504</v>
      </c>
      <c r="H1314" s="222">
        <v>0</v>
      </c>
      <c r="I1314" s="222">
        <f t="shared" si="41"/>
        <v>1143504</v>
      </c>
    </row>
    <row r="1315" spans="1:9" x14ac:dyDescent="0.2">
      <c r="A1315" s="221" t="s">
        <v>141</v>
      </c>
      <c r="B1315" s="225" t="s">
        <v>3753</v>
      </c>
      <c r="C1315" s="221">
        <f t="shared" si="40"/>
        <v>6</v>
      </c>
      <c r="D1315" s="221">
        <v>44562000</v>
      </c>
      <c r="F1315" s="221" t="s">
        <v>1240</v>
      </c>
      <c r="G1315" s="222">
        <v>450000</v>
      </c>
      <c r="H1315" s="222">
        <v>0</v>
      </c>
      <c r="I1315" s="222">
        <f t="shared" si="41"/>
        <v>450000</v>
      </c>
    </row>
    <row r="1316" spans="1:9" x14ac:dyDescent="0.2">
      <c r="A1316" s="221" t="s">
        <v>141</v>
      </c>
      <c r="B1316" s="225" t="s">
        <v>3758</v>
      </c>
      <c r="C1316" s="221">
        <f t="shared" si="40"/>
        <v>6</v>
      </c>
      <c r="D1316" s="221">
        <v>44564000</v>
      </c>
      <c r="F1316" s="221" t="s">
        <v>91</v>
      </c>
      <c r="G1316" s="222">
        <v>48391757.009999998</v>
      </c>
      <c r="H1316" s="222">
        <v>0</v>
      </c>
      <c r="I1316" s="222">
        <f t="shared" si="41"/>
        <v>48391757.009999998</v>
      </c>
    </row>
    <row r="1317" spans="1:9" x14ac:dyDescent="0.2">
      <c r="A1317" s="221" t="s">
        <v>141</v>
      </c>
      <c r="B1317" s="225" t="s">
        <v>3760</v>
      </c>
      <c r="C1317" s="221">
        <f t="shared" si="40"/>
        <v>6</v>
      </c>
      <c r="D1317" s="221">
        <v>44565000</v>
      </c>
      <c r="F1317" s="221" t="s">
        <v>89</v>
      </c>
      <c r="G1317" s="222">
        <v>10000</v>
      </c>
      <c r="H1317" s="222">
        <v>0</v>
      </c>
      <c r="I1317" s="222">
        <f t="shared" si="41"/>
        <v>10000</v>
      </c>
    </row>
    <row r="1318" spans="1:9" x14ac:dyDescent="0.2">
      <c r="A1318" s="221" t="s">
        <v>141</v>
      </c>
      <c r="B1318" s="225" t="s">
        <v>4679</v>
      </c>
      <c r="C1318" s="221">
        <f t="shared" si="40"/>
        <v>6</v>
      </c>
      <c r="D1318" s="221">
        <v>44600000</v>
      </c>
      <c r="F1318" s="221" t="s">
        <v>4680</v>
      </c>
      <c r="G1318" s="222">
        <v>0</v>
      </c>
      <c r="H1318" s="222">
        <v>9914504</v>
      </c>
      <c r="I1318" s="222">
        <f t="shared" si="41"/>
        <v>-9914504</v>
      </c>
    </row>
    <row r="1319" spans="1:9" x14ac:dyDescent="0.2">
      <c r="A1319" s="221" t="s">
        <v>141</v>
      </c>
      <c r="B1319" s="225" t="s">
        <v>3819</v>
      </c>
      <c r="C1319" s="221">
        <f t="shared" si="40"/>
        <v>6</v>
      </c>
      <c r="D1319" s="221">
        <v>46600000</v>
      </c>
      <c r="F1319" s="221" t="s">
        <v>9</v>
      </c>
      <c r="G1319" s="222">
        <v>0</v>
      </c>
      <c r="H1319" s="222">
        <v>1979161.65</v>
      </c>
      <c r="I1319" s="222">
        <f t="shared" si="41"/>
        <v>-1979161.65</v>
      </c>
    </row>
    <row r="1320" spans="1:9" x14ac:dyDescent="0.2">
      <c r="A1320" s="221" t="s">
        <v>141</v>
      </c>
      <c r="B1320" s="225" t="s">
        <v>3824</v>
      </c>
      <c r="C1320" s="221">
        <f t="shared" si="40"/>
        <v>6</v>
      </c>
      <c r="D1320" s="221">
        <v>46610000</v>
      </c>
      <c r="F1320" s="221" t="s">
        <v>13</v>
      </c>
      <c r="G1320" s="222">
        <v>0</v>
      </c>
      <c r="H1320" s="222">
        <v>5319619</v>
      </c>
      <c r="I1320" s="222">
        <f t="shared" si="41"/>
        <v>-5319619</v>
      </c>
    </row>
    <row r="1321" spans="1:9" x14ac:dyDescent="0.2">
      <c r="A1321" s="221" t="s">
        <v>141</v>
      </c>
      <c r="B1321" s="225" t="s">
        <v>3832</v>
      </c>
      <c r="C1321" s="221">
        <f t="shared" si="40"/>
        <v>6</v>
      </c>
      <c r="D1321" s="221">
        <v>46620000</v>
      </c>
      <c r="F1321" s="221" t="s">
        <v>2681</v>
      </c>
      <c r="G1321" s="222">
        <v>44544081.600000001</v>
      </c>
      <c r="H1321" s="222">
        <v>0</v>
      </c>
      <c r="I1321" s="222">
        <f t="shared" si="41"/>
        <v>44544081.600000001</v>
      </c>
    </row>
    <row r="1322" spans="1:9" x14ac:dyDescent="0.2">
      <c r="A1322" s="221" t="s">
        <v>141</v>
      </c>
      <c r="B1322" s="225" t="s">
        <v>3834</v>
      </c>
      <c r="C1322" s="221">
        <f t="shared" si="40"/>
        <v>6</v>
      </c>
      <c r="D1322" s="221">
        <v>46630000</v>
      </c>
      <c r="F1322" s="221" t="s">
        <v>5</v>
      </c>
      <c r="G1322" s="222">
        <v>0</v>
      </c>
      <c r="H1322" s="222">
        <v>16320</v>
      </c>
      <c r="I1322" s="222">
        <f t="shared" si="41"/>
        <v>-16320</v>
      </c>
    </row>
    <row r="1323" spans="1:9" x14ac:dyDescent="0.2">
      <c r="A1323" s="221" t="s">
        <v>141</v>
      </c>
      <c r="B1323" s="225" t="s">
        <v>3835</v>
      </c>
      <c r="C1323" s="221">
        <f t="shared" si="40"/>
        <v>6</v>
      </c>
      <c r="D1323" s="221">
        <v>46640000</v>
      </c>
      <c r="F1323" s="221" t="s">
        <v>17</v>
      </c>
      <c r="G1323" s="222">
        <v>0</v>
      </c>
      <c r="H1323" s="222">
        <v>903995.94</v>
      </c>
      <c r="I1323" s="222">
        <f t="shared" si="41"/>
        <v>-903995.94</v>
      </c>
    </row>
    <row r="1324" spans="1:9" x14ac:dyDescent="0.2">
      <c r="A1324" s="221" t="s">
        <v>141</v>
      </c>
      <c r="B1324" s="225" t="s">
        <v>3837</v>
      </c>
      <c r="C1324" s="221">
        <f t="shared" si="40"/>
        <v>6</v>
      </c>
      <c r="D1324" s="221">
        <v>46650000</v>
      </c>
      <c r="F1324" s="221" t="s">
        <v>3836</v>
      </c>
      <c r="G1324" s="222">
        <v>0</v>
      </c>
      <c r="H1324" s="222">
        <v>7246417.2000000002</v>
      </c>
      <c r="I1324" s="222">
        <f t="shared" si="41"/>
        <v>-7246417.2000000002</v>
      </c>
    </row>
    <row r="1325" spans="1:9" x14ac:dyDescent="0.2">
      <c r="A1325" s="221" t="s">
        <v>141</v>
      </c>
      <c r="B1325" s="225" t="s">
        <v>3839</v>
      </c>
      <c r="C1325" s="221">
        <f t="shared" si="40"/>
        <v>6</v>
      </c>
      <c r="D1325" s="221">
        <v>46700000</v>
      </c>
      <c r="F1325" s="221" t="s">
        <v>1306</v>
      </c>
      <c r="G1325" s="222">
        <v>251380</v>
      </c>
      <c r="H1325" s="222">
        <v>0</v>
      </c>
      <c r="I1325" s="222">
        <f t="shared" si="41"/>
        <v>251380</v>
      </c>
    </row>
    <row r="1326" spans="1:9" x14ac:dyDescent="0.2">
      <c r="A1326" s="221" t="s">
        <v>141</v>
      </c>
      <c r="B1326" s="225" t="s">
        <v>3865</v>
      </c>
      <c r="C1326" s="221">
        <f t="shared" si="40"/>
        <v>6</v>
      </c>
      <c r="D1326" s="221">
        <v>46711000</v>
      </c>
      <c r="F1326" s="221" t="s">
        <v>2684</v>
      </c>
      <c r="G1326" s="222">
        <v>578252.12</v>
      </c>
      <c r="H1326" s="222">
        <v>0</v>
      </c>
      <c r="I1326" s="222">
        <f t="shared" si="41"/>
        <v>578252.12</v>
      </c>
    </row>
    <row r="1327" spans="1:9" x14ac:dyDescent="0.2">
      <c r="A1327" s="221" t="s">
        <v>141</v>
      </c>
      <c r="B1327" s="225" t="s">
        <v>4681</v>
      </c>
      <c r="C1327" s="221">
        <f t="shared" si="40"/>
        <v>6</v>
      </c>
      <c r="D1327" s="221">
        <v>46720900</v>
      </c>
      <c r="F1327" s="221" t="s">
        <v>4682</v>
      </c>
      <c r="G1327" s="222">
        <v>180000000</v>
      </c>
      <c r="H1327" s="222">
        <v>0</v>
      </c>
      <c r="I1327" s="222">
        <f t="shared" si="41"/>
        <v>180000000</v>
      </c>
    </row>
    <row r="1328" spans="1:9" x14ac:dyDescent="0.2">
      <c r="A1328" s="221" t="s">
        <v>141</v>
      </c>
      <c r="B1328" s="225" t="s">
        <v>3907</v>
      </c>
      <c r="C1328" s="221">
        <f t="shared" si="40"/>
        <v>6</v>
      </c>
      <c r="D1328" s="221">
        <v>48600000</v>
      </c>
      <c r="F1328" s="221" t="s">
        <v>158</v>
      </c>
      <c r="G1328" s="222">
        <v>27919420.32</v>
      </c>
      <c r="H1328" s="222">
        <v>0</v>
      </c>
      <c r="I1328" s="222">
        <f t="shared" si="41"/>
        <v>27919420.32</v>
      </c>
    </row>
    <row r="1329" spans="1:9" x14ac:dyDescent="0.2">
      <c r="A1329" s="221" t="s">
        <v>141</v>
      </c>
      <c r="B1329" s="225" t="s">
        <v>3912</v>
      </c>
      <c r="C1329" s="221">
        <f t="shared" si="40"/>
        <v>6</v>
      </c>
      <c r="D1329" s="221">
        <v>49100000</v>
      </c>
      <c r="F1329" s="221" t="s">
        <v>1324</v>
      </c>
      <c r="G1329" s="222">
        <v>0</v>
      </c>
      <c r="H1329" s="222">
        <v>704257579.70000005</v>
      </c>
      <c r="I1329" s="222">
        <f t="shared" si="41"/>
        <v>-704257579.70000005</v>
      </c>
    </row>
    <row r="1330" spans="1:9" x14ac:dyDescent="0.2">
      <c r="A1330" s="221" t="s">
        <v>141</v>
      </c>
      <c r="B1330" s="225" t="s">
        <v>3914</v>
      </c>
      <c r="C1330" s="221">
        <f t="shared" si="40"/>
        <v>6</v>
      </c>
      <c r="D1330" s="221">
        <v>49600000</v>
      </c>
      <c r="F1330" s="221" t="s">
        <v>2687</v>
      </c>
      <c r="G1330" s="222">
        <v>0</v>
      </c>
      <c r="H1330" s="222">
        <v>44544081.600000001</v>
      </c>
      <c r="I1330" s="222">
        <f t="shared" si="41"/>
        <v>-44544081.600000001</v>
      </c>
    </row>
    <row r="1331" spans="1:9" x14ac:dyDescent="0.2">
      <c r="A1331" s="221" t="s">
        <v>141</v>
      </c>
      <c r="B1331" s="225" t="s">
        <v>3941</v>
      </c>
      <c r="C1331" s="221">
        <f t="shared" si="40"/>
        <v>6</v>
      </c>
      <c r="D1331" s="221">
        <v>51140000</v>
      </c>
      <c r="F1331" s="221" t="s">
        <v>1336</v>
      </c>
      <c r="G1331" s="222">
        <v>0</v>
      </c>
      <c r="H1331" s="222">
        <v>1338500</v>
      </c>
      <c r="I1331" s="222">
        <f t="shared" si="41"/>
        <v>-1338500</v>
      </c>
    </row>
    <row r="1332" spans="1:9" x14ac:dyDescent="0.2">
      <c r="A1332" s="221" t="s">
        <v>141</v>
      </c>
      <c r="B1332" s="225" t="s">
        <v>3945</v>
      </c>
      <c r="C1332" s="221">
        <f t="shared" si="40"/>
        <v>6</v>
      </c>
      <c r="D1332" s="221">
        <v>51201000</v>
      </c>
      <c r="F1332" s="221" t="s">
        <v>2688</v>
      </c>
      <c r="G1332" s="222">
        <v>432652920.44</v>
      </c>
      <c r="H1332" s="222">
        <v>0</v>
      </c>
      <c r="I1332" s="222">
        <f t="shared" si="41"/>
        <v>432652920.44</v>
      </c>
    </row>
    <row r="1333" spans="1:9" x14ac:dyDescent="0.2">
      <c r="A1333" s="221" t="s">
        <v>141</v>
      </c>
      <c r="B1333" s="225" t="s">
        <v>3955</v>
      </c>
      <c r="C1333" s="221">
        <f t="shared" si="40"/>
        <v>6</v>
      </c>
      <c r="D1333" s="221">
        <v>51221000</v>
      </c>
      <c r="F1333" s="221" t="s">
        <v>1875</v>
      </c>
      <c r="G1333" s="222">
        <v>0</v>
      </c>
      <c r="H1333" s="222">
        <v>15000</v>
      </c>
      <c r="I1333" s="222">
        <f t="shared" si="41"/>
        <v>-15000</v>
      </c>
    </row>
    <row r="1334" spans="1:9" x14ac:dyDescent="0.2">
      <c r="A1334" s="221" t="s">
        <v>141</v>
      </c>
      <c r="B1334" s="225" t="s">
        <v>3965</v>
      </c>
      <c r="C1334" s="221">
        <f t="shared" si="40"/>
        <v>6</v>
      </c>
      <c r="D1334" s="221">
        <v>51241000</v>
      </c>
      <c r="F1334" s="221" t="s">
        <v>4683</v>
      </c>
      <c r="G1334" s="222">
        <v>444379385.82999998</v>
      </c>
      <c r="H1334" s="222">
        <v>0</v>
      </c>
      <c r="I1334" s="222">
        <f t="shared" si="41"/>
        <v>444379385.82999998</v>
      </c>
    </row>
    <row r="1335" spans="1:9" x14ac:dyDescent="0.2">
      <c r="A1335" s="221" t="s">
        <v>141</v>
      </c>
      <c r="B1335" s="225" t="s">
        <v>3966</v>
      </c>
      <c r="C1335" s="221">
        <f t="shared" si="40"/>
        <v>6</v>
      </c>
      <c r="D1335" s="221">
        <v>51241100</v>
      </c>
      <c r="F1335" s="221" t="s">
        <v>2689</v>
      </c>
      <c r="G1335" s="222">
        <v>66548</v>
      </c>
      <c r="H1335" s="222">
        <v>0</v>
      </c>
      <c r="I1335" s="222">
        <f t="shared" si="41"/>
        <v>66548</v>
      </c>
    </row>
    <row r="1336" spans="1:9" x14ac:dyDescent="0.2">
      <c r="A1336" s="221" t="s">
        <v>141</v>
      </c>
      <c r="B1336" s="225" t="s">
        <v>3979</v>
      </c>
      <c r="C1336" s="221">
        <f t="shared" si="40"/>
        <v>6</v>
      </c>
      <c r="D1336" s="221">
        <v>51291000</v>
      </c>
      <c r="F1336" s="221" t="s">
        <v>4684</v>
      </c>
      <c r="G1336" s="222">
        <v>55566337</v>
      </c>
      <c r="H1336" s="222">
        <v>0</v>
      </c>
      <c r="I1336" s="222">
        <f t="shared" si="41"/>
        <v>55566337</v>
      </c>
    </row>
    <row r="1337" spans="1:9" x14ac:dyDescent="0.2">
      <c r="A1337" s="221" t="s">
        <v>141</v>
      </c>
      <c r="B1337" s="225" t="s">
        <v>3993</v>
      </c>
      <c r="C1337" s="221">
        <f t="shared" si="40"/>
        <v>6</v>
      </c>
      <c r="D1337" s="221">
        <v>53000000</v>
      </c>
      <c r="F1337" s="221" t="s">
        <v>2690</v>
      </c>
      <c r="G1337" s="222">
        <v>26388</v>
      </c>
      <c r="H1337" s="222">
        <v>0</v>
      </c>
      <c r="I1337" s="222">
        <f t="shared" si="41"/>
        <v>26388</v>
      </c>
    </row>
    <row r="1338" spans="1:9" x14ac:dyDescent="0.2">
      <c r="A1338" s="221" t="s">
        <v>141</v>
      </c>
      <c r="B1338" s="225" t="s">
        <v>3994</v>
      </c>
      <c r="C1338" s="221">
        <f t="shared" si="40"/>
        <v>6</v>
      </c>
      <c r="D1338" s="221">
        <v>53100000</v>
      </c>
      <c r="F1338" s="221" t="s">
        <v>2691</v>
      </c>
      <c r="G1338" s="222">
        <v>1025298</v>
      </c>
      <c r="H1338" s="222">
        <v>0</v>
      </c>
      <c r="I1338" s="222">
        <f t="shared" si="41"/>
        <v>1025298</v>
      </c>
    </row>
    <row r="1339" spans="1:9" x14ac:dyDescent="0.2">
      <c r="A1339" s="221" t="s">
        <v>141</v>
      </c>
      <c r="B1339" s="225" t="s">
        <v>4004</v>
      </c>
      <c r="C1339" s="221">
        <f t="shared" si="40"/>
        <v>6</v>
      </c>
      <c r="D1339" s="221">
        <v>53200000</v>
      </c>
      <c r="F1339" s="221" t="s">
        <v>2263</v>
      </c>
      <c r="G1339" s="222">
        <v>19925247.699999999</v>
      </c>
      <c r="H1339" s="222">
        <v>0</v>
      </c>
      <c r="I1339" s="222">
        <f t="shared" si="41"/>
        <v>19925247.699999999</v>
      </c>
    </row>
    <row r="1340" spans="1:9" x14ac:dyDescent="0.2">
      <c r="A1340" s="221" t="s">
        <v>141</v>
      </c>
      <c r="B1340" s="225" t="s">
        <v>4021</v>
      </c>
      <c r="C1340" s="221">
        <f t="shared" si="40"/>
        <v>6</v>
      </c>
      <c r="D1340" s="221">
        <v>58000000</v>
      </c>
      <c r="F1340" s="221" t="s">
        <v>4685</v>
      </c>
      <c r="G1340" s="222">
        <v>0</v>
      </c>
      <c r="H1340" s="222">
        <v>155500</v>
      </c>
      <c r="I1340" s="222">
        <f t="shared" si="41"/>
        <v>-155500</v>
      </c>
    </row>
    <row r="1341" spans="1:9" x14ac:dyDescent="0.2">
      <c r="A1341" s="221" t="s">
        <v>141</v>
      </c>
      <c r="B1341" s="225" t="s">
        <v>4124</v>
      </c>
      <c r="C1341" s="221">
        <f t="shared" si="40"/>
        <v>6</v>
      </c>
      <c r="D1341" s="221">
        <v>60307000</v>
      </c>
      <c r="F1341" s="221" t="s">
        <v>2693</v>
      </c>
      <c r="G1341" s="222">
        <v>345602741.94999999</v>
      </c>
      <c r="H1341" s="222">
        <v>0</v>
      </c>
      <c r="I1341" s="222">
        <f t="shared" si="41"/>
        <v>345602741.94999999</v>
      </c>
    </row>
    <row r="1342" spans="1:9" x14ac:dyDescent="0.2">
      <c r="A1342" s="221" t="s">
        <v>141</v>
      </c>
      <c r="B1342" s="225" t="s">
        <v>4126</v>
      </c>
      <c r="C1342" s="221">
        <f t="shared" si="40"/>
        <v>6</v>
      </c>
      <c r="D1342" s="221">
        <v>60308000</v>
      </c>
      <c r="F1342" s="221" t="s">
        <v>2694</v>
      </c>
      <c r="G1342" s="222">
        <v>42600000</v>
      </c>
      <c r="H1342" s="222">
        <v>0</v>
      </c>
      <c r="I1342" s="222">
        <f t="shared" si="41"/>
        <v>42600000</v>
      </c>
    </row>
    <row r="1343" spans="1:9" x14ac:dyDescent="0.2">
      <c r="A1343" s="221" t="s">
        <v>141</v>
      </c>
      <c r="B1343" s="225" t="s">
        <v>4138</v>
      </c>
      <c r="C1343" s="221">
        <f t="shared" si="40"/>
        <v>6</v>
      </c>
      <c r="D1343" s="221">
        <v>60601000</v>
      </c>
      <c r="F1343" s="221" t="s">
        <v>4686</v>
      </c>
      <c r="G1343" s="222">
        <v>1097016</v>
      </c>
      <c r="H1343" s="222">
        <v>0</v>
      </c>
      <c r="I1343" s="222">
        <f t="shared" si="41"/>
        <v>1097016</v>
      </c>
    </row>
    <row r="1344" spans="1:9" x14ac:dyDescent="0.2">
      <c r="A1344" s="221" t="s">
        <v>141</v>
      </c>
      <c r="B1344" s="225" t="s">
        <v>4142</v>
      </c>
      <c r="C1344" s="221">
        <f t="shared" si="40"/>
        <v>6</v>
      </c>
      <c r="D1344" s="221">
        <v>60602000</v>
      </c>
      <c r="F1344" s="221" t="s">
        <v>4687</v>
      </c>
      <c r="G1344" s="222">
        <v>3636020</v>
      </c>
      <c r="H1344" s="222">
        <v>0</v>
      </c>
      <c r="I1344" s="222">
        <f t="shared" si="41"/>
        <v>3636020</v>
      </c>
    </row>
    <row r="1345" spans="1:9" x14ac:dyDescent="0.2">
      <c r="A1345" s="221" t="s">
        <v>141</v>
      </c>
      <c r="B1345" s="225" t="s">
        <v>4148</v>
      </c>
      <c r="C1345" s="221">
        <f t="shared" si="40"/>
        <v>6</v>
      </c>
      <c r="D1345" s="221">
        <v>60603000</v>
      </c>
      <c r="F1345" s="221" t="s">
        <v>4688</v>
      </c>
      <c r="G1345" s="222">
        <v>5000</v>
      </c>
      <c r="H1345" s="222">
        <v>0</v>
      </c>
      <c r="I1345" s="222">
        <f t="shared" si="41"/>
        <v>5000</v>
      </c>
    </row>
    <row r="1346" spans="1:9" x14ac:dyDescent="0.2">
      <c r="A1346" s="221" t="s">
        <v>141</v>
      </c>
      <c r="B1346" s="225" t="s">
        <v>4156</v>
      </c>
      <c r="C1346" s="221">
        <f t="shared" ref="C1346:C1409" si="42">+LEN(B:B)</f>
        <v>6</v>
      </c>
      <c r="D1346" s="221">
        <v>60605000</v>
      </c>
      <c r="F1346" s="221" t="s">
        <v>4689</v>
      </c>
      <c r="G1346" s="222">
        <v>2917435.4</v>
      </c>
      <c r="H1346" s="222">
        <v>0</v>
      </c>
      <c r="I1346" s="222">
        <f t="shared" ref="I1346:I1409" si="43">+G:G-H:H</f>
        <v>2917435.4</v>
      </c>
    </row>
    <row r="1347" spans="1:9" x14ac:dyDescent="0.2">
      <c r="A1347" s="221" t="s">
        <v>141</v>
      </c>
      <c r="B1347" s="225" t="s">
        <v>4159</v>
      </c>
      <c r="C1347" s="221">
        <f t="shared" si="42"/>
        <v>6</v>
      </c>
      <c r="D1347" s="221">
        <v>60606000</v>
      </c>
      <c r="F1347" s="221" t="s">
        <v>4690</v>
      </c>
      <c r="G1347" s="222">
        <v>361370</v>
      </c>
      <c r="H1347" s="222">
        <v>0</v>
      </c>
      <c r="I1347" s="222">
        <f t="shared" si="43"/>
        <v>361370</v>
      </c>
    </row>
    <row r="1348" spans="1:9" x14ac:dyDescent="0.2">
      <c r="A1348" s="221" t="s">
        <v>141</v>
      </c>
      <c r="B1348" s="225" t="s">
        <v>4163</v>
      </c>
      <c r="C1348" s="221">
        <f t="shared" si="42"/>
        <v>6</v>
      </c>
      <c r="D1348" s="221">
        <v>60607000</v>
      </c>
      <c r="F1348" s="221" t="s">
        <v>1882</v>
      </c>
      <c r="G1348" s="222">
        <v>412600</v>
      </c>
      <c r="H1348" s="222">
        <v>0</v>
      </c>
      <c r="I1348" s="222">
        <f t="shared" si="43"/>
        <v>412600</v>
      </c>
    </row>
    <row r="1349" spans="1:9" x14ac:dyDescent="0.2">
      <c r="A1349" s="221" t="s">
        <v>141</v>
      </c>
      <c r="B1349" s="225" t="s">
        <v>4167</v>
      </c>
      <c r="C1349" s="221">
        <f t="shared" si="42"/>
        <v>6</v>
      </c>
      <c r="D1349" s="221">
        <v>60608000</v>
      </c>
      <c r="F1349" s="221" t="s">
        <v>4691</v>
      </c>
      <c r="G1349" s="222">
        <v>4338805</v>
      </c>
      <c r="H1349" s="222">
        <v>0</v>
      </c>
      <c r="I1349" s="222">
        <f t="shared" si="43"/>
        <v>4338805</v>
      </c>
    </row>
    <row r="1350" spans="1:9" x14ac:dyDescent="0.2">
      <c r="A1350" s="221" t="s">
        <v>141</v>
      </c>
      <c r="B1350" s="225" t="s">
        <v>4169</v>
      </c>
      <c r="C1350" s="221">
        <f t="shared" si="42"/>
        <v>6</v>
      </c>
      <c r="D1350" s="221">
        <v>60609000</v>
      </c>
      <c r="F1350" s="221" t="s">
        <v>4692</v>
      </c>
      <c r="G1350" s="222">
        <v>82990</v>
      </c>
      <c r="H1350" s="222">
        <v>0</v>
      </c>
      <c r="I1350" s="222">
        <f t="shared" si="43"/>
        <v>82990</v>
      </c>
    </row>
    <row r="1351" spans="1:9" x14ac:dyDescent="0.2">
      <c r="A1351" s="221" t="s">
        <v>141</v>
      </c>
      <c r="B1351" s="225" t="s">
        <v>4181</v>
      </c>
      <c r="C1351" s="221">
        <f t="shared" si="42"/>
        <v>6</v>
      </c>
      <c r="D1351" s="221">
        <v>60701000</v>
      </c>
      <c r="F1351" s="221" t="s">
        <v>4693</v>
      </c>
      <c r="G1351" s="222">
        <v>8154902612.4899998</v>
      </c>
      <c r="H1351" s="222">
        <v>0</v>
      </c>
      <c r="I1351" s="222">
        <f t="shared" si="43"/>
        <v>8154902612.4899998</v>
      </c>
    </row>
    <row r="1352" spans="1:9" x14ac:dyDescent="0.2">
      <c r="A1352" s="221" t="s">
        <v>141</v>
      </c>
      <c r="B1352" s="225" t="s">
        <v>4199</v>
      </c>
      <c r="C1352" s="221">
        <f t="shared" si="42"/>
        <v>6</v>
      </c>
      <c r="D1352" s="221">
        <v>60807000</v>
      </c>
      <c r="F1352" s="221" t="s">
        <v>2696</v>
      </c>
      <c r="G1352" s="222">
        <v>200473525</v>
      </c>
      <c r="H1352" s="222">
        <v>0</v>
      </c>
      <c r="I1352" s="222">
        <f t="shared" si="43"/>
        <v>200473525</v>
      </c>
    </row>
    <row r="1353" spans="1:9" x14ac:dyDescent="0.2">
      <c r="A1353" s="221" t="s">
        <v>141</v>
      </c>
      <c r="B1353" s="225" t="s">
        <v>4218</v>
      </c>
      <c r="C1353" s="221">
        <f t="shared" si="42"/>
        <v>6</v>
      </c>
      <c r="D1353" s="221">
        <v>60940000</v>
      </c>
      <c r="F1353" s="221" t="s">
        <v>4694</v>
      </c>
      <c r="G1353" s="222">
        <v>0</v>
      </c>
      <c r="H1353" s="222">
        <v>2337900</v>
      </c>
      <c r="I1353" s="222">
        <f t="shared" si="43"/>
        <v>-2337900</v>
      </c>
    </row>
    <row r="1354" spans="1:9" x14ac:dyDescent="0.2">
      <c r="A1354" s="221" t="s">
        <v>141</v>
      </c>
      <c r="B1354" s="225" t="s">
        <v>4228</v>
      </c>
      <c r="C1354" s="221">
        <f t="shared" si="42"/>
        <v>6</v>
      </c>
      <c r="D1354" s="221">
        <v>61301000</v>
      </c>
      <c r="F1354" s="221" t="s">
        <v>1884</v>
      </c>
      <c r="G1354" s="222">
        <v>30000000</v>
      </c>
      <c r="H1354" s="222">
        <v>0</v>
      </c>
      <c r="I1354" s="222">
        <f t="shared" si="43"/>
        <v>30000000</v>
      </c>
    </row>
    <row r="1355" spans="1:9" x14ac:dyDescent="0.2">
      <c r="A1355" s="221" t="s">
        <v>141</v>
      </c>
      <c r="B1355" s="225" t="s">
        <v>4234</v>
      </c>
      <c r="C1355" s="221">
        <f t="shared" si="42"/>
        <v>6</v>
      </c>
      <c r="D1355" s="221">
        <v>61302000</v>
      </c>
      <c r="F1355" s="221" t="s">
        <v>4695</v>
      </c>
      <c r="G1355" s="222">
        <v>27622103.960000001</v>
      </c>
      <c r="H1355" s="222">
        <v>0</v>
      </c>
      <c r="I1355" s="222">
        <f t="shared" si="43"/>
        <v>27622103.960000001</v>
      </c>
    </row>
    <row r="1356" spans="1:9" x14ac:dyDescent="0.2">
      <c r="A1356" s="221" t="s">
        <v>141</v>
      </c>
      <c r="B1356" s="225" t="s">
        <v>4238</v>
      </c>
      <c r="C1356" s="221">
        <f t="shared" si="42"/>
        <v>6</v>
      </c>
      <c r="D1356" s="221">
        <v>61303000</v>
      </c>
      <c r="F1356" s="221" t="s">
        <v>2729</v>
      </c>
      <c r="G1356" s="222">
        <v>50000</v>
      </c>
      <c r="H1356" s="222">
        <v>0</v>
      </c>
      <c r="I1356" s="222">
        <f t="shared" si="43"/>
        <v>50000</v>
      </c>
    </row>
    <row r="1357" spans="1:9" x14ac:dyDescent="0.2">
      <c r="A1357" s="221" t="s">
        <v>141</v>
      </c>
      <c r="B1357" s="225" t="s">
        <v>4247</v>
      </c>
      <c r="C1357" s="221">
        <f t="shared" si="42"/>
        <v>6</v>
      </c>
      <c r="D1357" s="221">
        <v>61501000</v>
      </c>
      <c r="F1357" s="221" t="s">
        <v>4696</v>
      </c>
      <c r="G1357" s="222">
        <v>93000</v>
      </c>
      <c r="H1357" s="222">
        <v>0</v>
      </c>
      <c r="I1357" s="222">
        <f t="shared" si="43"/>
        <v>93000</v>
      </c>
    </row>
    <row r="1358" spans="1:9" x14ac:dyDescent="0.2">
      <c r="A1358" s="221" t="s">
        <v>141</v>
      </c>
      <c r="B1358" s="225" t="s">
        <v>4697</v>
      </c>
      <c r="C1358" s="221">
        <f t="shared" si="42"/>
        <v>6</v>
      </c>
      <c r="D1358" s="221">
        <v>61502000</v>
      </c>
      <c r="F1358" s="221" t="s">
        <v>180</v>
      </c>
      <c r="G1358" s="222">
        <v>14000</v>
      </c>
      <c r="H1358" s="222">
        <v>0</v>
      </c>
      <c r="I1358" s="222">
        <f t="shared" si="43"/>
        <v>14000</v>
      </c>
    </row>
    <row r="1359" spans="1:9" x14ac:dyDescent="0.2">
      <c r="A1359" s="221" t="s">
        <v>141</v>
      </c>
      <c r="B1359" s="225" t="s">
        <v>4250</v>
      </c>
      <c r="C1359" s="221">
        <f t="shared" si="42"/>
        <v>6</v>
      </c>
      <c r="D1359" s="221">
        <v>61503000</v>
      </c>
      <c r="F1359" s="221" t="s">
        <v>1892</v>
      </c>
      <c r="G1359" s="222">
        <v>1249759.53</v>
      </c>
      <c r="H1359" s="222">
        <v>0</v>
      </c>
      <c r="I1359" s="222">
        <f t="shared" si="43"/>
        <v>1249759.53</v>
      </c>
    </row>
    <row r="1360" spans="1:9" x14ac:dyDescent="0.2">
      <c r="A1360" s="221" t="s">
        <v>141</v>
      </c>
      <c r="B1360" s="225" t="s">
        <v>4254</v>
      </c>
      <c r="C1360" s="221">
        <f t="shared" si="42"/>
        <v>6</v>
      </c>
      <c r="D1360" s="221">
        <v>61504000</v>
      </c>
      <c r="F1360" s="221" t="s">
        <v>2697</v>
      </c>
      <c r="G1360" s="222">
        <v>20000</v>
      </c>
      <c r="H1360" s="222">
        <v>0</v>
      </c>
      <c r="I1360" s="222">
        <f t="shared" si="43"/>
        <v>20000</v>
      </c>
    </row>
    <row r="1361" spans="1:9" x14ac:dyDescent="0.2">
      <c r="A1361" s="221" t="s">
        <v>141</v>
      </c>
      <c r="B1361" s="225" t="s">
        <v>4261</v>
      </c>
      <c r="C1361" s="221">
        <f t="shared" si="42"/>
        <v>6</v>
      </c>
      <c r="D1361" s="221">
        <v>61601000</v>
      </c>
      <c r="F1361" s="221" t="s">
        <v>1894</v>
      </c>
      <c r="G1361" s="222">
        <v>14115.99</v>
      </c>
      <c r="H1361" s="222">
        <v>0</v>
      </c>
      <c r="I1361" s="222">
        <f t="shared" si="43"/>
        <v>14115.99</v>
      </c>
    </row>
    <row r="1362" spans="1:9" x14ac:dyDescent="0.2">
      <c r="A1362" s="221" t="s">
        <v>141</v>
      </c>
      <c r="B1362" s="225" t="s">
        <v>4263</v>
      </c>
      <c r="C1362" s="221">
        <f t="shared" si="42"/>
        <v>6</v>
      </c>
      <c r="D1362" s="221">
        <v>61602000</v>
      </c>
      <c r="F1362" s="221" t="s">
        <v>1895</v>
      </c>
      <c r="G1362" s="222">
        <v>3466411.51</v>
      </c>
      <c r="H1362" s="222">
        <v>0</v>
      </c>
      <c r="I1362" s="222">
        <f t="shared" si="43"/>
        <v>3466411.51</v>
      </c>
    </row>
    <row r="1363" spans="1:9" x14ac:dyDescent="0.2">
      <c r="A1363" s="221" t="s">
        <v>141</v>
      </c>
      <c r="B1363" s="225" t="s">
        <v>4276</v>
      </c>
      <c r="C1363" s="221">
        <f t="shared" si="42"/>
        <v>6</v>
      </c>
      <c r="D1363" s="221">
        <v>61801000</v>
      </c>
      <c r="F1363" s="221" t="s">
        <v>1898</v>
      </c>
      <c r="G1363" s="222">
        <v>143900</v>
      </c>
      <c r="H1363" s="222">
        <v>0</v>
      </c>
      <c r="I1363" s="222">
        <f t="shared" si="43"/>
        <v>143900</v>
      </c>
    </row>
    <row r="1364" spans="1:9" x14ac:dyDescent="0.2">
      <c r="A1364" s="221" t="s">
        <v>141</v>
      </c>
      <c r="B1364" s="225" t="s">
        <v>4281</v>
      </c>
      <c r="C1364" s="221">
        <f t="shared" si="42"/>
        <v>6</v>
      </c>
      <c r="D1364" s="221">
        <v>62100000</v>
      </c>
      <c r="F1364" s="221" t="s">
        <v>4698</v>
      </c>
      <c r="G1364" s="222">
        <v>230874013.12</v>
      </c>
      <c r="H1364" s="222">
        <v>0</v>
      </c>
      <c r="I1364" s="222">
        <f t="shared" si="43"/>
        <v>230874013.12</v>
      </c>
    </row>
    <row r="1365" spans="1:9" x14ac:dyDescent="0.2">
      <c r="A1365" s="221" t="s">
        <v>141</v>
      </c>
      <c r="B1365" s="225" t="s">
        <v>4283</v>
      </c>
      <c r="C1365" s="221">
        <f t="shared" si="42"/>
        <v>6</v>
      </c>
      <c r="D1365" s="221">
        <v>62101000</v>
      </c>
      <c r="F1365" s="221" t="s">
        <v>4699</v>
      </c>
      <c r="G1365" s="222">
        <v>4176000</v>
      </c>
      <c r="H1365" s="222">
        <v>0</v>
      </c>
      <c r="I1365" s="222">
        <f t="shared" si="43"/>
        <v>4176000</v>
      </c>
    </row>
    <row r="1366" spans="1:9" x14ac:dyDescent="0.2">
      <c r="A1366" s="221" t="s">
        <v>141</v>
      </c>
      <c r="B1366" s="225" t="s">
        <v>4296</v>
      </c>
      <c r="C1366" s="221">
        <f t="shared" si="42"/>
        <v>6</v>
      </c>
      <c r="D1366" s="221">
        <v>62103000</v>
      </c>
      <c r="F1366" s="221" t="s">
        <v>188</v>
      </c>
      <c r="G1366" s="222">
        <v>13738521</v>
      </c>
      <c r="H1366" s="222">
        <v>0</v>
      </c>
      <c r="I1366" s="222">
        <f t="shared" si="43"/>
        <v>13738521</v>
      </c>
    </row>
    <row r="1367" spans="1:9" x14ac:dyDescent="0.2">
      <c r="A1367" s="221" t="s">
        <v>141</v>
      </c>
      <c r="B1367" s="225" t="s">
        <v>4306</v>
      </c>
      <c r="C1367" s="221">
        <f t="shared" si="42"/>
        <v>6</v>
      </c>
      <c r="D1367" s="221">
        <v>62201000</v>
      </c>
      <c r="F1367" s="221" t="s">
        <v>2699</v>
      </c>
      <c r="G1367" s="222">
        <v>1752000</v>
      </c>
      <c r="H1367" s="222">
        <v>0</v>
      </c>
      <c r="I1367" s="222">
        <f t="shared" si="43"/>
        <v>1752000</v>
      </c>
    </row>
    <row r="1368" spans="1:9" x14ac:dyDescent="0.2">
      <c r="A1368" s="221" t="s">
        <v>141</v>
      </c>
      <c r="B1368" s="225" t="s">
        <v>4308</v>
      </c>
      <c r="C1368" s="221">
        <f t="shared" si="42"/>
        <v>6</v>
      </c>
      <c r="D1368" s="221">
        <v>62202000</v>
      </c>
      <c r="F1368" s="221" t="s">
        <v>1901</v>
      </c>
      <c r="G1368" s="222">
        <v>31541800</v>
      </c>
      <c r="H1368" s="222">
        <v>0</v>
      </c>
      <c r="I1368" s="222">
        <f t="shared" si="43"/>
        <v>31541800</v>
      </c>
    </row>
    <row r="1369" spans="1:9" x14ac:dyDescent="0.2">
      <c r="A1369" s="221" t="s">
        <v>141</v>
      </c>
      <c r="B1369" s="225" t="s">
        <v>4320</v>
      </c>
      <c r="C1369" s="221">
        <f t="shared" si="42"/>
        <v>6</v>
      </c>
      <c r="D1369" s="221">
        <v>62260000</v>
      </c>
      <c r="F1369" s="221" t="s">
        <v>1900</v>
      </c>
      <c r="G1369" s="222">
        <v>3600000</v>
      </c>
      <c r="H1369" s="222">
        <v>0</v>
      </c>
      <c r="I1369" s="222">
        <f t="shared" si="43"/>
        <v>3600000</v>
      </c>
    </row>
    <row r="1370" spans="1:9" x14ac:dyDescent="0.2">
      <c r="A1370" s="221" t="s">
        <v>141</v>
      </c>
      <c r="B1370" s="225" t="s">
        <v>4325</v>
      </c>
      <c r="C1370" s="221">
        <f t="shared" si="42"/>
        <v>6</v>
      </c>
      <c r="D1370" s="221">
        <v>62301000</v>
      </c>
      <c r="F1370" s="221" t="s">
        <v>191</v>
      </c>
      <c r="G1370" s="222">
        <v>0</v>
      </c>
      <c r="H1370" s="222">
        <v>440000</v>
      </c>
      <c r="I1370" s="222">
        <f t="shared" si="43"/>
        <v>-440000</v>
      </c>
    </row>
    <row r="1371" spans="1:9" x14ac:dyDescent="0.2">
      <c r="A1371" s="221" t="s">
        <v>141</v>
      </c>
      <c r="B1371" s="225" t="s">
        <v>4326</v>
      </c>
      <c r="C1371" s="221">
        <f t="shared" si="42"/>
        <v>6</v>
      </c>
      <c r="D1371" s="221">
        <v>62302000</v>
      </c>
      <c r="F1371" s="221" t="s">
        <v>1904</v>
      </c>
      <c r="G1371" s="222">
        <v>4510800</v>
      </c>
      <c r="H1371" s="222">
        <v>0</v>
      </c>
      <c r="I1371" s="222">
        <f t="shared" si="43"/>
        <v>4510800</v>
      </c>
    </row>
    <row r="1372" spans="1:9" x14ac:dyDescent="0.2">
      <c r="A1372" s="221" t="s">
        <v>141</v>
      </c>
      <c r="B1372" s="225" t="s">
        <v>4331</v>
      </c>
      <c r="C1372" s="221">
        <f t="shared" si="42"/>
        <v>6</v>
      </c>
      <c r="D1372" s="221">
        <v>62303000</v>
      </c>
      <c r="F1372" s="221" t="s">
        <v>1905</v>
      </c>
      <c r="G1372" s="222">
        <v>400000</v>
      </c>
      <c r="H1372" s="222">
        <v>0</v>
      </c>
      <c r="I1372" s="222">
        <f t="shared" si="43"/>
        <v>400000</v>
      </c>
    </row>
    <row r="1373" spans="1:9" x14ac:dyDescent="0.2">
      <c r="A1373" s="221" t="s">
        <v>141</v>
      </c>
      <c r="B1373" s="225" t="s">
        <v>4343</v>
      </c>
      <c r="C1373" s="221">
        <f t="shared" si="42"/>
        <v>6</v>
      </c>
      <c r="D1373" s="221">
        <v>62500000</v>
      </c>
      <c r="F1373" s="221" t="s">
        <v>2440</v>
      </c>
      <c r="G1373" s="222">
        <v>1650000</v>
      </c>
      <c r="H1373" s="222">
        <v>0</v>
      </c>
      <c r="I1373" s="222">
        <f t="shared" si="43"/>
        <v>1650000</v>
      </c>
    </row>
    <row r="1374" spans="1:9" x14ac:dyDescent="0.2">
      <c r="A1374" s="221" t="s">
        <v>141</v>
      </c>
      <c r="B1374" s="225" t="s">
        <v>4344</v>
      </c>
      <c r="C1374" s="221">
        <f t="shared" si="42"/>
        <v>6</v>
      </c>
      <c r="D1374" s="221">
        <v>62501000</v>
      </c>
      <c r="F1374" s="221" t="s">
        <v>1908</v>
      </c>
      <c r="G1374" s="222">
        <v>30327900</v>
      </c>
      <c r="H1374" s="222">
        <v>0</v>
      </c>
      <c r="I1374" s="222">
        <f t="shared" si="43"/>
        <v>30327900</v>
      </c>
    </row>
    <row r="1375" spans="1:9" x14ac:dyDescent="0.2">
      <c r="A1375" s="221" t="s">
        <v>141</v>
      </c>
      <c r="B1375" s="225" t="s">
        <v>4355</v>
      </c>
      <c r="C1375" s="221">
        <f t="shared" si="42"/>
        <v>6</v>
      </c>
      <c r="D1375" s="221">
        <v>62506000</v>
      </c>
      <c r="F1375" s="221" t="s">
        <v>4700</v>
      </c>
      <c r="G1375" s="222">
        <v>589500</v>
      </c>
      <c r="H1375" s="222">
        <v>0</v>
      </c>
      <c r="I1375" s="222">
        <f t="shared" si="43"/>
        <v>589500</v>
      </c>
    </row>
    <row r="1376" spans="1:9" x14ac:dyDescent="0.2">
      <c r="A1376" s="221" t="s">
        <v>141</v>
      </c>
      <c r="B1376" s="225" t="s">
        <v>4357</v>
      </c>
      <c r="C1376" s="221">
        <f t="shared" si="42"/>
        <v>6</v>
      </c>
      <c r="D1376" s="221">
        <v>62507000</v>
      </c>
      <c r="F1376" s="221" t="s">
        <v>4701</v>
      </c>
      <c r="G1376" s="222">
        <v>1189500</v>
      </c>
      <c r="H1376" s="222">
        <v>0</v>
      </c>
      <c r="I1376" s="222">
        <f t="shared" si="43"/>
        <v>1189500</v>
      </c>
    </row>
    <row r="1377" spans="1:9" x14ac:dyDescent="0.2">
      <c r="A1377" s="221" t="s">
        <v>141</v>
      </c>
      <c r="B1377" s="225" t="s">
        <v>4362</v>
      </c>
      <c r="C1377" s="221">
        <f t="shared" si="42"/>
        <v>6</v>
      </c>
      <c r="D1377" s="221">
        <v>62602000</v>
      </c>
      <c r="F1377" s="221" t="s">
        <v>1915</v>
      </c>
      <c r="G1377" s="222">
        <v>715058.9</v>
      </c>
      <c r="H1377" s="222">
        <v>0</v>
      </c>
      <c r="I1377" s="222">
        <f t="shared" si="43"/>
        <v>715058.9</v>
      </c>
    </row>
    <row r="1378" spans="1:9" x14ac:dyDescent="0.2">
      <c r="A1378" s="221" t="s">
        <v>141</v>
      </c>
      <c r="B1378" s="221" t="s">
        <v>4366</v>
      </c>
      <c r="C1378" s="221">
        <f t="shared" si="42"/>
        <v>6</v>
      </c>
      <c r="D1378" s="221">
        <v>62604000</v>
      </c>
      <c r="F1378" s="221" t="s">
        <v>4702</v>
      </c>
      <c r="G1378" s="222">
        <v>105560</v>
      </c>
      <c r="H1378" s="222">
        <v>0</v>
      </c>
      <c r="I1378" s="222">
        <f t="shared" si="43"/>
        <v>105560</v>
      </c>
    </row>
    <row r="1379" spans="1:9" x14ac:dyDescent="0.2">
      <c r="A1379" s="221" t="s">
        <v>141</v>
      </c>
      <c r="B1379" s="221" t="s">
        <v>4372</v>
      </c>
      <c r="C1379" s="221">
        <f t="shared" si="42"/>
        <v>6</v>
      </c>
      <c r="D1379" s="221">
        <v>62607000</v>
      </c>
      <c r="F1379" s="221" t="s">
        <v>205</v>
      </c>
      <c r="G1379" s="222">
        <v>16200000</v>
      </c>
      <c r="H1379" s="222">
        <v>0</v>
      </c>
      <c r="I1379" s="222">
        <f t="shared" si="43"/>
        <v>16200000</v>
      </c>
    </row>
    <row r="1380" spans="1:9" x14ac:dyDescent="0.2">
      <c r="A1380" s="221" t="s">
        <v>141</v>
      </c>
      <c r="B1380" s="221" t="s">
        <v>4375</v>
      </c>
      <c r="C1380" s="221">
        <f t="shared" si="42"/>
        <v>6</v>
      </c>
      <c r="D1380" s="221">
        <v>62608000</v>
      </c>
      <c r="F1380" s="221" t="s">
        <v>4377</v>
      </c>
      <c r="G1380" s="222">
        <v>3600000</v>
      </c>
      <c r="H1380" s="222">
        <v>0</v>
      </c>
      <c r="I1380" s="222">
        <f t="shared" si="43"/>
        <v>3600000</v>
      </c>
    </row>
    <row r="1381" spans="1:9" x14ac:dyDescent="0.2">
      <c r="A1381" s="221" t="s">
        <v>141</v>
      </c>
      <c r="B1381" s="221" t="s">
        <v>4379</v>
      </c>
      <c r="C1381" s="221">
        <f t="shared" si="42"/>
        <v>6</v>
      </c>
      <c r="D1381" s="221">
        <v>62700000</v>
      </c>
      <c r="F1381" s="221" t="s">
        <v>1419</v>
      </c>
      <c r="G1381" s="222">
        <v>200000</v>
      </c>
      <c r="H1381" s="222">
        <v>0</v>
      </c>
      <c r="I1381" s="222">
        <f t="shared" si="43"/>
        <v>200000</v>
      </c>
    </row>
    <row r="1382" spans="1:9" x14ac:dyDescent="0.2">
      <c r="A1382" s="221" t="s">
        <v>141</v>
      </c>
      <c r="B1382" s="221" t="s">
        <v>4387</v>
      </c>
      <c r="C1382" s="221">
        <f t="shared" si="42"/>
        <v>6</v>
      </c>
      <c r="D1382" s="221">
        <v>62704000</v>
      </c>
      <c r="F1382" s="221" t="s">
        <v>4703</v>
      </c>
      <c r="G1382" s="222">
        <v>473600</v>
      </c>
      <c r="H1382" s="222">
        <v>0</v>
      </c>
      <c r="I1382" s="222">
        <f t="shared" si="43"/>
        <v>473600</v>
      </c>
    </row>
    <row r="1383" spans="1:9" x14ac:dyDescent="0.2">
      <c r="A1383" s="221" t="s">
        <v>141</v>
      </c>
      <c r="B1383" s="221" t="s">
        <v>4399</v>
      </c>
      <c r="C1383" s="221">
        <f t="shared" si="42"/>
        <v>6</v>
      </c>
      <c r="D1383" s="221">
        <v>62709000</v>
      </c>
      <c r="F1383" s="221" t="s">
        <v>4704</v>
      </c>
      <c r="G1383" s="222">
        <v>588353.23</v>
      </c>
      <c r="H1383" s="222">
        <v>0</v>
      </c>
      <c r="I1383" s="222">
        <f t="shared" si="43"/>
        <v>588353.23</v>
      </c>
    </row>
    <row r="1384" spans="1:9" x14ac:dyDescent="0.2">
      <c r="A1384" s="221" t="s">
        <v>141</v>
      </c>
      <c r="B1384" s="221" t="s">
        <v>4401</v>
      </c>
      <c r="C1384" s="221">
        <f t="shared" si="42"/>
        <v>6</v>
      </c>
      <c r="D1384" s="221">
        <v>62710000</v>
      </c>
      <c r="F1384" s="221" t="s">
        <v>4705</v>
      </c>
      <c r="G1384" s="222">
        <v>127500</v>
      </c>
      <c r="H1384" s="222">
        <v>0</v>
      </c>
      <c r="I1384" s="222">
        <f t="shared" si="43"/>
        <v>127500</v>
      </c>
    </row>
    <row r="1385" spans="1:9" x14ac:dyDescent="0.2">
      <c r="A1385" s="221" t="s">
        <v>141</v>
      </c>
      <c r="B1385" s="221" t="s">
        <v>4409</v>
      </c>
      <c r="C1385" s="221">
        <f t="shared" si="42"/>
        <v>6</v>
      </c>
      <c r="D1385" s="221">
        <v>63500000</v>
      </c>
      <c r="F1385" s="221" t="s">
        <v>4706</v>
      </c>
      <c r="G1385" s="222">
        <v>47000</v>
      </c>
      <c r="H1385" s="222">
        <v>0</v>
      </c>
      <c r="I1385" s="222">
        <f t="shared" si="43"/>
        <v>47000</v>
      </c>
    </row>
    <row r="1386" spans="1:9" x14ac:dyDescent="0.2">
      <c r="A1386" s="221" t="s">
        <v>141</v>
      </c>
      <c r="B1386" s="221" t="s">
        <v>4412</v>
      </c>
      <c r="C1386" s="221">
        <f t="shared" si="42"/>
        <v>6</v>
      </c>
      <c r="D1386" s="221">
        <v>63501000</v>
      </c>
      <c r="F1386" s="221" t="s">
        <v>4707</v>
      </c>
      <c r="G1386" s="222">
        <v>7000</v>
      </c>
      <c r="H1386" s="222">
        <v>0</v>
      </c>
      <c r="I1386" s="222">
        <f t="shared" si="43"/>
        <v>7000</v>
      </c>
    </row>
    <row r="1387" spans="1:9" x14ac:dyDescent="0.2">
      <c r="A1387" s="221" t="s">
        <v>141</v>
      </c>
      <c r="B1387" s="221" t="s">
        <v>4415</v>
      </c>
      <c r="C1387" s="221">
        <f t="shared" si="42"/>
        <v>6</v>
      </c>
      <c r="D1387" s="221">
        <v>63502000</v>
      </c>
      <c r="F1387" s="221" t="s">
        <v>4680</v>
      </c>
      <c r="G1387" s="222">
        <v>9914504</v>
      </c>
      <c r="H1387" s="222">
        <v>0</v>
      </c>
      <c r="I1387" s="222">
        <f t="shared" si="43"/>
        <v>9914504</v>
      </c>
    </row>
    <row r="1388" spans="1:9" x14ac:dyDescent="0.2">
      <c r="A1388" s="221" t="s">
        <v>141</v>
      </c>
      <c r="B1388" s="221" t="s">
        <v>4427</v>
      </c>
      <c r="C1388" s="221">
        <f t="shared" si="42"/>
        <v>6</v>
      </c>
      <c r="D1388" s="221">
        <v>63507000</v>
      </c>
      <c r="F1388" s="221" t="s">
        <v>1923</v>
      </c>
      <c r="G1388" s="222">
        <v>70172758.280000001</v>
      </c>
      <c r="H1388" s="222">
        <v>0</v>
      </c>
      <c r="I1388" s="222">
        <f t="shared" si="43"/>
        <v>70172758.280000001</v>
      </c>
    </row>
    <row r="1389" spans="1:9" x14ac:dyDescent="0.2">
      <c r="A1389" s="221" t="s">
        <v>141</v>
      </c>
      <c r="B1389" s="221" t="s">
        <v>4435</v>
      </c>
      <c r="C1389" s="221">
        <f t="shared" si="42"/>
        <v>6</v>
      </c>
      <c r="D1389" s="221">
        <v>64101000</v>
      </c>
      <c r="F1389" s="221" t="s">
        <v>4708</v>
      </c>
      <c r="G1389" s="222">
        <v>68830894.930000007</v>
      </c>
      <c r="H1389" s="222">
        <v>0</v>
      </c>
      <c r="I1389" s="222">
        <f t="shared" si="43"/>
        <v>68830894.930000007</v>
      </c>
    </row>
    <row r="1390" spans="1:9" x14ac:dyDescent="0.2">
      <c r="A1390" s="221" t="s">
        <v>141</v>
      </c>
      <c r="B1390" s="221" t="s">
        <v>4438</v>
      </c>
      <c r="C1390" s="221">
        <f t="shared" si="42"/>
        <v>6</v>
      </c>
      <c r="D1390" s="221">
        <v>64102000</v>
      </c>
      <c r="F1390" s="221" t="s">
        <v>4709</v>
      </c>
      <c r="G1390" s="222">
        <v>24129950.899999999</v>
      </c>
      <c r="H1390" s="222">
        <v>0</v>
      </c>
      <c r="I1390" s="222">
        <f t="shared" si="43"/>
        <v>24129950.899999999</v>
      </c>
    </row>
    <row r="1391" spans="1:9" x14ac:dyDescent="0.2">
      <c r="A1391" s="221" t="s">
        <v>141</v>
      </c>
      <c r="B1391" s="221" t="s">
        <v>4440</v>
      </c>
      <c r="C1391" s="221">
        <f t="shared" si="42"/>
        <v>6</v>
      </c>
      <c r="D1391" s="221">
        <v>64103000</v>
      </c>
      <c r="F1391" s="221" t="s">
        <v>2706</v>
      </c>
      <c r="G1391" s="222">
        <v>2120303.5</v>
      </c>
      <c r="H1391" s="222">
        <v>0</v>
      </c>
      <c r="I1391" s="222">
        <f t="shared" si="43"/>
        <v>2120303.5</v>
      </c>
    </row>
    <row r="1392" spans="1:9" x14ac:dyDescent="0.2">
      <c r="A1392" s="221" t="s">
        <v>141</v>
      </c>
      <c r="B1392" s="221" t="s">
        <v>4443</v>
      </c>
      <c r="C1392" s="221">
        <f t="shared" si="42"/>
        <v>6</v>
      </c>
      <c r="D1392" s="221">
        <v>64104000</v>
      </c>
      <c r="F1392" s="221" t="s">
        <v>4710</v>
      </c>
      <c r="G1392" s="222">
        <v>373692.41</v>
      </c>
      <c r="H1392" s="222">
        <v>0</v>
      </c>
      <c r="I1392" s="222">
        <f t="shared" si="43"/>
        <v>373692.41</v>
      </c>
    </row>
    <row r="1393" spans="1:9" x14ac:dyDescent="0.2">
      <c r="A1393" s="221" t="s">
        <v>141</v>
      </c>
      <c r="B1393" s="221" t="s">
        <v>4445</v>
      </c>
      <c r="C1393" s="221">
        <f t="shared" si="42"/>
        <v>6</v>
      </c>
      <c r="D1393" s="221">
        <v>64105000</v>
      </c>
      <c r="F1393" s="221" t="s">
        <v>1925</v>
      </c>
      <c r="G1393" s="222">
        <v>4441965.93</v>
      </c>
      <c r="H1393" s="222">
        <v>0</v>
      </c>
      <c r="I1393" s="222">
        <f t="shared" si="43"/>
        <v>4441965.93</v>
      </c>
    </row>
    <row r="1394" spans="1:9" x14ac:dyDescent="0.2">
      <c r="A1394" s="221" t="s">
        <v>141</v>
      </c>
      <c r="B1394" s="221" t="s">
        <v>4446</v>
      </c>
      <c r="C1394" s="221">
        <f t="shared" si="42"/>
        <v>6</v>
      </c>
      <c r="D1394" s="221">
        <v>64106000</v>
      </c>
      <c r="F1394" s="221" t="s">
        <v>4711</v>
      </c>
      <c r="G1394" s="222">
        <v>22277116.809999999</v>
      </c>
      <c r="H1394" s="222">
        <v>0</v>
      </c>
      <c r="I1394" s="222">
        <f t="shared" si="43"/>
        <v>22277116.809999999</v>
      </c>
    </row>
    <row r="1395" spans="1:9" x14ac:dyDescent="0.2">
      <c r="A1395" s="221" t="s">
        <v>141</v>
      </c>
      <c r="B1395" s="221" t="s">
        <v>4712</v>
      </c>
      <c r="C1395" s="221">
        <f t="shared" si="42"/>
        <v>6</v>
      </c>
      <c r="D1395" s="221">
        <v>64107000</v>
      </c>
      <c r="F1395" s="221" t="s">
        <v>4713</v>
      </c>
      <c r="G1395" s="222">
        <v>3165813.35</v>
      </c>
      <c r="H1395" s="222">
        <v>0</v>
      </c>
      <c r="I1395" s="222">
        <f t="shared" si="43"/>
        <v>3165813.35</v>
      </c>
    </row>
    <row r="1396" spans="1:9" x14ac:dyDescent="0.2">
      <c r="A1396" s="221" t="s">
        <v>141</v>
      </c>
      <c r="B1396" s="221" t="s">
        <v>4714</v>
      </c>
      <c r="C1396" s="221">
        <f t="shared" si="42"/>
        <v>6</v>
      </c>
      <c r="D1396" s="221">
        <v>64180000</v>
      </c>
      <c r="F1396" s="221" t="s">
        <v>4630</v>
      </c>
      <c r="G1396" s="222">
        <v>264000</v>
      </c>
      <c r="H1396" s="222">
        <v>0</v>
      </c>
      <c r="I1396" s="222">
        <f t="shared" si="43"/>
        <v>264000</v>
      </c>
    </row>
    <row r="1397" spans="1:9" x14ac:dyDescent="0.2">
      <c r="A1397" s="221" t="s">
        <v>141</v>
      </c>
      <c r="B1397" s="221" t="s">
        <v>4454</v>
      </c>
      <c r="C1397" s="221">
        <f t="shared" si="42"/>
        <v>6</v>
      </c>
      <c r="D1397" s="221">
        <v>64501000</v>
      </c>
      <c r="F1397" s="221" t="s">
        <v>483</v>
      </c>
      <c r="G1397" s="222">
        <v>10019193.25</v>
      </c>
      <c r="H1397" s="222">
        <v>0</v>
      </c>
      <c r="I1397" s="222">
        <f t="shared" si="43"/>
        <v>10019193.25</v>
      </c>
    </row>
    <row r="1398" spans="1:9" x14ac:dyDescent="0.2">
      <c r="A1398" s="221" t="s">
        <v>141</v>
      </c>
      <c r="B1398" s="221" t="s">
        <v>4457</v>
      </c>
      <c r="C1398" s="221">
        <f t="shared" si="42"/>
        <v>6</v>
      </c>
      <c r="D1398" s="221">
        <v>64502000</v>
      </c>
      <c r="F1398" s="221" t="s">
        <v>4460</v>
      </c>
      <c r="G1398" s="222">
        <v>3803535.79</v>
      </c>
      <c r="H1398" s="222">
        <v>0</v>
      </c>
      <c r="I1398" s="222">
        <f t="shared" si="43"/>
        <v>3803535.79</v>
      </c>
    </row>
    <row r="1399" spans="1:9" x14ac:dyDescent="0.2">
      <c r="A1399" s="221" t="s">
        <v>141</v>
      </c>
      <c r="B1399" s="221" t="s">
        <v>4463</v>
      </c>
      <c r="C1399" s="221">
        <f t="shared" si="42"/>
        <v>6</v>
      </c>
      <c r="D1399" s="221">
        <v>64504000</v>
      </c>
      <c r="F1399" s="221" t="s">
        <v>486</v>
      </c>
      <c r="G1399" s="222">
        <v>819708.25</v>
      </c>
      <c r="H1399" s="222">
        <v>0</v>
      </c>
      <c r="I1399" s="222">
        <f t="shared" si="43"/>
        <v>819708.25</v>
      </c>
    </row>
    <row r="1400" spans="1:9" x14ac:dyDescent="0.2">
      <c r="A1400" s="221" t="s">
        <v>141</v>
      </c>
      <c r="B1400" s="221" t="s">
        <v>4715</v>
      </c>
      <c r="C1400" s="221">
        <f t="shared" si="42"/>
        <v>6</v>
      </c>
      <c r="D1400" s="221">
        <v>64580000</v>
      </c>
      <c r="F1400" s="221" t="s">
        <v>4716</v>
      </c>
      <c r="G1400" s="222">
        <v>601504.54</v>
      </c>
      <c r="H1400" s="222">
        <v>0</v>
      </c>
      <c r="I1400" s="222">
        <f t="shared" si="43"/>
        <v>601504.54</v>
      </c>
    </row>
    <row r="1401" spans="1:9" x14ac:dyDescent="0.2">
      <c r="A1401" s="221" t="s">
        <v>141</v>
      </c>
      <c r="B1401" s="221" t="s">
        <v>4473</v>
      </c>
      <c r="C1401" s="221">
        <f t="shared" si="42"/>
        <v>6</v>
      </c>
      <c r="D1401" s="221">
        <v>64802000</v>
      </c>
      <c r="F1401" s="221" t="s">
        <v>4717</v>
      </c>
      <c r="G1401" s="222">
        <v>121400</v>
      </c>
      <c r="H1401" s="222">
        <v>0</v>
      </c>
      <c r="I1401" s="222">
        <f t="shared" si="43"/>
        <v>121400</v>
      </c>
    </row>
    <row r="1402" spans="1:9" x14ac:dyDescent="0.2">
      <c r="A1402" s="221" t="s">
        <v>141</v>
      </c>
      <c r="B1402" s="221" t="s">
        <v>4483</v>
      </c>
      <c r="C1402" s="221">
        <f t="shared" si="42"/>
        <v>6</v>
      </c>
      <c r="D1402" s="221">
        <v>65100000</v>
      </c>
      <c r="F1402" s="221" t="s">
        <v>1437</v>
      </c>
      <c r="G1402" s="222">
        <v>944625.67</v>
      </c>
      <c r="H1402" s="222">
        <v>0</v>
      </c>
      <c r="I1402" s="222">
        <f t="shared" si="43"/>
        <v>944625.67</v>
      </c>
    </row>
    <row r="1403" spans="1:9" x14ac:dyDescent="0.2">
      <c r="A1403" s="221" t="s">
        <v>141</v>
      </c>
      <c r="B1403" s="221" t="s">
        <v>4486</v>
      </c>
      <c r="C1403" s="221">
        <f t="shared" si="42"/>
        <v>6</v>
      </c>
      <c r="D1403" s="221">
        <v>65601000</v>
      </c>
      <c r="F1403" s="221" t="s">
        <v>4718</v>
      </c>
      <c r="G1403" s="222">
        <v>1512229</v>
      </c>
      <c r="H1403" s="222">
        <v>0</v>
      </c>
      <c r="I1403" s="222">
        <f t="shared" si="43"/>
        <v>1512229</v>
      </c>
    </row>
    <row r="1404" spans="1:9" x14ac:dyDescent="0.2">
      <c r="A1404" s="221" t="s">
        <v>141</v>
      </c>
      <c r="B1404" s="221" t="s">
        <v>4492</v>
      </c>
      <c r="C1404" s="221">
        <f t="shared" si="42"/>
        <v>6</v>
      </c>
      <c r="D1404" s="221">
        <v>65700000</v>
      </c>
      <c r="F1404" s="221" t="s">
        <v>1931</v>
      </c>
      <c r="G1404" s="222">
        <v>183896004.06</v>
      </c>
      <c r="H1404" s="222">
        <v>0</v>
      </c>
      <c r="I1404" s="222">
        <f t="shared" si="43"/>
        <v>183896004.06</v>
      </c>
    </row>
    <row r="1405" spans="1:9" x14ac:dyDescent="0.2">
      <c r="A1405" s="221" t="s">
        <v>141</v>
      </c>
      <c r="B1405" s="221" t="s">
        <v>4496</v>
      </c>
      <c r="C1405" s="221">
        <f t="shared" si="42"/>
        <v>6</v>
      </c>
      <c r="D1405" s="221">
        <v>65800000</v>
      </c>
      <c r="F1405" s="221" t="s">
        <v>1440</v>
      </c>
      <c r="G1405" s="222">
        <v>113135.67</v>
      </c>
      <c r="H1405" s="222">
        <v>0</v>
      </c>
      <c r="I1405" s="222">
        <f t="shared" si="43"/>
        <v>113135.67</v>
      </c>
    </row>
    <row r="1406" spans="1:9" x14ac:dyDescent="0.2">
      <c r="A1406" s="221" t="s">
        <v>141</v>
      </c>
      <c r="B1406" s="221" t="s">
        <v>4498</v>
      </c>
      <c r="C1406" s="221">
        <f t="shared" si="42"/>
        <v>6</v>
      </c>
      <c r="D1406" s="221">
        <v>65810000</v>
      </c>
      <c r="F1406" s="221" t="s">
        <v>1932</v>
      </c>
      <c r="G1406" s="222">
        <v>86500</v>
      </c>
      <c r="H1406" s="222">
        <v>0</v>
      </c>
      <c r="I1406" s="222">
        <f t="shared" si="43"/>
        <v>86500</v>
      </c>
    </row>
    <row r="1407" spans="1:9" x14ac:dyDescent="0.2">
      <c r="A1407" s="221" t="s">
        <v>141</v>
      </c>
      <c r="B1407" s="221" t="s">
        <v>4501</v>
      </c>
      <c r="C1407" s="221">
        <f t="shared" si="42"/>
        <v>6</v>
      </c>
      <c r="D1407" s="221">
        <v>66100000</v>
      </c>
      <c r="F1407" s="221" t="s">
        <v>4719</v>
      </c>
      <c r="G1407" s="222">
        <v>15000</v>
      </c>
      <c r="H1407" s="222">
        <v>0</v>
      </c>
      <c r="I1407" s="222">
        <f t="shared" si="43"/>
        <v>15000</v>
      </c>
    </row>
    <row r="1408" spans="1:9" x14ac:dyDescent="0.2">
      <c r="A1408" s="221" t="s">
        <v>141</v>
      </c>
      <c r="B1408" s="221" t="s">
        <v>4522</v>
      </c>
      <c r="C1408" s="221">
        <f t="shared" si="42"/>
        <v>6</v>
      </c>
      <c r="D1408" s="221">
        <v>68112000</v>
      </c>
      <c r="F1408" s="221" t="s">
        <v>4720</v>
      </c>
      <c r="G1408" s="222">
        <v>10904526.640000001</v>
      </c>
      <c r="H1408" s="222">
        <v>0</v>
      </c>
      <c r="I1408" s="222">
        <f t="shared" si="43"/>
        <v>10904526.640000001</v>
      </c>
    </row>
    <row r="1409" spans="1:9" x14ac:dyDescent="0.2">
      <c r="A1409" s="221" t="s">
        <v>141</v>
      </c>
      <c r="B1409" s="221" t="s">
        <v>4721</v>
      </c>
      <c r="C1409" s="221">
        <f t="shared" si="42"/>
        <v>6</v>
      </c>
      <c r="D1409" s="221">
        <v>68112000</v>
      </c>
      <c r="F1409" s="221" t="s">
        <v>2709</v>
      </c>
      <c r="G1409" s="222">
        <v>671251049.75999999</v>
      </c>
      <c r="H1409" s="222">
        <v>0</v>
      </c>
      <c r="I1409" s="222">
        <f t="shared" si="43"/>
        <v>671251049.75999999</v>
      </c>
    </row>
    <row r="1410" spans="1:9" x14ac:dyDescent="0.2">
      <c r="A1410" s="221" t="s">
        <v>141</v>
      </c>
      <c r="B1410" s="221" t="s">
        <v>4722</v>
      </c>
      <c r="C1410" s="221">
        <f t="shared" ref="C1410:C1473" si="44">+LEN(B:B)</f>
        <v>6</v>
      </c>
      <c r="D1410" s="221">
        <v>69500000</v>
      </c>
      <c r="G1410" s="222">
        <v>46567334.631099999</v>
      </c>
      <c r="H1410" s="222">
        <v>0</v>
      </c>
      <c r="I1410" s="222">
        <f t="shared" ref="I1410:I1473" si="45">+G:G-H:H</f>
        <v>46567334.631099999</v>
      </c>
    </row>
    <row r="1411" spans="1:9" x14ac:dyDescent="0.2">
      <c r="A1411" s="221" t="s">
        <v>141</v>
      </c>
      <c r="B1411" s="221" t="s">
        <v>4541</v>
      </c>
      <c r="C1411" s="221">
        <f t="shared" si="44"/>
        <v>6</v>
      </c>
      <c r="D1411" s="221">
        <v>70700000</v>
      </c>
      <c r="F1411" s="221" t="s">
        <v>4723</v>
      </c>
      <c r="G1411" s="222">
        <v>0</v>
      </c>
      <c r="H1411" s="222">
        <v>9311432576.2199993</v>
      </c>
      <c r="I1411" s="222">
        <f t="shared" si="45"/>
        <v>-9311432576.2199993</v>
      </c>
    </row>
    <row r="1412" spans="1:9" x14ac:dyDescent="0.2">
      <c r="A1412" s="221" t="s">
        <v>141</v>
      </c>
      <c r="B1412" s="221" t="s">
        <v>4564</v>
      </c>
      <c r="C1412" s="221">
        <f t="shared" si="44"/>
        <v>6</v>
      </c>
      <c r="D1412" s="221">
        <v>75800000</v>
      </c>
      <c r="F1412" s="221" t="s">
        <v>1451</v>
      </c>
      <c r="G1412" s="222">
        <v>0</v>
      </c>
      <c r="H1412" s="222">
        <v>1776916.98</v>
      </c>
      <c r="I1412" s="222">
        <f t="shared" si="45"/>
        <v>-1776916.98</v>
      </c>
    </row>
    <row r="1413" spans="1:9" x14ac:dyDescent="0.2">
      <c r="A1413" s="221" t="s">
        <v>141</v>
      </c>
      <c r="B1413" s="221" t="s">
        <v>4573</v>
      </c>
      <c r="C1413" s="221">
        <f t="shared" si="44"/>
        <v>6</v>
      </c>
      <c r="D1413" s="221">
        <v>76500000</v>
      </c>
      <c r="F1413" s="221" t="s">
        <v>4724</v>
      </c>
      <c r="G1413" s="222">
        <v>0</v>
      </c>
      <c r="H1413" s="222">
        <v>5256306.7</v>
      </c>
      <c r="I1413" s="222">
        <f t="shared" si="45"/>
        <v>-5256306.7</v>
      </c>
    </row>
    <row r="1414" spans="1:9" x14ac:dyDescent="0.2">
      <c r="A1414" s="221" t="s">
        <v>142</v>
      </c>
      <c r="B1414" s="225" t="s">
        <v>3360</v>
      </c>
      <c r="C1414" s="221">
        <f t="shared" si="44"/>
        <v>6</v>
      </c>
      <c r="D1414" s="221">
        <v>10100000</v>
      </c>
      <c r="F1414" s="221" t="s">
        <v>43</v>
      </c>
      <c r="H1414" s="222">
        <v>2000000</v>
      </c>
      <c r="I1414" s="222">
        <f t="shared" si="45"/>
        <v>-2000000</v>
      </c>
    </row>
    <row r="1415" spans="1:9" x14ac:dyDescent="0.2">
      <c r="A1415" s="221" t="s">
        <v>142</v>
      </c>
      <c r="B1415" s="225" t="s">
        <v>3368</v>
      </c>
      <c r="C1415" s="221">
        <f t="shared" si="44"/>
        <v>6</v>
      </c>
      <c r="D1415" s="221">
        <v>11000000</v>
      </c>
      <c r="F1415" s="221" t="s">
        <v>1126</v>
      </c>
      <c r="G1415" s="222">
        <v>641800</v>
      </c>
      <c r="I1415" s="222">
        <f t="shared" si="45"/>
        <v>641800</v>
      </c>
    </row>
    <row r="1416" spans="1:9" x14ac:dyDescent="0.2">
      <c r="A1416" s="221" t="s">
        <v>142</v>
      </c>
      <c r="B1416" s="225" t="s">
        <v>3373</v>
      </c>
      <c r="C1416" s="221">
        <f t="shared" si="44"/>
        <v>6</v>
      </c>
      <c r="D1416" s="221">
        <v>12000000</v>
      </c>
      <c r="F1416" s="221" t="s">
        <v>1384</v>
      </c>
      <c r="H1416" s="222">
        <v>43102085.030000001</v>
      </c>
      <c r="I1416" s="222">
        <f t="shared" si="45"/>
        <v>-43102085.030000001</v>
      </c>
    </row>
    <row r="1417" spans="1:9" x14ac:dyDescent="0.2">
      <c r="A1417" s="221" t="s">
        <v>142</v>
      </c>
      <c r="B1417" s="225" t="s">
        <v>3378</v>
      </c>
      <c r="C1417" s="221">
        <f t="shared" si="44"/>
        <v>6</v>
      </c>
      <c r="D1417" s="221">
        <v>12900000</v>
      </c>
      <c r="F1417" s="221" t="s">
        <v>1840</v>
      </c>
      <c r="G1417" s="222">
        <v>204083599.80000001</v>
      </c>
      <c r="I1417" s="222">
        <f t="shared" si="45"/>
        <v>204083599.80000001</v>
      </c>
    </row>
    <row r="1418" spans="1:9" x14ac:dyDescent="0.2">
      <c r="A1418" s="221" t="s">
        <v>142</v>
      </c>
      <c r="B1418" s="225" t="s">
        <v>3468</v>
      </c>
      <c r="C1418" s="221">
        <f t="shared" si="44"/>
        <v>6</v>
      </c>
      <c r="D1418" s="221">
        <v>21810000</v>
      </c>
      <c r="F1418" s="221" t="s">
        <v>4670</v>
      </c>
      <c r="G1418" s="222">
        <v>2569175</v>
      </c>
      <c r="I1418" s="222">
        <f t="shared" si="45"/>
        <v>2569175</v>
      </c>
    </row>
    <row r="1419" spans="1:9" x14ac:dyDescent="0.2">
      <c r="A1419" s="221" t="s">
        <v>142</v>
      </c>
      <c r="B1419" s="225" t="s">
        <v>3475</v>
      </c>
      <c r="C1419" s="221">
        <f t="shared" si="44"/>
        <v>6</v>
      </c>
      <c r="D1419" s="221">
        <v>21830000</v>
      </c>
      <c r="F1419" s="221" t="s">
        <v>4671</v>
      </c>
      <c r="G1419" s="222">
        <v>6502500</v>
      </c>
      <c r="I1419" s="222">
        <f t="shared" si="45"/>
        <v>6502500</v>
      </c>
    </row>
    <row r="1420" spans="1:9" x14ac:dyDescent="0.2">
      <c r="A1420" s="221" t="s">
        <v>142</v>
      </c>
      <c r="B1420" s="225" t="s">
        <v>3479</v>
      </c>
      <c r="C1420" s="221">
        <f t="shared" si="44"/>
        <v>6</v>
      </c>
      <c r="D1420" s="221">
        <v>21840000</v>
      </c>
      <c r="F1420" s="221" t="s">
        <v>1156</v>
      </c>
      <c r="G1420" s="222">
        <v>5091000</v>
      </c>
      <c r="I1420" s="222">
        <f t="shared" si="45"/>
        <v>5091000</v>
      </c>
    </row>
    <row r="1421" spans="1:9" x14ac:dyDescent="0.2">
      <c r="A1421" s="221" t="s">
        <v>142</v>
      </c>
      <c r="B1421" s="225" t="s">
        <v>3484</v>
      </c>
      <c r="C1421" s="221">
        <f t="shared" si="44"/>
        <v>6</v>
      </c>
      <c r="D1421" s="221">
        <v>21860000</v>
      </c>
      <c r="F1421" s="221" t="s">
        <v>4672</v>
      </c>
      <c r="G1421" s="222">
        <v>6051520</v>
      </c>
      <c r="I1421" s="222">
        <f t="shared" si="45"/>
        <v>6051520</v>
      </c>
    </row>
    <row r="1422" spans="1:9" x14ac:dyDescent="0.2">
      <c r="A1422" s="221" t="s">
        <v>142</v>
      </c>
      <c r="B1422" s="225" t="s">
        <v>3486</v>
      </c>
      <c r="C1422" s="221">
        <f t="shared" si="44"/>
        <v>6</v>
      </c>
      <c r="D1422" s="221">
        <v>21870000</v>
      </c>
      <c r="F1422" s="221" t="s">
        <v>4673</v>
      </c>
      <c r="G1422" s="222">
        <v>499302.12</v>
      </c>
      <c r="I1422" s="222">
        <f t="shared" si="45"/>
        <v>499302.12</v>
      </c>
    </row>
    <row r="1423" spans="1:9" x14ac:dyDescent="0.2">
      <c r="A1423" s="221" t="s">
        <v>142</v>
      </c>
      <c r="B1423" s="225" t="s">
        <v>3553</v>
      </c>
      <c r="C1423" s="221">
        <f t="shared" si="44"/>
        <v>6</v>
      </c>
      <c r="D1423" s="221">
        <v>28181000</v>
      </c>
      <c r="F1423" s="221" t="s">
        <v>4674</v>
      </c>
      <c r="H1423" s="222">
        <v>449981.88</v>
      </c>
      <c r="I1423" s="222">
        <f t="shared" si="45"/>
        <v>-449981.88</v>
      </c>
    </row>
    <row r="1424" spans="1:9" x14ac:dyDescent="0.2">
      <c r="A1424" s="221" t="s">
        <v>142</v>
      </c>
      <c r="B1424" s="225" t="s">
        <v>3561</v>
      </c>
      <c r="C1424" s="221">
        <f t="shared" si="44"/>
        <v>6</v>
      </c>
      <c r="D1424" s="221">
        <v>28183000</v>
      </c>
      <c r="F1424" s="221" t="s">
        <v>4675</v>
      </c>
      <c r="H1424" s="222">
        <v>3657656.25</v>
      </c>
      <c r="I1424" s="222">
        <f t="shared" si="45"/>
        <v>-3657656.25</v>
      </c>
    </row>
    <row r="1425" spans="1:9" x14ac:dyDescent="0.2">
      <c r="A1425" s="221" t="s">
        <v>142</v>
      </c>
      <c r="B1425" s="225" t="s">
        <v>3566</v>
      </c>
      <c r="C1425" s="221">
        <f t="shared" si="44"/>
        <v>6</v>
      </c>
      <c r="D1425" s="221">
        <v>28184000</v>
      </c>
      <c r="F1425" s="221" t="s">
        <v>4676</v>
      </c>
      <c r="H1425" s="222">
        <v>1654575</v>
      </c>
      <c r="I1425" s="222">
        <f t="shared" si="45"/>
        <v>-1654575</v>
      </c>
    </row>
    <row r="1426" spans="1:9" x14ac:dyDescent="0.2">
      <c r="A1426" s="221" t="s">
        <v>142</v>
      </c>
      <c r="B1426" s="225" t="s">
        <v>3570</v>
      </c>
      <c r="C1426" s="221">
        <f t="shared" si="44"/>
        <v>6</v>
      </c>
      <c r="D1426" s="221">
        <v>28186000</v>
      </c>
      <c r="F1426" s="221" t="s">
        <v>4677</v>
      </c>
      <c r="H1426" s="222">
        <v>3364007.91</v>
      </c>
      <c r="I1426" s="222">
        <f t="shared" si="45"/>
        <v>-3364007.91</v>
      </c>
    </row>
    <row r="1427" spans="1:9" x14ac:dyDescent="0.2">
      <c r="A1427" s="221" t="s">
        <v>142</v>
      </c>
      <c r="B1427" s="225" t="s">
        <v>3572</v>
      </c>
      <c r="C1427" s="221">
        <f t="shared" si="44"/>
        <v>6</v>
      </c>
      <c r="D1427" s="221">
        <v>28187000</v>
      </c>
      <c r="F1427" s="221" t="s">
        <v>4678</v>
      </c>
      <c r="H1427" s="222">
        <v>74895.320000000007</v>
      </c>
      <c r="I1427" s="222">
        <f t="shared" si="45"/>
        <v>-74895.320000000007</v>
      </c>
    </row>
    <row r="1428" spans="1:9" x14ac:dyDescent="0.2">
      <c r="A1428" s="221" t="s">
        <v>142</v>
      </c>
      <c r="B1428" s="225" t="s">
        <v>3587</v>
      </c>
      <c r="C1428" s="221">
        <f t="shared" si="44"/>
        <v>6</v>
      </c>
      <c r="D1428" s="221">
        <v>37000000</v>
      </c>
      <c r="F1428" s="221" t="s">
        <v>1198</v>
      </c>
      <c r="G1428" s="222">
        <v>733853829.32000005</v>
      </c>
      <c r="I1428" s="222">
        <f t="shared" si="45"/>
        <v>733853829.32000005</v>
      </c>
    </row>
    <row r="1429" spans="1:9" x14ac:dyDescent="0.2">
      <c r="A1429" s="221" t="s">
        <v>142</v>
      </c>
      <c r="B1429" s="225" t="s">
        <v>3589</v>
      </c>
      <c r="C1429" s="221">
        <f t="shared" si="44"/>
        <v>6</v>
      </c>
      <c r="D1429" s="221">
        <v>38000000</v>
      </c>
      <c r="F1429" s="221" t="s">
        <v>617</v>
      </c>
      <c r="I1429" s="222">
        <f t="shared" si="45"/>
        <v>0</v>
      </c>
    </row>
    <row r="1430" spans="1:9" x14ac:dyDescent="0.2">
      <c r="A1430" s="221" t="s">
        <v>142</v>
      </c>
      <c r="B1430" s="225" t="s">
        <v>3593</v>
      </c>
      <c r="C1430" s="221">
        <f t="shared" si="44"/>
        <v>6</v>
      </c>
      <c r="D1430" s="221">
        <v>40110000</v>
      </c>
      <c r="F1430" s="221" t="s">
        <v>1853</v>
      </c>
      <c r="H1430" s="222">
        <v>1908152237.8499999</v>
      </c>
      <c r="I1430" s="222">
        <f t="shared" si="45"/>
        <v>-1908152237.8499999</v>
      </c>
    </row>
    <row r="1431" spans="1:9" x14ac:dyDescent="0.2">
      <c r="A1431" s="221" t="s">
        <v>142</v>
      </c>
      <c r="B1431" s="225" t="s">
        <v>3609</v>
      </c>
      <c r="C1431" s="221">
        <f t="shared" si="44"/>
        <v>6</v>
      </c>
      <c r="D1431" s="221">
        <v>40340000</v>
      </c>
      <c r="F1431" s="221" t="s">
        <v>66</v>
      </c>
      <c r="I1431" s="222">
        <f t="shared" si="45"/>
        <v>0</v>
      </c>
    </row>
    <row r="1432" spans="1:9" x14ac:dyDescent="0.2">
      <c r="A1432" s="221" t="s">
        <v>142</v>
      </c>
      <c r="B1432" s="225" t="s">
        <v>3615</v>
      </c>
      <c r="C1432" s="221">
        <f t="shared" si="44"/>
        <v>6</v>
      </c>
      <c r="D1432" s="221">
        <v>40800000</v>
      </c>
      <c r="F1432" s="221" t="s">
        <v>3619</v>
      </c>
      <c r="H1432" s="222">
        <v>13499031.18</v>
      </c>
      <c r="I1432" s="222">
        <f t="shared" si="45"/>
        <v>-13499031.18</v>
      </c>
    </row>
    <row r="1433" spans="1:9" x14ac:dyDescent="0.2">
      <c r="A1433" s="221" t="s">
        <v>142</v>
      </c>
      <c r="B1433" s="225" t="s">
        <v>3622</v>
      </c>
      <c r="C1433" s="221">
        <f t="shared" si="44"/>
        <v>6</v>
      </c>
      <c r="D1433" s="221">
        <v>40810000</v>
      </c>
      <c r="F1433" s="221" t="s">
        <v>3623</v>
      </c>
      <c r="I1433" s="222">
        <f t="shared" si="45"/>
        <v>0</v>
      </c>
    </row>
    <row r="1434" spans="1:9" x14ac:dyDescent="0.2">
      <c r="A1434" s="221" t="s">
        <v>142</v>
      </c>
      <c r="B1434" s="225" t="s">
        <v>3633</v>
      </c>
      <c r="C1434" s="221">
        <f t="shared" si="44"/>
        <v>6</v>
      </c>
      <c r="D1434" s="221">
        <v>40980000</v>
      </c>
      <c r="F1434" s="221" t="s">
        <v>2715</v>
      </c>
      <c r="G1434" s="222">
        <v>147000</v>
      </c>
      <c r="I1434" s="222">
        <f t="shared" si="45"/>
        <v>147000</v>
      </c>
    </row>
    <row r="1435" spans="1:9" x14ac:dyDescent="0.2">
      <c r="A1435" s="221" t="s">
        <v>142</v>
      </c>
      <c r="B1435" s="225" t="s">
        <v>3634</v>
      </c>
      <c r="C1435" s="221">
        <f t="shared" si="44"/>
        <v>6</v>
      </c>
      <c r="D1435" s="221">
        <v>41100000</v>
      </c>
      <c r="F1435" s="221" t="s">
        <v>2672</v>
      </c>
      <c r="G1435" s="222">
        <v>382931643.52999997</v>
      </c>
      <c r="I1435" s="222">
        <f t="shared" si="45"/>
        <v>382931643.52999997</v>
      </c>
    </row>
    <row r="1436" spans="1:9" x14ac:dyDescent="0.2">
      <c r="A1436" s="221" t="s">
        <v>142</v>
      </c>
      <c r="B1436" s="225" t="s">
        <v>3652</v>
      </c>
      <c r="C1436" s="221">
        <f t="shared" si="44"/>
        <v>6</v>
      </c>
      <c r="D1436" s="221">
        <v>41800000</v>
      </c>
      <c r="F1436" s="221" t="s">
        <v>1860</v>
      </c>
      <c r="I1436" s="222">
        <f t="shared" si="45"/>
        <v>0</v>
      </c>
    </row>
    <row r="1437" spans="1:9" x14ac:dyDescent="0.2">
      <c r="A1437" s="221" t="s">
        <v>142</v>
      </c>
      <c r="B1437" s="225" t="s">
        <v>3658</v>
      </c>
      <c r="C1437" s="221">
        <f t="shared" si="44"/>
        <v>6</v>
      </c>
      <c r="D1437" s="221">
        <v>41910000</v>
      </c>
      <c r="F1437" s="221" t="s">
        <v>625</v>
      </c>
      <c r="H1437" s="222">
        <v>39881500</v>
      </c>
      <c r="I1437" s="222">
        <f t="shared" si="45"/>
        <v>-39881500</v>
      </c>
    </row>
    <row r="1438" spans="1:9" x14ac:dyDescent="0.2">
      <c r="A1438" s="221" t="s">
        <v>142</v>
      </c>
      <c r="B1438" s="225" t="s">
        <v>3663</v>
      </c>
      <c r="C1438" s="221">
        <f t="shared" si="44"/>
        <v>6</v>
      </c>
      <c r="D1438" s="221">
        <v>42110000</v>
      </c>
      <c r="F1438" s="221" t="s">
        <v>1225</v>
      </c>
      <c r="I1438" s="222">
        <f t="shared" si="45"/>
        <v>0</v>
      </c>
    </row>
    <row r="1439" spans="1:9" x14ac:dyDescent="0.2">
      <c r="A1439" s="221" t="s">
        <v>142</v>
      </c>
      <c r="B1439" s="225" t="s">
        <v>3680</v>
      </c>
      <c r="C1439" s="221">
        <f t="shared" si="44"/>
        <v>6</v>
      </c>
      <c r="D1439" s="221">
        <v>42800000</v>
      </c>
      <c r="F1439" s="221" t="s">
        <v>300</v>
      </c>
      <c r="H1439" s="222">
        <v>10961087.08</v>
      </c>
      <c r="I1439" s="222">
        <f t="shared" si="45"/>
        <v>-10961087.08</v>
      </c>
    </row>
    <row r="1440" spans="1:9" x14ac:dyDescent="0.2">
      <c r="A1440" s="221" t="s">
        <v>142</v>
      </c>
      <c r="B1440" s="225" t="s">
        <v>3686</v>
      </c>
      <c r="C1440" s="221">
        <f t="shared" si="44"/>
        <v>6</v>
      </c>
      <c r="D1440" s="221">
        <v>43100000</v>
      </c>
      <c r="F1440" s="221" t="s">
        <v>77</v>
      </c>
      <c r="H1440" s="222">
        <v>3232894.7</v>
      </c>
      <c r="I1440" s="222">
        <f t="shared" si="45"/>
        <v>-3232894.7</v>
      </c>
    </row>
    <row r="1441" spans="1:9" x14ac:dyDescent="0.2">
      <c r="A1441" s="221" t="s">
        <v>142</v>
      </c>
      <c r="B1441" s="225" t="s">
        <v>3688</v>
      </c>
      <c r="C1441" s="221">
        <f t="shared" si="44"/>
        <v>6</v>
      </c>
      <c r="D1441" s="221">
        <v>43110000</v>
      </c>
      <c r="F1441" s="221" t="s">
        <v>301</v>
      </c>
      <c r="H1441" s="222">
        <v>84000</v>
      </c>
      <c r="I1441" s="222">
        <f t="shared" si="45"/>
        <v>-84000</v>
      </c>
    </row>
    <row r="1442" spans="1:9" x14ac:dyDescent="0.2">
      <c r="A1442" s="221" t="s">
        <v>142</v>
      </c>
      <c r="B1442" s="225" t="s">
        <v>3692</v>
      </c>
      <c r="C1442" s="221">
        <f t="shared" si="44"/>
        <v>6</v>
      </c>
      <c r="D1442" s="221">
        <v>43200000</v>
      </c>
      <c r="F1442" s="221" t="s">
        <v>2718</v>
      </c>
      <c r="H1442" s="222">
        <v>4166502.79</v>
      </c>
      <c r="I1442" s="222">
        <f t="shared" si="45"/>
        <v>-4166502.79</v>
      </c>
    </row>
    <row r="1443" spans="1:9" x14ac:dyDescent="0.2">
      <c r="A1443" s="221" t="s">
        <v>142</v>
      </c>
      <c r="B1443" s="225" t="s">
        <v>4725</v>
      </c>
      <c r="C1443" s="221">
        <f t="shared" si="44"/>
        <v>6</v>
      </c>
      <c r="D1443" s="221">
        <v>43220000</v>
      </c>
      <c r="F1443" s="221" t="s">
        <v>79</v>
      </c>
      <c r="I1443" s="222">
        <f t="shared" si="45"/>
        <v>0</v>
      </c>
    </row>
    <row r="1444" spans="1:9" x14ac:dyDescent="0.2">
      <c r="A1444" s="221" t="s">
        <v>142</v>
      </c>
      <c r="B1444" s="225" t="s">
        <v>3699</v>
      </c>
      <c r="C1444" s="221">
        <f t="shared" si="44"/>
        <v>6</v>
      </c>
      <c r="D1444" s="221">
        <v>43300000</v>
      </c>
      <c r="F1444" s="221" t="s">
        <v>80</v>
      </c>
      <c r="H1444" s="222">
        <v>257841.33</v>
      </c>
      <c r="I1444" s="222">
        <f t="shared" si="45"/>
        <v>-257841.33</v>
      </c>
    </row>
    <row r="1445" spans="1:9" x14ac:dyDescent="0.2">
      <c r="A1445" s="221" t="s">
        <v>142</v>
      </c>
      <c r="B1445" s="225" t="s">
        <v>3702</v>
      </c>
      <c r="C1445" s="221">
        <f t="shared" si="44"/>
        <v>6</v>
      </c>
      <c r="D1445" s="221">
        <v>43400000</v>
      </c>
      <c r="F1445" s="221" t="s">
        <v>81</v>
      </c>
      <c r="H1445" s="222">
        <v>396000</v>
      </c>
      <c r="I1445" s="222">
        <f t="shared" si="45"/>
        <v>-396000</v>
      </c>
    </row>
    <row r="1446" spans="1:9" x14ac:dyDescent="0.2">
      <c r="A1446" s="221" t="s">
        <v>142</v>
      </c>
      <c r="B1446" s="225" t="s">
        <v>3707</v>
      </c>
      <c r="C1446" s="221">
        <f t="shared" si="44"/>
        <v>6</v>
      </c>
      <c r="D1446" s="221">
        <v>43800000</v>
      </c>
      <c r="F1446" s="221" t="s">
        <v>2675</v>
      </c>
      <c r="I1446" s="222">
        <f t="shared" si="45"/>
        <v>0</v>
      </c>
    </row>
    <row r="1447" spans="1:9" x14ac:dyDescent="0.2">
      <c r="A1447" s="221" t="s">
        <v>142</v>
      </c>
      <c r="B1447" s="225" t="s">
        <v>3709</v>
      </c>
      <c r="C1447" s="221">
        <f t="shared" si="44"/>
        <v>6</v>
      </c>
      <c r="D1447" s="221">
        <v>43800000</v>
      </c>
      <c r="F1447" s="221" t="s">
        <v>3710</v>
      </c>
      <c r="H1447" s="222">
        <v>860503.46</v>
      </c>
      <c r="I1447" s="222">
        <f t="shared" si="45"/>
        <v>-860503.46</v>
      </c>
    </row>
    <row r="1448" spans="1:9" x14ac:dyDescent="0.2">
      <c r="A1448" s="221" t="s">
        <v>142</v>
      </c>
      <c r="B1448" s="225" t="s">
        <v>3713</v>
      </c>
      <c r="C1448" s="221">
        <f t="shared" si="44"/>
        <v>6</v>
      </c>
      <c r="D1448" s="221">
        <v>44100000</v>
      </c>
      <c r="F1448" s="221" t="s">
        <v>82</v>
      </c>
      <c r="H1448" s="222">
        <v>1159720</v>
      </c>
      <c r="I1448" s="222">
        <f t="shared" si="45"/>
        <v>-1159720</v>
      </c>
    </row>
    <row r="1449" spans="1:9" x14ac:dyDescent="0.2">
      <c r="A1449" s="221" t="s">
        <v>142</v>
      </c>
      <c r="B1449" s="225" t="s">
        <v>3717</v>
      </c>
      <c r="C1449" s="221">
        <f t="shared" si="44"/>
        <v>6</v>
      </c>
      <c r="D1449" s="221">
        <v>44300000</v>
      </c>
      <c r="F1449" s="221" t="s">
        <v>305</v>
      </c>
      <c r="G1449" s="222">
        <v>15056535.189999999</v>
      </c>
      <c r="I1449" s="222">
        <f t="shared" si="45"/>
        <v>15056535.189999999</v>
      </c>
    </row>
    <row r="1450" spans="1:9" x14ac:dyDescent="0.2">
      <c r="A1450" s="221" t="s">
        <v>142</v>
      </c>
      <c r="B1450" s="225" t="s">
        <v>3725</v>
      </c>
      <c r="C1450" s="221">
        <f t="shared" si="44"/>
        <v>6</v>
      </c>
      <c r="D1450" s="221">
        <v>44400000</v>
      </c>
      <c r="F1450" s="221" t="s">
        <v>1863</v>
      </c>
      <c r="H1450" s="222">
        <v>27094085.947250001</v>
      </c>
      <c r="I1450" s="222">
        <f t="shared" si="45"/>
        <v>-27094085.947250001</v>
      </c>
    </row>
    <row r="1451" spans="1:9" x14ac:dyDescent="0.2">
      <c r="A1451" s="221" t="s">
        <v>142</v>
      </c>
      <c r="B1451" s="225" t="s">
        <v>3742</v>
      </c>
      <c r="C1451" s="221">
        <f t="shared" si="44"/>
        <v>6</v>
      </c>
      <c r="D1451" s="221">
        <v>44540000</v>
      </c>
      <c r="F1451" s="221" t="s">
        <v>638</v>
      </c>
      <c r="H1451" s="222">
        <v>607230.54</v>
      </c>
      <c r="I1451" s="222">
        <f t="shared" si="45"/>
        <v>-607230.54</v>
      </c>
    </row>
    <row r="1452" spans="1:9" x14ac:dyDescent="0.2">
      <c r="A1452" s="221" t="s">
        <v>142</v>
      </c>
      <c r="B1452" s="225" t="s">
        <v>3745</v>
      </c>
      <c r="C1452" s="221">
        <f t="shared" si="44"/>
        <v>6</v>
      </c>
      <c r="D1452" s="221">
        <v>44550000</v>
      </c>
      <c r="F1452" s="221" t="s">
        <v>88</v>
      </c>
      <c r="I1452" s="222">
        <f t="shared" si="45"/>
        <v>0</v>
      </c>
    </row>
    <row r="1453" spans="1:9" x14ac:dyDescent="0.2">
      <c r="A1453" s="221" t="s">
        <v>142</v>
      </c>
      <c r="B1453" s="225" t="s">
        <v>3751</v>
      </c>
      <c r="C1453" s="221">
        <f t="shared" si="44"/>
        <v>6</v>
      </c>
      <c r="D1453" s="221">
        <v>44561000</v>
      </c>
      <c r="F1453" s="221" t="s">
        <v>2008</v>
      </c>
      <c r="I1453" s="222">
        <f t="shared" si="45"/>
        <v>0</v>
      </c>
    </row>
    <row r="1454" spans="1:9" x14ac:dyDescent="0.2">
      <c r="A1454" s="221" t="s">
        <v>142</v>
      </c>
      <c r="B1454" s="225" t="s">
        <v>3753</v>
      </c>
      <c r="C1454" s="221">
        <f t="shared" si="44"/>
        <v>6</v>
      </c>
      <c r="D1454" s="221">
        <v>44562000</v>
      </c>
      <c r="F1454" s="221" t="s">
        <v>1240</v>
      </c>
      <c r="I1454" s="222">
        <f t="shared" si="45"/>
        <v>0</v>
      </c>
    </row>
    <row r="1455" spans="1:9" x14ac:dyDescent="0.2">
      <c r="A1455" s="221" t="s">
        <v>142</v>
      </c>
      <c r="B1455" s="225" t="s">
        <v>3758</v>
      </c>
      <c r="C1455" s="221">
        <f t="shared" si="44"/>
        <v>6</v>
      </c>
      <c r="D1455" s="221">
        <v>44564000</v>
      </c>
      <c r="F1455" s="221" t="s">
        <v>91</v>
      </c>
      <c r="G1455" s="222">
        <v>23983981.010000002</v>
      </c>
      <c r="I1455" s="222">
        <f t="shared" si="45"/>
        <v>23983981.010000002</v>
      </c>
    </row>
    <row r="1456" spans="1:9" x14ac:dyDescent="0.2">
      <c r="A1456" s="221" t="s">
        <v>142</v>
      </c>
      <c r="B1456" s="225" t="s">
        <v>3760</v>
      </c>
      <c r="C1456" s="221">
        <f t="shared" si="44"/>
        <v>6</v>
      </c>
      <c r="D1456" s="221">
        <v>44565000</v>
      </c>
      <c r="F1456" s="221" t="s">
        <v>89</v>
      </c>
      <c r="I1456" s="222">
        <f t="shared" si="45"/>
        <v>0</v>
      </c>
    </row>
    <row r="1457" spans="1:9" x14ac:dyDescent="0.2">
      <c r="A1457" s="221" t="s">
        <v>142</v>
      </c>
      <c r="B1457" s="225" t="s">
        <v>3766</v>
      </c>
      <c r="C1457" s="221">
        <f t="shared" si="44"/>
        <v>6</v>
      </c>
      <c r="D1457" s="221">
        <v>44570000</v>
      </c>
      <c r="F1457" s="221" t="s">
        <v>94</v>
      </c>
      <c r="I1457" s="222">
        <f t="shared" si="45"/>
        <v>0</v>
      </c>
    </row>
    <row r="1458" spans="1:9" x14ac:dyDescent="0.2">
      <c r="A1458" s="221" t="s">
        <v>142</v>
      </c>
      <c r="B1458" s="225" t="s">
        <v>3785</v>
      </c>
      <c r="C1458" s="221">
        <f t="shared" si="44"/>
        <v>6</v>
      </c>
      <c r="D1458" s="221">
        <v>44583000</v>
      </c>
      <c r="F1458" s="221" t="s">
        <v>312</v>
      </c>
      <c r="G1458" s="222">
        <v>952368</v>
      </c>
      <c r="I1458" s="222">
        <f t="shared" si="45"/>
        <v>952368</v>
      </c>
    </row>
    <row r="1459" spans="1:9" x14ac:dyDescent="0.2">
      <c r="A1459" s="221" t="s">
        <v>142</v>
      </c>
      <c r="B1459" s="225" t="s">
        <v>3819</v>
      </c>
      <c r="C1459" s="221">
        <f t="shared" si="44"/>
        <v>6</v>
      </c>
      <c r="D1459" s="221">
        <v>46600000</v>
      </c>
      <c r="F1459" s="221" t="s">
        <v>9</v>
      </c>
      <c r="H1459" s="222">
        <v>37937874.520000003</v>
      </c>
      <c r="I1459" s="222">
        <f t="shared" si="45"/>
        <v>-37937874.520000003</v>
      </c>
    </row>
    <row r="1460" spans="1:9" x14ac:dyDescent="0.2">
      <c r="A1460" s="221" t="s">
        <v>142</v>
      </c>
      <c r="B1460" s="225" t="s">
        <v>3824</v>
      </c>
      <c r="C1460" s="221">
        <f t="shared" si="44"/>
        <v>6</v>
      </c>
      <c r="D1460" s="221">
        <v>46610000</v>
      </c>
      <c r="F1460" s="221" t="s">
        <v>2720</v>
      </c>
      <c r="G1460" s="222">
        <v>11399250.199999999</v>
      </c>
      <c r="I1460" s="222">
        <f t="shared" si="45"/>
        <v>11399250.199999999</v>
      </c>
    </row>
    <row r="1461" spans="1:9" x14ac:dyDescent="0.2">
      <c r="A1461" s="221" t="s">
        <v>142</v>
      </c>
      <c r="B1461" s="225" t="s">
        <v>3832</v>
      </c>
      <c r="C1461" s="221">
        <f t="shared" si="44"/>
        <v>6</v>
      </c>
      <c r="D1461" s="221">
        <v>46620000</v>
      </c>
      <c r="F1461" s="221" t="s">
        <v>5</v>
      </c>
      <c r="H1461" s="222">
        <v>16320</v>
      </c>
      <c r="I1461" s="222">
        <f t="shared" si="45"/>
        <v>-16320</v>
      </c>
    </row>
    <row r="1462" spans="1:9" x14ac:dyDescent="0.2">
      <c r="A1462" s="221" t="s">
        <v>142</v>
      </c>
      <c r="B1462" s="225" t="s">
        <v>3834</v>
      </c>
      <c r="C1462" s="221">
        <f t="shared" si="44"/>
        <v>6</v>
      </c>
      <c r="D1462" s="221">
        <v>46630000</v>
      </c>
      <c r="F1462" s="221" t="s">
        <v>17</v>
      </c>
      <c r="H1462" s="222">
        <v>844195.94</v>
      </c>
      <c r="I1462" s="222">
        <f t="shared" si="45"/>
        <v>-844195.94</v>
      </c>
    </row>
    <row r="1463" spans="1:9" x14ac:dyDescent="0.2">
      <c r="A1463" s="221" t="s">
        <v>142</v>
      </c>
      <c r="B1463" s="225" t="s">
        <v>3835</v>
      </c>
      <c r="C1463" s="221">
        <f t="shared" si="44"/>
        <v>6</v>
      </c>
      <c r="D1463" s="221">
        <v>46640000</v>
      </c>
      <c r="F1463" s="221" t="s">
        <v>3836</v>
      </c>
      <c r="H1463" s="222">
        <v>7225528.5800000001</v>
      </c>
      <c r="I1463" s="222">
        <f t="shared" si="45"/>
        <v>-7225528.5800000001</v>
      </c>
    </row>
    <row r="1464" spans="1:9" x14ac:dyDescent="0.2">
      <c r="A1464" s="221" t="s">
        <v>142</v>
      </c>
      <c r="B1464" s="225" t="s">
        <v>3839</v>
      </c>
      <c r="C1464" s="221">
        <f t="shared" si="44"/>
        <v>6</v>
      </c>
      <c r="D1464" s="221">
        <v>46700000</v>
      </c>
      <c r="F1464" s="221" t="s">
        <v>674</v>
      </c>
      <c r="G1464" s="222">
        <v>249400</v>
      </c>
      <c r="I1464" s="222">
        <f t="shared" si="45"/>
        <v>249400</v>
      </c>
    </row>
    <row r="1465" spans="1:9" x14ac:dyDescent="0.2">
      <c r="A1465" s="221" t="s">
        <v>142</v>
      </c>
      <c r="B1465" s="225" t="s">
        <v>4681</v>
      </c>
      <c r="C1465" s="221">
        <f t="shared" si="44"/>
        <v>6</v>
      </c>
      <c r="D1465" s="221">
        <v>46720900</v>
      </c>
      <c r="F1465" s="221" t="s">
        <v>4682</v>
      </c>
      <c r="G1465" s="222">
        <v>85000000</v>
      </c>
      <c r="I1465" s="222">
        <f t="shared" si="45"/>
        <v>85000000</v>
      </c>
    </row>
    <row r="1466" spans="1:9" x14ac:dyDescent="0.2">
      <c r="A1466" s="221" t="s">
        <v>142</v>
      </c>
      <c r="B1466" s="225" t="s">
        <v>3892</v>
      </c>
      <c r="C1466" s="221">
        <f t="shared" si="44"/>
        <v>6</v>
      </c>
      <c r="D1466" s="221">
        <v>46800000</v>
      </c>
      <c r="F1466" s="221" t="s">
        <v>2723</v>
      </c>
      <c r="I1466" s="222">
        <f t="shared" si="45"/>
        <v>0</v>
      </c>
    </row>
    <row r="1467" spans="1:9" x14ac:dyDescent="0.2">
      <c r="A1467" s="221" t="s">
        <v>142</v>
      </c>
      <c r="B1467" s="225" t="s">
        <v>3902</v>
      </c>
      <c r="C1467" s="221">
        <f t="shared" si="44"/>
        <v>6</v>
      </c>
      <c r="D1467" s="221">
        <v>47100000</v>
      </c>
      <c r="F1467" s="221" t="s">
        <v>157</v>
      </c>
      <c r="I1467" s="222">
        <f t="shared" si="45"/>
        <v>0</v>
      </c>
    </row>
    <row r="1468" spans="1:9" x14ac:dyDescent="0.2">
      <c r="A1468" s="221" t="s">
        <v>142</v>
      </c>
      <c r="B1468" s="225" t="s">
        <v>3907</v>
      </c>
      <c r="C1468" s="221">
        <f t="shared" si="44"/>
        <v>6</v>
      </c>
      <c r="D1468" s="221">
        <v>48600000</v>
      </c>
      <c r="F1468" s="221" t="s">
        <v>158</v>
      </c>
      <c r="G1468" s="222">
        <v>3877896.7</v>
      </c>
      <c r="I1468" s="222">
        <f t="shared" si="45"/>
        <v>3877896.7</v>
      </c>
    </row>
    <row r="1469" spans="1:9" x14ac:dyDescent="0.2">
      <c r="A1469" s="221" t="s">
        <v>142</v>
      </c>
      <c r="B1469" s="225" t="s">
        <v>3912</v>
      </c>
      <c r="C1469" s="221">
        <f t="shared" si="44"/>
        <v>6</v>
      </c>
      <c r="D1469" s="221">
        <v>49100000</v>
      </c>
      <c r="F1469" s="221" t="s">
        <v>1324</v>
      </c>
      <c r="H1469" s="222">
        <v>5422559.5</v>
      </c>
      <c r="I1469" s="222">
        <f t="shared" si="45"/>
        <v>-5422559.5</v>
      </c>
    </row>
    <row r="1470" spans="1:9" x14ac:dyDescent="0.2">
      <c r="A1470" s="221" t="s">
        <v>142</v>
      </c>
      <c r="B1470" s="225" t="s">
        <v>3914</v>
      </c>
      <c r="C1470" s="221">
        <f t="shared" si="44"/>
        <v>6</v>
      </c>
      <c r="D1470" s="221">
        <v>49600000</v>
      </c>
      <c r="F1470" s="221" t="s">
        <v>2687</v>
      </c>
      <c r="H1470" s="222">
        <v>11399250.199999999</v>
      </c>
      <c r="I1470" s="222">
        <f t="shared" si="45"/>
        <v>-11399250.199999999</v>
      </c>
    </row>
    <row r="1471" spans="1:9" x14ac:dyDescent="0.2">
      <c r="A1471" s="221" t="s">
        <v>142</v>
      </c>
      <c r="B1471" s="225" t="s">
        <v>3917</v>
      </c>
      <c r="C1471" s="221">
        <f t="shared" si="44"/>
        <v>6</v>
      </c>
      <c r="D1471" s="221">
        <v>51110000</v>
      </c>
      <c r="F1471" s="221" t="s">
        <v>4726</v>
      </c>
      <c r="G1471" s="222">
        <v>249765500</v>
      </c>
      <c r="I1471" s="222">
        <f t="shared" si="45"/>
        <v>249765500</v>
      </c>
    </row>
    <row r="1472" spans="1:9" x14ac:dyDescent="0.2">
      <c r="A1472" s="221" t="s">
        <v>142</v>
      </c>
      <c r="B1472" s="225" t="s">
        <v>3941</v>
      </c>
      <c r="C1472" s="221">
        <f t="shared" si="44"/>
        <v>6</v>
      </c>
      <c r="D1472" s="221">
        <v>51140000</v>
      </c>
      <c r="F1472" s="221" t="s">
        <v>1336</v>
      </c>
      <c r="I1472" s="222">
        <f t="shared" si="45"/>
        <v>0</v>
      </c>
    </row>
    <row r="1473" spans="1:9" x14ac:dyDescent="0.2">
      <c r="A1473" s="221" t="s">
        <v>142</v>
      </c>
      <c r="B1473" s="225" t="s">
        <v>3965</v>
      </c>
      <c r="C1473" s="221">
        <f t="shared" si="44"/>
        <v>6</v>
      </c>
      <c r="D1473" s="221">
        <v>51241000</v>
      </c>
      <c r="F1473" s="221" t="s">
        <v>4683</v>
      </c>
      <c r="H1473" s="222">
        <v>22425436.289999999</v>
      </c>
      <c r="I1473" s="222">
        <f t="shared" si="45"/>
        <v>-22425436.289999999</v>
      </c>
    </row>
    <row r="1474" spans="1:9" x14ac:dyDescent="0.2">
      <c r="A1474" s="221" t="s">
        <v>142</v>
      </c>
      <c r="B1474" s="225" t="s">
        <v>3966</v>
      </c>
      <c r="C1474" s="221">
        <f t="shared" ref="C1474:C1537" si="46">+LEN(B:B)</f>
        <v>6</v>
      </c>
      <c r="D1474" s="221">
        <v>51241100</v>
      </c>
      <c r="F1474" s="221" t="s">
        <v>2725</v>
      </c>
      <c r="G1474" s="222">
        <v>5485600</v>
      </c>
      <c r="I1474" s="222">
        <f t="shared" ref="I1474:I1537" si="47">+G:G-H:H</f>
        <v>5485600</v>
      </c>
    </row>
    <row r="1475" spans="1:9" x14ac:dyDescent="0.2">
      <c r="A1475" s="221" t="s">
        <v>142</v>
      </c>
      <c r="B1475" s="225" t="s">
        <v>3979</v>
      </c>
      <c r="C1475" s="221">
        <f t="shared" si="46"/>
        <v>6</v>
      </c>
      <c r="D1475" s="221">
        <v>51291000</v>
      </c>
      <c r="F1475" s="221" t="s">
        <v>4684</v>
      </c>
      <c r="G1475" s="222">
        <v>68457207</v>
      </c>
      <c r="I1475" s="222">
        <f t="shared" si="47"/>
        <v>68457207</v>
      </c>
    </row>
    <row r="1476" spans="1:9" x14ac:dyDescent="0.2">
      <c r="A1476" s="221" t="s">
        <v>142</v>
      </c>
      <c r="B1476" s="225" t="s">
        <v>3993</v>
      </c>
      <c r="C1476" s="221">
        <f t="shared" si="46"/>
        <v>6</v>
      </c>
      <c r="D1476" s="221">
        <v>53000000</v>
      </c>
      <c r="F1476" s="221" t="s">
        <v>2690</v>
      </c>
      <c r="G1476" s="222">
        <v>1240</v>
      </c>
      <c r="I1476" s="222">
        <f t="shared" si="47"/>
        <v>1240</v>
      </c>
    </row>
    <row r="1477" spans="1:9" x14ac:dyDescent="0.2">
      <c r="A1477" s="221" t="s">
        <v>142</v>
      </c>
      <c r="B1477" s="225" t="s">
        <v>3994</v>
      </c>
      <c r="C1477" s="221">
        <f t="shared" si="46"/>
        <v>6</v>
      </c>
      <c r="D1477" s="221">
        <v>53100000</v>
      </c>
      <c r="F1477" s="221" t="s">
        <v>2726</v>
      </c>
      <c r="G1477" s="222">
        <v>3014624</v>
      </c>
      <c r="I1477" s="222">
        <f t="shared" si="47"/>
        <v>3014624</v>
      </c>
    </row>
    <row r="1478" spans="1:9" x14ac:dyDescent="0.2">
      <c r="A1478" s="221" t="s">
        <v>142</v>
      </c>
      <c r="B1478" s="225" t="s">
        <v>4004</v>
      </c>
      <c r="C1478" s="221">
        <f t="shared" si="46"/>
        <v>6</v>
      </c>
      <c r="D1478" s="221">
        <v>53200000</v>
      </c>
      <c r="F1478" s="221" t="s">
        <v>2727</v>
      </c>
      <c r="I1478" s="222">
        <f t="shared" si="47"/>
        <v>0</v>
      </c>
    </row>
    <row r="1479" spans="1:9" x14ac:dyDescent="0.2">
      <c r="A1479" s="221" t="s">
        <v>142</v>
      </c>
      <c r="B1479" s="225" t="s">
        <v>4017</v>
      </c>
      <c r="C1479" s="221">
        <f t="shared" si="46"/>
        <v>6</v>
      </c>
      <c r="D1479" s="221">
        <v>53900000</v>
      </c>
      <c r="F1479" s="221" t="s">
        <v>4018</v>
      </c>
      <c r="I1479" s="222">
        <f t="shared" si="47"/>
        <v>0</v>
      </c>
    </row>
    <row r="1480" spans="1:9" x14ac:dyDescent="0.2">
      <c r="A1480" s="221" t="s">
        <v>142</v>
      </c>
      <c r="B1480" s="225" t="s">
        <v>4021</v>
      </c>
      <c r="C1480" s="221">
        <f t="shared" si="46"/>
        <v>6</v>
      </c>
      <c r="D1480" s="221">
        <v>58000000</v>
      </c>
      <c r="F1480" s="221" t="s">
        <v>4685</v>
      </c>
      <c r="I1480" s="222">
        <f t="shared" si="47"/>
        <v>0</v>
      </c>
    </row>
    <row r="1481" spans="1:9" x14ac:dyDescent="0.2">
      <c r="A1481" s="221" t="s">
        <v>142</v>
      </c>
      <c r="B1481" s="225" t="s">
        <v>4124</v>
      </c>
      <c r="C1481" s="221">
        <f t="shared" si="46"/>
        <v>6</v>
      </c>
      <c r="D1481" s="221">
        <v>60307000</v>
      </c>
      <c r="F1481" s="221" t="s">
        <v>2693</v>
      </c>
      <c r="H1481" s="222">
        <v>472137046.80000001</v>
      </c>
      <c r="I1481" s="222">
        <f t="shared" si="47"/>
        <v>-472137046.80000001</v>
      </c>
    </row>
    <row r="1482" spans="1:9" x14ac:dyDescent="0.2">
      <c r="A1482" s="221" t="s">
        <v>142</v>
      </c>
      <c r="B1482" s="225" t="s">
        <v>4126</v>
      </c>
      <c r="C1482" s="221">
        <f t="shared" si="46"/>
        <v>6</v>
      </c>
      <c r="D1482" s="221">
        <v>60308000</v>
      </c>
      <c r="F1482" s="221" t="s">
        <v>2694</v>
      </c>
      <c r="G1482" s="222">
        <v>86720000</v>
      </c>
      <c r="I1482" s="222">
        <f t="shared" si="47"/>
        <v>86720000</v>
      </c>
    </row>
    <row r="1483" spans="1:9" x14ac:dyDescent="0.2">
      <c r="A1483" s="221" t="s">
        <v>142</v>
      </c>
      <c r="B1483" s="225" t="s">
        <v>4138</v>
      </c>
      <c r="C1483" s="221">
        <f t="shared" si="46"/>
        <v>6</v>
      </c>
      <c r="D1483" s="221">
        <v>60601000</v>
      </c>
      <c r="F1483" s="221" t="s">
        <v>4686</v>
      </c>
      <c r="G1483" s="222">
        <v>1349375.56</v>
      </c>
      <c r="I1483" s="222">
        <f t="shared" si="47"/>
        <v>1349375.56</v>
      </c>
    </row>
    <row r="1484" spans="1:9" x14ac:dyDescent="0.2">
      <c r="A1484" s="221" t="s">
        <v>142</v>
      </c>
      <c r="B1484" s="225" t="s">
        <v>4142</v>
      </c>
      <c r="C1484" s="221">
        <f t="shared" si="46"/>
        <v>6</v>
      </c>
      <c r="D1484" s="221">
        <v>60602000</v>
      </c>
      <c r="F1484" s="221" t="s">
        <v>4687</v>
      </c>
      <c r="G1484" s="222">
        <v>255000</v>
      </c>
      <c r="I1484" s="222">
        <f t="shared" si="47"/>
        <v>255000</v>
      </c>
    </row>
    <row r="1485" spans="1:9" x14ac:dyDescent="0.2">
      <c r="A1485" s="221" t="s">
        <v>142</v>
      </c>
      <c r="B1485" s="225" t="s">
        <v>4156</v>
      </c>
      <c r="C1485" s="221">
        <f t="shared" si="46"/>
        <v>6</v>
      </c>
      <c r="D1485" s="221">
        <v>60605000</v>
      </c>
      <c r="F1485" s="221" t="s">
        <v>4689</v>
      </c>
      <c r="G1485" s="222">
        <v>316020</v>
      </c>
      <c r="I1485" s="222">
        <f t="shared" si="47"/>
        <v>316020</v>
      </c>
    </row>
    <row r="1486" spans="1:9" x14ac:dyDescent="0.2">
      <c r="A1486" s="221" t="s">
        <v>142</v>
      </c>
      <c r="B1486" s="225" t="s">
        <v>4159</v>
      </c>
      <c r="C1486" s="221">
        <f t="shared" si="46"/>
        <v>6</v>
      </c>
      <c r="D1486" s="221">
        <v>60606000</v>
      </c>
      <c r="F1486" s="221" t="s">
        <v>4690</v>
      </c>
      <c r="G1486" s="222">
        <v>711300</v>
      </c>
      <c r="I1486" s="222">
        <f t="shared" si="47"/>
        <v>711300</v>
      </c>
    </row>
    <row r="1487" spans="1:9" x14ac:dyDescent="0.2">
      <c r="A1487" s="221" t="s">
        <v>142</v>
      </c>
      <c r="B1487" s="225" t="s">
        <v>4163</v>
      </c>
      <c r="C1487" s="221">
        <f t="shared" si="46"/>
        <v>6</v>
      </c>
      <c r="D1487" s="221">
        <v>60607000</v>
      </c>
      <c r="F1487" s="221" t="s">
        <v>1882</v>
      </c>
      <c r="G1487" s="222">
        <v>39000</v>
      </c>
      <c r="I1487" s="222">
        <f t="shared" si="47"/>
        <v>39000</v>
      </c>
    </row>
    <row r="1488" spans="1:9" x14ac:dyDescent="0.2">
      <c r="A1488" s="221" t="s">
        <v>142</v>
      </c>
      <c r="B1488" s="225" t="s">
        <v>4167</v>
      </c>
      <c r="C1488" s="221">
        <f t="shared" si="46"/>
        <v>6</v>
      </c>
      <c r="D1488" s="221">
        <v>60608000</v>
      </c>
      <c r="F1488" s="221" t="s">
        <v>4691</v>
      </c>
      <c r="G1488" s="222">
        <v>5712481</v>
      </c>
      <c r="I1488" s="222">
        <f t="shared" si="47"/>
        <v>5712481</v>
      </c>
    </row>
    <row r="1489" spans="1:9" x14ac:dyDescent="0.2">
      <c r="A1489" s="221" t="s">
        <v>142</v>
      </c>
      <c r="B1489" s="225" t="s">
        <v>4169</v>
      </c>
      <c r="C1489" s="221">
        <f t="shared" si="46"/>
        <v>6</v>
      </c>
      <c r="D1489" s="221">
        <v>60609000</v>
      </c>
      <c r="F1489" s="221" t="s">
        <v>4692</v>
      </c>
      <c r="G1489" s="222">
        <v>105800</v>
      </c>
      <c r="I1489" s="222">
        <f t="shared" si="47"/>
        <v>105800</v>
      </c>
    </row>
    <row r="1490" spans="1:9" x14ac:dyDescent="0.2">
      <c r="A1490" s="221" t="s">
        <v>142</v>
      </c>
      <c r="B1490" s="225" t="s">
        <v>4179</v>
      </c>
      <c r="C1490" s="221">
        <f t="shared" si="46"/>
        <v>6</v>
      </c>
      <c r="D1490" s="221">
        <v>60680000</v>
      </c>
      <c r="F1490" s="221" t="s">
        <v>171</v>
      </c>
      <c r="G1490" s="222">
        <v>1710684</v>
      </c>
      <c r="I1490" s="222">
        <f t="shared" si="47"/>
        <v>1710684</v>
      </c>
    </row>
    <row r="1491" spans="1:9" x14ac:dyDescent="0.2">
      <c r="A1491" s="221" t="s">
        <v>142</v>
      </c>
      <c r="B1491" s="225" t="s">
        <v>4181</v>
      </c>
      <c r="C1491" s="221">
        <f t="shared" si="46"/>
        <v>6</v>
      </c>
      <c r="D1491" s="221">
        <v>60701000</v>
      </c>
      <c r="F1491" s="221" t="s">
        <v>4693</v>
      </c>
      <c r="G1491" s="222">
        <v>5449627379.8999996</v>
      </c>
      <c r="I1491" s="222">
        <f t="shared" si="47"/>
        <v>5449627379.8999996</v>
      </c>
    </row>
    <row r="1492" spans="1:9" x14ac:dyDescent="0.2">
      <c r="A1492" s="221" t="s">
        <v>142</v>
      </c>
      <c r="B1492" s="225" t="s">
        <v>4199</v>
      </c>
      <c r="C1492" s="221">
        <f t="shared" si="46"/>
        <v>6</v>
      </c>
      <c r="D1492" s="221">
        <v>60807000</v>
      </c>
      <c r="F1492" s="221" t="s">
        <v>2696</v>
      </c>
      <c r="G1492" s="222">
        <v>192974285.19999999</v>
      </c>
      <c r="I1492" s="222">
        <f t="shared" si="47"/>
        <v>192974285.19999999</v>
      </c>
    </row>
    <row r="1493" spans="1:9" x14ac:dyDescent="0.2">
      <c r="A1493" s="221" t="s">
        <v>142</v>
      </c>
      <c r="B1493" s="225" t="s">
        <v>4214</v>
      </c>
      <c r="C1493" s="221">
        <f t="shared" si="46"/>
        <v>6</v>
      </c>
      <c r="D1493" s="221">
        <v>60900000</v>
      </c>
      <c r="F1493" s="221" t="s">
        <v>4727</v>
      </c>
      <c r="H1493" s="222">
        <v>1470000</v>
      </c>
      <c r="I1493" s="222">
        <f t="shared" si="47"/>
        <v>-1470000</v>
      </c>
    </row>
    <row r="1494" spans="1:9" x14ac:dyDescent="0.2">
      <c r="A1494" s="221" t="s">
        <v>142</v>
      </c>
      <c r="B1494" s="225" t="s">
        <v>4218</v>
      </c>
      <c r="C1494" s="221">
        <f t="shared" si="46"/>
        <v>6</v>
      </c>
      <c r="D1494" s="221">
        <v>60940000</v>
      </c>
      <c r="F1494" s="221" t="s">
        <v>4694</v>
      </c>
      <c r="H1494" s="222">
        <v>147000</v>
      </c>
      <c r="I1494" s="222">
        <f t="shared" si="47"/>
        <v>-147000</v>
      </c>
    </row>
    <row r="1495" spans="1:9" x14ac:dyDescent="0.2">
      <c r="A1495" s="221" t="s">
        <v>142</v>
      </c>
      <c r="B1495" s="225" t="s">
        <v>4228</v>
      </c>
      <c r="C1495" s="221">
        <f t="shared" si="46"/>
        <v>6</v>
      </c>
      <c r="D1495" s="221">
        <v>61301000</v>
      </c>
      <c r="F1495" s="221" t="s">
        <v>1884</v>
      </c>
      <c r="G1495" s="222">
        <v>60824500</v>
      </c>
      <c r="I1495" s="222">
        <f t="shared" si="47"/>
        <v>60824500</v>
      </c>
    </row>
    <row r="1496" spans="1:9" x14ac:dyDescent="0.2">
      <c r="A1496" s="221" t="s">
        <v>142</v>
      </c>
      <c r="B1496" s="225" t="s">
        <v>4234</v>
      </c>
      <c r="C1496" s="221">
        <f t="shared" si="46"/>
        <v>6</v>
      </c>
      <c r="D1496" s="221">
        <v>61302000</v>
      </c>
      <c r="F1496" s="221" t="s">
        <v>4695</v>
      </c>
      <c r="G1496" s="222">
        <v>11000000</v>
      </c>
      <c r="I1496" s="222">
        <f t="shared" si="47"/>
        <v>11000000</v>
      </c>
    </row>
    <row r="1497" spans="1:9" x14ac:dyDescent="0.2">
      <c r="A1497" s="221" t="s">
        <v>142</v>
      </c>
      <c r="B1497" s="225" t="s">
        <v>4247</v>
      </c>
      <c r="C1497" s="221">
        <f t="shared" si="46"/>
        <v>6</v>
      </c>
      <c r="D1497" s="221">
        <v>61501000</v>
      </c>
      <c r="F1497" s="221" t="s">
        <v>4696</v>
      </c>
      <c r="G1497" s="222">
        <v>44700</v>
      </c>
      <c r="I1497" s="222">
        <f t="shared" si="47"/>
        <v>44700</v>
      </c>
    </row>
    <row r="1498" spans="1:9" x14ac:dyDescent="0.2">
      <c r="A1498" s="221" t="s">
        <v>142</v>
      </c>
      <c r="B1498" s="225" t="s">
        <v>4250</v>
      </c>
      <c r="C1498" s="221">
        <f t="shared" si="46"/>
        <v>6</v>
      </c>
      <c r="D1498" s="221">
        <v>61503000</v>
      </c>
      <c r="F1498" s="221" t="s">
        <v>1892</v>
      </c>
      <c r="G1498" s="222">
        <v>717000</v>
      </c>
      <c r="I1498" s="222">
        <f t="shared" si="47"/>
        <v>717000</v>
      </c>
    </row>
    <row r="1499" spans="1:9" x14ac:dyDescent="0.2">
      <c r="A1499" s="221" t="s">
        <v>142</v>
      </c>
      <c r="B1499" s="225" t="s">
        <v>4254</v>
      </c>
      <c r="C1499" s="221">
        <f t="shared" si="46"/>
        <v>6</v>
      </c>
      <c r="D1499" s="221">
        <v>61504000</v>
      </c>
      <c r="F1499" s="221" t="s">
        <v>2697</v>
      </c>
      <c r="G1499" s="222">
        <v>58100</v>
      </c>
      <c r="I1499" s="222">
        <f t="shared" si="47"/>
        <v>58100</v>
      </c>
    </row>
    <row r="1500" spans="1:9" x14ac:dyDescent="0.2">
      <c r="A1500" s="221" t="s">
        <v>142</v>
      </c>
      <c r="B1500" s="225" t="s">
        <v>4257</v>
      </c>
      <c r="C1500" s="221">
        <f t="shared" si="46"/>
        <v>6</v>
      </c>
      <c r="D1500" s="221">
        <v>61520000</v>
      </c>
      <c r="F1500" s="221" t="s">
        <v>1403</v>
      </c>
      <c r="G1500" s="222">
        <v>33100</v>
      </c>
      <c r="I1500" s="222">
        <f t="shared" si="47"/>
        <v>33100</v>
      </c>
    </row>
    <row r="1501" spans="1:9" x14ac:dyDescent="0.2">
      <c r="A1501" s="221" t="s">
        <v>142</v>
      </c>
      <c r="B1501" s="225" t="s">
        <v>4263</v>
      </c>
      <c r="C1501" s="221">
        <f t="shared" si="46"/>
        <v>6</v>
      </c>
      <c r="D1501" s="221">
        <v>61602000</v>
      </c>
      <c r="F1501" s="221" t="s">
        <v>1895</v>
      </c>
      <c r="G1501" s="222">
        <v>2788822.44</v>
      </c>
      <c r="I1501" s="222">
        <f t="shared" si="47"/>
        <v>2788822.44</v>
      </c>
    </row>
    <row r="1502" spans="1:9" x14ac:dyDescent="0.2">
      <c r="A1502" s="221" t="s">
        <v>142</v>
      </c>
      <c r="B1502" s="225" t="s">
        <v>4271</v>
      </c>
      <c r="C1502" s="221">
        <f t="shared" si="46"/>
        <v>6</v>
      </c>
      <c r="D1502" s="221">
        <v>61610000</v>
      </c>
      <c r="F1502" s="221" t="s">
        <v>4728</v>
      </c>
      <c r="I1502" s="222">
        <f t="shared" si="47"/>
        <v>0</v>
      </c>
    </row>
    <row r="1503" spans="1:9" x14ac:dyDescent="0.2">
      <c r="A1503" s="221" t="s">
        <v>142</v>
      </c>
      <c r="B1503" s="225" t="s">
        <v>4276</v>
      </c>
      <c r="C1503" s="221">
        <f t="shared" si="46"/>
        <v>6</v>
      </c>
      <c r="D1503" s="221">
        <v>61801000</v>
      </c>
      <c r="F1503" s="221" t="s">
        <v>1898</v>
      </c>
      <c r="G1503" s="222">
        <v>10250</v>
      </c>
      <c r="I1503" s="222">
        <f t="shared" si="47"/>
        <v>10250</v>
      </c>
    </row>
    <row r="1504" spans="1:9" x14ac:dyDescent="0.2">
      <c r="A1504" s="221" t="s">
        <v>142</v>
      </c>
      <c r="B1504" s="225" t="s">
        <v>4281</v>
      </c>
      <c r="C1504" s="221">
        <f t="shared" si="46"/>
        <v>6</v>
      </c>
      <c r="D1504" s="221">
        <v>62100000</v>
      </c>
      <c r="F1504" s="221" t="s">
        <v>4698</v>
      </c>
      <c r="G1504" s="222">
        <v>103350025.03</v>
      </c>
      <c r="I1504" s="222">
        <f t="shared" si="47"/>
        <v>103350025.03</v>
      </c>
    </row>
    <row r="1505" spans="1:9" x14ac:dyDescent="0.2">
      <c r="A1505" s="221" t="s">
        <v>142</v>
      </c>
      <c r="B1505" s="225" t="s">
        <v>4283</v>
      </c>
      <c r="C1505" s="221">
        <f t="shared" si="46"/>
        <v>6</v>
      </c>
      <c r="D1505" s="221">
        <v>62101000</v>
      </c>
      <c r="F1505" s="221" t="s">
        <v>4699</v>
      </c>
      <c r="G1505" s="222">
        <v>62000</v>
      </c>
      <c r="I1505" s="222">
        <f t="shared" si="47"/>
        <v>62000</v>
      </c>
    </row>
    <row r="1506" spans="1:9" x14ac:dyDescent="0.2">
      <c r="A1506" s="221" t="s">
        <v>142</v>
      </c>
      <c r="B1506" s="225" t="s">
        <v>4296</v>
      </c>
      <c r="C1506" s="221">
        <f t="shared" si="46"/>
        <v>6</v>
      </c>
      <c r="D1506" s="221">
        <v>62103000</v>
      </c>
      <c r="F1506" s="221" t="s">
        <v>2731</v>
      </c>
      <c r="G1506" s="222">
        <v>6081372</v>
      </c>
      <c r="I1506" s="222">
        <f t="shared" si="47"/>
        <v>6081372</v>
      </c>
    </row>
    <row r="1507" spans="1:9" x14ac:dyDescent="0.2">
      <c r="A1507" s="221" t="s">
        <v>142</v>
      </c>
      <c r="B1507" s="225" t="s">
        <v>4306</v>
      </c>
      <c r="C1507" s="221">
        <f t="shared" si="46"/>
        <v>6</v>
      </c>
      <c r="D1507" s="221">
        <v>62201000</v>
      </c>
      <c r="F1507" s="221" t="s">
        <v>2699</v>
      </c>
      <c r="G1507" s="222">
        <v>650000</v>
      </c>
      <c r="I1507" s="222">
        <f t="shared" si="47"/>
        <v>650000</v>
      </c>
    </row>
    <row r="1508" spans="1:9" x14ac:dyDescent="0.2">
      <c r="A1508" s="221" t="s">
        <v>142</v>
      </c>
      <c r="B1508" s="225" t="s">
        <v>4308</v>
      </c>
      <c r="C1508" s="221">
        <f t="shared" si="46"/>
        <v>6</v>
      </c>
      <c r="D1508" s="221">
        <v>62202000</v>
      </c>
      <c r="F1508" s="221" t="s">
        <v>1901</v>
      </c>
      <c r="G1508" s="222">
        <v>13350900</v>
      </c>
      <c r="I1508" s="222">
        <f t="shared" si="47"/>
        <v>13350900</v>
      </c>
    </row>
    <row r="1509" spans="1:9" x14ac:dyDescent="0.2">
      <c r="A1509" s="221" t="s">
        <v>142</v>
      </c>
      <c r="B1509" s="225" t="s">
        <v>4343</v>
      </c>
      <c r="C1509" s="221">
        <f t="shared" si="46"/>
        <v>6</v>
      </c>
      <c r="D1509" s="221">
        <v>62500000</v>
      </c>
      <c r="F1509" s="221" t="s">
        <v>2440</v>
      </c>
      <c r="I1509" s="222">
        <f t="shared" si="47"/>
        <v>0</v>
      </c>
    </row>
    <row r="1510" spans="1:9" x14ac:dyDescent="0.2">
      <c r="A1510" s="221" t="s">
        <v>142</v>
      </c>
      <c r="B1510" s="225" t="s">
        <v>4344</v>
      </c>
      <c r="C1510" s="221">
        <f t="shared" si="46"/>
        <v>6</v>
      </c>
      <c r="D1510" s="221">
        <v>62501000</v>
      </c>
      <c r="F1510" s="221" t="s">
        <v>1908</v>
      </c>
      <c r="G1510" s="222">
        <v>6139500</v>
      </c>
      <c r="I1510" s="222">
        <f t="shared" si="47"/>
        <v>6139500</v>
      </c>
    </row>
    <row r="1511" spans="1:9" x14ac:dyDescent="0.2">
      <c r="A1511" s="221" t="s">
        <v>142</v>
      </c>
      <c r="B1511" s="225" t="s">
        <v>4355</v>
      </c>
      <c r="C1511" s="221">
        <f t="shared" si="46"/>
        <v>6</v>
      </c>
      <c r="D1511" s="221">
        <v>62506000</v>
      </c>
      <c r="F1511" s="221" t="s">
        <v>4700</v>
      </c>
      <c r="G1511" s="222">
        <v>357000</v>
      </c>
      <c r="I1511" s="222">
        <f t="shared" si="47"/>
        <v>357000</v>
      </c>
    </row>
    <row r="1512" spans="1:9" x14ac:dyDescent="0.2">
      <c r="A1512" s="221" t="s">
        <v>142</v>
      </c>
      <c r="B1512" s="225" t="s">
        <v>4357</v>
      </c>
      <c r="C1512" s="221">
        <f t="shared" si="46"/>
        <v>6</v>
      </c>
      <c r="D1512" s="221">
        <v>62507000</v>
      </c>
      <c r="F1512" s="221" t="s">
        <v>4701</v>
      </c>
      <c r="G1512" s="222">
        <v>1711800</v>
      </c>
      <c r="I1512" s="222">
        <f t="shared" si="47"/>
        <v>1711800</v>
      </c>
    </row>
    <row r="1513" spans="1:9" x14ac:dyDescent="0.2">
      <c r="A1513" s="221" t="s">
        <v>142</v>
      </c>
      <c r="B1513" s="221" t="s">
        <v>4362</v>
      </c>
      <c r="C1513" s="221">
        <f t="shared" si="46"/>
        <v>6</v>
      </c>
      <c r="D1513" s="221">
        <v>62602000</v>
      </c>
      <c r="F1513" s="221" t="s">
        <v>1915</v>
      </c>
      <c r="G1513" s="222">
        <v>43000</v>
      </c>
      <c r="I1513" s="222">
        <f t="shared" si="47"/>
        <v>43000</v>
      </c>
    </row>
    <row r="1514" spans="1:9" x14ac:dyDescent="0.2">
      <c r="A1514" s="221" t="s">
        <v>142</v>
      </c>
      <c r="B1514" s="221" t="s">
        <v>4365</v>
      </c>
      <c r="C1514" s="221">
        <f t="shared" si="46"/>
        <v>6</v>
      </c>
      <c r="D1514" s="221">
        <v>62603000</v>
      </c>
      <c r="F1514" s="221" t="s">
        <v>1916</v>
      </c>
      <c r="G1514" s="222">
        <v>7287740</v>
      </c>
      <c r="I1514" s="222">
        <f t="shared" si="47"/>
        <v>7287740</v>
      </c>
    </row>
    <row r="1515" spans="1:9" x14ac:dyDescent="0.2">
      <c r="A1515" s="221" t="s">
        <v>142</v>
      </c>
      <c r="B1515" s="221" t="s">
        <v>4366</v>
      </c>
      <c r="C1515" s="221">
        <f t="shared" si="46"/>
        <v>6</v>
      </c>
      <c r="D1515" s="221">
        <v>62604000</v>
      </c>
      <c r="F1515" s="221" t="s">
        <v>4702</v>
      </c>
      <c r="G1515" s="222">
        <v>369200</v>
      </c>
      <c r="I1515" s="222">
        <f t="shared" si="47"/>
        <v>369200</v>
      </c>
    </row>
    <row r="1516" spans="1:9" x14ac:dyDescent="0.2">
      <c r="A1516" s="221" t="s">
        <v>142</v>
      </c>
      <c r="B1516" s="221" t="s">
        <v>4372</v>
      </c>
      <c r="C1516" s="221">
        <f t="shared" si="46"/>
        <v>6</v>
      </c>
      <c r="D1516" s="221">
        <v>62607000</v>
      </c>
      <c r="F1516" s="221" t="s">
        <v>205</v>
      </c>
      <c r="G1516" s="222">
        <v>13800000</v>
      </c>
      <c r="I1516" s="222">
        <f t="shared" si="47"/>
        <v>13800000</v>
      </c>
    </row>
    <row r="1517" spans="1:9" x14ac:dyDescent="0.2">
      <c r="A1517" s="221" t="s">
        <v>142</v>
      </c>
      <c r="B1517" s="221" t="s">
        <v>4375</v>
      </c>
      <c r="C1517" s="221">
        <f t="shared" si="46"/>
        <v>6</v>
      </c>
      <c r="D1517" s="221">
        <v>62608000</v>
      </c>
      <c r="F1517" s="221" t="s">
        <v>2732</v>
      </c>
      <c r="G1517" s="222">
        <v>3600000</v>
      </c>
      <c r="I1517" s="222">
        <f t="shared" si="47"/>
        <v>3600000</v>
      </c>
    </row>
    <row r="1518" spans="1:9" x14ac:dyDescent="0.2">
      <c r="A1518" s="221" t="s">
        <v>142</v>
      </c>
      <c r="B1518" s="221" t="s">
        <v>4387</v>
      </c>
      <c r="C1518" s="221">
        <f t="shared" si="46"/>
        <v>6</v>
      </c>
      <c r="D1518" s="221">
        <v>62704000</v>
      </c>
      <c r="F1518" s="221" t="s">
        <v>4729</v>
      </c>
      <c r="G1518" s="222">
        <v>693100</v>
      </c>
      <c r="I1518" s="222">
        <f t="shared" si="47"/>
        <v>693100</v>
      </c>
    </row>
    <row r="1519" spans="1:9" x14ac:dyDescent="0.2">
      <c r="A1519" s="221" t="s">
        <v>142</v>
      </c>
      <c r="B1519" s="221" t="s">
        <v>4399</v>
      </c>
      <c r="C1519" s="221">
        <f t="shared" si="46"/>
        <v>6</v>
      </c>
      <c r="D1519" s="221">
        <v>62709000</v>
      </c>
      <c r="F1519" s="221" t="s">
        <v>4704</v>
      </c>
      <c r="G1519" s="222">
        <v>418600</v>
      </c>
      <c r="I1519" s="222">
        <f t="shared" si="47"/>
        <v>418600</v>
      </c>
    </row>
    <row r="1520" spans="1:9" x14ac:dyDescent="0.2">
      <c r="A1520" s="221" t="s">
        <v>142</v>
      </c>
      <c r="B1520" s="221" t="s">
        <v>4401</v>
      </c>
      <c r="C1520" s="221">
        <f t="shared" si="46"/>
        <v>6</v>
      </c>
      <c r="D1520" s="221">
        <v>62710000</v>
      </c>
      <c r="F1520" s="221" t="s">
        <v>4705</v>
      </c>
      <c r="G1520" s="222">
        <v>37500</v>
      </c>
      <c r="I1520" s="222">
        <f t="shared" si="47"/>
        <v>37500</v>
      </c>
    </row>
    <row r="1521" spans="1:9" x14ac:dyDescent="0.2">
      <c r="A1521" s="221" t="s">
        <v>142</v>
      </c>
      <c r="B1521" s="221" t="s">
        <v>4409</v>
      </c>
      <c r="C1521" s="221">
        <f t="shared" si="46"/>
        <v>6</v>
      </c>
      <c r="D1521" s="221">
        <v>63500000</v>
      </c>
      <c r="F1521" s="221" t="s">
        <v>4706</v>
      </c>
      <c r="G1521" s="222">
        <v>6000</v>
      </c>
      <c r="I1521" s="222">
        <f t="shared" si="47"/>
        <v>6000</v>
      </c>
    </row>
    <row r="1522" spans="1:9" x14ac:dyDescent="0.2">
      <c r="A1522" s="221" t="s">
        <v>142</v>
      </c>
      <c r="B1522" s="221" t="s">
        <v>4412</v>
      </c>
      <c r="C1522" s="221">
        <f t="shared" si="46"/>
        <v>6</v>
      </c>
      <c r="D1522" s="221">
        <v>63501000</v>
      </c>
      <c r="F1522" s="221" t="s">
        <v>4707</v>
      </c>
      <c r="G1522" s="222">
        <v>42400</v>
      </c>
      <c r="I1522" s="222">
        <f t="shared" si="47"/>
        <v>42400</v>
      </c>
    </row>
    <row r="1523" spans="1:9" x14ac:dyDescent="0.2">
      <c r="A1523" s="221" t="s">
        <v>142</v>
      </c>
      <c r="B1523" s="221" t="s">
        <v>4427</v>
      </c>
      <c r="C1523" s="221">
        <f t="shared" si="46"/>
        <v>6</v>
      </c>
      <c r="D1523" s="221">
        <v>63507000</v>
      </c>
      <c r="F1523" s="221" t="s">
        <v>1923</v>
      </c>
      <c r="G1523" s="222">
        <v>43236546.549999997</v>
      </c>
      <c r="I1523" s="222">
        <f t="shared" si="47"/>
        <v>43236546.549999997</v>
      </c>
    </row>
    <row r="1524" spans="1:9" x14ac:dyDescent="0.2">
      <c r="A1524" s="221" t="s">
        <v>142</v>
      </c>
      <c r="B1524" s="221" t="s">
        <v>4435</v>
      </c>
      <c r="C1524" s="221">
        <f t="shared" si="46"/>
        <v>6</v>
      </c>
      <c r="D1524" s="221">
        <v>64101000</v>
      </c>
      <c r="F1524" s="221" t="s">
        <v>4708</v>
      </c>
      <c r="G1524" s="222">
        <v>79702317.870000005</v>
      </c>
      <c r="I1524" s="222">
        <f t="shared" si="47"/>
        <v>79702317.870000005</v>
      </c>
    </row>
    <row r="1525" spans="1:9" x14ac:dyDescent="0.2">
      <c r="A1525" s="221" t="s">
        <v>142</v>
      </c>
      <c r="B1525" s="221" t="s">
        <v>4438</v>
      </c>
      <c r="C1525" s="221">
        <f t="shared" si="46"/>
        <v>6</v>
      </c>
      <c r="D1525" s="221">
        <v>64102000</v>
      </c>
      <c r="F1525" s="221" t="s">
        <v>4709</v>
      </c>
      <c r="G1525" s="222">
        <v>3291392.08</v>
      </c>
      <c r="I1525" s="222">
        <f t="shared" si="47"/>
        <v>3291392.08</v>
      </c>
    </row>
    <row r="1526" spans="1:9" x14ac:dyDescent="0.2">
      <c r="A1526" s="221" t="s">
        <v>142</v>
      </c>
      <c r="B1526" s="221" t="s">
        <v>4440</v>
      </c>
      <c r="C1526" s="221">
        <f t="shared" si="46"/>
        <v>6</v>
      </c>
      <c r="D1526" s="221">
        <v>64103000</v>
      </c>
      <c r="F1526" s="221" t="s">
        <v>2706</v>
      </c>
      <c r="G1526" s="222">
        <v>3074781</v>
      </c>
      <c r="I1526" s="222">
        <f t="shared" si="47"/>
        <v>3074781</v>
      </c>
    </row>
    <row r="1527" spans="1:9" x14ac:dyDescent="0.2">
      <c r="A1527" s="221" t="s">
        <v>142</v>
      </c>
      <c r="B1527" s="221" t="s">
        <v>4443</v>
      </c>
      <c r="C1527" s="221">
        <f t="shared" si="46"/>
        <v>6</v>
      </c>
      <c r="D1527" s="221">
        <v>64104000</v>
      </c>
      <c r="F1527" s="221" t="s">
        <v>4710</v>
      </c>
      <c r="G1527" s="222">
        <v>652826.87</v>
      </c>
      <c r="I1527" s="222">
        <f t="shared" si="47"/>
        <v>652826.87</v>
      </c>
    </row>
    <row r="1528" spans="1:9" x14ac:dyDescent="0.2">
      <c r="A1528" s="221" t="s">
        <v>142</v>
      </c>
      <c r="B1528" s="221" t="s">
        <v>4445</v>
      </c>
      <c r="C1528" s="221">
        <f t="shared" si="46"/>
        <v>6</v>
      </c>
      <c r="D1528" s="221">
        <v>64105000</v>
      </c>
      <c r="F1528" s="221" t="s">
        <v>1925</v>
      </c>
      <c r="I1528" s="222">
        <f t="shared" si="47"/>
        <v>0</v>
      </c>
    </row>
    <row r="1529" spans="1:9" x14ac:dyDescent="0.2">
      <c r="A1529" s="221" t="s">
        <v>142</v>
      </c>
      <c r="B1529" s="221" t="s">
        <v>4446</v>
      </c>
      <c r="C1529" s="221">
        <f t="shared" si="46"/>
        <v>6</v>
      </c>
      <c r="D1529" s="221">
        <v>64106000</v>
      </c>
      <c r="F1529" s="221" t="s">
        <v>4711</v>
      </c>
      <c r="G1529" s="222">
        <v>15023721</v>
      </c>
      <c r="I1529" s="222">
        <f t="shared" si="47"/>
        <v>15023721</v>
      </c>
    </row>
    <row r="1530" spans="1:9" x14ac:dyDescent="0.2">
      <c r="A1530" s="221" t="s">
        <v>142</v>
      </c>
      <c r="B1530" s="221" t="s">
        <v>4730</v>
      </c>
      <c r="C1530" s="221">
        <f t="shared" si="46"/>
        <v>6</v>
      </c>
      <c r="D1530" s="221">
        <v>64180000</v>
      </c>
      <c r="F1530" s="221" t="s">
        <v>4731</v>
      </c>
      <c r="G1530" s="222">
        <v>5143184.08</v>
      </c>
      <c r="I1530" s="222">
        <f t="shared" si="47"/>
        <v>5143184.08</v>
      </c>
    </row>
    <row r="1531" spans="1:9" x14ac:dyDescent="0.2">
      <c r="A1531" s="221" t="s">
        <v>142</v>
      </c>
      <c r="B1531" s="221" t="s">
        <v>4624</v>
      </c>
      <c r="C1531" s="221">
        <f t="shared" si="46"/>
        <v>7</v>
      </c>
      <c r="D1531" s="221">
        <v>64180000</v>
      </c>
      <c r="F1531" s="221" t="s">
        <v>4630</v>
      </c>
      <c r="G1531" s="222">
        <v>352383.2</v>
      </c>
      <c r="I1531" s="222">
        <f t="shared" si="47"/>
        <v>352383.2</v>
      </c>
    </row>
    <row r="1532" spans="1:9" x14ac:dyDescent="0.2">
      <c r="A1532" s="221" t="s">
        <v>142</v>
      </c>
      <c r="B1532" s="221" t="s">
        <v>4454</v>
      </c>
      <c r="C1532" s="221">
        <f t="shared" si="46"/>
        <v>6</v>
      </c>
      <c r="D1532" s="221">
        <v>64501000</v>
      </c>
      <c r="F1532" s="221" t="s">
        <v>483</v>
      </c>
      <c r="G1532" s="222">
        <v>9512061.9399999995</v>
      </c>
      <c r="I1532" s="222">
        <f t="shared" si="47"/>
        <v>9512061.9399999995</v>
      </c>
    </row>
    <row r="1533" spans="1:9" x14ac:dyDescent="0.2">
      <c r="A1533" s="221" t="s">
        <v>142</v>
      </c>
      <c r="B1533" s="221" t="s">
        <v>4457</v>
      </c>
      <c r="C1533" s="221">
        <f t="shared" si="46"/>
        <v>6</v>
      </c>
      <c r="D1533" s="221">
        <v>64502000</v>
      </c>
      <c r="F1533" s="221" t="s">
        <v>2707</v>
      </c>
      <c r="G1533" s="222">
        <v>5834417.7400000002</v>
      </c>
      <c r="I1533" s="222">
        <f t="shared" si="47"/>
        <v>5834417.7400000002</v>
      </c>
    </row>
    <row r="1534" spans="1:9" x14ac:dyDescent="0.2">
      <c r="A1534" s="221" t="s">
        <v>142</v>
      </c>
      <c r="B1534" s="221" t="s">
        <v>4463</v>
      </c>
      <c r="C1534" s="221">
        <f t="shared" si="46"/>
        <v>6</v>
      </c>
      <c r="D1534" s="221">
        <v>64504000</v>
      </c>
      <c r="F1534" s="221" t="s">
        <v>486</v>
      </c>
      <c r="G1534" s="222">
        <v>784884.38</v>
      </c>
      <c r="I1534" s="222">
        <f t="shared" si="47"/>
        <v>784884.38</v>
      </c>
    </row>
    <row r="1535" spans="1:9" x14ac:dyDescent="0.2">
      <c r="A1535" s="221" t="s">
        <v>142</v>
      </c>
      <c r="B1535" s="221" t="s">
        <v>4715</v>
      </c>
      <c r="C1535" s="221">
        <f t="shared" si="46"/>
        <v>6</v>
      </c>
      <c r="D1535" s="221">
        <v>64580000</v>
      </c>
      <c r="F1535" s="221" t="s">
        <v>4716</v>
      </c>
      <c r="G1535" s="222">
        <v>860503.46</v>
      </c>
      <c r="I1535" s="222">
        <f t="shared" si="47"/>
        <v>860503.46</v>
      </c>
    </row>
    <row r="1536" spans="1:9" x14ac:dyDescent="0.2">
      <c r="A1536" s="221" t="s">
        <v>142</v>
      </c>
      <c r="B1536" s="221" t="s">
        <v>4478</v>
      </c>
      <c r="C1536" s="221">
        <f t="shared" si="46"/>
        <v>6</v>
      </c>
      <c r="D1536" s="221">
        <v>64804000</v>
      </c>
      <c r="F1536" s="221" t="s">
        <v>224</v>
      </c>
      <c r="G1536" s="222">
        <v>677508</v>
      </c>
      <c r="I1536" s="222">
        <f t="shared" si="47"/>
        <v>677508</v>
      </c>
    </row>
    <row r="1537" spans="1:9" x14ac:dyDescent="0.2">
      <c r="A1537" s="221" t="s">
        <v>142</v>
      </c>
      <c r="B1537" s="221" t="s">
        <v>4483</v>
      </c>
      <c r="C1537" s="221">
        <f t="shared" si="46"/>
        <v>6</v>
      </c>
      <c r="D1537" s="221">
        <v>65100000</v>
      </c>
      <c r="F1537" s="221" t="s">
        <v>1437</v>
      </c>
      <c r="G1537" s="222">
        <v>935922.1</v>
      </c>
      <c r="I1537" s="222">
        <f t="shared" si="47"/>
        <v>935922.1</v>
      </c>
    </row>
    <row r="1538" spans="1:9" x14ac:dyDescent="0.2">
      <c r="A1538" s="221" t="s">
        <v>142</v>
      </c>
      <c r="B1538" s="221" t="s">
        <v>4492</v>
      </c>
      <c r="C1538" s="221">
        <f t="shared" ref="C1538:C1601" si="48">+LEN(B:B)</f>
        <v>6</v>
      </c>
      <c r="D1538" s="221">
        <v>65700000</v>
      </c>
      <c r="F1538" s="221" t="s">
        <v>1931</v>
      </c>
      <c r="G1538" s="222">
        <v>1080</v>
      </c>
      <c r="I1538" s="222">
        <f t="shared" ref="I1538:I1601" si="49">+G:G-H:H</f>
        <v>1080</v>
      </c>
    </row>
    <row r="1539" spans="1:9" x14ac:dyDescent="0.2">
      <c r="A1539" s="221" t="s">
        <v>142</v>
      </c>
      <c r="B1539" s="221" t="s">
        <v>4496</v>
      </c>
      <c r="C1539" s="221">
        <f t="shared" si="48"/>
        <v>6</v>
      </c>
      <c r="D1539" s="221">
        <v>65800000</v>
      </c>
      <c r="F1539" s="221" t="s">
        <v>1440</v>
      </c>
      <c r="H1539" s="222">
        <v>122426.79</v>
      </c>
      <c r="I1539" s="222">
        <f t="shared" si="49"/>
        <v>-122426.79</v>
      </c>
    </row>
    <row r="1540" spans="1:9" x14ac:dyDescent="0.2">
      <c r="A1540" s="221" t="s">
        <v>142</v>
      </c>
      <c r="B1540" s="221" t="s">
        <v>4498</v>
      </c>
      <c r="C1540" s="221">
        <f t="shared" si="48"/>
        <v>6</v>
      </c>
      <c r="D1540" s="221">
        <v>65810000</v>
      </c>
      <c r="F1540" s="221" t="s">
        <v>1932</v>
      </c>
      <c r="G1540" s="222">
        <v>38000</v>
      </c>
      <c r="I1540" s="222">
        <f t="shared" si="49"/>
        <v>38000</v>
      </c>
    </row>
    <row r="1541" spans="1:9" x14ac:dyDescent="0.2">
      <c r="A1541" s="221" t="s">
        <v>142</v>
      </c>
      <c r="B1541" s="221" t="s">
        <v>4522</v>
      </c>
      <c r="C1541" s="221">
        <f t="shared" si="48"/>
        <v>6</v>
      </c>
      <c r="D1541" s="221">
        <v>68112000</v>
      </c>
      <c r="F1541" s="221" t="s">
        <v>4720</v>
      </c>
      <c r="G1541" s="222">
        <v>3884452.71</v>
      </c>
      <c r="I1541" s="222">
        <f t="shared" si="49"/>
        <v>3884452.71</v>
      </c>
    </row>
    <row r="1542" spans="1:9" x14ac:dyDescent="0.2">
      <c r="A1542" s="221" t="s">
        <v>142</v>
      </c>
      <c r="B1542" s="221" t="s">
        <v>4722</v>
      </c>
      <c r="C1542" s="221">
        <f t="shared" si="48"/>
        <v>6</v>
      </c>
      <c r="D1542" s="221">
        <v>69500000</v>
      </c>
      <c r="F1542" s="221" t="s">
        <v>4732</v>
      </c>
      <c r="G1542" s="222">
        <v>27094085.947250001</v>
      </c>
      <c r="I1542" s="222">
        <f t="shared" si="49"/>
        <v>27094085.947250001</v>
      </c>
    </row>
    <row r="1543" spans="1:9" x14ac:dyDescent="0.2">
      <c r="A1543" s="221" t="s">
        <v>142</v>
      </c>
      <c r="B1543" s="221" t="s">
        <v>4541</v>
      </c>
      <c r="C1543" s="221">
        <f t="shared" si="48"/>
        <v>6</v>
      </c>
      <c r="D1543" s="221">
        <v>70700000</v>
      </c>
      <c r="F1543" s="221" t="s">
        <v>4723</v>
      </c>
      <c r="H1543" s="222">
        <v>5354817189.4499998</v>
      </c>
      <c r="I1543" s="222">
        <f t="shared" si="49"/>
        <v>-5354817189.4499998</v>
      </c>
    </row>
    <row r="1544" spans="1:9" x14ac:dyDescent="0.2">
      <c r="A1544" s="221" t="s">
        <v>142</v>
      </c>
      <c r="B1544" s="221" t="s">
        <v>4564</v>
      </c>
      <c r="C1544" s="221">
        <f t="shared" si="48"/>
        <v>6</v>
      </c>
      <c r="D1544" s="221">
        <v>75800000</v>
      </c>
      <c r="F1544" s="221" t="s">
        <v>1451</v>
      </c>
      <c r="H1544" s="222">
        <v>1600417.99</v>
      </c>
      <c r="I1544" s="222">
        <f t="shared" si="49"/>
        <v>-1600417.99</v>
      </c>
    </row>
    <row r="1545" spans="1:9" x14ac:dyDescent="0.2">
      <c r="A1545" s="221" t="s">
        <v>142</v>
      </c>
      <c r="B1545" s="221" t="s">
        <v>4573</v>
      </c>
      <c r="C1545" s="221">
        <f t="shared" si="48"/>
        <v>6</v>
      </c>
      <c r="D1545" s="221">
        <v>76500000</v>
      </c>
      <c r="F1545" s="221" t="s">
        <v>4724</v>
      </c>
      <c r="H1545" s="222">
        <v>2491893.6</v>
      </c>
      <c r="I1545" s="222">
        <f t="shared" si="49"/>
        <v>-2491893.6</v>
      </c>
    </row>
    <row r="1546" spans="1:9" x14ac:dyDescent="0.2">
      <c r="A1546" s="221" t="s">
        <v>2122</v>
      </c>
      <c r="B1546" s="225" t="s">
        <v>3361</v>
      </c>
      <c r="C1546" s="221">
        <f t="shared" si="48"/>
        <v>8</v>
      </c>
      <c r="D1546" s="221">
        <v>10100000</v>
      </c>
      <c r="F1546" s="221" t="s">
        <v>581</v>
      </c>
      <c r="H1546" s="222">
        <v>2000000</v>
      </c>
      <c r="I1546" s="222">
        <f t="shared" si="49"/>
        <v>-2000000</v>
      </c>
    </row>
    <row r="1547" spans="1:9" x14ac:dyDescent="0.2">
      <c r="A1547" s="221" t="s">
        <v>2122</v>
      </c>
      <c r="B1547" s="225" t="s">
        <v>3367</v>
      </c>
      <c r="C1547" s="221">
        <f t="shared" si="48"/>
        <v>8</v>
      </c>
      <c r="D1547" s="221">
        <v>11000000</v>
      </c>
      <c r="F1547" s="221" t="s">
        <v>584</v>
      </c>
      <c r="H1547" s="222">
        <v>255362799</v>
      </c>
      <c r="I1547" s="222">
        <f t="shared" si="49"/>
        <v>-255362799</v>
      </c>
    </row>
    <row r="1548" spans="1:9" x14ac:dyDescent="0.2">
      <c r="A1548" s="221" t="s">
        <v>2122</v>
      </c>
      <c r="B1548" s="225" t="s">
        <v>3375</v>
      </c>
      <c r="C1548" s="221">
        <f t="shared" si="48"/>
        <v>8</v>
      </c>
      <c r="D1548" s="221">
        <v>12800000</v>
      </c>
      <c r="F1548" s="221" t="s">
        <v>1648</v>
      </c>
      <c r="H1548" s="222">
        <v>530307203.35000002</v>
      </c>
      <c r="I1548" s="222">
        <f t="shared" si="49"/>
        <v>-530307203.35000002</v>
      </c>
    </row>
    <row r="1549" spans="1:9" x14ac:dyDescent="0.2">
      <c r="A1549" s="221" t="s">
        <v>2122</v>
      </c>
      <c r="B1549" s="225" t="s">
        <v>3377</v>
      </c>
      <c r="C1549" s="221">
        <f t="shared" si="48"/>
        <v>8</v>
      </c>
      <c r="D1549" s="221">
        <v>12900000</v>
      </c>
      <c r="F1549" s="221" t="s">
        <v>1940</v>
      </c>
      <c r="G1549" s="222">
        <v>561835939.27999997</v>
      </c>
      <c r="I1549" s="222">
        <f t="shared" si="49"/>
        <v>561835939.27999997</v>
      </c>
    </row>
    <row r="1550" spans="1:9" x14ac:dyDescent="0.2">
      <c r="A1550" s="221" t="s">
        <v>2122</v>
      </c>
      <c r="B1550" s="225" t="s">
        <v>3433</v>
      </c>
      <c r="C1550" s="221">
        <f t="shared" si="48"/>
        <v>8</v>
      </c>
      <c r="D1550" s="221">
        <v>16500000</v>
      </c>
      <c r="F1550" s="221" t="s">
        <v>4733</v>
      </c>
      <c r="H1550" s="222">
        <v>448280000</v>
      </c>
      <c r="I1550" s="222">
        <f t="shared" si="49"/>
        <v>-448280000</v>
      </c>
    </row>
    <row r="1551" spans="1:9" x14ac:dyDescent="0.2">
      <c r="A1551" s="221" t="s">
        <v>2122</v>
      </c>
      <c r="B1551" s="225" t="s">
        <v>3440</v>
      </c>
      <c r="C1551" s="221">
        <f t="shared" si="48"/>
        <v>8</v>
      </c>
      <c r="D1551" s="221">
        <v>20400000</v>
      </c>
      <c r="F1551" s="221" t="s">
        <v>2074</v>
      </c>
      <c r="G1551" s="222">
        <v>11737260.289999999</v>
      </c>
      <c r="I1551" s="222">
        <f t="shared" si="49"/>
        <v>11737260.289999999</v>
      </c>
    </row>
    <row r="1552" spans="1:9" x14ac:dyDescent="0.2">
      <c r="A1552" s="221" t="s">
        <v>2122</v>
      </c>
      <c r="B1552" s="225" t="s">
        <v>3469</v>
      </c>
      <c r="C1552" s="221">
        <f t="shared" si="48"/>
        <v>8</v>
      </c>
      <c r="D1552" s="221">
        <v>21810000</v>
      </c>
      <c r="F1552" s="221" t="s">
        <v>260</v>
      </c>
      <c r="G1552" s="222">
        <v>7740208</v>
      </c>
      <c r="I1552" s="222">
        <f t="shared" si="49"/>
        <v>7740208</v>
      </c>
    </row>
    <row r="1553" spans="1:9" x14ac:dyDescent="0.2">
      <c r="A1553" s="221" t="s">
        <v>2122</v>
      </c>
      <c r="B1553" s="225" t="s">
        <v>3473</v>
      </c>
      <c r="C1553" s="221">
        <f t="shared" si="48"/>
        <v>8</v>
      </c>
      <c r="D1553" s="221">
        <v>21820000</v>
      </c>
      <c r="F1553" s="221" t="s">
        <v>52</v>
      </c>
      <c r="G1553" s="222">
        <v>34148022.93</v>
      </c>
      <c r="I1553" s="222">
        <f t="shared" si="49"/>
        <v>34148022.93</v>
      </c>
    </row>
    <row r="1554" spans="1:9" x14ac:dyDescent="0.2">
      <c r="A1554" s="221" t="s">
        <v>2122</v>
      </c>
      <c r="B1554" s="225" t="s">
        <v>3474</v>
      </c>
      <c r="C1554" s="221">
        <f t="shared" si="48"/>
        <v>8</v>
      </c>
      <c r="D1554" s="221">
        <v>21830000</v>
      </c>
      <c r="F1554" s="221" t="s">
        <v>596</v>
      </c>
      <c r="G1554" s="222">
        <v>197472123</v>
      </c>
      <c r="I1554" s="222">
        <f t="shared" si="49"/>
        <v>197472123</v>
      </c>
    </row>
    <row r="1555" spans="1:9" x14ac:dyDescent="0.2">
      <c r="A1555" s="221" t="s">
        <v>2122</v>
      </c>
      <c r="B1555" s="225" t="s">
        <v>3478</v>
      </c>
      <c r="C1555" s="221">
        <f t="shared" si="48"/>
        <v>8</v>
      </c>
      <c r="D1555" s="221">
        <v>21840000</v>
      </c>
      <c r="F1555" s="221" t="s">
        <v>597</v>
      </c>
      <c r="G1555" s="222">
        <v>26951317.420000002</v>
      </c>
      <c r="I1555" s="222">
        <f t="shared" si="49"/>
        <v>26951317.420000002</v>
      </c>
    </row>
    <row r="1556" spans="1:9" x14ac:dyDescent="0.2">
      <c r="A1556" s="221" t="s">
        <v>2122</v>
      </c>
      <c r="B1556" s="225" t="s">
        <v>3482</v>
      </c>
      <c r="C1556" s="221">
        <f t="shared" si="48"/>
        <v>8</v>
      </c>
      <c r="D1556" s="221">
        <v>21850000</v>
      </c>
      <c r="F1556" s="221" t="s">
        <v>2079</v>
      </c>
      <c r="G1556" s="222">
        <v>25000000</v>
      </c>
      <c r="I1556" s="222">
        <f t="shared" si="49"/>
        <v>25000000</v>
      </c>
    </row>
    <row r="1557" spans="1:9" x14ac:dyDescent="0.2">
      <c r="A1557" s="221" t="s">
        <v>2122</v>
      </c>
      <c r="B1557" s="225" t="s">
        <v>3539</v>
      </c>
      <c r="C1557" s="221">
        <f t="shared" si="48"/>
        <v>8</v>
      </c>
      <c r="D1557" s="221">
        <v>28150000</v>
      </c>
      <c r="F1557" s="221" t="s">
        <v>604</v>
      </c>
      <c r="H1557" s="222">
        <v>15362021.859999999</v>
      </c>
      <c r="I1557" s="222">
        <f t="shared" si="49"/>
        <v>-15362021.859999999</v>
      </c>
    </row>
    <row r="1558" spans="1:9" x14ac:dyDescent="0.2">
      <c r="A1558" s="221" t="s">
        <v>2122</v>
      </c>
      <c r="B1558" s="225" t="s">
        <v>3554</v>
      </c>
      <c r="C1558" s="221">
        <f t="shared" si="48"/>
        <v>8</v>
      </c>
      <c r="D1558" s="221">
        <v>28181000</v>
      </c>
      <c r="F1558" s="221" t="s">
        <v>276</v>
      </c>
      <c r="H1558" s="222">
        <v>5916536.9500000002</v>
      </c>
      <c r="I1558" s="222">
        <f t="shared" si="49"/>
        <v>-5916536.9500000002</v>
      </c>
    </row>
    <row r="1559" spans="1:9" x14ac:dyDescent="0.2">
      <c r="A1559" s="221" t="s">
        <v>2122</v>
      </c>
      <c r="B1559" s="225" t="s">
        <v>3558</v>
      </c>
      <c r="C1559" s="221">
        <f t="shared" si="48"/>
        <v>8</v>
      </c>
      <c r="D1559" s="221">
        <v>28182000</v>
      </c>
      <c r="F1559" s="221" t="s">
        <v>607</v>
      </c>
      <c r="H1559" s="222">
        <v>26045563</v>
      </c>
      <c r="I1559" s="222">
        <f t="shared" si="49"/>
        <v>-26045563</v>
      </c>
    </row>
    <row r="1560" spans="1:9" x14ac:dyDescent="0.2">
      <c r="A1560" s="221" t="s">
        <v>2122</v>
      </c>
      <c r="B1560" s="225" t="s">
        <v>3560</v>
      </c>
      <c r="C1560" s="221">
        <f t="shared" si="48"/>
        <v>8</v>
      </c>
      <c r="D1560" s="221">
        <v>28183000</v>
      </c>
      <c r="F1560" s="221" t="s">
        <v>610</v>
      </c>
      <c r="H1560" s="222">
        <v>180000445.31999999</v>
      </c>
      <c r="I1560" s="222">
        <f t="shared" si="49"/>
        <v>-180000445.31999999</v>
      </c>
    </row>
    <row r="1561" spans="1:9" x14ac:dyDescent="0.2">
      <c r="A1561" s="221" t="s">
        <v>2122</v>
      </c>
      <c r="B1561" s="225" t="s">
        <v>3565</v>
      </c>
      <c r="C1561" s="221">
        <f t="shared" si="48"/>
        <v>8</v>
      </c>
      <c r="D1561" s="221">
        <v>28184000</v>
      </c>
      <c r="F1561" s="221" t="s">
        <v>608</v>
      </c>
      <c r="H1561" s="222">
        <v>16325186.439999999</v>
      </c>
      <c r="I1561" s="222">
        <f t="shared" si="49"/>
        <v>-16325186.439999999</v>
      </c>
    </row>
    <row r="1562" spans="1:9" x14ac:dyDescent="0.2">
      <c r="A1562" s="221" t="s">
        <v>2122</v>
      </c>
      <c r="B1562" s="225" t="s">
        <v>3586</v>
      </c>
      <c r="C1562" s="221">
        <f t="shared" si="48"/>
        <v>8</v>
      </c>
      <c r="D1562" s="221">
        <v>37100000</v>
      </c>
      <c r="F1562" s="221" t="s">
        <v>614</v>
      </c>
      <c r="G1562" s="222">
        <v>841009859.74000001</v>
      </c>
      <c r="I1562" s="222">
        <f t="shared" si="49"/>
        <v>841009859.74000001</v>
      </c>
    </row>
    <row r="1563" spans="1:9" x14ac:dyDescent="0.2">
      <c r="A1563" s="221" t="s">
        <v>2122</v>
      </c>
      <c r="B1563" s="225" t="s">
        <v>3590</v>
      </c>
      <c r="C1563" s="221">
        <f t="shared" si="48"/>
        <v>8</v>
      </c>
      <c r="D1563" s="221">
        <v>40100000</v>
      </c>
      <c r="F1563" s="221" t="s">
        <v>1945</v>
      </c>
      <c r="H1563" s="222">
        <v>3274079623.5300002</v>
      </c>
      <c r="I1563" s="222">
        <f t="shared" si="49"/>
        <v>-3274079623.5300002</v>
      </c>
    </row>
    <row r="1564" spans="1:9" x14ac:dyDescent="0.2">
      <c r="A1564" s="221" t="s">
        <v>2122</v>
      </c>
      <c r="B1564" s="225" t="s">
        <v>3610</v>
      </c>
      <c r="C1564" s="221">
        <f t="shared" si="48"/>
        <v>8</v>
      </c>
      <c r="D1564" s="221">
        <v>40340000</v>
      </c>
      <c r="F1564" s="221" t="s">
        <v>67</v>
      </c>
      <c r="H1564" s="222">
        <v>237156500</v>
      </c>
      <c r="I1564" s="222">
        <f t="shared" si="49"/>
        <v>-237156500</v>
      </c>
    </row>
    <row r="1565" spans="1:9" x14ac:dyDescent="0.2">
      <c r="A1565" s="221" t="s">
        <v>2122</v>
      </c>
      <c r="B1565" s="225" t="s">
        <v>3616</v>
      </c>
      <c r="C1565" s="221">
        <f t="shared" si="48"/>
        <v>8</v>
      </c>
      <c r="D1565" s="221">
        <v>40800000</v>
      </c>
      <c r="F1565" s="221" t="s">
        <v>1946</v>
      </c>
      <c r="H1565" s="222">
        <v>24688851.949999999</v>
      </c>
      <c r="I1565" s="222">
        <f t="shared" si="49"/>
        <v>-24688851.949999999</v>
      </c>
    </row>
    <row r="1566" spans="1:9" x14ac:dyDescent="0.2">
      <c r="A1566" s="221" t="s">
        <v>2122</v>
      </c>
      <c r="B1566" s="225" t="s">
        <v>3635</v>
      </c>
      <c r="C1566" s="221">
        <f t="shared" si="48"/>
        <v>8</v>
      </c>
      <c r="D1566" s="221">
        <v>41100000</v>
      </c>
      <c r="F1566" s="221" t="s">
        <v>2092</v>
      </c>
      <c r="G1566" s="222">
        <v>1536456026.6400001</v>
      </c>
      <c r="I1566" s="222">
        <f t="shared" si="49"/>
        <v>1536456026.6400001</v>
      </c>
    </row>
    <row r="1567" spans="1:9" x14ac:dyDescent="0.2">
      <c r="A1567" s="221" t="s">
        <v>2122</v>
      </c>
      <c r="B1567" s="225" t="s">
        <v>3654</v>
      </c>
      <c r="C1567" s="221">
        <f t="shared" si="48"/>
        <v>8</v>
      </c>
      <c r="D1567" s="221">
        <v>41800000</v>
      </c>
      <c r="F1567" s="221" t="s">
        <v>2227</v>
      </c>
      <c r="I1567" s="222">
        <f t="shared" si="49"/>
        <v>0</v>
      </c>
    </row>
    <row r="1568" spans="1:9" x14ac:dyDescent="0.2">
      <c r="A1568" s="221" t="s">
        <v>2122</v>
      </c>
      <c r="B1568" s="225" t="s">
        <v>3657</v>
      </c>
      <c r="C1568" s="221">
        <f t="shared" si="48"/>
        <v>8</v>
      </c>
      <c r="D1568" s="221">
        <v>41900000</v>
      </c>
      <c r="F1568" s="221" t="s">
        <v>2552</v>
      </c>
      <c r="H1568" s="222">
        <v>319658322.13999999</v>
      </c>
      <c r="I1568" s="222">
        <f t="shared" si="49"/>
        <v>-319658322.13999999</v>
      </c>
    </row>
    <row r="1569" spans="1:9" x14ac:dyDescent="0.2">
      <c r="A1569" s="221" t="s">
        <v>2122</v>
      </c>
      <c r="B1569" s="225" t="s">
        <v>3661</v>
      </c>
      <c r="C1569" s="221">
        <f t="shared" si="48"/>
        <v>8</v>
      </c>
      <c r="D1569" s="221">
        <v>42100000</v>
      </c>
      <c r="F1569" s="221" t="s">
        <v>1948</v>
      </c>
      <c r="H1569" s="222">
        <v>2344231.5</v>
      </c>
      <c r="I1569" s="222">
        <f t="shared" si="49"/>
        <v>-2344231.5</v>
      </c>
    </row>
    <row r="1570" spans="1:9" x14ac:dyDescent="0.2">
      <c r="A1570" s="221" t="s">
        <v>2122</v>
      </c>
      <c r="B1570" s="225" t="s">
        <v>3666</v>
      </c>
      <c r="C1570" s="221">
        <f t="shared" si="48"/>
        <v>8</v>
      </c>
      <c r="D1570" s="221">
        <v>42500000</v>
      </c>
      <c r="F1570" s="221" t="s">
        <v>2098</v>
      </c>
      <c r="G1570" s="222">
        <v>882750</v>
      </c>
      <c r="I1570" s="222">
        <f t="shared" si="49"/>
        <v>882750</v>
      </c>
    </row>
    <row r="1571" spans="1:9" x14ac:dyDescent="0.2">
      <c r="A1571" s="221" t="s">
        <v>2122</v>
      </c>
      <c r="B1571" s="225" t="s">
        <v>3679</v>
      </c>
      <c r="C1571" s="221">
        <f t="shared" si="48"/>
        <v>8</v>
      </c>
      <c r="D1571" s="221">
        <v>42700000</v>
      </c>
      <c r="F1571" s="221" t="s">
        <v>2005</v>
      </c>
      <c r="H1571" s="222">
        <v>828666</v>
      </c>
      <c r="I1571" s="222">
        <f t="shared" si="49"/>
        <v>-828666</v>
      </c>
    </row>
    <row r="1572" spans="1:9" x14ac:dyDescent="0.2">
      <c r="A1572" s="221" t="s">
        <v>2122</v>
      </c>
      <c r="B1572" s="225" t="s">
        <v>3681</v>
      </c>
      <c r="C1572" s="221">
        <f t="shared" si="48"/>
        <v>8</v>
      </c>
      <c r="D1572" s="221">
        <v>42800000</v>
      </c>
      <c r="F1572" s="221" t="s">
        <v>4734</v>
      </c>
      <c r="I1572" s="222">
        <f t="shared" si="49"/>
        <v>0</v>
      </c>
    </row>
    <row r="1573" spans="1:9" x14ac:dyDescent="0.2">
      <c r="A1573" s="221" t="s">
        <v>2122</v>
      </c>
      <c r="B1573" s="225" t="s">
        <v>3682</v>
      </c>
      <c r="C1573" s="221">
        <f t="shared" si="48"/>
        <v>8</v>
      </c>
      <c r="D1573" s="221">
        <v>42820000</v>
      </c>
      <c r="F1573" s="221" t="s">
        <v>626</v>
      </c>
      <c r="H1573" s="222">
        <v>7816112.3399999999</v>
      </c>
      <c r="I1573" s="222">
        <f t="shared" si="49"/>
        <v>-7816112.3399999999</v>
      </c>
    </row>
    <row r="1574" spans="1:9" x14ac:dyDescent="0.2">
      <c r="A1574" s="221" t="s">
        <v>2122</v>
      </c>
      <c r="B1574" s="225" t="s">
        <v>3687</v>
      </c>
      <c r="C1574" s="221">
        <f t="shared" si="48"/>
        <v>8</v>
      </c>
      <c r="D1574" s="221">
        <v>43100000</v>
      </c>
      <c r="F1574" s="221" t="s">
        <v>627</v>
      </c>
      <c r="H1574" s="222">
        <v>6251876.3399999999</v>
      </c>
      <c r="I1574" s="222">
        <f t="shared" si="49"/>
        <v>-6251876.3399999999</v>
      </c>
    </row>
    <row r="1575" spans="1:9" x14ac:dyDescent="0.2">
      <c r="A1575" s="221" t="s">
        <v>2122</v>
      </c>
      <c r="B1575" s="225" t="s">
        <v>3689</v>
      </c>
      <c r="C1575" s="221">
        <f t="shared" si="48"/>
        <v>8</v>
      </c>
      <c r="D1575" s="221">
        <v>43110000</v>
      </c>
      <c r="F1575" s="221" t="s">
        <v>628</v>
      </c>
      <c r="G1575" s="222">
        <v>228000</v>
      </c>
      <c r="I1575" s="222">
        <f t="shared" si="49"/>
        <v>228000</v>
      </c>
    </row>
    <row r="1576" spans="1:9" x14ac:dyDescent="0.2">
      <c r="A1576" s="221" t="s">
        <v>2122</v>
      </c>
      <c r="B1576" s="225" t="s">
        <v>3693</v>
      </c>
      <c r="C1576" s="221">
        <f t="shared" si="48"/>
        <v>8</v>
      </c>
      <c r="D1576" s="221">
        <v>43200000</v>
      </c>
      <c r="F1576" s="221" t="s">
        <v>1572</v>
      </c>
      <c r="H1576" s="222">
        <v>3574221.58</v>
      </c>
      <c r="I1576" s="222">
        <f t="shared" si="49"/>
        <v>-3574221.58</v>
      </c>
    </row>
    <row r="1577" spans="1:9" x14ac:dyDescent="0.2">
      <c r="A1577" s="221" t="s">
        <v>2122</v>
      </c>
      <c r="B1577" s="225" t="s">
        <v>3697</v>
      </c>
      <c r="C1577" s="221">
        <f t="shared" si="48"/>
        <v>8</v>
      </c>
      <c r="D1577" s="221">
        <v>43230000</v>
      </c>
      <c r="F1577" s="221" t="s">
        <v>80</v>
      </c>
      <c r="H1577" s="222">
        <v>343368.52</v>
      </c>
      <c r="I1577" s="222">
        <f t="shared" si="49"/>
        <v>-343368.52</v>
      </c>
    </row>
    <row r="1578" spans="1:9" x14ac:dyDescent="0.2">
      <c r="A1578" s="221" t="s">
        <v>2122</v>
      </c>
      <c r="B1578" s="225" t="s">
        <v>3703</v>
      </c>
      <c r="C1578" s="221">
        <f t="shared" si="48"/>
        <v>8</v>
      </c>
      <c r="D1578" s="221">
        <v>43400000</v>
      </c>
      <c r="F1578" s="221" t="s">
        <v>81</v>
      </c>
      <c r="I1578" s="222">
        <f t="shared" si="49"/>
        <v>0</v>
      </c>
    </row>
    <row r="1579" spans="1:9" x14ac:dyDescent="0.2">
      <c r="A1579" s="221" t="s">
        <v>2122</v>
      </c>
      <c r="B1579" s="225" t="s">
        <v>3711</v>
      </c>
      <c r="C1579" s="221">
        <f t="shared" si="48"/>
        <v>8</v>
      </c>
      <c r="D1579" s="221">
        <v>43860000</v>
      </c>
      <c r="F1579" s="221" t="s">
        <v>1949</v>
      </c>
      <c r="H1579" s="222">
        <v>586.70000000000005</v>
      </c>
      <c r="I1579" s="222">
        <f t="shared" si="49"/>
        <v>-586.70000000000005</v>
      </c>
    </row>
    <row r="1580" spans="1:9" x14ac:dyDescent="0.2">
      <c r="A1580" s="221" t="s">
        <v>2122</v>
      </c>
      <c r="B1580" s="225" t="s">
        <v>3714</v>
      </c>
      <c r="C1580" s="221">
        <f t="shared" si="48"/>
        <v>8</v>
      </c>
      <c r="D1580" s="221">
        <v>44100000</v>
      </c>
      <c r="F1580" s="221" t="s">
        <v>632</v>
      </c>
      <c r="H1580" s="222">
        <v>2211450</v>
      </c>
      <c r="I1580" s="222">
        <f t="shared" si="49"/>
        <v>-2211450</v>
      </c>
    </row>
    <row r="1581" spans="1:9" x14ac:dyDescent="0.2">
      <c r="A1581" s="221" t="s">
        <v>2122</v>
      </c>
      <c r="B1581" s="225" t="s">
        <v>3716</v>
      </c>
      <c r="C1581" s="221">
        <f t="shared" si="48"/>
        <v>8</v>
      </c>
      <c r="D1581" s="221">
        <v>44200000</v>
      </c>
      <c r="F1581" s="221" t="s">
        <v>2555</v>
      </c>
      <c r="I1581" s="222">
        <f t="shared" si="49"/>
        <v>0</v>
      </c>
    </row>
    <row r="1582" spans="1:9" x14ac:dyDescent="0.2">
      <c r="A1582" s="221" t="s">
        <v>2122</v>
      </c>
      <c r="B1582" s="225" t="s">
        <v>3718</v>
      </c>
      <c r="C1582" s="221">
        <f t="shared" si="48"/>
        <v>8</v>
      </c>
      <c r="D1582" s="221">
        <v>44300000</v>
      </c>
      <c r="F1582" s="221" t="s">
        <v>633</v>
      </c>
      <c r="G1582" s="222">
        <v>65287449.460000001</v>
      </c>
      <c r="I1582" s="222">
        <f t="shared" si="49"/>
        <v>65287449.460000001</v>
      </c>
    </row>
    <row r="1583" spans="1:9" x14ac:dyDescent="0.2">
      <c r="A1583" s="221" t="s">
        <v>2122</v>
      </c>
      <c r="B1583" s="225" t="s">
        <v>3729</v>
      </c>
      <c r="C1583" s="221">
        <f t="shared" si="48"/>
        <v>8</v>
      </c>
      <c r="D1583" s="221">
        <v>44410000</v>
      </c>
      <c r="F1583" s="221" t="s">
        <v>1950</v>
      </c>
      <c r="H1583" s="222">
        <v>82780470.903699994</v>
      </c>
      <c r="I1583" s="222">
        <f t="shared" si="49"/>
        <v>-82780470.903699994</v>
      </c>
    </row>
    <row r="1584" spans="1:9" x14ac:dyDescent="0.2">
      <c r="A1584" s="221" t="s">
        <v>2122</v>
      </c>
      <c r="B1584" s="225" t="s">
        <v>3736</v>
      </c>
      <c r="C1584" s="221">
        <f t="shared" si="48"/>
        <v>8</v>
      </c>
      <c r="D1584" s="221">
        <v>44420000</v>
      </c>
      <c r="F1584" s="221" t="s">
        <v>3739</v>
      </c>
      <c r="H1584" s="222">
        <v>17403560.210000001</v>
      </c>
      <c r="I1584" s="222">
        <f t="shared" si="49"/>
        <v>-17403560.210000001</v>
      </c>
    </row>
    <row r="1585" spans="1:9" x14ac:dyDescent="0.2">
      <c r="A1585" s="221" t="s">
        <v>2122</v>
      </c>
      <c r="B1585" s="225" t="s">
        <v>3743</v>
      </c>
      <c r="C1585" s="221">
        <f t="shared" si="48"/>
        <v>8</v>
      </c>
      <c r="D1585" s="221">
        <v>44540000</v>
      </c>
      <c r="F1585" s="221" t="s">
        <v>637</v>
      </c>
      <c r="G1585" s="222">
        <v>345145.59999999998</v>
      </c>
      <c r="I1585" s="222">
        <f t="shared" si="49"/>
        <v>345145.59999999998</v>
      </c>
    </row>
    <row r="1586" spans="1:9" x14ac:dyDescent="0.2">
      <c r="A1586" s="221" t="s">
        <v>2122</v>
      </c>
      <c r="B1586" s="225" t="s">
        <v>3746</v>
      </c>
      <c r="C1586" s="221">
        <f t="shared" si="48"/>
        <v>8</v>
      </c>
      <c r="D1586" s="221">
        <v>44550000</v>
      </c>
      <c r="F1586" s="221" t="s">
        <v>3747</v>
      </c>
      <c r="G1586" s="222">
        <v>50052604.340000004</v>
      </c>
      <c r="I1586" s="222">
        <f t="shared" si="49"/>
        <v>50052604.340000004</v>
      </c>
    </row>
    <row r="1587" spans="1:9" x14ac:dyDescent="0.2">
      <c r="A1587" s="221" t="s">
        <v>2122</v>
      </c>
      <c r="B1587" s="225" t="s">
        <v>3750</v>
      </c>
      <c r="C1587" s="221">
        <f t="shared" si="48"/>
        <v>8</v>
      </c>
      <c r="D1587" s="221">
        <v>44560000</v>
      </c>
      <c r="F1587" s="221" t="s">
        <v>2102</v>
      </c>
      <c r="G1587" s="222">
        <v>3290902.41</v>
      </c>
      <c r="I1587" s="222">
        <f t="shared" si="49"/>
        <v>3290902.41</v>
      </c>
    </row>
    <row r="1588" spans="1:9" x14ac:dyDescent="0.2">
      <c r="A1588" s="221" t="s">
        <v>2122</v>
      </c>
      <c r="B1588" s="225" t="s">
        <v>3752</v>
      </c>
      <c r="C1588" s="221">
        <f t="shared" si="48"/>
        <v>8</v>
      </c>
      <c r="D1588" s="221">
        <v>44561000</v>
      </c>
      <c r="F1588" s="221" t="s">
        <v>2008</v>
      </c>
      <c r="H1588" s="222">
        <v>7431741.6200000001</v>
      </c>
      <c r="I1588" s="222">
        <f t="shared" si="49"/>
        <v>-7431741.6200000001</v>
      </c>
    </row>
    <row r="1589" spans="1:9" x14ac:dyDescent="0.2">
      <c r="A1589" s="221" t="s">
        <v>2122</v>
      </c>
      <c r="B1589" s="225" t="s">
        <v>3754</v>
      </c>
      <c r="C1589" s="221">
        <f t="shared" si="48"/>
        <v>8</v>
      </c>
      <c r="D1589" s="221">
        <v>44562000</v>
      </c>
      <c r="F1589" s="221" t="s">
        <v>1240</v>
      </c>
      <c r="I1589" s="222">
        <f t="shared" si="49"/>
        <v>0</v>
      </c>
    </row>
    <row r="1590" spans="1:9" x14ac:dyDescent="0.2">
      <c r="A1590" s="221" t="s">
        <v>2122</v>
      </c>
      <c r="B1590" s="225" t="s">
        <v>3759</v>
      </c>
      <c r="C1590" s="221">
        <f t="shared" si="48"/>
        <v>8</v>
      </c>
      <c r="D1590" s="221">
        <v>44564000</v>
      </c>
      <c r="F1590" s="221" t="s">
        <v>91</v>
      </c>
      <c r="G1590" s="222">
        <v>66924888.450000003</v>
      </c>
      <c r="I1590" s="222">
        <f t="shared" si="49"/>
        <v>66924888.450000003</v>
      </c>
    </row>
    <row r="1591" spans="1:9" x14ac:dyDescent="0.2">
      <c r="A1591" s="221" t="s">
        <v>2122</v>
      </c>
      <c r="B1591" s="225" t="s">
        <v>3761</v>
      </c>
      <c r="C1591" s="221">
        <f t="shared" si="48"/>
        <v>8</v>
      </c>
      <c r="D1591" s="221">
        <v>44565000</v>
      </c>
      <c r="F1591" s="221" t="s">
        <v>89</v>
      </c>
      <c r="G1591" s="222">
        <v>109885.04</v>
      </c>
      <c r="I1591" s="222">
        <f t="shared" si="49"/>
        <v>109885.04</v>
      </c>
    </row>
    <row r="1592" spans="1:9" x14ac:dyDescent="0.2">
      <c r="A1592" s="221" t="s">
        <v>2122</v>
      </c>
      <c r="B1592" s="225" t="s">
        <v>3767</v>
      </c>
      <c r="C1592" s="221">
        <f t="shared" si="48"/>
        <v>8</v>
      </c>
      <c r="D1592" s="221">
        <v>44570000</v>
      </c>
      <c r="F1592" s="221" t="s">
        <v>1244</v>
      </c>
      <c r="G1592" s="222">
        <v>7679566.5</v>
      </c>
      <c r="I1592" s="222">
        <f t="shared" si="49"/>
        <v>7679566.5</v>
      </c>
    </row>
    <row r="1593" spans="1:9" x14ac:dyDescent="0.2">
      <c r="A1593" s="221" t="s">
        <v>2122</v>
      </c>
      <c r="B1593" s="225" t="s">
        <v>3781</v>
      </c>
      <c r="C1593" s="221">
        <f t="shared" si="48"/>
        <v>8</v>
      </c>
      <c r="D1593" s="221">
        <v>44580000</v>
      </c>
      <c r="F1593" s="221" t="s">
        <v>644</v>
      </c>
      <c r="H1593" s="222">
        <v>3834903.79</v>
      </c>
      <c r="I1593" s="222">
        <f t="shared" si="49"/>
        <v>-3834903.79</v>
      </c>
    </row>
    <row r="1594" spans="1:9" x14ac:dyDescent="0.2">
      <c r="A1594" s="221" t="s">
        <v>2122</v>
      </c>
      <c r="B1594" s="225" t="s">
        <v>3820</v>
      </c>
      <c r="C1594" s="221">
        <f t="shared" si="48"/>
        <v>8</v>
      </c>
      <c r="D1594" s="221">
        <v>46600000</v>
      </c>
      <c r="F1594" s="221" t="s">
        <v>2114</v>
      </c>
      <c r="G1594" s="222">
        <v>6826100</v>
      </c>
      <c r="I1594" s="222">
        <f t="shared" si="49"/>
        <v>6826100</v>
      </c>
    </row>
    <row r="1595" spans="1:9" x14ac:dyDescent="0.2">
      <c r="A1595" s="221" t="s">
        <v>2122</v>
      </c>
      <c r="B1595" s="225" t="s">
        <v>3822</v>
      </c>
      <c r="C1595" s="221">
        <f t="shared" si="48"/>
        <v>8</v>
      </c>
      <c r="D1595" s="221">
        <v>46600000</v>
      </c>
      <c r="F1595" s="221" t="s">
        <v>2562</v>
      </c>
      <c r="G1595" s="222">
        <v>347900</v>
      </c>
      <c r="I1595" s="222">
        <f t="shared" si="49"/>
        <v>347900</v>
      </c>
    </row>
    <row r="1596" spans="1:9" x14ac:dyDescent="0.2">
      <c r="A1596" s="221" t="s">
        <v>2122</v>
      </c>
      <c r="B1596" s="225" t="s">
        <v>3823</v>
      </c>
      <c r="C1596" s="221">
        <f t="shared" si="48"/>
        <v>8</v>
      </c>
      <c r="D1596" s="221">
        <v>46600000</v>
      </c>
      <c r="F1596" s="221" t="s">
        <v>2563</v>
      </c>
      <c r="G1596" s="222">
        <v>13170000</v>
      </c>
      <c r="I1596" s="222">
        <f t="shared" si="49"/>
        <v>13170000</v>
      </c>
    </row>
    <row r="1597" spans="1:9" x14ac:dyDescent="0.2">
      <c r="A1597" s="221" t="s">
        <v>2122</v>
      </c>
      <c r="B1597" s="225" t="s">
        <v>3838</v>
      </c>
      <c r="C1597" s="221">
        <f t="shared" si="48"/>
        <v>8</v>
      </c>
      <c r="D1597" s="221">
        <v>46650000</v>
      </c>
      <c r="F1597" s="221" t="s">
        <v>2564</v>
      </c>
      <c r="I1597" s="222">
        <f t="shared" si="49"/>
        <v>0</v>
      </c>
    </row>
    <row r="1598" spans="1:9" x14ac:dyDescent="0.2">
      <c r="A1598" s="221" t="s">
        <v>2122</v>
      </c>
      <c r="B1598" s="225" t="s">
        <v>3840</v>
      </c>
      <c r="C1598" s="221">
        <f t="shared" si="48"/>
        <v>8</v>
      </c>
      <c r="D1598" s="221">
        <v>46700000</v>
      </c>
      <c r="F1598" s="221" t="s">
        <v>674</v>
      </c>
      <c r="G1598" s="222">
        <v>305976600</v>
      </c>
      <c r="I1598" s="222">
        <f t="shared" si="49"/>
        <v>305976600</v>
      </c>
    </row>
    <row r="1599" spans="1:9" x14ac:dyDescent="0.2">
      <c r="A1599" s="221" t="s">
        <v>2122</v>
      </c>
      <c r="B1599" s="225" t="s">
        <v>3843</v>
      </c>
      <c r="C1599" s="221">
        <f t="shared" si="48"/>
        <v>8</v>
      </c>
      <c r="D1599" s="221">
        <v>46700001</v>
      </c>
      <c r="F1599" s="221" t="s">
        <v>2565</v>
      </c>
      <c r="H1599" s="222">
        <v>21242041.550000001</v>
      </c>
      <c r="I1599" s="222">
        <f t="shared" si="49"/>
        <v>-21242041.550000001</v>
      </c>
    </row>
    <row r="1600" spans="1:9" x14ac:dyDescent="0.2">
      <c r="A1600" s="221" t="s">
        <v>2122</v>
      </c>
      <c r="B1600" s="225" t="s">
        <v>3844</v>
      </c>
      <c r="C1600" s="221">
        <f t="shared" si="48"/>
        <v>8</v>
      </c>
      <c r="D1600" s="221">
        <v>46700002</v>
      </c>
      <c r="F1600" s="221" t="s">
        <v>2566</v>
      </c>
      <c r="G1600" s="222">
        <v>648620</v>
      </c>
      <c r="I1600" s="222">
        <f t="shared" si="49"/>
        <v>648620</v>
      </c>
    </row>
    <row r="1601" spans="1:9" x14ac:dyDescent="0.2">
      <c r="A1601" s="221" t="s">
        <v>2122</v>
      </c>
      <c r="B1601" s="225" t="s">
        <v>3849</v>
      </c>
      <c r="C1601" s="221">
        <f t="shared" si="48"/>
        <v>8</v>
      </c>
      <c r="D1601" s="221">
        <v>46700010</v>
      </c>
      <c r="F1601" s="221" t="s">
        <v>2567</v>
      </c>
      <c r="H1601" s="222">
        <v>13257455.43</v>
      </c>
      <c r="I1601" s="222">
        <f t="shared" si="49"/>
        <v>-13257455.43</v>
      </c>
    </row>
    <row r="1602" spans="1:9" x14ac:dyDescent="0.2">
      <c r="A1602" s="221" t="s">
        <v>2122</v>
      </c>
      <c r="B1602" s="225" t="s">
        <v>3855</v>
      </c>
      <c r="C1602" s="221">
        <f t="shared" ref="C1602:C1665" si="50">+LEN(B:B)</f>
        <v>8</v>
      </c>
      <c r="D1602" s="221">
        <v>46710070</v>
      </c>
      <c r="F1602" s="221" t="s">
        <v>2568</v>
      </c>
      <c r="G1602" s="222">
        <v>3688893.91</v>
      </c>
      <c r="I1602" s="222">
        <f t="shared" ref="I1602:I1665" si="51">+G:G-H:H</f>
        <v>3688893.91</v>
      </c>
    </row>
    <row r="1603" spans="1:9" x14ac:dyDescent="0.2">
      <c r="A1603" s="221" t="s">
        <v>2122</v>
      </c>
      <c r="B1603" s="225" t="s">
        <v>3861</v>
      </c>
      <c r="C1603" s="221">
        <f t="shared" si="50"/>
        <v>8</v>
      </c>
      <c r="D1603" s="221">
        <v>46710130</v>
      </c>
      <c r="F1603" s="221" t="s">
        <v>2569</v>
      </c>
      <c r="G1603" s="222">
        <v>16754750</v>
      </c>
      <c r="I1603" s="222">
        <f t="shared" si="51"/>
        <v>16754750</v>
      </c>
    </row>
    <row r="1604" spans="1:9" x14ac:dyDescent="0.2">
      <c r="A1604" s="221" t="s">
        <v>2122</v>
      </c>
      <c r="B1604" s="225" t="s">
        <v>3894</v>
      </c>
      <c r="C1604" s="221">
        <f t="shared" si="50"/>
        <v>8</v>
      </c>
      <c r="D1604" s="221">
        <v>46800000</v>
      </c>
      <c r="F1604" s="221" t="s">
        <v>2570</v>
      </c>
      <c r="I1604" s="222">
        <f t="shared" si="51"/>
        <v>0</v>
      </c>
    </row>
    <row r="1605" spans="1:9" x14ac:dyDescent="0.2">
      <c r="A1605" s="221" t="s">
        <v>2122</v>
      </c>
      <c r="B1605" s="225" t="s">
        <v>3903</v>
      </c>
      <c r="C1605" s="221">
        <f t="shared" si="50"/>
        <v>8</v>
      </c>
      <c r="D1605" s="221">
        <v>47100000</v>
      </c>
      <c r="F1605" s="221" t="s">
        <v>384</v>
      </c>
      <c r="I1605" s="222">
        <f t="shared" si="51"/>
        <v>0</v>
      </c>
    </row>
    <row r="1606" spans="1:9" x14ac:dyDescent="0.2">
      <c r="A1606" s="221" t="s">
        <v>2122</v>
      </c>
      <c r="B1606" s="225" t="s">
        <v>3906</v>
      </c>
      <c r="C1606" s="221">
        <f t="shared" si="50"/>
        <v>8</v>
      </c>
      <c r="D1606" s="221">
        <v>48600000</v>
      </c>
      <c r="F1606" s="221" t="s">
        <v>698</v>
      </c>
      <c r="G1606" s="222">
        <v>3851929.3</v>
      </c>
      <c r="I1606" s="222">
        <f t="shared" si="51"/>
        <v>3851929.3</v>
      </c>
    </row>
    <row r="1607" spans="1:9" x14ac:dyDescent="0.2">
      <c r="A1607" s="221" t="s">
        <v>2122</v>
      </c>
      <c r="B1607" s="225" t="s">
        <v>3918</v>
      </c>
      <c r="C1607" s="221">
        <f t="shared" si="50"/>
        <v>8</v>
      </c>
      <c r="D1607" s="221">
        <v>51110000</v>
      </c>
      <c r="F1607" s="221" t="s">
        <v>701</v>
      </c>
      <c r="G1607" s="222">
        <v>306958311</v>
      </c>
      <c r="I1607" s="222">
        <f t="shared" si="51"/>
        <v>306958311</v>
      </c>
    </row>
    <row r="1608" spans="1:9" x14ac:dyDescent="0.2">
      <c r="A1608" s="221" t="s">
        <v>2122</v>
      </c>
      <c r="B1608" s="225" t="s">
        <v>3926</v>
      </c>
      <c r="C1608" s="221">
        <f t="shared" si="50"/>
        <v>8</v>
      </c>
      <c r="D1608" s="221">
        <v>51120000</v>
      </c>
      <c r="F1608" s="221" t="s">
        <v>707</v>
      </c>
      <c r="G1608" s="222">
        <v>31671507.350000001</v>
      </c>
      <c r="I1608" s="222">
        <f t="shared" si="51"/>
        <v>31671507.350000001</v>
      </c>
    </row>
    <row r="1609" spans="1:9" x14ac:dyDescent="0.2">
      <c r="A1609" s="221" t="s">
        <v>2122</v>
      </c>
      <c r="B1609" s="225" t="s">
        <v>3943</v>
      </c>
      <c r="C1609" s="221">
        <f t="shared" si="50"/>
        <v>8</v>
      </c>
      <c r="D1609" s="221">
        <v>51140000</v>
      </c>
      <c r="F1609" s="221" t="s">
        <v>395</v>
      </c>
      <c r="G1609" s="222">
        <v>204000</v>
      </c>
      <c r="I1609" s="222">
        <f t="shared" si="51"/>
        <v>204000</v>
      </c>
    </row>
    <row r="1610" spans="1:9" x14ac:dyDescent="0.2">
      <c r="A1610" s="221" t="s">
        <v>2122</v>
      </c>
      <c r="B1610" s="225" t="s">
        <v>4735</v>
      </c>
      <c r="C1610" s="221">
        <f t="shared" si="50"/>
        <v>8</v>
      </c>
      <c r="D1610" s="221">
        <v>51160000</v>
      </c>
      <c r="F1610" s="221" t="s">
        <v>4736</v>
      </c>
      <c r="G1610" s="222">
        <v>448280000</v>
      </c>
      <c r="I1610" s="222">
        <f t="shared" si="51"/>
        <v>448280000</v>
      </c>
    </row>
    <row r="1611" spans="1:9" x14ac:dyDescent="0.2">
      <c r="A1611" s="221" t="s">
        <v>2122</v>
      </c>
      <c r="B1611" s="225" t="s">
        <v>3962</v>
      </c>
      <c r="C1611" s="221">
        <f t="shared" si="50"/>
        <v>8</v>
      </c>
      <c r="D1611" s="221">
        <v>51231000</v>
      </c>
      <c r="F1611" s="221" t="s">
        <v>347</v>
      </c>
      <c r="H1611" s="222">
        <v>12600</v>
      </c>
      <c r="I1611" s="222">
        <f t="shared" si="51"/>
        <v>-12600</v>
      </c>
    </row>
    <row r="1612" spans="1:9" x14ac:dyDescent="0.2">
      <c r="A1612" s="221" t="s">
        <v>2122</v>
      </c>
      <c r="B1612" s="225" t="s">
        <v>3964</v>
      </c>
      <c r="C1612" s="221">
        <f t="shared" si="50"/>
        <v>8</v>
      </c>
      <c r="D1612" s="221">
        <v>51241000</v>
      </c>
      <c r="F1612" s="221" t="s">
        <v>159</v>
      </c>
      <c r="G1612" s="222">
        <v>287012089.36000001</v>
      </c>
      <c r="I1612" s="222">
        <f t="shared" si="51"/>
        <v>287012089.36000001</v>
      </c>
    </row>
    <row r="1613" spans="1:9" x14ac:dyDescent="0.2">
      <c r="A1613" s="221" t="s">
        <v>2122</v>
      </c>
      <c r="B1613" s="225" t="s">
        <v>3970</v>
      </c>
      <c r="C1613" s="221">
        <f t="shared" si="50"/>
        <v>8</v>
      </c>
      <c r="D1613" s="221">
        <v>51244000</v>
      </c>
      <c r="F1613" s="221" t="s">
        <v>2575</v>
      </c>
      <c r="G1613" s="222">
        <v>57249.97</v>
      </c>
      <c r="I1613" s="222">
        <f t="shared" si="51"/>
        <v>57249.97</v>
      </c>
    </row>
    <row r="1614" spans="1:9" x14ac:dyDescent="0.2">
      <c r="A1614" s="221" t="s">
        <v>2122</v>
      </c>
      <c r="B1614" s="225" t="s">
        <v>3980</v>
      </c>
      <c r="C1614" s="221">
        <f t="shared" si="50"/>
        <v>8</v>
      </c>
      <c r="D1614" s="221">
        <v>51291000</v>
      </c>
      <c r="F1614" s="221" t="s">
        <v>341</v>
      </c>
      <c r="G1614" s="222">
        <v>35341713</v>
      </c>
      <c r="I1614" s="222">
        <f t="shared" si="51"/>
        <v>35341713</v>
      </c>
    </row>
    <row r="1615" spans="1:9" x14ac:dyDescent="0.2">
      <c r="A1615" s="221" t="s">
        <v>2122</v>
      </c>
      <c r="B1615" s="225" t="s">
        <v>3996</v>
      </c>
      <c r="C1615" s="221">
        <f t="shared" si="50"/>
        <v>8</v>
      </c>
      <c r="D1615" s="221">
        <v>53100000</v>
      </c>
      <c r="F1615" s="221" t="s">
        <v>3998</v>
      </c>
      <c r="G1615" s="222">
        <v>3181689.33</v>
      </c>
      <c r="I1615" s="222">
        <f t="shared" si="51"/>
        <v>3181689.33</v>
      </c>
    </row>
    <row r="1616" spans="1:9" x14ac:dyDescent="0.2">
      <c r="A1616" s="221" t="s">
        <v>2122</v>
      </c>
      <c r="B1616" s="225" t="s">
        <v>4001</v>
      </c>
      <c r="C1616" s="221">
        <f t="shared" si="50"/>
        <v>8</v>
      </c>
      <c r="D1616" s="221">
        <v>53200000</v>
      </c>
      <c r="F1616" s="221" t="s">
        <v>2577</v>
      </c>
      <c r="G1616" s="222">
        <v>453725</v>
      </c>
      <c r="I1616" s="222">
        <f t="shared" si="51"/>
        <v>453725</v>
      </c>
    </row>
    <row r="1617" spans="1:9" x14ac:dyDescent="0.2">
      <c r="A1617" s="221" t="s">
        <v>2122</v>
      </c>
      <c r="B1617" s="225" t="s">
        <v>4019</v>
      </c>
      <c r="C1617" s="221">
        <f t="shared" si="50"/>
        <v>8</v>
      </c>
      <c r="D1617" s="221">
        <v>53900000</v>
      </c>
      <c r="F1617" s="221" t="s">
        <v>2578</v>
      </c>
      <c r="G1617" s="222">
        <v>5648180</v>
      </c>
      <c r="I1617" s="222">
        <f t="shared" si="51"/>
        <v>5648180</v>
      </c>
    </row>
    <row r="1618" spans="1:9" x14ac:dyDescent="0.2">
      <c r="A1618" s="221" t="s">
        <v>2122</v>
      </c>
      <c r="B1618" s="225" t="s">
        <v>4020</v>
      </c>
      <c r="C1618" s="221">
        <f t="shared" si="50"/>
        <v>8</v>
      </c>
      <c r="D1618" s="221">
        <v>58000000</v>
      </c>
      <c r="F1618" s="221" t="s">
        <v>724</v>
      </c>
      <c r="I1618" s="222">
        <f t="shared" si="51"/>
        <v>0</v>
      </c>
    </row>
    <row r="1619" spans="1:9" x14ac:dyDescent="0.2">
      <c r="A1619" s="221" t="s">
        <v>2122</v>
      </c>
      <c r="B1619" s="225" t="s">
        <v>4107</v>
      </c>
      <c r="C1619" s="221">
        <f t="shared" si="50"/>
        <v>8</v>
      </c>
      <c r="D1619" s="221">
        <v>60201000</v>
      </c>
      <c r="F1619" s="221" t="s">
        <v>430</v>
      </c>
      <c r="G1619" s="222">
        <v>56600</v>
      </c>
      <c r="I1619" s="222">
        <f t="shared" si="51"/>
        <v>56600</v>
      </c>
    </row>
    <row r="1620" spans="1:9" x14ac:dyDescent="0.2">
      <c r="A1620" s="221" t="s">
        <v>2122</v>
      </c>
      <c r="B1620" s="225" t="s">
        <v>4125</v>
      </c>
      <c r="C1620" s="221">
        <f t="shared" si="50"/>
        <v>8</v>
      </c>
      <c r="D1620" s="221">
        <v>60307000</v>
      </c>
      <c r="F1620" s="221" t="s">
        <v>725</v>
      </c>
      <c r="H1620" s="222">
        <v>208242844.52000001</v>
      </c>
      <c r="I1620" s="222">
        <f t="shared" si="51"/>
        <v>-208242844.52000001</v>
      </c>
    </row>
    <row r="1621" spans="1:9" x14ac:dyDescent="0.2">
      <c r="A1621" s="221" t="s">
        <v>2122</v>
      </c>
      <c r="B1621" s="225" t="s">
        <v>4139</v>
      </c>
      <c r="C1621" s="221">
        <f t="shared" si="50"/>
        <v>8</v>
      </c>
      <c r="D1621" s="221">
        <v>60601000</v>
      </c>
      <c r="F1621" s="221" t="s">
        <v>442</v>
      </c>
      <c r="G1621" s="222">
        <v>14918176.08</v>
      </c>
      <c r="I1621" s="222">
        <f t="shared" si="51"/>
        <v>14918176.08</v>
      </c>
    </row>
    <row r="1622" spans="1:9" x14ac:dyDescent="0.2">
      <c r="A1622" s="221" t="s">
        <v>2122</v>
      </c>
      <c r="B1622" s="225" t="s">
        <v>4141</v>
      </c>
      <c r="C1622" s="221">
        <f t="shared" si="50"/>
        <v>8</v>
      </c>
      <c r="D1622" s="221">
        <v>60602000</v>
      </c>
      <c r="F1622" s="221" t="s">
        <v>378</v>
      </c>
      <c r="G1622" s="222">
        <v>854900</v>
      </c>
      <c r="I1622" s="222">
        <f t="shared" si="51"/>
        <v>854900</v>
      </c>
    </row>
    <row r="1623" spans="1:9" x14ac:dyDescent="0.2">
      <c r="A1623" s="221" t="s">
        <v>2122</v>
      </c>
      <c r="B1623" s="225" t="s">
        <v>4147</v>
      </c>
      <c r="C1623" s="221">
        <f t="shared" si="50"/>
        <v>8</v>
      </c>
      <c r="D1623" s="221">
        <v>60603000</v>
      </c>
      <c r="F1623" s="221" t="s">
        <v>380</v>
      </c>
      <c r="G1623" s="222">
        <v>298000</v>
      </c>
      <c r="I1623" s="222">
        <f t="shared" si="51"/>
        <v>298000</v>
      </c>
    </row>
    <row r="1624" spans="1:9" x14ac:dyDescent="0.2">
      <c r="A1624" s="221" t="s">
        <v>2122</v>
      </c>
      <c r="B1624" s="225" t="s">
        <v>4153</v>
      </c>
      <c r="C1624" s="221">
        <f t="shared" si="50"/>
        <v>8</v>
      </c>
      <c r="D1624" s="221">
        <v>60604000</v>
      </c>
      <c r="F1624" s="221" t="s">
        <v>382</v>
      </c>
      <c r="G1624" s="222">
        <v>1468820</v>
      </c>
      <c r="I1624" s="222">
        <f t="shared" si="51"/>
        <v>1468820</v>
      </c>
    </row>
    <row r="1625" spans="1:9" x14ac:dyDescent="0.2">
      <c r="A1625" s="221" t="s">
        <v>2122</v>
      </c>
      <c r="B1625" s="225" t="s">
        <v>4157</v>
      </c>
      <c r="C1625" s="221">
        <f t="shared" si="50"/>
        <v>8</v>
      </c>
      <c r="D1625" s="221">
        <v>60605000</v>
      </c>
      <c r="F1625" s="221" t="s">
        <v>167</v>
      </c>
      <c r="G1625" s="222">
        <v>4822258</v>
      </c>
      <c r="I1625" s="222">
        <f t="shared" si="51"/>
        <v>4822258</v>
      </c>
    </row>
    <row r="1626" spans="1:9" x14ac:dyDescent="0.2">
      <c r="A1626" s="221" t="s">
        <v>2122</v>
      </c>
      <c r="B1626" s="225" t="s">
        <v>4164</v>
      </c>
      <c r="C1626" s="221">
        <f t="shared" si="50"/>
        <v>8</v>
      </c>
      <c r="D1626" s="221">
        <v>60607000</v>
      </c>
      <c r="F1626" s="221" t="s">
        <v>385</v>
      </c>
      <c r="G1626" s="222">
        <v>2025800</v>
      </c>
      <c r="I1626" s="222">
        <f t="shared" si="51"/>
        <v>2025800</v>
      </c>
    </row>
    <row r="1627" spans="1:9" x14ac:dyDescent="0.2">
      <c r="A1627" s="221" t="s">
        <v>2122</v>
      </c>
      <c r="B1627" s="225" t="s">
        <v>4168</v>
      </c>
      <c r="C1627" s="221">
        <f t="shared" si="50"/>
        <v>8</v>
      </c>
      <c r="D1627" s="221">
        <v>60608000</v>
      </c>
      <c r="F1627" s="221" t="s">
        <v>375</v>
      </c>
      <c r="G1627" s="222">
        <v>8855767.7200000007</v>
      </c>
      <c r="I1627" s="222">
        <f t="shared" si="51"/>
        <v>8855767.7200000007</v>
      </c>
    </row>
    <row r="1628" spans="1:9" x14ac:dyDescent="0.2">
      <c r="A1628" s="221" t="s">
        <v>2122</v>
      </c>
      <c r="B1628" s="225" t="s">
        <v>4182</v>
      </c>
      <c r="C1628" s="221">
        <f t="shared" si="50"/>
        <v>8</v>
      </c>
      <c r="D1628" s="221">
        <v>60701000</v>
      </c>
      <c r="F1628" s="221" t="s">
        <v>453</v>
      </c>
      <c r="G1628" s="222">
        <v>15598113405.15</v>
      </c>
      <c r="I1628" s="222">
        <f t="shared" si="51"/>
        <v>15598113405.15</v>
      </c>
    </row>
    <row r="1629" spans="1:9" x14ac:dyDescent="0.2">
      <c r="A1629" s="221" t="s">
        <v>2122</v>
      </c>
      <c r="B1629" s="225" t="s">
        <v>4198</v>
      </c>
      <c r="C1629" s="221">
        <f t="shared" si="50"/>
        <v>8</v>
      </c>
      <c r="D1629" s="221">
        <v>60807000</v>
      </c>
      <c r="F1629" s="221" t="s">
        <v>2138</v>
      </c>
      <c r="I1629" s="222">
        <f t="shared" si="51"/>
        <v>0</v>
      </c>
    </row>
    <row r="1630" spans="1:9" x14ac:dyDescent="0.2">
      <c r="A1630" s="221" t="s">
        <v>2122</v>
      </c>
      <c r="B1630" s="225" t="s">
        <v>4201</v>
      </c>
      <c r="C1630" s="221">
        <f t="shared" si="50"/>
        <v>8</v>
      </c>
      <c r="D1630" s="221">
        <v>60808000</v>
      </c>
      <c r="F1630" s="221" t="s">
        <v>464</v>
      </c>
      <c r="G1630" s="222">
        <v>480037942.19</v>
      </c>
      <c r="I1630" s="222">
        <f t="shared" si="51"/>
        <v>480037942.19</v>
      </c>
    </row>
    <row r="1631" spans="1:9" x14ac:dyDescent="0.2">
      <c r="A1631" s="221" t="s">
        <v>2122</v>
      </c>
      <c r="B1631" s="225" t="s">
        <v>4215</v>
      </c>
      <c r="C1631" s="221">
        <f t="shared" si="50"/>
        <v>8</v>
      </c>
      <c r="D1631" s="221">
        <v>60900000</v>
      </c>
      <c r="F1631" s="221" t="s">
        <v>735</v>
      </c>
      <c r="H1631" s="222">
        <v>7450744</v>
      </c>
      <c r="I1631" s="222">
        <f t="shared" si="51"/>
        <v>-7450744</v>
      </c>
    </row>
    <row r="1632" spans="1:9" x14ac:dyDescent="0.2">
      <c r="A1632" s="221" t="s">
        <v>2122</v>
      </c>
      <c r="B1632" s="225" t="s">
        <v>4231</v>
      </c>
      <c r="C1632" s="221">
        <f t="shared" si="50"/>
        <v>9</v>
      </c>
      <c r="D1632" s="221">
        <v>61301000</v>
      </c>
      <c r="F1632" s="221" t="s">
        <v>4737</v>
      </c>
      <c r="I1632" s="222">
        <f t="shared" si="51"/>
        <v>0</v>
      </c>
    </row>
    <row r="1633" spans="1:9" x14ac:dyDescent="0.2">
      <c r="A1633" s="221" t="s">
        <v>2122</v>
      </c>
      <c r="B1633" s="225" t="s">
        <v>4229</v>
      </c>
      <c r="C1633" s="221">
        <f t="shared" si="50"/>
        <v>8</v>
      </c>
      <c r="D1633" s="221">
        <v>61301000</v>
      </c>
      <c r="F1633" s="221" t="s">
        <v>4233</v>
      </c>
      <c r="G1633" s="222">
        <v>56947368.43</v>
      </c>
      <c r="I1633" s="222">
        <f t="shared" si="51"/>
        <v>56947368.43</v>
      </c>
    </row>
    <row r="1634" spans="1:9" x14ac:dyDescent="0.2">
      <c r="A1634" s="221" t="s">
        <v>2122</v>
      </c>
      <c r="B1634" s="225" t="s">
        <v>4235</v>
      </c>
      <c r="C1634" s="221">
        <f t="shared" si="50"/>
        <v>8</v>
      </c>
      <c r="D1634" s="221">
        <v>61302000</v>
      </c>
      <c r="F1634" s="221" t="s">
        <v>1955</v>
      </c>
      <c r="G1634" s="222">
        <v>16458565.970000001</v>
      </c>
      <c r="I1634" s="222">
        <f t="shared" si="51"/>
        <v>16458565.970000001</v>
      </c>
    </row>
    <row r="1635" spans="1:9" x14ac:dyDescent="0.2">
      <c r="A1635" s="221" t="s">
        <v>2122</v>
      </c>
      <c r="B1635" s="225" t="s">
        <v>4244</v>
      </c>
      <c r="C1635" s="221">
        <f t="shared" si="50"/>
        <v>8</v>
      </c>
      <c r="D1635" s="221">
        <v>61500000</v>
      </c>
      <c r="F1635" s="221" t="s">
        <v>1596</v>
      </c>
      <c r="G1635" s="222">
        <v>2373000</v>
      </c>
      <c r="I1635" s="222">
        <f t="shared" si="51"/>
        <v>2373000</v>
      </c>
    </row>
    <row r="1636" spans="1:9" x14ac:dyDescent="0.2">
      <c r="A1636" s="221" t="s">
        <v>2122</v>
      </c>
      <c r="B1636" s="225" t="s">
        <v>4246</v>
      </c>
      <c r="C1636" s="221">
        <f t="shared" si="50"/>
        <v>8</v>
      </c>
      <c r="D1636" s="221">
        <v>61501000</v>
      </c>
      <c r="F1636" s="221" t="s">
        <v>480</v>
      </c>
      <c r="G1636" s="222">
        <v>5778226.0800000001</v>
      </c>
      <c r="I1636" s="222">
        <f t="shared" si="51"/>
        <v>5778226.0800000001</v>
      </c>
    </row>
    <row r="1637" spans="1:9" x14ac:dyDescent="0.2">
      <c r="A1637" s="221" t="s">
        <v>2122</v>
      </c>
      <c r="B1637" s="225" t="s">
        <v>4249</v>
      </c>
      <c r="C1637" s="221">
        <f t="shared" si="50"/>
        <v>8</v>
      </c>
      <c r="D1637" s="221">
        <v>61502000</v>
      </c>
      <c r="F1637" s="221" t="s">
        <v>180</v>
      </c>
      <c r="G1637" s="222">
        <v>180000</v>
      </c>
      <c r="I1637" s="222">
        <f t="shared" si="51"/>
        <v>180000</v>
      </c>
    </row>
    <row r="1638" spans="1:9" x14ac:dyDescent="0.2">
      <c r="A1638" s="221" t="s">
        <v>2122</v>
      </c>
      <c r="B1638" s="225" t="s">
        <v>4251</v>
      </c>
      <c r="C1638" s="221">
        <f t="shared" si="50"/>
        <v>8</v>
      </c>
      <c r="D1638" s="221">
        <v>61503000</v>
      </c>
      <c r="F1638" s="221" t="s">
        <v>481</v>
      </c>
      <c r="G1638" s="222">
        <v>22863205.09</v>
      </c>
      <c r="I1638" s="222">
        <f t="shared" si="51"/>
        <v>22863205.09</v>
      </c>
    </row>
    <row r="1639" spans="1:9" x14ac:dyDescent="0.2">
      <c r="A1639" s="221" t="s">
        <v>2122</v>
      </c>
      <c r="B1639" s="225" t="s">
        <v>4253</v>
      </c>
      <c r="C1639" s="221">
        <f t="shared" si="50"/>
        <v>8</v>
      </c>
      <c r="D1639" s="221">
        <v>61504000</v>
      </c>
      <c r="F1639" s="221" t="s">
        <v>2141</v>
      </c>
      <c r="G1639" s="222">
        <v>287000</v>
      </c>
      <c r="I1639" s="222">
        <f t="shared" si="51"/>
        <v>287000</v>
      </c>
    </row>
    <row r="1640" spans="1:9" x14ac:dyDescent="0.2">
      <c r="A1640" s="221" t="s">
        <v>2122</v>
      </c>
      <c r="B1640" s="225" t="s">
        <v>4262</v>
      </c>
      <c r="C1640" s="221">
        <f t="shared" si="50"/>
        <v>8</v>
      </c>
      <c r="D1640" s="221">
        <v>61601000</v>
      </c>
      <c r="F1640" s="221" t="s">
        <v>182</v>
      </c>
      <c r="G1640" s="222">
        <v>41786.639999999999</v>
      </c>
      <c r="I1640" s="222">
        <f t="shared" si="51"/>
        <v>41786.639999999999</v>
      </c>
    </row>
    <row r="1641" spans="1:9" x14ac:dyDescent="0.2">
      <c r="A1641" s="221" t="s">
        <v>2122</v>
      </c>
      <c r="B1641" s="225" t="s">
        <v>4264</v>
      </c>
      <c r="C1641" s="221">
        <f t="shared" si="50"/>
        <v>8</v>
      </c>
      <c r="D1641" s="221">
        <v>61602000</v>
      </c>
      <c r="F1641" s="221" t="s">
        <v>488</v>
      </c>
      <c r="G1641" s="222">
        <v>2813535.77</v>
      </c>
      <c r="I1641" s="222">
        <f t="shared" si="51"/>
        <v>2813535.77</v>
      </c>
    </row>
    <row r="1642" spans="1:9" x14ac:dyDescent="0.2">
      <c r="A1642" s="221" t="s">
        <v>2122</v>
      </c>
      <c r="B1642" s="225" t="s">
        <v>4268</v>
      </c>
      <c r="C1642" s="221">
        <f t="shared" si="50"/>
        <v>8</v>
      </c>
      <c r="D1642" s="221">
        <v>61604000</v>
      </c>
      <c r="F1642" s="221" t="s">
        <v>183</v>
      </c>
      <c r="H1642" s="222">
        <v>335445</v>
      </c>
      <c r="I1642" s="222">
        <f t="shared" si="51"/>
        <v>-335445</v>
      </c>
    </row>
    <row r="1643" spans="1:9" x14ac:dyDescent="0.2">
      <c r="A1643" s="221" t="s">
        <v>2122</v>
      </c>
      <c r="B1643" s="225" t="s">
        <v>4275</v>
      </c>
      <c r="C1643" s="221">
        <f t="shared" si="50"/>
        <v>8</v>
      </c>
      <c r="D1643" s="221">
        <v>61801000</v>
      </c>
      <c r="F1643" s="221" t="s">
        <v>492</v>
      </c>
      <c r="G1643" s="222">
        <v>3600</v>
      </c>
      <c r="I1643" s="222">
        <f t="shared" si="51"/>
        <v>3600</v>
      </c>
    </row>
    <row r="1644" spans="1:9" x14ac:dyDescent="0.2">
      <c r="A1644" s="221" t="s">
        <v>2122</v>
      </c>
      <c r="B1644" s="225" t="s">
        <v>4278</v>
      </c>
      <c r="C1644" s="221">
        <f t="shared" si="50"/>
        <v>8</v>
      </c>
      <c r="D1644" s="221">
        <v>61802000</v>
      </c>
      <c r="F1644" s="221" t="s">
        <v>494</v>
      </c>
      <c r="G1644" s="222">
        <v>133400</v>
      </c>
      <c r="I1644" s="222">
        <f t="shared" si="51"/>
        <v>133400</v>
      </c>
    </row>
    <row r="1645" spans="1:9" x14ac:dyDescent="0.2">
      <c r="A1645" s="221" t="s">
        <v>2122</v>
      </c>
      <c r="B1645" s="225" t="s">
        <v>4282</v>
      </c>
      <c r="C1645" s="221">
        <f t="shared" si="50"/>
        <v>8</v>
      </c>
      <c r="D1645" s="221">
        <v>62100000</v>
      </c>
      <c r="F1645" s="221" t="s">
        <v>521</v>
      </c>
      <c r="G1645" s="222">
        <v>408172447.75999999</v>
      </c>
      <c r="I1645" s="222">
        <f t="shared" si="51"/>
        <v>408172447.75999999</v>
      </c>
    </row>
    <row r="1646" spans="1:9" x14ac:dyDescent="0.2">
      <c r="A1646" s="221" t="s">
        <v>2122</v>
      </c>
      <c r="B1646" s="225" t="s">
        <v>4290</v>
      </c>
      <c r="C1646" s="221">
        <f t="shared" si="50"/>
        <v>8</v>
      </c>
      <c r="D1646" s="221">
        <v>62102000</v>
      </c>
      <c r="F1646" s="221" t="s">
        <v>2145</v>
      </c>
      <c r="G1646" s="222">
        <v>36360000</v>
      </c>
      <c r="I1646" s="222">
        <f t="shared" si="51"/>
        <v>36360000</v>
      </c>
    </row>
    <row r="1647" spans="1:9" x14ac:dyDescent="0.2">
      <c r="A1647" s="221" t="s">
        <v>2122</v>
      </c>
      <c r="B1647" s="225" t="s">
        <v>4305</v>
      </c>
      <c r="C1647" s="221">
        <f t="shared" si="50"/>
        <v>8</v>
      </c>
      <c r="D1647" s="221">
        <v>62201000</v>
      </c>
      <c r="F1647" s="221" t="s">
        <v>503</v>
      </c>
      <c r="G1647" s="222">
        <v>3000000</v>
      </c>
      <c r="I1647" s="222">
        <f t="shared" si="51"/>
        <v>3000000</v>
      </c>
    </row>
    <row r="1648" spans="1:9" x14ac:dyDescent="0.2">
      <c r="A1648" s="221" t="s">
        <v>2122</v>
      </c>
      <c r="B1648" s="225" t="s">
        <v>4309</v>
      </c>
      <c r="C1648" s="221">
        <f t="shared" si="50"/>
        <v>8</v>
      </c>
      <c r="D1648" s="221">
        <v>62202000</v>
      </c>
      <c r="F1648" s="221" t="s">
        <v>505</v>
      </c>
      <c r="G1648" s="222">
        <v>1663565.45</v>
      </c>
      <c r="I1648" s="222">
        <f t="shared" si="51"/>
        <v>1663565.45</v>
      </c>
    </row>
    <row r="1649" spans="1:9" x14ac:dyDescent="0.2">
      <c r="A1649" s="221" t="s">
        <v>2122</v>
      </c>
      <c r="B1649" s="225" t="s">
        <v>4312</v>
      </c>
      <c r="C1649" s="221">
        <f t="shared" si="50"/>
        <v>8</v>
      </c>
      <c r="D1649" s="221">
        <v>62203000</v>
      </c>
      <c r="F1649" s="221" t="s">
        <v>2146</v>
      </c>
      <c r="G1649" s="222">
        <v>17500000</v>
      </c>
      <c r="I1649" s="222">
        <f t="shared" si="51"/>
        <v>17500000</v>
      </c>
    </row>
    <row r="1650" spans="1:9" x14ac:dyDescent="0.2">
      <c r="A1650" s="221" t="s">
        <v>2122</v>
      </c>
      <c r="B1650" s="225" t="s">
        <v>4345</v>
      </c>
      <c r="C1650" s="221">
        <f t="shared" si="50"/>
        <v>8</v>
      </c>
      <c r="D1650" s="221">
        <v>62501000</v>
      </c>
      <c r="F1650" s="221" t="s">
        <v>746</v>
      </c>
      <c r="G1650" s="222">
        <v>10138600</v>
      </c>
      <c r="I1650" s="222">
        <f t="shared" si="51"/>
        <v>10138600</v>
      </c>
    </row>
    <row r="1651" spans="1:9" x14ac:dyDescent="0.2">
      <c r="A1651" s="221" t="s">
        <v>2122</v>
      </c>
      <c r="B1651" s="225" t="s">
        <v>4356</v>
      </c>
      <c r="C1651" s="221">
        <f t="shared" si="50"/>
        <v>8</v>
      </c>
      <c r="D1651" s="221">
        <v>62506000</v>
      </c>
      <c r="F1651" s="221" t="s">
        <v>531</v>
      </c>
      <c r="G1651" s="222">
        <v>254500</v>
      </c>
      <c r="I1651" s="222">
        <f t="shared" si="51"/>
        <v>254500</v>
      </c>
    </row>
    <row r="1652" spans="1:9" x14ac:dyDescent="0.2">
      <c r="A1652" s="221" t="s">
        <v>2122</v>
      </c>
      <c r="B1652" s="225" t="s">
        <v>4358</v>
      </c>
      <c r="C1652" s="221">
        <f t="shared" si="50"/>
        <v>8</v>
      </c>
      <c r="D1652" s="221">
        <v>62507000</v>
      </c>
      <c r="F1652" s="221" t="s">
        <v>438</v>
      </c>
      <c r="G1652" s="222">
        <v>3275370</v>
      </c>
      <c r="I1652" s="222">
        <f t="shared" si="51"/>
        <v>3275370</v>
      </c>
    </row>
    <row r="1653" spans="1:9" x14ac:dyDescent="0.2">
      <c r="A1653" s="221" t="s">
        <v>2122</v>
      </c>
      <c r="B1653" s="221" t="s">
        <v>4363</v>
      </c>
      <c r="C1653" s="221">
        <f t="shared" si="50"/>
        <v>8</v>
      </c>
      <c r="D1653" s="221">
        <v>62602000</v>
      </c>
      <c r="F1653" s="221" t="s">
        <v>533</v>
      </c>
      <c r="G1653" s="222">
        <v>6689761.2699999996</v>
      </c>
      <c r="I1653" s="222">
        <f t="shared" si="51"/>
        <v>6689761.2699999996</v>
      </c>
    </row>
    <row r="1654" spans="1:9" x14ac:dyDescent="0.2">
      <c r="A1654" s="221" t="s">
        <v>2122</v>
      </c>
      <c r="B1654" s="221" t="s">
        <v>4364</v>
      </c>
      <c r="C1654" s="221">
        <f t="shared" si="50"/>
        <v>8</v>
      </c>
      <c r="D1654" s="221">
        <v>62603000</v>
      </c>
      <c r="F1654" s="221" t="s">
        <v>534</v>
      </c>
      <c r="G1654" s="222">
        <v>5504739.4000000004</v>
      </c>
      <c r="I1654" s="222">
        <f t="shared" si="51"/>
        <v>5504739.4000000004</v>
      </c>
    </row>
    <row r="1655" spans="1:9" x14ac:dyDescent="0.2">
      <c r="A1655" s="221" t="s">
        <v>2122</v>
      </c>
      <c r="B1655" s="221" t="s">
        <v>4367</v>
      </c>
      <c r="C1655" s="221">
        <f t="shared" si="50"/>
        <v>8</v>
      </c>
      <c r="D1655" s="221">
        <v>62604000</v>
      </c>
      <c r="F1655" s="221" t="s">
        <v>2598</v>
      </c>
      <c r="G1655" s="222">
        <v>667900</v>
      </c>
      <c r="I1655" s="222">
        <f t="shared" si="51"/>
        <v>667900</v>
      </c>
    </row>
    <row r="1656" spans="1:9" x14ac:dyDescent="0.2">
      <c r="A1656" s="221" t="s">
        <v>2122</v>
      </c>
      <c r="B1656" s="221" t="s">
        <v>4381</v>
      </c>
      <c r="C1656" s="221">
        <f t="shared" si="50"/>
        <v>8</v>
      </c>
      <c r="D1656" s="221">
        <v>62701000</v>
      </c>
      <c r="F1656" s="221" t="s">
        <v>2153</v>
      </c>
      <c r="G1656" s="222">
        <v>170200</v>
      </c>
      <c r="I1656" s="222">
        <f t="shared" si="51"/>
        <v>170200</v>
      </c>
    </row>
    <row r="1657" spans="1:9" x14ac:dyDescent="0.2">
      <c r="A1657" s="221" t="s">
        <v>2122</v>
      </c>
      <c r="B1657" s="221" t="s">
        <v>4385</v>
      </c>
      <c r="C1657" s="221">
        <f t="shared" si="50"/>
        <v>8</v>
      </c>
      <c r="D1657" s="221">
        <v>62703000</v>
      </c>
      <c r="F1657" s="221" t="s">
        <v>538</v>
      </c>
      <c r="G1657" s="222">
        <v>1394613.27</v>
      </c>
      <c r="I1657" s="222">
        <f t="shared" si="51"/>
        <v>1394613.27</v>
      </c>
    </row>
    <row r="1658" spans="1:9" x14ac:dyDescent="0.2">
      <c r="A1658" s="221" t="s">
        <v>2122</v>
      </c>
      <c r="B1658" s="221" t="s">
        <v>4422</v>
      </c>
      <c r="C1658" s="221">
        <f t="shared" si="50"/>
        <v>8</v>
      </c>
      <c r="D1658" s="221">
        <v>63504000</v>
      </c>
      <c r="F1658" s="221" t="s">
        <v>752</v>
      </c>
      <c r="G1658" s="222">
        <v>25200</v>
      </c>
      <c r="I1658" s="222">
        <f t="shared" si="51"/>
        <v>25200</v>
      </c>
    </row>
    <row r="1659" spans="1:9" x14ac:dyDescent="0.2">
      <c r="A1659" s="221" t="s">
        <v>2122</v>
      </c>
      <c r="B1659" s="221" t="s">
        <v>4423</v>
      </c>
      <c r="C1659" s="221">
        <f t="shared" si="50"/>
        <v>8</v>
      </c>
      <c r="D1659" s="221">
        <v>63505000</v>
      </c>
      <c r="F1659" s="221" t="s">
        <v>753</v>
      </c>
      <c r="G1659" s="222">
        <v>4012500</v>
      </c>
      <c r="I1659" s="222">
        <f t="shared" si="51"/>
        <v>4012500</v>
      </c>
    </row>
    <row r="1660" spans="1:9" x14ac:dyDescent="0.2">
      <c r="A1660" s="221" t="s">
        <v>2122</v>
      </c>
      <c r="B1660" s="221" t="s">
        <v>4424</v>
      </c>
      <c r="C1660" s="221">
        <f t="shared" si="50"/>
        <v>8</v>
      </c>
      <c r="D1660" s="221">
        <v>63506000</v>
      </c>
      <c r="F1660" s="221" t="s">
        <v>215</v>
      </c>
      <c r="G1660" s="222">
        <v>46400</v>
      </c>
      <c r="I1660" s="222">
        <f t="shared" si="51"/>
        <v>46400</v>
      </c>
    </row>
    <row r="1661" spans="1:9" x14ac:dyDescent="0.2">
      <c r="A1661" s="221" t="s">
        <v>2122</v>
      </c>
      <c r="B1661" s="221" t="s">
        <v>4428</v>
      </c>
      <c r="C1661" s="221">
        <f t="shared" si="50"/>
        <v>8</v>
      </c>
      <c r="D1661" s="221">
        <v>63507000</v>
      </c>
      <c r="F1661" s="221" t="s">
        <v>754</v>
      </c>
      <c r="G1661" s="222">
        <v>52865594.759999998</v>
      </c>
      <c r="I1661" s="222">
        <f t="shared" si="51"/>
        <v>52865594.759999998</v>
      </c>
    </row>
    <row r="1662" spans="1:9" x14ac:dyDescent="0.2">
      <c r="A1662" s="221" t="s">
        <v>2122</v>
      </c>
      <c r="B1662" s="221" t="s">
        <v>4436</v>
      </c>
      <c r="C1662" s="221">
        <f t="shared" si="50"/>
        <v>8</v>
      </c>
      <c r="D1662" s="221">
        <v>64101000</v>
      </c>
      <c r="F1662" s="221" t="s">
        <v>755</v>
      </c>
      <c r="G1662" s="222">
        <v>127617284.97</v>
      </c>
      <c r="I1662" s="222">
        <f t="shared" si="51"/>
        <v>127617284.97</v>
      </c>
    </row>
    <row r="1663" spans="1:9" x14ac:dyDescent="0.2">
      <c r="A1663" s="221" t="s">
        <v>2122</v>
      </c>
      <c r="B1663" s="221" t="s">
        <v>4437</v>
      </c>
      <c r="C1663" s="221">
        <f t="shared" si="50"/>
        <v>8</v>
      </c>
      <c r="D1663" s="221">
        <v>64101300</v>
      </c>
      <c r="F1663" s="221" t="s">
        <v>478</v>
      </c>
      <c r="G1663" s="222">
        <v>6891354</v>
      </c>
      <c r="I1663" s="222">
        <f t="shared" si="51"/>
        <v>6891354</v>
      </c>
    </row>
    <row r="1664" spans="1:9" x14ac:dyDescent="0.2">
      <c r="A1664" s="221" t="s">
        <v>2122</v>
      </c>
      <c r="B1664" s="221" t="s">
        <v>4439</v>
      </c>
      <c r="C1664" s="221">
        <f t="shared" si="50"/>
        <v>8</v>
      </c>
      <c r="D1664" s="221">
        <v>64102000</v>
      </c>
      <c r="F1664" s="221" t="s">
        <v>550</v>
      </c>
      <c r="G1664" s="222">
        <v>16452611</v>
      </c>
      <c r="I1664" s="222">
        <f t="shared" si="51"/>
        <v>16452611</v>
      </c>
    </row>
    <row r="1665" spans="1:9" x14ac:dyDescent="0.2">
      <c r="A1665" s="221" t="s">
        <v>2122</v>
      </c>
      <c r="B1665" s="221" t="s">
        <v>4441</v>
      </c>
      <c r="C1665" s="221">
        <f t="shared" si="50"/>
        <v>8</v>
      </c>
      <c r="D1665" s="221">
        <v>64103000</v>
      </c>
      <c r="F1665" s="221" t="s">
        <v>551</v>
      </c>
      <c r="G1665" s="222">
        <v>4094971.1</v>
      </c>
      <c r="I1665" s="222">
        <f t="shared" si="51"/>
        <v>4094971.1</v>
      </c>
    </row>
    <row r="1666" spans="1:9" x14ac:dyDescent="0.2">
      <c r="A1666" s="221" t="s">
        <v>2122</v>
      </c>
      <c r="B1666" s="221" t="s">
        <v>4442</v>
      </c>
      <c r="C1666" s="221">
        <f t="shared" ref="C1666:C1729" si="52">+LEN(B:B)</f>
        <v>8</v>
      </c>
      <c r="D1666" s="221">
        <v>64104000</v>
      </c>
      <c r="F1666" s="221" t="s">
        <v>220</v>
      </c>
      <c r="G1666" s="222">
        <v>2414653.14</v>
      </c>
      <c r="I1666" s="222">
        <f t="shared" ref="I1666:I1729" si="53">+G:G-H:H</f>
        <v>2414653.14</v>
      </c>
    </row>
    <row r="1667" spans="1:9" x14ac:dyDescent="0.2">
      <c r="A1667" s="221" t="s">
        <v>2122</v>
      </c>
      <c r="B1667" s="221" t="s">
        <v>4444</v>
      </c>
      <c r="C1667" s="221">
        <f t="shared" si="52"/>
        <v>8</v>
      </c>
      <c r="D1667" s="221">
        <v>64105000</v>
      </c>
      <c r="F1667" s="221" t="s">
        <v>552</v>
      </c>
      <c r="G1667" s="222">
        <v>2535521.0699999998</v>
      </c>
      <c r="I1667" s="222">
        <f t="shared" si="53"/>
        <v>2535521.0699999998</v>
      </c>
    </row>
    <row r="1668" spans="1:9" x14ac:dyDescent="0.2">
      <c r="A1668" s="221" t="s">
        <v>2122</v>
      </c>
      <c r="B1668" s="221" t="s">
        <v>4738</v>
      </c>
      <c r="C1668" s="221">
        <f t="shared" si="52"/>
        <v>8</v>
      </c>
      <c r="D1668" s="221">
        <v>64180000</v>
      </c>
      <c r="F1668" s="221" t="s">
        <v>553</v>
      </c>
      <c r="G1668" s="222">
        <v>7803872.1399999997</v>
      </c>
      <c r="I1668" s="222">
        <f t="shared" si="53"/>
        <v>7803872.1399999997</v>
      </c>
    </row>
    <row r="1669" spans="1:9" x14ac:dyDescent="0.2">
      <c r="A1669" s="221" t="s">
        <v>2122</v>
      </c>
      <c r="B1669" s="221" t="s">
        <v>4624</v>
      </c>
      <c r="C1669" s="221">
        <f t="shared" si="52"/>
        <v>7</v>
      </c>
      <c r="D1669" s="221">
        <v>64180000</v>
      </c>
      <c r="F1669" s="221" t="s">
        <v>4630</v>
      </c>
      <c r="G1669" s="222">
        <v>505600</v>
      </c>
      <c r="I1669" s="222">
        <f t="shared" si="53"/>
        <v>505600</v>
      </c>
    </row>
    <row r="1670" spans="1:9" x14ac:dyDescent="0.2">
      <c r="A1670" s="221" t="s">
        <v>2122</v>
      </c>
      <c r="B1670" s="221" t="s">
        <v>4739</v>
      </c>
      <c r="C1670" s="221">
        <f t="shared" si="52"/>
        <v>7</v>
      </c>
      <c r="D1670" s="221">
        <v>64180000</v>
      </c>
      <c r="F1670" s="221" t="s">
        <v>4740</v>
      </c>
      <c r="G1670" s="222">
        <v>21823188</v>
      </c>
      <c r="I1670" s="222">
        <f t="shared" si="53"/>
        <v>21823188</v>
      </c>
    </row>
    <row r="1671" spans="1:9" x14ac:dyDescent="0.2">
      <c r="A1671" s="221" t="s">
        <v>2122</v>
      </c>
      <c r="B1671" s="221" t="s">
        <v>4455</v>
      </c>
      <c r="C1671" s="221">
        <f t="shared" si="52"/>
        <v>8</v>
      </c>
      <c r="D1671" s="221">
        <v>64501000</v>
      </c>
      <c r="F1671" s="221" t="s">
        <v>756</v>
      </c>
      <c r="G1671" s="222">
        <v>19679850.190000001</v>
      </c>
      <c r="I1671" s="222">
        <f t="shared" si="53"/>
        <v>19679850.190000001</v>
      </c>
    </row>
    <row r="1672" spans="1:9" x14ac:dyDescent="0.2">
      <c r="A1672" s="221" t="s">
        <v>2122</v>
      </c>
      <c r="B1672" s="221" t="s">
        <v>4458</v>
      </c>
      <c r="C1672" s="221">
        <f t="shared" si="52"/>
        <v>8</v>
      </c>
      <c r="D1672" s="221">
        <v>64502000</v>
      </c>
      <c r="F1672" s="221" t="s">
        <v>555</v>
      </c>
      <c r="G1672" s="222">
        <v>10423408.51</v>
      </c>
      <c r="I1672" s="222">
        <f t="shared" si="53"/>
        <v>10423408.51</v>
      </c>
    </row>
    <row r="1673" spans="1:9" x14ac:dyDescent="0.2">
      <c r="A1673" s="221" t="s">
        <v>2122</v>
      </c>
      <c r="B1673" s="221" t="s">
        <v>4464</v>
      </c>
      <c r="C1673" s="221">
        <f t="shared" si="52"/>
        <v>8</v>
      </c>
      <c r="D1673" s="221">
        <v>64504000</v>
      </c>
      <c r="F1673" s="221" t="s">
        <v>2608</v>
      </c>
      <c r="G1673" s="222">
        <v>1513834.63</v>
      </c>
      <c r="I1673" s="222">
        <f t="shared" si="53"/>
        <v>1513834.63</v>
      </c>
    </row>
    <row r="1674" spans="1:9" x14ac:dyDescent="0.2">
      <c r="A1674" s="221" t="s">
        <v>2122</v>
      </c>
      <c r="B1674" s="221" t="s">
        <v>4741</v>
      </c>
      <c r="C1674" s="221">
        <f t="shared" si="52"/>
        <v>8</v>
      </c>
      <c r="D1674" s="221">
        <v>64580000</v>
      </c>
      <c r="F1674" s="221" t="s">
        <v>758</v>
      </c>
      <c r="G1674" s="222">
        <v>1414182.15</v>
      </c>
      <c r="I1674" s="222">
        <f t="shared" si="53"/>
        <v>1414182.15</v>
      </c>
    </row>
    <row r="1675" spans="1:9" x14ac:dyDescent="0.2">
      <c r="A1675" s="221" t="s">
        <v>2122</v>
      </c>
      <c r="B1675" s="221" t="s">
        <v>4471</v>
      </c>
      <c r="C1675" s="221">
        <f t="shared" si="52"/>
        <v>8</v>
      </c>
      <c r="D1675" s="221">
        <v>64801000</v>
      </c>
      <c r="F1675" s="221" t="s">
        <v>489</v>
      </c>
      <c r="G1675" s="222">
        <v>30000</v>
      </c>
      <c r="I1675" s="222">
        <f t="shared" si="53"/>
        <v>30000</v>
      </c>
    </row>
    <row r="1676" spans="1:9" x14ac:dyDescent="0.2">
      <c r="A1676" s="221" t="s">
        <v>2122</v>
      </c>
      <c r="B1676" s="221" t="s">
        <v>4485</v>
      </c>
      <c r="C1676" s="221">
        <f t="shared" si="52"/>
        <v>8</v>
      </c>
      <c r="D1676" s="221">
        <v>65100000</v>
      </c>
      <c r="F1676" s="221" t="s">
        <v>760</v>
      </c>
      <c r="G1676" s="222">
        <v>966384.66</v>
      </c>
      <c r="I1676" s="222">
        <f t="shared" si="53"/>
        <v>966384.66</v>
      </c>
    </row>
    <row r="1677" spans="1:9" x14ac:dyDescent="0.2">
      <c r="A1677" s="221" t="s">
        <v>2122</v>
      </c>
      <c r="B1677" s="221" t="s">
        <v>4742</v>
      </c>
      <c r="C1677" s="221">
        <f t="shared" si="52"/>
        <v>8</v>
      </c>
      <c r="D1677" s="221">
        <v>65200000</v>
      </c>
      <c r="F1677" s="221" t="s">
        <v>4743</v>
      </c>
      <c r="G1677" s="222">
        <v>90345067.280000001</v>
      </c>
      <c r="I1677" s="222">
        <f t="shared" si="53"/>
        <v>90345067.280000001</v>
      </c>
    </row>
    <row r="1678" spans="1:9" x14ac:dyDescent="0.2">
      <c r="A1678" s="221" t="s">
        <v>2122</v>
      </c>
      <c r="B1678" s="221" t="s">
        <v>4487</v>
      </c>
      <c r="C1678" s="221">
        <f t="shared" si="52"/>
        <v>8</v>
      </c>
      <c r="D1678" s="221">
        <v>65601000</v>
      </c>
      <c r="F1678" s="221" t="s">
        <v>762</v>
      </c>
      <c r="G1678" s="222">
        <v>223522.2</v>
      </c>
      <c r="I1678" s="222">
        <f t="shared" si="53"/>
        <v>223522.2</v>
      </c>
    </row>
    <row r="1679" spans="1:9" x14ac:dyDescent="0.2">
      <c r="A1679" s="221" t="s">
        <v>2122</v>
      </c>
      <c r="B1679" s="221" t="s">
        <v>4493</v>
      </c>
      <c r="C1679" s="221">
        <f t="shared" si="52"/>
        <v>8</v>
      </c>
      <c r="D1679" s="221">
        <v>65700000</v>
      </c>
      <c r="F1679" s="221" t="s">
        <v>1957</v>
      </c>
      <c r="G1679" s="222">
        <v>103116.72</v>
      </c>
      <c r="I1679" s="222">
        <f t="shared" si="53"/>
        <v>103116.72</v>
      </c>
    </row>
    <row r="1680" spans="1:9" x14ac:dyDescent="0.2">
      <c r="A1680" s="221" t="s">
        <v>2122</v>
      </c>
      <c r="B1680" s="221" t="s">
        <v>4497</v>
      </c>
      <c r="C1680" s="221">
        <f t="shared" si="52"/>
        <v>8</v>
      </c>
      <c r="D1680" s="221">
        <v>65800000</v>
      </c>
      <c r="F1680" s="221" t="s">
        <v>764</v>
      </c>
      <c r="G1680" s="222">
        <v>126634631.12</v>
      </c>
      <c r="I1680" s="222">
        <f t="shared" si="53"/>
        <v>126634631.12</v>
      </c>
    </row>
    <row r="1681" spans="1:9" x14ac:dyDescent="0.2">
      <c r="A1681" s="221" t="s">
        <v>2122</v>
      </c>
      <c r="B1681" s="221" t="s">
        <v>4523</v>
      </c>
      <c r="C1681" s="221">
        <f t="shared" si="52"/>
        <v>8</v>
      </c>
      <c r="D1681" s="221">
        <v>68112000</v>
      </c>
      <c r="F1681" s="221" t="s">
        <v>772</v>
      </c>
      <c r="G1681" s="222">
        <v>22123888.52</v>
      </c>
      <c r="I1681" s="222">
        <f t="shared" si="53"/>
        <v>22123888.52</v>
      </c>
    </row>
    <row r="1682" spans="1:9" x14ac:dyDescent="0.2">
      <c r="A1682" s="221" t="s">
        <v>2122</v>
      </c>
      <c r="B1682" s="221" t="s">
        <v>4744</v>
      </c>
      <c r="C1682" s="221">
        <f t="shared" si="52"/>
        <v>8</v>
      </c>
      <c r="D1682" s="221">
        <v>69500000</v>
      </c>
      <c r="G1682" s="222">
        <v>82780470.903699994</v>
      </c>
      <c r="I1682" s="222">
        <f t="shared" si="53"/>
        <v>82780470.903699994</v>
      </c>
    </row>
    <row r="1683" spans="1:9" x14ac:dyDescent="0.2">
      <c r="A1683" s="221" t="s">
        <v>2122</v>
      </c>
      <c r="B1683" s="221" t="s">
        <v>4528</v>
      </c>
      <c r="C1683" s="221">
        <f t="shared" si="52"/>
        <v>8</v>
      </c>
      <c r="D1683" s="221">
        <v>70100000</v>
      </c>
      <c r="F1683" s="221" t="s">
        <v>1619</v>
      </c>
      <c r="H1683" s="222">
        <v>1941252137</v>
      </c>
      <c r="I1683" s="222">
        <f t="shared" si="53"/>
        <v>-1941252137</v>
      </c>
    </row>
    <row r="1684" spans="1:9" x14ac:dyDescent="0.2">
      <c r="A1684" s="221" t="s">
        <v>2122</v>
      </c>
      <c r="B1684" s="221" t="s">
        <v>4540</v>
      </c>
      <c r="C1684" s="221">
        <f t="shared" si="52"/>
        <v>8</v>
      </c>
      <c r="D1684" s="221">
        <v>70700000</v>
      </c>
      <c r="F1684" s="221" t="s">
        <v>2485</v>
      </c>
      <c r="H1684" s="222">
        <v>9661083409.2399998</v>
      </c>
      <c r="I1684" s="222">
        <f t="shared" si="53"/>
        <v>-9661083409.2399998</v>
      </c>
    </row>
    <row r="1685" spans="1:9" x14ac:dyDescent="0.2">
      <c r="A1685" s="221" t="s">
        <v>2122</v>
      </c>
      <c r="B1685" s="221" t="s">
        <v>4543</v>
      </c>
      <c r="C1685" s="221">
        <f t="shared" si="52"/>
        <v>8</v>
      </c>
      <c r="D1685" s="221">
        <v>70710000</v>
      </c>
      <c r="F1685" s="221" t="s">
        <v>2620</v>
      </c>
      <c r="H1685" s="222">
        <v>4889758634.5</v>
      </c>
      <c r="I1685" s="222">
        <f t="shared" si="53"/>
        <v>-4889758634.5</v>
      </c>
    </row>
    <row r="1686" spans="1:9" x14ac:dyDescent="0.2">
      <c r="A1686" s="221" t="s">
        <v>2122</v>
      </c>
      <c r="B1686" s="221" t="s">
        <v>4565</v>
      </c>
      <c r="C1686" s="221">
        <f t="shared" si="52"/>
        <v>8</v>
      </c>
      <c r="D1686" s="221">
        <v>75800000</v>
      </c>
      <c r="F1686" s="221" t="s">
        <v>237</v>
      </c>
      <c r="H1686" s="222">
        <v>2286897.52</v>
      </c>
      <c r="I1686" s="222">
        <f t="shared" si="53"/>
        <v>-2286897.52</v>
      </c>
    </row>
    <row r="1687" spans="1:9" x14ac:dyDescent="0.2">
      <c r="A1687" s="221" t="s">
        <v>2122</v>
      </c>
      <c r="B1687" s="221" t="s">
        <v>4572</v>
      </c>
      <c r="C1687" s="221">
        <f t="shared" si="52"/>
        <v>8</v>
      </c>
      <c r="D1687" s="221">
        <v>76500000</v>
      </c>
      <c r="F1687" s="221" t="s">
        <v>785</v>
      </c>
      <c r="H1687" s="222">
        <v>9748916.8499999996</v>
      </c>
      <c r="I1687" s="222">
        <f t="shared" si="53"/>
        <v>-9748916.8499999996</v>
      </c>
    </row>
    <row r="1688" spans="1:9" x14ac:dyDescent="0.2">
      <c r="A1688" s="221" t="s">
        <v>26</v>
      </c>
      <c r="B1688" s="225">
        <v>10100000</v>
      </c>
      <c r="C1688" s="221">
        <f t="shared" si="52"/>
        <v>8</v>
      </c>
      <c r="D1688" s="221">
        <v>10100000</v>
      </c>
      <c r="F1688" s="221" t="s">
        <v>581</v>
      </c>
      <c r="G1688" s="222">
        <v>0</v>
      </c>
      <c r="H1688" s="222">
        <v>2440000000</v>
      </c>
      <c r="I1688" s="222">
        <f t="shared" si="53"/>
        <v>-2440000000</v>
      </c>
    </row>
    <row r="1689" spans="1:9" x14ac:dyDescent="0.2">
      <c r="A1689" s="221" t="s">
        <v>26</v>
      </c>
      <c r="B1689" s="225">
        <v>11900000</v>
      </c>
      <c r="C1689" s="221">
        <f t="shared" si="52"/>
        <v>8</v>
      </c>
      <c r="D1689" s="221">
        <v>11900000</v>
      </c>
      <c r="F1689" s="221" t="s">
        <v>1465</v>
      </c>
      <c r="G1689" s="222">
        <v>1387084701.9300001</v>
      </c>
      <c r="H1689" s="222">
        <v>0</v>
      </c>
      <c r="I1689" s="222">
        <f t="shared" si="53"/>
        <v>1387084701.9300001</v>
      </c>
    </row>
    <row r="1690" spans="1:9" x14ac:dyDescent="0.2">
      <c r="A1690" s="221" t="s">
        <v>26</v>
      </c>
      <c r="B1690" s="225">
        <v>13110000</v>
      </c>
      <c r="C1690" s="221">
        <f t="shared" si="52"/>
        <v>8</v>
      </c>
      <c r="D1690" s="221">
        <v>13110000</v>
      </c>
      <c r="F1690" s="221" t="s">
        <v>2341</v>
      </c>
      <c r="G1690" s="222">
        <v>0</v>
      </c>
      <c r="H1690" s="222">
        <v>2565977682.9299998</v>
      </c>
      <c r="I1690" s="222">
        <f t="shared" si="53"/>
        <v>-2565977682.9299998</v>
      </c>
    </row>
    <row r="1691" spans="1:9" x14ac:dyDescent="0.2">
      <c r="A1691" s="221" t="s">
        <v>26</v>
      </c>
      <c r="B1691" s="225">
        <v>16110000</v>
      </c>
      <c r="C1691" s="221">
        <f t="shared" si="52"/>
        <v>8</v>
      </c>
      <c r="D1691" s="221">
        <v>16110000</v>
      </c>
      <c r="F1691" s="221" t="s">
        <v>2342</v>
      </c>
      <c r="G1691" s="222">
        <v>0</v>
      </c>
      <c r="H1691" s="222">
        <v>4664846088.8299999</v>
      </c>
      <c r="I1691" s="222">
        <f t="shared" si="53"/>
        <v>-4664846088.8299999</v>
      </c>
    </row>
    <row r="1692" spans="1:9" x14ac:dyDescent="0.2">
      <c r="A1692" s="221" t="s">
        <v>26</v>
      </c>
      <c r="B1692" s="225">
        <v>16120000</v>
      </c>
      <c r="C1692" s="221">
        <f t="shared" si="52"/>
        <v>8</v>
      </c>
      <c r="D1692" s="221">
        <v>16120000</v>
      </c>
      <c r="F1692" s="221" t="s">
        <v>2343</v>
      </c>
      <c r="G1692" s="222">
        <v>0</v>
      </c>
      <c r="H1692" s="222">
        <v>1283009159.8399999</v>
      </c>
      <c r="I1692" s="222">
        <f t="shared" si="53"/>
        <v>-1283009159.8399999</v>
      </c>
    </row>
    <row r="1693" spans="1:9" x14ac:dyDescent="0.2">
      <c r="A1693" s="221" t="s">
        <v>26</v>
      </c>
      <c r="B1693" s="225">
        <v>16400000</v>
      </c>
      <c r="C1693" s="221">
        <f t="shared" si="52"/>
        <v>8</v>
      </c>
      <c r="D1693" s="221">
        <v>16400000</v>
      </c>
      <c r="F1693" s="221" t="s">
        <v>2344</v>
      </c>
      <c r="G1693" s="222">
        <v>0</v>
      </c>
      <c r="H1693" s="222">
        <v>33354595713.638901</v>
      </c>
      <c r="I1693" s="222">
        <f t="shared" si="53"/>
        <v>-33354595713.638901</v>
      </c>
    </row>
    <row r="1694" spans="1:9" x14ac:dyDescent="0.2">
      <c r="A1694" s="221" t="s">
        <v>26</v>
      </c>
      <c r="B1694" s="225">
        <v>21100000</v>
      </c>
      <c r="C1694" s="221">
        <f t="shared" si="52"/>
        <v>8</v>
      </c>
      <c r="D1694" s="221">
        <v>21100000</v>
      </c>
      <c r="F1694" s="221" t="s">
        <v>803</v>
      </c>
      <c r="G1694" s="222">
        <v>1173530000</v>
      </c>
      <c r="H1694" s="222">
        <v>0</v>
      </c>
      <c r="I1694" s="222">
        <f t="shared" si="53"/>
        <v>1173530000</v>
      </c>
    </row>
    <row r="1695" spans="1:9" x14ac:dyDescent="0.2">
      <c r="A1695" s="221" t="s">
        <v>26</v>
      </c>
      <c r="B1695" s="225">
        <v>21300000</v>
      </c>
      <c r="C1695" s="221">
        <f t="shared" si="52"/>
        <v>8</v>
      </c>
      <c r="D1695" s="221">
        <v>21300000</v>
      </c>
      <c r="F1695" s="221" t="s">
        <v>591</v>
      </c>
      <c r="G1695" s="222">
        <v>72015038.5</v>
      </c>
      <c r="H1695" s="222">
        <v>0</v>
      </c>
      <c r="I1695" s="222">
        <f t="shared" si="53"/>
        <v>72015038.5</v>
      </c>
    </row>
    <row r="1696" spans="1:9" x14ac:dyDescent="0.2">
      <c r="A1696" s="221" t="s">
        <v>26</v>
      </c>
      <c r="B1696" s="225">
        <v>21810000</v>
      </c>
      <c r="C1696" s="221">
        <f t="shared" si="52"/>
        <v>8</v>
      </c>
      <c r="D1696" s="221">
        <v>21810000</v>
      </c>
      <c r="F1696" s="221" t="s">
        <v>260</v>
      </c>
      <c r="G1696" s="222">
        <v>1196138590.03</v>
      </c>
      <c r="H1696" s="222">
        <v>0</v>
      </c>
      <c r="I1696" s="222">
        <f t="shared" si="53"/>
        <v>1196138590.03</v>
      </c>
    </row>
    <row r="1697" spans="1:9" x14ac:dyDescent="0.2">
      <c r="A1697" s="221" t="s">
        <v>26</v>
      </c>
      <c r="B1697" s="225">
        <v>21820000</v>
      </c>
      <c r="C1697" s="221">
        <f t="shared" si="52"/>
        <v>8</v>
      </c>
      <c r="D1697" s="221">
        <v>21820000</v>
      </c>
      <c r="F1697" s="221" t="s">
        <v>52</v>
      </c>
      <c r="G1697" s="222">
        <v>18148124.170000002</v>
      </c>
      <c r="H1697" s="222">
        <v>0</v>
      </c>
      <c r="I1697" s="222">
        <f t="shared" si="53"/>
        <v>18148124.170000002</v>
      </c>
    </row>
    <row r="1698" spans="1:9" x14ac:dyDescent="0.2">
      <c r="A1698" s="221" t="s">
        <v>26</v>
      </c>
      <c r="B1698" s="225">
        <v>21830000</v>
      </c>
      <c r="C1698" s="221">
        <f t="shared" si="52"/>
        <v>8</v>
      </c>
      <c r="D1698" s="221">
        <v>21830000</v>
      </c>
      <c r="F1698" s="221" t="s">
        <v>596</v>
      </c>
      <c r="G1698" s="222">
        <v>1753883736.3</v>
      </c>
      <c r="H1698" s="222">
        <v>0</v>
      </c>
      <c r="I1698" s="222">
        <f t="shared" si="53"/>
        <v>1753883736.3</v>
      </c>
    </row>
    <row r="1699" spans="1:9" x14ac:dyDescent="0.2">
      <c r="A1699" s="221" t="s">
        <v>26</v>
      </c>
      <c r="B1699" s="225">
        <v>21840000</v>
      </c>
      <c r="C1699" s="221">
        <f t="shared" si="52"/>
        <v>8</v>
      </c>
      <c r="D1699" s="221">
        <v>21840000</v>
      </c>
      <c r="F1699" s="221" t="s">
        <v>597</v>
      </c>
      <c r="G1699" s="222">
        <v>74907923.840000004</v>
      </c>
      <c r="H1699" s="222">
        <v>0</v>
      </c>
      <c r="I1699" s="222">
        <f t="shared" si="53"/>
        <v>74907923.840000004</v>
      </c>
    </row>
    <row r="1700" spans="1:9" x14ac:dyDescent="0.2">
      <c r="A1700" s="221" t="s">
        <v>26</v>
      </c>
      <c r="B1700" s="225">
        <v>21850000</v>
      </c>
      <c r="C1700" s="221">
        <f t="shared" si="52"/>
        <v>8</v>
      </c>
      <c r="D1700" s="221">
        <v>21850000</v>
      </c>
      <c r="F1700" s="221" t="s">
        <v>2079</v>
      </c>
      <c r="G1700" s="222">
        <v>13672939.949999999</v>
      </c>
      <c r="H1700" s="222">
        <v>0</v>
      </c>
      <c r="I1700" s="222">
        <f t="shared" si="53"/>
        <v>13672939.949999999</v>
      </c>
    </row>
    <row r="1701" spans="1:9" x14ac:dyDescent="0.2">
      <c r="A1701" s="221" t="s">
        <v>26</v>
      </c>
      <c r="B1701" s="225">
        <v>23000000</v>
      </c>
      <c r="C1701" s="221">
        <f t="shared" si="52"/>
        <v>8</v>
      </c>
      <c r="D1701" s="221">
        <v>23000000</v>
      </c>
      <c r="F1701" s="221" t="s">
        <v>266</v>
      </c>
      <c r="G1701" s="222">
        <v>48323391773.758904</v>
      </c>
      <c r="H1701" s="222">
        <v>0</v>
      </c>
      <c r="I1701" s="222">
        <f t="shared" si="53"/>
        <v>48323391773.758904</v>
      </c>
    </row>
    <row r="1702" spans="1:9" x14ac:dyDescent="0.2">
      <c r="A1702" s="221" t="s">
        <v>26</v>
      </c>
      <c r="B1702" s="225">
        <v>23100000</v>
      </c>
      <c r="C1702" s="221">
        <f t="shared" si="52"/>
        <v>8</v>
      </c>
      <c r="D1702" s="221">
        <v>23100000</v>
      </c>
      <c r="F1702" s="221" t="s">
        <v>262</v>
      </c>
      <c r="G1702" s="222">
        <v>13135998803.84</v>
      </c>
      <c r="H1702" s="222">
        <v>0</v>
      </c>
      <c r="I1702" s="222">
        <f t="shared" si="53"/>
        <v>13135998803.84</v>
      </c>
    </row>
    <row r="1703" spans="1:9" x14ac:dyDescent="0.2">
      <c r="A1703" s="221" t="s">
        <v>26</v>
      </c>
      <c r="B1703" s="225">
        <v>23213001</v>
      </c>
      <c r="C1703" s="221">
        <f t="shared" si="52"/>
        <v>8</v>
      </c>
      <c r="D1703" s="221">
        <v>23213001</v>
      </c>
      <c r="F1703" s="221" t="s">
        <v>4745</v>
      </c>
      <c r="G1703" s="222">
        <v>2002800</v>
      </c>
      <c r="H1703" s="222">
        <v>0</v>
      </c>
      <c r="I1703" s="222">
        <f t="shared" si="53"/>
        <v>2002800</v>
      </c>
    </row>
    <row r="1704" spans="1:9" x14ac:dyDescent="0.2">
      <c r="A1704" s="221" t="s">
        <v>26</v>
      </c>
      <c r="B1704" s="225">
        <v>23213010</v>
      </c>
      <c r="C1704" s="221">
        <f t="shared" si="52"/>
        <v>8</v>
      </c>
      <c r="D1704" s="221">
        <v>23213010</v>
      </c>
      <c r="F1704" s="221" t="s">
        <v>2374</v>
      </c>
      <c r="G1704" s="222">
        <v>90988181.900000006</v>
      </c>
      <c r="H1704" s="222">
        <v>0</v>
      </c>
      <c r="I1704" s="222">
        <f t="shared" si="53"/>
        <v>90988181.900000006</v>
      </c>
    </row>
    <row r="1705" spans="1:9" x14ac:dyDescent="0.2">
      <c r="A1705" s="221" t="s">
        <v>26</v>
      </c>
      <c r="B1705" s="225">
        <v>23213012</v>
      </c>
      <c r="C1705" s="221">
        <f t="shared" si="52"/>
        <v>8</v>
      </c>
      <c r="D1705" s="221">
        <v>23213012</v>
      </c>
      <c r="F1705" s="221" t="s">
        <v>4746</v>
      </c>
      <c r="G1705" s="222">
        <v>6900000</v>
      </c>
      <c r="H1705" s="222">
        <v>0</v>
      </c>
      <c r="I1705" s="222">
        <f t="shared" si="53"/>
        <v>6900000</v>
      </c>
    </row>
    <row r="1706" spans="1:9" x14ac:dyDescent="0.2">
      <c r="A1706" s="221" t="s">
        <v>26</v>
      </c>
      <c r="B1706" s="225">
        <v>27500000</v>
      </c>
      <c r="C1706" s="221">
        <f t="shared" si="52"/>
        <v>8</v>
      </c>
      <c r="D1706" s="221">
        <v>27500000</v>
      </c>
      <c r="F1706" s="221" t="s">
        <v>599</v>
      </c>
      <c r="G1706" s="222">
        <v>1100000</v>
      </c>
      <c r="H1706" s="222">
        <v>0</v>
      </c>
      <c r="I1706" s="222">
        <f t="shared" si="53"/>
        <v>1100000</v>
      </c>
    </row>
    <row r="1707" spans="1:9" x14ac:dyDescent="0.2">
      <c r="A1707" s="221" t="s">
        <v>26</v>
      </c>
      <c r="B1707" s="225">
        <v>28130000</v>
      </c>
      <c r="C1707" s="221">
        <f t="shared" si="52"/>
        <v>8</v>
      </c>
      <c r="D1707" s="221">
        <v>28130000</v>
      </c>
      <c r="F1707" s="221" t="s">
        <v>603</v>
      </c>
      <c r="G1707" s="222">
        <v>0</v>
      </c>
      <c r="H1707" s="222">
        <v>35067322.909999996</v>
      </c>
      <c r="I1707" s="222">
        <f t="shared" si="53"/>
        <v>-35067322.909999996</v>
      </c>
    </row>
    <row r="1708" spans="1:9" x14ac:dyDescent="0.2">
      <c r="A1708" s="221" t="s">
        <v>26</v>
      </c>
      <c r="B1708" s="225">
        <v>28181000</v>
      </c>
      <c r="C1708" s="221">
        <f t="shared" si="52"/>
        <v>8</v>
      </c>
      <c r="D1708" s="221">
        <v>28181000</v>
      </c>
      <c r="F1708" s="221" t="s">
        <v>276</v>
      </c>
      <c r="G1708" s="222">
        <v>0</v>
      </c>
      <c r="H1708" s="222">
        <v>484782181.44</v>
      </c>
      <c r="I1708" s="222">
        <f t="shared" si="53"/>
        <v>-484782181.44</v>
      </c>
    </row>
    <row r="1709" spans="1:9" x14ac:dyDescent="0.2">
      <c r="A1709" s="221" t="s">
        <v>26</v>
      </c>
      <c r="B1709" s="225">
        <v>28182000</v>
      </c>
      <c r="C1709" s="221">
        <f t="shared" si="52"/>
        <v>8</v>
      </c>
      <c r="D1709" s="221">
        <v>28182000</v>
      </c>
      <c r="F1709" s="221" t="s">
        <v>607</v>
      </c>
      <c r="G1709" s="222">
        <v>0</v>
      </c>
      <c r="H1709" s="222">
        <v>4889997.24</v>
      </c>
      <c r="I1709" s="222">
        <f t="shared" si="53"/>
        <v>-4889997.24</v>
      </c>
    </row>
    <row r="1710" spans="1:9" x14ac:dyDescent="0.2">
      <c r="A1710" s="221" t="s">
        <v>26</v>
      </c>
      <c r="B1710" s="225">
        <v>28183000</v>
      </c>
      <c r="C1710" s="221">
        <f t="shared" si="52"/>
        <v>8</v>
      </c>
      <c r="D1710" s="221">
        <v>28183000</v>
      </c>
      <c r="F1710" s="221" t="s">
        <v>610</v>
      </c>
      <c r="G1710" s="222">
        <v>0</v>
      </c>
      <c r="H1710" s="222">
        <v>1331313153.8199999</v>
      </c>
      <c r="I1710" s="222">
        <f t="shared" si="53"/>
        <v>-1331313153.8199999</v>
      </c>
    </row>
    <row r="1711" spans="1:9" x14ac:dyDescent="0.2">
      <c r="A1711" s="221" t="s">
        <v>26</v>
      </c>
      <c r="B1711" s="225">
        <v>28184000</v>
      </c>
      <c r="C1711" s="221">
        <f t="shared" si="52"/>
        <v>8</v>
      </c>
      <c r="D1711" s="221">
        <v>28184000</v>
      </c>
      <c r="F1711" s="221" t="s">
        <v>608</v>
      </c>
      <c r="G1711" s="222">
        <v>0</v>
      </c>
      <c r="H1711" s="222">
        <v>34259556.490000002</v>
      </c>
      <c r="I1711" s="222">
        <f t="shared" si="53"/>
        <v>-34259556.490000002</v>
      </c>
    </row>
    <row r="1712" spans="1:9" x14ac:dyDescent="0.2">
      <c r="A1712" s="221" t="s">
        <v>26</v>
      </c>
      <c r="B1712" s="225">
        <v>28185000</v>
      </c>
      <c r="C1712" s="221">
        <f t="shared" si="52"/>
        <v>8</v>
      </c>
      <c r="D1712" s="221">
        <v>28185000</v>
      </c>
      <c r="F1712" s="221" t="s">
        <v>279</v>
      </c>
      <c r="G1712" s="222">
        <v>0</v>
      </c>
      <c r="H1712" s="222">
        <v>4379005.68</v>
      </c>
      <c r="I1712" s="222">
        <f t="shared" si="53"/>
        <v>-4379005.68</v>
      </c>
    </row>
    <row r="1713" spans="1:9" x14ac:dyDescent="0.2">
      <c r="A1713" s="221" t="s">
        <v>26</v>
      </c>
      <c r="B1713" s="225">
        <v>31100000</v>
      </c>
      <c r="C1713" s="221">
        <f t="shared" si="52"/>
        <v>8</v>
      </c>
      <c r="D1713" s="221">
        <v>31100000</v>
      </c>
      <c r="F1713" s="221" t="s">
        <v>2345</v>
      </c>
      <c r="G1713" s="222">
        <v>78839885.939999998</v>
      </c>
      <c r="H1713" s="222">
        <v>0</v>
      </c>
      <c r="I1713" s="222">
        <f t="shared" si="53"/>
        <v>78839885.939999998</v>
      </c>
    </row>
    <row r="1714" spans="1:9" x14ac:dyDescent="0.2">
      <c r="A1714" s="221" t="s">
        <v>26</v>
      </c>
      <c r="B1714" s="225">
        <v>31200000</v>
      </c>
      <c r="C1714" s="221">
        <f t="shared" si="52"/>
        <v>8</v>
      </c>
      <c r="D1714" s="221">
        <v>31000000</v>
      </c>
      <c r="F1714" s="221" t="s">
        <v>2346</v>
      </c>
      <c r="G1714" s="222">
        <v>716899492.62</v>
      </c>
      <c r="H1714" s="222">
        <v>0</v>
      </c>
      <c r="I1714" s="222">
        <f t="shared" si="53"/>
        <v>716899492.62</v>
      </c>
    </row>
    <row r="1715" spans="1:9" x14ac:dyDescent="0.2">
      <c r="A1715" s="221" t="s">
        <v>26</v>
      </c>
      <c r="B1715" s="225">
        <v>40100000</v>
      </c>
      <c r="C1715" s="221">
        <f t="shared" si="52"/>
        <v>8</v>
      </c>
      <c r="D1715" s="221">
        <v>40100000</v>
      </c>
      <c r="F1715" s="221" t="s">
        <v>1945</v>
      </c>
      <c r="G1715" s="222">
        <v>0</v>
      </c>
      <c r="H1715" s="222">
        <v>1435822340.54</v>
      </c>
      <c r="I1715" s="222">
        <f t="shared" si="53"/>
        <v>-1435822340.54</v>
      </c>
    </row>
    <row r="1716" spans="1:9" x14ac:dyDescent="0.2">
      <c r="A1716" s="221" t="s">
        <v>26</v>
      </c>
      <c r="B1716" s="225">
        <v>40120000</v>
      </c>
      <c r="C1716" s="221">
        <f t="shared" si="52"/>
        <v>8</v>
      </c>
      <c r="D1716" s="221">
        <v>40120000</v>
      </c>
      <c r="F1716" s="221" t="s">
        <v>65</v>
      </c>
      <c r="G1716" s="222">
        <v>0</v>
      </c>
      <c r="H1716" s="222">
        <v>348092315.89999998</v>
      </c>
      <c r="I1716" s="222">
        <f t="shared" si="53"/>
        <v>-348092315.89999998</v>
      </c>
    </row>
    <row r="1717" spans="1:9" x14ac:dyDescent="0.2">
      <c r="A1717" s="221" t="s">
        <v>26</v>
      </c>
      <c r="B1717" s="225">
        <v>40221000</v>
      </c>
      <c r="C1717" s="221">
        <f t="shared" si="52"/>
        <v>8</v>
      </c>
      <c r="D1717" s="221">
        <v>40231000</v>
      </c>
      <c r="F1717" s="221" t="s">
        <v>2347</v>
      </c>
      <c r="G1717" s="222">
        <v>0</v>
      </c>
      <c r="H1717" s="222">
        <v>35633871.030000001</v>
      </c>
      <c r="I1717" s="222">
        <f t="shared" si="53"/>
        <v>-35633871.030000001</v>
      </c>
    </row>
    <row r="1718" spans="1:9" x14ac:dyDescent="0.2">
      <c r="A1718" s="221" t="s">
        <v>26</v>
      </c>
      <c r="B1718" s="225">
        <v>40241000</v>
      </c>
      <c r="C1718" s="221">
        <f t="shared" si="52"/>
        <v>8</v>
      </c>
      <c r="D1718" s="221">
        <v>40241000</v>
      </c>
      <c r="F1718" s="221" t="s">
        <v>2348</v>
      </c>
      <c r="G1718" s="222">
        <v>0</v>
      </c>
      <c r="H1718" s="222">
        <v>40747226</v>
      </c>
      <c r="I1718" s="222">
        <f t="shared" si="53"/>
        <v>-40747226</v>
      </c>
    </row>
    <row r="1719" spans="1:9" x14ac:dyDescent="0.2">
      <c r="A1719" s="221" t="s">
        <v>26</v>
      </c>
      <c r="B1719" s="225">
        <v>40340000</v>
      </c>
      <c r="C1719" s="221">
        <f t="shared" si="52"/>
        <v>8</v>
      </c>
      <c r="D1719" s="221">
        <v>40340000</v>
      </c>
      <c r="F1719" s="221" t="s">
        <v>67</v>
      </c>
      <c r="G1719" s="222">
        <v>0</v>
      </c>
      <c r="H1719" s="222">
        <v>55926523.240000002</v>
      </c>
      <c r="I1719" s="222">
        <f t="shared" si="53"/>
        <v>-55926523.240000002</v>
      </c>
    </row>
    <row r="1720" spans="1:9" x14ac:dyDescent="0.2">
      <c r="A1720" s="221" t="s">
        <v>26</v>
      </c>
      <c r="B1720" s="225">
        <v>40400000</v>
      </c>
      <c r="C1720" s="221">
        <f t="shared" si="52"/>
        <v>8</v>
      </c>
      <c r="D1720" s="221">
        <v>40400000</v>
      </c>
      <c r="F1720" s="221" t="s">
        <v>1472</v>
      </c>
      <c r="G1720" s="222">
        <v>0</v>
      </c>
      <c r="H1720" s="222">
        <v>9184154675.6499996</v>
      </c>
      <c r="I1720" s="222">
        <f t="shared" si="53"/>
        <v>-9184154675.6499996</v>
      </c>
    </row>
    <row r="1721" spans="1:9" x14ac:dyDescent="0.2">
      <c r="A1721" s="221" t="s">
        <v>26</v>
      </c>
      <c r="B1721" s="225">
        <v>40800000</v>
      </c>
      <c r="C1721" s="221">
        <f t="shared" si="52"/>
        <v>8</v>
      </c>
      <c r="D1721" s="221">
        <v>40800000</v>
      </c>
      <c r="F1721" s="221" t="s">
        <v>1946</v>
      </c>
      <c r="G1721" s="222">
        <v>0</v>
      </c>
      <c r="H1721" s="222">
        <v>407876725.08999997</v>
      </c>
      <c r="I1721" s="222">
        <f t="shared" si="53"/>
        <v>-407876725.08999997</v>
      </c>
    </row>
    <row r="1722" spans="1:9" x14ac:dyDescent="0.2">
      <c r="A1722" s="221" t="s">
        <v>26</v>
      </c>
      <c r="B1722" s="225">
        <v>40910000</v>
      </c>
      <c r="C1722" s="221">
        <f t="shared" si="52"/>
        <v>8</v>
      </c>
      <c r="D1722" s="221">
        <v>40910000</v>
      </c>
      <c r="F1722" s="221" t="s">
        <v>2091</v>
      </c>
      <c r="G1722" s="222">
        <v>23727144.52</v>
      </c>
      <c r="H1722" s="222">
        <v>0</v>
      </c>
      <c r="I1722" s="222">
        <f t="shared" si="53"/>
        <v>23727144.52</v>
      </c>
    </row>
    <row r="1723" spans="1:9" x14ac:dyDescent="0.2">
      <c r="A1723" s="221" t="s">
        <v>26</v>
      </c>
      <c r="B1723" s="225">
        <v>42100000</v>
      </c>
      <c r="C1723" s="221">
        <f t="shared" si="52"/>
        <v>8</v>
      </c>
      <c r="D1723" s="221">
        <v>42100000</v>
      </c>
      <c r="F1723" s="221" t="s">
        <v>1948</v>
      </c>
      <c r="G1723" s="222">
        <v>8026827.9499999899</v>
      </c>
      <c r="H1723" s="222">
        <v>0</v>
      </c>
      <c r="I1723" s="222">
        <f t="shared" si="53"/>
        <v>8026827.9499999899</v>
      </c>
    </row>
    <row r="1724" spans="1:9" x14ac:dyDescent="0.2">
      <c r="A1724" s="221" t="s">
        <v>26</v>
      </c>
      <c r="B1724" s="225">
        <v>42110000</v>
      </c>
      <c r="C1724" s="221">
        <f t="shared" si="52"/>
        <v>8</v>
      </c>
      <c r="D1724" s="221">
        <v>42110000</v>
      </c>
      <c r="F1724" s="221" t="s">
        <v>478</v>
      </c>
      <c r="G1724" s="222">
        <v>664800</v>
      </c>
      <c r="H1724" s="222">
        <v>0</v>
      </c>
      <c r="I1724" s="222">
        <f t="shared" si="53"/>
        <v>664800</v>
      </c>
    </row>
    <row r="1725" spans="1:9" x14ac:dyDescent="0.2">
      <c r="A1725" s="221" t="s">
        <v>26</v>
      </c>
      <c r="B1725" s="225">
        <v>42510000</v>
      </c>
      <c r="C1725" s="221">
        <f t="shared" si="52"/>
        <v>8</v>
      </c>
      <c r="D1725" s="221">
        <v>42510000</v>
      </c>
      <c r="F1725" s="221" t="s">
        <v>75</v>
      </c>
      <c r="G1725" s="222">
        <v>420000</v>
      </c>
      <c r="H1725" s="222">
        <v>0</v>
      </c>
      <c r="I1725" s="222">
        <f t="shared" si="53"/>
        <v>420000</v>
      </c>
    </row>
    <row r="1726" spans="1:9" x14ac:dyDescent="0.2">
      <c r="A1726" s="221" t="s">
        <v>26</v>
      </c>
      <c r="B1726" s="225">
        <v>42540000</v>
      </c>
      <c r="C1726" s="221">
        <f t="shared" si="52"/>
        <v>8</v>
      </c>
      <c r="D1726" s="221">
        <v>42540000</v>
      </c>
      <c r="F1726" s="221" t="s">
        <v>76</v>
      </c>
      <c r="G1726" s="222">
        <v>0</v>
      </c>
      <c r="H1726" s="222">
        <v>89999</v>
      </c>
      <c r="I1726" s="222">
        <f t="shared" si="53"/>
        <v>-89999</v>
      </c>
    </row>
    <row r="1727" spans="1:9" x14ac:dyDescent="0.2">
      <c r="A1727" s="221" t="s">
        <v>26</v>
      </c>
      <c r="B1727" s="225">
        <v>42820000</v>
      </c>
      <c r="C1727" s="221">
        <f t="shared" si="52"/>
        <v>8</v>
      </c>
      <c r="D1727" s="221">
        <v>42820000</v>
      </c>
      <c r="F1727" s="221" t="s">
        <v>626</v>
      </c>
      <c r="G1727" s="222">
        <v>0</v>
      </c>
      <c r="H1727" s="222">
        <v>54618345.75</v>
      </c>
      <c r="I1727" s="222">
        <f t="shared" si="53"/>
        <v>-54618345.75</v>
      </c>
    </row>
    <row r="1728" spans="1:9" x14ac:dyDescent="0.2">
      <c r="A1728" s="221" t="s">
        <v>26</v>
      </c>
      <c r="B1728" s="225">
        <v>43100000</v>
      </c>
      <c r="C1728" s="221">
        <f t="shared" si="52"/>
        <v>8</v>
      </c>
      <c r="D1728" s="221">
        <v>43100000</v>
      </c>
      <c r="F1728" s="221" t="s">
        <v>627</v>
      </c>
      <c r="G1728" s="222">
        <v>0</v>
      </c>
      <c r="H1728" s="222">
        <v>20519042.300000001</v>
      </c>
      <c r="I1728" s="222">
        <f t="shared" si="53"/>
        <v>-20519042.300000001</v>
      </c>
    </row>
    <row r="1729" spans="1:9" x14ac:dyDescent="0.2">
      <c r="A1729" s="221" t="s">
        <v>26</v>
      </c>
      <c r="B1729" s="225">
        <v>43110000</v>
      </c>
      <c r="C1729" s="221">
        <f t="shared" si="52"/>
        <v>8</v>
      </c>
      <c r="D1729" s="221">
        <v>43110000</v>
      </c>
      <c r="F1729" s="221" t="s">
        <v>628</v>
      </c>
      <c r="G1729" s="222">
        <v>0</v>
      </c>
      <c r="H1729" s="222">
        <v>866300</v>
      </c>
      <c r="I1729" s="222">
        <f t="shared" si="53"/>
        <v>-866300</v>
      </c>
    </row>
    <row r="1730" spans="1:9" x14ac:dyDescent="0.2">
      <c r="A1730" s="221" t="s">
        <v>26</v>
      </c>
      <c r="B1730" s="225">
        <v>43200000</v>
      </c>
      <c r="C1730" s="221">
        <f t="shared" ref="C1730:C1793" si="54">+LEN(B:B)</f>
        <v>8</v>
      </c>
      <c r="D1730" s="221">
        <v>43200000</v>
      </c>
      <c r="F1730" s="221" t="s">
        <v>79</v>
      </c>
      <c r="G1730" s="222">
        <v>0</v>
      </c>
      <c r="H1730" s="222">
        <v>983071.02</v>
      </c>
      <c r="I1730" s="222">
        <f t="shared" ref="I1730:I1793" si="55">+G:G-H:H</f>
        <v>-983071.02</v>
      </c>
    </row>
    <row r="1731" spans="1:9" x14ac:dyDescent="0.2">
      <c r="A1731" s="221" t="s">
        <v>26</v>
      </c>
      <c r="B1731" s="225">
        <v>43220000</v>
      </c>
      <c r="C1731" s="221">
        <f t="shared" si="54"/>
        <v>8</v>
      </c>
      <c r="D1731" s="221">
        <v>43220000</v>
      </c>
      <c r="F1731" s="221" t="s">
        <v>629</v>
      </c>
      <c r="G1731" s="222">
        <v>0</v>
      </c>
      <c r="H1731" s="222">
        <v>7837775.6799999997</v>
      </c>
      <c r="I1731" s="222">
        <f t="shared" si="55"/>
        <v>-7837775.6799999997</v>
      </c>
    </row>
    <row r="1732" spans="1:9" x14ac:dyDescent="0.2">
      <c r="A1732" s="221" t="s">
        <v>26</v>
      </c>
      <c r="B1732" s="225">
        <v>43300000</v>
      </c>
      <c r="C1732" s="221">
        <f t="shared" si="54"/>
        <v>8</v>
      </c>
      <c r="D1732" s="221">
        <v>43300000</v>
      </c>
      <c r="F1732" s="221" t="s">
        <v>80</v>
      </c>
      <c r="G1732" s="222">
        <v>0</v>
      </c>
      <c r="H1732" s="222">
        <v>1472074.45</v>
      </c>
      <c r="I1732" s="222">
        <f t="shared" si="55"/>
        <v>-1472074.45</v>
      </c>
    </row>
    <row r="1733" spans="1:9" x14ac:dyDescent="0.2">
      <c r="A1733" s="221" t="s">
        <v>26</v>
      </c>
      <c r="B1733" s="225">
        <v>43400000</v>
      </c>
      <c r="C1733" s="221">
        <f t="shared" si="54"/>
        <v>8</v>
      </c>
      <c r="D1733" s="221">
        <v>43400000</v>
      </c>
      <c r="F1733" s="221" t="s">
        <v>81</v>
      </c>
      <c r="G1733" s="222">
        <v>0</v>
      </c>
      <c r="H1733" s="222">
        <v>486000</v>
      </c>
      <c r="I1733" s="222">
        <f t="shared" si="55"/>
        <v>-486000</v>
      </c>
    </row>
    <row r="1734" spans="1:9" x14ac:dyDescent="0.2">
      <c r="A1734" s="221" t="s">
        <v>26</v>
      </c>
      <c r="B1734" s="225">
        <v>44100000</v>
      </c>
      <c r="C1734" s="221">
        <f t="shared" si="54"/>
        <v>8</v>
      </c>
      <c r="D1734" s="221">
        <v>44100000</v>
      </c>
      <c r="F1734" s="221" t="s">
        <v>632</v>
      </c>
      <c r="G1734" s="222">
        <v>0</v>
      </c>
      <c r="H1734" s="222">
        <v>1462980</v>
      </c>
      <c r="I1734" s="222">
        <f t="shared" si="55"/>
        <v>-1462980</v>
      </c>
    </row>
    <row r="1735" spans="1:9" x14ac:dyDescent="0.2">
      <c r="A1735" s="221" t="s">
        <v>26</v>
      </c>
      <c r="B1735" s="225">
        <v>44410000</v>
      </c>
      <c r="C1735" s="221">
        <f t="shared" si="54"/>
        <v>8</v>
      </c>
      <c r="D1735" s="221">
        <v>44410000</v>
      </c>
      <c r="F1735" s="221" t="s">
        <v>2349</v>
      </c>
      <c r="G1735" s="222">
        <v>226666.66</v>
      </c>
      <c r="H1735" s="222">
        <v>0</v>
      </c>
      <c r="I1735" s="222">
        <f t="shared" si="55"/>
        <v>226666.66</v>
      </c>
    </row>
    <row r="1736" spans="1:9" x14ac:dyDescent="0.2">
      <c r="A1736" s="221" t="s">
        <v>26</v>
      </c>
      <c r="B1736" s="225">
        <v>44411000</v>
      </c>
      <c r="C1736" s="221">
        <f t="shared" si="54"/>
        <v>8</v>
      </c>
      <c r="D1736" s="221">
        <v>44411000</v>
      </c>
      <c r="F1736" s="221" t="s">
        <v>2350</v>
      </c>
      <c r="G1736" s="222">
        <v>0</v>
      </c>
      <c r="H1736" s="222">
        <v>156389.48000000001</v>
      </c>
      <c r="I1736" s="222">
        <f t="shared" si="55"/>
        <v>-156389.48000000001</v>
      </c>
    </row>
    <row r="1737" spans="1:9" x14ac:dyDescent="0.2">
      <c r="A1737" s="221" t="s">
        <v>26</v>
      </c>
      <c r="B1737" s="225">
        <v>44413000</v>
      </c>
      <c r="C1737" s="221">
        <f t="shared" si="54"/>
        <v>8</v>
      </c>
      <c r="D1737" s="221">
        <v>44411000</v>
      </c>
      <c r="F1737" s="221" t="s">
        <v>2351</v>
      </c>
      <c r="G1737" s="222">
        <v>0</v>
      </c>
      <c r="H1737" s="222">
        <v>12563650.68</v>
      </c>
      <c r="I1737" s="222">
        <f t="shared" si="55"/>
        <v>-12563650.68</v>
      </c>
    </row>
    <row r="1738" spans="1:9" x14ac:dyDescent="0.2">
      <c r="A1738" s="221" t="s">
        <v>26</v>
      </c>
      <c r="B1738" s="225">
        <v>44540000</v>
      </c>
      <c r="C1738" s="221">
        <f t="shared" si="54"/>
        <v>8</v>
      </c>
      <c r="D1738" s="221">
        <v>44540000</v>
      </c>
      <c r="F1738" s="221" t="s">
        <v>637</v>
      </c>
      <c r="G1738" s="222">
        <v>544320</v>
      </c>
      <c r="H1738" s="222">
        <v>0</v>
      </c>
      <c r="I1738" s="222">
        <f t="shared" si="55"/>
        <v>544320</v>
      </c>
    </row>
    <row r="1739" spans="1:9" x14ac:dyDescent="0.2">
      <c r="A1739" s="221" t="s">
        <v>26</v>
      </c>
      <c r="B1739" s="225">
        <v>44550000</v>
      </c>
      <c r="C1739" s="221">
        <f t="shared" si="54"/>
        <v>8</v>
      </c>
      <c r="D1739" s="221">
        <v>44550000</v>
      </c>
      <c r="F1739" s="221" t="s">
        <v>639</v>
      </c>
      <c r="G1739" s="222">
        <v>986059291.13</v>
      </c>
      <c r="H1739" s="222">
        <v>0</v>
      </c>
      <c r="I1739" s="222">
        <f t="shared" si="55"/>
        <v>986059291.13</v>
      </c>
    </row>
    <row r="1740" spans="1:9" x14ac:dyDescent="0.2">
      <c r="A1740" s="221" t="s">
        <v>26</v>
      </c>
      <c r="B1740" s="225">
        <v>44562000</v>
      </c>
      <c r="C1740" s="221">
        <f t="shared" si="54"/>
        <v>8</v>
      </c>
      <c r="D1740" s="221">
        <v>44562000</v>
      </c>
      <c r="F1740" s="221" t="s">
        <v>89</v>
      </c>
      <c r="G1740" s="222">
        <v>1358211.07</v>
      </c>
      <c r="H1740" s="222">
        <v>0</v>
      </c>
      <c r="I1740" s="222">
        <f t="shared" si="55"/>
        <v>1358211.07</v>
      </c>
    </row>
    <row r="1741" spans="1:9" x14ac:dyDescent="0.2">
      <c r="A1741" s="221" t="s">
        <v>26</v>
      </c>
      <c r="B1741" s="225">
        <v>44564000</v>
      </c>
      <c r="C1741" s="221">
        <f t="shared" si="54"/>
        <v>8</v>
      </c>
      <c r="D1741" s="221">
        <v>44564000</v>
      </c>
      <c r="F1741" s="221" t="s">
        <v>91</v>
      </c>
      <c r="G1741" s="222">
        <v>0</v>
      </c>
      <c r="H1741" s="222">
        <v>10564135.42</v>
      </c>
      <c r="I1741" s="222">
        <f t="shared" si="55"/>
        <v>-10564135.42</v>
      </c>
    </row>
    <row r="1742" spans="1:9" x14ac:dyDescent="0.2">
      <c r="A1742" s="221" t="s">
        <v>26</v>
      </c>
      <c r="B1742" s="225">
        <v>44570000</v>
      </c>
      <c r="C1742" s="221">
        <f t="shared" si="54"/>
        <v>8</v>
      </c>
      <c r="D1742" s="221">
        <v>44570000</v>
      </c>
      <c r="F1742" s="221" t="s">
        <v>2190</v>
      </c>
      <c r="G1742" s="222">
        <v>0</v>
      </c>
      <c r="H1742" s="222">
        <v>2160000</v>
      </c>
      <c r="I1742" s="222">
        <f t="shared" si="55"/>
        <v>-2160000</v>
      </c>
    </row>
    <row r="1743" spans="1:9" x14ac:dyDescent="0.2">
      <c r="A1743" s="221" t="s">
        <v>26</v>
      </c>
      <c r="B1743" s="225">
        <v>44572000</v>
      </c>
      <c r="C1743" s="221">
        <f t="shared" si="54"/>
        <v>8</v>
      </c>
      <c r="D1743" s="221">
        <v>44572000</v>
      </c>
      <c r="F1743" s="221" t="s">
        <v>311</v>
      </c>
      <c r="G1743" s="222">
        <v>2160000</v>
      </c>
      <c r="H1743" s="222">
        <v>0</v>
      </c>
      <c r="I1743" s="222">
        <f t="shared" si="55"/>
        <v>2160000</v>
      </c>
    </row>
    <row r="1744" spans="1:9" x14ac:dyDescent="0.2">
      <c r="A1744" s="221" t="s">
        <v>26</v>
      </c>
      <c r="B1744" s="225">
        <v>44583000</v>
      </c>
      <c r="C1744" s="221">
        <f t="shared" si="54"/>
        <v>8</v>
      </c>
      <c r="D1744" s="221">
        <v>44583000</v>
      </c>
      <c r="F1744" s="221" t="s">
        <v>2106</v>
      </c>
      <c r="G1744" s="222">
        <v>33244060</v>
      </c>
      <c r="H1744" s="222">
        <v>0</v>
      </c>
      <c r="I1744" s="222">
        <f t="shared" si="55"/>
        <v>33244060</v>
      </c>
    </row>
    <row r="1745" spans="1:9" x14ac:dyDescent="0.2">
      <c r="A1745" s="221" t="s">
        <v>26</v>
      </c>
      <c r="B1745" s="225">
        <v>45511000</v>
      </c>
      <c r="C1745" s="221">
        <f t="shared" si="54"/>
        <v>8</v>
      </c>
      <c r="D1745" s="221">
        <v>45511000</v>
      </c>
      <c r="F1745" s="221" t="s">
        <v>330</v>
      </c>
      <c r="G1745" s="222">
        <v>0</v>
      </c>
      <c r="H1745" s="222">
        <v>5458959899.6999998</v>
      </c>
      <c r="I1745" s="222">
        <f t="shared" si="55"/>
        <v>-5458959899.6999998</v>
      </c>
    </row>
    <row r="1746" spans="1:9" x14ac:dyDescent="0.2">
      <c r="A1746" s="221" t="s">
        <v>26</v>
      </c>
      <c r="B1746" s="225">
        <v>45512000</v>
      </c>
      <c r="C1746" s="221">
        <f t="shared" si="54"/>
        <v>8</v>
      </c>
      <c r="D1746" s="221">
        <v>45512000</v>
      </c>
      <c r="F1746" s="221" t="s">
        <v>314</v>
      </c>
      <c r="G1746" s="222">
        <v>0</v>
      </c>
      <c r="H1746" s="222">
        <v>1090695488.27</v>
      </c>
      <c r="I1746" s="222">
        <f t="shared" si="55"/>
        <v>-1090695488.27</v>
      </c>
    </row>
    <row r="1747" spans="1:9" x14ac:dyDescent="0.2">
      <c r="A1747" s="221" t="s">
        <v>26</v>
      </c>
      <c r="B1747" s="225">
        <v>45514000</v>
      </c>
      <c r="C1747" s="221">
        <f t="shared" si="54"/>
        <v>8</v>
      </c>
      <c r="D1747" s="221">
        <v>45514000</v>
      </c>
      <c r="F1747" s="221" t="s">
        <v>1869</v>
      </c>
      <c r="G1747" s="222">
        <v>0</v>
      </c>
      <c r="H1747" s="222">
        <v>418496000</v>
      </c>
      <c r="I1747" s="222">
        <f t="shared" si="55"/>
        <v>-418496000</v>
      </c>
    </row>
    <row r="1748" spans="1:9" x14ac:dyDescent="0.2">
      <c r="A1748" s="221" t="s">
        <v>26</v>
      </c>
      <c r="B1748" s="225">
        <v>46600000</v>
      </c>
      <c r="C1748" s="221">
        <f t="shared" si="54"/>
        <v>8</v>
      </c>
      <c r="D1748" s="221">
        <v>46600000</v>
      </c>
      <c r="F1748" s="221" t="s">
        <v>2114</v>
      </c>
      <c r="G1748" s="222">
        <v>1045329797.1</v>
      </c>
      <c r="H1748" s="222">
        <v>0</v>
      </c>
      <c r="I1748" s="222">
        <f t="shared" si="55"/>
        <v>1045329797.1</v>
      </c>
    </row>
    <row r="1749" spans="1:9" x14ac:dyDescent="0.2">
      <c r="A1749" s="221" t="s">
        <v>26</v>
      </c>
      <c r="B1749" s="225">
        <v>46610000</v>
      </c>
      <c r="C1749" s="221">
        <f t="shared" si="54"/>
        <v>8</v>
      </c>
      <c r="D1749" s="221">
        <v>46610000</v>
      </c>
      <c r="F1749" s="221" t="s">
        <v>2352</v>
      </c>
      <c r="G1749" s="222">
        <v>11726643.0900001</v>
      </c>
      <c r="H1749" s="222">
        <v>0</v>
      </c>
      <c r="I1749" s="222">
        <f t="shared" si="55"/>
        <v>11726643.0900001</v>
      </c>
    </row>
    <row r="1750" spans="1:9" x14ac:dyDescent="0.2">
      <c r="A1750" s="221" t="s">
        <v>26</v>
      </c>
      <c r="B1750" s="225">
        <v>46700000</v>
      </c>
      <c r="C1750" s="221">
        <f t="shared" si="54"/>
        <v>8</v>
      </c>
      <c r="D1750" s="221">
        <v>46700000</v>
      </c>
      <c r="F1750" s="221" t="s">
        <v>2115</v>
      </c>
      <c r="G1750" s="222">
        <v>0</v>
      </c>
      <c r="H1750" s="222">
        <v>5861875063</v>
      </c>
      <c r="I1750" s="222">
        <f t="shared" si="55"/>
        <v>-5861875063</v>
      </c>
    </row>
    <row r="1751" spans="1:9" x14ac:dyDescent="0.2">
      <c r="A1751" s="221" t="s">
        <v>26</v>
      </c>
      <c r="B1751" s="225">
        <v>48600000</v>
      </c>
      <c r="C1751" s="221">
        <f t="shared" si="54"/>
        <v>8</v>
      </c>
      <c r="D1751" s="221">
        <v>48600000</v>
      </c>
      <c r="F1751" s="221" t="s">
        <v>698</v>
      </c>
      <c r="G1751" s="222">
        <v>2673674.94</v>
      </c>
      <c r="H1751" s="222">
        <v>0</v>
      </c>
      <c r="I1751" s="222">
        <f t="shared" si="55"/>
        <v>2673674.94</v>
      </c>
    </row>
    <row r="1752" spans="1:9" x14ac:dyDescent="0.2">
      <c r="A1752" s="221" t="s">
        <v>26</v>
      </c>
      <c r="B1752" s="225">
        <v>48700000</v>
      </c>
      <c r="C1752" s="221">
        <f t="shared" si="54"/>
        <v>8</v>
      </c>
      <c r="D1752" s="221">
        <v>48700000</v>
      </c>
      <c r="F1752" s="221" t="s">
        <v>1272</v>
      </c>
      <c r="G1752" s="222">
        <v>0</v>
      </c>
      <c r="H1752" s="222">
        <v>5638846.1500000004</v>
      </c>
      <c r="I1752" s="222">
        <f t="shared" si="55"/>
        <v>-5638846.1500000004</v>
      </c>
    </row>
    <row r="1753" spans="1:9" x14ac:dyDescent="0.2">
      <c r="A1753" s="221" t="s">
        <v>26</v>
      </c>
      <c r="B1753" s="225">
        <v>51221000</v>
      </c>
      <c r="C1753" s="221">
        <f t="shared" si="54"/>
        <v>8</v>
      </c>
      <c r="D1753" s="221">
        <v>51221000</v>
      </c>
      <c r="F1753" s="221" t="s">
        <v>345</v>
      </c>
      <c r="G1753" s="222">
        <v>49366399.619999997</v>
      </c>
      <c r="H1753" s="222">
        <v>0</v>
      </c>
      <c r="I1753" s="222">
        <f t="shared" si="55"/>
        <v>49366399.619999997</v>
      </c>
    </row>
    <row r="1754" spans="1:9" x14ac:dyDescent="0.2">
      <c r="A1754" s="221" t="s">
        <v>26</v>
      </c>
      <c r="B1754" s="225">
        <v>51241000</v>
      </c>
      <c r="C1754" s="221">
        <f t="shared" si="54"/>
        <v>8</v>
      </c>
      <c r="D1754" s="221">
        <v>51241000</v>
      </c>
      <c r="F1754" s="221" t="s">
        <v>159</v>
      </c>
      <c r="G1754" s="222">
        <v>26956710.3499997</v>
      </c>
      <c r="H1754" s="222">
        <v>0</v>
      </c>
      <c r="I1754" s="222">
        <f t="shared" si="55"/>
        <v>26956710.3499997</v>
      </c>
    </row>
    <row r="1755" spans="1:9" x14ac:dyDescent="0.2">
      <c r="A1755" s="221" t="s">
        <v>26</v>
      </c>
      <c r="B1755" s="225">
        <v>51242000</v>
      </c>
      <c r="C1755" s="221">
        <f t="shared" si="54"/>
        <v>8</v>
      </c>
      <c r="D1755" s="221">
        <v>51242000</v>
      </c>
      <c r="F1755" s="221" t="s">
        <v>2356</v>
      </c>
      <c r="G1755" s="222">
        <v>9800629.1600000001</v>
      </c>
      <c r="H1755" s="222">
        <v>0</v>
      </c>
      <c r="I1755" s="222">
        <f t="shared" si="55"/>
        <v>9800629.1600000001</v>
      </c>
    </row>
    <row r="1756" spans="1:9" x14ac:dyDescent="0.2">
      <c r="A1756" s="221" t="s">
        <v>26</v>
      </c>
      <c r="B1756" s="225">
        <v>51243000</v>
      </c>
      <c r="C1756" s="221">
        <f t="shared" si="54"/>
        <v>8</v>
      </c>
      <c r="D1756" s="221">
        <v>51243000</v>
      </c>
      <c r="F1756" s="221" t="s">
        <v>2357</v>
      </c>
      <c r="G1756" s="222">
        <v>5424562.9500000002</v>
      </c>
      <c r="H1756" s="222">
        <v>0</v>
      </c>
      <c r="I1756" s="222">
        <f t="shared" si="55"/>
        <v>5424562.9500000002</v>
      </c>
    </row>
    <row r="1757" spans="1:9" x14ac:dyDescent="0.2">
      <c r="A1757" s="221" t="s">
        <v>26</v>
      </c>
      <c r="B1757" s="225">
        <v>51261000</v>
      </c>
      <c r="C1757" s="221">
        <f t="shared" si="54"/>
        <v>8</v>
      </c>
      <c r="D1757" s="221">
        <v>51261000</v>
      </c>
      <c r="F1757" s="221" t="s">
        <v>2358</v>
      </c>
      <c r="G1757" s="222">
        <v>3975</v>
      </c>
      <c r="H1757" s="222">
        <v>0</v>
      </c>
      <c r="I1757" s="222">
        <f t="shared" si="55"/>
        <v>3975</v>
      </c>
    </row>
    <row r="1758" spans="1:9" x14ac:dyDescent="0.2">
      <c r="A1758" s="221" t="s">
        <v>26</v>
      </c>
      <c r="B1758" s="225">
        <v>53100000</v>
      </c>
      <c r="C1758" s="221">
        <f t="shared" si="54"/>
        <v>8</v>
      </c>
      <c r="D1758" s="221">
        <v>53100000</v>
      </c>
      <c r="F1758" s="221" t="s">
        <v>1953</v>
      </c>
      <c r="G1758" s="222">
        <v>1450854.8799999801</v>
      </c>
      <c r="H1758" s="222">
        <v>0</v>
      </c>
      <c r="I1758" s="222">
        <f t="shared" si="55"/>
        <v>1450854.8799999801</v>
      </c>
    </row>
    <row r="1759" spans="1:9" x14ac:dyDescent="0.2">
      <c r="A1759" s="221" t="s">
        <v>26</v>
      </c>
      <c r="B1759" s="225">
        <v>53200000</v>
      </c>
      <c r="C1759" s="221">
        <f t="shared" si="54"/>
        <v>8</v>
      </c>
      <c r="D1759" s="221">
        <v>53200000</v>
      </c>
      <c r="F1759" s="221" t="s">
        <v>2359</v>
      </c>
      <c r="G1759" s="222">
        <v>5110358.17</v>
      </c>
      <c r="H1759" s="222">
        <v>0</v>
      </c>
      <c r="I1759" s="222">
        <f t="shared" si="55"/>
        <v>5110358.17</v>
      </c>
    </row>
    <row r="1760" spans="1:9" x14ac:dyDescent="0.2">
      <c r="A1760" s="221" t="s">
        <v>26</v>
      </c>
      <c r="B1760" s="225">
        <v>60301000</v>
      </c>
      <c r="C1760" s="221">
        <f t="shared" si="54"/>
        <v>8</v>
      </c>
      <c r="D1760" s="221">
        <v>60301000</v>
      </c>
      <c r="F1760" s="221" t="s">
        <v>1589</v>
      </c>
      <c r="G1760" s="222">
        <v>0</v>
      </c>
      <c r="H1760" s="222">
        <v>52386890.439999901</v>
      </c>
      <c r="I1760" s="222">
        <f t="shared" si="55"/>
        <v>-52386890.439999901</v>
      </c>
    </row>
    <row r="1761" spans="1:9" x14ac:dyDescent="0.2">
      <c r="A1761" s="221" t="s">
        <v>26</v>
      </c>
      <c r="B1761" s="225">
        <v>60601000</v>
      </c>
      <c r="C1761" s="221">
        <f t="shared" si="54"/>
        <v>8</v>
      </c>
      <c r="D1761" s="221">
        <v>60601000</v>
      </c>
      <c r="F1761" s="221" t="s">
        <v>442</v>
      </c>
      <c r="G1761" s="222">
        <v>13936684.630000001</v>
      </c>
      <c r="H1761" s="222">
        <v>0</v>
      </c>
      <c r="I1761" s="222">
        <f t="shared" si="55"/>
        <v>13936684.630000001</v>
      </c>
    </row>
    <row r="1762" spans="1:9" x14ac:dyDescent="0.2">
      <c r="A1762" s="221" t="s">
        <v>26</v>
      </c>
      <c r="B1762" s="225">
        <v>60602000</v>
      </c>
      <c r="C1762" s="221">
        <f t="shared" si="54"/>
        <v>8</v>
      </c>
      <c r="D1762" s="221">
        <v>60602000</v>
      </c>
      <c r="F1762" s="221" t="s">
        <v>4747</v>
      </c>
      <c r="G1762" s="222">
        <v>652440485.83000004</v>
      </c>
      <c r="H1762" s="222">
        <v>0</v>
      </c>
      <c r="I1762" s="222">
        <f t="shared" si="55"/>
        <v>652440485.83000004</v>
      </c>
    </row>
    <row r="1763" spans="1:9" x14ac:dyDescent="0.2">
      <c r="A1763" s="221" t="s">
        <v>26</v>
      </c>
      <c r="B1763" s="225">
        <v>60603000</v>
      </c>
      <c r="C1763" s="221">
        <f t="shared" si="54"/>
        <v>8</v>
      </c>
      <c r="D1763" s="221">
        <v>60603000</v>
      </c>
      <c r="F1763" s="221" t="s">
        <v>2361</v>
      </c>
      <c r="G1763" s="222">
        <v>28324450</v>
      </c>
      <c r="H1763" s="222">
        <v>0</v>
      </c>
      <c r="I1763" s="222">
        <f t="shared" si="55"/>
        <v>28324450</v>
      </c>
    </row>
    <row r="1764" spans="1:9" x14ac:dyDescent="0.2">
      <c r="A1764" s="221" t="s">
        <v>26</v>
      </c>
      <c r="B1764" s="225">
        <v>60604000</v>
      </c>
      <c r="C1764" s="221">
        <f t="shared" si="54"/>
        <v>8</v>
      </c>
      <c r="D1764" s="221">
        <v>60604000</v>
      </c>
      <c r="F1764" s="221" t="s">
        <v>382</v>
      </c>
      <c r="G1764" s="222">
        <v>16153428.01</v>
      </c>
      <c r="H1764" s="222">
        <v>0</v>
      </c>
      <c r="I1764" s="222">
        <f t="shared" si="55"/>
        <v>16153428.01</v>
      </c>
    </row>
    <row r="1765" spans="1:9" x14ac:dyDescent="0.2">
      <c r="A1765" s="221" t="s">
        <v>26</v>
      </c>
      <c r="B1765" s="225">
        <v>60605000</v>
      </c>
      <c r="C1765" s="221">
        <f t="shared" si="54"/>
        <v>8</v>
      </c>
      <c r="D1765" s="221">
        <v>60605000</v>
      </c>
      <c r="F1765" s="221" t="s">
        <v>167</v>
      </c>
      <c r="G1765" s="222">
        <v>86748043.829999998</v>
      </c>
      <c r="H1765" s="222">
        <v>0</v>
      </c>
      <c r="I1765" s="222">
        <f t="shared" si="55"/>
        <v>86748043.829999998</v>
      </c>
    </row>
    <row r="1766" spans="1:9" x14ac:dyDescent="0.2">
      <c r="A1766" s="221" t="s">
        <v>26</v>
      </c>
      <c r="B1766" s="225">
        <v>60607000</v>
      </c>
      <c r="C1766" s="221">
        <f t="shared" si="54"/>
        <v>8</v>
      </c>
      <c r="D1766" s="221">
        <v>60607000</v>
      </c>
      <c r="F1766" s="221" t="s">
        <v>385</v>
      </c>
      <c r="G1766" s="222">
        <v>2494947.06</v>
      </c>
      <c r="H1766" s="222">
        <v>0</v>
      </c>
      <c r="I1766" s="222">
        <f t="shared" si="55"/>
        <v>2494947.06</v>
      </c>
    </row>
    <row r="1767" spans="1:9" x14ac:dyDescent="0.2">
      <c r="A1767" s="221" t="s">
        <v>26</v>
      </c>
      <c r="B1767" s="225">
        <v>60608000</v>
      </c>
      <c r="C1767" s="221">
        <f t="shared" si="54"/>
        <v>8</v>
      </c>
      <c r="D1767" s="221">
        <v>60608000</v>
      </c>
      <c r="F1767" s="221" t="s">
        <v>375</v>
      </c>
      <c r="G1767" s="222">
        <v>7379016.5599999996</v>
      </c>
      <c r="H1767" s="222">
        <v>0</v>
      </c>
      <c r="I1767" s="222">
        <f t="shared" si="55"/>
        <v>7379016.5599999996</v>
      </c>
    </row>
    <row r="1768" spans="1:9" x14ac:dyDescent="0.2">
      <c r="A1768" s="221" t="s">
        <v>26</v>
      </c>
      <c r="B1768" s="225">
        <v>60609000</v>
      </c>
      <c r="C1768" s="221">
        <f t="shared" si="54"/>
        <v>8</v>
      </c>
      <c r="D1768" s="221">
        <v>60609000</v>
      </c>
      <c r="F1768" s="221" t="s">
        <v>171</v>
      </c>
      <c r="G1768" s="222">
        <v>267324538.13</v>
      </c>
      <c r="H1768" s="222">
        <v>0</v>
      </c>
      <c r="I1768" s="222">
        <f t="shared" si="55"/>
        <v>267324538.13</v>
      </c>
    </row>
    <row r="1769" spans="1:9" x14ac:dyDescent="0.2">
      <c r="A1769" s="221" t="s">
        <v>26</v>
      </c>
      <c r="B1769" s="225">
        <v>60610000</v>
      </c>
      <c r="C1769" s="221">
        <f t="shared" si="54"/>
        <v>8</v>
      </c>
      <c r="D1769" s="221">
        <v>60610000</v>
      </c>
      <c r="F1769" s="221" t="s">
        <v>2362</v>
      </c>
      <c r="G1769" s="222">
        <v>26298880</v>
      </c>
      <c r="H1769" s="222">
        <v>0</v>
      </c>
      <c r="I1769" s="222">
        <f t="shared" si="55"/>
        <v>26298880</v>
      </c>
    </row>
    <row r="1770" spans="1:9" x14ac:dyDescent="0.2">
      <c r="A1770" s="221" t="s">
        <v>26</v>
      </c>
      <c r="B1770" s="225">
        <v>60801000</v>
      </c>
      <c r="C1770" s="221">
        <f t="shared" si="54"/>
        <v>8</v>
      </c>
      <c r="D1770" s="221">
        <v>60801000</v>
      </c>
      <c r="F1770" s="221" t="s">
        <v>457</v>
      </c>
      <c r="G1770" s="222">
        <v>51518484.32</v>
      </c>
      <c r="H1770" s="222">
        <v>0</v>
      </c>
      <c r="I1770" s="222">
        <f t="shared" si="55"/>
        <v>51518484.32</v>
      </c>
    </row>
    <row r="1771" spans="1:9" x14ac:dyDescent="0.2">
      <c r="A1771" s="221" t="s">
        <v>26</v>
      </c>
      <c r="B1771" s="225">
        <v>60802000</v>
      </c>
      <c r="C1771" s="221">
        <f t="shared" si="54"/>
        <v>8</v>
      </c>
      <c r="D1771" s="221">
        <v>60802000</v>
      </c>
      <c r="F1771" s="221" t="s">
        <v>732</v>
      </c>
      <c r="G1771" s="222">
        <v>11969253</v>
      </c>
      <c r="H1771" s="222">
        <v>0</v>
      </c>
      <c r="I1771" s="222">
        <f t="shared" si="55"/>
        <v>11969253</v>
      </c>
    </row>
    <row r="1772" spans="1:9" x14ac:dyDescent="0.2">
      <c r="A1772" s="221" t="s">
        <v>26</v>
      </c>
      <c r="B1772" s="225">
        <v>60804000</v>
      </c>
      <c r="C1772" s="221">
        <f t="shared" si="54"/>
        <v>8</v>
      </c>
      <c r="D1772" s="221">
        <v>60804000</v>
      </c>
      <c r="F1772" s="221" t="s">
        <v>461</v>
      </c>
      <c r="G1772" s="222">
        <v>165591825.56</v>
      </c>
      <c r="H1772" s="222">
        <v>0</v>
      </c>
      <c r="I1772" s="222">
        <f t="shared" si="55"/>
        <v>165591825.56</v>
      </c>
    </row>
    <row r="1773" spans="1:9" x14ac:dyDescent="0.2">
      <c r="A1773" s="221" t="s">
        <v>26</v>
      </c>
      <c r="B1773" s="225">
        <v>60806000</v>
      </c>
      <c r="C1773" s="221">
        <f t="shared" si="54"/>
        <v>8</v>
      </c>
      <c r="D1773" s="221">
        <v>60806000</v>
      </c>
      <c r="F1773" s="221" t="s">
        <v>462</v>
      </c>
      <c r="G1773" s="222">
        <v>22661509.510000002</v>
      </c>
      <c r="H1773" s="222">
        <v>0</v>
      </c>
      <c r="I1773" s="222">
        <f t="shared" si="55"/>
        <v>22661509.510000002</v>
      </c>
    </row>
    <row r="1774" spans="1:9" x14ac:dyDescent="0.2">
      <c r="A1774" s="221" t="s">
        <v>26</v>
      </c>
      <c r="B1774" s="225">
        <v>60807000</v>
      </c>
      <c r="C1774" s="221">
        <f t="shared" si="54"/>
        <v>8</v>
      </c>
      <c r="D1774" s="221">
        <v>60807000</v>
      </c>
      <c r="F1774" s="221" t="s">
        <v>2138</v>
      </c>
      <c r="G1774" s="222">
        <v>128475.32</v>
      </c>
      <c r="H1774" s="222">
        <v>0</v>
      </c>
      <c r="I1774" s="222">
        <f t="shared" si="55"/>
        <v>128475.32</v>
      </c>
    </row>
    <row r="1775" spans="1:9" x14ac:dyDescent="0.2">
      <c r="A1775" s="221" t="s">
        <v>26</v>
      </c>
      <c r="B1775" s="225">
        <v>60808000</v>
      </c>
      <c r="C1775" s="221">
        <f t="shared" si="54"/>
        <v>8</v>
      </c>
      <c r="D1775" s="221">
        <v>60808000</v>
      </c>
      <c r="F1775" s="221" t="s">
        <v>464</v>
      </c>
      <c r="G1775" s="222">
        <v>41501478.960000001</v>
      </c>
      <c r="H1775" s="222">
        <v>0</v>
      </c>
      <c r="I1775" s="222">
        <f t="shared" si="55"/>
        <v>41501478.960000001</v>
      </c>
    </row>
    <row r="1776" spans="1:9" x14ac:dyDescent="0.2">
      <c r="A1776" s="221" t="s">
        <v>26</v>
      </c>
      <c r="B1776" s="225">
        <v>60811000</v>
      </c>
      <c r="C1776" s="221">
        <f t="shared" si="54"/>
        <v>8</v>
      </c>
      <c r="D1776" s="221">
        <v>60811000</v>
      </c>
      <c r="F1776" s="221" t="s">
        <v>466</v>
      </c>
      <c r="G1776" s="222">
        <v>2618187</v>
      </c>
      <c r="H1776" s="222">
        <v>0</v>
      </c>
      <c r="I1776" s="222">
        <f t="shared" si="55"/>
        <v>2618187</v>
      </c>
    </row>
    <row r="1777" spans="1:9" x14ac:dyDescent="0.2">
      <c r="A1777" s="221" t="s">
        <v>26</v>
      </c>
      <c r="B1777" s="225">
        <v>60812000</v>
      </c>
      <c r="C1777" s="221">
        <f t="shared" si="54"/>
        <v>8</v>
      </c>
      <c r="D1777" s="221">
        <v>60812000</v>
      </c>
      <c r="F1777" s="221" t="s">
        <v>403</v>
      </c>
      <c r="G1777" s="222">
        <v>21066784.329999998</v>
      </c>
      <c r="H1777" s="222">
        <v>0</v>
      </c>
      <c r="I1777" s="222">
        <f t="shared" si="55"/>
        <v>21066784.329999998</v>
      </c>
    </row>
    <row r="1778" spans="1:9" x14ac:dyDescent="0.2">
      <c r="A1778" s="221" t="s">
        <v>26</v>
      </c>
      <c r="B1778" s="225">
        <v>61301000</v>
      </c>
      <c r="C1778" s="221">
        <f t="shared" si="54"/>
        <v>8</v>
      </c>
      <c r="D1778" s="221">
        <v>61301000</v>
      </c>
      <c r="F1778" s="221" t="s">
        <v>2363</v>
      </c>
      <c r="G1778" s="222">
        <v>360000</v>
      </c>
      <c r="H1778" s="222">
        <v>0</v>
      </c>
      <c r="I1778" s="222">
        <f t="shared" si="55"/>
        <v>360000</v>
      </c>
    </row>
    <row r="1779" spans="1:9" x14ac:dyDescent="0.2">
      <c r="A1779" s="221" t="s">
        <v>26</v>
      </c>
      <c r="B1779" s="225">
        <v>61302000</v>
      </c>
      <c r="C1779" s="221">
        <f t="shared" si="54"/>
        <v>8</v>
      </c>
      <c r="D1779" s="221">
        <v>61302000</v>
      </c>
      <c r="F1779" s="221" t="s">
        <v>1955</v>
      </c>
      <c r="G1779" s="222">
        <v>223577492.80000001</v>
      </c>
      <c r="H1779" s="222">
        <v>0</v>
      </c>
      <c r="I1779" s="222">
        <f t="shared" si="55"/>
        <v>223577492.80000001</v>
      </c>
    </row>
    <row r="1780" spans="1:9" x14ac:dyDescent="0.2">
      <c r="A1780" s="221" t="s">
        <v>26</v>
      </c>
      <c r="B1780" s="225">
        <v>61303000</v>
      </c>
      <c r="C1780" s="221">
        <f t="shared" si="54"/>
        <v>8</v>
      </c>
      <c r="D1780" s="221">
        <v>61303000</v>
      </c>
      <c r="F1780" s="221" t="s">
        <v>4240</v>
      </c>
      <c r="G1780" s="222">
        <v>10229280</v>
      </c>
      <c r="H1780" s="222">
        <v>0</v>
      </c>
      <c r="I1780" s="222">
        <f t="shared" si="55"/>
        <v>10229280</v>
      </c>
    </row>
    <row r="1781" spans="1:9" x14ac:dyDescent="0.2">
      <c r="A1781" s="221" t="s">
        <v>26</v>
      </c>
      <c r="B1781" s="225">
        <v>61304000</v>
      </c>
      <c r="C1781" s="221">
        <f t="shared" si="54"/>
        <v>8</v>
      </c>
      <c r="D1781" s="221">
        <v>61304000</v>
      </c>
      <c r="F1781" s="221" t="s">
        <v>2377</v>
      </c>
      <c r="G1781" s="222">
        <v>29417.550000000701</v>
      </c>
      <c r="H1781" s="222">
        <v>0</v>
      </c>
      <c r="I1781" s="222">
        <f t="shared" si="55"/>
        <v>29417.550000000701</v>
      </c>
    </row>
    <row r="1782" spans="1:9" x14ac:dyDescent="0.2">
      <c r="A1782" s="221" t="s">
        <v>26</v>
      </c>
      <c r="B1782" s="225">
        <v>61500000</v>
      </c>
      <c r="C1782" s="221">
        <f t="shared" si="54"/>
        <v>8</v>
      </c>
      <c r="D1782" s="221">
        <v>61500000</v>
      </c>
      <c r="F1782" s="221" t="s">
        <v>1596</v>
      </c>
      <c r="G1782" s="222">
        <v>12215393.6</v>
      </c>
      <c r="H1782" s="222">
        <v>0</v>
      </c>
      <c r="I1782" s="222">
        <f t="shared" si="55"/>
        <v>12215393.6</v>
      </c>
    </row>
    <row r="1783" spans="1:9" x14ac:dyDescent="0.2">
      <c r="A1783" s="221" t="s">
        <v>26</v>
      </c>
      <c r="B1783" s="225">
        <v>61503000</v>
      </c>
      <c r="C1783" s="221">
        <f t="shared" si="54"/>
        <v>8</v>
      </c>
      <c r="D1783" s="221">
        <v>61503000</v>
      </c>
      <c r="F1783" s="221" t="s">
        <v>481</v>
      </c>
      <c r="G1783" s="222">
        <v>45000498.850000001</v>
      </c>
      <c r="H1783" s="222">
        <v>0</v>
      </c>
      <c r="I1783" s="222">
        <f t="shared" si="55"/>
        <v>45000498.850000001</v>
      </c>
    </row>
    <row r="1784" spans="1:9" x14ac:dyDescent="0.2">
      <c r="A1784" s="221" t="s">
        <v>26</v>
      </c>
      <c r="B1784" s="225">
        <v>61601000</v>
      </c>
      <c r="C1784" s="221">
        <f t="shared" si="54"/>
        <v>8</v>
      </c>
      <c r="D1784" s="221">
        <v>61601000</v>
      </c>
      <c r="F1784" s="221" t="s">
        <v>182</v>
      </c>
      <c r="G1784" s="222">
        <v>137285.96</v>
      </c>
      <c r="H1784" s="222">
        <v>0</v>
      </c>
      <c r="I1784" s="222">
        <f t="shared" si="55"/>
        <v>137285.96</v>
      </c>
    </row>
    <row r="1785" spans="1:9" x14ac:dyDescent="0.2">
      <c r="A1785" s="226" t="s">
        <v>26</v>
      </c>
      <c r="B1785" s="227">
        <v>61602000</v>
      </c>
      <c r="C1785" s="221">
        <f t="shared" si="54"/>
        <v>8</v>
      </c>
      <c r="D1785" s="226">
        <v>61602000</v>
      </c>
      <c r="F1785" s="226" t="s">
        <v>488</v>
      </c>
      <c r="G1785" s="228">
        <v>102151585.05</v>
      </c>
      <c r="H1785" s="228">
        <v>0</v>
      </c>
      <c r="I1785" s="222">
        <f t="shared" si="55"/>
        <v>102151585.05</v>
      </c>
    </row>
    <row r="1786" spans="1:9" x14ac:dyDescent="0.2">
      <c r="A1786" s="221" t="s">
        <v>26</v>
      </c>
      <c r="B1786" s="225">
        <v>61604000</v>
      </c>
      <c r="C1786" s="221">
        <f t="shared" si="54"/>
        <v>8</v>
      </c>
      <c r="D1786" s="221">
        <v>61604000</v>
      </c>
      <c r="F1786" s="221" t="s">
        <v>183</v>
      </c>
      <c r="G1786" s="222">
        <v>16522868.869999999</v>
      </c>
      <c r="H1786" s="222">
        <v>0</v>
      </c>
      <c r="I1786" s="222">
        <f t="shared" si="55"/>
        <v>16522868.869999999</v>
      </c>
    </row>
    <row r="1787" spans="1:9" x14ac:dyDescent="0.2">
      <c r="A1787" s="221" t="s">
        <v>26</v>
      </c>
      <c r="B1787" s="225">
        <v>61802000</v>
      </c>
      <c r="C1787" s="221">
        <f t="shared" si="54"/>
        <v>8</v>
      </c>
      <c r="D1787" s="221">
        <v>61802000</v>
      </c>
      <c r="F1787" s="221" t="s">
        <v>494</v>
      </c>
      <c r="G1787" s="222">
        <v>194600</v>
      </c>
      <c r="H1787" s="222">
        <v>0</v>
      </c>
      <c r="I1787" s="222">
        <f t="shared" si="55"/>
        <v>194600</v>
      </c>
    </row>
    <row r="1788" spans="1:9" x14ac:dyDescent="0.2">
      <c r="A1788" s="221" t="s">
        <v>26</v>
      </c>
      <c r="B1788" s="225">
        <v>62100000</v>
      </c>
      <c r="C1788" s="221">
        <f t="shared" si="54"/>
        <v>8</v>
      </c>
      <c r="D1788" s="221">
        <v>62100000</v>
      </c>
      <c r="F1788" s="221" t="s">
        <v>521</v>
      </c>
      <c r="G1788" s="222">
        <v>273902104.93000001</v>
      </c>
      <c r="H1788" s="222">
        <v>0</v>
      </c>
      <c r="I1788" s="222">
        <f t="shared" si="55"/>
        <v>273902104.93000001</v>
      </c>
    </row>
    <row r="1789" spans="1:9" x14ac:dyDescent="0.2">
      <c r="A1789" s="221" t="s">
        <v>26</v>
      </c>
      <c r="B1789" s="225">
        <v>62102000</v>
      </c>
      <c r="C1789" s="221">
        <f t="shared" si="54"/>
        <v>8</v>
      </c>
      <c r="D1789" s="221">
        <v>62102000</v>
      </c>
      <c r="F1789" s="221" t="s">
        <v>2145</v>
      </c>
      <c r="G1789" s="222">
        <v>350000</v>
      </c>
      <c r="H1789" s="222">
        <v>0</v>
      </c>
      <c r="I1789" s="222">
        <f t="shared" si="55"/>
        <v>350000</v>
      </c>
    </row>
    <row r="1790" spans="1:9" x14ac:dyDescent="0.2">
      <c r="A1790" s="221" t="s">
        <v>26</v>
      </c>
      <c r="B1790" s="225">
        <v>62103000</v>
      </c>
      <c r="C1790" s="221">
        <f t="shared" si="54"/>
        <v>8</v>
      </c>
      <c r="D1790" s="221">
        <v>62103000</v>
      </c>
      <c r="F1790" s="221" t="s">
        <v>2378</v>
      </c>
      <c r="G1790" s="222">
        <v>62231685</v>
      </c>
      <c r="H1790" s="222">
        <v>0</v>
      </c>
      <c r="I1790" s="222">
        <f t="shared" si="55"/>
        <v>62231685</v>
      </c>
    </row>
    <row r="1791" spans="1:9" x14ac:dyDescent="0.2">
      <c r="A1791" s="221" t="s">
        <v>26</v>
      </c>
      <c r="B1791" s="225">
        <v>62201000</v>
      </c>
      <c r="C1791" s="221">
        <f t="shared" si="54"/>
        <v>8</v>
      </c>
      <c r="D1791" s="221">
        <v>62201000</v>
      </c>
      <c r="F1791" s="221" t="s">
        <v>2364</v>
      </c>
      <c r="G1791" s="222">
        <v>926911520.88</v>
      </c>
      <c r="H1791" s="222">
        <v>0</v>
      </c>
      <c r="I1791" s="222">
        <f t="shared" si="55"/>
        <v>926911520.88</v>
      </c>
    </row>
    <row r="1792" spans="1:9" x14ac:dyDescent="0.2">
      <c r="A1792" s="221" t="s">
        <v>26</v>
      </c>
      <c r="B1792" s="225">
        <v>62202000</v>
      </c>
      <c r="C1792" s="221">
        <f t="shared" si="54"/>
        <v>8</v>
      </c>
      <c r="D1792" s="221">
        <v>62202000</v>
      </c>
      <c r="F1792" s="221" t="s">
        <v>505</v>
      </c>
      <c r="G1792" s="222">
        <v>300000</v>
      </c>
      <c r="H1792" s="222">
        <v>0</v>
      </c>
      <c r="I1792" s="222">
        <f t="shared" si="55"/>
        <v>300000</v>
      </c>
    </row>
    <row r="1793" spans="1:9" x14ac:dyDescent="0.2">
      <c r="A1793" s="221" t="s">
        <v>26</v>
      </c>
      <c r="B1793" s="225">
        <v>62203000</v>
      </c>
      <c r="C1793" s="221">
        <f t="shared" si="54"/>
        <v>8</v>
      </c>
      <c r="D1793" s="221">
        <v>62203000</v>
      </c>
      <c r="F1793" s="221" t="s">
        <v>2146</v>
      </c>
      <c r="G1793" s="222">
        <v>30365952</v>
      </c>
      <c r="H1793" s="222">
        <v>0</v>
      </c>
      <c r="I1793" s="222">
        <f t="shared" si="55"/>
        <v>30365952</v>
      </c>
    </row>
    <row r="1794" spans="1:9" x14ac:dyDescent="0.2">
      <c r="A1794" s="221" t="s">
        <v>26</v>
      </c>
      <c r="B1794" s="225">
        <v>62208000</v>
      </c>
      <c r="C1794" s="221">
        <f t="shared" ref="C1794:C1857" si="56">+LEN(B:B)</f>
        <v>8</v>
      </c>
      <c r="D1794" s="221">
        <v>62208000</v>
      </c>
      <c r="F1794" s="221" t="s">
        <v>425</v>
      </c>
      <c r="G1794" s="222">
        <v>6959360</v>
      </c>
      <c r="H1794" s="222">
        <v>0</v>
      </c>
      <c r="I1794" s="222">
        <f t="shared" ref="I1794:I1857" si="57">+G:G-H:H</f>
        <v>6959360</v>
      </c>
    </row>
    <row r="1795" spans="1:9" x14ac:dyDescent="0.2">
      <c r="A1795" s="221" t="s">
        <v>26</v>
      </c>
      <c r="B1795" s="225">
        <v>62301000</v>
      </c>
      <c r="C1795" s="221">
        <f t="shared" si="56"/>
        <v>8</v>
      </c>
      <c r="D1795" s="221">
        <v>62301000</v>
      </c>
      <c r="F1795" s="221" t="s">
        <v>191</v>
      </c>
      <c r="G1795" s="222">
        <v>3535000</v>
      </c>
      <c r="H1795" s="222">
        <v>0</v>
      </c>
      <c r="I1795" s="222">
        <f t="shared" si="57"/>
        <v>3535000</v>
      </c>
    </row>
    <row r="1796" spans="1:9" x14ac:dyDescent="0.2">
      <c r="A1796" s="221" t="s">
        <v>26</v>
      </c>
      <c r="B1796" s="225">
        <v>62303000</v>
      </c>
      <c r="C1796" s="221">
        <f t="shared" si="56"/>
        <v>8</v>
      </c>
      <c r="D1796" s="221">
        <v>62303000</v>
      </c>
      <c r="F1796" s="221" t="s">
        <v>517</v>
      </c>
      <c r="G1796" s="222">
        <v>7186472</v>
      </c>
      <c r="H1796" s="222">
        <v>0</v>
      </c>
      <c r="I1796" s="222">
        <f t="shared" si="57"/>
        <v>7186472</v>
      </c>
    </row>
    <row r="1797" spans="1:9" x14ac:dyDescent="0.2">
      <c r="A1797" s="221" t="s">
        <v>26</v>
      </c>
      <c r="B1797" s="225">
        <v>62401000</v>
      </c>
      <c r="C1797" s="221">
        <f t="shared" si="56"/>
        <v>8</v>
      </c>
      <c r="D1797" s="221">
        <v>62401000</v>
      </c>
      <c r="F1797" s="221" t="s">
        <v>745</v>
      </c>
      <c r="G1797" s="222">
        <v>134603101.47</v>
      </c>
      <c r="H1797" s="222">
        <v>0</v>
      </c>
      <c r="I1797" s="222">
        <f t="shared" si="57"/>
        <v>134603101.47</v>
      </c>
    </row>
    <row r="1798" spans="1:9" x14ac:dyDescent="0.2">
      <c r="A1798" s="221" t="s">
        <v>26</v>
      </c>
      <c r="B1798" s="225">
        <v>62501000</v>
      </c>
      <c r="C1798" s="221">
        <f t="shared" si="56"/>
        <v>8</v>
      </c>
      <c r="D1798" s="221">
        <v>62501000</v>
      </c>
      <c r="F1798" s="221" t="s">
        <v>746</v>
      </c>
      <c r="G1798" s="222">
        <v>185980600</v>
      </c>
      <c r="H1798" s="222">
        <v>0</v>
      </c>
      <c r="I1798" s="222">
        <f t="shared" si="57"/>
        <v>185980600</v>
      </c>
    </row>
    <row r="1799" spans="1:9" x14ac:dyDescent="0.2">
      <c r="A1799" s="221" t="s">
        <v>26</v>
      </c>
      <c r="B1799" s="225">
        <v>62505000</v>
      </c>
      <c r="C1799" s="221">
        <f t="shared" si="56"/>
        <v>8</v>
      </c>
      <c r="D1799" s="221">
        <v>62505000</v>
      </c>
      <c r="F1799" s="221" t="s">
        <v>2365</v>
      </c>
      <c r="G1799" s="222">
        <v>6651250.7999999998</v>
      </c>
      <c r="H1799" s="222">
        <v>0</v>
      </c>
      <c r="I1799" s="222">
        <f t="shared" si="57"/>
        <v>6651250.7999999998</v>
      </c>
    </row>
    <row r="1800" spans="1:9" x14ac:dyDescent="0.2">
      <c r="A1800" s="221" t="s">
        <v>26</v>
      </c>
      <c r="B1800" s="225">
        <v>62506000</v>
      </c>
      <c r="C1800" s="221">
        <f t="shared" si="56"/>
        <v>8</v>
      </c>
      <c r="D1800" s="221">
        <v>62506000</v>
      </c>
      <c r="F1800" s="221" t="s">
        <v>531</v>
      </c>
      <c r="G1800" s="222">
        <v>31115700</v>
      </c>
      <c r="H1800" s="222">
        <v>0</v>
      </c>
      <c r="I1800" s="222">
        <f t="shared" si="57"/>
        <v>31115700</v>
      </c>
    </row>
    <row r="1801" spans="1:9" x14ac:dyDescent="0.2">
      <c r="A1801" s="221" t="s">
        <v>26</v>
      </c>
      <c r="B1801" s="225">
        <v>62507000</v>
      </c>
      <c r="C1801" s="221">
        <f t="shared" si="56"/>
        <v>8</v>
      </c>
      <c r="D1801" s="221">
        <v>62507000</v>
      </c>
      <c r="F1801" s="221" t="s">
        <v>438</v>
      </c>
      <c r="G1801" s="222">
        <v>211973547.40000001</v>
      </c>
      <c r="H1801" s="222">
        <v>0</v>
      </c>
      <c r="I1801" s="222">
        <f t="shared" si="57"/>
        <v>211973547.40000001</v>
      </c>
    </row>
    <row r="1802" spans="1:9" x14ac:dyDescent="0.2">
      <c r="A1802" s="221" t="s">
        <v>26</v>
      </c>
      <c r="B1802" s="225">
        <v>62602000</v>
      </c>
      <c r="C1802" s="221">
        <f t="shared" si="56"/>
        <v>8</v>
      </c>
      <c r="D1802" s="221">
        <v>62602000</v>
      </c>
      <c r="F1802" s="221" t="s">
        <v>533</v>
      </c>
      <c r="G1802" s="222">
        <v>37324799.450000003</v>
      </c>
      <c r="H1802" s="222">
        <v>0</v>
      </c>
      <c r="I1802" s="222">
        <f t="shared" si="57"/>
        <v>37324799.450000003</v>
      </c>
    </row>
    <row r="1803" spans="1:9" x14ac:dyDescent="0.2">
      <c r="A1803" s="221" t="s">
        <v>26</v>
      </c>
      <c r="B1803" s="221">
        <v>62603000</v>
      </c>
      <c r="C1803" s="221">
        <f t="shared" si="56"/>
        <v>8</v>
      </c>
      <c r="D1803" s="221">
        <v>62603000</v>
      </c>
      <c r="F1803" s="221" t="s">
        <v>534</v>
      </c>
      <c r="G1803" s="222">
        <v>19530973.789999999</v>
      </c>
      <c r="H1803" s="222">
        <v>0</v>
      </c>
      <c r="I1803" s="222">
        <f t="shared" si="57"/>
        <v>19530973.789999999</v>
      </c>
    </row>
    <row r="1804" spans="1:9" x14ac:dyDescent="0.2">
      <c r="A1804" s="221" t="s">
        <v>26</v>
      </c>
      <c r="B1804" s="221">
        <v>62607000</v>
      </c>
      <c r="C1804" s="221">
        <f t="shared" si="56"/>
        <v>8</v>
      </c>
      <c r="D1804" s="221">
        <v>62607000</v>
      </c>
      <c r="F1804" s="221" t="s">
        <v>4748</v>
      </c>
      <c r="G1804" s="222">
        <v>21988800</v>
      </c>
      <c r="H1804" s="222">
        <v>0</v>
      </c>
      <c r="I1804" s="222">
        <f t="shared" si="57"/>
        <v>21988800</v>
      </c>
    </row>
    <row r="1805" spans="1:9" x14ac:dyDescent="0.2">
      <c r="A1805" s="221" t="s">
        <v>26</v>
      </c>
      <c r="B1805" s="221">
        <v>62703000</v>
      </c>
      <c r="C1805" s="221">
        <f t="shared" si="56"/>
        <v>8</v>
      </c>
      <c r="D1805" s="221">
        <v>62703000</v>
      </c>
      <c r="F1805" s="221" t="s">
        <v>538</v>
      </c>
      <c r="G1805" s="222">
        <v>9329382.9499999993</v>
      </c>
      <c r="H1805" s="222">
        <v>0</v>
      </c>
      <c r="I1805" s="222">
        <f t="shared" si="57"/>
        <v>9329382.9499999993</v>
      </c>
    </row>
    <row r="1806" spans="1:9" x14ac:dyDescent="0.2">
      <c r="A1806" s="221" t="s">
        <v>26</v>
      </c>
      <c r="B1806" s="221">
        <v>63501000</v>
      </c>
      <c r="C1806" s="221">
        <f t="shared" si="56"/>
        <v>8</v>
      </c>
      <c r="D1806" s="221">
        <v>63501000</v>
      </c>
      <c r="F1806" s="221" t="s">
        <v>2367</v>
      </c>
      <c r="G1806" s="222">
        <v>649000</v>
      </c>
      <c r="H1806" s="222">
        <v>0</v>
      </c>
      <c r="I1806" s="222">
        <f t="shared" si="57"/>
        <v>649000</v>
      </c>
    </row>
    <row r="1807" spans="1:9" x14ac:dyDescent="0.2">
      <c r="A1807" s="221" t="s">
        <v>26</v>
      </c>
      <c r="B1807" s="221">
        <v>63504000</v>
      </c>
      <c r="C1807" s="221">
        <f t="shared" si="56"/>
        <v>8</v>
      </c>
      <c r="D1807" s="221">
        <v>63504000</v>
      </c>
      <c r="F1807" s="221" t="s">
        <v>752</v>
      </c>
      <c r="G1807" s="222">
        <v>46902314.899999999</v>
      </c>
      <c r="H1807" s="222">
        <v>0</v>
      </c>
      <c r="I1807" s="222">
        <f t="shared" si="57"/>
        <v>46902314.899999999</v>
      </c>
    </row>
    <row r="1808" spans="1:9" x14ac:dyDescent="0.2">
      <c r="A1808" s="221" t="s">
        <v>26</v>
      </c>
      <c r="B1808" s="221">
        <v>64101000</v>
      </c>
      <c r="C1808" s="221">
        <f t="shared" si="56"/>
        <v>8</v>
      </c>
      <c r="D1808" s="221">
        <v>64101000</v>
      </c>
      <c r="F1808" s="221" t="s">
        <v>755</v>
      </c>
      <c r="G1808" s="222">
        <v>694462547.09000003</v>
      </c>
      <c r="H1808" s="222">
        <v>0</v>
      </c>
      <c r="I1808" s="222">
        <f t="shared" si="57"/>
        <v>694462547.09000003</v>
      </c>
    </row>
    <row r="1809" spans="1:9" x14ac:dyDescent="0.2">
      <c r="A1809" s="221" t="s">
        <v>26</v>
      </c>
      <c r="B1809" s="221">
        <v>64102000</v>
      </c>
      <c r="C1809" s="221">
        <f t="shared" si="56"/>
        <v>8</v>
      </c>
      <c r="D1809" s="221">
        <v>64102000</v>
      </c>
      <c r="F1809" s="221" t="s">
        <v>550</v>
      </c>
      <c r="G1809" s="222">
        <v>53063448.479999997</v>
      </c>
      <c r="H1809" s="222">
        <v>0</v>
      </c>
      <c r="I1809" s="222">
        <f t="shared" si="57"/>
        <v>53063448.479999997</v>
      </c>
    </row>
    <row r="1810" spans="1:9" x14ac:dyDescent="0.2">
      <c r="A1810" s="221" t="s">
        <v>26</v>
      </c>
      <c r="B1810" s="221">
        <v>64103000</v>
      </c>
      <c r="C1810" s="221">
        <f t="shared" si="56"/>
        <v>8</v>
      </c>
      <c r="D1810" s="221">
        <v>64103000</v>
      </c>
      <c r="F1810" s="221" t="s">
        <v>551</v>
      </c>
      <c r="G1810" s="222">
        <v>12901497.439999999</v>
      </c>
      <c r="H1810" s="222">
        <v>0</v>
      </c>
      <c r="I1810" s="222">
        <f t="shared" si="57"/>
        <v>12901497.439999999</v>
      </c>
    </row>
    <row r="1811" spans="1:9" x14ac:dyDescent="0.2">
      <c r="A1811" s="221" t="s">
        <v>26</v>
      </c>
      <c r="B1811" s="221">
        <v>64104000</v>
      </c>
      <c r="C1811" s="221">
        <f t="shared" si="56"/>
        <v>8</v>
      </c>
      <c r="D1811" s="221">
        <v>64104000</v>
      </c>
      <c r="F1811" s="221" t="s">
        <v>220</v>
      </c>
      <c r="G1811" s="222">
        <v>26360758.469999999</v>
      </c>
      <c r="H1811" s="222">
        <v>0</v>
      </c>
      <c r="I1811" s="222">
        <f t="shared" si="57"/>
        <v>26360758.469999999</v>
      </c>
    </row>
    <row r="1812" spans="1:9" x14ac:dyDescent="0.2">
      <c r="A1812" s="221" t="s">
        <v>26</v>
      </c>
      <c r="B1812" s="221">
        <v>64105000</v>
      </c>
      <c r="C1812" s="221">
        <f t="shared" si="56"/>
        <v>8</v>
      </c>
      <c r="D1812" s="221">
        <v>64105000</v>
      </c>
      <c r="F1812" s="221" t="s">
        <v>552</v>
      </c>
      <c r="G1812" s="222">
        <v>11508225.460000001</v>
      </c>
      <c r="H1812" s="222">
        <v>0</v>
      </c>
      <c r="I1812" s="222">
        <f t="shared" si="57"/>
        <v>11508225.460000001</v>
      </c>
    </row>
    <row r="1813" spans="1:9" x14ac:dyDescent="0.2">
      <c r="A1813" s="221" t="s">
        <v>26</v>
      </c>
      <c r="B1813" s="221">
        <v>64180000</v>
      </c>
      <c r="C1813" s="221">
        <f t="shared" si="56"/>
        <v>8</v>
      </c>
      <c r="D1813" s="221">
        <v>64180000</v>
      </c>
      <c r="F1813" s="221" t="s">
        <v>553</v>
      </c>
      <c r="G1813" s="222">
        <v>0</v>
      </c>
      <c r="H1813" s="222">
        <v>5008888.3499999996</v>
      </c>
      <c r="I1813" s="222">
        <f t="shared" si="57"/>
        <v>-5008888.3499999996</v>
      </c>
    </row>
    <row r="1814" spans="1:9" x14ac:dyDescent="0.2">
      <c r="A1814" s="221" t="s">
        <v>26</v>
      </c>
      <c r="B1814" s="221">
        <v>64188000</v>
      </c>
      <c r="C1814" s="221">
        <f t="shared" si="56"/>
        <v>8</v>
      </c>
      <c r="D1814" s="221">
        <v>64180000</v>
      </c>
      <c r="F1814" s="221" t="s">
        <v>4630</v>
      </c>
      <c r="G1814" s="222">
        <v>1141325.6000000001</v>
      </c>
      <c r="H1814" s="222">
        <v>0</v>
      </c>
      <c r="I1814" s="222">
        <f t="shared" si="57"/>
        <v>1141325.6000000001</v>
      </c>
    </row>
    <row r="1815" spans="1:9" x14ac:dyDescent="0.2">
      <c r="A1815" s="221" t="s">
        <v>26</v>
      </c>
      <c r="B1815" s="221">
        <v>64501000</v>
      </c>
      <c r="C1815" s="221">
        <f t="shared" si="56"/>
        <v>8</v>
      </c>
      <c r="D1815" s="221">
        <v>64501000</v>
      </c>
      <c r="F1815" s="221" t="s">
        <v>756</v>
      </c>
      <c r="G1815" s="222">
        <v>60857444.310000002</v>
      </c>
      <c r="H1815" s="222">
        <v>0</v>
      </c>
      <c r="I1815" s="222">
        <f t="shared" si="57"/>
        <v>60857444.310000002</v>
      </c>
    </row>
    <row r="1816" spans="1:9" x14ac:dyDescent="0.2">
      <c r="A1816" s="221" t="s">
        <v>26</v>
      </c>
      <c r="B1816" s="221">
        <v>64502000</v>
      </c>
      <c r="C1816" s="221">
        <f t="shared" si="56"/>
        <v>8</v>
      </c>
      <c r="D1816" s="221">
        <v>64502000</v>
      </c>
      <c r="F1816" s="221" t="s">
        <v>555</v>
      </c>
      <c r="G1816" s="222">
        <v>2706988.75</v>
      </c>
      <c r="H1816" s="222">
        <v>0</v>
      </c>
      <c r="I1816" s="222">
        <f t="shared" si="57"/>
        <v>2706988.75</v>
      </c>
    </row>
    <row r="1817" spans="1:9" x14ac:dyDescent="0.2">
      <c r="A1817" s="221" t="s">
        <v>26</v>
      </c>
      <c r="B1817" s="221">
        <v>64503000</v>
      </c>
      <c r="C1817" s="221">
        <f t="shared" si="56"/>
        <v>8</v>
      </c>
      <c r="D1817" s="221">
        <v>64503000</v>
      </c>
      <c r="F1817" s="221" t="s">
        <v>2368</v>
      </c>
      <c r="G1817" s="222">
        <v>20699720.600000001</v>
      </c>
      <c r="H1817" s="222">
        <v>0</v>
      </c>
      <c r="I1817" s="222">
        <f t="shared" si="57"/>
        <v>20699720.600000001</v>
      </c>
    </row>
    <row r="1818" spans="1:9" x14ac:dyDescent="0.2">
      <c r="A1818" s="221" t="s">
        <v>26</v>
      </c>
      <c r="B1818" s="221">
        <v>64504000</v>
      </c>
      <c r="C1818" s="221">
        <f t="shared" si="56"/>
        <v>8</v>
      </c>
      <c r="D1818" s="221">
        <v>64504000</v>
      </c>
      <c r="F1818" s="221" t="s">
        <v>2369</v>
      </c>
      <c r="G1818" s="222">
        <v>4681341.87</v>
      </c>
      <c r="H1818" s="222">
        <v>0</v>
      </c>
      <c r="I1818" s="222">
        <f t="shared" si="57"/>
        <v>4681341.87</v>
      </c>
    </row>
    <row r="1819" spans="1:9" x14ac:dyDescent="0.2">
      <c r="A1819" s="221" t="s">
        <v>26</v>
      </c>
      <c r="B1819" s="221">
        <v>64580000</v>
      </c>
      <c r="C1819" s="221">
        <f t="shared" si="56"/>
        <v>8</v>
      </c>
      <c r="D1819" s="221">
        <v>64580000</v>
      </c>
      <c r="F1819" s="221" t="s">
        <v>758</v>
      </c>
      <c r="G1819" s="222">
        <v>1140639.28</v>
      </c>
      <c r="H1819" s="222">
        <v>0</v>
      </c>
      <c r="I1819" s="222">
        <f t="shared" si="57"/>
        <v>1140639.28</v>
      </c>
    </row>
    <row r="1820" spans="1:9" x14ac:dyDescent="0.2">
      <c r="A1820" s="221" t="s">
        <v>26</v>
      </c>
      <c r="B1820" s="221">
        <v>64801000</v>
      </c>
      <c r="C1820" s="221">
        <f t="shared" si="56"/>
        <v>8</v>
      </c>
      <c r="D1820" s="221">
        <v>64801000</v>
      </c>
      <c r="F1820" s="221" t="s">
        <v>489</v>
      </c>
      <c r="G1820" s="222">
        <v>15284165</v>
      </c>
      <c r="H1820" s="222">
        <v>0</v>
      </c>
      <c r="I1820" s="222">
        <f t="shared" si="57"/>
        <v>15284165</v>
      </c>
    </row>
    <row r="1821" spans="1:9" x14ac:dyDescent="0.2">
      <c r="A1821" s="221" t="s">
        <v>26</v>
      </c>
      <c r="B1821" s="221">
        <v>64803000</v>
      </c>
      <c r="C1821" s="221">
        <f t="shared" si="56"/>
        <v>8</v>
      </c>
      <c r="D1821" s="221">
        <v>64803000</v>
      </c>
      <c r="F1821" s="221" t="s">
        <v>558</v>
      </c>
      <c r="G1821" s="222">
        <v>2687735</v>
      </c>
      <c r="H1821" s="222">
        <v>0</v>
      </c>
      <c r="I1821" s="222">
        <f t="shared" si="57"/>
        <v>2687735</v>
      </c>
    </row>
    <row r="1822" spans="1:9" x14ac:dyDescent="0.2">
      <c r="A1822" s="221" t="s">
        <v>26</v>
      </c>
      <c r="B1822" s="221">
        <v>65100000</v>
      </c>
      <c r="C1822" s="221">
        <f t="shared" si="56"/>
        <v>8</v>
      </c>
      <c r="D1822" s="221">
        <v>65100000</v>
      </c>
      <c r="F1822" s="221" t="s">
        <v>760</v>
      </c>
      <c r="G1822" s="222">
        <v>11793257.27</v>
      </c>
      <c r="H1822" s="222">
        <v>0</v>
      </c>
      <c r="I1822" s="222">
        <f t="shared" si="57"/>
        <v>11793257.27</v>
      </c>
    </row>
    <row r="1823" spans="1:9" x14ac:dyDescent="0.2">
      <c r="A1823" s="221" t="s">
        <v>26</v>
      </c>
      <c r="B1823" s="221">
        <v>65200000</v>
      </c>
      <c r="C1823" s="221">
        <f t="shared" si="56"/>
        <v>8</v>
      </c>
      <c r="D1823" s="221">
        <v>65200000</v>
      </c>
      <c r="F1823" s="221" t="s">
        <v>495</v>
      </c>
      <c r="G1823" s="222">
        <v>15644720</v>
      </c>
      <c r="H1823" s="222">
        <v>0</v>
      </c>
      <c r="I1823" s="222">
        <f t="shared" si="57"/>
        <v>15644720</v>
      </c>
    </row>
    <row r="1824" spans="1:9" x14ac:dyDescent="0.2">
      <c r="A1824" s="221" t="s">
        <v>26</v>
      </c>
      <c r="B1824" s="221">
        <v>65601000</v>
      </c>
      <c r="C1824" s="221">
        <f t="shared" si="56"/>
        <v>8</v>
      </c>
      <c r="D1824" s="221">
        <v>65601000</v>
      </c>
      <c r="F1824" s="221" t="s">
        <v>762</v>
      </c>
      <c r="G1824" s="222">
        <v>124584.2</v>
      </c>
      <c r="H1824" s="222">
        <v>0</v>
      </c>
      <c r="I1824" s="222">
        <f t="shared" si="57"/>
        <v>124584.2</v>
      </c>
    </row>
    <row r="1825" spans="1:9" x14ac:dyDescent="0.2">
      <c r="A1825" s="221" t="s">
        <v>26</v>
      </c>
      <c r="B1825" s="221">
        <v>65602000</v>
      </c>
      <c r="C1825" s="221">
        <f t="shared" si="56"/>
        <v>8</v>
      </c>
      <c r="D1825" s="221">
        <v>65602000</v>
      </c>
      <c r="F1825" s="221" t="s">
        <v>763</v>
      </c>
      <c r="G1825" s="222">
        <v>400000</v>
      </c>
      <c r="H1825" s="222">
        <v>0</v>
      </c>
      <c r="I1825" s="222">
        <f t="shared" si="57"/>
        <v>400000</v>
      </c>
    </row>
    <row r="1826" spans="1:9" x14ac:dyDescent="0.2">
      <c r="A1826" s="221" t="s">
        <v>26</v>
      </c>
      <c r="B1826" s="221">
        <v>65700000</v>
      </c>
      <c r="C1826" s="221">
        <f t="shared" si="56"/>
        <v>8</v>
      </c>
      <c r="D1826" s="221">
        <v>65700000</v>
      </c>
      <c r="F1826" s="221" t="s">
        <v>1957</v>
      </c>
      <c r="G1826" s="222">
        <v>2834448.5</v>
      </c>
      <c r="H1826" s="222">
        <v>0</v>
      </c>
      <c r="I1826" s="222">
        <f t="shared" si="57"/>
        <v>2834448.5</v>
      </c>
    </row>
    <row r="1827" spans="1:9" x14ac:dyDescent="0.2">
      <c r="A1827" s="221" t="s">
        <v>26</v>
      </c>
      <c r="B1827" s="221">
        <v>66103000</v>
      </c>
      <c r="C1827" s="221">
        <f t="shared" si="56"/>
        <v>8</v>
      </c>
      <c r="D1827" s="221">
        <v>66103000</v>
      </c>
      <c r="F1827" s="221" t="s">
        <v>4749</v>
      </c>
      <c r="G1827" s="222">
        <v>470663537.48000002</v>
      </c>
      <c r="H1827" s="222">
        <v>0</v>
      </c>
      <c r="I1827" s="222">
        <f t="shared" si="57"/>
        <v>470663537.48000002</v>
      </c>
    </row>
    <row r="1828" spans="1:9" x14ac:dyDescent="0.2">
      <c r="A1828" s="221" t="s">
        <v>26</v>
      </c>
      <c r="B1828" s="221">
        <v>66104000</v>
      </c>
      <c r="C1828" s="221">
        <f t="shared" si="56"/>
        <v>8</v>
      </c>
      <c r="D1828" s="221">
        <v>66104000</v>
      </c>
      <c r="F1828" s="221" t="s">
        <v>4750</v>
      </c>
      <c r="G1828" s="222">
        <v>2120735713.63889</v>
      </c>
      <c r="H1828" s="222">
        <v>0</v>
      </c>
      <c r="I1828" s="222">
        <f t="shared" si="57"/>
        <v>2120735713.63889</v>
      </c>
    </row>
    <row r="1829" spans="1:9" x14ac:dyDescent="0.2">
      <c r="A1829" s="221" t="s">
        <v>26</v>
      </c>
      <c r="B1829" s="221">
        <v>66600000</v>
      </c>
      <c r="C1829" s="221">
        <f t="shared" si="56"/>
        <v>8</v>
      </c>
      <c r="D1829" s="221">
        <v>66600000</v>
      </c>
      <c r="F1829" s="221" t="s">
        <v>770</v>
      </c>
      <c r="G1829" s="222">
        <v>4547149490</v>
      </c>
      <c r="H1829" s="222">
        <v>0</v>
      </c>
      <c r="I1829" s="222">
        <f t="shared" si="57"/>
        <v>4547149490</v>
      </c>
    </row>
    <row r="1830" spans="1:9" x14ac:dyDescent="0.2">
      <c r="A1830" s="221" t="s">
        <v>26</v>
      </c>
      <c r="B1830" s="221">
        <v>68112000</v>
      </c>
      <c r="C1830" s="221">
        <f t="shared" si="56"/>
        <v>8</v>
      </c>
      <c r="D1830" s="221">
        <v>68112000</v>
      </c>
      <c r="F1830" s="221" t="s">
        <v>772</v>
      </c>
      <c r="G1830" s="222">
        <v>450310424.57999998</v>
      </c>
      <c r="H1830" s="222">
        <v>0</v>
      </c>
      <c r="I1830" s="222">
        <f t="shared" si="57"/>
        <v>450310424.57999998</v>
      </c>
    </row>
    <row r="1831" spans="1:9" x14ac:dyDescent="0.2">
      <c r="A1831" s="221" t="s">
        <v>26</v>
      </c>
      <c r="B1831" s="221">
        <v>69500000</v>
      </c>
      <c r="C1831" s="221">
        <f t="shared" si="56"/>
        <v>8</v>
      </c>
      <c r="D1831" s="221">
        <v>69500000</v>
      </c>
      <c r="F1831" s="221" t="s">
        <v>773</v>
      </c>
      <c r="G1831" s="222">
        <v>100000</v>
      </c>
      <c r="H1831" s="222">
        <v>0</v>
      </c>
      <c r="I1831" s="222">
        <f t="shared" si="57"/>
        <v>100000</v>
      </c>
    </row>
    <row r="1832" spans="1:9" x14ac:dyDescent="0.2">
      <c r="A1832" s="221" t="s">
        <v>26</v>
      </c>
      <c r="B1832" s="221">
        <v>72000000</v>
      </c>
      <c r="C1832" s="221">
        <f t="shared" si="56"/>
        <v>8</v>
      </c>
      <c r="D1832" s="221">
        <v>72000000</v>
      </c>
      <c r="F1832" s="221" t="s">
        <v>2372</v>
      </c>
      <c r="G1832" s="222">
        <v>0</v>
      </c>
      <c r="H1832" s="222">
        <v>11711542413.4489</v>
      </c>
      <c r="I1832" s="222">
        <f t="shared" si="57"/>
        <v>-11711542413.4489</v>
      </c>
    </row>
    <row r="1833" spans="1:9" x14ac:dyDescent="0.2">
      <c r="A1833" s="221" t="s">
        <v>26</v>
      </c>
      <c r="B1833" s="221">
        <v>75800000</v>
      </c>
      <c r="C1833" s="221">
        <f t="shared" si="56"/>
        <v>8</v>
      </c>
      <c r="D1833" s="221">
        <v>75800000</v>
      </c>
      <c r="F1833" s="221" t="s">
        <v>237</v>
      </c>
      <c r="G1833" s="222">
        <v>0</v>
      </c>
      <c r="H1833" s="222">
        <v>397424.93</v>
      </c>
      <c r="I1833" s="222">
        <f t="shared" si="57"/>
        <v>-397424.93</v>
      </c>
    </row>
    <row r="1834" spans="1:9" x14ac:dyDescent="0.2">
      <c r="A1834" s="221" t="s">
        <v>26</v>
      </c>
      <c r="B1834" s="221">
        <v>75810000</v>
      </c>
      <c r="C1834" s="221">
        <f t="shared" si="56"/>
        <v>8</v>
      </c>
      <c r="D1834" s="221">
        <v>75810000</v>
      </c>
      <c r="F1834" s="221" t="s">
        <v>573</v>
      </c>
      <c r="G1834" s="222">
        <v>0</v>
      </c>
      <c r="H1834" s="222">
        <v>8911500</v>
      </c>
      <c r="I1834" s="222">
        <f t="shared" si="57"/>
        <v>-8911500</v>
      </c>
    </row>
    <row r="1835" spans="1:9" x14ac:dyDescent="0.2">
      <c r="A1835" s="221" t="s">
        <v>26</v>
      </c>
      <c r="B1835" s="221">
        <v>75850000</v>
      </c>
      <c r="C1835" s="221">
        <f t="shared" si="56"/>
        <v>8</v>
      </c>
      <c r="D1835" s="221">
        <v>75850000</v>
      </c>
      <c r="F1835" s="221" t="s">
        <v>1629</v>
      </c>
      <c r="G1835" s="222">
        <v>0</v>
      </c>
      <c r="H1835" s="222">
        <v>11611483.52</v>
      </c>
      <c r="I1835" s="222">
        <f t="shared" si="57"/>
        <v>-11611483.52</v>
      </c>
    </row>
    <row r="1836" spans="1:9" x14ac:dyDescent="0.2">
      <c r="A1836" s="221" t="s">
        <v>26</v>
      </c>
      <c r="B1836" s="221">
        <v>76500000</v>
      </c>
      <c r="C1836" s="221">
        <f t="shared" si="56"/>
        <v>8</v>
      </c>
      <c r="D1836" s="221">
        <v>76500000</v>
      </c>
      <c r="F1836" s="221" t="s">
        <v>785</v>
      </c>
      <c r="G1836" s="222">
        <v>0</v>
      </c>
      <c r="H1836" s="222">
        <v>577387.81000000006</v>
      </c>
      <c r="I1836" s="222">
        <f t="shared" si="57"/>
        <v>-577387.81000000006</v>
      </c>
    </row>
    <row r="1837" spans="1:9" x14ac:dyDescent="0.2">
      <c r="A1837" s="221" t="s">
        <v>26</v>
      </c>
      <c r="B1837" s="221">
        <v>76600000</v>
      </c>
      <c r="C1837" s="221">
        <f t="shared" si="56"/>
        <v>8</v>
      </c>
      <c r="D1837" s="221">
        <v>76600000</v>
      </c>
      <c r="F1837" s="221" t="s">
        <v>786</v>
      </c>
      <c r="G1837" s="222">
        <v>0</v>
      </c>
      <c r="H1837" s="222">
        <v>182140803.02000001</v>
      </c>
      <c r="I1837" s="222">
        <f t="shared" si="57"/>
        <v>-182140803.02000001</v>
      </c>
    </row>
    <row r="1838" spans="1:9" x14ac:dyDescent="0.2">
      <c r="A1838" s="221" t="s">
        <v>23</v>
      </c>
      <c r="B1838" s="225" t="s">
        <v>3361</v>
      </c>
      <c r="C1838" s="221">
        <f t="shared" si="56"/>
        <v>8</v>
      </c>
      <c r="D1838" s="221">
        <v>10100000</v>
      </c>
      <c r="F1838" s="221" t="s">
        <v>43</v>
      </c>
      <c r="G1838" s="222">
        <v>0</v>
      </c>
      <c r="H1838" s="222">
        <v>2000000</v>
      </c>
      <c r="I1838" s="222">
        <f t="shared" si="57"/>
        <v>-2000000</v>
      </c>
    </row>
    <row r="1839" spans="1:9" x14ac:dyDescent="0.2">
      <c r="A1839" s="221" t="s">
        <v>23</v>
      </c>
      <c r="B1839" s="225" t="s">
        <v>3370</v>
      </c>
      <c r="C1839" s="221">
        <f t="shared" si="56"/>
        <v>8</v>
      </c>
      <c r="D1839" s="221">
        <v>11900000</v>
      </c>
      <c r="F1839" s="221" t="s">
        <v>44</v>
      </c>
      <c r="G1839" s="222">
        <v>2662741.54</v>
      </c>
      <c r="H1839" s="222">
        <v>0</v>
      </c>
      <c r="I1839" s="222">
        <f t="shared" si="57"/>
        <v>2662741.54</v>
      </c>
    </row>
    <row r="1840" spans="1:9" x14ac:dyDescent="0.2">
      <c r="A1840" s="221" t="s">
        <v>23</v>
      </c>
      <c r="B1840" s="225" t="s">
        <v>3377</v>
      </c>
      <c r="C1840" s="221">
        <f t="shared" si="56"/>
        <v>8</v>
      </c>
      <c r="D1840" s="221">
        <v>12900000</v>
      </c>
      <c r="F1840" s="221" t="s">
        <v>46</v>
      </c>
      <c r="G1840" s="222">
        <v>340881.05</v>
      </c>
      <c r="H1840" s="222">
        <v>0</v>
      </c>
      <c r="I1840" s="222">
        <f t="shared" si="57"/>
        <v>340881.05</v>
      </c>
    </row>
    <row r="1841" spans="1:9" x14ac:dyDescent="0.2">
      <c r="A1841" s="221" t="s">
        <v>23</v>
      </c>
      <c r="B1841" s="225" t="s">
        <v>3796</v>
      </c>
      <c r="C1841" s="221">
        <f t="shared" si="56"/>
        <v>8</v>
      </c>
      <c r="D1841" s="221">
        <v>45510000</v>
      </c>
      <c r="F1841" s="221" t="s">
        <v>95</v>
      </c>
      <c r="G1841" s="222">
        <v>0</v>
      </c>
      <c r="H1841" s="222">
        <v>2975100</v>
      </c>
      <c r="I1841" s="222">
        <f t="shared" si="57"/>
        <v>-2975100</v>
      </c>
    </row>
    <row r="1842" spans="1:9" x14ac:dyDescent="0.2">
      <c r="A1842" s="221" t="s">
        <v>23</v>
      </c>
      <c r="B1842" s="225" t="s">
        <v>3906</v>
      </c>
      <c r="C1842" s="221">
        <f t="shared" si="56"/>
        <v>8</v>
      </c>
      <c r="D1842" s="221">
        <v>48600000</v>
      </c>
      <c r="F1842" s="221" t="s">
        <v>158</v>
      </c>
      <c r="G1842" s="222">
        <v>207297.57</v>
      </c>
      <c r="H1842" s="222">
        <v>0</v>
      </c>
      <c r="I1842" s="222">
        <f t="shared" si="57"/>
        <v>207297.57</v>
      </c>
    </row>
    <row r="1843" spans="1:9" x14ac:dyDescent="0.2">
      <c r="A1843" s="221" t="s">
        <v>23</v>
      </c>
      <c r="B1843" s="225" t="s">
        <v>3964</v>
      </c>
      <c r="C1843" s="221">
        <f t="shared" si="56"/>
        <v>8</v>
      </c>
      <c r="D1843" s="221">
        <v>51241000</v>
      </c>
      <c r="F1843" s="221" t="s">
        <v>159</v>
      </c>
      <c r="G1843" s="222">
        <v>221078.73</v>
      </c>
      <c r="H1843" s="222">
        <v>0</v>
      </c>
      <c r="I1843" s="222">
        <f t="shared" si="57"/>
        <v>221078.73</v>
      </c>
    </row>
    <row r="1844" spans="1:9" x14ac:dyDescent="0.2">
      <c r="A1844" s="221" t="s">
        <v>23</v>
      </c>
      <c r="B1844" s="225" t="s">
        <v>3996</v>
      </c>
      <c r="C1844" s="221">
        <f t="shared" si="56"/>
        <v>8</v>
      </c>
      <c r="D1844" s="221">
        <v>53100000</v>
      </c>
      <c r="F1844" s="221" t="s">
        <v>160</v>
      </c>
      <c r="G1844" s="222">
        <v>452977</v>
      </c>
      <c r="H1844" s="222">
        <v>0</v>
      </c>
      <c r="I1844" s="222">
        <f t="shared" si="57"/>
        <v>452977</v>
      </c>
    </row>
    <row r="1845" spans="1:9" x14ac:dyDescent="0.2">
      <c r="A1845" s="221" t="s">
        <v>23</v>
      </c>
      <c r="B1845" s="225" t="s">
        <v>4229</v>
      </c>
      <c r="C1845" s="221">
        <f t="shared" si="56"/>
        <v>8</v>
      </c>
      <c r="D1845" s="221">
        <v>61301000</v>
      </c>
      <c r="F1845" s="221" t="s">
        <v>1397</v>
      </c>
      <c r="G1845" s="222">
        <v>23</v>
      </c>
      <c r="H1845" s="222">
        <v>0</v>
      </c>
      <c r="I1845" s="222">
        <f t="shared" si="57"/>
        <v>23</v>
      </c>
    </row>
    <row r="1846" spans="1:9" x14ac:dyDescent="0.2">
      <c r="A1846" s="221" t="s">
        <v>23</v>
      </c>
      <c r="B1846" s="225" t="s">
        <v>4264</v>
      </c>
      <c r="C1846" s="221">
        <f t="shared" si="56"/>
        <v>8</v>
      </c>
      <c r="D1846" s="221">
        <v>61602000</v>
      </c>
      <c r="F1846" s="221" t="s">
        <v>418</v>
      </c>
      <c r="G1846" s="222">
        <v>745389.16</v>
      </c>
      <c r="H1846" s="222">
        <v>0</v>
      </c>
      <c r="I1846" s="222">
        <f t="shared" si="57"/>
        <v>745389.16</v>
      </c>
    </row>
    <row r="1847" spans="1:9" x14ac:dyDescent="0.2">
      <c r="A1847" s="221" t="s">
        <v>23</v>
      </c>
      <c r="B1847" s="221" t="s">
        <v>4385</v>
      </c>
      <c r="C1847" s="221">
        <f t="shared" si="56"/>
        <v>8</v>
      </c>
      <c r="D1847" s="221">
        <v>62703000</v>
      </c>
      <c r="F1847" s="221" t="s">
        <v>208</v>
      </c>
      <c r="G1847" s="222">
        <v>44000</v>
      </c>
      <c r="H1847" s="222">
        <v>0</v>
      </c>
      <c r="I1847" s="222">
        <f t="shared" si="57"/>
        <v>44000</v>
      </c>
    </row>
    <row r="1848" spans="1:9" x14ac:dyDescent="0.2">
      <c r="A1848" s="221" t="s">
        <v>23</v>
      </c>
      <c r="B1848" s="221" t="s">
        <v>4505</v>
      </c>
      <c r="C1848" s="221">
        <f t="shared" si="56"/>
        <v>8</v>
      </c>
      <c r="D1848" s="221">
        <v>66102000</v>
      </c>
      <c r="F1848" s="221" t="s">
        <v>231</v>
      </c>
      <c r="G1848" s="222">
        <v>150711.95000000001</v>
      </c>
      <c r="H1848" s="222">
        <v>0</v>
      </c>
      <c r="I1848" s="222">
        <f t="shared" si="57"/>
        <v>150711.95000000001</v>
      </c>
    </row>
    <row r="1849" spans="1:9" x14ac:dyDescent="0.2">
      <c r="A1849" s="221" t="s">
        <v>23</v>
      </c>
      <c r="B1849" s="221" t="s">
        <v>4751</v>
      </c>
      <c r="C1849" s="221">
        <f t="shared" si="56"/>
        <v>8</v>
      </c>
      <c r="D1849" s="221">
        <v>69500000</v>
      </c>
      <c r="F1849" s="221" t="s">
        <v>513</v>
      </c>
      <c r="G1849" s="222">
        <v>150000</v>
      </c>
      <c r="H1849" s="222">
        <v>0</v>
      </c>
      <c r="I1849" s="222">
        <f t="shared" si="57"/>
        <v>150000</v>
      </c>
    </row>
    <row r="1850" spans="1:9" x14ac:dyDescent="0.2">
      <c r="A1850" s="221" t="s">
        <v>16</v>
      </c>
      <c r="B1850" s="225" t="s">
        <v>3361</v>
      </c>
      <c r="C1850" s="221">
        <f t="shared" si="56"/>
        <v>8</v>
      </c>
      <c r="D1850" s="221">
        <v>10100000</v>
      </c>
      <c r="F1850" s="221" t="s">
        <v>581</v>
      </c>
      <c r="G1850" s="222">
        <v>0</v>
      </c>
      <c r="H1850" s="222">
        <v>2000000</v>
      </c>
      <c r="I1850" s="222">
        <f t="shared" si="57"/>
        <v>-2000000</v>
      </c>
    </row>
    <row r="1851" spans="1:9" x14ac:dyDescent="0.2">
      <c r="A1851" s="221" t="s">
        <v>16</v>
      </c>
      <c r="B1851" s="225" t="s">
        <v>3370</v>
      </c>
      <c r="C1851" s="221">
        <f t="shared" si="56"/>
        <v>8</v>
      </c>
      <c r="D1851" s="221">
        <v>11900000</v>
      </c>
      <c r="F1851" s="221" t="s">
        <v>1465</v>
      </c>
      <c r="G1851" s="222">
        <v>19556682.859999999</v>
      </c>
      <c r="H1851" s="222">
        <v>0</v>
      </c>
      <c r="I1851" s="222">
        <f t="shared" si="57"/>
        <v>19556682.859999999</v>
      </c>
    </row>
    <row r="1852" spans="1:9" x14ac:dyDescent="0.2">
      <c r="A1852" s="221" t="s">
        <v>16</v>
      </c>
      <c r="B1852" s="225" t="s">
        <v>3377</v>
      </c>
      <c r="C1852" s="221">
        <f t="shared" si="56"/>
        <v>8</v>
      </c>
      <c r="D1852" s="221">
        <v>12900000</v>
      </c>
      <c r="F1852" s="221" t="s">
        <v>1940</v>
      </c>
      <c r="G1852" s="222">
        <v>5116680.49</v>
      </c>
      <c r="H1852" s="222">
        <v>0</v>
      </c>
      <c r="I1852" s="222">
        <f t="shared" si="57"/>
        <v>5116680.49</v>
      </c>
    </row>
    <row r="1853" spans="1:9" x14ac:dyDescent="0.2">
      <c r="A1853" s="221" t="s">
        <v>16</v>
      </c>
      <c r="B1853" s="225" t="s">
        <v>3469</v>
      </c>
      <c r="C1853" s="221">
        <f t="shared" si="56"/>
        <v>8</v>
      </c>
      <c r="D1853" s="221">
        <v>21810000</v>
      </c>
      <c r="F1853" s="221" t="s">
        <v>260</v>
      </c>
      <c r="G1853" s="222">
        <v>412500</v>
      </c>
      <c r="H1853" s="222">
        <v>0</v>
      </c>
      <c r="I1853" s="222">
        <f t="shared" si="57"/>
        <v>412500</v>
      </c>
    </row>
    <row r="1854" spans="1:9" x14ac:dyDescent="0.2">
      <c r="A1854" s="221" t="s">
        <v>16</v>
      </c>
      <c r="B1854" s="225" t="s">
        <v>3478</v>
      </c>
      <c r="C1854" s="221">
        <f t="shared" si="56"/>
        <v>8</v>
      </c>
      <c r="D1854" s="221">
        <v>21840000</v>
      </c>
      <c r="F1854" s="221" t="s">
        <v>597</v>
      </c>
      <c r="G1854" s="222">
        <v>3019200</v>
      </c>
      <c r="H1854" s="222">
        <v>0</v>
      </c>
      <c r="I1854" s="222">
        <f t="shared" si="57"/>
        <v>3019200</v>
      </c>
    </row>
    <row r="1855" spans="1:9" x14ac:dyDescent="0.2">
      <c r="A1855" s="221" t="s">
        <v>16</v>
      </c>
      <c r="B1855" s="225" t="s">
        <v>3554</v>
      </c>
      <c r="C1855" s="221">
        <f t="shared" si="56"/>
        <v>8</v>
      </c>
      <c r="D1855" s="221">
        <v>28181000</v>
      </c>
      <c r="F1855" s="221" t="s">
        <v>276</v>
      </c>
      <c r="G1855" s="222">
        <v>0</v>
      </c>
      <c r="H1855" s="222">
        <v>164197.92000000001</v>
      </c>
      <c r="I1855" s="222">
        <f t="shared" si="57"/>
        <v>-164197.92000000001</v>
      </c>
    </row>
    <row r="1856" spans="1:9" x14ac:dyDescent="0.2">
      <c r="A1856" s="221" t="s">
        <v>16</v>
      </c>
      <c r="B1856" s="225" t="s">
        <v>3565</v>
      </c>
      <c r="C1856" s="221">
        <f t="shared" si="56"/>
        <v>8</v>
      </c>
      <c r="D1856" s="221">
        <v>28184000</v>
      </c>
      <c r="F1856" s="221" t="s">
        <v>608</v>
      </c>
      <c r="G1856" s="222">
        <v>0</v>
      </c>
      <c r="H1856" s="222">
        <v>3019199.99</v>
      </c>
      <c r="I1856" s="222">
        <f t="shared" si="57"/>
        <v>-3019199.99</v>
      </c>
    </row>
    <row r="1857" spans="1:9" x14ac:dyDescent="0.2">
      <c r="A1857" s="221" t="s">
        <v>16</v>
      </c>
      <c r="B1857" s="225" t="s">
        <v>3590</v>
      </c>
      <c r="C1857" s="221">
        <f t="shared" si="56"/>
        <v>8</v>
      </c>
      <c r="D1857" s="221">
        <v>40100000</v>
      </c>
      <c r="F1857" s="221" t="s">
        <v>1945</v>
      </c>
      <c r="G1857" s="222">
        <v>0</v>
      </c>
      <c r="H1857" s="222">
        <v>1548771.55</v>
      </c>
      <c r="I1857" s="222">
        <f t="shared" si="57"/>
        <v>-1548771.55</v>
      </c>
    </row>
    <row r="1858" spans="1:9" x14ac:dyDescent="0.2">
      <c r="A1858" s="221" t="s">
        <v>16</v>
      </c>
      <c r="B1858" s="225" t="s">
        <v>3718</v>
      </c>
      <c r="C1858" s="221">
        <f t="shared" ref="C1858:C1921" si="58">+LEN(B:B)</f>
        <v>8</v>
      </c>
      <c r="D1858" s="221">
        <v>44300000</v>
      </c>
      <c r="F1858" s="221" t="s">
        <v>633</v>
      </c>
      <c r="G1858" s="222">
        <v>672134.5</v>
      </c>
      <c r="H1858" s="222">
        <v>0</v>
      </c>
      <c r="I1858" s="222">
        <f t="shared" ref="I1858:I1921" si="59">+G:G-H:H</f>
        <v>672134.5</v>
      </c>
    </row>
    <row r="1859" spans="1:9" x14ac:dyDescent="0.2">
      <c r="A1859" s="221" t="s">
        <v>16</v>
      </c>
      <c r="B1859" s="225" t="s">
        <v>3736</v>
      </c>
      <c r="C1859" s="221">
        <f t="shared" si="58"/>
        <v>8</v>
      </c>
      <c r="D1859" s="221">
        <v>44420000</v>
      </c>
      <c r="F1859" s="221" t="s">
        <v>2749</v>
      </c>
      <c r="G1859" s="222">
        <v>844538</v>
      </c>
      <c r="H1859" s="222">
        <v>0</v>
      </c>
      <c r="I1859" s="222">
        <f t="shared" si="59"/>
        <v>844538</v>
      </c>
    </row>
    <row r="1860" spans="1:9" x14ac:dyDescent="0.2">
      <c r="A1860" s="221" t="s">
        <v>16</v>
      </c>
      <c r="B1860" s="225" t="s">
        <v>3746</v>
      </c>
      <c r="C1860" s="221">
        <f t="shared" si="58"/>
        <v>8</v>
      </c>
      <c r="D1860" s="221">
        <v>44550000</v>
      </c>
      <c r="F1860" s="221" t="s">
        <v>639</v>
      </c>
      <c r="G1860" s="222">
        <v>2262463.16</v>
      </c>
      <c r="H1860" s="222">
        <v>0</v>
      </c>
      <c r="I1860" s="222">
        <f t="shared" si="59"/>
        <v>2262463.16</v>
      </c>
    </row>
    <row r="1861" spans="1:9" x14ac:dyDescent="0.2">
      <c r="A1861" s="221" t="s">
        <v>16</v>
      </c>
      <c r="B1861" s="225" t="s">
        <v>3759</v>
      </c>
      <c r="C1861" s="221">
        <f t="shared" si="58"/>
        <v>8</v>
      </c>
      <c r="D1861" s="221">
        <v>44564000</v>
      </c>
      <c r="F1861" s="221" t="s">
        <v>91</v>
      </c>
      <c r="G1861" s="222">
        <v>3280</v>
      </c>
      <c r="H1861" s="222">
        <v>0</v>
      </c>
      <c r="I1861" s="222">
        <f t="shared" si="59"/>
        <v>3280</v>
      </c>
    </row>
    <row r="1862" spans="1:9" x14ac:dyDescent="0.2">
      <c r="A1862" s="221" t="s">
        <v>16</v>
      </c>
      <c r="B1862" s="225" t="s">
        <v>3820</v>
      </c>
      <c r="C1862" s="221">
        <f t="shared" si="58"/>
        <v>8</v>
      </c>
      <c r="D1862" s="221">
        <v>46600000</v>
      </c>
      <c r="F1862" s="221" t="s">
        <v>2114</v>
      </c>
      <c r="G1862" s="222">
        <v>20012500</v>
      </c>
      <c r="H1862" s="222">
        <v>0</v>
      </c>
      <c r="I1862" s="222">
        <f t="shared" si="59"/>
        <v>20012500</v>
      </c>
    </row>
    <row r="1863" spans="1:9" x14ac:dyDescent="0.2">
      <c r="A1863" s="221" t="s">
        <v>16</v>
      </c>
      <c r="B1863" s="225" t="s">
        <v>3826</v>
      </c>
      <c r="C1863" s="221">
        <f t="shared" si="58"/>
        <v>8</v>
      </c>
      <c r="D1863" s="221">
        <v>46610000</v>
      </c>
      <c r="F1863" s="221" t="s">
        <v>4752</v>
      </c>
      <c r="G1863" s="222">
        <v>0</v>
      </c>
      <c r="H1863" s="222">
        <v>62665.88</v>
      </c>
      <c r="I1863" s="222">
        <f t="shared" si="59"/>
        <v>-62665.88</v>
      </c>
    </row>
    <row r="1864" spans="1:9" x14ac:dyDescent="0.2">
      <c r="A1864" s="221" t="s">
        <v>16</v>
      </c>
      <c r="B1864" s="225" t="s">
        <v>3846</v>
      </c>
      <c r="C1864" s="221">
        <f t="shared" si="58"/>
        <v>8</v>
      </c>
      <c r="D1864" s="221">
        <v>46700005</v>
      </c>
      <c r="F1864" s="221" t="s">
        <v>9</v>
      </c>
      <c r="G1864" s="222">
        <v>0</v>
      </c>
      <c r="H1864" s="222">
        <v>55000000</v>
      </c>
      <c r="I1864" s="222">
        <f t="shared" si="59"/>
        <v>-55000000</v>
      </c>
    </row>
    <row r="1865" spans="1:9" x14ac:dyDescent="0.2">
      <c r="A1865" s="221" t="s">
        <v>16</v>
      </c>
      <c r="B1865" s="225" t="s">
        <v>3962</v>
      </c>
      <c r="C1865" s="221">
        <f t="shared" si="58"/>
        <v>8</v>
      </c>
      <c r="D1865" s="221">
        <v>51231000</v>
      </c>
      <c r="F1865" s="221" t="s">
        <v>347</v>
      </c>
      <c r="G1865" s="222">
        <v>5545980.9500000002</v>
      </c>
      <c r="H1865" s="222">
        <v>0</v>
      </c>
      <c r="I1865" s="222">
        <f t="shared" si="59"/>
        <v>5545980.9500000002</v>
      </c>
    </row>
    <row r="1866" spans="1:9" x14ac:dyDescent="0.2">
      <c r="A1866" s="221" t="s">
        <v>16</v>
      </c>
      <c r="B1866" s="225" t="s">
        <v>3996</v>
      </c>
      <c r="C1866" s="221">
        <f t="shared" si="58"/>
        <v>8</v>
      </c>
      <c r="D1866" s="221">
        <v>53100000</v>
      </c>
      <c r="F1866" s="221" t="s">
        <v>2773</v>
      </c>
      <c r="G1866" s="222">
        <v>978000</v>
      </c>
      <c r="H1866" s="222">
        <v>0</v>
      </c>
      <c r="I1866" s="222">
        <f t="shared" si="59"/>
        <v>978000</v>
      </c>
    </row>
    <row r="1867" spans="1:9" x14ac:dyDescent="0.2">
      <c r="A1867" s="221" t="s">
        <v>16</v>
      </c>
      <c r="B1867" s="225" t="s">
        <v>4278</v>
      </c>
      <c r="C1867" s="221">
        <f t="shared" si="58"/>
        <v>8</v>
      </c>
      <c r="D1867" s="221">
        <v>61802000</v>
      </c>
      <c r="F1867" s="221" t="s">
        <v>494</v>
      </c>
      <c r="G1867" s="222">
        <v>46000</v>
      </c>
      <c r="H1867" s="222">
        <v>0</v>
      </c>
      <c r="I1867" s="222">
        <f t="shared" si="59"/>
        <v>46000</v>
      </c>
    </row>
    <row r="1868" spans="1:9" x14ac:dyDescent="0.2">
      <c r="A1868" s="221" t="s">
        <v>16</v>
      </c>
      <c r="B1868" s="225" t="s">
        <v>4282</v>
      </c>
      <c r="C1868" s="221">
        <f t="shared" si="58"/>
        <v>8</v>
      </c>
      <c r="D1868" s="221">
        <v>62100000</v>
      </c>
      <c r="F1868" s="221" t="s">
        <v>521</v>
      </c>
      <c r="G1868" s="222">
        <v>1548771.55</v>
      </c>
      <c r="H1868" s="222">
        <v>0</v>
      </c>
      <c r="I1868" s="222">
        <f t="shared" si="59"/>
        <v>1548771.55</v>
      </c>
    </row>
    <row r="1869" spans="1:9" x14ac:dyDescent="0.2">
      <c r="A1869" s="221" t="s">
        <v>16</v>
      </c>
      <c r="B1869" s="221" t="s">
        <v>4385</v>
      </c>
      <c r="C1869" s="221">
        <f t="shared" si="58"/>
        <v>8</v>
      </c>
      <c r="D1869" s="221">
        <v>62703000</v>
      </c>
      <c r="F1869" s="221" t="s">
        <v>538</v>
      </c>
      <c r="G1869" s="222">
        <v>595803.92000000004</v>
      </c>
      <c r="H1869" s="222">
        <v>0</v>
      </c>
      <c r="I1869" s="222">
        <f t="shared" si="59"/>
        <v>595803.92000000004</v>
      </c>
    </row>
    <row r="1870" spans="1:9" x14ac:dyDescent="0.2">
      <c r="A1870" s="221" t="s">
        <v>16</v>
      </c>
      <c r="B1870" s="221" t="s">
        <v>4422</v>
      </c>
      <c r="C1870" s="221">
        <f t="shared" si="58"/>
        <v>8</v>
      </c>
      <c r="D1870" s="221">
        <v>63504000</v>
      </c>
      <c r="F1870" s="221" t="s">
        <v>752</v>
      </c>
      <c r="G1870" s="222">
        <v>30000</v>
      </c>
      <c r="H1870" s="222">
        <v>0</v>
      </c>
      <c r="I1870" s="222">
        <f t="shared" si="59"/>
        <v>30000</v>
      </c>
    </row>
    <row r="1871" spans="1:9" x14ac:dyDescent="0.2">
      <c r="A1871" s="221" t="s">
        <v>16</v>
      </c>
      <c r="B1871" s="221" t="s">
        <v>4485</v>
      </c>
      <c r="C1871" s="221">
        <f t="shared" si="58"/>
        <v>8</v>
      </c>
      <c r="D1871" s="221">
        <v>65100000</v>
      </c>
      <c r="F1871" s="221" t="s">
        <v>760</v>
      </c>
      <c r="G1871" s="222">
        <v>62665.88</v>
      </c>
      <c r="H1871" s="222">
        <v>0</v>
      </c>
      <c r="I1871" s="222">
        <f t="shared" si="59"/>
        <v>62665.88</v>
      </c>
    </row>
    <row r="1872" spans="1:9" x14ac:dyDescent="0.2">
      <c r="A1872" s="221" t="s">
        <v>16</v>
      </c>
      <c r="B1872" s="221" t="s">
        <v>4487</v>
      </c>
      <c r="C1872" s="221">
        <f t="shared" si="58"/>
        <v>8</v>
      </c>
      <c r="D1872" s="221">
        <v>65601000</v>
      </c>
      <c r="F1872" s="221" t="s">
        <v>762</v>
      </c>
      <c r="G1872" s="222">
        <v>200000</v>
      </c>
      <c r="H1872" s="222">
        <v>0</v>
      </c>
      <c r="I1872" s="222">
        <f t="shared" si="59"/>
        <v>200000</v>
      </c>
    </row>
    <row r="1873" spans="1:9" x14ac:dyDescent="0.2">
      <c r="A1873" s="221" t="s">
        <v>16</v>
      </c>
      <c r="B1873" s="221" t="s">
        <v>4523</v>
      </c>
      <c r="C1873" s="221">
        <f t="shared" si="58"/>
        <v>8</v>
      </c>
      <c r="D1873" s="221">
        <v>68112000</v>
      </c>
      <c r="F1873" s="221" t="s">
        <v>772</v>
      </c>
      <c r="G1873" s="222">
        <v>787663.33</v>
      </c>
      <c r="H1873" s="222">
        <v>0</v>
      </c>
      <c r="I1873" s="222">
        <f t="shared" si="59"/>
        <v>787663.33</v>
      </c>
    </row>
    <row r="1874" spans="1:9" x14ac:dyDescent="0.2">
      <c r="A1874" s="221" t="s">
        <v>16</v>
      </c>
      <c r="B1874" s="221" t="s">
        <v>4744</v>
      </c>
      <c r="C1874" s="221">
        <f t="shared" si="58"/>
        <v>8</v>
      </c>
      <c r="D1874" s="221">
        <v>69500000</v>
      </c>
      <c r="F1874" s="221" t="s">
        <v>2743</v>
      </c>
      <c r="G1874" s="222">
        <v>100000</v>
      </c>
      <c r="H1874" s="222">
        <v>0</v>
      </c>
      <c r="I1874" s="222">
        <f t="shared" si="59"/>
        <v>100000</v>
      </c>
    </row>
    <row r="1875" spans="1:9" x14ac:dyDescent="0.2">
      <c r="A1875" s="221" t="s">
        <v>16</v>
      </c>
      <c r="B1875" s="221" t="s">
        <v>4565</v>
      </c>
      <c r="C1875" s="221">
        <f t="shared" si="58"/>
        <v>8</v>
      </c>
      <c r="D1875" s="221">
        <v>75800000</v>
      </c>
      <c r="F1875" s="221" t="s">
        <v>237</v>
      </c>
      <c r="G1875" s="222">
        <v>0</v>
      </c>
      <c r="H1875" s="222">
        <v>29.3</v>
      </c>
      <c r="I1875" s="222">
        <f t="shared" si="59"/>
        <v>-29.3</v>
      </c>
    </row>
    <row r="1876" spans="1:9" x14ac:dyDescent="0.2">
      <c r="A1876" s="221" t="s">
        <v>3</v>
      </c>
      <c r="B1876" s="225" t="s">
        <v>3360</v>
      </c>
      <c r="C1876" s="221">
        <f t="shared" si="58"/>
        <v>6</v>
      </c>
      <c r="D1876" s="221">
        <v>10100000</v>
      </c>
      <c r="F1876" s="221" t="s">
        <v>43</v>
      </c>
      <c r="H1876" s="222">
        <v>1130000000</v>
      </c>
      <c r="I1876" s="222">
        <f t="shared" si="59"/>
        <v>-1130000000</v>
      </c>
    </row>
    <row r="1877" spans="1:9" x14ac:dyDescent="0.2">
      <c r="A1877" s="221" t="s">
        <v>3</v>
      </c>
      <c r="B1877" s="225" t="s">
        <v>3364</v>
      </c>
      <c r="C1877" s="221">
        <f t="shared" si="58"/>
        <v>6</v>
      </c>
      <c r="D1877" s="221">
        <v>10610000</v>
      </c>
      <c r="F1877" s="221" t="s">
        <v>1123</v>
      </c>
      <c r="H1877" s="222">
        <v>113000000</v>
      </c>
      <c r="I1877" s="222">
        <f t="shared" si="59"/>
        <v>-113000000</v>
      </c>
    </row>
    <row r="1878" spans="1:9" x14ac:dyDescent="0.2">
      <c r="A1878" s="221" t="s">
        <v>3</v>
      </c>
      <c r="B1878" s="225" t="s">
        <v>3368</v>
      </c>
      <c r="C1878" s="221">
        <f t="shared" si="58"/>
        <v>6</v>
      </c>
      <c r="D1878" s="221">
        <v>11000000</v>
      </c>
      <c r="F1878" s="221" t="s">
        <v>1126</v>
      </c>
      <c r="H1878" s="222">
        <v>2946169845.8499999</v>
      </c>
      <c r="I1878" s="222">
        <f t="shared" si="59"/>
        <v>-2946169845.8499999</v>
      </c>
    </row>
    <row r="1879" spans="1:9" x14ac:dyDescent="0.2">
      <c r="A1879" s="221" t="s">
        <v>3</v>
      </c>
      <c r="B1879" s="225" t="s">
        <v>3373</v>
      </c>
      <c r="C1879" s="221">
        <f t="shared" si="58"/>
        <v>6</v>
      </c>
      <c r="D1879" s="221">
        <v>12000000</v>
      </c>
      <c r="F1879" s="221" t="s">
        <v>1384</v>
      </c>
      <c r="G1879" s="222">
        <v>51512637.159999996</v>
      </c>
      <c r="I1879" s="222">
        <f t="shared" si="59"/>
        <v>51512637.159999996</v>
      </c>
    </row>
    <row r="1880" spans="1:9" x14ac:dyDescent="0.2">
      <c r="A1880" s="221" t="s">
        <v>3</v>
      </c>
      <c r="B1880" s="225" t="s">
        <v>3378</v>
      </c>
      <c r="C1880" s="221">
        <f t="shared" si="58"/>
        <v>6</v>
      </c>
      <c r="D1880" s="221">
        <v>12900000</v>
      </c>
      <c r="F1880" s="221" t="s">
        <v>1840</v>
      </c>
      <c r="G1880" s="222">
        <v>153992094.47</v>
      </c>
      <c r="I1880" s="222">
        <f t="shared" si="59"/>
        <v>153992094.47</v>
      </c>
    </row>
    <row r="1881" spans="1:9" x14ac:dyDescent="0.2">
      <c r="A1881" s="221" t="s">
        <v>3</v>
      </c>
      <c r="B1881" s="225" t="s">
        <v>3439</v>
      </c>
      <c r="C1881" s="221">
        <f t="shared" si="58"/>
        <v>6</v>
      </c>
      <c r="D1881" s="221">
        <v>20400000</v>
      </c>
      <c r="F1881" s="221" t="s">
        <v>1138</v>
      </c>
      <c r="G1881" s="222">
        <v>4832320.3600000003</v>
      </c>
      <c r="I1881" s="222">
        <f t="shared" si="59"/>
        <v>4832320.3600000003</v>
      </c>
    </row>
    <row r="1882" spans="1:9" x14ac:dyDescent="0.2">
      <c r="A1882" s="221" t="s">
        <v>3</v>
      </c>
      <c r="B1882" s="225" t="s">
        <v>3451</v>
      </c>
      <c r="C1882" s="221">
        <f t="shared" si="58"/>
        <v>6</v>
      </c>
      <c r="D1882" s="221">
        <v>21500000</v>
      </c>
      <c r="F1882" s="221" t="s">
        <v>2418</v>
      </c>
      <c r="G1882" s="222">
        <v>35000000</v>
      </c>
      <c r="I1882" s="222">
        <f t="shared" si="59"/>
        <v>35000000</v>
      </c>
    </row>
    <row r="1883" spans="1:9" x14ac:dyDescent="0.2">
      <c r="A1883" s="221" t="s">
        <v>3</v>
      </c>
      <c r="B1883" s="225" t="s">
        <v>3464</v>
      </c>
      <c r="C1883" s="221">
        <f t="shared" si="58"/>
        <v>6</v>
      </c>
      <c r="D1883" s="221">
        <v>21570000</v>
      </c>
      <c r="F1883" s="221" t="s">
        <v>2419</v>
      </c>
      <c r="G1883" s="222">
        <v>232779073.41999999</v>
      </c>
      <c r="I1883" s="222">
        <f t="shared" si="59"/>
        <v>232779073.41999999</v>
      </c>
    </row>
    <row r="1884" spans="1:9" x14ac:dyDescent="0.2">
      <c r="A1884" s="221" t="s">
        <v>3</v>
      </c>
      <c r="B1884" s="225" t="s">
        <v>3468</v>
      </c>
      <c r="C1884" s="221">
        <f t="shared" si="58"/>
        <v>6</v>
      </c>
      <c r="D1884" s="221">
        <v>21810000</v>
      </c>
      <c r="F1884" s="221" t="s">
        <v>4670</v>
      </c>
      <c r="G1884" s="222">
        <v>315651130.91000003</v>
      </c>
      <c r="I1884" s="222">
        <f t="shared" si="59"/>
        <v>315651130.91000003</v>
      </c>
    </row>
    <row r="1885" spans="1:9" x14ac:dyDescent="0.2">
      <c r="A1885" s="221" t="s">
        <v>3</v>
      </c>
      <c r="B1885" s="225" t="s">
        <v>3475</v>
      </c>
      <c r="C1885" s="221">
        <f t="shared" si="58"/>
        <v>6</v>
      </c>
      <c r="D1885" s="221">
        <v>21830000</v>
      </c>
      <c r="F1885" s="221" t="s">
        <v>4671</v>
      </c>
      <c r="G1885" s="222">
        <v>567907282.66999996</v>
      </c>
      <c r="I1885" s="222">
        <f t="shared" si="59"/>
        <v>567907282.66999996</v>
      </c>
    </row>
    <row r="1886" spans="1:9" x14ac:dyDescent="0.2">
      <c r="A1886" s="221" t="s">
        <v>3</v>
      </c>
      <c r="B1886" s="225" t="s">
        <v>4753</v>
      </c>
      <c r="C1886" s="221">
        <f t="shared" si="58"/>
        <v>6</v>
      </c>
      <c r="D1886" s="221">
        <v>21831000</v>
      </c>
      <c r="F1886" s="221" t="s">
        <v>2420</v>
      </c>
      <c r="G1886" s="222">
        <v>17412887.890000001</v>
      </c>
      <c r="I1886" s="222">
        <f t="shared" si="59"/>
        <v>17412887.890000001</v>
      </c>
    </row>
    <row r="1887" spans="1:9" x14ac:dyDescent="0.2">
      <c r="A1887" s="221" t="s">
        <v>3</v>
      </c>
      <c r="B1887" s="225" t="s">
        <v>3479</v>
      </c>
      <c r="C1887" s="221">
        <f t="shared" si="58"/>
        <v>6</v>
      </c>
      <c r="D1887" s="221">
        <v>21840000</v>
      </c>
      <c r="F1887" s="221" t="s">
        <v>2421</v>
      </c>
      <c r="G1887" s="222">
        <v>22230924.27</v>
      </c>
      <c r="I1887" s="222">
        <f t="shared" si="59"/>
        <v>22230924.27</v>
      </c>
    </row>
    <row r="1888" spans="1:9" x14ac:dyDescent="0.2">
      <c r="A1888" s="221" t="s">
        <v>3</v>
      </c>
      <c r="B1888" s="225" t="s">
        <v>3484</v>
      </c>
      <c r="C1888" s="221">
        <f t="shared" si="58"/>
        <v>6</v>
      </c>
      <c r="D1888" s="221">
        <v>21860000</v>
      </c>
      <c r="F1888" s="221" t="s">
        <v>4672</v>
      </c>
      <c r="G1888" s="222">
        <v>56959480</v>
      </c>
      <c r="I1888" s="222">
        <f t="shared" si="59"/>
        <v>56959480</v>
      </c>
    </row>
    <row r="1889" spans="1:9" x14ac:dyDescent="0.2">
      <c r="A1889" s="221" t="s">
        <v>3</v>
      </c>
      <c r="B1889" s="225" t="s">
        <v>3525</v>
      </c>
      <c r="C1889" s="221">
        <f t="shared" si="58"/>
        <v>6</v>
      </c>
      <c r="D1889" s="221">
        <v>27500000</v>
      </c>
      <c r="F1889" s="221" t="s">
        <v>1165</v>
      </c>
      <c r="G1889" s="222">
        <v>17865468</v>
      </c>
      <c r="I1889" s="222">
        <f t="shared" si="59"/>
        <v>17865468</v>
      </c>
    </row>
    <row r="1890" spans="1:9" x14ac:dyDescent="0.2">
      <c r="A1890" s="221" t="s">
        <v>3</v>
      </c>
      <c r="B1890" s="225" t="s">
        <v>3528</v>
      </c>
      <c r="C1890" s="221">
        <f t="shared" si="58"/>
        <v>6</v>
      </c>
      <c r="D1890" s="221">
        <v>28040000</v>
      </c>
      <c r="F1890" s="221" t="s">
        <v>1166</v>
      </c>
      <c r="H1890" s="222">
        <v>4832320.37</v>
      </c>
      <c r="I1890" s="222">
        <f t="shared" si="59"/>
        <v>-4832320.37</v>
      </c>
    </row>
    <row r="1891" spans="1:9" x14ac:dyDescent="0.2">
      <c r="A1891" s="221" t="s">
        <v>3</v>
      </c>
      <c r="B1891" s="225" t="s">
        <v>3538</v>
      </c>
      <c r="C1891" s="221">
        <f t="shared" si="58"/>
        <v>6</v>
      </c>
      <c r="D1891" s="221">
        <v>28150000</v>
      </c>
      <c r="F1891" s="221" t="s">
        <v>2423</v>
      </c>
      <c r="H1891" s="222">
        <v>20125000</v>
      </c>
      <c r="I1891" s="222">
        <f t="shared" si="59"/>
        <v>-20125000</v>
      </c>
    </row>
    <row r="1892" spans="1:9" x14ac:dyDescent="0.2">
      <c r="A1892" s="221" t="s">
        <v>3</v>
      </c>
      <c r="B1892" s="225" t="s">
        <v>4754</v>
      </c>
      <c r="C1892" s="221">
        <f t="shared" si="58"/>
        <v>6</v>
      </c>
      <c r="D1892" s="221">
        <v>28155000</v>
      </c>
      <c r="F1892" s="221" t="s">
        <v>4755</v>
      </c>
      <c r="H1892" s="222">
        <v>147593457.15000001</v>
      </c>
      <c r="I1892" s="222">
        <f t="shared" si="59"/>
        <v>-147593457.15000001</v>
      </c>
    </row>
    <row r="1893" spans="1:9" x14ac:dyDescent="0.2">
      <c r="A1893" s="221" t="s">
        <v>3</v>
      </c>
      <c r="B1893" s="225" t="s">
        <v>3549</v>
      </c>
      <c r="C1893" s="221">
        <f t="shared" si="58"/>
        <v>6</v>
      </c>
      <c r="D1893" s="221">
        <v>28157000</v>
      </c>
      <c r="F1893" s="221" t="s">
        <v>2425</v>
      </c>
      <c r="H1893" s="222">
        <v>195343388.28</v>
      </c>
      <c r="I1893" s="222">
        <f t="shared" si="59"/>
        <v>-195343388.28</v>
      </c>
    </row>
    <row r="1894" spans="1:9" x14ac:dyDescent="0.2">
      <c r="A1894" s="221" t="s">
        <v>3</v>
      </c>
      <c r="B1894" s="225" t="s">
        <v>3561</v>
      </c>
      <c r="C1894" s="221">
        <f t="shared" si="58"/>
        <v>6</v>
      </c>
      <c r="D1894" s="221">
        <v>28183000</v>
      </c>
      <c r="F1894" s="221" t="s">
        <v>4675</v>
      </c>
      <c r="H1894" s="222">
        <v>567792616.00999999</v>
      </c>
      <c r="I1894" s="222">
        <f t="shared" si="59"/>
        <v>-567792616.00999999</v>
      </c>
    </row>
    <row r="1895" spans="1:9" x14ac:dyDescent="0.2">
      <c r="A1895" s="221" t="s">
        <v>3</v>
      </c>
      <c r="B1895" s="225" t="s">
        <v>3564</v>
      </c>
      <c r="C1895" s="221">
        <f t="shared" si="58"/>
        <v>6</v>
      </c>
      <c r="D1895" s="221">
        <v>28183100</v>
      </c>
      <c r="F1895" s="221" t="s">
        <v>2426</v>
      </c>
      <c r="H1895" s="222">
        <v>14757470.439999999</v>
      </c>
      <c r="I1895" s="222">
        <f t="shared" si="59"/>
        <v>-14757470.439999999</v>
      </c>
    </row>
    <row r="1896" spans="1:9" x14ac:dyDescent="0.2">
      <c r="A1896" s="221" t="s">
        <v>3</v>
      </c>
      <c r="B1896" s="225" t="s">
        <v>3566</v>
      </c>
      <c r="C1896" s="221">
        <f t="shared" si="58"/>
        <v>6</v>
      </c>
      <c r="D1896" s="221">
        <v>28184000</v>
      </c>
      <c r="F1896" s="221" t="s">
        <v>4676</v>
      </c>
      <c r="H1896" s="222">
        <v>12933846.960000001</v>
      </c>
      <c r="I1896" s="222">
        <f t="shared" si="59"/>
        <v>-12933846.960000001</v>
      </c>
    </row>
    <row r="1897" spans="1:9" x14ac:dyDescent="0.2">
      <c r="A1897" s="221" t="s">
        <v>3</v>
      </c>
      <c r="B1897" s="225" t="s">
        <v>3570</v>
      </c>
      <c r="C1897" s="221">
        <f t="shared" si="58"/>
        <v>6</v>
      </c>
      <c r="D1897" s="221">
        <v>28186000</v>
      </c>
      <c r="F1897" s="221" t="s">
        <v>4677</v>
      </c>
      <c r="H1897" s="222">
        <v>56095940.899999999</v>
      </c>
      <c r="I1897" s="222">
        <f t="shared" si="59"/>
        <v>-56095940.899999999</v>
      </c>
    </row>
    <row r="1898" spans="1:9" x14ac:dyDescent="0.2">
      <c r="A1898" s="221" t="s">
        <v>3</v>
      </c>
      <c r="B1898" s="225" t="s">
        <v>4756</v>
      </c>
      <c r="C1898" s="221">
        <f t="shared" si="58"/>
        <v>6</v>
      </c>
      <c r="D1898" s="221">
        <v>40100000</v>
      </c>
      <c r="F1898" s="221" t="s">
        <v>63</v>
      </c>
      <c r="G1898" s="222">
        <v>1331212.06</v>
      </c>
      <c r="I1898" s="222">
        <f t="shared" si="59"/>
        <v>1331212.06</v>
      </c>
    </row>
    <row r="1899" spans="1:9" x14ac:dyDescent="0.2">
      <c r="A1899" s="221" t="s">
        <v>3</v>
      </c>
      <c r="B1899" s="225" t="s">
        <v>3595</v>
      </c>
      <c r="C1899" s="221">
        <f t="shared" si="58"/>
        <v>6</v>
      </c>
      <c r="D1899" s="221">
        <v>40120000</v>
      </c>
      <c r="F1899" s="221" t="s">
        <v>1201</v>
      </c>
      <c r="H1899" s="222">
        <v>1830421.7050000001</v>
      </c>
      <c r="I1899" s="222">
        <f t="shared" si="59"/>
        <v>-1830421.7050000001</v>
      </c>
    </row>
    <row r="1900" spans="1:9" x14ac:dyDescent="0.2">
      <c r="A1900" s="221" t="s">
        <v>3</v>
      </c>
      <c r="B1900" s="225" t="s">
        <v>3628</v>
      </c>
      <c r="C1900" s="221">
        <f t="shared" si="58"/>
        <v>6</v>
      </c>
      <c r="D1900" s="221">
        <v>40910000</v>
      </c>
      <c r="F1900" s="221" t="s">
        <v>1211</v>
      </c>
      <c r="G1900" s="222">
        <v>709070.86</v>
      </c>
      <c r="I1900" s="222">
        <f t="shared" si="59"/>
        <v>709070.86</v>
      </c>
    </row>
    <row r="1901" spans="1:9" x14ac:dyDescent="0.2">
      <c r="A1901" s="221" t="s">
        <v>3</v>
      </c>
      <c r="B1901" s="225" t="s">
        <v>3634</v>
      </c>
      <c r="C1901" s="221">
        <f t="shared" si="58"/>
        <v>6</v>
      </c>
      <c r="D1901" s="221">
        <v>41100000</v>
      </c>
      <c r="F1901" s="221" t="s">
        <v>1859</v>
      </c>
      <c r="G1901" s="222">
        <v>797704556.72000003</v>
      </c>
      <c r="I1901" s="222">
        <f t="shared" si="59"/>
        <v>797704556.72000003</v>
      </c>
    </row>
    <row r="1902" spans="1:9" x14ac:dyDescent="0.2">
      <c r="A1902" s="221" t="s">
        <v>3</v>
      </c>
      <c r="B1902" s="225" t="s">
        <v>3658</v>
      </c>
      <c r="C1902" s="221">
        <f t="shared" si="58"/>
        <v>6</v>
      </c>
      <c r="D1902" s="221">
        <v>41910000</v>
      </c>
      <c r="F1902" s="221" t="s">
        <v>625</v>
      </c>
      <c r="H1902" s="222">
        <v>151213.35999999999</v>
      </c>
      <c r="I1902" s="222">
        <f t="shared" si="59"/>
        <v>-151213.35999999999</v>
      </c>
    </row>
    <row r="1903" spans="1:9" x14ac:dyDescent="0.2">
      <c r="A1903" s="221" t="s">
        <v>3</v>
      </c>
      <c r="B1903" s="225" t="s">
        <v>3717</v>
      </c>
      <c r="C1903" s="221">
        <f t="shared" si="58"/>
        <v>6</v>
      </c>
      <c r="D1903" s="221">
        <v>44300000</v>
      </c>
      <c r="F1903" s="221" t="s">
        <v>305</v>
      </c>
      <c r="G1903" s="222">
        <v>2038932.06</v>
      </c>
      <c r="I1903" s="222">
        <f t="shared" si="59"/>
        <v>2038932.06</v>
      </c>
    </row>
    <row r="1904" spans="1:9" x14ac:dyDescent="0.2">
      <c r="A1904" s="221" t="s">
        <v>3</v>
      </c>
      <c r="B1904" s="225" t="s">
        <v>3725</v>
      </c>
      <c r="C1904" s="221">
        <f t="shared" si="58"/>
        <v>6</v>
      </c>
      <c r="D1904" s="221">
        <v>44400000</v>
      </c>
      <c r="F1904" s="221" t="s">
        <v>308</v>
      </c>
      <c r="G1904" s="222">
        <v>111914882.53</v>
      </c>
      <c r="I1904" s="222">
        <f t="shared" si="59"/>
        <v>111914882.53</v>
      </c>
    </row>
    <row r="1905" spans="1:9" x14ac:dyDescent="0.2">
      <c r="A1905" s="221" t="s">
        <v>3</v>
      </c>
      <c r="B1905" s="225" t="s">
        <v>3737</v>
      </c>
      <c r="C1905" s="221">
        <f t="shared" si="58"/>
        <v>6</v>
      </c>
      <c r="D1905" s="221">
        <v>44420000</v>
      </c>
      <c r="F1905" s="221" t="s">
        <v>1238</v>
      </c>
      <c r="G1905" s="222">
        <v>8585850</v>
      </c>
      <c r="I1905" s="222">
        <f t="shared" si="59"/>
        <v>8585850</v>
      </c>
    </row>
    <row r="1906" spans="1:9" x14ac:dyDescent="0.2">
      <c r="A1906" s="221" t="s">
        <v>3</v>
      </c>
      <c r="B1906" s="225" t="s">
        <v>4757</v>
      </c>
      <c r="C1906" s="221">
        <f t="shared" si="58"/>
        <v>6</v>
      </c>
      <c r="D1906" s="221">
        <v>44430000</v>
      </c>
      <c r="F1906" s="221" t="s">
        <v>1863</v>
      </c>
      <c r="H1906" s="222">
        <v>320000</v>
      </c>
      <c r="I1906" s="222">
        <f t="shared" si="59"/>
        <v>-320000</v>
      </c>
    </row>
    <row r="1907" spans="1:9" x14ac:dyDescent="0.2">
      <c r="A1907" s="221" t="s">
        <v>3</v>
      </c>
      <c r="B1907" s="225" t="s">
        <v>3745</v>
      </c>
      <c r="C1907" s="221">
        <f t="shared" si="58"/>
        <v>6</v>
      </c>
      <c r="D1907" s="221">
        <v>44550000</v>
      </c>
      <c r="F1907" s="221" t="s">
        <v>88</v>
      </c>
      <c r="G1907" s="222">
        <v>526437.26</v>
      </c>
      <c r="I1907" s="222">
        <f t="shared" si="59"/>
        <v>526437.26</v>
      </c>
    </row>
    <row r="1908" spans="1:9" x14ac:dyDescent="0.2">
      <c r="A1908" s="221" t="s">
        <v>3</v>
      </c>
      <c r="B1908" s="225" t="s">
        <v>3819</v>
      </c>
      <c r="C1908" s="221">
        <f t="shared" si="58"/>
        <v>6</v>
      </c>
      <c r="D1908" s="221">
        <v>46600000</v>
      </c>
      <c r="F1908" s="221" t="s">
        <v>317</v>
      </c>
      <c r="G1908" s="222">
        <v>661687158.45000005</v>
      </c>
      <c r="I1908" s="222">
        <f t="shared" si="59"/>
        <v>661687158.45000005</v>
      </c>
    </row>
    <row r="1909" spans="1:9" x14ac:dyDescent="0.2">
      <c r="A1909" s="221" t="s">
        <v>3</v>
      </c>
      <c r="B1909" s="225" t="s">
        <v>3824</v>
      </c>
      <c r="C1909" s="221">
        <f t="shared" si="58"/>
        <v>6</v>
      </c>
      <c r="D1909" s="221">
        <v>46610000</v>
      </c>
      <c r="F1909" s="221" t="s">
        <v>2430</v>
      </c>
      <c r="G1909" s="222">
        <v>1461659.37</v>
      </c>
      <c r="I1909" s="222">
        <f t="shared" si="59"/>
        <v>1461659.37</v>
      </c>
    </row>
    <row r="1910" spans="1:9" x14ac:dyDescent="0.2">
      <c r="A1910" s="221" t="s">
        <v>3</v>
      </c>
      <c r="B1910" s="225" t="s">
        <v>3839</v>
      </c>
      <c r="C1910" s="221">
        <f t="shared" si="58"/>
        <v>6</v>
      </c>
      <c r="D1910" s="221">
        <v>46700000</v>
      </c>
      <c r="F1910" s="221" t="s">
        <v>1963</v>
      </c>
      <c r="G1910" s="222">
        <v>1600596329.9400001</v>
      </c>
      <c r="I1910" s="222">
        <f t="shared" si="59"/>
        <v>1600596329.9400001</v>
      </c>
    </row>
    <row r="1911" spans="1:9" x14ac:dyDescent="0.2">
      <c r="A1911" s="221" t="s">
        <v>3</v>
      </c>
      <c r="B1911" s="225" t="s">
        <v>3917</v>
      </c>
      <c r="C1911" s="221">
        <f t="shared" si="58"/>
        <v>6</v>
      </c>
      <c r="D1911" s="221">
        <v>51110000</v>
      </c>
      <c r="F1911" s="221" t="s">
        <v>4726</v>
      </c>
      <c r="G1911" s="222">
        <v>893189.02</v>
      </c>
      <c r="I1911" s="222">
        <f t="shared" si="59"/>
        <v>893189.02</v>
      </c>
    </row>
    <row r="1912" spans="1:9" x14ac:dyDescent="0.2">
      <c r="A1912" s="221" t="s">
        <v>3</v>
      </c>
      <c r="B1912" s="225" t="s">
        <v>3948</v>
      </c>
      <c r="C1912" s="221">
        <f t="shared" si="58"/>
        <v>6</v>
      </c>
      <c r="D1912" s="221">
        <v>51211000</v>
      </c>
      <c r="F1912" s="221" t="s">
        <v>4758</v>
      </c>
      <c r="G1912" s="222">
        <v>181547168.02000001</v>
      </c>
      <c r="I1912" s="222">
        <f t="shared" si="59"/>
        <v>181547168.02000001</v>
      </c>
    </row>
    <row r="1913" spans="1:9" x14ac:dyDescent="0.2">
      <c r="A1913" s="221" t="s">
        <v>3</v>
      </c>
      <c r="B1913" s="225" t="s">
        <v>3955</v>
      </c>
      <c r="C1913" s="221">
        <f t="shared" si="58"/>
        <v>6</v>
      </c>
      <c r="D1913" s="221">
        <v>51221000</v>
      </c>
      <c r="F1913" s="221" t="s">
        <v>1875</v>
      </c>
      <c r="G1913" s="222">
        <v>26643.85</v>
      </c>
      <c r="I1913" s="222">
        <f t="shared" si="59"/>
        <v>26643.85</v>
      </c>
    </row>
    <row r="1914" spans="1:9" x14ac:dyDescent="0.2">
      <c r="A1914" s="221" t="s">
        <v>3</v>
      </c>
      <c r="B1914" s="221" t="s">
        <v>4387</v>
      </c>
      <c r="C1914" s="221">
        <f t="shared" si="58"/>
        <v>6</v>
      </c>
      <c r="D1914" s="221">
        <v>62704000</v>
      </c>
      <c r="F1914" s="221" t="s">
        <v>4759</v>
      </c>
      <c r="G1914" s="222">
        <v>240000</v>
      </c>
      <c r="I1914" s="222">
        <f t="shared" si="59"/>
        <v>240000</v>
      </c>
    </row>
    <row r="1915" spans="1:9" x14ac:dyDescent="0.2">
      <c r="A1915" s="221" t="s">
        <v>3</v>
      </c>
      <c r="B1915" s="221" t="s">
        <v>4397</v>
      </c>
      <c r="C1915" s="221">
        <f t="shared" si="58"/>
        <v>6</v>
      </c>
      <c r="D1915" s="221">
        <v>62708000</v>
      </c>
      <c r="F1915" s="221" t="s">
        <v>1920</v>
      </c>
      <c r="G1915" s="222">
        <v>42000</v>
      </c>
      <c r="I1915" s="222">
        <f t="shared" si="59"/>
        <v>42000</v>
      </c>
    </row>
    <row r="1916" spans="1:9" x14ac:dyDescent="0.2">
      <c r="A1916" s="221" t="s">
        <v>3</v>
      </c>
      <c r="B1916" s="221" t="s">
        <v>4399</v>
      </c>
      <c r="C1916" s="221">
        <f t="shared" si="58"/>
        <v>6</v>
      </c>
      <c r="D1916" s="221">
        <v>62709000</v>
      </c>
      <c r="F1916" s="221" t="s">
        <v>4704</v>
      </c>
      <c r="G1916" s="222">
        <v>177600</v>
      </c>
      <c r="I1916" s="222">
        <f t="shared" si="59"/>
        <v>177600</v>
      </c>
    </row>
    <row r="1917" spans="1:9" x14ac:dyDescent="0.2">
      <c r="A1917" s="221" t="s">
        <v>3</v>
      </c>
      <c r="B1917" s="221" t="s">
        <v>4760</v>
      </c>
      <c r="C1917" s="221">
        <f t="shared" si="58"/>
        <v>6</v>
      </c>
      <c r="D1917" s="221">
        <v>63500000</v>
      </c>
      <c r="F1917" s="221" t="s">
        <v>4761</v>
      </c>
      <c r="G1917" s="222">
        <v>216706061</v>
      </c>
      <c r="I1917" s="222">
        <f t="shared" si="59"/>
        <v>216706061</v>
      </c>
    </row>
    <row r="1918" spans="1:9" x14ac:dyDescent="0.2">
      <c r="A1918" s="221" t="s">
        <v>3</v>
      </c>
      <c r="B1918" s="221" t="s">
        <v>4486</v>
      </c>
      <c r="C1918" s="221">
        <f t="shared" si="58"/>
        <v>6</v>
      </c>
      <c r="D1918" s="221">
        <v>65601000</v>
      </c>
      <c r="F1918" s="221" t="s">
        <v>4718</v>
      </c>
      <c r="G1918" s="222">
        <v>90494192.670000002</v>
      </c>
      <c r="I1918" s="222">
        <f t="shared" si="59"/>
        <v>90494192.670000002</v>
      </c>
    </row>
    <row r="1919" spans="1:9" x14ac:dyDescent="0.2">
      <c r="A1919" s="221" t="s">
        <v>3</v>
      </c>
      <c r="B1919" s="221" t="s">
        <v>4504</v>
      </c>
      <c r="C1919" s="221">
        <f t="shared" si="58"/>
        <v>6</v>
      </c>
      <c r="D1919" s="221">
        <v>66102000</v>
      </c>
      <c r="F1919" s="221" t="s">
        <v>1442</v>
      </c>
      <c r="G1919" s="222">
        <v>1174831.08</v>
      </c>
      <c r="I1919" s="222">
        <f t="shared" si="59"/>
        <v>1174831.08</v>
      </c>
    </row>
    <row r="1920" spans="1:9" x14ac:dyDescent="0.2">
      <c r="A1920" s="221" t="s">
        <v>3</v>
      </c>
      <c r="B1920" s="221" t="s">
        <v>4522</v>
      </c>
      <c r="C1920" s="221">
        <f t="shared" si="58"/>
        <v>6</v>
      </c>
      <c r="D1920" s="221">
        <v>68112000</v>
      </c>
      <c r="F1920" s="221" t="s">
        <v>4720</v>
      </c>
      <c r="G1920" s="222">
        <v>73846172.719999999</v>
      </c>
      <c r="I1920" s="222">
        <f t="shared" si="59"/>
        <v>73846172.719999999</v>
      </c>
    </row>
    <row r="1921" spans="1:9" x14ac:dyDescent="0.2">
      <c r="A1921" s="221" t="s">
        <v>3</v>
      </c>
      <c r="B1921" s="221" t="s">
        <v>4762</v>
      </c>
      <c r="C1921" s="221">
        <f t="shared" si="58"/>
        <v>6</v>
      </c>
      <c r="D1921" s="221">
        <v>69500000</v>
      </c>
      <c r="F1921" s="221" t="s">
        <v>4763</v>
      </c>
      <c r="G1921" s="222">
        <v>320000</v>
      </c>
      <c r="I1921" s="222">
        <f t="shared" si="59"/>
        <v>320000</v>
      </c>
    </row>
    <row r="1922" spans="1:9" x14ac:dyDescent="0.2">
      <c r="A1922" s="221" t="s">
        <v>3</v>
      </c>
      <c r="B1922" s="221" t="s">
        <v>4564</v>
      </c>
      <c r="C1922" s="221">
        <f t="shared" ref="C1922:C1985" si="60">+LEN(B:B)</f>
        <v>6</v>
      </c>
      <c r="D1922" s="221">
        <v>75800000</v>
      </c>
      <c r="F1922" s="221" t="s">
        <v>1451</v>
      </c>
      <c r="H1922" s="222">
        <v>2833333.67</v>
      </c>
      <c r="I1922" s="222">
        <f t="shared" ref="I1922:I1985" si="61">+G:G-H:H</f>
        <v>-2833333.67</v>
      </c>
    </row>
    <row r="1923" spans="1:9" x14ac:dyDescent="0.2">
      <c r="A1923" s="221" t="s">
        <v>3</v>
      </c>
      <c r="B1923" s="221" t="s">
        <v>4575</v>
      </c>
      <c r="C1923" s="221">
        <f t="shared" si="60"/>
        <v>6</v>
      </c>
      <c r="D1923" s="221">
        <v>76600000</v>
      </c>
      <c r="F1923" s="221" t="s">
        <v>4764</v>
      </c>
      <c r="H1923" s="222">
        <v>14388392.064999999</v>
      </c>
      <c r="I1923" s="222">
        <f t="shared" si="61"/>
        <v>-14388392.064999999</v>
      </c>
    </row>
    <row r="1924" spans="1:9" x14ac:dyDescent="0.2">
      <c r="A1924" s="221" t="s">
        <v>24</v>
      </c>
      <c r="B1924" s="225">
        <v>10100000</v>
      </c>
      <c r="C1924" s="221">
        <f t="shared" si="60"/>
        <v>8</v>
      </c>
      <c r="D1924" s="221">
        <v>10100000</v>
      </c>
      <c r="F1924" s="221" t="s">
        <v>43</v>
      </c>
      <c r="G1924" s="222">
        <v>0</v>
      </c>
      <c r="H1924" s="222">
        <v>1500000000</v>
      </c>
      <c r="I1924" s="222">
        <f t="shared" si="61"/>
        <v>-1500000000</v>
      </c>
    </row>
    <row r="1925" spans="1:9" x14ac:dyDescent="0.2">
      <c r="A1925" s="221" t="s">
        <v>24</v>
      </c>
      <c r="B1925" s="225">
        <v>10610000</v>
      </c>
      <c r="C1925" s="221">
        <f t="shared" si="60"/>
        <v>8</v>
      </c>
      <c r="D1925" s="221">
        <v>10610000</v>
      </c>
      <c r="F1925" s="221" t="s">
        <v>582</v>
      </c>
      <c r="G1925" s="222">
        <v>0</v>
      </c>
      <c r="H1925" s="222">
        <v>200000</v>
      </c>
      <c r="I1925" s="222">
        <f t="shared" si="61"/>
        <v>-200000</v>
      </c>
    </row>
    <row r="1926" spans="1:9" x14ac:dyDescent="0.2">
      <c r="A1926" s="221" t="s">
        <v>24</v>
      </c>
      <c r="B1926" s="225">
        <v>11000000</v>
      </c>
      <c r="C1926" s="221">
        <f t="shared" si="60"/>
        <v>8</v>
      </c>
      <c r="D1926" s="221">
        <v>11000000</v>
      </c>
      <c r="F1926" s="221" t="s">
        <v>1631</v>
      </c>
      <c r="G1926" s="222">
        <v>0</v>
      </c>
      <c r="H1926" s="222">
        <v>80135900.569999993</v>
      </c>
      <c r="I1926" s="222">
        <f t="shared" si="61"/>
        <v>-80135900.569999993</v>
      </c>
    </row>
    <row r="1927" spans="1:9" x14ac:dyDescent="0.2">
      <c r="A1927" s="221" t="s">
        <v>24</v>
      </c>
      <c r="B1927" s="225">
        <v>12800000</v>
      </c>
      <c r="C1927" s="221">
        <f t="shared" si="60"/>
        <v>8</v>
      </c>
      <c r="D1927" s="221">
        <v>12800000</v>
      </c>
      <c r="F1927" s="221" t="s">
        <v>1648</v>
      </c>
      <c r="G1927" s="222">
        <v>407798542.31</v>
      </c>
      <c r="H1927" s="222">
        <v>0</v>
      </c>
      <c r="I1927" s="222">
        <f t="shared" si="61"/>
        <v>407798542.31</v>
      </c>
    </row>
    <row r="1928" spans="1:9" x14ac:dyDescent="0.2">
      <c r="A1928" s="221" t="s">
        <v>24</v>
      </c>
      <c r="B1928" s="225">
        <v>16400000</v>
      </c>
      <c r="C1928" s="221">
        <f t="shared" si="60"/>
        <v>8</v>
      </c>
      <c r="D1928" s="221">
        <v>16400000</v>
      </c>
      <c r="F1928" s="221" t="s">
        <v>4765</v>
      </c>
      <c r="G1928" s="222">
        <v>0</v>
      </c>
      <c r="H1928" s="222">
        <v>885904821.53999996</v>
      </c>
      <c r="I1928" s="222">
        <f t="shared" si="61"/>
        <v>-885904821.53999996</v>
      </c>
    </row>
    <row r="1929" spans="1:9" x14ac:dyDescent="0.2">
      <c r="A1929" s="221" t="s">
        <v>24</v>
      </c>
      <c r="B1929" s="225">
        <v>21100000</v>
      </c>
      <c r="C1929" s="221">
        <f t="shared" si="60"/>
        <v>8</v>
      </c>
      <c r="D1929" s="221">
        <v>21100000</v>
      </c>
      <c r="F1929" s="221" t="s">
        <v>803</v>
      </c>
      <c r="G1929" s="222">
        <v>65366941.670000002</v>
      </c>
      <c r="H1929" s="222">
        <v>0</v>
      </c>
      <c r="I1929" s="222">
        <f t="shared" si="61"/>
        <v>65366941.670000002</v>
      </c>
    </row>
    <row r="1930" spans="1:9" x14ac:dyDescent="0.2">
      <c r="A1930" s="221" t="s">
        <v>24</v>
      </c>
      <c r="B1930" s="225">
        <v>21800000</v>
      </c>
      <c r="C1930" s="221">
        <f t="shared" si="60"/>
        <v>8</v>
      </c>
      <c r="D1930" s="221">
        <v>21800000</v>
      </c>
      <c r="F1930" s="221" t="s">
        <v>1981</v>
      </c>
      <c r="G1930" s="222">
        <v>398546199.70999998</v>
      </c>
      <c r="H1930" s="222">
        <v>0</v>
      </c>
      <c r="I1930" s="222">
        <f t="shared" si="61"/>
        <v>398546199.70999998</v>
      </c>
    </row>
    <row r="1931" spans="1:9" x14ac:dyDescent="0.2">
      <c r="A1931" s="221" t="s">
        <v>24</v>
      </c>
      <c r="B1931" s="225">
        <v>21810000</v>
      </c>
      <c r="C1931" s="221">
        <f t="shared" si="60"/>
        <v>8</v>
      </c>
      <c r="D1931" s="221">
        <v>21810000</v>
      </c>
      <c r="F1931" s="221" t="s">
        <v>51</v>
      </c>
      <c r="G1931" s="222">
        <v>1769266692.9400001</v>
      </c>
      <c r="H1931" s="222">
        <v>0</v>
      </c>
      <c r="I1931" s="222">
        <f t="shared" si="61"/>
        <v>1769266692.9400001</v>
      </c>
    </row>
    <row r="1932" spans="1:9" x14ac:dyDescent="0.2">
      <c r="A1932" s="221" t="s">
        <v>24</v>
      </c>
      <c r="B1932" s="225">
        <v>21820000</v>
      </c>
      <c r="C1932" s="221">
        <f t="shared" si="60"/>
        <v>8</v>
      </c>
      <c r="D1932" s="221">
        <v>21820000</v>
      </c>
      <c r="F1932" s="221" t="s">
        <v>52</v>
      </c>
      <c r="G1932" s="222">
        <v>14580863</v>
      </c>
      <c r="H1932" s="222">
        <v>0</v>
      </c>
      <c r="I1932" s="222">
        <f t="shared" si="61"/>
        <v>14580863</v>
      </c>
    </row>
    <row r="1933" spans="1:9" x14ac:dyDescent="0.2">
      <c r="A1933" s="221" t="s">
        <v>24</v>
      </c>
      <c r="B1933" s="225">
        <v>21830000</v>
      </c>
      <c r="C1933" s="221">
        <f t="shared" si="60"/>
        <v>8</v>
      </c>
      <c r="D1933" s="221">
        <v>21830000</v>
      </c>
      <c r="F1933" s="221" t="s">
        <v>53</v>
      </c>
      <c r="G1933" s="222">
        <v>5357364134.3800001</v>
      </c>
      <c r="H1933" s="222">
        <v>0</v>
      </c>
      <c r="I1933" s="222">
        <f t="shared" si="61"/>
        <v>5357364134.3800001</v>
      </c>
    </row>
    <row r="1934" spans="1:9" x14ac:dyDescent="0.2">
      <c r="A1934" s="221" t="s">
        <v>24</v>
      </c>
      <c r="B1934" s="225">
        <v>21831000</v>
      </c>
      <c r="C1934" s="221">
        <f t="shared" si="60"/>
        <v>8</v>
      </c>
      <c r="D1934" s="221">
        <v>21831000</v>
      </c>
      <c r="F1934" s="221" t="s">
        <v>2791</v>
      </c>
      <c r="G1934" s="222">
        <v>11046544151.780001</v>
      </c>
      <c r="H1934" s="222">
        <v>0</v>
      </c>
      <c r="I1934" s="222">
        <f t="shared" si="61"/>
        <v>11046544151.780001</v>
      </c>
    </row>
    <row r="1935" spans="1:9" x14ac:dyDescent="0.2">
      <c r="A1935" s="221" t="s">
        <v>24</v>
      </c>
      <c r="B1935" s="225">
        <v>21840000</v>
      </c>
      <c r="C1935" s="221">
        <f t="shared" si="60"/>
        <v>8</v>
      </c>
      <c r="D1935" s="221">
        <v>21840000</v>
      </c>
      <c r="F1935" s="221" t="s">
        <v>54</v>
      </c>
      <c r="G1935" s="222">
        <v>74723861.700000003</v>
      </c>
      <c r="H1935" s="222">
        <v>0</v>
      </c>
      <c r="I1935" s="222">
        <f t="shared" si="61"/>
        <v>74723861.700000003</v>
      </c>
    </row>
    <row r="1936" spans="1:9" x14ac:dyDescent="0.2">
      <c r="A1936" s="221" t="s">
        <v>24</v>
      </c>
      <c r="B1936" s="225">
        <v>21850000</v>
      </c>
      <c r="C1936" s="221">
        <f t="shared" si="60"/>
        <v>8</v>
      </c>
      <c r="D1936" s="221">
        <v>21850000</v>
      </c>
      <c r="F1936" s="221" t="s">
        <v>261</v>
      </c>
      <c r="G1936" s="222">
        <v>49328031</v>
      </c>
      <c r="H1936" s="222">
        <v>0</v>
      </c>
      <c r="I1936" s="222">
        <f t="shared" si="61"/>
        <v>49328031</v>
      </c>
    </row>
    <row r="1937" spans="1:9" x14ac:dyDescent="0.2">
      <c r="A1937" s="221" t="s">
        <v>24</v>
      </c>
      <c r="B1937" s="225">
        <v>27500000</v>
      </c>
      <c r="C1937" s="221">
        <f t="shared" si="60"/>
        <v>8</v>
      </c>
      <c r="D1937" s="221">
        <v>27500000</v>
      </c>
      <c r="F1937" s="221" t="s">
        <v>56</v>
      </c>
      <c r="G1937" s="222">
        <v>3780000</v>
      </c>
      <c r="H1937" s="222">
        <v>0</v>
      </c>
      <c r="I1937" s="222">
        <f t="shared" si="61"/>
        <v>3780000</v>
      </c>
    </row>
    <row r="1938" spans="1:9" x14ac:dyDescent="0.2">
      <c r="A1938" s="221" t="s">
        <v>24</v>
      </c>
      <c r="B1938" s="225">
        <v>28180000</v>
      </c>
      <c r="C1938" s="221">
        <f t="shared" si="60"/>
        <v>8</v>
      </c>
      <c r="D1938" s="221">
        <v>28180000</v>
      </c>
      <c r="F1938" s="221" t="s">
        <v>1996</v>
      </c>
      <c r="G1938" s="222">
        <v>0</v>
      </c>
      <c r="H1938" s="222">
        <v>316257484.16000003</v>
      </c>
      <c r="I1938" s="222">
        <f t="shared" si="61"/>
        <v>-316257484.16000003</v>
      </c>
    </row>
    <row r="1939" spans="1:9" x14ac:dyDescent="0.2">
      <c r="A1939" s="221" t="s">
        <v>24</v>
      </c>
      <c r="B1939" s="225">
        <v>28181000</v>
      </c>
      <c r="C1939" s="221">
        <f t="shared" si="60"/>
        <v>8</v>
      </c>
      <c r="D1939" s="221">
        <v>28181000</v>
      </c>
      <c r="F1939" s="221" t="s">
        <v>271</v>
      </c>
      <c r="G1939" s="222">
        <v>0</v>
      </c>
      <c r="H1939" s="222">
        <v>426314601.14999998</v>
      </c>
      <c r="I1939" s="222">
        <f t="shared" si="61"/>
        <v>-426314601.14999998</v>
      </c>
    </row>
    <row r="1940" spans="1:9" x14ac:dyDescent="0.2">
      <c r="A1940" s="221" t="s">
        <v>24</v>
      </c>
      <c r="B1940" s="225">
        <v>28182000</v>
      </c>
      <c r="C1940" s="221">
        <f t="shared" si="60"/>
        <v>8</v>
      </c>
      <c r="D1940" s="221">
        <v>28182000</v>
      </c>
      <c r="F1940" s="221" t="s">
        <v>59</v>
      </c>
      <c r="G1940" s="222">
        <v>0</v>
      </c>
      <c r="H1940" s="222">
        <v>12171823.5</v>
      </c>
      <c r="I1940" s="222">
        <f t="shared" si="61"/>
        <v>-12171823.5</v>
      </c>
    </row>
    <row r="1941" spans="1:9" x14ac:dyDescent="0.2">
      <c r="A1941" s="221" t="s">
        <v>24</v>
      </c>
      <c r="B1941" s="225">
        <v>28183000</v>
      </c>
      <c r="C1941" s="221">
        <f t="shared" si="60"/>
        <v>8</v>
      </c>
      <c r="D1941" s="221">
        <v>28183000</v>
      </c>
      <c r="F1941" s="221" t="s">
        <v>60</v>
      </c>
      <c r="G1941" s="222">
        <v>0</v>
      </c>
      <c r="H1941" s="222">
        <v>2348843727.8000002</v>
      </c>
      <c r="I1941" s="222">
        <f t="shared" si="61"/>
        <v>-2348843727.8000002</v>
      </c>
    </row>
    <row r="1942" spans="1:9" x14ac:dyDescent="0.2">
      <c r="A1942" s="221" t="s">
        <v>24</v>
      </c>
      <c r="B1942" s="225">
        <v>28183100</v>
      </c>
      <c r="C1942" s="221">
        <f t="shared" si="60"/>
        <v>8</v>
      </c>
      <c r="D1942" s="221">
        <v>28183100</v>
      </c>
      <c r="F1942" s="221" t="s">
        <v>2792</v>
      </c>
      <c r="G1942" s="222">
        <v>0</v>
      </c>
      <c r="H1942" s="222">
        <v>6363863247.4700003</v>
      </c>
      <c r="I1942" s="222">
        <f t="shared" si="61"/>
        <v>-6363863247.4700003</v>
      </c>
    </row>
    <row r="1943" spans="1:9" x14ac:dyDescent="0.2">
      <c r="A1943" s="221" t="s">
        <v>24</v>
      </c>
      <c r="B1943" s="225">
        <v>28184000</v>
      </c>
      <c r="C1943" s="221">
        <f t="shared" si="60"/>
        <v>8</v>
      </c>
      <c r="D1943" s="221">
        <v>28184000</v>
      </c>
      <c r="F1943" s="221" t="s">
        <v>61</v>
      </c>
      <c r="G1943" s="222">
        <v>0</v>
      </c>
      <c r="H1943" s="222">
        <v>58713377.560000002</v>
      </c>
      <c r="I1943" s="222">
        <f t="shared" si="61"/>
        <v>-58713377.560000002</v>
      </c>
    </row>
    <row r="1944" spans="1:9" x14ac:dyDescent="0.2">
      <c r="A1944" s="221" t="s">
        <v>24</v>
      </c>
      <c r="B1944" s="225">
        <v>28185000</v>
      </c>
      <c r="C1944" s="221">
        <f t="shared" si="60"/>
        <v>8</v>
      </c>
      <c r="D1944" s="221">
        <v>28185000</v>
      </c>
      <c r="F1944" s="221" t="s">
        <v>62</v>
      </c>
      <c r="G1944" s="222">
        <v>0</v>
      </c>
      <c r="H1944" s="222">
        <v>33605197.289999999</v>
      </c>
      <c r="I1944" s="222">
        <f t="shared" si="61"/>
        <v>-33605197.289999999</v>
      </c>
    </row>
    <row r="1945" spans="1:9" x14ac:dyDescent="0.2">
      <c r="A1945" s="221" t="s">
        <v>24</v>
      </c>
      <c r="B1945" s="225">
        <v>37300000</v>
      </c>
      <c r="C1945" s="221">
        <f t="shared" si="60"/>
        <v>8</v>
      </c>
      <c r="D1945" s="221">
        <v>37100000</v>
      </c>
      <c r="F1945" s="221" t="s">
        <v>4766</v>
      </c>
      <c r="G1945" s="222">
        <v>33034324</v>
      </c>
      <c r="H1945" s="222">
        <v>0</v>
      </c>
      <c r="I1945" s="222">
        <f t="shared" si="61"/>
        <v>33034324</v>
      </c>
    </row>
    <row r="1946" spans="1:9" x14ac:dyDescent="0.2">
      <c r="A1946" s="221" t="s">
        <v>24</v>
      </c>
      <c r="B1946" s="225">
        <v>40100000</v>
      </c>
      <c r="C1946" s="221">
        <f t="shared" si="60"/>
        <v>8</v>
      </c>
      <c r="D1946" s="221">
        <v>40100000</v>
      </c>
      <c r="F1946" s="221" t="s">
        <v>2404</v>
      </c>
      <c r="G1946" s="222">
        <v>0</v>
      </c>
      <c r="H1946" s="222">
        <v>835984286.67999995</v>
      </c>
      <c r="I1946" s="222">
        <f t="shared" si="61"/>
        <v>-835984286.67999995</v>
      </c>
    </row>
    <row r="1947" spans="1:9" x14ac:dyDescent="0.2">
      <c r="A1947" s="221" t="s">
        <v>24</v>
      </c>
      <c r="B1947" s="225">
        <v>40310000</v>
      </c>
      <c r="C1947" s="221">
        <f t="shared" si="60"/>
        <v>8</v>
      </c>
      <c r="D1947" s="221">
        <v>40310000</v>
      </c>
      <c r="F1947" s="221" t="s">
        <v>280</v>
      </c>
      <c r="G1947" s="222">
        <v>0</v>
      </c>
      <c r="H1947" s="222">
        <v>1225766318.6800001</v>
      </c>
      <c r="I1947" s="222">
        <f t="shared" si="61"/>
        <v>-1225766318.6800001</v>
      </c>
    </row>
    <row r="1948" spans="1:9" x14ac:dyDescent="0.2">
      <c r="A1948" s="221" t="s">
        <v>24</v>
      </c>
      <c r="B1948" s="225">
        <v>40800000</v>
      </c>
      <c r="C1948" s="221">
        <f t="shared" si="60"/>
        <v>8</v>
      </c>
      <c r="D1948" s="221">
        <v>40800000</v>
      </c>
      <c r="F1948" s="221" t="s">
        <v>68</v>
      </c>
      <c r="G1948" s="222">
        <v>0</v>
      </c>
      <c r="H1948" s="222">
        <v>333762896.44</v>
      </c>
      <c r="I1948" s="222">
        <f t="shared" si="61"/>
        <v>-333762896.44</v>
      </c>
    </row>
    <row r="1949" spans="1:9" x14ac:dyDescent="0.2">
      <c r="A1949" s="221" t="s">
        <v>24</v>
      </c>
      <c r="B1949" s="225">
        <v>40900000</v>
      </c>
      <c r="C1949" s="221">
        <f t="shared" si="60"/>
        <v>8</v>
      </c>
      <c r="D1949" s="221">
        <v>40900000</v>
      </c>
      <c r="F1949" s="221" t="s">
        <v>69</v>
      </c>
      <c r="G1949" s="222">
        <v>501455000</v>
      </c>
      <c r="H1949" s="222">
        <v>0</v>
      </c>
      <c r="I1949" s="222">
        <f t="shared" si="61"/>
        <v>501455000</v>
      </c>
    </row>
    <row r="1950" spans="1:9" x14ac:dyDescent="0.2">
      <c r="A1950" s="221" t="s">
        <v>24</v>
      </c>
      <c r="B1950" s="225">
        <v>41100000</v>
      </c>
      <c r="C1950" s="221">
        <f t="shared" si="60"/>
        <v>8</v>
      </c>
      <c r="D1950" s="221">
        <v>41100000</v>
      </c>
      <c r="F1950" s="221" t="s">
        <v>70</v>
      </c>
      <c r="G1950" s="222">
        <v>855667895.73000002</v>
      </c>
      <c r="H1950" s="222">
        <v>0</v>
      </c>
      <c r="I1950" s="222">
        <f t="shared" si="61"/>
        <v>855667895.73000002</v>
      </c>
    </row>
    <row r="1951" spans="1:9" x14ac:dyDescent="0.2">
      <c r="A1951" s="221" t="s">
        <v>24</v>
      </c>
      <c r="B1951" s="225">
        <v>41600000</v>
      </c>
      <c r="C1951" s="221">
        <f t="shared" si="60"/>
        <v>8</v>
      </c>
      <c r="D1951" s="221">
        <v>41600000</v>
      </c>
      <c r="F1951" s="221" t="s">
        <v>1570</v>
      </c>
      <c r="G1951" s="222">
        <v>1293600000</v>
      </c>
      <c r="H1951" s="222">
        <v>0</v>
      </c>
      <c r="I1951" s="222">
        <f t="shared" si="61"/>
        <v>1293600000</v>
      </c>
    </row>
    <row r="1952" spans="1:9" x14ac:dyDescent="0.2">
      <c r="A1952" s="221" t="s">
        <v>24</v>
      </c>
      <c r="B1952" s="225">
        <v>41810000</v>
      </c>
      <c r="C1952" s="221">
        <f t="shared" si="60"/>
        <v>8</v>
      </c>
      <c r="D1952" s="221">
        <v>41810000</v>
      </c>
      <c r="F1952" s="221" t="s">
        <v>292</v>
      </c>
      <c r="G1952" s="222">
        <v>0</v>
      </c>
      <c r="H1952" s="222">
        <v>0</v>
      </c>
      <c r="I1952" s="222">
        <f t="shared" si="61"/>
        <v>0</v>
      </c>
    </row>
    <row r="1953" spans="1:9" x14ac:dyDescent="0.2">
      <c r="A1953" s="221" t="s">
        <v>24</v>
      </c>
      <c r="B1953" s="225">
        <v>41910000</v>
      </c>
      <c r="C1953" s="221">
        <f t="shared" si="60"/>
        <v>8</v>
      </c>
      <c r="D1953" s="221">
        <v>41910000</v>
      </c>
      <c r="F1953" s="221" t="s">
        <v>2496</v>
      </c>
      <c r="G1953" s="222">
        <v>0</v>
      </c>
      <c r="H1953" s="222">
        <v>914883432.07000005</v>
      </c>
      <c r="I1953" s="222">
        <f t="shared" si="61"/>
        <v>-914883432.07000005</v>
      </c>
    </row>
    <row r="1954" spans="1:9" x14ac:dyDescent="0.2">
      <c r="A1954" s="221" t="s">
        <v>24</v>
      </c>
      <c r="B1954" s="225">
        <v>42100000</v>
      </c>
      <c r="C1954" s="221">
        <f t="shared" si="60"/>
        <v>8</v>
      </c>
      <c r="D1954" s="221">
        <v>42100000</v>
      </c>
      <c r="F1954" s="221" t="s">
        <v>72</v>
      </c>
      <c r="G1954" s="222">
        <v>2878.68</v>
      </c>
      <c r="H1954" s="222">
        <v>0</v>
      </c>
      <c r="I1954" s="222">
        <f t="shared" si="61"/>
        <v>2878.68</v>
      </c>
    </row>
    <row r="1955" spans="1:9" x14ac:dyDescent="0.2">
      <c r="A1955" s="221" t="s">
        <v>24</v>
      </c>
      <c r="B1955" s="225">
        <v>42510000</v>
      </c>
      <c r="C1955" s="221">
        <f t="shared" si="60"/>
        <v>8</v>
      </c>
      <c r="D1955" s="221">
        <v>42510000</v>
      </c>
      <c r="F1955" s="221" t="s">
        <v>306</v>
      </c>
      <c r="G1955" s="222">
        <v>4405200</v>
      </c>
      <c r="H1955" s="222">
        <v>0</v>
      </c>
      <c r="I1955" s="222">
        <f t="shared" si="61"/>
        <v>4405200</v>
      </c>
    </row>
    <row r="1956" spans="1:9" x14ac:dyDescent="0.2">
      <c r="A1956" s="221" t="s">
        <v>24</v>
      </c>
      <c r="B1956" s="225">
        <v>42800000</v>
      </c>
      <c r="C1956" s="221">
        <f t="shared" si="60"/>
        <v>8</v>
      </c>
      <c r="D1956" s="221">
        <v>42800000</v>
      </c>
      <c r="F1956" s="221" t="s">
        <v>4767</v>
      </c>
      <c r="G1956" s="222">
        <v>0</v>
      </c>
      <c r="H1956" s="222">
        <v>236054487.91</v>
      </c>
      <c r="I1956" s="222">
        <f t="shared" si="61"/>
        <v>-236054487.91</v>
      </c>
    </row>
    <row r="1957" spans="1:9" x14ac:dyDescent="0.2">
      <c r="A1957" s="221" t="s">
        <v>24</v>
      </c>
      <c r="B1957" s="225">
        <v>43100000</v>
      </c>
      <c r="C1957" s="221">
        <f t="shared" si="60"/>
        <v>8</v>
      </c>
      <c r="D1957" s="221">
        <v>43100000</v>
      </c>
      <c r="F1957" s="221" t="s">
        <v>77</v>
      </c>
      <c r="G1957" s="222">
        <v>0</v>
      </c>
      <c r="H1957" s="222">
        <v>31337275.579999998</v>
      </c>
      <c r="I1957" s="222">
        <f t="shared" si="61"/>
        <v>-31337275.579999998</v>
      </c>
    </row>
    <row r="1958" spans="1:9" x14ac:dyDescent="0.2">
      <c r="A1958" s="221" t="s">
        <v>24</v>
      </c>
      <c r="B1958" s="225">
        <v>43110000</v>
      </c>
      <c r="C1958" s="221">
        <f t="shared" si="60"/>
        <v>8</v>
      </c>
      <c r="D1958" s="221">
        <v>43110000</v>
      </c>
      <c r="F1958" s="221" t="s">
        <v>301</v>
      </c>
      <c r="G1958" s="222">
        <v>0</v>
      </c>
      <c r="H1958" s="222">
        <v>346000</v>
      </c>
      <c r="I1958" s="222">
        <f t="shared" si="61"/>
        <v>-346000</v>
      </c>
    </row>
    <row r="1959" spans="1:9" x14ac:dyDescent="0.2">
      <c r="A1959" s="221" t="s">
        <v>24</v>
      </c>
      <c r="B1959" s="225">
        <v>43220000</v>
      </c>
      <c r="C1959" s="221">
        <f t="shared" si="60"/>
        <v>8</v>
      </c>
      <c r="D1959" s="221">
        <v>43220000</v>
      </c>
      <c r="F1959" s="221" t="s">
        <v>630</v>
      </c>
      <c r="G1959" s="222">
        <v>0</v>
      </c>
      <c r="H1959" s="222">
        <v>19066365.82</v>
      </c>
      <c r="I1959" s="222">
        <f t="shared" si="61"/>
        <v>-19066365.82</v>
      </c>
    </row>
    <row r="1960" spans="1:9" x14ac:dyDescent="0.2">
      <c r="A1960" s="221" t="s">
        <v>24</v>
      </c>
      <c r="B1960" s="225">
        <v>43860000</v>
      </c>
      <c r="C1960" s="221">
        <f t="shared" si="60"/>
        <v>8</v>
      </c>
      <c r="D1960" s="221">
        <v>43860000</v>
      </c>
      <c r="F1960" s="221" t="s">
        <v>4768</v>
      </c>
      <c r="G1960" s="222">
        <v>0</v>
      </c>
      <c r="H1960" s="222">
        <v>5875615.7999999998</v>
      </c>
      <c r="I1960" s="222">
        <f t="shared" si="61"/>
        <v>-5875615.7999999998</v>
      </c>
    </row>
    <row r="1961" spans="1:9" x14ac:dyDescent="0.2">
      <c r="A1961" s="221" t="s">
        <v>24</v>
      </c>
      <c r="B1961" s="225">
        <v>44100000</v>
      </c>
      <c r="C1961" s="221">
        <f t="shared" si="60"/>
        <v>8</v>
      </c>
      <c r="D1961" s="221">
        <v>44100000</v>
      </c>
      <c r="F1961" s="221" t="s">
        <v>82</v>
      </c>
      <c r="G1961" s="222">
        <v>0</v>
      </c>
      <c r="H1961" s="222">
        <v>33177753.010000002</v>
      </c>
      <c r="I1961" s="222">
        <f t="shared" si="61"/>
        <v>-33177753.010000002</v>
      </c>
    </row>
    <row r="1962" spans="1:9" x14ac:dyDescent="0.2">
      <c r="A1962" s="221" t="s">
        <v>24</v>
      </c>
      <c r="B1962" s="225">
        <v>44300000</v>
      </c>
      <c r="C1962" s="221">
        <f t="shared" si="60"/>
        <v>8</v>
      </c>
      <c r="D1962" s="221">
        <v>44300000</v>
      </c>
      <c r="F1962" s="221" t="s">
        <v>83</v>
      </c>
      <c r="G1962" s="222">
        <v>140792797.34999999</v>
      </c>
      <c r="H1962" s="222">
        <v>0</v>
      </c>
      <c r="I1962" s="222">
        <f t="shared" si="61"/>
        <v>140792797.34999999</v>
      </c>
    </row>
    <row r="1963" spans="1:9" x14ac:dyDescent="0.2">
      <c r="A1963" s="221" t="s">
        <v>24</v>
      </c>
      <c r="B1963" s="225">
        <v>44400000</v>
      </c>
      <c r="C1963" s="221">
        <f t="shared" si="60"/>
        <v>8</v>
      </c>
      <c r="D1963" s="221">
        <v>44400000</v>
      </c>
      <c r="F1963" s="221" t="s">
        <v>4769</v>
      </c>
      <c r="G1963" s="222">
        <v>0</v>
      </c>
      <c r="H1963" s="222">
        <v>367564389.44748402</v>
      </c>
      <c r="I1963" s="222">
        <f t="shared" si="61"/>
        <v>-367564389.44748402</v>
      </c>
    </row>
    <row r="1964" spans="1:9" x14ac:dyDescent="0.2">
      <c r="A1964" s="221" t="s">
        <v>24</v>
      </c>
      <c r="B1964" s="225">
        <v>44401000</v>
      </c>
      <c r="C1964" s="221">
        <f t="shared" si="60"/>
        <v>8</v>
      </c>
      <c r="D1964" s="221">
        <v>44440000</v>
      </c>
      <c r="F1964" s="221" t="s">
        <v>4770</v>
      </c>
      <c r="G1964" s="222">
        <v>0</v>
      </c>
      <c r="H1964" s="222">
        <v>0</v>
      </c>
      <c r="I1964" s="222">
        <f t="shared" si="61"/>
        <v>0</v>
      </c>
    </row>
    <row r="1965" spans="1:9" x14ac:dyDescent="0.2">
      <c r="A1965" s="221" t="s">
        <v>24</v>
      </c>
      <c r="B1965" s="225">
        <v>44410000</v>
      </c>
      <c r="C1965" s="221">
        <f t="shared" si="60"/>
        <v>8</v>
      </c>
      <c r="D1965" s="221">
        <v>44410000</v>
      </c>
      <c r="F1965" s="221" t="s">
        <v>2639</v>
      </c>
      <c r="G1965" s="222">
        <v>0</v>
      </c>
      <c r="H1965" s="222">
        <v>53865508.369999997</v>
      </c>
      <c r="I1965" s="222">
        <f t="shared" si="61"/>
        <v>-53865508.369999997</v>
      </c>
    </row>
    <row r="1966" spans="1:9" x14ac:dyDescent="0.2">
      <c r="A1966" s="221" t="s">
        <v>24</v>
      </c>
      <c r="B1966" s="225">
        <v>44540000</v>
      </c>
      <c r="C1966" s="221">
        <f t="shared" si="60"/>
        <v>8</v>
      </c>
      <c r="D1966" s="221">
        <v>44540000</v>
      </c>
      <c r="F1966" s="221" t="s">
        <v>638</v>
      </c>
      <c r="G1966" s="222">
        <v>0</v>
      </c>
      <c r="H1966" s="222">
        <v>0.02</v>
      </c>
      <c r="I1966" s="222">
        <f t="shared" si="61"/>
        <v>-0.02</v>
      </c>
    </row>
    <row r="1967" spans="1:9" x14ac:dyDescent="0.2">
      <c r="A1967" s="221" t="s">
        <v>24</v>
      </c>
      <c r="B1967" s="225">
        <v>44550000</v>
      </c>
      <c r="C1967" s="221">
        <f t="shared" si="60"/>
        <v>8</v>
      </c>
      <c r="D1967" s="221">
        <v>44550000</v>
      </c>
      <c r="F1967" s="221" t="s">
        <v>88</v>
      </c>
      <c r="G1967" s="222">
        <v>36775592.359999999</v>
      </c>
      <c r="H1967" s="222">
        <v>0</v>
      </c>
      <c r="I1967" s="222">
        <f t="shared" si="61"/>
        <v>36775592.359999999</v>
      </c>
    </row>
    <row r="1968" spans="1:9" x14ac:dyDescent="0.2">
      <c r="A1968" s="221" t="s">
        <v>24</v>
      </c>
      <c r="B1968" s="225">
        <v>44561000</v>
      </c>
      <c r="C1968" s="221">
        <f t="shared" si="60"/>
        <v>8</v>
      </c>
      <c r="D1968" s="221">
        <v>44561000</v>
      </c>
      <c r="F1968" s="221" t="s">
        <v>2795</v>
      </c>
      <c r="G1968" s="222">
        <v>170134434.49000001</v>
      </c>
      <c r="H1968" s="222">
        <v>0</v>
      </c>
      <c r="I1968" s="222">
        <f t="shared" si="61"/>
        <v>170134434.49000001</v>
      </c>
    </row>
    <row r="1969" spans="1:9" x14ac:dyDescent="0.2">
      <c r="A1969" s="221" t="s">
        <v>24</v>
      </c>
      <c r="B1969" s="225">
        <v>44562000</v>
      </c>
      <c r="C1969" s="221">
        <f t="shared" si="60"/>
        <v>8</v>
      </c>
      <c r="D1969" s="221">
        <v>44562000</v>
      </c>
      <c r="F1969" s="221" t="s">
        <v>2796</v>
      </c>
      <c r="G1969" s="222">
        <v>85115395.75</v>
      </c>
      <c r="H1969" s="222">
        <v>0</v>
      </c>
      <c r="I1969" s="222">
        <f t="shared" si="61"/>
        <v>85115395.75</v>
      </c>
    </row>
    <row r="1970" spans="1:9" x14ac:dyDescent="0.2">
      <c r="A1970" s="221" t="s">
        <v>24</v>
      </c>
      <c r="B1970" s="225">
        <v>44563000</v>
      </c>
      <c r="C1970" s="221">
        <f t="shared" si="60"/>
        <v>8</v>
      </c>
      <c r="D1970" s="221">
        <v>44563000</v>
      </c>
      <c r="F1970" s="221" t="s">
        <v>2797</v>
      </c>
      <c r="G1970" s="222">
        <v>238270127.27000001</v>
      </c>
      <c r="H1970" s="222">
        <v>0</v>
      </c>
      <c r="I1970" s="222">
        <f t="shared" si="61"/>
        <v>238270127.27000001</v>
      </c>
    </row>
    <row r="1971" spans="1:9" x14ac:dyDescent="0.2">
      <c r="A1971" s="221" t="s">
        <v>24</v>
      </c>
      <c r="B1971" s="225">
        <v>44570000</v>
      </c>
      <c r="C1971" s="221">
        <f t="shared" si="60"/>
        <v>8</v>
      </c>
      <c r="D1971" s="221">
        <v>44570000</v>
      </c>
      <c r="F1971" s="221" t="s">
        <v>94</v>
      </c>
      <c r="G1971" s="222">
        <v>0</v>
      </c>
      <c r="H1971" s="222">
        <v>1318798384.52</v>
      </c>
      <c r="I1971" s="222">
        <f t="shared" si="61"/>
        <v>-1318798384.52</v>
      </c>
    </row>
    <row r="1972" spans="1:9" x14ac:dyDescent="0.2">
      <c r="A1972" s="221" t="s">
        <v>24</v>
      </c>
      <c r="B1972" s="225">
        <v>44583000</v>
      </c>
      <c r="C1972" s="221">
        <f t="shared" si="60"/>
        <v>8</v>
      </c>
      <c r="D1972" s="221">
        <v>44583000</v>
      </c>
      <c r="F1972" s="221" t="s">
        <v>1778</v>
      </c>
      <c r="G1972" s="222">
        <v>0</v>
      </c>
      <c r="H1972" s="222">
        <v>68308248.019999996</v>
      </c>
      <c r="I1972" s="222">
        <f t="shared" si="61"/>
        <v>-68308248.019999996</v>
      </c>
    </row>
    <row r="1973" spans="1:9" x14ac:dyDescent="0.2">
      <c r="A1973" s="221" t="s">
        <v>24</v>
      </c>
      <c r="B1973" s="225">
        <v>44860000</v>
      </c>
      <c r="C1973" s="221">
        <f t="shared" si="60"/>
        <v>8</v>
      </c>
      <c r="D1973" s="221">
        <v>44600000</v>
      </c>
      <c r="F1973" s="221" t="s">
        <v>1781</v>
      </c>
      <c r="G1973" s="222">
        <v>0</v>
      </c>
      <c r="H1973" s="222">
        <v>54895689.100000001</v>
      </c>
      <c r="I1973" s="222">
        <f t="shared" si="61"/>
        <v>-54895689.100000001</v>
      </c>
    </row>
    <row r="1974" spans="1:9" x14ac:dyDescent="0.2">
      <c r="A1974" s="221" t="s">
        <v>24</v>
      </c>
      <c r="B1974" s="225">
        <v>45530000</v>
      </c>
      <c r="C1974" s="221">
        <f t="shared" si="60"/>
        <v>8</v>
      </c>
      <c r="D1974" s="221">
        <v>45530000</v>
      </c>
      <c r="F1974" s="221" t="s">
        <v>97</v>
      </c>
      <c r="G1974" s="222">
        <v>0</v>
      </c>
      <c r="H1974" s="222">
        <v>188200082.84999999</v>
      </c>
      <c r="I1974" s="222">
        <f t="shared" si="61"/>
        <v>-188200082.84999999</v>
      </c>
    </row>
    <row r="1975" spans="1:9" x14ac:dyDescent="0.2">
      <c r="A1975" s="221" t="s">
        <v>24</v>
      </c>
      <c r="B1975" s="225">
        <v>45550000</v>
      </c>
      <c r="C1975" s="221">
        <f t="shared" si="60"/>
        <v>8</v>
      </c>
      <c r="D1975" s="221">
        <v>45550000</v>
      </c>
      <c r="F1975" s="221" t="s">
        <v>2798</v>
      </c>
      <c r="G1975" s="222">
        <v>0</v>
      </c>
      <c r="H1975" s="222">
        <v>365248888.36000001</v>
      </c>
      <c r="I1975" s="222">
        <f t="shared" si="61"/>
        <v>-365248888.36000001</v>
      </c>
    </row>
    <row r="1976" spans="1:9" x14ac:dyDescent="0.2">
      <c r="A1976" s="221" t="s">
        <v>24</v>
      </c>
      <c r="B1976" s="225">
        <v>45700000</v>
      </c>
      <c r="C1976" s="221">
        <f t="shared" si="60"/>
        <v>8</v>
      </c>
      <c r="D1976" s="221">
        <v>45540000</v>
      </c>
      <c r="F1976" s="221" t="s">
        <v>4771</v>
      </c>
      <c r="G1976" s="222">
        <v>0</v>
      </c>
      <c r="H1976" s="222">
        <v>0</v>
      </c>
      <c r="I1976" s="222">
        <f t="shared" si="61"/>
        <v>0</v>
      </c>
    </row>
    <row r="1977" spans="1:9" x14ac:dyDescent="0.2">
      <c r="A1977" s="221" t="s">
        <v>24</v>
      </c>
      <c r="B1977" s="225">
        <v>46600000</v>
      </c>
      <c r="C1977" s="221">
        <f t="shared" si="60"/>
        <v>8</v>
      </c>
      <c r="D1977" s="221">
        <v>46600000</v>
      </c>
      <c r="F1977" s="221" t="s">
        <v>317</v>
      </c>
      <c r="G1977" s="222">
        <v>0</v>
      </c>
      <c r="H1977" s="222">
        <v>2832521246.5799999</v>
      </c>
      <c r="I1977" s="222">
        <f t="shared" si="61"/>
        <v>-2832521246.5799999</v>
      </c>
    </row>
    <row r="1978" spans="1:9" x14ac:dyDescent="0.2">
      <c r="A1978" s="221" t="s">
        <v>24</v>
      </c>
      <c r="B1978" s="225">
        <v>46610000</v>
      </c>
      <c r="C1978" s="221">
        <f t="shared" si="60"/>
        <v>8</v>
      </c>
      <c r="D1978" s="221">
        <v>46610000</v>
      </c>
      <c r="F1978" s="221" t="s">
        <v>2799</v>
      </c>
      <c r="G1978" s="222">
        <v>0</v>
      </c>
      <c r="H1978" s="222">
        <v>448745.02</v>
      </c>
      <c r="I1978" s="222">
        <f t="shared" si="61"/>
        <v>-448745.02</v>
      </c>
    </row>
    <row r="1979" spans="1:9" x14ac:dyDescent="0.2">
      <c r="A1979" s="221" t="s">
        <v>24</v>
      </c>
      <c r="B1979" s="225" t="s">
        <v>3866</v>
      </c>
      <c r="C1979" s="221">
        <f t="shared" si="60"/>
        <v>8</v>
      </c>
      <c r="D1979" s="221">
        <v>46720000</v>
      </c>
      <c r="F1979" s="221" t="s">
        <v>148</v>
      </c>
      <c r="G1979" s="222">
        <v>1500000000</v>
      </c>
      <c r="I1979" s="222">
        <f t="shared" si="61"/>
        <v>1500000000</v>
      </c>
    </row>
    <row r="1980" spans="1:9" x14ac:dyDescent="0.2">
      <c r="A1980" s="221" t="s">
        <v>24</v>
      </c>
      <c r="B1980" s="225">
        <v>46720700</v>
      </c>
      <c r="C1980" s="221">
        <f t="shared" si="60"/>
        <v>8</v>
      </c>
      <c r="D1980" s="221">
        <v>46720120</v>
      </c>
      <c r="F1980" s="221" t="s">
        <v>4772</v>
      </c>
      <c r="G1980" s="222">
        <v>0</v>
      </c>
      <c r="H1980" s="222">
        <v>0</v>
      </c>
      <c r="I1980" s="222">
        <f t="shared" si="61"/>
        <v>0</v>
      </c>
    </row>
    <row r="1981" spans="1:9" x14ac:dyDescent="0.2">
      <c r="A1981" s="221" t="s">
        <v>24</v>
      </c>
      <c r="B1981" s="225">
        <v>47100000</v>
      </c>
      <c r="C1981" s="221">
        <f t="shared" si="60"/>
        <v>8</v>
      </c>
      <c r="D1981" s="221">
        <v>47100000</v>
      </c>
      <c r="F1981" s="221" t="s">
        <v>157</v>
      </c>
      <c r="G1981" s="222">
        <v>34160500.600000001</v>
      </c>
      <c r="H1981" s="222">
        <v>0</v>
      </c>
      <c r="I1981" s="222">
        <f t="shared" si="61"/>
        <v>34160500.600000001</v>
      </c>
    </row>
    <row r="1982" spans="1:9" x14ac:dyDescent="0.2">
      <c r="A1982" s="221" t="s">
        <v>24</v>
      </c>
      <c r="B1982" s="225">
        <v>48600000</v>
      </c>
      <c r="C1982" s="221">
        <f t="shared" si="60"/>
        <v>8</v>
      </c>
      <c r="D1982" s="221">
        <v>48600000</v>
      </c>
      <c r="F1982" s="221" t="s">
        <v>158</v>
      </c>
      <c r="G1982" s="222">
        <v>245723673.63999999</v>
      </c>
      <c r="H1982" s="222">
        <v>0</v>
      </c>
      <c r="I1982" s="222">
        <f t="shared" si="61"/>
        <v>245723673.63999999</v>
      </c>
    </row>
    <row r="1983" spans="1:9" x14ac:dyDescent="0.2">
      <c r="A1983" s="221" t="s">
        <v>24</v>
      </c>
      <c r="B1983" s="225">
        <v>48700000</v>
      </c>
      <c r="C1983" s="221">
        <f t="shared" si="60"/>
        <v>8</v>
      </c>
      <c r="D1983" s="221">
        <v>48700000</v>
      </c>
      <c r="F1983" s="221" t="s">
        <v>4773</v>
      </c>
      <c r="G1983" s="222">
        <v>0</v>
      </c>
      <c r="H1983" s="222">
        <v>1627576980.01</v>
      </c>
      <c r="I1983" s="222">
        <f t="shared" si="61"/>
        <v>-1627576980.01</v>
      </c>
    </row>
    <row r="1984" spans="1:9" x14ac:dyDescent="0.2">
      <c r="A1984" s="221" t="s">
        <v>24</v>
      </c>
      <c r="B1984" s="225">
        <v>49100000</v>
      </c>
      <c r="C1984" s="221">
        <f t="shared" si="60"/>
        <v>8</v>
      </c>
      <c r="D1984" s="221">
        <v>49100000</v>
      </c>
      <c r="F1984" s="221" t="s">
        <v>1324</v>
      </c>
      <c r="G1984" s="222">
        <v>0</v>
      </c>
      <c r="H1984" s="222">
        <v>1293600000</v>
      </c>
      <c r="I1984" s="222">
        <f t="shared" si="61"/>
        <v>-1293600000</v>
      </c>
    </row>
    <row r="1985" spans="1:9" x14ac:dyDescent="0.2">
      <c r="A1985" s="221" t="s">
        <v>24</v>
      </c>
      <c r="B1985" s="225">
        <v>51221000</v>
      </c>
      <c r="C1985" s="221">
        <f t="shared" si="60"/>
        <v>8</v>
      </c>
      <c r="D1985" s="221">
        <v>51221000</v>
      </c>
      <c r="F1985" s="221" t="s">
        <v>345</v>
      </c>
      <c r="G1985" s="222">
        <v>176597737.99000001</v>
      </c>
      <c r="H1985" s="222">
        <v>0</v>
      </c>
      <c r="I1985" s="222">
        <f t="shared" si="61"/>
        <v>176597737.99000001</v>
      </c>
    </row>
    <row r="1986" spans="1:9" x14ac:dyDescent="0.2">
      <c r="A1986" s="221" t="s">
        <v>24</v>
      </c>
      <c r="B1986" s="225">
        <v>51241000</v>
      </c>
      <c r="C1986" s="221">
        <f t="shared" ref="C1986:C2049" si="62">+LEN(B:B)</f>
        <v>8</v>
      </c>
      <c r="D1986" s="221">
        <v>51241000</v>
      </c>
      <c r="F1986" s="221" t="s">
        <v>159</v>
      </c>
      <c r="G1986" s="222">
        <v>1974729.36</v>
      </c>
      <c r="H1986" s="222">
        <v>0</v>
      </c>
      <c r="I1986" s="222">
        <f t="shared" ref="I1986:I2049" si="63">+G:G-H:H</f>
        <v>1974729.36</v>
      </c>
    </row>
    <row r="1987" spans="1:9" x14ac:dyDescent="0.2">
      <c r="A1987" s="221" t="s">
        <v>24</v>
      </c>
      <c r="B1987" s="225">
        <v>51251000</v>
      </c>
      <c r="C1987" s="221">
        <f t="shared" si="62"/>
        <v>8</v>
      </c>
      <c r="D1987" s="221">
        <v>51251000</v>
      </c>
      <c r="F1987" s="221" t="s">
        <v>3040</v>
      </c>
      <c r="G1987" s="222">
        <v>574206354.82000005</v>
      </c>
      <c r="H1987" s="222">
        <v>0</v>
      </c>
      <c r="I1987" s="222">
        <f t="shared" si="63"/>
        <v>574206354.82000005</v>
      </c>
    </row>
    <row r="1988" spans="1:9" x14ac:dyDescent="0.2">
      <c r="A1988" s="221" t="s">
        <v>24</v>
      </c>
      <c r="B1988" s="225">
        <v>51252000</v>
      </c>
      <c r="C1988" s="221">
        <f t="shared" si="62"/>
        <v>8</v>
      </c>
      <c r="D1988" s="221">
        <v>51251000</v>
      </c>
      <c r="F1988" s="221" t="s">
        <v>159</v>
      </c>
      <c r="G1988" s="222">
        <v>0</v>
      </c>
      <c r="H1988" s="222">
        <v>247878082.75999999</v>
      </c>
      <c r="I1988" s="222">
        <f t="shared" si="63"/>
        <v>-247878082.75999999</v>
      </c>
    </row>
    <row r="1989" spans="1:9" x14ac:dyDescent="0.2">
      <c r="A1989" s="221" t="s">
        <v>24</v>
      </c>
      <c r="B1989" s="225">
        <v>51261000</v>
      </c>
      <c r="C1989" s="221">
        <f t="shared" si="62"/>
        <v>8</v>
      </c>
      <c r="D1989" s="221">
        <v>51261000</v>
      </c>
      <c r="F1989" s="221" t="s">
        <v>2023</v>
      </c>
      <c r="G1989" s="222">
        <v>4766000</v>
      </c>
      <c r="H1989" s="222">
        <v>0</v>
      </c>
      <c r="I1989" s="222">
        <f t="shared" si="63"/>
        <v>4766000</v>
      </c>
    </row>
    <row r="1990" spans="1:9" x14ac:dyDescent="0.2">
      <c r="A1990" s="221" t="s">
        <v>24</v>
      </c>
      <c r="B1990" s="225">
        <v>53100000</v>
      </c>
      <c r="C1990" s="221">
        <f t="shared" si="62"/>
        <v>8</v>
      </c>
      <c r="D1990" s="221">
        <v>53100000</v>
      </c>
      <c r="F1990" s="221" t="s">
        <v>160</v>
      </c>
      <c r="G1990" s="222">
        <v>0</v>
      </c>
      <c r="H1990" s="222">
        <v>0</v>
      </c>
      <c r="I1990" s="222">
        <f t="shared" si="63"/>
        <v>0</v>
      </c>
    </row>
    <row r="1991" spans="1:9" x14ac:dyDescent="0.2">
      <c r="A1991" s="221" t="s">
        <v>24</v>
      </c>
      <c r="B1991" s="225">
        <v>53110000</v>
      </c>
      <c r="C1991" s="221">
        <f t="shared" si="62"/>
        <v>8</v>
      </c>
      <c r="D1991" s="221">
        <v>53110000</v>
      </c>
      <c r="F1991" s="221" t="s">
        <v>4774</v>
      </c>
      <c r="G1991" s="222">
        <v>0</v>
      </c>
      <c r="H1991" s="222">
        <v>0</v>
      </c>
      <c r="I1991" s="222">
        <f t="shared" si="63"/>
        <v>0</v>
      </c>
    </row>
    <row r="1992" spans="1:9" x14ac:dyDescent="0.2">
      <c r="A1992" s="221" t="s">
        <v>24</v>
      </c>
      <c r="B1992" s="225">
        <v>5320000</v>
      </c>
      <c r="C1992" s="221">
        <f t="shared" si="62"/>
        <v>7</v>
      </c>
      <c r="D1992" s="221">
        <v>53200000</v>
      </c>
      <c r="F1992" s="221" t="s">
        <v>2801</v>
      </c>
      <c r="G1992" s="222">
        <v>0</v>
      </c>
      <c r="H1992" s="222">
        <v>0</v>
      </c>
      <c r="I1992" s="222">
        <f t="shared" si="63"/>
        <v>0</v>
      </c>
    </row>
    <row r="1993" spans="1:9" x14ac:dyDescent="0.2">
      <c r="A1993" s="221" t="s">
        <v>24</v>
      </c>
      <c r="B1993" s="225">
        <v>5330000</v>
      </c>
      <c r="C1993" s="221">
        <f t="shared" si="62"/>
        <v>7</v>
      </c>
      <c r="D1993" s="221">
        <v>53300000</v>
      </c>
      <c r="F1993" s="221" t="s">
        <v>2802</v>
      </c>
      <c r="G1993" s="222">
        <v>0</v>
      </c>
      <c r="H1993" s="222">
        <v>0</v>
      </c>
      <c r="I1993" s="222">
        <f t="shared" si="63"/>
        <v>0</v>
      </c>
    </row>
    <row r="1994" spans="1:9" x14ac:dyDescent="0.2">
      <c r="A1994" s="221" t="s">
        <v>24</v>
      </c>
      <c r="B1994" s="225">
        <v>53400000</v>
      </c>
      <c r="C1994" s="221">
        <f t="shared" si="62"/>
        <v>8</v>
      </c>
      <c r="D1994" s="221">
        <v>53400000</v>
      </c>
      <c r="F1994" s="221" t="s">
        <v>4775</v>
      </c>
      <c r="G1994" s="222">
        <v>0</v>
      </c>
      <c r="H1994" s="222">
        <v>0</v>
      </c>
      <c r="I1994" s="222">
        <f t="shared" si="63"/>
        <v>0</v>
      </c>
    </row>
    <row r="1995" spans="1:9" x14ac:dyDescent="0.2">
      <c r="A1995" s="221" t="s">
        <v>24</v>
      </c>
      <c r="B1995" s="225">
        <v>53500000</v>
      </c>
      <c r="C1995" s="221">
        <f t="shared" si="62"/>
        <v>8</v>
      </c>
      <c r="D1995" s="221">
        <v>53500000</v>
      </c>
      <c r="F1995" s="221" t="s">
        <v>2804</v>
      </c>
      <c r="G1995" s="222">
        <v>0</v>
      </c>
      <c r="H1995" s="222">
        <v>0</v>
      </c>
      <c r="I1995" s="222">
        <f t="shared" si="63"/>
        <v>0</v>
      </c>
    </row>
    <row r="1996" spans="1:9" x14ac:dyDescent="0.2">
      <c r="A1996" s="221" t="s">
        <v>24</v>
      </c>
      <c r="B1996" s="225">
        <v>53600000</v>
      </c>
      <c r="C1996" s="221">
        <f t="shared" si="62"/>
        <v>8</v>
      </c>
      <c r="D1996" s="221">
        <v>53600000</v>
      </c>
      <c r="F1996" s="221" t="s">
        <v>2805</v>
      </c>
      <c r="G1996" s="222">
        <v>0</v>
      </c>
      <c r="H1996" s="222">
        <v>0</v>
      </c>
      <c r="I1996" s="222">
        <f t="shared" si="63"/>
        <v>0</v>
      </c>
    </row>
    <row r="1997" spans="1:9" s="226" customFormat="1" x14ac:dyDescent="0.2">
      <c r="A1997" s="221" t="s">
        <v>24</v>
      </c>
      <c r="B1997" s="225">
        <v>53700000</v>
      </c>
      <c r="C1997" s="221">
        <f t="shared" si="62"/>
        <v>8</v>
      </c>
      <c r="D1997" s="221">
        <v>53700000</v>
      </c>
      <c r="E1997" s="221"/>
      <c r="F1997" s="221" t="s">
        <v>2806</v>
      </c>
      <c r="G1997" s="222">
        <v>0</v>
      </c>
      <c r="H1997" s="222">
        <v>0</v>
      </c>
      <c r="I1997" s="222">
        <f t="shared" si="63"/>
        <v>0</v>
      </c>
    </row>
    <row r="1998" spans="1:9" x14ac:dyDescent="0.2">
      <c r="A1998" s="221" t="s">
        <v>24</v>
      </c>
      <c r="B1998" s="225">
        <v>53800000</v>
      </c>
      <c r="C1998" s="221">
        <f t="shared" si="62"/>
        <v>8</v>
      </c>
      <c r="D1998" s="221">
        <v>53800000</v>
      </c>
      <c r="F1998" s="221" t="s">
        <v>4776</v>
      </c>
      <c r="G1998" s="222">
        <v>0</v>
      </c>
      <c r="H1998" s="222">
        <v>0</v>
      </c>
      <c r="I1998" s="222">
        <f t="shared" si="63"/>
        <v>0</v>
      </c>
    </row>
    <row r="1999" spans="1:9" x14ac:dyDescent="0.2">
      <c r="A1999" s="221" t="s">
        <v>24</v>
      </c>
      <c r="B1999" s="225">
        <v>53900000</v>
      </c>
      <c r="C1999" s="221">
        <f t="shared" si="62"/>
        <v>8</v>
      </c>
      <c r="D1999" s="221">
        <v>53900000</v>
      </c>
      <c r="F1999" s="221" t="s">
        <v>2809</v>
      </c>
      <c r="G1999" s="222">
        <v>0</v>
      </c>
      <c r="H1999" s="222">
        <v>0</v>
      </c>
      <c r="I1999" s="222">
        <f t="shared" si="63"/>
        <v>0</v>
      </c>
    </row>
    <row r="2000" spans="1:9" x14ac:dyDescent="0.2">
      <c r="A2000" s="221" t="s">
        <v>24</v>
      </c>
      <c r="B2000" s="225">
        <v>58000000</v>
      </c>
      <c r="C2000" s="221">
        <f t="shared" si="62"/>
        <v>8</v>
      </c>
      <c r="D2000" s="221">
        <v>58000000</v>
      </c>
      <c r="F2000" s="221" t="s">
        <v>163</v>
      </c>
      <c r="G2000" s="222">
        <v>0</v>
      </c>
      <c r="H2000" s="222">
        <v>0</v>
      </c>
      <c r="I2000" s="222">
        <f t="shared" si="63"/>
        <v>0</v>
      </c>
    </row>
    <row r="2001" spans="1:9" s="226" customFormat="1" x14ac:dyDescent="0.2">
      <c r="A2001" s="221" t="s">
        <v>24</v>
      </c>
      <c r="B2001" s="225">
        <v>60101000</v>
      </c>
      <c r="C2001" s="221">
        <f t="shared" si="62"/>
        <v>8</v>
      </c>
      <c r="D2001" s="221">
        <v>60101000</v>
      </c>
      <c r="E2001" s="221"/>
      <c r="F2001" s="221" t="s">
        <v>360</v>
      </c>
      <c r="G2001" s="222">
        <v>1254684947.3800001</v>
      </c>
      <c r="H2001" s="222">
        <v>0</v>
      </c>
      <c r="I2001" s="222">
        <f t="shared" si="63"/>
        <v>1254684947.3800001</v>
      </c>
    </row>
    <row r="2002" spans="1:9" s="226" customFormat="1" x14ac:dyDescent="0.2">
      <c r="A2002" s="221" t="s">
        <v>24</v>
      </c>
      <c r="B2002" s="225">
        <v>60205100</v>
      </c>
      <c r="C2002" s="221">
        <f t="shared" si="62"/>
        <v>8</v>
      </c>
      <c r="D2002" s="221">
        <v>60205000</v>
      </c>
      <c r="E2002" s="221"/>
      <c r="F2002" s="221" t="s">
        <v>365</v>
      </c>
      <c r="G2002" s="222">
        <v>170798297.72999999</v>
      </c>
      <c r="H2002" s="222">
        <v>0</v>
      </c>
      <c r="I2002" s="222">
        <f t="shared" si="63"/>
        <v>170798297.72999999</v>
      </c>
    </row>
    <row r="2003" spans="1:9" x14ac:dyDescent="0.2">
      <c r="A2003" s="221" t="s">
        <v>24</v>
      </c>
      <c r="B2003" s="225">
        <v>60205200</v>
      </c>
      <c r="C2003" s="221">
        <f t="shared" si="62"/>
        <v>8</v>
      </c>
      <c r="D2003" s="221">
        <v>60205200</v>
      </c>
      <c r="F2003" s="221" t="s">
        <v>366</v>
      </c>
      <c r="G2003" s="222">
        <v>15224371.43</v>
      </c>
      <c r="H2003" s="222">
        <v>0</v>
      </c>
      <c r="I2003" s="222">
        <f t="shared" si="63"/>
        <v>15224371.43</v>
      </c>
    </row>
    <row r="2004" spans="1:9" x14ac:dyDescent="0.2">
      <c r="A2004" s="221" t="s">
        <v>24</v>
      </c>
      <c r="B2004" s="225">
        <v>60205300</v>
      </c>
      <c r="C2004" s="221">
        <f t="shared" si="62"/>
        <v>8</v>
      </c>
      <c r="D2004" s="221">
        <v>60205300</v>
      </c>
      <c r="F2004" s="221" t="s">
        <v>2516</v>
      </c>
      <c r="G2004" s="222">
        <v>6004410951.5900002</v>
      </c>
      <c r="H2004" s="222">
        <v>0</v>
      </c>
      <c r="I2004" s="222">
        <f t="shared" si="63"/>
        <v>6004410951.5900002</v>
      </c>
    </row>
    <row r="2005" spans="1:9" x14ac:dyDescent="0.2">
      <c r="A2005" s="221" t="s">
        <v>24</v>
      </c>
      <c r="B2005" s="225">
        <v>60206000</v>
      </c>
      <c r="C2005" s="221">
        <f t="shared" si="62"/>
        <v>8</v>
      </c>
      <c r="D2005" s="221">
        <v>60206000</v>
      </c>
      <c r="F2005" s="221" t="s">
        <v>368</v>
      </c>
      <c r="G2005" s="222">
        <v>508281622.42000002</v>
      </c>
      <c r="H2005" s="222">
        <v>0</v>
      </c>
      <c r="I2005" s="222">
        <f t="shared" si="63"/>
        <v>508281622.42000002</v>
      </c>
    </row>
    <row r="2006" spans="1:9" x14ac:dyDescent="0.2">
      <c r="A2006" s="221" t="s">
        <v>24</v>
      </c>
      <c r="B2006" s="225">
        <v>60320000</v>
      </c>
      <c r="C2006" s="221">
        <f t="shared" si="62"/>
        <v>8</v>
      </c>
      <c r="D2006" s="221">
        <v>60310000</v>
      </c>
      <c r="F2006" s="221" t="s">
        <v>4777</v>
      </c>
      <c r="G2006" s="222">
        <v>0</v>
      </c>
      <c r="H2006" s="222">
        <v>33034324</v>
      </c>
      <c r="I2006" s="222">
        <f t="shared" si="63"/>
        <v>-33034324</v>
      </c>
    </row>
    <row r="2007" spans="1:9" x14ac:dyDescent="0.2">
      <c r="A2007" s="221" t="s">
        <v>24</v>
      </c>
      <c r="B2007" s="225">
        <v>60410000</v>
      </c>
      <c r="C2007" s="221">
        <f t="shared" si="62"/>
        <v>8</v>
      </c>
      <c r="D2007" s="221">
        <v>60400000</v>
      </c>
      <c r="F2007" s="221" t="s">
        <v>4778</v>
      </c>
      <c r="G2007" s="222">
        <v>2583883200.6599998</v>
      </c>
      <c r="H2007" s="222">
        <v>0</v>
      </c>
      <c r="I2007" s="222">
        <f t="shared" si="63"/>
        <v>2583883200.6599998</v>
      </c>
    </row>
    <row r="2008" spans="1:9" x14ac:dyDescent="0.2">
      <c r="A2008" s="221" t="s">
        <v>24</v>
      </c>
      <c r="B2008" s="225">
        <v>60411000</v>
      </c>
      <c r="C2008" s="221">
        <f t="shared" si="62"/>
        <v>8</v>
      </c>
      <c r="D2008" s="221">
        <v>60400000</v>
      </c>
      <c r="F2008" s="221" t="s">
        <v>2811</v>
      </c>
      <c r="G2008" s="222">
        <v>176945070</v>
      </c>
      <c r="H2008" s="222">
        <v>0</v>
      </c>
      <c r="I2008" s="222">
        <f t="shared" si="63"/>
        <v>176945070</v>
      </c>
    </row>
    <row r="2009" spans="1:9" x14ac:dyDescent="0.2">
      <c r="A2009" s="221" t="s">
        <v>24</v>
      </c>
      <c r="B2009" s="225">
        <v>60420000</v>
      </c>
      <c r="C2009" s="221">
        <f t="shared" si="62"/>
        <v>8</v>
      </c>
      <c r="D2009" s="221">
        <v>60400000</v>
      </c>
      <c r="F2009" s="221" t="s">
        <v>2812</v>
      </c>
      <c r="G2009" s="222">
        <v>306903584.50999999</v>
      </c>
      <c r="H2009" s="222">
        <v>0</v>
      </c>
      <c r="I2009" s="222">
        <f t="shared" si="63"/>
        <v>306903584.50999999</v>
      </c>
    </row>
    <row r="2010" spans="1:9" x14ac:dyDescent="0.2">
      <c r="A2010" s="221" t="s">
        <v>24</v>
      </c>
      <c r="B2010" s="225">
        <v>60430000</v>
      </c>
      <c r="C2010" s="221">
        <f t="shared" si="62"/>
        <v>8</v>
      </c>
      <c r="D2010" s="221">
        <v>60400000</v>
      </c>
      <c r="F2010" s="221" t="s">
        <v>4779</v>
      </c>
      <c r="G2010" s="222">
        <v>585922597.65999997</v>
      </c>
      <c r="H2010" s="222">
        <v>0</v>
      </c>
      <c r="I2010" s="222">
        <f t="shared" si="63"/>
        <v>585922597.65999997</v>
      </c>
    </row>
    <row r="2011" spans="1:9" x14ac:dyDescent="0.2">
      <c r="A2011" s="221" t="s">
        <v>24</v>
      </c>
      <c r="B2011" s="225">
        <v>60500000</v>
      </c>
      <c r="C2011" s="221">
        <f t="shared" si="62"/>
        <v>8</v>
      </c>
      <c r="D2011" s="221">
        <v>60500000</v>
      </c>
      <c r="F2011" s="221" t="s">
        <v>4780</v>
      </c>
      <c r="G2011" s="222">
        <v>184105408.81999999</v>
      </c>
      <c r="H2011" s="222">
        <v>0</v>
      </c>
      <c r="I2011" s="222">
        <f t="shared" si="63"/>
        <v>184105408.81999999</v>
      </c>
    </row>
    <row r="2012" spans="1:9" x14ac:dyDescent="0.2">
      <c r="A2012" s="221" t="s">
        <v>24</v>
      </c>
      <c r="B2012" s="225">
        <v>60601000</v>
      </c>
      <c r="C2012" s="221">
        <f t="shared" si="62"/>
        <v>8</v>
      </c>
      <c r="D2012" s="221">
        <v>60601000</v>
      </c>
      <c r="F2012" s="221" t="s">
        <v>164</v>
      </c>
      <c r="G2012" s="222">
        <v>31214944.73</v>
      </c>
      <c r="H2012" s="222">
        <v>0</v>
      </c>
      <c r="I2012" s="222">
        <f t="shared" si="63"/>
        <v>31214944.73</v>
      </c>
    </row>
    <row r="2013" spans="1:9" x14ac:dyDescent="0.2">
      <c r="A2013" s="221" t="s">
        <v>24</v>
      </c>
      <c r="B2013" s="225">
        <v>60602000</v>
      </c>
      <c r="C2013" s="221">
        <f t="shared" si="62"/>
        <v>8</v>
      </c>
      <c r="D2013" s="221">
        <v>60602000</v>
      </c>
      <c r="F2013" s="221" t="s">
        <v>165</v>
      </c>
      <c r="G2013" s="222">
        <v>1615356018.21</v>
      </c>
      <c r="H2013" s="222">
        <v>0</v>
      </c>
      <c r="I2013" s="222">
        <f t="shared" si="63"/>
        <v>1615356018.21</v>
      </c>
    </row>
    <row r="2014" spans="1:9" x14ac:dyDescent="0.2">
      <c r="A2014" s="221" t="s">
        <v>24</v>
      </c>
      <c r="B2014" s="225">
        <v>60604000</v>
      </c>
      <c r="C2014" s="221">
        <f t="shared" si="62"/>
        <v>8</v>
      </c>
      <c r="D2014" s="221">
        <v>60604000</v>
      </c>
      <c r="F2014" s="221" t="s">
        <v>166</v>
      </c>
      <c r="G2014" s="222">
        <v>9815631.6199999992</v>
      </c>
      <c r="H2014" s="222">
        <v>0</v>
      </c>
      <c r="I2014" s="222">
        <f t="shared" si="63"/>
        <v>9815631.6199999992</v>
      </c>
    </row>
    <row r="2015" spans="1:9" x14ac:dyDescent="0.2">
      <c r="A2015" s="221" t="s">
        <v>24</v>
      </c>
      <c r="B2015" s="225">
        <v>60605000</v>
      </c>
      <c r="C2015" s="221">
        <f t="shared" si="62"/>
        <v>8</v>
      </c>
      <c r="D2015" s="221">
        <v>60605000</v>
      </c>
      <c r="F2015" s="221" t="s">
        <v>167</v>
      </c>
      <c r="G2015" s="222">
        <v>144116098.50999999</v>
      </c>
      <c r="H2015" s="222">
        <v>0</v>
      </c>
      <c r="I2015" s="222">
        <f t="shared" si="63"/>
        <v>144116098.50999999</v>
      </c>
    </row>
    <row r="2016" spans="1:9" x14ac:dyDescent="0.2">
      <c r="A2016" s="221" t="s">
        <v>24</v>
      </c>
      <c r="B2016" s="225">
        <v>60607000</v>
      </c>
      <c r="C2016" s="221">
        <f t="shared" si="62"/>
        <v>8</v>
      </c>
      <c r="D2016" s="221">
        <v>60607000</v>
      </c>
      <c r="F2016" s="221" t="s">
        <v>168</v>
      </c>
      <c r="G2016" s="222">
        <v>4829453.8899999997</v>
      </c>
      <c r="H2016" s="222">
        <v>0</v>
      </c>
      <c r="I2016" s="222">
        <f t="shared" si="63"/>
        <v>4829453.8899999997</v>
      </c>
    </row>
    <row r="2017" spans="1:9" x14ac:dyDescent="0.2">
      <c r="A2017" s="221" t="s">
        <v>24</v>
      </c>
      <c r="B2017" s="225">
        <v>60608000</v>
      </c>
      <c r="C2017" s="221">
        <f t="shared" si="62"/>
        <v>8</v>
      </c>
      <c r="D2017" s="221">
        <v>60608000</v>
      </c>
      <c r="F2017" s="221" t="s">
        <v>169</v>
      </c>
      <c r="G2017" s="222">
        <v>37260481.219999999</v>
      </c>
      <c r="H2017" s="222">
        <v>0</v>
      </c>
      <c r="I2017" s="222">
        <f t="shared" si="63"/>
        <v>37260481.219999999</v>
      </c>
    </row>
    <row r="2018" spans="1:9" x14ac:dyDescent="0.2">
      <c r="A2018" s="221" t="s">
        <v>24</v>
      </c>
      <c r="B2018" s="225">
        <v>60701000</v>
      </c>
      <c r="C2018" s="221">
        <f t="shared" si="62"/>
        <v>8</v>
      </c>
      <c r="D2018" s="221">
        <v>60701000</v>
      </c>
      <c r="F2018" s="221" t="s">
        <v>453</v>
      </c>
      <c r="G2018" s="222">
        <v>23045605.199999999</v>
      </c>
      <c r="H2018" s="222">
        <v>0</v>
      </c>
      <c r="I2018" s="222">
        <f t="shared" si="63"/>
        <v>23045605.199999999</v>
      </c>
    </row>
    <row r="2019" spans="1:9" x14ac:dyDescent="0.2">
      <c r="A2019" s="221" t="s">
        <v>24</v>
      </c>
      <c r="B2019" s="225">
        <v>60801000</v>
      </c>
      <c r="C2019" s="221">
        <f t="shared" si="62"/>
        <v>8</v>
      </c>
      <c r="D2019" s="221">
        <v>60801000</v>
      </c>
      <c r="F2019" s="221" t="s">
        <v>390</v>
      </c>
      <c r="G2019" s="222">
        <v>154390903.78</v>
      </c>
      <c r="H2019" s="222">
        <v>0</v>
      </c>
      <c r="I2019" s="222">
        <f t="shared" si="63"/>
        <v>154390903.78</v>
      </c>
    </row>
    <row r="2020" spans="1:9" x14ac:dyDescent="0.2">
      <c r="A2020" s="221" t="s">
        <v>24</v>
      </c>
      <c r="B2020" s="225">
        <v>60802000</v>
      </c>
      <c r="C2020" s="221">
        <f t="shared" si="62"/>
        <v>8</v>
      </c>
      <c r="D2020" s="221">
        <v>60802000</v>
      </c>
      <c r="F2020" s="221" t="s">
        <v>732</v>
      </c>
      <c r="G2020" s="222">
        <v>13574132</v>
      </c>
      <c r="H2020" s="222">
        <v>0</v>
      </c>
      <c r="I2020" s="222">
        <f t="shared" si="63"/>
        <v>13574132</v>
      </c>
    </row>
    <row r="2021" spans="1:9" x14ac:dyDescent="0.2">
      <c r="A2021" s="221" t="s">
        <v>24</v>
      </c>
      <c r="B2021" s="225">
        <v>60803000</v>
      </c>
      <c r="C2021" s="221">
        <f t="shared" si="62"/>
        <v>8</v>
      </c>
      <c r="D2021" s="221">
        <v>60803000</v>
      </c>
      <c r="F2021" s="221" t="s">
        <v>394</v>
      </c>
      <c r="G2021" s="222">
        <v>1337166.6599999999</v>
      </c>
      <c r="H2021" s="222">
        <v>0</v>
      </c>
      <c r="I2021" s="222">
        <f t="shared" si="63"/>
        <v>1337166.6599999999</v>
      </c>
    </row>
    <row r="2022" spans="1:9" x14ac:dyDescent="0.2">
      <c r="A2022" s="221" t="s">
        <v>24</v>
      </c>
      <c r="B2022" s="225">
        <v>60804000</v>
      </c>
      <c r="C2022" s="221">
        <f t="shared" si="62"/>
        <v>8</v>
      </c>
      <c r="D2022" s="221">
        <v>60804000</v>
      </c>
      <c r="F2022" s="221" t="s">
        <v>396</v>
      </c>
      <c r="G2022" s="222">
        <v>3355707.34</v>
      </c>
      <c r="H2022" s="222">
        <v>0</v>
      </c>
      <c r="I2022" s="222">
        <f t="shared" si="63"/>
        <v>3355707.34</v>
      </c>
    </row>
    <row r="2023" spans="1:9" x14ac:dyDescent="0.2">
      <c r="A2023" s="221" t="s">
        <v>24</v>
      </c>
      <c r="B2023" s="225">
        <v>60806000</v>
      </c>
      <c r="C2023" s="221">
        <f t="shared" si="62"/>
        <v>8</v>
      </c>
      <c r="D2023" s="221">
        <v>60806000</v>
      </c>
      <c r="F2023" s="221" t="s">
        <v>398</v>
      </c>
      <c r="G2023" s="222">
        <v>9431432.0600000005</v>
      </c>
      <c r="H2023" s="222">
        <v>0</v>
      </c>
      <c r="I2023" s="222">
        <f t="shared" si="63"/>
        <v>9431432.0600000005</v>
      </c>
    </row>
    <row r="2024" spans="1:9" x14ac:dyDescent="0.2">
      <c r="A2024" s="221" t="s">
        <v>24</v>
      </c>
      <c r="B2024" s="225">
        <v>60811000</v>
      </c>
      <c r="C2024" s="221">
        <f t="shared" si="62"/>
        <v>8</v>
      </c>
      <c r="D2024" s="221">
        <v>60811000</v>
      </c>
      <c r="F2024" s="221" t="s">
        <v>401</v>
      </c>
      <c r="G2024" s="222">
        <v>8964257</v>
      </c>
      <c r="H2024" s="222">
        <v>0</v>
      </c>
      <c r="I2024" s="222">
        <f t="shared" si="63"/>
        <v>8964257</v>
      </c>
    </row>
    <row r="2025" spans="1:9" x14ac:dyDescent="0.2">
      <c r="A2025" s="221" t="s">
        <v>24</v>
      </c>
      <c r="B2025" s="225">
        <v>60812000</v>
      </c>
      <c r="C2025" s="221">
        <f t="shared" si="62"/>
        <v>8</v>
      </c>
      <c r="D2025" s="221">
        <v>60812000</v>
      </c>
      <c r="F2025" s="221" t="s">
        <v>403</v>
      </c>
      <c r="G2025" s="222">
        <v>12882540</v>
      </c>
      <c r="H2025" s="222">
        <v>0</v>
      </c>
      <c r="I2025" s="222">
        <f t="shared" si="63"/>
        <v>12882540</v>
      </c>
    </row>
    <row r="2026" spans="1:9" x14ac:dyDescent="0.2">
      <c r="A2026" s="221" t="s">
        <v>24</v>
      </c>
      <c r="B2026" s="225">
        <v>60900000</v>
      </c>
      <c r="C2026" s="221">
        <f t="shared" si="62"/>
        <v>8</v>
      </c>
      <c r="D2026" s="221">
        <v>60900000</v>
      </c>
      <c r="F2026" s="221" t="s">
        <v>735</v>
      </c>
      <c r="G2026" s="222">
        <v>0</v>
      </c>
      <c r="H2026" s="222">
        <v>20188600.77</v>
      </c>
      <c r="I2026" s="222">
        <f t="shared" si="63"/>
        <v>-20188600.77</v>
      </c>
    </row>
    <row r="2027" spans="1:9" x14ac:dyDescent="0.2">
      <c r="A2027" s="221" t="s">
        <v>24</v>
      </c>
      <c r="B2027" s="225">
        <v>61301000</v>
      </c>
      <c r="C2027" s="221">
        <f t="shared" si="62"/>
        <v>8</v>
      </c>
      <c r="D2027" s="221">
        <v>61301000</v>
      </c>
      <c r="F2027" s="221" t="s">
        <v>1397</v>
      </c>
      <c r="G2027" s="222">
        <v>114902315</v>
      </c>
      <c r="H2027" s="222">
        <v>0</v>
      </c>
      <c r="I2027" s="222">
        <f t="shared" si="63"/>
        <v>114902315</v>
      </c>
    </row>
    <row r="2028" spans="1:9" x14ac:dyDescent="0.2">
      <c r="A2028" s="221" t="s">
        <v>24</v>
      </c>
      <c r="B2028" s="225">
        <v>61303000</v>
      </c>
      <c r="C2028" s="221">
        <f t="shared" si="62"/>
        <v>8</v>
      </c>
      <c r="D2028" s="221">
        <v>61303000</v>
      </c>
      <c r="F2028" s="221" t="s">
        <v>2820</v>
      </c>
      <c r="G2028" s="222">
        <v>6147700</v>
      </c>
      <c r="H2028" s="222">
        <v>0</v>
      </c>
      <c r="I2028" s="222">
        <f t="shared" si="63"/>
        <v>6147700</v>
      </c>
    </row>
    <row r="2029" spans="1:9" x14ac:dyDescent="0.2">
      <c r="A2029" s="221" t="s">
        <v>24</v>
      </c>
      <c r="B2029" s="225">
        <v>61304000</v>
      </c>
      <c r="C2029" s="221">
        <f t="shared" si="62"/>
        <v>8</v>
      </c>
      <c r="D2029" s="221">
        <v>61304000</v>
      </c>
      <c r="F2029" s="221" t="s">
        <v>4781</v>
      </c>
      <c r="G2029" s="222">
        <v>41293615.539999999</v>
      </c>
      <c r="H2029" s="222">
        <v>0</v>
      </c>
      <c r="I2029" s="222">
        <f t="shared" si="63"/>
        <v>41293615.539999999</v>
      </c>
    </row>
    <row r="2030" spans="1:9" x14ac:dyDescent="0.2">
      <c r="A2030" s="221" t="s">
        <v>24</v>
      </c>
      <c r="B2030" s="225">
        <v>61501000</v>
      </c>
      <c r="C2030" s="221">
        <f t="shared" si="62"/>
        <v>8</v>
      </c>
      <c r="D2030" s="221">
        <v>61501000</v>
      </c>
      <c r="F2030" s="221" t="s">
        <v>178</v>
      </c>
      <c r="G2030" s="222">
        <v>5788200</v>
      </c>
      <c r="H2030" s="222">
        <v>0</v>
      </c>
      <c r="I2030" s="222">
        <f t="shared" si="63"/>
        <v>5788200</v>
      </c>
    </row>
    <row r="2031" spans="1:9" x14ac:dyDescent="0.2">
      <c r="A2031" s="221" t="s">
        <v>24</v>
      </c>
      <c r="B2031" s="225">
        <v>61502000</v>
      </c>
      <c r="C2031" s="221">
        <f t="shared" si="62"/>
        <v>8</v>
      </c>
      <c r="D2031" s="221">
        <v>61502000</v>
      </c>
      <c r="F2031" s="221" t="s">
        <v>180</v>
      </c>
      <c r="G2031" s="222">
        <v>80000</v>
      </c>
      <c r="H2031" s="222">
        <v>0</v>
      </c>
      <c r="I2031" s="222">
        <f t="shared" si="63"/>
        <v>80000</v>
      </c>
    </row>
    <row r="2032" spans="1:9" x14ac:dyDescent="0.2">
      <c r="A2032" s="221" t="s">
        <v>24</v>
      </c>
      <c r="B2032" s="225">
        <v>61503000</v>
      </c>
      <c r="C2032" s="221">
        <f t="shared" si="62"/>
        <v>8</v>
      </c>
      <c r="D2032" s="221">
        <v>61503000</v>
      </c>
      <c r="F2032" s="221" t="s">
        <v>181</v>
      </c>
      <c r="G2032" s="222">
        <v>57017657.43</v>
      </c>
      <c r="H2032" s="222">
        <v>0</v>
      </c>
      <c r="I2032" s="222">
        <f t="shared" si="63"/>
        <v>57017657.43</v>
      </c>
    </row>
    <row r="2033" spans="1:9" x14ac:dyDescent="0.2">
      <c r="A2033" s="221" t="s">
        <v>24</v>
      </c>
      <c r="B2033" s="225">
        <v>61503100</v>
      </c>
      <c r="C2033" s="221">
        <f t="shared" si="62"/>
        <v>8</v>
      </c>
      <c r="D2033" s="221">
        <v>61503000</v>
      </c>
      <c r="F2033" s="221" t="s">
        <v>2823</v>
      </c>
      <c r="G2033" s="222">
        <v>9828541.6400000006</v>
      </c>
      <c r="H2033" s="222">
        <v>0</v>
      </c>
      <c r="I2033" s="222">
        <f t="shared" si="63"/>
        <v>9828541.6400000006</v>
      </c>
    </row>
    <row r="2034" spans="1:9" x14ac:dyDescent="0.2">
      <c r="A2034" s="221" t="s">
        <v>24</v>
      </c>
      <c r="B2034" s="225">
        <v>61505000</v>
      </c>
      <c r="C2034" s="221">
        <f t="shared" si="62"/>
        <v>8</v>
      </c>
      <c r="D2034" s="221">
        <v>61505000</v>
      </c>
      <c r="F2034" s="221" t="s">
        <v>2043</v>
      </c>
      <c r="G2034" s="222">
        <v>45000</v>
      </c>
      <c r="H2034" s="222">
        <v>0</v>
      </c>
      <c r="I2034" s="222">
        <f t="shared" si="63"/>
        <v>45000</v>
      </c>
    </row>
    <row r="2035" spans="1:9" x14ac:dyDescent="0.2">
      <c r="A2035" s="221" t="s">
        <v>24</v>
      </c>
      <c r="B2035" s="225">
        <v>61506000</v>
      </c>
      <c r="C2035" s="221">
        <f t="shared" si="62"/>
        <v>8</v>
      </c>
      <c r="D2035" s="221">
        <v>61506000</v>
      </c>
      <c r="F2035" s="221" t="s">
        <v>2824</v>
      </c>
      <c r="G2035" s="222">
        <v>4023500</v>
      </c>
      <c r="H2035" s="222">
        <v>0</v>
      </c>
      <c r="I2035" s="222">
        <f t="shared" si="63"/>
        <v>4023500</v>
      </c>
    </row>
    <row r="2036" spans="1:9" x14ac:dyDescent="0.2">
      <c r="A2036" s="221" t="s">
        <v>24</v>
      </c>
      <c r="B2036" s="225">
        <v>61601000</v>
      </c>
      <c r="C2036" s="221">
        <f t="shared" si="62"/>
        <v>8</v>
      </c>
      <c r="D2036" s="221">
        <v>61601000</v>
      </c>
      <c r="F2036" s="221" t="s">
        <v>417</v>
      </c>
      <c r="G2036" s="222">
        <v>9264092.1999999993</v>
      </c>
      <c r="H2036" s="222">
        <v>0</v>
      </c>
      <c r="I2036" s="222">
        <f t="shared" si="63"/>
        <v>9264092.1999999993</v>
      </c>
    </row>
    <row r="2037" spans="1:9" x14ac:dyDescent="0.2">
      <c r="A2037" s="221" t="s">
        <v>24</v>
      </c>
      <c r="B2037" s="225">
        <v>61602000</v>
      </c>
      <c r="C2037" s="221">
        <f t="shared" si="62"/>
        <v>8</v>
      </c>
      <c r="D2037" s="221">
        <v>61602000</v>
      </c>
      <c r="F2037" s="221" t="s">
        <v>418</v>
      </c>
      <c r="G2037" s="222">
        <v>2495984.5499999998</v>
      </c>
      <c r="H2037" s="222">
        <v>0</v>
      </c>
      <c r="I2037" s="222">
        <f t="shared" si="63"/>
        <v>2495984.5499999998</v>
      </c>
    </row>
    <row r="2038" spans="1:9" x14ac:dyDescent="0.2">
      <c r="A2038" s="221" t="s">
        <v>24</v>
      </c>
      <c r="B2038" s="225">
        <v>61603000</v>
      </c>
      <c r="C2038" s="221">
        <f t="shared" si="62"/>
        <v>8</v>
      </c>
      <c r="D2038" s="221">
        <v>61603000</v>
      </c>
      <c r="F2038" s="221" t="s">
        <v>1598</v>
      </c>
      <c r="G2038" s="222">
        <v>888250</v>
      </c>
      <c r="H2038" s="222">
        <v>0</v>
      </c>
      <c r="I2038" s="222">
        <f t="shared" si="63"/>
        <v>888250</v>
      </c>
    </row>
    <row r="2039" spans="1:9" x14ac:dyDescent="0.2">
      <c r="A2039" s="221" t="s">
        <v>24</v>
      </c>
      <c r="B2039" s="225">
        <v>61604000</v>
      </c>
      <c r="C2039" s="221">
        <f t="shared" si="62"/>
        <v>8</v>
      </c>
      <c r="D2039" s="221">
        <v>61604000</v>
      </c>
      <c r="F2039" s="221" t="s">
        <v>183</v>
      </c>
      <c r="G2039" s="222">
        <v>64186092.57</v>
      </c>
      <c r="H2039" s="222">
        <v>0</v>
      </c>
      <c r="I2039" s="222">
        <f t="shared" si="63"/>
        <v>64186092.57</v>
      </c>
    </row>
    <row r="2040" spans="1:9" x14ac:dyDescent="0.2">
      <c r="A2040" s="221" t="s">
        <v>24</v>
      </c>
      <c r="B2040" s="225">
        <v>61802000</v>
      </c>
      <c r="C2040" s="221">
        <f t="shared" si="62"/>
        <v>8</v>
      </c>
      <c r="D2040" s="221">
        <v>61802000</v>
      </c>
      <c r="F2040" s="221" t="s">
        <v>185</v>
      </c>
      <c r="G2040" s="222">
        <v>2006400</v>
      </c>
      <c r="H2040" s="222">
        <v>0</v>
      </c>
      <c r="I2040" s="222">
        <f t="shared" si="63"/>
        <v>2006400</v>
      </c>
    </row>
    <row r="2041" spans="1:9" x14ac:dyDescent="0.2">
      <c r="A2041" s="221" t="s">
        <v>24</v>
      </c>
      <c r="B2041" s="225">
        <v>62102000</v>
      </c>
      <c r="C2041" s="221">
        <f t="shared" si="62"/>
        <v>8</v>
      </c>
      <c r="D2041" s="221">
        <v>62102000</v>
      </c>
      <c r="F2041" s="221" t="s">
        <v>423</v>
      </c>
      <c r="G2041" s="222">
        <v>2672456</v>
      </c>
      <c r="H2041" s="222">
        <v>0</v>
      </c>
      <c r="I2041" s="222">
        <f t="shared" si="63"/>
        <v>2672456</v>
      </c>
    </row>
    <row r="2042" spans="1:9" x14ac:dyDescent="0.2">
      <c r="A2042" s="221" t="s">
        <v>24</v>
      </c>
      <c r="B2042" s="225">
        <v>62203000</v>
      </c>
      <c r="C2042" s="221">
        <f t="shared" si="62"/>
        <v>8</v>
      </c>
      <c r="D2042" s="221">
        <v>62203000</v>
      </c>
      <c r="F2042" s="221" t="s">
        <v>189</v>
      </c>
      <c r="G2042" s="222">
        <v>30000000</v>
      </c>
      <c r="H2042" s="222">
        <v>0</v>
      </c>
      <c r="I2042" s="222">
        <f t="shared" si="63"/>
        <v>30000000</v>
      </c>
    </row>
    <row r="2043" spans="1:9" x14ac:dyDescent="0.2">
      <c r="A2043" s="221" t="s">
        <v>24</v>
      </c>
      <c r="B2043" s="225">
        <v>62208000</v>
      </c>
      <c r="C2043" s="221">
        <f t="shared" si="62"/>
        <v>8</v>
      </c>
      <c r="D2043" s="221">
        <v>62208000</v>
      </c>
      <c r="F2043" s="221" t="s">
        <v>190</v>
      </c>
      <c r="G2043" s="222">
        <v>3385719.47</v>
      </c>
      <c r="H2043" s="222">
        <v>0</v>
      </c>
      <c r="I2043" s="222">
        <f t="shared" si="63"/>
        <v>3385719.47</v>
      </c>
    </row>
    <row r="2044" spans="1:9" x14ac:dyDescent="0.2">
      <c r="A2044" s="221" t="s">
        <v>24</v>
      </c>
      <c r="B2044" s="225">
        <v>62401000</v>
      </c>
      <c r="C2044" s="221">
        <f t="shared" si="62"/>
        <v>8</v>
      </c>
      <c r="D2044" s="221">
        <v>62401000</v>
      </c>
      <c r="F2044" s="221" t="s">
        <v>1413</v>
      </c>
      <c r="G2044" s="222">
        <v>390000</v>
      </c>
      <c r="H2044" s="222">
        <v>0</v>
      </c>
      <c r="I2044" s="222">
        <f t="shared" si="63"/>
        <v>390000</v>
      </c>
    </row>
    <row r="2045" spans="1:9" x14ac:dyDescent="0.2">
      <c r="A2045" s="221" t="s">
        <v>24</v>
      </c>
      <c r="B2045" s="225">
        <v>62501000</v>
      </c>
      <c r="C2045" s="221">
        <f t="shared" si="62"/>
        <v>8</v>
      </c>
      <c r="D2045" s="221">
        <v>62501000</v>
      </c>
      <c r="F2045" s="221" t="s">
        <v>195</v>
      </c>
      <c r="G2045" s="222">
        <v>102092000</v>
      </c>
      <c r="H2045" s="222">
        <v>0</v>
      </c>
      <c r="I2045" s="222">
        <f t="shared" si="63"/>
        <v>102092000</v>
      </c>
    </row>
    <row r="2046" spans="1:9" x14ac:dyDescent="0.2">
      <c r="A2046" s="221" t="s">
        <v>24</v>
      </c>
      <c r="B2046" s="225">
        <v>62503000</v>
      </c>
      <c r="C2046" s="221">
        <f t="shared" si="62"/>
        <v>8</v>
      </c>
      <c r="D2046" s="221">
        <v>62503000</v>
      </c>
      <c r="F2046" s="221" t="s">
        <v>197</v>
      </c>
      <c r="G2046" s="222">
        <v>160293900</v>
      </c>
      <c r="H2046" s="222">
        <v>0</v>
      </c>
      <c r="I2046" s="222">
        <f t="shared" si="63"/>
        <v>160293900</v>
      </c>
    </row>
    <row r="2047" spans="1:9" x14ac:dyDescent="0.2">
      <c r="A2047" s="221" t="s">
        <v>24</v>
      </c>
      <c r="B2047" s="225">
        <v>62504000</v>
      </c>
      <c r="C2047" s="221">
        <f t="shared" si="62"/>
        <v>8</v>
      </c>
      <c r="D2047" s="221">
        <v>62504000</v>
      </c>
      <c r="F2047" s="221" t="s">
        <v>198</v>
      </c>
      <c r="G2047" s="222">
        <v>35826515.07</v>
      </c>
      <c r="H2047" s="222">
        <v>0</v>
      </c>
      <c r="I2047" s="222">
        <f t="shared" si="63"/>
        <v>35826515.07</v>
      </c>
    </row>
    <row r="2048" spans="1:9" x14ac:dyDescent="0.2">
      <c r="A2048" s="221" t="s">
        <v>24</v>
      </c>
      <c r="B2048" s="225">
        <v>62505000</v>
      </c>
      <c r="C2048" s="221">
        <f t="shared" si="62"/>
        <v>8</v>
      </c>
      <c r="D2048" s="221">
        <v>62505000</v>
      </c>
      <c r="F2048" s="221" t="s">
        <v>199</v>
      </c>
      <c r="G2048" s="222">
        <v>28847900</v>
      </c>
      <c r="H2048" s="222">
        <v>0</v>
      </c>
      <c r="I2048" s="222">
        <f t="shared" si="63"/>
        <v>28847900</v>
      </c>
    </row>
    <row r="2049" spans="1:9" x14ac:dyDescent="0.2">
      <c r="A2049" s="221" t="s">
        <v>24</v>
      </c>
      <c r="B2049" s="225">
        <v>62506000</v>
      </c>
      <c r="C2049" s="221">
        <f t="shared" si="62"/>
        <v>8</v>
      </c>
      <c r="D2049" s="221">
        <v>62506000</v>
      </c>
      <c r="F2049" s="221" t="s">
        <v>200</v>
      </c>
      <c r="G2049" s="222">
        <v>644200</v>
      </c>
      <c r="H2049" s="222">
        <v>0</v>
      </c>
      <c r="I2049" s="222">
        <f t="shared" si="63"/>
        <v>644200</v>
      </c>
    </row>
    <row r="2050" spans="1:9" x14ac:dyDescent="0.2">
      <c r="A2050" s="221" t="s">
        <v>24</v>
      </c>
      <c r="B2050" s="225">
        <v>62507000</v>
      </c>
      <c r="C2050" s="221">
        <f t="shared" ref="C2050:C2113" si="64">+LEN(B:B)</f>
        <v>8</v>
      </c>
      <c r="D2050" s="221">
        <v>62507000</v>
      </c>
      <c r="F2050" s="221" t="s">
        <v>201</v>
      </c>
      <c r="G2050" s="222">
        <v>145334684.69999999</v>
      </c>
      <c r="H2050" s="222">
        <v>0</v>
      </c>
      <c r="I2050" s="222">
        <f t="shared" ref="I2050:I2113" si="65">+G:G-H:H</f>
        <v>145334684.69999999</v>
      </c>
    </row>
    <row r="2051" spans="1:9" x14ac:dyDescent="0.2">
      <c r="A2051" s="221" t="s">
        <v>24</v>
      </c>
      <c r="B2051" s="221">
        <v>62602000</v>
      </c>
      <c r="C2051" s="221">
        <f t="shared" si="64"/>
        <v>8</v>
      </c>
      <c r="D2051" s="221">
        <v>62602000</v>
      </c>
      <c r="F2051" s="221" t="s">
        <v>202</v>
      </c>
      <c r="G2051" s="222">
        <v>49959796.649999999</v>
      </c>
      <c r="H2051" s="222">
        <v>0</v>
      </c>
      <c r="I2051" s="222">
        <f t="shared" si="65"/>
        <v>49959796.649999999</v>
      </c>
    </row>
    <row r="2052" spans="1:9" x14ac:dyDescent="0.2">
      <c r="A2052" s="221" t="s">
        <v>24</v>
      </c>
      <c r="B2052" s="221">
        <v>62603000</v>
      </c>
      <c r="C2052" s="221">
        <f t="shared" si="64"/>
        <v>8</v>
      </c>
      <c r="D2052" s="221">
        <v>62603000</v>
      </c>
      <c r="F2052" s="221" t="s">
        <v>203</v>
      </c>
      <c r="G2052" s="222">
        <v>10565859.359999999</v>
      </c>
      <c r="H2052" s="222">
        <v>0</v>
      </c>
      <c r="I2052" s="222">
        <f t="shared" si="65"/>
        <v>10565859.359999999</v>
      </c>
    </row>
    <row r="2053" spans="1:9" x14ac:dyDescent="0.2">
      <c r="A2053" s="221" t="s">
        <v>24</v>
      </c>
      <c r="B2053" s="221">
        <v>62604000</v>
      </c>
      <c r="C2053" s="221">
        <f t="shared" si="64"/>
        <v>8</v>
      </c>
      <c r="D2053" s="221">
        <v>62604000</v>
      </c>
      <c r="F2053" s="221" t="s">
        <v>204</v>
      </c>
      <c r="G2053" s="222">
        <v>15064383.1</v>
      </c>
      <c r="H2053" s="222">
        <v>0</v>
      </c>
      <c r="I2053" s="222">
        <f t="shared" si="65"/>
        <v>15064383.1</v>
      </c>
    </row>
    <row r="2054" spans="1:9" x14ac:dyDescent="0.2">
      <c r="A2054" s="221" t="s">
        <v>24</v>
      </c>
      <c r="B2054" s="221">
        <v>62703000</v>
      </c>
      <c r="C2054" s="221">
        <f t="shared" si="64"/>
        <v>8</v>
      </c>
      <c r="D2054" s="221">
        <v>62703000</v>
      </c>
      <c r="F2054" s="221" t="s">
        <v>208</v>
      </c>
      <c r="G2054" s="222">
        <v>136143837.22</v>
      </c>
      <c r="H2054" s="222">
        <v>0</v>
      </c>
      <c r="I2054" s="222">
        <f t="shared" si="65"/>
        <v>136143837.22</v>
      </c>
    </row>
    <row r="2055" spans="1:9" x14ac:dyDescent="0.2">
      <c r="A2055" s="221" t="s">
        <v>24</v>
      </c>
      <c r="B2055" s="221">
        <v>62708000</v>
      </c>
      <c r="C2055" s="221">
        <f t="shared" si="64"/>
        <v>8</v>
      </c>
      <c r="D2055" s="221">
        <v>62708000</v>
      </c>
      <c r="F2055" s="221" t="s">
        <v>2525</v>
      </c>
      <c r="G2055" s="222">
        <v>717700</v>
      </c>
      <c r="H2055" s="222">
        <v>0</v>
      </c>
      <c r="I2055" s="222">
        <f t="shared" si="65"/>
        <v>717700</v>
      </c>
    </row>
    <row r="2056" spans="1:9" x14ac:dyDescent="0.2">
      <c r="A2056" s="221" t="s">
        <v>24</v>
      </c>
      <c r="B2056" s="221">
        <v>63501000</v>
      </c>
      <c r="C2056" s="221">
        <f t="shared" si="64"/>
        <v>8</v>
      </c>
      <c r="D2056" s="221">
        <v>63501000</v>
      </c>
      <c r="F2056" s="221" t="s">
        <v>212</v>
      </c>
      <c r="G2056" s="222">
        <v>7323573</v>
      </c>
      <c r="H2056" s="222">
        <v>0</v>
      </c>
      <c r="I2056" s="222">
        <f t="shared" si="65"/>
        <v>7323573</v>
      </c>
    </row>
    <row r="2057" spans="1:9" x14ac:dyDescent="0.2">
      <c r="A2057" s="221" t="s">
        <v>24</v>
      </c>
      <c r="B2057" s="221">
        <v>63503000</v>
      </c>
      <c r="C2057" s="221">
        <f t="shared" si="64"/>
        <v>8</v>
      </c>
      <c r="D2057" s="221">
        <v>63503000</v>
      </c>
      <c r="F2057" s="221" t="s">
        <v>213</v>
      </c>
      <c r="G2057" s="222">
        <v>4920000</v>
      </c>
      <c r="H2057" s="222">
        <v>0</v>
      </c>
      <c r="I2057" s="222">
        <f t="shared" si="65"/>
        <v>4920000</v>
      </c>
    </row>
    <row r="2058" spans="1:9" x14ac:dyDescent="0.2">
      <c r="A2058" s="221" t="s">
        <v>24</v>
      </c>
      <c r="B2058" s="221">
        <v>63504000</v>
      </c>
      <c r="C2058" s="221">
        <f t="shared" si="64"/>
        <v>8</v>
      </c>
      <c r="D2058" s="221">
        <v>63504000</v>
      </c>
      <c r="F2058" s="221" t="s">
        <v>214</v>
      </c>
      <c r="G2058" s="222">
        <v>84583685.930000007</v>
      </c>
      <c r="H2058" s="222">
        <v>0</v>
      </c>
      <c r="I2058" s="222">
        <f t="shared" si="65"/>
        <v>84583685.930000007</v>
      </c>
    </row>
    <row r="2059" spans="1:9" x14ac:dyDescent="0.2">
      <c r="A2059" s="221" t="s">
        <v>24</v>
      </c>
      <c r="B2059" s="221">
        <v>64101000</v>
      </c>
      <c r="C2059" s="221">
        <f t="shared" si="64"/>
        <v>8</v>
      </c>
      <c r="D2059" s="221">
        <v>64101000</v>
      </c>
      <c r="F2059" s="221" t="s">
        <v>216</v>
      </c>
      <c r="G2059" s="222">
        <v>966464617.73000002</v>
      </c>
      <c r="H2059" s="222">
        <v>0</v>
      </c>
      <c r="I2059" s="222">
        <f t="shared" si="65"/>
        <v>966464617.73000002</v>
      </c>
    </row>
    <row r="2060" spans="1:9" x14ac:dyDescent="0.2">
      <c r="A2060" s="221" t="s">
        <v>24</v>
      </c>
      <c r="B2060" s="221">
        <v>64103000</v>
      </c>
      <c r="C2060" s="221">
        <f t="shared" si="64"/>
        <v>8</v>
      </c>
      <c r="D2060" s="221">
        <v>64103000</v>
      </c>
      <c r="F2060" s="221" t="s">
        <v>551</v>
      </c>
      <c r="G2060" s="222">
        <v>295198959.42000002</v>
      </c>
      <c r="H2060" s="222">
        <v>0</v>
      </c>
      <c r="I2060" s="222">
        <f t="shared" si="65"/>
        <v>295198959.42000002</v>
      </c>
    </row>
    <row r="2061" spans="1:9" x14ac:dyDescent="0.2">
      <c r="A2061" s="221" t="s">
        <v>24</v>
      </c>
      <c r="B2061" s="221">
        <v>64104000</v>
      </c>
      <c r="C2061" s="221">
        <f t="shared" si="64"/>
        <v>8</v>
      </c>
      <c r="D2061" s="221">
        <v>64104000</v>
      </c>
      <c r="F2061" s="221" t="s">
        <v>219</v>
      </c>
      <c r="G2061" s="222">
        <v>16593961.57</v>
      </c>
      <c r="H2061" s="222">
        <v>0</v>
      </c>
      <c r="I2061" s="222">
        <f t="shared" si="65"/>
        <v>16593961.57</v>
      </c>
    </row>
    <row r="2062" spans="1:9" x14ac:dyDescent="0.2">
      <c r="A2062" s="221" t="s">
        <v>24</v>
      </c>
      <c r="B2062" s="221">
        <v>64104100</v>
      </c>
      <c r="C2062" s="221">
        <f t="shared" si="64"/>
        <v>8</v>
      </c>
      <c r="D2062" s="221">
        <v>64104000</v>
      </c>
      <c r="F2062" s="221" t="s">
        <v>4782</v>
      </c>
      <c r="G2062" s="222">
        <v>22380910.77</v>
      </c>
      <c r="H2062" s="222">
        <v>0</v>
      </c>
      <c r="I2062" s="222">
        <f t="shared" si="65"/>
        <v>22380910.77</v>
      </c>
    </row>
    <row r="2063" spans="1:9" x14ac:dyDescent="0.2">
      <c r="A2063" s="221" t="s">
        <v>24</v>
      </c>
      <c r="B2063" s="221">
        <v>64501000</v>
      </c>
      <c r="C2063" s="221">
        <f t="shared" si="64"/>
        <v>8</v>
      </c>
      <c r="D2063" s="221">
        <v>64501000</v>
      </c>
      <c r="F2063" s="221" t="s">
        <v>77</v>
      </c>
      <c r="G2063" s="222">
        <v>79257223.620000005</v>
      </c>
      <c r="H2063" s="222">
        <v>0</v>
      </c>
      <c r="I2063" s="222">
        <f t="shared" si="65"/>
        <v>79257223.620000005</v>
      </c>
    </row>
    <row r="2064" spans="1:9" x14ac:dyDescent="0.2">
      <c r="A2064" s="221" t="s">
        <v>24</v>
      </c>
      <c r="B2064" s="221">
        <v>64501100</v>
      </c>
      <c r="C2064" s="221">
        <f t="shared" si="64"/>
        <v>8</v>
      </c>
      <c r="D2064" s="221">
        <v>64501000</v>
      </c>
      <c r="F2064" s="221" t="s">
        <v>4783</v>
      </c>
      <c r="G2064" s="222">
        <v>6096712.4699999997</v>
      </c>
      <c r="H2064" s="222">
        <v>0</v>
      </c>
      <c r="I2064" s="222">
        <f t="shared" si="65"/>
        <v>6096712.4699999997</v>
      </c>
    </row>
    <row r="2065" spans="1:9" x14ac:dyDescent="0.2">
      <c r="A2065" s="221" t="s">
        <v>24</v>
      </c>
      <c r="B2065" s="221">
        <v>64503000</v>
      </c>
      <c r="C2065" s="221">
        <f t="shared" si="64"/>
        <v>8</v>
      </c>
      <c r="D2065" s="221">
        <v>64503000</v>
      </c>
      <c r="F2065" s="221" t="s">
        <v>2159</v>
      </c>
      <c r="G2065" s="222">
        <v>27788899.390000001</v>
      </c>
      <c r="H2065" s="222">
        <v>0</v>
      </c>
      <c r="I2065" s="222">
        <f t="shared" si="65"/>
        <v>27788899.390000001</v>
      </c>
    </row>
    <row r="2066" spans="1:9" x14ac:dyDescent="0.2">
      <c r="A2066" s="221" t="s">
        <v>24</v>
      </c>
      <c r="B2066" s="221">
        <v>64504000</v>
      </c>
      <c r="C2066" s="221">
        <f t="shared" si="64"/>
        <v>8</v>
      </c>
      <c r="D2066" s="221">
        <v>64504000</v>
      </c>
      <c r="F2066" s="221" t="s">
        <v>2838</v>
      </c>
      <c r="G2066" s="222">
        <v>9734175</v>
      </c>
      <c r="H2066" s="222">
        <v>0</v>
      </c>
      <c r="I2066" s="222">
        <f t="shared" si="65"/>
        <v>9734175</v>
      </c>
    </row>
    <row r="2067" spans="1:9" x14ac:dyDescent="0.2">
      <c r="A2067" s="221" t="s">
        <v>24</v>
      </c>
      <c r="B2067" s="221">
        <v>64580000</v>
      </c>
      <c r="C2067" s="221">
        <f t="shared" si="64"/>
        <v>8</v>
      </c>
      <c r="D2067" s="221">
        <v>64580000</v>
      </c>
      <c r="F2067" s="221" t="s">
        <v>1435</v>
      </c>
      <c r="G2067" s="222">
        <v>33915332.700000003</v>
      </c>
      <c r="H2067" s="222">
        <v>0</v>
      </c>
      <c r="I2067" s="222">
        <f t="shared" si="65"/>
        <v>33915332.700000003</v>
      </c>
    </row>
    <row r="2068" spans="1:9" x14ac:dyDescent="0.2">
      <c r="A2068" s="221" t="s">
        <v>24</v>
      </c>
      <c r="B2068" s="221">
        <v>64801000</v>
      </c>
      <c r="C2068" s="221">
        <f t="shared" si="64"/>
        <v>8</v>
      </c>
      <c r="D2068" s="221">
        <v>64801000</v>
      </c>
      <c r="F2068" s="221" t="s">
        <v>224</v>
      </c>
      <c r="G2068" s="222">
        <v>8950995.5700000003</v>
      </c>
      <c r="H2068" s="222">
        <v>0</v>
      </c>
      <c r="I2068" s="222">
        <f t="shared" si="65"/>
        <v>8950995.5700000003</v>
      </c>
    </row>
    <row r="2069" spans="1:9" x14ac:dyDescent="0.2">
      <c r="A2069" s="221" t="s">
        <v>24</v>
      </c>
      <c r="B2069" s="221">
        <v>64802000</v>
      </c>
      <c r="C2069" s="221">
        <f t="shared" si="64"/>
        <v>8</v>
      </c>
      <c r="D2069" s="221">
        <v>64802000</v>
      </c>
      <c r="F2069" s="221" t="s">
        <v>493</v>
      </c>
      <c r="G2069" s="222">
        <v>49507367</v>
      </c>
      <c r="H2069" s="222">
        <v>0</v>
      </c>
      <c r="I2069" s="222">
        <f t="shared" si="65"/>
        <v>49507367</v>
      </c>
    </row>
    <row r="2070" spans="1:9" x14ac:dyDescent="0.2">
      <c r="A2070" s="221" t="s">
        <v>24</v>
      </c>
      <c r="B2070" s="221">
        <v>64803000</v>
      </c>
      <c r="C2070" s="221">
        <f t="shared" si="64"/>
        <v>8</v>
      </c>
      <c r="D2070" s="221">
        <v>64803000</v>
      </c>
      <c r="F2070" s="221" t="s">
        <v>225</v>
      </c>
      <c r="G2070" s="222">
        <v>957300</v>
      </c>
      <c r="H2070" s="222">
        <v>0</v>
      </c>
      <c r="I2070" s="222">
        <f t="shared" si="65"/>
        <v>957300</v>
      </c>
    </row>
    <row r="2071" spans="1:9" x14ac:dyDescent="0.2">
      <c r="A2071" s="221" t="s">
        <v>24</v>
      </c>
      <c r="B2071" s="221">
        <v>65602000</v>
      </c>
      <c r="C2071" s="221">
        <f t="shared" si="64"/>
        <v>8</v>
      </c>
      <c r="D2071" s="221">
        <v>65602000</v>
      </c>
      <c r="F2071" s="221" t="s">
        <v>229</v>
      </c>
      <c r="G2071" s="222">
        <v>29608758.329999998</v>
      </c>
      <c r="H2071" s="222">
        <v>0</v>
      </c>
      <c r="I2071" s="222">
        <f t="shared" si="65"/>
        <v>29608758.329999998</v>
      </c>
    </row>
    <row r="2072" spans="1:9" x14ac:dyDescent="0.2">
      <c r="A2072" s="221" t="s">
        <v>24</v>
      </c>
      <c r="B2072" s="221">
        <v>65700000</v>
      </c>
      <c r="C2072" s="221">
        <f t="shared" si="64"/>
        <v>8</v>
      </c>
      <c r="D2072" s="221">
        <v>65700000</v>
      </c>
      <c r="F2072" s="221" t="s">
        <v>230</v>
      </c>
      <c r="G2072" s="222">
        <v>22169152.82</v>
      </c>
      <c r="H2072" s="222">
        <v>0</v>
      </c>
      <c r="I2072" s="222">
        <f t="shared" si="65"/>
        <v>22169152.82</v>
      </c>
    </row>
    <row r="2073" spans="1:9" x14ac:dyDescent="0.2">
      <c r="A2073" s="221" t="s">
        <v>24</v>
      </c>
      <c r="B2073" s="221">
        <v>65800000</v>
      </c>
      <c r="C2073" s="221">
        <f t="shared" si="64"/>
        <v>8</v>
      </c>
      <c r="D2073" s="221">
        <v>65800000</v>
      </c>
      <c r="F2073" s="221" t="s">
        <v>1957</v>
      </c>
      <c r="G2073" s="222">
        <v>10395470</v>
      </c>
      <c r="H2073" s="222">
        <v>0</v>
      </c>
      <c r="I2073" s="222">
        <f t="shared" si="65"/>
        <v>10395470</v>
      </c>
    </row>
    <row r="2074" spans="1:9" x14ac:dyDescent="0.2">
      <c r="A2074" s="221" t="s">
        <v>24</v>
      </c>
      <c r="B2074" s="221">
        <v>66102000</v>
      </c>
      <c r="C2074" s="221">
        <f t="shared" si="64"/>
        <v>8</v>
      </c>
      <c r="D2074" s="221">
        <v>66102000</v>
      </c>
      <c r="F2074" s="221" t="s">
        <v>231</v>
      </c>
      <c r="G2074" s="222">
        <v>56877703.969999999</v>
      </c>
      <c r="H2074" s="222">
        <v>0</v>
      </c>
      <c r="I2074" s="222">
        <f t="shared" si="65"/>
        <v>56877703.969999999</v>
      </c>
    </row>
    <row r="2075" spans="1:9" x14ac:dyDescent="0.2">
      <c r="A2075" s="221" t="s">
        <v>24</v>
      </c>
      <c r="B2075" s="221">
        <v>66600000</v>
      </c>
      <c r="C2075" s="221">
        <f t="shared" si="64"/>
        <v>8</v>
      </c>
      <c r="D2075" s="221">
        <v>66600000</v>
      </c>
      <c r="F2075" s="221" t="s">
        <v>232</v>
      </c>
      <c r="G2075" s="222">
        <v>89995910.810000002</v>
      </c>
      <c r="H2075" s="222">
        <v>0</v>
      </c>
      <c r="I2075" s="222">
        <f t="shared" si="65"/>
        <v>89995910.810000002</v>
      </c>
    </row>
    <row r="2076" spans="1:9" x14ac:dyDescent="0.2">
      <c r="A2076" s="221" t="s">
        <v>24</v>
      </c>
      <c r="B2076" s="221">
        <v>68112000</v>
      </c>
      <c r="C2076" s="221">
        <f t="shared" si="64"/>
        <v>8</v>
      </c>
      <c r="D2076" s="221">
        <v>68112000</v>
      </c>
      <c r="F2076" s="221" t="s">
        <v>233</v>
      </c>
      <c r="G2076" s="222">
        <v>3265398268.16258</v>
      </c>
      <c r="H2076" s="222">
        <v>0</v>
      </c>
      <c r="I2076" s="222">
        <f t="shared" si="65"/>
        <v>3265398268.16258</v>
      </c>
    </row>
    <row r="2077" spans="1:9" x14ac:dyDescent="0.2">
      <c r="A2077" s="221" t="s">
        <v>24</v>
      </c>
      <c r="B2077" s="221">
        <v>68500000</v>
      </c>
      <c r="C2077" s="221">
        <f t="shared" si="64"/>
        <v>8</v>
      </c>
      <c r="D2077" s="221">
        <v>68112000</v>
      </c>
      <c r="F2077" s="221" t="s">
        <v>4784</v>
      </c>
      <c r="G2077" s="222">
        <v>1293600000</v>
      </c>
      <c r="H2077" s="222">
        <v>0</v>
      </c>
      <c r="I2077" s="222">
        <f t="shared" si="65"/>
        <v>1293600000</v>
      </c>
    </row>
    <row r="2078" spans="1:9" x14ac:dyDescent="0.2">
      <c r="A2078" s="221" t="s">
        <v>24</v>
      </c>
      <c r="B2078" s="221">
        <v>69500000</v>
      </c>
      <c r="C2078" s="221">
        <f t="shared" si="64"/>
        <v>8</v>
      </c>
      <c r="D2078" s="221">
        <v>69500000</v>
      </c>
      <c r="F2078" s="221" t="s">
        <v>4785</v>
      </c>
      <c r="G2078" s="222">
        <v>367564389.44748402</v>
      </c>
      <c r="H2078" s="222">
        <v>0</v>
      </c>
      <c r="I2078" s="222">
        <f t="shared" si="65"/>
        <v>367564389.44748402</v>
      </c>
    </row>
    <row r="2079" spans="1:9" x14ac:dyDescent="0.2">
      <c r="A2079" s="221" t="s">
        <v>24</v>
      </c>
      <c r="B2079" s="221">
        <v>69800000</v>
      </c>
      <c r="C2079" s="221">
        <f t="shared" si="64"/>
        <v>8</v>
      </c>
      <c r="D2079" s="221">
        <v>69500000</v>
      </c>
      <c r="F2079" s="221" t="s">
        <v>2794</v>
      </c>
      <c r="G2079" s="222">
        <v>12006169.92</v>
      </c>
      <c r="H2079" s="222">
        <v>0</v>
      </c>
      <c r="I2079" s="222">
        <f t="shared" si="65"/>
        <v>12006169.92</v>
      </c>
    </row>
    <row r="2080" spans="1:9" x14ac:dyDescent="0.2">
      <c r="A2080" s="221" t="s">
        <v>24</v>
      </c>
      <c r="B2080" s="221">
        <v>70600000</v>
      </c>
      <c r="C2080" s="221">
        <f t="shared" si="64"/>
        <v>8</v>
      </c>
      <c r="D2080" s="221">
        <v>70600000</v>
      </c>
      <c r="F2080" s="221" t="s">
        <v>1816</v>
      </c>
      <c r="G2080" s="222">
        <v>0</v>
      </c>
      <c r="H2080" s="222">
        <v>752301459.69000006</v>
      </c>
      <c r="I2080" s="222">
        <f t="shared" si="65"/>
        <v>-752301459.69000006</v>
      </c>
    </row>
    <row r="2081" spans="1:9" x14ac:dyDescent="0.2">
      <c r="A2081" s="221" t="s">
        <v>24</v>
      </c>
      <c r="B2081" s="221">
        <v>70620000</v>
      </c>
      <c r="C2081" s="221">
        <f t="shared" si="64"/>
        <v>8</v>
      </c>
      <c r="D2081" s="221">
        <v>70620000</v>
      </c>
      <c r="F2081" s="221" t="s">
        <v>4786</v>
      </c>
      <c r="G2081" s="222">
        <v>0</v>
      </c>
      <c r="H2081" s="222">
        <v>21328491285.07</v>
      </c>
      <c r="I2081" s="222">
        <f t="shared" si="65"/>
        <v>-21328491285.07</v>
      </c>
    </row>
    <row r="2082" spans="1:9" x14ac:dyDescent="0.2">
      <c r="A2082" s="221" t="s">
        <v>24</v>
      </c>
      <c r="B2082" s="221">
        <v>70760000</v>
      </c>
      <c r="C2082" s="221">
        <f t="shared" si="64"/>
        <v>8</v>
      </c>
      <c r="D2082" s="221">
        <v>70720000</v>
      </c>
      <c r="F2082" s="221" t="s">
        <v>4787</v>
      </c>
      <c r="G2082" s="222">
        <v>0</v>
      </c>
      <c r="H2082" s="222">
        <v>35760360</v>
      </c>
      <c r="I2082" s="222">
        <f t="shared" si="65"/>
        <v>-35760360</v>
      </c>
    </row>
    <row r="2083" spans="1:9" x14ac:dyDescent="0.2">
      <c r="A2083" s="221" t="s">
        <v>24</v>
      </c>
      <c r="B2083" s="221">
        <v>70860000</v>
      </c>
      <c r="C2083" s="221">
        <f t="shared" si="64"/>
        <v>8</v>
      </c>
      <c r="D2083" s="221">
        <v>70840000</v>
      </c>
      <c r="F2083" s="221" t="s">
        <v>4788</v>
      </c>
      <c r="G2083" s="222">
        <v>0</v>
      </c>
      <c r="H2083" s="222">
        <v>428406555</v>
      </c>
      <c r="I2083" s="222">
        <f t="shared" si="65"/>
        <v>-428406555</v>
      </c>
    </row>
    <row r="2084" spans="1:9" x14ac:dyDescent="0.2">
      <c r="A2084" s="221" t="s">
        <v>24</v>
      </c>
      <c r="B2084" s="221">
        <v>70900000</v>
      </c>
      <c r="C2084" s="221">
        <f t="shared" si="64"/>
        <v>8</v>
      </c>
      <c r="D2084" s="221">
        <v>70900000</v>
      </c>
      <c r="F2084" s="221" t="s">
        <v>2172</v>
      </c>
      <c r="G2084" s="222">
        <v>0</v>
      </c>
      <c r="H2084" s="222">
        <v>-18121158</v>
      </c>
      <c r="I2084" s="222">
        <f t="shared" si="65"/>
        <v>18121158</v>
      </c>
    </row>
    <row r="2085" spans="1:9" x14ac:dyDescent="0.2">
      <c r="A2085" s="221" t="s">
        <v>24</v>
      </c>
      <c r="B2085" s="221">
        <v>75800000</v>
      </c>
      <c r="C2085" s="221">
        <f t="shared" si="64"/>
        <v>8</v>
      </c>
      <c r="D2085" s="221">
        <v>75800000</v>
      </c>
      <c r="F2085" s="221" t="s">
        <v>237</v>
      </c>
      <c r="G2085" s="222">
        <v>0</v>
      </c>
      <c r="H2085" s="222">
        <v>52641993.909999996</v>
      </c>
      <c r="I2085" s="222">
        <f t="shared" si="65"/>
        <v>-52641993.909999996</v>
      </c>
    </row>
    <row r="2086" spans="1:9" x14ac:dyDescent="0.2">
      <c r="A2086" s="221" t="s">
        <v>24</v>
      </c>
      <c r="B2086" s="221">
        <v>76500000</v>
      </c>
      <c r="C2086" s="221">
        <f t="shared" si="64"/>
        <v>8</v>
      </c>
      <c r="D2086" s="221">
        <v>76500000</v>
      </c>
      <c r="F2086" s="221" t="s">
        <v>785</v>
      </c>
      <c r="G2086" s="222">
        <v>0</v>
      </c>
      <c r="H2086" s="222">
        <v>2204531.5099999998</v>
      </c>
      <c r="I2086" s="222">
        <f t="shared" si="65"/>
        <v>-2204531.5099999998</v>
      </c>
    </row>
    <row r="2087" spans="1:9" x14ac:dyDescent="0.2">
      <c r="A2087" s="221" t="s">
        <v>24</v>
      </c>
      <c r="B2087" s="221">
        <v>76600000</v>
      </c>
      <c r="C2087" s="221">
        <f t="shared" si="64"/>
        <v>8</v>
      </c>
      <c r="D2087" s="221">
        <v>76600000</v>
      </c>
      <c r="F2087" s="221" t="s">
        <v>239</v>
      </c>
      <c r="G2087" s="222">
        <v>0</v>
      </c>
      <c r="H2087" s="222">
        <v>29833513.039999999</v>
      </c>
      <c r="I2087" s="222">
        <f t="shared" si="65"/>
        <v>-29833513.039999999</v>
      </c>
    </row>
    <row r="2088" spans="1:9" x14ac:dyDescent="0.2">
      <c r="A2088" s="221" t="s">
        <v>145</v>
      </c>
      <c r="B2088" s="225">
        <v>10100000</v>
      </c>
      <c r="C2088" s="221">
        <f t="shared" si="64"/>
        <v>8</v>
      </c>
      <c r="D2088" s="221">
        <v>10100000</v>
      </c>
      <c r="F2088" s="221" t="s">
        <v>43</v>
      </c>
      <c r="H2088" s="222">
        <v>2000000</v>
      </c>
      <c r="I2088" s="222">
        <f t="shared" si="65"/>
        <v>-2000000</v>
      </c>
    </row>
    <row r="2089" spans="1:9" x14ac:dyDescent="0.2">
      <c r="A2089" s="221" t="s">
        <v>145</v>
      </c>
      <c r="B2089" s="225">
        <v>10610000</v>
      </c>
      <c r="C2089" s="221">
        <f t="shared" si="64"/>
        <v>8</v>
      </c>
      <c r="D2089" s="221">
        <v>10610000</v>
      </c>
      <c r="F2089" s="221" t="s">
        <v>3365</v>
      </c>
      <c r="H2089" s="222">
        <v>200000</v>
      </c>
      <c r="I2089" s="222">
        <f t="shared" si="65"/>
        <v>-200000</v>
      </c>
    </row>
    <row r="2090" spans="1:9" x14ac:dyDescent="0.2">
      <c r="A2090" s="221" t="s">
        <v>145</v>
      </c>
      <c r="B2090" s="225">
        <v>11000000</v>
      </c>
      <c r="C2090" s="221">
        <f t="shared" si="64"/>
        <v>8</v>
      </c>
      <c r="D2090" s="221">
        <v>11000000</v>
      </c>
      <c r="F2090" s="221" t="s">
        <v>1631</v>
      </c>
      <c r="H2090" s="222">
        <v>7800034118.1300001</v>
      </c>
      <c r="I2090" s="222">
        <f t="shared" si="65"/>
        <v>-7800034118.1300001</v>
      </c>
    </row>
    <row r="2091" spans="1:9" x14ac:dyDescent="0.2">
      <c r="A2091" s="221" t="s">
        <v>145</v>
      </c>
      <c r="B2091" s="225">
        <v>12000000</v>
      </c>
      <c r="C2091" s="221">
        <f t="shared" si="64"/>
        <v>8</v>
      </c>
      <c r="D2091" s="221">
        <v>12000000</v>
      </c>
      <c r="F2091" s="221" t="s">
        <v>45</v>
      </c>
      <c r="H2091" s="222">
        <v>907998567.24000001</v>
      </c>
      <c r="I2091" s="222">
        <f t="shared" si="65"/>
        <v>-907998567.24000001</v>
      </c>
    </row>
    <row r="2092" spans="1:9" x14ac:dyDescent="0.2">
      <c r="A2092" s="221" t="s">
        <v>145</v>
      </c>
      <c r="B2092" s="225">
        <v>13300000</v>
      </c>
      <c r="C2092" s="221">
        <f t="shared" si="64"/>
        <v>8</v>
      </c>
      <c r="D2092" s="221">
        <v>13110000</v>
      </c>
      <c r="F2092" s="221" t="s">
        <v>4789</v>
      </c>
      <c r="G2092" s="222">
        <v>30683586.670000002</v>
      </c>
      <c r="I2092" s="222">
        <f t="shared" si="65"/>
        <v>30683586.670000002</v>
      </c>
    </row>
    <row r="2093" spans="1:9" x14ac:dyDescent="0.2">
      <c r="A2093" s="221" t="s">
        <v>145</v>
      </c>
      <c r="B2093" s="225">
        <v>20400000</v>
      </c>
      <c r="C2093" s="221">
        <f t="shared" si="64"/>
        <v>8</v>
      </c>
      <c r="D2093" s="221">
        <v>20400000</v>
      </c>
      <c r="F2093" s="221" t="s">
        <v>3441</v>
      </c>
      <c r="G2093" s="222">
        <v>4832320.3600000003</v>
      </c>
      <c r="I2093" s="222">
        <f t="shared" si="65"/>
        <v>4832320.3600000003</v>
      </c>
    </row>
    <row r="2094" spans="1:9" x14ac:dyDescent="0.2">
      <c r="A2094" s="221" t="s">
        <v>145</v>
      </c>
      <c r="B2094" s="225">
        <v>21100000</v>
      </c>
      <c r="C2094" s="221">
        <f t="shared" si="64"/>
        <v>8</v>
      </c>
      <c r="D2094" s="221">
        <v>21100000</v>
      </c>
      <c r="F2094" s="221" t="s">
        <v>250</v>
      </c>
      <c r="G2094" s="222">
        <v>87050320</v>
      </c>
      <c r="I2094" s="222">
        <f t="shared" si="65"/>
        <v>87050320</v>
      </c>
    </row>
    <row r="2095" spans="1:9" x14ac:dyDescent="0.2">
      <c r="A2095" s="221" t="s">
        <v>145</v>
      </c>
      <c r="B2095" s="225">
        <v>21200000</v>
      </c>
      <c r="C2095" s="221">
        <f t="shared" si="64"/>
        <v>8</v>
      </c>
      <c r="D2095" s="221">
        <v>21200000</v>
      </c>
      <c r="F2095" s="221" t="s">
        <v>251</v>
      </c>
      <c r="G2095" s="222">
        <v>5757579</v>
      </c>
      <c r="I2095" s="222">
        <f t="shared" si="65"/>
        <v>5757579</v>
      </c>
    </row>
    <row r="2096" spans="1:9" x14ac:dyDescent="0.2">
      <c r="A2096" s="221" t="s">
        <v>145</v>
      </c>
      <c r="B2096" s="225">
        <v>21300000</v>
      </c>
      <c r="C2096" s="221">
        <f t="shared" si="64"/>
        <v>8</v>
      </c>
      <c r="D2096" s="221">
        <v>21300000</v>
      </c>
      <c r="F2096" s="221" t="s">
        <v>1765</v>
      </c>
      <c r="G2096" s="222">
        <v>822334857.88</v>
      </c>
      <c r="I2096" s="222">
        <f t="shared" si="65"/>
        <v>822334857.88</v>
      </c>
    </row>
    <row r="2097" spans="1:9" x14ac:dyDescent="0.2">
      <c r="A2097" s="221" t="s">
        <v>145</v>
      </c>
      <c r="B2097" s="225">
        <v>21310000</v>
      </c>
      <c r="C2097" s="221">
        <f t="shared" si="64"/>
        <v>8</v>
      </c>
      <c r="D2097" s="221">
        <v>21310000</v>
      </c>
      <c r="F2097" s="221" t="s">
        <v>1976</v>
      </c>
      <c r="G2097" s="222">
        <v>163895301.41999999</v>
      </c>
      <c r="I2097" s="222">
        <f t="shared" si="65"/>
        <v>163895301.41999999</v>
      </c>
    </row>
    <row r="2098" spans="1:9" x14ac:dyDescent="0.2">
      <c r="A2098" s="221" t="s">
        <v>145</v>
      </c>
      <c r="B2098" s="225">
        <v>21500000</v>
      </c>
      <c r="C2098" s="221">
        <f t="shared" si="64"/>
        <v>8</v>
      </c>
      <c r="D2098" s="221">
        <v>21500000</v>
      </c>
      <c r="F2098" s="221" t="s">
        <v>1977</v>
      </c>
      <c r="G2098" s="222">
        <v>1408017937.52</v>
      </c>
      <c r="I2098" s="222">
        <f t="shared" si="65"/>
        <v>1408017937.52</v>
      </c>
    </row>
    <row r="2099" spans="1:9" x14ac:dyDescent="0.2">
      <c r="A2099" s="221" t="s">
        <v>145</v>
      </c>
      <c r="B2099" s="225">
        <v>21510000</v>
      </c>
      <c r="C2099" s="221">
        <f t="shared" si="64"/>
        <v>8</v>
      </c>
      <c r="D2099" s="221">
        <v>21510000</v>
      </c>
      <c r="F2099" s="221" t="s">
        <v>4790</v>
      </c>
      <c r="G2099" s="222">
        <v>5091494603.7700005</v>
      </c>
      <c r="I2099" s="222">
        <f t="shared" si="65"/>
        <v>5091494603.7700005</v>
      </c>
    </row>
    <row r="2100" spans="1:9" x14ac:dyDescent="0.2">
      <c r="A2100" s="221" t="s">
        <v>145</v>
      </c>
      <c r="B2100" s="225">
        <v>21520000</v>
      </c>
      <c r="C2100" s="221">
        <f t="shared" si="64"/>
        <v>8</v>
      </c>
      <c r="D2100" s="221">
        <v>21520000</v>
      </c>
      <c r="F2100" s="221" t="s">
        <v>1979</v>
      </c>
      <c r="G2100" s="222">
        <v>838704995.65999997</v>
      </c>
      <c r="I2100" s="222">
        <f t="shared" si="65"/>
        <v>838704995.65999997</v>
      </c>
    </row>
    <row r="2101" spans="1:9" x14ac:dyDescent="0.2">
      <c r="A2101" s="221" t="s">
        <v>145</v>
      </c>
      <c r="B2101" s="225">
        <v>21530000</v>
      </c>
      <c r="C2101" s="221">
        <f t="shared" si="64"/>
        <v>8</v>
      </c>
      <c r="D2101" s="221">
        <v>21530000</v>
      </c>
      <c r="F2101" s="221" t="s">
        <v>1980</v>
      </c>
      <c r="G2101" s="222">
        <v>5663936126.7200003</v>
      </c>
      <c r="I2101" s="222">
        <f t="shared" si="65"/>
        <v>5663936126.7200003</v>
      </c>
    </row>
    <row r="2102" spans="1:9" x14ac:dyDescent="0.2">
      <c r="A2102" s="221" t="s">
        <v>145</v>
      </c>
      <c r="B2102" s="225">
        <v>21800000</v>
      </c>
      <c r="C2102" s="221">
        <f t="shared" si="64"/>
        <v>8</v>
      </c>
      <c r="D2102" s="221">
        <v>21800000</v>
      </c>
      <c r="F2102" s="221" t="s">
        <v>1981</v>
      </c>
      <c r="G2102" s="222">
        <v>30223951.079999998</v>
      </c>
      <c r="I2102" s="222">
        <f t="shared" si="65"/>
        <v>30223951.079999998</v>
      </c>
    </row>
    <row r="2103" spans="1:9" x14ac:dyDescent="0.2">
      <c r="A2103" s="221" t="s">
        <v>145</v>
      </c>
      <c r="B2103" s="225">
        <v>21810000</v>
      </c>
      <c r="C2103" s="221">
        <f t="shared" si="64"/>
        <v>8</v>
      </c>
      <c r="D2103" s="221">
        <v>21810000</v>
      </c>
      <c r="F2103" s="221" t="s">
        <v>3470</v>
      </c>
      <c r="G2103" s="222">
        <v>376945574.45999998</v>
      </c>
      <c r="I2103" s="222">
        <f t="shared" si="65"/>
        <v>376945574.45999998</v>
      </c>
    </row>
    <row r="2104" spans="1:9" x14ac:dyDescent="0.2">
      <c r="A2104" s="221" t="s">
        <v>145</v>
      </c>
      <c r="B2104" s="225">
        <v>21820000</v>
      </c>
      <c r="C2104" s="221">
        <f t="shared" si="64"/>
        <v>8</v>
      </c>
      <c r="D2104" s="221">
        <v>21820000</v>
      </c>
      <c r="F2104" s="221" t="s">
        <v>52</v>
      </c>
      <c r="G2104" s="222">
        <v>8826515.9100000001</v>
      </c>
      <c r="I2104" s="222">
        <f t="shared" si="65"/>
        <v>8826515.9100000001</v>
      </c>
    </row>
    <row r="2105" spans="1:9" x14ac:dyDescent="0.2">
      <c r="A2105" s="221" t="s">
        <v>145</v>
      </c>
      <c r="B2105" s="225">
        <v>21830000</v>
      </c>
      <c r="C2105" s="221">
        <f t="shared" si="64"/>
        <v>8</v>
      </c>
      <c r="D2105" s="221">
        <v>21830000</v>
      </c>
      <c r="F2105" s="221" t="s">
        <v>53</v>
      </c>
      <c r="G2105" s="222">
        <v>589098340.83000004</v>
      </c>
      <c r="I2105" s="222">
        <f t="shared" si="65"/>
        <v>589098340.83000004</v>
      </c>
    </row>
    <row r="2106" spans="1:9" x14ac:dyDescent="0.2">
      <c r="A2106" s="221" t="s">
        <v>145</v>
      </c>
      <c r="B2106" s="225">
        <v>21840000</v>
      </c>
      <c r="C2106" s="221">
        <f t="shared" si="64"/>
        <v>8</v>
      </c>
      <c r="D2106" s="221">
        <v>21840000</v>
      </c>
      <c r="F2106" s="221" t="s">
        <v>3481</v>
      </c>
      <c r="G2106" s="222">
        <v>46694186.25</v>
      </c>
      <c r="I2106" s="222">
        <f t="shared" si="65"/>
        <v>46694186.25</v>
      </c>
    </row>
    <row r="2107" spans="1:9" x14ac:dyDescent="0.2">
      <c r="A2107" s="221" t="s">
        <v>145</v>
      </c>
      <c r="B2107" s="225">
        <v>21850000</v>
      </c>
      <c r="C2107" s="221">
        <f t="shared" si="64"/>
        <v>8</v>
      </c>
      <c r="D2107" s="221">
        <v>21850000</v>
      </c>
      <c r="F2107" s="221" t="s">
        <v>261</v>
      </c>
      <c r="G2107" s="222">
        <v>19538125</v>
      </c>
      <c r="I2107" s="222">
        <f t="shared" si="65"/>
        <v>19538125</v>
      </c>
    </row>
    <row r="2108" spans="1:9" x14ac:dyDescent="0.2">
      <c r="A2108" s="221" t="s">
        <v>145</v>
      </c>
      <c r="B2108" s="225">
        <v>23000000</v>
      </c>
      <c r="C2108" s="221">
        <f t="shared" si="64"/>
        <v>8</v>
      </c>
      <c r="D2108" s="221">
        <v>23000000</v>
      </c>
      <c r="F2108" s="221" t="s">
        <v>1983</v>
      </c>
      <c r="H2108" s="222">
        <v>1000000</v>
      </c>
      <c r="I2108" s="222">
        <f t="shared" si="65"/>
        <v>-1000000</v>
      </c>
    </row>
    <row r="2109" spans="1:9" x14ac:dyDescent="0.2">
      <c r="A2109" s="221" t="s">
        <v>145</v>
      </c>
      <c r="B2109" s="225">
        <v>23130000</v>
      </c>
      <c r="C2109" s="221">
        <f t="shared" si="64"/>
        <v>8</v>
      </c>
      <c r="D2109" s="221">
        <v>23130000</v>
      </c>
      <c r="F2109" s="221" t="s">
        <v>4791</v>
      </c>
      <c r="G2109" s="222">
        <v>2565957261.75</v>
      </c>
      <c r="I2109" s="222">
        <f t="shared" si="65"/>
        <v>2565957261.75</v>
      </c>
    </row>
    <row r="2110" spans="1:9" x14ac:dyDescent="0.2">
      <c r="A2110" s="221" t="s">
        <v>145</v>
      </c>
      <c r="B2110" s="225">
        <v>23140000</v>
      </c>
      <c r="C2110" s="221">
        <f t="shared" si="64"/>
        <v>8</v>
      </c>
      <c r="D2110" s="221">
        <v>23140000</v>
      </c>
      <c r="F2110" s="221" t="s">
        <v>1985</v>
      </c>
      <c r="G2110" s="222">
        <v>934351244.39999998</v>
      </c>
      <c r="I2110" s="222">
        <f t="shared" si="65"/>
        <v>934351244.39999998</v>
      </c>
    </row>
    <row r="2111" spans="1:9" x14ac:dyDescent="0.2">
      <c r="A2111" s="221" t="s">
        <v>145</v>
      </c>
      <c r="B2111" s="225">
        <v>23160000</v>
      </c>
      <c r="C2111" s="221">
        <f t="shared" si="64"/>
        <v>8</v>
      </c>
      <c r="D2111" s="221">
        <v>23160000</v>
      </c>
      <c r="F2111" s="221" t="s">
        <v>4792</v>
      </c>
      <c r="G2111" s="222">
        <v>1772789630.75</v>
      </c>
      <c r="I2111" s="222">
        <f t="shared" si="65"/>
        <v>1772789630.75</v>
      </c>
    </row>
    <row r="2112" spans="1:9" x14ac:dyDescent="0.2">
      <c r="A2112" s="221" t="s">
        <v>145</v>
      </c>
      <c r="B2112" s="225">
        <v>23170000</v>
      </c>
      <c r="C2112" s="221">
        <f t="shared" si="64"/>
        <v>8</v>
      </c>
      <c r="D2112" s="221">
        <v>23170000</v>
      </c>
      <c r="F2112" s="221" t="s">
        <v>2489</v>
      </c>
      <c r="G2112" s="222">
        <v>1777910840.6600001</v>
      </c>
      <c r="I2112" s="222">
        <f t="shared" si="65"/>
        <v>1777910840.6600001</v>
      </c>
    </row>
    <row r="2113" spans="1:9" x14ac:dyDescent="0.2">
      <c r="A2113" s="221" t="s">
        <v>145</v>
      </c>
      <c r="B2113" s="225">
        <v>23180000</v>
      </c>
      <c r="C2113" s="221">
        <f t="shared" si="64"/>
        <v>8</v>
      </c>
      <c r="D2113" s="221">
        <v>23180000</v>
      </c>
      <c r="F2113" s="221" t="s">
        <v>4793</v>
      </c>
      <c r="G2113" s="222">
        <v>968043297.19000006</v>
      </c>
      <c r="I2113" s="222">
        <f t="shared" si="65"/>
        <v>968043297.19000006</v>
      </c>
    </row>
    <row r="2114" spans="1:9" x14ac:dyDescent="0.2">
      <c r="A2114" s="221" t="s">
        <v>145</v>
      </c>
      <c r="B2114" s="225">
        <v>23190000</v>
      </c>
      <c r="C2114" s="221">
        <f t="shared" ref="C2114:C2177" si="66">+LEN(B:B)</f>
        <v>8</v>
      </c>
      <c r="D2114" s="221">
        <v>23190000</v>
      </c>
      <c r="F2114" s="221" t="s">
        <v>3336</v>
      </c>
      <c r="G2114" s="222">
        <v>10000</v>
      </c>
      <c r="I2114" s="222">
        <f t="shared" ref="I2114:I2177" si="67">+G:G-H:H</f>
        <v>10000</v>
      </c>
    </row>
    <row r="2115" spans="1:9" x14ac:dyDescent="0.2">
      <c r="A2115" s="221" t="s">
        <v>145</v>
      </c>
      <c r="B2115" s="225">
        <v>27500000</v>
      </c>
      <c r="C2115" s="221">
        <f t="shared" si="66"/>
        <v>8</v>
      </c>
      <c r="D2115" s="221">
        <v>27500000</v>
      </c>
      <c r="F2115" s="221" t="s">
        <v>56</v>
      </c>
      <c r="G2115" s="222">
        <v>8350000</v>
      </c>
      <c r="I2115" s="222">
        <f t="shared" si="67"/>
        <v>8350000</v>
      </c>
    </row>
    <row r="2116" spans="1:9" x14ac:dyDescent="0.2">
      <c r="A2116" s="221" t="s">
        <v>145</v>
      </c>
      <c r="B2116" s="225">
        <v>28040000</v>
      </c>
      <c r="C2116" s="221">
        <f t="shared" si="66"/>
        <v>8</v>
      </c>
      <c r="D2116" s="221">
        <v>28040000</v>
      </c>
      <c r="F2116" s="221" t="s">
        <v>265</v>
      </c>
      <c r="H2116" s="222">
        <v>4832320.3600000003</v>
      </c>
      <c r="I2116" s="222">
        <f t="shared" si="67"/>
        <v>-4832320.3600000003</v>
      </c>
    </row>
    <row r="2117" spans="1:9" x14ac:dyDescent="0.2">
      <c r="A2117" s="221" t="s">
        <v>145</v>
      </c>
      <c r="B2117" s="225">
        <v>28120000</v>
      </c>
      <c r="C2117" s="221">
        <f t="shared" si="66"/>
        <v>8</v>
      </c>
      <c r="D2117" s="221">
        <v>28120000</v>
      </c>
      <c r="F2117" s="221" t="s">
        <v>4794</v>
      </c>
      <c r="H2117" s="222">
        <v>3166668.45</v>
      </c>
      <c r="I2117" s="222">
        <f t="shared" si="67"/>
        <v>-3166668.45</v>
      </c>
    </row>
    <row r="2118" spans="1:9" x14ac:dyDescent="0.2">
      <c r="A2118" s="221" t="s">
        <v>145</v>
      </c>
      <c r="B2118" s="225">
        <v>28130000</v>
      </c>
      <c r="C2118" s="221">
        <f t="shared" si="66"/>
        <v>8</v>
      </c>
      <c r="D2118" s="221">
        <v>28130000</v>
      </c>
      <c r="F2118" s="221" t="s">
        <v>268</v>
      </c>
      <c r="H2118" s="222">
        <v>89086276.269999996</v>
      </c>
      <c r="I2118" s="222">
        <f t="shared" si="67"/>
        <v>-89086276.269999996</v>
      </c>
    </row>
    <row r="2119" spans="1:9" x14ac:dyDescent="0.2">
      <c r="A2119" s="221" t="s">
        <v>145</v>
      </c>
      <c r="B2119" s="225">
        <v>28131000</v>
      </c>
      <c r="C2119" s="221">
        <f t="shared" si="66"/>
        <v>8</v>
      </c>
      <c r="D2119" s="221">
        <v>28131000</v>
      </c>
      <c r="F2119" s="221" t="s">
        <v>1991</v>
      </c>
      <c r="H2119" s="222">
        <v>39445507.07</v>
      </c>
      <c r="I2119" s="222">
        <f t="shared" si="67"/>
        <v>-39445507.07</v>
      </c>
    </row>
    <row r="2120" spans="1:9" x14ac:dyDescent="0.2">
      <c r="A2120" s="221" t="s">
        <v>145</v>
      </c>
      <c r="B2120" s="225">
        <v>28150000</v>
      </c>
      <c r="C2120" s="221">
        <f t="shared" si="66"/>
        <v>8</v>
      </c>
      <c r="D2120" s="221">
        <v>28150000</v>
      </c>
      <c r="F2120" s="221" t="s">
        <v>4795</v>
      </c>
      <c r="H2120" s="222">
        <v>441590788.70999998</v>
      </c>
      <c r="I2120" s="222">
        <f t="shared" si="67"/>
        <v>-441590788.70999998</v>
      </c>
    </row>
    <row r="2121" spans="1:9" x14ac:dyDescent="0.2">
      <c r="A2121" s="221" t="s">
        <v>145</v>
      </c>
      <c r="B2121" s="225">
        <v>28151000</v>
      </c>
      <c r="C2121" s="221">
        <f t="shared" si="66"/>
        <v>8</v>
      </c>
      <c r="D2121" s="221">
        <v>28151000</v>
      </c>
      <c r="F2121" s="221" t="s">
        <v>4796</v>
      </c>
      <c r="H2121" s="222">
        <v>3143637397.9899998</v>
      </c>
      <c r="I2121" s="222">
        <f t="shared" si="67"/>
        <v>-3143637397.9899998</v>
      </c>
    </row>
    <row r="2122" spans="1:9" x14ac:dyDescent="0.2">
      <c r="A2122" s="221" t="s">
        <v>145</v>
      </c>
      <c r="B2122" s="225">
        <v>28152000</v>
      </c>
      <c r="C2122" s="221">
        <f t="shared" si="66"/>
        <v>8</v>
      </c>
      <c r="D2122" s="221">
        <v>28152000</v>
      </c>
      <c r="F2122" s="221" t="s">
        <v>1993</v>
      </c>
      <c r="H2122" s="222">
        <v>443461669.50999999</v>
      </c>
      <c r="I2122" s="222">
        <f t="shared" si="67"/>
        <v>-443461669.50999999</v>
      </c>
    </row>
    <row r="2123" spans="1:9" x14ac:dyDescent="0.2">
      <c r="A2123" s="221" t="s">
        <v>145</v>
      </c>
      <c r="B2123" s="225">
        <v>28153000</v>
      </c>
      <c r="C2123" s="221">
        <f t="shared" si="66"/>
        <v>8</v>
      </c>
      <c r="D2123" s="221">
        <v>28153000</v>
      </c>
      <c r="F2123" s="221" t="s">
        <v>1994</v>
      </c>
      <c r="H2123" s="222">
        <v>2677857377.4299998</v>
      </c>
      <c r="I2123" s="222">
        <f t="shared" si="67"/>
        <v>-2677857377.4299998</v>
      </c>
    </row>
    <row r="2124" spans="1:9" x14ac:dyDescent="0.2">
      <c r="A2124" s="221" t="s">
        <v>145</v>
      </c>
      <c r="B2124" s="225">
        <v>28180000</v>
      </c>
      <c r="C2124" s="221">
        <f t="shared" si="66"/>
        <v>8</v>
      </c>
      <c r="D2124" s="221">
        <v>28180000</v>
      </c>
      <c r="F2124" s="221" t="s">
        <v>1996</v>
      </c>
      <c r="H2124" s="222">
        <v>6751726.6500000004</v>
      </c>
      <c r="I2124" s="222">
        <f t="shared" si="67"/>
        <v>-6751726.6500000004</v>
      </c>
    </row>
    <row r="2125" spans="1:9" x14ac:dyDescent="0.2">
      <c r="A2125" s="221" t="s">
        <v>145</v>
      </c>
      <c r="B2125" s="225">
        <v>28181000</v>
      </c>
      <c r="C2125" s="221">
        <f t="shared" si="66"/>
        <v>8</v>
      </c>
      <c r="D2125" s="221">
        <v>28181000</v>
      </c>
      <c r="F2125" s="221" t="s">
        <v>3555</v>
      </c>
      <c r="H2125" s="222">
        <v>231861586.21000001</v>
      </c>
      <c r="I2125" s="222">
        <f t="shared" si="67"/>
        <v>-231861586.21000001</v>
      </c>
    </row>
    <row r="2126" spans="1:9" x14ac:dyDescent="0.2">
      <c r="A2126" s="221" t="s">
        <v>145</v>
      </c>
      <c r="B2126" s="225">
        <v>28182000</v>
      </c>
      <c r="C2126" s="221">
        <f t="shared" si="66"/>
        <v>8</v>
      </c>
      <c r="D2126" s="221">
        <v>28182000</v>
      </c>
      <c r="F2126" s="221" t="s">
        <v>59</v>
      </c>
      <c r="H2126" s="222">
        <v>4563743.43</v>
      </c>
      <c r="I2126" s="222">
        <f t="shared" si="67"/>
        <v>-4563743.43</v>
      </c>
    </row>
    <row r="2127" spans="1:9" x14ac:dyDescent="0.2">
      <c r="A2127" s="221" t="s">
        <v>145</v>
      </c>
      <c r="B2127" s="225">
        <v>28183000</v>
      </c>
      <c r="C2127" s="221">
        <f t="shared" si="66"/>
        <v>8</v>
      </c>
      <c r="D2127" s="221">
        <v>28183000</v>
      </c>
      <c r="F2127" s="221" t="s">
        <v>3562</v>
      </c>
      <c r="H2127" s="222">
        <v>579728273.55999994</v>
      </c>
      <c r="I2127" s="222">
        <f t="shared" si="67"/>
        <v>-579728273.55999994</v>
      </c>
    </row>
    <row r="2128" spans="1:9" x14ac:dyDescent="0.2">
      <c r="A2128" s="221" t="s">
        <v>145</v>
      </c>
      <c r="B2128" s="225">
        <v>28184000</v>
      </c>
      <c r="C2128" s="221">
        <f t="shared" si="66"/>
        <v>8</v>
      </c>
      <c r="D2128" s="221">
        <v>28184000</v>
      </c>
      <c r="F2128" s="221" t="s">
        <v>61</v>
      </c>
      <c r="H2128" s="222">
        <v>36963842</v>
      </c>
      <c r="I2128" s="222">
        <f t="shared" si="67"/>
        <v>-36963842</v>
      </c>
    </row>
    <row r="2129" spans="1:9" x14ac:dyDescent="0.2">
      <c r="A2129" s="221" t="s">
        <v>145</v>
      </c>
      <c r="B2129" s="225">
        <v>28185000</v>
      </c>
      <c r="C2129" s="221">
        <f t="shared" si="66"/>
        <v>8</v>
      </c>
      <c r="D2129" s="221">
        <v>28185000</v>
      </c>
      <c r="F2129" s="221" t="s">
        <v>62</v>
      </c>
      <c r="H2129" s="222">
        <v>5678620.5</v>
      </c>
      <c r="I2129" s="222">
        <f t="shared" si="67"/>
        <v>-5678620.5</v>
      </c>
    </row>
    <row r="2130" spans="1:9" x14ac:dyDescent="0.2">
      <c r="A2130" s="221" t="s">
        <v>145</v>
      </c>
      <c r="B2130" s="225">
        <v>37100000</v>
      </c>
      <c r="C2130" s="221">
        <f t="shared" si="66"/>
        <v>8</v>
      </c>
      <c r="D2130" s="221">
        <v>37100000</v>
      </c>
      <c r="F2130" s="221" t="s">
        <v>615</v>
      </c>
      <c r="G2130" s="222">
        <v>708782153.16999996</v>
      </c>
      <c r="I2130" s="222">
        <f t="shared" si="67"/>
        <v>708782153.16999996</v>
      </c>
    </row>
    <row r="2131" spans="1:9" x14ac:dyDescent="0.2">
      <c r="A2131" s="221" t="s">
        <v>145</v>
      </c>
      <c r="B2131" s="225">
        <v>40100000</v>
      </c>
      <c r="C2131" s="221">
        <f t="shared" si="66"/>
        <v>8</v>
      </c>
      <c r="D2131" s="221">
        <v>40100000</v>
      </c>
      <c r="F2131" s="221" t="s">
        <v>1999</v>
      </c>
      <c r="G2131" s="222">
        <v>42064232.100000001</v>
      </c>
      <c r="I2131" s="222">
        <f t="shared" si="67"/>
        <v>42064232.100000001</v>
      </c>
    </row>
    <row r="2132" spans="1:9" x14ac:dyDescent="0.2">
      <c r="A2132" s="221" t="s">
        <v>145</v>
      </c>
      <c r="B2132" s="225">
        <v>40110000</v>
      </c>
      <c r="C2132" s="221">
        <f t="shared" si="66"/>
        <v>8</v>
      </c>
      <c r="D2132" s="221">
        <v>40110000</v>
      </c>
      <c r="F2132" s="221" t="s">
        <v>2000</v>
      </c>
      <c r="H2132" s="222">
        <v>2128824136.73</v>
      </c>
      <c r="I2132" s="222">
        <f t="shared" si="67"/>
        <v>-2128824136.73</v>
      </c>
    </row>
    <row r="2133" spans="1:9" x14ac:dyDescent="0.2">
      <c r="A2133" s="221" t="s">
        <v>145</v>
      </c>
      <c r="B2133" s="225">
        <v>40120000</v>
      </c>
      <c r="C2133" s="221">
        <f t="shared" si="66"/>
        <v>8</v>
      </c>
      <c r="D2133" s="221">
        <v>40120000</v>
      </c>
      <c r="F2133" s="221" t="s">
        <v>4797</v>
      </c>
      <c r="H2133" s="222">
        <v>1581516082.3800001</v>
      </c>
      <c r="I2133" s="222">
        <f t="shared" si="67"/>
        <v>-1581516082.3800001</v>
      </c>
    </row>
    <row r="2134" spans="1:9" x14ac:dyDescent="0.2">
      <c r="A2134" s="221" t="s">
        <v>145</v>
      </c>
      <c r="B2134" s="225">
        <v>40340000</v>
      </c>
      <c r="C2134" s="221">
        <f t="shared" si="66"/>
        <v>8</v>
      </c>
      <c r="D2134" s="221">
        <v>40340000</v>
      </c>
      <c r="F2134" s="221" t="s">
        <v>3604</v>
      </c>
      <c r="H2134" s="222">
        <v>673063857.99000001</v>
      </c>
      <c r="I2134" s="222">
        <f t="shared" si="67"/>
        <v>-673063857.99000001</v>
      </c>
    </row>
    <row r="2135" spans="1:9" x14ac:dyDescent="0.2">
      <c r="A2135" s="221" t="s">
        <v>145</v>
      </c>
      <c r="B2135" s="225">
        <v>40400000</v>
      </c>
      <c r="C2135" s="221">
        <f t="shared" si="66"/>
        <v>8</v>
      </c>
      <c r="D2135" s="221">
        <v>40400000</v>
      </c>
      <c r="F2135" s="221" t="s">
        <v>283</v>
      </c>
      <c r="H2135" s="222">
        <v>387307643.76999998</v>
      </c>
      <c r="I2135" s="222">
        <f t="shared" si="67"/>
        <v>-387307643.76999998</v>
      </c>
    </row>
    <row r="2136" spans="1:9" x14ac:dyDescent="0.2">
      <c r="A2136" s="221" t="s">
        <v>145</v>
      </c>
      <c r="B2136" s="225">
        <v>40800000</v>
      </c>
      <c r="C2136" s="221">
        <f t="shared" si="66"/>
        <v>8</v>
      </c>
      <c r="D2136" s="221">
        <v>40800000</v>
      </c>
      <c r="F2136" s="221" t="s">
        <v>3620</v>
      </c>
      <c r="H2136" s="222">
        <v>96534242.209999993</v>
      </c>
      <c r="I2136" s="222">
        <f t="shared" si="67"/>
        <v>-96534242.209999993</v>
      </c>
    </row>
    <row r="2137" spans="1:9" x14ac:dyDescent="0.2">
      <c r="A2137" s="221" t="s">
        <v>145</v>
      </c>
      <c r="B2137" s="225">
        <v>40900000</v>
      </c>
      <c r="C2137" s="221">
        <f t="shared" si="66"/>
        <v>8</v>
      </c>
      <c r="D2137" s="221">
        <v>40900000</v>
      </c>
      <c r="F2137" s="221" t="s">
        <v>69</v>
      </c>
      <c r="G2137" s="222">
        <v>195035464.56</v>
      </c>
      <c r="I2137" s="222">
        <f t="shared" si="67"/>
        <v>195035464.56</v>
      </c>
    </row>
    <row r="2138" spans="1:9" x14ac:dyDescent="0.2">
      <c r="A2138" s="221" t="s">
        <v>145</v>
      </c>
      <c r="B2138" s="225">
        <v>41100000</v>
      </c>
      <c r="C2138" s="221">
        <f t="shared" si="66"/>
        <v>8</v>
      </c>
      <c r="D2138" s="221">
        <v>41100000</v>
      </c>
      <c r="F2138" s="221" t="s">
        <v>70</v>
      </c>
      <c r="G2138" s="222">
        <v>8735250411.9699993</v>
      </c>
      <c r="I2138" s="222">
        <f t="shared" si="67"/>
        <v>8735250411.9699993</v>
      </c>
    </row>
    <row r="2139" spans="1:9" x14ac:dyDescent="0.2">
      <c r="A2139" s="221" t="s">
        <v>145</v>
      </c>
      <c r="B2139" s="225">
        <v>41351000</v>
      </c>
      <c r="C2139" s="221">
        <f t="shared" si="66"/>
        <v>8</v>
      </c>
      <c r="D2139" s="221">
        <v>41351000</v>
      </c>
      <c r="F2139" s="221" t="s">
        <v>4798</v>
      </c>
      <c r="H2139" s="222">
        <v>0.01</v>
      </c>
      <c r="I2139" s="222">
        <f t="shared" si="67"/>
        <v>-0.01</v>
      </c>
    </row>
    <row r="2140" spans="1:9" x14ac:dyDescent="0.2">
      <c r="A2140" s="221" t="s">
        <v>145</v>
      </c>
      <c r="B2140" s="225">
        <v>41600000</v>
      </c>
      <c r="C2140" s="221">
        <f t="shared" si="66"/>
        <v>8</v>
      </c>
      <c r="D2140" s="221">
        <v>41600000</v>
      </c>
      <c r="F2140" s="221" t="s">
        <v>1570</v>
      </c>
      <c r="G2140" s="222">
        <v>398418459.63</v>
      </c>
      <c r="I2140" s="222">
        <f t="shared" si="67"/>
        <v>398418459.63</v>
      </c>
    </row>
    <row r="2141" spans="1:9" x14ac:dyDescent="0.2">
      <c r="A2141" s="221" t="s">
        <v>145</v>
      </c>
      <c r="B2141" s="225">
        <v>41810000</v>
      </c>
      <c r="C2141" s="221">
        <f t="shared" si="66"/>
        <v>8</v>
      </c>
      <c r="D2141" s="221">
        <v>41810000</v>
      </c>
      <c r="F2141" s="221" t="s">
        <v>292</v>
      </c>
      <c r="G2141" s="222">
        <v>2102888908.24</v>
      </c>
      <c r="I2141" s="222">
        <f t="shared" si="67"/>
        <v>2102888908.24</v>
      </c>
    </row>
    <row r="2142" spans="1:9" x14ac:dyDescent="0.2">
      <c r="A2142" s="221" t="s">
        <v>145</v>
      </c>
      <c r="B2142" s="225">
        <v>41890000</v>
      </c>
      <c r="C2142" s="221">
        <f t="shared" si="66"/>
        <v>8</v>
      </c>
      <c r="D2142" s="221">
        <v>41810000</v>
      </c>
      <c r="F2142" s="221" t="s">
        <v>4799</v>
      </c>
      <c r="H2142" s="222">
        <v>2148545167.9099998</v>
      </c>
      <c r="I2142" s="222">
        <f t="shared" si="67"/>
        <v>-2148545167.9099998</v>
      </c>
    </row>
    <row r="2143" spans="1:9" x14ac:dyDescent="0.2">
      <c r="A2143" s="221" t="s">
        <v>145</v>
      </c>
      <c r="B2143" s="225">
        <v>41910000</v>
      </c>
      <c r="C2143" s="221">
        <f t="shared" si="66"/>
        <v>8</v>
      </c>
      <c r="D2143" s="221">
        <v>41910000</v>
      </c>
      <c r="F2143" s="221" t="s">
        <v>3660</v>
      </c>
      <c r="H2143" s="222">
        <v>1396544649.0599999</v>
      </c>
      <c r="I2143" s="222">
        <f t="shared" si="67"/>
        <v>-1396544649.0599999</v>
      </c>
    </row>
    <row r="2144" spans="1:9" x14ac:dyDescent="0.2">
      <c r="A2144" s="221" t="s">
        <v>145</v>
      </c>
      <c r="B2144" s="225">
        <v>42100000</v>
      </c>
      <c r="C2144" s="221">
        <f t="shared" si="66"/>
        <v>8</v>
      </c>
      <c r="D2144" s="221">
        <v>42100000</v>
      </c>
      <c r="F2144" s="221" t="s">
        <v>3662</v>
      </c>
      <c r="H2144" s="222">
        <v>7864863.7000000002</v>
      </c>
      <c r="I2144" s="222">
        <f t="shared" si="67"/>
        <v>-7864863.7000000002</v>
      </c>
    </row>
    <row r="2145" spans="1:9" x14ac:dyDescent="0.2">
      <c r="A2145" s="221" t="s">
        <v>145</v>
      </c>
      <c r="B2145" s="225">
        <v>42110000</v>
      </c>
      <c r="C2145" s="221">
        <f t="shared" si="66"/>
        <v>8</v>
      </c>
      <c r="D2145" s="221">
        <v>42110000</v>
      </c>
      <c r="F2145" s="221" t="s">
        <v>296</v>
      </c>
      <c r="G2145" s="222">
        <v>1341000</v>
      </c>
      <c r="I2145" s="222">
        <f t="shared" si="67"/>
        <v>1341000</v>
      </c>
    </row>
    <row r="2146" spans="1:9" x14ac:dyDescent="0.2">
      <c r="A2146" s="221" t="s">
        <v>145</v>
      </c>
      <c r="B2146" s="225">
        <v>42500000</v>
      </c>
      <c r="C2146" s="221">
        <f t="shared" si="66"/>
        <v>8</v>
      </c>
      <c r="D2146" s="221">
        <v>42500000</v>
      </c>
      <c r="F2146" s="221" t="s">
        <v>73</v>
      </c>
      <c r="H2146" s="222">
        <v>1715333.33</v>
      </c>
      <c r="I2146" s="222">
        <f t="shared" si="67"/>
        <v>-1715333.33</v>
      </c>
    </row>
    <row r="2147" spans="1:9" x14ac:dyDescent="0.2">
      <c r="A2147" s="221" t="s">
        <v>145</v>
      </c>
      <c r="B2147" s="225">
        <v>42510000</v>
      </c>
      <c r="C2147" s="221">
        <f t="shared" si="66"/>
        <v>8</v>
      </c>
      <c r="D2147" s="221">
        <v>42510000</v>
      </c>
      <c r="F2147" s="221" t="s">
        <v>306</v>
      </c>
      <c r="H2147" s="222">
        <v>100000</v>
      </c>
      <c r="I2147" s="222">
        <f t="shared" si="67"/>
        <v>-100000</v>
      </c>
    </row>
    <row r="2148" spans="1:9" x14ac:dyDescent="0.2">
      <c r="A2148" s="221" t="s">
        <v>145</v>
      </c>
      <c r="B2148" s="225">
        <v>42520000</v>
      </c>
      <c r="C2148" s="221">
        <f t="shared" si="66"/>
        <v>8</v>
      </c>
      <c r="D2148" s="221">
        <v>42520000</v>
      </c>
      <c r="F2148" s="221" t="s">
        <v>3672</v>
      </c>
      <c r="H2148" s="222">
        <v>332867.01</v>
      </c>
      <c r="I2148" s="222">
        <f t="shared" si="67"/>
        <v>-332867.01</v>
      </c>
    </row>
    <row r="2149" spans="1:9" x14ac:dyDescent="0.2">
      <c r="A2149" s="221" t="s">
        <v>145</v>
      </c>
      <c r="B2149" s="225">
        <v>42700000</v>
      </c>
      <c r="C2149" s="221">
        <f t="shared" si="66"/>
        <v>8</v>
      </c>
      <c r="D2149" s="221">
        <v>42700000</v>
      </c>
      <c r="F2149" s="221" t="s">
        <v>2005</v>
      </c>
      <c r="H2149" s="222">
        <v>114333</v>
      </c>
      <c r="I2149" s="222">
        <f t="shared" si="67"/>
        <v>-114333</v>
      </c>
    </row>
    <row r="2150" spans="1:9" x14ac:dyDescent="0.2">
      <c r="A2150" s="221" t="s">
        <v>145</v>
      </c>
      <c r="B2150" s="225">
        <v>42820000</v>
      </c>
      <c r="C2150" s="221">
        <f t="shared" si="66"/>
        <v>8</v>
      </c>
      <c r="D2150" s="221">
        <v>42820000</v>
      </c>
      <c r="F2150" s="221" t="s">
        <v>3685</v>
      </c>
      <c r="H2150" s="222">
        <v>82273301.5</v>
      </c>
      <c r="I2150" s="222">
        <f t="shared" si="67"/>
        <v>-82273301.5</v>
      </c>
    </row>
    <row r="2151" spans="1:9" x14ac:dyDescent="0.2">
      <c r="A2151" s="221" t="s">
        <v>145</v>
      </c>
      <c r="B2151" s="225">
        <v>43100000</v>
      </c>
      <c r="C2151" s="221">
        <f t="shared" si="66"/>
        <v>8</v>
      </c>
      <c r="D2151" s="221">
        <v>43100000</v>
      </c>
      <c r="F2151" s="221" t="s">
        <v>77</v>
      </c>
      <c r="H2151" s="222">
        <v>18055388.739999998</v>
      </c>
      <c r="I2151" s="222">
        <f t="shared" si="67"/>
        <v>-18055388.739999998</v>
      </c>
    </row>
    <row r="2152" spans="1:9" x14ac:dyDescent="0.2">
      <c r="A2152" s="221" t="s">
        <v>145</v>
      </c>
      <c r="B2152" s="225">
        <v>43110000</v>
      </c>
      <c r="C2152" s="221">
        <f t="shared" si="66"/>
        <v>8</v>
      </c>
      <c r="D2152" s="221">
        <v>43110000</v>
      </c>
      <c r="F2152" s="221" t="s">
        <v>78</v>
      </c>
      <c r="H2152" s="222">
        <v>649000</v>
      </c>
      <c r="I2152" s="222">
        <f t="shared" si="67"/>
        <v>-649000</v>
      </c>
    </row>
    <row r="2153" spans="1:9" x14ac:dyDescent="0.2">
      <c r="A2153" s="221" t="s">
        <v>145</v>
      </c>
      <c r="B2153" s="225">
        <v>43200000</v>
      </c>
      <c r="C2153" s="221">
        <f t="shared" si="66"/>
        <v>8</v>
      </c>
      <c r="D2153" s="221">
        <v>43200000</v>
      </c>
      <c r="F2153" s="221" t="s">
        <v>79</v>
      </c>
      <c r="H2153" s="222">
        <v>3913078.98</v>
      </c>
      <c r="I2153" s="222">
        <f t="shared" si="67"/>
        <v>-3913078.98</v>
      </c>
    </row>
    <row r="2154" spans="1:9" x14ac:dyDescent="0.2">
      <c r="A2154" s="221" t="s">
        <v>145</v>
      </c>
      <c r="B2154" s="225">
        <v>43230000</v>
      </c>
      <c r="C2154" s="221">
        <f t="shared" si="66"/>
        <v>8</v>
      </c>
      <c r="D2154" s="221">
        <v>43230000</v>
      </c>
      <c r="F2154" s="221" t="s">
        <v>629</v>
      </c>
      <c r="H2154" s="222">
        <v>4105949.78</v>
      </c>
      <c r="I2154" s="222">
        <f t="shared" si="67"/>
        <v>-4105949.78</v>
      </c>
    </row>
    <row r="2155" spans="1:9" x14ac:dyDescent="0.2">
      <c r="A2155" s="221" t="s">
        <v>145</v>
      </c>
      <c r="B2155" s="225">
        <v>43300000</v>
      </c>
      <c r="C2155" s="221">
        <f t="shared" si="66"/>
        <v>8</v>
      </c>
      <c r="D2155" s="221">
        <v>43300000</v>
      </c>
      <c r="F2155" s="221" t="s">
        <v>80</v>
      </c>
      <c r="H2155" s="222">
        <v>1205669.72</v>
      </c>
      <c r="I2155" s="222">
        <f t="shared" si="67"/>
        <v>-1205669.72</v>
      </c>
    </row>
    <row r="2156" spans="1:9" x14ac:dyDescent="0.2">
      <c r="A2156" s="221" t="s">
        <v>145</v>
      </c>
      <c r="B2156" s="225">
        <v>43400000</v>
      </c>
      <c r="C2156" s="221">
        <f t="shared" si="66"/>
        <v>8</v>
      </c>
      <c r="D2156" s="221">
        <v>43400000</v>
      </c>
      <c r="F2156" s="221" t="s">
        <v>81</v>
      </c>
      <c r="H2156" s="222">
        <v>3331000</v>
      </c>
      <c r="I2156" s="222">
        <f t="shared" si="67"/>
        <v>-3331000</v>
      </c>
    </row>
    <row r="2157" spans="1:9" x14ac:dyDescent="0.2">
      <c r="A2157" s="221" t="s">
        <v>145</v>
      </c>
      <c r="B2157" s="225">
        <v>43500000</v>
      </c>
      <c r="C2157" s="221">
        <f t="shared" si="66"/>
        <v>8</v>
      </c>
      <c r="D2157" s="221">
        <v>43500000</v>
      </c>
      <c r="F2157" s="221" t="s">
        <v>3705</v>
      </c>
      <c r="H2157" s="222">
        <v>1190855.82</v>
      </c>
      <c r="I2157" s="222">
        <f t="shared" si="67"/>
        <v>-1190855.82</v>
      </c>
    </row>
    <row r="2158" spans="1:9" x14ac:dyDescent="0.2">
      <c r="A2158" s="221" t="s">
        <v>145</v>
      </c>
      <c r="B2158" s="225">
        <v>44100000</v>
      </c>
      <c r="C2158" s="221">
        <f t="shared" si="66"/>
        <v>8</v>
      </c>
      <c r="D2158" s="221">
        <v>44100000</v>
      </c>
      <c r="F2158" s="221" t="s">
        <v>3715</v>
      </c>
      <c r="H2158" s="222">
        <v>7797318.4000000004</v>
      </c>
      <c r="I2158" s="222">
        <f t="shared" si="67"/>
        <v>-7797318.4000000004</v>
      </c>
    </row>
    <row r="2159" spans="1:9" x14ac:dyDescent="0.2">
      <c r="A2159" s="221" t="s">
        <v>145</v>
      </c>
      <c r="B2159" s="225">
        <v>44300000</v>
      </c>
      <c r="C2159" s="221">
        <f t="shared" si="66"/>
        <v>8</v>
      </c>
      <c r="D2159" s="221">
        <v>44300000</v>
      </c>
      <c r="F2159" s="221" t="s">
        <v>83</v>
      </c>
      <c r="G2159" s="222">
        <v>194003295.56</v>
      </c>
      <c r="I2159" s="222">
        <f t="shared" si="67"/>
        <v>194003295.56</v>
      </c>
    </row>
    <row r="2160" spans="1:9" x14ac:dyDescent="0.2">
      <c r="A2160" s="221" t="s">
        <v>145</v>
      </c>
      <c r="B2160" s="225">
        <v>44310000</v>
      </c>
      <c r="C2160" s="221">
        <f t="shared" si="66"/>
        <v>8</v>
      </c>
      <c r="D2160" s="221">
        <v>44310000</v>
      </c>
      <c r="F2160" s="221" t="s">
        <v>84</v>
      </c>
      <c r="H2160" s="222">
        <v>8194679.4299999997</v>
      </c>
      <c r="I2160" s="222">
        <f t="shared" si="67"/>
        <v>-8194679.4299999997</v>
      </c>
    </row>
    <row r="2161" spans="1:9" x14ac:dyDescent="0.2">
      <c r="A2161" s="221" t="s">
        <v>145</v>
      </c>
      <c r="B2161" s="225">
        <v>44320000</v>
      </c>
      <c r="C2161" s="221">
        <f t="shared" si="66"/>
        <v>8</v>
      </c>
      <c r="D2161" s="221">
        <v>44320000</v>
      </c>
      <c r="F2161" s="221" t="s">
        <v>4800</v>
      </c>
      <c r="H2161" s="222">
        <v>25958423.489999998</v>
      </c>
      <c r="I2161" s="222">
        <f t="shared" si="67"/>
        <v>-25958423.489999998</v>
      </c>
    </row>
    <row r="2162" spans="1:9" x14ac:dyDescent="0.2">
      <c r="A2162" s="221" t="s">
        <v>145</v>
      </c>
      <c r="B2162" s="225">
        <v>44400000</v>
      </c>
      <c r="C2162" s="221">
        <f t="shared" si="66"/>
        <v>8</v>
      </c>
      <c r="D2162" s="221">
        <v>44400000</v>
      </c>
      <c r="F2162" s="221" t="s">
        <v>2007</v>
      </c>
      <c r="H2162" s="222">
        <v>525847414.81999999</v>
      </c>
      <c r="I2162" s="222">
        <f t="shared" si="67"/>
        <v>-525847414.81999999</v>
      </c>
    </row>
    <row r="2163" spans="1:9" x14ac:dyDescent="0.2">
      <c r="A2163" s="221" t="s">
        <v>145</v>
      </c>
      <c r="B2163" s="225">
        <v>44410000</v>
      </c>
      <c r="C2163" s="221">
        <f t="shared" si="66"/>
        <v>8</v>
      </c>
      <c r="D2163" s="221">
        <v>44410000</v>
      </c>
      <c r="F2163" s="221" t="s">
        <v>4609</v>
      </c>
      <c r="H2163" s="222">
        <v>70653999.590000004</v>
      </c>
      <c r="I2163" s="222">
        <f t="shared" si="67"/>
        <v>-70653999.590000004</v>
      </c>
    </row>
    <row r="2164" spans="1:9" x14ac:dyDescent="0.2">
      <c r="A2164" s="221" t="s">
        <v>145</v>
      </c>
      <c r="B2164" s="225">
        <v>44540000</v>
      </c>
      <c r="C2164" s="221">
        <f t="shared" si="66"/>
        <v>8</v>
      </c>
      <c r="D2164" s="221">
        <v>44540000</v>
      </c>
      <c r="F2164" s="221" t="s">
        <v>4801</v>
      </c>
      <c r="H2164" s="222">
        <v>49766686.789999999</v>
      </c>
      <c r="I2164" s="222">
        <f t="shared" si="67"/>
        <v>-49766686.789999999</v>
      </c>
    </row>
    <row r="2165" spans="1:9" x14ac:dyDescent="0.2">
      <c r="A2165" s="221" t="s">
        <v>145</v>
      </c>
      <c r="B2165" s="225">
        <v>44550000</v>
      </c>
      <c r="C2165" s="221">
        <f t="shared" si="66"/>
        <v>8</v>
      </c>
      <c r="D2165" s="221">
        <v>44550000</v>
      </c>
      <c r="F2165" s="221" t="s">
        <v>88</v>
      </c>
      <c r="H2165" s="222">
        <v>178267393.16999999</v>
      </c>
      <c r="I2165" s="222">
        <f t="shared" si="67"/>
        <v>-178267393.16999999</v>
      </c>
    </row>
    <row r="2166" spans="1:9" x14ac:dyDescent="0.2">
      <c r="A2166" s="221" t="s">
        <v>145</v>
      </c>
      <c r="B2166" s="225">
        <v>44560000</v>
      </c>
      <c r="C2166" s="221">
        <f t="shared" si="66"/>
        <v>8</v>
      </c>
      <c r="D2166" s="221">
        <v>44560000</v>
      </c>
      <c r="F2166" s="221" t="s">
        <v>4802</v>
      </c>
      <c r="G2166" s="222">
        <v>1306427.6399999999</v>
      </c>
      <c r="I2166" s="222">
        <f t="shared" si="67"/>
        <v>1306427.6399999999</v>
      </c>
    </row>
    <row r="2167" spans="1:9" x14ac:dyDescent="0.2">
      <c r="A2167" s="221" t="s">
        <v>145</v>
      </c>
      <c r="B2167" s="225">
        <v>44561000</v>
      </c>
      <c r="C2167" s="221">
        <f t="shared" si="66"/>
        <v>8</v>
      </c>
      <c r="D2167" s="221">
        <v>44561000</v>
      </c>
      <c r="F2167" s="221" t="s">
        <v>4803</v>
      </c>
      <c r="G2167" s="222">
        <v>7894276</v>
      </c>
      <c r="I2167" s="222">
        <f t="shared" si="67"/>
        <v>7894276</v>
      </c>
    </row>
    <row r="2168" spans="1:9" x14ac:dyDescent="0.2">
      <c r="A2168" s="221" t="s">
        <v>145</v>
      </c>
      <c r="B2168" s="225">
        <v>44562000</v>
      </c>
      <c r="C2168" s="221">
        <f t="shared" si="66"/>
        <v>8</v>
      </c>
      <c r="D2168" s="221">
        <v>44562000</v>
      </c>
      <c r="F2168" s="221" t="s">
        <v>89</v>
      </c>
      <c r="G2168" s="222">
        <v>208094518.71000001</v>
      </c>
      <c r="I2168" s="222">
        <f t="shared" si="67"/>
        <v>208094518.71000001</v>
      </c>
    </row>
    <row r="2169" spans="1:9" x14ac:dyDescent="0.2">
      <c r="A2169" s="221" t="s">
        <v>145</v>
      </c>
      <c r="B2169" s="225">
        <v>44563000</v>
      </c>
      <c r="C2169" s="221">
        <f t="shared" si="66"/>
        <v>8</v>
      </c>
      <c r="D2169" s="221">
        <v>44563000</v>
      </c>
      <c r="F2169" s="221" t="s">
        <v>2009</v>
      </c>
      <c r="G2169" s="222">
        <v>87738976.930000007</v>
      </c>
      <c r="I2169" s="222">
        <f t="shared" si="67"/>
        <v>87738976.930000007</v>
      </c>
    </row>
    <row r="2170" spans="1:9" x14ac:dyDescent="0.2">
      <c r="A2170" s="221" t="s">
        <v>145</v>
      </c>
      <c r="B2170" s="225">
        <v>44564000</v>
      </c>
      <c r="C2170" s="221">
        <f t="shared" si="66"/>
        <v>8</v>
      </c>
      <c r="D2170" s="221">
        <v>44564000</v>
      </c>
      <c r="F2170" s="221" t="s">
        <v>91</v>
      </c>
      <c r="G2170" s="222">
        <v>123844754.68000001</v>
      </c>
      <c r="I2170" s="222">
        <f t="shared" si="67"/>
        <v>123844754.68000001</v>
      </c>
    </row>
    <row r="2171" spans="1:9" x14ac:dyDescent="0.2">
      <c r="A2171" s="221" t="s">
        <v>145</v>
      </c>
      <c r="B2171" s="225">
        <v>44565000</v>
      </c>
      <c r="C2171" s="221">
        <f t="shared" si="66"/>
        <v>8</v>
      </c>
      <c r="D2171" s="221">
        <v>44565000</v>
      </c>
      <c r="F2171" s="221" t="s">
        <v>1951</v>
      </c>
      <c r="G2171" s="222">
        <v>111058566.84999999</v>
      </c>
      <c r="I2171" s="222">
        <f t="shared" si="67"/>
        <v>111058566.84999999</v>
      </c>
    </row>
    <row r="2172" spans="1:9" x14ac:dyDescent="0.2">
      <c r="A2172" s="221" t="s">
        <v>145</v>
      </c>
      <c r="B2172" s="225">
        <v>44566000</v>
      </c>
      <c r="C2172" s="221">
        <f t="shared" si="66"/>
        <v>8</v>
      </c>
      <c r="D2172" s="221">
        <v>44566000</v>
      </c>
      <c r="F2172" s="221" t="s">
        <v>2010</v>
      </c>
      <c r="G2172" s="222">
        <v>21082746</v>
      </c>
      <c r="I2172" s="222">
        <f t="shared" si="67"/>
        <v>21082746</v>
      </c>
    </row>
    <row r="2173" spans="1:9" x14ac:dyDescent="0.2">
      <c r="A2173" s="221" t="s">
        <v>145</v>
      </c>
      <c r="B2173" s="225">
        <v>44567000</v>
      </c>
      <c r="C2173" s="221">
        <f t="shared" si="66"/>
        <v>8</v>
      </c>
      <c r="D2173" s="221">
        <v>44567000</v>
      </c>
      <c r="F2173" s="221" t="s">
        <v>2011</v>
      </c>
      <c r="G2173" s="222">
        <v>127208</v>
      </c>
      <c r="I2173" s="222">
        <f t="shared" si="67"/>
        <v>127208</v>
      </c>
    </row>
    <row r="2174" spans="1:9" x14ac:dyDescent="0.2">
      <c r="A2174" s="221" t="s">
        <v>145</v>
      </c>
      <c r="B2174" s="225">
        <v>44570000</v>
      </c>
      <c r="C2174" s="221">
        <f t="shared" si="66"/>
        <v>8</v>
      </c>
      <c r="D2174" s="221">
        <v>44570000</v>
      </c>
      <c r="F2174" s="221" t="s">
        <v>4804</v>
      </c>
      <c r="H2174" s="222">
        <v>2163453972.9499998</v>
      </c>
      <c r="I2174" s="222">
        <f t="shared" si="67"/>
        <v>-2163453972.9499998</v>
      </c>
    </row>
    <row r="2175" spans="1:9" x14ac:dyDescent="0.2">
      <c r="A2175" s="221" t="s">
        <v>145</v>
      </c>
      <c r="B2175" s="225">
        <v>44571000</v>
      </c>
      <c r="C2175" s="221">
        <f t="shared" si="66"/>
        <v>8</v>
      </c>
      <c r="D2175" s="221">
        <v>44571000</v>
      </c>
      <c r="F2175" s="221" t="s">
        <v>4805</v>
      </c>
      <c r="H2175" s="222">
        <v>78111811.329999998</v>
      </c>
      <c r="I2175" s="222">
        <f t="shared" si="67"/>
        <v>-78111811.329999998</v>
      </c>
    </row>
    <row r="2176" spans="1:9" x14ac:dyDescent="0.2">
      <c r="A2176" s="221" t="s">
        <v>145</v>
      </c>
      <c r="B2176" s="225">
        <v>44572000</v>
      </c>
      <c r="C2176" s="221">
        <f t="shared" si="66"/>
        <v>8</v>
      </c>
      <c r="D2176" s="221">
        <v>44572000</v>
      </c>
      <c r="F2176" s="221" t="s">
        <v>3775</v>
      </c>
      <c r="H2176" s="222">
        <v>1420244209.23</v>
      </c>
      <c r="I2176" s="222">
        <f t="shared" si="67"/>
        <v>-1420244209.23</v>
      </c>
    </row>
    <row r="2177" spans="1:9" x14ac:dyDescent="0.2">
      <c r="A2177" s="221" t="s">
        <v>145</v>
      </c>
      <c r="B2177" s="225">
        <v>44580000</v>
      </c>
      <c r="C2177" s="221">
        <f t="shared" si="66"/>
        <v>8</v>
      </c>
      <c r="D2177" s="221">
        <v>44580000</v>
      </c>
      <c r="F2177" s="221" t="s">
        <v>3782</v>
      </c>
      <c r="G2177" s="222">
        <v>470609.56</v>
      </c>
      <c r="I2177" s="222">
        <f t="shared" si="67"/>
        <v>470609.56</v>
      </c>
    </row>
    <row r="2178" spans="1:9" x14ac:dyDescent="0.2">
      <c r="A2178" s="221" t="s">
        <v>145</v>
      </c>
      <c r="B2178" s="225">
        <v>44583000</v>
      </c>
      <c r="C2178" s="221">
        <f t="shared" ref="C2178:C2241" si="68">+LEN(B:B)</f>
        <v>8</v>
      </c>
      <c r="D2178" s="221">
        <v>44583000</v>
      </c>
      <c r="F2178" s="221" t="s">
        <v>1778</v>
      </c>
      <c r="G2178" s="222">
        <v>13050747.310000001</v>
      </c>
      <c r="I2178" s="222">
        <f t="shared" ref="I2178:I2241" si="69">+G:G-H:H</f>
        <v>13050747.310000001</v>
      </c>
    </row>
    <row r="2179" spans="1:9" x14ac:dyDescent="0.2">
      <c r="A2179" s="221" t="s">
        <v>145</v>
      </c>
      <c r="B2179" s="225">
        <v>44587000</v>
      </c>
      <c r="C2179" s="221">
        <f t="shared" si="68"/>
        <v>8</v>
      </c>
      <c r="D2179" s="221">
        <v>44587000</v>
      </c>
      <c r="F2179" s="221" t="s">
        <v>4806</v>
      </c>
      <c r="G2179" s="222">
        <v>125479710.13</v>
      </c>
      <c r="I2179" s="222">
        <f t="shared" si="69"/>
        <v>125479710.13</v>
      </c>
    </row>
    <row r="2180" spans="1:9" x14ac:dyDescent="0.2">
      <c r="A2180" s="221" t="s">
        <v>145</v>
      </c>
      <c r="B2180" s="225">
        <v>45510000</v>
      </c>
      <c r="C2180" s="221">
        <f t="shared" si="68"/>
        <v>8</v>
      </c>
      <c r="D2180" s="221">
        <v>45510000</v>
      </c>
      <c r="F2180" s="221" t="s">
        <v>97</v>
      </c>
      <c r="H2180" s="222">
        <v>238316693.03999999</v>
      </c>
      <c r="I2180" s="222">
        <f t="shared" si="69"/>
        <v>-238316693.03999999</v>
      </c>
    </row>
    <row r="2181" spans="1:9" x14ac:dyDescent="0.2">
      <c r="A2181" s="221" t="s">
        <v>145</v>
      </c>
      <c r="B2181" s="225">
        <v>45520000</v>
      </c>
      <c r="C2181" s="221">
        <f t="shared" si="68"/>
        <v>8</v>
      </c>
      <c r="D2181" s="221">
        <v>45520000</v>
      </c>
      <c r="F2181" s="221" t="s">
        <v>2013</v>
      </c>
      <c r="H2181" s="222">
        <v>179725000</v>
      </c>
      <c r="I2181" s="222">
        <f t="shared" si="69"/>
        <v>-179725000</v>
      </c>
    </row>
    <row r="2182" spans="1:9" x14ac:dyDescent="0.2">
      <c r="A2182" s="221" t="s">
        <v>145</v>
      </c>
      <c r="B2182" s="225">
        <v>45530000</v>
      </c>
      <c r="C2182" s="221">
        <f t="shared" si="68"/>
        <v>8</v>
      </c>
      <c r="D2182" s="221">
        <v>45530000</v>
      </c>
      <c r="F2182" s="221" t="s">
        <v>2014</v>
      </c>
      <c r="H2182" s="222">
        <v>165225000</v>
      </c>
      <c r="I2182" s="222">
        <f t="shared" si="69"/>
        <v>-165225000</v>
      </c>
    </row>
    <row r="2183" spans="1:9" x14ac:dyDescent="0.2">
      <c r="A2183" s="221" t="s">
        <v>145</v>
      </c>
      <c r="B2183" s="225">
        <v>45540000</v>
      </c>
      <c r="C2183" s="221">
        <f t="shared" si="68"/>
        <v>8</v>
      </c>
      <c r="D2183" s="221">
        <v>45540000</v>
      </c>
      <c r="F2183" s="221" t="s">
        <v>2015</v>
      </c>
      <c r="H2183" s="222">
        <v>166135000</v>
      </c>
      <c r="I2183" s="222">
        <f t="shared" si="69"/>
        <v>-166135000</v>
      </c>
    </row>
    <row r="2184" spans="1:9" x14ac:dyDescent="0.2">
      <c r="A2184" s="221" t="s">
        <v>145</v>
      </c>
      <c r="B2184" s="225">
        <v>46600000</v>
      </c>
      <c r="C2184" s="221">
        <f t="shared" si="68"/>
        <v>8</v>
      </c>
      <c r="D2184" s="221">
        <v>46600000</v>
      </c>
      <c r="F2184" s="221" t="s">
        <v>3821</v>
      </c>
      <c r="H2184" s="222">
        <v>1173214428.3399999</v>
      </c>
      <c r="I2184" s="222">
        <f t="shared" si="69"/>
        <v>-1173214428.3399999</v>
      </c>
    </row>
    <row r="2185" spans="1:9" x14ac:dyDescent="0.2">
      <c r="A2185" s="221" t="s">
        <v>145</v>
      </c>
      <c r="B2185" s="225">
        <v>46610000</v>
      </c>
      <c r="C2185" s="221">
        <f t="shared" si="68"/>
        <v>8</v>
      </c>
      <c r="D2185" s="221">
        <v>46610000</v>
      </c>
      <c r="F2185" s="221" t="s">
        <v>4807</v>
      </c>
      <c r="H2185" s="222">
        <v>38340789</v>
      </c>
      <c r="I2185" s="222">
        <f t="shared" si="69"/>
        <v>-38340789</v>
      </c>
    </row>
    <row r="2186" spans="1:9" x14ac:dyDescent="0.2">
      <c r="A2186" s="221" t="s">
        <v>145</v>
      </c>
      <c r="B2186" s="225">
        <v>46700000</v>
      </c>
      <c r="C2186" s="221">
        <f t="shared" si="68"/>
        <v>8</v>
      </c>
      <c r="D2186" s="221">
        <v>46700000</v>
      </c>
      <c r="F2186" s="221" t="s">
        <v>4808</v>
      </c>
      <c r="H2186" s="222">
        <v>1238323929.7</v>
      </c>
      <c r="I2186" s="222">
        <f t="shared" si="69"/>
        <v>-1238323929.7</v>
      </c>
    </row>
    <row r="2187" spans="1:9" x14ac:dyDescent="0.2">
      <c r="A2187" s="221" t="s">
        <v>145</v>
      </c>
      <c r="B2187" s="225">
        <v>47100000</v>
      </c>
      <c r="C2187" s="221">
        <f t="shared" si="68"/>
        <v>8</v>
      </c>
      <c r="D2187" s="221">
        <v>47100000</v>
      </c>
      <c r="F2187" s="221" t="s">
        <v>157</v>
      </c>
      <c r="G2187" s="222">
        <v>0.91</v>
      </c>
      <c r="I2187" s="222">
        <f t="shared" si="69"/>
        <v>0.91</v>
      </c>
    </row>
    <row r="2188" spans="1:9" x14ac:dyDescent="0.2">
      <c r="A2188" s="221" t="s">
        <v>145</v>
      </c>
      <c r="B2188" s="225">
        <v>48600000</v>
      </c>
      <c r="C2188" s="221">
        <f t="shared" si="68"/>
        <v>8</v>
      </c>
      <c r="D2188" s="221">
        <v>48600000</v>
      </c>
      <c r="F2188" s="221" t="s">
        <v>3909</v>
      </c>
      <c r="G2188" s="222">
        <v>22143118.199999999</v>
      </c>
      <c r="I2188" s="222">
        <f t="shared" si="69"/>
        <v>22143118.199999999</v>
      </c>
    </row>
    <row r="2189" spans="1:9" x14ac:dyDescent="0.2">
      <c r="A2189" s="221" t="s">
        <v>145</v>
      </c>
      <c r="B2189" s="225">
        <v>51110000</v>
      </c>
      <c r="C2189" s="221">
        <f t="shared" si="68"/>
        <v>8</v>
      </c>
      <c r="D2189" s="221">
        <v>51110000</v>
      </c>
      <c r="F2189" s="221" t="s">
        <v>3919</v>
      </c>
      <c r="G2189" s="222">
        <v>38118660</v>
      </c>
      <c r="I2189" s="222">
        <f t="shared" si="69"/>
        <v>38118660</v>
      </c>
    </row>
    <row r="2190" spans="1:9" x14ac:dyDescent="0.2">
      <c r="A2190" s="221" t="s">
        <v>145</v>
      </c>
      <c r="B2190" s="225">
        <v>51201000</v>
      </c>
      <c r="C2190" s="221">
        <f t="shared" si="68"/>
        <v>8</v>
      </c>
      <c r="D2190" s="221">
        <v>51201000</v>
      </c>
      <c r="F2190" s="221" t="s">
        <v>3947</v>
      </c>
      <c r="G2190" s="222">
        <v>7100</v>
      </c>
      <c r="I2190" s="222">
        <f t="shared" si="69"/>
        <v>7100</v>
      </c>
    </row>
    <row r="2191" spans="1:9" x14ac:dyDescent="0.2">
      <c r="A2191" s="221" t="s">
        <v>145</v>
      </c>
      <c r="B2191" s="225">
        <v>51211000</v>
      </c>
      <c r="C2191" s="221">
        <f t="shared" si="68"/>
        <v>8</v>
      </c>
      <c r="D2191" s="221">
        <v>51211000</v>
      </c>
      <c r="F2191" s="221" t="s">
        <v>343</v>
      </c>
      <c r="G2191" s="222">
        <v>961499.36</v>
      </c>
      <c r="I2191" s="222">
        <f t="shared" si="69"/>
        <v>961499.36</v>
      </c>
    </row>
    <row r="2192" spans="1:9" x14ac:dyDescent="0.2">
      <c r="A2192" s="221" t="s">
        <v>145</v>
      </c>
      <c r="B2192" s="225">
        <v>51221000</v>
      </c>
      <c r="C2192" s="221">
        <f t="shared" si="68"/>
        <v>8</v>
      </c>
      <c r="D2192" s="221">
        <v>51221000</v>
      </c>
      <c r="F2192" s="221" t="s">
        <v>345</v>
      </c>
      <c r="G2192" s="222">
        <v>3168212.13</v>
      </c>
      <c r="I2192" s="222">
        <f t="shared" si="69"/>
        <v>3168212.13</v>
      </c>
    </row>
    <row r="2193" spans="1:9" x14ac:dyDescent="0.2">
      <c r="A2193" s="221" t="s">
        <v>145</v>
      </c>
      <c r="B2193" s="225">
        <v>51231000</v>
      </c>
      <c r="C2193" s="221">
        <f t="shared" si="68"/>
        <v>8</v>
      </c>
      <c r="D2193" s="221">
        <v>51231000</v>
      </c>
      <c r="F2193" s="221" t="s">
        <v>347</v>
      </c>
      <c r="G2193" s="222">
        <v>123685115.76000001</v>
      </c>
      <c r="I2193" s="222">
        <f t="shared" si="69"/>
        <v>123685115.76000001</v>
      </c>
    </row>
    <row r="2194" spans="1:9" x14ac:dyDescent="0.2">
      <c r="A2194" s="221" t="s">
        <v>145</v>
      </c>
      <c r="B2194" s="225">
        <v>51241000</v>
      </c>
      <c r="C2194" s="221">
        <f t="shared" si="68"/>
        <v>8</v>
      </c>
      <c r="D2194" s="221">
        <v>51241000</v>
      </c>
      <c r="F2194" s="221" t="s">
        <v>159</v>
      </c>
      <c r="H2194" s="222">
        <v>1232635967.45</v>
      </c>
      <c r="I2194" s="222">
        <f t="shared" si="69"/>
        <v>-1232635967.45</v>
      </c>
    </row>
    <row r="2195" spans="1:9" x14ac:dyDescent="0.2">
      <c r="A2195" s="221" t="s">
        <v>145</v>
      </c>
      <c r="B2195" s="225">
        <v>51261000</v>
      </c>
      <c r="C2195" s="221">
        <f t="shared" si="68"/>
        <v>8</v>
      </c>
      <c r="D2195" s="221">
        <v>51261000</v>
      </c>
      <c r="F2195" s="221" t="s">
        <v>2023</v>
      </c>
      <c r="G2195" s="222">
        <v>151200</v>
      </c>
      <c r="I2195" s="222">
        <f t="shared" si="69"/>
        <v>151200</v>
      </c>
    </row>
    <row r="2196" spans="1:9" x14ac:dyDescent="0.2">
      <c r="A2196" s="221" t="s">
        <v>145</v>
      </c>
      <c r="B2196" s="225">
        <v>51271000</v>
      </c>
      <c r="C2196" s="221">
        <f t="shared" si="68"/>
        <v>8</v>
      </c>
      <c r="D2196" s="221">
        <v>51271000</v>
      </c>
      <c r="F2196" s="221" t="s">
        <v>2024</v>
      </c>
      <c r="H2196" s="222">
        <v>157607.53</v>
      </c>
      <c r="I2196" s="222">
        <f t="shared" si="69"/>
        <v>-157607.53</v>
      </c>
    </row>
    <row r="2197" spans="1:9" x14ac:dyDescent="0.2">
      <c r="A2197" s="221" t="s">
        <v>145</v>
      </c>
      <c r="B2197" s="225">
        <v>51800000</v>
      </c>
      <c r="C2197" s="221">
        <f t="shared" si="68"/>
        <v>8</v>
      </c>
      <c r="D2197" s="221">
        <v>51800000</v>
      </c>
      <c r="F2197" s="221" t="s">
        <v>4809</v>
      </c>
      <c r="H2197" s="222">
        <v>861443.48</v>
      </c>
      <c r="I2197" s="222">
        <f t="shared" si="69"/>
        <v>-861443.48</v>
      </c>
    </row>
    <row r="2198" spans="1:9" x14ac:dyDescent="0.2">
      <c r="A2198" s="221" t="s">
        <v>145</v>
      </c>
      <c r="B2198" s="225">
        <v>51910000</v>
      </c>
      <c r="C2198" s="221">
        <f t="shared" si="68"/>
        <v>8</v>
      </c>
      <c r="D2198" s="221">
        <v>51910000</v>
      </c>
      <c r="F2198" s="221" t="s">
        <v>4810</v>
      </c>
      <c r="H2198" s="222">
        <v>93976269</v>
      </c>
      <c r="I2198" s="222">
        <f t="shared" si="69"/>
        <v>-93976269</v>
      </c>
    </row>
    <row r="2199" spans="1:9" x14ac:dyDescent="0.2">
      <c r="A2199" s="221" t="s">
        <v>145</v>
      </c>
      <c r="B2199" s="225">
        <v>51920000</v>
      </c>
      <c r="C2199" s="221">
        <f t="shared" si="68"/>
        <v>8</v>
      </c>
      <c r="D2199" s="221">
        <v>51920000</v>
      </c>
      <c r="F2199" s="221" t="s">
        <v>4811</v>
      </c>
      <c r="H2199" s="222">
        <v>228661590.53</v>
      </c>
      <c r="I2199" s="222">
        <f t="shared" si="69"/>
        <v>-228661590.53</v>
      </c>
    </row>
    <row r="2200" spans="1:9" x14ac:dyDescent="0.2">
      <c r="A2200" s="221" t="s">
        <v>145</v>
      </c>
      <c r="B2200" s="225">
        <v>53100000</v>
      </c>
      <c r="C2200" s="221">
        <f t="shared" si="68"/>
        <v>8</v>
      </c>
      <c r="D2200" s="221">
        <v>53100000</v>
      </c>
      <c r="F2200" s="221" t="s">
        <v>160</v>
      </c>
      <c r="G2200" s="222">
        <v>1158037</v>
      </c>
      <c r="I2200" s="222">
        <f t="shared" si="69"/>
        <v>1158037</v>
      </c>
    </row>
    <row r="2201" spans="1:9" x14ac:dyDescent="0.2">
      <c r="A2201" s="221" t="s">
        <v>145</v>
      </c>
      <c r="B2201" s="225">
        <v>53400000</v>
      </c>
      <c r="C2201" s="221">
        <f t="shared" si="68"/>
        <v>8</v>
      </c>
      <c r="D2201" s="221">
        <v>53400000</v>
      </c>
      <c r="F2201" s="221" t="s">
        <v>2025</v>
      </c>
      <c r="G2201" s="222">
        <v>512091.94</v>
      </c>
      <c r="I2201" s="222">
        <f t="shared" si="69"/>
        <v>512091.94</v>
      </c>
    </row>
    <row r="2202" spans="1:9" x14ac:dyDescent="0.2">
      <c r="A2202" s="221" t="s">
        <v>145</v>
      </c>
      <c r="B2202" s="225">
        <v>53500000</v>
      </c>
      <c r="C2202" s="221">
        <f t="shared" si="68"/>
        <v>8</v>
      </c>
      <c r="D2202" s="221">
        <v>53500000</v>
      </c>
      <c r="F2202" s="221" t="s">
        <v>2026</v>
      </c>
      <c r="H2202" s="222">
        <v>226000</v>
      </c>
      <c r="I2202" s="222">
        <f t="shared" si="69"/>
        <v>-226000</v>
      </c>
    </row>
    <row r="2203" spans="1:9" x14ac:dyDescent="0.2">
      <c r="A2203" s="221" t="s">
        <v>145</v>
      </c>
      <c r="B2203" s="225">
        <v>53600000</v>
      </c>
      <c r="C2203" s="221">
        <f t="shared" si="68"/>
        <v>8</v>
      </c>
      <c r="D2203" s="221">
        <v>53600000</v>
      </c>
      <c r="F2203" s="221" t="s">
        <v>2027</v>
      </c>
      <c r="G2203" s="222">
        <v>300</v>
      </c>
      <c r="I2203" s="222">
        <f t="shared" si="69"/>
        <v>300</v>
      </c>
    </row>
    <row r="2204" spans="1:9" x14ac:dyDescent="0.2">
      <c r="A2204" s="221" t="s">
        <v>145</v>
      </c>
      <c r="B2204" s="225">
        <v>53700000</v>
      </c>
      <c r="C2204" s="221">
        <f t="shared" si="68"/>
        <v>8</v>
      </c>
      <c r="D2204" s="221">
        <v>53700000</v>
      </c>
      <c r="F2204" s="221" t="s">
        <v>4812</v>
      </c>
      <c r="G2204" s="222">
        <v>66.040000000000006</v>
      </c>
      <c r="I2204" s="222">
        <f t="shared" si="69"/>
        <v>66.040000000000006</v>
      </c>
    </row>
    <row r="2205" spans="1:9" x14ac:dyDescent="0.2">
      <c r="A2205" s="221" t="s">
        <v>145</v>
      </c>
      <c r="B2205" s="225">
        <v>58000000</v>
      </c>
      <c r="C2205" s="221">
        <f t="shared" si="68"/>
        <v>8</v>
      </c>
      <c r="D2205" s="221">
        <v>58000000</v>
      </c>
      <c r="F2205" s="221" t="s">
        <v>163</v>
      </c>
      <c r="G2205" s="222">
        <v>2849300</v>
      </c>
      <c r="I2205" s="222">
        <f t="shared" si="69"/>
        <v>2849300</v>
      </c>
    </row>
    <row r="2206" spans="1:9" x14ac:dyDescent="0.2">
      <c r="A2206" s="221" t="s">
        <v>145</v>
      </c>
      <c r="B2206" s="225">
        <v>60206000</v>
      </c>
      <c r="C2206" s="221">
        <f t="shared" si="68"/>
        <v>8</v>
      </c>
      <c r="D2206" s="221">
        <v>60206000</v>
      </c>
      <c r="F2206" s="221" t="s">
        <v>4813</v>
      </c>
      <c r="G2206" s="222">
        <v>45000</v>
      </c>
      <c r="I2206" s="222">
        <f t="shared" si="69"/>
        <v>45000</v>
      </c>
    </row>
    <row r="2207" spans="1:9" x14ac:dyDescent="0.2">
      <c r="A2207" s="221" t="s">
        <v>145</v>
      </c>
      <c r="B2207" s="225">
        <v>60302000</v>
      </c>
      <c r="C2207" s="221">
        <f t="shared" si="68"/>
        <v>8</v>
      </c>
      <c r="D2207" s="221">
        <v>60302000</v>
      </c>
      <c r="F2207" s="221" t="s">
        <v>2031</v>
      </c>
      <c r="G2207" s="222">
        <v>217884838.90000001</v>
      </c>
      <c r="I2207" s="222">
        <f t="shared" si="69"/>
        <v>217884838.90000001</v>
      </c>
    </row>
    <row r="2208" spans="1:9" x14ac:dyDescent="0.2">
      <c r="A2208" s="221" t="s">
        <v>145</v>
      </c>
      <c r="B2208" s="225">
        <v>60602000</v>
      </c>
      <c r="C2208" s="221">
        <f t="shared" si="68"/>
        <v>8</v>
      </c>
      <c r="D2208" s="221">
        <v>60602000</v>
      </c>
      <c r="F2208" s="221" t="s">
        <v>165</v>
      </c>
      <c r="G2208" s="222">
        <v>24944453.829999998</v>
      </c>
      <c r="I2208" s="222">
        <f t="shared" si="69"/>
        <v>24944453.829999998</v>
      </c>
    </row>
    <row r="2209" spans="1:9" x14ac:dyDescent="0.2">
      <c r="A2209" s="221" t="s">
        <v>145</v>
      </c>
      <c r="B2209" s="225">
        <v>60603100</v>
      </c>
      <c r="C2209" s="221">
        <f t="shared" si="68"/>
        <v>8</v>
      </c>
      <c r="D2209" s="221">
        <v>60603100</v>
      </c>
      <c r="F2209" s="221" t="s">
        <v>2029</v>
      </c>
      <c r="G2209" s="222">
        <v>202972166.25</v>
      </c>
      <c r="I2209" s="222">
        <f t="shared" si="69"/>
        <v>202972166.25</v>
      </c>
    </row>
    <row r="2210" spans="1:9" x14ac:dyDescent="0.2">
      <c r="A2210" s="221" t="s">
        <v>145</v>
      </c>
      <c r="B2210" s="225">
        <v>60603200</v>
      </c>
      <c r="C2210" s="221">
        <f t="shared" si="68"/>
        <v>8</v>
      </c>
      <c r="D2210" s="221">
        <v>60603100</v>
      </c>
      <c r="F2210" s="221" t="s">
        <v>4814</v>
      </c>
      <c r="G2210" s="222">
        <v>51000</v>
      </c>
      <c r="I2210" s="222">
        <f t="shared" si="69"/>
        <v>51000</v>
      </c>
    </row>
    <row r="2211" spans="1:9" x14ac:dyDescent="0.2">
      <c r="A2211" s="221" t="s">
        <v>145</v>
      </c>
      <c r="B2211" s="225">
        <v>60604000</v>
      </c>
      <c r="C2211" s="221">
        <f t="shared" si="68"/>
        <v>8</v>
      </c>
      <c r="D2211" s="221">
        <v>60604000</v>
      </c>
      <c r="F2211" s="221" t="s">
        <v>4155</v>
      </c>
      <c r="G2211" s="222">
        <v>1311052.5</v>
      </c>
      <c r="I2211" s="222">
        <f t="shared" si="69"/>
        <v>1311052.5</v>
      </c>
    </row>
    <row r="2212" spans="1:9" x14ac:dyDescent="0.2">
      <c r="A2212" s="221" t="s">
        <v>145</v>
      </c>
      <c r="B2212" s="225">
        <v>60605000</v>
      </c>
      <c r="C2212" s="221">
        <f t="shared" si="68"/>
        <v>8</v>
      </c>
      <c r="D2212" s="221">
        <v>60605000</v>
      </c>
      <c r="F2212" s="221" t="s">
        <v>167</v>
      </c>
      <c r="G2212" s="222">
        <v>2311349.12</v>
      </c>
      <c r="I2212" s="222">
        <f t="shared" si="69"/>
        <v>2311349.12</v>
      </c>
    </row>
    <row r="2213" spans="1:9" x14ac:dyDescent="0.2">
      <c r="A2213" s="221" t="s">
        <v>145</v>
      </c>
      <c r="B2213" s="225">
        <v>60606000</v>
      </c>
      <c r="C2213" s="221">
        <f t="shared" si="68"/>
        <v>8</v>
      </c>
      <c r="D2213" s="221">
        <v>60606000</v>
      </c>
      <c r="F2213" s="221" t="s">
        <v>2033</v>
      </c>
      <c r="G2213" s="222">
        <v>6000</v>
      </c>
      <c r="I2213" s="222">
        <f t="shared" si="69"/>
        <v>6000</v>
      </c>
    </row>
    <row r="2214" spans="1:9" x14ac:dyDescent="0.2">
      <c r="A2214" s="221" t="s">
        <v>145</v>
      </c>
      <c r="B2214" s="225">
        <v>60606100</v>
      </c>
      <c r="C2214" s="221">
        <f t="shared" si="68"/>
        <v>8</v>
      </c>
      <c r="D2214" s="221">
        <v>60606100</v>
      </c>
      <c r="F2214" s="221" t="s">
        <v>4815</v>
      </c>
      <c r="G2214" s="222">
        <v>396979145.24000001</v>
      </c>
      <c r="I2214" s="222">
        <f t="shared" si="69"/>
        <v>396979145.24000001</v>
      </c>
    </row>
    <row r="2215" spans="1:9" x14ac:dyDescent="0.2">
      <c r="A2215" s="221" t="s">
        <v>145</v>
      </c>
      <c r="B2215" s="225">
        <v>60606200</v>
      </c>
      <c r="C2215" s="221">
        <f t="shared" si="68"/>
        <v>8</v>
      </c>
      <c r="D2215" s="221">
        <v>60606200</v>
      </c>
      <c r="F2215" s="221" t="s">
        <v>2034</v>
      </c>
      <c r="G2215" s="222">
        <v>561507758.95000005</v>
      </c>
      <c r="I2215" s="222">
        <f t="shared" si="69"/>
        <v>561507758.95000005</v>
      </c>
    </row>
    <row r="2216" spans="1:9" x14ac:dyDescent="0.2">
      <c r="A2216" s="221" t="s">
        <v>145</v>
      </c>
      <c r="B2216" s="225">
        <v>60607000</v>
      </c>
      <c r="C2216" s="221">
        <f t="shared" si="68"/>
        <v>8</v>
      </c>
      <c r="D2216" s="221">
        <v>60607000</v>
      </c>
      <c r="F2216" s="221" t="s">
        <v>4816</v>
      </c>
      <c r="G2216" s="222">
        <v>1831509.53</v>
      </c>
      <c r="I2216" s="222">
        <f t="shared" si="69"/>
        <v>1831509.53</v>
      </c>
    </row>
    <row r="2217" spans="1:9" x14ac:dyDescent="0.2">
      <c r="A2217" s="221" t="s">
        <v>145</v>
      </c>
      <c r="B2217" s="225">
        <v>60608000</v>
      </c>
      <c r="C2217" s="221">
        <f t="shared" si="68"/>
        <v>8</v>
      </c>
      <c r="D2217" s="221">
        <v>60608000</v>
      </c>
      <c r="F2217" s="221" t="s">
        <v>169</v>
      </c>
      <c r="G2217" s="222">
        <v>1985846.5</v>
      </c>
      <c r="I2217" s="222">
        <f t="shared" si="69"/>
        <v>1985846.5</v>
      </c>
    </row>
    <row r="2218" spans="1:9" x14ac:dyDescent="0.2">
      <c r="A2218" s="221" t="s">
        <v>145</v>
      </c>
      <c r="B2218" s="225">
        <v>60609000</v>
      </c>
      <c r="C2218" s="221">
        <f t="shared" si="68"/>
        <v>8</v>
      </c>
      <c r="D2218" s="221">
        <v>60609000</v>
      </c>
      <c r="F2218" s="221" t="s">
        <v>4817</v>
      </c>
      <c r="G2218" s="222">
        <v>1464059202.05</v>
      </c>
      <c r="I2218" s="222">
        <f t="shared" si="69"/>
        <v>1464059202.05</v>
      </c>
    </row>
    <row r="2219" spans="1:9" x14ac:dyDescent="0.2">
      <c r="A2219" s="221" t="s">
        <v>145</v>
      </c>
      <c r="B2219" s="225">
        <v>60801000</v>
      </c>
      <c r="C2219" s="221">
        <f t="shared" si="68"/>
        <v>8</v>
      </c>
      <c r="D2219" s="221">
        <v>60801000</v>
      </c>
      <c r="F2219" s="221" t="s">
        <v>390</v>
      </c>
      <c r="G2219" s="222">
        <v>2204573.2799999998</v>
      </c>
      <c r="I2219" s="222">
        <f t="shared" si="69"/>
        <v>2204573.2799999998</v>
      </c>
    </row>
    <row r="2220" spans="1:9" x14ac:dyDescent="0.2">
      <c r="A2220" s="221" t="s">
        <v>145</v>
      </c>
      <c r="B2220" s="225">
        <v>61301000</v>
      </c>
      <c r="C2220" s="221">
        <f t="shared" si="68"/>
        <v>8</v>
      </c>
      <c r="D2220" s="221">
        <v>61301000</v>
      </c>
      <c r="F2220" s="221" t="s">
        <v>4230</v>
      </c>
      <c r="G2220" s="222">
        <v>71648219.560000002</v>
      </c>
      <c r="I2220" s="222">
        <f t="shared" si="69"/>
        <v>71648219.560000002</v>
      </c>
    </row>
    <row r="2221" spans="1:9" x14ac:dyDescent="0.2">
      <c r="A2221" s="221" t="s">
        <v>145</v>
      </c>
      <c r="B2221" s="225">
        <v>61302000</v>
      </c>
      <c r="C2221" s="221">
        <f t="shared" si="68"/>
        <v>8</v>
      </c>
      <c r="D2221" s="221">
        <v>61302000</v>
      </c>
      <c r="F2221" s="221" t="s">
        <v>4237</v>
      </c>
      <c r="G2221" s="222">
        <v>52632</v>
      </c>
      <c r="I2221" s="222">
        <f t="shared" si="69"/>
        <v>52632</v>
      </c>
    </row>
    <row r="2222" spans="1:9" x14ac:dyDescent="0.2">
      <c r="A2222" s="221" t="s">
        <v>145</v>
      </c>
      <c r="B2222" s="225">
        <v>61303000</v>
      </c>
      <c r="C2222" s="221">
        <f t="shared" si="68"/>
        <v>8</v>
      </c>
      <c r="D2222" s="221">
        <v>61303000</v>
      </c>
      <c r="F2222" s="221" t="s">
        <v>4818</v>
      </c>
      <c r="G2222" s="222">
        <v>46364595.829999998</v>
      </c>
      <c r="I2222" s="222">
        <f t="shared" si="69"/>
        <v>46364595.829999998</v>
      </c>
    </row>
    <row r="2223" spans="1:9" x14ac:dyDescent="0.2">
      <c r="A2223" s="221" t="s">
        <v>145</v>
      </c>
      <c r="B2223" s="225">
        <v>61304000</v>
      </c>
      <c r="C2223" s="221">
        <f t="shared" si="68"/>
        <v>8</v>
      </c>
      <c r="D2223" s="221">
        <v>61304000</v>
      </c>
      <c r="F2223" s="221" t="s">
        <v>4819</v>
      </c>
      <c r="G2223" s="222">
        <v>224179332.41</v>
      </c>
      <c r="I2223" s="222">
        <f t="shared" si="69"/>
        <v>224179332.41</v>
      </c>
    </row>
    <row r="2224" spans="1:9" x14ac:dyDescent="0.2">
      <c r="A2224" s="221" t="s">
        <v>145</v>
      </c>
      <c r="B2224" s="225">
        <v>61500000</v>
      </c>
      <c r="C2224" s="221">
        <f t="shared" si="68"/>
        <v>8</v>
      </c>
      <c r="D2224" s="221">
        <v>61500000</v>
      </c>
      <c r="F2224" s="221" t="s">
        <v>4245</v>
      </c>
      <c r="G2224" s="222">
        <v>639579</v>
      </c>
      <c r="I2224" s="222">
        <f t="shared" si="69"/>
        <v>639579</v>
      </c>
    </row>
    <row r="2225" spans="1:9" x14ac:dyDescent="0.2">
      <c r="A2225" s="221" t="s">
        <v>145</v>
      </c>
      <c r="B2225" s="225">
        <v>61501000</v>
      </c>
      <c r="C2225" s="221">
        <f t="shared" si="68"/>
        <v>8</v>
      </c>
      <c r="D2225" s="221">
        <v>61501000</v>
      </c>
      <c r="F2225" s="221" t="s">
        <v>178</v>
      </c>
      <c r="G2225" s="222">
        <v>4800000</v>
      </c>
      <c r="I2225" s="222">
        <f t="shared" si="69"/>
        <v>4800000</v>
      </c>
    </row>
    <row r="2226" spans="1:9" x14ac:dyDescent="0.2">
      <c r="A2226" s="221" t="s">
        <v>145</v>
      </c>
      <c r="B2226" s="225">
        <v>61502000</v>
      </c>
      <c r="C2226" s="221">
        <f t="shared" si="68"/>
        <v>8</v>
      </c>
      <c r="D2226" s="221">
        <v>61502000</v>
      </c>
      <c r="F2226" s="221" t="s">
        <v>180</v>
      </c>
      <c r="G2226" s="222">
        <v>524284.6</v>
      </c>
      <c r="I2226" s="222">
        <f t="shared" si="69"/>
        <v>524284.6</v>
      </c>
    </row>
    <row r="2227" spans="1:9" x14ac:dyDescent="0.2">
      <c r="A2227" s="221" t="s">
        <v>145</v>
      </c>
      <c r="B2227" s="225">
        <v>61503000</v>
      </c>
      <c r="C2227" s="221">
        <f t="shared" si="68"/>
        <v>8</v>
      </c>
      <c r="D2227" s="221">
        <v>61503000</v>
      </c>
      <c r="F2227" s="221" t="s">
        <v>181</v>
      </c>
      <c r="G2227" s="222">
        <v>7703192.8300000001</v>
      </c>
      <c r="I2227" s="222">
        <f t="shared" si="69"/>
        <v>7703192.8300000001</v>
      </c>
    </row>
    <row r="2228" spans="1:9" x14ac:dyDescent="0.2">
      <c r="A2228" s="221" t="s">
        <v>145</v>
      </c>
      <c r="B2228" s="225">
        <v>61504000</v>
      </c>
      <c r="C2228" s="221">
        <f t="shared" si="68"/>
        <v>8</v>
      </c>
      <c r="D2228" s="221">
        <v>61504000</v>
      </c>
      <c r="F2228" s="221" t="s">
        <v>4820</v>
      </c>
      <c r="G2228" s="222">
        <v>1720000</v>
      </c>
      <c r="I2228" s="222">
        <f t="shared" si="69"/>
        <v>1720000</v>
      </c>
    </row>
    <row r="2229" spans="1:9" x14ac:dyDescent="0.2">
      <c r="A2229" s="221" t="s">
        <v>145</v>
      </c>
      <c r="B2229" s="225">
        <v>61602000</v>
      </c>
      <c r="C2229" s="221">
        <f t="shared" si="68"/>
        <v>8</v>
      </c>
      <c r="D2229" s="221">
        <v>61602000</v>
      </c>
      <c r="F2229" s="221" t="s">
        <v>418</v>
      </c>
      <c r="G2229" s="222">
        <v>28122902.879999999</v>
      </c>
      <c r="I2229" s="222">
        <f t="shared" si="69"/>
        <v>28122902.879999999</v>
      </c>
    </row>
    <row r="2230" spans="1:9" x14ac:dyDescent="0.2">
      <c r="A2230" s="221" t="s">
        <v>145</v>
      </c>
      <c r="B2230" s="225">
        <v>61603000</v>
      </c>
      <c r="C2230" s="221">
        <f t="shared" si="68"/>
        <v>8</v>
      </c>
      <c r="D2230" s="221">
        <v>61603000</v>
      </c>
      <c r="F2230" s="221" t="s">
        <v>4266</v>
      </c>
      <c r="G2230" s="222">
        <v>719597.25</v>
      </c>
      <c r="I2230" s="222">
        <f t="shared" si="69"/>
        <v>719597.25</v>
      </c>
    </row>
    <row r="2231" spans="1:9" x14ac:dyDescent="0.2">
      <c r="A2231" s="221" t="s">
        <v>145</v>
      </c>
      <c r="B2231" s="225">
        <v>61604000</v>
      </c>
      <c r="C2231" s="221">
        <f t="shared" si="68"/>
        <v>8</v>
      </c>
      <c r="D2231" s="221">
        <v>61604000</v>
      </c>
      <c r="F2231" s="221" t="s">
        <v>183</v>
      </c>
      <c r="G2231" s="222">
        <v>5993945.8300000001</v>
      </c>
      <c r="I2231" s="222">
        <f t="shared" si="69"/>
        <v>5993945.8300000001</v>
      </c>
    </row>
    <row r="2232" spans="1:9" x14ac:dyDescent="0.2">
      <c r="A2232" s="221" t="s">
        <v>145</v>
      </c>
      <c r="B2232" s="225">
        <v>61802000</v>
      </c>
      <c r="C2232" s="221">
        <f t="shared" si="68"/>
        <v>8</v>
      </c>
      <c r="D2232" s="221">
        <v>61802000</v>
      </c>
      <c r="F2232" s="221" t="s">
        <v>185</v>
      </c>
      <c r="G2232" s="222">
        <v>55200</v>
      </c>
      <c r="I2232" s="222">
        <f t="shared" si="69"/>
        <v>55200</v>
      </c>
    </row>
    <row r="2233" spans="1:9" x14ac:dyDescent="0.2">
      <c r="A2233" s="221" t="s">
        <v>145</v>
      </c>
      <c r="B2233" s="225">
        <v>62101000</v>
      </c>
      <c r="C2233" s="221">
        <f t="shared" si="68"/>
        <v>8</v>
      </c>
      <c r="D2233" s="221">
        <v>62101000</v>
      </c>
      <c r="F2233" s="221" t="s">
        <v>4287</v>
      </c>
      <c r="G2233" s="222">
        <v>628449784.91999996</v>
      </c>
      <c r="I2233" s="222">
        <f t="shared" si="69"/>
        <v>628449784.91999996</v>
      </c>
    </row>
    <row r="2234" spans="1:9" x14ac:dyDescent="0.2">
      <c r="A2234" s="221" t="s">
        <v>145</v>
      </c>
      <c r="B2234" s="225">
        <v>62102000</v>
      </c>
      <c r="C2234" s="221">
        <f t="shared" si="68"/>
        <v>8</v>
      </c>
      <c r="D2234" s="221">
        <v>62102000</v>
      </c>
      <c r="F2234" s="221" t="s">
        <v>4295</v>
      </c>
      <c r="G2234" s="222">
        <v>78157504.290000007</v>
      </c>
      <c r="I2234" s="222">
        <f t="shared" si="69"/>
        <v>78157504.290000007</v>
      </c>
    </row>
    <row r="2235" spans="1:9" x14ac:dyDescent="0.2">
      <c r="A2235" s="221" t="s">
        <v>145</v>
      </c>
      <c r="B2235" s="225">
        <v>62103000</v>
      </c>
      <c r="C2235" s="221">
        <f t="shared" si="68"/>
        <v>8</v>
      </c>
      <c r="D2235" s="221">
        <v>62103000</v>
      </c>
      <c r="F2235" s="221" t="s">
        <v>2045</v>
      </c>
      <c r="G2235" s="222">
        <v>205000</v>
      </c>
      <c r="I2235" s="222">
        <f t="shared" si="69"/>
        <v>205000</v>
      </c>
    </row>
    <row r="2236" spans="1:9" x14ac:dyDescent="0.2">
      <c r="A2236" s="221" t="s">
        <v>145</v>
      </c>
      <c r="B2236" s="225">
        <v>62203000</v>
      </c>
      <c r="C2236" s="221">
        <f t="shared" si="68"/>
        <v>8</v>
      </c>
      <c r="D2236" s="221">
        <v>62203000</v>
      </c>
      <c r="F2236" s="221" t="s">
        <v>189</v>
      </c>
      <c r="G2236" s="222">
        <v>18570000</v>
      </c>
      <c r="I2236" s="222">
        <f t="shared" si="69"/>
        <v>18570000</v>
      </c>
    </row>
    <row r="2237" spans="1:9" x14ac:dyDescent="0.2">
      <c r="A2237" s="221" t="s">
        <v>145</v>
      </c>
      <c r="B2237" s="225">
        <v>62208000</v>
      </c>
      <c r="C2237" s="221">
        <f t="shared" si="68"/>
        <v>8</v>
      </c>
      <c r="D2237" s="221">
        <v>62208000</v>
      </c>
      <c r="F2237" s="221" t="s">
        <v>190</v>
      </c>
      <c r="G2237" s="222">
        <v>300812779.44</v>
      </c>
      <c r="I2237" s="222">
        <f t="shared" si="69"/>
        <v>300812779.44</v>
      </c>
    </row>
    <row r="2238" spans="1:9" x14ac:dyDescent="0.2">
      <c r="A2238" s="221" t="s">
        <v>145</v>
      </c>
      <c r="B2238" s="225">
        <v>62301000</v>
      </c>
      <c r="C2238" s="221">
        <f t="shared" si="68"/>
        <v>8</v>
      </c>
      <c r="D2238" s="221">
        <v>62301000</v>
      </c>
      <c r="F2238" s="221" t="s">
        <v>1903</v>
      </c>
      <c r="G2238" s="222">
        <v>4800000</v>
      </c>
      <c r="I2238" s="222">
        <f t="shared" si="69"/>
        <v>4800000</v>
      </c>
    </row>
    <row r="2239" spans="1:9" x14ac:dyDescent="0.2">
      <c r="A2239" s="221" t="s">
        <v>145</v>
      </c>
      <c r="B2239" s="225">
        <v>62305000</v>
      </c>
      <c r="C2239" s="221">
        <f t="shared" si="68"/>
        <v>8</v>
      </c>
      <c r="D2239" s="221">
        <v>62305000</v>
      </c>
      <c r="F2239" s="221" t="s">
        <v>2047</v>
      </c>
      <c r="G2239" s="222">
        <v>22861976.420000002</v>
      </c>
      <c r="I2239" s="222">
        <f t="shared" si="69"/>
        <v>22861976.420000002</v>
      </c>
    </row>
    <row r="2240" spans="1:9" x14ac:dyDescent="0.2">
      <c r="A2240" s="221" t="s">
        <v>145</v>
      </c>
      <c r="B2240" s="225">
        <v>62401000</v>
      </c>
      <c r="C2240" s="221">
        <f t="shared" si="68"/>
        <v>8</v>
      </c>
      <c r="D2240" s="221">
        <v>62401000</v>
      </c>
      <c r="F2240" s="221" t="s">
        <v>2048</v>
      </c>
      <c r="G2240" s="222">
        <v>20000</v>
      </c>
      <c r="I2240" s="222">
        <f t="shared" si="69"/>
        <v>20000</v>
      </c>
    </row>
    <row r="2241" spans="1:9" x14ac:dyDescent="0.2">
      <c r="A2241" s="221" t="s">
        <v>145</v>
      </c>
      <c r="B2241" s="225">
        <v>62501000</v>
      </c>
      <c r="C2241" s="221">
        <f t="shared" si="68"/>
        <v>8</v>
      </c>
      <c r="D2241" s="221">
        <v>62501000</v>
      </c>
      <c r="F2241" s="221" t="s">
        <v>195</v>
      </c>
      <c r="G2241" s="222">
        <v>4494300</v>
      </c>
      <c r="I2241" s="222">
        <f t="shared" si="69"/>
        <v>4494300</v>
      </c>
    </row>
    <row r="2242" spans="1:9" x14ac:dyDescent="0.2">
      <c r="A2242" s="221" t="s">
        <v>145</v>
      </c>
      <c r="B2242" s="225">
        <v>62504000</v>
      </c>
      <c r="C2242" s="221">
        <f t="shared" ref="C2242:C2305" si="70">+LEN(B:B)</f>
        <v>8</v>
      </c>
      <c r="D2242" s="221">
        <v>62504000</v>
      </c>
      <c r="F2242" s="221" t="s">
        <v>4821</v>
      </c>
      <c r="H2242" s="222">
        <v>470679</v>
      </c>
      <c r="I2242" s="222">
        <f t="shared" ref="I2242:I2305" si="71">+G:G-H:H</f>
        <v>-470679</v>
      </c>
    </row>
    <row r="2243" spans="1:9" x14ac:dyDescent="0.2">
      <c r="A2243" s="221" t="s">
        <v>145</v>
      </c>
      <c r="B2243" s="225">
        <v>62505000</v>
      </c>
      <c r="C2243" s="221">
        <f t="shared" si="70"/>
        <v>8</v>
      </c>
      <c r="D2243" s="221">
        <v>62505000</v>
      </c>
      <c r="F2243" s="221" t="s">
        <v>4354</v>
      </c>
      <c r="G2243" s="222">
        <v>25902916.68</v>
      </c>
      <c r="I2243" s="222">
        <f t="shared" si="71"/>
        <v>25902916.68</v>
      </c>
    </row>
    <row r="2244" spans="1:9" x14ac:dyDescent="0.2">
      <c r="A2244" s="221" t="s">
        <v>145</v>
      </c>
      <c r="B2244" s="225">
        <v>62507000</v>
      </c>
      <c r="C2244" s="221">
        <f t="shared" si="70"/>
        <v>8</v>
      </c>
      <c r="D2244" s="221">
        <v>62507000</v>
      </c>
      <c r="F2244" s="221" t="s">
        <v>201</v>
      </c>
      <c r="G2244" s="222">
        <v>5172400</v>
      </c>
      <c r="I2244" s="222">
        <f t="shared" si="71"/>
        <v>5172400</v>
      </c>
    </row>
    <row r="2245" spans="1:9" x14ac:dyDescent="0.2">
      <c r="A2245" s="221" t="s">
        <v>145</v>
      </c>
      <c r="B2245" s="225">
        <v>62602000</v>
      </c>
      <c r="C2245" s="221">
        <f t="shared" si="70"/>
        <v>8</v>
      </c>
      <c r="D2245" s="221">
        <v>62602000</v>
      </c>
      <c r="F2245" s="221" t="s">
        <v>202</v>
      </c>
      <c r="G2245" s="222">
        <v>13225488.539999999</v>
      </c>
      <c r="I2245" s="222">
        <f t="shared" si="71"/>
        <v>13225488.539999999</v>
      </c>
    </row>
    <row r="2246" spans="1:9" x14ac:dyDescent="0.2">
      <c r="A2246" s="221" t="s">
        <v>145</v>
      </c>
      <c r="B2246" s="221">
        <v>62604000</v>
      </c>
      <c r="C2246" s="221">
        <f t="shared" si="70"/>
        <v>8</v>
      </c>
      <c r="D2246" s="221">
        <v>62604000</v>
      </c>
      <c r="F2246" s="221" t="s">
        <v>204</v>
      </c>
      <c r="G2246" s="222">
        <v>13302026.33</v>
      </c>
      <c r="I2246" s="222">
        <f t="shared" si="71"/>
        <v>13302026.33</v>
      </c>
    </row>
    <row r="2247" spans="1:9" x14ac:dyDescent="0.2">
      <c r="A2247" s="221" t="s">
        <v>145</v>
      </c>
      <c r="B2247" s="221">
        <v>62700000</v>
      </c>
      <c r="C2247" s="221">
        <f t="shared" si="70"/>
        <v>8</v>
      </c>
      <c r="D2247" s="221">
        <v>62700000</v>
      </c>
      <c r="F2247" s="221" t="s">
        <v>4822</v>
      </c>
      <c r="G2247" s="222">
        <v>86200</v>
      </c>
      <c r="I2247" s="222">
        <f t="shared" si="71"/>
        <v>86200</v>
      </c>
    </row>
    <row r="2248" spans="1:9" x14ac:dyDescent="0.2">
      <c r="A2248" s="221" t="s">
        <v>145</v>
      </c>
      <c r="B2248" s="221">
        <v>62701000</v>
      </c>
      <c r="C2248" s="221">
        <f t="shared" si="70"/>
        <v>8</v>
      </c>
      <c r="D2248" s="221">
        <v>62701000</v>
      </c>
      <c r="F2248" s="221" t="s">
        <v>207</v>
      </c>
      <c r="G2248" s="222">
        <v>25000</v>
      </c>
      <c r="I2248" s="222">
        <f t="shared" si="71"/>
        <v>25000</v>
      </c>
    </row>
    <row r="2249" spans="1:9" x14ac:dyDescent="0.2">
      <c r="A2249" s="221" t="s">
        <v>145</v>
      </c>
      <c r="B2249" s="221">
        <v>62702000</v>
      </c>
      <c r="C2249" s="221">
        <f t="shared" si="70"/>
        <v>8</v>
      </c>
      <c r="D2249" s="221">
        <v>62702000</v>
      </c>
      <c r="F2249" s="221" t="s">
        <v>1421</v>
      </c>
      <c r="G2249" s="222">
        <v>70080</v>
      </c>
      <c r="I2249" s="222">
        <f t="shared" si="71"/>
        <v>70080</v>
      </c>
    </row>
    <row r="2250" spans="1:9" x14ac:dyDescent="0.2">
      <c r="A2250" s="221" t="s">
        <v>145</v>
      </c>
      <c r="B2250" s="221">
        <v>62703000</v>
      </c>
      <c r="C2250" s="221">
        <f t="shared" si="70"/>
        <v>8</v>
      </c>
      <c r="D2250" s="221">
        <v>62703000</v>
      </c>
      <c r="F2250" s="221" t="s">
        <v>208</v>
      </c>
      <c r="G2250" s="222">
        <v>14438288.1</v>
      </c>
      <c r="I2250" s="222">
        <f t="shared" si="71"/>
        <v>14438288.1</v>
      </c>
    </row>
    <row r="2251" spans="1:9" x14ac:dyDescent="0.2">
      <c r="A2251" s="221" t="s">
        <v>145</v>
      </c>
      <c r="B2251" s="221">
        <v>62705000</v>
      </c>
      <c r="C2251" s="221">
        <f t="shared" si="70"/>
        <v>8</v>
      </c>
      <c r="D2251" s="221">
        <v>62705000</v>
      </c>
      <c r="F2251" s="221" t="s">
        <v>1423</v>
      </c>
      <c r="G2251" s="222">
        <v>65000.01</v>
      </c>
      <c r="I2251" s="222">
        <f t="shared" si="71"/>
        <v>65000.01</v>
      </c>
    </row>
    <row r="2252" spans="1:9" x14ac:dyDescent="0.2">
      <c r="A2252" s="221" t="s">
        <v>145</v>
      </c>
      <c r="B2252" s="221">
        <v>62706000</v>
      </c>
      <c r="C2252" s="221">
        <f t="shared" si="70"/>
        <v>8</v>
      </c>
      <c r="D2252" s="221">
        <v>62706000</v>
      </c>
      <c r="F2252" s="221" t="s">
        <v>209</v>
      </c>
      <c r="G2252" s="222">
        <v>1006482.3</v>
      </c>
      <c r="I2252" s="222">
        <f t="shared" si="71"/>
        <v>1006482.3</v>
      </c>
    </row>
    <row r="2253" spans="1:9" x14ac:dyDescent="0.2">
      <c r="A2253" s="221" t="s">
        <v>145</v>
      </c>
      <c r="B2253" s="221">
        <v>63501000</v>
      </c>
      <c r="C2253" s="221">
        <f t="shared" si="70"/>
        <v>8</v>
      </c>
      <c r="D2253" s="221">
        <v>63501000</v>
      </c>
      <c r="F2253" s="221" t="s">
        <v>4823</v>
      </c>
      <c r="G2253" s="222">
        <v>868000</v>
      </c>
      <c r="I2253" s="222">
        <f t="shared" si="71"/>
        <v>868000</v>
      </c>
    </row>
    <row r="2254" spans="1:9" x14ac:dyDescent="0.2">
      <c r="A2254" s="221" t="s">
        <v>145</v>
      </c>
      <c r="B2254" s="221">
        <v>63503000</v>
      </c>
      <c r="C2254" s="221">
        <f t="shared" si="70"/>
        <v>8</v>
      </c>
      <c r="D2254" s="221">
        <v>63503000</v>
      </c>
      <c r="F2254" s="221" t="s">
        <v>213</v>
      </c>
      <c r="G2254" s="222">
        <v>80000</v>
      </c>
      <c r="I2254" s="222">
        <f t="shared" si="71"/>
        <v>80000</v>
      </c>
    </row>
    <row r="2255" spans="1:9" x14ac:dyDescent="0.2">
      <c r="A2255" s="221" t="s">
        <v>145</v>
      </c>
      <c r="B2255" s="221">
        <v>63504000</v>
      </c>
      <c r="C2255" s="221">
        <f t="shared" si="70"/>
        <v>8</v>
      </c>
      <c r="D2255" s="221">
        <v>63504000</v>
      </c>
      <c r="F2255" s="221" t="s">
        <v>214</v>
      </c>
      <c r="G2255" s="222">
        <v>15460638.970000001</v>
      </c>
      <c r="I2255" s="222">
        <f t="shared" si="71"/>
        <v>15460638.970000001</v>
      </c>
    </row>
    <row r="2256" spans="1:9" x14ac:dyDescent="0.2">
      <c r="A2256" s="221" t="s">
        <v>145</v>
      </c>
      <c r="B2256" s="221">
        <v>63506000</v>
      </c>
      <c r="C2256" s="221">
        <f t="shared" si="70"/>
        <v>8</v>
      </c>
      <c r="D2256" s="221">
        <v>63506000</v>
      </c>
      <c r="F2256" s="221" t="s">
        <v>4824</v>
      </c>
      <c r="G2256" s="222">
        <v>3842128</v>
      </c>
      <c r="I2256" s="222">
        <f t="shared" si="71"/>
        <v>3842128</v>
      </c>
    </row>
    <row r="2257" spans="1:9" x14ac:dyDescent="0.2">
      <c r="A2257" s="221" t="s">
        <v>145</v>
      </c>
      <c r="B2257" s="221">
        <v>63507000</v>
      </c>
      <c r="C2257" s="221">
        <f t="shared" si="70"/>
        <v>8</v>
      </c>
      <c r="D2257" s="221">
        <v>63507000</v>
      </c>
      <c r="F2257" s="221" t="s">
        <v>4429</v>
      </c>
      <c r="G2257" s="222">
        <v>10100617.449999999</v>
      </c>
      <c r="I2257" s="222">
        <f t="shared" si="71"/>
        <v>10100617.449999999</v>
      </c>
    </row>
    <row r="2258" spans="1:9" x14ac:dyDescent="0.2">
      <c r="A2258" s="221" t="s">
        <v>145</v>
      </c>
      <c r="B2258" s="221">
        <v>64101000</v>
      </c>
      <c r="C2258" s="221">
        <f t="shared" si="70"/>
        <v>8</v>
      </c>
      <c r="D2258" s="221">
        <v>64101000</v>
      </c>
      <c r="F2258" s="221" t="s">
        <v>216</v>
      </c>
      <c r="G2258" s="222">
        <v>660940190.60000002</v>
      </c>
      <c r="I2258" s="222">
        <f t="shared" si="71"/>
        <v>660940190.60000002</v>
      </c>
    </row>
    <row r="2259" spans="1:9" x14ac:dyDescent="0.2">
      <c r="A2259" s="221" t="s">
        <v>145</v>
      </c>
      <c r="B2259" s="221">
        <v>64102000</v>
      </c>
      <c r="C2259" s="221">
        <f t="shared" si="70"/>
        <v>8</v>
      </c>
      <c r="D2259" s="221">
        <v>64102000</v>
      </c>
      <c r="F2259" s="221" t="s">
        <v>217</v>
      </c>
      <c r="G2259" s="222">
        <v>21824627.91</v>
      </c>
      <c r="I2259" s="222">
        <f t="shared" si="71"/>
        <v>21824627.91</v>
      </c>
    </row>
    <row r="2260" spans="1:9" x14ac:dyDescent="0.2">
      <c r="A2260" s="221" t="s">
        <v>145</v>
      </c>
      <c r="B2260" s="221">
        <v>64103000</v>
      </c>
      <c r="C2260" s="221">
        <f t="shared" si="70"/>
        <v>8</v>
      </c>
      <c r="D2260" s="221">
        <v>64103000</v>
      </c>
      <c r="F2260" s="221" t="s">
        <v>218</v>
      </c>
      <c r="G2260" s="222">
        <v>20136761.600000001</v>
      </c>
      <c r="I2260" s="222">
        <f t="shared" si="71"/>
        <v>20136761.600000001</v>
      </c>
    </row>
    <row r="2261" spans="1:9" x14ac:dyDescent="0.2">
      <c r="A2261" s="221" t="s">
        <v>145</v>
      </c>
      <c r="B2261" s="221">
        <v>64105000</v>
      </c>
      <c r="C2261" s="221">
        <f t="shared" si="70"/>
        <v>8</v>
      </c>
      <c r="D2261" s="221">
        <v>64105000</v>
      </c>
      <c r="F2261" s="221" t="s">
        <v>1639</v>
      </c>
      <c r="G2261" s="222">
        <v>87353894.340000004</v>
      </c>
      <c r="I2261" s="222">
        <f t="shared" si="71"/>
        <v>87353894.340000004</v>
      </c>
    </row>
    <row r="2262" spans="1:9" x14ac:dyDescent="0.2">
      <c r="A2262" s="221" t="s">
        <v>145</v>
      </c>
      <c r="B2262" s="221">
        <v>64188000</v>
      </c>
      <c r="C2262" s="221">
        <f t="shared" si="70"/>
        <v>8</v>
      </c>
      <c r="D2262" s="221">
        <v>64180000</v>
      </c>
      <c r="F2262" s="221" t="s">
        <v>4825</v>
      </c>
      <c r="G2262" s="222">
        <v>5547035.2000000002</v>
      </c>
      <c r="I2262" s="222">
        <f t="shared" si="71"/>
        <v>5547035.2000000002</v>
      </c>
    </row>
    <row r="2263" spans="1:9" x14ac:dyDescent="0.2">
      <c r="A2263" s="221" t="s">
        <v>145</v>
      </c>
      <c r="B2263" s="221">
        <v>64501000</v>
      </c>
      <c r="C2263" s="221">
        <f t="shared" si="70"/>
        <v>8</v>
      </c>
      <c r="D2263" s="221">
        <v>64501000</v>
      </c>
      <c r="F2263" s="221" t="s">
        <v>2051</v>
      </c>
      <c r="G2263" s="222">
        <v>64188362.600000001</v>
      </c>
      <c r="I2263" s="222">
        <f t="shared" si="71"/>
        <v>64188362.600000001</v>
      </c>
    </row>
    <row r="2264" spans="1:9" x14ac:dyDescent="0.2">
      <c r="A2264" s="221" t="s">
        <v>145</v>
      </c>
      <c r="B2264" s="221">
        <v>64502000</v>
      </c>
      <c r="C2264" s="221">
        <f t="shared" si="70"/>
        <v>8</v>
      </c>
      <c r="D2264" s="221">
        <v>64502000</v>
      </c>
      <c r="F2264" s="221" t="s">
        <v>2052</v>
      </c>
      <c r="G2264" s="222">
        <v>13060786.060000001</v>
      </c>
      <c r="I2264" s="222">
        <f t="shared" si="71"/>
        <v>13060786.060000001</v>
      </c>
    </row>
    <row r="2265" spans="1:9" x14ac:dyDescent="0.2">
      <c r="A2265" s="221" t="s">
        <v>145</v>
      </c>
      <c r="B2265" s="221">
        <v>64503000</v>
      </c>
      <c r="C2265" s="221">
        <f t="shared" si="70"/>
        <v>8</v>
      </c>
      <c r="D2265" s="221">
        <v>64503000</v>
      </c>
      <c r="F2265" s="221" t="s">
        <v>2053</v>
      </c>
      <c r="G2265" s="222">
        <v>10634664.75</v>
      </c>
      <c r="I2265" s="222">
        <f t="shared" si="71"/>
        <v>10634664.75</v>
      </c>
    </row>
    <row r="2266" spans="1:9" x14ac:dyDescent="0.2">
      <c r="A2266" s="221" t="s">
        <v>145</v>
      </c>
      <c r="B2266" s="221">
        <v>64504000</v>
      </c>
      <c r="C2266" s="221">
        <f t="shared" si="70"/>
        <v>8</v>
      </c>
      <c r="D2266" s="221">
        <v>64504000</v>
      </c>
      <c r="F2266" s="221" t="s">
        <v>2054</v>
      </c>
      <c r="G2266" s="222">
        <v>5878462.8799999999</v>
      </c>
      <c r="I2266" s="222">
        <f t="shared" si="71"/>
        <v>5878462.8799999999</v>
      </c>
    </row>
    <row r="2267" spans="1:9" x14ac:dyDescent="0.2">
      <c r="A2267" s="221" t="s">
        <v>145</v>
      </c>
      <c r="B2267" s="221">
        <v>64505000</v>
      </c>
      <c r="C2267" s="221">
        <f t="shared" si="70"/>
        <v>8</v>
      </c>
      <c r="D2267" s="221">
        <v>64505000</v>
      </c>
      <c r="F2267" s="221" t="s">
        <v>4826</v>
      </c>
      <c r="G2267" s="222">
        <v>992379.85</v>
      </c>
      <c r="I2267" s="222">
        <f t="shared" si="71"/>
        <v>992379.85</v>
      </c>
    </row>
    <row r="2268" spans="1:9" x14ac:dyDescent="0.2">
      <c r="A2268" s="221" t="s">
        <v>145</v>
      </c>
      <c r="B2268" s="221">
        <v>64700000</v>
      </c>
      <c r="C2268" s="221">
        <f t="shared" si="70"/>
        <v>8</v>
      </c>
      <c r="D2268" s="221">
        <v>64700000</v>
      </c>
      <c r="F2268" s="221" t="s">
        <v>223</v>
      </c>
      <c r="G2268" s="222">
        <v>163946</v>
      </c>
      <c r="I2268" s="222">
        <f t="shared" si="71"/>
        <v>163946</v>
      </c>
    </row>
    <row r="2269" spans="1:9" x14ac:dyDescent="0.2">
      <c r="A2269" s="221" t="s">
        <v>145</v>
      </c>
      <c r="B2269" s="221">
        <v>64802000</v>
      </c>
      <c r="C2269" s="221">
        <f t="shared" si="70"/>
        <v>8</v>
      </c>
      <c r="D2269" s="221">
        <v>64802000</v>
      </c>
      <c r="F2269" s="221" t="s">
        <v>557</v>
      </c>
      <c r="G2269" s="222">
        <v>3940800</v>
      </c>
      <c r="I2269" s="222">
        <f t="shared" si="71"/>
        <v>3940800</v>
      </c>
    </row>
    <row r="2270" spans="1:9" x14ac:dyDescent="0.2">
      <c r="A2270" s="221" t="s">
        <v>145</v>
      </c>
      <c r="B2270" s="221">
        <v>64803000</v>
      </c>
      <c r="C2270" s="221">
        <f t="shared" si="70"/>
        <v>8</v>
      </c>
      <c r="D2270" s="221">
        <v>64803000</v>
      </c>
      <c r="F2270" s="221" t="s">
        <v>4477</v>
      </c>
      <c r="H2270" s="222">
        <v>79500</v>
      </c>
      <c r="I2270" s="222">
        <f t="shared" si="71"/>
        <v>-79500</v>
      </c>
    </row>
    <row r="2271" spans="1:9" x14ac:dyDescent="0.2">
      <c r="A2271" s="221" t="s">
        <v>145</v>
      </c>
      <c r="B2271" s="221">
        <v>65100000</v>
      </c>
      <c r="C2271" s="221">
        <f t="shared" si="70"/>
        <v>8</v>
      </c>
      <c r="D2271" s="221">
        <v>65100000</v>
      </c>
      <c r="F2271" s="221" t="s">
        <v>4827</v>
      </c>
      <c r="G2271" s="222">
        <v>4460390.74</v>
      </c>
      <c r="I2271" s="222">
        <f t="shared" si="71"/>
        <v>4460390.74</v>
      </c>
    </row>
    <row r="2272" spans="1:9" x14ac:dyDescent="0.2">
      <c r="A2272" s="221" t="s">
        <v>145</v>
      </c>
      <c r="B2272" s="221">
        <v>65601000</v>
      </c>
      <c r="C2272" s="221">
        <f t="shared" si="70"/>
        <v>8</v>
      </c>
      <c r="D2272" s="221">
        <v>65601000</v>
      </c>
      <c r="F2272" s="221" t="s">
        <v>561</v>
      </c>
      <c r="G2272" s="222">
        <v>2465434.7999999998</v>
      </c>
      <c r="I2272" s="222">
        <f t="shared" si="71"/>
        <v>2465434.7999999998</v>
      </c>
    </row>
    <row r="2273" spans="1:9" x14ac:dyDescent="0.2">
      <c r="A2273" s="221" t="s">
        <v>145</v>
      </c>
      <c r="B2273" s="221">
        <v>65700000</v>
      </c>
      <c r="C2273" s="221">
        <f t="shared" si="70"/>
        <v>8</v>
      </c>
      <c r="D2273" s="221">
        <v>65700000</v>
      </c>
      <c r="F2273" s="221" t="s">
        <v>4494</v>
      </c>
      <c r="G2273" s="222">
        <v>4154578.39</v>
      </c>
      <c r="I2273" s="222">
        <f t="shared" si="71"/>
        <v>4154578.39</v>
      </c>
    </row>
    <row r="2274" spans="1:9" x14ac:dyDescent="0.2">
      <c r="A2274" s="221" t="s">
        <v>145</v>
      </c>
      <c r="B2274" s="221">
        <v>65710000</v>
      </c>
      <c r="C2274" s="221">
        <f t="shared" si="70"/>
        <v>8</v>
      </c>
      <c r="D2274" s="221">
        <v>65710000</v>
      </c>
      <c r="F2274" s="221" t="s">
        <v>4828</v>
      </c>
      <c r="G2274" s="222">
        <v>2022500</v>
      </c>
      <c r="I2274" s="222">
        <f t="shared" si="71"/>
        <v>2022500</v>
      </c>
    </row>
    <row r="2275" spans="1:9" x14ac:dyDescent="0.2">
      <c r="A2275" s="221" t="s">
        <v>145</v>
      </c>
      <c r="B2275" s="221">
        <v>65810000</v>
      </c>
      <c r="C2275" s="221">
        <f t="shared" si="70"/>
        <v>8</v>
      </c>
      <c r="D2275" s="221">
        <v>65810000</v>
      </c>
      <c r="F2275" s="221" t="s">
        <v>4500</v>
      </c>
      <c r="G2275" s="222">
        <v>3.02</v>
      </c>
      <c r="I2275" s="222">
        <f t="shared" si="71"/>
        <v>3.02</v>
      </c>
    </row>
    <row r="2276" spans="1:9" x14ac:dyDescent="0.2">
      <c r="A2276" s="221" t="s">
        <v>145</v>
      </c>
      <c r="B2276" s="221">
        <v>66101000</v>
      </c>
      <c r="C2276" s="221">
        <f t="shared" si="70"/>
        <v>8</v>
      </c>
      <c r="D2276" s="221">
        <v>66101000</v>
      </c>
      <c r="F2276" s="221" t="s">
        <v>500</v>
      </c>
      <c r="G2276" s="222">
        <v>71949333.379999995</v>
      </c>
      <c r="I2276" s="222">
        <f t="shared" si="71"/>
        <v>71949333.379999995</v>
      </c>
    </row>
    <row r="2277" spans="1:9" x14ac:dyDescent="0.2">
      <c r="A2277" s="221" t="s">
        <v>145</v>
      </c>
      <c r="B2277" s="221">
        <v>66102000</v>
      </c>
      <c r="C2277" s="221">
        <f t="shared" si="70"/>
        <v>8</v>
      </c>
      <c r="D2277" s="221">
        <v>66102000</v>
      </c>
      <c r="F2277" s="221" t="s">
        <v>231</v>
      </c>
      <c r="G2277" s="222">
        <v>143947509.90000001</v>
      </c>
      <c r="I2277" s="222">
        <f t="shared" si="71"/>
        <v>143947509.90000001</v>
      </c>
    </row>
    <row r="2278" spans="1:9" x14ac:dyDescent="0.2">
      <c r="A2278" s="221" t="s">
        <v>145</v>
      </c>
      <c r="B2278" s="221">
        <v>66103000</v>
      </c>
      <c r="C2278" s="221">
        <f t="shared" si="70"/>
        <v>8</v>
      </c>
      <c r="D2278" s="221">
        <v>66103000</v>
      </c>
      <c r="F2278" s="221" t="s">
        <v>4508</v>
      </c>
      <c r="G2278" s="222">
        <v>64369672.009999998</v>
      </c>
      <c r="I2278" s="222">
        <f t="shared" si="71"/>
        <v>64369672.009999998</v>
      </c>
    </row>
    <row r="2279" spans="1:9" x14ac:dyDescent="0.2">
      <c r="A2279" s="221" t="s">
        <v>145</v>
      </c>
      <c r="B2279" s="221">
        <v>67500000</v>
      </c>
      <c r="C2279" s="221">
        <f t="shared" si="70"/>
        <v>8</v>
      </c>
      <c r="D2279" s="221">
        <v>67500000</v>
      </c>
      <c r="F2279" s="221" t="s">
        <v>4519</v>
      </c>
      <c r="G2279" s="222">
        <v>19235185.190000001</v>
      </c>
      <c r="I2279" s="222">
        <f t="shared" si="71"/>
        <v>19235185.190000001</v>
      </c>
    </row>
    <row r="2280" spans="1:9" x14ac:dyDescent="0.2">
      <c r="A2280" s="221" t="s">
        <v>145</v>
      </c>
      <c r="B2280" s="221">
        <v>68112000</v>
      </c>
      <c r="C2280" s="221">
        <f t="shared" si="70"/>
        <v>8</v>
      </c>
      <c r="D2280" s="221">
        <v>68112000</v>
      </c>
      <c r="F2280" s="221" t="s">
        <v>233</v>
      </c>
      <c r="G2280" s="222">
        <v>1438649143.5899999</v>
      </c>
      <c r="I2280" s="222">
        <f t="shared" si="71"/>
        <v>1438649143.5899999</v>
      </c>
    </row>
    <row r="2281" spans="1:9" x14ac:dyDescent="0.2">
      <c r="A2281" s="221" t="s">
        <v>145</v>
      </c>
      <c r="B2281" s="221">
        <v>69300000</v>
      </c>
      <c r="C2281" s="221">
        <f t="shared" si="70"/>
        <v>8</v>
      </c>
      <c r="D2281" s="221">
        <v>69500000</v>
      </c>
      <c r="F2281" s="221" t="s">
        <v>4829</v>
      </c>
      <c r="H2281" s="222">
        <v>30683586.670000002</v>
      </c>
      <c r="I2281" s="222">
        <f t="shared" si="71"/>
        <v>-30683586.670000002</v>
      </c>
    </row>
    <row r="2282" spans="1:9" x14ac:dyDescent="0.2">
      <c r="A2282" s="221" t="s">
        <v>145</v>
      </c>
      <c r="B2282" s="221">
        <v>69500000</v>
      </c>
      <c r="C2282" s="221">
        <f t="shared" si="70"/>
        <v>8</v>
      </c>
      <c r="D2282" s="221">
        <v>69500000</v>
      </c>
      <c r="F2282" s="221" t="s">
        <v>4830</v>
      </c>
      <c r="G2282" s="222">
        <v>567192982.20000005</v>
      </c>
      <c r="I2282" s="222">
        <f t="shared" si="71"/>
        <v>567192982.20000005</v>
      </c>
    </row>
    <row r="2283" spans="1:9" x14ac:dyDescent="0.2">
      <c r="A2283" s="221" t="s">
        <v>145</v>
      </c>
      <c r="B2283" s="221">
        <v>70600000</v>
      </c>
      <c r="C2283" s="221">
        <f t="shared" si="70"/>
        <v>8</v>
      </c>
      <c r="D2283" s="221">
        <v>70600000</v>
      </c>
      <c r="F2283" s="221" t="s">
        <v>1816</v>
      </c>
      <c r="H2283" s="222">
        <v>898075573.49000001</v>
      </c>
      <c r="I2283" s="222">
        <f t="shared" si="71"/>
        <v>-898075573.49000001</v>
      </c>
    </row>
    <row r="2284" spans="1:9" x14ac:dyDescent="0.2">
      <c r="A2284" s="221" t="s">
        <v>145</v>
      </c>
      <c r="B2284" s="221">
        <v>70610000</v>
      </c>
      <c r="C2284" s="221">
        <f t="shared" si="70"/>
        <v>8</v>
      </c>
      <c r="D2284" s="221">
        <v>70610000</v>
      </c>
      <c r="F2284" s="221" t="s">
        <v>2057</v>
      </c>
      <c r="H2284" s="222">
        <v>460655262.02999997</v>
      </c>
      <c r="I2284" s="222">
        <f t="shared" si="71"/>
        <v>-460655262.02999997</v>
      </c>
    </row>
    <row r="2285" spans="1:9" x14ac:dyDescent="0.2">
      <c r="A2285" s="221" t="s">
        <v>145</v>
      </c>
      <c r="B2285" s="221">
        <v>70710000</v>
      </c>
      <c r="C2285" s="221">
        <f t="shared" si="70"/>
        <v>8</v>
      </c>
      <c r="D2285" s="221">
        <v>70710000</v>
      </c>
      <c r="F2285" s="221" t="s">
        <v>4831</v>
      </c>
      <c r="H2285" s="222">
        <v>21409713.77</v>
      </c>
      <c r="I2285" s="222">
        <f t="shared" si="71"/>
        <v>-21409713.77</v>
      </c>
    </row>
    <row r="2286" spans="1:9" x14ac:dyDescent="0.2">
      <c r="A2286" s="221" t="s">
        <v>145</v>
      </c>
      <c r="B2286" s="221">
        <v>70720000</v>
      </c>
      <c r="C2286" s="221">
        <f t="shared" si="70"/>
        <v>8</v>
      </c>
      <c r="D2286" s="221">
        <v>70720000</v>
      </c>
      <c r="F2286" s="221" t="s">
        <v>2062</v>
      </c>
      <c r="H2286" s="222">
        <v>6367650665.4700003</v>
      </c>
      <c r="I2286" s="222">
        <f t="shared" si="71"/>
        <v>-6367650665.4700003</v>
      </c>
    </row>
    <row r="2287" spans="1:9" x14ac:dyDescent="0.2">
      <c r="A2287" s="221" t="s">
        <v>145</v>
      </c>
      <c r="B2287" s="221">
        <v>70810000</v>
      </c>
      <c r="C2287" s="221">
        <f t="shared" si="70"/>
        <v>8</v>
      </c>
      <c r="D2287" s="221">
        <v>70810000</v>
      </c>
      <c r="F2287" s="221" t="s">
        <v>4832</v>
      </c>
      <c r="H2287" s="222">
        <v>113584943.34</v>
      </c>
      <c r="I2287" s="222">
        <f t="shared" si="71"/>
        <v>-113584943.34</v>
      </c>
    </row>
    <row r="2288" spans="1:9" x14ac:dyDescent="0.2">
      <c r="A2288" s="221" t="s">
        <v>145</v>
      </c>
      <c r="B2288" s="221">
        <v>70820000</v>
      </c>
      <c r="C2288" s="221">
        <f t="shared" si="70"/>
        <v>8</v>
      </c>
      <c r="D2288" s="221">
        <v>70820000</v>
      </c>
      <c r="F2288" s="221" t="s">
        <v>4833</v>
      </c>
      <c r="H2288" s="222">
        <v>22085811.100000001</v>
      </c>
      <c r="I2288" s="222">
        <f t="shared" si="71"/>
        <v>-22085811.100000001</v>
      </c>
    </row>
    <row r="2289" spans="1:9" x14ac:dyDescent="0.2">
      <c r="A2289" s="221" t="s">
        <v>145</v>
      </c>
      <c r="B2289" s="221">
        <v>72200000</v>
      </c>
      <c r="C2289" s="221">
        <f t="shared" si="70"/>
        <v>8</v>
      </c>
      <c r="D2289" s="221">
        <v>72000000</v>
      </c>
      <c r="F2289" s="221" t="s">
        <v>4834</v>
      </c>
      <c r="H2289" s="222">
        <v>1696204333.3199999</v>
      </c>
      <c r="I2289" s="222">
        <f t="shared" si="71"/>
        <v>-1696204333.3199999</v>
      </c>
    </row>
    <row r="2290" spans="1:9" x14ac:dyDescent="0.2">
      <c r="A2290" s="221" t="s">
        <v>145</v>
      </c>
      <c r="B2290" s="221">
        <v>75800000</v>
      </c>
      <c r="C2290" s="221">
        <f t="shared" si="70"/>
        <v>8</v>
      </c>
      <c r="D2290" s="221">
        <v>75800000</v>
      </c>
      <c r="F2290" s="221" t="s">
        <v>237</v>
      </c>
      <c r="H2290" s="222">
        <v>1274758.1100000001</v>
      </c>
      <c r="I2290" s="222">
        <f t="shared" si="71"/>
        <v>-1274758.1100000001</v>
      </c>
    </row>
    <row r="2291" spans="1:9" x14ac:dyDescent="0.2">
      <c r="A2291" s="221" t="s">
        <v>145</v>
      </c>
      <c r="B2291" s="221">
        <v>75810000</v>
      </c>
      <c r="C2291" s="221">
        <f t="shared" si="70"/>
        <v>8</v>
      </c>
      <c r="D2291" s="221">
        <v>75810000</v>
      </c>
      <c r="F2291" s="221" t="s">
        <v>238</v>
      </c>
      <c r="H2291" s="222">
        <v>1550000</v>
      </c>
      <c r="I2291" s="222">
        <f t="shared" si="71"/>
        <v>-1550000</v>
      </c>
    </row>
    <row r="2292" spans="1:9" x14ac:dyDescent="0.2">
      <c r="A2292" s="221" t="s">
        <v>145</v>
      </c>
      <c r="B2292" s="221">
        <v>76600000</v>
      </c>
      <c r="C2292" s="221">
        <f t="shared" si="70"/>
        <v>8</v>
      </c>
      <c r="D2292" s="221">
        <v>76600000</v>
      </c>
      <c r="F2292" s="221" t="s">
        <v>239</v>
      </c>
      <c r="H2292" s="222">
        <v>59232874.289999999</v>
      </c>
      <c r="I2292" s="222">
        <f t="shared" si="71"/>
        <v>-59232874.289999999</v>
      </c>
    </row>
    <row r="2293" spans="1:9" x14ac:dyDescent="0.2">
      <c r="A2293" s="221" t="s">
        <v>145</v>
      </c>
      <c r="B2293" s="221">
        <v>77500000</v>
      </c>
      <c r="C2293" s="221">
        <f t="shared" si="70"/>
        <v>8</v>
      </c>
      <c r="D2293" s="221">
        <v>77500000</v>
      </c>
      <c r="F2293" s="221" t="s">
        <v>4579</v>
      </c>
      <c r="H2293" s="222">
        <v>155000000</v>
      </c>
      <c r="I2293" s="222">
        <f t="shared" si="71"/>
        <v>-155000000</v>
      </c>
    </row>
    <row r="2294" spans="1:9" x14ac:dyDescent="0.2">
      <c r="A2294" s="221" t="s">
        <v>145</v>
      </c>
      <c r="B2294" s="221">
        <v>78500000</v>
      </c>
      <c r="C2294" s="221">
        <f t="shared" si="70"/>
        <v>8</v>
      </c>
      <c r="D2294" s="221">
        <v>78500000</v>
      </c>
      <c r="F2294" s="221" t="s">
        <v>529</v>
      </c>
      <c r="H2294" s="222">
        <v>62777167.450000003</v>
      </c>
      <c r="I2294" s="222">
        <f t="shared" si="71"/>
        <v>-62777167.450000003</v>
      </c>
    </row>
    <row r="2295" spans="1:9" x14ac:dyDescent="0.2">
      <c r="A2295" s="221" t="s">
        <v>36</v>
      </c>
      <c r="B2295" s="225">
        <v>101000</v>
      </c>
      <c r="C2295" s="221">
        <f t="shared" si="70"/>
        <v>6</v>
      </c>
      <c r="D2295" s="221">
        <v>10100000</v>
      </c>
      <c r="F2295" s="221" t="s">
        <v>1645</v>
      </c>
      <c r="H2295" s="222">
        <v>10000000</v>
      </c>
      <c r="I2295" s="222">
        <f t="shared" si="71"/>
        <v>-10000000</v>
      </c>
    </row>
    <row r="2296" spans="1:9" x14ac:dyDescent="0.2">
      <c r="A2296" s="221" t="s">
        <v>36</v>
      </c>
      <c r="B2296" s="225">
        <v>120000</v>
      </c>
      <c r="C2296" s="221">
        <f t="shared" si="70"/>
        <v>6</v>
      </c>
      <c r="D2296" s="221">
        <v>12000000</v>
      </c>
      <c r="F2296" s="221" t="s">
        <v>1647</v>
      </c>
      <c r="G2296" s="222">
        <v>2003910127.3499999</v>
      </c>
      <c r="I2296" s="222">
        <f t="shared" si="71"/>
        <v>2003910127.3499999</v>
      </c>
    </row>
    <row r="2297" spans="1:9" x14ac:dyDescent="0.2">
      <c r="A2297" s="221" t="s">
        <v>36</v>
      </c>
      <c r="B2297" s="225">
        <v>164100</v>
      </c>
      <c r="C2297" s="221">
        <f t="shared" si="70"/>
        <v>6</v>
      </c>
      <c r="D2297" s="221">
        <v>16410000</v>
      </c>
      <c r="F2297" s="221" t="s">
        <v>3104</v>
      </c>
      <c r="H2297" s="222">
        <v>63380321.899999999</v>
      </c>
      <c r="I2297" s="222">
        <f t="shared" si="71"/>
        <v>-63380321.899999999</v>
      </c>
    </row>
    <row r="2298" spans="1:9" x14ac:dyDescent="0.2">
      <c r="A2298" s="221" t="s">
        <v>36</v>
      </c>
      <c r="B2298" s="225">
        <v>164200</v>
      </c>
      <c r="C2298" s="221">
        <f t="shared" si="70"/>
        <v>6</v>
      </c>
      <c r="D2298" s="221">
        <v>16420000</v>
      </c>
      <c r="F2298" s="221" t="s">
        <v>3105</v>
      </c>
      <c r="H2298" s="222">
        <v>123999716.81</v>
      </c>
      <c r="I2298" s="222">
        <f t="shared" si="71"/>
        <v>-123999716.81</v>
      </c>
    </row>
    <row r="2299" spans="1:9" x14ac:dyDescent="0.2">
      <c r="A2299" s="221" t="s">
        <v>36</v>
      </c>
      <c r="B2299" s="225">
        <v>164300</v>
      </c>
      <c r="C2299" s="221">
        <f t="shared" si="70"/>
        <v>6</v>
      </c>
      <c r="D2299" s="221">
        <v>16430000</v>
      </c>
      <c r="F2299" s="221" t="s">
        <v>3106</v>
      </c>
      <c r="H2299" s="222">
        <v>4794078935.4700003</v>
      </c>
      <c r="I2299" s="222">
        <f t="shared" si="71"/>
        <v>-4794078935.4700003</v>
      </c>
    </row>
    <row r="2300" spans="1:9" x14ac:dyDescent="0.2">
      <c r="A2300" s="221" t="s">
        <v>36</v>
      </c>
      <c r="B2300" s="225">
        <v>211000</v>
      </c>
      <c r="C2300" s="221">
        <f t="shared" si="70"/>
        <v>6</v>
      </c>
      <c r="D2300" s="221">
        <v>21100000</v>
      </c>
      <c r="F2300" s="221" t="s">
        <v>1941</v>
      </c>
      <c r="G2300" s="222">
        <v>33300000</v>
      </c>
      <c r="I2300" s="222">
        <f t="shared" si="71"/>
        <v>33300000</v>
      </c>
    </row>
    <row r="2301" spans="1:9" x14ac:dyDescent="0.2">
      <c r="A2301" s="221" t="s">
        <v>36</v>
      </c>
      <c r="B2301" s="225">
        <v>211100</v>
      </c>
      <c r="C2301" s="221">
        <f t="shared" si="70"/>
        <v>6</v>
      </c>
      <c r="D2301" s="221">
        <v>21110000</v>
      </c>
      <c r="F2301" s="221" t="s">
        <v>3107</v>
      </c>
      <c r="G2301" s="222">
        <v>250000000</v>
      </c>
      <c r="I2301" s="222">
        <f t="shared" si="71"/>
        <v>250000000</v>
      </c>
    </row>
    <row r="2302" spans="1:9" x14ac:dyDescent="0.2">
      <c r="A2302" s="221" t="s">
        <v>36</v>
      </c>
      <c r="B2302" s="225">
        <v>211200</v>
      </c>
      <c r="C2302" s="221">
        <f t="shared" si="70"/>
        <v>6</v>
      </c>
      <c r="D2302" s="221">
        <v>21110000</v>
      </c>
      <c r="F2302" s="221" t="s">
        <v>3108</v>
      </c>
      <c r="G2302" s="222">
        <v>192570000</v>
      </c>
      <c r="I2302" s="222">
        <f t="shared" si="71"/>
        <v>192570000</v>
      </c>
    </row>
    <row r="2303" spans="1:9" x14ac:dyDescent="0.2">
      <c r="A2303" s="221" t="s">
        <v>36</v>
      </c>
      <c r="B2303" s="225">
        <v>211300</v>
      </c>
      <c r="C2303" s="221">
        <f t="shared" si="70"/>
        <v>6</v>
      </c>
      <c r="D2303" s="221">
        <v>21110000</v>
      </c>
      <c r="F2303" s="221" t="s">
        <v>3109</v>
      </c>
      <c r="G2303" s="222">
        <v>470000000</v>
      </c>
      <c r="I2303" s="222">
        <f t="shared" si="71"/>
        <v>470000000</v>
      </c>
    </row>
    <row r="2304" spans="1:9" x14ac:dyDescent="0.2">
      <c r="A2304" s="221" t="s">
        <v>36</v>
      </c>
      <c r="B2304" s="225">
        <v>211400</v>
      </c>
      <c r="C2304" s="221">
        <f t="shared" si="70"/>
        <v>6</v>
      </c>
      <c r="D2304" s="221">
        <v>21110000</v>
      </c>
      <c r="F2304" s="221" t="s">
        <v>3110</v>
      </c>
      <c r="G2304" s="222">
        <v>23070000</v>
      </c>
      <c r="I2304" s="222">
        <f t="shared" si="71"/>
        <v>23070000</v>
      </c>
    </row>
    <row r="2305" spans="1:9" x14ac:dyDescent="0.2">
      <c r="A2305" s="221" t="s">
        <v>36</v>
      </c>
      <c r="B2305" s="225">
        <v>211500</v>
      </c>
      <c r="C2305" s="221">
        <f t="shared" si="70"/>
        <v>6</v>
      </c>
      <c r="D2305" s="221">
        <v>21110000</v>
      </c>
      <c r="F2305" s="221" t="s">
        <v>3111</v>
      </c>
      <c r="G2305" s="222">
        <v>289085000</v>
      </c>
      <c r="I2305" s="222">
        <f t="shared" si="71"/>
        <v>289085000</v>
      </c>
    </row>
    <row r="2306" spans="1:9" x14ac:dyDescent="0.2">
      <c r="A2306" s="221" t="s">
        <v>36</v>
      </c>
      <c r="B2306" s="225">
        <v>211600</v>
      </c>
      <c r="C2306" s="221">
        <f t="shared" ref="C2306:C2369" si="72">+LEN(B:B)</f>
        <v>6</v>
      </c>
      <c r="D2306" s="221">
        <v>21110000</v>
      </c>
      <c r="F2306" s="221" t="s">
        <v>3112</v>
      </c>
      <c r="G2306" s="222">
        <v>127721000</v>
      </c>
      <c r="I2306" s="222">
        <f t="shared" ref="I2306:I2369" si="73">+G:G-H:H</f>
        <v>127721000</v>
      </c>
    </row>
    <row r="2307" spans="1:9" x14ac:dyDescent="0.2">
      <c r="A2307" s="221" t="s">
        <v>36</v>
      </c>
      <c r="B2307" s="225">
        <v>211700</v>
      </c>
      <c r="C2307" s="221">
        <f t="shared" si="72"/>
        <v>6</v>
      </c>
      <c r="D2307" s="221">
        <v>21110000</v>
      </c>
      <c r="F2307" s="221" t="s">
        <v>3113</v>
      </c>
      <c r="G2307" s="222">
        <v>215500000</v>
      </c>
      <c r="I2307" s="222">
        <f t="shared" si="73"/>
        <v>215500000</v>
      </c>
    </row>
    <row r="2308" spans="1:9" x14ac:dyDescent="0.2">
      <c r="A2308" s="221" t="s">
        <v>36</v>
      </c>
      <c r="B2308" s="225">
        <v>211800</v>
      </c>
      <c r="C2308" s="221">
        <f t="shared" si="72"/>
        <v>6</v>
      </c>
      <c r="D2308" s="221">
        <v>21110000</v>
      </c>
      <c r="F2308" s="221" t="s">
        <v>3114</v>
      </c>
      <c r="G2308" s="222">
        <v>29000000</v>
      </c>
      <c r="I2308" s="222">
        <f t="shared" si="73"/>
        <v>29000000</v>
      </c>
    </row>
    <row r="2309" spans="1:9" x14ac:dyDescent="0.2">
      <c r="A2309" s="221" t="s">
        <v>36</v>
      </c>
      <c r="B2309" s="225">
        <v>211900</v>
      </c>
      <c r="C2309" s="221">
        <f t="shared" si="72"/>
        <v>6</v>
      </c>
      <c r="D2309" s="221">
        <v>21110000</v>
      </c>
      <c r="F2309" s="221" t="s">
        <v>3115</v>
      </c>
      <c r="G2309" s="222">
        <v>60000000</v>
      </c>
      <c r="I2309" s="222">
        <f t="shared" si="73"/>
        <v>60000000</v>
      </c>
    </row>
    <row r="2310" spans="1:9" x14ac:dyDescent="0.2">
      <c r="A2310" s="221" t="s">
        <v>36</v>
      </c>
      <c r="B2310" s="225">
        <v>211910</v>
      </c>
      <c r="C2310" s="221">
        <f t="shared" si="72"/>
        <v>6</v>
      </c>
      <c r="D2310" s="221">
        <v>21110000</v>
      </c>
      <c r="F2310" s="221" t="s">
        <v>3116</v>
      </c>
      <c r="G2310" s="222">
        <v>23800000</v>
      </c>
      <c r="I2310" s="222">
        <f t="shared" si="73"/>
        <v>23800000</v>
      </c>
    </row>
    <row r="2311" spans="1:9" x14ac:dyDescent="0.2">
      <c r="A2311" s="221" t="s">
        <v>36</v>
      </c>
      <c r="B2311" s="225">
        <v>211920</v>
      </c>
      <c r="C2311" s="221">
        <f t="shared" si="72"/>
        <v>6</v>
      </c>
      <c r="D2311" s="221">
        <v>21110000</v>
      </c>
      <c r="F2311" s="221" t="s">
        <v>4835</v>
      </c>
      <c r="G2311" s="222">
        <v>4000000000</v>
      </c>
      <c r="I2311" s="222">
        <f t="shared" si="73"/>
        <v>4000000000</v>
      </c>
    </row>
    <row r="2312" spans="1:9" x14ac:dyDescent="0.2">
      <c r="A2312" s="221" t="s">
        <v>36</v>
      </c>
      <c r="B2312" s="225">
        <v>212000</v>
      </c>
      <c r="C2312" s="221">
        <f t="shared" si="72"/>
        <v>6</v>
      </c>
      <c r="D2312" s="221">
        <v>21200000</v>
      </c>
      <c r="F2312" s="221" t="s">
        <v>3117</v>
      </c>
      <c r="G2312" s="222">
        <v>9256000</v>
      </c>
      <c r="I2312" s="222">
        <f t="shared" si="73"/>
        <v>9256000</v>
      </c>
    </row>
    <row r="2313" spans="1:9" x14ac:dyDescent="0.2">
      <c r="A2313" s="221" t="s">
        <v>36</v>
      </c>
      <c r="B2313" s="225">
        <v>212100</v>
      </c>
      <c r="C2313" s="221">
        <f t="shared" si="72"/>
        <v>6</v>
      </c>
      <c r="D2313" s="221">
        <v>21200000</v>
      </c>
      <c r="F2313" s="221" t="s">
        <v>3118</v>
      </c>
      <c r="G2313" s="222">
        <v>4944996456</v>
      </c>
      <c r="I2313" s="222">
        <f t="shared" si="73"/>
        <v>4944996456</v>
      </c>
    </row>
    <row r="2314" spans="1:9" x14ac:dyDescent="0.2">
      <c r="A2314" s="221" t="s">
        <v>36</v>
      </c>
      <c r="B2314" s="225">
        <v>212200</v>
      </c>
      <c r="C2314" s="221">
        <f t="shared" si="72"/>
        <v>6</v>
      </c>
      <c r="D2314" s="221">
        <v>21200000</v>
      </c>
      <c r="F2314" s="221" t="s">
        <v>3119</v>
      </c>
      <c r="G2314" s="222">
        <v>170000000</v>
      </c>
      <c r="I2314" s="222">
        <f t="shared" si="73"/>
        <v>170000000</v>
      </c>
    </row>
    <row r="2315" spans="1:9" x14ac:dyDescent="0.2">
      <c r="A2315" s="221" t="s">
        <v>36</v>
      </c>
      <c r="B2315" s="225">
        <v>213000</v>
      </c>
      <c r="C2315" s="221">
        <f t="shared" si="72"/>
        <v>6</v>
      </c>
      <c r="D2315" s="221">
        <v>21300000</v>
      </c>
      <c r="F2315" s="221" t="s">
        <v>1651</v>
      </c>
      <c r="G2315" s="222">
        <v>1259588247.8699999</v>
      </c>
      <c r="I2315" s="222">
        <f t="shared" si="73"/>
        <v>1259588247.8699999</v>
      </c>
    </row>
    <row r="2316" spans="1:9" x14ac:dyDescent="0.2">
      <c r="A2316" s="221" t="s">
        <v>36</v>
      </c>
      <c r="B2316" s="225">
        <v>213100</v>
      </c>
      <c r="C2316" s="221">
        <f t="shared" si="72"/>
        <v>6</v>
      </c>
      <c r="D2316" s="221">
        <v>21310000</v>
      </c>
      <c r="F2316" s="221" t="s">
        <v>3120</v>
      </c>
      <c r="G2316" s="222">
        <v>1416315843.8</v>
      </c>
      <c r="I2316" s="222">
        <f t="shared" si="73"/>
        <v>1416315843.8</v>
      </c>
    </row>
    <row r="2317" spans="1:9" x14ac:dyDescent="0.2">
      <c r="A2317" s="221" t="s">
        <v>36</v>
      </c>
      <c r="B2317" s="225">
        <v>213200</v>
      </c>
      <c r="C2317" s="221">
        <f t="shared" si="72"/>
        <v>6</v>
      </c>
      <c r="D2317" s="221">
        <v>21310000</v>
      </c>
      <c r="F2317" s="221" t="s">
        <v>3121</v>
      </c>
      <c r="G2317" s="222">
        <v>1147261235.8199999</v>
      </c>
      <c r="I2317" s="222">
        <f t="shared" si="73"/>
        <v>1147261235.8199999</v>
      </c>
    </row>
    <row r="2318" spans="1:9" x14ac:dyDescent="0.2">
      <c r="A2318" s="221" t="s">
        <v>36</v>
      </c>
      <c r="B2318" s="225">
        <v>213300</v>
      </c>
      <c r="C2318" s="221">
        <f t="shared" si="72"/>
        <v>6</v>
      </c>
      <c r="D2318" s="221">
        <v>21310000</v>
      </c>
      <c r="F2318" s="221" t="s">
        <v>3122</v>
      </c>
      <c r="G2318" s="222">
        <v>1363459728.9100001</v>
      </c>
      <c r="I2318" s="222">
        <f t="shared" si="73"/>
        <v>1363459728.9100001</v>
      </c>
    </row>
    <row r="2319" spans="1:9" x14ac:dyDescent="0.2">
      <c r="A2319" s="221" t="s">
        <v>36</v>
      </c>
      <c r="B2319" s="225">
        <v>213400</v>
      </c>
      <c r="C2319" s="221">
        <f t="shared" si="72"/>
        <v>6</v>
      </c>
      <c r="D2319" s="221">
        <v>21310000</v>
      </c>
      <c r="F2319" s="221" t="s">
        <v>3123</v>
      </c>
      <c r="G2319" s="222">
        <v>995061540.72000003</v>
      </c>
      <c r="I2319" s="222">
        <f t="shared" si="73"/>
        <v>995061540.72000003</v>
      </c>
    </row>
    <row r="2320" spans="1:9" x14ac:dyDescent="0.2">
      <c r="A2320" s="221" t="s">
        <v>36</v>
      </c>
      <c r="B2320" s="225">
        <v>213500</v>
      </c>
      <c r="C2320" s="221">
        <f t="shared" si="72"/>
        <v>6</v>
      </c>
      <c r="D2320" s="221">
        <v>21350000</v>
      </c>
      <c r="F2320" s="221" t="s">
        <v>3124</v>
      </c>
      <c r="G2320" s="222">
        <v>29348440.329999998</v>
      </c>
      <c r="I2320" s="222">
        <f t="shared" si="73"/>
        <v>29348440.329999998</v>
      </c>
    </row>
    <row r="2321" spans="1:9" x14ac:dyDescent="0.2">
      <c r="A2321" s="221" t="s">
        <v>36</v>
      </c>
      <c r="B2321" s="225">
        <v>213600</v>
      </c>
      <c r="C2321" s="221">
        <f t="shared" si="72"/>
        <v>6</v>
      </c>
      <c r="D2321" s="221">
        <v>21350000</v>
      </c>
      <c r="F2321" s="221" t="s">
        <v>3125</v>
      </c>
      <c r="G2321" s="222">
        <v>843254308.10000002</v>
      </c>
      <c r="I2321" s="222">
        <f t="shared" si="73"/>
        <v>843254308.10000002</v>
      </c>
    </row>
    <row r="2322" spans="1:9" x14ac:dyDescent="0.2">
      <c r="A2322" s="221" t="s">
        <v>36</v>
      </c>
      <c r="B2322" s="225">
        <v>213700</v>
      </c>
      <c r="C2322" s="221">
        <f t="shared" si="72"/>
        <v>6</v>
      </c>
      <c r="D2322" s="221">
        <v>21350000</v>
      </c>
      <c r="F2322" s="221" t="s">
        <v>3126</v>
      </c>
      <c r="G2322" s="222">
        <v>1676712000.8099999</v>
      </c>
      <c r="I2322" s="222">
        <f t="shared" si="73"/>
        <v>1676712000.8099999</v>
      </c>
    </row>
    <row r="2323" spans="1:9" x14ac:dyDescent="0.2">
      <c r="A2323" s="221" t="s">
        <v>36</v>
      </c>
      <c r="B2323" s="225">
        <v>213800</v>
      </c>
      <c r="C2323" s="221">
        <f t="shared" si="72"/>
        <v>6</v>
      </c>
      <c r="D2323" s="221">
        <v>21350000</v>
      </c>
      <c r="F2323" s="221" t="s">
        <v>4836</v>
      </c>
      <c r="G2323" s="222">
        <v>6684158678.9200001</v>
      </c>
      <c r="I2323" s="222">
        <f t="shared" si="73"/>
        <v>6684158678.9200001</v>
      </c>
    </row>
    <row r="2324" spans="1:9" x14ac:dyDescent="0.2">
      <c r="A2324" s="221" t="s">
        <v>36</v>
      </c>
      <c r="B2324" s="225">
        <v>215000</v>
      </c>
      <c r="C2324" s="221">
        <f t="shared" si="72"/>
        <v>6</v>
      </c>
      <c r="D2324" s="221">
        <v>21500000</v>
      </c>
      <c r="F2324" s="221" t="s">
        <v>2626</v>
      </c>
      <c r="G2324" s="222">
        <v>40522342.090000004</v>
      </c>
      <c r="I2324" s="222">
        <f t="shared" si="73"/>
        <v>40522342.090000004</v>
      </c>
    </row>
    <row r="2325" spans="1:9" x14ac:dyDescent="0.2">
      <c r="A2325" s="221" t="s">
        <v>36</v>
      </c>
      <c r="B2325" s="225">
        <v>215420</v>
      </c>
      <c r="C2325" s="221">
        <f t="shared" si="72"/>
        <v>6</v>
      </c>
      <c r="D2325" s="221">
        <v>21540000</v>
      </c>
      <c r="F2325" s="221" t="s">
        <v>2854</v>
      </c>
      <c r="G2325" s="222">
        <v>4446299.97</v>
      </c>
      <c r="I2325" s="222">
        <f t="shared" si="73"/>
        <v>4446299.97</v>
      </c>
    </row>
    <row r="2326" spans="1:9" x14ac:dyDescent="0.2">
      <c r="A2326" s="221" t="s">
        <v>36</v>
      </c>
      <c r="B2326" s="225">
        <v>218200</v>
      </c>
      <c r="C2326" s="221">
        <f t="shared" si="72"/>
        <v>6</v>
      </c>
      <c r="D2326" s="221">
        <v>21820000</v>
      </c>
      <c r="F2326" s="221" t="s">
        <v>596</v>
      </c>
      <c r="G2326" s="222">
        <v>137991811.33000001</v>
      </c>
      <c r="I2326" s="222">
        <f t="shared" si="73"/>
        <v>137991811.33000001</v>
      </c>
    </row>
    <row r="2327" spans="1:9" x14ac:dyDescent="0.2">
      <c r="A2327" s="221" t="s">
        <v>36</v>
      </c>
      <c r="B2327" s="225">
        <v>218300</v>
      </c>
      <c r="C2327" s="221">
        <f t="shared" si="72"/>
        <v>6</v>
      </c>
      <c r="D2327" s="221">
        <v>21830000</v>
      </c>
      <c r="F2327" s="221" t="s">
        <v>2856</v>
      </c>
      <c r="G2327" s="222">
        <v>25200000</v>
      </c>
      <c r="I2327" s="222">
        <f t="shared" si="73"/>
        <v>25200000</v>
      </c>
    </row>
    <row r="2328" spans="1:9" x14ac:dyDescent="0.2">
      <c r="A2328" s="221" t="s">
        <v>36</v>
      </c>
      <c r="B2328" s="225">
        <v>275000</v>
      </c>
      <c r="C2328" s="221">
        <f t="shared" si="72"/>
        <v>6</v>
      </c>
      <c r="D2328" s="221">
        <v>27500000</v>
      </c>
      <c r="F2328" s="221" t="s">
        <v>3128</v>
      </c>
      <c r="G2328" s="222">
        <v>48695821.82</v>
      </c>
      <c r="I2328" s="222">
        <f t="shared" si="73"/>
        <v>48695821.82</v>
      </c>
    </row>
    <row r="2329" spans="1:9" x14ac:dyDescent="0.2">
      <c r="A2329" s="221" t="s">
        <v>36</v>
      </c>
      <c r="B2329" s="225">
        <v>281200</v>
      </c>
      <c r="C2329" s="221">
        <f t="shared" si="72"/>
        <v>6</v>
      </c>
      <c r="D2329" s="221">
        <v>28120000</v>
      </c>
      <c r="F2329" s="221" t="s">
        <v>3129</v>
      </c>
      <c r="H2329" s="222">
        <v>75940059</v>
      </c>
      <c r="I2329" s="222">
        <f t="shared" si="73"/>
        <v>-75940059</v>
      </c>
    </row>
    <row r="2330" spans="1:9" x14ac:dyDescent="0.2">
      <c r="A2330" s="221" t="s">
        <v>36</v>
      </c>
      <c r="B2330" s="225">
        <v>281210</v>
      </c>
      <c r="C2330" s="221">
        <f t="shared" si="72"/>
        <v>6</v>
      </c>
      <c r="D2330" s="221">
        <v>28120000</v>
      </c>
      <c r="F2330" s="221" t="s">
        <v>3130</v>
      </c>
      <c r="H2330" s="222">
        <v>2755301518.8000002</v>
      </c>
      <c r="I2330" s="222">
        <f t="shared" si="73"/>
        <v>-2755301518.8000002</v>
      </c>
    </row>
    <row r="2331" spans="1:9" x14ac:dyDescent="0.2">
      <c r="A2331" s="221" t="s">
        <v>36</v>
      </c>
      <c r="B2331" s="225">
        <v>281220</v>
      </c>
      <c r="C2331" s="221">
        <f t="shared" si="72"/>
        <v>6</v>
      </c>
      <c r="D2331" s="221">
        <v>28120000</v>
      </c>
      <c r="F2331" s="221" t="s">
        <v>3131</v>
      </c>
      <c r="H2331" s="222">
        <v>72250000</v>
      </c>
      <c r="I2331" s="222">
        <f t="shared" si="73"/>
        <v>-72250000</v>
      </c>
    </row>
    <row r="2332" spans="1:9" x14ac:dyDescent="0.2">
      <c r="A2332" s="221" t="s">
        <v>36</v>
      </c>
      <c r="B2332" s="225">
        <v>281300</v>
      </c>
      <c r="C2332" s="221">
        <f t="shared" si="72"/>
        <v>6</v>
      </c>
      <c r="D2332" s="221">
        <v>28130000</v>
      </c>
      <c r="F2332" s="221" t="s">
        <v>3132</v>
      </c>
      <c r="H2332" s="222">
        <v>625774745.78999996</v>
      </c>
      <c r="I2332" s="222">
        <f t="shared" si="73"/>
        <v>-625774745.78999996</v>
      </c>
    </row>
    <row r="2333" spans="1:9" x14ac:dyDescent="0.2">
      <c r="A2333" s="221" t="s">
        <v>36</v>
      </c>
      <c r="B2333" s="225">
        <v>281310</v>
      </c>
      <c r="C2333" s="221">
        <f t="shared" si="72"/>
        <v>6</v>
      </c>
      <c r="D2333" s="221">
        <v>28131000</v>
      </c>
      <c r="F2333" s="221" t="s">
        <v>3133</v>
      </c>
      <c r="H2333" s="222">
        <v>436545044.18000001</v>
      </c>
      <c r="I2333" s="222">
        <f t="shared" si="73"/>
        <v>-436545044.18000001</v>
      </c>
    </row>
    <row r="2334" spans="1:9" x14ac:dyDescent="0.2">
      <c r="A2334" s="221" t="s">
        <v>36</v>
      </c>
      <c r="B2334" s="225">
        <v>281320</v>
      </c>
      <c r="C2334" s="221">
        <f t="shared" si="72"/>
        <v>6</v>
      </c>
      <c r="D2334" s="221">
        <v>28131000</v>
      </c>
      <c r="F2334" s="221" t="s">
        <v>3134</v>
      </c>
      <c r="H2334" s="222">
        <v>573843789.10000002</v>
      </c>
      <c r="I2334" s="222">
        <f t="shared" si="73"/>
        <v>-573843789.10000002</v>
      </c>
    </row>
    <row r="2335" spans="1:9" x14ac:dyDescent="0.2">
      <c r="A2335" s="221" t="s">
        <v>36</v>
      </c>
      <c r="B2335" s="225">
        <v>281330</v>
      </c>
      <c r="C2335" s="221">
        <f t="shared" si="72"/>
        <v>6</v>
      </c>
      <c r="D2335" s="221">
        <v>28131000</v>
      </c>
      <c r="F2335" s="221" t="s">
        <v>3135</v>
      </c>
      <c r="H2335" s="222">
        <v>783748259</v>
      </c>
      <c r="I2335" s="222">
        <f t="shared" si="73"/>
        <v>-783748259</v>
      </c>
    </row>
    <row r="2336" spans="1:9" x14ac:dyDescent="0.2">
      <c r="A2336" s="221" t="s">
        <v>36</v>
      </c>
      <c r="B2336" s="225">
        <v>281340</v>
      </c>
      <c r="C2336" s="221">
        <f t="shared" si="72"/>
        <v>6</v>
      </c>
      <c r="D2336" s="221">
        <v>28131000</v>
      </c>
      <c r="F2336" s="221" t="s">
        <v>3136</v>
      </c>
      <c r="H2336" s="222">
        <v>618391221.07000005</v>
      </c>
      <c r="I2336" s="222">
        <f t="shared" si="73"/>
        <v>-618391221.07000005</v>
      </c>
    </row>
    <row r="2337" spans="1:9" x14ac:dyDescent="0.2">
      <c r="A2337" s="221" t="s">
        <v>36</v>
      </c>
      <c r="B2337" s="225">
        <v>281350</v>
      </c>
      <c r="C2337" s="221">
        <f t="shared" si="72"/>
        <v>6</v>
      </c>
      <c r="D2337" s="221">
        <v>28131000</v>
      </c>
      <c r="F2337" s="221" t="s">
        <v>3137</v>
      </c>
      <c r="H2337" s="222">
        <v>17609064.030000001</v>
      </c>
      <c r="I2337" s="222">
        <f t="shared" si="73"/>
        <v>-17609064.030000001</v>
      </c>
    </row>
    <row r="2338" spans="1:9" x14ac:dyDescent="0.2">
      <c r="A2338" s="221" t="s">
        <v>36</v>
      </c>
      <c r="B2338" s="225">
        <v>281360</v>
      </c>
      <c r="C2338" s="221">
        <f t="shared" si="72"/>
        <v>6</v>
      </c>
      <c r="D2338" s="221">
        <v>28131000</v>
      </c>
      <c r="F2338" s="221" t="s">
        <v>3138</v>
      </c>
      <c r="H2338" s="222">
        <v>200575149.41</v>
      </c>
      <c r="I2338" s="222">
        <f t="shared" si="73"/>
        <v>-200575149.41</v>
      </c>
    </row>
    <row r="2339" spans="1:9" x14ac:dyDescent="0.2">
      <c r="A2339" s="221" t="s">
        <v>36</v>
      </c>
      <c r="B2339" s="225">
        <v>281370</v>
      </c>
      <c r="C2339" s="221">
        <f t="shared" si="72"/>
        <v>6</v>
      </c>
      <c r="D2339" s="221">
        <v>28131000</v>
      </c>
      <c r="F2339" s="221" t="s">
        <v>3139</v>
      </c>
      <c r="H2339" s="222">
        <v>442068367.04000002</v>
      </c>
      <c r="I2339" s="222">
        <f t="shared" si="73"/>
        <v>-442068367.04000002</v>
      </c>
    </row>
    <row r="2340" spans="1:9" x14ac:dyDescent="0.2">
      <c r="A2340" s="221" t="s">
        <v>36</v>
      </c>
      <c r="B2340" s="225">
        <v>281380</v>
      </c>
      <c r="C2340" s="221">
        <f t="shared" si="72"/>
        <v>6</v>
      </c>
      <c r="D2340" s="221">
        <v>28131000</v>
      </c>
      <c r="F2340" s="221" t="s">
        <v>4837</v>
      </c>
      <c r="H2340" s="222">
        <v>334207934</v>
      </c>
      <c r="I2340" s="222">
        <f t="shared" si="73"/>
        <v>-334207934</v>
      </c>
    </row>
    <row r="2341" spans="1:9" x14ac:dyDescent="0.2">
      <c r="A2341" s="221" t="s">
        <v>36</v>
      </c>
      <c r="B2341" s="225">
        <v>281500</v>
      </c>
      <c r="C2341" s="221">
        <f t="shared" si="72"/>
        <v>6</v>
      </c>
      <c r="D2341" s="221">
        <v>28150000</v>
      </c>
      <c r="F2341" s="221" t="s">
        <v>3140</v>
      </c>
      <c r="H2341" s="222">
        <v>33093245.210000001</v>
      </c>
      <c r="I2341" s="222">
        <f t="shared" si="73"/>
        <v>-33093245.210000001</v>
      </c>
    </row>
    <row r="2342" spans="1:9" x14ac:dyDescent="0.2">
      <c r="A2342" s="221" t="s">
        <v>36</v>
      </c>
      <c r="B2342" s="225">
        <v>281550</v>
      </c>
      <c r="C2342" s="221">
        <f t="shared" si="72"/>
        <v>6</v>
      </c>
      <c r="D2342" s="221">
        <v>28155000</v>
      </c>
      <c r="F2342" s="221" t="s">
        <v>1661</v>
      </c>
      <c r="H2342" s="222">
        <v>4001670</v>
      </c>
      <c r="I2342" s="222">
        <f t="shared" si="73"/>
        <v>-4001670</v>
      </c>
    </row>
    <row r="2343" spans="1:9" x14ac:dyDescent="0.2">
      <c r="A2343" s="221" t="s">
        <v>36</v>
      </c>
      <c r="B2343" s="225">
        <v>281820</v>
      </c>
      <c r="C2343" s="221">
        <f t="shared" si="72"/>
        <v>6</v>
      </c>
      <c r="D2343" s="221">
        <v>28182000</v>
      </c>
      <c r="F2343" s="221" t="s">
        <v>1663</v>
      </c>
      <c r="H2343" s="222">
        <v>137991810.33000001</v>
      </c>
      <c r="I2343" s="222">
        <f t="shared" si="73"/>
        <v>-137991810.33000001</v>
      </c>
    </row>
    <row r="2344" spans="1:9" x14ac:dyDescent="0.2">
      <c r="A2344" s="221" t="s">
        <v>36</v>
      </c>
      <c r="B2344" s="225">
        <v>281830</v>
      </c>
      <c r="C2344" s="221">
        <f t="shared" si="72"/>
        <v>6</v>
      </c>
      <c r="D2344" s="221">
        <v>28183000</v>
      </c>
      <c r="F2344" s="221" t="s">
        <v>2861</v>
      </c>
      <c r="H2344" s="222">
        <v>2520000</v>
      </c>
      <c r="I2344" s="222">
        <f t="shared" si="73"/>
        <v>-2520000</v>
      </c>
    </row>
    <row r="2345" spans="1:9" x14ac:dyDescent="0.2">
      <c r="A2345" s="221" t="s">
        <v>36</v>
      </c>
      <c r="B2345" s="225">
        <v>281840</v>
      </c>
      <c r="C2345" s="221">
        <f t="shared" si="72"/>
        <v>6</v>
      </c>
      <c r="D2345" s="221">
        <v>28184000</v>
      </c>
      <c r="F2345" s="221" t="s">
        <v>2860</v>
      </c>
      <c r="H2345" s="222">
        <v>7770000</v>
      </c>
      <c r="I2345" s="222">
        <f t="shared" si="73"/>
        <v>-7770000</v>
      </c>
    </row>
    <row r="2346" spans="1:9" x14ac:dyDescent="0.2">
      <c r="A2346" s="221" t="s">
        <v>36</v>
      </c>
      <c r="B2346" s="225">
        <v>401000</v>
      </c>
      <c r="C2346" s="221">
        <f t="shared" si="72"/>
        <v>6</v>
      </c>
      <c r="D2346" s="221">
        <v>40100000</v>
      </c>
      <c r="F2346" s="221" t="s">
        <v>1668</v>
      </c>
      <c r="H2346" s="222">
        <v>841141397</v>
      </c>
      <c r="I2346" s="222">
        <f t="shared" si="73"/>
        <v>-841141397</v>
      </c>
    </row>
    <row r="2347" spans="1:9" x14ac:dyDescent="0.2">
      <c r="A2347" s="221" t="s">
        <v>36</v>
      </c>
      <c r="B2347" s="225">
        <v>401001</v>
      </c>
      <c r="C2347" s="221">
        <f t="shared" si="72"/>
        <v>6</v>
      </c>
      <c r="D2347" s="221">
        <v>40120000</v>
      </c>
      <c r="F2347" s="221" t="s">
        <v>620</v>
      </c>
      <c r="G2347" s="222">
        <v>71356997.120000005</v>
      </c>
      <c r="I2347" s="222">
        <f t="shared" si="73"/>
        <v>71356997.120000005</v>
      </c>
    </row>
    <row r="2348" spans="1:9" x14ac:dyDescent="0.2">
      <c r="A2348" s="221" t="s">
        <v>36</v>
      </c>
      <c r="B2348" s="225">
        <v>404000</v>
      </c>
      <c r="C2348" s="221">
        <f t="shared" si="72"/>
        <v>6</v>
      </c>
      <c r="D2348" s="221">
        <v>40400000</v>
      </c>
      <c r="F2348" s="221" t="s">
        <v>1670</v>
      </c>
      <c r="H2348" s="222">
        <v>5181976630.8699999</v>
      </c>
      <c r="I2348" s="222">
        <f t="shared" si="73"/>
        <v>-5181976630.8699999</v>
      </c>
    </row>
    <row r="2349" spans="1:9" x14ac:dyDescent="0.2">
      <c r="A2349" s="221" t="s">
        <v>36</v>
      </c>
      <c r="B2349" s="225">
        <v>411000</v>
      </c>
      <c r="C2349" s="221">
        <f t="shared" si="72"/>
        <v>6</v>
      </c>
      <c r="D2349" s="221">
        <v>41100000</v>
      </c>
      <c r="F2349" s="221" t="s">
        <v>1671</v>
      </c>
      <c r="G2349" s="222">
        <v>180174944.97999999</v>
      </c>
      <c r="I2349" s="222">
        <f t="shared" si="73"/>
        <v>180174944.97999999</v>
      </c>
    </row>
    <row r="2350" spans="1:9" x14ac:dyDescent="0.2">
      <c r="A2350" s="221" t="s">
        <v>36</v>
      </c>
      <c r="B2350" s="225">
        <v>425100</v>
      </c>
      <c r="C2350" s="221">
        <f t="shared" si="72"/>
        <v>6</v>
      </c>
      <c r="D2350" s="221">
        <v>42510000</v>
      </c>
      <c r="F2350" s="221" t="s">
        <v>2871</v>
      </c>
      <c r="G2350" s="222">
        <v>170000</v>
      </c>
      <c r="I2350" s="222">
        <f t="shared" si="73"/>
        <v>170000</v>
      </c>
    </row>
    <row r="2351" spans="1:9" x14ac:dyDescent="0.2">
      <c r="A2351" s="221" t="s">
        <v>36</v>
      </c>
      <c r="B2351" s="225">
        <v>431000</v>
      </c>
      <c r="C2351" s="221">
        <f t="shared" si="72"/>
        <v>6</v>
      </c>
      <c r="D2351" s="221">
        <v>43100000</v>
      </c>
      <c r="F2351" s="221" t="s">
        <v>2872</v>
      </c>
      <c r="H2351" s="222">
        <v>1762740</v>
      </c>
      <c r="I2351" s="222">
        <f t="shared" si="73"/>
        <v>-1762740</v>
      </c>
    </row>
    <row r="2352" spans="1:9" x14ac:dyDescent="0.2">
      <c r="A2352" s="221" t="s">
        <v>36</v>
      </c>
      <c r="B2352" s="225">
        <v>431200</v>
      </c>
      <c r="C2352" s="221">
        <f t="shared" si="72"/>
        <v>6</v>
      </c>
      <c r="D2352" s="221">
        <v>43120000</v>
      </c>
      <c r="F2352" s="221" t="s">
        <v>80</v>
      </c>
      <c r="H2352" s="222">
        <v>125910</v>
      </c>
      <c r="I2352" s="222">
        <f t="shared" si="73"/>
        <v>-125910</v>
      </c>
    </row>
    <row r="2353" spans="1:9" x14ac:dyDescent="0.2">
      <c r="A2353" s="221" t="s">
        <v>36</v>
      </c>
      <c r="B2353" s="225">
        <v>432000</v>
      </c>
      <c r="C2353" s="221">
        <f t="shared" si="72"/>
        <v>6</v>
      </c>
      <c r="D2353" s="221">
        <v>43200000</v>
      </c>
      <c r="F2353" s="221" t="s">
        <v>2874</v>
      </c>
      <c r="H2353" s="222">
        <v>352980</v>
      </c>
      <c r="I2353" s="222">
        <f t="shared" si="73"/>
        <v>-352980</v>
      </c>
    </row>
    <row r="2354" spans="1:9" x14ac:dyDescent="0.2">
      <c r="A2354" s="221" t="s">
        <v>36</v>
      </c>
      <c r="B2354" s="225">
        <v>432100</v>
      </c>
      <c r="C2354" s="221">
        <f t="shared" si="72"/>
        <v>6</v>
      </c>
      <c r="D2354" s="221">
        <v>43200000</v>
      </c>
      <c r="F2354" s="221" t="s">
        <v>1572</v>
      </c>
      <c r="H2354" s="222">
        <v>105000</v>
      </c>
      <c r="I2354" s="222">
        <f t="shared" si="73"/>
        <v>-105000</v>
      </c>
    </row>
    <row r="2355" spans="1:9" x14ac:dyDescent="0.2">
      <c r="A2355" s="221" t="s">
        <v>36</v>
      </c>
      <c r="B2355" s="225">
        <v>444000</v>
      </c>
      <c r="C2355" s="221">
        <f t="shared" si="72"/>
        <v>6</v>
      </c>
      <c r="D2355" s="221">
        <v>44400000</v>
      </c>
      <c r="F2355" s="221" t="s">
        <v>3141</v>
      </c>
      <c r="G2355" s="222">
        <v>80929814.859999999</v>
      </c>
      <c r="I2355" s="222">
        <f t="shared" si="73"/>
        <v>80929814.859999999</v>
      </c>
    </row>
    <row r="2356" spans="1:9" x14ac:dyDescent="0.2">
      <c r="A2356" s="221" t="s">
        <v>36</v>
      </c>
      <c r="B2356" s="225">
        <v>445500</v>
      </c>
      <c r="C2356" s="221">
        <f t="shared" si="72"/>
        <v>6</v>
      </c>
      <c r="D2356" s="221">
        <v>44550000</v>
      </c>
      <c r="F2356" s="221" t="s">
        <v>1679</v>
      </c>
      <c r="G2356" s="222">
        <v>908615788.16999996</v>
      </c>
      <c r="I2356" s="222">
        <f t="shared" si="73"/>
        <v>908615788.16999996</v>
      </c>
    </row>
    <row r="2357" spans="1:9" x14ac:dyDescent="0.2">
      <c r="A2357" s="221" t="s">
        <v>36</v>
      </c>
      <c r="B2357" s="225">
        <v>445700</v>
      </c>
      <c r="C2357" s="221">
        <f t="shared" si="72"/>
        <v>6</v>
      </c>
      <c r="D2357" s="221">
        <v>44570000</v>
      </c>
      <c r="F2357" s="221" t="s">
        <v>1681</v>
      </c>
      <c r="H2357" s="222">
        <v>53722656.710000001</v>
      </c>
      <c r="I2357" s="222">
        <f t="shared" si="73"/>
        <v>-53722656.710000001</v>
      </c>
    </row>
    <row r="2358" spans="1:9" x14ac:dyDescent="0.2">
      <c r="A2358" s="221" t="s">
        <v>36</v>
      </c>
      <c r="B2358" s="225">
        <v>446000</v>
      </c>
      <c r="C2358" s="221">
        <f t="shared" si="72"/>
        <v>6</v>
      </c>
      <c r="D2358" s="221">
        <v>44600000</v>
      </c>
      <c r="F2358" s="221" t="s">
        <v>2875</v>
      </c>
      <c r="H2358" s="222">
        <v>1925375</v>
      </c>
      <c r="I2358" s="222">
        <f t="shared" si="73"/>
        <v>-1925375</v>
      </c>
    </row>
    <row r="2359" spans="1:9" x14ac:dyDescent="0.2">
      <c r="A2359" s="221" t="s">
        <v>36</v>
      </c>
      <c r="B2359" s="225">
        <v>455000</v>
      </c>
      <c r="C2359" s="221">
        <f t="shared" si="72"/>
        <v>6</v>
      </c>
      <c r="D2359" s="221">
        <v>45500000</v>
      </c>
      <c r="F2359" s="221" t="s">
        <v>1683</v>
      </c>
      <c r="H2359" s="222">
        <v>8596522992.9899998</v>
      </c>
      <c r="I2359" s="222">
        <f t="shared" si="73"/>
        <v>-8596522992.9899998</v>
      </c>
    </row>
    <row r="2360" spans="1:9" x14ac:dyDescent="0.2">
      <c r="A2360" s="221" t="s">
        <v>36</v>
      </c>
      <c r="B2360" s="225">
        <v>456000</v>
      </c>
      <c r="C2360" s="221">
        <f t="shared" si="72"/>
        <v>6</v>
      </c>
      <c r="D2360" s="221">
        <v>45540000</v>
      </c>
      <c r="F2360" s="221" t="s">
        <v>3142</v>
      </c>
      <c r="H2360" s="222">
        <v>3577583330</v>
      </c>
      <c r="I2360" s="222">
        <f t="shared" si="73"/>
        <v>-3577583330</v>
      </c>
    </row>
    <row r="2361" spans="1:9" x14ac:dyDescent="0.2">
      <c r="A2361" s="221" t="s">
        <v>36</v>
      </c>
      <c r="B2361" s="225">
        <v>467001</v>
      </c>
      <c r="C2361" s="221">
        <f t="shared" si="72"/>
        <v>6</v>
      </c>
      <c r="D2361" s="221">
        <v>46700100</v>
      </c>
      <c r="F2361" s="221" t="s">
        <v>3143</v>
      </c>
      <c r="H2361" s="222">
        <v>10578200</v>
      </c>
      <c r="I2361" s="222">
        <f t="shared" si="73"/>
        <v>-10578200</v>
      </c>
    </row>
    <row r="2362" spans="1:9" x14ac:dyDescent="0.2">
      <c r="A2362" s="221" t="s">
        <v>36</v>
      </c>
      <c r="B2362" s="225">
        <v>467002</v>
      </c>
      <c r="C2362" s="221">
        <f t="shared" si="72"/>
        <v>6</v>
      </c>
      <c r="D2362" s="221">
        <v>46700100</v>
      </c>
      <c r="F2362" s="221" t="s">
        <v>3144</v>
      </c>
      <c r="G2362" s="222">
        <v>1600000</v>
      </c>
      <c r="I2362" s="222">
        <f t="shared" si="73"/>
        <v>1600000</v>
      </c>
    </row>
    <row r="2363" spans="1:9" x14ac:dyDescent="0.2">
      <c r="A2363" s="221" t="s">
        <v>36</v>
      </c>
      <c r="B2363" s="225">
        <v>512000</v>
      </c>
      <c r="C2363" s="221">
        <f t="shared" si="72"/>
        <v>6</v>
      </c>
      <c r="D2363" s="221">
        <v>51201000</v>
      </c>
      <c r="F2363" s="221" t="s">
        <v>3145</v>
      </c>
      <c r="G2363" s="222">
        <v>34379119.659999996</v>
      </c>
      <c r="I2363" s="222">
        <f t="shared" si="73"/>
        <v>34379119.659999996</v>
      </c>
    </row>
    <row r="2364" spans="1:9" x14ac:dyDescent="0.2">
      <c r="A2364" s="221" t="s">
        <v>36</v>
      </c>
      <c r="B2364" s="225">
        <v>512001</v>
      </c>
      <c r="C2364" s="221">
        <f t="shared" si="72"/>
        <v>6</v>
      </c>
      <c r="D2364" s="221">
        <v>51201000</v>
      </c>
      <c r="F2364" s="221" t="s">
        <v>2892</v>
      </c>
      <c r="G2364" s="222">
        <v>64372118.100000001</v>
      </c>
      <c r="I2364" s="222">
        <f t="shared" si="73"/>
        <v>64372118.100000001</v>
      </c>
    </row>
    <row r="2365" spans="1:9" x14ac:dyDescent="0.2">
      <c r="A2365" s="221" t="s">
        <v>36</v>
      </c>
      <c r="B2365" s="225">
        <v>512002</v>
      </c>
      <c r="C2365" s="221">
        <f t="shared" si="72"/>
        <v>6</v>
      </c>
      <c r="D2365" s="221">
        <v>51201000</v>
      </c>
      <c r="F2365" s="221" t="s">
        <v>2893</v>
      </c>
      <c r="G2365" s="222">
        <v>69542644.010000005</v>
      </c>
      <c r="I2365" s="222">
        <f t="shared" si="73"/>
        <v>69542644.010000005</v>
      </c>
    </row>
    <row r="2366" spans="1:9" x14ac:dyDescent="0.2">
      <c r="A2366" s="221" t="s">
        <v>36</v>
      </c>
      <c r="B2366" s="225">
        <v>512003</v>
      </c>
      <c r="C2366" s="221">
        <f t="shared" si="72"/>
        <v>6</v>
      </c>
      <c r="D2366" s="221">
        <v>51201000</v>
      </c>
      <c r="F2366" s="221" t="s">
        <v>4619</v>
      </c>
      <c r="G2366" s="222">
        <v>164251772.69</v>
      </c>
      <c r="I2366" s="222">
        <f t="shared" si="73"/>
        <v>164251772.69</v>
      </c>
    </row>
    <row r="2367" spans="1:9" x14ac:dyDescent="0.2">
      <c r="A2367" s="221" t="s">
        <v>36</v>
      </c>
      <c r="B2367" s="225">
        <v>530000</v>
      </c>
      <c r="C2367" s="221">
        <f t="shared" si="72"/>
        <v>6</v>
      </c>
      <c r="D2367" s="221">
        <v>53000000</v>
      </c>
      <c r="F2367" s="221" t="s">
        <v>1692</v>
      </c>
      <c r="G2367" s="222">
        <v>347551.51</v>
      </c>
      <c r="I2367" s="222">
        <f t="shared" si="73"/>
        <v>347551.51</v>
      </c>
    </row>
    <row r="2368" spans="1:9" x14ac:dyDescent="0.2">
      <c r="A2368" s="221" t="s">
        <v>36</v>
      </c>
      <c r="B2368" s="225">
        <v>605200</v>
      </c>
      <c r="C2368" s="221">
        <f t="shared" si="72"/>
        <v>6</v>
      </c>
      <c r="D2368" s="221">
        <v>60500000</v>
      </c>
      <c r="F2368" s="221" t="s">
        <v>1698</v>
      </c>
      <c r="G2368" s="222">
        <v>1063033.3400000001</v>
      </c>
      <c r="I2368" s="222">
        <f t="shared" si="73"/>
        <v>1063033.3400000001</v>
      </c>
    </row>
    <row r="2369" spans="1:9" x14ac:dyDescent="0.2">
      <c r="A2369" s="221" t="s">
        <v>36</v>
      </c>
      <c r="B2369" s="225">
        <v>613000</v>
      </c>
      <c r="C2369" s="221">
        <f t="shared" si="72"/>
        <v>6</v>
      </c>
      <c r="D2369" s="221">
        <v>61300000</v>
      </c>
      <c r="F2369" s="221" t="s">
        <v>3149</v>
      </c>
      <c r="G2369" s="222">
        <v>1200000</v>
      </c>
      <c r="I2369" s="222">
        <f t="shared" si="73"/>
        <v>1200000</v>
      </c>
    </row>
    <row r="2370" spans="1:9" x14ac:dyDescent="0.2">
      <c r="A2370" s="221" t="s">
        <v>36</v>
      </c>
      <c r="B2370" s="225">
        <v>616000</v>
      </c>
      <c r="C2370" s="221">
        <f t="shared" ref="C2370:C2433" si="74">+LEN(B:B)</f>
        <v>6</v>
      </c>
      <c r="D2370" s="221">
        <v>61600000</v>
      </c>
      <c r="F2370" s="221" t="s">
        <v>1720</v>
      </c>
      <c r="G2370" s="222">
        <v>7245108.6299999999</v>
      </c>
      <c r="I2370" s="222">
        <f t="shared" ref="I2370:I2433" si="75">+G:G-H:H</f>
        <v>7245108.6299999999</v>
      </c>
    </row>
    <row r="2371" spans="1:9" x14ac:dyDescent="0.2">
      <c r="A2371" s="221" t="s">
        <v>36</v>
      </c>
      <c r="B2371" s="225">
        <v>622230</v>
      </c>
      <c r="C2371" s="221">
        <f t="shared" si="74"/>
        <v>6</v>
      </c>
      <c r="D2371" s="221">
        <v>62260000</v>
      </c>
      <c r="F2371" s="221" t="s">
        <v>4838</v>
      </c>
      <c r="G2371" s="222">
        <v>10133000</v>
      </c>
      <c r="I2371" s="222">
        <f t="shared" si="75"/>
        <v>10133000</v>
      </c>
    </row>
    <row r="2372" spans="1:9" x14ac:dyDescent="0.2">
      <c r="A2372" s="221" t="s">
        <v>36</v>
      </c>
      <c r="B2372" s="225">
        <v>622300</v>
      </c>
      <c r="C2372" s="221">
        <f t="shared" si="74"/>
        <v>6</v>
      </c>
      <c r="D2372" s="221">
        <v>62260000</v>
      </c>
      <c r="F2372" s="221" t="s">
        <v>3151</v>
      </c>
      <c r="G2372" s="222">
        <v>6560000</v>
      </c>
      <c r="I2372" s="222">
        <f t="shared" si="75"/>
        <v>6560000</v>
      </c>
    </row>
    <row r="2373" spans="1:9" x14ac:dyDescent="0.2">
      <c r="A2373" s="221" t="s">
        <v>36</v>
      </c>
      <c r="B2373" s="225">
        <v>622700</v>
      </c>
      <c r="C2373" s="221">
        <f t="shared" si="74"/>
        <v>6</v>
      </c>
      <c r="D2373" s="221">
        <v>62260000</v>
      </c>
      <c r="F2373" s="221" t="s">
        <v>3153</v>
      </c>
      <c r="G2373" s="222">
        <v>543510000</v>
      </c>
      <c r="I2373" s="222">
        <f t="shared" si="75"/>
        <v>543510000</v>
      </c>
    </row>
    <row r="2374" spans="1:9" x14ac:dyDescent="0.2">
      <c r="A2374" s="221" t="s">
        <v>36</v>
      </c>
      <c r="B2374" s="221">
        <v>627000</v>
      </c>
      <c r="C2374" s="221">
        <f t="shared" si="74"/>
        <v>6</v>
      </c>
      <c r="D2374" s="221">
        <v>62700000</v>
      </c>
      <c r="F2374" s="221" t="s">
        <v>1734</v>
      </c>
      <c r="G2374" s="222">
        <v>278247.65000000002</v>
      </c>
      <c r="I2374" s="222">
        <f t="shared" si="75"/>
        <v>278247.65000000002</v>
      </c>
    </row>
    <row r="2375" spans="1:9" x14ac:dyDescent="0.2">
      <c r="A2375" s="221" t="s">
        <v>36</v>
      </c>
      <c r="B2375" s="221">
        <v>627100</v>
      </c>
      <c r="C2375" s="221">
        <f t="shared" si="74"/>
        <v>6</v>
      </c>
      <c r="D2375" s="221">
        <v>62710000</v>
      </c>
      <c r="F2375" s="221" t="s">
        <v>1735</v>
      </c>
      <c r="G2375" s="222">
        <v>408000</v>
      </c>
      <c r="I2375" s="222">
        <f t="shared" si="75"/>
        <v>408000</v>
      </c>
    </row>
    <row r="2376" spans="1:9" x14ac:dyDescent="0.2">
      <c r="A2376" s="221" t="s">
        <v>36</v>
      </c>
      <c r="B2376" s="221">
        <v>627300</v>
      </c>
      <c r="C2376" s="221">
        <f t="shared" si="74"/>
        <v>6</v>
      </c>
      <c r="D2376" s="221">
        <v>62714000</v>
      </c>
      <c r="F2376" s="221" t="s">
        <v>3154</v>
      </c>
      <c r="G2376" s="222">
        <v>254720</v>
      </c>
      <c r="I2376" s="222">
        <f t="shared" si="75"/>
        <v>254720</v>
      </c>
    </row>
    <row r="2377" spans="1:9" x14ac:dyDescent="0.2">
      <c r="A2377" s="221" t="s">
        <v>36</v>
      </c>
      <c r="B2377" s="221">
        <v>627800</v>
      </c>
      <c r="C2377" s="221">
        <f t="shared" si="74"/>
        <v>6</v>
      </c>
      <c r="D2377" s="221">
        <v>62714000</v>
      </c>
      <c r="F2377" s="221" t="s">
        <v>2962</v>
      </c>
      <c r="G2377" s="222">
        <v>25000</v>
      </c>
      <c r="I2377" s="222">
        <f t="shared" si="75"/>
        <v>25000</v>
      </c>
    </row>
    <row r="2378" spans="1:9" x14ac:dyDescent="0.2">
      <c r="A2378" s="221" t="s">
        <v>36</v>
      </c>
      <c r="B2378" s="221">
        <v>627900</v>
      </c>
      <c r="C2378" s="221">
        <f t="shared" si="74"/>
        <v>6</v>
      </c>
      <c r="D2378" s="221">
        <v>62714000</v>
      </c>
      <c r="F2378" s="221" t="s">
        <v>2965</v>
      </c>
      <c r="G2378" s="222">
        <v>40000</v>
      </c>
      <c r="I2378" s="222">
        <f t="shared" si="75"/>
        <v>40000</v>
      </c>
    </row>
    <row r="2379" spans="1:9" x14ac:dyDescent="0.2">
      <c r="A2379" s="221" t="s">
        <v>36</v>
      </c>
      <c r="B2379" s="221">
        <v>627940</v>
      </c>
      <c r="C2379" s="221">
        <f t="shared" si="74"/>
        <v>6</v>
      </c>
      <c r="D2379" s="221">
        <v>62714000</v>
      </c>
      <c r="F2379" s="221" t="s">
        <v>3156</v>
      </c>
      <c r="G2379" s="222">
        <v>440000</v>
      </c>
      <c r="I2379" s="222">
        <f t="shared" si="75"/>
        <v>440000</v>
      </c>
    </row>
    <row r="2380" spans="1:9" x14ac:dyDescent="0.2">
      <c r="A2380" s="221" t="s">
        <v>36</v>
      </c>
      <c r="B2380" s="221">
        <v>641000</v>
      </c>
      <c r="C2380" s="221">
        <f t="shared" si="74"/>
        <v>6</v>
      </c>
      <c r="D2380" s="221">
        <v>64101000</v>
      </c>
      <c r="F2380" s="221" t="s">
        <v>2977</v>
      </c>
      <c r="G2380" s="222">
        <v>144573913.33000001</v>
      </c>
      <c r="I2380" s="222">
        <f t="shared" si="75"/>
        <v>144573913.33000001</v>
      </c>
    </row>
    <row r="2381" spans="1:9" x14ac:dyDescent="0.2">
      <c r="A2381" s="221" t="s">
        <v>36</v>
      </c>
      <c r="B2381" s="221">
        <v>645100</v>
      </c>
      <c r="C2381" s="221">
        <f t="shared" si="74"/>
        <v>6</v>
      </c>
      <c r="D2381" s="221">
        <v>64505000</v>
      </c>
      <c r="F2381" s="221" t="s">
        <v>2978</v>
      </c>
      <c r="G2381" s="222">
        <v>5898533.3399999999</v>
      </c>
      <c r="I2381" s="222">
        <f t="shared" si="75"/>
        <v>5898533.3399999999</v>
      </c>
    </row>
    <row r="2382" spans="1:9" x14ac:dyDescent="0.2">
      <c r="A2382" s="221" t="s">
        <v>36</v>
      </c>
      <c r="B2382" s="221">
        <v>645110</v>
      </c>
      <c r="C2382" s="221">
        <f t="shared" si="74"/>
        <v>6</v>
      </c>
      <c r="D2382" s="221">
        <v>64505000</v>
      </c>
      <c r="F2382" s="221" t="s">
        <v>2979</v>
      </c>
      <c r="G2382" s="222">
        <v>453733.33</v>
      </c>
      <c r="I2382" s="222">
        <f t="shared" si="75"/>
        <v>453733.33</v>
      </c>
    </row>
    <row r="2383" spans="1:9" x14ac:dyDescent="0.2">
      <c r="A2383" s="221" t="s">
        <v>36</v>
      </c>
      <c r="B2383" s="221">
        <v>645300</v>
      </c>
      <c r="C2383" s="221">
        <f t="shared" si="74"/>
        <v>6</v>
      </c>
      <c r="D2383" s="221">
        <v>64505000</v>
      </c>
      <c r="F2383" s="221" t="s">
        <v>2980</v>
      </c>
      <c r="G2383" s="222">
        <v>1008266.67</v>
      </c>
      <c r="I2383" s="222">
        <f t="shared" si="75"/>
        <v>1008266.67</v>
      </c>
    </row>
    <row r="2384" spans="1:9" x14ac:dyDescent="0.2">
      <c r="A2384" s="221" t="s">
        <v>36</v>
      </c>
      <c r="B2384" s="221">
        <v>645310</v>
      </c>
      <c r="C2384" s="221">
        <f t="shared" si="74"/>
        <v>6</v>
      </c>
      <c r="D2384" s="221">
        <v>64505000</v>
      </c>
      <c r="F2384" s="221" t="s">
        <v>3157</v>
      </c>
      <c r="G2384" s="222">
        <v>308000</v>
      </c>
      <c r="I2384" s="222">
        <f t="shared" si="75"/>
        <v>308000</v>
      </c>
    </row>
    <row r="2385" spans="1:9" x14ac:dyDescent="0.2">
      <c r="A2385" s="221" t="s">
        <v>36</v>
      </c>
      <c r="B2385" s="221">
        <v>648000</v>
      </c>
      <c r="C2385" s="221">
        <f t="shared" si="74"/>
        <v>6</v>
      </c>
      <c r="D2385" s="221">
        <v>64800000</v>
      </c>
      <c r="F2385" s="221" t="s">
        <v>3158</v>
      </c>
      <c r="G2385" s="222">
        <v>500000</v>
      </c>
      <c r="I2385" s="222">
        <f t="shared" si="75"/>
        <v>500000</v>
      </c>
    </row>
    <row r="2386" spans="1:9" x14ac:dyDescent="0.2">
      <c r="A2386" s="221" t="s">
        <v>36</v>
      </c>
      <c r="B2386" s="221">
        <v>656000</v>
      </c>
      <c r="C2386" s="221">
        <f t="shared" si="74"/>
        <v>6</v>
      </c>
      <c r="D2386" s="221">
        <v>65601000</v>
      </c>
      <c r="F2386" s="221" t="s">
        <v>2981</v>
      </c>
      <c r="G2386" s="222">
        <v>200000</v>
      </c>
      <c r="I2386" s="222">
        <f t="shared" si="75"/>
        <v>200000</v>
      </c>
    </row>
    <row r="2387" spans="1:9" x14ac:dyDescent="0.2">
      <c r="A2387" s="221" t="s">
        <v>36</v>
      </c>
      <c r="B2387" s="221">
        <v>658000</v>
      </c>
      <c r="C2387" s="221">
        <f t="shared" si="74"/>
        <v>6</v>
      </c>
      <c r="D2387" s="221">
        <v>65800000</v>
      </c>
      <c r="F2387" s="221" t="s">
        <v>2983</v>
      </c>
      <c r="G2387" s="222">
        <v>28391859.989999998</v>
      </c>
      <c r="I2387" s="222">
        <f t="shared" si="75"/>
        <v>28391859.989999998</v>
      </c>
    </row>
    <row r="2388" spans="1:9" x14ac:dyDescent="0.2">
      <c r="A2388" s="221" t="s">
        <v>36</v>
      </c>
      <c r="B2388" s="221">
        <v>661000</v>
      </c>
      <c r="C2388" s="221">
        <f t="shared" si="74"/>
        <v>6</v>
      </c>
      <c r="D2388" s="221">
        <v>66100000</v>
      </c>
      <c r="F2388" s="221" t="s">
        <v>3159</v>
      </c>
      <c r="G2388" s="222">
        <v>27410216.190000001</v>
      </c>
      <c r="I2388" s="222">
        <f t="shared" si="75"/>
        <v>27410216.190000001</v>
      </c>
    </row>
    <row r="2389" spans="1:9" x14ac:dyDescent="0.2">
      <c r="A2389" s="221" t="s">
        <v>36</v>
      </c>
      <c r="B2389" s="221">
        <v>661100</v>
      </c>
      <c r="C2389" s="221">
        <f t="shared" si="74"/>
        <v>6</v>
      </c>
      <c r="D2389" s="221">
        <v>66105000</v>
      </c>
      <c r="F2389" s="221" t="s">
        <v>3160</v>
      </c>
      <c r="G2389" s="222">
        <v>482558286.66000003</v>
      </c>
      <c r="I2389" s="222">
        <f t="shared" si="75"/>
        <v>482558286.66000003</v>
      </c>
    </row>
    <row r="2390" spans="1:9" x14ac:dyDescent="0.2">
      <c r="A2390" s="221" t="s">
        <v>36</v>
      </c>
      <c r="B2390" s="221">
        <v>662000</v>
      </c>
      <c r="C2390" s="221">
        <f t="shared" si="74"/>
        <v>6</v>
      </c>
      <c r="D2390" s="221">
        <v>66105000</v>
      </c>
      <c r="F2390" s="221" t="s">
        <v>1756</v>
      </c>
      <c r="G2390" s="222">
        <v>176849.71</v>
      </c>
      <c r="I2390" s="222">
        <f t="shared" si="75"/>
        <v>176849.71</v>
      </c>
    </row>
    <row r="2391" spans="1:9" x14ac:dyDescent="0.2">
      <c r="A2391" s="221" t="s">
        <v>36</v>
      </c>
      <c r="B2391" s="221">
        <v>681000</v>
      </c>
      <c r="C2391" s="221">
        <f t="shared" si="74"/>
        <v>6</v>
      </c>
      <c r="D2391" s="221">
        <v>68111000</v>
      </c>
      <c r="F2391" s="221" t="s">
        <v>3161</v>
      </c>
      <c r="G2391" s="222">
        <v>1033987488</v>
      </c>
      <c r="I2391" s="222">
        <f t="shared" si="75"/>
        <v>1033987488</v>
      </c>
    </row>
    <row r="2392" spans="1:9" x14ac:dyDescent="0.2">
      <c r="A2392" s="221" t="s">
        <v>36</v>
      </c>
      <c r="B2392" s="221">
        <v>690000</v>
      </c>
      <c r="C2392" s="221">
        <f t="shared" si="74"/>
        <v>6</v>
      </c>
      <c r="D2392" s="221">
        <v>69500000</v>
      </c>
      <c r="F2392" s="221" t="s">
        <v>2986</v>
      </c>
      <c r="G2392" s="222">
        <v>10409726.4</v>
      </c>
      <c r="I2392" s="222">
        <f t="shared" si="75"/>
        <v>10409726.4</v>
      </c>
    </row>
    <row r="2393" spans="1:9" x14ac:dyDescent="0.2">
      <c r="A2393" s="221" t="s">
        <v>36</v>
      </c>
      <c r="B2393" s="221">
        <v>708300</v>
      </c>
      <c r="C2393" s="221">
        <f t="shared" si="74"/>
        <v>6</v>
      </c>
      <c r="D2393" s="221">
        <v>70830000</v>
      </c>
      <c r="F2393" s="221" t="s">
        <v>3008</v>
      </c>
      <c r="H2393" s="222">
        <v>1196666666.6500001</v>
      </c>
      <c r="I2393" s="222">
        <f t="shared" si="75"/>
        <v>-1196666666.6500001</v>
      </c>
    </row>
    <row r="2394" spans="1:9" x14ac:dyDescent="0.2">
      <c r="A2394" s="221" t="s">
        <v>36</v>
      </c>
      <c r="B2394" s="221">
        <v>708600</v>
      </c>
      <c r="C2394" s="221">
        <f t="shared" si="74"/>
        <v>6</v>
      </c>
      <c r="D2394" s="221">
        <v>70840000</v>
      </c>
      <c r="F2394" s="221" t="s">
        <v>3162</v>
      </c>
      <c r="H2394" s="222">
        <v>108261389.88</v>
      </c>
      <c r="I2394" s="222">
        <f t="shared" si="75"/>
        <v>-108261389.88</v>
      </c>
    </row>
    <row r="2395" spans="1:9" x14ac:dyDescent="0.2">
      <c r="A2395" s="221" t="s">
        <v>36</v>
      </c>
      <c r="B2395" s="221">
        <v>708602</v>
      </c>
      <c r="C2395" s="221">
        <f t="shared" si="74"/>
        <v>6</v>
      </c>
      <c r="D2395" s="221">
        <v>70840000</v>
      </c>
      <c r="F2395" s="221" t="s">
        <v>4620</v>
      </c>
      <c r="H2395" s="222">
        <v>94688000</v>
      </c>
      <c r="I2395" s="222">
        <f t="shared" si="75"/>
        <v>-94688000</v>
      </c>
    </row>
    <row r="2396" spans="1:9" x14ac:dyDescent="0.2">
      <c r="A2396" s="221" t="s">
        <v>36</v>
      </c>
      <c r="B2396" s="221">
        <v>708603</v>
      </c>
      <c r="C2396" s="221">
        <f t="shared" si="74"/>
        <v>6</v>
      </c>
      <c r="D2396" s="221">
        <v>70840000</v>
      </c>
      <c r="F2396" s="221" t="s">
        <v>3163</v>
      </c>
      <c r="H2396" s="222">
        <v>143481224.40000001</v>
      </c>
      <c r="I2396" s="222">
        <f t="shared" si="75"/>
        <v>-143481224.40000001</v>
      </c>
    </row>
    <row r="2397" spans="1:9" x14ac:dyDescent="0.2">
      <c r="A2397" s="221" t="s">
        <v>36</v>
      </c>
      <c r="B2397" s="221">
        <v>708605</v>
      </c>
      <c r="C2397" s="221">
        <f t="shared" si="74"/>
        <v>6</v>
      </c>
      <c r="D2397" s="221">
        <v>70840000</v>
      </c>
      <c r="F2397" s="221" t="s">
        <v>3164</v>
      </c>
      <c r="H2397" s="222">
        <v>474848000</v>
      </c>
      <c r="I2397" s="222">
        <f t="shared" si="75"/>
        <v>-474848000</v>
      </c>
    </row>
    <row r="2398" spans="1:9" x14ac:dyDescent="0.2">
      <c r="A2398" s="221" t="s">
        <v>36</v>
      </c>
      <c r="B2398" s="221">
        <v>758000</v>
      </c>
      <c r="C2398" s="221">
        <f t="shared" si="74"/>
        <v>6</v>
      </c>
      <c r="D2398" s="221">
        <v>75800000</v>
      </c>
      <c r="F2398" s="221" t="s">
        <v>3009</v>
      </c>
      <c r="H2398" s="222">
        <v>0.21</v>
      </c>
      <c r="I2398" s="222">
        <f t="shared" si="75"/>
        <v>-0.21</v>
      </c>
    </row>
    <row r="2399" spans="1:9" x14ac:dyDescent="0.2">
      <c r="A2399" s="221" t="s">
        <v>36</v>
      </c>
      <c r="B2399" s="221">
        <v>761000</v>
      </c>
      <c r="C2399" s="221">
        <f t="shared" si="74"/>
        <v>6</v>
      </c>
      <c r="D2399" s="221">
        <v>76500000</v>
      </c>
      <c r="F2399" s="221" t="s">
        <v>3165</v>
      </c>
      <c r="H2399" s="222">
        <v>166273.32999999999</v>
      </c>
      <c r="I2399" s="222">
        <f t="shared" si="75"/>
        <v>-166273.32999999999</v>
      </c>
    </row>
    <row r="2400" spans="1:9" x14ac:dyDescent="0.2">
      <c r="A2400" s="221" t="s">
        <v>148</v>
      </c>
      <c r="B2400" s="225">
        <v>10100000</v>
      </c>
      <c r="C2400" s="221">
        <f t="shared" si="74"/>
        <v>8</v>
      </c>
      <c r="D2400" s="221">
        <v>10100000</v>
      </c>
      <c r="F2400" s="221" t="s">
        <v>581</v>
      </c>
      <c r="G2400" s="222">
        <v>0</v>
      </c>
      <c r="H2400" s="222">
        <v>1402000000</v>
      </c>
      <c r="I2400" s="222">
        <f t="shared" si="75"/>
        <v>-1402000000</v>
      </c>
    </row>
    <row r="2401" spans="1:9" x14ac:dyDescent="0.2">
      <c r="A2401" s="221" t="s">
        <v>148</v>
      </c>
      <c r="B2401" s="225">
        <v>10610000</v>
      </c>
      <c r="C2401" s="221">
        <f t="shared" si="74"/>
        <v>8</v>
      </c>
      <c r="D2401" s="221">
        <v>10610000</v>
      </c>
      <c r="F2401" s="221" t="s">
        <v>4839</v>
      </c>
      <c r="G2401" s="222">
        <v>0</v>
      </c>
      <c r="H2401" s="222">
        <v>200000</v>
      </c>
      <c r="I2401" s="222">
        <f t="shared" si="75"/>
        <v>-200000</v>
      </c>
    </row>
    <row r="2402" spans="1:9" x14ac:dyDescent="0.2">
      <c r="A2402" s="221" t="s">
        <v>148</v>
      </c>
      <c r="B2402" s="225">
        <v>11000000</v>
      </c>
      <c r="C2402" s="221">
        <f t="shared" si="74"/>
        <v>8</v>
      </c>
      <c r="D2402" s="221">
        <v>11000000</v>
      </c>
      <c r="F2402" s="221" t="s">
        <v>584</v>
      </c>
      <c r="G2402" s="222">
        <v>2626625673.6300001</v>
      </c>
      <c r="H2402" s="222">
        <v>0</v>
      </c>
      <c r="I2402" s="222">
        <f t="shared" si="75"/>
        <v>2626625673.6300001</v>
      </c>
    </row>
    <row r="2403" spans="1:9" x14ac:dyDescent="0.2">
      <c r="A2403" s="221" t="s">
        <v>148</v>
      </c>
      <c r="B2403" s="225">
        <v>12000000</v>
      </c>
      <c r="C2403" s="221">
        <f t="shared" si="74"/>
        <v>8</v>
      </c>
      <c r="D2403" s="221">
        <v>12000000</v>
      </c>
      <c r="F2403" s="221" t="s">
        <v>2067</v>
      </c>
      <c r="G2403" s="222">
        <v>0</v>
      </c>
      <c r="H2403" s="222">
        <v>1457435525.6800001</v>
      </c>
      <c r="I2403" s="222">
        <f t="shared" si="75"/>
        <v>-1457435525.6800001</v>
      </c>
    </row>
    <row r="2404" spans="1:9" x14ac:dyDescent="0.2">
      <c r="A2404" s="221" t="s">
        <v>148</v>
      </c>
      <c r="B2404" s="225">
        <v>12900000</v>
      </c>
      <c r="C2404" s="221">
        <f t="shared" si="74"/>
        <v>8</v>
      </c>
      <c r="D2404" s="221">
        <v>12900000</v>
      </c>
      <c r="F2404" s="221" t="s">
        <v>1940</v>
      </c>
      <c r="G2404" s="222">
        <v>0</v>
      </c>
      <c r="H2404" s="222">
        <v>0.03</v>
      </c>
      <c r="I2404" s="222">
        <f t="shared" si="75"/>
        <v>-0.03</v>
      </c>
    </row>
    <row r="2405" spans="1:9" x14ac:dyDescent="0.2">
      <c r="A2405" s="221" t="s">
        <v>148</v>
      </c>
      <c r="B2405" s="225">
        <v>16300000</v>
      </c>
      <c r="C2405" s="221">
        <f t="shared" si="74"/>
        <v>8</v>
      </c>
      <c r="D2405" s="221">
        <v>16300000</v>
      </c>
      <c r="F2405" s="221" t="s">
        <v>2071</v>
      </c>
      <c r="G2405" s="222">
        <v>0</v>
      </c>
      <c r="H2405" s="222">
        <v>123845139.04000001</v>
      </c>
      <c r="I2405" s="222">
        <f t="shared" si="75"/>
        <v>-123845139.04000001</v>
      </c>
    </row>
    <row r="2406" spans="1:9" x14ac:dyDescent="0.2">
      <c r="A2406" s="221" t="s">
        <v>148</v>
      </c>
      <c r="B2406" s="225">
        <v>16400000</v>
      </c>
      <c r="C2406" s="221">
        <f t="shared" si="74"/>
        <v>8</v>
      </c>
      <c r="D2406" s="221">
        <v>16400000</v>
      </c>
      <c r="F2406" s="221" t="s">
        <v>2174</v>
      </c>
      <c r="G2406" s="222">
        <v>0</v>
      </c>
      <c r="H2406" s="222">
        <v>2485990968.0599999</v>
      </c>
      <c r="I2406" s="222">
        <f t="shared" si="75"/>
        <v>-2485990968.0599999</v>
      </c>
    </row>
    <row r="2407" spans="1:9" x14ac:dyDescent="0.2">
      <c r="A2407" s="221" t="s">
        <v>148</v>
      </c>
      <c r="B2407" s="225">
        <v>16410000</v>
      </c>
      <c r="C2407" s="221">
        <f t="shared" si="74"/>
        <v>8</v>
      </c>
      <c r="D2407" s="221">
        <v>16410000</v>
      </c>
      <c r="F2407" s="221" t="s">
        <v>2072</v>
      </c>
      <c r="G2407" s="222">
        <v>0</v>
      </c>
      <c r="H2407" s="222">
        <v>842078850.25</v>
      </c>
      <c r="I2407" s="222">
        <f t="shared" si="75"/>
        <v>-842078850.25</v>
      </c>
    </row>
    <row r="2408" spans="1:9" x14ac:dyDescent="0.2">
      <c r="A2408" s="221" t="s">
        <v>148</v>
      </c>
      <c r="B2408" s="225">
        <v>20400000</v>
      </c>
      <c r="C2408" s="221">
        <f t="shared" si="74"/>
        <v>8</v>
      </c>
      <c r="D2408" s="221">
        <v>20400000</v>
      </c>
      <c r="F2408" s="221" t="s">
        <v>2539</v>
      </c>
      <c r="G2408" s="222">
        <v>4832320.3600000003</v>
      </c>
      <c r="H2408" s="222">
        <v>0</v>
      </c>
      <c r="I2408" s="222">
        <f t="shared" si="75"/>
        <v>4832320.3600000003</v>
      </c>
    </row>
    <row r="2409" spans="1:9" x14ac:dyDescent="0.2">
      <c r="A2409" s="221" t="s">
        <v>148</v>
      </c>
      <c r="B2409" s="225">
        <v>21500000</v>
      </c>
      <c r="C2409" s="221">
        <f t="shared" si="74"/>
        <v>8</v>
      </c>
      <c r="D2409" s="221">
        <v>21500000</v>
      </c>
      <c r="F2409" s="221" t="s">
        <v>2075</v>
      </c>
      <c r="G2409" s="222">
        <v>2248406967.0599999</v>
      </c>
      <c r="H2409" s="222">
        <v>0</v>
      </c>
      <c r="I2409" s="222">
        <f t="shared" si="75"/>
        <v>2248406967.0599999</v>
      </c>
    </row>
    <row r="2410" spans="1:9" x14ac:dyDescent="0.2">
      <c r="A2410" s="221" t="s">
        <v>148</v>
      </c>
      <c r="B2410" s="225">
        <v>21520000</v>
      </c>
      <c r="C2410" s="221">
        <f t="shared" si="74"/>
        <v>8</v>
      </c>
      <c r="D2410" s="221">
        <v>21520000</v>
      </c>
      <c r="F2410" s="221" t="s">
        <v>254</v>
      </c>
      <c r="G2410" s="222">
        <v>4631041.9000000004</v>
      </c>
      <c r="H2410" s="222">
        <v>0</v>
      </c>
      <c r="I2410" s="222">
        <f t="shared" si="75"/>
        <v>4631041.9000000004</v>
      </c>
    </row>
    <row r="2411" spans="1:9" x14ac:dyDescent="0.2">
      <c r="A2411" s="221" t="s">
        <v>148</v>
      </c>
      <c r="B2411" s="225">
        <v>21810000</v>
      </c>
      <c r="C2411" s="221">
        <f t="shared" si="74"/>
        <v>8</v>
      </c>
      <c r="D2411" s="221">
        <v>21810000</v>
      </c>
      <c r="F2411" s="221" t="s">
        <v>4840</v>
      </c>
      <c r="G2411" s="222">
        <v>387099971.66000003</v>
      </c>
      <c r="H2411" s="222">
        <v>0</v>
      </c>
      <c r="I2411" s="222">
        <f t="shared" si="75"/>
        <v>387099971.66000003</v>
      </c>
    </row>
    <row r="2412" spans="1:9" x14ac:dyDescent="0.2">
      <c r="A2412" s="221" t="s">
        <v>148</v>
      </c>
      <c r="B2412" s="225">
        <v>21811000</v>
      </c>
      <c r="C2412" s="221">
        <f t="shared" si="74"/>
        <v>8</v>
      </c>
      <c r="D2412" s="221">
        <v>21811000</v>
      </c>
      <c r="F2412" s="221" t="s">
        <v>2077</v>
      </c>
      <c r="G2412" s="222">
        <v>278613721.44999999</v>
      </c>
      <c r="H2412" s="222">
        <v>0</v>
      </c>
      <c r="I2412" s="222">
        <f t="shared" si="75"/>
        <v>278613721.44999999</v>
      </c>
    </row>
    <row r="2413" spans="1:9" x14ac:dyDescent="0.2">
      <c r="A2413" s="221" t="s">
        <v>148</v>
      </c>
      <c r="B2413" s="225">
        <v>21820000</v>
      </c>
      <c r="C2413" s="221">
        <f t="shared" si="74"/>
        <v>8</v>
      </c>
      <c r="D2413" s="221">
        <v>21820000</v>
      </c>
      <c r="F2413" s="221" t="s">
        <v>52</v>
      </c>
      <c r="G2413" s="222">
        <v>40741293.350000001</v>
      </c>
      <c r="H2413" s="222">
        <v>0</v>
      </c>
      <c r="I2413" s="222">
        <f t="shared" si="75"/>
        <v>40741293.350000001</v>
      </c>
    </row>
    <row r="2414" spans="1:9" x14ac:dyDescent="0.2">
      <c r="A2414" s="221" t="s">
        <v>148</v>
      </c>
      <c r="B2414" s="225">
        <v>21830000</v>
      </c>
      <c r="C2414" s="221">
        <f t="shared" si="74"/>
        <v>8</v>
      </c>
      <c r="D2414" s="221">
        <v>21830000</v>
      </c>
      <c r="F2414" s="221" t="s">
        <v>596</v>
      </c>
      <c r="G2414" s="222">
        <v>435230973.69999999</v>
      </c>
      <c r="H2414" s="222">
        <v>0</v>
      </c>
      <c r="I2414" s="222">
        <f t="shared" si="75"/>
        <v>435230973.69999999</v>
      </c>
    </row>
    <row r="2415" spans="1:9" x14ac:dyDescent="0.2">
      <c r="A2415" s="221" t="s">
        <v>148</v>
      </c>
      <c r="B2415" s="225">
        <v>21831000</v>
      </c>
      <c r="C2415" s="221">
        <f t="shared" si="74"/>
        <v>8</v>
      </c>
      <c r="D2415" s="221">
        <v>21831000</v>
      </c>
      <c r="F2415" s="221" t="s">
        <v>2078</v>
      </c>
      <c r="G2415" s="222">
        <v>4048123622.3000002</v>
      </c>
      <c r="H2415" s="222">
        <v>0</v>
      </c>
      <c r="I2415" s="222">
        <f t="shared" si="75"/>
        <v>4048123622.3000002</v>
      </c>
    </row>
    <row r="2416" spans="1:9" x14ac:dyDescent="0.2">
      <c r="A2416" s="221" t="s">
        <v>148</v>
      </c>
      <c r="B2416" s="225">
        <v>21840000</v>
      </c>
      <c r="C2416" s="221">
        <f t="shared" si="74"/>
        <v>8</v>
      </c>
      <c r="D2416" s="221">
        <v>21840000</v>
      </c>
      <c r="F2416" s="221" t="s">
        <v>3480</v>
      </c>
      <c r="G2416" s="222">
        <v>147758034.22</v>
      </c>
      <c r="H2416" s="222">
        <v>0</v>
      </c>
      <c r="I2416" s="222">
        <f t="shared" si="75"/>
        <v>147758034.22</v>
      </c>
    </row>
    <row r="2417" spans="1:9" x14ac:dyDescent="0.2">
      <c r="A2417" s="221" t="s">
        <v>148</v>
      </c>
      <c r="B2417" s="225">
        <v>21850000</v>
      </c>
      <c r="C2417" s="221">
        <f t="shared" si="74"/>
        <v>8</v>
      </c>
      <c r="D2417" s="221">
        <v>21850000</v>
      </c>
      <c r="F2417" s="221" t="s">
        <v>2079</v>
      </c>
      <c r="G2417" s="222">
        <v>25727019.32</v>
      </c>
      <c r="H2417" s="222">
        <v>0</v>
      </c>
      <c r="I2417" s="222">
        <f t="shared" si="75"/>
        <v>25727019.32</v>
      </c>
    </row>
    <row r="2418" spans="1:9" x14ac:dyDescent="0.2">
      <c r="A2418" s="221" t="s">
        <v>148</v>
      </c>
      <c r="B2418" s="225">
        <v>26100000</v>
      </c>
      <c r="C2418" s="221">
        <f t="shared" si="74"/>
        <v>8</v>
      </c>
      <c r="D2418" s="221">
        <v>26100000</v>
      </c>
      <c r="F2418" s="221" t="s">
        <v>598</v>
      </c>
      <c r="G2418" s="222">
        <v>2000000</v>
      </c>
      <c r="H2418" s="222">
        <v>0</v>
      </c>
      <c r="I2418" s="222">
        <f t="shared" si="75"/>
        <v>2000000</v>
      </c>
    </row>
    <row r="2419" spans="1:9" x14ac:dyDescent="0.2">
      <c r="A2419" s="221" t="s">
        <v>148</v>
      </c>
      <c r="B2419" s="225">
        <v>27500000</v>
      </c>
      <c r="C2419" s="221">
        <f t="shared" si="74"/>
        <v>8</v>
      </c>
      <c r="D2419" s="221">
        <v>27500000</v>
      </c>
      <c r="F2419" s="221" t="s">
        <v>599</v>
      </c>
      <c r="G2419" s="222">
        <v>130458381</v>
      </c>
      <c r="H2419" s="222">
        <v>0</v>
      </c>
      <c r="I2419" s="222">
        <f t="shared" si="75"/>
        <v>130458381</v>
      </c>
    </row>
    <row r="2420" spans="1:9" x14ac:dyDescent="0.2">
      <c r="A2420" s="221" t="s">
        <v>148</v>
      </c>
      <c r="B2420" s="225">
        <v>28040000</v>
      </c>
      <c r="C2420" s="221">
        <f t="shared" si="74"/>
        <v>8</v>
      </c>
      <c r="D2420" s="221">
        <v>28040000</v>
      </c>
      <c r="F2420" s="221" t="s">
        <v>600</v>
      </c>
      <c r="G2420" s="222">
        <v>0</v>
      </c>
      <c r="H2420" s="222">
        <v>4832320.3600000003</v>
      </c>
      <c r="I2420" s="222">
        <f t="shared" si="75"/>
        <v>-4832320.3600000003</v>
      </c>
    </row>
    <row r="2421" spans="1:9" x14ac:dyDescent="0.2">
      <c r="A2421" s="221" t="s">
        <v>148</v>
      </c>
      <c r="B2421" s="225">
        <v>28150000</v>
      </c>
      <c r="C2421" s="221">
        <f t="shared" si="74"/>
        <v>8</v>
      </c>
      <c r="D2421" s="221">
        <v>28150000</v>
      </c>
      <c r="F2421" s="221" t="s">
        <v>604</v>
      </c>
      <c r="G2421" s="222">
        <v>0</v>
      </c>
      <c r="H2421" s="222">
        <v>136033932.47</v>
      </c>
      <c r="I2421" s="222">
        <f t="shared" si="75"/>
        <v>-136033932.47</v>
      </c>
    </row>
    <row r="2422" spans="1:9" x14ac:dyDescent="0.2">
      <c r="A2422" s="221" t="s">
        <v>148</v>
      </c>
      <c r="B2422" s="225">
        <v>28152000</v>
      </c>
      <c r="C2422" s="221">
        <f t="shared" si="74"/>
        <v>8</v>
      </c>
      <c r="D2422" s="221">
        <v>28152000</v>
      </c>
      <c r="F2422" s="221" t="s">
        <v>270</v>
      </c>
      <c r="G2422" s="222">
        <v>0</v>
      </c>
      <c r="H2422" s="222">
        <v>2905978.79</v>
      </c>
      <c r="I2422" s="222">
        <f t="shared" si="75"/>
        <v>-2905978.79</v>
      </c>
    </row>
    <row r="2423" spans="1:9" x14ac:dyDescent="0.2">
      <c r="A2423" s="221" t="s">
        <v>148</v>
      </c>
      <c r="B2423" s="225">
        <v>28181000</v>
      </c>
      <c r="C2423" s="221">
        <f t="shared" si="74"/>
        <v>8</v>
      </c>
      <c r="D2423" s="221">
        <v>28181000</v>
      </c>
      <c r="F2423" s="221" t="s">
        <v>2080</v>
      </c>
      <c r="G2423" s="222">
        <v>0</v>
      </c>
      <c r="H2423" s="222">
        <v>94516096.849999994</v>
      </c>
      <c r="I2423" s="222">
        <f t="shared" si="75"/>
        <v>-94516096.849999994</v>
      </c>
    </row>
    <row r="2424" spans="1:9" x14ac:dyDescent="0.2">
      <c r="A2424" s="221" t="s">
        <v>148</v>
      </c>
      <c r="B2424" s="225">
        <v>28181100</v>
      </c>
      <c r="C2424" s="221">
        <f t="shared" si="74"/>
        <v>8</v>
      </c>
      <c r="D2424" s="221">
        <v>28181100</v>
      </c>
      <c r="F2424" s="221" t="s">
        <v>2081</v>
      </c>
      <c r="G2424" s="222">
        <v>0</v>
      </c>
      <c r="H2424" s="222">
        <v>108025413.13</v>
      </c>
      <c r="I2424" s="222">
        <f t="shared" si="75"/>
        <v>-108025413.13</v>
      </c>
    </row>
    <row r="2425" spans="1:9" x14ac:dyDescent="0.2">
      <c r="A2425" s="221" t="s">
        <v>148</v>
      </c>
      <c r="B2425" s="225">
        <v>28182000</v>
      </c>
      <c r="C2425" s="221">
        <f t="shared" si="74"/>
        <v>8</v>
      </c>
      <c r="D2425" s="221">
        <v>28182000</v>
      </c>
      <c r="F2425" s="221" t="s">
        <v>607</v>
      </c>
      <c r="G2425" s="222">
        <v>0</v>
      </c>
      <c r="H2425" s="222">
        <v>7231919.5700000003</v>
      </c>
      <c r="I2425" s="222">
        <f t="shared" si="75"/>
        <v>-7231919.5700000003</v>
      </c>
    </row>
    <row r="2426" spans="1:9" x14ac:dyDescent="0.2">
      <c r="A2426" s="221" t="s">
        <v>148</v>
      </c>
      <c r="B2426" s="225">
        <v>28183000</v>
      </c>
      <c r="C2426" s="221">
        <f t="shared" si="74"/>
        <v>8</v>
      </c>
      <c r="D2426" s="221">
        <v>28183000</v>
      </c>
      <c r="F2426" s="221" t="s">
        <v>610</v>
      </c>
      <c r="G2426" s="222">
        <v>0</v>
      </c>
      <c r="H2426" s="222">
        <v>385974308.26999998</v>
      </c>
      <c r="I2426" s="222">
        <f t="shared" si="75"/>
        <v>-385974308.26999998</v>
      </c>
    </row>
    <row r="2427" spans="1:9" x14ac:dyDescent="0.2">
      <c r="A2427" s="221" t="s">
        <v>148</v>
      </c>
      <c r="B2427" s="225">
        <v>281831</v>
      </c>
      <c r="C2427" s="221">
        <f t="shared" si="74"/>
        <v>6</v>
      </c>
      <c r="D2427" s="221">
        <v>28183100</v>
      </c>
      <c r="F2427" s="221" t="s">
        <v>2082</v>
      </c>
      <c r="G2427" s="222">
        <v>0</v>
      </c>
      <c r="H2427" s="222">
        <v>3163728750.3000002</v>
      </c>
      <c r="I2427" s="222">
        <f t="shared" si="75"/>
        <v>-3163728750.3000002</v>
      </c>
    </row>
    <row r="2428" spans="1:9" x14ac:dyDescent="0.2">
      <c r="A2428" s="221" t="s">
        <v>148</v>
      </c>
      <c r="B2428" s="225">
        <v>28184000</v>
      </c>
      <c r="C2428" s="221">
        <f t="shared" si="74"/>
        <v>8</v>
      </c>
      <c r="D2428" s="221">
        <v>28184000</v>
      </c>
      <c r="F2428" s="221" t="s">
        <v>608</v>
      </c>
      <c r="G2428" s="222">
        <v>0</v>
      </c>
      <c r="H2428" s="222">
        <v>86063589.280000001</v>
      </c>
      <c r="I2428" s="222">
        <f t="shared" si="75"/>
        <v>-86063589.280000001</v>
      </c>
    </row>
    <row r="2429" spans="1:9" x14ac:dyDescent="0.2">
      <c r="A2429" s="221" t="s">
        <v>148</v>
      </c>
      <c r="B2429" s="225">
        <v>28185000</v>
      </c>
      <c r="C2429" s="221">
        <f t="shared" si="74"/>
        <v>8</v>
      </c>
      <c r="D2429" s="221">
        <v>28185000</v>
      </c>
      <c r="F2429" s="221" t="s">
        <v>279</v>
      </c>
      <c r="G2429" s="222">
        <v>0</v>
      </c>
      <c r="H2429" s="222">
        <v>2810622.63</v>
      </c>
      <c r="I2429" s="222">
        <f t="shared" si="75"/>
        <v>-2810622.63</v>
      </c>
    </row>
    <row r="2430" spans="1:9" x14ac:dyDescent="0.2">
      <c r="A2430" s="221" t="s">
        <v>148</v>
      </c>
      <c r="B2430" s="225">
        <v>37100000</v>
      </c>
      <c r="C2430" s="221">
        <f t="shared" si="74"/>
        <v>8</v>
      </c>
      <c r="D2430" s="221">
        <v>37100000</v>
      </c>
      <c r="F2430" s="221" t="s">
        <v>614</v>
      </c>
      <c r="G2430" s="222">
        <v>9868131910.5200005</v>
      </c>
      <c r="H2430" s="222">
        <v>0</v>
      </c>
      <c r="I2430" s="222">
        <f t="shared" si="75"/>
        <v>9868131910.5200005</v>
      </c>
    </row>
    <row r="2431" spans="1:9" x14ac:dyDescent="0.2">
      <c r="A2431" s="221" t="s">
        <v>148</v>
      </c>
      <c r="B2431" s="225">
        <v>38000000</v>
      </c>
      <c r="C2431" s="221">
        <f t="shared" si="74"/>
        <v>8</v>
      </c>
      <c r="D2431" s="221">
        <v>38000000</v>
      </c>
      <c r="F2431" s="221" t="s">
        <v>616</v>
      </c>
      <c r="G2431" s="222">
        <v>4143658777</v>
      </c>
      <c r="H2431" s="222">
        <v>0</v>
      </c>
      <c r="I2431" s="222">
        <f t="shared" si="75"/>
        <v>4143658777</v>
      </c>
    </row>
    <row r="2432" spans="1:9" x14ac:dyDescent="0.2">
      <c r="A2432" s="221" t="s">
        <v>148</v>
      </c>
      <c r="B2432" s="225">
        <v>40100000</v>
      </c>
      <c r="C2432" s="221">
        <f t="shared" si="74"/>
        <v>8</v>
      </c>
      <c r="D2432" s="221">
        <v>40100000</v>
      </c>
      <c r="F2432" s="221" t="s">
        <v>619</v>
      </c>
      <c r="G2432" s="222">
        <v>0</v>
      </c>
      <c r="H2432" s="222">
        <v>6074220043.6599998</v>
      </c>
      <c r="I2432" s="222">
        <f t="shared" si="75"/>
        <v>-6074220043.6599998</v>
      </c>
    </row>
    <row r="2433" spans="1:9" x14ac:dyDescent="0.2">
      <c r="A2433" s="221" t="s">
        <v>148</v>
      </c>
      <c r="B2433" s="225">
        <v>40120000</v>
      </c>
      <c r="C2433" s="221">
        <f t="shared" si="74"/>
        <v>8</v>
      </c>
      <c r="D2433" s="221">
        <v>40120000</v>
      </c>
      <c r="F2433" s="221" t="s">
        <v>65</v>
      </c>
      <c r="G2433" s="222">
        <v>0</v>
      </c>
      <c r="H2433" s="222">
        <v>11309963280.23</v>
      </c>
      <c r="I2433" s="222">
        <f t="shared" si="75"/>
        <v>-11309963280.23</v>
      </c>
    </row>
    <row r="2434" spans="1:9" x14ac:dyDescent="0.2">
      <c r="A2434" s="221" t="s">
        <v>148</v>
      </c>
      <c r="B2434" s="225">
        <v>40300000</v>
      </c>
      <c r="C2434" s="221">
        <f t="shared" ref="C2434:C2497" si="76">+LEN(B:B)</f>
        <v>8</v>
      </c>
      <c r="D2434" s="221">
        <v>40300000</v>
      </c>
      <c r="F2434" s="221" t="s">
        <v>4841</v>
      </c>
      <c r="G2434" s="222">
        <v>6238998.0800000001</v>
      </c>
      <c r="H2434" s="222">
        <v>0</v>
      </c>
      <c r="I2434" s="222">
        <f t="shared" ref="I2434:I2497" si="77">+G:G-H:H</f>
        <v>6238998.0800000001</v>
      </c>
    </row>
    <row r="2435" spans="1:9" x14ac:dyDescent="0.2">
      <c r="A2435" s="221" t="s">
        <v>148</v>
      </c>
      <c r="B2435" s="225">
        <v>40310000</v>
      </c>
      <c r="C2435" s="221">
        <f t="shared" si="76"/>
        <v>8</v>
      </c>
      <c r="D2435" s="221">
        <v>40310000</v>
      </c>
      <c r="F2435" s="221" t="s">
        <v>2087</v>
      </c>
      <c r="G2435" s="222">
        <v>0</v>
      </c>
      <c r="H2435" s="222">
        <v>618487042.48000002</v>
      </c>
      <c r="I2435" s="222">
        <f t="shared" si="77"/>
        <v>-618487042.48000002</v>
      </c>
    </row>
    <row r="2436" spans="1:9" x14ac:dyDescent="0.2">
      <c r="A2436" s="221" t="s">
        <v>148</v>
      </c>
      <c r="B2436" s="225">
        <v>40320000</v>
      </c>
      <c r="C2436" s="221">
        <f t="shared" si="76"/>
        <v>8</v>
      </c>
      <c r="D2436" s="221">
        <v>40320000</v>
      </c>
      <c r="F2436" s="221" t="s">
        <v>2088</v>
      </c>
      <c r="G2436" s="222">
        <v>0</v>
      </c>
      <c r="H2436" s="222">
        <v>771389471.30999994</v>
      </c>
      <c r="I2436" s="222">
        <f t="shared" si="77"/>
        <v>-771389471.30999994</v>
      </c>
    </row>
    <row r="2437" spans="1:9" x14ac:dyDescent="0.2">
      <c r="A2437" s="221" t="s">
        <v>148</v>
      </c>
      <c r="B2437" s="225">
        <v>40330000</v>
      </c>
      <c r="C2437" s="221">
        <f t="shared" si="76"/>
        <v>8</v>
      </c>
      <c r="D2437" s="221">
        <v>40330000</v>
      </c>
      <c r="F2437" s="221" t="s">
        <v>4842</v>
      </c>
      <c r="G2437" s="222">
        <v>0</v>
      </c>
      <c r="H2437" s="222">
        <v>476864028.83999997</v>
      </c>
      <c r="I2437" s="222">
        <f t="shared" si="77"/>
        <v>-476864028.83999997</v>
      </c>
    </row>
    <row r="2438" spans="1:9" x14ac:dyDescent="0.2">
      <c r="A2438" s="221" t="s">
        <v>148</v>
      </c>
      <c r="B2438" s="225">
        <v>40340000</v>
      </c>
      <c r="C2438" s="221">
        <f t="shared" si="76"/>
        <v>8</v>
      </c>
      <c r="D2438" s="221">
        <v>40340000</v>
      </c>
      <c r="F2438" s="221" t="s">
        <v>4581</v>
      </c>
      <c r="G2438" s="222">
        <v>0</v>
      </c>
      <c r="H2438" s="222">
        <v>689851574.57000005</v>
      </c>
      <c r="I2438" s="222">
        <f t="shared" si="77"/>
        <v>-689851574.57000005</v>
      </c>
    </row>
    <row r="2439" spans="1:9" x14ac:dyDescent="0.2">
      <c r="A2439" s="221" t="s">
        <v>148</v>
      </c>
      <c r="B2439" s="225">
        <v>40400000</v>
      </c>
      <c r="C2439" s="221">
        <f t="shared" si="76"/>
        <v>8</v>
      </c>
      <c r="D2439" s="221">
        <v>40400000</v>
      </c>
      <c r="F2439" s="221" t="s">
        <v>1472</v>
      </c>
      <c r="G2439" s="222">
        <v>0</v>
      </c>
      <c r="H2439" s="222">
        <v>328907700.39999998</v>
      </c>
      <c r="I2439" s="222">
        <f t="shared" si="77"/>
        <v>-328907700.39999998</v>
      </c>
    </row>
    <row r="2440" spans="1:9" x14ac:dyDescent="0.2">
      <c r="A2440" s="221" t="s">
        <v>148</v>
      </c>
      <c r="B2440" s="225">
        <v>40800000</v>
      </c>
      <c r="C2440" s="221">
        <f t="shared" si="76"/>
        <v>8</v>
      </c>
      <c r="D2440" s="221">
        <v>40800000</v>
      </c>
      <c r="F2440" s="221" t="s">
        <v>3617</v>
      </c>
      <c r="G2440" s="222">
        <v>0</v>
      </c>
      <c r="H2440" s="222">
        <v>225361837.22999999</v>
      </c>
      <c r="I2440" s="222">
        <f t="shared" si="77"/>
        <v>-225361837.22999999</v>
      </c>
    </row>
    <row r="2441" spans="1:9" x14ac:dyDescent="0.2">
      <c r="A2441" s="221" t="s">
        <v>148</v>
      </c>
      <c r="B2441" s="225">
        <v>40811000</v>
      </c>
      <c r="C2441" s="221">
        <f t="shared" si="76"/>
        <v>8</v>
      </c>
      <c r="D2441" s="221">
        <v>40811000</v>
      </c>
      <c r="F2441" s="221" t="s">
        <v>2090</v>
      </c>
      <c r="G2441" s="222">
        <v>3271465.7</v>
      </c>
      <c r="H2441" s="222">
        <v>0</v>
      </c>
      <c r="I2441" s="222">
        <f t="shared" si="77"/>
        <v>3271465.7</v>
      </c>
    </row>
    <row r="2442" spans="1:9" x14ac:dyDescent="0.2">
      <c r="A2442" s="221" t="s">
        <v>148</v>
      </c>
      <c r="B2442" s="225">
        <v>40910000</v>
      </c>
      <c r="C2442" s="221">
        <f t="shared" si="76"/>
        <v>8</v>
      </c>
      <c r="D2442" s="221">
        <v>40910000</v>
      </c>
      <c r="F2442" s="221" t="s">
        <v>2091</v>
      </c>
      <c r="G2442" s="222">
        <v>694893120.85000002</v>
      </c>
      <c r="H2442" s="222">
        <v>0</v>
      </c>
      <c r="I2442" s="222">
        <f t="shared" si="77"/>
        <v>694893120.85000002</v>
      </c>
    </row>
    <row r="2443" spans="1:9" x14ac:dyDescent="0.2">
      <c r="A2443" s="221" t="s">
        <v>148</v>
      </c>
      <c r="B2443" s="225">
        <v>41100000</v>
      </c>
      <c r="C2443" s="221">
        <f t="shared" si="76"/>
        <v>8</v>
      </c>
      <c r="D2443" s="221">
        <v>41100000</v>
      </c>
      <c r="F2443" s="221" t="s">
        <v>2092</v>
      </c>
      <c r="G2443" s="222">
        <v>6931157734.8699999</v>
      </c>
      <c r="H2443" s="222">
        <v>0</v>
      </c>
      <c r="I2443" s="222">
        <f t="shared" si="77"/>
        <v>6931157734.8699999</v>
      </c>
    </row>
    <row r="2444" spans="1:9" x14ac:dyDescent="0.2">
      <c r="A2444" s="221" t="s">
        <v>148</v>
      </c>
      <c r="B2444" s="225">
        <v>41110000</v>
      </c>
      <c r="C2444" s="221">
        <f t="shared" si="76"/>
        <v>8</v>
      </c>
      <c r="D2444" s="221">
        <v>41110000</v>
      </c>
      <c r="F2444" s="221" t="s">
        <v>2072</v>
      </c>
      <c r="G2444" s="222">
        <v>0</v>
      </c>
      <c r="H2444" s="222">
        <v>5888482.4400000004</v>
      </c>
      <c r="I2444" s="222">
        <f t="shared" si="77"/>
        <v>-5888482.4400000004</v>
      </c>
    </row>
    <row r="2445" spans="1:9" x14ac:dyDescent="0.2">
      <c r="A2445" s="221" t="s">
        <v>148</v>
      </c>
      <c r="B2445" s="225">
        <v>41300000</v>
      </c>
      <c r="C2445" s="221">
        <f t="shared" si="76"/>
        <v>8</v>
      </c>
      <c r="D2445" s="221">
        <v>41300000</v>
      </c>
      <c r="F2445" s="221" t="s">
        <v>3643</v>
      </c>
      <c r="G2445" s="222">
        <v>859230757.19000006</v>
      </c>
      <c r="H2445" s="222">
        <v>0</v>
      </c>
      <c r="I2445" s="222">
        <f t="shared" si="77"/>
        <v>859230757.19000006</v>
      </c>
    </row>
    <row r="2446" spans="1:9" x14ac:dyDescent="0.2">
      <c r="A2446" s="221" t="s">
        <v>148</v>
      </c>
      <c r="B2446" s="225">
        <v>41311000</v>
      </c>
      <c r="C2446" s="221">
        <f t="shared" si="76"/>
        <v>8</v>
      </c>
      <c r="D2446" s="221">
        <v>41311000</v>
      </c>
      <c r="F2446" s="221" t="s">
        <v>4843</v>
      </c>
      <c r="G2446" s="222">
        <v>22560846</v>
      </c>
      <c r="H2446" s="222">
        <v>0</v>
      </c>
      <c r="I2446" s="222">
        <f t="shared" si="77"/>
        <v>22560846</v>
      </c>
    </row>
    <row r="2447" spans="1:9" x14ac:dyDescent="0.2">
      <c r="A2447" s="221" t="s">
        <v>148</v>
      </c>
      <c r="B2447" s="225">
        <v>41321000</v>
      </c>
      <c r="C2447" s="221">
        <f t="shared" si="76"/>
        <v>8</v>
      </c>
      <c r="D2447" s="221">
        <v>41321000</v>
      </c>
      <c r="F2447" s="221" t="s">
        <v>4844</v>
      </c>
      <c r="G2447" s="222">
        <v>0</v>
      </c>
      <c r="H2447" s="222">
        <v>50385796.799999997</v>
      </c>
      <c r="I2447" s="222">
        <f t="shared" si="77"/>
        <v>-50385796.799999997</v>
      </c>
    </row>
    <row r="2448" spans="1:9" x14ac:dyDescent="0.2">
      <c r="A2448" s="221" t="s">
        <v>148</v>
      </c>
      <c r="B2448" s="225">
        <v>41331000</v>
      </c>
      <c r="C2448" s="221">
        <f t="shared" si="76"/>
        <v>8</v>
      </c>
      <c r="D2448" s="221">
        <v>41331000</v>
      </c>
      <c r="F2448" s="221" t="s">
        <v>4845</v>
      </c>
      <c r="G2448" s="222">
        <v>0</v>
      </c>
      <c r="H2448" s="222">
        <v>427876875.5</v>
      </c>
      <c r="I2448" s="222">
        <f t="shared" si="77"/>
        <v>-427876875.5</v>
      </c>
    </row>
    <row r="2449" spans="1:9" x14ac:dyDescent="0.2">
      <c r="A2449" s="221" t="s">
        <v>148</v>
      </c>
      <c r="B2449" s="225">
        <v>41341000</v>
      </c>
      <c r="C2449" s="221">
        <f t="shared" si="76"/>
        <v>8</v>
      </c>
      <c r="D2449" s="221">
        <v>41341000</v>
      </c>
      <c r="F2449" s="221" t="s">
        <v>4798</v>
      </c>
      <c r="G2449" s="222">
        <v>0</v>
      </c>
      <c r="H2449" s="222">
        <v>131743184.31</v>
      </c>
      <c r="I2449" s="222">
        <f t="shared" si="77"/>
        <v>-131743184.31</v>
      </c>
    </row>
    <row r="2450" spans="1:9" x14ac:dyDescent="0.2">
      <c r="A2450" s="221" t="s">
        <v>148</v>
      </c>
      <c r="B2450" s="225">
        <v>41600000</v>
      </c>
      <c r="C2450" s="221">
        <f t="shared" si="76"/>
        <v>8</v>
      </c>
      <c r="D2450" s="221">
        <v>41600000</v>
      </c>
      <c r="F2450" s="221" t="s">
        <v>291</v>
      </c>
      <c r="G2450" s="222">
        <v>203782446.44</v>
      </c>
      <c r="H2450" s="222">
        <v>0</v>
      </c>
      <c r="I2450" s="222">
        <f t="shared" si="77"/>
        <v>203782446.44</v>
      </c>
    </row>
    <row r="2451" spans="1:9" x14ac:dyDescent="0.2">
      <c r="A2451" s="221" t="s">
        <v>148</v>
      </c>
      <c r="B2451" s="225">
        <v>41800000</v>
      </c>
      <c r="C2451" s="221">
        <f t="shared" si="76"/>
        <v>8</v>
      </c>
      <c r="D2451" s="221">
        <v>41800000</v>
      </c>
      <c r="F2451" s="221" t="s">
        <v>2227</v>
      </c>
      <c r="G2451" s="222">
        <v>12791302310.120001</v>
      </c>
      <c r="H2451" s="222">
        <v>0</v>
      </c>
      <c r="I2451" s="222">
        <f t="shared" si="77"/>
        <v>12791302310.120001</v>
      </c>
    </row>
    <row r="2452" spans="1:9" x14ac:dyDescent="0.2">
      <c r="A2452" s="221" t="s">
        <v>148</v>
      </c>
      <c r="B2452" s="225">
        <v>41890000</v>
      </c>
      <c r="C2452" s="221">
        <f t="shared" si="76"/>
        <v>8</v>
      </c>
      <c r="D2452" s="221">
        <v>41810000</v>
      </c>
      <c r="F2452" s="221" t="s">
        <v>4846</v>
      </c>
      <c r="G2452" s="222">
        <v>0</v>
      </c>
      <c r="H2452" s="222">
        <v>71167949.079999998</v>
      </c>
      <c r="I2452" s="222">
        <f t="shared" si="77"/>
        <v>-71167949.079999998</v>
      </c>
    </row>
    <row r="2453" spans="1:9" x14ac:dyDescent="0.2">
      <c r="A2453" s="221" t="s">
        <v>148</v>
      </c>
      <c r="B2453" s="225">
        <v>41900000</v>
      </c>
      <c r="C2453" s="221">
        <f t="shared" si="76"/>
        <v>8</v>
      </c>
      <c r="D2453" s="221">
        <v>41900000</v>
      </c>
      <c r="F2453" s="221" t="s">
        <v>293</v>
      </c>
      <c r="G2453" s="222">
        <v>0</v>
      </c>
      <c r="H2453" s="222">
        <v>954538102.85000002</v>
      </c>
      <c r="I2453" s="222">
        <f t="shared" si="77"/>
        <v>-954538102.85000002</v>
      </c>
    </row>
    <row r="2454" spans="1:9" x14ac:dyDescent="0.2">
      <c r="A2454" s="221" t="s">
        <v>148</v>
      </c>
      <c r="B2454" s="225">
        <v>42100000</v>
      </c>
      <c r="C2454" s="221">
        <f t="shared" si="76"/>
        <v>8</v>
      </c>
      <c r="D2454" s="221">
        <v>42100000</v>
      </c>
      <c r="F2454" s="221" t="s">
        <v>2553</v>
      </c>
      <c r="G2454" s="222">
        <v>49615147.710000001</v>
      </c>
      <c r="H2454" s="222">
        <v>0</v>
      </c>
      <c r="I2454" s="222">
        <f t="shared" si="77"/>
        <v>49615147.710000001</v>
      </c>
    </row>
    <row r="2455" spans="1:9" x14ac:dyDescent="0.2">
      <c r="A2455" s="221" t="s">
        <v>148</v>
      </c>
      <c r="B2455" s="225">
        <v>42110000</v>
      </c>
      <c r="C2455" s="221">
        <f t="shared" si="76"/>
        <v>8</v>
      </c>
      <c r="D2455" s="221">
        <v>42110000</v>
      </c>
      <c r="F2455" s="221" t="s">
        <v>2176</v>
      </c>
      <c r="G2455" s="222">
        <v>450000</v>
      </c>
      <c r="H2455" s="222">
        <v>0</v>
      </c>
      <c r="I2455" s="222">
        <f t="shared" si="77"/>
        <v>450000</v>
      </c>
    </row>
    <row r="2456" spans="1:9" x14ac:dyDescent="0.2">
      <c r="A2456" s="221" t="s">
        <v>148</v>
      </c>
      <c r="B2456" s="225">
        <v>42500000</v>
      </c>
      <c r="C2456" s="221">
        <f t="shared" si="76"/>
        <v>8</v>
      </c>
      <c r="D2456" s="221">
        <v>42500000</v>
      </c>
      <c r="F2456" s="221" t="s">
        <v>2098</v>
      </c>
      <c r="G2456" s="222">
        <v>0</v>
      </c>
      <c r="H2456" s="222">
        <v>3731400</v>
      </c>
      <c r="I2456" s="222">
        <f t="shared" si="77"/>
        <v>-3731400</v>
      </c>
    </row>
    <row r="2457" spans="1:9" x14ac:dyDescent="0.2">
      <c r="A2457" s="221" t="s">
        <v>148</v>
      </c>
      <c r="B2457" s="225">
        <v>42510000</v>
      </c>
      <c r="C2457" s="221">
        <f t="shared" si="76"/>
        <v>8</v>
      </c>
      <c r="D2457" s="221">
        <v>42510000</v>
      </c>
      <c r="F2457" s="221" t="s">
        <v>2099</v>
      </c>
      <c r="G2457" s="222">
        <v>646666.64</v>
      </c>
      <c r="H2457" s="222">
        <v>0</v>
      </c>
      <c r="I2457" s="222">
        <f t="shared" si="77"/>
        <v>646666.64</v>
      </c>
    </row>
    <row r="2458" spans="1:9" x14ac:dyDescent="0.2">
      <c r="A2458" s="221" t="s">
        <v>148</v>
      </c>
      <c r="B2458" s="225">
        <v>42700000</v>
      </c>
      <c r="C2458" s="221">
        <f t="shared" si="76"/>
        <v>8</v>
      </c>
      <c r="D2458" s="221">
        <v>42700000</v>
      </c>
      <c r="F2458" s="221" t="s">
        <v>2005</v>
      </c>
      <c r="G2458" s="222">
        <v>155833.34</v>
      </c>
      <c r="H2458" s="222">
        <v>0</v>
      </c>
      <c r="I2458" s="222">
        <f t="shared" si="77"/>
        <v>155833.34</v>
      </c>
    </row>
    <row r="2459" spans="1:9" x14ac:dyDescent="0.2">
      <c r="A2459" s="221" t="s">
        <v>148</v>
      </c>
      <c r="B2459" s="225">
        <v>42820000</v>
      </c>
      <c r="C2459" s="221">
        <f t="shared" si="76"/>
        <v>8</v>
      </c>
      <c r="D2459" s="221">
        <v>42820000</v>
      </c>
      <c r="F2459" s="221" t="s">
        <v>626</v>
      </c>
      <c r="G2459" s="222">
        <v>0</v>
      </c>
      <c r="H2459" s="222">
        <v>86117072.890000001</v>
      </c>
      <c r="I2459" s="222">
        <f t="shared" si="77"/>
        <v>-86117072.890000001</v>
      </c>
    </row>
    <row r="2460" spans="1:9" x14ac:dyDescent="0.2">
      <c r="A2460" s="221" t="s">
        <v>148</v>
      </c>
      <c r="B2460" s="225">
        <v>43100000</v>
      </c>
      <c r="C2460" s="221">
        <f t="shared" si="76"/>
        <v>8</v>
      </c>
      <c r="D2460" s="221">
        <v>43100000</v>
      </c>
      <c r="F2460" s="221" t="s">
        <v>627</v>
      </c>
      <c r="G2460" s="222">
        <v>0</v>
      </c>
      <c r="H2460" s="222">
        <v>36138703.770000003</v>
      </c>
      <c r="I2460" s="222">
        <f t="shared" si="77"/>
        <v>-36138703.770000003</v>
      </c>
    </row>
    <row r="2461" spans="1:9" x14ac:dyDescent="0.2">
      <c r="A2461" s="221" t="s">
        <v>148</v>
      </c>
      <c r="B2461" s="225">
        <v>43110000</v>
      </c>
      <c r="C2461" s="221">
        <f t="shared" si="76"/>
        <v>8</v>
      </c>
      <c r="D2461" s="221">
        <v>43110000</v>
      </c>
      <c r="F2461" s="221" t="s">
        <v>3690</v>
      </c>
      <c r="G2461" s="222">
        <v>0</v>
      </c>
      <c r="H2461" s="222">
        <v>741500</v>
      </c>
      <c r="I2461" s="222">
        <f t="shared" si="77"/>
        <v>-741500</v>
      </c>
    </row>
    <row r="2462" spans="1:9" x14ac:dyDescent="0.2">
      <c r="A2462" s="221" t="s">
        <v>148</v>
      </c>
      <c r="B2462" s="225">
        <v>43200000</v>
      </c>
      <c r="C2462" s="221">
        <f t="shared" si="76"/>
        <v>8</v>
      </c>
      <c r="D2462" s="221">
        <v>43200000</v>
      </c>
      <c r="F2462" s="221" t="s">
        <v>79</v>
      </c>
      <c r="G2462" s="222">
        <v>0</v>
      </c>
      <c r="H2462" s="222">
        <v>13268096.710000001</v>
      </c>
      <c r="I2462" s="222">
        <f t="shared" si="77"/>
        <v>-13268096.710000001</v>
      </c>
    </row>
    <row r="2463" spans="1:9" x14ac:dyDescent="0.2">
      <c r="A2463" s="221" t="s">
        <v>148</v>
      </c>
      <c r="B2463" s="225">
        <v>43220000</v>
      </c>
      <c r="C2463" s="221">
        <f t="shared" si="76"/>
        <v>8</v>
      </c>
      <c r="D2463" s="221">
        <v>43220000</v>
      </c>
      <c r="F2463" s="221" t="s">
        <v>630</v>
      </c>
      <c r="G2463" s="222">
        <v>655012.6</v>
      </c>
      <c r="H2463" s="222">
        <v>0</v>
      </c>
      <c r="I2463" s="222">
        <f t="shared" si="77"/>
        <v>655012.6</v>
      </c>
    </row>
    <row r="2464" spans="1:9" x14ac:dyDescent="0.2">
      <c r="A2464" s="221" t="s">
        <v>148</v>
      </c>
      <c r="B2464" s="225">
        <v>43300000</v>
      </c>
      <c r="C2464" s="221">
        <f t="shared" si="76"/>
        <v>8</v>
      </c>
      <c r="D2464" s="221">
        <v>43300000</v>
      </c>
      <c r="F2464" s="221" t="s">
        <v>80</v>
      </c>
      <c r="G2464" s="222">
        <v>0</v>
      </c>
      <c r="H2464" s="222">
        <v>17871142.379999999</v>
      </c>
      <c r="I2464" s="222">
        <f t="shared" si="77"/>
        <v>-17871142.379999999</v>
      </c>
    </row>
    <row r="2465" spans="1:9" x14ac:dyDescent="0.2">
      <c r="A2465" s="221" t="s">
        <v>148</v>
      </c>
      <c r="B2465" s="225">
        <v>43400000</v>
      </c>
      <c r="C2465" s="221">
        <f t="shared" si="76"/>
        <v>8</v>
      </c>
      <c r="D2465" s="221">
        <v>43400000</v>
      </c>
      <c r="F2465" s="221" t="s">
        <v>1773</v>
      </c>
      <c r="G2465" s="222">
        <v>0</v>
      </c>
      <c r="H2465" s="222">
        <v>3177781.74</v>
      </c>
      <c r="I2465" s="222">
        <f t="shared" si="77"/>
        <v>-3177781.74</v>
      </c>
    </row>
    <row r="2466" spans="1:9" x14ac:dyDescent="0.2">
      <c r="A2466" s="221" t="s">
        <v>148</v>
      </c>
      <c r="B2466" s="225">
        <v>43600000</v>
      </c>
      <c r="C2466" s="221">
        <f t="shared" si="76"/>
        <v>8</v>
      </c>
      <c r="D2466" s="221">
        <v>43500000</v>
      </c>
      <c r="F2466" s="221" t="s">
        <v>3705</v>
      </c>
      <c r="G2466" s="222">
        <v>0</v>
      </c>
      <c r="H2466" s="222">
        <v>1503564.9</v>
      </c>
      <c r="I2466" s="222">
        <f t="shared" si="77"/>
        <v>-1503564.9</v>
      </c>
    </row>
    <row r="2467" spans="1:9" x14ac:dyDescent="0.2">
      <c r="A2467" s="221" t="s">
        <v>148</v>
      </c>
      <c r="B2467" s="225">
        <v>44100000</v>
      </c>
      <c r="C2467" s="221">
        <f t="shared" si="76"/>
        <v>8</v>
      </c>
      <c r="D2467" s="221">
        <v>44100000</v>
      </c>
      <c r="F2467" s="221" t="s">
        <v>2554</v>
      </c>
      <c r="G2467" s="222">
        <v>0</v>
      </c>
      <c r="H2467" s="222">
        <v>32938322.5</v>
      </c>
      <c r="I2467" s="222">
        <f t="shared" si="77"/>
        <v>-32938322.5</v>
      </c>
    </row>
    <row r="2468" spans="1:9" x14ac:dyDescent="0.2">
      <c r="A2468" s="221" t="s">
        <v>148</v>
      </c>
      <c r="B2468" s="225">
        <v>44310000</v>
      </c>
      <c r="C2468" s="221">
        <f t="shared" si="76"/>
        <v>8</v>
      </c>
      <c r="D2468" s="221">
        <v>44310000</v>
      </c>
      <c r="F2468" s="221" t="s">
        <v>84</v>
      </c>
      <c r="G2468" s="222">
        <v>0</v>
      </c>
      <c r="H2468" s="222">
        <v>392332.65</v>
      </c>
      <c r="I2468" s="222">
        <f t="shared" si="77"/>
        <v>-392332.65</v>
      </c>
    </row>
    <row r="2469" spans="1:9" x14ac:dyDescent="0.2">
      <c r="A2469" s="221" t="s">
        <v>148</v>
      </c>
      <c r="B2469" s="225">
        <v>44320000</v>
      </c>
      <c r="C2469" s="221">
        <f t="shared" si="76"/>
        <v>8</v>
      </c>
      <c r="D2469" s="221">
        <v>44320000</v>
      </c>
      <c r="F2469" s="221" t="s">
        <v>4800</v>
      </c>
      <c r="G2469" s="222">
        <v>0</v>
      </c>
      <c r="H2469" s="222">
        <v>19429517.66</v>
      </c>
      <c r="I2469" s="222">
        <f t="shared" si="77"/>
        <v>-19429517.66</v>
      </c>
    </row>
    <row r="2470" spans="1:9" x14ac:dyDescent="0.2">
      <c r="A2470" s="221" t="s">
        <v>148</v>
      </c>
      <c r="B2470" s="225">
        <v>44420000</v>
      </c>
      <c r="C2470" s="221">
        <f t="shared" si="76"/>
        <v>8</v>
      </c>
      <c r="D2470" s="221">
        <v>44420000</v>
      </c>
      <c r="F2470" s="221" t="s">
        <v>4847</v>
      </c>
      <c r="G2470" s="222">
        <v>336227532.73640299</v>
      </c>
      <c r="H2470" s="222">
        <v>0</v>
      </c>
      <c r="I2470" s="222">
        <f t="shared" si="77"/>
        <v>336227532.73640299</v>
      </c>
    </row>
    <row r="2471" spans="1:9" x14ac:dyDescent="0.2">
      <c r="A2471" s="221" t="s">
        <v>148</v>
      </c>
      <c r="B2471" s="225">
        <v>44440000</v>
      </c>
      <c r="C2471" s="221">
        <f t="shared" si="76"/>
        <v>8</v>
      </c>
      <c r="D2471" s="221">
        <v>44440000</v>
      </c>
      <c r="F2471" s="221" t="s">
        <v>3179</v>
      </c>
      <c r="G2471" s="222">
        <v>457730081.77999997</v>
      </c>
      <c r="H2471" s="222">
        <v>0</v>
      </c>
      <c r="I2471" s="222">
        <f t="shared" si="77"/>
        <v>457730081.77999997</v>
      </c>
    </row>
    <row r="2472" spans="1:9" x14ac:dyDescent="0.2">
      <c r="A2472" s="221" t="s">
        <v>148</v>
      </c>
      <c r="B2472" s="225">
        <v>44450000</v>
      </c>
      <c r="C2472" s="221">
        <f t="shared" si="76"/>
        <v>8</v>
      </c>
      <c r="D2472" s="221">
        <v>44440000</v>
      </c>
      <c r="F2472" s="221" t="s">
        <v>4848</v>
      </c>
      <c r="G2472" s="222">
        <v>0</v>
      </c>
      <c r="H2472" s="222">
        <v>46003725.843999997</v>
      </c>
      <c r="I2472" s="222">
        <f t="shared" si="77"/>
        <v>-46003725.843999997</v>
      </c>
    </row>
    <row r="2473" spans="1:9" x14ac:dyDescent="0.2">
      <c r="A2473" s="221" t="s">
        <v>148</v>
      </c>
      <c r="B2473" s="225">
        <v>44540000</v>
      </c>
      <c r="C2473" s="221">
        <f t="shared" si="76"/>
        <v>8</v>
      </c>
      <c r="D2473" s="221">
        <v>44540000</v>
      </c>
      <c r="F2473" s="221" t="s">
        <v>2558</v>
      </c>
      <c r="G2473" s="222">
        <v>0</v>
      </c>
      <c r="H2473" s="222">
        <v>8884797.7799999993</v>
      </c>
      <c r="I2473" s="222">
        <f t="shared" si="77"/>
        <v>-8884797.7799999993</v>
      </c>
    </row>
    <row r="2474" spans="1:9" x14ac:dyDescent="0.2">
      <c r="A2474" s="221" t="s">
        <v>148</v>
      </c>
      <c r="B2474" s="225">
        <v>44550000</v>
      </c>
      <c r="C2474" s="221">
        <f t="shared" si="76"/>
        <v>8</v>
      </c>
      <c r="D2474" s="221">
        <v>44550000</v>
      </c>
      <c r="F2474" s="221" t="s">
        <v>639</v>
      </c>
      <c r="G2474" s="222">
        <v>632470790.76999998</v>
      </c>
      <c r="H2474" s="222">
        <v>0</v>
      </c>
      <c r="I2474" s="222">
        <f t="shared" si="77"/>
        <v>632470790.76999998</v>
      </c>
    </row>
    <row r="2475" spans="1:9" x14ac:dyDescent="0.2">
      <c r="A2475" s="221" t="s">
        <v>148</v>
      </c>
      <c r="B2475" s="225">
        <v>44560000</v>
      </c>
      <c r="C2475" s="221">
        <f t="shared" si="76"/>
        <v>8</v>
      </c>
      <c r="D2475" s="221">
        <v>44560000</v>
      </c>
      <c r="F2475" s="221" t="s">
        <v>2559</v>
      </c>
      <c r="G2475" s="222">
        <v>109757592.95999999</v>
      </c>
      <c r="H2475" s="222">
        <v>0</v>
      </c>
      <c r="I2475" s="222">
        <f t="shared" si="77"/>
        <v>109757592.95999999</v>
      </c>
    </row>
    <row r="2476" spans="1:9" x14ac:dyDescent="0.2">
      <c r="A2476" s="221" t="s">
        <v>148</v>
      </c>
      <c r="B2476" s="225">
        <v>44561000</v>
      </c>
      <c r="C2476" s="221">
        <f t="shared" si="76"/>
        <v>8</v>
      </c>
      <c r="D2476" s="221">
        <v>44561000</v>
      </c>
      <c r="F2476" s="221" t="s">
        <v>4803</v>
      </c>
      <c r="G2476" s="222">
        <v>11332389.609999999</v>
      </c>
      <c r="H2476" s="222">
        <v>0</v>
      </c>
      <c r="I2476" s="222">
        <f t="shared" si="77"/>
        <v>11332389.609999999</v>
      </c>
    </row>
    <row r="2477" spans="1:9" x14ac:dyDescent="0.2">
      <c r="A2477" s="221" t="s">
        <v>148</v>
      </c>
      <c r="B2477" s="225">
        <v>44562000</v>
      </c>
      <c r="C2477" s="221">
        <f t="shared" si="76"/>
        <v>8</v>
      </c>
      <c r="D2477" s="221">
        <v>44562000</v>
      </c>
      <c r="F2477" s="221" t="s">
        <v>89</v>
      </c>
      <c r="G2477" s="222">
        <v>70837449.340000004</v>
      </c>
      <c r="H2477" s="222">
        <v>0</v>
      </c>
      <c r="I2477" s="222">
        <f t="shared" si="77"/>
        <v>70837449.340000004</v>
      </c>
    </row>
    <row r="2478" spans="1:9" x14ac:dyDescent="0.2">
      <c r="A2478" s="221" t="s">
        <v>148</v>
      </c>
      <c r="B2478" s="225">
        <v>44563000</v>
      </c>
      <c r="C2478" s="221">
        <f t="shared" si="76"/>
        <v>8</v>
      </c>
      <c r="D2478" s="221">
        <v>44563000</v>
      </c>
      <c r="F2478" s="221" t="s">
        <v>3757</v>
      </c>
      <c r="G2478" s="222">
        <v>43186257.18</v>
      </c>
      <c r="H2478" s="222">
        <v>0</v>
      </c>
      <c r="I2478" s="222">
        <f t="shared" si="77"/>
        <v>43186257.18</v>
      </c>
    </row>
    <row r="2479" spans="1:9" x14ac:dyDescent="0.2">
      <c r="A2479" s="221" t="s">
        <v>148</v>
      </c>
      <c r="B2479" s="225">
        <v>44564000</v>
      </c>
      <c r="C2479" s="221">
        <f t="shared" si="76"/>
        <v>8</v>
      </c>
      <c r="D2479" s="221">
        <v>44564000</v>
      </c>
      <c r="F2479" s="221" t="s">
        <v>91</v>
      </c>
      <c r="G2479" s="222">
        <v>0</v>
      </c>
      <c r="H2479" s="222">
        <v>437486940.87</v>
      </c>
      <c r="I2479" s="222">
        <f t="shared" si="77"/>
        <v>-437486940.87</v>
      </c>
    </row>
    <row r="2480" spans="1:9" x14ac:dyDescent="0.2">
      <c r="A2480" s="221" t="s">
        <v>148</v>
      </c>
      <c r="B2480" s="225">
        <v>44565000</v>
      </c>
      <c r="C2480" s="221">
        <f t="shared" si="76"/>
        <v>8</v>
      </c>
      <c r="D2480" s="221">
        <v>44565000</v>
      </c>
      <c r="F2480" s="221" t="s">
        <v>1951</v>
      </c>
      <c r="G2480" s="222">
        <v>0</v>
      </c>
      <c r="H2480" s="222">
        <v>26079395.280000001</v>
      </c>
      <c r="I2480" s="222">
        <f t="shared" si="77"/>
        <v>-26079395.280000001</v>
      </c>
    </row>
    <row r="2481" spans="1:9" x14ac:dyDescent="0.2">
      <c r="A2481" s="221" t="s">
        <v>148</v>
      </c>
      <c r="B2481" s="225">
        <v>44570000</v>
      </c>
      <c r="C2481" s="221">
        <f t="shared" si="76"/>
        <v>8</v>
      </c>
      <c r="D2481" s="221">
        <v>44570000</v>
      </c>
      <c r="F2481" s="221" t="s">
        <v>4849</v>
      </c>
      <c r="G2481" s="222">
        <v>0</v>
      </c>
      <c r="H2481" s="222">
        <v>872083128.47000003</v>
      </c>
      <c r="I2481" s="222">
        <f t="shared" si="77"/>
        <v>-872083128.47000003</v>
      </c>
    </row>
    <row r="2482" spans="1:9" x14ac:dyDescent="0.2">
      <c r="A2482" s="221" t="s">
        <v>148</v>
      </c>
      <c r="B2482" s="225">
        <v>44571000</v>
      </c>
      <c r="C2482" s="221">
        <f t="shared" si="76"/>
        <v>8</v>
      </c>
      <c r="D2482" s="221">
        <v>44571000</v>
      </c>
      <c r="F2482" s="221" t="s">
        <v>4589</v>
      </c>
      <c r="G2482" s="222">
        <v>0</v>
      </c>
      <c r="H2482" s="222">
        <v>38874035.32</v>
      </c>
      <c r="I2482" s="222">
        <f t="shared" si="77"/>
        <v>-38874035.32</v>
      </c>
    </row>
    <row r="2483" spans="1:9" x14ac:dyDescent="0.2">
      <c r="A2483" s="221" t="s">
        <v>148</v>
      </c>
      <c r="B2483" s="225">
        <v>44572000</v>
      </c>
      <c r="C2483" s="221">
        <f t="shared" si="76"/>
        <v>8</v>
      </c>
      <c r="D2483" s="221">
        <v>44572000</v>
      </c>
      <c r="F2483" s="221" t="s">
        <v>2104</v>
      </c>
      <c r="G2483" s="222">
        <v>0</v>
      </c>
      <c r="H2483" s="222">
        <v>205392116.59999999</v>
      </c>
      <c r="I2483" s="222">
        <f t="shared" si="77"/>
        <v>-205392116.59999999</v>
      </c>
    </row>
    <row r="2484" spans="1:9" x14ac:dyDescent="0.2">
      <c r="A2484" s="221" t="s">
        <v>148</v>
      </c>
      <c r="B2484" s="225">
        <v>44575000</v>
      </c>
      <c r="C2484" s="221">
        <f t="shared" si="76"/>
        <v>8</v>
      </c>
      <c r="D2484" s="221">
        <v>44575000</v>
      </c>
      <c r="F2484" s="221" t="s">
        <v>4850</v>
      </c>
      <c r="G2484" s="222">
        <v>0</v>
      </c>
      <c r="H2484" s="222">
        <v>2160</v>
      </c>
      <c r="I2484" s="222">
        <f t="shared" si="77"/>
        <v>-2160</v>
      </c>
    </row>
    <row r="2485" spans="1:9" x14ac:dyDescent="0.2">
      <c r="A2485" s="221" t="s">
        <v>148</v>
      </c>
      <c r="B2485" s="225">
        <v>44576000</v>
      </c>
      <c r="C2485" s="221">
        <f t="shared" si="76"/>
        <v>8</v>
      </c>
      <c r="D2485" s="221">
        <v>44576000</v>
      </c>
      <c r="F2485" s="221" t="s">
        <v>643</v>
      </c>
      <c r="G2485" s="222">
        <v>0</v>
      </c>
      <c r="H2485" s="222">
        <v>48123850</v>
      </c>
      <c r="I2485" s="222">
        <f t="shared" si="77"/>
        <v>-48123850</v>
      </c>
    </row>
    <row r="2486" spans="1:9" x14ac:dyDescent="0.2">
      <c r="A2486" s="221" t="s">
        <v>148</v>
      </c>
      <c r="B2486" s="225">
        <v>44580000</v>
      </c>
      <c r="C2486" s="221">
        <f t="shared" si="76"/>
        <v>8</v>
      </c>
      <c r="D2486" s="221">
        <v>44580000</v>
      </c>
      <c r="F2486" s="221" t="s">
        <v>3782</v>
      </c>
      <c r="G2486" s="222">
        <v>0</v>
      </c>
      <c r="H2486" s="222">
        <v>109544940.663333</v>
      </c>
      <c r="I2486" s="222">
        <f t="shared" si="77"/>
        <v>-109544940.663333</v>
      </c>
    </row>
    <row r="2487" spans="1:9" x14ac:dyDescent="0.2">
      <c r="A2487" s="221" t="s">
        <v>148</v>
      </c>
      <c r="B2487" s="225">
        <v>44583000</v>
      </c>
      <c r="C2487" s="221">
        <f t="shared" si="76"/>
        <v>8</v>
      </c>
      <c r="D2487" s="221">
        <v>44583000</v>
      </c>
      <c r="F2487" s="221" t="s">
        <v>2106</v>
      </c>
      <c r="G2487" s="222">
        <v>9894667.4600000009</v>
      </c>
      <c r="H2487" s="222">
        <v>0</v>
      </c>
      <c r="I2487" s="222">
        <f t="shared" si="77"/>
        <v>9894667.4600000009</v>
      </c>
    </row>
    <row r="2488" spans="1:9" x14ac:dyDescent="0.2">
      <c r="A2488" s="221" t="s">
        <v>148</v>
      </c>
      <c r="B2488" s="225">
        <v>44600000</v>
      </c>
      <c r="C2488" s="221">
        <f t="shared" si="76"/>
        <v>8</v>
      </c>
      <c r="D2488" s="221">
        <v>44600000</v>
      </c>
      <c r="F2488" s="221" t="s">
        <v>4851</v>
      </c>
      <c r="G2488" s="222">
        <v>0</v>
      </c>
      <c r="H2488" s="222">
        <v>53014033.280000001</v>
      </c>
      <c r="I2488" s="222">
        <f t="shared" si="77"/>
        <v>-53014033.280000001</v>
      </c>
    </row>
    <row r="2489" spans="1:9" x14ac:dyDescent="0.2">
      <c r="A2489" s="221" t="s">
        <v>148</v>
      </c>
      <c r="B2489" s="225">
        <v>45510000</v>
      </c>
      <c r="C2489" s="221">
        <f t="shared" si="76"/>
        <v>8</v>
      </c>
      <c r="D2489" s="221">
        <v>45510000</v>
      </c>
      <c r="F2489" s="221" t="s">
        <v>330</v>
      </c>
      <c r="G2489" s="222">
        <v>0</v>
      </c>
      <c r="H2489" s="222">
        <v>597760088.59000003</v>
      </c>
      <c r="I2489" s="222">
        <f t="shared" si="77"/>
        <v>-597760088.59000003</v>
      </c>
    </row>
    <row r="2490" spans="1:9" x14ac:dyDescent="0.2">
      <c r="A2490" s="221" t="s">
        <v>148</v>
      </c>
      <c r="B2490" s="225">
        <v>45520000</v>
      </c>
      <c r="C2490" s="221">
        <f t="shared" si="76"/>
        <v>8</v>
      </c>
      <c r="D2490" s="221">
        <v>45520000</v>
      </c>
      <c r="F2490" s="221" t="s">
        <v>2110</v>
      </c>
      <c r="G2490" s="222">
        <v>0</v>
      </c>
      <c r="H2490" s="222">
        <v>189000906.90000001</v>
      </c>
      <c r="I2490" s="222">
        <f t="shared" si="77"/>
        <v>-189000906.90000001</v>
      </c>
    </row>
    <row r="2491" spans="1:9" x14ac:dyDescent="0.2">
      <c r="A2491" s="221" t="s">
        <v>148</v>
      </c>
      <c r="B2491" s="225">
        <v>45530000</v>
      </c>
      <c r="C2491" s="221">
        <f t="shared" si="76"/>
        <v>8</v>
      </c>
      <c r="D2491" s="221">
        <v>45530000</v>
      </c>
      <c r="F2491" s="221" t="s">
        <v>314</v>
      </c>
      <c r="G2491" s="222">
        <v>0</v>
      </c>
      <c r="H2491" s="222">
        <v>492394800</v>
      </c>
      <c r="I2491" s="222">
        <f t="shared" si="77"/>
        <v>-492394800</v>
      </c>
    </row>
    <row r="2492" spans="1:9" x14ac:dyDescent="0.2">
      <c r="A2492" s="221" t="s">
        <v>148</v>
      </c>
      <c r="B2492" s="225">
        <v>45540000</v>
      </c>
      <c r="C2492" s="221">
        <f t="shared" si="76"/>
        <v>8</v>
      </c>
      <c r="D2492" s="221">
        <v>45540000</v>
      </c>
      <c r="F2492" s="221" t="s">
        <v>2111</v>
      </c>
      <c r="G2492" s="222">
        <v>0</v>
      </c>
      <c r="H2492" s="222">
        <v>183910000</v>
      </c>
      <c r="I2492" s="222">
        <f t="shared" si="77"/>
        <v>-183910000</v>
      </c>
    </row>
    <row r="2493" spans="1:9" x14ac:dyDescent="0.2">
      <c r="A2493" s="221" t="s">
        <v>148</v>
      </c>
      <c r="B2493" s="225">
        <v>45550000</v>
      </c>
      <c r="C2493" s="221">
        <f t="shared" si="76"/>
        <v>8</v>
      </c>
      <c r="D2493" s="221">
        <v>45550000</v>
      </c>
      <c r="F2493" s="221" t="s">
        <v>2112</v>
      </c>
      <c r="G2493" s="222">
        <v>0</v>
      </c>
      <c r="H2493" s="222">
        <v>203910000</v>
      </c>
      <c r="I2493" s="222">
        <f t="shared" si="77"/>
        <v>-203910000</v>
      </c>
    </row>
    <row r="2494" spans="1:9" x14ac:dyDescent="0.2">
      <c r="A2494" s="221" t="s">
        <v>148</v>
      </c>
      <c r="B2494" s="225">
        <v>45580000</v>
      </c>
      <c r="C2494" s="221">
        <f t="shared" si="76"/>
        <v>8</v>
      </c>
      <c r="D2494" s="221">
        <v>45514000</v>
      </c>
      <c r="F2494" s="221" t="s">
        <v>1869</v>
      </c>
      <c r="G2494" s="222">
        <v>0</v>
      </c>
      <c r="H2494" s="222">
        <v>148809975.77000001</v>
      </c>
      <c r="I2494" s="222">
        <f t="shared" si="77"/>
        <v>-148809975.77000001</v>
      </c>
    </row>
    <row r="2495" spans="1:9" x14ac:dyDescent="0.2">
      <c r="A2495" s="221" t="s">
        <v>148</v>
      </c>
      <c r="B2495" s="225">
        <v>46600000</v>
      </c>
      <c r="C2495" s="221">
        <f t="shared" si="76"/>
        <v>8</v>
      </c>
      <c r="D2495" s="221">
        <v>46600000</v>
      </c>
      <c r="F2495" s="221" t="s">
        <v>2114</v>
      </c>
      <c r="G2495" s="222">
        <v>184239930.68000001</v>
      </c>
      <c r="H2495" s="222">
        <v>0</v>
      </c>
      <c r="I2495" s="222">
        <f t="shared" si="77"/>
        <v>184239930.68000001</v>
      </c>
    </row>
    <row r="2496" spans="1:9" x14ac:dyDescent="0.2">
      <c r="A2496" s="221" t="s">
        <v>148</v>
      </c>
      <c r="B2496" s="225">
        <v>46610000</v>
      </c>
      <c r="C2496" s="221">
        <f t="shared" si="76"/>
        <v>8</v>
      </c>
      <c r="D2496" s="221">
        <v>46610000</v>
      </c>
      <c r="F2496" s="221" t="s">
        <v>4852</v>
      </c>
      <c r="G2496" s="222">
        <v>3967997410.3200002</v>
      </c>
      <c r="H2496" s="222">
        <v>0</v>
      </c>
      <c r="I2496" s="222">
        <f t="shared" si="77"/>
        <v>3967997410.3200002</v>
      </c>
    </row>
    <row r="2497" spans="1:9" x14ac:dyDescent="0.2">
      <c r="A2497" s="221" t="s">
        <v>148</v>
      </c>
      <c r="B2497" s="225">
        <v>46700001</v>
      </c>
      <c r="C2497" s="221">
        <f t="shared" si="76"/>
        <v>8</v>
      </c>
      <c r="D2497" s="221">
        <v>46700001</v>
      </c>
      <c r="F2497" s="221" t="s">
        <v>2072</v>
      </c>
      <c r="G2497" s="222">
        <v>708924139.45000005</v>
      </c>
      <c r="H2497" s="222">
        <v>0</v>
      </c>
      <c r="I2497" s="222">
        <f t="shared" si="77"/>
        <v>708924139.45000005</v>
      </c>
    </row>
    <row r="2498" spans="1:9" x14ac:dyDescent="0.2">
      <c r="A2498" s="221" t="s">
        <v>148</v>
      </c>
      <c r="B2498" s="225">
        <v>46700004</v>
      </c>
      <c r="C2498" s="221">
        <f t="shared" ref="C2498:C2561" si="78">+LEN(B:B)</f>
        <v>8</v>
      </c>
      <c r="D2498" s="221">
        <v>46700004</v>
      </c>
      <c r="F2498" s="221" t="s">
        <v>7</v>
      </c>
      <c r="G2498" s="222">
        <v>150000</v>
      </c>
      <c r="H2498" s="222">
        <v>0</v>
      </c>
      <c r="I2498" s="222">
        <f t="shared" ref="I2498:I2561" si="79">+G:G-H:H</f>
        <v>150000</v>
      </c>
    </row>
    <row r="2499" spans="1:9" x14ac:dyDescent="0.2">
      <c r="A2499" s="221" t="s">
        <v>148</v>
      </c>
      <c r="B2499" s="225">
        <v>46700005</v>
      </c>
      <c r="C2499" s="221">
        <f t="shared" si="78"/>
        <v>8</v>
      </c>
      <c r="D2499" s="221">
        <v>46700005</v>
      </c>
      <c r="F2499" s="221" t="s">
        <v>9</v>
      </c>
      <c r="G2499" s="222">
        <v>0</v>
      </c>
      <c r="H2499" s="222">
        <v>202687465.33000001</v>
      </c>
      <c r="I2499" s="222">
        <f t="shared" si="79"/>
        <v>-202687465.33000001</v>
      </c>
    </row>
    <row r="2500" spans="1:9" x14ac:dyDescent="0.2">
      <c r="A2500" s="221" t="s">
        <v>148</v>
      </c>
      <c r="B2500" s="225">
        <v>46700011</v>
      </c>
      <c r="C2500" s="221">
        <f t="shared" si="78"/>
        <v>8</v>
      </c>
      <c r="D2500" s="221">
        <v>46700010</v>
      </c>
      <c r="F2500" s="221" t="s">
        <v>3850</v>
      </c>
      <c r="G2500" s="222">
        <v>0</v>
      </c>
      <c r="H2500" s="222">
        <v>244980000</v>
      </c>
      <c r="I2500" s="222">
        <f t="shared" si="79"/>
        <v>-244980000</v>
      </c>
    </row>
    <row r="2501" spans="1:9" x14ac:dyDescent="0.2">
      <c r="A2501" s="221" t="s">
        <v>148</v>
      </c>
      <c r="B2501" s="225">
        <v>46700012</v>
      </c>
      <c r="C2501" s="221">
        <f t="shared" si="78"/>
        <v>8</v>
      </c>
      <c r="D2501" s="221">
        <v>46700012</v>
      </c>
      <c r="F2501" s="221" t="s">
        <v>145</v>
      </c>
      <c r="G2501" s="222">
        <v>572005986.77999997</v>
      </c>
      <c r="H2501" s="222">
        <v>0</v>
      </c>
      <c r="I2501" s="222">
        <f t="shared" si="79"/>
        <v>572005986.77999997</v>
      </c>
    </row>
    <row r="2502" spans="1:9" x14ac:dyDescent="0.2">
      <c r="A2502" s="221" t="s">
        <v>148</v>
      </c>
      <c r="B2502" s="225">
        <v>46710070</v>
      </c>
      <c r="C2502" s="221">
        <f t="shared" si="78"/>
        <v>8</v>
      </c>
      <c r="D2502" s="221">
        <v>46710070</v>
      </c>
      <c r="F2502" s="221" t="s">
        <v>140</v>
      </c>
      <c r="G2502" s="222">
        <v>0</v>
      </c>
      <c r="H2502" s="222">
        <v>313264383.94</v>
      </c>
      <c r="I2502" s="222">
        <f t="shared" si="79"/>
        <v>-313264383.94</v>
      </c>
    </row>
    <row r="2503" spans="1:9" x14ac:dyDescent="0.2">
      <c r="A2503" s="221" t="s">
        <v>148</v>
      </c>
      <c r="B2503" s="225">
        <v>46710071</v>
      </c>
      <c r="C2503" s="221">
        <f t="shared" si="78"/>
        <v>8</v>
      </c>
      <c r="D2503" s="221">
        <v>46710071</v>
      </c>
      <c r="F2503" s="221" t="s">
        <v>2117</v>
      </c>
      <c r="G2503" s="222">
        <v>0</v>
      </c>
      <c r="H2503" s="222">
        <v>350000000</v>
      </c>
      <c r="I2503" s="222">
        <f t="shared" si="79"/>
        <v>-350000000</v>
      </c>
    </row>
    <row r="2504" spans="1:9" x14ac:dyDescent="0.2">
      <c r="A2504" s="221" t="s">
        <v>148</v>
      </c>
      <c r="B2504" s="225">
        <v>46710130</v>
      </c>
      <c r="C2504" s="221">
        <f t="shared" si="78"/>
        <v>8</v>
      </c>
      <c r="D2504" s="221">
        <v>46710130</v>
      </c>
      <c r="F2504" s="221" t="s">
        <v>2118</v>
      </c>
      <c r="G2504" s="222">
        <v>1898081319</v>
      </c>
      <c r="H2504" s="222">
        <v>0</v>
      </c>
      <c r="I2504" s="222">
        <f t="shared" si="79"/>
        <v>1898081319</v>
      </c>
    </row>
    <row r="2505" spans="1:9" x14ac:dyDescent="0.2">
      <c r="A2505" s="221" t="s">
        <v>148</v>
      </c>
      <c r="B2505" s="225">
        <v>46720000</v>
      </c>
      <c r="C2505" s="221">
        <f t="shared" si="78"/>
        <v>8</v>
      </c>
      <c r="D2505" s="221">
        <v>46720000</v>
      </c>
      <c r="F2505" s="221" t="s">
        <v>2120</v>
      </c>
      <c r="G2505" s="222">
        <v>1204109.3600000001</v>
      </c>
      <c r="H2505" s="222">
        <v>0</v>
      </c>
      <c r="I2505" s="222">
        <f t="shared" si="79"/>
        <v>1204109.3600000001</v>
      </c>
    </row>
    <row r="2506" spans="1:9" x14ac:dyDescent="0.2">
      <c r="A2506" s="221" t="s">
        <v>148</v>
      </c>
      <c r="B2506" s="225">
        <v>46720020</v>
      </c>
      <c r="C2506" s="221">
        <f t="shared" si="78"/>
        <v>8</v>
      </c>
      <c r="D2506" s="221">
        <v>46720000</v>
      </c>
      <c r="F2506" s="221" t="s">
        <v>2121</v>
      </c>
      <c r="G2506" s="222">
        <v>0</v>
      </c>
      <c r="H2506" s="222">
        <v>48396515</v>
      </c>
      <c r="I2506" s="222">
        <f t="shared" si="79"/>
        <v>-48396515</v>
      </c>
    </row>
    <row r="2507" spans="1:9" x14ac:dyDescent="0.2">
      <c r="A2507" s="221" t="s">
        <v>148</v>
      </c>
      <c r="B2507" s="225">
        <v>46720040</v>
      </c>
      <c r="C2507" s="221">
        <f t="shared" si="78"/>
        <v>8</v>
      </c>
      <c r="D2507" s="221">
        <v>46720000</v>
      </c>
      <c r="F2507" s="221" t="s">
        <v>3295</v>
      </c>
      <c r="G2507" s="222">
        <v>0</v>
      </c>
      <c r="H2507" s="222">
        <v>1500000000</v>
      </c>
      <c r="I2507" s="222">
        <f t="shared" si="79"/>
        <v>-1500000000</v>
      </c>
    </row>
    <row r="2508" spans="1:9" x14ac:dyDescent="0.2">
      <c r="A2508" s="221" t="s">
        <v>148</v>
      </c>
      <c r="B2508" s="225">
        <v>46720050</v>
      </c>
      <c r="C2508" s="221">
        <f t="shared" si="78"/>
        <v>8</v>
      </c>
      <c r="D2508" s="221">
        <v>46720050</v>
      </c>
      <c r="F2508" s="221" t="s">
        <v>2122</v>
      </c>
      <c r="G2508" s="222">
        <v>0</v>
      </c>
      <c r="H2508" s="222">
        <v>217500</v>
      </c>
      <c r="I2508" s="222">
        <f t="shared" si="79"/>
        <v>-217500</v>
      </c>
    </row>
    <row r="2509" spans="1:9" x14ac:dyDescent="0.2">
      <c r="A2509" s="221" t="s">
        <v>148</v>
      </c>
      <c r="B2509" s="225">
        <v>46720060</v>
      </c>
      <c r="C2509" s="221">
        <f t="shared" si="78"/>
        <v>8</v>
      </c>
      <c r="D2509" s="221">
        <v>46720050</v>
      </c>
      <c r="F2509" s="221" t="s">
        <v>21</v>
      </c>
      <c r="G2509" s="222">
        <v>700000000</v>
      </c>
      <c r="H2509" s="222">
        <v>0</v>
      </c>
      <c r="I2509" s="222">
        <f t="shared" si="79"/>
        <v>700000000</v>
      </c>
    </row>
    <row r="2510" spans="1:9" x14ac:dyDescent="0.2">
      <c r="A2510" s="221" t="s">
        <v>148</v>
      </c>
      <c r="B2510" s="225">
        <v>46720071</v>
      </c>
      <c r="C2510" s="221">
        <f t="shared" si="78"/>
        <v>8</v>
      </c>
      <c r="D2510" s="221">
        <v>46720071</v>
      </c>
      <c r="F2510" s="221" t="s">
        <v>5</v>
      </c>
      <c r="G2510" s="222">
        <v>0</v>
      </c>
      <c r="H2510" s="222">
        <v>509520</v>
      </c>
      <c r="I2510" s="222">
        <f t="shared" si="79"/>
        <v>-509520</v>
      </c>
    </row>
    <row r="2511" spans="1:9" x14ac:dyDescent="0.2">
      <c r="A2511" s="221" t="s">
        <v>148</v>
      </c>
      <c r="B2511" s="225">
        <v>46720072</v>
      </c>
      <c r="C2511" s="221">
        <f t="shared" si="78"/>
        <v>8</v>
      </c>
      <c r="D2511" s="221">
        <v>46720072</v>
      </c>
      <c r="F2511" s="221" t="s">
        <v>36</v>
      </c>
      <c r="G2511" s="222">
        <v>1770220.8</v>
      </c>
      <c r="H2511" s="222">
        <v>0</v>
      </c>
      <c r="I2511" s="222">
        <f t="shared" si="79"/>
        <v>1770220.8</v>
      </c>
    </row>
    <row r="2512" spans="1:9" x14ac:dyDescent="0.2">
      <c r="A2512" s="221" t="s">
        <v>148</v>
      </c>
      <c r="B2512" s="225">
        <v>46720075</v>
      </c>
      <c r="C2512" s="221">
        <f t="shared" si="78"/>
        <v>8</v>
      </c>
      <c r="D2512" s="221">
        <v>46720075</v>
      </c>
      <c r="F2512" s="221" t="s">
        <v>655</v>
      </c>
      <c r="G2512" s="222">
        <v>570000000</v>
      </c>
      <c r="H2512" s="222">
        <v>0</v>
      </c>
      <c r="I2512" s="222">
        <f t="shared" si="79"/>
        <v>570000000</v>
      </c>
    </row>
    <row r="2513" spans="1:9" x14ac:dyDescent="0.2">
      <c r="A2513" s="221" t="s">
        <v>148</v>
      </c>
      <c r="B2513" s="225">
        <v>46720076</v>
      </c>
      <c r="C2513" s="221">
        <f t="shared" si="78"/>
        <v>8</v>
      </c>
      <c r="D2513" s="221">
        <v>46720076</v>
      </c>
      <c r="F2513" s="221" t="s">
        <v>3876</v>
      </c>
      <c r="G2513" s="222">
        <v>404637922.80000001</v>
      </c>
      <c r="H2513" s="222">
        <v>0</v>
      </c>
      <c r="I2513" s="222">
        <f t="shared" si="79"/>
        <v>404637922.80000001</v>
      </c>
    </row>
    <row r="2514" spans="1:9" x14ac:dyDescent="0.2">
      <c r="A2514" s="221" t="s">
        <v>148</v>
      </c>
      <c r="B2514" s="225">
        <v>46720078</v>
      </c>
      <c r="C2514" s="221">
        <f t="shared" si="78"/>
        <v>8</v>
      </c>
      <c r="D2514" s="221">
        <v>46720078</v>
      </c>
      <c r="F2514" s="221" t="s">
        <v>20</v>
      </c>
      <c r="G2514" s="222">
        <v>0</v>
      </c>
      <c r="H2514" s="222">
        <v>393000</v>
      </c>
      <c r="I2514" s="222">
        <f t="shared" si="79"/>
        <v>-393000</v>
      </c>
    </row>
    <row r="2515" spans="1:9" x14ac:dyDescent="0.2">
      <c r="A2515" s="221" t="s">
        <v>148</v>
      </c>
      <c r="B2515" s="225">
        <v>46720079</v>
      </c>
      <c r="C2515" s="221">
        <f t="shared" si="78"/>
        <v>8</v>
      </c>
      <c r="D2515" s="221">
        <v>46720079</v>
      </c>
      <c r="F2515" s="221" t="s">
        <v>149</v>
      </c>
      <c r="G2515" s="222">
        <v>0</v>
      </c>
      <c r="H2515" s="222">
        <v>1013100442.65</v>
      </c>
      <c r="I2515" s="222">
        <f t="shared" si="79"/>
        <v>-1013100442.65</v>
      </c>
    </row>
    <row r="2516" spans="1:9" x14ac:dyDescent="0.2">
      <c r="A2516" s="221" t="s">
        <v>148</v>
      </c>
      <c r="B2516" s="225">
        <v>46720080</v>
      </c>
      <c r="C2516" s="221">
        <f t="shared" si="78"/>
        <v>8</v>
      </c>
      <c r="D2516" s="221">
        <v>46720080</v>
      </c>
      <c r="F2516" s="221" t="s">
        <v>2123</v>
      </c>
      <c r="G2516" s="222">
        <v>16811907.32</v>
      </c>
      <c r="H2516" s="222">
        <v>0</v>
      </c>
      <c r="I2516" s="222">
        <f t="shared" si="79"/>
        <v>16811907.32</v>
      </c>
    </row>
    <row r="2517" spans="1:9" x14ac:dyDescent="0.2">
      <c r="A2517" s="221" t="s">
        <v>148</v>
      </c>
      <c r="B2517" s="225">
        <v>46720081</v>
      </c>
      <c r="C2517" s="221">
        <f t="shared" si="78"/>
        <v>8</v>
      </c>
      <c r="D2517" s="221">
        <v>46720081</v>
      </c>
      <c r="F2517" s="221" t="s">
        <v>1</v>
      </c>
      <c r="G2517" s="222">
        <v>809217855.24000001</v>
      </c>
      <c r="H2517" s="222">
        <v>0</v>
      </c>
      <c r="I2517" s="222">
        <f t="shared" si="79"/>
        <v>809217855.24000001</v>
      </c>
    </row>
    <row r="2518" spans="1:9" x14ac:dyDescent="0.2">
      <c r="A2518" s="221" t="s">
        <v>148</v>
      </c>
      <c r="B2518" s="225">
        <v>46720082</v>
      </c>
      <c r="C2518" s="221">
        <f t="shared" si="78"/>
        <v>8</v>
      </c>
      <c r="D2518" s="221">
        <v>46720082</v>
      </c>
      <c r="F2518" s="221" t="s">
        <v>12</v>
      </c>
      <c r="G2518" s="222">
        <v>0</v>
      </c>
      <c r="H2518" s="222">
        <v>3490939.6</v>
      </c>
      <c r="I2518" s="222">
        <f t="shared" si="79"/>
        <v>-3490939.6</v>
      </c>
    </row>
    <row r="2519" spans="1:9" x14ac:dyDescent="0.2">
      <c r="A2519" s="221" t="s">
        <v>148</v>
      </c>
      <c r="B2519" s="225">
        <v>46720083</v>
      </c>
      <c r="C2519" s="221">
        <f t="shared" si="78"/>
        <v>8</v>
      </c>
      <c r="D2519" s="221">
        <v>46720083</v>
      </c>
      <c r="F2519" s="221" t="s">
        <v>155</v>
      </c>
      <c r="G2519" s="222">
        <v>17346673.82</v>
      </c>
      <c r="H2519" s="222">
        <v>0</v>
      </c>
      <c r="I2519" s="222">
        <f t="shared" si="79"/>
        <v>17346673.82</v>
      </c>
    </row>
    <row r="2520" spans="1:9" x14ac:dyDescent="0.2">
      <c r="A2520" s="221" t="s">
        <v>148</v>
      </c>
      <c r="B2520" s="225">
        <v>46720084</v>
      </c>
      <c r="C2520" s="221">
        <f t="shared" si="78"/>
        <v>8</v>
      </c>
      <c r="D2520" s="221">
        <v>46720084</v>
      </c>
      <c r="F2520" s="221" t="s">
        <v>37</v>
      </c>
      <c r="G2520" s="222">
        <v>449282275.13</v>
      </c>
      <c r="H2520" s="222">
        <v>0</v>
      </c>
      <c r="I2520" s="222">
        <f t="shared" si="79"/>
        <v>449282275.13</v>
      </c>
    </row>
    <row r="2521" spans="1:9" x14ac:dyDescent="0.2">
      <c r="A2521" s="221" t="s">
        <v>148</v>
      </c>
      <c r="B2521" s="225">
        <v>46720085</v>
      </c>
      <c r="C2521" s="221">
        <f t="shared" si="78"/>
        <v>8</v>
      </c>
      <c r="D2521" s="221">
        <v>46720084</v>
      </c>
      <c r="F2521" s="221" t="s">
        <v>4853</v>
      </c>
      <c r="G2521" s="222">
        <v>487780000</v>
      </c>
      <c r="H2521" s="222">
        <v>0</v>
      </c>
      <c r="I2521" s="222">
        <f t="shared" si="79"/>
        <v>487780000</v>
      </c>
    </row>
    <row r="2522" spans="1:9" x14ac:dyDescent="0.2">
      <c r="A2522" s="221" t="s">
        <v>148</v>
      </c>
      <c r="B2522" s="225">
        <v>47100000</v>
      </c>
      <c r="C2522" s="221">
        <f t="shared" si="78"/>
        <v>8</v>
      </c>
      <c r="D2522" s="221">
        <v>47100000</v>
      </c>
      <c r="F2522" s="221" t="s">
        <v>384</v>
      </c>
      <c r="G2522" s="222">
        <v>860000</v>
      </c>
      <c r="H2522" s="222">
        <v>0</v>
      </c>
      <c r="I2522" s="222">
        <f t="shared" si="79"/>
        <v>860000</v>
      </c>
    </row>
    <row r="2523" spans="1:9" x14ac:dyDescent="0.2">
      <c r="A2523" s="221" t="s">
        <v>148</v>
      </c>
      <c r="B2523" s="225">
        <v>48600000</v>
      </c>
      <c r="C2523" s="221">
        <f t="shared" si="78"/>
        <v>8</v>
      </c>
      <c r="D2523" s="221">
        <v>48600000</v>
      </c>
      <c r="F2523" s="221" t="s">
        <v>3908</v>
      </c>
      <c r="G2523" s="222">
        <v>24208856.390000001</v>
      </c>
      <c r="H2523" s="222">
        <v>0</v>
      </c>
      <c r="I2523" s="222">
        <f t="shared" si="79"/>
        <v>24208856.390000001</v>
      </c>
    </row>
    <row r="2524" spans="1:9" x14ac:dyDescent="0.2">
      <c r="A2524" s="221" t="s">
        <v>148</v>
      </c>
      <c r="B2524" s="225">
        <v>49100000</v>
      </c>
      <c r="C2524" s="221">
        <f t="shared" si="78"/>
        <v>8</v>
      </c>
      <c r="D2524" s="221">
        <v>49100000</v>
      </c>
      <c r="F2524" s="221" t="s">
        <v>699</v>
      </c>
      <c r="G2524" s="222">
        <v>0</v>
      </c>
      <c r="H2524" s="222">
        <v>1349654291.0899999</v>
      </c>
      <c r="I2524" s="222">
        <f t="shared" si="79"/>
        <v>-1349654291.0899999</v>
      </c>
    </row>
    <row r="2525" spans="1:9" x14ac:dyDescent="0.2">
      <c r="A2525" s="221" t="s">
        <v>148</v>
      </c>
      <c r="B2525" s="225">
        <v>51110000</v>
      </c>
      <c r="C2525" s="221">
        <f t="shared" si="78"/>
        <v>8</v>
      </c>
      <c r="D2525" s="221">
        <v>51110000</v>
      </c>
      <c r="F2525" s="221" t="s">
        <v>1326</v>
      </c>
      <c r="G2525" s="222">
        <v>265847735.30000001</v>
      </c>
      <c r="H2525" s="222">
        <v>0</v>
      </c>
      <c r="I2525" s="222">
        <f t="shared" si="79"/>
        <v>265847735.30000001</v>
      </c>
    </row>
    <row r="2526" spans="1:9" x14ac:dyDescent="0.2">
      <c r="A2526" s="221" t="s">
        <v>148</v>
      </c>
      <c r="B2526" s="225">
        <v>51112000</v>
      </c>
      <c r="C2526" s="221">
        <f t="shared" si="78"/>
        <v>8</v>
      </c>
      <c r="D2526" s="221">
        <v>51112000</v>
      </c>
      <c r="F2526" s="221" t="s">
        <v>4854</v>
      </c>
      <c r="G2526" s="222">
        <v>0</v>
      </c>
      <c r="H2526" s="222">
        <v>228814.9</v>
      </c>
      <c r="I2526" s="222">
        <f t="shared" si="79"/>
        <v>-228814.9</v>
      </c>
    </row>
    <row r="2527" spans="1:9" x14ac:dyDescent="0.2">
      <c r="A2527" s="221" t="s">
        <v>148</v>
      </c>
      <c r="B2527" s="225">
        <v>51120000</v>
      </c>
      <c r="C2527" s="221">
        <f t="shared" si="78"/>
        <v>8</v>
      </c>
      <c r="D2527" s="221">
        <v>51120000</v>
      </c>
      <c r="F2527" s="221" t="s">
        <v>4855</v>
      </c>
      <c r="G2527" s="222">
        <v>13352855.359999999</v>
      </c>
      <c r="H2527" s="222">
        <v>0</v>
      </c>
      <c r="I2527" s="222">
        <f t="shared" si="79"/>
        <v>13352855.359999999</v>
      </c>
    </row>
    <row r="2528" spans="1:9" x14ac:dyDescent="0.2">
      <c r="A2528" s="221" t="s">
        <v>148</v>
      </c>
      <c r="B2528" s="225">
        <v>51121000</v>
      </c>
      <c r="C2528" s="221">
        <f t="shared" si="78"/>
        <v>8</v>
      </c>
      <c r="D2528" s="221">
        <v>51121000</v>
      </c>
      <c r="F2528" s="221" t="s">
        <v>4856</v>
      </c>
      <c r="G2528" s="222">
        <v>190198519.16999999</v>
      </c>
      <c r="H2528" s="222">
        <v>0</v>
      </c>
      <c r="I2528" s="222">
        <f t="shared" si="79"/>
        <v>190198519.16999999</v>
      </c>
    </row>
    <row r="2529" spans="1:9" x14ac:dyDescent="0.2">
      <c r="A2529" s="221" t="s">
        <v>148</v>
      </c>
      <c r="B2529" s="225">
        <v>51122000</v>
      </c>
      <c r="C2529" s="221">
        <f t="shared" si="78"/>
        <v>8</v>
      </c>
      <c r="D2529" s="221">
        <v>51122000</v>
      </c>
      <c r="F2529" s="221" t="s">
        <v>4857</v>
      </c>
      <c r="G2529" s="222">
        <v>0</v>
      </c>
      <c r="H2529" s="222">
        <v>534956768.19999999</v>
      </c>
      <c r="I2529" s="222">
        <f t="shared" si="79"/>
        <v>-534956768.19999999</v>
      </c>
    </row>
    <row r="2530" spans="1:9" x14ac:dyDescent="0.2">
      <c r="A2530" s="221" t="s">
        <v>148</v>
      </c>
      <c r="B2530" s="225">
        <v>51130000</v>
      </c>
      <c r="C2530" s="221">
        <f t="shared" si="78"/>
        <v>8</v>
      </c>
      <c r="D2530" s="221">
        <v>51130000</v>
      </c>
      <c r="F2530" s="221" t="s">
        <v>393</v>
      </c>
      <c r="G2530" s="222">
        <v>0</v>
      </c>
      <c r="H2530" s="222">
        <v>300000</v>
      </c>
      <c r="I2530" s="222">
        <f t="shared" si="79"/>
        <v>-300000</v>
      </c>
    </row>
    <row r="2531" spans="1:9" x14ac:dyDescent="0.2">
      <c r="A2531" s="221" t="s">
        <v>148</v>
      </c>
      <c r="B2531" s="225">
        <v>51140000</v>
      </c>
      <c r="C2531" s="221">
        <f t="shared" si="78"/>
        <v>8</v>
      </c>
      <c r="D2531" s="221">
        <v>51140000</v>
      </c>
      <c r="F2531" s="221" t="s">
        <v>4858</v>
      </c>
      <c r="G2531" s="222">
        <v>348878384.56999999</v>
      </c>
      <c r="H2531" s="222">
        <v>0</v>
      </c>
      <c r="I2531" s="222">
        <f t="shared" si="79"/>
        <v>348878384.56999999</v>
      </c>
    </row>
    <row r="2532" spans="1:9" x14ac:dyDescent="0.2">
      <c r="A2532" s="221" t="s">
        <v>148</v>
      </c>
      <c r="B2532" s="225">
        <v>51201000</v>
      </c>
      <c r="C2532" s="221">
        <f t="shared" si="78"/>
        <v>8</v>
      </c>
      <c r="D2532" s="221">
        <v>51201000</v>
      </c>
      <c r="F2532" s="221" t="s">
        <v>3947</v>
      </c>
      <c r="G2532" s="222">
        <v>2549650</v>
      </c>
      <c r="H2532" s="222">
        <v>0</v>
      </c>
      <c r="I2532" s="222">
        <f t="shared" si="79"/>
        <v>2549650</v>
      </c>
    </row>
    <row r="2533" spans="1:9" x14ac:dyDescent="0.2">
      <c r="A2533" s="221" t="s">
        <v>148</v>
      </c>
      <c r="B2533" s="225">
        <v>51211000</v>
      </c>
      <c r="C2533" s="221">
        <f t="shared" si="78"/>
        <v>8</v>
      </c>
      <c r="D2533" s="221">
        <v>51211000</v>
      </c>
      <c r="F2533" s="221" t="s">
        <v>343</v>
      </c>
      <c r="G2533" s="222">
        <v>0</v>
      </c>
      <c r="H2533" s="222">
        <v>567386952.28999996</v>
      </c>
      <c r="I2533" s="222">
        <f t="shared" si="79"/>
        <v>-567386952.28999996</v>
      </c>
    </row>
    <row r="2534" spans="1:9" x14ac:dyDescent="0.2">
      <c r="A2534" s="221" t="s">
        <v>148</v>
      </c>
      <c r="B2534" s="225">
        <v>51221000</v>
      </c>
      <c r="C2534" s="221">
        <f t="shared" si="78"/>
        <v>8</v>
      </c>
      <c r="D2534" s="221">
        <v>51221000</v>
      </c>
      <c r="F2534" s="221" t="s">
        <v>345</v>
      </c>
      <c r="G2534" s="222">
        <v>0</v>
      </c>
      <c r="H2534" s="222">
        <v>1085496283.4100001</v>
      </c>
      <c r="I2534" s="222">
        <f t="shared" si="79"/>
        <v>-1085496283.4100001</v>
      </c>
    </row>
    <row r="2535" spans="1:9" x14ac:dyDescent="0.2">
      <c r="A2535" s="221" t="s">
        <v>148</v>
      </c>
      <c r="B2535" s="225">
        <v>51231000</v>
      </c>
      <c r="C2535" s="221">
        <f t="shared" si="78"/>
        <v>8</v>
      </c>
      <c r="D2535" s="221">
        <v>51231000</v>
      </c>
      <c r="F2535" s="221" t="s">
        <v>347</v>
      </c>
      <c r="G2535" s="222">
        <v>10008495.859999999</v>
      </c>
      <c r="H2535" s="222">
        <v>0</v>
      </c>
      <c r="I2535" s="222">
        <f t="shared" si="79"/>
        <v>10008495.859999999</v>
      </c>
    </row>
    <row r="2536" spans="1:9" x14ac:dyDescent="0.2">
      <c r="A2536" s="221" t="s">
        <v>148</v>
      </c>
      <c r="B2536" s="225">
        <v>51241000</v>
      </c>
      <c r="C2536" s="221">
        <f t="shared" si="78"/>
        <v>8</v>
      </c>
      <c r="D2536" s="221">
        <v>51241000</v>
      </c>
      <c r="F2536" s="221" t="s">
        <v>159</v>
      </c>
      <c r="G2536" s="222">
        <v>0</v>
      </c>
      <c r="H2536" s="222">
        <v>1018649051.63</v>
      </c>
      <c r="I2536" s="222">
        <f t="shared" si="79"/>
        <v>-1018649051.63</v>
      </c>
    </row>
    <row r="2537" spans="1:9" x14ac:dyDescent="0.2">
      <c r="A2537" s="221" t="s">
        <v>148</v>
      </c>
      <c r="B2537" s="225">
        <v>51260000</v>
      </c>
      <c r="C2537" s="221">
        <f t="shared" si="78"/>
        <v>8</v>
      </c>
      <c r="D2537" s="221">
        <v>51260000</v>
      </c>
      <c r="F2537" s="221" t="s">
        <v>930</v>
      </c>
      <c r="G2537" s="222">
        <v>229500</v>
      </c>
      <c r="H2537" s="222">
        <v>0</v>
      </c>
      <c r="I2537" s="222">
        <f t="shared" si="79"/>
        <v>229500</v>
      </c>
    </row>
    <row r="2538" spans="1:9" x14ac:dyDescent="0.2">
      <c r="A2538" s="221" t="s">
        <v>148</v>
      </c>
      <c r="B2538" s="225">
        <v>51270000</v>
      </c>
      <c r="C2538" s="221">
        <f t="shared" si="78"/>
        <v>8</v>
      </c>
      <c r="D2538" s="221">
        <v>51270000</v>
      </c>
      <c r="F2538" s="221" t="s">
        <v>934</v>
      </c>
      <c r="G2538" s="222">
        <v>614619.5</v>
      </c>
      <c r="H2538" s="222">
        <v>0</v>
      </c>
      <c r="I2538" s="222">
        <f t="shared" si="79"/>
        <v>614619.5</v>
      </c>
    </row>
    <row r="2539" spans="1:9" x14ac:dyDescent="0.2">
      <c r="A2539" s="221" t="s">
        <v>148</v>
      </c>
      <c r="B2539" s="225">
        <v>51280000</v>
      </c>
      <c r="C2539" s="221">
        <f t="shared" si="78"/>
        <v>8</v>
      </c>
      <c r="D2539" s="221">
        <v>51280000</v>
      </c>
      <c r="F2539" s="221" t="s">
        <v>2128</v>
      </c>
      <c r="G2539" s="222">
        <v>52836597.289999999</v>
      </c>
      <c r="H2539" s="222">
        <v>0</v>
      </c>
      <c r="I2539" s="222">
        <f t="shared" si="79"/>
        <v>52836597.289999999</v>
      </c>
    </row>
    <row r="2540" spans="1:9" x14ac:dyDescent="0.2">
      <c r="A2540" s="221" t="s">
        <v>148</v>
      </c>
      <c r="B2540" s="225">
        <v>51910000</v>
      </c>
      <c r="C2540" s="221">
        <f t="shared" si="78"/>
        <v>8</v>
      </c>
      <c r="D2540" s="221">
        <v>51910000</v>
      </c>
      <c r="F2540" s="221" t="s">
        <v>408</v>
      </c>
      <c r="G2540" s="222">
        <v>0</v>
      </c>
      <c r="H2540" s="222">
        <v>6550000000</v>
      </c>
      <c r="I2540" s="222">
        <f t="shared" si="79"/>
        <v>-6550000000</v>
      </c>
    </row>
    <row r="2541" spans="1:9" x14ac:dyDescent="0.2">
      <c r="A2541" s="221" t="s">
        <v>148</v>
      </c>
      <c r="B2541" s="225">
        <v>51920000</v>
      </c>
      <c r="C2541" s="221">
        <f t="shared" si="78"/>
        <v>8</v>
      </c>
      <c r="D2541" s="221">
        <v>51920000</v>
      </c>
      <c r="F2541" s="221" t="s">
        <v>410</v>
      </c>
      <c r="G2541" s="222">
        <v>0</v>
      </c>
      <c r="H2541" s="222">
        <v>250000000</v>
      </c>
      <c r="I2541" s="222">
        <f t="shared" si="79"/>
        <v>-250000000</v>
      </c>
    </row>
    <row r="2542" spans="1:9" x14ac:dyDescent="0.2">
      <c r="A2542" s="221" t="s">
        <v>148</v>
      </c>
      <c r="B2542" s="225">
        <v>5194</v>
      </c>
      <c r="C2542" s="221">
        <f t="shared" si="78"/>
        <v>4</v>
      </c>
      <c r="D2542" s="221">
        <v>51940000</v>
      </c>
      <c r="F2542" s="221" t="s">
        <v>4859</v>
      </c>
      <c r="G2542" s="222">
        <v>0</v>
      </c>
      <c r="H2542" s="222">
        <v>687312789.20000005</v>
      </c>
      <c r="I2542" s="222">
        <f t="shared" si="79"/>
        <v>-687312789.20000005</v>
      </c>
    </row>
    <row r="2543" spans="1:9" x14ac:dyDescent="0.2">
      <c r="A2543" s="221" t="s">
        <v>148</v>
      </c>
      <c r="B2543" s="225">
        <v>53100000</v>
      </c>
      <c r="C2543" s="221">
        <f t="shared" si="78"/>
        <v>8</v>
      </c>
      <c r="D2543" s="221">
        <v>53100000</v>
      </c>
      <c r="F2543" s="221" t="s">
        <v>2130</v>
      </c>
      <c r="G2543" s="222">
        <v>108062</v>
      </c>
      <c r="H2543" s="222">
        <v>0</v>
      </c>
      <c r="I2543" s="222">
        <f t="shared" si="79"/>
        <v>108062</v>
      </c>
    </row>
    <row r="2544" spans="1:9" x14ac:dyDescent="0.2">
      <c r="A2544" s="221" t="s">
        <v>148</v>
      </c>
      <c r="B2544" s="225">
        <v>53200000</v>
      </c>
      <c r="C2544" s="221">
        <f t="shared" si="78"/>
        <v>8</v>
      </c>
      <c r="D2544" s="221">
        <v>53200000</v>
      </c>
      <c r="F2544" s="221" t="s">
        <v>4860</v>
      </c>
      <c r="G2544" s="222">
        <v>12018.08</v>
      </c>
      <c r="H2544" s="222">
        <v>0</v>
      </c>
      <c r="I2544" s="222">
        <f t="shared" si="79"/>
        <v>12018.08</v>
      </c>
    </row>
    <row r="2545" spans="1:9" x14ac:dyDescent="0.2">
      <c r="A2545" s="221" t="s">
        <v>148</v>
      </c>
      <c r="B2545" s="225">
        <v>53700000</v>
      </c>
      <c r="C2545" s="221">
        <f t="shared" si="78"/>
        <v>8</v>
      </c>
      <c r="D2545" s="221">
        <v>53700000</v>
      </c>
      <c r="F2545" s="221" t="s">
        <v>4014</v>
      </c>
      <c r="G2545" s="222">
        <v>0</v>
      </c>
      <c r="H2545" s="222">
        <v>2732200</v>
      </c>
      <c r="I2545" s="222">
        <f t="shared" si="79"/>
        <v>-2732200</v>
      </c>
    </row>
    <row r="2546" spans="1:9" x14ac:dyDescent="0.2">
      <c r="A2546" s="221" t="s">
        <v>148</v>
      </c>
      <c r="B2546" s="225">
        <v>53800000</v>
      </c>
      <c r="C2546" s="221">
        <f t="shared" si="78"/>
        <v>8</v>
      </c>
      <c r="D2546" s="221">
        <v>53800000</v>
      </c>
      <c r="F2546" s="221" t="s">
        <v>4016</v>
      </c>
      <c r="G2546" s="222">
        <v>1186500</v>
      </c>
      <c r="H2546" s="222">
        <v>0</v>
      </c>
      <c r="I2546" s="222">
        <f t="shared" si="79"/>
        <v>1186500</v>
      </c>
    </row>
    <row r="2547" spans="1:9" x14ac:dyDescent="0.2">
      <c r="A2547" s="221" t="s">
        <v>148</v>
      </c>
      <c r="B2547" s="225">
        <v>58000000</v>
      </c>
      <c r="C2547" s="221">
        <f t="shared" si="78"/>
        <v>8</v>
      </c>
      <c r="D2547" s="221">
        <v>58000000</v>
      </c>
      <c r="F2547" s="221" t="s">
        <v>724</v>
      </c>
      <c r="G2547" s="222">
        <v>14862114.859999999</v>
      </c>
      <c r="H2547" s="222">
        <v>0</v>
      </c>
      <c r="I2547" s="222">
        <f t="shared" si="79"/>
        <v>14862114.859999999</v>
      </c>
    </row>
    <row r="2548" spans="1:9" x14ac:dyDescent="0.2">
      <c r="A2548" s="221" t="s">
        <v>148</v>
      </c>
      <c r="B2548" s="225">
        <v>60201000</v>
      </c>
      <c r="C2548" s="221">
        <f t="shared" si="78"/>
        <v>8</v>
      </c>
      <c r="D2548" s="221">
        <v>60201000</v>
      </c>
      <c r="F2548" s="221" t="s">
        <v>430</v>
      </c>
      <c r="G2548" s="222">
        <v>370700</v>
      </c>
      <c r="H2548" s="222">
        <v>0</v>
      </c>
      <c r="I2548" s="222">
        <f t="shared" si="79"/>
        <v>370700</v>
      </c>
    </row>
    <row r="2549" spans="1:9" x14ac:dyDescent="0.2">
      <c r="A2549" s="221" t="s">
        <v>148</v>
      </c>
      <c r="B2549" s="225">
        <v>60205000</v>
      </c>
      <c r="C2549" s="221">
        <f t="shared" si="78"/>
        <v>8</v>
      </c>
      <c r="D2549" s="221">
        <v>60205000</v>
      </c>
      <c r="F2549" s="221" t="s">
        <v>3051</v>
      </c>
      <c r="G2549" s="222">
        <v>1309750.8400000001</v>
      </c>
      <c r="H2549" s="222">
        <v>0</v>
      </c>
      <c r="I2549" s="222">
        <f t="shared" si="79"/>
        <v>1309750.8400000001</v>
      </c>
    </row>
    <row r="2550" spans="1:9" x14ac:dyDescent="0.2">
      <c r="A2550" s="221" t="s">
        <v>148</v>
      </c>
      <c r="B2550" s="225">
        <v>60205200</v>
      </c>
      <c r="C2550" s="221">
        <f t="shared" si="78"/>
        <v>8</v>
      </c>
      <c r="D2550" s="221">
        <v>60205200</v>
      </c>
      <c r="F2550" s="221" t="s">
        <v>366</v>
      </c>
      <c r="G2550" s="222">
        <v>19016119.050000001</v>
      </c>
      <c r="H2550" s="222">
        <v>0</v>
      </c>
      <c r="I2550" s="222">
        <f t="shared" si="79"/>
        <v>19016119.050000001</v>
      </c>
    </row>
    <row r="2551" spans="1:9" x14ac:dyDescent="0.2">
      <c r="A2551" s="221" t="s">
        <v>148</v>
      </c>
      <c r="B2551" s="225">
        <v>60206000</v>
      </c>
      <c r="C2551" s="221">
        <f t="shared" si="78"/>
        <v>8</v>
      </c>
      <c r="D2551" s="221">
        <v>60206000</v>
      </c>
      <c r="F2551" s="221" t="s">
        <v>4813</v>
      </c>
      <c r="G2551" s="222">
        <v>706433189.84000003</v>
      </c>
      <c r="H2551" s="222">
        <v>0</v>
      </c>
      <c r="I2551" s="222">
        <f t="shared" si="79"/>
        <v>706433189.84000003</v>
      </c>
    </row>
    <row r="2552" spans="1:9" x14ac:dyDescent="0.2">
      <c r="A2552" s="221" t="s">
        <v>148</v>
      </c>
      <c r="B2552" s="225">
        <v>60307000</v>
      </c>
      <c r="C2552" s="221">
        <f t="shared" si="78"/>
        <v>8</v>
      </c>
      <c r="D2552" s="221">
        <v>60307000</v>
      </c>
      <c r="F2552" s="221" t="s">
        <v>725</v>
      </c>
      <c r="G2552" s="222">
        <v>0</v>
      </c>
      <c r="H2552" s="222">
        <v>68129657.759999797</v>
      </c>
      <c r="I2552" s="222">
        <f t="shared" si="79"/>
        <v>-68129657.759999797</v>
      </c>
    </row>
    <row r="2553" spans="1:9" x14ac:dyDescent="0.2">
      <c r="A2553" s="221" t="s">
        <v>148</v>
      </c>
      <c r="B2553" s="225">
        <v>60308000</v>
      </c>
      <c r="C2553" s="221">
        <f t="shared" si="78"/>
        <v>8</v>
      </c>
      <c r="D2553" s="221">
        <v>60308000</v>
      </c>
      <c r="F2553" s="221" t="s">
        <v>1368</v>
      </c>
      <c r="G2553" s="222">
        <v>4820163838</v>
      </c>
      <c r="H2553" s="222">
        <v>0</v>
      </c>
      <c r="I2553" s="222">
        <f t="shared" si="79"/>
        <v>4820163838</v>
      </c>
    </row>
    <row r="2554" spans="1:9" x14ac:dyDescent="0.2">
      <c r="A2554" s="221" t="s">
        <v>148</v>
      </c>
      <c r="B2554" s="225">
        <v>60400000</v>
      </c>
      <c r="C2554" s="221">
        <f t="shared" si="78"/>
        <v>8</v>
      </c>
      <c r="D2554" s="221">
        <v>60400000</v>
      </c>
      <c r="F2554" s="221" t="s">
        <v>729</v>
      </c>
      <c r="G2554" s="222">
        <v>122195751.14</v>
      </c>
      <c r="H2554" s="222">
        <v>0</v>
      </c>
      <c r="I2554" s="222">
        <f t="shared" si="79"/>
        <v>122195751.14</v>
      </c>
    </row>
    <row r="2555" spans="1:9" x14ac:dyDescent="0.2">
      <c r="A2555" s="221" t="s">
        <v>148</v>
      </c>
      <c r="B2555" s="225">
        <v>60500000</v>
      </c>
      <c r="C2555" s="221">
        <f t="shared" si="78"/>
        <v>8</v>
      </c>
      <c r="D2555" s="221">
        <v>60500000</v>
      </c>
      <c r="F2555" s="221" t="s">
        <v>2178</v>
      </c>
      <c r="G2555" s="222">
        <v>29220997.23</v>
      </c>
      <c r="H2555" s="222">
        <v>0</v>
      </c>
      <c r="I2555" s="222">
        <f t="shared" si="79"/>
        <v>29220997.23</v>
      </c>
    </row>
    <row r="2556" spans="1:9" x14ac:dyDescent="0.2">
      <c r="A2556" s="221" t="s">
        <v>148</v>
      </c>
      <c r="B2556" s="225">
        <v>60601000</v>
      </c>
      <c r="C2556" s="221">
        <f t="shared" si="78"/>
        <v>8</v>
      </c>
      <c r="D2556" s="221">
        <v>60601000</v>
      </c>
      <c r="F2556" s="221" t="s">
        <v>2411</v>
      </c>
      <c r="G2556" s="222">
        <v>778124.58</v>
      </c>
      <c r="H2556" s="222">
        <v>0</v>
      </c>
      <c r="I2556" s="222">
        <f t="shared" si="79"/>
        <v>778124.58</v>
      </c>
    </row>
    <row r="2557" spans="1:9" x14ac:dyDescent="0.2">
      <c r="A2557" s="221" t="s">
        <v>148</v>
      </c>
      <c r="B2557" s="225">
        <v>60602000</v>
      </c>
      <c r="C2557" s="221">
        <f t="shared" si="78"/>
        <v>8</v>
      </c>
      <c r="D2557" s="221">
        <v>60602000</v>
      </c>
      <c r="F2557" s="221" t="s">
        <v>378</v>
      </c>
      <c r="G2557" s="222">
        <v>23773074.829999998</v>
      </c>
      <c r="H2557" s="222">
        <v>0</v>
      </c>
      <c r="I2557" s="222">
        <f t="shared" si="79"/>
        <v>23773074.829999998</v>
      </c>
    </row>
    <row r="2558" spans="1:9" x14ac:dyDescent="0.2">
      <c r="A2558" s="221" t="s">
        <v>148</v>
      </c>
      <c r="B2558" s="225">
        <v>60603000</v>
      </c>
      <c r="C2558" s="221">
        <f t="shared" si="78"/>
        <v>8</v>
      </c>
      <c r="D2558" s="221">
        <v>60603000</v>
      </c>
      <c r="F2558" s="221" t="s">
        <v>2361</v>
      </c>
      <c r="G2558" s="222">
        <v>9379175</v>
      </c>
      <c r="H2558" s="222">
        <v>0</v>
      </c>
      <c r="I2558" s="222">
        <f t="shared" si="79"/>
        <v>9379175</v>
      </c>
    </row>
    <row r="2559" spans="1:9" x14ac:dyDescent="0.2">
      <c r="A2559" s="221" t="s">
        <v>148</v>
      </c>
      <c r="B2559" s="225">
        <v>60604000</v>
      </c>
      <c r="C2559" s="221">
        <f t="shared" si="78"/>
        <v>8</v>
      </c>
      <c r="D2559" s="221">
        <v>60604000</v>
      </c>
      <c r="F2559" s="221" t="s">
        <v>382</v>
      </c>
      <c r="G2559" s="222">
        <v>5792539.4900000002</v>
      </c>
      <c r="H2559" s="222">
        <v>0</v>
      </c>
      <c r="I2559" s="222">
        <f t="shared" si="79"/>
        <v>5792539.4900000002</v>
      </c>
    </row>
    <row r="2560" spans="1:9" x14ac:dyDescent="0.2">
      <c r="A2560" s="221" t="s">
        <v>148</v>
      </c>
      <c r="B2560" s="225">
        <v>60605000</v>
      </c>
      <c r="C2560" s="221">
        <f t="shared" si="78"/>
        <v>8</v>
      </c>
      <c r="D2560" s="221">
        <v>60605000</v>
      </c>
      <c r="F2560" s="221" t="s">
        <v>167</v>
      </c>
      <c r="G2560" s="222">
        <v>721082915.73000002</v>
      </c>
      <c r="H2560" s="222">
        <v>0</v>
      </c>
      <c r="I2560" s="222">
        <f t="shared" si="79"/>
        <v>721082915.73000002</v>
      </c>
    </row>
    <row r="2561" spans="1:9" x14ac:dyDescent="0.2">
      <c r="A2561" s="221" t="s">
        <v>148</v>
      </c>
      <c r="B2561" s="225">
        <v>60606200</v>
      </c>
      <c r="C2561" s="221">
        <f t="shared" si="78"/>
        <v>8</v>
      </c>
      <c r="D2561" s="221">
        <v>60606200</v>
      </c>
      <c r="F2561" s="221" t="s">
        <v>4861</v>
      </c>
      <c r="G2561" s="222">
        <v>5933485.7699999996</v>
      </c>
      <c r="H2561" s="222">
        <v>0</v>
      </c>
      <c r="I2561" s="222">
        <f t="shared" si="79"/>
        <v>5933485.7699999996</v>
      </c>
    </row>
    <row r="2562" spans="1:9" x14ac:dyDescent="0.2">
      <c r="A2562" s="221" t="s">
        <v>148</v>
      </c>
      <c r="B2562" s="225">
        <v>60606400</v>
      </c>
      <c r="C2562" s="221">
        <f t="shared" ref="C2562:C2625" si="80">+LEN(B:B)</f>
        <v>8</v>
      </c>
      <c r="D2562" s="221">
        <v>60606200</v>
      </c>
      <c r="F2562" s="221" t="s">
        <v>4862</v>
      </c>
      <c r="G2562" s="222">
        <v>46750</v>
      </c>
      <c r="H2562" s="222">
        <v>0</v>
      </c>
      <c r="I2562" s="222">
        <f t="shared" ref="I2562:I2625" si="81">+G:G-H:H</f>
        <v>46750</v>
      </c>
    </row>
    <row r="2563" spans="1:9" x14ac:dyDescent="0.2">
      <c r="A2563" s="221" t="s">
        <v>148</v>
      </c>
      <c r="B2563" s="225">
        <v>60606500</v>
      </c>
      <c r="C2563" s="221">
        <f t="shared" si="80"/>
        <v>8</v>
      </c>
      <c r="D2563" s="221">
        <v>60606200</v>
      </c>
      <c r="F2563" s="221" t="s">
        <v>4863</v>
      </c>
      <c r="G2563" s="222">
        <v>147450.01</v>
      </c>
      <c r="H2563" s="222">
        <v>0</v>
      </c>
      <c r="I2563" s="222">
        <f t="shared" si="81"/>
        <v>147450.01</v>
      </c>
    </row>
    <row r="2564" spans="1:9" x14ac:dyDescent="0.2">
      <c r="A2564" s="221" t="s">
        <v>148</v>
      </c>
      <c r="B2564" s="225">
        <v>60607000</v>
      </c>
      <c r="C2564" s="221">
        <f t="shared" si="80"/>
        <v>8</v>
      </c>
      <c r="D2564" s="221">
        <v>60607000</v>
      </c>
      <c r="F2564" s="221" t="s">
        <v>385</v>
      </c>
      <c r="G2564" s="222">
        <v>23361607.449999999</v>
      </c>
      <c r="H2564" s="222">
        <v>0</v>
      </c>
      <c r="I2564" s="222">
        <f t="shared" si="81"/>
        <v>23361607.449999999</v>
      </c>
    </row>
    <row r="2565" spans="1:9" x14ac:dyDescent="0.2">
      <c r="A2565" s="221" t="s">
        <v>148</v>
      </c>
      <c r="B2565" s="225">
        <v>60608000</v>
      </c>
      <c r="C2565" s="221">
        <f t="shared" si="80"/>
        <v>8</v>
      </c>
      <c r="D2565" s="221">
        <v>60608000</v>
      </c>
      <c r="F2565" s="221" t="s">
        <v>375</v>
      </c>
      <c r="G2565" s="222">
        <v>56772951.549999997</v>
      </c>
      <c r="H2565" s="222">
        <v>0</v>
      </c>
      <c r="I2565" s="222">
        <f t="shared" si="81"/>
        <v>56772951.549999997</v>
      </c>
    </row>
    <row r="2566" spans="1:9" x14ac:dyDescent="0.2">
      <c r="A2566" s="221" t="s">
        <v>148</v>
      </c>
      <c r="B2566" s="225">
        <v>60610000</v>
      </c>
      <c r="C2566" s="221">
        <f t="shared" si="80"/>
        <v>8</v>
      </c>
      <c r="D2566" s="221">
        <v>60610000</v>
      </c>
      <c r="F2566" s="221" t="s">
        <v>4584</v>
      </c>
      <c r="G2566" s="222">
        <v>100000</v>
      </c>
      <c r="H2566" s="222">
        <v>0</v>
      </c>
      <c r="I2566" s="222">
        <f t="shared" si="81"/>
        <v>100000</v>
      </c>
    </row>
    <row r="2567" spans="1:9" x14ac:dyDescent="0.2">
      <c r="A2567" s="221" t="s">
        <v>148</v>
      </c>
      <c r="B2567" s="225">
        <v>60701000</v>
      </c>
      <c r="C2567" s="221">
        <f t="shared" si="80"/>
        <v>8</v>
      </c>
      <c r="D2567" s="221">
        <v>60701000</v>
      </c>
      <c r="F2567" s="221" t="s">
        <v>453</v>
      </c>
      <c r="G2567" s="222">
        <v>1924993006.4100001</v>
      </c>
      <c r="H2567" s="222">
        <v>0</v>
      </c>
      <c r="I2567" s="222">
        <f t="shared" si="81"/>
        <v>1924993006.4100001</v>
      </c>
    </row>
    <row r="2568" spans="1:9" x14ac:dyDescent="0.2">
      <c r="A2568" s="221" t="s">
        <v>148</v>
      </c>
      <c r="B2568" s="225">
        <v>60702000</v>
      </c>
      <c r="C2568" s="221">
        <f t="shared" si="80"/>
        <v>8</v>
      </c>
      <c r="D2568" s="221">
        <v>60702000</v>
      </c>
      <c r="F2568" s="221" t="s">
        <v>731</v>
      </c>
      <c r="G2568" s="222">
        <v>32423428959.240002</v>
      </c>
      <c r="H2568" s="222">
        <v>0</v>
      </c>
      <c r="I2568" s="222">
        <f t="shared" si="81"/>
        <v>32423428959.240002</v>
      </c>
    </row>
    <row r="2569" spans="1:9" x14ac:dyDescent="0.2">
      <c r="A2569" s="221" t="s">
        <v>148</v>
      </c>
      <c r="B2569" s="225">
        <v>60801000</v>
      </c>
      <c r="C2569" s="221">
        <f t="shared" si="80"/>
        <v>8</v>
      </c>
      <c r="D2569" s="221">
        <v>60801000</v>
      </c>
      <c r="F2569" s="221" t="s">
        <v>457</v>
      </c>
      <c r="G2569" s="222">
        <v>1334374083.6300001</v>
      </c>
      <c r="H2569" s="222">
        <v>0</v>
      </c>
      <c r="I2569" s="222">
        <f t="shared" si="81"/>
        <v>1334374083.6300001</v>
      </c>
    </row>
    <row r="2570" spans="1:9" x14ac:dyDescent="0.2">
      <c r="A2570" s="221" t="s">
        <v>148</v>
      </c>
      <c r="B2570" s="225">
        <v>60803000</v>
      </c>
      <c r="C2570" s="221">
        <f t="shared" si="80"/>
        <v>8</v>
      </c>
      <c r="D2570" s="221">
        <v>60803000</v>
      </c>
      <c r="F2570" s="221" t="s">
        <v>459</v>
      </c>
      <c r="G2570" s="222">
        <v>184510094.63</v>
      </c>
      <c r="H2570" s="222">
        <v>0</v>
      </c>
      <c r="I2570" s="222">
        <f t="shared" si="81"/>
        <v>184510094.63</v>
      </c>
    </row>
    <row r="2571" spans="1:9" x14ac:dyDescent="0.2">
      <c r="A2571" s="221" t="s">
        <v>148</v>
      </c>
      <c r="B2571" s="225">
        <v>60804000</v>
      </c>
      <c r="C2571" s="221">
        <f t="shared" si="80"/>
        <v>8</v>
      </c>
      <c r="D2571" s="221">
        <v>60804000</v>
      </c>
      <c r="F2571" s="221" t="s">
        <v>461</v>
      </c>
      <c r="G2571" s="222">
        <v>491780654.17000002</v>
      </c>
      <c r="H2571" s="222">
        <v>0</v>
      </c>
      <c r="I2571" s="222">
        <f t="shared" si="81"/>
        <v>491780654.17000002</v>
      </c>
    </row>
    <row r="2572" spans="1:9" x14ac:dyDescent="0.2">
      <c r="A2572" s="221" t="s">
        <v>148</v>
      </c>
      <c r="B2572" s="225">
        <v>60805000</v>
      </c>
      <c r="C2572" s="221">
        <f t="shared" si="80"/>
        <v>8</v>
      </c>
      <c r="D2572" s="221">
        <v>60805000</v>
      </c>
      <c r="F2572" s="221" t="s">
        <v>2137</v>
      </c>
      <c r="G2572" s="222">
        <v>0</v>
      </c>
      <c r="H2572" s="222">
        <v>4149533.2</v>
      </c>
      <c r="I2572" s="222">
        <f t="shared" si="81"/>
        <v>-4149533.2</v>
      </c>
    </row>
    <row r="2573" spans="1:9" x14ac:dyDescent="0.2">
      <c r="A2573" s="221" t="s">
        <v>148</v>
      </c>
      <c r="B2573" s="225">
        <v>60807000</v>
      </c>
      <c r="C2573" s="221">
        <f t="shared" si="80"/>
        <v>8</v>
      </c>
      <c r="D2573" s="221">
        <v>60807000</v>
      </c>
      <c r="F2573" s="221" t="s">
        <v>2138</v>
      </c>
      <c r="G2573" s="222">
        <v>103677928.48</v>
      </c>
      <c r="H2573" s="222">
        <v>0</v>
      </c>
      <c r="I2573" s="222">
        <f t="shared" si="81"/>
        <v>103677928.48</v>
      </c>
    </row>
    <row r="2574" spans="1:9" x14ac:dyDescent="0.2">
      <c r="A2574" s="221" t="s">
        <v>148</v>
      </c>
      <c r="B2574" s="225">
        <v>60808000</v>
      </c>
      <c r="C2574" s="221">
        <f t="shared" si="80"/>
        <v>8</v>
      </c>
      <c r="D2574" s="221">
        <v>60808000</v>
      </c>
      <c r="F2574" s="221" t="s">
        <v>464</v>
      </c>
      <c r="G2574" s="222">
        <v>114017368.31999999</v>
      </c>
      <c r="H2574" s="222">
        <v>0</v>
      </c>
      <c r="I2574" s="222">
        <f t="shared" si="81"/>
        <v>114017368.31999999</v>
      </c>
    </row>
    <row r="2575" spans="1:9" x14ac:dyDescent="0.2">
      <c r="A2575" s="221" t="s">
        <v>148</v>
      </c>
      <c r="B2575" s="225">
        <v>60811000</v>
      </c>
      <c r="C2575" s="221">
        <f t="shared" si="80"/>
        <v>8</v>
      </c>
      <c r="D2575" s="221">
        <v>60811000</v>
      </c>
      <c r="F2575" s="221" t="s">
        <v>466</v>
      </c>
      <c r="G2575" s="222">
        <v>1299130055.3099999</v>
      </c>
      <c r="H2575" s="222">
        <v>0</v>
      </c>
      <c r="I2575" s="222">
        <f t="shared" si="81"/>
        <v>1299130055.3099999</v>
      </c>
    </row>
    <row r="2576" spans="1:9" x14ac:dyDescent="0.2">
      <c r="A2576" s="221" t="s">
        <v>148</v>
      </c>
      <c r="B2576" s="225">
        <v>60811100</v>
      </c>
      <c r="C2576" s="221">
        <f t="shared" si="80"/>
        <v>8</v>
      </c>
      <c r="D2576" s="221">
        <v>60811100</v>
      </c>
      <c r="F2576" s="221" t="s">
        <v>402</v>
      </c>
      <c r="G2576" s="222">
        <v>197429293.52000001</v>
      </c>
      <c r="H2576" s="222">
        <v>0</v>
      </c>
      <c r="I2576" s="222">
        <f t="shared" si="81"/>
        <v>197429293.52000001</v>
      </c>
    </row>
    <row r="2577" spans="1:9" x14ac:dyDescent="0.2">
      <c r="A2577" s="221" t="s">
        <v>148</v>
      </c>
      <c r="B2577" s="225">
        <v>60812000</v>
      </c>
      <c r="C2577" s="221">
        <f t="shared" si="80"/>
        <v>8</v>
      </c>
      <c r="D2577" s="221">
        <v>60812000</v>
      </c>
      <c r="F2577" s="221" t="s">
        <v>403</v>
      </c>
      <c r="G2577" s="222">
        <v>147404422</v>
      </c>
      <c r="H2577" s="222">
        <v>0</v>
      </c>
      <c r="I2577" s="222">
        <f t="shared" si="81"/>
        <v>147404422</v>
      </c>
    </row>
    <row r="2578" spans="1:9" x14ac:dyDescent="0.2">
      <c r="A2578" s="221" t="s">
        <v>148</v>
      </c>
      <c r="B2578" s="225">
        <v>60814000</v>
      </c>
      <c r="C2578" s="221">
        <f t="shared" si="80"/>
        <v>8</v>
      </c>
      <c r="D2578" s="221">
        <v>60812000</v>
      </c>
      <c r="F2578" s="221" t="s">
        <v>2139</v>
      </c>
      <c r="G2578" s="222">
        <v>4268143</v>
      </c>
      <c r="H2578" s="222">
        <v>0</v>
      </c>
      <c r="I2578" s="222">
        <f t="shared" si="81"/>
        <v>4268143</v>
      </c>
    </row>
    <row r="2579" spans="1:9" x14ac:dyDescent="0.2">
      <c r="A2579" s="221" t="s">
        <v>148</v>
      </c>
      <c r="B2579" s="225">
        <v>60880000</v>
      </c>
      <c r="C2579" s="221">
        <f t="shared" si="80"/>
        <v>8</v>
      </c>
      <c r="D2579" s="221">
        <v>60880000</v>
      </c>
      <c r="F2579" s="221" t="s">
        <v>988</v>
      </c>
      <c r="G2579" s="222">
        <v>4903097.24</v>
      </c>
      <c r="H2579" s="222">
        <v>0</v>
      </c>
      <c r="I2579" s="222">
        <f t="shared" si="81"/>
        <v>4903097.24</v>
      </c>
    </row>
    <row r="2580" spans="1:9" x14ac:dyDescent="0.2">
      <c r="A2580" s="221" t="s">
        <v>148</v>
      </c>
      <c r="B2580" s="225">
        <v>60900000</v>
      </c>
      <c r="C2580" s="221">
        <f t="shared" si="80"/>
        <v>8</v>
      </c>
      <c r="D2580" s="221">
        <v>60900000</v>
      </c>
      <c r="F2580" s="221" t="s">
        <v>735</v>
      </c>
      <c r="G2580" s="222">
        <v>0</v>
      </c>
      <c r="H2580" s="222">
        <v>903391.04</v>
      </c>
      <c r="I2580" s="222">
        <f t="shared" si="81"/>
        <v>-903391.04</v>
      </c>
    </row>
    <row r="2581" spans="1:9" x14ac:dyDescent="0.2">
      <c r="A2581" s="221" t="s">
        <v>148</v>
      </c>
      <c r="B2581" s="225">
        <v>60940000</v>
      </c>
      <c r="C2581" s="221">
        <f t="shared" si="80"/>
        <v>8</v>
      </c>
      <c r="D2581" s="221">
        <v>60940000</v>
      </c>
      <c r="F2581" s="221" t="s">
        <v>736</v>
      </c>
      <c r="G2581" s="222">
        <v>0</v>
      </c>
      <c r="H2581" s="222">
        <v>7149600</v>
      </c>
      <c r="I2581" s="222">
        <f t="shared" si="81"/>
        <v>-7149600</v>
      </c>
    </row>
    <row r="2582" spans="1:9" x14ac:dyDescent="0.2">
      <c r="A2582" s="221" t="s">
        <v>148</v>
      </c>
      <c r="B2582" s="225">
        <v>60970000</v>
      </c>
      <c r="C2582" s="221">
        <f t="shared" si="80"/>
        <v>8</v>
      </c>
      <c r="D2582" s="221">
        <v>60940000</v>
      </c>
      <c r="F2582" s="221" t="s">
        <v>2039</v>
      </c>
      <c r="G2582" s="222">
        <v>0</v>
      </c>
      <c r="H2582" s="222">
        <v>83738.09</v>
      </c>
      <c r="I2582" s="222">
        <f t="shared" si="81"/>
        <v>-83738.09</v>
      </c>
    </row>
    <row r="2583" spans="1:9" x14ac:dyDescent="0.2">
      <c r="A2583" s="221" t="s">
        <v>148</v>
      </c>
      <c r="B2583" s="225">
        <v>61110000</v>
      </c>
      <c r="C2583" s="221">
        <f t="shared" si="80"/>
        <v>8</v>
      </c>
      <c r="D2583" s="221">
        <v>61110000</v>
      </c>
      <c r="F2583" s="221" t="s">
        <v>473</v>
      </c>
      <c r="G2583" s="222">
        <v>132402776.95</v>
      </c>
      <c r="H2583" s="222">
        <v>0</v>
      </c>
      <c r="I2583" s="222">
        <f t="shared" si="81"/>
        <v>132402776.95</v>
      </c>
    </row>
    <row r="2584" spans="1:9" x14ac:dyDescent="0.2">
      <c r="A2584" s="221" t="s">
        <v>148</v>
      </c>
      <c r="B2584" s="225">
        <v>61301000</v>
      </c>
      <c r="C2584" s="221">
        <f t="shared" si="80"/>
        <v>8</v>
      </c>
      <c r="D2584" s="221">
        <v>61301000</v>
      </c>
      <c r="F2584" s="221" t="s">
        <v>4600</v>
      </c>
      <c r="G2584" s="222">
        <v>220296171.78</v>
      </c>
      <c r="H2584" s="222">
        <v>0</v>
      </c>
      <c r="I2584" s="222">
        <f t="shared" si="81"/>
        <v>220296171.78</v>
      </c>
    </row>
    <row r="2585" spans="1:9" x14ac:dyDescent="0.2">
      <c r="A2585" s="221" t="s">
        <v>148</v>
      </c>
      <c r="B2585" s="225">
        <v>61302000</v>
      </c>
      <c r="C2585" s="221">
        <f t="shared" si="80"/>
        <v>8</v>
      </c>
      <c r="D2585" s="221">
        <v>61302000</v>
      </c>
      <c r="F2585" s="221" t="s">
        <v>1955</v>
      </c>
      <c r="G2585" s="222">
        <v>601531596.88</v>
      </c>
      <c r="H2585" s="222">
        <v>0</v>
      </c>
      <c r="I2585" s="222">
        <f t="shared" si="81"/>
        <v>601531596.88</v>
      </c>
    </row>
    <row r="2586" spans="1:9" x14ac:dyDescent="0.2">
      <c r="A2586" s="221" t="s">
        <v>148</v>
      </c>
      <c r="B2586" s="225">
        <v>61303000</v>
      </c>
      <c r="C2586" s="221">
        <f t="shared" si="80"/>
        <v>8</v>
      </c>
      <c r="D2586" s="221">
        <v>61303000</v>
      </c>
      <c r="F2586" s="221" t="s">
        <v>4864</v>
      </c>
      <c r="G2586" s="222">
        <v>106832039.98</v>
      </c>
      <c r="H2586" s="222">
        <v>0</v>
      </c>
      <c r="I2586" s="222">
        <f t="shared" si="81"/>
        <v>106832039.98</v>
      </c>
    </row>
    <row r="2587" spans="1:9" x14ac:dyDescent="0.2">
      <c r="A2587" s="221" t="s">
        <v>148</v>
      </c>
      <c r="B2587" s="225">
        <v>61304000</v>
      </c>
      <c r="C2587" s="221">
        <f t="shared" si="80"/>
        <v>8</v>
      </c>
      <c r="D2587" s="221">
        <v>61304000</v>
      </c>
      <c r="F2587" s="221" t="s">
        <v>4865</v>
      </c>
      <c r="G2587" s="222">
        <v>30454366.780000001</v>
      </c>
      <c r="H2587" s="222">
        <v>0</v>
      </c>
      <c r="I2587" s="222">
        <f t="shared" si="81"/>
        <v>30454366.780000001</v>
      </c>
    </row>
    <row r="2588" spans="1:9" x14ac:dyDescent="0.2">
      <c r="A2588" s="221" t="s">
        <v>148</v>
      </c>
      <c r="B2588" s="225">
        <v>61500000</v>
      </c>
      <c r="C2588" s="221">
        <f t="shared" si="80"/>
        <v>8</v>
      </c>
      <c r="D2588" s="221">
        <v>61500000</v>
      </c>
      <c r="F2588" s="221" t="s">
        <v>4245</v>
      </c>
      <c r="G2588" s="222">
        <v>72800898.049999997</v>
      </c>
      <c r="H2588" s="222">
        <v>0</v>
      </c>
      <c r="I2588" s="222">
        <f t="shared" si="81"/>
        <v>72800898.049999997</v>
      </c>
    </row>
    <row r="2589" spans="1:9" x14ac:dyDescent="0.2">
      <c r="A2589" s="221" t="s">
        <v>148</v>
      </c>
      <c r="B2589" s="225">
        <v>61501000</v>
      </c>
      <c r="C2589" s="221">
        <f t="shared" si="80"/>
        <v>8</v>
      </c>
      <c r="D2589" s="221">
        <v>61501000</v>
      </c>
      <c r="F2589" s="221" t="s">
        <v>480</v>
      </c>
      <c r="G2589" s="222">
        <v>74315902</v>
      </c>
      <c r="H2589" s="222">
        <v>0</v>
      </c>
      <c r="I2589" s="222">
        <f t="shared" si="81"/>
        <v>74315902</v>
      </c>
    </row>
    <row r="2590" spans="1:9" x14ac:dyDescent="0.2">
      <c r="A2590" s="221" t="s">
        <v>148</v>
      </c>
      <c r="B2590" s="225">
        <v>61502000</v>
      </c>
      <c r="C2590" s="221">
        <f t="shared" si="80"/>
        <v>8</v>
      </c>
      <c r="D2590" s="221">
        <v>61502000</v>
      </c>
      <c r="F2590" s="221" t="s">
        <v>180</v>
      </c>
      <c r="G2590" s="222">
        <v>4728700</v>
      </c>
      <c r="H2590" s="222">
        <v>0</v>
      </c>
      <c r="I2590" s="222">
        <f t="shared" si="81"/>
        <v>4728700</v>
      </c>
    </row>
    <row r="2591" spans="1:9" x14ac:dyDescent="0.2">
      <c r="A2591" s="221" t="s">
        <v>148</v>
      </c>
      <c r="B2591" s="225">
        <v>61503000</v>
      </c>
      <c r="C2591" s="221">
        <f t="shared" si="80"/>
        <v>8</v>
      </c>
      <c r="D2591" s="221">
        <v>61503000</v>
      </c>
      <c r="F2591" s="221" t="s">
        <v>481</v>
      </c>
      <c r="G2591" s="222">
        <v>145717264.61000001</v>
      </c>
      <c r="H2591" s="222">
        <v>0</v>
      </c>
      <c r="I2591" s="222">
        <f t="shared" si="81"/>
        <v>145717264.61000001</v>
      </c>
    </row>
    <row r="2592" spans="1:9" x14ac:dyDescent="0.2">
      <c r="A2592" s="221" t="s">
        <v>148</v>
      </c>
      <c r="B2592" s="225">
        <v>61504000</v>
      </c>
      <c r="C2592" s="221">
        <f t="shared" si="80"/>
        <v>8</v>
      </c>
      <c r="D2592" s="221">
        <v>61504000</v>
      </c>
      <c r="F2592" s="221" t="s">
        <v>2141</v>
      </c>
      <c r="G2592" s="222">
        <v>15163798.880000001</v>
      </c>
      <c r="H2592" s="222">
        <v>0</v>
      </c>
      <c r="I2592" s="222">
        <f t="shared" si="81"/>
        <v>15163798.880000001</v>
      </c>
    </row>
    <row r="2593" spans="1:9" x14ac:dyDescent="0.2">
      <c r="A2593" s="221" t="s">
        <v>148</v>
      </c>
      <c r="B2593" s="225">
        <v>61510000</v>
      </c>
      <c r="C2593" s="221">
        <f t="shared" si="80"/>
        <v>8</v>
      </c>
      <c r="D2593" s="221">
        <v>61506000</v>
      </c>
      <c r="F2593" s="221" t="s">
        <v>2142</v>
      </c>
      <c r="G2593" s="222">
        <v>120936631.01000001</v>
      </c>
      <c r="H2593" s="222">
        <v>0</v>
      </c>
      <c r="I2593" s="222">
        <f t="shared" si="81"/>
        <v>120936631.01000001</v>
      </c>
    </row>
    <row r="2594" spans="1:9" x14ac:dyDescent="0.2">
      <c r="A2594" s="221" t="s">
        <v>148</v>
      </c>
      <c r="B2594" s="225">
        <v>61513000</v>
      </c>
      <c r="C2594" s="221">
        <f t="shared" si="80"/>
        <v>8</v>
      </c>
      <c r="D2594" s="221">
        <v>61513000</v>
      </c>
      <c r="F2594" s="221" t="s">
        <v>2144</v>
      </c>
      <c r="G2594" s="222">
        <v>49720483.859999999</v>
      </c>
      <c r="H2594" s="222">
        <v>0</v>
      </c>
      <c r="I2594" s="222">
        <f t="shared" si="81"/>
        <v>49720483.859999999</v>
      </c>
    </row>
    <row r="2595" spans="1:9" x14ac:dyDescent="0.2">
      <c r="A2595" s="221" t="s">
        <v>148</v>
      </c>
      <c r="B2595" s="225">
        <v>61601000</v>
      </c>
      <c r="C2595" s="221">
        <f t="shared" si="80"/>
        <v>8</v>
      </c>
      <c r="D2595" s="221">
        <v>61601000</v>
      </c>
      <c r="F2595" s="221" t="s">
        <v>182</v>
      </c>
      <c r="G2595" s="222">
        <v>43591315.399999999</v>
      </c>
      <c r="H2595" s="222">
        <v>0</v>
      </c>
      <c r="I2595" s="222">
        <f t="shared" si="81"/>
        <v>43591315.399999999</v>
      </c>
    </row>
    <row r="2596" spans="1:9" x14ac:dyDescent="0.2">
      <c r="A2596" s="221" t="s">
        <v>148</v>
      </c>
      <c r="B2596" s="225">
        <v>61602000</v>
      </c>
      <c r="C2596" s="221">
        <f t="shared" si="80"/>
        <v>8</v>
      </c>
      <c r="D2596" s="221">
        <v>61602000</v>
      </c>
      <c r="F2596" s="221" t="s">
        <v>488</v>
      </c>
      <c r="G2596" s="222">
        <v>15500266</v>
      </c>
      <c r="H2596" s="222">
        <v>0</v>
      </c>
      <c r="I2596" s="222">
        <f t="shared" si="81"/>
        <v>15500266</v>
      </c>
    </row>
    <row r="2597" spans="1:9" x14ac:dyDescent="0.2">
      <c r="A2597" s="221" t="s">
        <v>148</v>
      </c>
      <c r="B2597" s="225">
        <v>61604000</v>
      </c>
      <c r="C2597" s="221">
        <f t="shared" si="80"/>
        <v>8</v>
      </c>
      <c r="D2597" s="221">
        <v>61604000</v>
      </c>
      <c r="F2597" s="221" t="s">
        <v>183</v>
      </c>
      <c r="G2597" s="222">
        <v>5182578.26</v>
      </c>
      <c r="H2597" s="222">
        <v>0</v>
      </c>
      <c r="I2597" s="222">
        <f t="shared" si="81"/>
        <v>5182578.26</v>
      </c>
    </row>
    <row r="2598" spans="1:9" x14ac:dyDescent="0.2">
      <c r="A2598" s="221" t="s">
        <v>148</v>
      </c>
      <c r="B2598" s="225">
        <v>61802000</v>
      </c>
      <c r="C2598" s="221">
        <f t="shared" si="80"/>
        <v>8</v>
      </c>
      <c r="D2598" s="221">
        <v>61802000</v>
      </c>
      <c r="F2598" s="221" t="s">
        <v>494</v>
      </c>
      <c r="G2598" s="222">
        <v>2175452</v>
      </c>
      <c r="H2598" s="222">
        <v>0</v>
      </c>
      <c r="I2598" s="222">
        <f t="shared" si="81"/>
        <v>2175452</v>
      </c>
    </row>
    <row r="2599" spans="1:9" x14ac:dyDescent="0.2">
      <c r="A2599" s="221" t="s">
        <v>148</v>
      </c>
      <c r="B2599" s="225">
        <v>62100000</v>
      </c>
      <c r="C2599" s="221">
        <f t="shared" si="80"/>
        <v>8</v>
      </c>
      <c r="D2599" s="221">
        <v>62100000</v>
      </c>
      <c r="F2599" s="221" t="s">
        <v>521</v>
      </c>
      <c r="G2599" s="222">
        <v>2332417642.29</v>
      </c>
      <c r="H2599" s="222">
        <v>0</v>
      </c>
      <c r="I2599" s="222">
        <f t="shared" si="81"/>
        <v>2332417642.29</v>
      </c>
    </row>
    <row r="2600" spans="1:9" x14ac:dyDescent="0.2">
      <c r="A2600" s="221" t="s">
        <v>148</v>
      </c>
      <c r="B2600" s="225">
        <v>62102000</v>
      </c>
      <c r="C2600" s="221">
        <f t="shared" si="80"/>
        <v>8</v>
      </c>
      <c r="D2600" s="221">
        <v>62102000</v>
      </c>
      <c r="F2600" s="221" t="s">
        <v>4604</v>
      </c>
      <c r="G2600" s="222">
        <v>75495277.5</v>
      </c>
      <c r="H2600" s="222">
        <v>0</v>
      </c>
      <c r="I2600" s="222">
        <f t="shared" si="81"/>
        <v>75495277.5</v>
      </c>
    </row>
    <row r="2601" spans="1:9" x14ac:dyDescent="0.2">
      <c r="A2601" s="221" t="s">
        <v>148</v>
      </c>
      <c r="B2601" s="225">
        <v>62201000</v>
      </c>
      <c r="C2601" s="221">
        <f t="shared" si="80"/>
        <v>8</v>
      </c>
      <c r="D2601" s="221">
        <v>62201000</v>
      </c>
      <c r="F2601" s="221" t="s">
        <v>503</v>
      </c>
      <c r="G2601" s="222">
        <v>556822042.36000001</v>
      </c>
      <c r="H2601" s="222">
        <v>0</v>
      </c>
      <c r="I2601" s="222">
        <f t="shared" si="81"/>
        <v>556822042.36000001</v>
      </c>
    </row>
    <row r="2602" spans="1:9" x14ac:dyDescent="0.2">
      <c r="A2602" s="221" t="s">
        <v>148</v>
      </c>
      <c r="B2602" s="225">
        <v>62202000</v>
      </c>
      <c r="C2602" s="221">
        <f t="shared" si="80"/>
        <v>8</v>
      </c>
      <c r="D2602" s="221">
        <v>62202000</v>
      </c>
      <c r="F2602" s="221" t="s">
        <v>505</v>
      </c>
      <c r="G2602" s="222">
        <v>2437000</v>
      </c>
      <c r="H2602" s="222">
        <v>0</v>
      </c>
      <c r="I2602" s="222">
        <f t="shared" si="81"/>
        <v>2437000</v>
      </c>
    </row>
    <row r="2603" spans="1:9" x14ac:dyDescent="0.2">
      <c r="A2603" s="221" t="s">
        <v>148</v>
      </c>
      <c r="B2603" s="225">
        <v>62203000</v>
      </c>
      <c r="C2603" s="221">
        <f t="shared" si="80"/>
        <v>8</v>
      </c>
      <c r="D2603" s="221">
        <v>62203000</v>
      </c>
      <c r="F2603" s="221" t="s">
        <v>2146</v>
      </c>
      <c r="G2603" s="222">
        <v>1237250</v>
      </c>
      <c r="H2603" s="222">
        <v>0</v>
      </c>
      <c r="I2603" s="222">
        <f t="shared" si="81"/>
        <v>1237250</v>
      </c>
    </row>
    <row r="2604" spans="1:9" x14ac:dyDescent="0.2">
      <c r="A2604" s="221" t="s">
        <v>148</v>
      </c>
      <c r="B2604" s="225">
        <v>62271000</v>
      </c>
      <c r="C2604" s="221">
        <f t="shared" si="80"/>
        <v>8</v>
      </c>
      <c r="D2604" s="221">
        <v>62260000</v>
      </c>
      <c r="F2604" s="221" t="s">
        <v>4866</v>
      </c>
      <c r="G2604" s="222">
        <v>27600000</v>
      </c>
      <c r="H2604" s="222">
        <v>0</v>
      </c>
      <c r="I2604" s="222">
        <f t="shared" si="81"/>
        <v>27600000</v>
      </c>
    </row>
    <row r="2605" spans="1:9" x14ac:dyDescent="0.2">
      <c r="A2605" s="221" t="s">
        <v>148</v>
      </c>
      <c r="B2605" s="225">
        <v>62301000</v>
      </c>
      <c r="C2605" s="221">
        <f t="shared" si="80"/>
        <v>8</v>
      </c>
      <c r="D2605" s="221">
        <v>62301000</v>
      </c>
      <c r="F2605" s="221" t="s">
        <v>1903</v>
      </c>
      <c r="G2605" s="222">
        <v>41766496.979999997</v>
      </c>
      <c r="H2605" s="222">
        <v>0</v>
      </c>
      <c r="I2605" s="222">
        <f t="shared" si="81"/>
        <v>41766496.979999997</v>
      </c>
    </row>
    <row r="2606" spans="1:9" x14ac:dyDescent="0.2">
      <c r="A2606" s="221" t="s">
        <v>148</v>
      </c>
      <c r="B2606" s="225">
        <v>62303000</v>
      </c>
      <c r="C2606" s="221">
        <f t="shared" si="80"/>
        <v>8</v>
      </c>
      <c r="D2606" s="221">
        <v>62303000</v>
      </c>
      <c r="F2606" s="221" t="s">
        <v>517</v>
      </c>
      <c r="G2606" s="222">
        <v>20218200</v>
      </c>
      <c r="H2606" s="222">
        <v>0</v>
      </c>
      <c r="I2606" s="222">
        <f t="shared" si="81"/>
        <v>20218200</v>
      </c>
    </row>
    <row r="2607" spans="1:9" x14ac:dyDescent="0.2">
      <c r="A2607" s="221" t="s">
        <v>148</v>
      </c>
      <c r="B2607" s="225">
        <v>62400000</v>
      </c>
      <c r="C2607" s="221">
        <f t="shared" si="80"/>
        <v>8</v>
      </c>
      <c r="D2607" s="221">
        <v>62400000</v>
      </c>
      <c r="F2607" s="221" t="s">
        <v>2148</v>
      </c>
      <c r="G2607" s="222">
        <v>22324475.920000002</v>
      </c>
      <c r="H2607" s="222">
        <v>0</v>
      </c>
      <c r="I2607" s="222">
        <f t="shared" si="81"/>
        <v>22324475.920000002</v>
      </c>
    </row>
    <row r="2608" spans="1:9" x14ac:dyDescent="0.2">
      <c r="A2608" s="221" t="s">
        <v>148</v>
      </c>
      <c r="B2608" s="225">
        <v>62401000</v>
      </c>
      <c r="C2608" s="221">
        <f t="shared" si="80"/>
        <v>8</v>
      </c>
      <c r="D2608" s="221">
        <v>62401000</v>
      </c>
      <c r="F2608" s="221" t="s">
        <v>745</v>
      </c>
      <c r="G2608" s="222">
        <v>19891708.98</v>
      </c>
      <c r="H2608" s="222">
        <v>0</v>
      </c>
      <c r="I2608" s="222">
        <f t="shared" si="81"/>
        <v>19891708.98</v>
      </c>
    </row>
    <row r="2609" spans="1:9" x14ac:dyDescent="0.2">
      <c r="A2609" s="221" t="s">
        <v>148</v>
      </c>
      <c r="B2609" s="225">
        <v>62501000</v>
      </c>
      <c r="C2609" s="221">
        <f t="shared" si="80"/>
        <v>8</v>
      </c>
      <c r="D2609" s="221">
        <v>62501000</v>
      </c>
      <c r="F2609" s="221" t="s">
        <v>746</v>
      </c>
      <c r="G2609" s="222">
        <v>305300253.42000002</v>
      </c>
      <c r="H2609" s="222">
        <v>0</v>
      </c>
      <c r="I2609" s="222">
        <f t="shared" si="81"/>
        <v>305300253.42000002</v>
      </c>
    </row>
    <row r="2610" spans="1:9" x14ac:dyDescent="0.2">
      <c r="A2610" s="221" t="s">
        <v>148</v>
      </c>
      <c r="B2610" s="225">
        <v>62503000</v>
      </c>
      <c r="C2610" s="221">
        <f t="shared" si="80"/>
        <v>8</v>
      </c>
      <c r="D2610" s="221">
        <v>62503000</v>
      </c>
      <c r="F2610" s="221" t="s">
        <v>4867</v>
      </c>
      <c r="G2610" s="222">
        <v>30000</v>
      </c>
      <c r="H2610" s="222">
        <v>0</v>
      </c>
      <c r="I2610" s="222">
        <f t="shared" si="81"/>
        <v>30000</v>
      </c>
    </row>
    <row r="2611" spans="1:9" x14ac:dyDescent="0.2">
      <c r="A2611" s="221" t="s">
        <v>148</v>
      </c>
      <c r="B2611" s="225">
        <v>62504000</v>
      </c>
      <c r="C2611" s="221">
        <f t="shared" si="80"/>
        <v>8</v>
      </c>
      <c r="D2611" s="221">
        <v>62504000</v>
      </c>
      <c r="F2611" s="221" t="s">
        <v>4606</v>
      </c>
      <c r="G2611" s="222">
        <v>17162306.600000001</v>
      </c>
      <c r="H2611" s="222">
        <v>0</v>
      </c>
      <c r="I2611" s="222">
        <f t="shared" si="81"/>
        <v>17162306.600000001</v>
      </c>
    </row>
    <row r="2612" spans="1:9" x14ac:dyDescent="0.2">
      <c r="A2612" s="221" t="s">
        <v>148</v>
      </c>
      <c r="B2612" s="225">
        <v>62505000</v>
      </c>
      <c r="C2612" s="221">
        <f t="shared" si="80"/>
        <v>8</v>
      </c>
      <c r="D2612" s="221">
        <v>62505000</v>
      </c>
      <c r="F2612" s="221" t="s">
        <v>530</v>
      </c>
      <c r="G2612" s="222">
        <v>1246000</v>
      </c>
      <c r="H2612" s="222">
        <v>0</v>
      </c>
      <c r="I2612" s="222">
        <f t="shared" si="81"/>
        <v>1246000</v>
      </c>
    </row>
    <row r="2613" spans="1:9" x14ac:dyDescent="0.2">
      <c r="A2613" s="221" t="s">
        <v>148</v>
      </c>
      <c r="B2613" s="225">
        <v>62506000</v>
      </c>
      <c r="C2613" s="221">
        <f t="shared" si="80"/>
        <v>8</v>
      </c>
      <c r="D2613" s="221">
        <v>62506000</v>
      </c>
      <c r="F2613" s="221" t="s">
        <v>531</v>
      </c>
      <c r="G2613" s="222">
        <v>1615700</v>
      </c>
      <c r="H2613" s="222">
        <v>0</v>
      </c>
      <c r="I2613" s="222">
        <f t="shared" si="81"/>
        <v>1615700</v>
      </c>
    </row>
    <row r="2614" spans="1:9" x14ac:dyDescent="0.2">
      <c r="A2614" s="221" t="s">
        <v>148</v>
      </c>
      <c r="B2614" s="225">
        <v>62507000</v>
      </c>
      <c r="C2614" s="221">
        <f t="shared" si="80"/>
        <v>8</v>
      </c>
      <c r="D2614" s="221">
        <v>62507000</v>
      </c>
      <c r="F2614" s="221" t="s">
        <v>438</v>
      </c>
      <c r="G2614" s="222">
        <v>18604597.859999999</v>
      </c>
      <c r="H2614" s="222">
        <v>0</v>
      </c>
      <c r="I2614" s="222">
        <f t="shared" si="81"/>
        <v>18604597.859999999</v>
      </c>
    </row>
    <row r="2615" spans="1:9" x14ac:dyDescent="0.2">
      <c r="A2615" s="221" t="s">
        <v>148</v>
      </c>
      <c r="B2615" s="221">
        <v>62602000</v>
      </c>
      <c r="C2615" s="221">
        <f t="shared" si="80"/>
        <v>8</v>
      </c>
      <c r="D2615" s="221">
        <v>62602000</v>
      </c>
      <c r="F2615" s="221" t="s">
        <v>533</v>
      </c>
      <c r="G2615" s="222">
        <v>42634763.810000002</v>
      </c>
      <c r="H2615" s="222">
        <v>0</v>
      </c>
      <c r="I2615" s="222">
        <f t="shared" si="81"/>
        <v>42634763.810000002</v>
      </c>
    </row>
    <row r="2616" spans="1:9" x14ac:dyDescent="0.2">
      <c r="A2616" s="221" t="s">
        <v>148</v>
      </c>
      <c r="B2616" s="221">
        <v>62603000</v>
      </c>
      <c r="C2616" s="221">
        <f t="shared" si="80"/>
        <v>8</v>
      </c>
      <c r="D2616" s="221">
        <v>62603000</v>
      </c>
      <c r="F2616" s="221" t="s">
        <v>534</v>
      </c>
      <c r="G2616" s="222">
        <v>20753189.010000002</v>
      </c>
      <c r="H2616" s="222">
        <v>0</v>
      </c>
      <c r="I2616" s="222">
        <f t="shared" si="81"/>
        <v>20753189.010000002</v>
      </c>
    </row>
    <row r="2617" spans="1:9" x14ac:dyDescent="0.2">
      <c r="A2617" s="221" t="s">
        <v>148</v>
      </c>
      <c r="B2617" s="221">
        <v>62604000</v>
      </c>
      <c r="C2617" s="221">
        <f t="shared" si="80"/>
        <v>8</v>
      </c>
      <c r="D2617" s="221">
        <v>62604000</v>
      </c>
      <c r="F2617" s="221" t="s">
        <v>535</v>
      </c>
      <c r="G2617" s="222">
        <v>2664500</v>
      </c>
      <c r="H2617" s="222">
        <v>0</v>
      </c>
      <c r="I2617" s="222">
        <f t="shared" si="81"/>
        <v>2664500</v>
      </c>
    </row>
    <row r="2618" spans="1:9" x14ac:dyDescent="0.2">
      <c r="A2618" s="221" t="s">
        <v>148</v>
      </c>
      <c r="B2618" s="221">
        <v>62605000</v>
      </c>
      <c r="C2618" s="221">
        <f t="shared" si="80"/>
        <v>8</v>
      </c>
      <c r="D2618" s="221">
        <v>62605000</v>
      </c>
      <c r="F2618" s="221" t="s">
        <v>2150</v>
      </c>
      <c r="G2618" s="222">
        <v>36737512.5</v>
      </c>
      <c r="H2618" s="222">
        <v>0</v>
      </c>
      <c r="I2618" s="222">
        <f t="shared" si="81"/>
        <v>36737512.5</v>
      </c>
    </row>
    <row r="2619" spans="1:9" x14ac:dyDescent="0.2">
      <c r="A2619" s="221" t="s">
        <v>148</v>
      </c>
      <c r="B2619" s="221">
        <v>62606000</v>
      </c>
      <c r="C2619" s="221">
        <f t="shared" si="80"/>
        <v>8</v>
      </c>
      <c r="D2619" s="221">
        <v>62606000</v>
      </c>
      <c r="F2619" s="221" t="s">
        <v>2151</v>
      </c>
      <c r="G2619" s="222">
        <v>2010000</v>
      </c>
      <c r="H2619" s="222">
        <v>0</v>
      </c>
      <c r="I2619" s="222">
        <f t="shared" si="81"/>
        <v>2010000</v>
      </c>
    </row>
    <row r="2620" spans="1:9" x14ac:dyDescent="0.2">
      <c r="A2620" s="221" t="s">
        <v>148</v>
      </c>
      <c r="B2620" s="221">
        <v>62607000</v>
      </c>
      <c r="C2620" s="221">
        <f t="shared" si="80"/>
        <v>8</v>
      </c>
      <c r="D2620" s="221">
        <v>62607000</v>
      </c>
      <c r="F2620" s="221" t="s">
        <v>2152</v>
      </c>
      <c r="G2620" s="222">
        <v>12210000</v>
      </c>
      <c r="H2620" s="222">
        <v>0</v>
      </c>
      <c r="I2620" s="222">
        <f t="shared" si="81"/>
        <v>12210000</v>
      </c>
    </row>
    <row r="2621" spans="1:9" x14ac:dyDescent="0.2">
      <c r="A2621" s="221" t="s">
        <v>148</v>
      </c>
      <c r="B2621" s="221">
        <v>62701000</v>
      </c>
      <c r="C2621" s="221">
        <f t="shared" si="80"/>
        <v>8</v>
      </c>
      <c r="D2621" s="221">
        <v>62701000</v>
      </c>
      <c r="F2621" s="221" t="s">
        <v>2153</v>
      </c>
      <c r="G2621" s="222">
        <v>894154.97</v>
      </c>
      <c r="H2621" s="222">
        <v>0</v>
      </c>
      <c r="I2621" s="222">
        <f t="shared" si="81"/>
        <v>894154.97</v>
      </c>
    </row>
    <row r="2622" spans="1:9" x14ac:dyDescent="0.2">
      <c r="A2622" s="221" t="s">
        <v>148</v>
      </c>
      <c r="B2622" s="221">
        <v>62702000</v>
      </c>
      <c r="C2622" s="221">
        <f t="shared" si="80"/>
        <v>8</v>
      </c>
      <c r="D2622" s="221">
        <v>62702000</v>
      </c>
      <c r="F2622" s="221" t="s">
        <v>2154</v>
      </c>
      <c r="G2622" s="222">
        <v>89040</v>
      </c>
      <c r="H2622" s="222">
        <v>0</v>
      </c>
      <c r="I2622" s="222">
        <f t="shared" si="81"/>
        <v>89040</v>
      </c>
    </row>
    <row r="2623" spans="1:9" x14ac:dyDescent="0.2">
      <c r="A2623" s="221" t="s">
        <v>148</v>
      </c>
      <c r="B2623" s="221">
        <v>62703000</v>
      </c>
      <c r="C2623" s="221">
        <f t="shared" si="80"/>
        <v>8</v>
      </c>
      <c r="D2623" s="221">
        <v>62703000</v>
      </c>
      <c r="F2623" s="221" t="s">
        <v>538</v>
      </c>
      <c r="G2623" s="222">
        <v>59718480.619999997</v>
      </c>
      <c r="H2623" s="222">
        <v>0</v>
      </c>
      <c r="I2623" s="222">
        <f t="shared" si="81"/>
        <v>59718480.619999997</v>
      </c>
    </row>
    <row r="2624" spans="1:9" x14ac:dyDescent="0.2">
      <c r="A2624" s="221" t="s">
        <v>148</v>
      </c>
      <c r="B2624" s="221">
        <v>62704000</v>
      </c>
      <c r="C2624" s="221">
        <f t="shared" si="80"/>
        <v>8</v>
      </c>
      <c r="D2624" s="221">
        <v>62704000</v>
      </c>
      <c r="F2624" s="221" t="s">
        <v>4868</v>
      </c>
      <c r="G2624" s="222">
        <v>435052.97</v>
      </c>
      <c r="H2624" s="222">
        <v>0</v>
      </c>
      <c r="I2624" s="222">
        <f t="shared" si="81"/>
        <v>435052.97</v>
      </c>
    </row>
    <row r="2625" spans="1:9" x14ac:dyDescent="0.2">
      <c r="A2625" s="221" t="s">
        <v>148</v>
      </c>
      <c r="B2625" s="221">
        <v>62705000</v>
      </c>
      <c r="C2625" s="221">
        <f t="shared" si="80"/>
        <v>8</v>
      </c>
      <c r="D2625" s="221">
        <v>62705000</v>
      </c>
      <c r="F2625" s="221" t="s">
        <v>539</v>
      </c>
      <c r="G2625" s="222">
        <v>117393030.69</v>
      </c>
      <c r="H2625" s="222">
        <v>0</v>
      </c>
      <c r="I2625" s="222">
        <f t="shared" si="81"/>
        <v>117393030.69</v>
      </c>
    </row>
    <row r="2626" spans="1:9" x14ac:dyDescent="0.2">
      <c r="A2626" s="221" t="s">
        <v>148</v>
      </c>
      <c r="B2626" s="221">
        <v>62706000</v>
      </c>
      <c r="C2626" s="221">
        <f t="shared" ref="C2626:C2689" si="82">+LEN(B:B)</f>
        <v>8</v>
      </c>
      <c r="D2626" s="221">
        <v>62706000</v>
      </c>
      <c r="F2626" s="221" t="s">
        <v>209</v>
      </c>
      <c r="G2626" s="222">
        <v>14361527.050000001</v>
      </c>
      <c r="H2626" s="222">
        <v>0</v>
      </c>
      <c r="I2626" s="222">
        <f t="shared" ref="I2626:I2689" si="83">+G:G-H:H</f>
        <v>14361527.050000001</v>
      </c>
    </row>
    <row r="2627" spans="1:9" x14ac:dyDescent="0.2">
      <c r="A2627" s="221" t="s">
        <v>148</v>
      </c>
      <c r="B2627" s="221">
        <v>62707000</v>
      </c>
      <c r="C2627" s="221">
        <f t="shared" si="82"/>
        <v>8</v>
      </c>
      <c r="D2627" s="221">
        <v>62707000</v>
      </c>
      <c r="F2627" s="221" t="s">
        <v>4869</v>
      </c>
      <c r="G2627" s="222">
        <v>13692625.609999999</v>
      </c>
      <c r="H2627" s="222">
        <v>0</v>
      </c>
      <c r="I2627" s="222">
        <f t="shared" si="83"/>
        <v>13692625.609999999</v>
      </c>
    </row>
    <row r="2628" spans="1:9" x14ac:dyDescent="0.2">
      <c r="A2628" s="221" t="s">
        <v>148</v>
      </c>
      <c r="B2628" s="221">
        <v>62709000</v>
      </c>
      <c r="C2628" s="221">
        <f t="shared" si="82"/>
        <v>8</v>
      </c>
      <c r="D2628" s="221">
        <v>62709000</v>
      </c>
      <c r="F2628" s="221" t="s">
        <v>1956</v>
      </c>
      <c r="G2628" s="222">
        <v>28272096.73</v>
      </c>
      <c r="H2628" s="222">
        <v>0</v>
      </c>
      <c r="I2628" s="222">
        <f t="shared" si="83"/>
        <v>28272096.73</v>
      </c>
    </row>
    <row r="2629" spans="1:9" x14ac:dyDescent="0.2">
      <c r="A2629" s="221" t="s">
        <v>148</v>
      </c>
      <c r="B2629" s="221">
        <v>62710000</v>
      </c>
      <c r="C2629" s="221">
        <f t="shared" si="82"/>
        <v>8</v>
      </c>
      <c r="D2629" s="221">
        <v>62710000</v>
      </c>
      <c r="F2629" s="221" t="s">
        <v>210</v>
      </c>
      <c r="G2629" s="222">
        <v>97659.4</v>
      </c>
      <c r="H2629" s="222">
        <v>0</v>
      </c>
      <c r="I2629" s="222">
        <f t="shared" si="83"/>
        <v>97659.4</v>
      </c>
    </row>
    <row r="2630" spans="1:9" x14ac:dyDescent="0.2">
      <c r="A2630" s="221" t="s">
        <v>148</v>
      </c>
      <c r="B2630" s="221">
        <v>62800000</v>
      </c>
      <c r="C2630" s="221">
        <f t="shared" si="82"/>
        <v>8</v>
      </c>
      <c r="D2630" s="221">
        <v>62800000</v>
      </c>
      <c r="F2630" s="221" t="s">
        <v>750</v>
      </c>
      <c r="G2630" s="222">
        <v>1000000</v>
      </c>
      <c r="H2630" s="222">
        <v>0</v>
      </c>
      <c r="I2630" s="222">
        <f t="shared" si="83"/>
        <v>1000000</v>
      </c>
    </row>
    <row r="2631" spans="1:9" x14ac:dyDescent="0.2">
      <c r="A2631" s="221" t="s">
        <v>148</v>
      </c>
      <c r="B2631" s="221">
        <v>63501000</v>
      </c>
      <c r="C2631" s="221">
        <f t="shared" si="82"/>
        <v>8</v>
      </c>
      <c r="D2631" s="221">
        <v>63501000</v>
      </c>
      <c r="F2631" s="221" t="s">
        <v>215</v>
      </c>
      <c r="G2631" s="222">
        <v>24259892.940000001</v>
      </c>
      <c r="H2631" s="222">
        <v>0</v>
      </c>
      <c r="I2631" s="222">
        <f t="shared" si="83"/>
        <v>24259892.940000001</v>
      </c>
    </row>
    <row r="2632" spans="1:9" x14ac:dyDescent="0.2">
      <c r="A2632" s="221" t="s">
        <v>148</v>
      </c>
      <c r="B2632" s="221">
        <v>63502000</v>
      </c>
      <c r="C2632" s="221">
        <f t="shared" si="82"/>
        <v>8</v>
      </c>
      <c r="D2632" s="221">
        <v>63502000</v>
      </c>
      <c r="F2632" s="221" t="s">
        <v>2601</v>
      </c>
      <c r="G2632" s="222">
        <v>20542</v>
      </c>
      <c r="H2632" s="222">
        <v>0</v>
      </c>
      <c r="I2632" s="222">
        <f t="shared" si="83"/>
        <v>20542</v>
      </c>
    </row>
    <row r="2633" spans="1:9" x14ac:dyDescent="0.2">
      <c r="A2633" s="221" t="s">
        <v>148</v>
      </c>
      <c r="B2633" s="221">
        <v>63503000</v>
      </c>
      <c r="C2633" s="221">
        <f t="shared" si="82"/>
        <v>8</v>
      </c>
      <c r="D2633" s="221">
        <v>63503000</v>
      </c>
      <c r="F2633" s="221" t="s">
        <v>2155</v>
      </c>
      <c r="G2633" s="222">
        <v>2400280</v>
      </c>
      <c r="H2633" s="222">
        <v>0</v>
      </c>
      <c r="I2633" s="222">
        <f t="shared" si="83"/>
        <v>2400280</v>
      </c>
    </row>
    <row r="2634" spans="1:9" x14ac:dyDescent="0.2">
      <c r="A2634" s="221" t="s">
        <v>148</v>
      </c>
      <c r="B2634" s="221">
        <v>63504000</v>
      </c>
      <c r="C2634" s="221">
        <f t="shared" si="82"/>
        <v>8</v>
      </c>
      <c r="D2634" s="221">
        <v>63504000</v>
      </c>
      <c r="F2634" s="221" t="s">
        <v>752</v>
      </c>
      <c r="G2634" s="222">
        <v>56094440</v>
      </c>
      <c r="H2634" s="222">
        <v>0</v>
      </c>
      <c r="I2634" s="222">
        <f t="shared" si="83"/>
        <v>56094440</v>
      </c>
    </row>
    <row r="2635" spans="1:9" x14ac:dyDescent="0.2">
      <c r="A2635" s="221" t="s">
        <v>148</v>
      </c>
      <c r="B2635" s="221">
        <v>63506000</v>
      </c>
      <c r="C2635" s="221">
        <f t="shared" si="82"/>
        <v>8</v>
      </c>
      <c r="D2635" s="221">
        <v>63506000</v>
      </c>
      <c r="F2635" s="221" t="s">
        <v>2156</v>
      </c>
      <c r="G2635" s="222">
        <v>591527</v>
      </c>
      <c r="H2635" s="222">
        <v>0</v>
      </c>
      <c r="I2635" s="222">
        <f t="shared" si="83"/>
        <v>591527</v>
      </c>
    </row>
    <row r="2636" spans="1:9" x14ac:dyDescent="0.2">
      <c r="A2636" s="221" t="s">
        <v>148</v>
      </c>
      <c r="B2636" s="221">
        <v>63507000</v>
      </c>
      <c r="C2636" s="221">
        <f t="shared" si="82"/>
        <v>8</v>
      </c>
      <c r="D2636" s="221">
        <v>63507000</v>
      </c>
      <c r="F2636" s="221" t="s">
        <v>4870</v>
      </c>
      <c r="G2636" s="222">
        <v>154337004.03</v>
      </c>
      <c r="H2636" s="222">
        <v>0</v>
      </c>
      <c r="I2636" s="222">
        <f t="shared" si="83"/>
        <v>154337004.03</v>
      </c>
    </row>
    <row r="2637" spans="1:9" x14ac:dyDescent="0.2">
      <c r="A2637" s="221" t="s">
        <v>148</v>
      </c>
      <c r="B2637" s="221">
        <v>6350800</v>
      </c>
      <c r="C2637" s="221">
        <f t="shared" si="82"/>
        <v>7</v>
      </c>
      <c r="D2637" s="221">
        <v>63508000</v>
      </c>
      <c r="F2637" s="221" t="s">
        <v>4871</v>
      </c>
      <c r="G2637" s="222">
        <v>208300</v>
      </c>
      <c r="H2637" s="222">
        <v>0</v>
      </c>
      <c r="I2637" s="222">
        <f t="shared" si="83"/>
        <v>208300</v>
      </c>
    </row>
    <row r="2638" spans="1:9" x14ac:dyDescent="0.2">
      <c r="A2638" s="221" t="s">
        <v>148</v>
      </c>
      <c r="B2638" s="221">
        <v>64101000</v>
      </c>
      <c r="C2638" s="221">
        <f t="shared" si="82"/>
        <v>8</v>
      </c>
      <c r="D2638" s="221">
        <v>64101000</v>
      </c>
      <c r="F2638" s="221" t="s">
        <v>755</v>
      </c>
      <c r="G2638" s="222">
        <v>931058111.15999997</v>
      </c>
      <c r="H2638" s="222">
        <v>0</v>
      </c>
      <c r="I2638" s="222">
        <f t="shared" si="83"/>
        <v>931058111.15999997</v>
      </c>
    </row>
    <row r="2639" spans="1:9" x14ac:dyDescent="0.2">
      <c r="A2639" s="221" t="s">
        <v>148</v>
      </c>
      <c r="B2639" s="221">
        <v>64101300</v>
      </c>
      <c r="C2639" s="221">
        <f t="shared" si="82"/>
        <v>8</v>
      </c>
      <c r="D2639" s="221">
        <v>64101300</v>
      </c>
      <c r="F2639" s="221" t="s">
        <v>478</v>
      </c>
      <c r="G2639" s="222">
        <v>2936000</v>
      </c>
      <c r="H2639" s="222">
        <v>0</v>
      </c>
      <c r="I2639" s="222">
        <f t="shared" si="83"/>
        <v>2936000</v>
      </c>
    </row>
    <row r="2640" spans="1:9" x14ac:dyDescent="0.2">
      <c r="A2640" s="221" t="s">
        <v>148</v>
      </c>
      <c r="B2640" s="221">
        <v>64102000</v>
      </c>
      <c r="C2640" s="221">
        <f t="shared" si="82"/>
        <v>8</v>
      </c>
      <c r="D2640" s="221">
        <v>64102000</v>
      </c>
      <c r="F2640" s="221" t="s">
        <v>550</v>
      </c>
      <c r="G2640" s="222">
        <v>35210893.829999998</v>
      </c>
      <c r="H2640" s="222">
        <v>0</v>
      </c>
      <c r="I2640" s="222">
        <f t="shared" si="83"/>
        <v>35210893.829999998</v>
      </c>
    </row>
    <row r="2641" spans="1:9" x14ac:dyDescent="0.2">
      <c r="A2641" s="221" t="s">
        <v>148</v>
      </c>
      <c r="B2641" s="221">
        <v>64103000</v>
      </c>
      <c r="C2641" s="221">
        <f t="shared" si="82"/>
        <v>8</v>
      </c>
      <c r="D2641" s="221">
        <v>64103000</v>
      </c>
      <c r="F2641" s="221" t="s">
        <v>551</v>
      </c>
      <c r="G2641" s="222">
        <v>44136044.090000004</v>
      </c>
      <c r="H2641" s="222">
        <v>0</v>
      </c>
      <c r="I2641" s="222">
        <f t="shared" si="83"/>
        <v>44136044.090000004</v>
      </c>
    </row>
    <row r="2642" spans="1:9" x14ac:dyDescent="0.2">
      <c r="A2642" s="221" t="s">
        <v>148</v>
      </c>
      <c r="B2642" s="221">
        <v>64104000</v>
      </c>
      <c r="C2642" s="221">
        <f t="shared" si="82"/>
        <v>8</v>
      </c>
      <c r="D2642" s="221">
        <v>64104000</v>
      </c>
      <c r="F2642" s="221" t="s">
        <v>220</v>
      </c>
      <c r="G2642" s="222">
        <v>725602.85</v>
      </c>
      <c r="H2642" s="222">
        <v>0</v>
      </c>
      <c r="I2642" s="222">
        <f t="shared" si="83"/>
        <v>725602.85</v>
      </c>
    </row>
    <row r="2643" spans="1:9" x14ac:dyDescent="0.2">
      <c r="A2643" s="221" t="s">
        <v>148</v>
      </c>
      <c r="B2643" s="221">
        <v>64105000</v>
      </c>
      <c r="C2643" s="221">
        <f t="shared" si="82"/>
        <v>8</v>
      </c>
      <c r="D2643" s="221">
        <v>64105000</v>
      </c>
      <c r="F2643" s="221" t="s">
        <v>2157</v>
      </c>
      <c r="G2643" s="222">
        <v>91488273.75</v>
      </c>
      <c r="H2643" s="222">
        <v>0</v>
      </c>
      <c r="I2643" s="222">
        <f t="shared" si="83"/>
        <v>91488273.75</v>
      </c>
    </row>
    <row r="2644" spans="1:9" x14ac:dyDescent="0.2">
      <c r="A2644" s="221" t="s">
        <v>148</v>
      </c>
      <c r="B2644" s="221">
        <v>64106000</v>
      </c>
      <c r="C2644" s="221">
        <f t="shared" si="82"/>
        <v>8</v>
      </c>
      <c r="D2644" s="221">
        <v>64106000</v>
      </c>
      <c r="F2644" s="221" t="s">
        <v>2158</v>
      </c>
      <c r="G2644" s="222">
        <v>310000</v>
      </c>
      <c r="H2644" s="222">
        <v>0</v>
      </c>
      <c r="I2644" s="222">
        <f t="shared" si="83"/>
        <v>310000</v>
      </c>
    </row>
    <row r="2645" spans="1:9" x14ac:dyDescent="0.2">
      <c r="A2645" s="221" t="s">
        <v>148</v>
      </c>
      <c r="B2645" s="221">
        <v>64188000</v>
      </c>
      <c r="C2645" s="221">
        <f t="shared" si="82"/>
        <v>8</v>
      </c>
      <c r="D2645" s="221">
        <v>64180000</v>
      </c>
      <c r="F2645" s="221" t="s">
        <v>4872</v>
      </c>
      <c r="G2645" s="222">
        <v>1542946.8</v>
      </c>
      <c r="H2645" s="222">
        <v>0</v>
      </c>
      <c r="I2645" s="222">
        <f t="shared" si="83"/>
        <v>1542946.8</v>
      </c>
    </row>
    <row r="2646" spans="1:9" x14ac:dyDescent="0.2">
      <c r="A2646" s="221" t="s">
        <v>148</v>
      </c>
      <c r="B2646" s="221">
        <v>64501000</v>
      </c>
      <c r="C2646" s="221">
        <f t="shared" si="82"/>
        <v>8</v>
      </c>
      <c r="D2646" s="221">
        <v>64501000</v>
      </c>
      <c r="F2646" s="221" t="s">
        <v>756</v>
      </c>
      <c r="G2646" s="222">
        <v>87909963.019999996</v>
      </c>
      <c r="H2646" s="222">
        <v>0</v>
      </c>
      <c r="I2646" s="222">
        <f t="shared" si="83"/>
        <v>87909963.019999996</v>
      </c>
    </row>
    <row r="2647" spans="1:9" x14ac:dyDescent="0.2">
      <c r="A2647" s="221" t="s">
        <v>148</v>
      </c>
      <c r="B2647" s="221">
        <v>64502000</v>
      </c>
      <c r="C2647" s="221">
        <f t="shared" si="82"/>
        <v>8</v>
      </c>
      <c r="D2647" s="221">
        <v>64502000</v>
      </c>
      <c r="F2647" s="221" t="s">
        <v>555</v>
      </c>
      <c r="G2647" s="222">
        <v>29308666.879999999</v>
      </c>
      <c r="H2647" s="222">
        <v>0</v>
      </c>
      <c r="I2647" s="222">
        <f t="shared" si="83"/>
        <v>29308666.879999999</v>
      </c>
    </row>
    <row r="2648" spans="1:9" x14ac:dyDescent="0.2">
      <c r="A2648" s="221" t="s">
        <v>148</v>
      </c>
      <c r="B2648" s="221">
        <v>64504000</v>
      </c>
      <c r="C2648" s="221">
        <f t="shared" si="82"/>
        <v>8</v>
      </c>
      <c r="D2648" s="221">
        <v>64504000</v>
      </c>
      <c r="F2648" s="221" t="s">
        <v>2160</v>
      </c>
      <c r="G2648" s="222">
        <v>6762304.5300000003</v>
      </c>
      <c r="H2648" s="222">
        <v>0</v>
      </c>
      <c r="I2648" s="222">
        <f t="shared" si="83"/>
        <v>6762304.5300000003</v>
      </c>
    </row>
    <row r="2649" spans="1:9" x14ac:dyDescent="0.2">
      <c r="A2649" s="221" t="s">
        <v>148</v>
      </c>
      <c r="B2649" s="221">
        <v>64505000</v>
      </c>
      <c r="C2649" s="221">
        <f t="shared" si="82"/>
        <v>8</v>
      </c>
      <c r="D2649" s="221">
        <v>64505000</v>
      </c>
      <c r="F2649" s="221" t="s">
        <v>2161</v>
      </c>
      <c r="G2649" s="222">
        <v>3249889.4</v>
      </c>
      <c r="H2649" s="222">
        <v>0</v>
      </c>
      <c r="I2649" s="222">
        <f t="shared" si="83"/>
        <v>3249889.4</v>
      </c>
    </row>
    <row r="2650" spans="1:9" x14ac:dyDescent="0.2">
      <c r="A2650" s="221" t="s">
        <v>148</v>
      </c>
      <c r="B2650" s="221">
        <v>64506000</v>
      </c>
      <c r="C2650" s="221">
        <f t="shared" si="82"/>
        <v>8</v>
      </c>
      <c r="D2650" s="221">
        <v>64505000</v>
      </c>
      <c r="F2650" s="221" t="s">
        <v>4826</v>
      </c>
      <c r="G2650" s="222">
        <v>1252970.75</v>
      </c>
      <c r="H2650" s="222">
        <v>0</v>
      </c>
      <c r="I2650" s="222">
        <f t="shared" si="83"/>
        <v>1252970.75</v>
      </c>
    </row>
    <row r="2651" spans="1:9" x14ac:dyDescent="0.2">
      <c r="A2651" s="221" t="s">
        <v>148</v>
      </c>
      <c r="B2651" s="221">
        <v>64700000</v>
      </c>
      <c r="C2651" s="221">
        <f t="shared" si="82"/>
        <v>8</v>
      </c>
      <c r="D2651" s="221">
        <v>64700000</v>
      </c>
      <c r="F2651" s="221" t="s">
        <v>223</v>
      </c>
      <c r="G2651" s="222">
        <v>403451</v>
      </c>
      <c r="H2651" s="222">
        <v>0</v>
      </c>
      <c r="I2651" s="222">
        <f t="shared" si="83"/>
        <v>403451</v>
      </c>
    </row>
    <row r="2652" spans="1:9" x14ac:dyDescent="0.2">
      <c r="A2652" s="221" t="s">
        <v>148</v>
      </c>
      <c r="B2652" s="221">
        <v>64800000</v>
      </c>
      <c r="C2652" s="221">
        <f t="shared" si="82"/>
        <v>8</v>
      </c>
      <c r="D2652" s="221">
        <v>64800000</v>
      </c>
      <c r="F2652" s="221" t="s">
        <v>2162</v>
      </c>
      <c r="G2652" s="222">
        <v>11194992.32</v>
      </c>
      <c r="H2652" s="222">
        <v>0</v>
      </c>
      <c r="I2652" s="222">
        <f t="shared" si="83"/>
        <v>11194992.32</v>
      </c>
    </row>
    <row r="2653" spans="1:9" x14ac:dyDescent="0.2">
      <c r="A2653" s="221" t="s">
        <v>148</v>
      </c>
      <c r="B2653" s="221">
        <v>64802000</v>
      </c>
      <c r="C2653" s="221">
        <f t="shared" si="82"/>
        <v>8</v>
      </c>
      <c r="D2653" s="221">
        <v>64802000</v>
      </c>
      <c r="F2653" s="221" t="s">
        <v>1746</v>
      </c>
      <c r="G2653" s="222">
        <v>12792000</v>
      </c>
      <c r="H2653" s="222">
        <v>0</v>
      </c>
      <c r="I2653" s="222">
        <f t="shared" si="83"/>
        <v>12792000</v>
      </c>
    </row>
    <row r="2654" spans="1:9" x14ac:dyDescent="0.2">
      <c r="A2654" s="221" t="s">
        <v>148</v>
      </c>
      <c r="B2654" s="221">
        <v>64803000</v>
      </c>
      <c r="C2654" s="221">
        <f t="shared" si="82"/>
        <v>8</v>
      </c>
      <c r="D2654" s="221">
        <v>64803000</v>
      </c>
      <c r="F2654" s="221" t="s">
        <v>2609</v>
      </c>
      <c r="G2654" s="222">
        <v>15198100</v>
      </c>
      <c r="H2654" s="222">
        <v>0</v>
      </c>
      <c r="I2654" s="222">
        <f t="shared" si="83"/>
        <v>15198100</v>
      </c>
    </row>
    <row r="2655" spans="1:9" x14ac:dyDescent="0.2">
      <c r="A2655" s="221" t="s">
        <v>148</v>
      </c>
      <c r="B2655" s="221">
        <v>64808000</v>
      </c>
      <c r="C2655" s="221">
        <f t="shared" si="82"/>
        <v>8</v>
      </c>
      <c r="D2655" s="221">
        <v>64808000</v>
      </c>
      <c r="F2655" s="221" t="s">
        <v>557</v>
      </c>
      <c r="G2655" s="222">
        <v>1000000</v>
      </c>
      <c r="H2655" s="222">
        <v>0</v>
      </c>
      <c r="I2655" s="222">
        <f t="shared" si="83"/>
        <v>1000000</v>
      </c>
    </row>
    <row r="2656" spans="1:9" x14ac:dyDescent="0.2">
      <c r="A2656" s="221" t="s">
        <v>148</v>
      </c>
      <c r="B2656" s="221">
        <v>65100000</v>
      </c>
      <c r="C2656" s="221">
        <f t="shared" si="82"/>
        <v>8</v>
      </c>
      <c r="D2656" s="221">
        <v>65100000</v>
      </c>
      <c r="F2656" s="221" t="s">
        <v>4873</v>
      </c>
      <c r="G2656" s="222">
        <v>8590895.9000000004</v>
      </c>
      <c r="H2656" s="222">
        <v>0</v>
      </c>
      <c r="I2656" s="222">
        <f t="shared" si="83"/>
        <v>8590895.9000000004</v>
      </c>
    </row>
    <row r="2657" spans="1:9" x14ac:dyDescent="0.2">
      <c r="A2657" s="221" t="s">
        <v>148</v>
      </c>
      <c r="B2657" s="221">
        <v>65200000</v>
      </c>
      <c r="C2657" s="221">
        <f t="shared" si="82"/>
        <v>8</v>
      </c>
      <c r="D2657" s="221">
        <v>65200000</v>
      </c>
      <c r="F2657" s="221" t="s">
        <v>495</v>
      </c>
      <c r="G2657" s="222">
        <v>1231848542</v>
      </c>
      <c r="H2657" s="222">
        <v>0</v>
      </c>
      <c r="I2657" s="222">
        <f t="shared" si="83"/>
        <v>1231848542</v>
      </c>
    </row>
    <row r="2658" spans="1:9" x14ac:dyDescent="0.2">
      <c r="A2658" s="221" t="s">
        <v>148</v>
      </c>
      <c r="B2658" s="221">
        <v>65601000</v>
      </c>
      <c r="C2658" s="221">
        <f t="shared" si="82"/>
        <v>8</v>
      </c>
      <c r="D2658" s="221">
        <v>65601000</v>
      </c>
      <c r="F2658" s="221" t="s">
        <v>762</v>
      </c>
      <c r="G2658" s="222">
        <v>10557177.470000001</v>
      </c>
      <c r="H2658" s="222">
        <v>0</v>
      </c>
      <c r="I2658" s="222">
        <f t="shared" si="83"/>
        <v>10557177.470000001</v>
      </c>
    </row>
    <row r="2659" spans="1:9" x14ac:dyDescent="0.2">
      <c r="A2659" s="221" t="s">
        <v>148</v>
      </c>
      <c r="B2659" s="221">
        <v>65602000</v>
      </c>
      <c r="C2659" s="221">
        <f t="shared" si="82"/>
        <v>8</v>
      </c>
      <c r="D2659" s="221">
        <v>65602000</v>
      </c>
      <c r="F2659" s="221" t="s">
        <v>2197</v>
      </c>
      <c r="G2659" s="222">
        <v>50000</v>
      </c>
      <c r="H2659" s="222">
        <v>0</v>
      </c>
      <c r="I2659" s="222">
        <f t="shared" si="83"/>
        <v>50000</v>
      </c>
    </row>
    <row r="2660" spans="1:9" x14ac:dyDescent="0.2">
      <c r="A2660" s="221" t="s">
        <v>148</v>
      </c>
      <c r="B2660" s="221">
        <v>65700000</v>
      </c>
      <c r="C2660" s="221">
        <f t="shared" si="82"/>
        <v>8</v>
      </c>
      <c r="D2660" s="221">
        <v>65700000</v>
      </c>
      <c r="F2660" s="221" t="s">
        <v>1957</v>
      </c>
      <c r="G2660" s="222">
        <v>101170914.48999999</v>
      </c>
      <c r="H2660" s="222">
        <v>0</v>
      </c>
      <c r="I2660" s="222">
        <f t="shared" si="83"/>
        <v>101170914.48999999</v>
      </c>
    </row>
    <row r="2661" spans="1:9" x14ac:dyDescent="0.2">
      <c r="A2661" s="221" t="s">
        <v>148</v>
      </c>
      <c r="B2661" s="221">
        <v>65800000</v>
      </c>
      <c r="C2661" s="221">
        <f t="shared" si="82"/>
        <v>8</v>
      </c>
      <c r="D2661" s="221">
        <v>65800000</v>
      </c>
      <c r="F2661" s="221" t="s">
        <v>764</v>
      </c>
      <c r="G2661" s="222">
        <v>102454638.84</v>
      </c>
      <c r="H2661" s="222">
        <v>0</v>
      </c>
      <c r="I2661" s="222">
        <f t="shared" si="83"/>
        <v>102454638.84</v>
      </c>
    </row>
    <row r="2662" spans="1:9" x14ac:dyDescent="0.2">
      <c r="A2662" s="221" t="s">
        <v>148</v>
      </c>
      <c r="B2662" s="221">
        <v>66101000</v>
      </c>
      <c r="C2662" s="221">
        <f t="shared" si="82"/>
        <v>8</v>
      </c>
      <c r="D2662" s="221">
        <v>66101000</v>
      </c>
      <c r="F2662" s="221" t="s">
        <v>767</v>
      </c>
      <c r="G2662" s="222">
        <v>522076667.82999998</v>
      </c>
      <c r="H2662" s="222">
        <v>0</v>
      </c>
      <c r="I2662" s="222">
        <f t="shared" si="83"/>
        <v>522076667.82999998</v>
      </c>
    </row>
    <row r="2663" spans="1:9" x14ac:dyDescent="0.2">
      <c r="A2663" s="221" t="s">
        <v>148</v>
      </c>
      <c r="B2663" s="221">
        <v>66102000</v>
      </c>
      <c r="C2663" s="221">
        <f t="shared" si="82"/>
        <v>8</v>
      </c>
      <c r="D2663" s="221">
        <v>66102000</v>
      </c>
      <c r="F2663" s="221" t="s">
        <v>4874</v>
      </c>
      <c r="G2663" s="222">
        <v>476038903.29000002</v>
      </c>
      <c r="H2663" s="222">
        <v>0</v>
      </c>
      <c r="I2663" s="222">
        <f t="shared" si="83"/>
        <v>476038903.29000002</v>
      </c>
    </row>
    <row r="2664" spans="1:9" x14ac:dyDescent="0.2">
      <c r="A2664" s="221" t="s">
        <v>148</v>
      </c>
      <c r="B2664" s="221">
        <v>66103000</v>
      </c>
      <c r="C2664" s="221">
        <f t="shared" si="82"/>
        <v>8</v>
      </c>
      <c r="D2664" s="221">
        <v>66103000</v>
      </c>
      <c r="F2664" s="221" t="s">
        <v>4875</v>
      </c>
      <c r="G2664" s="222">
        <v>300561657.22000003</v>
      </c>
      <c r="H2664" s="222">
        <v>0</v>
      </c>
      <c r="I2664" s="222">
        <f t="shared" si="83"/>
        <v>300561657.22000003</v>
      </c>
    </row>
    <row r="2665" spans="1:9" x14ac:dyDescent="0.2">
      <c r="A2665" s="221" t="s">
        <v>148</v>
      </c>
      <c r="B2665" s="221">
        <v>66104000</v>
      </c>
      <c r="C2665" s="221">
        <f t="shared" si="82"/>
        <v>8</v>
      </c>
      <c r="D2665" s="221">
        <v>66104000</v>
      </c>
      <c r="F2665" s="221" t="s">
        <v>4876</v>
      </c>
      <c r="G2665" s="222">
        <v>38469459.520000003</v>
      </c>
      <c r="H2665" s="222">
        <v>0</v>
      </c>
      <c r="I2665" s="222">
        <f t="shared" si="83"/>
        <v>38469459.520000003</v>
      </c>
    </row>
    <row r="2666" spans="1:9" x14ac:dyDescent="0.2">
      <c r="A2666" s="221" t="s">
        <v>148</v>
      </c>
      <c r="B2666" s="221">
        <v>66105000</v>
      </c>
      <c r="C2666" s="221">
        <f t="shared" si="82"/>
        <v>8</v>
      </c>
      <c r="D2666" s="221">
        <v>66105000</v>
      </c>
      <c r="F2666" s="221" t="s">
        <v>768</v>
      </c>
      <c r="G2666" s="222">
        <v>107046897.95</v>
      </c>
      <c r="H2666" s="222">
        <v>0</v>
      </c>
      <c r="I2666" s="222">
        <f t="shared" si="83"/>
        <v>107046897.95</v>
      </c>
    </row>
    <row r="2667" spans="1:9" x14ac:dyDescent="0.2">
      <c r="A2667" s="221" t="s">
        <v>148</v>
      </c>
      <c r="B2667" s="221">
        <v>66106</v>
      </c>
      <c r="C2667" s="221">
        <f t="shared" si="82"/>
        <v>5</v>
      </c>
      <c r="D2667" s="221">
        <v>66105000</v>
      </c>
      <c r="F2667" s="221" t="s">
        <v>4877</v>
      </c>
      <c r="G2667" s="222">
        <v>2062500</v>
      </c>
      <c r="H2667" s="222">
        <v>0</v>
      </c>
      <c r="I2667" s="222">
        <f t="shared" si="83"/>
        <v>2062500</v>
      </c>
    </row>
    <row r="2668" spans="1:9" x14ac:dyDescent="0.2">
      <c r="A2668" s="221" t="s">
        <v>148</v>
      </c>
      <c r="B2668" s="221">
        <v>66600000</v>
      </c>
      <c r="C2668" s="221">
        <f t="shared" si="82"/>
        <v>8</v>
      </c>
      <c r="D2668" s="221">
        <v>66600000</v>
      </c>
      <c r="F2668" s="221" t="s">
        <v>770</v>
      </c>
      <c r="G2668" s="222">
        <v>3.45</v>
      </c>
      <c r="H2668" s="222">
        <v>0</v>
      </c>
      <c r="I2668" s="222">
        <f t="shared" si="83"/>
        <v>3.45</v>
      </c>
    </row>
    <row r="2669" spans="1:9" x14ac:dyDescent="0.2">
      <c r="A2669" s="221" t="s">
        <v>148</v>
      </c>
      <c r="B2669" s="221">
        <v>68112000</v>
      </c>
      <c r="C2669" s="221">
        <f t="shared" si="82"/>
        <v>8</v>
      </c>
      <c r="D2669" s="221">
        <v>68112000</v>
      </c>
      <c r="F2669" s="221" t="s">
        <v>772</v>
      </c>
      <c r="G2669" s="222">
        <v>826616406.71000004</v>
      </c>
      <c r="H2669" s="222">
        <v>0</v>
      </c>
      <c r="I2669" s="222">
        <f t="shared" si="83"/>
        <v>826616406.71000004</v>
      </c>
    </row>
    <row r="2670" spans="1:9" x14ac:dyDescent="0.2">
      <c r="A2670" s="221" t="s">
        <v>148</v>
      </c>
      <c r="B2670" s="221">
        <v>69300000</v>
      </c>
      <c r="C2670" s="221">
        <f t="shared" si="82"/>
        <v>8</v>
      </c>
      <c r="D2670" s="221">
        <v>69500000</v>
      </c>
      <c r="F2670" s="221" t="s">
        <v>4878</v>
      </c>
      <c r="G2670" s="222">
        <v>46003725.843999997</v>
      </c>
      <c r="H2670" s="222">
        <v>0</v>
      </c>
      <c r="I2670" s="222">
        <f t="shared" si="83"/>
        <v>46003725.843999997</v>
      </c>
    </row>
    <row r="2671" spans="1:9" x14ac:dyDescent="0.2">
      <c r="A2671" s="221" t="s">
        <v>148</v>
      </c>
      <c r="B2671" s="221">
        <v>69800000</v>
      </c>
      <c r="C2671" s="221">
        <f t="shared" si="82"/>
        <v>8</v>
      </c>
      <c r="D2671" s="221">
        <v>69500000</v>
      </c>
      <c r="F2671" s="221" t="s">
        <v>2198</v>
      </c>
      <c r="G2671" s="222">
        <v>759081335.57359695</v>
      </c>
      <c r="H2671" s="222">
        <v>0</v>
      </c>
      <c r="I2671" s="222">
        <f t="shared" si="83"/>
        <v>759081335.57359695</v>
      </c>
    </row>
    <row r="2672" spans="1:9" x14ac:dyDescent="0.2">
      <c r="A2672" s="221" t="s">
        <v>148</v>
      </c>
      <c r="B2672" s="221">
        <v>7060000</v>
      </c>
      <c r="C2672" s="221">
        <f t="shared" si="82"/>
        <v>7</v>
      </c>
      <c r="D2672" s="221">
        <v>70600000</v>
      </c>
      <c r="F2672" s="221" t="s">
        <v>2168</v>
      </c>
      <c r="G2672" s="222">
        <v>0</v>
      </c>
      <c r="H2672" s="222">
        <v>1169763392.3099999</v>
      </c>
      <c r="I2672" s="222">
        <f t="shared" si="83"/>
        <v>-1169763392.3099999</v>
      </c>
    </row>
    <row r="2673" spans="1:9" x14ac:dyDescent="0.2">
      <c r="A2673" s="221" t="s">
        <v>148</v>
      </c>
      <c r="B2673" s="221">
        <v>70700000</v>
      </c>
      <c r="C2673" s="221">
        <f t="shared" si="82"/>
        <v>8</v>
      </c>
      <c r="D2673" s="221">
        <v>70700000</v>
      </c>
      <c r="F2673" s="221" t="s">
        <v>2169</v>
      </c>
      <c r="G2673" s="222">
        <v>0</v>
      </c>
      <c r="H2673" s="222">
        <v>25028316087.186699</v>
      </c>
      <c r="I2673" s="222">
        <f t="shared" si="83"/>
        <v>-25028316087.186699</v>
      </c>
    </row>
    <row r="2674" spans="1:9" x14ac:dyDescent="0.2">
      <c r="A2674" s="221" t="s">
        <v>148</v>
      </c>
      <c r="B2674" s="221">
        <v>70710000</v>
      </c>
      <c r="C2674" s="221">
        <f t="shared" si="82"/>
        <v>8</v>
      </c>
      <c r="D2674" s="221">
        <v>70710000</v>
      </c>
      <c r="F2674" s="221" t="s">
        <v>2169</v>
      </c>
      <c r="G2674" s="222">
        <v>0</v>
      </c>
      <c r="H2674" s="222">
        <v>34429370091.790001</v>
      </c>
      <c r="I2674" s="222">
        <f t="shared" si="83"/>
        <v>-34429370091.790001</v>
      </c>
    </row>
    <row r="2675" spans="1:9" x14ac:dyDescent="0.2">
      <c r="A2675" s="221" t="s">
        <v>148</v>
      </c>
      <c r="B2675" s="221">
        <v>70720000</v>
      </c>
      <c r="C2675" s="221">
        <f t="shared" si="82"/>
        <v>8</v>
      </c>
      <c r="D2675" s="221">
        <v>70720000</v>
      </c>
      <c r="F2675" s="221" t="s">
        <v>2170</v>
      </c>
      <c r="G2675" s="222">
        <v>0</v>
      </c>
      <c r="H2675" s="222">
        <v>4323282527.3100004</v>
      </c>
      <c r="I2675" s="222">
        <f t="shared" si="83"/>
        <v>-4323282527.3100004</v>
      </c>
    </row>
    <row r="2676" spans="1:9" x14ac:dyDescent="0.2">
      <c r="A2676" s="221" t="s">
        <v>148</v>
      </c>
      <c r="B2676" s="221">
        <v>70800000</v>
      </c>
      <c r="C2676" s="221">
        <f t="shared" si="82"/>
        <v>8</v>
      </c>
      <c r="D2676" s="221">
        <v>70800000</v>
      </c>
      <c r="F2676" s="221" t="s">
        <v>2171</v>
      </c>
      <c r="G2676" s="222">
        <v>0</v>
      </c>
      <c r="H2676" s="222">
        <v>19125000</v>
      </c>
      <c r="I2676" s="222">
        <f t="shared" si="83"/>
        <v>-19125000</v>
      </c>
    </row>
    <row r="2677" spans="1:9" x14ac:dyDescent="0.2">
      <c r="A2677" s="221" t="s">
        <v>148</v>
      </c>
      <c r="B2677" s="221">
        <v>70830000</v>
      </c>
      <c r="C2677" s="221">
        <f t="shared" si="82"/>
        <v>8</v>
      </c>
      <c r="D2677" s="221">
        <v>70830000</v>
      </c>
      <c r="F2677" s="221" t="s">
        <v>1820</v>
      </c>
      <c r="G2677" s="222">
        <v>0</v>
      </c>
      <c r="H2677" s="222">
        <v>669414359.95000005</v>
      </c>
      <c r="I2677" s="222">
        <f t="shared" si="83"/>
        <v>-669414359.95000005</v>
      </c>
    </row>
    <row r="2678" spans="1:9" x14ac:dyDescent="0.2">
      <c r="A2678" s="221" t="s">
        <v>148</v>
      </c>
      <c r="B2678" s="221">
        <v>70900000</v>
      </c>
      <c r="C2678" s="221">
        <f t="shared" si="82"/>
        <v>8</v>
      </c>
      <c r="D2678" s="221">
        <v>70900000</v>
      </c>
      <c r="F2678" s="221" t="s">
        <v>4559</v>
      </c>
      <c r="G2678" s="222">
        <v>2998263273.4000001</v>
      </c>
      <c r="H2678" s="222">
        <v>0</v>
      </c>
      <c r="I2678" s="222">
        <f t="shared" si="83"/>
        <v>2998263273.4000001</v>
      </c>
    </row>
    <row r="2679" spans="1:9" x14ac:dyDescent="0.2">
      <c r="A2679" s="221" t="s">
        <v>148</v>
      </c>
      <c r="B2679" s="221">
        <v>75200000</v>
      </c>
      <c r="C2679" s="221">
        <f t="shared" si="82"/>
        <v>8</v>
      </c>
      <c r="D2679" s="221">
        <v>75200000</v>
      </c>
      <c r="F2679" s="221" t="s">
        <v>524</v>
      </c>
      <c r="G2679" s="222">
        <v>0</v>
      </c>
      <c r="H2679" s="222">
        <v>572773099.03999996</v>
      </c>
      <c r="I2679" s="222">
        <f t="shared" si="83"/>
        <v>-572773099.03999996</v>
      </c>
    </row>
    <row r="2680" spans="1:9" x14ac:dyDescent="0.2">
      <c r="A2680" s="221" t="s">
        <v>148</v>
      </c>
      <c r="B2680" s="221">
        <v>75800000</v>
      </c>
      <c r="C2680" s="221">
        <f t="shared" si="82"/>
        <v>8</v>
      </c>
      <c r="D2680" s="221">
        <v>75800000</v>
      </c>
      <c r="F2680" s="221" t="s">
        <v>237</v>
      </c>
      <c r="G2680" s="222">
        <v>0</v>
      </c>
      <c r="H2680" s="222">
        <v>105349410.110001</v>
      </c>
      <c r="I2680" s="222">
        <f t="shared" si="83"/>
        <v>-105349410.110001</v>
      </c>
    </row>
    <row r="2681" spans="1:9" x14ac:dyDescent="0.2">
      <c r="A2681" s="221" t="s">
        <v>148</v>
      </c>
      <c r="B2681" s="221">
        <v>75810000</v>
      </c>
      <c r="C2681" s="221">
        <f t="shared" si="82"/>
        <v>8</v>
      </c>
      <c r="D2681" s="221">
        <v>75810000</v>
      </c>
      <c r="F2681" s="221" t="s">
        <v>573</v>
      </c>
      <c r="G2681" s="222">
        <v>0</v>
      </c>
      <c r="H2681" s="222">
        <v>6578000</v>
      </c>
      <c r="I2681" s="222">
        <f t="shared" si="83"/>
        <v>-6578000</v>
      </c>
    </row>
    <row r="2682" spans="1:9" x14ac:dyDescent="0.2">
      <c r="A2682" s="221" t="s">
        <v>148</v>
      </c>
      <c r="B2682" s="221">
        <v>76500000</v>
      </c>
      <c r="C2682" s="221">
        <f t="shared" si="82"/>
        <v>8</v>
      </c>
      <c r="D2682" s="221">
        <v>76500000</v>
      </c>
      <c r="F2682" s="221" t="s">
        <v>2622</v>
      </c>
      <c r="G2682" s="222">
        <v>0</v>
      </c>
      <c r="H2682" s="222">
        <v>2675687.48</v>
      </c>
      <c r="I2682" s="222">
        <f t="shared" si="83"/>
        <v>-2675687.48</v>
      </c>
    </row>
    <row r="2683" spans="1:9" x14ac:dyDescent="0.2">
      <c r="A2683" s="221" t="s">
        <v>148</v>
      </c>
      <c r="B2683" s="221">
        <v>76880000</v>
      </c>
      <c r="C2683" s="221">
        <f t="shared" si="82"/>
        <v>8</v>
      </c>
      <c r="D2683" s="221">
        <v>76880000</v>
      </c>
      <c r="F2683" s="221" t="s">
        <v>575</v>
      </c>
      <c r="G2683" s="222">
        <v>0</v>
      </c>
      <c r="H2683" s="222">
        <v>766166.76</v>
      </c>
      <c r="I2683" s="222">
        <f t="shared" si="83"/>
        <v>-766166.76</v>
      </c>
    </row>
    <row r="2684" spans="1:9" x14ac:dyDescent="0.2">
      <c r="A2684" s="221" t="s">
        <v>148</v>
      </c>
      <c r="B2684" s="221">
        <v>78500000</v>
      </c>
      <c r="C2684" s="221">
        <f t="shared" si="82"/>
        <v>8</v>
      </c>
      <c r="D2684" s="221">
        <v>78500000</v>
      </c>
      <c r="F2684" s="221" t="s">
        <v>529</v>
      </c>
      <c r="G2684" s="222">
        <v>0</v>
      </c>
      <c r="H2684" s="222">
        <v>153714243.69</v>
      </c>
      <c r="I2684" s="222">
        <f t="shared" si="83"/>
        <v>-153714243.69</v>
      </c>
    </row>
    <row r="2685" spans="1:9" x14ac:dyDescent="0.2">
      <c r="A2685" s="221" t="s">
        <v>149</v>
      </c>
      <c r="B2685" s="225">
        <v>1010000</v>
      </c>
      <c r="C2685" s="221">
        <f t="shared" si="82"/>
        <v>7</v>
      </c>
      <c r="D2685" s="221">
        <v>10100000</v>
      </c>
      <c r="F2685" s="221" t="s">
        <v>581</v>
      </c>
      <c r="G2685" s="222">
        <v>0</v>
      </c>
      <c r="H2685" s="222">
        <v>2000000</v>
      </c>
      <c r="I2685" s="222">
        <f t="shared" si="83"/>
        <v>-2000000</v>
      </c>
    </row>
    <row r="2686" spans="1:9" x14ac:dyDescent="0.2">
      <c r="A2686" s="221" t="s">
        <v>149</v>
      </c>
      <c r="B2686" s="225">
        <v>1060000</v>
      </c>
      <c r="C2686" s="221">
        <f t="shared" si="82"/>
        <v>7</v>
      </c>
      <c r="D2686" s="221">
        <v>10610000</v>
      </c>
      <c r="F2686" s="221" t="s">
        <v>4879</v>
      </c>
      <c r="G2686" s="222">
        <v>0</v>
      </c>
      <c r="H2686" s="222">
        <v>200000</v>
      </c>
      <c r="I2686" s="222">
        <f t="shared" si="83"/>
        <v>-200000</v>
      </c>
    </row>
    <row r="2687" spans="1:9" x14ac:dyDescent="0.2">
      <c r="A2687" s="221" t="s">
        <v>149</v>
      </c>
      <c r="B2687" s="225">
        <v>1200000</v>
      </c>
      <c r="C2687" s="221">
        <f t="shared" si="82"/>
        <v>7</v>
      </c>
      <c r="D2687" s="221">
        <v>12000000</v>
      </c>
      <c r="F2687" s="221" t="s">
        <v>2067</v>
      </c>
      <c r="G2687" s="222">
        <v>267655346.97999999</v>
      </c>
      <c r="H2687" s="222">
        <v>0</v>
      </c>
      <c r="I2687" s="222">
        <f t="shared" si="83"/>
        <v>267655346.97999999</v>
      </c>
    </row>
    <row r="2688" spans="1:9" x14ac:dyDescent="0.2">
      <c r="A2688" s="221" t="s">
        <v>149</v>
      </c>
      <c r="B2688" s="225">
        <v>1280000</v>
      </c>
      <c r="C2688" s="221">
        <f t="shared" si="82"/>
        <v>7</v>
      </c>
      <c r="D2688" s="221">
        <v>12800000</v>
      </c>
      <c r="F2688" s="221" t="s">
        <v>1648</v>
      </c>
      <c r="G2688" s="222">
        <v>0</v>
      </c>
      <c r="H2688" s="222">
        <v>16116334.369999999</v>
      </c>
      <c r="I2688" s="222">
        <f t="shared" si="83"/>
        <v>-16116334.369999999</v>
      </c>
    </row>
    <row r="2689" spans="1:9" x14ac:dyDescent="0.2">
      <c r="A2689" s="221" t="s">
        <v>149</v>
      </c>
      <c r="B2689" s="225">
        <v>1610000</v>
      </c>
      <c r="C2689" s="221">
        <f t="shared" si="82"/>
        <v>7</v>
      </c>
      <c r="D2689" s="221">
        <v>16100000</v>
      </c>
      <c r="F2689" s="221" t="s">
        <v>2070</v>
      </c>
      <c r="G2689" s="222">
        <v>0</v>
      </c>
      <c r="H2689" s="222">
        <v>1150949630.7</v>
      </c>
      <c r="I2689" s="222">
        <f t="shared" si="83"/>
        <v>-1150949630.7</v>
      </c>
    </row>
    <row r="2690" spans="1:9" x14ac:dyDescent="0.2">
      <c r="A2690" s="221" t="s">
        <v>149</v>
      </c>
      <c r="B2690" s="225">
        <v>1620000</v>
      </c>
      <c r="C2690" s="221">
        <f t="shared" ref="C2690:C2753" si="84">+LEN(B:B)</f>
        <v>7</v>
      </c>
      <c r="D2690" s="221">
        <v>16200000</v>
      </c>
      <c r="F2690" s="221" t="s">
        <v>246</v>
      </c>
      <c r="G2690" s="222">
        <v>0</v>
      </c>
      <c r="H2690" s="222">
        <v>1239998926.9000001</v>
      </c>
      <c r="I2690" s="222">
        <f t="shared" ref="I2690:I2753" si="85">+G:G-H:H</f>
        <v>-1239998926.9000001</v>
      </c>
    </row>
    <row r="2691" spans="1:9" x14ac:dyDescent="0.2">
      <c r="A2691" s="221" t="s">
        <v>149</v>
      </c>
      <c r="B2691" s="225">
        <v>1621000</v>
      </c>
      <c r="C2691" s="221">
        <f t="shared" si="84"/>
        <v>7</v>
      </c>
      <c r="D2691" s="221">
        <v>16200000</v>
      </c>
      <c r="F2691" s="221" t="s">
        <v>3392</v>
      </c>
      <c r="G2691" s="222">
        <v>0</v>
      </c>
      <c r="H2691" s="222">
        <v>2249001958.5999999</v>
      </c>
      <c r="I2691" s="222">
        <f t="shared" si="85"/>
        <v>-2249001958.5999999</v>
      </c>
    </row>
    <row r="2692" spans="1:9" x14ac:dyDescent="0.2">
      <c r="A2692" s="221" t="s">
        <v>149</v>
      </c>
      <c r="B2692" s="225">
        <v>1622000</v>
      </c>
      <c r="C2692" s="221">
        <f t="shared" si="84"/>
        <v>7</v>
      </c>
      <c r="D2692" s="221">
        <v>16200000</v>
      </c>
      <c r="F2692" s="221" t="s">
        <v>4880</v>
      </c>
      <c r="G2692" s="222">
        <v>0</v>
      </c>
      <c r="H2692" s="222">
        <v>520131478</v>
      </c>
      <c r="I2692" s="222">
        <f t="shared" si="85"/>
        <v>-520131478</v>
      </c>
    </row>
    <row r="2693" spans="1:9" x14ac:dyDescent="0.2">
      <c r="A2693" s="221" t="s">
        <v>149</v>
      </c>
      <c r="B2693" s="225">
        <v>1623000</v>
      </c>
      <c r="C2693" s="221">
        <f t="shared" si="84"/>
        <v>7</v>
      </c>
      <c r="D2693" s="221">
        <v>16200000</v>
      </c>
      <c r="F2693" s="221" t="s">
        <v>3395</v>
      </c>
      <c r="G2693" s="222">
        <v>0</v>
      </c>
      <c r="H2693" s="222">
        <v>4354399378.7399998</v>
      </c>
      <c r="I2693" s="222">
        <f t="shared" si="85"/>
        <v>-4354399378.7399998</v>
      </c>
    </row>
    <row r="2694" spans="1:9" x14ac:dyDescent="0.2">
      <c r="A2694" s="221" t="s">
        <v>149</v>
      </c>
      <c r="B2694" s="225">
        <v>1624000</v>
      </c>
      <c r="C2694" s="221">
        <f t="shared" si="84"/>
        <v>7</v>
      </c>
      <c r="D2694" s="221">
        <v>16200000</v>
      </c>
      <c r="F2694" s="221" t="s">
        <v>4881</v>
      </c>
      <c r="G2694" s="222">
        <v>0</v>
      </c>
      <c r="H2694" s="222">
        <v>3459907900.4899998</v>
      </c>
      <c r="I2694" s="222">
        <f t="shared" si="85"/>
        <v>-3459907900.4899998</v>
      </c>
    </row>
    <row r="2695" spans="1:9" x14ac:dyDescent="0.2">
      <c r="A2695" s="221" t="s">
        <v>149</v>
      </c>
      <c r="B2695" s="225">
        <v>1625000</v>
      </c>
      <c r="C2695" s="221">
        <f t="shared" si="84"/>
        <v>7</v>
      </c>
      <c r="D2695" s="221">
        <v>16200000</v>
      </c>
      <c r="F2695" s="221" t="s">
        <v>4882</v>
      </c>
      <c r="G2695" s="222">
        <v>0</v>
      </c>
      <c r="H2695" s="222">
        <v>947104129.92999995</v>
      </c>
      <c r="I2695" s="222">
        <f t="shared" si="85"/>
        <v>-947104129.92999995</v>
      </c>
    </row>
    <row r="2696" spans="1:9" x14ac:dyDescent="0.2">
      <c r="A2696" s="221" t="s">
        <v>149</v>
      </c>
      <c r="B2696" s="225">
        <v>1626000</v>
      </c>
      <c r="C2696" s="221">
        <f t="shared" si="84"/>
        <v>7</v>
      </c>
      <c r="D2696" s="221">
        <v>16200000</v>
      </c>
      <c r="F2696" s="221" t="s">
        <v>4883</v>
      </c>
      <c r="G2696" s="222">
        <v>0</v>
      </c>
      <c r="H2696" s="222">
        <v>1638866537.1300001</v>
      </c>
      <c r="I2696" s="222">
        <f t="shared" si="85"/>
        <v>-1638866537.1300001</v>
      </c>
    </row>
    <row r="2697" spans="1:9" x14ac:dyDescent="0.2">
      <c r="A2697" s="221" t="s">
        <v>149</v>
      </c>
      <c r="B2697" s="225">
        <v>1627000</v>
      </c>
      <c r="C2697" s="221">
        <f t="shared" si="84"/>
        <v>7</v>
      </c>
      <c r="D2697" s="221">
        <v>16200000</v>
      </c>
      <c r="F2697" s="221" t="s">
        <v>4884</v>
      </c>
      <c r="G2697" s="222">
        <v>0</v>
      </c>
      <c r="H2697" s="222">
        <v>387986207.24000001</v>
      </c>
      <c r="I2697" s="222">
        <f t="shared" si="85"/>
        <v>-387986207.24000001</v>
      </c>
    </row>
    <row r="2698" spans="1:9" x14ac:dyDescent="0.2">
      <c r="A2698" s="221" t="s">
        <v>149</v>
      </c>
      <c r="B2698" s="225">
        <v>1630000</v>
      </c>
      <c r="C2698" s="221">
        <f t="shared" si="84"/>
        <v>7</v>
      </c>
      <c r="D2698" s="221">
        <v>16300000</v>
      </c>
      <c r="F2698" s="221" t="s">
        <v>2071</v>
      </c>
      <c r="G2698" s="222">
        <v>0</v>
      </c>
      <c r="H2698" s="222">
        <v>1468347259.74</v>
      </c>
      <c r="I2698" s="222">
        <f t="shared" si="85"/>
        <v>-1468347259.74</v>
      </c>
    </row>
    <row r="2699" spans="1:9" x14ac:dyDescent="0.2">
      <c r="A2699" s="221" t="s">
        <v>149</v>
      </c>
      <c r="B2699" s="225">
        <v>1631000</v>
      </c>
      <c r="C2699" s="221">
        <f t="shared" si="84"/>
        <v>7</v>
      </c>
      <c r="D2699" s="221">
        <v>16300000</v>
      </c>
      <c r="F2699" s="221" t="s">
        <v>3400</v>
      </c>
      <c r="G2699" s="222">
        <v>0</v>
      </c>
      <c r="H2699" s="222">
        <v>684977623.53999996</v>
      </c>
      <c r="I2699" s="222">
        <f t="shared" si="85"/>
        <v>-684977623.53999996</v>
      </c>
    </row>
    <row r="2700" spans="1:9" x14ac:dyDescent="0.2">
      <c r="A2700" s="221" t="s">
        <v>149</v>
      </c>
      <c r="B2700" s="225">
        <v>1640001</v>
      </c>
      <c r="C2700" s="221">
        <f t="shared" si="84"/>
        <v>7</v>
      </c>
      <c r="D2700" s="221">
        <v>16400010</v>
      </c>
      <c r="F2700" s="221" t="s">
        <v>2201</v>
      </c>
      <c r="G2700" s="222">
        <v>0</v>
      </c>
      <c r="H2700" s="222">
        <v>49661503.899999999</v>
      </c>
      <c r="I2700" s="222">
        <f t="shared" si="85"/>
        <v>-49661503.899999999</v>
      </c>
    </row>
    <row r="2701" spans="1:9" x14ac:dyDescent="0.2">
      <c r="A2701" s="221" t="s">
        <v>149</v>
      </c>
      <c r="B2701" s="225">
        <v>1640002</v>
      </c>
      <c r="C2701" s="221">
        <f t="shared" si="84"/>
        <v>7</v>
      </c>
      <c r="D2701" s="221">
        <v>16400020</v>
      </c>
      <c r="F2701" s="221" t="s">
        <v>2202</v>
      </c>
      <c r="G2701" s="222">
        <v>0</v>
      </c>
      <c r="H2701" s="222">
        <v>28895265.25</v>
      </c>
      <c r="I2701" s="222">
        <f t="shared" si="85"/>
        <v>-28895265.25</v>
      </c>
    </row>
    <row r="2702" spans="1:9" x14ac:dyDescent="0.2">
      <c r="A2702" s="221" t="s">
        <v>149</v>
      </c>
      <c r="B2702" s="225">
        <v>1640003</v>
      </c>
      <c r="C2702" s="221">
        <f t="shared" si="84"/>
        <v>7</v>
      </c>
      <c r="D2702" s="221">
        <v>16400030</v>
      </c>
      <c r="F2702" s="221" t="s">
        <v>2203</v>
      </c>
      <c r="G2702" s="222">
        <v>0</v>
      </c>
      <c r="H2702" s="222">
        <v>46070273.259999998</v>
      </c>
      <c r="I2702" s="222">
        <f t="shared" si="85"/>
        <v>-46070273.259999998</v>
      </c>
    </row>
    <row r="2703" spans="1:9" x14ac:dyDescent="0.2">
      <c r="A2703" s="221" t="s">
        <v>149</v>
      </c>
      <c r="B2703" s="225">
        <v>1640004</v>
      </c>
      <c r="C2703" s="221">
        <f t="shared" si="84"/>
        <v>7</v>
      </c>
      <c r="D2703" s="221">
        <v>16400040</v>
      </c>
      <c r="F2703" s="221" t="s">
        <v>2204</v>
      </c>
      <c r="G2703" s="222">
        <v>0</v>
      </c>
      <c r="H2703" s="222">
        <v>46070273.259999998</v>
      </c>
      <c r="I2703" s="222">
        <f t="shared" si="85"/>
        <v>-46070273.259999998</v>
      </c>
    </row>
    <row r="2704" spans="1:9" x14ac:dyDescent="0.2">
      <c r="A2704" s="221" t="s">
        <v>149</v>
      </c>
      <c r="B2704" s="225">
        <v>1640005</v>
      </c>
      <c r="C2704" s="221">
        <f t="shared" si="84"/>
        <v>7</v>
      </c>
      <c r="D2704" s="221">
        <v>16400050</v>
      </c>
      <c r="F2704" s="221" t="s">
        <v>2205</v>
      </c>
      <c r="G2704" s="222">
        <v>0</v>
      </c>
      <c r="H2704" s="222">
        <v>11393242.689999999</v>
      </c>
      <c r="I2704" s="222">
        <f t="shared" si="85"/>
        <v>-11393242.689999999</v>
      </c>
    </row>
    <row r="2705" spans="1:9" x14ac:dyDescent="0.2">
      <c r="A2705" s="221" t="s">
        <v>149</v>
      </c>
      <c r="B2705" s="225">
        <v>1640006</v>
      </c>
      <c r="C2705" s="221">
        <f t="shared" si="84"/>
        <v>7</v>
      </c>
      <c r="D2705" s="221">
        <v>16400060</v>
      </c>
      <c r="F2705" s="221" t="s">
        <v>2206</v>
      </c>
      <c r="G2705" s="222">
        <v>0</v>
      </c>
      <c r="H2705" s="222">
        <v>25142893.940000001</v>
      </c>
      <c r="I2705" s="222">
        <f t="shared" si="85"/>
        <v>-25142893.940000001</v>
      </c>
    </row>
    <row r="2706" spans="1:9" x14ac:dyDescent="0.2">
      <c r="A2706" s="221" t="s">
        <v>149</v>
      </c>
      <c r="B2706" s="225">
        <v>1640007</v>
      </c>
      <c r="C2706" s="221">
        <f t="shared" si="84"/>
        <v>7</v>
      </c>
      <c r="D2706" s="221">
        <v>16400070</v>
      </c>
      <c r="F2706" s="221" t="s">
        <v>2207</v>
      </c>
      <c r="G2706" s="222">
        <v>0</v>
      </c>
      <c r="H2706" s="222">
        <v>34888171.18</v>
      </c>
      <c r="I2706" s="222">
        <f t="shared" si="85"/>
        <v>-34888171.18</v>
      </c>
    </row>
    <row r="2707" spans="1:9" x14ac:dyDescent="0.2">
      <c r="A2707" s="221" t="s">
        <v>149</v>
      </c>
      <c r="B2707" s="225">
        <v>1640008</v>
      </c>
      <c r="C2707" s="221">
        <f t="shared" si="84"/>
        <v>7</v>
      </c>
      <c r="D2707" s="221">
        <v>16400080</v>
      </c>
      <c r="F2707" s="221" t="s">
        <v>2208</v>
      </c>
      <c r="G2707" s="222">
        <v>0</v>
      </c>
      <c r="H2707" s="222">
        <v>14379923.359999999</v>
      </c>
      <c r="I2707" s="222">
        <f t="shared" si="85"/>
        <v>-14379923.359999999</v>
      </c>
    </row>
    <row r="2708" spans="1:9" x14ac:dyDescent="0.2">
      <c r="A2708" s="221" t="s">
        <v>149</v>
      </c>
      <c r="B2708" s="225">
        <v>1640009</v>
      </c>
      <c r="C2708" s="221">
        <f t="shared" si="84"/>
        <v>7</v>
      </c>
      <c r="D2708" s="221">
        <v>16400090</v>
      </c>
      <c r="F2708" s="221" t="s">
        <v>2209</v>
      </c>
      <c r="G2708" s="222">
        <v>0</v>
      </c>
      <c r="H2708" s="222">
        <v>25172477.579999998</v>
      </c>
      <c r="I2708" s="222">
        <f t="shared" si="85"/>
        <v>-25172477.579999998</v>
      </c>
    </row>
    <row r="2709" spans="1:9" x14ac:dyDescent="0.2">
      <c r="A2709" s="221" t="s">
        <v>149</v>
      </c>
      <c r="B2709" s="225">
        <v>1640010</v>
      </c>
      <c r="C2709" s="221">
        <f t="shared" si="84"/>
        <v>7</v>
      </c>
      <c r="D2709" s="221">
        <v>16400100</v>
      </c>
      <c r="F2709" s="221" t="s">
        <v>2210</v>
      </c>
      <c r="G2709" s="222">
        <v>0</v>
      </c>
      <c r="H2709" s="222">
        <v>53187985.689999998</v>
      </c>
      <c r="I2709" s="222">
        <f t="shared" si="85"/>
        <v>-53187985.689999998</v>
      </c>
    </row>
    <row r="2710" spans="1:9" x14ac:dyDescent="0.2">
      <c r="A2710" s="221" t="s">
        <v>149</v>
      </c>
      <c r="B2710" s="225">
        <v>1640011</v>
      </c>
      <c r="C2710" s="221">
        <f t="shared" si="84"/>
        <v>7</v>
      </c>
      <c r="D2710" s="221">
        <v>16400110</v>
      </c>
      <c r="F2710" s="221" t="s">
        <v>2211</v>
      </c>
      <c r="G2710" s="222">
        <v>0</v>
      </c>
      <c r="H2710" s="222">
        <v>49661503.899999999</v>
      </c>
      <c r="I2710" s="222">
        <f t="shared" si="85"/>
        <v>-49661503.899999999</v>
      </c>
    </row>
    <row r="2711" spans="1:9" x14ac:dyDescent="0.2">
      <c r="A2711" s="221" t="s">
        <v>149</v>
      </c>
      <c r="B2711" s="225">
        <v>1640012</v>
      </c>
      <c r="C2711" s="221">
        <f t="shared" si="84"/>
        <v>7</v>
      </c>
      <c r="D2711" s="221">
        <v>16400120</v>
      </c>
      <c r="F2711" s="221" t="s">
        <v>2212</v>
      </c>
      <c r="G2711" s="222">
        <v>0</v>
      </c>
      <c r="H2711" s="222">
        <v>27724666.010000002</v>
      </c>
      <c r="I2711" s="222">
        <f t="shared" si="85"/>
        <v>-27724666.010000002</v>
      </c>
    </row>
    <row r="2712" spans="1:9" x14ac:dyDescent="0.2">
      <c r="A2712" s="221" t="s">
        <v>149</v>
      </c>
      <c r="B2712" s="225">
        <v>1640013</v>
      </c>
      <c r="C2712" s="221">
        <f t="shared" si="84"/>
        <v>7</v>
      </c>
      <c r="D2712" s="221">
        <v>16400130</v>
      </c>
      <c r="F2712" s="221" t="s">
        <v>2213</v>
      </c>
      <c r="G2712" s="222">
        <v>0</v>
      </c>
      <c r="H2712" s="222">
        <v>55160925.399999999</v>
      </c>
      <c r="I2712" s="222">
        <f t="shared" si="85"/>
        <v>-55160925.399999999</v>
      </c>
    </row>
    <row r="2713" spans="1:9" x14ac:dyDescent="0.2">
      <c r="A2713" s="221" t="s">
        <v>149</v>
      </c>
      <c r="B2713" s="225">
        <v>1640014</v>
      </c>
      <c r="C2713" s="221">
        <f t="shared" si="84"/>
        <v>7</v>
      </c>
      <c r="D2713" s="221">
        <v>16400140</v>
      </c>
      <c r="F2713" s="221" t="s">
        <v>2214</v>
      </c>
      <c r="G2713" s="222">
        <v>0</v>
      </c>
      <c r="H2713" s="222">
        <v>53187985.689999998</v>
      </c>
      <c r="I2713" s="222">
        <f t="shared" si="85"/>
        <v>-53187985.689999998</v>
      </c>
    </row>
    <row r="2714" spans="1:9" x14ac:dyDescent="0.2">
      <c r="A2714" s="221" t="s">
        <v>149</v>
      </c>
      <c r="B2714" s="225">
        <v>1640015</v>
      </c>
      <c r="C2714" s="221">
        <f t="shared" si="84"/>
        <v>7</v>
      </c>
      <c r="D2714" s="221">
        <v>16400150</v>
      </c>
      <c r="F2714" s="221" t="s">
        <v>2215</v>
      </c>
      <c r="G2714" s="222">
        <v>0</v>
      </c>
      <c r="H2714" s="222">
        <v>119289100.41</v>
      </c>
      <c r="I2714" s="222">
        <f t="shared" si="85"/>
        <v>-119289100.41</v>
      </c>
    </row>
    <row r="2715" spans="1:9" x14ac:dyDescent="0.2">
      <c r="A2715" s="221" t="s">
        <v>149</v>
      </c>
      <c r="B2715" s="225">
        <v>1640016</v>
      </c>
      <c r="C2715" s="221">
        <f t="shared" si="84"/>
        <v>7</v>
      </c>
      <c r="D2715" s="221">
        <v>16400150</v>
      </c>
      <c r="F2715" s="221" t="s">
        <v>4885</v>
      </c>
      <c r="G2715" s="222">
        <v>0</v>
      </c>
      <c r="H2715" s="222">
        <v>278264088.76999998</v>
      </c>
      <c r="I2715" s="222">
        <f t="shared" si="85"/>
        <v>-278264088.76999998</v>
      </c>
    </row>
    <row r="2716" spans="1:9" x14ac:dyDescent="0.2">
      <c r="A2716" s="221" t="s">
        <v>149</v>
      </c>
      <c r="B2716" s="225">
        <v>1640017</v>
      </c>
      <c r="C2716" s="221">
        <f t="shared" si="84"/>
        <v>7</v>
      </c>
      <c r="D2716" s="221">
        <v>16400150</v>
      </c>
      <c r="F2716" s="221" t="s">
        <v>4886</v>
      </c>
      <c r="G2716" s="222">
        <v>0</v>
      </c>
      <c r="H2716" s="222">
        <v>300000000</v>
      </c>
      <c r="I2716" s="222">
        <f t="shared" si="85"/>
        <v>-300000000</v>
      </c>
    </row>
    <row r="2717" spans="1:9" x14ac:dyDescent="0.2">
      <c r="A2717" s="221" t="s">
        <v>149</v>
      </c>
      <c r="B2717" s="225">
        <v>1640018</v>
      </c>
      <c r="C2717" s="221">
        <f t="shared" si="84"/>
        <v>7</v>
      </c>
      <c r="D2717" s="221">
        <v>16400150</v>
      </c>
      <c r="F2717" s="221" t="s">
        <v>4887</v>
      </c>
      <c r="G2717" s="222">
        <v>0</v>
      </c>
      <c r="H2717" s="222">
        <v>292837463.93000001</v>
      </c>
      <c r="I2717" s="222">
        <f t="shared" si="85"/>
        <v>-292837463.93000001</v>
      </c>
    </row>
    <row r="2718" spans="1:9" x14ac:dyDescent="0.2">
      <c r="A2718" s="221" t="s">
        <v>149</v>
      </c>
      <c r="B2718" s="225">
        <v>1640019</v>
      </c>
      <c r="C2718" s="221">
        <f t="shared" si="84"/>
        <v>7</v>
      </c>
      <c r="D2718" s="221">
        <v>16400150</v>
      </c>
      <c r="F2718" s="221" t="s">
        <v>4888</v>
      </c>
      <c r="G2718" s="222">
        <v>0</v>
      </c>
      <c r="H2718" s="222">
        <v>146906794.40000001</v>
      </c>
      <c r="I2718" s="222">
        <f t="shared" si="85"/>
        <v>-146906794.40000001</v>
      </c>
    </row>
    <row r="2719" spans="1:9" x14ac:dyDescent="0.2">
      <c r="A2719" s="221" t="s">
        <v>149</v>
      </c>
      <c r="B2719" s="225">
        <v>1640020</v>
      </c>
      <c r="C2719" s="221">
        <f t="shared" si="84"/>
        <v>7</v>
      </c>
      <c r="D2719" s="221">
        <v>16400150</v>
      </c>
      <c r="F2719" s="221" t="s">
        <v>4889</v>
      </c>
      <c r="G2719" s="222">
        <v>0</v>
      </c>
      <c r="H2719" s="222">
        <v>589042627.71000004</v>
      </c>
      <c r="I2719" s="222">
        <f t="shared" si="85"/>
        <v>-589042627.71000004</v>
      </c>
    </row>
    <row r="2720" spans="1:9" x14ac:dyDescent="0.2">
      <c r="A2720" s="221" t="s">
        <v>149</v>
      </c>
      <c r="B2720" s="225">
        <v>1640021</v>
      </c>
      <c r="C2720" s="221">
        <f t="shared" si="84"/>
        <v>7</v>
      </c>
      <c r="D2720" s="221">
        <v>16400150</v>
      </c>
      <c r="F2720" s="221" t="s">
        <v>4890</v>
      </c>
      <c r="G2720" s="222">
        <v>0</v>
      </c>
      <c r="H2720" s="222">
        <v>233260880</v>
      </c>
      <c r="I2720" s="222">
        <f t="shared" si="85"/>
        <v>-233260880</v>
      </c>
    </row>
    <row r="2721" spans="1:9" x14ac:dyDescent="0.2">
      <c r="A2721" s="221" t="s">
        <v>149</v>
      </c>
      <c r="B2721" s="225">
        <v>1640022</v>
      </c>
      <c r="C2721" s="221">
        <f t="shared" si="84"/>
        <v>7</v>
      </c>
      <c r="D2721" s="221">
        <v>16400150</v>
      </c>
      <c r="F2721" s="221" t="s">
        <v>4891</v>
      </c>
      <c r="G2721" s="222">
        <v>0</v>
      </c>
      <c r="H2721" s="222">
        <v>233260880</v>
      </c>
      <c r="I2721" s="222">
        <f t="shared" si="85"/>
        <v>-233260880</v>
      </c>
    </row>
    <row r="2722" spans="1:9" x14ac:dyDescent="0.2">
      <c r="A2722" s="221" t="s">
        <v>149</v>
      </c>
      <c r="B2722" s="225">
        <v>1640023</v>
      </c>
      <c r="C2722" s="221">
        <f t="shared" si="84"/>
        <v>7</v>
      </c>
      <c r="D2722" s="221">
        <v>16400150</v>
      </c>
      <c r="F2722" s="221" t="s">
        <v>4892</v>
      </c>
      <c r="G2722" s="222">
        <v>0</v>
      </c>
      <c r="H2722" s="222">
        <v>233260880</v>
      </c>
      <c r="I2722" s="222">
        <f t="shared" si="85"/>
        <v>-233260880</v>
      </c>
    </row>
    <row r="2723" spans="1:9" x14ac:dyDescent="0.2">
      <c r="A2723" s="221" t="s">
        <v>149</v>
      </c>
      <c r="B2723" s="225">
        <v>1640024</v>
      </c>
      <c r="C2723" s="221">
        <f t="shared" si="84"/>
        <v>7</v>
      </c>
      <c r="D2723" s="221">
        <v>16400150</v>
      </c>
      <c r="F2723" s="221" t="s">
        <v>4893</v>
      </c>
      <c r="G2723" s="222">
        <v>0</v>
      </c>
      <c r="H2723" s="222">
        <v>142548315.56999999</v>
      </c>
      <c r="I2723" s="222">
        <f t="shared" si="85"/>
        <v>-142548315.56999999</v>
      </c>
    </row>
    <row r="2724" spans="1:9" x14ac:dyDescent="0.2">
      <c r="A2724" s="221" t="s">
        <v>149</v>
      </c>
      <c r="B2724" s="225">
        <v>2153000</v>
      </c>
      <c r="C2724" s="221">
        <f t="shared" si="84"/>
        <v>7</v>
      </c>
      <c r="D2724" s="221">
        <v>21530000</v>
      </c>
      <c r="F2724" s="221" t="s">
        <v>4894</v>
      </c>
      <c r="G2724" s="222">
        <v>69436778.5</v>
      </c>
      <c r="H2724" s="222">
        <v>0</v>
      </c>
      <c r="I2724" s="222">
        <f t="shared" si="85"/>
        <v>69436778.5</v>
      </c>
    </row>
    <row r="2725" spans="1:9" x14ac:dyDescent="0.2">
      <c r="A2725" s="221" t="s">
        <v>149</v>
      </c>
      <c r="B2725" s="225">
        <v>2181100</v>
      </c>
      <c r="C2725" s="221">
        <f t="shared" si="84"/>
        <v>7</v>
      </c>
      <c r="D2725" s="221">
        <v>21811000</v>
      </c>
      <c r="F2725" s="221" t="s">
        <v>2077</v>
      </c>
      <c r="G2725" s="222">
        <v>9500000</v>
      </c>
      <c r="H2725" s="222">
        <v>0</v>
      </c>
      <c r="I2725" s="222">
        <f t="shared" si="85"/>
        <v>9500000</v>
      </c>
    </row>
    <row r="2726" spans="1:9" x14ac:dyDescent="0.2">
      <c r="A2726" s="221" t="s">
        <v>149</v>
      </c>
      <c r="B2726" s="225">
        <v>2182000</v>
      </c>
      <c r="C2726" s="221">
        <f t="shared" si="84"/>
        <v>7</v>
      </c>
      <c r="D2726" s="221">
        <v>21820000</v>
      </c>
      <c r="F2726" s="221" t="s">
        <v>52</v>
      </c>
      <c r="G2726" s="222">
        <v>3441791.67</v>
      </c>
      <c r="H2726" s="222">
        <v>0</v>
      </c>
      <c r="I2726" s="222">
        <f t="shared" si="85"/>
        <v>3441791.67</v>
      </c>
    </row>
    <row r="2727" spans="1:9" x14ac:dyDescent="0.2">
      <c r="A2727" s="221" t="s">
        <v>149</v>
      </c>
      <c r="B2727" s="225">
        <v>2183000</v>
      </c>
      <c r="C2727" s="221">
        <f t="shared" si="84"/>
        <v>7</v>
      </c>
      <c r="D2727" s="221">
        <v>21830000</v>
      </c>
      <c r="F2727" s="221" t="s">
        <v>596</v>
      </c>
      <c r="G2727" s="222">
        <v>50404885435.489998</v>
      </c>
      <c r="H2727" s="222">
        <v>0</v>
      </c>
      <c r="I2727" s="222">
        <f t="shared" si="85"/>
        <v>50404885435.489998</v>
      </c>
    </row>
    <row r="2728" spans="1:9" x14ac:dyDescent="0.2">
      <c r="A2728" s="221" t="s">
        <v>149</v>
      </c>
      <c r="B2728" s="225">
        <v>2184000</v>
      </c>
      <c r="C2728" s="221">
        <f t="shared" si="84"/>
        <v>7</v>
      </c>
      <c r="D2728" s="221">
        <v>21840000</v>
      </c>
      <c r="F2728" s="221" t="s">
        <v>3480</v>
      </c>
      <c r="G2728" s="222">
        <v>72623397.400000006</v>
      </c>
      <c r="H2728" s="222">
        <v>0</v>
      </c>
      <c r="I2728" s="222">
        <f t="shared" si="85"/>
        <v>72623397.400000006</v>
      </c>
    </row>
    <row r="2729" spans="1:9" x14ac:dyDescent="0.2">
      <c r="A2729" s="221" t="s">
        <v>149</v>
      </c>
      <c r="B2729" s="225">
        <v>2750000</v>
      </c>
      <c r="C2729" s="221">
        <f t="shared" si="84"/>
        <v>7</v>
      </c>
      <c r="D2729" s="221">
        <v>27500000</v>
      </c>
      <c r="F2729" s="221" t="s">
        <v>599</v>
      </c>
      <c r="G2729" s="222">
        <v>41792108.090000004</v>
      </c>
      <c r="H2729" s="222">
        <v>0</v>
      </c>
      <c r="I2729" s="222">
        <f t="shared" si="85"/>
        <v>41792108.090000004</v>
      </c>
    </row>
    <row r="2730" spans="1:9" x14ac:dyDescent="0.2">
      <c r="A2730" s="221" t="s">
        <v>149</v>
      </c>
      <c r="B2730" s="225">
        <v>2815300</v>
      </c>
      <c r="C2730" s="221">
        <f t="shared" si="84"/>
        <v>7</v>
      </c>
      <c r="D2730" s="221">
        <v>28153000</v>
      </c>
      <c r="F2730" s="221" t="s">
        <v>4895</v>
      </c>
      <c r="G2730" s="222">
        <v>0</v>
      </c>
      <c r="H2730" s="222">
        <v>418523.05</v>
      </c>
      <c r="I2730" s="222">
        <f t="shared" si="85"/>
        <v>-418523.05</v>
      </c>
    </row>
    <row r="2731" spans="1:9" x14ac:dyDescent="0.2">
      <c r="A2731" s="221" t="s">
        <v>149</v>
      </c>
      <c r="B2731" s="225" t="s">
        <v>3557</v>
      </c>
      <c r="C2731" s="221">
        <f t="shared" si="84"/>
        <v>7</v>
      </c>
      <c r="D2731" s="221">
        <v>28181100</v>
      </c>
      <c r="F2731" s="221" t="s">
        <v>2081</v>
      </c>
      <c r="G2731" s="222">
        <v>0</v>
      </c>
      <c r="H2731" s="222">
        <v>148356.16</v>
      </c>
      <c r="I2731" s="222">
        <f t="shared" si="85"/>
        <v>-148356.16</v>
      </c>
    </row>
    <row r="2732" spans="1:9" x14ac:dyDescent="0.2">
      <c r="A2732" s="221" t="s">
        <v>149</v>
      </c>
      <c r="B2732" s="225" t="s">
        <v>826</v>
      </c>
      <c r="C2732" s="221">
        <f t="shared" si="84"/>
        <v>7</v>
      </c>
      <c r="D2732" s="221">
        <v>28182000</v>
      </c>
      <c r="F2732" s="221" t="s">
        <v>607</v>
      </c>
      <c r="G2732" s="222">
        <v>0</v>
      </c>
      <c r="H2732" s="222">
        <v>151486.54999999999</v>
      </c>
      <c r="I2732" s="222">
        <f t="shared" si="85"/>
        <v>-151486.54999999999</v>
      </c>
    </row>
    <row r="2733" spans="1:9" x14ac:dyDescent="0.2">
      <c r="A2733" s="221" t="s">
        <v>149</v>
      </c>
      <c r="B2733" s="225">
        <v>2818300</v>
      </c>
      <c r="C2733" s="221">
        <f t="shared" si="84"/>
        <v>7</v>
      </c>
      <c r="D2733" s="221">
        <v>28183000</v>
      </c>
      <c r="F2733" s="221" t="s">
        <v>610</v>
      </c>
      <c r="G2733" s="222">
        <v>0</v>
      </c>
      <c r="H2733" s="222">
        <v>11524738289.864799</v>
      </c>
      <c r="I2733" s="222">
        <f t="shared" si="85"/>
        <v>-11524738289.864799</v>
      </c>
    </row>
    <row r="2734" spans="1:9" x14ac:dyDescent="0.2">
      <c r="A2734" s="221" t="s">
        <v>149</v>
      </c>
      <c r="B2734" s="225">
        <v>2818400</v>
      </c>
      <c r="C2734" s="221">
        <f t="shared" si="84"/>
        <v>7</v>
      </c>
      <c r="D2734" s="221">
        <v>28184000</v>
      </c>
      <c r="F2734" s="221" t="s">
        <v>608</v>
      </c>
      <c r="G2734" s="222">
        <v>0</v>
      </c>
      <c r="H2734" s="222">
        <v>10316349.83</v>
      </c>
      <c r="I2734" s="222">
        <f t="shared" si="85"/>
        <v>-10316349.83</v>
      </c>
    </row>
    <row r="2735" spans="1:9" x14ac:dyDescent="0.2">
      <c r="A2735" s="221" t="s">
        <v>149</v>
      </c>
      <c r="B2735" s="225">
        <v>4010000</v>
      </c>
      <c r="C2735" s="221">
        <f t="shared" si="84"/>
        <v>7</v>
      </c>
      <c r="D2735" s="221">
        <v>40100000</v>
      </c>
      <c r="F2735" s="221" t="s">
        <v>619</v>
      </c>
      <c r="G2735" s="222">
        <v>0</v>
      </c>
      <c r="H2735" s="222">
        <v>203950034.47999999</v>
      </c>
      <c r="I2735" s="222">
        <f t="shared" si="85"/>
        <v>-203950034.47999999</v>
      </c>
    </row>
    <row r="2736" spans="1:9" x14ac:dyDescent="0.2">
      <c r="A2736" s="221" t="s">
        <v>149</v>
      </c>
      <c r="B2736" s="225">
        <v>4011000</v>
      </c>
      <c r="C2736" s="221">
        <f t="shared" si="84"/>
        <v>7</v>
      </c>
      <c r="D2736" s="221">
        <v>40110000</v>
      </c>
      <c r="F2736" s="221" t="s">
        <v>619</v>
      </c>
      <c r="G2736" s="222">
        <v>0</v>
      </c>
      <c r="H2736" s="222">
        <v>22520821.309999999</v>
      </c>
      <c r="I2736" s="222">
        <f t="shared" si="85"/>
        <v>-22520821.309999999</v>
      </c>
    </row>
    <row r="2737" spans="1:9" x14ac:dyDescent="0.2">
      <c r="A2737" s="221" t="s">
        <v>149</v>
      </c>
      <c r="B2737" s="225">
        <v>4012000</v>
      </c>
      <c r="C2737" s="221">
        <f t="shared" si="84"/>
        <v>7</v>
      </c>
      <c r="D2737" s="221">
        <v>40120000</v>
      </c>
      <c r="F2737" s="221" t="s">
        <v>65</v>
      </c>
      <c r="G2737" s="222">
        <v>0</v>
      </c>
      <c r="H2737" s="222">
        <v>10402810</v>
      </c>
      <c r="I2737" s="222">
        <f t="shared" si="85"/>
        <v>-10402810</v>
      </c>
    </row>
    <row r="2738" spans="1:9" x14ac:dyDescent="0.2">
      <c r="A2738" s="221" t="s">
        <v>149</v>
      </c>
      <c r="B2738" s="225">
        <v>4031000</v>
      </c>
      <c r="C2738" s="221">
        <f t="shared" si="84"/>
        <v>7</v>
      </c>
      <c r="D2738" s="221">
        <v>40310000</v>
      </c>
      <c r="F2738" s="221" t="s">
        <v>2087</v>
      </c>
      <c r="G2738" s="222">
        <v>0</v>
      </c>
      <c r="H2738" s="222">
        <v>118748797.40000001</v>
      </c>
      <c r="I2738" s="222">
        <f t="shared" si="85"/>
        <v>-118748797.40000001</v>
      </c>
    </row>
    <row r="2739" spans="1:9" x14ac:dyDescent="0.2">
      <c r="A2739" s="221" t="s">
        <v>149</v>
      </c>
      <c r="B2739" s="225">
        <v>4032000</v>
      </c>
      <c r="C2739" s="221">
        <f t="shared" si="84"/>
        <v>7</v>
      </c>
      <c r="D2739" s="221">
        <v>40320000</v>
      </c>
      <c r="F2739" s="221" t="s">
        <v>2088</v>
      </c>
      <c r="G2739" s="222">
        <v>0</v>
      </c>
      <c r="H2739" s="222">
        <v>82048797.400000006</v>
      </c>
      <c r="I2739" s="222">
        <f t="shared" si="85"/>
        <v>-82048797.400000006</v>
      </c>
    </row>
    <row r="2740" spans="1:9" x14ac:dyDescent="0.2">
      <c r="A2740" s="221" t="s">
        <v>149</v>
      </c>
      <c r="B2740" s="225">
        <v>4034000</v>
      </c>
      <c r="C2740" s="221">
        <f t="shared" si="84"/>
        <v>7</v>
      </c>
      <c r="D2740" s="221">
        <v>40340000</v>
      </c>
      <c r="F2740" s="221" t="s">
        <v>4581</v>
      </c>
      <c r="G2740" s="222">
        <v>0</v>
      </c>
      <c r="H2740" s="222">
        <v>602608797.39999998</v>
      </c>
      <c r="I2740" s="222">
        <f t="shared" si="85"/>
        <v>-602608797.39999998</v>
      </c>
    </row>
    <row r="2741" spans="1:9" x14ac:dyDescent="0.2">
      <c r="A2741" s="221" t="s">
        <v>149</v>
      </c>
      <c r="B2741" s="225">
        <v>4040000</v>
      </c>
      <c r="C2741" s="221">
        <f t="shared" si="84"/>
        <v>7</v>
      </c>
      <c r="D2741" s="221">
        <v>40400000</v>
      </c>
      <c r="F2741" s="221" t="s">
        <v>1472</v>
      </c>
      <c r="G2741" s="222">
        <v>0</v>
      </c>
      <c r="H2741" s="222">
        <v>6084679858.3800001</v>
      </c>
      <c r="I2741" s="222">
        <f t="shared" si="85"/>
        <v>-6084679858.3800001</v>
      </c>
    </row>
    <row r="2742" spans="1:9" x14ac:dyDescent="0.2">
      <c r="A2742" s="221" t="s">
        <v>149</v>
      </c>
      <c r="B2742" s="225">
        <v>4080000</v>
      </c>
      <c r="C2742" s="221">
        <f t="shared" si="84"/>
        <v>7</v>
      </c>
      <c r="D2742" s="221">
        <v>40800000</v>
      </c>
      <c r="F2742" s="221" t="s">
        <v>3617</v>
      </c>
      <c r="G2742" s="222">
        <v>0</v>
      </c>
      <c r="H2742" s="222">
        <v>8598820918.3799992</v>
      </c>
      <c r="I2742" s="222">
        <f t="shared" si="85"/>
        <v>-8598820918.3799992</v>
      </c>
    </row>
    <row r="2743" spans="1:9" x14ac:dyDescent="0.2">
      <c r="A2743" s="221" t="s">
        <v>149</v>
      </c>
      <c r="B2743" s="225">
        <v>4081100</v>
      </c>
      <c r="C2743" s="221">
        <f t="shared" si="84"/>
        <v>7</v>
      </c>
      <c r="D2743" s="221">
        <v>40811000</v>
      </c>
      <c r="F2743" s="221" t="s">
        <v>2090</v>
      </c>
      <c r="G2743" s="222">
        <v>0</v>
      </c>
      <c r="H2743" s="222">
        <v>446533333.33999997</v>
      </c>
      <c r="I2743" s="222">
        <f t="shared" si="85"/>
        <v>-446533333.33999997</v>
      </c>
    </row>
    <row r="2744" spans="1:9" x14ac:dyDescent="0.2">
      <c r="A2744" s="221" t="s">
        <v>149</v>
      </c>
      <c r="B2744" s="225">
        <v>4091000</v>
      </c>
      <c r="C2744" s="221">
        <f t="shared" si="84"/>
        <v>7</v>
      </c>
      <c r="D2744" s="221">
        <v>40910000</v>
      </c>
      <c r="F2744" s="221" t="s">
        <v>2091</v>
      </c>
      <c r="G2744" s="222">
        <v>141919179</v>
      </c>
      <c r="H2744" s="222">
        <v>0</v>
      </c>
      <c r="I2744" s="222">
        <f t="shared" si="85"/>
        <v>141919179</v>
      </c>
    </row>
    <row r="2745" spans="1:9" x14ac:dyDescent="0.2">
      <c r="A2745" s="221" t="s">
        <v>149</v>
      </c>
      <c r="B2745" s="225">
        <v>4111000</v>
      </c>
      <c r="C2745" s="221">
        <f t="shared" si="84"/>
        <v>7</v>
      </c>
      <c r="D2745" s="221">
        <v>41110000</v>
      </c>
      <c r="F2745" s="221" t="s">
        <v>297</v>
      </c>
      <c r="G2745" s="222">
        <v>5425454447.21</v>
      </c>
      <c r="H2745" s="222">
        <v>0</v>
      </c>
      <c r="I2745" s="222">
        <f t="shared" si="85"/>
        <v>5425454447.21</v>
      </c>
    </row>
    <row r="2746" spans="1:9" x14ac:dyDescent="0.2">
      <c r="A2746" s="221" t="s">
        <v>149</v>
      </c>
      <c r="B2746" s="225">
        <v>4130000</v>
      </c>
      <c r="C2746" s="221">
        <f t="shared" si="84"/>
        <v>7</v>
      </c>
      <c r="D2746" s="221">
        <v>41300000</v>
      </c>
      <c r="F2746" s="221" t="s">
        <v>3643</v>
      </c>
      <c r="G2746" s="222">
        <v>417451560</v>
      </c>
      <c r="H2746" s="222">
        <v>0</v>
      </c>
      <c r="I2746" s="222">
        <f t="shared" si="85"/>
        <v>417451560</v>
      </c>
    </row>
    <row r="2747" spans="1:9" x14ac:dyDescent="0.2">
      <c r="A2747" s="221" t="s">
        <v>149</v>
      </c>
      <c r="B2747" s="225">
        <v>4180000</v>
      </c>
      <c r="C2747" s="221">
        <f t="shared" si="84"/>
        <v>7</v>
      </c>
      <c r="D2747" s="221">
        <v>41800000</v>
      </c>
      <c r="F2747" s="221" t="s">
        <v>2227</v>
      </c>
      <c r="G2747" s="222">
        <v>325700920.48000002</v>
      </c>
      <c r="H2747" s="222">
        <v>0</v>
      </c>
      <c r="I2747" s="222">
        <f t="shared" si="85"/>
        <v>325700920.48000002</v>
      </c>
    </row>
    <row r="2748" spans="1:9" x14ac:dyDescent="0.2">
      <c r="A2748" s="221" t="s">
        <v>149</v>
      </c>
      <c r="B2748" s="225">
        <v>4190000</v>
      </c>
      <c r="C2748" s="221">
        <f t="shared" si="84"/>
        <v>7</v>
      </c>
      <c r="D2748" s="221">
        <v>41900000</v>
      </c>
      <c r="F2748" s="221" t="s">
        <v>293</v>
      </c>
      <c r="G2748" s="222">
        <v>0</v>
      </c>
      <c r="H2748" s="222">
        <v>58240126.640000001</v>
      </c>
      <c r="I2748" s="222">
        <f t="shared" si="85"/>
        <v>-58240126.640000001</v>
      </c>
    </row>
    <row r="2749" spans="1:9" x14ac:dyDescent="0.2">
      <c r="A2749" s="221" t="s">
        <v>149</v>
      </c>
      <c r="B2749" s="225">
        <v>4210000</v>
      </c>
      <c r="C2749" s="221">
        <f t="shared" si="84"/>
        <v>7</v>
      </c>
      <c r="D2749" s="221">
        <v>42100000</v>
      </c>
      <c r="F2749" s="221" t="s">
        <v>2553</v>
      </c>
      <c r="G2749" s="222">
        <v>27305946.75</v>
      </c>
      <c r="H2749" s="222">
        <v>0</v>
      </c>
      <c r="I2749" s="222">
        <f t="shared" si="85"/>
        <v>27305946.75</v>
      </c>
    </row>
    <row r="2750" spans="1:9" x14ac:dyDescent="0.2">
      <c r="A2750" s="221" t="s">
        <v>149</v>
      </c>
      <c r="B2750" s="225">
        <v>4251000</v>
      </c>
      <c r="C2750" s="221">
        <f t="shared" si="84"/>
        <v>7</v>
      </c>
      <c r="D2750" s="221">
        <v>42510000</v>
      </c>
      <c r="F2750" s="221" t="s">
        <v>2099</v>
      </c>
      <c r="G2750" s="222">
        <v>12100166.35</v>
      </c>
      <c r="H2750" s="222">
        <v>0</v>
      </c>
      <c r="I2750" s="222">
        <f t="shared" si="85"/>
        <v>12100166.35</v>
      </c>
    </row>
    <row r="2751" spans="1:9" x14ac:dyDescent="0.2">
      <c r="A2751" s="221" t="s">
        <v>149</v>
      </c>
      <c r="B2751" s="225">
        <v>4282000</v>
      </c>
      <c r="C2751" s="221">
        <f t="shared" si="84"/>
        <v>7</v>
      </c>
      <c r="D2751" s="221">
        <v>42820000</v>
      </c>
      <c r="F2751" s="221" t="s">
        <v>626</v>
      </c>
      <c r="G2751" s="222">
        <v>0</v>
      </c>
      <c r="H2751" s="222">
        <v>141576675.03</v>
      </c>
      <c r="I2751" s="222">
        <f t="shared" si="85"/>
        <v>-141576675.03</v>
      </c>
    </row>
    <row r="2752" spans="1:9" x14ac:dyDescent="0.2">
      <c r="A2752" s="221" t="s">
        <v>149</v>
      </c>
      <c r="B2752" s="225">
        <v>4310000</v>
      </c>
      <c r="C2752" s="221">
        <f t="shared" si="84"/>
        <v>7</v>
      </c>
      <c r="D2752" s="221">
        <v>43100000</v>
      </c>
      <c r="F2752" s="221" t="s">
        <v>627</v>
      </c>
      <c r="G2752" s="222">
        <v>0</v>
      </c>
      <c r="H2752" s="222">
        <v>92537632.340000004</v>
      </c>
      <c r="I2752" s="222">
        <f t="shared" si="85"/>
        <v>-92537632.340000004</v>
      </c>
    </row>
    <row r="2753" spans="1:9" x14ac:dyDescent="0.2">
      <c r="A2753" s="221" t="s">
        <v>149</v>
      </c>
      <c r="B2753" s="225">
        <v>4311000</v>
      </c>
      <c r="C2753" s="221">
        <f t="shared" si="84"/>
        <v>7</v>
      </c>
      <c r="D2753" s="221">
        <v>43110000</v>
      </c>
      <c r="F2753" s="221" t="s">
        <v>3690</v>
      </c>
      <c r="G2753" s="222">
        <v>0</v>
      </c>
      <c r="H2753" s="222">
        <v>4575900</v>
      </c>
      <c r="I2753" s="222">
        <f t="shared" si="85"/>
        <v>-4575900</v>
      </c>
    </row>
    <row r="2754" spans="1:9" x14ac:dyDescent="0.2">
      <c r="A2754" s="221" t="s">
        <v>149</v>
      </c>
      <c r="B2754" s="225">
        <v>4312000</v>
      </c>
      <c r="C2754" s="221">
        <f t="shared" ref="C2754:C2817" si="86">+LEN(B:B)</f>
        <v>7</v>
      </c>
      <c r="D2754" s="221">
        <v>43120000</v>
      </c>
      <c r="F2754" s="221" t="s">
        <v>80</v>
      </c>
      <c r="G2754" s="222">
        <v>0</v>
      </c>
      <c r="H2754" s="222">
        <v>5897006.1399999997</v>
      </c>
      <c r="I2754" s="222">
        <f t="shared" ref="I2754:I2817" si="87">+G:G-H:H</f>
        <v>-5897006.1399999997</v>
      </c>
    </row>
    <row r="2755" spans="1:9" x14ac:dyDescent="0.2">
      <c r="A2755" s="221" t="s">
        <v>149</v>
      </c>
      <c r="B2755" s="225">
        <v>4320000</v>
      </c>
      <c r="C2755" s="221">
        <f t="shared" si="86"/>
        <v>7</v>
      </c>
      <c r="D2755" s="221">
        <v>43200000</v>
      </c>
      <c r="F2755" s="221" t="s">
        <v>79</v>
      </c>
      <c r="G2755" s="222">
        <v>0</v>
      </c>
      <c r="H2755" s="222">
        <v>28376521.440000001</v>
      </c>
      <c r="I2755" s="222">
        <f t="shared" si="87"/>
        <v>-28376521.440000001</v>
      </c>
    </row>
    <row r="2756" spans="1:9" x14ac:dyDescent="0.2">
      <c r="A2756" s="221" t="s">
        <v>149</v>
      </c>
      <c r="B2756" s="225">
        <v>4322000</v>
      </c>
      <c r="C2756" s="221">
        <f t="shared" si="86"/>
        <v>7</v>
      </c>
      <c r="D2756" s="221">
        <v>43220000</v>
      </c>
      <c r="F2756" s="221" t="s">
        <v>630</v>
      </c>
      <c r="G2756" s="222">
        <v>0</v>
      </c>
      <c r="H2756" s="222">
        <v>103920</v>
      </c>
      <c r="I2756" s="222">
        <f t="shared" si="87"/>
        <v>-103920</v>
      </c>
    </row>
    <row r="2757" spans="1:9" x14ac:dyDescent="0.2">
      <c r="A2757" s="221" t="s">
        <v>149</v>
      </c>
      <c r="B2757" s="225">
        <v>4330000</v>
      </c>
      <c r="C2757" s="221">
        <f t="shared" si="86"/>
        <v>7</v>
      </c>
      <c r="D2757" s="221">
        <v>43300000</v>
      </c>
      <c r="F2757" s="221" t="s">
        <v>629</v>
      </c>
      <c r="G2757" s="222">
        <v>0</v>
      </c>
      <c r="H2757" s="222">
        <v>11173685.26</v>
      </c>
      <c r="I2757" s="222">
        <f t="shared" si="87"/>
        <v>-11173685.26</v>
      </c>
    </row>
    <row r="2758" spans="1:9" x14ac:dyDescent="0.2">
      <c r="A2758" s="221" t="s">
        <v>149</v>
      </c>
      <c r="B2758" s="225">
        <v>4340000</v>
      </c>
      <c r="C2758" s="221">
        <f t="shared" si="86"/>
        <v>7</v>
      </c>
      <c r="D2758" s="221">
        <v>43400000</v>
      </c>
      <c r="F2758" s="221" t="s">
        <v>81</v>
      </c>
      <c r="G2758" s="222">
        <v>0</v>
      </c>
      <c r="H2758" s="222">
        <v>4037000</v>
      </c>
      <c r="I2758" s="222">
        <f t="shared" si="87"/>
        <v>-4037000</v>
      </c>
    </row>
    <row r="2759" spans="1:9" x14ac:dyDescent="0.2">
      <c r="A2759" s="221" t="s">
        <v>149</v>
      </c>
      <c r="B2759" s="225">
        <v>4410000</v>
      </c>
      <c r="C2759" s="221">
        <f t="shared" si="86"/>
        <v>7</v>
      </c>
      <c r="D2759" s="221">
        <v>44100000</v>
      </c>
      <c r="F2759" s="221" t="s">
        <v>2554</v>
      </c>
      <c r="G2759" s="222">
        <v>0</v>
      </c>
      <c r="H2759" s="222">
        <v>27702422.07</v>
      </c>
      <c r="I2759" s="222">
        <f t="shared" si="87"/>
        <v>-27702422.07</v>
      </c>
    </row>
    <row r="2760" spans="1:9" x14ac:dyDescent="0.2">
      <c r="A2760" s="221" t="s">
        <v>149</v>
      </c>
      <c r="B2760" s="225">
        <v>4430000</v>
      </c>
      <c r="C2760" s="221">
        <f t="shared" si="86"/>
        <v>7</v>
      </c>
      <c r="D2760" s="221">
        <v>44300000</v>
      </c>
      <c r="F2760" s="221" t="s">
        <v>633</v>
      </c>
      <c r="G2760" s="222">
        <v>14692480.380000001</v>
      </c>
      <c r="H2760" s="222">
        <v>0</v>
      </c>
      <c r="I2760" s="222">
        <f t="shared" si="87"/>
        <v>14692480.380000001</v>
      </c>
    </row>
    <row r="2761" spans="1:9" x14ac:dyDescent="0.2">
      <c r="A2761" s="221" t="s">
        <v>149</v>
      </c>
      <c r="B2761" s="225">
        <v>4431000</v>
      </c>
      <c r="C2761" s="221">
        <f t="shared" si="86"/>
        <v>7</v>
      </c>
      <c r="D2761" s="221">
        <v>44310000</v>
      </c>
      <c r="F2761" s="221" t="s">
        <v>84</v>
      </c>
      <c r="G2761" s="222">
        <v>0</v>
      </c>
      <c r="H2761" s="222">
        <v>286853.15999999997</v>
      </c>
      <c r="I2761" s="222">
        <f t="shared" si="87"/>
        <v>-286853.15999999997</v>
      </c>
    </row>
    <row r="2762" spans="1:9" x14ac:dyDescent="0.2">
      <c r="A2762" s="221" t="s">
        <v>149</v>
      </c>
      <c r="B2762" s="225">
        <v>4432000</v>
      </c>
      <c r="C2762" s="221">
        <f t="shared" si="86"/>
        <v>7</v>
      </c>
      <c r="D2762" s="221">
        <v>44320000</v>
      </c>
      <c r="F2762" s="221" t="s">
        <v>4800</v>
      </c>
      <c r="G2762" s="222">
        <v>0</v>
      </c>
      <c r="H2762" s="222">
        <v>3052834.9</v>
      </c>
      <c r="I2762" s="222">
        <f t="shared" si="87"/>
        <v>-3052834.9</v>
      </c>
    </row>
    <row r="2763" spans="1:9" x14ac:dyDescent="0.2">
      <c r="A2763" s="221" t="s">
        <v>149</v>
      </c>
      <c r="B2763" s="225">
        <v>4441000</v>
      </c>
      <c r="C2763" s="221">
        <f t="shared" si="86"/>
        <v>7</v>
      </c>
      <c r="D2763" s="221">
        <v>44410000</v>
      </c>
      <c r="F2763" s="221" t="s">
        <v>1950</v>
      </c>
      <c r="G2763" s="222">
        <v>0</v>
      </c>
      <c r="H2763" s="222">
        <v>635837979.66704702</v>
      </c>
      <c r="I2763" s="222">
        <f t="shared" si="87"/>
        <v>-635837979.66704702</v>
      </c>
    </row>
    <row r="2764" spans="1:9" x14ac:dyDescent="0.2">
      <c r="A2764" s="221" t="s">
        <v>149</v>
      </c>
      <c r="B2764" s="225">
        <v>4442000</v>
      </c>
      <c r="C2764" s="221">
        <f t="shared" si="86"/>
        <v>7</v>
      </c>
      <c r="D2764" s="221">
        <v>44420000</v>
      </c>
      <c r="F2764" s="221" t="s">
        <v>636</v>
      </c>
      <c r="G2764" s="222">
        <v>78241603.430000007</v>
      </c>
      <c r="H2764" s="222">
        <v>0</v>
      </c>
      <c r="I2764" s="222">
        <f t="shared" si="87"/>
        <v>78241603.430000007</v>
      </c>
    </row>
    <row r="2765" spans="1:9" x14ac:dyDescent="0.2">
      <c r="A2765" s="221" t="s">
        <v>149</v>
      </c>
      <c r="B2765" s="225">
        <v>4455000</v>
      </c>
      <c r="C2765" s="221">
        <f t="shared" si="86"/>
        <v>7</v>
      </c>
      <c r="D2765" s="221">
        <v>44550000</v>
      </c>
      <c r="F2765" s="221" t="s">
        <v>639</v>
      </c>
      <c r="G2765" s="222">
        <v>1982393416.05</v>
      </c>
      <c r="H2765" s="222">
        <v>0</v>
      </c>
      <c r="I2765" s="222">
        <f t="shared" si="87"/>
        <v>1982393416.05</v>
      </c>
    </row>
    <row r="2766" spans="1:9" x14ac:dyDescent="0.2">
      <c r="A2766" s="221" t="s">
        <v>149</v>
      </c>
      <c r="B2766" s="225">
        <v>4456200</v>
      </c>
      <c r="C2766" s="221">
        <f t="shared" si="86"/>
        <v>7</v>
      </c>
      <c r="D2766" s="221">
        <v>44562000</v>
      </c>
      <c r="F2766" s="221" t="s">
        <v>89</v>
      </c>
      <c r="G2766" s="222">
        <v>73246877.739999995</v>
      </c>
      <c r="H2766" s="222">
        <v>0</v>
      </c>
      <c r="I2766" s="222">
        <f t="shared" si="87"/>
        <v>73246877.739999995</v>
      </c>
    </row>
    <row r="2767" spans="1:9" x14ac:dyDescent="0.2">
      <c r="A2767" s="221" t="s">
        <v>149</v>
      </c>
      <c r="B2767" s="225">
        <v>4456400</v>
      </c>
      <c r="C2767" s="221">
        <f t="shared" si="86"/>
        <v>7</v>
      </c>
      <c r="D2767" s="221">
        <v>44564000</v>
      </c>
      <c r="F2767" s="221" t="s">
        <v>91</v>
      </c>
      <c r="G2767" s="222">
        <v>18946174.91</v>
      </c>
      <c r="H2767" s="222">
        <v>0</v>
      </c>
      <c r="I2767" s="222">
        <f t="shared" si="87"/>
        <v>18946174.91</v>
      </c>
    </row>
    <row r="2768" spans="1:9" x14ac:dyDescent="0.2">
      <c r="A2768" s="221" t="s">
        <v>149</v>
      </c>
      <c r="B2768" s="225">
        <v>4456500</v>
      </c>
      <c r="C2768" s="221">
        <f t="shared" si="86"/>
        <v>7</v>
      </c>
      <c r="D2768" s="221">
        <v>44565000</v>
      </c>
      <c r="F2768" s="221" t="s">
        <v>1951</v>
      </c>
      <c r="G2768" s="222">
        <v>58094349.950000003</v>
      </c>
      <c r="H2768" s="222">
        <v>0</v>
      </c>
      <c r="I2768" s="222">
        <f t="shared" si="87"/>
        <v>58094349.950000003</v>
      </c>
    </row>
    <row r="2769" spans="1:9" x14ac:dyDescent="0.2">
      <c r="A2769" s="221" t="s">
        <v>149</v>
      </c>
      <c r="B2769" s="225">
        <v>4457000</v>
      </c>
      <c r="C2769" s="221">
        <f t="shared" si="86"/>
        <v>7</v>
      </c>
      <c r="D2769" s="221">
        <v>44570000</v>
      </c>
      <c r="F2769" s="221" t="s">
        <v>2560</v>
      </c>
      <c r="G2769" s="222">
        <v>0</v>
      </c>
      <c r="H2769" s="222">
        <v>389184641.13999999</v>
      </c>
      <c r="I2769" s="222">
        <f t="shared" si="87"/>
        <v>-389184641.13999999</v>
      </c>
    </row>
    <row r="2770" spans="1:9" x14ac:dyDescent="0.2">
      <c r="A2770" s="221" t="s">
        <v>149</v>
      </c>
      <c r="B2770" s="225">
        <v>4457400</v>
      </c>
      <c r="C2770" s="221">
        <f t="shared" si="86"/>
        <v>7</v>
      </c>
      <c r="D2770" s="221">
        <v>44574000</v>
      </c>
      <c r="F2770" s="221" t="s">
        <v>2191</v>
      </c>
      <c r="G2770" s="222">
        <v>0</v>
      </c>
      <c r="H2770" s="222">
        <v>184776000</v>
      </c>
      <c r="I2770" s="222">
        <f t="shared" si="87"/>
        <v>-184776000</v>
      </c>
    </row>
    <row r="2771" spans="1:9" x14ac:dyDescent="0.2">
      <c r="A2771" s="221" t="s">
        <v>149</v>
      </c>
      <c r="B2771" s="225">
        <v>4458000</v>
      </c>
      <c r="C2771" s="221">
        <f t="shared" si="86"/>
        <v>7</v>
      </c>
      <c r="D2771" s="221">
        <v>44580000</v>
      </c>
      <c r="F2771" s="221" t="s">
        <v>3782</v>
      </c>
      <c r="G2771" s="222">
        <v>0</v>
      </c>
      <c r="H2771" s="222">
        <v>116820.08</v>
      </c>
      <c r="I2771" s="222">
        <f t="shared" si="87"/>
        <v>-116820.08</v>
      </c>
    </row>
    <row r="2772" spans="1:9" x14ac:dyDescent="0.2">
      <c r="A2772" s="221" t="s">
        <v>149</v>
      </c>
      <c r="B2772" s="225">
        <v>4458300</v>
      </c>
      <c r="C2772" s="221">
        <f t="shared" si="86"/>
        <v>7</v>
      </c>
      <c r="D2772" s="221">
        <v>44583000</v>
      </c>
      <c r="F2772" s="221" t="s">
        <v>2106</v>
      </c>
      <c r="G2772" s="222">
        <v>0</v>
      </c>
      <c r="H2772" s="222">
        <v>49334621.590000004</v>
      </c>
      <c r="I2772" s="222">
        <f t="shared" si="87"/>
        <v>-49334621.590000004</v>
      </c>
    </row>
    <row r="2773" spans="1:9" x14ac:dyDescent="0.2">
      <c r="A2773" s="221" t="s">
        <v>149</v>
      </c>
      <c r="B2773" s="225">
        <v>4550000</v>
      </c>
      <c r="C2773" s="221">
        <f t="shared" si="86"/>
        <v>7</v>
      </c>
      <c r="D2773" s="221">
        <v>45500000</v>
      </c>
      <c r="F2773" s="221" t="s">
        <v>2192</v>
      </c>
      <c r="G2773" s="222">
        <v>0</v>
      </c>
      <c r="H2773" s="222">
        <v>3967997410.1500001</v>
      </c>
      <c r="I2773" s="222">
        <f t="shared" si="87"/>
        <v>-3967997410.1500001</v>
      </c>
    </row>
    <row r="2774" spans="1:9" x14ac:dyDescent="0.2">
      <c r="A2774" s="221" t="s">
        <v>149</v>
      </c>
      <c r="B2774" s="225">
        <v>4620000</v>
      </c>
      <c r="C2774" s="221">
        <f t="shared" si="86"/>
        <v>7</v>
      </c>
      <c r="D2774" s="221">
        <v>46200000</v>
      </c>
      <c r="F2774" s="221" t="s">
        <v>1783</v>
      </c>
      <c r="G2774" s="222">
        <v>83640000</v>
      </c>
      <c r="H2774" s="222">
        <v>0</v>
      </c>
      <c r="I2774" s="222">
        <f t="shared" si="87"/>
        <v>83640000</v>
      </c>
    </row>
    <row r="2775" spans="1:9" x14ac:dyDescent="0.2">
      <c r="A2775" s="221" t="s">
        <v>149</v>
      </c>
      <c r="B2775" s="225">
        <v>4660000</v>
      </c>
      <c r="C2775" s="221">
        <f t="shared" si="86"/>
        <v>7</v>
      </c>
      <c r="D2775" s="221">
        <v>46600000</v>
      </c>
      <c r="F2775" s="221" t="s">
        <v>2114</v>
      </c>
      <c r="G2775" s="222">
        <v>0</v>
      </c>
      <c r="H2775" s="222">
        <v>5635771094.7700005</v>
      </c>
      <c r="I2775" s="222">
        <f t="shared" si="87"/>
        <v>-5635771094.7700005</v>
      </c>
    </row>
    <row r="2776" spans="1:9" x14ac:dyDescent="0.2">
      <c r="A2776" s="221" t="s">
        <v>149</v>
      </c>
      <c r="B2776" s="225">
        <v>4661000</v>
      </c>
      <c r="C2776" s="221">
        <f t="shared" si="86"/>
        <v>7</v>
      </c>
      <c r="D2776" s="221">
        <v>46610000</v>
      </c>
      <c r="F2776" s="221" t="s">
        <v>4896</v>
      </c>
      <c r="G2776" s="222">
        <v>0</v>
      </c>
      <c r="H2776" s="222">
        <v>56441999.939999998</v>
      </c>
      <c r="I2776" s="222">
        <f t="shared" si="87"/>
        <v>-56441999.939999998</v>
      </c>
    </row>
    <row r="2777" spans="1:9" x14ac:dyDescent="0.2">
      <c r="A2777" s="221" t="s">
        <v>149</v>
      </c>
      <c r="B2777" s="225">
        <v>4670000</v>
      </c>
      <c r="C2777" s="221">
        <f t="shared" si="86"/>
        <v>7</v>
      </c>
      <c r="D2777" s="221">
        <v>46700000</v>
      </c>
      <c r="F2777" s="221" t="s">
        <v>4592</v>
      </c>
      <c r="G2777" s="222">
        <v>451956720</v>
      </c>
      <c r="H2777" s="222">
        <v>0</v>
      </c>
      <c r="I2777" s="222">
        <f t="shared" si="87"/>
        <v>451956720</v>
      </c>
    </row>
    <row r="2778" spans="1:9" x14ac:dyDescent="0.2">
      <c r="A2778" s="221" t="s">
        <v>149</v>
      </c>
      <c r="B2778" s="225">
        <v>4670001</v>
      </c>
      <c r="C2778" s="221">
        <f t="shared" si="86"/>
        <v>7</v>
      </c>
      <c r="D2778" s="221">
        <v>46700010</v>
      </c>
      <c r="F2778" s="221" t="s">
        <v>148</v>
      </c>
      <c r="G2778" s="222">
        <v>1013100442.66</v>
      </c>
      <c r="H2778" s="222">
        <v>0</v>
      </c>
      <c r="I2778" s="222">
        <f t="shared" si="87"/>
        <v>1013100442.66</v>
      </c>
    </row>
    <row r="2779" spans="1:9" x14ac:dyDescent="0.2">
      <c r="A2779" s="221" t="s">
        <v>149</v>
      </c>
      <c r="B2779" s="225">
        <v>4671007</v>
      </c>
      <c r="C2779" s="221">
        <f t="shared" si="86"/>
        <v>7</v>
      </c>
      <c r="D2779" s="221">
        <v>46710070</v>
      </c>
      <c r="F2779" s="221" t="s">
        <v>140</v>
      </c>
      <c r="G2779" s="222">
        <v>0</v>
      </c>
      <c r="H2779" s="222">
        <v>18921100</v>
      </c>
      <c r="I2779" s="222">
        <f t="shared" si="87"/>
        <v>-18921100</v>
      </c>
    </row>
    <row r="2780" spans="1:9" x14ac:dyDescent="0.2">
      <c r="A2780" s="221" t="s">
        <v>149</v>
      </c>
      <c r="B2780" s="225">
        <v>4671016</v>
      </c>
      <c r="C2780" s="221">
        <f t="shared" si="86"/>
        <v>7</v>
      </c>
      <c r="D2780" s="221">
        <v>46710160</v>
      </c>
      <c r="F2780" s="221" t="s">
        <v>2119</v>
      </c>
      <c r="G2780" s="222">
        <v>0</v>
      </c>
      <c r="H2780" s="222">
        <v>556000</v>
      </c>
      <c r="I2780" s="222">
        <f t="shared" si="87"/>
        <v>-556000</v>
      </c>
    </row>
    <row r="2781" spans="1:9" x14ac:dyDescent="0.2">
      <c r="A2781" s="221" t="s">
        <v>149</v>
      </c>
      <c r="B2781" s="225">
        <v>4671017</v>
      </c>
      <c r="C2781" s="221">
        <f t="shared" si="86"/>
        <v>7</v>
      </c>
      <c r="D2781" s="221">
        <v>46710170</v>
      </c>
      <c r="F2781" s="221" t="s">
        <v>9</v>
      </c>
      <c r="G2781" s="222">
        <v>57919960</v>
      </c>
      <c r="H2781" s="222">
        <v>0</v>
      </c>
      <c r="I2781" s="222">
        <f t="shared" si="87"/>
        <v>57919960</v>
      </c>
    </row>
    <row r="2782" spans="1:9" x14ac:dyDescent="0.2">
      <c r="A2782" s="221" t="s">
        <v>149</v>
      </c>
      <c r="B2782" s="225">
        <v>4672012</v>
      </c>
      <c r="C2782" s="221">
        <f t="shared" si="86"/>
        <v>7</v>
      </c>
      <c r="D2782" s="221">
        <v>46720120</v>
      </c>
      <c r="F2782" s="221" t="s">
        <v>155</v>
      </c>
      <c r="G2782" s="222">
        <v>3485232.97</v>
      </c>
      <c r="H2782" s="222">
        <v>0</v>
      </c>
      <c r="I2782" s="222">
        <f t="shared" si="87"/>
        <v>3485232.97</v>
      </c>
    </row>
    <row r="2783" spans="1:9" x14ac:dyDescent="0.2">
      <c r="A2783" s="221" t="s">
        <v>149</v>
      </c>
      <c r="B2783" s="225">
        <v>4710000</v>
      </c>
      <c r="C2783" s="221">
        <f t="shared" si="86"/>
        <v>7</v>
      </c>
      <c r="D2783" s="221">
        <v>47100000</v>
      </c>
      <c r="F2783" s="221" t="s">
        <v>384</v>
      </c>
      <c r="G2783" s="222">
        <v>0</v>
      </c>
      <c r="H2783" s="222">
        <v>682.8</v>
      </c>
      <c r="I2783" s="222">
        <f t="shared" si="87"/>
        <v>-682.8</v>
      </c>
    </row>
    <row r="2784" spans="1:9" x14ac:dyDescent="0.2">
      <c r="A2784" s="221" t="s">
        <v>149</v>
      </c>
      <c r="B2784" s="225">
        <v>4860000</v>
      </c>
      <c r="C2784" s="221">
        <f t="shared" si="86"/>
        <v>7</v>
      </c>
      <c r="D2784" s="221">
        <v>48600000</v>
      </c>
      <c r="F2784" s="221" t="s">
        <v>3908</v>
      </c>
      <c r="G2784" s="222">
        <v>164838597.94999999</v>
      </c>
      <c r="H2784" s="222">
        <v>0</v>
      </c>
      <c r="I2784" s="222">
        <f t="shared" si="87"/>
        <v>164838597.94999999</v>
      </c>
    </row>
    <row r="2785" spans="1:9" x14ac:dyDescent="0.2">
      <c r="A2785" s="221" t="s">
        <v>149</v>
      </c>
      <c r="B2785" s="225">
        <v>4870000</v>
      </c>
      <c r="C2785" s="221">
        <f t="shared" si="86"/>
        <v>7</v>
      </c>
      <c r="D2785" s="221">
        <v>48700000</v>
      </c>
      <c r="F2785" s="221" t="s">
        <v>1272</v>
      </c>
      <c r="G2785" s="222">
        <v>0</v>
      </c>
      <c r="H2785" s="222">
        <v>159592958.18000001</v>
      </c>
      <c r="I2785" s="222">
        <f t="shared" si="87"/>
        <v>-159592958.18000001</v>
      </c>
    </row>
    <row r="2786" spans="1:9" x14ac:dyDescent="0.2">
      <c r="A2786" s="221" t="s">
        <v>149</v>
      </c>
      <c r="B2786" s="225">
        <v>5111000</v>
      </c>
      <c r="C2786" s="221">
        <f t="shared" si="86"/>
        <v>7</v>
      </c>
      <c r="D2786" s="221">
        <v>51110000</v>
      </c>
      <c r="F2786" s="221" t="s">
        <v>2571</v>
      </c>
      <c r="G2786" s="222">
        <v>33339190.719999999</v>
      </c>
      <c r="H2786" s="222">
        <v>0</v>
      </c>
      <c r="I2786" s="222">
        <f t="shared" si="87"/>
        <v>33339190.719999999</v>
      </c>
    </row>
    <row r="2787" spans="1:9" x14ac:dyDescent="0.2">
      <c r="A2787" s="221" t="s">
        <v>149</v>
      </c>
      <c r="B2787" s="225">
        <v>5112000</v>
      </c>
      <c r="C2787" s="221">
        <f t="shared" si="86"/>
        <v>7</v>
      </c>
      <c r="D2787" s="221">
        <v>51120000</v>
      </c>
      <c r="F2787" s="221" t="s">
        <v>2572</v>
      </c>
      <c r="G2787" s="222">
        <v>170519182</v>
      </c>
      <c r="H2787" s="222">
        <v>0</v>
      </c>
      <c r="I2787" s="222">
        <f t="shared" si="87"/>
        <v>170519182</v>
      </c>
    </row>
    <row r="2788" spans="1:9" x14ac:dyDescent="0.2">
      <c r="A2788" s="221" t="s">
        <v>149</v>
      </c>
      <c r="B2788" s="225">
        <v>5114000</v>
      </c>
      <c r="C2788" s="221">
        <f t="shared" si="86"/>
        <v>7</v>
      </c>
      <c r="D2788" s="221">
        <v>51140000</v>
      </c>
      <c r="F2788" s="221" t="s">
        <v>2573</v>
      </c>
      <c r="G2788" s="222">
        <v>44124000</v>
      </c>
      <c r="H2788" s="222">
        <v>0</v>
      </c>
      <c r="I2788" s="222">
        <f t="shared" si="87"/>
        <v>44124000</v>
      </c>
    </row>
    <row r="2789" spans="1:9" x14ac:dyDescent="0.2">
      <c r="A2789" s="221" t="s">
        <v>149</v>
      </c>
      <c r="B2789" s="225">
        <v>5120100</v>
      </c>
      <c r="C2789" s="221">
        <f t="shared" si="86"/>
        <v>7</v>
      </c>
      <c r="D2789" s="221">
        <v>51201000</v>
      </c>
      <c r="F2789" s="221" t="s">
        <v>3947</v>
      </c>
      <c r="G2789" s="222">
        <v>2009968</v>
      </c>
      <c r="H2789" s="222">
        <v>0</v>
      </c>
      <c r="I2789" s="222">
        <f t="shared" si="87"/>
        <v>2009968</v>
      </c>
    </row>
    <row r="2790" spans="1:9" x14ac:dyDescent="0.2">
      <c r="A2790" s="221" t="s">
        <v>149</v>
      </c>
      <c r="B2790" s="225">
        <v>5121100</v>
      </c>
      <c r="C2790" s="221">
        <f t="shared" si="86"/>
        <v>7</v>
      </c>
      <c r="D2790" s="221">
        <v>51211000</v>
      </c>
      <c r="F2790" s="221" t="s">
        <v>343</v>
      </c>
      <c r="G2790" s="222">
        <v>79601772.409999996</v>
      </c>
      <c r="H2790" s="222">
        <v>0</v>
      </c>
      <c r="I2790" s="222">
        <f t="shared" si="87"/>
        <v>79601772.409999996</v>
      </c>
    </row>
    <row r="2791" spans="1:9" x14ac:dyDescent="0.2">
      <c r="A2791" s="221" t="s">
        <v>149</v>
      </c>
      <c r="B2791" s="225">
        <v>5122100</v>
      </c>
      <c r="C2791" s="221">
        <f t="shared" si="86"/>
        <v>7</v>
      </c>
      <c r="D2791" s="221">
        <v>51221000</v>
      </c>
      <c r="F2791" s="221" t="s">
        <v>345</v>
      </c>
      <c r="G2791" s="222">
        <v>201933478.11000001</v>
      </c>
      <c r="H2791" s="222">
        <v>0</v>
      </c>
      <c r="I2791" s="222">
        <f t="shared" si="87"/>
        <v>201933478.11000001</v>
      </c>
    </row>
    <row r="2792" spans="1:9" x14ac:dyDescent="0.2">
      <c r="A2792" s="221" t="s">
        <v>149</v>
      </c>
      <c r="B2792" s="225">
        <v>5123100</v>
      </c>
      <c r="C2792" s="221">
        <f t="shared" si="86"/>
        <v>7</v>
      </c>
      <c r="D2792" s="221">
        <v>51231000</v>
      </c>
      <c r="F2792" s="221" t="s">
        <v>347</v>
      </c>
      <c r="G2792" s="222">
        <v>4385431.76</v>
      </c>
      <c r="H2792" s="222">
        <v>0</v>
      </c>
      <c r="I2792" s="222">
        <f t="shared" si="87"/>
        <v>4385431.76</v>
      </c>
    </row>
    <row r="2793" spans="1:9" x14ac:dyDescent="0.2">
      <c r="A2793" s="221" t="s">
        <v>149</v>
      </c>
      <c r="B2793" s="225">
        <v>5124100</v>
      </c>
      <c r="C2793" s="221">
        <f t="shared" si="86"/>
        <v>7</v>
      </c>
      <c r="D2793" s="221">
        <v>51241000</v>
      </c>
      <c r="F2793" s="221" t="s">
        <v>719</v>
      </c>
      <c r="G2793" s="222">
        <v>912558301.63</v>
      </c>
      <c r="H2793" s="222">
        <v>0</v>
      </c>
      <c r="I2793" s="222">
        <f t="shared" si="87"/>
        <v>912558301.63</v>
      </c>
    </row>
    <row r="2794" spans="1:9" x14ac:dyDescent="0.2">
      <c r="A2794" s="221" t="s">
        <v>149</v>
      </c>
      <c r="B2794" s="225" t="s">
        <v>3982</v>
      </c>
      <c r="C2794" s="221">
        <f t="shared" si="86"/>
        <v>7</v>
      </c>
      <c r="D2794" s="221">
        <v>51800000</v>
      </c>
      <c r="F2794" s="221" t="s">
        <v>4897</v>
      </c>
      <c r="G2794" s="222">
        <v>0</v>
      </c>
      <c r="H2794" s="222">
        <v>17918366.800000001</v>
      </c>
      <c r="I2794" s="222">
        <f t="shared" si="87"/>
        <v>-17918366.800000001</v>
      </c>
    </row>
    <row r="2795" spans="1:9" x14ac:dyDescent="0.2">
      <c r="A2795" s="221" t="s">
        <v>149</v>
      </c>
      <c r="B2795" s="225">
        <v>5320000</v>
      </c>
      <c r="C2795" s="221">
        <f t="shared" si="86"/>
        <v>7</v>
      </c>
      <c r="D2795" s="221">
        <v>53200000</v>
      </c>
      <c r="F2795" s="221" t="s">
        <v>2195</v>
      </c>
      <c r="G2795" s="222">
        <v>4979072.67</v>
      </c>
      <c r="H2795" s="222">
        <v>0</v>
      </c>
      <c r="I2795" s="222">
        <f t="shared" si="87"/>
        <v>4979072.67</v>
      </c>
    </row>
    <row r="2796" spans="1:9" x14ac:dyDescent="0.2">
      <c r="A2796" s="221" t="s">
        <v>149</v>
      </c>
      <c r="B2796" s="225">
        <v>6040000</v>
      </c>
      <c r="C2796" s="221">
        <f t="shared" si="86"/>
        <v>7</v>
      </c>
      <c r="D2796" s="221">
        <v>60400000</v>
      </c>
      <c r="F2796" s="221" t="s">
        <v>729</v>
      </c>
      <c r="G2796" s="222">
        <v>89000000</v>
      </c>
      <c r="H2796" s="222">
        <v>0</v>
      </c>
      <c r="I2796" s="222">
        <f t="shared" si="87"/>
        <v>89000000</v>
      </c>
    </row>
    <row r="2797" spans="1:9" x14ac:dyDescent="0.2">
      <c r="A2797" s="221" t="s">
        <v>149</v>
      </c>
      <c r="B2797" s="225">
        <v>6060200</v>
      </c>
      <c r="C2797" s="221">
        <f t="shared" si="86"/>
        <v>7</v>
      </c>
      <c r="D2797" s="221">
        <v>60602000</v>
      </c>
      <c r="F2797" s="221" t="s">
        <v>378</v>
      </c>
      <c r="G2797" s="222">
        <v>2531810730.8000002</v>
      </c>
      <c r="H2797" s="222">
        <v>0</v>
      </c>
      <c r="I2797" s="222">
        <f t="shared" si="87"/>
        <v>2531810730.8000002</v>
      </c>
    </row>
    <row r="2798" spans="1:9" x14ac:dyDescent="0.2">
      <c r="A2798" s="221" t="s">
        <v>149</v>
      </c>
      <c r="B2798" s="225">
        <v>6060300</v>
      </c>
      <c r="C2798" s="221">
        <f t="shared" si="86"/>
        <v>7</v>
      </c>
      <c r="D2798" s="221">
        <v>60603000</v>
      </c>
      <c r="F2798" s="221" t="s">
        <v>2029</v>
      </c>
      <c r="G2798" s="222">
        <v>157038316.28</v>
      </c>
      <c r="H2798" s="222">
        <v>0</v>
      </c>
      <c r="I2798" s="222">
        <f t="shared" si="87"/>
        <v>157038316.28</v>
      </c>
    </row>
    <row r="2799" spans="1:9" x14ac:dyDescent="0.2">
      <c r="A2799" s="221" t="s">
        <v>149</v>
      </c>
      <c r="B2799" s="225">
        <v>6060500</v>
      </c>
      <c r="C2799" s="221">
        <f t="shared" si="86"/>
        <v>7</v>
      </c>
      <c r="D2799" s="221">
        <v>60605000</v>
      </c>
      <c r="F2799" s="221" t="s">
        <v>167</v>
      </c>
      <c r="G2799" s="222">
        <v>83835009.040000007</v>
      </c>
      <c r="H2799" s="222">
        <v>0</v>
      </c>
      <c r="I2799" s="222">
        <f t="shared" si="87"/>
        <v>83835009.040000007</v>
      </c>
    </row>
    <row r="2800" spans="1:9" x14ac:dyDescent="0.2">
      <c r="A2800" s="221" t="s">
        <v>149</v>
      </c>
      <c r="B2800" s="225">
        <v>6060600</v>
      </c>
      <c r="C2800" s="221">
        <f t="shared" si="86"/>
        <v>7</v>
      </c>
      <c r="D2800" s="221">
        <v>60606000</v>
      </c>
      <c r="F2800" s="221" t="s">
        <v>4160</v>
      </c>
      <c r="G2800" s="222">
        <v>608813989.95000005</v>
      </c>
      <c r="H2800" s="222">
        <v>0</v>
      </c>
      <c r="I2800" s="222">
        <f t="shared" si="87"/>
        <v>608813989.95000005</v>
      </c>
    </row>
    <row r="2801" spans="1:9" x14ac:dyDescent="0.2">
      <c r="A2801" s="221" t="s">
        <v>149</v>
      </c>
      <c r="B2801" s="225">
        <v>6060700</v>
      </c>
      <c r="C2801" s="221">
        <f t="shared" si="86"/>
        <v>7</v>
      </c>
      <c r="D2801" s="221">
        <v>60607000</v>
      </c>
      <c r="F2801" s="221" t="s">
        <v>385</v>
      </c>
      <c r="G2801" s="222">
        <v>22284112.059999999</v>
      </c>
      <c r="H2801" s="222">
        <v>0</v>
      </c>
      <c r="I2801" s="222">
        <f t="shared" si="87"/>
        <v>22284112.059999999</v>
      </c>
    </row>
    <row r="2802" spans="1:9" x14ac:dyDescent="0.2">
      <c r="A2802" s="221" t="s">
        <v>149</v>
      </c>
      <c r="B2802" s="225">
        <v>6060800</v>
      </c>
      <c r="C2802" s="221">
        <f t="shared" si="86"/>
        <v>7</v>
      </c>
      <c r="D2802" s="221">
        <v>60608000</v>
      </c>
      <c r="F2802" s="221" t="s">
        <v>375</v>
      </c>
      <c r="G2802" s="222">
        <v>9258905</v>
      </c>
      <c r="H2802" s="222">
        <v>0</v>
      </c>
      <c r="I2802" s="222">
        <f t="shared" si="87"/>
        <v>9258905</v>
      </c>
    </row>
    <row r="2803" spans="1:9" x14ac:dyDescent="0.2">
      <c r="A2803" s="221" t="s">
        <v>149</v>
      </c>
      <c r="B2803" s="225">
        <v>6060900</v>
      </c>
      <c r="C2803" s="221">
        <f t="shared" si="86"/>
        <v>7</v>
      </c>
      <c r="D2803" s="221">
        <v>60609000</v>
      </c>
      <c r="F2803" s="221" t="s">
        <v>4898</v>
      </c>
      <c r="G2803" s="222">
        <v>52425</v>
      </c>
      <c r="H2803" s="222">
        <v>0</v>
      </c>
      <c r="I2803" s="222">
        <f t="shared" si="87"/>
        <v>52425</v>
      </c>
    </row>
    <row r="2804" spans="1:9" x14ac:dyDescent="0.2">
      <c r="A2804" s="221" t="s">
        <v>149</v>
      </c>
      <c r="B2804" s="225">
        <v>6090000</v>
      </c>
      <c r="C2804" s="221">
        <f t="shared" si="86"/>
        <v>7</v>
      </c>
      <c r="D2804" s="221">
        <v>60900000</v>
      </c>
      <c r="F2804" s="221" t="s">
        <v>735</v>
      </c>
      <c r="G2804" s="222">
        <v>0</v>
      </c>
      <c r="H2804" s="222">
        <v>2676500000</v>
      </c>
      <c r="I2804" s="222">
        <f t="shared" si="87"/>
        <v>-2676500000</v>
      </c>
    </row>
    <row r="2805" spans="1:9" x14ac:dyDescent="0.2">
      <c r="A2805" s="221" t="s">
        <v>149</v>
      </c>
      <c r="B2805" s="225">
        <v>6111000</v>
      </c>
      <c r="C2805" s="221">
        <f t="shared" si="86"/>
        <v>7</v>
      </c>
      <c r="D2805" s="221">
        <v>61110000</v>
      </c>
      <c r="F2805" s="221" t="s">
        <v>473</v>
      </c>
      <c r="G2805" s="222">
        <v>74790208.180000007</v>
      </c>
      <c r="H2805" s="222">
        <v>0</v>
      </c>
      <c r="I2805" s="222">
        <f t="shared" si="87"/>
        <v>74790208.180000007</v>
      </c>
    </row>
    <row r="2806" spans="1:9" x14ac:dyDescent="0.2">
      <c r="A2806" s="221" t="s">
        <v>149</v>
      </c>
      <c r="B2806" s="225">
        <v>6130200</v>
      </c>
      <c r="C2806" s="221">
        <f t="shared" si="86"/>
        <v>7</v>
      </c>
      <c r="D2806" s="221">
        <v>61302000</v>
      </c>
      <c r="F2806" s="221" t="s">
        <v>4899</v>
      </c>
      <c r="G2806" s="222">
        <v>27517400</v>
      </c>
      <c r="H2806" s="222">
        <v>0</v>
      </c>
      <c r="I2806" s="222">
        <f t="shared" si="87"/>
        <v>27517400</v>
      </c>
    </row>
    <row r="2807" spans="1:9" x14ac:dyDescent="0.2">
      <c r="A2807" s="221" t="s">
        <v>149</v>
      </c>
      <c r="B2807" s="225">
        <v>6150000</v>
      </c>
      <c r="C2807" s="221">
        <f t="shared" si="86"/>
        <v>7</v>
      </c>
      <c r="D2807" s="221">
        <v>61500000</v>
      </c>
      <c r="F2807" s="221" t="s">
        <v>4245</v>
      </c>
      <c r="G2807" s="222">
        <v>9038048.75</v>
      </c>
      <c r="H2807" s="222">
        <v>0</v>
      </c>
      <c r="I2807" s="222">
        <f t="shared" si="87"/>
        <v>9038048.75</v>
      </c>
    </row>
    <row r="2808" spans="1:9" x14ac:dyDescent="0.2">
      <c r="A2808" s="221" t="s">
        <v>149</v>
      </c>
      <c r="B2808" s="225">
        <v>6150100</v>
      </c>
      <c r="C2808" s="221">
        <f t="shared" si="86"/>
        <v>7</v>
      </c>
      <c r="D2808" s="221">
        <v>61501000</v>
      </c>
      <c r="F2808" s="221" t="s">
        <v>480</v>
      </c>
      <c r="G2808" s="222">
        <v>168000</v>
      </c>
      <c r="H2808" s="222">
        <v>0</v>
      </c>
      <c r="I2808" s="222">
        <f t="shared" si="87"/>
        <v>168000</v>
      </c>
    </row>
    <row r="2809" spans="1:9" x14ac:dyDescent="0.2">
      <c r="A2809" s="221" t="s">
        <v>149</v>
      </c>
      <c r="B2809" s="225">
        <v>6150200</v>
      </c>
      <c r="C2809" s="221">
        <f t="shared" si="86"/>
        <v>7</v>
      </c>
      <c r="D2809" s="221">
        <v>61502000</v>
      </c>
      <c r="F2809" s="221" t="s">
        <v>180</v>
      </c>
      <c r="G2809" s="222">
        <v>466686.2</v>
      </c>
      <c r="H2809" s="222">
        <v>0</v>
      </c>
      <c r="I2809" s="222">
        <f t="shared" si="87"/>
        <v>466686.2</v>
      </c>
    </row>
    <row r="2810" spans="1:9" x14ac:dyDescent="0.2">
      <c r="A2810" s="221" t="s">
        <v>149</v>
      </c>
      <c r="B2810" s="225">
        <v>6150300</v>
      </c>
      <c r="C2810" s="221">
        <f t="shared" si="86"/>
        <v>7</v>
      </c>
      <c r="D2810" s="221">
        <v>61503000</v>
      </c>
      <c r="F2810" s="221" t="s">
        <v>481</v>
      </c>
      <c r="G2810" s="222">
        <v>1374563702.46</v>
      </c>
      <c r="H2810" s="222">
        <v>0</v>
      </c>
      <c r="I2810" s="222">
        <f t="shared" si="87"/>
        <v>1374563702.46</v>
      </c>
    </row>
    <row r="2811" spans="1:9" x14ac:dyDescent="0.2">
      <c r="A2811" s="221" t="s">
        <v>149</v>
      </c>
      <c r="B2811" s="225">
        <v>6160100</v>
      </c>
      <c r="C2811" s="221">
        <f t="shared" si="86"/>
        <v>7</v>
      </c>
      <c r="D2811" s="221">
        <v>61601000</v>
      </c>
      <c r="F2811" s="221" t="s">
        <v>182</v>
      </c>
      <c r="G2811" s="222">
        <v>353130360.02999997</v>
      </c>
      <c r="H2811" s="222">
        <v>0</v>
      </c>
      <c r="I2811" s="222">
        <f t="shared" si="87"/>
        <v>353130360.02999997</v>
      </c>
    </row>
    <row r="2812" spans="1:9" x14ac:dyDescent="0.2">
      <c r="A2812" s="221" t="s">
        <v>149</v>
      </c>
      <c r="B2812" s="225">
        <v>6160200</v>
      </c>
      <c r="C2812" s="221">
        <f t="shared" si="86"/>
        <v>7</v>
      </c>
      <c r="D2812" s="221">
        <v>61602000</v>
      </c>
      <c r="F2812" s="221" t="s">
        <v>488</v>
      </c>
      <c r="G2812" s="222">
        <v>12118958.93</v>
      </c>
      <c r="H2812" s="222">
        <v>0</v>
      </c>
      <c r="I2812" s="222">
        <f t="shared" si="87"/>
        <v>12118958.93</v>
      </c>
    </row>
    <row r="2813" spans="1:9" x14ac:dyDescent="0.2">
      <c r="A2813" s="221" t="s">
        <v>149</v>
      </c>
      <c r="B2813" s="225">
        <v>6160300</v>
      </c>
      <c r="C2813" s="221">
        <f t="shared" si="86"/>
        <v>7</v>
      </c>
      <c r="D2813" s="221">
        <v>61603000</v>
      </c>
      <c r="F2813" s="221" t="s">
        <v>4266</v>
      </c>
      <c r="G2813" s="222">
        <v>1107700</v>
      </c>
      <c r="H2813" s="222">
        <v>0</v>
      </c>
      <c r="I2813" s="222">
        <f t="shared" si="87"/>
        <v>1107700</v>
      </c>
    </row>
    <row r="2814" spans="1:9" x14ac:dyDescent="0.2">
      <c r="A2814" s="221" t="s">
        <v>149</v>
      </c>
      <c r="B2814" s="225">
        <v>6160400</v>
      </c>
      <c r="C2814" s="221">
        <f t="shared" si="86"/>
        <v>7</v>
      </c>
      <c r="D2814" s="221">
        <v>61604000</v>
      </c>
      <c r="F2814" s="221" t="s">
        <v>183</v>
      </c>
      <c r="G2814" s="222">
        <v>6047240.1200000001</v>
      </c>
      <c r="H2814" s="222">
        <v>0</v>
      </c>
      <c r="I2814" s="222">
        <f t="shared" si="87"/>
        <v>6047240.1200000001</v>
      </c>
    </row>
    <row r="2815" spans="1:9" x14ac:dyDescent="0.2">
      <c r="A2815" s="221" t="s">
        <v>149</v>
      </c>
      <c r="B2815" s="225">
        <v>6180100</v>
      </c>
      <c r="C2815" s="221">
        <f t="shared" si="86"/>
        <v>7</v>
      </c>
      <c r="D2815" s="221">
        <v>61801000</v>
      </c>
      <c r="F2815" s="221" t="s">
        <v>492</v>
      </c>
      <c r="G2815" s="222">
        <v>3215500</v>
      </c>
      <c r="H2815" s="222">
        <v>0</v>
      </c>
      <c r="I2815" s="222">
        <f t="shared" si="87"/>
        <v>3215500</v>
      </c>
    </row>
    <row r="2816" spans="1:9" x14ac:dyDescent="0.2">
      <c r="A2816" s="221" t="s">
        <v>149</v>
      </c>
      <c r="B2816" s="225">
        <v>6180200</v>
      </c>
      <c r="C2816" s="221">
        <f t="shared" si="86"/>
        <v>7</v>
      </c>
      <c r="D2816" s="221">
        <v>61802000</v>
      </c>
      <c r="F2816" s="221" t="s">
        <v>494</v>
      </c>
      <c r="G2816" s="222">
        <v>7857690.2999999998</v>
      </c>
      <c r="H2816" s="222">
        <v>0</v>
      </c>
      <c r="I2816" s="222">
        <f t="shared" si="87"/>
        <v>7857690.2999999998</v>
      </c>
    </row>
    <row r="2817" spans="1:9" x14ac:dyDescent="0.2">
      <c r="A2817" s="221" t="s">
        <v>149</v>
      </c>
      <c r="B2817" s="225">
        <v>6210000</v>
      </c>
      <c r="C2817" s="221">
        <f t="shared" si="86"/>
        <v>7</v>
      </c>
      <c r="D2817" s="221">
        <v>62100000</v>
      </c>
      <c r="F2817" s="221" t="s">
        <v>521</v>
      </c>
      <c r="G2817" s="222">
        <v>331097709.80000001</v>
      </c>
      <c r="H2817" s="222">
        <v>0</v>
      </c>
      <c r="I2817" s="222">
        <f t="shared" si="87"/>
        <v>331097709.80000001</v>
      </c>
    </row>
    <row r="2818" spans="1:9" x14ac:dyDescent="0.2">
      <c r="A2818" s="221" t="s">
        <v>149</v>
      </c>
      <c r="B2818" s="225">
        <v>6210200</v>
      </c>
      <c r="C2818" s="221">
        <f t="shared" ref="C2818:C2881" si="88">+LEN(B:B)</f>
        <v>7</v>
      </c>
      <c r="D2818" s="221">
        <v>62102000</v>
      </c>
      <c r="F2818" s="221" t="s">
        <v>4604</v>
      </c>
      <c r="G2818" s="222">
        <v>1790346.1</v>
      </c>
      <c r="H2818" s="222">
        <v>0</v>
      </c>
      <c r="I2818" s="222">
        <f t="shared" ref="I2818:I2881" si="89">+G:G-H:H</f>
        <v>1790346.1</v>
      </c>
    </row>
    <row r="2819" spans="1:9" x14ac:dyDescent="0.2">
      <c r="A2819" s="221" t="s">
        <v>149</v>
      </c>
      <c r="B2819" s="225">
        <v>6220100</v>
      </c>
      <c r="C2819" s="221">
        <f t="shared" si="88"/>
        <v>7</v>
      </c>
      <c r="D2819" s="221">
        <v>62201000</v>
      </c>
      <c r="F2819" s="221" t="s">
        <v>503</v>
      </c>
      <c r="G2819" s="222">
        <v>201445368</v>
      </c>
      <c r="H2819" s="222">
        <v>0</v>
      </c>
      <c r="I2819" s="222">
        <f t="shared" si="89"/>
        <v>201445368</v>
      </c>
    </row>
    <row r="2820" spans="1:9" x14ac:dyDescent="0.2">
      <c r="A2820" s="221" t="s">
        <v>149</v>
      </c>
      <c r="B2820" s="225">
        <v>6220200</v>
      </c>
      <c r="C2820" s="221">
        <f t="shared" si="88"/>
        <v>7</v>
      </c>
      <c r="D2820" s="221">
        <v>62202000</v>
      </c>
      <c r="F2820" s="221" t="s">
        <v>505</v>
      </c>
      <c r="G2820" s="222">
        <v>300000</v>
      </c>
      <c r="H2820" s="222">
        <v>0</v>
      </c>
      <c r="I2820" s="222">
        <f t="shared" si="89"/>
        <v>300000</v>
      </c>
    </row>
    <row r="2821" spans="1:9" x14ac:dyDescent="0.2">
      <c r="A2821" s="221" t="s">
        <v>149</v>
      </c>
      <c r="B2821" s="225">
        <v>6220300</v>
      </c>
      <c r="C2821" s="221">
        <f t="shared" si="88"/>
        <v>7</v>
      </c>
      <c r="D2821" s="221">
        <v>62203000</v>
      </c>
      <c r="F2821" s="221" t="s">
        <v>2146</v>
      </c>
      <c r="G2821" s="222">
        <v>13102500</v>
      </c>
      <c r="H2821" s="222">
        <v>0</v>
      </c>
      <c r="I2821" s="222">
        <f t="shared" si="89"/>
        <v>13102500</v>
      </c>
    </row>
    <row r="2822" spans="1:9" x14ac:dyDescent="0.2">
      <c r="A2822" s="221" t="s">
        <v>149</v>
      </c>
      <c r="B2822" s="225">
        <v>6230100</v>
      </c>
      <c r="C2822" s="221">
        <f t="shared" si="88"/>
        <v>7</v>
      </c>
      <c r="D2822" s="221">
        <v>62301000</v>
      </c>
      <c r="F2822" s="221" t="s">
        <v>1903</v>
      </c>
      <c r="G2822" s="222">
        <v>17531700</v>
      </c>
      <c r="H2822" s="222">
        <v>0</v>
      </c>
      <c r="I2822" s="222">
        <f t="shared" si="89"/>
        <v>17531700</v>
      </c>
    </row>
    <row r="2823" spans="1:9" x14ac:dyDescent="0.2">
      <c r="A2823" s="221" t="s">
        <v>149</v>
      </c>
      <c r="B2823" s="225">
        <v>6230300</v>
      </c>
      <c r="C2823" s="221">
        <f t="shared" si="88"/>
        <v>7</v>
      </c>
      <c r="D2823" s="221">
        <v>62303000</v>
      </c>
      <c r="F2823" s="221" t="s">
        <v>517</v>
      </c>
      <c r="G2823" s="222">
        <v>28739765.34</v>
      </c>
      <c r="H2823" s="222">
        <v>0</v>
      </c>
      <c r="I2823" s="222">
        <f t="shared" si="89"/>
        <v>28739765.34</v>
      </c>
    </row>
    <row r="2824" spans="1:9" x14ac:dyDescent="0.2">
      <c r="A2824" s="221" t="s">
        <v>149</v>
      </c>
      <c r="B2824" s="225">
        <v>6240000</v>
      </c>
      <c r="C2824" s="221">
        <f t="shared" si="88"/>
        <v>7</v>
      </c>
      <c r="D2824" s="221">
        <v>62400000</v>
      </c>
      <c r="F2824" s="221" t="s">
        <v>2148</v>
      </c>
      <c r="G2824" s="222">
        <v>1420000</v>
      </c>
      <c r="H2824" s="222">
        <v>0</v>
      </c>
      <c r="I2824" s="222">
        <f t="shared" si="89"/>
        <v>1420000</v>
      </c>
    </row>
    <row r="2825" spans="1:9" x14ac:dyDescent="0.2">
      <c r="A2825" s="221" t="s">
        <v>149</v>
      </c>
      <c r="B2825" s="225">
        <v>6250000</v>
      </c>
      <c r="C2825" s="221">
        <f t="shared" si="88"/>
        <v>7</v>
      </c>
      <c r="D2825" s="221">
        <v>62500000</v>
      </c>
      <c r="F2825" s="221" t="s">
        <v>195</v>
      </c>
      <c r="G2825" s="222">
        <v>1255900</v>
      </c>
      <c r="H2825" s="222">
        <v>0</v>
      </c>
      <c r="I2825" s="222">
        <f t="shared" si="89"/>
        <v>1255900</v>
      </c>
    </row>
    <row r="2826" spans="1:9" x14ac:dyDescent="0.2">
      <c r="A2826" s="221" t="s">
        <v>149</v>
      </c>
      <c r="B2826" s="225">
        <v>6250100</v>
      </c>
      <c r="C2826" s="221">
        <f t="shared" si="88"/>
        <v>7</v>
      </c>
      <c r="D2826" s="221">
        <v>62501000</v>
      </c>
      <c r="F2826" s="221" t="s">
        <v>746</v>
      </c>
      <c r="G2826" s="222">
        <v>104458500</v>
      </c>
      <c r="H2826" s="222">
        <v>0</v>
      </c>
      <c r="I2826" s="222">
        <f t="shared" si="89"/>
        <v>104458500</v>
      </c>
    </row>
    <row r="2827" spans="1:9" x14ac:dyDescent="0.2">
      <c r="A2827" s="221" t="s">
        <v>149</v>
      </c>
      <c r="B2827" s="225">
        <v>6250300</v>
      </c>
      <c r="C2827" s="221">
        <f t="shared" si="88"/>
        <v>7</v>
      </c>
      <c r="D2827" s="221">
        <v>62503000</v>
      </c>
      <c r="F2827" s="221" t="s">
        <v>4867</v>
      </c>
      <c r="G2827" s="222">
        <v>45520000</v>
      </c>
      <c r="H2827" s="222">
        <v>0</v>
      </c>
      <c r="I2827" s="222">
        <f t="shared" si="89"/>
        <v>45520000</v>
      </c>
    </row>
    <row r="2828" spans="1:9" x14ac:dyDescent="0.2">
      <c r="A2828" s="221" t="s">
        <v>149</v>
      </c>
      <c r="B2828" s="225">
        <v>6250400</v>
      </c>
      <c r="C2828" s="221">
        <f t="shared" si="88"/>
        <v>7</v>
      </c>
      <c r="D2828" s="221">
        <v>62504000</v>
      </c>
      <c r="F2828" s="221" t="s">
        <v>4606</v>
      </c>
      <c r="G2828" s="222">
        <v>8936250</v>
      </c>
      <c r="H2828" s="222">
        <v>0</v>
      </c>
      <c r="I2828" s="222">
        <f t="shared" si="89"/>
        <v>8936250</v>
      </c>
    </row>
    <row r="2829" spans="1:9" x14ac:dyDescent="0.2">
      <c r="A2829" s="221" t="s">
        <v>149</v>
      </c>
      <c r="B2829" s="225">
        <v>6250500</v>
      </c>
      <c r="C2829" s="221">
        <f t="shared" si="88"/>
        <v>7</v>
      </c>
      <c r="D2829" s="221">
        <v>62505000</v>
      </c>
      <c r="F2829" s="221" t="s">
        <v>530</v>
      </c>
      <c r="G2829" s="222">
        <v>9842500</v>
      </c>
      <c r="H2829" s="222">
        <v>0</v>
      </c>
      <c r="I2829" s="222">
        <f t="shared" si="89"/>
        <v>9842500</v>
      </c>
    </row>
    <row r="2830" spans="1:9" x14ac:dyDescent="0.2">
      <c r="A2830" s="221" t="s">
        <v>149</v>
      </c>
      <c r="B2830" s="225">
        <v>6250600</v>
      </c>
      <c r="C2830" s="221">
        <f t="shared" si="88"/>
        <v>7</v>
      </c>
      <c r="D2830" s="221">
        <v>62506000</v>
      </c>
      <c r="F2830" s="221" t="s">
        <v>531</v>
      </c>
      <c r="G2830" s="222">
        <v>2485800</v>
      </c>
      <c r="H2830" s="222">
        <v>0</v>
      </c>
      <c r="I2830" s="222">
        <f t="shared" si="89"/>
        <v>2485800</v>
      </c>
    </row>
    <row r="2831" spans="1:9" x14ac:dyDescent="0.2">
      <c r="A2831" s="221" t="s">
        <v>149</v>
      </c>
      <c r="B2831" s="225">
        <v>6250700</v>
      </c>
      <c r="C2831" s="221">
        <f t="shared" si="88"/>
        <v>7</v>
      </c>
      <c r="D2831" s="221">
        <v>62507000</v>
      </c>
      <c r="F2831" s="221" t="s">
        <v>438</v>
      </c>
      <c r="G2831" s="222">
        <v>25185108.34</v>
      </c>
      <c r="H2831" s="222">
        <v>0</v>
      </c>
      <c r="I2831" s="222">
        <f t="shared" si="89"/>
        <v>25185108.34</v>
      </c>
    </row>
    <row r="2832" spans="1:9" x14ac:dyDescent="0.2">
      <c r="A2832" s="221" t="s">
        <v>149</v>
      </c>
      <c r="B2832" s="221">
        <v>6260200</v>
      </c>
      <c r="C2832" s="221">
        <f t="shared" si="88"/>
        <v>7</v>
      </c>
      <c r="D2832" s="221">
        <v>62602000</v>
      </c>
      <c r="F2832" s="221" t="s">
        <v>533</v>
      </c>
      <c r="G2832" s="222">
        <v>43570492.759999998</v>
      </c>
      <c r="H2832" s="222">
        <v>0</v>
      </c>
      <c r="I2832" s="222">
        <f t="shared" si="89"/>
        <v>43570492.759999998</v>
      </c>
    </row>
    <row r="2833" spans="1:9" x14ac:dyDescent="0.2">
      <c r="A2833" s="221" t="s">
        <v>149</v>
      </c>
      <c r="B2833" s="221">
        <v>6260400</v>
      </c>
      <c r="C2833" s="221">
        <f t="shared" si="88"/>
        <v>7</v>
      </c>
      <c r="D2833" s="221">
        <v>62604000</v>
      </c>
      <c r="F2833" s="221" t="s">
        <v>535</v>
      </c>
      <c r="G2833" s="222">
        <v>940460</v>
      </c>
      <c r="H2833" s="222">
        <v>0</v>
      </c>
      <c r="I2833" s="222">
        <f t="shared" si="89"/>
        <v>940460</v>
      </c>
    </row>
    <row r="2834" spans="1:9" x14ac:dyDescent="0.2">
      <c r="A2834" s="221" t="s">
        <v>149</v>
      </c>
      <c r="B2834" s="221">
        <v>6260500</v>
      </c>
      <c r="C2834" s="221">
        <f t="shared" si="88"/>
        <v>7</v>
      </c>
      <c r="D2834" s="221">
        <v>62605000</v>
      </c>
      <c r="F2834" s="221" t="s">
        <v>2150</v>
      </c>
      <c r="G2834" s="222">
        <v>151736275</v>
      </c>
      <c r="H2834" s="222">
        <v>0</v>
      </c>
      <c r="I2834" s="222">
        <f t="shared" si="89"/>
        <v>151736275</v>
      </c>
    </row>
    <row r="2835" spans="1:9" x14ac:dyDescent="0.2">
      <c r="A2835" s="221" t="s">
        <v>149</v>
      </c>
      <c r="B2835" s="221">
        <v>6270000</v>
      </c>
      <c r="C2835" s="221">
        <f t="shared" si="88"/>
        <v>7</v>
      </c>
      <c r="D2835" s="221">
        <v>62700000</v>
      </c>
      <c r="F2835" s="221" t="s">
        <v>4822</v>
      </c>
      <c r="G2835" s="222">
        <v>498610</v>
      </c>
      <c r="H2835" s="222">
        <v>0</v>
      </c>
      <c r="I2835" s="222">
        <f t="shared" si="89"/>
        <v>498610</v>
      </c>
    </row>
    <row r="2836" spans="1:9" x14ac:dyDescent="0.2">
      <c r="A2836" s="221" t="s">
        <v>149</v>
      </c>
      <c r="B2836" s="221">
        <v>6270100</v>
      </c>
      <c r="C2836" s="221">
        <f t="shared" si="88"/>
        <v>7</v>
      </c>
      <c r="D2836" s="221">
        <v>62701000</v>
      </c>
      <c r="F2836" s="221" t="s">
        <v>2153</v>
      </c>
      <c r="G2836" s="222">
        <v>76833.33</v>
      </c>
      <c r="H2836" s="222">
        <v>0</v>
      </c>
      <c r="I2836" s="222">
        <f t="shared" si="89"/>
        <v>76833.33</v>
      </c>
    </row>
    <row r="2837" spans="1:9" x14ac:dyDescent="0.2">
      <c r="A2837" s="221" t="s">
        <v>149</v>
      </c>
      <c r="B2837" s="221">
        <v>6270200</v>
      </c>
      <c r="C2837" s="221">
        <f t="shared" si="88"/>
        <v>7</v>
      </c>
      <c r="D2837" s="221">
        <v>62702000</v>
      </c>
      <c r="F2837" s="221" t="s">
        <v>2154</v>
      </c>
      <c r="G2837" s="222">
        <v>80533.34</v>
      </c>
      <c r="H2837" s="222">
        <v>0</v>
      </c>
      <c r="I2837" s="222">
        <f t="shared" si="89"/>
        <v>80533.34</v>
      </c>
    </row>
    <row r="2838" spans="1:9" x14ac:dyDescent="0.2">
      <c r="A2838" s="221" t="s">
        <v>149</v>
      </c>
      <c r="B2838" s="221">
        <v>6270300</v>
      </c>
      <c r="C2838" s="221">
        <f t="shared" si="88"/>
        <v>7</v>
      </c>
      <c r="D2838" s="221">
        <v>62703000</v>
      </c>
      <c r="F2838" s="221" t="s">
        <v>538</v>
      </c>
      <c r="G2838" s="222">
        <v>38817009.43</v>
      </c>
      <c r="H2838" s="222">
        <v>0</v>
      </c>
      <c r="I2838" s="222">
        <f t="shared" si="89"/>
        <v>38817009.43</v>
      </c>
    </row>
    <row r="2839" spans="1:9" x14ac:dyDescent="0.2">
      <c r="A2839" s="221" t="s">
        <v>149</v>
      </c>
      <c r="B2839" s="221">
        <v>6270600</v>
      </c>
      <c r="C2839" s="221">
        <f t="shared" si="88"/>
        <v>7</v>
      </c>
      <c r="D2839" s="221">
        <v>62706000</v>
      </c>
      <c r="F2839" s="221" t="s">
        <v>209</v>
      </c>
      <c r="G2839" s="222">
        <v>547747.51</v>
      </c>
      <c r="H2839" s="222">
        <v>0</v>
      </c>
      <c r="I2839" s="222">
        <f t="shared" si="89"/>
        <v>547747.51</v>
      </c>
    </row>
    <row r="2840" spans="1:9" x14ac:dyDescent="0.2">
      <c r="A2840" s="221" t="s">
        <v>149</v>
      </c>
      <c r="B2840" s="221">
        <v>6280000</v>
      </c>
      <c r="C2840" s="221">
        <f t="shared" si="88"/>
        <v>7</v>
      </c>
      <c r="D2840" s="221">
        <v>62800000</v>
      </c>
      <c r="F2840" s="221" t="s">
        <v>750</v>
      </c>
      <c r="G2840" s="222">
        <v>17947.16</v>
      </c>
      <c r="H2840" s="222">
        <v>0</v>
      </c>
      <c r="I2840" s="222">
        <f t="shared" si="89"/>
        <v>17947.16</v>
      </c>
    </row>
    <row r="2841" spans="1:9" x14ac:dyDescent="0.2">
      <c r="A2841" s="221" t="s">
        <v>149</v>
      </c>
      <c r="B2841" s="221">
        <v>6281000</v>
      </c>
      <c r="C2841" s="221">
        <f t="shared" si="88"/>
        <v>7</v>
      </c>
      <c r="D2841" s="221">
        <v>62800000</v>
      </c>
      <c r="F2841" s="221" t="s">
        <v>4900</v>
      </c>
      <c r="G2841" s="222">
        <v>130000</v>
      </c>
      <c r="H2841" s="222">
        <v>0</v>
      </c>
      <c r="I2841" s="222">
        <f t="shared" si="89"/>
        <v>130000</v>
      </c>
    </row>
    <row r="2842" spans="1:9" x14ac:dyDescent="0.2">
      <c r="A2842" s="221" t="s">
        <v>149</v>
      </c>
      <c r="B2842" s="221">
        <v>6350000</v>
      </c>
      <c r="C2842" s="221">
        <f t="shared" si="88"/>
        <v>7</v>
      </c>
      <c r="D2842" s="221">
        <v>63500000</v>
      </c>
      <c r="F2842" s="221" t="s">
        <v>4411</v>
      </c>
      <c r="G2842" s="222">
        <v>150104700</v>
      </c>
      <c r="H2842" s="222">
        <v>0</v>
      </c>
      <c r="I2842" s="222">
        <f t="shared" si="89"/>
        <v>150104700</v>
      </c>
    </row>
    <row r="2843" spans="1:9" x14ac:dyDescent="0.2">
      <c r="A2843" s="221" t="s">
        <v>149</v>
      </c>
      <c r="B2843" s="221">
        <v>6350100</v>
      </c>
      <c r="C2843" s="221">
        <f t="shared" si="88"/>
        <v>7</v>
      </c>
      <c r="D2843" s="221">
        <v>63501000</v>
      </c>
      <c r="F2843" s="221" t="s">
        <v>215</v>
      </c>
      <c r="G2843" s="222">
        <v>74034791.200000003</v>
      </c>
      <c r="H2843" s="222">
        <v>0</v>
      </c>
      <c r="I2843" s="222">
        <f t="shared" si="89"/>
        <v>74034791.200000003</v>
      </c>
    </row>
    <row r="2844" spans="1:9" x14ac:dyDescent="0.2">
      <c r="A2844" s="221" t="s">
        <v>149</v>
      </c>
      <c r="B2844" s="221">
        <v>6350300</v>
      </c>
      <c r="C2844" s="221">
        <f t="shared" si="88"/>
        <v>7</v>
      </c>
      <c r="D2844" s="221">
        <v>63503000</v>
      </c>
      <c r="F2844" s="221" t="s">
        <v>4419</v>
      </c>
      <c r="G2844" s="222">
        <v>29533600</v>
      </c>
      <c r="H2844" s="222">
        <v>0</v>
      </c>
      <c r="I2844" s="222">
        <f t="shared" si="89"/>
        <v>29533600</v>
      </c>
    </row>
    <row r="2845" spans="1:9" x14ac:dyDescent="0.2">
      <c r="A2845" s="221" t="s">
        <v>149</v>
      </c>
      <c r="B2845" s="221">
        <v>6350400</v>
      </c>
      <c r="C2845" s="221">
        <f t="shared" si="88"/>
        <v>7</v>
      </c>
      <c r="D2845" s="221">
        <v>63504000</v>
      </c>
      <c r="F2845" s="221" t="s">
        <v>752</v>
      </c>
      <c r="G2845" s="222">
        <v>23100771.800000001</v>
      </c>
      <c r="H2845" s="222">
        <v>0</v>
      </c>
      <c r="I2845" s="222">
        <f t="shared" si="89"/>
        <v>23100771.800000001</v>
      </c>
    </row>
    <row r="2846" spans="1:9" x14ac:dyDescent="0.2">
      <c r="A2846" s="221" t="s">
        <v>149</v>
      </c>
      <c r="B2846" s="221">
        <v>6350700</v>
      </c>
      <c r="C2846" s="221">
        <f t="shared" si="88"/>
        <v>7</v>
      </c>
      <c r="D2846" s="221">
        <v>63507000</v>
      </c>
      <c r="F2846" s="221" t="s">
        <v>4870</v>
      </c>
      <c r="G2846" s="222">
        <v>44074959.770000003</v>
      </c>
      <c r="H2846" s="222">
        <v>0</v>
      </c>
      <c r="I2846" s="222">
        <f t="shared" si="89"/>
        <v>44074959.770000003</v>
      </c>
    </row>
    <row r="2847" spans="1:9" x14ac:dyDescent="0.2">
      <c r="A2847" s="221" t="s">
        <v>149</v>
      </c>
      <c r="B2847" s="221">
        <v>6410100</v>
      </c>
      <c r="C2847" s="221">
        <f t="shared" si="88"/>
        <v>7</v>
      </c>
      <c r="D2847" s="221">
        <v>64101000</v>
      </c>
      <c r="F2847" s="221" t="s">
        <v>755</v>
      </c>
      <c r="G2847" s="222">
        <v>1664642377.1600001</v>
      </c>
      <c r="H2847" s="222">
        <v>0</v>
      </c>
      <c r="I2847" s="222">
        <f t="shared" si="89"/>
        <v>1664642377.1600001</v>
      </c>
    </row>
    <row r="2848" spans="1:9" x14ac:dyDescent="0.2">
      <c r="A2848" s="221" t="s">
        <v>149</v>
      </c>
      <c r="B2848" s="221">
        <v>6410200</v>
      </c>
      <c r="C2848" s="221">
        <f t="shared" si="88"/>
        <v>7</v>
      </c>
      <c r="D2848" s="221">
        <v>64102000</v>
      </c>
      <c r="F2848" s="221" t="s">
        <v>550</v>
      </c>
      <c r="G2848" s="222">
        <v>196225113.71000001</v>
      </c>
      <c r="H2848" s="222">
        <v>0</v>
      </c>
      <c r="I2848" s="222">
        <f t="shared" si="89"/>
        <v>196225113.71000001</v>
      </c>
    </row>
    <row r="2849" spans="1:9" x14ac:dyDescent="0.2">
      <c r="A2849" s="221" t="s">
        <v>149</v>
      </c>
      <c r="B2849" s="221">
        <v>6410300</v>
      </c>
      <c r="C2849" s="221">
        <f t="shared" si="88"/>
        <v>7</v>
      </c>
      <c r="D2849" s="221">
        <v>64103000</v>
      </c>
      <c r="F2849" s="221" t="s">
        <v>551</v>
      </c>
      <c r="G2849" s="222">
        <v>79001073.469999999</v>
      </c>
      <c r="H2849" s="222">
        <v>0</v>
      </c>
      <c r="I2849" s="222">
        <f t="shared" si="89"/>
        <v>79001073.469999999</v>
      </c>
    </row>
    <row r="2850" spans="1:9" x14ac:dyDescent="0.2">
      <c r="A2850" s="221" t="s">
        <v>149</v>
      </c>
      <c r="B2850" s="221">
        <v>6410400</v>
      </c>
      <c r="C2850" s="221">
        <f t="shared" si="88"/>
        <v>7</v>
      </c>
      <c r="D2850" s="221">
        <v>64104000</v>
      </c>
      <c r="F2850" s="221" t="s">
        <v>220</v>
      </c>
      <c r="G2850" s="222">
        <v>139015508.71000001</v>
      </c>
      <c r="H2850" s="222">
        <v>0</v>
      </c>
      <c r="I2850" s="222">
        <f t="shared" si="89"/>
        <v>139015508.71000001</v>
      </c>
    </row>
    <row r="2851" spans="1:9" x14ac:dyDescent="0.2">
      <c r="A2851" s="221" t="s">
        <v>149</v>
      </c>
      <c r="B2851" s="221">
        <v>6410500</v>
      </c>
      <c r="C2851" s="221">
        <f t="shared" si="88"/>
        <v>7</v>
      </c>
      <c r="D2851" s="221">
        <v>64105000</v>
      </c>
      <c r="F2851" s="221" t="s">
        <v>2157</v>
      </c>
      <c r="G2851" s="222">
        <v>0</v>
      </c>
      <c r="H2851" s="222">
        <v>1825529.05</v>
      </c>
      <c r="I2851" s="222">
        <f t="shared" si="89"/>
        <v>-1825529.05</v>
      </c>
    </row>
    <row r="2852" spans="1:9" x14ac:dyDescent="0.2">
      <c r="A2852" s="221" t="s">
        <v>149</v>
      </c>
      <c r="B2852" s="221">
        <v>6410600</v>
      </c>
      <c r="C2852" s="221">
        <f t="shared" si="88"/>
        <v>7</v>
      </c>
      <c r="D2852" s="221">
        <v>64106000</v>
      </c>
      <c r="F2852" s="221" t="s">
        <v>2158</v>
      </c>
      <c r="G2852" s="222">
        <v>63000</v>
      </c>
      <c r="H2852" s="222">
        <v>0</v>
      </c>
      <c r="I2852" s="222">
        <f t="shared" si="89"/>
        <v>63000</v>
      </c>
    </row>
    <row r="2853" spans="1:9" x14ac:dyDescent="0.2">
      <c r="A2853" s="221" t="s">
        <v>149</v>
      </c>
      <c r="B2853" s="221">
        <v>6418800</v>
      </c>
      <c r="C2853" s="221">
        <f t="shared" si="88"/>
        <v>7</v>
      </c>
      <c r="D2853" s="221">
        <v>64180000</v>
      </c>
      <c r="F2853" s="221" t="s">
        <v>4825</v>
      </c>
      <c r="G2853" s="222">
        <v>8238003.3899999997</v>
      </c>
      <c r="H2853" s="222">
        <v>0</v>
      </c>
      <c r="I2853" s="222">
        <f t="shared" si="89"/>
        <v>8238003.3899999997</v>
      </c>
    </row>
    <row r="2854" spans="1:9" x14ac:dyDescent="0.2">
      <c r="A2854" s="221" t="s">
        <v>149</v>
      </c>
      <c r="B2854" s="221">
        <v>6450100</v>
      </c>
      <c r="C2854" s="221">
        <f t="shared" si="88"/>
        <v>7</v>
      </c>
      <c r="D2854" s="221">
        <v>64501000</v>
      </c>
      <c r="F2854" s="221" t="s">
        <v>756</v>
      </c>
      <c r="G2854" s="222">
        <v>247051940.16999999</v>
      </c>
      <c r="H2854" s="222">
        <v>0</v>
      </c>
      <c r="I2854" s="222">
        <f t="shared" si="89"/>
        <v>247051940.16999999</v>
      </c>
    </row>
    <row r="2855" spans="1:9" x14ac:dyDescent="0.2">
      <c r="A2855" s="221" t="s">
        <v>149</v>
      </c>
      <c r="B2855" s="221">
        <v>6450200</v>
      </c>
      <c r="C2855" s="221">
        <f t="shared" si="88"/>
        <v>7</v>
      </c>
      <c r="D2855" s="221">
        <v>64502000</v>
      </c>
      <c r="F2855" s="221" t="s">
        <v>555</v>
      </c>
      <c r="G2855" s="222">
        <v>69753070.579999998</v>
      </c>
      <c r="H2855" s="222">
        <v>0</v>
      </c>
      <c r="I2855" s="222">
        <f t="shared" si="89"/>
        <v>69753070.579999998</v>
      </c>
    </row>
    <row r="2856" spans="1:9" x14ac:dyDescent="0.2">
      <c r="A2856" s="221" t="s">
        <v>149</v>
      </c>
      <c r="B2856" s="221">
        <v>6450300</v>
      </c>
      <c r="C2856" s="221">
        <f t="shared" si="88"/>
        <v>7</v>
      </c>
      <c r="D2856" s="221">
        <v>64503000</v>
      </c>
      <c r="F2856" s="221" t="s">
        <v>2159</v>
      </c>
      <c r="G2856" s="222">
        <v>1048176.5</v>
      </c>
      <c r="H2856" s="222">
        <v>0</v>
      </c>
      <c r="I2856" s="222">
        <f t="shared" si="89"/>
        <v>1048176.5</v>
      </c>
    </row>
    <row r="2857" spans="1:9" x14ac:dyDescent="0.2">
      <c r="A2857" s="221" t="s">
        <v>149</v>
      </c>
      <c r="B2857" s="221">
        <v>6450400</v>
      </c>
      <c r="C2857" s="221">
        <f t="shared" si="88"/>
        <v>7</v>
      </c>
      <c r="D2857" s="221">
        <v>64504000</v>
      </c>
      <c r="F2857" s="221" t="s">
        <v>2160</v>
      </c>
      <c r="G2857" s="222">
        <v>19003995.010000002</v>
      </c>
      <c r="H2857" s="222">
        <v>0</v>
      </c>
      <c r="I2857" s="222">
        <f t="shared" si="89"/>
        <v>19003995.010000002</v>
      </c>
    </row>
    <row r="2858" spans="1:9" x14ac:dyDescent="0.2">
      <c r="A2858" s="221" t="s">
        <v>149</v>
      </c>
      <c r="B2858" s="221">
        <v>6458000</v>
      </c>
      <c r="C2858" s="221">
        <f t="shared" si="88"/>
        <v>7</v>
      </c>
      <c r="D2858" s="221">
        <v>64580000</v>
      </c>
      <c r="F2858" s="221" t="s">
        <v>758</v>
      </c>
      <c r="G2858" s="222">
        <v>24218730.800000001</v>
      </c>
      <c r="H2858" s="222">
        <v>0</v>
      </c>
      <c r="I2858" s="222">
        <f t="shared" si="89"/>
        <v>24218730.800000001</v>
      </c>
    </row>
    <row r="2859" spans="1:9" x14ac:dyDescent="0.2">
      <c r="A2859" s="221" t="s">
        <v>149</v>
      </c>
      <c r="B2859" s="221">
        <v>6480000</v>
      </c>
      <c r="C2859" s="221">
        <f t="shared" si="88"/>
        <v>7</v>
      </c>
      <c r="D2859" s="221">
        <v>64800000</v>
      </c>
      <c r="F2859" s="221" t="s">
        <v>2162</v>
      </c>
      <c r="G2859" s="222">
        <v>190000</v>
      </c>
      <c r="H2859" s="222">
        <v>0</v>
      </c>
      <c r="I2859" s="222">
        <f t="shared" si="89"/>
        <v>190000</v>
      </c>
    </row>
    <row r="2860" spans="1:9" x14ac:dyDescent="0.2">
      <c r="A2860" s="221" t="s">
        <v>149</v>
      </c>
      <c r="B2860" s="221">
        <v>6480300</v>
      </c>
      <c r="C2860" s="221">
        <f t="shared" si="88"/>
        <v>7</v>
      </c>
      <c r="D2860" s="221">
        <v>64803000</v>
      </c>
      <c r="F2860" s="221" t="s">
        <v>2609</v>
      </c>
      <c r="G2860" s="222">
        <v>285600</v>
      </c>
      <c r="H2860" s="222">
        <v>0</v>
      </c>
      <c r="I2860" s="222">
        <f t="shared" si="89"/>
        <v>285600</v>
      </c>
    </row>
    <row r="2861" spans="1:9" x14ac:dyDescent="0.2">
      <c r="A2861" s="221" t="s">
        <v>149</v>
      </c>
      <c r="B2861" s="221">
        <v>6510000</v>
      </c>
      <c r="C2861" s="221">
        <f t="shared" si="88"/>
        <v>7</v>
      </c>
      <c r="D2861" s="221">
        <v>65100000</v>
      </c>
      <c r="F2861" s="221" t="s">
        <v>760</v>
      </c>
      <c r="G2861" s="222">
        <v>7597303.8799999999</v>
      </c>
      <c r="H2861" s="222">
        <v>0</v>
      </c>
      <c r="I2861" s="222">
        <f t="shared" si="89"/>
        <v>7597303.8799999999</v>
      </c>
    </row>
    <row r="2862" spans="1:9" x14ac:dyDescent="0.2">
      <c r="A2862" s="221" t="s">
        <v>149</v>
      </c>
      <c r="B2862" s="221">
        <v>6520000</v>
      </c>
      <c r="C2862" s="221">
        <f t="shared" si="88"/>
        <v>7</v>
      </c>
      <c r="D2862" s="221">
        <v>65200000</v>
      </c>
      <c r="F2862" s="221" t="s">
        <v>495</v>
      </c>
      <c r="G2862" s="222">
        <v>1919557289.3297801</v>
      </c>
      <c r="H2862" s="222">
        <v>0</v>
      </c>
      <c r="I2862" s="222">
        <f t="shared" si="89"/>
        <v>1919557289.3297801</v>
      </c>
    </row>
    <row r="2863" spans="1:9" x14ac:dyDescent="0.2">
      <c r="A2863" s="221" t="s">
        <v>149</v>
      </c>
      <c r="B2863" s="221">
        <v>6560100</v>
      </c>
      <c r="C2863" s="221">
        <f t="shared" si="88"/>
        <v>7</v>
      </c>
      <c r="D2863" s="221">
        <v>65601000</v>
      </c>
      <c r="F2863" s="221" t="s">
        <v>762</v>
      </c>
      <c r="G2863" s="222">
        <v>202000</v>
      </c>
      <c r="H2863" s="222">
        <v>0</v>
      </c>
      <c r="I2863" s="222">
        <f t="shared" si="89"/>
        <v>202000</v>
      </c>
    </row>
    <row r="2864" spans="1:9" x14ac:dyDescent="0.2">
      <c r="A2864" s="221" t="s">
        <v>149</v>
      </c>
      <c r="B2864" s="221">
        <v>6570000</v>
      </c>
      <c r="C2864" s="221">
        <f t="shared" si="88"/>
        <v>7</v>
      </c>
      <c r="D2864" s="221">
        <v>65700000</v>
      </c>
      <c r="F2864" s="221" t="s">
        <v>1957</v>
      </c>
      <c r="G2864" s="222">
        <v>34085419.009999998</v>
      </c>
      <c r="H2864" s="222">
        <v>0</v>
      </c>
      <c r="I2864" s="222">
        <f t="shared" si="89"/>
        <v>34085419.009999998</v>
      </c>
    </row>
    <row r="2865" spans="1:9" x14ac:dyDescent="0.2">
      <c r="A2865" s="221" t="s">
        <v>149</v>
      </c>
      <c r="B2865" s="221">
        <v>6580000</v>
      </c>
      <c r="C2865" s="221">
        <f t="shared" si="88"/>
        <v>7</v>
      </c>
      <c r="D2865" s="221">
        <v>65800000</v>
      </c>
      <c r="F2865" s="221" t="s">
        <v>764</v>
      </c>
      <c r="G2865" s="222">
        <v>103567406.29000001</v>
      </c>
      <c r="H2865" s="222">
        <v>0</v>
      </c>
      <c r="I2865" s="222">
        <f t="shared" si="89"/>
        <v>103567406.29000001</v>
      </c>
    </row>
    <row r="2866" spans="1:9" x14ac:dyDescent="0.2">
      <c r="A2866" s="221" t="s">
        <v>149</v>
      </c>
      <c r="B2866" s="221">
        <v>6610100</v>
      </c>
      <c r="C2866" s="221">
        <f t="shared" si="88"/>
        <v>7</v>
      </c>
      <c r="D2866" s="221">
        <v>66101000</v>
      </c>
      <c r="F2866" s="221" t="s">
        <v>767</v>
      </c>
      <c r="G2866" s="222">
        <v>71561211.730000004</v>
      </c>
      <c r="H2866" s="222">
        <v>0</v>
      </c>
      <c r="I2866" s="222">
        <f t="shared" si="89"/>
        <v>71561211.730000004</v>
      </c>
    </row>
    <row r="2867" spans="1:9" x14ac:dyDescent="0.2">
      <c r="A2867" s="221" t="s">
        <v>149</v>
      </c>
      <c r="B2867" s="221">
        <v>6610200</v>
      </c>
      <c r="C2867" s="221">
        <f t="shared" si="88"/>
        <v>7</v>
      </c>
      <c r="D2867" s="221">
        <v>66102000</v>
      </c>
      <c r="F2867" s="221" t="s">
        <v>2415</v>
      </c>
      <c r="G2867" s="222">
        <v>133178820.11</v>
      </c>
      <c r="H2867" s="222">
        <v>0</v>
      </c>
      <c r="I2867" s="222">
        <f t="shared" si="89"/>
        <v>133178820.11</v>
      </c>
    </row>
    <row r="2868" spans="1:9" x14ac:dyDescent="0.2">
      <c r="A2868" s="221" t="s">
        <v>149</v>
      </c>
      <c r="B2868" s="221">
        <v>6610300</v>
      </c>
      <c r="C2868" s="221">
        <f t="shared" si="88"/>
        <v>7</v>
      </c>
      <c r="D2868" s="221">
        <v>66103000</v>
      </c>
      <c r="F2868" s="221" t="s">
        <v>4875</v>
      </c>
      <c r="G2868" s="222">
        <v>834097690.50999999</v>
      </c>
      <c r="H2868" s="222">
        <v>0</v>
      </c>
      <c r="I2868" s="222">
        <f t="shared" si="89"/>
        <v>834097690.50999999</v>
      </c>
    </row>
    <row r="2869" spans="1:9" x14ac:dyDescent="0.2">
      <c r="A2869" s="221" t="s">
        <v>149</v>
      </c>
      <c r="B2869" s="221">
        <v>6610500</v>
      </c>
      <c r="C2869" s="221">
        <f t="shared" si="88"/>
        <v>7</v>
      </c>
      <c r="D2869" s="221">
        <v>66105000</v>
      </c>
      <c r="F2869" s="221" t="s">
        <v>768</v>
      </c>
      <c r="G2869" s="222">
        <v>218845614.72999999</v>
      </c>
      <c r="H2869" s="222">
        <v>0</v>
      </c>
      <c r="I2869" s="222">
        <f t="shared" si="89"/>
        <v>218845614.72999999</v>
      </c>
    </row>
    <row r="2870" spans="1:9" x14ac:dyDescent="0.2">
      <c r="A2870" s="221" t="s">
        <v>149</v>
      </c>
      <c r="B2870" s="221">
        <v>6660000</v>
      </c>
      <c r="C2870" s="221">
        <f t="shared" si="88"/>
        <v>7</v>
      </c>
      <c r="D2870" s="221">
        <v>66600000</v>
      </c>
      <c r="F2870" s="221" t="s">
        <v>770</v>
      </c>
      <c r="G2870" s="222">
        <v>2871965.4</v>
      </c>
      <c r="H2870" s="222">
        <v>0</v>
      </c>
      <c r="I2870" s="222">
        <f t="shared" si="89"/>
        <v>2871965.4</v>
      </c>
    </row>
    <row r="2871" spans="1:9" x14ac:dyDescent="0.2">
      <c r="A2871" s="221" t="s">
        <v>149</v>
      </c>
      <c r="B2871" s="221">
        <v>6811200</v>
      </c>
      <c r="C2871" s="221">
        <f t="shared" si="88"/>
        <v>7</v>
      </c>
      <c r="D2871" s="221">
        <v>68112000</v>
      </c>
      <c r="F2871" s="221" t="s">
        <v>772</v>
      </c>
      <c r="G2871" s="222">
        <v>8619461997.1649799</v>
      </c>
      <c r="H2871" s="222">
        <v>0</v>
      </c>
      <c r="I2871" s="222">
        <f t="shared" si="89"/>
        <v>8619461997.1649799</v>
      </c>
    </row>
    <row r="2872" spans="1:9" x14ac:dyDescent="0.2">
      <c r="A2872" s="221" t="s">
        <v>149</v>
      </c>
      <c r="B2872" s="221" t="s">
        <v>4636</v>
      </c>
      <c r="C2872" s="221">
        <f t="shared" si="88"/>
        <v>7</v>
      </c>
      <c r="D2872" s="221">
        <v>69500000</v>
      </c>
      <c r="F2872" s="221" t="s">
        <v>2198</v>
      </c>
      <c r="G2872" s="222">
        <v>635837979.66704702</v>
      </c>
      <c r="H2872" s="222">
        <v>0</v>
      </c>
      <c r="I2872" s="222">
        <f t="shared" si="89"/>
        <v>635837979.66704702</v>
      </c>
    </row>
    <row r="2873" spans="1:9" x14ac:dyDescent="0.2">
      <c r="A2873" s="221" t="s">
        <v>149</v>
      </c>
      <c r="B2873" s="221">
        <v>7060000</v>
      </c>
      <c r="C2873" s="221">
        <f t="shared" si="88"/>
        <v>7</v>
      </c>
      <c r="D2873" s="221">
        <v>70600000</v>
      </c>
      <c r="F2873" s="221" t="s">
        <v>2168</v>
      </c>
      <c r="G2873" s="222">
        <v>325030508.08999997</v>
      </c>
      <c r="H2873" s="222">
        <v>0</v>
      </c>
      <c r="I2873" s="222">
        <f t="shared" si="89"/>
        <v>325030508.08999997</v>
      </c>
    </row>
    <row r="2874" spans="1:9" x14ac:dyDescent="0.2">
      <c r="A2874" s="221" t="s">
        <v>149</v>
      </c>
      <c r="B2874" s="221">
        <v>7061000</v>
      </c>
      <c r="C2874" s="221">
        <f t="shared" si="88"/>
        <v>7</v>
      </c>
      <c r="D2874" s="221">
        <v>70610000</v>
      </c>
      <c r="F2874" s="221" t="s">
        <v>2199</v>
      </c>
      <c r="G2874" s="222">
        <v>0</v>
      </c>
      <c r="H2874" s="222">
        <v>18507020899.41</v>
      </c>
      <c r="I2874" s="222">
        <f t="shared" si="89"/>
        <v>-18507020899.41</v>
      </c>
    </row>
    <row r="2875" spans="1:9" x14ac:dyDescent="0.2">
      <c r="A2875" s="221" t="s">
        <v>149</v>
      </c>
      <c r="B2875" s="221">
        <v>7080000</v>
      </c>
      <c r="C2875" s="221">
        <f t="shared" si="88"/>
        <v>7</v>
      </c>
      <c r="D2875" s="221">
        <v>70800000</v>
      </c>
      <c r="F2875" s="221" t="s">
        <v>2171</v>
      </c>
      <c r="G2875" s="222">
        <v>0</v>
      </c>
      <c r="H2875" s="222">
        <v>62768631.049999997</v>
      </c>
      <c r="I2875" s="222">
        <f t="shared" si="89"/>
        <v>-62768631.049999997</v>
      </c>
    </row>
    <row r="2876" spans="1:9" x14ac:dyDescent="0.2">
      <c r="A2876" s="221" t="s">
        <v>149</v>
      </c>
      <c r="B2876" s="221">
        <v>7083000</v>
      </c>
      <c r="C2876" s="221">
        <f t="shared" si="88"/>
        <v>7</v>
      </c>
      <c r="D2876" s="221">
        <v>70830000</v>
      </c>
      <c r="F2876" s="221" t="s">
        <v>1820</v>
      </c>
      <c r="G2876" s="222">
        <v>0</v>
      </c>
      <c r="H2876" s="222">
        <v>210000</v>
      </c>
      <c r="I2876" s="222">
        <f t="shared" si="89"/>
        <v>-210000</v>
      </c>
    </row>
    <row r="2877" spans="1:9" x14ac:dyDescent="0.2">
      <c r="A2877" s="221" t="s">
        <v>149</v>
      </c>
      <c r="B2877" s="221">
        <v>7084000</v>
      </c>
      <c r="C2877" s="221">
        <f t="shared" si="88"/>
        <v>7</v>
      </c>
      <c r="D2877" s="221">
        <v>70840000</v>
      </c>
      <c r="F2877" s="221" t="s">
        <v>2218</v>
      </c>
      <c r="G2877" s="222">
        <v>0</v>
      </c>
      <c r="H2877" s="222">
        <v>1806445844.1300001</v>
      </c>
      <c r="I2877" s="222">
        <f t="shared" si="89"/>
        <v>-1806445844.1300001</v>
      </c>
    </row>
    <row r="2878" spans="1:9" x14ac:dyDescent="0.2">
      <c r="A2878" s="221" t="s">
        <v>149</v>
      </c>
      <c r="B2878" s="221">
        <v>7520000</v>
      </c>
      <c r="C2878" s="221">
        <f t="shared" si="88"/>
        <v>7</v>
      </c>
      <c r="D2878" s="221">
        <v>75200000</v>
      </c>
      <c r="F2878" s="221" t="s">
        <v>524</v>
      </c>
      <c r="G2878" s="222">
        <v>0</v>
      </c>
      <c r="H2878" s="222">
        <v>1223880000.03</v>
      </c>
      <c r="I2878" s="222">
        <f t="shared" si="89"/>
        <v>-1223880000.03</v>
      </c>
    </row>
    <row r="2879" spans="1:9" x14ac:dyDescent="0.2">
      <c r="A2879" s="221" t="s">
        <v>149</v>
      </c>
      <c r="B2879" s="221">
        <v>7580000</v>
      </c>
      <c r="C2879" s="221">
        <f t="shared" si="88"/>
        <v>7</v>
      </c>
      <c r="D2879" s="221">
        <v>75800000</v>
      </c>
      <c r="F2879" s="221" t="s">
        <v>237</v>
      </c>
      <c r="G2879" s="222">
        <v>0</v>
      </c>
      <c r="H2879" s="222">
        <v>51387117.43</v>
      </c>
      <c r="I2879" s="222">
        <f t="shared" si="89"/>
        <v>-51387117.43</v>
      </c>
    </row>
    <row r="2880" spans="1:9" x14ac:dyDescent="0.2">
      <c r="A2880" s="221" t="s">
        <v>149</v>
      </c>
      <c r="B2880" s="221">
        <v>7581000</v>
      </c>
      <c r="C2880" s="221">
        <f t="shared" si="88"/>
        <v>7</v>
      </c>
      <c r="D2880" s="221">
        <v>75810000</v>
      </c>
      <c r="F2880" s="221" t="s">
        <v>573</v>
      </c>
      <c r="G2880" s="222">
        <v>0</v>
      </c>
      <c r="H2880" s="222">
        <v>10857000</v>
      </c>
      <c r="I2880" s="222">
        <f t="shared" si="89"/>
        <v>-10857000</v>
      </c>
    </row>
    <row r="2881" spans="1:9" x14ac:dyDescent="0.2">
      <c r="A2881" s="221" t="s">
        <v>149</v>
      </c>
      <c r="B2881" s="221">
        <v>7585000</v>
      </c>
      <c r="C2881" s="221">
        <f t="shared" si="88"/>
        <v>7</v>
      </c>
      <c r="D2881" s="221">
        <v>75850000</v>
      </c>
      <c r="F2881" s="221" t="s">
        <v>1629</v>
      </c>
      <c r="G2881" s="222">
        <v>0</v>
      </c>
      <c r="H2881" s="222">
        <v>148354.63</v>
      </c>
      <c r="I2881" s="222">
        <f t="shared" si="89"/>
        <v>-148354.63</v>
      </c>
    </row>
    <row r="2882" spans="1:9" x14ac:dyDescent="0.2">
      <c r="A2882" s="221" t="s">
        <v>33</v>
      </c>
      <c r="B2882" s="225" t="s">
        <v>3361</v>
      </c>
      <c r="C2882" s="221">
        <f t="shared" ref="C2882:C2945" si="90">+LEN(B:B)</f>
        <v>8</v>
      </c>
      <c r="D2882" s="221">
        <v>10100000</v>
      </c>
      <c r="F2882" s="221" t="s">
        <v>43</v>
      </c>
      <c r="H2882" s="222">
        <v>4520000000</v>
      </c>
      <c r="I2882" s="222">
        <f t="shared" ref="I2882:I2945" si="91">+G:G-H:H</f>
        <v>-4520000000</v>
      </c>
    </row>
    <row r="2883" spans="1:9" x14ac:dyDescent="0.2">
      <c r="A2883" s="221" t="s">
        <v>33</v>
      </c>
      <c r="B2883" s="225" t="s">
        <v>3363</v>
      </c>
      <c r="C2883" s="221">
        <f t="shared" si="90"/>
        <v>8</v>
      </c>
      <c r="D2883" s="221">
        <v>10610000</v>
      </c>
      <c r="F2883" s="221" t="s">
        <v>582</v>
      </c>
      <c r="H2883" s="222">
        <v>452000000</v>
      </c>
      <c r="I2883" s="222">
        <f t="shared" si="91"/>
        <v>-452000000</v>
      </c>
    </row>
    <row r="2884" spans="1:9" x14ac:dyDescent="0.2">
      <c r="A2884" s="221" t="s">
        <v>33</v>
      </c>
      <c r="B2884" s="225" t="s">
        <v>3367</v>
      </c>
      <c r="C2884" s="221">
        <f t="shared" si="90"/>
        <v>8</v>
      </c>
      <c r="D2884" s="221">
        <v>11000000</v>
      </c>
      <c r="F2884" s="221" t="s">
        <v>584</v>
      </c>
      <c r="H2884" s="222">
        <v>5345387183.75</v>
      </c>
      <c r="I2884" s="222">
        <f t="shared" si="91"/>
        <v>-5345387183.75</v>
      </c>
    </row>
    <row r="2885" spans="1:9" x14ac:dyDescent="0.2">
      <c r="A2885" s="221" t="s">
        <v>33</v>
      </c>
      <c r="B2885" s="225" t="s">
        <v>3374</v>
      </c>
      <c r="C2885" s="221">
        <f t="shared" si="90"/>
        <v>8</v>
      </c>
      <c r="D2885" s="221">
        <v>12000000</v>
      </c>
      <c r="F2885" s="221" t="s">
        <v>45</v>
      </c>
      <c r="H2885" s="222">
        <v>981055357.75999999</v>
      </c>
      <c r="I2885" s="222">
        <f t="shared" si="91"/>
        <v>-981055357.75999999</v>
      </c>
    </row>
    <row r="2886" spans="1:9" x14ac:dyDescent="0.2">
      <c r="A2886" s="221" t="s">
        <v>33</v>
      </c>
      <c r="B2886" s="225" t="s">
        <v>3375</v>
      </c>
      <c r="C2886" s="221">
        <f t="shared" si="90"/>
        <v>8</v>
      </c>
      <c r="D2886" s="221">
        <v>12800000</v>
      </c>
      <c r="F2886" s="221" t="s">
        <v>1485</v>
      </c>
      <c r="H2886" s="222">
        <v>3711421805.4499998</v>
      </c>
      <c r="I2886" s="222">
        <f t="shared" si="91"/>
        <v>-3711421805.4499998</v>
      </c>
    </row>
    <row r="2887" spans="1:9" x14ac:dyDescent="0.2">
      <c r="A2887" s="221" t="s">
        <v>33</v>
      </c>
      <c r="B2887" s="225" t="s">
        <v>3386</v>
      </c>
      <c r="C2887" s="221">
        <f t="shared" si="90"/>
        <v>8</v>
      </c>
      <c r="D2887" s="221">
        <v>16200000</v>
      </c>
      <c r="F2887" s="221" t="s">
        <v>3387</v>
      </c>
      <c r="H2887" s="222">
        <v>132899903.12</v>
      </c>
      <c r="I2887" s="222">
        <f t="shared" si="91"/>
        <v>-132899903.12</v>
      </c>
    </row>
    <row r="2888" spans="1:9" x14ac:dyDescent="0.2">
      <c r="A2888" s="221" t="s">
        <v>33</v>
      </c>
      <c r="B2888" s="225" t="s">
        <v>4901</v>
      </c>
      <c r="C2888" s="221">
        <f t="shared" si="90"/>
        <v>8</v>
      </c>
      <c r="D2888" s="221">
        <v>16200000</v>
      </c>
      <c r="F2888" s="221" t="s">
        <v>3393</v>
      </c>
      <c r="H2888" s="222">
        <v>451112606.08999997</v>
      </c>
      <c r="I2888" s="222">
        <f t="shared" si="91"/>
        <v>-451112606.08999997</v>
      </c>
    </row>
    <row r="2889" spans="1:9" x14ac:dyDescent="0.2">
      <c r="A2889" s="221" t="s">
        <v>33</v>
      </c>
      <c r="B2889" s="225" t="s">
        <v>4902</v>
      </c>
      <c r="C2889" s="221">
        <f t="shared" si="90"/>
        <v>8</v>
      </c>
      <c r="D2889" s="221">
        <v>16200000</v>
      </c>
      <c r="F2889" s="221" t="s">
        <v>3396</v>
      </c>
      <c r="H2889" s="222">
        <v>134900853.21000001</v>
      </c>
      <c r="I2889" s="222">
        <f t="shared" si="91"/>
        <v>-134900853.21000001</v>
      </c>
    </row>
    <row r="2890" spans="1:9" x14ac:dyDescent="0.2">
      <c r="A2890" s="221" t="s">
        <v>33</v>
      </c>
      <c r="B2890" s="225" t="s">
        <v>3433</v>
      </c>
      <c r="C2890" s="221">
        <f t="shared" si="90"/>
        <v>8</v>
      </c>
      <c r="D2890" s="221">
        <v>16500000</v>
      </c>
      <c r="F2890" s="221" t="s">
        <v>3434</v>
      </c>
      <c r="H2890" s="222">
        <v>126022929.98999999</v>
      </c>
      <c r="I2890" s="222">
        <f t="shared" si="91"/>
        <v>-126022929.98999999</v>
      </c>
    </row>
    <row r="2891" spans="1:9" x14ac:dyDescent="0.2">
      <c r="A2891" s="221" t="s">
        <v>33</v>
      </c>
      <c r="B2891" s="225" t="s">
        <v>4903</v>
      </c>
      <c r="C2891" s="221">
        <f t="shared" si="90"/>
        <v>8</v>
      </c>
      <c r="D2891" s="221">
        <v>16500000</v>
      </c>
      <c r="F2891" s="221" t="s">
        <v>1762</v>
      </c>
      <c r="H2891" s="222">
        <v>830119772.00999999</v>
      </c>
      <c r="I2891" s="222">
        <f t="shared" si="91"/>
        <v>-830119772.00999999</v>
      </c>
    </row>
    <row r="2892" spans="1:9" x14ac:dyDescent="0.2">
      <c r="A2892" s="221" t="s">
        <v>33</v>
      </c>
      <c r="B2892" s="225" t="s">
        <v>3440</v>
      </c>
      <c r="C2892" s="221">
        <f t="shared" si="90"/>
        <v>8</v>
      </c>
      <c r="D2892" s="221">
        <v>20400000</v>
      </c>
      <c r="F2892" s="221" t="s">
        <v>2074</v>
      </c>
      <c r="G2892" s="222">
        <v>4832320.3600000003</v>
      </c>
      <c r="I2892" s="222">
        <f t="shared" si="91"/>
        <v>4832320.3600000003</v>
      </c>
    </row>
    <row r="2893" spans="1:9" x14ac:dyDescent="0.2">
      <c r="A2893" s="221" t="s">
        <v>33</v>
      </c>
      <c r="B2893" s="225" t="s">
        <v>4904</v>
      </c>
      <c r="C2893" s="221">
        <f t="shared" si="90"/>
        <v>8</v>
      </c>
      <c r="D2893" s="221">
        <v>20800000</v>
      </c>
      <c r="F2893" s="221" t="s">
        <v>1764</v>
      </c>
      <c r="G2893" s="222">
        <v>2347216993</v>
      </c>
      <c r="I2893" s="222">
        <f t="shared" si="91"/>
        <v>2347216993</v>
      </c>
    </row>
    <row r="2894" spans="1:9" x14ac:dyDescent="0.2">
      <c r="A2894" s="221" t="s">
        <v>33</v>
      </c>
      <c r="B2894" s="225">
        <v>21100000</v>
      </c>
      <c r="C2894" s="221">
        <f t="shared" si="90"/>
        <v>8</v>
      </c>
      <c r="D2894" s="221">
        <v>21100000</v>
      </c>
      <c r="F2894" s="221" t="s">
        <v>250</v>
      </c>
      <c r="G2894" s="222">
        <v>1602971140</v>
      </c>
      <c r="I2894" s="222">
        <f t="shared" si="91"/>
        <v>1602971140</v>
      </c>
    </row>
    <row r="2895" spans="1:9" x14ac:dyDescent="0.2">
      <c r="A2895" s="221" t="s">
        <v>33</v>
      </c>
      <c r="B2895" s="225">
        <v>21110000</v>
      </c>
      <c r="C2895" s="221">
        <f t="shared" si="90"/>
        <v>8</v>
      </c>
      <c r="D2895" s="221">
        <v>21110000</v>
      </c>
      <c r="F2895" s="221" t="s">
        <v>251</v>
      </c>
      <c r="G2895" s="222">
        <v>496337938.23000002</v>
      </c>
      <c r="I2895" s="222">
        <f t="shared" si="91"/>
        <v>496337938.23000002</v>
      </c>
    </row>
    <row r="2896" spans="1:9" x14ac:dyDescent="0.2">
      <c r="A2896" s="221" t="s">
        <v>33</v>
      </c>
      <c r="B2896" s="225">
        <v>21310000</v>
      </c>
      <c r="C2896" s="221">
        <f t="shared" si="90"/>
        <v>8</v>
      </c>
      <c r="D2896" s="221">
        <v>21310000</v>
      </c>
      <c r="F2896" s="221" t="s">
        <v>1765</v>
      </c>
      <c r="G2896" s="222">
        <v>30568860844.110001</v>
      </c>
      <c r="I2896" s="222">
        <f t="shared" si="91"/>
        <v>30568860844.110001</v>
      </c>
    </row>
    <row r="2897" spans="1:9" x14ac:dyDescent="0.2">
      <c r="A2897" s="221" t="s">
        <v>33</v>
      </c>
      <c r="B2897" s="225">
        <v>21500000</v>
      </c>
      <c r="C2897" s="221">
        <f t="shared" si="90"/>
        <v>8</v>
      </c>
      <c r="D2897" s="221">
        <v>21500000</v>
      </c>
      <c r="F2897" s="221" t="s">
        <v>2626</v>
      </c>
      <c r="G2897" s="222">
        <v>6214723899.5</v>
      </c>
      <c r="I2897" s="222">
        <f t="shared" si="91"/>
        <v>6214723899.5</v>
      </c>
    </row>
    <row r="2898" spans="1:9" x14ac:dyDescent="0.2">
      <c r="A2898" s="221" t="s">
        <v>33</v>
      </c>
      <c r="B2898" s="225">
        <v>21510000</v>
      </c>
      <c r="C2898" s="221">
        <f t="shared" si="90"/>
        <v>8</v>
      </c>
      <c r="D2898" s="221">
        <v>21510000</v>
      </c>
      <c r="F2898" s="221" t="s">
        <v>1766</v>
      </c>
      <c r="G2898" s="222">
        <v>379671412.60000002</v>
      </c>
      <c r="I2898" s="222">
        <f t="shared" si="91"/>
        <v>379671412.60000002</v>
      </c>
    </row>
    <row r="2899" spans="1:9" x14ac:dyDescent="0.2">
      <c r="A2899" s="221" t="s">
        <v>33</v>
      </c>
      <c r="B2899" s="225">
        <v>21810000</v>
      </c>
      <c r="C2899" s="221">
        <f t="shared" si="90"/>
        <v>8</v>
      </c>
      <c r="D2899" s="221">
        <v>21810000</v>
      </c>
      <c r="F2899" s="221" t="s">
        <v>260</v>
      </c>
      <c r="G2899" s="222">
        <v>826539941.46000004</v>
      </c>
      <c r="I2899" s="222">
        <f t="shared" si="91"/>
        <v>826539941.46000004</v>
      </c>
    </row>
    <row r="2900" spans="1:9" x14ac:dyDescent="0.2">
      <c r="A2900" s="221" t="s">
        <v>33</v>
      </c>
      <c r="B2900" s="225">
        <v>21820000</v>
      </c>
      <c r="C2900" s="221">
        <f t="shared" si="90"/>
        <v>8</v>
      </c>
      <c r="D2900" s="221">
        <v>21820000</v>
      </c>
      <c r="F2900" s="221" t="s">
        <v>52</v>
      </c>
      <c r="G2900" s="222">
        <v>221283855.28999999</v>
      </c>
      <c r="I2900" s="222">
        <f t="shared" si="91"/>
        <v>221283855.28999999</v>
      </c>
    </row>
    <row r="2901" spans="1:9" x14ac:dyDescent="0.2">
      <c r="A2901" s="221" t="s">
        <v>33</v>
      </c>
      <c r="B2901" s="225">
        <v>21830000</v>
      </c>
      <c r="C2901" s="221">
        <f t="shared" si="90"/>
        <v>8</v>
      </c>
      <c r="D2901" s="221">
        <v>21830000</v>
      </c>
      <c r="F2901" s="221" t="s">
        <v>596</v>
      </c>
      <c r="G2901" s="222">
        <v>538459087.85000002</v>
      </c>
      <c r="I2901" s="222">
        <f t="shared" si="91"/>
        <v>538459087.85000002</v>
      </c>
    </row>
    <row r="2902" spans="1:9" x14ac:dyDescent="0.2">
      <c r="A2902" s="221" t="s">
        <v>33</v>
      </c>
      <c r="B2902" s="225">
        <v>21840000</v>
      </c>
      <c r="C2902" s="221">
        <f t="shared" si="90"/>
        <v>8</v>
      </c>
      <c r="D2902" s="221">
        <v>21840000</v>
      </c>
      <c r="F2902" s="221" t="s">
        <v>597</v>
      </c>
      <c r="G2902" s="222">
        <v>46005139.380000003</v>
      </c>
      <c r="I2902" s="222">
        <f t="shared" si="91"/>
        <v>46005139.380000003</v>
      </c>
    </row>
    <row r="2903" spans="1:9" x14ac:dyDescent="0.2">
      <c r="A2903" s="221" t="s">
        <v>33</v>
      </c>
      <c r="B2903" s="225">
        <v>21850000</v>
      </c>
      <c r="C2903" s="221">
        <f t="shared" si="90"/>
        <v>8</v>
      </c>
      <c r="D2903" s="221">
        <v>21850000</v>
      </c>
      <c r="F2903" s="221" t="s">
        <v>261</v>
      </c>
      <c r="G2903" s="222">
        <v>637190416.98000002</v>
      </c>
      <c r="I2903" s="222">
        <f t="shared" si="91"/>
        <v>637190416.98000002</v>
      </c>
    </row>
    <row r="2904" spans="1:9" x14ac:dyDescent="0.2">
      <c r="A2904" s="221" t="s">
        <v>33</v>
      </c>
      <c r="B2904" s="225" t="s">
        <v>3492</v>
      </c>
      <c r="C2904" s="221">
        <f t="shared" si="90"/>
        <v>8</v>
      </c>
      <c r="D2904" s="221">
        <v>23000000</v>
      </c>
      <c r="F2904" s="221" t="s">
        <v>3493</v>
      </c>
      <c r="G2904" s="222">
        <v>1075641325.5599999</v>
      </c>
      <c r="I2904" s="222">
        <f t="shared" si="91"/>
        <v>1075641325.5599999</v>
      </c>
    </row>
    <row r="2905" spans="1:9" x14ac:dyDescent="0.2">
      <c r="A2905" s="221" t="s">
        <v>33</v>
      </c>
      <c r="B2905" s="225" t="s">
        <v>3500</v>
      </c>
      <c r="C2905" s="221">
        <f t="shared" si="90"/>
        <v>8</v>
      </c>
      <c r="D2905" s="221">
        <v>23120000</v>
      </c>
      <c r="F2905" s="221" t="s">
        <v>1768</v>
      </c>
      <c r="G2905" s="222">
        <v>58.6</v>
      </c>
      <c r="I2905" s="222">
        <f t="shared" si="91"/>
        <v>58.6</v>
      </c>
    </row>
    <row r="2906" spans="1:9" x14ac:dyDescent="0.2">
      <c r="A2906" s="221" t="s">
        <v>33</v>
      </c>
      <c r="B2906" s="225" t="s">
        <v>3504</v>
      </c>
      <c r="C2906" s="221">
        <f t="shared" si="90"/>
        <v>8</v>
      </c>
      <c r="D2906" s="221">
        <v>23140000</v>
      </c>
      <c r="F2906" s="221" t="s">
        <v>1824</v>
      </c>
      <c r="G2906" s="222">
        <v>391114609.79000002</v>
      </c>
      <c r="I2906" s="222">
        <f t="shared" si="91"/>
        <v>391114609.79000002</v>
      </c>
    </row>
    <row r="2907" spans="1:9" x14ac:dyDescent="0.2">
      <c r="A2907" s="221" t="s">
        <v>33</v>
      </c>
      <c r="B2907" s="225" t="s">
        <v>3526</v>
      </c>
      <c r="C2907" s="221">
        <f t="shared" si="90"/>
        <v>8</v>
      </c>
      <c r="D2907" s="221">
        <v>27500000</v>
      </c>
      <c r="F2907" s="221" t="s">
        <v>56</v>
      </c>
      <c r="G2907" s="222">
        <v>1052077.28</v>
      </c>
      <c r="I2907" s="222">
        <f t="shared" si="91"/>
        <v>1052077.28</v>
      </c>
    </row>
    <row r="2908" spans="1:9" x14ac:dyDescent="0.2">
      <c r="A2908" s="221" t="s">
        <v>33</v>
      </c>
      <c r="B2908" s="225" t="s">
        <v>3529</v>
      </c>
      <c r="C2908" s="221">
        <f t="shared" si="90"/>
        <v>8</v>
      </c>
      <c r="D2908" s="221">
        <v>28040000</v>
      </c>
      <c r="F2908" s="221" t="s">
        <v>600</v>
      </c>
      <c r="H2908" s="222">
        <v>4832320.3600000003</v>
      </c>
      <c r="I2908" s="222">
        <f t="shared" si="91"/>
        <v>-4832320.3600000003</v>
      </c>
    </row>
    <row r="2909" spans="1:9" x14ac:dyDescent="0.2">
      <c r="A2909" s="221" t="s">
        <v>33</v>
      </c>
      <c r="B2909" s="225" t="s">
        <v>3532</v>
      </c>
      <c r="C2909" s="221">
        <f t="shared" si="90"/>
        <v>8</v>
      </c>
      <c r="D2909" s="221">
        <v>28120000</v>
      </c>
      <c r="F2909" s="221" t="s">
        <v>1769</v>
      </c>
      <c r="H2909" s="222">
        <v>425204412.18000001</v>
      </c>
      <c r="I2909" s="222">
        <f t="shared" si="91"/>
        <v>-425204412.18000001</v>
      </c>
    </row>
    <row r="2910" spans="1:9" x14ac:dyDescent="0.2">
      <c r="A2910" s="221" t="s">
        <v>33</v>
      </c>
      <c r="B2910" s="225" t="s">
        <v>3536</v>
      </c>
      <c r="C2910" s="221">
        <f t="shared" si="90"/>
        <v>8</v>
      </c>
      <c r="D2910" s="221">
        <v>28130000</v>
      </c>
      <c r="F2910" s="221" t="s">
        <v>268</v>
      </c>
      <c r="H2910" s="222">
        <v>17857510427.84</v>
      </c>
      <c r="I2910" s="222">
        <f t="shared" si="91"/>
        <v>-17857510427.84</v>
      </c>
    </row>
    <row r="2911" spans="1:9" x14ac:dyDescent="0.2">
      <c r="A2911" s="221" t="s">
        <v>33</v>
      </c>
      <c r="B2911" s="225" t="s">
        <v>3539</v>
      </c>
      <c r="C2911" s="221">
        <f t="shared" si="90"/>
        <v>8</v>
      </c>
      <c r="D2911" s="221">
        <v>28150000</v>
      </c>
      <c r="F2911" s="221" t="s">
        <v>604</v>
      </c>
      <c r="H2911" s="222">
        <v>1755314614.3299999</v>
      </c>
      <c r="I2911" s="222">
        <f t="shared" si="91"/>
        <v>-1755314614.3299999</v>
      </c>
    </row>
    <row r="2912" spans="1:9" x14ac:dyDescent="0.2">
      <c r="A2912" s="221" t="s">
        <v>33</v>
      </c>
      <c r="B2912" s="225" t="s">
        <v>3540</v>
      </c>
      <c r="C2912" s="221">
        <f t="shared" si="90"/>
        <v>8</v>
      </c>
      <c r="D2912" s="221">
        <v>28151000</v>
      </c>
      <c r="F2912" s="221" t="s">
        <v>1770</v>
      </c>
      <c r="H2912" s="222">
        <v>63064262.700000003</v>
      </c>
      <c r="I2912" s="222">
        <f t="shared" si="91"/>
        <v>-63064262.700000003</v>
      </c>
    </row>
    <row r="2913" spans="1:9" x14ac:dyDescent="0.2">
      <c r="A2913" s="221" t="s">
        <v>33</v>
      </c>
      <c r="B2913" s="225" t="s">
        <v>3554</v>
      </c>
      <c r="C2913" s="221">
        <f t="shared" si="90"/>
        <v>8</v>
      </c>
      <c r="D2913" s="221">
        <v>28181000</v>
      </c>
      <c r="F2913" s="221" t="s">
        <v>276</v>
      </c>
      <c r="H2913" s="222">
        <v>535122649.38999999</v>
      </c>
      <c r="I2913" s="222">
        <f t="shared" si="91"/>
        <v>-535122649.38999999</v>
      </c>
    </row>
    <row r="2914" spans="1:9" x14ac:dyDescent="0.2">
      <c r="A2914" s="221" t="s">
        <v>33</v>
      </c>
      <c r="B2914" s="225" t="s">
        <v>3558</v>
      </c>
      <c r="C2914" s="221">
        <f t="shared" si="90"/>
        <v>8</v>
      </c>
      <c r="D2914" s="221">
        <v>28182000</v>
      </c>
      <c r="F2914" s="221" t="s">
        <v>607</v>
      </c>
      <c r="H2914" s="222">
        <v>144416643.65000001</v>
      </c>
      <c r="I2914" s="222">
        <f t="shared" si="91"/>
        <v>-144416643.65000001</v>
      </c>
    </row>
    <row r="2915" spans="1:9" x14ac:dyDescent="0.2">
      <c r="A2915" s="221" t="s">
        <v>33</v>
      </c>
      <c r="B2915" s="225" t="s">
        <v>3560</v>
      </c>
      <c r="C2915" s="221">
        <f t="shared" si="90"/>
        <v>8</v>
      </c>
      <c r="D2915" s="221">
        <v>28183000</v>
      </c>
      <c r="F2915" s="221" t="s">
        <v>610</v>
      </c>
      <c r="H2915" s="222">
        <v>315132105.35000002</v>
      </c>
      <c r="I2915" s="222">
        <f t="shared" si="91"/>
        <v>-315132105.35000002</v>
      </c>
    </row>
    <row r="2916" spans="1:9" x14ac:dyDescent="0.2">
      <c r="A2916" s="221" t="s">
        <v>33</v>
      </c>
      <c r="B2916" s="225" t="s">
        <v>3565</v>
      </c>
      <c r="C2916" s="221">
        <f t="shared" si="90"/>
        <v>8</v>
      </c>
      <c r="D2916" s="221">
        <v>28184000</v>
      </c>
      <c r="F2916" s="221" t="s">
        <v>608</v>
      </c>
      <c r="H2916" s="222">
        <v>31305170.16</v>
      </c>
      <c r="I2916" s="222">
        <f t="shared" si="91"/>
        <v>-31305170.16</v>
      </c>
    </row>
    <row r="2917" spans="1:9" x14ac:dyDescent="0.2">
      <c r="A2917" s="221" t="s">
        <v>33</v>
      </c>
      <c r="B2917" s="225" t="s">
        <v>3568</v>
      </c>
      <c r="C2917" s="221">
        <f t="shared" si="90"/>
        <v>8</v>
      </c>
      <c r="D2917" s="221">
        <v>28185000</v>
      </c>
      <c r="F2917" s="221" t="s">
        <v>62</v>
      </c>
      <c r="H2917" s="222">
        <v>534592267.25</v>
      </c>
      <c r="I2917" s="222">
        <f t="shared" si="91"/>
        <v>-534592267.25</v>
      </c>
    </row>
    <row r="2918" spans="1:9" x14ac:dyDescent="0.2">
      <c r="A2918" s="221" t="s">
        <v>33</v>
      </c>
      <c r="B2918" s="225" t="s">
        <v>3590</v>
      </c>
      <c r="C2918" s="221">
        <f t="shared" si="90"/>
        <v>8</v>
      </c>
      <c r="D2918" s="221">
        <v>40100000</v>
      </c>
      <c r="F2918" s="221" t="s">
        <v>1945</v>
      </c>
      <c r="H2918" s="222">
        <v>4003652103.8200002</v>
      </c>
      <c r="I2918" s="222">
        <f t="shared" si="91"/>
        <v>-4003652103.8200002</v>
      </c>
    </row>
    <row r="2919" spans="1:9" x14ac:dyDescent="0.2">
      <c r="A2919" s="221" t="s">
        <v>33</v>
      </c>
      <c r="B2919" s="225" t="s">
        <v>3603</v>
      </c>
      <c r="C2919" s="221">
        <f t="shared" si="90"/>
        <v>8</v>
      </c>
      <c r="D2919" s="221">
        <v>40310000</v>
      </c>
      <c r="F2919" s="221" t="s">
        <v>621</v>
      </c>
      <c r="H2919" s="222">
        <v>7407873.2599999998</v>
      </c>
      <c r="I2919" s="222">
        <f t="shared" si="91"/>
        <v>-7407873.2599999998</v>
      </c>
    </row>
    <row r="2920" spans="1:9" x14ac:dyDescent="0.2">
      <c r="A2920" s="221" t="s">
        <v>33</v>
      </c>
      <c r="B2920" s="225" t="s">
        <v>3606</v>
      </c>
      <c r="C2920" s="221">
        <f t="shared" si="90"/>
        <v>8</v>
      </c>
      <c r="D2920" s="221">
        <v>40320000</v>
      </c>
      <c r="F2920" s="221" t="s">
        <v>1206</v>
      </c>
      <c r="H2920" s="222">
        <v>299880</v>
      </c>
      <c r="I2920" s="222">
        <f t="shared" si="91"/>
        <v>-299880</v>
      </c>
    </row>
    <row r="2921" spans="1:9" x14ac:dyDescent="0.2">
      <c r="A2921" s="221" t="s">
        <v>33</v>
      </c>
      <c r="B2921" s="225" t="s">
        <v>3613</v>
      </c>
      <c r="C2921" s="221">
        <f t="shared" si="90"/>
        <v>8</v>
      </c>
      <c r="D2921" s="221">
        <v>40400000</v>
      </c>
      <c r="F2921" s="221" t="s">
        <v>283</v>
      </c>
      <c r="H2921" s="222">
        <v>160970642.80000001</v>
      </c>
      <c r="I2921" s="222">
        <f t="shared" si="91"/>
        <v>-160970642.80000001</v>
      </c>
    </row>
    <row r="2922" spans="1:9" x14ac:dyDescent="0.2">
      <c r="A2922" s="221" t="s">
        <v>33</v>
      </c>
      <c r="B2922" s="225" t="s">
        <v>3616</v>
      </c>
      <c r="C2922" s="221">
        <f t="shared" si="90"/>
        <v>8</v>
      </c>
      <c r="D2922" s="221">
        <v>40800000</v>
      </c>
      <c r="F2922" s="221" t="s">
        <v>1946</v>
      </c>
      <c r="H2922" s="222">
        <v>45877630.359999999</v>
      </c>
      <c r="I2922" s="222">
        <f t="shared" si="91"/>
        <v>-45877630.359999999</v>
      </c>
    </row>
    <row r="2923" spans="1:9" x14ac:dyDescent="0.2">
      <c r="A2923" s="221" t="s">
        <v>33</v>
      </c>
      <c r="B2923" s="225" t="s">
        <v>3627</v>
      </c>
      <c r="C2923" s="221">
        <f t="shared" si="90"/>
        <v>8</v>
      </c>
      <c r="D2923" s="221">
        <v>40900000</v>
      </c>
      <c r="F2923" s="221" t="s">
        <v>69</v>
      </c>
      <c r="G2923" s="222">
        <v>161027638.53999999</v>
      </c>
      <c r="I2923" s="222">
        <f t="shared" si="91"/>
        <v>161027638.53999999</v>
      </c>
    </row>
    <row r="2924" spans="1:9" x14ac:dyDescent="0.2">
      <c r="A2924" s="221" t="s">
        <v>33</v>
      </c>
      <c r="B2924" s="225" t="s">
        <v>3635</v>
      </c>
      <c r="C2924" s="221">
        <f t="shared" si="90"/>
        <v>8</v>
      </c>
      <c r="D2924" s="221">
        <v>41100000</v>
      </c>
      <c r="F2924" s="221" t="s">
        <v>2092</v>
      </c>
      <c r="G2924" s="222">
        <v>831297723.99000001</v>
      </c>
      <c r="I2924" s="222">
        <f t="shared" si="91"/>
        <v>831297723.99000001</v>
      </c>
    </row>
    <row r="2925" spans="1:9" x14ac:dyDescent="0.2">
      <c r="A2925" s="221" t="s">
        <v>33</v>
      </c>
      <c r="B2925" s="225" t="s">
        <v>3638</v>
      </c>
      <c r="C2925" s="221">
        <f t="shared" si="90"/>
        <v>8</v>
      </c>
      <c r="D2925" s="221">
        <v>41110000</v>
      </c>
      <c r="F2925" s="221" t="s">
        <v>4905</v>
      </c>
      <c r="H2925" s="222">
        <v>0.1</v>
      </c>
      <c r="I2925" s="222">
        <f t="shared" si="91"/>
        <v>-0.1</v>
      </c>
    </row>
    <row r="2926" spans="1:9" x14ac:dyDescent="0.2">
      <c r="A2926" s="221" t="s">
        <v>33</v>
      </c>
      <c r="B2926" s="225" t="s">
        <v>3651</v>
      </c>
      <c r="C2926" s="221">
        <f t="shared" si="90"/>
        <v>8</v>
      </c>
      <c r="D2926" s="221">
        <v>41600000</v>
      </c>
      <c r="F2926" s="221" t="s">
        <v>291</v>
      </c>
      <c r="G2926" s="222">
        <v>1121661351.3399999</v>
      </c>
      <c r="I2926" s="222">
        <f t="shared" si="91"/>
        <v>1121661351.3399999</v>
      </c>
    </row>
    <row r="2927" spans="1:9" x14ac:dyDescent="0.2">
      <c r="A2927" s="221" t="s">
        <v>33</v>
      </c>
      <c r="B2927" s="225" t="s">
        <v>3655</v>
      </c>
      <c r="C2927" s="221">
        <f t="shared" si="90"/>
        <v>8</v>
      </c>
      <c r="D2927" s="221">
        <v>41810000</v>
      </c>
      <c r="F2927" s="221" t="s">
        <v>292</v>
      </c>
      <c r="G2927" s="222">
        <v>3559900.78</v>
      </c>
      <c r="I2927" s="222">
        <f t="shared" si="91"/>
        <v>3559900.78</v>
      </c>
    </row>
    <row r="2928" spans="1:9" x14ac:dyDescent="0.2">
      <c r="A2928" s="221" t="s">
        <v>33</v>
      </c>
      <c r="B2928" s="225" t="s">
        <v>4906</v>
      </c>
      <c r="C2928" s="221">
        <f t="shared" si="90"/>
        <v>8</v>
      </c>
      <c r="D2928" s="221">
        <v>41810000</v>
      </c>
      <c r="F2928" s="221" t="s">
        <v>295</v>
      </c>
      <c r="H2928" s="222">
        <v>4849732.8</v>
      </c>
      <c r="I2928" s="222">
        <f t="shared" si="91"/>
        <v>-4849732.8</v>
      </c>
    </row>
    <row r="2929" spans="1:9" x14ac:dyDescent="0.2">
      <c r="A2929" s="221" t="s">
        <v>33</v>
      </c>
      <c r="B2929" s="225" t="s">
        <v>3659</v>
      </c>
      <c r="C2929" s="221">
        <f t="shared" si="90"/>
        <v>8</v>
      </c>
      <c r="D2929" s="221">
        <v>41910000</v>
      </c>
      <c r="F2929" s="221" t="s">
        <v>2004</v>
      </c>
      <c r="H2929" s="222">
        <v>1214510164.95</v>
      </c>
      <c r="I2929" s="222">
        <f t="shared" si="91"/>
        <v>-1214510164.95</v>
      </c>
    </row>
    <row r="2930" spans="1:9" x14ac:dyDescent="0.2">
      <c r="A2930" s="221" t="s">
        <v>33</v>
      </c>
      <c r="B2930" s="225" t="s">
        <v>3661</v>
      </c>
      <c r="C2930" s="221">
        <f t="shared" si="90"/>
        <v>8</v>
      </c>
      <c r="D2930" s="221">
        <v>42100000</v>
      </c>
      <c r="F2930" s="221" t="s">
        <v>1948</v>
      </c>
      <c r="H2930" s="222">
        <v>7781411.3099999996</v>
      </c>
      <c r="I2930" s="222">
        <f t="shared" si="91"/>
        <v>-7781411.3099999996</v>
      </c>
    </row>
    <row r="2931" spans="1:9" x14ac:dyDescent="0.2">
      <c r="A2931" s="221" t="s">
        <v>33</v>
      </c>
      <c r="B2931" s="225" t="s">
        <v>3668</v>
      </c>
      <c r="C2931" s="221">
        <f t="shared" si="90"/>
        <v>8</v>
      </c>
      <c r="D2931" s="221">
        <v>42510000</v>
      </c>
      <c r="F2931" s="221" t="s">
        <v>306</v>
      </c>
      <c r="G2931" s="222">
        <v>230000</v>
      </c>
      <c r="I2931" s="222">
        <f t="shared" si="91"/>
        <v>230000</v>
      </c>
    </row>
    <row r="2932" spans="1:9" x14ac:dyDescent="0.2">
      <c r="A2932" s="221" t="s">
        <v>33</v>
      </c>
      <c r="B2932" s="225" t="s">
        <v>3671</v>
      </c>
      <c r="C2932" s="221">
        <f t="shared" si="90"/>
        <v>8</v>
      </c>
      <c r="D2932" s="221">
        <v>42520000</v>
      </c>
      <c r="F2932" s="221" t="s">
        <v>75</v>
      </c>
      <c r="H2932" s="222">
        <v>280003.31</v>
      </c>
      <c r="I2932" s="222">
        <f t="shared" si="91"/>
        <v>-280003.31</v>
      </c>
    </row>
    <row r="2933" spans="1:9" x14ac:dyDescent="0.2">
      <c r="A2933" s="221" t="s">
        <v>33</v>
      </c>
      <c r="B2933" s="225" t="s">
        <v>3676</v>
      </c>
      <c r="C2933" s="221">
        <f t="shared" si="90"/>
        <v>8</v>
      </c>
      <c r="D2933" s="221">
        <v>42540000</v>
      </c>
      <c r="F2933" s="221" t="s">
        <v>76</v>
      </c>
      <c r="G2933" s="222">
        <v>1257835.6599999999</v>
      </c>
      <c r="I2933" s="222">
        <f t="shared" si="91"/>
        <v>1257835.6599999999</v>
      </c>
    </row>
    <row r="2934" spans="1:9" x14ac:dyDescent="0.2">
      <c r="A2934" s="221" t="s">
        <v>33</v>
      </c>
      <c r="B2934" s="225" t="s">
        <v>3681</v>
      </c>
      <c r="C2934" s="221">
        <f t="shared" si="90"/>
        <v>8</v>
      </c>
      <c r="D2934" s="221">
        <v>42800000</v>
      </c>
      <c r="F2934" s="221" t="s">
        <v>300</v>
      </c>
      <c r="H2934" s="222">
        <v>32459329.649999999</v>
      </c>
      <c r="I2934" s="222">
        <f t="shared" si="91"/>
        <v>-32459329.649999999</v>
      </c>
    </row>
    <row r="2935" spans="1:9" x14ac:dyDescent="0.2">
      <c r="A2935" s="221" t="s">
        <v>33</v>
      </c>
      <c r="B2935" s="225" t="s">
        <v>3687</v>
      </c>
      <c r="C2935" s="221">
        <f t="shared" si="90"/>
        <v>8</v>
      </c>
      <c r="D2935" s="221">
        <v>43100000</v>
      </c>
      <c r="F2935" s="221" t="s">
        <v>627</v>
      </c>
      <c r="H2935" s="222">
        <v>15207115.26</v>
      </c>
      <c r="I2935" s="222">
        <f t="shared" si="91"/>
        <v>-15207115.26</v>
      </c>
    </row>
    <row r="2936" spans="1:9" x14ac:dyDescent="0.2">
      <c r="A2936" s="221" t="s">
        <v>33</v>
      </c>
      <c r="B2936" s="225" t="s">
        <v>3689</v>
      </c>
      <c r="C2936" s="221">
        <f t="shared" si="90"/>
        <v>8</v>
      </c>
      <c r="D2936" s="221">
        <v>43110000</v>
      </c>
      <c r="F2936" s="221" t="s">
        <v>628</v>
      </c>
      <c r="H2936" s="222">
        <v>855000</v>
      </c>
      <c r="I2936" s="222">
        <f t="shared" si="91"/>
        <v>-855000</v>
      </c>
    </row>
    <row r="2937" spans="1:9" x14ac:dyDescent="0.2">
      <c r="A2937" s="221" t="s">
        <v>33</v>
      </c>
      <c r="B2937" s="225" t="s">
        <v>3693</v>
      </c>
      <c r="C2937" s="221">
        <f t="shared" si="90"/>
        <v>8</v>
      </c>
      <c r="D2937" s="221">
        <v>43200000</v>
      </c>
      <c r="F2937" s="221" t="s">
        <v>1572</v>
      </c>
      <c r="H2937" s="222">
        <v>4479688.08</v>
      </c>
      <c r="I2937" s="222">
        <f t="shared" si="91"/>
        <v>-4479688.08</v>
      </c>
    </row>
    <row r="2938" spans="1:9" x14ac:dyDescent="0.2">
      <c r="A2938" s="221" t="s">
        <v>33</v>
      </c>
      <c r="B2938" s="225" t="s">
        <v>3694</v>
      </c>
      <c r="C2938" s="221">
        <f t="shared" si="90"/>
        <v>8</v>
      </c>
      <c r="D2938" s="221">
        <v>43220000</v>
      </c>
      <c r="F2938" s="221" t="s">
        <v>1773</v>
      </c>
      <c r="H2938" s="222">
        <v>61036</v>
      </c>
      <c r="I2938" s="222">
        <f t="shared" si="91"/>
        <v>-61036</v>
      </c>
    </row>
    <row r="2939" spans="1:9" x14ac:dyDescent="0.2">
      <c r="A2939" s="221" t="s">
        <v>33</v>
      </c>
      <c r="B2939" s="225" t="s">
        <v>3700</v>
      </c>
      <c r="C2939" s="221">
        <f t="shared" si="90"/>
        <v>8</v>
      </c>
      <c r="D2939" s="221">
        <v>43300000</v>
      </c>
      <c r="F2939" s="221" t="s">
        <v>80</v>
      </c>
      <c r="H2939" s="222">
        <v>1006501.09</v>
      </c>
      <c r="I2939" s="222">
        <f t="shared" si="91"/>
        <v>-1006501.09</v>
      </c>
    </row>
    <row r="2940" spans="1:9" x14ac:dyDescent="0.2">
      <c r="A2940" s="221" t="s">
        <v>33</v>
      </c>
      <c r="B2940" s="225">
        <v>43700000</v>
      </c>
      <c r="C2940" s="221">
        <f t="shared" si="90"/>
        <v>8</v>
      </c>
      <c r="D2940" s="221">
        <v>43500000</v>
      </c>
      <c r="F2940" s="221" t="s">
        <v>3705</v>
      </c>
      <c r="H2940" s="222">
        <v>1490282.46</v>
      </c>
      <c r="I2940" s="222">
        <f t="shared" si="91"/>
        <v>-1490282.46</v>
      </c>
    </row>
    <row r="2941" spans="1:9" x14ac:dyDescent="0.2">
      <c r="A2941" s="221" t="s">
        <v>33</v>
      </c>
      <c r="B2941" s="225" t="s">
        <v>4907</v>
      </c>
      <c r="C2941" s="221">
        <f t="shared" si="90"/>
        <v>8</v>
      </c>
      <c r="D2941" s="221">
        <v>43800000</v>
      </c>
      <c r="F2941" s="221" t="s">
        <v>1826</v>
      </c>
      <c r="H2941" s="222">
        <v>4625178.8899999997</v>
      </c>
      <c r="I2941" s="222">
        <f t="shared" si="91"/>
        <v>-4625178.8899999997</v>
      </c>
    </row>
    <row r="2942" spans="1:9" x14ac:dyDescent="0.2">
      <c r="A2942" s="221" t="s">
        <v>33</v>
      </c>
      <c r="B2942" s="225" t="s">
        <v>4908</v>
      </c>
      <c r="C2942" s="221">
        <f t="shared" si="90"/>
        <v>8</v>
      </c>
      <c r="D2942" s="221">
        <v>44000000</v>
      </c>
      <c r="F2942" s="221" t="s">
        <v>307</v>
      </c>
      <c r="H2942" s="222">
        <v>128478625</v>
      </c>
      <c r="I2942" s="222">
        <f t="shared" si="91"/>
        <v>-128478625</v>
      </c>
    </row>
    <row r="2943" spans="1:9" x14ac:dyDescent="0.2">
      <c r="A2943" s="221" t="s">
        <v>33</v>
      </c>
      <c r="B2943" s="225" t="s">
        <v>3714</v>
      </c>
      <c r="C2943" s="221">
        <f t="shared" si="90"/>
        <v>8</v>
      </c>
      <c r="D2943" s="221">
        <v>44100000</v>
      </c>
      <c r="F2943" s="221" t="s">
        <v>632</v>
      </c>
      <c r="H2943" s="222">
        <v>14310080</v>
      </c>
      <c r="I2943" s="222">
        <f t="shared" si="91"/>
        <v>-14310080</v>
      </c>
    </row>
    <row r="2944" spans="1:9" x14ac:dyDescent="0.2">
      <c r="A2944" s="221" t="s">
        <v>33</v>
      </c>
      <c r="B2944" s="225" t="s">
        <v>3716</v>
      </c>
      <c r="C2944" s="221">
        <f t="shared" si="90"/>
        <v>8</v>
      </c>
      <c r="D2944" s="221">
        <v>44200000</v>
      </c>
      <c r="F2944" s="221" t="s">
        <v>2555</v>
      </c>
      <c r="H2944" s="222">
        <v>931894220</v>
      </c>
      <c r="I2944" s="222">
        <f t="shared" si="91"/>
        <v>-931894220</v>
      </c>
    </row>
    <row r="2945" spans="1:9" x14ac:dyDescent="0.2">
      <c r="A2945" s="221" t="s">
        <v>33</v>
      </c>
      <c r="B2945" s="225" t="s">
        <v>3718</v>
      </c>
      <c r="C2945" s="221">
        <f t="shared" si="90"/>
        <v>8</v>
      </c>
      <c r="D2945" s="221">
        <v>44300000</v>
      </c>
      <c r="F2945" s="221" t="s">
        <v>633</v>
      </c>
      <c r="G2945" s="222">
        <v>147179597</v>
      </c>
      <c r="I2945" s="222">
        <f t="shared" si="91"/>
        <v>147179597</v>
      </c>
    </row>
    <row r="2946" spans="1:9" x14ac:dyDescent="0.2">
      <c r="A2946" s="221" t="s">
        <v>33</v>
      </c>
      <c r="B2946" s="225">
        <v>44350000</v>
      </c>
      <c r="C2946" s="221">
        <f t="shared" ref="C2946:C3009" si="92">+LEN(B:B)</f>
        <v>8</v>
      </c>
      <c r="D2946" s="221">
        <v>44440000</v>
      </c>
      <c r="F2946" s="221" t="s">
        <v>4909</v>
      </c>
      <c r="H2946" s="222">
        <v>43696054.57</v>
      </c>
      <c r="I2946" s="222">
        <f t="shared" ref="I2946:I3009" si="93">+G:G-H:H</f>
        <v>-43696054.57</v>
      </c>
    </row>
    <row r="2947" spans="1:9" x14ac:dyDescent="0.2">
      <c r="A2947" s="221" t="s">
        <v>33</v>
      </c>
      <c r="B2947" s="225" t="s">
        <v>3726</v>
      </c>
      <c r="C2947" s="221">
        <f t="shared" si="92"/>
        <v>8</v>
      </c>
      <c r="D2947" s="221">
        <v>44400000</v>
      </c>
      <c r="F2947" s="221" t="s">
        <v>635</v>
      </c>
      <c r="G2947" s="222">
        <v>244486209.44999999</v>
      </c>
      <c r="I2947" s="222">
        <f t="shared" si="93"/>
        <v>244486209.44999999</v>
      </c>
    </row>
    <row r="2948" spans="1:9" x14ac:dyDescent="0.2">
      <c r="A2948" s="221" t="s">
        <v>33</v>
      </c>
      <c r="B2948" s="225" t="s">
        <v>3729</v>
      </c>
      <c r="C2948" s="221">
        <f t="shared" si="92"/>
        <v>8</v>
      </c>
      <c r="D2948" s="221">
        <v>44410000</v>
      </c>
      <c r="F2948" s="221" t="s">
        <v>1950</v>
      </c>
      <c r="H2948" s="222">
        <v>58632.91</v>
      </c>
      <c r="I2948" s="222">
        <f t="shared" si="93"/>
        <v>-58632.91</v>
      </c>
    </row>
    <row r="2949" spans="1:9" x14ac:dyDescent="0.2">
      <c r="A2949" s="221" t="s">
        <v>33</v>
      </c>
      <c r="B2949" s="225" t="s">
        <v>3740</v>
      </c>
      <c r="C2949" s="221">
        <f t="shared" si="92"/>
        <v>8</v>
      </c>
      <c r="D2949" s="221">
        <v>44430000</v>
      </c>
      <c r="F2949" s="221" t="s">
        <v>1776</v>
      </c>
      <c r="H2949" s="222">
        <v>269190305.86994898</v>
      </c>
      <c r="I2949" s="222">
        <f t="shared" si="93"/>
        <v>-269190305.86994898</v>
      </c>
    </row>
    <row r="2950" spans="1:9" x14ac:dyDescent="0.2">
      <c r="A2950" s="221" t="s">
        <v>33</v>
      </c>
      <c r="B2950" s="225" t="s">
        <v>3746</v>
      </c>
      <c r="C2950" s="221">
        <f t="shared" si="92"/>
        <v>8</v>
      </c>
      <c r="D2950" s="221">
        <v>44550000</v>
      </c>
      <c r="F2950" s="221" t="s">
        <v>639</v>
      </c>
      <c r="G2950" s="222">
        <v>50664769.810000002</v>
      </c>
      <c r="I2950" s="222">
        <f t="shared" si="93"/>
        <v>50664769.810000002</v>
      </c>
    </row>
    <row r="2951" spans="1:9" x14ac:dyDescent="0.2">
      <c r="A2951" s="221" t="s">
        <v>33</v>
      </c>
      <c r="B2951" s="225" t="s">
        <v>3754</v>
      </c>
      <c r="C2951" s="221">
        <f t="shared" si="92"/>
        <v>8</v>
      </c>
      <c r="D2951" s="221">
        <v>44562000</v>
      </c>
      <c r="F2951" s="221" t="s">
        <v>1240</v>
      </c>
      <c r="G2951" s="222">
        <v>4008391.85</v>
      </c>
      <c r="I2951" s="222">
        <f t="shared" si="93"/>
        <v>4008391.85</v>
      </c>
    </row>
    <row r="2952" spans="1:9" x14ac:dyDescent="0.2">
      <c r="A2952" s="221" t="s">
        <v>33</v>
      </c>
      <c r="B2952" s="225" t="s">
        <v>3759</v>
      </c>
      <c r="C2952" s="221">
        <f t="shared" si="92"/>
        <v>8</v>
      </c>
      <c r="D2952" s="221">
        <v>44564000</v>
      </c>
      <c r="F2952" s="221" t="s">
        <v>91</v>
      </c>
      <c r="G2952" s="222">
        <v>165141968.56999999</v>
      </c>
      <c r="I2952" s="222">
        <f t="shared" si="93"/>
        <v>165141968.56999999</v>
      </c>
    </row>
    <row r="2953" spans="1:9" x14ac:dyDescent="0.2">
      <c r="A2953" s="221" t="s">
        <v>33</v>
      </c>
      <c r="B2953" s="225" t="s">
        <v>3761</v>
      </c>
      <c r="C2953" s="221">
        <f t="shared" si="92"/>
        <v>8</v>
      </c>
      <c r="D2953" s="221">
        <v>44565000</v>
      </c>
      <c r="F2953" s="221" t="s">
        <v>89</v>
      </c>
      <c r="G2953" s="222">
        <v>1891070</v>
      </c>
      <c r="I2953" s="222">
        <f t="shared" si="93"/>
        <v>1891070</v>
      </c>
    </row>
    <row r="2954" spans="1:9" x14ac:dyDescent="0.2">
      <c r="A2954" s="221" t="s">
        <v>33</v>
      </c>
      <c r="B2954" s="225" t="s">
        <v>3774</v>
      </c>
      <c r="C2954" s="221">
        <f t="shared" si="92"/>
        <v>8</v>
      </c>
      <c r="D2954" s="221">
        <v>44572000</v>
      </c>
      <c r="F2954" s="221" t="s">
        <v>311</v>
      </c>
      <c r="H2954" s="222">
        <v>841754380.46000004</v>
      </c>
      <c r="I2954" s="222">
        <f t="shared" si="93"/>
        <v>-841754380.46000004</v>
      </c>
    </row>
    <row r="2955" spans="1:9" x14ac:dyDescent="0.2">
      <c r="A2955" s="221" t="s">
        <v>33</v>
      </c>
      <c r="B2955" s="225">
        <v>44576000</v>
      </c>
      <c r="C2955" s="221">
        <f t="shared" si="92"/>
        <v>8</v>
      </c>
      <c r="D2955" s="221">
        <v>44576000</v>
      </c>
      <c r="F2955" s="221" t="s">
        <v>643</v>
      </c>
      <c r="H2955" s="222">
        <v>3339637.4</v>
      </c>
      <c r="I2955" s="222">
        <f t="shared" si="93"/>
        <v>-3339637.4</v>
      </c>
    </row>
    <row r="2956" spans="1:9" x14ac:dyDescent="0.2">
      <c r="A2956" s="221" t="s">
        <v>33</v>
      </c>
      <c r="B2956" s="225" t="s">
        <v>3781</v>
      </c>
      <c r="C2956" s="221">
        <f t="shared" si="92"/>
        <v>8</v>
      </c>
      <c r="D2956" s="221">
        <v>44580000</v>
      </c>
      <c r="F2956" s="221" t="s">
        <v>644</v>
      </c>
      <c r="H2956" s="222">
        <v>26986470.140000001</v>
      </c>
      <c r="I2956" s="222">
        <f t="shared" si="93"/>
        <v>-26986470.140000001</v>
      </c>
    </row>
    <row r="2957" spans="1:9" x14ac:dyDescent="0.2">
      <c r="A2957" s="221" t="s">
        <v>33</v>
      </c>
      <c r="B2957" s="225" t="s">
        <v>3786</v>
      </c>
      <c r="C2957" s="221">
        <f t="shared" si="92"/>
        <v>8</v>
      </c>
      <c r="D2957" s="221">
        <v>44583000</v>
      </c>
      <c r="F2957" s="221" t="s">
        <v>312</v>
      </c>
      <c r="H2957" s="222">
        <v>1616418.93</v>
      </c>
      <c r="I2957" s="222">
        <f t="shared" si="93"/>
        <v>-1616418.93</v>
      </c>
    </row>
    <row r="2958" spans="1:9" x14ac:dyDescent="0.2">
      <c r="A2958" s="221" t="s">
        <v>33</v>
      </c>
      <c r="B2958" s="225" t="s">
        <v>3788</v>
      </c>
      <c r="C2958" s="221">
        <f t="shared" si="92"/>
        <v>8</v>
      </c>
      <c r="D2958" s="221">
        <v>44587000</v>
      </c>
      <c r="F2958" s="221" t="s">
        <v>1779</v>
      </c>
      <c r="G2958" s="222">
        <v>214971.99</v>
      </c>
      <c r="I2958" s="222">
        <f t="shared" si="93"/>
        <v>214971.99</v>
      </c>
    </row>
    <row r="2959" spans="1:9" x14ac:dyDescent="0.2">
      <c r="A2959" s="221" t="s">
        <v>33</v>
      </c>
      <c r="B2959" s="225" t="s">
        <v>3796</v>
      </c>
      <c r="C2959" s="221">
        <f t="shared" si="92"/>
        <v>8</v>
      </c>
      <c r="D2959" s="221">
        <v>45510000</v>
      </c>
      <c r="F2959" s="221" t="s">
        <v>2640</v>
      </c>
      <c r="H2959" s="222">
        <v>2930374415.3800001</v>
      </c>
      <c r="I2959" s="222">
        <f t="shared" si="93"/>
        <v>-2930374415.3800001</v>
      </c>
    </row>
    <row r="2960" spans="1:9" x14ac:dyDescent="0.2">
      <c r="A2960" s="221" t="s">
        <v>33</v>
      </c>
      <c r="B2960" s="225" t="s">
        <v>3812</v>
      </c>
      <c r="C2960" s="221">
        <f t="shared" si="92"/>
        <v>8</v>
      </c>
      <c r="D2960" s="221">
        <v>45540000</v>
      </c>
      <c r="F2960" s="221" t="s">
        <v>1782</v>
      </c>
      <c r="H2960" s="222">
        <v>331845690.64999998</v>
      </c>
      <c r="I2960" s="222">
        <f t="shared" si="93"/>
        <v>-331845690.64999998</v>
      </c>
    </row>
    <row r="2961" spans="1:9" x14ac:dyDescent="0.2">
      <c r="A2961" s="221" t="s">
        <v>33</v>
      </c>
      <c r="B2961" s="225" t="s">
        <v>3818</v>
      </c>
      <c r="C2961" s="221">
        <f t="shared" si="92"/>
        <v>8</v>
      </c>
      <c r="D2961" s="221">
        <v>46200000</v>
      </c>
      <c r="F2961" s="221" t="s">
        <v>1783</v>
      </c>
      <c r="H2961" s="222">
        <v>65377200</v>
      </c>
      <c r="I2961" s="222">
        <f t="shared" si="93"/>
        <v>-65377200</v>
      </c>
    </row>
    <row r="2962" spans="1:9" x14ac:dyDescent="0.2">
      <c r="A2962" s="221" t="s">
        <v>33</v>
      </c>
      <c r="B2962" s="225" t="s">
        <v>3820</v>
      </c>
      <c r="C2962" s="221">
        <f t="shared" si="92"/>
        <v>8</v>
      </c>
      <c r="D2962" s="221">
        <v>46600000</v>
      </c>
      <c r="F2962" s="221" t="s">
        <v>2114</v>
      </c>
      <c r="G2962" s="222">
        <v>3477489.41</v>
      </c>
      <c r="I2962" s="222">
        <f t="shared" si="93"/>
        <v>3477489.41</v>
      </c>
    </row>
    <row r="2963" spans="1:9" x14ac:dyDescent="0.2">
      <c r="A2963" s="221" t="s">
        <v>33</v>
      </c>
      <c r="B2963" s="225" t="s">
        <v>3826</v>
      </c>
      <c r="C2963" s="221">
        <f t="shared" si="92"/>
        <v>8</v>
      </c>
      <c r="D2963" s="221">
        <v>46610000</v>
      </c>
      <c r="F2963" s="221" t="s">
        <v>1827</v>
      </c>
      <c r="G2963" s="222">
        <v>442322135.02999997</v>
      </c>
      <c r="I2963" s="222">
        <f t="shared" si="93"/>
        <v>442322135.02999997</v>
      </c>
    </row>
    <row r="2964" spans="1:9" x14ac:dyDescent="0.2">
      <c r="A2964" s="221" t="s">
        <v>33</v>
      </c>
      <c r="B2964" s="225" t="s">
        <v>3826</v>
      </c>
      <c r="C2964" s="221">
        <f t="shared" si="92"/>
        <v>8</v>
      </c>
      <c r="D2964" s="221">
        <v>46610000</v>
      </c>
      <c r="F2964" s="221" t="s">
        <v>1827</v>
      </c>
      <c r="H2964" s="222">
        <v>95547933.829999998</v>
      </c>
      <c r="I2964" s="222">
        <f t="shared" si="93"/>
        <v>-95547933.829999998</v>
      </c>
    </row>
    <row r="2965" spans="1:9" x14ac:dyDescent="0.2">
      <c r="A2965" s="221" t="s">
        <v>33</v>
      </c>
      <c r="B2965" s="225">
        <v>46700000</v>
      </c>
      <c r="C2965" s="221">
        <f t="shared" si="92"/>
        <v>8</v>
      </c>
      <c r="D2965" s="221">
        <v>46700000</v>
      </c>
      <c r="F2965" s="221" t="s">
        <v>3842</v>
      </c>
      <c r="G2965" s="222">
        <v>2133058618.6600001</v>
      </c>
      <c r="I2965" s="222">
        <f t="shared" si="93"/>
        <v>2133058618.6600001</v>
      </c>
    </row>
    <row r="2966" spans="1:9" x14ac:dyDescent="0.2">
      <c r="A2966" s="221" t="s">
        <v>33</v>
      </c>
      <c r="B2966" s="225" t="s">
        <v>3840</v>
      </c>
      <c r="C2966" s="221">
        <f t="shared" si="92"/>
        <v>8</v>
      </c>
      <c r="D2966" s="221">
        <v>46700000</v>
      </c>
      <c r="F2966" s="221" t="s">
        <v>3842</v>
      </c>
      <c r="H2966" s="222">
        <v>500000000</v>
      </c>
      <c r="I2966" s="222">
        <f t="shared" si="93"/>
        <v>-500000000</v>
      </c>
    </row>
    <row r="2967" spans="1:9" x14ac:dyDescent="0.2">
      <c r="A2967" s="221" t="s">
        <v>33</v>
      </c>
      <c r="B2967" s="225" t="s">
        <v>4910</v>
      </c>
      <c r="C2967" s="221">
        <f t="shared" si="92"/>
        <v>8</v>
      </c>
      <c r="D2967" s="221">
        <v>46710000</v>
      </c>
      <c r="F2967" s="221" t="s">
        <v>1784</v>
      </c>
      <c r="G2967" s="222">
        <v>53914677.369999997</v>
      </c>
      <c r="I2967" s="222">
        <f t="shared" si="93"/>
        <v>53914677.369999997</v>
      </c>
    </row>
    <row r="2968" spans="1:9" x14ac:dyDescent="0.2">
      <c r="A2968" s="221" t="s">
        <v>33</v>
      </c>
      <c r="B2968" s="225" t="s">
        <v>4911</v>
      </c>
      <c r="C2968" s="221">
        <f t="shared" si="92"/>
        <v>8</v>
      </c>
      <c r="D2968" s="221">
        <v>46720120</v>
      </c>
      <c r="F2968" s="221" t="s">
        <v>3</v>
      </c>
      <c r="H2968" s="222">
        <v>66743.360000000001</v>
      </c>
      <c r="I2968" s="222">
        <f t="shared" si="93"/>
        <v>-66743.360000000001</v>
      </c>
    </row>
    <row r="2969" spans="1:9" x14ac:dyDescent="0.2">
      <c r="A2969" s="221" t="s">
        <v>33</v>
      </c>
      <c r="B2969" s="225">
        <v>46720900</v>
      </c>
      <c r="C2969" s="221">
        <f t="shared" si="92"/>
        <v>8</v>
      </c>
      <c r="D2969" s="221">
        <v>46720900</v>
      </c>
      <c r="F2969" s="221" t="s">
        <v>20</v>
      </c>
      <c r="G2969" s="222">
        <v>25000000</v>
      </c>
      <c r="I2969" s="222">
        <f t="shared" si="93"/>
        <v>25000000</v>
      </c>
    </row>
    <row r="2970" spans="1:9" x14ac:dyDescent="0.2">
      <c r="A2970" s="221" t="s">
        <v>33</v>
      </c>
      <c r="B2970" s="225" t="s">
        <v>4912</v>
      </c>
      <c r="C2970" s="221">
        <f t="shared" si="92"/>
        <v>8</v>
      </c>
      <c r="D2970" s="221">
        <v>46720900</v>
      </c>
      <c r="F2970" s="221" t="s">
        <v>6</v>
      </c>
      <c r="G2970" s="222">
        <v>220626</v>
      </c>
      <c r="I2970" s="222">
        <f t="shared" si="93"/>
        <v>220626</v>
      </c>
    </row>
    <row r="2971" spans="1:9" x14ac:dyDescent="0.2">
      <c r="A2971" s="221" t="s">
        <v>33</v>
      </c>
      <c r="B2971" s="225" t="s">
        <v>3894</v>
      </c>
      <c r="C2971" s="221">
        <f t="shared" si="92"/>
        <v>8</v>
      </c>
      <c r="D2971" s="221">
        <v>46800000</v>
      </c>
      <c r="F2971" s="221" t="s">
        <v>1829</v>
      </c>
      <c r="G2971" s="222">
        <v>914002500</v>
      </c>
      <c r="I2971" s="222">
        <f t="shared" si="93"/>
        <v>914002500</v>
      </c>
    </row>
    <row r="2972" spans="1:9" x14ac:dyDescent="0.2">
      <c r="A2972" s="221" t="s">
        <v>33</v>
      </c>
      <c r="B2972" s="225" t="s">
        <v>3903</v>
      </c>
      <c r="C2972" s="221">
        <f t="shared" si="92"/>
        <v>8</v>
      </c>
      <c r="D2972" s="221">
        <v>47100000</v>
      </c>
      <c r="F2972" s="221" t="s">
        <v>384</v>
      </c>
      <c r="G2972" s="222">
        <v>18</v>
      </c>
      <c r="I2972" s="222">
        <f t="shared" si="93"/>
        <v>18</v>
      </c>
    </row>
    <row r="2973" spans="1:9" x14ac:dyDescent="0.2">
      <c r="A2973" s="221" t="s">
        <v>33</v>
      </c>
      <c r="B2973" s="225" t="s">
        <v>4913</v>
      </c>
      <c r="C2973" s="221">
        <f t="shared" si="92"/>
        <v>8</v>
      </c>
      <c r="D2973" s="221">
        <v>47100000</v>
      </c>
      <c r="F2973" s="221" t="s">
        <v>384</v>
      </c>
      <c r="H2973" s="222">
        <v>2</v>
      </c>
      <c r="I2973" s="222">
        <f t="shared" si="93"/>
        <v>-2</v>
      </c>
    </row>
    <row r="2974" spans="1:9" x14ac:dyDescent="0.2">
      <c r="A2974" s="221" t="s">
        <v>33</v>
      </c>
      <c r="B2974" s="225" t="s">
        <v>3906</v>
      </c>
      <c r="C2974" s="221">
        <f t="shared" si="92"/>
        <v>8</v>
      </c>
      <c r="D2974" s="221">
        <v>48600000</v>
      </c>
      <c r="F2974" s="221" t="s">
        <v>698</v>
      </c>
      <c r="G2974" s="222">
        <v>35689636.270000003</v>
      </c>
      <c r="I2974" s="222">
        <f t="shared" si="93"/>
        <v>35689636.270000003</v>
      </c>
    </row>
    <row r="2975" spans="1:9" x14ac:dyDescent="0.2">
      <c r="A2975" s="221" t="s">
        <v>33</v>
      </c>
      <c r="B2975" s="225" t="s">
        <v>3913</v>
      </c>
      <c r="C2975" s="221">
        <f t="shared" si="92"/>
        <v>8</v>
      </c>
      <c r="D2975" s="221">
        <v>49100000</v>
      </c>
      <c r="F2975" s="221" t="s">
        <v>699</v>
      </c>
      <c r="H2975" s="222">
        <v>818140769.89999998</v>
      </c>
      <c r="I2975" s="222">
        <f t="shared" si="93"/>
        <v>-818140769.89999998</v>
      </c>
    </row>
    <row r="2976" spans="1:9" x14ac:dyDescent="0.2">
      <c r="A2976" s="221" t="s">
        <v>33</v>
      </c>
      <c r="B2976" s="225" t="s">
        <v>3918</v>
      </c>
      <c r="C2976" s="221">
        <f t="shared" si="92"/>
        <v>8</v>
      </c>
      <c r="D2976" s="221">
        <v>51110000</v>
      </c>
      <c r="F2976" s="221" t="s">
        <v>701</v>
      </c>
      <c r="G2976" s="222">
        <v>52866815.340000004</v>
      </c>
      <c r="H2976" s="222">
        <v>0</v>
      </c>
      <c r="I2976" s="222">
        <f t="shared" si="93"/>
        <v>52866815.340000004</v>
      </c>
    </row>
    <row r="2977" spans="1:9" x14ac:dyDescent="0.2">
      <c r="A2977" s="221" t="s">
        <v>33</v>
      </c>
      <c r="B2977" s="225" t="s">
        <v>3943</v>
      </c>
      <c r="C2977" s="221">
        <f t="shared" si="92"/>
        <v>8</v>
      </c>
      <c r="D2977" s="221">
        <v>51140000</v>
      </c>
      <c r="F2977" s="221" t="s">
        <v>395</v>
      </c>
      <c r="H2977" s="222">
        <v>59825709.030000001</v>
      </c>
      <c r="I2977" s="222">
        <f t="shared" si="93"/>
        <v>-59825709.030000001</v>
      </c>
    </row>
    <row r="2978" spans="1:9" x14ac:dyDescent="0.2">
      <c r="A2978" s="221" t="s">
        <v>33</v>
      </c>
      <c r="B2978" s="225" t="s">
        <v>3949</v>
      </c>
      <c r="C2978" s="221">
        <f t="shared" si="92"/>
        <v>8</v>
      </c>
      <c r="D2978" s="221">
        <v>51211000</v>
      </c>
      <c r="F2978" s="221" t="s">
        <v>343</v>
      </c>
      <c r="H2978" s="222">
        <v>9563447.8399999999</v>
      </c>
      <c r="I2978" s="222">
        <f t="shared" si="93"/>
        <v>-9563447.8399999999</v>
      </c>
    </row>
    <row r="2979" spans="1:9" x14ac:dyDescent="0.2">
      <c r="A2979" s="221" t="s">
        <v>33</v>
      </c>
      <c r="B2979" s="225" t="s">
        <v>3956</v>
      </c>
      <c r="C2979" s="221">
        <f t="shared" si="92"/>
        <v>8</v>
      </c>
      <c r="D2979" s="221">
        <v>51221000</v>
      </c>
      <c r="F2979" s="221" t="s">
        <v>345</v>
      </c>
      <c r="H2979" s="222">
        <v>8926891.6999999993</v>
      </c>
      <c r="I2979" s="222">
        <f t="shared" si="93"/>
        <v>-8926891.6999999993</v>
      </c>
    </row>
    <row r="2980" spans="1:9" x14ac:dyDescent="0.2">
      <c r="A2980" s="221" t="s">
        <v>33</v>
      </c>
      <c r="B2980" s="225" t="s">
        <v>3962</v>
      </c>
      <c r="C2980" s="221">
        <f t="shared" si="92"/>
        <v>8</v>
      </c>
      <c r="D2980" s="221">
        <v>51231000</v>
      </c>
      <c r="F2980" s="221" t="s">
        <v>347</v>
      </c>
      <c r="H2980" s="222">
        <v>333276.39</v>
      </c>
      <c r="I2980" s="222">
        <f t="shared" si="93"/>
        <v>-333276.39</v>
      </c>
    </row>
    <row r="2981" spans="1:9" x14ac:dyDescent="0.2">
      <c r="A2981" s="221" t="s">
        <v>33</v>
      </c>
      <c r="B2981" s="225" t="s">
        <v>3964</v>
      </c>
      <c r="C2981" s="221">
        <f t="shared" si="92"/>
        <v>8</v>
      </c>
      <c r="D2981" s="221">
        <v>51241000</v>
      </c>
      <c r="F2981" s="221" t="s">
        <v>159</v>
      </c>
      <c r="G2981" s="222">
        <v>181638732.75999999</v>
      </c>
      <c r="I2981" s="222">
        <f t="shared" si="93"/>
        <v>181638732.75999999</v>
      </c>
    </row>
    <row r="2982" spans="1:9" x14ac:dyDescent="0.2">
      <c r="A2982" s="221" t="s">
        <v>33</v>
      </c>
      <c r="B2982" s="225" t="s">
        <v>4914</v>
      </c>
      <c r="C2982" s="221">
        <f t="shared" si="92"/>
        <v>8</v>
      </c>
      <c r="D2982" s="221">
        <v>51251000</v>
      </c>
      <c r="F2982" s="221" t="s">
        <v>1788</v>
      </c>
      <c r="G2982" s="222">
        <v>88317174.290000007</v>
      </c>
      <c r="I2982" s="222">
        <f t="shared" si="93"/>
        <v>88317174.290000007</v>
      </c>
    </row>
    <row r="2983" spans="1:9" x14ac:dyDescent="0.2">
      <c r="A2983" s="221" t="s">
        <v>33</v>
      </c>
      <c r="B2983" s="225" t="s">
        <v>4915</v>
      </c>
      <c r="C2983" s="221">
        <f t="shared" si="92"/>
        <v>8</v>
      </c>
      <c r="D2983" s="221">
        <v>51800000</v>
      </c>
      <c r="F2983" s="221" t="s">
        <v>1132</v>
      </c>
      <c r="H2983" s="222">
        <v>6709237.5199999996</v>
      </c>
      <c r="I2983" s="222">
        <f t="shared" si="93"/>
        <v>-6709237.5199999996</v>
      </c>
    </row>
    <row r="2984" spans="1:9" x14ac:dyDescent="0.2">
      <c r="A2984" s="221" t="s">
        <v>33</v>
      </c>
      <c r="B2984" s="225" t="s">
        <v>3996</v>
      </c>
      <c r="C2984" s="221">
        <f t="shared" si="92"/>
        <v>8</v>
      </c>
      <c r="D2984" s="221">
        <v>53100000</v>
      </c>
      <c r="F2984" s="221" t="s">
        <v>3998</v>
      </c>
      <c r="G2984" s="222">
        <v>9267.7900000000009</v>
      </c>
      <c r="I2984" s="222">
        <f t="shared" si="93"/>
        <v>9267.7900000000009</v>
      </c>
    </row>
    <row r="2985" spans="1:9" x14ac:dyDescent="0.2">
      <c r="A2985" s="221" t="s">
        <v>33</v>
      </c>
      <c r="B2985" s="225" t="s">
        <v>4009</v>
      </c>
      <c r="C2985" s="221">
        <f t="shared" si="92"/>
        <v>8</v>
      </c>
      <c r="D2985" s="221">
        <v>53400000</v>
      </c>
      <c r="F2985" s="221" t="s">
        <v>1831</v>
      </c>
      <c r="G2985" s="222">
        <v>1425431.98</v>
      </c>
      <c r="I2985" s="222">
        <f t="shared" si="93"/>
        <v>1425431.98</v>
      </c>
    </row>
    <row r="2986" spans="1:9" x14ac:dyDescent="0.2">
      <c r="A2986" s="221" t="s">
        <v>33</v>
      </c>
      <c r="B2986" s="225" t="s">
        <v>4139</v>
      </c>
      <c r="C2986" s="221">
        <f t="shared" si="92"/>
        <v>8</v>
      </c>
      <c r="D2986" s="221">
        <v>60601000</v>
      </c>
      <c r="F2986" s="221" t="s">
        <v>442</v>
      </c>
      <c r="G2986" s="222">
        <v>503516332.50999999</v>
      </c>
      <c r="I2986" s="222">
        <f t="shared" si="93"/>
        <v>503516332.50999999</v>
      </c>
    </row>
    <row r="2987" spans="1:9" x14ac:dyDescent="0.2">
      <c r="A2987" s="221" t="s">
        <v>33</v>
      </c>
      <c r="B2987" s="225" t="s">
        <v>4141</v>
      </c>
      <c r="C2987" s="221">
        <f t="shared" si="92"/>
        <v>8</v>
      </c>
      <c r="D2987" s="221">
        <v>60602000</v>
      </c>
      <c r="F2987" s="221" t="s">
        <v>378</v>
      </c>
      <c r="G2987" s="222">
        <v>18499165.829999998</v>
      </c>
      <c r="I2987" s="222">
        <f t="shared" si="93"/>
        <v>18499165.829999998</v>
      </c>
    </row>
    <row r="2988" spans="1:9" x14ac:dyDescent="0.2">
      <c r="A2988" s="221" t="s">
        <v>33</v>
      </c>
      <c r="B2988" s="225" t="s">
        <v>4147</v>
      </c>
      <c r="C2988" s="221">
        <f t="shared" si="92"/>
        <v>8</v>
      </c>
      <c r="D2988" s="221">
        <v>60603000</v>
      </c>
      <c r="F2988" s="221" t="s">
        <v>380</v>
      </c>
      <c r="G2988" s="222">
        <v>104189698.91</v>
      </c>
      <c r="I2988" s="222">
        <f t="shared" si="93"/>
        <v>104189698.91</v>
      </c>
    </row>
    <row r="2989" spans="1:9" x14ac:dyDescent="0.2">
      <c r="A2989" s="221" t="s">
        <v>33</v>
      </c>
      <c r="B2989" s="225" t="s">
        <v>4153</v>
      </c>
      <c r="C2989" s="221">
        <f t="shared" si="92"/>
        <v>8</v>
      </c>
      <c r="D2989" s="221">
        <v>60604000</v>
      </c>
      <c r="F2989" s="221" t="s">
        <v>382</v>
      </c>
      <c r="G2989" s="222">
        <v>1102299.83</v>
      </c>
      <c r="I2989" s="222">
        <f t="shared" si="93"/>
        <v>1102299.83</v>
      </c>
    </row>
    <row r="2990" spans="1:9" x14ac:dyDescent="0.2">
      <c r="A2990" s="221" t="s">
        <v>33</v>
      </c>
      <c r="B2990" s="225" t="s">
        <v>4157</v>
      </c>
      <c r="C2990" s="221">
        <f t="shared" si="92"/>
        <v>8</v>
      </c>
      <c r="D2990" s="221">
        <v>60605000</v>
      </c>
      <c r="F2990" s="221" t="s">
        <v>167</v>
      </c>
      <c r="G2990" s="222">
        <v>93253160.370000005</v>
      </c>
      <c r="I2990" s="222">
        <f t="shared" si="93"/>
        <v>93253160.370000005</v>
      </c>
    </row>
    <row r="2991" spans="1:9" x14ac:dyDescent="0.2">
      <c r="A2991" s="221" t="s">
        <v>33</v>
      </c>
      <c r="B2991" s="225" t="s">
        <v>4164</v>
      </c>
      <c r="C2991" s="221">
        <f t="shared" si="92"/>
        <v>8</v>
      </c>
      <c r="D2991" s="221">
        <v>60607000</v>
      </c>
      <c r="F2991" s="221" t="s">
        <v>385</v>
      </c>
      <c r="G2991" s="222">
        <v>3788581.54</v>
      </c>
      <c r="I2991" s="222">
        <f t="shared" si="93"/>
        <v>3788581.54</v>
      </c>
    </row>
    <row r="2992" spans="1:9" x14ac:dyDescent="0.2">
      <c r="A2992" s="221" t="s">
        <v>33</v>
      </c>
      <c r="B2992" s="225" t="s">
        <v>4168</v>
      </c>
      <c r="C2992" s="221">
        <f t="shared" si="92"/>
        <v>8</v>
      </c>
      <c r="D2992" s="221">
        <v>60608000</v>
      </c>
      <c r="F2992" s="221" t="s">
        <v>375</v>
      </c>
      <c r="G2992" s="222">
        <v>2424618.4500000002</v>
      </c>
      <c r="I2992" s="222">
        <f t="shared" si="93"/>
        <v>2424618.4500000002</v>
      </c>
    </row>
    <row r="2993" spans="1:9" x14ac:dyDescent="0.2">
      <c r="A2993" s="221" t="s">
        <v>33</v>
      </c>
      <c r="B2993" s="225" t="s">
        <v>4170</v>
      </c>
      <c r="C2993" s="221">
        <f t="shared" si="92"/>
        <v>8</v>
      </c>
      <c r="D2993" s="221">
        <v>60609000</v>
      </c>
      <c r="F2993" s="221" t="s">
        <v>1968</v>
      </c>
      <c r="G2993" s="222">
        <v>14717305.25</v>
      </c>
      <c r="I2993" s="222">
        <f t="shared" si="93"/>
        <v>14717305.25</v>
      </c>
    </row>
    <row r="2994" spans="1:9" x14ac:dyDescent="0.2">
      <c r="A2994" s="221" t="s">
        <v>33</v>
      </c>
      <c r="B2994" s="225" t="s">
        <v>4916</v>
      </c>
      <c r="C2994" s="221">
        <f t="shared" si="92"/>
        <v>8</v>
      </c>
      <c r="D2994" s="221">
        <v>60670000</v>
      </c>
      <c r="F2994" s="221" t="s">
        <v>1585</v>
      </c>
      <c r="G2994" s="222">
        <v>587700</v>
      </c>
      <c r="I2994" s="222">
        <f t="shared" si="93"/>
        <v>587700</v>
      </c>
    </row>
    <row r="2995" spans="1:9" x14ac:dyDescent="0.2">
      <c r="A2995" s="221" t="s">
        <v>33</v>
      </c>
      <c r="B2995" s="225" t="s">
        <v>4215</v>
      </c>
      <c r="C2995" s="221">
        <f t="shared" si="92"/>
        <v>8</v>
      </c>
      <c r="D2995" s="221">
        <v>60900000</v>
      </c>
      <c r="F2995" s="221" t="s">
        <v>735</v>
      </c>
      <c r="H2995" s="222">
        <v>752752.01</v>
      </c>
      <c r="I2995" s="222">
        <f t="shared" si="93"/>
        <v>-752752.01</v>
      </c>
    </row>
    <row r="2996" spans="1:9" x14ac:dyDescent="0.2">
      <c r="A2996" s="221" t="s">
        <v>33</v>
      </c>
      <c r="B2996" s="225" t="s">
        <v>4917</v>
      </c>
      <c r="C2996" s="221">
        <f t="shared" si="92"/>
        <v>8</v>
      </c>
      <c r="D2996" s="221">
        <v>61100000</v>
      </c>
      <c r="F2996" s="221" t="s">
        <v>1794</v>
      </c>
      <c r="G2996" s="222">
        <v>63301300.560000002</v>
      </c>
      <c r="I2996" s="222">
        <f t="shared" si="93"/>
        <v>63301300.560000002</v>
      </c>
    </row>
    <row r="2997" spans="1:9" x14ac:dyDescent="0.2">
      <c r="A2997" s="221" t="s">
        <v>33</v>
      </c>
      <c r="B2997" s="225" t="s">
        <v>4229</v>
      </c>
      <c r="C2997" s="221">
        <f t="shared" si="92"/>
        <v>8</v>
      </c>
      <c r="D2997" s="221">
        <v>61301000</v>
      </c>
      <c r="F2997" s="221" t="s">
        <v>4233</v>
      </c>
      <c r="G2997" s="222">
        <v>383977771.27999997</v>
      </c>
      <c r="I2997" s="222">
        <f t="shared" si="93"/>
        <v>383977771.27999997</v>
      </c>
    </row>
    <row r="2998" spans="1:9" x14ac:dyDescent="0.2">
      <c r="A2998" s="221" t="s">
        <v>33</v>
      </c>
      <c r="B2998" s="225" t="s">
        <v>4235</v>
      </c>
      <c r="C2998" s="221">
        <f t="shared" si="92"/>
        <v>8</v>
      </c>
      <c r="D2998" s="221">
        <v>61302000</v>
      </c>
      <c r="F2998" s="221" t="s">
        <v>1398</v>
      </c>
      <c r="G2998" s="222">
        <v>36442752.729999997</v>
      </c>
      <c r="I2998" s="222">
        <f t="shared" si="93"/>
        <v>36442752.729999997</v>
      </c>
    </row>
    <row r="2999" spans="1:9" x14ac:dyDescent="0.2">
      <c r="A2999" s="221" t="s">
        <v>33</v>
      </c>
      <c r="B2999" s="225" t="s">
        <v>4239</v>
      </c>
      <c r="C2999" s="221">
        <f t="shared" si="92"/>
        <v>8</v>
      </c>
      <c r="D2999" s="221">
        <v>61303000</v>
      </c>
      <c r="F2999" s="221" t="s">
        <v>1832</v>
      </c>
      <c r="G2999" s="222">
        <v>5851450</v>
      </c>
      <c r="I2999" s="222">
        <f t="shared" si="93"/>
        <v>5851450</v>
      </c>
    </row>
    <row r="3000" spans="1:9" x14ac:dyDescent="0.2">
      <c r="A3000" s="221" t="s">
        <v>33</v>
      </c>
      <c r="B3000" s="225" t="s">
        <v>4918</v>
      </c>
      <c r="C3000" s="221">
        <f t="shared" si="92"/>
        <v>8</v>
      </c>
      <c r="D3000" s="221">
        <v>61400000</v>
      </c>
      <c r="F3000" s="221" t="s">
        <v>739</v>
      </c>
      <c r="G3000" s="222">
        <v>2676484.9300000002</v>
      </c>
      <c r="I3000" s="222">
        <f t="shared" si="93"/>
        <v>2676484.9300000002</v>
      </c>
    </row>
    <row r="3001" spans="1:9" x14ac:dyDescent="0.2">
      <c r="A3001" s="221" t="s">
        <v>33</v>
      </c>
      <c r="B3001" s="225" t="s">
        <v>4244</v>
      </c>
      <c r="C3001" s="221">
        <f t="shared" si="92"/>
        <v>8</v>
      </c>
      <c r="D3001" s="221">
        <v>61500000</v>
      </c>
      <c r="F3001" s="221" t="s">
        <v>1596</v>
      </c>
      <c r="G3001" s="222">
        <v>940845.83</v>
      </c>
      <c r="I3001" s="222">
        <f t="shared" si="93"/>
        <v>940845.83</v>
      </c>
    </row>
    <row r="3002" spans="1:9" x14ac:dyDescent="0.2">
      <c r="A3002" s="221" t="s">
        <v>33</v>
      </c>
      <c r="B3002" s="225" t="s">
        <v>4246</v>
      </c>
      <c r="C3002" s="221">
        <f t="shared" si="92"/>
        <v>8</v>
      </c>
      <c r="D3002" s="221">
        <v>61501000</v>
      </c>
      <c r="F3002" s="221" t="s">
        <v>480</v>
      </c>
      <c r="G3002" s="222">
        <v>487124</v>
      </c>
      <c r="I3002" s="222">
        <f t="shared" si="93"/>
        <v>487124</v>
      </c>
    </row>
    <row r="3003" spans="1:9" x14ac:dyDescent="0.2">
      <c r="A3003" s="221" t="s">
        <v>33</v>
      </c>
      <c r="B3003" s="225" t="s">
        <v>4919</v>
      </c>
      <c r="C3003" s="221">
        <f t="shared" si="92"/>
        <v>8</v>
      </c>
      <c r="D3003" s="221">
        <v>61501000</v>
      </c>
      <c r="F3003" s="221" t="s">
        <v>1796</v>
      </c>
      <c r="G3003" s="222">
        <v>6592097</v>
      </c>
      <c r="I3003" s="222">
        <f t="shared" si="93"/>
        <v>6592097</v>
      </c>
    </row>
    <row r="3004" spans="1:9" x14ac:dyDescent="0.2">
      <c r="A3004" s="221" t="s">
        <v>33</v>
      </c>
      <c r="B3004" s="225" t="s">
        <v>4920</v>
      </c>
      <c r="C3004" s="221">
        <f t="shared" si="92"/>
        <v>8</v>
      </c>
      <c r="D3004" s="221">
        <v>61501000</v>
      </c>
      <c r="F3004" s="221" t="s">
        <v>1799</v>
      </c>
      <c r="G3004" s="222">
        <v>313989637.23000002</v>
      </c>
      <c r="I3004" s="222">
        <f t="shared" si="93"/>
        <v>313989637.23000002</v>
      </c>
    </row>
    <row r="3005" spans="1:9" x14ac:dyDescent="0.2">
      <c r="A3005" s="221" t="s">
        <v>33</v>
      </c>
      <c r="B3005" s="225" t="s">
        <v>4249</v>
      </c>
      <c r="C3005" s="221">
        <f t="shared" si="92"/>
        <v>8</v>
      </c>
      <c r="D3005" s="221">
        <v>61502000</v>
      </c>
      <c r="F3005" s="221" t="s">
        <v>180</v>
      </c>
      <c r="G3005" s="222">
        <v>550000</v>
      </c>
      <c r="I3005" s="222">
        <f t="shared" si="93"/>
        <v>550000</v>
      </c>
    </row>
    <row r="3006" spans="1:9" x14ac:dyDescent="0.2">
      <c r="A3006" s="221" t="s">
        <v>33</v>
      </c>
      <c r="B3006" s="225" t="s">
        <v>4251</v>
      </c>
      <c r="C3006" s="221">
        <f t="shared" si="92"/>
        <v>8</v>
      </c>
      <c r="D3006" s="221">
        <v>61503000</v>
      </c>
      <c r="F3006" s="221" t="s">
        <v>481</v>
      </c>
      <c r="G3006" s="222">
        <v>4667381.38</v>
      </c>
      <c r="I3006" s="222">
        <f t="shared" si="93"/>
        <v>4667381.38</v>
      </c>
    </row>
    <row r="3007" spans="1:9" x14ac:dyDescent="0.2">
      <c r="A3007" s="221" t="s">
        <v>33</v>
      </c>
      <c r="B3007" s="225" t="s">
        <v>4262</v>
      </c>
      <c r="C3007" s="221">
        <f t="shared" si="92"/>
        <v>8</v>
      </c>
      <c r="D3007" s="221">
        <v>61601000</v>
      </c>
      <c r="F3007" s="221" t="s">
        <v>182</v>
      </c>
      <c r="G3007" s="222">
        <v>16218.77</v>
      </c>
      <c r="I3007" s="222">
        <f t="shared" si="93"/>
        <v>16218.77</v>
      </c>
    </row>
    <row r="3008" spans="1:9" x14ac:dyDescent="0.2">
      <c r="A3008" s="221" t="s">
        <v>33</v>
      </c>
      <c r="B3008" s="225" t="s">
        <v>4264</v>
      </c>
      <c r="C3008" s="221">
        <f t="shared" si="92"/>
        <v>8</v>
      </c>
      <c r="D3008" s="221">
        <v>61602000</v>
      </c>
      <c r="F3008" s="221" t="s">
        <v>488</v>
      </c>
      <c r="G3008" s="222">
        <v>200201189.03999999</v>
      </c>
      <c r="I3008" s="222">
        <f t="shared" si="93"/>
        <v>200201189.03999999</v>
      </c>
    </row>
    <row r="3009" spans="1:9" x14ac:dyDescent="0.2">
      <c r="A3009" s="221" t="s">
        <v>33</v>
      </c>
      <c r="B3009" s="225" t="s">
        <v>4265</v>
      </c>
      <c r="C3009" s="221">
        <f t="shared" si="92"/>
        <v>8</v>
      </c>
      <c r="D3009" s="221">
        <v>61603000</v>
      </c>
      <c r="F3009" s="221" t="s">
        <v>1598</v>
      </c>
      <c r="G3009" s="222">
        <v>471817.5</v>
      </c>
      <c r="I3009" s="222">
        <f t="shared" si="93"/>
        <v>471817.5</v>
      </c>
    </row>
    <row r="3010" spans="1:9" x14ac:dyDescent="0.2">
      <c r="A3010" s="221" t="s">
        <v>33</v>
      </c>
      <c r="B3010" s="225" t="s">
        <v>4268</v>
      </c>
      <c r="C3010" s="221">
        <f t="shared" ref="C3010:C3073" si="94">+LEN(B:B)</f>
        <v>8</v>
      </c>
      <c r="D3010" s="221">
        <v>61604000</v>
      </c>
      <c r="F3010" s="221" t="s">
        <v>183</v>
      </c>
      <c r="G3010" s="222">
        <v>48985544.829999998</v>
      </c>
      <c r="I3010" s="222">
        <f t="shared" ref="I3010:I3073" si="95">+G:G-H:H</f>
        <v>48985544.829999998</v>
      </c>
    </row>
    <row r="3011" spans="1:9" x14ac:dyDescent="0.2">
      <c r="A3011" s="221" t="s">
        <v>33</v>
      </c>
      <c r="B3011" s="225" t="s">
        <v>4275</v>
      </c>
      <c r="C3011" s="221">
        <f t="shared" si="94"/>
        <v>8</v>
      </c>
      <c r="D3011" s="221">
        <v>61801000</v>
      </c>
      <c r="F3011" s="221" t="s">
        <v>492</v>
      </c>
      <c r="G3011" s="222">
        <v>3525800</v>
      </c>
      <c r="I3011" s="222">
        <f t="shared" si="95"/>
        <v>3525800</v>
      </c>
    </row>
    <row r="3012" spans="1:9" x14ac:dyDescent="0.2">
      <c r="A3012" s="221" t="s">
        <v>33</v>
      </c>
      <c r="B3012" s="225" t="s">
        <v>4285</v>
      </c>
      <c r="C3012" s="221">
        <f t="shared" si="94"/>
        <v>8</v>
      </c>
      <c r="D3012" s="221">
        <v>62101000</v>
      </c>
      <c r="F3012" s="221" t="s">
        <v>1801</v>
      </c>
      <c r="G3012" s="222">
        <v>942323083.75</v>
      </c>
      <c r="I3012" s="222">
        <f t="shared" si="95"/>
        <v>942323083.75</v>
      </c>
    </row>
    <row r="3013" spans="1:9" x14ac:dyDescent="0.2">
      <c r="A3013" s="221" t="s">
        <v>33</v>
      </c>
      <c r="B3013" s="225" t="s">
        <v>4290</v>
      </c>
      <c r="C3013" s="221">
        <f t="shared" si="94"/>
        <v>8</v>
      </c>
      <c r="D3013" s="221">
        <v>62102000</v>
      </c>
      <c r="F3013" s="221" t="s">
        <v>2145</v>
      </c>
      <c r="G3013" s="222">
        <v>161645800</v>
      </c>
      <c r="I3013" s="222">
        <f t="shared" si="95"/>
        <v>161645800</v>
      </c>
    </row>
    <row r="3014" spans="1:9" x14ac:dyDescent="0.2">
      <c r="A3014" s="221" t="s">
        <v>33</v>
      </c>
      <c r="B3014" s="225" t="s">
        <v>4921</v>
      </c>
      <c r="C3014" s="221">
        <f t="shared" si="94"/>
        <v>8</v>
      </c>
      <c r="D3014" s="221">
        <v>62105000</v>
      </c>
      <c r="F3014" s="221" t="s">
        <v>1407</v>
      </c>
      <c r="G3014" s="222">
        <v>1125000</v>
      </c>
      <c r="I3014" s="222">
        <f t="shared" si="95"/>
        <v>1125000</v>
      </c>
    </row>
    <row r="3015" spans="1:9" x14ac:dyDescent="0.2">
      <c r="A3015" s="221" t="s">
        <v>33</v>
      </c>
      <c r="B3015" s="225" t="s">
        <v>4922</v>
      </c>
      <c r="C3015" s="221">
        <f t="shared" si="94"/>
        <v>8</v>
      </c>
      <c r="D3015" s="221">
        <v>62105000</v>
      </c>
      <c r="F3015" s="221" t="s">
        <v>188</v>
      </c>
      <c r="G3015" s="222">
        <v>959696.5</v>
      </c>
      <c r="I3015" s="222">
        <f t="shared" si="95"/>
        <v>959696.5</v>
      </c>
    </row>
    <row r="3016" spans="1:9" x14ac:dyDescent="0.2">
      <c r="A3016" s="221" t="s">
        <v>33</v>
      </c>
      <c r="B3016" s="225" t="s">
        <v>4305</v>
      </c>
      <c r="C3016" s="221">
        <f t="shared" si="94"/>
        <v>8</v>
      </c>
      <c r="D3016" s="221">
        <v>62201000</v>
      </c>
      <c r="F3016" s="221" t="s">
        <v>503</v>
      </c>
      <c r="G3016" s="222">
        <v>98372255</v>
      </c>
      <c r="I3016" s="222">
        <f t="shared" si="95"/>
        <v>98372255</v>
      </c>
    </row>
    <row r="3017" spans="1:9" x14ac:dyDescent="0.2">
      <c r="A3017" s="221" t="s">
        <v>33</v>
      </c>
      <c r="B3017" s="225" t="s">
        <v>4312</v>
      </c>
      <c r="C3017" s="221">
        <f t="shared" si="94"/>
        <v>8</v>
      </c>
      <c r="D3017" s="221">
        <v>62203000</v>
      </c>
      <c r="F3017" s="221" t="s">
        <v>189</v>
      </c>
      <c r="G3017" s="222">
        <v>6000000</v>
      </c>
      <c r="I3017" s="222">
        <f t="shared" si="95"/>
        <v>6000000</v>
      </c>
    </row>
    <row r="3018" spans="1:9" x14ac:dyDescent="0.2">
      <c r="A3018" s="221" t="s">
        <v>33</v>
      </c>
      <c r="B3018" s="225">
        <v>62205000</v>
      </c>
      <c r="C3018" s="221">
        <f t="shared" si="94"/>
        <v>8</v>
      </c>
      <c r="D3018" s="221">
        <v>62204000</v>
      </c>
      <c r="F3018" s="221" t="s">
        <v>4314</v>
      </c>
      <c r="G3018" s="222">
        <v>30793116</v>
      </c>
      <c r="I3018" s="222">
        <f t="shared" si="95"/>
        <v>30793116</v>
      </c>
    </row>
    <row r="3019" spans="1:9" x14ac:dyDescent="0.2">
      <c r="A3019" s="221" t="s">
        <v>33</v>
      </c>
      <c r="B3019" s="225" t="s">
        <v>4318</v>
      </c>
      <c r="C3019" s="221">
        <f t="shared" si="94"/>
        <v>8</v>
      </c>
      <c r="D3019" s="221">
        <v>62208000</v>
      </c>
      <c r="F3019" s="221" t="s">
        <v>4923</v>
      </c>
      <c r="G3019" s="222">
        <v>12017806</v>
      </c>
      <c r="I3019" s="222">
        <f t="shared" si="95"/>
        <v>12017806</v>
      </c>
    </row>
    <row r="3020" spans="1:9" x14ac:dyDescent="0.2">
      <c r="A3020" s="221" t="s">
        <v>33</v>
      </c>
      <c r="B3020" s="225" t="s">
        <v>4323</v>
      </c>
      <c r="C3020" s="221">
        <f t="shared" si="94"/>
        <v>8</v>
      </c>
      <c r="D3020" s="221">
        <v>62301000</v>
      </c>
      <c r="F3020" s="221" t="s">
        <v>191</v>
      </c>
      <c r="G3020" s="222">
        <v>9300000</v>
      </c>
      <c r="I3020" s="222">
        <f t="shared" si="95"/>
        <v>9300000</v>
      </c>
    </row>
    <row r="3021" spans="1:9" x14ac:dyDescent="0.2">
      <c r="A3021" s="221" t="s">
        <v>33</v>
      </c>
      <c r="B3021" s="225" t="s">
        <v>4330</v>
      </c>
      <c r="C3021" s="221">
        <f t="shared" si="94"/>
        <v>8</v>
      </c>
      <c r="D3021" s="221">
        <v>62303000</v>
      </c>
      <c r="F3021" s="221" t="s">
        <v>193</v>
      </c>
      <c r="G3021" s="222">
        <v>32757375</v>
      </c>
      <c r="I3021" s="222">
        <f t="shared" si="95"/>
        <v>32757375</v>
      </c>
    </row>
    <row r="3022" spans="1:9" x14ac:dyDescent="0.2">
      <c r="A3022" s="221" t="s">
        <v>33</v>
      </c>
      <c r="B3022" s="225" t="s">
        <v>4332</v>
      </c>
      <c r="C3022" s="221">
        <f t="shared" si="94"/>
        <v>8</v>
      </c>
      <c r="D3022" s="221">
        <v>62304000</v>
      </c>
      <c r="F3022" s="221" t="s">
        <v>431</v>
      </c>
      <c r="G3022" s="222">
        <v>107330500</v>
      </c>
      <c r="I3022" s="222">
        <f t="shared" si="95"/>
        <v>107330500</v>
      </c>
    </row>
    <row r="3023" spans="1:9" x14ac:dyDescent="0.2">
      <c r="A3023" s="221" t="s">
        <v>33</v>
      </c>
      <c r="B3023" s="225" t="s">
        <v>4336</v>
      </c>
      <c r="C3023" s="221">
        <f t="shared" si="94"/>
        <v>8</v>
      </c>
      <c r="D3023" s="221">
        <v>62401000</v>
      </c>
      <c r="F3023" s="221" t="s">
        <v>1413</v>
      </c>
      <c r="G3023" s="222">
        <v>961666.67</v>
      </c>
      <c r="I3023" s="222">
        <f t="shared" si="95"/>
        <v>961666.67</v>
      </c>
    </row>
    <row r="3024" spans="1:9" x14ac:dyDescent="0.2">
      <c r="A3024" s="221" t="s">
        <v>33</v>
      </c>
      <c r="B3024" s="225" t="s">
        <v>4352</v>
      </c>
      <c r="C3024" s="221">
        <f t="shared" si="94"/>
        <v>8</v>
      </c>
      <c r="D3024" s="221">
        <v>62505000</v>
      </c>
      <c r="F3024" s="221" t="s">
        <v>199</v>
      </c>
      <c r="G3024" s="222">
        <v>1300000</v>
      </c>
      <c r="I3024" s="222">
        <f t="shared" si="95"/>
        <v>1300000</v>
      </c>
    </row>
    <row r="3025" spans="1:9" x14ac:dyDescent="0.2">
      <c r="A3025" s="221" t="s">
        <v>33</v>
      </c>
      <c r="B3025" s="225" t="s">
        <v>4356</v>
      </c>
      <c r="C3025" s="221">
        <f t="shared" si="94"/>
        <v>8</v>
      </c>
      <c r="D3025" s="221">
        <v>62506000</v>
      </c>
      <c r="F3025" s="221" t="s">
        <v>531</v>
      </c>
      <c r="G3025" s="222">
        <v>2698200</v>
      </c>
      <c r="I3025" s="222">
        <f t="shared" si="95"/>
        <v>2698200</v>
      </c>
    </row>
    <row r="3026" spans="1:9" x14ac:dyDescent="0.2">
      <c r="A3026" s="221" t="s">
        <v>33</v>
      </c>
      <c r="B3026" s="225" t="s">
        <v>4358</v>
      </c>
      <c r="C3026" s="221">
        <f t="shared" si="94"/>
        <v>8</v>
      </c>
      <c r="D3026" s="221">
        <v>62507000</v>
      </c>
      <c r="F3026" s="221" t="s">
        <v>2597</v>
      </c>
      <c r="G3026" s="222">
        <v>44332380</v>
      </c>
      <c r="I3026" s="222">
        <f t="shared" si="95"/>
        <v>44332380</v>
      </c>
    </row>
    <row r="3027" spans="1:9" x14ac:dyDescent="0.2">
      <c r="A3027" s="221" t="s">
        <v>33</v>
      </c>
      <c r="B3027" s="225" t="s">
        <v>4360</v>
      </c>
      <c r="C3027" s="221">
        <f t="shared" si="94"/>
        <v>8</v>
      </c>
      <c r="D3027" s="221">
        <v>62601000</v>
      </c>
      <c r="F3027" s="221" t="s">
        <v>747</v>
      </c>
      <c r="G3027" s="222">
        <v>68426.8</v>
      </c>
      <c r="I3027" s="222">
        <f t="shared" si="95"/>
        <v>68426.8</v>
      </c>
    </row>
    <row r="3028" spans="1:9" x14ac:dyDescent="0.2">
      <c r="A3028" s="221" t="s">
        <v>33</v>
      </c>
      <c r="B3028" s="225" t="s">
        <v>4363</v>
      </c>
      <c r="C3028" s="221">
        <f t="shared" si="94"/>
        <v>8</v>
      </c>
      <c r="D3028" s="221">
        <v>62602000</v>
      </c>
      <c r="F3028" s="221" t="s">
        <v>533</v>
      </c>
      <c r="G3028" s="222">
        <v>22321579.280000001</v>
      </c>
      <c r="I3028" s="222">
        <f t="shared" si="95"/>
        <v>22321579.280000001</v>
      </c>
    </row>
    <row r="3029" spans="1:9" x14ac:dyDescent="0.2">
      <c r="A3029" s="221" t="s">
        <v>33</v>
      </c>
      <c r="B3029" s="221" t="s">
        <v>4364</v>
      </c>
      <c r="C3029" s="221">
        <f t="shared" si="94"/>
        <v>8</v>
      </c>
      <c r="D3029" s="221">
        <v>62603000</v>
      </c>
      <c r="F3029" s="221" t="s">
        <v>534</v>
      </c>
      <c r="G3029" s="222">
        <v>211621.62</v>
      </c>
      <c r="I3029" s="222">
        <f t="shared" si="95"/>
        <v>211621.62</v>
      </c>
    </row>
    <row r="3030" spans="1:9" x14ac:dyDescent="0.2">
      <c r="A3030" s="221" t="s">
        <v>33</v>
      </c>
      <c r="B3030" s="221" t="s">
        <v>4367</v>
      </c>
      <c r="C3030" s="221">
        <f t="shared" si="94"/>
        <v>8</v>
      </c>
      <c r="D3030" s="221">
        <v>62604000</v>
      </c>
      <c r="F3030" s="221" t="s">
        <v>2598</v>
      </c>
      <c r="G3030" s="222">
        <v>634220</v>
      </c>
      <c r="I3030" s="222">
        <f t="shared" si="95"/>
        <v>634220</v>
      </c>
    </row>
    <row r="3031" spans="1:9" x14ac:dyDescent="0.2">
      <c r="A3031" s="221" t="s">
        <v>33</v>
      </c>
      <c r="B3031" s="221" t="s">
        <v>4370</v>
      </c>
      <c r="C3031" s="221">
        <f t="shared" si="94"/>
        <v>8</v>
      </c>
      <c r="D3031" s="221">
        <v>62605000</v>
      </c>
      <c r="F3031" s="221" t="s">
        <v>1833</v>
      </c>
      <c r="G3031" s="222">
        <v>2230214.4300000002</v>
      </c>
      <c r="I3031" s="222">
        <f t="shared" si="95"/>
        <v>2230214.4300000002</v>
      </c>
    </row>
    <row r="3032" spans="1:9" x14ac:dyDescent="0.2">
      <c r="A3032" s="221" t="s">
        <v>33</v>
      </c>
      <c r="B3032" s="221" t="s">
        <v>4373</v>
      </c>
      <c r="C3032" s="221">
        <f t="shared" si="94"/>
        <v>8</v>
      </c>
      <c r="D3032" s="221">
        <v>62607000</v>
      </c>
      <c r="F3032" s="221" t="s">
        <v>205</v>
      </c>
      <c r="G3032" s="222">
        <v>17507000</v>
      </c>
      <c r="I3032" s="222">
        <f t="shared" si="95"/>
        <v>17507000</v>
      </c>
    </row>
    <row r="3033" spans="1:9" x14ac:dyDescent="0.2">
      <c r="A3033" s="221" t="s">
        <v>33</v>
      </c>
      <c r="B3033" s="221" t="s">
        <v>4376</v>
      </c>
      <c r="C3033" s="221">
        <f t="shared" si="94"/>
        <v>8</v>
      </c>
      <c r="D3033" s="221">
        <v>62608000</v>
      </c>
      <c r="F3033" s="221" t="s">
        <v>206</v>
      </c>
      <c r="G3033" s="222">
        <v>1068000</v>
      </c>
      <c r="I3033" s="222">
        <f t="shared" si="95"/>
        <v>1068000</v>
      </c>
    </row>
    <row r="3034" spans="1:9" x14ac:dyDescent="0.2">
      <c r="A3034" s="221" t="s">
        <v>33</v>
      </c>
      <c r="B3034" s="221" t="s">
        <v>4381</v>
      </c>
      <c r="C3034" s="221">
        <f t="shared" si="94"/>
        <v>8</v>
      </c>
      <c r="D3034" s="221">
        <v>62701000</v>
      </c>
      <c r="F3034" s="221" t="s">
        <v>2153</v>
      </c>
      <c r="G3034" s="222">
        <v>14300</v>
      </c>
      <c r="I3034" s="222">
        <f t="shared" si="95"/>
        <v>14300</v>
      </c>
    </row>
    <row r="3035" spans="1:9" x14ac:dyDescent="0.2">
      <c r="A3035" s="221" t="s">
        <v>33</v>
      </c>
      <c r="B3035" s="221" t="s">
        <v>4385</v>
      </c>
      <c r="C3035" s="221">
        <f t="shared" si="94"/>
        <v>8</v>
      </c>
      <c r="D3035" s="221">
        <v>62703000</v>
      </c>
      <c r="F3035" s="221" t="s">
        <v>538</v>
      </c>
      <c r="G3035" s="222">
        <v>382565.34</v>
      </c>
      <c r="I3035" s="222">
        <f t="shared" si="95"/>
        <v>382565.34</v>
      </c>
    </row>
    <row r="3036" spans="1:9" x14ac:dyDescent="0.2">
      <c r="A3036" s="221" t="s">
        <v>33</v>
      </c>
      <c r="B3036" s="221" t="s">
        <v>4388</v>
      </c>
      <c r="C3036" s="221">
        <f t="shared" si="94"/>
        <v>8</v>
      </c>
      <c r="D3036" s="221">
        <v>62704000</v>
      </c>
      <c r="F3036" s="221" t="s">
        <v>448</v>
      </c>
      <c r="G3036" s="222">
        <v>687866.64</v>
      </c>
      <c r="I3036" s="222">
        <f t="shared" si="95"/>
        <v>687866.64</v>
      </c>
    </row>
    <row r="3037" spans="1:9" x14ac:dyDescent="0.2">
      <c r="A3037" s="221" t="s">
        <v>33</v>
      </c>
      <c r="B3037" s="221" t="s">
        <v>4394</v>
      </c>
      <c r="C3037" s="221">
        <f t="shared" si="94"/>
        <v>8</v>
      </c>
      <c r="D3037" s="221">
        <v>62707000</v>
      </c>
      <c r="F3037" s="221" t="s">
        <v>2654</v>
      </c>
      <c r="G3037" s="222">
        <v>462215.35</v>
      </c>
      <c r="I3037" s="222">
        <f t="shared" si="95"/>
        <v>462215.35</v>
      </c>
    </row>
    <row r="3038" spans="1:9" x14ac:dyDescent="0.2">
      <c r="A3038" s="221" t="s">
        <v>33</v>
      </c>
      <c r="B3038" s="221" t="s">
        <v>4398</v>
      </c>
      <c r="C3038" s="221">
        <f t="shared" si="94"/>
        <v>8</v>
      </c>
      <c r="D3038" s="221">
        <v>62708000</v>
      </c>
      <c r="F3038" s="221" t="s">
        <v>2655</v>
      </c>
      <c r="G3038" s="222">
        <v>1276500</v>
      </c>
      <c r="I3038" s="222">
        <f t="shared" si="95"/>
        <v>1276500</v>
      </c>
    </row>
    <row r="3039" spans="1:9" x14ac:dyDescent="0.2">
      <c r="A3039" s="221" t="s">
        <v>33</v>
      </c>
      <c r="B3039" s="221" t="s">
        <v>4400</v>
      </c>
      <c r="C3039" s="221">
        <f t="shared" si="94"/>
        <v>8</v>
      </c>
      <c r="D3039" s="221">
        <v>62709000</v>
      </c>
      <c r="F3039" s="221" t="s">
        <v>1425</v>
      </c>
      <c r="G3039" s="222">
        <v>2275166.7599999998</v>
      </c>
      <c r="I3039" s="222">
        <f t="shared" si="95"/>
        <v>2275166.7599999998</v>
      </c>
    </row>
    <row r="3040" spans="1:9" x14ac:dyDescent="0.2">
      <c r="A3040" s="221" t="s">
        <v>33</v>
      </c>
      <c r="B3040" s="221">
        <v>62800000</v>
      </c>
      <c r="C3040" s="221">
        <f t="shared" si="94"/>
        <v>8</v>
      </c>
      <c r="D3040" s="221">
        <v>62800000</v>
      </c>
      <c r="F3040" s="221" t="s">
        <v>463</v>
      </c>
      <c r="G3040" s="222">
        <v>100346</v>
      </c>
      <c r="I3040" s="222">
        <f t="shared" si="95"/>
        <v>100346</v>
      </c>
    </row>
    <row r="3041" spans="1:9" x14ac:dyDescent="0.2">
      <c r="A3041" s="221" t="s">
        <v>33</v>
      </c>
      <c r="B3041" s="221" t="s">
        <v>4413</v>
      </c>
      <c r="C3041" s="221">
        <f t="shared" si="94"/>
        <v>8</v>
      </c>
      <c r="D3041" s="221">
        <v>63501000</v>
      </c>
      <c r="F3041" s="221" t="s">
        <v>212</v>
      </c>
      <c r="G3041" s="222">
        <v>205600</v>
      </c>
      <c r="I3041" s="222">
        <f t="shared" si="95"/>
        <v>205600</v>
      </c>
    </row>
    <row r="3042" spans="1:9" x14ac:dyDescent="0.2">
      <c r="A3042" s="221" t="s">
        <v>33</v>
      </c>
      <c r="B3042" s="221" t="s">
        <v>4416</v>
      </c>
      <c r="C3042" s="221">
        <f t="shared" si="94"/>
        <v>8</v>
      </c>
      <c r="D3042" s="221">
        <v>63502000</v>
      </c>
      <c r="F3042" s="221" t="s">
        <v>546</v>
      </c>
      <c r="G3042" s="222">
        <v>598500628.79999995</v>
      </c>
      <c r="I3042" s="222">
        <f t="shared" si="95"/>
        <v>598500628.79999995</v>
      </c>
    </row>
    <row r="3043" spans="1:9" x14ac:dyDescent="0.2">
      <c r="A3043" s="221" t="s">
        <v>33</v>
      </c>
      <c r="B3043" s="221" t="s">
        <v>4422</v>
      </c>
      <c r="C3043" s="221">
        <f t="shared" si="94"/>
        <v>8</v>
      </c>
      <c r="D3043" s="221">
        <v>63504000</v>
      </c>
      <c r="F3043" s="221" t="s">
        <v>752</v>
      </c>
      <c r="G3043" s="222">
        <v>89148080</v>
      </c>
      <c r="I3043" s="222">
        <f t="shared" si="95"/>
        <v>89148080</v>
      </c>
    </row>
    <row r="3044" spans="1:9" x14ac:dyDescent="0.2">
      <c r="A3044" s="221" t="s">
        <v>33</v>
      </c>
      <c r="B3044" s="221" t="s">
        <v>4424</v>
      </c>
      <c r="C3044" s="221">
        <f t="shared" si="94"/>
        <v>8</v>
      </c>
      <c r="D3044" s="221">
        <v>63506000</v>
      </c>
      <c r="F3044" s="221" t="s">
        <v>2656</v>
      </c>
      <c r="G3044" s="222">
        <v>2304280</v>
      </c>
      <c r="I3044" s="222">
        <f t="shared" si="95"/>
        <v>2304280</v>
      </c>
    </row>
    <row r="3045" spans="1:9" x14ac:dyDescent="0.2">
      <c r="A3045" s="221" t="s">
        <v>33</v>
      </c>
      <c r="B3045" s="221" t="s">
        <v>4431</v>
      </c>
      <c r="C3045" s="221">
        <f t="shared" si="94"/>
        <v>8</v>
      </c>
      <c r="D3045" s="221">
        <v>63508000</v>
      </c>
      <c r="F3045" s="221" t="s">
        <v>474</v>
      </c>
      <c r="G3045" s="222">
        <v>1572755.8</v>
      </c>
      <c r="I3045" s="222">
        <f t="shared" si="95"/>
        <v>1572755.8</v>
      </c>
    </row>
    <row r="3046" spans="1:9" x14ac:dyDescent="0.2">
      <c r="A3046" s="221" t="s">
        <v>33</v>
      </c>
      <c r="B3046" s="221" t="s">
        <v>4436</v>
      </c>
      <c r="C3046" s="221">
        <f t="shared" si="94"/>
        <v>8</v>
      </c>
      <c r="D3046" s="221">
        <v>64101000</v>
      </c>
      <c r="F3046" s="221" t="s">
        <v>755</v>
      </c>
      <c r="G3046" s="222">
        <v>727183850.41999996</v>
      </c>
      <c r="I3046" s="222">
        <f t="shared" si="95"/>
        <v>727183850.41999996</v>
      </c>
    </row>
    <row r="3047" spans="1:9" x14ac:dyDescent="0.2">
      <c r="A3047" s="221" t="s">
        <v>33</v>
      </c>
      <c r="B3047" s="221" t="s">
        <v>4439</v>
      </c>
      <c r="C3047" s="221">
        <f t="shared" si="94"/>
        <v>8</v>
      </c>
      <c r="D3047" s="221">
        <v>64102000</v>
      </c>
      <c r="F3047" s="221" t="s">
        <v>550</v>
      </c>
      <c r="G3047" s="222">
        <v>4257849.7699999996</v>
      </c>
      <c r="I3047" s="222">
        <f t="shared" si="95"/>
        <v>4257849.7699999996</v>
      </c>
    </row>
    <row r="3048" spans="1:9" x14ac:dyDescent="0.2">
      <c r="A3048" s="221" t="s">
        <v>33</v>
      </c>
      <c r="B3048" s="221" t="s">
        <v>4441</v>
      </c>
      <c r="C3048" s="221">
        <f t="shared" si="94"/>
        <v>8</v>
      </c>
      <c r="D3048" s="221">
        <v>64103000</v>
      </c>
      <c r="F3048" s="221" t="s">
        <v>551</v>
      </c>
      <c r="G3048" s="222">
        <v>47349720</v>
      </c>
      <c r="I3048" s="222">
        <f t="shared" si="95"/>
        <v>47349720</v>
      </c>
    </row>
    <row r="3049" spans="1:9" x14ac:dyDescent="0.2">
      <c r="A3049" s="221" t="s">
        <v>33</v>
      </c>
      <c r="B3049" s="221" t="s">
        <v>4442</v>
      </c>
      <c r="C3049" s="221">
        <f t="shared" si="94"/>
        <v>8</v>
      </c>
      <c r="D3049" s="221">
        <v>64104000</v>
      </c>
      <c r="F3049" s="221" t="s">
        <v>220</v>
      </c>
      <c r="G3049" s="222">
        <v>29537380.25</v>
      </c>
      <c r="I3049" s="222">
        <f t="shared" si="95"/>
        <v>29537380.25</v>
      </c>
    </row>
    <row r="3050" spans="1:9" x14ac:dyDescent="0.2">
      <c r="A3050" s="221" t="s">
        <v>33</v>
      </c>
      <c r="B3050" s="221" t="s">
        <v>4444</v>
      </c>
      <c r="C3050" s="221">
        <f t="shared" si="94"/>
        <v>8</v>
      </c>
      <c r="D3050" s="221">
        <v>64105000</v>
      </c>
      <c r="F3050" s="221" t="s">
        <v>221</v>
      </c>
      <c r="G3050" s="222">
        <v>8327056.7999999998</v>
      </c>
      <c r="I3050" s="222">
        <f t="shared" si="95"/>
        <v>8327056.7999999998</v>
      </c>
    </row>
    <row r="3051" spans="1:9" x14ac:dyDescent="0.2">
      <c r="A3051" s="221" t="s">
        <v>33</v>
      </c>
      <c r="B3051" s="221" t="s">
        <v>4738</v>
      </c>
      <c r="C3051" s="221">
        <f t="shared" si="94"/>
        <v>8</v>
      </c>
      <c r="D3051" s="221">
        <v>64180000</v>
      </c>
      <c r="F3051" s="221" t="s">
        <v>553</v>
      </c>
      <c r="G3051" s="222">
        <v>32459329.649999999</v>
      </c>
      <c r="I3051" s="222">
        <f t="shared" si="95"/>
        <v>32459329.649999999</v>
      </c>
    </row>
    <row r="3052" spans="1:9" x14ac:dyDescent="0.2">
      <c r="A3052" s="221" t="s">
        <v>33</v>
      </c>
      <c r="B3052" s="221">
        <v>64188000</v>
      </c>
      <c r="C3052" s="221">
        <f t="shared" si="94"/>
        <v>8</v>
      </c>
      <c r="D3052" s="221">
        <v>64180000</v>
      </c>
      <c r="F3052" s="221" t="s">
        <v>4825</v>
      </c>
      <c r="G3052" s="222">
        <v>1051200</v>
      </c>
      <c r="I3052" s="222">
        <f t="shared" si="95"/>
        <v>1051200</v>
      </c>
    </row>
    <row r="3053" spans="1:9" x14ac:dyDescent="0.2">
      <c r="A3053" s="221" t="s">
        <v>33</v>
      </c>
      <c r="B3053" s="221" t="s">
        <v>4455</v>
      </c>
      <c r="C3053" s="221">
        <f t="shared" si="94"/>
        <v>8</v>
      </c>
      <c r="D3053" s="221">
        <v>64501000</v>
      </c>
      <c r="F3053" s="221" t="s">
        <v>756</v>
      </c>
      <c r="G3053" s="222">
        <v>54449773.43</v>
      </c>
      <c r="I3053" s="222">
        <f t="shared" si="95"/>
        <v>54449773.43</v>
      </c>
    </row>
    <row r="3054" spans="1:9" x14ac:dyDescent="0.2">
      <c r="A3054" s="221" t="s">
        <v>33</v>
      </c>
      <c r="B3054" s="221" t="s">
        <v>4458</v>
      </c>
      <c r="C3054" s="221">
        <f t="shared" si="94"/>
        <v>8</v>
      </c>
      <c r="D3054" s="221">
        <v>64502000</v>
      </c>
      <c r="F3054" s="221" t="s">
        <v>555</v>
      </c>
      <c r="G3054" s="222">
        <v>19547601.350000001</v>
      </c>
      <c r="I3054" s="222">
        <f t="shared" si="95"/>
        <v>19547601.350000001</v>
      </c>
    </row>
    <row r="3055" spans="1:9" x14ac:dyDescent="0.2">
      <c r="A3055" s="221" t="s">
        <v>33</v>
      </c>
      <c r="B3055" s="221" t="s">
        <v>4461</v>
      </c>
      <c r="C3055" s="221">
        <f t="shared" si="94"/>
        <v>8</v>
      </c>
      <c r="D3055" s="221">
        <v>64503000</v>
      </c>
      <c r="F3055" s="221" t="s">
        <v>1812</v>
      </c>
      <c r="G3055" s="222">
        <v>152732.15</v>
      </c>
      <c r="I3055" s="222">
        <f t="shared" si="95"/>
        <v>152732.15</v>
      </c>
    </row>
    <row r="3056" spans="1:9" x14ac:dyDescent="0.2">
      <c r="A3056" s="221" t="s">
        <v>33</v>
      </c>
      <c r="B3056" s="221" t="s">
        <v>4464</v>
      </c>
      <c r="C3056" s="221">
        <f t="shared" si="94"/>
        <v>8</v>
      </c>
      <c r="D3056" s="221">
        <v>64504000</v>
      </c>
      <c r="F3056" s="221" t="s">
        <v>2608</v>
      </c>
      <c r="G3056" s="222">
        <v>4188444.11</v>
      </c>
      <c r="I3056" s="222">
        <f t="shared" si="95"/>
        <v>4188444.11</v>
      </c>
    </row>
    <row r="3057" spans="1:9" x14ac:dyDescent="0.2">
      <c r="A3057" s="221" t="s">
        <v>33</v>
      </c>
      <c r="B3057" s="221">
        <v>64507000</v>
      </c>
      <c r="C3057" s="221">
        <f t="shared" si="94"/>
        <v>8</v>
      </c>
      <c r="D3057" s="221">
        <v>64505000</v>
      </c>
      <c r="F3057" s="221" t="s">
        <v>4924</v>
      </c>
      <c r="G3057" s="222">
        <v>1241902.05</v>
      </c>
      <c r="I3057" s="222">
        <f t="shared" si="95"/>
        <v>1241902.05</v>
      </c>
    </row>
    <row r="3058" spans="1:9" x14ac:dyDescent="0.2">
      <c r="A3058" s="221" t="s">
        <v>33</v>
      </c>
      <c r="B3058" s="221" t="s">
        <v>4741</v>
      </c>
      <c r="C3058" s="221">
        <f t="shared" si="94"/>
        <v>8</v>
      </c>
      <c r="D3058" s="221">
        <v>64580000</v>
      </c>
      <c r="F3058" s="221" t="s">
        <v>758</v>
      </c>
      <c r="H3058" s="222">
        <v>1400369.11</v>
      </c>
      <c r="I3058" s="222">
        <f t="shared" si="95"/>
        <v>-1400369.11</v>
      </c>
    </row>
    <row r="3059" spans="1:9" x14ac:dyDescent="0.2">
      <c r="A3059" s="221" t="s">
        <v>33</v>
      </c>
      <c r="B3059" s="221" t="s">
        <v>4471</v>
      </c>
      <c r="C3059" s="221">
        <f t="shared" si="94"/>
        <v>8</v>
      </c>
      <c r="D3059" s="221">
        <v>64801000</v>
      </c>
      <c r="F3059" s="221" t="s">
        <v>224</v>
      </c>
      <c r="G3059" s="222">
        <v>6819766.9800000004</v>
      </c>
      <c r="I3059" s="222">
        <f t="shared" si="95"/>
        <v>6819766.9800000004</v>
      </c>
    </row>
    <row r="3060" spans="1:9" x14ac:dyDescent="0.2">
      <c r="A3060" s="221" t="s">
        <v>33</v>
      </c>
      <c r="B3060" s="221" t="s">
        <v>4475</v>
      </c>
      <c r="C3060" s="221">
        <f t="shared" si="94"/>
        <v>8</v>
      </c>
      <c r="D3060" s="221">
        <v>64803000</v>
      </c>
      <c r="F3060" s="221" t="s">
        <v>225</v>
      </c>
      <c r="G3060" s="222">
        <v>7700</v>
      </c>
      <c r="I3060" s="222">
        <f t="shared" si="95"/>
        <v>7700</v>
      </c>
    </row>
    <row r="3061" spans="1:9" x14ac:dyDescent="0.2">
      <c r="A3061" s="221" t="s">
        <v>33</v>
      </c>
      <c r="B3061" s="221" t="s">
        <v>4485</v>
      </c>
      <c r="C3061" s="221">
        <f t="shared" si="94"/>
        <v>8</v>
      </c>
      <c r="D3061" s="221">
        <v>65100000</v>
      </c>
      <c r="F3061" s="221" t="s">
        <v>228</v>
      </c>
      <c r="G3061" s="222">
        <v>6421884.7400000002</v>
      </c>
      <c r="I3061" s="222">
        <f t="shared" si="95"/>
        <v>6421884.7400000002</v>
      </c>
    </row>
    <row r="3062" spans="1:9" x14ac:dyDescent="0.2">
      <c r="A3062" s="221" t="s">
        <v>33</v>
      </c>
      <c r="B3062" s="221" t="s">
        <v>4487</v>
      </c>
      <c r="C3062" s="221">
        <f t="shared" si="94"/>
        <v>8</v>
      </c>
      <c r="D3062" s="221">
        <v>65601000</v>
      </c>
      <c r="F3062" s="221" t="s">
        <v>762</v>
      </c>
      <c r="G3062" s="222">
        <v>40027325</v>
      </c>
      <c r="I3062" s="222">
        <f t="shared" si="95"/>
        <v>40027325</v>
      </c>
    </row>
    <row r="3063" spans="1:9" x14ac:dyDescent="0.2">
      <c r="A3063" s="221" t="s">
        <v>33</v>
      </c>
      <c r="B3063" s="221" t="s">
        <v>4488</v>
      </c>
      <c r="C3063" s="221">
        <f t="shared" si="94"/>
        <v>8</v>
      </c>
      <c r="D3063" s="221">
        <v>65602000</v>
      </c>
      <c r="F3063" s="221" t="s">
        <v>229</v>
      </c>
      <c r="G3063" s="222">
        <v>21480</v>
      </c>
      <c r="I3063" s="222">
        <f t="shared" si="95"/>
        <v>21480</v>
      </c>
    </row>
    <row r="3064" spans="1:9" x14ac:dyDescent="0.2">
      <c r="A3064" s="221" t="s">
        <v>33</v>
      </c>
      <c r="B3064" s="221" t="s">
        <v>4493</v>
      </c>
      <c r="C3064" s="221">
        <f t="shared" si="94"/>
        <v>8</v>
      </c>
      <c r="D3064" s="221">
        <v>65700000</v>
      </c>
      <c r="F3064" s="221" t="s">
        <v>1957</v>
      </c>
      <c r="G3064" s="222">
        <v>213109.11</v>
      </c>
      <c r="I3064" s="222">
        <f t="shared" si="95"/>
        <v>213109.11</v>
      </c>
    </row>
    <row r="3065" spans="1:9" x14ac:dyDescent="0.2">
      <c r="A3065" s="221" t="s">
        <v>33</v>
      </c>
      <c r="B3065" s="221" t="s">
        <v>4497</v>
      </c>
      <c r="C3065" s="221">
        <f t="shared" si="94"/>
        <v>8</v>
      </c>
      <c r="D3065" s="221">
        <v>65800000</v>
      </c>
      <c r="F3065" s="221" t="s">
        <v>764</v>
      </c>
      <c r="G3065" s="222">
        <v>10894792.93</v>
      </c>
      <c r="I3065" s="222">
        <f t="shared" si="95"/>
        <v>10894792.93</v>
      </c>
    </row>
    <row r="3066" spans="1:9" x14ac:dyDescent="0.2">
      <c r="A3066" s="221" t="s">
        <v>33</v>
      </c>
      <c r="B3066" s="221" t="s">
        <v>4505</v>
      </c>
      <c r="C3066" s="221">
        <f t="shared" si="94"/>
        <v>8</v>
      </c>
      <c r="D3066" s="221">
        <v>66102000</v>
      </c>
      <c r="F3066" s="221" t="s">
        <v>2662</v>
      </c>
      <c r="G3066" s="222">
        <v>3448286.4</v>
      </c>
      <c r="I3066" s="222">
        <f t="shared" si="95"/>
        <v>3448286.4</v>
      </c>
    </row>
    <row r="3067" spans="1:9" x14ac:dyDescent="0.2">
      <c r="A3067" s="221" t="s">
        <v>33</v>
      </c>
      <c r="B3067" s="221" t="s">
        <v>4507</v>
      </c>
      <c r="C3067" s="221">
        <f t="shared" si="94"/>
        <v>8</v>
      </c>
      <c r="D3067" s="221">
        <v>66103000</v>
      </c>
      <c r="F3067" s="221" t="s">
        <v>1814</v>
      </c>
      <c r="G3067" s="222">
        <v>136855702.96000001</v>
      </c>
      <c r="I3067" s="222">
        <f t="shared" si="95"/>
        <v>136855702.96000001</v>
      </c>
    </row>
    <row r="3068" spans="1:9" x14ac:dyDescent="0.2">
      <c r="A3068" s="221" t="s">
        <v>33</v>
      </c>
      <c r="B3068" s="221" t="s">
        <v>4514</v>
      </c>
      <c r="C3068" s="221">
        <f t="shared" si="94"/>
        <v>8</v>
      </c>
      <c r="D3068" s="221">
        <v>66600000</v>
      </c>
      <c r="F3068" s="221" t="s">
        <v>232</v>
      </c>
      <c r="G3068" s="222">
        <v>1134387.93</v>
      </c>
      <c r="I3068" s="222">
        <f t="shared" si="95"/>
        <v>1134387.93</v>
      </c>
    </row>
    <row r="3069" spans="1:9" x14ac:dyDescent="0.2">
      <c r="A3069" s="221" t="s">
        <v>33</v>
      </c>
      <c r="B3069" s="221" t="s">
        <v>4523</v>
      </c>
      <c r="C3069" s="221">
        <f t="shared" si="94"/>
        <v>8</v>
      </c>
      <c r="D3069" s="221">
        <v>68112000</v>
      </c>
      <c r="F3069" s="221" t="s">
        <v>772</v>
      </c>
      <c r="G3069" s="222">
        <v>2084320407.8399999</v>
      </c>
      <c r="I3069" s="222">
        <f t="shared" si="95"/>
        <v>2084320407.8399999</v>
      </c>
    </row>
    <row r="3070" spans="1:9" x14ac:dyDescent="0.2">
      <c r="A3070" s="221" t="s">
        <v>33</v>
      </c>
      <c r="B3070" s="221" t="s">
        <v>4925</v>
      </c>
      <c r="C3070" s="221">
        <f t="shared" si="94"/>
        <v>8</v>
      </c>
      <c r="D3070" s="221">
        <v>69500000</v>
      </c>
      <c r="F3070" s="221" t="s">
        <v>4526</v>
      </c>
      <c r="G3070" s="222">
        <v>43696054.57</v>
      </c>
      <c r="I3070" s="222">
        <f t="shared" si="95"/>
        <v>43696054.57</v>
      </c>
    </row>
    <row r="3071" spans="1:9" x14ac:dyDescent="0.2">
      <c r="A3071" s="221" t="s">
        <v>33</v>
      </c>
      <c r="B3071" s="221" t="s">
        <v>4751</v>
      </c>
      <c r="C3071" s="221">
        <f t="shared" si="94"/>
        <v>8</v>
      </c>
      <c r="D3071" s="221">
        <v>69500000</v>
      </c>
      <c r="F3071" s="221" t="s">
        <v>2167</v>
      </c>
      <c r="G3071" s="222">
        <v>269190305.86994898</v>
      </c>
      <c r="I3071" s="222">
        <f t="shared" si="95"/>
        <v>269190305.86994898</v>
      </c>
    </row>
    <row r="3072" spans="1:9" x14ac:dyDescent="0.2">
      <c r="A3072" s="221" t="s">
        <v>33</v>
      </c>
      <c r="B3072" s="221" t="s">
        <v>4539</v>
      </c>
      <c r="C3072" s="221">
        <f t="shared" si="94"/>
        <v>8</v>
      </c>
      <c r="D3072" s="221">
        <v>70610000</v>
      </c>
      <c r="F3072" s="221" t="s">
        <v>476</v>
      </c>
      <c r="H3072" s="222">
        <v>893617281.32000005</v>
      </c>
      <c r="I3072" s="222">
        <f t="shared" si="95"/>
        <v>-893617281.32000005</v>
      </c>
    </row>
    <row r="3073" spans="1:9" x14ac:dyDescent="0.2">
      <c r="A3073" s="221" t="s">
        <v>33</v>
      </c>
      <c r="B3073" s="221" t="s">
        <v>4926</v>
      </c>
      <c r="C3073" s="221">
        <f t="shared" si="94"/>
        <v>8</v>
      </c>
      <c r="D3073" s="221">
        <v>70620000</v>
      </c>
      <c r="F3073" s="221" t="s">
        <v>1817</v>
      </c>
      <c r="H3073" s="222">
        <v>5477931524.2200003</v>
      </c>
      <c r="I3073" s="222">
        <f t="shared" si="95"/>
        <v>-5477931524.2200003</v>
      </c>
    </row>
    <row r="3074" spans="1:9" x14ac:dyDescent="0.2">
      <c r="A3074" s="221" t="s">
        <v>33</v>
      </c>
      <c r="B3074" s="221" t="s">
        <v>4540</v>
      </c>
      <c r="C3074" s="221">
        <f t="shared" ref="C3074:C3137" si="96">+LEN(B:B)</f>
        <v>8</v>
      </c>
      <c r="D3074" s="221">
        <v>70700000</v>
      </c>
      <c r="F3074" s="221" t="s">
        <v>2485</v>
      </c>
      <c r="G3074" s="222">
        <v>3611930</v>
      </c>
      <c r="I3074" s="222">
        <f t="shared" ref="I3074:I3137" si="97">+G:G-H:H</f>
        <v>3611930</v>
      </c>
    </row>
    <row r="3075" spans="1:9" x14ac:dyDescent="0.2">
      <c r="A3075" s="221" t="s">
        <v>33</v>
      </c>
      <c r="B3075" s="221" t="s">
        <v>4553</v>
      </c>
      <c r="C3075" s="221">
        <f t="shared" si="96"/>
        <v>8</v>
      </c>
      <c r="D3075" s="221">
        <v>70820000</v>
      </c>
      <c r="F3075" s="221" t="s">
        <v>1819</v>
      </c>
      <c r="H3075" s="222">
        <v>419426698.33999997</v>
      </c>
      <c r="I3075" s="222">
        <f t="shared" si="97"/>
        <v>-419426698.33999997</v>
      </c>
    </row>
    <row r="3076" spans="1:9" x14ac:dyDescent="0.2">
      <c r="A3076" s="221" t="s">
        <v>33</v>
      </c>
      <c r="B3076" s="221" t="s">
        <v>4927</v>
      </c>
      <c r="C3076" s="221">
        <f t="shared" si="96"/>
        <v>8</v>
      </c>
      <c r="D3076" s="221">
        <v>70840000</v>
      </c>
      <c r="F3076" s="221" t="s">
        <v>1821</v>
      </c>
      <c r="H3076" s="222">
        <v>450060955.14999998</v>
      </c>
      <c r="I3076" s="222">
        <f t="shared" si="97"/>
        <v>-450060955.14999998</v>
      </c>
    </row>
    <row r="3077" spans="1:9" x14ac:dyDescent="0.2">
      <c r="A3077" s="221" t="s">
        <v>33</v>
      </c>
      <c r="B3077" s="221" t="s">
        <v>4560</v>
      </c>
      <c r="C3077" s="221">
        <f t="shared" si="96"/>
        <v>8</v>
      </c>
      <c r="D3077" s="221">
        <v>70900000</v>
      </c>
      <c r="F3077" s="221" t="s">
        <v>2172</v>
      </c>
      <c r="G3077" s="222">
        <v>1715989.58</v>
      </c>
      <c r="I3077" s="222">
        <f t="shared" si="97"/>
        <v>1715989.58</v>
      </c>
    </row>
    <row r="3078" spans="1:9" x14ac:dyDescent="0.2">
      <c r="A3078" s="221" t="s">
        <v>33</v>
      </c>
      <c r="B3078" s="221" t="s">
        <v>4928</v>
      </c>
      <c r="C3078" s="221">
        <f t="shared" si="96"/>
        <v>8</v>
      </c>
      <c r="D3078" s="221">
        <v>75200000</v>
      </c>
      <c r="F3078" s="221" t="s">
        <v>524</v>
      </c>
      <c r="H3078" s="222">
        <v>914002500</v>
      </c>
      <c r="I3078" s="222">
        <f t="shared" si="97"/>
        <v>-914002500</v>
      </c>
    </row>
    <row r="3079" spans="1:9" x14ac:dyDescent="0.2">
      <c r="A3079" s="221" t="s">
        <v>33</v>
      </c>
      <c r="B3079" s="221" t="s">
        <v>4565</v>
      </c>
      <c r="C3079" s="221">
        <f t="shared" si="96"/>
        <v>8</v>
      </c>
      <c r="D3079" s="221">
        <v>75800000</v>
      </c>
      <c r="F3079" s="221" t="s">
        <v>237</v>
      </c>
      <c r="H3079" s="222">
        <v>155870114.22999999</v>
      </c>
      <c r="I3079" s="222">
        <f t="shared" si="97"/>
        <v>-155870114.22999999</v>
      </c>
    </row>
    <row r="3080" spans="1:9" x14ac:dyDescent="0.2">
      <c r="A3080" s="221" t="s">
        <v>33</v>
      </c>
      <c r="B3080" s="221" t="s">
        <v>4566</v>
      </c>
      <c r="C3080" s="221">
        <f t="shared" si="96"/>
        <v>8</v>
      </c>
      <c r="D3080" s="221">
        <v>75810000</v>
      </c>
      <c r="F3080" s="221" t="s">
        <v>2666</v>
      </c>
      <c r="H3080" s="222">
        <v>10282000</v>
      </c>
      <c r="I3080" s="222">
        <f t="shared" si="97"/>
        <v>-10282000</v>
      </c>
    </row>
    <row r="3081" spans="1:9" x14ac:dyDescent="0.2">
      <c r="A3081" s="221" t="s">
        <v>33</v>
      </c>
      <c r="B3081" s="221" t="s">
        <v>4929</v>
      </c>
      <c r="C3081" s="221">
        <f t="shared" si="96"/>
        <v>8</v>
      </c>
      <c r="D3081" s="221">
        <v>75810000</v>
      </c>
      <c r="F3081" s="221" t="s">
        <v>2666</v>
      </c>
      <c r="H3081" s="222">
        <v>2091000</v>
      </c>
      <c r="I3081" s="222">
        <f t="shared" si="97"/>
        <v>-2091000</v>
      </c>
    </row>
    <row r="3082" spans="1:9" x14ac:dyDescent="0.2">
      <c r="A3082" s="221" t="s">
        <v>33</v>
      </c>
      <c r="B3082" s="221" t="s">
        <v>4570</v>
      </c>
      <c r="C3082" s="221">
        <f t="shared" si="96"/>
        <v>8</v>
      </c>
      <c r="D3082" s="221">
        <v>75850000</v>
      </c>
      <c r="F3082" s="221" t="s">
        <v>4930</v>
      </c>
      <c r="H3082" s="222">
        <v>209672464.56999999</v>
      </c>
      <c r="I3082" s="222">
        <f t="shared" si="97"/>
        <v>-209672464.56999999</v>
      </c>
    </row>
    <row r="3083" spans="1:9" x14ac:dyDescent="0.2">
      <c r="A3083" s="221" t="s">
        <v>33</v>
      </c>
      <c r="B3083" s="221" t="s">
        <v>4572</v>
      </c>
      <c r="C3083" s="221">
        <f t="shared" si="96"/>
        <v>8</v>
      </c>
      <c r="D3083" s="221">
        <v>76500000</v>
      </c>
      <c r="F3083" s="221" t="s">
        <v>785</v>
      </c>
      <c r="H3083" s="222">
        <v>2510319.6</v>
      </c>
      <c r="I3083" s="222">
        <f t="shared" si="97"/>
        <v>-2510319.6</v>
      </c>
    </row>
    <row r="3084" spans="1:9" x14ac:dyDescent="0.2">
      <c r="A3084" s="221" t="s">
        <v>33</v>
      </c>
      <c r="B3084" s="221" t="s">
        <v>4577</v>
      </c>
      <c r="C3084" s="221">
        <f t="shared" si="96"/>
        <v>8</v>
      </c>
      <c r="D3084" s="221">
        <v>76880000</v>
      </c>
      <c r="F3084" s="221" t="s">
        <v>1642</v>
      </c>
      <c r="H3084" s="222">
        <v>5430335.1100000003</v>
      </c>
      <c r="I3084" s="222">
        <f t="shared" si="97"/>
        <v>-5430335.1100000003</v>
      </c>
    </row>
    <row r="3085" spans="1:9" x14ac:dyDescent="0.2">
      <c r="A3085" s="221" t="s">
        <v>33</v>
      </c>
      <c r="B3085" s="221" t="s">
        <v>4931</v>
      </c>
      <c r="C3085" s="221">
        <f t="shared" si="96"/>
        <v>8</v>
      </c>
      <c r="D3085" s="221">
        <v>78500000</v>
      </c>
      <c r="F3085" s="221" t="s">
        <v>529</v>
      </c>
      <c r="H3085" s="222">
        <v>73922784</v>
      </c>
      <c r="I3085" s="222">
        <f t="shared" si="97"/>
        <v>-73922784</v>
      </c>
    </row>
    <row r="3086" spans="1:9" x14ac:dyDescent="0.2">
      <c r="A3086" s="221" t="s">
        <v>3623</v>
      </c>
      <c r="B3086" s="225">
        <v>10100000</v>
      </c>
      <c r="C3086" s="221">
        <f t="shared" si="96"/>
        <v>8</v>
      </c>
      <c r="D3086" s="221">
        <v>10100000</v>
      </c>
      <c r="F3086" s="221" t="s">
        <v>43</v>
      </c>
      <c r="G3086" s="222">
        <v>0</v>
      </c>
      <c r="H3086" s="222">
        <v>10000000</v>
      </c>
      <c r="I3086" s="222">
        <f t="shared" si="97"/>
        <v>-10000000</v>
      </c>
    </row>
    <row r="3087" spans="1:9" x14ac:dyDescent="0.2">
      <c r="A3087" s="221" t="s">
        <v>3623</v>
      </c>
      <c r="B3087" s="225">
        <v>11900000</v>
      </c>
      <c r="C3087" s="221">
        <f t="shared" si="96"/>
        <v>8</v>
      </c>
      <c r="D3087" s="221">
        <v>11900000</v>
      </c>
      <c r="F3087" s="221" t="s">
        <v>3372</v>
      </c>
      <c r="G3087" s="222">
        <v>2419584.21</v>
      </c>
      <c r="H3087" s="222">
        <v>0</v>
      </c>
      <c r="I3087" s="222">
        <f t="shared" si="97"/>
        <v>2419584.21</v>
      </c>
    </row>
    <row r="3088" spans="1:9" x14ac:dyDescent="0.2">
      <c r="A3088" s="221" t="s">
        <v>3623</v>
      </c>
      <c r="B3088" s="225">
        <v>12800000</v>
      </c>
      <c r="C3088" s="221">
        <f t="shared" si="96"/>
        <v>8</v>
      </c>
      <c r="D3088" s="221">
        <v>12800000</v>
      </c>
      <c r="F3088" s="221" t="s">
        <v>1485</v>
      </c>
      <c r="G3088" s="222">
        <v>29217384.579999998</v>
      </c>
      <c r="H3088" s="222">
        <v>0</v>
      </c>
      <c r="I3088" s="222">
        <f t="shared" si="97"/>
        <v>29217384.579999998</v>
      </c>
    </row>
    <row r="3089" spans="1:9" x14ac:dyDescent="0.2">
      <c r="A3089" s="221" t="s">
        <v>3623</v>
      </c>
      <c r="B3089" s="225">
        <v>20400000</v>
      </c>
      <c r="C3089" s="221">
        <f t="shared" si="96"/>
        <v>8</v>
      </c>
      <c r="D3089" s="221">
        <v>20400000</v>
      </c>
      <c r="F3089" s="221" t="s">
        <v>3441</v>
      </c>
      <c r="G3089" s="222">
        <v>11643000</v>
      </c>
      <c r="H3089" s="222">
        <v>0</v>
      </c>
      <c r="I3089" s="222">
        <f t="shared" si="97"/>
        <v>11643000</v>
      </c>
    </row>
    <row r="3090" spans="1:9" x14ac:dyDescent="0.2">
      <c r="A3090" s="221" t="s">
        <v>3623</v>
      </c>
      <c r="B3090" s="225">
        <v>21500000</v>
      </c>
      <c r="C3090" s="221">
        <f t="shared" si="96"/>
        <v>8</v>
      </c>
      <c r="D3090" s="221">
        <v>21500000</v>
      </c>
      <c r="F3090" s="221" t="s">
        <v>48</v>
      </c>
      <c r="G3090" s="222">
        <v>12966115.720000001</v>
      </c>
      <c r="H3090" s="222">
        <v>0</v>
      </c>
      <c r="I3090" s="222">
        <f t="shared" si="97"/>
        <v>12966115.720000001</v>
      </c>
    </row>
    <row r="3091" spans="1:9" x14ac:dyDescent="0.2">
      <c r="A3091" s="221" t="s">
        <v>3623</v>
      </c>
      <c r="B3091" s="225">
        <v>21510000</v>
      </c>
      <c r="C3091" s="221">
        <f t="shared" si="96"/>
        <v>8</v>
      </c>
      <c r="D3091" s="221">
        <v>21510000</v>
      </c>
      <c r="F3091" s="221" t="s">
        <v>4932</v>
      </c>
      <c r="G3091" s="222">
        <v>555117110.95000005</v>
      </c>
      <c r="H3091" s="222">
        <v>0</v>
      </c>
      <c r="I3091" s="222">
        <f t="shared" si="97"/>
        <v>555117110.95000005</v>
      </c>
    </row>
    <row r="3092" spans="1:9" x14ac:dyDescent="0.2">
      <c r="A3092" s="221" t="s">
        <v>3623</v>
      </c>
      <c r="B3092" s="225">
        <v>21800000</v>
      </c>
      <c r="C3092" s="221">
        <f t="shared" si="96"/>
        <v>8</v>
      </c>
      <c r="D3092" s="221">
        <v>21800000</v>
      </c>
      <c r="F3092" s="221" t="s">
        <v>4933</v>
      </c>
      <c r="G3092" s="222">
        <v>38746882.020000003</v>
      </c>
      <c r="H3092" s="222">
        <v>0</v>
      </c>
      <c r="I3092" s="222">
        <f t="shared" si="97"/>
        <v>38746882.020000003</v>
      </c>
    </row>
    <row r="3093" spans="1:9" x14ac:dyDescent="0.2">
      <c r="A3093" s="221" t="s">
        <v>3623</v>
      </c>
      <c r="B3093" s="225">
        <v>21810000</v>
      </c>
      <c r="C3093" s="221">
        <f t="shared" si="96"/>
        <v>8</v>
      </c>
      <c r="D3093" s="221">
        <v>21810000</v>
      </c>
      <c r="F3093" s="221" t="s">
        <v>3470</v>
      </c>
      <c r="G3093" s="222">
        <v>1794337.1</v>
      </c>
      <c r="H3093" s="222">
        <v>0</v>
      </c>
      <c r="I3093" s="222">
        <f t="shared" si="97"/>
        <v>1794337.1</v>
      </c>
    </row>
    <row r="3094" spans="1:9" x14ac:dyDescent="0.2">
      <c r="A3094" s="221" t="s">
        <v>3623</v>
      </c>
      <c r="B3094" s="225">
        <v>21820000</v>
      </c>
      <c r="C3094" s="221">
        <f t="shared" si="96"/>
        <v>8</v>
      </c>
      <c r="D3094" s="221">
        <v>21820000</v>
      </c>
      <c r="F3094" s="221" t="s">
        <v>52</v>
      </c>
      <c r="G3094" s="222">
        <v>102233619.11</v>
      </c>
      <c r="H3094" s="222">
        <v>0</v>
      </c>
      <c r="I3094" s="222">
        <f t="shared" si="97"/>
        <v>102233619.11</v>
      </c>
    </row>
    <row r="3095" spans="1:9" x14ac:dyDescent="0.2">
      <c r="A3095" s="221" t="s">
        <v>3623</v>
      </c>
      <c r="B3095" s="225">
        <v>21830000</v>
      </c>
      <c r="C3095" s="221">
        <f t="shared" si="96"/>
        <v>8</v>
      </c>
      <c r="D3095" s="221">
        <v>21830000</v>
      </c>
      <c r="F3095" s="221" t="s">
        <v>53</v>
      </c>
      <c r="G3095" s="222">
        <v>36822193.869999997</v>
      </c>
      <c r="H3095" s="222">
        <v>0</v>
      </c>
      <c r="I3095" s="222">
        <f t="shared" si="97"/>
        <v>36822193.869999997</v>
      </c>
    </row>
    <row r="3096" spans="1:9" x14ac:dyDescent="0.2">
      <c r="A3096" s="221" t="s">
        <v>3623</v>
      </c>
      <c r="B3096" s="225">
        <v>21840000</v>
      </c>
      <c r="C3096" s="221">
        <f t="shared" si="96"/>
        <v>8</v>
      </c>
      <c r="D3096" s="221">
        <v>21840000</v>
      </c>
      <c r="F3096" s="221" t="s">
        <v>3481</v>
      </c>
      <c r="G3096" s="222">
        <v>309367107.44</v>
      </c>
      <c r="H3096" s="222">
        <v>0</v>
      </c>
      <c r="I3096" s="222">
        <f t="shared" si="97"/>
        <v>309367107.44</v>
      </c>
    </row>
    <row r="3097" spans="1:9" x14ac:dyDescent="0.2">
      <c r="A3097" s="221" t="s">
        <v>3623</v>
      </c>
      <c r="B3097" s="225">
        <v>23120000</v>
      </c>
      <c r="C3097" s="221">
        <f t="shared" si="96"/>
        <v>8</v>
      </c>
      <c r="D3097" s="221">
        <v>23120000</v>
      </c>
      <c r="F3097" s="221" t="s">
        <v>4934</v>
      </c>
      <c r="G3097" s="222">
        <v>400151087.63</v>
      </c>
      <c r="H3097" s="222">
        <v>0</v>
      </c>
      <c r="I3097" s="222">
        <f t="shared" si="97"/>
        <v>400151087.63</v>
      </c>
    </row>
    <row r="3098" spans="1:9" x14ac:dyDescent="0.2">
      <c r="A3098" s="221" t="s">
        <v>3623</v>
      </c>
      <c r="B3098" s="225">
        <v>26100000</v>
      </c>
      <c r="C3098" s="221">
        <f t="shared" si="96"/>
        <v>8</v>
      </c>
      <c r="D3098" s="221">
        <v>26100000</v>
      </c>
      <c r="F3098" s="221" t="s">
        <v>55</v>
      </c>
      <c r="G3098" s="222">
        <v>3980000</v>
      </c>
      <c r="H3098" s="222">
        <v>0</v>
      </c>
      <c r="I3098" s="222">
        <f t="shared" si="97"/>
        <v>3980000</v>
      </c>
    </row>
    <row r="3099" spans="1:9" x14ac:dyDescent="0.2">
      <c r="A3099" s="221" t="s">
        <v>3623</v>
      </c>
      <c r="B3099" s="225">
        <v>27500000</v>
      </c>
      <c r="C3099" s="221">
        <f t="shared" si="96"/>
        <v>8</v>
      </c>
      <c r="D3099" s="221">
        <v>27500000</v>
      </c>
      <c r="F3099" s="221" t="s">
        <v>56</v>
      </c>
      <c r="G3099" s="222">
        <v>9856570.0500000007</v>
      </c>
      <c r="H3099" s="222">
        <v>0</v>
      </c>
      <c r="I3099" s="222">
        <f t="shared" si="97"/>
        <v>9856570.0500000007</v>
      </c>
    </row>
    <row r="3100" spans="1:9" x14ac:dyDescent="0.2">
      <c r="A3100" s="221" t="s">
        <v>3623</v>
      </c>
      <c r="B3100" s="225">
        <v>28040000</v>
      </c>
      <c r="C3100" s="221">
        <f t="shared" si="96"/>
        <v>8</v>
      </c>
      <c r="D3100" s="221">
        <v>28040000</v>
      </c>
      <c r="F3100" s="221" t="s">
        <v>265</v>
      </c>
      <c r="G3100" s="222">
        <v>0</v>
      </c>
      <c r="H3100" s="222">
        <v>2328600</v>
      </c>
      <c r="I3100" s="222">
        <f t="shared" si="97"/>
        <v>-2328600</v>
      </c>
    </row>
    <row r="3101" spans="1:9" x14ac:dyDescent="0.2">
      <c r="A3101" s="221" t="s">
        <v>3623</v>
      </c>
      <c r="B3101" s="225">
        <v>28150000</v>
      </c>
      <c r="C3101" s="221">
        <f t="shared" si="96"/>
        <v>8</v>
      </c>
      <c r="D3101" s="221">
        <v>28150000</v>
      </c>
      <c r="F3101" s="221" t="s">
        <v>57</v>
      </c>
      <c r="G3101" s="222">
        <v>0</v>
      </c>
      <c r="H3101" s="222">
        <v>527767.85</v>
      </c>
      <c r="I3101" s="222">
        <f t="shared" si="97"/>
        <v>-527767.85</v>
      </c>
    </row>
    <row r="3102" spans="1:9" x14ac:dyDescent="0.2">
      <c r="A3102" s="221" t="s">
        <v>3623</v>
      </c>
      <c r="B3102" s="225">
        <v>28151000</v>
      </c>
      <c r="C3102" s="221">
        <f t="shared" si="96"/>
        <v>8</v>
      </c>
      <c r="D3102" s="221">
        <v>28151000</v>
      </c>
      <c r="F3102" s="221" t="s">
        <v>4935</v>
      </c>
      <c r="G3102" s="222">
        <v>0</v>
      </c>
      <c r="H3102" s="222">
        <v>15401908.300000001</v>
      </c>
      <c r="I3102" s="222">
        <f t="shared" si="97"/>
        <v>-15401908.300000001</v>
      </c>
    </row>
    <row r="3103" spans="1:9" x14ac:dyDescent="0.2">
      <c r="A3103" s="221" t="s">
        <v>3623</v>
      </c>
      <c r="B3103" s="225">
        <v>28181000</v>
      </c>
      <c r="C3103" s="221">
        <f t="shared" si="96"/>
        <v>8</v>
      </c>
      <c r="D3103" s="221">
        <v>28181000</v>
      </c>
      <c r="F3103" s="221" t="s">
        <v>3555</v>
      </c>
      <c r="G3103" s="222">
        <v>0</v>
      </c>
      <c r="H3103" s="222">
        <v>52334.83</v>
      </c>
      <c r="I3103" s="222">
        <f t="shared" si="97"/>
        <v>-52334.83</v>
      </c>
    </row>
    <row r="3104" spans="1:9" x14ac:dyDescent="0.2">
      <c r="A3104" s="221" t="s">
        <v>3623</v>
      </c>
      <c r="B3104" s="225">
        <v>28182000</v>
      </c>
      <c r="C3104" s="221">
        <f t="shared" si="96"/>
        <v>8</v>
      </c>
      <c r="D3104" s="221">
        <v>28182000</v>
      </c>
      <c r="F3104" s="221" t="s">
        <v>59</v>
      </c>
      <c r="G3104" s="222">
        <v>0</v>
      </c>
      <c r="H3104" s="222">
        <v>5456697.3099999996</v>
      </c>
      <c r="I3104" s="222">
        <f t="shared" si="97"/>
        <v>-5456697.3099999996</v>
      </c>
    </row>
    <row r="3105" spans="1:9" x14ac:dyDescent="0.2">
      <c r="A3105" s="221" t="s">
        <v>3623</v>
      </c>
      <c r="B3105" s="225">
        <v>28183000</v>
      </c>
      <c r="C3105" s="221">
        <f t="shared" si="96"/>
        <v>8</v>
      </c>
      <c r="D3105" s="221">
        <v>28183000</v>
      </c>
      <c r="F3105" s="221" t="s">
        <v>3562</v>
      </c>
      <c r="G3105" s="222">
        <v>0</v>
      </c>
      <c r="H3105" s="222">
        <v>8493424.8399999999</v>
      </c>
      <c r="I3105" s="222">
        <f t="shared" si="97"/>
        <v>-8493424.8399999999</v>
      </c>
    </row>
    <row r="3106" spans="1:9" x14ac:dyDescent="0.2">
      <c r="A3106" s="221" t="s">
        <v>3623</v>
      </c>
      <c r="B3106" s="225">
        <v>28184000</v>
      </c>
      <c r="C3106" s="221">
        <f t="shared" si="96"/>
        <v>8</v>
      </c>
      <c r="D3106" s="221">
        <v>28184000</v>
      </c>
      <c r="F3106" s="221" t="s">
        <v>61</v>
      </c>
      <c r="G3106" s="222">
        <v>0</v>
      </c>
      <c r="H3106" s="222">
        <v>76565691.689999998</v>
      </c>
      <c r="I3106" s="222">
        <f t="shared" si="97"/>
        <v>-76565691.689999998</v>
      </c>
    </row>
    <row r="3107" spans="1:9" x14ac:dyDescent="0.2">
      <c r="A3107" s="221" t="s">
        <v>3623</v>
      </c>
      <c r="B3107" s="225">
        <v>28185000</v>
      </c>
      <c r="C3107" s="221">
        <f t="shared" si="96"/>
        <v>8</v>
      </c>
      <c r="D3107" s="221">
        <v>28185000</v>
      </c>
      <c r="F3107" s="221" t="s">
        <v>62</v>
      </c>
      <c r="G3107" s="222">
        <v>0</v>
      </c>
      <c r="H3107" s="222">
        <v>2844357.47</v>
      </c>
      <c r="I3107" s="222">
        <f t="shared" si="97"/>
        <v>-2844357.47</v>
      </c>
    </row>
    <row r="3108" spans="1:9" x14ac:dyDescent="0.2">
      <c r="A3108" s="221" t="s">
        <v>3623</v>
      </c>
      <c r="B3108" s="225">
        <v>40100000</v>
      </c>
      <c r="C3108" s="221">
        <f t="shared" si="96"/>
        <v>8</v>
      </c>
      <c r="D3108" s="221">
        <v>40100000</v>
      </c>
      <c r="F3108" s="221" t="s">
        <v>63</v>
      </c>
      <c r="G3108" s="222">
        <v>0</v>
      </c>
      <c r="H3108" s="222">
        <v>1738766982.78</v>
      </c>
      <c r="I3108" s="222">
        <f t="shared" si="97"/>
        <v>-1738766982.78</v>
      </c>
    </row>
    <row r="3109" spans="1:9" x14ac:dyDescent="0.2">
      <c r="A3109" s="221" t="s">
        <v>3623</v>
      </c>
      <c r="B3109" s="225">
        <v>40340000</v>
      </c>
      <c r="C3109" s="221">
        <f t="shared" si="96"/>
        <v>8</v>
      </c>
      <c r="D3109" s="221">
        <v>40340000</v>
      </c>
      <c r="F3109" s="221" t="s">
        <v>3604</v>
      </c>
      <c r="G3109" s="222">
        <v>0</v>
      </c>
      <c r="H3109" s="222">
        <v>1268370</v>
      </c>
      <c r="I3109" s="222">
        <f t="shared" si="97"/>
        <v>-1268370</v>
      </c>
    </row>
    <row r="3110" spans="1:9" x14ac:dyDescent="0.2">
      <c r="A3110" s="221" t="s">
        <v>3623</v>
      </c>
      <c r="B3110" s="225">
        <v>40800000</v>
      </c>
      <c r="C3110" s="221">
        <f t="shared" si="96"/>
        <v>8</v>
      </c>
      <c r="D3110" s="221">
        <v>40800000</v>
      </c>
      <c r="F3110" s="221" t="s">
        <v>3620</v>
      </c>
      <c r="G3110" s="222">
        <v>0</v>
      </c>
      <c r="H3110" s="222">
        <v>25407557</v>
      </c>
      <c r="I3110" s="222">
        <f t="shared" si="97"/>
        <v>-25407557</v>
      </c>
    </row>
    <row r="3111" spans="1:9" x14ac:dyDescent="0.2">
      <c r="A3111" s="221" t="s">
        <v>3623</v>
      </c>
      <c r="B3111" s="225">
        <v>40900000</v>
      </c>
      <c r="C3111" s="221">
        <f t="shared" si="96"/>
        <v>8</v>
      </c>
      <c r="D3111" s="221">
        <v>40900000</v>
      </c>
      <c r="F3111" s="221" t="s">
        <v>69</v>
      </c>
      <c r="G3111" s="222">
        <v>112435254.84</v>
      </c>
      <c r="H3111" s="222">
        <v>0</v>
      </c>
      <c r="I3111" s="222">
        <f t="shared" si="97"/>
        <v>112435254.84</v>
      </c>
    </row>
    <row r="3112" spans="1:9" x14ac:dyDescent="0.2">
      <c r="A3112" s="221" t="s">
        <v>3623</v>
      </c>
      <c r="B3112" s="225">
        <v>41100000</v>
      </c>
      <c r="C3112" s="221">
        <f t="shared" si="96"/>
        <v>8</v>
      </c>
      <c r="D3112" s="221">
        <v>41100000</v>
      </c>
      <c r="F3112" s="221" t="s">
        <v>70</v>
      </c>
      <c r="G3112" s="222">
        <v>12799611150.540001</v>
      </c>
      <c r="H3112" s="222">
        <v>0</v>
      </c>
      <c r="I3112" s="222">
        <f t="shared" si="97"/>
        <v>12799611150.540001</v>
      </c>
    </row>
    <row r="3113" spans="1:9" x14ac:dyDescent="0.2">
      <c r="A3113" s="221" t="s">
        <v>3623</v>
      </c>
      <c r="B3113" s="225">
        <v>42100000</v>
      </c>
      <c r="C3113" s="221">
        <f t="shared" si="96"/>
        <v>8</v>
      </c>
      <c r="D3113" s="221">
        <v>42100000</v>
      </c>
      <c r="F3113" s="221" t="s">
        <v>3662</v>
      </c>
      <c r="G3113" s="222">
        <v>5690613.5099999998</v>
      </c>
      <c r="H3113" s="222">
        <v>0</v>
      </c>
      <c r="I3113" s="222">
        <f t="shared" si="97"/>
        <v>5690613.5099999998</v>
      </c>
    </row>
    <row r="3114" spans="1:9" x14ac:dyDescent="0.2">
      <c r="A3114" s="221" t="s">
        <v>3623</v>
      </c>
      <c r="B3114" s="225">
        <v>42510000</v>
      </c>
      <c r="C3114" s="221">
        <f t="shared" si="96"/>
        <v>8</v>
      </c>
      <c r="D3114" s="221">
        <v>42510000</v>
      </c>
      <c r="F3114" s="221" t="s">
        <v>306</v>
      </c>
      <c r="G3114" s="222">
        <v>416600</v>
      </c>
      <c r="H3114" s="222">
        <v>0</v>
      </c>
      <c r="I3114" s="222">
        <f t="shared" si="97"/>
        <v>416600</v>
      </c>
    </row>
    <row r="3115" spans="1:9" x14ac:dyDescent="0.2">
      <c r="A3115" s="221" t="s">
        <v>3623</v>
      </c>
      <c r="B3115" s="225">
        <v>42520000</v>
      </c>
      <c r="C3115" s="221">
        <f t="shared" si="96"/>
        <v>8</v>
      </c>
      <c r="D3115" s="221">
        <v>42520000</v>
      </c>
      <c r="F3115" s="221" t="s">
        <v>3672</v>
      </c>
      <c r="G3115" s="222">
        <v>0</v>
      </c>
      <c r="H3115" s="222">
        <v>3850409.84</v>
      </c>
      <c r="I3115" s="222">
        <f t="shared" si="97"/>
        <v>-3850409.84</v>
      </c>
    </row>
    <row r="3116" spans="1:9" x14ac:dyDescent="0.2">
      <c r="A3116" s="221" t="s">
        <v>3623</v>
      </c>
      <c r="B3116" s="225">
        <v>42540000</v>
      </c>
      <c r="C3116" s="221">
        <f t="shared" si="96"/>
        <v>8</v>
      </c>
      <c r="D3116" s="221">
        <v>42540000</v>
      </c>
      <c r="F3116" s="221" t="s">
        <v>76</v>
      </c>
      <c r="G3116" s="222">
        <v>0</v>
      </c>
      <c r="H3116" s="222">
        <v>7147666.5599999996</v>
      </c>
      <c r="I3116" s="222">
        <f t="shared" si="97"/>
        <v>-7147666.5599999996</v>
      </c>
    </row>
    <row r="3117" spans="1:9" x14ac:dyDescent="0.2">
      <c r="A3117" s="221" t="s">
        <v>3623</v>
      </c>
      <c r="B3117" s="225">
        <v>42800000</v>
      </c>
      <c r="C3117" s="221">
        <f t="shared" si="96"/>
        <v>8</v>
      </c>
      <c r="D3117" s="221">
        <v>42800000</v>
      </c>
      <c r="F3117" s="221" t="s">
        <v>1861</v>
      </c>
      <c r="G3117" s="222">
        <v>0</v>
      </c>
      <c r="H3117" s="222">
        <v>426619924.23000002</v>
      </c>
      <c r="I3117" s="222">
        <f t="shared" si="97"/>
        <v>-426619924.23000002</v>
      </c>
    </row>
    <row r="3118" spans="1:9" x14ac:dyDescent="0.2">
      <c r="A3118" s="221" t="s">
        <v>3623</v>
      </c>
      <c r="B3118" s="225">
        <v>43100000</v>
      </c>
      <c r="C3118" s="221">
        <f t="shared" si="96"/>
        <v>8</v>
      </c>
      <c r="D3118" s="221">
        <v>43100000</v>
      </c>
      <c r="F3118" s="221" t="s">
        <v>77</v>
      </c>
      <c r="G3118" s="222">
        <v>0</v>
      </c>
      <c r="H3118" s="222">
        <v>124723854.08</v>
      </c>
      <c r="I3118" s="222">
        <f t="shared" si="97"/>
        <v>-124723854.08</v>
      </c>
    </row>
    <row r="3119" spans="1:9" x14ac:dyDescent="0.2">
      <c r="A3119" s="221" t="s">
        <v>3623</v>
      </c>
      <c r="B3119" s="225">
        <v>43110000</v>
      </c>
      <c r="C3119" s="221">
        <f t="shared" si="96"/>
        <v>8</v>
      </c>
      <c r="D3119" s="221">
        <v>43110000</v>
      </c>
      <c r="F3119" s="221" t="s">
        <v>78</v>
      </c>
      <c r="G3119" s="222">
        <v>0</v>
      </c>
      <c r="H3119" s="222">
        <v>947600</v>
      </c>
      <c r="I3119" s="222">
        <f t="shared" si="97"/>
        <v>-947600</v>
      </c>
    </row>
    <row r="3120" spans="1:9" x14ac:dyDescent="0.2">
      <c r="A3120" s="221" t="s">
        <v>3623</v>
      </c>
      <c r="B3120" s="225">
        <v>43200000</v>
      </c>
      <c r="C3120" s="221">
        <f t="shared" si="96"/>
        <v>8</v>
      </c>
      <c r="D3120" s="221">
        <v>43200000</v>
      </c>
      <c r="F3120" s="221" t="s">
        <v>79</v>
      </c>
      <c r="G3120" s="222">
        <v>0</v>
      </c>
      <c r="H3120" s="222">
        <v>47321500.920000002</v>
      </c>
      <c r="I3120" s="222">
        <f t="shared" si="97"/>
        <v>-47321500.920000002</v>
      </c>
    </row>
    <row r="3121" spans="1:9" x14ac:dyDescent="0.2">
      <c r="A3121" s="221" t="s">
        <v>3623</v>
      </c>
      <c r="B3121" s="225">
        <v>43300000</v>
      </c>
      <c r="C3121" s="221">
        <f t="shared" si="96"/>
        <v>8</v>
      </c>
      <c r="D3121" s="221">
        <v>43300000</v>
      </c>
      <c r="F3121" s="221" t="s">
        <v>80</v>
      </c>
      <c r="G3121" s="222">
        <v>0</v>
      </c>
      <c r="H3121" s="222">
        <v>8908846.7200000007</v>
      </c>
      <c r="I3121" s="222">
        <f t="shared" si="97"/>
        <v>-8908846.7200000007</v>
      </c>
    </row>
    <row r="3122" spans="1:9" x14ac:dyDescent="0.2">
      <c r="A3122" s="221" t="s">
        <v>3623</v>
      </c>
      <c r="B3122" s="225">
        <v>43600000</v>
      </c>
      <c r="C3122" s="221">
        <f t="shared" si="96"/>
        <v>8</v>
      </c>
      <c r="D3122" s="221">
        <v>43500000</v>
      </c>
      <c r="F3122" s="221" t="s">
        <v>629</v>
      </c>
      <c r="G3122" s="222">
        <v>0</v>
      </c>
      <c r="H3122" s="222">
        <v>1726007.1</v>
      </c>
      <c r="I3122" s="222">
        <f t="shared" si="97"/>
        <v>-1726007.1</v>
      </c>
    </row>
    <row r="3123" spans="1:9" x14ac:dyDescent="0.2">
      <c r="A3123" s="221" t="s">
        <v>3623</v>
      </c>
      <c r="B3123" s="225">
        <v>43700000</v>
      </c>
      <c r="C3123" s="221">
        <f t="shared" si="96"/>
        <v>8</v>
      </c>
      <c r="D3123" s="221">
        <v>43500000</v>
      </c>
      <c r="F3123" s="221" t="s">
        <v>3705</v>
      </c>
      <c r="G3123" s="222">
        <v>0</v>
      </c>
      <c r="H3123" s="222">
        <v>4405571.9000000004</v>
      </c>
      <c r="I3123" s="222">
        <f t="shared" si="97"/>
        <v>-4405571.9000000004</v>
      </c>
    </row>
    <row r="3124" spans="1:9" x14ac:dyDescent="0.2">
      <c r="A3124" s="221" t="s">
        <v>3623</v>
      </c>
      <c r="B3124" s="225">
        <v>43860000</v>
      </c>
      <c r="C3124" s="221">
        <f t="shared" si="96"/>
        <v>8</v>
      </c>
      <c r="D3124" s="221">
        <v>43860000</v>
      </c>
      <c r="F3124" s="221" t="s">
        <v>4768</v>
      </c>
      <c r="G3124" s="222">
        <v>0</v>
      </c>
      <c r="H3124" s="222">
        <v>38184595.32</v>
      </c>
      <c r="I3124" s="222">
        <f t="shared" si="97"/>
        <v>-38184595.32</v>
      </c>
    </row>
    <row r="3125" spans="1:9" x14ac:dyDescent="0.2">
      <c r="A3125" s="221" t="s">
        <v>3623</v>
      </c>
      <c r="B3125" s="225">
        <v>44100000</v>
      </c>
      <c r="C3125" s="221">
        <f t="shared" si="96"/>
        <v>8</v>
      </c>
      <c r="D3125" s="221">
        <v>44100000</v>
      </c>
      <c r="F3125" s="221" t="s">
        <v>3715</v>
      </c>
      <c r="G3125" s="222">
        <v>0</v>
      </c>
      <c r="H3125" s="222">
        <v>117384175</v>
      </c>
      <c r="I3125" s="222">
        <f t="shared" si="97"/>
        <v>-117384175</v>
      </c>
    </row>
    <row r="3126" spans="1:9" x14ac:dyDescent="0.2">
      <c r="A3126" s="221" t="s">
        <v>3623</v>
      </c>
      <c r="B3126" s="225">
        <v>44310000</v>
      </c>
      <c r="C3126" s="221">
        <f t="shared" si="96"/>
        <v>8</v>
      </c>
      <c r="D3126" s="221">
        <v>44310000</v>
      </c>
      <c r="F3126" s="221" t="s">
        <v>84</v>
      </c>
      <c r="G3126" s="222">
        <v>0</v>
      </c>
      <c r="H3126" s="222">
        <v>510336.84</v>
      </c>
      <c r="I3126" s="222">
        <f t="shared" si="97"/>
        <v>-510336.84</v>
      </c>
    </row>
    <row r="3127" spans="1:9" x14ac:dyDescent="0.2">
      <c r="A3127" s="221" t="s">
        <v>3623</v>
      </c>
      <c r="B3127" s="225">
        <v>44320000</v>
      </c>
      <c r="C3127" s="221">
        <f t="shared" si="96"/>
        <v>8</v>
      </c>
      <c r="D3127" s="221">
        <v>44320000</v>
      </c>
      <c r="F3127" s="221" t="s">
        <v>4800</v>
      </c>
      <c r="G3127" s="222">
        <v>0</v>
      </c>
      <c r="H3127" s="222">
        <v>7054840.5</v>
      </c>
      <c r="I3127" s="222">
        <f t="shared" si="97"/>
        <v>-7054840.5</v>
      </c>
    </row>
    <row r="3128" spans="1:9" x14ac:dyDescent="0.2">
      <c r="A3128" s="221" t="s">
        <v>3623</v>
      </c>
      <c r="B3128" s="225">
        <v>44330000</v>
      </c>
      <c r="C3128" s="221">
        <f t="shared" si="96"/>
        <v>8</v>
      </c>
      <c r="D3128" s="221">
        <v>44330000</v>
      </c>
      <c r="F3128" s="221" t="s">
        <v>4936</v>
      </c>
      <c r="G3128" s="222">
        <v>7511181.7300000004</v>
      </c>
      <c r="H3128" s="222">
        <v>0</v>
      </c>
      <c r="I3128" s="222">
        <f t="shared" si="97"/>
        <v>7511181.7300000004</v>
      </c>
    </row>
    <row r="3129" spans="1:9" x14ac:dyDescent="0.2">
      <c r="A3129" s="221" t="s">
        <v>3623</v>
      </c>
      <c r="B3129" s="225">
        <v>44430000</v>
      </c>
      <c r="C3129" s="221">
        <f t="shared" si="96"/>
        <v>8</v>
      </c>
      <c r="D3129" s="221">
        <v>44430000</v>
      </c>
      <c r="F3129" s="221" t="s">
        <v>4937</v>
      </c>
      <c r="G3129" s="222">
        <v>0</v>
      </c>
      <c r="H3129" s="222">
        <v>54062984.250650004</v>
      </c>
      <c r="I3129" s="222">
        <f t="shared" si="97"/>
        <v>-54062984.250650004</v>
      </c>
    </row>
    <row r="3130" spans="1:9" x14ac:dyDescent="0.2">
      <c r="A3130" s="221" t="s">
        <v>3623</v>
      </c>
      <c r="B3130" s="225">
        <v>44550000</v>
      </c>
      <c r="C3130" s="221">
        <f t="shared" si="96"/>
        <v>8</v>
      </c>
      <c r="D3130" s="221">
        <v>44550000</v>
      </c>
      <c r="F3130" s="221" t="s">
        <v>87</v>
      </c>
      <c r="G3130" s="222">
        <v>622218534.42999995</v>
      </c>
      <c r="H3130" s="222">
        <v>0</v>
      </c>
      <c r="I3130" s="222">
        <f t="shared" si="97"/>
        <v>622218534.42999995</v>
      </c>
    </row>
    <row r="3131" spans="1:9" x14ac:dyDescent="0.2">
      <c r="A3131" s="221" t="s">
        <v>3623</v>
      </c>
      <c r="B3131" s="225">
        <v>44562000</v>
      </c>
      <c r="C3131" s="221">
        <f t="shared" si="96"/>
        <v>8</v>
      </c>
      <c r="D3131" s="221">
        <v>44562000</v>
      </c>
      <c r="F3131" s="221" t="s">
        <v>89</v>
      </c>
      <c r="G3131" s="222">
        <v>8535448.6600000001</v>
      </c>
      <c r="H3131" s="222">
        <v>0</v>
      </c>
      <c r="I3131" s="222">
        <f t="shared" si="97"/>
        <v>8535448.6600000001</v>
      </c>
    </row>
    <row r="3132" spans="1:9" x14ac:dyDescent="0.2">
      <c r="A3132" s="221" t="s">
        <v>3623</v>
      </c>
      <c r="B3132" s="225">
        <v>44563000</v>
      </c>
      <c r="C3132" s="221">
        <f t="shared" si="96"/>
        <v>8</v>
      </c>
      <c r="D3132" s="221">
        <v>44563000</v>
      </c>
      <c r="F3132" s="221" t="s">
        <v>3757</v>
      </c>
      <c r="G3132" s="222">
        <v>28219362</v>
      </c>
      <c r="H3132" s="222">
        <v>0</v>
      </c>
      <c r="I3132" s="222">
        <f t="shared" si="97"/>
        <v>28219362</v>
      </c>
    </row>
    <row r="3133" spans="1:9" x14ac:dyDescent="0.2">
      <c r="A3133" s="221" t="s">
        <v>3623</v>
      </c>
      <c r="B3133" s="225">
        <v>44564000</v>
      </c>
      <c r="C3133" s="221">
        <f t="shared" si="96"/>
        <v>8</v>
      </c>
      <c r="D3133" s="221">
        <v>44564000</v>
      </c>
      <c r="F3133" s="221" t="s">
        <v>91</v>
      </c>
      <c r="G3133" s="222">
        <v>80342180.349999994</v>
      </c>
      <c r="H3133" s="222">
        <v>0</v>
      </c>
      <c r="I3133" s="222">
        <f t="shared" si="97"/>
        <v>80342180.349999994</v>
      </c>
    </row>
    <row r="3134" spans="1:9" x14ac:dyDescent="0.2">
      <c r="A3134" s="221" t="s">
        <v>3623</v>
      </c>
      <c r="B3134" s="225">
        <v>44565000</v>
      </c>
      <c r="C3134" s="221">
        <f t="shared" si="96"/>
        <v>8</v>
      </c>
      <c r="D3134" s="221">
        <v>44565000</v>
      </c>
      <c r="F3134" s="221" t="s">
        <v>1951</v>
      </c>
      <c r="G3134" s="222">
        <v>576300</v>
      </c>
      <c r="H3134" s="222">
        <v>0</v>
      </c>
      <c r="I3134" s="222">
        <f t="shared" si="97"/>
        <v>576300</v>
      </c>
    </row>
    <row r="3135" spans="1:9" x14ac:dyDescent="0.2">
      <c r="A3135" s="221" t="s">
        <v>3623</v>
      </c>
      <c r="B3135" s="225">
        <v>44570000</v>
      </c>
      <c r="C3135" s="221">
        <f t="shared" si="96"/>
        <v>8</v>
      </c>
      <c r="D3135" s="221">
        <v>44570000</v>
      </c>
      <c r="F3135" s="221" t="s">
        <v>4804</v>
      </c>
      <c r="G3135" s="222">
        <v>0</v>
      </c>
      <c r="H3135" s="222">
        <v>2149564492.9000001</v>
      </c>
      <c r="I3135" s="222">
        <f t="shared" si="97"/>
        <v>-2149564492.9000001</v>
      </c>
    </row>
    <row r="3136" spans="1:9" x14ac:dyDescent="0.2">
      <c r="A3136" s="221" t="s">
        <v>3623</v>
      </c>
      <c r="B3136" s="225">
        <v>44571000</v>
      </c>
      <c r="C3136" s="221">
        <f t="shared" si="96"/>
        <v>8</v>
      </c>
      <c r="D3136" s="221">
        <v>44571000</v>
      </c>
      <c r="F3136" s="221" t="s">
        <v>4589</v>
      </c>
      <c r="G3136" s="222">
        <v>0</v>
      </c>
      <c r="H3136" s="222">
        <v>28219362</v>
      </c>
      <c r="I3136" s="222">
        <f t="shared" si="97"/>
        <v>-28219362</v>
      </c>
    </row>
    <row r="3137" spans="1:9" x14ac:dyDescent="0.2">
      <c r="A3137" s="221" t="s">
        <v>3623</v>
      </c>
      <c r="B3137" s="225">
        <v>44580000</v>
      </c>
      <c r="C3137" s="221">
        <f t="shared" si="96"/>
        <v>8</v>
      </c>
      <c r="D3137" s="221">
        <v>44580000</v>
      </c>
      <c r="F3137" s="221" t="s">
        <v>3782</v>
      </c>
      <c r="G3137" s="222">
        <v>16201680</v>
      </c>
      <c r="H3137" s="222">
        <v>0</v>
      </c>
      <c r="I3137" s="222">
        <f t="shared" si="97"/>
        <v>16201680</v>
      </c>
    </row>
    <row r="3138" spans="1:9" x14ac:dyDescent="0.2">
      <c r="A3138" s="221" t="s">
        <v>3623</v>
      </c>
      <c r="B3138" s="225">
        <v>44583000</v>
      </c>
      <c r="C3138" s="221">
        <f t="shared" ref="C3138:C3201" si="98">+LEN(B:B)</f>
        <v>8</v>
      </c>
      <c r="D3138" s="221">
        <v>44583000</v>
      </c>
      <c r="F3138" s="221" t="s">
        <v>1778</v>
      </c>
      <c r="G3138" s="222">
        <v>193957.55</v>
      </c>
      <c r="H3138" s="222">
        <v>0</v>
      </c>
      <c r="I3138" s="222">
        <f t="shared" ref="I3138:I3201" si="99">+G:G-H:H</f>
        <v>193957.55</v>
      </c>
    </row>
    <row r="3139" spans="1:9" x14ac:dyDescent="0.2">
      <c r="A3139" s="221" t="s">
        <v>3623</v>
      </c>
      <c r="B3139" s="225">
        <v>45510000</v>
      </c>
      <c r="C3139" s="221">
        <f t="shared" si="98"/>
        <v>8</v>
      </c>
      <c r="D3139" s="221">
        <v>45510000</v>
      </c>
      <c r="F3139" s="221" t="s">
        <v>95</v>
      </c>
      <c r="G3139" s="222">
        <v>0</v>
      </c>
      <c r="H3139" s="222">
        <v>1420000</v>
      </c>
      <c r="I3139" s="222">
        <f t="shared" si="99"/>
        <v>-1420000</v>
      </c>
    </row>
    <row r="3140" spans="1:9" x14ac:dyDescent="0.2">
      <c r="A3140" s="221" t="s">
        <v>3623</v>
      </c>
      <c r="B3140" s="225">
        <v>45520000</v>
      </c>
      <c r="C3140" s="221">
        <f t="shared" si="98"/>
        <v>8</v>
      </c>
      <c r="D3140" s="221">
        <v>45520000</v>
      </c>
      <c r="F3140" s="221" t="s">
        <v>96</v>
      </c>
      <c r="G3140" s="222">
        <v>75000</v>
      </c>
      <c r="H3140" s="222">
        <v>0</v>
      </c>
      <c r="I3140" s="222">
        <f t="shared" si="99"/>
        <v>75000</v>
      </c>
    </row>
    <row r="3141" spans="1:9" x14ac:dyDescent="0.2">
      <c r="A3141" s="221" t="s">
        <v>3623</v>
      </c>
      <c r="B3141" s="225">
        <v>45530000</v>
      </c>
      <c r="C3141" s="221">
        <f t="shared" si="98"/>
        <v>8</v>
      </c>
      <c r="D3141" s="221">
        <v>45530000</v>
      </c>
      <c r="F3141" s="221" t="s">
        <v>97</v>
      </c>
      <c r="G3141" s="222">
        <v>1140000</v>
      </c>
      <c r="H3141" s="222">
        <v>0</v>
      </c>
      <c r="I3141" s="222">
        <f t="shared" si="99"/>
        <v>1140000</v>
      </c>
    </row>
    <row r="3142" spans="1:9" x14ac:dyDescent="0.2">
      <c r="A3142" s="221" t="s">
        <v>3623</v>
      </c>
      <c r="B3142" s="225">
        <v>45540000</v>
      </c>
      <c r="C3142" s="221">
        <f t="shared" si="98"/>
        <v>8</v>
      </c>
      <c r="D3142" s="221">
        <v>45540000</v>
      </c>
      <c r="F3142" s="221" t="s">
        <v>98</v>
      </c>
      <c r="G3142" s="222">
        <v>1725000</v>
      </c>
      <c r="H3142" s="222">
        <v>0</v>
      </c>
      <c r="I3142" s="222">
        <f t="shared" si="99"/>
        <v>1725000</v>
      </c>
    </row>
    <row r="3143" spans="1:9" x14ac:dyDescent="0.2">
      <c r="A3143" s="226" t="s">
        <v>3623</v>
      </c>
      <c r="B3143" s="227">
        <v>46600000</v>
      </c>
      <c r="C3143" s="221">
        <f t="shared" si="98"/>
        <v>8</v>
      </c>
      <c r="D3143" s="226">
        <v>46600000</v>
      </c>
      <c r="F3143" s="226" t="s">
        <v>317</v>
      </c>
      <c r="G3143" s="228">
        <v>9513998.3499999996</v>
      </c>
      <c r="H3143" s="228">
        <v>0</v>
      </c>
      <c r="I3143" s="222">
        <f t="shared" si="99"/>
        <v>9513998.3499999996</v>
      </c>
    </row>
    <row r="3144" spans="1:9" x14ac:dyDescent="0.2">
      <c r="A3144" s="221" t="s">
        <v>3623</v>
      </c>
      <c r="B3144" s="225">
        <v>46610000</v>
      </c>
      <c r="C3144" s="221">
        <f t="shared" si="98"/>
        <v>8</v>
      </c>
      <c r="D3144" s="221">
        <v>46610000</v>
      </c>
      <c r="F3144" s="221" t="s">
        <v>4938</v>
      </c>
      <c r="G3144" s="222">
        <v>62665.88</v>
      </c>
      <c r="H3144" s="222">
        <v>0</v>
      </c>
      <c r="I3144" s="222">
        <f t="shared" si="99"/>
        <v>62665.88</v>
      </c>
    </row>
    <row r="3145" spans="1:9" x14ac:dyDescent="0.2">
      <c r="A3145" s="221" t="s">
        <v>3623</v>
      </c>
      <c r="B3145" s="225">
        <v>46610000</v>
      </c>
      <c r="C3145" s="221">
        <f t="shared" si="98"/>
        <v>8</v>
      </c>
      <c r="D3145" s="221">
        <v>46610000</v>
      </c>
      <c r="F3145" s="221" t="s">
        <v>4939</v>
      </c>
      <c r="G3145" s="222">
        <v>407698.75</v>
      </c>
      <c r="H3145" s="222">
        <v>0</v>
      </c>
      <c r="I3145" s="222">
        <f t="shared" si="99"/>
        <v>407698.75</v>
      </c>
    </row>
    <row r="3146" spans="1:9" x14ac:dyDescent="0.2">
      <c r="A3146" s="221" t="s">
        <v>3623</v>
      </c>
      <c r="B3146" s="225">
        <v>46610000</v>
      </c>
      <c r="C3146" s="221">
        <f t="shared" si="98"/>
        <v>8</v>
      </c>
      <c r="D3146" s="221">
        <v>46610000</v>
      </c>
      <c r="F3146" s="221" t="s">
        <v>4940</v>
      </c>
      <c r="G3146" s="222">
        <v>1225200</v>
      </c>
      <c r="H3146" s="222">
        <v>0</v>
      </c>
      <c r="I3146" s="222">
        <f t="shared" si="99"/>
        <v>1225200</v>
      </c>
    </row>
    <row r="3147" spans="1:9" x14ac:dyDescent="0.2">
      <c r="A3147" s="221" t="s">
        <v>3623</v>
      </c>
      <c r="B3147" s="225">
        <v>46610000</v>
      </c>
      <c r="C3147" s="221">
        <f t="shared" si="98"/>
        <v>8</v>
      </c>
      <c r="D3147" s="221">
        <v>46610000</v>
      </c>
      <c r="F3147" s="221" t="s">
        <v>327</v>
      </c>
      <c r="G3147" s="222">
        <v>1589017.78</v>
      </c>
      <c r="H3147" s="222">
        <v>0</v>
      </c>
      <c r="I3147" s="222">
        <f t="shared" si="99"/>
        <v>1589017.78</v>
      </c>
    </row>
    <row r="3148" spans="1:9" x14ac:dyDescent="0.2">
      <c r="A3148" s="221" t="s">
        <v>3623</v>
      </c>
      <c r="B3148" s="225">
        <v>46610000</v>
      </c>
      <c r="C3148" s="221">
        <f t="shared" si="98"/>
        <v>8</v>
      </c>
      <c r="D3148" s="221">
        <v>46610000</v>
      </c>
      <c r="F3148" s="221" t="s">
        <v>4941</v>
      </c>
      <c r="G3148" s="222">
        <v>1610713.17</v>
      </c>
      <c r="H3148" s="222">
        <v>0</v>
      </c>
      <c r="I3148" s="222">
        <f t="shared" si="99"/>
        <v>1610713.17</v>
      </c>
    </row>
    <row r="3149" spans="1:9" x14ac:dyDescent="0.2">
      <c r="A3149" s="221" t="s">
        <v>3623</v>
      </c>
      <c r="B3149" s="225">
        <v>46610000</v>
      </c>
      <c r="C3149" s="221">
        <f t="shared" si="98"/>
        <v>8</v>
      </c>
      <c r="D3149" s="221">
        <v>46610000</v>
      </c>
      <c r="F3149" s="221" t="s">
        <v>4942</v>
      </c>
      <c r="G3149" s="222">
        <v>1986272.22</v>
      </c>
      <c r="H3149" s="222">
        <v>0</v>
      </c>
      <c r="I3149" s="222">
        <f t="shared" si="99"/>
        <v>1986272.22</v>
      </c>
    </row>
    <row r="3150" spans="1:9" x14ac:dyDescent="0.2">
      <c r="A3150" s="221" t="s">
        <v>3623</v>
      </c>
      <c r="B3150" s="225">
        <v>46610000</v>
      </c>
      <c r="C3150" s="221">
        <f t="shared" si="98"/>
        <v>8</v>
      </c>
      <c r="D3150" s="221">
        <v>46610000</v>
      </c>
      <c r="F3150" s="221" t="s">
        <v>102</v>
      </c>
      <c r="G3150" s="222">
        <v>2102623.36</v>
      </c>
      <c r="H3150" s="222">
        <v>0</v>
      </c>
      <c r="I3150" s="222">
        <f t="shared" si="99"/>
        <v>2102623.36</v>
      </c>
    </row>
    <row r="3151" spans="1:9" x14ac:dyDescent="0.2">
      <c r="A3151" s="221" t="s">
        <v>3623</v>
      </c>
      <c r="B3151" s="225">
        <v>46610000</v>
      </c>
      <c r="C3151" s="221">
        <f t="shared" si="98"/>
        <v>8</v>
      </c>
      <c r="D3151" s="221">
        <v>46610000</v>
      </c>
      <c r="F3151" s="221" t="s">
        <v>107</v>
      </c>
      <c r="G3151" s="222">
        <v>3432283.43</v>
      </c>
      <c r="H3151" s="222">
        <v>0</v>
      </c>
      <c r="I3151" s="222">
        <f t="shared" si="99"/>
        <v>3432283.43</v>
      </c>
    </row>
    <row r="3152" spans="1:9" x14ac:dyDescent="0.2">
      <c r="A3152" s="221" t="s">
        <v>3623</v>
      </c>
      <c r="B3152" s="225">
        <v>46610000</v>
      </c>
      <c r="C3152" s="221">
        <f t="shared" si="98"/>
        <v>8</v>
      </c>
      <c r="D3152" s="221">
        <v>46610000</v>
      </c>
      <c r="F3152" s="221" t="s">
        <v>106</v>
      </c>
      <c r="G3152" s="222">
        <v>3566684.07</v>
      </c>
      <c r="H3152" s="222">
        <v>0</v>
      </c>
      <c r="I3152" s="222">
        <f t="shared" si="99"/>
        <v>3566684.07</v>
      </c>
    </row>
    <row r="3153" spans="1:9" x14ac:dyDescent="0.2">
      <c r="A3153" s="221" t="s">
        <v>3623</v>
      </c>
      <c r="B3153" s="225">
        <v>46610000</v>
      </c>
      <c r="C3153" s="221">
        <f t="shared" si="98"/>
        <v>8</v>
      </c>
      <c r="D3153" s="221">
        <v>46610000</v>
      </c>
      <c r="F3153" s="221" t="s">
        <v>101</v>
      </c>
      <c r="G3153" s="222">
        <v>4607137.87</v>
      </c>
      <c r="H3153" s="222">
        <v>0</v>
      </c>
      <c r="I3153" s="222">
        <f t="shared" si="99"/>
        <v>4607137.87</v>
      </c>
    </row>
    <row r="3154" spans="1:9" x14ac:dyDescent="0.2">
      <c r="A3154" s="221" t="s">
        <v>3623</v>
      </c>
      <c r="B3154" s="225">
        <v>46610000</v>
      </c>
      <c r="C3154" s="221">
        <f t="shared" si="98"/>
        <v>8</v>
      </c>
      <c r="D3154" s="221">
        <v>46610000</v>
      </c>
      <c r="F3154" s="221" t="s">
        <v>4943</v>
      </c>
      <c r="G3154" s="222">
        <v>5576628.0999999996</v>
      </c>
      <c r="H3154" s="222">
        <v>0</v>
      </c>
      <c r="I3154" s="222">
        <f t="shared" si="99"/>
        <v>5576628.0999999996</v>
      </c>
    </row>
    <row r="3155" spans="1:9" x14ac:dyDescent="0.2">
      <c r="A3155" s="221" t="s">
        <v>3623</v>
      </c>
      <c r="B3155" s="225">
        <v>46610000</v>
      </c>
      <c r="C3155" s="221">
        <f t="shared" si="98"/>
        <v>8</v>
      </c>
      <c r="D3155" s="221">
        <v>46610000</v>
      </c>
      <c r="F3155" s="221" t="s">
        <v>4944</v>
      </c>
      <c r="G3155" s="222">
        <v>6358640.4800000004</v>
      </c>
      <c r="H3155" s="222">
        <v>0</v>
      </c>
      <c r="I3155" s="222">
        <f t="shared" si="99"/>
        <v>6358640.4800000004</v>
      </c>
    </row>
    <row r="3156" spans="1:9" x14ac:dyDescent="0.2">
      <c r="A3156" s="221" t="s">
        <v>3623</v>
      </c>
      <c r="B3156" s="225">
        <v>46610000</v>
      </c>
      <c r="C3156" s="221">
        <f t="shared" si="98"/>
        <v>8</v>
      </c>
      <c r="D3156" s="221">
        <v>46610000</v>
      </c>
      <c r="F3156" s="221" t="s">
        <v>104</v>
      </c>
      <c r="G3156" s="222">
        <v>7225528.5800000001</v>
      </c>
      <c r="H3156" s="222">
        <v>0</v>
      </c>
      <c r="I3156" s="222">
        <f t="shared" si="99"/>
        <v>7225528.5800000001</v>
      </c>
    </row>
    <row r="3157" spans="1:9" x14ac:dyDescent="0.2">
      <c r="A3157" s="221" t="s">
        <v>3623</v>
      </c>
      <c r="B3157" s="225">
        <v>46610000</v>
      </c>
      <c r="C3157" s="221">
        <f t="shared" si="98"/>
        <v>8</v>
      </c>
      <c r="D3157" s="221">
        <v>46610000</v>
      </c>
      <c r="F3157" s="221" t="s">
        <v>103</v>
      </c>
      <c r="G3157" s="222">
        <v>7246417.2000000002</v>
      </c>
      <c r="H3157" s="222">
        <v>0</v>
      </c>
      <c r="I3157" s="222">
        <f t="shared" si="99"/>
        <v>7246417.2000000002</v>
      </c>
    </row>
    <row r="3158" spans="1:9" x14ac:dyDescent="0.2">
      <c r="A3158" s="221" t="s">
        <v>3623</v>
      </c>
      <c r="B3158" s="225">
        <v>46610000</v>
      </c>
      <c r="C3158" s="221">
        <f t="shared" si="98"/>
        <v>8</v>
      </c>
      <c r="D3158" s="221">
        <v>46610000</v>
      </c>
      <c r="F3158" s="221" t="s">
        <v>4945</v>
      </c>
      <c r="G3158" s="222">
        <v>10186612.130000001</v>
      </c>
      <c r="H3158" s="222">
        <v>0</v>
      </c>
      <c r="I3158" s="222">
        <f t="shared" si="99"/>
        <v>10186612.130000001</v>
      </c>
    </row>
    <row r="3159" spans="1:9" x14ac:dyDescent="0.2">
      <c r="A3159" s="221" t="s">
        <v>3623</v>
      </c>
      <c r="B3159" s="225">
        <v>46610000</v>
      </c>
      <c r="C3159" s="221">
        <f t="shared" si="98"/>
        <v>8</v>
      </c>
      <c r="D3159" s="221">
        <v>46610000</v>
      </c>
      <c r="F3159" s="221" t="s">
        <v>125</v>
      </c>
      <c r="G3159" s="222">
        <v>13212008.470000001</v>
      </c>
      <c r="H3159" s="222">
        <v>0</v>
      </c>
      <c r="I3159" s="222">
        <f t="shared" si="99"/>
        <v>13212008.470000001</v>
      </c>
    </row>
    <row r="3160" spans="1:9" x14ac:dyDescent="0.2">
      <c r="A3160" s="221" t="s">
        <v>3623</v>
      </c>
      <c r="B3160" s="225">
        <v>46610000</v>
      </c>
      <c r="C3160" s="221">
        <f t="shared" si="98"/>
        <v>8</v>
      </c>
      <c r="D3160" s="221">
        <v>46610000</v>
      </c>
      <c r="F3160" s="221" t="s">
        <v>105</v>
      </c>
      <c r="G3160" s="222">
        <v>13257455.449999999</v>
      </c>
      <c r="H3160" s="222">
        <v>0</v>
      </c>
      <c r="I3160" s="222">
        <f t="shared" si="99"/>
        <v>13257455.449999999</v>
      </c>
    </row>
    <row r="3161" spans="1:9" x14ac:dyDescent="0.2">
      <c r="A3161" s="221" t="s">
        <v>3623</v>
      </c>
      <c r="B3161" s="225">
        <v>46610000</v>
      </c>
      <c r="C3161" s="221">
        <f t="shared" si="98"/>
        <v>8</v>
      </c>
      <c r="D3161" s="221">
        <v>46610000</v>
      </c>
      <c r="F3161" s="221" t="s">
        <v>4946</v>
      </c>
      <c r="G3161" s="222">
        <v>14403691.57</v>
      </c>
      <c r="H3161" s="222">
        <v>0</v>
      </c>
      <c r="I3161" s="222">
        <f t="shared" si="99"/>
        <v>14403691.57</v>
      </c>
    </row>
    <row r="3162" spans="1:9" x14ac:dyDescent="0.2">
      <c r="A3162" s="221" t="s">
        <v>3623</v>
      </c>
      <c r="B3162" s="225">
        <v>46610000</v>
      </c>
      <c r="C3162" s="221">
        <f t="shared" si="98"/>
        <v>8</v>
      </c>
      <c r="D3162" s="221">
        <v>46610000</v>
      </c>
      <c r="F3162" s="221" t="s">
        <v>114</v>
      </c>
      <c r="G3162" s="222">
        <v>14804730.68</v>
      </c>
      <c r="H3162" s="222">
        <v>0</v>
      </c>
      <c r="I3162" s="222">
        <f t="shared" si="99"/>
        <v>14804730.68</v>
      </c>
    </row>
    <row r="3163" spans="1:9" x14ac:dyDescent="0.2">
      <c r="A3163" s="221" t="s">
        <v>3623</v>
      </c>
      <c r="B3163" s="225">
        <v>46610000</v>
      </c>
      <c r="C3163" s="221">
        <f t="shared" si="98"/>
        <v>8</v>
      </c>
      <c r="D3163" s="221">
        <v>46610000</v>
      </c>
      <c r="F3163" s="221" t="s">
        <v>100</v>
      </c>
      <c r="G3163" s="222">
        <v>15431613.720000001</v>
      </c>
      <c r="H3163" s="222">
        <v>0</v>
      </c>
      <c r="I3163" s="222">
        <f t="shared" si="99"/>
        <v>15431613.720000001</v>
      </c>
    </row>
    <row r="3164" spans="1:9" x14ac:dyDescent="0.2">
      <c r="A3164" s="221" t="s">
        <v>3623</v>
      </c>
      <c r="B3164" s="225">
        <v>46610000</v>
      </c>
      <c r="C3164" s="221">
        <f t="shared" si="98"/>
        <v>8</v>
      </c>
      <c r="D3164" s="221">
        <v>46610000</v>
      </c>
      <c r="F3164" s="221" t="s">
        <v>4947</v>
      </c>
      <c r="G3164" s="222">
        <v>17876449.989999998</v>
      </c>
      <c r="H3164" s="222">
        <v>0</v>
      </c>
      <c r="I3164" s="222">
        <f t="shared" si="99"/>
        <v>17876449.989999998</v>
      </c>
    </row>
    <row r="3165" spans="1:9" x14ac:dyDescent="0.2">
      <c r="A3165" s="221" t="s">
        <v>3623</v>
      </c>
      <c r="B3165" s="225">
        <v>46610000</v>
      </c>
      <c r="C3165" s="221">
        <f t="shared" si="98"/>
        <v>8</v>
      </c>
      <c r="D3165" s="221">
        <v>46610000</v>
      </c>
      <c r="F3165" s="221" t="s">
        <v>108</v>
      </c>
      <c r="G3165" s="222">
        <v>21219665.98</v>
      </c>
      <c r="H3165" s="222">
        <v>0</v>
      </c>
      <c r="I3165" s="222">
        <f t="shared" si="99"/>
        <v>21219665.98</v>
      </c>
    </row>
    <row r="3166" spans="1:9" x14ac:dyDescent="0.2">
      <c r="A3166" s="221" t="s">
        <v>3623</v>
      </c>
      <c r="B3166" s="225">
        <v>46610000</v>
      </c>
      <c r="C3166" s="221">
        <f t="shared" si="98"/>
        <v>8</v>
      </c>
      <c r="D3166" s="221">
        <v>46610000</v>
      </c>
      <c r="F3166" s="221" t="s">
        <v>324</v>
      </c>
      <c r="G3166" s="222">
        <v>22735848.859999999</v>
      </c>
      <c r="H3166" s="222">
        <v>0</v>
      </c>
      <c r="I3166" s="222">
        <f t="shared" si="99"/>
        <v>22735848.859999999</v>
      </c>
    </row>
    <row r="3167" spans="1:9" x14ac:dyDescent="0.2">
      <c r="A3167" s="221" t="s">
        <v>3623</v>
      </c>
      <c r="B3167" s="225">
        <v>46610000</v>
      </c>
      <c r="C3167" s="221">
        <f t="shared" si="98"/>
        <v>8</v>
      </c>
      <c r="D3167" s="221">
        <v>46610000</v>
      </c>
      <c r="F3167" s="221" t="s">
        <v>323</v>
      </c>
      <c r="G3167" s="222">
        <v>33152604.399999999</v>
      </c>
      <c r="H3167" s="222">
        <v>0</v>
      </c>
      <c r="I3167" s="222">
        <f t="shared" si="99"/>
        <v>33152604.399999999</v>
      </c>
    </row>
    <row r="3168" spans="1:9" x14ac:dyDescent="0.2">
      <c r="A3168" s="221" t="s">
        <v>3623</v>
      </c>
      <c r="B3168" s="225">
        <v>46610000</v>
      </c>
      <c r="C3168" s="221">
        <f t="shared" si="98"/>
        <v>8</v>
      </c>
      <c r="D3168" s="221">
        <v>46610000</v>
      </c>
      <c r="F3168" s="221" t="s">
        <v>118</v>
      </c>
      <c r="G3168" s="222">
        <v>42595010.100000001</v>
      </c>
      <c r="H3168" s="222">
        <v>0</v>
      </c>
      <c r="I3168" s="222">
        <f t="shared" si="99"/>
        <v>42595010.100000001</v>
      </c>
    </row>
    <row r="3169" spans="1:9" x14ac:dyDescent="0.2">
      <c r="A3169" s="221" t="s">
        <v>3623</v>
      </c>
      <c r="B3169" s="225">
        <v>46610000</v>
      </c>
      <c r="C3169" s="221">
        <f t="shared" si="98"/>
        <v>8</v>
      </c>
      <c r="D3169" s="221">
        <v>46610000</v>
      </c>
      <c r="F3169" s="221" t="s">
        <v>117</v>
      </c>
      <c r="G3169" s="222">
        <v>47359927.810000002</v>
      </c>
      <c r="H3169" s="222">
        <v>0</v>
      </c>
      <c r="I3169" s="222">
        <f t="shared" si="99"/>
        <v>47359927.810000002</v>
      </c>
    </row>
    <row r="3170" spans="1:9" x14ac:dyDescent="0.2">
      <c r="A3170" s="221" t="s">
        <v>3623</v>
      </c>
      <c r="B3170" s="225">
        <v>46610000</v>
      </c>
      <c r="C3170" s="221">
        <f t="shared" si="98"/>
        <v>8</v>
      </c>
      <c r="D3170" s="221">
        <v>46610000</v>
      </c>
      <c r="F3170" s="221" t="s">
        <v>110</v>
      </c>
      <c r="G3170" s="222">
        <v>54586003.280000001</v>
      </c>
      <c r="H3170" s="222">
        <v>0</v>
      </c>
      <c r="I3170" s="222">
        <f t="shared" si="99"/>
        <v>54586003.280000001</v>
      </c>
    </row>
    <row r="3171" spans="1:9" x14ac:dyDescent="0.2">
      <c r="A3171" s="221" t="s">
        <v>3623</v>
      </c>
      <c r="B3171" s="225">
        <v>46610000</v>
      </c>
      <c r="C3171" s="221">
        <f t="shared" si="98"/>
        <v>8</v>
      </c>
      <c r="D3171" s="221">
        <v>46610000</v>
      </c>
      <c r="F3171" s="221" t="s">
        <v>122</v>
      </c>
      <c r="G3171" s="222">
        <v>55804707.810000002</v>
      </c>
      <c r="H3171" s="222">
        <v>0</v>
      </c>
      <c r="I3171" s="222">
        <f t="shared" si="99"/>
        <v>55804707.810000002</v>
      </c>
    </row>
    <row r="3172" spans="1:9" x14ac:dyDescent="0.2">
      <c r="A3172" s="221" t="s">
        <v>3623</v>
      </c>
      <c r="B3172" s="225">
        <v>46610000</v>
      </c>
      <c r="C3172" s="221">
        <f t="shared" si="98"/>
        <v>8</v>
      </c>
      <c r="D3172" s="221">
        <v>46610000</v>
      </c>
      <c r="F3172" s="221" t="s">
        <v>120</v>
      </c>
      <c r="G3172" s="222">
        <v>58413037.789999999</v>
      </c>
      <c r="H3172" s="222">
        <v>0</v>
      </c>
      <c r="I3172" s="222">
        <f t="shared" si="99"/>
        <v>58413037.789999999</v>
      </c>
    </row>
    <row r="3173" spans="1:9" x14ac:dyDescent="0.2">
      <c r="A3173" s="221" t="s">
        <v>3623</v>
      </c>
      <c r="B3173" s="225">
        <v>46610000</v>
      </c>
      <c r="C3173" s="221">
        <f t="shared" si="98"/>
        <v>8</v>
      </c>
      <c r="D3173" s="221">
        <v>46610000</v>
      </c>
      <c r="F3173" s="221" t="s">
        <v>4948</v>
      </c>
      <c r="G3173" s="222">
        <v>68660571.859999999</v>
      </c>
      <c r="H3173" s="222">
        <v>0</v>
      </c>
      <c r="I3173" s="222">
        <f t="shared" si="99"/>
        <v>68660571.859999999</v>
      </c>
    </row>
    <row r="3174" spans="1:9" x14ac:dyDescent="0.2">
      <c r="A3174" s="221" t="s">
        <v>3623</v>
      </c>
      <c r="B3174" s="225">
        <v>46610000</v>
      </c>
      <c r="C3174" s="221">
        <f t="shared" si="98"/>
        <v>8</v>
      </c>
      <c r="D3174" s="221">
        <v>46610000</v>
      </c>
      <c r="F3174" s="221" t="s">
        <v>113</v>
      </c>
      <c r="G3174" s="222">
        <v>95434300.049999997</v>
      </c>
      <c r="H3174" s="222">
        <v>0</v>
      </c>
      <c r="I3174" s="222">
        <f t="shared" si="99"/>
        <v>95434300.049999997</v>
      </c>
    </row>
    <row r="3175" spans="1:9" x14ac:dyDescent="0.2">
      <c r="A3175" s="221" t="s">
        <v>3623</v>
      </c>
      <c r="B3175" s="225">
        <v>46610000</v>
      </c>
      <c r="C3175" s="221">
        <f t="shared" si="98"/>
        <v>8</v>
      </c>
      <c r="D3175" s="221">
        <v>46610000</v>
      </c>
      <c r="F3175" s="221" t="s">
        <v>123</v>
      </c>
      <c r="G3175" s="222">
        <v>104191812.01000001</v>
      </c>
      <c r="H3175" s="222">
        <v>0</v>
      </c>
      <c r="I3175" s="222">
        <f t="shared" si="99"/>
        <v>104191812.01000001</v>
      </c>
    </row>
    <row r="3176" spans="1:9" x14ac:dyDescent="0.2">
      <c r="A3176" s="221" t="s">
        <v>3623</v>
      </c>
      <c r="B3176" s="225">
        <v>46610000</v>
      </c>
      <c r="C3176" s="221">
        <f t="shared" si="98"/>
        <v>8</v>
      </c>
      <c r="D3176" s="221">
        <v>46610000</v>
      </c>
      <c r="F3176" s="221" t="s">
        <v>116</v>
      </c>
      <c r="G3176" s="222">
        <v>105811621.2</v>
      </c>
      <c r="H3176" s="222">
        <v>0</v>
      </c>
      <c r="I3176" s="222">
        <f t="shared" si="99"/>
        <v>105811621.2</v>
      </c>
    </row>
    <row r="3177" spans="1:9" x14ac:dyDescent="0.2">
      <c r="A3177" s="221" t="s">
        <v>3623</v>
      </c>
      <c r="B3177" s="225">
        <v>46610000</v>
      </c>
      <c r="C3177" s="221">
        <f t="shared" si="98"/>
        <v>8</v>
      </c>
      <c r="D3177" s="221">
        <v>46610000</v>
      </c>
      <c r="F3177" s="221" t="s">
        <v>112</v>
      </c>
      <c r="G3177" s="222">
        <v>116381311.53</v>
      </c>
      <c r="H3177" s="222">
        <v>0</v>
      </c>
      <c r="I3177" s="222">
        <f t="shared" si="99"/>
        <v>116381311.53</v>
      </c>
    </row>
    <row r="3178" spans="1:9" x14ac:dyDescent="0.2">
      <c r="A3178" s="221" t="s">
        <v>3623</v>
      </c>
      <c r="B3178" s="225">
        <v>46610000</v>
      </c>
      <c r="C3178" s="221">
        <f t="shared" si="98"/>
        <v>8</v>
      </c>
      <c r="D3178" s="221">
        <v>46610000</v>
      </c>
      <c r="F3178" s="221" t="s">
        <v>652</v>
      </c>
      <c r="G3178" s="222">
        <v>139331471.22</v>
      </c>
      <c r="H3178" s="222">
        <v>0</v>
      </c>
      <c r="I3178" s="222">
        <f t="shared" si="99"/>
        <v>139331471.22</v>
      </c>
    </row>
    <row r="3179" spans="1:9" x14ac:dyDescent="0.2">
      <c r="A3179" s="221" t="s">
        <v>3623</v>
      </c>
      <c r="B3179" s="225">
        <v>46610000</v>
      </c>
      <c r="C3179" s="221">
        <f t="shared" si="98"/>
        <v>8</v>
      </c>
      <c r="D3179" s="221">
        <v>46610000</v>
      </c>
      <c r="F3179" s="221" t="s">
        <v>121</v>
      </c>
      <c r="G3179" s="222">
        <v>215782151.34999999</v>
      </c>
      <c r="H3179" s="222">
        <v>0</v>
      </c>
      <c r="I3179" s="222">
        <f t="shared" si="99"/>
        <v>215782151.34999999</v>
      </c>
    </row>
    <row r="3180" spans="1:9" x14ac:dyDescent="0.2">
      <c r="A3180" s="221" t="s">
        <v>3623</v>
      </c>
      <c r="B3180" s="225">
        <v>46610000</v>
      </c>
      <c r="C3180" s="221">
        <f t="shared" si="98"/>
        <v>8</v>
      </c>
      <c r="D3180" s="221">
        <v>46610000</v>
      </c>
      <c r="F3180" s="221" t="s">
        <v>124</v>
      </c>
      <c r="G3180" s="222">
        <v>745271468.53999996</v>
      </c>
      <c r="H3180" s="222">
        <v>0</v>
      </c>
      <c r="I3180" s="222">
        <f t="shared" si="99"/>
        <v>745271468.53999996</v>
      </c>
    </row>
    <row r="3181" spans="1:9" x14ac:dyDescent="0.2">
      <c r="A3181" s="221" t="s">
        <v>3623</v>
      </c>
      <c r="B3181" s="225">
        <v>46610000</v>
      </c>
      <c r="C3181" s="221">
        <f t="shared" si="98"/>
        <v>8</v>
      </c>
      <c r="D3181" s="221">
        <v>46610000</v>
      </c>
      <c r="F3181" s="221" t="s">
        <v>325</v>
      </c>
      <c r="G3181" s="222">
        <v>0</v>
      </c>
      <c r="H3181" s="222">
        <v>1643001.96</v>
      </c>
      <c r="I3181" s="222">
        <f t="shared" si="99"/>
        <v>-1643001.96</v>
      </c>
    </row>
    <row r="3182" spans="1:9" x14ac:dyDescent="0.2">
      <c r="A3182" s="221" t="s">
        <v>3623</v>
      </c>
      <c r="B3182" s="225">
        <v>46610000</v>
      </c>
      <c r="C3182" s="221">
        <f t="shared" si="98"/>
        <v>8</v>
      </c>
      <c r="D3182" s="221">
        <v>46610000</v>
      </c>
      <c r="F3182" s="221" t="s">
        <v>4949</v>
      </c>
      <c r="G3182" s="222">
        <v>0</v>
      </c>
      <c r="H3182" s="222">
        <v>1643001.96</v>
      </c>
      <c r="I3182" s="222">
        <f t="shared" si="99"/>
        <v>-1643001.96</v>
      </c>
    </row>
    <row r="3183" spans="1:9" x14ac:dyDescent="0.2">
      <c r="A3183" s="221" t="s">
        <v>3623</v>
      </c>
      <c r="B3183" s="225">
        <v>46610000</v>
      </c>
      <c r="C3183" s="221">
        <f t="shared" si="98"/>
        <v>8</v>
      </c>
      <c r="D3183" s="221">
        <v>46610000</v>
      </c>
      <c r="F3183" s="221" t="s">
        <v>4950</v>
      </c>
      <c r="G3183" s="222">
        <v>0</v>
      </c>
      <c r="H3183" s="222">
        <v>5000000</v>
      </c>
      <c r="I3183" s="222">
        <f t="shared" si="99"/>
        <v>-5000000</v>
      </c>
    </row>
    <row r="3184" spans="1:9" x14ac:dyDescent="0.2">
      <c r="A3184" s="221" t="s">
        <v>3623</v>
      </c>
      <c r="B3184" s="225">
        <v>46610000</v>
      </c>
      <c r="C3184" s="221">
        <f t="shared" si="98"/>
        <v>8</v>
      </c>
      <c r="D3184" s="221">
        <v>46610000</v>
      </c>
      <c r="F3184" s="221" t="s">
        <v>4951</v>
      </c>
      <c r="G3184" s="222">
        <v>0</v>
      </c>
      <c r="H3184" s="222">
        <v>5000000</v>
      </c>
      <c r="I3184" s="222">
        <f t="shared" si="99"/>
        <v>-5000000</v>
      </c>
    </row>
    <row r="3185" spans="1:9" x14ac:dyDescent="0.2">
      <c r="A3185" s="221" t="s">
        <v>3623</v>
      </c>
      <c r="B3185" s="225">
        <v>46610000</v>
      </c>
      <c r="C3185" s="221">
        <f t="shared" si="98"/>
        <v>8</v>
      </c>
      <c r="D3185" s="221">
        <v>46610000</v>
      </c>
      <c r="F3185" s="221" t="s">
        <v>119</v>
      </c>
      <c r="G3185" s="222">
        <v>0</v>
      </c>
      <c r="H3185" s="222">
        <v>9359266.9800000004</v>
      </c>
      <c r="I3185" s="222">
        <f t="shared" si="99"/>
        <v>-9359266.9800000004</v>
      </c>
    </row>
    <row r="3186" spans="1:9" x14ac:dyDescent="0.2">
      <c r="A3186" s="221" t="s">
        <v>3623</v>
      </c>
      <c r="B3186" s="225">
        <v>46610000</v>
      </c>
      <c r="C3186" s="221">
        <f t="shared" si="98"/>
        <v>8</v>
      </c>
      <c r="D3186" s="221">
        <v>46610000</v>
      </c>
      <c r="F3186" s="221" t="s">
        <v>126</v>
      </c>
      <c r="G3186" s="222">
        <v>0</v>
      </c>
      <c r="H3186" s="222">
        <v>381869095.83999997</v>
      </c>
      <c r="I3186" s="222">
        <f t="shared" si="99"/>
        <v>-381869095.83999997</v>
      </c>
    </row>
    <row r="3187" spans="1:9" x14ac:dyDescent="0.2">
      <c r="A3187" s="221" t="s">
        <v>3623</v>
      </c>
      <c r="B3187" s="225">
        <v>46700000</v>
      </c>
      <c r="C3187" s="221">
        <f t="shared" si="98"/>
        <v>8</v>
      </c>
      <c r="D3187" s="221">
        <v>46700000</v>
      </c>
      <c r="F3187" s="221" t="s">
        <v>128</v>
      </c>
      <c r="G3187" s="222">
        <v>0</v>
      </c>
      <c r="H3187" s="222">
        <v>20000000</v>
      </c>
      <c r="I3187" s="222">
        <f t="shared" si="99"/>
        <v>-20000000</v>
      </c>
    </row>
    <row r="3188" spans="1:9" x14ac:dyDescent="0.2">
      <c r="A3188" s="221" t="s">
        <v>3623</v>
      </c>
      <c r="B3188" s="225">
        <v>46700000</v>
      </c>
      <c r="C3188" s="221">
        <f t="shared" si="98"/>
        <v>8</v>
      </c>
      <c r="D3188" s="221">
        <v>46700000</v>
      </c>
      <c r="F3188" s="221" t="s">
        <v>4952</v>
      </c>
      <c r="G3188" s="222">
        <v>0</v>
      </c>
      <c r="H3188" s="222">
        <v>50000000</v>
      </c>
      <c r="I3188" s="222">
        <f t="shared" si="99"/>
        <v>-50000000</v>
      </c>
    </row>
    <row r="3189" spans="1:9" x14ac:dyDescent="0.2">
      <c r="A3189" s="221" t="s">
        <v>3623</v>
      </c>
      <c r="B3189" s="225">
        <v>46700000</v>
      </c>
      <c r="C3189" s="221">
        <f t="shared" si="98"/>
        <v>8</v>
      </c>
      <c r="D3189" s="221">
        <v>46700000</v>
      </c>
      <c r="F3189" s="221" t="s">
        <v>334</v>
      </c>
      <c r="G3189" s="222">
        <v>0</v>
      </c>
      <c r="H3189" s="222">
        <v>55000000</v>
      </c>
      <c r="I3189" s="222">
        <f t="shared" si="99"/>
        <v>-55000000</v>
      </c>
    </row>
    <row r="3190" spans="1:9" x14ac:dyDescent="0.2">
      <c r="A3190" s="221" t="s">
        <v>3623</v>
      </c>
      <c r="B3190" s="225">
        <v>46700000</v>
      </c>
      <c r="C3190" s="221">
        <f t="shared" si="98"/>
        <v>8</v>
      </c>
      <c r="D3190" s="221">
        <v>46700000</v>
      </c>
      <c r="F3190" s="221" t="s">
        <v>4953</v>
      </c>
      <c r="G3190" s="222">
        <v>0</v>
      </c>
      <c r="H3190" s="222">
        <v>75000000</v>
      </c>
      <c r="I3190" s="222">
        <f t="shared" si="99"/>
        <v>-75000000</v>
      </c>
    </row>
    <row r="3191" spans="1:9" x14ac:dyDescent="0.2">
      <c r="A3191" s="221" t="s">
        <v>3623</v>
      </c>
      <c r="B3191" s="225">
        <v>46700000</v>
      </c>
      <c r="C3191" s="221">
        <f t="shared" si="98"/>
        <v>8</v>
      </c>
      <c r="D3191" s="221">
        <v>46700000</v>
      </c>
      <c r="F3191" s="221" t="s">
        <v>4954</v>
      </c>
      <c r="G3191" s="222">
        <v>0</v>
      </c>
      <c r="H3191" s="222">
        <v>85000000</v>
      </c>
      <c r="I3191" s="222">
        <f t="shared" si="99"/>
        <v>-85000000</v>
      </c>
    </row>
    <row r="3192" spans="1:9" x14ac:dyDescent="0.2">
      <c r="A3192" s="221" t="s">
        <v>3623</v>
      </c>
      <c r="B3192" s="225">
        <v>46700000</v>
      </c>
      <c r="C3192" s="221">
        <f t="shared" si="98"/>
        <v>8</v>
      </c>
      <c r="D3192" s="221">
        <v>46700000</v>
      </c>
      <c r="F3192" s="221" t="s">
        <v>134</v>
      </c>
      <c r="G3192" s="222">
        <v>0</v>
      </c>
      <c r="H3192" s="222">
        <v>156000000</v>
      </c>
      <c r="I3192" s="222">
        <f t="shared" si="99"/>
        <v>-156000000</v>
      </c>
    </row>
    <row r="3193" spans="1:9" x14ac:dyDescent="0.2">
      <c r="A3193" s="221" t="s">
        <v>3623</v>
      </c>
      <c r="B3193" s="225">
        <v>46700000</v>
      </c>
      <c r="C3193" s="221">
        <f t="shared" si="98"/>
        <v>8</v>
      </c>
      <c r="D3193" s="221">
        <v>46700000</v>
      </c>
      <c r="F3193" s="221" t="s">
        <v>4950</v>
      </c>
      <c r="G3193" s="222">
        <v>0</v>
      </c>
      <c r="H3193" s="222">
        <v>170000000</v>
      </c>
      <c r="I3193" s="222">
        <f t="shared" si="99"/>
        <v>-170000000</v>
      </c>
    </row>
    <row r="3194" spans="1:9" x14ac:dyDescent="0.2">
      <c r="A3194" s="221" t="s">
        <v>3623</v>
      </c>
      <c r="B3194" s="225">
        <v>46700000</v>
      </c>
      <c r="C3194" s="221">
        <f t="shared" si="98"/>
        <v>8</v>
      </c>
      <c r="D3194" s="221">
        <v>46700000</v>
      </c>
      <c r="F3194" s="221" t="s">
        <v>4951</v>
      </c>
      <c r="G3194" s="222">
        <v>0</v>
      </c>
      <c r="H3194" s="222">
        <v>175000000</v>
      </c>
      <c r="I3194" s="222">
        <f t="shared" si="99"/>
        <v>-175000000</v>
      </c>
    </row>
    <row r="3195" spans="1:9" x14ac:dyDescent="0.2">
      <c r="A3195" s="221" t="s">
        <v>3623</v>
      </c>
      <c r="B3195" s="225">
        <v>46700000</v>
      </c>
      <c r="C3195" s="221">
        <f t="shared" si="98"/>
        <v>8</v>
      </c>
      <c r="D3195" s="221">
        <v>46700000</v>
      </c>
      <c r="F3195" s="221" t="s">
        <v>4955</v>
      </c>
      <c r="G3195" s="222">
        <v>0</v>
      </c>
      <c r="H3195" s="222">
        <v>180000000</v>
      </c>
      <c r="I3195" s="222">
        <f t="shared" si="99"/>
        <v>-180000000</v>
      </c>
    </row>
    <row r="3196" spans="1:9" x14ac:dyDescent="0.2">
      <c r="A3196" s="221" t="s">
        <v>3623</v>
      </c>
      <c r="B3196" s="225">
        <v>46700000</v>
      </c>
      <c r="C3196" s="221">
        <f t="shared" si="98"/>
        <v>8</v>
      </c>
      <c r="D3196" s="221">
        <v>46700000</v>
      </c>
      <c r="F3196" s="221" t="s">
        <v>130</v>
      </c>
      <c r="G3196" s="222">
        <v>0</v>
      </c>
      <c r="H3196" s="222">
        <v>216000000</v>
      </c>
      <c r="I3196" s="222">
        <f t="shared" si="99"/>
        <v>-216000000</v>
      </c>
    </row>
    <row r="3197" spans="1:9" x14ac:dyDescent="0.2">
      <c r="A3197" s="221" t="s">
        <v>3623</v>
      </c>
      <c r="B3197" s="225">
        <v>46700000</v>
      </c>
      <c r="C3197" s="221">
        <f t="shared" si="98"/>
        <v>8</v>
      </c>
      <c r="D3197" s="221">
        <v>46700000</v>
      </c>
      <c r="F3197" s="221" t="s">
        <v>4956</v>
      </c>
      <c r="G3197" s="222">
        <v>0</v>
      </c>
      <c r="H3197" s="222">
        <v>235000000</v>
      </c>
      <c r="I3197" s="222">
        <f t="shared" si="99"/>
        <v>-235000000</v>
      </c>
    </row>
    <row r="3198" spans="1:9" x14ac:dyDescent="0.2">
      <c r="A3198" s="221" t="s">
        <v>3623</v>
      </c>
      <c r="B3198" s="225">
        <v>46700000</v>
      </c>
      <c r="C3198" s="221">
        <f t="shared" si="98"/>
        <v>8</v>
      </c>
      <c r="D3198" s="221">
        <v>46700000</v>
      </c>
      <c r="F3198" s="221" t="s">
        <v>4957</v>
      </c>
      <c r="G3198" s="222">
        <v>0</v>
      </c>
      <c r="H3198" s="222">
        <v>388000000</v>
      </c>
      <c r="I3198" s="222">
        <f t="shared" si="99"/>
        <v>-388000000</v>
      </c>
    </row>
    <row r="3199" spans="1:9" x14ac:dyDescent="0.2">
      <c r="A3199" s="221" t="s">
        <v>3623</v>
      </c>
      <c r="B3199" s="225">
        <v>46700000</v>
      </c>
      <c r="C3199" s="221">
        <f t="shared" si="98"/>
        <v>8</v>
      </c>
      <c r="D3199" s="221">
        <v>46700000</v>
      </c>
      <c r="F3199" s="221" t="s">
        <v>131</v>
      </c>
      <c r="G3199" s="222">
        <v>0</v>
      </c>
      <c r="H3199" s="222">
        <v>428000000</v>
      </c>
      <c r="I3199" s="222">
        <f t="shared" si="99"/>
        <v>-428000000</v>
      </c>
    </row>
    <row r="3200" spans="1:9" x14ac:dyDescent="0.2">
      <c r="A3200" s="221" t="s">
        <v>3623</v>
      </c>
      <c r="B3200" s="225">
        <v>46700000</v>
      </c>
      <c r="C3200" s="221">
        <f t="shared" si="98"/>
        <v>8</v>
      </c>
      <c r="D3200" s="221">
        <v>46700000</v>
      </c>
      <c r="F3200" s="221" t="s">
        <v>129</v>
      </c>
      <c r="G3200" s="222">
        <v>0</v>
      </c>
      <c r="H3200" s="222">
        <v>475000000</v>
      </c>
      <c r="I3200" s="222">
        <f t="shared" si="99"/>
        <v>-475000000</v>
      </c>
    </row>
    <row r="3201" spans="1:9" x14ac:dyDescent="0.2">
      <c r="A3201" s="221" t="s">
        <v>3623</v>
      </c>
      <c r="B3201" s="225">
        <v>46700000</v>
      </c>
      <c r="C3201" s="221">
        <f t="shared" si="98"/>
        <v>8</v>
      </c>
      <c r="D3201" s="221">
        <v>46700000</v>
      </c>
      <c r="F3201" s="221" t="s">
        <v>135</v>
      </c>
      <c r="G3201" s="222">
        <v>0</v>
      </c>
      <c r="H3201" s="222">
        <v>812000000</v>
      </c>
      <c r="I3201" s="222">
        <f t="shared" si="99"/>
        <v>-812000000</v>
      </c>
    </row>
    <row r="3202" spans="1:9" x14ac:dyDescent="0.2">
      <c r="A3202" s="221" t="s">
        <v>3623</v>
      </c>
      <c r="B3202" s="225">
        <v>46700000</v>
      </c>
      <c r="C3202" s="221">
        <f t="shared" ref="C3202:C3265" si="100">+LEN(B:B)</f>
        <v>8</v>
      </c>
      <c r="D3202" s="221">
        <v>46700000</v>
      </c>
      <c r="F3202" s="221" t="s">
        <v>133</v>
      </c>
      <c r="G3202" s="222">
        <v>0</v>
      </c>
      <c r="H3202" s="222">
        <v>1025000000</v>
      </c>
      <c r="I3202" s="222">
        <f t="shared" ref="I3202:I3265" si="101">+G:G-H:H</f>
        <v>-1025000000</v>
      </c>
    </row>
    <row r="3203" spans="1:9" x14ac:dyDescent="0.2">
      <c r="A3203" s="221" t="s">
        <v>3623</v>
      </c>
      <c r="B3203" s="225">
        <v>46700000</v>
      </c>
      <c r="C3203" s="221">
        <f t="shared" si="100"/>
        <v>8</v>
      </c>
      <c r="D3203" s="221">
        <v>46700000</v>
      </c>
      <c r="F3203" s="221" t="s">
        <v>136</v>
      </c>
      <c r="G3203" s="222">
        <v>0</v>
      </c>
      <c r="H3203" s="222">
        <v>1390000000</v>
      </c>
      <c r="I3203" s="222">
        <f t="shared" si="101"/>
        <v>-1390000000</v>
      </c>
    </row>
    <row r="3204" spans="1:9" x14ac:dyDescent="0.2">
      <c r="A3204" s="221" t="s">
        <v>3623</v>
      </c>
      <c r="B3204" s="225">
        <v>46700000</v>
      </c>
      <c r="C3204" s="221">
        <f t="shared" si="100"/>
        <v>8</v>
      </c>
      <c r="D3204" s="221">
        <v>46700000</v>
      </c>
      <c r="F3204" s="221" t="s">
        <v>137</v>
      </c>
      <c r="G3204" s="222">
        <v>0</v>
      </c>
      <c r="H3204" s="222">
        <v>1525000000</v>
      </c>
      <c r="I3204" s="222">
        <f t="shared" si="101"/>
        <v>-1525000000</v>
      </c>
    </row>
    <row r="3205" spans="1:9" x14ac:dyDescent="0.2">
      <c r="A3205" s="221" t="s">
        <v>3623</v>
      </c>
      <c r="B3205" s="225">
        <v>46700000</v>
      </c>
      <c r="C3205" s="221">
        <f t="shared" si="100"/>
        <v>8</v>
      </c>
      <c r="D3205" s="221">
        <v>46700000</v>
      </c>
      <c r="F3205" s="221" t="s">
        <v>138</v>
      </c>
      <c r="G3205" s="222">
        <v>0</v>
      </c>
      <c r="H3205" s="222">
        <v>2137888267</v>
      </c>
      <c r="I3205" s="222">
        <f t="shared" si="101"/>
        <v>-2137888267</v>
      </c>
    </row>
    <row r="3206" spans="1:9" x14ac:dyDescent="0.2">
      <c r="A3206" s="221" t="s">
        <v>3623</v>
      </c>
      <c r="B3206" s="225">
        <v>46700000</v>
      </c>
      <c r="C3206" s="221">
        <f t="shared" si="100"/>
        <v>8</v>
      </c>
      <c r="D3206" s="221">
        <v>46700000</v>
      </c>
      <c r="F3206" s="221" t="s">
        <v>139</v>
      </c>
      <c r="G3206" s="222">
        <v>0</v>
      </c>
      <c r="H3206" s="222">
        <v>2855000000</v>
      </c>
      <c r="I3206" s="222">
        <f t="shared" si="101"/>
        <v>-2855000000</v>
      </c>
    </row>
    <row r="3207" spans="1:9" x14ac:dyDescent="0.2">
      <c r="A3207" s="221" t="s">
        <v>3623</v>
      </c>
      <c r="B3207" s="225">
        <v>47100000</v>
      </c>
      <c r="C3207" s="221">
        <f t="shared" si="100"/>
        <v>8</v>
      </c>
      <c r="D3207" s="221">
        <v>47100000</v>
      </c>
      <c r="F3207" s="221" t="s">
        <v>157</v>
      </c>
      <c r="G3207" s="222">
        <v>0</v>
      </c>
      <c r="H3207" s="222">
        <v>47999.99</v>
      </c>
      <c r="I3207" s="222">
        <f t="shared" si="101"/>
        <v>-47999.99</v>
      </c>
    </row>
    <row r="3208" spans="1:9" x14ac:dyDescent="0.2">
      <c r="A3208" s="221" t="s">
        <v>3623</v>
      </c>
      <c r="B3208" s="225">
        <v>48600000</v>
      </c>
      <c r="C3208" s="221">
        <f t="shared" si="100"/>
        <v>8</v>
      </c>
      <c r="D3208" s="221">
        <v>48600000</v>
      </c>
      <c r="F3208" s="221" t="s">
        <v>3909</v>
      </c>
      <c r="G3208" s="222">
        <v>53631948.479999997</v>
      </c>
      <c r="H3208" s="222">
        <v>0</v>
      </c>
      <c r="I3208" s="222">
        <f t="shared" si="101"/>
        <v>53631948.479999997</v>
      </c>
    </row>
    <row r="3209" spans="1:9" x14ac:dyDescent="0.2">
      <c r="A3209" s="221" t="s">
        <v>3623</v>
      </c>
      <c r="B3209" s="225">
        <v>51110000</v>
      </c>
      <c r="C3209" s="221">
        <f t="shared" si="100"/>
        <v>8</v>
      </c>
      <c r="D3209" s="221">
        <v>51110000</v>
      </c>
      <c r="F3209" s="221" t="s">
        <v>3919</v>
      </c>
      <c r="G3209" s="222">
        <v>1474937.09</v>
      </c>
      <c r="H3209" s="222">
        <v>0</v>
      </c>
      <c r="I3209" s="222">
        <f t="shared" si="101"/>
        <v>1474937.09</v>
      </c>
    </row>
    <row r="3210" spans="1:9" x14ac:dyDescent="0.2">
      <c r="A3210" s="221" t="s">
        <v>3623</v>
      </c>
      <c r="B3210" s="225">
        <v>51140000</v>
      </c>
      <c r="C3210" s="221">
        <f t="shared" si="100"/>
        <v>8</v>
      </c>
      <c r="D3210" s="221">
        <v>51140000</v>
      </c>
      <c r="F3210" s="221" t="s">
        <v>3944</v>
      </c>
      <c r="G3210" s="222">
        <v>0</v>
      </c>
      <c r="H3210" s="222">
        <v>3858704.64</v>
      </c>
      <c r="I3210" s="222">
        <f t="shared" si="101"/>
        <v>-3858704.64</v>
      </c>
    </row>
    <row r="3211" spans="1:9" x14ac:dyDescent="0.2">
      <c r="A3211" s="221" t="s">
        <v>3623</v>
      </c>
      <c r="B3211" s="225">
        <v>51241000</v>
      </c>
      <c r="C3211" s="221">
        <f t="shared" si="100"/>
        <v>8</v>
      </c>
      <c r="D3211" s="221">
        <v>51241000</v>
      </c>
      <c r="F3211" s="221" t="s">
        <v>4958</v>
      </c>
      <c r="G3211" s="222">
        <v>84924768.879999995</v>
      </c>
      <c r="H3211" s="222">
        <v>0</v>
      </c>
      <c r="I3211" s="222">
        <f t="shared" si="101"/>
        <v>84924768.879999995</v>
      </c>
    </row>
    <row r="3212" spans="1:9" x14ac:dyDescent="0.2">
      <c r="A3212" s="221" t="s">
        <v>3623</v>
      </c>
      <c r="B3212" s="225">
        <v>53100000</v>
      </c>
      <c r="C3212" s="221">
        <f t="shared" si="100"/>
        <v>8</v>
      </c>
      <c r="D3212" s="221">
        <v>53100000</v>
      </c>
      <c r="F3212" s="221" t="s">
        <v>4959</v>
      </c>
      <c r="G3212" s="222">
        <v>219600</v>
      </c>
      <c r="H3212" s="222">
        <v>0</v>
      </c>
      <c r="I3212" s="222">
        <f t="shared" si="101"/>
        <v>219600</v>
      </c>
    </row>
    <row r="3213" spans="1:9" x14ac:dyDescent="0.2">
      <c r="A3213" s="221" t="s">
        <v>3623</v>
      </c>
      <c r="B3213" s="225">
        <v>58000000</v>
      </c>
      <c r="C3213" s="221">
        <f t="shared" si="100"/>
        <v>8</v>
      </c>
      <c r="D3213" s="221">
        <v>58000000</v>
      </c>
      <c r="F3213" s="221" t="s">
        <v>163</v>
      </c>
      <c r="G3213" s="222">
        <v>764000</v>
      </c>
      <c r="H3213" s="222">
        <v>0</v>
      </c>
      <c r="I3213" s="222">
        <f t="shared" si="101"/>
        <v>764000</v>
      </c>
    </row>
    <row r="3214" spans="1:9" x14ac:dyDescent="0.2">
      <c r="A3214" s="221" t="s">
        <v>3623</v>
      </c>
      <c r="B3214" s="225">
        <v>60601000</v>
      </c>
      <c r="C3214" s="221">
        <f t="shared" si="100"/>
        <v>8</v>
      </c>
      <c r="D3214" s="221">
        <v>60601000</v>
      </c>
      <c r="F3214" s="221" t="s">
        <v>4140</v>
      </c>
      <c r="G3214" s="222">
        <v>6208252.21</v>
      </c>
      <c r="H3214" s="222">
        <v>0</v>
      </c>
      <c r="I3214" s="222">
        <f t="shared" si="101"/>
        <v>6208252.21</v>
      </c>
    </row>
    <row r="3215" spans="1:9" x14ac:dyDescent="0.2">
      <c r="A3215" s="221" t="s">
        <v>3623</v>
      </c>
      <c r="B3215" s="225">
        <v>60602000</v>
      </c>
      <c r="C3215" s="221">
        <f t="shared" si="100"/>
        <v>8</v>
      </c>
      <c r="D3215" s="221">
        <v>60602000</v>
      </c>
      <c r="F3215" s="221" t="s">
        <v>165</v>
      </c>
      <c r="G3215" s="222">
        <v>107298210.40000001</v>
      </c>
      <c r="H3215" s="222">
        <v>0</v>
      </c>
      <c r="I3215" s="222">
        <f t="shared" si="101"/>
        <v>107298210.40000001</v>
      </c>
    </row>
    <row r="3216" spans="1:9" x14ac:dyDescent="0.2">
      <c r="A3216" s="221" t="s">
        <v>3623</v>
      </c>
      <c r="B3216" s="225">
        <v>60604000</v>
      </c>
      <c r="C3216" s="221">
        <f t="shared" si="100"/>
        <v>8</v>
      </c>
      <c r="D3216" s="221">
        <v>60604000</v>
      </c>
      <c r="F3216" s="221" t="s">
        <v>4155</v>
      </c>
      <c r="G3216" s="222">
        <v>32346258.210000001</v>
      </c>
      <c r="H3216" s="222">
        <v>0</v>
      </c>
      <c r="I3216" s="222">
        <f t="shared" si="101"/>
        <v>32346258.210000001</v>
      </c>
    </row>
    <row r="3217" spans="1:9" x14ac:dyDescent="0.2">
      <c r="A3217" s="221" t="s">
        <v>3623</v>
      </c>
      <c r="B3217" s="225">
        <v>60605000</v>
      </c>
      <c r="C3217" s="221">
        <f t="shared" si="100"/>
        <v>8</v>
      </c>
      <c r="D3217" s="221">
        <v>60605000</v>
      </c>
      <c r="F3217" s="221" t="s">
        <v>167</v>
      </c>
      <c r="G3217" s="222">
        <v>118940723.92</v>
      </c>
      <c r="H3217" s="222">
        <v>0</v>
      </c>
      <c r="I3217" s="222">
        <f t="shared" si="101"/>
        <v>118940723.92</v>
      </c>
    </row>
    <row r="3218" spans="1:9" x14ac:dyDescent="0.2">
      <c r="A3218" s="221" t="s">
        <v>3623</v>
      </c>
      <c r="B3218" s="225">
        <v>60605100</v>
      </c>
      <c r="C3218" s="221">
        <f t="shared" si="100"/>
        <v>8</v>
      </c>
      <c r="D3218" s="221">
        <v>60605000</v>
      </c>
      <c r="F3218" s="221" t="s">
        <v>4960</v>
      </c>
      <c r="G3218" s="222">
        <v>0</v>
      </c>
      <c r="H3218" s="222">
        <v>456673.85</v>
      </c>
      <c r="I3218" s="222">
        <f t="shared" si="101"/>
        <v>-456673.85</v>
      </c>
    </row>
    <row r="3219" spans="1:9" x14ac:dyDescent="0.2">
      <c r="A3219" s="221" t="s">
        <v>3623</v>
      </c>
      <c r="B3219" s="225">
        <v>60607000</v>
      </c>
      <c r="C3219" s="221">
        <f t="shared" si="100"/>
        <v>8</v>
      </c>
      <c r="D3219" s="221">
        <v>60607000</v>
      </c>
      <c r="F3219" s="221" t="s">
        <v>168</v>
      </c>
      <c r="G3219" s="222">
        <v>48936485.939999998</v>
      </c>
      <c r="H3219" s="222">
        <v>0</v>
      </c>
      <c r="I3219" s="222">
        <f t="shared" si="101"/>
        <v>48936485.939999998</v>
      </c>
    </row>
    <row r="3220" spans="1:9" x14ac:dyDescent="0.2">
      <c r="A3220" s="221" t="s">
        <v>3623</v>
      </c>
      <c r="B3220" s="225">
        <v>60608000</v>
      </c>
      <c r="C3220" s="221">
        <f t="shared" si="100"/>
        <v>8</v>
      </c>
      <c r="D3220" s="221">
        <v>60608000</v>
      </c>
      <c r="F3220" s="221" t="s">
        <v>169</v>
      </c>
      <c r="G3220" s="222">
        <v>61971884.579999998</v>
      </c>
      <c r="H3220" s="222">
        <v>0</v>
      </c>
      <c r="I3220" s="222">
        <f t="shared" si="101"/>
        <v>61971884.579999998</v>
      </c>
    </row>
    <row r="3221" spans="1:9" x14ac:dyDescent="0.2">
      <c r="A3221" s="221" t="s">
        <v>3623</v>
      </c>
      <c r="B3221" s="225">
        <v>60804000</v>
      </c>
      <c r="C3221" s="221">
        <f t="shared" si="100"/>
        <v>8</v>
      </c>
      <c r="D3221" s="221">
        <v>60804000</v>
      </c>
      <c r="F3221" s="221" t="s">
        <v>396</v>
      </c>
      <c r="G3221" s="222">
        <v>405000</v>
      </c>
      <c r="H3221" s="222">
        <v>0</v>
      </c>
      <c r="I3221" s="222">
        <f t="shared" si="101"/>
        <v>405000</v>
      </c>
    </row>
    <row r="3222" spans="1:9" x14ac:dyDescent="0.2">
      <c r="A3222" s="221" t="s">
        <v>3623</v>
      </c>
      <c r="B3222" s="225">
        <v>60809000</v>
      </c>
      <c r="C3222" s="221">
        <f t="shared" si="100"/>
        <v>8</v>
      </c>
      <c r="D3222" s="221">
        <v>60809000</v>
      </c>
      <c r="F3222" s="221" t="s">
        <v>2037</v>
      </c>
      <c r="G3222" s="222">
        <v>0</v>
      </c>
      <c r="H3222" s="222">
        <v>519709.55</v>
      </c>
      <c r="I3222" s="222">
        <f t="shared" si="101"/>
        <v>-519709.55</v>
      </c>
    </row>
    <row r="3223" spans="1:9" x14ac:dyDescent="0.2">
      <c r="A3223" s="221" t="s">
        <v>3623</v>
      </c>
      <c r="B3223" s="225">
        <v>61100000</v>
      </c>
      <c r="C3223" s="221">
        <f t="shared" si="100"/>
        <v>8</v>
      </c>
      <c r="D3223" s="221">
        <v>61100000</v>
      </c>
      <c r="F3223" s="221" t="s">
        <v>172</v>
      </c>
      <c r="G3223" s="222">
        <v>33664105</v>
      </c>
      <c r="H3223" s="222">
        <v>0</v>
      </c>
      <c r="I3223" s="222">
        <f t="shared" si="101"/>
        <v>33664105</v>
      </c>
    </row>
    <row r="3224" spans="1:9" x14ac:dyDescent="0.2">
      <c r="A3224" s="221" t="s">
        <v>3623</v>
      </c>
      <c r="B3224" s="225">
        <v>61301000</v>
      </c>
      <c r="C3224" s="221">
        <f t="shared" si="100"/>
        <v>8</v>
      </c>
      <c r="D3224" s="221">
        <v>61301000</v>
      </c>
      <c r="F3224" s="221" t="s">
        <v>174</v>
      </c>
      <c r="G3224" s="222">
        <v>75717074</v>
      </c>
      <c r="H3224" s="222">
        <v>0</v>
      </c>
      <c r="I3224" s="222">
        <f t="shared" si="101"/>
        <v>75717074</v>
      </c>
    </row>
    <row r="3225" spans="1:9" x14ac:dyDescent="0.2">
      <c r="A3225" s="221" t="s">
        <v>3623</v>
      </c>
      <c r="B3225" s="225">
        <v>61302000</v>
      </c>
      <c r="C3225" s="221">
        <f t="shared" si="100"/>
        <v>8</v>
      </c>
      <c r="D3225" s="221">
        <v>61302000</v>
      </c>
      <c r="F3225" s="221" t="s">
        <v>4599</v>
      </c>
      <c r="G3225" s="222">
        <v>816741108.49000001</v>
      </c>
      <c r="H3225" s="222">
        <v>0</v>
      </c>
      <c r="I3225" s="222">
        <f t="shared" si="101"/>
        <v>816741108.49000001</v>
      </c>
    </row>
    <row r="3226" spans="1:9" x14ac:dyDescent="0.2">
      <c r="A3226" s="221" t="s">
        <v>3623</v>
      </c>
      <c r="B3226" s="225">
        <v>61303000</v>
      </c>
      <c r="C3226" s="221">
        <f t="shared" si="100"/>
        <v>8</v>
      </c>
      <c r="D3226" s="221">
        <v>61303000</v>
      </c>
      <c r="F3226" s="221" t="s">
        <v>176</v>
      </c>
      <c r="G3226" s="222">
        <v>270048456.76999998</v>
      </c>
      <c r="H3226" s="222">
        <v>0</v>
      </c>
      <c r="I3226" s="222">
        <f t="shared" si="101"/>
        <v>270048456.76999998</v>
      </c>
    </row>
    <row r="3227" spans="1:9" x14ac:dyDescent="0.2">
      <c r="A3227" s="221" t="s">
        <v>3623</v>
      </c>
      <c r="B3227" s="225">
        <v>61500000</v>
      </c>
      <c r="C3227" s="221">
        <f t="shared" si="100"/>
        <v>8</v>
      </c>
      <c r="D3227" s="221">
        <v>61500000</v>
      </c>
      <c r="F3227" s="221" t="s">
        <v>177</v>
      </c>
      <c r="G3227" s="222">
        <v>28612985.510000002</v>
      </c>
      <c r="H3227" s="222">
        <v>0</v>
      </c>
      <c r="I3227" s="222">
        <f t="shared" si="101"/>
        <v>28612985.510000002</v>
      </c>
    </row>
    <row r="3228" spans="1:9" x14ac:dyDescent="0.2">
      <c r="A3228" s="221" t="s">
        <v>3623</v>
      </c>
      <c r="B3228" s="225">
        <v>61501000</v>
      </c>
      <c r="C3228" s="221">
        <f t="shared" si="100"/>
        <v>8</v>
      </c>
      <c r="D3228" s="221">
        <v>61501000</v>
      </c>
      <c r="F3228" s="221" t="s">
        <v>178</v>
      </c>
      <c r="G3228" s="222">
        <v>13826166.92</v>
      </c>
      <c r="H3228" s="222">
        <v>0</v>
      </c>
      <c r="I3228" s="222">
        <f t="shared" si="101"/>
        <v>13826166.92</v>
      </c>
    </row>
    <row r="3229" spans="1:9" x14ac:dyDescent="0.2">
      <c r="A3229" s="221" t="s">
        <v>3623</v>
      </c>
      <c r="B3229" s="225">
        <v>61501400</v>
      </c>
      <c r="C3229" s="221">
        <f t="shared" si="100"/>
        <v>8</v>
      </c>
      <c r="D3229" s="221">
        <v>61501000</v>
      </c>
      <c r="F3229" s="221" t="s">
        <v>179</v>
      </c>
      <c r="G3229" s="222">
        <v>2210526.3199999998</v>
      </c>
      <c r="H3229" s="222">
        <v>0</v>
      </c>
      <c r="I3229" s="222">
        <f t="shared" si="101"/>
        <v>2210526.3199999998</v>
      </c>
    </row>
    <row r="3230" spans="1:9" x14ac:dyDescent="0.2">
      <c r="A3230" s="221" t="s">
        <v>3623</v>
      </c>
      <c r="B3230" s="225">
        <v>61503000</v>
      </c>
      <c r="C3230" s="221">
        <f t="shared" si="100"/>
        <v>8</v>
      </c>
      <c r="D3230" s="221">
        <v>61503000</v>
      </c>
      <c r="F3230" s="221" t="s">
        <v>181</v>
      </c>
      <c r="G3230" s="222">
        <v>209885085.47999999</v>
      </c>
      <c r="H3230" s="222">
        <v>0</v>
      </c>
      <c r="I3230" s="222">
        <f t="shared" si="101"/>
        <v>209885085.47999999</v>
      </c>
    </row>
    <row r="3231" spans="1:9" x14ac:dyDescent="0.2">
      <c r="A3231" s="221" t="s">
        <v>3623</v>
      </c>
      <c r="B3231" s="225">
        <v>61601000</v>
      </c>
      <c r="C3231" s="221">
        <f t="shared" si="100"/>
        <v>8</v>
      </c>
      <c r="D3231" s="221">
        <v>61601000</v>
      </c>
      <c r="F3231" s="221" t="s">
        <v>182</v>
      </c>
      <c r="G3231" s="222">
        <v>30976.639999999999</v>
      </c>
      <c r="H3231" s="222">
        <v>0</v>
      </c>
      <c r="I3231" s="222">
        <f t="shared" si="101"/>
        <v>30976.639999999999</v>
      </c>
    </row>
    <row r="3232" spans="1:9" x14ac:dyDescent="0.2">
      <c r="A3232" s="221" t="s">
        <v>3623</v>
      </c>
      <c r="B3232" s="225">
        <v>61602000</v>
      </c>
      <c r="C3232" s="221">
        <f t="shared" si="100"/>
        <v>8</v>
      </c>
      <c r="D3232" s="221">
        <v>61602000</v>
      </c>
      <c r="F3232" s="221" t="s">
        <v>418</v>
      </c>
      <c r="G3232" s="222">
        <v>376032.87</v>
      </c>
      <c r="H3232" s="222">
        <v>0</v>
      </c>
      <c r="I3232" s="222">
        <f t="shared" si="101"/>
        <v>376032.87</v>
      </c>
    </row>
    <row r="3233" spans="1:9" x14ac:dyDescent="0.2">
      <c r="A3233" s="221" t="s">
        <v>3623</v>
      </c>
      <c r="B3233" s="225">
        <v>61604000</v>
      </c>
      <c r="C3233" s="221">
        <f t="shared" si="100"/>
        <v>8</v>
      </c>
      <c r="D3233" s="221">
        <v>61604000</v>
      </c>
      <c r="F3233" s="221" t="s">
        <v>183</v>
      </c>
      <c r="G3233" s="222">
        <v>35944032.479999997</v>
      </c>
      <c r="H3233" s="222">
        <v>0</v>
      </c>
      <c r="I3233" s="222">
        <f t="shared" si="101"/>
        <v>35944032.479999997</v>
      </c>
    </row>
    <row r="3234" spans="1:9" x14ac:dyDescent="0.2">
      <c r="A3234" s="221" t="s">
        <v>3623</v>
      </c>
      <c r="B3234" s="225">
        <v>61801000</v>
      </c>
      <c r="C3234" s="221">
        <f t="shared" si="100"/>
        <v>8</v>
      </c>
      <c r="D3234" s="221">
        <v>61801000</v>
      </c>
      <c r="F3234" s="221" t="s">
        <v>184</v>
      </c>
      <c r="G3234" s="222">
        <v>2280000</v>
      </c>
      <c r="H3234" s="222">
        <v>0</v>
      </c>
      <c r="I3234" s="222">
        <f t="shared" si="101"/>
        <v>2280000</v>
      </c>
    </row>
    <row r="3235" spans="1:9" x14ac:dyDescent="0.2">
      <c r="A3235" s="221" t="s">
        <v>3623</v>
      </c>
      <c r="B3235" s="225">
        <v>61802000</v>
      </c>
      <c r="C3235" s="221">
        <f t="shared" si="100"/>
        <v>8</v>
      </c>
      <c r="D3235" s="221">
        <v>61802000</v>
      </c>
      <c r="F3235" s="221" t="s">
        <v>185</v>
      </c>
      <c r="G3235" s="222">
        <v>310300</v>
      </c>
      <c r="H3235" s="222">
        <v>0</v>
      </c>
      <c r="I3235" s="222">
        <f t="shared" si="101"/>
        <v>310300</v>
      </c>
    </row>
    <row r="3236" spans="1:9" x14ac:dyDescent="0.2">
      <c r="A3236" s="221" t="s">
        <v>3623</v>
      </c>
      <c r="B3236" s="225">
        <v>62101000</v>
      </c>
      <c r="C3236" s="221">
        <f t="shared" si="100"/>
        <v>8</v>
      </c>
      <c r="D3236" s="221">
        <v>62101000</v>
      </c>
      <c r="F3236" s="221" t="s">
        <v>4289</v>
      </c>
      <c r="G3236" s="222">
        <v>84331098.079999998</v>
      </c>
      <c r="H3236" s="222">
        <v>0</v>
      </c>
      <c r="I3236" s="222">
        <f t="shared" si="101"/>
        <v>84331098.079999998</v>
      </c>
    </row>
    <row r="3237" spans="1:9" x14ac:dyDescent="0.2">
      <c r="A3237" s="221" t="s">
        <v>3623</v>
      </c>
      <c r="B3237" s="225">
        <v>62102000</v>
      </c>
      <c r="C3237" s="221">
        <f t="shared" si="100"/>
        <v>8</v>
      </c>
      <c r="D3237" s="221">
        <v>62102000</v>
      </c>
      <c r="F3237" s="221" t="s">
        <v>4295</v>
      </c>
      <c r="G3237" s="222">
        <v>179144531.03999999</v>
      </c>
      <c r="H3237" s="222">
        <v>0</v>
      </c>
      <c r="I3237" s="222">
        <f t="shared" si="101"/>
        <v>179144531.03999999</v>
      </c>
    </row>
    <row r="3238" spans="1:9" x14ac:dyDescent="0.2">
      <c r="A3238" s="221" t="s">
        <v>3623</v>
      </c>
      <c r="B3238" s="225">
        <v>62103000</v>
      </c>
      <c r="C3238" s="221">
        <f t="shared" si="100"/>
        <v>8</v>
      </c>
      <c r="D3238" s="221">
        <v>62103000</v>
      </c>
      <c r="F3238" s="221" t="s">
        <v>188</v>
      </c>
      <c r="G3238" s="222">
        <v>4723314.28</v>
      </c>
      <c r="H3238" s="222">
        <v>0</v>
      </c>
      <c r="I3238" s="222">
        <f t="shared" si="101"/>
        <v>4723314.28</v>
      </c>
    </row>
    <row r="3239" spans="1:9" x14ac:dyDescent="0.2">
      <c r="A3239" s="221" t="s">
        <v>3623</v>
      </c>
      <c r="B3239" s="225">
        <v>62202000</v>
      </c>
      <c r="C3239" s="221">
        <f t="shared" si="100"/>
        <v>8</v>
      </c>
      <c r="D3239" s="221">
        <v>62202000</v>
      </c>
      <c r="F3239" s="221" t="s">
        <v>4961</v>
      </c>
      <c r="G3239" s="222">
        <v>1500000</v>
      </c>
      <c r="H3239" s="222">
        <v>0</v>
      </c>
      <c r="I3239" s="222">
        <f t="shared" si="101"/>
        <v>1500000</v>
      </c>
    </row>
    <row r="3240" spans="1:9" x14ac:dyDescent="0.2">
      <c r="A3240" s="221" t="s">
        <v>3623</v>
      </c>
      <c r="B3240" s="225">
        <v>62203000</v>
      </c>
      <c r="C3240" s="221">
        <f t="shared" si="100"/>
        <v>8</v>
      </c>
      <c r="D3240" s="221">
        <v>62203000</v>
      </c>
      <c r="F3240" s="221" t="s">
        <v>189</v>
      </c>
      <c r="G3240" s="222">
        <v>19500000</v>
      </c>
      <c r="H3240" s="222">
        <v>0</v>
      </c>
      <c r="I3240" s="222">
        <f t="shared" si="101"/>
        <v>19500000</v>
      </c>
    </row>
    <row r="3241" spans="1:9" x14ac:dyDescent="0.2">
      <c r="A3241" s="221" t="s">
        <v>3623</v>
      </c>
      <c r="B3241" s="225">
        <v>62208000</v>
      </c>
      <c r="C3241" s="221">
        <f t="shared" si="100"/>
        <v>8</v>
      </c>
      <c r="D3241" s="221">
        <v>62208000</v>
      </c>
      <c r="F3241" s="221" t="s">
        <v>190</v>
      </c>
      <c r="G3241" s="222">
        <v>910771933.50999999</v>
      </c>
      <c r="H3241" s="222">
        <v>0</v>
      </c>
      <c r="I3241" s="222">
        <f t="shared" si="101"/>
        <v>910771933.50999999</v>
      </c>
    </row>
    <row r="3242" spans="1:9" x14ac:dyDescent="0.2">
      <c r="A3242" s="221" t="s">
        <v>3623</v>
      </c>
      <c r="B3242" s="225">
        <v>62301000</v>
      </c>
      <c r="C3242" s="221">
        <f t="shared" si="100"/>
        <v>8</v>
      </c>
      <c r="D3242" s="221">
        <v>62301000</v>
      </c>
      <c r="F3242" s="221" t="s">
        <v>1903</v>
      </c>
      <c r="G3242" s="222">
        <v>2977780</v>
      </c>
      <c r="H3242" s="222">
        <v>0</v>
      </c>
      <c r="I3242" s="222">
        <f t="shared" si="101"/>
        <v>2977780</v>
      </c>
    </row>
    <row r="3243" spans="1:9" x14ac:dyDescent="0.2">
      <c r="A3243" s="221" t="s">
        <v>3623</v>
      </c>
      <c r="B3243" s="225">
        <v>62302000</v>
      </c>
      <c r="C3243" s="221">
        <f t="shared" si="100"/>
        <v>8</v>
      </c>
      <c r="D3243" s="221">
        <v>62302000</v>
      </c>
      <c r="F3243" s="221" t="s">
        <v>192</v>
      </c>
      <c r="G3243" s="222">
        <v>60890000</v>
      </c>
      <c r="H3243" s="222">
        <v>0</v>
      </c>
      <c r="I3243" s="222">
        <f t="shared" si="101"/>
        <v>60890000</v>
      </c>
    </row>
    <row r="3244" spans="1:9" x14ac:dyDescent="0.2">
      <c r="A3244" s="221" t="s">
        <v>3623</v>
      </c>
      <c r="B3244" s="225">
        <v>62303000</v>
      </c>
      <c r="C3244" s="221">
        <f t="shared" si="100"/>
        <v>8</v>
      </c>
      <c r="D3244" s="221">
        <v>62303000</v>
      </c>
      <c r="F3244" s="221" t="s">
        <v>193</v>
      </c>
      <c r="G3244" s="222">
        <v>81727391.140000001</v>
      </c>
      <c r="H3244" s="222">
        <v>0</v>
      </c>
      <c r="I3244" s="222">
        <f t="shared" si="101"/>
        <v>81727391.140000001</v>
      </c>
    </row>
    <row r="3245" spans="1:9" x14ac:dyDescent="0.2">
      <c r="A3245" s="221" t="s">
        <v>3623</v>
      </c>
      <c r="B3245" s="225">
        <v>62304000</v>
      </c>
      <c r="C3245" s="221">
        <f t="shared" si="100"/>
        <v>8</v>
      </c>
      <c r="D3245" s="221">
        <v>62304000</v>
      </c>
      <c r="F3245" s="221" t="s">
        <v>4962</v>
      </c>
      <c r="G3245" s="222">
        <v>56176338.5</v>
      </c>
      <c r="H3245" s="222">
        <v>0</v>
      </c>
      <c r="I3245" s="222">
        <f t="shared" si="101"/>
        <v>56176338.5</v>
      </c>
    </row>
    <row r="3246" spans="1:9" x14ac:dyDescent="0.2">
      <c r="A3246" s="221" t="s">
        <v>3623</v>
      </c>
      <c r="B3246" s="225">
        <v>62501000</v>
      </c>
      <c r="C3246" s="221">
        <f t="shared" si="100"/>
        <v>8</v>
      </c>
      <c r="D3246" s="221">
        <v>62501000</v>
      </c>
      <c r="F3246" s="221" t="s">
        <v>195</v>
      </c>
      <c r="G3246" s="222">
        <v>436038536.64999998</v>
      </c>
      <c r="H3246" s="222">
        <v>0</v>
      </c>
      <c r="I3246" s="222">
        <f t="shared" si="101"/>
        <v>436038536.64999998</v>
      </c>
    </row>
    <row r="3247" spans="1:9" x14ac:dyDescent="0.2">
      <c r="A3247" s="221" t="s">
        <v>3623</v>
      </c>
      <c r="B3247" s="225">
        <v>62502000</v>
      </c>
      <c r="C3247" s="221">
        <f t="shared" si="100"/>
        <v>8</v>
      </c>
      <c r="D3247" s="221">
        <v>62502000</v>
      </c>
      <c r="F3247" s="221" t="s">
        <v>196</v>
      </c>
      <c r="G3247" s="222">
        <v>4100528</v>
      </c>
      <c r="H3247" s="222">
        <v>0</v>
      </c>
      <c r="I3247" s="222">
        <f t="shared" si="101"/>
        <v>4100528</v>
      </c>
    </row>
    <row r="3248" spans="1:9" x14ac:dyDescent="0.2">
      <c r="A3248" s="221" t="s">
        <v>3623</v>
      </c>
      <c r="B3248" s="225">
        <v>62503000</v>
      </c>
      <c r="C3248" s="221">
        <f t="shared" si="100"/>
        <v>8</v>
      </c>
      <c r="D3248" s="221">
        <v>62503000</v>
      </c>
      <c r="F3248" s="221" t="s">
        <v>4867</v>
      </c>
      <c r="G3248" s="222">
        <v>70000</v>
      </c>
      <c r="H3248" s="222">
        <v>0</v>
      </c>
      <c r="I3248" s="222">
        <f t="shared" si="101"/>
        <v>70000</v>
      </c>
    </row>
    <row r="3249" spans="1:9" x14ac:dyDescent="0.2">
      <c r="A3249" s="221" t="s">
        <v>3623</v>
      </c>
      <c r="B3249" s="225">
        <v>62504000</v>
      </c>
      <c r="C3249" s="221">
        <f t="shared" si="100"/>
        <v>8</v>
      </c>
      <c r="D3249" s="221">
        <v>62504000</v>
      </c>
      <c r="F3249" s="221" t="s">
        <v>4821</v>
      </c>
      <c r="G3249" s="222">
        <v>45088877.350000001</v>
      </c>
      <c r="H3249" s="222">
        <v>0</v>
      </c>
      <c r="I3249" s="222">
        <f t="shared" si="101"/>
        <v>45088877.350000001</v>
      </c>
    </row>
    <row r="3250" spans="1:9" x14ac:dyDescent="0.2">
      <c r="A3250" s="221" t="s">
        <v>3623</v>
      </c>
      <c r="B3250" s="225">
        <v>62505000</v>
      </c>
      <c r="C3250" s="221">
        <f t="shared" si="100"/>
        <v>8</v>
      </c>
      <c r="D3250" s="221">
        <v>62505000</v>
      </c>
      <c r="F3250" s="221" t="s">
        <v>199</v>
      </c>
      <c r="G3250" s="222">
        <v>9849457.75</v>
      </c>
      <c r="H3250" s="222">
        <v>0</v>
      </c>
      <c r="I3250" s="222">
        <f t="shared" si="101"/>
        <v>9849457.75</v>
      </c>
    </row>
    <row r="3251" spans="1:9" x14ac:dyDescent="0.2">
      <c r="A3251" s="221" t="s">
        <v>3623</v>
      </c>
      <c r="B3251" s="225">
        <v>62506000</v>
      </c>
      <c r="C3251" s="221">
        <f t="shared" si="100"/>
        <v>8</v>
      </c>
      <c r="D3251" s="221">
        <v>62506000</v>
      </c>
      <c r="F3251" s="221" t="s">
        <v>200</v>
      </c>
      <c r="G3251" s="222">
        <v>5556600</v>
      </c>
      <c r="H3251" s="222">
        <v>0</v>
      </c>
      <c r="I3251" s="222">
        <f t="shared" si="101"/>
        <v>5556600</v>
      </c>
    </row>
    <row r="3252" spans="1:9" x14ac:dyDescent="0.2">
      <c r="A3252" s="221" t="s">
        <v>3623</v>
      </c>
      <c r="B3252" s="225">
        <v>62507000</v>
      </c>
      <c r="C3252" s="221">
        <f t="shared" si="100"/>
        <v>8</v>
      </c>
      <c r="D3252" s="221">
        <v>62507000</v>
      </c>
      <c r="F3252" s="221" t="s">
        <v>201</v>
      </c>
      <c r="G3252" s="222">
        <v>330883486.68000001</v>
      </c>
      <c r="H3252" s="222">
        <v>0</v>
      </c>
      <c r="I3252" s="222">
        <f t="shared" si="101"/>
        <v>330883486.68000001</v>
      </c>
    </row>
    <row r="3253" spans="1:9" x14ac:dyDescent="0.2">
      <c r="A3253" s="221" t="s">
        <v>3623</v>
      </c>
      <c r="B3253" s="225">
        <v>62601000</v>
      </c>
      <c r="C3253" s="221">
        <f t="shared" si="100"/>
        <v>8</v>
      </c>
      <c r="D3253" s="221">
        <v>62601000</v>
      </c>
      <c r="F3253" s="221" t="s">
        <v>440</v>
      </c>
      <c r="G3253" s="222">
        <v>345000</v>
      </c>
      <c r="H3253" s="222">
        <v>0</v>
      </c>
      <c r="I3253" s="222">
        <f t="shared" si="101"/>
        <v>345000</v>
      </c>
    </row>
    <row r="3254" spans="1:9" x14ac:dyDescent="0.2">
      <c r="A3254" s="221" t="s">
        <v>3623</v>
      </c>
      <c r="B3254" s="221">
        <v>62602000</v>
      </c>
      <c r="C3254" s="221">
        <f t="shared" si="100"/>
        <v>8</v>
      </c>
      <c r="D3254" s="221">
        <v>62602000</v>
      </c>
      <c r="F3254" s="221" t="s">
        <v>202</v>
      </c>
      <c r="G3254" s="222">
        <v>7173615.5800000001</v>
      </c>
      <c r="H3254" s="222">
        <v>0</v>
      </c>
      <c r="I3254" s="222">
        <f t="shared" si="101"/>
        <v>7173615.5800000001</v>
      </c>
    </row>
    <row r="3255" spans="1:9" x14ac:dyDescent="0.2">
      <c r="A3255" s="221" t="s">
        <v>3623</v>
      </c>
      <c r="B3255" s="221">
        <v>62603000</v>
      </c>
      <c r="C3255" s="221">
        <f t="shared" si="100"/>
        <v>8</v>
      </c>
      <c r="D3255" s="221">
        <v>62603000</v>
      </c>
      <c r="F3255" s="221" t="s">
        <v>203</v>
      </c>
      <c r="G3255" s="222">
        <v>39543676.380000003</v>
      </c>
      <c r="H3255" s="222">
        <v>0</v>
      </c>
      <c r="I3255" s="222">
        <f t="shared" si="101"/>
        <v>39543676.380000003</v>
      </c>
    </row>
    <row r="3256" spans="1:9" x14ac:dyDescent="0.2">
      <c r="A3256" s="221" t="s">
        <v>3623</v>
      </c>
      <c r="B3256" s="221">
        <v>62604000</v>
      </c>
      <c r="C3256" s="221">
        <f t="shared" si="100"/>
        <v>8</v>
      </c>
      <c r="D3256" s="221">
        <v>62604000</v>
      </c>
      <c r="F3256" s="221" t="s">
        <v>204</v>
      </c>
      <c r="G3256" s="222">
        <v>2140258.5699999998</v>
      </c>
      <c r="H3256" s="222">
        <v>0</v>
      </c>
      <c r="I3256" s="222">
        <f t="shared" si="101"/>
        <v>2140258.5699999998</v>
      </c>
    </row>
    <row r="3257" spans="1:9" x14ac:dyDescent="0.2">
      <c r="A3257" s="221" t="s">
        <v>3623</v>
      </c>
      <c r="B3257" s="221">
        <v>62607000</v>
      </c>
      <c r="C3257" s="221">
        <f t="shared" si="100"/>
        <v>8</v>
      </c>
      <c r="D3257" s="221">
        <v>62607000</v>
      </c>
      <c r="F3257" s="221" t="s">
        <v>2700</v>
      </c>
      <c r="G3257" s="222">
        <v>23607460</v>
      </c>
      <c r="H3257" s="222">
        <v>0</v>
      </c>
      <c r="I3257" s="222">
        <f t="shared" si="101"/>
        <v>23607460</v>
      </c>
    </row>
    <row r="3258" spans="1:9" x14ac:dyDescent="0.2">
      <c r="A3258" s="221" t="s">
        <v>3623</v>
      </c>
      <c r="B3258" s="221">
        <v>62608000</v>
      </c>
      <c r="C3258" s="221">
        <f t="shared" si="100"/>
        <v>8</v>
      </c>
      <c r="D3258" s="221">
        <v>62608000</v>
      </c>
      <c r="F3258" s="221" t="s">
        <v>4378</v>
      </c>
      <c r="G3258" s="222">
        <v>4485120</v>
      </c>
      <c r="H3258" s="222">
        <v>0</v>
      </c>
      <c r="I3258" s="222">
        <f t="shared" si="101"/>
        <v>4485120</v>
      </c>
    </row>
    <row r="3259" spans="1:9" x14ac:dyDescent="0.2">
      <c r="A3259" s="221" t="s">
        <v>3623</v>
      </c>
      <c r="B3259" s="221">
        <v>62701000</v>
      </c>
      <c r="C3259" s="221">
        <f t="shared" si="100"/>
        <v>8</v>
      </c>
      <c r="D3259" s="221">
        <v>62701000</v>
      </c>
      <c r="F3259" s="221" t="s">
        <v>207</v>
      </c>
      <c r="G3259" s="222">
        <v>124666.67</v>
      </c>
      <c r="H3259" s="222">
        <v>0</v>
      </c>
      <c r="I3259" s="222">
        <f t="shared" si="101"/>
        <v>124666.67</v>
      </c>
    </row>
    <row r="3260" spans="1:9" x14ac:dyDescent="0.2">
      <c r="A3260" s="221" t="s">
        <v>3623</v>
      </c>
      <c r="B3260" s="221">
        <v>62703000</v>
      </c>
      <c r="C3260" s="221">
        <f t="shared" si="100"/>
        <v>8</v>
      </c>
      <c r="D3260" s="221">
        <v>62703000</v>
      </c>
      <c r="F3260" s="221" t="s">
        <v>208</v>
      </c>
      <c r="G3260" s="222">
        <v>3957286.43</v>
      </c>
      <c r="H3260" s="222">
        <v>0</v>
      </c>
      <c r="I3260" s="222">
        <f t="shared" si="101"/>
        <v>3957286.43</v>
      </c>
    </row>
    <row r="3261" spans="1:9" x14ac:dyDescent="0.2">
      <c r="A3261" s="221" t="s">
        <v>3623</v>
      </c>
      <c r="B3261" s="221">
        <v>62705000</v>
      </c>
      <c r="C3261" s="221">
        <f t="shared" si="100"/>
        <v>8</v>
      </c>
      <c r="D3261" s="221">
        <v>62705000</v>
      </c>
      <c r="F3261" s="221" t="s">
        <v>1423</v>
      </c>
      <c r="G3261" s="222">
        <v>1043721.52</v>
      </c>
      <c r="H3261" s="222">
        <v>0</v>
      </c>
      <c r="I3261" s="222">
        <f t="shared" si="101"/>
        <v>1043721.52</v>
      </c>
    </row>
    <row r="3262" spans="1:9" x14ac:dyDescent="0.2">
      <c r="A3262" s="221" t="s">
        <v>3623</v>
      </c>
      <c r="B3262" s="221">
        <v>62706000</v>
      </c>
      <c r="C3262" s="221">
        <f t="shared" si="100"/>
        <v>8</v>
      </c>
      <c r="D3262" s="221">
        <v>62706000</v>
      </c>
      <c r="F3262" s="221" t="s">
        <v>209</v>
      </c>
      <c r="G3262" s="222">
        <v>8196836.8600000003</v>
      </c>
      <c r="H3262" s="222">
        <v>0</v>
      </c>
      <c r="I3262" s="222">
        <f t="shared" si="101"/>
        <v>8196836.8600000003</v>
      </c>
    </row>
    <row r="3263" spans="1:9" x14ac:dyDescent="0.2">
      <c r="A3263" s="221" t="s">
        <v>3623</v>
      </c>
      <c r="B3263" s="221">
        <v>62710000</v>
      </c>
      <c r="C3263" s="221">
        <f t="shared" si="100"/>
        <v>8</v>
      </c>
      <c r="D3263" s="221">
        <v>62710000</v>
      </c>
      <c r="F3263" s="221" t="s">
        <v>210</v>
      </c>
      <c r="G3263" s="222">
        <v>1260000</v>
      </c>
      <c r="H3263" s="222">
        <v>0</v>
      </c>
      <c r="I3263" s="222">
        <f t="shared" si="101"/>
        <v>1260000</v>
      </c>
    </row>
    <row r="3264" spans="1:9" x14ac:dyDescent="0.2">
      <c r="A3264" s="221" t="s">
        <v>3623</v>
      </c>
      <c r="B3264" s="221">
        <v>63501000</v>
      </c>
      <c r="C3264" s="221">
        <f t="shared" si="100"/>
        <v>8</v>
      </c>
      <c r="D3264" s="221">
        <v>63501000</v>
      </c>
      <c r="F3264" s="221" t="s">
        <v>4414</v>
      </c>
      <c r="G3264" s="222">
        <v>267500</v>
      </c>
      <c r="H3264" s="222">
        <v>0</v>
      </c>
      <c r="I3264" s="222">
        <f t="shared" si="101"/>
        <v>267500</v>
      </c>
    </row>
    <row r="3265" spans="1:9" x14ac:dyDescent="0.2">
      <c r="A3265" s="221" t="s">
        <v>3623</v>
      </c>
      <c r="B3265" s="221">
        <v>63504000</v>
      </c>
      <c r="C3265" s="221">
        <f t="shared" si="100"/>
        <v>8</v>
      </c>
      <c r="D3265" s="221">
        <v>63504000</v>
      </c>
      <c r="F3265" s="221" t="s">
        <v>214</v>
      </c>
      <c r="G3265" s="222">
        <v>9190694.6999999993</v>
      </c>
      <c r="H3265" s="222">
        <v>0</v>
      </c>
      <c r="I3265" s="222">
        <f t="shared" si="101"/>
        <v>9190694.6999999993</v>
      </c>
    </row>
    <row r="3266" spans="1:9" x14ac:dyDescent="0.2">
      <c r="A3266" s="221" t="s">
        <v>3623</v>
      </c>
      <c r="B3266" s="221">
        <v>63506000</v>
      </c>
      <c r="C3266" s="221">
        <f t="shared" ref="C3266:C3329" si="102">+LEN(B:B)</f>
        <v>8</v>
      </c>
      <c r="D3266" s="221">
        <v>63506000</v>
      </c>
      <c r="F3266" s="221" t="s">
        <v>215</v>
      </c>
      <c r="G3266" s="222">
        <v>1642000</v>
      </c>
      <c r="H3266" s="222">
        <v>0</v>
      </c>
      <c r="I3266" s="222">
        <f t="shared" ref="I3266:I3329" si="103">+G:G-H:H</f>
        <v>1642000</v>
      </c>
    </row>
    <row r="3267" spans="1:9" x14ac:dyDescent="0.2">
      <c r="A3267" s="221" t="s">
        <v>3623</v>
      </c>
      <c r="B3267" s="221">
        <v>63508000</v>
      </c>
      <c r="C3267" s="221">
        <f t="shared" si="102"/>
        <v>8</v>
      </c>
      <c r="D3267" s="221">
        <v>63508000</v>
      </c>
      <c r="F3267" s="221" t="s">
        <v>2639</v>
      </c>
      <c r="G3267" s="222">
        <v>36380989.979999997</v>
      </c>
      <c r="H3267" s="222">
        <v>0</v>
      </c>
      <c r="I3267" s="222">
        <f t="shared" si="103"/>
        <v>36380989.979999997</v>
      </c>
    </row>
    <row r="3268" spans="1:9" x14ac:dyDescent="0.2">
      <c r="A3268" s="221" t="s">
        <v>3623</v>
      </c>
      <c r="B3268" s="221">
        <v>64101000</v>
      </c>
      <c r="C3268" s="221">
        <f t="shared" si="102"/>
        <v>8</v>
      </c>
      <c r="D3268" s="221">
        <v>64101000</v>
      </c>
      <c r="F3268" s="221" t="s">
        <v>216</v>
      </c>
      <c r="G3268" s="222">
        <v>4963112279.2299995</v>
      </c>
      <c r="H3268" s="222">
        <v>0</v>
      </c>
      <c r="I3268" s="222">
        <f t="shared" si="103"/>
        <v>4963112279.2299995</v>
      </c>
    </row>
    <row r="3269" spans="1:9" x14ac:dyDescent="0.2">
      <c r="A3269" s="221" t="s">
        <v>3623</v>
      </c>
      <c r="B3269" s="221">
        <v>64102000</v>
      </c>
      <c r="C3269" s="221">
        <f t="shared" si="102"/>
        <v>8</v>
      </c>
      <c r="D3269" s="221">
        <v>64102000</v>
      </c>
      <c r="F3269" s="221" t="s">
        <v>217</v>
      </c>
      <c r="G3269" s="222">
        <v>204279427.93000001</v>
      </c>
      <c r="H3269" s="222">
        <v>0</v>
      </c>
      <c r="I3269" s="222">
        <f t="shared" si="103"/>
        <v>204279427.93000001</v>
      </c>
    </row>
    <row r="3270" spans="1:9" x14ac:dyDescent="0.2">
      <c r="A3270" s="221" t="s">
        <v>3623</v>
      </c>
      <c r="B3270" s="221">
        <v>64103000</v>
      </c>
      <c r="C3270" s="221">
        <f t="shared" si="102"/>
        <v>8</v>
      </c>
      <c r="D3270" s="221">
        <v>64103000</v>
      </c>
      <c r="F3270" s="221" t="s">
        <v>218</v>
      </c>
      <c r="G3270" s="222">
        <v>279631251.67000002</v>
      </c>
      <c r="H3270" s="222">
        <v>0</v>
      </c>
      <c r="I3270" s="222">
        <f t="shared" si="103"/>
        <v>279631251.67000002</v>
      </c>
    </row>
    <row r="3271" spans="1:9" x14ac:dyDescent="0.2">
      <c r="A3271" s="221" t="s">
        <v>3623</v>
      </c>
      <c r="B3271" s="221">
        <v>64104000</v>
      </c>
      <c r="C3271" s="221">
        <f t="shared" si="102"/>
        <v>8</v>
      </c>
      <c r="D3271" s="221">
        <v>64104000</v>
      </c>
      <c r="F3271" s="221" t="s">
        <v>219</v>
      </c>
      <c r="G3271" s="222">
        <v>17932711.48</v>
      </c>
      <c r="H3271" s="222">
        <v>0</v>
      </c>
      <c r="I3271" s="222">
        <f t="shared" si="103"/>
        <v>17932711.48</v>
      </c>
    </row>
    <row r="3272" spans="1:9" x14ac:dyDescent="0.2">
      <c r="A3272" s="221" t="s">
        <v>3623</v>
      </c>
      <c r="B3272" s="221">
        <v>64105000</v>
      </c>
      <c r="C3272" s="221">
        <f t="shared" si="102"/>
        <v>8</v>
      </c>
      <c r="D3272" s="221">
        <v>64105000</v>
      </c>
      <c r="F3272" s="221" t="s">
        <v>1639</v>
      </c>
      <c r="G3272" s="222">
        <v>72702013.950000003</v>
      </c>
      <c r="H3272" s="222">
        <v>0</v>
      </c>
      <c r="I3272" s="222">
        <f t="shared" si="103"/>
        <v>72702013.950000003</v>
      </c>
    </row>
    <row r="3273" spans="1:9" x14ac:dyDescent="0.2">
      <c r="A3273" s="221" t="s">
        <v>3623</v>
      </c>
      <c r="B3273" s="221">
        <v>64180000</v>
      </c>
      <c r="C3273" s="221">
        <f t="shared" si="102"/>
        <v>8</v>
      </c>
      <c r="D3273" s="221">
        <v>64180000</v>
      </c>
      <c r="F3273" s="221" t="s">
        <v>4963</v>
      </c>
      <c r="G3273" s="222">
        <v>464804519.55000001</v>
      </c>
      <c r="H3273" s="222">
        <v>0</v>
      </c>
      <c r="I3273" s="222">
        <f t="shared" si="103"/>
        <v>464804519.55000001</v>
      </c>
    </row>
    <row r="3274" spans="1:9" x14ac:dyDescent="0.2">
      <c r="A3274" s="221" t="s">
        <v>3623</v>
      </c>
      <c r="B3274" s="221">
        <v>64188000</v>
      </c>
      <c r="C3274" s="221">
        <f t="shared" si="102"/>
        <v>8</v>
      </c>
      <c r="D3274" s="221">
        <v>64180000</v>
      </c>
      <c r="F3274" s="221" t="s">
        <v>4825</v>
      </c>
      <c r="G3274" s="222">
        <v>2071479.2</v>
      </c>
      <c r="H3274" s="222">
        <v>0</v>
      </c>
      <c r="I3274" s="222">
        <f t="shared" si="103"/>
        <v>2071479.2</v>
      </c>
    </row>
    <row r="3275" spans="1:9" x14ac:dyDescent="0.2">
      <c r="A3275" s="221" t="s">
        <v>3623</v>
      </c>
      <c r="B3275" s="221">
        <v>64501000</v>
      </c>
      <c r="C3275" s="221">
        <f t="shared" si="102"/>
        <v>8</v>
      </c>
      <c r="D3275" s="221">
        <v>64501000</v>
      </c>
      <c r="F3275" s="221" t="s">
        <v>77</v>
      </c>
      <c r="G3275" s="222">
        <v>365895796.75999999</v>
      </c>
      <c r="H3275" s="222">
        <v>0</v>
      </c>
      <c r="I3275" s="222">
        <f t="shared" si="103"/>
        <v>365895796.75999999</v>
      </c>
    </row>
    <row r="3276" spans="1:9" x14ac:dyDescent="0.2">
      <c r="A3276" s="221" t="s">
        <v>3623</v>
      </c>
      <c r="B3276" s="221">
        <v>64502000</v>
      </c>
      <c r="C3276" s="221">
        <f t="shared" si="102"/>
        <v>8</v>
      </c>
      <c r="D3276" s="221">
        <v>64502000</v>
      </c>
      <c r="F3276" s="221" t="s">
        <v>79</v>
      </c>
      <c r="G3276" s="222">
        <v>135619503.09999999</v>
      </c>
      <c r="H3276" s="222">
        <v>0</v>
      </c>
      <c r="I3276" s="222">
        <f t="shared" si="103"/>
        <v>135619503.09999999</v>
      </c>
    </row>
    <row r="3277" spans="1:9" x14ac:dyDescent="0.2">
      <c r="A3277" s="221" t="s">
        <v>3623</v>
      </c>
      <c r="B3277" s="221">
        <v>64504000</v>
      </c>
      <c r="C3277" s="221">
        <f t="shared" si="102"/>
        <v>8</v>
      </c>
      <c r="D3277" s="221">
        <v>64504000</v>
      </c>
      <c r="F3277" s="221" t="s">
        <v>222</v>
      </c>
      <c r="G3277" s="222">
        <v>28145830.52</v>
      </c>
      <c r="H3277" s="222">
        <v>0</v>
      </c>
      <c r="I3277" s="222">
        <f t="shared" si="103"/>
        <v>28145830.52</v>
      </c>
    </row>
    <row r="3278" spans="1:9" x14ac:dyDescent="0.2">
      <c r="A3278" s="221" t="s">
        <v>3623</v>
      </c>
      <c r="B3278" s="221">
        <v>64506000</v>
      </c>
      <c r="C3278" s="221">
        <f t="shared" si="102"/>
        <v>8</v>
      </c>
      <c r="D3278" s="221">
        <v>64505000</v>
      </c>
      <c r="F3278" s="221" t="s">
        <v>4964</v>
      </c>
      <c r="G3278" s="222">
        <v>1560320.25</v>
      </c>
      <c r="H3278" s="222">
        <v>0</v>
      </c>
      <c r="I3278" s="222">
        <f t="shared" si="103"/>
        <v>1560320.25</v>
      </c>
    </row>
    <row r="3279" spans="1:9" x14ac:dyDescent="0.2">
      <c r="A3279" s="221" t="s">
        <v>3623</v>
      </c>
      <c r="B3279" s="221">
        <v>64507000</v>
      </c>
      <c r="C3279" s="221">
        <f t="shared" si="102"/>
        <v>8</v>
      </c>
      <c r="D3279" s="221">
        <v>64505000</v>
      </c>
      <c r="F3279" s="221" t="s">
        <v>4965</v>
      </c>
      <c r="G3279" s="222">
        <v>3815270.85</v>
      </c>
      <c r="H3279" s="222">
        <v>0</v>
      </c>
      <c r="I3279" s="222">
        <f t="shared" si="103"/>
        <v>3815270.85</v>
      </c>
    </row>
    <row r="3280" spans="1:9" x14ac:dyDescent="0.2">
      <c r="A3280" s="221" t="s">
        <v>3623</v>
      </c>
      <c r="B3280" s="221">
        <v>64700000</v>
      </c>
      <c r="C3280" s="221">
        <f t="shared" si="102"/>
        <v>8</v>
      </c>
      <c r="D3280" s="221">
        <v>64700000</v>
      </c>
      <c r="F3280" s="221" t="s">
        <v>223</v>
      </c>
      <c r="G3280" s="222">
        <v>1573000</v>
      </c>
      <c r="H3280" s="222">
        <v>0</v>
      </c>
      <c r="I3280" s="222">
        <f t="shared" si="103"/>
        <v>1573000</v>
      </c>
    </row>
    <row r="3281" spans="1:9" x14ac:dyDescent="0.2">
      <c r="A3281" s="221" t="s">
        <v>3623</v>
      </c>
      <c r="B3281" s="221">
        <v>64801000</v>
      </c>
      <c r="C3281" s="221">
        <f t="shared" si="102"/>
        <v>8</v>
      </c>
      <c r="D3281" s="221">
        <v>64801000</v>
      </c>
      <c r="F3281" s="221" t="s">
        <v>224</v>
      </c>
      <c r="G3281" s="222">
        <v>19930093.870000001</v>
      </c>
      <c r="H3281" s="222">
        <v>0</v>
      </c>
      <c r="I3281" s="222">
        <f t="shared" si="103"/>
        <v>19930093.870000001</v>
      </c>
    </row>
    <row r="3282" spans="1:9" x14ac:dyDescent="0.2">
      <c r="A3282" s="221" t="s">
        <v>3623</v>
      </c>
      <c r="B3282" s="221">
        <v>64803000</v>
      </c>
      <c r="C3282" s="221">
        <f t="shared" si="102"/>
        <v>8</v>
      </c>
      <c r="D3282" s="221">
        <v>64803000</v>
      </c>
      <c r="F3282" s="221" t="s">
        <v>4477</v>
      </c>
      <c r="G3282" s="222">
        <v>248600</v>
      </c>
      <c r="H3282" s="222">
        <v>0</v>
      </c>
      <c r="I3282" s="222">
        <f t="shared" si="103"/>
        <v>248600</v>
      </c>
    </row>
    <row r="3283" spans="1:9" x14ac:dyDescent="0.2">
      <c r="A3283" s="221" t="s">
        <v>3623</v>
      </c>
      <c r="B3283" s="221">
        <v>64804000</v>
      </c>
      <c r="C3283" s="221">
        <f t="shared" si="102"/>
        <v>8</v>
      </c>
      <c r="D3283" s="221">
        <v>64804000</v>
      </c>
      <c r="F3283" s="221" t="s">
        <v>226</v>
      </c>
      <c r="G3283" s="222">
        <v>55048976.009999998</v>
      </c>
      <c r="H3283" s="222">
        <v>0</v>
      </c>
      <c r="I3283" s="222">
        <f t="shared" si="103"/>
        <v>55048976.009999998</v>
      </c>
    </row>
    <row r="3284" spans="1:9" x14ac:dyDescent="0.2">
      <c r="A3284" s="221" t="s">
        <v>3623</v>
      </c>
      <c r="B3284" s="221">
        <v>64805000</v>
      </c>
      <c r="C3284" s="221">
        <f t="shared" si="102"/>
        <v>8</v>
      </c>
      <c r="D3284" s="221">
        <v>64805000</v>
      </c>
      <c r="F3284" s="221" t="s">
        <v>227</v>
      </c>
      <c r="G3284" s="222">
        <v>10126499.689999999</v>
      </c>
      <c r="H3284" s="222">
        <v>0</v>
      </c>
      <c r="I3284" s="222">
        <f t="shared" si="103"/>
        <v>10126499.689999999</v>
      </c>
    </row>
    <row r="3285" spans="1:9" x14ac:dyDescent="0.2">
      <c r="A3285" s="221" t="s">
        <v>3623</v>
      </c>
      <c r="B3285" s="221">
        <v>65100000</v>
      </c>
      <c r="C3285" s="221">
        <f t="shared" si="102"/>
        <v>8</v>
      </c>
      <c r="D3285" s="221">
        <v>65100000</v>
      </c>
      <c r="F3285" s="221" t="s">
        <v>4827</v>
      </c>
      <c r="G3285" s="222">
        <v>73066838.030000001</v>
      </c>
      <c r="H3285" s="222">
        <v>0</v>
      </c>
      <c r="I3285" s="222">
        <f t="shared" si="103"/>
        <v>73066838.030000001</v>
      </c>
    </row>
    <row r="3286" spans="1:9" x14ac:dyDescent="0.2">
      <c r="A3286" s="221" t="s">
        <v>3623</v>
      </c>
      <c r="B3286" s="221">
        <v>65601000</v>
      </c>
      <c r="C3286" s="221">
        <f t="shared" si="102"/>
        <v>8</v>
      </c>
      <c r="D3286" s="221">
        <v>65601000</v>
      </c>
      <c r="F3286" s="221" t="s">
        <v>561</v>
      </c>
      <c r="G3286" s="222">
        <v>732683</v>
      </c>
      <c r="H3286" s="222">
        <v>0</v>
      </c>
      <c r="I3286" s="222">
        <f t="shared" si="103"/>
        <v>732683</v>
      </c>
    </row>
    <row r="3287" spans="1:9" x14ac:dyDescent="0.2">
      <c r="A3287" s="221" t="s">
        <v>3623</v>
      </c>
      <c r="B3287" s="221">
        <v>65602000</v>
      </c>
      <c r="C3287" s="221">
        <f t="shared" si="102"/>
        <v>8</v>
      </c>
      <c r="D3287" s="221">
        <v>65602000</v>
      </c>
      <c r="F3287" s="221" t="s">
        <v>4489</v>
      </c>
      <c r="G3287" s="222">
        <v>22091916.75</v>
      </c>
      <c r="H3287" s="222">
        <v>0</v>
      </c>
      <c r="I3287" s="222">
        <f t="shared" si="103"/>
        <v>22091916.75</v>
      </c>
    </row>
    <row r="3288" spans="1:9" x14ac:dyDescent="0.2">
      <c r="A3288" s="221" t="s">
        <v>3623</v>
      </c>
      <c r="B3288" s="221">
        <v>65700000</v>
      </c>
      <c r="C3288" s="221">
        <f t="shared" si="102"/>
        <v>8</v>
      </c>
      <c r="D3288" s="221">
        <v>65700000</v>
      </c>
      <c r="F3288" s="221" t="s">
        <v>4966</v>
      </c>
      <c r="G3288" s="222">
        <v>33121848.27</v>
      </c>
      <c r="H3288" s="222">
        <v>0</v>
      </c>
      <c r="I3288" s="222">
        <f t="shared" si="103"/>
        <v>33121848.27</v>
      </c>
    </row>
    <row r="3289" spans="1:9" x14ac:dyDescent="0.2">
      <c r="A3289" s="221" t="s">
        <v>3623</v>
      </c>
      <c r="B3289" s="221">
        <v>66600000</v>
      </c>
      <c r="C3289" s="221">
        <f t="shared" si="102"/>
        <v>8</v>
      </c>
      <c r="D3289" s="221">
        <v>66600000</v>
      </c>
      <c r="F3289" s="221" t="s">
        <v>232</v>
      </c>
      <c r="G3289" s="222">
        <v>4683318.5</v>
      </c>
      <c r="H3289" s="222">
        <v>0</v>
      </c>
      <c r="I3289" s="222">
        <f t="shared" si="103"/>
        <v>4683318.5</v>
      </c>
    </row>
    <row r="3290" spans="1:9" x14ac:dyDescent="0.2">
      <c r="A3290" s="221" t="s">
        <v>3623</v>
      </c>
      <c r="B3290" s="221">
        <v>68112000</v>
      </c>
      <c r="C3290" s="221">
        <f t="shared" si="102"/>
        <v>8</v>
      </c>
      <c r="D3290" s="221">
        <v>68112000</v>
      </c>
      <c r="F3290" s="221" t="s">
        <v>233</v>
      </c>
      <c r="G3290" s="222">
        <v>93427695.260000005</v>
      </c>
      <c r="H3290" s="222">
        <v>0</v>
      </c>
      <c r="I3290" s="222">
        <f t="shared" si="103"/>
        <v>93427695.260000005</v>
      </c>
    </row>
    <row r="3291" spans="1:9" x14ac:dyDescent="0.2">
      <c r="A3291" s="221" t="s">
        <v>3623</v>
      </c>
      <c r="B3291" s="221">
        <v>69500000</v>
      </c>
      <c r="C3291" s="221">
        <f t="shared" si="102"/>
        <v>8</v>
      </c>
      <c r="D3291" s="221">
        <v>69500000</v>
      </c>
      <c r="F3291" s="221" t="s">
        <v>4967</v>
      </c>
      <c r="G3291" s="222">
        <v>54062984.250650004</v>
      </c>
      <c r="H3291" s="222">
        <v>0</v>
      </c>
      <c r="I3291" s="222">
        <f t="shared" si="103"/>
        <v>54062984.250650004</v>
      </c>
    </row>
    <row r="3292" spans="1:9" x14ac:dyDescent="0.2">
      <c r="A3292" s="221" t="s">
        <v>3623</v>
      </c>
      <c r="B3292" s="221">
        <v>70600000</v>
      </c>
      <c r="C3292" s="221">
        <f t="shared" si="102"/>
        <v>8</v>
      </c>
      <c r="D3292" s="221">
        <v>70600000</v>
      </c>
      <c r="F3292" s="221" t="s">
        <v>2844</v>
      </c>
      <c r="G3292" s="222">
        <v>0</v>
      </c>
      <c r="H3292" s="222">
        <v>10748596850.129999</v>
      </c>
      <c r="I3292" s="222">
        <f t="shared" si="103"/>
        <v>-10748596850.129999</v>
      </c>
    </row>
    <row r="3293" spans="1:9" x14ac:dyDescent="0.2">
      <c r="A3293" s="221" t="s">
        <v>3623</v>
      </c>
      <c r="B3293" s="221">
        <v>75800000</v>
      </c>
      <c r="C3293" s="221">
        <f t="shared" si="102"/>
        <v>8</v>
      </c>
      <c r="D3293" s="221">
        <v>75800000</v>
      </c>
      <c r="F3293" s="221" t="s">
        <v>237</v>
      </c>
      <c r="G3293" s="222">
        <v>0</v>
      </c>
      <c r="H3293" s="222">
        <v>23420762.18</v>
      </c>
      <c r="I3293" s="222">
        <f t="shared" si="103"/>
        <v>-23420762.18</v>
      </c>
    </row>
    <row r="3294" spans="1:9" x14ac:dyDescent="0.2">
      <c r="A3294" s="221" t="s">
        <v>3623</v>
      </c>
      <c r="B3294" s="221">
        <v>75810000</v>
      </c>
      <c r="C3294" s="221">
        <f t="shared" si="102"/>
        <v>8</v>
      </c>
      <c r="D3294" s="221">
        <v>75810000</v>
      </c>
      <c r="F3294" s="221" t="s">
        <v>238</v>
      </c>
      <c r="G3294" s="222">
        <v>0</v>
      </c>
      <c r="H3294" s="222">
        <v>24291000</v>
      </c>
      <c r="I3294" s="222">
        <f t="shared" si="103"/>
        <v>-24291000</v>
      </c>
    </row>
    <row r="3295" spans="1:9" x14ac:dyDescent="0.2">
      <c r="A3295" s="221" t="s">
        <v>3623</v>
      </c>
      <c r="B3295" s="221">
        <v>76600000</v>
      </c>
      <c r="C3295" s="221">
        <f t="shared" si="102"/>
        <v>8</v>
      </c>
      <c r="D3295" s="221">
        <v>76600000</v>
      </c>
      <c r="F3295" s="221" t="s">
        <v>239</v>
      </c>
      <c r="G3295" s="222">
        <v>0</v>
      </c>
      <c r="H3295" s="222">
        <v>1005125</v>
      </c>
      <c r="I3295" s="222">
        <f t="shared" si="103"/>
        <v>-1005125</v>
      </c>
    </row>
    <row r="3296" spans="1:9" x14ac:dyDescent="0.2">
      <c r="A3296" s="221" t="s">
        <v>19</v>
      </c>
      <c r="B3296" s="225" t="s">
        <v>790</v>
      </c>
      <c r="C3296" s="221">
        <f t="shared" si="102"/>
        <v>7</v>
      </c>
      <c r="D3296" s="221">
        <v>10100000</v>
      </c>
      <c r="F3296" s="221" t="s">
        <v>581</v>
      </c>
      <c r="G3296" s="222">
        <v>0</v>
      </c>
      <c r="H3296" s="222">
        <v>2000000</v>
      </c>
      <c r="I3296" s="222">
        <f t="shared" si="103"/>
        <v>-2000000</v>
      </c>
    </row>
    <row r="3297" spans="1:9" x14ac:dyDescent="0.2">
      <c r="A3297" s="221" t="s">
        <v>19</v>
      </c>
      <c r="B3297" s="225" t="s">
        <v>791</v>
      </c>
      <c r="C3297" s="221">
        <f t="shared" si="102"/>
        <v>7</v>
      </c>
      <c r="D3297" s="221">
        <v>10610000</v>
      </c>
      <c r="F3297" s="221" t="s">
        <v>582</v>
      </c>
      <c r="G3297" s="222">
        <v>0</v>
      </c>
      <c r="H3297" s="222">
        <v>100000</v>
      </c>
      <c r="I3297" s="222">
        <f t="shared" si="103"/>
        <v>-100000</v>
      </c>
    </row>
    <row r="3298" spans="1:9" x14ac:dyDescent="0.2">
      <c r="A3298" s="221" t="s">
        <v>19</v>
      </c>
      <c r="B3298" s="225" t="s">
        <v>3371</v>
      </c>
      <c r="C3298" s="221">
        <f t="shared" si="102"/>
        <v>7</v>
      </c>
      <c r="D3298" s="221">
        <v>11900000</v>
      </c>
      <c r="F3298" s="221" t="s">
        <v>1465</v>
      </c>
      <c r="G3298" s="222">
        <v>2376000</v>
      </c>
      <c r="H3298" s="222">
        <v>0</v>
      </c>
      <c r="I3298" s="222">
        <f t="shared" si="103"/>
        <v>2376000</v>
      </c>
    </row>
    <row r="3299" spans="1:9" x14ac:dyDescent="0.2">
      <c r="A3299" s="221" t="s">
        <v>19</v>
      </c>
      <c r="B3299" s="225" t="s">
        <v>794</v>
      </c>
      <c r="C3299" s="221">
        <f t="shared" si="102"/>
        <v>7</v>
      </c>
      <c r="D3299" s="221">
        <v>12800000</v>
      </c>
      <c r="F3299" s="221" t="s">
        <v>586</v>
      </c>
      <c r="G3299" s="222">
        <v>0</v>
      </c>
      <c r="H3299" s="222">
        <v>306281623.76999998</v>
      </c>
      <c r="I3299" s="222">
        <f t="shared" si="103"/>
        <v>-306281623.76999998</v>
      </c>
    </row>
    <row r="3300" spans="1:9" x14ac:dyDescent="0.2">
      <c r="A3300" s="221" t="s">
        <v>19</v>
      </c>
      <c r="B3300" s="225" t="s">
        <v>3435</v>
      </c>
      <c r="C3300" s="221">
        <f t="shared" si="102"/>
        <v>7</v>
      </c>
      <c r="D3300" s="221">
        <v>16500000</v>
      </c>
      <c r="F3300" s="221" t="s">
        <v>2531</v>
      </c>
      <c r="G3300" s="222">
        <v>0</v>
      </c>
      <c r="H3300" s="222">
        <v>32323933.18</v>
      </c>
      <c r="I3300" s="222">
        <f t="shared" si="103"/>
        <v>-32323933.18</v>
      </c>
    </row>
    <row r="3301" spans="1:9" x14ac:dyDescent="0.2">
      <c r="A3301" s="221" t="s">
        <v>19</v>
      </c>
      <c r="B3301" s="225" t="s">
        <v>802</v>
      </c>
      <c r="C3301" s="221">
        <f t="shared" si="102"/>
        <v>7</v>
      </c>
      <c r="D3301" s="221">
        <v>21100000</v>
      </c>
      <c r="F3301" s="221" t="s">
        <v>803</v>
      </c>
      <c r="G3301" s="222">
        <v>1400000000</v>
      </c>
      <c r="H3301" s="222">
        <v>0</v>
      </c>
      <c r="I3301" s="222">
        <f t="shared" si="103"/>
        <v>1400000000</v>
      </c>
    </row>
    <row r="3302" spans="1:9" x14ac:dyDescent="0.2">
      <c r="A3302" s="221" t="s">
        <v>19</v>
      </c>
      <c r="B3302" s="225" t="s">
        <v>805</v>
      </c>
      <c r="C3302" s="221">
        <f t="shared" si="102"/>
        <v>7</v>
      </c>
      <c r="D3302" s="221">
        <v>21300000</v>
      </c>
      <c r="F3302" s="221" t="s">
        <v>591</v>
      </c>
      <c r="G3302" s="222">
        <v>1196100270</v>
      </c>
      <c r="H3302" s="222">
        <v>0</v>
      </c>
      <c r="I3302" s="222">
        <f t="shared" si="103"/>
        <v>1196100270</v>
      </c>
    </row>
    <row r="3303" spans="1:9" x14ac:dyDescent="0.2">
      <c r="A3303" s="221" t="s">
        <v>19</v>
      </c>
      <c r="B3303" s="225" t="s">
        <v>806</v>
      </c>
      <c r="C3303" s="221">
        <f t="shared" si="102"/>
        <v>7</v>
      </c>
      <c r="D3303" s="221">
        <v>21500000</v>
      </c>
      <c r="F3303" s="221" t="s">
        <v>592</v>
      </c>
      <c r="G3303" s="222">
        <v>9516666</v>
      </c>
      <c r="H3303" s="222">
        <v>0</v>
      </c>
      <c r="I3303" s="222">
        <f t="shared" si="103"/>
        <v>9516666</v>
      </c>
    </row>
    <row r="3304" spans="1:9" x14ac:dyDescent="0.2">
      <c r="A3304" s="221" t="s">
        <v>19</v>
      </c>
      <c r="B3304" s="225" t="s">
        <v>809</v>
      </c>
      <c r="C3304" s="221">
        <f t="shared" si="102"/>
        <v>7</v>
      </c>
      <c r="D3304" s="221">
        <v>21810000</v>
      </c>
      <c r="F3304" s="221" t="s">
        <v>260</v>
      </c>
      <c r="G3304" s="222">
        <v>1225785</v>
      </c>
      <c r="H3304" s="222">
        <v>0</v>
      </c>
      <c r="I3304" s="222">
        <f t="shared" si="103"/>
        <v>1225785</v>
      </c>
    </row>
    <row r="3305" spans="1:9" x14ac:dyDescent="0.2">
      <c r="A3305" s="221" t="s">
        <v>19</v>
      </c>
      <c r="B3305" s="225" t="s">
        <v>813</v>
      </c>
      <c r="C3305" s="221">
        <f t="shared" si="102"/>
        <v>7</v>
      </c>
      <c r="D3305" s="221">
        <v>21850000</v>
      </c>
      <c r="F3305" s="221" t="s">
        <v>264</v>
      </c>
      <c r="G3305" s="222">
        <v>2233220.83</v>
      </c>
      <c r="H3305" s="222">
        <v>0</v>
      </c>
      <c r="I3305" s="222">
        <f t="shared" si="103"/>
        <v>2233220.83</v>
      </c>
    </row>
    <row r="3306" spans="1:9" x14ac:dyDescent="0.2">
      <c r="A3306" s="221" t="s">
        <v>19</v>
      </c>
      <c r="B3306" s="225" t="s">
        <v>821</v>
      </c>
      <c r="C3306" s="221">
        <f t="shared" si="102"/>
        <v>7</v>
      </c>
      <c r="D3306" s="221">
        <v>28130000</v>
      </c>
      <c r="F3306" s="221" t="s">
        <v>603</v>
      </c>
      <c r="G3306" s="222">
        <v>0</v>
      </c>
      <c r="H3306" s="222">
        <v>119610027</v>
      </c>
      <c r="I3306" s="222">
        <f t="shared" si="103"/>
        <v>-119610027</v>
      </c>
    </row>
    <row r="3307" spans="1:9" x14ac:dyDescent="0.2">
      <c r="A3307" s="221" t="s">
        <v>19</v>
      </c>
      <c r="B3307" s="225" t="s">
        <v>822</v>
      </c>
      <c r="C3307" s="221">
        <f t="shared" si="102"/>
        <v>7</v>
      </c>
      <c r="D3307" s="221">
        <v>28150000</v>
      </c>
      <c r="F3307" s="221" t="s">
        <v>604</v>
      </c>
      <c r="G3307" s="222">
        <v>0</v>
      </c>
      <c r="H3307" s="222">
        <v>1161289.25</v>
      </c>
      <c r="I3307" s="222">
        <f t="shared" si="103"/>
        <v>-1161289.25</v>
      </c>
    </row>
    <row r="3308" spans="1:9" x14ac:dyDescent="0.2">
      <c r="A3308" s="221" t="s">
        <v>19</v>
      </c>
      <c r="B3308" s="225" t="s">
        <v>825</v>
      </c>
      <c r="C3308" s="221">
        <f t="shared" si="102"/>
        <v>7</v>
      </c>
      <c r="D3308" s="221">
        <v>28181000</v>
      </c>
      <c r="F3308" s="221" t="s">
        <v>276</v>
      </c>
      <c r="G3308" s="222">
        <v>0</v>
      </c>
      <c r="H3308" s="222">
        <v>169147.14</v>
      </c>
      <c r="I3308" s="222">
        <f t="shared" si="103"/>
        <v>-169147.14</v>
      </c>
    </row>
    <row r="3309" spans="1:9" x14ac:dyDescent="0.2">
      <c r="A3309" s="221" t="s">
        <v>19</v>
      </c>
      <c r="B3309" s="225" t="s">
        <v>829</v>
      </c>
      <c r="C3309" s="221">
        <f t="shared" si="102"/>
        <v>7</v>
      </c>
      <c r="D3309" s="221">
        <v>28185000</v>
      </c>
      <c r="F3309" s="221" t="s">
        <v>279</v>
      </c>
      <c r="G3309" s="222">
        <v>0</v>
      </c>
      <c r="H3309" s="222">
        <v>426505.27</v>
      </c>
      <c r="I3309" s="222">
        <f t="shared" si="103"/>
        <v>-426505.27</v>
      </c>
    </row>
    <row r="3310" spans="1:9" x14ac:dyDescent="0.2">
      <c r="A3310" s="221" t="s">
        <v>19</v>
      </c>
      <c r="B3310" s="225" t="s">
        <v>833</v>
      </c>
      <c r="C3310" s="221">
        <f t="shared" si="102"/>
        <v>7</v>
      </c>
      <c r="D3310" s="221">
        <v>40110000</v>
      </c>
      <c r="F3310" s="221" t="s">
        <v>619</v>
      </c>
      <c r="G3310" s="222">
        <v>0</v>
      </c>
      <c r="H3310" s="222">
        <v>45887</v>
      </c>
      <c r="I3310" s="222">
        <f t="shared" si="103"/>
        <v>-45887</v>
      </c>
    </row>
    <row r="3311" spans="1:9" x14ac:dyDescent="0.2">
      <c r="A3311" s="221" t="s">
        <v>19</v>
      </c>
      <c r="B3311" s="225" t="s">
        <v>841</v>
      </c>
      <c r="C3311" s="221">
        <f t="shared" si="102"/>
        <v>7</v>
      </c>
      <c r="D3311" s="221">
        <v>40810000</v>
      </c>
      <c r="F3311" s="221" t="s">
        <v>622</v>
      </c>
      <c r="G3311" s="222">
        <v>0</v>
      </c>
      <c r="H3311" s="222">
        <v>1146803000</v>
      </c>
      <c r="I3311" s="222">
        <f t="shared" si="103"/>
        <v>-1146803000</v>
      </c>
    </row>
    <row r="3312" spans="1:9" x14ac:dyDescent="0.2">
      <c r="A3312" s="221" t="s">
        <v>19</v>
      </c>
      <c r="B3312" s="225" t="s">
        <v>847</v>
      </c>
      <c r="C3312" s="221">
        <f t="shared" si="102"/>
        <v>7</v>
      </c>
      <c r="D3312" s="221">
        <v>41110000</v>
      </c>
      <c r="F3312" s="221" t="s">
        <v>297</v>
      </c>
      <c r="G3312" s="222">
        <v>68911290.359999999</v>
      </c>
      <c r="H3312" s="222">
        <v>0</v>
      </c>
      <c r="I3312" s="222">
        <f t="shared" si="103"/>
        <v>68911290.359999999</v>
      </c>
    </row>
    <row r="3313" spans="1:9" x14ac:dyDescent="0.2">
      <c r="A3313" s="221" t="s">
        <v>19</v>
      </c>
      <c r="B3313" s="225" t="s">
        <v>849</v>
      </c>
      <c r="C3313" s="221">
        <f t="shared" si="102"/>
        <v>7</v>
      </c>
      <c r="D3313" s="221">
        <v>41600000</v>
      </c>
      <c r="F3313" s="221" t="s">
        <v>291</v>
      </c>
      <c r="G3313" s="222">
        <v>11462424.039999999</v>
      </c>
      <c r="H3313" s="222">
        <v>0</v>
      </c>
      <c r="I3313" s="222">
        <f t="shared" si="103"/>
        <v>11462424.039999999</v>
      </c>
    </row>
    <row r="3314" spans="1:9" x14ac:dyDescent="0.2">
      <c r="A3314" s="221" t="s">
        <v>19</v>
      </c>
      <c r="B3314" s="225" t="s">
        <v>850</v>
      </c>
      <c r="C3314" s="221">
        <f t="shared" si="102"/>
        <v>7</v>
      </c>
      <c r="D3314" s="221">
        <v>41810000</v>
      </c>
      <c r="F3314" s="221" t="s">
        <v>624</v>
      </c>
      <c r="G3314" s="222">
        <v>30471302.59</v>
      </c>
      <c r="H3314" s="222">
        <v>0</v>
      </c>
      <c r="I3314" s="222">
        <f t="shared" si="103"/>
        <v>30471302.59</v>
      </c>
    </row>
    <row r="3315" spans="1:9" x14ac:dyDescent="0.2">
      <c r="A3315" s="221" t="s">
        <v>19</v>
      </c>
      <c r="B3315" s="225" t="s">
        <v>865</v>
      </c>
      <c r="C3315" s="221">
        <f t="shared" si="102"/>
        <v>7</v>
      </c>
      <c r="D3315" s="221">
        <v>44300000</v>
      </c>
      <c r="F3315" s="221" t="s">
        <v>633</v>
      </c>
      <c r="G3315" s="222">
        <v>39354587.399999999</v>
      </c>
      <c r="H3315" s="222">
        <v>0</v>
      </c>
      <c r="I3315" s="222">
        <f t="shared" si="103"/>
        <v>39354587.399999999</v>
      </c>
    </row>
    <row r="3316" spans="1:9" x14ac:dyDescent="0.2">
      <c r="A3316" s="221" t="s">
        <v>19</v>
      </c>
      <c r="B3316" s="225" t="s">
        <v>3744</v>
      </c>
      <c r="C3316" s="221">
        <f t="shared" si="102"/>
        <v>7</v>
      </c>
      <c r="D3316" s="221">
        <v>44540000</v>
      </c>
      <c r="F3316" s="221" t="s">
        <v>637</v>
      </c>
      <c r="G3316" s="222">
        <v>0</v>
      </c>
      <c r="H3316" s="222">
        <v>11402357.73</v>
      </c>
      <c r="I3316" s="222">
        <f t="shared" si="103"/>
        <v>-11402357.73</v>
      </c>
    </row>
    <row r="3317" spans="1:9" x14ac:dyDescent="0.2">
      <c r="A3317" s="221" t="s">
        <v>19</v>
      </c>
      <c r="B3317" s="225" t="s">
        <v>873</v>
      </c>
      <c r="C3317" s="221">
        <f t="shared" si="102"/>
        <v>7</v>
      </c>
      <c r="D3317" s="221">
        <v>44562000</v>
      </c>
      <c r="F3317" s="221" t="s">
        <v>89</v>
      </c>
      <c r="G3317" s="222">
        <v>0</v>
      </c>
      <c r="H3317" s="222">
        <v>408329.92</v>
      </c>
      <c r="I3317" s="222">
        <f t="shared" si="103"/>
        <v>-408329.92</v>
      </c>
    </row>
    <row r="3318" spans="1:9" x14ac:dyDescent="0.2">
      <c r="A3318" s="221" t="s">
        <v>19</v>
      </c>
      <c r="B3318" s="225" t="s">
        <v>875</v>
      </c>
      <c r="C3318" s="221">
        <f t="shared" si="102"/>
        <v>7</v>
      </c>
      <c r="D3318" s="221">
        <v>44564000</v>
      </c>
      <c r="F3318" s="221" t="s">
        <v>91</v>
      </c>
      <c r="G3318" s="222">
        <v>14048</v>
      </c>
      <c r="H3318" s="222">
        <v>0</v>
      </c>
      <c r="I3318" s="222">
        <f t="shared" si="103"/>
        <v>14048</v>
      </c>
    </row>
    <row r="3319" spans="1:9" x14ac:dyDescent="0.2">
      <c r="A3319" s="221" t="s">
        <v>19</v>
      </c>
      <c r="B3319" s="225" t="s">
        <v>878</v>
      </c>
      <c r="C3319" s="221">
        <f t="shared" si="102"/>
        <v>7</v>
      </c>
      <c r="D3319" s="221">
        <v>44572000</v>
      </c>
      <c r="F3319" s="221" t="s">
        <v>328</v>
      </c>
      <c r="G3319" s="222">
        <v>0</v>
      </c>
      <c r="H3319" s="222">
        <v>9025706.5099999998</v>
      </c>
      <c r="I3319" s="222">
        <f t="shared" si="103"/>
        <v>-9025706.5099999998</v>
      </c>
    </row>
    <row r="3320" spans="1:9" x14ac:dyDescent="0.2">
      <c r="A3320" s="221" t="s">
        <v>19</v>
      </c>
      <c r="B3320" s="225" t="s">
        <v>4968</v>
      </c>
      <c r="C3320" s="221">
        <f t="shared" si="102"/>
        <v>7</v>
      </c>
      <c r="D3320" s="221">
        <v>45513000</v>
      </c>
      <c r="F3320" s="221" t="s">
        <v>648</v>
      </c>
      <c r="G3320" s="222">
        <v>0</v>
      </c>
      <c r="H3320" s="222">
        <v>1190640000</v>
      </c>
      <c r="I3320" s="222">
        <f t="shared" si="103"/>
        <v>-1190640000</v>
      </c>
    </row>
    <row r="3321" spans="1:9" x14ac:dyDescent="0.2">
      <c r="A3321" s="221" t="s">
        <v>19</v>
      </c>
      <c r="B3321" s="225" t="s">
        <v>888</v>
      </c>
      <c r="C3321" s="221">
        <f t="shared" si="102"/>
        <v>7</v>
      </c>
      <c r="D3321" s="221">
        <v>46600000</v>
      </c>
      <c r="F3321" s="221" t="s">
        <v>317</v>
      </c>
      <c r="G3321" s="222">
        <v>491460.77</v>
      </c>
      <c r="H3321" s="222">
        <v>0</v>
      </c>
      <c r="I3321" s="222">
        <f t="shared" si="103"/>
        <v>491460.77</v>
      </c>
    </row>
    <row r="3322" spans="1:9" x14ac:dyDescent="0.2">
      <c r="A3322" s="221" t="s">
        <v>19</v>
      </c>
      <c r="B3322" s="225" t="s">
        <v>889</v>
      </c>
      <c r="C3322" s="221">
        <f t="shared" si="102"/>
        <v>7</v>
      </c>
      <c r="D3322" s="221">
        <v>46610000</v>
      </c>
      <c r="F3322" s="221" t="s">
        <v>651</v>
      </c>
      <c r="G3322" s="222">
        <v>0</v>
      </c>
      <c r="H3322" s="222">
        <v>23831500.489999998</v>
      </c>
      <c r="I3322" s="222">
        <f t="shared" si="103"/>
        <v>-23831500.489999998</v>
      </c>
    </row>
    <row r="3323" spans="1:9" x14ac:dyDescent="0.2">
      <c r="A3323" s="221" t="s">
        <v>19</v>
      </c>
      <c r="B3323" s="225" t="s">
        <v>3841</v>
      </c>
      <c r="C3323" s="221">
        <f t="shared" si="102"/>
        <v>7</v>
      </c>
      <c r="D3323" s="221">
        <v>46700000</v>
      </c>
      <c r="F3323" s="221" t="s">
        <v>897</v>
      </c>
      <c r="G3323" s="222">
        <v>300000000</v>
      </c>
      <c r="H3323" s="222">
        <v>0</v>
      </c>
      <c r="I3323" s="222">
        <f t="shared" si="103"/>
        <v>300000000</v>
      </c>
    </row>
    <row r="3324" spans="1:9" x14ac:dyDescent="0.2">
      <c r="A3324" s="221" t="s">
        <v>19</v>
      </c>
      <c r="B3324" s="225" t="s">
        <v>3896</v>
      </c>
      <c r="C3324" s="221">
        <f t="shared" si="102"/>
        <v>7</v>
      </c>
      <c r="D3324" s="221">
        <v>46800000</v>
      </c>
      <c r="F3324" s="221" t="s">
        <v>2534</v>
      </c>
      <c r="G3324" s="222">
        <v>0</v>
      </c>
      <c r="H3324" s="222">
        <v>9760374.8900000006</v>
      </c>
      <c r="I3324" s="222">
        <f t="shared" si="103"/>
        <v>-9760374.8900000006</v>
      </c>
    </row>
    <row r="3325" spans="1:9" x14ac:dyDescent="0.2">
      <c r="A3325" s="221" t="s">
        <v>19</v>
      </c>
      <c r="B3325" s="225" t="s">
        <v>902</v>
      </c>
      <c r="C3325" s="221">
        <f t="shared" si="102"/>
        <v>7</v>
      </c>
      <c r="D3325" s="221">
        <v>48600000</v>
      </c>
      <c r="F3325" s="221" t="s">
        <v>698</v>
      </c>
      <c r="G3325" s="222">
        <v>684584.15</v>
      </c>
      <c r="H3325" s="222">
        <v>0</v>
      </c>
      <c r="I3325" s="222">
        <f t="shared" si="103"/>
        <v>684584.15</v>
      </c>
    </row>
    <row r="3326" spans="1:9" x14ac:dyDescent="0.2">
      <c r="A3326" s="221" t="s">
        <v>19</v>
      </c>
      <c r="B3326" s="225" t="s">
        <v>905</v>
      </c>
      <c r="C3326" s="221">
        <f t="shared" si="102"/>
        <v>7</v>
      </c>
      <c r="D3326" s="221">
        <v>49100000</v>
      </c>
      <c r="F3326" s="221" t="s">
        <v>699</v>
      </c>
      <c r="G3326" s="222">
        <v>0</v>
      </c>
      <c r="H3326" s="222">
        <v>11462424.039999999</v>
      </c>
      <c r="I3326" s="222">
        <f t="shared" si="103"/>
        <v>-11462424.039999999</v>
      </c>
    </row>
    <row r="3327" spans="1:9" x14ac:dyDescent="0.2">
      <c r="A3327" s="221" t="s">
        <v>19</v>
      </c>
      <c r="B3327" s="225" t="s">
        <v>921</v>
      </c>
      <c r="C3327" s="221">
        <f t="shared" si="102"/>
        <v>7</v>
      </c>
      <c r="D3327" s="221">
        <v>51211000</v>
      </c>
      <c r="F3327" s="221" t="s">
        <v>708</v>
      </c>
      <c r="G3327" s="222">
        <v>102960963.36</v>
      </c>
      <c r="H3327" s="222">
        <v>0</v>
      </c>
      <c r="I3327" s="222">
        <f t="shared" si="103"/>
        <v>102960963.36</v>
      </c>
    </row>
    <row r="3328" spans="1:9" x14ac:dyDescent="0.2">
      <c r="A3328" s="221" t="s">
        <v>19</v>
      </c>
      <c r="B3328" s="225" t="s">
        <v>943</v>
      </c>
      <c r="C3328" s="221">
        <f t="shared" si="102"/>
        <v>7</v>
      </c>
      <c r="D3328" s="221">
        <v>53100000</v>
      </c>
      <c r="F3328" s="221" t="s">
        <v>351</v>
      </c>
      <c r="G3328" s="222">
        <v>4000</v>
      </c>
      <c r="H3328" s="222">
        <v>0</v>
      </c>
      <c r="I3328" s="222">
        <f t="shared" si="103"/>
        <v>4000</v>
      </c>
    </row>
    <row r="3329" spans="1:9" x14ac:dyDescent="0.2">
      <c r="A3329" s="221" t="s">
        <v>19</v>
      </c>
      <c r="B3329" s="225" t="s">
        <v>961</v>
      </c>
      <c r="C3329" s="221">
        <f t="shared" si="102"/>
        <v>7</v>
      </c>
      <c r="D3329" s="221">
        <v>60610000</v>
      </c>
      <c r="F3329" s="221" t="s">
        <v>442</v>
      </c>
      <c r="G3329" s="222">
        <v>18291162.309999999</v>
      </c>
      <c r="H3329" s="222">
        <v>0</v>
      </c>
      <c r="I3329" s="222">
        <f t="shared" si="103"/>
        <v>18291162.309999999</v>
      </c>
    </row>
    <row r="3330" spans="1:9" x14ac:dyDescent="0.2">
      <c r="A3330" s="221" t="s">
        <v>19</v>
      </c>
      <c r="B3330" s="225" t="s">
        <v>966</v>
      </c>
      <c r="C3330" s="221">
        <f t="shared" ref="C3330:C3393" si="104">+LEN(B:B)</f>
        <v>7</v>
      </c>
      <c r="D3330" s="221">
        <v>60650000</v>
      </c>
      <c r="F3330" s="221" t="s">
        <v>167</v>
      </c>
      <c r="G3330" s="222">
        <v>1062005</v>
      </c>
      <c r="H3330" s="222">
        <v>0</v>
      </c>
      <c r="I3330" s="222">
        <f t="shared" ref="I3330:I3393" si="105">+G:G-H:H</f>
        <v>1062005</v>
      </c>
    </row>
    <row r="3331" spans="1:9" x14ac:dyDescent="0.2">
      <c r="A3331" s="221" t="s">
        <v>19</v>
      </c>
      <c r="B3331" s="225" t="s">
        <v>993</v>
      </c>
      <c r="C3331" s="221">
        <f t="shared" si="104"/>
        <v>7</v>
      </c>
      <c r="D3331" s="221">
        <v>61302000</v>
      </c>
      <c r="F3331" s="221" t="s">
        <v>738</v>
      </c>
      <c r="G3331" s="222">
        <v>542724</v>
      </c>
      <c r="H3331" s="222">
        <v>0</v>
      </c>
      <c r="I3331" s="222">
        <f t="shared" si="105"/>
        <v>542724</v>
      </c>
    </row>
    <row r="3332" spans="1:9" x14ac:dyDescent="0.2">
      <c r="A3332" s="221" t="s">
        <v>19</v>
      </c>
      <c r="B3332" s="225" t="s">
        <v>997</v>
      </c>
      <c r="C3332" s="221">
        <f t="shared" si="104"/>
        <v>7</v>
      </c>
      <c r="D3332" s="221">
        <v>61501000</v>
      </c>
      <c r="F3332" s="221" t="s">
        <v>480</v>
      </c>
      <c r="G3332" s="222">
        <v>830000</v>
      </c>
      <c r="H3332" s="222">
        <v>0</v>
      </c>
      <c r="I3332" s="222">
        <f t="shared" si="105"/>
        <v>830000</v>
      </c>
    </row>
    <row r="3333" spans="1:9" x14ac:dyDescent="0.2">
      <c r="A3333" s="221" t="s">
        <v>19</v>
      </c>
      <c r="B3333" s="225" t="s">
        <v>1004</v>
      </c>
      <c r="C3333" s="221">
        <f t="shared" si="104"/>
        <v>7</v>
      </c>
      <c r="D3333" s="221">
        <v>61602000</v>
      </c>
      <c r="F3333" s="221" t="s">
        <v>488</v>
      </c>
      <c r="G3333" s="222">
        <v>38239</v>
      </c>
      <c r="H3333" s="222">
        <v>0</v>
      </c>
      <c r="I3333" s="222">
        <f t="shared" si="105"/>
        <v>38239</v>
      </c>
    </row>
    <row r="3334" spans="1:9" x14ac:dyDescent="0.2">
      <c r="A3334" s="221" t="s">
        <v>19</v>
      </c>
      <c r="B3334" s="225" t="s">
        <v>1007</v>
      </c>
      <c r="C3334" s="221">
        <f t="shared" si="104"/>
        <v>7</v>
      </c>
      <c r="D3334" s="221">
        <v>62100000</v>
      </c>
      <c r="F3334" s="221" t="s">
        <v>521</v>
      </c>
      <c r="G3334" s="222">
        <v>1200000</v>
      </c>
      <c r="H3334" s="222">
        <v>0</v>
      </c>
      <c r="I3334" s="222">
        <f t="shared" si="105"/>
        <v>1200000</v>
      </c>
    </row>
    <row r="3335" spans="1:9" x14ac:dyDescent="0.2">
      <c r="A3335" s="221" t="s">
        <v>19</v>
      </c>
      <c r="B3335" s="225" t="s">
        <v>1009</v>
      </c>
      <c r="C3335" s="221">
        <f t="shared" si="104"/>
        <v>7</v>
      </c>
      <c r="D3335" s="221">
        <v>62102000</v>
      </c>
      <c r="F3335" s="221" t="s">
        <v>498</v>
      </c>
      <c r="G3335" s="222">
        <v>7920000</v>
      </c>
      <c r="H3335" s="222">
        <v>0</v>
      </c>
      <c r="I3335" s="222">
        <f t="shared" si="105"/>
        <v>7920000</v>
      </c>
    </row>
    <row r="3336" spans="1:9" x14ac:dyDescent="0.2">
      <c r="A3336" s="221" t="s">
        <v>19</v>
      </c>
      <c r="B3336" s="221" t="s">
        <v>1041</v>
      </c>
      <c r="C3336" s="221">
        <f t="shared" si="104"/>
        <v>7</v>
      </c>
      <c r="D3336" s="221">
        <v>62703000</v>
      </c>
      <c r="F3336" s="221" t="s">
        <v>538</v>
      </c>
      <c r="G3336" s="222">
        <v>62000</v>
      </c>
      <c r="H3336" s="222">
        <v>0</v>
      </c>
      <c r="I3336" s="222">
        <f t="shared" si="105"/>
        <v>62000</v>
      </c>
    </row>
    <row r="3337" spans="1:9" x14ac:dyDescent="0.2">
      <c r="A3337" s="221" t="s">
        <v>19</v>
      </c>
      <c r="B3337" s="221" t="s">
        <v>1042</v>
      </c>
      <c r="C3337" s="221">
        <f t="shared" si="104"/>
        <v>7</v>
      </c>
      <c r="D3337" s="221">
        <v>62704000</v>
      </c>
      <c r="F3337" s="221" t="s">
        <v>445</v>
      </c>
      <c r="G3337" s="222">
        <v>230000</v>
      </c>
      <c r="H3337" s="222">
        <v>0</v>
      </c>
      <c r="I3337" s="222">
        <f t="shared" si="105"/>
        <v>230000</v>
      </c>
    </row>
    <row r="3338" spans="1:9" x14ac:dyDescent="0.2">
      <c r="A3338" s="221" t="s">
        <v>19</v>
      </c>
      <c r="B3338" s="221" t="s">
        <v>1046</v>
      </c>
      <c r="C3338" s="221">
        <f t="shared" si="104"/>
        <v>7</v>
      </c>
      <c r="D3338" s="221">
        <v>62708000</v>
      </c>
      <c r="F3338" s="221" t="s">
        <v>541</v>
      </c>
      <c r="G3338" s="222">
        <v>48000</v>
      </c>
      <c r="H3338" s="222">
        <v>0</v>
      </c>
      <c r="I3338" s="222">
        <f t="shared" si="105"/>
        <v>48000</v>
      </c>
    </row>
    <row r="3339" spans="1:9" x14ac:dyDescent="0.2">
      <c r="A3339" s="221" t="s">
        <v>19</v>
      </c>
      <c r="B3339" s="221" t="s">
        <v>1047</v>
      </c>
      <c r="C3339" s="221">
        <f t="shared" si="104"/>
        <v>7</v>
      </c>
      <c r="D3339" s="221">
        <v>62709000</v>
      </c>
      <c r="F3339" s="221" t="s">
        <v>450</v>
      </c>
      <c r="G3339" s="222">
        <v>132000</v>
      </c>
      <c r="H3339" s="222">
        <v>0</v>
      </c>
      <c r="I3339" s="222">
        <f t="shared" si="105"/>
        <v>132000</v>
      </c>
    </row>
    <row r="3340" spans="1:9" x14ac:dyDescent="0.2">
      <c r="A3340" s="221" t="s">
        <v>19</v>
      </c>
      <c r="B3340" s="221" t="s">
        <v>1052</v>
      </c>
      <c r="C3340" s="221">
        <f t="shared" si="104"/>
        <v>7</v>
      </c>
      <c r="D3340" s="221">
        <v>62713000</v>
      </c>
      <c r="F3340" s="221" t="s">
        <v>460</v>
      </c>
      <c r="G3340" s="222">
        <v>80000</v>
      </c>
      <c r="H3340" s="222">
        <v>0</v>
      </c>
      <c r="I3340" s="222">
        <f t="shared" si="105"/>
        <v>80000</v>
      </c>
    </row>
    <row r="3341" spans="1:9" x14ac:dyDescent="0.2">
      <c r="A3341" s="221" t="s">
        <v>19</v>
      </c>
      <c r="B3341" s="221" t="s">
        <v>1055</v>
      </c>
      <c r="C3341" s="221">
        <f t="shared" si="104"/>
        <v>7</v>
      </c>
      <c r="D3341" s="221">
        <v>63502000</v>
      </c>
      <c r="F3341" s="221" t="s">
        <v>470</v>
      </c>
      <c r="G3341" s="222">
        <v>22394523.890000001</v>
      </c>
      <c r="H3341" s="222">
        <v>0</v>
      </c>
      <c r="I3341" s="222">
        <f t="shared" si="105"/>
        <v>22394523.890000001</v>
      </c>
    </row>
    <row r="3342" spans="1:9" x14ac:dyDescent="0.2">
      <c r="A3342" s="221" t="s">
        <v>19</v>
      </c>
      <c r="B3342" s="221" t="s">
        <v>1079</v>
      </c>
      <c r="C3342" s="221">
        <f t="shared" si="104"/>
        <v>7</v>
      </c>
      <c r="D3342" s="221">
        <v>65100000</v>
      </c>
      <c r="F3342" s="221" t="s">
        <v>760</v>
      </c>
      <c r="G3342" s="222">
        <v>684584.15</v>
      </c>
      <c r="H3342" s="222">
        <v>0</v>
      </c>
      <c r="I3342" s="222">
        <f t="shared" si="105"/>
        <v>684584.15</v>
      </c>
    </row>
    <row r="3343" spans="1:9" x14ac:dyDescent="0.2">
      <c r="A3343" s="221" t="s">
        <v>19</v>
      </c>
      <c r="B3343" s="221" t="s">
        <v>1085</v>
      </c>
      <c r="C3343" s="221">
        <f t="shared" si="104"/>
        <v>7</v>
      </c>
      <c r="D3343" s="221">
        <v>65700000</v>
      </c>
      <c r="F3343" s="221" t="s">
        <v>765</v>
      </c>
      <c r="G3343" s="222">
        <v>31.55</v>
      </c>
      <c r="H3343" s="222">
        <v>0</v>
      </c>
      <c r="I3343" s="222">
        <f t="shared" si="105"/>
        <v>31.55</v>
      </c>
    </row>
    <row r="3344" spans="1:9" x14ac:dyDescent="0.2">
      <c r="A3344" s="221" t="s">
        <v>19</v>
      </c>
      <c r="B3344" s="221" t="s">
        <v>1087</v>
      </c>
      <c r="C3344" s="221">
        <f t="shared" si="104"/>
        <v>7</v>
      </c>
      <c r="D3344" s="221">
        <v>65800000</v>
      </c>
      <c r="F3344" s="221" t="s">
        <v>764</v>
      </c>
      <c r="G3344" s="222">
        <v>1371168</v>
      </c>
      <c r="H3344" s="222">
        <v>0</v>
      </c>
      <c r="I3344" s="222">
        <f t="shared" si="105"/>
        <v>1371168</v>
      </c>
    </row>
    <row r="3345" spans="1:9" x14ac:dyDescent="0.2">
      <c r="A3345" s="221" t="s">
        <v>19</v>
      </c>
      <c r="B3345" s="221" t="s">
        <v>1089</v>
      </c>
      <c r="C3345" s="221">
        <f t="shared" si="104"/>
        <v>7</v>
      </c>
      <c r="D3345" s="221">
        <v>66102000</v>
      </c>
      <c r="F3345" s="221" t="s">
        <v>564</v>
      </c>
      <c r="G3345" s="222">
        <v>1352193.29</v>
      </c>
      <c r="H3345" s="222">
        <v>0</v>
      </c>
      <c r="I3345" s="222">
        <f t="shared" si="105"/>
        <v>1352193.29</v>
      </c>
    </row>
    <row r="3346" spans="1:9" x14ac:dyDescent="0.2">
      <c r="A3346" s="221" t="s">
        <v>19</v>
      </c>
      <c r="B3346" s="221" t="s">
        <v>1095</v>
      </c>
      <c r="C3346" s="221">
        <f t="shared" si="104"/>
        <v>7</v>
      </c>
      <c r="D3346" s="221">
        <v>68112000</v>
      </c>
      <c r="F3346" s="221" t="s">
        <v>772</v>
      </c>
      <c r="G3346" s="222">
        <v>120898076.83</v>
      </c>
      <c r="H3346" s="222">
        <v>0</v>
      </c>
      <c r="I3346" s="222">
        <f t="shared" si="105"/>
        <v>120898076.83</v>
      </c>
    </row>
    <row r="3347" spans="1:9" x14ac:dyDescent="0.2">
      <c r="A3347" s="221" t="s">
        <v>19</v>
      </c>
      <c r="B3347" s="221" t="s">
        <v>1096</v>
      </c>
      <c r="C3347" s="221">
        <f t="shared" si="104"/>
        <v>7</v>
      </c>
      <c r="D3347" s="221">
        <v>68112000</v>
      </c>
      <c r="F3347" s="221" t="s">
        <v>512</v>
      </c>
      <c r="G3347" s="222">
        <v>11462424.039999999</v>
      </c>
      <c r="H3347" s="222">
        <v>0</v>
      </c>
      <c r="I3347" s="222">
        <f t="shared" si="105"/>
        <v>11462424.039999999</v>
      </c>
    </row>
    <row r="3348" spans="1:9" x14ac:dyDescent="0.2">
      <c r="A3348" s="221" t="s">
        <v>19</v>
      </c>
      <c r="B3348" s="221" t="s">
        <v>4538</v>
      </c>
      <c r="C3348" s="221">
        <f t="shared" si="104"/>
        <v>7</v>
      </c>
      <c r="D3348" s="221">
        <v>70610000</v>
      </c>
      <c r="F3348" s="221" t="s">
        <v>476</v>
      </c>
      <c r="G3348" s="222">
        <v>0</v>
      </c>
      <c r="H3348" s="222">
        <v>488946265.33999997</v>
      </c>
      <c r="I3348" s="222">
        <f t="shared" si="105"/>
        <v>-488946265.33999997</v>
      </c>
    </row>
    <row r="3349" spans="1:9" x14ac:dyDescent="0.2">
      <c r="A3349" s="221" t="s">
        <v>19</v>
      </c>
      <c r="B3349" s="221" t="s">
        <v>1110</v>
      </c>
      <c r="C3349" s="221">
        <f t="shared" si="104"/>
        <v>7</v>
      </c>
      <c r="D3349" s="221">
        <v>75800000</v>
      </c>
      <c r="F3349" s="221" t="s">
        <v>783</v>
      </c>
      <c r="G3349" s="222">
        <v>0</v>
      </c>
      <c r="H3349" s="222">
        <v>7363.03</v>
      </c>
      <c r="I3349" s="222">
        <f t="shared" si="105"/>
        <v>-7363.03</v>
      </c>
    </row>
    <row r="3350" spans="1:9" x14ac:dyDescent="0.2">
      <c r="A3350" s="221" t="s">
        <v>38</v>
      </c>
      <c r="B3350" s="225" t="s">
        <v>790</v>
      </c>
      <c r="C3350" s="221">
        <f t="shared" si="104"/>
        <v>7</v>
      </c>
      <c r="D3350" s="221">
        <v>10100000</v>
      </c>
      <c r="F3350" s="221" t="s">
        <v>581</v>
      </c>
      <c r="H3350" s="222">
        <v>1000000</v>
      </c>
      <c r="I3350" s="222">
        <f t="shared" si="105"/>
        <v>-1000000</v>
      </c>
    </row>
    <row r="3351" spans="1:9" x14ac:dyDescent="0.2">
      <c r="A3351" s="221" t="s">
        <v>38</v>
      </c>
      <c r="B3351" s="225" t="s">
        <v>3371</v>
      </c>
      <c r="C3351" s="221">
        <f t="shared" si="104"/>
        <v>7</v>
      </c>
      <c r="D3351" s="221">
        <v>11900000</v>
      </c>
      <c r="F3351" s="221" t="s">
        <v>1465</v>
      </c>
      <c r="G3351" s="222">
        <v>465039.45</v>
      </c>
      <c r="I3351" s="222">
        <f t="shared" si="105"/>
        <v>465039.45</v>
      </c>
    </row>
    <row r="3352" spans="1:9" x14ac:dyDescent="0.2">
      <c r="A3352" s="221" t="s">
        <v>38</v>
      </c>
      <c r="B3352" s="225" t="s">
        <v>793</v>
      </c>
      <c r="C3352" s="221">
        <f t="shared" si="104"/>
        <v>7</v>
      </c>
      <c r="D3352" s="221">
        <v>12000000</v>
      </c>
      <c r="F3352" s="221" t="s">
        <v>585</v>
      </c>
      <c r="G3352" s="222">
        <v>23009169.760000002</v>
      </c>
      <c r="I3352" s="222">
        <f t="shared" si="105"/>
        <v>23009169.760000002</v>
      </c>
    </row>
    <row r="3353" spans="1:9" x14ac:dyDescent="0.2">
      <c r="A3353" s="221" t="s">
        <v>38</v>
      </c>
      <c r="B3353" s="225" t="s">
        <v>794</v>
      </c>
      <c r="C3353" s="221">
        <f t="shared" si="104"/>
        <v>7</v>
      </c>
      <c r="D3353" s="221">
        <v>12800000</v>
      </c>
      <c r="F3353" s="221" t="s">
        <v>586</v>
      </c>
      <c r="G3353" s="222">
        <v>73089716.810000002</v>
      </c>
      <c r="I3353" s="222">
        <f t="shared" si="105"/>
        <v>73089716.810000002</v>
      </c>
    </row>
    <row r="3354" spans="1:9" x14ac:dyDescent="0.2">
      <c r="A3354" s="221" t="s">
        <v>38</v>
      </c>
      <c r="B3354" s="225" t="s">
        <v>804</v>
      </c>
      <c r="C3354" s="221">
        <f t="shared" si="104"/>
        <v>7</v>
      </c>
      <c r="D3354" s="221">
        <v>21200000</v>
      </c>
      <c r="F3354" s="221" t="s">
        <v>4969</v>
      </c>
      <c r="G3354" s="222">
        <v>20578968.800000001</v>
      </c>
      <c r="I3354" s="222">
        <f t="shared" si="105"/>
        <v>20578968.800000001</v>
      </c>
    </row>
    <row r="3355" spans="1:9" x14ac:dyDescent="0.2">
      <c r="A3355" s="221" t="s">
        <v>38</v>
      </c>
      <c r="B3355" s="225" t="s">
        <v>805</v>
      </c>
      <c r="C3355" s="221">
        <f t="shared" si="104"/>
        <v>7</v>
      </c>
      <c r="D3355" s="221">
        <v>21300000</v>
      </c>
      <c r="F3355" s="221" t="s">
        <v>591</v>
      </c>
      <c r="G3355" s="222">
        <v>294345000</v>
      </c>
      <c r="I3355" s="222">
        <f t="shared" si="105"/>
        <v>294345000</v>
      </c>
    </row>
    <row r="3356" spans="1:9" x14ac:dyDescent="0.2">
      <c r="A3356" s="221" t="s">
        <v>38</v>
      </c>
      <c r="B3356" s="225" t="s">
        <v>821</v>
      </c>
      <c r="C3356" s="221">
        <f t="shared" si="104"/>
        <v>7</v>
      </c>
      <c r="D3356" s="221">
        <v>28130000</v>
      </c>
      <c r="F3356" s="221" t="s">
        <v>603</v>
      </c>
      <c r="H3356" s="222">
        <v>44151750</v>
      </c>
      <c r="I3356" s="222">
        <f t="shared" si="105"/>
        <v>-44151750</v>
      </c>
    </row>
    <row r="3357" spans="1:9" x14ac:dyDescent="0.2">
      <c r="A3357" s="221" t="s">
        <v>38</v>
      </c>
      <c r="B3357" s="225" t="s">
        <v>833</v>
      </c>
      <c r="C3357" s="221">
        <f t="shared" si="104"/>
        <v>7</v>
      </c>
      <c r="D3357" s="221">
        <v>40110000</v>
      </c>
      <c r="F3357" s="221" t="s">
        <v>619</v>
      </c>
      <c r="H3357" s="222">
        <v>900000</v>
      </c>
      <c r="I3357" s="222">
        <f t="shared" si="105"/>
        <v>-900000</v>
      </c>
    </row>
    <row r="3358" spans="1:9" x14ac:dyDescent="0.2">
      <c r="A3358" s="221" t="s">
        <v>38</v>
      </c>
      <c r="B3358" s="225" t="s">
        <v>3721</v>
      </c>
      <c r="C3358" s="221">
        <f t="shared" si="104"/>
        <v>7</v>
      </c>
      <c r="D3358" s="221">
        <v>44310000</v>
      </c>
      <c r="F3358" s="221" t="s">
        <v>4970</v>
      </c>
      <c r="G3358" s="222">
        <v>320000</v>
      </c>
      <c r="I3358" s="222">
        <f t="shared" si="105"/>
        <v>320000</v>
      </c>
    </row>
    <row r="3359" spans="1:9" x14ac:dyDescent="0.2">
      <c r="A3359" s="221" t="s">
        <v>38</v>
      </c>
      <c r="B3359" s="225" t="s">
        <v>868</v>
      </c>
      <c r="C3359" s="221">
        <f t="shared" si="104"/>
        <v>7</v>
      </c>
      <c r="D3359" s="221">
        <v>44420000</v>
      </c>
      <c r="F3359" s="221" t="s">
        <v>320</v>
      </c>
      <c r="H3359" s="222">
        <v>150000</v>
      </c>
      <c r="I3359" s="222">
        <f t="shared" si="105"/>
        <v>-150000</v>
      </c>
    </row>
    <row r="3360" spans="1:9" x14ac:dyDescent="0.2">
      <c r="A3360" s="221" t="s">
        <v>38</v>
      </c>
      <c r="B3360" s="225" t="s">
        <v>870</v>
      </c>
      <c r="C3360" s="221">
        <f t="shared" si="104"/>
        <v>7</v>
      </c>
      <c r="D3360" s="221">
        <v>44550000</v>
      </c>
      <c r="F3360" s="221" t="s">
        <v>639</v>
      </c>
      <c r="G3360" s="222">
        <v>5104656.1500000004</v>
      </c>
      <c r="I3360" s="222">
        <f t="shared" si="105"/>
        <v>5104656.1500000004</v>
      </c>
    </row>
    <row r="3361" spans="1:9" x14ac:dyDescent="0.2">
      <c r="A3361" s="221" t="s">
        <v>38</v>
      </c>
      <c r="B3361" s="225" t="s">
        <v>881</v>
      </c>
      <c r="C3361" s="221">
        <f t="shared" si="104"/>
        <v>7</v>
      </c>
      <c r="D3361" s="221">
        <v>45511000</v>
      </c>
      <c r="F3361" s="221" t="s">
        <v>2409</v>
      </c>
      <c r="H3361" s="222">
        <v>294899400</v>
      </c>
      <c r="I3361" s="222">
        <f t="shared" si="105"/>
        <v>-294899400</v>
      </c>
    </row>
    <row r="3362" spans="1:9" x14ac:dyDescent="0.2">
      <c r="A3362" s="221" t="s">
        <v>38</v>
      </c>
      <c r="B3362" s="225" t="s">
        <v>3833</v>
      </c>
      <c r="C3362" s="221">
        <f t="shared" si="104"/>
        <v>7</v>
      </c>
      <c r="D3362" s="221">
        <v>46620000</v>
      </c>
      <c r="F3362" s="221" t="s">
        <v>2119</v>
      </c>
      <c r="H3362" s="222">
        <v>3036215.78</v>
      </c>
      <c r="I3362" s="222">
        <f t="shared" si="105"/>
        <v>-3036215.78</v>
      </c>
    </row>
    <row r="3363" spans="1:9" x14ac:dyDescent="0.2">
      <c r="A3363" s="221" t="s">
        <v>38</v>
      </c>
      <c r="B3363" s="225" t="s">
        <v>3841</v>
      </c>
      <c r="C3363" s="221">
        <f t="shared" si="104"/>
        <v>7</v>
      </c>
      <c r="D3363" s="221">
        <v>46700000</v>
      </c>
      <c r="F3363" s="221" t="s">
        <v>2115</v>
      </c>
      <c r="H3363" s="222">
        <v>100000000</v>
      </c>
      <c r="I3363" s="222">
        <f t="shared" si="105"/>
        <v>-100000000</v>
      </c>
    </row>
    <row r="3364" spans="1:9" x14ac:dyDescent="0.2">
      <c r="A3364" s="221" t="s">
        <v>38</v>
      </c>
      <c r="B3364" s="225" t="s">
        <v>924</v>
      </c>
      <c r="C3364" s="221">
        <f t="shared" si="104"/>
        <v>7</v>
      </c>
      <c r="D3364" s="221">
        <v>51241000</v>
      </c>
      <c r="F3364" s="221" t="s">
        <v>719</v>
      </c>
      <c r="G3364" s="222">
        <v>6854978.6299999999</v>
      </c>
      <c r="I3364" s="222">
        <f t="shared" si="105"/>
        <v>6854978.6299999999</v>
      </c>
    </row>
    <row r="3365" spans="1:9" x14ac:dyDescent="0.2">
      <c r="A3365" s="221" t="s">
        <v>38</v>
      </c>
      <c r="B3365" s="225" t="s">
        <v>961</v>
      </c>
      <c r="C3365" s="221">
        <f t="shared" si="104"/>
        <v>7</v>
      </c>
      <c r="D3365" s="221">
        <v>60610000</v>
      </c>
      <c r="F3365" s="221" t="s">
        <v>442</v>
      </c>
      <c r="G3365" s="222">
        <v>1744072.97</v>
      </c>
      <c r="I3365" s="222">
        <f t="shared" si="105"/>
        <v>1744072.97</v>
      </c>
    </row>
    <row r="3366" spans="1:9" x14ac:dyDescent="0.2">
      <c r="A3366" s="221" t="s">
        <v>38</v>
      </c>
      <c r="B3366" s="225" t="s">
        <v>966</v>
      </c>
      <c r="C3366" s="221">
        <f t="shared" si="104"/>
        <v>7</v>
      </c>
      <c r="D3366" s="221">
        <v>60650000</v>
      </c>
      <c r="F3366" s="221" t="s">
        <v>167</v>
      </c>
      <c r="G3366" s="222">
        <v>1186215.78</v>
      </c>
      <c r="I3366" s="222">
        <f t="shared" si="105"/>
        <v>1186215.78</v>
      </c>
    </row>
    <row r="3367" spans="1:9" x14ac:dyDescent="0.2">
      <c r="A3367" s="221" t="s">
        <v>38</v>
      </c>
      <c r="B3367" s="225" t="s">
        <v>996</v>
      </c>
      <c r="C3367" s="221">
        <f t="shared" si="104"/>
        <v>7</v>
      </c>
      <c r="D3367" s="221">
        <v>61500000</v>
      </c>
      <c r="F3367" s="221" t="s">
        <v>740</v>
      </c>
      <c r="G3367" s="222">
        <v>1850000</v>
      </c>
      <c r="I3367" s="222">
        <f t="shared" si="105"/>
        <v>1850000</v>
      </c>
    </row>
    <row r="3368" spans="1:9" x14ac:dyDescent="0.2">
      <c r="A3368" s="221" t="s">
        <v>38</v>
      </c>
      <c r="B3368" s="225" t="s">
        <v>1010</v>
      </c>
      <c r="C3368" s="221">
        <f t="shared" si="104"/>
        <v>7</v>
      </c>
      <c r="D3368" s="221">
        <v>62201000</v>
      </c>
      <c r="F3368" s="221" t="s">
        <v>503</v>
      </c>
      <c r="G3368" s="222">
        <v>855000</v>
      </c>
      <c r="I3368" s="222">
        <f t="shared" si="105"/>
        <v>855000</v>
      </c>
    </row>
    <row r="3369" spans="1:9" x14ac:dyDescent="0.2">
      <c r="A3369" s="221" t="s">
        <v>38</v>
      </c>
      <c r="B3369" s="221" t="s">
        <v>1052</v>
      </c>
      <c r="C3369" s="221">
        <f t="shared" si="104"/>
        <v>7</v>
      </c>
      <c r="D3369" s="221">
        <v>62713000</v>
      </c>
      <c r="F3369" s="221" t="s">
        <v>460</v>
      </c>
      <c r="G3369" s="222">
        <v>6000</v>
      </c>
      <c r="I3369" s="222">
        <f t="shared" si="105"/>
        <v>6000</v>
      </c>
    </row>
    <row r="3370" spans="1:9" x14ac:dyDescent="0.2">
      <c r="A3370" s="221" t="s">
        <v>38</v>
      </c>
      <c r="B3370" s="221" t="s">
        <v>1085</v>
      </c>
      <c r="C3370" s="221">
        <f t="shared" si="104"/>
        <v>7</v>
      </c>
      <c r="D3370" s="221">
        <v>65700000</v>
      </c>
      <c r="F3370" s="221" t="s">
        <v>765</v>
      </c>
      <c r="G3370" s="222">
        <v>16297.43</v>
      </c>
      <c r="I3370" s="222">
        <f t="shared" si="105"/>
        <v>16297.43</v>
      </c>
    </row>
    <row r="3371" spans="1:9" x14ac:dyDescent="0.2">
      <c r="A3371" s="221" t="s">
        <v>38</v>
      </c>
      <c r="B3371" s="221" t="s">
        <v>1095</v>
      </c>
      <c r="C3371" s="221">
        <f t="shared" si="104"/>
        <v>7</v>
      </c>
      <c r="D3371" s="221">
        <v>68112000</v>
      </c>
      <c r="F3371" s="221" t="s">
        <v>4971</v>
      </c>
      <c r="G3371" s="222">
        <v>14717250</v>
      </c>
      <c r="I3371" s="222">
        <f t="shared" si="105"/>
        <v>14717250</v>
      </c>
    </row>
    <row r="3372" spans="1:9" x14ac:dyDescent="0.2">
      <c r="A3372" s="221" t="s">
        <v>38</v>
      </c>
      <c r="B3372" s="221" t="s">
        <v>1110</v>
      </c>
      <c r="C3372" s="221">
        <f t="shared" si="104"/>
        <v>7</v>
      </c>
      <c r="D3372" s="221">
        <v>75800000</v>
      </c>
      <c r="F3372" s="221" t="s">
        <v>783</v>
      </c>
      <c r="H3372" s="222">
        <v>5000</v>
      </c>
      <c r="I3372" s="222">
        <f t="shared" si="105"/>
        <v>-5000</v>
      </c>
    </row>
    <row r="3373" spans="1:9" x14ac:dyDescent="0.2">
      <c r="A3373" s="221" t="s">
        <v>25</v>
      </c>
      <c r="B3373" s="225">
        <v>10100000</v>
      </c>
      <c r="C3373" s="221">
        <f t="shared" si="104"/>
        <v>8</v>
      </c>
      <c r="D3373" s="221">
        <v>10100000</v>
      </c>
      <c r="F3373" s="221" t="s">
        <v>43</v>
      </c>
      <c r="H3373" s="222">
        <v>12500000000</v>
      </c>
      <c r="I3373" s="222">
        <f t="shared" si="105"/>
        <v>-12500000000</v>
      </c>
    </row>
    <row r="3374" spans="1:9" x14ac:dyDescent="0.2">
      <c r="A3374" s="221" t="s">
        <v>25</v>
      </c>
      <c r="B3374" s="225">
        <v>10500000</v>
      </c>
      <c r="C3374" s="221">
        <f t="shared" si="104"/>
        <v>8</v>
      </c>
      <c r="D3374" s="221">
        <v>10500000</v>
      </c>
      <c r="F3374" s="221" t="s">
        <v>3362</v>
      </c>
      <c r="H3374" s="222">
        <v>868162581.51999998</v>
      </c>
      <c r="I3374" s="222">
        <f t="shared" si="105"/>
        <v>-868162581.51999998</v>
      </c>
    </row>
    <row r="3375" spans="1:9" x14ac:dyDescent="0.2">
      <c r="A3375" s="221" t="s">
        <v>25</v>
      </c>
      <c r="B3375" s="225">
        <v>10610000</v>
      </c>
      <c r="C3375" s="221">
        <f t="shared" si="104"/>
        <v>8</v>
      </c>
      <c r="D3375" s="221">
        <v>10610000</v>
      </c>
      <c r="F3375" s="221" t="s">
        <v>3365</v>
      </c>
      <c r="H3375" s="222">
        <v>250000000</v>
      </c>
      <c r="I3375" s="222">
        <f t="shared" si="105"/>
        <v>-250000000</v>
      </c>
    </row>
    <row r="3376" spans="1:9" x14ac:dyDescent="0.2">
      <c r="A3376" s="221" t="s">
        <v>25</v>
      </c>
      <c r="B3376" s="225">
        <v>11000000</v>
      </c>
      <c r="C3376" s="221">
        <f t="shared" si="104"/>
        <v>8</v>
      </c>
      <c r="D3376" s="221">
        <v>11000000</v>
      </c>
      <c r="F3376" s="221" t="s">
        <v>1631</v>
      </c>
      <c r="H3376" s="222">
        <v>7414557230.4799995</v>
      </c>
      <c r="I3376" s="222">
        <f t="shared" si="105"/>
        <v>-7414557230.4799995</v>
      </c>
    </row>
    <row r="3377" spans="1:9" x14ac:dyDescent="0.2">
      <c r="A3377" s="221" t="s">
        <v>25</v>
      </c>
      <c r="B3377" s="225">
        <v>11900000</v>
      </c>
      <c r="C3377" s="221">
        <f t="shared" si="104"/>
        <v>8</v>
      </c>
      <c r="D3377" s="221">
        <v>11900000</v>
      </c>
      <c r="F3377" s="221" t="s">
        <v>3372</v>
      </c>
      <c r="G3377" s="222">
        <v>44761037.670000002</v>
      </c>
      <c r="I3377" s="222">
        <f t="shared" si="105"/>
        <v>44761037.670000002</v>
      </c>
    </row>
    <row r="3378" spans="1:9" x14ac:dyDescent="0.2">
      <c r="A3378" s="221" t="s">
        <v>25</v>
      </c>
      <c r="B3378" s="225">
        <v>16100000</v>
      </c>
      <c r="C3378" s="221">
        <f t="shared" si="104"/>
        <v>8</v>
      </c>
      <c r="D3378" s="221">
        <v>16100000</v>
      </c>
      <c r="F3378" s="221" t="s">
        <v>244</v>
      </c>
      <c r="H3378" s="222">
        <v>3155105511.2399998</v>
      </c>
      <c r="I3378" s="222">
        <f t="shared" si="105"/>
        <v>-3155105511.2399998</v>
      </c>
    </row>
    <row r="3379" spans="1:9" x14ac:dyDescent="0.2">
      <c r="A3379" s="221" t="s">
        <v>25</v>
      </c>
      <c r="B3379" s="225">
        <v>16110000</v>
      </c>
      <c r="C3379" s="221">
        <f t="shared" si="104"/>
        <v>8</v>
      </c>
      <c r="D3379" s="221">
        <v>16110000</v>
      </c>
      <c r="F3379" s="221" t="s">
        <v>1486</v>
      </c>
      <c r="H3379" s="222">
        <v>6033734460.25</v>
      </c>
      <c r="I3379" s="222">
        <f t="shared" si="105"/>
        <v>-6033734460.25</v>
      </c>
    </row>
    <row r="3380" spans="1:9" x14ac:dyDescent="0.2">
      <c r="A3380" s="221" t="s">
        <v>25</v>
      </c>
      <c r="B3380" s="225">
        <v>16200000</v>
      </c>
      <c r="C3380" s="221">
        <f t="shared" si="104"/>
        <v>8</v>
      </c>
      <c r="D3380" s="221">
        <v>16200000</v>
      </c>
      <c r="F3380" s="221" t="s">
        <v>3388</v>
      </c>
      <c r="H3380" s="222">
        <v>3180363496.9699998</v>
      </c>
      <c r="I3380" s="222">
        <f t="shared" si="105"/>
        <v>-3180363496.9699998</v>
      </c>
    </row>
    <row r="3381" spans="1:9" x14ac:dyDescent="0.2">
      <c r="A3381" s="221" t="s">
        <v>25</v>
      </c>
      <c r="B3381" s="225">
        <v>16411000</v>
      </c>
      <c r="C3381" s="221">
        <f t="shared" si="104"/>
        <v>8</v>
      </c>
      <c r="D3381" s="221">
        <v>16411000</v>
      </c>
      <c r="F3381" s="221" t="s">
        <v>1487</v>
      </c>
      <c r="H3381" s="222">
        <v>2632039199</v>
      </c>
      <c r="I3381" s="222">
        <f t="shared" si="105"/>
        <v>-2632039199</v>
      </c>
    </row>
    <row r="3382" spans="1:9" x14ac:dyDescent="0.2">
      <c r="A3382" s="221" t="s">
        <v>25</v>
      </c>
      <c r="B3382" s="225">
        <v>16412000</v>
      </c>
      <c r="C3382" s="221">
        <f t="shared" si="104"/>
        <v>8</v>
      </c>
      <c r="D3382" s="221">
        <v>16412000</v>
      </c>
      <c r="F3382" s="221" t="s">
        <v>1632</v>
      </c>
      <c r="H3382" s="222">
        <v>6033643460.2600002</v>
      </c>
      <c r="I3382" s="222">
        <f t="shared" si="105"/>
        <v>-6033643460.2600002</v>
      </c>
    </row>
    <row r="3383" spans="1:9" x14ac:dyDescent="0.2">
      <c r="A3383" s="221" t="s">
        <v>25</v>
      </c>
      <c r="B3383" s="225">
        <v>16413000</v>
      </c>
      <c r="C3383" s="221">
        <f t="shared" si="104"/>
        <v>8</v>
      </c>
      <c r="D3383" s="221">
        <v>16413000</v>
      </c>
      <c r="F3383" s="221" t="s">
        <v>1488</v>
      </c>
      <c r="H3383" s="222">
        <v>2137030947.3</v>
      </c>
      <c r="I3383" s="222">
        <f t="shared" si="105"/>
        <v>-2137030947.3</v>
      </c>
    </row>
    <row r="3384" spans="1:9" x14ac:dyDescent="0.2">
      <c r="A3384" s="221" t="s">
        <v>25</v>
      </c>
      <c r="B3384" s="225">
        <v>16414000</v>
      </c>
      <c r="C3384" s="221">
        <f t="shared" si="104"/>
        <v>8</v>
      </c>
      <c r="D3384" s="221">
        <v>16413000</v>
      </c>
      <c r="F3384" s="221" t="s">
        <v>1489</v>
      </c>
      <c r="H3384" s="222">
        <v>443460282</v>
      </c>
      <c r="I3384" s="222">
        <f t="shared" si="105"/>
        <v>-443460282</v>
      </c>
    </row>
    <row r="3385" spans="1:9" x14ac:dyDescent="0.2">
      <c r="A3385" s="221" t="s">
        <v>25</v>
      </c>
      <c r="B3385" s="225">
        <v>16885000</v>
      </c>
      <c r="C3385" s="221">
        <f t="shared" si="104"/>
        <v>8</v>
      </c>
      <c r="D3385" s="221">
        <v>16500000</v>
      </c>
      <c r="F3385" s="221" t="s">
        <v>4972</v>
      </c>
      <c r="H3385" s="222">
        <v>33462757.010000002</v>
      </c>
      <c r="I3385" s="222">
        <f t="shared" si="105"/>
        <v>-33462757.010000002</v>
      </c>
    </row>
    <row r="3386" spans="1:9" x14ac:dyDescent="0.2">
      <c r="A3386" s="221" t="s">
        <v>25</v>
      </c>
      <c r="B3386" s="225">
        <v>20400000</v>
      </c>
      <c r="C3386" s="221">
        <f t="shared" si="104"/>
        <v>8</v>
      </c>
      <c r="D3386" s="221">
        <v>20400000</v>
      </c>
      <c r="F3386" s="221" t="s">
        <v>3441</v>
      </c>
      <c r="G3386" s="222">
        <v>245000</v>
      </c>
      <c r="I3386" s="222">
        <f t="shared" si="105"/>
        <v>245000</v>
      </c>
    </row>
    <row r="3387" spans="1:9" x14ac:dyDescent="0.2">
      <c r="A3387" s="221" t="s">
        <v>25</v>
      </c>
      <c r="B3387" s="225">
        <v>21110000</v>
      </c>
      <c r="C3387" s="221">
        <f t="shared" si="104"/>
        <v>8</v>
      </c>
      <c r="D3387" s="221">
        <v>21110000</v>
      </c>
      <c r="F3387" s="221" t="s">
        <v>1491</v>
      </c>
      <c r="G3387" s="222">
        <v>4111650000</v>
      </c>
      <c r="I3387" s="222">
        <f t="shared" si="105"/>
        <v>4111650000</v>
      </c>
    </row>
    <row r="3388" spans="1:9" x14ac:dyDescent="0.2">
      <c r="A3388" s="221" t="s">
        <v>25</v>
      </c>
      <c r="B3388" s="225">
        <v>21120000</v>
      </c>
      <c r="C3388" s="221">
        <f t="shared" si="104"/>
        <v>8</v>
      </c>
      <c r="D3388" s="221">
        <v>21110000</v>
      </c>
      <c r="F3388" s="221" t="s">
        <v>1492</v>
      </c>
      <c r="G3388" s="222">
        <v>3215850000</v>
      </c>
      <c r="I3388" s="222">
        <f t="shared" si="105"/>
        <v>3215850000</v>
      </c>
    </row>
    <row r="3389" spans="1:9" x14ac:dyDescent="0.2">
      <c r="A3389" s="221" t="s">
        <v>25</v>
      </c>
      <c r="B3389" s="225">
        <v>21210000</v>
      </c>
      <c r="C3389" s="221">
        <f t="shared" si="104"/>
        <v>8</v>
      </c>
      <c r="D3389" s="221">
        <v>21200000</v>
      </c>
      <c r="F3389" s="221" t="s">
        <v>1494</v>
      </c>
      <c r="G3389" s="222">
        <v>3177732000</v>
      </c>
      <c r="I3389" s="222">
        <f t="shared" si="105"/>
        <v>3177732000</v>
      </c>
    </row>
    <row r="3390" spans="1:9" x14ac:dyDescent="0.2">
      <c r="A3390" s="221" t="s">
        <v>25</v>
      </c>
      <c r="B3390" s="225">
        <v>21310000</v>
      </c>
      <c r="C3390" s="221">
        <f t="shared" si="104"/>
        <v>8</v>
      </c>
      <c r="D3390" s="221">
        <v>21310000</v>
      </c>
      <c r="F3390" s="221" t="s">
        <v>1495</v>
      </c>
      <c r="G3390" s="222">
        <v>22729000</v>
      </c>
      <c r="I3390" s="222">
        <f t="shared" si="105"/>
        <v>22729000</v>
      </c>
    </row>
    <row r="3391" spans="1:9" x14ac:dyDescent="0.2">
      <c r="A3391" s="221" t="s">
        <v>25</v>
      </c>
      <c r="B3391" s="225">
        <v>21321000</v>
      </c>
      <c r="C3391" s="221">
        <f t="shared" si="104"/>
        <v>8</v>
      </c>
      <c r="D3391" s="221">
        <v>21310000</v>
      </c>
      <c r="F3391" s="221" t="s">
        <v>1497</v>
      </c>
      <c r="G3391" s="222">
        <v>2803198000</v>
      </c>
      <c r="I3391" s="222">
        <f t="shared" si="105"/>
        <v>2803198000</v>
      </c>
    </row>
    <row r="3392" spans="1:9" x14ac:dyDescent="0.2">
      <c r="A3392" s="221" t="s">
        <v>25</v>
      </c>
      <c r="B3392" s="225">
        <v>21322000</v>
      </c>
      <c r="C3392" s="221">
        <f t="shared" si="104"/>
        <v>8</v>
      </c>
      <c r="D3392" s="221">
        <v>21310000</v>
      </c>
      <c r="F3392" s="221" t="s">
        <v>1498</v>
      </c>
      <c r="G3392" s="222">
        <v>2548413000</v>
      </c>
      <c r="I3392" s="222">
        <f t="shared" si="105"/>
        <v>2548413000</v>
      </c>
    </row>
    <row r="3393" spans="1:9" x14ac:dyDescent="0.2">
      <c r="A3393" s="221" t="s">
        <v>25</v>
      </c>
      <c r="B3393" s="225">
        <v>21323000</v>
      </c>
      <c r="C3393" s="221">
        <f t="shared" si="104"/>
        <v>8</v>
      </c>
      <c r="D3393" s="221">
        <v>21310000</v>
      </c>
      <c r="F3393" s="221" t="s">
        <v>1499</v>
      </c>
      <c r="G3393" s="222">
        <v>478800000</v>
      </c>
      <c r="I3393" s="222">
        <f t="shared" si="105"/>
        <v>478800000</v>
      </c>
    </row>
    <row r="3394" spans="1:9" x14ac:dyDescent="0.2">
      <c r="A3394" s="221" t="s">
        <v>25</v>
      </c>
      <c r="B3394" s="225">
        <v>21324000</v>
      </c>
      <c r="C3394" s="221">
        <f t="shared" ref="C3394:C3457" si="106">+LEN(B:B)</f>
        <v>8</v>
      </c>
      <c r="D3394" s="221">
        <v>21310000</v>
      </c>
      <c r="F3394" s="221" t="s">
        <v>1500</v>
      </c>
      <c r="G3394" s="222">
        <v>1210686000</v>
      </c>
      <c r="I3394" s="222">
        <f t="shared" ref="I3394:I3457" si="107">+G:G-H:H</f>
        <v>1210686000</v>
      </c>
    </row>
    <row r="3395" spans="1:9" x14ac:dyDescent="0.2">
      <c r="A3395" s="221" t="s">
        <v>25</v>
      </c>
      <c r="B3395" s="225">
        <v>21331000</v>
      </c>
      <c r="C3395" s="221">
        <f t="shared" si="106"/>
        <v>8</v>
      </c>
      <c r="D3395" s="221">
        <v>21310000</v>
      </c>
      <c r="F3395" s="221" t="s">
        <v>1502</v>
      </c>
      <c r="G3395" s="222">
        <v>478397000</v>
      </c>
      <c r="I3395" s="222">
        <f t="shared" si="107"/>
        <v>478397000</v>
      </c>
    </row>
    <row r="3396" spans="1:9" x14ac:dyDescent="0.2">
      <c r="A3396" s="221" t="s">
        <v>25</v>
      </c>
      <c r="B3396" s="225">
        <v>21332000</v>
      </c>
      <c r="C3396" s="221">
        <f t="shared" si="106"/>
        <v>8</v>
      </c>
      <c r="D3396" s="221">
        <v>21310000</v>
      </c>
      <c r="F3396" s="221" t="s">
        <v>1503</v>
      </c>
      <c r="G3396" s="222">
        <v>478397000</v>
      </c>
      <c r="I3396" s="222">
        <f t="shared" si="107"/>
        <v>478397000</v>
      </c>
    </row>
    <row r="3397" spans="1:9" x14ac:dyDescent="0.2">
      <c r="A3397" s="221" t="s">
        <v>25</v>
      </c>
      <c r="B3397" s="225">
        <v>21333000</v>
      </c>
      <c r="C3397" s="221">
        <f t="shared" si="106"/>
        <v>8</v>
      </c>
      <c r="D3397" s="221">
        <v>21310000</v>
      </c>
      <c r="F3397" s="221" t="s">
        <v>1504</v>
      </c>
      <c r="G3397" s="222">
        <v>478397000</v>
      </c>
      <c r="I3397" s="222">
        <f t="shared" si="107"/>
        <v>478397000</v>
      </c>
    </row>
    <row r="3398" spans="1:9" x14ac:dyDescent="0.2">
      <c r="A3398" s="221" t="s">
        <v>25</v>
      </c>
      <c r="B3398" s="225">
        <v>21334000</v>
      </c>
      <c r="C3398" s="221">
        <f t="shared" si="106"/>
        <v>8</v>
      </c>
      <c r="D3398" s="221">
        <v>21310000</v>
      </c>
      <c r="F3398" s="221" t="s">
        <v>1505</v>
      </c>
      <c r="G3398" s="222">
        <v>478397000</v>
      </c>
      <c r="I3398" s="222">
        <f t="shared" si="107"/>
        <v>478397000</v>
      </c>
    </row>
    <row r="3399" spans="1:9" x14ac:dyDescent="0.2">
      <c r="A3399" s="221" t="s">
        <v>25</v>
      </c>
      <c r="B3399" s="225">
        <v>21335000</v>
      </c>
      <c r="C3399" s="221">
        <f t="shared" si="106"/>
        <v>8</v>
      </c>
      <c r="D3399" s="221">
        <v>21310000</v>
      </c>
      <c r="F3399" s="221" t="s">
        <v>1506</v>
      </c>
      <c r="G3399" s="222">
        <v>478397000</v>
      </c>
      <c r="I3399" s="222">
        <f t="shared" si="107"/>
        <v>478397000</v>
      </c>
    </row>
    <row r="3400" spans="1:9" x14ac:dyDescent="0.2">
      <c r="A3400" s="221" t="s">
        <v>25</v>
      </c>
      <c r="B3400" s="225">
        <v>21336000</v>
      </c>
      <c r="C3400" s="221">
        <f t="shared" si="106"/>
        <v>8</v>
      </c>
      <c r="D3400" s="221">
        <v>21310000</v>
      </c>
      <c r="F3400" s="221" t="s">
        <v>1507</v>
      </c>
      <c r="G3400" s="222">
        <v>478397000</v>
      </c>
      <c r="I3400" s="222">
        <f t="shared" si="107"/>
        <v>478397000</v>
      </c>
    </row>
    <row r="3401" spans="1:9" x14ac:dyDescent="0.2">
      <c r="A3401" s="221" t="s">
        <v>25</v>
      </c>
      <c r="B3401" s="225">
        <v>21341000</v>
      </c>
      <c r="C3401" s="221">
        <f t="shared" si="106"/>
        <v>8</v>
      </c>
      <c r="D3401" s="221">
        <v>21310000</v>
      </c>
      <c r="F3401" s="221" t="s">
        <v>1508</v>
      </c>
      <c r="G3401" s="222">
        <v>221232000</v>
      </c>
      <c r="I3401" s="222">
        <f t="shared" si="107"/>
        <v>221232000</v>
      </c>
    </row>
    <row r="3402" spans="1:9" x14ac:dyDescent="0.2">
      <c r="A3402" s="221" t="s">
        <v>25</v>
      </c>
      <c r="B3402" s="225">
        <v>21342000</v>
      </c>
      <c r="C3402" s="221">
        <f t="shared" si="106"/>
        <v>8</v>
      </c>
      <c r="D3402" s="221">
        <v>21310000</v>
      </c>
      <c r="F3402" s="221" t="s">
        <v>1509</v>
      </c>
      <c r="G3402" s="222">
        <v>104058000</v>
      </c>
      <c r="I3402" s="222">
        <f t="shared" si="107"/>
        <v>104058000</v>
      </c>
    </row>
    <row r="3403" spans="1:9" x14ac:dyDescent="0.2">
      <c r="A3403" s="221" t="s">
        <v>25</v>
      </c>
      <c r="B3403" s="225">
        <v>21350000</v>
      </c>
      <c r="C3403" s="221">
        <f t="shared" si="106"/>
        <v>8</v>
      </c>
      <c r="D3403" s="221">
        <v>21350000</v>
      </c>
      <c r="F3403" s="221" t="s">
        <v>1510</v>
      </c>
      <c r="G3403" s="222">
        <v>1637500000</v>
      </c>
      <c r="I3403" s="222">
        <f t="shared" si="107"/>
        <v>1637500000</v>
      </c>
    </row>
    <row r="3404" spans="1:9" x14ac:dyDescent="0.2">
      <c r="A3404" s="221" t="s">
        <v>25</v>
      </c>
      <c r="B3404" s="225">
        <v>21360000</v>
      </c>
      <c r="C3404" s="221">
        <f t="shared" si="106"/>
        <v>8</v>
      </c>
      <c r="D3404" s="221">
        <v>21350000</v>
      </c>
      <c r="F3404" s="221" t="s">
        <v>1511</v>
      </c>
      <c r="G3404" s="222">
        <v>1551316000</v>
      </c>
      <c r="I3404" s="222">
        <f t="shared" si="107"/>
        <v>1551316000</v>
      </c>
    </row>
    <row r="3405" spans="1:9" x14ac:dyDescent="0.2">
      <c r="A3405" s="221" t="s">
        <v>25</v>
      </c>
      <c r="B3405" s="225">
        <v>21370000</v>
      </c>
      <c r="C3405" s="221">
        <f t="shared" si="106"/>
        <v>8</v>
      </c>
      <c r="D3405" s="221">
        <v>21350000</v>
      </c>
      <c r="F3405" s="221" t="s">
        <v>1512</v>
      </c>
      <c r="G3405" s="222">
        <v>1551316000</v>
      </c>
      <c r="I3405" s="222">
        <f t="shared" si="107"/>
        <v>1551316000</v>
      </c>
    </row>
    <row r="3406" spans="1:9" x14ac:dyDescent="0.2">
      <c r="A3406" s="221" t="s">
        <v>25</v>
      </c>
      <c r="B3406" s="225">
        <v>21380000</v>
      </c>
      <c r="C3406" s="221">
        <f t="shared" si="106"/>
        <v>8</v>
      </c>
      <c r="D3406" s="221">
        <v>21350000</v>
      </c>
      <c r="F3406" s="221" t="s">
        <v>1513</v>
      </c>
      <c r="G3406" s="222">
        <v>1551316000</v>
      </c>
      <c r="I3406" s="222">
        <f t="shared" si="107"/>
        <v>1551316000</v>
      </c>
    </row>
    <row r="3407" spans="1:9" x14ac:dyDescent="0.2">
      <c r="A3407" s="221" t="s">
        <v>25</v>
      </c>
      <c r="B3407" s="225">
        <v>21390000</v>
      </c>
      <c r="C3407" s="221">
        <f t="shared" si="106"/>
        <v>8</v>
      </c>
      <c r="D3407" s="221">
        <v>21350000</v>
      </c>
      <c r="F3407" s="221" t="s">
        <v>1514</v>
      </c>
      <c r="G3407" s="222">
        <v>1551316000</v>
      </c>
      <c r="I3407" s="222">
        <f t="shared" si="107"/>
        <v>1551316000</v>
      </c>
    </row>
    <row r="3408" spans="1:9" x14ac:dyDescent="0.2">
      <c r="A3408" s="221" t="s">
        <v>25</v>
      </c>
      <c r="B3408" s="225">
        <v>21391000</v>
      </c>
      <c r="C3408" s="221">
        <f t="shared" si="106"/>
        <v>8</v>
      </c>
      <c r="D3408" s="221">
        <v>21350000</v>
      </c>
      <c r="F3408" s="221" t="s">
        <v>1515</v>
      </c>
      <c r="G3408" s="222">
        <v>1551316000</v>
      </c>
      <c r="I3408" s="222">
        <f t="shared" si="107"/>
        <v>1551316000</v>
      </c>
    </row>
    <row r="3409" spans="1:9" x14ac:dyDescent="0.2">
      <c r="A3409" s="221" t="s">
        <v>25</v>
      </c>
      <c r="B3409" s="225">
        <v>21392000</v>
      </c>
      <c r="C3409" s="221">
        <f t="shared" si="106"/>
        <v>8</v>
      </c>
      <c r="D3409" s="221">
        <v>21350000</v>
      </c>
      <c r="F3409" s="221" t="s">
        <v>1516</v>
      </c>
      <c r="G3409" s="222">
        <v>8837607000</v>
      </c>
      <c r="I3409" s="222">
        <f t="shared" si="107"/>
        <v>8837607000</v>
      </c>
    </row>
    <row r="3410" spans="1:9" x14ac:dyDescent="0.2">
      <c r="A3410" s="221" t="s">
        <v>25</v>
      </c>
      <c r="B3410" s="225">
        <v>21394000</v>
      </c>
      <c r="C3410" s="221">
        <f t="shared" si="106"/>
        <v>8</v>
      </c>
      <c r="D3410" s="221">
        <v>21350000</v>
      </c>
      <c r="F3410" s="221" t="s">
        <v>1517</v>
      </c>
      <c r="G3410" s="222">
        <v>714517000</v>
      </c>
      <c r="I3410" s="222">
        <f t="shared" si="107"/>
        <v>714517000</v>
      </c>
    </row>
    <row r="3411" spans="1:9" x14ac:dyDescent="0.2">
      <c r="A3411" s="221" t="s">
        <v>25</v>
      </c>
      <c r="B3411" s="225">
        <v>213950000</v>
      </c>
      <c r="C3411" s="221">
        <f t="shared" si="106"/>
        <v>9</v>
      </c>
      <c r="D3411" s="221">
        <v>21350000</v>
      </c>
      <c r="F3411" s="221" t="s">
        <v>1518</v>
      </c>
      <c r="G3411" s="222">
        <v>36699000</v>
      </c>
      <c r="I3411" s="222">
        <f t="shared" si="107"/>
        <v>36699000</v>
      </c>
    </row>
    <row r="3412" spans="1:9" x14ac:dyDescent="0.2">
      <c r="A3412" s="221" t="s">
        <v>25</v>
      </c>
      <c r="B3412" s="225">
        <v>21396000</v>
      </c>
      <c r="C3412" s="221">
        <f t="shared" si="106"/>
        <v>8</v>
      </c>
      <c r="D3412" s="221">
        <v>21350000</v>
      </c>
      <c r="F3412" s="221" t="s">
        <v>1519</v>
      </c>
      <c r="G3412" s="222">
        <v>23705000</v>
      </c>
      <c r="I3412" s="222">
        <f t="shared" si="107"/>
        <v>23705000</v>
      </c>
    </row>
    <row r="3413" spans="1:9" x14ac:dyDescent="0.2">
      <c r="A3413" s="221" t="s">
        <v>25</v>
      </c>
      <c r="B3413" s="225">
        <v>21540000</v>
      </c>
      <c r="C3413" s="221">
        <f t="shared" si="106"/>
        <v>8</v>
      </c>
      <c r="D3413" s="221">
        <v>21540000</v>
      </c>
      <c r="F3413" s="221" t="s">
        <v>3461</v>
      </c>
      <c r="G3413" s="222">
        <v>702904425.55999994</v>
      </c>
      <c r="I3413" s="222">
        <f t="shared" si="107"/>
        <v>702904425.55999994</v>
      </c>
    </row>
    <row r="3414" spans="1:9" x14ac:dyDescent="0.2">
      <c r="A3414" s="221" t="s">
        <v>25</v>
      </c>
      <c r="B3414" s="225">
        <v>21543000</v>
      </c>
      <c r="C3414" s="221">
        <f t="shared" si="106"/>
        <v>8</v>
      </c>
      <c r="D3414" s="221">
        <v>21540000</v>
      </c>
      <c r="F3414" s="221" t="s">
        <v>1520</v>
      </c>
      <c r="G3414" s="222">
        <v>976254736.26999998</v>
      </c>
      <c r="I3414" s="222">
        <f t="shared" si="107"/>
        <v>976254736.26999998</v>
      </c>
    </row>
    <row r="3415" spans="1:9" x14ac:dyDescent="0.2">
      <c r="A3415" s="221" t="s">
        <v>25</v>
      </c>
      <c r="B3415" s="225">
        <v>21560000</v>
      </c>
      <c r="C3415" s="221">
        <f t="shared" si="106"/>
        <v>8</v>
      </c>
      <c r="D3415" s="221">
        <v>21550000</v>
      </c>
      <c r="F3415" s="221" t="s">
        <v>3463</v>
      </c>
      <c r="G3415" s="222">
        <v>1747294112.45</v>
      </c>
      <c r="I3415" s="222">
        <f t="shared" si="107"/>
        <v>1747294112.45</v>
      </c>
    </row>
    <row r="3416" spans="1:9" x14ac:dyDescent="0.2">
      <c r="A3416" s="221" t="s">
        <v>25</v>
      </c>
      <c r="B3416" s="225">
        <v>21570000</v>
      </c>
      <c r="C3416" s="221">
        <f t="shared" si="106"/>
        <v>8</v>
      </c>
      <c r="D3416" s="221">
        <v>21570000</v>
      </c>
      <c r="F3416" s="221" t="s">
        <v>1522</v>
      </c>
      <c r="G3416" s="222">
        <v>28210654758.439999</v>
      </c>
      <c r="I3416" s="222">
        <f t="shared" si="107"/>
        <v>28210654758.439999</v>
      </c>
    </row>
    <row r="3417" spans="1:9" x14ac:dyDescent="0.2">
      <c r="A3417" s="221" t="s">
        <v>25</v>
      </c>
      <c r="B3417" s="225">
        <v>21810000</v>
      </c>
      <c r="C3417" s="221">
        <f t="shared" si="106"/>
        <v>8</v>
      </c>
      <c r="D3417" s="221">
        <v>21810000</v>
      </c>
      <c r="F3417" s="221" t="s">
        <v>3470</v>
      </c>
      <c r="G3417" s="222">
        <v>337102084.47000003</v>
      </c>
      <c r="I3417" s="222">
        <f t="shared" si="107"/>
        <v>337102084.47000003</v>
      </c>
    </row>
    <row r="3418" spans="1:9" x14ac:dyDescent="0.2">
      <c r="A3418" s="221" t="s">
        <v>25</v>
      </c>
      <c r="B3418" s="225">
        <v>21820000</v>
      </c>
      <c r="C3418" s="221">
        <f t="shared" si="106"/>
        <v>8</v>
      </c>
      <c r="D3418" s="221">
        <v>21820000</v>
      </c>
      <c r="F3418" s="221" t="s">
        <v>52</v>
      </c>
      <c r="G3418" s="222">
        <v>21700815</v>
      </c>
      <c r="I3418" s="222">
        <f t="shared" si="107"/>
        <v>21700815</v>
      </c>
    </row>
    <row r="3419" spans="1:9" x14ac:dyDescent="0.2">
      <c r="A3419" s="221" t="s">
        <v>25</v>
      </c>
      <c r="B3419" s="225">
        <v>21830000</v>
      </c>
      <c r="C3419" s="221">
        <f t="shared" si="106"/>
        <v>8</v>
      </c>
      <c r="D3419" s="221">
        <v>21830000</v>
      </c>
      <c r="F3419" s="221" t="s">
        <v>53</v>
      </c>
      <c r="G3419" s="222">
        <v>1844200703.77</v>
      </c>
      <c r="I3419" s="222">
        <f t="shared" si="107"/>
        <v>1844200703.77</v>
      </c>
    </row>
    <row r="3420" spans="1:9" x14ac:dyDescent="0.2">
      <c r="A3420" s="221" t="s">
        <v>25</v>
      </c>
      <c r="B3420" s="225">
        <v>21840000</v>
      </c>
      <c r="C3420" s="221">
        <f t="shared" si="106"/>
        <v>8</v>
      </c>
      <c r="D3420" s="221">
        <v>21840000</v>
      </c>
      <c r="F3420" s="221" t="s">
        <v>3481</v>
      </c>
      <c r="G3420" s="222">
        <v>270615315.79000002</v>
      </c>
      <c r="I3420" s="222">
        <f t="shared" si="107"/>
        <v>270615315.79000002</v>
      </c>
    </row>
    <row r="3421" spans="1:9" x14ac:dyDescent="0.2">
      <c r="A3421" s="221" t="s">
        <v>25</v>
      </c>
      <c r="B3421" s="225">
        <v>21850000</v>
      </c>
      <c r="C3421" s="221">
        <f t="shared" si="106"/>
        <v>8</v>
      </c>
      <c r="D3421" s="221">
        <v>21850000</v>
      </c>
      <c r="F3421" s="221" t="s">
        <v>261</v>
      </c>
      <c r="G3421" s="222">
        <v>53121082.329999998</v>
      </c>
      <c r="I3421" s="222">
        <f t="shared" si="107"/>
        <v>53121082.329999998</v>
      </c>
    </row>
    <row r="3422" spans="1:9" x14ac:dyDescent="0.2">
      <c r="A3422" s="221" t="s">
        <v>25</v>
      </c>
      <c r="B3422" s="225">
        <v>23000000</v>
      </c>
      <c r="C3422" s="221">
        <f t="shared" si="106"/>
        <v>8</v>
      </c>
      <c r="D3422" s="221">
        <v>23000000</v>
      </c>
      <c r="F3422" s="221" t="s">
        <v>1523</v>
      </c>
      <c r="G3422" s="222">
        <v>6807640644.21</v>
      </c>
      <c r="I3422" s="222">
        <f t="shared" si="107"/>
        <v>6807640644.21</v>
      </c>
    </row>
    <row r="3423" spans="1:9" x14ac:dyDescent="0.2">
      <c r="A3423" s="221" t="s">
        <v>25</v>
      </c>
      <c r="B3423" s="225">
        <v>23010000</v>
      </c>
      <c r="C3423" s="221">
        <f t="shared" si="106"/>
        <v>8</v>
      </c>
      <c r="D3423" s="221">
        <v>23100000</v>
      </c>
      <c r="F3423" s="221" t="s">
        <v>1524</v>
      </c>
      <c r="G3423" s="222">
        <v>731038000</v>
      </c>
      <c r="I3423" s="222">
        <f t="shared" si="107"/>
        <v>731038000</v>
      </c>
    </row>
    <row r="3424" spans="1:9" x14ac:dyDescent="0.2">
      <c r="A3424" s="221" t="s">
        <v>25</v>
      </c>
      <c r="B3424" s="225">
        <v>23020000</v>
      </c>
      <c r="C3424" s="221">
        <f t="shared" si="106"/>
        <v>8</v>
      </c>
      <c r="D3424" s="221">
        <v>23100000</v>
      </c>
      <c r="F3424" s="221" t="s">
        <v>1525</v>
      </c>
      <c r="G3424" s="222">
        <v>56100000</v>
      </c>
      <c r="I3424" s="222">
        <f t="shared" si="107"/>
        <v>56100000</v>
      </c>
    </row>
    <row r="3425" spans="1:9" x14ac:dyDescent="0.2">
      <c r="A3425" s="221" t="s">
        <v>25</v>
      </c>
      <c r="B3425" s="225">
        <v>23030000</v>
      </c>
      <c r="C3425" s="221">
        <f t="shared" si="106"/>
        <v>8</v>
      </c>
      <c r="D3425" s="221">
        <v>23100000</v>
      </c>
      <c r="F3425" s="221" t="s">
        <v>1526</v>
      </c>
      <c r="G3425" s="222">
        <v>132561000</v>
      </c>
      <c r="I3425" s="222">
        <f t="shared" si="107"/>
        <v>132561000</v>
      </c>
    </row>
    <row r="3426" spans="1:9" x14ac:dyDescent="0.2">
      <c r="A3426" s="221" t="s">
        <v>25</v>
      </c>
      <c r="B3426" s="225">
        <v>23040000</v>
      </c>
      <c r="C3426" s="221">
        <f t="shared" si="106"/>
        <v>8</v>
      </c>
      <c r="D3426" s="221">
        <v>23100000</v>
      </c>
      <c r="F3426" s="221" t="s">
        <v>1527</v>
      </c>
      <c r="G3426" s="222">
        <v>446533000</v>
      </c>
      <c r="I3426" s="222">
        <f t="shared" si="107"/>
        <v>446533000</v>
      </c>
    </row>
    <row r="3427" spans="1:9" x14ac:dyDescent="0.2">
      <c r="A3427" s="221" t="s">
        <v>25</v>
      </c>
      <c r="B3427" s="225">
        <v>23050000</v>
      </c>
      <c r="C3427" s="221">
        <f t="shared" si="106"/>
        <v>8</v>
      </c>
      <c r="D3427" s="221">
        <v>23100000</v>
      </c>
      <c r="F3427" s="221" t="s">
        <v>1528</v>
      </c>
      <c r="G3427" s="222">
        <v>284991000</v>
      </c>
      <c r="I3427" s="222">
        <f t="shared" si="107"/>
        <v>284991000</v>
      </c>
    </row>
    <row r="3428" spans="1:9" x14ac:dyDescent="0.2">
      <c r="A3428" s="221" t="s">
        <v>25</v>
      </c>
      <c r="B3428" s="225">
        <v>23060000</v>
      </c>
      <c r="C3428" s="221">
        <f t="shared" si="106"/>
        <v>8</v>
      </c>
      <c r="D3428" s="221">
        <v>23100000</v>
      </c>
      <c r="F3428" s="221" t="s">
        <v>1529</v>
      </c>
      <c r="G3428" s="222">
        <v>343276833.32999998</v>
      </c>
      <c r="I3428" s="222">
        <f t="shared" si="107"/>
        <v>343276833.32999998</v>
      </c>
    </row>
    <row r="3429" spans="1:9" x14ac:dyDescent="0.2">
      <c r="A3429" s="221" t="s">
        <v>25</v>
      </c>
      <c r="B3429" s="225">
        <v>27500000</v>
      </c>
      <c r="C3429" s="221">
        <f t="shared" si="106"/>
        <v>8</v>
      </c>
      <c r="D3429" s="221">
        <v>27500000</v>
      </c>
      <c r="F3429" s="221" t="s">
        <v>56</v>
      </c>
      <c r="G3429" s="222">
        <v>10077655.529999999</v>
      </c>
      <c r="I3429" s="222">
        <f t="shared" si="107"/>
        <v>10077655.529999999</v>
      </c>
    </row>
    <row r="3430" spans="1:9" x14ac:dyDescent="0.2">
      <c r="A3430" s="221" t="s">
        <v>25</v>
      </c>
      <c r="B3430" s="225">
        <v>28040000</v>
      </c>
      <c r="C3430" s="221">
        <f t="shared" si="106"/>
        <v>8</v>
      </c>
      <c r="D3430" s="221">
        <v>28040000</v>
      </c>
      <c r="F3430" s="221" t="s">
        <v>265</v>
      </c>
      <c r="H3430" s="222">
        <v>183004.53</v>
      </c>
      <c r="I3430" s="222">
        <f t="shared" si="107"/>
        <v>-183004.53</v>
      </c>
    </row>
    <row r="3431" spans="1:9" x14ac:dyDescent="0.2">
      <c r="A3431" s="221" t="s">
        <v>25</v>
      </c>
      <c r="B3431" s="225">
        <v>28120000</v>
      </c>
      <c r="C3431" s="221">
        <f t="shared" si="106"/>
        <v>8</v>
      </c>
      <c r="D3431" s="221">
        <v>28120000</v>
      </c>
      <c r="F3431" s="221" t="s">
        <v>267</v>
      </c>
      <c r="H3431" s="222">
        <v>907177190.13999999</v>
      </c>
      <c r="I3431" s="222">
        <f t="shared" si="107"/>
        <v>-907177190.13999999</v>
      </c>
    </row>
    <row r="3432" spans="1:9" x14ac:dyDescent="0.2">
      <c r="A3432" s="221" t="s">
        <v>25</v>
      </c>
      <c r="B3432" s="225">
        <v>28130000</v>
      </c>
      <c r="C3432" s="221">
        <f t="shared" si="106"/>
        <v>8</v>
      </c>
      <c r="D3432" s="221">
        <v>28130000</v>
      </c>
      <c r="F3432" s="221" t="s">
        <v>1633</v>
      </c>
      <c r="H3432" s="222">
        <v>2992980200</v>
      </c>
      <c r="I3432" s="222">
        <f t="shared" si="107"/>
        <v>-2992980200</v>
      </c>
    </row>
    <row r="3433" spans="1:9" x14ac:dyDescent="0.2">
      <c r="A3433" s="221" t="s">
        <v>25</v>
      </c>
      <c r="B3433" s="225">
        <v>28131000</v>
      </c>
      <c r="C3433" s="221">
        <f t="shared" si="106"/>
        <v>8</v>
      </c>
      <c r="D3433" s="221">
        <v>28131000</v>
      </c>
      <c r="F3433" s="221" t="s">
        <v>1530</v>
      </c>
      <c r="H3433" s="222">
        <v>1329490.82</v>
      </c>
      <c r="I3433" s="222">
        <f t="shared" si="107"/>
        <v>-1329490.82</v>
      </c>
    </row>
    <row r="3434" spans="1:9" x14ac:dyDescent="0.2">
      <c r="A3434" s="221" t="s">
        <v>25</v>
      </c>
      <c r="B3434" s="225">
        <v>281321000</v>
      </c>
      <c r="C3434" s="221">
        <f t="shared" si="106"/>
        <v>9</v>
      </c>
      <c r="D3434" s="221">
        <v>28131000</v>
      </c>
      <c r="F3434" s="221" t="s">
        <v>1532</v>
      </c>
      <c r="H3434" s="222">
        <v>313032588.63</v>
      </c>
      <c r="I3434" s="222">
        <f t="shared" si="107"/>
        <v>-313032588.63</v>
      </c>
    </row>
    <row r="3435" spans="1:9" x14ac:dyDescent="0.2">
      <c r="A3435" s="221" t="s">
        <v>25</v>
      </c>
      <c r="B3435" s="225">
        <v>28132300</v>
      </c>
      <c r="C3435" s="221">
        <f t="shared" si="106"/>
        <v>8</v>
      </c>
      <c r="D3435" s="221">
        <v>28131000</v>
      </c>
      <c r="F3435" s="221" t="s">
        <v>1533</v>
      </c>
      <c r="H3435" s="222">
        <v>28006520.550000001</v>
      </c>
      <c r="I3435" s="222">
        <f t="shared" si="107"/>
        <v>-28006520.550000001</v>
      </c>
    </row>
    <row r="3436" spans="1:9" x14ac:dyDescent="0.2">
      <c r="A3436" s="221" t="s">
        <v>25</v>
      </c>
      <c r="B3436" s="225">
        <v>28132400</v>
      </c>
      <c r="C3436" s="221">
        <f t="shared" si="106"/>
        <v>8</v>
      </c>
      <c r="D3436" s="221">
        <v>28131000</v>
      </c>
      <c r="F3436" s="221" t="s">
        <v>1534</v>
      </c>
      <c r="H3436" s="222">
        <v>70816838.629999995</v>
      </c>
      <c r="I3436" s="222">
        <f t="shared" si="107"/>
        <v>-70816838.629999995</v>
      </c>
    </row>
    <row r="3437" spans="1:9" x14ac:dyDescent="0.2">
      <c r="A3437" s="221" t="s">
        <v>25</v>
      </c>
      <c r="B3437" s="225">
        <v>281331</v>
      </c>
      <c r="C3437" s="221">
        <f t="shared" si="106"/>
        <v>6</v>
      </c>
      <c r="D3437" s="221">
        <v>28131000</v>
      </c>
      <c r="F3437" s="221" t="s">
        <v>1536</v>
      </c>
      <c r="H3437" s="222">
        <v>27982947.809999999</v>
      </c>
      <c r="I3437" s="222">
        <f t="shared" si="107"/>
        <v>-27982947.809999999</v>
      </c>
    </row>
    <row r="3438" spans="1:9" x14ac:dyDescent="0.2">
      <c r="A3438" s="221" t="s">
        <v>25</v>
      </c>
      <c r="B3438" s="225">
        <v>28133200</v>
      </c>
      <c r="C3438" s="221">
        <f t="shared" si="106"/>
        <v>8</v>
      </c>
      <c r="D3438" s="221">
        <v>28131000</v>
      </c>
      <c r="F3438" s="221" t="s">
        <v>1537</v>
      </c>
      <c r="H3438" s="222">
        <v>27982947.809999999</v>
      </c>
      <c r="I3438" s="222">
        <f t="shared" si="107"/>
        <v>-27982947.809999999</v>
      </c>
    </row>
    <row r="3439" spans="1:9" x14ac:dyDescent="0.2">
      <c r="A3439" s="221" t="s">
        <v>25</v>
      </c>
      <c r="B3439" s="225">
        <v>28133300</v>
      </c>
      <c r="C3439" s="221">
        <f t="shared" si="106"/>
        <v>8</v>
      </c>
      <c r="D3439" s="221">
        <v>28131000</v>
      </c>
      <c r="F3439" s="221" t="s">
        <v>1538</v>
      </c>
      <c r="H3439" s="222">
        <v>27982947.809999999</v>
      </c>
      <c r="I3439" s="222">
        <f t="shared" si="107"/>
        <v>-27982947.809999999</v>
      </c>
    </row>
    <row r="3440" spans="1:9" x14ac:dyDescent="0.2">
      <c r="A3440" s="221" t="s">
        <v>25</v>
      </c>
      <c r="B3440" s="225">
        <v>28133400</v>
      </c>
      <c r="C3440" s="221">
        <f t="shared" si="106"/>
        <v>8</v>
      </c>
      <c r="D3440" s="221">
        <v>28131000</v>
      </c>
      <c r="F3440" s="221" t="s">
        <v>1539</v>
      </c>
      <c r="H3440" s="222">
        <v>27982947.809999999</v>
      </c>
      <c r="I3440" s="222">
        <f t="shared" si="107"/>
        <v>-27982947.809999999</v>
      </c>
    </row>
    <row r="3441" spans="1:9" x14ac:dyDescent="0.2">
      <c r="A3441" s="226" t="s">
        <v>25</v>
      </c>
      <c r="B3441" s="227">
        <v>28133500</v>
      </c>
      <c r="C3441" s="221">
        <f t="shared" si="106"/>
        <v>8</v>
      </c>
      <c r="D3441" s="226">
        <v>28131000</v>
      </c>
      <c r="F3441" s="226" t="s">
        <v>1540</v>
      </c>
      <c r="G3441" s="228"/>
      <c r="H3441" s="228">
        <v>27982947.809999999</v>
      </c>
      <c r="I3441" s="222">
        <f t="shared" si="107"/>
        <v>-27982947.809999999</v>
      </c>
    </row>
    <row r="3442" spans="1:9" x14ac:dyDescent="0.2">
      <c r="A3442" s="221" t="s">
        <v>25</v>
      </c>
      <c r="B3442" s="225">
        <v>28133600</v>
      </c>
      <c r="C3442" s="221">
        <f t="shared" si="106"/>
        <v>8</v>
      </c>
      <c r="D3442" s="221">
        <v>28131000</v>
      </c>
      <c r="F3442" s="221" t="s">
        <v>1541</v>
      </c>
      <c r="H3442" s="222">
        <v>27982947.809999999</v>
      </c>
      <c r="I3442" s="222">
        <f t="shared" si="107"/>
        <v>-27982947.809999999</v>
      </c>
    </row>
    <row r="3443" spans="1:9" x14ac:dyDescent="0.2">
      <c r="A3443" s="221" t="s">
        <v>25</v>
      </c>
      <c r="B3443" s="225">
        <v>28134100</v>
      </c>
      <c r="C3443" s="221">
        <f t="shared" si="106"/>
        <v>8</v>
      </c>
      <c r="D3443" s="221">
        <v>28131000</v>
      </c>
      <c r="F3443" s="221" t="s">
        <v>1542</v>
      </c>
      <c r="H3443" s="222">
        <v>51762226.82</v>
      </c>
      <c r="I3443" s="222">
        <f t="shared" si="107"/>
        <v>-51762226.82</v>
      </c>
    </row>
    <row r="3444" spans="1:9" x14ac:dyDescent="0.2">
      <c r="A3444" s="221" t="s">
        <v>25</v>
      </c>
      <c r="B3444" s="225">
        <v>28135000</v>
      </c>
      <c r="C3444" s="221">
        <f t="shared" si="106"/>
        <v>8</v>
      </c>
      <c r="D3444" s="221">
        <v>28131000</v>
      </c>
      <c r="F3444" s="221" t="s">
        <v>1543</v>
      </c>
      <c r="H3444" s="222">
        <v>95782534.25</v>
      </c>
      <c r="I3444" s="222">
        <f t="shared" si="107"/>
        <v>-95782534.25</v>
      </c>
    </row>
    <row r="3445" spans="1:9" x14ac:dyDescent="0.2">
      <c r="A3445" s="221" t="s">
        <v>25</v>
      </c>
      <c r="B3445" s="225">
        <v>28136000</v>
      </c>
      <c r="C3445" s="221">
        <f t="shared" si="106"/>
        <v>8</v>
      </c>
      <c r="D3445" s="221">
        <v>28131000</v>
      </c>
      <c r="F3445" s="221" t="s">
        <v>1544</v>
      </c>
      <c r="H3445" s="222">
        <v>90741360.549999997</v>
      </c>
      <c r="I3445" s="222">
        <f t="shared" si="107"/>
        <v>-90741360.549999997</v>
      </c>
    </row>
    <row r="3446" spans="1:9" x14ac:dyDescent="0.2">
      <c r="A3446" s="221" t="s">
        <v>25</v>
      </c>
      <c r="B3446" s="225">
        <v>28137000</v>
      </c>
      <c r="C3446" s="221">
        <f t="shared" si="106"/>
        <v>8</v>
      </c>
      <c r="D3446" s="221">
        <v>28131000</v>
      </c>
      <c r="F3446" s="221" t="s">
        <v>1545</v>
      </c>
      <c r="H3446" s="222">
        <v>90741360.549999997</v>
      </c>
      <c r="I3446" s="222">
        <f t="shared" si="107"/>
        <v>-90741360.549999997</v>
      </c>
    </row>
    <row r="3447" spans="1:9" x14ac:dyDescent="0.2">
      <c r="A3447" s="221" t="s">
        <v>25</v>
      </c>
      <c r="B3447" s="225">
        <v>28138000</v>
      </c>
      <c r="C3447" s="221">
        <f t="shared" si="106"/>
        <v>8</v>
      </c>
      <c r="D3447" s="221">
        <v>28131000</v>
      </c>
      <c r="F3447" s="221" t="s">
        <v>1546</v>
      </c>
      <c r="H3447" s="222">
        <v>90741360.549999997</v>
      </c>
      <c r="I3447" s="222">
        <f t="shared" si="107"/>
        <v>-90741360.549999997</v>
      </c>
    </row>
    <row r="3448" spans="1:9" x14ac:dyDescent="0.2">
      <c r="A3448" s="221" t="s">
        <v>25</v>
      </c>
      <c r="B3448" s="225">
        <v>28139000</v>
      </c>
      <c r="C3448" s="221">
        <f t="shared" si="106"/>
        <v>8</v>
      </c>
      <c r="D3448" s="221">
        <v>28131000</v>
      </c>
      <c r="F3448" s="221" t="s">
        <v>1547</v>
      </c>
      <c r="H3448" s="222">
        <v>90741360.549999997</v>
      </c>
      <c r="I3448" s="222">
        <f t="shared" si="107"/>
        <v>-90741360.549999997</v>
      </c>
    </row>
    <row r="3449" spans="1:9" x14ac:dyDescent="0.2">
      <c r="A3449" s="221" t="s">
        <v>25</v>
      </c>
      <c r="B3449" s="225">
        <v>28139100</v>
      </c>
      <c r="C3449" s="221">
        <f t="shared" si="106"/>
        <v>8</v>
      </c>
      <c r="D3449" s="221">
        <v>28131000</v>
      </c>
      <c r="F3449" s="221" t="s">
        <v>1548</v>
      </c>
      <c r="H3449" s="222">
        <v>90741360.549999997</v>
      </c>
      <c r="I3449" s="222">
        <f t="shared" si="107"/>
        <v>-90741360.549999997</v>
      </c>
    </row>
    <row r="3450" spans="1:9" x14ac:dyDescent="0.2">
      <c r="A3450" s="221" t="s">
        <v>25</v>
      </c>
      <c r="B3450" s="225">
        <v>28139200</v>
      </c>
      <c r="C3450" s="221">
        <f t="shared" si="106"/>
        <v>8</v>
      </c>
      <c r="D3450" s="221">
        <v>28131000</v>
      </c>
      <c r="F3450" s="221" t="s">
        <v>1549</v>
      </c>
      <c r="H3450" s="222">
        <v>523026158.22000003</v>
      </c>
      <c r="I3450" s="222">
        <f t="shared" si="107"/>
        <v>-523026158.22000003</v>
      </c>
    </row>
    <row r="3451" spans="1:9" x14ac:dyDescent="0.2">
      <c r="A3451" s="221" t="s">
        <v>25</v>
      </c>
      <c r="B3451" s="225">
        <v>28139400</v>
      </c>
      <c r="C3451" s="221">
        <f t="shared" si="106"/>
        <v>8</v>
      </c>
      <c r="D3451" s="221">
        <v>28131000</v>
      </c>
      <c r="F3451" s="221" t="s">
        <v>1550</v>
      </c>
      <c r="H3451" s="222">
        <v>41794350.549999997</v>
      </c>
      <c r="I3451" s="222">
        <f t="shared" si="107"/>
        <v>-41794350.549999997</v>
      </c>
    </row>
    <row r="3452" spans="1:9" x14ac:dyDescent="0.2">
      <c r="A3452" s="221" t="s">
        <v>25</v>
      </c>
      <c r="B3452" s="225">
        <v>28139500</v>
      </c>
      <c r="C3452" s="221">
        <f t="shared" si="106"/>
        <v>8</v>
      </c>
      <c r="D3452" s="221">
        <v>28131000</v>
      </c>
      <c r="F3452" s="221" t="s">
        <v>1551</v>
      </c>
      <c r="H3452" s="222">
        <v>2146640.14</v>
      </c>
      <c r="I3452" s="222">
        <f t="shared" si="107"/>
        <v>-2146640.14</v>
      </c>
    </row>
    <row r="3453" spans="1:9" x14ac:dyDescent="0.2">
      <c r="A3453" s="221" t="s">
        <v>25</v>
      </c>
      <c r="B3453" s="225">
        <v>28139600</v>
      </c>
      <c r="C3453" s="221">
        <f t="shared" si="106"/>
        <v>8</v>
      </c>
      <c r="D3453" s="221">
        <v>28131000</v>
      </c>
      <c r="F3453" s="221" t="s">
        <v>1552</v>
      </c>
      <c r="H3453" s="222">
        <v>1386580.14</v>
      </c>
      <c r="I3453" s="222">
        <f t="shared" si="107"/>
        <v>-1386580.14</v>
      </c>
    </row>
    <row r="3454" spans="1:9" x14ac:dyDescent="0.2">
      <c r="A3454" s="221" t="s">
        <v>25</v>
      </c>
      <c r="B3454" s="225">
        <v>28154000</v>
      </c>
      <c r="C3454" s="221">
        <f t="shared" si="106"/>
        <v>8</v>
      </c>
      <c r="D3454" s="221">
        <v>28154000</v>
      </c>
      <c r="F3454" s="221" t="s">
        <v>1553</v>
      </c>
      <c r="H3454" s="222">
        <v>4128626.9</v>
      </c>
      <c r="I3454" s="222">
        <f t="shared" si="107"/>
        <v>-4128626.9</v>
      </c>
    </row>
    <row r="3455" spans="1:9" x14ac:dyDescent="0.2">
      <c r="A3455" s="221" t="s">
        <v>25</v>
      </c>
      <c r="B3455" s="225">
        <v>28154300</v>
      </c>
      <c r="C3455" s="221">
        <f t="shared" si="106"/>
        <v>8</v>
      </c>
      <c r="D3455" s="221">
        <v>28154000</v>
      </c>
      <c r="F3455" s="221" t="s">
        <v>1554</v>
      </c>
      <c r="H3455" s="222">
        <v>5983162315.3599997</v>
      </c>
      <c r="I3455" s="222">
        <f t="shared" si="107"/>
        <v>-5983162315.3599997</v>
      </c>
    </row>
    <row r="3456" spans="1:9" x14ac:dyDescent="0.2">
      <c r="A3456" s="221" t="s">
        <v>25</v>
      </c>
      <c r="B3456" s="225">
        <v>28156000</v>
      </c>
      <c r="C3456" s="221">
        <f t="shared" si="106"/>
        <v>8</v>
      </c>
      <c r="D3456" s="221">
        <v>28156000</v>
      </c>
      <c r="F3456" s="221" t="s">
        <v>1555</v>
      </c>
      <c r="H3456" s="222">
        <v>1064320107.84</v>
      </c>
      <c r="I3456" s="222">
        <f t="shared" si="107"/>
        <v>-1064320107.84</v>
      </c>
    </row>
    <row r="3457" spans="1:9" x14ac:dyDescent="0.2">
      <c r="A3457" s="221" t="s">
        <v>25</v>
      </c>
      <c r="B3457" s="225">
        <v>28157000</v>
      </c>
      <c r="C3457" s="221">
        <f t="shared" si="106"/>
        <v>8</v>
      </c>
      <c r="D3457" s="221">
        <v>28157000</v>
      </c>
      <c r="F3457" s="221" t="s">
        <v>1556</v>
      </c>
      <c r="H3457" s="222">
        <v>3334715224.3499999</v>
      </c>
      <c r="I3457" s="222">
        <f t="shared" si="107"/>
        <v>-3334715224.3499999</v>
      </c>
    </row>
    <row r="3458" spans="1:9" x14ac:dyDescent="0.2">
      <c r="A3458" s="221" t="s">
        <v>25</v>
      </c>
      <c r="B3458" s="225">
        <v>28181000</v>
      </c>
      <c r="C3458" s="221">
        <f t="shared" ref="C3458:C3521" si="108">+LEN(B:B)</f>
        <v>8</v>
      </c>
      <c r="D3458" s="221">
        <v>28181000</v>
      </c>
      <c r="F3458" s="221" t="s">
        <v>3555</v>
      </c>
      <c r="H3458" s="222">
        <v>60656322.850000001</v>
      </c>
      <c r="I3458" s="222">
        <f t="shared" ref="I3458:I3521" si="109">+G:G-H:H</f>
        <v>-60656322.850000001</v>
      </c>
    </row>
    <row r="3459" spans="1:9" x14ac:dyDescent="0.2">
      <c r="A3459" s="221" t="s">
        <v>25</v>
      </c>
      <c r="B3459" s="225">
        <v>28182000</v>
      </c>
      <c r="C3459" s="221">
        <f t="shared" si="108"/>
        <v>8</v>
      </c>
      <c r="D3459" s="221">
        <v>28182000</v>
      </c>
      <c r="F3459" s="221" t="s">
        <v>59</v>
      </c>
      <c r="H3459" s="222">
        <v>4789450.6500000004</v>
      </c>
      <c r="I3459" s="222">
        <f t="shared" si="109"/>
        <v>-4789450.6500000004</v>
      </c>
    </row>
    <row r="3460" spans="1:9" x14ac:dyDescent="0.2">
      <c r="A3460" s="221" t="s">
        <v>25</v>
      </c>
      <c r="B3460" s="225">
        <v>28183000</v>
      </c>
      <c r="C3460" s="221">
        <f t="shared" si="108"/>
        <v>8</v>
      </c>
      <c r="D3460" s="221">
        <v>28183000</v>
      </c>
      <c r="F3460" s="221" t="s">
        <v>3562</v>
      </c>
      <c r="H3460" s="222">
        <v>1237094396.6300001</v>
      </c>
      <c r="I3460" s="222">
        <f t="shared" si="109"/>
        <v>-1237094396.6300001</v>
      </c>
    </row>
    <row r="3461" spans="1:9" x14ac:dyDescent="0.2">
      <c r="A3461" s="221" t="s">
        <v>25</v>
      </c>
      <c r="B3461" s="225">
        <v>28184000</v>
      </c>
      <c r="C3461" s="221">
        <f t="shared" si="108"/>
        <v>8</v>
      </c>
      <c r="D3461" s="221">
        <v>28184000</v>
      </c>
      <c r="F3461" s="221" t="s">
        <v>61</v>
      </c>
      <c r="H3461" s="222">
        <v>167424149</v>
      </c>
      <c r="I3461" s="222">
        <f t="shared" si="109"/>
        <v>-167424149</v>
      </c>
    </row>
    <row r="3462" spans="1:9" x14ac:dyDescent="0.2">
      <c r="A3462" s="221" t="s">
        <v>25</v>
      </c>
      <c r="B3462" s="225">
        <v>28185000</v>
      </c>
      <c r="C3462" s="221">
        <f t="shared" si="108"/>
        <v>8</v>
      </c>
      <c r="D3462" s="221">
        <v>28185000</v>
      </c>
      <c r="F3462" s="221" t="s">
        <v>62</v>
      </c>
      <c r="H3462" s="222">
        <v>9642178.25</v>
      </c>
      <c r="I3462" s="222">
        <f t="shared" si="109"/>
        <v>-9642178.25</v>
      </c>
    </row>
    <row r="3463" spans="1:9" x14ac:dyDescent="0.2">
      <c r="A3463" s="221" t="s">
        <v>25</v>
      </c>
      <c r="B3463" s="225">
        <v>31000000</v>
      </c>
      <c r="C3463" s="221">
        <f t="shared" si="108"/>
        <v>8</v>
      </c>
      <c r="D3463" s="221">
        <v>31000000</v>
      </c>
      <c r="F3463" s="221" t="s">
        <v>4973</v>
      </c>
      <c r="G3463" s="222">
        <v>75133937333.520004</v>
      </c>
      <c r="I3463" s="222">
        <f t="shared" si="109"/>
        <v>75133937333.520004</v>
      </c>
    </row>
    <row r="3464" spans="1:9" x14ac:dyDescent="0.2">
      <c r="A3464" s="221" t="s">
        <v>25</v>
      </c>
      <c r="B3464" s="225">
        <v>31020000</v>
      </c>
      <c r="C3464" s="221">
        <f t="shared" si="108"/>
        <v>8</v>
      </c>
      <c r="D3464" s="221">
        <v>31000000</v>
      </c>
      <c r="F3464" s="221" t="s">
        <v>4974</v>
      </c>
      <c r="G3464" s="222">
        <v>1079421258.5799999</v>
      </c>
      <c r="I3464" s="222">
        <f t="shared" si="109"/>
        <v>1079421258.5799999</v>
      </c>
    </row>
    <row r="3465" spans="1:9" x14ac:dyDescent="0.2">
      <c r="A3465" s="221" t="s">
        <v>25</v>
      </c>
      <c r="B3465" s="225">
        <v>32000000</v>
      </c>
      <c r="C3465" s="221">
        <f t="shared" si="108"/>
        <v>8</v>
      </c>
      <c r="D3465" s="221">
        <v>32600000</v>
      </c>
      <c r="F3465" s="221" t="s">
        <v>1559</v>
      </c>
      <c r="G3465" s="222">
        <v>291496977.63999999</v>
      </c>
      <c r="I3465" s="222">
        <f t="shared" si="109"/>
        <v>291496977.63999999</v>
      </c>
    </row>
    <row r="3466" spans="1:9" x14ac:dyDescent="0.2">
      <c r="A3466" s="221" t="s">
        <v>25</v>
      </c>
      <c r="B3466" s="225">
        <v>35501000</v>
      </c>
      <c r="C3466" s="221">
        <f t="shared" si="108"/>
        <v>8</v>
      </c>
      <c r="D3466" s="221">
        <v>35500000</v>
      </c>
      <c r="F3466" s="221" t="s">
        <v>1560</v>
      </c>
      <c r="G3466" s="222">
        <v>1228143901.27</v>
      </c>
      <c r="I3466" s="222">
        <f t="shared" si="109"/>
        <v>1228143901.27</v>
      </c>
    </row>
    <row r="3467" spans="1:9" x14ac:dyDescent="0.2">
      <c r="A3467" s="221" t="s">
        <v>25</v>
      </c>
      <c r="B3467" s="225">
        <v>35502000</v>
      </c>
      <c r="C3467" s="221">
        <f t="shared" si="108"/>
        <v>8</v>
      </c>
      <c r="D3467" s="221">
        <v>35500000</v>
      </c>
      <c r="F3467" s="221" t="s">
        <v>1561</v>
      </c>
      <c r="G3467" s="222">
        <v>230765667.59</v>
      </c>
      <c r="I3467" s="222">
        <f t="shared" si="109"/>
        <v>230765667.59</v>
      </c>
    </row>
    <row r="3468" spans="1:9" x14ac:dyDescent="0.2">
      <c r="A3468" s="221" t="s">
        <v>25</v>
      </c>
      <c r="B3468" s="225">
        <v>35503000</v>
      </c>
      <c r="C3468" s="221">
        <f t="shared" si="108"/>
        <v>8</v>
      </c>
      <c r="D3468" s="221">
        <v>35500000</v>
      </c>
      <c r="F3468" s="221" t="s">
        <v>1562</v>
      </c>
      <c r="G3468" s="222">
        <v>214809757.63999999</v>
      </c>
      <c r="I3468" s="222">
        <f t="shared" si="109"/>
        <v>214809757.63999999</v>
      </c>
    </row>
    <row r="3469" spans="1:9" x14ac:dyDescent="0.2">
      <c r="A3469" s="221" t="s">
        <v>25</v>
      </c>
      <c r="B3469" s="225">
        <v>39500000</v>
      </c>
      <c r="C3469" s="221">
        <f t="shared" si="108"/>
        <v>8</v>
      </c>
      <c r="D3469" s="221">
        <v>39500000</v>
      </c>
      <c r="F3469" s="221" t="s">
        <v>1564</v>
      </c>
      <c r="H3469" s="222">
        <v>66200000</v>
      </c>
      <c r="I3469" s="222">
        <f t="shared" si="109"/>
        <v>-66200000</v>
      </c>
    </row>
    <row r="3470" spans="1:9" x14ac:dyDescent="0.2">
      <c r="A3470" s="221" t="s">
        <v>25</v>
      </c>
      <c r="B3470" s="225">
        <v>40110000</v>
      </c>
      <c r="C3470" s="221">
        <f t="shared" si="108"/>
        <v>8</v>
      </c>
      <c r="D3470" s="221">
        <v>40110000</v>
      </c>
      <c r="F3470" s="221" t="s">
        <v>1565</v>
      </c>
      <c r="H3470" s="222">
        <v>4668207936.3699999</v>
      </c>
      <c r="I3470" s="222">
        <f t="shared" si="109"/>
        <v>-4668207936.3699999</v>
      </c>
    </row>
    <row r="3471" spans="1:9" x14ac:dyDescent="0.2">
      <c r="A3471" s="221" t="s">
        <v>25</v>
      </c>
      <c r="B3471" s="225">
        <v>40120000</v>
      </c>
      <c r="C3471" s="221">
        <f t="shared" si="108"/>
        <v>8</v>
      </c>
      <c r="D3471" s="221">
        <v>40120000</v>
      </c>
      <c r="F3471" s="221" t="s">
        <v>3597</v>
      </c>
      <c r="H3471" s="222">
        <v>74630691253.559998</v>
      </c>
      <c r="I3471" s="222">
        <f t="shared" si="109"/>
        <v>-74630691253.559998</v>
      </c>
    </row>
    <row r="3472" spans="1:9" x14ac:dyDescent="0.2">
      <c r="A3472" s="221" t="s">
        <v>25</v>
      </c>
      <c r="B3472" s="225">
        <v>40400000</v>
      </c>
      <c r="C3472" s="221">
        <f t="shared" si="108"/>
        <v>8</v>
      </c>
      <c r="D3472" s="221">
        <v>40400000</v>
      </c>
      <c r="F3472" s="221" t="s">
        <v>283</v>
      </c>
      <c r="H3472" s="222">
        <v>16018348585.129999</v>
      </c>
      <c r="I3472" s="222">
        <f t="shared" si="109"/>
        <v>-16018348585.129999</v>
      </c>
    </row>
    <row r="3473" spans="1:9" s="226" customFormat="1" x14ac:dyDescent="0.2">
      <c r="A3473" s="221" t="s">
        <v>25</v>
      </c>
      <c r="B3473" s="225">
        <v>40800000</v>
      </c>
      <c r="C3473" s="221">
        <f t="shared" si="108"/>
        <v>8</v>
      </c>
      <c r="D3473" s="221">
        <v>40800000</v>
      </c>
      <c r="E3473" s="221"/>
      <c r="F3473" s="221" t="s">
        <v>3620</v>
      </c>
      <c r="G3473" s="222"/>
      <c r="H3473" s="222">
        <v>3191163.73</v>
      </c>
      <c r="I3473" s="222">
        <f t="shared" si="109"/>
        <v>-3191163.73</v>
      </c>
    </row>
    <row r="3474" spans="1:9" x14ac:dyDescent="0.2">
      <c r="A3474" s="221" t="s">
        <v>25</v>
      </c>
      <c r="B3474" s="225">
        <v>40910000</v>
      </c>
      <c r="C3474" s="221">
        <f t="shared" si="108"/>
        <v>8</v>
      </c>
      <c r="D3474" s="221">
        <v>40910000</v>
      </c>
      <c r="F3474" s="221" t="s">
        <v>3630</v>
      </c>
      <c r="G3474" s="222">
        <v>1397307761.3399999</v>
      </c>
      <c r="I3474" s="222">
        <f t="shared" si="109"/>
        <v>1397307761.3399999</v>
      </c>
    </row>
    <row r="3475" spans="1:9" x14ac:dyDescent="0.2">
      <c r="A3475" s="221" t="s">
        <v>25</v>
      </c>
      <c r="B3475" s="225">
        <v>41100000</v>
      </c>
      <c r="C3475" s="221">
        <f t="shared" si="108"/>
        <v>8</v>
      </c>
      <c r="D3475" s="221">
        <v>41100000</v>
      </c>
      <c r="F3475" s="221" t="s">
        <v>70</v>
      </c>
      <c r="G3475" s="222">
        <v>5473887470.96</v>
      </c>
      <c r="I3475" s="222">
        <f t="shared" si="109"/>
        <v>5473887470.96</v>
      </c>
    </row>
    <row r="3476" spans="1:9" x14ac:dyDescent="0.2">
      <c r="A3476" s="221" t="s">
        <v>25</v>
      </c>
      <c r="B3476" s="225">
        <v>41310000</v>
      </c>
      <c r="C3476" s="221">
        <f t="shared" si="108"/>
        <v>8</v>
      </c>
      <c r="D3476" s="221">
        <v>41300000</v>
      </c>
      <c r="F3476" s="221" t="s">
        <v>1634</v>
      </c>
      <c r="G3476" s="222">
        <v>538789000</v>
      </c>
      <c r="I3476" s="222">
        <f t="shared" si="109"/>
        <v>538789000</v>
      </c>
    </row>
    <row r="3477" spans="1:9" x14ac:dyDescent="0.2">
      <c r="A3477" s="221" t="s">
        <v>25</v>
      </c>
      <c r="B3477" s="225">
        <v>41311000</v>
      </c>
      <c r="C3477" s="221">
        <f t="shared" si="108"/>
        <v>8</v>
      </c>
      <c r="D3477" s="221">
        <v>41311000</v>
      </c>
      <c r="F3477" s="221" t="s">
        <v>4843</v>
      </c>
      <c r="G3477" s="222">
        <v>462644000</v>
      </c>
      <c r="I3477" s="222">
        <f t="shared" si="109"/>
        <v>462644000</v>
      </c>
    </row>
    <row r="3478" spans="1:9" x14ac:dyDescent="0.2">
      <c r="A3478" s="221" t="s">
        <v>25</v>
      </c>
      <c r="B3478" s="225">
        <v>41600000</v>
      </c>
      <c r="C3478" s="221">
        <f t="shared" si="108"/>
        <v>8</v>
      </c>
      <c r="D3478" s="221">
        <v>41600000</v>
      </c>
      <c r="F3478" s="221" t="s">
        <v>1570</v>
      </c>
      <c r="G3478" s="222">
        <v>54425004</v>
      </c>
      <c r="I3478" s="222">
        <f t="shared" si="109"/>
        <v>54425004</v>
      </c>
    </row>
    <row r="3479" spans="1:9" x14ac:dyDescent="0.2">
      <c r="A3479" s="221" t="s">
        <v>25</v>
      </c>
      <c r="B3479" s="225">
        <v>41910000</v>
      </c>
      <c r="C3479" s="221">
        <f t="shared" si="108"/>
        <v>8</v>
      </c>
      <c r="D3479" s="221">
        <v>41910000</v>
      </c>
      <c r="F3479" s="221" t="s">
        <v>3660</v>
      </c>
      <c r="H3479" s="222">
        <v>4755100000</v>
      </c>
      <c r="I3479" s="222">
        <f t="shared" si="109"/>
        <v>-4755100000</v>
      </c>
    </row>
    <row r="3480" spans="1:9" x14ac:dyDescent="0.2">
      <c r="A3480" s="221" t="s">
        <v>25</v>
      </c>
      <c r="B3480" s="225">
        <v>42520000</v>
      </c>
      <c r="C3480" s="221">
        <f t="shared" si="108"/>
        <v>8</v>
      </c>
      <c r="D3480" s="221">
        <v>42520000</v>
      </c>
      <c r="F3480" s="221" t="s">
        <v>298</v>
      </c>
      <c r="G3480" s="222">
        <v>5580000</v>
      </c>
      <c r="I3480" s="222">
        <f t="shared" si="109"/>
        <v>5580000</v>
      </c>
    </row>
    <row r="3481" spans="1:9" x14ac:dyDescent="0.2">
      <c r="A3481" s="221" t="s">
        <v>25</v>
      </c>
      <c r="B3481" s="225">
        <v>42800000</v>
      </c>
      <c r="C3481" s="221">
        <f t="shared" si="108"/>
        <v>8</v>
      </c>
      <c r="D3481" s="221">
        <v>42800000</v>
      </c>
      <c r="F3481" s="221" t="s">
        <v>626</v>
      </c>
      <c r="H3481" s="222">
        <v>68889787.480000004</v>
      </c>
      <c r="I3481" s="222">
        <f t="shared" si="109"/>
        <v>-68889787.480000004</v>
      </c>
    </row>
    <row r="3482" spans="1:9" x14ac:dyDescent="0.2">
      <c r="A3482" s="221" t="s">
        <v>25</v>
      </c>
      <c r="B3482" s="225">
        <v>43100000</v>
      </c>
      <c r="C3482" s="221">
        <f t="shared" si="108"/>
        <v>8</v>
      </c>
      <c r="D3482" s="221">
        <v>43100000</v>
      </c>
      <c r="F3482" s="221" t="s">
        <v>77</v>
      </c>
      <c r="H3482" s="222">
        <v>37856839.329999998</v>
      </c>
      <c r="I3482" s="222">
        <f t="shared" si="109"/>
        <v>-37856839.329999998</v>
      </c>
    </row>
    <row r="3483" spans="1:9" x14ac:dyDescent="0.2">
      <c r="A3483" s="221" t="s">
        <v>25</v>
      </c>
      <c r="B3483" s="225">
        <v>43110000</v>
      </c>
      <c r="C3483" s="221">
        <f t="shared" si="108"/>
        <v>8</v>
      </c>
      <c r="D3483" s="221">
        <v>43110000</v>
      </c>
      <c r="F3483" s="221" t="s">
        <v>3690</v>
      </c>
      <c r="H3483" s="222">
        <v>513000</v>
      </c>
      <c r="I3483" s="222">
        <f t="shared" si="109"/>
        <v>-513000</v>
      </c>
    </row>
    <row r="3484" spans="1:9" x14ac:dyDescent="0.2">
      <c r="A3484" s="221" t="s">
        <v>25</v>
      </c>
      <c r="B3484" s="225">
        <v>43200000</v>
      </c>
      <c r="C3484" s="221">
        <f t="shared" si="108"/>
        <v>8</v>
      </c>
      <c r="D3484" s="221">
        <v>43200000</v>
      </c>
      <c r="F3484" s="221" t="s">
        <v>79</v>
      </c>
      <c r="H3484" s="222">
        <v>1633240.11</v>
      </c>
      <c r="I3484" s="222">
        <f t="shared" si="109"/>
        <v>-1633240.11</v>
      </c>
    </row>
    <row r="3485" spans="1:9" x14ac:dyDescent="0.2">
      <c r="A3485" s="221" t="s">
        <v>25</v>
      </c>
      <c r="B3485" s="225">
        <v>43220000</v>
      </c>
      <c r="C3485" s="221">
        <f t="shared" si="108"/>
        <v>8</v>
      </c>
      <c r="D3485" s="221">
        <v>43220000</v>
      </c>
      <c r="F3485" s="221" t="s">
        <v>1572</v>
      </c>
      <c r="H3485" s="222">
        <v>26340654</v>
      </c>
      <c r="I3485" s="222">
        <f t="shared" si="109"/>
        <v>-26340654</v>
      </c>
    </row>
    <row r="3486" spans="1:9" x14ac:dyDescent="0.2">
      <c r="A3486" s="221" t="s">
        <v>25</v>
      </c>
      <c r="B3486" s="225">
        <v>43300000</v>
      </c>
      <c r="C3486" s="221">
        <f t="shared" si="108"/>
        <v>8</v>
      </c>
      <c r="D3486" s="221">
        <v>43300000</v>
      </c>
      <c r="F3486" s="221" t="s">
        <v>80</v>
      </c>
      <c r="H3486" s="222">
        <v>2710282.77</v>
      </c>
      <c r="I3486" s="222">
        <f t="shared" si="109"/>
        <v>-2710282.77</v>
      </c>
    </row>
    <row r="3487" spans="1:9" x14ac:dyDescent="0.2">
      <c r="A3487" s="221" t="s">
        <v>25</v>
      </c>
      <c r="B3487" s="225">
        <v>44100000</v>
      </c>
      <c r="C3487" s="221">
        <f t="shared" si="108"/>
        <v>8</v>
      </c>
      <c r="D3487" s="221">
        <v>44100000</v>
      </c>
      <c r="F3487" s="221" t="s">
        <v>3715</v>
      </c>
      <c r="H3487" s="222">
        <v>24121941.34</v>
      </c>
      <c r="I3487" s="222">
        <f t="shared" si="109"/>
        <v>-24121941.34</v>
      </c>
    </row>
    <row r="3488" spans="1:9" x14ac:dyDescent="0.2">
      <c r="A3488" s="221" t="s">
        <v>25</v>
      </c>
      <c r="B3488" s="225">
        <v>44300000</v>
      </c>
      <c r="C3488" s="221">
        <f t="shared" si="108"/>
        <v>8</v>
      </c>
      <c r="D3488" s="221">
        <v>44300000</v>
      </c>
      <c r="F3488" s="221" t="s">
        <v>83</v>
      </c>
      <c r="G3488" s="222">
        <v>1880998527.2</v>
      </c>
      <c r="I3488" s="222">
        <f t="shared" si="109"/>
        <v>1880998527.2</v>
      </c>
    </row>
    <row r="3489" spans="1:9" x14ac:dyDescent="0.2">
      <c r="A3489" s="221" t="s">
        <v>25</v>
      </c>
      <c r="B3489" s="225">
        <v>44400000</v>
      </c>
      <c r="C3489" s="221">
        <f t="shared" si="108"/>
        <v>8</v>
      </c>
      <c r="D3489" s="221">
        <v>44400000</v>
      </c>
      <c r="F3489" s="221" t="s">
        <v>84</v>
      </c>
      <c r="H3489" s="222">
        <v>2024183.59</v>
      </c>
      <c r="I3489" s="222">
        <f t="shared" si="109"/>
        <v>-2024183.59</v>
      </c>
    </row>
    <row r="3490" spans="1:9" x14ac:dyDescent="0.2">
      <c r="A3490" s="221" t="s">
        <v>25</v>
      </c>
      <c r="B3490" s="225">
        <v>44410000</v>
      </c>
      <c r="C3490" s="221">
        <f t="shared" si="108"/>
        <v>8</v>
      </c>
      <c r="D3490" s="221">
        <v>44410000</v>
      </c>
      <c r="F3490" s="221" t="s">
        <v>4975</v>
      </c>
      <c r="H3490" s="222">
        <v>1776509888.74</v>
      </c>
      <c r="I3490" s="222">
        <f t="shared" si="109"/>
        <v>-1776509888.74</v>
      </c>
    </row>
    <row r="3491" spans="1:9" x14ac:dyDescent="0.2">
      <c r="A3491" s="221" t="s">
        <v>25</v>
      </c>
      <c r="B3491" s="225">
        <v>44420000</v>
      </c>
      <c r="C3491" s="221">
        <f t="shared" si="108"/>
        <v>8</v>
      </c>
      <c r="D3491" s="221">
        <v>44420000</v>
      </c>
      <c r="F3491" s="221" t="s">
        <v>4976</v>
      </c>
      <c r="H3491" s="222">
        <v>16952603.579999998</v>
      </c>
      <c r="I3491" s="222">
        <f t="shared" si="109"/>
        <v>-16952603.579999998</v>
      </c>
    </row>
    <row r="3492" spans="1:9" x14ac:dyDescent="0.2">
      <c r="A3492" s="221" t="s">
        <v>25</v>
      </c>
      <c r="B3492" s="225">
        <v>44430000</v>
      </c>
      <c r="C3492" s="221">
        <f t="shared" si="108"/>
        <v>8</v>
      </c>
      <c r="D3492" s="221">
        <v>44430000</v>
      </c>
      <c r="F3492" s="221" t="s">
        <v>4800</v>
      </c>
      <c r="H3492" s="222">
        <v>8476301.7899999991</v>
      </c>
      <c r="I3492" s="222">
        <f t="shared" si="109"/>
        <v>-8476301.7899999991</v>
      </c>
    </row>
    <row r="3493" spans="1:9" x14ac:dyDescent="0.2">
      <c r="A3493" s="221" t="s">
        <v>25</v>
      </c>
      <c r="B3493" s="225">
        <v>44550000</v>
      </c>
      <c r="C3493" s="221">
        <f t="shared" si="108"/>
        <v>8</v>
      </c>
      <c r="D3493" s="221">
        <v>44550000</v>
      </c>
      <c r="F3493" s="221" t="s">
        <v>88</v>
      </c>
      <c r="G3493" s="222">
        <v>149079461.5</v>
      </c>
      <c r="I3493" s="222">
        <f t="shared" si="109"/>
        <v>149079461.5</v>
      </c>
    </row>
    <row r="3494" spans="1:9" x14ac:dyDescent="0.2">
      <c r="A3494" s="221" t="s">
        <v>25</v>
      </c>
      <c r="B3494" s="225">
        <v>44562000</v>
      </c>
      <c r="C3494" s="221">
        <f t="shared" si="108"/>
        <v>8</v>
      </c>
      <c r="D3494" s="221">
        <v>44562000</v>
      </c>
      <c r="F3494" s="221" t="s">
        <v>89</v>
      </c>
      <c r="G3494" s="222">
        <v>3315764.28</v>
      </c>
      <c r="I3494" s="222">
        <f t="shared" si="109"/>
        <v>3315764.28</v>
      </c>
    </row>
    <row r="3495" spans="1:9" x14ac:dyDescent="0.2">
      <c r="A3495" s="221" t="s">
        <v>25</v>
      </c>
      <c r="B3495" s="225">
        <v>44564000</v>
      </c>
      <c r="C3495" s="221">
        <f t="shared" si="108"/>
        <v>8</v>
      </c>
      <c r="D3495" s="221">
        <v>44564000</v>
      </c>
      <c r="F3495" s="221" t="s">
        <v>91</v>
      </c>
      <c r="G3495" s="222">
        <v>137368264.13999999</v>
      </c>
      <c r="I3495" s="222">
        <f t="shared" si="109"/>
        <v>137368264.13999999</v>
      </c>
    </row>
    <row r="3496" spans="1:9" x14ac:dyDescent="0.2">
      <c r="A3496" s="221" t="s">
        <v>25</v>
      </c>
      <c r="B3496" s="225">
        <v>45510000</v>
      </c>
      <c r="C3496" s="221">
        <f t="shared" si="108"/>
        <v>8</v>
      </c>
      <c r="D3496" s="221">
        <v>45510000</v>
      </c>
      <c r="F3496" s="221" t="s">
        <v>3799</v>
      </c>
      <c r="H3496" s="222">
        <v>1585486200</v>
      </c>
      <c r="I3496" s="222">
        <f t="shared" si="109"/>
        <v>-1585486200</v>
      </c>
    </row>
    <row r="3497" spans="1:9" x14ac:dyDescent="0.2">
      <c r="A3497" s="221" t="s">
        <v>25</v>
      </c>
      <c r="B3497" s="225">
        <v>45520000</v>
      </c>
      <c r="C3497" s="221">
        <f t="shared" si="108"/>
        <v>8</v>
      </c>
      <c r="D3497" s="221">
        <v>45520000</v>
      </c>
      <c r="F3497" s="221" t="s">
        <v>1578</v>
      </c>
      <c r="H3497" s="222">
        <v>363219110.75</v>
      </c>
      <c r="I3497" s="222">
        <f t="shared" si="109"/>
        <v>-363219110.75</v>
      </c>
    </row>
    <row r="3498" spans="1:9" x14ac:dyDescent="0.2">
      <c r="A3498" s="221" t="s">
        <v>25</v>
      </c>
      <c r="B3498" s="225">
        <v>45530000</v>
      </c>
      <c r="C3498" s="221">
        <f t="shared" si="108"/>
        <v>8</v>
      </c>
      <c r="D3498" s="221">
        <v>45530000</v>
      </c>
      <c r="F3498" s="221" t="s">
        <v>1579</v>
      </c>
      <c r="H3498" s="222">
        <v>32148043.77</v>
      </c>
      <c r="I3498" s="222">
        <f t="shared" si="109"/>
        <v>-32148043.77</v>
      </c>
    </row>
    <row r="3499" spans="1:9" x14ac:dyDescent="0.2">
      <c r="A3499" s="221" t="s">
        <v>25</v>
      </c>
      <c r="B3499" s="225">
        <v>45540000</v>
      </c>
      <c r="C3499" s="221">
        <f t="shared" si="108"/>
        <v>8</v>
      </c>
      <c r="D3499" s="221">
        <v>45540000</v>
      </c>
      <c r="F3499" s="221" t="s">
        <v>1580</v>
      </c>
      <c r="H3499" s="222">
        <v>18670943.670000002</v>
      </c>
      <c r="I3499" s="222">
        <f t="shared" si="109"/>
        <v>-18670943.670000002</v>
      </c>
    </row>
    <row r="3500" spans="1:9" x14ac:dyDescent="0.2">
      <c r="A3500" s="221" t="s">
        <v>25</v>
      </c>
      <c r="B3500" s="225">
        <v>45550000</v>
      </c>
      <c r="C3500" s="221">
        <f t="shared" si="108"/>
        <v>8</v>
      </c>
      <c r="D3500" s="221">
        <v>45550000</v>
      </c>
      <c r="F3500" s="221" t="s">
        <v>1581</v>
      </c>
      <c r="H3500" s="222">
        <v>167588766.53999999</v>
      </c>
      <c r="I3500" s="222">
        <f t="shared" si="109"/>
        <v>-167588766.53999999</v>
      </c>
    </row>
    <row r="3501" spans="1:9" x14ac:dyDescent="0.2">
      <c r="A3501" s="221" t="s">
        <v>25</v>
      </c>
      <c r="B3501" s="225">
        <v>46600000</v>
      </c>
      <c r="C3501" s="221">
        <f t="shared" si="108"/>
        <v>8</v>
      </c>
      <c r="D3501" s="221">
        <v>46600000</v>
      </c>
      <c r="F3501" s="221" t="s">
        <v>317</v>
      </c>
      <c r="G3501" s="222">
        <v>67857555.859999999</v>
      </c>
      <c r="I3501" s="222">
        <f t="shared" si="109"/>
        <v>67857555.859999999</v>
      </c>
    </row>
    <row r="3502" spans="1:9" x14ac:dyDescent="0.2">
      <c r="A3502" s="221" t="s">
        <v>25</v>
      </c>
      <c r="B3502" s="225">
        <v>46700002</v>
      </c>
      <c r="C3502" s="221">
        <f t="shared" si="108"/>
        <v>8</v>
      </c>
      <c r="D3502" s="221">
        <v>46700002</v>
      </c>
      <c r="F3502" s="221" t="s">
        <v>29</v>
      </c>
      <c r="H3502" s="222">
        <v>1320655718</v>
      </c>
      <c r="I3502" s="222">
        <f t="shared" si="109"/>
        <v>-1320655718</v>
      </c>
    </row>
    <row r="3503" spans="1:9" x14ac:dyDescent="0.2">
      <c r="A3503" s="221" t="s">
        <v>25</v>
      </c>
      <c r="B3503" s="225">
        <v>46700004</v>
      </c>
      <c r="C3503" s="221">
        <f t="shared" si="108"/>
        <v>8</v>
      </c>
      <c r="D3503" s="221">
        <v>46700004</v>
      </c>
      <c r="F3503" s="221" t="s">
        <v>13</v>
      </c>
      <c r="H3503" s="222">
        <v>120000000</v>
      </c>
      <c r="I3503" s="222">
        <f t="shared" si="109"/>
        <v>-120000000</v>
      </c>
    </row>
    <row r="3504" spans="1:9" x14ac:dyDescent="0.2">
      <c r="A3504" s="221" t="s">
        <v>25</v>
      </c>
      <c r="B3504" s="225">
        <v>46710070</v>
      </c>
      <c r="C3504" s="221">
        <f t="shared" si="108"/>
        <v>8</v>
      </c>
      <c r="D3504" s="221">
        <v>46710070</v>
      </c>
      <c r="F3504" s="221" t="s">
        <v>140</v>
      </c>
      <c r="H3504" s="222">
        <v>4454871.9400000004</v>
      </c>
      <c r="I3504" s="222">
        <f t="shared" si="109"/>
        <v>-4454871.9400000004</v>
      </c>
    </row>
    <row r="3505" spans="1:9" x14ac:dyDescent="0.2">
      <c r="A3505" s="221" t="s">
        <v>25</v>
      </c>
      <c r="B3505" s="225">
        <v>48600000</v>
      </c>
      <c r="C3505" s="221">
        <f t="shared" si="108"/>
        <v>8</v>
      </c>
      <c r="D3505" s="221">
        <v>48600000</v>
      </c>
      <c r="F3505" s="221" t="s">
        <v>3909</v>
      </c>
      <c r="G3505" s="222">
        <v>16921617.289999999</v>
      </c>
      <c r="I3505" s="222">
        <f t="shared" si="109"/>
        <v>16921617.289999999</v>
      </c>
    </row>
    <row r="3506" spans="1:9" x14ac:dyDescent="0.2">
      <c r="A3506" s="221" t="s">
        <v>25</v>
      </c>
      <c r="B3506" s="225">
        <v>48610000</v>
      </c>
      <c r="C3506" s="221">
        <f t="shared" si="108"/>
        <v>8</v>
      </c>
      <c r="D3506" s="221">
        <v>48600000</v>
      </c>
      <c r="F3506" s="221" t="s">
        <v>4977</v>
      </c>
      <c r="G3506" s="222">
        <v>650528770.64999998</v>
      </c>
      <c r="I3506" s="222">
        <f t="shared" si="109"/>
        <v>650528770.64999998</v>
      </c>
    </row>
    <row r="3507" spans="1:9" x14ac:dyDescent="0.2">
      <c r="A3507" s="221" t="s">
        <v>25</v>
      </c>
      <c r="B3507" s="225">
        <v>49100000</v>
      </c>
      <c r="C3507" s="221">
        <f t="shared" si="108"/>
        <v>8</v>
      </c>
      <c r="D3507" s="221">
        <v>49100000</v>
      </c>
      <c r="F3507" s="221" t="s">
        <v>1324</v>
      </c>
      <c r="H3507" s="222">
        <v>42500004</v>
      </c>
      <c r="I3507" s="222">
        <f t="shared" si="109"/>
        <v>-42500004</v>
      </c>
    </row>
    <row r="3508" spans="1:9" x14ac:dyDescent="0.2">
      <c r="A3508" s="221" t="s">
        <v>25</v>
      </c>
      <c r="B3508" s="225">
        <v>51211000</v>
      </c>
      <c r="C3508" s="221">
        <f t="shared" si="108"/>
        <v>8</v>
      </c>
      <c r="D3508" s="221">
        <v>51211000</v>
      </c>
      <c r="F3508" s="221" t="s">
        <v>343</v>
      </c>
      <c r="H3508" s="222">
        <v>990217798.60000002</v>
      </c>
      <c r="I3508" s="222">
        <f t="shared" si="109"/>
        <v>-990217798.60000002</v>
      </c>
    </row>
    <row r="3509" spans="1:9" x14ac:dyDescent="0.2">
      <c r="A3509" s="221" t="s">
        <v>25</v>
      </c>
      <c r="B3509" s="225">
        <v>51211100</v>
      </c>
      <c r="C3509" s="221">
        <f t="shared" si="108"/>
        <v>8</v>
      </c>
      <c r="D3509" s="221">
        <v>51211100</v>
      </c>
      <c r="F3509" s="221" t="s">
        <v>159</v>
      </c>
      <c r="H3509" s="222">
        <v>349255739.12</v>
      </c>
      <c r="I3509" s="222">
        <f t="shared" si="109"/>
        <v>-349255739.12</v>
      </c>
    </row>
    <row r="3510" spans="1:9" x14ac:dyDescent="0.2">
      <c r="A3510" s="221" t="s">
        <v>25</v>
      </c>
      <c r="B3510" s="225">
        <v>51221000</v>
      </c>
      <c r="C3510" s="221">
        <f t="shared" si="108"/>
        <v>8</v>
      </c>
      <c r="D3510" s="221">
        <v>51221000</v>
      </c>
      <c r="F3510" s="221" t="s">
        <v>345</v>
      </c>
      <c r="G3510" s="222">
        <v>82541403.939999998</v>
      </c>
      <c r="I3510" s="222">
        <f t="shared" si="109"/>
        <v>82541403.939999998</v>
      </c>
    </row>
    <row r="3511" spans="1:9" x14ac:dyDescent="0.2">
      <c r="A3511" s="221" t="s">
        <v>25</v>
      </c>
      <c r="B3511" s="225">
        <v>51231000</v>
      </c>
      <c r="C3511" s="221">
        <f t="shared" si="108"/>
        <v>8</v>
      </c>
      <c r="D3511" s="221">
        <v>51231000</v>
      </c>
      <c r="F3511" s="221" t="s">
        <v>4978</v>
      </c>
      <c r="H3511" s="222">
        <v>6913224515.9899998</v>
      </c>
      <c r="I3511" s="222">
        <f t="shared" si="109"/>
        <v>-6913224515.9899998</v>
      </c>
    </row>
    <row r="3512" spans="1:9" x14ac:dyDescent="0.2">
      <c r="A3512" s="221" t="s">
        <v>25</v>
      </c>
      <c r="B3512" s="225">
        <v>53100000</v>
      </c>
      <c r="C3512" s="221">
        <f t="shared" si="108"/>
        <v>8</v>
      </c>
      <c r="D3512" s="221">
        <v>53100000</v>
      </c>
      <c r="F3512" s="221" t="s">
        <v>160</v>
      </c>
      <c r="G3512" s="222">
        <v>18020</v>
      </c>
      <c r="I3512" s="222">
        <f t="shared" si="109"/>
        <v>18020</v>
      </c>
    </row>
    <row r="3513" spans="1:9" x14ac:dyDescent="0.2">
      <c r="A3513" s="221" t="s">
        <v>25</v>
      </c>
      <c r="B3513" s="225">
        <v>53300000</v>
      </c>
      <c r="C3513" s="221">
        <f t="shared" si="108"/>
        <v>8</v>
      </c>
      <c r="D3513" s="221">
        <v>53300000</v>
      </c>
      <c r="F3513" s="221" t="s">
        <v>1583</v>
      </c>
      <c r="G3513" s="222">
        <v>529133</v>
      </c>
      <c r="I3513" s="222">
        <f t="shared" si="109"/>
        <v>529133</v>
      </c>
    </row>
    <row r="3514" spans="1:9" x14ac:dyDescent="0.2">
      <c r="A3514" s="221" t="s">
        <v>25</v>
      </c>
      <c r="B3514" s="225">
        <v>53400000</v>
      </c>
      <c r="C3514" s="221">
        <f t="shared" si="108"/>
        <v>8</v>
      </c>
      <c r="D3514" s="221">
        <v>53400000</v>
      </c>
      <c r="F3514" s="221" t="s">
        <v>1635</v>
      </c>
      <c r="G3514" s="222">
        <v>6838</v>
      </c>
      <c r="I3514" s="222">
        <f t="shared" si="109"/>
        <v>6838</v>
      </c>
    </row>
    <row r="3515" spans="1:9" x14ac:dyDescent="0.2">
      <c r="A3515" s="221" t="s">
        <v>25</v>
      </c>
      <c r="B3515" s="225">
        <v>53600000</v>
      </c>
      <c r="C3515" s="221">
        <f t="shared" si="108"/>
        <v>8</v>
      </c>
      <c r="D3515" s="221">
        <v>53600000</v>
      </c>
      <c r="F3515" s="221" t="s">
        <v>1584</v>
      </c>
      <c r="G3515" s="222">
        <v>2764279.43</v>
      </c>
      <c r="I3515" s="222">
        <f t="shared" si="109"/>
        <v>2764279.43</v>
      </c>
    </row>
    <row r="3516" spans="1:9" x14ac:dyDescent="0.2">
      <c r="A3516" s="221" t="s">
        <v>25</v>
      </c>
      <c r="B3516" s="225">
        <v>58000000</v>
      </c>
      <c r="C3516" s="221">
        <f t="shared" si="108"/>
        <v>8</v>
      </c>
      <c r="D3516" s="221">
        <v>58000000</v>
      </c>
      <c r="F3516" s="221" t="s">
        <v>163</v>
      </c>
      <c r="H3516" s="222">
        <v>70000</v>
      </c>
      <c r="I3516" s="222">
        <f t="shared" si="109"/>
        <v>-70000</v>
      </c>
    </row>
    <row r="3517" spans="1:9" x14ac:dyDescent="0.2">
      <c r="A3517" s="221" t="s">
        <v>25</v>
      </c>
      <c r="B3517" s="225">
        <v>60101000</v>
      </c>
      <c r="C3517" s="221">
        <f t="shared" si="108"/>
        <v>8</v>
      </c>
      <c r="D3517" s="221">
        <v>60101000</v>
      </c>
      <c r="F3517" s="221" t="s">
        <v>4025</v>
      </c>
      <c r="G3517" s="222">
        <v>328908401585.21997</v>
      </c>
      <c r="I3517" s="222">
        <f t="shared" si="109"/>
        <v>328908401585.21997</v>
      </c>
    </row>
    <row r="3518" spans="1:9" x14ac:dyDescent="0.2">
      <c r="A3518" s="221" t="s">
        <v>25</v>
      </c>
      <c r="B3518" s="225">
        <v>60201000</v>
      </c>
      <c r="C3518" s="221">
        <f t="shared" si="108"/>
        <v>8</v>
      </c>
      <c r="D3518" s="221">
        <v>60201000</v>
      </c>
      <c r="F3518" s="221" t="s">
        <v>363</v>
      </c>
      <c r="G3518" s="222">
        <v>3003381524</v>
      </c>
      <c r="I3518" s="222">
        <f t="shared" si="109"/>
        <v>3003381524</v>
      </c>
    </row>
    <row r="3519" spans="1:9" x14ac:dyDescent="0.2">
      <c r="A3519" s="221" t="s">
        <v>25</v>
      </c>
      <c r="B3519" s="225">
        <v>60205000</v>
      </c>
      <c r="C3519" s="221">
        <f t="shared" si="108"/>
        <v>8</v>
      </c>
      <c r="D3519" s="221">
        <v>60205000</v>
      </c>
      <c r="F3519" s="221" t="s">
        <v>1587</v>
      </c>
      <c r="H3519" s="222">
        <v>281084.03999999998</v>
      </c>
      <c r="I3519" s="222">
        <f t="shared" si="109"/>
        <v>-281084.03999999998</v>
      </c>
    </row>
    <row r="3520" spans="1:9" x14ac:dyDescent="0.2">
      <c r="A3520" s="221" t="s">
        <v>25</v>
      </c>
      <c r="B3520" s="225">
        <v>60223000</v>
      </c>
      <c r="C3520" s="221">
        <f t="shared" si="108"/>
        <v>8</v>
      </c>
      <c r="D3520" s="221">
        <v>60220000</v>
      </c>
      <c r="F3520" s="221" t="s">
        <v>1588</v>
      </c>
      <c r="G3520" s="222">
        <v>427873566.63999999</v>
      </c>
      <c r="I3520" s="222">
        <f t="shared" si="109"/>
        <v>427873566.63999999</v>
      </c>
    </row>
    <row r="3521" spans="1:9" x14ac:dyDescent="0.2">
      <c r="A3521" s="221" t="s">
        <v>25</v>
      </c>
      <c r="B3521" s="225">
        <v>60301000</v>
      </c>
      <c r="C3521" s="221">
        <f t="shared" si="108"/>
        <v>8</v>
      </c>
      <c r="D3521" s="221">
        <v>60301000</v>
      </c>
      <c r="F3521" s="221" t="s">
        <v>4120</v>
      </c>
      <c r="H3521" s="222">
        <v>25644501365.540001</v>
      </c>
      <c r="I3521" s="222">
        <f t="shared" si="109"/>
        <v>-25644501365.540001</v>
      </c>
    </row>
    <row r="3522" spans="1:9" x14ac:dyDescent="0.2">
      <c r="A3522" s="221" t="s">
        <v>25</v>
      </c>
      <c r="B3522" s="225">
        <v>60302000</v>
      </c>
      <c r="C3522" s="221">
        <f t="shared" ref="C3522:C3585" si="110">+LEN(B:B)</f>
        <v>8</v>
      </c>
      <c r="D3522" s="221">
        <v>60302000</v>
      </c>
      <c r="F3522" s="221" t="s">
        <v>1590</v>
      </c>
      <c r="G3522" s="222">
        <v>347817123.50999999</v>
      </c>
      <c r="I3522" s="222">
        <f t="shared" ref="I3522:I3585" si="111">+G:G-H:H</f>
        <v>347817123.50999999</v>
      </c>
    </row>
    <row r="3523" spans="1:9" x14ac:dyDescent="0.2">
      <c r="A3523" s="221" t="s">
        <v>25</v>
      </c>
      <c r="B3523" s="225">
        <v>60303000</v>
      </c>
      <c r="C3523" s="221">
        <f t="shared" si="110"/>
        <v>8</v>
      </c>
      <c r="D3523" s="221">
        <v>60303000</v>
      </c>
      <c r="F3523" s="221" t="s">
        <v>4123</v>
      </c>
      <c r="H3523" s="222">
        <v>181508015.83000001</v>
      </c>
      <c r="I3523" s="222">
        <f t="shared" si="111"/>
        <v>-181508015.83000001</v>
      </c>
    </row>
    <row r="3524" spans="1:9" x14ac:dyDescent="0.2">
      <c r="A3524" s="221" t="s">
        <v>25</v>
      </c>
      <c r="B3524" s="225">
        <v>60500000</v>
      </c>
      <c r="C3524" s="221">
        <f t="shared" si="110"/>
        <v>8</v>
      </c>
      <c r="D3524" s="221">
        <v>60500000</v>
      </c>
      <c r="F3524" s="221" t="s">
        <v>1636</v>
      </c>
      <c r="G3524" s="222">
        <v>51247738.380000003</v>
      </c>
      <c r="I3524" s="222">
        <f t="shared" si="111"/>
        <v>51247738.380000003</v>
      </c>
    </row>
    <row r="3525" spans="1:9" x14ac:dyDescent="0.2">
      <c r="A3525" s="221" t="s">
        <v>25</v>
      </c>
      <c r="B3525" s="225">
        <v>60607000</v>
      </c>
      <c r="C3525" s="221">
        <f t="shared" si="110"/>
        <v>8</v>
      </c>
      <c r="D3525" s="221">
        <v>60607000</v>
      </c>
      <c r="F3525" s="221" t="s">
        <v>385</v>
      </c>
      <c r="G3525" s="222">
        <v>13543730.17</v>
      </c>
      <c r="I3525" s="222">
        <f t="shared" si="111"/>
        <v>13543730.17</v>
      </c>
    </row>
    <row r="3526" spans="1:9" x14ac:dyDescent="0.2">
      <c r="A3526" s="221" t="s">
        <v>25</v>
      </c>
      <c r="B3526" s="225">
        <v>60611000</v>
      </c>
      <c r="C3526" s="221">
        <f t="shared" si="110"/>
        <v>8</v>
      </c>
      <c r="D3526" s="221">
        <v>60611000</v>
      </c>
      <c r="F3526" s="221" t="s">
        <v>1637</v>
      </c>
      <c r="G3526" s="222">
        <v>3060199689.75</v>
      </c>
      <c r="I3526" s="222">
        <f t="shared" si="111"/>
        <v>3060199689.75</v>
      </c>
    </row>
    <row r="3527" spans="1:9" x14ac:dyDescent="0.2">
      <c r="A3527" s="221" t="s">
        <v>25</v>
      </c>
      <c r="B3527" s="225">
        <v>60612000</v>
      </c>
      <c r="C3527" s="221">
        <f t="shared" si="110"/>
        <v>8</v>
      </c>
      <c r="D3527" s="221">
        <v>60611000</v>
      </c>
      <c r="F3527" s="221" t="s">
        <v>1591</v>
      </c>
      <c r="G3527" s="222">
        <v>303866277.19999999</v>
      </c>
      <c r="I3527" s="222">
        <f t="shared" si="111"/>
        <v>303866277.19999999</v>
      </c>
    </row>
    <row r="3528" spans="1:9" x14ac:dyDescent="0.2">
      <c r="A3528" s="221" t="s">
        <v>25</v>
      </c>
      <c r="B3528" s="225">
        <v>60630000</v>
      </c>
      <c r="C3528" s="221">
        <f t="shared" si="110"/>
        <v>8</v>
      </c>
      <c r="D3528" s="221">
        <v>60630000</v>
      </c>
      <c r="F3528" s="221" t="s">
        <v>1592</v>
      </c>
      <c r="G3528" s="222">
        <v>8440601.6799999997</v>
      </c>
      <c r="I3528" s="222">
        <f t="shared" si="111"/>
        <v>8440601.6799999997</v>
      </c>
    </row>
    <row r="3529" spans="1:9" x14ac:dyDescent="0.2">
      <c r="A3529" s="221" t="s">
        <v>25</v>
      </c>
      <c r="B3529" s="225">
        <v>60631000</v>
      </c>
      <c r="C3529" s="221">
        <f t="shared" si="110"/>
        <v>8</v>
      </c>
      <c r="D3529" s="221">
        <v>60630000</v>
      </c>
      <c r="F3529" s="221" t="s">
        <v>1593</v>
      </c>
      <c r="G3529" s="222">
        <v>23123757.43</v>
      </c>
      <c r="I3529" s="222">
        <f t="shared" si="111"/>
        <v>23123757.43</v>
      </c>
    </row>
    <row r="3530" spans="1:9" x14ac:dyDescent="0.2">
      <c r="A3530" s="221" t="s">
        <v>25</v>
      </c>
      <c r="B3530" s="225">
        <v>60636000</v>
      </c>
      <c r="C3530" s="221">
        <f t="shared" si="110"/>
        <v>8</v>
      </c>
      <c r="D3530" s="221">
        <v>60630000</v>
      </c>
      <c r="F3530" s="221" t="s">
        <v>4177</v>
      </c>
      <c r="G3530" s="222">
        <v>35475325.799999997</v>
      </c>
      <c r="I3530" s="222">
        <f t="shared" si="111"/>
        <v>35475325.799999997</v>
      </c>
    </row>
    <row r="3531" spans="1:9" x14ac:dyDescent="0.2">
      <c r="A3531" s="221" t="s">
        <v>25</v>
      </c>
      <c r="B3531" s="225">
        <v>60640000</v>
      </c>
      <c r="C3531" s="221">
        <f t="shared" si="110"/>
        <v>8</v>
      </c>
      <c r="D3531" s="221">
        <v>60640000</v>
      </c>
      <c r="F3531" s="221" t="s">
        <v>1595</v>
      </c>
      <c r="G3531" s="222">
        <v>6990167.5599999996</v>
      </c>
      <c r="I3531" s="222">
        <f t="shared" si="111"/>
        <v>6990167.5599999996</v>
      </c>
    </row>
    <row r="3532" spans="1:9" x14ac:dyDescent="0.2">
      <c r="A3532" s="221" t="s">
        <v>25</v>
      </c>
      <c r="B3532" s="225">
        <v>60801000</v>
      </c>
      <c r="C3532" s="221">
        <f t="shared" si="110"/>
        <v>8</v>
      </c>
      <c r="D3532" s="221">
        <v>60801000</v>
      </c>
      <c r="F3532" s="221" t="s">
        <v>390</v>
      </c>
      <c r="G3532" s="222">
        <v>59399798.509999998</v>
      </c>
      <c r="I3532" s="222">
        <f t="shared" si="111"/>
        <v>59399798.509999998</v>
      </c>
    </row>
    <row r="3533" spans="1:9" x14ac:dyDescent="0.2">
      <c r="A3533" s="221" t="s">
        <v>25</v>
      </c>
      <c r="B3533" s="225">
        <v>60802000</v>
      </c>
      <c r="C3533" s="221">
        <f t="shared" si="110"/>
        <v>8</v>
      </c>
      <c r="D3533" s="221">
        <v>60802000</v>
      </c>
      <c r="F3533" s="221" t="s">
        <v>392</v>
      </c>
      <c r="G3533" s="222">
        <v>91002.99</v>
      </c>
      <c r="I3533" s="222">
        <f t="shared" si="111"/>
        <v>91002.99</v>
      </c>
    </row>
    <row r="3534" spans="1:9" x14ac:dyDescent="0.2">
      <c r="A3534" s="221" t="s">
        <v>25</v>
      </c>
      <c r="B3534" s="225">
        <v>60803000</v>
      </c>
      <c r="C3534" s="221">
        <f t="shared" si="110"/>
        <v>8</v>
      </c>
      <c r="D3534" s="221">
        <v>60803000</v>
      </c>
      <c r="F3534" s="221" t="s">
        <v>394</v>
      </c>
      <c r="G3534" s="222">
        <v>6374164.04</v>
      </c>
      <c r="I3534" s="222">
        <f t="shared" si="111"/>
        <v>6374164.04</v>
      </c>
    </row>
    <row r="3535" spans="1:9" x14ac:dyDescent="0.2">
      <c r="A3535" s="221" t="s">
        <v>25</v>
      </c>
      <c r="B3535" s="225">
        <v>60804000</v>
      </c>
      <c r="C3535" s="221">
        <f t="shared" si="110"/>
        <v>8</v>
      </c>
      <c r="D3535" s="221">
        <v>60804000</v>
      </c>
      <c r="F3535" s="221" t="s">
        <v>396</v>
      </c>
      <c r="G3535" s="222">
        <v>6393575169.8100004</v>
      </c>
      <c r="I3535" s="222">
        <f t="shared" si="111"/>
        <v>6393575169.8100004</v>
      </c>
    </row>
    <row r="3536" spans="1:9" x14ac:dyDescent="0.2">
      <c r="A3536" s="221" t="s">
        <v>25</v>
      </c>
      <c r="B3536" s="225">
        <v>60808000</v>
      </c>
      <c r="C3536" s="221">
        <f t="shared" si="110"/>
        <v>8</v>
      </c>
      <c r="D3536" s="221">
        <v>60808000</v>
      </c>
      <c r="F3536" s="221" t="s">
        <v>399</v>
      </c>
      <c r="G3536" s="222">
        <v>22955380.260000002</v>
      </c>
      <c r="I3536" s="222">
        <f t="shared" si="111"/>
        <v>22955380.260000002</v>
      </c>
    </row>
    <row r="3537" spans="1:9" x14ac:dyDescent="0.2">
      <c r="A3537" s="221" t="s">
        <v>25</v>
      </c>
      <c r="B3537" s="225">
        <v>60811000</v>
      </c>
      <c r="C3537" s="221">
        <f t="shared" si="110"/>
        <v>8</v>
      </c>
      <c r="D3537" s="221">
        <v>60811000</v>
      </c>
      <c r="F3537" s="221" t="s">
        <v>401</v>
      </c>
      <c r="G3537" s="222">
        <v>80494804</v>
      </c>
      <c r="I3537" s="222">
        <f t="shared" si="111"/>
        <v>80494804</v>
      </c>
    </row>
    <row r="3538" spans="1:9" x14ac:dyDescent="0.2">
      <c r="A3538" s="221" t="s">
        <v>25</v>
      </c>
      <c r="B3538" s="225">
        <v>60811100</v>
      </c>
      <c r="C3538" s="221">
        <f t="shared" si="110"/>
        <v>8</v>
      </c>
      <c r="D3538" s="221">
        <v>60811100</v>
      </c>
      <c r="F3538" s="221" t="s">
        <v>1393</v>
      </c>
      <c r="G3538" s="222">
        <v>550494092</v>
      </c>
      <c r="I3538" s="222">
        <f t="shared" si="111"/>
        <v>550494092</v>
      </c>
    </row>
    <row r="3539" spans="1:9" x14ac:dyDescent="0.2">
      <c r="A3539" s="221" t="s">
        <v>25</v>
      </c>
      <c r="B3539" s="225">
        <v>60812000</v>
      </c>
      <c r="C3539" s="221">
        <f t="shared" si="110"/>
        <v>8</v>
      </c>
      <c r="D3539" s="221">
        <v>60812000</v>
      </c>
      <c r="F3539" s="221" t="s">
        <v>403</v>
      </c>
      <c r="G3539" s="222">
        <v>1308288363</v>
      </c>
      <c r="I3539" s="222">
        <f t="shared" si="111"/>
        <v>1308288363</v>
      </c>
    </row>
    <row r="3540" spans="1:9" x14ac:dyDescent="0.2">
      <c r="A3540" s="221" t="s">
        <v>25</v>
      </c>
      <c r="B3540" s="225">
        <v>61301000</v>
      </c>
      <c r="C3540" s="221">
        <f t="shared" si="110"/>
        <v>8</v>
      </c>
      <c r="D3540" s="221">
        <v>61301000</v>
      </c>
      <c r="F3540" s="221" t="s">
        <v>4230</v>
      </c>
      <c r="G3540" s="222">
        <v>221400000</v>
      </c>
      <c r="I3540" s="222">
        <f t="shared" si="111"/>
        <v>221400000</v>
      </c>
    </row>
    <row r="3541" spans="1:9" x14ac:dyDescent="0.2">
      <c r="A3541" s="221" t="s">
        <v>25</v>
      </c>
      <c r="B3541" s="225">
        <v>61400000</v>
      </c>
      <c r="C3541" s="221">
        <f t="shared" si="110"/>
        <v>8</v>
      </c>
      <c r="D3541" s="221">
        <v>61400000</v>
      </c>
      <c r="F3541" s="221" t="s">
        <v>739</v>
      </c>
      <c r="G3541" s="222">
        <v>40331781.539999999</v>
      </c>
      <c r="I3541" s="222">
        <f t="shared" si="111"/>
        <v>40331781.539999999</v>
      </c>
    </row>
    <row r="3542" spans="1:9" s="226" customFormat="1" x14ac:dyDescent="0.2">
      <c r="A3542" s="221" t="s">
        <v>25</v>
      </c>
      <c r="B3542" s="225">
        <v>61500000</v>
      </c>
      <c r="C3542" s="221">
        <f t="shared" si="110"/>
        <v>8</v>
      </c>
      <c r="D3542" s="221">
        <v>61500000</v>
      </c>
      <c r="E3542" s="221"/>
      <c r="F3542" s="221" t="s">
        <v>4245</v>
      </c>
      <c r="G3542" s="222">
        <v>69547408.120000005</v>
      </c>
      <c r="H3542" s="222"/>
      <c r="I3542" s="222">
        <f t="shared" si="111"/>
        <v>69547408.120000005</v>
      </c>
    </row>
    <row r="3543" spans="1:9" x14ac:dyDescent="0.2">
      <c r="A3543" s="221" t="s">
        <v>25</v>
      </c>
      <c r="B3543" s="225">
        <v>61502000</v>
      </c>
      <c r="C3543" s="221">
        <f t="shared" si="110"/>
        <v>8</v>
      </c>
      <c r="D3543" s="221">
        <v>61502000</v>
      </c>
      <c r="F3543" s="221" t="s">
        <v>180</v>
      </c>
      <c r="G3543" s="222">
        <v>878300</v>
      </c>
      <c r="I3543" s="222">
        <f t="shared" si="111"/>
        <v>878300</v>
      </c>
    </row>
    <row r="3544" spans="1:9" x14ac:dyDescent="0.2">
      <c r="A3544" s="221" t="s">
        <v>25</v>
      </c>
      <c r="B3544" s="225">
        <v>61503000</v>
      </c>
      <c r="C3544" s="221">
        <f t="shared" si="110"/>
        <v>8</v>
      </c>
      <c r="D3544" s="221">
        <v>61503000</v>
      </c>
      <c r="F3544" s="221" t="s">
        <v>1597</v>
      </c>
      <c r="G3544" s="222">
        <v>25422972.469999999</v>
      </c>
      <c r="I3544" s="222">
        <f t="shared" si="111"/>
        <v>25422972.469999999</v>
      </c>
    </row>
    <row r="3545" spans="1:9" x14ac:dyDescent="0.2">
      <c r="A3545" s="221" t="s">
        <v>25</v>
      </c>
      <c r="B3545" s="225">
        <v>61504000</v>
      </c>
      <c r="C3545" s="221">
        <f t="shared" si="110"/>
        <v>8</v>
      </c>
      <c r="D3545" s="221">
        <v>61504000</v>
      </c>
      <c r="F3545" s="221" t="s">
        <v>415</v>
      </c>
      <c r="G3545" s="222">
        <v>717400</v>
      </c>
      <c r="I3545" s="222">
        <f t="shared" si="111"/>
        <v>717400</v>
      </c>
    </row>
    <row r="3546" spans="1:9" x14ac:dyDescent="0.2">
      <c r="A3546" s="221" t="s">
        <v>25</v>
      </c>
      <c r="B3546" s="225">
        <v>61601000</v>
      </c>
      <c r="C3546" s="221">
        <f t="shared" si="110"/>
        <v>8</v>
      </c>
      <c r="D3546" s="221">
        <v>61601000</v>
      </c>
      <c r="F3546" s="221" t="s">
        <v>182</v>
      </c>
      <c r="G3546" s="222">
        <v>6064679.6100000003</v>
      </c>
      <c r="I3546" s="222">
        <f t="shared" si="111"/>
        <v>6064679.6100000003</v>
      </c>
    </row>
    <row r="3547" spans="1:9" x14ac:dyDescent="0.2">
      <c r="A3547" s="221" t="s">
        <v>25</v>
      </c>
      <c r="B3547" s="225">
        <v>61602000</v>
      </c>
      <c r="C3547" s="221">
        <f t="shared" si="110"/>
        <v>8</v>
      </c>
      <c r="D3547" s="221">
        <v>61602000</v>
      </c>
      <c r="F3547" s="221" t="s">
        <v>418</v>
      </c>
      <c r="G3547" s="222">
        <v>236614607.06</v>
      </c>
      <c r="I3547" s="222">
        <f t="shared" si="111"/>
        <v>236614607.06</v>
      </c>
    </row>
    <row r="3548" spans="1:9" x14ac:dyDescent="0.2">
      <c r="A3548" s="221" t="s">
        <v>25</v>
      </c>
      <c r="B3548" s="225">
        <v>61603000</v>
      </c>
      <c r="C3548" s="221">
        <f t="shared" si="110"/>
        <v>8</v>
      </c>
      <c r="D3548" s="221">
        <v>61603000</v>
      </c>
      <c r="F3548" s="221" t="s">
        <v>4266</v>
      </c>
      <c r="G3548" s="222">
        <v>975417.32</v>
      </c>
      <c r="I3548" s="222">
        <f t="shared" si="111"/>
        <v>975417.32</v>
      </c>
    </row>
    <row r="3549" spans="1:9" x14ac:dyDescent="0.2">
      <c r="A3549" s="221" t="s">
        <v>25</v>
      </c>
      <c r="B3549" s="225">
        <v>61604000</v>
      </c>
      <c r="C3549" s="221">
        <f t="shared" si="110"/>
        <v>8</v>
      </c>
      <c r="D3549" s="221">
        <v>61604000</v>
      </c>
      <c r="F3549" s="221" t="s">
        <v>183</v>
      </c>
      <c r="G3549" s="222">
        <v>59033648.670000002</v>
      </c>
      <c r="I3549" s="222">
        <f t="shared" si="111"/>
        <v>59033648.670000002</v>
      </c>
    </row>
    <row r="3550" spans="1:9" x14ac:dyDescent="0.2">
      <c r="A3550" s="221" t="s">
        <v>25</v>
      </c>
      <c r="B3550" s="225">
        <v>62100000</v>
      </c>
      <c r="C3550" s="221">
        <f t="shared" si="110"/>
        <v>8</v>
      </c>
      <c r="D3550" s="221">
        <v>62100000</v>
      </c>
      <c r="F3550" s="221" t="s">
        <v>1600</v>
      </c>
      <c r="G3550" s="222">
        <v>99223432.859999999</v>
      </c>
      <c r="I3550" s="222">
        <f t="shared" si="111"/>
        <v>99223432.859999999</v>
      </c>
    </row>
    <row r="3551" spans="1:9" x14ac:dyDescent="0.2">
      <c r="A3551" s="221" t="s">
        <v>25</v>
      </c>
      <c r="B3551" s="225">
        <v>62102000</v>
      </c>
      <c r="C3551" s="221">
        <f t="shared" si="110"/>
        <v>8</v>
      </c>
      <c r="D3551" s="221">
        <v>62102000</v>
      </c>
      <c r="F3551" s="221" t="s">
        <v>4295</v>
      </c>
      <c r="G3551" s="222">
        <v>44090889.960000001</v>
      </c>
      <c r="I3551" s="222">
        <f t="shared" si="111"/>
        <v>44090889.960000001</v>
      </c>
    </row>
    <row r="3552" spans="1:9" x14ac:dyDescent="0.2">
      <c r="A3552" s="221" t="s">
        <v>25</v>
      </c>
      <c r="B3552" s="225">
        <v>62110000</v>
      </c>
      <c r="C3552" s="221">
        <f t="shared" si="110"/>
        <v>8</v>
      </c>
      <c r="D3552" s="221">
        <v>62105000</v>
      </c>
      <c r="F3552" s="221" t="s">
        <v>1601</v>
      </c>
      <c r="G3552" s="222">
        <v>840746260.49000001</v>
      </c>
      <c r="I3552" s="222">
        <f t="shared" si="111"/>
        <v>840746260.49000001</v>
      </c>
    </row>
    <row r="3553" spans="1:9" x14ac:dyDescent="0.2">
      <c r="A3553" s="221" t="s">
        <v>25</v>
      </c>
      <c r="B3553" s="225">
        <v>62202000</v>
      </c>
      <c r="C3553" s="221">
        <f t="shared" si="110"/>
        <v>8</v>
      </c>
      <c r="D3553" s="221">
        <v>62202000</v>
      </c>
      <c r="F3553" s="221" t="s">
        <v>4310</v>
      </c>
      <c r="G3553" s="222">
        <v>656452000</v>
      </c>
      <c r="I3553" s="222">
        <f t="shared" si="111"/>
        <v>656452000</v>
      </c>
    </row>
    <row r="3554" spans="1:9" x14ac:dyDescent="0.2">
      <c r="A3554" s="221" t="s">
        <v>25</v>
      </c>
      <c r="B3554" s="225">
        <v>62203000</v>
      </c>
      <c r="C3554" s="221">
        <f t="shared" si="110"/>
        <v>8</v>
      </c>
      <c r="D3554" s="221">
        <v>62203000</v>
      </c>
      <c r="F3554" s="221" t="s">
        <v>189</v>
      </c>
      <c r="G3554" s="222">
        <v>22182000</v>
      </c>
      <c r="I3554" s="222">
        <f t="shared" si="111"/>
        <v>22182000</v>
      </c>
    </row>
    <row r="3555" spans="1:9" x14ac:dyDescent="0.2">
      <c r="A3555" s="221" t="s">
        <v>25</v>
      </c>
      <c r="B3555" s="225">
        <v>62204000</v>
      </c>
      <c r="C3555" s="221">
        <f t="shared" si="110"/>
        <v>8</v>
      </c>
      <c r="D3555" s="221">
        <v>62204000</v>
      </c>
      <c r="F3555" s="221" t="s">
        <v>190</v>
      </c>
      <c r="G3555" s="222">
        <v>54583666.600000001</v>
      </c>
      <c r="I3555" s="222">
        <f t="shared" si="111"/>
        <v>54583666.600000001</v>
      </c>
    </row>
    <row r="3556" spans="1:9" x14ac:dyDescent="0.2">
      <c r="A3556" s="221" t="s">
        <v>25</v>
      </c>
      <c r="B3556" s="225">
        <v>62205000</v>
      </c>
      <c r="C3556" s="221">
        <f t="shared" si="110"/>
        <v>8</v>
      </c>
      <c r="D3556" s="221">
        <v>62204000</v>
      </c>
      <c r="F3556" s="221" t="s">
        <v>425</v>
      </c>
      <c r="G3556" s="222">
        <v>52807981</v>
      </c>
      <c r="I3556" s="222">
        <f t="shared" si="111"/>
        <v>52807981</v>
      </c>
    </row>
    <row r="3557" spans="1:9" x14ac:dyDescent="0.2">
      <c r="A3557" s="221" t="s">
        <v>25</v>
      </c>
      <c r="B3557" s="225">
        <v>6226000</v>
      </c>
      <c r="C3557" s="221">
        <f t="shared" si="110"/>
        <v>7</v>
      </c>
      <c r="D3557" s="221">
        <v>62260000</v>
      </c>
      <c r="F3557" s="221" t="s">
        <v>1603</v>
      </c>
      <c r="G3557" s="222">
        <v>2204891</v>
      </c>
      <c r="I3557" s="222">
        <f t="shared" si="111"/>
        <v>2204891</v>
      </c>
    </row>
    <row r="3558" spans="1:9" x14ac:dyDescent="0.2">
      <c r="A3558" s="221" t="s">
        <v>25</v>
      </c>
      <c r="B3558" s="225">
        <v>62301000</v>
      </c>
      <c r="C3558" s="221">
        <f t="shared" si="110"/>
        <v>8</v>
      </c>
      <c r="D3558" s="221">
        <v>62301000</v>
      </c>
      <c r="F3558" s="221" t="s">
        <v>1903</v>
      </c>
      <c r="G3558" s="222">
        <v>11290000</v>
      </c>
      <c r="I3558" s="222">
        <f t="shared" si="111"/>
        <v>11290000</v>
      </c>
    </row>
    <row r="3559" spans="1:9" x14ac:dyDescent="0.2">
      <c r="A3559" s="221" t="s">
        <v>25</v>
      </c>
      <c r="B3559" s="225">
        <v>62302000</v>
      </c>
      <c r="C3559" s="221">
        <f t="shared" si="110"/>
        <v>8</v>
      </c>
      <c r="D3559" s="221">
        <v>62302000</v>
      </c>
      <c r="F3559" s="221" t="s">
        <v>4329</v>
      </c>
      <c r="G3559" s="222">
        <v>48333333.329999998</v>
      </c>
      <c r="I3559" s="222">
        <f t="shared" si="111"/>
        <v>48333333.329999998</v>
      </c>
    </row>
    <row r="3560" spans="1:9" x14ac:dyDescent="0.2">
      <c r="A3560" s="221" t="s">
        <v>25</v>
      </c>
      <c r="B3560" s="225">
        <v>62303000</v>
      </c>
      <c r="C3560" s="221">
        <f t="shared" si="110"/>
        <v>8</v>
      </c>
      <c r="D3560" s="221">
        <v>62303000</v>
      </c>
      <c r="F3560" s="221" t="s">
        <v>193</v>
      </c>
      <c r="G3560" s="222">
        <v>17245000</v>
      </c>
      <c r="I3560" s="222">
        <f t="shared" si="111"/>
        <v>17245000</v>
      </c>
    </row>
    <row r="3561" spans="1:9" x14ac:dyDescent="0.2">
      <c r="A3561" s="221" t="s">
        <v>25</v>
      </c>
      <c r="B3561" s="225">
        <v>62402000</v>
      </c>
      <c r="C3561" s="221">
        <f t="shared" si="110"/>
        <v>8</v>
      </c>
      <c r="D3561" s="221">
        <v>62402000</v>
      </c>
      <c r="F3561" s="221" t="s">
        <v>434</v>
      </c>
      <c r="G3561" s="222">
        <v>3212898796.4200001</v>
      </c>
      <c r="I3561" s="222">
        <f t="shared" si="111"/>
        <v>3212898796.4200001</v>
      </c>
    </row>
    <row r="3562" spans="1:9" x14ac:dyDescent="0.2">
      <c r="A3562" s="221" t="s">
        <v>25</v>
      </c>
      <c r="B3562" s="225">
        <v>62403000</v>
      </c>
      <c r="C3562" s="221">
        <f t="shared" si="110"/>
        <v>8</v>
      </c>
      <c r="D3562" s="221">
        <v>62403000</v>
      </c>
      <c r="F3562" s="221" t="s">
        <v>435</v>
      </c>
      <c r="G3562" s="222">
        <v>3100000</v>
      </c>
      <c r="I3562" s="222">
        <f t="shared" si="111"/>
        <v>3100000</v>
      </c>
    </row>
    <row r="3563" spans="1:9" x14ac:dyDescent="0.2">
      <c r="A3563" s="221" t="s">
        <v>25</v>
      </c>
      <c r="B3563" s="225">
        <v>62501000</v>
      </c>
      <c r="C3563" s="221">
        <f t="shared" si="110"/>
        <v>8</v>
      </c>
      <c r="D3563" s="221">
        <v>62501000</v>
      </c>
      <c r="F3563" s="221" t="s">
        <v>195</v>
      </c>
      <c r="G3563" s="222">
        <v>283198741.69</v>
      </c>
      <c r="I3563" s="222">
        <f t="shared" si="111"/>
        <v>283198741.69</v>
      </c>
    </row>
    <row r="3564" spans="1:9" x14ac:dyDescent="0.2">
      <c r="A3564" s="221" t="s">
        <v>25</v>
      </c>
      <c r="B3564" s="225">
        <v>62504000</v>
      </c>
      <c r="C3564" s="221">
        <f t="shared" si="110"/>
        <v>8</v>
      </c>
      <c r="D3564" s="221">
        <v>62504000</v>
      </c>
      <c r="F3564" s="221" t="s">
        <v>4351</v>
      </c>
      <c r="G3564" s="222">
        <v>101931105.72</v>
      </c>
      <c r="I3564" s="222">
        <f t="shared" si="111"/>
        <v>101931105.72</v>
      </c>
    </row>
    <row r="3565" spans="1:9" x14ac:dyDescent="0.2">
      <c r="A3565" s="221" t="s">
        <v>25</v>
      </c>
      <c r="B3565" s="225">
        <v>62505000</v>
      </c>
      <c r="C3565" s="221">
        <f t="shared" si="110"/>
        <v>8</v>
      </c>
      <c r="D3565" s="221">
        <v>62505000</v>
      </c>
      <c r="F3565" s="221" t="s">
        <v>4354</v>
      </c>
      <c r="G3565" s="222">
        <v>18078200</v>
      </c>
      <c r="I3565" s="222">
        <f t="shared" si="111"/>
        <v>18078200</v>
      </c>
    </row>
    <row r="3566" spans="1:9" x14ac:dyDescent="0.2">
      <c r="A3566" s="221" t="s">
        <v>25</v>
      </c>
      <c r="B3566" s="225">
        <v>62506000</v>
      </c>
      <c r="C3566" s="221">
        <f t="shared" si="110"/>
        <v>8</v>
      </c>
      <c r="D3566" s="221">
        <v>62506000</v>
      </c>
      <c r="F3566" s="221" t="s">
        <v>200</v>
      </c>
      <c r="G3566" s="222">
        <v>11457200</v>
      </c>
      <c r="I3566" s="222">
        <f t="shared" si="111"/>
        <v>11457200</v>
      </c>
    </row>
    <row r="3567" spans="1:9" x14ac:dyDescent="0.2">
      <c r="A3567" s="221" t="s">
        <v>25</v>
      </c>
      <c r="B3567" s="225">
        <v>62602000</v>
      </c>
      <c r="C3567" s="221">
        <f t="shared" si="110"/>
        <v>8</v>
      </c>
      <c r="D3567" s="221">
        <v>62602000</v>
      </c>
      <c r="F3567" s="221" t="s">
        <v>202</v>
      </c>
      <c r="G3567" s="222">
        <v>22356064.190000001</v>
      </c>
      <c r="I3567" s="222">
        <f t="shared" si="111"/>
        <v>22356064.190000001</v>
      </c>
    </row>
    <row r="3568" spans="1:9" x14ac:dyDescent="0.2">
      <c r="A3568" s="221" t="s">
        <v>25</v>
      </c>
      <c r="B3568" s="221">
        <v>62603000</v>
      </c>
      <c r="C3568" s="221">
        <f t="shared" si="110"/>
        <v>8</v>
      </c>
      <c r="D3568" s="221">
        <v>62603000</v>
      </c>
      <c r="F3568" s="221" t="s">
        <v>203</v>
      </c>
      <c r="G3568" s="222">
        <v>7539996</v>
      </c>
      <c r="I3568" s="222">
        <f t="shared" si="111"/>
        <v>7539996</v>
      </c>
    </row>
    <row r="3569" spans="1:9" x14ac:dyDescent="0.2">
      <c r="A3569" s="221" t="s">
        <v>25</v>
      </c>
      <c r="B3569" s="221">
        <v>62604000</v>
      </c>
      <c r="C3569" s="221">
        <f t="shared" si="110"/>
        <v>8</v>
      </c>
      <c r="D3569" s="221">
        <v>62604000</v>
      </c>
      <c r="F3569" s="221" t="s">
        <v>204</v>
      </c>
      <c r="G3569" s="222">
        <v>6500</v>
      </c>
      <c r="I3569" s="222">
        <f t="shared" si="111"/>
        <v>6500</v>
      </c>
    </row>
    <row r="3570" spans="1:9" x14ac:dyDescent="0.2">
      <c r="A3570" s="221" t="s">
        <v>25</v>
      </c>
      <c r="B3570" s="221">
        <v>62701000</v>
      </c>
      <c r="C3570" s="221">
        <f t="shared" si="110"/>
        <v>8</v>
      </c>
      <c r="D3570" s="221">
        <v>62701000</v>
      </c>
      <c r="F3570" s="221" t="s">
        <v>207</v>
      </c>
      <c r="G3570" s="222">
        <v>60100</v>
      </c>
      <c r="I3570" s="222">
        <f t="shared" si="111"/>
        <v>60100</v>
      </c>
    </row>
    <row r="3571" spans="1:9" x14ac:dyDescent="0.2">
      <c r="A3571" s="221" t="s">
        <v>25</v>
      </c>
      <c r="B3571" s="221">
        <v>62702000</v>
      </c>
      <c r="C3571" s="221">
        <f t="shared" si="110"/>
        <v>8</v>
      </c>
      <c r="D3571" s="221">
        <v>62702000</v>
      </c>
      <c r="F3571" s="221" t="s">
        <v>1421</v>
      </c>
      <c r="G3571" s="222">
        <v>38400</v>
      </c>
      <c r="I3571" s="222">
        <f t="shared" si="111"/>
        <v>38400</v>
      </c>
    </row>
    <row r="3572" spans="1:9" x14ac:dyDescent="0.2">
      <c r="A3572" s="221" t="s">
        <v>25</v>
      </c>
      <c r="B3572" s="221">
        <v>62703000</v>
      </c>
      <c r="C3572" s="221">
        <f t="shared" si="110"/>
        <v>8</v>
      </c>
      <c r="D3572" s="221">
        <v>62703000</v>
      </c>
      <c r="F3572" s="221" t="s">
        <v>444</v>
      </c>
      <c r="G3572" s="222">
        <v>232107573.06</v>
      </c>
      <c r="I3572" s="222">
        <f t="shared" si="111"/>
        <v>232107573.06</v>
      </c>
    </row>
    <row r="3573" spans="1:9" x14ac:dyDescent="0.2">
      <c r="A3573" s="221" t="s">
        <v>25</v>
      </c>
      <c r="B3573" s="221">
        <v>62704000</v>
      </c>
      <c r="C3573" s="221">
        <f t="shared" si="110"/>
        <v>8</v>
      </c>
      <c r="D3573" s="221">
        <v>62704000</v>
      </c>
      <c r="F3573" s="221" t="s">
        <v>448</v>
      </c>
      <c r="G3573" s="222">
        <v>157780998.72999999</v>
      </c>
      <c r="I3573" s="222">
        <f t="shared" si="111"/>
        <v>157780998.72999999</v>
      </c>
    </row>
    <row r="3574" spans="1:9" x14ac:dyDescent="0.2">
      <c r="A3574" s="221" t="s">
        <v>25</v>
      </c>
      <c r="B3574" s="221">
        <v>62705000</v>
      </c>
      <c r="C3574" s="221">
        <f t="shared" si="110"/>
        <v>8</v>
      </c>
      <c r="D3574" s="221">
        <v>62705000</v>
      </c>
      <c r="F3574" s="221" t="s">
        <v>1423</v>
      </c>
      <c r="G3574" s="222">
        <v>82816523.219999999</v>
      </c>
      <c r="I3574" s="222">
        <f t="shared" si="111"/>
        <v>82816523.219999999</v>
      </c>
    </row>
    <row r="3575" spans="1:9" x14ac:dyDescent="0.2">
      <c r="A3575" s="221" t="s">
        <v>25</v>
      </c>
      <c r="B3575" s="221">
        <v>62706000</v>
      </c>
      <c r="C3575" s="221">
        <f t="shared" si="110"/>
        <v>8</v>
      </c>
      <c r="D3575" s="221">
        <v>62706000</v>
      </c>
      <c r="F3575" s="221" t="s">
        <v>209</v>
      </c>
      <c r="G3575" s="222">
        <v>24704100.960000001</v>
      </c>
      <c r="I3575" s="222">
        <f t="shared" si="111"/>
        <v>24704100.960000001</v>
      </c>
    </row>
    <row r="3576" spans="1:9" x14ac:dyDescent="0.2">
      <c r="A3576" s="221" t="s">
        <v>25</v>
      </c>
      <c r="B3576" s="221">
        <v>62707000</v>
      </c>
      <c r="C3576" s="221">
        <f t="shared" si="110"/>
        <v>8</v>
      </c>
      <c r="D3576" s="221">
        <v>62707000</v>
      </c>
      <c r="F3576" s="221" t="s">
        <v>4396</v>
      </c>
      <c r="G3576" s="222">
        <v>200000</v>
      </c>
      <c r="I3576" s="222">
        <f t="shared" si="111"/>
        <v>200000</v>
      </c>
    </row>
    <row r="3577" spans="1:9" x14ac:dyDescent="0.2">
      <c r="A3577" s="221" t="s">
        <v>25</v>
      </c>
      <c r="B3577" s="221">
        <v>62709000</v>
      </c>
      <c r="C3577" s="221">
        <f t="shared" si="110"/>
        <v>8</v>
      </c>
      <c r="D3577" s="221">
        <v>62709000</v>
      </c>
      <c r="F3577" s="221" t="s">
        <v>1607</v>
      </c>
      <c r="G3577" s="222">
        <v>357833024.75999999</v>
      </c>
      <c r="I3577" s="222">
        <f t="shared" si="111"/>
        <v>357833024.75999999</v>
      </c>
    </row>
    <row r="3578" spans="1:9" x14ac:dyDescent="0.2">
      <c r="A3578" s="221" t="s">
        <v>25</v>
      </c>
      <c r="B3578" s="221">
        <v>62711000</v>
      </c>
      <c r="C3578" s="221">
        <f t="shared" si="110"/>
        <v>8</v>
      </c>
      <c r="D3578" s="221">
        <v>62711000</v>
      </c>
      <c r="F3578" s="221" t="s">
        <v>454</v>
      </c>
      <c r="G3578" s="222">
        <v>149193678.03</v>
      </c>
      <c r="I3578" s="222">
        <f t="shared" si="111"/>
        <v>149193678.03</v>
      </c>
    </row>
    <row r="3579" spans="1:9" x14ac:dyDescent="0.2">
      <c r="A3579" s="221" t="s">
        <v>25</v>
      </c>
      <c r="B3579" s="221">
        <v>62712000</v>
      </c>
      <c r="C3579" s="221">
        <f t="shared" si="110"/>
        <v>8</v>
      </c>
      <c r="D3579" s="221">
        <v>62712000</v>
      </c>
      <c r="F3579" s="221" t="s">
        <v>4404</v>
      </c>
      <c r="G3579" s="222">
        <v>253333.34</v>
      </c>
      <c r="I3579" s="222">
        <f t="shared" si="111"/>
        <v>253333.34</v>
      </c>
    </row>
    <row r="3580" spans="1:9" x14ac:dyDescent="0.2">
      <c r="A3580" s="221" t="s">
        <v>25</v>
      </c>
      <c r="B3580" s="221">
        <v>62713000</v>
      </c>
      <c r="C3580" s="221">
        <f t="shared" si="110"/>
        <v>8</v>
      </c>
      <c r="D3580" s="221">
        <v>62713000</v>
      </c>
      <c r="F3580" s="221" t="s">
        <v>1638</v>
      </c>
      <c r="G3580" s="222">
        <v>87351070.379999995</v>
      </c>
      <c r="I3580" s="222">
        <f t="shared" si="111"/>
        <v>87351070.379999995</v>
      </c>
    </row>
    <row r="3581" spans="1:9" x14ac:dyDescent="0.2">
      <c r="A3581" s="221" t="s">
        <v>25</v>
      </c>
      <c r="B3581" s="221">
        <v>62800000</v>
      </c>
      <c r="C3581" s="221">
        <f t="shared" si="110"/>
        <v>8</v>
      </c>
      <c r="D3581" s="221">
        <v>62800000</v>
      </c>
      <c r="F3581" s="221" t="s">
        <v>463</v>
      </c>
      <c r="G3581" s="222">
        <v>5400000</v>
      </c>
      <c r="I3581" s="222">
        <f t="shared" si="111"/>
        <v>5400000</v>
      </c>
    </row>
    <row r="3582" spans="1:9" x14ac:dyDescent="0.2">
      <c r="A3582" s="221" t="s">
        <v>25</v>
      </c>
      <c r="B3582" s="221">
        <v>63501000</v>
      </c>
      <c r="C3582" s="221">
        <f t="shared" si="110"/>
        <v>8</v>
      </c>
      <c r="D3582" s="221">
        <v>63501000</v>
      </c>
      <c r="F3582" s="221" t="s">
        <v>215</v>
      </c>
      <c r="G3582" s="222">
        <v>53268088</v>
      </c>
      <c r="I3582" s="222">
        <f t="shared" si="111"/>
        <v>53268088</v>
      </c>
    </row>
    <row r="3583" spans="1:9" x14ac:dyDescent="0.2">
      <c r="A3583" s="221" t="s">
        <v>25</v>
      </c>
      <c r="B3583" s="221">
        <v>63504000</v>
      </c>
      <c r="C3583" s="221">
        <f t="shared" si="110"/>
        <v>8</v>
      </c>
      <c r="D3583" s="221">
        <v>63504000</v>
      </c>
      <c r="F3583" s="221" t="s">
        <v>214</v>
      </c>
      <c r="G3583" s="222">
        <v>136378731.38999999</v>
      </c>
      <c r="I3583" s="222">
        <f t="shared" si="111"/>
        <v>136378731.38999999</v>
      </c>
    </row>
    <row r="3584" spans="1:9" x14ac:dyDescent="0.2">
      <c r="A3584" s="221" t="s">
        <v>25</v>
      </c>
      <c r="B3584" s="221">
        <v>63507000</v>
      </c>
      <c r="C3584" s="221">
        <f t="shared" si="110"/>
        <v>8</v>
      </c>
      <c r="D3584" s="221">
        <v>63507000</v>
      </c>
      <c r="F3584" s="221" t="s">
        <v>4429</v>
      </c>
      <c r="G3584" s="222">
        <v>11374451.68</v>
      </c>
      <c r="I3584" s="222">
        <f t="shared" si="111"/>
        <v>11374451.68</v>
      </c>
    </row>
    <row r="3585" spans="1:9" x14ac:dyDescent="0.2">
      <c r="A3585" s="221" t="s">
        <v>25</v>
      </c>
      <c r="B3585" s="221">
        <v>63508000</v>
      </c>
      <c r="C3585" s="221">
        <f t="shared" si="110"/>
        <v>8</v>
      </c>
      <c r="D3585" s="221">
        <v>63508000</v>
      </c>
      <c r="F3585" s="221" t="s">
        <v>4979</v>
      </c>
      <c r="G3585" s="222">
        <v>14000</v>
      </c>
      <c r="I3585" s="222">
        <f t="shared" si="111"/>
        <v>14000</v>
      </c>
    </row>
    <row r="3586" spans="1:9" x14ac:dyDescent="0.2">
      <c r="A3586" s="221" t="s">
        <v>25</v>
      </c>
      <c r="B3586" s="221">
        <v>63509000</v>
      </c>
      <c r="C3586" s="221">
        <f t="shared" ref="C3586:C3649" si="112">+LEN(B:B)</f>
        <v>8</v>
      </c>
      <c r="D3586" s="221">
        <v>63508000</v>
      </c>
      <c r="F3586" s="221" t="s">
        <v>4433</v>
      </c>
      <c r="G3586" s="222">
        <v>7962370941.7600002</v>
      </c>
      <c r="I3586" s="222">
        <f t="shared" ref="I3586:I3649" si="113">+G:G-H:H</f>
        <v>7962370941.7600002</v>
      </c>
    </row>
    <row r="3587" spans="1:9" x14ac:dyDescent="0.2">
      <c r="A3587" s="221" t="s">
        <v>25</v>
      </c>
      <c r="B3587" s="221">
        <v>64101000</v>
      </c>
      <c r="C3587" s="221">
        <f t="shared" si="112"/>
        <v>8</v>
      </c>
      <c r="D3587" s="221">
        <v>64101000</v>
      </c>
      <c r="F3587" s="221" t="s">
        <v>216</v>
      </c>
      <c r="G3587" s="222">
        <v>1267980765.54</v>
      </c>
      <c r="I3587" s="222">
        <f t="shared" si="113"/>
        <v>1267980765.54</v>
      </c>
    </row>
    <row r="3588" spans="1:9" x14ac:dyDescent="0.2">
      <c r="A3588" s="221" t="s">
        <v>25</v>
      </c>
      <c r="B3588" s="221">
        <v>64101300</v>
      </c>
      <c r="C3588" s="221">
        <f t="shared" si="112"/>
        <v>8</v>
      </c>
      <c r="D3588" s="221">
        <v>64101300</v>
      </c>
      <c r="F3588" s="221" t="s">
        <v>478</v>
      </c>
      <c r="G3588" s="222">
        <v>40422451.859999999</v>
      </c>
      <c r="I3588" s="222">
        <f t="shared" si="113"/>
        <v>40422451.859999999</v>
      </c>
    </row>
    <row r="3589" spans="1:9" x14ac:dyDescent="0.2">
      <c r="A3589" s="221" t="s">
        <v>25</v>
      </c>
      <c r="B3589" s="221">
        <v>64102000</v>
      </c>
      <c r="C3589" s="221">
        <f t="shared" si="112"/>
        <v>8</v>
      </c>
      <c r="D3589" s="221">
        <v>64102000</v>
      </c>
      <c r="F3589" s="221" t="s">
        <v>217</v>
      </c>
      <c r="G3589" s="222">
        <v>5612714.0499999998</v>
      </c>
      <c r="I3589" s="222">
        <f t="shared" si="113"/>
        <v>5612714.0499999998</v>
      </c>
    </row>
    <row r="3590" spans="1:9" x14ac:dyDescent="0.2">
      <c r="A3590" s="221" t="s">
        <v>25</v>
      </c>
      <c r="B3590" s="221">
        <v>64103000</v>
      </c>
      <c r="C3590" s="221">
        <f t="shared" si="112"/>
        <v>8</v>
      </c>
      <c r="D3590" s="221">
        <v>64103000</v>
      </c>
      <c r="F3590" s="221" t="s">
        <v>218</v>
      </c>
      <c r="G3590" s="222">
        <v>121587339.28</v>
      </c>
      <c r="I3590" s="222">
        <f t="shared" si="113"/>
        <v>121587339.28</v>
      </c>
    </row>
    <row r="3591" spans="1:9" x14ac:dyDescent="0.2">
      <c r="A3591" s="221" t="s">
        <v>25</v>
      </c>
      <c r="B3591" s="221">
        <v>64104000</v>
      </c>
      <c r="C3591" s="221">
        <f t="shared" si="112"/>
        <v>8</v>
      </c>
      <c r="D3591" s="221">
        <v>64104000</v>
      </c>
      <c r="F3591" s="221" t="s">
        <v>219</v>
      </c>
      <c r="G3591" s="222">
        <v>139018103.31</v>
      </c>
      <c r="I3591" s="222">
        <f t="shared" si="113"/>
        <v>139018103.31</v>
      </c>
    </row>
    <row r="3592" spans="1:9" x14ac:dyDescent="0.2">
      <c r="A3592" s="221" t="s">
        <v>25</v>
      </c>
      <c r="B3592" s="221">
        <v>64105000</v>
      </c>
      <c r="C3592" s="221">
        <f t="shared" si="112"/>
        <v>8</v>
      </c>
      <c r="D3592" s="221">
        <v>64105000</v>
      </c>
      <c r="F3592" s="221" t="s">
        <v>1639</v>
      </c>
      <c r="G3592" s="222">
        <v>6139738.9199999999</v>
      </c>
      <c r="I3592" s="222">
        <f t="shared" si="113"/>
        <v>6139738.9199999999</v>
      </c>
    </row>
    <row r="3593" spans="1:9" x14ac:dyDescent="0.2">
      <c r="A3593" s="221" t="s">
        <v>25</v>
      </c>
      <c r="B3593" s="221">
        <v>64107000</v>
      </c>
      <c r="C3593" s="221">
        <f t="shared" si="112"/>
        <v>8</v>
      </c>
      <c r="D3593" s="221">
        <v>64107000</v>
      </c>
      <c r="F3593" s="221" t="s">
        <v>4451</v>
      </c>
      <c r="H3593" s="222">
        <v>551452.37</v>
      </c>
      <c r="I3593" s="222">
        <f t="shared" si="113"/>
        <v>-551452.37</v>
      </c>
    </row>
    <row r="3594" spans="1:9" x14ac:dyDescent="0.2">
      <c r="A3594" s="221" t="s">
        <v>25</v>
      </c>
      <c r="B3594" s="221">
        <v>64180000</v>
      </c>
      <c r="C3594" s="221">
        <f t="shared" si="112"/>
        <v>8</v>
      </c>
      <c r="D3594" s="221">
        <v>64180000</v>
      </c>
      <c r="F3594" s="221" t="s">
        <v>4980</v>
      </c>
      <c r="G3594" s="222">
        <v>13839071.57</v>
      </c>
      <c r="I3594" s="222">
        <f t="shared" si="113"/>
        <v>13839071.57</v>
      </c>
    </row>
    <row r="3595" spans="1:9" x14ac:dyDescent="0.2">
      <c r="A3595" s="221" t="s">
        <v>25</v>
      </c>
      <c r="B3595" s="221">
        <v>64501000</v>
      </c>
      <c r="C3595" s="221">
        <f t="shared" si="112"/>
        <v>8</v>
      </c>
      <c r="D3595" s="221">
        <v>64501000</v>
      </c>
      <c r="F3595" s="221" t="s">
        <v>1611</v>
      </c>
      <c r="G3595" s="222">
        <v>130049705.63</v>
      </c>
      <c r="I3595" s="222">
        <f t="shared" si="113"/>
        <v>130049705.63</v>
      </c>
    </row>
    <row r="3596" spans="1:9" x14ac:dyDescent="0.2">
      <c r="A3596" s="221" t="s">
        <v>25</v>
      </c>
      <c r="B3596" s="221">
        <v>64502000</v>
      </c>
      <c r="C3596" s="221">
        <f t="shared" si="112"/>
        <v>8</v>
      </c>
      <c r="D3596" s="221">
        <v>64502000</v>
      </c>
      <c r="F3596" s="221" t="s">
        <v>1612</v>
      </c>
      <c r="G3596" s="222">
        <v>4866736.9400000004</v>
      </c>
      <c r="I3596" s="222">
        <f t="shared" si="113"/>
        <v>4866736.9400000004</v>
      </c>
    </row>
    <row r="3597" spans="1:9" x14ac:dyDescent="0.2">
      <c r="A3597" s="221" t="s">
        <v>25</v>
      </c>
      <c r="B3597" s="221">
        <v>64503000</v>
      </c>
      <c r="C3597" s="221">
        <f t="shared" si="112"/>
        <v>8</v>
      </c>
      <c r="D3597" s="221">
        <v>64503000</v>
      </c>
      <c r="F3597" s="221" t="s">
        <v>1613</v>
      </c>
      <c r="G3597" s="222">
        <v>71405259.019999996</v>
      </c>
      <c r="I3597" s="222">
        <f t="shared" si="113"/>
        <v>71405259.019999996</v>
      </c>
    </row>
    <row r="3598" spans="1:9" x14ac:dyDescent="0.2">
      <c r="A3598" s="221" t="s">
        <v>25</v>
      </c>
      <c r="B3598" s="221">
        <v>64504000</v>
      </c>
      <c r="C3598" s="221">
        <f t="shared" si="112"/>
        <v>8</v>
      </c>
      <c r="D3598" s="221">
        <v>64504000</v>
      </c>
      <c r="F3598" s="221" t="s">
        <v>1614</v>
      </c>
      <c r="G3598" s="222">
        <v>10010521.449999999</v>
      </c>
      <c r="I3598" s="222">
        <f t="shared" si="113"/>
        <v>10010521.449999999</v>
      </c>
    </row>
    <row r="3599" spans="1:9" x14ac:dyDescent="0.2">
      <c r="A3599" s="221" t="s">
        <v>25</v>
      </c>
      <c r="B3599" s="221">
        <v>64801000</v>
      </c>
      <c r="C3599" s="221">
        <f t="shared" si="112"/>
        <v>8</v>
      </c>
      <c r="D3599" s="221">
        <v>64801000</v>
      </c>
      <c r="F3599" s="221" t="s">
        <v>4472</v>
      </c>
      <c r="G3599" s="222">
        <v>250000</v>
      </c>
      <c r="I3599" s="222">
        <f t="shared" si="113"/>
        <v>250000</v>
      </c>
    </row>
    <row r="3600" spans="1:9" x14ac:dyDescent="0.2">
      <c r="A3600" s="221" t="s">
        <v>25</v>
      </c>
      <c r="B3600" s="221">
        <v>64802000</v>
      </c>
      <c r="C3600" s="221">
        <f t="shared" si="112"/>
        <v>8</v>
      </c>
      <c r="D3600" s="221">
        <v>64802000</v>
      </c>
      <c r="F3600" s="221" t="s">
        <v>557</v>
      </c>
      <c r="G3600" s="222">
        <v>8345750</v>
      </c>
      <c r="I3600" s="222">
        <f t="shared" si="113"/>
        <v>8345750</v>
      </c>
    </row>
    <row r="3601" spans="1:9" x14ac:dyDescent="0.2">
      <c r="A3601" s="221" t="s">
        <v>25</v>
      </c>
      <c r="B3601" s="221">
        <v>64803000</v>
      </c>
      <c r="C3601" s="221">
        <f t="shared" si="112"/>
        <v>8</v>
      </c>
      <c r="D3601" s="221">
        <v>64803000</v>
      </c>
      <c r="F3601" s="221" t="s">
        <v>4477</v>
      </c>
      <c r="G3601" s="222">
        <v>100000</v>
      </c>
      <c r="I3601" s="222">
        <f t="shared" si="113"/>
        <v>100000</v>
      </c>
    </row>
    <row r="3602" spans="1:9" x14ac:dyDescent="0.2">
      <c r="A3602" s="221" t="s">
        <v>25</v>
      </c>
      <c r="B3602" s="221">
        <v>64808000</v>
      </c>
      <c r="C3602" s="221">
        <f t="shared" si="112"/>
        <v>8</v>
      </c>
      <c r="D3602" s="221">
        <v>64808000</v>
      </c>
      <c r="F3602" s="221" t="s">
        <v>491</v>
      </c>
      <c r="G3602" s="222">
        <v>24254129.75</v>
      </c>
      <c r="I3602" s="222">
        <f t="shared" si="113"/>
        <v>24254129.75</v>
      </c>
    </row>
    <row r="3603" spans="1:9" x14ac:dyDescent="0.2">
      <c r="A3603" s="221" t="s">
        <v>25</v>
      </c>
      <c r="B3603" s="221">
        <v>65602000</v>
      </c>
      <c r="C3603" s="221">
        <f t="shared" si="112"/>
        <v>8</v>
      </c>
      <c r="D3603" s="221">
        <v>65602000</v>
      </c>
      <c r="F3603" s="221" t="s">
        <v>4489</v>
      </c>
      <c r="G3603" s="222">
        <v>57580000</v>
      </c>
      <c r="I3603" s="222">
        <f t="shared" si="113"/>
        <v>57580000</v>
      </c>
    </row>
    <row r="3604" spans="1:9" x14ac:dyDescent="0.2">
      <c r="A3604" s="221" t="s">
        <v>25</v>
      </c>
      <c r="B3604" s="221">
        <v>65700000</v>
      </c>
      <c r="C3604" s="221">
        <f t="shared" si="112"/>
        <v>8</v>
      </c>
      <c r="D3604" s="221">
        <v>65700000</v>
      </c>
      <c r="F3604" s="221" t="s">
        <v>4494</v>
      </c>
      <c r="G3604" s="222">
        <v>64756.19</v>
      </c>
      <c r="I3604" s="222">
        <f t="shared" si="113"/>
        <v>64756.19</v>
      </c>
    </row>
    <row r="3605" spans="1:9" x14ac:dyDescent="0.2">
      <c r="A3605" s="221" t="s">
        <v>25</v>
      </c>
      <c r="B3605" s="221">
        <v>65800000</v>
      </c>
      <c r="C3605" s="221">
        <f t="shared" si="112"/>
        <v>8</v>
      </c>
      <c r="D3605" s="221">
        <v>65800000</v>
      </c>
      <c r="F3605" s="221" t="s">
        <v>764</v>
      </c>
      <c r="G3605" s="222">
        <v>385156873.25999999</v>
      </c>
      <c r="I3605" s="222">
        <f t="shared" si="113"/>
        <v>385156873.25999999</v>
      </c>
    </row>
    <row r="3606" spans="1:9" x14ac:dyDescent="0.2">
      <c r="A3606" s="221" t="s">
        <v>25</v>
      </c>
      <c r="B3606" s="221">
        <v>66102000</v>
      </c>
      <c r="C3606" s="221">
        <f t="shared" si="112"/>
        <v>8</v>
      </c>
      <c r="D3606" s="221">
        <v>66102000</v>
      </c>
      <c r="F3606" s="221" t="s">
        <v>1608</v>
      </c>
      <c r="G3606" s="222">
        <v>344363244.12</v>
      </c>
      <c r="I3606" s="222">
        <f t="shared" si="113"/>
        <v>344363244.12</v>
      </c>
    </row>
    <row r="3607" spans="1:9" x14ac:dyDescent="0.2">
      <c r="A3607" s="221" t="s">
        <v>25</v>
      </c>
      <c r="B3607" s="221">
        <v>66103000</v>
      </c>
      <c r="C3607" s="221">
        <f t="shared" si="112"/>
        <v>8</v>
      </c>
      <c r="D3607" s="221">
        <v>66103000</v>
      </c>
      <c r="F3607" s="221" t="s">
        <v>4509</v>
      </c>
      <c r="G3607" s="222">
        <v>1610940300.96</v>
      </c>
      <c r="I3607" s="222">
        <f t="shared" si="113"/>
        <v>1610940300.96</v>
      </c>
    </row>
    <row r="3608" spans="1:9" x14ac:dyDescent="0.2">
      <c r="A3608" s="221" t="s">
        <v>25</v>
      </c>
      <c r="B3608" s="221">
        <v>66600000</v>
      </c>
      <c r="C3608" s="221">
        <f t="shared" si="112"/>
        <v>8</v>
      </c>
      <c r="D3608" s="221">
        <v>66600000</v>
      </c>
      <c r="F3608" s="221" t="s">
        <v>232</v>
      </c>
      <c r="G3608" s="222">
        <v>12988537630.93</v>
      </c>
      <c r="I3608" s="222">
        <f t="shared" si="113"/>
        <v>12988537630.93</v>
      </c>
    </row>
    <row r="3609" spans="1:9" x14ac:dyDescent="0.2">
      <c r="A3609" s="221" t="s">
        <v>25</v>
      </c>
      <c r="B3609" s="221">
        <v>68112000</v>
      </c>
      <c r="C3609" s="221">
        <f t="shared" si="112"/>
        <v>8</v>
      </c>
      <c r="D3609" s="221">
        <v>68112000</v>
      </c>
      <c r="F3609" s="221" t="s">
        <v>772</v>
      </c>
      <c r="G3609" s="222">
        <v>5638065400.5900002</v>
      </c>
      <c r="I3609" s="222">
        <f t="shared" si="113"/>
        <v>5638065400.5900002</v>
      </c>
    </row>
    <row r="3610" spans="1:9" x14ac:dyDescent="0.2">
      <c r="A3610" s="221" t="s">
        <v>25</v>
      </c>
      <c r="B3610" s="221">
        <v>69500000</v>
      </c>
      <c r="C3610" s="221">
        <f t="shared" si="112"/>
        <v>8</v>
      </c>
      <c r="D3610" s="221">
        <v>69500000</v>
      </c>
      <c r="F3610" s="221" t="s">
        <v>4524</v>
      </c>
      <c r="G3610" s="222">
        <v>1776509888.74</v>
      </c>
      <c r="I3610" s="222">
        <f t="shared" si="113"/>
        <v>1776509888.74</v>
      </c>
    </row>
    <row r="3611" spans="1:9" x14ac:dyDescent="0.2">
      <c r="A3611" s="221" t="s">
        <v>25</v>
      </c>
      <c r="B3611" s="221">
        <v>70110000</v>
      </c>
      <c r="C3611" s="221">
        <f t="shared" si="112"/>
        <v>8</v>
      </c>
      <c r="D3611" s="221">
        <v>70110000</v>
      </c>
      <c r="F3611" s="221" t="s">
        <v>1641</v>
      </c>
      <c r="H3611" s="222">
        <v>35593433447.669998</v>
      </c>
      <c r="I3611" s="222">
        <f t="shared" si="113"/>
        <v>-35593433447.669998</v>
      </c>
    </row>
    <row r="3612" spans="1:9" x14ac:dyDescent="0.2">
      <c r="A3612" s="221" t="s">
        <v>25</v>
      </c>
      <c r="B3612" s="221">
        <v>70111000</v>
      </c>
      <c r="C3612" s="221">
        <f t="shared" si="112"/>
        <v>8</v>
      </c>
      <c r="D3612" s="221">
        <v>70110000</v>
      </c>
      <c r="F3612" s="221" t="s">
        <v>4531</v>
      </c>
      <c r="H3612" s="222">
        <v>10508990783.68</v>
      </c>
      <c r="I3612" s="222">
        <f t="shared" si="113"/>
        <v>-10508990783.68</v>
      </c>
    </row>
    <row r="3613" spans="1:9" x14ac:dyDescent="0.2">
      <c r="A3613" s="221" t="s">
        <v>25</v>
      </c>
      <c r="B3613" s="221">
        <v>70120000</v>
      </c>
      <c r="C3613" s="221">
        <f t="shared" si="112"/>
        <v>8</v>
      </c>
      <c r="D3613" s="221">
        <v>70120000</v>
      </c>
      <c r="F3613" s="221" t="s">
        <v>1620</v>
      </c>
      <c r="H3613" s="222">
        <v>241778149360</v>
      </c>
      <c r="I3613" s="222">
        <f t="shared" si="113"/>
        <v>-241778149360</v>
      </c>
    </row>
    <row r="3614" spans="1:9" x14ac:dyDescent="0.2">
      <c r="A3614" s="221" t="s">
        <v>25</v>
      </c>
      <c r="B3614" s="221">
        <v>70130000</v>
      </c>
      <c r="C3614" s="221">
        <f t="shared" si="112"/>
        <v>8</v>
      </c>
      <c r="D3614" s="221">
        <v>70120000</v>
      </c>
      <c r="F3614" s="221" t="s">
        <v>1621</v>
      </c>
      <c r="H3614" s="222">
        <v>35070777000</v>
      </c>
      <c r="I3614" s="222">
        <f t="shared" si="113"/>
        <v>-35070777000</v>
      </c>
    </row>
    <row r="3615" spans="1:9" x14ac:dyDescent="0.2">
      <c r="A3615" s="221" t="s">
        <v>25</v>
      </c>
      <c r="B3615" s="221">
        <v>70140000</v>
      </c>
      <c r="C3615" s="221">
        <f t="shared" si="112"/>
        <v>8</v>
      </c>
      <c r="D3615" s="221">
        <v>70120000</v>
      </c>
      <c r="F3615" s="221" t="s">
        <v>1622</v>
      </c>
      <c r="H3615" s="222">
        <v>22692467000</v>
      </c>
      <c r="I3615" s="222">
        <f t="shared" si="113"/>
        <v>-22692467000</v>
      </c>
    </row>
    <row r="3616" spans="1:9" x14ac:dyDescent="0.2">
      <c r="A3616" s="221" t="s">
        <v>25</v>
      </c>
      <c r="B3616" s="221">
        <v>70170000</v>
      </c>
      <c r="C3616" s="221">
        <f t="shared" si="112"/>
        <v>8</v>
      </c>
      <c r="D3616" s="221">
        <v>70120000</v>
      </c>
      <c r="F3616" s="221" t="s">
        <v>1625</v>
      </c>
      <c r="H3616" s="222">
        <v>125796000</v>
      </c>
      <c r="I3616" s="222">
        <f t="shared" si="113"/>
        <v>-125796000</v>
      </c>
    </row>
    <row r="3617" spans="1:9" x14ac:dyDescent="0.2">
      <c r="A3617" s="221" t="s">
        <v>25</v>
      </c>
      <c r="B3617" s="221">
        <v>70190000</v>
      </c>
      <c r="C3617" s="221">
        <f t="shared" si="112"/>
        <v>8</v>
      </c>
      <c r="D3617" s="221">
        <v>70120000</v>
      </c>
      <c r="F3617" s="221" t="s">
        <v>1627</v>
      </c>
      <c r="H3617" s="222">
        <v>2220000</v>
      </c>
      <c r="I3617" s="222">
        <f t="shared" si="113"/>
        <v>-2220000</v>
      </c>
    </row>
    <row r="3618" spans="1:9" x14ac:dyDescent="0.2">
      <c r="A3618" s="221" t="s">
        <v>25</v>
      </c>
      <c r="B3618" s="221">
        <v>70191000</v>
      </c>
      <c r="C3618" s="221">
        <f t="shared" si="112"/>
        <v>8</v>
      </c>
      <c r="D3618" s="221">
        <v>70120000</v>
      </c>
      <c r="F3618" s="221" t="s">
        <v>4533</v>
      </c>
      <c r="H3618" s="222">
        <v>9461153157.25</v>
      </c>
      <c r="I3618" s="222">
        <f t="shared" si="113"/>
        <v>-9461153157.25</v>
      </c>
    </row>
    <row r="3619" spans="1:9" x14ac:dyDescent="0.2">
      <c r="A3619" s="221" t="s">
        <v>25</v>
      </c>
      <c r="B3619" s="221">
        <v>71400000</v>
      </c>
      <c r="C3619" s="221">
        <f t="shared" si="112"/>
        <v>8</v>
      </c>
      <c r="D3619" s="221">
        <v>71400000</v>
      </c>
      <c r="F3619" s="221" t="s">
        <v>1628</v>
      </c>
      <c r="G3619" s="222">
        <v>1485760600.8900001</v>
      </c>
      <c r="I3619" s="222">
        <f t="shared" si="113"/>
        <v>1485760600.8900001</v>
      </c>
    </row>
    <row r="3620" spans="1:9" x14ac:dyDescent="0.2">
      <c r="A3620" s="221" t="s">
        <v>25</v>
      </c>
      <c r="B3620" s="221">
        <v>75800000</v>
      </c>
      <c r="C3620" s="221">
        <f t="shared" si="112"/>
        <v>8</v>
      </c>
      <c r="D3620" s="221">
        <v>75800000</v>
      </c>
      <c r="F3620" s="221" t="s">
        <v>237</v>
      </c>
      <c r="H3620" s="222">
        <v>71051894.230000004</v>
      </c>
      <c r="I3620" s="222">
        <f t="shared" si="113"/>
        <v>-71051894.230000004</v>
      </c>
    </row>
    <row r="3621" spans="1:9" x14ac:dyDescent="0.2">
      <c r="A3621" s="221" t="s">
        <v>25</v>
      </c>
      <c r="B3621" s="221">
        <v>75850000</v>
      </c>
      <c r="C3621" s="221">
        <f t="shared" si="112"/>
        <v>8</v>
      </c>
      <c r="D3621" s="221">
        <v>75850000</v>
      </c>
      <c r="F3621" s="221" t="s">
        <v>1629</v>
      </c>
      <c r="H3621" s="222">
        <v>4991000</v>
      </c>
      <c r="I3621" s="222">
        <f t="shared" si="113"/>
        <v>-4991000</v>
      </c>
    </row>
    <row r="3622" spans="1:9" x14ac:dyDescent="0.2">
      <c r="A3622" s="221" t="s">
        <v>25</v>
      </c>
      <c r="B3622" s="221">
        <v>76500000</v>
      </c>
      <c r="C3622" s="221">
        <f t="shared" si="112"/>
        <v>8</v>
      </c>
      <c r="D3622" s="221">
        <v>76500000</v>
      </c>
      <c r="F3622" s="221" t="s">
        <v>4574</v>
      </c>
      <c r="H3622" s="222">
        <v>8926941.5899999999</v>
      </c>
      <c r="I3622" s="222">
        <f t="shared" si="113"/>
        <v>-8926941.5899999999</v>
      </c>
    </row>
    <row r="3623" spans="1:9" x14ac:dyDescent="0.2">
      <c r="A3623" s="221" t="s">
        <v>25</v>
      </c>
      <c r="B3623" s="221">
        <v>76600000</v>
      </c>
      <c r="C3623" s="221">
        <f t="shared" si="112"/>
        <v>8</v>
      </c>
      <c r="D3623" s="221">
        <v>76600000</v>
      </c>
      <c r="F3623" s="221" t="s">
        <v>239</v>
      </c>
      <c r="H3623" s="222">
        <v>710105032.17999995</v>
      </c>
      <c r="I3623" s="222">
        <f t="shared" si="113"/>
        <v>-710105032.17999995</v>
      </c>
    </row>
    <row r="3624" spans="1:9" x14ac:dyDescent="0.2">
      <c r="A3624" s="221" t="s">
        <v>25</v>
      </c>
      <c r="B3624" s="221">
        <v>78180000</v>
      </c>
      <c r="C3624" s="221">
        <f t="shared" si="112"/>
        <v>8</v>
      </c>
      <c r="D3624" s="221">
        <v>78500000</v>
      </c>
      <c r="F3624" s="221" t="s">
        <v>4580</v>
      </c>
      <c r="H3624" s="222">
        <v>1615687.79</v>
      </c>
      <c r="I3624" s="222">
        <f t="shared" si="113"/>
        <v>-1615687.79</v>
      </c>
    </row>
    <row r="3625" spans="1:9" x14ac:dyDescent="0.2">
      <c r="A3625" s="221" t="s">
        <v>7</v>
      </c>
      <c r="B3625" s="225">
        <v>10100000</v>
      </c>
      <c r="C3625" s="221">
        <f t="shared" si="112"/>
        <v>8</v>
      </c>
      <c r="D3625" s="221">
        <v>10100000</v>
      </c>
      <c r="F3625" s="221" t="s">
        <v>581</v>
      </c>
      <c r="G3625" s="222">
        <v>0</v>
      </c>
      <c r="H3625" s="222">
        <v>10000000</v>
      </c>
      <c r="I3625" s="222">
        <f t="shared" si="113"/>
        <v>-10000000</v>
      </c>
    </row>
    <row r="3626" spans="1:9" x14ac:dyDescent="0.2">
      <c r="A3626" s="221" t="s">
        <v>7</v>
      </c>
      <c r="B3626" s="225">
        <v>11900000</v>
      </c>
      <c r="C3626" s="221">
        <f t="shared" si="112"/>
        <v>8</v>
      </c>
      <c r="D3626" s="221">
        <v>11900000</v>
      </c>
      <c r="F3626" s="221" t="s">
        <v>1465</v>
      </c>
      <c r="G3626" s="222">
        <v>1237639101.29</v>
      </c>
      <c r="H3626" s="222">
        <v>0</v>
      </c>
      <c r="I3626" s="222">
        <f t="shared" si="113"/>
        <v>1237639101.29</v>
      </c>
    </row>
    <row r="3627" spans="1:9" x14ac:dyDescent="0.2">
      <c r="A3627" s="221" t="s">
        <v>7</v>
      </c>
      <c r="B3627" s="225">
        <v>13200000</v>
      </c>
      <c r="C3627" s="221">
        <f t="shared" si="112"/>
        <v>8</v>
      </c>
      <c r="D3627" s="221">
        <v>13110000</v>
      </c>
      <c r="F3627" s="221" t="s">
        <v>2446</v>
      </c>
      <c r="G3627" s="222">
        <v>0</v>
      </c>
      <c r="H3627" s="222">
        <v>2054013421.22</v>
      </c>
      <c r="I3627" s="222">
        <f t="shared" si="113"/>
        <v>-2054013421.22</v>
      </c>
    </row>
    <row r="3628" spans="1:9" x14ac:dyDescent="0.2">
      <c r="A3628" s="221" t="s">
        <v>7</v>
      </c>
      <c r="B3628" s="225">
        <v>16413000</v>
      </c>
      <c r="C3628" s="221">
        <f t="shared" si="112"/>
        <v>8</v>
      </c>
      <c r="D3628" s="221">
        <v>16413000</v>
      </c>
      <c r="F3628" s="221" t="s">
        <v>1960</v>
      </c>
      <c r="G3628" s="222">
        <v>0</v>
      </c>
      <c r="H3628" s="222">
        <v>3981094715.11694</v>
      </c>
      <c r="I3628" s="222">
        <f t="shared" si="113"/>
        <v>-3981094715.11694</v>
      </c>
    </row>
    <row r="3629" spans="1:9" x14ac:dyDescent="0.2">
      <c r="A3629" s="221" t="s">
        <v>7</v>
      </c>
      <c r="B3629" s="225">
        <v>16500000</v>
      </c>
      <c r="C3629" s="221">
        <f t="shared" si="112"/>
        <v>8</v>
      </c>
      <c r="D3629" s="221">
        <v>16500000</v>
      </c>
      <c r="F3629" s="221" t="s">
        <v>2344</v>
      </c>
      <c r="G3629" s="222">
        <v>0</v>
      </c>
      <c r="H3629" s="222">
        <v>845601815.88999999</v>
      </c>
      <c r="I3629" s="222">
        <f t="shared" si="113"/>
        <v>-845601815.88999999</v>
      </c>
    </row>
    <row r="3630" spans="1:9" x14ac:dyDescent="0.2">
      <c r="A3630" s="221" t="s">
        <v>7</v>
      </c>
      <c r="B3630" s="225">
        <v>16610303</v>
      </c>
      <c r="C3630" s="221">
        <f t="shared" si="112"/>
        <v>8</v>
      </c>
      <c r="D3630" s="221">
        <v>16500000</v>
      </c>
      <c r="F3630" s="221" t="s">
        <v>4981</v>
      </c>
      <c r="G3630" s="222">
        <v>0</v>
      </c>
      <c r="H3630" s="222">
        <v>1586458794.8900001</v>
      </c>
      <c r="I3630" s="222">
        <f t="shared" si="113"/>
        <v>-1586458794.8900001</v>
      </c>
    </row>
    <row r="3631" spans="1:9" x14ac:dyDescent="0.2">
      <c r="A3631" s="221" t="s">
        <v>7</v>
      </c>
      <c r="B3631" s="225">
        <v>16610304</v>
      </c>
      <c r="C3631" s="221">
        <f t="shared" si="112"/>
        <v>8</v>
      </c>
      <c r="D3631" s="221">
        <v>16500000</v>
      </c>
      <c r="F3631" s="221" t="s">
        <v>4982</v>
      </c>
      <c r="G3631" s="222">
        <v>0</v>
      </c>
      <c r="H3631" s="222">
        <v>63845282.07</v>
      </c>
      <c r="I3631" s="222">
        <f t="shared" si="113"/>
        <v>-63845282.07</v>
      </c>
    </row>
    <row r="3632" spans="1:9" x14ac:dyDescent="0.2">
      <c r="A3632" s="221" t="s">
        <v>7</v>
      </c>
      <c r="B3632" s="225">
        <v>16610305</v>
      </c>
      <c r="C3632" s="221">
        <f t="shared" si="112"/>
        <v>8</v>
      </c>
      <c r="D3632" s="221">
        <v>16500000</v>
      </c>
      <c r="F3632" s="221" t="s">
        <v>4983</v>
      </c>
      <c r="G3632" s="222">
        <v>0</v>
      </c>
      <c r="H3632" s="222">
        <v>35627529.880000003</v>
      </c>
      <c r="I3632" s="222">
        <f t="shared" si="113"/>
        <v>-35627529.880000003</v>
      </c>
    </row>
    <row r="3633" spans="1:9" x14ac:dyDescent="0.2">
      <c r="A3633" s="221" t="s">
        <v>7</v>
      </c>
      <c r="B3633" s="225">
        <v>16610307</v>
      </c>
      <c r="C3633" s="221">
        <f t="shared" si="112"/>
        <v>8</v>
      </c>
      <c r="D3633" s="221">
        <v>16500000</v>
      </c>
      <c r="F3633" s="221" t="s">
        <v>4984</v>
      </c>
      <c r="G3633" s="222">
        <v>0</v>
      </c>
      <c r="H3633" s="222">
        <v>10827275.83</v>
      </c>
      <c r="I3633" s="222">
        <f t="shared" si="113"/>
        <v>-10827275.83</v>
      </c>
    </row>
    <row r="3634" spans="1:9" x14ac:dyDescent="0.2">
      <c r="A3634" s="221" t="s">
        <v>7</v>
      </c>
      <c r="B3634" s="225">
        <v>16610308</v>
      </c>
      <c r="C3634" s="221">
        <f t="shared" si="112"/>
        <v>8</v>
      </c>
      <c r="D3634" s="221">
        <v>16500000</v>
      </c>
      <c r="F3634" s="221" t="s">
        <v>4985</v>
      </c>
      <c r="G3634" s="222">
        <v>0</v>
      </c>
      <c r="H3634" s="222">
        <v>202465602.50999999</v>
      </c>
      <c r="I3634" s="222">
        <f t="shared" si="113"/>
        <v>-202465602.50999999</v>
      </c>
    </row>
    <row r="3635" spans="1:9" x14ac:dyDescent="0.2">
      <c r="A3635" s="221" t="s">
        <v>7</v>
      </c>
      <c r="B3635" s="225">
        <v>16610309</v>
      </c>
      <c r="C3635" s="221">
        <f t="shared" si="112"/>
        <v>8</v>
      </c>
      <c r="D3635" s="221">
        <v>16500000</v>
      </c>
      <c r="F3635" s="221" t="s">
        <v>4986</v>
      </c>
      <c r="G3635" s="222">
        <v>0</v>
      </c>
      <c r="H3635" s="222">
        <v>158014928.91</v>
      </c>
      <c r="I3635" s="222">
        <f t="shared" si="113"/>
        <v>-158014928.91</v>
      </c>
    </row>
    <row r="3636" spans="1:9" x14ac:dyDescent="0.2">
      <c r="A3636" s="221" t="s">
        <v>7</v>
      </c>
      <c r="B3636" s="225">
        <v>16610310</v>
      </c>
      <c r="C3636" s="221">
        <f t="shared" si="112"/>
        <v>8</v>
      </c>
      <c r="D3636" s="221">
        <v>16500000</v>
      </c>
      <c r="F3636" s="221" t="s">
        <v>4987</v>
      </c>
      <c r="G3636" s="222">
        <v>0</v>
      </c>
      <c r="H3636" s="222">
        <v>80888061.129999995</v>
      </c>
      <c r="I3636" s="222">
        <f t="shared" si="113"/>
        <v>-80888061.129999995</v>
      </c>
    </row>
    <row r="3637" spans="1:9" x14ac:dyDescent="0.2">
      <c r="A3637" s="221" t="s">
        <v>7</v>
      </c>
      <c r="B3637" s="225">
        <v>20300000</v>
      </c>
      <c r="C3637" s="221">
        <f t="shared" si="112"/>
        <v>8</v>
      </c>
      <c r="D3637" s="221">
        <v>20300000</v>
      </c>
      <c r="F3637" s="221" t="s">
        <v>2448</v>
      </c>
      <c r="G3637" s="222">
        <v>3587904</v>
      </c>
      <c r="H3637" s="222">
        <v>0</v>
      </c>
      <c r="I3637" s="222">
        <f t="shared" si="113"/>
        <v>3587904</v>
      </c>
    </row>
    <row r="3638" spans="1:9" x14ac:dyDescent="0.2">
      <c r="A3638" s="221" t="s">
        <v>7</v>
      </c>
      <c r="B3638" s="225">
        <v>21100000</v>
      </c>
      <c r="C3638" s="221">
        <f t="shared" si="112"/>
        <v>8</v>
      </c>
      <c r="D3638" s="221">
        <v>21100000</v>
      </c>
      <c r="F3638" s="221" t="s">
        <v>803</v>
      </c>
      <c r="G3638" s="222">
        <v>4064167515.2399998</v>
      </c>
      <c r="H3638" s="222">
        <v>0</v>
      </c>
      <c r="I3638" s="222">
        <f t="shared" si="113"/>
        <v>4064167515.2399998</v>
      </c>
    </row>
    <row r="3639" spans="1:9" x14ac:dyDescent="0.2">
      <c r="A3639" s="221" t="s">
        <v>7</v>
      </c>
      <c r="B3639" s="225">
        <v>21200000</v>
      </c>
      <c r="C3639" s="221">
        <f t="shared" si="112"/>
        <v>8</v>
      </c>
      <c r="D3639" s="221">
        <v>21200000</v>
      </c>
      <c r="F3639" s="221" t="s">
        <v>2449</v>
      </c>
      <c r="G3639" s="222">
        <v>645491914</v>
      </c>
      <c r="H3639" s="222">
        <v>0</v>
      </c>
      <c r="I3639" s="222">
        <f t="shared" si="113"/>
        <v>645491914</v>
      </c>
    </row>
    <row r="3640" spans="1:9" x14ac:dyDescent="0.2">
      <c r="A3640" s="221" t="s">
        <v>7</v>
      </c>
      <c r="B3640" s="225">
        <v>21300000</v>
      </c>
      <c r="C3640" s="221">
        <f t="shared" si="112"/>
        <v>8</v>
      </c>
      <c r="D3640" s="221">
        <v>21300000</v>
      </c>
      <c r="F3640" s="221" t="s">
        <v>591</v>
      </c>
      <c r="G3640" s="222">
        <v>3870713326.8499999</v>
      </c>
      <c r="H3640" s="222">
        <v>0</v>
      </c>
      <c r="I3640" s="222">
        <f t="shared" si="113"/>
        <v>3870713326.8499999</v>
      </c>
    </row>
    <row r="3641" spans="1:9" x14ac:dyDescent="0.2">
      <c r="A3641" s="221" t="s">
        <v>7</v>
      </c>
      <c r="B3641" s="225">
        <v>21500000</v>
      </c>
      <c r="C3641" s="221">
        <f t="shared" si="112"/>
        <v>8</v>
      </c>
      <c r="D3641" s="221">
        <v>21500000</v>
      </c>
      <c r="F3641" s="221" t="s">
        <v>4988</v>
      </c>
      <c r="G3641" s="222">
        <v>1369047641.6500001</v>
      </c>
      <c r="H3641" s="222">
        <v>0</v>
      </c>
      <c r="I3641" s="222">
        <f t="shared" si="113"/>
        <v>1369047641.6500001</v>
      </c>
    </row>
    <row r="3642" spans="1:9" x14ac:dyDescent="0.2">
      <c r="A3642" s="221" t="s">
        <v>7</v>
      </c>
      <c r="B3642" s="225">
        <v>21510000</v>
      </c>
      <c r="C3642" s="221">
        <f t="shared" si="112"/>
        <v>8</v>
      </c>
      <c r="D3642" s="221">
        <v>21510000</v>
      </c>
      <c r="F3642" s="221" t="s">
        <v>594</v>
      </c>
      <c r="G3642" s="222">
        <v>43449904.600000001</v>
      </c>
      <c r="H3642" s="222">
        <v>0</v>
      </c>
      <c r="I3642" s="222">
        <f t="shared" si="113"/>
        <v>43449904.600000001</v>
      </c>
    </row>
    <row r="3643" spans="1:9" x14ac:dyDescent="0.2">
      <c r="A3643" s="221" t="s">
        <v>7</v>
      </c>
      <c r="B3643" s="225">
        <v>21530000</v>
      </c>
      <c r="C3643" s="221">
        <f t="shared" si="112"/>
        <v>8</v>
      </c>
      <c r="D3643" s="221">
        <v>21530000</v>
      </c>
      <c r="F3643" s="221" t="s">
        <v>4989</v>
      </c>
      <c r="G3643" s="222">
        <v>862163585.04999995</v>
      </c>
      <c r="H3643" s="222">
        <v>0</v>
      </c>
      <c r="I3643" s="222">
        <f t="shared" si="113"/>
        <v>862163585.04999995</v>
      </c>
    </row>
    <row r="3644" spans="1:9" x14ac:dyDescent="0.2">
      <c r="A3644" s="221" t="s">
        <v>7</v>
      </c>
      <c r="B3644" s="225">
        <v>21540000</v>
      </c>
      <c r="C3644" s="221">
        <f t="shared" si="112"/>
        <v>8</v>
      </c>
      <c r="D3644" s="221">
        <v>21540000</v>
      </c>
      <c r="F3644" s="221" t="s">
        <v>4990</v>
      </c>
      <c r="G3644" s="222">
        <v>1947718149.1800001</v>
      </c>
      <c r="H3644" s="222">
        <v>0</v>
      </c>
      <c r="I3644" s="222">
        <f t="shared" si="113"/>
        <v>1947718149.1800001</v>
      </c>
    </row>
    <row r="3645" spans="1:9" x14ac:dyDescent="0.2">
      <c r="A3645" s="221" t="s">
        <v>7</v>
      </c>
      <c r="B3645" s="225">
        <v>2155000</v>
      </c>
      <c r="C3645" s="221">
        <f t="shared" si="112"/>
        <v>7</v>
      </c>
      <c r="D3645" s="221">
        <v>21550000</v>
      </c>
      <c r="F3645" s="221" t="s">
        <v>4991</v>
      </c>
      <c r="G3645" s="222">
        <v>2039721373.02</v>
      </c>
      <c r="H3645" s="222">
        <v>0</v>
      </c>
      <c r="I3645" s="222">
        <f t="shared" si="113"/>
        <v>2039721373.02</v>
      </c>
    </row>
    <row r="3646" spans="1:9" x14ac:dyDescent="0.2">
      <c r="A3646" s="221" t="s">
        <v>7</v>
      </c>
      <c r="B3646" s="225">
        <v>21810000</v>
      </c>
      <c r="C3646" s="221">
        <f t="shared" si="112"/>
        <v>8</v>
      </c>
      <c r="D3646" s="221">
        <v>21810000</v>
      </c>
      <c r="F3646" s="221" t="s">
        <v>2540</v>
      </c>
      <c r="G3646" s="222">
        <v>1216554175.53</v>
      </c>
      <c r="H3646" s="222">
        <v>0</v>
      </c>
      <c r="I3646" s="222">
        <f t="shared" si="113"/>
        <v>1216554175.53</v>
      </c>
    </row>
    <row r="3647" spans="1:9" x14ac:dyDescent="0.2">
      <c r="A3647" s="221" t="s">
        <v>7</v>
      </c>
      <c r="B3647" s="225">
        <v>21820000</v>
      </c>
      <c r="C3647" s="221">
        <f t="shared" si="112"/>
        <v>8</v>
      </c>
      <c r="D3647" s="221">
        <v>21820000</v>
      </c>
      <c r="F3647" s="221" t="s">
        <v>4992</v>
      </c>
      <c r="G3647" s="222">
        <v>64917934.740000002</v>
      </c>
      <c r="H3647" s="222">
        <v>0</v>
      </c>
      <c r="I3647" s="222">
        <f t="shared" si="113"/>
        <v>64917934.740000002</v>
      </c>
    </row>
    <row r="3648" spans="1:9" x14ac:dyDescent="0.2">
      <c r="A3648" s="221" t="s">
        <v>7</v>
      </c>
      <c r="B3648" s="225">
        <v>21830000</v>
      </c>
      <c r="C3648" s="221">
        <f t="shared" si="112"/>
        <v>8</v>
      </c>
      <c r="D3648" s="221">
        <v>21830000</v>
      </c>
      <c r="F3648" s="221" t="s">
        <v>596</v>
      </c>
      <c r="G3648" s="222">
        <v>214381208.97999999</v>
      </c>
      <c r="H3648" s="222">
        <v>0</v>
      </c>
      <c r="I3648" s="222">
        <f t="shared" si="113"/>
        <v>214381208.97999999</v>
      </c>
    </row>
    <row r="3649" spans="1:9" x14ac:dyDescent="0.2">
      <c r="A3649" s="221" t="s">
        <v>7</v>
      </c>
      <c r="B3649" s="225">
        <v>21840000</v>
      </c>
      <c r="C3649" s="221">
        <f t="shared" si="112"/>
        <v>8</v>
      </c>
      <c r="D3649" s="221">
        <v>21840000</v>
      </c>
      <c r="F3649" s="221" t="s">
        <v>3480</v>
      </c>
      <c r="G3649" s="222">
        <v>82096678.090000004</v>
      </c>
      <c r="H3649" s="222">
        <v>0</v>
      </c>
      <c r="I3649" s="222">
        <f t="shared" si="113"/>
        <v>82096678.090000004</v>
      </c>
    </row>
    <row r="3650" spans="1:9" x14ac:dyDescent="0.2">
      <c r="A3650" s="221" t="s">
        <v>7</v>
      </c>
      <c r="B3650" s="225">
        <v>21850000</v>
      </c>
      <c r="C3650" s="221">
        <f t="shared" ref="C3650:C3713" si="114">+LEN(B:B)</f>
        <v>8</v>
      </c>
      <c r="D3650" s="221">
        <v>21850000</v>
      </c>
      <c r="F3650" s="221" t="s">
        <v>2079</v>
      </c>
      <c r="G3650" s="222">
        <v>114695014.17</v>
      </c>
      <c r="H3650" s="222">
        <v>0</v>
      </c>
      <c r="I3650" s="222">
        <f t="shared" ref="I3650:I3713" si="115">+G:G-H:H</f>
        <v>114695014.17</v>
      </c>
    </row>
    <row r="3651" spans="1:9" x14ac:dyDescent="0.2">
      <c r="A3651" s="221" t="s">
        <v>7</v>
      </c>
      <c r="B3651" s="225">
        <v>23000000</v>
      </c>
      <c r="C3651" s="221">
        <f t="shared" si="114"/>
        <v>8</v>
      </c>
      <c r="D3651" s="221">
        <v>23000000</v>
      </c>
      <c r="F3651" s="221" t="s">
        <v>266</v>
      </c>
      <c r="G3651" s="222">
        <v>1130100968.8800001</v>
      </c>
      <c r="H3651" s="222">
        <v>0</v>
      </c>
      <c r="I3651" s="222">
        <f t="shared" si="115"/>
        <v>1130100968.8800001</v>
      </c>
    </row>
    <row r="3652" spans="1:9" x14ac:dyDescent="0.2">
      <c r="A3652" s="221" t="s">
        <v>7</v>
      </c>
      <c r="B3652" s="225">
        <v>23100000</v>
      </c>
      <c r="C3652" s="221">
        <f t="shared" si="114"/>
        <v>8</v>
      </c>
      <c r="D3652" s="221">
        <v>23100000</v>
      </c>
      <c r="F3652" s="221" t="s">
        <v>2450</v>
      </c>
      <c r="G3652" s="222">
        <v>371554821.19</v>
      </c>
      <c r="H3652" s="222">
        <v>0</v>
      </c>
      <c r="I3652" s="222">
        <f t="shared" si="115"/>
        <v>371554821.19</v>
      </c>
    </row>
    <row r="3653" spans="1:9" x14ac:dyDescent="0.2">
      <c r="A3653" s="221" t="s">
        <v>7</v>
      </c>
      <c r="B3653" s="225">
        <v>27400000</v>
      </c>
      <c r="C3653" s="221">
        <f t="shared" si="114"/>
        <v>8</v>
      </c>
      <c r="D3653" s="221">
        <v>27400000</v>
      </c>
      <c r="F3653" s="221" t="s">
        <v>2451</v>
      </c>
      <c r="G3653" s="222">
        <v>1000000</v>
      </c>
      <c r="H3653" s="222">
        <v>0</v>
      </c>
      <c r="I3653" s="222">
        <f t="shared" si="115"/>
        <v>1000000</v>
      </c>
    </row>
    <row r="3654" spans="1:9" x14ac:dyDescent="0.2">
      <c r="A3654" s="221" t="s">
        <v>7</v>
      </c>
      <c r="B3654" s="225">
        <v>27500000</v>
      </c>
      <c r="C3654" s="221">
        <f t="shared" si="114"/>
        <v>8</v>
      </c>
      <c r="D3654" s="221">
        <v>27500000</v>
      </c>
      <c r="F3654" s="221" t="s">
        <v>599</v>
      </c>
      <c r="G3654" s="222">
        <v>45860000</v>
      </c>
      <c r="H3654" s="222">
        <v>0</v>
      </c>
      <c r="I3654" s="222">
        <f t="shared" si="115"/>
        <v>45860000</v>
      </c>
    </row>
    <row r="3655" spans="1:9" x14ac:dyDescent="0.2">
      <c r="A3655" s="221" t="s">
        <v>7</v>
      </c>
      <c r="B3655" s="225">
        <v>28030000</v>
      </c>
      <c r="C3655" s="221">
        <f t="shared" si="114"/>
        <v>8</v>
      </c>
      <c r="D3655" s="221">
        <v>28030000</v>
      </c>
      <c r="F3655" s="221" t="s">
        <v>2452</v>
      </c>
      <c r="G3655" s="222">
        <v>0</v>
      </c>
      <c r="H3655" s="222">
        <v>1017958.78</v>
      </c>
      <c r="I3655" s="222">
        <f t="shared" si="115"/>
        <v>-1017958.78</v>
      </c>
    </row>
    <row r="3656" spans="1:9" x14ac:dyDescent="0.2">
      <c r="A3656" s="221" t="s">
        <v>7</v>
      </c>
      <c r="B3656" s="225">
        <v>28120000</v>
      </c>
      <c r="C3656" s="221">
        <f t="shared" si="114"/>
        <v>8</v>
      </c>
      <c r="D3656" s="221">
        <v>28120000</v>
      </c>
      <c r="F3656" s="221" t="s">
        <v>602</v>
      </c>
      <c r="G3656" s="222">
        <v>0</v>
      </c>
      <c r="H3656" s="222">
        <v>142976734.44</v>
      </c>
      <c r="I3656" s="222">
        <f t="shared" si="115"/>
        <v>-142976734.44</v>
      </c>
    </row>
    <row r="3657" spans="1:9" x14ac:dyDescent="0.2">
      <c r="A3657" s="221" t="s">
        <v>7</v>
      </c>
      <c r="B3657" s="225">
        <v>28130000</v>
      </c>
      <c r="C3657" s="221">
        <f t="shared" si="114"/>
        <v>8</v>
      </c>
      <c r="D3657" s="221">
        <v>28130000</v>
      </c>
      <c r="F3657" s="221" t="s">
        <v>603</v>
      </c>
      <c r="G3657" s="222">
        <v>0</v>
      </c>
      <c r="H3657" s="222">
        <v>166578160.91</v>
      </c>
      <c r="I3657" s="222">
        <f t="shared" si="115"/>
        <v>-166578160.91</v>
      </c>
    </row>
    <row r="3658" spans="1:9" x14ac:dyDescent="0.2">
      <c r="A3658" s="221" t="s">
        <v>7</v>
      </c>
      <c r="B3658" s="225">
        <v>28150000</v>
      </c>
      <c r="C3658" s="221">
        <f t="shared" si="114"/>
        <v>8</v>
      </c>
      <c r="D3658" s="221">
        <v>28150000</v>
      </c>
      <c r="F3658" s="221" t="s">
        <v>604</v>
      </c>
      <c r="G3658" s="222">
        <v>0</v>
      </c>
      <c r="H3658" s="222">
        <v>80188718.780000001</v>
      </c>
      <c r="I3658" s="222">
        <f t="shared" si="115"/>
        <v>-80188718.780000001</v>
      </c>
    </row>
    <row r="3659" spans="1:9" x14ac:dyDescent="0.2">
      <c r="A3659" s="221" t="s">
        <v>7</v>
      </c>
      <c r="B3659" s="225">
        <v>28153000</v>
      </c>
      <c r="C3659" s="221">
        <f t="shared" si="114"/>
        <v>8</v>
      </c>
      <c r="D3659" s="221">
        <v>28153000</v>
      </c>
      <c r="F3659" s="221" t="s">
        <v>4993</v>
      </c>
      <c r="G3659" s="222">
        <v>0</v>
      </c>
      <c r="H3659" s="222">
        <v>84566789.370000005</v>
      </c>
      <c r="I3659" s="222">
        <f t="shared" si="115"/>
        <v>-84566789.370000005</v>
      </c>
    </row>
    <row r="3660" spans="1:9" x14ac:dyDescent="0.2">
      <c r="A3660" s="221" t="s">
        <v>7</v>
      </c>
      <c r="B3660" s="225">
        <v>28154000</v>
      </c>
      <c r="C3660" s="221">
        <f t="shared" si="114"/>
        <v>8</v>
      </c>
      <c r="D3660" s="221">
        <v>28154000</v>
      </c>
      <c r="F3660" s="221" t="s">
        <v>4994</v>
      </c>
      <c r="G3660" s="222">
        <v>0</v>
      </c>
      <c r="H3660" s="222">
        <v>128720458.12</v>
      </c>
      <c r="I3660" s="222">
        <f t="shared" si="115"/>
        <v>-128720458.12</v>
      </c>
    </row>
    <row r="3661" spans="1:9" x14ac:dyDescent="0.2">
      <c r="A3661" s="221" t="s">
        <v>7</v>
      </c>
      <c r="B3661" s="225">
        <v>28155000</v>
      </c>
      <c r="C3661" s="221">
        <f t="shared" si="114"/>
        <v>8</v>
      </c>
      <c r="D3661" s="221">
        <v>28155000</v>
      </c>
      <c r="F3661" s="221" t="s">
        <v>4995</v>
      </c>
      <c r="G3661" s="222">
        <v>0</v>
      </c>
      <c r="H3661" s="222">
        <v>151442326.59999999</v>
      </c>
      <c r="I3661" s="222">
        <f t="shared" si="115"/>
        <v>-151442326.59999999</v>
      </c>
    </row>
    <row r="3662" spans="1:9" x14ac:dyDescent="0.2">
      <c r="A3662" s="221" t="s">
        <v>7</v>
      </c>
      <c r="B3662" s="225">
        <v>28181000</v>
      </c>
      <c r="C3662" s="221">
        <f t="shared" si="114"/>
        <v>8</v>
      </c>
      <c r="D3662" s="221">
        <v>28181000</v>
      </c>
      <c r="F3662" s="221" t="s">
        <v>276</v>
      </c>
      <c r="G3662" s="222">
        <v>0</v>
      </c>
      <c r="H3662" s="222">
        <v>185531919.06999999</v>
      </c>
      <c r="I3662" s="222">
        <f t="shared" si="115"/>
        <v>-185531919.06999999</v>
      </c>
    </row>
    <row r="3663" spans="1:9" x14ac:dyDescent="0.2">
      <c r="A3663" s="221" t="s">
        <v>7</v>
      </c>
      <c r="B3663" s="225">
        <v>28182000</v>
      </c>
      <c r="C3663" s="221">
        <f t="shared" si="114"/>
        <v>8</v>
      </c>
      <c r="D3663" s="221">
        <v>28182000</v>
      </c>
      <c r="F3663" s="221" t="s">
        <v>3559</v>
      </c>
      <c r="G3663" s="222">
        <v>0</v>
      </c>
      <c r="H3663" s="222">
        <v>4431914.41</v>
      </c>
      <c r="I3663" s="222">
        <f t="shared" si="115"/>
        <v>-4431914.41</v>
      </c>
    </row>
    <row r="3664" spans="1:9" x14ac:dyDescent="0.2">
      <c r="A3664" s="221" t="s">
        <v>7</v>
      </c>
      <c r="B3664" s="225">
        <v>28183000</v>
      </c>
      <c r="C3664" s="221">
        <f t="shared" si="114"/>
        <v>8</v>
      </c>
      <c r="D3664" s="221">
        <v>28183000</v>
      </c>
      <c r="F3664" s="221" t="s">
        <v>610</v>
      </c>
      <c r="G3664" s="222">
        <v>0</v>
      </c>
      <c r="H3664" s="222">
        <v>45283765.950000003</v>
      </c>
      <c r="I3664" s="222">
        <f t="shared" si="115"/>
        <v>-45283765.950000003</v>
      </c>
    </row>
    <row r="3665" spans="1:9" x14ac:dyDescent="0.2">
      <c r="A3665" s="221" t="s">
        <v>7</v>
      </c>
      <c r="B3665" s="225">
        <v>28184000</v>
      </c>
      <c r="C3665" s="221">
        <f t="shared" si="114"/>
        <v>8</v>
      </c>
      <c r="D3665" s="221">
        <v>28184000</v>
      </c>
      <c r="F3665" s="221" t="s">
        <v>608</v>
      </c>
      <c r="G3665" s="222">
        <v>0</v>
      </c>
      <c r="H3665" s="222">
        <v>21007145.91</v>
      </c>
      <c r="I3665" s="222">
        <f t="shared" si="115"/>
        <v>-21007145.91</v>
      </c>
    </row>
    <row r="3666" spans="1:9" x14ac:dyDescent="0.2">
      <c r="A3666" s="221" t="s">
        <v>7</v>
      </c>
      <c r="B3666" s="225">
        <v>28185000</v>
      </c>
      <c r="C3666" s="221">
        <f t="shared" si="114"/>
        <v>8</v>
      </c>
      <c r="D3666" s="221">
        <v>28185000</v>
      </c>
      <c r="F3666" s="221" t="s">
        <v>279</v>
      </c>
      <c r="G3666" s="222">
        <v>0</v>
      </c>
      <c r="H3666" s="222">
        <v>7870686.1600000001</v>
      </c>
      <c r="I3666" s="222">
        <f t="shared" si="115"/>
        <v>-7870686.1600000001</v>
      </c>
    </row>
    <row r="3667" spans="1:9" x14ac:dyDescent="0.2">
      <c r="A3667" s="221" t="s">
        <v>7</v>
      </c>
      <c r="B3667" s="225">
        <v>31000000</v>
      </c>
      <c r="C3667" s="221">
        <f t="shared" si="114"/>
        <v>8</v>
      </c>
      <c r="D3667" s="221">
        <v>31000000</v>
      </c>
      <c r="F3667" s="221" t="s">
        <v>2389</v>
      </c>
      <c r="G3667" s="222">
        <v>65828085.850000001</v>
      </c>
      <c r="H3667" s="222">
        <v>0</v>
      </c>
      <c r="I3667" s="222">
        <f t="shared" si="115"/>
        <v>65828085.850000001</v>
      </c>
    </row>
    <row r="3668" spans="1:9" x14ac:dyDescent="0.2">
      <c r="A3668" s="221" t="s">
        <v>7</v>
      </c>
      <c r="B3668" s="225">
        <v>35500000</v>
      </c>
      <c r="C3668" s="221">
        <f t="shared" si="114"/>
        <v>8</v>
      </c>
      <c r="D3668" s="221">
        <v>35500000</v>
      </c>
      <c r="F3668" s="221" t="s">
        <v>612</v>
      </c>
      <c r="G3668" s="222">
        <v>549467531.50999999</v>
      </c>
      <c r="H3668" s="222">
        <v>0</v>
      </c>
      <c r="I3668" s="222">
        <f t="shared" si="115"/>
        <v>549467531.50999999</v>
      </c>
    </row>
    <row r="3669" spans="1:9" x14ac:dyDescent="0.2">
      <c r="A3669" s="221" t="s">
        <v>7</v>
      </c>
      <c r="B3669" s="225">
        <v>40100000</v>
      </c>
      <c r="C3669" s="221">
        <f t="shared" si="114"/>
        <v>8</v>
      </c>
      <c r="D3669" s="221">
        <v>40100000</v>
      </c>
      <c r="F3669" s="221" t="s">
        <v>2454</v>
      </c>
      <c r="G3669" s="222">
        <v>0</v>
      </c>
      <c r="H3669" s="222">
        <v>4672166277.5200005</v>
      </c>
      <c r="I3669" s="222">
        <f t="shared" si="115"/>
        <v>-4672166277.5200005</v>
      </c>
    </row>
    <row r="3670" spans="1:9" x14ac:dyDescent="0.2">
      <c r="A3670" s="221" t="s">
        <v>7</v>
      </c>
      <c r="B3670" s="225">
        <v>40120000</v>
      </c>
      <c r="C3670" s="221">
        <f t="shared" si="114"/>
        <v>8</v>
      </c>
      <c r="D3670" s="221">
        <v>40120000</v>
      </c>
      <c r="F3670" s="221" t="s">
        <v>65</v>
      </c>
      <c r="G3670" s="222">
        <v>0</v>
      </c>
      <c r="H3670" s="222">
        <v>565247265.21000004</v>
      </c>
      <c r="I3670" s="222">
        <f t="shared" si="115"/>
        <v>-565247265.21000004</v>
      </c>
    </row>
    <row r="3671" spans="1:9" x14ac:dyDescent="0.2">
      <c r="A3671" s="221" t="s">
        <v>7</v>
      </c>
      <c r="B3671" s="225">
        <v>40320000</v>
      </c>
      <c r="C3671" s="221">
        <f t="shared" si="114"/>
        <v>8</v>
      </c>
      <c r="D3671" s="221">
        <v>40320000</v>
      </c>
      <c r="F3671" s="221" t="s">
        <v>2088</v>
      </c>
      <c r="G3671" s="222">
        <v>0</v>
      </c>
      <c r="H3671" s="222">
        <v>283356080</v>
      </c>
      <c r="I3671" s="222">
        <f t="shared" si="115"/>
        <v>-283356080</v>
      </c>
    </row>
    <row r="3672" spans="1:9" x14ac:dyDescent="0.2">
      <c r="A3672" s="221" t="s">
        <v>7</v>
      </c>
      <c r="B3672" s="225">
        <v>40800000</v>
      </c>
      <c r="C3672" s="221">
        <f t="shared" si="114"/>
        <v>8</v>
      </c>
      <c r="D3672" s="221">
        <v>40800000</v>
      </c>
      <c r="F3672" s="221" t="s">
        <v>3617</v>
      </c>
      <c r="G3672" s="222">
        <v>0</v>
      </c>
      <c r="H3672" s="222">
        <v>503011102.26999998</v>
      </c>
      <c r="I3672" s="222">
        <f t="shared" si="115"/>
        <v>-503011102.26999998</v>
      </c>
    </row>
    <row r="3673" spans="1:9" x14ac:dyDescent="0.2">
      <c r="A3673" s="221" t="s">
        <v>7</v>
      </c>
      <c r="B3673" s="225">
        <v>40900000</v>
      </c>
      <c r="C3673" s="221">
        <f t="shared" si="114"/>
        <v>8</v>
      </c>
      <c r="D3673" s="221">
        <v>40900000</v>
      </c>
      <c r="F3673" s="221" t="s">
        <v>4996</v>
      </c>
      <c r="G3673" s="222">
        <v>1660708745.51</v>
      </c>
      <c r="H3673" s="222">
        <v>0</v>
      </c>
      <c r="I3673" s="222">
        <f t="shared" si="115"/>
        <v>1660708745.51</v>
      </c>
    </row>
    <row r="3674" spans="1:9" x14ac:dyDescent="0.2">
      <c r="A3674" s="221" t="s">
        <v>7</v>
      </c>
      <c r="B3674" s="225">
        <v>41100000</v>
      </c>
      <c r="C3674" s="221">
        <f t="shared" si="114"/>
        <v>8</v>
      </c>
      <c r="D3674" s="221">
        <v>41100000</v>
      </c>
      <c r="F3674" s="221" t="s">
        <v>2092</v>
      </c>
      <c r="G3674" s="222">
        <v>1674367551.24</v>
      </c>
      <c r="H3674" s="222">
        <v>0</v>
      </c>
      <c r="I3674" s="222">
        <f t="shared" si="115"/>
        <v>1674367551.24</v>
      </c>
    </row>
    <row r="3675" spans="1:9" x14ac:dyDescent="0.2">
      <c r="A3675" s="221" t="s">
        <v>7</v>
      </c>
      <c r="B3675" s="225">
        <v>41800000</v>
      </c>
      <c r="C3675" s="221">
        <f t="shared" si="114"/>
        <v>8</v>
      </c>
      <c r="D3675" s="221">
        <v>41800000</v>
      </c>
      <c r="F3675" s="221" t="s">
        <v>2227</v>
      </c>
      <c r="G3675" s="222">
        <v>0</v>
      </c>
      <c r="H3675" s="222">
        <v>15609635.48</v>
      </c>
      <c r="I3675" s="222">
        <f t="shared" si="115"/>
        <v>-15609635.48</v>
      </c>
    </row>
    <row r="3676" spans="1:9" x14ac:dyDescent="0.2">
      <c r="A3676" s="221" t="s">
        <v>7</v>
      </c>
      <c r="B3676" s="225">
        <v>42100000</v>
      </c>
      <c r="C3676" s="221">
        <f t="shared" si="114"/>
        <v>8</v>
      </c>
      <c r="D3676" s="221">
        <v>42100000</v>
      </c>
      <c r="F3676" s="221" t="s">
        <v>2553</v>
      </c>
      <c r="G3676" s="222">
        <v>0</v>
      </c>
      <c r="H3676" s="222">
        <v>15400727.58</v>
      </c>
      <c r="I3676" s="222">
        <f t="shared" si="115"/>
        <v>-15400727.58</v>
      </c>
    </row>
    <row r="3677" spans="1:9" x14ac:dyDescent="0.2">
      <c r="A3677" s="221" t="s">
        <v>7</v>
      </c>
      <c r="B3677" s="225">
        <v>42500000</v>
      </c>
      <c r="C3677" s="221">
        <f t="shared" si="114"/>
        <v>8</v>
      </c>
      <c r="D3677" s="221">
        <v>42500000</v>
      </c>
      <c r="F3677" s="221" t="s">
        <v>2098</v>
      </c>
      <c r="G3677" s="222">
        <v>0</v>
      </c>
      <c r="H3677" s="222">
        <v>800000</v>
      </c>
      <c r="I3677" s="222">
        <f t="shared" si="115"/>
        <v>-800000</v>
      </c>
    </row>
    <row r="3678" spans="1:9" x14ac:dyDescent="0.2">
      <c r="A3678" s="221" t="s">
        <v>7</v>
      </c>
      <c r="B3678" s="225">
        <v>42520000</v>
      </c>
      <c r="C3678" s="221">
        <f t="shared" si="114"/>
        <v>8</v>
      </c>
      <c r="D3678" s="221">
        <v>42520000</v>
      </c>
      <c r="F3678" s="221" t="s">
        <v>2099</v>
      </c>
      <c r="G3678" s="222">
        <v>0</v>
      </c>
      <c r="H3678" s="222">
        <v>650000</v>
      </c>
      <c r="I3678" s="222">
        <f t="shared" si="115"/>
        <v>-650000</v>
      </c>
    </row>
    <row r="3679" spans="1:9" x14ac:dyDescent="0.2">
      <c r="A3679" s="221" t="s">
        <v>7</v>
      </c>
      <c r="B3679" s="225">
        <v>42540000</v>
      </c>
      <c r="C3679" s="221">
        <f t="shared" si="114"/>
        <v>8</v>
      </c>
      <c r="D3679" s="221">
        <v>42540000</v>
      </c>
      <c r="F3679" s="221" t="s">
        <v>76</v>
      </c>
      <c r="G3679" s="222">
        <v>0</v>
      </c>
      <c r="H3679" s="222">
        <v>309333.28000000003</v>
      </c>
      <c r="I3679" s="222">
        <f t="shared" si="115"/>
        <v>-309333.28000000003</v>
      </c>
    </row>
    <row r="3680" spans="1:9" x14ac:dyDescent="0.2">
      <c r="A3680" s="221" t="s">
        <v>7</v>
      </c>
      <c r="B3680" s="225">
        <v>42820000</v>
      </c>
      <c r="C3680" s="221">
        <f t="shared" si="114"/>
        <v>8</v>
      </c>
      <c r="D3680" s="221">
        <v>42820000</v>
      </c>
      <c r="F3680" s="221" t="s">
        <v>626</v>
      </c>
      <c r="G3680" s="222">
        <v>0</v>
      </c>
      <c r="H3680" s="222">
        <v>115038331.68000001</v>
      </c>
      <c r="I3680" s="222">
        <f t="shared" si="115"/>
        <v>-115038331.68000001</v>
      </c>
    </row>
    <row r="3681" spans="1:9" x14ac:dyDescent="0.2">
      <c r="A3681" s="221" t="s">
        <v>7</v>
      </c>
      <c r="B3681" s="225">
        <v>43100000</v>
      </c>
      <c r="C3681" s="221">
        <f t="shared" si="114"/>
        <v>8</v>
      </c>
      <c r="D3681" s="221">
        <v>43100000</v>
      </c>
      <c r="F3681" s="221" t="s">
        <v>627</v>
      </c>
      <c r="G3681" s="222">
        <v>0</v>
      </c>
      <c r="H3681" s="222">
        <v>27028560.199999999</v>
      </c>
      <c r="I3681" s="222">
        <f t="shared" si="115"/>
        <v>-27028560.199999999</v>
      </c>
    </row>
    <row r="3682" spans="1:9" x14ac:dyDescent="0.2">
      <c r="A3682" s="221" t="s">
        <v>7</v>
      </c>
      <c r="B3682" s="225">
        <v>43110000</v>
      </c>
      <c r="C3682" s="221">
        <f t="shared" si="114"/>
        <v>8</v>
      </c>
      <c r="D3682" s="221">
        <v>43110000</v>
      </c>
      <c r="F3682" s="221" t="s">
        <v>3690</v>
      </c>
      <c r="G3682" s="222">
        <v>152000</v>
      </c>
      <c r="H3682" s="222">
        <v>0</v>
      </c>
      <c r="I3682" s="222">
        <f t="shared" si="115"/>
        <v>152000</v>
      </c>
    </row>
    <row r="3683" spans="1:9" x14ac:dyDescent="0.2">
      <c r="A3683" s="221" t="s">
        <v>7</v>
      </c>
      <c r="B3683" s="225">
        <v>43200000</v>
      </c>
      <c r="C3683" s="221">
        <f t="shared" si="114"/>
        <v>8</v>
      </c>
      <c r="D3683" s="221">
        <v>43200000</v>
      </c>
      <c r="F3683" s="221" t="s">
        <v>79</v>
      </c>
      <c r="G3683" s="222">
        <v>0</v>
      </c>
      <c r="H3683" s="222">
        <v>10399391.27</v>
      </c>
      <c r="I3683" s="222">
        <f t="shared" si="115"/>
        <v>-10399391.27</v>
      </c>
    </row>
    <row r="3684" spans="1:9" x14ac:dyDescent="0.2">
      <c r="A3684" s="221" t="s">
        <v>7</v>
      </c>
      <c r="B3684" s="225">
        <v>43300000</v>
      </c>
      <c r="C3684" s="221">
        <f t="shared" si="114"/>
        <v>8</v>
      </c>
      <c r="D3684" s="221">
        <v>43300000</v>
      </c>
      <c r="F3684" s="221" t="s">
        <v>80</v>
      </c>
      <c r="G3684" s="222">
        <v>0</v>
      </c>
      <c r="H3684" s="222">
        <v>1910254.3</v>
      </c>
      <c r="I3684" s="222">
        <f t="shared" si="115"/>
        <v>-1910254.3</v>
      </c>
    </row>
    <row r="3685" spans="1:9" x14ac:dyDescent="0.2">
      <c r="A3685" s="221" t="s">
        <v>7</v>
      </c>
      <c r="B3685" s="225">
        <v>43400000</v>
      </c>
      <c r="C3685" s="221">
        <f t="shared" si="114"/>
        <v>8</v>
      </c>
      <c r="D3685" s="221">
        <v>43400000</v>
      </c>
      <c r="F3685" s="221" t="s">
        <v>81</v>
      </c>
      <c r="G3685" s="222">
        <v>0</v>
      </c>
      <c r="H3685" s="222">
        <v>1380000</v>
      </c>
      <c r="I3685" s="222">
        <f t="shared" si="115"/>
        <v>-1380000</v>
      </c>
    </row>
    <row r="3686" spans="1:9" x14ac:dyDescent="0.2">
      <c r="A3686" s="221" t="s">
        <v>7</v>
      </c>
      <c r="B3686" s="225">
        <v>43600000</v>
      </c>
      <c r="C3686" s="221">
        <f t="shared" si="114"/>
        <v>8</v>
      </c>
      <c r="D3686" s="221">
        <v>43500000</v>
      </c>
      <c r="F3686" s="221" t="s">
        <v>629</v>
      </c>
      <c r="G3686" s="222">
        <v>0</v>
      </c>
      <c r="H3686" s="222">
        <v>924306.72</v>
      </c>
      <c r="I3686" s="222">
        <f t="shared" si="115"/>
        <v>-924306.72</v>
      </c>
    </row>
    <row r="3687" spans="1:9" x14ac:dyDescent="0.2">
      <c r="A3687" s="221" t="s">
        <v>7</v>
      </c>
      <c r="B3687" s="225">
        <v>43700000</v>
      </c>
      <c r="C3687" s="221">
        <f t="shared" si="114"/>
        <v>8</v>
      </c>
      <c r="D3687" s="221">
        <v>43500000</v>
      </c>
      <c r="F3687" s="221" t="s">
        <v>3705</v>
      </c>
      <c r="G3687" s="222">
        <v>0</v>
      </c>
      <c r="H3687" s="222">
        <v>137827.38</v>
      </c>
      <c r="I3687" s="222">
        <f t="shared" si="115"/>
        <v>-137827.38</v>
      </c>
    </row>
    <row r="3688" spans="1:9" x14ac:dyDescent="0.2">
      <c r="A3688" s="221" t="s">
        <v>7</v>
      </c>
      <c r="B3688" s="225">
        <v>43860000</v>
      </c>
      <c r="C3688" s="221">
        <f t="shared" si="114"/>
        <v>8</v>
      </c>
      <c r="D3688" s="221">
        <v>43860000</v>
      </c>
      <c r="F3688" s="221" t="s">
        <v>1949</v>
      </c>
      <c r="G3688" s="222">
        <v>0</v>
      </c>
      <c r="H3688" s="222">
        <v>9667299.7200000007</v>
      </c>
      <c r="I3688" s="222">
        <f t="shared" si="115"/>
        <v>-9667299.7200000007</v>
      </c>
    </row>
    <row r="3689" spans="1:9" x14ac:dyDescent="0.2">
      <c r="A3689" s="221" t="s">
        <v>7</v>
      </c>
      <c r="B3689" s="225">
        <v>44100000</v>
      </c>
      <c r="C3689" s="221">
        <f t="shared" si="114"/>
        <v>8</v>
      </c>
      <c r="D3689" s="221">
        <v>44100000</v>
      </c>
      <c r="F3689" s="221" t="s">
        <v>2554</v>
      </c>
      <c r="G3689" s="222">
        <v>0</v>
      </c>
      <c r="H3689" s="222">
        <v>12149600</v>
      </c>
      <c r="I3689" s="222">
        <f t="shared" si="115"/>
        <v>-12149600</v>
      </c>
    </row>
    <row r="3690" spans="1:9" x14ac:dyDescent="0.2">
      <c r="A3690" s="221" t="s">
        <v>7</v>
      </c>
      <c r="B3690" s="225">
        <v>44300000</v>
      </c>
      <c r="C3690" s="221">
        <f t="shared" si="114"/>
        <v>8</v>
      </c>
      <c r="D3690" s="221">
        <v>44300000</v>
      </c>
      <c r="F3690" s="221" t="s">
        <v>633</v>
      </c>
      <c r="G3690" s="222">
        <v>100000</v>
      </c>
      <c r="H3690" s="222">
        <v>0</v>
      </c>
      <c r="I3690" s="222">
        <f t="shared" si="115"/>
        <v>100000</v>
      </c>
    </row>
    <row r="3691" spans="1:9" x14ac:dyDescent="0.2">
      <c r="A3691" s="221" t="s">
        <v>7</v>
      </c>
      <c r="B3691" s="225">
        <v>44400000</v>
      </c>
      <c r="C3691" s="221">
        <f t="shared" si="114"/>
        <v>8</v>
      </c>
      <c r="D3691" s="221">
        <v>44400000</v>
      </c>
      <c r="F3691" s="221" t="s">
        <v>4997</v>
      </c>
      <c r="G3691" s="222">
        <v>0</v>
      </c>
      <c r="H3691" s="222">
        <v>61481449.462250002</v>
      </c>
      <c r="I3691" s="222">
        <f t="shared" si="115"/>
        <v>-61481449.462250002</v>
      </c>
    </row>
    <row r="3692" spans="1:9" x14ac:dyDescent="0.2">
      <c r="A3692" s="221" t="s">
        <v>7</v>
      </c>
      <c r="B3692" s="225">
        <v>44410000</v>
      </c>
      <c r="C3692" s="221">
        <f t="shared" si="114"/>
        <v>8</v>
      </c>
      <c r="D3692" s="221">
        <v>44410000</v>
      </c>
      <c r="F3692" s="221" t="s">
        <v>4998</v>
      </c>
      <c r="G3692" s="222">
        <v>1819530.57</v>
      </c>
      <c r="H3692" s="222">
        <v>0</v>
      </c>
      <c r="I3692" s="222">
        <f t="shared" si="115"/>
        <v>1819530.57</v>
      </c>
    </row>
    <row r="3693" spans="1:9" x14ac:dyDescent="0.2">
      <c r="A3693" s="221" t="s">
        <v>7</v>
      </c>
      <c r="B3693" s="225">
        <v>44411000</v>
      </c>
      <c r="C3693" s="221">
        <f t="shared" si="114"/>
        <v>8</v>
      </c>
      <c r="D3693" s="221">
        <v>44411000</v>
      </c>
      <c r="F3693" s="221" t="s">
        <v>2350</v>
      </c>
      <c r="G3693" s="222">
        <v>0</v>
      </c>
      <c r="H3693" s="222">
        <v>43768527.200000003</v>
      </c>
      <c r="I3693" s="222">
        <f t="shared" si="115"/>
        <v>-43768527.200000003</v>
      </c>
    </row>
    <row r="3694" spans="1:9" x14ac:dyDescent="0.2">
      <c r="A3694" s="221" t="s">
        <v>7</v>
      </c>
      <c r="B3694" s="225">
        <v>44540000</v>
      </c>
      <c r="C3694" s="221">
        <f t="shared" si="114"/>
        <v>8</v>
      </c>
      <c r="D3694" s="221">
        <v>44540000</v>
      </c>
      <c r="F3694" s="221" t="s">
        <v>2558</v>
      </c>
      <c r="G3694" s="222">
        <v>0</v>
      </c>
      <c r="H3694" s="222">
        <v>59864076.960000001</v>
      </c>
      <c r="I3694" s="222">
        <f t="shared" si="115"/>
        <v>-59864076.960000001</v>
      </c>
    </row>
    <row r="3695" spans="1:9" x14ac:dyDescent="0.2">
      <c r="A3695" s="221" t="s">
        <v>7</v>
      </c>
      <c r="B3695" s="225">
        <v>44562000</v>
      </c>
      <c r="C3695" s="221">
        <f t="shared" si="114"/>
        <v>8</v>
      </c>
      <c r="D3695" s="221">
        <v>44562000</v>
      </c>
      <c r="F3695" s="221" t="s">
        <v>89</v>
      </c>
      <c r="G3695" s="222">
        <v>8982948.7699999996</v>
      </c>
      <c r="H3695" s="222">
        <v>0</v>
      </c>
      <c r="I3695" s="222">
        <f t="shared" si="115"/>
        <v>8982948.7699999996</v>
      </c>
    </row>
    <row r="3696" spans="1:9" x14ac:dyDescent="0.2">
      <c r="A3696" s="221" t="s">
        <v>7</v>
      </c>
      <c r="B3696" s="225">
        <v>44564000</v>
      </c>
      <c r="C3696" s="221">
        <f t="shared" si="114"/>
        <v>8</v>
      </c>
      <c r="D3696" s="221">
        <v>44564000</v>
      </c>
      <c r="F3696" s="221" t="s">
        <v>91</v>
      </c>
      <c r="G3696" s="222">
        <v>0</v>
      </c>
      <c r="H3696" s="222">
        <v>23784021.969999999</v>
      </c>
      <c r="I3696" s="222">
        <f t="shared" si="115"/>
        <v>-23784021.969999999</v>
      </c>
    </row>
    <row r="3697" spans="1:9" x14ac:dyDescent="0.2">
      <c r="A3697" s="221" t="s">
        <v>7</v>
      </c>
      <c r="B3697" s="225">
        <v>44565000</v>
      </c>
      <c r="C3697" s="221">
        <f t="shared" si="114"/>
        <v>8</v>
      </c>
      <c r="D3697" s="221">
        <v>44565000</v>
      </c>
      <c r="F3697" s="221" t="s">
        <v>1951</v>
      </c>
      <c r="G3697" s="222">
        <v>10467677.74</v>
      </c>
      <c r="H3697" s="222">
        <v>0</v>
      </c>
      <c r="I3697" s="222">
        <f t="shared" si="115"/>
        <v>10467677.74</v>
      </c>
    </row>
    <row r="3698" spans="1:9" x14ac:dyDescent="0.2">
      <c r="A3698" s="221" t="s">
        <v>7</v>
      </c>
      <c r="B3698" s="225">
        <v>44570000</v>
      </c>
      <c r="C3698" s="221">
        <f t="shared" si="114"/>
        <v>8</v>
      </c>
      <c r="D3698" s="221">
        <v>44570000</v>
      </c>
      <c r="F3698" s="221" t="s">
        <v>4999</v>
      </c>
      <c r="G3698" s="222">
        <v>0</v>
      </c>
      <c r="H3698" s="222">
        <v>669846887.66999996</v>
      </c>
      <c r="I3698" s="222">
        <f t="shared" si="115"/>
        <v>-669846887.66999996</v>
      </c>
    </row>
    <row r="3699" spans="1:9" x14ac:dyDescent="0.2">
      <c r="A3699" s="221" t="s">
        <v>7</v>
      </c>
      <c r="B3699" s="225">
        <v>44571000</v>
      </c>
      <c r="C3699" s="221">
        <f t="shared" si="114"/>
        <v>8</v>
      </c>
      <c r="D3699" s="221">
        <v>44571000</v>
      </c>
      <c r="F3699" s="221" t="s">
        <v>4589</v>
      </c>
      <c r="G3699" s="222">
        <v>0</v>
      </c>
      <c r="H3699" s="222">
        <v>191475</v>
      </c>
      <c r="I3699" s="222">
        <f t="shared" si="115"/>
        <v>-191475</v>
      </c>
    </row>
    <row r="3700" spans="1:9" x14ac:dyDescent="0.2">
      <c r="A3700" s="221" t="s">
        <v>7</v>
      </c>
      <c r="B3700" s="225">
        <v>44572000</v>
      </c>
      <c r="C3700" s="221">
        <f t="shared" si="114"/>
        <v>8</v>
      </c>
      <c r="D3700" s="221">
        <v>44572000</v>
      </c>
      <c r="F3700" s="221" t="s">
        <v>5000</v>
      </c>
      <c r="G3700" s="222">
        <v>10296221.380000001</v>
      </c>
      <c r="H3700" s="222">
        <v>0</v>
      </c>
      <c r="I3700" s="222">
        <f t="shared" si="115"/>
        <v>10296221.380000001</v>
      </c>
    </row>
    <row r="3701" spans="1:9" x14ac:dyDescent="0.2">
      <c r="A3701" s="221" t="s">
        <v>7</v>
      </c>
      <c r="B3701" s="225">
        <v>44586000</v>
      </c>
      <c r="C3701" s="221">
        <f t="shared" si="114"/>
        <v>8</v>
      </c>
      <c r="D3701" s="221">
        <v>44584000</v>
      </c>
      <c r="F3701" s="221" t="s">
        <v>5001</v>
      </c>
      <c r="G3701" s="222">
        <v>11696743.99</v>
      </c>
      <c r="H3701" s="222">
        <v>0</v>
      </c>
      <c r="I3701" s="222">
        <f t="shared" si="115"/>
        <v>11696743.99</v>
      </c>
    </row>
    <row r="3702" spans="1:9" x14ac:dyDescent="0.2">
      <c r="A3702" s="221" t="s">
        <v>7</v>
      </c>
      <c r="B3702" s="225">
        <v>44589999</v>
      </c>
      <c r="C3702" s="221">
        <f t="shared" si="114"/>
        <v>8</v>
      </c>
      <c r="D3702" s="221">
        <v>44587000</v>
      </c>
      <c r="F3702" s="221" t="s">
        <v>5002</v>
      </c>
      <c r="G3702" s="222">
        <v>0</v>
      </c>
      <c r="H3702" s="222">
        <v>1323160</v>
      </c>
      <c r="I3702" s="222">
        <f t="shared" si="115"/>
        <v>-1323160</v>
      </c>
    </row>
    <row r="3703" spans="1:9" x14ac:dyDescent="0.2">
      <c r="A3703" s="221" t="s">
        <v>7</v>
      </c>
      <c r="B3703" s="225">
        <v>45510000</v>
      </c>
      <c r="C3703" s="221">
        <f t="shared" si="114"/>
        <v>8</v>
      </c>
      <c r="D3703" s="221">
        <v>45510000</v>
      </c>
      <c r="F3703" s="221" t="s">
        <v>5003</v>
      </c>
      <c r="G3703" s="222">
        <v>0</v>
      </c>
      <c r="H3703" s="222">
        <v>3963768743.46</v>
      </c>
      <c r="I3703" s="222">
        <f t="shared" si="115"/>
        <v>-3963768743.46</v>
      </c>
    </row>
    <row r="3704" spans="1:9" x14ac:dyDescent="0.2">
      <c r="A3704" s="221" t="s">
        <v>7</v>
      </c>
      <c r="B3704" s="225">
        <v>45514000</v>
      </c>
      <c r="C3704" s="221">
        <f t="shared" si="114"/>
        <v>8</v>
      </c>
      <c r="D3704" s="221">
        <v>45514000</v>
      </c>
      <c r="F3704" s="221" t="s">
        <v>5004</v>
      </c>
      <c r="G3704" s="222">
        <v>0</v>
      </c>
      <c r="H3704" s="222">
        <v>0</v>
      </c>
      <c r="I3704" s="222">
        <f t="shared" si="115"/>
        <v>0</v>
      </c>
    </row>
    <row r="3705" spans="1:9" x14ac:dyDescent="0.2">
      <c r="A3705" s="221" t="s">
        <v>7</v>
      </c>
      <c r="B3705" s="225">
        <v>46600000</v>
      </c>
      <c r="C3705" s="221">
        <f t="shared" si="114"/>
        <v>8</v>
      </c>
      <c r="D3705" s="221">
        <v>46600000</v>
      </c>
      <c r="F3705" s="221" t="s">
        <v>2114</v>
      </c>
      <c r="G3705" s="222">
        <v>187180799.58000001</v>
      </c>
      <c r="H3705" s="222">
        <v>0</v>
      </c>
      <c r="I3705" s="222">
        <f t="shared" si="115"/>
        <v>187180799.58000001</v>
      </c>
    </row>
    <row r="3706" spans="1:9" x14ac:dyDescent="0.2">
      <c r="A3706" s="221" t="s">
        <v>7</v>
      </c>
      <c r="B3706" s="225">
        <v>46600000</v>
      </c>
      <c r="C3706" s="221">
        <f t="shared" si="114"/>
        <v>8</v>
      </c>
      <c r="D3706" s="221">
        <v>46600000</v>
      </c>
      <c r="F3706" s="221" t="s">
        <v>125</v>
      </c>
      <c r="G3706" s="222">
        <v>0</v>
      </c>
      <c r="H3706" s="222">
        <v>0</v>
      </c>
      <c r="I3706" s="222">
        <f t="shared" si="115"/>
        <v>0</v>
      </c>
    </row>
    <row r="3707" spans="1:9" x14ac:dyDescent="0.2">
      <c r="A3707" s="221" t="s">
        <v>7</v>
      </c>
      <c r="B3707" s="225">
        <v>46610000</v>
      </c>
      <c r="C3707" s="221">
        <f t="shared" si="114"/>
        <v>8</v>
      </c>
      <c r="D3707" s="221">
        <v>46610000</v>
      </c>
      <c r="F3707" s="221" t="s">
        <v>123</v>
      </c>
      <c r="G3707" s="222">
        <v>0</v>
      </c>
      <c r="H3707" s="222">
        <v>734344.62</v>
      </c>
      <c r="I3707" s="222">
        <f t="shared" si="115"/>
        <v>-734344.62</v>
      </c>
    </row>
    <row r="3708" spans="1:9" x14ac:dyDescent="0.2">
      <c r="A3708" s="221" t="s">
        <v>7</v>
      </c>
      <c r="B3708" s="225">
        <v>46610000</v>
      </c>
      <c r="C3708" s="221">
        <f t="shared" si="114"/>
        <v>8</v>
      </c>
      <c r="D3708" s="221">
        <v>46610000</v>
      </c>
      <c r="F3708" s="221" t="s">
        <v>116</v>
      </c>
      <c r="G3708" s="222">
        <v>0</v>
      </c>
      <c r="H3708" s="222">
        <v>64980.37</v>
      </c>
      <c r="I3708" s="222">
        <f t="shared" si="115"/>
        <v>-64980.37</v>
      </c>
    </row>
    <row r="3709" spans="1:9" x14ac:dyDescent="0.2">
      <c r="A3709" s="221" t="s">
        <v>7</v>
      </c>
      <c r="B3709" s="225">
        <v>46610000</v>
      </c>
      <c r="C3709" s="221">
        <f t="shared" si="114"/>
        <v>8</v>
      </c>
      <c r="D3709" s="221">
        <v>46610000</v>
      </c>
      <c r="F3709" s="221" t="s">
        <v>125</v>
      </c>
      <c r="G3709" s="222">
        <v>0</v>
      </c>
      <c r="H3709" s="222">
        <v>14838724.74</v>
      </c>
      <c r="I3709" s="222">
        <f t="shared" si="115"/>
        <v>-14838724.74</v>
      </c>
    </row>
    <row r="3710" spans="1:9" x14ac:dyDescent="0.2">
      <c r="A3710" s="221" t="s">
        <v>7</v>
      </c>
      <c r="B3710" s="225">
        <v>46610000</v>
      </c>
      <c r="C3710" s="221">
        <f t="shared" si="114"/>
        <v>8</v>
      </c>
      <c r="D3710" s="221">
        <v>46610000</v>
      </c>
      <c r="F3710" s="221" t="s">
        <v>124</v>
      </c>
      <c r="G3710" s="222">
        <v>0</v>
      </c>
      <c r="H3710" s="222">
        <v>1145209.72</v>
      </c>
      <c r="I3710" s="222">
        <f t="shared" si="115"/>
        <v>-1145209.72</v>
      </c>
    </row>
    <row r="3711" spans="1:9" x14ac:dyDescent="0.2">
      <c r="A3711" s="221" t="s">
        <v>7</v>
      </c>
      <c r="B3711" s="225">
        <v>46610000</v>
      </c>
      <c r="C3711" s="221">
        <f t="shared" si="114"/>
        <v>8</v>
      </c>
      <c r="D3711" s="221">
        <v>46610000</v>
      </c>
      <c r="F3711" s="221" t="s">
        <v>1871</v>
      </c>
      <c r="G3711" s="222">
        <v>0</v>
      </c>
      <c r="H3711" s="222">
        <v>150000</v>
      </c>
      <c r="I3711" s="222">
        <f t="shared" si="115"/>
        <v>-150000</v>
      </c>
    </row>
    <row r="3712" spans="1:9" x14ac:dyDescent="0.2">
      <c r="A3712" s="221" t="s">
        <v>7</v>
      </c>
      <c r="B3712" s="225">
        <v>46610000</v>
      </c>
      <c r="C3712" s="221">
        <f t="shared" si="114"/>
        <v>8</v>
      </c>
      <c r="D3712" s="221">
        <v>46610000</v>
      </c>
      <c r="F3712" s="221" t="s">
        <v>1872</v>
      </c>
      <c r="G3712" s="222">
        <v>0</v>
      </c>
      <c r="H3712" s="222">
        <v>33152604.399999999</v>
      </c>
      <c r="I3712" s="222">
        <f t="shared" si="115"/>
        <v>-33152604.399999999</v>
      </c>
    </row>
    <row r="3713" spans="1:9" x14ac:dyDescent="0.2">
      <c r="A3713" s="221" t="s">
        <v>7</v>
      </c>
      <c r="B3713" s="225">
        <v>46610000</v>
      </c>
      <c r="C3713" s="221">
        <f t="shared" si="114"/>
        <v>8</v>
      </c>
      <c r="D3713" s="221">
        <v>46610000</v>
      </c>
      <c r="F3713" s="221" t="s">
        <v>100</v>
      </c>
      <c r="G3713" s="222">
        <v>1240000</v>
      </c>
      <c r="H3713" s="222">
        <v>0</v>
      </c>
      <c r="I3713" s="222">
        <f t="shared" si="115"/>
        <v>1240000</v>
      </c>
    </row>
    <row r="3714" spans="1:9" x14ac:dyDescent="0.2">
      <c r="A3714" s="221" t="s">
        <v>7</v>
      </c>
      <c r="B3714" s="225">
        <v>46610000</v>
      </c>
      <c r="C3714" s="221">
        <f t="shared" ref="C3714:C3777" si="116">+LEN(B:B)</f>
        <v>8</v>
      </c>
      <c r="D3714" s="221">
        <v>46610000</v>
      </c>
      <c r="F3714" s="221" t="s">
        <v>126</v>
      </c>
      <c r="G3714" s="222">
        <v>0</v>
      </c>
      <c r="H3714" s="222">
        <v>3158400</v>
      </c>
      <c r="I3714" s="222">
        <f t="shared" ref="I3714:I3777" si="117">+G:G-H:H</f>
        <v>-3158400</v>
      </c>
    </row>
    <row r="3715" spans="1:9" x14ac:dyDescent="0.2">
      <c r="A3715" s="221" t="s">
        <v>7</v>
      </c>
      <c r="B3715" s="225">
        <v>46700000</v>
      </c>
      <c r="C3715" s="221">
        <f t="shared" si="116"/>
        <v>8</v>
      </c>
      <c r="D3715" s="221">
        <v>46700000</v>
      </c>
      <c r="F3715" s="221" t="s">
        <v>137</v>
      </c>
      <c r="G3715" s="222">
        <v>0</v>
      </c>
      <c r="H3715" s="222">
        <v>692519769.58000004</v>
      </c>
      <c r="I3715" s="222">
        <f t="shared" si="117"/>
        <v>-692519769.58000004</v>
      </c>
    </row>
    <row r="3716" spans="1:9" x14ac:dyDescent="0.2">
      <c r="A3716" s="221" t="s">
        <v>7</v>
      </c>
      <c r="B3716" s="225">
        <v>46700000</v>
      </c>
      <c r="C3716" s="221">
        <f t="shared" si="116"/>
        <v>8</v>
      </c>
      <c r="D3716" s="221">
        <v>46700000</v>
      </c>
      <c r="F3716" s="221" t="s">
        <v>123</v>
      </c>
      <c r="G3716" s="222">
        <v>0</v>
      </c>
      <c r="H3716" s="222">
        <v>56669.29</v>
      </c>
      <c r="I3716" s="222">
        <f t="shared" si="117"/>
        <v>-56669.29</v>
      </c>
    </row>
    <row r="3717" spans="1:9" x14ac:dyDescent="0.2">
      <c r="A3717" s="221" t="s">
        <v>7</v>
      </c>
      <c r="B3717" s="225">
        <v>46700000</v>
      </c>
      <c r="C3717" s="221">
        <f t="shared" si="116"/>
        <v>8</v>
      </c>
      <c r="D3717" s="221">
        <v>46700000</v>
      </c>
      <c r="F3717" s="221" t="s">
        <v>5005</v>
      </c>
      <c r="G3717" s="222">
        <v>1691203628.5899999</v>
      </c>
      <c r="H3717" s="222">
        <v>0</v>
      </c>
      <c r="I3717" s="222">
        <f t="shared" si="117"/>
        <v>1691203628.5899999</v>
      </c>
    </row>
    <row r="3718" spans="1:9" x14ac:dyDescent="0.2">
      <c r="A3718" s="221" t="s">
        <v>7</v>
      </c>
      <c r="B3718" s="225">
        <v>46700000</v>
      </c>
      <c r="C3718" s="221">
        <f t="shared" si="116"/>
        <v>8</v>
      </c>
      <c r="D3718" s="221">
        <v>46700000</v>
      </c>
      <c r="F3718" s="221" t="s">
        <v>138</v>
      </c>
      <c r="G3718" s="222">
        <v>0</v>
      </c>
      <c r="H3718" s="222">
        <v>3627034655.04</v>
      </c>
      <c r="I3718" s="222">
        <f t="shared" si="117"/>
        <v>-3627034655.04</v>
      </c>
    </row>
    <row r="3719" spans="1:9" x14ac:dyDescent="0.2">
      <c r="A3719" s="221" t="s">
        <v>7</v>
      </c>
      <c r="B3719" s="225">
        <v>46700000</v>
      </c>
      <c r="C3719" s="221">
        <f t="shared" si="116"/>
        <v>8</v>
      </c>
      <c r="D3719" s="221">
        <v>46700000</v>
      </c>
      <c r="F3719" s="221" t="s">
        <v>125</v>
      </c>
      <c r="G3719" s="222">
        <v>0</v>
      </c>
      <c r="H3719" s="222">
        <v>0</v>
      </c>
      <c r="I3719" s="222">
        <f t="shared" si="117"/>
        <v>0</v>
      </c>
    </row>
    <row r="3720" spans="1:9" x14ac:dyDescent="0.2">
      <c r="A3720" s="221" t="s">
        <v>7</v>
      </c>
      <c r="B3720" s="225">
        <v>46700000</v>
      </c>
      <c r="C3720" s="221">
        <f t="shared" si="116"/>
        <v>8</v>
      </c>
      <c r="D3720" s="221">
        <v>46700000</v>
      </c>
      <c r="F3720" s="221" t="s">
        <v>139</v>
      </c>
      <c r="G3720" s="222">
        <v>0</v>
      </c>
      <c r="H3720" s="222">
        <v>3067021600</v>
      </c>
      <c r="I3720" s="222">
        <f t="shared" si="117"/>
        <v>-3067021600</v>
      </c>
    </row>
    <row r="3721" spans="1:9" x14ac:dyDescent="0.2">
      <c r="A3721" s="221" t="s">
        <v>7</v>
      </c>
      <c r="B3721" s="225">
        <v>46700000</v>
      </c>
      <c r="C3721" s="221">
        <f t="shared" si="116"/>
        <v>8</v>
      </c>
      <c r="D3721" s="221">
        <v>46700000</v>
      </c>
      <c r="F3721" s="221" t="s">
        <v>5006</v>
      </c>
      <c r="G3721" s="222">
        <v>55000000</v>
      </c>
      <c r="H3721" s="222">
        <v>0</v>
      </c>
      <c r="I3721" s="222">
        <f t="shared" si="117"/>
        <v>55000000</v>
      </c>
    </row>
    <row r="3722" spans="1:9" x14ac:dyDescent="0.2">
      <c r="A3722" s="221" t="s">
        <v>7</v>
      </c>
      <c r="B3722" s="225">
        <v>46700000</v>
      </c>
      <c r="C3722" s="221">
        <f t="shared" si="116"/>
        <v>8</v>
      </c>
      <c r="D3722" s="221">
        <v>46700000</v>
      </c>
      <c r="F3722" s="221" t="s">
        <v>2458</v>
      </c>
      <c r="G3722" s="222">
        <v>0</v>
      </c>
      <c r="H3722" s="222">
        <v>706826700</v>
      </c>
      <c r="I3722" s="222">
        <f t="shared" si="117"/>
        <v>-706826700</v>
      </c>
    </row>
    <row r="3723" spans="1:9" x14ac:dyDescent="0.2">
      <c r="A3723" s="221" t="s">
        <v>7</v>
      </c>
      <c r="B3723" s="225">
        <v>46700000</v>
      </c>
      <c r="C3723" s="221">
        <f t="shared" si="116"/>
        <v>8</v>
      </c>
      <c r="D3723" s="221">
        <v>46700000</v>
      </c>
      <c r="F3723" s="221" t="s">
        <v>136</v>
      </c>
      <c r="G3723" s="222">
        <v>0</v>
      </c>
      <c r="H3723" s="222">
        <v>150000000</v>
      </c>
      <c r="I3723" s="222">
        <f t="shared" si="117"/>
        <v>-150000000</v>
      </c>
    </row>
    <row r="3724" spans="1:9" x14ac:dyDescent="0.2">
      <c r="A3724" s="221" t="s">
        <v>7</v>
      </c>
      <c r="B3724" s="225">
        <v>46800000</v>
      </c>
      <c r="C3724" s="221">
        <f t="shared" si="116"/>
        <v>8</v>
      </c>
      <c r="D3724" s="221">
        <v>46800000</v>
      </c>
      <c r="F3724" s="221" t="s">
        <v>1872</v>
      </c>
      <c r="G3724" s="222">
        <v>0</v>
      </c>
      <c r="H3724" s="222">
        <v>0</v>
      </c>
      <c r="I3724" s="222">
        <f t="shared" si="117"/>
        <v>0</v>
      </c>
    </row>
    <row r="3725" spans="1:9" x14ac:dyDescent="0.2">
      <c r="A3725" s="221" t="s">
        <v>7</v>
      </c>
      <c r="B3725" s="225">
        <v>46800000</v>
      </c>
      <c r="C3725" s="221">
        <f t="shared" si="116"/>
        <v>8</v>
      </c>
      <c r="D3725" s="221">
        <v>46800000</v>
      </c>
      <c r="F3725" s="221" t="s">
        <v>5007</v>
      </c>
      <c r="G3725" s="222">
        <v>0</v>
      </c>
      <c r="H3725" s="222">
        <v>0</v>
      </c>
      <c r="I3725" s="222">
        <f t="shared" si="117"/>
        <v>0</v>
      </c>
    </row>
    <row r="3726" spans="1:9" x14ac:dyDescent="0.2">
      <c r="A3726" s="221" t="s">
        <v>7</v>
      </c>
      <c r="B3726" s="225">
        <v>48600000</v>
      </c>
      <c r="C3726" s="221">
        <f t="shared" si="116"/>
        <v>8</v>
      </c>
      <c r="D3726" s="221">
        <v>48600000</v>
      </c>
      <c r="F3726" s="221" t="s">
        <v>3908</v>
      </c>
      <c r="G3726" s="222">
        <v>4883057.72</v>
      </c>
      <c r="H3726" s="222">
        <v>0</v>
      </c>
      <c r="I3726" s="222">
        <f t="shared" si="117"/>
        <v>4883057.72</v>
      </c>
    </row>
    <row r="3727" spans="1:9" x14ac:dyDescent="0.2">
      <c r="A3727" s="221" t="s">
        <v>7</v>
      </c>
      <c r="B3727" s="225">
        <v>49600000</v>
      </c>
      <c r="C3727" s="221">
        <f t="shared" si="116"/>
        <v>8</v>
      </c>
      <c r="D3727" s="221">
        <v>49600000</v>
      </c>
      <c r="F3727" s="221" t="s">
        <v>2461</v>
      </c>
      <c r="G3727" s="222">
        <v>0</v>
      </c>
      <c r="H3727" s="222">
        <v>183956909.58000001</v>
      </c>
      <c r="I3727" s="222">
        <f t="shared" si="117"/>
        <v>-183956909.58000001</v>
      </c>
    </row>
    <row r="3728" spans="1:9" x14ac:dyDescent="0.2">
      <c r="A3728" s="221" t="s">
        <v>7</v>
      </c>
      <c r="B3728" s="225">
        <v>51110000</v>
      </c>
      <c r="C3728" s="221">
        <f t="shared" si="116"/>
        <v>8</v>
      </c>
      <c r="D3728" s="221">
        <v>51110000</v>
      </c>
      <c r="F3728" s="221" t="s">
        <v>2571</v>
      </c>
      <c r="G3728" s="222">
        <v>276797176</v>
      </c>
      <c r="H3728" s="222">
        <v>0</v>
      </c>
      <c r="I3728" s="222">
        <f t="shared" si="117"/>
        <v>276797176</v>
      </c>
    </row>
    <row r="3729" spans="1:9" x14ac:dyDescent="0.2">
      <c r="A3729" s="221" t="s">
        <v>7</v>
      </c>
      <c r="B3729" s="225">
        <v>51119999</v>
      </c>
      <c r="C3729" s="221">
        <f t="shared" si="116"/>
        <v>8</v>
      </c>
      <c r="D3729" s="221">
        <v>51119999</v>
      </c>
      <c r="F3729" s="221" t="s">
        <v>2462</v>
      </c>
      <c r="G3729" s="222">
        <v>0</v>
      </c>
      <c r="H3729" s="222">
        <v>2536</v>
      </c>
      <c r="I3729" s="222">
        <f t="shared" si="117"/>
        <v>-2536</v>
      </c>
    </row>
    <row r="3730" spans="1:9" x14ac:dyDescent="0.2">
      <c r="A3730" s="221" t="s">
        <v>7</v>
      </c>
      <c r="B3730" s="225">
        <v>51140000</v>
      </c>
      <c r="C3730" s="221">
        <f t="shared" si="116"/>
        <v>8</v>
      </c>
      <c r="D3730" s="221">
        <v>51140000</v>
      </c>
      <c r="F3730" s="221" t="s">
        <v>2573</v>
      </c>
      <c r="G3730" s="222">
        <v>0</v>
      </c>
      <c r="H3730" s="222">
        <v>47902394.939999998</v>
      </c>
      <c r="I3730" s="222">
        <f t="shared" si="117"/>
        <v>-47902394.939999998</v>
      </c>
    </row>
    <row r="3731" spans="1:9" x14ac:dyDescent="0.2">
      <c r="A3731" s="221" t="s">
        <v>7</v>
      </c>
      <c r="B3731" s="225">
        <v>51221000</v>
      </c>
      <c r="C3731" s="221">
        <f t="shared" si="116"/>
        <v>8</v>
      </c>
      <c r="D3731" s="221">
        <v>51221000</v>
      </c>
      <c r="F3731" s="221" t="s">
        <v>345</v>
      </c>
      <c r="G3731" s="222">
        <v>0</v>
      </c>
      <c r="H3731" s="222">
        <v>847878124.23000002</v>
      </c>
      <c r="I3731" s="222">
        <f t="shared" si="117"/>
        <v>-847878124.23000002</v>
      </c>
    </row>
    <row r="3732" spans="1:9" x14ac:dyDescent="0.2">
      <c r="A3732" s="221" t="s">
        <v>7</v>
      </c>
      <c r="B3732" s="225">
        <v>51241000</v>
      </c>
      <c r="C3732" s="221">
        <f t="shared" si="116"/>
        <v>8</v>
      </c>
      <c r="D3732" s="221">
        <v>51241000</v>
      </c>
      <c r="F3732" s="221" t="s">
        <v>159</v>
      </c>
      <c r="G3732" s="222">
        <v>159291558.53999999</v>
      </c>
      <c r="H3732" s="222">
        <v>0</v>
      </c>
      <c r="I3732" s="222">
        <f t="shared" si="117"/>
        <v>159291558.53999999</v>
      </c>
    </row>
    <row r="3733" spans="1:9" x14ac:dyDescent="0.2">
      <c r="A3733" s="221" t="s">
        <v>7</v>
      </c>
      <c r="B3733" s="225">
        <v>51242000</v>
      </c>
      <c r="C3733" s="221">
        <f t="shared" si="116"/>
        <v>8</v>
      </c>
      <c r="D3733" s="221">
        <v>51242000</v>
      </c>
      <c r="F3733" s="221" t="s">
        <v>3968</v>
      </c>
      <c r="G3733" s="222">
        <v>317285.7</v>
      </c>
      <c r="H3733" s="222">
        <v>0</v>
      </c>
      <c r="I3733" s="222">
        <f t="shared" si="117"/>
        <v>317285.7</v>
      </c>
    </row>
    <row r="3734" spans="1:9" x14ac:dyDescent="0.2">
      <c r="A3734" s="221" t="s">
        <v>7</v>
      </c>
      <c r="B3734" s="225">
        <v>51244000</v>
      </c>
      <c r="C3734" s="221">
        <f t="shared" si="116"/>
        <v>8</v>
      </c>
      <c r="D3734" s="221">
        <v>51244000</v>
      </c>
      <c r="F3734" s="221" t="s">
        <v>2464</v>
      </c>
      <c r="G3734" s="222">
        <v>80000</v>
      </c>
      <c r="H3734" s="222">
        <v>0</v>
      </c>
      <c r="I3734" s="222">
        <f t="shared" si="117"/>
        <v>80000</v>
      </c>
    </row>
    <row r="3735" spans="1:9" x14ac:dyDescent="0.2">
      <c r="A3735" s="221" t="s">
        <v>7</v>
      </c>
      <c r="B3735" s="225">
        <v>51245000</v>
      </c>
      <c r="C3735" s="221">
        <f t="shared" si="116"/>
        <v>8</v>
      </c>
      <c r="D3735" s="221">
        <v>51245000</v>
      </c>
      <c r="F3735" s="221" t="s">
        <v>2465</v>
      </c>
      <c r="G3735" s="222">
        <v>0</v>
      </c>
      <c r="H3735" s="222">
        <v>1112916.03</v>
      </c>
      <c r="I3735" s="222">
        <f t="shared" si="117"/>
        <v>-1112916.03</v>
      </c>
    </row>
    <row r="3736" spans="1:9" x14ac:dyDescent="0.2">
      <c r="A3736" s="221" t="s">
        <v>7</v>
      </c>
      <c r="B3736" s="225">
        <v>51260000</v>
      </c>
      <c r="C3736" s="221">
        <f t="shared" si="116"/>
        <v>8</v>
      </c>
      <c r="D3736" s="221">
        <v>51260000</v>
      </c>
      <c r="F3736" s="221" t="s">
        <v>341</v>
      </c>
      <c r="G3736" s="222">
        <v>17195175</v>
      </c>
      <c r="H3736" s="222">
        <v>0</v>
      </c>
      <c r="I3736" s="222">
        <f t="shared" si="117"/>
        <v>17195175</v>
      </c>
    </row>
    <row r="3737" spans="1:9" x14ac:dyDescent="0.2">
      <c r="A3737" s="221" t="s">
        <v>7</v>
      </c>
      <c r="B3737" s="225">
        <v>51800000</v>
      </c>
      <c r="C3737" s="221">
        <f t="shared" si="116"/>
        <v>8</v>
      </c>
      <c r="D3737" s="221">
        <v>51800000</v>
      </c>
      <c r="F3737" s="221" t="s">
        <v>4809</v>
      </c>
      <c r="G3737" s="222">
        <v>0</v>
      </c>
      <c r="H3737" s="222">
        <v>8974229.5800000001</v>
      </c>
      <c r="I3737" s="222">
        <f t="shared" si="117"/>
        <v>-8974229.5800000001</v>
      </c>
    </row>
    <row r="3738" spans="1:9" x14ac:dyDescent="0.2">
      <c r="A3738" s="221" t="s">
        <v>7</v>
      </c>
      <c r="B3738" s="225">
        <v>51900000</v>
      </c>
      <c r="C3738" s="221">
        <f t="shared" si="116"/>
        <v>8</v>
      </c>
      <c r="D3738" s="221">
        <v>51800000</v>
      </c>
      <c r="F3738" s="221" t="s">
        <v>5008</v>
      </c>
      <c r="G3738" s="222">
        <v>0</v>
      </c>
      <c r="H3738" s="222">
        <v>312314761.02999997</v>
      </c>
      <c r="I3738" s="222">
        <f t="shared" si="117"/>
        <v>-312314761.02999997</v>
      </c>
    </row>
    <row r="3739" spans="1:9" x14ac:dyDescent="0.2">
      <c r="A3739" s="221" t="s">
        <v>7</v>
      </c>
      <c r="B3739" s="225">
        <v>51913000</v>
      </c>
      <c r="C3739" s="221">
        <f t="shared" si="116"/>
        <v>8</v>
      </c>
      <c r="D3739" s="221">
        <v>51910000</v>
      </c>
      <c r="F3739" s="221" t="s">
        <v>5009</v>
      </c>
      <c r="G3739" s="222">
        <v>0</v>
      </c>
      <c r="H3739" s="222">
        <v>774242467.48305798</v>
      </c>
      <c r="I3739" s="222">
        <f t="shared" si="117"/>
        <v>-774242467.48305798</v>
      </c>
    </row>
    <row r="3740" spans="1:9" x14ac:dyDescent="0.2">
      <c r="A3740" s="221" t="s">
        <v>7</v>
      </c>
      <c r="B3740" s="225">
        <v>53200000</v>
      </c>
      <c r="C3740" s="221">
        <f t="shared" si="116"/>
        <v>8</v>
      </c>
      <c r="D3740" s="221">
        <v>53200000</v>
      </c>
      <c r="F3740" s="221" t="s">
        <v>2196</v>
      </c>
      <c r="G3740" s="222">
        <v>12276100</v>
      </c>
      <c r="H3740" s="222">
        <v>0</v>
      </c>
      <c r="I3740" s="222">
        <f t="shared" si="117"/>
        <v>12276100</v>
      </c>
    </row>
    <row r="3741" spans="1:9" x14ac:dyDescent="0.2">
      <c r="A3741" s="221" t="s">
        <v>7</v>
      </c>
      <c r="B3741" s="225">
        <v>53300000</v>
      </c>
      <c r="C3741" s="221">
        <f t="shared" si="116"/>
        <v>8</v>
      </c>
      <c r="D3741" s="221">
        <v>53300000</v>
      </c>
      <c r="F3741" s="221" t="s">
        <v>4008</v>
      </c>
      <c r="G3741" s="222">
        <v>241312</v>
      </c>
      <c r="H3741" s="222">
        <v>0</v>
      </c>
      <c r="I3741" s="222">
        <f t="shared" si="117"/>
        <v>241312</v>
      </c>
    </row>
    <row r="3742" spans="1:9" x14ac:dyDescent="0.2">
      <c r="A3742" s="221" t="s">
        <v>7</v>
      </c>
      <c r="B3742" s="225">
        <v>60101000</v>
      </c>
      <c r="C3742" s="221">
        <f t="shared" si="116"/>
        <v>8</v>
      </c>
      <c r="D3742" s="221">
        <v>60101000</v>
      </c>
      <c r="F3742" s="221" t="s">
        <v>4024</v>
      </c>
      <c r="G3742" s="222">
        <v>6378931067.7299995</v>
      </c>
      <c r="H3742" s="222">
        <v>0</v>
      </c>
      <c r="I3742" s="222">
        <f t="shared" si="117"/>
        <v>6378931067.7299995</v>
      </c>
    </row>
    <row r="3743" spans="1:9" x14ac:dyDescent="0.2">
      <c r="A3743" s="221" t="s">
        <v>7</v>
      </c>
      <c r="B3743" s="225">
        <v>60109999</v>
      </c>
      <c r="C3743" s="221">
        <f t="shared" si="116"/>
        <v>8</v>
      </c>
      <c r="D3743" s="221">
        <v>60103000</v>
      </c>
      <c r="F3743" s="221" t="s">
        <v>5010</v>
      </c>
      <c r="G3743" s="222">
        <v>20680115.600000001</v>
      </c>
      <c r="H3743" s="222">
        <v>0</v>
      </c>
      <c r="I3743" s="222">
        <f t="shared" si="117"/>
        <v>20680115.600000001</v>
      </c>
    </row>
    <row r="3744" spans="1:9" x14ac:dyDescent="0.2">
      <c r="A3744" s="221" t="s">
        <v>7</v>
      </c>
      <c r="B3744" s="225">
        <v>60201000</v>
      </c>
      <c r="C3744" s="221">
        <f t="shared" si="116"/>
        <v>8</v>
      </c>
      <c r="D3744" s="221">
        <v>60201000</v>
      </c>
      <c r="F3744" s="221" t="s">
        <v>430</v>
      </c>
      <c r="G3744" s="222">
        <v>542397545.38</v>
      </c>
      <c r="H3744" s="222">
        <v>0</v>
      </c>
      <c r="I3744" s="222">
        <f t="shared" si="117"/>
        <v>542397545.38</v>
      </c>
    </row>
    <row r="3745" spans="1:9" x14ac:dyDescent="0.2">
      <c r="A3745" s="221" t="s">
        <v>7</v>
      </c>
      <c r="B3745" s="225">
        <v>60301000</v>
      </c>
      <c r="C3745" s="221">
        <f t="shared" si="116"/>
        <v>8</v>
      </c>
      <c r="D3745" s="221">
        <v>60301000</v>
      </c>
      <c r="F3745" s="221" t="s">
        <v>1589</v>
      </c>
      <c r="G3745" s="222">
        <v>0</v>
      </c>
      <c r="H3745" s="222">
        <v>65828085.850000001</v>
      </c>
      <c r="I3745" s="222">
        <f t="shared" si="117"/>
        <v>-65828085.850000001</v>
      </c>
    </row>
    <row r="3746" spans="1:9" x14ac:dyDescent="0.2">
      <c r="A3746" s="221" t="s">
        <v>7</v>
      </c>
      <c r="B3746" s="225">
        <v>6060000</v>
      </c>
      <c r="C3746" s="221">
        <f t="shared" si="116"/>
        <v>7</v>
      </c>
      <c r="D3746" s="221">
        <v>60601000</v>
      </c>
      <c r="F3746" s="221" t="s">
        <v>5011</v>
      </c>
      <c r="G3746" s="222">
        <v>8387000</v>
      </c>
      <c r="H3746" s="222">
        <v>0</v>
      </c>
      <c r="I3746" s="222">
        <f t="shared" si="117"/>
        <v>8387000</v>
      </c>
    </row>
    <row r="3747" spans="1:9" x14ac:dyDescent="0.2">
      <c r="A3747" s="221" t="s">
        <v>7</v>
      </c>
      <c r="B3747" s="225">
        <v>60601000</v>
      </c>
      <c r="C3747" s="221">
        <f t="shared" si="116"/>
        <v>8</v>
      </c>
      <c r="D3747" s="221">
        <v>60601000</v>
      </c>
      <c r="F3747" s="221" t="s">
        <v>2411</v>
      </c>
      <c r="G3747" s="222">
        <v>309790815.25</v>
      </c>
      <c r="H3747" s="222">
        <v>0</v>
      </c>
      <c r="I3747" s="222">
        <f t="shared" si="117"/>
        <v>309790815.25</v>
      </c>
    </row>
    <row r="3748" spans="1:9" x14ac:dyDescent="0.2">
      <c r="A3748" s="221" t="s">
        <v>7</v>
      </c>
      <c r="B3748" s="225">
        <v>60602000</v>
      </c>
      <c r="C3748" s="221">
        <f t="shared" si="116"/>
        <v>8</v>
      </c>
      <c r="D3748" s="221">
        <v>60602000</v>
      </c>
      <c r="F3748" s="221" t="s">
        <v>378</v>
      </c>
      <c r="G3748" s="222">
        <v>98253637.299999997</v>
      </c>
      <c r="H3748" s="222">
        <v>0</v>
      </c>
      <c r="I3748" s="222">
        <f t="shared" si="117"/>
        <v>98253637.299999997</v>
      </c>
    </row>
    <row r="3749" spans="1:9" x14ac:dyDescent="0.2">
      <c r="A3749" s="221" t="s">
        <v>7</v>
      </c>
      <c r="B3749" s="225">
        <v>60602100</v>
      </c>
      <c r="C3749" s="221">
        <f t="shared" si="116"/>
        <v>8</v>
      </c>
      <c r="D3749" s="221">
        <v>60602000</v>
      </c>
      <c r="F3749" s="221" t="s">
        <v>4145</v>
      </c>
      <c r="G3749" s="222">
        <v>21471757.149999999</v>
      </c>
      <c r="H3749" s="222">
        <v>0</v>
      </c>
      <c r="I3749" s="222">
        <f t="shared" si="117"/>
        <v>21471757.149999999</v>
      </c>
    </row>
    <row r="3750" spans="1:9" x14ac:dyDescent="0.2">
      <c r="A3750" s="221" t="s">
        <v>7</v>
      </c>
      <c r="B3750" s="225">
        <v>60602200</v>
      </c>
      <c r="C3750" s="221">
        <f t="shared" si="116"/>
        <v>8</v>
      </c>
      <c r="D3750" s="221">
        <v>60603000</v>
      </c>
      <c r="F3750" s="221" t="s">
        <v>2361</v>
      </c>
      <c r="G3750" s="222">
        <v>4817690</v>
      </c>
      <c r="H3750" s="222">
        <v>0</v>
      </c>
      <c r="I3750" s="222">
        <f t="shared" si="117"/>
        <v>4817690</v>
      </c>
    </row>
    <row r="3751" spans="1:9" x14ac:dyDescent="0.2">
      <c r="A3751" s="221" t="s">
        <v>7</v>
      </c>
      <c r="B3751" s="225">
        <v>60603000</v>
      </c>
      <c r="C3751" s="221">
        <f t="shared" si="116"/>
        <v>8</v>
      </c>
      <c r="D3751" s="221">
        <v>60603000</v>
      </c>
      <c r="F3751" s="221" t="s">
        <v>4150</v>
      </c>
      <c r="G3751" s="222">
        <v>128464054.03</v>
      </c>
      <c r="H3751" s="222">
        <v>0</v>
      </c>
      <c r="I3751" s="222">
        <f t="shared" si="117"/>
        <v>128464054.03</v>
      </c>
    </row>
    <row r="3752" spans="1:9" x14ac:dyDescent="0.2">
      <c r="A3752" s="221" t="s">
        <v>7</v>
      </c>
      <c r="B3752" s="225">
        <v>60604000</v>
      </c>
      <c r="C3752" s="221">
        <f t="shared" si="116"/>
        <v>8</v>
      </c>
      <c r="D3752" s="221">
        <v>60604000</v>
      </c>
      <c r="F3752" s="221" t="s">
        <v>4154</v>
      </c>
      <c r="G3752" s="222">
        <v>67065278.43</v>
      </c>
      <c r="H3752" s="222">
        <v>0</v>
      </c>
      <c r="I3752" s="222">
        <f t="shared" si="117"/>
        <v>67065278.43</v>
      </c>
    </row>
    <row r="3753" spans="1:9" x14ac:dyDescent="0.2">
      <c r="A3753" s="221" t="s">
        <v>7</v>
      </c>
      <c r="B3753" s="225">
        <v>60605000</v>
      </c>
      <c r="C3753" s="221">
        <f t="shared" si="116"/>
        <v>8</v>
      </c>
      <c r="D3753" s="221">
        <v>60605000</v>
      </c>
      <c r="F3753" s="221" t="s">
        <v>2580</v>
      </c>
      <c r="G3753" s="222">
        <v>195038093.46000001</v>
      </c>
      <c r="H3753" s="222">
        <v>0</v>
      </c>
      <c r="I3753" s="222">
        <f t="shared" si="117"/>
        <v>195038093.46000001</v>
      </c>
    </row>
    <row r="3754" spans="1:9" x14ac:dyDescent="0.2">
      <c r="A3754" s="221" t="s">
        <v>7</v>
      </c>
      <c r="B3754" s="225">
        <v>60605100</v>
      </c>
      <c r="C3754" s="221">
        <f t="shared" si="116"/>
        <v>8</v>
      </c>
      <c r="D3754" s="221">
        <v>60605000</v>
      </c>
      <c r="F3754" s="221" t="s">
        <v>5012</v>
      </c>
      <c r="G3754" s="222">
        <v>21307188.77</v>
      </c>
      <c r="H3754" s="222">
        <v>0</v>
      </c>
      <c r="I3754" s="222">
        <f t="shared" si="117"/>
        <v>21307188.77</v>
      </c>
    </row>
    <row r="3755" spans="1:9" x14ac:dyDescent="0.2">
      <c r="A3755" s="221" t="s">
        <v>7</v>
      </c>
      <c r="B3755" s="225">
        <v>60605200</v>
      </c>
      <c r="C3755" s="221">
        <f t="shared" si="116"/>
        <v>8</v>
      </c>
      <c r="D3755" s="221">
        <v>60605000</v>
      </c>
      <c r="F3755" s="221" t="s">
        <v>5013</v>
      </c>
      <c r="G3755" s="222">
        <v>52978862.149999999</v>
      </c>
      <c r="H3755" s="222">
        <v>0</v>
      </c>
      <c r="I3755" s="222">
        <f t="shared" si="117"/>
        <v>52978862.149999999</v>
      </c>
    </row>
    <row r="3756" spans="1:9" x14ac:dyDescent="0.2">
      <c r="A3756" s="221" t="s">
        <v>7</v>
      </c>
      <c r="B3756" s="225">
        <v>60606000</v>
      </c>
      <c r="C3756" s="221">
        <f t="shared" si="116"/>
        <v>8</v>
      </c>
      <c r="D3756" s="221">
        <v>60606000</v>
      </c>
      <c r="F3756" s="221" t="s">
        <v>5014</v>
      </c>
      <c r="G3756" s="222">
        <v>18050000</v>
      </c>
      <c r="H3756" s="222">
        <v>0</v>
      </c>
      <c r="I3756" s="222">
        <f t="shared" si="117"/>
        <v>18050000</v>
      </c>
    </row>
    <row r="3757" spans="1:9" x14ac:dyDescent="0.2">
      <c r="A3757" s="221" t="s">
        <v>7</v>
      </c>
      <c r="B3757" s="225">
        <v>60607000</v>
      </c>
      <c r="C3757" s="221">
        <f t="shared" si="116"/>
        <v>8</v>
      </c>
      <c r="D3757" s="221">
        <v>60607000</v>
      </c>
      <c r="F3757" s="221" t="s">
        <v>385</v>
      </c>
      <c r="G3757" s="222">
        <v>3657509.84</v>
      </c>
      <c r="H3757" s="222">
        <v>0</v>
      </c>
      <c r="I3757" s="222">
        <f t="shared" si="117"/>
        <v>3657509.84</v>
      </c>
    </row>
    <row r="3758" spans="1:9" x14ac:dyDescent="0.2">
      <c r="A3758" s="221" t="s">
        <v>7</v>
      </c>
      <c r="B3758" s="225">
        <v>60608000</v>
      </c>
      <c r="C3758" s="221">
        <f t="shared" si="116"/>
        <v>8</v>
      </c>
      <c r="D3758" s="221">
        <v>60608000</v>
      </c>
      <c r="F3758" s="221" t="s">
        <v>375</v>
      </c>
      <c r="G3758" s="222">
        <v>26316445.02</v>
      </c>
      <c r="H3758" s="222">
        <v>0</v>
      </c>
      <c r="I3758" s="222">
        <f t="shared" si="117"/>
        <v>26316445.02</v>
      </c>
    </row>
    <row r="3759" spans="1:9" x14ac:dyDescent="0.2">
      <c r="A3759" s="221" t="s">
        <v>7</v>
      </c>
      <c r="B3759" s="225">
        <v>60609000</v>
      </c>
      <c r="C3759" s="221">
        <f t="shared" si="116"/>
        <v>8</v>
      </c>
      <c r="D3759" s="221">
        <v>60609000</v>
      </c>
      <c r="F3759" s="221" t="s">
        <v>4171</v>
      </c>
      <c r="G3759" s="222">
        <v>0</v>
      </c>
      <c r="H3759" s="222">
        <v>336250</v>
      </c>
      <c r="I3759" s="222">
        <f t="shared" si="117"/>
        <v>-336250</v>
      </c>
    </row>
    <row r="3760" spans="1:9" x14ac:dyDescent="0.2">
      <c r="A3760" s="221" t="s">
        <v>7</v>
      </c>
      <c r="B3760" s="225">
        <v>60610000</v>
      </c>
      <c r="C3760" s="221">
        <f t="shared" si="116"/>
        <v>8</v>
      </c>
      <c r="D3760" s="221">
        <v>60610000</v>
      </c>
      <c r="F3760" s="221" t="s">
        <v>5015</v>
      </c>
      <c r="G3760" s="222">
        <v>1152457.8400000001</v>
      </c>
      <c r="H3760" s="222">
        <v>0</v>
      </c>
      <c r="I3760" s="222">
        <f t="shared" si="117"/>
        <v>1152457.8400000001</v>
      </c>
    </row>
    <row r="3761" spans="1:9" x14ac:dyDescent="0.2">
      <c r="A3761" s="221" t="s">
        <v>7</v>
      </c>
      <c r="B3761" s="225">
        <v>60701000</v>
      </c>
      <c r="C3761" s="221">
        <f t="shared" si="116"/>
        <v>8</v>
      </c>
      <c r="D3761" s="221">
        <v>60701000</v>
      </c>
      <c r="F3761" s="221" t="s">
        <v>453</v>
      </c>
      <c r="G3761" s="222">
        <v>6819872438.6899996</v>
      </c>
      <c r="H3761" s="222">
        <v>0</v>
      </c>
      <c r="I3761" s="222">
        <f t="shared" si="117"/>
        <v>6819872438.6899996</v>
      </c>
    </row>
    <row r="3762" spans="1:9" x14ac:dyDescent="0.2">
      <c r="A3762" s="221" t="s">
        <v>7</v>
      </c>
      <c r="B3762" s="225">
        <v>60801000</v>
      </c>
      <c r="C3762" s="221">
        <f t="shared" si="116"/>
        <v>8</v>
      </c>
      <c r="D3762" s="221">
        <v>60801000</v>
      </c>
      <c r="F3762" s="221" t="s">
        <v>5016</v>
      </c>
      <c r="G3762" s="222">
        <v>98422865.060000002</v>
      </c>
      <c r="H3762" s="222">
        <v>0</v>
      </c>
      <c r="I3762" s="222">
        <f t="shared" si="117"/>
        <v>98422865.060000002</v>
      </c>
    </row>
    <row r="3763" spans="1:9" x14ac:dyDescent="0.2">
      <c r="A3763" s="221" t="s">
        <v>7</v>
      </c>
      <c r="B3763" s="225">
        <v>60803000</v>
      </c>
      <c r="C3763" s="221">
        <f t="shared" si="116"/>
        <v>8</v>
      </c>
      <c r="D3763" s="221">
        <v>60803000</v>
      </c>
      <c r="F3763" s="221" t="s">
        <v>459</v>
      </c>
      <c r="G3763" s="222">
        <v>420471</v>
      </c>
      <c r="H3763" s="222">
        <v>0</v>
      </c>
      <c r="I3763" s="222">
        <f t="shared" si="117"/>
        <v>420471</v>
      </c>
    </row>
    <row r="3764" spans="1:9" x14ac:dyDescent="0.2">
      <c r="A3764" s="221" t="s">
        <v>7</v>
      </c>
      <c r="B3764" s="225">
        <v>60804000</v>
      </c>
      <c r="C3764" s="221">
        <f t="shared" si="116"/>
        <v>8</v>
      </c>
      <c r="D3764" s="221">
        <v>60804000</v>
      </c>
      <c r="F3764" s="221" t="s">
        <v>461</v>
      </c>
      <c r="G3764" s="222">
        <v>2461603.5099999998</v>
      </c>
      <c r="H3764" s="222">
        <v>0</v>
      </c>
      <c r="I3764" s="222">
        <f t="shared" si="117"/>
        <v>2461603.5099999998</v>
      </c>
    </row>
    <row r="3765" spans="1:9" x14ac:dyDescent="0.2">
      <c r="A3765" s="221" t="s">
        <v>7</v>
      </c>
      <c r="B3765" s="225">
        <v>60808000</v>
      </c>
      <c r="C3765" s="221">
        <f t="shared" si="116"/>
        <v>8</v>
      </c>
      <c r="D3765" s="221">
        <v>60808000</v>
      </c>
      <c r="F3765" s="221" t="s">
        <v>464</v>
      </c>
      <c r="G3765" s="222">
        <v>6281707</v>
      </c>
      <c r="H3765" s="222">
        <v>0</v>
      </c>
      <c r="I3765" s="222">
        <f t="shared" si="117"/>
        <v>6281707</v>
      </c>
    </row>
    <row r="3766" spans="1:9" x14ac:dyDescent="0.2">
      <c r="A3766" s="221" t="s">
        <v>7</v>
      </c>
      <c r="B3766" s="225">
        <v>60811000</v>
      </c>
      <c r="C3766" s="221">
        <f t="shared" si="116"/>
        <v>8</v>
      </c>
      <c r="D3766" s="221">
        <v>60811000</v>
      </c>
      <c r="F3766" s="221" t="s">
        <v>466</v>
      </c>
      <c r="G3766" s="222">
        <v>9984276</v>
      </c>
      <c r="H3766" s="222">
        <v>0</v>
      </c>
      <c r="I3766" s="222">
        <f t="shared" si="117"/>
        <v>9984276</v>
      </c>
    </row>
    <row r="3767" spans="1:9" x14ac:dyDescent="0.2">
      <c r="A3767" s="221" t="s">
        <v>7</v>
      </c>
      <c r="B3767" s="225">
        <v>60812000</v>
      </c>
      <c r="C3767" s="221">
        <f t="shared" si="116"/>
        <v>8</v>
      </c>
      <c r="D3767" s="221">
        <v>60812000</v>
      </c>
      <c r="F3767" s="221" t="s">
        <v>403</v>
      </c>
      <c r="G3767" s="222">
        <v>514778</v>
      </c>
      <c r="H3767" s="222">
        <v>0</v>
      </c>
      <c r="I3767" s="222">
        <f t="shared" si="117"/>
        <v>514778</v>
      </c>
    </row>
    <row r="3768" spans="1:9" x14ac:dyDescent="0.2">
      <c r="A3768" s="221" t="s">
        <v>7</v>
      </c>
      <c r="B3768" s="225">
        <v>60817000</v>
      </c>
      <c r="C3768" s="221">
        <f t="shared" si="116"/>
        <v>8</v>
      </c>
      <c r="D3768" s="221">
        <v>60817000</v>
      </c>
      <c r="F3768" s="221" t="s">
        <v>5017</v>
      </c>
      <c r="G3768" s="222">
        <v>2000000</v>
      </c>
      <c r="H3768" s="222">
        <v>0</v>
      </c>
      <c r="I3768" s="222">
        <f t="shared" si="117"/>
        <v>2000000</v>
      </c>
    </row>
    <row r="3769" spans="1:9" x14ac:dyDescent="0.2">
      <c r="A3769" s="221" t="s">
        <v>7</v>
      </c>
      <c r="B3769" s="225">
        <v>60880000</v>
      </c>
      <c r="C3769" s="221">
        <f t="shared" si="116"/>
        <v>8</v>
      </c>
      <c r="D3769" s="221">
        <v>60880000</v>
      </c>
      <c r="F3769" s="221" t="s">
        <v>988</v>
      </c>
      <c r="G3769" s="222">
        <v>4675000</v>
      </c>
      <c r="H3769" s="222">
        <v>0</v>
      </c>
      <c r="I3769" s="222">
        <f t="shared" si="117"/>
        <v>4675000</v>
      </c>
    </row>
    <row r="3770" spans="1:9" x14ac:dyDescent="0.2">
      <c r="A3770" s="221" t="s">
        <v>7</v>
      </c>
      <c r="B3770" s="225">
        <v>60900000</v>
      </c>
      <c r="C3770" s="221">
        <f t="shared" si="116"/>
        <v>8</v>
      </c>
      <c r="D3770" s="221">
        <v>60900000</v>
      </c>
      <c r="F3770" s="221" t="s">
        <v>735</v>
      </c>
      <c r="G3770" s="222">
        <v>0</v>
      </c>
      <c r="H3770" s="222">
        <v>907712.93</v>
      </c>
      <c r="I3770" s="222">
        <f t="shared" si="117"/>
        <v>-907712.93</v>
      </c>
    </row>
    <row r="3771" spans="1:9" x14ac:dyDescent="0.2">
      <c r="A3771" s="221" t="s">
        <v>7</v>
      </c>
      <c r="B3771" s="225">
        <v>61300000</v>
      </c>
      <c r="C3771" s="221">
        <f t="shared" si="116"/>
        <v>8</v>
      </c>
      <c r="D3771" s="221">
        <v>61300000</v>
      </c>
      <c r="F3771" s="221" t="s">
        <v>1820</v>
      </c>
      <c r="G3771" s="222">
        <v>32673509.399999999</v>
      </c>
      <c r="H3771" s="222">
        <v>0</v>
      </c>
      <c r="I3771" s="222">
        <f t="shared" si="117"/>
        <v>32673509.399999999</v>
      </c>
    </row>
    <row r="3772" spans="1:9" x14ac:dyDescent="0.2">
      <c r="A3772" s="221" t="s">
        <v>7</v>
      </c>
      <c r="B3772" s="225">
        <v>61302000</v>
      </c>
      <c r="C3772" s="221">
        <f t="shared" si="116"/>
        <v>8</v>
      </c>
      <c r="D3772" s="221">
        <v>61302000</v>
      </c>
      <c r="F3772" s="221" t="s">
        <v>5018</v>
      </c>
      <c r="G3772" s="222">
        <v>14777380.41</v>
      </c>
      <c r="H3772" s="222">
        <v>0</v>
      </c>
      <c r="I3772" s="222">
        <f t="shared" si="117"/>
        <v>14777380.41</v>
      </c>
    </row>
    <row r="3773" spans="1:9" x14ac:dyDescent="0.2">
      <c r="A3773" s="221" t="s">
        <v>7</v>
      </c>
      <c r="B3773" s="225">
        <v>61303000</v>
      </c>
      <c r="C3773" s="221">
        <f t="shared" si="116"/>
        <v>8</v>
      </c>
      <c r="D3773" s="221">
        <v>61303000</v>
      </c>
      <c r="F3773" s="221" t="s">
        <v>5019</v>
      </c>
      <c r="G3773" s="222">
        <v>334759560.76999998</v>
      </c>
      <c r="H3773" s="222">
        <v>0</v>
      </c>
      <c r="I3773" s="222">
        <f t="shared" si="117"/>
        <v>334759560.76999998</v>
      </c>
    </row>
    <row r="3774" spans="1:9" x14ac:dyDescent="0.2">
      <c r="A3774" s="221" t="s">
        <v>7</v>
      </c>
      <c r="B3774" s="225">
        <v>61304000</v>
      </c>
      <c r="C3774" s="221">
        <f t="shared" si="116"/>
        <v>8</v>
      </c>
      <c r="D3774" s="221">
        <v>61304000</v>
      </c>
      <c r="F3774" s="221" t="s">
        <v>2468</v>
      </c>
      <c r="G3774" s="222">
        <v>800000</v>
      </c>
      <c r="H3774" s="222">
        <v>0</v>
      </c>
      <c r="I3774" s="222">
        <f t="shared" si="117"/>
        <v>800000</v>
      </c>
    </row>
    <row r="3775" spans="1:9" x14ac:dyDescent="0.2">
      <c r="A3775" s="221" t="s">
        <v>7</v>
      </c>
      <c r="B3775" s="225">
        <v>61305000</v>
      </c>
      <c r="C3775" s="221">
        <f t="shared" si="116"/>
        <v>8</v>
      </c>
      <c r="D3775" s="221">
        <v>61304000</v>
      </c>
      <c r="F3775" s="221" t="s">
        <v>5020</v>
      </c>
      <c r="G3775" s="222">
        <v>9910902.7400000002</v>
      </c>
      <c r="H3775" s="222">
        <v>0</v>
      </c>
      <c r="I3775" s="222">
        <f t="shared" si="117"/>
        <v>9910902.7400000002</v>
      </c>
    </row>
    <row r="3776" spans="1:9" x14ac:dyDescent="0.2">
      <c r="A3776" s="221" t="s">
        <v>7</v>
      </c>
      <c r="B3776" s="225">
        <v>61500000</v>
      </c>
      <c r="C3776" s="221">
        <f t="shared" si="116"/>
        <v>8</v>
      </c>
      <c r="D3776" s="221">
        <v>61500000</v>
      </c>
      <c r="F3776" s="221" t="s">
        <v>4245</v>
      </c>
      <c r="G3776" s="222">
        <v>12568000</v>
      </c>
      <c r="H3776" s="222">
        <v>0</v>
      </c>
      <c r="I3776" s="222">
        <f t="shared" si="117"/>
        <v>12568000</v>
      </c>
    </row>
    <row r="3777" spans="1:9" x14ac:dyDescent="0.2">
      <c r="A3777" s="221" t="s">
        <v>7</v>
      </c>
      <c r="B3777" s="225">
        <v>61501000</v>
      </c>
      <c r="C3777" s="221">
        <f t="shared" si="116"/>
        <v>8</v>
      </c>
      <c r="D3777" s="221">
        <v>61501000</v>
      </c>
      <c r="F3777" s="221" t="s">
        <v>480</v>
      </c>
      <c r="G3777" s="222">
        <v>2019296.39</v>
      </c>
      <c r="H3777" s="222">
        <v>0</v>
      </c>
      <c r="I3777" s="222">
        <f t="shared" si="117"/>
        <v>2019296.39</v>
      </c>
    </row>
    <row r="3778" spans="1:9" x14ac:dyDescent="0.2">
      <c r="A3778" s="221" t="s">
        <v>7</v>
      </c>
      <c r="B3778" s="225">
        <v>61503000</v>
      </c>
      <c r="C3778" s="221">
        <f t="shared" ref="C3778:C3841" si="118">+LEN(B:B)</f>
        <v>8</v>
      </c>
      <c r="D3778" s="221">
        <v>61503000</v>
      </c>
      <c r="F3778" s="221" t="s">
        <v>4252</v>
      </c>
      <c r="G3778" s="222">
        <v>26136019.800000001</v>
      </c>
      <c r="H3778" s="222">
        <v>0</v>
      </c>
      <c r="I3778" s="222">
        <f t="shared" ref="I3778:I3841" si="119">+G:G-H:H</f>
        <v>26136019.800000001</v>
      </c>
    </row>
    <row r="3779" spans="1:9" x14ac:dyDescent="0.2">
      <c r="A3779" s="221" t="s">
        <v>7</v>
      </c>
      <c r="B3779" s="225">
        <v>61504000</v>
      </c>
      <c r="C3779" s="221">
        <f t="shared" si="118"/>
        <v>8</v>
      </c>
      <c r="D3779" s="221">
        <v>61504000</v>
      </c>
      <c r="F3779" s="221" t="s">
        <v>2141</v>
      </c>
      <c r="G3779" s="222">
        <v>49775073.310000002</v>
      </c>
      <c r="H3779" s="222">
        <v>0</v>
      </c>
      <c r="I3779" s="222">
        <f t="shared" si="119"/>
        <v>49775073.310000002</v>
      </c>
    </row>
    <row r="3780" spans="1:9" x14ac:dyDescent="0.2">
      <c r="A3780" s="221" t="s">
        <v>7</v>
      </c>
      <c r="B3780" s="225">
        <v>61601000</v>
      </c>
      <c r="C3780" s="221">
        <f t="shared" si="118"/>
        <v>8</v>
      </c>
      <c r="D3780" s="221">
        <v>61601000</v>
      </c>
      <c r="F3780" s="221" t="s">
        <v>182</v>
      </c>
      <c r="G3780" s="222">
        <v>114167.44</v>
      </c>
      <c r="H3780" s="222">
        <v>0</v>
      </c>
      <c r="I3780" s="222">
        <f t="shared" si="119"/>
        <v>114167.44</v>
      </c>
    </row>
    <row r="3781" spans="1:9" x14ac:dyDescent="0.2">
      <c r="A3781" s="221" t="s">
        <v>7</v>
      </c>
      <c r="B3781" s="225">
        <v>61602000</v>
      </c>
      <c r="C3781" s="221">
        <f t="shared" si="118"/>
        <v>8</v>
      </c>
      <c r="D3781" s="221">
        <v>61602000</v>
      </c>
      <c r="F3781" s="221" t="s">
        <v>488</v>
      </c>
      <c r="G3781" s="222">
        <v>13846162.300000001</v>
      </c>
      <c r="H3781" s="222">
        <v>0</v>
      </c>
      <c r="I3781" s="222">
        <f t="shared" si="119"/>
        <v>13846162.300000001</v>
      </c>
    </row>
    <row r="3782" spans="1:9" x14ac:dyDescent="0.2">
      <c r="A3782" s="221" t="s">
        <v>7</v>
      </c>
      <c r="B3782" s="225">
        <v>61603000</v>
      </c>
      <c r="C3782" s="221">
        <f t="shared" si="118"/>
        <v>8</v>
      </c>
      <c r="D3782" s="221">
        <v>61603000</v>
      </c>
      <c r="F3782" s="221" t="s">
        <v>4266</v>
      </c>
      <c r="G3782" s="222">
        <v>95674.98</v>
      </c>
      <c r="H3782" s="222">
        <v>0</v>
      </c>
      <c r="I3782" s="222">
        <f t="shared" si="119"/>
        <v>95674.98</v>
      </c>
    </row>
    <row r="3783" spans="1:9" x14ac:dyDescent="0.2">
      <c r="A3783" s="221" t="s">
        <v>7</v>
      </c>
      <c r="B3783" s="225">
        <v>61604000</v>
      </c>
      <c r="C3783" s="221">
        <f t="shared" si="118"/>
        <v>8</v>
      </c>
      <c r="D3783" s="221">
        <v>61604000</v>
      </c>
      <c r="F3783" s="221" t="s">
        <v>183</v>
      </c>
      <c r="G3783" s="222">
        <v>5177275.3099999996</v>
      </c>
      <c r="H3783" s="222">
        <v>0</v>
      </c>
      <c r="I3783" s="222">
        <f t="shared" si="119"/>
        <v>5177275.3099999996</v>
      </c>
    </row>
    <row r="3784" spans="1:9" x14ac:dyDescent="0.2">
      <c r="A3784" s="221" t="s">
        <v>7</v>
      </c>
      <c r="B3784" s="225">
        <v>61801000</v>
      </c>
      <c r="C3784" s="221">
        <f t="shared" si="118"/>
        <v>8</v>
      </c>
      <c r="D3784" s="221">
        <v>61801000</v>
      </c>
      <c r="F3784" s="221" t="s">
        <v>492</v>
      </c>
      <c r="G3784" s="222">
        <v>2642400</v>
      </c>
      <c r="H3784" s="222">
        <v>0</v>
      </c>
      <c r="I3784" s="222">
        <f t="shared" si="119"/>
        <v>2642400</v>
      </c>
    </row>
    <row r="3785" spans="1:9" x14ac:dyDescent="0.2">
      <c r="A3785" s="221" t="s">
        <v>7</v>
      </c>
      <c r="B3785" s="225">
        <v>61802000</v>
      </c>
      <c r="C3785" s="221">
        <f t="shared" si="118"/>
        <v>8</v>
      </c>
      <c r="D3785" s="221">
        <v>61802000</v>
      </c>
      <c r="F3785" s="221" t="s">
        <v>494</v>
      </c>
      <c r="G3785" s="222">
        <v>2600</v>
      </c>
      <c r="H3785" s="222">
        <v>0</v>
      </c>
      <c r="I3785" s="222">
        <f t="shared" si="119"/>
        <v>2600</v>
      </c>
    </row>
    <row r="3786" spans="1:9" x14ac:dyDescent="0.2">
      <c r="A3786" s="221" t="s">
        <v>7</v>
      </c>
      <c r="B3786" s="225">
        <v>62100000</v>
      </c>
      <c r="C3786" s="221">
        <f t="shared" si="118"/>
        <v>8</v>
      </c>
      <c r="D3786" s="221">
        <v>62100000</v>
      </c>
      <c r="F3786" s="221" t="s">
        <v>521</v>
      </c>
      <c r="G3786" s="222">
        <v>167237099.97</v>
      </c>
      <c r="H3786" s="222">
        <v>0</v>
      </c>
      <c r="I3786" s="222">
        <f t="shared" si="119"/>
        <v>167237099.97</v>
      </c>
    </row>
    <row r="3787" spans="1:9" x14ac:dyDescent="0.2">
      <c r="A3787" s="221" t="s">
        <v>7</v>
      </c>
      <c r="B3787" s="225">
        <v>62102000</v>
      </c>
      <c r="C3787" s="221">
        <f t="shared" si="118"/>
        <v>8</v>
      </c>
      <c r="D3787" s="221">
        <v>62102000</v>
      </c>
      <c r="F3787" s="221" t="s">
        <v>5021</v>
      </c>
      <c r="G3787" s="222">
        <v>65102640</v>
      </c>
      <c r="H3787" s="222">
        <v>0</v>
      </c>
      <c r="I3787" s="222">
        <f t="shared" si="119"/>
        <v>65102640</v>
      </c>
    </row>
    <row r="3788" spans="1:9" x14ac:dyDescent="0.2">
      <c r="A3788" s="221" t="s">
        <v>7</v>
      </c>
      <c r="B3788" s="225">
        <v>62103000</v>
      </c>
      <c r="C3788" s="221">
        <f t="shared" si="118"/>
        <v>8</v>
      </c>
      <c r="D3788" s="221">
        <v>62103000</v>
      </c>
      <c r="F3788" s="221" t="s">
        <v>188</v>
      </c>
      <c r="G3788" s="222">
        <v>55304500</v>
      </c>
      <c r="H3788" s="222">
        <v>0</v>
      </c>
      <c r="I3788" s="222">
        <f t="shared" si="119"/>
        <v>55304500</v>
      </c>
    </row>
    <row r="3789" spans="1:9" x14ac:dyDescent="0.2">
      <c r="A3789" s="221" t="s">
        <v>7</v>
      </c>
      <c r="B3789" s="225">
        <v>62201000</v>
      </c>
      <c r="C3789" s="221">
        <f t="shared" si="118"/>
        <v>8</v>
      </c>
      <c r="D3789" s="221">
        <v>62201000</v>
      </c>
      <c r="F3789" s="221" t="s">
        <v>503</v>
      </c>
      <c r="G3789" s="222">
        <v>6158000</v>
      </c>
      <c r="H3789" s="222">
        <v>0</v>
      </c>
      <c r="I3789" s="222">
        <f t="shared" si="119"/>
        <v>6158000</v>
      </c>
    </row>
    <row r="3790" spans="1:9" x14ac:dyDescent="0.2">
      <c r="A3790" s="221" t="s">
        <v>7</v>
      </c>
      <c r="B3790" s="225">
        <v>62203000</v>
      </c>
      <c r="C3790" s="221">
        <f t="shared" si="118"/>
        <v>8</v>
      </c>
      <c r="D3790" s="221">
        <v>62203000</v>
      </c>
      <c r="F3790" s="221" t="s">
        <v>2146</v>
      </c>
      <c r="G3790" s="222">
        <v>43423600</v>
      </c>
      <c r="H3790" s="222">
        <v>0</v>
      </c>
      <c r="I3790" s="222">
        <f t="shared" si="119"/>
        <v>43423600</v>
      </c>
    </row>
    <row r="3791" spans="1:9" x14ac:dyDescent="0.2">
      <c r="A3791" s="221" t="s">
        <v>7</v>
      </c>
      <c r="B3791" s="225">
        <v>62204000</v>
      </c>
      <c r="C3791" s="221">
        <f t="shared" si="118"/>
        <v>8</v>
      </c>
      <c r="D3791" s="221">
        <v>62204000</v>
      </c>
      <c r="F3791" s="221" t="s">
        <v>5022</v>
      </c>
      <c r="G3791" s="222">
        <v>922827</v>
      </c>
      <c r="H3791" s="222">
        <v>0</v>
      </c>
      <c r="I3791" s="222">
        <f t="shared" si="119"/>
        <v>922827</v>
      </c>
    </row>
    <row r="3792" spans="1:9" x14ac:dyDescent="0.2">
      <c r="A3792" s="221" t="s">
        <v>7</v>
      </c>
      <c r="B3792" s="225">
        <v>62208000</v>
      </c>
      <c r="C3792" s="221">
        <f t="shared" si="118"/>
        <v>8</v>
      </c>
      <c r="D3792" s="221">
        <v>62208000</v>
      </c>
      <c r="F3792" s="221" t="s">
        <v>4319</v>
      </c>
      <c r="G3792" s="222">
        <v>11890531</v>
      </c>
      <c r="H3792" s="222">
        <v>0</v>
      </c>
      <c r="I3792" s="222">
        <f t="shared" si="119"/>
        <v>11890531</v>
      </c>
    </row>
    <row r="3793" spans="1:9" x14ac:dyDescent="0.2">
      <c r="A3793" s="221" t="s">
        <v>7</v>
      </c>
      <c r="B3793" s="225">
        <v>62209000</v>
      </c>
      <c r="C3793" s="221">
        <f t="shared" si="118"/>
        <v>8</v>
      </c>
      <c r="D3793" s="221">
        <v>62209000</v>
      </c>
      <c r="F3793" s="221" t="s">
        <v>170</v>
      </c>
      <c r="G3793" s="222">
        <v>684300</v>
      </c>
      <c r="H3793" s="222">
        <v>0</v>
      </c>
      <c r="I3793" s="222">
        <f t="shared" si="119"/>
        <v>684300</v>
      </c>
    </row>
    <row r="3794" spans="1:9" x14ac:dyDescent="0.2">
      <c r="A3794" s="221" t="s">
        <v>7</v>
      </c>
      <c r="B3794" s="225">
        <v>62270000</v>
      </c>
      <c r="C3794" s="221">
        <f t="shared" si="118"/>
        <v>8</v>
      </c>
      <c r="D3794" s="221">
        <v>62260000</v>
      </c>
      <c r="F3794" s="221" t="s">
        <v>5023</v>
      </c>
      <c r="G3794" s="222">
        <v>500000</v>
      </c>
      <c r="H3794" s="222">
        <v>0</v>
      </c>
      <c r="I3794" s="222">
        <f t="shared" si="119"/>
        <v>500000</v>
      </c>
    </row>
    <row r="3795" spans="1:9" x14ac:dyDescent="0.2">
      <c r="A3795" s="221" t="s">
        <v>7</v>
      </c>
      <c r="B3795" s="225">
        <v>62301000</v>
      </c>
      <c r="C3795" s="221">
        <f t="shared" si="118"/>
        <v>8</v>
      </c>
      <c r="D3795" s="221">
        <v>62301000</v>
      </c>
      <c r="F3795" s="221" t="s">
        <v>1903</v>
      </c>
      <c r="G3795" s="222">
        <v>26248000</v>
      </c>
      <c r="H3795" s="222">
        <v>0</v>
      </c>
      <c r="I3795" s="222">
        <f t="shared" si="119"/>
        <v>26248000</v>
      </c>
    </row>
    <row r="3796" spans="1:9" x14ac:dyDescent="0.2">
      <c r="A3796" s="221" t="s">
        <v>7</v>
      </c>
      <c r="B3796" s="225">
        <v>62302000</v>
      </c>
      <c r="C3796" s="221">
        <f t="shared" si="118"/>
        <v>8</v>
      </c>
      <c r="D3796" s="221">
        <v>62302000</v>
      </c>
      <c r="F3796" s="221" t="s">
        <v>516</v>
      </c>
      <c r="G3796" s="222">
        <v>5375000</v>
      </c>
      <c r="H3796" s="222">
        <v>0</v>
      </c>
      <c r="I3796" s="222">
        <f t="shared" si="119"/>
        <v>5375000</v>
      </c>
    </row>
    <row r="3797" spans="1:9" x14ac:dyDescent="0.2">
      <c r="A3797" s="221" t="s">
        <v>7</v>
      </c>
      <c r="B3797" s="225">
        <v>62303000</v>
      </c>
      <c r="C3797" s="221">
        <f t="shared" si="118"/>
        <v>8</v>
      </c>
      <c r="D3797" s="221">
        <v>62303000</v>
      </c>
      <c r="F3797" s="221" t="s">
        <v>517</v>
      </c>
      <c r="G3797" s="222">
        <v>207053927.44</v>
      </c>
      <c r="H3797" s="222">
        <v>0</v>
      </c>
      <c r="I3797" s="222">
        <f t="shared" si="119"/>
        <v>207053927.44</v>
      </c>
    </row>
    <row r="3798" spans="1:9" x14ac:dyDescent="0.2">
      <c r="A3798" s="221" t="s">
        <v>7</v>
      </c>
      <c r="B3798" s="225">
        <v>62304000</v>
      </c>
      <c r="C3798" s="221">
        <f t="shared" si="118"/>
        <v>8</v>
      </c>
      <c r="D3798" s="221">
        <v>62304000</v>
      </c>
      <c r="F3798" s="221" t="s">
        <v>2469</v>
      </c>
      <c r="G3798" s="222">
        <v>23198558.57</v>
      </c>
      <c r="H3798" s="222">
        <v>0</v>
      </c>
      <c r="I3798" s="222">
        <f t="shared" si="119"/>
        <v>23198558.57</v>
      </c>
    </row>
    <row r="3799" spans="1:9" x14ac:dyDescent="0.2">
      <c r="A3799" s="221" t="s">
        <v>7</v>
      </c>
      <c r="B3799" s="225">
        <v>62401000</v>
      </c>
      <c r="C3799" s="221">
        <f t="shared" si="118"/>
        <v>8</v>
      </c>
      <c r="D3799" s="221">
        <v>62401000</v>
      </c>
      <c r="F3799" s="221" t="s">
        <v>464</v>
      </c>
      <c r="G3799" s="222">
        <v>5492000</v>
      </c>
      <c r="H3799" s="222">
        <v>0</v>
      </c>
      <c r="I3799" s="222">
        <f t="shared" si="119"/>
        <v>5492000</v>
      </c>
    </row>
    <row r="3800" spans="1:9" x14ac:dyDescent="0.2">
      <c r="A3800" s="221" t="s">
        <v>7</v>
      </c>
      <c r="B3800" s="225">
        <v>62402000</v>
      </c>
      <c r="C3800" s="221">
        <f t="shared" si="118"/>
        <v>8</v>
      </c>
      <c r="D3800" s="221">
        <v>62402000</v>
      </c>
      <c r="F3800" s="221" t="s">
        <v>4339</v>
      </c>
      <c r="G3800" s="222">
        <v>1100000</v>
      </c>
      <c r="H3800" s="222">
        <v>0</v>
      </c>
      <c r="I3800" s="222">
        <f t="shared" si="119"/>
        <v>1100000</v>
      </c>
    </row>
    <row r="3801" spans="1:9" x14ac:dyDescent="0.2">
      <c r="A3801" s="221" t="s">
        <v>7</v>
      </c>
      <c r="B3801" s="225">
        <v>62403000</v>
      </c>
      <c r="C3801" s="221">
        <f t="shared" si="118"/>
        <v>8</v>
      </c>
      <c r="D3801" s="221">
        <v>62403000</v>
      </c>
      <c r="F3801" s="221" t="s">
        <v>4341</v>
      </c>
      <c r="G3801" s="222">
        <v>28865800</v>
      </c>
      <c r="H3801" s="222">
        <v>0</v>
      </c>
      <c r="I3801" s="222">
        <f t="shared" si="119"/>
        <v>28865800</v>
      </c>
    </row>
    <row r="3802" spans="1:9" x14ac:dyDescent="0.2">
      <c r="A3802" s="221" t="s">
        <v>7</v>
      </c>
      <c r="B3802" s="225">
        <v>62501000</v>
      </c>
      <c r="C3802" s="221">
        <f t="shared" si="118"/>
        <v>8</v>
      </c>
      <c r="D3802" s="221">
        <v>62501000</v>
      </c>
      <c r="F3802" s="221" t="s">
        <v>746</v>
      </c>
      <c r="G3802" s="222">
        <v>7062200.0199999996</v>
      </c>
      <c r="H3802" s="222">
        <v>0</v>
      </c>
      <c r="I3802" s="222">
        <f t="shared" si="119"/>
        <v>7062200.0199999996</v>
      </c>
    </row>
    <row r="3803" spans="1:9" x14ac:dyDescent="0.2">
      <c r="A3803" s="221" t="s">
        <v>7</v>
      </c>
      <c r="B3803" s="225">
        <v>62503000</v>
      </c>
      <c r="C3803" s="221">
        <f t="shared" si="118"/>
        <v>8</v>
      </c>
      <c r="D3803" s="221">
        <v>62503000</v>
      </c>
      <c r="F3803" s="221" t="s">
        <v>4348</v>
      </c>
      <c r="G3803" s="222">
        <v>1630000</v>
      </c>
      <c r="H3803" s="222">
        <v>0</v>
      </c>
      <c r="I3803" s="222">
        <f t="shared" si="119"/>
        <v>1630000</v>
      </c>
    </row>
    <row r="3804" spans="1:9" x14ac:dyDescent="0.2">
      <c r="A3804" s="221" t="s">
        <v>7</v>
      </c>
      <c r="B3804" s="225">
        <v>62504000</v>
      </c>
      <c r="C3804" s="221">
        <f t="shared" si="118"/>
        <v>8</v>
      </c>
      <c r="D3804" s="221">
        <v>62504000</v>
      </c>
      <c r="F3804" s="221" t="s">
        <v>4606</v>
      </c>
      <c r="G3804" s="222">
        <v>4707100</v>
      </c>
      <c r="H3804" s="222">
        <v>0</v>
      </c>
      <c r="I3804" s="222">
        <f t="shared" si="119"/>
        <v>4707100</v>
      </c>
    </row>
    <row r="3805" spans="1:9" x14ac:dyDescent="0.2">
      <c r="A3805" s="221" t="s">
        <v>7</v>
      </c>
      <c r="B3805" s="225">
        <v>62505000</v>
      </c>
      <c r="C3805" s="221">
        <f t="shared" si="118"/>
        <v>8</v>
      </c>
      <c r="D3805" s="221">
        <v>62505000</v>
      </c>
      <c r="F3805" s="221" t="s">
        <v>4353</v>
      </c>
      <c r="G3805" s="222">
        <v>27808900</v>
      </c>
      <c r="H3805" s="222">
        <v>0</v>
      </c>
      <c r="I3805" s="222">
        <f t="shared" si="119"/>
        <v>27808900</v>
      </c>
    </row>
    <row r="3806" spans="1:9" x14ac:dyDescent="0.2">
      <c r="A3806" s="221" t="s">
        <v>7</v>
      </c>
      <c r="B3806" s="225">
        <v>62506000</v>
      </c>
      <c r="C3806" s="221">
        <f t="shared" si="118"/>
        <v>8</v>
      </c>
      <c r="D3806" s="221">
        <v>62506000</v>
      </c>
      <c r="F3806" s="221" t="s">
        <v>531</v>
      </c>
      <c r="G3806" s="222">
        <v>3242666.66</v>
      </c>
      <c r="H3806" s="222">
        <v>0</v>
      </c>
      <c r="I3806" s="222">
        <f t="shared" si="119"/>
        <v>3242666.66</v>
      </c>
    </row>
    <row r="3807" spans="1:9" x14ac:dyDescent="0.2">
      <c r="A3807" s="221" t="s">
        <v>7</v>
      </c>
      <c r="B3807" s="225">
        <v>62507000</v>
      </c>
      <c r="C3807" s="221">
        <f t="shared" si="118"/>
        <v>8</v>
      </c>
      <c r="D3807" s="221">
        <v>62507000</v>
      </c>
      <c r="F3807" s="221" t="s">
        <v>2597</v>
      </c>
      <c r="G3807" s="222">
        <v>88101685.159999996</v>
      </c>
      <c r="H3807" s="222">
        <v>0</v>
      </c>
      <c r="I3807" s="222">
        <f t="shared" si="119"/>
        <v>88101685.159999996</v>
      </c>
    </row>
    <row r="3808" spans="1:9" x14ac:dyDescent="0.2">
      <c r="A3808" s="221" t="s">
        <v>7</v>
      </c>
      <c r="B3808" s="221">
        <v>62602000</v>
      </c>
      <c r="C3808" s="221">
        <f t="shared" si="118"/>
        <v>8</v>
      </c>
      <c r="D3808" s="221">
        <v>62602000</v>
      </c>
      <c r="F3808" s="221" t="s">
        <v>533</v>
      </c>
      <c r="G3808" s="222">
        <v>24963417.460000001</v>
      </c>
      <c r="H3808" s="222">
        <v>0</v>
      </c>
      <c r="I3808" s="222">
        <f t="shared" si="119"/>
        <v>24963417.460000001</v>
      </c>
    </row>
    <row r="3809" spans="1:9" x14ac:dyDescent="0.2">
      <c r="A3809" s="221" t="s">
        <v>7</v>
      </c>
      <c r="B3809" s="221">
        <v>62603000</v>
      </c>
      <c r="C3809" s="221">
        <f t="shared" si="118"/>
        <v>8</v>
      </c>
      <c r="D3809" s="221">
        <v>62603000</v>
      </c>
      <c r="F3809" s="221" t="s">
        <v>534</v>
      </c>
      <c r="G3809" s="222">
        <v>209151.46</v>
      </c>
      <c r="H3809" s="222">
        <v>0</v>
      </c>
      <c r="I3809" s="222">
        <f t="shared" si="119"/>
        <v>209151.46</v>
      </c>
    </row>
    <row r="3810" spans="1:9" x14ac:dyDescent="0.2">
      <c r="A3810" s="221" t="s">
        <v>7</v>
      </c>
      <c r="B3810" s="221">
        <v>62604000</v>
      </c>
      <c r="C3810" s="221">
        <f t="shared" si="118"/>
        <v>8</v>
      </c>
      <c r="D3810" s="221">
        <v>62604000</v>
      </c>
      <c r="F3810" s="221" t="s">
        <v>535</v>
      </c>
      <c r="G3810" s="222">
        <v>4137679.99</v>
      </c>
      <c r="H3810" s="222">
        <v>0</v>
      </c>
      <c r="I3810" s="222">
        <f t="shared" si="119"/>
        <v>4137679.99</v>
      </c>
    </row>
    <row r="3811" spans="1:9" x14ac:dyDescent="0.2">
      <c r="A3811" s="221" t="s">
        <v>7</v>
      </c>
      <c r="B3811" s="221">
        <v>62701000</v>
      </c>
      <c r="C3811" s="221">
        <f t="shared" si="118"/>
        <v>8</v>
      </c>
      <c r="D3811" s="221">
        <v>62701000</v>
      </c>
      <c r="F3811" s="221" t="s">
        <v>2153</v>
      </c>
      <c r="G3811" s="222">
        <v>640663.01</v>
      </c>
      <c r="H3811" s="222">
        <v>0</v>
      </c>
      <c r="I3811" s="222">
        <f t="shared" si="119"/>
        <v>640663.01</v>
      </c>
    </row>
    <row r="3812" spans="1:9" x14ac:dyDescent="0.2">
      <c r="A3812" s="221" t="s">
        <v>7</v>
      </c>
      <c r="B3812" s="221">
        <v>62703000</v>
      </c>
      <c r="C3812" s="221">
        <f t="shared" si="118"/>
        <v>8</v>
      </c>
      <c r="D3812" s="221">
        <v>62703000</v>
      </c>
      <c r="F3812" s="221" t="s">
        <v>538</v>
      </c>
      <c r="G3812" s="222">
        <v>24629591.949999999</v>
      </c>
      <c r="H3812" s="222">
        <v>0</v>
      </c>
      <c r="I3812" s="222">
        <f t="shared" si="119"/>
        <v>24629591.949999999</v>
      </c>
    </row>
    <row r="3813" spans="1:9" x14ac:dyDescent="0.2">
      <c r="A3813" s="221" t="s">
        <v>7</v>
      </c>
      <c r="B3813" s="221">
        <v>62705000</v>
      </c>
      <c r="C3813" s="221">
        <f t="shared" si="118"/>
        <v>8</v>
      </c>
      <c r="D3813" s="221">
        <v>62705000</v>
      </c>
      <c r="F3813" s="221" t="s">
        <v>539</v>
      </c>
      <c r="G3813" s="222">
        <v>880763.54</v>
      </c>
      <c r="H3813" s="222">
        <v>0</v>
      </c>
      <c r="I3813" s="222">
        <f t="shared" si="119"/>
        <v>880763.54</v>
      </c>
    </row>
    <row r="3814" spans="1:9" x14ac:dyDescent="0.2">
      <c r="A3814" s="221" t="s">
        <v>7</v>
      </c>
      <c r="B3814" s="221">
        <v>62706000</v>
      </c>
      <c r="C3814" s="221">
        <f t="shared" si="118"/>
        <v>8</v>
      </c>
      <c r="D3814" s="221">
        <v>62706000</v>
      </c>
      <c r="F3814" s="221" t="s">
        <v>209</v>
      </c>
      <c r="G3814" s="222">
        <v>7916488.4800000004</v>
      </c>
      <c r="H3814" s="222">
        <v>0</v>
      </c>
      <c r="I3814" s="222">
        <f t="shared" si="119"/>
        <v>7916488.4800000004</v>
      </c>
    </row>
    <row r="3815" spans="1:9" x14ac:dyDescent="0.2">
      <c r="A3815" s="221" t="s">
        <v>7</v>
      </c>
      <c r="B3815" s="221">
        <v>62707000</v>
      </c>
      <c r="C3815" s="221">
        <f t="shared" si="118"/>
        <v>8</v>
      </c>
      <c r="D3815" s="221">
        <v>62707000</v>
      </c>
      <c r="F3815" s="221" t="s">
        <v>2471</v>
      </c>
      <c r="G3815" s="222">
        <v>400000</v>
      </c>
      <c r="H3815" s="222">
        <v>0</v>
      </c>
      <c r="I3815" s="222">
        <f t="shared" si="119"/>
        <v>400000</v>
      </c>
    </row>
    <row r="3816" spans="1:9" x14ac:dyDescent="0.2">
      <c r="A3816" s="221" t="s">
        <v>7</v>
      </c>
      <c r="B3816" s="221">
        <v>62709000</v>
      </c>
      <c r="C3816" s="221">
        <f t="shared" si="118"/>
        <v>8</v>
      </c>
      <c r="D3816" s="221">
        <v>62709000</v>
      </c>
      <c r="F3816" s="221" t="s">
        <v>1808</v>
      </c>
      <c r="G3816" s="222">
        <v>3144999.6</v>
      </c>
      <c r="H3816" s="222">
        <v>0</v>
      </c>
      <c r="I3816" s="222">
        <f t="shared" si="119"/>
        <v>3144999.6</v>
      </c>
    </row>
    <row r="3817" spans="1:9" x14ac:dyDescent="0.2">
      <c r="A3817" s="221" t="s">
        <v>7</v>
      </c>
      <c r="B3817" s="221">
        <v>62710000</v>
      </c>
      <c r="C3817" s="221">
        <f t="shared" si="118"/>
        <v>8</v>
      </c>
      <c r="D3817" s="221">
        <v>62710000</v>
      </c>
      <c r="F3817" s="221" t="s">
        <v>1607</v>
      </c>
      <c r="G3817" s="222">
        <v>2869400.88</v>
      </c>
      <c r="H3817" s="222">
        <v>0</v>
      </c>
      <c r="I3817" s="222">
        <f t="shared" si="119"/>
        <v>2869400.88</v>
      </c>
    </row>
    <row r="3818" spans="1:9" x14ac:dyDescent="0.2">
      <c r="A3818" s="221" t="s">
        <v>7</v>
      </c>
      <c r="B3818" s="221">
        <v>62800000</v>
      </c>
      <c r="C3818" s="221">
        <f t="shared" si="118"/>
        <v>8</v>
      </c>
      <c r="D3818" s="221">
        <v>62800000</v>
      </c>
      <c r="F3818" s="221" t="s">
        <v>2600</v>
      </c>
      <c r="G3818" s="222">
        <v>1600000</v>
      </c>
      <c r="H3818" s="222">
        <v>0</v>
      </c>
      <c r="I3818" s="222">
        <f t="shared" si="119"/>
        <v>1600000</v>
      </c>
    </row>
    <row r="3819" spans="1:9" x14ac:dyDescent="0.2">
      <c r="A3819" s="221" t="s">
        <v>7</v>
      </c>
      <c r="B3819" s="221">
        <v>63501000</v>
      </c>
      <c r="C3819" s="221">
        <f t="shared" si="118"/>
        <v>8</v>
      </c>
      <c r="D3819" s="221">
        <v>63501000</v>
      </c>
      <c r="F3819" s="221" t="s">
        <v>5024</v>
      </c>
      <c r="G3819" s="222">
        <v>533000</v>
      </c>
      <c r="H3819" s="222">
        <v>0</v>
      </c>
      <c r="I3819" s="222">
        <f t="shared" si="119"/>
        <v>533000</v>
      </c>
    </row>
    <row r="3820" spans="1:9" x14ac:dyDescent="0.2">
      <c r="A3820" s="221" t="s">
        <v>7</v>
      </c>
      <c r="B3820" s="221">
        <v>63502000</v>
      </c>
      <c r="C3820" s="221">
        <f t="shared" si="118"/>
        <v>8</v>
      </c>
      <c r="D3820" s="221">
        <v>63502000</v>
      </c>
      <c r="F3820" s="221" t="s">
        <v>2601</v>
      </c>
      <c r="G3820" s="222">
        <v>8000</v>
      </c>
      <c r="H3820" s="222">
        <v>0</v>
      </c>
      <c r="I3820" s="222">
        <f t="shared" si="119"/>
        <v>8000</v>
      </c>
    </row>
    <row r="3821" spans="1:9" x14ac:dyDescent="0.2">
      <c r="A3821" s="221" t="s">
        <v>7</v>
      </c>
      <c r="B3821" s="221">
        <v>63504000</v>
      </c>
      <c r="C3821" s="221">
        <f t="shared" si="118"/>
        <v>8</v>
      </c>
      <c r="D3821" s="221">
        <v>63504000</v>
      </c>
      <c r="F3821" s="221" t="s">
        <v>752</v>
      </c>
      <c r="G3821" s="222">
        <v>902000</v>
      </c>
      <c r="H3821" s="222">
        <v>0</v>
      </c>
      <c r="I3821" s="222">
        <f t="shared" si="119"/>
        <v>902000</v>
      </c>
    </row>
    <row r="3822" spans="1:9" x14ac:dyDescent="0.2">
      <c r="A3822" s="221" t="s">
        <v>7</v>
      </c>
      <c r="B3822" s="221">
        <v>63505000</v>
      </c>
      <c r="C3822" s="221">
        <f t="shared" si="118"/>
        <v>8</v>
      </c>
      <c r="D3822" s="221">
        <v>63505000</v>
      </c>
      <c r="F3822" s="221" t="s">
        <v>215</v>
      </c>
      <c r="G3822" s="222">
        <v>680000</v>
      </c>
      <c r="H3822" s="222">
        <v>0</v>
      </c>
      <c r="I3822" s="222">
        <f t="shared" si="119"/>
        <v>680000</v>
      </c>
    </row>
    <row r="3823" spans="1:9" x14ac:dyDescent="0.2">
      <c r="A3823" s="221" t="s">
        <v>7</v>
      </c>
      <c r="B3823" s="221">
        <v>63506000</v>
      </c>
      <c r="C3823" s="221">
        <f t="shared" si="118"/>
        <v>8</v>
      </c>
      <c r="D3823" s="221">
        <v>63506000</v>
      </c>
      <c r="F3823" s="221" t="s">
        <v>474</v>
      </c>
      <c r="G3823" s="222">
        <v>271052.5</v>
      </c>
      <c r="H3823" s="222">
        <v>0</v>
      </c>
      <c r="I3823" s="222">
        <f t="shared" si="119"/>
        <v>271052.5</v>
      </c>
    </row>
    <row r="3824" spans="1:9" x14ac:dyDescent="0.2">
      <c r="A3824" s="221" t="s">
        <v>7</v>
      </c>
      <c r="B3824" s="221">
        <v>64101000</v>
      </c>
      <c r="C3824" s="221">
        <f t="shared" si="118"/>
        <v>8</v>
      </c>
      <c r="D3824" s="221">
        <v>64101000</v>
      </c>
      <c r="F3824" s="221" t="s">
        <v>755</v>
      </c>
      <c r="G3824" s="222">
        <v>790072743.69000006</v>
      </c>
      <c r="H3824" s="222">
        <v>0</v>
      </c>
      <c r="I3824" s="222">
        <f t="shared" si="119"/>
        <v>790072743.69000006</v>
      </c>
    </row>
    <row r="3825" spans="1:9" x14ac:dyDescent="0.2">
      <c r="A3825" s="221" t="s">
        <v>7</v>
      </c>
      <c r="B3825" s="221">
        <v>64102000</v>
      </c>
      <c r="C3825" s="221">
        <f t="shared" si="118"/>
        <v>8</v>
      </c>
      <c r="D3825" s="221">
        <v>64102000</v>
      </c>
      <c r="F3825" s="221" t="s">
        <v>550</v>
      </c>
      <c r="G3825" s="222">
        <v>415990.17</v>
      </c>
      <c r="H3825" s="222">
        <v>0</v>
      </c>
      <c r="I3825" s="222">
        <f t="shared" si="119"/>
        <v>415990.17</v>
      </c>
    </row>
    <row r="3826" spans="1:9" x14ac:dyDescent="0.2">
      <c r="A3826" s="221" t="s">
        <v>7</v>
      </c>
      <c r="B3826" s="221">
        <v>64103000</v>
      </c>
      <c r="C3826" s="221">
        <f t="shared" si="118"/>
        <v>8</v>
      </c>
      <c r="D3826" s="221">
        <v>64103000</v>
      </c>
      <c r="F3826" s="221" t="s">
        <v>551</v>
      </c>
      <c r="G3826" s="222">
        <v>10387580.880000001</v>
      </c>
      <c r="H3826" s="222">
        <v>0</v>
      </c>
      <c r="I3826" s="222">
        <f t="shared" si="119"/>
        <v>10387580.880000001</v>
      </c>
    </row>
    <row r="3827" spans="1:9" x14ac:dyDescent="0.2">
      <c r="A3827" s="221" t="s">
        <v>7</v>
      </c>
      <c r="B3827" s="221">
        <v>64104000</v>
      </c>
      <c r="C3827" s="221">
        <f t="shared" si="118"/>
        <v>8</v>
      </c>
      <c r="D3827" s="221">
        <v>64104000</v>
      </c>
      <c r="F3827" s="221" t="s">
        <v>220</v>
      </c>
      <c r="G3827" s="222">
        <v>45585505.32</v>
      </c>
      <c r="H3827" s="222">
        <v>0</v>
      </c>
      <c r="I3827" s="222">
        <f t="shared" si="119"/>
        <v>45585505.32</v>
      </c>
    </row>
    <row r="3828" spans="1:9" x14ac:dyDescent="0.2">
      <c r="A3828" s="221" t="s">
        <v>7</v>
      </c>
      <c r="B3828" s="221">
        <v>64105000</v>
      </c>
      <c r="C3828" s="221">
        <f t="shared" si="118"/>
        <v>8</v>
      </c>
      <c r="D3828" s="221">
        <v>64105000</v>
      </c>
      <c r="F3828" s="221" t="s">
        <v>2157</v>
      </c>
      <c r="G3828" s="222">
        <v>15830191.4</v>
      </c>
      <c r="H3828" s="222">
        <v>0</v>
      </c>
      <c r="I3828" s="222">
        <f t="shared" si="119"/>
        <v>15830191.4</v>
      </c>
    </row>
    <row r="3829" spans="1:9" x14ac:dyDescent="0.2">
      <c r="A3829" s="221" t="s">
        <v>7</v>
      </c>
      <c r="B3829" s="221">
        <v>64106000</v>
      </c>
      <c r="C3829" s="221">
        <f t="shared" si="118"/>
        <v>8</v>
      </c>
      <c r="D3829" s="221">
        <v>64106000</v>
      </c>
      <c r="F3829" s="221" t="s">
        <v>4449</v>
      </c>
      <c r="G3829" s="222">
        <v>1538600</v>
      </c>
      <c r="H3829" s="222">
        <v>0</v>
      </c>
      <c r="I3829" s="222">
        <f t="shared" si="119"/>
        <v>1538600</v>
      </c>
    </row>
    <row r="3830" spans="1:9" x14ac:dyDescent="0.2">
      <c r="A3830" s="221" t="s">
        <v>7</v>
      </c>
      <c r="B3830" s="221">
        <v>64180000</v>
      </c>
      <c r="C3830" s="221">
        <f t="shared" si="118"/>
        <v>8</v>
      </c>
      <c r="D3830" s="221">
        <v>64180000</v>
      </c>
      <c r="F3830" s="221" t="s">
        <v>553</v>
      </c>
      <c r="G3830" s="222">
        <v>77416413.849999994</v>
      </c>
      <c r="H3830" s="222">
        <v>0</v>
      </c>
      <c r="I3830" s="222">
        <f t="shared" si="119"/>
        <v>77416413.849999994</v>
      </c>
    </row>
    <row r="3831" spans="1:9" x14ac:dyDescent="0.2">
      <c r="A3831" s="221" t="s">
        <v>7</v>
      </c>
      <c r="B3831" s="221">
        <v>64188000</v>
      </c>
      <c r="C3831" s="221">
        <f t="shared" si="118"/>
        <v>8</v>
      </c>
      <c r="D3831" s="221">
        <v>64180000</v>
      </c>
      <c r="F3831" s="221" t="s">
        <v>5025</v>
      </c>
      <c r="G3831" s="222">
        <v>529799</v>
      </c>
      <c r="H3831" s="222">
        <v>0</v>
      </c>
      <c r="I3831" s="222">
        <f t="shared" si="119"/>
        <v>529799</v>
      </c>
    </row>
    <row r="3832" spans="1:9" x14ac:dyDescent="0.2">
      <c r="A3832" s="221" t="s">
        <v>7</v>
      </c>
      <c r="B3832" s="221">
        <v>64501000</v>
      </c>
      <c r="C3832" s="221">
        <f t="shared" si="118"/>
        <v>8</v>
      </c>
      <c r="D3832" s="221">
        <v>64501000</v>
      </c>
      <c r="F3832" s="221" t="s">
        <v>756</v>
      </c>
      <c r="G3832" s="222">
        <v>69538993.420000002</v>
      </c>
      <c r="H3832" s="222">
        <v>0</v>
      </c>
      <c r="I3832" s="222">
        <f t="shared" si="119"/>
        <v>69538993.420000002</v>
      </c>
    </row>
    <row r="3833" spans="1:9" x14ac:dyDescent="0.2">
      <c r="A3833" s="221" t="s">
        <v>7</v>
      </c>
      <c r="B3833" s="221">
        <v>64502000</v>
      </c>
      <c r="C3833" s="221">
        <f t="shared" si="118"/>
        <v>8</v>
      </c>
      <c r="D3833" s="221">
        <v>64502000</v>
      </c>
      <c r="F3833" s="221" t="s">
        <v>555</v>
      </c>
      <c r="G3833" s="222">
        <v>25860654.949999999</v>
      </c>
      <c r="H3833" s="222">
        <v>0</v>
      </c>
      <c r="I3833" s="222">
        <f t="shared" si="119"/>
        <v>25860654.949999999</v>
      </c>
    </row>
    <row r="3834" spans="1:9" x14ac:dyDescent="0.2">
      <c r="A3834" s="221" t="s">
        <v>7</v>
      </c>
      <c r="B3834" s="221">
        <v>64504000</v>
      </c>
      <c r="C3834" s="221">
        <f t="shared" si="118"/>
        <v>8</v>
      </c>
      <c r="D3834" s="221">
        <v>64504000</v>
      </c>
      <c r="F3834" s="221" t="s">
        <v>2400</v>
      </c>
      <c r="G3834" s="222">
        <v>5349153.34</v>
      </c>
      <c r="H3834" s="222">
        <v>0</v>
      </c>
      <c r="I3834" s="222">
        <f t="shared" si="119"/>
        <v>5349153.34</v>
      </c>
    </row>
    <row r="3835" spans="1:9" x14ac:dyDescent="0.2">
      <c r="A3835" s="221" t="s">
        <v>7</v>
      </c>
      <c r="B3835" s="221">
        <v>64506000</v>
      </c>
      <c r="C3835" s="221">
        <f t="shared" si="118"/>
        <v>8</v>
      </c>
      <c r="D3835" s="221">
        <v>64505000</v>
      </c>
      <c r="F3835" s="221" t="s">
        <v>2368</v>
      </c>
      <c r="G3835" s="222">
        <v>770255.6</v>
      </c>
      <c r="H3835" s="222">
        <v>0</v>
      </c>
      <c r="I3835" s="222">
        <f t="shared" si="119"/>
        <v>770255.6</v>
      </c>
    </row>
    <row r="3836" spans="1:9" x14ac:dyDescent="0.2">
      <c r="A3836" s="221" t="s">
        <v>7</v>
      </c>
      <c r="B3836" s="221">
        <v>64507000</v>
      </c>
      <c r="C3836" s="221">
        <f t="shared" si="118"/>
        <v>8</v>
      </c>
      <c r="D3836" s="221">
        <v>64505000</v>
      </c>
      <c r="F3836" s="221" t="s">
        <v>5026</v>
      </c>
      <c r="G3836" s="222">
        <v>114856.15</v>
      </c>
      <c r="H3836" s="222">
        <v>0</v>
      </c>
      <c r="I3836" s="222">
        <f t="shared" si="119"/>
        <v>114856.15</v>
      </c>
    </row>
    <row r="3837" spans="1:9" x14ac:dyDescent="0.2">
      <c r="A3837" s="221" t="s">
        <v>7</v>
      </c>
      <c r="B3837" s="221">
        <v>64580000</v>
      </c>
      <c r="C3837" s="221">
        <f t="shared" si="118"/>
        <v>8</v>
      </c>
      <c r="D3837" s="221">
        <v>64580000</v>
      </c>
      <c r="F3837" s="221" t="s">
        <v>758</v>
      </c>
      <c r="G3837" s="222">
        <v>7386275.7199999997</v>
      </c>
      <c r="H3837" s="222">
        <v>0</v>
      </c>
      <c r="I3837" s="222">
        <f t="shared" si="119"/>
        <v>7386275.7199999997</v>
      </c>
    </row>
    <row r="3838" spans="1:9" x14ac:dyDescent="0.2">
      <c r="A3838" s="221" t="s">
        <v>7</v>
      </c>
      <c r="B3838" s="221">
        <v>64803000</v>
      </c>
      <c r="C3838" s="221">
        <f t="shared" si="118"/>
        <v>8</v>
      </c>
      <c r="D3838" s="221">
        <v>64803000</v>
      </c>
      <c r="F3838" s="221" t="s">
        <v>2609</v>
      </c>
      <c r="G3838" s="222">
        <v>1075600</v>
      </c>
      <c r="H3838" s="222">
        <v>0</v>
      </c>
      <c r="I3838" s="222">
        <f t="shared" si="119"/>
        <v>1075600</v>
      </c>
    </row>
    <row r="3839" spans="1:9" x14ac:dyDescent="0.2">
      <c r="A3839" s="221" t="s">
        <v>7</v>
      </c>
      <c r="B3839" s="221">
        <v>64808000</v>
      </c>
      <c r="C3839" s="221">
        <f t="shared" si="118"/>
        <v>8</v>
      </c>
      <c r="D3839" s="221">
        <v>64808000</v>
      </c>
      <c r="F3839" s="221" t="s">
        <v>491</v>
      </c>
      <c r="G3839" s="222">
        <v>210000</v>
      </c>
      <c r="H3839" s="222">
        <v>0</v>
      </c>
      <c r="I3839" s="222">
        <f t="shared" si="119"/>
        <v>210000</v>
      </c>
    </row>
    <row r="3840" spans="1:9" x14ac:dyDescent="0.2">
      <c r="A3840" s="221" t="s">
        <v>7</v>
      </c>
      <c r="B3840" s="221">
        <v>65100000</v>
      </c>
      <c r="C3840" s="221">
        <f t="shared" si="118"/>
        <v>8</v>
      </c>
      <c r="D3840" s="221">
        <v>65100000</v>
      </c>
      <c r="F3840" s="221" t="s">
        <v>760</v>
      </c>
      <c r="G3840" s="222">
        <v>1240605.8</v>
      </c>
      <c r="H3840" s="222">
        <v>0</v>
      </c>
      <c r="I3840" s="222">
        <f t="shared" si="119"/>
        <v>1240605.8</v>
      </c>
    </row>
    <row r="3841" spans="1:9" x14ac:dyDescent="0.2">
      <c r="A3841" s="221" t="s">
        <v>7</v>
      </c>
      <c r="B3841" s="221">
        <v>65200000</v>
      </c>
      <c r="C3841" s="221">
        <f t="shared" si="118"/>
        <v>8</v>
      </c>
      <c r="D3841" s="221">
        <v>65200000</v>
      </c>
      <c r="F3841" s="221" t="s">
        <v>5027</v>
      </c>
      <c r="G3841" s="222">
        <v>90438450.359999999</v>
      </c>
      <c r="H3841" s="222">
        <v>0</v>
      </c>
      <c r="I3841" s="222">
        <f t="shared" si="119"/>
        <v>90438450.359999999</v>
      </c>
    </row>
    <row r="3842" spans="1:9" x14ac:dyDescent="0.2">
      <c r="A3842" s="221" t="s">
        <v>7</v>
      </c>
      <c r="B3842" s="221">
        <v>65601000</v>
      </c>
      <c r="C3842" s="221">
        <f t="shared" ref="C3842:C3905" si="120">+LEN(B:B)</f>
        <v>8</v>
      </c>
      <c r="D3842" s="221">
        <v>65601000</v>
      </c>
      <c r="F3842" s="221" t="s">
        <v>762</v>
      </c>
      <c r="G3842" s="222">
        <v>1323160</v>
      </c>
      <c r="H3842" s="222">
        <v>0</v>
      </c>
      <c r="I3842" s="222">
        <f t="shared" ref="I3842:I3905" si="121">+G:G-H:H</f>
        <v>1323160</v>
      </c>
    </row>
    <row r="3843" spans="1:9" x14ac:dyDescent="0.2">
      <c r="A3843" s="221" t="s">
        <v>7</v>
      </c>
      <c r="B3843" s="221">
        <v>65602000</v>
      </c>
      <c r="C3843" s="221">
        <f t="shared" si="120"/>
        <v>8</v>
      </c>
      <c r="D3843" s="221">
        <v>65602000</v>
      </c>
      <c r="F3843" s="221" t="s">
        <v>2197</v>
      </c>
      <c r="G3843" s="222">
        <v>561540</v>
      </c>
      <c r="H3843" s="222">
        <v>0</v>
      </c>
      <c r="I3843" s="222">
        <f t="shared" si="121"/>
        <v>561540</v>
      </c>
    </row>
    <row r="3844" spans="1:9" x14ac:dyDescent="0.2">
      <c r="A3844" s="221" t="s">
        <v>7</v>
      </c>
      <c r="B3844" s="221">
        <v>65700000</v>
      </c>
      <c r="C3844" s="221">
        <f t="shared" si="120"/>
        <v>8</v>
      </c>
      <c r="D3844" s="221">
        <v>65700000</v>
      </c>
      <c r="F3844" s="221" t="s">
        <v>1957</v>
      </c>
      <c r="G3844" s="222">
        <v>1252660.03</v>
      </c>
      <c r="H3844" s="222">
        <v>0</v>
      </c>
      <c r="I3844" s="222">
        <f t="shared" si="121"/>
        <v>1252660.03</v>
      </c>
    </row>
    <row r="3845" spans="1:9" x14ac:dyDescent="0.2">
      <c r="A3845" s="221" t="s">
        <v>7</v>
      </c>
      <c r="B3845" s="221">
        <v>65710000</v>
      </c>
      <c r="C3845" s="221">
        <f t="shared" si="120"/>
        <v>8</v>
      </c>
      <c r="D3845" s="221">
        <v>65710000</v>
      </c>
      <c r="F3845" s="221" t="s">
        <v>5028</v>
      </c>
      <c r="G3845" s="222">
        <v>14000</v>
      </c>
      <c r="H3845" s="222">
        <v>0</v>
      </c>
      <c r="I3845" s="222">
        <f t="shared" si="121"/>
        <v>14000</v>
      </c>
    </row>
    <row r="3846" spans="1:9" x14ac:dyDescent="0.2">
      <c r="A3846" s="221" t="s">
        <v>7</v>
      </c>
      <c r="B3846" s="221">
        <v>65799999</v>
      </c>
      <c r="C3846" s="221">
        <f t="shared" si="120"/>
        <v>8</v>
      </c>
      <c r="D3846" s="221">
        <v>65710000</v>
      </c>
      <c r="F3846" s="221" t="s">
        <v>5029</v>
      </c>
      <c r="G3846" s="222">
        <v>2433884.5499999998</v>
      </c>
      <c r="H3846" s="222">
        <v>0</v>
      </c>
      <c r="I3846" s="222">
        <f t="shared" si="121"/>
        <v>2433884.5499999998</v>
      </c>
    </row>
    <row r="3847" spans="1:9" x14ac:dyDescent="0.2">
      <c r="A3847" s="221" t="s">
        <v>7</v>
      </c>
      <c r="B3847" s="221">
        <v>65800000</v>
      </c>
      <c r="C3847" s="221">
        <f t="shared" si="120"/>
        <v>8</v>
      </c>
      <c r="D3847" s="221">
        <v>65800000</v>
      </c>
      <c r="F3847" s="221" t="s">
        <v>2401</v>
      </c>
      <c r="G3847" s="222">
        <v>717865.15</v>
      </c>
      <c r="H3847" s="222">
        <v>0</v>
      </c>
      <c r="I3847" s="222">
        <f t="shared" si="121"/>
        <v>717865.15</v>
      </c>
    </row>
    <row r="3848" spans="1:9" x14ac:dyDescent="0.2">
      <c r="A3848" s="221" t="s">
        <v>7</v>
      </c>
      <c r="B3848" s="221">
        <v>66101000</v>
      </c>
      <c r="C3848" s="221">
        <f t="shared" si="120"/>
        <v>8</v>
      </c>
      <c r="D3848" s="221">
        <v>66101000</v>
      </c>
      <c r="F3848" s="221" t="s">
        <v>767</v>
      </c>
      <c r="G3848" s="222">
        <v>1063435.25</v>
      </c>
      <c r="H3848" s="222">
        <v>0</v>
      </c>
      <c r="I3848" s="222">
        <f t="shared" si="121"/>
        <v>1063435.25</v>
      </c>
    </row>
    <row r="3849" spans="1:9" x14ac:dyDescent="0.2">
      <c r="A3849" s="221" t="s">
        <v>7</v>
      </c>
      <c r="B3849" s="221">
        <v>66102000</v>
      </c>
      <c r="C3849" s="221">
        <f t="shared" si="120"/>
        <v>8</v>
      </c>
      <c r="D3849" s="221">
        <v>66102000</v>
      </c>
      <c r="F3849" s="221" t="s">
        <v>2415</v>
      </c>
      <c r="G3849" s="222">
        <v>1353503.77</v>
      </c>
      <c r="H3849" s="222">
        <v>0</v>
      </c>
      <c r="I3849" s="222">
        <f t="shared" si="121"/>
        <v>1353503.77</v>
      </c>
    </row>
    <row r="3850" spans="1:9" x14ac:dyDescent="0.2">
      <c r="A3850" s="221" t="s">
        <v>7</v>
      </c>
      <c r="B3850" s="221">
        <v>66103000</v>
      </c>
      <c r="C3850" s="221">
        <f t="shared" si="120"/>
        <v>8</v>
      </c>
      <c r="D3850" s="221">
        <v>66103000</v>
      </c>
      <c r="F3850" s="221" t="s">
        <v>4611</v>
      </c>
      <c r="G3850" s="222">
        <v>316834223.30000001</v>
      </c>
      <c r="H3850" s="222">
        <v>0</v>
      </c>
      <c r="I3850" s="222">
        <f t="shared" si="121"/>
        <v>316834223.30000001</v>
      </c>
    </row>
    <row r="3851" spans="1:9" x14ac:dyDescent="0.2">
      <c r="A3851" s="221" t="s">
        <v>7</v>
      </c>
      <c r="B3851" s="221">
        <v>66104000</v>
      </c>
      <c r="C3851" s="221">
        <f t="shared" si="120"/>
        <v>8</v>
      </c>
      <c r="D3851" s="221">
        <v>66104000</v>
      </c>
      <c r="F3851" s="221" t="s">
        <v>5030</v>
      </c>
      <c r="G3851" s="222">
        <v>198780759.03999999</v>
      </c>
      <c r="H3851" s="222">
        <v>0</v>
      </c>
      <c r="I3851" s="222">
        <f t="shared" si="121"/>
        <v>198780759.03999999</v>
      </c>
    </row>
    <row r="3852" spans="1:9" x14ac:dyDescent="0.2">
      <c r="A3852" s="221" t="s">
        <v>7</v>
      </c>
      <c r="B3852" s="221">
        <v>66600000</v>
      </c>
      <c r="C3852" s="221">
        <f t="shared" si="120"/>
        <v>8</v>
      </c>
      <c r="D3852" s="221">
        <v>66600000</v>
      </c>
      <c r="F3852" s="221" t="s">
        <v>770</v>
      </c>
      <c r="G3852" s="222">
        <v>71903829.109999999</v>
      </c>
      <c r="H3852" s="222">
        <v>0</v>
      </c>
      <c r="I3852" s="222">
        <f t="shared" si="121"/>
        <v>71903829.109999999</v>
      </c>
    </row>
    <row r="3853" spans="1:9" x14ac:dyDescent="0.2">
      <c r="A3853" s="221" t="s">
        <v>7</v>
      </c>
      <c r="B3853" s="221">
        <v>68111000</v>
      </c>
      <c r="C3853" s="221">
        <f t="shared" si="120"/>
        <v>8</v>
      </c>
      <c r="D3853" s="221">
        <v>68111000</v>
      </c>
      <c r="F3853" s="221" t="s">
        <v>771</v>
      </c>
      <c r="G3853" s="222">
        <v>1016633.71</v>
      </c>
      <c r="H3853" s="222">
        <v>0</v>
      </c>
      <c r="I3853" s="222">
        <f t="shared" si="121"/>
        <v>1016633.71</v>
      </c>
    </row>
    <row r="3854" spans="1:9" x14ac:dyDescent="0.2">
      <c r="A3854" s="221" t="s">
        <v>7</v>
      </c>
      <c r="B3854" s="221">
        <v>68112000</v>
      </c>
      <c r="C3854" s="221">
        <f t="shared" si="120"/>
        <v>8</v>
      </c>
      <c r="D3854" s="221">
        <v>68112000</v>
      </c>
      <c r="F3854" s="221" t="s">
        <v>772</v>
      </c>
      <c r="G3854" s="222">
        <v>840595827.77999997</v>
      </c>
      <c r="H3854" s="222">
        <v>0</v>
      </c>
      <c r="I3854" s="222">
        <f t="shared" si="121"/>
        <v>840595827.77999997</v>
      </c>
    </row>
    <row r="3855" spans="1:9" x14ac:dyDescent="0.2">
      <c r="A3855" s="221" t="s">
        <v>7</v>
      </c>
      <c r="B3855" s="221">
        <v>69500000</v>
      </c>
      <c r="C3855" s="221">
        <f t="shared" si="120"/>
        <v>8</v>
      </c>
      <c r="D3855" s="221">
        <v>69500000</v>
      </c>
      <c r="F3855" s="221" t="s">
        <v>5031</v>
      </c>
      <c r="G3855" s="222">
        <v>61481449.462250002</v>
      </c>
      <c r="H3855" s="222">
        <v>0</v>
      </c>
      <c r="I3855" s="222">
        <f t="shared" si="121"/>
        <v>61481449.462250002</v>
      </c>
    </row>
    <row r="3856" spans="1:9" x14ac:dyDescent="0.2">
      <c r="A3856" s="221" t="s">
        <v>7</v>
      </c>
      <c r="B3856" s="221">
        <v>70100000</v>
      </c>
      <c r="C3856" s="221">
        <f t="shared" si="120"/>
        <v>8</v>
      </c>
      <c r="D3856" s="221">
        <v>70100000</v>
      </c>
      <c r="F3856" s="221" t="s">
        <v>4529</v>
      </c>
      <c r="G3856" s="222">
        <v>0</v>
      </c>
      <c r="H3856" s="222">
        <v>798849629.99000001</v>
      </c>
      <c r="I3856" s="222">
        <f t="shared" si="121"/>
        <v>-798849629.99000001</v>
      </c>
    </row>
    <row r="3857" spans="1:9" x14ac:dyDescent="0.2">
      <c r="A3857" s="221" t="s">
        <v>7</v>
      </c>
      <c r="B3857" s="221">
        <v>70110000</v>
      </c>
      <c r="C3857" s="221">
        <f t="shared" si="120"/>
        <v>8</v>
      </c>
      <c r="D3857" s="221">
        <v>70110000</v>
      </c>
      <c r="F3857" s="221" t="s">
        <v>5032</v>
      </c>
      <c r="G3857" s="222">
        <v>0</v>
      </c>
      <c r="H3857" s="222">
        <v>3614307240.6199999</v>
      </c>
      <c r="I3857" s="222">
        <f t="shared" si="121"/>
        <v>-3614307240.6199999</v>
      </c>
    </row>
    <row r="3858" spans="1:9" x14ac:dyDescent="0.2">
      <c r="A3858" s="221" t="s">
        <v>7</v>
      </c>
      <c r="B3858" s="221">
        <v>70700000</v>
      </c>
      <c r="C3858" s="221">
        <f t="shared" si="120"/>
        <v>8</v>
      </c>
      <c r="D3858" s="221">
        <v>70700000</v>
      </c>
      <c r="F3858" s="221" t="s">
        <v>5033</v>
      </c>
      <c r="G3858" s="222">
        <v>0</v>
      </c>
      <c r="H3858" s="222">
        <v>758723027</v>
      </c>
      <c r="I3858" s="222">
        <f t="shared" si="121"/>
        <v>-758723027</v>
      </c>
    </row>
    <row r="3859" spans="1:9" x14ac:dyDescent="0.2">
      <c r="A3859" s="221" t="s">
        <v>7</v>
      </c>
      <c r="B3859" s="221">
        <v>70710000</v>
      </c>
      <c r="C3859" s="221">
        <f t="shared" si="120"/>
        <v>8</v>
      </c>
      <c r="D3859" s="221">
        <v>70710000</v>
      </c>
      <c r="F3859" s="221" t="s">
        <v>4544</v>
      </c>
      <c r="G3859" s="222">
        <v>0</v>
      </c>
      <c r="H3859" s="222">
        <v>3066532938.6100001</v>
      </c>
      <c r="I3859" s="222">
        <f t="shared" si="121"/>
        <v>-3066532938.6100001</v>
      </c>
    </row>
    <row r="3860" spans="1:9" x14ac:dyDescent="0.2">
      <c r="A3860" s="221" t="s">
        <v>7</v>
      </c>
      <c r="B3860" s="221">
        <v>70720000</v>
      </c>
      <c r="C3860" s="221">
        <f t="shared" si="120"/>
        <v>8</v>
      </c>
      <c r="D3860" s="221">
        <v>70720000</v>
      </c>
      <c r="F3860" s="221" t="s">
        <v>5034</v>
      </c>
      <c r="G3860" s="222">
        <v>0</v>
      </c>
      <c r="H3860" s="222">
        <v>4160264900</v>
      </c>
      <c r="I3860" s="222">
        <f t="shared" si="121"/>
        <v>-4160264900</v>
      </c>
    </row>
    <row r="3861" spans="1:9" x14ac:dyDescent="0.2">
      <c r="A3861" s="221" t="s">
        <v>7</v>
      </c>
      <c r="B3861" s="221">
        <v>70900000</v>
      </c>
      <c r="C3861" s="221">
        <f t="shared" si="120"/>
        <v>8</v>
      </c>
      <c r="D3861" s="221">
        <v>70900000</v>
      </c>
      <c r="F3861" s="221" t="s">
        <v>4559</v>
      </c>
      <c r="G3861" s="222">
        <v>122387843.77</v>
      </c>
      <c r="H3861" s="222">
        <v>0</v>
      </c>
      <c r="I3861" s="222">
        <f t="shared" si="121"/>
        <v>122387843.77</v>
      </c>
    </row>
    <row r="3862" spans="1:9" x14ac:dyDescent="0.2">
      <c r="A3862" s="221" t="s">
        <v>7</v>
      </c>
      <c r="B3862" s="221">
        <v>71400000</v>
      </c>
      <c r="C3862" s="221">
        <f t="shared" si="120"/>
        <v>8</v>
      </c>
      <c r="D3862" s="221">
        <v>71400000</v>
      </c>
      <c r="F3862" s="221" t="s">
        <v>5035</v>
      </c>
      <c r="G3862" s="222">
        <v>0</v>
      </c>
      <c r="H3862" s="222">
        <v>549467531.50999999</v>
      </c>
      <c r="I3862" s="222">
        <f t="shared" si="121"/>
        <v>-549467531.50999999</v>
      </c>
    </row>
    <row r="3863" spans="1:9" x14ac:dyDescent="0.2">
      <c r="A3863" s="221" t="s">
        <v>7</v>
      </c>
      <c r="B3863" s="221">
        <v>75200000</v>
      </c>
      <c r="C3863" s="221">
        <f t="shared" si="120"/>
        <v>8</v>
      </c>
      <c r="D3863" s="221">
        <v>75200000</v>
      </c>
      <c r="F3863" s="221" t="s">
        <v>524</v>
      </c>
      <c r="G3863" s="222">
        <v>0</v>
      </c>
      <c r="H3863" s="222">
        <v>50369492.539999999</v>
      </c>
      <c r="I3863" s="222">
        <f t="shared" si="121"/>
        <v>-50369492.539999999</v>
      </c>
    </row>
    <row r="3864" spans="1:9" x14ac:dyDescent="0.2">
      <c r="A3864" s="221" t="s">
        <v>7</v>
      </c>
      <c r="B3864" s="221">
        <v>75799999</v>
      </c>
      <c r="C3864" s="221">
        <f t="shared" si="120"/>
        <v>8</v>
      </c>
      <c r="D3864" s="221">
        <v>75800000</v>
      </c>
      <c r="F3864" s="221" t="s">
        <v>5036</v>
      </c>
      <c r="G3864" s="222">
        <v>0</v>
      </c>
      <c r="H3864" s="222">
        <v>1904440.6</v>
      </c>
      <c r="I3864" s="222">
        <f t="shared" si="121"/>
        <v>-1904440.6</v>
      </c>
    </row>
    <row r="3865" spans="1:9" x14ac:dyDescent="0.2">
      <c r="A3865" s="221" t="s">
        <v>7</v>
      </c>
      <c r="B3865" s="221">
        <v>75800000</v>
      </c>
      <c r="C3865" s="221">
        <f t="shared" si="120"/>
        <v>8</v>
      </c>
      <c r="D3865" s="221">
        <v>75800000</v>
      </c>
      <c r="F3865" s="221" t="s">
        <v>237</v>
      </c>
      <c r="G3865" s="222">
        <v>0</v>
      </c>
      <c r="H3865" s="222">
        <v>20077057.93</v>
      </c>
      <c r="I3865" s="222">
        <f t="shared" si="121"/>
        <v>-20077057.93</v>
      </c>
    </row>
    <row r="3866" spans="1:9" x14ac:dyDescent="0.2">
      <c r="A3866" s="221" t="s">
        <v>7</v>
      </c>
      <c r="B3866" s="221">
        <v>75810000</v>
      </c>
      <c r="C3866" s="221">
        <f t="shared" si="120"/>
        <v>8</v>
      </c>
      <c r="D3866" s="221">
        <v>75810000</v>
      </c>
      <c r="F3866" s="221" t="s">
        <v>573</v>
      </c>
      <c r="G3866" s="222">
        <v>0</v>
      </c>
      <c r="H3866" s="222">
        <v>7442000</v>
      </c>
      <c r="I3866" s="222">
        <f t="shared" si="121"/>
        <v>-7442000</v>
      </c>
    </row>
    <row r="3867" spans="1:9" x14ac:dyDescent="0.2">
      <c r="A3867" s="221" t="s">
        <v>7</v>
      </c>
      <c r="B3867" s="221">
        <v>76600000</v>
      </c>
      <c r="C3867" s="221">
        <f t="shared" si="120"/>
        <v>8</v>
      </c>
      <c r="D3867" s="221">
        <v>76600000</v>
      </c>
      <c r="F3867" s="221" t="s">
        <v>786</v>
      </c>
      <c r="G3867" s="222">
        <v>0</v>
      </c>
      <c r="H3867" s="222">
        <v>17756210.98</v>
      </c>
      <c r="I3867" s="222">
        <f t="shared" si="121"/>
        <v>-17756210.98</v>
      </c>
    </row>
    <row r="3868" spans="1:9" x14ac:dyDescent="0.2">
      <c r="A3868" s="221" t="s">
        <v>28</v>
      </c>
      <c r="B3868" s="225">
        <v>101000</v>
      </c>
      <c r="C3868" s="221">
        <f t="shared" si="120"/>
        <v>6</v>
      </c>
      <c r="D3868" s="221">
        <v>10100000</v>
      </c>
      <c r="F3868" s="221" t="s">
        <v>581</v>
      </c>
      <c r="H3868" s="222">
        <v>10000000</v>
      </c>
      <c r="I3868" s="222">
        <f t="shared" si="121"/>
        <v>-10000000</v>
      </c>
    </row>
    <row r="3869" spans="1:9" x14ac:dyDescent="0.2">
      <c r="A3869" s="221" t="s">
        <v>28</v>
      </c>
      <c r="B3869" s="225">
        <v>119200</v>
      </c>
      <c r="C3869" s="221">
        <f t="shared" si="120"/>
        <v>6</v>
      </c>
      <c r="D3869" s="221">
        <v>11900000</v>
      </c>
      <c r="F3869" s="221" t="s">
        <v>2851</v>
      </c>
      <c r="H3869" s="222">
        <v>17194447.329999998</v>
      </c>
      <c r="I3869" s="222">
        <f t="shared" si="121"/>
        <v>-17194447.329999998</v>
      </c>
    </row>
    <row r="3870" spans="1:9" x14ac:dyDescent="0.2">
      <c r="A3870" s="221" t="s">
        <v>28</v>
      </c>
      <c r="B3870" s="225">
        <v>120000</v>
      </c>
      <c r="C3870" s="221">
        <f t="shared" si="120"/>
        <v>6</v>
      </c>
      <c r="D3870" s="221">
        <v>12000000</v>
      </c>
      <c r="F3870" s="221" t="s">
        <v>2852</v>
      </c>
      <c r="H3870" s="222">
        <v>13139829130.41</v>
      </c>
      <c r="I3870" s="222">
        <f t="shared" si="121"/>
        <v>-13139829130.41</v>
      </c>
    </row>
    <row r="3871" spans="1:9" x14ac:dyDescent="0.2">
      <c r="A3871" s="221" t="s">
        <v>28</v>
      </c>
      <c r="B3871" s="225">
        <v>211000</v>
      </c>
      <c r="C3871" s="221">
        <f t="shared" si="120"/>
        <v>6</v>
      </c>
      <c r="D3871" s="221">
        <v>21100000</v>
      </c>
      <c r="F3871" s="221" t="s">
        <v>2853</v>
      </c>
      <c r="G3871" s="222">
        <v>604900524.49000001</v>
      </c>
      <c r="I3871" s="222">
        <f t="shared" si="121"/>
        <v>604900524.49000001</v>
      </c>
    </row>
    <row r="3872" spans="1:9" x14ac:dyDescent="0.2">
      <c r="A3872" s="221" t="s">
        <v>28</v>
      </c>
      <c r="B3872" s="225">
        <v>215500</v>
      </c>
      <c r="C3872" s="221">
        <f t="shared" si="120"/>
        <v>6</v>
      </c>
      <c r="D3872" s="221">
        <v>21550000</v>
      </c>
      <c r="F3872" s="221" t="s">
        <v>2854</v>
      </c>
      <c r="G3872" s="222">
        <v>792209.45</v>
      </c>
      <c r="I3872" s="222">
        <f t="shared" si="121"/>
        <v>792209.45</v>
      </c>
    </row>
    <row r="3873" spans="1:9" x14ac:dyDescent="0.2">
      <c r="A3873" s="221" t="s">
        <v>28</v>
      </c>
      <c r="B3873" s="225">
        <v>218200</v>
      </c>
      <c r="C3873" s="221">
        <f t="shared" si="120"/>
        <v>6</v>
      </c>
      <c r="D3873" s="221">
        <v>21820000</v>
      </c>
      <c r="F3873" s="221" t="s">
        <v>596</v>
      </c>
      <c r="G3873" s="222">
        <v>534058036.13999999</v>
      </c>
      <c r="I3873" s="222">
        <f t="shared" si="121"/>
        <v>534058036.13999999</v>
      </c>
    </row>
    <row r="3874" spans="1:9" x14ac:dyDescent="0.2">
      <c r="A3874" s="221" t="s">
        <v>28</v>
      </c>
      <c r="B3874" s="225">
        <v>218300</v>
      </c>
      <c r="C3874" s="221">
        <f t="shared" si="120"/>
        <v>6</v>
      </c>
      <c r="D3874" s="221">
        <v>21830000</v>
      </c>
      <c r="F3874" s="221" t="s">
        <v>2856</v>
      </c>
      <c r="G3874" s="222">
        <v>6324000</v>
      </c>
      <c r="I3874" s="222">
        <f t="shared" si="121"/>
        <v>6324000</v>
      </c>
    </row>
    <row r="3875" spans="1:9" x14ac:dyDescent="0.2">
      <c r="A3875" s="221" t="s">
        <v>28</v>
      </c>
      <c r="B3875" s="225">
        <v>218310</v>
      </c>
      <c r="C3875" s="221">
        <f t="shared" si="120"/>
        <v>6</v>
      </c>
      <c r="D3875" s="221">
        <v>21831000</v>
      </c>
      <c r="F3875" s="221" t="s">
        <v>2857</v>
      </c>
      <c r="G3875" s="222">
        <v>2989167</v>
      </c>
      <c r="I3875" s="222">
        <f t="shared" si="121"/>
        <v>2989167</v>
      </c>
    </row>
    <row r="3876" spans="1:9" x14ac:dyDescent="0.2">
      <c r="A3876" s="221" t="s">
        <v>28</v>
      </c>
      <c r="B3876" s="225">
        <v>218400</v>
      </c>
      <c r="C3876" s="221">
        <f t="shared" si="120"/>
        <v>6</v>
      </c>
      <c r="D3876" s="221">
        <v>21840000</v>
      </c>
      <c r="F3876" s="221" t="s">
        <v>2855</v>
      </c>
      <c r="G3876" s="222">
        <v>178862860.94999999</v>
      </c>
      <c r="I3876" s="222">
        <f t="shared" si="121"/>
        <v>178862860.94999999</v>
      </c>
    </row>
    <row r="3877" spans="1:9" x14ac:dyDescent="0.2">
      <c r="A3877" s="221" t="s">
        <v>28</v>
      </c>
      <c r="B3877" s="225">
        <v>275000</v>
      </c>
      <c r="C3877" s="221">
        <f t="shared" si="120"/>
        <v>6</v>
      </c>
      <c r="D3877" s="221">
        <v>27500000</v>
      </c>
      <c r="F3877" s="221" t="s">
        <v>2858</v>
      </c>
      <c r="G3877" s="222">
        <v>12849439</v>
      </c>
      <c r="I3877" s="222">
        <f t="shared" si="121"/>
        <v>12849439</v>
      </c>
    </row>
    <row r="3878" spans="1:9" x14ac:dyDescent="0.2">
      <c r="A3878" s="221" t="s">
        <v>28</v>
      </c>
      <c r="B3878" s="225">
        <v>281100</v>
      </c>
      <c r="C3878" s="221">
        <f t="shared" si="120"/>
        <v>6</v>
      </c>
      <c r="D3878" s="221">
        <v>28120000</v>
      </c>
      <c r="F3878" s="221" t="s">
        <v>2859</v>
      </c>
      <c r="H3878" s="222">
        <v>103418330.23999999</v>
      </c>
      <c r="I3878" s="222">
        <f t="shared" si="121"/>
        <v>-103418330.23999999</v>
      </c>
    </row>
    <row r="3879" spans="1:9" x14ac:dyDescent="0.2">
      <c r="A3879" s="221" t="s">
        <v>28</v>
      </c>
      <c r="B3879" s="225">
        <v>281550</v>
      </c>
      <c r="C3879" s="221">
        <f t="shared" si="120"/>
        <v>6</v>
      </c>
      <c r="D3879" s="221">
        <v>28155000</v>
      </c>
      <c r="F3879" s="221" t="s">
        <v>1661</v>
      </c>
      <c r="H3879" s="222">
        <v>792209.4</v>
      </c>
      <c r="I3879" s="222">
        <f t="shared" si="121"/>
        <v>-792209.4</v>
      </c>
    </row>
    <row r="3880" spans="1:9" x14ac:dyDescent="0.2">
      <c r="A3880" s="221" t="s">
        <v>28</v>
      </c>
      <c r="B3880" s="225">
        <v>281820</v>
      </c>
      <c r="C3880" s="221">
        <f t="shared" si="120"/>
        <v>6</v>
      </c>
      <c r="D3880" s="221">
        <v>28182000</v>
      </c>
      <c r="F3880" s="221" t="s">
        <v>1663</v>
      </c>
      <c r="H3880" s="222">
        <v>416632035.77999997</v>
      </c>
      <c r="I3880" s="222">
        <f t="shared" si="121"/>
        <v>-416632035.77999997</v>
      </c>
    </row>
    <row r="3881" spans="1:9" x14ac:dyDescent="0.2">
      <c r="A3881" s="221" t="s">
        <v>28</v>
      </c>
      <c r="B3881" s="225">
        <v>281830</v>
      </c>
      <c r="C3881" s="221">
        <f t="shared" si="120"/>
        <v>6</v>
      </c>
      <c r="D3881" s="221">
        <v>28183000</v>
      </c>
      <c r="F3881" s="221" t="s">
        <v>2861</v>
      </c>
      <c r="H3881" s="222">
        <v>1897200</v>
      </c>
      <c r="I3881" s="222">
        <f t="shared" si="121"/>
        <v>-1897200</v>
      </c>
    </row>
    <row r="3882" spans="1:9" x14ac:dyDescent="0.2">
      <c r="A3882" s="221" t="s">
        <v>28</v>
      </c>
      <c r="B3882" s="225">
        <v>281831</v>
      </c>
      <c r="C3882" s="221">
        <f t="shared" si="120"/>
        <v>6</v>
      </c>
      <c r="D3882" s="221">
        <v>28183100</v>
      </c>
      <c r="F3882" s="221" t="s">
        <v>2862</v>
      </c>
      <c r="H3882" s="222">
        <v>2989167</v>
      </c>
      <c r="I3882" s="222">
        <f t="shared" si="121"/>
        <v>-2989167</v>
      </c>
    </row>
    <row r="3883" spans="1:9" x14ac:dyDescent="0.2">
      <c r="A3883" s="221" t="s">
        <v>28</v>
      </c>
      <c r="B3883" s="225">
        <v>281840</v>
      </c>
      <c r="C3883" s="221">
        <f t="shared" si="120"/>
        <v>6</v>
      </c>
      <c r="D3883" s="221">
        <v>28184000</v>
      </c>
      <c r="F3883" s="221" t="s">
        <v>2860</v>
      </c>
      <c r="H3883" s="222">
        <v>61069640.090000004</v>
      </c>
      <c r="I3883" s="222">
        <f t="shared" si="121"/>
        <v>-61069640.090000004</v>
      </c>
    </row>
    <row r="3884" spans="1:9" x14ac:dyDescent="0.2">
      <c r="A3884" s="221" t="s">
        <v>28</v>
      </c>
      <c r="B3884" s="225">
        <v>370000</v>
      </c>
      <c r="C3884" s="221">
        <f t="shared" si="120"/>
        <v>6</v>
      </c>
      <c r="D3884" s="221">
        <v>37000000</v>
      </c>
      <c r="F3884" s="221" t="s">
        <v>2863</v>
      </c>
      <c r="G3884" s="222">
        <v>8677587778.4099998</v>
      </c>
      <c r="I3884" s="222">
        <f t="shared" si="121"/>
        <v>8677587778.4099998</v>
      </c>
    </row>
    <row r="3885" spans="1:9" x14ac:dyDescent="0.2">
      <c r="A3885" s="221" t="s">
        <v>28</v>
      </c>
      <c r="B3885" s="225">
        <v>401000</v>
      </c>
      <c r="C3885" s="221">
        <f t="shared" si="120"/>
        <v>6</v>
      </c>
      <c r="D3885" s="221">
        <v>40100000</v>
      </c>
      <c r="F3885" s="221" t="s">
        <v>2864</v>
      </c>
      <c r="G3885" s="222">
        <v>12868755421.99</v>
      </c>
      <c r="I3885" s="222">
        <f t="shared" si="121"/>
        <v>12868755421.99</v>
      </c>
    </row>
    <row r="3886" spans="1:9" x14ac:dyDescent="0.2">
      <c r="A3886" s="221" t="s">
        <v>28</v>
      </c>
      <c r="B3886" s="225">
        <v>401001</v>
      </c>
      <c r="C3886" s="221">
        <f t="shared" si="120"/>
        <v>6</v>
      </c>
      <c r="D3886" s="221">
        <v>40120000</v>
      </c>
      <c r="F3886" s="221" t="s">
        <v>620</v>
      </c>
      <c r="G3886" s="222">
        <v>3208406244.1300001</v>
      </c>
      <c r="I3886" s="222">
        <f t="shared" si="121"/>
        <v>3208406244.1300001</v>
      </c>
    </row>
    <row r="3887" spans="1:9" x14ac:dyDescent="0.2">
      <c r="A3887" s="221" t="s">
        <v>28</v>
      </c>
      <c r="B3887" s="225">
        <v>404000</v>
      </c>
      <c r="C3887" s="221">
        <f t="shared" si="120"/>
        <v>6</v>
      </c>
      <c r="D3887" s="221">
        <v>40400000</v>
      </c>
      <c r="F3887" s="221" t="s">
        <v>2865</v>
      </c>
      <c r="G3887" s="222">
        <v>3235541.66</v>
      </c>
      <c r="I3887" s="222">
        <f t="shared" si="121"/>
        <v>3235541.66</v>
      </c>
    </row>
    <row r="3888" spans="1:9" x14ac:dyDescent="0.2">
      <c r="A3888" s="221" t="s">
        <v>28</v>
      </c>
      <c r="B3888" s="225">
        <v>411000</v>
      </c>
      <c r="C3888" s="221">
        <f t="shared" si="120"/>
        <v>6</v>
      </c>
      <c r="D3888" s="221">
        <v>41100000</v>
      </c>
      <c r="F3888" s="221" t="s">
        <v>2867</v>
      </c>
      <c r="G3888" s="222">
        <v>2832167831.3099999</v>
      </c>
      <c r="I3888" s="222">
        <f t="shared" si="121"/>
        <v>2832167831.3099999</v>
      </c>
    </row>
    <row r="3889" spans="1:9" x14ac:dyDescent="0.2">
      <c r="A3889" s="221" t="s">
        <v>28</v>
      </c>
      <c r="B3889" s="225">
        <v>419100</v>
      </c>
      <c r="C3889" s="221">
        <f t="shared" si="120"/>
        <v>6</v>
      </c>
      <c r="D3889" s="221">
        <v>41910000</v>
      </c>
      <c r="F3889" s="221" t="s">
        <v>2868</v>
      </c>
      <c r="H3889" s="222">
        <v>5738907611.0200005</v>
      </c>
      <c r="I3889" s="222">
        <f t="shared" si="121"/>
        <v>-5738907611.0200005</v>
      </c>
    </row>
    <row r="3890" spans="1:9" x14ac:dyDescent="0.2">
      <c r="A3890" s="221" t="s">
        <v>28</v>
      </c>
      <c r="B3890" s="225">
        <v>425100</v>
      </c>
      <c r="C3890" s="221">
        <f t="shared" si="120"/>
        <v>6</v>
      </c>
      <c r="D3890" s="221">
        <v>42510000</v>
      </c>
      <c r="F3890" s="221" t="s">
        <v>2871</v>
      </c>
      <c r="G3890" s="222">
        <v>2700000</v>
      </c>
      <c r="I3890" s="222">
        <f t="shared" si="121"/>
        <v>2700000</v>
      </c>
    </row>
    <row r="3891" spans="1:9" x14ac:dyDescent="0.2">
      <c r="A3891" s="221" t="s">
        <v>28</v>
      </c>
      <c r="B3891" s="225">
        <v>431000</v>
      </c>
      <c r="C3891" s="221">
        <f t="shared" si="120"/>
        <v>6</v>
      </c>
      <c r="D3891" s="221">
        <v>43100000</v>
      </c>
      <c r="F3891" s="221" t="s">
        <v>2872</v>
      </c>
      <c r="H3891" s="222">
        <v>6938073.3399999999</v>
      </c>
      <c r="I3891" s="222">
        <f t="shared" si="121"/>
        <v>-6938073.3399999999</v>
      </c>
    </row>
    <row r="3892" spans="1:9" x14ac:dyDescent="0.2">
      <c r="A3892" s="221" t="s">
        <v>28</v>
      </c>
      <c r="B3892" s="225">
        <v>431200</v>
      </c>
      <c r="C3892" s="221">
        <f t="shared" si="120"/>
        <v>6</v>
      </c>
      <c r="D3892" s="221">
        <v>43120000</v>
      </c>
      <c r="F3892" s="221" t="s">
        <v>80</v>
      </c>
      <c r="H3892" s="222">
        <v>495576.67</v>
      </c>
      <c r="I3892" s="222">
        <f t="shared" si="121"/>
        <v>-495576.67</v>
      </c>
    </row>
    <row r="3893" spans="1:9" x14ac:dyDescent="0.2">
      <c r="A3893" s="221" t="s">
        <v>28</v>
      </c>
      <c r="B3893" s="225">
        <v>432000</v>
      </c>
      <c r="C3893" s="221">
        <f t="shared" si="120"/>
        <v>6</v>
      </c>
      <c r="D3893" s="221">
        <v>43200000</v>
      </c>
      <c r="F3893" s="221" t="s">
        <v>2874</v>
      </c>
      <c r="H3893" s="222">
        <v>2973460</v>
      </c>
      <c r="I3893" s="222">
        <f t="shared" si="121"/>
        <v>-2973460</v>
      </c>
    </row>
    <row r="3894" spans="1:9" x14ac:dyDescent="0.2">
      <c r="A3894" s="221" t="s">
        <v>28</v>
      </c>
      <c r="B3894" s="225">
        <v>444000</v>
      </c>
      <c r="C3894" s="221">
        <f t="shared" si="120"/>
        <v>6</v>
      </c>
      <c r="D3894" s="221">
        <v>44400000</v>
      </c>
      <c r="F3894" s="221" t="s">
        <v>2878</v>
      </c>
      <c r="H3894" s="222">
        <v>1287351965.1300001</v>
      </c>
      <c r="I3894" s="222">
        <f t="shared" si="121"/>
        <v>-1287351965.1300001</v>
      </c>
    </row>
    <row r="3895" spans="1:9" x14ac:dyDescent="0.2">
      <c r="A3895" s="221" t="s">
        <v>28</v>
      </c>
      <c r="B3895" s="225">
        <v>445500</v>
      </c>
      <c r="C3895" s="221">
        <f t="shared" si="120"/>
        <v>6</v>
      </c>
      <c r="D3895" s="221">
        <v>44550000</v>
      </c>
      <c r="F3895" s="221" t="s">
        <v>2880</v>
      </c>
      <c r="G3895" s="222">
        <v>1084636299.6600001</v>
      </c>
      <c r="I3895" s="222">
        <f t="shared" si="121"/>
        <v>1084636299.6600001</v>
      </c>
    </row>
    <row r="3896" spans="1:9" x14ac:dyDescent="0.2">
      <c r="A3896" s="221" t="s">
        <v>28</v>
      </c>
      <c r="B3896" s="225">
        <v>445600</v>
      </c>
      <c r="C3896" s="221">
        <f t="shared" si="120"/>
        <v>6</v>
      </c>
      <c r="D3896" s="221">
        <v>44560000</v>
      </c>
      <c r="F3896" s="221" t="s">
        <v>2881</v>
      </c>
      <c r="G3896" s="222">
        <v>1085472332.3399999</v>
      </c>
      <c r="I3896" s="222">
        <f t="shared" si="121"/>
        <v>1085472332.3399999</v>
      </c>
    </row>
    <row r="3897" spans="1:9" x14ac:dyDescent="0.2">
      <c r="A3897" s="221" t="s">
        <v>28</v>
      </c>
      <c r="B3897" s="225">
        <v>445601</v>
      </c>
      <c r="C3897" s="221">
        <f t="shared" si="120"/>
        <v>6</v>
      </c>
      <c r="D3897" s="221">
        <v>44560000</v>
      </c>
      <c r="F3897" s="221" t="s">
        <v>2882</v>
      </c>
      <c r="G3897" s="222">
        <v>834067695</v>
      </c>
      <c r="I3897" s="222">
        <f t="shared" si="121"/>
        <v>834067695</v>
      </c>
    </row>
    <row r="3898" spans="1:9" x14ac:dyDescent="0.2">
      <c r="A3898" s="221" t="s">
        <v>28</v>
      </c>
      <c r="B3898" s="225">
        <v>445700</v>
      </c>
      <c r="C3898" s="221">
        <f t="shared" si="120"/>
        <v>6</v>
      </c>
      <c r="D3898" s="221">
        <v>44570000</v>
      </c>
      <c r="F3898" s="221" t="s">
        <v>2883</v>
      </c>
      <c r="H3898" s="222">
        <v>1752626305.54</v>
      </c>
      <c r="I3898" s="222">
        <f t="shared" si="121"/>
        <v>-1752626305.54</v>
      </c>
    </row>
    <row r="3899" spans="1:9" x14ac:dyDescent="0.2">
      <c r="A3899" s="221" t="s">
        <v>28</v>
      </c>
      <c r="B3899" s="225">
        <v>446000</v>
      </c>
      <c r="C3899" s="221">
        <f t="shared" si="120"/>
        <v>6</v>
      </c>
      <c r="D3899" s="221">
        <v>44600000</v>
      </c>
      <c r="F3899" s="221" t="s">
        <v>2875</v>
      </c>
      <c r="H3899" s="222">
        <v>1290250</v>
      </c>
      <c r="I3899" s="222">
        <f t="shared" si="121"/>
        <v>-1290250</v>
      </c>
    </row>
    <row r="3900" spans="1:9" x14ac:dyDescent="0.2">
      <c r="A3900" s="221" t="s">
        <v>28</v>
      </c>
      <c r="B3900" s="225">
        <v>455000</v>
      </c>
      <c r="C3900" s="221">
        <f t="shared" si="120"/>
        <v>6</v>
      </c>
      <c r="D3900" s="221">
        <v>45500000</v>
      </c>
      <c r="F3900" s="221" t="s">
        <v>2885</v>
      </c>
      <c r="H3900" s="222">
        <v>13496189026.290001</v>
      </c>
      <c r="I3900" s="222">
        <f t="shared" si="121"/>
        <v>-13496189026.290001</v>
      </c>
    </row>
    <row r="3901" spans="1:9" x14ac:dyDescent="0.2">
      <c r="A3901" s="221" t="s">
        <v>28</v>
      </c>
      <c r="B3901" s="225">
        <v>467000</v>
      </c>
      <c r="C3901" s="221">
        <f t="shared" si="120"/>
        <v>6</v>
      </c>
      <c r="D3901" s="221">
        <v>46700000</v>
      </c>
      <c r="F3901" s="221" t="s">
        <v>2887</v>
      </c>
      <c r="H3901" s="222">
        <v>50000000</v>
      </c>
      <c r="I3901" s="222">
        <f t="shared" si="121"/>
        <v>-50000000</v>
      </c>
    </row>
    <row r="3902" spans="1:9" x14ac:dyDescent="0.2">
      <c r="A3902" s="221" t="s">
        <v>28</v>
      </c>
      <c r="B3902" s="225">
        <v>467002</v>
      </c>
      <c r="C3902" s="221">
        <f t="shared" si="120"/>
        <v>6</v>
      </c>
      <c r="D3902" s="221">
        <v>46700100</v>
      </c>
      <c r="F3902" s="221" t="s">
        <v>2888</v>
      </c>
      <c r="G3902" s="222">
        <v>1188197280</v>
      </c>
      <c r="I3902" s="222">
        <f t="shared" si="121"/>
        <v>1188197280</v>
      </c>
    </row>
    <row r="3903" spans="1:9" x14ac:dyDescent="0.2">
      <c r="A3903" s="221" t="s">
        <v>28</v>
      </c>
      <c r="B3903" s="225">
        <v>467004</v>
      </c>
      <c r="C3903" s="221">
        <f t="shared" si="120"/>
        <v>6</v>
      </c>
      <c r="D3903" s="221">
        <v>46700100</v>
      </c>
      <c r="F3903" s="221" t="s">
        <v>2890</v>
      </c>
      <c r="H3903" s="222">
        <v>229040000</v>
      </c>
      <c r="I3903" s="222">
        <f t="shared" si="121"/>
        <v>-229040000</v>
      </c>
    </row>
    <row r="3904" spans="1:9" x14ac:dyDescent="0.2">
      <c r="A3904" s="221" t="s">
        <v>28</v>
      </c>
      <c r="B3904" s="225">
        <v>512000</v>
      </c>
      <c r="C3904" s="221">
        <f t="shared" si="120"/>
        <v>6</v>
      </c>
      <c r="D3904" s="221">
        <v>51201000</v>
      </c>
      <c r="F3904" s="221" t="s">
        <v>2894</v>
      </c>
      <c r="G3904" s="222">
        <v>4385960506.6599998</v>
      </c>
      <c r="I3904" s="222">
        <f t="shared" si="121"/>
        <v>4385960506.6599998</v>
      </c>
    </row>
    <row r="3905" spans="1:9" x14ac:dyDescent="0.2">
      <c r="A3905" s="221" t="s">
        <v>28</v>
      </c>
      <c r="B3905" s="225">
        <v>512100</v>
      </c>
      <c r="C3905" s="221">
        <f t="shared" si="120"/>
        <v>6</v>
      </c>
      <c r="D3905" s="221">
        <v>51202000</v>
      </c>
      <c r="F3905" s="221" t="s">
        <v>2892</v>
      </c>
      <c r="G3905" s="222">
        <v>2020466203.1400001</v>
      </c>
      <c r="I3905" s="222">
        <f t="shared" si="121"/>
        <v>2020466203.1400001</v>
      </c>
    </row>
    <row r="3906" spans="1:9" x14ac:dyDescent="0.2">
      <c r="A3906" s="221" t="s">
        <v>28</v>
      </c>
      <c r="B3906" s="225">
        <v>512300</v>
      </c>
      <c r="C3906" s="221">
        <f t="shared" ref="C3906:C3969" si="122">+LEN(B:B)</f>
        <v>6</v>
      </c>
      <c r="D3906" s="221">
        <v>51221000</v>
      </c>
      <c r="F3906" s="221" t="s">
        <v>2895</v>
      </c>
      <c r="G3906" s="222">
        <v>4138770890.5799999</v>
      </c>
      <c r="I3906" s="222">
        <f t="shared" ref="I3906:I3969" si="123">+G:G-H:H</f>
        <v>4138770890.5799999</v>
      </c>
    </row>
    <row r="3907" spans="1:9" x14ac:dyDescent="0.2">
      <c r="A3907" s="221" t="s">
        <v>28</v>
      </c>
      <c r="B3907" s="225">
        <v>512400</v>
      </c>
      <c r="C3907" s="221">
        <f t="shared" si="122"/>
        <v>6</v>
      </c>
      <c r="D3907" s="221">
        <v>51231010</v>
      </c>
      <c r="F3907" s="221" t="s">
        <v>2893</v>
      </c>
      <c r="G3907" s="222">
        <v>161866231.94999999</v>
      </c>
      <c r="I3907" s="222">
        <f t="shared" si="123"/>
        <v>161866231.94999999</v>
      </c>
    </row>
    <row r="3908" spans="1:9" x14ac:dyDescent="0.2">
      <c r="A3908" s="221" t="s">
        <v>28</v>
      </c>
      <c r="B3908" s="225">
        <v>530000</v>
      </c>
      <c r="C3908" s="221">
        <f t="shared" si="122"/>
        <v>6</v>
      </c>
      <c r="D3908" s="221">
        <v>53000000</v>
      </c>
      <c r="F3908" s="221" t="s">
        <v>1692</v>
      </c>
      <c r="G3908" s="222">
        <v>1025869.13</v>
      </c>
      <c r="I3908" s="222">
        <f t="shared" si="123"/>
        <v>1025869.13</v>
      </c>
    </row>
    <row r="3909" spans="1:9" x14ac:dyDescent="0.2">
      <c r="A3909" s="221" t="s">
        <v>28</v>
      </c>
      <c r="B3909" s="225">
        <v>602100</v>
      </c>
      <c r="C3909" s="221">
        <f t="shared" si="122"/>
        <v>6</v>
      </c>
      <c r="D3909" s="221">
        <v>60210000</v>
      </c>
      <c r="F3909" s="221" t="s">
        <v>2898</v>
      </c>
      <c r="G3909" s="222">
        <v>10025000</v>
      </c>
      <c r="I3909" s="222">
        <f t="shared" si="123"/>
        <v>10025000</v>
      </c>
    </row>
    <row r="3910" spans="1:9" x14ac:dyDescent="0.2">
      <c r="A3910" s="221" t="s">
        <v>28</v>
      </c>
      <c r="B3910" s="225">
        <v>603700</v>
      </c>
      <c r="C3910" s="221">
        <f t="shared" si="122"/>
        <v>6</v>
      </c>
      <c r="D3910" s="221">
        <v>60370000</v>
      </c>
      <c r="F3910" s="221" t="s">
        <v>2900</v>
      </c>
      <c r="G3910" s="222">
        <v>19330373806.59</v>
      </c>
      <c r="I3910" s="222">
        <f t="shared" si="123"/>
        <v>19330373806.59</v>
      </c>
    </row>
    <row r="3911" spans="1:9" x14ac:dyDescent="0.2">
      <c r="A3911" s="221" t="s">
        <v>28</v>
      </c>
      <c r="B3911" s="225">
        <v>605000</v>
      </c>
      <c r="C3911" s="221">
        <f t="shared" si="122"/>
        <v>6</v>
      </c>
      <c r="D3911" s="221">
        <v>60500000</v>
      </c>
      <c r="F3911" s="221" t="s">
        <v>2901</v>
      </c>
      <c r="G3911" s="222">
        <v>36275976.979999997</v>
      </c>
      <c r="I3911" s="222">
        <f t="shared" si="123"/>
        <v>36275976.979999997</v>
      </c>
    </row>
    <row r="3912" spans="1:9" x14ac:dyDescent="0.2">
      <c r="A3912" s="221" t="s">
        <v>28</v>
      </c>
      <c r="B3912" s="225">
        <v>606200</v>
      </c>
      <c r="C3912" s="221">
        <f t="shared" si="122"/>
        <v>6</v>
      </c>
      <c r="D3912" s="221">
        <v>60620000</v>
      </c>
      <c r="F3912" s="221" t="s">
        <v>2903</v>
      </c>
      <c r="G3912" s="222">
        <v>93125325.269999996</v>
      </c>
      <c r="I3912" s="222">
        <f t="shared" si="123"/>
        <v>93125325.269999996</v>
      </c>
    </row>
    <row r="3913" spans="1:9" x14ac:dyDescent="0.2">
      <c r="A3913" s="221" t="s">
        <v>28</v>
      </c>
      <c r="B3913" s="225">
        <v>606400</v>
      </c>
      <c r="C3913" s="221">
        <f t="shared" si="122"/>
        <v>6</v>
      </c>
      <c r="D3913" s="221">
        <v>60640000</v>
      </c>
      <c r="F3913" s="221" t="s">
        <v>2904</v>
      </c>
      <c r="G3913" s="222">
        <v>9963123.5</v>
      </c>
      <c r="I3913" s="222">
        <f t="shared" si="123"/>
        <v>9963123.5</v>
      </c>
    </row>
    <row r="3914" spans="1:9" x14ac:dyDescent="0.2">
      <c r="A3914" s="221" t="s">
        <v>28</v>
      </c>
      <c r="B3914" s="225">
        <v>607000</v>
      </c>
      <c r="C3914" s="221">
        <f t="shared" si="122"/>
        <v>6</v>
      </c>
      <c r="D3914" s="221">
        <v>60700000</v>
      </c>
      <c r="F3914" s="221" t="s">
        <v>2905</v>
      </c>
      <c r="G3914" s="222">
        <v>119866780</v>
      </c>
      <c r="I3914" s="222">
        <f t="shared" si="123"/>
        <v>119866780</v>
      </c>
    </row>
    <row r="3915" spans="1:9" x14ac:dyDescent="0.2">
      <c r="A3915" s="221" t="s">
        <v>28</v>
      </c>
      <c r="B3915" s="225">
        <v>607220</v>
      </c>
      <c r="C3915" s="221">
        <f t="shared" si="122"/>
        <v>6</v>
      </c>
      <c r="D3915" s="221">
        <v>60720000</v>
      </c>
      <c r="F3915" s="221" t="s">
        <v>2916</v>
      </c>
      <c r="G3915" s="222">
        <v>61127151000</v>
      </c>
      <c r="I3915" s="222">
        <f t="shared" si="123"/>
        <v>61127151000</v>
      </c>
    </row>
    <row r="3916" spans="1:9" x14ac:dyDescent="0.2">
      <c r="A3916" s="221" t="s">
        <v>28</v>
      </c>
      <c r="B3916" s="225">
        <v>607230</v>
      </c>
      <c r="C3916" s="221">
        <f t="shared" si="122"/>
        <v>6</v>
      </c>
      <c r="D3916" s="221">
        <v>60720000</v>
      </c>
      <c r="F3916" s="221" t="s">
        <v>2917</v>
      </c>
      <c r="G3916" s="222">
        <v>361990000</v>
      </c>
      <c r="I3916" s="222">
        <f t="shared" si="123"/>
        <v>361990000</v>
      </c>
    </row>
    <row r="3917" spans="1:9" x14ac:dyDescent="0.2">
      <c r="A3917" s="221" t="s">
        <v>28</v>
      </c>
      <c r="B3917" s="225">
        <v>607240</v>
      </c>
      <c r="C3917" s="221">
        <f t="shared" si="122"/>
        <v>6</v>
      </c>
      <c r="D3917" s="221">
        <v>60720000</v>
      </c>
      <c r="F3917" s="221" t="s">
        <v>2918</v>
      </c>
      <c r="G3917" s="222">
        <v>53890000</v>
      </c>
      <c r="I3917" s="222">
        <f t="shared" si="123"/>
        <v>53890000</v>
      </c>
    </row>
    <row r="3918" spans="1:9" x14ac:dyDescent="0.2">
      <c r="A3918" s="221" t="s">
        <v>28</v>
      </c>
      <c r="B3918" s="225">
        <v>607270</v>
      </c>
      <c r="C3918" s="221">
        <f t="shared" si="122"/>
        <v>6</v>
      </c>
      <c r="D3918" s="221">
        <v>60720000</v>
      </c>
      <c r="F3918" s="221" t="s">
        <v>2907</v>
      </c>
      <c r="G3918" s="222">
        <v>12414506000</v>
      </c>
      <c r="I3918" s="222">
        <f t="shared" si="123"/>
        <v>12414506000</v>
      </c>
    </row>
    <row r="3919" spans="1:9" x14ac:dyDescent="0.2">
      <c r="A3919" s="221" t="s">
        <v>28</v>
      </c>
      <c r="B3919" s="225">
        <v>607310</v>
      </c>
      <c r="C3919" s="221">
        <f t="shared" si="122"/>
        <v>6</v>
      </c>
      <c r="D3919" s="221">
        <v>60720000</v>
      </c>
      <c r="F3919" s="221" t="s">
        <v>2908</v>
      </c>
      <c r="G3919" s="222">
        <v>177100163000</v>
      </c>
      <c r="I3919" s="222">
        <f t="shared" si="123"/>
        <v>177100163000</v>
      </c>
    </row>
    <row r="3920" spans="1:9" x14ac:dyDescent="0.2">
      <c r="A3920" s="221" t="s">
        <v>28</v>
      </c>
      <c r="B3920" s="225">
        <v>607320</v>
      </c>
      <c r="C3920" s="221">
        <f t="shared" si="122"/>
        <v>6</v>
      </c>
      <c r="D3920" s="221">
        <v>60720000</v>
      </c>
      <c r="F3920" s="221" t="s">
        <v>2909</v>
      </c>
      <c r="G3920" s="222">
        <v>34958671000</v>
      </c>
      <c r="I3920" s="222">
        <f t="shared" si="123"/>
        <v>34958671000</v>
      </c>
    </row>
    <row r="3921" spans="1:9" x14ac:dyDescent="0.2">
      <c r="A3921" s="221" t="s">
        <v>28</v>
      </c>
      <c r="B3921" s="225">
        <v>607610</v>
      </c>
      <c r="C3921" s="221">
        <f t="shared" si="122"/>
        <v>6</v>
      </c>
      <c r="D3921" s="221">
        <v>60720000</v>
      </c>
      <c r="F3921" s="221" t="s">
        <v>2910</v>
      </c>
      <c r="G3921" s="222">
        <v>3530913557.96</v>
      </c>
      <c r="I3921" s="222">
        <f t="shared" si="123"/>
        <v>3530913557.96</v>
      </c>
    </row>
    <row r="3922" spans="1:9" x14ac:dyDescent="0.2">
      <c r="A3922" s="221" t="s">
        <v>28</v>
      </c>
      <c r="B3922" s="225">
        <v>607700</v>
      </c>
      <c r="C3922" s="221">
        <f t="shared" si="122"/>
        <v>6</v>
      </c>
      <c r="D3922" s="221">
        <v>60720000</v>
      </c>
      <c r="F3922" s="221" t="s">
        <v>5037</v>
      </c>
      <c r="G3922" s="222">
        <v>408976166.93000001</v>
      </c>
      <c r="I3922" s="222">
        <f t="shared" si="123"/>
        <v>408976166.93000001</v>
      </c>
    </row>
    <row r="3923" spans="1:9" x14ac:dyDescent="0.2">
      <c r="A3923" s="221" t="s">
        <v>28</v>
      </c>
      <c r="B3923" s="225">
        <v>607910</v>
      </c>
      <c r="C3923" s="221">
        <f t="shared" si="122"/>
        <v>6</v>
      </c>
      <c r="D3923" s="221">
        <v>60720000</v>
      </c>
      <c r="F3923" s="221" t="s">
        <v>2913</v>
      </c>
      <c r="G3923" s="222">
        <v>10602993333.33</v>
      </c>
      <c r="I3923" s="222">
        <f t="shared" si="123"/>
        <v>10602993333.33</v>
      </c>
    </row>
    <row r="3924" spans="1:9" x14ac:dyDescent="0.2">
      <c r="A3924" s="221" t="s">
        <v>28</v>
      </c>
      <c r="B3924" s="225">
        <v>607930</v>
      </c>
      <c r="C3924" s="221">
        <f t="shared" si="122"/>
        <v>6</v>
      </c>
      <c r="D3924" s="221">
        <v>60720000</v>
      </c>
      <c r="F3924" s="221" t="s">
        <v>5038</v>
      </c>
      <c r="G3924" s="222">
        <v>5521281476.1999998</v>
      </c>
      <c r="I3924" s="222">
        <f t="shared" si="123"/>
        <v>5521281476.1999998</v>
      </c>
    </row>
    <row r="3925" spans="1:9" x14ac:dyDescent="0.2">
      <c r="A3925" s="221" t="s">
        <v>28</v>
      </c>
      <c r="B3925" s="225">
        <v>607980</v>
      </c>
      <c r="C3925" s="221">
        <f t="shared" si="122"/>
        <v>6</v>
      </c>
      <c r="D3925" s="221">
        <v>60720000</v>
      </c>
      <c r="F3925" s="221" t="s">
        <v>2915</v>
      </c>
      <c r="G3925" s="222">
        <v>14657500001</v>
      </c>
      <c r="I3925" s="222">
        <f t="shared" si="123"/>
        <v>14657500001</v>
      </c>
    </row>
    <row r="3926" spans="1:9" x14ac:dyDescent="0.2">
      <c r="A3926" s="221" t="s">
        <v>28</v>
      </c>
      <c r="B3926" s="225">
        <v>608110</v>
      </c>
      <c r="C3926" s="221">
        <f t="shared" si="122"/>
        <v>6</v>
      </c>
      <c r="D3926" s="221">
        <v>60811000</v>
      </c>
      <c r="F3926" s="221" t="s">
        <v>2920</v>
      </c>
      <c r="G3926" s="222">
        <v>159000</v>
      </c>
      <c r="I3926" s="222">
        <f t="shared" si="123"/>
        <v>159000</v>
      </c>
    </row>
    <row r="3927" spans="1:9" x14ac:dyDescent="0.2">
      <c r="A3927" s="221" t="s">
        <v>28</v>
      </c>
      <c r="B3927" s="225">
        <v>608120</v>
      </c>
      <c r="C3927" s="221">
        <f t="shared" si="122"/>
        <v>6</v>
      </c>
      <c r="D3927" s="221">
        <v>60812000</v>
      </c>
      <c r="F3927" s="221" t="s">
        <v>2942</v>
      </c>
      <c r="G3927" s="222">
        <v>80000</v>
      </c>
      <c r="I3927" s="222">
        <f t="shared" si="123"/>
        <v>80000</v>
      </c>
    </row>
    <row r="3928" spans="1:9" x14ac:dyDescent="0.2">
      <c r="A3928" s="221" t="s">
        <v>28</v>
      </c>
      <c r="B3928" s="225">
        <v>608200</v>
      </c>
      <c r="C3928" s="221">
        <f t="shared" si="122"/>
        <v>6</v>
      </c>
      <c r="D3928" s="221">
        <v>60818000</v>
      </c>
      <c r="F3928" s="221" t="s">
        <v>2921</v>
      </c>
      <c r="G3928" s="222">
        <v>900000</v>
      </c>
      <c r="I3928" s="222">
        <f t="shared" si="123"/>
        <v>900000</v>
      </c>
    </row>
    <row r="3929" spans="1:9" x14ac:dyDescent="0.2">
      <c r="A3929" s="221" t="s">
        <v>28</v>
      </c>
      <c r="B3929" s="225">
        <v>608300</v>
      </c>
      <c r="C3929" s="221">
        <f t="shared" si="122"/>
        <v>6</v>
      </c>
      <c r="D3929" s="221">
        <v>60818000</v>
      </c>
      <c r="F3929" s="221" t="s">
        <v>2922</v>
      </c>
      <c r="G3929" s="222">
        <v>30128517.140000001</v>
      </c>
      <c r="I3929" s="222">
        <f t="shared" si="123"/>
        <v>30128517.140000001</v>
      </c>
    </row>
    <row r="3930" spans="1:9" x14ac:dyDescent="0.2">
      <c r="A3930" s="221" t="s">
        <v>28</v>
      </c>
      <c r="B3930" s="225">
        <v>608310</v>
      </c>
      <c r="C3930" s="221">
        <f t="shared" si="122"/>
        <v>6</v>
      </c>
      <c r="D3930" s="221">
        <v>60818000</v>
      </c>
      <c r="F3930" s="221" t="s">
        <v>2923</v>
      </c>
      <c r="G3930" s="222">
        <v>456581.8</v>
      </c>
      <c r="I3930" s="222">
        <f t="shared" si="123"/>
        <v>456581.8</v>
      </c>
    </row>
    <row r="3931" spans="1:9" x14ac:dyDescent="0.2">
      <c r="A3931" s="221" t="s">
        <v>28</v>
      </c>
      <c r="B3931" s="225">
        <v>608400</v>
      </c>
      <c r="C3931" s="221">
        <f t="shared" si="122"/>
        <v>6</v>
      </c>
      <c r="D3931" s="221">
        <v>60818000</v>
      </c>
      <c r="F3931" s="221" t="s">
        <v>2924</v>
      </c>
      <c r="G3931" s="222">
        <v>673580274</v>
      </c>
      <c r="I3931" s="222">
        <f t="shared" si="123"/>
        <v>673580274</v>
      </c>
    </row>
    <row r="3932" spans="1:9" x14ac:dyDescent="0.2">
      <c r="A3932" s="221" t="s">
        <v>28</v>
      </c>
      <c r="B3932" s="225">
        <v>608410</v>
      </c>
      <c r="C3932" s="221">
        <f t="shared" si="122"/>
        <v>6</v>
      </c>
      <c r="D3932" s="221">
        <v>60818000</v>
      </c>
      <c r="F3932" s="221" t="s">
        <v>2925</v>
      </c>
      <c r="G3932" s="222">
        <v>1423001.98</v>
      </c>
      <c r="I3932" s="222">
        <f t="shared" si="123"/>
        <v>1423001.98</v>
      </c>
    </row>
    <row r="3933" spans="1:9" x14ac:dyDescent="0.2">
      <c r="A3933" s="221" t="s">
        <v>28</v>
      </c>
      <c r="B3933" s="225">
        <v>608440</v>
      </c>
      <c r="C3933" s="221">
        <f t="shared" si="122"/>
        <v>6</v>
      </c>
      <c r="D3933" s="221">
        <v>60818000</v>
      </c>
      <c r="F3933" s="221" t="s">
        <v>2926</v>
      </c>
      <c r="G3933" s="222">
        <v>9964013.5899999999</v>
      </c>
      <c r="I3933" s="222">
        <f t="shared" si="123"/>
        <v>9964013.5899999999</v>
      </c>
    </row>
    <row r="3934" spans="1:9" x14ac:dyDescent="0.2">
      <c r="A3934" s="221" t="s">
        <v>28</v>
      </c>
      <c r="B3934" s="225">
        <v>608450</v>
      </c>
      <c r="C3934" s="221">
        <f t="shared" si="122"/>
        <v>6</v>
      </c>
      <c r="D3934" s="221">
        <v>60818000</v>
      </c>
      <c r="F3934" s="221" t="s">
        <v>2927</v>
      </c>
      <c r="G3934" s="222">
        <v>1320000</v>
      </c>
      <c r="I3934" s="222">
        <f t="shared" si="123"/>
        <v>1320000</v>
      </c>
    </row>
    <row r="3935" spans="1:9" x14ac:dyDescent="0.2">
      <c r="A3935" s="221" t="s">
        <v>28</v>
      </c>
      <c r="B3935" s="225">
        <v>608460</v>
      </c>
      <c r="C3935" s="221">
        <f t="shared" si="122"/>
        <v>6</v>
      </c>
      <c r="D3935" s="221">
        <v>60818000</v>
      </c>
      <c r="F3935" s="221" t="s">
        <v>2928</v>
      </c>
      <c r="G3935" s="222">
        <v>87986.38</v>
      </c>
      <c r="I3935" s="222">
        <f t="shared" si="123"/>
        <v>87986.38</v>
      </c>
    </row>
    <row r="3936" spans="1:9" x14ac:dyDescent="0.2">
      <c r="A3936" s="221" t="s">
        <v>28</v>
      </c>
      <c r="B3936" s="225">
        <v>608470</v>
      </c>
      <c r="C3936" s="221">
        <f t="shared" si="122"/>
        <v>6</v>
      </c>
      <c r="D3936" s="221">
        <v>60818000</v>
      </c>
      <c r="F3936" s="221" t="s">
        <v>2929</v>
      </c>
      <c r="G3936" s="222">
        <v>1791603.96</v>
      </c>
      <c r="I3936" s="222">
        <f t="shared" si="123"/>
        <v>1791603.96</v>
      </c>
    </row>
    <row r="3937" spans="1:9" x14ac:dyDescent="0.2">
      <c r="A3937" s="221" t="s">
        <v>28</v>
      </c>
      <c r="B3937" s="225">
        <v>608480</v>
      </c>
      <c r="C3937" s="221">
        <f t="shared" si="122"/>
        <v>6</v>
      </c>
      <c r="D3937" s="221">
        <v>60818000</v>
      </c>
      <c r="F3937" s="221" t="s">
        <v>2930</v>
      </c>
      <c r="G3937" s="222">
        <v>14292651</v>
      </c>
      <c r="I3937" s="222">
        <f t="shared" si="123"/>
        <v>14292651</v>
      </c>
    </row>
    <row r="3938" spans="1:9" x14ac:dyDescent="0.2">
      <c r="A3938" s="221" t="s">
        <v>28</v>
      </c>
      <c r="B3938" s="225">
        <v>613200</v>
      </c>
      <c r="C3938" s="221">
        <f t="shared" si="122"/>
        <v>6</v>
      </c>
      <c r="D3938" s="221">
        <v>61304000</v>
      </c>
      <c r="F3938" s="221" t="s">
        <v>2944</v>
      </c>
      <c r="G3938" s="222">
        <v>122400000</v>
      </c>
      <c r="I3938" s="222">
        <f t="shared" si="123"/>
        <v>122400000</v>
      </c>
    </row>
    <row r="3939" spans="1:9" x14ac:dyDescent="0.2">
      <c r="A3939" s="221" t="s">
        <v>28</v>
      </c>
      <c r="B3939" s="225">
        <v>613300</v>
      </c>
      <c r="C3939" s="221">
        <f t="shared" si="122"/>
        <v>6</v>
      </c>
      <c r="D3939" s="221">
        <v>61304000</v>
      </c>
      <c r="F3939" s="221" t="s">
        <v>2923</v>
      </c>
      <c r="G3939" s="222">
        <v>132634.5</v>
      </c>
      <c r="I3939" s="222">
        <f t="shared" si="123"/>
        <v>132634.5</v>
      </c>
    </row>
    <row r="3940" spans="1:9" x14ac:dyDescent="0.2">
      <c r="A3940" s="221" t="s">
        <v>28</v>
      </c>
      <c r="B3940" s="225">
        <v>616000</v>
      </c>
      <c r="C3940" s="221">
        <f t="shared" si="122"/>
        <v>6</v>
      </c>
      <c r="D3940" s="221">
        <v>61600000</v>
      </c>
      <c r="F3940" s="221" t="s">
        <v>2946</v>
      </c>
      <c r="G3940" s="222">
        <v>7925566.9699999997</v>
      </c>
      <c r="I3940" s="222">
        <f t="shared" si="123"/>
        <v>7925566.9699999997</v>
      </c>
    </row>
    <row r="3941" spans="1:9" x14ac:dyDescent="0.2">
      <c r="A3941" s="221" t="s">
        <v>28</v>
      </c>
      <c r="B3941" s="225">
        <v>622100</v>
      </c>
      <c r="C3941" s="221">
        <f t="shared" si="122"/>
        <v>6</v>
      </c>
      <c r="D3941" s="221">
        <v>62210000</v>
      </c>
      <c r="F3941" s="221" t="s">
        <v>2932</v>
      </c>
      <c r="G3941" s="222">
        <v>51855878</v>
      </c>
      <c r="I3941" s="222">
        <f t="shared" si="123"/>
        <v>51855878</v>
      </c>
    </row>
    <row r="3942" spans="1:9" x14ac:dyDescent="0.2">
      <c r="A3942" s="221" t="s">
        <v>28</v>
      </c>
      <c r="B3942" s="225">
        <v>622200</v>
      </c>
      <c r="C3942" s="221">
        <f t="shared" si="122"/>
        <v>6</v>
      </c>
      <c r="D3942" s="221">
        <v>62260000</v>
      </c>
      <c r="F3942" s="221" t="s">
        <v>2933</v>
      </c>
      <c r="G3942" s="222">
        <v>212948661.25</v>
      </c>
      <c r="I3942" s="222">
        <f t="shared" si="123"/>
        <v>212948661.25</v>
      </c>
    </row>
    <row r="3943" spans="1:9" x14ac:dyDescent="0.2">
      <c r="A3943" s="221" t="s">
        <v>28</v>
      </c>
      <c r="B3943" s="225">
        <v>622400</v>
      </c>
      <c r="C3943" s="221">
        <f t="shared" si="122"/>
        <v>6</v>
      </c>
      <c r="D3943" s="221">
        <v>62260000</v>
      </c>
      <c r="F3943" s="221" t="s">
        <v>5039</v>
      </c>
      <c r="G3943" s="222">
        <v>27674.66</v>
      </c>
      <c r="I3943" s="222">
        <f t="shared" si="123"/>
        <v>27674.66</v>
      </c>
    </row>
    <row r="3944" spans="1:9" x14ac:dyDescent="0.2">
      <c r="A3944" s="221" t="s">
        <v>28</v>
      </c>
      <c r="B3944" s="225">
        <v>622600</v>
      </c>
      <c r="C3944" s="221">
        <f t="shared" si="122"/>
        <v>6</v>
      </c>
      <c r="D3944" s="221">
        <v>62260000</v>
      </c>
      <c r="F3944" s="221" t="s">
        <v>2950</v>
      </c>
      <c r="G3944" s="222">
        <v>7900000</v>
      </c>
      <c r="I3944" s="222">
        <f t="shared" si="123"/>
        <v>7900000</v>
      </c>
    </row>
    <row r="3945" spans="1:9" x14ac:dyDescent="0.2">
      <c r="A3945" s="221" t="s">
        <v>28</v>
      </c>
      <c r="B3945" s="225">
        <v>624100</v>
      </c>
      <c r="C3945" s="221">
        <f t="shared" si="122"/>
        <v>6</v>
      </c>
      <c r="D3945" s="221">
        <v>62403000</v>
      </c>
      <c r="F3945" s="221" t="s">
        <v>2934</v>
      </c>
      <c r="G3945" s="222">
        <v>100933301.79000001</v>
      </c>
      <c r="I3945" s="222">
        <f t="shared" si="123"/>
        <v>100933301.79000001</v>
      </c>
    </row>
    <row r="3946" spans="1:9" x14ac:dyDescent="0.2">
      <c r="A3946" s="221" t="s">
        <v>28</v>
      </c>
      <c r="B3946" s="225">
        <v>624110</v>
      </c>
      <c r="C3946" s="221">
        <f t="shared" si="122"/>
        <v>6</v>
      </c>
      <c r="D3946" s="221">
        <v>62403000</v>
      </c>
      <c r="F3946" s="221" t="s">
        <v>2935</v>
      </c>
      <c r="G3946" s="222">
        <v>1031618854.99</v>
      </c>
      <c r="I3946" s="222">
        <f t="shared" si="123"/>
        <v>1031618854.99</v>
      </c>
    </row>
    <row r="3947" spans="1:9" x14ac:dyDescent="0.2">
      <c r="A3947" s="221" t="s">
        <v>28</v>
      </c>
      <c r="B3947" s="225">
        <v>624150</v>
      </c>
      <c r="C3947" s="221">
        <f t="shared" si="122"/>
        <v>6</v>
      </c>
      <c r="D3947" s="221">
        <v>62403000</v>
      </c>
      <c r="F3947" s="221" t="s">
        <v>1711</v>
      </c>
      <c r="G3947" s="222">
        <v>73495291.859999999</v>
      </c>
      <c r="I3947" s="222">
        <f t="shared" si="123"/>
        <v>73495291.859999999</v>
      </c>
    </row>
    <row r="3948" spans="1:9" x14ac:dyDescent="0.2">
      <c r="A3948" s="221" t="s">
        <v>28</v>
      </c>
      <c r="B3948" s="225">
        <v>624160</v>
      </c>
      <c r="C3948" s="221">
        <f t="shared" si="122"/>
        <v>6</v>
      </c>
      <c r="D3948" s="221">
        <v>62403000</v>
      </c>
      <c r="F3948" s="221" t="s">
        <v>2938</v>
      </c>
      <c r="G3948" s="222">
        <v>1113720.42</v>
      </c>
      <c r="I3948" s="222">
        <f t="shared" si="123"/>
        <v>1113720.42</v>
      </c>
    </row>
    <row r="3949" spans="1:9" x14ac:dyDescent="0.2">
      <c r="A3949" s="221" t="s">
        <v>28</v>
      </c>
      <c r="B3949" s="225">
        <v>624170</v>
      </c>
      <c r="C3949" s="221">
        <f t="shared" si="122"/>
        <v>6</v>
      </c>
      <c r="D3949" s="221">
        <v>62403000</v>
      </c>
      <c r="F3949" s="221" t="s">
        <v>2939</v>
      </c>
      <c r="G3949" s="222">
        <v>27795504.359999999</v>
      </c>
      <c r="I3949" s="222">
        <f t="shared" si="123"/>
        <v>27795504.359999999</v>
      </c>
    </row>
    <row r="3950" spans="1:9" x14ac:dyDescent="0.2">
      <c r="A3950" s="221" t="s">
        <v>28</v>
      </c>
      <c r="B3950" s="225">
        <v>624190</v>
      </c>
      <c r="C3950" s="221">
        <f t="shared" si="122"/>
        <v>6</v>
      </c>
      <c r="D3950" s="221">
        <v>62403000</v>
      </c>
      <c r="F3950" s="221" t="s">
        <v>2940</v>
      </c>
      <c r="G3950" s="222">
        <v>120000</v>
      </c>
      <c r="I3950" s="222">
        <f t="shared" si="123"/>
        <v>120000</v>
      </c>
    </row>
    <row r="3951" spans="1:9" x14ac:dyDescent="0.2">
      <c r="A3951" s="221" t="s">
        <v>28</v>
      </c>
      <c r="B3951" s="225">
        <v>626000</v>
      </c>
      <c r="C3951" s="221">
        <f t="shared" si="122"/>
        <v>6</v>
      </c>
      <c r="D3951" s="221">
        <v>62601000</v>
      </c>
      <c r="F3951" s="221" t="s">
        <v>2952</v>
      </c>
      <c r="G3951" s="222">
        <v>45125493.689999998</v>
      </c>
      <c r="I3951" s="222">
        <f t="shared" si="123"/>
        <v>45125493.689999998</v>
      </c>
    </row>
    <row r="3952" spans="1:9" x14ac:dyDescent="0.2">
      <c r="A3952" s="221" t="s">
        <v>28</v>
      </c>
      <c r="B3952" s="221">
        <v>627000</v>
      </c>
      <c r="C3952" s="221">
        <f t="shared" si="122"/>
        <v>6</v>
      </c>
      <c r="D3952" s="221">
        <v>62700000</v>
      </c>
      <c r="F3952" s="221" t="s">
        <v>2953</v>
      </c>
      <c r="G3952" s="222">
        <v>31500</v>
      </c>
      <c r="I3952" s="222">
        <f t="shared" si="123"/>
        <v>31500</v>
      </c>
    </row>
    <row r="3953" spans="1:9" x14ac:dyDescent="0.2">
      <c r="A3953" s="221" t="s">
        <v>28</v>
      </c>
      <c r="B3953" s="221">
        <v>627100</v>
      </c>
      <c r="C3953" s="221">
        <f t="shared" si="122"/>
        <v>6</v>
      </c>
      <c r="D3953" s="221">
        <v>62710000</v>
      </c>
      <c r="F3953" s="221" t="s">
        <v>2954</v>
      </c>
      <c r="G3953" s="222">
        <v>18554849.77</v>
      </c>
      <c r="I3953" s="222">
        <f t="shared" si="123"/>
        <v>18554849.77</v>
      </c>
    </row>
    <row r="3954" spans="1:9" x14ac:dyDescent="0.2">
      <c r="A3954" s="221" t="s">
        <v>28</v>
      </c>
      <c r="B3954" s="221">
        <v>627200</v>
      </c>
      <c r="C3954" s="221">
        <f t="shared" si="122"/>
        <v>6</v>
      </c>
      <c r="D3954" s="221">
        <v>62714000</v>
      </c>
      <c r="F3954" s="221" t="s">
        <v>2955</v>
      </c>
      <c r="G3954" s="222">
        <v>866330.66</v>
      </c>
      <c r="I3954" s="222">
        <f t="shared" si="123"/>
        <v>866330.66</v>
      </c>
    </row>
    <row r="3955" spans="1:9" x14ac:dyDescent="0.2">
      <c r="A3955" s="221" t="s">
        <v>28</v>
      </c>
      <c r="B3955" s="221">
        <v>627210</v>
      </c>
      <c r="C3955" s="221">
        <f t="shared" si="122"/>
        <v>6</v>
      </c>
      <c r="D3955" s="221">
        <v>62714000</v>
      </c>
      <c r="F3955" s="221" t="s">
        <v>2956</v>
      </c>
      <c r="G3955" s="222">
        <v>1000000</v>
      </c>
      <c r="I3955" s="222">
        <f t="shared" si="123"/>
        <v>1000000</v>
      </c>
    </row>
    <row r="3956" spans="1:9" x14ac:dyDescent="0.2">
      <c r="A3956" s="221" t="s">
        <v>28</v>
      </c>
      <c r="B3956" s="221">
        <v>627300</v>
      </c>
      <c r="C3956" s="221">
        <f t="shared" si="122"/>
        <v>6</v>
      </c>
      <c r="D3956" s="221">
        <v>62714000</v>
      </c>
      <c r="F3956" s="221" t="s">
        <v>1738</v>
      </c>
      <c r="G3956" s="222">
        <v>24603053.640000001</v>
      </c>
      <c r="I3956" s="222">
        <f t="shared" si="123"/>
        <v>24603053.640000001</v>
      </c>
    </row>
    <row r="3957" spans="1:9" x14ac:dyDescent="0.2">
      <c r="A3957" s="221" t="s">
        <v>28</v>
      </c>
      <c r="B3957" s="221">
        <v>627400</v>
      </c>
      <c r="C3957" s="221">
        <f t="shared" si="122"/>
        <v>6</v>
      </c>
      <c r="D3957" s="221">
        <v>62714000</v>
      </c>
      <c r="F3957" s="221" t="s">
        <v>2957</v>
      </c>
      <c r="G3957" s="222">
        <v>63000</v>
      </c>
      <c r="I3957" s="222">
        <f t="shared" si="123"/>
        <v>63000</v>
      </c>
    </row>
    <row r="3958" spans="1:9" x14ac:dyDescent="0.2">
      <c r="A3958" s="221" t="s">
        <v>28</v>
      </c>
      <c r="B3958" s="221">
        <v>627500</v>
      </c>
      <c r="C3958" s="221">
        <f t="shared" si="122"/>
        <v>6</v>
      </c>
      <c r="D3958" s="221">
        <v>62714000</v>
      </c>
      <c r="F3958" s="221" t="s">
        <v>2958</v>
      </c>
      <c r="G3958" s="222">
        <v>1795144.56</v>
      </c>
      <c r="I3958" s="222">
        <f t="shared" si="123"/>
        <v>1795144.56</v>
      </c>
    </row>
    <row r="3959" spans="1:9" x14ac:dyDescent="0.2">
      <c r="A3959" s="221" t="s">
        <v>28</v>
      </c>
      <c r="B3959" s="221">
        <v>627600</v>
      </c>
      <c r="C3959" s="221">
        <f t="shared" si="122"/>
        <v>6</v>
      </c>
      <c r="D3959" s="221">
        <v>62714000</v>
      </c>
      <c r="F3959" s="221" t="s">
        <v>543</v>
      </c>
      <c r="G3959" s="222">
        <v>165989308.46000001</v>
      </c>
      <c r="I3959" s="222">
        <f t="shared" si="123"/>
        <v>165989308.46000001</v>
      </c>
    </row>
    <row r="3960" spans="1:9" x14ac:dyDescent="0.2">
      <c r="A3960" s="221" t="s">
        <v>28</v>
      </c>
      <c r="B3960" s="221">
        <v>627610</v>
      </c>
      <c r="C3960" s="221">
        <f t="shared" si="122"/>
        <v>6</v>
      </c>
      <c r="D3960" s="221">
        <v>62714000</v>
      </c>
      <c r="F3960" s="221" t="s">
        <v>2959</v>
      </c>
      <c r="G3960" s="222">
        <v>7722833.1299999999</v>
      </c>
      <c r="I3960" s="222">
        <f t="shared" si="123"/>
        <v>7722833.1299999999</v>
      </c>
    </row>
    <row r="3961" spans="1:9" x14ac:dyDescent="0.2">
      <c r="A3961" s="221" t="s">
        <v>28</v>
      </c>
      <c r="B3961" s="221">
        <v>627620</v>
      </c>
      <c r="C3961" s="221">
        <f t="shared" si="122"/>
        <v>6</v>
      </c>
      <c r="D3961" s="221">
        <v>62714000</v>
      </c>
      <c r="F3961" s="221" t="s">
        <v>2960</v>
      </c>
      <c r="G3961" s="222">
        <v>1205334.19</v>
      </c>
      <c r="I3961" s="222">
        <f t="shared" si="123"/>
        <v>1205334.19</v>
      </c>
    </row>
    <row r="3962" spans="1:9" x14ac:dyDescent="0.2">
      <c r="A3962" s="221" t="s">
        <v>28</v>
      </c>
      <c r="B3962" s="221">
        <v>627700</v>
      </c>
      <c r="C3962" s="221">
        <f t="shared" si="122"/>
        <v>6</v>
      </c>
      <c r="D3962" s="221">
        <v>62714000</v>
      </c>
      <c r="F3962" s="221" t="s">
        <v>2961</v>
      </c>
      <c r="G3962" s="222">
        <v>33600</v>
      </c>
      <c r="I3962" s="222">
        <f t="shared" si="123"/>
        <v>33600</v>
      </c>
    </row>
    <row r="3963" spans="1:9" x14ac:dyDescent="0.2">
      <c r="A3963" s="221" t="s">
        <v>28</v>
      </c>
      <c r="B3963" s="221">
        <v>627800</v>
      </c>
      <c r="C3963" s="221">
        <f t="shared" si="122"/>
        <v>6</v>
      </c>
      <c r="D3963" s="221">
        <v>62714000</v>
      </c>
      <c r="F3963" s="221" t="s">
        <v>2962</v>
      </c>
      <c r="G3963" s="222">
        <v>239000</v>
      </c>
      <c r="I3963" s="222">
        <f t="shared" si="123"/>
        <v>239000</v>
      </c>
    </row>
    <row r="3964" spans="1:9" x14ac:dyDescent="0.2">
      <c r="A3964" s="221" t="s">
        <v>28</v>
      </c>
      <c r="B3964" s="221">
        <v>627810</v>
      </c>
      <c r="C3964" s="221">
        <f t="shared" si="122"/>
        <v>6</v>
      </c>
      <c r="D3964" s="221">
        <v>62714000</v>
      </c>
      <c r="F3964" s="221" t="s">
        <v>2963</v>
      </c>
      <c r="G3964" s="222">
        <v>56500</v>
      </c>
      <c r="I3964" s="222">
        <f t="shared" si="123"/>
        <v>56500</v>
      </c>
    </row>
    <row r="3965" spans="1:9" x14ac:dyDescent="0.2">
      <c r="A3965" s="221" t="s">
        <v>28</v>
      </c>
      <c r="B3965" s="221">
        <v>627820</v>
      </c>
      <c r="C3965" s="221">
        <f t="shared" si="122"/>
        <v>6</v>
      </c>
      <c r="D3965" s="221">
        <v>62714000</v>
      </c>
      <c r="F3965" s="221" t="s">
        <v>2964</v>
      </c>
      <c r="G3965" s="222">
        <v>132000</v>
      </c>
      <c r="I3965" s="222">
        <f t="shared" si="123"/>
        <v>132000</v>
      </c>
    </row>
    <row r="3966" spans="1:9" x14ac:dyDescent="0.2">
      <c r="A3966" s="221" t="s">
        <v>28</v>
      </c>
      <c r="B3966" s="221">
        <v>627900</v>
      </c>
      <c r="C3966" s="221">
        <f t="shared" si="122"/>
        <v>6</v>
      </c>
      <c r="D3966" s="221">
        <v>62714000</v>
      </c>
      <c r="F3966" s="221" t="s">
        <v>2965</v>
      </c>
      <c r="G3966" s="222">
        <v>80000</v>
      </c>
      <c r="I3966" s="222">
        <f t="shared" si="123"/>
        <v>80000</v>
      </c>
    </row>
    <row r="3967" spans="1:9" x14ac:dyDescent="0.2">
      <c r="A3967" s="221" t="s">
        <v>28</v>
      </c>
      <c r="B3967" s="221">
        <v>627910</v>
      </c>
      <c r="C3967" s="221">
        <f t="shared" si="122"/>
        <v>6</v>
      </c>
      <c r="D3967" s="221">
        <v>62714000</v>
      </c>
      <c r="F3967" s="221" t="s">
        <v>2966</v>
      </c>
      <c r="G3967" s="222">
        <v>384000</v>
      </c>
      <c r="I3967" s="222">
        <f t="shared" si="123"/>
        <v>384000</v>
      </c>
    </row>
    <row r="3968" spans="1:9" x14ac:dyDescent="0.2">
      <c r="A3968" s="221" t="s">
        <v>28</v>
      </c>
      <c r="B3968" s="221">
        <v>627930</v>
      </c>
      <c r="C3968" s="221">
        <f t="shared" si="122"/>
        <v>6</v>
      </c>
      <c r="D3968" s="221">
        <v>62714000</v>
      </c>
      <c r="F3968" s="221" t="s">
        <v>2967</v>
      </c>
      <c r="G3968" s="222">
        <v>440000</v>
      </c>
      <c r="I3968" s="222">
        <f t="shared" si="123"/>
        <v>440000</v>
      </c>
    </row>
    <row r="3969" spans="1:9" x14ac:dyDescent="0.2">
      <c r="A3969" s="221" t="s">
        <v>28</v>
      </c>
      <c r="B3969" s="221">
        <v>627940</v>
      </c>
      <c r="C3969" s="221">
        <f t="shared" si="122"/>
        <v>6</v>
      </c>
      <c r="D3969" s="221">
        <v>62714000</v>
      </c>
      <c r="F3969" s="221" t="s">
        <v>2968</v>
      </c>
      <c r="G3969" s="222">
        <v>400000</v>
      </c>
      <c r="I3969" s="222">
        <f t="shared" si="123"/>
        <v>400000</v>
      </c>
    </row>
    <row r="3970" spans="1:9" x14ac:dyDescent="0.2">
      <c r="A3970" s="221" t="s">
        <v>28</v>
      </c>
      <c r="B3970" s="221">
        <v>635510</v>
      </c>
      <c r="C3970" s="221">
        <f t="shared" ref="C3970:C4033" si="124">+LEN(B:B)</f>
        <v>6</v>
      </c>
      <c r="D3970" s="221">
        <v>63540000</v>
      </c>
      <c r="F3970" s="221" t="s">
        <v>2971</v>
      </c>
      <c r="G3970" s="222">
        <v>4970000</v>
      </c>
      <c r="I3970" s="222">
        <f t="shared" ref="I3970:I4033" si="125">+G:G-H:H</f>
        <v>4970000</v>
      </c>
    </row>
    <row r="3971" spans="1:9" x14ac:dyDescent="0.2">
      <c r="A3971" s="221" t="s">
        <v>28</v>
      </c>
      <c r="B3971" s="221">
        <v>635520</v>
      </c>
      <c r="C3971" s="221">
        <f t="shared" si="124"/>
        <v>6</v>
      </c>
      <c r="D3971" s="221">
        <v>63540000</v>
      </c>
      <c r="F3971" s="221" t="s">
        <v>2972</v>
      </c>
      <c r="G3971" s="222">
        <v>760272810</v>
      </c>
      <c r="I3971" s="222">
        <f t="shared" si="125"/>
        <v>760272810</v>
      </c>
    </row>
    <row r="3972" spans="1:9" x14ac:dyDescent="0.2">
      <c r="A3972" s="221" t="s">
        <v>28</v>
      </c>
      <c r="B3972" s="221">
        <v>635800</v>
      </c>
      <c r="C3972" s="221">
        <f t="shared" si="124"/>
        <v>6</v>
      </c>
      <c r="D3972" s="221">
        <v>63540000</v>
      </c>
      <c r="F3972" s="221" t="s">
        <v>2973</v>
      </c>
      <c r="G3972" s="222">
        <v>240000</v>
      </c>
      <c r="I3972" s="222">
        <f t="shared" si="125"/>
        <v>240000</v>
      </c>
    </row>
    <row r="3973" spans="1:9" x14ac:dyDescent="0.2">
      <c r="A3973" s="221" t="s">
        <v>28</v>
      </c>
      <c r="B3973" s="221">
        <v>636100</v>
      </c>
      <c r="C3973" s="221">
        <f t="shared" si="124"/>
        <v>6</v>
      </c>
      <c r="D3973" s="221">
        <v>63540000</v>
      </c>
      <c r="F3973" s="221" t="s">
        <v>2970</v>
      </c>
      <c r="G3973" s="222">
        <v>14709</v>
      </c>
      <c r="I3973" s="222">
        <f t="shared" si="125"/>
        <v>14709</v>
      </c>
    </row>
    <row r="3974" spans="1:9" x14ac:dyDescent="0.2">
      <c r="A3974" s="221" t="s">
        <v>28</v>
      </c>
      <c r="B3974" s="221">
        <v>641000</v>
      </c>
      <c r="C3974" s="221">
        <f t="shared" si="124"/>
        <v>6</v>
      </c>
      <c r="D3974" s="221">
        <v>64101000</v>
      </c>
      <c r="F3974" s="221" t="s">
        <v>2977</v>
      </c>
      <c r="G3974" s="222">
        <v>173198320</v>
      </c>
      <c r="I3974" s="222">
        <f t="shared" si="125"/>
        <v>173198320</v>
      </c>
    </row>
    <row r="3975" spans="1:9" x14ac:dyDescent="0.2">
      <c r="A3975" s="221" t="s">
        <v>28</v>
      </c>
      <c r="B3975" s="221">
        <v>645100</v>
      </c>
      <c r="C3975" s="221">
        <f t="shared" si="124"/>
        <v>6</v>
      </c>
      <c r="D3975" s="221">
        <v>64505000</v>
      </c>
      <c r="F3975" s="221" t="s">
        <v>2978</v>
      </c>
      <c r="G3975" s="222">
        <v>20531680</v>
      </c>
      <c r="I3975" s="222">
        <f t="shared" si="125"/>
        <v>20531680</v>
      </c>
    </row>
    <row r="3976" spans="1:9" x14ac:dyDescent="0.2">
      <c r="A3976" s="221" t="s">
        <v>28</v>
      </c>
      <c r="B3976" s="221">
        <v>645200</v>
      </c>
      <c r="C3976" s="221">
        <f t="shared" si="124"/>
        <v>6</v>
      </c>
      <c r="D3976" s="221">
        <v>64505000</v>
      </c>
      <c r="F3976" s="221" t="s">
        <v>2979</v>
      </c>
      <c r="G3976" s="222">
        <v>1579359.67</v>
      </c>
      <c r="I3976" s="222">
        <f t="shared" si="125"/>
        <v>1579359.67</v>
      </c>
    </row>
    <row r="3977" spans="1:9" x14ac:dyDescent="0.2">
      <c r="A3977" s="221" t="s">
        <v>28</v>
      </c>
      <c r="B3977" s="221">
        <v>645300</v>
      </c>
      <c r="C3977" s="221">
        <f t="shared" si="124"/>
        <v>6</v>
      </c>
      <c r="D3977" s="221">
        <v>64505000</v>
      </c>
      <c r="F3977" s="221" t="s">
        <v>2980</v>
      </c>
      <c r="G3977" s="222">
        <v>7896800</v>
      </c>
      <c r="I3977" s="222">
        <f t="shared" si="125"/>
        <v>7896800</v>
      </c>
    </row>
    <row r="3978" spans="1:9" x14ac:dyDescent="0.2">
      <c r="A3978" s="221" t="s">
        <v>28</v>
      </c>
      <c r="B3978" s="221">
        <v>648000</v>
      </c>
      <c r="C3978" s="221">
        <f t="shared" si="124"/>
        <v>6</v>
      </c>
      <c r="D3978" s="221">
        <v>64800000</v>
      </c>
      <c r="F3978" s="221" t="s">
        <v>1747</v>
      </c>
      <c r="G3978" s="222">
        <v>345000</v>
      </c>
      <c r="I3978" s="222">
        <f t="shared" si="125"/>
        <v>345000</v>
      </c>
    </row>
    <row r="3979" spans="1:9" x14ac:dyDescent="0.2">
      <c r="A3979" s="221" t="s">
        <v>28</v>
      </c>
      <c r="B3979" s="221">
        <v>656000</v>
      </c>
      <c r="C3979" s="221">
        <f t="shared" si="124"/>
        <v>6</v>
      </c>
      <c r="D3979" s="221">
        <v>65601000</v>
      </c>
      <c r="F3979" s="221" t="s">
        <v>2981</v>
      </c>
      <c r="G3979" s="222">
        <v>1101229</v>
      </c>
      <c r="I3979" s="222">
        <f t="shared" si="125"/>
        <v>1101229</v>
      </c>
    </row>
    <row r="3980" spans="1:9" x14ac:dyDescent="0.2">
      <c r="A3980" s="221" t="s">
        <v>28</v>
      </c>
      <c r="B3980" s="221">
        <v>658000</v>
      </c>
      <c r="C3980" s="221">
        <f t="shared" si="124"/>
        <v>6</v>
      </c>
      <c r="D3980" s="221">
        <v>65800000</v>
      </c>
      <c r="F3980" s="221" t="s">
        <v>2983</v>
      </c>
      <c r="G3980" s="222">
        <v>1693400344.0799999</v>
      </c>
      <c r="I3980" s="222">
        <f t="shared" si="125"/>
        <v>1693400344.0799999</v>
      </c>
    </row>
    <row r="3981" spans="1:9" x14ac:dyDescent="0.2">
      <c r="A3981" s="221" t="s">
        <v>28</v>
      </c>
      <c r="B3981" s="221">
        <v>661000</v>
      </c>
      <c r="C3981" s="221">
        <f t="shared" si="124"/>
        <v>6</v>
      </c>
      <c r="D3981" s="221">
        <v>66100000</v>
      </c>
      <c r="F3981" s="221" t="s">
        <v>2984</v>
      </c>
      <c r="G3981" s="222">
        <v>223388170.69</v>
      </c>
      <c r="I3981" s="222">
        <f t="shared" si="125"/>
        <v>223388170.69</v>
      </c>
    </row>
    <row r="3982" spans="1:9" x14ac:dyDescent="0.2">
      <c r="A3982" s="221" t="s">
        <v>28</v>
      </c>
      <c r="B3982" s="221">
        <v>666000</v>
      </c>
      <c r="C3982" s="221">
        <f t="shared" si="124"/>
        <v>6</v>
      </c>
      <c r="D3982" s="221">
        <v>66600000</v>
      </c>
      <c r="F3982" s="221" t="s">
        <v>770</v>
      </c>
      <c r="G3982" s="222">
        <v>9059235.2300000004</v>
      </c>
      <c r="I3982" s="222">
        <f t="shared" si="125"/>
        <v>9059235.2300000004</v>
      </c>
    </row>
    <row r="3983" spans="1:9" x14ac:dyDescent="0.2">
      <c r="A3983" s="221" t="s">
        <v>28</v>
      </c>
      <c r="B3983" s="221">
        <v>681000</v>
      </c>
      <c r="C3983" s="221">
        <f t="shared" si="124"/>
        <v>6</v>
      </c>
      <c r="D3983" s="221">
        <v>68111000</v>
      </c>
      <c r="F3983" s="221" t="s">
        <v>2985</v>
      </c>
      <c r="G3983" s="222">
        <v>100880587.31999999</v>
      </c>
      <c r="I3983" s="222">
        <f t="shared" si="125"/>
        <v>100880587.31999999</v>
      </c>
    </row>
    <row r="3984" spans="1:9" x14ac:dyDescent="0.2">
      <c r="A3984" s="221" t="s">
        <v>28</v>
      </c>
      <c r="B3984" s="221">
        <v>690000</v>
      </c>
      <c r="C3984" s="221">
        <f t="shared" si="124"/>
        <v>6</v>
      </c>
      <c r="D3984" s="221">
        <v>69500000</v>
      </c>
      <c r="F3984" s="221" t="s">
        <v>2986</v>
      </c>
      <c r="G3984" s="222">
        <v>1880393374.74</v>
      </c>
      <c r="I3984" s="222">
        <f t="shared" si="125"/>
        <v>1880393374.74</v>
      </c>
    </row>
    <row r="3985" spans="1:9" x14ac:dyDescent="0.2">
      <c r="A3985" s="221" t="s">
        <v>28</v>
      </c>
      <c r="B3985" s="221">
        <v>707000</v>
      </c>
      <c r="C3985" s="221">
        <f t="shared" si="124"/>
        <v>6</v>
      </c>
      <c r="D3985" s="221">
        <v>70700000</v>
      </c>
      <c r="F3985" s="221" t="s">
        <v>2987</v>
      </c>
      <c r="H3985" s="222">
        <v>30666666.670000002</v>
      </c>
      <c r="I3985" s="222">
        <f t="shared" si="125"/>
        <v>-30666666.670000002</v>
      </c>
    </row>
    <row r="3986" spans="1:9" x14ac:dyDescent="0.2">
      <c r="A3986" s="221" t="s">
        <v>28</v>
      </c>
      <c r="B3986" s="221">
        <v>707120</v>
      </c>
      <c r="C3986" s="221">
        <f t="shared" si="124"/>
        <v>6</v>
      </c>
      <c r="D3986" s="221">
        <v>70710000</v>
      </c>
      <c r="F3986" s="221" t="s">
        <v>3005</v>
      </c>
      <c r="H3986" s="222">
        <v>59372126200</v>
      </c>
      <c r="I3986" s="222">
        <f t="shared" si="125"/>
        <v>-59372126200</v>
      </c>
    </row>
    <row r="3987" spans="1:9" x14ac:dyDescent="0.2">
      <c r="A3987" s="221" t="s">
        <v>28</v>
      </c>
      <c r="B3987" s="221">
        <v>707130</v>
      </c>
      <c r="C3987" s="221">
        <f t="shared" si="124"/>
        <v>6</v>
      </c>
      <c r="D3987" s="221">
        <v>70710000</v>
      </c>
      <c r="F3987" s="221" t="s">
        <v>5040</v>
      </c>
      <c r="H3987" s="222">
        <v>337718400</v>
      </c>
      <c r="I3987" s="222">
        <f t="shared" si="125"/>
        <v>-337718400</v>
      </c>
    </row>
    <row r="3988" spans="1:9" x14ac:dyDescent="0.2">
      <c r="A3988" s="221" t="s">
        <v>28</v>
      </c>
      <c r="B3988" s="221">
        <v>707200</v>
      </c>
      <c r="C3988" s="221">
        <f t="shared" si="124"/>
        <v>6</v>
      </c>
      <c r="D3988" s="221">
        <v>70720000</v>
      </c>
      <c r="F3988" s="221" t="s">
        <v>2989</v>
      </c>
      <c r="H3988" s="222">
        <v>915563333.42999995</v>
      </c>
      <c r="I3988" s="222">
        <f t="shared" si="125"/>
        <v>-915563333.42999995</v>
      </c>
    </row>
    <row r="3989" spans="1:9" x14ac:dyDescent="0.2">
      <c r="A3989" s="221" t="s">
        <v>28</v>
      </c>
      <c r="B3989" s="221">
        <v>707240</v>
      </c>
      <c r="C3989" s="221">
        <f t="shared" si="124"/>
        <v>6</v>
      </c>
      <c r="D3989" s="221">
        <v>70720000</v>
      </c>
      <c r="F3989" s="221" t="s">
        <v>2991</v>
      </c>
      <c r="H3989" s="222">
        <v>220262436.5</v>
      </c>
      <c r="I3989" s="222">
        <f t="shared" si="125"/>
        <v>-220262436.5</v>
      </c>
    </row>
    <row r="3990" spans="1:9" x14ac:dyDescent="0.2">
      <c r="A3990" s="221" t="s">
        <v>28</v>
      </c>
      <c r="B3990" s="221">
        <v>707700</v>
      </c>
      <c r="C3990" s="221">
        <f t="shared" si="124"/>
        <v>6</v>
      </c>
      <c r="D3990" s="221">
        <v>70720000</v>
      </c>
      <c r="F3990" s="221" t="s">
        <v>2992</v>
      </c>
      <c r="H3990" s="222">
        <v>12591144800</v>
      </c>
      <c r="I3990" s="222">
        <f t="shared" si="125"/>
        <v>-12591144800</v>
      </c>
    </row>
    <row r="3991" spans="1:9" x14ac:dyDescent="0.2">
      <c r="A3991" s="221" t="s">
        <v>28</v>
      </c>
      <c r="B3991" s="221">
        <v>707800</v>
      </c>
      <c r="C3991" s="221">
        <f t="shared" si="124"/>
        <v>6</v>
      </c>
      <c r="D3991" s="221">
        <v>70720000</v>
      </c>
      <c r="F3991" s="221" t="s">
        <v>2993</v>
      </c>
      <c r="H3991" s="222">
        <v>2671839304.5</v>
      </c>
      <c r="I3991" s="222">
        <f t="shared" si="125"/>
        <v>-2671839304.5</v>
      </c>
    </row>
    <row r="3992" spans="1:9" x14ac:dyDescent="0.2">
      <c r="A3992" s="221" t="s">
        <v>28</v>
      </c>
      <c r="B3992" s="221">
        <v>707810</v>
      </c>
      <c r="C3992" s="221">
        <f t="shared" si="124"/>
        <v>6</v>
      </c>
      <c r="D3992" s="221">
        <v>70720000</v>
      </c>
      <c r="F3992" s="221" t="s">
        <v>2994</v>
      </c>
      <c r="H3992" s="222">
        <v>129375000</v>
      </c>
      <c r="I3992" s="222">
        <f t="shared" si="125"/>
        <v>-129375000</v>
      </c>
    </row>
    <row r="3993" spans="1:9" x14ac:dyDescent="0.2">
      <c r="A3993" s="221" t="s">
        <v>28</v>
      </c>
      <c r="B3993" s="221">
        <v>707830</v>
      </c>
      <c r="C3993" s="221">
        <f t="shared" si="124"/>
        <v>6</v>
      </c>
      <c r="D3993" s="221">
        <v>70720000</v>
      </c>
      <c r="F3993" s="221" t="s">
        <v>5041</v>
      </c>
      <c r="H3993" s="222">
        <v>560000</v>
      </c>
      <c r="I3993" s="222">
        <f t="shared" si="125"/>
        <v>-560000</v>
      </c>
    </row>
    <row r="3994" spans="1:9" x14ac:dyDescent="0.2">
      <c r="A3994" s="221" t="s">
        <v>28</v>
      </c>
      <c r="B3994" s="221">
        <v>707850</v>
      </c>
      <c r="C3994" s="221">
        <f t="shared" si="124"/>
        <v>6</v>
      </c>
      <c r="D3994" s="221">
        <v>70720000</v>
      </c>
      <c r="F3994" s="221" t="s">
        <v>2997</v>
      </c>
      <c r="H3994" s="222">
        <v>207962058633.32999</v>
      </c>
      <c r="I3994" s="222">
        <f t="shared" si="125"/>
        <v>-207962058633.32999</v>
      </c>
    </row>
    <row r="3995" spans="1:9" x14ac:dyDescent="0.2">
      <c r="A3995" s="221" t="s">
        <v>28</v>
      </c>
      <c r="B3995" s="221">
        <v>707860</v>
      </c>
      <c r="C3995" s="221">
        <f t="shared" si="124"/>
        <v>6</v>
      </c>
      <c r="D3995" s="221">
        <v>70720000</v>
      </c>
      <c r="F3995" s="221" t="s">
        <v>2998</v>
      </c>
      <c r="H3995" s="222">
        <v>46524785600</v>
      </c>
      <c r="I3995" s="222">
        <f t="shared" si="125"/>
        <v>-46524785600</v>
      </c>
    </row>
    <row r="3996" spans="1:9" x14ac:dyDescent="0.2">
      <c r="A3996" s="221" t="s">
        <v>28</v>
      </c>
      <c r="B3996" s="221">
        <v>707870</v>
      </c>
      <c r="C3996" s="221">
        <f t="shared" si="124"/>
        <v>6</v>
      </c>
      <c r="D3996" s="221">
        <v>70720000</v>
      </c>
      <c r="F3996" s="221" t="s">
        <v>2999</v>
      </c>
      <c r="H3996" s="222">
        <v>72474000</v>
      </c>
      <c r="I3996" s="222">
        <f t="shared" si="125"/>
        <v>-72474000</v>
      </c>
    </row>
    <row r="3997" spans="1:9" x14ac:dyDescent="0.2">
      <c r="A3997" s="221" t="s">
        <v>28</v>
      </c>
      <c r="B3997" s="221">
        <v>707930</v>
      </c>
      <c r="C3997" s="221">
        <f t="shared" si="124"/>
        <v>6</v>
      </c>
      <c r="D3997" s="221">
        <v>70720000</v>
      </c>
      <c r="F3997" s="221" t="s">
        <v>3000</v>
      </c>
      <c r="H3997" s="222">
        <v>8692147499.8899994</v>
      </c>
      <c r="I3997" s="222">
        <f t="shared" si="125"/>
        <v>-8692147499.8899994</v>
      </c>
    </row>
    <row r="3998" spans="1:9" x14ac:dyDescent="0.2">
      <c r="A3998" s="221" t="s">
        <v>28</v>
      </c>
      <c r="B3998" s="221">
        <v>707940</v>
      </c>
      <c r="C3998" s="221">
        <f t="shared" si="124"/>
        <v>6</v>
      </c>
      <c r="D3998" s="221">
        <v>70720000</v>
      </c>
      <c r="F3998" s="221" t="s">
        <v>3001</v>
      </c>
      <c r="H3998" s="222">
        <v>11829433333.33</v>
      </c>
      <c r="I3998" s="222">
        <f t="shared" si="125"/>
        <v>-11829433333.33</v>
      </c>
    </row>
    <row r="3999" spans="1:9" x14ac:dyDescent="0.2">
      <c r="A3999" s="221" t="s">
        <v>28</v>
      </c>
      <c r="B3999" s="221">
        <v>707950</v>
      </c>
      <c r="C3999" s="221">
        <f t="shared" si="124"/>
        <v>6</v>
      </c>
      <c r="D3999" s="221">
        <v>70720000</v>
      </c>
      <c r="F3999" s="221" t="s">
        <v>3002</v>
      </c>
      <c r="H3999" s="222">
        <v>3586991666.6900001</v>
      </c>
      <c r="I3999" s="222">
        <f t="shared" si="125"/>
        <v>-3586991666.6900001</v>
      </c>
    </row>
    <row r="4000" spans="1:9" x14ac:dyDescent="0.2">
      <c r="A4000" s="221" t="s">
        <v>28</v>
      </c>
      <c r="B4000" s="221">
        <v>707960</v>
      </c>
      <c r="C4000" s="221">
        <f t="shared" si="124"/>
        <v>6</v>
      </c>
      <c r="D4000" s="221">
        <v>70720000</v>
      </c>
      <c r="F4000" s="221" t="s">
        <v>3003</v>
      </c>
      <c r="H4000" s="222">
        <v>5961000</v>
      </c>
      <c r="I4000" s="222">
        <f t="shared" si="125"/>
        <v>-5961000</v>
      </c>
    </row>
    <row r="4001" spans="1:9" x14ac:dyDescent="0.2">
      <c r="A4001" s="221" t="s">
        <v>28</v>
      </c>
      <c r="B4001" s="221">
        <v>707980</v>
      </c>
      <c r="C4001" s="221">
        <f t="shared" si="124"/>
        <v>6</v>
      </c>
      <c r="D4001" s="221">
        <v>70720000</v>
      </c>
      <c r="F4001" s="221" t="s">
        <v>3004</v>
      </c>
      <c r="H4001" s="222">
        <v>159370666.58000001</v>
      </c>
      <c r="I4001" s="222">
        <f t="shared" si="125"/>
        <v>-159370666.58000001</v>
      </c>
    </row>
    <row r="4002" spans="1:9" x14ac:dyDescent="0.2">
      <c r="A4002" s="221" t="s">
        <v>28</v>
      </c>
      <c r="B4002" s="221">
        <v>707990</v>
      </c>
      <c r="C4002" s="221">
        <f t="shared" si="124"/>
        <v>6</v>
      </c>
      <c r="D4002" s="221">
        <v>70720000</v>
      </c>
      <c r="F4002" s="221" t="s">
        <v>3007</v>
      </c>
      <c r="H4002" s="222">
        <v>18400000</v>
      </c>
      <c r="I4002" s="222">
        <f t="shared" si="125"/>
        <v>-18400000</v>
      </c>
    </row>
    <row r="4003" spans="1:9" x14ac:dyDescent="0.2">
      <c r="A4003" s="221" t="s">
        <v>28</v>
      </c>
      <c r="B4003" s="221">
        <v>708300</v>
      </c>
      <c r="C4003" s="221">
        <f t="shared" si="124"/>
        <v>6</v>
      </c>
      <c r="D4003" s="221">
        <v>70830000</v>
      </c>
      <c r="F4003" s="221" t="s">
        <v>3008</v>
      </c>
      <c r="H4003" s="222">
        <v>171588965.62</v>
      </c>
      <c r="I4003" s="222">
        <f t="shared" si="125"/>
        <v>-171588965.62</v>
      </c>
    </row>
    <row r="4004" spans="1:9" x14ac:dyDescent="0.2">
      <c r="A4004" s="221" t="s">
        <v>28</v>
      </c>
      <c r="B4004" s="221">
        <v>758000</v>
      </c>
      <c r="C4004" s="221">
        <f t="shared" si="124"/>
        <v>6</v>
      </c>
      <c r="D4004" s="221">
        <v>75800000</v>
      </c>
      <c r="F4004" s="221" t="s">
        <v>3009</v>
      </c>
      <c r="H4004" s="222">
        <v>12934.02</v>
      </c>
      <c r="I4004" s="222">
        <f t="shared" si="125"/>
        <v>-12934.02</v>
      </c>
    </row>
    <row r="4005" spans="1:9" x14ac:dyDescent="0.2">
      <c r="A4005" s="221" t="s">
        <v>28</v>
      </c>
      <c r="B4005" s="221">
        <v>766000</v>
      </c>
      <c r="C4005" s="221">
        <f t="shared" si="124"/>
        <v>6</v>
      </c>
      <c r="D4005" s="221">
        <v>76600000</v>
      </c>
      <c r="F4005" s="221" t="s">
        <v>786</v>
      </c>
      <c r="H4005" s="222">
        <v>78087328.430000007</v>
      </c>
      <c r="I4005" s="222">
        <f t="shared" si="125"/>
        <v>-78087328.430000007</v>
      </c>
    </row>
    <row r="4006" spans="1:9" x14ac:dyDescent="0.2">
      <c r="A4006" s="221" t="s">
        <v>2</v>
      </c>
      <c r="B4006" s="225" t="s">
        <v>3361</v>
      </c>
      <c r="C4006" s="221">
        <f t="shared" si="124"/>
        <v>8</v>
      </c>
      <c r="D4006" s="221">
        <v>10100000</v>
      </c>
      <c r="F4006" s="221" t="s">
        <v>581</v>
      </c>
      <c r="G4006" s="222">
        <v>0</v>
      </c>
      <c r="H4006" s="222">
        <v>17000000</v>
      </c>
      <c r="I4006" s="222">
        <f t="shared" si="125"/>
        <v>-17000000</v>
      </c>
    </row>
    <row r="4007" spans="1:9" x14ac:dyDescent="0.2">
      <c r="A4007" s="221" t="s">
        <v>2</v>
      </c>
      <c r="B4007" s="225" t="s">
        <v>3370</v>
      </c>
      <c r="C4007" s="221">
        <f t="shared" si="124"/>
        <v>8</v>
      </c>
      <c r="D4007" s="221">
        <v>11900000</v>
      </c>
      <c r="F4007" s="221" t="s">
        <v>1465</v>
      </c>
      <c r="G4007" s="222">
        <v>46052631.479999997</v>
      </c>
      <c r="H4007" s="222">
        <v>0</v>
      </c>
      <c r="I4007" s="222">
        <f t="shared" si="125"/>
        <v>46052631.479999997</v>
      </c>
    </row>
    <row r="4008" spans="1:9" x14ac:dyDescent="0.2">
      <c r="A4008" s="221" t="s">
        <v>2</v>
      </c>
      <c r="B4008" s="225" t="s">
        <v>3377</v>
      </c>
      <c r="C4008" s="221">
        <f t="shared" si="124"/>
        <v>8</v>
      </c>
      <c r="D4008" s="221">
        <v>12900000</v>
      </c>
      <c r="F4008" s="221" t="s">
        <v>1940</v>
      </c>
      <c r="G4008" s="222">
        <v>47865977.399999999</v>
      </c>
      <c r="H4008" s="222">
        <v>0</v>
      </c>
      <c r="I4008" s="222">
        <f t="shared" si="125"/>
        <v>47865977.399999999</v>
      </c>
    </row>
    <row r="4009" spans="1:9" x14ac:dyDescent="0.2">
      <c r="A4009" s="221" t="s">
        <v>2</v>
      </c>
      <c r="B4009" s="225" t="s">
        <v>3446</v>
      </c>
      <c r="C4009" s="221">
        <f t="shared" si="124"/>
        <v>8</v>
      </c>
      <c r="D4009" s="221">
        <v>21200000</v>
      </c>
      <c r="F4009" s="221" t="s">
        <v>3447</v>
      </c>
      <c r="G4009" s="222">
        <v>21708000</v>
      </c>
      <c r="H4009" s="222">
        <v>0</v>
      </c>
      <c r="I4009" s="222">
        <f t="shared" si="125"/>
        <v>21708000</v>
      </c>
    </row>
    <row r="4010" spans="1:9" x14ac:dyDescent="0.2">
      <c r="A4010" s="221" t="s">
        <v>2</v>
      </c>
      <c r="B4010" s="225" t="s">
        <v>3449</v>
      </c>
      <c r="C4010" s="221">
        <f t="shared" si="124"/>
        <v>8</v>
      </c>
      <c r="D4010" s="221">
        <v>21300000</v>
      </c>
      <c r="F4010" s="221" t="s">
        <v>591</v>
      </c>
      <c r="G4010" s="222">
        <v>2439000</v>
      </c>
      <c r="H4010" s="222">
        <v>0</v>
      </c>
      <c r="I4010" s="222">
        <f t="shared" si="125"/>
        <v>2439000</v>
      </c>
    </row>
    <row r="4011" spans="1:9" x14ac:dyDescent="0.2">
      <c r="A4011" s="221" t="s">
        <v>2</v>
      </c>
      <c r="B4011" s="225" t="s">
        <v>3495</v>
      </c>
      <c r="C4011" s="221">
        <f t="shared" si="124"/>
        <v>8</v>
      </c>
      <c r="D4011" s="221">
        <v>23100000</v>
      </c>
      <c r="F4011" s="221" t="s">
        <v>1942</v>
      </c>
      <c r="G4011" s="222">
        <v>915463983.34000003</v>
      </c>
      <c r="H4011" s="222">
        <v>0</v>
      </c>
      <c r="I4011" s="222">
        <f t="shared" si="125"/>
        <v>915463983.34000003</v>
      </c>
    </row>
    <row r="4012" spans="1:9" x14ac:dyDescent="0.2">
      <c r="A4012" s="221" t="s">
        <v>2</v>
      </c>
      <c r="B4012" s="225" t="s">
        <v>3513</v>
      </c>
      <c r="C4012" s="221">
        <f t="shared" si="124"/>
        <v>8</v>
      </c>
      <c r="D4012" s="221">
        <v>23200000</v>
      </c>
      <c r="F4012" s="221" t="s">
        <v>1943</v>
      </c>
      <c r="G4012" s="222">
        <v>88685000</v>
      </c>
      <c r="H4012" s="222">
        <v>0</v>
      </c>
      <c r="I4012" s="222">
        <f t="shared" si="125"/>
        <v>88685000</v>
      </c>
    </row>
    <row r="4013" spans="1:9" x14ac:dyDescent="0.2">
      <c r="A4013" s="221" t="s">
        <v>2</v>
      </c>
      <c r="B4013" s="225" t="s">
        <v>3520</v>
      </c>
      <c r="C4013" s="221">
        <f t="shared" si="124"/>
        <v>8</v>
      </c>
      <c r="D4013" s="221">
        <v>23213012</v>
      </c>
      <c r="F4013" s="221" t="s">
        <v>1944</v>
      </c>
      <c r="G4013" s="222">
        <v>145536950</v>
      </c>
      <c r="H4013" s="222">
        <v>0</v>
      </c>
      <c r="I4013" s="222">
        <f t="shared" si="125"/>
        <v>145536950</v>
      </c>
    </row>
    <row r="4014" spans="1:9" x14ac:dyDescent="0.2">
      <c r="A4014" s="221" t="s">
        <v>2</v>
      </c>
      <c r="B4014" s="225" t="s">
        <v>3536</v>
      </c>
      <c r="C4014" s="221">
        <f t="shared" si="124"/>
        <v>8</v>
      </c>
      <c r="D4014" s="221">
        <v>28130000</v>
      </c>
      <c r="F4014" s="221" t="s">
        <v>603</v>
      </c>
      <c r="G4014" s="222">
        <v>0</v>
      </c>
      <c r="H4014" s="222">
        <v>71165.34</v>
      </c>
      <c r="I4014" s="222">
        <f t="shared" si="125"/>
        <v>-71165.34</v>
      </c>
    </row>
    <row r="4015" spans="1:9" x14ac:dyDescent="0.2">
      <c r="A4015" s="221" t="s">
        <v>2</v>
      </c>
      <c r="B4015" s="225" t="s">
        <v>3539</v>
      </c>
      <c r="C4015" s="221">
        <f t="shared" si="124"/>
        <v>8</v>
      </c>
      <c r="D4015" s="221">
        <v>28150000</v>
      </c>
      <c r="F4015" s="221" t="s">
        <v>604</v>
      </c>
      <c r="G4015" s="222">
        <v>0</v>
      </c>
      <c r="H4015" s="222">
        <v>1909114.52</v>
      </c>
      <c r="I4015" s="222">
        <f t="shared" si="125"/>
        <v>-1909114.52</v>
      </c>
    </row>
    <row r="4016" spans="1:9" x14ac:dyDescent="0.2">
      <c r="A4016" s="221" t="s">
        <v>2</v>
      </c>
      <c r="B4016" s="225" t="s">
        <v>3590</v>
      </c>
      <c r="C4016" s="221">
        <f t="shared" si="124"/>
        <v>8</v>
      </c>
      <c r="D4016" s="221">
        <v>40100000</v>
      </c>
      <c r="F4016" s="221" t="s">
        <v>1945</v>
      </c>
      <c r="G4016" s="222">
        <v>0</v>
      </c>
      <c r="H4016" s="222">
        <v>177400498.38999999</v>
      </c>
      <c r="I4016" s="222">
        <f t="shared" si="125"/>
        <v>-177400498.38999999</v>
      </c>
    </row>
    <row r="4017" spans="1:9" x14ac:dyDescent="0.2">
      <c r="A4017" s="221" t="s">
        <v>2</v>
      </c>
      <c r="B4017" s="225" t="s">
        <v>3613</v>
      </c>
      <c r="C4017" s="221">
        <f t="shared" si="124"/>
        <v>8</v>
      </c>
      <c r="D4017" s="221">
        <v>40400000</v>
      </c>
      <c r="F4017" s="221" t="s">
        <v>1472</v>
      </c>
      <c r="G4017" s="222">
        <v>0</v>
      </c>
      <c r="H4017" s="222">
        <v>117658750</v>
      </c>
      <c r="I4017" s="222">
        <f t="shared" si="125"/>
        <v>-117658750</v>
      </c>
    </row>
    <row r="4018" spans="1:9" x14ac:dyDescent="0.2">
      <c r="A4018" s="221" t="s">
        <v>2</v>
      </c>
      <c r="B4018" s="225" t="s">
        <v>3627</v>
      </c>
      <c r="C4018" s="221">
        <f t="shared" si="124"/>
        <v>8</v>
      </c>
      <c r="D4018" s="221">
        <v>40900000</v>
      </c>
      <c r="F4018" s="221" t="s">
        <v>1947</v>
      </c>
      <c r="G4018" s="222">
        <v>21735806</v>
      </c>
      <c r="H4018" s="222">
        <v>0</v>
      </c>
      <c r="I4018" s="222">
        <f t="shared" si="125"/>
        <v>21735806</v>
      </c>
    </row>
    <row r="4019" spans="1:9" x14ac:dyDescent="0.2">
      <c r="A4019" s="221" t="s">
        <v>2</v>
      </c>
      <c r="B4019" s="225" t="s">
        <v>3689</v>
      </c>
      <c r="C4019" s="221">
        <f t="shared" si="124"/>
        <v>8</v>
      </c>
      <c r="D4019" s="221">
        <v>43110000</v>
      </c>
      <c r="F4019" s="221" t="s">
        <v>628</v>
      </c>
      <c r="G4019" s="222">
        <v>0</v>
      </c>
      <c r="H4019" s="222">
        <v>48000</v>
      </c>
      <c r="I4019" s="222">
        <f t="shared" si="125"/>
        <v>-48000</v>
      </c>
    </row>
    <row r="4020" spans="1:9" x14ac:dyDescent="0.2">
      <c r="A4020" s="221" t="s">
        <v>2</v>
      </c>
      <c r="B4020" s="225" t="s">
        <v>3701</v>
      </c>
      <c r="C4020" s="221">
        <f t="shared" si="124"/>
        <v>8</v>
      </c>
      <c r="D4020" s="221">
        <v>43300000</v>
      </c>
      <c r="F4020" s="221" t="s">
        <v>81</v>
      </c>
      <c r="G4020" s="222">
        <v>0</v>
      </c>
      <c r="H4020" s="222">
        <v>110000</v>
      </c>
      <c r="I4020" s="222">
        <f t="shared" si="125"/>
        <v>-110000</v>
      </c>
    </row>
    <row r="4021" spans="1:9" x14ac:dyDescent="0.2">
      <c r="A4021" s="221" t="s">
        <v>2</v>
      </c>
      <c r="B4021" s="225" t="s">
        <v>3718</v>
      </c>
      <c r="C4021" s="221">
        <f t="shared" si="124"/>
        <v>8</v>
      </c>
      <c r="D4021" s="221">
        <v>44300000</v>
      </c>
      <c r="F4021" s="221" t="s">
        <v>5042</v>
      </c>
      <c r="G4021" s="222">
        <v>470000</v>
      </c>
      <c r="H4021" s="222">
        <v>0</v>
      </c>
      <c r="I4021" s="222">
        <f t="shared" si="125"/>
        <v>470000</v>
      </c>
    </row>
    <row r="4022" spans="1:9" x14ac:dyDescent="0.2">
      <c r="A4022" s="221" t="s">
        <v>2</v>
      </c>
      <c r="B4022" s="225" t="s">
        <v>3729</v>
      </c>
      <c r="C4022" s="221">
        <f t="shared" si="124"/>
        <v>8</v>
      </c>
      <c r="D4022" s="221">
        <v>44410000</v>
      </c>
      <c r="F4022" s="221" t="s">
        <v>5043</v>
      </c>
      <c r="G4022" s="222">
        <v>0</v>
      </c>
      <c r="H4022" s="222">
        <v>35832239.695799999</v>
      </c>
      <c r="I4022" s="222">
        <f t="shared" si="125"/>
        <v>-35832239.695799999</v>
      </c>
    </row>
    <row r="4023" spans="1:9" x14ac:dyDescent="0.2">
      <c r="A4023" s="221" t="s">
        <v>2</v>
      </c>
      <c r="B4023" s="225" t="s">
        <v>3800</v>
      </c>
      <c r="C4023" s="221">
        <f t="shared" si="124"/>
        <v>8</v>
      </c>
      <c r="D4023" s="221">
        <v>45511000</v>
      </c>
      <c r="F4023" s="221" t="s">
        <v>330</v>
      </c>
      <c r="G4023" s="222">
        <v>0</v>
      </c>
      <c r="H4023" s="222">
        <v>1127705600</v>
      </c>
      <c r="I4023" s="222">
        <f t="shared" si="125"/>
        <v>-1127705600</v>
      </c>
    </row>
    <row r="4024" spans="1:9" x14ac:dyDescent="0.2">
      <c r="A4024" s="221" t="s">
        <v>2</v>
      </c>
      <c r="B4024" s="225" t="s">
        <v>3801</v>
      </c>
      <c r="C4024" s="221">
        <f t="shared" si="124"/>
        <v>8</v>
      </c>
      <c r="D4024" s="221">
        <v>45512000</v>
      </c>
      <c r="F4024" s="221" t="s">
        <v>314</v>
      </c>
      <c r="G4024" s="222">
        <v>0</v>
      </c>
      <c r="H4024" s="222">
        <v>56800000</v>
      </c>
      <c r="I4024" s="222">
        <f t="shared" si="125"/>
        <v>-56800000</v>
      </c>
    </row>
    <row r="4025" spans="1:9" x14ac:dyDescent="0.2">
      <c r="A4025" s="221" t="s">
        <v>2</v>
      </c>
      <c r="B4025" s="225" t="s">
        <v>3802</v>
      </c>
      <c r="C4025" s="221">
        <f t="shared" si="124"/>
        <v>8</v>
      </c>
      <c r="D4025" s="221">
        <v>45513000</v>
      </c>
      <c r="F4025" s="221" t="s">
        <v>1869</v>
      </c>
      <c r="G4025" s="222">
        <v>0</v>
      </c>
      <c r="H4025" s="222">
        <v>53300000</v>
      </c>
      <c r="I4025" s="222">
        <f t="shared" si="125"/>
        <v>-53300000</v>
      </c>
    </row>
    <row r="4026" spans="1:9" x14ac:dyDescent="0.2">
      <c r="A4026" s="221" t="s">
        <v>2</v>
      </c>
      <c r="B4026" s="225" t="s">
        <v>3818</v>
      </c>
      <c r="C4026" s="221">
        <f t="shared" si="124"/>
        <v>8</v>
      </c>
      <c r="D4026" s="221">
        <v>46200000</v>
      </c>
      <c r="F4026" s="221" t="s">
        <v>1783</v>
      </c>
      <c r="G4026" s="222">
        <v>903000000</v>
      </c>
      <c r="H4026" s="222">
        <v>0</v>
      </c>
      <c r="I4026" s="222">
        <f t="shared" si="125"/>
        <v>903000000</v>
      </c>
    </row>
    <row r="4027" spans="1:9" x14ac:dyDescent="0.2">
      <c r="A4027" s="221" t="s">
        <v>2</v>
      </c>
      <c r="B4027" s="225" t="s">
        <v>3826</v>
      </c>
      <c r="C4027" s="221">
        <f t="shared" si="124"/>
        <v>8</v>
      </c>
      <c r="D4027" s="221">
        <v>46610000</v>
      </c>
      <c r="F4027" s="221" t="s">
        <v>1952</v>
      </c>
      <c r="G4027" s="222">
        <v>0</v>
      </c>
      <c r="H4027" s="222">
        <v>1459017.76</v>
      </c>
      <c r="I4027" s="222">
        <f t="shared" si="125"/>
        <v>-1459017.76</v>
      </c>
    </row>
    <row r="4028" spans="1:9" x14ac:dyDescent="0.2">
      <c r="A4028" s="221" t="s">
        <v>2</v>
      </c>
      <c r="B4028" s="225" t="s">
        <v>3873</v>
      </c>
      <c r="C4028" s="221">
        <f t="shared" si="124"/>
        <v>8</v>
      </c>
      <c r="D4028" s="221">
        <v>46720072</v>
      </c>
      <c r="F4028" s="221" t="s">
        <v>9</v>
      </c>
      <c r="G4028" s="222">
        <v>0</v>
      </c>
      <c r="H4028" s="222">
        <v>1000000</v>
      </c>
      <c r="I4028" s="222">
        <f t="shared" si="125"/>
        <v>-1000000</v>
      </c>
    </row>
    <row r="4029" spans="1:9" x14ac:dyDescent="0.2">
      <c r="A4029" s="221" t="s">
        <v>2</v>
      </c>
      <c r="B4029" s="225" t="s">
        <v>3964</v>
      </c>
      <c r="C4029" s="221">
        <f t="shared" si="124"/>
        <v>8</v>
      </c>
      <c r="D4029" s="221">
        <v>51241000</v>
      </c>
      <c r="F4029" s="221" t="s">
        <v>159</v>
      </c>
      <c r="G4029" s="222">
        <v>6505898.2699999996</v>
      </c>
      <c r="H4029" s="222">
        <v>0</v>
      </c>
      <c r="I4029" s="222">
        <f t="shared" si="125"/>
        <v>6505898.2699999996</v>
      </c>
    </row>
    <row r="4030" spans="1:9" x14ac:dyDescent="0.2">
      <c r="A4030" s="221" t="s">
        <v>2</v>
      </c>
      <c r="B4030" s="225" t="s">
        <v>4001</v>
      </c>
      <c r="C4030" s="221">
        <f t="shared" si="124"/>
        <v>8</v>
      </c>
      <c r="D4030" s="221">
        <v>53200000</v>
      </c>
      <c r="F4030" s="221" t="s">
        <v>1954</v>
      </c>
      <c r="G4030" s="222">
        <v>441100</v>
      </c>
      <c r="H4030" s="222">
        <v>0</v>
      </c>
      <c r="I4030" s="222">
        <f t="shared" si="125"/>
        <v>441100</v>
      </c>
    </row>
    <row r="4031" spans="1:9" x14ac:dyDescent="0.2">
      <c r="A4031" s="221" t="s">
        <v>2</v>
      </c>
      <c r="B4031" s="225" t="s">
        <v>4141</v>
      </c>
      <c r="C4031" s="221">
        <f t="shared" si="124"/>
        <v>8</v>
      </c>
      <c r="D4031" s="221">
        <v>60602000</v>
      </c>
      <c r="F4031" s="221" t="s">
        <v>378</v>
      </c>
      <c r="G4031" s="222">
        <v>4898.1099999999997</v>
      </c>
      <c r="H4031" s="222">
        <v>0</v>
      </c>
      <c r="I4031" s="222">
        <f t="shared" si="125"/>
        <v>4898.1099999999997</v>
      </c>
    </row>
    <row r="4032" spans="1:9" x14ac:dyDescent="0.2">
      <c r="A4032" s="221" t="s">
        <v>2</v>
      </c>
      <c r="B4032" s="225" t="s">
        <v>4153</v>
      </c>
      <c r="C4032" s="221">
        <f t="shared" si="124"/>
        <v>8</v>
      </c>
      <c r="D4032" s="221">
        <v>60604000</v>
      </c>
      <c r="F4032" s="221" t="s">
        <v>382</v>
      </c>
      <c r="G4032" s="222">
        <v>116017.51</v>
      </c>
      <c r="H4032" s="222">
        <v>0</v>
      </c>
      <c r="I4032" s="222">
        <f t="shared" si="125"/>
        <v>116017.51</v>
      </c>
    </row>
    <row r="4033" spans="1:9" x14ac:dyDescent="0.2">
      <c r="A4033" s="221" t="s">
        <v>2</v>
      </c>
      <c r="B4033" s="225" t="s">
        <v>4157</v>
      </c>
      <c r="C4033" s="221">
        <f t="shared" si="124"/>
        <v>8</v>
      </c>
      <c r="D4033" s="221">
        <v>60605000</v>
      </c>
      <c r="F4033" s="221" t="s">
        <v>167</v>
      </c>
      <c r="G4033" s="222">
        <v>265756.09000000003</v>
      </c>
      <c r="H4033" s="222">
        <v>0</v>
      </c>
      <c r="I4033" s="222">
        <f t="shared" si="125"/>
        <v>265756.09000000003</v>
      </c>
    </row>
    <row r="4034" spans="1:9" x14ac:dyDescent="0.2">
      <c r="A4034" s="221" t="s">
        <v>2</v>
      </c>
      <c r="B4034" s="225" t="s">
        <v>4164</v>
      </c>
      <c r="C4034" s="221">
        <f t="shared" ref="C4034:C4097" si="126">+LEN(B:B)</f>
        <v>8</v>
      </c>
      <c r="D4034" s="221">
        <v>60607000</v>
      </c>
      <c r="F4034" s="221" t="s">
        <v>385</v>
      </c>
      <c r="G4034" s="222">
        <v>118874.13</v>
      </c>
      <c r="H4034" s="222">
        <v>0</v>
      </c>
      <c r="I4034" s="222">
        <f t="shared" ref="I4034:I4097" si="127">+G:G-H:H</f>
        <v>118874.13</v>
      </c>
    </row>
    <row r="4035" spans="1:9" x14ac:dyDescent="0.2">
      <c r="A4035" s="221" t="s">
        <v>2</v>
      </c>
      <c r="B4035" s="225" t="s">
        <v>4168</v>
      </c>
      <c r="C4035" s="221">
        <f t="shared" si="126"/>
        <v>8</v>
      </c>
      <c r="D4035" s="221">
        <v>60608000</v>
      </c>
      <c r="F4035" s="221" t="s">
        <v>375</v>
      </c>
      <c r="G4035" s="222">
        <v>337102.05</v>
      </c>
      <c r="H4035" s="222">
        <v>0</v>
      </c>
      <c r="I4035" s="222">
        <f t="shared" si="127"/>
        <v>337102.05</v>
      </c>
    </row>
    <row r="4036" spans="1:9" x14ac:dyDescent="0.2">
      <c r="A4036" s="221" t="s">
        <v>2</v>
      </c>
      <c r="B4036" s="225" t="s">
        <v>4229</v>
      </c>
      <c r="C4036" s="221">
        <f t="shared" si="126"/>
        <v>8</v>
      </c>
      <c r="D4036" s="221">
        <v>61301000</v>
      </c>
      <c r="F4036" s="221" t="s">
        <v>477</v>
      </c>
      <c r="G4036" s="222">
        <v>70961.34</v>
      </c>
      <c r="H4036" s="222">
        <v>0</v>
      </c>
      <c r="I4036" s="222">
        <f t="shared" si="127"/>
        <v>70961.34</v>
      </c>
    </row>
    <row r="4037" spans="1:9" x14ac:dyDescent="0.2">
      <c r="A4037" s="221" t="s">
        <v>2</v>
      </c>
      <c r="B4037" s="225" t="s">
        <v>4235</v>
      </c>
      <c r="C4037" s="221">
        <f t="shared" si="126"/>
        <v>8</v>
      </c>
      <c r="D4037" s="221">
        <v>61302000</v>
      </c>
      <c r="F4037" s="221" t="s">
        <v>1955</v>
      </c>
      <c r="G4037" s="222">
        <v>497361.38</v>
      </c>
      <c r="H4037" s="222">
        <v>0</v>
      </c>
      <c r="I4037" s="222">
        <f t="shared" si="127"/>
        <v>497361.38</v>
      </c>
    </row>
    <row r="4038" spans="1:9" x14ac:dyDescent="0.2">
      <c r="A4038" s="221" t="s">
        <v>2</v>
      </c>
      <c r="B4038" s="225" t="s">
        <v>4244</v>
      </c>
      <c r="C4038" s="221">
        <f t="shared" si="126"/>
        <v>8</v>
      </c>
      <c r="D4038" s="221">
        <v>61500000</v>
      </c>
      <c r="F4038" s="221" t="s">
        <v>1596</v>
      </c>
      <c r="G4038" s="222">
        <v>32635.87</v>
      </c>
      <c r="H4038" s="222">
        <v>0</v>
      </c>
      <c r="I4038" s="222">
        <f t="shared" si="127"/>
        <v>32635.87</v>
      </c>
    </row>
    <row r="4039" spans="1:9" x14ac:dyDescent="0.2">
      <c r="A4039" s="221" t="s">
        <v>2</v>
      </c>
      <c r="B4039" s="225" t="s">
        <v>4246</v>
      </c>
      <c r="C4039" s="221">
        <f t="shared" si="126"/>
        <v>8</v>
      </c>
      <c r="D4039" s="221">
        <v>61501000</v>
      </c>
      <c r="F4039" s="221" t="s">
        <v>480</v>
      </c>
      <c r="G4039" s="222">
        <v>973.82</v>
      </c>
      <c r="H4039" s="222">
        <v>0</v>
      </c>
      <c r="I4039" s="222">
        <f t="shared" si="127"/>
        <v>973.82</v>
      </c>
    </row>
    <row r="4040" spans="1:9" x14ac:dyDescent="0.2">
      <c r="A4040" s="221" t="s">
        <v>2</v>
      </c>
      <c r="B4040" s="225" t="s">
        <v>4249</v>
      </c>
      <c r="C4040" s="221">
        <f t="shared" si="126"/>
        <v>8</v>
      </c>
      <c r="D4040" s="221">
        <v>61502000</v>
      </c>
      <c r="F4040" s="221" t="s">
        <v>180</v>
      </c>
      <c r="G4040" s="222">
        <v>2679.68</v>
      </c>
      <c r="H4040" s="222">
        <v>0</v>
      </c>
      <c r="I4040" s="222">
        <f t="shared" si="127"/>
        <v>2679.68</v>
      </c>
    </row>
    <row r="4041" spans="1:9" x14ac:dyDescent="0.2">
      <c r="A4041" s="221" t="s">
        <v>2</v>
      </c>
      <c r="B4041" s="225" t="s">
        <v>4251</v>
      </c>
      <c r="C4041" s="221">
        <f t="shared" si="126"/>
        <v>8</v>
      </c>
      <c r="D4041" s="221">
        <v>61503000</v>
      </c>
      <c r="F4041" s="221" t="s">
        <v>481</v>
      </c>
      <c r="G4041" s="222">
        <v>270895.21000000002</v>
      </c>
      <c r="H4041" s="222">
        <v>0</v>
      </c>
      <c r="I4041" s="222">
        <f t="shared" si="127"/>
        <v>270895.21000000002</v>
      </c>
    </row>
    <row r="4042" spans="1:9" x14ac:dyDescent="0.2">
      <c r="A4042" s="221" t="s">
        <v>2</v>
      </c>
      <c r="B4042" s="225" t="s">
        <v>4262</v>
      </c>
      <c r="C4042" s="221">
        <f t="shared" si="126"/>
        <v>8</v>
      </c>
      <c r="D4042" s="221">
        <v>61601000</v>
      </c>
      <c r="F4042" s="221" t="s">
        <v>182</v>
      </c>
      <c r="G4042" s="222">
        <v>5.89</v>
      </c>
      <c r="H4042" s="222">
        <v>0</v>
      </c>
      <c r="I4042" s="222">
        <f t="shared" si="127"/>
        <v>5.89</v>
      </c>
    </row>
    <row r="4043" spans="1:9" x14ac:dyDescent="0.2">
      <c r="A4043" s="221" t="s">
        <v>2</v>
      </c>
      <c r="B4043" s="225" t="s">
        <v>4268</v>
      </c>
      <c r="C4043" s="221">
        <f t="shared" si="126"/>
        <v>8</v>
      </c>
      <c r="D4043" s="221">
        <v>61604000</v>
      </c>
      <c r="F4043" s="221" t="s">
        <v>183</v>
      </c>
      <c r="G4043" s="222">
        <v>21715.99</v>
      </c>
      <c r="H4043" s="222">
        <v>0</v>
      </c>
      <c r="I4043" s="222">
        <f t="shared" si="127"/>
        <v>21715.99</v>
      </c>
    </row>
    <row r="4044" spans="1:9" x14ac:dyDescent="0.2">
      <c r="A4044" s="221" t="s">
        <v>2</v>
      </c>
      <c r="B4044" s="225" t="s">
        <v>4275</v>
      </c>
      <c r="C4044" s="221">
        <f t="shared" si="126"/>
        <v>8</v>
      </c>
      <c r="D4044" s="221">
        <v>61801000</v>
      </c>
      <c r="F4044" s="221" t="s">
        <v>492</v>
      </c>
      <c r="G4044" s="222">
        <v>3924.53</v>
      </c>
      <c r="H4044" s="222">
        <v>0</v>
      </c>
      <c r="I4044" s="222">
        <f t="shared" si="127"/>
        <v>3924.53</v>
      </c>
    </row>
    <row r="4045" spans="1:9" x14ac:dyDescent="0.2">
      <c r="A4045" s="221" t="s">
        <v>2</v>
      </c>
      <c r="B4045" s="225" t="s">
        <v>4278</v>
      </c>
      <c r="C4045" s="221">
        <f t="shared" si="126"/>
        <v>8</v>
      </c>
      <c r="D4045" s="221">
        <v>61802000</v>
      </c>
      <c r="F4045" s="221" t="s">
        <v>494</v>
      </c>
      <c r="G4045" s="222">
        <v>1898.4</v>
      </c>
      <c r="H4045" s="222">
        <v>0</v>
      </c>
      <c r="I4045" s="222">
        <f t="shared" si="127"/>
        <v>1898.4</v>
      </c>
    </row>
    <row r="4046" spans="1:9" x14ac:dyDescent="0.2">
      <c r="A4046" s="221" t="s">
        <v>2</v>
      </c>
      <c r="B4046" s="225" t="s">
        <v>4282</v>
      </c>
      <c r="C4046" s="221">
        <f t="shared" si="126"/>
        <v>8</v>
      </c>
      <c r="D4046" s="221">
        <v>62100000</v>
      </c>
      <c r="F4046" s="221" t="s">
        <v>521</v>
      </c>
      <c r="G4046" s="222">
        <v>1721585.77</v>
      </c>
      <c r="H4046" s="222">
        <v>0</v>
      </c>
      <c r="I4046" s="222">
        <f t="shared" si="127"/>
        <v>1721585.77</v>
      </c>
    </row>
    <row r="4047" spans="1:9" x14ac:dyDescent="0.2">
      <c r="A4047" s="221" t="s">
        <v>2</v>
      </c>
      <c r="B4047" s="225" t="s">
        <v>4290</v>
      </c>
      <c r="C4047" s="221">
        <f t="shared" si="126"/>
        <v>8</v>
      </c>
      <c r="D4047" s="221">
        <v>62102000</v>
      </c>
      <c r="F4047" s="221" t="s">
        <v>2145</v>
      </c>
      <c r="G4047" s="222">
        <v>7566450.8700000001</v>
      </c>
      <c r="H4047" s="222">
        <v>0</v>
      </c>
      <c r="I4047" s="222">
        <f t="shared" si="127"/>
        <v>7566450.8700000001</v>
      </c>
    </row>
    <row r="4048" spans="1:9" x14ac:dyDescent="0.2">
      <c r="A4048" s="221" t="s">
        <v>2</v>
      </c>
      <c r="B4048" s="225" t="s">
        <v>4297</v>
      </c>
      <c r="C4048" s="221">
        <f t="shared" si="126"/>
        <v>8</v>
      </c>
      <c r="D4048" s="221">
        <v>62103000</v>
      </c>
      <c r="F4048" s="221" t="s">
        <v>188</v>
      </c>
      <c r="G4048" s="222">
        <v>120000</v>
      </c>
      <c r="H4048" s="222">
        <v>0</v>
      </c>
      <c r="I4048" s="222">
        <f t="shared" si="127"/>
        <v>120000</v>
      </c>
    </row>
    <row r="4049" spans="1:9" x14ac:dyDescent="0.2">
      <c r="A4049" s="221" t="s">
        <v>2</v>
      </c>
      <c r="B4049" s="225" t="s">
        <v>4305</v>
      </c>
      <c r="C4049" s="221">
        <f t="shared" si="126"/>
        <v>8</v>
      </c>
      <c r="D4049" s="221">
        <v>62201000</v>
      </c>
      <c r="F4049" s="221" t="s">
        <v>503</v>
      </c>
      <c r="G4049" s="222">
        <v>82320000</v>
      </c>
      <c r="H4049" s="222">
        <v>0</v>
      </c>
      <c r="I4049" s="222">
        <f t="shared" si="127"/>
        <v>82320000</v>
      </c>
    </row>
    <row r="4050" spans="1:9" x14ac:dyDescent="0.2">
      <c r="A4050" s="221" t="s">
        <v>2</v>
      </c>
      <c r="B4050" s="225" t="s">
        <v>4352</v>
      </c>
      <c r="C4050" s="221">
        <f t="shared" si="126"/>
        <v>8</v>
      </c>
      <c r="D4050" s="221">
        <v>62505000</v>
      </c>
      <c r="F4050" s="221" t="s">
        <v>530</v>
      </c>
      <c r="G4050" s="222">
        <v>165000</v>
      </c>
      <c r="H4050" s="222">
        <v>0</v>
      </c>
      <c r="I4050" s="222">
        <f t="shared" si="127"/>
        <v>165000</v>
      </c>
    </row>
    <row r="4051" spans="1:9" x14ac:dyDescent="0.2">
      <c r="A4051" s="221" t="s">
        <v>2</v>
      </c>
      <c r="B4051" s="225" t="s">
        <v>4358</v>
      </c>
      <c r="C4051" s="221">
        <f t="shared" si="126"/>
        <v>8</v>
      </c>
      <c r="D4051" s="221">
        <v>62507000</v>
      </c>
      <c r="F4051" s="221" t="s">
        <v>438</v>
      </c>
      <c r="G4051" s="222">
        <v>22000</v>
      </c>
      <c r="H4051" s="222">
        <v>0</v>
      </c>
      <c r="I4051" s="222">
        <f t="shared" si="127"/>
        <v>22000</v>
      </c>
    </row>
    <row r="4052" spans="1:9" x14ac:dyDescent="0.2">
      <c r="A4052" s="221" t="s">
        <v>2</v>
      </c>
      <c r="B4052" s="225" t="s">
        <v>4363</v>
      </c>
      <c r="C4052" s="221">
        <f t="shared" si="126"/>
        <v>8</v>
      </c>
      <c r="D4052" s="221">
        <v>62602000</v>
      </c>
      <c r="F4052" s="221" t="s">
        <v>533</v>
      </c>
      <c r="G4052" s="222">
        <v>220646.5</v>
      </c>
      <c r="H4052" s="222">
        <v>0</v>
      </c>
      <c r="I4052" s="222">
        <f t="shared" si="127"/>
        <v>220646.5</v>
      </c>
    </row>
    <row r="4053" spans="1:9" x14ac:dyDescent="0.2">
      <c r="A4053" s="221" t="s">
        <v>2</v>
      </c>
      <c r="B4053" s="221" t="s">
        <v>4364</v>
      </c>
      <c r="C4053" s="221">
        <f t="shared" si="126"/>
        <v>8</v>
      </c>
      <c r="D4053" s="221">
        <v>62603000</v>
      </c>
      <c r="F4053" s="221" t="s">
        <v>534</v>
      </c>
      <c r="G4053" s="222">
        <v>16057.05</v>
      </c>
      <c r="H4053" s="222">
        <v>0</v>
      </c>
      <c r="I4053" s="222">
        <f t="shared" si="127"/>
        <v>16057.05</v>
      </c>
    </row>
    <row r="4054" spans="1:9" x14ac:dyDescent="0.2">
      <c r="A4054" s="221" t="s">
        <v>2</v>
      </c>
      <c r="B4054" s="221" t="s">
        <v>4367</v>
      </c>
      <c r="C4054" s="221">
        <f t="shared" si="126"/>
        <v>8</v>
      </c>
      <c r="D4054" s="221">
        <v>62604000</v>
      </c>
      <c r="F4054" s="221" t="s">
        <v>535</v>
      </c>
      <c r="G4054" s="222">
        <v>17.420000000000002</v>
      </c>
      <c r="H4054" s="222">
        <v>0</v>
      </c>
      <c r="I4054" s="222">
        <f t="shared" si="127"/>
        <v>17.420000000000002</v>
      </c>
    </row>
    <row r="4055" spans="1:9" x14ac:dyDescent="0.2">
      <c r="A4055" s="221" t="s">
        <v>2</v>
      </c>
      <c r="B4055" s="221" t="s">
        <v>4373</v>
      </c>
      <c r="C4055" s="221">
        <f t="shared" si="126"/>
        <v>8</v>
      </c>
      <c r="D4055" s="221">
        <v>62607000</v>
      </c>
      <c r="F4055" s="221" t="s">
        <v>5044</v>
      </c>
      <c r="G4055" s="222">
        <v>8552.2199999999993</v>
      </c>
      <c r="H4055" s="222">
        <v>0</v>
      </c>
      <c r="I4055" s="222">
        <f t="shared" si="127"/>
        <v>8552.2199999999993</v>
      </c>
    </row>
    <row r="4056" spans="1:9" x14ac:dyDescent="0.2">
      <c r="A4056" s="221" t="s">
        <v>2</v>
      </c>
      <c r="B4056" s="221" t="s">
        <v>4376</v>
      </c>
      <c r="C4056" s="221">
        <f t="shared" si="126"/>
        <v>8</v>
      </c>
      <c r="D4056" s="221">
        <v>62608000</v>
      </c>
      <c r="F4056" s="221" t="s">
        <v>206</v>
      </c>
      <c r="G4056" s="222">
        <v>10884.64</v>
      </c>
      <c r="H4056" s="222">
        <v>0</v>
      </c>
      <c r="I4056" s="222">
        <f t="shared" si="127"/>
        <v>10884.64</v>
      </c>
    </row>
    <row r="4057" spans="1:9" x14ac:dyDescent="0.2">
      <c r="A4057" s="221" t="s">
        <v>2</v>
      </c>
      <c r="B4057" s="221" t="s">
        <v>4381</v>
      </c>
      <c r="C4057" s="221">
        <f t="shared" si="126"/>
        <v>8</v>
      </c>
      <c r="D4057" s="221">
        <v>62701000</v>
      </c>
      <c r="F4057" s="221" t="s">
        <v>2153</v>
      </c>
      <c r="G4057" s="222">
        <v>12.19</v>
      </c>
      <c r="H4057" s="222">
        <v>0</v>
      </c>
      <c r="I4057" s="222">
        <f t="shared" si="127"/>
        <v>12.19</v>
      </c>
    </row>
    <row r="4058" spans="1:9" x14ac:dyDescent="0.2">
      <c r="A4058" s="221" t="s">
        <v>2</v>
      </c>
      <c r="B4058" s="221" t="s">
        <v>4385</v>
      </c>
      <c r="C4058" s="221">
        <f t="shared" si="126"/>
        <v>8</v>
      </c>
      <c r="D4058" s="221">
        <v>62703000</v>
      </c>
      <c r="F4058" s="221" t="s">
        <v>538</v>
      </c>
      <c r="G4058" s="222">
        <v>920165.18</v>
      </c>
      <c r="H4058" s="222">
        <v>0</v>
      </c>
      <c r="I4058" s="222">
        <f t="shared" si="127"/>
        <v>920165.18</v>
      </c>
    </row>
    <row r="4059" spans="1:9" x14ac:dyDescent="0.2">
      <c r="A4059" s="221" t="s">
        <v>2</v>
      </c>
      <c r="B4059" s="221" t="s">
        <v>4391</v>
      </c>
      <c r="C4059" s="221">
        <f t="shared" si="126"/>
        <v>8</v>
      </c>
      <c r="D4059" s="221">
        <v>62706000</v>
      </c>
      <c r="F4059" s="221" t="s">
        <v>209</v>
      </c>
      <c r="G4059" s="222">
        <v>6843.37</v>
      </c>
      <c r="H4059" s="222">
        <v>0</v>
      </c>
      <c r="I4059" s="222">
        <f t="shared" si="127"/>
        <v>6843.37</v>
      </c>
    </row>
    <row r="4060" spans="1:9" x14ac:dyDescent="0.2">
      <c r="A4060" s="221" t="s">
        <v>2</v>
      </c>
      <c r="B4060" s="221" t="s">
        <v>4400</v>
      </c>
      <c r="C4060" s="221">
        <f t="shared" si="126"/>
        <v>8</v>
      </c>
      <c r="D4060" s="221">
        <v>62709000</v>
      </c>
      <c r="F4060" s="221" t="s">
        <v>1956</v>
      </c>
      <c r="G4060" s="222">
        <v>44100</v>
      </c>
      <c r="H4060" s="222">
        <v>0</v>
      </c>
      <c r="I4060" s="222">
        <f t="shared" si="127"/>
        <v>44100</v>
      </c>
    </row>
    <row r="4061" spans="1:9" x14ac:dyDescent="0.2">
      <c r="A4061" s="221" t="s">
        <v>2</v>
      </c>
      <c r="B4061" s="221" t="s">
        <v>4420</v>
      </c>
      <c r="C4061" s="221">
        <f t="shared" si="126"/>
        <v>8</v>
      </c>
      <c r="D4061" s="221">
        <v>63503000</v>
      </c>
      <c r="F4061" s="221" t="s">
        <v>2155</v>
      </c>
      <c r="G4061" s="222">
        <v>377.36</v>
      </c>
      <c r="H4061" s="222">
        <v>0</v>
      </c>
      <c r="I4061" s="222">
        <f t="shared" si="127"/>
        <v>377.36</v>
      </c>
    </row>
    <row r="4062" spans="1:9" x14ac:dyDescent="0.2">
      <c r="A4062" s="221" t="s">
        <v>2</v>
      </c>
      <c r="B4062" s="221" t="s">
        <v>4422</v>
      </c>
      <c r="C4062" s="221">
        <f t="shared" si="126"/>
        <v>8</v>
      </c>
      <c r="D4062" s="221">
        <v>63504000</v>
      </c>
      <c r="F4062" s="221" t="s">
        <v>752</v>
      </c>
      <c r="G4062" s="222">
        <v>692972.49</v>
      </c>
      <c r="H4062" s="222">
        <v>0</v>
      </c>
      <c r="I4062" s="222">
        <f t="shared" si="127"/>
        <v>692972.49</v>
      </c>
    </row>
    <row r="4063" spans="1:9" x14ac:dyDescent="0.2">
      <c r="A4063" s="221" t="s">
        <v>2</v>
      </c>
      <c r="B4063" s="221" t="s">
        <v>4431</v>
      </c>
      <c r="C4063" s="221">
        <f t="shared" si="126"/>
        <v>8</v>
      </c>
      <c r="D4063" s="221">
        <v>63508000</v>
      </c>
      <c r="F4063" s="221" t="s">
        <v>4432</v>
      </c>
      <c r="G4063" s="222">
        <v>47360</v>
      </c>
      <c r="H4063" s="222">
        <v>0</v>
      </c>
      <c r="I4063" s="222">
        <f t="shared" si="127"/>
        <v>47360</v>
      </c>
    </row>
    <row r="4064" spans="1:9" x14ac:dyDescent="0.2">
      <c r="A4064" s="221" t="s">
        <v>2</v>
      </c>
      <c r="B4064" s="221" t="s">
        <v>4436</v>
      </c>
      <c r="C4064" s="221">
        <f t="shared" si="126"/>
        <v>8</v>
      </c>
      <c r="D4064" s="221">
        <v>64101000</v>
      </c>
      <c r="F4064" s="221" t="s">
        <v>755</v>
      </c>
      <c r="G4064" s="222">
        <v>8927724.25</v>
      </c>
      <c r="H4064" s="222">
        <v>0</v>
      </c>
      <c r="I4064" s="222">
        <f t="shared" si="127"/>
        <v>8927724.25</v>
      </c>
    </row>
    <row r="4065" spans="1:9" x14ac:dyDescent="0.2">
      <c r="A4065" s="221" t="s">
        <v>2</v>
      </c>
      <c r="B4065" s="221" t="s">
        <v>4439</v>
      </c>
      <c r="C4065" s="221">
        <f t="shared" si="126"/>
        <v>8</v>
      </c>
      <c r="D4065" s="221">
        <v>64102000</v>
      </c>
      <c r="F4065" s="221" t="s">
        <v>550</v>
      </c>
      <c r="G4065" s="222">
        <v>1500488.92</v>
      </c>
      <c r="H4065" s="222">
        <v>0</v>
      </c>
      <c r="I4065" s="222">
        <f t="shared" si="127"/>
        <v>1500488.92</v>
      </c>
    </row>
    <row r="4066" spans="1:9" x14ac:dyDescent="0.2">
      <c r="A4066" s="221" t="s">
        <v>2</v>
      </c>
      <c r="B4066" s="221" t="s">
        <v>4444</v>
      </c>
      <c r="C4066" s="221">
        <f t="shared" si="126"/>
        <v>8</v>
      </c>
      <c r="D4066" s="221">
        <v>64105000</v>
      </c>
      <c r="F4066" s="221" t="s">
        <v>552</v>
      </c>
      <c r="G4066" s="222">
        <v>163086.21</v>
      </c>
      <c r="H4066" s="222">
        <v>0</v>
      </c>
      <c r="I4066" s="222">
        <f t="shared" si="127"/>
        <v>163086.21</v>
      </c>
    </row>
    <row r="4067" spans="1:9" x14ac:dyDescent="0.2">
      <c r="A4067" s="221" t="s">
        <v>2</v>
      </c>
      <c r="B4067" s="221" t="s">
        <v>4455</v>
      </c>
      <c r="C4067" s="221">
        <f t="shared" si="126"/>
        <v>8</v>
      </c>
      <c r="D4067" s="221">
        <v>64501000</v>
      </c>
      <c r="F4067" s="221" t="s">
        <v>756</v>
      </c>
      <c r="G4067" s="222">
        <v>1376132.03</v>
      </c>
      <c r="H4067" s="222">
        <v>0</v>
      </c>
      <c r="I4067" s="222">
        <f t="shared" si="127"/>
        <v>1376132.03</v>
      </c>
    </row>
    <row r="4068" spans="1:9" x14ac:dyDescent="0.2">
      <c r="A4068" s="221" t="s">
        <v>2</v>
      </c>
      <c r="B4068" s="221" t="s">
        <v>4458</v>
      </c>
      <c r="C4068" s="221">
        <f t="shared" si="126"/>
        <v>8</v>
      </c>
      <c r="D4068" s="221">
        <v>64502000</v>
      </c>
      <c r="F4068" s="221" t="s">
        <v>555</v>
      </c>
      <c r="G4068" s="222">
        <v>529281.5</v>
      </c>
      <c r="H4068" s="222">
        <v>0</v>
      </c>
      <c r="I4068" s="222">
        <f t="shared" si="127"/>
        <v>529281.5</v>
      </c>
    </row>
    <row r="4069" spans="1:9" x14ac:dyDescent="0.2">
      <c r="A4069" s="221" t="s">
        <v>2</v>
      </c>
      <c r="B4069" s="221" t="s">
        <v>4464</v>
      </c>
      <c r="C4069" s="221">
        <f t="shared" si="126"/>
        <v>8</v>
      </c>
      <c r="D4069" s="221">
        <v>64504000</v>
      </c>
      <c r="F4069" s="221" t="s">
        <v>486</v>
      </c>
      <c r="G4069" s="222">
        <v>105856.31</v>
      </c>
      <c r="H4069" s="222">
        <v>0</v>
      </c>
      <c r="I4069" s="222">
        <f t="shared" si="127"/>
        <v>105856.31</v>
      </c>
    </row>
    <row r="4070" spans="1:9" x14ac:dyDescent="0.2">
      <c r="A4070" s="221" t="s">
        <v>2</v>
      </c>
      <c r="B4070" s="221" t="s">
        <v>4471</v>
      </c>
      <c r="C4070" s="221">
        <f t="shared" si="126"/>
        <v>8</v>
      </c>
      <c r="D4070" s="221">
        <v>64801000</v>
      </c>
      <c r="F4070" s="221" t="s">
        <v>489</v>
      </c>
      <c r="G4070" s="222">
        <v>54133.19</v>
      </c>
      <c r="H4070" s="222">
        <v>0</v>
      </c>
      <c r="I4070" s="222">
        <f t="shared" si="127"/>
        <v>54133.19</v>
      </c>
    </row>
    <row r="4071" spans="1:9" x14ac:dyDescent="0.2">
      <c r="A4071" s="221" t="s">
        <v>2</v>
      </c>
      <c r="B4071" s="221" t="s">
        <v>4475</v>
      </c>
      <c r="C4071" s="221">
        <f t="shared" si="126"/>
        <v>8</v>
      </c>
      <c r="D4071" s="221">
        <v>64803000</v>
      </c>
      <c r="F4071" s="221" t="s">
        <v>558</v>
      </c>
      <c r="G4071" s="222">
        <v>332.08</v>
      </c>
      <c r="H4071" s="222">
        <v>0</v>
      </c>
      <c r="I4071" s="222">
        <f t="shared" si="127"/>
        <v>332.08</v>
      </c>
    </row>
    <row r="4072" spans="1:9" x14ac:dyDescent="0.2">
      <c r="A4072" s="221" t="s">
        <v>2</v>
      </c>
      <c r="B4072" s="221" t="s">
        <v>4485</v>
      </c>
      <c r="C4072" s="221">
        <f t="shared" si="126"/>
        <v>8</v>
      </c>
      <c r="D4072" s="221">
        <v>65100000</v>
      </c>
      <c r="F4072" s="221" t="s">
        <v>760</v>
      </c>
      <c r="G4072" s="222">
        <v>1733411.75</v>
      </c>
      <c r="H4072" s="222">
        <v>0</v>
      </c>
      <c r="I4072" s="222">
        <f t="shared" si="127"/>
        <v>1733411.75</v>
      </c>
    </row>
    <row r="4073" spans="1:9" x14ac:dyDescent="0.2">
      <c r="A4073" s="221" t="s">
        <v>2</v>
      </c>
      <c r="B4073" s="221" t="s">
        <v>4488</v>
      </c>
      <c r="C4073" s="221">
        <f t="shared" si="126"/>
        <v>8</v>
      </c>
      <c r="D4073" s="221">
        <v>65602000</v>
      </c>
      <c r="F4073" s="221" t="s">
        <v>763</v>
      </c>
      <c r="G4073" s="222">
        <v>7260.21</v>
      </c>
      <c r="H4073" s="222">
        <v>0</v>
      </c>
      <c r="I4073" s="222">
        <f t="shared" si="127"/>
        <v>7260.21</v>
      </c>
    </row>
    <row r="4074" spans="1:9" x14ac:dyDescent="0.2">
      <c r="A4074" s="221" t="s">
        <v>2</v>
      </c>
      <c r="B4074" s="221" t="s">
        <v>4493</v>
      </c>
      <c r="C4074" s="221">
        <f t="shared" si="126"/>
        <v>8</v>
      </c>
      <c r="D4074" s="221">
        <v>65700000</v>
      </c>
      <c r="F4074" s="221" t="s">
        <v>1957</v>
      </c>
      <c r="G4074" s="222">
        <v>379705.14</v>
      </c>
      <c r="H4074" s="222">
        <v>0</v>
      </c>
      <c r="I4074" s="222">
        <f t="shared" si="127"/>
        <v>379705.14</v>
      </c>
    </row>
    <row r="4075" spans="1:9" x14ac:dyDescent="0.2">
      <c r="A4075" s="221" t="s">
        <v>2</v>
      </c>
      <c r="B4075" s="221" t="s">
        <v>4514</v>
      </c>
      <c r="C4075" s="221">
        <f t="shared" si="126"/>
        <v>8</v>
      </c>
      <c r="D4075" s="221">
        <v>66600000</v>
      </c>
      <c r="F4075" s="221" t="s">
        <v>770</v>
      </c>
      <c r="G4075" s="222">
        <v>6403.01</v>
      </c>
      <c r="H4075" s="222">
        <v>0</v>
      </c>
      <c r="I4075" s="222">
        <f t="shared" si="127"/>
        <v>6403.01</v>
      </c>
    </row>
    <row r="4076" spans="1:9" x14ac:dyDescent="0.2">
      <c r="A4076" s="221" t="s">
        <v>2</v>
      </c>
      <c r="B4076" s="221" t="s">
        <v>4523</v>
      </c>
      <c r="C4076" s="221">
        <f t="shared" si="126"/>
        <v>8</v>
      </c>
      <c r="D4076" s="221">
        <v>68112000</v>
      </c>
      <c r="F4076" s="221" t="s">
        <v>772</v>
      </c>
      <c r="G4076" s="222">
        <v>1980279.86</v>
      </c>
      <c r="H4076" s="222">
        <v>0</v>
      </c>
      <c r="I4076" s="222">
        <f t="shared" si="127"/>
        <v>1980279.86</v>
      </c>
    </row>
    <row r="4077" spans="1:9" x14ac:dyDescent="0.2">
      <c r="A4077" s="221" t="s">
        <v>2</v>
      </c>
      <c r="B4077" s="221" t="s">
        <v>4744</v>
      </c>
      <c r="C4077" s="221">
        <f t="shared" si="126"/>
        <v>8</v>
      </c>
      <c r="D4077" s="221">
        <v>69500000</v>
      </c>
      <c r="F4077" s="221" t="s">
        <v>5045</v>
      </c>
      <c r="G4077" s="222">
        <v>36002239.695799999</v>
      </c>
      <c r="H4077" s="222">
        <v>0</v>
      </c>
      <c r="I4077" s="222">
        <f t="shared" si="127"/>
        <v>36002239.695799999</v>
      </c>
    </row>
    <row r="4078" spans="1:9" x14ac:dyDescent="0.2">
      <c r="A4078" s="221" t="s">
        <v>2</v>
      </c>
      <c r="B4078" s="221" t="s">
        <v>4928</v>
      </c>
      <c r="C4078" s="221">
        <f t="shared" si="126"/>
        <v>8</v>
      </c>
      <c r="D4078" s="221">
        <v>75200000</v>
      </c>
      <c r="F4078" s="221" t="s">
        <v>524</v>
      </c>
      <c r="G4078" s="222">
        <v>0</v>
      </c>
      <c r="H4078" s="222">
        <v>758000000</v>
      </c>
      <c r="I4078" s="222">
        <f t="shared" si="127"/>
        <v>-758000000</v>
      </c>
    </row>
    <row r="4079" spans="1:9" x14ac:dyDescent="0.2">
      <c r="A4079" s="221" t="s">
        <v>2</v>
      </c>
      <c r="B4079" s="221" t="s">
        <v>4565</v>
      </c>
      <c r="C4079" s="221">
        <f t="shared" si="126"/>
        <v>8</v>
      </c>
      <c r="D4079" s="221">
        <v>75800000</v>
      </c>
      <c r="F4079" s="221" t="s">
        <v>237</v>
      </c>
      <c r="G4079" s="222">
        <v>0</v>
      </c>
      <c r="H4079" s="222">
        <v>5020</v>
      </c>
      <c r="I4079" s="222">
        <f t="shared" si="127"/>
        <v>-5020</v>
      </c>
    </row>
    <row r="4080" spans="1:9" x14ac:dyDescent="0.2">
      <c r="A4080" s="221" t="s">
        <v>8</v>
      </c>
      <c r="B4080" s="225" t="s">
        <v>3361</v>
      </c>
      <c r="C4080" s="221">
        <f t="shared" si="126"/>
        <v>8</v>
      </c>
      <c r="D4080" s="221">
        <v>10100000</v>
      </c>
      <c r="F4080" s="221" t="s">
        <v>581</v>
      </c>
      <c r="H4080" s="222">
        <v>100000000</v>
      </c>
      <c r="I4080" s="222">
        <f t="shared" si="127"/>
        <v>-100000000</v>
      </c>
    </row>
    <row r="4081" spans="1:9" x14ac:dyDescent="0.2">
      <c r="A4081" s="221" t="s">
        <v>8</v>
      </c>
      <c r="B4081" s="225" t="s">
        <v>3375</v>
      </c>
      <c r="C4081" s="221">
        <f t="shared" si="126"/>
        <v>8</v>
      </c>
      <c r="D4081" s="221">
        <v>12800000</v>
      </c>
      <c r="F4081" s="221" t="s">
        <v>1648</v>
      </c>
      <c r="G4081" s="222">
        <v>721016652.39999998</v>
      </c>
      <c r="I4081" s="222">
        <f t="shared" si="127"/>
        <v>721016652.39999998</v>
      </c>
    </row>
    <row r="4082" spans="1:9" x14ac:dyDescent="0.2">
      <c r="A4082" s="221" t="s">
        <v>8</v>
      </c>
      <c r="B4082" s="225" t="s">
        <v>3386</v>
      </c>
      <c r="C4082" s="221">
        <f t="shared" si="126"/>
        <v>8</v>
      </c>
      <c r="D4082" s="221">
        <v>16200000</v>
      </c>
      <c r="F4082" s="221" t="s">
        <v>2744</v>
      </c>
      <c r="H4082" s="222">
        <v>8743438347.7299995</v>
      </c>
      <c r="I4082" s="222">
        <f t="shared" si="127"/>
        <v>-8743438347.7299995</v>
      </c>
    </row>
    <row r="4083" spans="1:9" x14ac:dyDescent="0.2">
      <c r="A4083" s="221" t="s">
        <v>8</v>
      </c>
      <c r="B4083" s="225" t="s">
        <v>3449</v>
      </c>
      <c r="C4083" s="221">
        <f t="shared" si="126"/>
        <v>8</v>
      </c>
      <c r="D4083" s="221">
        <v>21300000</v>
      </c>
      <c r="F4083" s="221" t="s">
        <v>591</v>
      </c>
      <c r="G4083" s="222">
        <v>3904893075.46</v>
      </c>
      <c r="I4083" s="222">
        <f t="shared" si="127"/>
        <v>3904893075.46</v>
      </c>
    </row>
    <row r="4084" spans="1:9" x14ac:dyDescent="0.2">
      <c r="A4084" s="221" t="s">
        <v>8</v>
      </c>
      <c r="B4084" s="225" t="s">
        <v>3453</v>
      </c>
      <c r="C4084" s="221">
        <f t="shared" si="126"/>
        <v>8</v>
      </c>
      <c r="D4084" s="221">
        <v>21500000</v>
      </c>
      <c r="F4084" s="221" t="s">
        <v>2075</v>
      </c>
      <c r="G4084" s="222">
        <v>485843819.76999998</v>
      </c>
      <c r="I4084" s="222">
        <f t="shared" si="127"/>
        <v>485843819.76999998</v>
      </c>
    </row>
    <row r="4085" spans="1:9" x14ac:dyDescent="0.2">
      <c r="A4085" s="221" t="s">
        <v>8</v>
      </c>
      <c r="B4085" s="225" t="s">
        <v>3469</v>
      </c>
      <c r="C4085" s="221">
        <f t="shared" si="126"/>
        <v>8</v>
      </c>
      <c r="D4085" s="221">
        <v>21810000</v>
      </c>
      <c r="F4085" s="221" t="s">
        <v>260</v>
      </c>
      <c r="G4085" s="222">
        <v>302335124.19999999</v>
      </c>
      <c r="I4085" s="222">
        <f t="shared" si="127"/>
        <v>302335124.19999999</v>
      </c>
    </row>
    <row r="4086" spans="1:9" x14ac:dyDescent="0.2">
      <c r="A4086" s="221" t="s">
        <v>8</v>
      </c>
      <c r="B4086" s="225" t="s">
        <v>3473</v>
      </c>
      <c r="C4086" s="221">
        <f t="shared" si="126"/>
        <v>8</v>
      </c>
      <c r="D4086" s="221">
        <v>21820000</v>
      </c>
      <c r="F4086" s="221" t="s">
        <v>52</v>
      </c>
      <c r="G4086" s="222">
        <v>13068940.029999999</v>
      </c>
      <c r="I4086" s="222">
        <f t="shared" si="127"/>
        <v>13068940.029999999</v>
      </c>
    </row>
    <row r="4087" spans="1:9" x14ac:dyDescent="0.2">
      <c r="A4087" s="221" t="s">
        <v>8</v>
      </c>
      <c r="B4087" s="225" t="s">
        <v>3478</v>
      </c>
      <c r="C4087" s="221">
        <f t="shared" si="126"/>
        <v>8</v>
      </c>
      <c r="D4087" s="221">
        <v>21840000</v>
      </c>
      <c r="F4087" s="221" t="s">
        <v>597</v>
      </c>
      <c r="G4087" s="222">
        <v>122328984.04000001</v>
      </c>
      <c r="I4087" s="222">
        <f t="shared" si="127"/>
        <v>122328984.04000001</v>
      </c>
    </row>
    <row r="4088" spans="1:9" x14ac:dyDescent="0.2">
      <c r="A4088" s="221" t="s">
        <v>8</v>
      </c>
      <c r="B4088" s="225" t="s">
        <v>3483</v>
      </c>
      <c r="C4088" s="221">
        <f t="shared" si="126"/>
        <v>8</v>
      </c>
      <c r="D4088" s="221">
        <v>21860000</v>
      </c>
      <c r="F4088" s="221" t="s">
        <v>259</v>
      </c>
      <c r="G4088" s="222">
        <v>351540</v>
      </c>
      <c r="I4088" s="222">
        <f t="shared" si="127"/>
        <v>351540</v>
      </c>
    </row>
    <row r="4089" spans="1:9" x14ac:dyDescent="0.2">
      <c r="A4089" s="221" t="s">
        <v>8</v>
      </c>
      <c r="B4089" s="225" t="s">
        <v>5046</v>
      </c>
      <c r="C4089" s="221">
        <f t="shared" si="126"/>
        <v>8</v>
      </c>
      <c r="D4089" s="221">
        <v>21880000</v>
      </c>
      <c r="F4089" s="221" t="s">
        <v>2476</v>
      </c>
      <c r="G4089" s="222">
        <v>9817546291.4699993</v>
      </c>
      <c r="I4089" s="222">
        <f t="shared" si="127"/>
        <v>9817546291.4699993</v>
      </c>
    </row>
    <row r="4090" spans="1:9" x14ac:dyDescent="0.2">
      <c r="A4090" s="221" t="s">
        <v>8</v>
      </c>
      <c r="B4090" s="225" t="s">
        <v>3492</v>
      </c>
      <c r="C4090" s="221">
        <f t="shared" si="126"/>
        <v>8</v>
      </c>
      <c r="D4090" s="221">
        <v>23000000</v>
      </c>
      <c r="F4090" s="221" t="s">
        <v>266</v>
      </c>
      <c r="G4090" s="222">
        <v>2035453234.6400001</v>
      </c>
      <c r="I4090" s="222">
        <f t="shared" si="127"/>
        <v>2035453234.6400001</v>
      </c>
    </row>
    <row r="4091" spans="1:9" x14ac:dyDescent="0.2">
      <c r="A4091" s="226" t="s">
        <v>8</v>
      </c>
      <c r="B4091" s="227" t="s">
        <v>3536</v>
      </c>
      <c r="C4091" s="221">
        <f t="shared" si="126"/>
        <v>8</v>
      </c>
      <c r="D4091" s="226">
        <v>28130000</v>
      </c>
      <c r="F4091" s="226" t="s">
        <v>603</v>
      </c>
      <c r="G4091" s="228"/>
      <c r="H4091" s="228">
        <v>49353509.700000003</v>
      </c>
      <c r="I4091" s="222">
        <f t="shared" si="127"/>
        <v>-49353509.700000003</v>
      </c>
    </row>
    <row r="4092" spans="1:9" x14ac:dyDescent="0.2">
      <c r="A4092" s="221" t="s">
        <v>8</v>
      </c>
      <c r="B4092" s="225" t="s">
        <v>3554</v>
      </c>
      <c r="C4092" s="221">
        <f t="shared" si="126"/>
        <v>8</v>
      </c>
      <c r="D4092" s="221">
        <v>28181000</v>
      </c>
      <c r="F4092" s="221" t="s">
        <v>276</v>
      </c>
      <c r="H4092" s="222">
        <v>9435077.8300000001</v>
      </c>
      <c r="I4092" s="222">
        <f t="shared" si="127"/>
        <v>-9435077.8300000001</v>
      </c>
    </row>
    <row r="4093" spans="1:9" x14ac:dyDescent="0.2">
      <c r="A4093" s="221" t="s">
        <v>8</v>
      </c>
      <c r="B4093" s="225" t="s">
        <v>3558</v>
      </c>
      <c r="C4093" s="221">
        <f t="shared" si="126"/>
        <v>8</v>
      </c>
      <c r="D4093" s="221">
        <v>28182000</v>
      </c>
      <c r="F4093" s="221" t="s">
        <v>607</v>
      </c>
      <c r="H4093" s="222">
        <v>474878.22</v>
      </c>
      <c r="I4093" s="222">
        <f t="shared" si="127"/>
        <v>-474878.22</v>
      </c>
    </row>
    <row r="4094" spans="1:9" x14ac:dyDescent="0.2">
      <c r="A4094" s="221" t="s">
        <v>8</v>
      </c>
      <c r="B4094" s="225" t="s">
        <v>3565</v>
      </c>
      <c r="C4094" s="221">
        <f t="shared" si="126"/>
        <v>8</v>
      </c>
      <c r="D4094" s="221">
        <v>28184000</v>
      </c>
      <c r="F4094" s="221" t="s">
        <v>608</v>
      </c>
      <c r="H4094" s="222">
        <v>10184492.460000001</v>
      </c>
      <c r="I4094" s="222">
        <f t="shared" si="127"/>
        <v>-10184492.460000001</v>
      </c>
    </row>
    <row r="4095" spans="1:9" x14ac:dyDescent="0.2">
      <c r="A4095" s="221" t="s">
        <v>8</v>
      </c>
      <c r="B4095" s="225" t="s">
        <v>3568</v>
      </c>
      <c r="C4095" s="221">
        <f t="shared" si="126"/>
        <v>8</v>
      </c>
      <c r="D4095" s="221">
        <v>28185000</v>
      </c>
      <c r="F4095" s="221" t="s">
        <v>279</v>
      </c>
      <c r="H4095" s="222">
        <v>12236369.460000001</v>
      </c>
      <c r="I4095" s="222">
        <f t="shared" si="127"/>
        <v>-12236369.460000001</v>
      </c>
    </row>
    <row r="4096" spans="1:9" x14ac:dyDescent="0.2">
      <c r="A4096" s="221" t="s">
        <v>8</v>
      </c>
      <c r="B4096" s="225" t="s">
        <v>3569</v>
      </c>
      <c r="C4096" s="221">
        <f t="shared" si="126"/>
        <v>8</v>
      </c>
      <c r="D4096" s="221">
        <v>28186000</v>
      </c>
      <c r="F4096" s="221" t="s">
        <v>273</v>
      </c>
      <c r="H4096" s="222">
        <v>95208.75</v>
      </c>
      <c r="I4096" s="222">
        <f t="shared" si="127"/>
        <v>-95208.75</v>
      </c>
    </row>
    <row r="4097" spans="1:9" x14ac:dyDescent="0.2">
      <c r="A4097" s="221" t="s">
        <v>8</v>
      </c>
      <c r="B4097" s="225" t="s">
        <v>5047</v>
      </c>
      <c r="C4097" s="221">
        <f t="shared" si="126"/>
        <v>8</v>
      </c>
      <c r="D4097" s="221">
        <v>28188000</v>
      </c>
      <c r="F4097" s="221" t="s">
        <v>5048</v>
      </c>
      <c r="H4097" s="222">
        <v>248165753.47999999</v>
      </c>
      <c r="I4097" s="222">
        <f t="shared" si="127"/>
        <v>-248165753.47999999</v>
      </c>
    </row>
    <row r="4098" spans="1:9" x14ac:dyDescent="0.2">
      <c r="A4098" s="221" t="s">
        <v>8</v>
      </c>
      <c r="B4098" s="225" t="s">
        <v>3575</v>
      </c>
      <c r="C4098" s="221">
        <f t="shared" ref="C4098:C4161" si="128">+LEN(B:B)</f>
        <v>8</v>
      </c>
      <c r="D4098" s="221">
        <v>31000000</v>
      </c>
      <c r="F4098" s="221" t="s">
        <v>2389</v>
      </c>
      <c r="G4098" s="222">
        <v>416094085.35000002</v>
      </c>
      <c r="I4098" s="222">
        <f t="shared" ref="I4098:I4161" si="129">+G:G-H:H</f>
        <v>416094085.35000002</v>
      </c>
    </row>
    <row r="4099" spans="1:9" x14ac:dyDescent="0.2">
      <c r="A4099" s="221" t="s">
        <v>8</v>
      </c>
      <c r="B4099" s="225" t="s">
        <v>3584</v>
      </c>
      <c r="C4099" s="221">
        <f t="shared" si="128"/>
        <v>8</v>
      </c>
      <c r="D4099" s="221">
        <v>35500000</v>
      </c>
      <c r="F4099" s="221" t="s">
        <v>612</v>
      </c>
      <c r="G4099" s="222">
        <v>18514600.780000001</v>
      </c>
      <c r="I4099" s="222">
        <f t="shared" si="129"/>
        <v>18514600.780000001</v>
      </c>
    </row>
    <row r="4100" spans="1:9" x14ac:dyDescent="0.2">
      <c r="A4100" s="221" t="s">
        <v>8</v>
      </c>
      <c r="B4100" s="225" t="s">
        <v>3590</v>
      </c>
      <c r="C4100" s="221">
        <f t="shared" si="128"/>
        <v>8</v>
      </c>
      <c r="D4100" s="221">
        <v>40100000</v>
      </c>
      <c r="F4100" s="221" t="s">
        <v>619</v>
      </c>
      <c r="H4100" s="222">
        <v>118062103.23</v>
      </c>
      <c r="I4100" s="222">
        <f t="shared" si="129"/>
        <v>-118062103.23</v>
      </c>
    </row>
    <row r="4101" spans="1:9" x14ac:dyDescent="0.2">
      <c r="A4101" s="221" t="s">
        <v>8</v>
      </c>
      <c r="B4101" s="225" t="s">
        <v>3596</v>
      </c>
      <c r="C4101" s="221">
        <f t="shared" si="128"/>
        <v>8</v>
      </c>
      <c r="D4101" s="221">
        <v>40120000</v>
      </c>
      <c r="F4101" s="221" t="s">
        <v>620</v>
      </c>
      <c r="H4101" s="222">
        <v>558771880.19000006</v>
      </c>
      <c r="I4101" s="222">
        <f t="shared" si="129"/>
        <v>-558771880.19000006</v>
      </c>
    </row>
    <row r="4102" spans="1:9" x14ac:dyDescent="0.2">
      <c r="A4102" s="221" t="s">
        <v>8</v>
      </c>
      <c r="B4102" s="225" t="s">
        <v>3621</v>
      </c>
      <c r="C4102" s="221">
        <f t="shared" si="128"/>
        <v>8</v>
      </c>
      <c r="D4102" s="221">
        <v>40810000</v>
      </c>
      <c r="F4102" s="221" t="s">
        <v>284</v>
      </c>
      <c r="H4102" s="222">
        <v>42328769.390000001</v>
      </c>
      <c r="I4102" s="222">
        <f t="shared" si="129"/>
        <v>-42328769.390000001</v>
      </c>
    </row>
    <row r="4103" spans="1:9" x14ac:dyDescent="0.2">
      <c r="A4103" s="221" t="s">
        <v>8</v>
      </c>
      <c r="B4103" s="225" t="s">
        <v>3629</v>
      </c>
      <c r="C4103" s="221">
        <f t="shared" si="128"/>
        <v>8</v>
      </c>
      <c r="D4103" s="221">
        <v>40910000</v>
      </c>
      <c r="F4103" s="221" t="s">
        <v>2091</v>
      </c>
      <c r="G4103" s="222">
        <v>171596536.44</v>
      </c>
      <c r="I4103" s="222">
        <f t="shared" si="129"/>
        <v>171596536.44</v>
      </c>
    </row>
    <row r="4104" spans="1:9" x14ac:dyDescent="0.2">
      <c r="A4104" s="221" t="s">
        <v>8</v>
      </c>
      <c r="B4104" s="225" t="s">
        <v>3635</v>
      </c>
      <c r="C4104" s="221">
        <f t="shared" si="128"/>
        <v>8</v>
      </c>
      <c r="D4104" s="221">
        <v>41100000</v>
      </c>
      <c r="F4104" s="221" t="s">
        <v>2092</v>
      </c>
      <c r="G4104" s="222">
        <v>63172918</v>
      </c>
      <c r="I4104" s="222">
        <f t="shared" si="129"/>
        <v>63172918</v>
      </c>
    </row>
    <row r="4105" spans="1:9" x14ac:dyDescent="0.2">
      <c r="A4105" s="221" t="s">
        <v>8</v>
      </c>
      <c r="B4105" s="225" t="s">
        <v>3661</v>
      </c>
      <c r="C4105" s="221">
        <f t="shared" si="128"/>
        <v>8</v>
      </c>
      <c r="D4105" s="221">
        <v>42100000</v>
      </c>
      <c r="F4105" s="221" t="s">
        <v>1948</v>
      </c>
      <c r="H4105" s="222">
        <v>516571.8</v>
      </c>
      <c r="I4105" s="222">
        <f t="shared" si="129"/>
        <v>-516571.8</v>
      </c>
    </row>
    <row r="4106" spans="1:9" x14ac:dyDescent="0.2">
      <c r="A4106" s="221" t="s">
        <v>8</v>
      </c>
      <c r="B4106" s="225" t="s">
        <v>3676</v>
      </c>
      <c r="C4106" s="221">
        <f t="shared" si="128"/>
        <v>8</v>
      </c>
      <c r="D4106" s="221">
        <v>42540000</v>
      </c>
      <c r="F4106" s="221" t="s">
        <v>2747</v>
      </c>
      <c r="H4106" s="222">
        <v>269167</v>
      </c>
      <c r="I4106" s="222">
        <f t="shared" si="129"/>
        <v>-269167</v>
      </c>
    </row>
    <row r="4107" spans="1:9" x14ac:dyDescent="0.2">
      <c r="A4107" s="221" t="s">
        <v>8</v>
      </c>
      <c r="B4107" s="225" t="s">
        <v>3682</v>
      </c>
      <c r="C4107" s="221">
        <f t="shared" si="128"/>
        <v>8</v>
      </c>
      <c r="D4107" s="221">
        <v>42820000</v>
      </c>
      <c r="F4107" s="221" t="s">
        <v>626</v>
      </c>
      <c r="H4107" s="222">
        <v>21461782.649999999</v>
      </c>
      <c r="I4107" s="222">
        <f t="shared" si="129"/>
        <v>-21461782.649999999</v>
      </c>
    </row>
    <row r="4108" spans="1:9" x14ac:dyDescent="0.2">
      <c r="A4108" s="221" t="s">
        <v>8</v>
      </c>
      <c r="B4108" s="225" t="s">
        <v>3687</v>
      </c>
      <c r="C4108" s="221">
        <f t="shared" si="128"/>
        <v>8</v>
      </c>
      <c r="D4108" s="221">
        <v>43100000</v>
      </c>
      <c r="F4108" s="221" t="s">
        <v>627</v>
      </c>
      <c r="H4108" s="222">
        <v>7358977.6399999997</v>
      </c>
      <c r="I4108" s="222">
        <f t="shared" si="129"/>
        <v>-7358977.6399999997</v>
      </c>
    </row>
    <row r="4109" spans="1:9" x14ac:dyDescent="0.2">
      <c r="A4109" s="221" t="s">
        <v>8</v>
      </c>
      <c r="B4109" s="225" t="s">
        <v>3689</v>
      </c>
      <c r="C4109" s="221">
        <f t="shared" si="128"/>
        <v>8</v>
      </c>
      <c r="D4109" s="221">
        <v>43110000</v>
      </c>
      <c r="F4109" s="221" t="s">
        <v>628</v>
      </c>
      <c r="G4109" s="222">
        <v>60000</v>
      </c>
      <c r="I4109" s="222">
        <f t="shared" si="129"/>
        <v>60000</v>
      </c>
    </row>
    <row r="4110" spans="1:9" x14ac:dyDescent="0.2">
      <c r="A4110" s="221" t="s">
        <v>8</v>
      </c>
      <c r="B4110" s="225" t="s">
        <v>3693</v>
      </c>
      <c r="C4110" s="221">
        <f t="shared" si="128"/>
        <v>8</v>
      </c>
      <c r="D4110" s="221">
        <v>43200000</v>
      </c>
      <c r="F4110" s="221" t="s">
        <v>79</v>
      </c>
      <c r="H4110" s="222">
        <v>3153847.56</v>
      </c>
      <c r="I4110" s="222">
        <f t="shared" si="129"/>
        <v>-3153847.56</v>
      </c>
    </row>
    <row r="4111" spans="1:9" x14ac:dyDescent="0.2">
      <c r="A4111" s="221" t="s">
        <v>8</v>
      </c>
      <c r="B4111" s="225" t="s">
        <v>3700</v>
      </c>
      <c r="C4111" s="221">
        <f t="shared" si="128"/>
        <v>8</v>
      </c>
      <c r="D4111" s="221">
        <v>43300000</v>
      </c>
      <c r="F4111" s="221" t="s">
        <v>80</v>
      </c>
      <c r="H4111" s="222">
        <v>525641.26</v>
      </c>
      <c r="I4111" s="222">
        <f t="shared" si="129"/>
        <v>-525641.26</v>
      </c>
    </row>
    <row r="4112" spans="1:9" x14ac:dyDescent="0.2">
      <c r="A4112" s="221" t="s">
        <v>8</v>
      </c>
      <c r="B4112" s="225" t="s">
        <v>3703</v>
      </c>
      <c r="C4112" s="221">
        <f t="shared" si="128"/>
        <v>8</v>
      </c>
      <c r="D4112" s="221">
        <v>43400000</v>
      </c>
      <c r="F4112" s="221" t="s">
        <v>81</v>
      </c>
      <c r="H4112" s="222">
        <v>91000</v>
      </c>
      <c r="I4112" s="222">
        <f t="shared" si="129"/>
        <v>-91000</v>
      </c>
    </row>
    <row r="4113" spans="1:9" x14ac:dyDescent="0.2">
      <c r="A4113" s="221" t="s">
        <v>8</v>
      </c>
      <c r="B4113" s="225" t="s">
        <v>3711</v>
      </c>
      <c r="C4113" s="221">
        <f t="shared" si="128"/>
        <v>8</v>
      </c>
      <c r="D4113" s="221">
        <v>43860000</v>
      </c>
      <c r="F4113" s="221" t="s">
        <v>1949</v>
      </c>
      <c r="H4113" s="222">
        <v>1631612.03</v>
      </c>
      <c r="I4113" s="222">
        <f t="shared" si="129"/>
        <v>-1631612.03</v>
      </c>
    </row>
    <row r="4114" spans="1:9" x14ac:dyDescent="0.2">
      <c r="A4114" s="221" t="s">
        <v>8</v>
      </c>
      <c r="B4114" s="225" t="s">
        <v>3714</v>
      </c>
      <c r="C4114" s="221">
        <f t="shared" si="128"/>
        <v>8</v>
      </c>
      <c r="D4114" s="221">
        <v>44100000</v>
      </c>
      <c r="F4114" s="221" t="s">
        <v>632</v>
      </c>
      <c r="H4114" s="222">
        <v>3481710</v>
      </c>
      <c r="I4114" s="222">
        <f t="shared" si="129"/>
        <v>-3481710</v>
      </c>
    </row>
    <row r="4115" spans="1:9" x14ac:dyDescent="0.2">
      <c r="A4115" s="221" t="s">
        <v>8</v>
      </c>
      <c r="B4115" s="225" t="s">
        <v>3718</v>
      </c>
      <c r="C4115" s="221">
        <f t="shared" si="128"/>
        <v>8</v>
      </c>
      <c r="D4115" s="221">
        <v>44300000</v>
      </c>
      <c r="F4115" s="221" t="s">
        <v>633</v>
      </c>
      <c r="G4115" s="222">
        <v>200000</v>
      </c>
      <c r="I4115" s="222">
        <f t="shared" si="129"/>
        <v>200000</v>
      </c>
    </row>
    <row r="4116" spans="1:9" x14ac:dyDescent="0.2">
      <c r="A4116" s="221" t="s">
        <v>8</v>
      </c>
      <c r="B4116" s="225" t="s">
        <v>5049</v>
      </c>
      <c r="C4116" s="221">
        <f t="shared" si="128"/>
        <v>6</v>
      </c>
      <c r="D4116" s="221">
        <v>44411000</v>
      </c>
      <c r="F4116" s="221" t="s">
        <v>5050</v>
      </c>
      <c r="H4116" s="222">
        <v>2088945.2468999999</v>
      </c>
      <c r="I4116" s="222">
        <f t="shared" si="129"/>
        <v>-2088945.2468999999</v>
      </c>
    </row>
    <row r="4117" spans="1:9" x14ac:dyDescent="0.2">
      <c r="A4117" s="221" t="s">
        <v>8</v>
      </c>
      <c r="B4117" s="225" t="s">
        <v>3736</v>
      </c>
      <c r="C4117" s="221">
        <f t="shared" si="128"/>
        <v>8</v>
      </c>
      <c r="D4117" s="221">
        <v>44420000</v>
      </c>
      <c r="F4117" s="221" t="s">
        <v>320</v>
      </c>
      <c r="H4117" s="222">
        <v>65789.47</v>
      </c>
      <c r="I4117" s="222">
        <f t="shared" si="129"/>
        <v>-65789.47</v>
      </c>
    </row>
    <row r="4118" spans="1:9" x14ac:dyDescent="0.2">
      <c r="A4118" s="221" t="s">
        <v>8</v>
      </c>
      <c r="B4118" s="225" t="s">
        <v>3740</v>
      </c>
      <c r="C4118" s="221">
        <f t="shared" si="128"/>
        <v>8</v>
      </c>
      <c r="D4118" s="221">
        <v>44430000</v>
      </c>
      <c r="F4118" s="221" t="s">
        <v>2749</v>
      </c>
      <c r="G4118" s="222">
        <v>120000</v>
      </c>
      <c r="I4118" s="222">
        <f t="shared" si="129"/>
        <v>120000</v>
      </c>
    </row>
    <row r="4119" spans="1:9" x14ac:dyDescent="0.2">
      <c r="A4119" s="221" t="s">
        <v>8</v>
      </c>
      <c r="B4119" s="225" t="s">
        <v>3784</v>
      </c>
      <c r="C4119" s="221">
        <f t="shared" si="128"/>
        <v>8</v>
      </c>
      <c r="D4119" s="221">
        <v>44581000</v>
      </c>
      <c r="F4119" s="221" t="s">
        <v>2750</v>
      </c>
      <c r="G4119" s="222">
        <v>138520273.22999999</v>
      </c>
      <c r="I4119" s="222">
        <f t="shared" si="129"/>
        <v>138520273.22999999</v>
      </c>
    </row>
    <row r="4120" spans="1:9" x14ac:dyDescent="0.2">
      <c r="A4120" s="221" t="s">
        <v>8</v>
      </c>
      <c r="B4120" s="225" t="s">
        <v>3800</v>
      </c>
      <c r="C4120" s="221">
        <f t="shared" si="128"/>
        <v>8</v>
      </c>
      <c r="D4120" s="221">
        <v>45511000</v>
      </c>
      <c r="F4120" s="221" t="s">
        <v>330</v>
      </c>
      <c r="H4120" s="222">
        <v>3560846719.2600002</v>
      </c>
      <c r="I4120" s="222">
        <f t="shared" si="129"/>
        <v>-3560846719.2600002</v>
      </c>
    </row>
    <row r="4121" spans="1:9" x14ac:dyDescent="0.2">
      <c r="A4121" s="221" t="s">
        <v>8</v>
      </c>
      <c r="B4121" s="225" t="s">
        <v>3803</v>
      </c>
      <c r="C4121" s="221">
        <f t="shared" si="128"/>
        <v>8</v>
      </c>
      <c r="D4121" s="221">
        <v>45514000</v>
      </c>
      <c r="F4121" s="221" t="s">
        <v>2409</v>
      </c>
      <c r="H4121" s="222">
        <v>87859319.700000003</v>
      </c>
      <c r="I4121" s="222">
        <f t="shared" si="129"/>
        <v>-87859319.700000003</v>
      </c>
    </row>
    <row r="4122" spans="1:9" x14ac:dyDescent="0.2">
      <c r="A4122" s="221" t="s">
        <v>8</v>
      </c>
      <c r="B4122" s="225" t="s">
        <v>3805</v>
      </c>
      <c r="C4122" s="221">
        <f t="shared" si="128"/>
        <v>8</v>
      </c>
      <c r="D4122" s="221">
        <v>45515000</v>
      </c>
      <c r="F4122" s="221" t="s">
        <v>1869</v>
      </c>
      <c r="H4122" s="222">
        <v>67849446.909999996</v>
      </c>
      <c r="I4122" s="222">
        <f t="shared" si="129"/>
        <v>-67849446.909999996</v>
      </c>
    </row>
    <row r="4123" spans="1:9" x14ac:dyDescent="0.2">
      <c r="A4123" s="221" t="s">
        <v>8</v>
      </c>
      <c r="B4123" s="225" t="s">
        <v>3826</v>
      </c>
      <c r="C4123" s="221">
        <f t="shared" si="128"/>
        <v>8</v>
      </c>
      <c r="D4123" s="221">
        <v>46610000</v>
      </c>
      <c r="F4123" s="221" t="s">
        <v>2751</v>
      </c>
      <c r="H4123" s="222">
        <v>128177439.06</v>
      </c>
      <c r="I4123" s="222">
        <f t="shared" si="129"/>
        <v>-128177439.06</v>
      </c>
    </row>
    <row r="4124" spans="1:9" x14ac:dyDescent="0.2">
      <c r="A4124" s="221" t="s">
        <v>8</v>
      </c>
      <c r="B4124" s="225" t="s">
        <v>3840</v>
      </c>
      <c r="C4124" s="221">
        <f t="shared" si="128"/>
        <v>8</v>
      </c>
      <c r="D4124" s="221">
        <v>46700000</v>
      </c>
      <c r="F4124" s="221" t="s">
        <v>2752</v>
      </c>
      <c r="H4124" s="222">
        <v>4719073138</v>
      </c>
      <c r="I4124" s="222">
        <f t="shared" si="129"/>
        <v>-4719073138</v>
      </c>
    </row>
    <row r="4125" spans="1:9" x14ac:dyDescent="0.2">
      <c r="A4125" s="221" t="s">
        <v>8</v>
      </c>
      <c r="B4125" s="225" t="s">
        <v>3906</v>
      </c>
      <c r="C4125" s="221">
        <f t="shared" si="128"/>
        <v>8</v>
      </c>
      <c r="D4125" s="221">
        <v>48600000</v>
      </c>
      <c r="F4125" s="221" t="s">
        <v>698</v>
      </c>
      <c r="G4125" s="222">
        <v>4572386.13</v>
      </c>
      <c r="I4125" s="222">
        <f t="shared" si="129"/>
        <v>4572386.13</v>
      </c>
    </row>
    <row r="4126" spans="1:9" x14ac:dyDescent="0.2">
      <c r="A4126" s="221" t="s">
        <v>8</v>
      </c>
      <c r="B4126" s="225" t="s">
        <v>3956</v>
      </c>
      <c r="C4126" s="221">
        <f t="shared" si="128"/>
        <v>8</v>
      </c>
      <c r="D4126" s="221">
        <v>51221000</v>
      </c>
      <c r="F4126" s="221" t="s">
        <v>345</v>
      </c>
      <c r="H4126" s="222">
        <v>59409413.109999999</v>
      </c>
      <c r="I4126" s="222">
        <f t="shared" si="129"/>
        <v>-59409413.109999999</v>
      </c>
    </row>
    <row r="4127" spans="1:9" x14ac:dyDescent="0.2">
      <c r="A4127" s="221" t="s">
        <v>8</v>
      </c>
      <c r="B4127" s="225" t="s">
        <v>3983</v>
      </c>
      <c r="C4127" s="221">
        <f t="shared" si="128"/>
        <v>8</v>
      </c>
      <c r="D4127" s="221">
        <v>51910000</v>
      </c>
      <c r="F4127" s="221" t="s">
        <v>2753</v>
      </c>
      <c r="H4127" s="222">
        <v>1446603660.2</v>
      </c>
      <c r="I4127" s="222">
        <f t="shared" si="129"/>
        <v>-1446603660.2</v>
      </c>
    </row>
    <row r="4128" spans="1:9" x14ac:dyDescent="0.2">
      <c r="A4128" s="221" t="s">
        <v>8</v>
      </c>
      <c r="B4128" s="225" t="s">
        <v>3996</v>
      </c>
      <c r="C4128" s="221">
        <f t="shared" si="128"/>
        <v>8</v>
      </c>
      <c r="D4128" s="221">
        <v>53100000</v>
      </c>
      <c r="F4128" s="221" t="s">
        <v>2754</v>
      </c>
      <c r="G4128" s="222">
        <v>1640963.85</v>
      </c>
      <c r="I4128" s="222">
        <f t="shared" si="129"/>
        <v>1640963.85</v>
      </c>
    </row>
    <row r="4129" spans="1:9" x14ac:dyDescent="0.2">
      <c r="A4129" s="221" t="s">
        <v>8</v>
      </c>
      <c r="B4129" s="225" t="s">
        <v>4001</v>
      </c>
      <c r="C4129" s="221">
        <f t="shared" si="128"/>
        <v>8</v>
      </c>
      <c r="D4129" s="221">
        <v>53200000</v>
      </c>
      <c r="F4129" s="221" t="s">
        <v>161</v>
      </c>
      <c r="G4129" s="222">
        <v>447054.4</v>
      </c>
      <c r="I4129" s="222">
        <f t="shared" si="129"/>
        <v>447054.4</v>
      </c>
    </row>
    <row r="4130" spans="1:9" x14ac:dyDescent="0.2">
      <c r="A4130" s="221" t="s">
        <v>8</v>
      </c>
      <c r="B4130" s="225" t="s">
        <v>4022</v>
      </c>
      <c r="C4130" s="221">
        <f t="shared" si="128"/>
        <v>8</v>
      </c>
      <c r="D4130" s="221">
        <v>60101000</v>
      </c>
      <c r="F4130" s="221" t="s">
        <v>2755</v>
      </c>
      <c r="G4130" s="222">
        <v>95038346.890000001</v>
      </c>
      <c r="I4130" s="222">
        <f t="shared" si="129"/>
        <v>95038346.890000001</v>
      </c>
    </row>
    <row r="4131" spans="1:9" x14ac:dyDescent="0.2">
      <c r="A4131" s="221" t="s">
        <v>8</v>
      </c>
      <c r="B4131" s="225" t="s">
        <v>4107</v>
      </c>
      <c r="C4131" s="221">
        <f t="shared" si="128"/>
        <v>8</v>
      </c>
      <c r="D4131" s="221">
        <v>60201000</v>
      </c>
      <c r="F4131" s="221" t="s">
        <v>430</v>
      </c>
      <c r="G4131" s="222">
        <v>18032612.670000002</v>
      </c>
      <c r="I4131" s="222">
        <f t="shared" si="129"/>
        <v>18032612.670000002</v>
      </c>
    </row>
    <row r="4132" spans="1:9" x14ac:dyDescent="0.2">
      <c r="A4132" s="221" t="s">
        <v>8</v>
      </c>
      <c r="B4132" s="225" t="s">
        <v>4110</v>
      </c>
      <c r="C4132" s="221">
        <f t="shared" si="128"/>
        <v>8</v>
      </c>
      <c r="D4132" s="221">
        <v>60205000</v>
      </c>
      <c r="F4132" s="221" t="s">
        <v>4111</v>
      </c>
      <c r="G4132" s="222">
        <v>2577103.92</v>
      </c>
      <c r="I4132" s="222">
        <f t="shared" si="129"/>
        <v>2577103.92</v>
      </c>
    </row>
    <row r="4133" spans="1:9" x14ac:dyDescent="0.2">
      <c r="A4133" s="221" t="s">
        <v>8</v>
      </c>
      <c r="B4133" s="225" t="s">
        <v>4119</v>
      </c>
      <c r="C4133" s="221">
        <f t="shared" si="128"/>
        <v>8</v>
      </c>
      <c r="D4133" s="221">
        <v>60301000</v>
      </c>
      <c r="F4133" s="221" t="s">
        <v>1589</v>
      </c>
      <c r="H4133" s="222">
        <v>368780125.35000002</v>
      </c>
      <c r="I4133" s="222">
        <f t="shared" si="129"/>
        <v>-368780125.35000002</v>
      </c>
    </row>
    <row r="4134" spans="1:9" x14ac:dyDescent="0.2">
      <c r="A4134" s="221" t="s">
        <v>8</v>
      </c>
      <c r="B4134" s="225" t="s">
        <v>5051</v>
      </c>
      <c r="C4134" s="221">
        <f t="shared" si="128"/>
        <v>8</v>
      </c>
      <c r="D4134" s="221">
        <v>60303000</v>
      </c>
      <c r="F4134" s="221" t="s">
        <v>2756</v>
      </c>
      <c r="G4134" s="222">
        <v>54080042.390000001</v>
      </c>
      <c r="I4134" s="222">
        <f t="shared" si="129"/>
        <v>54080042.390000001</v>
      </c>
    </row>
    <row r="4135" spans="1:9" x14ac:dyDescent="0.2">
      <c r="A4135" s="221" t="s">
        <v>8</v>
      </c>
      <c r="B4135" s="225" t="s">
        <v>4127</v>
      </c>
      <c r="C4135" s="221">
        <f t="shared" si="128"/>
        <v>8</v>
      </c>
      <c r="D4135" s="221">
        <v>60308000</v>
      </c>
      <c r="F4135" s="221" t="s">
        <v>1368</v>
      </c>
      <c r="G4135" s="222">
        <v>9019946.8599999994</v>
      </c>
      <c r="I4135" s="222">
        <f t="shared" si="129"/>
        <v>9019946.8599999994</v>
      </c>
    </row>
    <row r="4136" spans="1:9" x14ac:dyDescent="0.2">
      <c r="A4136" s="221" t="s">
        <v>8</v>
      </c>
      <c r="B4136" s="225" t="s">
        <v>4141</v>
      </c>
      <c r="C4136" s="221">
        <f t="shared" si="128"/>
        <v>8</v>
      </c>
      <c r="D4136" s="221">
        <v>60602000</v>
      </c>
      <c r="F4136" s="221" t="s">
        <v>2360</v>
      </c>
      <c r="G4136" s="222">
        <v>37762133.539999999</v>
      </c>
      <c r="I4136" s="222">
        <f t="shared" si="129"/>
        <v>37762133.539999999</v>
      </c>
    </row>
    <row r="4137" spans="1:9" x14ac:dyDescent="0.2">
      <c r="A4137" s="221" t="s">
        <v>8</v>
      </c>
      <c r="B4137" s="225" t="s">
        <v>4147</v>
      </c>
      <c r="C4137" s="221">
        <f t="shared" si="128"/>
        <v>8</v>
      </c>
      <c r="D4137" s="221">
        <v>60603000</v>
      </c>
      <c r="F4137" s="221" t="s">
        <v>5052</v>
      </c>
      <c r="G4137" s="222">
        <v>12685876.800000001</v>
      </c>
      <c r="I4137" s="222">
        <f t="shared" si="129"/>
        <v>12685876.800000001</v>
      </c>
    </row>
    <row r="4138" spans="1:9" x14ac:dyDescent="0.2">
      <c r="A4138" s="221" t="s">
        <v>8</v>
      </c>
      <c r="B4138" s="225" t="s">
        <v>4153</v>
      </c>
      <c r="C4138" s="221">
        <f t="shared" si="128"/>
        <v>8</v>
      </c>
      <c r="D4138" s="221">
        <v>60604000</v>
      </c>
      <c r="F4138" s="221" t="s">
        <v>382</v>
      </c>
      <c r="G4138" s="222">
        <v>7417468.0800000001</v>
      </c>
      <c r="I4138" s="222">
        <f t="shared" si="129"/>
        <v>7417468.0800000001</v>
      </c>
    </row>
    <row r="4139" spans="1:9" x14ac:dyDescent="0.2">
      <c r="A4139" s="221" t="s">
        <v>8</v>
      </c>
      <c r="B4139" s="225" t="s">
        <v>5053</v>
      </c>
      <c r="C4139" s="221">
        <f t="shared" si="128"/>
        <v>8</v>
      </c>
      <c r="D4139" s="221">
        <v>60604000</v>
      </c>
      <c r="F4139" s="221" t="s">
        <v>5054</v>
      </c>
      <c r="G4139" s="222">
        <v>1683000</v>
      </c>
      <c r="I4139" s="222">
        <f t="shared" si="129"/>
        <v>1683000</v>
      </c>
    </row>
    <row r="4140" spans="1:9" x14ac:dyDescent="0.2">
      <c r="A4140" s="221" t="s">
        <v>8</v>
      </c>
      <c r="B4140" s="225" t="s">
        <v>4157</v>
      </c>
      <c r="C4140" s="221">
        <f t="shared" si="128"/>
        <v>8</v>
      </c>
      <c r="D4140" s="221">
        <v>60605000</v>
      </c>
      <c r="F4140" s="221" t="s">
        <v>2580</v>
      </c>
      <c r="G4140" s="222">
        <v>47896957.350000001</v>
      </c>
      <c r="I4140" s="222">
        <f t="shared" si="129"/>
        <v>47896957.350000001</v>
      </c>
    </row>
    <row r="4141" spans="1:9" x14ac:dyDescent="0.2">
      <c r="A4141" s="221" t="s">
        <v>8</v>
      </c>
      <c r="B4141" s="225" t="s">
        <v>5055</v>
      </c>
      <c r="C4141" s="221">
        <f t="shared" si="128"/>
        <v>8</v>
      </c>
      <c r="D4141" s="221">
        <v>60605000</v>
      </c>
      <c r="F4141" s="221" t="s">
        <v>5056</v>
      </c>
      <c r="G4141" s="222">
        <v>19449580.760000002</v>
      </c>
      <c r="I4141" s="222">
        <f t="shared" si="129"/>
        <v>19449580.760000002</v>
      </c>
    </row>
    <row r="4142" spans="1:9" x14ac:dyDescent="0.2">
      <c r="A4142" s="221" t="s">
        <v>8</v>
      </c>
      <c r="B4142" s="225" t="s">
        <v>4164</v>
      </c>
      <c r="C4142" s="221">
        <f t="shared" si="128"/>
        <v>8</v>
      </c>
      <c r="D4142" s="221">
        <v>60607000</v>
      </c>
      <c r="F4142" s="221" t="s">
        <v>385</v>
      </c>
      <c r="G4142" s="222">
        <v>20000</v>
      </c>
      <c r="I4142" s="222">
        <f t="shared" si="129"/>
        <v>20000</v>
      </c>
    </row>
    <row r="4143" spans="1:9" x14ac:dyDescent="0.2">
      <c r="A4143" s="221" t="s">
        <v>8</v>
      </c>
      <c r="B4143" s="225" t="s">
        <v>4168</v>
      </c>
      <c r="C4143" s="221">
        <f t="shared" si="128"/>
        <v>8</v>
      </c>
      <c r="D4143" s="221">
        <v>60608000</v>
      </c>
      <c r="F4143" s="221" t="s">
        <v>375</v>
      </c>
      <c r="G4143" s="222">
        <v>7860281.7599999998</v>
      </c>
      <c r="I4143" s="222">
        <f t="shared" si="129"/>
        <v>7860281.7599999998</v>
      </c>
    </row>
    <row r="4144" spans="1:9" x14ac:dyDescent="0.2">
      <c r="A4144" s="221" t="s">
        <v>8</v>
      </c>
      <c r="B4144" s="225" t="s">
        <v>4185</v>
      </c>
      <c r="C4144" s="221">
        <f t="shared" si="128"/>
        <v>8</v>
      </c>
      <c r="D4144" s="221">
        <v>60801000</v>
      </c>
      <c r="F4144" s="221" t="s">
        <v>457</v>
      </c>
      <c r="G4144" s="222">
        <v>16809049.629999999</v>
      </c>
      <c r="I4144" s="222">
        <f t="shared" si="129"/>
        <v>16809049.629999999</v>
      </c>
    </row>
    <row r="4145" spans="1:9" x14ac:dyDescent="0.2">
      <c r="A4145" s="221" t="s">
        <v>8</v>
      </c>
      <c r="B4145" s="225" t="s">
        <v>4190</v>
      </c>
      <c r="C4145" s="221">
        <f t="shared" si="128"/>
        <v>8</v>
      </c>
      <c r="D4145" s="221">
        <v>60803000</v>
      </c>
      <c r="F4145" s="221" t="s">
        <v>459</v>
      </c>
      <c r="G4145" s="222">
        <v>1135420.7</v>
      </c>
      <c r="I4145" s="222">
        <f t="shared" si="129"/>
        <v>1135420.7</v>
      </c>
    </row>
    <row r="4146" spans="1:9" x14ac:dyDescent="0.2">
      <c r="A4146" s="221" t="s">
        <v>8</v>
      </c>
      <c r="B4146" s="225" t="s">
        <v>4192</v>
      </c>
      <c r="C4146" s="221">
        <f t="shared" si="128"/>
        <v>8</v>
      </c>
      <c r="D4146" s="221">
        <v>60804000</v>
      </c>
      <c r="F4146" s="221" t="s">
        <v>461</v>
      </c>
      <c r="H4146" s="222">
        <v>23861.06</v>
      </c>
      <c r="I4146" s="222">
        <f t="shared" si="129"/>
        <v>-23861.06</v>
      </c>
    </row>
    <row r="4147" spans="1:9" x14ac:dyDescent="0.2">
      <c r="A4147" s="221" t="s">
        <v>8</v>
      </c>
      <c r="B4147" s="225" t="s">
        <v>4197</v>
      </c>
      <c r="C4147" s="221">
        <f t="shared" si="128"/>
        <v>8</v>
      </c>
      <c r="D4147" s="221">
        <v>60806000</v>
      </c>
      <c r="F4147" s="221" t="s">
        <v>462</v>
      </c>
      <c r="G4147" s="222">
        <v>23000</v>
      </c>
      <c r="I4147" s="222">
        <f t="shared" si="129"/>
        <v>23000</v>
      </c>
    </row>
    <row r="4148" spans="1:9" x14ac:dyDescent="0.2">
      <c r="A4148" s="221" t="s">
        <v>8</v>
      </c>
      <c r="B4148" s="225" t="s">
        <v>4198</v>
      </c>
      <c r="C4148" s="221">
        <f t="shared" si="128"/>
        <v>8</v>
      </c>
      <c r="D4148" s="221">
        <v>60807000</v>
      </c>
      <c r="F4148" s="221" t="s">
        <v>2138</v>
      </c>
      <c r="G4148" s="222">
        <v>1156624.82</v>
      </c>
      <c r="I4148" s="222">
        <f t="shared" si="129"/>
        <v>1156624.82</v>
      </c>
    </row>
    <row r="4149" spans="1:9" x14ac:dyDescent="0.2">
      <c r="A4149" s="221" t="s">
        <v>8</v>
      </c>
      <c r="B4149" s="225" t="s">
        <v>4201</v>
      </c>
      <c r="C4149" s="221">
        <f t="shared" si="128"/>
        <v>8</v>
      </c>
      <c r="D4149" s="221">
        <v>60808000</v>
      </c>
      <c r="F4149" s="221" t="s">
        <v>464</v>
      </c>
      <c r="G4149" s="222">
        <v>4961564</v>
      </c>
      <c r="I4149" s="222">
        <f t="shared" si="129"/>
        <v>4961564</v>
      </c>
    </row>
    <row r="4150" spans="1:9" x14ac:dyDescent="0.2">
      <c r="A4150" s="221" t="s">
        <v>8</v>
      </c>
      <c r="B4150" s="225" t="s">
        <v>4206</v>
      </c>
      <c r="C4150" s="221">
        <f t="shared" si="128"/>
        <v>8</v>
      </c>
      <c r="D4150" s="221">
        <v>60811000</v>
      </c>
      <c r="F4150" s="221" t="s">
        <v>466</v>
      </c>
      <c r="G4150" s="222">
        <v>28537261</v>
      </c>
      <c r="I4150" s="222">
        <f t="shared" si="129"/>
        <v>28537261</v>
      </c>
    </row>
    <row r="4151" spans="1:9" x14ac:dyDescent="0.2">
      <c r="A4151" s="221" t="s">
        <v>8</v>
      </c>
      <c r="B4151" s="225" t="s">
        <v>4207</v>
      </c>
      <c r="C4151" s="221">
        <f t="shared" si="128"/>
        <v>8</v>
      </c>
      <c r="D4151" s="221">
        <v>60811100</v>
      </c>
      <c r="F4151" s="221" t="s">
        <v>468</v>
      </c>
      <c r="G4151" s="222">
        <v>873040</v>
      </c>
      <c r="I4151" s="222">
        <f t="shared" si="129"/>
        <v>873040</v>
      </c>
    </row>
    <row r="4152" spans="1:9" x14ac:dyDescent="0.2">
      <c r="A4152" s="221" t="s">
        <v>8</v>
      </c>
      <c r="B4152" s="225" t="s">
        <v>4208</v>
      </c>
      <c r="C4152" s="221">
        <f t="shared" si="128"/>
        <v>8</v>
      </c>
      <c r="D4152" s="221">
        <v>60812000</v>
      </c>
      <c r="F4152" s="221" t="s">
        <v>403</v>
      </c>
      <c r="G4152" s="222">
        <v>3402340</v>
      </c>
      <c r="I4152" s="222">
        <f t="shared" si="129"/>
        <v>3402340</v>
      </c>
    </row>
    <row r="4153" spans="1:9" x14ac:dyDescent="0.2">
      <c r="A4153" s="221" t="s">
        <v>8</v>
      </c>
      <c r="B4153" s="225" t="s">
        <v>4224</v>
      </c>
      <c r="C4153" s="221">
        <f t="shared" si="128"/>
        <v>8</v>
      </c>
      <c r="D4153" s="221">
        <v>61300000</v>
      </c>
      <c r="F4153" s="221" t="s">
        <v>4225</v>
      </c>
      <c r="G4153" s="222">
        <v>16870567.780000001</v>
      </c>
      <c r="I4153" s="222">
        <f t="shared" si="129"/>
        <v>16870567.780000001</v>
      </c>
    </row>
    <row r="4154" spans="1:9" x14ac:dyDescent="0.2">
      <c r="A4154" s="221" t="s">
        <v>8</v>
      </c>
      <c r="B4154" s="225" t="s">
        <v>4235</v>
      </c>
      <c r="C4154" s="221">
        <f t="shared" si="128"/>
        <v>8</v>
      </c>
      <c r="D4154" s="221">
        <v>61302000</v>
      </c>
      <c r="F4154" s="221" t="s">
        <v>4236</v>
      </c>
      <c r="G4154" s="222">
        <v>17327520</v>
      </c>
      <c r="I4154" s="222">
        <f t="shared" si="129"/>
        <v>17327520</v>
      </c>
    </row>
    <row r="4155" spans="1:9" x14ac:dyDescent="0.2">
      <c r="A4155" s="221" t="s">
        <v>8</v>
      </c>
      <c r="B4155" s="225" t="s">
        <v>4244</v>
      </c>
      <c r="C4155" s="221">
        <f t="shared" si="128"/>
        <v>8</v>
      </c>
      <c r="D4155" s="221">
        <v>61500000</v>
      </c>
      <c r="F4155" s="221" t="s">
        <v>1596</v>
      </c>
      <c r="G4155" s="222">
        <v>3373035.55</v>
      </c>
      <c r="I4155" s="222">
        <f t="shared" si="129"/>
        <v>3373035.55</v>
      </c>
    </row>
    <row r="4156" spans="1:9" x14ac:dyDescent="0.2">
      <c r="A4156" s="221" t="s">
        <v>8</v>
      </c>
      <c r="B4156" s="225" t="s">
        <v>4246</v>
      </c>
      <c r="C4156" s="221">
        <f t="shared" si="128"/>
        <v>8</v>
      </c>
      <c r="D4156" s="221">
        <v>61501000</v>
      </c>
      <c r="F4156" s="221" t="s">
        <v>480</v>
      </c>
      <c r="G4156" s="222">
        <v>294000</v>
      </c>
      <c r="I4156" s="222">
        <f t="shared" si="129"/>
        <v>294000</v>
      </c>
    </row>
    <row r="4157" spans="1:9" x14ac:dyDescent="0.2">
      <c r="A4157" s="221" t="s">
        <v>8</v>
      </c>
      <c r="B4157" s="225" t="s">
        <v>4253</v>
      </c>
      <c r="C4157" s="221">
        <f t="shared" si="128"/>
        <v>8</v>
      </c>
      <c r="D4157" s="221">
        <v>61504000</v>
      </c>
      <c r="F4157" s="221" t="s">
        <v>2141</v>
      </c>
      <c r="G4157" s="222">
        <v>1403180</v>
      </c>
      <c r="I4157" s="222">
        <f t="shared" si="129"/>
        <v>1403180</v>
      </c>
    </row>
    <row r="4158" spans="1:9" x14ac:dyDescent="0.2">
      <c r="A4158" s="221" t="s">
        <v>8</v>
      </c>
      <c r="B4158" s="225" t="s">
        <v>4264</v>
      </c>
      <c r="C4158" s="221">
        <f t="shared" si="128"/>
        <v>8</v>
      </c>
      <c r="D4158" s="221">
        <v>61602000</v>
      </c>
      <c r="F4158" s="221" t="s">
        <v>488</v>
      </c>
      <c r="G4158" s="222">
        <v>50736208.649999999</v>
      </c>
      <c r="I4158" s="222">
        <f t="shared" si="129"/>
        <v>50736208.649999999</v>
      </c>
    </row>
    <row r="4159" spans="1:9" x14ac:dyDescent="0.2">
      <c r="A4159" s="221" t="s">
        <v>8</v>
      </c>
      <c r="B4159" s="225" t="s">
        <v>4265</v>
      </c>
      <c r="C4159" s="221">
        <f t="shared" si="128"/>
        <v>8</v>
      </c>
      <c r="D4159" s="221">
        <v>61603000</v>
      </c>
      <c r="F4159" s="221" t="s">
        <v>1598</v>
      </c>
      <c r="G4159" s="222">
        <v>1029264</v>
      </c>
      <c r="I4159" s="222">
        <f t="shared" si="129"/>
        <v>1029264</v>
      </c>
    </row>
    <row r="4160" spans="1:9" x14ac:dyDescent="0.2">
      <c r="A4160" s="221" t="s">
        <v>8</v>
      </c>
      <c r="B4160" s="225" t="s">
        <v>4272</v>
      </c>
      <c r="C4160" s="221">
        <f t="shared" si="128"/>
        <v>8</v>
      </c>
      <c r="D4160" s="221">
        <v>61700000</v>
      </c>
      <c r="F4160" s="221" t="s">
        <v>743</v>
      </c>
      <c r="G4160" s="222">
        <v>30000</v>
      </c>
      <c r="I4160" s="222">
        <f t="shared" si="129"/>
        <v>30000</v>
      </c>
    </row>
    <row r="4161" spans="1:9" x14ac:dyDescent="0.2">
      <c r="A4161" s="221" t="s">
        <v>8</v>
      </c>
      <c r="B4161" s="225" t="s">
        <v>4278</v>
      </c>
      <c r="C4161" s="221">
        <f t="shared" si="128"/>
        <v>8</v>
      </c>
      <c r="D4161" s="221">
        <v>61802000</v>
      </c>
      <c r="F4161" s="221" t="s">
        <v>494</v>
      </c>
      <c r="G4161" s="222">
        <v>72900</v>
      </c>
      <c r="I4161" s="222">
        <f t="shared" si="129"/>
        <v>72900</v>
      </c>
    </row>
    <row r="4162" spans="1:9" x14ac:dyDescent="0.2">
      <c r="A4162" s="221" t="s">
        <v>8</v>
      </c>
      <c r="B4162" s="225" t="s">
        <v>4282</v>
      </c>
      <c r="C4162" s="221">
        <f t="shared" ref="C4162:C4225" si="130">+LEN(B:B)</f>
        <v>8</v>
      </c>
      <c r="D4162" s="221">
        <v>62100000</v>
      </c>
      <c r="F4162" s="221" t="s">
        <v>521</v>
      </c>
      <c r="G4162" s="222">
        <v>14604741.51</v>
      </c>
      <c r="I4162" s="222">
        <f t="shared" ref="I4162:I4225" si="131">+G:G-H:H</f>
        <v>14604741.51</v>
      </c>
    </row>
    <row r="4163" spans="1:9" x14ac:dyDescent="0.2">
      <c r="A4163" s="221" t="s">
        <v>8</v>
      </c>
      <c r="B4163" s="225" t="s">
        <v>4290</v>
      </c>
      <c r="C4163" s="221">
        <f t="shared" si="130"/>
        <v>8</v>
      </c>
      <c r="D4163" s="221">
        <v>62102000</v>
      </c>
      <c r="F4163" s="221" t="s">
        <v>2145</v>
      </c>
      <c r="G4163" s="222">
        <v>4445683.2</v>
      </c>
      <c r="I4163" s="222">
        <f t="shared" si="131"/>
        <v>4445683.2</v>
      </c>
    </row>
    <row r="4164" spans="1:9" x14ac:dyDescent="0.2">
      <c r="A4164" s="221" t="s">
        <v>8</v>
      </c>
      <c r="B4164" s="225" t="s">
        <v>4297</v>
      </c>
      <c r="C4164" s="221">
        <f t="shared" si="130"/>
        <v>8</v>
      </c>
      <c r="D4164" s="221">
        <v>62103000</v>
      </c>
      <c r="F4164" s="221" t="s">
        <v>188</v>
      </c>
      <c r="G4164" s="222">
        <v>22009040.5</v>
      </c>
      <c r="I4164" s="222">
        <f t="shared" si="131"/>
        <v>22009040.5</v>
      </c>
    </row>
    <row r="4165" spans="1:9" x14ac:dyDescent="0.2">
      <c r="A4165" s="221" t="s">
        <v>8</v>
      </c>
      <c r="B4165" s="225" t="s">
        <v>4305</v>
      </c>
      <c r="C4165" s="221">
        <f t="shared" si="130"/>
        <v>8</v>
      </c>
      <c r="D4165" s="221">
        <v>62201000</v>
      </c>
      <c r="F4165" s="221" t="s">
        <v>503</v>
      </c>
      <c r="G4165" s="222">
        <v>66305368.420000002</v>
      </c>
      <c r="I4165" s="222">
        <f t="shared" si="131"/>
        <v>66305368.420000002</v>
      </c>
    </row>
    <row r="4166" spans="1:9" x14ac:dyDescent="0.2">
      <c r="A4166" s="221" t="s">
        <v>8</v>
      </c>
      <c r="B4166" s="225" t="s">
        <v>4309</v>
      </c>
      <c r="C4166" s="221">
        <f t="shared" si="130"/>
        <v>8</v>
      </c>
      <c r="D4166" s="221">
        <v>62202000</v>
      </c>
      <c r="F4166" s="221" t="s">
        <v>505</v>
      </c>
      <c r="G4166" s="222">
        <v>2000000</v>
      </c>
      <c r="I4166" s="222">
        <f t="shared" si="131"/>
        <v>2000000</v>
      </c>
    </row>
    <row r="4167" spans="1:9" x14ac:dyDescent="0.2">
      <c r="A4167" s="221" t="s">
        <v>8</v>
      </c>
      <c r="B4167" s="225" t="s">
        <v>5057</v>
      </c>
      <c r="C4167" s="221">
        <f t="shared" si="130"/>
        <v>8</v>
      </c>
      <c r="D4167" s="221">
        <v>62204000</v>
      </c>
      <c r="F4167" s="221" t="s">
        <v>5023</v>
      </c>
      <c r="G4167" s="222">
        <v>1078000</v>
      </c>
      <c r="I4167" s="222">
        <f t="shared" si="131"/>
        <v>1078000</v>
      </c>
    </row>
    <row r="4168" spans="1:9" x14ac:dyDescent="0.2">
      <c r="A4168" s="221" t="s">
        <v>8</v>
      </c>
      <c r="B4168" s="225" t="s">
        <v>4318</v>
      </c>
      <c r="C4168" s="221">
        <f t="shared" si="130"/>
        <v>8</v>
      </c>
      <c r="D4168" s="221">
        <v>62208000</v>
      </c>
      <c r="F4168" s="221" t="s">
        <v>425</v>
      </c>
      <c r="G4168" s="222">
        <v>3211593.8</v>
      </c>
      <c r="I4168" s="222">
        <f t="shared" si="131"/>
        <v>3211593.8</v>
      </c>
    </row>
    <row r="4169" spans="1:9" x14ac:dyDescent="0.2">
      <c r="A4169" s="221" t="s">
        <v>8</v>
      </c>
      <c r="B4169" s="225" t="s">
        <v>5058</v>
      </c>
      <c r="C4169" s="221">
        <f t="shared" si="130"/>
        <v>8</v>
      </c>
      <c r="D4169" s="221">
        <v>62210000</v>
      </c>
      <c r="F4169" s="221" t="s">
        <v>2147</v>
      </c>
      <c r="G4169" s="222">
        <v>5380400</v>
      </c>
      <c r="I4169" s="222">
        <f t="shared" si="131"/>
        <v>5380400</v>
      </c>
    </row>
    <row r="4170" spans="1:9" x14ac:dyDescent="0.2">
      <c r="A4170" s="221" t="s">
        <v>8</v>
      </c>
      <c r="B4170" s="225" t="s">
        <v>4323</v>
      </c>
      <c r="C4170" s="221">
        <f t="shared" si="130"/>
        <v>8</v>
      </c>
      <c r="D4170" s="221">
        <v>62301000</v>
      </c>
      <c r="F4170" s="221" t="s">
        <v>4324</v>
      </c>
      <c r="G4170" s="222">
        <v>5070526.32</v>
      </c>
      <c r="I4170" s="222">
        <f t="shared" si="131"/>
        <v>5070526.32</v>
      </c>
    </row>
    <row r="4171" spans="1:9" x14ac:dyDescent="0.2">
      <c r="A4171" s="221" t="s">
        <v>8</v>
      </c>
      <c r="B4171" s="225" t="s">
        <v>4330</v>
      </c>
      <c r="C4171" s="221">
        <f t="shared" si="130"/>
        <v>8</v>
      </c>
      <c r="D4171" s="221">
        <v>62303000</v>
      </c>
      <c r="F4171" s="221" t="s">
        <v>517</v>
      </c>
      <c r="G4171" s="222">
        <v>68423567.549999997</v>
      </c>
      <c r="I4171" s="222">
        <f t="shared" si="131"/>
        <v>68423567.549999997</v>
      </c>
    </row>
    <row r="4172" spans="1:9" x14ac:dyDescent="0.2">
      <c r="A4172" s="221" t="s">
        <v>8</v>
      </c>
      <c r="B4172" s="225" t="s">
        <v>4338</v>
      </c>
      <c r="C4172" s="221">
        <f t="shared" si="130"/>
        <v>8</v>
      </c>
      <c r="D4172" s="221">
        <v>62402000</v>
      </c>
      <c r="F4172" s="221" t="s">
        <v>3062</v>
      </c>
      <c r="G4172" s="222">
        <v>3323640</v>
      </c>
      <c r="I4172" s="222">
        <f t="shared" si="131"/>
        <v>3323640</v>
      </c>
    </row>
    <row r="4173" spans="1:9" x14ac:dyDescent="0.2">
      <c r="A4173" s="221" t="s">
        <v>8</v>
      </c>
      <c r="B4173" s="225" t="s">
        <v>4350</v>
      </c>
      <c r="C4173" s="221">
        <f t="shared" si="130"/>
        <v>8</v>
      </c>
      <c r="D4173" s="221">
        <v>62504000</v>
      </c>
      <c r="F4173" s="221" t="s">
        <v>528</v>
      </c>
      <c r="G4173" s="222">
        <v>2772350.15</v>
      </c>
      <c r="I4173" s="222">
        <f t="shared" si="131"/>
        <v>2772350.15</v>
      </c>
    </row>
    <row r="4174" spans="1:9" x14ac:dyDescent="0.2">
      <c r="A4174" s="221" t="s">
        <v>8</v>
      </c>
      <c r="B4174" s="225" t="s">
        <v>4356</v>
      </c>
      <c r="C4174" s="221">
        <f t="shared" si="130"/>
        <v>8</v>
      </c>
      <c r="D4174" s="221">
        <v>62506000</v>
      </c>
      <c r="F4174" s="221" t="s">
        <v>531</v>
      </c>
      <c r="G4174" s="222">
        <v>411000</v>
      </c>
      <c r="I4174" s="222">
        <f t="shared" si="131"/>
        <v>411000</v>
      </c>
    </row>
    <row r="4175" spans="1:9" x14ac:dyDescent="0.2">
      <c r="A4175" s="221" t="s">
        <v>8</v>
      </c>
      <c r="B4175" s="225" t="s">
        <v>4358</v>
      </c>
      <c r="C4175" s="221">
        <f t="shared" si="130"/>
        <v>8</v>
      </c>
      <c r="D4175" s="221">
        <v>62507000</v>
      </c>
      <c r="F4175" s="221" t="s">
        <v>438</v>
      </c>
      <c r="G4175" s="222">
        <v>10223400</v>
      </c>
      <c r="I4175" s="222">
        <f t="shared" si="131"/>
        <v>10223400</v>
      </c>
    </row>
    <row r="4176" spans="1:9" x14ac:dyDescent="0.2">
      <c r="A4176" s="221" t="s">
        <v>8</v>
      </c>
      <c r="B4176" s="221" t="s">
        <v>4363</v>
      </c>
      <c r="C4176" s="221">
        <f t="shared" si="130"/>
        <v>8</v>
      </c>
      <c r="D4176" s="221">
        <v>62602000</v>
      </c>
      <c r="F4176" s="221" t="s">
        <v>533</v>
      </c>
      <c r="G4176" s="222">
        <v>5857674.5</v>
      </c>
      <c r="I4176" s="222">
        <f t="shared" si="131"/>
        <v>5857674.5</v>
      </c>
    </row>
    <row r="4177" spans="1:9" x14ac:dyDescent="0.2">
      <c r="A4177" s="221" t="s">
        <v>8</v>
      </c>
      <c r="B4177" s="221" t="s">
        <v>4364</v>
      </c>
      <c r="C4177" s="221">
        <f t="shared" si="130"/>
        <v>8</v>
      </c>
      <c r="D4177" s="221">
        <v>62603000</v>
      </c>
      <c r="F4177" s="221" t="s">
        <v>534</v>
      </c>
      <c r="G4177" s="222">
        <v>459801.59999999998</v>
      </c>
      <c r="I4177" s="222">
        <f t="shared" si="131"/>
        <v>459801.59999999998</v>
      </c>
    </row>
    <row r="4178" spans="1:9" x14ac:dyDescent="0.2">
      <c r="A4178" s="221" t="s">
        <v>8</v>
      </c>
      <c r="B4178" s="221" t="s">
        <v>4367</v>
      </c>
      <c r="C4178" s="221">
        <f t="shared" si="130"/>
        <v>8</v>
      </c>
      <c r="D4178" s="221">
        <v>62604000</v>
      </c>
      <c r="F4178" s="221" t="s">
        <v>535</v>
      </c>
      <c r="G4178" s="222">
        <v>267462.32</v>
      </c>
      <c r="I4178" s="222">
        <f t="shared" si="131"/>
        <v>267462.32</v>
      </c>
    </row>
    <row r="4179" spans="1:9" x14ac:dyDescent="0.2">
      <c r="A4179" s="221" t="s">
        <v>8</v>
      </c>
      <c r="B4179" s="221" t="s">
        <v>4376</v>
      </c>
      <c r="C4179" s="221">
        <f t="shared" si="130"/>
        <v>8</v>
      </c>
      <c r="D4179" s="221">
        <v>62608000</v>
      </c>
      <c r="F4179" s="221" t="s">
        <v>5059</v>
      </c>
      <c r="G4179" s="222">
        <v>7920000</v>
      </c>
      <c r="I4179" s="222">
        <f t="shared" si="131"/>
        <v>7920000</v>
      </c>
    </row>
    <row r="4180" spans="1:9" x14ac:dyDescent="0.2">
      <c r="A4180" s="221" t="s">
        <v>8</v>
      </c>
      <c r="B4180" s="221" t="s">
        <v>4385</v>
      </c>
      <c r="C4180" s="221">
        <f t="shared" si="130"/>
        <v>8</v>
      </c>
      <c r="D4180" s="221">
        <v>62703000</v>
      </c>
      <c r="F4180" s="221" t="s">
        <v>4386</v>
      </c>
      <c r="G4180" s="222">
        <v>17866711.309999999</v>
      </c>
      <c r="I4180" s="222">
        <f t="shared" si="131"/>
        <v>17866711.309999999</v>
      </c>
    </row>
    <row r="4181" spans="1:9" x14ac:dyDescent="0.2">
      <c r="A4181" s="221" t="s">
        <v>8</v>
      </c>
      <c r="B4181" s="221" t="s">
        <v>4388</v>
      </c>
      <c r="C4181" s="221">
        <f t="shared" si="130"/>
        <v>8</v>
      </c>
      <c r="D4181" s="221">
        <v>62704000</v>
      </c>
      <c r="F4181" s="221" t="s">
        <v>445</v>
      </c>
      <c r="G4181" s="222">
        <v>9000</v>
      </c>
      <c r="I4181" s="222">
        <f t="shared" si="131"/>
        <v>9000</v>
      </c>
    </row>
    <row r="4182" spans="1:9" x14ac:dyDescent="0.2">
      <c r="A4182" s="221" t="s">
        <v>8</v>
      </c>
      <c r="B4182" s="221" t="s">
        <v>4391</v>
      </c>
      <c r="C4182" s="221">
        <f t="shared" si="130"/>
        <v>8</v>
      </c>
      <c r="D4182" s="221">
        <v>62706000</v>
      </c>
      <c r="F4182" s="221" t="s">
        <v>5060</v>
      </c>
      <c r="G4182" s="222">
        <v>3505782.07</v>
      </c>
      <c r="I4182" s="222">
        <f t="shared" si="131"/>
        <v>3505782.07</v>
      </c>
    </row>
    <row r="4183" spans="1:9" x14ac:dyDescent="0.2">
      <c r="A4183" s="221" t="s">
        <v>8</v>
      </c>
      <c r="B4183" s="221" t="s">
        <v>4398</v>
      </c>
      <c r="C4183" s="221">
        <f t="shared" si="130"/>
        <v>8</v>
      </c>
      <c r="D4183" s="221">
        <v>62708000</v>
      </c>
      <c r="F4183" s="221" t="s">
        <v>541</v>
      </c>
      <c r="G4183" s="222">
        <v>520000</v>
      </c>
      <c r="I4183" s="222">
        <f t="shared" si="131"/>
        <v>520000</v>
      </c>
    </row>
    <row r="4184" spans="1:9" x14ac:dyDescent="0.2">
      <c r="A4184" s="221" t="s">
        <v>8</v>
      </c>
      <c r="B4184" s="221" t="s">
        <v>4403</v>
      </c>
      <c r="C4184" s="221">
        <f t="shared" si="130"/>
        <v>8</v>
      </c>
      <c r="D4184" s="221">
        <v>62712000</v>
      </c>
      <c r="F4184" s="221" t="s">
        <v>543</v>
      </c>
      <c r="G4184" s="222">
        <v>252103.25</v>
      </c>
      <c r="I4184" s="222">
        <f t="shared" si="131"/>
        <v>252103.25</v>
      </c>
    </row>
    <row r="4185" spans="1:9" x14ac:dyDescent="0.2">
      <c r="A4185" s="221" t="s">
        <v>8</v>
      </c>
      <c r="B4185" s="221" t="s">
        <v>5061</v>
      </c>
      <c r="C4185" s="221">
        <f t="shared" si="130"/>
        <v>8</v>
      </c>
      <c r="D4185" s="221">
        <v>62713000</v>
      </c>
      <c r="F4185" s="221" t="s">
        <v>460</v>
      </c>
      <c r="G4185" s="222">
        <v>149999.97</v>
      </c>
      <c r="I4185" s="222">
        <f t="shared" si="131"/>
        <v>149999.97</v>
      </c>
    </row>
    <row r="4186" spans="1:9" x14ac:dyDescent="0.2">
      <c r="A4186" s="221" t="s">
        <v>8</v>
      </c>
      <c r="B4186" s="221" t="s">
        <v>4407</v>
      </c>
      <c r="C4186" s="221">
        <f t="shared" si="130"/>
        <v>8</v>
      </c>
      <c r="D4186" s="221">
        <v>62714000</v>
      </c>
      <c r="F4186" s="221" t="s">
        <v>2757</v>
      </c>
      <c r="G4186" s="222">
        <v>834600</v>
      </c>
      <c r="I4186" s="222">
        <f t="shared" si="131"/>
        <v>834600</v>
      </c>
    </row>
    <row r="4187" spans="1:9" x14ac:dyDescent="0.2">
      <c r="A4187" s="221" t="s">
        <v>8</v>
      </c>
      <c r="B4187" s="221" t="s">
        <v>4424</v>
      </c>
      <c r="C4187" s="221">
        <f t="shared" si="130"/>
        <v>8</v>
      </c>
      <c r="D4187" s="221">
        <v>63506000</v>
      </c>
      <c r="F4187" s="221" t="s">
        <v>2413</v>
      </c>
      <c r="G4187" s="222">
        <v>1542752</v>
      </c>
      <c r="I4187" s="222">
        <f t="shared" si="131"/>
        <v>1542752</v>
      </c>
    </row>
    <row r="4188" spans="1:9" x14ac:dyDescent="0.2">
      <c r="A4188" s="221" t="s">
        <v>8</v>
      </c>
      <c r="B4188" s="221" t="s">
        <v>4431</v>
      </c>
      <c r="C4188" s="221">
        <f t="shared" si="130"/>
        <v>8</v>
      </c>
      <c r="D4188" s="221">
        <v>63508000</v>
      </c>
      <c r="F4188" s="221" t="s">
        <v>469</v>
      </c>
      <c r="G4188" s="222">
        <v>176500</v>
      </c>
      <c r="I4188" s="222">
        <f t="shared" si="131"/>
        <v>176500</v>
      </c>
    </row>
    <row r="4189" spans="1:9" x14ac:dyDescent="0.2">
      <c r="A4189" s="221" t="s">
        <v>8</v>
      </c>
      <c r="B4189" s="221" t="s">
        <v>4436</v>
      </c>
      <c r="C4189" s="221">
        <f t="shared" si="130"/>
        <v>8</v>
      </c>
      <c r="D4189" s="221">
        <v>64101000</v>
      </c>
      <c r="F4189" s="221" t="s">
        <v>755</v>
      </c>
      <c r="G4189" s="222">
        <v>250304256.66999999</v>
      </c>
      <c r="I4189" s="222">
        <f t="shared" si="131"/>
        <v>250304256.66999999</v>
      </c>
    </row>
    <row r="4190" spans="1:9" x14ac:dyDescent="0.2">
      <c r="A4190" s="221" t="s">
        <v>8</v>
      </c>
      <c r="B4190" s="221" t="s">
        <v>4439</v>
      </c>
      <c r="C4190" s="221">
        <f t="shared" si="130"/>
        <v>8</v>
      </c>
      <c r="D4190" s="221">
        <v>64102000</v>
      </c>
      <c r="F4190" s="221" t="s">
        <v>550</v>
      </c>
      <c r="G4190" s="222">
        <v>522628.88</v>
      </c>
      <c r="I4190" s="222">
        <f t="shared" si="131"/>
        <v>522628.88</v>
      </c>
    </row>
    <row r="4191" spans="1:9" x14ac:dyDescent="0.2">
      <c r="A4191" s="221" t="s">
        <v>8</v>
      </c>
      <c r="B4191" s="221" t="s">
        <v>4441</v>
      </c>
      <c r="C4191" s="221">
        <f t="shared" si="130"/>
        <v>8</v>
      </c>
      <c r="D4191" s="221">
        <v>64103000</v>
      </c>
      <c r="F4191" s="221" t="s">
        <v>551</v>
      </c>
      <c r="G4191" s="222">
        <v>2499999.9</v>
      </c>
      <c r="I4191" s="222">
        <f t="shared" si="131"/>
        <v>2499999.9</v>
      </c>
    </row>
    <row r="4192" spans="1:9" x14ac:dyDescent="0.2">
      <c r="A4192" s="221" t="s">
        <v>8</v>
      </c>
      <c r="B4192" s="221" t="s">
        <v>4442</v>
      </c>
      <c r="C4192" s="221">
        <f t="shared" si="130"/>
        <v>8</v>
      </c>
      <c r="D4192" s="221">
        <v>64104000</v>
      </c>
      <c r="F4192" s="221" t="s">
        <v>220</v>
      </c>
      <c r="G4192" s="222">
        <v>26656.99</v>
      </c>
      <c r="I4192" s="222">
        <f t="shared" si="131"/>
        <v>26656.99</v>
      </c>
    </row>
    <row r="4193" spans="1:9" x14ac:dyDescent="0.2">
      <c r="A4193" s="221" t="s">
        <v>8</v>
      </c>
      <c r="B4193" s="221" t="s">
        <v>4738</v>
      </c>
      <c r="C4193" s="221">
        <f t="shared" si="130"/>
        <v>8</v>
      </c>
      <c r="D4193" s="221">
        <v>64180000</v>
      </c>
      <c r="F4193" s="221" t="s">
        <v>553</v>
      </c>
      <c r="G4193" s="222">
        <v>23093394.68</v>
      </c>
      <c r="I4193" s="222">
        <f t="shared" si="131"/>
        <v>23093394.68</v>
      </c>
    </row>
    <row r="4194" spans="1:9" x14ac:dyDescent="0.2">
      <c r="A4194" s="221" t="s">
        <v>8</v>
      </c>
      <c r="B4194" s="221" t="s">
        <v>5062</v>
      </c>
      <c r="C4194" s="221">
        <f t="shared" si="130"/>
        <v>8</v>
      </c>
      <c r="D4194" s="221">
        <v>64180000</v>
      </c>
      <c r="F4194" s="221" t="s">
        <v>5063</v>
      </c>
      <c r="G4194" s="222">
        <v>391124.5</v>
      </c>
      <c r="I4194" s="222">
        <f t="shared" si="131"/>
        <v>391124.5</v>
      </c>
    </row>
    <row r="4195" spans="1:9" x14ac:dyDescent="0.2">
      <c r="A4195" s="221" t="s">
        <v>8</v>
      </c>
      <c r="B4195" s="221" t="s">
        <v>4455</v>
      </c>
      <c r="C4195" s="221">
        <f t="shared" si="130"/>
        <v>8</v>
      </c>
      <c r="D4195" s="221">
        <v>64501000</v>
      </c>
      <c r="F4195" s="221" t="s">
        <v>756</v>
      </c>
      <c r="G4195" s="222">
        <v>19840102.23</v>
      </c>
      <c r="I4195" s="222">
        <f t="shared" si="131"/>
        <v>19840102.23</v>
      </c>
    </row>
    <row r="4196" spans="1:9" x14ac:dyDescent="0.2">
      <c r="A4196" s="221" t="s">
        <v>8</v>
      </c>
      <c r="B4196" s="221" t="s">
        <v>4458</v>
      </c>
      <c r="C4196" s="221">
        <f t="shared" si="130"/>
        <v>8</v>
      </c>
      <c r="D4196" s="221">
        <v>64502000</v>
      </c>
      <c r="F4196" s="221" t="s">
        <v>555</v>
      </c>
      <c r="G4196" s="222">
        <v>7630808.5499999998</v>
      </c>
      <c r="I4196" s="222">
        <f t="shared" si="131"/>
        <v>7630808.5499999998</v>
      </c>
    </row>
    <row r="4197" spans="1:9" x14ac:dyDescent="0.2">
      <c r="A4197" s="221" t="s">
        <v>8</v>
      </c>
      <c r="B4197" s="221" t="s">
        <v>4464</v>
      </c>
      <c r="C4197" s="221">
        <f t="shared" si="130"/>
        <v>8</v>
      </c>
      <c r="D4197" s="221">
        <v>64504000</v>
      </c>
      <c r="F4197" s="221" t="s">
        <v>222</v>
      </c>
      <c r="G4197" s="222">
        <v>1526161.71</v>
      </c>
      <c r="I4197" s="222">
        <f t="shared" si="131"/>
        <v>1526161.71</v>
      </c>
    </row>
    <row r="4198" spans="1:9" x14ac:dyDescent="0.2">
      <c r="A4198" s="221" t="s">
        <v>8</v>
      </c>
      <c r="B4198" s="221" t="s">
        <v>4475</v>
      </c>
      <c r="C4198" s="221">
        <f t="shared" si="130"/>
        <v>8</v>
      </c>
      <c r="D4198" s="221">
        <v>64803000</v>
      </c>
      <c r="F4198" s="221" t="s">
        <v>558</v>
      </c>
      <c r="G4198" s="222">
        <v>429900</v>
      </c>
      <c r="I4198" s="222">
        <f t="shared" si="131"/>
        <v>429900</v>
      </c>
    </row>
    <row r="4199" spans="1:9" x14ac:dyDescent="0.2">
      <c r="A4199" s="221" t="s">
        <v>8</v>
      </c>
      <c r="B4199" s="221" t="s">
        <v>4485</v>
      </c>
      <c r="C4199" s="221">
        <f t="shared" si="130"/>
        <v>8</v>
      </c>
      <c r="D4199" s="221">
        <v>65100000</v>
      </c>
      <c r="F4199" s="221" t="s">
        <v>760</v>
      </c>
      <c r="G4199" s="222">
        <v>2515950.27</v>
      </c>
      <c r="I4199" s="222">
        <f t="shared" si="131"/>
        <v>2515950.27</v>
      </c>
    </row>
    <row r="4200" spans="1:9" x14ac:dyDescent="0.2">
      <c r="A4200" s="221" t="s">
        <v>8</v>
      </c>
      <c r="B4200" s="221" t="s">
        <v>4488</v>
      </c>
      <c r="C4200" s="221">
        <f t="shared" si="130"/>
        <v>8</v>
      </c>
      <c r="D4200" s="221">
        <v>65602000</v>
      </c>
      <c r="F4200" s="221" t="s">
        <v>763</v>
      </c>
      <c r="G4200" s="222">
        <v>140807.43</v>
      </c>
      <c r="I4200" s="222">
        <f t="shared" si="131"/>
        <v>140807.43</v>
      </c>
    </row>
    <row r="4201" spans="1:9" x14ac:dyDescent="0.2">
      <c r="A4201" s="221" t="s">
        <v>8</v>
      </c>
      <c r="B4201" s="221" t="s">
        <v>4493</v>
      </c>
      <c r="C4201" s="221">
        <f t="shared" si="130"/>
        <v>8</v>
      </c>
      <c r="D4201" s="221">
        <v>65700000</v>
      </c>
      <c r="F4201" s="221" t="s">
        <v>1957</v>
      </c>
      <c r="G4201" s="222">
        <v>7703164.0999999996</v>
      </c>
      <c r="I4201" s="222">
        <f t="shared" si="131"/>
        <v>7703164.0999999996</v>
      </c>
    </row>
    <row r="4202" spans="1:9" x14ac:dyDescent="0.2">
      <c r="A4202" s="221" t="s">
        <v>8</v>
      </c>
      <c r="B4202" s="221" t="s">
        <v>4505</v>
      </c>
      <c r="C4202" s="221">
        <f t="shared" si="130"/>
        <v>8</v>
      </c>
      <c r="D4202" s="221">
        <v>66102000</v>
      </c>
      <c r="F4202" s="221" t="s">
        <v>564</v>
      </c>
      <c r="G4202" s="222">
        <v>517799.74</v>
      </c>
      <c r="I4202" s="222">
        <f t="shared" si="131"/>
        <v>517799.74</v>
      </c>
    </row>
    <row r="4203" spans="1:9" x14ac:dyDescent="0.2">
      <c r="A4203" s="221" t="s">
        <v>8</v>
      </c>
      <c r="B4203" s="221" t="s">
        <v>4507</v>
      </c>
      <c r="C4203" s="221">
        <f t="shared" si="130"/>
        <v>8</v>
      </c>
      <c r="D4203" s="221">
        <v>66103000</v>
      </c>
      <c r="F4203" s="221" t="s">
        <v>504</v>
      </c>
      <c r="G4203" s="222">
        <v>893227055.70000005</v>
      </c>
      <c r="I4203" s="222">
        <f t="shared" si="131"/>
        <v>893227055.70000005</v>
      </c>
    </row>
    <row r="4204" spans="1:9" x14ac:dyDescent="0.2">
      <c r="A4204" s="221" t="s">
        <v>8</v>
      </c>
      <c r="B4204" s="221" t="s">
        <v>4514</v>
      </c>
      <c r="C4204" s="221">
        <f t="shared" si="130"/>
        <v>8</v>
      </c>
      <c r="D4204" s="221">
        <v>66600000</v>
      </c>
      <c r="F4204" s="221" t="s">
        <v>770</v>
      </c>
      <c r="G4204" s="222">
        <v>4562530.5</v>
      </c>
      <c r="I4204" s="222">
        <f t="shared" si="131"/>
        <v>4562530.5</v>
      </c>
    </row>
    <row r="4205" spans="1:9" x14ac:dyDescent="0.2">
      <c r="A4205" s="221" t="s">
        <v>8</v>
      </c>
      <c r="B4205" s="221" t="s">
        <v>4523</v>
      </c>
      <c r="C4205" s="221">
        <f t="shared" si="130"/>
        <v>8</v>
      </c>
      <c r="D4205" s="221">
        <v>68112000</v>
      </c>
      <c r="F4205" s="221" t="s">
        <v>772</v>
      </c>
      <c r="G4205" s="222">
        <v>329738203.93000001</v>
      </c>
      <c r="I4205" s="222">
        <f t="shared" si="131"/>
        <v>329738203.93000001</v>
      </c>
    </row>
    <row r="4206" spans="1:9" x14ac:dyDescent="0.2">
      <c r="A4206" s="221" t="s">
        <v>8</v>
      </c>
      <c r="B4206" s="221" t="s">
        <v>4659</v>
      </c>
      <c r="C4206" s="221">
        <f t="shared" si="130"/>
        <v>7</v>
      </c>
      <c r="D4206" s="221">
        <v>69500000</v>
      </c>
      <c r="F4206" s="221" t="s">
        <v>5064</v>
      </c>
      <c r="G4206" s="222">
        <v>2088945.2468999999</v>
      </c>
      <c r="I4206" s="222">
        <f t="shared" si="131"/>
        <v>2088945.2468999999</v>
      </c>
    </row>
    <row r="4207" spans="1:9" x14ac:dyDescent="0.2">
      <c r="A4207" s="221" t="s">
        <v>8</v>
      </c>
      <c r="B4207" s="221" t="s">
        <v>4543</v>
      </c>
      <c r="C4207" s="221">
        <f t="shared" si="130"/>
        <v>8</v>
      </c>
      <c r="D4207" s="221">
        <v>70710000</v>
      </c>
      <c r="F4207" s="221" t="s">
        <v>5065</v>
      </c>
      <c r="H4207" s="222">
        <v>69631508.230000004</v>
      </c>
      <c r="I4207" s="222">
        <f t="shared" si="131"/>
        <v>-69631508.230000004</v>
      </c>
    </row>
    <row r="4208" spans="1:9" x14ac:dyDescent="0.2">
      <c r="A4208" s="221" t="s">
        <v>8</v>
      </c>
      <c r="B4208" s="221" t="s">
        <v>5066</v>
      </c>
      <c r="C4208" s="221">
        <f t="shared" si="130"/>
        <v>8</v>
      </c>
      <c r="D4208" s="221">
        <v>71400000</v>
      </c>
      <c r="F4208" s="221" t="s">
        <v>5067</v>
      </c>
      <c r="H4208" s="222">
        <v>18514600.780000001</v>
      </c>
      <c r="I4208" s="222">
        <f t="shared" si="131"/>
        <v>-18514600.780000001</v>
      </c>
    </row>
    <row r="4209" spans="1:9" x14ac:dyDescent="0.2">
      <c r="A4209" s="221" t="s">
        <v>8</v>
      </c>
      <c r="B4209" s="221" t="s">
        <v>4565</v>
      </c>
      <c r="C4209" s="221">
        <f t="shared" si="130"/>
        <v>8</v>
      </c>
      <c r="D4209" s="221">
        <v>75800000</v>
      </c>
      <c r="F4209" s="221" t="s">
        <v>237</v>
      </c>
      <c r="H4209" s="222">
        <v>73302.52</v>
      </c>
      <c r="I4209" s="222">
        <f t="shared" si="131"/>
        <v>-73302.52</v>
      </c>
    </row>
    <row r="4210" spans="1:9" x14ac:dyDescent="0.2">
      <c r="A4210" s="221" t="s">
        <v>8</v>
      </c>
      <c r="B4210" s="221" t="s">
        <v>4566</v>
      </c>
      <c r="C4210" s="221">
        <f t="shared" si="130"/>
        <v>8</v>
      </c>
      <c r="D4210" s="221">
        <v>75810000</v>
      </c>
      <c r="F4210" s="221" t="s">
        <v>573</v>
      </c>
      <c r="H4210" s="222">
        <v>2323000</v>
      </c>
      <c r="I4210" s="222">
        <f t="shared" si="131"/>
        <v>-2323000</v>
      </c>
    </row>
    <row r="4211" spans="1:9" x14ac:dyDescent="0.2">
      <c r="A4211" s="221" t="s">
        <v>8</v>
      </c>
      <c r="B4211" s="221" t="s">
        <v>4576</v>
      </c>
      <c r="C4211" s="221">
        <f t="shared" si="130"/>
        <v>8</v>
      </c>
      <c r="D4211" s="221">
        <v>76600000</v>
      </c>
      <c r="F4211" s="221" t="s">
        <v>786</v>
      </c>
      <c r="H4211" s="222">
        <v>12359027.560000001</v>
      </c>
      <c r="I4211" s="222">
        <f t="shared" si="131"/>
        <v>-12359027.560000001</v>
      </c>
    </row>
    <row r="4212" spans="1:9" x14ac:dyDescent="0.2">
      <c r="A4212" s="221" t="s">
        <v>37</v>
      </c>
      <c r="B4212" s="225">
        <v>101000</v>
      </c>
      <c r="C4212" s="221">
        <f t="shared" si="130"/>
        <v>6</v>
      </c>
      <c r="D4212" s="221">
        <v>10100000</v>
      </c>
      <c r="F4212" s="221" t="s">
        <v>43</v>
      </c>
      <c r="G4212" s="222">
        <v>0</v>
      </c>
      <c r="H4212" s="222">
        <v>1350000000</v>
      </c>
      <c r="I4212" s="222">
        <f t="shared" si="131"/>
        <v>-1350000000</v>
      </c>
    </row>
    <row r="4213" spans="1:9" x14ac:dyDescent="0.2">
      <c r="A4213" s="221" t="s">
        <v>37</v>
      </c>
      <c r="B4213" s="225">
        <v>110000</v>
      </c>
      <c r="C4213" s="221">
        <f t="shared" si="130"/>
        <v>6</v>
      </c>
      <c r="D4213" s="221">
        <v>11000000</v>
      </c>
      <c r="F4213" s="221" t="s">
        <v>1126</v>
      </c>
      <c r="G4213" s="222">
        <v>0</v>
      </c>
      <c r="H4213" s="222">
        <v>1134545809.6099999</v>
      </c>
      <c r="I4213" s="222">
        <f t="shared" si="131"/>
        <v>-1134545809.6099999</v>
      </c>
    </row>
    <row r="4214" spans="1:9" x14ac:dyDescent="0.2">
      <c r="A4214" s="221" t="s">
        <v>37</v>
      </c>
      <c r="B4214" s="225">
        <v>119000</v>
      </c>
      <c r="C4214" s="221">
        <f t="shared" si="130"/>
        <v>6</v>
      </c>
      <c r="D4214" s="221">
        <v>11900000</v>
      </c>
      <c r="F4214" s="221" t="s">
        <v>1839</v>
      </c>
      <c r="G4214" s="222">
        <v>181010978.31999999</v>
      </c>
      <c r="H4214" s="222">
        <v>0</v>
      </c>
      <c r="I4214" s="222">
        <f t="shared" si="131"/>
        <v>181010978.31999999</v>
      </c>
    </row>
    <row r="4215" spans="1:9" x14ac:dyDescent="0.2">
      <c r="A4215" s="221" t="s">
        <v>37</v>
      </c>
      <c r="B4215" s="225">
        <v>164110</v>
      </c>
      <c r="C4215" s="221">
        <f t="shared" si="130"/>
        <v>6</v>
      </c>
      <c r="D4215" s="221">
        <v>16411000</v>
      </c>
      <c r="F4215" s="221" t="s">
        <v>5068</v>
      </c>
      <c r="G4215" s="222">
        <v>0</v>
      </c>
      <c r="H4215" s="222">
        <v>1880220958.77</v>
      </c>
      <c r="I4215" s="222">
        <f t="shared" si="131"/>
        <v>-1880220958.77</v>
      </c>
    </row>
    <row r="4216" spans="1:9" x14ac:dyDescent="0.2">
      <c r="A4216" s="221" t="s">
        <v>37</v>
      </c>
      <c r="B4216" s="225">
        <v>164130</v>
      </c>
      <c r="C4216" s="221">
        <f t="shared" si="130"/>
        <v>6</v>
      </c>
      <c r="D4216" s="221">
        <v>16413000</v>
      </c>
      <c r="F4216" s="221" t="s">
        <v>1841</v>
      </c>
      <c r="G4216" s="222">
        <v>0</v>
      </c>
      <c r="H4216" s="222">
        <v>2941260031.1500001</v>
      </c>
      <c r="I4216" s="222">
        <f t="shared" si="131"/>
        <v>-2941260031.1500001</v>
      </c>
    </row>
    <row r="4217" spans="1:9" x14ac:dyDescent="0.2">
      <c r="A4217" s="221" t="s">
        <v>37</v>
      </c>
      <c r="B4217" s="225">
        <v>165000</v>
      </c>
      <c r="C4217" s="221">
        <f t="shared" si="130"/>
        <v>6</v>
      </c>
      <c r="D4217" s="221">
        <v>16500000</v>
      </c>
      <c r="F4217" s="221" t="s">
        <v>1843</v>
      </c>
      <c r="G4217" s="222">
        <v>0</v>
      </c>
      <c r="H4217" s="222">
        <v>89242861.620000005</v>
      </c>
      <c r="I4217" s="222">
        <f t="shared" si="131"/>
        <v>-89242861.620000005</v>
      </c>
    </row>
    <row r="4218" spans="1:9" x14ac:dyDescent="0.2">
      <c r="A4218" s="221" t="s">
        <v>37</v>
      </c>
      <c r="B4218" s="225">
        <v>211000</v>
      </c>
      <c r="C4218" s="221">
        <f t="shared" si="130"/>
        <v>6</v>
      </c>
      <c r="D4218" s="221">
        <v>21100000</v>
      </c>
      <c r="F4218" s="221" t="s">
        <v>5069</v>
      </c>
      <c r="G4218" s="222">
        <v>1038189386.95</v>
      </c>
      <c r="H4218" s="222">
        <v>0</v>
      </c>
      <c r="I4218" s="222">
        <f t="shared" si="131"/>
        <v>1038189386.95</v>
      </c>
    </row>
    <row r="4219" spans="1:9" x14ac:dyDescent="0.2">
      <c r="A4219" s="221" t="s">
        <v>37</v>
      </c>
      <c r="B4219" s="225">
        <v>212000</v>
      </c>
      <c r="C4219" s="221">
        <f t="shared" si="130"/>
        <v>6</v>
      </c>
      <c r="D4219" s="221">
        <v>21200000</v>
      </c>
      <c r="F4219" s="221" t="s">
        <v>5070</v>
      </c>
      <c r="G4219" s="222">
        <v>176832711.71000001</v>
      </c>
      <c r="H4219" s="222">
        <v>0</v>
      </c>
      <c r="I4219" s="222">
        <f t="shared" si="131"/>
        <v>176832711.71000001</v>
      </c>
    </row>
    <row r="4220" spans="1:9" x14ac:dyDescent="0.2">
      <c r="A4220" s="221" t="s">
        <v>37</v>
      </c>
      <c r="B4220" s="225">
        <v>213000</v>
      </c>
      <c r="C4220" s="221">
        <f t="shared" si="130"/>
        <v>6</v>
      </c>
      <c r="D4220" s="221">
        <v>21300000</v>
      </c>
      <c r="F4220" s="221" t="s">
        <v>5071</v>
      </c>
      <c r="G4220" s="222">
        <v>6009904934.3299999</v>
      </c>
      <c r="H4220" s="222">
        <v>0</v>
      </c>
      <c r="I4220" s="222">
        <f t="shared" si="131"/>
        <v>6009904934.3299999</v>
      </c>
    </row>
    <row r="4221" spans="1:9" x14ac:dyDescent="0.2">
      <c r="A4221" s="221" t="s">
        <v>37</v>
      </c>
      <c r="B4221" s="225">
        <v>215000</v>
      </c>
      <c r="C4221" s="221">
        <f t="shared" si="130"/>
        <v>6</v>
      </c>
      <c r="D4221" s="221">
        <v>21500000</v>
      </c>
      <c r="F4221" s="221" t="s">
        <v>3452</v>
      </c>
      <c r="G4221" s="222">
        <v>261136259.78999999</v>
      </c>
      <c r="H4221" s="222">
        <v>0</v>
      </c>
      <c r="I4221" s="222">
        <f t="shared" si="131"/>
        <v>261136259.78999999</v>
      </c>
    </row>
    <row r="4222" spans="1:9" x14ac:dyDescent="0.2">
      <c r="A4222" s="221" t="s">
        <v>37</v>
      </c>
      <c r="B4222" s="225">
        <v>218100</v>
      </c>
      <c r="C4222" s="221">
        <f t="shared" si="130"/>
        <v>6</v>
      </c>
      <c r="D4222" s="221">
        <v>21810000</v>
      </c>
      <c r="F4222" s="221" t="s">
        <v>4670</v>
      </c>
      <c r="G4222" s="222">
        <v>17544905.75</v>
      </c>
      <c r="H4222" s="222">
        <v>0</v>
      </c>
      <c r="I4222" s="222">
        <f t="shared" si="131"/>
        <v>17544905.75</v>
      </c>
    </row>
    <row r="4223" spans="1:9" x14ac:dyDescent="0.2">
      <c r="A4223" s="221" t="s">
        <v>37</v>
      </c>
      <c r="B4223" s="225">
        <v>218800</v>
      </c>
      <c r="C4223" s="221">
        <f t="shared" si="130"/>
        <v>6</v>
      </c>
      <c r="D4223" s="221">
        <v>21880000</v>
      </c>
      <c r="F4223" s="221" t="s">
        <v>3332</v>
      </c>
      <c r="G4223" s="222">
        <v>93818432.040000007</v>
      </c>
      <c r="H4223" s="222">
        <v>0</v>
      </c>
      <c r="I4223" s="222">
        <f t="shared" si="131"/>
        <v>93818432.040000007</v>
      </c>
    </row>
    <row r="4224" spans="1:9" x14ac:dyDescent="0.2">
      <c r="A4224" s="221" t="s">
        <v>37</v>
      </c>
      <c r="B4224" s="225">
        <v>230000</v>
      </c>
      <c r="C4224" s="221">
        <f t="shared" si="130"/>
        <v>6</v>
      </c>
      <c r="D4224" s="221">
        <v>23000000</v>
      </c>
      <c r="F4224" s="221" t="s">
        <v>1523</v>
      </c>
      <c r="G4224" s="222">
        <v>2938202541.6300001</v>
      </c>
      <c r="H4224" s="222">
        <v>0</v>
      </c>
      <c r="I4224" s="222">
        <f t="shared" si="131"/>
        <v>2938202541.6300001</v>
      </c>
    </row>
    <row r="4225" spans="1:9" x14ac:dyDescent="0.2">
      <c r="A4225" s="221" t="s">
        <v>37</v>
      </c>
      <c r="B4225" s="225">
        <v>231000</v>
      </c>
      <c r="C4225" s="221">
        <f t="shared" si="130"/>
        <v>6</v>
      </c>
      <c r="D4225" s="221">
        <v>23100000</v>
      </c>
      <c r="F4225" s="221" t="s">
        <v>5072</v>
      </c>
      <c r="G4225" s="222">
        <v>1716369897.9000001</v>
      </c>
      <c r="H4225" s="222">
        <v>0</v>
      </c>
      <c r="I4225" s="222">
        <f t="shared" si="131"/>
        <v>1716369897.9000001</v>
      </c>
    </row>
    <row r="4226" spans="1:9" x14ac:dyDescent="0.2">
      <c r="A4226" s="221" t="s">
        <v>37</v>
      </c>
      <c r="B4226" s="225">
        <v>231100</v>
      </c>
      <c r="C4226" s="221">
        <f t="shared" ref="C4226:C4289" si="132">+LEN(B:B)</f>
        <v>6</v>
      </c>
      <c r="D4226" s="221">
        <v>23110000</v>
      </c>
      <c r="F4226" s="221" t="s">
        <v>1848</v>
      </c>
      <c r="G4226" s="222">
        <v>153357928.16999999</v>
      </c>
      <c r="H4226" s="222">
        <v>0</v>
      </c>
      <c r="I4226" s="222">
        <f t="shared" ref="I4226:I4289" si="133">+G:G-H:H</f>
        <v>153357928.16999999</v>
      </c>
    </row>
    <row r="4227" spans="1:9" x14ac:dyDescent="0.2">
      <c r="A4227" s="221" t="s">
        <v>37</v>
      </c>
      <c r="B4227" s="225">
        <v>231200</v>
      </c>
      <c r="C4227" s="221">
        <f t="shared" si="132"/>
        <v>6</v>
      </c>
      <c r="D4227" s="221">
        <v>23120000</v>
      </c>
      <c r="F4227" s="221" t="s">
        <v>1844</v>
      </c>
      <c r="G4227" s="222">
        <v>2699631.85</v>
      </c>
      <c r="H4227" s="222">
        <v>0</v>
      </c>
      <c r="I4227" s="222">
        <f t="shared" si="133"/>
        <v>2699631.85</v>
      </c>
    </row>
    <row r="4228" spans="1:9" x14ac:dyDescent="0.2">
      <c r="A4228" s="221" t="s">
        <v>37</v>
      </c>
      <c r="B4228" s="225">
        <v>231300</v>
      </c>
      <c r="C4228" s="221">
        <f t="shared" si="132"/>
        <v>6</v>
      </c>
      <c r="D4228" s="221">
        <v>23130000</v>
      </c>
      <c r="F4228" s="221" t="s">
        <v>1849</v>
      </c>
      <c r="G4228" s="222">
        <v>19506500</v>
      </c>
      <c r="H4228" s="222">
        <v>0</v>
      </c>
      <c r="I4228" s="222">
        <f t="shared" si="133"/>
        <v>19506500</v>
      </c>
    </row>
    <row r="4229" spans="1:9" x14ac:dyDescent="0.2">
      <c r="A4229" s="221" t="s">
        <v>37</v>
      </c>
      <c r="B4229" s="225">
        <v>231600</v>
      </c>
      <c r="C4229" s="221">
        <f t="shared" si="132"/>
        <v>6</v>
      </c>
      <c r="D4229" s="221">
        <v>23160000</v>
      </c>
      <c r="F4229" s="221" t="s">
        <v>1845</v>
      </c>
      <c r="G4229" s="222">
        <v>139516614.08000001</v>
      </c>
      <c r="H4229" s="222">
        <v>0</v>
      </c>
      <c r="I4229" s="222">
        <f t="shared" si="133"/>
        <v>139516614.08000001</v>
      </c>
    </row>
    <row r="4230" spans="1:9" x14ac:dyDescent="0.2">
      <c r="A4230" s="221" t="s">
        <v>37</v>
      </c>
      <c r="B4230" s="225">
        <v>231700</v>
      </c>
      <c r="C4230" s="221">
        <f t="shared" si="132"/>
        <v>6</v>
      </c>
      <c r="D4230" s="221">
        <v>23170000</v>
      </c>
      <c r="F4230" s="221" t="s">
        <v>1846</v>
      </c>
      <c r="G4230" s="222">
        <v>469106154.55000001</v>
      </c>
      <c r="H4230" s="222">
        <v>0</v>
      </c>
      <c r="I4230" s="222">
        <f t="shared" si="133"/>
        <v>469106154.55000001</v>
      </c>
    </row>
    <row r="4231" spans="1:9" x14ac:dyDescent="0.2">
      <c r="A4231" s="221" t="s">
        <v>37</v>
      </c>
      <c r="B4231" s="225">
        <v>231900</v>
      </c>
      <c r="C4231" s="221">
        <f t="shared" si="132"/>
        <v>6</v>
      </c>
      <c r="D4231" s="221">
        <v>23190000</v>
      </c>
      <c r="F4231" s="221" t="s">
        <v>1847</v>
      </c>
      <c r="G4231" s="222">
        <v>1661495</v>
      </c>
      <c r="H4231" s="222">
        <v>0</v>
      </c>
      <c r="I4231" s="222">
        <f t="shared" si="133"/>
        <v>1661495</v>
      </c>
    </row>
    <row r="4232" spans="1:9" x14ac:dyDescent="0.2">
      <c r="A4232" s="221" t="s">
        <v>37</v>
      </c>
      <c r="B4232" s="225">
        <v>232100</v>
      </c>
      <c r="C4232" s="221">
        <f t="shared" si="132"/>
        <v>6</v>
      </c>
      <c r="D4232" s="221">
        <v>23200000</v>
      </c>
      <c r="F4232" s="221" t="s">
        <v>5073</v>
      </c>
      <c r="G4232" s="222">
        <v>42271336.590000004</v>
      </c>
      <c r="H4232" s="222">
        <v>0</v>
      </c>
      <c r="I4232" s="222">
        <f t="shared" si="133"/>
        <v>42271336.590000004</v>
      </c>
    </row>
    <row r="4233" spans="1:9" x14ac:dyDescent="0.2">
      <c r="A4233" s="221" t="s">
        <v>37</v>
      </c>
      <c r="B4233" s="225">
        <v>281110</v>
      </c>
      <c r="C4233" s="221">
        <f t="shared" si="132"/>
        <v>6</v>
      </c>
      <c r="D4233" s="221">
        <v>28120000</v>
      </c>
      <c r="F4233" s="221" t="s">
        <v>1769</v>
      </c>
      <c r="G4233" s="222">
        <v>0</v>
      </c>
      <c r="H4233" s="222">
        <v>70739839.659999996</v>
      </c>
      <c r="I4233" s="222">
        <f t="shared" si="133"/>
        <v>-70739839.659999996</v>
      </c>
    </row>
    <row r="4234" spans="1:9" x14ac:dyDescent="0.2">
      <c r="A4234" s="221" t="s">
        <v>37</v>
      </c>
      <c r="B4234" s="225">
        <v>281300</v>
      </c>
      <c r="C4234" s="221">
        <f t="shared" si="132"/>
        <v>6</v>
      </c>
      <c r="D4234" s="221">
        <v>28130000</v>
      </c>
      <c r="F4234" s="221" t="s">
        <v>1168</v>
      </c>
      <c r="G4234" s="222">
        <v>0</v>
      </c>
      <c r="H4234" s="222">
        <v>522709283.05000001</v>
      </c>
      <c r="I4234" s="222">
        <f t="shared" si="133"/>
        <v>-522709283.05000001</v>
      </c>
    </row>
    <row r="4235" spans="1:9" x14ac:dyDescent="0.2">
      <c r="A4235" s="221" t="s">
        <v>37</v>
      </c>
      <c r="B4235" s="225">
        <v>281500</v>
      </c>
      <c r="C4235" s="221">
        <f t="shared" si="132"/>
        <v>6</v>
      </c>
      <c r="D4235" s="221">
        <v>28150000</v>
      </c>
      <c r="F4235" s="221" t="s">
        <v>1851</v>
      </c>
      <c r="G4235" s="222">
        <v>0</v>
      </c>
      <c r="H4235" s="222">
        <v>37472642.060000002</v>
      </c>
      <c r="I4235" s="222">
        <f t="shared" si="133"/>
        <v>-37472642.060000002</v>
      </c>
    </row>
    <row r="4236" spans="1:9" x14ac:dyDescent="0.2">
      <c r="A4236" s="221" t="s">
        <v>37</v>
      </c>
      <c r="B4236" s="225">
        <v>281810</v>
      </c>
      <c r="C4236" s="221">
        <f t="shared" si="132"/>
        <v>6</v>
      </c>
      <c r="D4236" s="221">
        <v>28181000</v>
      </c>
      <c r="F4236" s="221" t="s">
        <v>4674</v>
      </c>
      <c r="G4236" s="222">
        <v>0</v>
      </c>
      <c r="H4236" s="222">
        <v>3490826.19</v>
      </c>
      <c r="I4236" s="222">
        <f t="shared" si="133"/>
        <v>-3490826.19</v>
      </c>
    </row>
    <row r="4237" spans="1:9" x14ac:dyDescent="0.2">
      <c r="A4237" s="221" t="s">
        <v>37</v>
      </c>
      <c r="B4237" s="225">
        <v>281880</v>
      </c>
      <c r="C4237" s="221">
        <f t="shared" si="132"/>
        <v>6</v>
      </c>
      <c r="D4237" s="221">
        <v>28188000</v>
      </c>
      <c r="F4237" s="221" t="s">
        <v>3339</v>
      </c>
      <c r="G4237" s="222">
        <v>0</v>
      </c>
      <c r="H4237" s="222">
        <v>11537613.52</v>
      </c>
      <c r="I4237" s="222">
        <f t="shared" si="133"/>
        <v>-11537613.52</v>
      </c>
    </row>
    <row r="4238" spans="1:9" x14ac:dyDescent="0.2">
      <c r="A4238" s="221" t="s">
        <v>37</v>
      </c>
      <c r="B4238" s="225">
        <v>401100</v>
      </c>
      <c r="C4238" s="221">
        <f t="shared" si="132"/>
        <v>6</v>
      </c>
      <c r="D4238" s="221">
        <v>40110000</v>
      </c>
      <c r="F4238" s="221" t="s">
        <v>1853</v>
      </c>
      <c r="G4238" s="222">
        <v>0</v>
      </c>
      <c r="H4238" s="222">
        <v>564414851.83000004</v>
      </c>
      <c r="I4238" s="222">
        <f t="shared" si="133"/>
        <v>-564414851.83000004</v>
      </c>
    </row>
    <row r="4239" spans="1:9" x14ac:dyDescent="0.2">
      <c r="A4239" s="221" t="s">
        <v>37</v>
      </c>
      <c r="B4239" s="225">
        <v>401200</v>
      </c>
      <c r="C4239" s="221">
        <f t="shared" si="132"/>
        <v>6</v>
      </c>
      <c r="D4239" s="221">
        <v>40120000</v>
      </c>
      <c r="F4239" s="221" t="s">
        <v>64</v>
      </c>
      <c r="G4239" s="222">
        <v>0</v>
      </c>
      <c r="H4239" s="222">
        <v>141566275.58000001</v>
      </c>
      <c r="I4239" s="222">
        <f t="shared" si="133"/>
        <v>-141566275.58000001</v>
      </c>
    </row>
    <row r="4240" spans="1:9" x14ac:dyDescent="0.2">
      <c r="A4240" s="221" t="s">
        <v>37</v>
      </c>
      <c r="B4240" s="225">
        <v>403200</v>
      </c>
      <c r="C4240" s="221">
        <f t="shared" si="132"/>
        <v>6</v>
      </c>
      <c r="D4240" s="221">
        <v>40320000</v>
      </c>
      <c r="F4240" s="221" t="s">
        <v>1206</v>
      </c>
      <c r="G4240" s="222">
        <v>0</v>
      </c>
      <c r="H4240" s="222">
        <v>853862.40000000002</v>
      </c>
      <c r="I4240" s="222">
        <f t="shared" si="133"/>
        <v>-853862.40000000002</v>
      </c>
    </row>
    <row r="4241" spans="1:9" x14ac:dyDescent="0.2">
      <c r="A4241" s="221" t="s">
        <v>37</v>
      </c>
      <c r="B4241" s="225">
        <v>403400</v>
      </c>
      <c r="C4241" s="221">
        <f t="shared" si="132"/>
        <v>6</v>
      </c>
      <c r="D4241" s="221">
        <v>40340000</v>
      </c>
      <c r="F4241" s="221" t="s">
        <v>66</v>
      </c>
      <c r="G4241" s="222">
        <v>0</v>
      </c>
      <c r="H4241" s="222">
        <v>477043.20000000001</v>
      </c>
      <c r="I4241" s="222">
        <f t="shared" si="133"/>
        <v>-477043.20000000001</v>
      </c>
    </row>
    <row r="4242" spans="1:9" x14ac:dyDescent="0.2">
      <c r="A4242" s="221" t="s">
        <v>37</v>
      </c>
      <c r="B4242" s="225">
        <v>404000</v>
      </c>
      <c r="C4242" s="221">
        <f t="shared" si="132"/>
        <v>6</v>
      </c>
      <c r="D4242" s="221">
        <v>40400000</v>
      </c>
      <c r="F4242" s="221" t="s">
        <v>1856</v>
      </c>
      <c r="G4242" s="222">
        <v>0</v>
      </c>
      <c r="H4242" s="222">
        <v>598250000</v>
      </c>
      <c r="I4242" s="222">
        <f t="shared" si="133"/>
        <v>-598250000</v>
      </c>
    </row>
    <row r="4243" spans="1:9" x14ac:dyDescent="0.2">
      <c r="A4243" s="221" t="s">
        <v>37</v>
      </c>
      <c r="B4243" s="225">
        <v>408000</v>
      </c>
      <c r="C4243" s="221">
        <f t="shared" si="132"/>
        <v>6</v>
      </c>
      <c r="D4243" s="221">
        <v>40800000</v>
      </c>
      <c r="F4243" s="221" t="s">
        <v>68</v>
      </c>
      <c r="G4243" s="222">
        <v>0</v>
      </c>
      <c r="H4243" s="222">
        <v>74913639.040000007</v>
      </c>
      <c r="I4243" s="222">
        <f t="shared" si="133"/>
        <v>-74913639.040000007</v>
      </c>
    </row>
    <row r="4244" spans="1:9" x14ac:dyDescent="0.2">
      <c r="A4244" s="221" t="s">
        <v>37</v>
      </c>
      <c r="B4244" s="225">
        <v>409000</v>
      </c>
      <c r="C4244" s="221">
        <f t="shared" si="132"/>
        <v>6</v>
      </c>
      <c r="D4244" s="221">
        <v>40900000</v>
      </c>
      <c r="F4244" s="221" t="s">
        <v>1857</v>
      </c>
      <c r="G4244" s="222">
        <v>443133522.66000003</v>
      </c>
      <c r="H4244" s="222">
        <v>0</v>
      </c>
      <c r="I4244" s="222">
        <f t="shared" si="133"/>
        <v>443133522.66000003</v>
      </c>
    </row>
    <row r="4245" spans="1:9" x14ac:dyDescent="0.2">
      <c r="A4245" s="221" t="s">
        <v>37</v>
      </c>
      <c r="B4245" s="225">
        <v>409100</v>
      </c>
      <c r="C4245" s="221">
        <f t="shared" si="132"/>
        <v>6</v>
      </c>
      <c r="D4245" s="221">
        <v>40910000</v>
      </c>
      <c r="F4245" s="221" t="s">
        <v>1211</v>
      </c>
      <c r="G4245" s="222">
        <v>1025341579.3099999</v>
      </c>
      <c r="H4245" s="222">
        <v>0</v>
      </c>
      <c r="I4245" s="222">
        <f t="shared" si="133"/>
        <v>1025341579.3099999</v>
      </c>
    </row>
    <row r="4246" spans="1:9" x14ac:dyDescent="0.2">
      <c r="A4246" s="221" t="s">
        <v>37</v>
      </c>
      <c r="B4246" s="225">
        <v>409200</v>
      </c>
      <c r="C4246" s="221">
        <f t="shared" si="132"/>
        <v>6</v>
      </c>
      <c r="D4246" s="221">
        <v>40920000</v>
      </c>
      <c r="F4246" s="221" t="s">
        <v>1213</v>
      </c>
      <c r="G4246" s="222">
        <v>441050280.68000001</v>
      </c>
      <c r="H4246" s="222">
        <v>0</v>
      </c>
      <c r="I4246" s="222">
        <f t="shared" si="133"/>
        <v>441050280.68000001</v>
      </c>
    </row>
    <row r="4247" spans="1:9" x14ac:dyDescent="0.2">
      <c r="A4247" s="221" t="s">
        <v>37</v>
      </c>
      <c r="B4247" s="225">
        <v>411000</v>
      </c>
      <c r="C4247" s="221">
        <f t="shared" si="132"/>
        <v>6</v>
      </c>
      <c r="D4247" s="221">
        <v>41100000</v>
      </c>
      <c r="F4247" s="221" t="s">
        <v>1859</v>
      </c>
      <c r="G4247" s="222">
        <v>306593807.61000001</v>
      </c>
      <c r="H4247" s="222">
        <v>0</v>
      </c>
      <c r="I4247" s="222">
        <f t="shared" si="133"/>
        <v>306593807.61000001</v>
      </c>
    </row>
    <row r="4248" spans="1:9" x14ac:dyDescent="0.2">
      <c r="A4248" s="221" t="s">
        <v>37</v>
      </c>
      <c r="B4248" s="225">
        <v>418000</v>
      </c>
      <c r="C4248" s="221">
        <f t="shared" si="132"/>
        <v>6</v>
      </c>
      <c r="D4248" s="221">
        <v>41800000</v>
      </c>
      <c r="F4248" s="221" t="s">
        <v>1860</v>
      </c>
      <c r="G4248" s="222">
        <v>87485332.040000007</v>
      </c>
      <c r="H4248" s="222">
        <v>0</v>
      </c>
      <c r="I4248" s="222">
        <f t="shared" si="133"/>
        <v>87485332.040000007</v>
      </c>
    </row>
    <row r="4249" spans="1:9" x14ac:dyDescent="0.2">
      <c r="A4249" s="221" t="s">
        <v>37</v>
      </c>
      <c r="B4249" s="225">
        <v>419100</v>
      </c>
      <c r="C4249" s="221">
        <f t="shared" si="132"/>
        <v>6</v>
      </c>
      <c r="D4249" s="221">
        <v>41910000</v>
      </c>
      <c r="F4249" s="221" t="s">
        <v>625</v>
      </c>
      <c r="G4249" s="222">
        <v>0</v>
      </c>
      <c r="H4249" s="222">
        <v>125000000</v>
      </c>
      <c r="I4249" s="222">
        <f t="shared" si="133"/>
        <v>-125000000</v>
      </c>
    </row>
    <row r="4250" spans="1:9" x14ac:dyDescent="0.2">
      <c r="A4250" s="221" t="s">
        <v>37</v>
      </c>
      <c r="B4250" s="225">
        <v>421100</v>
      </c>
      <c r="C4250" s="221">
        <f t="shared" si="132"/>
        <v>6</v>
      </c>
      <c r="D4250" s="221">
        <v>42110000</v>
      </c>
      <c r="F4250" s="221" t="s">
        <v>1225</v>
      </c>
      <c r="G4250" s="222">
        <v>0</v>
      </c>
      <c r="H4250" s="222">
        <v>1359514.41</v>
      </c>
      <c r="I4250" s="222">
        <f t="shared" si="133"/>
        <v>-1359514.41</v>
      </c>
    </row>
    <row r="4251" spans="1:9" x14ac:dyDescent="0.2">
      <c r="A4251" s="221" t="s">
        <v>37</v>
      </c>
      <c r="B4251" s="225">
        <v>425400</v>
      </c>
      <c r="C4251" s="221">
        <f t="shared" si="132"/>
        <v>6</v>
      </c>
      <c r="D4251" s="221">
        <v>42540000</v>
      </c>
      <c r="F4251" s="221" t="s">
        <v>309</v>
      </c>
      <c r="G4251" s="222">
        <v>0</v>
      </c>
      <c r="H4251" s="222">
        <v>294999</v>
      </c>
      <c r="I4251" s="222">
        <f t="shared" si="133"/>
        <v>-294999</v>
      </c>
    </row>
    <row r="4252" spans="1:9" x14ac:dyDescent="0.2">
      <c r="A4252" s="221" t="s">
        <v>37</v>
      </c>
      <c r="B4252" s="225">
        <v>428000</v>
      </c>
      <c r="C4252" s="221">
        <f t="shared" si="132"/>
        <v>6</v>
      </c>
      <c r="D4252" s="221">
        <v>42800000</v>
      </c>
      <c r="F4252" s="221" t="s">
        <v>300</v>
      </c>
      <c r="G4252" s="222">
        <v>0</v>
      </c>
      <c r="H4252" s="222">
        <v>20264753.02</v>
      </c>
      <c r="I4252" s="222">
        <f t="shared" si="133"/>
        <v>-20264753.02</v>
      </c>
    </row>
    <row r="4253" spans="1:9" x14ac:dyDescent="0.2">
      <c r="A4253" s="221" t="s">
        <v>37</v>
      </c>
      <c r="B4253" s="225">
        <v>431000</v>
      </c>
      <c r="C4253" s="221">
        <f t="shared" si="132"/>
        <v>6</v>
      </c>
      <c r="D4253" s="221">
        <v>43100000</v>
      </c>
      <c r="F4253" s="221" t="s">
        <v>77</v>
      </c>
      <c r="G4253" s="222">
        <v>0</v>
      </c>
      <c r="H4253" s="222">
        <v>2638086.42</v>
      </c>
      <c r="I4253" s="222">
        <f t="shared" si="133"/>
        <v>-2638086.42</v>
      </c>
    </row>
    <row r="4254" spans="1:9" x14ac:dyDescent="0.2">
      <c r="A4254" s="221" t="s">
        <v>37</v>
      </c>
      <c r="B4254" s="225">
        <v>431100</v>
      </c>
      <c r="C4254" s="221">
        <f t="shared" si="132"/>
        <v>6</v>
      </c>
      <c r="D4254" s="221">
        <v>43110000</v>
      </c>
      <c r="F4254" s="221" t="s">
        <v>301</v>
      </c>
      <c r="G4254" s="222">
        <v>0</v>
      </c>
      <c r="H4254" s="222">
        <v>210000</v>
      </c>
      <c r="I4254" s="222">
        <f t="shared" si="133"/>
        <v>-210000</v>
      </c>
    </row>
    <row r="4255" spans="1:9" x14ac:dyDescent="0.2">
      <c r="A4255" s="221" t="s">
        <v>37</v>
      </c>
      <c r="B4255" s="225">
        <v>432300</v>
      </c>
      <c r="C4255" s="221">
        <f t="shared" si="132"/>
        <v>6</v>
      </c>
      <c r="D4255" s="221">
        <v>43230000</v>
      </c>
      <c r="F4255" s="221" t="s">
        <v>629</v>
      </c>
      <c r="G4255" s="222">
        <v>0</v>
      </c>
      <c r="H4255" s="222">
        <v>1130608.08</v>
      </c>
      <c r="I4255" s="222">
        <f t="shared" si="133"/>
        <v>-1130608.08</v>
      </c>
    </row>
    <row r="4256" spans="1:9" x14ac:dyDescent="0.2">
      <c r="A4256" s="221" t="s">
        <v>37</v>
      </c>
      <c r="B4256" s="225">
        <v>433000</v>
      </c>
      <c r="C4256" s="221">
        <f t="shared" si="132"/>
        <v>6</v>
      </c>
      <c r="D4256" s="221">
        <v>43300000</v>
      </c>
      <c r="F4256" s="221" t="s">
        <v>80</v>
      </c>
      <c r="G4256" s="222">
        <v>0</v>
      </c>
      <c r="H4256" s="222">
        <v>188434.68</v>
      </c>
      <c r="I4256" s="222">
        <f t="shared" si="133"/>
        <v>-188434.68</v>
      </c>
    </row>
    <row r="4257" spans="1:9" x14ac:dyDescent="0.2">
      <c r="A4257" s="221" t="s">
        <v>37</v>
      </c>
      <c r="B4257" s="225">
        <v>438000</v>
      </c>
      <c r="C4257" s="221">
        <f t="shared" si="132"/>
        <v>6</v>
      </c>
      <c r="D4257" s="221">
        <v>43800000</v>
      </c>
      <c r="F4257" s="221" t="s">
        <v>2675</v>
      </c>
      <c r="G4257" s="222">
        <v>0</v>
      </c>
      <c r="H4257" s="222">
        <v>2004663.97</v>
      </c>
      <c r="I4257" s="222">
        <f t="shared" si="133"/>
        <v>-2004663.97</v>
      </c>
    </row>
    <row r="4258" spans="1:9" x14ac:dyDescent="0.2">
      <c r="A4258" s="221" t="s">
        <v>37</v>
      </c>
      <c r="B4258" s="225">
        <v>438200</v>
      </c>
      <c r="C4258" s="221">
        <f t="shared" si="132"/>
        <v>6</v>
      </c>
      <c r="D4258" s="221">
        <v>43800000</v>
      </c>
      <c r="F4258" s="221" t="s">
        <v>3710</v>
      </c>
      <c r="G4258" s="222">
        <v>0</v>
      </c>
      <c r="H4258" s="222">
        <v>1748500</v>
      </c>
      <c r="I4258" s="222">
        <f t="shared" si="133"/>
        <v>-1748500</v>
      </c>
    </row>
    <row r="4259" spans="1:9" x14ac:dyDescent="0.2">
      <c r="A4259" s="221" t="s">
        <v>37</v>
      </c>
      <c r="B4259" s="225">
        <v>441000</v>
      </c>
      <c r="C4259" s="221">
        <f t="shared" si="132"/>
        <v>6</v>
      </c>
      <c r="D4259" s="221">
        <v>44100000</v>
      </c>
      <c r="F4259" s="221" t="s">
        <v>82</v>
      </c>
      <c r="G4259" s="222">
        <v>0</v>
      </c>
      <c r="H4259" s="222">
        <v>105000</v>
      </c>
      <c r="I4259" s="222">
        <f t="shared" si="133"/>
        <v>-105000</v>
      </c>
    </row>
    <row r="4260" spans="1:9" x14ac:dyDescent="0.2">
      <c r="A4260" s="221" t="s">
        <v>37</v>
      </c>
      <c r="B4260" s="225">
        <v>443000</v>
      </c>
      <c r="C4260" s="221">
        <f t="shared" si="132"/>
        <v>6</v>
      </c>
      <c r="D4260" s="221">
        <v>44300000</v>
      </c>
      <c r="F4260" s="221" t="s">
        <v>305</v>
      </c>
      <c r="G4260" s="222">
        <v>76205193.140000001</v>
      </c>
      <c r="H4260" s="222">
        <v>0</v>
      </c>
      <c r="I4260" s="222">
        <f t="shared" si="133"/>
        <v>76205193.140000001</v>
      </c>
    </row>
    <row r="4261" spans="1:9" x14ac:dyDescent="0.2">
      <c r="A4261" s="221" t="s">
        <v>37</v>
      </c>
      <c r="B4261" s="225">
        <v>444000</v>
      </c>
      <c r="C4261" s="221">
        <f t="shared" si="132"/>
        <v>6</v>
      </c>
      <c r="D4261" s="221">
        <v>44400000</v>
      </c>
      <c r="F4261" s="221" t="s">
        <v>5074</v>
      </c>
      <c r="G4261" s="222">
        <v>0</v>
      </c>
      <c r="H4261" s="222">
        <v>83345482.090694696</v>
      </c>
      <c r="I4261" s="222">
        <f t="shared" si="133"/>
        <v>-83345482.090694696</v>
      </c>
    </row>
    <row r="4262" spans="1:9" x14ac:dyDescent="0.2">
      <c r="A4262" s="221" t="s">
        <v>37</v>
      </c>
      <c r="B4262" s="225">
        <v>444100</v>
      </c>
      <c r="C4262" s="221">
        <f t="shared" si="132"/>
        <v>6</v>
      </c>
      <c r="D4262" s="221">
        <v>44410000</v>
      </c>
      <c r="F4262" s="221" t="s">
        <v>1236</v>
      </c>
      <c r="G4262" s="222">
        <v>0</v>
      </c>
      <c r="H4262" s="222">
        <v>487761.51</v>
      </c>
      <c r="I4262" s="222">
        <f t="shared" si="133"/>
        <v>-487761.51</v>
      </c>
    </row>
    <row r="4263" spans="1:9" x14ac:dyDescent="0.2">
      <c r="A4263" s="221" t="s">
        <v>37</v>
      </c>
      <c r="B4263" s="225">
        <v>445500</v>
      </c>
      <c r="C4263" s="221">
        <f t="shared" si="132"/>
        <v>6</v>
      </c>
      <c r="D4263" s="221">
        <v>44550000</v>
      </c>
      <c r="F4263" s="221" t="s">
        <v>88</v>
      </c>
      <c r="G4263" s="222">
        <v>849638817.28999996</v>
      </c>
      <c r="H4263" s="222">
        <v>0</v>
      </c>
      <c r="I4263" s="222">
        <f t="shared" si="133"/>
        <v>849638817.28999996</v>
      </c>
    </row>
    <row r="4264" spans="1:9" x14ac:dyDescent="0.2">
      <c r="A4264" s="221" t="s">
        <v>37</v>
      </c>
      <c r="B4264" s="225">
        <v>445620</v>
      </c>
      <c r="C4264" s="221">
        <f t="shared" si="132"/>
        <v>6</v>
      </c>
      <c r="D4264" s="221">
        <v>44562000</v>
      </c>
      <c r="F4264" s="221" t="s">
        <v>1240</v>
      </c>
      <c r="G4264" s="222">
        <v>907211</v>
      </c>
      <c r="H4264" s="222">
        <v>0</v>
      </c>
      <c r="I4264" s="222">
        <f t="shared" si="133"/>
        <v>907211</v>
      </c>
    </row>
    <row r="4265" spans="1:9" x14ac:dyDescent="0.2">
      <c r="A4265" s="221" t="s">
        <v>37</v>
      </c>
      <c r="B4265" s="225">
        <v>445640</v>
      </c>
      <c r="C4265" s="221">
        <f t="shared" si="132"/>
        <v>6</v>
      </c>
      <c r="D4265" s="221">
        <v>44564000</v>
      </c>
      <c r="F4265" s="221" t="s">
        <v>91</v>
      </c>
      <c r="G4265" s="222">
        <v>7254174.5099999998</v>
      </c>
      <c r="H4265" s="222">
        <v>0</v>
      </c>
      <c r="I4265" s="222">
        <f t="shared" si="133"/>
        <v>7254174.5099999998</v>
      </c>
    </row>
    <row r="4266" spans="1:9" x14ac:dyDescent="0.2">
      <c r="A4266" s="221" t="s">
        <v>37</v>
      </c>
      <c r="B4266" s="225">
        <v>445650</v>
      </c>
      <c r="C4266" s="221">
        <f t="shared" si="132"/>
        <v>6</v>
      </c>
      <c r="D4266" s="221">
        <v>44565000</v>
      </c>
      <c r="F4266" s="221" t="s">
        <v>89</v>
      </c>
      <c r="G4266" s="222">
        <v>2122745.3199999998</v>
      </c>
      <c r="H4266" s="222">
        <v>0</v>
      </c>
      <c r="I4266" s="222">
        <f t="shared" si="133"/>
        <v>2122745.3199999998</v>
      </c>
    </row>
    <row r="4267" spans="1:9" x14ac:dyDescent="0.2">
      <c r="A4267" s="221" t="s">
        <v>37</v>
      </c>
      <c r="B4267" s="225">
        <v>445720</v>
      </c>
      <c r="C4267" s="221">
        <f t="shared" si="132"/>
        <v>6</v>
      </c>
      <c r="D4267" s="221">
        <v>44572000</v>
      </c>
      <c r="F4267" s="221" t="s">
        <v>3773</v>
      </c>
      <c r="G4267" s="222">
        <v>0</v>
      </c>
      <c r="H4267" s="222">
        <v>41018249.590000004</v>
      </c>
      <c r="I4267" s="222">
        <f t="shared" si="133"/>
        <v>-41018249.590000004</v>
      </c>
    </row>
    <row r="4268" spans="1:9" x14ac:dyDescent="0.2">
      <c r="A4268" s="221" t="s">
        <v>37</v>
      </c>
      <c r="B4268" s="225">
        <v>445830</v>
      </c>
      <c r="C4268" s="221">
        <f t="shared" si="132"/>
        <v>6</v>
      </c>
      <c r="D4268" s="221">
        <v>44583000</v>
      </c>
      <c r="F4268" s="221" t="s">
        <v>312</v>
      </c>
      <c r="G4268" s="222">
        <v>2578322.7599999998</v>
      </c>
      <c r="H4268" s="222">
        <v>0</v>
      </c>
      <c r="I4268" s="222">
        <f t="shared" si="133"/>
        <v>2578322.7599999998</v>
      </c>
    </row>
    <row r="4269" spans="1:9" x14ac:dyDescent="0.2">
      <c r="A4269" s="221" t="s">
        <v>37</v>
      </c>
      <c r="B4269" s="225">
        <v>445840</v>
      </c>
      <c r="C4269" s="221">
        <f t="shared" si="132"/>
        <v>6</v>
      </c>
      <c r="D4269" s="221">
        <v>44584000</v>
      </c>
      <c r="F4269" s="221" t="s">
        <v>1864</v>
      </c>
      <c r="G4269" s="222">
        <v>0</v>
      </c>
      <c r="H4269" s="222">
        <v>14130888.68</v>
      </c>
      <c r="I4269" s="222">
        <f t="shared" si="133"/>
        <v>-14130888.68</v>
      </c>
    </row>
    <row r="4270" spans="1:9" x14ac:dyDescent="0.2">
      <c r="A4270" s="221" t="s">
        <v>37</v>
      </c>
      <c r="B4270" s="225">
        <v>455200</v>
      </c>
      <c r="C4270" s="221">
        <f t="shared" si="132"/>
        <v>6</v>
      </c>
      <c r="D4270" s="221">
        <v>45520000</v>
      </c>
      <c r="F4270" s="221" t="s">
        <v>1866</v>
      </c>
      <c r="G4270" s="222">
        <v>0</v>
      </c>
      <c r="H4270" s="222">
        <v>2977179958.3499999</v>
      </c>
      <c r="I4270" s="222">
        <f t="shared" si="133"/>
        <v>-2977179958.3499999</v>
      </c>
    </row>
    <row r="4271" spans="1:9" x14ac:dyDescent="0.2">
      <c r="A4271" s="221" t="s">
        <v>37</v>
      </c>
      <c r="B4271" s="225">
        <v>455300</v>
      </c>
      <c r="C4271" s="221">
        <f t="shared" si="132"/>
        <v>6</v>
      </c>
      <c r="D4271" s="221">
        <v>45530000</v>
      </c>
      <c r="F4271" s="221" t="s">
        <v>1867</v>
      </c>
      <c r="G4271" s="222">
        <v>0</v>
      </c>
      <c r="H4271" s="222">
        <v>82500000</v>
      </c>
      <c r="I4271" s="222">
        <f t="shared" si="133"/>
        <v>-82500000</v>
      </c>
    </row>
    <row r="4272" spans="1:9" x14ac:dyDescent="0.2">
      <c r="A4272" s="221" t="s">
        <v>37</v>
      </c>
      <c r="B4272" s="225">
        <v>455400</v>
      </c>
      <c r="C4272" s="221">
        <f t="shared" si="132"/>
        <v>6</v>
      </c>
      <c r="D4272" s="221">
        <v>45540000</v>
      </c>
      <c r="F4272" s="221" t="s">
        <v>1868</v>
      </c>
      <c r="G4272" s="222">
        <v>0</v>
      </c>
      <c r="H4272" s="222">
        <v>27500000</v>
      </c>
      <c r="I4272" s="222">
        <f t="shared" si="133"/>
        <v>-27500000</v>
      </c>
    </row>
    <row r="4273" spans="1:9" x14ac:dyDescent="0.2">
      <c r="A4273" s="221" t="s">
        <v>37</v>
      </c>
      <c r="B4273" s="225">
        <v>455500</v>
      </c>
      <c r="C4273" s="221">
        <f t="shared" si="132"/>
        <v>6</v>
      </c>
      <c r="D4273" s="221">
        <v>45550000</v>
      </c>
      <c r="F4273" s="221" t="s">
        <v>314</v>
      </c>
      <c r="G4273" s="222">
        <v>0</v>
      </c>
      <c r="H4273" s="222">
        <v>1054489250</v>
      </c>
      <c r="I4273" s="222">
        <f t="shared" si="133"/>
        <v>-1054489250</v>
      </c>
    </row>
    <row r="4274" spans="1:9" x14ac:dyDescent="0.2">
      <c r="A4274" s="221" t="s">
        <v>37</v>
      </c>
      <c r="B4274" s="225">
        <v>455600</v>
      </c>
      <c r="C4274" s="221">
        <f t="shared" si="132"/>
        <v>6</v>
      </c>
      <c r="D4274" s="221">
        <v>45514000</v>
      </c>
      <c r="F4274" s="221" t="s">
        <v>1869</v>
      </c>
      <c r="G4274" s="222">
        <v>0</v>
      </c>
      <c r="H4274" s="222">
        <v>76232553</v>
      </c>
      <c r="I4274" s="222">
        <f t="shared" si="133"/>
        <v>-76232553</v>
      </c>
    </row>
    <row r="4275" spans="1:9" x14ac:dyDescent="0.2">
      <c r="A4275" s="226" t="s">
        <v>37</v>
      </c>
      <c r="B4275" s="227">
        <v>466000</v>
      </c>
      <c r="C4275" s="221">
        <f t="shared" si="132"/>
        <v>6</v>
      </c>
      <c r="D4275" s="226">
        <v>46600000</v>
      </c>
      <c r="F4275" s="226" t="s">
        <v>5075</v>
      </c>
      <c r="G4275" s="228">
        <v>3233190</v>
      </c>
      <c r="H4275" s="228">
        <v>0</v>
      </c>
      <c r="I4275" s="222">
        <f t="shared" si="133"/>
        <v>3233190</v>
      </c>
    </row>
    <row r="4276" spans="1:9" x14ac:dyDescent="0.2">
      <c r="A4276" s="221" t="s">
        <v>37</v>
      </c>
      <c r="B4276" s="225">
        <v>466000</v>
      </c>
      <c r="C4276" s="221">
        <f t="shared" si="132"/>
        <v>6</v>
      </c>
      <c r="D4276" s="221">
        <v>46600000</v>
      </c>
      <c r="F4276" s="221" t="s">
        <v>5076</v>
      </c>
      <c r="G4276" s="222">
        <v>9175000</v>
      </c>
      <c r="H4276" s="222">
        <v>0</v>
      </c>
      <c r="I4276" s="222">
        <f t="shared" si="133"/>
        <v>9175000</v>
      </c>
    </row>
    <row r="4277" spans="1:9" x14ac:dyDescent="0.2">
      <c r="A4277" s="221" t="s">
        <v>37</v>
      </c>
      <c r="B4277" s="225">
        <v>466000</v>
      </c>
      <c r="C4277" s="221">
        <f t="shared" si="132"/>
        <v>6</v>
      </c>
      <c r="D4277" s="221">
        <v>46600000</v>
      </c>
      <c r="F4277" s="221" t="s">
        <v>5077</v>
      </c>
      <c r="G4277" s="222">
        <v>420000000</v>
      </c>
      <c r="H4277" s="222">
        <v>0</v>
      </c>
      <c r="I4277" s="222">
        <f t="shared" si="133"/>
        <v>420000000</v>
      </c>
    </row>
    <row r="4278" spans="1:9" x14ac:dyDescent="0.2">
      <c r="A4278" s="221" t="s">
        <v>37</v>
      </c>
      <c r="B4278" s="225">
        <v>466100</v>
      </c>
      <c r="C4278" s="221">
        <f t="shared" si="132"/>
        <v>6</v>
      </c>
      <c r="D4278" s="221">
        <v>46610000</v>
      </c>
      <c r="F4278" s="221" t="s">
        <v>5078</v>
      </c>
      <c r="G4278" s="222">
        <v>1888000</v>
      </c>
      <c r="H4278" s="222">
        <v>0</v>
      </c>
      <c r="I4278" s="222">
        <f t="shared" si="133"/>
        <v>1888000</v>
      </c>
    </row>
    <row r="4279" spans="1:9" x14ac:dyDescent="0.2">
      <c r="A4279" s="221" t="s">
        <v>37</v>
      </c>
      <c r="B4279" s="225">
        <v>466100</v>
      </c>
      <c r="C4279" s="221">
        <f t="shared" si="132"/>
        <v>6</v>
      </c>
      <c r="D4279" s="221">
        <v>46610000</v>
      </c>
      <c r="F4279" s="221" t="s">
        <v>5079</v>
      </c>
      <c r="G4279" s="222">
        <v>2192851.4500000002</v>
      </c>
      <c r="H4279" s="222">
        <v>0</v>
      </c>
      <c r="I4279" s="222">
        <f t="shared" si="133"/>
        <v>2192851.4500000002</v>
      </c>
    </row>
    <row r="4280" spans="1:9" x14ac:dyDescent="0.2">
      <c r="A4280" s="221" t="s">
        <v>37</v>
      </c>
      <c r="B4280" s="225">
        <v>466100</v>
      </c>
      <c r="C4280" s="221">
        <f t="shared" si="132"/>
        <v>6</v>
      </c>
      <c r="D4280" s="221">
        <v>46610000</v>
      </c>
      <c r="F4280" s="221" t="s">
        <v>5080</v>
      </c>
      <c r="G4280" s="222">
        <v>4700232</v>
      </c>
      <c r="H4280" s="222">
        <v>0</v>
      </c>
      <c r="I4280" s="222">
        <f t="shared" si="133"/>
        <v>4700232</v>
      </c>
    </row>
    <row r="4281" spans="1:9" x14ac:dyDescent="0.2">
      <c r="A4281" s="221" t="s">
        <v>37</v>
      </c>
      <c r="B4281" s="225">
        <v>466100</v>
      </c>
      <c r="C4281" s="221">
        <f t="shared" si="132"/>
        <v>6</v>
      </c>
      <c r="D4281" s="221">
        <v>46610000</v>
      </c>
      <c r="F4281" s="221" t="s">
        <v>5081</v>
      </c>
      <c r="G4281" s="222">
        <v>5717724.8499999996</v>
      </c>
      <c r="H4281" s="222">
        <v>0</v>
      </c>
      <c r="I4281" s="222">
        <f t="shared" si="133"/>
        <v>5717724.8499999996</v>
      </c>
    </row>
    <row r="4282" spans="1:9" x14ac:dyDescent="0.2">
      <c r="A4282" s="221" t="s">
        <v>37</v>
      </c>
      <c r="B4282" s="225">
        <v>466100</v>
      </c>
      <c r="C4282" s="221">
        <f t="shared" si="132"/>
        <v>6</v>
      </c>
      <c r="D4282" s="221">
        <v>46610000</v>
      </c>
      <c r="F4282" s="221" t="s">
        <v>5082</v>
      </c>
      <c r="G4282" s="222">
        <v>56179007.439999998</v>
      </c>
      <c r="H4282" s="222">
        <v>0</v>
      </c>
      <c r="I4282" s="222">
        <f t="shared" si="133"/>
        <v>56179007.439999998</v>
      </c>
    </row>
    <row r="4283" spans="1:9" x14ac:dyDescent="0.2">
      <c r="A4283" s="221" t="s">
        <v>37</v>
      </c>
      <c r="B4283" s="225">
        <v>466100</v>
      </c>
      <c r="C4283" s="221">
        <f t="shared" si="132"/>
        <v>6</v>
      </c>
      <c r="D4283" s="221">
        <v>46610000</v>
      </c>
      <c r="F4283" s="221" t="s">
        <v>5083</v>
      </c>
      <c r="G4283" s="222">
        <v>0</v>
      </c>
      <c r="H4283" s="222">
        <v>720000</v>
      </c>
      <c r="I4283" s="222">
        <f t="shared" si="133"/>
        <v>-720000</v>
      </c>
    </row>
    <row r="4284" spans="1:9" x14ac:dyDescent="0.2">
      <c r="A4284" s="221" t="s">
        <v>37</v>
      </c>
      <c r="B4284" s="225">
        <v>466100</v>
      </c>
      <c r="C4284" s="221">
        <f t="shared" si="132"/>
        <v>6</v>
      </c>
      <c r="D4284" s="221">
        <v>46610000</v>
      </c>
      <c r="F4284" s="221" t="s">
        <v>5084</v>
      </c>
      <c r="G4284" s="222">
        <v>0</v>
      </c>
      <c r="H4284" s="222">
        <v>744951</v>
      </c>
      <c r="I4284" s="222">
        <f t="shared" si="133"/>
        <v>-744951</v>
      </c>
    </row>
    <row r="4285" spans="1:9" x14ac:dyDescent="0.2">
      <c r="A4285" s="221" t="s">
        <v>37</v>
      </c>
      <c r="B4285" s="225">
        <v>466100</v>
      </c>
      <c r="C4285" s="221">
        <f t="shared" si="132"/>
        <v>6</v>
      </c>
      <c r="D4285" s="221">
        <v>46610000</v>
      </c>
      <c r="F4285" s="221" t="s">
        <v>5085</v>
      </c>
      <c r="G4285" s="222">
        <v>0</v>
      </c>
      <c r="H4285" s="222">
        <v>1531500.02</v>
      </c>
      <c r="I4285" s="222">
        <f t="shared" si="133"/>
        <v>-1531500.02</v>
      </c>
    </row>
    <row r="4286" spans="1:9" x14ac:dyDescent="0.2">
      <c r="A4286" s="221" t="s">
        <v>37</v>
      </c>
      <c r="B4286" s="225">
        <v>466100</v>
      </c>
      <c r="C4286" s="221">
        <f t="shared" si="132"/>
        <v>6</v>
      </c>
      <c r="D4286" s="221">
        <v>46610000</v>
      </c>
      <c r="F4286" s="221" t="s">
        <v>5086</v>
      </c>
      <c r="G4286" s="222">
        <v>0</v>
      </c>
      <c r="H4286" s="222">
        <v>13170000</v>
      </c>
      <c r="I4286" s="222">
        <f t="shared" si="133"/>
        <v>-13170000</v>
      </c>
    </row>
    <row r="4287" spans="1:9" x14ac:dyDescent="0.2">
      <c r="A4287" s="221" t="s">
        <v>37</v>
      </c>
      <c r="B4287" s="225">
        <v>466100</v>
      </c>
      <c r="C4287" s="221">
        <f t="shared" si="132"/>
        <v>6</v>
      </c>
      <c r="D4287" s="221">
        <v>46610000</v>
      </c>
      <c r="F4287" s="221" t="s">
        <v>5087</v>
      </c>
      <c r="G4287" s="222">
        <v>0</v>
      </c>
      <c r="H4287" s="222">
        <v>13190772.51</v>
      </c>
      <c r="I4287" s="222">
        <f t="shared" si="133"/>
        <v>-13190772.51</v>
      </c>
    </row>
    <row r="4288" spans="1:9" x14ac:dyDescent="0.2">
      <c r="A4288" s="221" t="s">
        <v>37</v>
      </c>
      <c r="B4288" s="225">
        <v>466100</v>
      </c>
      <c r="C4288" s="221">
        <f t="shared" si="132"/>
        <v>6</v>
      </c>
      <c r="D4288" s="221">
        <v>46610000</v>
      </c>
      <c r="F4288" s="221" t="s">
        <v>5088</v>
      </c>
      <c r="G4288" s="222">
        <v>0</v>
      </c>
      <c r="H4288" s="222">
        <v>47359930.049999997</v>
      </c>
      <c r="I4288" s="222">
        <f t="shared" si="133"/>
        <v>-47359930.049999997</v>
      </c>
    </row>
    <row r="4289" spans="1:9" x14ac:dyDescent="0.2">
      <c r="A4289" s="221" t="s">
        <v>37</v>
      </c>
      <c r="B4289" s="225">
        <v>466100</v>
      </c>
      <c r="C4289" s="221">
        <f t="shared" si="132"/>
        <v>6</v>
      </c>
      <c r="D4289" s="221">
        <v>46610000</v>
      </c>
      <c r="F4289" s="221" t="s">
        <v>5089</v>
      </c>
      <c r="G4289" s="222">
        <v>0</v>
      </c>
      <c r="H4289" s="222">
        <v>266026240.13999999</v>
      </c>
      <c r="I4289" s="222">
        <f t="shared" si="133"/>
        <v>-266026240.13999999</v>
      </c>
    </row>
    <row r="4290" spans="1:9" x14ac:dyDescent="0.2">
      <c r="A4290" s="221" t="s">
        <v>37</v>
      </c>
      <c r="B4290" s="225">
        <v>467000</v>
      </c>
      <c r="C4290" s="221">
        <f t="shared" ref="C4290:C4353" si="134">+LEN(B:B)</f>
        <v>6</v>
      </c>
      <c r="D4290" s="221">
        <v>46700000</v>
      </c>
      <c r="F4290" s="221" t="s">
        <v>5090</v>
      </c>
      <c r="G4290" s="222">
        <v>5000000</v>
      </c>
      <c r="H4290" s="222">
        <v>0</v>
      </c>
      <c r="I4290" s="222">
        <f t="shared" ref="I4290:I4353" si="135">+G:G-H:H</f>
        <v>5000000</v>
      </c>
    </row>
    <row r="4291" spans="1:9" x14ac:dyDescent="0.2">
      <c r="A4291" s="221" t="s">
        <v>37</v>
      </c>
      <c r="B4291" s="225">
        <v>467000</v>
      </c>
      <c r="C4291" s="221">
        <f t="shared" si="134"/>
        <v>6</v>
      </c>
      <c r="D4291" s="221">
        <v>46700000</v>
      </c>
      <c r="F4291" s="221" t="s">
        <v>5091</v>
      </c>
      <c r="G4291" s="222">
        <v>50000000</v>
      </c>
      <c r="H4291" s="222">
        <v>0</v>
      </c>
      <c r="I4291" s="222">
        <f t="shared" si="135"/>
        <v>50000000</v>
      </c>
    </row>
    <row r="4292" spans="1:9" x14ac:dyDescent="0.2">
      <c r="A4292" s="221" t="s">
        <v>37</v>
      </c>
      <c r="B4292" s="225">
        <v>467000</v>
      </c>
      <c r="C4292" s="221">
        <f t="shared" si="134"/>
        <v>6</v>
      </c>
      <c r="D4292" s="221">
        <v>46700000</v>
      </c>
      <c r="F4292" s="221" t="s">
        <v>5092</v>
      </c>
      <c r="G4292" s="222">
        <v>156000000</v>
      </c>
      <c r="H4292" s="222">
        <v>0</v>
      </c>
      <c r="I4292" s="222">
        <f t="shared" si="135"/>
        <v>156000000</v>
      </c>
    </row>
    <row r="4293" spans="1:9" x14ac:dyDescent="0.2">
      <c r="A4293" s="221" t="s">
        <v>37</v>
      </c>
      <c r="B4293" s="225">
        <v>467000</v>
      </c>
      <c r="C4293" s="221">
        <f t="shared" si="134"/>
        <v>6</v>
      </c>
      <c r="D4293" s="221">
        <v>46700000</v>
      </c>
      <c r="F4293" s="221" t="s">
        <v>5093</v>
      </c>
      <c r="G4293" s="222">
        <v>0</v>
      </c>
      <c r="H4293" s="222">
        <v>60000000</v>
      </c>
      <c r="I4293" s="222">
        <f t="shared" si="135"/>
        <v>-60000000</v>
      </c>
    </row>
    <row r="4294" spans="1:9" x14ac:dyDescent="0.2">
      <c r="A4294" s="221" t="s">
        <v>37</v>
      </c>
      <c r="B4294" s="225">
        <v>467000</v>
      </c>
      <c r="C4294" s="221">
        <f t="shared" si="134"/>
        <v>6</v>
      </c>
      <c r="D4294" s="221">
        <v>46700000</v>
      </c>
      <c r="F4294" s="221" t="s">
        <v>5094</v>
      </c>
      <c r="G4294" s="222">
        <v>0</v>
      </c>
      <c r="H4294" s="222">
        <v>200000000</v>
      </c>
      <c r="I4294" s="222">
        <f t="shared" si="135"/>
        <v>-200000000</v>
      </c>
    </row>
    <row r="4295" spans="1:9" x14ac:dyDescent="0.2">
      <c r="A4295" s="221" t="s">
        <v>37</v>
      </c>
      <c r="B4295" s="225">
        <v>467000</v>
      </c>
      <c r="C4295" s="221">
        <f t="shared" si="134"/>
        <v>6</v>
      </c>
      <c r="D4295" s="221">
        <v>46700000</v>
      </c>
      <c r="F4295" s="221" t="s">
        <v>5095</v>
      </c>
      <c r="G4295" s="222">
        <v>0</v>
      </c>
      <c r="H4295" s="222">
        <v>275000000</v>
      </c>
      <c r="I4295" s="222">
        <f t="shared" si="135"/>
        <v>-275000000</v>
      </c>
    </row>
    <row r="4296" spans="1:9" x14ac:dyDescent="0.2">
      <c r="A4296" s="221" t="s">
        <v>37</v>
      </c>
      <c r="B4296" s="225">
        <v>467000</v>
      </c>
      <c r="C4296" s="221">
        <f t="shared" si="134"/>
        <v>6</v>
      </c>
      <c r="D4296" s="221">
        <v>46700000</v>
      </c>
      <c r="F4296" s="221" t="s">
        <v>5096</v>
      </c>
      <c r="G4296" s="222">
        <v>0</v>
      </c>
      <c r="H4296" s="222">
        <v>455000000</v>
      </c>
      <c r="I4296" s="222">
        <f t="shared" si="135"/>
        <v>-455000000</v>
      </c>
    </row>
    <row r="4297" spans="1:9" x14ac:dyDescent="0.2">
      <c r="A4297" s="221" t="s">
        <v>37</v>
      </c>
      <c r="B4297" s="225">
        <v>468000</v>
      </c>
      <c r="C4297" s="221">
        <f t="shared" si="134"/>
        <v>6</v>
      </c>
      <c r="D4297" s="221">
        <v>46800000</v>
      </c>
      <c r="F4297" s="221" t="s">
        <v>5089</v>
      </c>
      <c r="G4297" s="222">
        <v>0</v>
      </c>
      <c r="H4297" s="222">
        <v>293143.59999999998</v>
      </c>
      <c r="I4297" s="222">
        <f t="shared" si="135"/>
        <v>-293143.59999999998</v>
      </c>
    </row>
    <row r="4298" spans="1:9" x14ac:dyDescent="0.2">
      <c r="A4298" s="221" t="s">
        <v>37</v>
      </c>
      <c r="B4298" s="225">
        <v>471000</v>
      </c>
      <c r="C4298" s="221">
        <f t="shared" si="134"/>
        <v>6</v>
      </c>
      <c r="D4298" s="221">
        <v>47100000</v>
      </c>
      <c r="F4298" s="221" t="s">
        <v>157</v>
      </c>
      <c r="G4298" s="222">
        <v>883000</v>
      </c>
      <c r="H4298" s="222">
        <v>0</v>
      </c>
      <c r="I4298" s="222">
        <f t="shared" si="135"/>
        <v>883000</v>
      </c>
    </row>
    <row r="4299" spans="1:9" x14ac:dyDescent="0.2">
      <c r="A4299" s="221" t="s">
        <v>37</v>
      </c>
      <c r="B4299" s="225">
        <v>486000</v>
      </c>
      <c r="C4299" s="221">
        <f t="shared" si="134"/>
        <v>6</v>
      </c>
      <c r="D4299" s="221">
        <v>48600000</v>
      </c>
      <c r="F4299" s="221" t="s">
        <v>158</v>
      </c>
      <c r="G4299" s="222">
        <v>2554331.35</v>
      </c>
      <c r="H4299" s="222">
        <v>0</v>
      </c>
      <c r="I4299" s="222">
        <f t="shared" si="135"/>
        <v>2554331.35</v>
      </c>
    </row>
    <row r="4300" spans="1:9" x14ac:dyDescent="0.2">
      <c r="A4300" s="221" t="s">
        <v>37</v>
      </c>
      <c r="B4300" s="225">
        <v>487000</v>
      </c>
      <c r="C4300" s="221">
        <f t="shared" si="134"/>
        <v>6</v>
      </c>
      <c r="D4300" s="221">
        <v>48700000</v>
      </c>
      <c r="F4300" s="221" t="s">
        <v>1322</v>
      </c>
      <c r="G4300" s="222">
        <v>0</v>
      </c>
      <c r="H4300" s="222">
        <v>825000000</v>
      </c>
      <c r="I4300" s="222">
        <f t="shared" si="135"/>
        <v>-825000000</v>
      </c>
    </row>
    <row r="4301" spans="1:9" x14ac:dyDescent="0.2">
      <c r="A4301" s="221" t="s">
        <v>37</v>
      </c>
      <c r="B4301" s="225">
        <v>511100</v>
      </c>
      <c r="C4301" s="221">
        <f t="shared" si="134"/>
        <v>6</v>
      </c>
      <c r="D4301" s="221">
        <v>51110000</v>
      </c>
      <c r="F4301" s="221" t="s">
        <v>4726</v>
      </c>
      <c r="G4301" s="222">
        <v>28083357</v>
      </c>
      <c r="H4301" s="222">
        <v>0</v>
      </c>
      <c r="I4301" s="222">
        <f t="shared" si="135"/>
        <v>28083357</v>
      </c>
    </row>
    <row r="4302" spans="1:9" x14ac:dyDescent="0.2">
      <c r="A4302" s="221" t="s">
        <v>37</v>
      </c>
      <c r="B4302" s="225">
        <v>511270</v>
      </c>
      <c r="C4302" s="221">
        <f t="shared" si="134"/>
        <v>6</v>
      </c>
      <c r="D4302" s="221">
        <v>51130000</v>
      </c>
      <c r="F4302" s="221" t="s">
        <v>3937</v>
      </c>
      <c r="G4302" s="222">
        <v>0</v>
      </c>
      <c r="H4302" s="222">
        <v>10380819.779999999</v>
      </c>
      <c r="I4302" s="222">
        <f t="shared" si="135"/>
        <v>-10380819.779999999</v>
      </c>
    </row>
    <row r="4303" spans="1:9" x14ac:dyDescent="0.2">
      <c r="A4303" s="221" t="s">
        <v>37</v>
      </c>
      <c r="B4303" s="225">
        <v>511400</v>
      </c>
      <c r="C4303" s="221">
        <f t="shared" si="134"/>
        <v>6</v>
      </c>
      <c r="D4303" s="221">
        <v>51140000</v>
      </c>
      <c r="F4303" s="221" t="s">
        <v>3942</v>
      </c>
      <c r="G4303" s="222">
        <v>39424193.75</v>
      </c>
      <c r="H4303" s="222">
        <v>0</v>
      </c>
      <c r="I4303" s="222">
        <f t="shared" si="135"/>
        <v>39424193.75</v>
      </c>
    </row>
    <row r="4304" spans="1:9" x14ac:dyDescent="0.2">
      <c r="A4304" s="221" t="s">
        <v>37</v>
      </c>
      <c r="B4304" s="225">
        <v>512110</v>
      </c>
      <c r="C4304" s="221">
        <f t="shared" si="134"/>
        <v>6</v>
      </c>
      <c r="D4304" s="221">
        <v>51211000</v>
      </c>
      <c r="F4304" s="221" t="s">
        <v>4758</v>
      </c>
      <c r="G4304" s="222">
        <v>38275251.590000004</v>
      </c>
      <c r="H4304" s="222">
        <v>0</v>
      </c>
      <c r="I4304" s="222">
        <f t="shared" si="135"/>
        <v>38275251.590000004</v>
      </c>
    </row>
    <row r="4305" spans="1:9" x14ac:dyDescent="0.2">
      <c r="A4305" s="221" t="s">
        <v>37</v>
      </c>
      <c r="B4305" s="225">
        <v>512210</v>
      </c>
      <c r="C4305" s="221">
        <f t="shared" si="134"/>
        <v>6</v>
      </c>
      <c r="D4305" s="221">
        <v>51221000</v>
      </c>
      <c r="F4305" s="221" t="s">
        <v>1875</v>
      </c>
      <c r="G4305" s="222">
        <v>158721610.38</v>
      </c>
      <c r="H4305" s="222">
        <v>0</v>
      </c>
      <c r="I4305" s="222">
        <f t="shared" si="135"/>
        <v>158721610.38</v>
      </c>
    </row>
    <row r="4306" spans="1:9" x14ac:dyDescent="0.2">
      <c r="A4306" s="221" t="s">
        <v>37</v>
      </c>
      <c r="B4306" s="225">
        <v>518000</v>
      </c>
      <c r="C4306" s="221">
        <f t="shared" si="134"/>
        <v>6</v>
      </c>
      <c r="D4306" s="221">
        <v>51800000</v>
      </c>
      <c r="F4306" s="221" t="s">
        <v>5097</v>
      </c>
      <c r="G4306" s="222">
        <v>0</v>
      </c>
      <c r="H4306" s="222">
        <v>33730508.57</v>
      </c>
      <c r="I4306" s="222">
        <f t="shared" si="135"/>
        <v>-33730508.57</v>
      </c>
    </row>
    <row r="4307" spans="1:9" x14ac:dyDescent="0.2">
      <c r="A4307" s="221" t="s">
        <v>37</v>
      </c>
      <c r="B4307" s="225">
        <v>519411</v>
      </c>
      <c r="C4307" s="221">
        <f t="shared" si="134"/>
        <v>6</v>
      </c>
      <c r="D4307" s="221">
        <v>51940000</v>
      </c>
      <c r="F4307" s="221" t="s">
        <v>5098</v>
      </c>
      <c r="G4307" s="222">
        <v>0</v>
      </c>
      <c r="H4307" s="222">
        <v>119779041.23</v>
      </c>
      <c r="I4307" s="222">
        <f t="shared" si="135"/>
        <v>-119779041.23</v>
      </c>
    </row>
    <row r="4308" spans="1:9" x14ac:dyDescent="0.2">
      <c r="A4308" s="221" t="s">
        <v>37</v>
      </c>
      <c r="B4308" s="225">
        <v>519413</v>
      </c>
      <c r="C4308" s="221">
        <f t="shared" si="134"/>
        <v>6</v>
      </c>
      <c r="D4308" s="221">
        <v>51940000</v>
      </c>
      <c r="F4308" s="221" t="s">
        <v>5099</v>
      </c>
      <c r="G4308" s="222">
        <v>0</v>
      </c>
      <c r="H4308" s="222">
        <v>681598497.28999996</v>
      </c>
      <c r="I4308" s="222">
        <f t="shared" si="135"/>
        <v>-681598497.28999996</v>
      </c>
    </row>
    <row r="4309" spans="1:9" x14ac:dyDescent="0.2">
      <c r="A4309" s="221" t="s">
        <v>37</v>
      </c>
      <c r="B4309" s="225">
        <v>530000</v>
      </c>
      <c r="C4309" s="221">
        <f t="shared" si="134"/>
        <v>6</v>
      </c>
      <c r="D4309" s="221">
        <v>53000000</v>
      </c>
      <c r="F4309" s="221" t="s">
        <v>2263</v>
      </c>
      <c r="G4309" s="222">
        <v>2764397.42</v>
      </c>
      <c r="H4309" s="222">
        <v>0</v>
      </c>
      <c r="I4309" s="222">
        <f t="shared" si="135"/>
        <v>2764397.42</v>
      </c>
    </row>
    <row r="4310" spans="1:9" x14ac:dyDescent="0.2">
      <c r="A4310" s="221" t="s">
        <v>37</v>
      </c>
      <c r="B4310" s="225">
        <v>535000</v>
      </c>
      <c r="C4310" s="221">
        <f t="shared" si="134"/>
        <v>6</v>
      </c>
      <c r="D4310" s="221">
        <v>53500000</v>
      </c>
      <c r="F4310" s="221" t="s">
        <v>1878</v>
      </c>
      <c r="G4310" s="222">
        <v>2189330.7599999998</v>
      </c>
      <c r="H4310" s="222">
        <v>0</v>
      </c>
      <c r="I4310" s="222">
        <f t="shared" si="135"/>
        <v>2189330.7599999998</v>
      </c>
    </row>
    <row r="4311" spans="1:9" x14ac:dyDescent="0.2">
      <c r="A4311" s="221" t="s">
        <v>37</v>
      </c>
      <c r="B4311" s="225">
        <v>602010</v>
      </c>
      <c r="C4311" s="221">
        <f t="shared" si="134"/>
        <v>6</v>
      </c>
      <c r="D4311" s="221">
        <v>60201000</v>
      </c>
      <c r="F4311" s="221" t="s">
        <v>5100</v>
      </c>
      <c r="G4311" s="222">
        <v>191667.05</v>
      </c>
      <c r="H4311" s="222">
        <v>0</v>
      </c>
      <c r="I4311" s="222">
        <f t="shared" si="135"/>
        <v>191667.05</v>
      </c>
    </row>
    <row r="4312" spans="1:9" x14ac:dyDescent="0.2">
      <c r="A4312" s="221" t="s">
        <v>37</v>
      </c>
      <c r="B4312" s="225">
        <v>605000</v>
      </c>
      <c r="C4312" s="221">
        <f t="shared" si="134"/>
        <v>6</v>
      </c>
      <c r="D4312" s="221">
        <v>60500000</v>
      </c>
      <c r="F4312" s="221" t="s">
        <v>5101</v>
      </c>
      <c r="G4312" s="222">
        <v>52280</v>
      </c>
      <c r="H4312" s="222">
        <v>0</v>
      </c>
      <c r="I4312" s="222">
        <f t="shared" si="135"/>
        <v>52280</v>
      </c>
    </row>
    <row r="4313" spans="1:9" x14ac:dyDescent="0.2">
      <c r="A4313" s="221" t="s">
        <v>37</v>
      </c>
      <c r="B4313" s="225">
        <v>606010</v>
      </c>
      <c r="C4313" s="221">
        <f t="shared" si="134"/>
        <v>6</v>
      </c>
      <c r="D4313" s="221">
        <v>60601000</v>
      </c>
      <c r="F4313" s="221" t="s">
        <v>4686</v>
      </c>
      <c r="G4313" s="222">
        <v>105013030.79000001</v>
      </c>
      <c r="H4313" s="222">
        <v>0</v>
      </c>
      <c r="I4313" s="222">
        <f t="shared" si="135"/>
        <v>105013030.79000001</v>
      </c>
    </row>
    <row r="4314" spans="1:9" x14ac:dyDescent="0.2">
      <c r="A4314" s="221" t="s">
        <v>37</v>
      </c>
      <c r="B4314" s="225">
        <v>606040</v>
      </c>
      <c r="C4314" s="221">
        <f t="shared" si="134"/>
        <v>6</v>
      </c>
      <c r="D4314" s="221">
        <v>60604000</v>
      </c>
      <c r="F4314" s="221" t="s">
        <v>5102</v>
      </c>
      <c r="G4314" s="222">
        <v>47160</v>
      </c>
      <c r="H4314" s="222">
        <v>0</v>
      </c>
      <c r="I4314" s="222">
        <f t="shared" si="135"/>
        <v>47160</v>
      </c>
    </row>
    <row r="4315" spans="1:9" x14ac:dyDescent="0.2">
      <c r="A4315" s="221" t="s">
        <v>37</v>
      </c>
      <c r="B4315" s="225">
        <v>606050</v>
      </c>
      <c r="C4315" s="221">
        <f t="shared" si="134"/>
        <v>6</v>
      </c>
      <c r="D4315" s="221">
        <v>60605000</v>
      </c>
      <c r="F4315" s="221" t="s">
        <v>4689</v>
      </c>
      <c r="G4315" s="222">
        <v>46037182.729999997</v>
      </c>
      <c r="H4315" s="222">
        <v>0</v>
      </c>
      <c r="I4315" s="222">
        <f t="shared" si="135"/>
        <v>46037182.729999997</v>
      </c>
    </row>
    <row r="4316" spans="1:9" x14ac:dyDescent="0.2">
      <c r="A4316" s="221" t="s">
        <v>37</v>
      </c>
      <c r="B4316" s="225">
        <v>606060</v>
      </c>
      <c r="C4316" s="221">
        <f t="shared" si="134"/>
        <v>6</v>
      </c>
      <c r="D4316" s="221">
        <v>60606000</v>
      </c>
      <c r="F4316" s="221" t="s">
        <v>4690</v>
      </c>
      <c r="G4316" s="222">
        <v>211678</v>
      </c>
      <c r="H4316" s="222">
        <v>0</v>
      </c>
      <c r="I4316" s="222">
        <f t="shared" si="135"/>
        <v>211678</v>
      </c>
    </row>
    <row r="4317" spans="1:9" x14ac:dyDescent="0.2">
      <c r="A4317" s="221" t="s">
        <v>37</v>
      </c>
      <c r="B4317" s="225">
        <v>606070</v>
      </c>
      <c r="C4317" s="221">
        <f t="shared" si="134"/>
        <v>6</v>
      </c>
      <c r="D4317" s="221">
        <v>60607000</v>
      </c>
      <c r="F4317" s="221" t="s">
        <v>1882</v>
      </c>
      <c r="G4317" s="222">
        <v>551194.05000000005</v>
      </c>
      <c r="H4317" s="222">
        <v>0</v>
      </c>
      <c r="I4317" s="222">
        <f t="shared" si="135"/>
        <v>551194.05000000005</v>
      </c>
    </row>
    <row r="4318" spans="1:9" x14ac:dyDescent="0.2">
      <c r="A4318" s="221" t="s">
        <v>37</v>
      </c>
      <c r="B4318" s="225">
        <v>606080</v>
      </c>
      <c r="C4318" s="221">
        <f t="shared" si="134"/>
        <v>6</v>
      </c>
      <c r="D4318" s="221">
        <v>60608000</v>
      </c>
      <c r="F4318" s="221" t="s">
        <v>4691</v>
      </c>
      <c r="G4318" s="222">
        <v>2102569</v>
      </c>
      <c r="H4318" s="222">
        <v>0</v>
      </c>
      <c r="I4318" s="222">
        <f t="shared" si="135"/>
        <v>2102569</v>
      </c>
    </row>
    <row r="4319" spans="1:9" x14ac:dyDescent="0.2">
      <c r="A4319" s="221" t="s">
        <v>37</v>
      </c>
      <c r="B4319" s="225">
        <v>606090</v>
      </c>
      <c r="C4319" s="221">
        <f t="shared" si="134"/>
        <v>6</v>
      </c>
      <c r="D4319" s="221">
        <v>60609000</v>
      </c>
      <c r="F4319" s="221" t="s">
        <v>4692</v>
      </c>
      <c r="G4319" s="222">
        <v>527293.01</v>
      </c>
      <c r="H4319" s="222">
        <v>0</v>
      </c>
      <c r="I4319" s="222">
        <f t="shared" si="135"/>
        <v>527293.01</v>
      </c>
    </row>
    <row r="4320" spans="1:9" x14ac:dyDescent="0.2">
      <c r="A4320" s="221" t="s">
        <v>37</v>
      </c>
      <c r="B4320" s="225">
        <v>606100</v>
      </c>
      <c r="C4320" s="221">
        <f t="shared" si="134"/>
        <v>6</v>
      </c>
      <c r="D4320" s="221">
        <v>60610000</v>
      </c>
      <c r="F4320" s="221" t="s">
        <v>432</v>
      </c>
      <c r="G4320" s="222">
        <v>352775.2</v>
      </c>
      <c r="H4320" s="222">
        <v>0</v>
      </c>
      <c r="I4320" s="222">
        <f t="shared" si="135"/>
        <v>352775.2</v>
      </c>
    </row>
    <row r="4321" spans="1:9" x14ac:dyDescent="0.2">
      <c r="A4321" s="221" t="s">
        <v>37</v>
      </c>
      <c r="B4321" s="225">
        <v>606800</v>
      </c>
      <c r="C4321" s="221">
        <f t="shared" si="134"/>
        <v>6</v>
      </c>
      <c r="D4321" s="221">
        <v>60680000</v>
      </c>
      <c r="F4321" s="221" t="s">
        <v>171</v>
      </c>
      <c r="G4321" s="222">
        <v>25595830.920000002</v>
      </c>
      <c r="H4321" s="222">
        <v>0</v>
      </c>
      <c r="I4321" s="222">
        <f t="shared" si="135"/>
        <v>25595830.920000002</v>
      </c>
    </row>
    <row r="4322" spans="1:9" x14ac:dyDescent="0.2">
      <c r="A4322" s="221" t="s">
        <v>37</v>
      </c>
      <c r="B4322" s="225">
        <v>608030</v>
      </c>
      <c r="C4322" s="221">
        <f t="shared" si="134"/>
        <v>6</v>
      </c>
      <c r="D4322" s="221">
        <v>60803000</v>
      </c>
      <c r="F4322" s="221" t="s">
        <v>5103</v>
      </c>
      <c r="G4322" s="222">
        <v>744951</v>
      </c>
      <c r="H4322" s="222">
        <v>0</v>
      </c>
      <c r="I4322" s="222">
        <f t="shared" si="135"/>
        <v>744951</v>
      </c>
    </row>
    <row r="4323" spans="1:9" x14ac:dyDescent="0.2">
      <c r="A4323" s="221" t="s">
        <v>37</v>
      </c>
      <c r="B4323" s="225">
        <v>611000</v>
      </c>
      <c r="C4323" s="221">
        <f t="shared" si="134"/>
        <v>6</v>
      </c>
      <c r="D4323" s="221">
        <v>61100000</v>
      </c>
      <c r="F4323" s="221" t="s">
        <v>5104</v>
      </c>
      <c r="G4323" s="222">
        <v>572210.29</v>
      </c>
      <c r="H4323" s="222">
        <v>0</v>
      </c>
      <c r="I4323" s="222">
        <f t="shared" si="135"/>
        <v>572210.29</v>
      </c>
    </row>
    <row r="4324" spans="1:9" x14ac:dyDescent="0.2">
      <c r="A4324" s="221" t="s">
        <v>37</v>
      </c>
      <c r="B4324" s="225">
        <v>613010</v>
      </c>
      <c r="C4324" s="221">
        <f t="shared" si="134"/>
        <v>6</v>
      </c>
      <c r="D4324" s="221">
        <v>61301000</v>
      </c>
      <c r="F4324" s="221" t="s">
        <v>1884</v>
      </c>
      <c r="G4324" s="222">
        <v>58825162.75</v>
      </c>
      <c r="H4324" s="222">
        <v>0</v>
      </c>
      <c r="I4324" s="222">
        <f t="shared" si="135"/>
        <v>58825162.75</v>
      </c>
    </row>
    <row r="4325" spans="1:9" x14ac:dyDescent="0.2">
      <c r="A4325" s="221" t="s">
        <v>37</v>
      </c>
      <c r="B4325" s="225">
        <v>613020</v>
      </c>
      <c r="C4325" s="221">
        <f t="shared" si="134"/>
        <v>6</v>
      </c>
      <c r="D4325" s="221">
        <v>61302000</v>
      </c>
      <c r="F4325" s="221" t="s">
        <v>4695</v>
      </c>
      <c r="G4325" s="222">
        <v>8553914.1799999997</v>
      </c>
      <c r="H4325" s="222">
        <v>0</v>
      </c>
      <c r="I4325" s="222">
        <f t="shared" si="135"/>
        <v>8553914.1799999997</v>
      </c>
    </row>
    <row r="4326" spans="1:9" x14ac:dyDescent="0.2">
      <c r="A4326" s="221" t="s">
        <v>37</v>
      </c>
      <c r="B4326" s="225">
        <v>615000</v>
      </c>
      <c r="C4326" s="221">
        <f t="shared" si="134"/>
        <v>6</v>
      </c>
      <c r="D4326" s="221">
        <v>61500000</v>
      </c>
      <c r="F4326" s="221" t="s">
        <v>5105</v>
      </c>
      <c r="G4326" s="222">
        <v>2466100</v>
      </c>
      <c r="H4326" s="222">
        <v>0</v>
      </c>
      <c r="I4326" s="222">
        <f t="shared" si="135"/>
        <v>2466100</v>
      </c>
    </row>
    <row r="4327" spans="1:9" x14ac:dyDescent="0.2">
      <c r="A4327" s="221" t="s">
        <v>37</v>
      </c>
      <c r="B4327" s="225">
        <v>615011</v>
      </c>
      <c r="C4327" s="221">
        <f t="shared" si="134"/>
        <v>6</v>
      </c>
      <c r="D4327" s="221">
        <v>61501000</v>
      </c>
      <c r="F4327" s="221" t="s">
        <v>1887</v>
      </c>
      <c r="G4327" s="222">
        <v>1703250</v>
      </c>
      <c r="H4327" s="222">
        <v>0</v>
      </c>
      <c r="I4327" s="222">
        <f t="shared" si="135"/>
        <v>1703250</v>
      </c>
    </row>
    <row r="4328" spans="1:9" x14ac:dyDescent="0.2">
      <c r="A4328" s="221" t="s">
        <v>37</v>
      </c>
      <c r="B4328" s="225">
        <v>615012</v>
      </c>
      <c r="C4328" s="221">
        <f t="shared" si="134"/>
        <v>6</v>
      </c>
      <c r="D4328" s="221">
        <v>61501000</v>
      </c>
      <c r="F4328" s="221" t="s">
        <v>1888</v>
      </c>
      <c r="G4328" s="222">
        <v>23401264.690000001</v>
      </c>
      <c r="H4328" s="222">
        <v>0</v>
      </c>
      <c r="I4328" s="222">
        <f t="shared" si="135"/>
        <v>23401264.690000001</v>
      </c>
    </row>
    <row r="4329" spans="1:9" x14ac:dyDescent="0.2">
      <c r="A4329" s="221" t="s">
        <v>37</v>
      </c>
      <c r="B4329" s="225">
        <v>616020</v>
      </c>
      <c r="C4329" s="221">
        <f t="shared" si="134"/>
        <v>6</v>
      </c>
      <c r="D4329" s="221">
        <v>61602000</v>
      </c>
      <c r="F4329" s="221" t="s">
        <v>1895</v>
      </c>
      <c r="G4329" s="222">
        <v>19507556.649999999</v>
      </c>
      <c r="H4329" s="222">
        <v>0</v>
      </c>
      <c r="I4329" s="222">
        <f t="shared" si="135"/>
        <v>19507556.649999999</v>
      </c>
    </row>
    <row r="4330" spans="1:9" x14ac:dyDescent="0.2">
      <c r="A4330" s="221" t="s">
        <v>37</v>
      </c>
      <c r="B4330" s="225">
        <v>616040</v>
      </c>
      <c r="C4330" s="221">
        <f t="shared" si="134"/>
        <v>6</v>
      </c>
      <c r="D4330" s="221">
        <v>61604000</v>
      </c>
      <c r="F4330" s="221" t="s">
        <v>1896</v>
      </c>
      <c r="G4330" s="222">
        <v>1943073</v>
      </c>
      <c r="H4330" s="222">
        <v>0</v>
      </c>
      <c r="I4330" s="222">
        <f t="shared" si="135"/>
        <v>1943073</v>
      </c>
    </row>
    <row r="4331" spans="1:9" x14ac:dyDescent="0.2">
      <c r="A4331" s="221" t="s">
        <v>37</v>
      </c>
      <c r="B4331" s="225">
        <v>618020</v>
      </c>
      <c r="C4331" s="221">
        <f t="shared" si="134"/>
        <v>6</v>
      </c>
      <c r="D4331" s="221">
        <v>61802000</v>
      </c>
      <c r="F4331" s="221" t="s">
        <v>2730</v>
      </c>
      <c r="G4331" s="222">
        <v>42600</v>
      </c>
      <c r="H4331" s="222">
        <v>0</v>
      </c>
      <c r="I4331" s="222">
        <f t="shared" si="135"/>
        <v>42600</v>
      </c>
    </row>
    <row r="4332" spans="1:9" x14ac:dyDescent="0.2">
      <c r="A4332" s="221" t="s">
        <v>37</v>
      </c>
      <c r="B4332" s="225">
        <v>621000</v>
      </c>
      <c r="C4332" s="221">
        <f t="shared" si="134"/>
        <v>6</v>
      </c>
      <c r="D4332" s="221">
        <v>62100000</v>
      </c>
      <c r="F4332" s="221" t="s">
        <v>4698</v>
      </c>
      <c r="G4332" s="222">
        <v>98390006.489999995</v>
      </c>
      <c r="H4332" s="222">
        <v>0</v>
      </c>
      <c r="I4332" s="222">
        <f t="shared" si="135"/>
        <v>98390006.489999995</v>
      </c>
    </row>
    <row r="4333" spans="1:9" x14ac:dyDescent="0.2">
      <c r="A4333" s="221" t="s">
        <v>37</v>
      </c>
      <c r="B4333" s="225">
        <v>621010</v>
      </c>
      <c r="C4333" s="221">
        <f t="shared" si="134"/>
        <v>6</v>
      </c>
      <c r="D4333" s="221">
        <v>62101000</v>
      </c>
      <c r="F4333" s="221" t="s">
        <v>5106</v>
      </c>
      <c r="G4333" s="222">
        <v>1276912.74</v>
      </c>
      <c r="H4333" s="222">
        <v>0</v>
      </c>
      <c r="I4333" s="222">
        <f t="shared" si="135"/>
        <v>1276912.74</v>
      </c>
    </row>
    <row r="4334" spans="1:9" x14ac:dyDescent="0.2">
      <c r="A4334" s="221" t="s">
        <v>37</v>
      </c>
      <c r="B4334" s="225">
        <v>621030</v>
      </c>
      <c r="C4334" s="221">
        <f t="shared" si="134"/>
        <v>6</v>
      </c>
      <c r="D4334" s="221">
        <v>62103000</v>
      </c>
      <c r="F4334" s="221" t="s">
        <v>188</v>
      </c>
      <c r="G4334" s="222">
        <v>1596190.28</v>
      </c>
      <c r="H4334" s="222">
        <v>0</v>
      </c>
      <c r="I4334" s="222">
        <f t="shared" si="135"/>
        <v>1596190.28</v>
      </c>
    </row>
    <row r="4335" spans="1:9" x14ac:dyDescent="0.2">
      <c r="A4335" s="221" t="s">
        <v>37</v>
      </c>
      <c r="B4335" s="225">
        <v>622030</v>
      </c>
      <c r="C4335" s="221">
        <f t="shared" si="134"/>
        <v>6</v>
      </c>
      <c r="D4335" s="221">
        <v>62203000</v>
      </c>
      <c r="F4335" s="221" t="s">
        <v>5107</v>
      </c>
      <c r="G4335" s="222">
        <v>3003300</v>
      </c>
      <c r="H4335" s="222">
        <v>0</v>
      </c>
      <c r="I4335" s="222">
        <f t="shared" si="135"/>
        <v>3003300</v>
      </c>
    </row>
    <row r="4336" spans="1:9" x14ac:dyDescent="0.2">
      <c r="A4336" s="221" t="s">
        <v>37</v>
      </c>
      <c r="B4336" s="225">
        <v>622600</v>
      </c>
      <c r="C4336" s="221">
        <f t="shared" si="134"/>
        <v>6</v>
      </c>
      <c r="D4336" s="221">
        <v>62260000</v>
      </c>
      <c r="F4336" s="221" t="s">
        <v>1900</v>
      </c>
      <c r="G4336" s="222">
        <v>1775000</v>
      </c>
      <c r="H4336" s="222">
        <v>0</v>
      </c>
      <c r="I4336" s="222">
        <f t="shared" si="135"/>
        <v>1775000</v>
      </c>
    </row>
    <row r="4337" spans="1:9" x14ac:dyDescent="0.2">
      <c r="A4337" s="221" t="s">
        <v>37</v>
      </c>
      <c r="B4337" s="225">
        <v>623020</v>
      </c>
      <c r="C4337" s="221">
        <f t="shared" si="134"/>
        <v>6</v>
      </c>
      <c r="D4337" s="221">
        <v>62302000</v>
      </c>
      <c r="F4337" s="221" t="s">
        <v>1904</v>
      </c>
      <c r="G4337" s="222">
        <v>72000</v>
      </c>
      <c r="H4337" s="222">
        <v>0</v>
      </c>
      <c r="I4337" s="222">
        <f t="shared" si="135"/>
        <v>72000</v>
      </c>
    </row>
    <row r="4338" spans="1:9" x14ac:dyDescent="0.2">
      <c r="A4338" s="221" t="s">
        <v>37</v>
      </c>
      <c r="B4338" s="225">
        <v>625010</v>
      </c>
      <c r="C4338" s="221">
        <f t="shared" si="134"/>
        <v>6</v>
      </c>
      <c r="D4338" s="221">
        <v>62501000</v>
      </c>
      <c r="F4338" s="221" t="s">
        <v>1908</v>
      </c>
      <c r="G4338" s="222">
        <v>610000</v>
      </c>
      <c r="H4338" s="222">
        <v>0</v>
      </c>
      <c r="I4338" s="222">
        <f t="shared" si="135"/>
        <v>610000</v>
      </c>
    </row>
    <row r="4339" spans="1:9" x14ac:dyDescent="0.2">
      <c r="A4339" s="221" t="s">
        <v>37</v>
      </c>
      <c r="B4339" s="225">
        <v>625040</v>
      </c>
      <c r="C4339" s="221">
        <f t="shared" si="134"/>
        <v>6</v>
      </c>
      <c r="D4339" s="221">
        <v>62504000</v>
      </c>
      <c r="F4339" s="221" t="s">
        <v>5108</v>
      </c>
      <c r="G4339" s="222">
        <v>110500</v>
      </c>
      <c r="H4339" s="222">
        <v>0</v>
      </c>
      <c r="I4339" s="222">
        <f t="shared" si="135"/>
        <v>110500</v>
      </c>
    </row>
    <row r="4340" spans="1:9" x14ac:dyDescent="0.2">
      <c r="A4340" s="221" t="s">
        <v>37</v>
      </c>
      <c r="B4340" s="225">
        <v>625060</v>
      </c>
      <c r="C4340" s="221">
        <f t="shared" si="134"/>
        <v>6</v>
      </c>
      <c r="D4340" s="221">
        <v>62506000</v>
      </c>
      <c r="F4340" s="221" t="s">
        <v>4700</v>
      </c>
      <c r="G4340" s="222">
        <v>390200</v>
      </c>
      <c r="H4340" s="222">
        <v>0</v>
      </c>
      <c r="I4340" s="222">
        <f t="shared" si="135"/>
        <v>390200</v>
      </c>
    </row>
    <row r="4341" spans="1:9" x14ac:dyDescent="0.2">
      <c r="A4341" s="221" t="s">
        <v>37</v>
      </c>
      <c r="B4341" s="225">
        <v>625070</v>
      </c>
      <c r="C4341" s="221">
        <f t="shared" si="134"/>
        <v>6</v>
      </c>
      <c r="D4341" s="221">
        <v>62507000</v>
      </c>
      <c r="F4341" s="221" t="s">
        <v>4701</v>
      </c>
      <c r="G4341" s="222">
        <v>183000</v>
      </c>
      <c r="H4341" s="222">
        <v>0</v>
      </c>
      <c r="I4341" s="222">
        <f t="shared" si="135"/>
        <v>183000</v>
      </c>
    </row>
    <row r="4342" spans="1:9" x14ac:dyDescent="0.2">
      <c r="A4342" s="221" t="s">
        <v>37</v>
      </c>
      <c r="B4342" s="221">
        <v>626020</v>
      </c>
      <c r="C4342" s="221">
        <f t="shared" si="134"/>
        <v>6</v>
      </c>
      <c r="D4342" s="221">
        <v>62602000</v>
      </c>
      <c r="F4342" s="221" t="s">
        <v>1915</v>
      </c>
      <c r="G4342" s="222">
        <v>30000</v>
      </c>
      <c r="H4342" s="222">
        <v>0</v>
      </c>
      <c r="I4342" s="222">
        <f t="shared" si="135"/>
        <v>30000</v>
      </c>
    </row>
    <row r="4343" spans="1:9" x14ac:dyDescent="0.2">
      <c r="A4343" s="221" t="s">
        <v>37</v>
      </c>
      <c r="B4343" s="221">
        <v>626040</v>
      </c>
      <c r="C4343" s="221">
        <f t="shared" si="134"/>
        <v>6</v>
      </c>
      <c r="D4343" s="221">
        <v>62604000</v>
      </c>
      <c r="F4343" s="221" t="s">
        <v>4702</v>
      </c>
      <c r="G4343" s="222">
        <v>187340</v>
      </c>
      <c r="H4343" s="222">
        <v>0</v>
      </c>
      <c r="I4343" s="222">
        <f t="shared" si="135"/>
        <v>187340</v>
      </c>
    </row>
    <row r="4344" spans="1:9" x14ac:dyDescent="0.2">
      <c r="A4344" s="221" t="s">
        <v>37</v>
      </c>
      <c r="B4344" s="221">
        <v>627000</v>
      </c>
      <c r="C4344" s="221">
        <f t="shared" si="134"/>
        <v>6</v>
      </c>
      <c r="D4344" s="221">
        <v>62700000</v>
      </c>
      <c r="F4344" s="221" t="s">
        <v>1419</v>
      </c>
      <c r="G4344" s="222">
        <v>2639427.66</v>
      </c>
      <c r="H4344" s="222">
        <v>0</v>
      </c>
      <c r="I4344" s="222">
        <f t="shared" si="135"/>
        <v>2639427.66</v>
      </c>
    </row>
    <row r="4345" spans="1:9" x14ac:dyDescent="0.2">
      <c r="A4345" s="221" t="s">
        <v>37</v>
      </c>
      <c r="B4345" s="221">
        <v>627030</v>
      </c>
      <c r="C4345" s="221">
        <f t="shared" si="134"/>
        <v>6</v>
      </c>
      <c r="D4345" s="221">
        <v>62703000</v>
      </c>
      <c r="F4345" s="221" t="s">
        <v>1422</v>
      </c>
      <c r="G4345" s="222">
        <v>57400</v>
      </c>
      <c r="H4345" s="222">
        <v>0</v>
      </c>
      <c r="I4345" s="222">
        <f t="shared" si="135"/>
        <v>57400</v>
      </c>
    </row>
    <row r="4346" spans="1:9" x14ac:dyDescent="0.2">
      <c r="A4346" s="221" t="s">
        <v>37</v>
      </c>
      <c r="B4346" s="221">
        <v>627040</v>
      </c>
      <c r="C4346" s="221">
        <f t="shared" si="134"/>
        <v>6</v>
      </c>
      <c r="D4346" s="221">
        <v>62704000</v>
      </c>
      <c r="F4346" s="221" t="s">
        <v>4759</v>
      </c>
      <c r="G4346" s="222">
        <v>476020.37</v>
      </c>
      <c r="H4346" s="222">
        <v>0</v>
      </c>
      <c r="I4346" s="222">
        <f t="shared" si="135"/>
        <v>476020.37</v>
      </c>
    </row>
    <row r="4347" spans="1:9" x14ac:dyDescent="0.2">
      <c r="A4347" s="221" t="s">
        <v>37</v>
      </c>
      <c r="B4347" s="221">
        <v>627050</v>
      </c>
      <c r="C4347" s="221">
        <f t="shared" si="134"/>
        <v>6</v>
      </c>
      <c r="D4347" s="221">
        <v>62705000</v>
      </c>
      <c r="F4347" s="221" t="s">
        <v>1917</v>
      </c>
      <c r="G4347" s="222">
        <v>70000</v>
      </c>
      <c r="H4347" s="222">
        <v>0</v>
      </c>
      <c r="I4347" s="222">
        <f t="shared" si="135"/>
        <v>70000</v>
      </c>
    </row>
    <row r="4348" spans="1:9" x14ac:dyDescent="0.2">
      <c r="A4348" s="221" t="s">
        <v>37</v>
      </c>
      <c r="B4348" s="221">
        <v>627070</v>
      </c>
      <c r="C4348" s="221">
        <f t="shared" si="134"/>
        <v>6</v>
      </c>
      <c r="D4348" s="221">
        <v>62707000</v>
      </c>
      <c r="F4348" s="221" t="s">
        <v>1919</v>
      </c>
      <c r="G4348" s="222">
        <v>32400</v>
      </c>
      <c r="H4348" s="222">
        <v>0</v>
      </c>
      <c r="I4348" s="222">
        <f t="shared" si="135"/>
        <v>32400</v>
      </c>
    </row>
    <row r="4349" spans="1:9" x14ac:dyDescent="0.2">
      <c r="A4349" s="221" t="s">
        <v>37</v>
      </c>
      <c r="B4349" s="221">
        <v>627080</v>
      </c>
      <c r="C4349" s="221">
        <f t="shared" si="134"/>
        <v>6</v>
      </c>
      <c r="D4349" s="221">
        <v>62708000</v>
      </c>
      <c r="F4349" s="221" t="s">
        <v>1920</v>
      </c>
      <c r="G4349" s="222">
        <v>480000</v>
      </c>
      <c r="H4349" s="222">
        <v>0</v>
      </c>
      <c r="I4349" s="222">
        <f t="shared" si="135"/>
        <v>480000</v>
      </c>
    </row>
    <row r="4350" spans="1:9" x14ac:dyDescent="0.2">
      <c r="A4350" s="221" t="s">
        <v>37</v>
      </c>
      <c r="B4350" s="221">
        <v>627090</v>
      </c>
      <c r="C4350" s="221">
        <f t="shared" si="134"/>
        <v>6</v>
      </c>
      <c r="D4350" s="221">
        <v>62709000</v>
      </c>
      <c r="F4350" s="221" t="s">
        <v>4704</v>
      </c>
      <c r="G4350" s="222">
        <v>1776366.81</v>
      </c>
      <c r="H4350" s="222">
        <v>0</v>
      </c>
      <c r="I4350" s="222">
        <f t="shared" si="135"/>
        <v>1776366.81</v>
      </c>
    </row>
    <row r="4351" spans="1:9" x14ac:dyDescent="0.2">
      <c r="A4351" s="221" t="s">
        <v>37</v>
      </c>
      <c r="B4351" s="221">
        <v>627100</v>
      </c>
      <c r="C4351" s="221">
        <f t="shared" si="134"/>
        <v>6</v>
      </c>
      <c r="D4351" s="221">
        <v>62710000</v>
      </c>
      <c r="F4351" s="221" t="s">
        <v>4705</v>
      </c>
      <c r="G4351" s="222">
        <v>25000</v>
      </c>
      <c r="H4351" s="222">
        <v>0</v>
      </c>
      <c r="I4351" s="222">
        <f t="shared" si="135"/>
        <v>25000</v>
      </c>
    </row>
    <row r="4352" spans="1:9" x14ac:dyDescent="0.2">
      <c r="A4352" s="221" t="s">
        <v>37</v>
      </c>
      <c r="B4352" s="221">
        <v>627130</v>
      </c>
      <c r="C4352" s="221">
        <f t="shared" si="134"/>
        <v>6</v>
      </c>
      <c r="D4352" s="221">
        <v>62713000</v>
      </c>
      <c r="F4352" s="221" t="s">
        <v>5109</v>
      </c>
      <c r="G4352" s="222">
        <v>617999.9</v>
      </c>
      <c r="H4352" s="222">
        <v>0</v>
      </c>
      <c r="I4352" s="222">
        <f t="shared" si="135"/>
        <v>617999.9</v>
      </c>
    </row>
    <row r="4353" spans="1:9" x14ac:dyDescent="0.2">
      <c r="A4353" s="221" t="s">
        <v>37</v>
      </c>
      <c r="B4353" s="221">
        <v>627140</v>
      </c>
      <c r="C4353" s="221">
        <f t="shared" si="134"/>
        <v>6</v>
      </c>
      <c r="D4353" s="221">
        <v>62714000</v>
      </c>
      <c r="F4353" s="221" t="s">
        <v>5110</v>
      </c>
      <c r="G4353" s="222">
        <v>141400</v>
      </c>
      <c r="H4353" s="222">
        <v>0</v>
      </c>
      <c r="I4353" s="222">
        <f t="shared" si="135"/>
        <v>141400</v>
      </c>
    </row>
    <row r="4354" spans="1:9" x14ac:dyDescent="0.2">
      <c r="A4354" s="221" t="s">
        <v>37</v>
      </c>
      <c r="B4354" s="221">
        <v>635000</v>
      </c>
      <c r="C4354" s="221">
        <f t="shared" ref="C4354:C4417" si="136">+LEN(B:B)</f>
        <v>6</v>
      </c>
      <c r="D4354" s="221">
        <v>63500000</v>
      </c>
      <c r="F4354" s="221" t="s">
        <v>4706</v>
      </c>
      <c r="G4354" s="222">
        <v>406000</v>
      </c>
      <c r="H4354" s="222">
        <v>0</v>
      </c>
      <c r="I4354" s="222">
        <f t="shared" ref="I4354:I4417" si="137">+G:G-H:H</f>
        <v>406000</v>
      </c>
    </row>
    <row r="4355" spans="1:9" x14ac:dyDescent="0.2">
      <c r="A4355" s="221" t="s">
        <v>37</v>
      </c>
      <c r="B4355" s="221">
        <v>635010</v>
      </c>
      <c r="C4355" s="221">
        <f t="shared" si="136"/>
        <v>6</v>
      </c>
      <c r="D4355" s="221">
        <v>63501000</v>
      </c>
      <c r="F4355" s="221" t="s">
        <v>4707</v>
      </c>
      <c r="G4355" s="222">
        <v>198000</v>
      </c>
      <c r="H4355" s="222">
        <v>0</v>
      </c>
      <c r="I4355" s="222">
        <f t="shared" si="137"/>
        <v>198000</v>
      </c>
    </row>
    <row r="4356" spans="1:9" x14ac:dyDescent="0.2">
      <c r="A4356" s="221" t="s">
        <v>37</v>
      </c>
      <c r="B4356" s="221">
        <v>635020</v>
      </c>
      <c r="C4356" s="221">
        <f t="shared" si="136"/>
        <v>6</v>
      </c>
      <c r="D4356" s="221">
        <v>63502000</v>
      </c>
      <c r="F4356" s="221" t="s">
        <v>5111</v>
      </c>
      <c r="G4356" s="222">
        <v>41265001.200000003</v>
      </c>
      <c r="H4356" s="222">
        <v>0</v>
      </c>
      <c r="I4356" s="222">
        <f t="shared" si="137"/>
        <v>41265001.200000003</v>
      </c>
    </row>
    <row r="4357" spans="1:9" x14ac:dyDescent="0.2">
      <c r="A4357" s="221" t="s">
        <v>37</v>
      </c>
      <c r="B4357" s="221">
        <v>635040</v>
      </c>
      <c r="C4357" s="221">
        <f t="shared" si="136"/>
        <v>6</v>
      </c>
      <c r="D4357" s="221">
        <v>63504000</v>
      </c>
      <c r="F4357" s="221" t="s">
        <v>1922</v>
      </c>
      <c r="G4357" s="222">
        <v>1140856.72</v>
      </c>
      <c r="H4357" s="222">
        <v>0</v>
      </c>
      <c r="I4357" s="222">
        <f t="shared" si="137"/>
        <v>1140856.72</v>
      </c>
    </row>
    <row r="4358" spans="1:9" x14ac:dyDescent="0.2">
      <c r="A4358" s="221" t="s">
        <v>37</v>
      </c>
      <c r="B4358" s="221">
        <v>635080</v>
      </c>
      <c r="C4358" s="221">
        <f t="shared" si="136"/>
        <v>6</v>
      </c>
      <c r="D4358" s="221">
        <v>63508000</v>
      </c>
      <c r="F4358" s="221" t="s">
        <v>1924</v>
      </c>
      <c r="G4358" s="222">
        <v>448412.89</v>
      </c>
      <c r="H4358" s="222">
        <v>0</v>
      </c>
      <c r="I4358" s="222">
        <f t="shared" si="137"/>
        <v>448412.89</v>
      </c>
    </row>
    <row r="4359" spans="1:9" x14ac:dyDescent="0.2">
      <c r="A4359" s="221" t="s">
        <v>37</v>
      </c>
      <c r="B4359" s="221">
        <v>635400</v>
      </c>
      <c r="C4359" s="221">
        <f t="shared" si="136"/>
        <v>6</v>
      </c>
      <c r="D4359" s="221">
        <v>63540000</v>
      </c>
      <c r="F4359" s="221" t="s">
        <v>1458</v>
      </c>
      <c r="G4359" s="222">
        <v>26000</v>
      </c>
      <c r="H4359" s="222">
        <v>0</v>
      </c>
      <c r="I4359" s="222">
        <f t="shared" si="137"/>
        <v>26000</v>
      </c>
    </row>
    <row r="4360" spans="1:9" x14ac:dyDescent="0.2">
      <c r="A4360" s="221" t="s">
        <v>37</v>
      </c>
      <c r="B4360" s="221">
        <v>641010</v>
      </c>
      <c r="C4360" s="221">
        <f t="shared" si="136"/>
        <v>6</v>
      </c>
      <c r="D4360" s="221">
        <v>64101000</v>
      </c>
      <c r="F4360" s="221" t="s">
        <v>4708</v>
      </c>
      <c r="G4360" s="222">
        <v>52329857.799999997</v>
      </c>
      <c r="H4360" s="222">
        <v>0</v>
      </c>
      <c r="I4360" s="222">
        <f t="shared" si="137"/>
        <v>52329857.799999997</v>
      </c>
    </row>
    <row r="4361" spans="1:9" x14ac:dyDescent="0.2">
      <c r="A4361" s="221" t="s">
        <v>37</v>
      </c>
      <c r="B4361" s="221">
        <v>641020</v>
      </c>
      <c r="C4361" s="221">
        <f t="shared" si="136"/>
        <v>6</v>
      </c>
      <c r="D4361" s="221">
        <v>64102000</v>
      </c>
      <c r="F4361" s="221" t="s">
        <v>4709</v>
      </c>
      <c r="G4361" s="222">
        <v>40000</v>
      </c>
      <c r="H4361" s="222">
        <v>0</v>
      </c>
      <c r="I4361" s="222">
        <f t="shared" si="137"/>
        <v>40000</v>
      </c>
    </row>
    <row r="4362" spans="1:9" x14ac:dyDescent="0.2">
      <c r="A4362" s="221" t="s">
        <v>37</v>
      </c>
      <c r="B4362" s="221">
        <v>641030</v>
      </c>
      <c r="C4362" s="221">
        <f t="shared" si="136"/>
        <v>6</v>
      </c>
      <c r="D4362" s="221">
        <v>64103000</v>
      </c>
      <c r="F4362" s="221" t="s">
        <v>2706</v>
      </c>
      <c r="G4362" s="222">
        <v>2774230.5</v>
      </c>
      <c r="H4362" s="222">
        <v>0</v>
      </c>
      <c r="I4362" s="222">
        <f t="shared" si="137"/>
        <v>2774230.5</v>
      </c>
    </row>
    <row r="4363" spans="1:9" x14ac:dyDescent="0.2">
      <c r="A4363" s="221" t="s">
        <v>37</v>
      </c>
      <c r="B4363" s="221">
        <v>641400</v>
      </c>
      <c r="C4363" s="221">
        <f t="shared" si="136"/>
        <v>6</v>
      </c>
      <c r="D4363" s="221">
        <v>64107000</v>
      </c>
      <c r="F4363" s="221" t="s">
        <v>2734</v>
      </c>
      <c r="G4363" s="222">
        <v>5000</v>
      </c>
      <c r="H4363" s="222">
        <v>0</v>
      </c>
      <c r="I4363" s="222">
        <f t="shared" si="137"/>
        <v>5000</v>
      </c>
    </row>
    <row r="4364" spans="1:9" x14ac:dyDescent="0.2">
      <c r="A4364" s="221" t="s">
        <v>37</v>
      </c>
      <c r="B4364" s="221">
        <v>641800</v>
      </c>
      <c r="C4364" s="221">
        <f t="shared" si="136"/>
        <v>6</v>
      </c>
      <c r="D4364" s="221">
        <v>64180000</v>
      </c>
      <c r="F4364" s="221" t="s">
        <v>4731</v>
      </c>
      <c r="G4364" s="222">
        <v>10550863.02</v>
      </c>
      <c r="H4364" s="222">
        <v>0</v>
      </c>
      <c r="I4364" s="222">
        <f t="shared" si="137"/>
        <v>10550863.02</v>
      </c>
    </row>
    <row r="4365" spans="1:9" x14ac:dyDescent="0.2">
      <c r="A4365" s="221" t="s">
        <v>37</v>
      </c>
      <c r="B4365" s="221">
        <v>641880</v>
      </c>
      <c r="C4365" s="221">
        <f t="shared" si="136"/>
        <v>6</v>
      </c>
      <c r="D4365" s="221">
        <v>64180000</v>
      </c>
      <c r="F4365" s="221" t="s">
        <v>5063</v>
      </c>
      <c r="G4365" s="222">
        <v>2293600</v>
      </c>
      <c r="H4365" s="222">
        <v>0</v>
      </c>
      <c r="I4365" s="222">
        <f t="shared" si="137"/>
        <v>2293600</v>
      </c>
    </row>
    <row r="4366" spans="1:9" x14ac:dyDescent="0.2">
      <c r="A4366" s="221" t="s">
        <v>37</v>
      </c>
      <c r="B4366" s="221">
        <v>645010</v>
      </c>
      <c r="C4366" s="221">
        <f t="shared" si="136"/>
        <v>6</v>
      </c>
      <c r="D4366" s="221">
        <v>64501000</v>
      </c>
      <c r="F4366" s="221" t="s">
        <v>483</v>
      </c>
      <c r="G4366" s="222">
        <v>7464690.3499999996</v>
      </c>
      <c r="H4366" s="222">
        <v>0</v>
      </c>
      <c r="I4366" s="222">
        <f t="shared" si="137"/>
        <v>7464690.3499999996</v>
      </c>
    </row>
    <row r="4367" spans="1:9" x14ac:dyDescent="0.2">
      <c r="A4367" s="221" t="s">
        <v>37</v>
      </c>
      <c r="B4367" s="221">
        <v>645020</v>
      </c>
      <c r="C4367" s="221">
        <f t="shared" si="136"/>
        <v>6</v>
      </c>
      <c r="D4367" s="221">
        <v>64502000</v>
      </c>
      <c r="F4367" s="221" t="s">
        <v>1434</v>
      </c>
      <c r="G4367" s="222">
        <v>1928861.35</v>
      </c>
      <c r="H4367" s="222">
        <v>0</v>
      </c>
      <c r="I4367" s="222">
        <f t="shared" si="137"/>
        <v>1928861.35</v>
      </c>
    </row>
    <row r="4368" spans="1:9" x14ac:dyDescent="0.2">
      <c r="A4368" s="221" t="s">
        <v>37</v>
      </c>
      <c r="B4368" s="221">
        <v>645040</v>
      </c>
      <c r="C4368" s="221">
        <f t="shared" si="136"/>
        <v>6</v>
      </c>
      <c r="D4368" s="221">
        <v>64504000</v>
      </c>
      <c r="F4368" s="221" t="s">
        <v>486</v>
      </c>
      <c r="G4368" s="222">
        <v>574206.94999999995</v>
      </c>
      <c r="H4368" s="222">
        <v>0</v>
      </c>
      <c r="I4368" s="222">
        <f t="shared" si="137"/>
        <v>574206.94999999995</v>
      </c>
    </row>
    <row r="4369" spans="1:9" x14ac:dyDescent="0.2">
      <c r="A4369" s="221" t="s">
        <v>37</v>
      </c>
      <c r="B4369" s="221">
        <v>645060</v>
      </c>
      <c r="C4369" s="221">
        <f t="shared" si="136"/>
        <v>6</v>
      </c>
      <c r="D4369" s="221">
        <v>64505000</v>
      </c>
      <c r="F4369" s="221" t="s">
        <v>5112</v>
      </c>
      <c r="G4369" s="222">
        <v>942173.4</v>
      </c>
      <c r="H4369" s="222">
        <v>0</v>
      </c>
      <c r="I4369" s="222">
        <f t="shared" si="137"/>
        <v>942173.4</v>
      </c>
    </row>
    <row r="4370" spans="1:9" x14ac:dyDescent="0.2">
      <c r="A4370" s="221" t="s">
        <v>37</v>
      </c>
      <c r="B4370" s="221">
        <v>645800</v>
      </c>
      <c r="C4370" s="221">
        <f t="shared" si="136"/>
        <v>6</v>
      </c>
      <c r="D4370" s="221">
        <v>64580000</v>
      </c>
      <c r="F4370" s="221" t="s">
        <v>5113</v>
      </c>
      <c r="G4370" s="222">
        <v>2004663.97</v>
      </c>
      <c r="H4370" s="222">
        <v>0</v>
      </c>
      <c r="I4370" s="222">
        <f t="shared" si="137"/>
        <v>2004663.97</v>
      </c>
    </row>
    <row r="4371" spans="1:9" x14ac:dyDescent="0.2">
      <c r="A4371" s="221" t="s">
        <v>37</v>
      </c>
      <c r="B4371" s="221">
        <v>648040</v>
      </c>
      <c r="C4371" s="221">
        <f t="shared" si="136"/>
        <v>6</v>
      </c>
      <c r="D4371" s="221">
        <v>64804000</v>
      </c>
      <c r="F4371" s="221" t="s">
        <v>224</v>
      </c>
      <c r="G4371" s="222">
        <v>144000</v>
      </c>
      <c r="H4371" s="222">
        <v>0</v>
      </c>
      <c r="I4371" s="222">
        <f t="shared" si="137"/>
        <v>144000</v>
      </c>
    </row>
    <row r="4372" spans="1:9" x14ac:dyDescent="0.2">
      <c r="A4372" s="221" t="s">
        <v>37</v>
      </c>
      <c r="B4372" s="221">
        <v>651000</v>
      </c>
      <c r="C4372" s="221">
        <f t="shared" si="136"/>
        <v>6</v>
      </c>
      <c r="D4372" s="221">
        <v>65100000</v>
      </c>
      <c r="F4372" s="221" t="s">
        <v>1437</v>
      </c>
      <c r="G4372" s="222">
        <v>2746243.65</v>
      </c>
      <c r="H4372" s="222">
        <v>0</v>
      </c>
      <c r="I4372" s="222">
        <f t="shared" si="137"/>
        <v>2746243.65</v>
      </c>
    </row>
    <row r="4373" spans="1:9" x14ac:dyDescent="0.2">
      <c r="A4373" s="221" t="s">
        <v>37</v>
      </c>
      <c r="B4373" s="221">
        <v>657000</v>
      </c>
      <c r="C4373" s="221">
        <f t="shared" si="136"/>
        <v>6</v>
      </c>
      <c r="D4373" s="221">
        <v>65700000</v>
      </c>
      <c r="F4373" s="221" t="s">
        <v>1931</v>
      </c>
      <c r="G4373" s="222">
        <v>211000</v>
      </c>
      <c r="H4373" s="222">
        <v>0</v>
      </c>
      <c r="I4373" s="222">
        <f t="shared" si="137"/>
        <v>211000</v>
      </c>
    </row>
    <row r="4374" spans="1:9" x14ac:dyDescent="0.2">
      <c r="A4374" s="221" t="s">
        <v>37</v>
      </c>
      <c r="B4374" s="221">
        <v>658000</v>
      </c>
      <c r="C4374" s="221">
        <f t="shared" si="136"/>
        <v>6</v>
      </c>
      <c r="D4374" s="221">
        <v>65800000</v>
      </c>
      <c r="F4374" s="221" t="s">
        <v>1440</v>
      </c>
      <c r="G4374" s="222">
        <v>27404844.440000001</v>
      </c>
      <c r="H4374" s="222">
        <v>0</v>
      </c>
      <c r="I4374" s="222">
        <f t="shared" si="137"/>
        <v>27404844.440000001</v>
      </c>
    </row>
    <row r="4375" spans="1:9" x14ac:dyDescent="0.2">
      <c r="A4375" s="221" t="s">
        <v>37</v>
      </c>
      <c r="B4375" s="221">
        <v>661000</v>
      </c>
      <c r="C4375" s="221">
        <f t="shared" si="136"/>
        <v>6</v>
      </c>
      <c r="D4375" s="221">
        <v>66100000</v>
      </c>
      <c r="F4375" s="221" t="s">
        <v>4719</v>
      </c>
      <c r="G4375" s="222">
        <v>3819422.18</v>
      </c>
      <c r="H4375" s="222">
        <v>0</v>
      </c>
      <c r="I4375" s="222">
        <f t="shared" si="137"/>
        <v>3819422.18</v>
      </c>
    </row>
    <row r="4376" spans="1:9" x14ac:dyDescent="0.2">
      <c r="A4376" s="221" t="s">
        <v>37</v>
      </c>
      <c r="B4376" s="221">
        <v>661020</v>
      </c>
      <c r="C4376" s="221">
        <f t="shared" si="136"/>
        <v>6</v>
      </c>
      <c r="D4376" s="221">
        <v>66102000</v>
      </c>
      <c r="F4376" s="221" t="s">
        <v>1442</v>
      </c>
      <c r="G4376" s="222">
        <v>33877839.259999998</v>
      </c>
      <c r="H4376" s="222">
        <v>0</v>
      </c>
      <c r="I4376" s="222">
        <f t="shared" si="137"/>
        <v>33877839.259999998</v>
      </c>
    </row>
    <row r="4377" spans="1:9" x14ac:dyDescent="0.2">
      <c r="A4377" s="221" t="s">
        <v>37</v>
      </c>
      <c r="B4377" s="221">
        <v>661030</v>
      </c>
      <c r="C4377" s="221">
        <f t="shared" si="136"/>
        <v>6</v>
      </c>
      <c r="D4377" s="221">
        <v>66103000</v>
      </c>
      <c r="F4377" s="221" t="s">
        <v>5114</v>
      </c>
      <c r="G4377" s="222">
        <v>317505537.69999999</v>
      </c>
      <c r="H4377" s="222">
        <v>0</v>
      </c>
      <c r="I4377" s="222">
        <f t="shared" si="137"/>
        <v>317505537.69999999</v>
      </c>
    </row>
    <row r="4378" spans="1:9" x14ac:dyDescent="0.2">
      <c r="A4378" s="221" t="s">
        <v>37</v>
      </c>
      <c r="B4378" s="221">
        <v>666000</v>
      </c>
      <c r="C4378" s="221">
        <f t="shared" si="136"/>
        <v>6</v>
      </c>
      <c r="D4378" s="221">
        <v>66600000</v>
      </c>
      <c r="F4378" s="221" t="s">
        <v>1935</v>
      </c>
      <c r="G4378" s="222">
        <v>61394260.890000001</v>
      </c>
      <c r="H4378" s="222">
        <v>0</v>
      </c>
      <c r="I4378" s="222">
        <f t="shared" si="137"/>
        <v>61394260.890000001</v>
      </c>
    </row>
    <row r="4379" spans="1:9" x14ac:dyDescent="0.2">
      <c r="A4379" s="221" t="s">
        <v>37</v>
      </c>
      <c r="B4379" s="221">
        <v>681120</v>
      </c>
      <c r="C4379" s="221">
        <f t="shared" si="136"/>
        <v>6</v>
      </c>
      <c r="D4379" s="221">
        <v>68112000</v>
      </c>
      <c r="F4379" s="221" t="s">
        <v>4720</v>
      </c>
      <c r="G4379" s="222">
        <v>120552213.18000001</v>
      </c>
      <c r="H4379" s="222">
        <v>0</v>
      </c>
      <c r="I4379" s="222">
        <f t="shared" si="137"/>
        <v>120552213.18000001</v>
      </c>
    </row>
    <row r="4380" spans="1:9" x14ac:dyDescent="0.2">
      <c r="A4380" s="221" t="s">
        <v>37</v>
      </c>
      <c r="B4380" s="221">
        <v>695100</v>
      </c>
      <c r="C4380" s="221">
        <f t="shared" si="136"/>
        <v>6</v>
      </c>
      <c r="D4380" s="221">
        <v>69500000</v>
      </c>
      <c r="F4380" s="221" t="s">
        <v>5115</v>
      </c>
      <c r="G4380" s="222">
        <v>83345482.090694696</v>
      </c>
      <c r="H4380" s="222">
        <v>0</v>
      </c>
      <c r="I4380" s="222">
        <f t="shared" si="137"/>
        <v>83345482.090694696</v>
      </c>
    </row>
    <row r="4381" spans="1:9" x14ac:dyDescent="0.2">
      <c r="A4381" s="221" t="s">
        <v>37</v>
      </c>
      <c r="B4381" s="221">
        <v>695200</v>
      </c>
      <c r="C4381" s="221">
        <f t="shared" si="136"/>
        <v>6</v>
      </c>
      <c r="D4381" s="221">
        <v>69500000</v>
      </c>
      <c r="F4381" s="221" t="s">
        <v>4526</v>
      </c>
      <c r="G4381" s="222">
        <v>11304349.76</v>
      </c>
      <c r="H4381" s="222">
        <v>0</v>
      </c>
      <c r="I4381" s="222">
        <f t="shared" si="137"/>
        <v>11304349.76</v>
      </c>
    </row>
    <row r="4382" spans="1:9" x14ac:dyDescent="0.2">
      <c r="A4382" s="221" t="s">
        <v>37</v>
      </c>
      <c r="B4382" s="221">
        <v>706000</v>
      </c>
      <c r="C4382" s="221">
        <f t="shared" si="136"/>
        <v>6</v>
      </c>
      <c r="D4382" s="221">
        <v>70600000</v>
      </c>
      <c r="F4382" s="221" t="s">
        <v>5116</v>
      </c>
      <c r="G4382" s="222">
        <v>0</v>
      </c>
      <c r="H4382" s="222">
        <v>1387320537.01</v>
      </c>
      <c r="I4382" s="222">
        <f t="shared" si="137"/>
        <v>-1387320537.01</v>
      </c>
    </row>
    <row r="4383" spans="1:9" x14ac:dyDescent="0.2">
      <c r="A4383" s="221" t="s">
        <v>37</v>
      </c>
      <c r="B4383" s="221">
        <v>706200</v>
      </c>
      <c r="C4383" s="221">
        <f t="shared" si="136"/>
        <v>6</v>
      </c>
      <c r="D4383" s="221">
        <v>70620000</v>
      </c>
      <c r="F4383" s="221" t="s">
        <v>1937</v>
      </c>
      <c r="G4383" s="222">
        <v>0</v>
      </c>
      <c r="H4383" s="222">
        <v>300000000</v>
      </c>
      <c r="I4383" s="222">
        <f t="shared" si="137"/>
        <v>-300000000</v>
      </c>
    </row>
    <row r="4384" spans="1:9" x14ac:dyDescent="0.2">
      <c r="A4384" s="221" t="s">
        <v>37</v>
      </c>
      <c r="B4384" s="221">
        <v>708500</v>
      </c>
      <c r="C4384" s="221">
        <f t="shared" si="136"/>
        <v>6</v>
      </c>
      <c r="D4384" s="221">
        <v>70840000</v>
      </c>
      <c r="F4384" s="221" t="s">
        <v>5117</v>
      </c>
      <c r="G4384" s="222">
        <v>0</v>
      </c>
      <c r="H4384" s="222">
        <v>701158.31</v>
      </c>
      <c r="I4384" s="222">
        <f t="shared" si="137"/>
        <v>-701158.31</v>
      </c>
    </row>
    <row r="4385" spans="1:9" x14ac:dyDescent="0.2">
      <c r="A4385" s="221" t="s">
        <v>37</v>
      </c>
      <c r="B4385" s="221">
        <v>758000</v>
      </c>
      <c r="C4385" s="221">
        <f t="shared" si="136"/>
        <v>6</v>
      </c>
      <c r="D4385" s="221">
        <v>75800000</v>
      </c>
      <c r="F4385" s="221" t="s">
        <v>1451</v>
      </c>
      <c r="G4385" s="222">
        <v>0</v>
      </c>
      <c r="H4385" s="222">
        <v>21240963.199999999</v>
      </c>
      <c r="I4385" s="222">
        <f t="shared" si="137"/>
        <v>-21240963.199999999</v>
      </c>
    </row>
    <row r="4386" spans="1:9" x14ac:dyDescent="0.2">
      <c r="A4386" s="221" t="s">
        <v>37</v>
      </c>
      <c r="B4386" s="221">
        <v>758110</v>
      </c>
      <c r="C4386" s="221">
        <f t="shared" si="136"/>
        <v>6</v>
      </c>
      <c r="D4386" s="221">
        <v>75810000</v>
      </c>
      <c r="F4386" s="221" t="s">
        <v>5118</v>
      </c>
      <c r="G4386" s="222">
        <v>0</v>
      </c>
      <c r="H4386" s="222">
        <v>360000</v>
      </c>
      <c r="I4386" s="222">
        <f t="shared" si="137"/>
        <v>-360000</v>
      </c>
    </row>
    <row r="4387" spans="1:9" x14ac:dyDescent="0.2">
      <c r="A4387" s="221" t="s">
        <v>37</v>
      </c>
      <c r="B4387" s="221">
        <v>766000</v>
      </c>
      <c r="C4387" s="221">
        <f t="shared" si="136"/>
        <v>6</v>
      </c>
      <c r="D4387" s="221">
        <v>76600000</v>
      </c>
      <c r="F4387" s="221" t="s">
        <v>5119</v>
      </c>
      <c r="G4387" s="222">
        <v>0</v>
      </c>
      <c r="H4387" s="222">
        <v>42830688.649999999</v>
      </c>
      <c r="I4387" s="222">
        <f t="shared" si="137"/>
        <v>-42830688.649999999</v>
      </c>
    </row>
    <row r="4388" spans="1:9" x14ac:dyDescent="0.2">
      <c r="A4388" s="221" t="s">
        <v>32</v>
      </c>
      <c r="B4388" s="225">
        <v>10100000</v>
      </c>
      <c r="C4388" s="221">
        <f t="shared" si="136"/>
        <v>8</v>
      </c>
      <c r="D4388" s="221">
        <v>10100000</v>
      </c>
      <c r="F4388" s="221" t="s">
        <v>581</v>
      </c>
      <c r="H4388" s="222">
        <v>600000000</v>
      </c>
      <c r="I4388" s="222">
        <f t="shared" si="137"/>
        <v>-600000000</v>
      </c>
    </row>
    <row r="4389" spans="1:9" x14ac:dyDescent="0.2">
      <c r="A4389" s="221" t="s">
        <v>32</v>
      </c>
      <c r="B4389" s="225">
        <v>11100000</v>
      </c>
      <c r="C4389" s="221">
        <f t="shared" si="136"/>
        <v>8</v>
      </c>
      <c r="D4389" s="221">
        <v>11000000</v>
      </c>
      <c r="F4389" s="221" t="s">
        <v>3012</v>
      </c>
      <c r="G4389" s="222">
        <v>220000</v>
      </c>
      <c r="I4389" s="222">
        <f t="shared" si="137"/>
        <v>220000</v>
      </c>
    </row>
    <row r="4390" spans="1:9" x14ac:dyDescent="0.2">
      <c r="A4390" s="221" t="s">
        <v>32</v>
      </c>
      <c r="B4390" s="225">
        <v>12000000</v>
      </c>
      <c r="C4390" s="221">
        <f t="shared" si="136"/>
        <v>8</v>
      </c>
      <c r="D4390" s="221">
        <v>12000000</v>
      </c>
      <c r="F4390" s="221" t="s">
        <v>2067</v>
      </c>
      <c r="H4390" s="222">
        <v>938237363.67999995</v>
      </c>
      <c r="I4390" s="222">
        <f t="shared" si="137"/>
        <v>-938237363.67999995</v>
      </c>
    </row>
    <row r="4391" spans="1:9" x14ac:dyDescent="0.2">
      <c r="A4391" s="221" t="s">
        <v>32</v>
      </c>
      <c r="B4391" s="225">
        <v>13300000</v>
      </c>
      <c r="C4391" s="221">
        <f t="shared" si="136"/>
        <v>8</v>
      </c>
      <c r="D4391" s="221">
        <v>13110000</v>
      </c>
      <c r="F4391" s="221" t="s">
        <v>3014</v>
      </c>
      <c r="G4391" s="222">
        <v>22790349.309999999</v>
      </c>
      <c r="I4391" s="222">
        <f t="shared" si="137"/>
        <v>22790349.309999999</v>
      </c>
    </row>
    <row r="4392" spans="1:9" x14ac:dyDescent="0.2">
      <c r="A4392" s="221" t="s">
        <v>32</v>
      </c>
      <c r="B4392" s="225">
        <v>16300000</v>
      </c>
      <c r="C4392" s="221">
        <f t="shared" si="136"/>
        <v>8</v>
      </c>
      <c r="D4392" s="221">
        <v>16300000</v>
      </c>
      <c r="F4392" s="221" t="s">
        <v>3017</v>
      </c>
      <c r="H4392" s="222">
        <v>1037654349.98</v>
      </c>
      <c r="I4392" s="222">
        <f t="shared" si="137"/>
        <v>-1037654349.98</v>
      </c>
    </row>
    <row r="4393" spans="1:9" x14ac:dyDescent="0.2">
      <c r="A4393" s="221" t="s">
        <v>32</v>
      </c>
      <c r="B4393" s="225">
        <v>16400000</v>
      </c>
      <c r="C4393" s="221">
        <f t="shared" si="136"/>
        <v>8</v>
      </c>
      <c r="D4393" s="221">
        <v>16400000</v>
      </c>
      <c r="F4393" s="221" t="s">
        <v>3018</v>
      </c>
      <c r="H4393" s="222">
        <v>1946076904.3800001</v>
      </c>
      <c r="I4393" s="222">
        <f t="shared" si="137"/>
        <v>-1946076904.3800001</v>
      </c>
    </row>
    <row r="4394" spans="1:9" x14ac:dyDescent="0.2">
      <c r="A4394" s="221" t="s">
        <v>32</v>
      </c>
      <c r="B4394" s="225">
        <v>20400000</v>
      </c>
      <c r="C4394" s="221">
        <f t="shared" si="136"/>
        <v>8</v>
      </c>
      <c r="D4394" s="221">
        <v>20400000</v>
      </c>
      <c r="F4394" s="221" t="s">
        <v>2074</v>
      </c>
      <c r="G4394" s="222">
        <v>12657167.02</v>
      </c>
      <c r="I4394" s="222">
        <f t="shared" si="137"/>
        <v>12657167.02</v>
      </c>
    </row>
    <row r="4395" spans="1:9" x14ac:dyDescent="0.2">
      <c r="A4395" s="221" t="s">
        <v>32</v>
      </c>
      <c r="B4395" s="225">
        <v>21100000</v>
      </c>
      <c r="C4395" s="221">
        <f t="shared" si="136"/>
        <v>8</v>
      </c>
      <c r="D4395" s="221">
        <v>21100000</v>
      </c>
      <c r="F4395" s="221" t="s">
        <v>803</v>
      </c>
      <c r="G4395" s="222">
        <v>31200000</v>
      </c>
      <c r="I4395" s="222">
        <f t="shared" si="137"/>
        <v>31200000</v>
      </c>
    </row>
    <row r="4396" spans="1:9" x14ac:dyDescent="0.2">
      <c r="A4396" s="221" t="s">
        <v>32</v>
      </c>
      <c r="B4396" s="225">
        <v>21300000</v>
      </c>
      <c r="C4396" s="221">
        <f t="shared" si="136"/>
        <v>8</v>
      </c>
      <c r="D4396" s="221">
        <v>21300000</v>
      </c>
      <c r="F4396" s="221" t="s">
        <v>591</v>
      </c>
      <c r="G4396" s="222">
        <v>1045317627.67</v>
      </c>
      <c r="I4396" s="222">
        <f t="shared" si="137"/>
        <v>1045317627.67</v>
      </c>
    </row>
    <row r="4397" spans="1:9" x14ac:dyDescent="0.2">
      <c r="A4397" s="221" t="s">
        <v>32</v>
      </c>
      <c r="B4397" s="225">
        <v>21500000</v>
      </c>
      <c r="C4397" s="221">
        <f t="shared" si="136"/>
        <v>8</v>
      </c>
      <c r="D4397" s="221">
        <v>21500000</v>
      </c>
      <c r="F4397" s="221" t="s">
        <v>2075</v>
      </c>
      <c r="G4397" s="222">
        <v>129000102.79000001</v>
      </c>
      <c r="I4397" s="222">
        <f t="shared" si="137"/>
        <v>129000102.79000001</v>
      </c>
    </row>
    <row r="4398" spans="1:9" x14ac:dyDescent="0.2">
      <c r="A4398" s="221" t="s">
        <v>32</v>
      </c>
      <c r="B4398" s="225">
        <v>21520000</v>
      </c>
      <c r="C4398" s="221">
        <f t="shared" si="136"/>
        <v>8</v>
      </c>
      <c r="D4398" s="221">
        <v>21520000</v>
      </c>
      <c r="F4398" s="221" t="s">
        <v>254</v>
      </c>
      <c r="G4398" s="222">
        <v>44129814.950000003</v>
      </c>
      <c r="I4398" s="222">
        <f t="shared" si="137"/>
        <v>44129814.950000003</v>
      </c>
    </row>
    <row r="4399" spans="1:9" x14ac:dyDescent="0.2">
      <c r="A4399" s="221" t="s">
        <v>32</v>
      </c>
      <c r="B4399" s="225">
        <v>21530000</v>
      </c>
      <c r="C4399" s="221">
        <f t="shared" si="136"/>
        <v>8</v>
      </c>
      <c r="D4399" s="221">
        <v>21530000</v>
      </c>
      <c r="F4399" s="221" t="s">
        <v>3020</v>
      </c>
      <c r="G4399" s="222">
        <v>263691184.59999999</v>
      </c>
      <c r="I4399" s="222">
        <f t="shared" si="137"/>
        <v>263691184.59999999</v>
      </c>
    </row>
    <row r="4400" spans="1:9" x14ac:dyDescent="0.2">
      <c r="A4400" s="221" t="s">
        <v>32</v>
      </c>
      <c r="B4400" s="225">
        <v>21810000</v>
      </c>
      <c r="C4400" s="221">
        <f t="shared" si="136"/>
        <v>8</v>
      </c>
      <c r="D4400" s="221">
        <v>21810000</v>
      </c>
      <c r="F4400" s="221" t="s">
        <v>260</v>
      </c>
      <c r="G4400" s="222">
        <v>5688409509.1099997</v>
      </c>
      <c r="I4400" s="222">
        <f t="shared" si="137"/>
        <v>5688409509.1099997</v>
      </c>
    </row>
    <row r="4401" spans="1:9" x14ac:dyDescent="0.2">
      <c r="A4401" s="221" t="s">
        <v>32</v>
      </c>
      <c r="B4401" s="225">
        <v>21820000</v>
      </c>
      <c r="C4401" s="221">
        <f t="shared" si="136"/>
        <v>8</v>
      </c>
      <c r="D4401" s="221">
        <v>21820000</v>
      </c>
      <c r="F4401" s="221" t="s">
        <v>52</v>
      </c>
      <c r="G4401" s="222">
        <v>18819671.370000001</v>
      </c>
      <c r="I4401" s="222">
        <f t="shared" si="137"/>
        <v>18819671.370000001</v>
      </c>
    </row>
    <row r="4402" spans="1:9" x14ac:dyDescent="0.2">
      <c r="A4402" s="221" t="s">
        <v>32</v>
      </c>
      <c r="B4402" s="225">
        <v>21830000</v>
      </c>
      <c r="C4402" s="221">
        <f t="shared" si="136"/>
        <v>8</v>
      </c>
      <c r="D4402" s="221">
        <v>21830000</v>
      </c>
      <c r="F4402" s="221" t="s">
        <v>596</v>
      </c>
      <c r="G4402" s="222">
        <v>665943878.32000005</v>
      </c>
      <c r="I4402" s="222">
        <f t="shared" si="137"/>
        <v>665943878.32000005</v>
      </c>
    </row>
    <row r="4403" spans="1:9" x14ac:dyDescent="0.2">
      <c r="A4403" s="221" t="s">
        <v>32</v>
      </c>
      <c r="B4403" s="225">
        <v>21840000</v>
      </c>
      <c r="C4403" s="221">
        <f t="shared" si="136"/>
        <v>8</v>
      </c>
      <c r="D4403" s="221">
        <v>21840000</v>
      </c>
      <c r="F4403" s="221" t="s">
        <v>597</v>
      </c>
      <c r="G4403" s="222">
        <v>42850777.219999999</v>
      </c>
      <c r="I4403" s="222">
        <f t="shared" si="137"/>
        <v>42850777.219999999</v>
      </c>
    </row>
    <row r="4404" spans="1:9" x14ac:dyDescent="0.2">
      <c r="A4404" s="221" t="s">
        <v>32</v>
      </c>
      <c r="B4404" s="225">
        <v>21850000</v>
      </c>
      <c r="C4404" s="221">
        <f t="shared" si="136"/>
        <v>8</v>
      </c>
      <c r="D4404" s="221">
        <v>21850000</v>
      </c>
      <c r="F4404" s="221" t="s">
        <v>2079</v>
      </c>
      <c r="G4404" s="222">
        <v>21143343.329999998</v>
      </c>
      <c r="I4404" s="222">
        <f t="shared" si="137"/>
        <v>21143343.329999998</v>
      </c>
    </row>
    <row r="4405" spans="1:9" x14ac:dyDescent="0.2">
      <c r="A4405" s="221" t="s">
        <v>32</v>
      </c>
      <c r="B4405" s="225">
        <v>21870000</v>
      </c>
      <c r="C4405" s="221">
        <f t="shared" si="136"/>
        <v>8</v>
      </c>
      <c r="D4405" s="221">
        <v>21870000</v>
      </c>
      <c r="F4405" s="221" t="s">
        <v>2223</v>
      </c>
      <c r="G4405" s="222">
        <v>19327532.399999999</v>
      </c>
      <c r="I4405" s="222">
        <f t="shared" si="137"/>
        <v>19327532.399999999</v>
      </c>
    </row>
    <row r="4406" spans="1:9" x14ac:dyDescent="0.2">
      <c r="A4406" s="221" t="s">
        <v>32</v>
      </c>
      <c r="B4406" s="225">
        <v>27500000</v>
      </c>
      <c r="C4406" s="221">
        <f t="shared" si="136"/>
        <v>8</v>
      </c>
      <c r="D4406" s="221">
        <v>27500000</v>
      </c>
      <c r="F4406" s="221" t="s">
        <v>599</v>
      </c>
      <c r="G4406" s="222">
        <v>53728000</v>
      </c>
      <c r="I4406" s="222">
        <f t="shared" si="137"/>
        <v>53728000</v>
      </c>
    </row>
    <row r="4407" spans="1:9" x14ac:dyDescent="0.2">
      <c r="A4407" s="221" t="s">
        <v>32</v>
      </c>
      <c r="B4407" s="225">
        <v>28030000</v>
      </c>
      <c r="C4407" s="221">
        <f t="shared" si="136"/>
        <v>8</v>
      </c>
      <c r="D4407" s="221">
        <v>28030000</v>
      </c>
      <c r="F4407" s="221" t="s">
        <v>600</v>
      </c>
      <c r="H4407" s="222">
        <v>11335213.77</v>
      </c>
      <c r="I4407" s="222">
        <f t="shared" si="137"/>
        <v>-11335213.77</v>
      </c>
    </row>
    <row r="4408" spans="1:9" x14ac:dyDescent="0.2">
      <c r="A4408" s="221" t="s">
        <v>32</v>
      </c>
      <c r="B4408" s="225">
        <v>28130000</v>
      </c>
      <c r="C4408" s="221">
        <f t="shared" si="136"/>
        <v>8</v>
      </c>
      <c r="D4408" s="221">
        <v>28130000</v>
      </c>
      <c r="F4408" s="221" t="s">
        <v>603</v>
      </c>
      <c r="H4408" s="222">
        <v>255376060.56</v>
      </c>
      <c r="I4408" s="222">
        <f t="shared" si="137"/>
        <v>-255376060.56</v>
      </c>
    </row>
    <row r="4409" spans="1:9" x14ac:dyDescent="0.2">
      <c r="A4409" s="221" t="s">
        <v>32</v>
      </c>
      <c r="B4409" s="225">
        <v>28150000</v>
      </c>
      <c r="C4409" s="221">
        <f t="shared" si="136"/>
        <v>8</v>
      </c>
      <c r="D4409" s="221">
        <v>28150000</v>
      </c>
      <c r="F4409" s="221" t="s">
        <v>604</v>
      </c>
      <c r="H4409" s="222">
        <v>62025373.460000001</v>
      </c>
      <c r="I4409" s="222">
        <f t="shared" si="137"/>
        <v>-62025373.460000001</v>
      </c>
    </row>
    <row r="4410" spans="1:9" x14ac:dyDescent="0.2">
      <c r="A4410" s="221" t="s">
        <v>32</v>
      </c>
      <c r="B4410" s="225">
        <v>28152000</v>
      </c>
      <c r="C4410" s="221">
        <f t="shared" si="136"/>
        <v>8</v>
      </c>
      <c r="D4410" s="221">
        <v>28152000</v>
      </c>
      <c r="F4410" s="221" t="s">
        <v>270</v>
      </c>
      <c r="H4410" s="222">
        <v>18229700.109999999</v>
      </c>
      <c r="I4410" s="222">
        <f t="shared" si="137"/>
        <v>-18229700.109999999</v>
      </c>
    </row>
    <row r="4411" spans="1:9" x14ac:dyDescent="0.2">
      <c r="A4411" s="221" t="s">
        <v>32</v>
      </c>
      <c r="B4411" s="225">
        <v>28153000</v>
      </c>
      <c r="C4411" s="221">
        <f t="shared" si="136"/>
        <v>8</v>
      </c>
      <c r="D4411" s="221">
        <v>28153000</v>
      </c>
      <c r="F4411" s="221" t="s">
        <v>3023</v>
      </c>
      <c r="H4411" s="222">
        <v>136205428.13999999</v>
      </c>
      <c r="I4411" s="222">
        <f t="shared" si="137"/>
        <v>-136205428.13999999</v>
      </c>
    </row>
    <row r="4412" spans="1:9" x14ac:dyDescent="0.2">
      <c r="A4412" s="221" t="s">
        <v>32</v>
      </c>
      <c r="B4412" s="225">
        <v>28181000</v>
      </c>
      <c r="C4412" s="221">
        <f t="shared" si="136"/>
        <v>8</v>
      </c>
      <c r="D4412" s="221">
        <v>28181000</v>
      </c>
      <c r="F4412" s="221" t="s">
        <v>276</v>
      </c>
      <c r="H4412" s="222">
        <v>3799948732.2199998</v>
      </c>
      <c r="I4412" s="222">
        <f t="shared" si="137"/>
        <v>-3799948732.2199998</v>
      </c>
    </row>
    <row r="4413" spans="1:9" x14ac:dyDescent="0.2">
      <c r="A4413" s="221" t="s">
        <v>32</v>
      </c>
      <c r="B4413" s="225">
        <v>28182000</v>
      </c>
      <c r="C4413" s="221">
        <f t="shared" si="136"/>
        <v>8</v>
      </c>
      <c r="D4413" s="221">
        <v>28182000</v>
      </c>
      <c r="F4413" s="221" t="s">
        <v>607</v>
      </c>
      <c r="H4413" s="222">
        <v>9756324.1799999997</v>
      </c>
      <c r="I4413" s="222">
        <f t="shared" si="137"/>
        <v>-9756324.1799999997</v>
      </c>
    </row>
    <row r="4414" spans="1:9" x14ac:dyDescent="0.2">
      <c r="A4414" s="221" t="s">
        <v>32</v>
      </c>
      <c r="B4414" s="225">
        <v>28183000</v>
      </c>
      <c r="C4414" s="221">
        <f t="shared" si="136"/>
        <v>8</v>
      </c>
      <c r="D4414" s="221">
        <v>28183000</v>
      </c>
      <c r="F4414" s="221" t="s">
        <v>610</v>
      </c>
      <c r="H4414" s="222">
        <v>271343035.33999997</v>
      </c>
      <c r="I4414" s="222">
        <f t="shared" si="137"/>
        <v>-271343035.33999997</v>
      </c>
    </row>
    <row r="4415" spans="1:9" x14ac:dyDescent="0.2">
      <c r="A4415" s="221" t="s">
        <v>32</v>
      </c>
      <c r="B4415" s="225">
        <v>28184000</v>
      </c>
      <c r="C4415" s="221">
        <f t="shared" si="136"/>
        <v>8</v>
      </c>
      <c r="D4415" s="221">
        <v>28184000</v>
      </c>
      <c r="F4415" s="221" t="s">
        <v>608</v>
      </c>
      <c r="H4415" s="222">
        <v>21213725.280000001</v>
      </c>
      <c r="I4415" s="222">
        <f t="shared" si="137"/>
        <v>-21213725.280000001</v>
      </c>
    </row>
    <row r="4416" spans="1:9" x14ac:dyDescent="0.2">
      <c r="A4416" s="221" t="s">
        <v>32</v>
      </c>
      <c r="B4416" s="225">
        <v>28185000</v>
      </c>
      <c r="C4416" s="221">
        <f t="shared" si="136"/>
        <v>8</v>
      </c>
      <c r="D4416" s="221">
        <v>28185000</v>
      </c>
      <c r="F4416" s="221" t="s">
        <v>279</v>
      </c>
      <c r="H4416" s="222">
        <v>17417717.359999999</v>
      </c>
      <c r="I4416" s="222">
        <f t="shared" si="137"/>
        <v>-17417717.359999999</v>
      </c>
    </row>
    <row r="4417" spans="1:9" x14ac:dyDescent="0.2">
      <c r="A4417" s="221" t="s">
        <v>32</v>
      </c>
      <c r="B4417" s="225">
        <v>28187000</v>
      </c>
      <c r="C4417" s="221">
        <f t="shared" si="136"/>
        <v>8</v>
      </c>
      <c r="D4417" s="221">
        <v>28187000</v>
      </c>
      <c r="F4417" s="221" t="s">
        <v>609</v>
      </c>
      <c r="H4417" s="222">
        <v>9490265.9499999993</v>
      </c>
      <c r="I4417" s="222">
        <f t="shared" si="137"/>
        <v>-9490265.9499999993</v>
      </c>
    </row>
    <row r="4418" spans="1:9" x14ac:dyDescent="0.2">
      <c r="A4418" s="221" t="s">
        <v>32</v>
      </c>
      <c r="B4418" s="225">
        <v>31000000</v>
      </c>
      <c r="C4418" s="221">
        <f t="shared" ref="C4418:C4481" si="138">+LEN(B:B)</f>
        <v>8</v>
      </c>
      <c r="D4418" s="221">
        <v>31000000</v>
      </c>
      <c r="F4418" s="221" t="s">
        <v>2389</v>
      </c>
      <c r="G4418" s="222">
        <v>1019929839.05</v>
      </c>
      <c r="I4418" s="222">
        <f t="shared" ref="I4418:I4481" si="139">+G:G-H:H</f>
        <v>1019929839.05</v>
      </c>
    </row>
    <row r="4419" spans="1:9" x14ac:dyDescent="0.2">
      <c r="A4419" s="221" t="s">
        <v>32</v>
      </c>
      <c r="B4419" s="225">
        <v>35500000</v>
      </c>
      <c r="C4419" s="221">
        <f t="shared" si="138"/>
        <v>8</v>
      </c>
      <c r="D4419" s="221">
        <v>35500000</v>
      </c>
      <c r="F4419" s="221" t="s">
        <v>612</v>
      </c>
      <c r="G4419" s="222">
        <v>1249549528.2</v>
      </c>
      <c r="I4419" s="222">
        <f t="shared" si="139"/>
        <v>1249549528.2</v>
      </c>
    </row>
    <row r="4420" spans="1:9" x14ac:dyDescent="0.2">
      <c r="A4420" s="221" t="s">
        <v>32</v>
      </c>
      <c r="B4420" s="225">
        <v>40100000</v>
      </c>
      <c r="C4420" s="221">
        <f t="shared" si="138"/>
        <v>8</v>
      </c>
      <c r="D4420" s="221">
        <v>40100000</v>
      </c>
      <c r="F4420" s="221" t="s">
        <v>1945</v>
      </c>
      <c r="H4420" s="222">
        <v>117752925.34</v>
      </c>
      <c r="I4420" s="222">
        <f t="shared" si="139"/>
        <v>-117752925.34</v>
      </c>
    </row>
    <row r="4421" spans="1:9" x14ac:dyDescent="0.2">
      <c r="A4421" s="221" t="s">
        <v>32</v>
      </c>
      <c r="B4421" s="225">
        <v>40120000</v>
      </c>
      <c r="C4421" s="221">
        <f t="shared" si="138"/>
        <v>8</v>
      </c>
      <c r="D4421" s="221">
        <v>40120000</v>
      </c>
      <c r="F4421" s="221" t="s">
        <v>65</v>
      </c>
      <c r="H4421" s="222">
        <v>1453143067.53</v>
      </c>
      <c r="I4421" s="222">
        <f t="shared" si="139"/>
        <v>-1453143067.53</v>
      </c>
    </row>
    <row r="4422" spans="1:9" x14ac:dyDescent="0.2">
      <c r="A4422" s="221" t="s">
        <v>32</v>
      </c>
      <c r="B4422" s="225">
        <v>40800000</v>
      </c>
      <c r="C4422" s="221">
        <f t="shared" si="138"/>
        <v>8</v>
      </c>
      <c r="D4422" s="221">
        <v>40800000</v>
      </c>
      <c r="F4422" s="221" t="s">
        <v>1946</v>
      </c>
      <c r="H4422" s="222">
        <v>92664</v>
      </c>
      <c r="I4422" s="222">
        <f t="shared" si="139"/>
        <v>-92664</v>
      </c>
    </row>
    <row r="4423" spans="1:9" x14ac:dyDescent="0.2">
      <c r="A4423" s="221" t="s">
        <v>32</v>
      </c>
      <c r="B4423" s="225">
        <v>41100000</v>
      </c>
      <c r="C4423" s="221">
        <f t="shared" si="138"/>
        <v>8</v>
      </c>
      <c r="D4423" s="221">
        <v>41100000</v>
      </c>
      <c r="F4423" s="221" t="s">
        <v>3025</v>
      </c>
      <c r="G4423" s="222">
        <v>1718695154.8699999</v>
      </c>
      <c r="I4423" s="222">
        <f t="shared" si="139"/>
        <v>1718695154.8699999</v>
      </c>
    </row>
    <row r="4424" spans="1:9" x14ac:dyDescent="0.2">
      <c r="A4424" s="221" t="s">
        <v>32</v>
      </c>
      <c r="B4424" s="225">
        <v>41110000</v>
      </c>
      <c r="C4424" s="221">
        <f t="shared" si="138"/>
        <v>8</v>
      </c>
      <c r="D4424" s="221">
        <v>41110000</v>
      </c>
      <c r="F4424" s="221" t="s">
        <v>2092</v>
      </c>
      <c r="G4424" s="222">
        <v>9951500</v>
      </c>
      <c r="I4424" s="222">
        <f t="shared" si="139"/>
        <v>9951500</v>
      </c>
    </row>
    <row r="4425" spans="1:9" x14ac:dyDescent="0.2">
      <c r="A4425" s="221" t="s">
        <v>32</v>
      </c>
      <c r="B4425" s="225">
        <v>41120000</v>
      </c>
      <c r="C4425" s="221">
        <f t="shared" si="138"/>
        <v>8</v>
      </c>
      <c r="D4425" s="221">
        <v>41120000</v>
      </c>
      <c r="F4425" s="221" t="s">
        <v>1473</v>
      </c>
      <c r="G4425" s="222">
        <v>10824978.43</v>
      </c>
      <c r="I4425" s="222">
        <f t="shared" si="139"/>
        <v>10824978.43</v>
      </c>
    </row>
    <row r="4426" spans="1:9" x14ac:dyDescent="0.2">
      <c r="A4426" s="221" t="s">
        <v>32</v>
      </c>
      <c r="B4426" s="225">
        <v>41600000</v>
      </c>
      <c r="C4426" s="221">
        <f t="shared" si="138"/>
        <v>8</v>
      </c>
      <c r="D4426" s="221">
        <v>41600000</v>
      </c>
      <c r="F4426" s="221" t="s">
        <v>291</v>
      </c>
      <c r="G4426" s="222">
        <v>20479998</v>
      </c>
      <c r="I4426" s="222">
        <f t="shared" si="139"/>
        <v>20479998</v>
      </c>
    </row>
    <row r="4427" spans="1:9" x14ac:dyDescent="0.2">
      <c r="A4427" s="221" t="s">
        <v>32</v>
      </c>
      <c r="B4427" s="225">
        <v>42100000</v>
      </c>
      <c r="C4427" s="221">
        <f t="shared" si="138"/>
        <v>8</v>
      </c>
      <c r="D4427" s="221">
        <v>42100000</v>
      </c>
      <c r="F4427" s="221" t="s">
        <v>1948</v>
      </c>
      <c r="H4427" s="222">
        <v>1676649.02</v>
      </c>
      <c r="I4427" s="222">
        <f t="shared" si="139"/>
        <v>-1676649.02</v>
      </c>
    </row>
    <row r="4428" spans="1:9" x14ac:dyDescent="0.2">
      <c r="A4428" s="221" t="s">
        <v>32</v>
      </c>
      <c r="B4428" s="225">
        <v>42700000</v>
      </c>
      <c r="C4428" s="221">
        <f t="shared" si="138"/>
        <v>8</v>
      </c>
      <c r="D4428" s="221">
        <v>42700000</v>
      </c>
      <c r="F4428" s="221" t="s">
        <v>3028</v>
      </c>
      <c r="G4428" s="222">
        <v>2750000</v>
      </c>
      <c r="I4428" s="222">
        <f t="shared" si="139"/>
        <v>2750000</v>
      </c>
    </row>
    <row r="4429" spans="1:9" x14ac:dyDescent="0.2">
      <c r="A4429" s="221" t="s">
        <v>32</v>
      </c>
      <c r="B4429" s="225">
        <v>42820000</v>
      </c>
      <c r="C4429" s="221">
        <f t="shared" si="138"/>
        <v>8</v>
      </c>
      <c r="D4429" s="221">
        <v>42820000</v>
      </c>
      <c r="F4429" s="221" t="s">
        <v>626</v>
      </c>
      <c r="H4429" s="222">
        <v>113754889.14</v>
      </c>
      <c r="I4429" s="222">
        <f t="shared" si="139"/>
        <v>-113754889.14</v>
      </c>
    </row>
    <row r="4430" spans="1:9" x14ac:dyDescent="0.2">
      <c r="A4430" s="221" t="s">
        <v>32</v>
      </c>
      <c r="B4430" s="225">
        <v>43100000</v>
      </c>
      <c r="C4430" s="221">
        <f t="shared" si="138"/>
        <v>8</v>
      </c>
      <c r="D4430" s="221">
        <v>43100000</v>
      </c>
      <c r="F4430" s="221" t="s">
        <v>627</v>
      </c>
      <c r="H4430" s="222">
        <v>38814129.32</v>
      </c>
      <c r="I4430" s="222">
        <f t="shared" si="139"/>
        <v>-38814129.32</v>
      </c>
    </row>
    <row r="4431" spans="1:9" x14ac:dyDescent="0.2">
      <c r="A4431" s="221" t="s">
        <v>32</v>
      </c>
      <c r="B4431" s="225">
        <v>43200000</v>
      </c>
      <c r="C4431" s="221">
        <f t="shared" si="138"/>
        <v>8</v>
      </c>
      <c r="D4431" s="221">
        <v>43200000</v>
      </c>
      <c r="F4431" s="221" t="s">
        <v>79</v>
      </c>
      <c r="H4431" s="222">
        <v>22062605.73</v>
      </c>
      <c r="I4431" s="222">
        <f t="shared" si="139"/>
        <v>-22062605.73</v>
      </c>
    </row>
    <row r="4432" spans="1:9" x14ac:dyDescent="0.2">
      <c r="A4432" s="221" t="s">
        <v>32</v>
      </c>
      <c r="B4432" s="225">
        <v>43300000</v>
      </c>
      <c r="C4432" s="221">
        <f t="shared" si="138"/>
        <v>8</v>
      </c>
      <c r="D4432" s="221">
        <v>43300000</v>
      </c>
      <c r="F4432" s="221" t="s">
        <v>80</v>
      </c>
      <c r="H4432" s="222">
        <v>2547742.58</v>
      </c>
      <c r="I4432" s="222">
        <f t="shared" si="139"/>
        <v>-2547742.58</v>
      </c>
    </row>
    <row r="4433" spans="1:9" x14ac:dyDescent="0.2">
      <c r="A4433" s="221" t="s">
        <v>32</v>
      </c>
      <c r="B4433" s="225">
        <v>43860000</v>
      </c>
      <c r="C4433" s="221">
        <f t="shared" si="138"/>
        <v>8</v>
      </c>
      <c r="D4433" s="221">
        <v>43860000</v>
      </c>
      <c r="F4433" s="221" t="s">
        <v>1949</v>
      </c>
      <c r="H4433" s="222">
        <v>3827646.89</v>
      </c>
      <c r="I4433" s="222">
        <f t="shared" si="139"/>
        <v>-3827646.89</v>
      </c>
    </row>
    <row r="4434" spans="1:9" x14ac:dyDescent="0.2">
      <c r="A4434" s="221" t="s">
        <v>32</v>
      </c>
      <c r="B4434" s="225">
        <v>44100000</v>
      </c>
      <c r="C4434" s="221">
        <f t="shared" si="138"/>
        <v>8</v>
      </c>
      <c r="D4434" s="221">
        <v>44100000</v>
      </c>
      <c r="F4434" s="221" t="s">
        <v>632</v>
      </c>
      <c r="H4434" s="222">
        <v>7861461.1699999999</v>
      </c>
      <c r="I4434" s="222">
        <f t="shared" si="139"/>
        <v>-7861461.1699999999</v>
      </c>
    </row>
    <row r="4435" spans="1:9" x14ac:dyDescent="0.2">
      <c r="A4435" s="221" t="s">
        <v>32</v>
      </c>
      <c r="B4435" s="225">
        <v>44300000</v>
      </c>
      <c r="C4435" s="221">
        <f t="shared" si="138"/>
        <v>8</v>
      </c>
      <c r="D4435" s="221">
        <v>44300000</v>
      </c>
      <c r="F4435" s="221" t="s">
        <v>633</v>
      </c>
      <c r="G4435" s="222">
        <v>109486858.34</v>
      </c>
      <c r="I4435" s="222">
        <f t="shared" si="139"/>
        <v>109486858.34</v>
      </c>
    </row>
    <row r="4436" spans="1:9" x14ac:dyDescent="0.2">
      <c r="A4436" s="221" t="s">
        <v>32</v>
      </c>
      <c r="B4436" s="225">
        <v>44410000</v>
      </c>
      <c r="C4436" s="221">
        <f t="shared" si="138"/>
        <v>8</v>
      </c>
      <c r="D4436" s="221">
        <v>44410000</v>
      </c>
      <c r="F4436" s="221" t="s">
        <v>3030</v>
      </c>
      <c r="H4436" s="222">
        <v>134084451.83400001</v>
      </c>
      <c r="I4436" s="222">
        <f t="shared" si="139"/>
        <v>-134084451.83400001</v>
      </c>
    </row>
    <row r="4437" spans="1:9" x14ac:dyDescent="0.2">
      <c r="A4437" s="221" t="s">
        <v>32</v>
      </c>
      <c r="B4437" s="225">
        <v>44540000</v>
      </c>
      <c r="C4437" s="221">
        <f t="shared" si="138"/>
        <v>8</v>
      </c>
      <c r="D4437" s="221">
        <v>44540000</v>
      </c>
      <c r="F4437" s="221" t="s">
        <v>637</v>
      </c>
      <c r="H4437" s="222">
        <v>85008892.459999993</v>
      </c>
      <c r="I4437" s="222">
        <f t="shared" si="139"/>
        <v>-85008892.459999993</v>
      </c>
    </row>
    <row r="4438" spans="1:9" x14ac:dyDescent="0.2">
      <c r="A4438" s="221" t="s">
        <v>32</v>
      </c>
      <c r="B4438" s="225">
        <v>44560000</v>
      </c>
      <c r="C4438" s="221">
        <f t="shared" si="138"/>
        <v>8</v>
      </c>
      <c r="D4438" s="221">
        <v>44560000</v>
      </c>
      <c r="F4438" s="221" t="s">
        <v>2102</v>
      </c>
      <c r="G4438" s="222">
        <v>370130148.68000001</v>
      </c>
      <c r="I4438" s="222">
        <f t="shared" si="139"/>
        <v>370130148.68000001</v>
      </c>
    </row>
    <row r="4439" spans="1:9" x14ac:dyDescent="0.2">
      <c r="A4439" s="221" t="s">
        <v>32</v>
      </c>
      <c r="B4439" s="225">
        <v>44562000</v>
      </c>
      <c r="C4439" s="221">
        <f t="shared" si="138"/>
        <v>8</v>
      </c>
      <c r="D4439" s="221">
        <v>44562000</v>
      </c>
      <c r="F4439" s="221" t="s">
        <v>2796</v>
      </c>
      <c r="G4439" s="222">
        <v>1064000</v>
      </c>
      <c r="I4439" s="222">
        <f t="shared" si="139"/>
        <v>1064000</v>
      </c>
    </row>
    <row r="4440" spans="1:9" x14ac:dyDescent="0.2">
      <c r="A4440" s="221" t="s">
        <v>32</v>
      </c>
      <c r="B4440" s="225">
        <v>45511000</v>
      </c>
      <c r="C4440" s="221">
        <f t="shared" si="138"/>
        <v>8</v>
      </c>
      <c r="D4440" s="221">
        <v>45511000</v>
      </c>
      <c r="F4440" s="221" t="s">
        <v>330</v>
      </c>
      <c r="H4440" s="222">
        <v>2365081504.5599999</v>
      </c>
      <c r="I4440" s="222">
        <f t="shared" si="139"/>
        <v>-2365081504.5599999</v>
      </c>
    </row>
    <row r="4441" spans="1:9" x14ac:dyDescent="0.2">
      <c r="A4441" s="221" t="s">
        <v>32</v>
      </c>
      <c r="B4441" s="225">
        <v>45512000</v>
      </c>
      <c r="C4441" s="221">
        <f t="shared" si="138"/>
        <v>8</v>
      </c>
      <c r="D4441" s="221">
        <v>45512000</v>
      </c>
      <c r="F4441" s="221" t="s">
        <v>314</v>
      </c>
      <c r="H4441" s="222">
        <v>190230840</v>
      </c>
      <c r="I4441" s="222">
        <f t="shared" si="139"/>
        <v>-190230840</v>
      </c>
    </row>
    <row r="4442" spans="1:9" x14ac:dyDescent="0.2">
      <c r="A4442" s="221" t="s">
        <v>32</v>
      </c>
      <c r="B4442" s="225">
        <v>45513000</v>
      </c>
      <c r="C4442" s="221">
        <f t="shared" si="138"/>
        <v>8</v>
      </c>
      <c r="D4442" s="221">
        <v>45513000</v>
      </c>
      <c r="F4442" s="221" t="s">
        <v>3032</v>
      </c>
      <c r="H4442" s="222">
        <v>27000000</v>
      </c>
      <c r="I4442" s="222">
        <f t="shared" si="139"/>
        <v>-27000000</v>
      </c>
    </row>
    <row r="4443" spans="1:9" x14ac:dyDescent="0.2">
      <c r="A4443" s="221" t="s">
        <v>32</v>
      </c>
      <c r="B4443" s="225">
        <v>45514000</v>
      </c>
      <c r="C4443" s="221">
        <f t="shared" si="138"/>
        <v>8</v>
      </c>
      <c r="D4443" s="221">
        <v>45514000</v>
      </c>
      <c r="F4443" s="221" t="s">
        <v>3033</v>
      </c>
      <c r="H4443" s="222">
        <v>2377616744.5700002</v>
      </c>
      <c r="I4443" s="222">
        <f t="shared" si="139"/>
        <v>-2377616744.5700002</v>
      </c>
    </row>
    <row r="4444" spans="1:9" x14ac:dyDescent="0.2">
      <c r="A4444" s="221" t="s">
        <v>32</v>
      </c>
      <c r="B4444" s="225">
        <v>45516000</v>
      </c>
      <c r="C4444" s="221">
        <f t="shared" si="138"/>
        <v>8</v>
      </c>
      <c r="D4444" s="221">
        <v>45515000</v>
      </c>
      <c r="F4444" s="221" t="s">
        <v>3035</v>
      </c>
      <c r="H4444" s="222">
        <v>300799000</v>
      </c>
      <c r="I4444" s="222">
        <f t="shared" si="139"/>
        <v>-300799000</v>
      </c>
    </row>
    <row r="4445" spans="1:9" x14ac:dyDescent="0.2">
      <c r="A4445" s="221" t="s">
        <v>32</v>
      </c>
      <c r="B4445" s="225">
        <v>46700000</v>
      </c>
      <c r="C4445" s="221">
        <f t="shared" si="138"/>
        <v>8</v>
      </c>
      <c r="D4445" s="221">
        <v>46700000</v>
      </c>
      <c r="F4445" s="221" t="s">
        <v>2115</v>
      </c>
      <c r="H4445" s="222">
        <v>1302589.25</v>
      </c>
      <c r="I4445" s="222">
        <f t="shared" si="139"/>
        <v>-1302589.25</v>
      </c>
    </row>
    <row r="4446" spans="1:9" x14ac:dyDescent="0.2">
      <c r="A4446" s="221" t="s">
        <v>32</v>
      </c>
      <c r="B4446" s="225">
        <v>46700002</v>
      </c>
      <c r="C4446" s="221">
        <f t="shared" si="138"/>
        <v>8</v>
      </c>
      <c r="D4446" s="221">
        <v>46700002</v>
      </c>
      <c r="F4446" s="221" t="s">
        <v>3036</v>
      </c>
      <c r="G4446" s="222">
        <v>200000</v>
      </c>
      <c r="I4446" s="222">
        <f t="shared" si="139"/>
        <v>200000</v>
      </c>
    </row>
    <row r="4447" spans="1:9" x14ac:dyDescent="0.2">
      <c r="A4447" s="221" t="s">
        <v>32</v>
      </c>
      <c r="B4447" s="225">
        <v>46700007</v>
      </c>
      <c r="C4447" s="221">
        <f t="shared" si="138"/>
        <v>8</v>
      </c>
      <c r="D4447" s="221">
        <v>46700005</v>
      </c>
      <c r="F4447" s="221" t="s">
        <v>3037</v>
      </c>
      <c r="H4447" s="222">
        <v>319667.56</v>
      </c>
      <c r="I4447" s="222">
        <f t="shared" si="139"/>
        <v>-319667.56</v>
      </c>
    </row>
    <row r="4448" spans="1:9" x14ac:dyDescent="0.2">
      <c r="A4448" s="221" t="s">
        <v>32</v>
      </c>
      <c r="B4448" s="225">
        <v>46710000</v>
      </c>
      <c r="C4448" s="221">
        <f t="shared" si="138"/>
        <v>8</v>
      </c>
      <c r="D4448" s="221">
        <v>46710000</v>
      </c>
      <c r="F4448" s="221" t="s">
        <v>5</v>
      </c>
      <c r="H4448" s="222">
        <v>300000000</v>
      </c>
      <c r="I4448" s="222">
        <f t="shared" si="139"/>
        <v>-300000000</v>
      </c>
    </row>
    <row r="4449" spans="1:9" x14ac:dyDescent="0.2">
      <c r="A4449" s="221" t="s">
        <v>32</v>
      </c>
      <c r="B4449" s="225">
        <v>46710070</v>
      </c>
      <c r="C4449" s="221">
        <f t="shared" si="138"/>
        <v>8</v>
      </c>
      <c r="D4449" s="221">
        <v>46710070</v>
      </c>
      <c r="F4449" s="221" t="s">
        <v>140</v>
      </c>
      <c r="H4449" s="222">
        <v>3955900</v>
      </c>
      <c r="I4449" s="222">
        <f t="shared" si="139"/>
        <v>-3955900</v>
      </c>
    </row>
    <row r="4450" spans="1:9" x14ac:dyDescent="0.2">
      <c r="A4450" s="221" t="s">
        <v>32</v>
      </c>
      <c r="B4450" s="225">
        <v>49100000</v>
      </c>
      <c r="C4450" s="221">
        <f t="shared" si="138"/>
        <v>8</v>
      </c>
      <c r="D4450" s="221">
        <v>49100000</v>
      </c>
      <c r="F4450" s="221" t="s">
        <v>699</v>
      </c>
      <c r="H4450" s="222">
        <v>20479998</v>
      </c>
      <c r="I4450" s="222">
        <f t="shared" si="139"/>
        <v>-20479998</v>
      </c>
    </row>
    <row r="4451" spans="1:9" x14ac:dyDescent="0.2">
      <c r="A4451" s="221" t="s">
        <v>32</v>
      </c>
      <c r="B4451" s="225">
        <v>51231000</v>
      </c>
      <c r="C4451" s="221">
        <f t="shared" si="138"/>
        <v>8</v>
      </c>
      <c r="D4451" s="221">
        <v>51231000</v>
      </c>
      <c r="F4451" s="221" t="s">
        <v>3039</v>
      </c>
      <c r="G4451" s="222">
        <v>852283241.83000004</v>
      </c>
      <c r="I4451" s="222">
        <f t="shared" si="139"/>
        <v>852283241.83000004</v>
      </c>
    </row>
    <row r="4452" spans="1:9" x14ac:dyDescent="0.2">
      <c r="A4452" s="221" t="s">
        <v>32</v>
      </c>
      <c r="B4452" s="225">
        <v>51232000</v>
      </c>
      <c r="C4452" s="221">
        <f t="shared" si="138"/>
        <v>8</v>
      </c>
      <c r="D4452" s="221">
        <v>51231010</v>
      </c>
      <c r="F4452" s="221" t="s">
        <v>3040</v>
      </c>
      <c r="G4452" s="222">
        <v>4729836.5999999996</v>
      </c>
      <c r="I4452" s="222">
        <f t="shared" si="139"/>
        <v>4729836.5999999996</v>
      </c>
    </row>
    <row r="4453" spans="1:9" x14ac:dyDescent="0.2">
      <c r="A4453" s="221" t="s">
        <v>32</v>
      </c>
      <c r="B4453" s="225">
        <v>51241000</v>
      </c>
      <c r="C4453" s="221">
        <f t="shared" si="138"/>
        <v>8</v>
      </c>
      <c r="D4453" s="221">
        <v>51241000</v>
      </c>
      <c r="F4453" s="221" t="s">
        <v>159</v>
      </c>
      <c r="G4453" s="222">
        <v>1498043999.3900001</v>
      </c>
      <c r="I4453" s="222">
        <f t="shared" si="139"/>
        <v>1498043999.3900001</v>
      </c>
    </row>
    <row r="4454" spans="1:9" x14ac:dyDescent="0.2">
      <c r="A4454" s="221" t="s">
        <v>32</v>
      </c>
      <c r="B4454" s="225">
        <v>51243000</v>
      </c>
      <c r="C4454" s="221">
        <f t="shared" si="138"/>
        <v>8</v>
      </c>
      <c r="D4454" s="221">
        <v>51243000</v>
      </c>
      <c r="F4454" s="221" t="s">
        <v>2357</v>
      </c>
      <c r="H4454" s="222">
        <v>188944.49</v>
      </c>
      <c r="I4454" s="222">
        <f t="shared" si="139"/>
        <v>-188944.49</v>
      </c>
    </row>
    <row r="4455" spans="1:9" x14ac:dyDescent="0.2">
      <c r="A4455" s="221" t="s">
        <v>32</v>
      </c>
      <c r="B4455" s="225">
        <v>51261000</v>
      </c>
      <c r="C4455" s="221">
        <f t="shared" si="138"/>
        <v>8</v>
      </c>
      <c r="D4455" s="221">
        <v>51261000</v>
      </c>
      <c r="F4455" s="221" t="s">
        <v>708</v>
      </c>
      <c r="G4455" s="222">
        <v>399928855.30000001</v>
      </c>
      <c r="I4455" s="222">
        <f t="shared" si="139"/>
        <v>399928855.30000001</v>
      </c>
    </row>
    <row r="4456" spans="1:9" x14ac:dyDescent="0.2">
      <c r="A4456" s="221" t="s">
        <v>32</v>
      </c>
      <c r="B4456" s="225">
        <v>51271000</v>
      </c>
      <c r="C4456" s="221">
        <f t="shared" si="138"/>
        <v>8</v>
      </c>
      <c r="D4456" s="221">
        <v>51271000</v>
      </c>
      <c r="F4456" s="221" t="s">
        <v>3041</v>
      </c>
      <c r="G4456" s="222">
        <v>649434495.12</v>
      </c>
      <c r="I4456" s="222">
        <f t="shared" si="139"/>
        <v>649434495.12</v>
      </c>
    </row>
    <row r="4457" spans="1:9" x14ac:dyDescent="0.2">
      <c r="A4457" s="221" t="s">
        <v>32</v>
      </c>
      <c r="B4457" s="225">
        <v>51271002</v>
      </c>
      <c r="C4457" s="221">
        <f t="shared" si="138"/>
        <v>8</v>
      </c>
      <c r="D4457" s="221">
        <v>51271000</v>
      </c>
      <c r="F4457" s="221" t="s">
        <v>932</v>
      </c>
      <c r="G4457" s="222">
        <v>1540110.78</v>
      </c>
      <c r="I4457" s="222">
        <f t="shared" si="139"/>
        <v>1540110.78</v>
      </c>
    </row>
    <row r="4458" spans="1:9" x14ac:dyDescent="0.2">
      <c r="A4458" s="221" t="s">
        <v>32</v>
      </c>
      <c r="B4458" s="225">
        <v>51910000</v>
      </c>
      <c r="C4458" s="221">
        <f t="shared" si="138"/>
        <v>8</v>
      </c>
      <c r="D4458" s="221">
        <v>51910000</v>
      </c>
      <c r="F4458" s="221" t="s">
        <v>5120</v>
      </c>
      <c r="G4458" s="222">
        <v>1000000000</v>
      </c>
      <c r="I4458" s="222">
        <f t="shared" si="139"/>
        <v>1000000000</v>
      </c>
    </row>
    <row r="4459" spans="1:9" x14ac:dyDescent="0.2">
      <c r="A4459" s="221" t="s">
        <v>32</v>
      </c>
      <c r="B4459" s="225">
        <v>53100000</v>
      </c>
      <c r="C4459" s="221">
        <f t="shared" si="138"/>
        <v>8</v>
      </c>
      <c r="D4459" s="221">
        <v>53100000</v>
      </c>
      <c r="F4459" s="221" t="s">
        <v>4616</v>
      </c>
      <c r="G4459" s="222">
        <v>123800</v>
      </c>
      <c r="I4459" s="222">
        <f t="shared" si="139"/>
        <v>123800</v>
      </c>
    </row>
    <row r="4460" spans="1:9" x14ac:dyDescent="0.2">
      <c r="A4460" s="221" t="s">
        <v>32</v>
      </c>
      <c r="B4460" s="225">
        <v>53110000</v>
      </c>
      <c r="C4460" s="221">
        <f t="shared" si="138"/>
        <v>8</v>
      </c>
      <c r="D4460" s="221">
        <v>53110000</v>
      </c>
      <c r="F4460" s="221" t="s">
        <v>3045</v>
      </c>
      <c r="G4460" s="222">
        <v>4644076.07</v>
      </c>
      <c r="I4460" s="222">
        <f t="shared" si="139"/>
        <v>4644076.07</v>
      </c>
    </row>
    <row r="4461" spans="1:9" x14ac:dyDescent="0.2">
      <c r="A4461" s="221" t="s">
        <v>32</v>
      </c>
      <c r="B4461" s="225">
        <v>60101000</v>
      </c>
      <c r="C4461" s="221">
        <f t="shared" si="138"/>
        <v>8</v>
      </c>
      <c r="D4461" s="221">
        <v>60101000</v>
      </c>
      <c r="F4461" s="221" t="s">
        <v>3048</v>
      </c>
      <c r="G4461" s="222">
        <v>3852681937.5999999</v>
      </c>
      <c r="I4461" s="222">
        <f t="shared" si="139"/>
        <v>3852681937.5999999</v>
      </c>
    </row>
    <row r="4462" spans="1:9" x14ac:dyDescent="0.2">
      <c r="A4462" s="221" t="s">
        <v>32</v>
      </c>
      <c r="B4462" s="225">
        <v>60102000</v>
      </c>
      <c r="C4462" s="221">
        <f t="shared" si="138"/>
        <v>8</v>
      </c>
      <c r="D4462" s="221">
        <v>60102000</v>
      </c>
      <c r="F4462" s="221" t="s">
        <v>3049</v>
      </c>
      <c r="G4462" s="222">
        <v>5700623234.54</v>
      </c>
      <c r="I4462" s="222">
        <f t="shared" si="139"/>
        <v>5700623234.54</v>
      </c>
    </row>
    <row r="4463" spans="1:9" x14ac:dyDescent="0.2">
      <c r="A4463" s="221" t="s">
        <v>32</v>
      </c>
      <c r="B4463" s="225">
        <v>60201000</v>
      </c>
      <c r="C4463" s="221">
        <f t="shared" si="138"/>
        <v>8</v>
      </c>
      <c r="D4463" s="221">
        <v>60201000</v>
      </c>
      <c r="F4463" s="221" t="s">
        <v>430</v>
      </c>
      <c r="G4463" s="222">
        <v>186189570</v>
      </c>
      <c r="I4463" s="222">
        <f t="shared" si="139"/>
        <v>186189570</v>
      </c>
    </row>
    <row r="4464" spans="1:9" x14ac:dyDescent="0.2">
      <c r="A4464" s="221" t="s">
        <v>32</v>
      </c>
      <c r="B4464" s="225">
        <v>60203000</v>
      </c>
      <c r="C4464" s="221">
        <f t="shared" si="138"/>
        <v>8</v>
      </c>
      <c r="D4464" s="221">
        <v>60203000</v>
      </c>
      <c r="F4464" s="221" t="s">
        <v>385</v>
      </c>
      <c r="G4464" s="222">
        <v>1175000</v>
      </c>
      <c r="I4464" s="222">
        <f t="shared" si="139"/>
        <v>1175000</v>
      </c>
    </row>
    <row r="4465" spans="1:9" x14ac:dyDescent="0.2">
      <c r="A4465" s="221" t="s">
        <v>32</v>
      </c>
      <c r="B4465" s="225">
        <v>60205000</v>
      </c>
      <c r="C4465" s="221">
        <f t="shared" si="138"/>
        <v>8</v>
      </c>
      <c r="D4465" s="221">
        <v>60205000</v>
      </c>
      <c r="F4465" s="221" t="s">
        <v>3051</v>
      </c>
      <c r="G4465" s="222">
        <v>740999625.17999995</v>
      </c>
      <c r="I4465" s="222">
        <f t="shared" si="139"/>
        <v>740999625.17999995</v>
      </c>
    </row>
    <row r="4466" spans="1:9" x14ac:dyDescent="0.2">
      <c r="A4466" s="221" t="s">
        <v>32</v>
      </c>
      <c r="B4466" s="225">
        <v>60301000</v>
      </c>
      <c r="C4466" s="221">
        <f t="shared" si="138"/>
        <v>8</v>
      </c>
      <c r="D4466" s="221">
        <v>60301000</v>
      </c>
      <c r="F4466" s="221" t="s">
        <v>1589</v>
      </c>
      <c r="G4466" s="222">
        <v>141564247.19999999</v>
      </c>
      <c r="I4466" s="222">
        <f t="shared" si="139"/>
        <v>141564247.19999999</v>
      </c>
    </row>
    <row r="4467" spans="1:9" x14ac:dyDescent="0.2">
      <c r="A4467" s="221" t="s">
        <v>32</v>
      </c>
      <c r="B4467" s="225">
        <v>60400000</v>
      </c>
      <c r="C4467" s="221">
        <f t="shared" si="138"/>
        <v>8</v>
      </c>
      <c r="D4467" s="221">
        <v>60400000</v>
      </c>
      <c r="F4467" s="221" t="s">
        <v>3054</v>
      </c>
      <c r="G4467" s="222">
        <v>2150900</v>
      </c>
      <c r="I4467" s="222">
        <f t="shared" si="139"/>
        <v>2150900</v>
      </c>
    </row>
    <row r="4468" spans="1:9" x14ac:dyDescent="0.2">
      <c r="A4468" s="221" t="s">
        <v>32</v>
      </c>
      <c r="B4468" s="225">
        <v>60601000</v>
      </c>
      <c r="C4468" s="221">
        <f t="shared" si="138"/>
        <v>8</v>
      </c>
      <c r="D4468" s="221">
        <v>60601000</v>
      </c>
      <c r="F4468" s="221" t="s">
        <v>2411</v>
      </c>
      <c r="G4468" s="222">
        <v>694745538.52999997</v>
      </c>
      <c r="I4468" s="222">
        <f t="shared" si="139"/>
        <v>694745538.52999997</v>
      </c>
    </row>
    <row r="4469" spans="1:9" x14ac:dyDescent="0.2">
      <c r="A4469" s="221" t="s">
        <v>32</v>
      </c>
      <c r="B4469" s="225">
        <v>60602000</v>
      </c>
      <c r="C4469" s="221">
        <f t="shared" si="138"/>
        <v>8</v>
      </c>
      <c r="D4469" s="221">
        <v>60602000</v>
      </c>
      <c r="F4469" s="221" t="s">
        <v>378</v>
      </c>
      <c r="G4469" s="222">
        <v>24299661.460000001</v>
      </c>
      <c r="I4469" s="222">
        <f t="shared" si="139"/>
        <v>24299661.460000001</v>
      </c>
    </row>
    <row r="4470" spans="1:9" x14ac:dyDescent="0.2">
      <c r="A4470" s="221" t="s">
        <v>32</v>
      </c>
      <c r="B4470" s="225">
        <v>60602100</v>
      </c>
      <c r="C4470" s="221">
        <f t="shared" si="138"/>
        <v>8</v>
      </c>
      <c r="D4470" s="221">
        <v>60602000</v>
      </c>
      <c r="F4470" s="221" t="s">
        <v>3055</v>
      </c>
      <c r="G4470" s="222">
        <v>217000</v>
      </c>
      <c r="I4470" s="222">
        <f t="shared" si="139"/>
        <v>217000</v>
      </c>
    </row>
    <row r="4471" spans="1:9" x14ac:dyDescent="0.2">
      <c r="A4471" s="221" t="s">
        <v>32</v>
      </c>
      <c r="B4471" s="225">
        <v>60604000</v>
      </c>
      <c r="C4471" s="221">
        <f t="shared" si="138"/>
        <v>8</v>
      </c>
      <c r="D4471" s="221">
        <v>60604000</v>
      </c>
      <c r="F4471" s="221" t="s">
        <v>382</v>
      </c>
      <c r="G4471" s="222">
        <v>7929850</v>
      </c>
      <c r="I4471" s="222">
        <f t="shared" si="139"/>
        <v>7929850</v>
      </c>
    </row>
    <row r="4472" spans="1:9" x14ac:dyDescent="0.2">
      <c r="A4472" s="221" t="s">
        <v>32</v>
      </c>
      <c r="B4472" s="225">
        <v>60607000</v>
      </c>
      <c r="C4472" s="221">
        <f t="shared" si="138"/>
        <v>8</v>
      </c>
      <c r="D4472" s="221">
        <v>60607000</v>
      </c>
      <c r="F4472" s="221" t="s">
        <v>385</v>
      </c>
      <c r="G4472" s="222">
        <v>2613721.75</v>
      </c>
      <c r="I4472" s="222">
        <f t="shared" si="139"/>
        <v>2613721.75</v>
      </c>
    </row>
    <row r="4473" spans="1:9" x14ac:dyDescent="0.2">
      <c r="A4473" s="221" t="s">
        <v>32</v>
      </c>
      <c r="B4473" s="225">
        <v>60608000</v>
      </c>
      <c r="C4473" s="221">
        <f t="shared" si="138"/>
        <v>8</v>
      </c>
      <c r="D4473" s="221">
        <v>60608000</v>
      </c>
      <c r="F4473" s="221" t="s">
        <v>5121</v>
      </c>
      <c r="G4473" s="222">
        <v>5251446.57</v>
      </c>
      <c r="I4473" s="222">
        <f t="shared" si="139"/>
        <v>5251446.57</v>
      </c>
    </row>
    <row r="4474" spans="1:9" x14ac:dyDescent="0.2">
      <c r="A4474" s="221" t="s">
        <v>32</v>
      </c>
      <c r="B4474" s="225">
        <v>60609000</v>
      </c>
      <c r="C4474" s="221">
        <f t="shared" si="138"/>
        <v>8</v>
      </c>
      <c r="D4474" s="221">
        <v>60609000</v>
      </c>
      <c r="F4474" s="221" t="s">
        <v>3057</v>
      </c>
      <c r="G4474" s="222">
        <v>10265898</v>
      </c>
      <c r="I4474" s="222">
        <f t="shared" si="139"/>
        <v>10265898</v>
      </c>
    </row>
    <row r="4475" spans="1:9" x14ac:dyDescent="0.2">
      <c r="A4475" s="221" t="s">
        <v>32</v>
      </c>
      <c r="B4475" s="225">
        <v>60803000</v>
      </c>
      <c r="C4475" s="221">
        <f t="shared" si="138"/>
        <v>8</v>
      </c>
      <c r="D4475" s="221">
        <v>60803000</v>
      </c>
      <c r="F4475" s="221" t="s">
        <v>459</v>
      </c>
      <c r="G4475" s="222">
        <v>19624000</v>
      </c>
      <c r="I4475" s="222">
        <f t="shared" si="139"/>
        <v>19624000</v>
      </c>
    </row>
    <row r="4476" spans="1:9" x14ac:dyDescent="0.2">
      <c r="A4476" s="221" t="s">
        <v>32</v>
      </c>
      <c r="B4476" s="225">
        <v>60804000</v>
      </c>
      <c r="C4476" s="221">
        <f t="shared" si="138"/>
        <v>8</v>
      </c>
      <c r="D4476" s="221">
        <v>60804000</v>
      </c>
      <c r="F4476" s="221" t="s">
        <v>5122</v>
      </c>
      <c r="G4476" s="222">
        <v>36703673.460000001</v>
      </c>
      <c r="I4476" s="222">
        <f t="shared" si="139"/>
        <v>36703673.460000001</v>
      </c>
    </row>
    <row r="4477" spans="1:9" x14ac:dyDescent="0.2">
      <c r="A4477" s="221" t="s">
        <v>32</v>
      </c>
      <c r="B4477" s="225">
        <v>60808000</v>
      </c>
      <c r="C4477" s="221">
        <f t="shared" si="138"/>
        <v>8</v>
      </c>
      <c r="D4477" s="221">
        <v>60808000</v>
      </c>
      <c r="F4477" s="221" t="s">
        <v>464</v>
      </c>
      <c r="G4477" s="222">
        <v>155105000</v>
      </c>
      <c r="I4477" s="222">
        <f t="shared" si="139"/>
        <v>155105000</v>
      </c>
    </row>
    <row r="4478" spans="1:9" x14ac:dyDescent="0.2">
      <c r="A4478" s="221" t="s">
        <v>32</v>
      </c>
      <c r="B4478" s="225">
        <v>60809000</v>
      </c>
      <c r="C4478" s="221">
        <f t="shared" si="138"/>
        <v>8</v>
      </c>
      <c r="D4478" s="221">
        <v>60809000</v>
      </c>
      <c r="F4478" s="221" t="s">
        <v>3058</v>
      </c>
      <c r="G4478" s="222">
        <v>288971044.73000002</v>
      </c>
      <c r="I4478" s="222">
        <f t="shared" si="139"/>
        <v>288971044.73000002</v>
      </c>
    </row>
    <row r="4479" spans="1:9" x14ac:dyDescent="0.2">
      <c r="A4479" s="221" t="s">
        <v>32</v>
      </c>
      <c r="B4479" s="225">
        <v>60811000</v>
      </c>
      <c r="C4479" s="221">
        <f t="shared" si="138"/>
        <v>8</v>
      </c>
      <c r="D4479" s="221">
        <v>60811000</v>
      </c>
      <c r="F4479" s="221" t="s">
        <v>466</v>
      </c>
      <c r="G4479" s="222">
        <v>530397113.39999998</v>
      </c>
      <c r="I4479" s="222">
        <f t="shared" si="139"/>
        <v>530397113.39999998</v>
      </c>
    </row>
    <row r="4480" spans="1:9" x14ac:dyDescent="0.2">
      <c r="A4480" s="221" t="s">
        <v>32</v>
      </c>
      <c r="B4480" s="225">
        <v>60812000</v>
      </c>
      <c r="C4480" s="221">
        <f t="shared" si="138"/>
        <v>8</v>
      </c>
      <c r="D4480" s="221">
        <v>60812000</v>
      </c>
      <c r="F4480" s="221" t="s">
        <v>3059</v>
      </c>
      <c r="G4480" s="222">
        <v>45242793</v>
      </c>
      <c r="I4480" s="222">
        <f t="shared" si="139"/>
        <v>45242793</v>
      </c>
    </row>
    <row r="4481" spans="1:9" x14ac:dyDescent="0.2">
      <c r="A4481" s="221" t="s">
        <v>32</v>
      </c>
      <c r="B4481" s="225">
        <v>60880000</v>
      </c>
      <c r="C4481" s="221">
        <f t="shared" si="138"/>
        <v>8</v>
      </c>
      <c r="D4481" s="221">
        <v>60880000</v>
      </c>
      <c r="F4481" s="221" t="s">
        <v>3063</v>
      </c>
      <c r="G4481" s="222">
        <v>64566000</v>
      </c>
      <c r="I4481" s="222">
        <f t="shared" si="139"/>
        <v>64566000</v>
      </c>
    </row>
    <row r="4482" spans="1:9" x14ac:dyDescent="0.2">
      <c r="A4482" s="221" t="s">
        <v>32</v>
      </c>
      <c r="B4482" s="225">
        <v>61301000</v>
      </c>
      <c r="C4482" s="221">
        <f t="shared" ref="C4482:C4545" si="140">+LEN(B:B)</f>
        <v>8</v>
      </c>
      <c r="D4482" s="221">
        <v>61301000</v>
      </c>
      <c r="F4482" s="221" t="s">
        <v>5123</v>
      </c>
      <c r="G4482" s="222">
        <v>5964000</v>
      </c>
      <c r="I4482" s="222">
        <f t="shared" ref="I4482:I4545" si="141">+G:G-H:H</f>
        <v>5964000</v>
      </c>
    </row>
    <row r="4483" spans="1:9" x14ac:dyDescent="0.2">
      <c r="A4483" s="221" t="s">
        <v>32</v>
      </c>
      <c r="B4483" s="225">
        <v>61302000</v>
      </c>
      <c r="C4483" s="221">
        <f t="shared" si="140"/>
        <v>8</v>
      </c>
      <c r="D4483" s="221">
        <v>61302000</v>
      </c>
      <c r="F4483" s="221" t="s">
        <v>1955</v>
      </c>
      <c r="H4483" s="222">
        <v>1216000</v>
      </c>
      <c r="I4483" s="222">
        <f t="shared" si="141"/>
        <v>-1216000</v>
      </c>
    </row>
    <row r="4484" spans="1:9" x14ac:dyDescent="0.2">
      <c r="A4484" s="221" t="s">
        <v>32</v>
      </c>
      <c r="B4484" s="225">
        <v>61501000</v>
      </c>
      <c r="C4484" s="221">
        <f t="shared" si="140"/>
        <v>8</v>
      </c>
      <c r="D4484" s="221">
        <v>61501000</v>
      </c>
      <c r="F4484" s="221" t="s">
        <v>480</v>
      </c>
      <c r="G4484" s="222">
        <v>34596540.810000002</v>
      </c>
      <c r="I4484" s="222">
        <f t="shared" si="141"/>
        <v>34596540.810000002</v>
      </c>
    </row>
    <row r="4485" spans="1:9" x14ac:dyDescent="0.2">
      <c r="A4485" s="221" t="s">
        <v>32</v>
      </c>
      <c r="B4485" s="225">
        <v>61502000</v>
      </c>
      <c r="C4485" s="221">
        <f t="shared" si="140"/>
        <v>8</v>
      </c>
      <c r="D4485" s="221">
        <v>61502000</v>
      </c>
      <c r="F4485" s="221" t="s">
        <v>3066</v>
      </c>
      <c r="G4485" s="222">
        <v>1003116</v>
      </c>
      <c r="I4485" s="222">
        <f t="shared" si="141"/>
        <v>1003116</v>
      </c>
    </row>
    <row r="4486" spans="1:9" x14ac:dyDescent="0.2">
      <c r="A4486" s="221" t="s">
        <v>32</v>
      </c>
      <c r="B4486" s="225">
        <v>61503000</v>
      </c>
      <c r="C4486" s="221">
        <f t="shared" si="140"/>
        <v>8</v>
      </c>
      <c r="D4486" s="221">
        <v>61503000</v>
      </c>
      <c r="F4486" s="221" t="s">
        <v>481</v>
      </c>
      <c r="G4486" s="222">
        <v>19559324.48</v>
      </c>
      <c r="I4486" s="222">
        <f t="shared" si="141"/>
        <v>19559324.48</v>
      </c>
    </row>
    <row r="4487" spans="1:9" x14ac:dyDescent="0.2">
      <c r="A4487" s="221" t="s">
        <v>32</v>
      </c>
      <c r="B4487" s="225">
        <v>61504000</v>
      </c>
      <c r="C4487" s="221">
        <f t="shared" si="140"/>
        <v>8</v>
      </c>
      <c r="D4487" s="221">
        <v>61504000</v>
      </c>
      <c r="F4487" s="221" t="s">
        <v>2141</v>
      </c>
      <c r="G4487" s="222">
        <v>26890977.059999999</v>
      </c>
      <c r="I4487" s="222">
        <f t="shared" si="141"/>
        <v>26890977.059999999</v>
      </c>
    </row>
    <row r="4488" spans="1:9" x14ac:dyDescent="0.2">
      <c r="A4488" s="221" t="s">
        <v>32</v>
      </c>
      <c r="B4488" s="225">
        <v>61601000</v>
      </c>
      <c r="C4488" s="221">
        <f t="shared" si="140"/>
        <v>8</v>
      </c>
      <c r="D4488" s="221">
        <v>61601000</v>
      </c>
      <c r="F4488" s="221" t="s">
        <v>3067</v>
      </c>
      <c r="G4488" s="222">
        <v>3970422</v>
      </c>
      <c r="I4488" s="222">
        <f t="shared" si="141"/>
        <v>3970422</v>
      </c>
    </row>
    <row r="4489" spans="1:9" x14ac:dyDescent="0.2">
      <c r="A4489" s="221" t="s">
        <v>32</v>
      </c>
      <c r="B4489" s="225">
        <v>61602000</v>
      </c>
      <c r="C4489" s="221">
        <f t="shared" si="140"/>
        <v>8</v>
      </c>
      <c r="D4489" s="221">
        <v>61602000</v>
      </c>
      <c r="F4489" s="221" t="s">
        <v>488</v>
      </c>
      <c r="G4489" s="222">
        <v>19889557.100000001</v>
      </c>
      <c r="I4489" s="222">
        <f t="shared" si="141"/>
        <v>19889557.100000001</v>
      </c>
    </row>
    <row r="4490" spans="1:9" x14ac:dyDescent="0.2">
      <c r="A4490" s="221" t="s">
        <v>32</v>
      </c>
      <c r="B4490" s="225">
        <v>61604000</v>
      </c>
      <c r="C4490" s="221">
        <f t="shared" si="140"/>
        <v>8</v>
      </c>
      <c r="D4490" s="221">
        <v>61604000</v>
      </c>
      <c r="F4490" s="221" t="s">
        <v>183</v>
      </c>
      <c r="G4490" s="222">
        <v>24326</v>
      </c>
      <c r="I4490" s="222">
        <f t="shared" si="141"/>
        <v>24326</v>
      </c>
    </row>
    <row r="4491" spans="1:9" x14ac:dyDescent="0.2">
      <c r="A4491" s="221" t="s">
        <v>32</v>
      </c>
      <c r="B4491" s="225">
        <v>61802000</v>
      </c>
      <c r="C4491" s="221">
        <f t="shared" si="140"/>
        <v>8</v>
      </c>
      <c r="D4491" s="221">
        <v>61802000</v>
      </c>
      <c r="F4491" s="221" t="s">
        <v>3069</v>
      </c>
      <c r="G4491" s="222">
        <v>208500</v>
      </c>
      <c r="I4491" s="222">
        <f t="shared" si="141"/>
        <v>208500</v>
      </c>
    </row>
    <row r="4492" spans="1:9" x14ac:dyDescent="0.2">
      <c r="A4492" s="221" t="s">
        <v>32</v>
      </c>
      <c r="B4492" s="225">
        <v>62101000</v>
      </c>
      <c r="C4492" s="221">
        <f t="shared" si="140"/>
        <v>8</v>
      </c>
      <c r="D4492" s="221">
        <v>62101000</v>
      </c>
      <c r="F4492" s="221" t="s">
        <v>3070</v>
      </c>
      <c r="G4492" s="222">
        <v>47348014</v>
      </c>
      <c r="I4492" s="222">
        <f t="shared" si="141"/>
        <v>47348014</v>
      </c>
    </row>
    <row r="4493" spans="1:9" x14ac:dyDescent="0.2">
      <c r="A4493" s="221" t="s">
        <v>32</v>
      </c>
      <c r="B4493" s="225">
        <v>62102000</v>
      </c>
      <c r="C4493" s="221">
        <f t="shared" si="140"/>
        <v>8</v>
      </c>
      <c r="D4493" s="221">
        <v>62102000</v>
      </c>
      <c r="F4493" s="221" t="s">
        <v>2593</v>
      </c>
      <c r="G4493" s="222">
        <v>37660248</v>
      </c>
      <c r="I4493" s="222">
        <f t="shared" si="141"/>
        <v>37660248</v>
      </c>
    </row>
    <row r="4494" spans="1:9" x14ac:dyDescent="0.2">
      <c r="A4494" s="221" t="s">
        <v>32</v>
      </c>
      <c r="B4494" s="225">
        <v>62103000</v>
      </c>
      <c r="C4494" s="221">
        <f t="shared" si="140"/>
        <v>8</v>
      </c>
      <c r="D4494" s="221">
        <v>62103000</v>
      </c>
      <c r="F4494" s="221" t="s">
        <v>3071</v>
      </c>
      <c r="G4494" s="222">
        <v>1605100</v>
      </c>
      <c r="I4494" s="222">
        <f t="shared" si="141"/>
        <v>1605100</v>
      </c>
    </row>
    <row r="4495" spans="1:9" x14ac:dyDescent="0.2">
      <c r="A4495" s="221" t="s">
        <v>32</v>
      </c>
      <c r="B4495" s="225">
        <v>62201000</v>
      </c>
      <c r="C4495" s="221">
        <f t="shared" si="140"/>
        <v>8</v>
      </c>
      <c r="D4495" s="221">
        <v>62201000</v>
      </c>
      <c r="F4495" s="221" t="s">
        <v>3072</v>
      </c>
      <c r="G4495" s="222">
        <v>7603750</v>
      </c>
      <c r="I4495" s="222">
        <f t="shared" si="141"/>
        <v>7603750</v>
      </c>
    </row>
    <row r="4496" spans="1:9" x14ac:dyDescent="0.2">
      <c r="A4496" s="221" t="s">
        <v>32</v>
      </c>
      <c r="B4496" s="225">
        <v>62202000</v>
      </c>
      <c r="C4496" s="221">
        <f t="shared" si="140"/>
        <v>8</v>
      </c>
      <c r="D4496" s="221">
        <v>62202000</v>
      </c>
      <c r="F4496" s="221" t="s">
        <v>505</v>
      </c>
      <c r="G4496" s="222">
        <v>2570196.81</v>
      </c>
      <c r="I4496" s="222">
        <f t="shared" si="141"/>
        <v>2570196.81</v>
      </c>
    </row>
    <row r="4497" spans="1:9" x14ac:dyDescent="0.2">
      <c r="A4497" s="221" t="s">
        <v>32</v>
      </c>
      <c r="B4497" s="225">
        <v>62203000</v>
      </c>
      <c r="C4497" s="221">
        <f t="shared" si="140"/>
        <v>8</v>
      </c>
      <c r="D4497" s="221">
        <v>62203000</v>
      </c>
      <c r="F4497" s="221" t="s">
        <v>2649</v>
      </c>
      <c r="G4497" s="222">
        <v>7040000</v>
      </c>
      <c r="I4497" s="222">
        <f t="shared" si="141"/>
        <v>7040000</v>
      </c>
    </row>
    <row r="4498" spans="1:9" x14ac:dyDescent="0.2">
      <c r="A4498" s="221" t="s">
        <v>32</v>
      </c>
      <c r="B4498" s="225">
        <v>62208000</v>
      </c>
      <c r="C4498" s="221">
        <f t="shared" si="140"/>
        <v>8</v>
      </c>
      <c r="D4498" s="221">
        <v>62208000</v>
      </c>
      <c r="F4498" s="221" t="s">
        <v>2610</v>
      </c>
      <c r="G4498" s="222">
        <v>1000000</v>
      </c>
      <c r="I4498" s="222">
        <f t="shared" si="141"/>
        <v>1000000</v>
      </c>
    </row>
    <row r="4499" spans="1:9" x14ac:dyDescent="0.2">
      <c r="A4499" s="221" t="s">
        <v>32</v>
      </c>
      <c r="B4499" s="225">
        <v>62210000</v>
      </c>
      <c r="C4499" s="221">
        <f t="shared" si="140"/>
        <v>8</v>
      </c>
      <c r="D4499" s="221">
        <v>62210000</v>
      </c>
      <c r="F4499" s="221" t="s">
        <v>5124</v>
      </c>
      <c r="G4499" s="222">
        <v>182043794.62</v>
      </c>
      <c r="I4499" s="222">
        <f t="shared" si="141"/>
        <v>182043794.62</v>
      </c>
    </row>
    <row r="4500" spans="1:9" x14ac:dyDescent="0.2">
      <c r="A4500" s="221" t="s">
        <v>32</v>
      </c>
      <c r="B4500" s="225">
        <v>62303000</v>
      </c>
      <c r="C4500" s="221">
        <f t="shared" si="140"/>
        <v>8</v>
      </c>
      <c r="D4500" s="221">
        <v>62303000</v>
      </c>
      <c r="F4500" s="221" t="s">
        <v>517</v>
      </c>
      <c r="G4500" s="222">
        <v>19581915</v>
      </c>
      <c r="I4500" s="222">
        <f t="shared" si="141"/>
        <v>19581915</v>
      </c>
    </row>
    <row r="4501" spans="1:9" x14ac:dyDescent="0.2">
      <c r="A4501" s="221" t="s">
        <v>32</v>
      </c>
      <c r="B4501" s="225">
        <v>62304000</v>
      </c>
      <c r="C4501" s="221">
        <f t="shared" si="140"/>
        <v>8</v>
      </c>
      <c r="D4501" s="221">
        <v>62304000</v>
      </c>
      <c r="F4501" s="221" t="s">
        <v>518</v>
      </c>
      <c r="G4501" s="222">
        <v>1120500</v>
      </c>
      <c r="I4501" s="222">
        <f t="shared" si="141"/>
        <v>1120500</v>
      </c>
    </row>
    <row r="4502" spans="1:9" x14ac:dyDescent="0.2">
      <c r="A4502" s="221" t="s">
        <v>32</v>
      </c>
      <c r="B4502" s="225">
        <v>62501000</v>
      </c>
      <c r="C4502" s="221">
        <f t="shared" si="140"/>
        <v>8</v>
      </c>
      <c r="D4502" s="221">
        <v>62501000</v>
      </c>
      <c r="F4502" s="221" t="s">
        <v>746</v>
      </c>
      <c r="G4502" s="222">
        <v>160732451.88</v>
      </c>
      <c r="I4502" s="222">
        <f t="shared" si="141"/>
        <v>160732451.88</v>
      </c>
    </row>
    <row r="4503" spans="1:9" x14ac:dyDescent="0.2">
      <c r="A4503" s="221" t="s">
        <v>32</v>
      </c>
      <c r="B4503" s="225">
        <v>62504000</v>
      </c>
      <c r="C4503" s="221">
        <f t="shared" si="140"/>
        <v>8</v>
      </c>
      <c r="D4503" s="221">
        <v>62504000</v>
      </c>
      <c r="F4503" s="221" t="s">
        <v>4606</v>
      </c>
      <c r="G4503" s="222">
        <v>3611180</v>
      </c>
      <c r="I4503" s="222">
        <f t="shared" si="141"/>
        <v>3611180</v>
      </c>
    </row>
    <row r="4504" spans="1:9" x14ac:dyDescent="0.2">
      <c r="A4504" s="221" t="s">
        <v>32</v>
      </c>
      <c r="B4504" s="225">
        <v>62506000</v>
      </c>
      <c r="C4504" s="221">
        <f t="shared" si="140"/>
        <v>8</v>
      </c>
      <c r="D4504" s="221">
        <v>62506000</v>
      </c>
      <c r="F4504" s="221" t="s">
        <v>531</v>
      </c>
      <c r="G4504" s="222">
        <v>245100</v>
      </c>
      <c r="I4504" s="222">
        <f t="shared" si="141"/>
        <v>245100</v>
      </c>
    </row>
    <row r="4505" spans="1:9" x14ac:dyDescent="0.2">
      <c r="A4505" s="221" t="s">
        <v>32</v>
      </c>
      <c r="B4505" s="225">
        <v>62601000</v>
      </c>
      <c r="C4505" s="221">
        <f t="shared" si="140"/>
        <v>8</v>
      </c>
      <c r="D4505" s="221">
        <v>62601000</v>
      </c>
      <c r="F4505" s="221" t="s">
        <v>747</v>
      </c>
      <c r="G4505" s="222">
        <v>1696562</v>
      </c>
      <c r="I4505" s="222">
        <f t="shared" si="141"/>
        <v>1696562</v>
      </c>
    </row>
    <row r="4506" spans="1:9" x14ac:dyDescent="0.2">
      <c r="A4506" s="221" t="s">
        <v>32</v>
      </c>
      <c r="B4506" s="225">
        <v>62602000</v>
      </c>
      <c r="C4506" s="221">
        <f t="shared" si="140"/>
        <v>8</v>
      </c>
      <c r="D4506" s="221">
        <v>62602000</v>
      </c>
      <c r="F4506" s="221" t="s">
        <v>533</v>
      </c>
      <c r="G4506" s="222">
        <v>19415896.52</v>
      </c>
      <c r="I4506" s="222">
        <f t="shared" si="141"/>
        <v>19415896.52</v>
      </c>
    </row>
    <row r="4507" spans="1:9" x14ac:dyDescent="0.2">
      <c r="A4507" s="221" t="s">
        <v>32</v>
      </c>
      <c r="B4507" s="221">
        <v>62602100</v>
      </c>
      <c r="C4507" s="221">
        <f t="shared" si="140"/>
        <v>8</v>
      </c>
      <c r="D4507" s="221">
        <v>62602000</v>
      </c>
      <c r="F4507" s="221" t="s">
        <v>3075</v>
      </c>
      <c r="G4507" s="222">
        <v>1000</v>
      </c>
      <c r="I4507" s="222">
        <f t="shared" si="141"/>
        <v>1000</v>
      </c>
    </row>
    <row r="4508" spans="1:9" x14ac:dyDescent="0.2">
      <c r="A4508" s="221" t="s">
        <v>32</v>
      </c>
      <c r="B4508" s="221">
        <v>62603000</v>
      </c>
      <c r="C4508" s="221">
        <f t="shared" si="140"/>
        <v>8</v>
      </c>
      <c r="D4508" s="221">
        <v>62603000</v>
      </c>
      <c r="F4508" s="221" t="s">
        <v>534</v>
      </c>
      <c r="G4508" s="222">
        <v>13091746.42</v>
      </c>
      <c r="I4508" s="222">
        <f t="shared" si="141"/>
        <v>13091746.42</v>
      </c>
    </row>
    <row r="4509" spans="1:9" x14ac:dyDescent="0.2">
      <c r="A4509" s="221" t="s">
        <v>32</v>
      </c>
      <c r="B4509" s="221">
        <v>62604000</v>
      </c>
      <c r="C4509" s="221">
        <f t="shared" si="140"/>
        <v>8</v>
      </c>
      <c r="D4509" s="221">
        <v>62604000</v>
      </c>
      <c r="F4509" s="221" t="s">
        <v>1731</v>
      </c>
      <c r="G4509" s="222">
        <v>3144524</v>
      </c>
      <c r="I4509" s="222">
        <f t="shared" si="141"/>
        <v>3144524</v>
      </c>
    </row>
    <row r="4510" spans="1:9" x14ac:dyDescent="0.2">
      <c r="A4510" s="221" t="s">
        <v>32</v>
      </c>
      <c r="B4510" s="221">
        <v>62605000</v>
      </c>
      <c r="C4510" s="221">
        <f t="shared" si="140"/>
        <v>8</v>
      </c>
      <c r="D4510" s="221">
        <v>62605000</v>
      </c>
      <c r="F4510" s="221" t="s">
        <v>2610</v>
      </c>
      <c r="G4510" s="222">
        <v>515500</v>
      </c>
      <c r="I4510" s="222">
        <f t="shared" si="141"/>
        <v>515500</v>
      </c>
    </row>
    <row r="4511" spans="1:9" x14ac:dyDescent="0.2">
      <c r="A4511" s="221" t="s">
        <v>32</v>
      </c>
      <c r="B4511" s="221">
        <v>62703000</v>
      </c>
      <c r="C4511" s="221">
        <f t="shared" si="140"/>
        <v>8</v>
      </c>
      <c r="D4511" s="221">
        <v>62703000</v>
      </c>
      <c r="F4511" s="221" t="s">
        <v>3076</v>
      </c>
      <c r="G4511" s="222">
        <v>52745120.950000003</v>
      </c>
      <c r="I4511" s="222">
        <f t="shared" si="141"/>
        <v>52745120.950000003</v>
      </c>
    </row>
    <row r="4512" spans="1:9" x14ac:dyDescent="0.2">
      <c r="A4512" s="221" t="s">
        <v>32</v>
      </c>
      <c r="B4512" s="221">
        <v>62705000</v>
      </c>
      <c r="C4512" s="221">
        <f t="shared" si="140"/>
        <v>8</v>
      </c>
      <c r="D4512" s="221">
        <v>62705000</v>
      </c>
      <c r="F4512" s="221" t="s">
        <v>539</v>
      </c>
      <c r="G4512" s="222">
        <v>35198152.689999998</v>
      </c>
      <c r="I4512" s="222">
        <f t="shared" si="141"/>
        <v>35198152.689999998</v>
      </c>
    </row>
    <row r="4513" spans="1:9" x14ac:dyDescent="0.2">
      <c r="A4513" s="221" t="s">
        <v>32</v>
      </c>
      <c r="B4513" s="221">
        <v>63502000</v>
      </c>
      <c r="C4513" s="221">
        <f t="shared" si="140"/>
        <v>8</v>
      </c>
      <c r="D4513" s="221">
        <v>63502000</v>
      </c>
      <c r="F4513" s="221" t="s">
        <v>2601</v>
      </c>
      <c r="G4513" s="222">
        <v>4298770</v>
      </c>
      <c r="I4513" s="222">
        <f t="shared" si="141"/>
        <v>4298770</v>
      </c>
    </row>
    <row r="4514" spans="1:9" x14ac:dyDescent="0.2">
      <c r="A4514" s="221" t="s">
        <v>32</v>
      </c>
      <c r="B4514" s="221">
        <v>63504000</v>
      </c>
      <c r="C4514" s="221">
        <f t="shared" si="140"/>
        <v>8</v>
      </c>
      <c r="D4514" s="221">
        <v>63504000</v>
      </c>
      <c r="F4514" s="221" t="s">
        <v>752</v>
      </c>
      <c r="G4514" s="222">
        <v>804000</v>
      </c>
      <c r="I4514" s="222">
        <f t="shared" si="141"/>
        <v>804000</v>
      </c>
    </row>
    <row r="4515" spans="1:9" x14ac:dyDescent="0.2">
      <c r="A4515" s="221" t="s">
        <v>32</v>
      </c>
      <c r="B4515" s="221">
        <v>63509000</v>
      </c>
      <c r="C4515" s="221">
        <f t="shared" si="140"/>
        <v>8</v>
      </c>
      <c r="D4515" s="221">
        <v>63508000</v>
      </c>
      <c r="F4515" s="221" t="s">
        <v>3082</v>
      </c>
      <c r="G4515" s="222">
        <v>644768.56000000006</v>
      </c>
      <c r="I4515" s="222">
        <f t="shared" si="141"/>
        <v>644768.56000000006</v>
      </c>
    </row>
    <row r="4516" spans="1:9" x14ac:dyDescent="0.2">
      <c r="A4516" s="221" t="s">
        <v>32</v>
      </c>
      <c r="B4516" s="221">
        <v>64101000</v>
      </c>
      <c r="C4516" s="221">
        <f t="shared" si="140"/>
        <v>8</v>
      </c>
      <c r="D4516" s="221">
        <v>64101000</v>
      </c>
      <c r="F4516" s="221" t="s">
        <v>755</v>
      </c>
      <c r="G4516" s="222">
        <v>904488730.12</v>
      </c>
      <c r="I4516" s="222">
        <f t="shared" si="141"/>
        <v>904488730.12</v>
      </c>
    </row>
    <row r="4517" spans="1:9" x14ac:dyDescent="0.2">
      <c r="A4517" s="221" t="s">
        <v>32</v>
      </c>
      <c r="B4517" s="221">
        <v>64102000</v>
      </c>
      <c r="C4517" s="221">
        <f t="shared" si="140"/>
        <v>8</v>
      </c>
      <c r="D4517" s="221">
        <v>64102000</v>
      </c>
      <c r="F4517" s="221" t="s">
        <v>550</v>
      </c>
      <c r="G4517" s="222">
        <v>302123022.39999998</v>
      </c>
      <c r="I4517" s="222">
        <f t="shared" si="141"/>
        <v>302123022.39999998</v>
      </c>
    </row>
    <row r="4518" spans="1:9" x14ac:dyDescent="0.2">
      <c r="A4518" s="221" t="s">
        <v>32</v>
      </c>
      <c r="B4518" s="221">
        <v>64103000</v>
      </c>
      <c r="C4518" s="221">
        <f t="shared" si="140"/>
        <v>8</v>
      </c>
      <c r="D4518" s="221">
        <v>64103000</v>
      </c>
      <c r="F4518" s="221" t="s">
        <v>551</v>
      </c>
      <c r="G4518" s="222">
        <v>46948104.399999999</v>
      </c>
      <c r="I4518" s="222">
        <f t="shared" si="141"/>
        <v>46948104.399999999</v>
      </c>
    </row>
    <row r="4519" spans="1:9" x14ac:dyDescent="0.2">
      <c r="A4519" s="221" t="s">
        <v>32</v>
      </c>
      <c r="B4519" s="221">
        <v>64103100</v>
      </c>
      <c r="C4519" s="221">
        <f t="shared" si="140"/>
        <v>8</v>
      </c>
      <c r="D4519" s="221">
        <v>64103000</v>
      </c>
      <c r="F4519" s="221" t="s">
        <v>3083</v>
      </c>
      <c r="G4519" s="222">
        <v>2581771.66</v>
      </c>
      <c r="I4519" s="222">
        <f t="shared" si="141"/>
        <v>2581771.66</v>
      </c>
    </row>
    <row r="4520" spans="1:9" x14ac:dyDescent="0.2">
      <c r="A4520" s="221" t="s">
        <v>32</v>
      </c>
      <c r="B4520" s="221">
        <v>64104000</v>
      </c>
      <c r="C4520" s="221">
        <f t="shared" si="140"/>
        <v>8</v>
      </c>
      <c r="D4520" s="221">
        <v>64104000</v>
      </c>
      <c r="F4520" s="221" t="s">
        <v>220</v>
      </c>
      <c r="G4520" s="222">
        <v>87012490.599999994</v>
      </c>
      <c r="I4520" s="222">
        <f t="shared" si="141"/>
        <v>87012490.599999994</v>
      </c>
    </row>
    <row r="4521" spans="1:9" x14ac:dyDescent="0.2">
      <c r="A4521" s="221" t="s">
        <v>32</v>
      </c>
      <c r="B4521" s="221">
        <v>64105000</v>
      </c>
      <c r="C4521" s="221">
        <f t="shared" si="140"/>
        <v>8</v>
      </c>
      <c r="D4521" s="221">
        <v>64105000</v>
      </c>
      <c r="F4521" s="221" t="s">
        <v>2157</v>
      </c>
      <c r="H4521" s="222">
        <v>5094786.6500000004</v>
      </c>
      <c r="I4521" s="222">
        <f t="shared" si="141"/>
        <v>-5094786.6500000004</v>
      </c>
    </row>
    <row r="4522" spans="1:9" x14ac:dyDescent="0.2">
      <c r="A4522" s="221" t="s">
        <v>32</v>
      </c>
      <c r="B4522" s="221">
        <v>64106000</v>
      </c>
      <c r="C4522" s="221">
        <f t="shared" si="140"/>
        <v>8</v>
      </c>
      <c r="D4522" s="221">
        <v>64106000</v>
      </c>
      <c r="F4522" s="221" t="s">
        <v>5125</v>
      </c>
      <c r="G4522" s="222">
        <v>51805793.5</v>
      </c>
      <c r="I4522" s="222">
        <f t="shared" si="141"/>
        <v>51805793.5</v>
      </c>
    </row>
    <row r="4523" spans="1:9" x14ac:dyDescent="0.2">
      <c r="A4523" s="221" t="s">
        <v>32</v>
      </c>
      <c r="B4523" s="221">
        <v>64180000</v>
      </c>
      <c r="C4523" s="221">
        <f t="shared" si="140"/>
        <v>8</v>
      </c>
      <c r="D4523" s="221">
        <v>64180000</v>
      </c>
      <c r="F4523" s="221" t="s">
        <v>553</v>
      </c>
      <c r="G4523" s="222">
        <v>19294195.460000001</v>
      </c>
      <c r="I4523" s="222">
        <f t="shared" si="141"/>
        <v>19294195.460000001</v>
      </c>
    </row>
    <row r="4524" spans="1:9" x14ac:dyDescent="0.2">
      <c r="A4524" s="221" t="s">
        <v>32</v>
      </c>
      <c r="B4524" s="221">
        <v>64501000</v>
      </c>
      <c r="C4524" s="221">
        <f t="shared" si="140"/>
        <v>8</v>
      </c>
      <c r="D4524" s="221">
        <v>64501000</v>
      </c>
      <c r="F4524" s="221" t="s">
        <v>627</v>
      </c>
      <c r="G4524" s="222">
        <v>139847391.27000001</v>
      </c>
      <c r="I4524" s="222">
        <f t="shared" si="141"/>
        <v>139847391.27000001</v>
      </c>
    </row>
    <row r="4525" spans="1:9" x14ac:dyDescent="0.2">
      <c r="A4525" s="221" t="s">
        <v>32</v>
      </c>
      <c r="B4525" s="221">
        <v>64502000</v>
      </c>
      <c r="C4525" s="221">
        <f t="shared" si="140"/>
        <v>8</v>
      </c>
      <c r="D4525" s="221">
        <v>64502000</v>
      </c>
      <c r="F4525" s="221" t="s">
        <v>79</v>
      </c>
      <c r="G4525" s="222">
        <v>52303112.149999999</v>
      </c>
      <c r="I4525" s="222">
        <f t="shared" si="141"/>
        <v>52303112.149999999</v>
      </c>
    </row>
    <row r="4526" spans="1:9" x14ac:dyDescent="0.2">
      <c r="A4526" s="221" t="s">
        <v>32</v>
      </c>
      <c r="B4526" s="221">
        <v>64503000</v>
      </c>
      <c r="C4526" s="221">
        <f t="shared" si="140"/>
        <v>8</v>
      </c>
      <c r="D4526" s="221">
        <v>64503000</v>
      </c>
      <c r="F4526" s="221" t="s">
        <v>80</v>
      </c>
      <c r="G4526" s="222">
        <v>10833175.289999999</v>
      </c>
      <c r="I4526" s="222">
        <f t="shared" si="141"/>
        <v>10833175.289999999</v>
      </c>
    </row>
    <row r="4527" spans="1:9" x14ac:dyDescent="0.2">
      <c r="A4527" s="221" t="s">
        <v>32</v>
      </c>
      <c r="B4527" s="221">
        <v>64801000</v>
      </c>
      <c r="C4527" s="221">
        <f t="shared" si="140"/>
        <v>8</v>
      </c>
      <c r="D4527" s="221">
        <v>64801000</v>
      </c>
      <c r="F4527" s="221" t="s">
        <v>489</v>
      </c>
      <c r="G4527" s="222">
        <v>8132000</v>
      </c>
      <c r="I4527" s="222">
        <f t="shared" si="141"/>
        <v>8132000</v>
      </c>
    </row>
    <row r="4528" spans="1:9" x14ac:dyDescent="0.2">
      <c r="A4528" s="221" t="s">
        <v>32</v>
      </c>
      <c r="B4528" s="221">
        <v>64804000</v>
      </c>
      <c r="C4528" s="221">
        <f t="shared" si="140"/>
        <v>8</v>
      </c>
      <c r="D4528" s="221">
        <v>64804000</v>
      </c>
      <c r="F4528" s="221" t="s">
        <v>3085</v>
      </c>
      <c r="G4528" s="222">
        <v>349165</v>
      </c>
      <c r="I4528" s="222">
        <f t="shared" si="141"/>
        <v>349165</v>
      </c>
    </row>
    <row r="4529" spans="1:9" x14ac:dyDescent="0.2">
      <c r="A4529" s="221" t="s">
        <v>32</v>
      </c>
      <c r="B4529" s="221">
        <v>65601000</v>
      </c>
      <c r="C4529" s="221">
        <f t="shared" si="140"/>
        <v>8</v>
      </c>
      <c r="D4529" s="221">
        <v>65601000</v>
      </c>
      <c r="F4529" s="221" t="s">
        <v>762</v>
      </c>
      <c r="G4529" s="222">
        <v>70038940</v>
      </c>
      <c r="I4529" s="222">
        <f t="shared" si="141"/>
        <v>70038940</v>
      </c>
    </row>
    <row r="4530" spans="1:9" x14ac:dyDescent="0.2">
      <c r="A4530" s="221" t="s">
        <v>32</v>
      </c>
      <c r="B4530" s="221">
        <v>65602000</v>
      </c>
      <c r="C4530" s="221">
        <f t="shared" si="140"/>
        <v>8</v>
      </c>
      <c r="D4530" s="221">
        <v>65602000</v>
      </c>
      <c r="F4530" s="221" t="s">
        <v>2197</v>
      </c>
      <c r="G4530" s="222">
        <v>610300</v>
      </c>
      <c r="I4530" s="222">
        <f t="shared" si="141"/>
        <v>610300</v>
      </c>
    </row>
    <row r="4531" spans="1:9" x14ac:dyDescent="0.2">
      <c r="A4531" s="221" t="s">
        <v>32</v>
      </c>
      <c r="B4531" s="221">
        <v>65700000</v>
      </c>
      <c r="C4531" s="221">
        <f t="shared" si="140"/>
        <v>8</v>
      </c>
      <c r="D4531" s="221">
        <v>65700000</v>
      </c>
      <c r="F4531" s="221" t="s">
        <v>5126</v>
      </c>
      <c r="G4531" s="222">
        <v>72161.67</v>
      </c>
      <c r="I4531" s="222">
        <f t="shared" si="141"/>
        <v>72161.67</v>
      </c>
    </row>
    <row r="4532" spans="1:9" x14ac:dyDescent="0.2">
      <c r="A4532" s="221" t="s">
        <v>32</v>
      </c>
      <c r="B4532" s="221">
        <v>65800000</v>
      </c>
      <c r="C4532" s="221">
        <f t="shared" si="140"/>
        <v>8</v>
      </c>
      <c r="D4532" s="221">
        <v>65800000</v>
      </c>
      <c r="F4532" s="221" t="s">
        <v>3088</v>
      </c>
      <c r="G4532" s="222">
        <v>95871282.159999996</v>
      </c>
      <c r="I4532" s="222">
        <f t="shared" si="141"/>
        <v>95871282.159999996</v>
      </c>
    </row>
    <row r="4533" spans="1:9" x14ac:dyDescent="0.2">
      <c r="A4533" s="221" t="s">
        <v>32</v>
      </c>
      <c r="B4533" s="221">
        <v>66108000</v>
      </c>
      <c r="C4533" s="221">
        <f t="shared" si="140"/>
        <v>8</v>
      </c>
      <c r="D4533" s="221">
        <v>66105000</v>
      </c>
      <c r="F4533" s="221" t="s">
        <v>3092</v>
      </c>
      <c r="G4533" s="222">
        <v>90133014.739999995</v>
      </c>
      <c r="I4533" s="222">
        <f t="shared" si="141"/>
        <v>90133014.739999995</v>
      </c>
    </row>
    <row r="4534" spans="1:9" x14ac:dyDescent="0.2">
      <c r="A4534" s="221" t="s">
        <v>32</v>
      </c>
      <c r="B4534" s="221">
        <v>66109000</v>
      </c>
      <c r="C4534" s="221">
        <f t="shared" si="140"/>
        <v>8</v>
      </c>
      <c r="D4534" s="221">
        <v>66105000</v>
      </c>
      <c r="F4534" s="221" t="s">
        <v>3093</v>
      </c>
      <c r="G4534" s="222">
        <v>62039360.539999999</v>
      </c>
      <c r="I4534" s="222">
        <f t="shared" si="141"/>
        <v>62039360.539999999</v>
      </c>
    </row>
    <row r="4535" spans="1:9" x14ac:dyDescent="0.2">
      <c r="A4535" s="221" t="s">
        <v>32</v>
      </c>
      <c r="B4535" s="221">
        <v>66600000</v>
      </c>
      <c r="C4535" s="221">
        <f t="shared" si="140"/>
        <v>8</v>
      </c>
      <c r="D4535" s="221">
        <v>66600000</v>
      </c>
      <c r="F4535" s="221" t="s">
        <v>770</v>
      </c>
      <c r="G4535" s="222">
        <v>36878834.159999996</v>
      </c>
      <c r="I4535" s="222">
        <f t="shared" si="141"/>
        <v>36878834.159999996</v>
      </c>
    </row>
    <row r="4536" spans="1:9" x14ac:dyDescent="0.2">
      <c r="A4536" s="221" t="s">
        <v>32</v>
      </c>
      <c r="B4536" s="221">
        <v>68111000</v>
      </c>
      <c r="C4536" s="221">
        <f t="shared" si="140"/>
        <v>8</v>
      </c>
      <c r="D4536" s="221">
        <v>68111000</v>
      </c>
      <c r="F4536" s="221" t="s">
        <v>771</v>
      </c>
      <c r="G4536" s="222">
        <v>2343171.12</v>
      </c>
      <c r="I4536" s="222">
        <f t="shared" si="141"/>
        <v>2343171.12</v>
      </c>
    </row>
    <row r="4537" spans="1:9" x14ac:dyDescent="0.2">
      <c r="A4537" s="221" t="s">
        <v>32</v>
      </c>
      <c r="B4537" s="221">
        <v>68112000</v>
      </c>
      <c r="C4537" s="221">
        <f t="shared" si="140"/>
        <v>8</v>
      </c>
      <c r="D4537" s="221">
        <v>68112000</v>
      </c>
      <c r="F4537" s="221" t="s">
        <v>772</v>
      </c>
      <c r="G4537" s="222">
        <v>619939408.76999998</v>
      </c>
      <c r="I4537" s="222">
        <f t="shared" si="141"/>
        <v>619939408.76999998</v>
      </c>
    </row>
    <row r="4538" spans="1:9" x14ac:dyDescent="0.2">
      <c r="A4538" s="221" t="s">
        <v>32</v>
      </c>
      <c r="B4538" s="221">
        <v>69800000</v>
      </c>
      <c r="C4538" s="221">
        <f t="shared" si="140"/>
        <v>8</v>
      </c>
      <c r="D4538" s="221">
        <v>69500000</v>
      </c>
      <c r="F4538" s="221" t="s">
        <v>2198</v>
      </c>
      <c r="G4538" s="222">
        <v>134084451.83400001</v>
      </c>
      <c r="I4538" s="222">
        <f t="shared" si="141"/>
        <v>134084451.83400001</v>
      </c>
    </row>
    <row r="4539" spans="1:9" x14ac:dyDescent="0.2">
      <c r="A4539" s="221" t="s">
        <v>32</v>
      </c>
      <c r="B4539" s="221">
        <v>70110000</v>
      </c>
      <c r="C4539" s="221">
        <f t="shared" si="140"/>
        <v>8</v>
      </c>
      <c r="D4539" s="221">
        <v>70110000</v>
      </c>
      <c r="F4539" s="221" t="s">
        <v>3096</v>
      </c>
      <c r="H4539" s="222">
        <v>1687602500</v>
      </c>
      <c r="I4539" s="222">
        <f t="shared" si="141"/>
        <v>-1687602500</v>
      </c>
    </row>
    <row r="4540" spans="1:9" x14ac:dyDescent="0.2">
      <c r="A4540" s="221" t="s">
        <v>32</v>
      </c>
      <c r="B4540" s="221">
        <v>70120000</v>
      </c>
      <c r="C4540" s="221">
        <f t="shared" si="140"/>
        <v>8</v>
      </c>
      <c r="D4540" s="221">
        <v>70120000</v>
      </c>
      <c r="F4540" s="221" t="s">
        <v>3097</v>
      </c>
      <c r="H4540" s="222">
        <v>181815000</v>
      </c>
      <c r="I4540" s="222">
        <f t="shared" si="141"/>
        <v>-181815000</v>
      </c>
    </row>
    <row r="4541" spans="1:9" x14ac:dyDescent="0.2">
      <c r="A4541" s="221" t="s">
        <v>32</v>
      </c>
      <c r="B4541" s="221">
        <v>70130000</v>
      </c>
      <c r="C4541" s="221">
        <f t="shared" si="140"/>
        <v>8</v>
      </c>
      <c r="D4541" s="221">
        <v>70120000</v>
      </c>
      <c r="F4541" s="221" t="s">
        <v>3098</v>
      </c>
      <c r="H4541" s="222">
        <v>590326350</v>
      </c>
      <c r="I4541" s="222">
        <f t="shared" si="141"/>
        <v>-590326350</v>
      </c>
    </row>
    <row r="4542" spans="1:9" x14ac:dyDescent="0.2">
      <c r="A4542" s="221" t="s">
        <v>32</v>
      </c>
      <c r="B4542" s="221">
        <v>70140000</v>
      </c>
      <c r="C4542" s="221">
        <f t="shared" si="140"/>
        <v>8</v>
      </c>
      <c r="D4542" s="221">
        <v>70120000</v>
      </c>
      <c r="F4542" s="221" t="s">
        <v>3099</v>
      </c>
      <c r="H4542" s="222">
        <v>10600771035</v>
      </c>
      <c r="I4542" s="222">
        <f t="shared" si="141"/>
        <v>-10600771035</v>
      </c>
    </row>
    <row r="4543" spans="1:9" x14ac:dyDescent="0.2">
      <c r="A4543" s="221" t="s">
        <v>32</v>
      </c>
      <c r="B4543" s="221">
        <v>70170000</v>
      </c>
      <c r="C4543" s="221">
        <f t="shared" si="140"/>
        <v>8</v>
      </c>
      <c r="D4543" s="221">
        <v>70120000</v>
      </c>
      <c r="F4543" s="221" t="s">
        <v>3100</v>
      </c>
      <c r="H4543" s="222">
        <v>76701750</v>
      </c>
      <c r="I4543" s="222">
        <f t="shared" si="141"/>
        <v>-76701750</v>
      </c>
    </row>
    <row r="4544" spans="1:9" x14ac:dyDescent="0.2">
      <c r="A4544" s="221" t="s">
        <v>32</v>
      </c>
      <c r="B4544" s="221">
        <v>70700000</v>
      </c>
      <c r="C4544" s="221">
        <f t="shared" si="140"/>
        <v>8</v>
      </c>
      <c r="D4544" s="221">
        <v>70700000</v>
      </c>
      <c r="F4544" s="221" t="s">
        <v>2169</v>
      </c>
      <c r="H4544" s="222">
        <v>2906991075</v>
      </c>
      <c r="I4544" s="222">
        <f t="shared" si="141"/>
        <v>-2906991075</v>
      </c>
    </row>
    <row r="4545" spans="1:9" x14ac:dyDescent="0.2">
      <c r="A4545" s="221" t="s">
        <v>32</v>
      </c>
      <c r="B4545" s="221">
        <v>71300000</v>
      </c>
      <c r="C4545" s="221">
        <f t="shared" si="140"/>
        <v>8</v>
      </c>
      <c r="D4545" s="221">
        <v>71355000</v>
      </c>
      <c r="F4545" s="221" t="s">
        <v>3102</v>
      </c>
      <c r="H4545" s="222">
        <v>61155266</v>
      </c>
      <c r="I4545" s="222">
        <f t="shared" si="141"/>
        <v>-61155266</v>
      </c>
    </row>
    <row r="4546" spans="1:9" x14ac:dyDescent="0.2">
      <c r="A4546" s="221" t="s">
        <v>32</v>
      </c>
      <c r="B4546" s="221">
        <v>75800000</v>
      </c>
      <c r="C4546" s="221">
        <f t="shared" ref="C4546:C4609" si="142">+LEN(B:B)</f>
        <v>8</v>
      </c>
      <c r="D4546" s="221">
        <v>75800000</v>
      </c>
      <c r="F4546" s="221" t="s">
        <v>2621</v>
      </c>
      <c r="H4546" s="222">
        <v>76092312.129999995</v>
      </c>
      <c r="I4546" s="222">
        <f t="shared" ref="I4546:I4609" si="143">+G:G-H:H</f>
        <v>-76092312.129999995</v>
      </c>
    </row>
    <row r="4547" spans="1:9" x14ac:dyDescent="0.2">
      <c r="A4547" s="221" t="s">
        <v>32</v>
      </c>
      <c r="B4547" s="221">
        <v>76500000</v>
      </c>
      <c r="C4547" s="221">
        <f t="shared" si="142"/>
        <v>8</v>
      </c>
      <c r="D4547" s="221">
        <v>76500000</v>
      </c>
      <c r="F4547" s="221" t="s">
        <v>2622</v>
      </c>
      <c r="H4547" s="222">
        <v>13382081.039999999</v>
      </c>
      <c r="I4547" s="222">
        <f t="shared" si="143"/>
        <v>-13382081.039999999</v>
      </c>
    </row>
    <row r="4548" spans="1:9" x14ac:dyDescent="0.2">
      <c r="A4548" s="221" t="s">
        <v>32</v>
      </c>
      <c r="B4548" s="221">
        <v>76600000</v>
      </c>
      <c r="C4548" s="221">
        <f t="shared" si="142"/>
        <v>8</v>
      </c>
      <c r="D4548" s="221">
        <v>76600000</v>
      </c>
      <c r="F4548" s="221" t="s">
        <v>786</v>
      </c>
      <c r="H4548" s="222">
        <v>14830902.24</v>
      </c>
      <c r="I4548" s="222">
        <f t="shared" si="143"/>
        <v>-14830902.24</v>
      </c>
    </row>
    <row r="4549" spans="1:9" x14ac:dyDescent="0.2">
      <c r="A4549" s="221" t="s">
        <v>32</v>
      </c>
      <c r="B4549" s="221">
        <v>77520000</v>
      </c>
      <c r="C4549" s="221">
        <f t="shared" si="142"/>
        <v>8</v>
      </c>
      <c r="D4549" s="221">
        <v>77500000</v>
      </c>
      <c r="F4549" s="221" t="s">
        <v>5127</v>
      </c>
      <c r="H4549" s="222">
        <v>30000000</v>
      </c>
      <c r="I4549" s="222">
        <f t="shared" si="143"/>
        <v>-30000000</v>
      </c>
    </row>
    <row r="4550" spans="1:9" x14ac:dyDescent="0.2">
      <c r="A4550" s="221" t="s">
        <v>6</v>
      </c>
      <c r="B4550" s="225" t="s">
        <v>3361</v>
      </c>
      <c r="C4550" s="221">
        <f t="shared" si="142"/>
        <v>8</v>
      </c>
      <c r="D4550" s="221">
        <v>10100000</v>
      </c>
      <c r="F4550" s="221" t="s">
        <v>43</v>
      </c>
      <c r="H4550" s="222">
        <v>2000000</v>
      </c>
      <c r="I4550" s="222">
        <f t="shared" si="143"/>
        <v>-2000000</v>
      </c>
    </row>
    <row r="4551" spans="1:9" x14ac:dyDescent="0.2">
      <c r="A4551" s="221" t="s">
        <v>6</v>
      </c>
      <c r="B4551" s="225" t="s">
        <v>3363</v>
      </c>
      <c r="C4551" s="221">
        <f t="shared" si="142"/>
        <v>8</v>
      </c>
      <c r="D4551" s="221">
        <v>10610000</v>
      </c>
      <c r="F4551" s="221" t="s">
        <v>240</v>
      </c>
      <c r="H4551" s="222">
        <v>200000</v>
      </c>
      <c r="I4551" s="222">
        <f t="shared" si="143"/>
        <v>-200000</v>
      </c>
    </row>
    <row r="4552" spans="1:9" x14ac:dyDescent="0.2">
      <c r="A4552" s="221" t="s">
        <v>6</v>
      </c>
      <c r="B4552" s="225" t="s">
        <v>3367</v>
      </c>
      <c r="C4552" s="221">
        <f t="shared" si="142"/>
        <v>8</v>
      </c>
      <c r="D4552" s="221">
        <v>11000000</v>
      </c>
      <c r="F4552" s="221" t="s">
        <v>1631</v>
      </c>
      <c r="H4552" s="222">
        <v>1296195183.8199999</v>
      </c>
      <c r="I4552" s="222">
        <f t="shared" si="143"/>
        <v>-1296195183.8199999</v>
      </c>
    </row>
    <row r="4553" spans="1:9" x14ac:dyDescent="0.2">
      <c r="A4553" s="221" t="s">
        <v>6</v>
      </c>
      <c r="B4553" s="225" t="s">
        <v>3427</v>
      </c>
      <c r="C4553" s="221">
        <f t="shared" si="142"/>
        <v>8</v>
      </c>
      <c r="D4553" s="221">
        <v>16440000</v>
      </c>
      <c r="F4553" s="221" t="s">
        <v>1841</v>
      </c>
      <c r="H4553" s="222">
        <v>260198508.34999999</v>
      </c>
      <c r="I4553" s="222">
        <f t="shared" si="143"/>
        <v>-260198508.34999999</v>
      </c>
    </row>
    <row r="4554" spans="1:9" x14ac:dyDescent="0.2">
      <c r="A4554" s="221" t="s">
        <v>6</v>
      </c>
      <c r="B4554" s="225" t="s">
        <v>3433</v>
      </c>
      <c r="C4554" s="221">
        <f t="shared" si="142"/>
        <v>8</v>
      </c>
      <c r="D4554" s="221">
        <v>16500000</v>
      </c>
      <c r="F4554" s="221" t="s">
        <v>5128</v>
      </c>
      <c r="H4554" s="222">
        <v>63519450.299999997</v>
      </c>
      <c r="I4554" s="222">
        <f t="shared" si="143"/>
        <v>-63519450.299999997</v>
      </c>
    </row>
    <row r="4555" spans="1:9" x14ac:dyDescent="0.2">
      <c r="A4555" s="221" t="s">
        <v>6</v>
      </c>
      <c r="B4555" s="225" t="s">
        <v>3444</v>
      </c>
      <c r="C4555" s="221">
        <f t="shared" si="142"/>
        <v>8</v>
      </c>
      <c r="D4555" s="221">
        <v>21100000</v>
      </c>
      <c r="F4555" s="221" t="s">
        <v>250</v>
      </c>
      <c r="G4555" s="222">
        <v>1206360000</v>
      </c>
      <c r="I4555" s="222">
        <f t="shared" si="143"/>
        <v>1206360000</v>
      </c>
    </row>
    <row r="4556" spans="1:9" x14ac:dyDescent="0.2">
      <c r="A4556" s="221" t="s">
        <v>6</v>
      </c>
      <c r="B4556" s="225" t="s">
        <v>3450</v>
      </c>
      <c r="C4556" s="221">
        <f t="shared" si="142"/>
        <v>8</v>
      </c>
      <c r="D4556" s="221">
        <v>21310000</v>
      </c>
      <c r="F4556" s="221" t="s">
        <v>1765</v>
      </c>
      <c r="G4556" s="222">
        <v>4840906373.6099997</v>
      </c>
      <c r="I4556" s="222">
        <f t="shared" si="143"/>
        <v>4840906373.6099997</v>
      </c>
    </row>
    <row r="4557" spans="1:9" x14ac:dyDescent="0.2">
      <c r="A4557" s="221" t="s">
        <v>6</v>
      </c>
      <c r="B4557" s="225" t="s">
        <v>3453</v>
      </c>
      <c r="C4557" s="221">
        <f t="shared" si="142"/>
        <v>8</v>
      </c>
      <c r="D4557" s="221">
        <v>21500000</v>
      </c>
      <c r="F4557" s="221" t="s">
        <v>5129</v>
      </c>
      <c r="G4557" s="222">
        <v>1718461688.6099999</v>
      </c>
      <c r="I4557" s="222">
        <f t="shared" si="143"/>
        <v>1718461688.6099999</v>
      </c>
    </row>
    <row r="4558" spans="1:9" x14ac:dyDescent="0.2">
      <c r="A4558" s="221" t="s">
        <v>6</v>
      </c>
      <c r="B4558" s="225" t="s">
        <v>3469</v>
      </c>
      <c r="C4558" s="221">
        <f t="shared" si="142"/>
        <v>8</v>
      </c>
      <c r="D4558" s="221">
        <v>21810000</v>
      </c>
      <c r="F4558" s="221" t="s">
        <v>51</v>
      </c>
      <c r="G4558" s="222">
        <v>139033989.22</v>
      </c>
      <c r="I4558" s="222">
        <f t="shared" si="143"/>
        <v>139033989.22</v>
      </c>
    </row>
    <row r="4559" spans="1:9" x14ac:dyDescent="0.2">
      <c r="A4559" s="221" t="s">
        <v>6</v>
      </c>
      <c r="B4559" s="225" t="s">
        <v>3473</v>
      </c>
      <c r="C4559" s="221">
        <f t="shared" si="142"/>
        <v>8</v>
      </c>
      <c r="D4559" s="221">
        <v>21820000</v>
      </c>
      <c r="F4559" s="221" t="s">
        <v>5130</v>
      </c>
      <c r="G4559" s="222">
        <v>1793333.34</v>
      </c>
      <c r="I4559" s="222">
        <f t="shared" si="143"/>
        <v>1793333.34</v>
      </c>
    </row>
    <row r="4560" spans="1:9" x14ac:dyDescent="0.2">
      <c r="A4560" s="221" t="s">
        <v>6</v>
      </c>
      <c r="B4560" s="225" t="s">
        <v>3474</v>
      </c>
      <c r="C4560" s="221">
        <f t="shared" si="142"/>
        <v>8</v>
      </c>
      <c r="D4560" s="221">
        <v>21830000</v>
      </c>
      <c r="F4560" s="221" t="s">
        <v>53</v>
      </c>
      <c r="G4560" s="222">
        <v>70310075.329999998</v>
      </c>
      <c r="I4560" s="222">
        <f t="shared" si="143"/>
        <v>70310075.329999998</v>
      </c>
    </row>
    <row r="4561" spans="1:9" x14ac:dyDescent="0.2">
      <c r="A4561" s="221" t="s">
        <v>6</v>
      </c>
      <c r="B4561" s="225" t="s">
        <v>3478</v>
      </c>
      <c r="C4561" s="221">
        <f t="shared" si="142"/>
        <v>8</v>
      </c>
      <c r="D4561" s="221">
        <v>21840000</v>
      </c>
      <c r="F4561" s="221" t="s">
        <v>54</v>
      </c>
      <c r="G4561" s="222">
        <v>1225000</v>
      </c>
      <c r="I4561" s="222">
        <f t="shared" si="143"/>
        <v>1225000</v>
      </c>
    </row>
    <row r="4562" spans="1:9" x14ac:dyDescent="0.2">
      <c r="A4562" s="221" t="s">
        <v>6</v>
      </c>
      <c r="B4562" s="225" t="s">
        <v>3482</v>
      </c>
      <c r="C4562" s="221">
        <f t="shared" si="142"/>
        <v>8</v>
      </c>
      <c r="D4562" s="221">
        <v>21850000</v>
      </c>
      <c r="F4562" s="221" t="s">
        <v>261</v>
      </c>
      <c r="G4562" s="222">
        <v>11356176.789999999</v>
      </c>
      <c r="I4562" s="222">
        <f t="shared" si="143"/>
        <v>11356176.789999999</v>
      </c>
    </row>
    <row r="4563" spans="1:9" x14ac:dyDescent="0.2">
      <c r="A4563" s="221" t="s">
        <v>6</v>
      </c>
      <c r="B4563" s="225" t="s">
        <v>3536</v>
      </c>
      <c r="C4563" s="221">
        <f t="shared" si="142"/>
        <v>8</v>
      </c>
      <c r="D4563" s="221">
        <v>28130000</v>
      </c>
      <c r="F4563" s="221" t="s">
        <v>268</v>
      </c>
      <c r="H4563" s="222">
        <v>1577876269.49</v>
      </c>
      <c r="I4563" s="222">
        <f t="shared" si="143"/>
        <v>-1577876269.49</v>
      </c>
    </row>
    <row r="4564" spans="1:9" x14ac:dyDescent="0.2">
      <c r="A4564" s="221" t="s">
        <v>6</v>
      </c>
      <c r="B4564" s="225" t="s">
        <v>3539</v>
      </c>
      <c r="C4564" s="221">
        <f t="shared" si="142"/>
        <v>8</v>
      </c>
      <c r="D4564" s="221">
        <v>28150000</v>
      </c>
      <c r="F4564" s="221" t="s">
        <v>57</v>
      </c>
      <c r="H4564" s="222">
        <v>259615495.03999999</v>
      </c>
      <c r="I4564" s="222">
        <f t="shared" si="143"/>
        <v>-259615495.03999999</v>
      </c>
    </row>
    <row r="4565" spans="1:9" x14ac:dyDescent="0.2">
      <c r="A4565" s="221" t="s">
        <v>6</v>
      </c>
      <c r="B4565" s="225" t="s">
        <v>3554</v>
      </c>
      <c r="C4565" s="221">
        <f t="shared" si="142"/>
        <v>8</v>
      </c>
      <c r="D4565" s="221">
        <v>28181000</v>
      </c>
      <c r="F4565" s="221" t="s">
        <v>271</v>
      </c>
      <c r="H4565" s="222">
        <v>76043541.010000005</v>
      </c>
      <c r="I4565" s="222">
        <f t="shared" si="143"/>
        <v>-76043541.010000005</v>
      </c>
    </row>
    <row r="4566" spans="1:9" x14ac:dyDescent="0.2">
      <c r="A4566" s="221" t="s">
        <v>6</v>
      </c>
      <c r="B4566" s="225" t="s">
        <v>3558</v>
      </c>
      <c r="C4566" s="221">
        <f t="shared" si="142"/>
        <v>8</v>
      </c>
      <c r="D4566" s="221">
        <v>28182000</v>
      </c>
      <c r="F4566" s="221" t="s">
        <v>5131</v>
      </c>
      <c r="H4566" s="222">
        <v>426414.81</v>
      </c>
      <c r="I4566" s="222">
        <f t="shared" si="143"/>
        <v>-426414.81</v>
      </c>
    </row>
    <row r="4567" spans="1:9" x14ac:dyDescent="0.2">
      <c r="A4567" s="221" t="s">
        <v>6</v>
      </c>
      <c r="B4567" s="225" t="s">
        <v>3560</v>
      </c>
      <c r="C4567" s="221">
        <f t="shared" si="142"/>
        <v>8</v>
      </c>
      <c r="D4567" s="221">
        <v>28183000</v>
      </c>
      <c r="F4567" s="221" t="s">
        <v>60</v>
      </c>
      <c r="H4567" s="222">
        <v>70310075.340000004</v>
      </c>
      <c r="I4567" s="222">
        <f t="shared" si="143"/>
        <v>-70310075.340000004</v>
      </c>
    </row>
    <row r="4568" spans="1:9" x14ac:dyDescent="0.2">
      <c r="A4568" s="221" t="s">
        <v>6</v>
      </c>
      <c r="B4568" s="225" t="s">
        <v>3565</v>
      </c>
      <c r="C4568" s="221">
        <f t="shared" si="142"/>
        <v>8</v>
      </c>
      <c r="D4568" s="221">
        <v>28184000</v>
      </c>
      <c r="F4568" s="221" t="s">
        <v>61</v>
      </c>
      <c r="H4568" s="222">
        <v>103202.05</v>
      </c>
      <c r="I4568" s="222">
        <f t="shared" si="143"/>
        <v>-103202.05</v>
      </c>
    </row>
    <row r="4569" spans="1:9" x14ac:dyDescent="0.2">
      <c r="A4569" s="221" t="s">
        <v>6</v>
      </c>
      <c r="B4569" s="225" t="s">
        <v>3568</v>
      </c>
      <c r="C4569" s="221">
        <f t="shared" si="142"/>
        <v>8</v>
      </c>
      <c r="D4569" s="221">
        <v>28185000</v>
      </c>
      <c r="F4569" s="221" t="s">
        <v>62</v>
      </c>
      <c r="H4569" s="222">
        <v>1135617.68</v>
      </c>
      <c r="I4569" s="222">
        <f t="shared" si="143"/>
        <v>-1135617.68</v>
      </c>
    </row>
    <row r="4570" spans="1:9" x14ac:dyDescent="0.2">
      <c r="A4570" s="221" t="s">
        <v>6</v>
      </c>
      <c r="B4570" s="225" t="s">
        <v>3590</v>
      </c>
      <c r="C4570" s="221">
        <f t="shared" si="142"/>
        <v>8</v>
      </c>
      <c r="D4570" s="221">
        <v>40100000</v>
      </c>
      <c r="F4570" s="221" t="s">
        <v>1853</v>
      </c>
      <c r="H4570" s="222">
        <v>1511022353.1099999</v>
      </c>
      <c r="I4570" s="222">
        <f t="shared" si="143"/>
        <v>-1511022353.1099999</v>
      </c>
    </row>
    <row r="4571" spans="1:9" x14ac:dyDescent="0.2">
      <c r="A4571" s="221" t="s">
        <v>6</v>
      </c>
      <c r="B4571" s="225" t="s">
        <v>3616</v>
      </c>
      <c r="C4571" s="221">
        <f t="shared" si="142"/>
        <v>8</v>
      </c>
      <c r="D4571" s="221">
        <v>40800000</v>
      </c>
      <c r="F4571" s="221" t="s">
        <v>68</v>
      </c>
      <c r="H4571" s="222">
        <v>10604000</v>
      </c>
      <c r="I4571" s="222">
        <f t="shared" si="143"/>
        <v>-10604000</v>
      </c>
    </row>
    <row r="4572" spans="1:9" x14ac:dyDescent="0.2">
      <c r="A4572" s="221" t="s">
        <v>6</v>
      </c>
      <c r="B4572" s="225" t="s">
        <v>3635</v>
      </c>
      <c r="C4572" s="221">
        <f t="shared" si="142"/>
        <v>8</v>
      </c>
      <c r="D4572" s="221">
        <v>41100000</v>
      </c>
      <c r="F4572" s="221" t="s">
        <v>70</v>
      </c>
      <c r="G4572" s="222">
        <v>163483691.59999999</v>
      </c>
      <c r="I4572" s="222">
        <f t="shared" si="143"/>
        <v>163483691.59999999</v>
      </c>
    </row>
    <row r="4573" spans="1:9" x14ac:dyDescent="0.2">
      <c r="A4573" s="221" t="s">
        <v>6</v>
      </c>
      <c r="B4573" s="225" t="s">
        <v>3681</v>
      </c>
      <c r="C4573" s="221">
        <f t="shared" si="142"/>
        <v>8</v>
      </c>
      <c r="D4573" s="221">
        <v>42800000</v>
      </c>
      <c r="F4573" s="221" t="s">
        <v>300</v>
      </c>
      <c r="H4573" s="222">
        <v>19032957.949999999</v>
      </c>
      <c r="I4573" s="222">
        <f t="shared" si="143"/>
        <v>-19032957.949999999</v>
      </c>
    </row>
    <row r="4574" spans="1:9" x14ac:dyDescent="0.2">
      <c r="A4574" s="221" t="s">
        <v>6</v>
      </c>
      <c r="B4574" s="225" t="s">
        <v>3687</v>
      </c>
      <c r="C4574" s="221">
        <f t="shared" si="142"/>
        <v>8</v>
      </c>
      <c r="D4574" s="221">
        <v>43100000</v>
      </c>
      <c r="F4574" s="221" t="s">
        <v>77</v>
      </c>
      <c r="H4574" s="222">
        <v>3102681</v>
      </c>
      <c r="I4574" s="222">
        <f t="shared" si="143"/>
        <v>-3102681</v>
      </c>
    </row>
    <row r="4575" spans="1:9" x14ac:dyDescent="0.2">
      <c r="A4575" s="221" t="s">
        <v>6</v>
      </c>
      <c r="B4575" s="225" t="s">
        <v>3689</v>
      </c>
      <c r="C4575" s="221">
        <f t="shared" si="142"/>
        <v>8</v>
      </c>
      <c r="D4575" s="221">
        <v>43110000</v>
      </c>
      <c r="F4575" s="221" t="s">
        <v>78</v>
      </c>
      <c r="G4575" s="222">
        <v>21000</v>
      </c>
      <c r="I4575" s="222">
        <f t="shared" si="143"/>
        <v>21000</v>
      </c>
    </row>
    <row r="4576" spans="1:9" x14ac:dyDescent="0.2">
      <c r="A4576" s="221" t="s">
        <v>6</v>
      </c>
      <c r="B4576" s="225" t="s">
        <v>3694</v>
      </c>
      <c r="C4576" s="221">
        <f t="shared" si="142"/>
        <v>8</v>
      </c>
      <c r="D4576" s="221">
        <v>43220000</v>
      </c>
      <c r="F4576" s="221" t="s">
        <v>629</v>
      </c>
      <c r="H4576" s="222">
        <v>1329713.18</v>
      </c>
      <c r="I4576" s="222">
        <f t="shared" si="143"/>
        <v>-1329713.18</v>
      </c>
    </row>
    <row r="4577" spans="1:9" x14ac:dyDescent="0.2">
      <c r="A4577" s="221" t="s">
        <v>6</v>
      </c>
      <c r="B4577" s="225" t="s">
        <v>3700</v>
      </c>
      <c r="C4577" s="221">
        <f t="shared" si="142"/>
        <v>8</v>
      </c>
      <c r="D4577" s="221">
        <v>43300000</v>
      </c>
      <c r="F4577" s="221" t="s">
        <v>80</v>
      </c>
      <c r="H4577" s="222">
        <v>365604.74</v>
      </c>
      <c r="I4577" s="222">
        <f t="shared" si="143"/>
        <v>-365604.74</v>
      </c>
    </row>
    <row r="4578" spans="1:9" x14ac:dyDescent="0.2">
      <c r="A4578" s="221" t="s">
        <v>6</v>
      </c>
      <c r="B4578" s="225" t="s">
        <v>4907</v>
      </c>
      <c r="C4578" s="221">
        <f t="shared" si="142"/>
        <v>8</v>
      </c>
      <c r="D4578" s="221">
        <v>43800000</v>
      </c>
      <c r="F4578" s="221" t="s">
        <v>5132</v>
      </c>
      <c r="H4578" s="222">
        <v>1541859.57</v>
      </c>
      <c r="I4578" s="222">
        <f t="shared" si="143"/>
        <v>-1541859.57</v>
      </c>
    </row>
    <row r="4579" spans="1:9" x14ac:dyDescent="0.2">
      <c r="A4579" s="221" t="s">
        <v>6</v>
      </c>
      <c r="B4579" s="225" t="s">
        <v>3714</v>
      </c>
      <c r="C4579" s="221">
        <f t="shared" si="142"/>
        <v>8</v>
      </c>
      <c r="D4579" s="221">
        <v>44100000</v>
      </c>
      <c r="F4579" s="221" t="s">
        <v>82</v>
      </c>
      <c r="H4579" s="222">
        <v>3005100</v>
      </c>
      <c r="I4579" s="222">
        <f t="shared" si="143"/>
        <v>-3005100</v>
      </c>
    </row>
    <row r="4580" spans="1:9" x14ac:dyDescent="0.2">
      <c r="A4580" s="221" t="s">
        <v>6</v>
      </c>
      <c r="B4580" s="225" t="s">
        <v>3718</v>
      </c>
      <c r="C4580" s="221">
        <f t="shared" si="142"/>
        <v>8</v>
      </c>
      <c r="D4580" s="221">
        <v>44300000</v>
      </c>
      <c r="F4580" s="221" t="s">
        <v>83</v>
      </c>
      <c r="G4580" s="222">
        <v>82827913.349999994</v>
      </c>
      <c r="I4580" s="222">
        <f t="shared" si="143"/>
        <v>82827913.349999994</v>
      </c>
    </row>
    <row r="4581" spans="1:9" x14ac:dyDescent="0.2">
      <c r="A4581" s="221" t="s">
        <v>6</v>
      </c>
      <c r="B4581" s="225" t="s">
        <v>3720</v>
      </c>
      <c r="C4581" s="221">
        <f t="shared" si="142"/>
        <v>8</v>
      </c>
      <c r="D4581" s="221">
        <v>44310000</v>
      </c>
      <c r="F4581" s="221" t="s">
        <v>84</v>
      </c>
      <c r="H4581" s="222">
        <v>95092.1</v>
      </c>
      <c r="I4581" s="222">
        <f t="shared" si="143"/>
        <v>-95092.1</v>
      </c>
    </row>
    <row r="4582" spans="1:9" x14ac:dyDescent="0.2">
      <c r="A4582" s="221" t="s">
        <v>6</v>
      </c>
      <c r="B4582" s="225" t="s">
        <v>3724</v>
      </c>
      <c r="C4582" s="221">
        <f t="shared" si="142"/>
        <v>8</v>
      </c>
      <c r="D4582" s="221">
        <v>44330000</v>
      </c>
      <c r="F4582" s="221" t="s">
        <v>5133</v>
      </c>
      <c r="G4582" s="222">
        <v>29847977.82</v>
      </c>
      <c r="I4582" s="222">
        <f t="shared" si="143"/>
        <v>29847977.82</v>
      </c>
    </row>
    <row r="4583" spans="1:9" x14ac:dyDescent="0.2">
      <c r="A4583" s="221" t="s">
        <v>6</v>
      </c>
      <c r="B4583" s="225" t="s">
        <v>3726</v>
      </c>
      <c r="C4583" s="221">
        <f t="shared" si="142"/>
        <v>8</v>
      </c>
      <c r="D4583" s="221">
        <v>44400000</v>
      </c>
      <c r="F4583" s="221" t="s">
        <v>4937</v>
      </c>
      <c r="H4583" s="222">
        <v>59214805.811999999</v>
      </c>
      <c r="I4583" s="222">
        <f t="shared" si="143"/>
        <v>-59214805.811999999</v>
      </c>
    </row>
    <row r="4584" spans="1:9" x14ac:dyDescent="0.2">
      <c r="A4584" s="221" t="s">
        <v>6</v>
      </c>
      <c r="B4584" s="225" t="s">
        <v>3746</v>
      </c>
      <c r="C4584" s="221">
        <f t="shared" si="142"/>
        <v>8</v>
      </c>
      <c r="D4584" s="221">
        <v>44550000</v>
      </c>
      <c r="F4584" s="221" t="s">
        <v>5134</v>
      </c>
      <c r="G4584" s="222">
        <v>46741363.18</v>
      </c>
      <c r="I4584" s="222">
        <f t="shared" si="143"/>
        <v>46741363.18</v>
      </c>
    </row>
    <row r="4585" spans="1:9" x14ac:dyDescent="0.2">
      <c r="A4585" s="221" t="s">
        <v>6</v>
      </c>
      <c r="B4585" s="225" t="s">
        <v>3754</v>
      </c>
      <c r="C4585" s="221">
        <f t="shared" si="142"/>
        <v>8</v>
      </c>
      <c r="D4585" s="221">
        <v>44562000</v>
      </c>
      <c r="F4585" s="221" t="s">
        <v>89</v>
      </c>
      <c r="G4585" s="222">
        <v>36771</v>
      </c>
      <c r="I4585" s="222">
        <f t="shared" si="143"/>
        <v>36771</v>
      </c>
    </row>
    <row r="4586" spans="1:9" x14ac:dyDescent="0.2">
      <c r="A4586" s="221" t="s">
        <v>6</v>
      </c>
      <c r="B4586" s="225" t="s">
        <v>3759</v>
      </c>
      <c r="C4586" s="221">
        <f t="shared" si="142"/>
        <v>8</v>
      </c>
      <c r="D4586" s="221">
        <v>44564000</v>
      </c>
      <c r="F4586" s="221" t="s">
        <v>91</v>
      </c>
      <c r="G4586" s="222">
        <v>42984697.859999999</v>
      </c>
      <c r="I4586" s="222">
        <f t="shared" si="143"/>
        <v>42984697.859999999</v>
      </c>
    </row>
    <row r="4587" spans="1:9" x14ac:dyDescent="0.2">
      <c r="A4587" s="221" t="s">
        <v>6</v>
      </c>
      <c r="B4587" s="225" t="s">
        <v>3761</v>
      </c>
      <c r="C4587" s="221">
        <f t="shared" si="142"/>
        <v>8</v>
      </c>
      <c r="D4587" s="221">
        <v>44565000</v>
      </c>
      <c r="F4587" s="221" t="s">
        <v>1951</v>
      </c>
      <c r="G4587" s="222">
        <v>56423783.329999998</v>
      </c>
      <c r="I4587" s="222">
        <f t="shared" si="143"/>
        <v>56423783.329999998</v>
      </c>
    </row>
    <row r="4588" spans="1:9" x14ac:dyDescent="0.2">
      <c r="A4588" s="221" t="s">
        <v>6</v>
      </c>
      <c r="B4588" s="225" t="s">
        <v>3774</v>
      </c>
      <c r="C4588" s="221">
        <f t="shared" si="142"/>
        <v>8</v>
      </c>
      <c r="D4588" s="221">
        <v>44572000</v>
      </c>
      <c r="F4588" s="221" t="s">
        <v>311</v>
      </c>
      <c r="H4588" s="222">
        <v>37689994.340000004</v>
      </c>
      <c r="I4588" s="222">
        <f t="shared" si="143"/>
        <v>-37689994.340000004</v>
      </c>
    </row>
    <row r="4589" spans="1:9" x14ac:dyDescent="0.2">
      <c r="A4589" s="221" t="s">
        <v>6</v>
      </c>
      <c r="B4589" s="225" t="s">
        <v>3781</v>
      </c>
      <c r="C4589" s="221">
        <f t="shared" si="142"/>
        <v>8</v>
      </c>
      <c r="D4589" s="221">
        <v>44580000</v>
      </c>
      <c r="F4589" s="221" t="s">
        <v>644</v>
      </c>
      <c r="G4589" s="222">
        <v>1369159.17</v>
      </c>
      <c r="I4589" s="222">
        <f t="shared" si="143"/>
        <v>1369159.17</v>
      </c>
    </row>
    <row r="4590" spans="1:9" x14ac:dyDescent="0.2">
      <c r="A4590" s="221" t="s">
        <v>6</v>
      </c>
      <c r="B4590" s="225" t="s">
        <v>3786</v>
      </c>
      <c r="C4590" s="221">
        <f t="shared" si="142"/>
        <v>8</v>
      </c>
      <c r="D4590" s="221">
        <v>44583000</v>
      </c>
      <c r="F4590" s="221" t="s">
        <v>1778</v>
      </c>
      <c r="G4590" s="222">
        <v>258324</v>
      </c>
      <c r="I4590" s="222">
        <f t="shared" si="143"/>
        <v>258324</v>
      </c>
    </row>
    <row r="4591" spans="1:9" x14ac:dyDescent="0.2">
      <c r="A4591" s="221" t="s">
        <v>6</v>
      </c>
      <c r="B4591" s="225" t="s">
        <v>3788</v>
      </c>
      <c r="C4591" s="221">
        <f t="shared" si="142"/>
        <v>8</v>
      </c>
      <c r="D4591" s="221">
        <v>44587000</v>
      </c>
      <c r="F4591" s="221" t="s">
        <v>1962</v>
      </c>
      <c r="H4591" s="222">
        <v>116666.67</v>
      </c>
      <c r="I4591" s="222">
        <f t="shared" si="143"/>
        <v>-116666.67</v>
      </c>
    </row>
    <row r="4592" spans="1:9" x14ac:dyDescent="0.2">
      <c r="A4592" s="221" t="s">
        <v>6</v>
      </c>
      <c r="B4592" s="225" t="s">
        <v>3796</v>
      </c>
      <c r="C4592" s="221">
        <f t="shared" si="142"/>
        <v>8</v>
      </c>
      <c r="D4592" s="221">
        <v>45510000</v>
      </c>
      <c r="F4592" s="221" t="s">
        <v>95</v>
      </c>
      <c r="H4592" s="222">
        <v>1644281030.8699999</v>
      </c>
      <c r="I4592" s="222">
        <f t="shared" si="143"/>
        <v>-1644281030.8699999</v>
      </c>
    </row>
    <row r="4593" spans="1:9" x14ac:dyDescent="0.2">
      <c r="A4593" s="221" t="s">
        <v>6</v>
      </c>
      <c r="B4593" s="225" t="s">
        <v>3810</v>
      </c>
      <c r="C4593" s="221">
        <f t="shared" si="142"/>
        <v>8</v>
      </c>
      <c r="D4593" s="221">
        <v>45530000</v>
      </c>
      <c r="F4593" s="221" t="s">
        <v>97</v>
      </c>
      <c r="H4593" s="222">
        <v>237859478.18000001</v>
      </c>
      <c r="I4593" s="222">
        <f t="shared" si="143"/>
        <v>-237859478.18000001</v>
      </c>
    </row>
    <row r="4594" spans="1:9" x14ac:dyDescent="0.2">
      <c r="A4594" s="221" t="s">
        <v>6</v>
      </c>
      <c r="B4594" s="225" t="s">
        <v>3812</v>
      </c>
      <c r="C4594" s="221">
        <f t="shared" si="142"/>
        <v>8</v>
      </c>
      <c r="D4594" s="221">
        <v>45540000</v>
      </c>
      <c r="F4594" s="221" t="s">
        <v>1782</v>
      </c>
      <c r="H4594" s="222">
        <v>793820700.79999995</v>
      </c>
      <c r="I4594" s="222">
        <f t="shared" si="143"/>
        <v>-793820700.79999995</v>
      </c>
    </row>
    <row r="4595" spans="1:9" x14ac:dyDescent="0.2">
      <c r="A4595" s="221" t="s">
        <v>6</v>
      </c>
      <c r="B4595" s="225" t="s">
        <v>3826</v>
      </c>
      <c r="C4595" s="221">
        <f t="shared" si="142"/>
        <v>8</v>
      </c>
      <c r="D4595" s="221">
        <v>46610000</v>
      </c>
      <c r="F4595" s="221" t="s">
        <v>123</v>
      </c>
      <c r="H4595" s="222">
        <v>20400</v>
      </c>
      <c r="I4595" s="222">
        <f t="shared" si="143"/>
        <v>-20400</v>
      </c>
    </row>
    <row r="4596" spans="1:9" x14ac:dyDescent="0.2">
      <c r="A4596" s="221" t="s">
        <v>6</v>
      </c>
      <c r="B4596" s="225" t="s">
        <v>3826</v>
      </c>
      <c r="C4596" s="221">
        <f t="shared" si="142"/>
        <v>8</v>
      </c>
      <c r="D4596" s="221">
        <v>46610000</v>
      </c>
      <c r="F4596" s="221" t="s">
        <v>1872</v>
      </c>
      <c r="H4596" s="222">
        <v>14804730.689999999</v>
      </c>
      <c r="I4596" s="222">
        <f t="shared" si="143"/>
        <v>-14804730.689999999</v>
      </c>
    </row>
    <row r="4597" spans="1:9" x14ac:dyDescent="0.2">
      <c r="A4597" s="221" t="s">
        <v>6</v>
      </c>
      <c r="B4597" s="225" t="s">
        <v>3826</v>
      </c>
      <c r="C4597" s="221">
        <f t="shared" si="142"/>
        <v>8</v>
      </c>
      <c r="D4597" s="221">
        <v>46610000</v>
      </c>
      <c r="F4597" s="221" t="s">
        <v>4947</v>
      </c>
      <c r="G4597" s="222">
        <v>39541000</v>
      </c>
      <c r="I4597" s="222">
        <f t="shared" si="143"/>
        <v>39541000</v>
      </c>
    </row>
    <row r="4598" spans="1:9" x14ac:dyDescent="0.2">
      <c r="A4598" s="221" t="s">
        <v>6</v>
      </c>
      <c r="B4598" s="225" t="s">
        <v>3826</v>
      </c>
      <c r="C4598" s="221">
        <f t="shared" si="142"/>
        <v>8</v>
      </c>
      <c r="D4598" s="221">
        <v>46610000</v>
      </c>
      <c r="F4598" s="221" t="s">
        <v>126</v>
      </c>
      <c r="G4598" s="222">
        <v>7600000</v>
      </c>
      <c r="I4598" s="222">
        <f t="shared" si="143"/>
        <v>7600000</v>
      </c>
    </row>
    <row r="4599" spans="1:9" x14ac:dyDescent="0.2">
      <c r="A4599" s="221" t="s">
        <v>6</v>
      </c>
      <c r="B4599" s="225" t="s">
        <v>3840</v>
      </c>
      <c r="C4599" s="221">
        <f t="shared" si="142"/>
        <v>8</v>
      </c>
      <c r="D4599" s="221">
        <v>46700000</v>
      </c>
      <c r="F4599" s="221" t="s">
        <v>135</v>
      </c>
      <c r="H4599" s="222">
        <v>220220626</v>
      </c>
      <c r="I4599" s="222">
        <f t="shared" si="143"/>
        <v>-220220626</v>
      </c>
    </row>
    <row r="4600" spans="1:9" x14ac:dyDescent="0.2">
      <c r="A4600" s="221" t="s">
        <v>6</v>
      </c>
      <c r="B4600" s="225" t="s">
        <v>3840</v>
      </c>
      <c r="C4600" s="221">
        <f t="shared" si="142"/>
        <v>8</v>
      </c>
      <c r="D4600" s="221">
        <v>46700000</v>
      </c>
      <c r="F4600" s="221" t="s">
        <v>4682</v>
      </c>
      <c r="G4600" s="222">
        <v>216000000</v>
      </c>
      <c r="I4600" s="222">
        <f t="shared" si="143"/>
        <v>216000000</v>
      </c>
    </row>
    <row r="4601" spans="1:9" x14ac:dyDescent="0.2">
      <c r="A4601" s="221" t="s">
        <v>6</v>
      </c>
      <c r="B4601" s="225" t="s">
        <v>3840</v>
      </c>
      <c r="C4601" s="221">
        <f t="shared" si="142"/>
        <v>8</v>
      </c>
      <c r="D4601" s="221">
        <v>46700000</v>
      </c>
      <c r="F4601" s="221" t="s">
        <v>5135</v>
      </c>
      <c r="G4601" s="222">
        <v>70000000</v>
      </c>
      <c r="I4601" s="222">
        <f t="shared" si="143"/>
        <v>70000000</v>
      </c>
    </row>
    <row r="4602" spans="1:9" x14ac:dyDescent="0.2">
      <c r="A4602" s="221" t="s">
        <v>6</v>
      </c>
      <c r="B4602" s="225" t="s">
        <v>3906</v>
      </c>
      <c r="C4602" s="221">
        <f t="shared" si="142"/>
        <v>8</v>
      </c>
      <c r="D4602" s="221">
        <v>48600000</v>
      </c>
      <c r="F4602" s="221" t="s">
        <v>158</v>
      </c>
      <c r="G4602" s="222">
        <v>1412317.5</v>
      </c>
      <c r="I4602" s="222">
        <f t="shared" si="143"/>
        <v>1412317.5</v>
      </c>
    </row>
    <row r="4603" spans="1:9" x14ac:dyDescent="0.2">
      <c r="A4603" s="221" t="s">
        <v>6</v>
      </c>
      <c r="B4603" s="225" t="s">
        <v>3943</v>
      </c>
      <c r="C4603" s="221">
        <f t="shared" si="142"/>
        <v>8</v>
      </c>
      <c r="D4603" s="221">
        <v>51140000</v>
      </c>
      <c r="F4603" s="221" t="s">
        <v>340</v>
      </c>
      <c r="H4603" s="222">
        <v>10441102.32</v>
      </c>
      <c r="I4603" s="222">
        <f t="shared" si="143"/>
        <v>-10441102.32</v>
      </c>
    </row>
    <row r="4604" spans="1:9" x14ac:dyDescent="0.2">
      <c r="A4604" s="221" t="s">
        <v>6</v>
      </c>
      <c r="B4604" s="225" t="s">
        <v>3956</v>
      </c>
      <c r="C4604" s="221">
        <f t="shared" si="142"/>
        <v>8</v>
      </c>
      <c r="D4604" s="221">
        <v>51221000</v>
      </c>
      <c r="F4604" s="221" t="s">
        <v>345</v>
      </c>
      <c r="G4604" s="222">
        <v>78382299.659999996</v>
      </c>
      <c r="I4604" s="222">
        <f t="shared" si="143"/>
        <v>78382299.659999996</v>
      </c>
    </row>
    <row r="4605" spans="1:9" x14ac:dyDescent="0.2">
      <c r="A4605" s="221" t="s">
        <v>6</v>
      </c>
      <c r="B4605" s="225" t="s">
        <v>4915</v>
      </c>
      <c r="C4605" s="221">
        <f t="shared" si="142"/>
        <v>8</v>
      </c>
      <c r="D4605" s="221">
        <v>51800000</v>
      </c>
      <c r="F4605" s="221" t="s">
        <v>1763</v>
      </c>
      <c r="H4605" s="222">
        <v>99444.25</v>
      </c>
      <c r="I4605" s="222">
        <f t="shared" si="143"/>
        <v>-99444.25</v>
      </c>
    </row>
    <row r="4606" spans="1:9" x14ac:dyDescent="0.2">
      <c r="A4606" s="221" t="s">
        <v>6</v>
      </c>
      <c r="B4606" s="225" t="s">
        <v>5136</v>
      </c>
      <c r="C4606" s="221">
        <f t="shared" si="142"/>
        <v>8</v>
      </c>
      <c r="D4606" s="221">
        <v>51800000</v>
      </c>
      <c r="F4606" s="221" t="s">
        <v>5137</v>
      </c>
      <c r="H4606" s="222">
        <v>418841651.12</v>
      </c>
      <c r="I4606" s="222">
        <f t="shared" si="143"/>
        <v>-418841651.12</v>
      </c>
    </row>
    <row r="4607" spans="1:9" x14ac:dyDescent="0.2">
      <c r="A4607" s="221" t="s">
        <v>6</v>
      </c>
      <c r="B4607" s="225" t="s">
        <v>3996</v>
      </c>
      <c r="C4607" s="221">
        <f t="shared" si="142"/>
        <v>8</v>
      </c>
      <c r="D4607" s="221">
        <v>53100000</v>
      </c>
      <c r="F4607" s="221" t="s">
        <v>160</v>
      </c>
      <c r="G4607" s="222">
        <v>1104587.44</v>
      </c>
      <c r="I4607" s="222">
        <f t="shared" si="143"/>
        <v>1104587.44</v>
      </c>
    </row>
    <row r="4608" spans="1:9" x14ac:dyDescent="0.2">
      <c r="A4608" s="221" t="s">
        <v>6</v>
      </c>
      <c r="B4608" s="225" t="s">
        <v>4001</v>
      </c>
      <c r="C4608" s="221">
        <f t="shared" si="142"/>
        <v>8</v>
      </c>
      <c r="D4608" s="221">
        <v>53200000</v>
      </c>
      <c r="F4608" s="221" t="s">
        <v>1965</v>
      </c>
      <c r="G4608" s="222">
        <v>76161</v>
      </c>
      <c r="I4608" s="222">
        <f t="shared" si="143"/>
        <v>76161</v>
      </c>
    </row>
    <row r="4609" spans="1:9" x14ac:dyDescent="0.2">
      <c r="A4609" s="221" t="s">
        <v>6</v>
      </c>
      <c r="B4609" s="225" t="s">
        <v>4139</v>
      </c>
      <c r="C4609" s="221">
        <f t="shared" si="142"/>
        <v>8</v>
      </c>
      <c r="D4609" s="221">
        <v>60601000</v>
      </c>
      <c r="F4609" s="221" t="s">
        <v>164</v>
      </c>
      <c r="G4609" s="222">
        <v>17229848.899999999</v>
      </c>
      <c r="I4609" s="222">
        <f t="shared" si="143"/>
        <v>17229848.899999999</v>
      </c>
    </row>
    <row r="4610" spans="1:9" x14ac:dyDescent="0.2">
      <c r="A4610" s="221" t="s">
        <v>6</v>
      </c>
      <c r="B4610" s="225" t="s">
        <v>4141</v>
      </c>
      <c r="C4610" s="221">
        <f t="shared" ref="C4610:C4673" si="144">+LEN(B:B)</f>
        <v>8</v>
      </c>
      <c r="D4610" s="221">
        <v>60602000</v>
      </c>
      <c r="F4610" s="221" t="s">
        <v>165</v>
      </c>
      <c r="G4610" s="222">
        <v>5923956.5199999996</v>
      </c>
      <c r="I4610" s="222">
        <f t="shared" ref="I4610:I4673" si="145">+G:G-H:H</f>
        <v>5923956.5199999996</v>
      </c>
    </row>
    <row r="4611" spans="1:9" x14ac:dyDescent="0.2">
      <c r="A4611" s="221" t="s">
        <v>6</v>
      </c>
      <c r="B4611" s="225" t="s">
        <v>4147</v>
      </c>
      <c r="C4611" s="221">
        <f t="shared" si="144"/>
        <v>8</v>
      </c>
      <c r="D4611" s="221">
        <v>60603000</v>
      </c>
      <c r="F4611" s="221" t="s">
        <v>1373</v>
      </c>
      <c r="G4611" s="222">
        <v>800000</v>
      </c>
      <c r="I4611" s="222">
        <f t="shared" si="145"/>
        <v>800000</v>
      </c>
    </row>
    <row r="4612" spans="1:9" x14ac:dyDescent="0.2">
      <c r="A4612" s="221" t="s">
        <v>6</v>
      </c>
      <c r="B4612" s="225" t="s">
        <v>4153</v>
      </c>
      <c r="C4612" s="221">
        <f t="shared" si="144"/>
        <v>8</v>
      </c>
      <c r="D4612" s="221">
        <v>60604000</v>
      </c>
      <c r="F4612" s="221" t="s">
        <v>166</v>
      </c>
      <c r="G4612" s="222">
        <v>1581460</v>
      </c>
      <c r="I4612" s="222">
        <f t="shared" si="145"/>
        <v>1581460</v>
      </c>
    </row>
    <row r="4613" spans="1:9" x14ac:dyDescent="0.2">
      <c r="A4613" s="221" t="s">
        <v>6</v>
      </c>
      <c r="B4613" s="225" t="s">
        <v>4157</v>
      </c>
      <c r="C4613" s="221">
        <f t="shared" si="144"/>
        <v>8</v>
      </c>
      <c r="D4613" s="221">
        <v>60605000</v>
      </c>
      <c r="F4613" s="221" t="s">
        <v>167</v>
      </c>
      <c r="G4613" s="222">
        <v>6470601.71</v>
      </c>
      <c r="I4613" s="222">
        <f t="shared" si="145"/>
        <v>6470601.71</v>
      </c>
    </row>
    <row r="4614" spans="1:9" x14ac:dyDescent="0.2">
      <c r="A4614" s="221" t="s">
        <v>6</v>
      </c>
      <c r="B4614" s="225" t="s">
        <v>4164</v>
      </c>
      <c r="C4614" s="221">
        <f t="shared" si="144"/>
        <v>8</v>
      </c>
      <c r="D4614" s="221">
        <v>60607000</v>
      </c>
      <c r="F4614" s="221" t="s">
        <v>168</v>
      </c>
      <c r="G4614" s="222">
        <v>30000</v>
      </c>
      <c r="I4614" s="222">
        <f t="shared" si="145"/>
        <v>30000</v>
      </c>
    </row>
    <row r="4615" spans="1:9" x14ac:dyDescent="0.2">
      <c r="A4615" s="221" t="s">
        <v>6</v>
      </c>
      <c r="B4615" s="225" t="s">
        <v>4168</v>
      </c>
      <c r="C4615" s="221">
        <f t="shared" si="144"/>
        <v>8</v>
      </c>
      <c r="D4615" s="221">
        <v>60608000</v>
      </c>
      <c r="F4615" s="221" t="s">
        <v>169</v>
      </c>
      <c r="G4615" s="222">
        <v>294440</v>
      </c>
      <c r="I4615" s="222">
        <f t="shared" si="145"/>
        <v>294440</v>
      </c>
    </row>
    <row r="4616" spans="1:9" x14ac:dyDescent="0.2">
      <c r="A4616" s="221" t="s">
        <v>6</v>
      </c>
      <c r="B4616" s="225" t="s">
        <v>4170</v>
      </c>
      <c r="C4616" s="221">
        <f t="shared" si="144"/>
        <v>8</v>
      </c>
      <c r="D4616" s="221">
        <v>60609000</v>
      </c>
      <c r="F4616" s="221" t="s">
        <v>1968</v>
      </c>
      <c r="G4616" s="222">
        <v>218670</v>
      </c>
      <c r="I4616" s="222">
        <f t="shared" si="145"/>
        <v>218670</v>
      </c>
    </row>
    <row r="4617" spans="1:9" x14ac:dyDescent="0.2">
      <c r="A4617" s="221" t="s">
        <v>6</v>
      </c>
      <c r="B4617" s="225" t="s">
        <v>4235</v>
      </c>
      <c r="C4617" s="221">
        <f t="shared" si="144"/>
        <v>8</v>
      </c>
      <c r="D4617" s="221">
        <v>61302000</v>
      </c>
      <c r="F4617" s="221" t="s">
        <v>5138</v>
      </c>
      <c r="G4617" s="222">
        <v>26320000</v>
      </c>
      <c r="I4617" s="222">
        <f t="shared" si="145"/>
        <v>26320000</v>
      </c>
    </row>
    <row r="4618" spans="1:9" x14ac:dyDescent="0.2">
      <c r="A4618" s="221" t="s">
        <v>6</v>
      </c>
      <c r="B4618" s="225" t="s">
        <v>4244</v>
      </c>
      <c r="C4618" s="221">
        <f t="shared" si="144"/>
        <v>8</v>
      </c>
      <c r="D4618" s="221">
        <v>61500000</v>
      </c>
      <c r="F4618" s="221" t="s">
        <v>1596</v>
      </c>
      <c r="G4618" s="222">
        <v>643400</v>
      </c>
      <c r="I4618" s="222">
        <f t="shared" si="145"/>
        <v>643400</v>
      </c>
    </row>
    <row r="4619" spans="1:9" x14ac:dyDescent="0.2">
      <c r="A4619" s="221" t="s">
        <v>6</v>
      </c>
      <c r="B4619" s="225" t="s">
        <v>4246</v>
      </c>
      <c r="C4619" s="221">
        <f t="shared" si="144"/>
        <v>8</v>
      </c>
      <c r="D4619" s="221">
        <v>61501000</v>
      </c>
      <c r="F4619" s="221" t="s">
        <v>178</v>
      </c>
      <c r="G4619" s="222">
        <v>2750500</v>
      </c>
      <c r="I4619" s="222">
        <f t="shared" si="145"/>
        <v>2750500</v>
      </c>
    </row>
    <row r="4620" spans="1:9" x14ac:dyDescent="0.2">
      <c r="A4620" s="221" t="s">
        <v>6</v>
      </c>
      <c r="B4620" s="225" t="s">
        <v>4249</v>
      </c>
      <c r="C4620" s="221">
        <f t="shared" si="144"/>
        <v>8</v>
      </c>
      <c r="D4620" s="221">
        <v>61502000</v>
      </c>
      <c r="F4620" s="221" t="s">
        <v>180</v>
      </c>
      <c r="G4620" s="222">
        <v>76500</v>
      </c>
      <c r="I4620" s="222">
        <f t="shared" si="145"/>
        <v>76500</v>
      </c>
    </row>
    <row r="4621" spans="1:9" x14ac:dyDescent="0.2">
      <c r="A4621" s="221" t="s">
        <v>6</v>
      </c>
      <c r="B4621" s="225" t="s">
        <v>4251</v>
      </c>
      <c r="C4621" s="221">
        <f t="shared" si="144"/>
        <v>8</v>
      </c>
      <c r="D4621" s="221">
        <v>61503000</v>
      </c>
      <c r="F4621" s="221" t="s">
        <v>181</v>
      </c>
      <c r="G4621" s="222">
        <v>4988319</v>
      </c>
      <c r="I4621" s="222">
        <f t="shared" si="145"/>
        <v>4988319</v>
      </c>
    </row>
    <row r="4622" spans="1:9" x14ac:dyDescent="0.2">
      <c r="A4622" s="221" t="s">
        <v>6</v>
      </c>
      <c r="B4622" s="225" t="s">
        <v>4264</v>
      </c>
      <c r="C4622" s="221">
        <f t="shared" si="144"/>
        <v>8</v>
      </c>
      <c r="D4622" s="221">
        <v>61602000</v>
      </c>
      <c r="F4622" s="221" t="s">
        <v>418</v>
      </c>
      <c r="G4622" s="222">
        <v>21187575.170000002</v>
      </c>
      <c r="I4622" s="222">
        <f t="shared" si="145"/>
        <v>21187575.170000002</v>
      </c>
    </row>
    <row r="4623" spans="1:9" x14ac:dyDescent="0.2">
      <c r="A4623" s="221" t="s">
        <v>6</v>
      </c>
      <c r="B4623" s="225" t="s">
        <v>4268</v>
      </c>
      <c r="C4623" s="221">
        <f t="shared" si="144"/>
        <v>8</v>
      </c>
      <c r="D4623" s="221">
        <v>61604000</v>
      </c>
      <c r="F4623" s="221" t="s">
        <v>183</v>
      </c>
      <c r="G4623" s="222">
        <v>733177.73</v>
      </c>
      <c r="I4623" s="222">
        <f t="shared" si="145"/>
        <v>733177.73</v>
      </c>
    </row>
    <row r="4624" spans="1:9" x14ac:dyDescent="0.2">
      <c r="A4624" s="221" t="s">
        <v>6</v>
      </c>
      <c r="B4624" s="225" t="s">
        <v>4278</v>
      </c>
      <c r="C4624" s="221">
        <f t="shared" si="144"/>
        <v>8</v>
      </c>
      <c r="D4624" s="221">
        <v>61802000</v>
      </c>
      <c r="F4624" s="221" t="s">
        <v>185</v>
      </c>
      <c r="G4624" s="222">
        <v>612900</v>
      </c>
      <c r="I4624" s="222">
        <f t="shared" si="145"/>
        <v>612900</v>
      </c>
    </row>
    <row r="4625" spans="1:9" x14ac:dyDescent="0.2">
      <c r="A4625" s="221" t="s">
        <v>6</v>
      </c>
      <c r="B4625" s="225" t="s">
        <v>4285</v>
      </c>
      <c r="C4625" s="221">
        <f t="shared" si="144"/>
        <v>8</v>
      </c>
      <c r="D4625" s="221">
        <v>62101000</v>
      </c>
      <c r="F4625" s="221" t="s">
        <v>4286</v>
      </c>
      <c r="G4625" s="222">
        <v>205485784.90000001</v>
      </c>
      <c r="I4625" s="222">
        <f t="shared" si="145"/>
        <v>205485784.90000001</v>
      </c>
    </row>
    <row r="4626" spans="1:9" x14ac:dyDescent="0.2">
      <c r="A4626" s="221" t="s">
        <v>6</v>
      </c>
      <c r="B4626" s="225" t="s">
        <v>4290</v>
      </c>
      <c r="C4626" s="221">
        <f t="shared" si="144"/>
        <v>8</v>
      </c>
      <c r="D4626" s="221">
        <v>62102000</v>
      </c>
      <c r="F4626" s="221" t="s">
        <v>4291</v>
      </c>
      <c r="G4626" s="222">
        <v>45168000</v>
      </c>
      <c r="I4626" s="222">
        <f t="shared" si="145"/>
        <v>45168000</v>
      </c>
    </row>
    <row r="4627" spans="1:9" x14ac:dyDescent="0.2">
      <c r="A4627" s="221" t="s">
        <v>6</v>
      </c>
      <c r="B4627" s="225" t="s">
        <v>4297</v>
      </c>
      <c r="C4627" s="221">
        <f t="shared" si="144"/>
        <v>8</v>
      </c>
      <c r="D4627" s="221">
        <v>62103000</v>
      </c>
      <c r="F4627" s="221" t="s">
        <v>4298</v>
      </c>
      <c r="G4627" s="222">
        <v>8599999</v>
      </c>
      <c r="I4627" s="222">
        <f t="shared" si="145"/>
        <v>8599999</v>
      </c>
    </row>
    <row r="4628" spans="1:9" x14ac:dyDescent="0.2">
      <c r="A4628" s="221" t="s">
        <v>6</v>
      </c>
      <c r="B4628" s="225" t="s">
        <v>4300</v>
      </c>
      <c r="C4628" s="221">
        <f t="shared" si="144"/>
        <v>8</v>
      </c>
      <c r="D4628" s="221">
        <v>62104000</v>
      </c>
      <c r="F4628" s="221" t="s">
        <v>188</v>
      </c>
      <c r="G4628" s="222">
        <v>607000</v>
      </c>
      <c r="I4628" s="222">
        <f t="shared" si="145"/>
        <v>607000</v>
      </c>
    </row>
    <row r="4629" spans="1:9" x14ac:dyDescent="0.2">
      <c r="A4629" s="221" t="s">
        <v>6</v>
      </c>
      <c r="B4629" s="225" t="s">
        <v>4305</v>
      </c>
      <c r="C4629" s="221">
        <f t="shared" si="144"/>
        <v>8</v>
      </c>
      <c r="D4629" s="221">
        <v>62201000</v>
      </c>
      <c r="F4629" s="221" t="s">
        <v>5139</v>
      </c>
      <c r="G4629" s="222">
        <v>365946.39</v>
      </c>
      <c r="I4629" s="222">
        <f t="shared" si="145"/>
        <v>365946.39</v>
      </c>
    </row>
    <row r="4630" spans="1:9" x14ac:dyDescent="0.2">
      <c r="A4630" s="221" t="s">
        <v>6</v>
      </c>
      <c r="B4630" s="225" t="s">
        <v>4312</v>
      </c>
      <c r="C4630" s="221">
        <f t="shared" si="144"/>
        <v>8</v>
      </c>
      <c r="D4630" s="221">
        <v>62203000</v>
      </c>
      <c r="F4630" s="221" t="s">
        <v>5140</v>
      </c>
      <c r="G4630" s="222">
        <v>5400000</v>
      </c>
      <c r="I4630" s="222">
        <f t="shared" si="145"/>
        <v>5400000</v>
      </c>
    </row>
    <row r="4631" spans="1:9" x14ac:dyDescent="0.2">
      <c r="A4631" s="221" t="s">
        <v>6</v>
      </c>
      <c r="B4631" s="225" t="s">
        <v>4330</v>
      </c>
      <c r="C4631" s="221">
        <f t="shared" si="144"/>
        <v>8</v>
      </c>
      <c r="D4631" s="221">
        <v>62303000</v>
      </c>
      <c r="F4631" s="221" t="s">
        <v>193</v>
      </c>
      <c r="G4631" s="222">
        <v>3180000</v>
      </c>
      <c r="I4631" s="222">
        <f t="shared" si="145"/>
        <v>3180000</v>
      </c>
    </row>
    <row r="4632" spans="1:9" x14ac:dyDescent="0.2">
      <c r="A4632" s="221" t="s">
        <v>6</v>
      </c>
      <c r="B4632" s="225" t="s">
        <v>4332</v>
      </c>
      <c r="C4632" s="221">
        <f t="shared" si="144"/>
        <v>8</v>
      </c>
      <c r="D4632" s="221">
        <v>62304000</v>
      </c>
      <c r="F4632" s="221" t="s">
        <v>431</v>
      </c>
      <c r="G4632" s="222">
        <v>2725000</v>
      </c>
      <c r="I4632" s="222">
        <f t="shared" si="145"/>
        <v>2725000</v>
      </c>
    </row>
    <row r="4633" spans="1:9" x14ac:dyDescent="0.2">
      <c r="A4633" s="221" t="s">
        <v>6</v>
      </c>
      <c r="B4633" s="225" t="s">
        <v>4356</v>
      </c>
      <c r="C4633" s="221">
        <f t="shared" si="144"/>
        <v>8</v>
      </c>
      <c r="D4633" s="221">
        <v>62506000</v>
      </c>
      <c r="F4633" s="221" t="s">
        <v>200</v>
      </c>
      <c r="G4633" s="222">
        <v>230000</v>
      </c>
      <c r="I4633" s="222">
        <f t="shared" si="145"/>
        <v>230000</v>
      </c>
    </row>
    <row r="4634" spans="1:9" x14ac:dyDescent="0.2">
      <c r="A4634" s="221" t="s">
        <v>6</v>
      </c>
      <c r="B4634" s="221" t="s">
        <v>4363</v>
      </c>
      <c r="C4634" s="221">
        <f t="shared" si="144"/>
        <v>8</v>
      </c>
      <c r="D4634" s="221">
        <v>62602000</v>
      </c>
      <c r="F4634" s="221" t="s">
        <v>202</v>
      </c>
      <c r="G4634" s="222">
        <v>1498596</v>
      </c>
      <c r="I4634" s="222">
        <f t="shared" si="145"/>
        <v>1498596</v>
      </c>
    </row>
    <row r="4635" spans="1:9" x14ac:dyDescent="0.2">
      <c r="A4635" s="221" t="s">
        <v>6</v>
      </c>
      <c r="B4635" s="221" t="s">
        <v>4364</v>
      </c>
      <c r="C4635" s="221">
        <f t="shared" si="144"/>
        <v>8</v>
      </c>
      <c r="D4635" s="221">
        <v>62603000</v>
      </c>
      <c r="F4635" s="221" t="s">
        <v>203</v>
      </c>
      <c r="G4635" s="222">
        <v>360000</v>
      </c>
      <c r="I4635" s="222">
        <f t="shared" si="145"/>
        <v>360000</v>
      </c>
    </row>
    <row r="4636" spans="1:9" x14ac:dyDescent="0.2">
      <c r="A4636" s="221" t="s">
        <v>6</v>
      </c>
      <c r="B4636" s="221" t="s">
        <v>4367</v>
      </c>
      <c r="C4636" s="221">
        <f t="shared" si="144"/>
        <v>8</v>
      </c>
      <c r="D4636" s="221">
        <v>62604000</v>
      </c>
      <c r="F4636" s="221" t="s">
        <v>204</v>
      </c>
      <c r="G4636" s="222">
        <v>1978783</v>
      </c>
      <c r="I4636" s="222">
        <f t="shared" si="145"/>
        <v>1978783</v>
      </c>
    </row>
    <row r="4637" spans="1:9" x14ac:dyDescent="0.2">
      <c r="A4637" s="221" t="s">
        <v>6</v>
      </c>
      <c r="B4637" s="221" t="s">
        <v>4373</v>
      </c>
      <c r="C4637" s="221">
        <f t="shared" si="144"/>
        <v>8</v>
      </c>
      <c r="D4637" s="221">
        <v>62607000</v>
      </c>
      <c r="F4637" s="221" t="s">
        <v>4374</v>
      </c>
      <c r="G4637" s="222">
        <v>2300000</v>
      </c>
      <c r="I4637" s="222">
        <f t="shared" si="145"/>
        <v>2300000</v>
      </c>
    </row>
    <row r="4638" spans="1:9" x14ac:dyDescent="0.2">
      <c r="A4638" s="221" t="s">
        <v>6</v>
      </c>
      <c r="B4638" s="221" t="s">
        <v>4376</v>
      </c>
      <c r="C4638" s="221">
        <f t="shared" si="144"/>
        <v>8</v>
      </c>
      <c r="D4638" s="221">
        <v>62608000</v>
      </c>
      <c r="F4638" s="221" t="s">
        <v>206</v>
      </c>
      <c r="G4638" s="222">
        <v>3200000</v>
      </c>
      <c r="I4638" s="222">
        <f t="shared" si="145"/>
        <v>3200000</v>
      </c>
    </row>
    <row r="4639" spans="1:9" x14ac:dyDescent="0.2">
      <c r="A4639" s="221" t="s">
        <v>6</v>
      </c>
      <c r="B4639" s="221" t="s">
        <v>4385</v>
      </c>
      <c r="C4639" s="221">
        <f t="shared" si="144"/>
        <v>8</v>
      </c>
      <c r="D4639" s="221">
        <v>62703000</v>
      </c>
      <c r="F4639" s="221" t="s">
        <v>208</v>
      </c>
      <c r="G4639" s="222">
        <v>870799.96</v>
      </c>
      <c r="I4639" s="222">
        <f t="shared" si="145"/>
        <v>870799.96</v>
      </c>
    </row>
    <row r="4640" spans="1:9" x14ac:dyDescent="0.2">
      <c r="A4640" s="221" t="s">
        <v>6</v>
      </c>
      <c r="B4640" s="221" t="s">
        <v>4388</v>
      </c>
      <c r="C4640" s="221">
        <f t="shared" si="144"/>
        <v>8</v>
      </c>
      <c r="D4640" s="221">
        <v>62704000</v>
      </c>
      <c r="F4640" s="221" t="s">
        <v>1808</v>
      </c>
      <c r="G4640" s="222">
        <v>88443.26</v>
      </c>
      <c r="I4640" s="222">
        <f t="shared" si="145"/>
        <v>88443.26</v>
      </c>
    </row>
    <row r="4641" spans="1:9" x14ac:dyDescent="0.2">
      <c r="A4641" s="221" t="s">
        <v>6</v>
      </c>
      <c r="B4641" s="221" t="s">
        <v>4394</v>
      </c>
      <c r="C4641" s="221">
        <f t="shared" si="144"/>
        <v>8</v>
      </c>
      <c r="D4641" s="221">
        <v>62707000</v>
      </c>
      <c r="F4641" s="221" t="s">
        <v>454</v>
      </c>
      <c r="G4641" s="222">
        <v>49999.99</v>
      </c>
      <c r="I4641" s="222">
        <f t="shared" si="145"/>
        <v>49999.99</v>
      </c>
    </row>
    <row r="4642" spans="1:9" x14ac:dyDescent="0.2">
      <c r="A4642" s="221" t="s">
        <v>6</v>
      </c>
      <c r="B4642" s="221" t="s">
        <v>4398</v>
      </c>
      <c r="C4642" s="221">
        <f t="shared" si="144"/>
        <v>8</v>
      </c>
      <c r="D4642" s="221">
        <v>62708000</v>
      </c>
      <c r="F4642" s="221" t="s">
        <v>1424</v>
      </c>
      <c r="G4642" s="222">
        <v>480000</v>
      </c>
      <c r="I4642" s="222">
        <f t="shared" si="145"/>
        <v>480000</v>
      </c>
    </row>
    <row r="4643" spans="1:9" x14ac:dyDescent="0.2">
      <c r="A4643" s="221" t="s">
        <v>6</v>
      </c>
      <c r="B4643" s="221" t="s">
        <v>4400</v>
      </c>
      <c r="C4643" s="221">
        <f t="shared" si="144"/>
        <v>8</v>
      </c>
      <c r="D4643" s="221">
        <v>62709000</v>
      </c>
      <c r="F4643" s="221" t="s">
        <v>1425</v>
      </c>
      <c r="G4643" s="222">
        <v>2291784.7400000002</v>
      </c>
      <c r="I4643" s="222">
        <f t="shared" si="145"/>
        <v>2291784.7400000002</v>
      </c>
    </row>
    <row r="4644" spans="1:9" x14ac:dyDescent="0.2">
      <c r="A4644" s="221" t="s">
        <v>6</v>
      </c>
      <c r="B4644" s="221" t="s">
        <v>4436</v>
      </c>
      <c r="C4644" s="221">
        <f t="shared" si="144"/>
        <v>8</v>
      </c>
      <c r="D4644" s="221">
        <v>64101000</v>
      </c>
      <c r="F4644" s="221" t="s">
        <v>216</v>
      </c>
      <c r="G4644" s="222">
        <v>143302828.55000001</v>
      </c>
      <c r="I4644" s="222">
        <f t="shared" si="145"/>
        <v>143302828.55000001</v>
      </c>
    </row>
    <row r="4645" spans="1:9" x14ac:dyDescent="0.2">
      <c r="A4645" s="221" t="s">
        <v>6</v>
      </c>
      <c r="B4645" s="221" t="s">
        <v>4439</v>
      </c>
      <c r="C4645" s="221">
        <f t="shared" si="144"/>
        <v>8</v>
      </c>
      <c r="D4645" s="221">
        <v>64102000</v>
      </c>
      <c r="F4645" s="221" t="s">
        <v>217</v>
      </c>
      <c r="G4645" s="222">
        <v>20000</v>
      </c>
      <c r="I4645" s="222">
        <f t="shared" si="145"/>
        <v>20000</v>
      </c>
    </row>
    <row r="4646" spans="1:9" x14ac:dyDescent="0.2">
      <c r="A4646" s="221" t="s">
        <v>6</v>
      </c>
      <c r="B4646" s="221" t="s">
        <v>4441</v>
      </c>
      <c r="C4646" s="221">
        <f t="shared" si="144"/>
        <v>8</v>
      </c>
      <c r="D4646" s="221">
        <v>64103000</v>
      </c>
      <c r="F4646" s="221" t="s">
        <v>218</v>
      </c>
      <c r="G4646" s="222">
        <v>157129.12</v>
      </c>
      <c r="I4646" s="222">
        <f t="shared" si="145"/>
        <v>157129.12</v>
      </c>
    </row>
    <row r="4647" spans="1:9" x14ac:dyDescent="0.2">
      <c r="A4647" s="221" t="s">
        <v>6</v>
      </c>
      <c r="B4647" s="221" t="s">
        <v>4442</v>
      </c>
      <c r="C4647" s="221">
        <f t="shared" si="144"/>
        <v>8</v>
      </c>
      <c r="D4647" s="221">
        <v>64104000</v>
      </c>
      <c r="F4647" s="221" t="s">
        <v>219</v>
      </c>
      <c r="G4647" s="222">
        <v>112536.68</v>
      </c>
      <c r="I4647" s="222">
        <f t="shared" si="145"/>
        <v>112536.68</v>
      </c>
    </row>
    <row r="4648" spans="1:9" x14ac:dyDescent="0.2">
      <c r="A4648" s="221" t="s">
        <v>6</v>
      </c>
      <c r="B4648" s="221" t="s">
        <v>4738</v>
      </c>
      <c r="C4648" s="221">
        <f t="shared" si="144"/>
        <v>8</v>
      </c>
      <c r="D4648" s="221">
        <v>64180000</v>
      </c>
      <c r="F4648" s="221" t="s">
        <v>1433</v>
      </c>
      <c r="G4648" s="222">
        <v>19032957.949999999</v>
      </c>
      <c r="I4648" s="222">
        <f t="shared" si="145"/>
        <v>19032957.949999999</v>
      </c>
    </row>
    <row r="4649" spans="1:9" x14ac:dyDescent="0.2">
      <c r="A4649" s="221" t="s">
        <v>6</v>
      </c>
      <c r="B4649" s="221" t="s">
        <v>5062</v>
      </c>
      <c r="C4649" s="221">
        <f t="shared" si="144"/>
        <v>8</v>
      </c>
      <c r="D4649" s="221">
        <v>64180000</v>
      </c>
      <c r="F4649" s="221" t="s">
        <v>5063</v>
      </c>
      <c r="G4649" s="222">
        <v>264000</v>
      </c>
      <c r="I4649" s="222">
        <f t="shared" si="145"/>
        <v>264000</v>
      </c>
    </row>
    <row r="4650" spans="1:9" x14ac:dyDescent="0.2">
      <c r="A4650" s="221" t="s">
        <v>6</v>
      </c>
      <c r="B4650" s="221" t="s">
        <v>4455</v>
      </c>
      <c r="C4650" s="221">
        <f t="shared" si="144"/>
        <v>8</v>
      </c>
      <c r="D4650" s="221">
        <v>64501000</v>
      </c>
      <c r="F4650" s="221" t="s">
        <v>4456</v>
      </c>
      <c r="G4650" s="222">
        <v>9077374.9299999997</v>
      </c>
      <c r="I4650" s="222">
        <f t="shared" si="145"/>
        <v>9077374.9299999997</v>
      </c>
    </row>
    <row r="4651" spans="1:9" x14ac:dyDescent="0.2">
      <c r="A4651" s="221" t="s">
        <v>6</v>
      </c>
      <c r="B4651" s="221" t="s">
        <v>4458</v>
      </c>
      <c r="C4651" s="221">
        <f t="shared" si="144"/>
        <v>8</v>
      </c>
      <c r="D4651" s="221">
        <v>64502000</v>
      </c>
      <c r="F4651" s="221" t="s">
        <v>4459</v>
      </c>
      <c r="G4651" s="222">
        <v>3243109.9</v>
      </c>
      <c r="I4651" s="222">
        <f t="shared" si="145"/>
        <v>3243109.9</v>
      </c>
    </row>
    <row r="4652" spans="1:9" x14ac:dyDescent="0.2">
      <c r="A4652" s="221" t="s">
        <v>6</v>
      </c>
      <c r="B4652" s="221" t="s">
        <v>4461</v>
      </c>
      <c r="C4652" s="221">
        <f t="shared" si="144"/>
        <v>8</v>
      </c>
      <c r="D4652" s="221">
        <v>64503000</v>
      </c>
      <c r="F4652" s="221" t="s">
        <v>486</v>
      </c>
      <c r="G4652" s="222">
        <v>698259.61</v>
      </c>
      <c r="I4652" s="222">
        <f t="shared" si="145"/>
        <v>698259.61</v>
      </c>
    </row>
    <row r="4653" spans="1:9" x14ac:dyDescent="0.2">
      <c r="A4653" s="221" t="s">
        <v>6</v>
      </c>
      <c r="B4653" s="221" t="s">
        <v>4464</v>
      </c>
      <c r="C4653" s="221">
        <f t="shared" si="144"/>
        <v>8</v>
      </c>
      <c r="D4653" s="221">
        <v>64504000</v>
      </c>
      <c r="F4653" s="221" t="s">
        <v>1434</v>
      </c>
      <c r="G4653" s="222">
        <v>248188.15</v>
      </c>
      <c r="I4653" s="222">
        <f t="shared" si="145"/>
        <v>248188.15</v>
      </c>
    </row>
    <row r="4654" spans="1:9" x14ac:dyDescent="0.2">
      <c r="A4654" s="221" t="s">
        <v>6</v>
      </c>
      <c r="B4654" s="221" t="s">
        <v>4741</v>
      </c>
      <c r="C4654" s="221">
        <f t="shared" si="144"/>
        <v>8</v>
      </c>
      <c r="D4654" s="221">
        <v>64580000</v>
      </c>
      <c r="F4654" s="221" t="s">
        <v>5141</v>
      </c>
      <c r="G4654" s="222">
        <v>1541859.57</v>
      </c>
      <c r="I4654" s="222">
        <f t="shared" si="145"/>
        <v>1541859.57</v>
      </c>
    </row>
    <row r="4655" spans="1:9" x14ac:dyDescent="0.2">
      <c r="A4655" s="221" t="s">
        <v>6</v>
      </c>
      <c r="B4655" s="221" t="s">
        <v>4485</v>
      </c>
      <c r="C4655" s="221">
        <f t="shared" si="144"/>
        <v>8</v>
      </c>
      <c r="D4655" s="221">
        <v>65100000</v>
      </c>
      <c r="F4655" s="221" t="s">
        <v>228</v>
      </c>
      <c r="G4655" s="222">
        <v>1438797.06</v>
      </c>
      <c r="I4655" s="222">
        <f t="shared" si="145"/>
        <v>1438797.06</v>
      </c>
    </row>
    <row r="4656" spans="1:9" x14ac:dyDescent="0.2">
      <c r="A4656" s="221" t="s">
        <v>6</v>
      </c>
      <c r="B4656" s="221" t="s">
        <v>4493</v>
      </c>
      <c r="C4656" s="221">
        <f t="shared" si="144"/>
        <v>8</v>
      </c>
      <c r="D4656" s="221">
        <v>65700000</v>
      </c>
      <c r="F4656" s="221" t="s">
        <v>230</v>
      </c>
      <c r="G4656" s="222">
        <v>61012.97</v>
      </c>
      <c r="I4656" s="222">
        <f t="shared" si="145"/>
        <v>61012.97</v>
      </c>
    </row>
    <row r="4657" spans="1:9" x14ac:dyDescent="0.2">
      <c r="A4657" s="221" t="s">
        <v>6</v>
      </c>
      <c r="B4657" s="221" t="s">
        <v>4497</v>
      </c>
      <c r="C4657" s="221">
        <f t="shared" si="144"/>
        <v>8</v>
      </c>
      <c r="D4657" s="221">
        <v>65800000</v>
      </c>
      <c r="F4657" s="221" t="s">
        <v>764</v>
      </c>
      <c r="G4657" s="222">
        <v>4374277.0599999996</v>
      </c>
      <c r="I4657" s="222">
        <f t="shared" si="145"/>
        <v>4374277.0599999996</v>
      </c>
    </row>
    <row r="4658" spans="1:9" x14ac:dyDescent="0.2">
      <c r="A4658" s="221" t="s">
        <v>6</v>
      </c>
      <c r="B4658" s="221" t="s">
        <v>4505</v>
      </c>
      <c r="C4658" s="221">
        <f t="shared" si="144"/>
        <v>8</v>
      </c>
      <c r="D4658" s="221">
        <v>66102000</v>
      </c>
      <c r="F4658" s="221" t="s">
        <v>231</v>
      </c>
      <c r="G4658" s="222">
        <v>1645514.7</v>
      </c>
      <c r="I4658" s="222">
        <f t="shared" si="145"/>
        <v>1645514.7</v>
      </c>
    </row>
    <row r="4659" spans="1:9" x14ac:dyDescent="0.2">
      <c r="A4659" s="221" t="s">
        <v>6</v>
      </c>
      <c r="B4659" s="221" t="s">
        <v>4507</v>
      </c>
      <c r="C4659" s="221">
        <f t="shared" si="144"/>
        <v>8</v>
      </c>
      <c r="D4659" s="221">
        <v>66103000</v>
      </c>
      <c r="F4659" s="221" t="s">
        <v>1814</v>
      </c>
      <c r="G4659" s="222">
        <v>71380774.459999993</v>
      </c>
      <c r="I4659" s="222">
        <f t="shared" si="145"/>
        <v>71380774.459999993</v>
      </c>
    </row>
    <row r="4660" spans="1:9" x14ac:dyDescent="0.2">
      <c r="A4660" s="221" t="s">
        <v>6</v>
      </c>
      <c r="B4660" s="221" t="s">
        <v>4523</v>
      </c>
      <c r="C4660" s="221">
        <f t="shared" si="144"/>
        <v>8</v>
      </c>
      <c r="D4660" s="221">
        <v>68112000</v>
      </c>
      <c r="F4660" s="221" t="s">
        <v>233</v>
      </c>
      <c r="G4660" s="222">
        <v>325303343.39999998</v>
      </c>
      <c r="I4660" s="222">
        <f t="shared" si="145"/>
        <v>325303343.39999998</v>
      </c>
    </row>
    <row r="4661" spans="1:9" x14ac:dyDescent="0.2">
      <c r="A4661" s="221" t="s">
        <v>6</v>
      </c>
      <c r="B4661" s="221" t="s">
        <v>4744</v>
      </c>
      <c r="C4661" s="221">
        <f t="shared" si="144"/>
        <v>8</v>
      </c>
      <c r="D4661" s="221">
        <v>69500000</v>
      </c>
      <c r="F4661" s="221" t="s">
        <v>773</v>
      </c>
      <c r="G4661" s="222">
        <v>59214805.811999999</v>
      </c>
      <c r="I4661" s="222">
        <f t="shared" si="145"/>
        <v>59214805.811999999</v>
      </c>
    </row>
    <row r="4662" spans="1:9" x14ac:dyDescent="0.2">
      <c r="A4662" s="221" t="s">
        <v>6</v>
      </c>
      <c r="B4662" s="221" t="s">
        <v>4537</v>
      </c>
      <c r="C4662" s="221">
        <f t="shared" si="144"/>
        <v>8</v>
      </c>
      <c r="D4662" s="221">
        <v>70600000</v>
      </c>
      <c r="F4662" s="221" t="s">
        <v>1973</v>
      </c>
      <c r="H4662" s="222">
        <v>1162013815.96</v>
      </c>
      <c r="I4662" s="222">
        <f t="shared" si="145"/>
        <v>-1162013815.96</v>
      </c>
    </row>
    <row r="4663" spans="1:9" x14ac:dyDescent="0.2">
      <c r="A4663" s="221" t="s">
        <v>6</v>
      </c>
      <c r="B4663" s="221" t="s">
        <v>4550</v>
      </c>
      <c r="C4663" s="221">
        <f t="shared" si="144"/>
        <v>8</v>
      </c>
      <c r="D4663" s="221">
        <v>70810000</v>
      </c>
      <c r="F4663" s="221" t="s">
        <v>1818</v>
      </c>
      <c r="H4663" s="222">
        <v>67963850.609999999</v>
      </c>
      <c r="I4663" s="222">
        <f t="shared" si="145"/>
        <v>-67963850.609999999</v>
      </c>
    </row>
    <row r="4664" spans="1:9" x14ac:dyDescent="0.2">
      <c r="A4664" s="221" t="s">
        <v>6</v>
      </c>
      <c r="B4664" s="221" t="s">
        <v>4565</v>
      </c>
      <c r="C4664" s="221">
        <f t="shared" si="144"/>
        <v>8</v>
      </c>
      <c r="D4664" s="221">
        <v>75800000</v>
      </c>
      <c r="F4664" s="221" t="s">
        <v>237</v>
      </c>
      <c r="H4664" s="222">
        <v>29027.84</v>
      </c>
      <c r="I4664" s="222">
        <f t="shared" si="145"/>
        <v>-29027.84</v>
      </c>
    </row>
    <row r="4665" spans="1:9" x14ac:dyDescent="0.2">
      <c r="A4665" s="221" t="s">
        <v>6</v>
      </c>
      <c r="B4665" s="221" t="s">
        <v>4929</v>
      </c>
      <c r="C4665" s="221">
        <f t="shared" si="144"/>
        <v>8</v>
      </c>
      <c r="D4665" s="221">
        <v>75810000</v>
      </c>
      <c r="F4665" s="221" t="s">
        <v>5118</v>
      </c>
      <c r="H4665" s="222">
        <v>513000</v>
      </c>
      <c r="I4665" s="222">
        <f t="shared" si="145"/>
        <v>-513000</v>
      </c>
    </row>
    <row r="4666" spans="1:9" x14ac:dyDescent="0.2">
      <c r="A4666" s="221" t="s">
        <v>6</v>
      </c>
      <c r="B4666" s="221" t="s">
        <v>4931</v>
      </c>
      <c r="C4666" s="221">
        <f t="shared" si="144"/>
        <v>8</v>
      </c>
      <c r="D4666" s="221">
        <v>78500000</v>
      </c>
      <c r="F4666" s="221" t="s">
        <v>5142</v>
      </c>
      <c r="H4666" s="222">
        <v>17762495</v>
      </c>
      <c r="I4666" s="222">
        <f t="shared" si="145"/>
        <v>-17762495</v>
      </c>
    </row>
    <row r="4667" spans="1:9" x14ac:dyDescent="0.2">
      <c r="A4667" s="221" t="s">
        <v>17</v>
      </c>
      <c r="B4667" s="225">
        <v>101000</v>
      </c>
      <c r="C4667" s="221">
        <f t="shared" si="144"/>
        <v>6</v>
      </c>
      <c r="D4667" s="221">
        <v>10100000</v>
      </c>
      <c r="F4667" s="221" t="s">
        <v>43</v>
      </c>
      <c r="G4667" s="222">
        <v>0</v>
      </c>
      <c r="H4667" s="222">
        <v>7050000000</v>
      </c>
      <c r="I4667" s="222">
        <f t="shared" si="145"/>
        <v>-7050000000</v>
      </c>
    </row>
    <row r="4668" spans="1:9" x14ac:dyDescent="0.2">
      <c r="A4668" s="221" t="s">
        <v>17</v>
      </c>
      <c r="B4668" s="225">
        <v>106100</v>
      </c>
      <c r="C4668" s="221">
        <f t="shared" si="144"/>
        <v>6</v>
      </c>
      <c r="D4668" s="221">
        <v>10610000</v>
      </c>
      <c r="F4668" s="221" t="s">
        <v>1123</v>
      </c>
      <c r="G4668" s="222">
        <v>0</v>
      </c>
      <c r="H4668" s="222">
        <v>705000000</v>
      </c>
      <c r="I4668" s="222">
        <f t="shared" si="145"/>
        <v>-705000000</v>
      </c>
    </row>
    <row r="4669" spans="1:9" x14ac:dyDescent="0.2">
      <c r="A4669" s="221" t="s">
        <v>17</v>
      </c>
      <c r="B4669" s="225">
        <v>110000</v>
      </c>
      <c r="C4669" s="221">
        <f t="shared" si="144"/>
        <v>6</v>
      </c>
      <c r="D4669" s="221">
        <v>11000000</v>
      </c>
      <c r="F4669" s="221" t="s">
        <v>1126</v>
      </c>
      <c r="G4669" s="222">
        <v>0</v>
      </c>
      <c r="H4669" s="222">
        <v>4978239488.5</v>
      </c>
      <c r="I4669" s="222">
        <f t="shared" si="145"/>
        <v>-4978239488.5</v>
      </c>
    </row>
    <row r="4670" spans="1:9" x14ac:dyDescent="0.2">
      <c r="A4670" s="221" t="s">
        <v>17</v>
      </c>
      <c r="B4670" s="225">
        <v>120000</v>
      </c>
      <c r="C4670" s="221">
        <f t="shared" si="144"/>
        <v>6</v>
      </c>
      <c r="D4670" s="221">
        <v>12000000</v>
      </c>
      <c r="F4670" s="221" t="s">
        <v>1384</v>
      </c>
      <c r="G4670" s="222">
        <v>0</v>
      </c>
      <c r="H4670" s="222">
        <v>1851619742.3034999</v>
      </c>
      <c r="I4670" s="222">
        <f t="shared" si="145"/>
        <v>-1851619742.3034999</v>
      </c>
    </row>
    <row r="4671" spans="1:9" x14ac:dyDescent="0.2">
      <c r="A4671" s="221" t="s">
        <v>17</v>
      </c>
      <c r="B4671" s="225">
        <v>164110</v>
      </c>
      <c r="C4671" s="221">
        <f t="shared" si="144"/>
        <v>6</v>
      </c>
      <c r="D4671" s="221">
        <v>16411000</v>
      </c>
      <c r="F4671" s="221" t="s">
        <v>5143</v>
      </c>
      <c r="G4671" s="222">
        <v>0</v>
      </c>
      <c r="H4671" s="222">
        <v>1805000000</v>
      </c>
      <c r="I4671" s="222">
        <f t="shared" si="145"/>
        <v>-1805000000</v>
      </c>
    </row>
    <row r="4672" spans="1:9" x14ac:dyDescent="0.2">
      <c r="A4672" s="221" t="s">
        <v>17</v>
      </c>
      <c r="B4672" s="225">
        <v>164130</v>
      </c>
      <c r="C4672" s="221">
        <f t="shared" si="144"/>
        <v>6</v>
      </c>
      <c r="D4672" s="221">
        <v>16413000</v>
      </c>
      <c r="F4672" s="221" t="s">
        <v>1386</v>
      </c>
      <c r="G4672" s="222">
        <v>0</v>
      </c>
      <c r="H4672" s="222">
        <v>358952567.32999998</v>
      </c>
      <c r="I4672" s="222">
        <f t="shared" si="145"/>
        <v>-358952567.32999998</v>
      </c>
    </row>
    <row r="4673" spans="1:9" x14ac:dyDescent="0.2">
      <c r="A4673" s="221" t="s">
        <v>17</v>
      </c>
      <c r="B4673" s="225">
        <v>164150</v>
      </c>
      <c r="C4673" s="221">
        <f t="shared" si="144"/>
        <v>6</v>
      </c>
      <c r="D4673" s="221">
        <v>16415000</v>
      </c>
      <c r="F4673" s="221" t="s">
        <v>1388</v>
      </c>
      <c r="G4673" s="222">
        <v>0</v>
      </c>
      <c r="H4673" s="222">
        <v>5002730643.1700001</v>
      </c>
      <c r="I4673" s="222">
        <f t="shared" si="145"/>
        <v>-5002730643.1700001</v>
      </c>
    </row>
    <row r="4674" spans="1:9" x14ac:dyDescent="0.2">
      <c r="A4674" s="221" t="s">
        <v>17</v>
      </c>
      <c r="B4674" s="225">
        <v>203000</v>
      </c>
      <c r="C4674" s="221">
        <f t="shared" ref="C4674:C4737" si="146">+LEN(B:B)</f>
        <v>6</v>
      </c>
      <c r="D4674" s="221">
        <v>20300000</v>
      </c>
      <c r="F4674" s="221" t="s">
        <v>5144</v>
      </c>
      <c r="G4674" s="222">
        <v>43493550</v>
      </c>
      <c r="H4674" s="222">
        <v>0</v>
      </c>
      <c r="I4674" s="222">
        <f t="shared" ref="I4674:I4737" si="147">+G:G-H:H</f>
        <v>43493550</v>
      </c>
    </row>
    <row r="4675" spans="1:9" x14ac:dyDescent="0.2">
      <c r="A4675" s="221" t="s">
        <v>17</v>
      </c>
      <c r="B4675" s="225">
        <v>204000</v>
      </c>
      <c r="C4675" s="221">
        <f t="shared" si="146"/>
        <v>6</v>
      </c>
      <c r="D4675" s="221">
        <v>20400000</v>
      </c>
      <c r="F4675" s="221" t="s">
        <v>1138</v>
      </c>
      <c r="G4675" s="222">
        <v>168079047.41999999</v>
      </c>
      <c r="H4675" s="222">
        <v>0</v>
      </c>
      <c r="I4675" s="222">
        <f t="shared" si="147"/>
        <v>168079047.41999999</v>
      </c>
    </row>
    <row r="4676" spans="1:9" x14ac:dyDescent="0.2">
      <c r="A4676" s="221" t="s">
        <v>17</v>
      </c>
      <c r="B4676" s="225">
        <v>211000</v>
      </c>
      <c r="C4676" s="221">
        <f t="shared" si="146"/>
        <v>6</v>
      </c>
      <c r="D4676" s="221">
        <v>21100000</v>
      </c>
      <c r="F4676" s="221" t="s">
        <v>250</v>
      </c>
      <c r="G4676" s="222">
        <v>397740841.99000001</v>
      </c>
      <c r="H4676" s="222">
        <v>0</v>
      </c>
      <c r="I4676" s="222">
        <f t="shared" si="147"/>
        <v>397740841.99000001</v>
      </c>
    </row>
    <row r="4677" spans="1:9" x14ac:dyDescent="0.2">
      <c r="A4677" s="221" t="s">
        <v>17</v>
      </c>
      <c r="B4677" s="225">
        <v>212000</v>
      </c>
      <c r="C4677" s="221">
        <f t="shared" si="146"/>
        <v>6</v>
      </c>
      <c r="D4677" s="221">
        <v>21200000</v>
      </c>
      <c r="F4677" s="221" t="s">
        <v>1142</v>
      </c>
      <c r="G4677" s="222">
        <v>167070084.44</v>
      </c>
      <c r="H4677" s="222">
        <v>0</v>
      </c>
      <c r="I4677" s="222">
        <f t="shared" si="147"/>
        <v>167070084.44</v>
      </c>
    </row>
    <row r="4678" spans="1:9" x14ac:dyDescent="0.2">
      <c r="A4678" s="221" t="s">
        <v>17</v>
      </c>
      <c r="B4678" s="225">
        <v>213000</v>
      </c>
      <c r="C4678" s="221">
        <f t="shared" si="146"/>
        <v>6</v>
      </c>
      <c r="D4678" s="221">
        <v>21300000</v>
      </c>
      <c r="F4678" s="221" t="s">
        <v>252</v>
      </c>
      <c r="G4678" s="222">
        <v>2486063351.7600002</v>
      </c>
      <c r="H4678" s="222">
        <v>0</v>
      </c>
      <c r="I4678" s="222">
        <f t="shared" si="147"/>
        <v>2486063351.7600002</v>
      </c>
    </row>
    <row r="4679" spans="1:9" x14ac:dyDescent="0.2">
      <c r="A4679" s="221" t="s">
        <v>17</v>
      </c>
      <c r="B4679" s="225">
        <v>215000</v>
      </c>
      <c r="C4679" s="221">
        <f t="shared" si="146"/>
        <v>6</v>
      </c>
      <c r="D4679" s="221">
        <v>21500000</v>
      </c>
      <c r="F4679" s="221" t="s">
        <v>1145</v>
      </c>
      <c r="G4679" s="222">
        <v>1030767606.4733</v>
      </c>
      <c r="H4679" s="222">
        <v>0</v>
      </c>
      <c r="I4679" s="222">
        <f t="shared" si="147"/>
        <v>1030767606.4733</v>
      </c>
    </row>
    <row r="4680" spans="1:9" x14ac:dyDescent="0.2">
      <c r="A4680" s="221" t="s">
        <v>17</v>
      </c>
      <c r="B4680" s="225">
        <v>215400</v>
      </c>
      <c r="C4680" s="221">
        <f t="shared" si="146"/>
        <v>6</v>
      </c>
      <c r="D4680" s="221">
        <v>21540000</v>
      </c>
      <c r="F4680" s="221" t="s">
        <v>1146</v>
      </c>
      <c r="G4680" s="222">
        <v>6715477186.9115</v>
      </c>
      <c r="H4680" s="222">
        <v>0</v>
      </c>
      <c r="I4680" s="222">
        <f t="shared" si="147"/>
        <v>6715477186.9115</v>
      </c>
    </row>
    <row r="4681" spans="1:9" x14ac:dyDescent="0.2">
      <c r="A4681" s="221" t="s">
        <v>17</v>
      </c>
      <c r="B4681" s="225">
        <v>215700</v>
      </c>
      <c r="C4681" s="221">
        <f t="shared" si="146"/>
        <v>6</v>
      </c>
      <c r="D4681" s="221">
        <v>21570000</v>
      </c>
      <c r="F4681" s="221" t="s">
        <v>1147</v>
      </c>
      <c r="G4681" s="222">
        <v>32515872.719999999</v>
      </c>
      <c r="H4681" s="222">
        <v>0</v>
      </c>
      <c r="I4681" s="222">
        <f t="shared" si="147"/>
        <v>32515872.719999999</v>
      </c>
    </row>
    <row r="4682" spans="1:9" x14ac:dyDescent="0.2">
      <c r="A4682" s="221" t="s">
        <v>17</v>
      </c>
      <c r="B4682" s="225">
        <v>215800</v>
      </c>
      <c r="C4682" s="221">
        <f t="shared" si="146"/>
        <v>6</v>
      </c>
      <c r="D4682" s="221">
        <v>21580000</v>
      </c>
      <c r="F4682" s="221" t="s">
        <v>1389</v>
      </c>
      <c r="G4682" s="222">
        <v>10573640</v>
      </c>
      <c r="H4682" s="222">
        <v>0</v>
      </c>
      <c r="I4682" s="222">
        <f t="shared" si="147"/>
        <v>10573640</v>
      </c>
    </row>
    <row r="4683" spans="1:9" x14ac:dyDescent="0.2">
      <c r="A4683" s="221" t="s">
        <v>17</v>
      </c>
      <c r="B4683" s="225">
        <v>215900</v>
      </c>
      <c r="C4683" s="221">
        <f t="shared" si="146"/>
        <v>6</v>
      </c>
      <c r="D4683" s="221">
        <v>21590000</v>
      </c>
      <c r="F4683" s="221" t="s">
        <v>1149</v>
      </c>
      <c r="G4683" s="222">
        <v>161947046.59999999</v>
      </c>
      <c r="H4683" s="222">
        <v>0</v>
      </c>
      <c r="I4683" s="222">
        <f t="shared" si="147"/>
        <v>161947046.59999999</v>
      </c>
    </row>
    <row r="4684" spans="1:9" x14ac:dyDescent="0.2">
      <c r="A4684" s="221" t="s">
        <v>17</v>
      </c>
      <c r="B4684" s="225">
        <v>218100</v>
      </c>
      <c r="C4684" s="221">
        <f t="shared" si="146"/>
        <v>6</v>
      </c>
      <c r="D4684" s="221">
        <v>21810000</v>
      </c>
      <c r="F4684" s="221" t="s">
        <v>51</v>
      </c>
      <c r="G4684" s="222">
        <v>660160231.37899995</v>
      </c>
      <c r="H4684" s="222">
        <v>0</v>
      </c>
      <c r="I4684" s="222">
        <f t="shared" si="147"/>
        <v>660160231.37899995</v>
      </c>
    </row>
    <row r="4685" spans="1:9" x14ac:dyDescent="0.2">
      <c r="A4685" s="221" t="s">
        <v>17</v>
      </c>
      <c r="B4685" s="225">
        <v>218300</v>
      </c>
      <c r="C4685" s="221">
        <f t="shared" si="146"/>
        <v>6</v>
      </c>
      <c r="D4685" s="221">
        <v>21830000</v>
      </c>
      <c r="F4685" s="221" t="s">
        <v>1150</v>
      </c>
      <c r="G4685" s="222">
        <v>1005933581.7385</v>
      </c>
      <c r="H4685" s="222">
        <v>0</v>
      </c>
      <c r="I4685" s="222">
        <f t="shared" si="147"/>
        <v>1005933581.7385</v>
      </c>
    </row>
    <row r="4686" spans="1:9" x14ac:dyDescent="0.2">
      <c r="A4686" s="221" t="s">
        <v>17</v>
      </c>
      <c r="B4686" s="225">
        <v>218320</v>
      </c>
      <c r="C4686" s="221">
        <f t="shared" si="146"/>
        <v>6</v>
      </c>
      <c r="D4686" s="221">
        <v>21832000</v>
      </c>
      <c r="F4686" s="221" t="s">
        <v>1153</v>
      </c>
      <c r="G4686" s="222">
        <v>129327672.24150001</v>
      </c>
      <c r="H4686" s="222">
        <v>0</v>
      </c>
      <c r="I4686" s="222">
        <f t="shared" si="147"/>
        <v>129327672.24150001</v>
      </c>
    </row>
    <row r="4687" spans="1:9" x14ac:dyDescent="0.2">
      <c r="A4687" s="221" t="s">
        <v>17</v>
      </c>
      <c r="B4687" s="225">
        <v>218400</v>
      </c>
      <c r="C4687" s="221">
        <f t="shared" si="146"/>
        <v>6</v>
      </c>
      <c r="D4687" s="221">
        <v>21840000</v>
      </c>
      <c r="F4687" s="221" t="s">
        <v>1156</v>
      </c>
      <c r="G4687" s="222">
        <v>164056751.05989999</v>
      </c>
      <c r="H4687" s="222">
        <v>0</v>
      </c>
      <c r="I4687" s="222">
        <f t="shared" si="147"/>
        <v>164056751.05989999</v>
      </c>
    </row>
    <row r="4688" spans="1:9" x14ac:dyDescent="0.2">
      <c r="A4688" s="221" t="s">
        <v>17</v>
      </c>
      <c r="B4688" s="225">
        <v>218600</v>
      </c>
      <c r="C4688" s="221">
        <f t="shared" si="146"/>
        <v>6</v>
      </c>
      <c r="D4688" s="221">
        <v>21860000</v>
      </c>
      <c r="F4688" s="221" t="s">
        <v>54</v>
      </c>
      <c r="G4688" s="222">
        <v>417628212.64529997</v>
      </c>
      <c r="H4688" s="222">
        <v>0</v>
      </c>
      <c r="I4688" s="222">
        <f t="shared" si="147"/>
        <v>417628212.64529997</v>
      </c>
    </row>
    <row r="4689" spans="1:9" x14ac:dyDescent="0.2">
      <c r="A4689" s="221" t="s">
        <v>17</v>
      </c>
      <c r="B4689" s="225">
        <v>218800</v>
      </c>
      <c r="C4689" s="221">
        <f t="shared" si="146"/>
        <v>6</v>
      </c>
      <c r="D4689" s="221">
        <v>21880000</v>
      </c>
      <c r="F4689" s="221" t="s">
        <v>1161</v>
      </c>
      <c r="G4689" s="222">
        <v>62979924.965599999</v>
      </c>
      <c r="H4689" s="222">
        <v>0</v>
      </c>
      <c r="I4689" s="222">
        <f t="shared" si="147"/>
        <v>62979924.965599999</v>
      </c>
    </row>
    <row r="4690" spans="1:9" x14ac:dyDescent="0.2">
      <c r="A4690" s="221" t="s">
        <v>17</v>
      </c>
      <c r="B4690" s="225">
        <v>230000</v>
      </c>
      <c r="C4690" s="221">
        <f t="shared" si="146"/>
        <v>6</v>
      </c>
      <c r="D4690" s="221">
        <v>23000000</v>
      </c>
      <c r="F4690" s="221" t="s">
        <v>1392</v>
      </c>
      <c r="G4690" s="222">
        <v>2134418941.0253999</v>
      </c>
      <c r="H4690" s="222">
        <v>0</v>
      </c>
      <c r="I4690" s="222">
        <f t="shared" si="147"/>
        <v>2134418941.0253999</v>
      </c>
    </row>
    <row r="4691" spans="1:9" x14ac:dyDescent="0.2">
      <c r="A4691" s="221" t="s">
        <v>17</v>
      </c>
      <c r="B4691" s="225">
        <v>231000</v>
      </c>
      <c r="C4691" s="221">
        <f t="shared" si="146"/>
        <v>6</v>
      </c>
      <c r="D4691" s="221">
        <v>23100000</v>
      </c>
      <c r="F4691" s="221" t="s">
        <v>1163</v>
      </c>
      <c r="G4691" s="222">
        <v>249217267.25999999</v>
      </c>
      <c r="H4691" s="222">
        <v>0</v>
      </c>
      <c r="I4691" s="222">
        <f t="shared" si="147"/>
        <v>249217267.25999999</v>
      </c>
    </row>
    <row r="4692" spans="1:9" x14ac:dyDescent="0.2">
      <c r="A4692" s="221" t="s">
        <v>17</v>
      </c>
      <c r="B4692" s="225">
        <v>261000</v>
      </c>
      <c r="C4692" s="221">
        <f t="shared" si="146"/>
        <v>6</v>
      </c>
      <c r="D4692" s="221">
        <v>26100000</v>
      </c>
      <c r="F4692" s="221" t="s">
        <v>1164</v>
      </c>
      <c r="G4692" s="222">
        <v>106000000</v>
      </c>
      <c r="H4692" s="222">
        <v>0</v>
      </c>
      <c r="I4692" s="222">
        <f t="shared" si="147"/>
        <v>106000000</v>
      </c>
    </row>
    <row r="4693" spans="1:9" x14ac:dyDescent="0.2">
      <c r="A4693" s="221" t="s">
        <v>17</v>
      </c>
      <c r="B4693" s="225">
        <v>275000</v>
      </c>
      <c r="C4693" s="221">
        <f t="shared" si="146"/>
        <v>6</v>
      </c>
      <c r="D4693" s="221">
        <v>27500000</v>
      </c>
      <c r="F4693" s="221" t="s">
        <v>1165</v>
      </c>
      <c r="G4693" s="222">
        <v>151064062.88999999</v>
      </c>
      <c r="H4693" s="222">
        <v>0</v>
      </c>
      <c r="I4693" s="222">
        <f t="shared" si="147"/>
        <v>151064062.88999999</v>
      </c>
    </row>
    <row r="4694" spans="1:9" x14ac:dyDescent="0.2">
      <c r="A4694" s="221" t="s">
        <v>17</v>
      </c>
      <c r="B4694" s="225">
        <v>280300</v>
      </c>
      <c r="C4694" s="221">
        <f t="shared" si="146"/>
        <v>6</v>
      </c>
      <c r="D4694" s="221">
        <v>28030000</v>
      </c>
      <c r="F4694" s="221" t="s">
        <v>1165</v>
      </c>
      <c r="G4694" s="222">
        <v>0</v>
      </c>
      <c r="H4694" s="222">
        <v>1406614.18</v>
      </c>
      <c r="I4694" s="222">
        <f t="shared" si="147"/>
        <v>-1406614.18</v>
      </c>
    </row>
    <row r="4695" spans="1:9" x14ac:dyDescent="0.2">
      <c r="A4695" s="221" t="s">
        <v>17</v>
      </c>
      <c r="B4695" s="225">
        <v>280400</v>
      </c>
      <c r="C4695" s="221">
        <f t="shared" si="146"/>
        <v>6</v>
      </c>
      <c r="D4695" s="221">
        <v>28040000</v>
      </c>
      <c r="F4695" s="221" t="s">
        <v>1166</v>
      </c>
      <c r="G4695" s="222">
        <v>0</v>
      </c>
      <c r="H4695" s="222">
        <v>167238863.72999999</v>
      </c>
      <c r="I4695" s="222">
        <f t="shared" si="147"/>
        <v>-167238863.72999999</v>
      </c>
    </row>
    <row r="4696" spans="1:9" x14ac:dyDescent="0.2">
      <c r="A4696" s="221" t="s">
        <v>17</v>
      </c>
      <c r="B4696" s="225">
        <v>281200</v>
      </c>
      <c r="C4696" s="221">
        <f t="shared" si="146"/>
        <v>6</v>
      </c>
      <c r="D4696" s="221">
        <v>28120000</v>
      </c>
      <c r="F4696" s="221" t="s">
        <v>1167</v>
      </c>
      <c r="G4696" s="222">
        <v>0</v>
      </c>
      <c r="H4696" s="222">
        <v>88193941.031894699</v>
      </c>
      <c r="I4696" s="222">
        <f t="shared" si="147"/>
        <v>-88193941.031894699</v>
      </c>
    </row>
    <row r="4697" spans="1:9" x14ac:dyDescent="0.2">
      <c r="A4697" s="221" t="s">
        <v>17</v>
      </c>
      <c r="B4697" s="225">
        <v>281300</v>
      </c>
      <c r="C4697" s="221">
        <f t="shared" si="146"/>
        <v>6</v>
      </c>
      <c r="D4697" s="221">
        <v>28130000</v>
      </c>
      <c r="F4697" s="221" t="s">
        <v>1168</v>
      </c>
      <c r="G4697" s="222">
        <v>0</v>
      </c>
      <c r="H4697" s="222">
        <v>1820864525.3</v>
      </c>
      <c r="I4697" s="222">
        <f t="shared" si="147"/>
        <v>-1820864525.3</v>
      </c>
    </row>
    <row r="4698" spans="1:9" x14ac:dyDescent="0.2">
      <c r="A4698" s="221" t="s">
        <v>17</v>
      </c>
      <c r="B4698" s="225">
        <v>281500</v>
      </c>
      <c r="C4698" s="221">
        <f t="shared" si="146"/>
        <v>6</v>
      </c>
      <c r="D4698" s="221">
        <v>28150000</v>
      </c>
      <c r="F4698" s="221" t="s">
        <v>1169</v>
      </c>
      <c r="G4698" s="222">
        <v>0</v>
      </c>
      <c r="H4698" s="222">
        <v>374074198.52649897</v>
      </c>
      <c r="I4698" s="222">
        <f t="shared" si="147"/>
        <v>-374074198.52649897</v>
      </c>
    </row>
    <row r="4699" spans="1:9" x14ac:dyDescent="0.2">
      <c r="A4699" s="221" t="s">
        <v>17</v>
      </c>
      <c r="B4699" s="225">
        <v>281540</v>
      </c>
      <c r="C4699" s="221">
        <f t="shared" si="146"/>
        <v>6</v>
      </c>
      <c r="D4699" s="221">
        <v>28154000</v>
      </c>
      <c r="F4699" s="221" t="s">
        <v>1170</v>
      </c>
      <c r="G4699" s="222">
        <v>0</v>
      </c>
      <c r="H4699" s="222">
        <v>5328277437.9499998</v>
      </c>
      <c r="I4699" s="222">
        <f t="shared" si="147"/>
        <v>-5328277437.9499998</v>
      </c>
    </row>
    <row r="4700" spans="1:9" x14ac:dyDescent="0.2">
      <c r="A4700" s="221" t="s">
        <v>17</v>
      </c>
      <c r="B4700" s="225">
        <v>281570</v>
      </c>
      <c r="C4700" s="221">
        <f t="shared" si="146"/>
        <v>6</v>
      </c>
      <c r="D4700" s="221">
        <v>28157000</v>
      </c>
      <c r="F4700" s="221" t="s">
        <v>1174</v>
      </c>
      <c r="G4700" s="222">
        <v>0</v>
      </c>
      <c r="H4700" s="222">
        <v>31796146.43</v>
      </c>
      <c r="I4700" s="222">
        <f t="shared" si="147"/>
        <v>-31796146.43</v>
      </c>
    </row>
    <row r="4701" spans="1:9" x14ac:dyDescent="0.2">
      <c r="A4701" s="221" t="s">
        <v>17</v>
      </c>
      <c r="B4701" s="225">
        <v>281580</v>
      </c>
      <c r="C4701" s="221">
        <f t="shared" si="146"/>
        <v>6</v>
      </c>
      <c r="D4701" s="221">
        <v>28158000</v>
      </c>
      <c r="F4701" s="221" t="s">
        <v>1395</v>
      </c>
      <c r="G4701" s="222">
        <v>0</v>
      </c>
      <c r="H4701" s="222">
        <v>1329548.54</v>
      </c>
      <c r="I4701" s="222">
        <f t="shared" si="147"/>
        <v>-1329548.54</v>
      </c>
    </row>
    <row r="4702" spans="1:9" x14ac:dyDescent="0.2">
      <c r="A4702" s="221" t="s">
        <v>17</v>
      </c>
      <c r="B4702" s="225">
        <v>281590</v>
      </c>
      <c r="C4702" s="221">
        <f t="shared" si="146"/>
        <v>6</v>
      </c>
      <c r="D4702" s="221">
        <v>28159000</v>
      </c>
      <c r="F4702" s="221" t="s">
        <v>1177</v>
      </c>
      <c r="G4702" s="222">
        <v>0</v>
      </c>
      <c r="H4702" s="222">
        <v>11567549.58</v>
      </c>
      <c r="I4702" s="222">
        <f t="shared" si="147"/>
        <v>-11567549.58</v>
      </c>
    </row>
    <row r="4703" spans="1:9" x14ac:dyDescent="0.2">
      <c r="A4703" s="221" t="s">
        <v>17</v>
      </c>
      <c r="B4703" s="225">
        <v>281810</v>
      </c>
      <c r="C4703" s="221">
        <f t="shared" si="146"/>
        <v>6</v>
      </c>
      <c r="D4703" s="221">
        <v>28181000</v>
      </c>
      <c r="F4703" s="221" t="s">
        <v>1180</v>
      </c>
      <c r="G4703" s="222">
        <v>0</v>
      </c>
      <c r="H4703" s="222">
        <v>343358356.29000002</v>
      </c>
      <c r="I4703" s="222">
        <f t="shared" si="147"/>
        <v>-343358356.29000002</v>
      </c>
    </row>
    <row r="4704" spans="1:9" x14ac:dyDescent="0.2">
      <c r="A4704" s="221" t="s">
        <v>17</v>
      </c>
      <c r="B4704" s="225">
        <v>281830</v>
      </c>
      <c r="C4704" s="221">
        <f t="shared" si="146"/>
        <v>6</v>
      </c>
      <c r="D4704" s="221">
        <v>28183000</v>
      </c>
      <c r="F4704" s="221" t="s">
        <v>1183</v>
      </c>
      <c r="G4704" s="222">
        <v>0</v>
      </c>
      <c r="H4704" s="222">
        <v>914997482.7615</v>
      </c>
      <c r="I4704" s="222">
        <f t="shared" si="147"/>
        <v>-914997482.7615</v>
      </c>
    </row>
    <row r="4705" spans="1:9" x14ac:dyDescent="0.2">
      <c r="A4705" s="221" t="s">
        <v>17</v>
      </c>
      <c r="B4705" s="225">
        <v>281840</v>
      </c>
      <c r="C4705" s="221">
        <f t="shared" si="146"/>
        <v>6</v>
      </c>
      <c r="D4705" s="221">
        <v>28184000</v>
      </c>
      <c r="F4705" s="221" t="s">
        <v>1187</v>
      </c>
      <c r="G4705" s="222">
        <v>0</v>
      </c>
      <c r="H4705" s="222">
        <v>65893421.079999998</v>
      </c>
      <c r="I4705" s="222">
        <f t="shared" si="147"/>
        <v>-65893421.079999998</v>
      </c>
    </row>
    <row r="4706" spans="1:9" x14ac:dyDescent="0.2">
      <c r="A4706" s="221" t="s">
        <v>17</v>
      </c>
      <c r="B4706" s="225">
        <v>281841</v>
      </c>
      <c r="C4706" s="221">
        <f t="shared" si="146"/>
        <v>6</v>
      </c>
      <c r="D4706" s="221">
        <v>28184100</v>
      </c>
      <c r="F4706" s="221" t="s">
        <v>1188</v>
      </c>
      <c r="G4706" s="222">
        <v>0</v>
      </c>
      <c r="H4706" s="222">
        <v>135044444.69999999</v>
      </c>
      <c r="I4706" s="222">
        <f t="shared" si="147"/>
        <v>-135044444.69999999</v>
      </c>
    </row>
    <row r="4707" spans="1:9" x14ac:dyDescent="0.2">
      <c r="A4707" s="221" t="s">
        <v>17</v>
      </c>
      <c r="B4707" s="225">
        <v>281860</v>
      </c>
      <c r="C4707" s="221">
        <f t="shared" si="146"/>
        <v>6</v>
      </c>
      <c r="D4707" s="221">
        <v>28186000</v>
      </c>
      <c r="F4707" s="221" t="s">
        <v>1190</v>
      </c>
      <c r="G4707" s="222">
        <v>0</v>
      </c>
      <c r="H4707" s="222">
        <v>340112766.23826301</v>
      </c>
      <c r="I4707" s="222">
        <f t="shared" si="147"/>
        <v>-340112766.23826301</v>
      </c>
    </row>
    <row r="4708" spans="1:9" x14ac:dyDescent="0.2">
      <c r="A4708" s="221" t="s">
        <v>17</v>
      </c>
      <c r="B4708" s="225">
        <v>281880</v>
      </c>
      <c r="C4708" s="221">
        <f t="shared" si="146"/>
        <v>6</v>
      </c>
      <c r="D4708" s="221">
        <v>28188000</v>
      </c>
      <c r="F4708" s="221" t="s">
        <v>1192</v>
      </c>
      <c r="G4708" s="222">
        <v>0</v>
      </c>
      <c r="H4708" s="222">
        <v>25899710.27</v>
      </c>
      <c r="I4708" s="222">
        <f t="shared" si="147"/>
        <v>-25899710.27</v>
      </c>
    </row>
    <row r="4709" spans="1:9" x14ac:dyDescent="0.2">
      <c r="A4709" s="221" t="s">
        <v>17</v>
      </c>
      <c r="B4709" s="225">
        <v>310000</v>
      </c>
      <c r="C4709" s="221">
        <f t="shared" si="146"/>
        <v>6</v>
      </c>
      <c r="D4709" s="221">
        <v>31000000</v>
      </c>
      <c r="F4709" s="221" t="s">
        <v>1194</v>
      </c>
      <c r="G4709" s="222">
        <v>6673916910.46</v>
      </c>
      <c r="H4709" s="222">
        <v>0</v>
      </c>
      <c r="I4709" s="222">
        <f t="shared" si="147"/>
        <v>6673916910.46</v>
      </c>
    </row>
    <row r="4710" spans="1:9" x14ac:dyDescent="0.2">
      <c r="A4710" s="221" t="s">
        <v>17</v>
      </c>
      <c r="B4710" s="225">
        <v>350000</v>
      </c>
      <c r="C4710" s="221">
        <f t="shared" si="146"/>
        <v>6</v>
      </c>
      <c r="D4710" s="221">
        <v>35000000</v>
      </c>
      <c r="F4710" s="221" t="s">
        <v>613</v>
      </c>
      <c r="G4710" s="222">
        <v>4093627073.9099998</v>
      </c>
      <c r="H4710" s="222">
        <v>0</v>
      </c>
      <c r="I4710" s="222">
        <f t="shared" si="147"/>
        <v>4093627073.9099998</v>
      </c>
    </row>
    <row r="4711" spans="1:9" x14ac:dyDescent="0.2">
      <c r="A4711" s="221" t="s">
        <v>17</v>
      </c>
      <c r="B4711" s="225">
        <v>370000</v>
      </c>
      <c r="C4711" s="221">
        <f t="shared" si="146"/>
        <v>6</v>
      </c>
      <c r="D4711" s="221">
        <v>37000000</v>
      </c>
      <c r="F4711" s="221" t="s">
        <v>1198</v>
      </c>
      <c r="G4711" s="222">
        <v>4098078916.6599998</v>
      </c>
      <c r="H4711" s="222">
        <v>0</v>
      </c>
      <c r="I4711" s="222">
        <f t="shared" si="147"/>
        <v>4098078916.6599998</v>
      </c>
    </row>
    <row r="4712" spans="1:9" x14ac:dyDescent="0.2">
      <c r="A4712" s="221" t="s">
        <v>17</v>
      </c>
      <c r="B4712" s="225">
        <v>380000</v>
      </c>
      <c r="C4712" s="221">
        <f t="shared" si="146"/>
        <v>6</v>
      </c>
      <c r="D4712" s="221">
        <v>38000000</v>
      </c>
      <c r="F4712" s="221" t="s">
        <v>617</v>
      </c>
      <c r="G4712" s="222">
        <v>535793398.29000002</v>
      </c>
      <c r="H4712" s="222">
        <v>0</v>
      </c>
      <c r="I4712" s="222">
        <f t="shared" si="147"/>
        <v>535793398.29000002</v>
      </c>
    </row>
    <row r="4713" spans="1:9" x14ac:dyDescent="0.2">
      <c r="A4713" s="221" t="s">
        <v>17</v>
      </c>
      <c r="B4713" s="225">
        <v>401100</v>
      </c>
      <c r="C4713" s="221">
        <f t="shared" si="146"/>
        <v>6</v>
      </c>
      <c r="D4713" s="221">
        <v>40110000</v>
      </c>
      <c r="F4713" s="221" t="s">
        <v>63</v>
      </c>
      <c r="G4713" s="222">
        <v>0</v>
      </c>
      <c r="H4713" s="222">
        <v>4360726091.7010002</v>
      </c>
      <c r="I4713" s="222">
        <f t="shared" si="147"/>
        <v>-4360726091.7010002</v>
      </c>
    </row>
    <row r="4714" spans="1:9" x14ac:dyDescent="0.2">
      <c r="A4714" s="221" t="s">
        <v>17</v>
      </c>
      <c r="B4714" s="225">
        <v>401200</v>
      </c>
      <c r="C4714" s="221">
        <f t="shared" si="146"/>
        <v>6</v>
      </c>
      <c r="D4714" s="221">
        <v>40120000</v>
      </c>
      <c r="F4714" s="221" t="s">
        <v>1201</v>
      </c>
      <c r="G4714" s="222">
        <v>0</v>
      </c>
      <c r="H4714" s="222">
        <v>2234916170.3056002</v>
      </c>
      <c r="I4714" s="222">
        <f t="shared" si="147"/>
        <v>-2234916170.3056002</v>
      </c>
    </row>
    <row r="4715" spans="1:9" x14ac:dyDescent="0.2">
      <c r="A4715" s="221" t="s">
        <v>17</v>
      </c>
      <c r="B4715" s="225">
        <v>403100</v>
      </c>
      <c r="C4715" s="221">
        <f t="shared" si="146"/>
        <v>6</v>
      </c>
      <c r="D4715" s="221">
        <v>40310000</v>
      </c>
      <c r="F4715" s="221" t="s">
        <v>1204</v>
      </c>
      <c r="G4715" s="222">
        <v>0</v>
      </c>
      <c r="H4715" s="222">
        <v>62797899.060000002</v>
      </c>
      <c r="I4715" s="222">
        <f t="shared" si="147"/>
        <v>-62797899.060000002</v>
      </c>
    </row>
    <row r="4716" spans="1:9" x14ac:dyDescent="0.2">
      <c r="A4716" s="221" t="s">
        <v>17</v>
      </c>
      <c r="B4716" s="225">
        <v>403200</v>
      </c>
      <c r="C4716" s="221">
        <f t="shared" si="146"/>
        <v>6</v>
      </c>
      <c r="D4716" s="221">
        <v>40320000</v>
      </c>
      <c r="F4716" s="221" t="s">
        <v>1206</v>
      </c>
      <c r="G4716" s="222">
        <v>0</v>
      </c>
      <c r="H4716" s="222">
        <v>62797899.659999996</v>
      </c>
      <c r="I4716" s="222">
        <f t="shared" si="147"/>
        <v>-62797899.659999996</v>
      </c>
    </row>
    <row r="4717" spans="1:9" x14ac:dyDescent="0.2">
      <c r="A4717" s="221" t="s">
        <v>17</v>
      </c>
      <c r="B4717" s="225">
        <v>403400</v>
      </c>
      <c r="C4717" s="221">
        <f t="shared" si="146"/>
        <v>6</v>
      </c>
      <c r="D4717" s="221">
        <v>40340000</v>
      </c>
      <c r="F4717" s="221" t="s">
        <v>66</v>
      </c>
      <c r="G4717" s="222">
        <v>0</v>
      </c>
      <c r="H4717" s="222">
        <v>62797899.659999996</v>
      </c>
      <c r="I4717" s="222">
        <f t="shared" si="147"/>
        <v>-62797899.659999996</v>
      </c>
    </row>
    <row r="4718" spans="1:9" x14ac:dyDescent="0.2">
      <c r="A4718" s="221" t="s">
        <v>17</v>
      </c>
      <c r="B4718" s="225">
        <v>403600</v>
      </c>
      <c r="C4718" s="221">
        <f t="shared" si="146"/>
        <v>6</v>
      </c>
      <c r="D4718" s="221">
        <v>40340000</v>
      </c>
      <c r="F4718" s="221" t="s">
        <v>1208</v>
      </c>
      <c r="G4718" s="222">
        <v>0</v>
      </c>
      <c r="H4718" s="222">
        <v>386123229.66000003</v>
      </c>
      <c r="I4718" s="222">
        <f t="shared" si="147"/>
        <v>-386123229.66000003</v>
      </c>
    </row>
    <row r="4719" spans="1:9" x14ac:dyDescent="0.2">
      <c r="A4719" s="221" t="s">
        <v>17</v>
      </c>
      <c r="B4719" s="225">
        <v>408000</v>
      </c>
      <c r="C4719" s="221">
        <f t="shared" si="146"/>
        <v>6</v>
      </c>
      <c r="D4719" s="221">
        <v>40800000</v>
      </c>
      <c r="F4719" s="221" t="s">
        <v>68</v>
      </c>
      <c r="G4719" s="222">
        <v>0</v>
      </c>
      <c r="H4719" s="222">
        <v>2197328319.0300002</v>
      </c>
      <c r="I4719" s="222">
        <f t="shared" si="147"/>
        <v>-2197328319.0300002</v>
      </c>
    </row>
    <row r="4720" spans="1:9" x14ac:dyDescent="0.2">
      <c r="A4720" s="221" t="s">
        <v>17</v>
      </c>
      <c r="B4720" s="225">
        <v>409100</v>
      </c>
      <c r="C4720" s="221">
        <f t="shared" si="146"/>
        <v>6</v>
      </c>
      <c r="D4720" s="221">
        <v>40910000</v>
      </c>
      <c r="F4720" s="221" t="s">
        <v>1211</v>
      </c>
      <c r="G4720" s="222">
        <v>537847669.66999996</v>
      </c>
      <c r="H4720" s="222">
        <v>0</v>
      </c>
      <c r="I4720" s="222">
        <f t="shared" si="147"/>
        <v>537847669.66999996</v>
      </c>
    </row>
    <row r="4721" spans="1:9" x14ac:dyDescent="0.2">
      <c r="A4721" s="221" t="s">
        <v>17</v>
      </c>
      <c r="B4721" s="225">
        <v>409200</v>
      </c>
      <c r="C4721" s="221">
        <f t="shared" si="146"/>
        <v>6</v>
      </c>
      <c r="D4721" s="221">
        <v>40920000</v>
      </c>
      <c r="F4721" s="221" t="s">
        <v>1213</v>
      </c>
      <c r="G4721" s="222">
        <v>85605819.040000007</v>
      </c>
      <c r="H4721" s="222">
        <v>0</v>
      </c>
      <c r="I4721" s="222">
        <f t="shared" si="147"/>
        <v>85605819.040000007</v>
      </c>
    </row>
    <row r="4722" spans="1:9" x14ac:dyDescent="0.2">
      <c r="A4722" s="221" t="s">
        <v>17</v>
      </c>
      <c r="B4722" s="225">
        <v>411100</v>
      </c>
      <c r="C4722" s="221">
        <f t="shared" si="146"/>
        <v>6</v>
      </c>
      <c r="D4722" s="221">
        <v>41110000</v>
      </c>
      <c r="F4722" s="221" t="s">
        <v>1215</v>
      </c>
      <c r="G4722" s="222">
        <v>5915541983.7242899</v>
      </c>
      <c r="H4722" s="222">
        <v>0</v>
      </c>
      <c r="I4722" s="222">
        <f t="shared" si="147"/>
        <v>5915541983.7242899</v>
      </c>
    </row>
    <row r="4723" spans="1:9" x14ac:dyDescent="0.2">
      <c r="A4723" s="221" t="s">
        <v>17</v>
      </c>
      <c r="B4723" s="225">
        <v>411200</v>
      </c>
      <c r="C4723" s="221">
        <f t="shared" si="146"/>
        <v>6</v>
      </c>
      <c r="D4723" s="221">
        <v>41120000</v>
      </c>
      <c r="F4723" s="221" t="s">
        <v>1217</v>
      </c>
      <c r="G4723" s="222">
        <v>5363520</v>
      </c>
      <c r="H4723" s="222">
        <v>0</v>
      </c>
      <c r="I4723" s="222">
        <f t="shared" si="147"/>
        <v>5363520</v>
      </c>
    </row>
    <row r="4724" spans="1:9" x14ac:dyDescent="0.2">
      <c r="A4724" s="221" t="s">
        <v>17</v>
      </c>
      <c r="B4724" s="225">
        <v>413000</v>
      </c>
      <c r="C4724" s="221">
        <f t="shared" si="146"/>
        <v>6</v>
      </c>
      <c r="D4724" s="221">
        <v>41300000</v>
      </c>
      <c r="F4724" s="221" t="s">
        <v>1220</v>
      </c>
      <c r="G4724" s="222">
        <v>687578768.77999997</v>
      </c>
      <c r="H4724" s="222">
        <v>0</v>
      </c>
      <c r="I4724" s="222">
        <f t="shared" si="147"/>
        <v>687578768.77999997</v>
      </c>
    </row>
    <row r="4725" spans="1:9" x14ac:dyDescent="0.2">
      <c r="A4725" s="221" t="s">
        <v>17</v>
      </c>
      <c r="B4725" s="225">
        <v>413100</v>
      </c>
      <c r="C4725" s="221">
        <f t="shared" si="146"/>
        <v>6</v>
      </c>
      <c r="D4725" s="221">
        <v>41300000</v>
      </c>
      <c r="F4725" s="221" t="s">
        <v>1772</v>
      </c>
      <c r="G4725" s="222">
        <v>20994720</v>
      </c>
      <c r="H4725" s="222">
        <v>0</v>
      </c>
      <c r="I4725" s="222">
        <f t="shared" si="147"/>
        <v>20994720</v>
      </c>
    </row>
    <row r="4726" spans="1:9" x14ac:dyDescent="0.2">
      <c r="A4726" s="221" t="s">
        <v>17</v>
      </c>
      <c r="B4726" s="225">
        <v>416000</v>
      </c>
      <c r="C4726" s="221">
        <f t="shared" si="146"/>
        <v>6</v>
      </c>
      <c r="D4726" s="221">
        <v>41600000</v>
      </c>
      <c r="F4726" s="221" t="s">
        <v>1223</v>
      </c>
      <c r="G4726" s="222">
        <v>415719177.52999997</v>
      </c>
      <c r="H4726" s="222">
        <v>0</v>
      </c>
      <c r="I4726" s="222">
        <f t="shared" si="147"/>
        <v>415719177.52999997</v>
      </c>
    </row>
    <row r="4727" spans="1:9" x14ac:dyDescent="0.2">
      <c r="A4727" s="221" t="s">
        <v>17</v>
      </c>
      <c r="B4727" s="225">
        <v>419100</v>
      </c>
      <c r="C4727" s="221">
        <f t="shared" si="146"/>
        <v>6</v>
      </c>
      <c r="D4727" s="221">
        <v>41910000</v>
      </c>
      <c r="F4727" s="221" t="s">
        <v>625</v>
      </c>
      <c r="G4727" s="222">
        <v>0</v>
      </c>
      <c r="H4727" s="222">
        <v>801511892.90719998</v>
      </c>
      <c r="I4727" s="222">
        <f t="shared" si="147"/>
        <v>-801511892.90719998</v>
      </c>
    </row>
    <row r="4728" spans="1:9" x14ac:dyDescent="0.2">
      <c r="A4728" s="221" t="s">
        <v>17</v>
      </c>
      <c r="B4728" s="225">
        <v>421100</v>
      </c>
      <c r="C4728" s="221">
        <f t="shared" si="146"/>
        <v>6</v>
      </c>
      <c r="D4728" s="221">
        <v>42110000</v>
      </c>
      <c r="F4728" s="221" t="s">
        <v>1225</v>
      </c>
      <c r="G4728" s="222">
        <v>0</v>
      </c>
      <c r="H4728" s="222">
        <v>1575060</v>
      </c>
      <c r="I4728" s="222">
        <f t="shared" si="147"/>
        <v>-1575060</v>
      </c>
    </row>
    <row r="4729" spans="1:9" x14ac:dyDescent="0.2">
      <c r="A4729" s="221" t="s">
        <v>17</v>
      </c>
      <c r="B4729" s="225">
        <v>421200</v>
      </c>
      <c r="C4729" s="221">
        <f t="shared" si="146"/>
        <v>6</v>
      </c>
      <c r="D4729" s="221">
        <v>42120000</v>
      </c>
      <c r="F4729" s="221" t="s">
        <v>296</v>
      </c>
      <c r="G4729" s="222">
        <v>0</v>
      </c>
      <c r="H4729" s="222">
        <v>200000</v>
      </c>
      <c r="I4729" s="222">
        <f t="shared" si="147"/>
        <v>-200000</v>
      </c>
    </row>
    <row r="4730" spans="1:9" x14ac:dyDescent="0.2">
      <c r="A4730" s="221" t="s">
        <v>17</v>
      </c>
      <c r="B4730" s="225">
        <v>425100</v>
      </c>
      <c r="C4730" s="221">
        <f t="shared" si="146"/>
        <v>6</v>
      </c>
      <c r="D4730" s="221">
        <v>42510000</v>
      </c>
      <c r="F4730" s="221" t="s">
        <v>306</v>
      </c>
      <c r="G4730" s="222">
        <v>251599.97</v>
      </c>
      <c r="H4730" s="222">
        <v>0</v>
      </c>
      <c r="I4730" s="222">
        <f t="shared" si="147"/>
        <v>251599.97</v>
      </c>
    </row>
    <row r="4731" spans="1:9" x14ac:dyDescent="0.2">
      <c r="A4731" s="221" t="s">
        <v>17</v>
      </c>
      <c r="B4731" s="225">
        <v>425200</v>
      </c>
      <c r="C4731" s="221">
        <f t="shared" si="146"/>
        <v>6</v>
      </c>
      <c r="D4731" s="221">
        <v>42520000</v>
      </c>
      <c r="F4731" s="221" t="s">
        <v>75</v>
      </c>
      <c r="G4731" s="222">
        <v>24331610.940000001</v>
      </c>
      <c r="H4731" s="222">
        <v>0</v>
      </c>
      <c r="I4731" s="222">
        <f t="shared" si="147"/>
        <v>24331610.940000001</v>
      </c>
    </row>
    <row r="4732" spans="1:9" x14ac:dyDescent="0.2">
      <c r="A4732" s="221" t="s">
        <v>17</v>
      </c>
      <c r="B4732" s="225">
        <v>425300</v>
      </c>
      <c r="C4732" s="221">
        <f t="shared" si="146"/>
        <v>6</v>
      </c>
      <c r="D4732" s="221">
        <v>42530000</v>
      </c>
      <c r="F4732" s="221" t="s">
        <v>299</v>
      </c>
      <c r="G4732" s="222">
        <v>201666.61</v>
      </c>
      <c r="H4732" s="222">
        <v>0</v>
      </c>
      <c r="I4732" s="222">
        <f t="shared" si="147"/>
        <v>201666.61</v>
      </c>
    </row>
    <row r="4733" spans="1:9" x14ac:dyDescent="0.2">
      <c r="A4733" s="221" t="s">
        <v>17</v>
      </c>
      <c r="B4733" s="225">
        <v>4254000</v>
      </c>
      <c r="C4733" s="221">
        <f t="shared" si="146"/>
        <v>7</v>
      </c>
      <c r="D4733" s="221">
        <v>42540000</v>
      </c>
      <c r="F4733" s="221" t="s">
        <v>309</v>
      </c>
      <c r="G4733" s="222">
        <v>0</v>
      </c>
      <c r="H4733" s="222">
        <v>4740165.42</v>
      </c>
      <c r="I4733" s="222">
        <f t="shared" si="147"/>
        <v>-4740165.42</v>
      </c>
    </row>
    <row r="4734" spans="1:9" x14ac:dyDescent="0.2">
      <c r="A4734" s="221" t="s">
        <v>17</v>
      </c>
      <c r="B4734" s="225">
        <v>428000</v>
      </c>
      <c r="C4734" s="221">
        <f t="shared" si="146"/>
        <v>6</v>
      </c>
      <c r="D4734" s="221">
        <v>42800000</v>
      </c>
      <c r="F4734" s="221" t="s">
        <v>300</v>
      </c>
      <c r="G4734" s="222">
        <v>0</v>
      </c>
      <c r="H4734" s="222">
        <v>159864028.53999999</v>
      </c>
      <c r="I4734" s="222">
        <f t="shared" si="147"/>
        <v>-159864028.53999999</v>
      </c>
    </row>
    <row r="4735" spans="1:9" x14ac:dyDescent="0.2">
      <c r="A4735" s="221" t="s">
        <v>17</v>
      </c>
      <c r="B4735" s="225">
        <v>431000</v>
      </c>
      <c r="C4735" s="221">
        <f t="shared" si="146"/>
        <v>6</v>
      </c>
      <c r="D4735" s="221">
        <v>43100000</v>
      </c>
      <c r="F4735" s="221" t="s">
        <v>77</v>
      </c>
      <c r="G4735" s="222">
        <v>0</v>
      </c>
      <c r="H4735" s="222">
        <v>35538709.950000003</v>
      </c>
      <c r="I4735" s="222">
        <f t="shared" si="147"/>
        <v>-35538709.950000003</v>
      </c>
    </row>
    <row r="4736" spans="1:9" x14ac:dyDescent="0.2">
      <c r="A4736" s="221" t="s">
        <v>17</v>
      </c>
      <c r="B4736" s="225">
        <v>431100</v>
      </c>
      <c r="C4736" s="221">
        <f t="shared" si="146"/>
        <v>6</v>
      </c>
      <c r="D4736" s="221">
        <v>43110000</v>
      </c>
      <c r="F4736" s="221" t="s">
        <v>301</v>
      </c>
      <c r="G4736" s="222">
        <v>0</v>
      </c>
      <c r="H4736" s="222">
        <v>5486600</v>
      </c>
      <c r="I4736" s="222">
        <f t="shared" si="147"/>
        <v>-5486600</v>
      </c>
    </row>
    <row r="4737" spans="1:9" x14ac:dyDescent="0.2">
      <c r="A4737" s="221" t="s">
        <v>17</v>
      </c>
      <c r="B4737" s="225">
        <v>432000</v>
      </c>
      <c r="C4737" s="221">
        <f t="shared" si="146"/>
        <v>6</v>
      </c>
      <c r="D4737" s="221">
        <v>43200000</v>
      </c>
      <c r="F4737" s="221" t="s">
        <v>79</v>
      </c>
      <c r="G4737" s="222">
        <v>0</v>
      </c>
      <c r="H4737" s="222">
        <v>62700192.799999997</v>
      </c>
      <c r="I4737" s="222">
        <f t="shared" si="147"/>
        <v>-62700192.799999997</v>
      </c>
    </row>
    <row r="4738" spans="1:9" x14ac:dyDescent="0.2">
      <c r="A4738" s="221" t="s">
        <v>17</v>
      </c>
      <c r="B4738" s="225">
        <v>432100</v>
      </c>
      <c r="C4738" s="221">
        <f t="shared" ref="C4738:C4801" si="148">+LEN(B:B)</f>
        <v>6</v>
      </c>
      <c r="D4738" s="221">
        <v>43200000</v>
      </c>
      <c r="F4738" s="221" t="s">
        <v>1572</v>
      </c>
      <c r="G4738" s="222">
        <v>0</v>
      </c>
      <c r="H4738" s="222">
        <v>61797.599999999999</v>
      </c>
      <c r="I4738" s="222">
        <f t="shared" ref="I4738:I4801" si="149">+G:G-H:H</f>
        <v>-61797.599999999999</v>
      </c>
    </row>
    <row r="4739" spans="1:9" x14ac:dyDescent="0.2">
      <c r="A4739" s="221" t="s">
        <v>17</v>
      </c>
      <c r="B4739" s="225">
        <v>433000</v>
      </c>
      <c r="C4739" s="221">
        <f t="shared" si="148"/>
        <v>6</v>
      </c>
      <c r="D4739" s="221">
        <v>43300000</v>
      </c>
      <c r="F4739" s="221" t="s">
        <v>80</v>
      </c>
      <c r="G4739" s="222">
        <v>0</v>
      </c>
      <c r="H4739" s="222">
        <v>10843561.949999999</v>
      </c>
      <c r="I4739" s="222">
        <f t="shared" si="149"/>
        <v>-10843561.949999999</v>
      </c>
    </row>
    <row r="4740" spans="1:9" x14ac:dyDescent="0.2">
      <c r="A4740" s="221" t="s">
        <v>17</v>
      </c>
      <c r="B4740" s="225">
        <v>434000</v>
      </c>
      <c r="C4740" s="221">
        <f t="shared" si="148"/>
        <v>6</v>
      </c>
      <c r="D4740" s="221">
        <v>43400000</v>
      </c>
      <c r="F4740" s="221" t="s">
        <v>81</v>
      </c>
      <c r="G4740" s="222">
        <v>0</v>
      </c>
      <c r="H4740" s="222">
        <v>11487000</v>
      </c>
      <c r="I4740" s="222">
        <f t="shared" si="149"/>
        <v>-11487000</v>
      </c>
    </row>
    <row r="4741" spans="1:9" x14ac:dyDescent="0.2">
      <c r="A4741" s="221" t="s">
        <v>17</v>
      </c>
      <c r="B4741" s="225">
        <v>437000</v>
      </c>
      <c r="C4741" s="221">
        <f t="shared" si="148"/>
        <v>6</v>
      </c>
      <c r="D4741" s="221">
        <v>43500000</v>
      </c>
      <c r="F4741" s="221" t="s">
        <v>3705</v>
      </c>
      <c r="G4741" s="222">
        <v>0</v>
      </c>
      <c r="H4741" s="222">
        <v>499381.8</v>
      </c>
      <c r="I4741" s="222">
        <f t="shared" si="149"/>
        <v>-499381.8</v>
      </c>
    </row>
    <row r="4742" spans="1:9" x14ac:dyDescent="0.2">
      <c r="A4742" s="221" t="s">
        <v>17</v>
      </c>
      <c r="B4742" s="225">
        <v>438600</v>
      </c>
      <c r="C4742" s="221">
        <f t="shared" si="148"/>
        <v>6</v>
      </c>
      <c r="D4742" s="221">
        <v>43860000</v>
      </c>
      <c r="F4742" s="221" t="s">
        <v>1233</v>
      </c>
      <c r="G4742" s="222">
        <v>0</v>
      </c>
      <c r="H4742" s="222">
        <v>34456030.590000004</v>
      </c>
      <c r="I4742" s="222">
        <f t="shared" si="149"/>
        <v>-34456030.590000004</v>
      </c>
    </row>
    <row r="4743" spans="1:9" x14ac:dyDescent="0.2">
      <c r="A4743" s="221" t="s">
        <v>17</v>
      </c>
      <c r="B4743" s="225">
        <v>441000</v>
      </c>
      <c r="C4743" s="221">
        <f t="shared" si="148"/>
        <v>6</v>
      </c>
      <c r="D4743" s="221">
        <v>44100000</v>
      </c>
      <c r="F4743" s="221" t="s">
        <v>82</v>
      </c>
      <c r="G4743" s="222">
        <v>0</v>
      </c>
      <c r="H4743" s="222">
        <v>16471905</v>
      </c>
      <c r="I4743" s="222">
        <f t="shared" si="149"/>
        <v>-16471905</v>
      </c>
    </row>
    <row r="4744" spans="1:9" x14ac:dyDescent="0.2">
      <c r="A4744" s="221" t="s">
        <v>17</v>
      </c>
      <c r="B4744" s="225">
        <v>443000</v>
      </c>
      <c r="C4744" s="221">
        <f t="shared" si="148"/>
        <v>6</v>
      </c>
      <c r="D4744" s="221">
        <v>44300000</v>
      </c>
      <c r="F4744" s="221" t="s">
        <v>305</v>
      </c>
      <c r="G4744" s="222">
        <v>239355714.75999999</v>
      </c>
      <c r="H4744" s="222">
        <v>0</v>
      </c>
      <c r="I4744" s="222">
        <f t="shared" si="149"/>
        <v>239355714.75999999</v>
      </c>
    </row>
    <row r="4745" spans="1:9" x14ac:dyDescent="0.2">
      <c r="A4745" s="221" t="s">
        <v>17</v>
      </c>
      <c r="B4745" s="225">
        <v>444000</v>
      </c>
      <c r="C4745" s="221">
        <f t="shared" si="148"/>
        <v>6</v>
      </c>
      <c r="D4745" s="221">
        <v>44400000</v>
      </c>
      <c r="F4745" s="221" t="s">
        <v>308</v>
      </c>
      <c r="G4745" s="222">
        <v>7425667.2800000003</v>
      </c>
      <c r="H4745" s="222">
        <v>0</v>
      </c>
      <c r="I4745" s="222">
        <f t="shared" si="149"/>
        <v>7425667.2800000003</v>
      </c>
    </row>
    <row r="4746" spans="1:9" x14ac:dyDescent="0.2">
      <c r="A4746" s="221" t="s">
        <v>17</v>
      </c>
      <c r="B4746" s="225">
        <v>444100</v>
      </c>
      <c r="C4746" s="221">
        <f t="shared" si="148"/>
        <v>6</v>
      </c>
      <c r="D4746" s="221">
        <v>44410000</v>
      </c>
      <c r="F4746" s="221" t="s">
        <v>1236</v>
      </c>
      <c r="G4746" s="222">
        <v>0</v>
      </c>
      <c r="H4746" s="222">
        <v>905459.12</v>
      </c>
      <c r="I4746" s="222">
        <f t="shared" si="149"/>
        <v>-905459.12</v>
      </c>
    </row>
    <row r="4747" spans="1:9" x14ac:dyDescent="0.2">
      <c r="A4747" s="221" t="s">
        <v>17</v>
      </c>
      <c r="B4747" s="225">
        <v>444200</v>
      </c>
      <c r="C4747" s="221">
        <f t="shared" si="148"/>
        <v>6</v>
      </c>
      <c r="D4747" s="221">
        <v>44420000</v>
      </c>
      <c r="F4747" s="221" t="s">
        <v>1238</v>
      </c>
      <c r="G4747" s="222">
        <v>2819372.45</v>
      </c>
      <c r="H4747" s="222">
        <v>0</v>
      </c>
      <c r="I4747" s="222">
        <f t="shared" si="149"/>
        <v>2819372.45</v>
      </c>
    </row>
    <row r="4748" spans="1:9" x14ac:dyDescent="0.2">
      <c r="A4748" s="221" t="s">
        <v>17</v>
      </c>
      <c r="B4748" s="225">
        <v>444300</v>
      </c>
      <c r="C4748" s="221">
        <f t="shared" si="148"/>
        <v>6</v>
      </c>
      <c r="D4748" s="221">
        <v>44430000</v>
      </c>
      <c r="F4748" s="221" t="s">
        <v>1239</v>
      </c>
      <c r="G4748" s="222">
        <v>0</v>
      </c>
      <c r="H4748" s="222">
        <v>105085663.60573</v>
      </c>
      <c r="I4748" s="222">
        <f t="shared" si="149"/>
        <v>-105085663.60573</v>
      </c>
    </row>
    <row r="4749" spans="1:9" x14ac:dyDescent="0.2">
      <c r="A4749" s="221" t="s">
        <v>17</v>
      </c>
      <c r="B4749" s="225">
        <v>445400</v>
      </c>
      <c r="C4749" s="221">
        <f t="shared" si="148"/>
        <v>6</v>
      </c>
      <c r="D4749" s="221">
        <v>44540000</v>
      </c>
      <c r="F4749" s="221" t="s">
        <v>638</v>
      </c>
      <c r="G4749" s="222">
        <v>0</v>
      </c>
      <c r="H4749" s="222">
        <v>7.9799999999999996E-2</v>
      </c>
      <c r="I4749" s="222">
        <f t="shared" si="149"/>
        <v>-7.9799999999999996E-2</v>
      </c>
    </row>
    <row r="4750" spans="1:9" x14ac:dyDescent="0.2">
      <c r="A4750" s="221" t="s">
        <v>17</v>
      </c>
      <c r="B4750" s="225">
        <v>445500</v>
      </c>
      <c r="C4750" s="221">
        <f t="shared" si="148"/>
        <v>6</v>
      </c>
      <c r="D4750" s="221">
        <v>44550000</v>
      </c>
      <c r="F4750" s="221" t="s">
        <v>88</v>
      </c>
      <c r="G4750" s="222">
        <v>702252365.35920095</v>
      </c>
      <c r="H4750" s="222">
        <v>0</v>
      </c>
      <c r="I4750" s="222">
        <f t="shared" si="149"/>
        <v>702252365.35920095</v>
      </c>
    </row>
    <row r="4751" spans="1:9" x14ac:dyDescent="0.2">
      <c r="A4751" s="221" t="s">
        <v>17</v>
      </c>
      <c r="B4751" s="225">
        <v>445630</v>
      </c>
      <c r="C4751" s="221">
        <f t="shared" si="148"/>
        <v>6</v>
      </c>
      <c r="D4751" s="221">
        <v>44563000</v>
      </c>
      <c r="F4751" s="221" t="s">
        <v>90</v>
      </c>
      <c r="G4751" s="222">
        <v>15053311.32</v>
      </c>
      <c r="H4751" s="222">
        <v>0</v>
      </c>
      <c r="I4751" s="222">
        <f t="shared" si="149"/>
        <v>15053311.32</v>
      </c>
    </row>
    <row r="4752" spans="1:9" x14ac:dyDescent="0.2">
      <c r="A4752" s="221" t="s">
        <v>17</v>
      </c>
      <c r="B4752" s="225">
        <v>445640</v>
      </c>
      <c r="C4752" s="221">
        <f t="shared" si="148"/>
        <v>6</v>
      </c>
      <c r="D4752" s="221">
        <v>44564000</v>
      </c>
      <c r="F4752" s="221" t="s">
        <v>91</v>
      </c>
      <c r="G4752" s="222">
        <v>163917453.53400001</v>
      </c>
      <c r="H4752" s="222">
        <v>0</v>
      </c>
      <c r="I4752" s="222">
        <f t="shared" si="149"/>
        <v>163917453.53400001</v>
      </c>
    </row>
    <row r="4753" spans="1:9" x14ac:dyDescent="0.2">
      <c r="A4753" s="221" t="s">
        <v>17</v>
      </c>
      <c r="B4753" s="225">
        <v>445650</v>
      </c>
      <c r="C4753" s="221">
        <f t="shared" si="148"/>
        <v>6</v>
      </c>
      <c r="D4753" s="221">
        <v>44565000</v>
      </c>
      <c r="F4753" s="221" t="s">
        <v>89</v>
      </c>
      <c r="G4753" s="222">
        <v>3517294.11</v>
      </c>
      <c r="H4753" s="222">
        <v>0</v>
      </c>
      <c r="I4753" s="222">
        <f t="shared" si="149"/>
        <v>3517294.11</v>
      </c>
    </row>
    <row r="4754" spans="1:9" x14ac:dyDescent="0.2">
      <c r="A4754" s="221" t="s">
        <v>17</v>
      </c>
      <c r="B4754" s="225">
        <v>445700</v>
      </c>
      <c r="C4754" s="221">
        <f t="shared" si="148"/>
        <v>6</v>
      </c>
      <c r="D4754" s="221">
        <v>44570000</v>
      </c>
      <c r="F4754" s="221" t="s">
        <v>94</v>
      </c>
      <c r="G4754" s="222">
        <v>215328</v>
      </c>
      <c r="H4754" s="222">
        <v>0</v>
      </c>
      <c r="I4754" s="222">
        <f t="shared" si="149"/>
        <v>215328</v>
      </c>
    </row>
    <row r="4755" spans="1:9" x14ac:dyDescent="0.2">
      <c r="A4755" s="221" t="s">
        <v>17</v>
      </c>
      <c r="B4755" s="225">
        <v>445710</v>
      </c>
      <c r="C4755" s="221">
        <f t="shared" si="148"/>
        <v>6</v>
      </c>
      <c r="D4755" s="221">
        <v>44571000</v>
      </c>
      <c r="F4755" s="221" t="s">
        <v>1243</v>
      </c>
      <c r="G4755" s="222">
        <v>0</v>
      </c>
      <c r="H4755" s="222">
        <v>14992672.32</v>
      </c>
      <c r="I4755" s="222">
        <f t="shared" si="149"/>
        <v>-14992672.32</v>
      </c>
    </row>
    <row r="4756" spans="1:9" x14ac:dyDescent="0.2">
      <c r="A4756" s="221" t="s">
        <v>17</v>
      </c>
      <c r="B4756" s="225">
        <v>445720</v>
      </c>
      <c r="C4756" s="221">
        <f t="shared" si="148"/>
        <v>6</v>
      </c>
      <c r="D4756" s="221">
        <v>44572000</v>
      </c>
      <c r="F4756" s="221" t="s">
        <v>1244</v>
      </c>
      <c r="G4756" s="222">
        <v>0</v>
      </c>
      <c r="H4756" s="222">
        <v>45998.9999993897</v>
      </c>
      <c r="I4756" s="222">
        <f t="shared" si="149"/>
        <v>-45998.9999993897</v>
      </c>
    </row>
    <row r="4757" spans="1:9" x14ac:dyDescent="0.2">
      <c r="A4757" s="221" t="s">
        <v>17</v>
      </c>
      <c r="B4757" s="225">
        <v>445830</v>
      </c>
      <c r="C4757" s="221">
        <f t="shared" si="148"/>
        <v>6</v>
      </c>
      <c r="D4757" s="221">
        <v>44583000</v>
      </c>
      <c r="F4757" s="221" t="s">
        <v>312</v>
      </c>
      <c r="G4757" s="222">
        <v>15371811.119999999</v>
      </c>
      <c r="H4757" s="222">
        <v>0</v>
      </c>
      <c r="I4757" s="222">
        <f t="shared" si="149"/>
        <v>15371811.119999999</v>
      </c>
    </row>
    <row r="4758" spans="1:9" x14ac:dyDescent="0.2">
      <c r="A4758" s="221" t="s">
        <v>17</v>
      </c>
      <c r="B4758" s="225">
        <v>445860</v>
      </c>
      <c r="C4758" s="221">
        <f t="shared" si="148"/>
        <v>6</v>
      </c>
      <c r="D4758" s="221">
        <v>44584000</v>
      </c>
      <c r="F4758" s="221" t="s">
        <v>5145</v>
      </c>
      <c r="G4758" s="222">
        <v>0</v>
      </c>
      <c r="H4758" s="222">
        <v>43043400</v>
      </c>
      <c r="I4758" s="222">
        <f t="shared" si="149"/>
        <v>-43043400</v>
      </c>
    </row>
    <row r="4759" spans="1:9" x14ac:dyDescent="0.2">
      <c r="A4759" s="221" t="s">
        <v>17</v>
      </c>
      <c r="B4759" s="225">
        <v>455000</v>
      </c>
      <c r="C4759" s="221">
        <f t="shared" si="148"/>
        <v>6</v>
      </c>
      <c r="D4759" s="221">
        <v>45500000</v>
      </c>
      <c r="F4759" s="221" t="s">
        <v>1247</v>
      </c>
      <c r="G4759" s="222">
        <v>2500000</v>
      </c>
      <c r="H4759" s="222">
        <v>0</v>
      </c>
      <c r="I4759" s="222">
        <f t="shared" si="149"/>
        <v>2500000</v>
      </c>
    </row>
    <row r="4760" spans="1:9" x14ac:dyDescent="0.2">
      <c r="A4760" s="221" t="s">
        <v>17</v>
      </c>
      <c r="B4760" s="225">
        <v>455100</v>
      </c>
      <c r="C4760" s="221">
        <f t="shared" si="148"/>
        <v>6</v>
      </c>
      <c r="D4760" s="221">
        <v>45510000</v>
      </c>
      <c r="F4760" s="221" t="s">
        <v>1248</v>
      </c>
      <c r="G4760" s="222">
        <v>0</v>
      </c>
      <c r="H4760" s="222">
        <v>524200279.31</v>
      </c>
      <c r="I4760" s="222">
        <f t="shared" si="149"/>
        <v>-524200279.31</v>
      </c>
    </row>
    <row r="4761" spans="1:9" x14ac:dyDescent="0.2">
      <c r="A4761" s="221" t="s">
        <v>17</v>
      </c>
      <c r="B4761" s="225">
        <v>462000</v>
      </c>
      <c r="C4761" s="221">
        <f t="shared" si="148"/>
        <v>6</v>
      </c>
      <c r="D4761" s="221">
        <v>46200000</v>
      </c>
      <c r="F4761" s="221" t="s">
        <v>1249</v>
      </c>
      <c r="G4761" s="222">
        <v>8755760.9100000001</v>
      </c>
      <c r="H4761" s="222">
        <v>0</v>
      </c>
      <c r="I4761" s="222">
        <f t="shared" si="149"/>
        <v>8755760.9100000001</v>
      </c>
    </row>
    <row r="4762" spans="1:9" x14ac:dyDescent="0.2">
      <c r="A4762" s="221" t="s">
        <v>17</v>
      </c>
      <c r="B4762" s="225">
        <v>466000</v>
      </c>
      <c r="C4762" s="221">
        <f t="shared" si="148"/>
        <v>6</v>
      </c>
      <c r="D4762" s="221">
        <v>46600000</v>
      </c>
      <c r="F4762" s="221" t="s">
        <v>317</v>
      </c>
      <c r="G4762" s="222">
        <v>189760655.94999999</v>
      </c>
      <c r="H4762" s="222">
        <v>0</v>
      </c>
      <c r="I4762" s="222">
        <f t="shared" si="149"/>
        <v>189760655.94999999</v>
      </c>
    </row>
    <row r="4763" spans="1:9" x14ac:dyDescent="0.2">
      <c r="A4763" s="221" t="s">
        <v>17</v>
      </c>
      <c r="B4763" s="225">
        <v>466100</v>
      </c>
      <c r="C4763" s="221">
        <f t="shared" si="148"/>
        <v>6</v>
      </c>
      <c r="D4763" s="221">
        <v>46610000</v>
      </c>
      <c r="F4763" s="221" t="s">
        <v>1250</v>
      </c>
      <c r="G4763" s="222">
        <v>3402512796.9099998</v>
      </c>
      <c r="H4763" s="222">
        <v>0</v>
      </c>
      <c r="I4763" s="222">
        <f t="shared" si="149"/>
        <v>3402512796.9099998</v>
      </c>
    </row>
    <row r="4764" spans="1:9" x14ac:dyDescent="0.2">
      <c r="A4764" s="221" t="s">
        <v>17</v>
      </c>
      <c r="B4764" s="225">
        <v>466100</v>
      </c>
      <c r="C4764" s="221">
        <f t="shared" si="148"/>
        <v>6</v>
      </c>
      <c r="D4764" s="221">
        <v>46610000</v>
      </c>
      <c r="F4764" s="221" t="s">
        <v>1250</v>
      </c>
      <c r="G4764" s="222">
        <v>0</v>
      </c>
      <c r="H4764" s="222">
        <v>23465969.41</v>
      </c>
      <c r="I4764" s="222">
        <f t="shared" si="149"/>
        <v>-23465969.41</v>
      </c>
    </row>
    <row r="4765" spans="1:9" x14ac:dyDescent="0.2">
      <c r="A4765" s="221" t="s">
        <v>17</v>
      </c>
      <c r="B4765" s="225">
        <v>467000</v>
      </c>
      <c r="C4765" s="221">
        <f t="shared" si="148"/>
        <v>6</v>
      </c>
      <c r="D4765" s="221">
        <v>46700000</v>
      </c>
      <c r="F4765" s="221" t="s">
        <v>1306</v>
      </c>
      <c r="G4765" s="222">
        <v>2111120398.8</v>
      </c>
      <c r="H4765" s="222">
        <v>0</v>
      </c>
      <c r="I4765" s="222">
        <f t="shared" si="149"/>
        <v>2111120398.8</v>
      </c>
    </row>
    <row r="4766" spans="1:9" x14ac:dyDescent="0.2">
      <c r="A4766" s="221" t="s">
        <v>17</v>
      </c>
      <c r="B4766" s="225">
        <v>467000</v>
      </c>
      <c r="C4766" s="221">
        <f t="shared" si="148"/>
        <v>6</v>
      </c>
      <c r="D4766" s="221">
        <v>46700000</v>
      </c>
      <c r="F4766" s="221" t="s">
        <v>1306</v>
      </c>
      <c r="G4766" s="222">
        <v>0</v>
      </c>
      <c r="H4766" s="222">
        <v>145926278.15000001</v>
      </c>
      <c r="I4766" s="222">
        <f t="shared" si="149"/>
        <v>-145926278.15000001</v>
      </c>
    </row>
    <row r="4767" spans="1:9" x14ac:dyDescent="0.2">
      <c r="A4767" s="221" t="s">
        <v>17</v>
      </c>
      <c r="B4767" s="225">
        <v>467100</v>
      </c>
      <c r="C4767" s="221">
        <f t="shared" si="148"/>
        <v>6</v>
      </c>
      <c r="D4767" s="221">
        <v>46710000</v>
      </c>
      <c r="F4767" s="221" t="s">
        <v>663</v>
      </c>
      <c r="G4767" s="222">
        <v>3800000000</v>
      </c>
      <c r="H4767" s="222">
        <v>0</v>
      </c>
      <c r="I4767" s="222">
        <f t="shared" si="149"/>
        <v>3800000000</v>
      </c>
    </row>
    <row r="4768" spans="1:9" x14ac:dyDescent="0.2">
      <c r="A4768" s="221" t="s">
        <v>17</v>
      </c>
      <c r="B4768" s="225">
        <v>468000</v>
      </c>
      <c r="C4768" s="221">
        <f t="shared" si="148"/>
        <v>6</v>
      </c>
      <c r="D4768" s="221">
        <v>46800000</v>
      </c>
      <c r="F4768" s="221" t="s">
        <v>1411</v>
      </c>
      <c r="G4768" s="222">
        <v>0</v>
      </c>
      <c r="H4768" s="222">
        <v>150000</v>
      </c>
      <c r="I4768" s="222">
        <f t="shared" si="149"/>
        <v>-150000</v>
      </c>
    </row>
    <row r="4769" spans="1:9" x14ac:dyDescent="0.2">
      <c r="A4769" s="221" t="s">
        <v>17</v>
      </c>
      <c r="B4769" s="225">
        <v>471000</v>
      </c>
      <c r="C4769" s="221">
        <f t="shared" si="148"/>
        <v>6</v>
      </c>
      <c r="D4769" s="221">
        <v>47100000</v>
      </c>
      <c r="F4769" s="221" t="s">
        <v>157</v>
      </c>
      <c r="G4769" s="222">
        <v>3141706.84</v>
      </c>
      <c r="H4769" s="222">
        <v>0</v>
      </c>
      <c r="I4769" s="222">
        <f t="shared" si="149"/>
        <v>3141706.84</v>
      </c>
    </row>
    <row r="4770" spans="1:9" x14ac:dyDescent="0.2">
      <c r="A4770" s="221" t="s">
        <v>17</v>
      </c>
      <c r="B4770" s="225">
        <v>486000</v>
      </c>
      <c r="C4770" s="221">
        <f t="shared" si="148"/>
        <v>6</v>
      </c>
      <c r="D4770" s="221">
        <v>48600000</v>
      </c>
      <c r="F4770" s="221" t="s">
        <v>158</v>
      </c>
      <c r="G4770" s="222">
        <v>40781950.759999998</v>
      </c>
      <c r="H4770" s="222">
        <v>0</v>
      </c>
      <c r="I4770" s="222">
        <f t="shared" si="149"/>
        <v>40781950.759999998</v>
      </c>
    </row>
    <row r="4771" spans="1:9" x14ac:dyDescent="0.2">
      <c r="A4771" s="221" t="s">
        <v>17</v>
      </c>
      <c r="B4771" s="225">
        <v>491000</v>
      </c>
      <c r="C4771" s="221">
        <f t="shared" si="148"/>
        <v>6</v>
      </c>
      <c r="D4771" s="221">
        <v>49100000</v>
      </c>
      <c r="F4771" s="221" t="s">
        <v>1324</v>
      </c>
      <c r="G4771" s="222">
        <v>0</v>
      </c>
      <c r="H4771" s="222">
        <v>415719177.52999997</v>
      </c>
      <c r="I4771" s="222">
        <f t="shared" si="149"/>
        <v>-415719177.52999997</v>
      </c>
    </row>
    <row r="4772" spans="1:9" x14ac:dyDescent="0.2">
      <c r="A4772" s="221" t="s">
        <v>17</v>
      </c>
      <c r="B4772" s="225">
        <v>511100</v>
      </c>
      <c r="C4772" s="221">
        <f t="shared" si="148"/>
        <v>6</v>
      </c>
      <c r="D4772" s="221">
        <v>51110000</v>
      </c>
      <c r="F4772" s="221" t="s">
        <v>1326</v>
      </c>
      <c r="G4772" s="222">
        <v>451593051.36000001</v>
      </c>
      <c r="H4772" s="222">
        <v>0</v>
      </c>
      <c r="I4772" s="222">
        <f t="shared" si="149"/>
        <v>451593051.36000001</v>
      </c>
    </row>
    <row r="4773" spans="1:9" x14ac:dyDescent="0.2">
      <c r="A4773" s="221" t="s">
        <v>17</v>
      </c>
      <c r="B4773" s="225">
        <v>511210</v>
      </c>
      <c r="C4773" s="221">
        <f t="shared" si="148"/>
        <v>6</v>
      </c>
      <c r="D4773" s="221">
        <v>51121000</v>
      </c>
      <c r="F4773" s="221" t="s">
        <v>1330</v>
      </c>
      <c r="G4773" s="222">
        <v>5506202</v>
      </c>
      <c r="H4773" s="222">
        <v>0</v>
      </c>
      <c r="I4773" s="222">
        <f t="shared" si="149"/>
        <v>5506202</v>
      </c>
    </row>
    <row r="4774" spans="1:9" x14ac:dyDescent="0.2">
      <c r="A4774" s="221" t="s">
        <v>17</v>
      </c>
      <c r="B4774" s="225">
        <v>511220</v>
      </c>
      <c r="C4774" s="221">
        <f t="shared" si="148"/>
        <v>6</v>
      </c>
      <c r="D4774" s="221">
        <v>51122000</v>
      </c>
      <c r="F4774" s="221" t="s">
        <v>1412</v>
      </c>
      <c r="G4774" s="222">
        <v>46361932.68</v>
      </c>
      <c r="H4774" s="222">
        <v>0</v>
      </c>
      <c r="I4774" s="222">
        <f t="shared" si="149"/>
        <v>46361932.68</v>
      </c>
    </row>
    <row r="4775" spans="1:9" x14ac:dyDescent="0.2">
      <c r="A4775" s="221" t="s">
        <v>17</v>
      </c>
      <c r="B4775" s="225">
        <v>511400</v>
      </c>
      <c r="C4775" s="221">
        <f t="shared" si="148"/>
        <v>6</v>
      </c>
      <c r="D4775" s="221">
        <v>51140000</v>
      </c>
      <c r="F4775" s="221" t="s">
        <v>1336</v>
      </c>
      <c r="G4775" s="222">
        <v>0</v>
      </c>
      <c r="H4775" s="222">
        <v>467831711.95999998</v>
      </c>
      <c r="I4775" s="222">
        <f t="shared" si="149"/>
        <v>-467831711.95999998</v>
      </c>
    </row>
    <row r="4776" spans="1:9" x14ac:dyDescent="0.2">
      <c r="A4776" s="221" t="s">
        <v>17</v>
      </c>
      <c r="B4776" s="225">
        <v>512110</v>
      </c>
      <c r="C4776" s="221">
        <f t="shared" si="148"/>
        <v>6</v>
      </c>
      <c r="D4776" s="221">
        <v>51211000</v>
      </c>
      <c r="F4776" s="221" t="s">
        <v>1339</v>
      </c>
      <c r="G4776" s="222">
        <v>0</v>
      </c>
      <c r="H4776" s="222">
        <v>410710260.08940202</v>
      </c>
      <c r="I4776" s="222">
        <f t="shared" si="149"/>
        <v>-410710260.08940202</v>
      </c>
    </row>
    <row r="4777" spans="1:9" x14ac:dyDescent="0.2">
      <c r="A4777" s="221" t="s">
        <v>17</v>
      </c>
      <c r="B4777" s="225">
        <v>512120</v>
      </c>
      <c r="C4777" s="221">
        <f t="shared" si="148"/>
        <v>6</v>
      </c>
      <c r="D4777" s="221">
        <v>51212000</v>
      </c>
      <c r="F4777" s="221" t="s">
        <v>711</v>
      </c>
      <c r="G4777" s="222">
        <v>3248456.4710000199</v>
      </c>
      <c r="H4777" s="222">
        <v>0</v>
      </c>
      <c r="I4777" s="222">
        <f t="shared" si="149"/>
        <v>3248456.4710000199</v>
      </c>
    </row>
    <row r="4778" spans="1:9" x14ac:dyDescent="0.2">
      <c r="A4778" s="221" t="s">
        <v>17</v>
      </c>
      <c r="B4778" s="225">
        <v>512130</v>
      </c>
      <c r="C4778" s="221">
        <f t="shared" si="148"/>
        <v>6</v>
      </c>
      <c r="D4778" s="221">
        <v>51213000</v>
      </c>
      <c r="F4778" s="221" t="s">
        <v>713</v>
      </c>
      <c r="G4778" s="222">
        <v>6530687.7873999998</v>
      </c>
      <c r="H4778" s="222">
        <v>0</v>
      </c>
      <c r="I4778" s="222">
        <f t="shared" si="149"/>
        <v>6530687.7873999998</v>
      </c>
    </row>
    <row r="4779" spans="1:9" x14ac:dyDescent="0.2">
      <c r="A4779" s="221" t="s">
        <v>17</v>
      </c>
      <c r="B4779" s="225">
        <v>512210</v>
      </c>
      <c r="C4779" s="221">
        <f t="shared" si="148"/>
        <v>6</v>
      </c>
      <c r="D4779" s="221">
        <v>51221000</v>
      </c>
      <c r="F4779" s="221" t="s">
        <v>715</v>
      </c>
      <c r="G4779" s="222">
        <v>0</v>
      </c>
      <c r="H4779" s="222">
        <v>444807545.30140102</v>
      </c>
      <c r="I4779" s="222">
        <f t="shared" si="149"/>
        <v>-444807545.30140102</v>
      </c>
    </row>
    <row r="4780" spans="1:9" x14ac:dyDescent="0.2">
      <c r="A4780" s="221" t="s">
        <v>17</v>
      </c>
      <c r="B4780" s="225">
        <v>512310</v>
      </c>
      <c r="C4780" s="221">
        <f t="shared" si="148"/>
        <v>6</v>
      </c>
      <c r="D4780" s="221">
        <v>51231000</v>
      </c>
      <c r="F4780" s="221" t="s">
        <v>717</v>
      </c>
      <c r="G4780" s="222">
        <v>0</v>
      </c>
      <c r="H4780" s="222">
        <v>151578888.61149901</v>
      </c>
      <c r="I4780" s="222">
        <f t="shared" si="149"/>
        <v>-151578888.61149901</v>
      </c>
    </row>
    <row r="4781" spans="1:9" x14ac:dyDescent="0.2">
      <c r="A4781" s="221" t="s">
        <v>17</v>
      </c>
      <c r="B4781" s="225">
        <v>512410</v>
      </c>
      <c r="C4781" s="221">
        <f t="shared" si="148"/>
        <v>6</v>
      </c>
      <c r="D4781" s="221">
        <v>51241000</v>
      </c>
      <c r="F4781" s="221" t="s">
        <v>720</v>
      </c>
      <c r="G4781" s="222">
        <v>0</v>
      </c>
      <c r="H4781" s="222">
        <v>498682748.52050102</v>
      </c>
      <c r="I4781" s="222">
        <f t="shared" si="149"/>
        <v>-498682748.52050102</v>
      </c>
    </row>
    <row r="4782" spans="1:9" x14ac:dyDescent="0.2">
      <c r="A4782" s="221" t="s">
        <v>17</v>
      </c>
      <c r="B4782" s="225">
        <v>512910</v>
      </c>
      <c r="C4782" s="221">
        <f t="shared" si="148"/>
        <v>6</v>
      </c>
      <c r="D4782" s="221">
        <v>51291000</v>
      </c>
      <c r="F4782" s="221" t="s">
        <v>341</v>
      </c>
      <c r="G4782" s="222">
        <v>55720620</v>
      </c>
      <c r="H4782" s="222">
        <v>0</v>
      </c>
      <c r="I4782" s="222">
        <f t="shared" si="149"/>
        <v>55720620</v>
      </c>
    </row>
    <row r="4783" spans="1:9" x14ac:dyDescent="0.2">
      <c r="A4783" s="221" t="s">
        <v>17</v>
      </c>
      <c r="B4783" s="225">
        <v>512920</v>
      </c>
      <c r="C4783" s="221">
        <f t="shared" si="148"/>
        <v>6</v>
      </c>
      <c r="D4783" s="221">
        <v>51292000</v>
      </c>
      <c r="F4783" s="221" t="s">
        <v>1287</v>
      </c>
      <c r="G4783" s="222">
        <v>554918</v>
      </c>
      <c r="H4783" s="222">
        <v>0</v>
      </c>
      <c r="I4783" s="222">
        <f t="shared" si="149"/>
        <v>554918</v>
      </c>
    </row>
    <row r="4784" spans="1:9" x14ac:dyDescent="0.2">
      <c r="A4784" s="221" t="s">
        <v>17</v>
      </c>
      <c r="B4784" s="225">
        <v>518000</v>
      </c>
      <c r="C4784" s="221">
        <f t="shared" si="148"/>
        <v>6</v>
      </c>
      <c r="D4784" s="221">
        <v>51800000</v>
      </c>
      <c r="G4784" s="222">
        <v>0</v>
      </c>
      <c r="H4784" s="222">
        <v>32646865.09</v>
      </c>
      <c r="I4784" s="222">
        <f t="shared" si="149"/>
        <v>-32646865.09</v>
      </c>
    </row>
    <row r="4785" spans="1:9" x14ac:dyDescent="0.2">
      <c r="A4785" s="221" t="s">
        <v>17</v>
      </c>
      <c r="B4785" s="225">
        <v>519100</v>
      </c>
      <c r="C4785" s="221">
        <f t="shared" si="148"/>
        <v>6</v>
      </c>
      <c r="D4785" s="221">
        <v>51910000</v>
      </c>
      <c r="F4785" s="221" t="s">
        <v>721</v>
      </c>
      <c r="G4785" s="222">
        <v>0</v>
      </c>
      <c r="H4785" s="222">
        <v>1799999999.9000001</v>
      </c>
      <c r="I4785" s="222">
        <f t="shared" si="149"/>
        <v>-1799999999.9000001</v>
      </c>
    </row>
    <row r="4786" spans="1:9" x14ac:dyDescent="0.2">
      <c r="A4786" s="221" t="s">
        <v>17</v>
      </c>
      <c r="B4786" s="225">
        <v>519200</v>
      </c>
      <c r="C4786" s="221">
        <f t="shared" si="148"/>
        <v>6</v>
      </c>
      <c r="D4786" s="221">
        <v>51920000</v>
      </c>
      <c r="F4786" s="221" t="s">
        <v>408</v>
      </c>
      <c r="G4786" s="222">
        <v>0</v>
      </c>
      <c r="H4786" s="222">
        <v>2500000000</v>
      </c>
      <c r="I4786" s="222">
        <f t="shared" si="149"/>
        <v>-2500000000</v>
      </c>
    </row>
    <row r="4787" spans="1:9" x14ac:dyDescent="0.2">
      <c r="A4787" s="221" t="s">
        <v>17</v>
      </c>
      <c r="B4787" s="225">
        <v>519400</v>
      </c>
      <c r="C4787" s="221">
        <f t="shared" si="148"/>
        <v>6</v>
      </c>
      <c r="D4787" s="221">
        <v>51940000</v>
      </c>
      <c r="F4787" s="221" t="s">
        <v>412</v>
      </c>
      <c r="G4787" s="222">
        <v>0</v>
      </c>
      <c r="H4787" s="222">
        <v>1950000000</v>
      </c>
      <c r="I4787" s="222">
        <f t="shared" si="149"/>
        <v>-1950000000</v>
      </c>
    </row>
    <row r="4788" spans="1:9" x14ac:dyDescent="0.2">
      <c r="A4788" s="221" t="s">
        <v>17</v>
      </c>
      <c r="B4788" s="225">
        <v>519500</v>
      </c>
      <c r="C4788" s="221">
        <f t="shared" si="148"/>
        <v>6</v>
      </c>
      <c r="D4788" s="221">
        <v>51950000</v>
      </c>
      <c r="F4788" s="221" t="s">
        <v>410</v>
      </c>
      <c r="G4788" s="222">
        <v>0</v>
      </c>
      <c r="H4788" s="222">
        <v>1500000000</v>
      </c>
      <c r="I4788" s="222">
        <f t="shared" si="149"/>
        <v>-1500000000</v>
      </c>
    </row>
    <row r="4789" spans="1:9" x14ac:dyDescent="0.2">
      <c r="A4789" s="221" t="s">
        <v>17</v>
      </c>
      <c r="B4789" s="225">
        <v>531000</v>
      </c>
      <c r="C4789" s="221">
        <f t="shared" si="148"/>
        <v>6</v>
      </c>
      <c r="D4789" s="221">
        <v>53100000</v>
      </c>
      <c r="F4789" s="221" t="s">
        <v>351</v>
      </c>
      <c r="G4789" s="222">
        <v>13375600</v>
      </c>
      <c r="H4789" s="222">
        <v>0</v>
      </c>
      <c r="I4789" s="222">
        <f t="shared" si="149"/>
        <v>13375600</v>
      </c>
    </row>
    <row r="4790" spans="1:9" x14ac:dyDescent="0.2">
      <c r="A4790" s="221" t="s">
        <v>17</v>
      </c>
      <c r="B4790" s="225">
        <v>531100</v>
      </c>
      <c r="C4790" s="221">
        <f t="shared" si="148"/>
        <v>6</v>
      </c>
      <c r="D4790" s="221">
        <v>53110000</v>
      </c>
      <c r="F4790" s="221" t="s">
        <v>1416</v>
      </c>
      <c r="G4790" s="222">
        <v>974100</v>
      </c>
      <c r="H4790" s="222">
        <v>0</v>
      </c>
      <c r="I4790" s="222">
        <f t="shared" si="149"/>
        <v>974100</v>
      </c>
    </row>
    <row r="4791" spans="1:9" x14ac:dyDescent="0.2">
      <c r="A4791" s="221" t="s">
        <v>17</v>
      </c>
      <c r="B4791" s="225">
        <v>532000</v>
      </c>
      <c r="C4791" s="221">
        <f t="shared" si="148"/>
        <v>6</v>
      </c>
      <c r="D4791" s="221">
        <v>53200000</v>
      </c>
      <c r="F4791" s="221" t="s">
        <v>5146</v>
      </c>
      <c r="G4791" s="222">
        <v>50000</v>
      </c>
      <c r="H4791" s="222">
        <v>0</v>
      </c>
      <c r="I4791" s="222">
        <f t="shared" si="149"/>
        <v>50000</v>
      </c>
    </row>
    <row r="4792" spans="1:9" x14ac:dyDescent="0.2">
      <c r="A4792" s="221" t="s">
        <v>17</v>
      </c>
      <c r="B4792" s="225">
        <v>580000</v>
      </c>
      <c r="C4792" s="221">
        <f t="shared" si="148"/>
        <v>6</v>
      </c>
      <c r="D4792" s="221">
        <v>58000000</v>
      </c>
      <c r="F4792" s="221" t="s">
        <v>163</v>
      </c>
      <c r="G4792" s="222">
        <v>0</v>
      </c>
      <c r="H4792" s="222">
        <v>12000000</v>
      </c>
      <c r="I4792" s="222">
        <f t="shared" si="149"/>
        <v>-12000000</v>
      </c>
    </row>
    <row r="4793" spans="1:9" x14ac:dyDescent="0.2">
      <c r="A4793" s="221" t="s">
        <v>17</v>
      </c>
      <c r="B4793" s="225">
        <v>601010</v>
      </c>
      <c r="C4793" s="221">
        <f t="shared" si="148"/>
        <v>6</v>
      </c>
      <c r="D4793" s="221">
        <v>60101000</v>
      </c>
      <c r="F4793" s="221" t="s">
        <v>353</v>
      </c>
      <c r="G4793" s="222">
        <v>1537187371.1716001</v>
      </c>
      <c r="H4793" s="222">
        <v>0</v>
      </c>
      <c r="I4793" s="222">
        <f t="shared" si="149"/>
        <v>1537187371.1716001</v>
      </c>
    </row>
    <row r="4794" spans="1:9" x14ac:dyDescent="0.2">
      <c r="A4794" s="221" t="s">
        <v>17</v>
      </c>
      <c r="B4794" s="225">
        <v>601020</v>
      </c>
      <c r="C4794" s="221">
        <f t="shared" si="148"/>
        <v>6</v>
      </c>
      <c r="D4794" s="221">
        <v>60102000</v>
      </c>
      <c r="F4794" s="221" t="s">
        <v>1349</v>
      </c>
      <c r="G4794" s="222">
        <v>135985946.3915</v>
      </c>
      <c r="H4794" s="222">
        <v>0</v>
      </c>
      <c r="I4794" s="222">
        <f t="shared" si="149"/>
        <v>135985946.3915</v>
      </c>
    </row>
    <row r="4795" spans="1:9" x14ac:dyDescent="0.2">
      <c r="A4795" s="221" t="s">
        <v>17</v>
      </c>
      <c r="B4795" s="225">
        <v>601030</v>
      </c>
      <c r="C4795" s="221">
        <f t="shared" si="148"/>
        <v>6</v>
      </c>
      <c r="D4795" s="221">
        <v>60103000</v>
      </c>
      <c r="F4795" s="221" t="s">
        <v>355</v>
      </c>
      <c r="G4795" s="222">
        <v>11784373309.059</v>
      </c>
      <c r="H4795" s="222">
        <v>0</v>
      </c>
      <c r="I4795" s="222">
        <f t="shared" si="149"/>
        <v>11784373309.059</v>
      </c>
    </row>
    <row r="4796" spans="1:9" x14ac:dyDescent="0.2">
      <c r="A4796" s="221" t="s">
        <v>17</v>
      </c>
      <c r="B4796" s="225">
        <v>601400</v>
      </c>
      <c r="C4796" s="221">
        <f t="shared" si="148"/>
        <v>6</v>
      </c>
      <c r="D4796" s="221">
        <v>60120000</v>
      </c>
      <c r="F4796" s="221" t="s">
        <v>4105</v>
      </c>
      <c r="G4796" s="222">
        <v>325000</v>
      </c>
      <c r="H4796" s="222">
        <v>0</v>
      </c>
      <c r="I4796" s="222">
        <f t="shared" si="149"/>
        <v>325000</v>
      </c>
    </row>
    <row r="4797" spans="1:9" x14ac:dyDescent="0.2">
      <c r="A4797" s="221" t="s">
        <v>17</v>
      </c>
      <c r="B4797" s="225">
        <v>602010</v>
      </c>
      <c r="C4797" s="221">
        <f t="shared" si="148"/>
        <v>6</v>
      </c>
      <c r="D4797" s="221">
        <v>60201000</v>
      </c>
      <c r="F4797" s="221" t="s">
        <v>363</v>
      </c>
      <c r="G4797" s="222">
        <v>815000</v>
      </c>
      <c r="H4797" s="222">
        <v>0</v>
      </c>
      <c r="I4797" s="222">
        <f t="shared" si="149"/>
        <v>815000</v>
      </c>
    </row>
    <row r="4798" spans="1:9" x14ac:dyDescent="0.2">
      <c r="A4798" s="221" t="s">
        <v>17</v>
      </c>
      <c r="B4798" s="225">
        <v>602030</v>
      </c>
      <c r="C4798" s="221">
        <f t="shared" si="148"/>
        <v>6</v>
      </c>
      <c r="D4798" s="221">
        <v>60203000</v>
      </c>
      <c r="F4798" s="221" t="s">
        <v>366</v>
      </c>
      <c r="G4798" s="222">
        <v>173215202.84999999</v>
      </c>
      <c r="H4798" s="222">
        <v>0</v>
      </c>
      <c r="I4798" s="222">
        <f t="shared" si="149"/>
        <v>173215202.84999999</v>
      </c>
    </row>
    <row r="4799" spans="1:9" x14ac:dyDescent="0.2">
      <c r="A4799" s="221" t="s">
        <v>17</v>
      </c>
      <c r="B4799" s="225">
        <v>602040</v>
      </c>
      <c r="C4799" s="221">
        <f t="shared" si="148"/>
        <v>6</v>
      </c>
      <c r="D4799" s="221">
        <v>60204000</v>
      </c>
      <c r="F4799" s="221" t="s">
        <v>367</v>
      </c>
      <c r="G4799" s="222">
        <v>4211775</v>
      </c>
      <c r="H4799" s="222">
        <v>0</v>
      </c>
      <c r="I4799" s="222">
        <f t="shared" si="149"/>
        <v>4211775</v>
      </c>
    </row>
    <row r="4800" spans="1:9" x14ac:dyDescent="0.2">
      <c r="A4800" s="221" t="s">
        <v>17</v>
      </c>
      <c r="B4800" s="225">
        <v>602050</v>
      </c>
      <c r="C4800" s="221">
        <f t="shared" si="148"/>
        <v>6</v>
      </c>
      <c r="D4800" s="221">
        <v>60205000</v>
      </c>
      <c r="F4800" s="221" t="s">
        <v>368</v>
      </c>
      <c r="G4800" s="222">
        <v>800261.8</v>
      </c>
      <c r="H4800" s="222">
        <v>0</v>
      </c>
      <c r="I4800" s="222">
        <f t="shared" si="149"/>
        <v>800261.8</v>
      </c>
    </row>
    <row r="4801" spans="1:9" x14ac:dyDescent="0.2">
      <c r="A4801" s="221" t="s">
        <v>17</v>
      </c>
      <c r="B4801" s="225">
        <v>602100</v>
      </c>
      <c r="C4801" s="221">
        <f t="shared" si="148"/>
        <v>6</v>
      </c>
      <c r="D4801" s="221">
        <v>60210000</v>
      </c>
      <c r="F4801" s="221" t="s">
        <v>1359</v>
      </c>
      <c r="G4801" s="222">
        <v>108000</v>
      </c>
      <c r="H4801" s="222">
        <v>0</v>
      </c>
      <c r="I4801" s="222">
        <f t="shared" si="149"/>
        <v>108000</v>
      </c>
    </row>
    <row r="4802" spans="1:9" x14ac:dyDescent="0.2">
      <c r="A4802" s="221" t="s">
        <v>17</v>
      </c>
      <c r="B4802" s="225">
        <v>602200</v>
      </c>
      <c r="C4802" s="221">
        <f t="shared" ref="C4802:C4865" si="150">+LEN(B:B)</f>
        <v>6</v>
      </c>
      <c r="D4802" s="221">
        <v>60220000</v>
      </c>
      <c r="F4802" s="221" t="s">
        <v>1418</v>
      </c>
      <c r="G4802" s="222">
        <v>1569975</v>
      </c>
      <c r="H4802" s="222">
        <v>0</v>
      </c>
      <c r="I4802" s="222">
        <f t="shared" ref="I4802:I4865" si="151">+G:G-H:H</f>
        <v>1569975</v>
      </c>
    </row>
    <row r="4803" spans="1:9" x14ac:dyDescent="0.2">
      <c r="A4803" s="221" t="s">
        <v>17</v>
      </c>
      <c r="B4803" s="225">
        <v>603010</v>
      </c>
      <c r="C4803" s="221">
        <f t="shared" si="150"/>
        <v>6</v>
      </c>
      <c r="D4803" s="221">
        <v>60301000</v>
      </c>
      <c r="F4803" s="221" t="s">
        <v>1362</v>
      </c>
      <c r="G4803" s="222">
        <v>0</v>
      </c>
      <c r="H4803" s="222">
        <v>2453651936.9000001</v>
      </c>
      <c r="I4803" s="222">
        <f t="shared" si="151"/>
        <v>-2453651936.9000001</v>
      </c>
    </row>
    <row r="4804" spans="1:9" x14ac:dyDescent="0.2">
      <c r="A4804" s="221" t="s">
        <v>17</v>
      </c>
      <c r="B4804" s="225">
        <v>603070</v>
      </c>
      <c r="C4804" s="221">
        <f t="shared" si="150"/>
        <v>6</v>
      </c>
      <c r="D4804" s="221">
        <v>60307000</v>
      </c>
      <c r="F4804" s="221" t="s">
        <v>726</v>
      </c>
      <c r="G4804" s="222">
        <v>570992816.39999998</v>
      </c>
      <c r="H4804" s="222">
        <v>0</v>
      </c>
      <c r="I4804" s="222">
        <f t="shared" si="151"/>
        <v>570992816.39999998</v>
      </c>
    </row>
    <row r="4805" spans="1:9" x14ac:dyDescent="0.2">
      <c r="A4805" s="221" t="s">
        <v>17</v>
      </c>
      <c r="B4805" s="225">
        <v>603080</v>
      </c>
      <c r="C4805" s="221">
        <f t="shared" si="150"/>
        <v>6</v>
      </c>
      <c r="D4805" s="221">
        <v>60308000</v>
      </c>
      <c r="F4805" s="221" t="s">
        <v>1368</v>
      </c>
      <c r="G4805" s="222">
        <v>2586241186.73</v>
      </c>
      <c r="H4805" s="222">
        <v>0</v>
      </c>
      <c r="I4805" s="222">
        <f t="shared" si="151"/>
        <v>2586241186.73</v>
      </c>
    </row>
    <row r="4806" spans="1:9" x14ac:dyDescent="0.2">
      <c r="A4806" s="221" t="s">
        <v>17</v>
      </c>
      <c r="B4806" s="225">
        <v>605000</v>
      </c>
      <c r="C4806" s="221">
        <f t="shared" si="150"/>
        <v>6</v>
      </c>
      <c r="D4806" s="221">
        <v>60500000</v>
      </c>
      <c r="F4806" s="221" t="s">
        <v>4136</v>
      </c>
      <c r="G4806" s="222">
        <v>512052.15</v>
      </c>
      <c r="H4806" s="222">
        <v>0</v>
      </c>
      <c r="I4806" s="222">
        <f t="shared" si="151"/>
        <v>512052.15</v>
      </c>
    </row>
    <row r="4807" spans="1:9" x14ac:dyDescent="0.2">
      <c r="A4807" s="221" t="s">
        <v>17</v>
      </c>
      <c r="B4807" s="225">
        <v>606010</v>
      </c>
      <c r="C4807" s="221">
        <f t="shared" si="150"/>
        <v>6</v>
      </c>
      <c r="D4807" s="221">
        <v>60601000</v>
      </c>
      <c r="F4807" s="221" t="s">
        <v>164</v>
      </c>
      <c r="G4807" s="222">
        <v>1272828874.27</v>
      </c>
      <c r="H4807" s="222">
        <v>0</v>
      </c>
      <c r="I4807" s="222">
        <f t="shared" si="151"/>
        <v>1272828874.27</v>
      </c>
    </row>
    <row r="4808" spans="1:9" x14ac:dyDescent="0.2">
      <c r="A4808" s="221" t="s">
        <v>17</v>
      </c>
      <c r="B4808" s="225">
        <v>606020</v>
      </c>
      <c r="C4808" s="221">
        <f t="shared" si="150"/>
        <v>6</v>
      </c>
      <c r="D4808" s="221">
        <v>60602000</v>
      </c>
      <c r="F4808" s="221" t="s">
        <v>165</v>
      </c>
      <c r="G4808" s="222">
        <v>0</v>
      </c>
      <c r="H4808" s="222">
        <v>28054470.18</v>
      </c>
      <c r="I4808" s="222">
        <f t="shared" si="151"/>
        <v>-28054470.18</v>
      </c>
    </row>
    <row r="4809" spans="1:9" x14ac:dyDescent="0.2">
      <c r="A4809" s="221" t="s">
        <v>17</v>
      </c>
      <c r="B4809" s="225">
        <v>606030</v>
      </c>
      <c r="C4809" s="221">
        <f t="shared" si="150"/>
        <v>6</v>
      </c>
      <c r="D4809" s="221">
        <v>60603000</v>
      </c>
      <c r="F4809" s="221" t="s">
        <v>1373</v>
      </c>
      <c r="G4809" s="222">
        <v>213774390.56999999</v>
      </c>
      <c r="H4809" s="222">
        <v>0</v>
      </c>
      <c r="I4809" s="222">
        <f t="shared" si="151"/>
        <v>213774390.56999999</v>
      </c>
    </row>
    <row r="4810" spans="1:9" x14ac:dyDescent="0.2">
      <c r="A4810" s="221" t="s">
        <v>17</v>
      </c>
      <c r="B4810" s="225">
        <v>606050</v>
      </c>
      <c r="C4810" s="221">
        <f t="shared" si="150"/>
        <v>6</v>
      </c>
      <c r="D4810" s="221">
        <v>60605000</v>
      </c>
      <c r="F4810" s="221" t="s">
        <v>167</v>
      </c>
      <c r="G4810" s="222">
        <v>96711851.120000005</v>
      </c>
      <c r="H4810" s="222">
        <v>0</v>
      </c>
      <c r="I4810" s="222">
        <f t="shared" si="151"/>
        <v>96711851.120000005</v>
      </c>
    </row>
    <row r="4811" spans="1:9" x14ac:dyDescent="0.2">
      <c r="A4811" s="221" t="s">
        <v>17</v>
      </c>
      <c r="B4811" s="225">
        <v>606060</v>
      </c>
      <c r="C4811" s="221">
        <f t="shared" si="150"/>
        <v>6</v>
      </c>
      <c r="D4811" s="221">
        <v>60606000</v>
      </c>
      <c r="F4811" s="221" t="s">
        <v>166</v>
      </c>
      <c r="G4811" s="222">
        <v>2163419.34</v>
      </c>
      <c r="H4811" s="222">
        <v>0</v>
      </c>
      <c r="I4811" s="222">
        <f t="shared" si="151"/>
        <v>2163419.34</v>
      </c>
    </row>
    <row r="4812" spans="1:9" x14ac:dyDescent="0.2">
      <c r="A4812" s="221" t="s">
        <v>17</v>
      </c>
      <c r="B4812" s="225">
        <v>606070</v>
      </c>
      <c r="C4812" s="221">
        <f t="shared" si="150"/>
        <v>6</v>
      </c>
      <c r="D4812" s="221">
        <v>60607000</v>
      </c>
      <c r="F4812" s="221" t="s">
        <v>168</v>
      </c>
      <c r="G4812" s="222">
        <v>8217850.71</v>
      </c>
      <c r="H4812" s="222">
        <v>0</v>
      </c>
      <c r="I4812" s="222">
        <f t="shared" si="151"/>
        <v>8217850.71</v>
      </c>
    </row>
    <row r="4813" spans="1:9" x14ac:dyDescent="0.2">
      <c r="A4813" s="221" t="s">
        <v>17</v>
      </c>
      <c r="B4813" s="225">
        <v>606080</v>
      </c>
      <c r="C4813" s="221">
        <f t="shared" si="150"/>
        <v>6</v>
      </c>
      <c r="D4813" s="221">
        <v>60608000</v>
      </c>
      <c r="F4813" s="221" t="s">
        <v>169</v>
      </c>
      <c r="G4813" s="222">
        <v>31048415.219999999</v>
      </c>
      <c r="H4813" s="222">
        <v>0</v>
      </c>
      <c r="I4813" s="222">
        <f t="shared" si="151"/>
        <v>31048415.219999999</v>
      </c>
    </row>
    <row r="4814" spans="1:9" x14ac:dyDescent="0.2">
      <c r="A4814" s="221" t="s">
        <v>17</v>
      </c>
      <c r="B4814" s="225">
        <v>606090</v>
      </c>
      <c r="C4814" s="221">
        <f t="shared" si="150"/>
        <v>6</v>
      </c>
      <c r="D4814" s="221">
        <v>60609000</v>
      </c>
      <c r="F4814" s="221" t="s">
        <v>170</v>
      </c>
      <c r="G4814" s="222">
        <v>7925260.0678000003</v>
      </c>
      <c r="H4814" s="222">
        <v>0</v>
      </c>
      <c r="I4814" s="222">
        <f t="shared" si="151"/>
        <v>7925260.0678000003</v>
      </c>
    </row>
    <row r="4815" spans="1:9" x14ac:dyDescent="0.2">
      <c r="A4815" s="221" t="s">
        <v>17</v>
      </c>
      <c r="B4815" s="225">
        <v>606100</v>
      </c>
      <c r="C4815" s="221">
        <f t="shared" si="150"/>
        <v>6</v>
      </c>
      <c r="D4815" s="221">
        <v>60610000</v>
      </c>
      <c r="F4815" s="221" t="s">
        <v>432</v>
      </c>
      <c r="G4815" s="222">
        <v>506022267.47280002</v>
      </c>
      <c r="H4815" s="222">
        <v>0</v>
      </c>
      <c r="I4815" s="222">
        <f t="shared" si="151"/>
        <v>506022267.47280002</v>
      </c>
    </row>
    <row r="4816" spans="1:9" x14ac:dyDescent="0.2">
      <c r="A4816" s="221" t="s">
        <v>17</v>
      </c>
      <c r="B4816" s="225">
        <v>606800</v>
      </c>
      <c r="C4816" s="221">
        <f t="shared" si="150"/>
        <v>6</v>
      </c>
      <c r="D4816" s="221">
        <v>60680000</v>
      </c>
      <c r="F4816" s="221" t="s">
        <v>171</v>
      </c>
      <c r="G4816" s="222">
        <v>149000</v>
      </c>
      <c r="H4816" s="222">
        <v>0</v>
      </c>
      <c r="I4816" s="222">
        <f t="shared" si="151"/>
        <v>149000</v>
      </c>
    </row>
    <row r="4817" spans="1:9" x14ac:dyDescent="0.2">
      <c r="A4817" s="221" t="s">
        <v>17</v>
      </c>
      <c r="B4817" s="225">
        <v>607000</v>
      </c>
      <c r="C4817" s="221">
        <f t="shared" si="150"/>
        <v>6</v>
      </c>
      <c r="D4817" s="221">
        <v>60700000</v>
      </c>
      <c r="F4817" s="221" t="s">
        <v>2728</v>
      </c>
      <c r="G4817" s="222">
        <v>0</v>
      </c>
      <c r="H4817" s="222">
        <v>1400000</v>
      </c>
      <c r="I4817" s="222">
        <f t="shared" si="151"/>
        <v>-1400000</v>
      </c>
    </row>
    <row r="4818" spans="1:9" x14ac:dyDescent="0.2">
      <c r="A4818" s="221" t="s">
        <v>17</v>
      </c>
      <c r="B4818" s="225">
        <v>607010</v>
      </c>
      <c r="C4818" s="221">
        <f t="shared" si="150"/>
        <v>6</v>
      </c>
      <c r="D4818" s="221">
        <v>60701000</v>
      </c>
      <c r="F4818" s="221" t="s">
        <v>1385</v>
      </c>
      <c r="G4818" s="222">
        <v>120256796.64399999</v>
      </c>
      <c r="H4818" s="222">
        <v>0</v>
      </c>
      <c r="I4818" s="222">
        <f t="shared" si="151"/>
        <v>120256796.64399999</v>
      </c>
    </row>
    <row r="4819" spans="1:9" x14ac:dyDescent="0.2">
      <c r="A4819" s="221" t="s">
        <v>17</v>
      </c>
      <c r="B4819" s="225">
        <v>607020</v>
      </c>
      <c r="C4819" s="221">
        <f t="shared" si="150"/>
        <v>6</v>
      </c>
      <c r="D4819" s="221">
        <v>60702000</v>
      </c>
      <c r="F4819" s="221" t="s">
        <v>1387</v>
      </c>
      <c r="G4819" s="222">
        <v>461469229.45950001</v>
      </c>
      <c r="H4819" s="222">
        <v>0</v>
      </c>
      <c r="I4819" s="222">
        <f t="shared" si="151"/>
        <v>461469229.45950001</v>
      </c>
    </row>
    <row r="4820" spans="1:9" x14ac:dyDescent="0.2">
      <c r="A4820" s="221" t="s">
        <v>17</v>
      </c>
      <c r="B4820" s="225">
        <v>608010</v>
      </c>
      <c r="C4820" s="221">
        <f t="shared" si="150"/>
        <v>6</v>
      </c>
      <c r="D4820" s="221">
        <v>60801000</v>
      </c>
      <c r="F4820" s="221" t="s">
        <v>390</v>
      </c>
      <c r="G4820" s="222">
        <v>60183019.572400004</v>
      </c>
      <c r="H4820" s="222">
        <v>0</v>
      </c>
      <c r="I4820" s="222">
        <f t="shared" si="151"/>
        <v>60183019.572400004</v>
      </c>
    </row>
    <row r="4821" spans="1:9" x14ac:dyDescent="0.2">
      <c r="A4821" s="221" t="s">
        <v>17</v>
      </c>
      <c r="B4821" s="225">
        <v>608020</v>
      </c>
      <c r="C4821" s="221">
        <f t="shared" si="150"/>
        <v>6</v>
      </c>
      <c r="D4821" s="221">
        <v>60802000</v>
      </c>
      <c r="F4821" s="221" t="s">
        <v>392</v>
      </c>
      <c r="G4821" s="222">
        <v>26303577</v>
      </c>
      <c r="H4821" s="222">
        <v>0</v>
      </c>
      <c r="I4821" s="222">
        <f t="shared" si="151"/>
        <v>26303577</v>
      </c>
    </row>
    <row r="4822" spans="1:9" x14ac:dyDescent="0.2">
      <c r="A4822" s="221" t="s">
        <v>17</v>
      </c>
      <c r="B4822" s="225">
        <v>608030</v>
      </c>
      <c r="C4822" s="221">
        <f t="shared" si="150"/>
        <v>6</v>
      </c>
      <c r="D4822" s="221">
        <v>60803000</v>
      </c>
      <c r="F4822" s="221" t="s">
        <v>394</v>
      </c>
      <c r="G4822" s="222">
        <v>16076512.99</v>
      </c>
      <c r="H4822" s="222">
        <v>0</v>
      </c>
      <c r="I4822" s="222">
        <f t="shared" si="151"/>
        <v>16076512.99</v>
      </c>
    </row>
    <row r="4823" spans="1:9" x14ac:dyDescent="0.2">
      <c r="A4823" s="221" t="s">
        <v>17</v>
      </c>
      <c r="B4823" s="225">
        <v>608040</v>
      </c>
      <c r="C4823" s="221">
        <f t="shared" si="150"/>
        <v>6</v>
      </c>
      <c r="D4823" s="221">
        <v>60804000</v>
      </c>
      <c r="F4823" s="221" t="s">
        <v>1390</v>
      </c>
      <c r="G4823" s="222">
        <v>0</v>
      </c>
      <c r="H4823" s="222">
        <v>517456449.69</v>
      </c>
      <c r="I4823" s="222">
        <f t="shared" si="151"/>
        <v>-517456449.69</v>
      </c>
    </row>
    <row r="4824" spans="1:9" x14ac:dyDescent="0.2">
      <c r="A4824" s="221" t="s">
        <v>17</v>
      </c>
      <c r="B4824" s="225">
        <v>608050</v>
      </c>
      <c r="C4824" s="221">
        <f t="shared" si="150"/>
        <v>6</v>
      </c>
      <c r="D4824" s="221">
        <v>60805000</v>
      </c>
      <c r="F4824" s="221" t="s">
        <v>398</v>
      </c>
      <c r="G4824" s="222">
        <v>107961483.84999999</v>
      </c>
      <c r="H4824" s="222">
        <v>0</v>
      </c>
      <c r="I4824" s="222">
        <f t="shared" si="151"/>
        <v>107961483.84999999</v>
      </c>
    </row>
    <row r="4825" spans="1:9" x14ac:dyDescent="0.2">
      <c r="A4825" s="221" t="s">
        <v>17</v>
      </c>
      <c r="B4825" s="225">
        <v>608070</v>
      </c>
      <c r="C4825" s="221">
        <f t="shared" si="150"/>
        <v>6</v>
      </c>
      <c r="D4825" s="221">
        <v>60807000</v>
      </c>
      <c r="F4825" s="221" t="s">
        <v>399</v>
      </c>
      <c r="G4825" s="222">
        <v>360928777</v>
      </c>
      <c r="H4825" s="222">
        <v>0</v>
      </c>
      <c r="I4825" s="222">
        <f t="shared" si="151"/>
        <v>360928777</v>
      </c>
    </row>
    <row r="4826" spans="1:9" x14ac:dyDescent="0.2">
      <c r="A4826" s="221" t="s">
        <v>17</v>
      </c>
      <c r="B4826" s="225">
        <v>608080</v>
      </c>
      <c r="C4826" s="221">
        <f t="shared" si="150"/>
        <v>6</v>
      </c>
      <c r="D4826" s="221">
        <v>60808000</v>
      </c>
      <c r="F4826" s="221" t="s">
        <v>1391</v>
      </c>
      <c r="G4826" s="222">
        <v>7159500</v>
      </c>
      <c r="H4826" s="222">
        <v>0</v>
      </c>
      <c r="I4826" s="222">
        <f t="shared" si="151"/>
        <v>7159500</v>
      </c>
    </row>
    <row r="4827" spans="1:9" x14ac:dyDescent="0.2">
      <c r="A4827" s="221" t="s">
        <v>17</v>
      </c>
      <c r="B4827" s="225">
        <v>608090</v>
      </c>
      <c r="C4827" s="221">
        <f t="shared" si="150"/>
        <v>6</v>
      </c>
      <c r="D4827" s="221">
        <v>60809000</v>
      </c>
      <c r="F4827" s="221" t="s">
        <v>401</v>
      </c>
      <c r="G4827" s="222">
        <v>861782196</v>
      </c>
      <c r="H4827" s="222">
        <v>0</v>
      </c>
      <c r="I4827" s="222">
        <f t="shared" si="151"/>
        <v>861782196</v>
      </c>
    </row>
    <row r="4828" spans="1:9" x14ac:dyDescent="0.2">
      <c r="A4828" s="221" t="s">
        <v>17</v>
      </c>
      <c r="B4828" s="225">
        <v>608091</v>
      </c>
      <c r="C4828" s="221">
        <f t="shared" si="150"/>
        <v>6</v>
      </c>
      <c r="D4828" s="221">
        <v>60809100</v>
      </c>
      <c r="F4828" s="221" t="s">
        <v>1393</v>
      </c>
      <c r="G4828" s="222">
        <v>34079615.609999999</v>
      </c>
      <c r="H4828" s="222">
        <v>0</v>
      </c>
      <c r="I4828" s="222">
        <f t="shared" si="151"/>
        <v>34079615.609999999</v>
      </c>
    </row>
    <row r="4829" spans="1:9" x14ac:dyDescent="0.2">
      <c r="A4829" s="221" t="s">
        <v>17</v>
      </c>
      <c r="B4829" s="225">
        <v>608100</v>
      </c>
      <c r="C4829" s="221">
        <f t="shared" si="150"/>
        <v>6</v>
      </c>
      <c r="D4829" s="221">
        <v>60810000</v>
      </c>
      <c r="F4829" s="221" t="s">
        <v>403</v>
      </c>
      <c r="G4829" s="222">
        <v>84010509</v>
      </c>
      <c r="H4829" s="222">
        <v>0</v>
      </c>
      <c r="I4829" s="222">
        <f t="shared" si="151"/>
        <v>84010509</v>
      </c>
    </row>
    <row r="4830" spans="1:9" x14ac:dyDescent="0.2">
      <c r="A4830" s="221" t="s">
        <v>17</v>
      </c>
      <c r="B4830" s="225">
        <v>608120</v>
      </c>
      <c r="C4830" s="221">
        <f t="shared" si="150"/>
        <v>6</v>
      </c>
      <c r="D4830" s="221">
        <v>60812000</v>
      </c>
      <c r="F4830" s="221" t="s">
        <v>2439</v>
      </c>
      <c r="G4830" s="222">
        <v>1540000</v>
      </c>
      <c r="H4830" s="222">
        <v>0</v>
      </c>
      <c r="I4830" s="222">
        <f t="shared" si="151"/>
        <v>1540000</v>
      </c>
    </row>
    <row r="4831" spans="1:9" x14ac:dyDescent="0.2">
      <c r="A4831" s="221" t="s">
        <v>17</v>
      </c>
      <c r="B4831" s="225">
        <v>608140</v>
      </c>
      <c r="C4831" s="221">
        <f t="shared" si="150"/>
        <v>6</v>
      </c>
      <c r="D4831" s="221">
        <v>60812000</v>
      </c>
      <c r="F4831" s="221" t="s">
        <v>404</v>
      </c>
      <c r="G4831" s="222">
        <v>80000</v>
      </c>
      <c r="H4831" s="222">
        <v>0</v>
      </c>
      <c r="I4831" s="222">
        <f t="shared" si="151"/>
        <v>80000</v>
      </c>
    </row>
    <row r="4832" spans="1:9" x14ac:dyDescent="0.2">
      <c r="A4832" s="221" t="s">
        <v>17</v>
      </c>
      <c r="B4832" s="225">
        <v>609000</v>
      </c>
      <c r="C4832" s="221">
        <f t="shared" si="150"/>
        <v>6</v>
      </c>
      <c r="D4832" s="221">
        <v>60900000</v>
      </c>
      <c r="F4832" s="221" t="s">
        <v>471</v>
      </c>
      <c r="G4832" s="222">
        <v>0</v>
      </c>
      <c r="H4832" s="222">
        <v>3340844.04</v>
      </c>
      <c r="I4832" s="222">
        <f t="shared" si="151"/>
        <v>-3340844.04</v>
      </c>
    </row>
    <row r="4833" spans="1:9" x14ac:dyDescent="0.2">
      <c r="A4833" s="221" t="s">
        <v>17</v>
      </c>
      <c r="B4833" s="225">
        <v>609100</v>
      </c>
      <c r="C4833" s="221">
        <f t="shared" si="150"/>
        <v>6</v>
      </c>
      <c r="D4833" s="221">
        <v>60910000</v>
      </c>
      <c r="F4833" s="221" t="s">
        <v>1431</v>
      </c>
      <c r="G4833" s="222">
        <v>0</v>
      </c>
      <c r="H4833" s="222">
        <v>90499590.829999998</v>
      </c>
      <c r="I4833" s="222">
        <f t="shared" si="151"/>
        <v>-90499590.829999998</v>
      </c>
    </row>
    <row r="4834" spans="1:9" x14ac:dyDescent="0.2">
      <c r="A4834" s="221" t="s">
        <v>17</v>
      </c>
      <c r="B4834" s="225">
        <v>613000</v>
      </c>
      <c r="C4834" s="221">
        <f t="shared" si="150"/>
        <v>6</v>
      </c>
      <c r="D4834" s="221">
        <v>61300000</v>
      </c>
      <c r="F4834" s="221" t="s">
        <v>476</v>
      </c>
      <c r="G4834" s="222">
        <v>200000</v>
      </c>
      <c r="H4834" s="222">
        <v>0</v>
      </c>
      <c r="I4834" s="222">
        <f t="shared" si="151"/>
        <v>200000</v>
      </c>
    </row>
    <row r="4835" spans="1:9" x14ac:dyDescent="0.2">
      <c r="A4835" s="221" t="s">
        <v>17</v>
      </c>
      <c r="B4835" s="225">
        <v>613010</v>
      </c>
      <c r="C4835" s="221">
        <f t="shared" si="150"/>
        <v>6</v>
      </c>
      <c r="D4835" s="221">
        <v>61301000</v>
      </c>
      <c r="F4835" s="221" t="s">
        <v>1397</v>
      </c>
      <c r="G4835" s="222">
        <v>27368874.16</v>
      </c>
      <c r="H4835" s="222">
        <v>0</v>
      </c>
      <c r="I4835" s="222">
        <f t="shared" si="151"/>
        <v>27368874.16</v>
      </c>
    </row>
    <row r="4836" spans="1:9" x14ac:dyDescent="0.2">
      <c r="A4836" s="221" t="s">
        <v>17</v>
      </c>
      <c r="B4836" s="225">
        <v>613020</v>
      </c>
      <c r="C4836" s="221">
        <f t="shared" si="150"/>
        <v>6</v>
      </c>
      <c r="D4836" s="221">
        <v>61302000</v>
      </c>
      <c r="F4836" s="221" t="s">
        <v>1398</v>
      </c>
      <c r="G4836" s="222">
        <v>241329534.75</v>
      </c>
      <c r="H4836" s="222">
        <v>0</v>
      </c>
      <c r="I4836" s="222">
        <f t="shared" si="151"/>
        <v>241329534.75</v>
      </c>
    </row>
    <row r="4837" spans="1:9" x14ac:dyDescent="0.2">
      <c r="A4837" s="221" t="s">
        <v>17</v>
      </c>
      <c r="B4837" s="225">
        <v>613030</v>
      </c>
      <c r="C4837" s="221">
        <f t="shared" si="150"/>
        <v>6</v>
      </c>
      <c r="D4837" s="221">
        <v>61303000</v>
      </c>
      <c r="F4837" s="221" t="s">
        <v>1399</v>
      </c>
      <c r="G4837" s="222">
        <v>332690477.13</v>
      </c>
      <c r="H4837" s="222">
        <v>0</v>
      </c>
      <c r="I4837" s="222">
        <f t="shared" si="151"/>
        <v>332690477.13</v>
      </c>
    </row>
    <row r="4838" spans="1:9" x14ac:dyDescent="0.2">
      <c r="A4838" s="221" t="s">
        <v>17</v>
      </c>
      <c r="B4838" s="225">
        <v>615000</v>
      </c>
      <c r="C4838" s="221">
        <f t="shared" si="150"/>
        <v>6</v>
      </c>
      <c r="D4838" s="221">
        <v>61500000</v>
      </c>
      <c r="F4838" s="221" t="s">
        <v>1400</v>
      </c>
      <c r="G4838" s="222">
        <v>422000</v>
      </c>
      <c r="H4838" s="222">
        <v>0</v>
      </c>
      <c r="I4838" s="222">
        <f t="shared" si="151"/>
        <v>422000</v>
      </c>
    </row>
    <row r="4839" spans="1:9" x14ac:dyDescent="0.2">
      <c r="A4839" s="221" t="s">
        <v>17</v>
      </c>
      <c r="B4839" s="225">
        <v>615010</v>
      </c>
      <c r="C4839" s="221">
        <f t="shared" si="150"/>
        <v>6</v>
      </c>
      <c r="D4839" s="221">
        <v>61501000</v>
      </c>
      <c r="F4839" s="221" t="s">
        <v>1401</v>
      </c>
      <c r="G4839" s="222">
        <v>23673804.278000001</v>
      </c>
      <c r="H4839" s="222">
        <v>0</v>
      </c>
      <c r="I4839" s="222">
        <f t="shared" si="151"/>
        <v>23673804.278000001</v>
      </c>
    </row>
    <row r="4840" spans="1:9" x14ac:dyDescent="0.2">
      <c r="A4840" s="221" t="s">
        <v>17</v>
      </c>
      <c r="B4840" s="225">
        <v>615020</v>
      </c>
      <c r="C4840" s="221">
        <f t="shared" si="150"/>
        <v>6</v>
      </c>
      <c r="D4840" s="221">
        <v>61502000</v>
      </c>
      <c r="F4840" s="221" t="s">
        <v>180</v>
      </c>
      <c r="G4840" s="222">
        <v>90000</v>
      </c>
      <c r="H4840" s="222">
        <v>0</v>
      </c>
      <c r="I4840" s="222">
        <f t="shared" si="151"/>
        <v>90000</v>
      </c>
    </row>
    <row r="4841" spans="1:9" x14ac:dyDescent="0.2">
      <c r="A4841" s="221" t="s">
        <v>17</v>
      </c>
      <c r="B4841" s="225">
        <v>615030</v>
      </c>
      <c r="C4841" s="221">
        <f t="shared" si="150"/>
        <v>6</v>
      </c>
      <c r="D4841" s="221">
        <v>61503000</v>
      </c>
      <c r="F4841" s="221" t="s">
        <v>181</v>
      </c>
      <c r="G4841" s="222">
        <v>48810711.080700003</v>
      </c>
      <c r="H4841" s="222">
        <v>0</v>
      </c>
      <c r="I4841" s="222">
        <f t="shared" si="151"/>
        <v>48810711.080700003</v>
      </c>
    </row>
    <row r="4842" spans="1:9" x14ac:dyDescent="0.2">
      <c r="A4842" s="221" t="s">
        <v>17</v>
      </c>
      <c r="B4842" s="225">
        <v>615040</v>
      </c>
      <c r="C4842" s="221">
        <f t="shared" si="150"/>
        <v>6</v>
      </c>
      <c r="D4842" s="221">
        <v>61504000</v>
      </c>
      <c r="F4842" s="221" t="s">
        <v>1402</v>
      </c>
      <c r="G4842" s="222">
        <v>5384166.7000000002</v>
      </c>
      <c r="H4842" s="222">
        <v>0</v>
      </c>
      <c r="I4842" s="222">
        <f t="shared" si="151"/>
        <v>5384166.7000000002</v>
      </c>
    </row>
    <row r="4843" spans="1:9" x14ac:dyDescent="0.2">
      <c r="A4843" s="221" t="s">
        <v>17</v>
      </c>
      <c r="B4843" s="225">
        <v>615200</v>
      </c>
      <c r="C4843" s="221">
        <f t="shared" si="150"/>
        <v>6</v>
      </c>
      <c r="D4843" s="221">
        <v>61520000</v>
      </c>
      <c r="F4843" s="221" t="s">
        <v>1403</v>
      </c>
      <c r="G4843" s="222">
        <v>8615870.8399999999</v>
      </c>
      <c r="H4843" s="222">
        <v>0</v>
      </c>
      <c r="I4843" s="222">
        <f t="shared" si="151"/>
        <v>8615870.8399999999</v>
      </c>
    </row>
    <row r="4844" spans="1:9" x14ac:dyDescent="0.2">
      <c r="A4844" s="221" t="s">
        <v>17</v>
      </c>
      <c r="B4844" s="225">
        <v>615500</v>
      </c>
      <c r="C4844" s="221">
        <f t="shared" si="150"/>
        <v>6</v>
      </c>
      <c r="D4844" s="221">
        <v>61550000</v>
      </c>
      <c r="F4844" s="221" t="s">
        <v>1404</v>
      </c>
      <c r="G4844" s="222">
        <v>2739200</v>
      </c>
      <c r="H4844" s="222">
        <v>0</v>
      </c>
      <c r="I4844" s="222">
        <f t="shared" si="151"/>
        <v>2739200</v>
      </c>
    </row>
    <row r="4845" spans="1:9" x14ac:dyDescent="0.2">
      <c r="A4845" s="221" t="s">
        <v>17</v>
      </c>
      <c r="B4845" s="225">
        <v>615600</v>
      </c>
      <c r="C4845" s="221">
        <f t="shared" si="150"/>
        <v>6</v>
      </c>
      <c r="D4845" s="221">
        <v>61560000</v>
      </c>
      <c r="F4845" s="221" t="s">
        <v>4260</v>
      </c>
      <c r="G4845" s="222">
        <v>8878499.2229999993</v>
      </c>
      <c r="H4845" s="222">
        <v>0</v>
      </c>
      <c r="I4845" s="222">
        <f t="shared" si="151"/>
        <v>8878499.2229999993</v>
      </c>
    </row>
    <row r="4846" spans="1:9" x14ac:dyDescent="0.2">
      <c r="A4846" s="221" t="s">
        <v>17</v>
      </c>
      <c r="B4846" s="225">
        <v>616010</v>
      </c>
      <c r="C4846" s="221">
        <f t="shared" si="150"/>
        <v>6</v>
      </c>
      <c r="D4846" s="221">
        <v>61601000</v>
      </c>
      <c r="F4846" s="221" t="s">
        <v>417</v>
      </c>
      <c r="G4846" s="222">
        <v>3677565.79</v>
      </c>
      <c r="H4846" s="222">
        <v>0</v>
      </c>
      <c r="I4846" s="222">
        <f t="shared" si="151"/>
        <v>3677565.79</v>
      </c>
    </row>
    <row r="4847" spans="1:9" x14ac:dyDescent="0.2">
      <c r="A4847" s="221" t="s">
        <v>17</v>
      </c>
      <c r="B4847" s="225">
        <v>616020</v>
      </c>
      <c r="C4847" s="221">
        <f t="shared" si="150"/>
        <v>6</v>
      </c>
      <c r="D4847" s="221">
        <v>61602000</v>
      </c>
      <c r="F4847" s="221" t="s">
        <v>418</v>
      </c>
      <c r="G4847" s="222">
        <v>23117662</v>
      </c>
      <c r="H4847" s="222">
        <v>0</v>
      </c>
      <c r="I4847" s="222">
        <f t="shared" si="151"/>
        <v>23117662</v>
      </c>
    </row>
    <row r="4848" spans="1:9" x14ac:dyDescent="0.2">
      <c r="A4848" s="221" t="s">
        <v>17</v>
      </c>
      <c r="B4848" s="225">
        <v>616040</v>
      </c>
      <c r="C4848" s="221">
        <f t="shared" si="150"/>
        <v>6</v>
      </c>
      <c r="D4848" s="221">
        <v>61604000</v>
      </c>
      <c r="F4848" s="221" t="s">
        <v>183</v>
      </c>
      <c r="G4848" s="222">
        <v>30480901.800000001</v>
      </c>
      <c r="H4848" s="222">
        <v>0</v>
      </c>
      <c r="I4848" s="222">
        <f t="shared" si="151"/>
        <v>30480901.800000001</v>
      </c>
    </row>
    <row r="4849" spans="1:9" x14ac:dyDescent="0.2">
      <c r="A4849" s="221" t="s">
        <v>17</v>
      </c>
      <c r="B4849" s="225">
        <v>616100</v>
      </c>
      <c r="C4849" s="221">
        <f t="shared" si="150"/>
        <v>6</v>
      </c>
      <c r="D4849" s="221">
        <v>61610000</v>
      </c>
      <c r="F4849" s="221" t="s">
        <v>1438</v>
      </c>
      <c r="G4849" s="222">
        <v>30906048</v>
      </c>
      <c r="H4849" s="222">
        <v>0</v>
      </c>
      <c r="I4849" s="222">
        <f t="shared" si="151"/>
        <v>30906048</v>
      </c>
    </row>
    <row r="4850" spans="1:9" x14ac:dyDescent="0.2">
      <c r="A4850" s="221" t="s">
        <v>17</v>
      </c>
      <c r="B4850" s="225">
        <v>617000</v>
      </c>
      <c r="C4850" s="221">
        <f t="shared" si="150"/>
        <v>6</v>
      </c>
      <c r="D4850" s="221">
        <v>61700000</v>
      </c>
      <c r="F4850" s="221" t="s">
        <v>744</v>
      </c>
      <c r="G4850" s="222">
        <v>61111.11</v>
      </c>
      <c r="H4850" s="222">
        <v>0</v>
      </c>
      <c r="I4850" s="222">
        <f t="shared" si="151"/>
        <v>61111.11</v>
      </c>
    </row>
    <row r="4851" spans="1:9" x14ac:dyDescent="0.2">
      <c r="A4851" s="221" t="s">
        <v>17</v>
      </c>
      <c r="B4851" s="225">
        <v>618000</v>
      </c>
      <c r="C4851" s="221">
        <f t="shared" si="150"/>
        <v>6</v>
      </c>
      <c r="D4851" s="221">
        <v>61800000</v>
      </c>
      <c r="F4851" s="221" t="s">
        <v>1405</v>
      </c>
      <c r="G4851" s="222">
        <v>312200</v>
      </c>
      <c r="H4851" s="222">
        <v>0</v>
      </c>
      <c r="I4851" s="222">
        <f t="shared" si="151"/>
        <v>312200</v>
      </c>
    </row>
    <row r="4852" spans="1:9" x14ac:dyDescent="0.2">
      <c r="A4852" s="221" t="s">
        <v>17</v>
      </c>
      <c r="B4852" s="225">
        <v>618020</v>
      </c>
      <c r="C4852" s="221">
        <f t="shared" si="150"/>
        <v>6</v>
      </c>
      <c r="D4852" s="221">
        <v>61802000</v>
      </c>
      <c r="F4852" s="221" t="s">
        <v>185</v>
      </c>
      <c r="G4852" s="222">
        <v>2973000</v>
      </c>
      <c r="H4852" s="222">
        <v>0</v>
      </c>
      <c r="I4852" s="222">
        <f t="shared" si="151"/>
        <v>2973000</v>
      </c>
    </row>
    <row r="4853" spans="1:9" x14ac:dyDescent="0.2">
      <c r="A4853" s="221" t="s">
        <v>17</v>
      </c>
      <c r="B4853" s="225">
        <v>620000</v>
      </c>
      <c r="C4853" s="221">
        <f t="shared" si="150"/>
        <v>6</v>
      </c>
      <c r="D4853" s="221">
        <v>62100000</v>
      </c>
      <c r="F4853" s="221" t="s">
        <v>4280</v>
      </c>
      <c r="G4853" s="222">
        <v>30502835.710000001</v>
      </c>
      <c r="H4853" s="222">
        <v>0</v>
      </c>
      <c r="I4853" s="222">
        <f t="shared" si="151"/>
        <v>30502835.710000001</v>
      </c>
    </row>
    <row r="4854" spans="1:9" x14ac:dyDescent="0.2">
      <c r="A4854" s="221" t="s">
        <v>17</v>
      </c>
      <c r="B4854" s="225">
        <v>621000</v>
      </c>
      <c r="C4854" s="221">
        <f t="shared" si="150"/>
        <v>6</v>
      </c>
      <c r="D4854" s="221">
        <v>62100000</v>
      </c>
      <c r="F4854" s="221" t="s">
        <v>1406</v>
      </c>
      <c r="G4854" s="222">
        <v>808309605.30999994</v>
      </c>
      <c r="H4854" s="222">
        <v>0</v>
      </c>
      <c r="I4854" s="222">
        <f t="shared" si="151"/>
        <v>808309605.30999994</v>
      </c>
    </row>
    <row r="4855" spans="1:9" x14ac:dyDescent="0.2">
      <c r="A4855" s="221" t="s">
        <v>17</v>
      </c>
      <c r="B4855" s="225">
        <v>621010</v>
      </c>
      <c r="C4855" s="221">
        <f t="shared" si="150"/>
        <v>6</v>
      </c>
      <c r="D4855" s="221">
        <v>62101000</v>
      </c>
      <c r="F4855" s="221" t="s">
        <v>423</v>
      </c>
      <c r="G4855" s="222">
        <v>10686248</v>
      </c>
      <c r="H4855" s="222">
        <v>0</v>
      </c>
      <c r="I4855" s="222">
        <f t="shared" si="151"/>
        <v>10686248</v>
      </c>
    </row>
    <row r="4856" spans="1:9" x14ac:dyDescent="0.2">
      <c r="A4856" s="221" t="s">
        <v>17</v>
      </c>
      <c r="B4856" s="225">
        <v>621020</v>
      </c>
      <c r="C4856" s="221">
        <f t="shared" si="150"/>
        <v>6</v>
      </c>
      <c r="D4856" s="221">
        <v>62102000</v>
      </c>
      <c r="F4856" s="221" t="s">
        <v>1407</v>
      </c>
      <c r="G4856" s="222">
        <v>13500000</v>
      </c>
      <c r="H4856" s="222">
        <v>0</v>
      </c>
      <c r="I4856" s="222">
        <f t="shared" si="151"/>
        <v>13500000</v>
      </c>
    </row>
    <row r="4857" spans="1:9" x14ac:dyDescent="0.2">
      <c r="A4857" s="221" t="s">
        <v>17</v>
      </c>
      <c r="B4857" s="225">
        <v>621050</v>
      </c>
      <c r="C4857" s="221">
        <f t="shared" si="150"/>
        <v>6</v>
      </c>
      <c r="D4857" s="221">
        <v>62105000</v>
      </c>
      <c r="F4857" s="221" t="s">
        <v>499</v>
      </c>
      <c r="G4857" s="222">
        <v>52216200</v>
      </c>
      <c r="H4857" s="222">
        <v>0</v>
      </c>
      <c r="I4857" s="222">
        <f t="shared" si="151"/>
        <v>52216200</v>
      </c>
    </row>
    <row r="4858" spans="1:9" x14ac:dyDescent="0.2">
      <c r="A4858" s="221" t="s">
        <v>17</v>
      </c>
      <c r="B4858" s="225">
        <v>621100</v>
      </c>
      <c r="C4858" s="221">
        <f t="shared" si="150"/>
        <v>6</v>
      </c>
      <c r="D4858" s="221">
        <v>62105000</v>
      </c>
      <c r="F4858" s="221" t="s">
        <v>4304</v>
      </c>
      <c r="G4858" s="222">
        <v>295000</v>
      </c>
      <c r="H4858" s="222">
        <v>0</v>
      </c>
      <c r="I4858" s="222">
        <f t="shared" si="151"/>
        <v>295000</v>
      </c>
    </row>
    <row r="4859" spans="1:9" x14ac:dyDescent="0.2">
      <c r="A4859" s="221" t="s">
        <v>17</v>
      </c>
      <c r="B4859" s="225">
        <v>622020</v>
      </c>
      <c r="C4859" s="221">
        <f t="shared" si="150"/>
        <v>6</v>
      </c>
      <c r="D4859" s="221">
        <v>62202000</v>
      </c>
      <c r="F4859" s="221" t="s">
        <v>1409</v>
      </c>
      <c r="G4859" s="222">
        <v>48818500</v>
      </c>
      <c r="H4859" s="222">
        <v>0</v>
      </c>
      <c r="I4859" s="222">
        <f t="shared" si="151"/>
        <v>48818500</v>
      </c>
    </row>
    <row r="4860" spans="1:9" x14ac:dyDescent="0.2">
      <c r="A4860" s="221" t="s">
        <v>17</v>
      </c>
      <c r="B4860" s="225">
        <v>622030</v>
      </c>
      <c r="C4860" s="221">
        <f t="shared" si="150"/>
        <v>6</v>
      </c>
      <c r="D4860" s="221">
        <v>62203000</v>
      </c>
      <c r="F4860" s="221" t="s">
        <v>190</v>
      </c>
      <c r="G4860" s="222">
        <v>725587401</v>
      </c>
      <c r="H4860" s="222">
        <v>0</v>
      </c>
      <c r="I4860" s="222">
        <f t="shared" si="151"/>
        <v>725587401</v>
      </c>
    </row>
    <row r="4861" spans="1:9" x14ac:dyDescent="0.2">
      <c r="A4861" s="221" t="s">
        <v>17</v>
      </c>
      <c r="B4861" s="225">
        <v>622600</v>
      </c>
      <c r="C4861" s="221">
        <f t="shared" si="150"/>
        <v>6</v>
      </c>
      <c r="D4861" s="221">
        <v>62260000</v>
      </c>
      <c r="F4861" s="221" t="s">
        <v>1410</v>
      </c>
      <c r="G4861" s="222">
        <v>20000000</v>
      </c>
      <c r="H4861" s="222">
        <v>0</v>
      </c>
      <c r="I4861" s="222">
        <f t="shared" si="151"/>
        <v>20000000</v>
      </c>
    </row>
    <row r="4862" spans="1:9" x14ac:dyDescent="0.2">
      <c r="A4862" s="221" t="s">
        <v>17</v>
      </c>
      <c r="B4862" s="225">
        <v>623000</v>
      </c>
      <c r="C4862" s="221">
        <f t="shared" si="150"/>
        <v>6</v>
      </c>
      <c r="D4862" s="221">
        <v>62300000</v>
      </c>
      <c r="F4862" s="221" t="s">
        <v>4322</v>
      </c>
      <c r="G4862" s="222">
        <v>0</v>
      </c>
      <c r="H4862" s="222">
        <v>2177271.6800000002</v>
      </c>
      <c r="I4862" s="222">
        <f t="shared" si="151"/>
        <v>-2177271.6800000002</v>
      </c>
    </row>
    <row r="4863" spans="1:9" x14ac:dyDescent="0.2">
      <c r="A4863" s="221" t="s">
        <v>17</v>
      </c>
      <c r="B4863" s="225">
        <v>623010</v>
      </c>
      <c r="C4863" s="221">
        <f t="shared" si="150"/>
        <v>6</v>
      </c>
      <c r="D4863" s="221">
        <v>62301000</v>
      </c>
      <c r="F4863" s="221" t="s">
        <v>191</v>
      </c>
      <c r="G4863" s="222">
        <v>17198271.68</v>
      </c>
      <c r="H4863" s="222">
        <v>0</v>
      </c>
      <c r="I4863" s="222">
        <f t="shared" si="151"/>
        <v>17198271.68</v>
      </c>
    </row>
    <row r="4864" spans="1:9" x14ac:dyDescent="0.2">
      <c r="A4864" s="221" t="s">
        <v>17</v>
      </c>
      <c r="B4864" s="225">
        <v>623020</v>
      </c>
      <c r="C4864" s="221">
        <f t="shared" si="150"/>
        <v>6</v>
      </c>
      <c r="D4864" s="221">
        <v>62302000</v>
      </c>
      <c r="F4864" s="221" t="s">
        <v>193</v>
      </c>
      <c r="G4864" s="222">
        <v>52418360.627999999</v>
      </c>
      <c r="H4864" s="222">
        <v>0</v>
      </c>
      <c r="I4864" s="222">
        <f t="shared" si="151"/>
        <v>52418360.627999999</v>
      </c>
    </row>
    <row r="4865" spans="1:9" x14ac:dyDescent="0.2">
      <c r="A4865" s="221" t="s">
        <v>17</v>
      </c>
      <c r="B4865" s="225">
        <v>623030</v>
      </c>
      <c r="C4865" s="221">
        <f t="shared" si="150"/>
        <v>6</v>
      </c>
      <c r="D4865" s="221">
        <v>62303000</v>
      </c>
      <c r="F4865" s="221" t="s">
        <v>431</v>
      </c>
      <c r="G4865" s="222">
        <v>35646696</v>
      </c>
      <c r="H4865" s="222">
        <v>0</v>
      </c>
      <c r="I4865" s="222">
        <f t="shared" si="151"/>
        <v>35646696</v>
      </c>
    </row>
    <row r="4866" spans="1:9" x14ac:dyDescent="0.2">
      <c r="A4866" s="221" t="s">
        <v>17</v>
      </c>
      <c r="B4866" s="225">
        <v>624010</v>
      </c>
      <c r="C4866" s="221">
        <f t="shared" ref="C4866:C4929" si="152">+LEN(B:B)</f>
        <v>6</v>
      </c>
      <c r="D4866" s="221">
        <v>62401000</v>
      </c>
      <c r="F4866" s="221" t="s">
        <v>1413</v>
      </c>
      <c r="G4866" s="222">
        <v>3571328.66</v>
      </c>
      <c r="H4866" s="222">
        <v>0</v>
      </c>
      <c r="I4866" s="222">
        <f t="shared" ref="I4866:I4929" si="153">+G:G-H:H</f>
        <v>3571328.66</v>
      </c>
    </row>
    <row r="4867" spans="1:9" x14ac:dyDescent="0.2">
      <c r="A4867" s="221" t="s">
        <v>17</v>
      </c>
      <c r="B4867" s="225">
        <v>624020</v>
      </c>
      <c r="C4867" s="221">
        <f t="shared" si="152"/>
        <v>6</v>
      </c>
      <c r="D4867" s="221">
        <v>62402000</v>
      </c>
      <c r="F4867" s="221" t="s">
        <v>1414</v>
      </c>
      <c r="G4867" s="222">
        <v>132812068.01000001</v>
      </c>
      <c r="H4867" s="222">
        <v>0</v>
      </c>
      <c r="I4867" s="222">
        <f t="shared" si="153"/>
        <v>132812068.01000001</v>
      </c>
    </row>
    <row r="4868" spans="1:9" x14ac:dyDescent="0.2">
      <c r="A4868" s="221" t="s">
        <v>17</v>
      </c>
      <c r="B4868" s="225">
        <v>624100</v>
      </c>
      <c r="C4868" s="221">
        <f t="shared" si="152"/>
        <v>6</v>
      </c>
      <c r="D4868" s="221">
        <v>62403000</v>
      </c>
      <c r="F4868" s="221" t="s">
        <v>436</v>
      </c>
      <c r="G4868" s="222">
        <v>152000</v>
      </c>
      <c r="H4868" s="222">
        <v>0</v>
      </c>
      <c r="I4868" s="222">
        <f t="shared" si="153"/>
        <v>152000</v>
      </c>
    </row>
    <row r="4869" spans="1:9" x14ac:dyDescent="0.2">
      <c r="A4869" s="221" t="s">
        <v>17</v>
      </c>
      <c r="B4869" s="225">
        <v>625010</v>
      </c>
      <c r="C4869" s="221">
        <f t="shared" si="152"/>
        <v>6</v>
      </c>
      <c r="D4869" s="221">
        <v>62501000</v>
      </c>
      <c r="F4869" s="221" t="s">
        <v>1415</v>
      </c>
      <c r="G4869" s="222">
        <v>181284539.88</v>
      </c>
      <c r="H4869" s="222">
        <v>0</v>
      </c>
      <c r="I4869" s="222">
        <f t="shared" si="153"/>
        <v>181284539.88</v>
      </c>
    </row>
    <row r="4870" spans="1:9" x14ac:dyDescent="0.2">
      <c r="A4870" s="221" t="s">
        <v>17</v>
      </c>
      <c r="B4870" s="225">
        <v>625030</v>
      </c>
      <c r="C4870" s="221">
        <f t="shared" si="152"/>
        <v>6</v>
      </c>
      <c r="D4870" s="221">
        <v>62503000</v>
      </c>
      <c r="F4870" s="221" t="s">
        <v>197</v>
      </c>
      <c r="G4870" s="222">
        <v>200000</v>
      </c>
      <c r="H4870" s="222">
        <v>0</v>
      </c>
      <c r="I4870" s="222">
        <f t="shared" si="153"/>
        <v>200000</v>
      </c>
    </row>
    <row r="4871" spans="1:9" x14ac:dyDescent="0.2">
      <c r="A4871" s="221" t="s">
        <v>17</v>
      </c>
      <c r="B4871" s="225">
        <v>625040</v>
      </c>
      <c r="C4871" s="221">
        <f t="shared" si="152"/>
        <v>6</v>
      </c>
      <c r="D4871" s="221">
        <v>62504000</v>
      </c>
      <c r="F4871" s="221" t="s">
        <v>198</v>
      </c>
      <c r="G4871" s="222">
        <v>4332500</v>
      </c>
      <c r="H4871" s="222">
        <v>0</v>
      </c>
      <c r="I4871" s="222">
        <f t="shared" si="153"/>
        <v>4332500</v>
      </c>
    </row>
    <row r="4872" spans="1:9" x14ac:dyDescent="0.2">
      <c r="A4872" s="221" t="s">
        <v>17</v>
      </c>
      <c r="B4872" s="225">
        <v>625050</v>
      </c>
      <c r="C4872" s="221">
        <f t="shared" si="152"/>
        <v>6</v>
      </c>
      <c r="D4872" s="221">
        <v>62505000</v>
      </c>
      <c r="F4872" s="221" t="s">
        <v>199</v>
      </c>
      <c r="G4872" s="222">
        <v>1246896.67</v>
      </c>
      <c r="H4872" s="222">
        <v>0</v>
      </c>
      <c r="I4872" s="222">
        <f t="shared" si="153"/>
        <v>1246896.67</v>
      </c>
    </row>
    <row r="4873" spans="1:9" x14ac:dyDescent="0.2">
      <c r="A4873" s="221" t="s">
        <v>17</v>
      </c>
      <c r="B4873" s="225">
        <v>625060</v>
      </c>
      <c r="C4873" s="221">
        <f t="shared" si="152"/>
        <v>6</v>
      </c>
      <c r="D4873" s="221">
        <v>62506000</v>
      </c>
      <c r="F4873" s="221" t="s">
        <v>200</v>
      </c>
      <c r="G4873" s="222">
        <v>347000</v>
      </c>
      <c r="H4873" s="222">
        <v>0</v>
      </c>
      <c r="I4873" s="222">
        <f t="shared" si="153"/>
        <v>347000</v>
      </c>
    </row>
    <row r="4874" spans="1:9" x14ac:dyDescent="0.2">
      <c r="A4874" s="221" t="s">
        <v>17</v>
      </c>
      <c r="B4874" s="225">
        <v>625070</v>
      </c>
      <c r="C4874" s="221">
        <f t="shared" si="152"/>
        <v>6</v>
      </c>
      <c r="D4874" s="221">
        <v>62507000</v>
      </c>
      <c r="F4874" s="221" t="s">
        <v>201</v>
      </c>
      <c r="G4874" s="222">
        <v>315234133.31999999</v>
      </c>
      <c r="H4874" s="222">
        <v>0</v>
      </c>
      <c r="I4874" s="222">
        <f t="shared" si="153"/>
        <v>315234133.31999999</v>
      </c>
    </row>
    <row r="4875" spans="1:9" x14ac:dyDescent="0.2">
      <c r="A4875" s="221" t="s">
        <v>17</v>
      </c>
      <c r="B4875" s="225">
        <v>625080</v>
      </c>
      <c r="C4875" s="221">
        <f t="shared" si="152"/>
        <v>6</v>
      </c>
      <c r="D4875" s="221">
        <v>62508000</v>
      </c>
      <c r="F4875" s="221" t="s">
        <v>1912</v>
      </c>
      <c r="G4875" s="222">
        <v>1785000</v>
      </c>
      <c r="H4875" s="222">
        <v>0</v>
      </c>
      <c r="I4875" s="222">
        <f t="shared" si="153"/>
        <v>1785000</v>
      </c>
    </row>
    <row r="4876" spans="1:9" x14ac:dyDescent="0.2">
      <c r="A4876" s="221" t="s">
        <v>17</v>
      </c>
      <c r="B4876" s="225">
        <v>626010</v>
      </c>
      <c r="C4876" s="221">
        <f t="shared" si="152"/>
        <v>6</v>
      </c>
      <c r="D4876" s="221">
        <v>62601000</v>
      </c>
      <c r="F4876" s="221" t="s">
        <v>440</v>
      </c>
      <c r="G4876" s="222">
        <v>275191</v>
      </c>
      <c r="H4876" s="222">
        <v>0</v>
      </c>
      <c r="I4876" s="222">
        <f t="shared" si="153"/>
        <v>275191</v>
      </c>
    </row>
    <row r="4877" spans="1:9" x14ac:dyDescent="0.2">
      <c r="A4877" s="221" t="s">
        <v>17</v>
      </c>
      <c r="B4877" s="225">
        <v>626020</v>
      </c>
      <c r="C4877" s="221">
        <f t="shared" si="152"/>
        <v>6</v>
      </c>
      <c r="D4877" s="221">
        <v>62602000</v>
      </c>
      <c r="F4877" s="221" t="s">
        <v>202</v>
      </c>
      <c r="G4877" s="222">
        <v>104933807.55</v>
      </c>
      <c r="H4877" s="222">
        <v>0</v>
      </c>
      <c r="I4877" s="222">
        <f t="shared" si="153"/>
        <v>104933807.55</v>
      </c>
    </row>
    <row r="4878" spans="1:9" x14ac:dyDescent="0.2">
      <c r="A4878" s="221" t="s">
        <v>17</v>
      </c>
      <c r="B4878" s="221">
        <v>626030</v>
      </c>
      <c r="C4878" s="221">
        <f t="shared" si="152"/>
        <v>6</v>
      </c>
      <c r="D4878" s="221">
        <v>62603000</v>
      </c>
      <c r="F4878" s="221" t="s">
        <v>203</v>
      </c>
      <c r="G4878" s="222">
        <v>27721537.649999999</v>
      </c>
      <c r="H4878" s="222">
        <v>0</v>
      </c>
      <c r="I4878" s="222">
        <f t="shared" si="153"/>
        <v>27721537.649999999</v>
      </c>
    </row>
    <row r="4879" spans="1:9" x14ac:dyDescent="0.2">
      <c r="A4879" s="221" t="s">
        <v>17</v>
      </c>
      <c r="B4879" s="221">
        <v>626040</v>
      </c>
      <c r="C4879" s="221">
        <f t="shared" si="152"/>
        <v>6</v>
      </c>
      <c r="D4879" s="221">
        <v>62604000</v>
      </c>
      <c r="F4879" s="221" t="s">
        <v>204</v>
      </c>
      <c r="G4879" s="222">
        <v>3061573.04</v>
      </c>
      <c r="H4879" s="222">
        <v>0</v>
      </c>
      <c r="I4879" s="222">
        <f t="shared" si="153"/>
        <v>3061573.04</v>
      </c>
    </row>
    <row r="4880" spans="1:9" x14ac:dyDescent="0.2">
      <c r="A4880" s="221" t="s">
        <v>17</v>
      </c>
      <c r="B4880" s="221">
        <v>626050</v>
      </c>
      <c r="C4880" s="221">
        <f t="shared" si="152"/>
        <v>6</v>
      </c>
      <c r="D4880" s="221">
        <v>62605000</v>
      </c>
      <c r="F4880" s="221" t="s">
        <v>1417</v>
      </c>
      <c r="G4880" s="222">
        <v>5400000</v>
      </c>
      <c r="H4880" s="222">
        <v>0</v>
      </c>
      <c r="I4880" s="222">
        <f t="shared" si="153"/>
        <v>5400000</v>
      </c>
    </row>
    <row r="4881" spans="1:9" x14ac:dyDescent="0.2">
      <c r="A4881" s="221" t="s">
        <v>17</v>
      </c>
      <c r="B4881" s="221">
        <v>626070</v>
      </c>
      <c r="C4881" s="221">
        <f t="shared" si="152"/>
        <v>6</v>
      </c>
      <c r="D4881" s="221">
        <v>62607000</v>
      </c>
      <c r="F4881" s="221" t="s">
        <v>205</v>
      </c>
      <c r="G4881" s="222">
        <v>30900000</v>
      </c>
      <c r="H4881" s="222">
        <v>0</v>
      </c>
      <c r="I4881" s="222">
        <f t="shared" si="153"/>
        <v>30900000</v>
      </c>
    </row>
    <row r="4882" spans="1:9" x14ac:dyDescent="0.2">
      <c r="A4882" s="221" t="s">
        <v>17</v>
      </c>
      <c r="B4882" s="221">
        <v>627000</v>
      </c>
      <c r="C4882" s="221">
        <f t="shared" si="152"/>
        <v>6</v>
      </c>
      <c r="D4882" s="221">
        <v>62700000</v>
      </c>
      <c r="F4882" s="221" t="s">
        <v>1419</v>
      </c>
      <c r="G4882" s="222">
        <v>51024044.840000004</v>
      </c>
      <c r="H4882" s="222">
        <v>0</v>
      </c>
      <c r="I4882" s="222">
        <f t="shared" si="153"/>
        <v>51024044.840000004</v>
      </c>
    </row>
    <row r="4883" spans="1:9" x14ac:dyDescent="0.2">
      <c r="A4883" s="221" t="s">
        <v>17</v>
      </c>
      <c r="B4883" s="221">
        <v>627010</v>
      </c>
      <c r="C4883" s="221">
        <f t="shared" si="152"/>
        <v>6</v>
      </c>
      <c r="D4883" s="221">
        <v>62701000</v>
      </c>
      <c r="F4883" s="221" t="s">
        <v>1420</v>
      </c>
      <c r="G4883" s="222">
        <v>30297768.420000002</v>
      </c>
      <c r="H4883" s="222">
        <v>0</v>
      </c>
      <c r="I4883" s="222">
        <f t="shared" si="153"/>
        <v>30297768.420000002</v>
      </c>
    </row>
    <row r="4884" spans="1:9" x14ac:dyDescent="0.2">
      <c r="A4884" s="221" t="s">
        <v>17</v>
      </c>
      <c r="B4884" s="221">
        <v>627020</v>
      </c>
      <c r="C4884" s="221">
        <f t="shared" si="152"/>
        <v>6</v>
      </c>
      <c r="D4884" s="221">
        <v>62702000</v>
      </c>
      <c r="F4884" s="221" t="s">
        <v>1421</v>
      </c>
      <c r="G4884" s="222">
        <v>7499407.8300000001</v>
      </c>
      <c r="H4884" s="222">
        <v>0</v>
      </c>
      <c r="I4884" s="222">
        <f t="shared" si="153"/>
        <v>7499407.8300000001</v>
      </c>
    </row>
    <row r="4885" spans="1:9" x14ac:dyDescent="0.2">
      <c r="A4885" s="221" t="s">
        <v>17</v>
      </c>
      <c r="B4885" s="221">
        <v>627030</v>
      </c>
      <c r="C4885" s="221">
        <f t="shared" si="152"/>
        <v>6</v>
      </c>
      <c r="D4885" s="221">
        <v>62703000</v>
      </c>
      <c r="F4885" s="221" t="s">
        <v>1422</v>
      </c>
      <c r="G4885" s="222">
        <v>27505022.16</v>
      </c>
      <c r="H4885" s="222">
        <v>0</v>
      </c>
      <c r="I4885" s="222">
        <f t="shared" si="153"/>
        <v>27505022.16</v>
      </c>
    </row>
    <row r="4886" spans="1:9" x14ac:dyDescent="0.2">
      <c r="A4886" s="221" t="s">
        <v>17</v>
      </c>
      <c r="B4886" s="221">
        <v>627040</v>
      </c>
      <c r="C4886" s="221">
        <f t="shared" si="152"/>
        <v>6</v>
      </c>
      <c r="D4886" s="221">
        <v>62704000</v>
      </c>
      <c r="F4886" s="221" t="s">
        <v>448</v>
      </c>
      <c r="G4886" s="222">
        <v>1446762.6355999999</v>
      </c>
      <c r="H4886" s="222">
        <v>0</v>
      </c>
      <c r="I4886" s="222">
        <f t="shared" si="153"/>
        <v>1446762.6355999999</v>
      </c>
    </row>
    <row r="4887" spans="1:9" x14ac:dyDescent="0.2">
      <c r="A4887" s="221" t="s">
        <v>17</v>
      </c>
      <c r="B4887" s="221">
        <v>627050</v>
      </c>
      <c r="C4887" s="221">
        <f t="shared" si="152"/>
        <v>6</v>
      </c>
      <c r="D4887" s="221">
        <v>62705000</v>
      </c>
      <c r="F4887" s="221" t="s">
        <v>1423</v>
      </c>
      <c r="G4887" s="222">
        <v>6178928.0300000003</v>
      </c>
      <c r="H4887" s="222">
        <v>0</v>
      </c>
      <c r="I4887" s="222">
        <f t="shared" si="153"/>
        <v>6178928.0300000003</v>
      </c>
    </row>
    <row r="4888" spans="1:9" x14ac:dyDescent="0.2">
      <c r="A4888" s="221" t="s">
        <v>17</v>
      </c>
      <c r="B4888" s="221">
        <v>627060</v>
      </c>
      <c r="C4888" s="221">
        <f t="shared" si="152"/>
        <v>6</v>
      </c>
      <c r="D4888" s="221">
        <v>62706000</v>
      </c>
      <c r="F4888" s="221" t="s">
        <v>209</v>
      </c>
      <c r="G4888" s="222">
        <v>29723525.777399998</v>
      </c>
      <c r="H4888" s="222">
        <v>0</v>
      </c>
      <c r="I4888" s="222">
        <f t="shared" si="153"/>
        <v>29723525.777399998</v>
      </c>
    </row>
    <row r="4889" spans="1:9" x14ac:dyDescent="0.2">
      <c r="A4889" s="221" t="s">
        <v>17</v>
      </c>
      <c r="B4889" s="221">
        <v>627070</v>
      </c>
      <c r="C4889" s="221">
        <f t="shared" si="152"/>
        <v>6</v>
      </c>
      <c r="D4889" s="221">
        <v>62707000</v>
      </c>
      <c r="F4889" s="221" t="s">
        <v>454</v>
      </c>
      <c r="G4889" s="222">
        <v>52926668.560000002</v>
      </c>
      <c r="H4889" s="222">
        <v>0</v>
      </c>
      <c r="I4889" s="222">
        <f t="shared" si="153"/>
        <v>52926668.560000002</v>
      </c>
    </row>
    <row r="4890" spans="1:9" x14ac:dyDescent="0.2">
      <c r="A4890" s="221" t="s">
        <v>17</v>
      </c>
      <c r="B4890" s="221">
        <v>627080</v>
      </c>
      <c r="C4890" s="221">
        <f t="shared" si="152"/>
        <v>6</v>
      </c>
      <c r="D4890" s="221">
        <v>62708000</v>
      </c>
      <c r="F4890" s="221" t="s">
        <v>1424</v>
      </c>
      <c r="G4890" s="222">
        <v>978839.99</v>
      </c>
      <c r="H4890" s="222">
        <v>0</v>
      </c>
      <c r="I4890" s="222">
        <f t="shared" si="153"/>
        <v>978839.99</v>
      </c>
    </row>
    <row r="4891" spans="1:9" x14ac:dyDescent="0.2">
      <c r="A4891" s="221" t="s">
        <v>17</v>
      </c>
      <c r="B4891" s="221">
        <v>627090</v>
      </c>
      <c r="C4891" s="221">
        <f t="shared" si="152"/>
        <v>6</v>
      </c>
      <c r="D4891" s="221">
        <v>62709000</v>
      </c>
      <c r="F4891" s="221" t="s">
        <v>1425</v>
      </c>
      <c r="G4891" s="222">
        <v>5477040.2800000003</v>
      </c>
      <c r="H4891" s="222">
        <v>0</v>
      </c>
      <c r="I4891" s="222">
        <f t="shared" si="153"/>
        <v>5477040.2800000003</v>
      </c>
    </row>
    <row r="4892" spans="1:9" x14ac:dyDescent="0.2">
      <c r="A4892" s="221" t="s">
        <v>17</v>
      </c>
      <c r="B4892" s="221">
        <v>627100</v>
      </c>
      <c r="C4892" s="221">
        <f t="shared" si="152"/>
        <v>6</v>
      </c>
      <c r="D4892" s="221">
        <v>62710000</v>
      </c>
      <c r="F4892" s="221" t="s">
        <v>1426</v>
      </c>
      <c r="G4892" s="222">
        <v>1336633.3</v>
      </c>
      <c r="H4892" s="222">
        <v>0</v>
      </c>
      <c r="I4892" s="222">
        <f t="shared" si="153"/>
        <v>1336633.3</v>
      </c>
    </row>
    <row r="4893" spans="1:9" x14ac:dyDescent="0.2">
      <c r="A4893" s="221" t="s">
        <v>17</v>
      </c>
      <c r="B4893" s="221">
        <v>627130</v>
      </c>
      <c r="C4893" s="221">
        <f t="shared" si="152"/>
        <v>6</v>
      </c>
      <c r="D4893" s="221">
        <v>62713000</v>
      </c>
      <c r="F4893" s="221" t="s">
        <v>1427</v>
      </c>
      <c r="G4893" s="222">
        <v>91666.66</v>
      </c>
      <c r="H4893" s="222">
        <v>0</v>
      </c>
      <c r="I4893" s="222">
        <f t="shared" si="153"/>
        <v>91666.66</v>
      </c>
    </row>
    <row r="4894" spans="1:9" x14ac:dyDescent="0.2">
      <c r="A4894" s="221" t="s">
        <v>17</v>
      </c>
      <c r="B4894" s="221">
        <v>627140</v>
      </c>
      <c r="C4894" s="221">
        <f t="shared" si="152"/>
        <v>6</v>
      </c>
      <c r="D4894" s="221">
        <v>62714000</v>
      </c>
      <c r="F4894" s="221" t="s">
        <v>1428</v>
      </c>
      <c r="G4894" s="222">
        <v>570888.06000000006</v>
      </c>
      <c r="H4894" s="222">
        <v>0</v>
      </c>
      <c r="I4894" s="222">
        <f t="shared" si="153"/>
        <v>570888.06000000006</v>
      </c>
    </row>
    <row r="4895" spans="1:9" x14ac:dyDescent="0.2">
      <c r="A4895" s="221" t="s">
        <v>17</v>
      </c>
      <c r="B4895" s="221">
        <v>635000</v>
      </c>
      <c r="C4895" s="221">
        <f t="shared" si="152"/>
        <v>6</v>
      </c>
      <c r="D4895" s="221">
        <v>63500000</v>
      </c>
      <c r="F4895" s="221" t="s">
        <v>215</v>
      </c>
      <c r="G4895" s="222">
        <v>6010000</v>
      </c>
      <c r="H4895" s="222">
        <v>0</v>
      </c>
      <c r="I4895" s="222">
        <f t="shared" si="153"/>
        <v>6010000</v>
      </c>
    </row>
    <row r="4896" spans="1:9" x14ac:dyDescent="0.2">
      <c r="A4896" s="221" t="s">
        <v>17</v>
      </c>
      <c r="B4896" s="221">
        <v>635010</v>
      </c>
      <c r="C4896" s="221">
        <f t="shared" si="152"/>
        <v>6</v>
      </c>
      <c r="D4896" s="221">
        <v>63501000</v>
      </c>
      <c r="F4896" s="221" t="s">
        <v>1429</v>
      </c>
      <c r="G4896" s="222">
        <v>422400</v>
      </c>
      <c r="H4896" s="222">
        <v>0</v>
      </c>
      <c r="I4896" s="222">
        <f t="shared" si="153"/>
        <v>422400</v>
      </c>
    </row>
    <row r="4897" spans="1:9" x14ac:dyDescent="0.2">
      <c r="A4897" s="221" t="s">
        <v>17</v>
      </c>
      <c r="B4897" s="221">
        <v>635030</v>
      </c>
      <c r="C4897" s="221">
        <f t="shared" si="152"/>
        <v>6</v>
      </c>
      <c r="D4897" s="221">
        <v>63503000</v>
      </c>
      <c r="F4897" s="221" t="s">
        <v>1430</v>
      </c>
      <c r="G4897" s="222">
        <v>555000</v>
      </c>
      <c r="H4897" s="222">
        <v>0</v>
      </c>
      <c r="I4897" s="222">
        <f t="shared" si="153"/>
        <v>555000</v>
      </c>
    </row>
    <row r="4898" spans="1:9" x14ac:dyDescent="0.2">
      <c r="A4898" s="221" t="s">
        <v>17</v>
      </c>
      <c r="B4898" s="221">
        <v>635040</v>
      </c>
      <c r="C4898" s="221">
        <f t="shared" si="152"/>
        <v>6</v>
      </c>
      <c r="D4898" s="221">
        <v>63504000</v>
      </c>
      <c r="F4898" s="221" t="s">
        <v>214</v>
      </c>
      <c r="G4898" s="222">
        <v>2495672</v>
      </c>
      <c r="H4898" s="222">
        <v>0</v>
      </c>
      <c r="I4898" s="222">
        <f t="shared" si="153"/>
        <v>2495672</v>
      </c>
    </row>
    <row r="4899" spans="1:9" x14ac:dyDescent="0.2">
      <c r="A4899" s="221" t="s">
        <v>17</v>
      </c>
      <c r="B4899" s="221">
        <v>635060</v>
      </c>
      <c r="C4899" s="221">
        <f t="shared" si="152"/>
        <v>6</v>
      </c>
      <c r="D4899" s="221">
        <v>63506000</v>
      </c>
      <c r="F4899" s="221" t="s">
        <v>474</v>
      </c>
      <c r="G4899" s="222">
        <v>9194429.3499999996</v>
      </c>
      <c r="H4899" s="222">
        <v>0</v>
      </c>
      <c r="I4899" s="222">
        <f t="shared" si="153"/>
        <v>9194429.3499999996</v>
      </c>
    </row>
    <row r="4900" spans="1:9" x14ac:dyDescent="0.2">
      <c r="A4900" s="221" t="s">
        <v>17</v>
      </c>
      <c r="B4900" s="221">
        <v>635070</v>
      </c>
      <c r="C4900" s="221">
        <f t="shared" si="152"/>
        <v>6</v>
      </c>
      <c r="D4900" s="221">
        <v>63507000</v>
      </c>
      <c r="F4900" s="221" t="s">
        <v>475</v>
      </c>
      <c r="G4900" s="222">
        <v>47943796.719999999</v>
      </c>
      <c r="H4900" s="222">
        <v>0</v>
      </c>
      <c r="I4900" s="222">
        <f t="shared" si="153"/>
        <v>47943796.719999999</v>
      </c>
    </row>
    <row r="4901" spans="1:9" x14ac:dyDescent="0.2">
      <c r="A4901" s="221" t="s">
        <v>17</v>
      </c>
      <c r="B4901" s="221">
        <v>635080</v>
      </c>
      <c r="C4901" s="221">
        <f t="shared" si="152"/>
        <v>6</v>
      </c>
      <c r="D4901" s="221">
        <v>63508000</v>
      </c>
      <c r="F4901" s="221" t="s">
        <v>1063</v>
      </c>
      <c r="G4901" s="222">
        <v>4378733.55</v>
      </c>
      <c r="H4901" s="222">
        <v>0</v>
      </c>
      <c r="I4901" s="222">
        <f t="shared" si="153"/>
        <v>4378733.55</v>
      </c>
    </row>
    <row r="4902" spans="1:9" x14ac:dyDescent="0.2">
      <c r="A4902" s="221" t="s">
        <v>17</v>
      </c>
      <c r="B4902" s="221">
        <v>641010</v>
      </c>
      <c r="C4902" s="221">
        <f t="shared" si="152"/>
        <v>6</v>
      </c>
      <c r="D4902" s="221">
        <v>64101000</v>
      </c>
      <c r="F4902" s="221" t="s">
        <v>216</v>
      </c>
      <c r="G4902" s="222">
        <v>1618222353.9000001</v>
      </c>
      <c r="H4902" s="222">
        <v>0</v>
      </c>
      <c r="I4902" s="222">
        <f t="shared" si="153"/>
        <v>1618222353.9000001</v>
      </c>
    </row>
    <row r="4903" spans="1:9" x14ac:dyDescent="0.2">
      <c r="A4903" s="221" t="s">
        <v>17</v>
      </c>
      <c r="B4903" s="221">
        <v>641020</v>
      </c>
      <c r="C4903" s="221">
        <f t="shared" si="152"/>
        <v>6</v>
      </c>
      <c r="D4903" s="221">
        <v>64102000</v>
      </c>
      <c r="F4903" s="221" t="s">
        <v>217</v>
      </c>
      <c r="G4903" s="222">
        <v>42906621.590000004</v>
      </c>
      <c r="H4903" s="222">
        <v>0</v>
      </c>
      <c r="I4903" s="222">
        <f t="shared" si="153"/>
        <v>42906621.590000004</v>
      </c>
    </row>
    <row r="4904" spans="1:9" x14ac:dyDescent="0.2">
      <c r="A4904" s="221" t="s">
        <v>17</v>
      </c>
      <c r="B4904" s="221">
        <v>641030</v>
      </c>
      <c r="C4904" s="221">
        <f t="shared" si="152"/>
        <v>6</v>
      </c>
      <c r="D4904" s="221">
        <v>64103000</v>
      </c>
      <c r="F4904" s="221" t="s">
        <v>218</v>
      </c>
      <c r="G4904" s="222">
        <v>224927942.58000001</v>
      </c>
      <c r="H4904" s="222">
        <v>0</v>
      </c>
      <c r="I4904" s="222">
        <f t="shared" si="153"/>
        <v>224927942.58000001</v>
      </c>
    </row>
    <row r="4905" spans="1:9" x14ac:dyDescent="0.2">
      <c r="A4905" s="221" t="s">
        <v>17</v>
      </c>
      <c r="B4905" s="221">
        <v>641040</v>
      </c>
      <c r="C4905" s="221">
        <f t="shared" si="152"/>
        <v>6</v>
      </c>
      <c r="D4905" s="221">
        <v>64104000</v>
      </c>
      <c r="F4905" s="221" t="s">
        <v>1432</v>
      </c>
      <c r="G4905" s="222">
        <v>460873043.41000003</v>
      </c>
      <c r="H4905" s="222">
        <v>0</v>
      </c>
      <c r="I4905" s="222">
        <f t="shared" si="153"/>
        <v>460873043.41000003</v>
      </c>
    </row>
    <row r="4906" spans="1:9" x14ac:dyDescent="0.2">
      <c r="A4906" s="221" t="s">
        <v>17</v>
      </c>
      <c r="B4906" s="221">
        <v>641050</v>
      </c>
      <c r="C4906" s="221">
        <f t="shared" si="152"/>
        <v>6</v>
      </c>
      <c r="D4906" s="221">
        <v>64105000</v>
      </c>
      <c r="F4906" s="221" t="s">
        <v>221</v>
      </c>
      <c r="G4906" s="222">
        <v>0</v>
      </c>
      <c r="H4906" s="222">
        <v>2528962.41</v>
      </c>
      <c r="I4906" s="222">
        <f t="shared" si="153"/>
        <v>-2528962.41</v>
      </c>
    </row>
    <row r="4907" spans="1:9" x14ac:dyDescent="0.2">
      <c r="A4907" s="221" t="s">
        <v>17</v>
      </c>
      <c r="B4907" s="221">
        <v>641060</v>
      </c>
      <c r="C4907" s="221">
        <f t="shared" si="152"/>
        <v>6</v>
      </c>
      <c r="D4907" s="221">
        <v>64106000</v>
      </c>
      <c r="F4907" s="221" t="s">
        <v>1459</v>
      </c>
      <c r="G4907" s="222">
        <v>3186200</v>
      </c>
      <c r="H4907" s="222">
        <v>0</v>
      </c>
      <c r="I4907" s="222">
        <f t="shared" si="153"/>
        <v>3186200</v>
      </c>
    </row>
    <row r="4908" spans="1:9" x14ac:dyDescent="0.2">
      <c r="A4908" s="221" t="s">
        <v>17</v>
      </c>
      <c r="B4908" s="221">
        <v>641070</v>
      </c>
      <c r="C4908" s="221">
        <f t="shared" si="152"/>
        <v>6</v>
      </c>
      <c r="D4908" s="221">
        <v>64107000</v>
      </c>
      <c r="F4908" s="221" t="s">
        <v>296</v>
      </c>
      <c r="G4908" s="222">
        <v>75305200</v>
      </c>
      <c r="H4908" s="222">
        <v>0</v>
      </c>
      <c r="I4908" s="222">
        <f t="shared" si="153"/>
        <v>75305200</v>
      </c>
    </row>
    <row r="4909" spans="1:9" x14ac:dyDescent="0.2">
      <c r="A4909" s="221" t="s">
        <v>17</v>
      </c>
      <c r="B4909" s="221">
        <v>641800</v>
      </c>
      <c r="C4909" s="221">
        <f t="shared" si="152"/>
        <v>6</v>
      </c>
      <c r="D4909" s="221">
        <v>64180000</v>
      </c>
      <c r="F4909" s="221" t="s">
        <v>1433</v>
      </c>
      <c r="G4909" s="222">
        <v>159864028.53999999</v>
      </c>
      <c r="H4909" s="222">
        <v>0</v>
      </c>
      <c r="I4909" s="222">
        <f t="shared" si="153"/>
        <v>159864028.53999999</v>
      </c>
    </row>
    <row r="4910" spans="1:9" x14ac:dyDescent="0.2">
      <c r="A4910" s="221" t="s">
        <v>17</v>
      </c>
      <c r="B4910" s="221">
        <v>645010</v>
      </c>
      <c r="C4910" s="221">
        <f t="shared" si="152"/>
        <v>6</v>
      </c>
      <c r="D4910" s="221">
        <v>64501000</v>
      </c>
      <c r="F4910" s="221" t="s">
        <v>483</v>
      </c>
      <c r="G4910" s="222">
        <v>257862787.78</v>
      </c>
      <c r="H4910" s="222">
        <v>0</v>
      </c>
      <c r="I4910" s="222">
        <f t="shared" si="153"/>
        <v>257862787.78</v>
      </c>
    </row>
    <row r="4911" spans="1:9" x14ac:dyDescent="0.2">
      <c r="A4911" s="221" t="s">
        <v>17</v>
      </c>
      <c r="B4911" s="221">
        <v>645020</v>
      </c>
      <c r="C4911" s="221">
        <f t="shared" si="152"/>
        <v>6</v>
      </c>
      <c r="D4911" s="221">
        <v>64502000</v>
      </c>
      <c r="F4911" s="221" t="s">
        <v>1434</v>
      </c>
      <c r="G4911" s="222">
        <v>97210345.579999998</v>
      </c>
      <c r="H4911" s="222">
        <v>0</v>
      </c>
      <c r="I4911" s="222">
        <f t="shared" si="153"/>
        <v>97210345.579999998</v>
      </c>
    </row>
    <row r="4912" spans="1:9" x14ac:dyDescent="0.2">
      <c r="A4912" s="221" t="s">
        <v>17</v>
      </c>
      <c r="B4912" s="221">
        <v>645030</v>
      </c>
      <c r="C4912" s="221">
        <f t="shared" si="152"/>
        <v>6</v>
      </c>
      <c r="D4912" s="221">
        <v>64503000</v>
      </c>
      <c r="F4912" s="221" t="s">
        <v>2441</v>
      </c>
      <c r="G4912" s="222">
        <v>51498</v>
      </c>
      <c r="H4912" s="222">
        <v>0</v>
      </c>
      <c r="I4912" s="222">
        <f t="shared" si="153"/>
        <v>51498</v>
      </c>
    </row>
    <row r="4913" spans="1:9" x14ac:dyDescent="0.2">
      <c r="A4913" s="221" t="s">
        <v>17</v>
      </c>
      <c r="B4913" s="221">
        <v>645040</v>
      </c>
      <c r="C4913" s="221">
        <f t="shared" si="152"/>
        <v>6</v>
      </c>
      <c r="D4913" s="221">
        <v>64504000</v>
      </c>
      <c r="F4913" s="221" t="s">
        <v>486</v>
      </c>
      <c r="G4913" s="222">
        <v>19835599.059999999</v>
      </c>
      <c r="H4913" s="222">
        <v>0</v>
      </c>
      <c r="I4913" s="222">
        <f t="shared" si="153"/>
        <v>19835599.059999999</v>
      </c>
    </row>
    <row r="4914" spans="1:9" x14ac:dyDescent="0.2">
      <c r="A4914" s="221" t="s">
        <v>17</v>
      </c>
      <c r="B4914" s="221">
        <v>645070</v>
      </c>
      <c r="C4914" s="221">
        <f t="shared" si="152"/>
        <v>6</v>
      </c>
      <c r="D4914" s="221">
        <v>64505000</v>
      </c>
      <c r="F4914" s="221" t="s">
        <v>4627</v>
      </c>
      <c r="G4914" s="222">
        <v>433961.5</v>
      </c>
      <c r="H4914" s="222">
        <v>0</v>
      </c>
      <c r="I4914" s="222">
        <f t="shared" si="153"/>
        <v>433961.5</v>
      </c>
    </row>
    <row r="4915" spans="1:9" x14ac:dyDescent="0.2">
      <c r="A4915" s="221" t="s">
        <v>17</v>
      </c>
      <c r="B4915" s="221">
        <v>645800</v>
      </c>
      <c r="C4915" s="221">
        <f t="shared" si="152"/>
        <v>6</v>
      </c>
      <c r="D4915" s="221">
        <v>64580000</v>
      </c>
      <c r="F4915" s="221" t="s">
        <v>1435</v>
      </c>
      <c r="G4915" s="222">
        <v>20808044.59</v>
      </c>
      <c r="H4915" s="222">
        <v>0</v>
      </c>
      <c r="I4915" s="222">
        <f t="shared" si="153"/>
        <v>20808044.59</v>
      </c>
    </row>
    <row r="4916" spans="1:9" x14ac:dyDescent="0.2">
      <c r="A4916" s="221" t="s">
        <v>17</v>
      </c>
      <c r="B4916" s="221">
        <v>647500</v>
      </c>
      <c r="C4916" s="221">
        <f t="shared" si="152"/>
        <v>6</v>
      </c>
      <c r="D4916" s="221">
        <v>64700000</v>
      </c>
      <c r="F4916" s="221" t="s">
        <v>1436</v>
      </c>
      <c r="G4916" s="222">
        <v>223813.921</v>
      </c>
      <c r="H4916" s="222">
        <v>0</v>
      </c>
      <c r="I4916" s="222">
        <f t="shared" si="153"/>
        <v>223813.921</v>
      </c>
    </row>
    <row r="4917" spans="1:9" x14ac:dyDescent="0.2">
      <c r="A4917" s="221" t="s">
        <v>17</v>
      </c>
      <c r="B4917" s="221">
        <v>648020</v>
      </c>
      <c r="C4917" s="221">
        <f t="shared" si="152"/>
        <v>6</v>
      </c>
      <c r="D4917" s="221">
        <v>64802000</v>
      </c>
      <c r="F4917" s="221" t="s">
        <v>225</v>
      </c>
      <c r="G4917" s="222">
        <v>162093.73000000001</v>
      </c>
      <c r="H4917" s="222">
        <v>0</v>
      </c>
      <c r="I4917" s="222">
        <f t="shared" si="153"/>
        <v>162093.73000000001</v>
      </c>
    </row>
    <row r="4918" spans="1:9" x14ac:dyDescent="0.2">
      <c r="A4918" s="221" t="s">
        <v>17</v>
      </c>
      <c r="B4918" s="221">
        <v>648030</v>
      </c>
      <c r="C4918" s="221">
        <f t="shared" si="152"/>
        <v>6</v>
      </c>
      <c r="D4918" s="221">
        <v>64803000</v>
      </c>
      <c r="F4918" s="221" t="s">
        <v>556</v>
      </c>
      <c r="G4918" s="222">
        <v>26784072.879999999</v>
      </c>
      <c r="H4918" s="222">
        <v>0</v>
      </c>
      <c r="I4918" s="222">
        <f t="shared" si="153"/>
        <v>26784072.879999999</v>
      </c>
    </row>
    <row r="4919" spans="1:9" x14ac:dyDescent="0.2">
      <c r="A4919" s="221" t="s">
        <v>17</v>
      </c>
      <c r="B4919" s="221">
        <v>648040</v>
      </c>
      <c r="C4919" s="221">
        <f t="shared" si="152"/>
        <v>6</v>
      </c>
      <c r="D4919" s="221">
        <v>64804000</v>
      </c>
      <c r="F4919" s="221" t="s">
        <v>224</v>
      </c>
      <c r="G4919" s="222">
        <v>59531078.717</v>
      </c>
      <c r="H4919" s="222">
        <v>0</v>
      </c>
      <c r="I4919" s="222">
        <f t="shared" si="153"/>
        <v>59531078.717</v>
      </c>
    </row>
    <row r="4920" spans="1:9" x14ac:dyDescent="0.2">
      <c r="A4920" s="221" t="s">
        <v>17</v>
      </c>
      <c r="B4920" s="221">
        <v>651000</v>
      </c>
      <c r="C4920" s="221">
        <f t="shared" si="152"/>
        <v>6</v>
      </c>
      <c r="D4920" s="221">
        <v>65100000</v>
      </c>
      <c r="F4920" s="221" t="s">
        <v>1437</v>
      </c>
      <c r="G4920" s="222">
        <v>34790037.979999997</v>
      </c>
      <c r="H4920" s="222">
        <v>0</v>
      </c>
      <c r="I4920" s="222">
        <f t="shared" si="153"/>
        <v>34790037.979999997</v>
      </c>
    </row>
    <row r="4921" spans="1:9" x14ac:dyDescent="0.2">
      <c r="A4921" s="221" t="s">
        <v>17</v>
      </c>
      <c r="B4921" s="221">
        <v>656010</v>
      </c>
      <c r="C4921" s="221">
        <f t="shared" si="152"/>
        <v>6</v>
      </c>
      <c r="D4921" s="221">
        <v>65601000</v>
      </c>
      <c r="F4921" s="221" t="s">
        <v>561</v>
      </c>
      <c r="G4921" s="222">
        <v>46104748.740000002</v>
      </c>
      <c r="H4921" s="222">
        <v>0</v>
      </c>
      <c r="I4921" s="222">
        <f t="shared" si="153"/>
        <v>46104748.740000002</v>
      </c>
    </row>
    <row r="4922" spans="1:9" x14ac:dyDescent="0.2">
      <c r="A4922" s="221" t="s">
        <v>17</v>
      </c>
      <c r="B4922" s="221">
        <v>658000</v>
      </c>
      <c r="C4922" s="221">
        <f t="shared" si="152"/>
        <v>6</v>
      </c>
      <c r="D4922" s="221">
        <v>65800000</v>
      </c>
      <c r="F4922" s="221" t="s">
        <v>1440</v>
      </c>
      <c r="G4922" s="222">
        <v>5347577.0773999998</v>
      </c>
      <c r="H4922" s="222">
        <v>0</v>
      </c>
      <c r="I4922" s="222">
        <f t="shared" si="153"/>
        <v>5347577.0773999998</v>
      </c>
    </row>
    <row r="4923" spans="1:9" x14ac:dyDescent="0.2">
      <c r="A4923" s="221" t="s">
        <v>17</v>
      </c>
      <c r="B4923" s="221">
        <v>658100</v>
      </c>
      <c r="C4923" s="221">
        <f t="shared" si="152"/>
        <v>6</v>
      </c>
      <c r="D4923" s="221">
        <v>65810000</v>
      </c>
      <c r="F4923" s="221" t="s">
        <v>766</v>
      </c>
      <c r="G4923" s="222">
        <v>787740.8</v>
      </c>
      <c r="H4923" s="222">
        <v>0</v>
      </c>
      <c r="I4923" s="222">
        <f t="shared" si="153"/>
        <v>787740.8</v>
      </c>
    </row>
    <row r="4924" spans="1:9" x14ac:dyDescent="0.2">
      <c r="A4924" s="221" t="s">
        <v>17</v>
      </c>
      <c r="B4924" s="221">
        <v>661000</v>
      </c>
      <c r="C4924" s="221">
        <f t="shared" si="152"/>
        <v>6</v>
      </c>
      <c r="D4924" s="221">
        <v>66100000</v>
      </c>
      <c r="F4924" s="221" t="s">
        <v>1933</v>
      </c>
      <c r="G4924" s="222">
        <v>9603094.2300000004</v>
      </c>
      <c r="H4924" s="222">
        <v>0</v>
      </c>
      <c r="I4924" s="222">
        <f t="shared" si="153"/>
        <v>9603094.2300000004</v>
      </c>
    </row>
    <row r="4925" spans="1:9" x14ac:dyDescent="0.2">
      <c r="A4925" s="221" t="s">
        <v>17</v>
      </c>
      <c r="B4925" s="221">
        <v>661010</v>
      </c>
      <c r="C4925" s="221">
        <f t="shared" si="152"/>
        <v>6</v>
      </c>
      <c r="D4925" s="221">
        <v>66101000</v>
      </c>
      <c r="F4925" s="221" t="s">
        <v>500</v>
      </c>
      <c r="G4925" s="222">
        <v>9263727.6600000001</v>
      </c>
      <c r="H4925" s="222">
        <v>0</v>
      </c>
      <c r="I4925" s="222">
        <f t="shared" si="153"/>
        <v>9263727.6600000001</v>
      </c>
    </row>
    <row r="4926" spans="1:9" x14ac:dyDescent="0.2">
      <c r="A4926" s="221" t="s">
        <v>17</v>
      </c>
      <c r="B4926" s="221">
        <v>661020</v>
      </c>
      <c r="C4926" s="221">
        <f t="shared" si="152"/>
        <v>6</v>
      </c>
      <c r="D4926" s="221">
        <v>66102000</v>
      </c>
      <c r="F4926" s="221" t="s">
        <v>1442</v>
      </c>
      <c r="G4926" s="222">
        <v>274762231.39999998</v>
      </c>
      <c r="H4926" s="222">
        <v>0</v>
      </c>
      <c r="I4926" s="222">
        <f t="shared" si="153"/>
        <v>274762231.39999998</v>
      </c>
    </row>
    <row r="4927" spans="1:9" x14ac:dyDescent="0.2">
      <c r="A4927" s="221" t="s">
        <v>17</v>
      </c>
      <c r="B4927" s="221">
        <v>661030</v>
      </c>
      <c r="C4927" s="221">
        <f t="shared" si="152"/>
        <v>6</v>
      </c>
      <c r="D4927" s="221">
        <v>66103000</v>
      </c>
      <c r="F4927" s="221" t="s">
        <v>1443</v>
      </c>
      <c r="G4927" s="222">
        <v>360554028.26999998</v>
      </c>
      <c r="H4927" s="222">
        <v>0</v>
      </c>
      <c r="I4927" s="222">
        <f t="shared" si="153"/>
        <v>360554028.26999998</v>
      </c>
    </row>
    <row r="4928" spans="1:9" x14ac:dyDescent="0.2">
      <c r="A4928" s="221" t="s">
        <v>17</v>
      </c>
      <c r="B4928" s="221">
        <v>661040</v>
      </c>
      <c r="C4928" s="221">
        <f t="shared" si="152"/>
        <v>6</v>
      </c>
      <c r="D4928" s="221">
        <v>66104000</v>
      </c>
      <c r="F4928" s="221" t="s">
        <v>506</v>
      </c>
      <c r="G4928" s="222">
        <v>344441645.04000002</v>
      </c>
      <c r="H4928" s="222">
        <v>0</v>
      </c>
      <c r="I4928" s="222">
        <f t="shared" si="153"/>
        <v>344441645.04000002</v>
      </c>
    </row>
    <row r="4929" spans="1:9" x14ac:dyDescent="0.2">
      <c r="A4929" s="221" t="s">
        <v>17</v>
      </c>
      <c r="B4929" s="221">
        <v>666000</v>
      </c>
      <c r="C4929" s="221">
        <f t="shared" si="152"/>
        <v>6</v>
      </c>
      <c r="D4929" s="221">
        <v>66600000</v>
      </c>
      <c r="F4929" s="221" t="s">
        <v>232</v>
      </c>
      <c r="G4929" s="222">
        <v>1064093045.4218</v>
      </c>
      <c r="H4929" s="222">
        <v>0</v>
      </c>
      <c r="I4929" s="222">
        <f t="shared" si="153"/>
        <v>1064093045.4218</v>
      </c>
    </row>
    <row r="4930" spans="1:9" x14ac:dyDescent="0.2">
      <c r="A4930" s="221" t="s">
        <v>17</v>
      </c>
      <c r="B4930" s="221">
        <v>681110</v>
      </c>
      <c r="C4930" s="221">
        <f t="shared" ref="C4930:C4993" si="154">+LEN(B:B)</f>
        <v>6</v>
      </c>
      <c r="D4930" s="221">
        <v>68111000</v>
      </c>
      <c r="F4930" s="221" t="s">
        <v>1444</v>
      </c>
      <c r="G4930" s="222">
        <v>8251396.5899999999</v>
      </c>
      <c r="H4930" s="222">
        <v>0</v>
      </c>
      <c r="I4930" s="222">
        <f t="shared" ref="I4930:I4993" si="155">+G:G-H:H</f>
        <v>8251396.5899999999</v>
      </c>
    </row>
    <row r="4931" spans="1:9" x14ac:dyDescent="0.2">
      <c r="A4931" s="221" t="s">
        <v>17</v>
      </c>
      <c r="B4931" s="221">
        <v>681120</v>
      </c>
      <c r="C4931" s="221">
        <f t="shared" si="154"/>
        <v>6</v>
      </c>
      <c r="D4931" s="221">
        <v>68112000</v>
      </c>
      <c r="F4931" s="221" t="s">
        <v>1445</v>
      </c>
      <c r="G4931" s="222">
        <v>580803061.79815698</v>
      </c>
      <c r="H4931" s="222">
        <v>0</v>
      </c>
      <c r="I4931" s="222">
        <f t="shared" si="155"/>
        <v>580803061.79815698</v>
      </c>
    </row>
    <row r="4932" spans="1:9" x14ac:dyDescent="0.2">
      <c r="A4932" s="221" t="s">
        <v>17</v>
      </c>
      <c r="B4932" s="221">
        <v>698000</v>
      </c>
      <c r="C4932" s="221">
        <f t="shared" si="154"/>
        <v>6</v>
      </c>
      <c r="D4932" s="221">
        <v>69500000</v>
      </c>
      <c r="F4932" s="221" t="s">
        <v>513</v>
      </c>
      <c r="G4932" s="222">
        <v>105085663.60573</v>
      </c>
      <c r="H4932" s="222">
        <v>0</v>
      </c>
      <c r="I4932" s="222">
        <f t="shared" si="155"/>
        <v>105085663.60573</v>
      </c>
    </row>
    <row r="4933" spans="1:9" x14ac:dyDescent="0.2">
      <c r="A4933" s="221" t="s">
        <v>17</v>
      </c>
      <c r="B4933" s="221">
        <v>701000</v>
      </c>
      <c r="C4933" s="221">
        <f t="shared" si="154"/>
        <v>6</v>
      </c>
      <c r="D4933" s="221">
        <v>70100000</v>
      </c>
      <c r="F4933" s="221" t="s">
        <v>1446</v>
      </c>
      <c r="G4933" s="222">
        <v>0</v>
      </c>
      <c r="H4933" s="222">
        <v>18705387469.638901</v>
      </c>
      <c r="I4933" s="222">
        <f t="shared" si="155"/>
        <v>-18705387469.638901</v>
      </c>
    </row>
    <row r="4934" spans="1:9" x14ac:dyDescent="0.2">
      <c r="A4934" s="221" t="s">
        <v>17</v>
      </c>
      <c r="B4934" s="221">
        <v>702000</v>
      </c>
      <c r="C4934" s="221">
        <f t="shared" si="154"/>
        <v>6</v>
      </c>
      <c r="D4934" s="221">
        <v>70200000</v>
      </c>
      <c r="F4934" s="221" t="s">
        <v>1367</v>
      </c>
      <c r="G4934" s="222">
        <v>0</v>
      </c>
      <c r="H4934" s="222">
        <v>72734219.25</v>
      </c>
      <c r="I4934" s="222">
        <f t="shared" si="155"/>
        <v>-72734219.25</v>
      </c>
    </row>
    <row r="4935" spans="1:9" x14ac:dyDescent="0.2">
      <c r="A4935" s="221" t="s">
        <v>17</v>
      </c>
      <c r="B4935" s="221">
        <v>707200</v>
      </c>
      <c r="C4935" s="221">
        <f t="shared" si="154"/>
        <v>6</v>
      </c>
      <c r="D4935" s="221">
        <v>70720000</v>
      </c>
      <c r="F4935" s="221" t="s">
        <v>1447</v>
      </c>
      <c r="G4935" s="222">
        <v>0</v>
      </c>
      <c r="H4935" s="222">
        <v>2261436005.9835</v>
      </c>
      <c r="I4935" s="222">
        <f t="shared" si="155"/>
        <v>-2261436005.9835</v>
      </c>
    </row>
    <row r="4936" spans="1:9" x14ac:dyDescent="0.2">
      <c r="A4936" s="221" t="s">
        <v>17</v>
      </c>
      <c r="B4936" s="221">
        <v>708000</v>
      </c>
      <c r="C4936" s="221">
        <f t="shared" si="154"/>
        <v>6</v>
      </c>
      <c r="D4936" s="221">
        <v>70800000</v>
      </c>
      <c r="F4936" s="221" t="s">
        <v>1448</v>
      </c>
      <c r="G4936" s="222">
        <v>0</v>
      </c>
      <c r="H4936" s="222">
        <v>41386242.07</v>
      </c>
      <c r="I4936" s="222">
        <f t="shared" si="155"/>
        <v>-41386242.07</v>
      </c>
    </row>
    <row r="4937" spans="1:9" x14ac:dyDescent="0.2">
      <c r="A4937" s="221" t="s">
        <v>17</v>
      </c>
      <c r="B4937" s="221">
        <v>709000</v>
      </c>
      <c r="C4937" s="221">
        <f t="shared" si="154"/>
        <v>6</v>
      </c>
      <c r="D4937" s="221">
        <v>70900000</v>
      </c>
      <c r="F4937" s="221" t="s">
        <v>1449</v>
      </c>
      <c r="G4937" s="222">
        <v>83811215.796399996</v>
      </c>
      <c r="H4937" s="222">
        <v>0</v>
      </c>
      <c r="I4937" s="222">
        <f t="shared" si="155"/>
        <v>83811215.796399996</v>
      </c>
    </row>
    <row r="4938" spans="1:9" x14ac:dyDescent="0.2">
      <c r="A4938" s="221" t="s">
        <v>17</v>
      </c>
      <c r="B4938" s="221">
        <v>713500</v>
      </c>
      <c r="C4938" s="221">
        <f t="shared" si="154"/>
        <v>6</v>
      </c>
      <c r="D4938" s="221">
        <v>71355000</v>
      </c>
      <c r="F4938" s="221" t="s">
        <v>5147</v>
      </c>
      <c r="G4938" s="222">
        <v>0</v>
      </c>
      <c r="H4938" s="222">
        <v>974938230.67999995</v>
      </c>
      <c r="I4938" s="222">
        <f t="shared" si="155"/>
        <v>-974938230.67999995</v>
      </c>
    </row>
    <row r="4939" spans="1:9" x14ac:dyDescent="0.2">
      <c r="A4939" s="221" t="s">
        <v>17</v>
      </c>
      <c r="B4939" s="221">
        <v>713550</v>
      </c>
      <c r="C4939" s="221">
        <f t="shared" si="154"/>
        <v>6</v>
      </c>
      <c r="D4939" s="221">
        <v>71355000</v>
      </c>
      <c r="F4939" s="221" t="s">
        <v>1450</v>
      </c>
      <c r="G4939" s="222">
        <v>0</v>
      </c>
      <c r="H4939" s="222">
        <v>944218403.87</v>
      </c>
      <c r="I4939" s="222">
        <f t="shared" si="155"/>
        <v>-944218403.87</v>
      </c>
    </row>
    <row r="4940" spans="1:9" x14ac:dyDescent="0.2">
      <c r="A4940" s="221" t="s">
        <v>17</v>
      </c>
      <c r="B4940" s="221">
        <v>741000</v>
      </c>
      <c r="C4940" s="221">
        <f t="shared" si="154"/>
        <v>6</v>
      </c>
      <c r="D4940" s="221">
        <v>75200000</v>
      </c>
      <c r="F4940" s="221" t="s">
        <v>2402</v>
      </c>
      <c r="G4940" s="222">
        <v>0</v>
      </c>
      <c r="H4940" s="222">
        <v>25173225</v>
      </c>
      <c r="I4940" s="222">
        <f t="shared" si="155"/>
        <v>-25173225</v>
      </c>
    </row>
    <row r="4941" spans="1:9" x14ac:dyDescent="0.2">
      <c r="A4941" s="221" t="s">
        <v>17</v>
      </c>
      <c r="B4941" s="221">
        <v>752000</v>
      </c>
      <c r="C4941" s="221">
        <f t="shared" si="154"/>
        <v>6</v>
      </c>
      <c r="D4941" s="221">
        <v>75200000</v>
      </c>
      <c r="F4941" s="221" t="s">
        <v>524</v>
      </c>
      <c r="G4941" s="222">
        <v>0</v>
      </c>
      <c r="H4941" s="222">
        <v>980000</v>
      </c>
      <c r="I4941" s="222">
        <f t="shared" si="155"/>
        <v>-980000</v>
      </c>
    </row>
    <row r="4942" spans="1:9" x14ac:dyDescent="0.2">
      <c r="A4942" s="221" t="s">
        <v>17</v>
      </c>
      <c r="B4942" s="221">
        <v>758000</v>
      </c>
      <c r="C4942" s="221">
        <f t="shared" si="154"/>
        <v>6</v>
      </c>
      <c r="D4942" s="221">
        <v>75800000</v>
      </c>
      <c r="F4942" s="221" t="s">
        <v>1451</v>
      </c>
      <c r="G4942" s="222">
        <v>0</v>
      </c>
      <c r="H4942" s="222">
        <v>1796893873.0931001</v>
      </c>
      <c r="I4942" s="222">
        <f t="shared" si="155"/>
        <v>-1796893873.0931001</v>
      </c>
    </row>
    <row r="4943" spans="1:9" x14ac:dyDescent="0.2">
      <c r="A4943" s="221" t="s">
        <v>17</v>
      </c>
      <c r="B4943" s="221">
        <v>758100</v>
      </c>
      <c r="C4943" s="221">
        <f t="shared" si="154"/>
        <v>6</v>
      </c>
      <c r="D4943" s="221">
        <v>75810000</v>
      </c>
      <c r="F4943" s="221" t="s">
        <v>238</v>
      </c>
      <c r="G4943" s="222">
        <v>0</v>
      </c>
      <c r="H4943" s="222">
        <v>37868400</v>
      </c>
      <c r="I4943" s="222">
        <f t="shared" si="155"/>
        <v>-37868400</v>
      </c>
    </row>
    <row r="4944" spans="1:9" x14ac:dyDescent="0.2">
      <c r="A4944" s="221" t="s">
        <v>17</v>
      </c>
      <c r="B4944" s="221">
        <v>758200</v>
      </c>
      <c r="C4944" s="221">
        <f t="shared" si="154"/>
        <v>6</v>
      </c>
      <c r="D4944" s="221">
        <v>75810000</v>
      </c>
      <c r="F4944" s="221" t="s">
        <v>1453</v>
      </c>
      <c r="G4944" s="222">
        <v>0</v>
      </c>
      <c r="H4944" s="222">
        <v>9000000</v>
      </c>
      <c r="I4944" s="222">
        <f t="shared" si="155"/>
        <v>-9000000</v>
      </c>
    </row>
    <row r="4945" spans="1:9" x14ac:dyDescent="0.2">
      <c r="A4945" s="221" t="s">
        <v>17</v>
      </c>
      <c r="B4945" s="221">
        <v>758400</v>
      </c>
      <c r="C4945" s="221">
        <f t="shared" si="154"/>
        <v>6</v>
      </c>
      <c r="D4945" s="221">
        <v>75810000</v>
      </c>
      <c r="F4945" s="221" t="s">
        <v>1455</v>
      </c>
      <c r="G4945" s="222">
        <v>0</v>
      </c>
      <c r="H4945" s="222">
        <v>2531817</v>
      </c>
      <c r="I4945" s="222">
        <f t="shared" si="155"/>
        <v>-2531817</v>
      </c>
    </row>
    <row r="4946" spans="1:9" x14ac:dyDescent="0.2">
      <c r="A4946" s="221" t="s">
        <v>17</v>
      </c>
      <c r="B4946" s="221">
        <v>765000</v>
      </c>
      <c r="C4946" s="221">
        <f t="shared" si="154"/>
        <v>6</v>
      </c>
      <c r="D4946" s="221">
        <v>76500000</v>
      </c>
      <c r="F4946" s="221" t="s">
        <v>527</v>
      </c>
      <c r="G4946" s="222">
        <v>0</v>
      </c>
      <c r="H4946" s="222">
        <v>12526344.52</v>
      </c>
      <c r="I4946" s="222">
        <f t="shared" si="155"/>
        <v>-12526344.52</v>
      </c>
    </row>
    <row r="4947" spans="1:9" x14ac:dyDescent="0.2">
      <c r="A4947" s="221" t="s">
        <v>17</v>
      </c>
      <c r="B4947" s="221">
        <v>766000</v>
      </c>
      <c r="C4947" s="221">
        <f t="shared" si="154"/>
        <v>6</v>
      </c>
      <c r="D4947" s="221">
        <v>76600000</v>
      </c>
      <c r="F4947" s="221" t="s">
        <v>239</v>
      </c>
      <c r="G4947" s="222">
        <v>0</v>
      </c>
      <c r="H4947" s="222">
        <v>393012905.30540001</v>
      </c>
      <c r="I4947" s="222">
        <f t="shared" si="155"/>
        <v>-393012905.30540001</v>
      </c>
    </row>
    <row r="4948" spans="1:9" x14ac:dyDescent="0.2">
      <c r="A4948" s="221" t="s">
        <v>17</v>
      </c>
      <c r="B4948" s="221">
        <v>781500</v>
      </c>
      <c r="C4948" s="221">
        <f t="shared" si="154"/>
        <v>6</v>
      </c>
      <c r="D4948" s="221">
        <v>78500000</v>
      </c>
      <c r="F4948" s="221" t="s">
        <v>1463</v>
      </c>
      <c r="G4948" s="222">
        <v>0</v>
      </c>
      <c r="H4948" s="222">
        <v>127397893.59</v>
      </c>
      <c r="I4948" s="222">
        <f t="shared" si="155"/>
        <v>-127397893.59</v>
      </c>
    </row>
    <row r="4949" spans="1:9" x14ac:dyDescent="0.2">
      <c r="A4949" s="221" t="s">
        <v>29</v>
      </c>
      <c r="B4949" s="225" t="s">
        <v>3360</v>
      </c>
      <c r="C4949" s="221">
        <f t="shared" si="154"/>
        <v>6</v>
      </c>
      <c r="D4949" s="221">
        <v>10100000</v>
      </c>
      <c r="F4949" s="221" t="s">
        <v>1645</v>
      </c>
      <c r="H4949" s="222">
        <v>10000000</v>
      </c>
      <c r="I4949" s="222">
        <f t="shared" si="155"/>
        <v>-10000000</v>
      </c>
    </row>
    <row r="4950" spans="1:9" x14ac:dyDescent="0.2">
      <c r="A4950" s="221" t="s">
        <v>29</v>
      </c>
      <c r="B4950" s="225" t="s">
        <v>3368</v>
      </c>
      <c r="C4950" s="221">
        <f t="shared" si="154"/>
        <v>6</v>
      </c>
      <c r="D4950" s="221">
        <v>11000000</v>
      </c>
      <c r="F4950" s="221" t="s">
        <v>1646</v>
      </c>
      <c r="H4950" s="222">
        <v>166731221.84</v>
      </c>
      <c r="I4950" s="222">
        <f t="shared" si="155"/>
        <v>-166731221.84</v>
      </c>
    </row>
    <row r="4951" spans="1:9" x14ac:dyDescent="0.2">
      <c r="A4951" s="221" t="s">
        <v>29</v>
      </c>
      <c r="B4951" s="225" t="s">
        <v>3373</v>
      </c>
      <c r="C4951" s="221">
        <f t="shared" si="154"/>
        <v>6</v>
      </c>
      <c r="D4951" s="221">
        <v>12000000</v>
      </c>
      <c r="F4951" s="221" t="s">
        <v>1647</v>
      </c>
      <c r="H4951" s="222">
        <v>800063654.38</v>
      </c>
      <c r="I4951" s="222">
        <f t="shared" si="155"/>
        <v>-800063654.38</v>
      </c>
    </row>
    <row r="4952" spans="1:9" x14ac:dyDescent="0.2">
      <c r="A4952" s="221" t="s">
        <v>29</v>
      </c>
      <c r="B4952" s="225" t="s">
        <v>5148</v>
      </c>
      <c r="C4952" s="221">
        <f t="shared" si="154"/>
        <v>6</v>
      </c>
      <c r="D4952" s="221">
        <v>16400000</v>
      </c>
      <c r="F4952" s="221" t="s">
        <v>1649</v>
      </c>
      <c r="I4952" s="222">
        <f t="shared" si="155"/>
        <v>0</v>
      </c>
    </row>
    <row r="4953" spans="1:9" x14ac:dyDescent="0.2">
      <c r="A4953" s="221" t="s">
        <v>29</v>
      </c>
      <c r="B4953" s="225" t="s">
        <v>5149</v>
      </c>
      <c r="C4953" s="221">
        <f t="shared" si="154"/>
        <v>6</v>
      </c>
      <c r="D4953" s="221">
        <v>20300000</v>
      </c>
      <c r="F4953" s="221" t="s">
        <v>1650</v>
      </c>
      <c r="G4953" s="222">
        <v>395000</v>
      </c>
      <c r="I4953" s="222">
        <f t="shared" si="155"/>
        <v>395000</v>
      </c>
    </row>
    <row r="4954" spans="1:9" x14ac:dyDescent="0.2">
      <c r="A4954" s="221" t="s">
        <v>29</v>
      </c>
      <c r="B4954" s="225" t="s">
        <v>3448</v>
      </c>
      <c r="C4954" s="221">
        <f t="shared" si="154"/>
        <v>6</v>
      </c>
      <c r="D4954" s="221">
        <v>21300000</v>
      </c>
      <c r="F4954" s="221" t="s">
        <v>1651</v>
      </c>
      <c r="G4954" s="222">
        <v>1995562601.9100001</v>
      </c>
      <c r="I4954" s="222">
        <f t="shared" si="155"/>
        <v>1995562601.9100001</v>
      </c>
    </row>
    <row r="4955" spans="1:9" x14ac:dyDescent="0.2">
      <c r="A4955" s="221" t="s">
        <v>29</v>
      </c>
      <c r="B4955" s="225" t="s">
        <v>3451</v>
      </c>
      <c r="C4955" s="221">
        <f t="shared" si="154"/>
        <v>6</v>
      </c>
      <c r="D4955" s="221">
        <v>21500000</v>
      </c>
      <c r="F4955" s="221" t="s">
        <v>1652</v>
      </c>
      <c r="G4955" s="222">
        <v>33185707.399999999</v>
      </c>
      <c r="I4955" s="222">
        <f t="shared" si="155"/>
        <v>33185707.399999999</v>
      </c>
    </row>
    <row r="4956" spans="1:9" x14ac:dyDescent="0.2">
      <c r="A4956" s="221" t="s">
        <v>29</v>
      </c>
      <c r="B4956" s="225" t="s">
        <v>3458</v>
      </c>
      <c r="C4956" s="221">
        <f t="shared" si="154"/>
        <v>6</v>
      </c>
      <c r="D4956" s="221">
        <v>21540000</v>
      </c>
      <c r="F4956" s="221" t="s">
        <v>1653</v>
      </c>
      <c r="G4956" s="222">
        <v>5294392466.8000002</v>
      </c>
      <c r="I4956" s="222">
        <f t="shared" si="155"/>
        <v>5294392466.8000002</v>
      </c>
    </row>
    <row r="4957" spans="1:9" x14ac:dyDescent="0.2">
      <c r="A4957" s="221" t="s">
        <v>29</v>
      </c>
      <c r="B4957" s="225" t="s">
        <v>5150</v>
      </c>
      <c r="C4957" s="221">
        <f t="shared" si="154"/>
        <v>6</v>
      </c>
      <c r="D4957" s="221">
        <v>21820000</v>
      </c>
      <c r="F4957" s="221" t="s">
        <v>596</v>
      </c>
      <c r="G4957" s="222">
        <v>727982452.83000004</v>
      </c>
      <c r="I4957" s="222">
        <f t="shared" si="155"/>
        <v>727982452.83000004</v>
      </c>
    </row>
    <row r="4958" spans="1:9" x14ac:dyDescent="0.2">
      <c r="A4958" s="221" t="s">
        <v>29</v>
      </c>
      <c r="B4958" s="225" t="s">
        <v>3475</v>
      </c>
      <c r="C4958" s="221">
        <f t="shared" si="154"/>
        <v>6</v>
      </c>
      <c r="D4958" s="221">
        <v>21830000</v>
      </c>
      <c r="F4958" s="221" t="s">
        <v>1654</v>
      </c>
      <c r="G4958" s="222">
        <v>329705181.32999998</v>
      </c>
      <c r="I4958" s="222">
        <f t="shared" si="155"/>
        <v>329705181.32999998</v>
      </c>
    </row>
    <row r="4959" spans="1:9" x14ac:dyDescent="0.2">
      <c r="A4959" s="221" t="s">
        <v>29</v>
      </c>
      <c r="B4959" s="225" t="s">
        <v>4753</v>
      </c>
      <c r="C4959" s="221">
        <f t="shared" si="154"/>
        <v>6</v>
      </c>
      <c r="D4959" s="221">
        <v>21831000</v>
      </c>
      <c r="F4959" s="221" t="s">
        <v>1655</v>
      </c>
      <c r="G4959" s="222">
        <v>283114442.13</v>
      </c>
      <c r="I4959" s="222">
        <f t="shared" si="155"/>
        <v>283114442.13</v>
      </c>
    </row>
    <row r="4960" spans="1:9" x14ac:dyDescent="0.2">
      <c r="A4960" s="221" t="s">
        <v>29</v>
      </c>
      <c r="B4960" s="225" t="s">
        <v>3525</v>
      </c>
      <c r="C4960" s="221">
        <f t="shared" si="154"/>
        <v>6</v>
      </c>
      <c r="D4960" s="221">
        <v>27500000</v>
      </c>
      <c r="F4960" s="221" t="s">
        <v>1657</v>
      </c>
      <c r="G4960" s="222">
        <v>7776400</v>
      </c>
      <c r="I4960" s="222">
        <f t="shared" si="155"/>
        <v>7776400</v>
      </c>
    </row>
    <row r="4961" spans="1:9" x14ac:dyDescent="0.2">
      <c r="A4961" s="221" t="s">
        <v>29</v>
      </c>
      <c r="B4961" s="225" t="s">
        <v>5151</v>
      </c>
      <c r="C4961" s="221">
        <f t="shared" si="154"/>
        <v>6</v>
      </c>
      <c r="D4961" s="221">
        <v>28030000</v>
      </c>
      <c r="F4961" s="221" t="s">
        <v>1658</v>
      </c>
      <c r="H4961" s="222">
        <v>395000</v>
      </c>
      <c r="I4961" s="222">
        <f t="shared" si="155"/>
        <v>-395000</v>
      </c>
    </row>
    <row r="4962" spans="1:9" x14ac:dyDescent="0.2">
      <c r="A4962" s="221" t="s">
        <v>29</v>
      </c>
      <c r="B4962" s="225" t="s">
        <v>3535</v>
      </c>
      <c r="C4962" s="221">
        <f t="shared" si="154"/>
        <v>6</v>
      </c>
      <c r="D4962" s="221">
        <v>28130000</v>
      </c>
      <c r="F4962" s="221" t="s">
        <v>1659</v>
      </c>
      <c r="H4962" s="222">
        <v>161325236.03999999</v>
      </c>
      <c r="I4962" s="222">
        <f t="shared" si="155"/>
        <v>-161325236.03999999</v>
      </c>
    </row>
    <row r="4963" spans="1:9" x14ac:dyDescent="0.2">
      <c r="A4963" s="221" t="s">
        <v>29</v>
      </c>
      <c r="B4963" s="225" t="s">
        <v>3538</v>
      </c>
      <c r="C4963" s="221">
        <f t="shared" si="154"/>
        <v>6</v>
      </c>
      <c r="D4963" s="221">
        <v>28150000</v>
      </c>
      <c r="F4963" s="221" t="s">
        <v>1660</v>
      </c>
      <c r="H4963" s="222">
        <v>28685902.920000002</v>
      </c>
      <c r="I4963" s="222">
        <f t="shared" si="155"/>
        <v>-28685902.920000002</v>
      </c>
    </row>
    <row r="4964" spans="1:9" x14ac:dyDescent="0.2">
      <c r="A4964" s="221" t="s">
        <v>29</v>
      </c>
      <c r="B4964" s="225" t="s">
        <v>3544</v>
      </c>
      <c r="C4964" s="221">
        <f t="shared" si="154"/>
        <v>6</v>
      </c>
      <c r="D4964" s="221">
        <v>28154000</v>
      </c>
      <c r="F4964" s="221" t="s">
        <v>1661</v>
      </c>
      <c r="H4964" s="222">
        <v>3570168001.8699999</v>
      </c>
      <c r="I4964" s="222">
        <f t="shared" si="155"/>
        <v>-3570168001.8699999</v>
      </c>
    </row>
    <row r="4965" spans="1:9" x14ac:dyDescent="0.2">
      <c r="A4965" s="221" t="s">
        <v>29</v>
      </c>
      <c r="B4965" s="225" t="s">
        <v>4754</v>
      </c>
      <c r="C4965" s="221">
        <f t="shared" si="154"/>
        <v>6</v>
      </c>
      <c r="D4965" s="221">
        <v>28155000</v>
      </c>
      <c r="F4965" s="221" t="s">
        <v>1662</v>
      </c>
      <c r="H4965" s="222">
        <v>410785480.22000003</v>
      </c>
      <c r="I4965" s="222">
        <f t="shared" si="155"/>
        <v>-410785480.22000003</v>
      </c>
    </row>
    <row r="4966" spans="1:9" x14ac:dyDescent="0.2">
      <c r="A4966" s="221" t="s">
        <v>29</v>
      </c>
      <c r="B4966" s="225" t="s">
        <v>5152</v>
      </c>
      <c r="C4966" s="221">
        <f t="shared" si="154"/>
        <v>6</v>
      </c>
      <c r="D4966" s="221">
        <v>28182000</v>
      </c>
      <c r="F4966" s="221" t="s">
        <v>1663</v>
      </c>
      <c r="H4966" s="222">
        <v>655759623.63999999</v>
      </c>
      <c r="I4966" s="222">
        <f t="shared" si="155"/>
        <v>-655759623.63999999</v>
      </c>
    </row>
    <row r="4967" spans="1:9" x14ac:dyDescent="0.2">
      <c r="A4967" s="221" t="s">
        <v>29</v>
      </c>
      <c r="B4967" s="225" t="s">
        <v>3561</v>
      </c>
      <c r="C4967" s="221">
        <f t="shared" si="154"/>
        <v>6</v>
      </c>
      <c r="D4967" s="221">
        <v>28183000</v>
      </c>
      <c r="F4967" s="221" t="s">
        <v>1664</v>
      </c>
      <c r="H4967" s="222">
        <v>328531910.38999999</v>
      </c>
      <c r="I4967" s="222">
        <f t="shared" si="155"/>
        <v>-328531910.38999999</v>
      </c>
    </row>
    <row r="4968" spans="1:9" x14ac:dyDescent="0.2">
      <c r="A4968" s="221" t="s">
        <v>29</v>
      </c>
      <c r="B4968" s="225" t="s">
        <v>3563</v>
      </c>
      <c r="C4968" s="221">
        <f t="shared" si="154"/>
        <v>6</v>
      </c>
      <c r="D4968" s="221">
        <v>28183100</v>
      </c>
      <c r="F4968" s="221" t="s">
        <v>1665</v>
      </c>
      <c r="H4968" s="222">
        <v>260458089.84</v>
      </c>
      <c r="I4968" s="222">
        <f t="shared" si="155"/>
        <v>-260458089.84</v>
      </c>
    </row>
    <row r="4969" spans="1:9" x14ac:dyDescent="0.2">
      <c r="A4969" s="221" t="s">
        <v>29</v>
      </c>
      <c r="B4969" s="225" t="s">
        <v>3576</v>
      </c>
      <c r="C4969" s="221">
        <f t="shared" si="154"/>
        <v>6</v>
      </c>
      <c r="D4969" s="221">
        <v>31000000</v>
      </c>
      <c r="F4969" s="221" t="s">
        <v>1666</v>
      </c>
      <c r="G4969" s="222">
        <v>6635964509.8000002</v>
      </c>
      <c r="I4969" s="222">
        <f t="shared" si="155"/>
        <v>6635964509.8000002</v>
      </c>
    </row>
    <row r="4970" spans="1:9" x14ac:dyDescent="0.2">
      <c r="A4970" s="221" t="s">
        <v>29</v>
      </c>
      <c r="B4970" s="225" t="s">
        <v>3582</v>
      </c>
      <c r="C4970" s="221">
        <f t="shared" si="154"/>
        <v>6</v>
      </c>
      <c r="D4970" s="221">
        <v>35000000</v>
      </c>
      <c r="F4970" s="221" t="s">
        <v>1667</v>
      </c>
      <c r="G4970" s="222">
        <v>642957711.59000003</v>
      </c>
      <c r="I4970" s="222">
        <f t="shared" si="155"/>
        <v>642957711.59000003</v>
      </c>
    </row>
    <row r="4971" spans="1:9" x14ac:dyDescent="0.2">
      <c r="A4971" s="221" t="s">
        <v>29</v>
      </c>
      <c r="B4971" s="225" t="s">
        <v>4756</v>
      </c>
      <c r="C4971" s="221">
        <f t="shared" si="154"/>
        <v>6</v>
      </c>
      <c r="D4971" s="221">
        <v>40100000</v>
      </c>
      <c r="F4971" s="221" t="s">
        <v>1668</v>
      </c>
      <c r="H4971" s="222">
        <v>2305269131.7399998</v>
      </c>
      <c r="I4971" s="222">
        <f t="shared" si="155"/>
        <v>-2305269131.7399998</v>
      </c>
    </row>
    <row r="4972" spans="1:9" x14ac:dyDescent="0.2">
      <c r="A4972" s="221" t="s">
        <v>29</v>
      </c>
      <c r="B4972" s="225" t="s">
        <v>3593</v>
      </c>
      <c r="C4972" s="221">
        <f t="shared" si="154"/>
        <v>6</v>
      </c>
      <c r="D4972" s="221">
        <v>40110000</v>
      </c>
      <c r="F4972" s="221" t="s">
        <v>1669</v>
      </c>
      <c r="G4972" s="222">
        <v>40834315.939999998</v>
      </c>
      <c r="I4972" s="222">
        <f t="shared" si="155"/>
        <v>40834315.939999998</v>
      </c>
    </row>
    <row r="4973" spans="1:9" x14ac:dyDescent="0.2">
      <c r="A4973" s="221" t="s">
        <v>29</v>
      </c>
      <c r="B4973" s="225" t="s">
        <v>3612</v>
      </c>
      <c r="C4973" s="221">
        <f t="shared" si="154"/>
        <v>6</v>
      </c>
      <c r="D4973" s="221">
        <v>40400000</v>
      </c>
      <c r="F4973" s="221" t="s">
        <v>1670</v>
      </c>
      <c r="H4973" s="222">
        <v>10369257.6</v>
      </c>
      <c r="I4973" s="222">
        <f t="shared" si="155"/>
        <v>-10369257.6</v>
      </c>
    </row>
    <row r="4974" spans="1:9" x14ac:dyDescent="0.2">
      <c r="A4974" s="221" t="s">
        <v>29</v>
      </c>
      <c r="B4974" s="225" t="s">
        <v>3634</v>
      </c>
      <c r="C4974" s="221">
        <f t="shared" si="154"/>
        <v>6</v>
      </c>
      <c r="D4974" s="221">
        <v>41100000</v>
      </c>
      <c r="F4974" s="221" t="s">
        <v>1671</v>
      </c>
      <c r="G4974" s="222">
        <v>223669609.78999999</v>
      </c>
      <c r="I4974" s="222">
        <f t="shared" si="155"/>
        <v>223669609.78999999</v>
      </c>
    </row>
    <row r="4975" spans="1:9" x14ac:dyDescent="0.2">
      <c r="A4975" s="221" t="s">
        <v>29</v>
      </c>
      <c r="B4975" s="225" t="s">
        <v>5153</v>
      </c>
      <c r="C4975" s="221">
        <f t="shared" si="154"/>
        <v>6</v>
      </c>
      <c r="D4975" s="221">
        <v>42100000</v>
      </c>
      <c r="F4975" s="221" t="s">
        <v>1672</v>
      </c>
      <c r="H4975" s="222">
        <v>856174</v>
      </c>
      <c r="I4975" s="222">
        <f t="shared" si="155"/>
        <v>-856174</v>
      </c>
    </row>
    <row r="4976" spans="1:9" x14ac:dyDescent="0.2">
      <c r="A4976" s="221" t="s">
        <v>29</v>
      </c>
      <c r="B4976" s="225" t="s">
        <v>3663</v>
      </c>
      <c r="C4976" s="221">
        <f t="shared" si="154"/>
        <v>6</v>
      </c>
      <c r="D4976" s="221">
        <v>42110000</v>
      </c>
      <c r="F4976" s="221" t="s">
        <v>1673</v>
      </c>
      <c r="I4976" s="222">
        <f t="shared" si="155"/>
        <v>0</v>
      </c>
    </row>
    <row r="4977" spans="1:9" x14ac:dyDescent="0.2">
      <c r="A4977" s="221" t="s">
        <v>29</v>
      </c>
      <c r="B4977" s="225" t="s">
        <v>3665</v>
      </c>
      <c r="C4977" s="221">
        <f t="shared" si="154"/>
        <v>6</v>
      </c>
      <c r="D4977" s="221">
        <v>42120000</v>
      </c>
      <c r="F4977" s="221" t="s">
        <v>1674</v>
      </c>
      <c r="I4977" s="222">
        <f t="shared" si="155"/>
        <v>0</v>
      </c>
    </row>
    <row r="4978" spans="1:9" x14ac:dyDescent="0.2">
      <c r="A4978" s="221" t="s">
        <v>29</v>
      </c>
      <c r="B4978" s="225" t="s">
        <v>5154</v>
      </c>
      <c r="C4978" s="221">
        <f t="shared" si="154"/>
        <v>6</v>
      </c>
      <c r="D4978" s="221">
        <v>42500000</v>
      </c>
      <c r="F4978" s="221" t="s">
        <v>1675</v>
      </c>
      <c r="I4978" s="222">
        <f t="shared" si="155"/>
        <v>0</v>
      </c>
    </row>
    <row r="4979" spans="1:9" x14ac:dyDescent="0.2">
      <c r="A4979" s="221" t="s">
        <v>29</v>
      </c>
      <c r="B4979" s="225" t="s">
        <v>5155</v>
      </c>
      <c r="C4979" s="221">
        <f t="shared" si="154"/>
        <v>6</v>
      </c>
      <c r="D4979" s="221">
        <v>42500000</v>
      </c>
      <c r="F4979" s="221" t="s">
        <v>1676</v>
      </c>
      <c r="I4979" s="222">
        <f t="shared" si="155"/>
        <v>0</v>
      </c>
    </row>
    <row r="4980" spans="1:9" x14ac:dyDescent="0.2">
      <c r="A4980" s="221" t="s">
        <v>29</v>
      </c>
      <c r="B4980" s="225" t="s">
        <v>3686</v>
      </c>
      <c r="C4980" s="221">
        <f t="shared" si="154"/>
        <v>6</v>
      </c>
      <c r="D4980" s="221">
        <v>43100000</v>
      </c>
      <c r="F4980" s="221" t="s">
        <v>77</v>
      </c>
      <c r="H4980" s="222">
        <v>10593239.93</v>
      </c>
      <c r="I4980" s="222">
        <f t="shared" si="155"/>
        <v>-10593239.93</v>
      </c>
    </row>
    <row r="4981" spans="1:9" x14ac:dyDescent="0.2">
      <c r="A4981" s="221" t="s">
        <v>29</v>
      </c>
      <c r="B4981" s="225" t="s">
        <v>3692</v>
      </c>
      <c r="C4981" s="221">
        <f t="shared" si="154"/>
        <v>6</v>
      </c>
      <c r="D4981" s="221">
        <v>43200000</v>
      </c>
      <c r="F4981" s="221" t="s">
        <v>1677</v>
      </c>
      <c r="H4981" s="222">
        <v>756839.87</v>
      </c>
      <c r="I4981" s="222">
        <f t="shared" si="155"/>
        <v>-756839.87</v>
      </c>
    </row>
    <row r="4982" spans="1:9" x14ac:dyDescent="0.2">
      <c r="A4982" s="221" t="s">
        <v>29</v>
      </c>
      <c r="B4982" s="225" t="s">
        <v>3728</v>
      </c>
      <c r="C4982" s="221">
        <f t="shared" si="154"/>
        <v>6</v>
      </c>
      <c r="D4982" s="221">
        <v>44410000</v>
      </c>
      <c r="F4982" s="221" t="s">
        <v>1678</v>
      </c>
      <c r="H4982" s="222">
        <v>229640831.81999999</v>
      </c>
      <c r="I4982" s="222">
        <f t="shared" si="155"/>
        <v>-229640831.81999999</v>
      </c>
    </row>
    <row r="4983" spans="1:9" x14ac:dyDescent="0.2">
      <c r="A4983" s="221" t="s">
        <v>29</v>
      </c>
      <c r="B4983" s="225" t="s">
        <v>3745</v>
      </c>
      <c r="C4983" s="221">
        <f t="shared" si="154"/>
        <v>6</v>
      </c>
      <c r="D4983" s="221">
        <v>44550000</v>
      </c>
      <c r="F4983" s="221" t="s">
        <v>1679</v>
      </c>
      <c r="H4983" s="222">
        <v>41510268.299999997</v>
      </c>
      <c r="I4983" s="222">
        <f t="shared" si="155"/>
        <v>-41510268.299999997</v>
      </c>
    </row>
    <row r="4984" spans="1:9" x14ac:dyDescent="0.2">
      <c r="A4984" s="221" t="s">
        <v>29</v>
      </c>
      <c r="B4984" s="225" t="s">
        <v>3748</v>
      </c>
      <c r="C4984" s="221">
        <f t="shared" si="154"/>
        <v>6</v>
      </c>
      <c r="D4984" s="221">
        <v>44560000</v>
      </c>
      <c r="F4984" s="221" t="s">
        <v>1680</v>
      </c>
      <c r="I4984" s="222">
        <f t="shared" si="155"/>
        <v>0</v>
      </c>
    </row>
    <row r="4985" spans="1:9" x14ac:dyDescent="0.2">
      <c r="A4985" s="221" t="s">
        <v>29</v>
      </c>
      <c r="B4985" s="225" t="s">
        <v>3766</v>
      </c>
      <c r="C4985" s="221">
        <f t="shared" si="154"/>
        <v>6</v>
      </c>
      <c r="D4985" s="221">
        <v>44570000</v>
      </c>
      <c r="F4985" s="221" t="s">
        <v>1681</v>
      </c>
      <c r="H4985" s="222">
        <v>45362547.520000003</v>
      </c>
      <c r="I4985" s="222">
        <f t="shared" si="155"/>
        <v>-45362547.520000003</v>
      </c>
    </row>
    <row r="4986" spans="1:9" x14ac:dyDescent="0.2">
      <c r="A4986" s="221" t="s">
        <v>29</v>
      </c>
      <c r="B4986" s="225" t="s">
        <v>5156</v>
      </c>
      <c r="C4986" s="221">
        <f t="shared" si="154"/>
        <v>6</v>
      </c>
      <c r="D4986" s="221">
        <v>44600000</v>
      </c>
      <c r="F4986" s="221" t="s">
        <v>1682</v>
      </c>
      <c r="H4986" s="222">
        <v>4308800</v>
      </c>
      <c r="I4986" s="222">
        <f t="shared" si="155"/>
        <v>-4308800</v>
      </c>
    </row>
    <row r="4987" spans="1:9" x14ac:dyDescent="0.2">
      <c r="A4987" s="221" t="s">
        <v>29</v>
      </c>
      <c r="B4987" s="225" t="s">
        <v>3792</v>
      </c>
      <c r="C4987" s="221">
        <f t="shared" si="154"/>
        <v>6</v>
      </c>
      <c r="D4987" s="221">
        <v>45500000</v>
      </c>
      <c r="F4987" s="221" t="s">
        <v>1683</v>
      </c>
      <c r="H4987" s="222">
        <v>7407571464.7799997</v>
      </c>
      <c r="I4987" s="222">
        <f t="shared" si="155"/>
        <v>-7407571464.7799997</v>
      </c>
    </row>
    <row r="4988" spans="1:9" x14ac:dyDescent="0.2">
      <c r="A4988" s="221" t="s">
        <v>29</v>
      </c>
      <c r="B4988" s="225" t="s">
        <v>5157</v>
      </c>
      <c r="C4988" s="221">
        <f t="shared" si="154"/>
        <v>6</v>
      </c>
      <c r="D4988" s="221">
        <v>45540000</v>
      </c>
      <c r="F4988" s="221" t="s">
        <v>1685</v>
      </c>
      <c r="I4988" s="222">
        <f t="shared" si="155"/>
        <v>0</v>
      </c>
    </row>
    <row r="4989" spans="1:9" x14ac:dyDescent="0.2">
      <c r="A4989" s="221" t="s">
        <v>29</v>
      </c>
      <c r="B4989" s="225" t="s">
        <v>3852</v>
      </c>
      <c r="C4989" s="221">
        <f t="shared" si="154"/>
        <v>6</v>
      </c>
      <c r="D4989" s="221">
        <v>46710000</v>
      </c>
      <c r="F4989" s="221" t="s">
        <v>36</v>
      </c>
      <c r="H4989" s="222">
        <v>524700000</v>
      </c>
      <c r="I4989" s="222">
        <f t="shared" si="155"/>
        <v>-524700000</v>
      </c>
    </row>
    <row r="4990" spans="1:9" x14ac:dyDescent="0.2">
      <c r="A4990" s="221" t="s">
        <v>29</v>
      </c>
      <c r="B4990" s="225" t="s">
        <v>5158</v>
      </c>
      <c r="C4990" s="221">
        <f t="shared" si="154"/>
        <v>6</v>
      </c>
      <c r="D4990" s="221">
        <v>46720900</v>
      </c>
      <c r="F4990" s="221" t="s">
        <v>1686</v>
      </c>
      <c r="G4990" s="222">
        <v>1320891718</v>
      </c>
      <c r="I4990" s="222">
        <f t="shared" si="155"/>
        <v>1320891718</v>
      </c>
    </row>
    <row r="4991" spans="1:9" x14ac:dyDescent="0.2">
      <c r="A4991" s="221" t="s">
        <v>29</v>
      </c>
      <c r="B4991" s="225" t="s">
        <v>3945</v>
      </c>
      <c r="C4991" s="221">
        <f t="shared" si="154"/>
        <v>6</v>
      </c>
      <c r="D4991" s="221">
        <v>51201000</v>
      </c>
      <c r="F4991" s="221" t="s">
        <v>1689</v>
      </c>
      <c r="G4991" s="222">
        <v>166023472.02000001</v>
      </c>
      <c r="I4991" s="222">
        <f t="shared" si="155"/>
        <v>166023472.02000001</v>
      </c>
    </row>
    <row r="4992" spans="1:9" x14ac:dyDescent="0.2">
      <c r="A4992" s="221" t="s">
        <v>29</v>
      </c>
      <c r="B4992" s="225" t="s">
        <v>5159</v>
      </c>
      <c r="C4992" s="221">
        <f t="shared" si="154"/>
        <v>6</v>
      </c>
      <c r="D4992" s="221">
        <v>51202000</v>
      </c>
      <c r="F4992" s="221" t="s">
        <v>1690</v>
      </c>
      <c r="G4992" s="222">
        <v>342403706.88</v>
      </c>
      <c r="I4992" s="222">
        <f t="shared" si="155"/>
        <v>342403706.88</v>
      </c>
    </row>
    <row r="4993" spans="1:9" x14ac:dyDescent="0.2">
      <c r="A4993" s="221" t="s">
        <v>29</v>
      </c>
      <c r="B4993" s="225" t="s">
        <v>5160</v>
      </c>
      <c r="C4993" s="221">
        <f t="shared" si="154"/>
        <v>6</v>
      </c>
      <c r="D4993" s="221">
        <v>51213000</v>
      </c>
      <c r="F4993" s="221" t="s">
        <v>1691</v>
      </c>
      <c r="G4993" s="222">
        <v>201948114.13</v>
      </c>
      <c r="I4993" s="222">
        <f t="shared" si="155"/>
        <v>201948114.13</v>
      </c>
    </row>
    <row r="4994" spans="1:9" x14ac:dyDescent="0.2">
      <c r="A4994" s="221" t="s">
        <v>29</v>
      </c>
      <c r="B4994" s="225" t="s">
        <v>3993</v>
      </c>
      <c r="C4994" s="221">
        <f t="shared" ref="C4994:C5057" si="156">+LEN(B:B)</f>
        <v>6</v>
      </c>
      <c r="D4994" s="221">
        <v>53000000</v>
      </c>
      <c r="F4994" s="221" t="s">
        <v>1692</v>
      </c>
      <c r="G4994" s="222">
        <v>1050327.06</v>
      </c>
      <c r="I4994" s="222">
        <f t="shared" ref="I4994:I5057" si="157">+G:G-H:H</f>
        <v>1050327.06</v>
      </c>
    </row>
    <row r="4995" spans="1:9" x14ac:dyDescent="0.2">
      <c r="A4995" s="221" t="s">
        <v>29</v>
      </c>
      <c r="B4995" s="225" t="s">
        <v>5161</v>
      </c>
      <c r="C4995" s="221">
        <f t="shared" si="156"/>
        <v>6</v>
      </c>
      <c r="D4995" s="221">
        <v>58000000</v>
      </c>
      <c r="F4995" s="221" t="s">
        <v>1693</v>
      </c>
      <c r="H4995" s="222">
        <v>1907.48</v>
      </c>
      <c r="I4995" s="222">
        <f t="shared" si="157"/>
        <v>-1907.48</v>
      </c>
    </row>
    <row r="4996" spans="1:9" x14ac:dyDescent="0.2">
      <c r="A4996" s="221" t="s">
        <v>29</v>
      </c>
      <c r="B4996" s="225" t="s">
        <v>5162</v>
      </c>
      <c r="C4996" s="221">
        <f t="shared" si="156"/>
        <v>6</v>
      </c>
      <c r="D4996" s="221">
        <v>60101000</v>
      </c>
      <c r="F4996" s="221" t="s">
        <v>1694</v>
      </c>
      <c r="G4996" s="222">
        <v>9134331890.0100002</v>
      </c>
      <c r="I4996" s="222">
        <f t="shared" si="157"/>
        <v>9134331890.0100002</v>
      </c>
    </row>
    <row r="4997" spans="1:9" x14ac:dyDescent="0.2">
      <c r="A4997" s="221" t="s">
        <v>29</v>
      </c>
      <c r="B4997" s="225" t="s">
        <v>5163</v>
      </c>
      <c r="C4997" s="221">
        <f t="shared" si="156"/>
        <v>6</v>
      </c>
      <c r="D4997" s="221">
        <v>60201000</v>
      </c>
      <c r="F4997" s="221" t="s">
        <v>1695</v>
      </c>
      <c r="G4997" s="222">
        <v>1969000</v>
      </c>
      <c r="I4997" s="222">
        <f t="shared" si="157"/>
        <v>1969000</v>
      </c>
    </row>
    <row r="4998" spans="1:9" x14ac:dyDescent="0.2">
      <c r="A4998" s="221" t="s">
        <v>29</v>
      </c>
      <c r="B4998" s="225" t="s">
        <v>5164</v>
      </c>
      <c r="C4998" s="221">
        <f t="shared" si="156"/>
        <v>6</v>
      </c>
      <c r="D4998" s="221">
        <v>60310000</v>
      </c>
      <c r="F4998" s="221" t="s">
        <v>1696</v>
      </c>
      <c r="H4998" s="222">
        <v>2866130266.8000002</v>
      </c>
      <c r="I4998" s="222">
        <f t="shared" si="157"/>
        <v>-2866130266.8000002</v>
      </c>
    </row>
    <row r="4999" spans="1:9" x14ac:dyDescent="0.2">
      <c r="A4999" s="221" t="s">
        <v>29</v>
      </c>
      <c r="B4999" s="225" t="s">
        <v>4135</v>
      </c>
      <c r="C4999" s="221">
        <f t="shared" si="156"/>
        <v>6</v>
      </c>
      <c r="D4999" s="221">
        <v>60500000</v>
      </c>
      <c r="F4999" s="221" t="s">
        <v>1697</v>
      </c>
      <c r="G4999" s="222">
        <v>2727550</v>
      </c>
      <c r="I4999" s="222">
        <f t="shared" si="157"/>
        <v>2727550</v>
      </c>
    </row>
    <row r="5000" spans="1:9" x14ac:dyDescent="0.2">
      <c r="A5000" s="221" t="s">
        <v>29</v>
      </c>
      <c r="B5000" s="225" t="s">
        <v>5165</v>
      </c>
      <c r="C5000" s="221">
        <f t="shared" si="156"/>
        <v>6</v>
      </c>
      <c r="D5000" s="221">
        <v>60500000</v>
      </c>
      <c r="F5000" s="221" t="s">
        <v>1699</v>
      </c>
      <c r="G5000" s="222">
        <v>25629179.149999999</v>
      </c>
      <c r="I5000" s="222">
        <f t="shared" si="157"/>
        <v>25629179.149999999</v>
      </c>
    </row>
    <row r="5001" spans="1:9" x14ac:dyDescent="0.2">
      <c r="A5001" s="221" t="s">
        <v>29</v>
      </c>
      <c r="B5001" s="225" t="s">
        <v>5166</v>
      </c>
      <c r="C5001" s="221">
        <f t="shared" si="156"/>
        <v>6</v>
      </c>
      <c r="D5001" s="221">
        <v>60500000</v>
      </c>
      <c r="F5001" s="221" t="s">
        <v>1700</v>
      </c>
      <c r="G5001" s="222">
        <v>6582834.3300000001</v>
      </c>
      <c r="I5001" s="222">
        <f t="shared" si="157"/>
        <v>6582834.3300000001</v>
      </c>
    </row>
    <row r="5002" spans="1:9" x14ac:dyDescent="0.2">
      <c r="A5002" s="221" t="s">
        <v>29</v>
      </c>
      <c r="B5002" s="225" t="s">
        <v>5167</v>
      </c>
      <c r="C5002" s="221">
        <f t="shared" si="156"/>
        <v>6</v>
      </c>
      <c r="D5002" s="221">
        <v>60500000</v>
      </c>
      <c r="F5002" s="221" t="s">
        <v>1703</v>
      </c>
      <c r="G5002" s="222">
        <v>280000</v>
      </c>
      <c r="I5002" s="222">
        <f t="shared" si="157"/>
        <v>280000</v>
      </c>
    </row>
    <row r="5003" spans="1:9" x14ac:dyDescent="0.2">
      <c r="A5003" s="221" t="s">
        <v>29</v>
      </c>
      <c r="B5003" s="225" t="s">
        <v>5168</v>
      </c>
      <c r="C5003" s="221">
        <f t="shared" si="156"/>
        <v>6</v>
      </c>
      <c r="D5003" s="221">
        <v>60601000</v>
      </c>
      <c r="F5003" s="221" t="s">
        <v>1704</v>
      </c>
      <c r="G5003" s="222">
        <v>410782597.44</v>
      </c>
      <c r="I5003" s="222">
        <f t="shared" si="157"/>
        <v>410782597.44</v>
      </c>
    </row>
    <row r="5004" spans="1:9" x14ac:dyDescent="0.2">
      <c r="A5004" s="221" t="s">
        <v>29</v>
      </c>
      <c r="B5004" s="225" t="s">
        <v>4174</v>
      </c>
      <c r="C5004" s="221">
        <f t="shared" si="156"/>
        <v>6</v>
      </c>
      <c r="D5004" s="221">
        <v>60610000</v>
      </c>
      <c r="F5004" s="221" t="s">
        <v>1705</v>
      </c>
      <c r="G5004" s="222">
        <v>293299626.31999999</v>
      </c>
      <c r="I5004" s="222">
        <f t="shared" si="157"/>
        <v>293299626.31999999</v>
      </c>
    </row>
    <row r="5005" spans="1:9" x14ac:dyDescent="0.2">
      <c r="A5005" s="221" t="s">
        <v>29</v>
      </c>
      <c r="B5005" s="225" t="s">
        <v>5169</v>
      </c>
      <c r="C5005" s="221">
        <f t="shared" si="156"/>
        <v>6</v>
      </c>
      <c r="D5005" s="221">
        <v>60620000</v>
      </c>
      <c r="F5005" s="221" t="s">
        <v>1706</v>
      </c>
      <c r="G5005" s="222">
        <v>13607113</v>
      </c>
      <c r="I5005" s="222">
        <f t="shared" si="157"/>
        <v>13607113</v>
      </c>
    </row>
    <row r="5006" spans="1:9" x14ac:dyDescent="0.2">
      <c r="A5006" s="221" t="s">
        <v>29</v>
      </c>
      <c r="B5006" s="225" t="s">
        <v>5170</v>
      </c>
      <c r="C5006" s="221">
        <f t="shared" si="156"/>
        <v>6</v>
      </c>
      <c r="D5006" s="221">
        <v>60621000</v>
      </c>
      <c r="F5006" s="221" t="s">
        <v>1707</v>
      </c>
      <c r="G5006" s="222">
        <v>582000</v>
      </c>
      <c r="I5006" s="222">
        <f t="shared" si="157"/>
        <v>582000</v>
      </c>
    </row>
    <row r="5007" spans="1:9" x14ac:dyDescent="0.2">
      <c r="A5007" s="221" t="s">
        <v>29</v>
      </c>
      <c r="B5007" s="225" t="s">
        <v>5171</v>
      </c>
      <c r="C5007" s="221">
        <f t="shared" si="156"/>
        <v>6</v>
      </c>
      <c r="D5007" s="221">
        <v>60621000</v>
      </c>
      <c r="F5007" s="221" t="s">
        <v>1708</v>
      </c>
      <c r="G5007" s="222">
        <v>701088939.29999995</v>
      </c>
      <c r="I5007" s="222">
        <f t="shared" si="157"/>
        <v>701088939.29999995</v>
      </c>
    </row>
    <row r="5008" spans="1:9" x14ac:dyDescent="0.2">
      <c r="A5008" s="221" t="s">
        <v>29</v>
      </c>
      <c r="B5008" s="225" t="s">
        <v>5172</v>
      </c>
      <c r="C5008" s="221">
        <f t="shared" si="156"/>
        <v>6</v>
      </c>
      <c r="D5008" s="221">
        <v>60640000</v>
      </c>
      <c r="F5008" s="221" t="s">
        <v>1710</v>
      </c>
      <c r="G5008" s="222">
        <v>9354796.6699999999</v>
      </c>
      <c r="I5008" s="222">
        <f t="shared" si="157"/>
        <v>9354796.6699999999</v>
      </c>
    </row>
    <row r="5009" spans="1:9" x14ac:dyDescent="0.2">
      <c r="A5009" s="221" t="s">
        <v>29</v>
      </c>
      <c r="B5009" s="225" t="s">
        <v>5173</v>
      </c>
      <c r="C5009" s="221">
        <f t="shared" si="156"/>
        <v>6</v>
      </c>
      <c r="D5009" s="221">
        <v>61100000</v>
      </c>
      <c r="F5009" s="221" t="s">
        <v>1711</v>
      </c>
      <c r="G5009" s="222">
        <v>1676389.76</v>
      </c>
      <c r="I5009" s="222">
        <f t="shared" si="157"/>
        <v>1676389.76</v>
      </c>
    </row>
    <row r="5010" spans="1:9" x14ac:dyDescent="0.2">
      <c r="A5010" s="221" t="s">
        <v>29</v>
      </c>
      <c r="B5010" s="225" t="s">
        <v>5174</v>
      </c>
      <c r="C5010" s="221">
        <f t="shared" si="156"/>
        <v>6</v>
      </c>
      <c r="D5010" s="221">
        <v>61110000</v>
      </c>
      <c r="F5010" s="221" t="s">
        <v>5175</v>
      </c>
      <c r="G5010" s="222">
        <v>14435292.699999999</v>
      </c>
      <c r="I5010" s="222">
        <f t="shared" si="157"/>
        <v>14435292.699999999</v>
      </c>
    </row>
    <row r="5011" spans="1:9" x14ac:dyDescent="0.2">
      <c r="A5011" s="221" t="s">
        <v>29</v>
      </c>
      <c r="B5011" s="225" t="s">
        <v>4226</v>
      </c>
      <c r="C5011" s="221">
        <f t="shared" si="156"/>
        <v>6</v>
      </c>
      <c r="D5011" s="221">
        <v>61300000</v>
      </c>
      <c r="F5011" s="221" t="s">
        <v>1714</v>
      </c>
      <c r="G5011" s="222">
        <v>1200000</v>
      </c>
      <c r="I5011" s="222">
        <f t="shared" si="157"/>
        <v>1200000</v>
      </c>
    </row>
    <row r="5012" spans="1:9" x14ac:dyDescent="0.2">
      <c r="A5012" s="221" t="s">
        <v>29</v>
      </c>
      <c r="B5012" s="225" t="s">
        <v>4228</v>
      </c>
      <c r="C5012" s="221">
        <f t="shared" si="156"/>
        <v>6</v>
      </c>
      <c r="D5012" s="221">
        <v>61301000</v>
      </c>
      <c r="F5012" s="221" t="s">
        <v>5176</v>
      </c>
      <c r="G5012" s="222">
        <v>1200000</v>
      </c>
      <c r="I5012" s="222">
        <f t="shared" si="157"/>
        <v>1200000</v>
      </c>
    </row>
    <row r="5013" spans="1:9" x14ac:dyDescent="0.2">
      <c r="A5013" s="221" t="s">
        <v>29</v>
      </c>
      <c r="B5013" s="225" t="s">
        <v>4234</v>
      </c>
      <c r="C5013" s="221">
        <f t="shared" si="156"/>
        <v>6</v>
      </c>
      <c r="D5013" s="221">
        <v>61302000</v>
      </c>
      <c r="F5013" s="221" t="s">
        <v>1716</v>
      </c>
      <c r="G5013" s="222">
        <v>1560000</v>
      </c>
      <c r="I5013" s="222">
        <f t="shared" si="157"/>
        <v>1560000</v>
      </c>
    </row>
    <row r="5014" spans="1:9" x14ac:dyDescent="0.2">
      <c r="A5014" s="221" t="s">
        <v>29</v>
      </c>
      <c r="B5014" s="225" t="s">
        <v>4243</v>
      </c>
      <c r="C5014" s="221">
        <f t="shared" si="156"/>
        <v>6</v>
      </c>
      <c r="D5014" s="221">
        <v>61500000</v>
      </c>
      <c r="F5014" s="221" t="s">
        <v>1717</v>
      </c>
      <c r="G5014" s="222">
        <v>3244683.33</v>
      </c>
      <c r="I5014" s="222">
        <f t="shared" si="157"/>
        <v>3244683.33</v>
      </c>
    </row>
    <row r="5015" spans="1:9" x14ac:dyDescent="0.2">
      <c r="A5015" s="221" t="s">
        <v>29</v>
      </c>
      <c r="B5015" s="225" t="s">
        <v>5177</v>
      </c>
      <c r="C5015" s="221">
        <f t="shared" si="156"/>
        <v>6</v>
      </c>
      <c r="D5015" s="221">
        <v>61600000</v>
      </c>
      <c r="F5015" s="221" t="s">
        <v>1720</v>
      </c>
      <c r="G5015" s="222">
        <v>12531147.48</v>
      </c>
      <c r="I5015" s="222">
        <f t="shared" si="157"/>
        <v>12531147.48</v>
      </c>
    </row>
    <row r="5016" spans="1:9" x14ac:dyDescent="0.2">
      <c r="A5016" s="221" t="s">
        <v>29</v>
      </c>
      <c r="B5016" s="225" t="s">
        <v>5178</v>
      </c>
      <c r="C5016" s="221">
        <f t="shared" si="156"/>
        <v>6</v>
      </c>
      <c r="D5016" s="221">
        <v>61700000</v>
      </c>
      <c r="F5016" s="221" t="s">
        <v>1721</v>
      </c>
      <c r="G5016" s="222">
        <v>312500</v>
      </c>
      <c r="I5016" s="222">
        <f t="shared" si="157"/>
        <v>312500</v>
      </c>
    </row>
    <row r="5017" spans="1:9" x14ac:dyDescent="0.2">
      <c r="A5017" s="221" t="s">
        <v>29</v>
      </c>
      <c r="B5017" s="225" t="s">
        <v>4281</v>
      </c>
      <c r="C5017" s="221">
        <f t="shared" si="156"/>
        <v>6</v>
      </c>
      <c r="D5017" s="221">
        <v>62100000</v>
      </c>
      <c r="F5017" s="221" t="s">
        <v>1722</v>
      </c>
      <c r="G5017" s="222">
        <v>22075400</v>
      </c>
      <c r="I5017" s="222">
        <f t="shared" si="157"/>
        <v>22075400</v>
      </c>
    </row>
    <row r="5018" spans="1:9" x14ac:dyDescent="0.2">
      <c r="A5018" s="221" t="s">
        <v>29</v>
      </c>
      <c r="B5018" s="225" t="s">
        <v>5179</v>
      </c>
      <c r="C5018" s="221">
        <f t="shared" si="156"/>
        <v>6</v>
      </c>
      <c r="D5018" s="221">
        <v>62200000</v>
      </c>
      <c r="F5018" s="221" t="s">
        <v>1723</v>
      </c>
      <c r="G5018" s="222">
        <v>823667.25</v>
      </c>
      <c r="I5018" s="222">
        <f t="shared" si="157"/>
        <v>823667.25</v>
      </c>
    </row>
    <row r="5019" spans="1:9" x14ac:dyDescent="0.2">
      <c r="A5019" s="221" t="s">
        <v>29</v>
      </c>
      <c r="B5019" s="225" t="s">
        <v>5180</v>
      </c>
      <c r="C5019" s="221">
        <f t="shared" si="156"/>
        <v>6</v>
      </c>
      <c r="D5019" s="221">
        <v>62260000</v>
      </c>
      <c r="F5019" s="221" t="s">
        <v>1726</v>
      </c>
      <c r="G5019" s="222">
        <v>8000000</v>
      </c>
      <c r="I5019" s="222">
        <f t="shared" si="157"/>
        <v>8000000</v>
      </c>
    </row>
    <row r="5020" spans="1:9" x14ac:dyDescent="0.2">
      <c r="A5020" s="221" t="s">
        <v>29</v>
      </c>
      <c r="B5020" s="225" t="s">
        <v>5181</v>
      </c>
      <c r="C5020" s="221">
        <f t="shared" si="156"/>
        <v>6</v>
      </c>
      <c r="D5020" s="221">
        <v>62260000</v>
      </c>
      <c r="F5020" s="221" t="s">
        <v>1727</v>
      </c>
      <c r="G5020" s="222">
        <v>120000</v>
      </c>
      <c r="I5020" s="222">
        <f t="shared" si="157"/>
        <v>120000</v>
      </c>
    </row>
    <row r="5021" spans="1:9" x14ac:dyDescent="0.2">
      <c r="A5021" s="221" t="s">
        <v>29</v>
      </c>
      <c r="B5021" s="225" t="s">
        <v>5182</v>
      </c>
      <c r="C5021" s="221">
        <f t="shared" si="156"/>
        <v>6</v>
      </c>
      <c r="D5021" s="221">
        <v>62260000</v>
      </c>
      <c r="F5021" s="221" t="s">
        <v>5183</v>
      </c>
      <c r="G5021" s="222">
        <v>1968000</v>
      </c>
      <c r="I5021" s="222">
        <f t="shared" si="157"/>
        <v>1968000</v>
      </c>
    </row>
    <row r="5022" spans="1:9" x14ac:dyDescent="0.2">
      <c r="A5022" s="221" t="s">
        <v>29</v>
      </c>
      <c r="B5022" s="225" t="s">
        <v>5184</v>
      </c>
      <c r="C5022" s="221">
        <f t="shared" si="156"/>
        <v>6</v>
      </c>
      <c r="D5022" s="221">
        <v>62400000</v>
      </c>
      <c r="F5022" s="221" t="s">
        <v>2935</v>
      </c>
      <c r="G5022" s="222">
        <v>3333333.33</v>
      </c>
      <c r="I5022" s="222">
        <f t="shared" si="157"/>
        <v>3333333.33</v>
      </c>
    </row>
    <row r="5023" spans="1:9" x14ac:dyDescent="0.2">
      <c r="A5023" s="221" t="s">
        <v>29</v>
      </c>
      <c r="B5023" s="225" t="s">
        <v>4343</v>
      </c>
      <c r="C5023" s="221">
        <f t="shared" si="156"/>
        <v>6</v>
      </c>
      <c r="D5023" s="221">
        <v>62500000</v>
      </c>
      <c r="F5023" s="221" t="s">
        <v>1729</v>
      </c>
      <c r="G5023" s="222">
        <v>23778128.949999999</v>
      </c>
      <c r="I5023" s="222">
        <f t="shared" si="157"/>
        <v>23778128.949999999</v>
      </c>
    </row>
    <row r="5024" spans="1:9" x14ac:dyDescent="0.2">
      <c r="A5024" s="221" t="s">
        <v>29</v>
      </c>
      <c r="B5024" s="225" t="s">
        <v>5185</v>
      </c>
      <c r="C5024" s="221">
        <f t="shared" si="156"/>
        <v>6</v>
      </c>
      <c r="D5024" s="221">
        <v>62502000</v>
      </c>
      <c r="F5024" s="221" t="s">
        <v>5186</v>
      </c>
      <c r="G5024" s="222">
        <v>1332000</v>
      </c>
      <c r="I5024" s="222">
        <f t="shared" si="157"/>
        <v>1332000</v>
      </c>
    </row>
    <row r="5025" spans="1:9" x14ac:dyDescent="0.2">
      <c r="A5025" s="221" t="s">
        <v>29</v>
      </c>
      <c r="B5025" s="225" t="s">
        <v>4361</v>
      </c>
      <c r="C5025" s="221">
        <f t="shared" si="156"/>
        <v>6</v>
      </c>
      <c r="D5025" s="221">
        <v>62601000</v>
      </c>
      <c r="F5025" s="221" t="s">
        <v>747</v>
      </c>
      <c r="G5025" s="222">
        <v>341467.34</v>
      </c>
      <c r="I5025" s="222">
        <f t="shared" si="157"/>
        <v>341467.34</v>
      </c>
    </row>
    <row r="5026" spans="1:9" x14ac:dyDescent="0.2">
      <c r="A5026" s="221" t="s">
        <v>29</v>
      </c>
      <c r="B5026" s="221" t="s">
        <v>4362</v>
      </c>
      <c r="C5026" s="221">
        <f t="shared" si="156"/>
        <v>6</v>
      </c>
      <c r="D5026" s="221">
        <v>62602000</v>
      </c>
      <c r="F5026" s="221" t="s">
        <v>533</v>
      </c>
      <c r="G5026" s="222">
        <v>12453404.630000001</v>
      </c>
      <c r="I5026" s="222">
        <f t="shared" si="157"/>
        <v>12453404.630000001</v>
      </c>
    </row>
    <row r="5027" spans="1:9" x14ac:dyDescent="0.2">
      <c r="A5027" s="221" t="s">
        <v>29</v>
      </c>
      <c r="B5027" s="221" t="s">
        <v>4366</v>
      </c>
      <c r="C5027" s="221">
        <f t="shared" si="156"/>
        <v>6</v>
      </c>
      <c r="D5027" s="221">
        <v>62604000</v>
      </c>
      <c r="F5027" s="221" t="s">
        <v>1732</v>
      </c>
      <c r="G5027" s="222">
        <v>9072000</v>
      </c>
      <c r="I5027" s="222">
        <f t="shared" si="157"/>
        <v>9072000</v>
      </c>
    </row>
    <row r="5028" spans="1:9" x14ac:dyDescent="0.2">
      <c r="A5028" s="221" t="s">
        <v>29</v>
      </c>
      <c r="B5028" s="221" t="s">
        <v>5187</v>
      </c>
      <c r="C5028" s="221">
        <f t="shared" si="156"/>
        <v>6</v>
      </c>
      <c r="D5028" s="221">
        <v>62714000</v>
      </c>
      <c r="F5028" s="221" t="s">
        <v>1735</v>
      </c>
      <c r="G5028" s="222">
        <v>3643193.15</v>
      </c>
      <c r="I5028" s="222">
        <f t="shared" si="157"/>
        <v>3643193.15</v>
      </c>
    </row>
    <row r="5029" spans="1:9" x14ac:dyDescent="0.2">
      <c r="A5029" s="221" t="s">
        <v>29</v>
      </c>
      <c r="B5029" s="221" t="s">
        <v>5188</v>
      </c>
      <c r="C5029" s="221">
        <f t="shared" si="156"/>
        <v>6</v>
      </c>
      <c r="D5029" s="221">
        <v>62714000</v>
      </c>
      <c r="F5029" s="221" t="s">
        <v>5189</v>
      </c>
      <c r="G5029" s="222">
        <v>1059237.6399999999</v>
      </c>
      <c r="I5029" s="222">
        <f t="shared" si="157"/>
        <v>1059237.6399999999</v>
      </c>
    </row>
    <row r="5030" spans="1:9" x14ac:dyDescent="0.2">
      <c r="A5030" s="221" t="s">
        <v>29</v>
      </c>
      <c r="B5030" s="221" t="s">
        <v>5190</v>
      </c>
      <c r="C5030" s="221">
        <f t="shared" si="156"/>
        <v>6</v>
      </c>
      <c r="D5030" s="221">
        <v>62714000</v>
      </c>
      <c r="F5030" s="221" t="s">
        <v>1736</v>
      </c>
      <c r="G5030" s="222">
        <v>2076958.32</v>
      </c>
      <c r="I5030" s="222">
        <f t="shared" si="157"/>
        <v>2076958.32</v>
      </c>
    </row>
    <row r="5031" spans="1:9" x14ac:dyDescent="0.2">
      <c r="A5031" s="221" t="s">
        <v>29</v>
      </c>
      <c r="B5031" s="221" t="s">
        <v>5191</v>
      </c>
      <c r="C5031" s="221">
        <f t="shared" si="156"/>
        <v>6</v>
      </c>
      <c r="D5031" s="221">
        <v>62714000</v>
      </c>
      <c r="F5031" s="221" t="s">
        <v>1737</v>
      </c>
      <c r="G5031" s="222">
        <v>3903704.4</v>
      </c>
      <c r="I5031" s="222">
        <f t="shared" si="157"/>
        <v>3903704.4</v>
      </c>
    </row>
    <row r="5032" spans="1:9" x14ac:dyDescent="0.2">
      <c r="A5032" s="221" t="s">
        <v>29</v>
      </c>
      <c r="B5032" s="221" t="s">
        <v>5192</v>
      </c>
      <c r="C5032" s="221">
        <f t="shared" si="156"/>
        <v>6</v>
      </c>
      <c r="D5032" s="221">
        <v>62714000</v>
      </c>
      <c r="F5032" s="221" t="s">
        <v>1738</v>
      </c>
      <c r="G5032" s="222">
        <v>596640.13</v>
      </c>
      <c r="I5032" s="222">
        <f t="shared" si="157"/>
        <v>596640.13</v>
      </c>
    </row>
    <row r="5033" spans="1:9" x14ac:dyDescent="0.2">
      <c r="A5033" s="221" t="s">
        <v>29</v>
      </c>
      <c r="B5033" s="221" t="s">
        <v>5193</v>
      </c>
      <c r="C5033" s="221">
        <f t="shared" si="156"/>
        <v>6</v>
      </c>
      <c r="D5033" s="221">
        <v>62714000</v>
      </c>
      <c r="F5033" s="221" t="s">
        <v>1739</v>
      </c>
      <c r="G5033" s="222">
        <v>540000</v>
      </c>
      <c r="I5033" s="222">
        <f t="shared" si="157"/>
        <v>540000</v>
      </c>
    </row>
    <row r="5034" spans="1:9" x14ac:dyDescent="0.2">
      <c r="A5034" s="221" t="s">
        <v>29</v>
      </c>
      <c r="B5034" s="221" t="s">
        <v>5194</v>
      </c>
      <c r="C5034" s="221">
        <f t="shared" si="156"/>
        <v>6</v>
      </c>
      <c r="D5034" s="221">
        <v>62800000</v>
      </c>
      <c r="F5034" s="221" t="s">
        <v>1741</v>
      </c>
      <c r="G5034" s="222">
        <v>5150000</v>
      </c>
      <c r="I5034" s="222">
        <f t="shared" si="157"/>
        <v>5150000</v>
      </c>
    </row>
    <row r="5035" spans="1:9" x14ac:dyDescent="0.2">
      <c r="A5035" s="221" t="s">
        <v>29</v>
      </c>
      <c r="B5035" s="221" t="s">
        <v>5195</v>
      </c>
      <c r="C5035" s="221">
        <f t="shared" si="156"/>
        <v>6</v>
      </c>
      <c r="D5035" s="221">
        <v>64101000</v>
      </c>
      <c r="F5035" s="221" t="s">
        <v>1743</v>
      </c>
      <c r="G5035" s="222">
        <v>448411099</v>
      </c>
      <c r="I5035" s="222">
        <f t="shared" si="157"/>
        <v>448411099</v>
      </c>
    </row>
    <row r="5036" spans="1:9" x14ac:dyDescent="0.2">
      <c r="A5036" s="221" t="s">
        <v>29</v>
      </c>
      <c r="B5036" s="221" t="s">
        <v>5196</v>
      </c>
      <c r="C5036" s="221">
        <f t="shared" si="156"/>
        <v>6</v>
      </c>
      <c r="D5036" s="221">
        <v>64505000</v>
      </c>
      <c r="F5036" s="221" t="s">
        <v>1744</v>
      </c>
      <c r="G5036" s="222">
        <v>39307851.869999997</v>
      </c>
      <c r="I5036" s="222">
        <f t="shared" si="157"/>
        <v>39307851.869999997</v>
      </c>
    </row>
    <row r="5037" spans="1:9" x14ac:dyDescent="0.2">
      <c r="A5037" s="221" t="s">
        <v>29</v>
      </c>
      <c r="B5037" s="221" t="s">
        <v>5197</v>
      </c>
      <c r="C5037" s="221">
        <f t="shared" si="156"/>
        <v>6</v>
      </c>
      <c r="D5037" s="221">
        <v>64505000</v>
      </c>
      <c r="F5037" s="221" t="s">
        <v>80</v>
      </c>
      <c r="G5037" s="222">
        <v>3023860.79</v>
      </c>
      <c r="I5037" s="222">
        <f t="shared" si="157"/>
        <v>3023860.79</v>
      </c>
    </row>
    <row r="5038" spans="1:9" x14ac:dyDescent="0.2">
      <c r="A5038" s="221" t="s">
        <v>29</v>
      </c>
      <c r="B5038" s="221" t="s">
        <v>5198</v>
      </c>
      <c r="C5038" s="221">
        <f t="shared" si="156"/>
        <v>6</v>
      </c>
      <c r="D5038" s="221">
        <v>64580000</v>
      </c>
      <c r="F5038" s="221" t="s">
        <v>1745</v>
      </c>
      <c r="G5038" s="222">
        <v>6311800</v>
      </c>
      <c r="I5038" s="222">
        <f t="shared" si="157"/>
        <v>6311800</v>
      </c>
    </row>
    <row r="5039" spans="1:9" x14ac:dyDescent="0.2">
      <c r="A5039" s="221" t="s">
        <v>29</v>
      </c>
      <c r="B5039" s="221" t="s">
        <v>5199</v>
      </c>
      <c r="C5039" s="221">
        <f t="shared" si="156"/>
        <v>6</v>
      </c>
      <c r="D5039" s="221">
        <v>64800000</v>
      </c>
      <c r="F5039" s="221" t="s">
        <v>1746</v>
      </c>
      <c r="G5039" s="222">
        <v>13240000</v>
      </c>
      <c r="I5039" s="222">
        <f t="shared" si="157"/>
        <v>13240000</v>
      </c>
    </row>
    <row r="5040" spans="1:9" x14ac:dyDescent="0.2">
      <c r="A5040" s="221" t="s">
        <v>29</v>
      </c>
      <c r="B5040" s="221" t="s">
        <v>5200</v>
      </c>
      <c r="C5040" s="221">
        <f t="shared" si="156"/>
        <v>6</v>
      </c>
      <c r="D5040" s="221">
        <v>65200000</v>
      </c>
      <c r="F5040" s="221" t="s">
        <v>1748</v>
      </c>
      <c r="G5040" s="222">
        <v>8000000</v>
      </c>
      <c r="I5040" s="222">
        <f t="shared" si="157"/>
        <v>8000000</v>
      </c>
    </row>
    <row r="5041" spans="1:9" x14ac:dyDescent="0.2">
      <c r="A5041" s="221" t="s">
        <v>29</v>
      </c>
      <c r="B5041" s="221" t="s">
        <v>5201</v>
      </c>
      <c r="C5041" s="221">
        <f t="shared" si="156"/>
        <v>6</v>
      </c>
      <c r="D5041" s="221">
        <v>65601000</v>
      </c>
      <c r="F5041" s="221" t="s">
        <v>1749</v>
      </c>
      <c r="G5041" s="222">
        <v>11172125.4</v>
      </c>
      <c r="I5041" s="222">
        <f t="shared" si="157"/>
        <v>11172125.4</v>
      </c>
    </row>
    <row r="5042" spans="1:9" x14ac:dyDescent="0.2">
      <c r="A5042" s="221" t="s">
        <v>29</v>
      </c>
      <c r="B5042" s="221" t="s">
        <v>4496</v>
      </c>
      <c r="C5042" s="221">
        <f t="shared" si="156"/>
        <v>6</v>
      </c>
      <c r="D5042" s="221">
        <v>65800000</v>
      </c>
      <c r="F5042" s="221" t="s">
        <v>1750</v>
      </c>
      <c r="G5042" s="222">
        <v>13330973.93</v>
      </c>
      <c r="I5042" s="222">
        <f t="shared" si="157"/>
        <v>13330973.93</v>
      </c>
    </row>
    <row r="5043" spans="1:9" x14ac:dyDescent="0.2">
      <c r="A5043" s="221" t="s">
        <v>29</v>
      </c>
      <c r="B5043" s="221" t="s">
        <v>5202</v>
      </c>
      <c r="C5043" s="221">
        <f t="shared" si="156"/>
        <v>6</v>
      </c>
      <c r="D5043" s="221">
        <v>66600000</v>
      </c>
      <c r="F5043" s="221" t="s">
        <v>5203</v>
      </c>
      <c r="H5043" s="222">
        <v>350</v>
      </c>
      <c r="I5043" s="222">
        <f t="shared" si="157"/>
        <v>-350</v>
      </c>
    </row>
    <row r="5044" spans="1:9" x14ac:dyDescent="0.2">
      <c r="A5044" s="221" t="s">
        <v>29</v>
      </c>
      <c r="B5044" s="221" t="s">
        <v>5204</v>
      </c>
      <c r="C5044" s="221">
        <f t="shared" si="156"/>
        <v>6</v>
      </c>
      <c r="D5044" s="221">
        <v>68111000</v>
      </c>
      <c r="F5044" s="221" t="s">
        <v>1751</v>
      </c>
      <c r="G5044" s="222">
        <v>328746496.44999999</v>
      </c>
      <c r="I5044" s="222">
        <f t="shared" si="157"/>
        <v>328746496.44999999</v>
      </c>
    </row>
    <row r="5045" spans="1:9" x14ac:dyDescent="0.2">
      <c r="A5045" s="221" t="s">
        <v>29</v>
      </c>
      <c r="B5045" s="221" t="s">
        <v>4722</v>
      </c>
      <c r="C5045" s="221">
        <f t="shared" si="156"/>
        <v>6</v>
      </c>
      <c r="D5045" s="221">
        <v>69500000</v>
      </c>
      <c r="F5045" s="221" t="s">
        <v>1752</v>
      </c>
      <c r="G5045" s="222">
        <v>333687625.80000001</v>
      </c>
      <c r="I5045" s="222">
        <f t="shared" si="157"/>
        <v>333687625.80000001</v>
      </c>
    </row>
    <row r="5046" spans="1:9" x14ac:dyDescent="0.2">
      <c r="A5046" s="221" t="s">
        <v>29</v>
      </c>
      <c r="B5046" s="221" t="s">
        <v>4527</v>
      </c>
      <c r="C5046" s="221">
        <f t="shared" si="156"/>
        <v>6</v>
      </c>
      <c r="D5046" s="221">
        <v>70100000</v>
      </c>
      <c r="F5046" s="221" t="s">
        <v>1753</v>
      </c>
      <c r="H5046" s="222">
        <v>9746485241.5799999</v>
      </c>
      <c r="I5046" s="222">
        <f t="shared" si="157"/>
        <v>-9746485241.5799999</v>
      </c>
    </row>
    <row r="5047" spans="1:9" x14ac:dyDescent="0.2">
      <c r="A5047" s="221" t="s">
        <v>29</v>
      </c>
      <c r="B5047" s="221" t="s">
        <v>5205</v>
      </c>
      <c r="C5047" s="221">
        <f t="shared" si="156"/>
        <v>6</v>
      </c>
      <c r="D5047" s="221">
        <v>71355000</v>
      </c>
      <c r="F5047" s="221" t="s">
        <v>1754</v>
      </c>
      <c r="H5047" s="222">
        <v>588293819.59000003</v>
      </c>
      <c r="I5047" s="222">
        <f t="shared" si="157"/>
        <v>-588293819.59000003</v>
      </c>
    </row>
    <row r="5048" spans="1:9" x14ac:dyDescent="0.2">
      <c r="A5048" s="221" t="s">
        <v>29</v>
      </c>
      <c r="B5048" s="221" t="s">
        <v>4564</v>
      </c>
      <c r="C5048" s="221">
        <f t="shared" si="156"/>
        <v>6</v>
      </c>
      <c r="D5048" s="221">
        <v>75800000</v>
      </c>
      <c r="F5048" s="221" t="s">
        <v>1755</v>
      </c>
      <c r="H5048" s="222">
        <v>14997983.33</v>
      </c>
      <c r="I5048" s="222">
        <f t="shared" si="157"/>
        <v>-14997983.33</v>
      </c>
    </row>
    <row r="5049" spans="1:9" x14ac:dyDescent="0.2">
      <c r="A5049" s="221" t="s">
        <v>20</v>
      </c>
      <c r="B5049" s="225" t="s">
        <v>3361</v>
      </c>
      <c r="C5049" s="221">
        <f t="shared" si="156"/>
        <v>8</v>
      </c>
      <c r="D5049" s="221">
        <v>10100000</v>
      </c>
      <c r="F5049" s="221" t="s">
        <v>581</v>
      </c>
      <c r="G5049" s="222">
        <v>0</v>
      </c>
      <c r="H5049" s="222">
        <v>10000000</v>
      </c>
      <c r="I5049" s="222">
        <f t="shared" si="157"/>
        <v>-10000000</v>
      </c>
    </row>
    <row r="5050" spans="1:9" x14ac:dyDescent="0.2">
      <c r="A5050" s="221" t="s">
        <v>20</v>
      </c>
      <c r="B5050" s="225" t="s">
        <v>3370</v>
      </c>
      <c r="C5050" s="221">
        <f t="shared" si="156"/>
        <v>8</v>
      </c>
      <c r="D5050" s="221">
        <v>11900000</v>
      </c>
      <c r="F5050" s="221" t="s">
        <v>1465</v>
      </c>
      <c r="G5050" s="222">
        <v>114095651.81</v>
      </c>
      <c r="H5050" s="222">
        <v>0</v>
      </c>
      <c r="I5050" s="222">
        <f t="shared" si="157"/>
        <v>114095651.81</v>
      </c>
    </row>
    <row r="5051" spans="1:9" x14ac:dyDescent="0.2">
      <c r="A5051" s="221" t="s">
        <v>20</v>
      </c>
      <c r="B5051" s="225" t="s">
        <v>3375</v>
      </c>
      <c r="C5051" s="221">
        <f t="shared" si="156"/>
        <v>8</v>
      </c>
      <c r="D5051" s="221">
        <v>12800000</v>
      </c>
      <c r="F5051" s="221" t="s">
        <v>1648</v>
      </c>
      <c r="G5051" s="222">
        <v>353281554.76999998</v>
      </c>
      <c r="H5051" s="222">
        <v>0</v>
      </c>
      <c r="I5051" s="222">
        <f t="shared" si="157"/>
        <v>353281554.76999998</v>
      </c>
    </row>
    <row r="5052" spans="1:9" x14ac:dyDescent="0.2">
      <c r="A5052" s="221" t="s">
        <v>20</v>
      </c>
      <c r="B5052" s="225" t="s">
        <v>3469</v>
      </c>
      <c r="C5052" s="221">
        <f t="shared" si="156"/>
        <v>8</v>
      </c>
      <c r="D5052" s="221">
        <v>21810000</v>
      </c>
      <c r="F5052" s="221" t="s">
        <v>260</v>
      </c>
      <c r="G5052" s="222">
        <v>158205835.78</v>
      </c>
      <c r="H5052" s="222">
        <v>0</v>
      </c>
      <c r="I5052" s="222">
        <f t="shared" si="157"/>
        <v>158205835.78</v>
      </c>
    </row>
    <row r="5053" spans="1:9" x14ac:dyDescent="0.2">
      <c r="A5053" s="221" t="s">
        <v>20</v>
      </c>
      <c r="B5053" s="225" t="s">
        <v>3473</v>
      </c>
      <c r="C5053" s="221">
        <f t="shared" si="156"/>
        <v>8</v>
      </c>
      <c r="D5053" s="221">
        <v>21820000</v>
      </c>
      <c r="F5053" s="221" t="s">
        <v>52</v>
      </c>
      <c r="G5053" s="222">
        <v>2068000</v>
      </c>
      <c r="H5053" s="222">
        <v>0</v>
      </c>
      <c r="I5053" s="222">
        <f t="shared" si="157"/>
        <v>2068000</v>
      </c>
    </row>
    <row r="5054" spans="1:9" x14ac:dyDescent="0.2">
      <c r="A5054" s="221" t="s">
        <v>20</v>
      </c>
      <c r="B5054" s="225" t="s">
        <v>3478</v>
      </c>
      <c r="C5054" s="221">
        <f t="shared" si="156"/>
        <v>8</v>
      </c>
      <c r="D5054" s="221">
        <v>21840000</v>
      </c>
      <c r="F5054" s="221" t="s">
        <v>597</v>
      </c>
      <c r="G5054" s="222">
        <v>15765164.539999999</v>
      </c>
      <c r="H5054" s="222">
        <v>0</v>
      </c>
      <c r="I5054" s="222">
        <f t="shared" si="157"/>
        <v>15765164.539999999</v>
      </c>
    </row>
    <row r="5055" spans="1:9" x14ac:dyDescent="0.2">
      <c r="A5055" s="221" t="s">
        <v>20</v>
      </c>
      <c r="B5055" s="225" t="s">
        <v>3554</v>
      </c>
      <c r="C5055" s="221">
        <f t="shared" si="156"/>
        <v>8</v>
      </c>
      <c r="D5055" s="221">
        <v>28181000</v>
      </c>
      <c r="F5055" s="221" t="s">
        <v>276</v>
      </c>
      <c r="G5055" s="222">
        <v>0</v>
      </c>
      <c r="H5055" s="222">
        <v>54895918.520000003</v>
      </c>
      <c r="I5055" s="222">
        <f t="shared" si="157"/>
        <v>-54895918.520000003</v>
      </c>
    </row>
    <row r="5056" spans="1:9" x14ac:dyDescent="0.2">
      <c r="A5056" s="221" t="s">
        <v>20</v>
      </c>
      <c r="B5056" s="225" t="s">
        <v>3558</v>
      </c>
      <c r="C5056" s="221">
        <f t="shared" si="156"/>
        <v>8</v>
      </c>
      <c r="D5056" s="221">
        <v>28182000</v>
      </c>
      <c r="F5056" s="221" t="s">
        <v>607</v>
      </c>
      <c r="G5056" s="222">
        <v>0</v>
      </c>
      <c r="H5056" s="222">
        <v>603166.68000000005</v>
      </c>
      <c r="I5056" s="222">
        <f t="shared" si="157"/>
        <v>-603166.68000000005</v>
      </c>
    </row>
    <row r="5057" spans="1:9" x14ac:dyDescent="0.2">
      <c r="A5057" s="221" t="s">
        <v>20</v>
      </c>
      <c r="B5057" s="225" t="s">
        <v>3565</v>
      </c>
      <c r="C5057" s="221">
        <f t="shared" si="156"/>
        <v>8</v>
      </c>
      <c r="D5057" s="221">
        <v>28184000</v>
      </c>
      <c r="F5057" s="221" t="s">
        <v>608</v>
      </c>
      <c r="G5057" s="222">
        <v>0</v>
      </c>
      <c r="H5057" s="222">
        <v>8001926.3399999999</v>
      </c>
      <c r="I5057" s="222">
        <f t="shared" si="157"/>
        <v>-8001926.3399999999</v>
      </c>
    </row>
    <row r="5058" spans="1:9" x14ac:dyDescent="0.2">
      <c r="A5058" s="221" t="s">
        <v>20</v>
      </c>
      <c r="B5058" s="225" t="s">
        <v>3590</v>
      </c>
      <c r="C5058" s="221">
        <f t="shared" ref="C5058:C5121" si="158">+LEN(B:B)</f>
        <v>8</v>
      </c>
      <c r="D5058" s="221">
        <v>40100000</v>
      </c>
      <c r="F5058" s="221" t="s">
        <v>2777</v>
      </c>
      <c r="G5058" s="222">
        <v>0</v>
      </c>
      <c r="H5058" s="222">
        <v>136117060.56999999</v>
      </c>
      <c r="I5058" s="222">
        <f t="shared" ref="I5058:I5121" si="159">+G:G-H:H</f>
        <v>-136117060.56999999</v>
      </c>
    </row>
    <row r="5059" spans="1:9" x14ac:dyDescent="0.2">
      <c r="A5059" s="221" t="s">
        <v>20</v>
      </c>
      <c r="B5059" s="225" t="s">
        <v>3596</v>
      </c>
      <c r="C5059" s="221">
        <f t="shared" si="158"/>
        <v>8</v>
      </c>
      <c r="D5059" s="221">
        <v>40120000</v>
      </c>
      <c r="F5059" s="221" t="s">
        <v>620</v>
      </c>
      <c r="G5059" s="222">
        <v>0</v>
      </c>
      <c r="H5059" s="222">
        <v>10409012.25</v>
      </c>
      <c r="I5059" s="222">
        <f t="shared" si="159"/>
        <v>-10409012.25</v>
      </c>
    </row>
    <row r="5060" spans="1:9" x14ac:dyDescent="0.2">
      <c r="A5060" s="221" t="s">
        <v>20</v>
      </c>
      <c r="B5060" s="225" t="s">
        <v>3616</v>
      </c>
      <c r="C5060" s="221">
        <f t="shared" si="158"/>
        <v>8</v>
      </c>
      <c r="D5060" s="221">
        <v>40800000</v>
      </c>
      <c r="F5060" s="221" t="s">
        <v>1946</v>
      </c>
      <c r="G5060" s="222">
        <v>0</v>
      </c>
      <c r="H5060" s="222">
        <v>8395709.7200000007</v>
      </c>
      <c r="I5060" s="222">
        <f t="shared" si="159"/>
        <v>-8395709.7200000007</v>
      </c>
    </row>
    <row r="5061" spans="1:9" x14ac:dyDescent="0.2">
      <c r="A5061" s="221" t="s">
        <v>20</v>
      </c>
      <c r="B5061" s="225" t="s">
        <v>3635</v>
      </c>
      <c r="C5061" s="221">
        <f t="shared" si="158"/>
        <v>8</v>
      </c>
      <c r="D5061" s="221">
        <v>41100000</v>
      </c>
      <c r="F5061" s="221" t="s">
        <v>2092</v>
      </c>
      <c r="G5061" s="222">
        <v>107902795.91</v>
      </c>
      <c r="H5061" s="222">
        <v>0</v>
      </c>
      <c r="I5061" s="222">
        <f t="shared" si="159"/>
        <v>107902795.91</v>
      </c>
    </row>
    <row r="5062" spans="1:9" x14ac:dyDescent="0.2">
      <c r="A5062" s="221" t="s">
        <v>20</v>
      </c>
      <c r="B5062" s="225" t="s">
        <v>3644</v>
      </c>
      <c r="C5062" s="221">
        <f t="shared" si="158"/>
        <v>8</v>
      </c>
      <c r="D5062" s="221">
        <v>41300000</v>
      </c>
      <c r="F5062" s="221" t="s">
        <v>290</v>
      </c>
      <c r="G5062" s="222">
        <v>4000000</v>
      </c>
      <c r="H5062" s="222">
        <v>0</v>
      </c>
      <c r="I5062" s="222">
        <f t="shared" si="159"/>
        <v>4000000</v>
      </c>
    </row>
    <row r="5063" spans="1:9" x14ac:dyDescent="0.2">
      <c r="A5063" s="221" t="s">
        <v>20</v>
      </c>
      <c r="B5063" s="225" t="s">
        <v>3676</v>
      </c>
      <c r="C5063" s="221">
        <f t="shared" si="158"/>
        <v>8</v>
      </c>
      <c r="D5063" s="221">
        <v>42540000</v>
      </c>
      <c r="F5063" s="221" t="s">
        <v>76</v>
      </c>
      <c r="G5063" s="222">
        <v>164333.32999999999</v>
      </c>
      <c r="H5063" s="222">
        <v>0</v>
      </c>
      <c r="I5063" s="222">
        <f t="shared" si="159"/>
        <v>164333.32999999999</v>
      </c>
    </row>
    <row r="5064" spans="1:9" x14ac:dyDescent="0.2">
      <c r="A5064" s="221" t="s">
        <v>20</v>
      </c>
      <c r="B5064" s="225" t="s">
        <v>3682</v>
      </c>
      <c r="C5064" s="221">
        <f t="shared" si="158"/>
        <v>8</v>
      </c>
      <c r="D5064" s="221">
        <v>42820000</v>
      </c>
      <c r="F5064" s="221" t="s">
        <v>5206</v>
      </c>
      <c r="G5064" s="222">
        <v>0</v>
      </c>
      <c r="H5064" s="222">
        <v>0</v>
      </c>
      <c r="I5064" s="222">
        <f t="shared" si="159"/>
        <v>0</v>
      </c>
    </row>
    <row r="5065" spans="1:9" x14ac:dyDescent="0.2">
      <c r="A5065" s="221" t="s">
        <v>20</v>
      </c>
      <c r="B5065" s="225" t="s">
        <v>3687</v>
      </c>
      <c r="C5065" s="221">
        <f t="shared" si="158"/>
        <v>8</v>
      </c>
      <c r="D5065" s="221">
        <v>43100000</v>
      </c>
      <c r="F5065" s="221" t="s">
        <v>627</v>
      </c>
      <c r="G5065" s="222">
        <v>0</v>
      </c>
      <c r="H5065" s="222">
        <v>5685256.8399999999</v>
      </c>
      <c r="I5065" s="222">
        <f t="shared" si="159"/>
        <v>-5685256.8399999999</v>
      </c>
    </row>
    <row r="5066" spans="1:9" x14ac:dyDescent="0.2">
      <c r="A5066" s="221" t="s">
        <v>20</v>
      </c>
      <c r="B5066" s="225" t="s">
        <v>3689</v>
      </c>
      <c r="C5066" s="221">
        <f t="shared" si="158"/>
        <v>8</v>
      </c>
      <c r="D5066" s="221">
        <v>43110000</v>
      </c>
      <c r="F5066" s="221" t="s">
        <v>628</v>
      </c>
      <c r="G5066" s="222">
        <v>0</v>
      </c>
      <c r="H5066" s="222">
        <v>24000</v>
      </c>
      <c r="I5066" s="222">
        <f t="shared" si="159"/>
        <v>-24000</v>
      </c>
    </row>
    <row r="5067" spans="1:9" x14ac:dyDescent="0.2">
      <c r="A5067" s="221" t="s">
        <v>20</v>
      </c>
      <c r="B5067" s="225" t="s">
        <v>3700</v>
      </c>
      <c r="C5067" s="221">
        <f t="shared" si="158"/>
        <v>8</v>
      </c>
      <c r="D5067" s="221">
        <v>43300000</v>
      </c>
      <c r="F5067" s="221" t="s">
        <v>80</v>
      </c>
      <c r="G5067" s="222">
        <v>0</v>
      </c>
      <c r="H5067" s="222">
        <v>404804.06</v>
      </c>
      <c r="I5067" s="222">
        <f t="shared" si="159"/>
        <v>-404804.06</v>
      </c>
    </row>
    <row r="5068" spans="1:9" x14ac:dyDescent="0.2">
      <c r="A5068" s="221" t="s">
        <v>20</v>
      </c>
      <c r="B5068" s="225" t="s">
        <v>3703</v>
      </c>
      <c r="C5068" s="221">
        <f t="shared" si="158"/>
        <v>8</v>
      </c>
      <c r="D5068" s="221">
        <v>43400000</v>
      </c>
      <c r="F5068" s="221" t="s">
        <v>81</v>
      </c>
      <c r="G5068" s="222">
        <v>0</v>
      </c>
      <c r="H5068" s="222">
        <v>1075000</v>
      </c>
      <c r="I5068" s="222">
        <f t="shared" si="159"/>
        <v>-1075000</v>
      </c>
    </row>
    <row r="5069" spans="1:9" x14ac:dyDescent="0.2">
      <c r="A5069" s="221" t="s">
        <v>20</v>
      </c>
      <c r="B5069" s="225" t="s">
        <v>3706</v>
      </c>
      <c r="C5069" s="221">
        <f t="shared" si="158"/>
        <v>8</v>
      </c>
      <c r="D5069" s="221">
        <v>43500000</v>
      </c>
      <c r="F5069" s="221" t="s">
        <v>3705</v>
      </c>
      <c r="G5069" s="222">
        <v>0</v>
      </c>
      <c r="H5069" s="222">
        <v>2428824.36</v>
      </c>
      <c r="I5069" s="222">
        <f t="shared" si="159"/>
        <v>-2428824.36</v>
      </c>
    </row>
    <row r="5070" spans="1:9" x14ac:dyDescent="0.2">
      <c r="A5070" s="221" t="s">
        <v>20</v>
      </c>
      <c r="B5070" s="225" t="s">
        <v>3711</v>
      </c>
      <c r="C5070" s="221">
        <f t="shared" si="158"/>
        <v>8</v>
      </c>
      <c r="D5070" s="221">
        <v>43860000</v>
      </c>
      <c r="F5070" s="221" t="s">
        <v>5207</v>
      </c>
      <c r="G5070" s="222">
        <v>0</v>
      </c>
      <c r="H5070" s="222">
        <v>0</v>
      </c>
      <c r="I5070" s="222">
        <f t="shared" si="159"/>
        <v>0</v>
      </c>
    </row>
    <row r="5071" spans="1:9" x14ac:dyDescent="0.2">
      <c r="A5071" s="221" t="s">
        <v>20</v>
      </c>
      <c r="B5071" s="225" t="s">
        <v>3714</v>
      </c>
      <c r="C5071" s="221">
        <f t="shared" si="158"/>
        <v>8</v>
      </c>
      <c r="D5071" s="221">
        <v>44100000</v>
      </c>
      <c r="F5071" s="221" t="s">
        <v>632</v>
      </c>
      <c r="G5071" s="222">
        <v>0</v>
      </c>
      <c r="H5071" s="222">
        <v>5906175</v>
      </c>
      <c r="I5071" s="222">
        <f t="shared" si="159"/>
        <v>-5906175</v>
      </c>
    </row>
    <row r="5072" spans="1:9" x14ac:dyDescent="0.2">
      <c r="A5072" s="221" t="s">
        <v>20</v>
      </c>
      <c r="B5072" s="225" t="s">
        <v>3736</v>
      </c>
      <c r="C5072" s="221">
        <f t="shared" si="158"/>
        <v>8</v>
      </c>
      <c r="D5072" s="221">
        <v>44420000</v>
      </c>
      <c r="F5072" s="221" t="s">
        <v>1774</v>
      </c>
      <c r="G5072" s="222">
        <v>560184.28</v>
      </c>
      <c r="H5072" s="222">
        <v>0</v>
      </c>
      <c r="I5072" s="222">
        <f t="shared" si="159"/>
        <v>560184.28</v>
      </c>
    </row>
    <row r="5073" spans="1:9" x14ac:dyDescent="0.2">
      <c r="A5073" s="221" t="s">
        <v>20</v>
      </c>
      <c r="B5073" s="225" t="s">
        <v>3740</v>
      </c>
      <c r="C5073" s="221">
        <f t="shared" si="158"/>
        <v>8</v>
      </c>
      <c r="D5073" s="221">
        <v>44430000</v>
      </c>
      <c r="F5073" s="221" t="s">
        <v>5208</v>
      </c>
      <c r="G5073" s="222">
        <v>0</v>
      </c>
      <c r="H5073" s="222">
        <v>1421754.4550000001</v>
      </c>
      <c r="I5073" s="222">
        <f t="shared" si="159"/>
        <v>-1421754.4550000001</v>
      </c>
    </row>
    <row r="5074" spans="1:9" x14ac:dyDescent="0.2">
      <c r="A5074" s="221" t="s">
        <v>20</v>
      </c>
      <c r="B5074" s="225" t="s">
        <v>3740</v>
      </c>
      <c r="C5074" s="221">
        <f t="shared" si="158"/>
        <v>8</v>
      </c>
      <c r="D5074" s="221">
        <v>44430000</v>
      </c>
      <c r="F5074" s="221" t="s">
        <v>5209</v>
      </c>
      <c r="G5074" s="222">
        <v>2204085.2599999998</v>
      </c>
      <c r="H5074" s="222">
        <v>0</v>
      </c>
      <c r="I5074" s="222">
        <f t="shared" si="159"/>
        <v>2204085.2599999998</v>
      </c>
    </row>
    <row r="5075" spans="1:9" x14ac:dyDescent="0.2">
      <c r="A5075" s="221" t="s">
        <v>20</v>
      </c>
      <c r="B5075" s="225" t="s">
        <v>5210</v>
      </c>
      <c r="C5075" s="221">
        <f t="shared" si="158"/>
        <v>8</v>
      </c>
      <c r="D5075" s="221">
        <v>44440000</v>
      </c>
      <c r="F5075" s="221" t="s">
        <v>308</v>
      </c>
      <c r="G5075" s="222">
        <v>2884655.75</v>
      </c>
      <c r="H5075" s="222">
        <v>0</v>
      </c>
      <c r="I5075" s="222">
        <f t="shared" si="159"/>
        <v>2884655.75</v>
      </c>
    </row>
    <row r="5076" spans="1:9" x14ac:dyDescent="0.2">
      <c r="A5076" s="221" t="s">
        <v>20</v>
      </c>
      <c r="B5076" s="225" t="s">
        <v>3774</v>
      </c>
      <c r="C5076" s="221">
        <f t="shared" si="158"/>
        <v>8</v>
      </c>
      <c r="D5076" s="221">
        <v>44572000</v>
      </c>
      <c r="F5076" s="221" t="s">
        <v>311</v>
      </c>
      <c r="G5076" s="222">
        <v>1464913.5</v>
      </c>
      <c r="H5076" s="222">
        <v>0</v>
      </c>
      <c r="I5076" s="222">
        <f t="shared" si="159"/>
        <v>1464913.5</v>
      </c>
    </row>
    <row r="5077" spans="1:9" x14ac:dyDescent="0.2">
      <c r="A5077" s="221" t="s">
        <v>20</v>
      </c>
      <c r="B5077" s="225" t="s">
        <v>3781</v>
      </c>
      <c r="C5077" s="221">
        <f t="shared" si="158"/>
        <v>8</v>
      </c>
      <c r="D5077" s="221">
        <v>44580000</v>
      </c>
      <c r="F5077" s="221" t="s">
        <v>644</v>
      </c>
      <c r="G5077" s="222">
        <v>269284.95</v>
      </c>
      <c r="H5077" s="222">
        <v>0</v>
      </c>
      <c r="I5077" s="222">
        <f t="shared" si="159"/>
        <v>269284.95</v>
      </c>
    </row>
    <row r="5078" spans="1:9" x14ac:dyDescent="0.2">
      <c r="A5078" s="221" t="s">
        <v>20</v>
      </c>
      <c r="B5078" s="225" t="s">
        <v>3801</v>
      </c>
      <c r="C5078" s="221">
        <f t="shared" si="158"/>
        <v>8</v>
      </c>
      <c r="D5078" s="221">
        <v>45512000</v>
      </c>
      <c r="F5078" s="221" t="s">
        <v>314</v>
      </c>
      <c r="G5078" s="222">
        <v>0</v>
      </c>
      <c r="H5078" s="222">
        <v>389208500.86000001</v>
      </c>
      <c r="I5078" s="222">
        <f t="shared" si="159"/>
        <v>-389208500.86000001</v>
      </c>
    </row>
    <row r="5079" spans="1:9" x14ac:dyDescent="0.2">
      <c r="A5079" s="221" t="s">
        <v>20</v>
      </c>
      <c r="B5079" s="225" t="s">
        <v>3820</v>
      </c>
      <c r="C5079" s="221">
        <f t="shared" si="158"/>
        <v>8</v>
      </c>
      <c r="D5079" s="221">
        <v>46600000</v>
      </c>
      <c r="F5079" s="221" t="s">
        <v>2114</v>
      </c>
      <c r="G5079" s="222">
        <v>475541.04</v>
      </c>
      <c r="H5079" s="222">
        <v>0</v>
      </c>
      <c r="I5079" s="222">
        <f t="shared" si="159"/>
        <v>475541.04</v>
      </c>
    </row>
    <row r="5080" spans="1:9" x14ac:dyDescent="0.2">
      <c r="A5080" s="221" t="s">
        <v>20</v>
      </c>
      <c r="B5080" s="225" t="s">
        <v>5211</v>
      </c>
      <c r="C5080" s="221">
        <f t="shared" si="158"/>
        <v>8</v>
      </c>
      <c r="D5080" s="221">
        <v>46610000</v>
      </c>
      <c r="F5080" s="221" t="s">
        <v>124</v>
      </c>
      <c r="G5080" s="222">
        <v>0</v>
      </c>
      <c r="H5080" s="222">
        <v>1628300</v>
      </c>
      <c r="I5080" s="222">
        <f t="shared" si="159"/>
        <v>-1628300</v>
      </c>
    </row>
    <row r="5081" spans="1:9" x14ac:dyDescent="0.2">
      <c r="A5081" s="221" t="s">
        <v>20</v>
      </c>
      <c r="B5081" s="225" t="s">
        <v>5212</v>
      </c>
      <c r="C5081" s="221">
        <f t="shared" si="158"/>
        <v>8</v>
      </c>
      <c r="D5081" s="221">
        <v>46610000</v>
      </c>
      <c r="F5081" s="221" t="s">
        <v>5213</v>
      </c>
      <c r="G5081" s="222">
        <v>0</v>
      </c>
      <c r="H5081" s="222">
        <v>358849.76</v>
      </c>
      <c r="I5081" s="222">
        <f t="shared" si="159"/>
        <v>-358849.76</v>
      </c>
    </row>
    <row r="5082" spans="1:9" x14ac:dyDescent="0.2">
      <c r="A5082" s="221" t="s">
        <v>20</v>
      </c>
      <c r="B5082" s="225" t="s">
        <v>3846</v>
      </c>
      <c r="C5082" s="221">
        <f t="shared" si="158"/>
        <v>8</v>
      </c>
      <c r="D5082" s="221">
        <v>46700005</v>
      </c>
      <c r="F5082" s="221" t="s">
        <v>9</v>
      </c>
      <c r="G5082" s="222">
        <v>0</v>
      </c>
      <c r="H5082" s="222">
        <v>102500000</v>
      </c>
      <c r="I5082" s="222">
        <f t="shared" si="159"/>
        <v>-102500000</v>
      </c>
    </row>
    <row r="5083" spans="1:9" x14ac:dyDescent="0.2">
      <c r="A5083" s="221" t="s">
        <v>20</v>
      </c>
      <c r="B5083" s="225" t="s">
        <v>3855</v>
      </c>
      <c r="C5083" s="221">
        <f t="shared" si="158"/>
        <v>8</v>
      </c>
      <c r="D5083" s="221">
        <v>46710070</v>
      </c>
      <c r="F5083" s="221" t="s">
        <v>140</v>
      </c>
      <c r="G5083" s="222">
        <v>0</v>
      </c>
      <c r="H5083" s="222">
        <v>10000000</v>
      </c>
      <c r="I5083" s="222">
        <f t="shared" si="159"/>
        <v>-10000000</v>
      </c>
    </row>
    <row r="5084" spans="1:9" x14ac:dyDescent="0.2">
      <c r="A5084" s="221" t="s">
        <v>20</v>
      </c>
      <c r="B5084" s="225" t="s">
        <v>3861</v>
      </c>
      <c r="C5084" s="221">
        <f t="shared" si="158"/>
        <v>8</v>
      </c>
      <c r="D5084" s="221">
        <v>46710130</v>
      </c>
      <c r="F5084" s="221" t="s">
        <v>2118</v>
      </c>
      <c r="G5084" s="222">
        <v>0</v>
      </c>
      <c r="H5084" s="222">
        <v>102500000</v>
      </c>
      <c r="I5084" s="222">
        <f t="shared" si="159"/>
        <v>-102500000</v>
      </c>
    </row>
    <row r="5085" spans="1:9" x14ac:dyDescent="0.2">
      <c r="A5085" s="221" t="s">
        <v>20</v>
      </c>
      <c r="B5085" s="225" t="s">
        <v>5214</v>
      </c>
      <c r="C5085" s="221">
        <f t="shared" si="158"/>
        <v>8</v>
      </c>
      <c r="D5085" s="221">
        <v>46710170</v>
      </c>
      <c r="F5085" s="221" t="s">
        <v>26</v>
      </c>
      <c r="G5085" s="222">
        <v>240000</v>
      </c>
      <c r="H5085" s="222">
        <v>0</v>
      </c>
      <c r="I5085" s="222">
        <f t="shared" si="159"/>
        <v>240000</v>
      </c>
    </row>
    <row r="5086" spans="1:9" x14ac:dyDescent="0.2">
      <c r="A5086" s="221" t="s">
        <v>20</v>
      </c>
      <c r="B5086" s="225" t="s">
        <v>3869</v>
      </c>
      <c r="C5086" s="221">
        <f t="shared" si="158"/>
        <v>8</v>
      </c>
      <c r="D5086" s="221">
        <v>46720000</v>
      </c>
      <c r="F5086" s="221" t="s">
        <v>2121</v>
      </c>
      <c r="G5086" s="222">
        <v>0</v>
      </c>
      <c r="H5086" s="222">
        <v>25000000</v>
      </c>
      <c r="I5086" s="222">
        <f t="shared" si="159"/>
        <v>-25000000</v>
      </c>
    </row>
    <row r="5087" spans="1:9" x14ac:dyDescent="0.2">
      <c r="A5087" s="221" t="s">
        <v>20</v>
      </c>
      <c r="B5087" s="225" t="s">
        <v>3883</v>
      </c>
      <c r="C5087" s="221">
        <f t="shared" si="158"/>
        <v>8</v>
      </c>
      <c r="D5087" s="221">
        <v>46720084</v>
      </c>
      <c r="F5087" s="221" t="s">
        <v>148</v>
      </c>
      <c r="G5087" s="222">
        <v>0</v>
      </c>
      <c r="H5087" s="222">
        <v>9665537</v>
      </c>
      <c r="I5087" s="222">
        <f t="shared" si="159"/>
        <v>-9665537</v>
      </c>
    </row>
    <row r="5088" spans="1:9" x14ac:dyDescent="0.2">
      <c r="A5088" s="221" t="s">
        <v>20</v>
      </c>
      <c r="B5088" s="225" t="s">
        <v>5215</v>
      </c>
      <c r="C5088" s="221">
        <f t="shared" si="158"/>
        <v>8</v>
      </c>
      <c r="D5088" s="221">
        <v>46720084</v>
      </c>
      <c r="F5088" s="221" t="s">
        <v>6</v>
      </c>
      <c r="G5088" s="222">
        <v>0</v>
      </c>
      <c r="H5088" s="222">
        <v>70000000</v>
      </c>
      <c r="I5088" s="222">
        <f t="shared" si="159"/>
        <v>-70000000</v>
      </c>
    </row>
    <row r="5089" spans="1:9" x14ac:dyDescent="0.2">
      <c r="A5089" s="221" t="s">
        <v>20</v>
      </c>
      <c r="B5089" s="225" t="s">
        <v>5216</v>
      </c>
      <c r="C5089" s="221">
        <f t="shared" si="158"/>
        <v>8</v>
      </c>
      <c r="D5089" s="221">
        <v>46720089</v>
      </c>
      <c r="F5089" s="221" t="s">
        <v>1</v>
      </c>
      <c r="G5089" s="222">
        <v>1699200</v>
      </c>
      <c r="H5089" s="222">
        <v>0</v>
      </c>
      <c r="I5089" s="222">
        <f t="shared" si="159"/>
        <v>1699200</v>
      </c>
    </row>
    <row r="5090" spans="1:9" x14ac:dyDescent="0.2">
      <c r="A5090" s="221" t="s">
        <v>20</v>
      </c>
      <c r="B5090" s="225" t="s">
        <v>5217</v>
      </c>
      <c r="C5090" s="221">
        <f t="shared" si="158"/>
        <v>8</v>
      </c>
      <c r="D5090" s="221">
        <v>46720090</v>
      </c>
      <c r="F5090" s="221" t="s">
        <v>21</v>
      </c>
      <c r="G5090" s="222">
        <v>0</v>
      </c>
      <c r="H5090" s="222">
        <v>4649527.6399999997</v>
      </c>
      <c r="I5090" s="222">
        <f t="shared" si="159"/>
        <v>-4649527.6399999997</v>
      </c>
    </row>
    <row r="5091" spans="1:9" x14ac:dyDescent="0.2">
      <c r="A5091" s="221" t="s">
        <v>20</v>
      </c>
      <c r="B5091" s="225" t="s">
        <v>5218</v>
      </c>
      <c r="C5091" s="221">
        <f t="shared" si="158"/>
        <v>8</v>
      </c>
      <c r="D5091" s="221">
        <v>46720090</v>
      </c>
      <c r="F5091" s="221" t="s">
        <v>22</v>
      </c>
      <c r="G5091" s="222">
        <v>1195000</v>
      </c>
      <c r="H5091" s="222">
        <v>0</v>
      </c>
      <c r="I5091" s="222">
        <f t="shared" si="159"/>
        <v>1195000</v>
      </c>
    </row>
    <row r="5092" spans="1:9" x14ac:dyDescent="0.2">
      <c r="A5092" s="221" t="s">
        <v>20</v>
      </c>
      <c r="B5092" s="225" t="s">
        <v>3906</v>
      </c>
      <c r="C5092" s="221">
        <f t="shared" si="158"/>
        <v>8</v>
      </c>
      <c r="D5092" s="221">
        <v>48600000</v>
      </c>
      <c r="F5092" s="221" t="s">
        <v>698</v>
      </c>
      <c r="G5092" s="222">
        <v>2092055.53</v>
      </c>
      <c r="H5092" s="222">
        <v>0</v>
      </c>
      <c r="I5092" s="222">
        <f t="shared" si="159"/>
        <v>2092055.53</v>
      </c>
    </row>
    <row r="5093" spans="1:9" x14ac:dyDescent="0.2">
      <c r="A5093" s="221" t="s">
        <v>20</v>
      </c>
      <c r="B5093" s="225" t="s">
        <v>3964</v>
      </c>
      <c r="C5093" s="221">
        <f t="shared" si="158"/>
        <v>8</v>
      </c>
      <c r="D5093" s="221">
        <v>51241000</v>
      </c>
      <c r="F5093" s="221" t="s">
        <v>159</v>
      </c>
      <c r="G5093" s="222">
        <v>17746122.329999998</v>
      </c>
      <c r="H5093" s="222">
        <v>0</v>
      </c>
      <c r="I5093" s="222">
        <f t="shared" si="159"/>
        <v>17746122.329999998</v>
      </c>
    </row>
    <row r="5094" spans="1:9" x14ac:dyDescent="0.2">
      <c r="A5094" s="221" t="s">
        <v>20</v>
      </c>
      <c r="B5094" s="225" t="s">
        <v>4001</v>
      </c>
      <c r="C5094" s="221">
        <f t="shared" si="158"/>
        <v>8</v>
      </c>
      <c r="D5094" s="221">
        <v>53200000</v>
      </c>
      <c r="F5094" s="221" t="s">
        <v>5219</v>
      </c>
      <c r="G5094" s="222">
        <v>266363</v>
      </c>
      <c r="H5094" s="222">
        <v>0</v>
      </c>
      <c r="I5094" s="222">
        <f t="shared" si="159"/>
        <v>266363</v>
      </c>
    </row>
    <row r="5095" spans="1:9" x14ac:dyDescent="0.2">
      <c r="A5095" s="221" t="s">
        <v>20</v>
      </c>
      <c r="B5095" s="225" t="s">
        <v>4132</v>
      </c>
      <c r="C5095" s="221">
        <f t="shared" si="158"/>
        <v>8</v>
      </c>
      <c r="D5095" s="221">
        <v>60400000</v>
      </c>
      <c r="F5095" s="221" t="s">
        <v>2785</v>
      </c>
      <c r="G5095" s="222">
        <v>1379550</v>
      </c>
      <c r="H5095" s="222">
        <v>0</v>
      </c>
      <c r="I5095" s="222">
        <f t="shared" si="159"/>
        <v>1379550</v>
      </c>
    </row>
    <row r="5096" spans="1:9" x14ac:dyDescent="0.2">
      <c r="A5096" s="221" t="s">
        <v>20</v>
      </c>
      <c r="B5096" s="225" t="s">
        <v>4141</v>
      </c>
      <c r="C5096" s="221">
        <f t="shared" si="158"/>
        <v>8</v>
      </c>
      <c r="D5096" s="221">
        <v>60602000</v>
      </c>
      <c r="F5096" s="221" t="s">
        <v>378</v>
      </c>
      <c r="G5096" s="222">
        <v>30000</v>
      </c>
      <c r="H5096" s="222">
        <v>0</v>
      </c>
      <c r="I5096" s="222">
        <f t="shared" si="159"/>
        <v>30000</v>
      </c>
    </row>
    <row r="5097" spans="1:9" x14ac:dyDescent="0.2">
      <c r="A5097" s="221" t="s">
        <v>20</v>
      </c>
      <c r="B5097" s="225" t="s">
        <v>4153</v>
      </c>
      <c r="C5097" s="221">
        <f t="shared" si="158"/>
        <v>8</v>
      </c>
      <c r="D5097" s="221">
        <v>60604000</v>
      </c>
      <c r="F5097" s="221" t="s">
        <v>382</v>
      </c>
      <c r="G5097" s="222">
        <v>333020</v>
      </c>
      <c r="H5097" s="222">
        <v>0</v>
      </c>
      <c r="I5097" s="222">
        <f t="shared" si="159"/>
        <v>333020</v>
      </c>
    </row>
    <row r="5098" spans="1:9" x14ac:dyDescent="0.2">
      <c r="A5098" s="221" t="s">
        <v>20</v>
      </c>
      <c r="B5098" s="225" t="s">
        <v>4157</v>
      </c>
      <c r="C5098" s="221">
        <f t="shared" si="158"/>
        <v>8</v>
      </c>
      <c r="D5098" s="221">
        <v>60605000</v>
      </c>
      <c r="F5098" s="221" t="s">
        <v>167</v>
      </c>
      <c r="G5098" s="222">
        <v>1211335.23</v>
      </c>
      <c r="H5098" s="222">
        <v>0</v>
      </c>
      <c r="I5098" s="222">
        <f t="shared" si="159"/>
        <v>1211335.23</v>
      </c>
    </row>
    <row r="5099" spans="1:9" x14ac:dyDescent="0.2">
      <c r="A5099" s="221" t="s">
        <v>20</v>
      </c>
      <c r="B5099" s="225" t="s">
        <v>4168</v>
      </c>
      <c r="C5099" s="221">
        <f t="shared" si="158"/>
        <v>8</v>
      </c>
      <c r="D5099" s="221">
        <v>60608000</v>
      </c>
      <c r="F5099" s="221" t="s">
        <v>375</v>
      </c>
      <c r="G5099" s="222">
        <v>111360</v>
      </c>
      <c r="H5099" s="222">
        <v>0</v>
      </c>
      <c r="I5099" s="222">
        <f t="shared" si="159"/>
        <v>111360</v>
      </c>
    </row>
    <row r="5100" spans="1:9" x14ac:dyDescent="0.2">
      <c r="A5100" s="221" t="s">
        <v>20</v>
      </c>
      <c r="B5100" s="225" t="s">
        <v>4223</v>
      </c>
      <c r="C5100" s="221">
        <f t="shared" si="158"/>
        <v>8</v>
      </c>
      <c r="D5100" s="221">
        <v>61110000</v>
      </c>
      <c r="F5100" s="221" t="s">
        <v>473</v>
      </c>
      <c r="G5100" s="222">
        <v>6443691.3300000001</v>
      </c>
      <c r="H5100" s="222">
        <v>0</v>
      </c>
      <c r="I5100" s="222">
        <f t="shared" si="159"/>
        <v>6443691.3300000001</v>
      </c>
    </row>
    <row r="5101" spans="1:9" x14ac:dyDescent="0.2">
      <c r="A5101" s="221" t="s">
        <v>20</v>
      </c>
      <c r="B5101" s="225" t="s">
        <v>4224</v>
      </c>
      <c r="C5101" s="221">
        <f t="shared" si="158"/>
        <v>8</v>
      </c>
      <c r="D5101" s="221">
        <v>61300000</v>
      </c>
      <c r="F5101" s="221" t="s">
        <v>5220</v>
      </c>
      <c r="G5101" s="222">
        <v>8400760.5199999996</v>
      </c>
      <c r="H5101" s="222">
        <v>0</v>
      </c>
      <c r="I5101" s="222">
        <f t="shared" si="159"/>
        <v>8400760.5199999996</v>
      </c>
    </row>
    <row r="5102" spans="1:9" x14ac:dyDescent="0.2">
      <c r="A5102" s="221" t="s">
        <v>20</v>
      </c>
      <c r="B5102" s="225" t="s">
        <v>4235</v>
      </c>
      <c r="C5102" s="221">
        <f t="shared" si="158"/>
        <v>8</v>
      </c>
      <c r="D5102" s="221">
        <v>61302000</v>
      </c>
      <c r="F5102" s="221" t="s">
        <v>738</v>
      </c>
      <c r="G5102" s="222">
        <v>549951.6</v>
      </c>
      <c r="H5102" s="222">
        <v>0</v>
      </c>
      <c r="I5102" s="222">
        <f t="shared" si="159"/>
        <v>549951.6</v>
      </c>
    </row>
    <row r="5103" spans="1:9" x14ac:dyDescent="0.2">
      <c r="A5103" s="221" t="s">
        <v>20</v>
      </c>
      <c r="B5103" s="225" t="s">
        <v>4244</v>
      </c>
      <c r="C5103" s="221">
        <f t="shared" si="158"/>
        <v>8</v>
      </c>
      <c r="D5103" s="221">
        <v>61500000</v>
      </c>
      <c r="F5103" s="221" t="s">
        <v>1596</v>
      </c>
      <c r="G5103" s="222">
        <v>430000</v>
      </c>
      <c r="H5103" s="222">
        <v>0</v>
      </c>
      <c r="I5103" s="222">
        <f t="shared" si="159"/>
        <v>430000</v>
      </c>
    </row>
    <row r="5104" spans="1:9" x14ac:dyDescent="0.2">
      <c r="A5104" s="221" t="s">
        <v>20</v>
      </c>
      <c r="B5104" s="225" t="s">
        <v>4251</v>
      </c>
      <c r="C5104" s="221">
        <f t="shared" si="158"/>
        <v>8</v>
      </c>
      <c r="D5104" s="221">
        <v>61503000</v>
      </c>
      <c r="F5104" s="221" t="s">
        <v>481</v>
      </c>
      <c r="G5104" s="222">
        <v>2356188.65</v>
      </c>
      <c r="H5104" s="222">
        <v>0</v>
      </c>
      <c r="I5104" s="222">
        <f t="shared" si="159"/>
        <v>2356188.65</v>
      </c>
    </row>
    <row r="5105" spans="1:9" x14ac:dyDescent="0.2">
      <c r="A5105" s="221" t="s">
        <v>20</v>
      </c>
      <c r="B5105" s="225" t="s">
        <v>4265</v>
      </c>
      <c r="C5105" s="221">
        <f t="shared" si="158"/>
        <v>8</v>
      </c>
      <c r="D5105" s="221">
        <v>61603000</v>
      </c>
      <c r="F5105" s="221" t="s">
        <v>1598</v>
      </c>
      <c r="G5105" s="222">
        <v>48977.48</v>
      </c>
      <c r="H5105" s="222">
        <v>0</v>
      </c>
      <c r="I5105" s="222">
        <f t="shared" si="159"/>
        <v>48977.48</v>
      </c>
    </row>
    <row r="5106" spans="1:9" x14ac:dyDescent="0.2">
      <c r="A5106" s="221" t="s">
        <v>20</v>
      </c>
      <c r="B5106" s="225" t="s">
        <v>4268</v>
      </c>
      <c r="C5106" s="221">
        <f t="shared" si="158"/>
        <v>8</v>
      </c>
      <c r="D5106" s="221">
        <v>61604000</v>
      </c>
      <c r="F5106" s="221" t="s">
        <v>183</v>
      </c>
      <c r="G5106" s="222">
        <v>855627.73</v>
      </c>
      <c r="H5106" s="222">
        <v>0</v>
      </c>
      <c r="I5106" s="222">
        <f t="shared" si="159"/>
        <v>855627.73</v>
      </c>
    </row>
    <row r="5107" spans="1:9" x14ac:dyDescent="0.2">
      <c r="A5107" s="221" t="s">
        <v>20</v>
      </c>
      <c r="B5107" s="225" t="s">
        <v>4275</v>
      </c>
      <c r="C5107" s="221">
        <f t="shared" si="158"/>
        <v>8</v>
      </c>
      <c r="D5107" s="221">
        <v>61801000</v>
      </c>
      <c r="F5107" s="221" t="s">
        <v>492</v>
      </c>
      <c r="G5107" s="222">
        <v>216000</v>
      </c>
      <c r="H5107" s="222">
        <v>0</v>
      </c>
      <c r="I5107" s="222">
        <f t="shared" si="159"/>
        <v>216000</v>
      </c>
    </row>
    <row r="5108" spans="1:9" x14ac:dyDescent="0.2">
      <c r="A5108" s="221" t="s">
        <v>20</v>
      </c>
      <c r="B5108" s="225" t="s">
        <v>4278</v>
      </c>
      <c r="C5108" s="221">
        <f t="shared" si="158"/>
        <v>8</v>
      </c>
      <c r="D5108" s="221">
        <v>61802000</v>
      </c>
      <c r="F5108" s="221" t="s">
        <v>494</v>
      </c>
      <c r="G5108" s="222">
        <v>6400</v>
      </c>
      <c r="H5108" s="222">
        <v>0</v>
      </c>
      <c r="I5108" s="222">
        <f t="shared" si="159"/>
        <v>6400</v>
      </c>
    </row>
    <row r="5109" spans="1:9" x14ac:dyDescent="0.2">
      <c r="A5109" s="221" t="s">
        <v>20</v>
      </c>
      <c r="B5109" s="225" t="s">
        <v>4282</v>
      </c>
      <c r="C5109" s="221">
        <f t="shared" si="158"/>
        <v>8</v>
      </c>
      <c r="D5109" s="221">
        <v>62100000</v>
      </c>
      <c r="F5109" s="221" t="s">
        <v>521</v>
      </c>
      <c r="G5109" s="222">
        <v>13372473.6</v>
      </c>
      <c r="H5109" s="222">
        <v>0</v>
      </c>
      <c r="I5109" s="222">
        <f t="shared" si="159"/>
        <v>13372473.6</v>
      </c>
    </row>
    <row r="5110" spans="1:9" x14ac:dyDescent="0.2">
      <c r="A5110" s="221" t="s">
        <v>20</v>
      </c>
      <c r="B5110" s="225" t="s">
        <v>4297</v>
      </c>
      <c r="C5110" s="221">
        <f t="shared" si="158"/>
        <v>8</v>
      </c>
      <c r="D5110" s="221">
        <v>62103000</v>
      </c>
      <c r="F5110" s="221" t="s">
        <v>188</v>
      </c>
      <c r="G5110" s="222">
        <v>1438000</v>
      </c>
      <c r="H5110" s="222">
        <v>0</v>
      </c>
      <c r="I5110" s="222">
        <f t="shared" si="159"/>
        <v>1438000</v>
      </c>
    </row>
    <row r="5111" spans="1:9" x14ac:dyDescent="0.2">
      <c r="A5111" s="221" t="s">
        <v>20</v>
      </c>
      <c r="B5111" s="225" t="s">
        <v>4312</v>
      </c>
      <c r="C5111" s="221">
        <f t="shared" si="158"/>
        <v>8</v>
      </c>
      <c r="D5111" s="221">
        <v>62203000</v>
      </c>
      <c r="F5111" s="221" t="s">
        <v>2146</v>
      </c>
      <c r="G5111" s="222">
        <v>4371600</v>
      </c>
      <c r="H5111" s="222">
        <v>0</v>
      </c>
      <c r="I5111" s="222">
        <f t="shared" si="159"/>
        <v>4371600</v>
      </c>
    </row>
    <row r="5112" spans="1:9" x14ac:dyDescent="0.2">
      <c r="A5112" s="221" t="s">
        <v>20</v>
      </c>
      <c r="B5112" s="225" t="s">
        <v>4330</v>
      </c>
      <c r="C5112" s="221">
        <f t="shared" si="158"/>
        <v>8</v>
      </c>
      <c r="D5112" s="221">
        <v>62303000</v>
      </c>
      <c r="F5112" s="221" t="s">
        <v>517</v>
      </c>
      <c r="G5112" s="222">
        <v>60000</v>
      </c>
      <c r="H5112" s="222">
        <v>0</v>
      </c>
      <c r="I5112" s="222">
        <f t="shared" si="159"/>
        <v>60000</v>
      </c>
    </row>
    <row r="5113" spans="1:9" x14ac:dyDescent="0.2">
      <c r="A5113" s="221" t="s">
        <v>20</v>
      </c>
      <c r="B5113" s="225" t="s">
        <v>4345</v>
      </c>
      <c r="C5113" s="221">
        <f t="shared" si="158"/>
        <v>8</v>
      </c>
      <c r="D5113" s="221">
        <v>62501000</v>
      </c>
      <c r="F5113" s="221" t="s">
        <v>746</v>
      </c>
      <c r="G5113" s="222">
        <v>0</v>
      </c>
      <c r="H5113" s="222">
        <v>915000</v>
      </c>
      <c r="I5113" s="222">
        <f t="shared" si="159"/>
        <v>-915000</v>
      </c>
    </row>
    <row r="5114" spans="1:9" x14ac:dyDescent="0.2">
      <c r="A5114" s="221" t="s">
        <v>20</v>
      </c>
      <c r="B5114" s="225" t="s">
        <v>4356</v>
      </c>
      <c r="C5114" s="221">
        <f t="shared" si="158"/>
        <v>8</v>
      </c>
      <c r="D5114" s="221">
        <v>62506000</v>
      </c>
      <c r="F5114" s="221" t="s">
        <v>531</v>
      </c>
      <c r="G5114" s="222">
        <v>1742000</v>
      </c>
      <c r="H5114" s="222">
        <v>0</v>
      </c>
      <c r="I5114" s="222">
        <f t="shared" si="159"/>
        <v>1742000</v>
      </c>
    </row>
    <row r="5115" spans="1:9" x14ac:dyDescent="0.2">
      <c r="A5115" s="221" t="s">
        <v>20</v>
      </c>
      <c r="B5115" s="225" t="s">
        <v>4358</v>
      </c>
      <c r="C5115" s="221">
        <f t="shared" si="158"/>
        <v>8</v>
      </c>
      <c r="D5115" s="221">
        <v>62507000</v>
      </c>
      <c r="F5115" s="221" t="s">
        <v>438</v>
      </c>
      <c r="G5115" s="222">
        <v>3107080</v>
      </c>
      <c r="H5115" s="222">
        <v>0</v>
      </c>
      <c r="I5115" s="222">
        <f t="shared" si="159"/>
        <v>3107080</v>
      </c>
    </row>
    <row r="5116" spans="1:9" x14ac:dyDescent="0.2">
      <c r="A5116" s="221" t="s">
        <v>20</v>
      </c>
      <c r="B5116" s="221" t="s">
        <v>4363</v>
      </c>
      <c r="C5116" s="221">
        <f t="shared" si="158"/>
        <v>8</v>
      </c>
      <c r="D5116" s="221">
        <v>62602000</v>
      </c>
      <c r="F5116" s="221" t="s">
        <v>533</v>
      </c>
      <c r="G5116" s="222">
        <v>19391464.559999999</v>
      </c>
      <c r="H5116" s="222">
        <v>0</v>
      </c>
      <c r="I5116" s="222">
        <f t="shared" si="159"/>
        <v>19391464.559999999</v>
      </c>
    </row>
    <row r="5117" spans="1:9" x14ac:dyDescent="0.2">
      <c r="A5117" s="221" t="s">
        <v>20</v>
      </c>
      <c r="B5117" s="221" t="s">
        <v>4364</v>
      </c>
      <c r="C5117" s="221">
        <f t="shared" si="158"/>
        <v>8</v>
      </c>
      <c r="D5117" s="221">
        <v>62603000</v>
      </c>
      <c r="F5117" s="221" t="s">
        <v>534</v>
      </c>
      <c r="G5117" s="222">
        <v>19736800</v>
      </c>
      <c r="H5117" s="222">
        <v>0</v>
      </c>
      <c r="I5117" s="222">
        <f t="shared" si="159"/>
        <v>19736800</v>
      </c>
    </row>
    <row r="5118" spans="1:9" x14ac:dyDescent="0.2">
      <c r="A5118" s="221" t="s">
        <v>20</v>
      </c>
      <c r="B5118" s="221" t="s">
        <v>4381</v>
      </c>
      <c r="C5118" s="221">
        <f t="shared" si="158"/>
        <v>8</v>
      </c>
      <c r="D5118" s="221">
        <v>62701000</v>
      </c>
      <c r="F5118" s="221" t="s">
        <v>2153</v>
      </c>
      <c r="G5118" s="222">
        <v>94050</v>
      </c>
      <c r="H5118" s="222">
        <v>0</v>
      </c>
      <c r="I5118" s="222">
        <f t="shared" si="159"/>
        <v>94050</v>
      </c>
    </row>
    <row r="5119" spans="1:9" x14ac:dyDescent="0.2">
      <c r="A5119" s="221" t="s">
        <v>20</v>
      </c>
      <c r="B5119" s="221" t="s">
        <v>4388</v>
      </c>
      <c r="C5119" s="221">
        <f t="shared" si="158"/>
        <v>8</v>
      </c>
      <c r="D5119" s="221">
        <v>62704000</v>
      </c>
      <c r="F5119" s="221" t="s">
        <v>445</v>
      </c>
      <c r="G5119" s="222">
        <v>96963.15</v>
      </c>
      <c r="H5119" s="222">
        <v>0</v>
      </c>
      <c r="I5119" s="222">
        <f t="shared" si="159"/>
        <v>96963.15</v>
      </c>
    </row>
    <row r="5120" spans="1:9" x14ac:dyDescent="0.2">
      <c r="A5120" s="221" t="s">
        <v>20</v>
      </c>
      <c r="B5120" s="221" t="s">
        <v>4400</v>
      </c>
      <c r="C5120" s="221">
        <f t="shared" si="158"/>
        <v>8</v>
      </c>
      <c r="D5120" s="221">
        <v>62709000</v>
      </c>
      <c r="F5120" s="221" t="s">
        <v>450</v>
      </c>
      <c r="G5120" s="222">
        <v>509820</v>
      </c>
      <c r="H5120" s="222">
        <v>0</v>
      </c>
      <c r="I5120" s="222">
        <f t="shared" si="159"/>
        <v>509820</v>
      </c>
    </row>
    <row r="5121" spans="1:9" x14ac:dyDescent="0.2">
      <c r="A5121" s="221" t="s">
        <v>20</v>
      </c>
      <c r="B5121" s="221" t="s">
        <v>5221</v>
      </c>
      <c r="C5121" s="221">
        <f t="shared" si="158"/>
        <v>8</v>
      </c>
      <c r="D5121" s="221">
        <v>62711000</v>
      </c>
      <c r="F5121" s="221" t="s">
        <v>542</v>
      </c>
      <c r="G5121" s="222">
        <v>36173.75</v>
      </c>
      <c r="H5121" s="222">
        <v>0</v>
      </c>
      <c r="I5121" s="222">
        <f t="shared" si="159"/>
        <v>36173.75</v>
      </c>
    </row>
    <row r="5122" spans="1:9" x14ac:dyDescent="0.2">
      <c r="A5122" s="221" t="s">
        <v>20</v>
      </c>
      <c r="B5122" s="221" t="s">
        <v>4403</v>
      </c>
      <c r="C5122" s="221">
        <f t="shared" ref="C5122:C5185" si="160">+LEN(B:B)</f>
        <v>8</v>
      </c>
      <c r="D5122" s="221">
        <v>62712000</v>
      </c>
      <c r="F5122" s="221" t="s">
        <v>543</v>
      </c>
      <c r="G5122" s="222">
        <v>306815.73</v>
      </c>
      <c r="H5122" s="222">
        <v>0</v>
      </c>
      <c r="I5122" s="222">
        <f t="shared" ref="I5122:I5185" si="161">+G:G-H:H</f>
        <v>306815.73</v>
      </c>
    </row>
    <row r="5123" spans="1:9" x14ac:dyDescent="0.2">
      <c r="A5123" s="221" t="s">
        <v>20</v>
      </c>
      <c r="B5123" s="221" t="s">
        <v>5061</v>
      </c>
      <c r="C5123" s="221">
        <f t="shared" si="160"/>
        <v>8</v>
      </c>
      <c r="D5123" s="221">
        <v>62713000</v>
      </c>
      <c r="F5123" s="221" t="s">
        <v>460</v>
      </c>
      <c r="G5123" s="222">
        <v>736000</v>
      </c>
      <c r="H5123" s="222">
        <v>0</v>
      </c>
      <c r="I5123" s="222">
        <f t="shared" si="161"/>
        <v>736000</v>
      </c>
    </row>
    <row r="5124" spans="1:9" x14ac:dyDescent="0.2">
      <c r="A5124" s="221" t="s">
        <v>20</v>
      </c>
      <c r="B5124" s="221" t="s">
        <v>4422</v>
      </c>
      <c r="C5124" s="221">
        <f t="shared" si="160"/>
        <v>8</v>
      </c>
      <c r="D5124" s="221">
        <v>63504000</v>
      </c>
      <c r="F5124" s="221" t="s">
        <v>752</v>
      </c>
      <c r="G5124" s="222">
        <v>15450</v>
      </c>
      <c r="H5124" s="222">
        <v>0</v>
      </c>
      <c r="I5124" s="222">
        <f t="shared" si="161"/>
        <v>15450</v>
      </c>
    </row>
    <row r="5125" spans="1:9" x14ac:dyDescent="0.2">
      <c r="A5125" s="221" t="s">
        <v>20</v>
      </c>
      <c r="B5125" s="221" t="s">
        <v>4424</v>
      </c>
      <c r="C5125" s="221">
        <f t="shared" si="160"/>
        <v>8</v>
      </c>
      <c r="D5125" s="221">
        <v>63506000</v>
      </c>
      <c r="F5125" s="221" t="s">
        <v>2413</v>
      </c>
      <c r="G5125" s="222">
        <v>1043000</v>
      </c>
      <c r="H5125" s="222">
        <v>0</v>
      </c>
      <c r="I5125" s="222">
        <f t="shared" si="161"/>
        <v>1043000</v>
      </c>
    </row>
    <row r="5126" spans="1:9" x14ac:dyDescent="0.2">
      <c r="A5126" s="221" t="s">
        <v>20</v>
      </c>
      <c r="B5126" s="221" t="s">
        <v>4431</v>
      </c>
      <c r="C5126" s="221">
        <f t="shared" si="160"/>
        <v>8</v>
      </c>
      <c r="D5126" s="221">
        <v>63508000</v>
      </c>
      <c r="F5126" s="221" t="s">
        <v>469</v>
      </c>
      <c r="G5126" s="222">
        <v>64000</v>
      </c>
      <c r="H5126" s="222">
        <v>0</v>
      </c>
      <c r="I5126" s="222">
        <f t="shared" si="161"/>
        <v>64000</v>
      </c>
    </row>
    <row r="5127" spans="1:9" x14ac:dyDescent="0.2">
      <c r="A5127" s="221" t="s">
        <v>20</v>
      </c>
      <c r="B5127" s="221" t="s">
        <v>4436</v>
      </c>
      <c r="C5127" s="221">
        <f t="shared" si="160"/>
        <v>8</v>
      </c>
      <c r="D5127" s="221">
        <v>64101000</v>
      </c>
      <c r="F5127" s="221" t="s">
        <v>755</v>
      </c>
      <c r="G5127" s="222">
        <v>256276828.47999999</v>
      </c>
      <c r="H5127" s="222">
        <v>0</v>
      </c>
      <c r="I5127" s="222">
        <f t="shared" si="161"/>
        <v>256276828.47999999</v>
      </c>
    </row>
    <row r="5128" spans="1:9" x14ac:dyDescent="0.2">
      <c r="A5128" s="221" t="s">
        <v>20</v>
      </c>
      <c r="B5128" s="221" t="s">
        <v>4439</v>
      </c>
      <c r="C5128" s="221">
        <f t="shared" si="160"/>
        <v>8</v>
      </c>
      <c r="D5128" s="221">
        <v>64102000</v>
      </c>
      <c r="F5128" s="221" t="s">
        <v>550</v>
      </c>
      <c r="G5128" s="222">
        <v>1860000</v>
      </c>
      <c r="H5128" s="222">
        <v>0</v>
      </c>
      <c r="I5128" s="222">
        <f t="shared" si="161"/>
        <v>1860000</v>
      </c>
    </row>
    <row r="5129" spans="1:9" x14ac:dyDescent="0.2">
      <c r="A5129" s="221" t="s">
        <v>20</v>
      </c>
      <c r="B5129" s="221" t="s">
        <v>4441</v>
      </c>
      <c r="C5129" s="221">
        <f t="shared" si="160"/>
        <v>8</v>
      </c>
      <c r="D5129" s="221">
        <v>64103000</v>
      </c>
      <c r="F5129" s="221" t="s">
        <v>551</v>
      </c>
      <c r="G5129" s="222">
        <v>9931921.5</v>
      </c>
      <c r="H5129" s="222">
        <v>0</v>
      </c>
      <c r="I5129" s="222">
        <f t="shared" si="161"/>
        <v>9931921.5</v>
      </c>
    </row>
    <row r="5130" spans="1:9" x14ac:dyDescent="0.2">
      <c r="A5130" s="221" t="s">
        <v>20</v>
      </c>
      <c r="B5130" s="221" t="s">
        <v>4442</v>
      </c>
      <c r="C5130" s="221">
        <f t="shared" si="160"/>
        <v>8</v>
      </c>
      <c r="D5130" s="221">
        <v>64104000</v>
      </c>
      <c r="F5130" s="221" t="s">
        <v>220</v>
      </c>
      <c r="G5130" s="222">
        <v>14624.29</v>
      </c>
      <c r="H5130" s="222">
        <v>0</v>
      </c>
      <c r="I5130" s="222">
        <f t="shared" si="161"/>
        <v>14624.29</v>
      </c>
    </row>
    <row r="5131" spans="1:9" x14ac:dyDescent="0.2">
      <c r="A5131" s="221" t="s">
        <v>20</v>
      </c>
      <c r="B5131" s="221" t="s">
        <v>4444</v>
      </c>
      <c r="C5131" s="221">
        <f t="shared" si="160"/>
        <v>8</v>
      </c>
      <c r="D5131" s="221">
        <v>64105000</v>
      </c>
      <c r="F5131" s="221" t="s">
        <v>552</v>
      </c>
      <c r="G5131" s="222">
        <v>1574089.8</v>
      </c>
      <c r="H5131" s="222">
        <v>0</v>
      </c>
      <c r="I5131" s="222">
        <f t="shared" si="161"/>
        <v>1574089.8</v>
      </c>
    </row>
    <row r="5132" spans="1:9" x14ac:dyDescent="0.2">
      <c r="A5132" s="221" t="s">
        <v>20</v>
      </c>
      <c r="B5132" s="221" t="s">
        <v>4455</v>
      </c>
      <c r="C5132" s="221">
        <f t="shared" si="160"/>
        <v>8</v>
      </c>
      <c r="D5132" s="221">
        <v>64501000</v>
      </c>
      <c r="F5132" s="221" t="s">
        <v>756</v>
      </c>
      <c r="G5132" s="222">
        <v>21095137.050000001</v>
      </c>
      <c r="H5132" s="222">
        <v>0</v>
      </c>
      <c r="I5132" s="222">
        <f t="shared" si="161"/>
        <v>21095137.050000001</v>
      </c>
    </row>
    <row r="5133" spans="1:9" x14ac:dyDescent="0.2">
      <c r="A5133" s="221" t="s">
        <v>20</v>
      </c>
      <c r="B5133" s="221" t="s">
        <v>4458</v>
      </c>
      <c r="C5133" s="221">
        <f t="shared" si="160"/>
        <v>8</v>
      </c>
      <c r="D5133" s="221">
        <v>64502000</v>
      </c>
      <c r="F5133" s="221" t="s">
        <v>555</v>
      </c>
      <c r="G5133" s="222">
        <v>6089493.9500000002</v>
      </c>
      <c r="H5133" s="222">
        <v>0</v>
      </c>
      <c r="I5133" s="222">
        <f t="shared" si="161"/>
        <v>6089493.9500000002</v>
      </c>
    </row>
    <row r="5134" spans="1:9" x14ac:dyDescent="0.2">
      <c r="A5134" s="221" t="s">
        <v>20</v>
      </c>
      <c r="B5134" s="221" t="s">
        <v>4464</v>
      </c>
      <c r="C5134" s="221">
        <f t="shared" si="160"/>
        <v>8</v>
      </c>
      <c r="D5134" s="221">
        <v>64504000</v>
      </c>
      <c r="F5134" s="221" t="s">
        <v>2400</v>
      </c>
      <c r="G5134" s="222">
        <v>1622702.85</v>
      </c>
      <c r="H5134" s="222">
        <v>0</v>
      </c>
      <c r="I5134" s="222">
        <f t="shared" si="161"/>
        <v>1622702.85</v>
      </c>
    </row>
    <row r="5135" spans="1:9" x14ac:dyDescent="0.2">
      <c r="A5135" s="221" t="s">
        <v>20</v>
      </c>
      <c r="B5135" s="221" t="s">
        <v>5222</v>
      </c>
      <c r="C5135" s="221">
        <f t="shared" si="160"/>
        <v>8</v>
      </c>
      <c r="D5135" s="221">
        <v>64505000</v>
      </c>
      <c r="F5135" s="221" t="s">
        <v>4466</v>
      </c>
      <c r="G5135" s="222">
        <v>2024020.3</v>
      </c>
      <c r="H5135" s="222">
        <v>0</v>
      </c>
      <c r="I5135" s="222">
        <f t="shared" si="161"/>
        <v>2024020.3</v>
      </c>
    </row>
    <row r="5136" spans="1:9" x14ac:dyDescent="0.2">
      <c r="A5136" s="221" t="s">
        <v>20</v>
      </c>
      <c r="B5136" s="221" t="s">
        <v>4467</v>
      </c>
      <c r="C5136" s="221">
        <f t="shared" si="160"/>
        <v>8</v>
      </c>
      <c r="D5136" s="221">
        <v>64700000</v>
      </c>
      <c r="F5136" s="221" t="s">
        <v>223</v>
      </c>
      <c r="G5136" s="222">
        <v>368325.41</v>
      </c>
      <c r="H5136" s="222">
        <v>0</v>
      </c>
      <c r="I5136" s="222">
        <f t="shared" si="161"/>
        <v>368325.41</v>
      </c>
    </row>
    <row r="5137" spans="1:9" x14ac:dyDescent="0.2">
      <c r="A5137" s="221" t="s">
        <v>20</v>
      </c>
      <c r="B5137" s="221" t="s">
        <v>4485</v>
      </c>
      <c r="C5137" s="221">
        <f t="shared" si="160"/>
        <v>8</v>
      </c>
      <c r="D5137" s="221">
        <v>65100000</v>
      </c>
      <c r="F5137" s="221" t="s">
        <v>4484</v>
      </c>
      <c r="G5137" s="222">
        <v>510000</v>
      </c>
      <c r="H5137" s="222">
        <v>0</v>
      </c>
      <c r="I5137" s="222">
        <f t="shared" si="161"/>
        <v>510000</v>
      </c>
    </row>
    <row r="5138" spans="1:9" x14ac:dyDescent="0.2">
      <c r="A5138" s="221" t="s">
        <v>20</v>
      </c>
      <c r="B5138" s="221" t="s">
        <v>4487</v>
      </c>
      <c r="C5138" s="221">
        <f t="shared" si="160"/>
        <v>8</v>
      </c>
      <c r="D5138" s="221">
        <v>65601000</v>
      </c>
      <c r="F5138" s="221" t="s">
        <v>762</v>
      </c>
      <c r="G5138" s="222">
        <v>1616000</v>
      </c>
      <c r="H5138" s="222">
        <v>0</v>
      </c>
      <c r="I5138" s="222">
        <f t="shared" si="161"/>
        <v>1616000</v>
      </c>
    </row>
    <row r="5139" spans="1:9" x14ac:dyDescent="0.2">
      <c r="A5139" s="221" t="s">
        <v>20</v>
      </c>
      <c r="B5139" s="221" t="s">
        <v>4493</v>
      </c>
      <c r="C5139" s="221">
        <f t="shared" si="160"/>
        <v>8</v>
      </c>
      <c r="D5139" s="221">
        <v>65700000</v>
      </c>
      <c r="F5139" s="221" t="s">
        <v>1957</v>
      </c>
      <c r="G5139" s="222">
        <v>402.89</v>
      </c>
      <c r="H5139" s="222">
        <v>0</v>
      </c>
      <c r="I5139" s="222">
        <f t="shared" si="161"/>
        <v>402.89</v>
      </c>
    </row>
    <row r="5140" spans="1:9" x14ac:dyDescent="0.2">
      <c r="A5140" s="221" t="s">
        <v>20</v>
      </c>
      <c r="B5140" s="221" t="s">
        <v>4497</v>
      </c>
      <c r="C5140" s="221">
        <f t="shared" si="160"/>
        <v>8</v>
      </c>
      <c r="D5140" s="221">
        <v>65800000</v>
      </c>
      <c r="F5140" s="221" t="s">
        <v>764</v>
      </c>
      <c r="G5140" s="222">
        <v>6786155.9100000001</v>
      </c>
      <c r="H5140" s="222">
        <v>0</v>
      </c>
      <c r="I5140" s="222">
        <f t="shared" si="161"/>
        <v>6786155.9100000001</v>
      </c>
    </row>
    <row r="5141" spans="1:9" x14ac:dyDescent="0.2">
      <c r="A5141" s="221" t="s">
        <v>20</v>
      </c>
      <c r="B5141" s="221" t="s">
        <v>4505</v>
      </c>
      <c r="C5141" s="221">
        <f t="shared" si="160"/>
        <v>8</v>
      </c>
      <c r="D5141" s="221">
        <v>66102000</v>
      </c>
      <c r="F5141" s="221" t="s">
        <v>564</v>
      </c>
      <c r="G5141" s="222">
        <v>1356006.95</v>
      </c>
      <c r="H5141" s="222">
        <v>0</v>
      </c>
      <c r="I5141" s="222">
        <f t="shared" si="161"/>
        <v>1356006.95</v>
      </c>
    </row>
    <row r="5142" spans="1:9" x14ac:dyDescent="0.2">
      <c r="A5142" s="221" t="s">
        <v>20</v>
      </c>
      <c r="B5142" s="221" t="s">
        <v>4523</v>
      </c>
      <c r="C5142" s="221">
        <f t="shared" si="160"/>
        <v>8</v>
      </c>
      <c r="D5142" s="221">
        <v>68112000</v>
      </c>
      <c r="F5142" s="221" t="s">
        <v>772</v>
      </c>
      <c r="G5142" s="222">
        <v>19943391.379999999</v>
      </c>
      <c r="H5142" s="222">
        <v>0</v>
      </c>
      <c r="I5142" s="222">
        <f t="shared" si="161"/>
        <v>19943391.379999999</v>
      </c>
    </row>
    <row r="5143" spans="1:9" x14ac:dyDescent="0.2">
      <c r="A5143" s="221" t="s">
        <v>20</v>
      </c>
      <c r="B5143" s="221" t="s">
        <v>4659</v>
      </c>
      <c r="C5143" s="221">
        <f t="shared" si="160"/>
        <v>7</v>
      </c>
      <c r="D5143" s="221">
        <v>69500000</v>
      </c>
      <c r="F5143" s="221" t="s">
        <v>1752</v>
      </c>
      <c r="G5143" s="222">
        <v>1421754.4550000001</v>
      </c>
      <c r="H5143" s="222">
        <v>0</v>
      </c>
      <c r="I5143" s="222">
        <f t="shared" si="161"/>
        <v>1421754.4550000001</v>
      </c>
    </row>
    <row r="5144" spans="1:9" x14ac:dyDescent="0.2">
      <c r="A5144" s="221" t="s">
        <v>20</v>
      </c>
      <c r="B5144" s="221" t="s">
        <v>4537</v>
      </c>
      <c r="C5144" s="221">
        <f t="shared" si="160"/>
        <v>8</v>
      </c>
      <c r="D5144" s="221">
        <v>70600000</v>
      </c>
      <c r="F5144" s="221" t="s">
        <v>2786</v>
      </c>
      <c r="G5144" s="222">
        <v>0</v>
      </c>
      <c r="H5144" s="222">
        <v>222050891</v>
      </c>
      <c r="I5144" s="222">
        <f t="shared" si="161"/>
        <v>-222050891</v>
      </c>
    </row>
    <row r="5145" spans="1:9" x14ac:dyDescent="0.2">
      <c r="A5145" s="221" t="s">
        <v>20</v>
      </c>
      <c r="B5145" s="221" t="s">
        <v>4560</v>
      </c>
      <c r="C5145" s="221">
        <f t="shared" si="160"/>
        <v>8</v>
      </c>
      <c r="D5145" s="221">
        <v>70900000</v>
      </c>
      <c r="F5145" s="221" t="s">
        <v>2172</v>
      </c>
      <c r="G5145" s="222">
        <v>1700000</v>
      </c>
      <c r="H5145" s="222">
        <v>0</v>
      </c>
      <c r="I5145" s="222">
        <f t="shared" si="161"/>
        <v>1700000</v>
      </c>
    </row>
    <row r="5146" spans="1:9" x14ac:dyDescent="0.2">
      <c r="A5146" s="221" t="s">
        <v>20</v>
      </c>
      <c r="B5146" s="221" t="s">
        <v>4565</v>
      </c>
      <c r="C5146" s="221">
        <f t="shared" si="160"/>
        <v>8</v>
      </c>
      <c r="D5146" s="221">
        <v>75800000</v>
      </c>
      <c r="F5146" s="221" t="s">
        <v>237</v>
      </c>
      <c r="G5146" s="222">
        <v>0</v>
      </c>
      <c r="H5146" s="222">
        <v>21052635.27</v>
      </c>
      <c r="I5146" s="222">
        <f t="shared" si="161"/>
        <v>-21052635.27</v>
      </c>
    </row>
    <row r="5147" spans="1:9" x14ac:dyDescent="0.2">
      <c r="A5147" s="221" t="s">
        <v>20</v>
      </c>
      <c r="B5147" s="221" t="s">
        <v>4566</v>
      </c>
      <c r="C5147" s="221">
        <f t="shared" si="160"/>
        <v>8</v>
      </c>
      <c r="D5147" s="221">
        <v>75810000</v>
      </c>
      <c r="F5147" s="221" t="s">
        <v>573</v>
      </c>
      <c r="G5147" s="222">
        <v>0</v>
      </c>
      <c r="H5147" s="222">
        <v>3968300</v>
      </c>
      <c r="I5147" s="222">
        <f t="shared" si="161"/>
        <v>-3968300</v>
      </c>
    </row>
    <row r="5148" spans="1:9" x14ac:dyDescent="0.2">
      <c r="A5148" s="221" t="s">
        <v>20</v>
      </c>
      <c r="B5148" s="221" t="s">
        <v>4570</v>
      </c>
      <c r="C5148" s="221">
        <f t="shared" si="160"/>
        <v>8</v>
      </c>
      <c r="D5148" s="221">
        <v>75850000</v>
      </c>
      <c r="F5148" s="221" t="s">
        <v>1629</v>
      </c>
      <c r="G5148" s="222">
        <v>0</v>
      </c>
      <c r="H5148" s="222">
        <v>400000</v>
      </c>
      <c r="I5148" s="222">
        <f t="shared" si="161"/>
        <v>-400000</v>
      </c>
    </row>
    <row r="5149" spans="1:9" x14ac:dyDescent="0.2">
      <c r="A5149" s="221" t="s">
        <v>41</v>
      </c>
      <c r="B5149" s="221">
        <v>1010000</v>
      </c>
      <c r="C5149" s="221">
        <f t="shared" si="160"/>
        <v>7</v>
      </c>
      <c r="D5149" s="221">
        <v>10100000</v>
      </c>
      <c r="F5149" s="221" t="s">
        <v>581</v>
      </c>
      <c r="G5149" s="222">
        <v>0</v>
      </c>
      <c r="H5149" s="222">
        <v>2000000</v>
      </c>
      <c r="I5149" s="222">
        <f t="shared" si="161"/>
        <v>-2000000</v>
      </c>
    </row>
    <row r="5150" spans="1:9" x14ac:dyDescent="0.2">
      <c r="A5150" s="221" t="s">
        <v>41</v>
      </c>
      <c r="B5150" s="221">
        <v>1190000</v>
      </c>
      <c r="C5150" s="221">
        <f t="shared" si="160"/>
        <v>7</v>
      </c>
      <c r="D5150" s="221">
        <v>11900000</v>
      </c>
      <c r="F5150" s="221" t="s">
        <v>1465</v>
      </c>
      <c r="G5150" s="222">
        <v>228672793.72</v>
      </c>
      <c r="H5150" s="222">
        <v>0</v>
      </c>
      <c r="I5150" s="222">
        <f t="shared" si="161"/>
        <v>228672793.72</v>
      </c>
    </row>
    <row r="5151" spans="1:9" x14ac:dyDescent="0.2">
      <c r="A5151" s="221" t="s">
        <v>41</v>
      </c>
      <c r="B5151" s="221">
        <v>1280000</v>
      </c>
      <c r="C5151" s="221">
        <f t="shared" si="160"/>
        <v>7</v>
      </c>
      <c r="D5151" s="221">
        <v>12800000</v>
      </c>
      <c r="F5151" s="221" t="s">
        <v>586</v>
      </c>
      <c r="G5151" s="222">
        <v>155960464.69999999</v>
      </c>
      <c r="H5151" s="222">
        <v>0</v>
      </c>
      <c r="I5151" s="222">
        <f t="shared" si="161"/>
        <v>155960464.69999999</v>
      </c>
    </row>
    <row r="5152" spans="1:9" x14ac:dyDescent="0.2">
      <c r="A5152" s="221" t="s">
        <v>41</v>
      </c>
      <c r="B5152" s="221">
        <v>2150000</v>
      </c>
      <c r="C5152" s="221">
        <f t="shared" si="160"/>
        <v>7</v>
      </c>
      <c r="D5152" s="221">
        <v>21500000</v>
      </c>
      <c r="F5152" s="221" t="s">
        <v>592</v>
      </c>
      <c r="G5152" s="222">
        <v>265408165.94999999</v>
      </c>
      <c r="H5152" s="222">
        <v>0</v>
      </c>
      <c r="I5152" s="222">
        <f t="shared" si="161"/>
        <v>265408165.94999999</v>
      </c>
    </row>
    <row r="5153" spans="1:9" x14ac:dyDescent="0.2">
      <c r="A5153" s="221" t="s">
        <v>41</v>
      </c>
      <c r="B5153" s="221">
        <v>2152000</v>
      </c>
      <c r="C5153" s="221">
        <f t="shared" si="160"/>
        <v>7</v>
      </c>
      <c r="D5153" s="221">
        <v>21520000</v>
      </c>
      <c r="F5153" s="221" t="s">
        <v>254</v>
      </c>
      <c r="G5153" s="222">
        <v>26331302</v>
      </c>
      <c r="H5153" s="222">
        <v>0</v>
      </c>
      <c r="I5153" s="222">
        <f t="shared" si="161"/>
        <v>26331302</v>
      </c>
    </row>
    <row r="5154" spans="1:9" x14ac:dyDescent="0.2">
      <c r="A5154" s="221" t="s">
        <v>41</v>
      </c>
      <c r="B5154" s="221">
        <v>2181000</v>
      </c>
      <c r="C5154" s="221">
        <f t="shared" si="160"/>
        <v>7</v>
      </c>
      <c r="D5154" s="221">
        <v>21810000</v>
      </c>
      <c r="F5154" s="221" t="s">
        <v>2540</v>
      </c>
      <c r="G5154" s="222">
        <v>160427303.40000001</v>
      </c>
      <c r="H5154" s="222">
        <v>0</v>
      </c>
      <c r="I5154" s="222">
        <f t="shared" si="161"/>
        <v>160427303.40000001</v>
      </c>
    </row>
    <row r="5155" spans="1:9" x14ac:dyDescent="0.2">
      <c r="A5155" s="221" t="s">
        <v>41</v>
      </c>
      <c r="B5155" s="221">
        <v>2182000</v>
      </c>
      <c r="C5155" s="221">
        <f t="shared" si="160"/>
        <v>7</v>
      </c>
      <c r="D5155" s="221">
        <v>21820000</v>
      </c>
      <c r="F5155" s="221" t="s">
        <v>52</v>
      </c>
      <c r="G5155" s="222">
        <v>67272386.239999995</v>
      </c>
      <c r="H5155" s="222">
        <v>0</v>
      </c>
      <c r="I5155" s="222">
        <f t="shared" si="161"/>
        <v>67272386.239999995</v>
      </c>
    </row>
    <row r="5156" spans="1:9" x14ac:dyDescent="0.2">
      <c r="A5156" s="221" t="s">
        <v>41</v>
      </c>
      <c r="B5156" s="221">
        <v>2183000</v>
      </c>
      <c r="C5156" s="221">
        <f t="shared" si="160"/>
        <v>7</v>
      </c>
      <c r="D5156" s="221">
        <v>21830000</v>
      </c>
      <c r="F5156" s="221" t="s">
        <v>596</v>
      </c>
      <c r="G5156" s="222">
        <v>42791787.490000002</v>
      </c>
      <c r="H5156" s="222">
        <v>0</v>
      </c>
      <c r="I5156" s="222">
        <f t="shared" si="161"/>
        <v>42791787.490000002</v>
      </c>
    </row>
    <row r="5157" spans="1:9" x14ac:dyDescent="0.2">
      <c r="A5157" s="221" t="s">
        <v>41</v>
      </c>
      <c r="B5157" s="221">
        <v>2184000</v>
      </c>
      <c r="C5157" s="221">
        <f t="shared" si="160"/>
        <v>7</v>
      </c>
      <c r="D5157" s="221">
        <v>21840000</v>
      </c>
      <c r="F5157" s="221" t="s">
        <v>3480</v>
      </c>
      <c r="G5157" s="222">
        <v>425980554.87</v>
      </c>
      <c r="H5157" s="222">
        <v>0</v>
      </c>
      <c r="I5157" s="222">
        <f t="shared" si="161"/>
        <v>425980554.87</v>
      </c>
    </row>
    <row r="5158" spans="1:9" x14ac:dyDescent="0.2">
      <c r="A5158" s="221" t="s">
        <v>41</v>
      </c>
      <c r="B5158" s="221">
        <v>2185000</v>
      </c>
      <c r="C5158" s="221">
        <f t="shared" si="160"/>
        <v>7</v>
      </c>
      <c r="D5158" s="221">
        <v>21850000</v>
      </c>
      <c r="F5158" s="221" t="s">
        <v>264</v>
      </c>
      <c r="G5158" s="222">
        <v>2980993.33</v>
      </c>
      <c r="H5158" s="222">
        <v>0</v>
      </c>
      <c r="I5158" s="222">
        <f t="shared" si="161"/>
        <v>2980993.33</v>
      </c>
    </row>
    <row r="5159" spans="1:9" x14ac:dyDescent="0.2">
      <c r="A5159" s="221" t="s">
        <v>41</v>
      </c>
      <c r="B5159" s="221">
        <v>2187000</v>
      </c>
      <c r="C5159" s="221">
        <f t="shared" si="160"/>
        <v>7</v>
      </c>
      <c r="D5159" s="221">
        <v>21870000</v>
      </c>
      <c r="F5159" s="221" t="s">
        <v>595</v>
      </c>
      <c r="G5159" s="222">
        <v>304394307.60000002</v>
      </c>
      <c r="H5159" s="222">
        <v>0</v>
      </c>
      <c r="I5159" s="222">
        <f t="shared" si="161"/>
        <v>304394307.60000002</v>
      </c>
    </row>
    <row r="5160" spans="1:9" x14ac:dyDescent="0.2">
      <c r="A5160" s="221" t="s">
        <v>41</v>
      </c>
      <c r="B5160" s="221">
        <v>2300000</v>
      </c>
      <c r="C5160" s="221">
        <f t="shared" si="160"/>
        <v>7</v>
      </c>
      <c r="D5160" s="221">
        <v>23000000</v>
      </c>
      <c r="F5160" s="221" t="s">
        <v>266</v>
      </c>
      <c r="G5160" s="222">
        <v>111927019.91</v>
      </c>
      <c r="H5160" s="222">
        <v>0</v>
      </c>
      <c r="I5160" s="222">
        <f t="shared" si="161"/>
        <v>111927019.91</v>
      </c>
    </row>
    <row r="5161" spans="1:9" x14ac:dyDescent="0.2">
      <c r="A5161" s="221" t="s">
        <v>41</v>
      </c>
      <c r="B5161" s="221">
        <v>2750000</v>
      </c>
      <c r="C5161" s="221">
        <f t="shared" si="160"/>
        <v>7</v>
      </c>
      <c r="D5161" s="221">
        <v>27500000</v>
      </c>
      <c r="F5161" s="221" t="s">
        <v>599</v>
      </c>
      <c r="G5161" s="222">
        <v>214327396.47</v>
      </c>
      <c r="H5161" s="222">
        <v>0</v>
      </c>
      <c r="I5161" s="222">
        <f t="shared" si="161"/>
        <v>214327396.47</v>
      </c>
    </row>
    <row r="5162" spans="1:9" x14ac:dyDescent="0.2">
      <c r="A5162" s="221" t="s">
        <v>41</v>
      </c>
      <c r="B5162" s="221">
        <v>2815000</v>
      </c>
      <c r="C5162" s="221">
        <f t="shared" si="160"/>
        <v>7</v>
      </c>
      <c r="D5162" s="221">
        <v>28150000</v>
      </c>
      <c r="F5162" s="221" t="s">
        <v>604</v>
      </c>
      <c r="G5162" s="222">
        <v>0</v>
      </c>
      <c r="H5162" s="222">
        <v>50722768.18</v>
      </c>
      <c r="I5162" s="222">
        <f t="shared" si="161"/>
        <v>-50722768.18</v>
      </c>
    </row>
    <row r="5163" spans="1:9" x14ac:dyDescent="0.2">
      <c r="A5163" s="221" t="s">
        <v>41</v>
      </c>
      <c r="B5163" s="221">
        <v>2815200</v>
      </c>
      <c r="C5163" s="221">
        <f t="shared" si="160"/>
        <v>7</v>
      </c>
      <c r="D5163" s="221">
        <v>28152000</v>
      </c>
      <c r="F5163" s="221" t="s">
        <v>270</v>
      </c>
      <c r="G5163" s="222">
        <v>0</v>
      </c>
      <c r="H5163" s="222">
        <v>2997440.09</v>
      </c>
      <c r="I5163" s="222">
        <f t="shared" si="161"/>
        <v>-2997440.09</v>
      </c>
    </row>
    <row r="5164" spans="1:9" x14ac:dyDescent="0.2">
      <c r="A5164" s="221" t="s">
        <v>41</v>
      </c>
      <c r="B5164" s="221">
        <v>2818100</v>
      </c>
      <c r="C5164" s="221">
        <f t="shared" si="160"/>
        <v>7</v>
      </c>
      <c r="D5164" s="221">
        <v>28181000</v>
      </c>
      <c r="F5164" s="221" t="s">
        <v>276</v>
      </c>
      <c r="G5164" s="222">
        <v>0</v>
      </c>
      <c r="H5164" s="222">
        <v>23809216.359999999</v>
      </c>
      <c r="I5164" s="222">
        <f t="shared" si="161"/>
        <v>-23809216.359999999</v>
      </c>
    </row>
    <row r="5165" spans="1:9" x14ac:dyDescent="0.2">
      <c r="A5165" s="221" t="s">
        <v>41</v>
      </c>
      <c r="B5165" s="221">
        <v>2818200</v>
      </c>
      <c r="C5165" s="221">
        <f t="shared" si="160"/>
        <v>7</v>
      </c>
      <c r="D5165" s="221">
        <v>28182000</v>
      </c>
      <c r="F5165" s="221" t="s">
        <v>607</v>
      </c>
      <c r="G5165" s="222">
        <v>0</v>
      </c>
      <c r="H5165" s="222">
        <v>13845887.17</v>
      </c>
      <c r="I5165" s="222">
        <f t="shared" si="161"/>
        <v>-13845887.17</v>
      </c>
    </row>
    <row r="5166" spans="1:9" x14ac:dyDescent="0.2">
      <c r="A5166" s="221" t="s">
        <v>41</v>
      </c>
      <c r="B5166" s="221">
        <v>2818300</v>
      </c>
      <c r="C5166" s="221">
        <f t="shared" si="160"/>
        <v>7</v>
      </c>
      <c r="D5166" s="221">
        <v>28183000</v>
      </c>
      <c r="F5166" s="221" t="s">
        <v>610</v>
      </c>
      <c r="G5166" s="222">
        <v>0</v>
      </c>
      <c r="H5166" s="222">
        <v>11784010.949999999</v>
      </c>
      <c r="I5166" s="222">
        <f t="shared" si="161"/>
        <v>-11784010.949999999</v>
      </c>
    </row>
    <row r="5167" spans="1:9" x14ac:dyDescent="0.2">
      <c r="A5167" s="221" t="s">
        <v>41</v>
      </c>
      <c r="B5167" s="221">
        <v>2818400</v>
      </c>
      <c r="C5167" s="221">
        <f t="shared" si="160"/>
        <v>7</v>
      </c>
      <c r="D5167" s="221">
        <v>28184000</v>
      </c>
      <c r="F5167" s="221" t="s">
        <v>608</v>
      </c>
      <c r="G5167" s="222">
        <v>0</v>
      </c>
      <c r="H5167" s="222">
        <v>145937806.03999999</v>
      </c>
      <c r="I5167" s="222">
        <f t="shared" si="161"/>
        <v>-145937806.03999999</v>
      </c>
    </row>
    <row r="5168" spans="1:9" x14ac:dyDescent="0.2">
      <c r="A5168" s="221" t="s">
        <v>41</v>
      </c>
      <c r="B5168" s="221">
        <v>2818500</v>
      </c>
      <c r="C5168" s="221">
        <f t="shared" si="160"/>
        <v>7</v>
      </c>
      <c r="D5168" s="221">
        <v>28185000</v>
      </c>
      <c r="F5168" s="221" t="s">
        <v>279</v>
      </c>
      <c r="G5168" s="222">
        <v>0</v>
      </c>
      <c r="H5168" s="222">
        <v>580127.31999999995</v>
      </c>
      <c r="I5168" s="222">
        <f t="shared" si="161"/>
        <v>-580127.31999999995</v>
      </c>
    </row>
    <row r="5169" spans="1:9" x14ac:dyDescent="0.2">
      <c r="A5169" s="221" t="s">
        <v>41</v>
      </c>
      <c r="B5169" s="221">
        <v>2818700</v>
      </c>
      <c r="C5169" s="221">
        <f t="shared" si="160"/>
        <v>7</v>
      </c>
      <c r="D5169" s="221">
        <v>28187000</v>
      </c>
      <c r="F5169" s="221" t="s">
        <v>609</v>
      </c>
      <c r="G5169" s="222">
        <v>0</v>
      </c>
      <c r="H5169" s="222">
        <v>39132617.210000001</v>
      </c>
      <c r="I5169" s="222">
        <f t="shared" si="161"/>
        <v>-39132617.210000001</v>
      </c>
    </row>
    <row r="5170" spans="1:9" x14ac:dyDescent="0.2">
      <c r="A5170" s="221" t="s">
        <v>41</v>
      </c>
      <c r="B5170" s="221">
        <v>3710000</v>
      </c>
      <c r="C5170" s="221">
        <f t="shared" si="160"/>
        <v>7</v>
      </c>
      <c r="D5170" s="221">
        <v>37100000</v>
      </c>
      <c r="F5170" s="221" t="s">
        <v>614</v>
      </c>
      <c r="G5170" s="222">
        <v>7243665613.1599998</v>
      </c>
      <c r="H5170" s="222">
        <v>0</v>
      </c>
      <c r="I5170" s="222">
        <f t="shared" si="161"/>
        <v>7243665613.1599998</v>
      </c>
    </row>
    <row r="5171" spans="1:9" x14ac:dyDescent="0.2">
      <c r="A5171" s="221" t="s">
        <v>41</v>
      </c>
      <c r="B5171" s="221">
        <v>3800000</v>
      </c>
      <c r="C5171" s="221">
        <f t="shared" si="160"/>
        <v>7</v>
      </c>
      <c r="D5171" s="221">
        <v>38000000</v>
      </c>
      <c r="F5171" s="221" t="s">
        <v>616</v>
      </c>
      <c r="G5171" s="222">
        <v>1205683771.1300001</v>
      </c>
      <c r="H5171" s="222">
        <v>0</v>
      </c>
      <c r="I5171" s="222">
        <f t="shared" si="161"/>
        <v>1205683771.1300001</v>
      </c>
    </row>
    <row r="5172" spans="1:9" x14ac:dyDescent="0.2">
      <c r="A5172" s="221" t="s">
        <v>41</v>
      </c>
      <c r="B5172" s="221">
        <v>4011000</v>
      </c>
      <c r="C5172" s="221">
        <f t="shared" si="160"/>
        <v>7</v>
      </c>
      <c r="D5172" s="221">
        <v>40110000</v>
      </c>
      <c r="F5172" s="221" t="s">
        <v>619</v>
      </c>
      <c r="G5172" s="222">
        <v>0</v>
      </c>
      <c r="H5172" s="222">
        <v>530402243.20999998</v>
      </c>
      <c r="I5172" s="222">
        <f t="shared" si="161"/>
        <v>-530402243.20999998</v>
      </c>
    </row>
    <row r="5173" spans="1:9" x14ac:dyDescent="0.2">
      <c r="A5173" s="221" t="s">
        <v>41</v>
      </c>
      <c r="B5173" s="221">
        <v>4012000</v>
      </c>
      <c r="C5173" s="221">
        <f t="shared" si="160"/>
        <v>7</v>
      </c>
      <c r="D5173" s="221">
        <v>40120000</v>
      </c>
      <c r="F5173" s="221" t="s">
        <v>620</v>
      </c>
      <c r="G5173" s="222">
        <v>0</v>
      </c>
      <c r="H5173" s="222">
        <v>9713432712.6800003</v>
      </c>
      <c r="I5173" s="222">
        <f t="shared" si="161"/>
        <v>-9713432712.6800003</v>
      </c>
    </row>
    <row r="5174" spans="1:9" x14ac:dyDescent="0.2">
      <c r="A5174" s="221" t="s">
        <v>41</v>
      </c>
      <c r="B5174" s="221">
        <v>4032000</v>
      </c>
      <c r="C5174" s="221">
        <f t="shared" si="160"/>
        <v>7</v>
      </c>
      <c r="D5174" s="221">
        <v>40320000</v>
      </c>
      <c r="F5174" s="221" t="s">
        <v>2088</v>
      </c>
      <c r="G5174" s="222">
        <v>0</v>
      </c>
      <c r="H5174" s="222">
        <v>205894444.56999999</v>
      </c>
      <c r="I5174" s="222">
        <f t="shared" si="161"/>
        <v>-205894444.56999999</v>
      </c>
    </row>
    <row r="5175" spans="1:9" x14ac:dyDescent="0.2">
      <c r="A5175" s="221" t="s">
        <v>41</v>
      </c>
      <c r="B5175" s="221">
        <v>4081000</v>
      </c>
      <c r="C5175" s="221">
        <f t="shared" si="160"/>
        <v>7</v>
      </c>
      <c r="D5175" s="221">
        <v>40810000</v>
      </c>
      <c r="F5175" s="221" t="s">
        <v>4582</v>
      </c>
      <c r="G5175" s="222">
        <v>0</v>
      </c>
      <c r="H5175" s="222">
        <v>158229263.44999999</v>
      </c>
      <c r="I5175" s="222">
        <f t="shared" si="161"/>
        <v>-158229263.44999999</v>
      </c>
    </row>
    <row r="5176" spans="1:9" x14ac:dyDescent="0.2">
      <c r="A5176" s="221" t="s">
        <v>41</v>
      </c>
      <c r="B5176" s="221">
        <v>4091000</v>
      </c>
      <c r="C5176" s="221">
        <f t="shared" si="160"/>
        <v>7</v>
      </c>
      <c r="D5176" s="221">
        <v>40910000</v>
      </c>
      <c r="F5176" s="221" t="s">
        <v>285</v>
      </c>
      <c r="G5176" s="222">
        <v>127529015.23999999</v>
      </c>
      <c r="H5176" s="222">
        <v>0</v>
      </c>
      <c r="I5176" s="222">
        <f t="shared" si="161"/>
        <v>127529015.23999999</v>
      </c>
    </row>
    <row r="5177" spans="1:9" x14ac:dyDescent="0.2">
      <c r="A5177" s="221" t="s">
        <v>41</v>
      </c>
      <c r="B5177" s="221">
        <v>4092000</v>
      </c>
      <c r="C5177" s="221">
        <f t="shared" si="160"/>
        <v>7</v>
      </c>
      <c r="D5177" s="221">
        <v>40920000</v>
      </c>
      <c r="F5177" s="221" t="s">
        <v>287</v>
      </c>
      <c r="G5177" s="222">
        <v>302644381.02999997</v>
      </c>
      <c r="H5177" s="222">
        <v>0</v>
      </c>
      <c r="I5177" s="222">
        <f t="shared" si="161"/>
        <v>302644381.02999997</v>
      </c>
    </row>
    <row r="5178" spans="1:9" x14ac:dyDescent="0.2">
      <c r="A5178" s="221" t="s">
        <v>41</v>
      </c>
      <c r="B5178" s="221">
        <v>4111000</v>
      </c>
      <c r="C5178" s="221">
        <f t="shared" si="160"/>
        <v>7</v>
      </c>
      <c r="D5178" s="221">
        <v>41110000</v>
      </c>
      <c r="F5178" s="221" t="s">
        <v>297</v>
      </c>
      <c r="G5178" s="222">
        <v>4942297697.0299997</v>
      </c>
      <c r="H5178" s="222">
        <v>0</v>
      </c>
      <c r="I5178" s="222">
        <f t="shared" si="161"/>
        <v>4942297697.0299997</v>
      </c>
    </row>
    <row r="5179" spans="1:9" x14ac:dyDescent="0.2">
      <c r="A5179" s="221" t="s">
        <v>41</v>
      </c>
      <c r="B5179" s="221">
        <v>4130000</v>
      </c>
      <c r="C5179" s="221">
        <f t="shared" si="160"/>
        <v>7</v>
      </c>
      <c r="D5179" s="221">
        <v>41300000</v>
      </c>
      <c r="F5179" s="221" t="s">
        <v>3643</v>
      </c>
      <c r="G5179" s="222">
        <v>0</v>
      </c>
      <c r="H5179" s="222">
        <v>1025781.89</v>
      </c>
      <c r="I5179" s="222">
        <f t="shared" si="161"/>
        <v>-1025781.89</v>
      </c>
    </row>
    <row r="5180" spans="1:9" x14ac:dyDescent="0.2">
      <c r="A5180" s="221" t="s">
        <v>41</v>
      </c>
      <c r="B5180" s="221">
        <v>4181000</v>
      </c>
      <c r="C5180" s="221">
        <f t="shared" si="160"/>
        <v>7</v>
      </c>
      <c r="D5180" s="221">
        <v>41810000</v>
      </c>
      <c r="F5180" s="221" t="s">
        <v>624</v>
      </c>
      <c r="G5180" s="222">
        <v>62662928.859999999</v>
      </c>
      <c r="H5180" s="222">
        <v>0</v>
      </c>
      <c r="I5180" s="222">
        <f t="shared" si="161"/>
        <v>62662928.859999999</v>
      </c>
    </row>
    <row r="5181" spans="1:9" x14ac:dyDescent="0.2">
      <c r="A5181" s="221" t="s">
        <v>41</v>
      </c>
      <c r="B5181" s="221">
        <v>4183000</v>
      </c>
      <c r="C5181" s="221">
        <f t="shared" si="160"/>
        <v>7</v>
      </c>
      <c r="D5181" s="221">
        <v>41810000</v>
      </c>
      <c r="F5181" s="221" t="s">
        <v>4585</v>
      </c>
      <c r="G5181" s="222">
        <v>1420778264.98</v>
      </c>
      <c r="H5181" s="222">
        <v>0</v>
      </c>
      <c r="I5181" s="222">
        <f t="shared" si="161"/>
        <v>1420778264.98</v>
      </c>
    </row>
    <row r="5182" spans="1:9" x14ac:dyDescent="0.2">
      <c r="A5182" s="221" t="s">
        <v>41</v>
      </c>
      <c r="B5182" s="221">
        <v>4190000</v>
      </c>
      <c r="C5182" s="221">
        <f t="shared" si="160"/>
        <v>7</v>
      </c>
      <c r="D5182" s="221">
        <v>41900000</v>
      </c>
      <c r="F5182" s="221" t="s">
        <v>293</v>
      </c>
      <c r="G5182" s="222">
        <v>0</v>
      </c>
      <c r="H5182" s="222">
        <v>30408000</v>
      </c>
      <c r="I5182" s="222">
        <f t="shared" si="161"/>
        <v>-30408000</v>
      </c>
    </row>
    <row r="5183" spans="1:9" x14ac:dyDescent="0.2">
      <c r="A5183" s="221" t="s">
        <v>41</v>
      </c>
      <c r="B5183" s="221">
        <v>4198000</v>
      </c>
      <c r="C5183" s="221">
        <f t="shared" si="160"/>
        <v>7</v>
      </c>
      <c r="D5183" s="221">
        <v>41980000</v>
      </c>
      <c r="F5183" s="221" t="s">
        <v>4586</v>
      </c>
      <c r="G5183" s="222">
        <v>0</v>
      </c>
      <c r="H5183" s="222">
        <v>418510172.79000002</v>
      </c>
      <c r="I5183" s="222">
        <f t="shared" si="161"/>
        <v>-418510172.79000002</v>
      </c>
    </row>
    <row r="5184" spans="1:9" x14ac:dyDescent="0.2">
      <c r="A5184" s="221" t="s">
        <v>41</v>
      </c>
      <c r="B5184" s="221">
        <v>4210000</v>
      </c>
      <c r="C5184" s="221">
        <f t="shared" si="160"/>
        <v>7</v>
      </c>
      <c r="D5184" s="221">
        <v>42100000</v>
      </c>
      <c r="F5184" s="221" t="s">
        <v>4587</v>
      </c>
      <c r="G5184" s="222">
        <v>0</v>
      </c>
      <c r="H5184" s="222">
        <v>188395.8</v>
      </c>
      <c r="I5184" s="222">
        <f t="shared" si="161"/>
        <v>-188395.8</v>
      </c>
    </row>
    <row r="5185" spans="1:9" x14ac:dyDescent="0.2">
      <c r="A5185" s="221" t="s">
        <v>41</v>
      </c>
      <c r="B5185" s="221">
        <v>4251000</v>
      </c>
      <c r="C5185" s="221">
        <f t="shared" si="160"/>
        <v>7</v>
      </c>
      <c r="D5185" s="221">
        <v>42510000</v>
      </c>
      <c r="F5185" s="221" t="s">
        <v>306</v>
      </c>
      <c r="G5185" s="222">
        <v>500000</v>
      </c>
      <c r="H5185" s="222">
        <v>0</v>
      </c>
      <c r="I5185" s="222">
        <f t="shared" si="161"/>
        <v>500000</v>
      </c>
    </row>
    <row r="5186" spans="1:9" x14ac:dyDescent="0.2">
      <c r="A5186" s="221" t="s">
        <v>41</v>
      </c>
      <c r="B5186" s="221">
        <v>4252000</v>
      </c>
      <c r="C5186" s="221">
        <f t="shared" ref="C5186:C5249" si="162">+LEN(B:B)</f>
        <v>7</v>
      </c>
      <c r="D5186" s="221">
        <v>42520000</v>
      </c>
      <c r="F5186" s="221" t="s">
        <v>298</v>
      </c>
      <c r="G5186" s="222">
        <v>0.01</v>
      </c>
      <c r="H5186" s="222">
        <v>0</v>
      </c>
      <c r="I5186" s="222">
        <f t="shared" ref="I5186:I5249" si="163">+G:G-H:H</f>
        <v>0.01</v>
      </c>
    </row>
    <row r="5187" spans="1:9" x14ac:dyDescent="0.2">
      <c r="A5187" s="221" t="s">
        <v>41</v>
      </c>
      <c r="B5187" s="221">
        <v>4280000</v>
      </c>
      <c r="C5187" s="221">
        <f t="shared" si="162"/>
        <v>7</v>
      </c>
      <c r="D5187" s="221">
        <v>42800000</v>
      </c>
      <c r="F5187" s="221" t="s">
        <v>626</v>
      </c>
      <c r="G5187" s="222">
        <v>0</v>
      </c>
      <c r="H5187" s="222">
        <v>51301491.409999996</v>
      </c>
      <c r="I5187" s="222">
        <f t="shared" si="163"/>
        <v>-51301491.409999996</v>
      </c>
    </row>
    <row r="5188" spans="1:9" x14ac:dyDescent="0.2">
      <c r="A5188" s="221" t="s">
        <v>41</v>
      </c>
      <c r="B5188" s="221">
        <v>4310000</v>
      </c>
      <c r="C5188" s="221">
        <f t="shared" si="162"/>
        <v>7</v>
      </c>
      <c r="D5188" s="221">
        <v>43100000</v>
      </c>
      <c r="F5188" s="221" t="s">
        <v>627</v>
      </c>
      <c r="G5188" s="222">
        <v>0</v>
      </c>
      <c r="H5188" s="222">
        <v>19452233.760000002</v>
      </c>
      <c r="I5188" s="222">
        <f t="shared" si="163"/>
        <v>-19452233.760000002</v>
      </c>
    </row>
    <row r="5189" spans="1:9" x14ac:dyDescent="0.2">
      <c r="A5189" s="221" t="s">
        <v>41</v>
      </c>
      <c r="B5189" s="221">
        <v>4311000</v>
      </c>
      <c r="C5189" s="221">
        <f t="shared" si="162"/>
        <v>7</v>
      </c>
      <c r="D5189" s="221">
        <v>43110000</v>
      </c>
      <c r="F5189" s="221" t="s">
        <v>3690</v>
      </c>
      <c r="G5189" s="222">
        <v>174000</v>
      </c>
      <c r="H5189" s="222">
        <v>0</v>
      </c>
      <c r="I5189" s="222">
        <f t="shared" si="163"/>
        <v>174000</v>
      </c>
    </row>
    <row r="5190" spans="1:9" x14ac:dyDescent="0.2">
      <c r="A5190" s="221" t="s">
        <v>41</v>
      </c>
      <c r="B5190" s="221">
        <v>4320000</v>
      </c>
      <c r="C5190" s="221">
        <f t="shared" si="162"/>
        <v>7</v>
      </c>
      <c r="D5190" s="221">
        <v>43200000</v>
      </c>
      <c r="F5190" s="221" t="s">
        <v>79</v>
      </c>
      <c r="G5190" s="222">
        <v>0</v>
      </c>
      <c r="H5190" s="222">
        <v>7920608.5800000001</v>
      </c>
      <c r="I5190" s="222">
        <f t="shared" si="163"/>
        <v>-7920608.5800000001</v>
      </c>
    </row>
    <row r="5191" spans="1:9" x14ac:dyDescent="0.2">
      <c r="A5191" s="221" t="s">
        <v>41</v>
      </c>
      <c r="B5191" s="221">
        <v>4322000</v>
      </c>
      <c r="C5191" s="221">
        <f t="shared" si="162"/>
        <v>7</v>
      </c>
      <c r="D5191" s="221">
        <v>43220000</v>
      </c>
      <c r="F5191" s="221" t="s">
        <v>629</v>
      </c>
      <c r="G5191" s="222">
        <v>0</v>
      </c>
      <c r="H5191" s="222">
        <v>418634.46</v>
      </c>
      <c r="I5191" s="222">
        <f t="shared" si="163"/>
        <v>-418634.46</v>
      </c>
    </row>
    <row r="5192" spans="1:9" x14ac:dyDescent="0.2">
      <c r="A5192" s="221" t="s">
        <v>41</v>
      </c>
      <c r="B5192" s="221">
        <v>4330000</v>
      </c>
      <c r="C5192" s="221">
        <f t="shared" si="162"/>
        <v>7</v>
      </c>
      <c r="D5192" s="221">
        <v>43300000</v>
      </c>
      <c r="F5192" s="221" t="s">
        <v>80</v>
      </c>
      <c r="G5192" s="222">
        <v>0</v>
      </c>
      <c r="H5192" s="222">
        <v>1389873.84</v>
      </c>
      <c r="I5192" s="222">
        <f t="shared" si="163"/>
        <v>-1389873.84</v>
      </c>
    </row>
    <row r="5193" spans="1:9" x14ac:dyDescent="0.2">
      <c r="A5193" s="221" t="s">
        <v>41</v>
      </c>
      <c r="B5193" s="221">
        <v>4340000</v>
      </c>
      <c r="C5193" s="221">
        <f t="shared" si="162"/>
        <v>7</v>
      </c>
      <c r="D5193" s="221">
        <v>43400000</v>
      </c>
      <c r="F5193" s="221" t="s">
        <v>81</v>
      </c>
      <c r="G5193" s="222">
        <v>0</v>
      </c>
      <c r="H5193" s="222">
        <v>3330000</v>
      </c>
      <c r="I5193" s="222">
        <f t="shared" si="163"/>
        <v>-3330000</v>
      </c>
    </row>
    <row r="5194" spans="1:9" x14ac:dyDescent="0.2">
      <c r="A5194" s="221" t="s">
        <v>41</v>
      </c>
      <c r="B5194" s="221">
        <v>4386000</v>
      </c>
      <c r="C5194" s="221">
        <f t="shared" si="162"/>
        <v>7</v>
      </c>
      <c r="D5194" s="221">
        <v>43860000</v>
      </c>
      <c r="F5194" s="221" t="s">
        <v>631</v>
      </c>
      <c r="G5194" s="222">
        <v>0</v>
      </c>
      <c r="H5194" s="222">
        <v>776669.56</v>
      </c>
      <c r="I5194" s="222">
        <f t="shared" si="163"/>
        <v>-776669.56</v>
      </c>
    </row>
    <row r="5195" spans="1:9" x14ac:dyDescent="0.2">
      <c r="A5195" s="221" t="s">
        <v>41</v>
      </c>
      <c r="B5195" s="221">
        <v>4410000</v>
      </c>
      <c r="C5195" s="221">
        <f t="shared" si="162"/>
        <v>7</v>
      </c>
      <c r="D5195" s="221">
        <v>44100000</v>
      </c>
      <c r="F5195" s="221" t="s">
        <v>2554</v>
      </c>
      <c r="G5195" s="222">
        <v>0</v>
      </c>
      <c r="H5195" s="222">
        <v>8354725</v>
      </c>
      <c r="I5195" s="222">
        <f t="shared" si="163"/>
        <v>-8354725</v>
      </c>
    </row>
    <row r="5196" spans="1:9" x14ac:dyDescent="0.2">
      <c r="A5196" s="221" t="s">
        <v>41</v>
      </c>
      <c r="B5196" s="221">
        <v>4430000</v>
      </c>
      <c r="C5196" s="221">
        <f t="shared" si="162"/>
        <v>7</v>
      </c>
      <c r="D5196" s="221">
        <v>44300000</v>
      </c>
      <c r="F5196" s="221" t="s">
        <v>633</v>
      </c>
      <c r="G5196" s="222">
        <v>112119008.52</v>
      </c>
      <c r="H5196" s="222">
        <v>0</v>
      </c>
      <c r="I5196" s="222">
        <f t="shared" si="163"/>
        <v>112119008.52</v>
      </c>
    </row>
    <row r="5197" spans="1:9" x14ac:dyDescent="0.2">
      <c r="A5197" s="221" t="s">
        <v>41</v>
      </c>
      <c r="B5197" s="221">
        <v>4440000</v>
      </c>
      <c r="C5197" s="221">
        <f t="shared" si="162"/>
        <v>7</v>
      </c>
      <c r="D5197" s="221">
        <v>44400000</v>
      </c>
      <c r="F5197" s="221" t="s">
        <v>310</v>
      </c>
      <c r="G5197" s="222">
        <v>0</v>
      </c>
      <c r="H5197" s="222">
        <v>1812146.83</v>
      </c>
      <c r="I5197" s="222">
        <f t="shared" si="163"/>
        <v>-1812146.83</v>
      </c>
    </row>
    <row r="5198" spans="1:9" x14ac:dyDescent="0.2">
      <c r="A5198" s="221" t="s">
        <v>41</v>
      </c>
      <c r="B5198" s="221" t="s">
        <v>867</v>
      </c>
      <c r="C5198" s="221">
        <f t="shared" si="162"/>
        <v>7</v>
      </c>
      <c r="D5198" s="221">
        <v>44410000</v>
      </c>
      <c r="F5198" s="221" t="s">
        <v>2407</v>
      </c>
      <c r="G5198" s="222">
        <v>0</v>
      </c>
      <c r="H5198" s="222">
        <v>220184723.28400001</v>
      </c>
      <c r="I5198" s="222">
        <f t="shared" si="163"/>
        <v>-220184723.28400001</v>
      </c>
    </row>
    <row r="5199" spans="1:9" x14ac:dyDescent="0.2">
      <c r="A5199" s="221" t="s">
        <v>41</v>
      </c>
      <c r="B5199" s="221">
        <v>4442000</v>
      </c>
      <c r="C5199" s="221">
        <f t="shared" si="162"/>
        <v>7</v>
      </c>
      <c r="D5199" s="221">
        <v>44420000</v>
      </c>
      <c r="F5199" s="221" t="s">
        <v>320</v>
      </c>
      <c r="G5199" s="222">
        <v>0</v>
      </c>
      <c r="H5199" s="222">
        <v>258737.48</v>
      </c>
      <c r="I5199" s="222">
        <f t="shared" si="163"/>
        <v>-258737.48</v>
      </c>
    </row>
    <row r="5200" spans="1:9" x14ac:dyDescent="0.2">
      <c r="A5200" s="221" t="s">
        <v>41</v>
      </c>
      <c r="B5200" s="221">
        <v>4443000</v>
      </c>
      <c r="C5200" s="221">
        <f t="shared" si="162"/>
        <v>7</v>
      </c>
      <c r="D5200" s="221">
        <v>44430000</v>
      </c>
      <c r="F5200" s="221" t="s">
        <v>2749</v>
      </c>
      <c r="G5200" s="222">
        <v>157727543.5</v>
      </c>
      <c r="H5200" s="222">
        <v>0</v>
      </c>
      <c r="I5200" s="222">
        <f t="shared" si="163"/>
        <v>157727543.5</v>
      </c>
    </row>
    <row r="5201" spans="1:9" x14ac:dyDescent="0.2">
      <c r="A5201" s="221" t="s">
        <v>41</v>
      </c>
      <c r="B5201" s="221">
        <v>4444000</v>
      </c>
      <c r="C5201" s="221">
        <f t="shared" si="162"/>
        <v>7</v>
      </c>
      <c r="D5201" s="221">
        <v>44440000</v>
      </c>
      <c r="F5201" s="221" t="s">
        <v>5223</v>
      </c>
      <c r="G5201" s="222">
        <v>0</v>
      </c>
      <c r="H5201" s="222">
        <v>26375418.359999999</v>
      </c>
      <c r="I5201" s="222">
        <f t="shared" si="163"/>
        <v>-26375418.359999999</v>
      </c>
    </row>
    <row r="5202" spans="1:9" x14ac:dyDescent="0.2">
      <c r="A5202" s="221" t="s">
        <v>41</v>
      </c>
      <c r="B5202" s="221">
        <v>4454000</v>
      </c>
      <c r="C5202" s="221">
        <f t="shared" si="162"/>
        <v>7</v>
      </c>
      <c r="D5202" s="221">
        <v>44540000</v>
      </c>
      <c r="F5202" s="221" t="s">
        <v>2558</v>
      </c>
      <c r="G5202" s="222">
        <v>200</v>
      </c>
      <c r="H5202" s="222">
        <v>0</v>
      </c>
      <c r="I5202" s="222">
        <f t="shared" si="163"/>
        <v>200</v>
      </c>
    </row>
    <row r="5203" spans="1:9" x14ac:dyDescent="0.2">
      <c r="A5203" s="221" t="s">
        <v>41</v>
      </c>
      <c r="B5203" s="221">
        <v>4455000</v>
      </c>
      <c r="C5203" s="221">
        <f t="shared" si="162"/>
        <v>7</v>
      </c>
      <c r="D5203" s="221">
        <v>44550000</v>
      </c>
      <c r="F5203" s="221" t="s">
        <v>639</v>
      </c>
      <c r="G5203" s="222">
        <v>1016712862.28</v>
      </c>
      <c r="H5203" s="222">
        <v>0</v>
      </c>
      <c r="I5203" s="222">
        <f t="shared" si="163"/>
        <v>1016712862.28</v>
      </c>
    </row>
    <row r="5204" spans="1:9" x14ac:dyDescent="0.2">
      <c r="A5204" s="221" t="s">
        <v>41</v>
      </c>
      <c r="B5204" s="221">
        <v>4456100</v>
      </c>
      <c r="C5204" s="221">
        <f t="shared" si="162"/>
        <v>7</v>
      </c>
      <c r="D5204" s="221">
        <v>44561000</v>
      </c>
      <c r="F5204" s="221" t="s">
        <v>4588</v>
      </c>
      <c r="G5204" s="222">
        <v>75467.199999999997</v>
      </c>
      <c r="H5204" s="222">
        <v>0</v>
      </c>
      <c r="I5204" s="222">
        <f t="shared" si="163"/>
        <v>75467.199999999997</v>
      </c>
    </row>
    <row r="5205" spans="1:9" x14ac:dyDescent="0.2">
      <c r="A5205" s="221" t="s">
        <v>41</v>
      </c>
      <c r="B5205" s="221">
        <v>4456200</v>
      </c>
      <c r="C5205" s="221">
        <f t="shared" si="162"/>
        <v>7</v>
      </c>
      <c r="D5205" s="221">
        <v>44562000</v>
      </c>
      <c r="F5205" s="221" t="s">
        <v>89</v>
      </c>
      <c r="G5205" s="222">
        <v>1557853.98</v>
      </c>
      <c r="H5205" s="222">
        <v>0</v>
      </c>
      <c r="I5205" s="222">
        <f t="shared" si="163"/>
        <v>1557853.98</v>
      </c>
    </row>
    <row r="5206" spans="1:9" x14ac:dyDescent="0.2">
      <c r="A5206" s="221" t="s">
        <v>41</v>
      </c>
      <c r="B5206" s="221">
        <v>4456300</v>
      </c>
      <c r="C5206" s="221">
        <f t="shared" si="162"/>
        <v>7</v>
      </c>
      <c r="D5206" s="221">
        <v>44563000</v>
      </c>
      <c r="F5206" s="221" t="s">
        <v>3757</v>
      </c>
      <c r="G5206" s="222">
        <v>7202316.7999999998</v>
      </c>
      <c r="H5206" s="222">
        <v>0</v>
      </c>
      <c r="I5206" s="222">
        <f t="shared" si="163"/>
        <v>7202316.7999999998</v>
      </c>
    </row>
    <row r="5207" spans="1:9" x14ac:dyDescent="0.2">
      <c r="A5207" s="221" t="s">
        <v>41</v>
      </c>
      <c r="B5207" s="221">
        <v>4456400</v>
      </c>
      <c r="C5207" s="221">
        <f t="shared" si="162"/>
        <v>7</v>
      </c>
      <c r="D5207" s="221">
        <v>44564000</v>
      </c>
      <c r="F5207" s="221" t="s">
        <v>91</v>
      </c>
      <c r="G5207" s="222">
        <v>5836428.9100000001</v>
      </c>
      <c r="H5207" s="222">
        <v>0</v>
      </c>
      <c r="I5207" s="222">
        <f t="shared" si="163"/>
        <v>5836428.9100000001</v>
      </c>
    </row>
    <row r="5208" spans="1:9" x14ac:dyDescent="0.2">
      <c r="A5208" s="221" t="s">
        <v>41</v>
      </c>
      <c r="B5208" s="221">
        <v>4457100</v>
      </c>
      <c r="C5208" s="221">
        <f t="shared" si="162"/>
        <v>7</v>
      </c>
      <c r="D5208" s="221">
        <v>44571000</v>
      </c>
      <c r="F5208" s="221" t="s">
        <v>4589</v>
      </c>
      <c r="G5208" s="222">
        <v>0</v>
      </c>
      <c r="H5208" s="222">
        <v>7202316.7999999998</v>
      </c>
      <c r="I5208" s="222">
        <f t="shared" si="163"/>
        <v>-7202316.7999999998</v>
      </c>
    </row>
    <row r="5209" spans="1:9" x14ac:dyDescent="0.2">
      <c r="A5209" s="221" t="s">
        <v>41</v>
      </c>
      <c r="B5209" s="221">
        <v>4457200</v>
      </c>
      <c r="C5209" s="221">
        <f t="shared" si="162"/>
        <v>7</v>
      </c>
      <c r="D5209" s="221">
        <v>44572000</v>
      </c>
      <c r="F5209" s="221" t="s">
        <v>4590</v>
      </c>
      <c r="G5209" s="222">
        <v>0</v>
      </c>
      <c r="H5209" s="222">
        <v>12512.51</v>
      </c>
      <c r="I5209" s="222">
        <f t="shared" si="163"/>
        <v>-12512.51</v>
      </c>
    </row>
    <row r="5210" spans="1:9" x14ac:dyDescent="0.2">
      <c r="A5210" s="221" t="s">
        <v>41</v>
      </c>
      <c r="B5210" s="221">
        <v>4458300</v>
      </c>
      <c r="C5210" s="221">
        <f t="shared" si="162"/>
        <v>7</v>
      </c>
      <c r="D5210" s="221">
        <v>44583000</v>
      </c>
      <c r="F5210" s="221" t="s">
        <v>329</v>
      </c>
      <c r="G5210" s="222">
        <v>85101623.079999998</v>
      </c>
      <c r="H5210" s="222">
        <v>0</v>
      </c>
      <c r="I5210" s="222">
        <f t="shared" si="163"/>
        <v>85101623.079999998</v>
      </c>
    </row>
    <row r="5211" spans="1:9" x14ac:dyDescent="0.2">
      <c r="A5211" s="221" t="s">
        <v>41</v>
      </c>
      <c r="B5211" s="221">
        <v>4458400</v>
      </c>
      <c r="C5211" s="221">
        <f t="shared" si="162"/>
        <v>7</v>
      </c>
      <c r="D5211" s="221">
        <v>44584000</v>
      </c>
      <c r="F5211" s="221" t="s">
        <v>645</v>
      </c>
      <c r="G5211" s="222">
        <v>0</v>
      </c>
      <c r="H5211" s="222">
        <v>333818022.39999998</v>
      </c>
      <c r="I5211" s="222">
        <f t="shared" si="163"/>
        <v>-333818022.39999998</v>
      </c>
    </row>
    <row r="5212" spans="1:9" x14ac:dyDescent="0.2">
      <c r="A5212" s="221" t="s">
        <v>41</v>
      </c>
      <c r="B5212" s="221">
        <v>4551100</v>
      </c>
      <c r="C5212" s="221">
        <f t="shared" si="162"/>
        <v>7</v>
      </c>
      <c r="D5212" s="221">
        <v>45511000</v>
      </c>
      <c r="F5212" s="221" t="s">
        <v>2409</v>
      </c>
      <c r="G5212" s="222">
        <v>0</v>
      </c>
      <c r="H5212" s="222">
        <v>65655000</v>
      </c>
      <c r="I5212" s="222">
        <f t="shared" si="163"/>
        <v>-65655000</v>
      </c>
    </row>
    <row r="5213" spans="1:9" x14ac:dyDescent="0.2">
      <c r="A5213" s="221" t="s">
        <v>41</v>
      </c>
      <c r="B5213" s="221">
        <v>4551200</v>
      </c>
      <c r="C5213" s="221">
        <f t="shared" si="162"/>
        <v>7</v>
      </c>
      <c r="D5213" s="221">
        <v>45512000</v>
      </c>
      <c r="F5213" s="221" t="s">
        <v>1869</v>
      </c>
      <c r="G5213" s="222">
        <v>0</v>
      </c>
      <c r="H5213" s="222">
        <v>370990000</v>
      </c>
      <c r="I5213" s="222">
        <f t="shared" si="163"/>
        <v>-370990000</v>
      </c>
    </row>
    <row r="5214" spans="1:9" x14ac:dyDescent="0.2">
      <c r="A5214" s="221" t="s">
        <v>41</v>
      </c>
      <c r="B5214" s="221">
        <v>4551300</v>
      </c>
      <c r="C5214" s="221">
        <f t="shared" si="162"/>
        <v>7</v>
      </c>
      <c r="D5214" s="221">
        <v>45513000</v>
      </c>
      <c r="F5214" s="221" t="s">
        <v>3170</v>
      </c>
      <c r="G5214" s="222">
        <v>0</v>
      </c>
      <c r="H5214" s="222">
        <v>7940000</v>
      </c>
      <c r="I5214" s="222">
        <f t="shared" si="163"/>
        <v>-7940000</v>
      </c>
    </row>
    <row r="5215" spans="1:9" x14ac:dyDescent="0.2">
      <c r="A5215" s="221" t="s">
        <v>41</v>
      </c>
      <c r="B5215" s="221">
        <v>4620000</v>
      </c>
      <c r="C5215" s="221">
        <f t="shared" si="162"/>
        <v>7</v>
      </c>
      <c r="D5215" s="221">
        <v>46200000</v>
      </c>
      <c r="F5215" s="221" t="s">
        <v>5224</v>
      </c>
      <c r="G5215" s="222">
        <v>3509240.62</v>
      </c>
      <c r="H5215" s="222">
        <v>0</v>
      </c>
      <c r="I5215" s="222">
        <f t="shared" si="163"/>
        <v>3509240.62</v>
      </c>
    </row>
    <row r="5216" spans="1:9" x14ac:dyDescent="0.2">
      <c r="A5216" s="221" t="s">
        <v>41</v>
      </c>
      <c r="B5216" s="221">
        <v>4620000</v>
      </c>
      <c r="C5216" s="221">
        <f t="shared" si="162"/>
        <v>7</v>
      </c>
      <c r="D5216" s="221">
        <v>46200000</v>
      </c>
      <c r="F5216" s="221" t="s">
        <v>4943</v>
      </c>
      <c r="G5216" s="222">
        <v>1916983.72</v>
      </c>
      <c r="H5216" s="222">
        <v>0</v>
      </c>
      <c r="I5216" s="222">
        <f t="shared" si="163"/>
        <v>1916983.72</v>
      </c>
    </row>
    <row r="5217" spans="1:9" x14ac:dyDescent="0.2">
      <c r="A5217" s="221" t="s">
        <v>41</v>
      </c>
      <c r="B5217" s="221">
        <v>4660000</v>
      </c>
      <c r="C5217" s="221">
        <f t="shared" si="162"/>
        <v>7</v>
      </c>
      <c r="D5217" s="221">
        <v>46600000</v>
      </c>
      <c r="F5217" s="221" t="s">
        <v>2114</v>
      </c>
      <c r="G5217" s="222">
        <v>3976100</v>
      </c>
      <c r="H5217" s="222">
        <v>0</v>
      </c>
      <c r="I5217" s="222">
        <f t="shared" si="163"/>
        <v>3976100</v>
      </c>
    </row>
    <row r="5218" spans="1:9" x14ac:dyDescent="0.2">
      <c r="A5218" s="221" t="s">
        <v>41</v>
      </c>
      <c r="B5218" s="221">
        <v>4661000</v>
      </c>
      <c r="C5218" s="221">
        <f t="shared" si="162"/>
        <v>7</v>
      </c>
      <c r="D5218" s="221">
        <v>46610000</v>
      </c>
      <c r="F5218" s="221" t="s">
        <v>1872</v>
      </c>
      <c r="G5218" s="222">
        <v>0</v>
      </c>
      <c r="H5218" s="222">
        <v>89781427.480000004</v>
      </c>
      <c r="I5218" s="222">
        <f t="shared" si="163"/>
        <v>-89781427.480000004</v>
      </c>
    </row>
    <row r="5219" spans="1:9" x14ac:dyDescent="0.2">
      <c r="A5219" s="221" t="s">
        <v>41</v>
      </c>
      <c r="B5219" s="221">
        <v>4661000</v>
      </c>
      <c r="C5219" s="221">
        <f t="shared" si="162"/>
        <v>7</v>
      </c>
      <c r="D5219" s="221">
        <v>46610000</v>
      </c>
      <c r="F5219" s="221" t="s">
        <v>108</v>
      </c>
      <c r="G5219" s="222">
        <v>46110097.25</v>
      </c>
      <c r="H5219" s="222">
        <v>0</v>
      </c>
      <c r="I5219" s="222">
        <f t="shared" si="163"/>
        <v>46110097.25</v>
      </c>
    </row>
    <row r="5220" spans="1:9" x14ac:dyDescent="0.2">
      <c r="A5220" s="221" t="s">
        <v>41</v>
      </c>
      <c r="B5220" s="221">
        <v>4661000</v>
      </c>
      <c r="C5220" s="221">
        <f t="shared" si="162"/>
        <v>7</v>
      </c>
      <c r="D5220" s="221">
        <v>46610000</v>
      </c>
      <c r="F5220" s="221" t="s">
        <v>122</v>
      </c>
      <c r="G5220" s="222">
        <v>0</v>
      </c>
      <c r="H5220" s="222">
        <v>19849886.710000001</v>
      </c>
      <c r="I5220" s="222">
        <f t="shared" si="163"/>
        <v>-19849886.710000001</v>
      </c>
    </row>
    <row r="5221" spans="1:9" x14ac:dyDescent="0.2">
      <c r="A5221" s="221" t="s">
        <v>41</v>
      </c>
      <c r="B5221" s="221">
        <v>4661000</v>
      </c>
      <c r="C5221" s="221">
        <f t="shared" si="162"/>
        <v>7</v>
      </c>
      <c r="D5221" s="221">
        <v>46610000</v>
      </c>
      <c r="F5221" s="221" t="s">
        <v>117</v>
      </c>
      <c r="G5221" s="222">
        <v>3187290.59</v>
      </c>
      <c r="H5221" s="222">
        <v>0</v>
      </c>
      <c r="I5221" s="222">
        <f t="shared" si="163"/>
        <v>3187290.59</v>
      </c>
    </row>
    <row r="5222" spans="1:9" x14ac:dyDescent="0.2">
      <c r="A5222" s="221" t="s">
        <v>41</v>
      </c>
      <c r="B5222" s="221">
        <v>4661000</v>
      </c>
      <c r="C5222" s="221">
        <f t="shared" si="162"/>
        <v>7</v>
      </c>
      <c r="D5222" s="221">
        <v>46610000</v>
      </c>
      <c r="F5222" s="221" t="s">
        <v>126</v>
      </c>
      <c r="G5222" s="222">
        <v>0</v>
      </c>
      <c r="H5222" s="222">
        <v>35304034</v>
      </c>
      <c r="I5222" s="222">
        <f t="shared" si="163"/>
        <v>-35304034</v>
      </c>
    </row>
    <row r="5223" spans="1:9" x14ac:dyDescent="0.2">
      <c r="A5223" s="221" t="s">
        <v>41</v>
      </c>
      <c r="B5223" s="221">
        <v>4669999</v>
      </c>
      <c r="C5223" s="221">
        <f t="shared" si="162"/>
        <v>7</v>
      </c>
      <c r="D5223" s="221">
        <v>46610000</v>
      </c>
      <c r="F5223" s="221" t="s">
        <v>4591</v>
      </c>
      <c r="G5223" s="222">
        <v>31000000</v>
      </c>
      <c r="H5223" s="222">
        <v>0</v>
      </c>
      <c r="I5223" s="222">
        <f t="shared" si="163"/>
        <v>31000000</v>
      </c>
    </row>
    <row r="5224" spans="1:9" x14ac:dyDescent="0.2">
      <c r="A5224" s="221" t="s">
        <v>41</v>
      </c>
      <c r="B5224" s="221">
        <v>4670000</v>
      </c>
      <c r="C5224" s="221">
        <f t="shared" si="162"/>
        <v>7</v>
      </c>
      <c r="D5224" s="221">
        <v>46700000</v>
      </c>
      <c r="F5224" s="221" t="s">
        <v>139</v>
      </c>
      <c r="G5224" s="222">
        <v>0</v>
      </c>
      <c r="H5224" s="222">
        <v>3333000000</v>
      </c>
      <c r="I5224" s="222">
        <f t="shared" si="163"/>
        <v>-3333000000</v>
      </c>
    </row>
    <row r="5225" spans="1:9" x14ac:dyDescent="0.2">
      <c r="A5225" s="221" t="s">
        <v>41</v>
      </c>
      <c r="B5225" s="221">
        <v>4670000</v>
      </c>
      <c r="C5225" s="221">
        <f t="shared" si="162"/>
        <v>7</v>
      </c>
      <c r="D5225" s="221">
        <v>46700000</v>
      </c>
      <c r="F5225" s="221" t="s">
        <v>5225</v>
      </c>
      <c r="G5225" s="222">
        <v>79980200</v>
      </c>
      <c r="H5225" s="222">
        <v>0</v>
      </c>
      <c r="I5225" s="222">
        <f t="shared" si="163"/>
        <v>79980200</v>
      </c>
    </row>
    <row r="5226" spans="1:9" x14ac:dyDescent="0.2">
      <c r="A5226" s="221" t="s">
        <v>41</v>
      </c>
      <c r="B5226" s="221">
        <v>4670000</v>
      </c>
      <c r="C5226" s="221">
        <f t="shared" si="162"/>
        <v>7</v>
      </c>
      <c r="D5226" s="221">
        <v>46700000</v>
      </c>
      <c r="F5226" s="221" t="s">
        <v>135</v>
      </c>
      <c r="G5226" s="222">
        <v>55000000</v>
      </c>
      <c r="H5226" s="222">
        <v>0</v>
      </c>
      <c r="I5226" s="222">
        <f t="shared" si="163"/>
        <v>55000000</v>
      </c>
    </row>
    <row r="5227" spans="1:9" x14ac:dyDescent="0.2">
      <c r="A5227" s="221" t="s">
        <v>41</v>
      </c>
      <c r="B5227" s="221">
        <v>4670000</v>
      </c>
      <c r="C5227" s="221">
        <f t="shared" si="162"/>
        <v>7</v>
      </c>
      <c r="D5227" s="221">
        <v>46700000</v>
      </c>
      <c r="F5227" s="221" t="s">
        <v>4682</v>
      </c>
      <c r="G5227" s="222">
        <v>203000000</v>
      </c>
      <c r="H5227" s="222">
        <v>0</v>
      </c>
      <c r="I5227" s="222">
        <f t="shared" si="163"/>
        <v>203000000</v>
      </c>
    </row>
    <row r="5228" spans="1:9" x14ac:dyDescent="0.2">
      <c r="A5228" s="221" t="s">
        <v>41</v>
      </c>
      <c r="B5228" s="221">
        <v>4670000</v>
      </c>
      <c r="C5228" s="221">
        <f t="shared" si="162"/>
        <v>7</v>
      </c>
      <c r="D5228" s="221">
        <v>46700000</v>
      </c>
      <c r="F5228" s="221" t="s">
        <v>136</v>
      </c>
      <c r="G5228" s="222">
        <v>0</v>
      </c>
      <c r="H5228" s="222">
        <v>1200000000</v>
      </c>
      <c r="I5228" s="222">
        <f t="shared" si="163"/>
        <v>-1200000000</v>
      </c>
    </row>
    <row r="5229" spans="1:9" x14ac:dyDescent="0.2">
      <c r="A5229" s="221" t="s">
        <v>41</v>
      </c>
      <c r="B5229" s="221">
        <v>4680000</v>
      </c>
      <c r="C5229" s="221">
        <f t="shared" si="162"/>
        <v>7</v>
      </c>
      <c r="D5229" s="221">
        <v>46800000</v>
      </c>
      <c r="F5229" s="221" t="s">
        <v>1872</v>
      </c>
      <c r="G5229" s="222">
        <v>0</v>
      </c>
      <c r="H5229" s="222">
        <v>2303442.83</v>
      </c>
      <c r="I5229" s="222">
        <f t="shared" si="163"/>
        <v>-2303442.83</v>
      </c>
    </row>
    <row r="5230" spans="1:9" x14ac:dyDescent="0.2">
      <c r="A5230" s="221" t="s">
        <v>41</v>
      </c>
      <c r="B5230" s="221">
        <v>4680000</v>
      </c>
      <c r="C5230" s="221">
        <f t="shared" si="162"/>
        <v>7</v>
      </c>
      <c r="D5230" s="221">
        <v>46800000</v>
      </c>
      <c r="F5230" s="221" t="s">
        <v>122</v>
      </c>
      <c r="G5230" s="222">
        <v>0</v>
      </c>
      <c r="H5230" s="222">
        <v>526891.02</v>
      </c>
      <c r="I5230" s="222">
        <f t="shared" si="163"/>
        <v>-526891.02</v>
      </c>
    </row>
    <row r="5231" spans="1:9" x14ac:dyDescent="0.2">
      <c r="A5231" s="221" t="s">
        <v>41</v>
      </c>
      <c r="B5231" s="221">
        <v>4680000</v>
      </c>
      <c r="C5231" s="221">
        <f t="shared" si="162"/>
        <v>7</v>
      </c>
      <c r="D5231" s="221">
        <v>46800000</v>
      </c>
      <c r="F5231" s="221" t="s">
        <v>117</v>
      </c>
      <c r="G5231" s="222">
        <v>0</v>
      </c>
      <c r="H5231" s="222">
        <v>3850628.71</v>
      </c>
      <c r="I5231" s="222">
        <f t="shared" si="163"/>
        <v>-3850628.71</v>
      </c>
    </row>
    <row r="5232" spans="1:9" x14ac:dyDescent="0.2">
      <c r="A5232" s="221" t="s">
        <v>41</v>
      </c>
      <c r="B5232" s="221">
        <v>4680000</v>
      </c>
      <c r="C5232" s="221">
        <f t="shared" si="162"/>
        <v>7</v>
      </c>
      <c r="D5232" s="221">
        <v>46800000</v>
      </c>
      <c r="F5232" s="221" t="s">
        <v>126</v>
      </c>
      <c r="G5232" s="222">
        <v>0</v>
      </c>
      <c r="H5232" s="222">
        <v>13118400</v>
      </c>
      <c r="I5232" s="222">
        <f t="shared" si="163"/>
        <v>-13118400</v>
      </c>
    </row>
    <row r="5233" spans="1:9" x14ac:dyDescent="0.2">
      <c r="A5233" s="221" t="s">
        <v>41</v>
      </c>
      <c r="B5233" s="221">
        <v>4710000</v>
      </c>
      <c r="C5233" s="221">
        <f t="shared" si="162"/>
        <v>7</v>
      </c>
      <c r="D5233" s="221">
        <v>47100000</v>
      </c>
      <c r="F5233" s="221" t="s">
        <v>384</v>
      </c>
      <c r="G5233" s="222">
        <v>75088305.5</v>
      </c>
      <c r="H5233" s="222">
        <v>0</v>
      </c>
      <c r="I5233" s="222">
        <f t="shared" si="163"/>
        <v>75088305.5</v>
      </c>
    </row>
    <row r="5234" spans="1:9" x14ac:dyDescent="0.2">
      <c r="A5234" s="221" t="s">
        <v>41</v>
      </c>
      <c r="B5234" s="221">
        <v>4860000</v>
      </c>
      <c r="C5234" s="221">
        <f t="shared" si="162"/>
        <v>7</v>
      </c>
      <c r="D5234" s="221">
        <v>48600000</v>
      </c>
      <c r="F5234" s="221" t="s">
        <v>3908</v>
      </c>
      <c r="G5234" s="222">
        <v>8740140.7200000007</v>
      </c>
      <c r="H5234" s="222">
        <v>0</v>
      </c>
      <c r="I5234" s="222">
        <f t="shared" si="163"/>
        <v>8740140.7200000007</v>
      </c>
    </row>
    <row r="5235" spans="1:9" x14ac:dyDescent="0.2">
      <c r="A5235" s="221" t="s">
        <v>41</v>
      </c>
      <c r="B5235" s="221">
        <v>5111000</v>
      </c>
      <c r="C5235" s="221">
        <f t="shared" si="162"/>
        <v>7</v>
      </c>
      <c r="D5235" s="221">
        <v>51110000</v>
      </c>
      <c r="F5235" s="221" t="s">
        <v>2571</v>
      </c>
      <c r="G5235" s="222">
        <v>65411322.390000001</v>
      </c>
      <c r="H5235" s="222">
        <v>0</v>
      </c>
      <c r="I5235" s="222">
        <f t="shared" si="163"/>
        <v>65411322.390000001</v>
      </c>
    </row>
    <row r="5236" spans="1:9" x14ac:dyDescent="0.2">
      <c r="A5236" s="221" t="s">
        <v>41</v>
      </c>
      <c r="B5236" s="221">
        <v>5112221</v>
      </c>
      <c r="C5236" s="221">
        <f t="shared" si="162"/>
        <v>7</v>
      </c>
      <c r="D5236" s="221">
        <v>51122410</v>
      </c>
      <c r="F5236" s="221" t="s">
        <v>339</v>
      </c>
      <c r="G5236" s="222">
        <v>5962578.5999999996</v>
      </c>
      <c r="H5236" s="222">
        <v>0</v>
      </c>
      <c r="I5236" s="222">
        <f t="shared" si="163"/>
        <v>5962578.5999999996</v>
      </c>
    </row>
    <row r="5237" spans="1:9" x14ac:dyDescent="0.2">
      <c r="A5237" s="221" t="s">
        <v>41</v>
      </c>
      <c r="B5237" s="221">
        <v>5112241</v>
      </c>
      <c r="C5237" s="221">
        <f t="shared" si="162"/>
        <v>7</v>
      </c>
      <c r="D5237" s="221">
        <v>51122410</v>
      </c>
      <c r="F5237" s="221" t="s">
        <v>391</v>
      </c>
      <c r="G5237" s="222">
        <v>0</v>
      </c>
      <c r="H5237" s="222">
        <v>5964314.8600000003</v>
      </c>
      <c r="I5237" s="222">
        <f t="shared" si="163"/>
        <v>-5964314.8600000003</v>
      </c>
    </row>
    <row r="5238" spans="1:9" x14ac:dyDescent="0.2">
      <c r="A5238" s="221" t="s">
        <v>41</v>
      </c>
      <c r="B5238" s="221">
        <v>5114000</v>
      </c>
      <c r="C5238" s="221">
        <f t="shared" si="162"/>
        <v>7</v>
      </c>
      <c r="D5238" s="221">
        <v>51140000</v>
      </c>
      <c r="F5238" s="221" t="s">
        <v>2573</v>
      </c>
      <c r="G5238" s="222">
        <v>0</v>
      </c>
      <c r="H5238" s="222">
        <v>387859656.76999998</v>
      </c>
      <c r="I5238" s="222">
        <f t="shared" si="163"/>
        <v>-387859656.76999998</v>
      </c>
    </row>
    <row r="5239" spans="1:9" x14ac:dyDescent="0.2">
      <c r="A5239" s="221" t="s">
        <v>41</v>
      </c>
      <c r="B5239" s="221">
        <v>5116000</v>
      </c>
      <c r="C5239" s="221">
        <f t="shared" si="162"/>
        <v>7</v>
      </c>
      <c r="D5239" s="221">
        <v>51160000</v>
      </c>
      <c r="F5239" s="221" t="s">
        <v>4593</v>
      </c>
      <c r="G5239" s="222">
        <v>0</v>
      </c>
      <c r="H5239" s="222">
        <v>29853946.32</v>
      </c>
      <c r="I5239" s="222">
        <f t="shared" si="163"/>
        <v>-29853946.32</v>
      </c>
    </row>
    <row r="5240" spans="1:9" x14ac:dyDescent="0.2">
      <c r="A5240" s="221" t="s">
        <v>41</v>
      </c>
      <c r="B5240" s="221">
        <v>5121100</v>
      </c>
      <c r="C5240" s="221">
        <f t="shared" si="162"/>
        <v>7</v>
      </c>
      <c r="D5240" s="221">
        <v>51211000</v>
      </c>
      <c r="F5240" s="221" t="s">
        <v>708</v>
      </c>
      <c r="G5240" s="222">
        <v>10473724.800000001</v>
      </c>
      <c r="H5240" s="222">
        <v>0</v>
      </c>
      <c r="I5240" s="222">
        <f t="shared" si="163"/>
        <v>10473724.800000001</v>
      </c>
    </row>
    <row r="5241" spans="1:9" x14ac:dyDescent="0.2">
      <c r="A5241" s="221" t="s">
        <v>41</v>
      </c>
      <c r="B5241" s="221">
        <v>5122100</v>
      </c>
      <c r="C5241" s="221">
        <f t="shared" si="162"/>
        <v>7</v>
      </c>
      <c r="D5241" s="221">
        <v>51221000</v>
      </c>
      <c r="F5241" s="221" t="s">
        <v>714</v>
      </c>
      <c r="G5241" s="222">
        <v>1316325605.48</v>
      </c>
      <c r="H5241" s="222">
        <v>0</v>
      </c>
      <c r="I5241" s="222">
        <f t="shared" si="163"/>
        <v>1316325605.48</v>
      </c>
    </row>
    <row r="5242" spans="1:9" x14ac:dyDescent="0.2">
      <c r="A5242" s="221" t="s">
        <v>41</v>
      </c>
      <c r="B5242" s="221">
        <v>5123100</v>
      </c>
      <c r="C5242" s="221">
        <f t="shared" si="162"/>
        <v>7</v>
      </c>
      <c r="D5242" s="221">
        <v>51231000</v>
      </c>
      <c r="F5242" s="221" t="s">
        <v>716</v>
      </c>
      <c r="G5242" s="222">
        <v>0</v>
      </c>
      <c r="H5242" s="222">
        <v>37561291.670000002</v>
      </c>
      <c r="I5242" s="222">
        <f t="shared" si="163"/>
        <v>-37561291.670000002</v>
      </c>
    </row>
    <row r="5243" spans="1:9" x14ac:dyDescent="0.2">
      <c r="A5243" s="221" t="s">
        <v>41</v>
      </c>
      <c r="B5243" s="221">
        <v>5124100</v>
      </c>
      <c r="C5243" s="221">
        <f t="shared" si="162"/>
        <v>7</v>
      </c>
      <c r="D5243" s="221">
        <v>51241000</v>
      </c>
      <c r="F5243" s="221" t="s">
        <v>719</v>
      </c>
      <c r="G5243" s="222">
        <v>122271416.91</v>
      </c>
      <c r="H5243" s="222">
        <v>0</v>
      </c>
      <c r="I5243" s="222">
        <f t="shared" si="163"/>
        <v>122271416.91</v>
      </c>
    </row>
    <row r="5244" spans="1:9" x14ac:dyDescent="0.2">
      <c r="A5244" s="221" t="s">
        <v>41</v>
      </c>
      <c r="B5244" s="221">
        <v>5126000</v>
      </c>
      <c r="C5244" s="221">
        <f t="shared" si="162"/>
        <v>7</v>
      </c>
      <c r="D5244" s="221">
        <v>51260000</v>
      </c>
      <c r="F5244" s="221" t="s">
        <v>930</v>
      </c>
      <c r="G5244" s="222">
        <v>0</v>
      </c>
      <c r="H5244" s="222">
        <v>559418034.41999996</v>
      </c>
      <c r="I5244" s="222">
        <f t="shared" si="163"/>
        <v>-559418034.41999996</v>
      </c>
    </row>
    <row r="5245" spans="1:9" x14ac:dyDescent="0.2">
      <c r="A5245" s="221" t="s">
        <v>41</v>
      </c>
      <c r="B5245" s="221">
        <v>5160000</v>
      </c>
      <c r="C5245" s="221">
        <f t="shared" si="162"/>
        <v>7</v>
      </c>
      <c r="D5245" s="221">
        <v>51260000</v>
      </c>
      <c r="F5245" s="221" t="s">
        <v>407</v>
      </c>
      <c r="G5245" s="222">
        <v>0</v>
      </c>
      <c r="H5245" s="222">
        <v>607056.31000000006</v>
      </c>
      <c r="I5245" s="222">
        <f t="shared" si="163"/>
        <v>-607056.31000000006</v>
      </c>
    </row>
    <row r="5246" spans="1:9" x14ac:dyDescent="0.2">
      <c r="A5246" s="221" t="s">
        <v>41</v>
      </c>
      <c r="B5246" s="221">
        <v>5191000</v>
      </c>
      <c r="C5246" s="221">
        <f t="shared" si="162"/>
        <v>7</v>
      </c>
      <c r="D5246" s="221">
        <v>51910000</v>
      </c>
      <c r="F5246" s="221" t="s">
        <v>721</v>
      </c>
      <c r="G5246" s="222">
        <v>0</v>
      </c>
      <c r="H5246" s="222">
        <v>525000000</v>
      </c>
      <c r="I5246" s="222">
        <f t="shared" si="163"/>
        <v>-525000000</v>
      </c>
    </row>
    <row r="5247" spans="1:9" x14ac:dyDescent="0.2">
      <c r="A5247" s="221" t="s">
        <v>41</v>
      </c>
      <c r="B5247" s="221">
        <v>5192000</v>
      </c>
      <c r="C5247" s="221">
        <f t="shared" si="162"/>
        <v>7</v>
      </c>
      <c r="D5247" s="221">
        <v>51920000</v>
      </c>
      <c r="F5247" s="221" t="s">
        <v>408</v>
      </c>
      <c r="G5247" s="222">
        <v>0</v>
      </c>
      <c r="H5247" s="222">
        <v>325000000</v>
      </c>
      <c r="I5247" s="222">
        <f t="shared" si="163"/>
        <v>-325000000</v>
      </c>
    </row>
    <row r="5248" spans="1:9" x14ac:dyDescent="0.2">
      <c r="A5248" s="221" t="s">
        <v>41</v>
      </c>
      <c r="B5248" s="221">
        <v>5193000</v>
      </c>
      <c r="C5248" s="221">
        <f t="shared" si="162"/>
        <v>7</v>
      </c>
      <c r="D5248" s="221">
        <v>51920000</v>
      </c>
      <c r="F5248" s="221" t="s">
        <v>942</v>
      </c>
      <c r="G5248" s="222">
        <v>0</v>
      </c>
      <c r="H5248" s="222">
        <v>953460612.45000005</v>
      </c>
      <c r="I5248" s="222">
        <f t="shared" si="163"/>
        <v>-953460612.45000005</v>
      </c>
    </row>
    <row r="5249" spans="1:9" x14ac:dyDescent="0.2">
      <c r="A5249" s="221" t="s">
        <v>41</v>
      </c>
      <c r="B5249" s="221">
        <v>5310000</v>
      </c>
      <c r="C5249" s="221">
        <f t="shared" si="162"/>
        <v>7</v>
      </c>
      <c r="D5249" s="221">
        <v>53100000</v>
      </c>
      <c r="F5249" s="221" t="s">
        <v>4594</v>
      </c>
      <c r="G5249" s="222">
        <v>19463.669999999998</v>
      </c>
      <c r="H5249" s="222">
        <v>0</v>
      </c>
      <c r="I5249" s="222">
        <f t="shared" si="163"/>
        <v>19463.669999999998</v>
      </c>
    </row>
    <row r="5250" spans="1:9" x14ac:dyDescent="0.2">
      <c r="A5250" s="221" t="s">
        <v>41</v>
      </c>
      <c r="B5250" s="221">
        <v>5311000</v>
      </c>
      <c r="C5250" s="221">
        <f t="shared" ref="C5250:C5313" si="164">+LEN(B:B)</f>
        <v>7</v>
      </c>
      <c r="D5250" s="221">
        <v>53110000</v>
      </c>
      <c r="F5250" s="221" t="s">
        <v>4595</v>
      </c>
      <c r="G5250" s="222">
        <v>219200</v>
      </c>
      <c r="H5250" s="222">
        <v>0</v>
      </c>
      <c r="I5250" s="222">
        <f t="shared" ref="I5250:I5313" si="165">+G:G-H:H</f>
        <v>219200</v>
      </c>
    </row>
    <row r="5251" spans="1:9" x14ac:dyDescent="0.2">
      <c r="A5251" s="221" t="s">
        <v>41</v>
      </c>
      <c r="B5251" s="221">
        <v>5312000</v>
      </c>
      <c r="C5251" s="221">
        <f t="shared" si="164"/>
        <v>7</v>
      </c>
      <c r="D5251" s="221">
        <v>53120000</v>
      </c>
      <c r="F5251" s="221" t="s">
        <v>4596</v>
      </c>
      <c r="G5251" s="222">
        <v>1377400</v>
      </c>
      <c r="H5251" s="222">
        <v>0</v>
      </c>
      <c r="I5251" s="222">
        <f t="shared" si="165"/>
        <v>1377400</v>
      </c>
    </row>
    <row r="5252" spans="1:9" x14ac:dyDescent="0.2">
      <c r="A5252" s="221" t="s">
        <v>41</v>
      </c>
      <c r="B5252" s="221">
        <v>5350000</v>
      </c>
      <c r="C5252" s="221">
        <f t="shared" si="164"/>
        <v>7</v>
      </c>
      <c r="D5252" s="221">
        <v>53500000</v>
      </c>
      <c r="F5252" s="221" t="s">
        <v>3187</v>
      </c>
      <c r="G5252" s="222">
        <v>178200</v>
      </c>
      <c r="H5252" s="222">
        <v>0</v>
      </c>
      <c r="I5252" s="222">
        <f t="shared" si="165"/>
        <v>178200</v>
      </c>
    </row>
    <row r="5253" spans="1:9" x14ac:dyDescent="0.2">
      <c r="A5253" s="221" t="s">
        <v>41</v>
      </c>
      <c r="B5253" s="221">
        <v>5360000</v>
      </c>
      <c r="C5253" s="221">
        <f t="shared" si="164"/>
        <v>7</v>
      </c>
      <c r="D5253" s="221">
        <v>53600000</v>
      </c>
      <c r="F5253" s="221" t="s">
        <v>3188</v>
      </c>
      <c r="G5253" s="222">
        <v>137400</v>
      </c>
      <c r="H5253" s="222">
        <v>0</v>
      </c>
      <c r="I5253" s="222">
        <f t="shared" si="165"/>
        <v>137400</v>
      </c>
    </row>
    <row r="5254" spans="1:9" x14ac:dyDescent="0.2">
      <c r="A5254" s="221" t="s">
        <v>41</v>
      </c>
      <c r="B5254" s="221">
        <v>5380000</v>
      </c>
      <c r="C5254" s="221">
        <f t="shared" si="164"/>
        <v>7</v>
      </c>
      <c r="D5254" s="221">
        <v>53800000</v>
      </c>
      <c r="F5254" s="221" t="s">
        <v>3190</v>
      </c>
      <c r="G5254" s="222">
        <v>8028800</v>
      </c>
      <c r="H5254" s="222">
        <v>0</v>
      </c>
      <c r="I5254" s="222">
        <f t="shared" si="165"/>
        <v>8028800</v>
      </c>
    </row>
    <row r="5255" spans="1:9" x14ac:dyDescent="0.2">
      <c r="A5255" s="221" t="s">
        <v>41</v>
      </c>
      <c r="B5255" s="221">
        <v>5800000</v>
      </c>
      <c r="C5255" s="221">
        <f t="shared" si="164"/>
        <v>7</v>
      </c>
      <c r="D5255" s="221">
        <v>58000000</v>
      </c>
      <c r="F5255" s="221" t="s">
        <v>724</v>
      </c>
      <c r="G5255" s="222">
        <v>0</v>
      </c>
      <c r="H5255" s="222">
        <v>740800</v>
      </c>
      <c r="I5255" s="222">
        <f t="shared" si="165"/>
        <v>-740800</v>
      </c>
    </row>
    <row r="5256" spans="1:9" x14ac:dyDescent="0.2">
      <c r="A5256" s="221" t="s">
        <v>41</v>
      </c>
      <c r="B5256" s="221">
        <v>6020100</v>
      </c>
      <c r="C5256" s="221">
        <f t="shared" si="164"/>
        <v>7</v>
      </c>
      <c r="D5256" s="221">
        <v>60201000</v>
      </c>
      <c r="F5256" s="221" t="s">
        <v>430</v>
      </c>
      <c r="G5256" s="222">
        <v>1868189.29</v>
      </c>
      <c r="H5256" s="222">
        <v>0</v>
      </c>
      <c r="I5256" s="222">
        <f t="shared" si="165"/>
        <v>1868189.29</v>
      </c>
    </row>
    <row r="5257" spans="1:9" x14ac:dyDescent="0.2">
      <c r="A5257" s="221" t="s">
        <v>41</v>
      </c>
      <c r="B5257" s="221">
        <v>6037000</v>
      </c>
      <c r="C5257" s="221">
        <f t="shared" si="164"/>
        <v>7</v>
      </c>
      <c r="D5257" s="221">
        <v>60370000</v>
      </c>
      <c r="F5257" s="221" t="s">
        <v>725</v>
      </c>
      <c r="G5257" s="222">
        <v>300927551.43000001</v>
      </c>
      <c r="H5257" s="222">
        <v>0</v>
      </c>
      <c r="I5257" s="222">
        <f t="shared" si="165"/>
        <v>300927551.43000001</v>
      </c>
    </row>
    <row r="5258" spans="1:9" x14ac:dyDescent="0.2">
      <c r="A5258" s="221" t="s">
        <v>41</v>
      </c>
      <c r="B5258" s="221">
        <v>6038000</v>
      </c>
      <c r="C5258" s="221">
        <f t="shared" si="164"/>
        <v>7</v>
      </c>
      <c r="D5258" s="221">
        <v>60380000</v>
      </c>
      <c r="F5258" s="221" t="s">
        <v>727</v>
      </c>
      <c r="G5258" s="222">
        <v>10754805.279999999</v>
      </c>
      <c r="H5258" s="222">
        <v>0</v>
      </c>
      <c r="I5258" s="222">
        <f t="shared" si="165"/>
        <v>10754805.279999999</v>
      </c>
    </row>
    <row r="5259" spans="1:9" x14ac:dyDescent="0.2">
      <c r="A5259" s="221" t="s">
        <v>41</v>
      </c>
      <c r="B5259" s="221">
        <v>6061000</v>
      </c>
      <c r="C5259" s="221">
        <f t="shared" si="164"/>
        <v>7</v>
      </c>
      <c r="D5259" s="221">
        <v>60610000</v>
      </c>
      <c r="F5259" s="221" t="s">
        <v>2411</v>
      </c>
      <c r="G5259" s="222">
        <v>18813737.84</v>
      </c>
      <c r="H5259" s="222">
        <v>0</v>
      </c>
      <c r="I5259" s="222">
        <f t="shared" si="165"/>
        <v>18813737.84</v>
      </c>
    </row>
    <row r="5260" spans="1:9" x14ac:dyDescent="0.2">
      <c r="A5260" s="221" t="s">
        <v>41</v>
      </c>
      <c r="B5260" s="221">
        <v>6062000</v>
      </c>
      <c r="C5260" s="221">
        <f t="shared" si="164"/>
        <v>7</v>
      </c>
      <c r="D5260" s="221">
        <v>60620000</v>
      </c>
      <c r="F5260" s="221" t="s">
        <v>378</v>
      </c>
      <c r="G5260" s="222">
        <v>6490772.3200000003</v>
      </c>
      <c r="H5260" s="222">
        <v>0</v>
      </c>
      <c r="I5260" s="222">
        <f t="shared" si="165"/>
        <v>6490772.3200000003</v>
      </c>
    </row>
    <row r="5261" spans="1:9" x14ac:dyDescent="0.2">
      <c r="A5261" s="221" t="s">
        <v>41</v>
      </c>
      <c r="B5261" s="221">
        <v>6064000</v>
      </c>
      <c r="C5261" s="221">
        <f t="shared" si="164"/>
        <v>7</v>
      </c>
      <c r="D5261" s="221">
        <v>60640000</v>
      </c>
      <c r="F5261" s="221" t="s">
        <v>382</v>
      </c>
      <c r="G5261" s="222">
        <v>1858241</v>
      </c>
      <c r="H5261" s="222">
        <v>0</v>
      </c>
      <c r="I5261" s="222">
        <f t="shared" si="165"/>
        <v>1858241</v>
      </c>
    </row>
    <row r="5262" spans="1:9" x14ac:dyDescent="0.2">
      <c r="A5262" s="221" t="s">
        <v>41</v>
      </c>
      <c r="B5262" s="221">
        <v>6065000</v>
      </c>
      <c r="C5262" s="221">
        <f t="shared" si="164"/>
        <v>7</v>
      </c>
      <c r="D5262" s="221">
        <v>60650000</v>
      </c>
      <c r="F5262" s="221" t="s">
        <v>167</v>
      </c>
      <c r="G5262" s="222">
        <v>39978445.07</v>
      </c>
      <c r="H5262" s="222">
        <v>0</v>
      </c>
      <c r="I5262" s="222">
        <f t="shared" si="165"/>
        <v>39978445.07</v>
      </c>
    </row>
    <row r="5263" spans="1:9" x14ac:dyDescent="0.2">
      <c r="A5263" s="221" t="s">
        <v>41</v>
      </c>
      <c r="B5263" s="221">
        <v>6067000</v>
      </c>
      <c r="C5263" s="221">
        <f t="shared" si="164"/>
        <v>7</v>
      </c>
      <c r="D5263" s="221">
        <v>60670000</v>
      </c>
      <c r="F5263" s="221" t="s">
        <v>385</v>
      </c>
      <c r="G5263" s="222">
        <v>7112364.2300000004</v>
      </c>
      <c r="H5263" s="222">
        <v>0</v>
      </c>
      <c r="I5263" s="222">
        <f t="shared" si="165"/>
        <v>7112364.2300000004</v>
      </c>
    </row>
    <row r="5264" spans="1:9" x14ac:dyDescent="0.2">
      <c r="A5264" s="221" t="s">
        <v>41</v>
      </c>
      <c r="B5264" s="221">
        <v>6068000</v>
      </c>
      <c r="C5264" s="221">
        <f t="shared" si="164"/>
        <v>7</v>
      </c>
      <c r="D5264" s="221">
        <v>60680000</v>
      </c>
      <c r="F5264" s="221" t="s">
        <v>375</v>
      </c>
      <c r="G5264" s="222">
        <v>10561997.92</v>
      </c>
      <c r="H5264" s="222">
        <v>0</v>
      </c>
      <c r="I5264" s="222">
        <f t="shared" si="165"/>
        <v>10561997.92</v>
      </c>
    </row>
    <row r="5265" spans="1:9" x14ac:dyDescent="0.2">
      <c r="A5265" s="221" t="s">
        <v>41</v>
      </c>
      <c r="B5265" s="221">
        <v>6071000</v>
      </c>
      <c r="C5265" s="221">
        <f t="shared" si="164"/>
        <v>7</v>
      </c>
      <c r="D5265" s="221">
        <v>60710000</v>
      </c>
      <c r="F5265" s="221" t="s">
        <v>453</v>
      </c>
      <c r="G5265" s="222">
        <v>502263399.07999998</v>
      </c>
      <c r="H5265" s="222">
        <v>0</v>
      </c>
      <c r="I5265" s="222">
        <f t="shared" si="165"/>
        <v>502263399.07999998</v>
      </c>
    </row>
    <row r="5266" spans="1:9" x14ac:dyDescent="0.2">
      <c r="A5266" s="221" t="s">
        <v>41</v>
      </c>
      <c r="B5266" s="221">
        <v>6072000</v>
      </c>
      <c r="C5266" s="221">
        <f t="shared" si="164"/>
        <v>7</v>
      </c>
      <c r="D5266" s="221">
        <v>60720000</v>
      </c>
      <c r="F5266" s="221" t="s">
        <v>731</v>
      </c>
      <c r="G5266" s="222">
        <v>5029519403.54</v>
      </c>
      <c r="H5266" s="222">
        <v>0</v>
      </c>
      <c r="I5266" s="222">
        <f t="shared" si="165"/>
        <v>5029519403.54</v>
      </c>
    </row>
    <row r="5267" spans="1:9" x14ac:dyDescent="0.2">
      <c r="A5267" s="221" t="s">
        <v>41</v>
      </c>
      <c r="B5267" s="221">
        <v>6080100</v>
      </c>
      <c r="C5267" s="221">
        <f t="shared" si="164"/>
        <v>7</v>
      </c>
      <c r="D5267" s="221">
        <v>60801000</v>
      </c>
      <c r="F5267" s="221" t="s">
        <v>457</v>
      </c>
      <c r="G5267" s="222">
        <v>148063808.08000001</v>
      </c>
      <c r="H5267" s="222">
        <v>0</v>
      </c>
      <c r="I5267" s="222">
        <f t="shared" si="165"/>
        <v>148063808.08000001</v>
      </c>
    </row>
    <row r="5268" spans="1:9" x14ac:dyDescent="0.2">
      <c r="A5268" s="221" t="s">
        <v>41</v>
      </c>
      <c r="B5268" s="221">
        <v>6080200</v>
      </c>
      <c r="C5268" s="221">
        <f t="shared" si="164"/>
        <v>7</v>
      </c>
      <c r="D5268" s="221">
        <v>60802000</v>
      </c>
      <c r="F5268" s="221" t="s">
        <v>732</v>
      </c>
      <c r="G5268" s="222">
        <v>2523235.9700000002</v>
      </c>
      <c r="H5268" s="222">
        <v>0</v>
      </c>
      <c r="I5268" s="222">
        <f t="shared" si="165"/>
        <v>2523235.9700000002</v>
      </c>
    </row>
    <row r="5269" spans="1:9" x14ac:dyDescent="0.2">
      <c r="A5269" s="221" t="s">
        <v>41</v>
      </c>
      <c r="B5269" s="221">
        <v>6080300</v>
      </c>
      <c r="C5269" s="221">
        <f t="shared" si="164"/>
        <v>7</v>
      </c>
      <c r="D5269" s="221">
        <v>60803000</v>
      </c>
      <c r="F5269" s="221" t="s">
        <v>459</v>
      </c>
      <c r="G5269" s="222">
        <v>16492908.439999999</v>
      </c>
      <c r="H5269" s="222">
        <v>0</v>
      </c>
      <c r="I5269" s="222">
        <f t="shared" si="165"/>
        <v>16492908.439999999</v>
      </c>
    </row>
    <row r="5270" spans="1:9" x14ac:dyDescent="0.2">
      <c r="A5270" s="221" t="s">
        <v>41</v>
      </c>
      <c r="B5270" s="221">
        <v>6080400</v>
      </c>
      <c r="C5270" s="221">
        <f t="shared" si="164"/>
        <v>7</v>
      </c>
      <c r="D5270" s="221">
        <v>60804000</v>
      </c>
      <c r="F5270" s="221" t="s">
        <v>461</v>
      </c>
      <c r="G5270" s="222">
        <v>63135762.280000001</v>
      </c>
      <c r="H5270" s="222">
        <v>0</v>
      </c>
      <c r="I5270" s="222">
        <f t="shared" si="165"/>
        <v>63135762.280000001</v>
      </c>
    </row>
    <row r="5271" spans="1:9" x14ac:dyDescent="0.2">
      <c r="A5271" s="221" t="s">
        <v>41</v>
      </c>
      <c r="B5271" s="221">
        <v>6080600</v>
      </c>
      <c r="C5271" s="221">
        <f t="shared" si="164"/>
        <v>7</v>
      </c>
      <c r="D5271" s="221">
        <v>60806000</v>
      </c>
      <c r="F5271" s="221" t="s">
        <v>462</v>
      </c>
      <c r="G5271" s="222">
        <v>21248379.219999999</v>
      </c>
      <c r="H5271" s="222">
        <v>0</v>
      </c>
      <c r="I5271" s="222">
        <f t="shared" si="165"/>
        <v>21248379.219999999</v>
      </c>
    </row>
    <row r="5272" spans="1:9" x14ac:dyDescent="0.2">
      <c r="A5272" s="221" t="s">
        <v>41</v>
      </c>
      <c r="B5272" s="221">
        <v>6080700</v>
      </c>
      <c r="C5272" s="221">
        <f t="shared" si="164"/>
        <v>7</v>
      </c>
      <c r="D5272" s="221">
        <v>60807000</v>
      </c>
      <c r="F5272" s="221" t="s">
        <v>2138</v>
      </c>
      <c r="G5272" s="222">
        <v>55343</v>
      </c>
      <c r="H5272" s="222">
        <v>0</v>
      </c>
      <c r="I5272" s="222">
        <f t="shared" si="165"/>
        <v>55343</v>
      </c>
    </row>
    <row r="5273" spans="1:9" x14ac:dyDescent="0.2">
      <c r="A5273" s="221" t="s">
        <v>41</v>
      </c>
      <c r="B5273" s="221">
        <v>6080800</v>
      </c>
      <c r="C5273" s="221">
        <f t="shared" si="164"/>
        <v>7</v>
      </c>
      <c r="D5273" s="221">
        <v>60808000</v>
      </c>
      <c r="F5273" s="221" t="s">
        <v>464</v>
      </c>
      <c r="G5273" s="222">
        <v>36920952.689999998</v>
      </c>
      <c r="H5273" s="222">
        <v>0</v>
      </c>
      <c r="I5273" s="222">
        <f t="shared" si="165"/>
        <v>36920952.689999998</v>
      </c>
    </row>
    <row r="5274" spans="1:9" x14ac:dyDescent="0.2">
      <c r="A5274" s="221" t="s">
        <v>41</v>
      </c>
      <c r="B5274" s="221">
        <v>6080900</v>
      </c>
      <c r="C5274" s="221">
        <f t="shared" si="164"/>
        <v>7</v>
      </c>
      <c r="D5274" s="221">
        <v>60809000</v>
      </c>
      <c r="F5274" s="221" t="s">
        <v>4598</v>
      </c>
      <c r="G5274" s="222">
        <v>671000</v>
      </c>
      <c r="H5274" s="222">
        <v>0</v>
      </c>
      <c r="I5274" s="222">
        <f t="shared" si="165"/>
        <v>671000</v>
      </c>
    </row>
    <row r="5275" spans="1:9" x14ac:dyDescent="0.2">
      <c r="A5275" s="221" t="s">
        <v>41</v>
      </c>
      <c r="B5275" s="221">
        <v>6081100</v>
      </c>
      <c r="C5275" s="221">
        <f t="shared" si="164"/>
        <v>7</v>
      </c>
      <c r="D5275" s="221">
        <v>60811000</v>
      </c>
      <c r="F5275" s="221" t="s">
        <v>466</v>
      </c>
      <c r="G5275" s="222">
        <v>480474228.45999998</v>
      </c>
      <c r="H5275" s="222">
        <v>0</v>
      </c>
      <c r="I5275" s="222">
        <f t="shared" si="165"/>
        <v>480474228.45999998</v>
      </c>
    </row>
    <row r="5276" spans="1:9" x14ac:dyDescent="0.2">
      <c r="A5276" s="221" t="s">
        <v>41</v>
      </c>
      <c r="B5276" s="221">
        <v>6081110</v>
      </c>
      <c r="C5276" s="221">
        <f t="shared" si="164"/>
        <v>7</v>
      </c>
      <c r="D5276" s="221">
        <v>60811100</v>
      </c>
      <c r="F5276" s="221" t="s">
        <v>468</v>
      </c>
      <c r="G5276" s="222">
        <v>58198162.060000002</v>
      </c>
      <c r="H5276" s="222">
        <v>0</v>
      </c>
      <c r="I5276" s="222">
        <f t="shared" si="165"/>
        <v>58198162.060000002</v>
      </c>
    </row>
    <row r="5277" spans="1:9" x14ac:dyDescent="0.2">
      <c r="A5277" s="221" t="s">
        <v>41</v>
      </c>
      <c r="B5277" s="221">
        <v>6081200</v>
      </c>
      <c r="C5277" s="221">
        <f t="shared" si="164"/>
        <v>7</v>
      </c>
      <c r="D5277" s="221">
        <v>60812000</v>
      </c>
      <c r="F5277" s="221" t="s">
        <v>403</v>
      </c>
      <c r="G5277" s="222">
        <v>29116942</v>
      </c>
      <c r="H5277" s="222">
        <v>0</v>
      </c>
      <c r="I5277" s="222">
        <f t="shared" si="165"/>
        <v>29116942</v>
      </c>
    </row>
    <row r="5278" spans="1:9" x14ac:dyDescent="0.2">
      <c r="A5278" s="221" t="s">
        <v>41</v>
      </c>
      <c r="B5278" s="221">
        <v>6088000</v>
      </c>
      <c r="C5278" s="221">
        <f t="shared" si="164"/>
        <v>7</v>
      </c>
      <c r="D5278" s="221">
        <v>60880000</v>
      </c>
      <c r="F5278" s="221" t="s">
        <v>988</v>
      </c>
      <c r="G5278" s="222">
        <v>14388010.560000001</v>
      </c>
      <c r="H5278" s="222">
        <v>0</v>
      </c>
      <c r="I5278" s="222">
        <f t="shared" si="165"/>
        <v>14388010.560000001</v>
      </c>
    </row>
    <row r="5279" spans="1:9" x14ac:dyDescent="0.2">
      <c r="A5279" s="221" t="s">
        <v>41</v>
      </c>
      <c r="B5279" s="221">
        <v>6111000</v>
      </c>
      <c r="C5279" s="221">
        <f t="shared" si="164"/>
        <v>7</v>
      </c>
      <c r="D5279" s="221">
        <v>61110000</v>
      </c>
      <c r="F5279" s="221" t="s">
        <v>473</v>
      </c>
      <c r="G5279" s="222">
        <v>20001308.5</v>
      </c>
      <c r="H5279" s="222">
        <v>0</v>
      </c>
      <c r="I5279" s="222">
        <f t="shared" si="165"/>
        <v>20001308.5</v>
      </c>
    </row>
    <row r="5280" spans="1:9" x14ac:dyDescent="0.2">
      <c r="A5280" s="221" t="s">
        <v>41</v>
      </c>
      <c r="B5280" s="221">
        <v>6130000</v>
      </c>
      <c r="C5280" s="221">
        <f t="shared" si="164"/>
        <v>7</v>
      </c>
      <c r="D5280" s="221">
        <v>61300000</v>
      </c>
      <c r="F5280" s="221" t="s">
        <v>4599</v>
      </c>
      <c r="G5280" s="222">
        <v>105377877.77</v>
      </c>
      <c r="H5280" s="222">
        <v>0</v>
      </c>
      <c r="I5280" s="222">
        <f t="shared" si="165"/>
        <v>105377877.77</v>
      </c>
    </row>
    <row r="5281" spans="1:9" x14ac:dyDescent="0.2">
      <c r="A5281" s="221" t="s">
        <v>41</v>
      </c>
      <c r="B5281" s="221">
        <v>6130100</v>
      </c>
      <c r="C5281" s="221">
        <f t="shared" si="164"/>
        <v>7</v>
      </c>
      <c r="D5281" s="221">
        <v>61301000</v>
      </c>
      <c r="F5281" s="221" t="s">
        <v>4600</v>
      </c>
      <c r="G5281" s="222">
        <v>38400000</v>
      </c>
      <c r="H5281" s="222">
        <v>0</v>
      </c>
      <c r="I5281" s="222">
        <f t="shared" si="165"/>
        <v>38400000</v>
      </c>
    </row>
    <row r="5282" spans="1:9" x14ac:dyDescent="0.2">
      <c r="A5282" s="221" t="s">
        <v>41</v>
      </c>
      <c r="B5282" s="221">
        <v>6130200</v>
      </c>
      <c r="C5282" s="221">
        <f t="shared" si="164"/>
        <v>7</v>
      </c>
      <c r="D5282" s="221">
        <v>61302000</v>
      </c>
      <c r="F5282" s="221" t="s">
        <v>3174</v>
      </c>
      <c r="G5282" s="222">
        <v>89247004.719999999</v>
      </c>
      <c r="H5282" s="222">
        <v>0</v>
      </c>
      <c r="I5282" s="222">
        <f t="shared" si="165"/>
        <v>89247004.719999999</v>
      </c>
    </row>
    <row r="5283" spans="1:9" x14ac:dyDescent="0.2">
      <c r="A5283" s="221" t="s">
        <v>41</v>
      </c>
      <c r="B5283" s="221">
        <v>6130210</v>
      </c>
      <c r="C5283" s="221">
        <f t="shared" si="164"/>
        <v>7</v>
      </c>
      <c r="D5283" s="221">
        <v>61302000</v>
      </c>
      <c r="F5283" s="221" t="s">
        <v>3175</v>
      </c>
      <c r="G5283" s="222">
        <v>128520000</v>
      </c>
      <c r="H5283" s="222">
        <v>0</v>
      </c>
      <c r="I5283" s="222">
        <f t="shared" si="165"/>
        <v>128520000</v>
      </c>
    </row>
    <row r="5284" spans="1:9" x14ac:dyDescent="0.2">
      <c r="A5284" s="221" t="s">
        <v>41</v>
      </c>
      <c r="B5284" s="221">
        <v>6130220</v>
      </c>
      <c r="C5284" s="221">
        <f t="shared" si="164"/>
        <v>7</v>
      </c>
      <c r="D5284" s="221">
        <v>61302000</v>
      </c>
      <c r="F5284" s="221" t="s">
        <v>3176</v>
      </c>
      <c r="G5284" s="222">
        <v>84876465.569999993</v>
      </c>
      <c r="H5284" s="222">
        <v>0</v>
      </c>
      <c r="I5284" s="222">
        <f t="shared" si="165"/>
        <v>84876465.569999993</v>
      </c>
    </row>
    <row r="5285" spans="1:9" x14ac:dyDescent="0.2">
      <c r="A5285" s="221" t="s">
        <v>41</v>
      </c>
      <c r="B5285" s="221">
        <v>6130230</v>
      </c>
      <c r="C5285" s="221">
        <f t="shared" si="164"/>
        <v>7</v>
      </c>
      <c r="D5285" s="221">
        <v>61302000</v>
      </c>
      <c r="F5285" s="221" t="s">
        <v>3177</v>
      </c>
      <c r="G5285" s="222">
        <v>41023424.850000001</v>
      </c>
      <c r="H5285" s="222">
        <v>0</v>
      </c>
      <c r="I5285" s="222">
        <f t="shared" si="165"/>
        <v>41023424.850000001</v>
      </c>
    </row>
    <row r="5286" spans="1:9" x14ac:dyDescent="0.2">
      <c r="A5286" s="221" t="s">
        <v>41</v>
      </c>
      <c r="B5286" s="221">
        <v>6130240</v>
      </c>
      <c r="C5286" s="221">
        <f t="shared" si="164"/>
        <v>7</v>
      </c>
      <c r="D5286" s="221">
        <v>61302000</v>
      </c>
      <c r="F5286" s="221" t="s">
        <v>3193</v>
      </c>
      <c r="G5286" s="222">
        <v>28600000</v>
      </c>
      <c r="H5286" s="222">
        <v>0</v>
      </c>
      <c r="I5286" s="222">
        <f t="shared" si="165"/>
        <v>28600000</v>
      </c>
    </row>
    <row r="5287" spans="1:9" x14ac:dyDescent="0.2">
      <c r="A5287" s="221" t="s">
        <v>41</v>
      </c>
      <c r="B5287" s="221">
        <v>6130260</v>
      </c>
      <c r="C5287" s="221">
        <f t="shared" si="164"/>
        <v>7</v>
      </c>
      <c r="D5287" s="221">
        <v>61302000</v>
      </c>
      <c r="F5287" s="221" t="s">
        <v>3195</v>
      </c>
      <c r="G5287" s="222">
        <v>20916000</v>
      </c>
      <c r="H5287" s="222">
        <v>0</v>
      </c>
      <c r="I5287" s="222">
        <f t="shared" si="165"/>
        <v>20916000</v>
      </c>
    </row>
    <row r="5288" spans="1:9" x14ac:dyDescent="0.2">
      <c r="A5288" s="221" t="s">
        <v>41</v>
      </c>
      <c r="B5288" s="221">
        <v>6130300</v>
      </c>
      <c r="C5288" s="221">
        <f t="shared" si="164"/>
        <v>7</v>
      </c>
      <c r="D5288" s="221">
        <v>61303000</v>
      </c>
      <c r="F5288" s="221" t="s">
        <v>1820</v>
      </c>
      <c r="G5288" s="222">
        <v>141960997.18000001</v>
      </c>
      <c r="H5288" s="222">
        <v>0</v>
      </c>
      <c r="I5288" s="222">
        <f t="shared" si="165"/>
        <v>141960997.18000001</v>
      </c>
    </row>
    <row r="5289" spans="1:9" x14ac:dyDescent="0.2">
      <c r="A5289" s="221" t="s">
        <v>41</v>
      </c>
      <c r="B5289" s="221">
        <v>6132700</v>
      </c>
      <c r="C5289" s="221">
        <f t="shared" si="164"/>
        <v>7</v>
      </c>
      <c r="D5289" s="221">
        <v>61303000</v>
      </c>
      <c r="F5289" s="221" t="s">
        <v>4601</v>
      </c>
      <c r="G5289" s="222">
        <v>40000000</v>
      </c>
      <c r="H5289" s="222">
        <v>0</v>
      </c>
      <c r="I5289" s="222">
        <f t="shared" si="165"/>
        <v>40000000</v>
      </c>
    </row>
    <row r="5290" spans="1:9" x14ac:dyDescent="0.2">
      <c r="A5290" s="221" t="s">
        <v>41</v>
      </c>
      <c r="B5290" s="221">
        <v>6140000</v>
      </c>
      <c r="C5290" s="221">
        <f t="shared" si="164"/>
        <v>7</v>
      </c>
      <c r="D5290" s="221">
        <v>61400000</v>
      </c>
      <c r="F5290" s="221" t="s">
        <v>3178</v>
      </c>
      <c r="G5290" s="222">
        <v>39430054.659999996</v>
      </c>
      <c r="H5290" s="222">
        <v>0</v>
      </c>
      <c r="I5290" s="222">
        <f t="shared" si="165"/>
        <v>39430054.659999996</v>
      </c>
    </row>
    <row r="5291" spans="1:9" x14ac:dyDescent="0.2">
      <c r="A5291" s="221" t="s">
        <v>41</v>
      </c>
      <c r="B5291" s="221">
        <v>6150000</v>
      </c>
      <c r="C5291" s="221">
        <f t="shared" si="164"/>
        <v>7</v>
      </c>
      <c r="D5291" s="221">
        <v>61500000</v>
      </c>
      <c r="F5291" s="221" t="s">
        <v>4602</v>
      </c>
      <c r="G5291" s="222">
        <v>548743</v>
      </c>
      <c r="H5291" s="222">
        <v>0</v>
      </c>
      <c r="I5291" s="222">
        <f t="shared" si="165"/>
        <v>548743</v>
      </c>
    </row>
    <row r="5292" spans="1:9" x14ac:dyDescent="0.2">
      <c r="A5292" s="221" t="s">
        <v>41</v>
      </c>
      <c r="B5292" s="221">
        <v>6150100</v>
      </c>
      <c r="C5292" s="221">
        <f t="shared" si="164"/>
        <v>7</v>
      </c>
      <c r="D5292" s="221">
        <v>61501000</v>
      </c>
      <c r="F5292" s="221" t="s">
        <v>480</v>
      </c>
      <c r="G5292" s="222">
        <v>31004521</v>
      </c>
      <c r="H5292" s="222">
        <v>0</v>
      </c>
      <c r="I5292" s="222">
        <f t="shared" si="165"/>
        <v>31004521</v>
      </c>
    </row>
    <row r="5293" spans="1:9" x14ac:dyDescent="0.2">
      <c r="A5293" s="221" t="s">
        <v>41</v>
      </c>
      <c r="B5293" s="221">
        <v>6150200</v>
      </c>
      <c r="C5293" s="221">
        <f t="shared" si="164"/>
        <v>7</v>
      </c>
      <c r="D5293" s="221">
        <v>61502000</v>
      </c>
      <c r="F5293" s="221" t="s">
        <v>180</v>
      </c>
      <c r="G5293" s="222">
        <v>36846</v>
      </c>
      <c r="H5293" s="222">
        <v>0</v>
      </c>
      <c r="I5293" s="222">
        <f t="shared" si="165"/>
        <v>36846</v>
      </c>
    </row>
    <row r="5294" spans="1:9" x14ac:dyDescent="0.2">
      <c r="A5294" s="221" t="s">
        <v>41</v>
      </c>
      <c r="B5294" s="221">
        <v>6150300</v>
      </c>
      <c r="C5294" s="221">
        <f t="shared" si="164"/>
        <v>7</v>
      </c>
      <c r="D5294" s="221">
        <v>61503000</v>
      </c>
      <c r="F5294" s="221" t="s">
        <v>481</v>
      </c>
      <c r="G5294" s="222">
        <v>12494717.83</v>
      </c>
      <c r="H5294" s="222">
        <v>0</v>
      </c>
      <c r="I5294" s="222">
        <f t="shared" si="165"/>
        <v>12494717.83</v>
      </c>
    </row>
    <row r="5295" spans="1:9" x14ac:dyDescent="0.2">
      <c r="A5295" s="221" t="s">
        <v>41</v>
      </c>
      <c r="B5295" s="221">
        <v>6150400</v>
      </c>
      <c r="C5295" s="221">
        <f t="shared" si="164"/>
        <v>7</v>
      </c>
      <c r="D5295" s="221">
        <v>61504000</v>
      </c>
      <c r="F5295" s="221" t="s">
        <v>741</v>
      </c>
      <c r="G5295" s="222">
        <v>7288425.1100000003</v>
      </c>
      <c r="H5295" s="222">
        <v>0</v>
      </c>
      <c r="I5295" s="222">
        <f t="shared" si="165"/>
        <v>7288425.1100000003</v>
      </c>
    </row>
    <row r="5296" spans="1:9" x14ac:dyDescent="0.2">
      <c r="A5296" s="221" t="s">
        <v>41</v>
      </c>
      <c r="B5296" s="221">
        <v>6160100</v>
      </c>
      <c r="C5296" s="221">
        <f t="shared" si="164"/>
        <v>7</v>
      </c>
      <c r="D5296" s="221">
        <v>61601000</v>
      </c>
      <c r="F5296" s="221" t="s">
        <v>182</v>
      </c>
      <c r="G5296" s="222">
        <v>2467250.09</v>
      </c>
      <c r="H5296" s="222">
        <v>0</v>
      </c>
      <c r="I5296" s="222">
        <f t="shared" si="165"/>
        <v>2467250.09</v>
      </c>
    </row>
    <row r="5297" spans="1:9" x14ac:dyDescent="0.2">
      <c r="A5297" s="221" t="s">
        <v>41</v>
      </c>
      <c r="B5297" s="221">
        <v>6160200</v>
      </c>
      <c r="C5297" s="221">
        <f t="shared" si="164"/>
        <v>7</v>
      </c>
      <c r="D5297" s="221">
        <v>61602000</v>
      </c>
      <c r="F5297" s="221" t="s">
        <v>488</v>
      </c>
      <c r="G5297" s="222">
        <v>11890250.550000001</v>
      </c>
      <c r="H5297" s="222">
        <v>0</v>
      </c>
      <c r="I5297" s="222">
        <f t="shared" si="165"/>
        <v>11890250.550000001</v>
      </c>
    </row>
    <row r="5298" spans="1:9" x14ac:dyDescent="0.2">
      <c r="A5298" s="221" t="s">
        <v>41</v>
      </c>
      <c r="B5298" s="221">
        <v>6160300</v>
      </c>
      <c r="C5298" s="221">
        <f t="shared" si="164"/>
        <v>7</v>
      </c>
      <c r="D5298" s="221">
        <v>61603000</v>
      </c>
      <c r="F5298" s="221" t="s">
        <v>4603</v>
      </c>
      <c r="G5298" s="222">
        <v>43565.82</v>
      </c>
      <c r="H5298" s="222">
        <v>0</v>
      </c>
      <c r="I5298" s="222">
        <f t="shared" si="165"/>
        <v>43565.82</v>
      </c>
    </row>
    <row r="5299" spans="1:9" x14ac:dyDescent="0.2">
      <c r="A5299" s="221" t="s">
        <v>41</v>
      </c>
      <c r="B5299" s="221">
        <v>6160400</v>
      </c>
      <c r="C5299" s="221">
        <f t="shared" si="164"/>
        <v>7</v>
      </c>
      <c r="D5299" s="221">
        <v>61604000</v>
      </c>
      <c r="F5299" s="221" t="s">
        <v>183</v>
      </c>
      <c r="G5299" s="222">
        <v>5329982.1500000004</v>
      </c>
      <c r="H5299" s="222">
        <v>0</v>
      </c>
      <c r="I5299" s="222">
        <f t="shared" si="165"/>
        <v>5329982.1500000004</v>
      </c>
    </row>
    <row r="5300" spans="1:9" x14ac:dyDescent="0.2">
      <c r="A5300" s="221" t="s">
        <v>41</v>
      </c>
      <c r="B5300" s="221">
        <v>6180100</v>
      </c>
      <c r="C5300" s="221">
        <f t="shared" si="164"/>
        <v>7</v>
      </c>
      <c r="D5300" s="221">
        <v>61801000</v>
      </c>
      <c r="F5300" s="221" t="s">
        <v>492</v>
      </c>
      <c r="G5300" s="222">
        <v>1207594.8</v>
      </c>
      <c r="H5300" s="222">
        <v>0</v>
      </c>
      <c r="I5300" s="222">
        <f t="shared" si="165"/>
        <v>1207594.8</v>
      </c>
    </row>
    <row r="5301" spans="1:9" x14ac:dyDescent="0.2">
      <c r="A5301" s="221" t="s">
        <v>41</v>
      </c>
      <c r="B5301" s="221">
        <v>6180200</v>
      </c>
      <c r="C5301" s="221">
        <f t="shared" si="164"/>
        <v>7</v>
      </c>
      <c r="D5301" s="221">
        <v>61802000</v>
      </c>
      <c r="F5301" s="221" t="s">
        <v>494</v>
      </c>
      <c r="G5301" s="222">
        <v>3348103</v>
      </c>
      <c r="H5301" s="222">
        <v>0</v>
      </c>
      <c r="I5301" s="222">
        <f t="shared" si="165"/>
        <v>3348103</v>
      </c>
    </row>
    <row r="5302" spans="1:9" x14ac:dyDescent="0.2">
      <c r="A5302" s="221" t="s">
        <v>41</v>
      </c>
      <c r="B5302" s="221">
        <v>6210000</v>
      </c>
      <c r="C5302" s="221">
        <f t="shared" si="164"/>
        <v>7</v>
      </c>
      <c r="D5302" s="221">
        <v>62100000</v>
      </c>
      <c r="F5302" s="221" t="s">
        <v>521</v>
      </c>
      <c r="G5302" s="222">
        <v>174533683.50999999</v>
      </c>
      <c r="H5302" s="222">
        <v>0</v>
      </c>
      <c r="I5302" s="222">
        <f t="shared" si="165"/>
        <v>174533683.50999999</v>
      </c>
    </row>
    <row r="5303" spans="1:9" x14ac:dyDescent="0.2">
      <c r="A5303" s="221" t="s">
        <v>41</v>
      </c>
      <c r="B5303" s="221">
        <v>6210200</v>
      </c>
      <c r="C5303" s="221">
        <f t="shared" si="164"/>
        <v>7</v>
      </c>
      <c r="D5303" s="221">
        <v>62102000</v>
      </c>
      <c r="F5303" s="221" t="s">
        <v>4604</v>
      </c>
      <c r="G5303" s="222">
        <v>13090634.5</v>
      </c>
      <c r="H5303" s="222">
        <v>0</v>
      </c>
      <c r="I5303" s="222">
        <f t="shared" si="165"/>
        <v>13090634.5</v>
      </c>
    </row>
    <row r="5304" spans="1:9" x14ac:dyDescent="0.2">
      <c r="A5304" s="221" t="s">
        <v>41</v>
      </c>
      <c r="B5304" s="221">
        <v>6210300</v>
      </c>
      <c r="C5304" s="221">
        <f t="shared" si="164"/>
        <v>7</v>
      </c>
      <c r="D5304" s="221">
        <v>62103000</v>
      </c>
      <c r="F5304" s="221" t="s">
        <v>188</v>
      </c>
      <c r="G5304" s="222">
        <v>1935305</v>
      </c>
      <c r="H5304" s="222">
        <v>0</v>
      </c>
      <c r="I5304" s="222">
        <f t="shared" si="165"/>
        <v>1935305</v>
      </c>
    </row>
    <row r="5305" spans="1:9" x14ac:dyDescent="0.2">
      <c r="A5305" s="221" t="s">
        <v>41</v>
      </c>
      <c r="B5305" s="221">
        <v>6220100</v>
      </c>
      <c r="C5305" s="221">
        <f t="shared" si="164"/>
        <v>7</v>
      </c>
      <c r="D5305" s="221">
        <v>62201000</v>
      </c>
      <c r="F5305" s="221" t="s">
        <v>503</v>
      </c>
      <c r="G5305" s="222">
        <v>235787757.27000001</v>
      </c>
      <c r="H5305" s="222">
        <v>0</v>
      </c>
      <c r="I5305" s="222">
        <f t="shared" si="165"/>
        <v>235787757.27000001</v>
      </c>
    </row>
    <row r="5306" spans="1:9" x14ac:dyDescent="0.2">
      <c r="A5306" s="221" t="s">
        <v>41</v>
      </c>
      <c r="B5306" s="221">
        <v>6220300</v>
      </c>
      <c r="C5306" s="221">
        <f t="shared" si="164"/>
        <v>7</v>
      </c>
      <c r="D5306" s="221">
        <v>62203000</v>
      </c>
      <c r="F5306" s="221" t="s">
        <v>507</v>
      </c>
      <c r="G5306" s="222">
        <v>48839842</v>
      </c>
      <c r="H5306" s="222">
        <v>0</v>
      </c>
      <c r="I5306" s="222">
        <f t="shared" si="165"/>
        <v>48839842</v>
      </c>
    </row>
    <row r="5307" spans="1:9" x14ac:dyDescent="0.2">
      <c r="A5307" s="221" t="s">
        <v>41</v>
      </c>
      <c r="B5307" s="221">
        <v>6230100</v>
      </c>
      <c r="C5307" s="221">
        <f t="shared" si="164"/>
        <v>7</v>
      </c>
      <c r="D5307" s="221">
        <v>62301000</v>
      </c>
      <c r="F5307" s="221" t="s">
        <v>1903</v>
      </c>
      <c r="G5307" s="222">
        <v>72685742.959999993</v>
      </c>
      <c r="H5307" s="222">
        <v>0</v>
      </c>
      <c r="I5307" s="222">
        <f t="shared" si="165"/>
        <v>72685742.959999993</v>
      </c>
    </row>
    <row r="5308" spans="1:9" x14ac:dyDescent="0.2">
      <c r="A5308" s="221" t="s">
        <v>41</v>
      </c>
      <c r="B5308" s="221">
        <v>6230200</v>
      </c>
      <c r="C5308" s="221">
        <f t="shared" si="164"/>
        <v>7</v>
      </c>
      <c r="D5308" s="221">
        <v>62302000</v>
      </c>
      <c r="F5308" s="221" t="s">
        <v>516</v>
      </c>
      <c r="G5308" s="222">
        <v>15817989</v>
      </c>
      <c r="H5308" s="222">
        <v>0</v>
      </c>
      <c r="I5308" s="222">
        <f t="shared" si="165"/>
        <v>15817989</v>
      </c>
    </row>
    <row r="5309" spans="1:9" x14ac:dyDescent="0.2">
      <c r="A5309" s="221" t="s">
        <v>41</v>
      </c>
      <c r="B5309" s="221">
        <v>6230300</v>
      </c>
      <c r="C5309" s="221">
        <f t="shared" si="164"/>
        <v>7</v>
      </c>
      <c r="D5309" s="221">
        <v>62303000</v>
      </c>
      <c r="F5309" s="221" t="s">
        <v>517</v>
      </c>
      <c r="G5309" s="222">
        <v>4790725.2</v>
      </c>
      <c r="H5309" s="222">
        <v>0</v>
      </c>
      <c r="I5309" s="222">
        <f t="shared" si="165"/>
        <v>4790725.2</v>
      </c>
    </row>
    <row r="5310" spans="1:9" x14ac:dyDescent="0.2">
      <c r="A5310" s="221" t="s">
        <v>41</v>
      </c>
      <c r="B5310" s="221">
        <v>6230400</v>
      </c>
      <c r="C5310" s="221">
        <f t="shared" si="164"/>
        <v>7</v>
      </c>
      <c r="D5310" s="221">
        <v>62304000</v>
      </c>
      <c r="F5310" s="221" t="s">
        <v>518</v>
      </c>
      <c r="G5310" s="222">
        <v>8666625</v>
      </c>
      <c r="H5310" s="222">
        <v>0</v>
      </c>
      <c r="I5310" s="222">
        <f t="shared" si="165"/>
        <v>8666625</v>
      </c>
    </row>
    <row r="5311" spans="1:9" x14ac:dyDescent="0.2">
      <c r="A5311" s="221" t="s">
        <v>41</v>
      </c>
      <c r="B5311" s="221">
        <v>6230500</v>
      </c>
      <c r="C5311" s="221">
        <f t="shared" si="164"/>
        <v>7</v>
      </c>
      <c r="D5311" s="221">
        <v>62305000</v>
      </c>
      <c r="F5311" s="221" t="s">
        <v>4605</v>
      </c>
      <c r="G5311" s="222">
        <v>1300000</v>
      </c>
      <c r="H5311" s="222">
        <v>0</v>
      </c>
      <c r="I5311" s="222">
        <f t="shared" si="165"/>
        <v>1300000</v>
      </c>
    </row>
    <row r="5312" spans="1:9" x14ac:dyDescent="0.2">
      <c r="A5312" s="221" t="s">
        <v>41</v>
      </c>
      <c r="B5312" s="221">
        <v>6240100</v>
      </c>
      <c r="C5312" s="221">
        <f t="shared" si="164"/>
        <v>7</v>
      </c>
      <c r="D5312" s="221">
        <v>62401000</v>
      </c>
      <c r="F5312" s="221" t="s">
        <v>745</v>
      </c>
      <c r="G5312" s="222">
        <v>10620000</v>
      </c>
      <c r="H5312" s="222">
        <v>0</v>
      </c>
      <c r="I5312" s="222">
        <f t="shared" si="165"/>
        <v>10620000</v>
      </c>
    </row>
    <row r="5313" spans="1:9" x14ac:dyDescent="0.2">
      <c r="A5313" s="221" t="s">
        <v>41</v>
      </c>
      <c r="B5313" s="221">
        <v>6240200</v>
      </c>
      <c r="C5313" s="221">
        <f t="shared" si="164"/>
        <v>7</v>
      </c>
      <c r="D5313" s="221">
        <v>62402000</v>
      </c>
      <c r="F5313" s="221" t="s">
        <v>434</v>
      </c>
      <c r="G5313" s="222">
        <v>58000</v>
      </c>
      <c r="H5313" s="222">
        <v>0</v>
      </c>
      <c r="I5313" s="222">
        <f t="shared" si="165"/>
        <v>58000</v>
      </c>
    </row>
    <row r="5314" spans="1:9" x14ac:dyDescent="0.2">
      <c r="A5314" s="221" t="s">
        <v>41</v>
      </c>
      <c r="B5314" s="221">
        <v>6250100</v>
      </c>
      <c r="C5314" s="221">
        <f t="shared" ref="C5314:C5377" si="166">+LEN(B:B)</f>
        <v>7</v>
      </c>
      <c r="D5314" s="221">
        <v>62501000</v>
      </c>
      <c r="F5314" s="221" t="s">
        <v>746</v>
      </c>
      <c r="G5314" s="222">
        <v>51490432.450000003</v>
      </c>
      <c r="H5314" s="222">
        <v>0</v>
      </c>
      <c r="I5314" s="222">
        <f t="shared" ref="I5314:I5377" si="167">+G:G-H:H</f>
        <v>51490432.450000003</v>
      </c>
    </row>
    <row r="5315" spans="1:9" x14ac:dyDescent="0.2">
      <c r="A5315" s="221" t="s">
        <v>41</v>
      </c>
      <c r="B5315" s="221">
        <v>6250400</v>
      </c>
      <c r="C5315" s="221">
        <f t="shared" si="166"/>
        <v>7</v>
      </c>
      <c r="D5315" s="221">
        <v>62504000</v>
      </c>
      <c r="F5315" s="221" t="s">
        <v>4606</v>
      </c>
      <c r="G5315" s="222">
        <v>895597</v>
      </c>
      <c r="H5315" s="222">
        <v>0</v>
      </c>
      <c r="I5315" s="222">
        <f t="shared" si="167"/>
        <v>895597</v>
      </c>
    </row>
    <row r="5316" spans="1:9" x14ac:dyDescent="0.2">
      <c r="A5316" s="221" t="s">
        <v>41</v>
      </c>
      <c r="B5316" s="221">
        <v>6250500</v>
      </c>
      <c r="C5316" s="221">
        <f t="shared" si="166"/>
        <v>7</v>
      </c>
      <c r="D5316" s="221">
        <v>62505000</v>
      </c>
      <c r="F5316" s="221" t="s">
        <v>530</v>
      </c>
      <c r="G5316" s="222">
        <v>3522565.94</v>
      </c>
      <c r="H5316" s="222">
        <v>0</v>
      </c>
      <c r="I5316" s="222">
        <f t="shared" si="167"/>
        <v>3522565.94</v>
      </c>
    </row>
    <row r="5317" spans="1:9" x14ac:dyDescent="0.2">
      <c r="A5317" s="221" t="s">
        <v>41</v>
      </c>
      <c r="B5317" s="221">
        <v>6250600</v>
      </c>
      <c r="C5317" s="221">
        <f t="shared" si="166"/>
        <v>7</v>
      </c>
      <c r="D5317" s="221">
        <v>62506000</v>
      </c>
      <c r="F5317" s="221" t="s">
        <v>531</v>
      </c>
      <c r="G5317" s="222">
        <v>90672</v>
      </c>
      <c r="H5317" s="222">
        <v>0</v>
      </c>
      <c r="I5317" s="222">
        <f t="shared" si="167"/>
        <v>90672</v>
      </c>
    </row>
    <row r="5318" spans="1:9" x14ac:dyDescent="0.2">
      <c r="A5318" s="221" t="s">
        <v>41</v>
      </c>
      <c r="B5318" s="221">
        <v>6250700</v>
      </c>
      <c r="C5318" s="221">
        <f t="shared" si="166"/>
        <v>7</v>
      </c>
      <c r="D5318" s="221">
        <v>62507000</v>
      </c>
      <c r="F5318" s="221" t="s">
        <v>2597</v>
      </c>
      <c r="G5318" s="222">
        <v>20514987.670000002</v>
      </c>
      <c r="H5318" s="222">
        <v>0</v>
      </c>
      <c r="I5318" s="222">
        <f t="shared" si="167"/>
        <v>20514987.670000002</v>
      </c>
    </row>
    <row r="5319" spans="1:9" x14ac:dyDescent="0.2">
      <c r="A5319" s="221" t="s">
        <v>41</v>
      </c>
      <c r="B5319" s="221">
        <v>6260200</v>
      </c>
      <c r="C5319" s="221">
        <f t="shared" si="166"/>
        <v>7</v>
      </c>
      <c r="D5319" s="221">
        <v>62602000</v>
      </c>
      <c r="F5319" s="221" t="s">
        <v>533</v>
      </c>
      <c r="G5319" s="222">
        <v>62732552.020000003</v>
      </c>
      <c r="H5319" s="222">
        <v>0</v>
      </c>
      <c r="I5319" s="222">
        <f t="shared" si="167"/>
        <v>62732552.020000003</v>
      </c>
    </row>
    <row r="5320" spans="1:9" x14ac:dyDescent="0.2">
      <c r="A5320" s="221" t="s">
        <v>41</v>
      </c>
      <c r="B5320" s="221">
        <v>6260300</v>
      </c>
      <c r="C5320" s="221">
        <f t="shared" si="166"/>
        <v>7</v>
      </c>
      <c r="D5320" s="221">
        <v>62603000</v>
      </c>
      <c r="F5320" s="221" t="s">
        <v>534</v>
      </c>
      <c r="G5320" s="222">
        <v>14762369.08</v>
      </c>
      <c r="H5320" s="222">
        <v>0</v>
      </c>
      <c r="I5320" s="222">
        <f t="shared" si="167"/>
        <v>14762369.08</v>
      </c>
    </row>
    <row r="5321" spans="1:9" x14ac:dyDescent="0.2">
      <c r="A5321" s="221" t="s">
        <v>41</v>
      </c>
      <c r="B5321" s="221">
        <v>6260400</v>
      </c>
      <c r="C5321" s="221">
        <f t="shared" si="166"/>
        <v>7</v>
      </c>
      <c r="D5321" s="221">
        <v>62604000</v>
      </c>
      <c r="F5321" s="221" t="s">
        <v>535</v>
      </c>
      <c r="G5321" s="222">
        <v>1292239</v>
      </c>
      <c r="H5321" s="222">
        <v>0</v>
      </c>
      <c r="I5321" s="222">
        <f t="shared" si="167"/>
        <v>1292239</v>
      </c>
    </row>
    <row r="5322" spans="1:9" x14ac:dyDescent="0.2">
      <c r="A5322" s="221" t="s">
        <v>41</v>
      </c>
      <c r="B5322" s="221">
        <v>6260500</v>
      </c>
      <c r="C5322" s="221">
        <f t="shared" si="166"/>
        <v>7</v>
      </c>
      <c r="D5322" s="221">
        <v>62605000</v>
      </c>
      <c r="F5322" s="221" t="s">
        <v>4607</v>
      </c>
      <c r="G5322" s="222">
        <v>587000</v>
      </c>
      <c r="H5322" s="222">
        <v>0</v>
      </c>
      <c r="I5322" s="222">
        <f t="shared" si="167"/>
        <v>587000</v>
      </c>
    </row>
    <row r="5323" spans="1:9" x14ac:dyDescent="0.2">
      <c r="A5323" s="221" t="s">
        <v>41</v>
      </c>
      <c r="B5323" s="221">
        <v>6260600</v>
      </c>
      <c r="C5323" s="221">
        <f t="shared" si="166"/>
        <v>7</v>
      </c>
      <c r="D5323" s="221">
        <v>62606000</v>
      </c>
      <c r="F5323" s="221" t="s">
        <v>4608</v>
      </c>
      <c r="G5323" s="222">
        <v>24469118</v>
      </c>
      <c r="H5323" s="222">
        <v>0</v>
      </c>
      <c r="I5323" s="222">
        <f t="shared" si="167"/>
        <v>24469118</v>
      </c>
    </row>
    <row r="5324" spans="1:9" x14ac:dyDescent="0.2">
      <c r="A5324" s="221" t="s">
        <v>41</v>
      </c>
      <c r="B5324" s="221">
        <v>6260700</v>
      </c>
      <c r="C5324" s="221">
        <f t="shared" si="166"/>
        <v>7</v>
      </c>
      <c r="D5324" s="221">
        <v>62607000</v>
      </c>
      <c r="F5324" s="221" t="s">
        <v>4378</v>
      </c>
      <c r="G5324" s="222">
        <v>19796284.800000001</v>
      </c>
      <c r="H5324" s="222">
        <v>0</v>
      </c>
      <c r="I5324" s="222">
        <f t="shared" si="167"/>
        <v>19796284.800000001</v>
      </c>
    </row>
    <row r="5325" spans="1:9" x14ac:dyDescent="0.2">
      <c r="A5325" s="221" t="s">
        <v>41</v>
      </c>
      <c r="B5325" s="221">
        <v>6270100</v>
      </c>
      <c r="C5325" s="221">
        <f t="shared" si="166"/>
        <v>7</v>
      </c>
      <c r="D5325" s="221">
        <v>62701000</v>
      </c>
      <c r="F5325" s="221" t="s">
        <v>749</v>
      </c>
      <c r="G5325" s="222">
        <v>45701.31</v>
      </c>
      <c r="H5325" s="222">
        <v>0</v>
      </c>
      <c r="I5325" s="222">
        <f t="shared" si="167"/>
        <v>45701.31</v>
      </c>
    </row>
    <row r="5326" spans="1:9" x14ac:dyDescent="0.2">
      <c r="A5326" s="221" t="s">
        <v>41</v>
      </c>
      <c r="B5326" s="221">
        <v>6270200</v>
      </c>
      <c r="C5326" s="221">
        <f t="shared" si="166"/>
        <v>7</v>
      </c>
      <c r="D5326" s="221">
        <v>62702000</v>
      </c>
      <c r="F5326" s="221" t="s">
        <v>537</v>
      </c>
      <c r="G5326" s="222">
        <v>15000</v>
      </c>
      <c r="H5326" s="222">
        <v>0</v>
      </c>
      <c r="I5326" s="222">
        <f t="shared" si="167"/>
        <v>15000</v>
      </c>
    </row>
    <row r="5327" spans="1:9" x14ac:dyDescent="0.2">
      <c r="A5327" s="221" t="s">
        <v>41</v>
      </c>
      <c r="B5327" s="221">
        <v>6270300</v>
      </c>
      <c r="C5327" s="221">
        <f t="shared" si="166"/>
        <v>7</v>
      </c>
      <c r="D5327" s="221">
        <v>62703000</v>
      </c>
      <c r="F5327" s="221" t="s">
        <v>538</v>
      </c>
      <c r="G5327" s="222">
        <v>15390906.539999999</v>
      </c>
      <c r="H5327" s="222">
        <v>0</v>
      </c>
      <c r="I5327" s="222">
        <f t="shared" si="167"/>
        <v>15390906.539999999</v>
      </c>
    </row>
    <row r="5328" spans="1:9" x14ac:dyDescent="0.2">
      <c r="A5328" s="221" t="s">
        <v>41</v>
      </c>
      <c r="B5328" s="221">
        <v>6270400</v>
      </c>
      <c r="C5328" s="221">
        <f t="shared" si="166"/>
        <v>7</v>
      </c>
      <c r="D5328" s="221">
        <v>62704000</v>
      </c>
      <c r="F5328" s="221" t="s">
        <v>445</v>
      </c>
      <c r="G5328" s="222">
        <v>946699.98</v>
      </c>
      <c r="H5328" s="222">
        <v>0</v>
      </c>
      <c r="I5328" s="222">
        <f t="shared" si="167"/>
        <v>946699.98</v>
      </c>
    </row>
    <row r="5329" spans="1:9" x14ac:dyDescent="0.2">
      <c r="A5329" s="221" t="s">
        <v>41</v>
      </c>
      <c r="B5329" s="221">
        <v>6270500</v>
      </c>
      <c r="C5329" s="221">
        <f t="shared" si="166"/>
        <v>7</v>
      </c>
      <c r="D5329" s="221">
        <v>62705000</v>
      </c>
      <c r="F5329" s="221" t="s">
        <v>539</v>
      </c>
      <c r="G5329" s="222">
        <v>27868624.129999999</v>
      </c>
      <c r="H5329" s="222">
        <v>0</v>
      </c>
      <c r="I5329" s="222">
        <f t="shared" si="167"/>
        <v>27868624.129999999</v>
      </c>
    </row>
    <row r="5330" spans="1:9" x14ac:dyDescent="0.2">
      <c r="A5330" s="221" t="s">
        <v>41</v>
      </c>
      <c r="B5330" s="221">
        <v>6270600</v>
      </c>
      <c r="C5330" s="221">
        <f t="shared" si="166"/>
        <v>7</v>
      </c>
      <c r="D5330" s="221">
        <v>62706000</v>
      </c>
      <c r="F5330" s="221" t="s">
        <v>209</v>
      </c>
      <c r="G5330" s="222">
        <v>20265983.350000001</v>
      </c>
      <c r="H5330" s="222">
        <v>0</v>
      </c>
      <c r="I5330" s="222">
        <f t="shared" si="167"/>
        <v>20265983.350000001</v>
      </c>
    </row>
    <row r="5331" spans="1:9" x14ac:dyDescent="0.2">
      <c r="A5331" s="221" t="s">
        <v>41</v>
      </c>
      <c r="B5331" s="221">
        <v>6270800</v>
      </c>
      <c r="C5331" s="221">
        <f t="shared" si="166"/>
        <v>7</v>
      </c>
      <c r="D5331" s="221">
        <v>62708000</v>
      </c>
      <c r="F5331" s="221" t="s">
        <v>541</v>
      </c>
      <c r="G5331" s="222">
        <v>882357.73</v>
      </c>
      <c r="H5331" s="222">
        <v>0</v>
      </c>
      <c r="I5331" s="222">
        <f t="shared" si="167"/>
        <v>882357.73</v>
      </c>
    </row>
    <row r="5332" spans="1:9" x14ac:dyDescent="0.2">
      <c r="A5332" s="221" t="s">
        <v>41</v>
      </c>
      <c r="B5332" s="221">
        <v>6270900</v>
      </c>
      <c r="C5332" s="221">
        <f t="shared" si="166"/>
        <v>7</v>
      </c>
      <c r="D5332" s="221">
        <v>62709000</v>
      </c>
      <c r="F5332" s="221" t="s">
        <v>450</v>
      </c>
      <c r="G5332" s="222">
        <v>1230244.75</v>
      </c>
      <c r="H5332" s="222">
        <v>0</v>
      </c>
      <c r="I5332" s="222">
        <f t="shared" si="167"/>
        <v>1230244.75</v>
      </c>
    </row>
    <row r="5333" spans="1:9" x14ac:dyDescent="0.2">
      <c r="A5333" s="221" t="s">
        <v>41</v>
      </c>
      <c r="B5333" s="221">
        <v>6271000</v>
      </c>
      <c r="C5333" s="221">
        <f t="shared" si="166"/>
        <v>7</v>
      </c>
      <c r="D5333" s="221">
        <v>62710000</v>
      </c>
      <c r="F5333" s="221" t="s">
        <v>211</v>
      </c>
      <c r="G5333" s="222">
        <v>399533.31</v>
      </c>
      <c r="H5333" s="222">
        <v>0</v>
      </c>
      <c r="I5333" s="222">
        <f t="shared" si="167"/>
        <v>399533.31</v>
      </c>
    </row>
    <row r="5334" spans="1:9" x14ac:dyDescent="0.2">
      <c r="A5334" s="221" t="s">
        <v>41</v>
      </c>
      <c r="B5334" s="221">
        <v>6271100</v>
      </c>
      <c r="C5334" s="221">
        <f t="shared" si="166"/>
        <v>7</v>
      </c>
      <c r="D5334" s="221">
        <v>62711000</v>
      </c>
      <c r="F5334" s="221" t="s">
        <v>542</v>
      </c>
      <c r="G5334" s="222">
        <v>271224.13</v>
      </c>
      <c r="H5334" s="222">
        <v>0</v>
      </c>
      <c r="I5334" s="222">
        <f t="shared" si="167"/>
        <v>271224.13</v>
      </c>
    </row>
    <row r="5335" spans="1:9" x14ac:dyDescent="0.2">
      <c r="A5335" s="221" t="s">
        <v>41</v>
      </c>
      <c r="B5335" s="221">
        <v>6271200</v>
      </c>
      <c r="C5335" s="221">
        <f t="shared" si="166"/>
        <v>7</v>
      </c>
      <c r="D5335" s="221">
        <v>62712000</v>
      </c>
      <c r="F5335" s="221" t="s">
        <v>543</v>
      </c>
      <c r="G5335" s="222">
        <v>6038095.1399999997</v>
      </c>
      <c r="H5335" s="222">
        <v>0</v>
      </c>
      <c r="I5335" s="222">
        <f t="shared" si="167"/>
        <v>6038095.1399999997</v>
      </c>
    </row>
    <row r="5336" spans="1:9" x14ac:dyDescent="0.2">
      <c r="A5336" s="221" t="s">
        <v>41</v>
      </c>
      <c r="B5336" s="221">
        <v>6271300</v>
      </c>
      <c r="C5336" s="221">
        <f t="shared" si="166"/>
        <v>7</v>
      </c>
      <c r="D5336" s="221">
        <v>62713000</v>
      </c>
      <c r="F5336" s="221" t="s">
        <v>460</v>
      </c>
      <c r="G5336" s="222">
        <v>994000</v>
      </c>
      <c r="H5336" s="222">
        <v>0</v>
      </c>
      <c r="I5336" s="222">
        <f t="shared" si="167"/>
        <v>994000</v>
      </c>
    </row>
    <row r="5337" spans="1:9" x14ac:dyDescent="0.2">
      <c r="A5337" s="221" t="s">
        <v>41</v>
      </c>
      <c r="B5337" s="221">
        <v>6271400</v>
      </c>
      <c r="C5337" s="221">
        <f t="shared" si="166"/>
        <v>7</v>
      </c>
      <c r="D5337" s="221">
        <v>62714000</v>
      </c>
      <c r="F5337" s="221" t="s">
        <v>544</v>
      </c>
      <c r="G5337" s="222">
        <v>522733.34</v>
      </c>
      <c r="H5337" s="222">
        <v>0</v>
      </c>
      <c r="I5337" s="222">
        <f t="shared" si="167"/>
        <v>522733.34</v>
      </c>
    </row>
    <row r="5338" spans="1:9" x14ac:dyDescent="0.2">
      <c r="A5338" s="221" t="s">
        <v>41</v>
      </c>
      <c r="B5338" s="221">
        <v>6350100</v>
      </c>
      <c r="C5338" s="221">
        <f t="shared" si="166"/>
        <v>7</v>
      </c>
      <c r="D5338" s="221">
        <v>63501000</v>
      </c>
      <c r="F5338" s="221" t="s">
        <v>4609</v>
      </c>
      <c r="G5338" s="222">
        <v>11106346.02</v>
      </c>
      <c r="H5338" s="222">
        <v>0</v>
      </c>
      <c r="I5338" s="222">
        <f t="shared" si="167"/>
        <v>11106346.02</v>
      </c>
    </row>
    <row r="5339" spans="1:9" x14ac:dyDescent="0.2">
      <c r="A5339" s="221" t="s">
        <v>41</v>
      </c>
      <c r="B5339" s="221">
        <v>6350300</v>
      </c>
      <c r="C5339" s="221">
        <f t="shared" si="166"/>
        <v>7</v>
      </c>
      <c r="D5339" s="221">
        <v>63503000</v>
      </c>
      <c r="F5339" s="221" t="s">
        <v>751</v>
      </c>
      <c r="G5339" s="222">
        <v>110189</v>
      </c>
      <c r="H5339" s="222">
        <v>0</v>
      </c>
      <c r="I5339" s="222">
        <f t="shared" si="167"/>
        <v>110189</v>
      </c>
    </row>
    <row r="5340" spans="1:9" x14ac:dyDescent="0.2">
      <c r="A5340" s="221" t="s">
        <v>41</v>
      </c>
      <c r="B5340" s="221">
        <v>6350400</v>
      </c>
      <c r="C5340" s="221">
        <f t="shared" si="166"/>
        <v>7</v>
      </c>
      <c r="D5340" s="221">
        <v>63504000</v>
      </c>
      <c r="F5340" s="221" t="s">
        <v>2557</v>
      </c>
      <c r="G5340" s="222">
        <v>2139674.83</v>
      </c>
      <c r="H5340" s="222">
        <v>0</v>
      </c>
      <c r="I5340" s="222">
        <f t="shared" si="167"/>
        <v>2139674.83</v>
      </c>
    </row>
    <row r="5341" spans="1:9" x14ac:dyDescent="0.2">
      <c r="A5341" s="221" t="s">
        <v>41</v>
      </c>
      <c r="B5341" s="221">
        <v>6350500</v>
      </c>
      <c r="C5341" s="221">
        <f t="shared" si="166"/>
        <v>7</v>
      </c>
      <c r="D5341" s="221">
        <v>63505000</v>
      </c>
      <c r="F5341" s="221" t="s">
        <v>753</v>
      </c>
      <c r="G5341" s="222">
        <v>3104303</v>
      </c>
      <c r="H5341" s="222">
        <v>0</v>
      </c>
      <c r="I5341" s="222">
        <f t="shared" si="167"/>
        <v>3104303</v>
      </c>
    </row>
    <row r="5342" spans="1:9" x14ac:dyDescent="0.2">
      <c r="A5342" s="221" t="s">
        <v>41</v>
      </c>
      <c r="B5342" s="221">
        <v>6350600</v>
      </c>
      <c r="C5342" s="221">
        <f t="shared" si="166"/>
        <v>7</v>
      </c>
      <c r="D5342" s="221">
        <v>63506000</v>
      </c>
      <c r="F5342" s="221" t="s">
        <v>2413</v>
      </c>
      <c r="G5342" s="222">
        <v>8254375</v>
      </c>
      <c r="H5342" s="222">
        <v>0</v>
      </c>
      <c r="I5342" s="222">
        <f t="shared" si="167"/>
        <v>8254375</v>
      </c>
    </row>
    <row r="5343" spans="1:9" x14ac:dyDescent="0.2">
      <c r="A5343" s="221" t="s">
        <v>41</v>
      </c>
      <c r="B5343" s="221">
        <v>6350800</v>
      </c>
      <c r="C5343" s="221">
        <f t="shared" si="166"/>
        <v>7</v>
      </c>
      <c r="D5343" s="221">
        <v>63508000</v>
      </c>
      <c r="F5343" s="221" t="s">
        <v>2414</v>
      </c>
      <c r="G5343" s="222">
        <v>136111</v>
      </c>
      <c r="H5343" s="222">
        <v>0</v>
      </c>
      <c r="I5343" s="222">
        <f t="shared" si="167"/>
        <v>136111</v>
      </c>
    </row>
    <row r="5344" spans="1:9" x14ac:dyDescent="0.2">
      <c r="A5344" s="221" t="s">
        <v>41</v>
      </c>
      <c r="B5344" s="221">
        <v>6351000</v>
      </c>
      <c r="C5344" s="221">
        <f t="shared" si="166"/>
        <v>7</v>
      </c>
      <c r="D5344" s="221">
        <v>63508000</v>
      </c>
      <c r="F5344" s="221" t="s">
        <v>3181</v>
      </c>
      <c r="G5344" s="222">
        <v>330000</v>
      </c>
      <c r="H5344" s="222">
        <v>0</v>
      </c>
      <c r="I5344" s="222">
        <f t="shared" si="167"/>
        <v>330000</v>
      </c>
    </row>
    <row r="5345" spans="1:9" x14ac:dyDescent="0.2">
      <c r="A5345" s="221" t="s">
        <v>41</v>
      </c>
      <c r="B5345" s="221">
        <v>6410100</v>
      </c>
      <c r="C5345" s="221">
        <f t="shared" si="166"/>
        <v>7</v>
      </c>
      <c r="D5345" s="221">
        <v>64101000</v>
      </c>
      <c r="F5345" s="221" t="s">
        <v>755</v>
      </c>
      <c r="G5345" s="222">
        <v>642565120.13999999</v>
      </c>
      <c r="H5345" s="222">
        <v>0</v>
      </c>
      <c r="I5345" s="222">
        <f t="shared" si="167"/>
        <v>642565120.13999999</v>
      </c>
    </row>
    <row r="5346" spans="1:9" x14ac:dyDescent="0.2">
      <c r="A5346" s="221" t="s">
        <v>41</v>
      </c>
      <c r="B5346" s="221">
        <v>6410200</v>
      </c>
      <c r="C5346" s="221">
        <f t="shared" si="166"/>
        <v>7</v>
      </c>
      <c r="D5346" s="221">
        <v>64102000</v>
      </c>
      <c r="F5346" s="221" t="s">
        <v>550</v>
      </c>
      <c r="G5346" s="222">
        <v>49982188.25</v>
      </c>
      <c r="H5346" s="222">
        <v>0</v>
      </c>
      <c r="I5346" s="222">
        <f t="shared" si="167"/>
        <v>49982188.25</v>
      </c>
    </row>
    <row r="5347" spans="1:9" x14ac:dyDescent="0.2">
      <c r="A5347" s="221" t="s">
        <v>41</v>
      </c>
      <c r="B5347" s="221">
        <v>6410300</v>
      </c>
      <c r="C5347" s="221">
        <f t="shared" si="166"/>
        <v>7</v>
      </c>
      <c r="D5347" s="221">
        <v>64103000</v>
      </c>
      <c r="F5347" s="221" t="s">
        <v>551</v>
      </c>
      <c r="G5347" s="222">
        <v>36371154.93</v>
      </c>
      <c r="H5347" s="222">
        <v>0</v>
      </c>
      <c r="I5347" s="222">
        <f t="shared" si="167"/>
        <v>36371154.93</v>
      </c>
    </row>
    <row r="5348" spans="1:9" x14ac:dyDescent="0.2">
      <c r="A5348" s="221" t="s">
        <v>41</v>
      </c>
      <c r="B5348" s="221">
        <v>6410400</v>
      </c>
      <c r="C5348" s="221">
        <f t="shared" si="166"/>
        <v>7</v>
      </c>
      <c r="D5348" s="221">
        <v>64104000</v>
      </c>
      <c r="F5348" s="221" t="s">
        <v>220</v>
      </c>
      <c r="G5348" s="222">
        <v>201610.22</v>
      </c>
      <c r="H5348" s="222">
        <v>0</v>
      </c>
      <c r="I5348" s="222">
        <f t="shared" si="167"/>
        <v>201610.22</v>
      </c>
    </row>
    <row r="5349" spans="1:9" x14ac:dyDescent="0.2">
      <c r="A5349" s="221" t="s">
        <v>41</v>
      </c>
      <c r="B5349" s="221">
        <v>6410500</v>
      </c>
      <c r="C5349" s="221">
        <f t="shared" si="166"/>
        <v>7</v>
      </c>
      <c r="D5349" s="221">
        <v>64105000</v>
      </c>
      <c r="F5349" s="221" t="s">
        <v>2157</v>
      </c>
      <c r="G5349" s="222">
        <v>701382.35</v>
      </c>
      <c r="H5349" s="222">
        <v>0</v>
      </c>
      <c r="I5349" s="222">
        <f t="shared" si="167"/>
        <v>701382.35</v>
      </c>
    </row>
    <row r="5350" spans="1:9" x14ac:dyDescent="0.2">
      <c r="A5350" s="221" t="s">
        <v>41</v>
      </c>
      <c r="B5350" s="221">
        <v>6418000</v>
      </c>
      <c r="C5350" s="221">
        <f t="shared" si="166"/>
        <v>7</v>
      </c>
      <c r="D5350" s="221">
        <v>64180000</v>
      </c>
      <c r="F5350" s="221" t="s">
        <v>553</v>
      </c>
      <c r="G5350" s="222">
        <v>51301491.409999996</v>
      </c>
      <c r="H5350" s="222">
        <v>0</v>
      </c>
      <c r="I5350" s="222">
        <f t="shared" si="167"/>
        <v>51301491.409999996</v>
      </c>
    </row>
    <row r="5351" spans="1:9" x14ac:dyDescent="0.2">
      <c r="A5351" s="221" t="s">
        <v>41</v>
      </c>
      <c r="B5351" s="221">
        <v>6450100</v>
      </c>
      <c r="C5351" s="221">
        <f t="shared" si="166"/>
        <v>7</v>
      </c>
      <c r="D5351" s="221">
        <v>64501000</v>
      </c>
      <c r="F5351" s="221" t="s">
        <v>756</v>
      </c>
      <c r="G5351" s="222">
        <v>76202720</v>
      </c>
      <c r="H5351" s="222">
        <v>0</v>
      </c>
      <c r="I5351" s="222">
        <f t="shared" si="167"/>
        <v>76202720</v>
      </c>
    </row>
    <row r="5352" spans="1:9" x14ac:dyDescent="0.2">
      <c r="A5352" s="221" t="s">
        <v>41</v>
      </c>
      <c r="B5352" s="221">
        <v>6450200</v>
      </c>
      <c r="C5352" s="221">
        <f t="shared" si="166"/>
        <v>7</v>
      </c>
      <c r="D5352" s="221">
        <v>64502000</v>
      </c>
      <c r="F5352" s="221" t="s">
        <v>555</v>
      </c>
      <c r="G5352" s="222">
        <v>28959680.73</v>
      </c>
      <c r="H5352" s="222">
        <v>0</v>
      </c>
      <c r="I5352" s="222">
        <f t="shared" si="167"/>
        <v>28959680.73</v>
      </c>
    </row>
    <row r="5353" spans="1:9" x14ac:dyDescent="0.2">
      <c r="A5353" s="221" t="s">
        <v>41</v>
      </c>
      <c r="B5353" s="221">
        <v>6450300</v>
      </c>
      <c r="C5353" s="221">
        <f t="shared" si="166"/>
        <v>7</v>
      </c>
      <c r="D5353" s="221">
        <v>64503000</v>
      </c>
      <c r="F5353" s="221" t="s">
        <v>2399</v>
      </c>
      <c r="G5353" s="222">
        <v>588032.55000000005</v>
      </c>
      <c r="H5353" s="222">
        <v>0</v>
      </c>
      <c r="I5353" s="222">
        <f t="shared" si="167"/>
        <v>588032.55000000005</v>
      </c>
    </row>
    <row r="5354" spans="1:9" x14ac:dyDescent="0.2">
      <c r="A5354" s="221" t="s">
        <v>41</v>
      </c>
      <c r="B5354" s="221">
        <v>6450400</v>
      </c>
      <c r="C5354" s="221">
        <f t="shared" si="166"/>
        <v>7</v>
      </c>
      <c r="D5354" s="221">
        <v>64504000</v>
      </c>
      <c r="F5354" s="221" t="s">
        <v>2400</v>
      </c>
      <c r="G5354" s="222">
        <v>5831875.9400000004</v>
      </c>
      <c r="H5354" s="222">
        <v>0</v>
      </c>
      <c r="I5354" s="222">
        <f t="shared" si="167"/>
        <v>5831875.9400000004</v>
      </c>
    </row>
    <row r="5355" spans="1:9" x14ac:dyDescent="0.2">
      <c r="A5355" s="221" t="s">
        <v>41</v>
      </c>
      <c r="B5355" s="221">
        <v>6480100</v>
      </c>
      <c r="C5355" s="221">
        <f t="shared" si="166"/>
        <v>7</v>
      </c>
      <c r="D5355" s="221">
        <v>64801000</v>
      </c>
      <c r="F5355" s="221" t="s">
        <v>489</v>
      </c>
      <c r="G5355" s="222">
        <v>5548093.5599999996</v>
      </c>
      <c r="H5355" s="222">
        <v>0</v>
      </c>
      <c r="I5355" s="222">
        <f t="shared" si="167"/>
        <v>5548093.5599999996</v>
      </c>
    </row>
    <row r="5356" spans="1:9" x14ac:dyDescent="0.2">
      <c r="A5356" s="221" t="s">
        <v>41</v>
      </c>
      <c r="B5356" s="221">
        <v>6480200</v>
      </c>
      <c r="C5356" s="221">
        <f t="shared" si="166"/>
        <v>7</v>
      </c>
      <c r="D5356" s="221">
        <v>64802000</v>
      </c>
      <c r="F5356" s="221" t="s">
        <v>4610</v>
      </c>
      <c r="G5356" s="222">
        <v>23910</v>
      </c>
      <c r="H5356" s="222">
        <v>0</v>
      </c>
      <c r="I5356" s="222">
        <f t="shared" si="167"/>
        <v>23910</v>
      </c>
    </row>
    <row r="5357" spans="1:9" x14ac:dyDescent="0.2">
      <c r="A5357" s="221" t="s">
        <v>41</v>
      </c>
      <c r="B5357" s="221">
        <v>6480300</v>
      </c>
      <c r="C5357" s="221">
        <f t="shared" si="166"/>
        <v>7</v>
      </c>
      <c r="D5357" s="221">
        <v>64803000</v>
      </c>
      <c r="F5357" s="221" t="s">
        <v>2609</v>
      </c>
      <c r="G5357" s="222">
        <v>4566</v>
      </c>
      <c r="H5357" s="222">
        <v>0</v>
      </c>
      <c r="I5357" s="222">
        <f t="shared" si="167"/>
        <v>4566</v>
      </c>
    </row>
    <row r="5358" spans="1:9" x14ac:dyDescent="0.2">
      <c r="A5358" s="221" t="s">
        <v>41</v>
      </c>
      <c r="B5358" s="221">
        <v>6510000</v>
      </c>
      <c r="C5358" s="221">
        <f t="shared" si="166"/>
        <v>7</v>
      </c>
      <c r="D5358" s="221">
        <v>65100000</v>
      </c>
      <c r="F5358" s="221" t="s">
        <v>760</v>
      </c>
      <c r="G5358" s="222">
        <v>2197543.8199999998</v>
      </c>
      <c r="H5358" s="222">
        <v>0</v>
      </c>
      <c r="I5358" s="222">
        <f t="shared" si="167"/>
        <v>2197543.8199999998</v>
      </c>
    </row>
    <row r="5359" spans="1:9" x14ac:dyDescent="0.2">
      <c r="A5359" s="221" t="s">
        <v>41</v>
      </c>
      <c r="B5359" s="221">
        <v>6520000</v>
      </c>
      <c r="C5359" s="221">
        <f t="shared" si="166"/>
        <v>7</v>
      </c>
      <c r="D5359" s="221">
        <v>65200000</v>
      </c>
      <c r="F5359" s="221" t="s">
        <v>761</v>
      </c>
      <c r="G5359" s="222">
        <v>2722.18</v>
      </c>
      <c r="H5359" s="222">
        <v>0</v>
      </c>
      <c r="I5359" s="222">
        <f t="shared" si="167"/>
        <v>2722.18</v>
      </c>
    </row>
    <row r="5360" spans="1:9" x14ac:dyDescent="0.2">
      <c r="A5360" s="221" t="s">
        <v>41</v>
      </c>
      <c r="B5360" s="221">
        <v>6560100</v>
      </c>
      <c r="C5360" s="221">
        <f t="shared" si="166"/>
        <v>7</v>
      </c>
      <c r="D5360" s="221">
        <v>65601000</v>
      </c>
      <c r="F5360" s="221" t="s">
        <v>762</v>
      </c>
      <c r="G5360" s="222">
        <v>347906</v>
      </c>
      <c r="H5360" s="222">
        <v>0</v>
      </c>
      <c r="I5360" s="222">
        <f t="shared" si="167"/>
        <v>347906</v>
      </c>
    </row>
    <row r="5361" spans="1:9" x14ac:dyDescent="0.2">
      <c r="A5361" s="221" t="s">
        <v>41</v>
      </c>
      <c r="B5361" s="221">
        <v>6560200</v>
      </c>
      <c r="C5361" s="221">
        <f t="shared" si="166"/>
        <v>7</v>
      </c>
      <c r="D5361" s="221">
        <v>65602000</v>
      </c>
      <c r="F5361" s="221" t="s">
        <v>2197</v>
      </c>
      <c r="G5361" s="222">
        <v>599526.94999999995</v>
      </c>
      <c r="H5361" s="222">
        <v>0</v>
      </c>
      <c r="I5361" s="222">
        <f t="shared" si="167"/>
        <v>599526.94999999995</v>
      </c>
    </row>
    <row r="5362" spans="1:9" x14ac:dyDescent="0.2">
      <c r="A5362" s="221" t="s">
        <v>41</v>
      </c>
      <c r="B5362" s="221">
        <v>6570000</v>
      </c>
      <c r="C5362" s="221">
        <f t="shared" si="166"/>
        <v>7</v>
      </c>
      <c r="D5362" s="221">
        <v>65700000</v>
      </c>
      <c r="F5362" s="221" t="s">
        <v>765</v>
      </c>
      <c r="G5362" s="222">
        <v>2261.14</v>
      </c>
      <c r="H5362" s="222">
        <v>0</v>
      </c>
      <c r="I5362" s="222">
        <f t="shared" si="167"/>
        <v>2261.14</v>
      </c>
    </row>
    <row r="5363" spans="1:9" x14ac:dyDescent="0.2">
      <c r="A5363" s="221" t="s">
        <v>41</v>
      </c>
      <c r="B5363" s="221">
        <v>6580000</v>
      </c>
      <c r="C5363" s="221">
        <f t="shared" si="166"/>
        <v>7</v>
      </c>
      <c r="D5363" s="221">
        <v>65800000</v>
      </c>
      <c r="F5363" s="221" t="s">
        <v>764</v>
      </c>
      <c r="G5363" s="222">
        <v>87125211.530000001</v>
      </c>
      <c r="H5363" s="222">
        <v>0</v>
      </c>
      <c r="I5363" s="222">
        <f t="shared" si="167"/>
        <v>87125211.530000001</v>
      </c>
    </row>
    <row r="5364" spans="1:9" x14ac:dyDescent="0.2">
      <c r="A5364" s="221" t="s">
        <v>41</v>
      </c>
      <c r="B5364" s="221">
        <v>6610100</v>
      </c>
      <c r="C5364" s="221">
        <f t="shared" si="166"/>
        <v>7</v>
      </c>
      <c r="D5364" s="221">
        <v>66101000</v>
      </c>
      <c r="F5364" s="221" t="s">
        <v>767</v>
      </c>
      <c r="G5364" s="222">
        <v>7910605.96</v>
      </c>
      <c r="H5364" s="222">
        <v>0</v>
      </c>
      <c r="I5364" s="222">
        <f t="shared" si="167"/>
        <v>7910605.96</v>
      </c>
    </row>
    <row r="5365" spans="1:9" x14ac:dyDescent="0.2">
      <c r="A5365" s="221" t="s">
        <v>41</v>
      </c>
      <c r="B5365" s="221">
        <v>6610200</v>
      </c>
      <c r="C5365" s="221">
        <f t="shared" si="166"/>
        <v>7</v>
      </c>
      <c r="D5365" s="221">
        <v>66102000</v>
      </c>
      <c r="F5365" s="221" t="s">
        <v>2415</v>
      </c>
      <c r="G5365" s="222">
        <v>72021331.060000002</v>
      </c>
      <c r="H5365" s="222">
        <v>0</v>
      </c>
      <c r="I5365" s="222">
        <f t="shared" si="167"/>
        <v>72021331.060000002</v>
      </c>
    </row>
    <row r="5366" spans="1:9" x14ac:dyDescent="0.2">
      <c r="A5366" s="221" t="s">
        <v>41</v>
      </c>
      <c r="B5366" s="221">
        <v>6610300</v>
      </c>
      <c r="C5366" s="221">
        <f t="shared" si="166"/>
        <v>7</v>
      </c>
      <c r="D5366" s="221">
        <v>66103000</v>
      </c>
      <c r="F5366" s="221" t="s">
        <v>4611</v>
      </c>
      <c r="G5366" s="222">
        <v>15887730.5</v>
      </c>
      <c r="H5366" s="222">
        <v>0</v>
      </c>
      <c r="I5366" s="222">
        <f t="shared" si="167"/>
        <v>15887730.5</v>
      </c>
    </row>
    <row r="5367" spans="1:9" x14ac:dyDescent="0.2">
      <c r="A5367" s="221" t="s">
        <v>41</v>
      </c>
      <c r="B5367" s="221">
        <v>6610400</v>
      </c>
      <c r="C5367" s="221">
        <f t="shared" si="166"/>
        <v>7</v>
      </c>
      <c r="D5367" s="221">
        <v>66104000</v>
      </c>
      <c r="F5367" s="221" t="s">
        <v>3197</v>
      </c>
      <c r="G5367" s="222">
        <v>56102767.979999997</v>
      </c>
      <c r="H5367" s="222">
        <v>0</v>
      </c>
      <c r="I5367" s="222">
        <f t="shared" si="167"/>
        <v>56102767.979999997</v>
      </c>
    </row>
    <row r="5368" spans="1:9" x14ac:dyDescent="0.2">
      <c r="A5368" s="221" t="s">
        <v>41</v>
      </c>
      <c r="B5368" s="221">
        <v>6660000</v>
      </c>
      <c r="C5368" s="221">
        <f t="shared" si="166"/>
        <v>7</v>
      </c>
      <c r="D5368" s="221">
        <v>66600000</v>
      </c>
      <c r="F5368" s="221" t="s">
        <v>770</v>
      </c>
      <c r="G5368" s="222">
        <v>361429705.30000001</v>
      </c>
      <c r="H5368" s="222">
        <v>0</v>
      </c>
      <c r="I5368" s="222">
        <f t="shared" si="167"/>
        <v>361429705.30000001</v>
      </c>
    </row>
    <row r="5369" spans="1:9" x14ac:dyDescent="0.2">
      <c r="A5369" s="221" t="s">
        <v>41</v>
      </c>
      <c r="B5369" s="221">
        <v>6811200</v>
      </c>
      <c r="C5369" s="221">
        <f t="shared" si="166"/>
        <v>7</v>
      </c>
      <c r="D5369" s="221">
        <v>68112000</v>
      </c>
      <c r="F5369" s="221" t="s">
        <v>772</v>
      </c>
      <c r="G5369" s="222">
        <v>187126889.94999999</v>
      </c>
      <c r="H5369" s="222">
        <v>0</v>
      </c>
      <c r="I5369" s="222">
        <f t="shared" si="167"/>
        <v>187126889.94999999</v>
      </c>
    </row>
    <row r="5370" spans="1:9" x14ac:dyDescent="0.2">
      <c r="A5370" s="221" t="s">
        <v>41</v>
      </c>
      <c r="B5370" s="221">
        <v>6980000</v>
      </c>
      <c r="C5370" s="221">
        <f t="shared" si="166"/>
        <v>7</v>
      </c>
      <c r="D5370" s="221">
        <v>69500000</v>
      </c>
      <c r="F5370" s="221" t="s">
        <v>5226</v>
      </c>
      <c r="G5370" s="222">
        <v>26375418.359999999</v>
      </c>
      <c r="H5370" s="222">
        <v>0</v>
      </c>
      <c r="I5370" s="222">
        <f t="shared" si="167"/>
        <v>26375418.359999999</v>
      </c>
    </row>
    <row r="5371" spans="1:9" x14ac:dyDescent="0.2">
      <c r="A5371" s="221" t="s">
        <v>41</v>
      </c>
      <c r="B5371" s="221">
        <v>6981000</v>
      </c>
      <c r="C5371" s="221">
        <f t="shared" si="166"/>
        <v>7</v>
      </c>
      <c r="D5371" s="221">
        <v>69500000</v>
      </c>
      <c r="F5371" s="221" t="s">
        <v>1752</v>
      </c>
      <c r="G5371" s="222">
        <v>220184723.28400001</v>
      </c>
      <c r="H5371" s="222">
        <v>0</v>
      </c>
      <c r="I5371" s="222">
        <f t="shared" si="167"/>
        <v>220184723.28400001</v>
      </c>
    </row>
    <row r="5372" spans="1:9" x14ac:dyDescent="0.2">
      <c r="A5372" s="221" t="s">
        <v>41</v>
      </c>
      <c r="B5372" s="221">
        <v>7060000</v>
      </c>
      <c r="C5372" s="221">
        <f t="shared" si="166"/>
        <v>7</v>
      </c>
      <c r="D5372" s="221">
        <v>70600000</v>
      </c>
      <c r="F5372" s="221" t="s">
        <v>3198</v>
      </c>
      <c r="G5372" s="222">
        <v>0</v>
      </c>
      <c r="H5372" s="222">
        <v>26848000</v>
      </c>
      <c r="I5372" s="222">
        <f t="shared" si="167"/>
        <v>-26848000</v>
      </c>
    </row>
    <row r="5373" spans="1:9" x14ac:dyDescent="0.2">
      <c r="A5373" s="221" t="s">
        <v>41</v>
      </c>
      <c r="B5373" s="221">
        <v>7071000</v>
      </c>
      <c r="C5373" s="221">
        <f t="shared" si="166"/>
        <v>7</v>
      </c>
      <c r="D5373" s="221">
        <v>70710000</v>
      </c>
      <c r="F5373" s="221" t="s">
        <v>775</v>
      </c>
      <c r="G5373" s="222">
        <v>0</v>
      </c>
      <c r="H5373" s="222">
        <v>10231960603.110001</v>
      </c>
      <c r="I5373" s="222">
        <f t="shared" si="167"/>
        <v>-10231960603.110001</v>
      </c>
    </row>
    <row r="5374" spans="1:9" x14ac:dyDescent="0.2">
      <c r="A5374" s="221" t="s">
        <v>41</v>
      </c>
      <c r="B5374" s="221">
        <v>7072000</v>
      </c>
      <c r="C5374" s="221">
        <f t="shared" si="166"/>
        <v>7</v>
      </c>
      <c r="D5374" s="221">
        <v>70720000</v>
      </c>
      <c r="F5374" s="221" t="s">
        <v>776</v>
      </c>
      <c r="G5374" s="222">
        <v>0</v>
      </c>
      <c r="H5374" s="222">
        <v>59727127.880000003</v>
      </c>
      <c r="I5374" s="222">
        <f t="shared" si="167"/>
        <v>-59727127.880000003</v>
      </c>
    </row>
    <row r="5375" spans="1:9" x14ac:dyDescent="0.2">
      <c r="A5375" s="221" t="s">
        <v>41</v>
      </c>
      <c r="B5375" s="221">
        <v>7073000</v>
      </c>
      <c r="C5375" s="221">
        <f t="shared" si="166"/>
        <v>7</v>
      </c>
      <c r="D5375" s="221">
        <v>70720000</v>
      </c>
      <c r="F5375" s="221" t="s">
        <v>4612</v>
      </c>
      <c r="G5375" s="222">
        <v>0</v>
      </c>
      <c r="H5375" s="222">
        <v>613292508.13999999</v>
      </c>
      <c r="I5375" s="222">
        <f t="shared" si="167"/>
        <v>-613292508.13999999</v>
      </c>
    </row>
    <row r="5376" spans="1:9" x14ac:dyDescent="0.2">
      <c r="A5376" s="221" t="s">
        <v>41</v>
      </c>
      <c r="B5376" s="221">
        <v>7080000</v>
      </c>
      <c r="C5376" s="221">
        <f t="shared" si="166"/>
        <v>7</v>
      </c>
      <c r="D5376" s="221">
        <v>70800000</v>
      </c>
      <c r="F5376" s="221" t="s">
        <v>778</v>
      </c>
      <c r="G5376" s="222">
        <v>0</v>
      </c>
      <c r="H5376" s="222">
        <v>230000</v>
      </c>
      <c r="I5376" s="222">
        <f t="shared" si="167"/>
        <v>-230000</v>
      </c>
    </row>
    <row r="5377" spans="1:9" x14ac:dyDescent="0.2">
      <c r="A5377" s="221" t="s">
        <v>41</v>
      </c>
      <c r="B5377" s="221">
        <v>7520000</v>
      </c>
      <c r="C5377" s="221">
        <f t="shared" si="166"/>
        <v>7</v>
      </c>
      <c r="D5377" s="221">
        <v>75200000</v>
      </c>
      <c r="F5377" s="221" t="s">
        <v>524</v>
      </c>
      <c r="G5377" s="222">
        <v>0</v>
      </c>
      <c r="H5377" s="222">
        <v>125134.89</v>
      </c>
      <c r="I5377" s="222">
        <f t="shared" si="167"/>
        <v>-125134.89</v>
      </c>
    </row>
    <row r="5378" spans="1:9" x14ac:dyDescent="0.2">
      <c r="A5378" s="221" t="s">
        <v>41</v>
      </c>
      <c r="B5378" s="221">
        <v>7580000</v>
      </c>
      <c r="C5378" s="221">
        <f t="shared" ref="C5378:C5441" si="168">+LEN(B:B)</f>
        <v>7</v>
      </c>
      <c r="D5378" s="221">
        <v>75800000</v>
      </c>
      <c r="F5378" s="221" t="s">
        <v>783</v>
      </c>
      <c r="G5378" s="222">
        <v>0</v>
      </c>
      <c r="H5378" s="222">
        <v>47274836.600000001</v>
      </c>
      <c r="I5378" s="222">
        <f t="shared" ref="I5378:I5441" si="169">+G:G-H:H</f>
        <v>-47274836.600000001</v>
      </c>
    </row>
    <row r="5379" spans="1:9" x14ac:dyDescent="0.2">
      <c r="A5379" s="221" t="s">
        <v>41</v>
      </c>
      <c r="B5379" s="221">
        <v>7581000</v>
      </c>
      <c r="C5379" s="221">
        <f t="shared" si="168"/>
        <v>7</v>
      </c>
      <c r="D5379" s="221">
        <v>75810000</v>
      </c>
      <c r="F5379" s="221" t="s">
        <v>573</v>
      </c>
      <c r="G5379" s="222">
        <v>0</v>
      </c>
      <c r="H5379" s="222">
        <v>6377900</v>
      </c>
      <c r="I5379" s="222">
        <f t="shared" si="169"/>
        <v>-6377900</v>
      </c>
    </row>
    <row r="5380" spans="1:9" x14ac:dyDescent="0.2">
      <c r="A5380" s="221" t="s">
        <v>41</v>
      </c>
      <c r="B5380" s="221">
        <v>7585000</v>
      </c>
      <c r="C5380" s="221">
        <f t="shared" si="168"/>
        <v>7</v>
      </c>
      <c r="D5380" s="221">
        <v>75850000</v>
      </c>
      <c r="F5380" s="221" t="s">
        <v>784</v>
      </c>
      <c r="G5380" s="222">
        <v>0</v>
      </c>
      <c r="H5380" s="222">
        <v>7687600.0499999998</v>
      </c>
      <c r="I5380" s="222">
        <f t="shared" si="169"/>
        <v>-7687600.0499999998</v>
      </c>
    </row>
    <row r="5381" spans="1:9" x14ac:dyDescent="0.2">
      <c r="A5381" s="221" t="s">
        <v>41</v>
      </c>
      <c r="B5381" s="221">
        <v>7650000</v>
      </c>
      <c r="C5381" s="221">
        <f t="shared" si="168"/>
        <v>7</v>
      </c>
      <c r="D5381" s="221">
        <v>76500000</v>
      </c>
      <c r="F5381" s="221" t="s">
        <v>2622</v>
      </c>
      <c r="G5381" s="222">
        <v>0</v>
      </c>
      <c r="H5381" s="222">
        <v>1311807.6499999999</v>
      </c>
      <c r="I5381" s="222">
        <f t="shared" si="169"/>
        <v>-1311807.6499999999</v>
      </c>
    </row>
    <row r="5382" spans="1:9" x14ac:dyDescent="0.2">
      <c r="A5382" s="221" t="s">
        <v>41</v>
      </c>
      <c r="B5382" s="221">
        <v>7660000</v>
      </c>
      <c r="C5382" s="221">
        <f t="shared" si="168"/>
        <v>7</v>
      </c>
      <c r="D5382" s="221">
        <v>76600000</v>
      </c>
      <c r="F5382" s="221" t="s">
        <v>786</v>
      </c>
      <c r="G5382" s="222">
        <v>0</v>
      </c>
      <c r="H5382" s="222">
        <v>225906145.19999999</v>
      </c>
      <c r="I5382" s="222">
        <f t="shared" si="169"/>
        <v>-225906145.19999999</v>
      </c>
    </row>
    <row r="5383" spans="1:9" x14ac:dyDescent="0.2">
      <c r="A5383" s="221" t="s">
        <v>34</v>
      </c>
      <c r="B5383" s="221">
        <v>10100000</v>
      </c>
      <c r="C5383" s="221">
        <f t="shared" si="168"/>
        <v>8</v>
      </c>
      <c r="D5383" s="221">
        <v>10100000</v>
      </c>
      <c r="F5383" s="221" t="s">
        <v>43</v>
      </c>
      <c r="G5383" s="222">
        <v>0</v>
      </c>
      <c r="H5383" s="222">
        <v>2000000</v>
      </c>
      <c r="I5383" s="222">
        <f t="shared" si="169"/>
        <v>-2000000</v>
      </c>
    </row>
    <row r="5384" spans="1:9" x14ac:dyDescent="0.2">
      <c r="A5384" s="221" t="s">
        <v>34</v>
      </c>
      <c r="B5384" s="221">
        <v>11900000</v>
      </c>
      <c r="C5384" s="221">
        <f t="shared" si="168"/>
        <v>8</v>
      </c>
      <c r="D5384" s="221">
        <v>11900000</v>
      </c>
      <c r="F5384" s="221" t="s">
        <v>44</v>
      </c>
      <c r="G5384" s="222">
        <v>1723250</v>
      </c>
      <c r="H5384" s="222">
        <v>0</v>
      </c>
      <c r="I5384" s="222">
        <f t="shared" si="169"/>
        <v>1723250</v>
      </c>
    </row>
    <row r="5385" spans="1:9" x14ac:dyDescent="0.2">
      <c r="A5385" s="221" t="s">
        <v>34</v>
      </c>
      <c r="B5385" s="221">
        <v>12000000</v>
      </c>
      <c r="C5385" s="221">
        <f t="shared" si="168"/>
        <v>8</v>
      </c>
      <c r="D5385" s="221">
        <v>12000000</v>
      </c>
      <c r="F5385" s="221" t="s">
        <v>45</v>
      </c>
      <c r="G5385" s="222">
        <v>120000</v>
      </c>
      <c r="H5385" s="222">
        <v>0</v>
      </c>
      <c r="I5385" s="222">
        <f t="shared" si="169"/>
        <v>120000</v>
      </c>
    </row>
    <row r="5386" spans="1:9" x14ac:dyDescent="0.2">
      <c r="A5386" s="221" t="s">
        <v>34</v>
      </c>
      <c r="B5386" s="221">
        <v>12900000</v>
      </c>
      <c r="C5386" s="221">
        <f t="shared" si="168"/>
        <v>8</v>
      </c>
      <c r="D5386" s="221">
        <v>12900000</v>
      </c>
      <c r="F5386" s="221" t="s">
        <v>1940</v>
      </c>
      <c r="G5386" s="222">
        <v>545000</v>
      </c>
      <c r="H5386" s="222">
        <v>0</v>
      </c>
      <c r="I5386" s="222">
        <f t="shared" si="169"/>
        <v>545000</v>
      </c>
    </row>
    <row r="5387" spans="1:9" x14ac:dyDescent="0.2">
      <c r="A5387" s="221" t="s">
        <v>34</v>
      </c>
      <c r="B5387" s="221">
        <v>21100000</v>
      </c>
      <c r="C5387" s="221">
        <f t="shared" si="168"/>
        <v>8</v>
      </c>
      <c r="D5387" s="221">
        <v>21100000</v>
      </c>
      <c r="F5387" s="221" t="s">
        <v>250</v>
      </c>
      <c r="G5387" s="222">
        <v>2060921450</v>
      </c>
      <c r="H5387" s="222">
        <v>0</v>
      </c>
      <c r="I5387" s="222">
        <f t="shared" si="169"/>
        <v>2060921450</v>
      </c>
    </row>
    <row r="5388" spans="1:9" x14ac:dyDescent="0.2">
      <c r="A5388" s="221" t="s">
        <v>34</v>
      </c>
      <c r="B5388" s="221">
        <v>40100000</v>
      </c>
      <c r="C5388" s="221">
        <f t="shared" si="168"/>
        <v>8</v>
      </c>
      <c r="D5388" s="221">
        <v>40100000</v>
      </c>
      <c r="F5388" s="221" t="s">
        <v>1945</v>
      </c>
      <c r="G5388" s="222">
        <v>0</v>
      </c>
      <c r="H5388" s="222">
        <v>5400000</v>
      </c>
      <c r="I5388" s="222">
        <f t="shared" si="169"/>
        <v>-5400000</v>
      </c>
    </row>
    <row r="5389" spans="1:9" x14ac:dyDescent="0.2">
      <c r="A5389" s="221" t="s">
        <v>34</v>
      </c>
      <c r="B5389" s="221">
        <v>44300000</v>
      </c>
      <c r="C5389" s="221">
        <f t="shared" si="168"/>
        <v>8</v>
      </c>
      <c r="D5389" s="221">
        <v>44300000</v>
      </c>
      <c r="F5389" s="221" t="s">
        <v>633</v>
      </c>
      <c r="G5389" s="222">
        <v>320000</v>
      </c>
      <c r="H5389" s="222">
        <v>0</v>
      </c>
      <c r="I5389" s="222">
        <f t="shared" si="169"/>
        <v>320000</v>
      </c>
    </row>
    <row r="5390" spans="1:9" x14ac:dyDescent="0.2">
      <c r="A5390" s="221" t="s">
        <v>34</v>
      </c>
      <c r="B5390" s="221">
        <v>44400000</v>
      </c>
      <c r="C5390" s="221">
        <f t="shared" si="168"/>
        <v>8</v>
      </c>
      <c r="D5390" s="221">
        <v>44400000</v>
      </c>
      <c r="F5390" s="221" t="s">
        <v>635</v>
      </c>
      <c r="G5390" s="222">
        <v>0</v>
      </c>
      <c r="H5390" s="222">
        <v>100000</v>
      </c>
      <c r="I5390" s="222">
        <f t="shared" si="169"/>
        <v>-100000</v>
      </c>
    </row>
    <row r="5391" spans="1:9" x14ac:dyDescent="0.2">
      <c r="A5391" s="221" t="s">
        <v>34</v>
      </c>
      <c r="B5391" s="221">
        <v>44550000</v>
      </c>
      <c r="C5391" s="221">
        <f t="shared" si="168"/>
        <v>8</v>
      </c>
      <c r="D5391" s="221">
        <v>44550000</v>
      </c>
      <c r="F5391" s="221" t="s">
        <v>639</v>
      </c>
      <c r="G5391" s="222">
        <v>113800</v>
      </c>
      <c r="H5391" s="222">
        <v>0</v>
      </c>
      <c r="I5391" s="222">
        <f t="shared" si="169"/>
        <v>113800</v>
      </c>
    </row>
    <row r="5392" spans="1:9" x14ac:dyDescent="0.2">
      <c r="A5392" s="221" t="s">
        <v>34</v>
      </c>
      <c r="B5392" s="221">
        <v>45511000</v>
      </c>
      <c r="C5392" s="221">
        <f t="shared" si="168"/>
        <v>8</v>
      </c>
      <c r="D5392" s="221">
        <v>45511000</v>
      </c>
      <c r="F5392" s="221" t="s">
        <v>330</v>
      </c>
      <c r="G5392" s="222">
        <v>0</v>
      </c>
      <c r="H5392" s="222">
        <v>2064300989.0699999</v>
      </c>
      <c r="I5392" s="222">
        <f t="shared" si="169"/>
        <v>-2064300989.0699999</v>
      </c>
    </row>
    <row r="5393" spans="1:9" x14ac:dyDescent="0.2">
      <c r="A5393" s="221" t="s">
        <v>34</v>
      </c>
      <c r="B5393" s="221">
        <v>46710070</v>
      </c>
      <c r="C5393" s="221">
        <f t="shared" si="168"/>
        <v>8</v>
      </c>
      <c r="D5393" s="221">
        <v>46710070</v>
      </c>
      <c r="F5393" s="221" t="s">
        <v>2568</v>
      </c>
      <c r="G5393" s="222">
        <v>0</v>
      </c>
      <c r="H5393" s="222">
        <v>664150</v>
      </c>
      <c r="I5393" s="222">
        <f t="shared" si="169"/>
        <v>-664150</v>
      </c>
    </row>
    <row r="5394" spans="1:9" x14ac:dyDescent="0.2">
      <c r="A5394" s="221" t="s">
        <v>34</v>
      </c>
      <c r="B5394" s="221">
        <v>51260000</v>
      </c>
      <c r="C5394" s="221">
        <f t="shared" si="168"/>
        <v>8</v>
      </c>
      <c r="D5394" s="221">
        <v>51260000</v>
      </c>
      <c r="F5394" s="221" t="s">
        <v>2405</v>
      </c>
      <c r="G5394" s="222">
        <v>6226639.0700000003</v>
      </c>
      <c r="H5394" s="222">
        <v>0</v>
      </c>
      <c r="I5394" s="222">
        <f t="shared" si="169"/>
        <v>6226639.0700000003</v>
      </c>
    </row>
    <row r="5395" spans="1:9" x14ac:dyDescent="0.2">
      <c r="A5395" s="221" t="s">
        <v>34</v>
      </c>
      <c r="B5395" s="221">
        <v>53100000</v>
      </c>
      <c r="C5395" s="221">
        <f t="shared" si="168"/>
        <v>8</v>
      </c>
      <c r="D5395" s="221">
        <v>53100000</v>
      </c>
      <c r="F5395" s="221" t="s">
        <v>3998</v>
      </c>
      <c r="G5395" s="222">
        <v>2000000</v>
      </c>
      <c r="H5395" s="222">
        <v>0</v>
      </c>
      <c r="I5395" s="222">
        <f t="shared" si="169"/>
        <v>2000000</v>
      </c>
    </row>
    <row r="5396" spans="1:9" x14ac:dyDescent="0.2">
      <c r="A5396" s="221" t="s">
        <v>34</v>
      </c>
      <c r="B5396" s="221">
        <v>62703000</v>
      </c>
      <c r="C5396" s="221">
        <f t="shared" si="168"/>
        <v>8</v>
      </c>
      <c r="D5396" s="221">
        <v>62703000</v>
      </c>
      <c r="F5396" s="221" t="s">
        <v>538</v>
      </c>
      <c r="G5396" s="222">
        <v>395000</v>
      </c>
      <c r="H5396" s="222">
        <v>0</v>
      </c>
      <c r="I5396" s="222">
        <f t="shared" si="169"/>
        <v>395000</v>
      </c>
    </row>
    <row r="5397" spans="1:9" x14ac:dyDescent="0.2">
      <c r="A5397" s="221" t="s">
        <v>34</v>
      </c>
      <c r="B5397" s="221">
        <v>69800000</v>
      </c>
      <c r="C5397" s="221">
        <f t="shared" si="168"/>
        <v>8</v>
      </c>
      <c r="D5397" s="221">
        <v>69800000</v>
      </c>
      <c r="F5397" s="221" t="s">
        <v>2167</v>
      </c>
      <c r="G5397" s="222">
        <v>100000</v>
      </c>
      <c r="H5397" s="222">
        <v>0</v>
      </c>
      <c r="I5397" s="222">
        <f t="shared" si="169"/>
        <v>100000</v>
      </c>
    </row>
    <row r="5398" spans="1:9" x14ac:dyDescent="0.2">
      <c r="A5398" s="221" t="s">
        <v>15</v>
      </c>
      <c r="B5398" s="221">
        <v>10100000</v>
      </c>
      <c r="C5398" s="221">
        <f t="shared" si="168"/>
        <v>8</v>
      </c>
      <c r="D5398" s="221">
        <v>10100000</v>
      </c>
      <c r="F5398" s="221" t="s">
        <v>43</v>
      </c>
      <c r="H5398" s="222">
        <v>2000000</v>
      </c>
      <c r="I5398" s="222">
        <f t="shared" si="169"/>
        <v>-2000000</v>
      </c>
    </row>
    <row r="5399" spans="1:9" x14ac:dyDescent="0.2">
      <c r="A5399" s="221" t="s">
        <v>15</v>
      </c>
      <c r="B5399" s="221">
        <v>10610000</v>
      </c>
      <c r="C5399" s="221">
        <f t="shared" si="168"/>
        <v>8</v>
      </c>
      <c r="D5399" s="221">
        <v>10610000</v>
      </c>
      <c r="F5399" s="221" t="s">
        <v>240</v>
      </c>
      <c r="H5399" s="222">
        <v>200000</v>
      </c>
      <c r="I5399" s="222">
        <f t="shared" si="169"/>
        <v>-200000</v>
      </c>
    </row>
    <row r="5400" spans="1:9" x14ac:dyDescent="0.2">
      <c r="A5400" s="221" t="s">
        <v>15</v>
      </c>
      <c r="B5400" s="221">
        <v>11000000</v>
      </c>
      <c r="C5400" s="221">
        <f t="shared" si="168"/>
        <v>8</v>
      </c>
      <c r="D5400" s="221">
        <v>11000000</v>
      </c>
      <c r="F5400" s="221" t="s">
        <v>1631</v>
      </c>
      <c r="H5400" s="222">
        <v>4062290002.3600001</v>
      </c>
      <c r="I5400" s="222">
        <f t="shared" si="169"/>
        <v>-4062290002.3600001</v>
      </c>
    </row>
    <row r="5401" spans="1:9" x14ac:dyDescent="0.2">
      <c r="A5401" s="221" t="s">
        <v>15</v>
      </c>
      <c r="B5401" s="221">
        <v>11900000</v>
      </c>
      <c r="C5401" s="221">
        <f t="shared" si="168"/>
        <v>8</v>
      </c>
      <c r="D5401" s="221">
        <v>11900000</v>
      </c>
      <c r="F5401" s="221" t="s">
        <v>44</v>
      </c>
      <c r="G5401" s="222">
        <v>308693130.44599998</v>
      </c>
      <c r="I5401" s="222">
        <f t="shared" si="169"/>
        <v>308693130.44599998</v>
      </c>
    </row>
    <row r="5402" spans="1:9" x14ac:dyDescent="0.2">
      <c r="A5402" s="221" t="s">
        <v>15</v>
      </c>
      <c r="B5402" s="221">
        <v>12000000</v>
      </c>
      <c r="C5402" s="221">
        <f t="shared" si="168"/>
        <v>8</v>
      </c>
      <c r="D5402" s="221">
        <v>12000000</v>
      </c>
      <c r="F5402" s="221" t="s">
        <v>45</v>
      </c>
      <c r="I5402" s="222">
        <f t="shared" si="169"/>
        <v>0</v>
      </c>
    </row>
    <row r="5403" spans="1:9" x14ac:dyDescent="0.2">
      <c r="A5403" s="221" t="s">
        <v>15</v>
      </c>
      <c r="B5403" s="221">
        <v>12900000</v>
      </c>
      <c r="C5403" s="221">
        <f t="shared" si="168"/>
        <v>8</v>
      </c>
      <c r="D5403" s="221">
        <v>12900000</v>
      </c>
      <c r="F5403" s="221" t="s">
        <v>46</v>
      </c>
      <c r="I5403" s="222">
        <f t="shared" si="169"/>
        <v>0</v>
      </c>
    </row>
    <row r="5404" spans="1:9" x14ac:dyDescent="0.2">
      <c r="A5404" s="221" t="s">
        <v>15</v>
      </c>
      <c r="B5404" s="221">
        <v>16440000</v>
      </c>
      <c r="C5404" s="221">
        <f t="shared" si="168"/>
        <v>8</v>
      </c>
      <c r="D5404" s="221">
        <v>16440000</v>
      </c>
      <c r="F5404" s="221" t="s">
        <v>1386</v>
      </c>
      <c r="H5404" s="222">
        <v>2748929907.4710002</v>
      </c>
      <c r="I5404" s="222">
        <f t="shared" si="169"/>
        <v>-2748929907.4710002</v>
      </c>
    </row>
    <row r="5405" spans="1:9" x14ac:dyDescent="0.2">
      <c r="A5405" s="221" t="s">
        <v>15</v>
      </c>
      <c r="B5405" s="221">
        <v>16885000</v>
      </c>
      <c r="C5405" s="221">
        <f t="shared" si="168"/>
        <v>8</v>
      </c>
      <c r="D5405" s="221">
        <v>16885000</v>
      </c>
      <c r="F5405" s="221" t="s">
        <v>1763</v>
      </c>
      <c r="H5405" s="222">
        <v>4229421.5999999996</v>
      </c>
      <c r="I5405" s="222">
        <f t="shared" si="169"/>
        <v>-4229421.5999999996</v>
      </c>
    </row>
    <row r="5406" spans="1:9" x14ac:dyDescent="0.2">
      <c r="A5406" s="221" t="s">
        <v>15</v>
      </c>
      <c r="B5406" s="221">
        <v>21310000</v>
      </c>
      <c r="C5406" s="221">
        <f t="shared" si="168"/>
        <v>8</v>
      </c>
      <c r="D5406" s="221">
        <v>21310000</v>
      </c>
      <c r="F5406" s="221" t="s">
        <v>1765</v>
      </c>
      <c r="I5406" s="222">
        <f t="shared" si="169"/>
        <v>0</v>
      </c>
    </row>
    <row r="5407" spans="1:9" x14ac:dyDescent="0.2">
      <c r="A5407" s="221" t="s">
        <v>15</v>
      </c>
      <c r="B5407" s="221">
        <v>21500000</v>
      </c>
      <c r="C5407" s="221">
        <f t="shared" si="168"/>
        <v>8</v>
      </c>
      <c r="D5407" s="221">
        <v>21500000</v>
      </c>
      <c r="F5407" s="221" t="s">
        <v>48</v>
      </c>
      <c r="G5407" s="222">
        <v>159963679.96000001</v>
      </c>
      <c r="I5407" s="222">
        <f t="shared" si="169"/>
        <v>159963679.96000001</v>
      </c>
    </row>
    <row r="5408" spans="1:9" x14ac:dyDescent="0.2">
      <c r="A5408" s="221" t="s">
        <v>15</v>
      </c>
      <c r="B5408" s="221">
        <v>21520000</v>
      </c>
      <c r="C5408" s="221">
        <f t="shared" si="168"/>
        <v>8</v>
      </c>
      <c r="D5408" s="221">
        <v>21520000</v>
      </c>
      <c r="F5408" s="221" t="s">
        <v>254</v>
      </c>
      <c r="G5408" s="222">
        <v>24836000</v>
      </c>
      <c r="I5408" s="222">
        <f t="shared" si="169"/>
        <v>24836000</v>
      </c>
    </row>
    <row r="5409" spans="1:9" x14ac:dyDescent="0.2">
      <c r="A5409" s="221" t="s">
        <v>15</v>
      </c>
      <c r="B5409" s="221">
        <v>21800000</v>
      </c>
      <c r="C5409" s="221">
        <f t="shared" si="168"/>
        <v>8</v>
      </c>
      <c r="D5409" s="221">
        <v>21800000</v>
      </c>
      <c r="F5409" s="221" t="s">
        <v>2487</v>
      </c>
      <c r="G5409" s="222">
        <v>126264472.86</v>
      </c>
      <c r="I5409" s="222">
        <f t="shared" si="169"/>
        <v>126264472.86</v>
      </c>
    </row>
    <row r="5410" spans="1:9" x14ac:dyDescent="0.2">
      <c r="A5410" s="221" t="s">
        <v>15</v>
      </c>
      <c r="B5410" s="221">
        <v>21810000</v>
      </c>
      <c r="C5410" s="221">
        <f t="shared" si="168"/>
        <v>8</v>
      </c>
      <c r="D5410" s="221">
        <v>21810000</v>
      </c>
      <c r="F5410" s="221" t="s">
        <v>51</v>
      </c>
      <c r="G5410" s="222">
        <v>6023266104.1059999</v>
      </c>
      <c r="I5410" s="222">
        <f t="shared" si="169"/>
        <v>6023266104.1059999</v>
      </c>
    </row>
    <row r="5411" spans="1:9" x14ac:dyDescent="0.2">
      <c r="A5411" s="221" t="s">
        <v>15</v>
      </c>
      <c r="B5411" s="221">
        <v>21820000</v>
      </c>
      <c r="C5411" s="221">
        <f t="shared" si="168"/>
        <v>8</v>
      </c>
      <c r="D5411" s="221">
        <v>21820000</v>
      </c>
      <c r="F5411" s="221" t="s">
        <v>52</v>
      </c>
      <c r="G5411" s="222">
        <v>35715310.93</v>
      </c>
      <c r="I5411" s="222">
        <f t="shared" si="169"/>
        <v>35715310.93</v>
      </c>
    </row>
    <row r="5412" spans="1:9" x14ac:dyDescent="0.2">
      <c r="A5412" s="221" t="s">
        <v>15</v>
      </c>
      <c r="B5412" s="221">
        <v>21830000</v>
      </c>
      <c r="C5412" s="221">
        <f t="shared" si="168"/>
        <v>8</v>
      </c>
      <c r="D5412" s="221">
        <v>21830000</v>
      </c>
      <c r="F5412" s="221" t="s">
        <v>53</v>
      </c>
      <c r="G5412" s="222">
        <v>92166678.870000005</v>
      </c>
      <c r="I5412" s="222">
        <f t="shared" si="169"/>
        <v>92166678.870000005</v>
      </c>
    </row>
    <row r="5413" spans="1:9" x14ac:dyDescent="0.2">
      <c r="A5413" s="221" t="s">
        <v>15</v>
      </c>
      <c r="B5413" s="221">
        <v>21840000</v>
      </c>
      <c r="C5413" s="221">
        <f t="shared" si="168"/>
        <v>8</v>
      </c>
      <c r="D5413" s="221">
        <v>21840000</v>
      </c>
      <c r="F5413" s="221" t="s">
        <v>54</v>
      </c>
      <c r="G5413" s="222">
        <v>58138677.998999998</v>
      </c>
      <c r="I5413" s="222">
        <f t="shared" si="169"/>
        <v>58138677.998999998</v>
      </c>
    </row>
    <row r="5414" spans="1:9" x14ac:dyDescent="0.2">
      <c r="A5414" s="221" t="s">
        <v>15</v>
      </c>
      <c r="B5414" s="221">
        <v>23100000</v>
      </c>
      <c r="C5414" s="221">
        <f t="shared" si="168"/>
        <v>8</v>
      </c>
      <c r="D5414" s="221">
        <v>23100000</v>
      </c>
      <c r="F5414" s="221" t="s">
        <v>2488</v>
      </c>
      <c r="I5414" s="222">
        <f t="shared" si="169"/>
        <v>0</v>
      </c>
    </row>
    <row r="5415" spans="1:9" x14ac:dyDescent="0.2">
      <c r="A5415" s="221" t="s">
        <v>15</v>
      </c>
      <c r="B5415" s="221">
        <v>23130000</v>
      </c>
      <c r="C5415" s="221">
        <f t="shared" si="168"/>
        <v>8</v>
      </c>
      <c r="D5415" s="221">
        <v>23130000</v>
      </c>
      <c r="F5415" s="221" t="s">
        <v>2489</v>
      </c>
      <c r="I5415" s="222">
        <f t="shared" si="169"/>
        <v>0</v>
      </c>
    </row>
    <row r="5416" spans="1:9" x14ac:dyDescent="0.2">
      <c r="A5416" s="221" t="s">
        <v>15</v>
      </c>
      <c r="B5416" s="221">
        <v>23140000</v>
      </c>
      <c r="C5416" s="221">
        <f t="shared" si="168"/>
        <v>8</v>
      </c>
      <c r="D5416" s="221">
        <v>23140000</v>
      </c>
      <c r="F5416" s="221" t="s">
        <v>2490</v>
      </c>
      <c r="G5416" s="222">
        <v>45914933.93</v>
      </c>
      <c r="I5416" s="222">
        <f t="shared" si="169"/>
        <v>45914933.93</v>
      </c>
    </row>
    <row r="5417" spans="1:9" x14ac:dyDescent="0.2">
      <c r="A5417" s="221" t="s">
        <v>15</v>
      </c>
      <c r="B5417" s="221">
        <v>27500000</v>
      </c>
      <c r="C5417" s="221">
        <f t="shared" si="168"/>
        <v>8</v>
      </c>
      <c r="D5417" s="221">
        <v>27500000</v>
      </c>
      <c r="F5417" s="221" t="s">
        <v>56</v>
      </c>
      <c r="G5417" s="222">
        <v>3360000</v>
      </c>
      <c r="I5417" s="222">
        <f t="shared" si="169"/>
        <v>3360000</v>
      </c>
    </row>
    <row r="5418" spans="1:9" x14ac:dyDescent="0.2">
      <c r="A5418" s="221" t="s">
        <v>15</v>
      </c>
      <c r="B5418" s="221">
        <v>28130000</v>
      </c>
      <c r="C5418" s="221">
        <f t="shared" si="168"/>
        <v>8</v>
      </c>
      <c r="D5418" s="221">
        <v>28130000</v>
      </c>
      <c r="F5418" s="221" t="s">
        <v>268</v>
      </c>
      <c r="I5418" s="222">
        <f t="shared" si="169"/>
        <v>0</v>
      </c>
    </row>
    <row r="5419" spans="1:9" x14ac:dyDescent="0.2">
      <c r="A5419" s="221" t="s">
        <v>15</v>
      </c>
      <c r="B5419" s="221">
        <v>28150000</v>
      </c>
      <c r="C5419" s="221">
        <f t="shared" si="168"/>
        <v>8</v>
      </c>
      <c r="D5419" s="221">
        <v>28150000</v>
      </c>
      <c r="F5419" s="221" t="s">
        <v>57</v>
      </c>
      <c r="H5419" s="222">
        <v>10074758.403999999</v>
      </c>
      <c r="I5419" s="222">
        <f t="shared" si="169"/>
        <v>-10074758.403999999</v>
      </c>
    </row>
    <row r="5420" spans="1:9" x14ac:dyDescent="0.2">
      <c r="A5420" s="221" t="s">
        <v>15</v>
      </c>
      <c r="B5420" s="221">
        <v>28152000</v>
      </c>
      <c r="C5420" s="221">
        <f t="shared" si="168"/>
        <v>8</v>
      </c>
      <c r="D5420" s="221">
        <v>28152000</v>
      </c>
      <c r="F5420" s="221" t="s">
        <v>270</v>
      </c>
      <c r="H5420" s="222">
        <v>6616034.4400000004</v>
      </c>
      <c r="I5420" s="222">
        <f t="shared" si="169"/>
        <v>-6616034.4400000004</v>
      </c>
    </row>
    <row r="5421" spans="1:9" x14ac:dyDescent="0.2">
      <c r="A5421" s="221" t="s">
        <v>15</v>
      </c>
      <c r="B5421" s="221">
        <v>28180000</v>
      </c>
      <c r="C5421" s="221">
        <f t="shared" si="168"/>
        <v>8</v>
      </c>
      <c r="D5421" s="221">
        <v>28180000</v>
      </c>
      <c r="F5421" s="221" t="s">
        <v>2492</v>
      </c>
      <c r="H5421" s="222">
        <v>16654060.443</v>
      </c>
      <c r="I5421" s="222">
        <f t="shared" si="169"/>
        <v>-16654060.443</v>
      </c>
    </row>
    <row r="5422" spans="1:9" x14ac:dyDescent="0.2">
      <c r="A5422" s="221" t="s">
        <v>15</v>
      </c>
      <c r="B5422" s="221">
        <v>28181000</v>
      </c>
      <c r="C5422" s="221">
        <f t="shared" si="168"/>
        <v>8</v>
      </c>
      <c r="D5422" s="221">
        <v>28181000</v>
      </c>
      <c r="F5422" s="221" t="s">
        <v>271</v>
      </c>
      <c r="H5422" s="222">
        <v>1754787258.941</v>
      </c>
      <c r="I5422" s="222">
        <f t="shared" si="169"/>
        <v>-1754787258.941</v>
      </c>
    </row>
    <row r="5423" spans="1:9" x14ac:dyDescent="0.2">
      <c r="A5423" s="221" t="s">
        <v>15</v>
      </c>
      <c r="B5423" s="221">
        <v>28182000</v>
      </c>
      <c r="C5423" s="221">
        <f t="shared" si="168"/>
        <v>8</v>
      </c>
      <c r="D5423" s="221">
        <v>28182000</v>
      </c>
      <c r="F5423" s="221" t="s">
        <v>59</v>
      </c>
      <c r="H5423" s="222">
        <v>7770461.0319999997</v>
      </c>
      <c r="I5423" s="222">
        <f t="shared" si="169"/>
        <v>-7770461.0319999997</v>
      </c>
    </row>
    <row r="5424" spans="1:9" x14ac:dyDescent="0.2">
      <c r="A5424" s="221" t="s">
        <v>15</v>
      </c>
      <c r="B5424" s="221">
        <v>28183000</v>
      </c>
      <c r="C5424" s="221">
        <f t="shared" si="168"/>
        <v>8</v>
      </c>
      <c r="D5424" s="221">
        <v>28183000</v>
      </c>
      <c r="F5424" s="221" t="s">
        <v>60</v>
      </c>
      <c r="H5424" s="222">
        <v>17254353.52</v>
      </c>
      <c r="I5424" s="222">
        <f t="shared" si="169"/>
        <v>-17254353.52</v>
      </c>
    </row>
    <row r="5425" spans="1:9" x14ac:dyDescent="0.2">
      <c r="A5425" s="221" t="s">
        <v>15</v>
      </c>
      <c r="B5425" s="221">
        <v>28184000</v>
      </c>
      <c r="C5425" s="221">
        <f t="shared" si="168"/>
        <v>8</v>
      </c>
      <c r="D5425" s="221">
        <v>28184000</v>
      </c>
      <c r="F5425" s="221" t="s">
        <v>61</v>
      </c>
      <c r="H5425" s="222">
        <v>15145072.118000001</v>
      </c>
      <c r="I5425" s="222">
        <f t="shared" si="169"/>
        <v>-15145072.118000001</v>
      </c>
    </row>
    <row r="5426" spans="1:9" x14ac:dyDescent="0.2">
      <c r="A5426" s="221" t="s">
        <v>15</v>
      </c>
      <c r="B5426" s="221">
        <v>31100000</v>
      </c>
      <c r="C5426" s="221">
        <f t="shared" si="168"/>
        <v>8</v>
      </c>
      <c r="D5426" s="221">
        <v>31100000</v>
      </c>
      <c r="F5426" s="221" t="s">
        <v>2493</v>
      </c>
      <c r="G5426" s="222">
        <v>1514633400.5799999</v>
      </c>
      <c r="I5426" s="222">
        <f t="shared" si="169"/>
        <v>1514633400.5799999</v>
      </c>
    </row>
    <row r="5427" spans="1:9" x14ac:dyDescent="0.2">
      <c r="A5427" s="221" t="s">
        <v>15</v>
      </c>
      <c r="B5427" s="221">
        <v>32000000</v>
      </c>
      <c r="C5427" s="221">
        <f t="shared" si="168"/>
        <v>8</v>
      </c>
      <c r="D5427" s="221">
        <v>31100000</v>
      </c>
      <c r="F5427" s="221" t="s">
        <v>3580</v>
      </c>
      <c r="G5427" s="222">
        <v>116403606.18000001</v>
      </c>
      <c r="I5427" s="222">
        <f t="shared" si="169"/>
        <v>116403606.18000001</v>
      </c>
    </row>
    <row r="5428" spans="1:9" x14ac:dyDescent="0.2">
      <c r="A5428" s="221" t="s">
        <v>15</v>
      </c>
      <c r="B5428" s="221">
        <v>33100000</v>
      </c>
      <c r="C5428" s="221">
        <f t="shared" si="168"/>
        <v>8</v>
      </c>
      <c r="D5428" s="221">
        <v>35500000</v>
      </c>
      <c r="F5428" s="221" t="s">
        <v>2494</v>
      </c>
      <c r="G5428" s="222">
        <v>68342237.290000007</v>
      </c>
      <c r="I5428" s="222">
        <f t="shared" si="169"/>
        <v>68342237.290000007</v>
      </c>
    </row>
    <row r="5429" spans="1:9" x14ac:dyDescent="0.2">
      <c r="A5429" s="221" t="s">
        <v>15</v>
      </c>
      <c r="B5429" s="221">
        <v>35500000</v>
      </c>
      <c r="C5429" s="221">
        <f t="shared" si="168"/>
        <v>8</v>
      </c>
      <c r="D5429" s="221">
        <v>35500000</v>
      </c>
      <c r="F5429" s="221" t="s">
        <v>613</v>
      </c>
      <c r="G5429" s="222">
        <v>226445786.68000001</v>
      </c>
      <c r="I5429" s="222">
        <f t="shared" si="169"/>
        <v>226445786.68000001</v>
      </c>
    </row>
    <row r="5430" spans="1:9" x14ac:dyDescent="0.2">
      <c r="A5430" s="221" t="s">
        <v>15</v>
      </c>
      <c r="B5430" s="221">
        <v>38000000</v>
      </c>
      <c r="C5430" s="221">
        <f t="shared" si="168"/>
        <v>8</v>
      </c>
      <c r="D5430" s="221">
        <v>38000000</v>
      </c>
      <c r="F5430" s="221" t="s">
        <v>617</v>
      </c>
      <c r="G5430" s="222">
        <v>989365362.88199997</v>
      </c>
      <c r="I5430" s="222">
        <f t="shared" si="169"/>
        <v>989365362.88199997</v>
      </c>
    </row>
    <row r="5431" spans="1:9" x14ac:dyDescent="0.2">
      <c r="A5431" s="221" t="s">
        <v>15</v>
      </c>
      <c r="B5431" s="221">
        <v>40110000</v>
      </c>
      <c r="C5431" s="221">
        <f t="shared" si="168"/>
        <v>8</v>
      </c>
      <c r="D5431" s="221">
        <v>40110000</v>
      </c>
      <c r="F5431" s="221" t="s">
        <v>1565</v>
      </c>
      <c r="H5431" s="222">
        <v>555887450.37</v>
      </c>
      <c r="I5431" s="222">
        <f t="shared" si="169"/>
        <v>-555887450.37</v>
      </c>
    </row>
    <row r="5432" spans="1:9" x14ac:dyDescent="0.2">
      <c r="A5432" s="221" t="s">
        <v>15</v>
      </c>
      <c r="B5432" s="221">
        <v>40120000</v>
      </c>
      <c r="C5432" s="221">
        <f t="shared" si="168"/>
        <v>8</v>
      </c>
      <c r="D5432" s="221">
        <v>40120000</v>
      </c>
      <c r="F5432" s="221" t="s">
        <v>65</v>
      </c>
      <c r="H5432" s="222">
        <v>1302103368.4200001</v>
      </c>
      <c r="I5432" s="222">
        <f t="shared" si="169"/>
        <v>-1302103368.4200001</v>
      </c>
    </row>
    <row r="5433" spans="1:9" x14ac:dyDescent="0.2">
      <c r="A5433" s="221" t="s">
        <v>15</v>
      </c>
      <c r="B5433" s="221">
        <v>40320000</v>
      </c>
      <c r="C5433" s="221">
        <f t="shared" si="168"/>
        <v>8</v>
      </c>
      <c r="D5433" s="221">
        <v>40320000</v>
      </c>
      <c r="F5433" s="221" t="s">
        <v>1206</v>
      </c>
      <c r="I5433" s="222">
        <f t="shared" si="169"/>
        <v>0</v>
      </c>
    </row>
    <row r="5434" spans="1:9" x14ac:dyDescent="0.2">
      <c r="A5434" s="221" t="s">
        <v>15</v>
      </c>
      <c r="B5434" s="221">
        <v>40330000</v>
      </c>
      <c r="C5434" s="221">
        <f t="shared" si="168"/>
        <v>8</v>
      </c>
      <c r="D5434" s="221">
        <v>40330000</v>
      </c>
      <c r="F5434" s="221" t="s">
        <v>1208</v>
      </c>
      <c r="I5434" s="222">
        <f t="shared" si="169"/>
        <v>0</v>
      </c>
    </row>
    <row r="5435" spans="1:9" x14ac:dyDescent="0.2">
      <c r="A5435" s="221" t="s">
        <v>15</v>
      </c>
      <c r="B5435" s="221">
        <v>40400000</v>
      </c>
      <c r="C5435" s="221">
        <f t="shared" si="168"/>
        <v>8</v>
      </c>
      <c r="D5435" s="221">
        <v>40400000</v>
      </c>
      <c r="F5435" s="221" t="s">
        <v>283</v>
      </c>
      <c r="I5435" s="222">
        <f t="shared" si="169"/>
        <v>0</v>
      </c>
    </row>
    <row r="5436" spans="1:9" x14ac:dyDescent="0.2">
      <c r="A5436" s="221" t="s">
        <v>15</v>
      </c>
      <c r="B5436" s="221">
        <v>40800000</v>
      </c>
      <c r="C5436" s="221">
        <f t="shared" si="168"/>
        <v>8</v>
      </c>
      <c r="D5436" s="221">
        <v>40800000</v>
      </c>
      <c r="F5436" s="221" t="s">
        <v>68</v>
      </c>
      <c r="H5436" s="222">
        <v>157376146.442</v>
      </c>
      <c r="I5436" s="222">
        <f t="shared" si="169"/>
        <v>-157376146.442</v>
      </c>
    </row>
    <row r="5437" spans="1:9" x14ac:dyDescent="0.2">
      <c r="A5437" s="221" t="s">
        <v>15</v>
      </c>
      <c r="B5437" s="221">
        <v>40900000</v>
      </c>
      <c r="C5437" s="221">
        <f t="shared" si="168"/>
        <v>8</v>
      </c>
      <c r="D5437" s="221">
        <v>40900000</v>
      </c>
      <c r="F5437" s="221" t="s">
        <v>69</v>
      </c>
      <c r="G5437" s="222">
        <v>91822705.048999995</v>
      </c>
      <c r="I5437" s="222">
        <f t="shared" si="169"/>
        <v>91822705.048999995</v>
      </c>
    </row>
    <row r="5438" spans="1:9" x14ac:dyDescent="0.2">
      <c r="A5438" s="221" t="s">
        <v>15</v>
      </c>
      <c r="B5438" s="221">
        <v>41100000</v>
      </c>
      <c r="C5438" s="221">
        <f t="shared" si="168"/>
        <v>8</v>
      </c>
      <c r="D5438" s="221">
        <v>41100000</v>
      </c>
      <c r="F5438" s="221" t="s">
        <v>70</v>
      </c>
      <c r="G5438" s="222">
        <v>1908473153.753</v>
      </c>
      <c r="I5438" s="222">
        <f t="shared" si="169"/>
        <v>1908473153.753</v>
      </c>
    </row>
    <row r="5439" spans="1:9" x14ac:dyDescent="0.2">
      <c r="A5439" s="221" t="s">
        <v>15</v>
      </c>
      <c r="B5439" s="221">
        <v>41910000</v>
      </c>
      <c r="C5439" s="221">
        <f t="shared" si="168"/>
        <v>8</v>
      </c>
      <c r="D5439" s="221">
        <v>41910000</v>
      </c>
      <c r="F5439" s="221" t="s">
        <v>2496</v>
      </c>
      <c r="H5439" s="222">
        <v>2353327229.0539999</v>
      </c>
      <c r="I5439" s="222">
        <f t="shared" si="169"/>
        <v>-2353327229.0539999</v>
      </c>
    </row>
    <row r="5440" spans="1:9" x14ac:dyDescent="0.2">
      <c r="A5440" s="221" t="s">
        <v>15</v>
      </c>
      <c r="B5440" s="221">
        <v>42100000</v>
      </c>
      <c r="C5440" s="221">
        <f t="shared" si="168"/>
        <v>8</v>
      </c>
      <c r="D5440" s="221">
        <v>42100000</v>
      </c>
      <c r="F5440" s="221" t="s">
        <v>72</v>
      </c>
      <c r="G5440" s="222">
        <v>15583437.328</v>
      </c>
      <c r="I5440" s="222">
        <f t="shared" si="169"/>
        <v>15583437.328</v>
      </c>
    </row>
    <row r="5441" spans="1:9" x14ac:dyDescent="0.2">
      <c r="A5441" s="221" t="s">
        <v>15</v>
      </c>
      <c r="B5441" s="221">
        <v>42110000</v>
      </c>
      <c r="C5441" s="221">
        <f t="shared" si="168"/>
        <v>8</v>
      </c>
      <c r="D5441" s="221">
        <v>42110000</v>
      </c>
      <c r="F5441" s="221" t="s">
        <v>296</v>
      </c>
      <c r="I5441" s="222">
        <f t="shared" si="169"/>
        <v>0</v>
      </c>
    </row>
    <row r="5442" spans="1:9" x14ac:dyDescent="0.2">
      <c r="A5442" s="221" t="s">
        <v>15</v>
      </c>
      <c r="B5442" s="221">
        <v>42500000</v>
      </c>
      <c r="C5442" s="221">
        <f t="shared" ref="C5442:C5505" si="170">+LEN(B:B)</f>
        <v>8</v>
      </c>
      <c r="D5442" s="221">
        <v>42500000</v>
      </c>
      <c r="F5442" s="221" t="s">
        <v>73</v>
      </c>
      <c r="I5442" s="222">
        <f t="shared" ref="I5442:I5505" si="171">+G:G-H:H</f>
        <v>0</v>
      </c>
    </row>
    <row r="5443" spans="1:9" x14ac:dyDescent="0.2">
      <c r="A5443" s="221" t="s">
        <v>15</v>
      </c>
      <c r="B5443" s="221">
        <v>42510000</v>
      </c>
      <c r="C5443" s="221">
        <f t="shared" si="170"/>
        <v>8</v>
      </c>
      <c r="D5443" s="221">
        <v>42510000</v>
      </c>
      <c r="F5443" s="221" t="s">
        <v>306</v>
      </c>
      <c r="I5443" s="222">
        <f t="shared" si="171"/>
        <v>0</v>
      </c>
    </row>
    <row r="5444" spans="1:9" x14ac:dyDescent="0.2">
      <c r="A5444" s="221" t="s">
        <v>15</v>
      </c>
      <c r="B5444" s="221">
        <v>42520000</v>
      </c>
      <c r="C5444" s="221">
        <f t="shared" si="170"/>
        <v>8</v>
      </c>
      <c r="D5444" s="221">
        <v>42520000</v>
      </c>
      <c r="F5444" s="221" t="s">
        <v>75</v>
      </c>
      <c r="G5444" s="222">
        <v>1500000</v>
      </c>
      <c r="I5444" s="222">
        <f t="shared" si="171"/>
        <v>1500000</v>
      </c>
    </row>
    <row r="5445" spans="1:9" x14ac:dyDescent="0.2">
      <c r="A5445" s="221" t="s">
        <v>15</v>
      </c>
      <c r="B5445" s="221">
        <v>42800000</v>
      </c>
      <c r="C5445" s="221">
        <f t="shared" si="170"/>
        <v>8</v>
      </c>
      <c r="D5445" s="221">
        <v>42800000</v>
      </c>
      <c r="F5445" s="221" t="s">
        <v>300</v>
      </c>
      <c r="H5445" s="222">
        <v>50404270.969999999</v>
      </c>
      <c r="I5445" s="222">
        <f t="shared" si="171"/>
        <v>-50404270.969999999</v>
      </c>
    </row>
    <row r="5446" spans="1:9" x14ac:dyDescent="0.2">
      <c r="A5446" s="221" t="s">
        <v>15</v>
      </c>
      <c r="B5446" s="221">
        <v>42810000</v>
      </c>
      <c r="C5446" s="221">
        <f t="shared" si="170"/>
        <v>8</v>
      </c>
      <c r="D5446" s="221">
        <v>42800000</v>
      </c>
      <c r="F5446" s="221" t="s">
        <v>5227</v>
      </c>
      <c r="H5446" s="222">
        <v>21900000</v>
      </c>
      <c r="I5446" s="222">
        <f t="shared" si="171"/>
        <v>-21900000</v>
      </c>
    </row>
    <row r="5447" spans="1:9" x14ac:dyDescent="0.2">
      <c r="A5447" s="221" t="s">
        <v>15</v>
      </c>
      <c r="B5447" s="221">
        <v>43100000</v>
      </c>
      <c r="C5447" s="221">
        <f t="shared" si="170"/>
        <v>8</v>
      </c>
      <c r="D5447" s="221">
        <v>43100000</v>
      </c>
      <c r="F5447" s="221" t="s">
        <v>77</v>
      </c>
      <c r="H5447" s="222">
        <v>21231014.633000001</v>
      </c>
      <c r="I5447" s="222">
        <f t="shared" si="171"/>
        <v>-21231014.633000001</v>
      </c>
    </row>
    <row r="5448" spans="1:9" x14ac:dyDescent="0.2">
      <c r="A5448" s="221" t="s">
        <v>15</v>
      </c>
      <c r="B5448" s="221">
        <v>43110000</v>
      </c>
      <c r="C5448" s="221">
        <f t="shared" si="170"/>
        <v>8</v>
      </c>
      <c r="D5448" s="221">
        <v>43110000</v>
      </c>
      <c r="F5448" s="221" t="s">
        <v>78</v>
      </c>
      <c r="H5448" s="222">
        <v>161000</v>
      </c>
      <c r="I5448" s="222">
        <f t="shared" si="171"/>
        <v>-161000</v>
      </c>
    </row>
    <row r="5449" spans="1:9" x14ac:dyDescent="0.2">
      <c r="A5449" s="221" t="s">
        <v>15</v>
      </c>
      <c r="B5449" s="221">
        <v>43200000</v>
      </c>
      <c r="C5449" s="221">
        <f t="shared" si="170"/>
        <v>8</v>
      </c>
      <c r="D5449" s="221">
        <v>43200000</v>
      </c>
      <c r="F5449" s="221" t="s">
        <v>79</v>
      </c>
      <c r="H5449" s="222">
        <v>11420772.653999999</v>
      </c>
      <c r="I5449" s="222">
        <f t="shared" si="171"/>
        <v>-11420772.653999999</v>
      </c>
    </row>
    <row r="5450" spans="1:9" x14ac:dyDescent="0.2">
      <c r="A5450" s="221" t="s">
        <v>15</v>
      </c>
      <c r="B5450" s="221">
        <v>43300000</v>
      </c>
      <c r="C5450" s="221">
        <f t="shared" si="170"/>
        <v>8</v>
      </c>
      <c r="D5450" s="221">
        <v>43300000</v>
      </c>
      <c r="F5450" s="221" t="s">
        <v>80</v>
      </c>
      <c r="H5450" s="222">
        <v>1845592.2250000001</v>
      </c>
      <c r="I5450" s="222">
        <f t="shared" si="171"/>
        <v>-1845592.2250000001</v>
      </c>
    </row>
    <row r="5451" spans="1:9" x14ac:dyDescent="0.2">
      <c r="A5451" s="221" t="s">
        <v>15</v>
      </c>
      <c r="B5451" s="221">
        <v>43800000</v>
      </c>
      <c r="C5451" s="221">
        <f t="shared" si="170"/>
        <v>8</v>
      </c>
      <c r="D5451" s="221">
        <v>43800000</v>
      </c>
      <c r="F5451" s="221" t="s">
        <v>1826</v>
      </c>
      <c r="I5451" s="222">
        <f t="shared" si="171"/>
        <v>0</v>
      </c>
    </row>
    <row r="5452" spans="1:9" x14ac:dyDescent="0.2">
      <c r="A5452" s="221" t="s">
        <v>15</v>
      </c>
      <c r="B5452" s="221">
        <v>43860000</v>
      </c>
      <c r="C5452" s="221">
        <f t="shared" si="170"/>
        <v>8</v>
      </c>
      <c r="D5452" s="221">
        <v>43860000</v>
      </c>
      <c r="F5452" s="221" t="s">
        <v>302</v>
      </c>
      <c r="H5452" s="222">
        <v>40000</v>
      </c>
      <c r="I5452" s="222">
        <f t="shared" si="171"/>
        <v>-40000</v>
      </c>
    </row>
    <row r="5453" spans="1:9" x14ac:dyDescent="0.2">
      <c r="A5453" s="221" t="s">
        <v>15</v>
      </c>
      <c r="B5453" s="221">
        <v>44100000</v>
      </c>
      <c r="C5453" s="221">
        <f t="shared" si="170"/>
        <v>8</v>
      </c>
      <c r="D5453" s="221">
        <v>44100000</v>
      </c>
      <c r="F5453" s="221" t="s">
        <v>82</v>
      </c>
      <c r="H5453" s="222">
        <v>5980515</v>
      </c>
      <c r="I5453" s="222">
        <f t="shared" si="171"/>
        <v>-5980515</v>
      </c>
    </row>
    <row r="5454" spans="1:9" x14ac:dyDescent="0.2">
      <c r="A5454" s="221" t="s">
        <v>15</v>
      </c>
      <c r="B5454" s="221">
        <v>44300000</v>
      </c>
      <c r="C5454" s="221">
        <f t="shared" si="170"/>
        <v>8</v>
      </c>
      <c r="D5454" s="221">
        <v>44300000</v>
      </c>
      <c r="F5454" s="221" t="s">
        <v>83</v>
      </c>
      <c r="G5454" s="222">
        <v>320000</v>
      </c>
      <c r="I5454" s="222">
        <f t="shared" si="171"/>
        <v>320000</v>
      </c>
    </row>
    <row r="5455" spans="1:9" x14ac:dyDescent="0.2">
      <c r="A5455" s="221" t="s">
        <v>15</v>
      </c>
      <c r="B5455" s="221">
        <v>44400000</v>
      </c>
      <c r="C5455" s="221">
        <f t="shared" si="170"/>
        <v>8</v>
      </c>
      <c r="D5455" s="221">
        <v>44400000</v>
      </c>
      <c r="F5455" s="221" t="s">
        <v>2842</v>
      </c>
      <c r="H5455" s="222">
        <v>41926244.560000002</v>
      </c>
      <c r="I5455" s="222">
        <f t="shared" si="171"/>
        <v>-41926244.560000002</v>
      </c>
    </row>
    <row r="5456" spans="1:9" x14ac:dyDescent="0.2">
      <c r="A5456" s="221" t="s">
        <v>15</v>
      </c>
      <c r="B5456" s="221">
        <v>44410000</v>
      </c>
      <c r="C5456" s="221">
        <f t="shared" si="170"/>
        <v>8</v>
      </c>
      <c r="D5456" s="221">
        <v>44410000</v>
      </c>
      <c r="F5456" s="221" t="s">
        <v>84</v>
      </c>
      <c r="H5456" s="222">
        <v>181890</v>
      </c>
      <c r="I5456" s="222">
        <f t="shared" si="171"/>
        <v>-181890</v>
      </c>
    </row>
    <row r="5457" spans="1:9" x14ac:dyDescent="0.2">
      <c r="A5457" s="221" t="s">
        <v>15</v>
      </c>
      <c r="B5457" s="221">
        <v>44550000</v>
      </c>
      <c r="C5457" s="221">
        <f t="shared" si="170"/>
        <v>8</v>
      </c>
      <c r="D5457" s="221">
        <v>44550000</v>
      </c>
      <c r="F5457" s="221" t="s">
        <v>88</v>
      </c>
      <c r="G5457" s="222">
        <v>128611888.95</v>
      </c>
      <c r="I5457" s="222">
        <f t="shared" si="171"/>
        <v>128611888.95</v>
      </c>
    </row>
    <row r="5458" spans="1:9" x14ac:dyDescent="0.2">
      <c r="A5458" s="221" t="s">
        <v>15</v>
      </c>
      <c r="B5458" s="221">
        <v>44551000</v>
      </c>
      <c r="C5458" s="221">
        <f t="shared" si="170"/>
        <v>8</v>
      </c>
      <c r="D5458" s="221">
        <v>44562000</v>
      </c>
      <c r="F5458" s="221" t="s">
        <v>2498</v>
      </c>
      <c r="G5458" s="222">
        <v>700340249.75</v>
      </c>
      <c r="I5458" s="222">
        <f t="shared" si="171"/>
        <v>700340249.75</v>
      </c>
    </row>
    <row r="5459" spans="1:9" x14ac:dyDescent="0.2">
      <c r="A5459" s="221" t="s">
        <v>15</v>
      </c>
      <c r="B5459" s="221">
        <v>44562000</v>
      </c>
      <c r="C5459" s="221">
        <f t="shared" si="170"/>
        <v>8</v>
      </c>
      <c r="D5459" s="221">
        <v>44562000</v>
      </c>
      <c r="F5459" s="221" t="s">
        <v>89</v>
      </c>
      <c r="G5459" s="222">
        <v>1284734.53</v>
      </c>
      <c r="I5459" s="222">
        <f t="shared" si="171"/>
        <v>1284734.53</v>
      </c>
    </row>
    <row r="5460" spans="1:9" x14ac:dyDescent="0.2">
      <c r="A5460" s="221" t="s">
        <v>15</v>
      </c>
      <c r="B5460" s="221">
        <v>44564000</v>
      </c>
      <c r="C5460" s="221">
        <f t="shared" si="170"/>
        <v>8</v>
      </c>
      <c r="D5460" s="221">
        <v>44564000</v>
      </c>
      <c r="F5460" s="221" t="s">
        <v>91</v>
      </c>
      <c r="G5460" s="222">
        <v>39452694.380000003</v>
      </c>
      <c r="I5460" s="222">
        <f t="shared" si="171"/>
        <v>39452694.380000003</v>
      </c>
    </row>
    <row r="5461" spans="1:9" x14ac:dyDescent="0.2">
      <c r="A5461" s="221" t="s">
        <v>15</v>
      </c>
      <c r="B5461" s="221">
        <v>44565000</v>
      </c>
      <c r="C5461" s="221">
        <f t="shared" si="170"/>
        <v>8</v>
      </c>
      <c r="D5461" s="221">
        <v>44565000</v>
      </c>
      <c r="F5461" s="221" t="s">
        <v>1951</v>
      </c>
      <c r="G5461" s="222">
        <v>701400</v>
      </c>
      <c r="I5461" s="222">
        <f t="shared" si="171"/>
        <v>701400</v>
      </c>
    </row>
    <row r="5462" spans="1:9" x14ac:dyDescent="0.2">
      <c r="A5462" s="221" t="s">
        <v>15</v>
      </c>
      <c r="B5462" s="221">
        <v>44571000</v>
      </c>
      <c r="C5462" s="221">
        <f t="shared" si="170"/>
        <v>8</v>
      </c>
      <c r="D5462" s="221">
        <v>44571000</v>
      </c>
      <c r="F5462" s="221" t="s">
        <v>93</v>
      </c>
      <c r="I5462" s="222">
        <f t="shared" si="171"/>
        <v>0</v>
      </c>
    </row>
    <row r="5463" spans="1:9" x14ac:dyDescent="0.2">
      <c r="A5463" s="221" t="s">
        <v>15</v>
      </c>
      <c r="B5463" s="221">
        <v>44572000</v>
      </c>
      <c r="C5463" s="221">
        <f t="shared" si="170"/>
        <v>8</v>
      </c>
      <c r="D5463" s="221">
        <v>44572000</v>
      </c>
      <c r="F5463" s="221" t="s">
        <v>311</v>
      </c>
      <c r="H5463" s="222">
        <v>207333.33</v>
      </c>
      <c r="I5463" s="222">
        <f t="shared" si="171"/>
        <v>-207333.33</v>
      </c>
    </row>
    <row r="5464" spans="1:9" x14ac:dyDescent="0.2">
      <c r="A5464" s="221" t="s">
        <v>15</v>
      </c>
      <c r="B5464" s="221">
        <v>44580000</v>
      </c>
      <c r="C5464" s="221">
        <f t="shared" si="170"/>
        <v>8</v>
      </c>
      <c r="D5464" s="221">
        <v>44580000</v>
      </c>
      <c r="F5464" s="221" t="s">
        <v>644</v>
      </c>
      <c r="H5464" s="222">
        <v>800362.26</v>
      </c>
      <c r="I5464" s="222">
        <f t="shared" si="171"/>
        <v>-800362.26</v>
      </c>
    </row>
    <row r="5465" spans="1:9" x14ac:dyDescent="0.2">
      <c r="A5465" s="221" t="s">
        <v>15</v>
      </c>
      <c r="B5465" s="221">
        <v>44583000</v>
      </c>
      <c r="C5465" s="221">
        <f t="shared" si="170"/>
        <v>8</v>
      </c>
      <c r="D5465" s="221">
        <v>44583000</v>
      </c>
      <c r="F5465" s="221" t="s">
        <v>1778</v>
      </c>
      <c r="G5465" s="222">
        <v>73166.8</v>
      </c>
      <c r="I5465" s="222">
        <f t="shared" si="171"/>
        <v>73166.8</v>
      </c>
    </row>
    <row r="5466" spans="1:9" x14ac:dyDescent="0.2">
      <c r="A5466" s="221" t="s">
        <v>15</v>
      </c>
      <c r="B5466" s="221">
        <v>45511000</v>
      </c>
      <c r="C5466" s="221">
        <f t="shared" si="170"/>
        <v>8</v>
      </c>
      <c r="D5466" s="221">
        <v>45511000</v>
      </c>
      <c r="F5466" s="221" t="s">
        <v>330</v>
      </c>
      <c r="H5466" s="222">
        <v>932163402.77999997</v>
      </c>
      <c r="I5466" s="222">
        <f t="shared" si="171"/>
        <v>-932163402.77999997</v>
      </c>
    </row>
    <row r="5467" spans="1:9" x14ac:dyDescent="0.2">
      <c r="A5467" s="221" t="s">
        <v>15</v>
      </c>
      <c r="B5467" s="221">
        <v>45512000</v>
      </c>
      <c r="C5467" s="221">
        <f t="shared" si="170"/>
        <v>8</v>
      </c>
      <c r="D5467" s="221">
        <v>45512000</v>
      </c>
      <c r="F5467" s="221" t="s">
        <v>314</v>
      </c>
      <c r="H5467" s="222">
        <v>98478556.700000003</v>
      </c>
      <c r="I5467" s="222">
        <f t="shared" si="171"/>
        <v>-98478556.700000003</v>
      </c>
    </row>
    <row r="5468" spans="1:9" x14ac:dyDescent="0.2">
      <c r="A5468" s="221" t="s">
        <v>15</v>
      </c>
      <c r="B5468" s="221">
        <v>45513000</v>
      </c>
      <c r="C5468" s="221">
        <f t="shared" si="170"/>
        <v>8</v>
      </c>
      <c r="D5468" s="221">
        <v>45513000</v>
      </c>
      <c r="F5468" s="221" t="s">
        <v>1869</v>
      </c>
      <c r="H5468" s="222">
        <v>164054966.66999999</v>
      </c>
      <c r="I5468" s="222">
        <f t="shared" si="171"/>
        <v>-164054966.66999999</v>
      </c>
    </row>
    <row r="5469" spans="1:9" x14ac:dyDescent="0.2">
      <c r="A5469" s="221" t="s">
        <v>15</v>
      </c>
      <c r="B5469" s="221">
        <v>46600000</v>
      </c>
      <c r="C5469" s="221">
        <f t="shared" si="170"/>
        <v>8</v>
      </c>
      <c r="D5469" s="221">
        <v>46600000</v>
      </c>
      <c r="F5469" s="221" t="s">
        <v>317</v>
      </c>
      <c r="H5469" s="222">
        <v>2953400</v>
      </c>
      <c r="I5469" s="222">
        <f t="shared" si="171"/>
        <v>-2953400</v>
      </c>
    </row>
    <row r="5470" spans="1:9" x14ac:dyDescent="0.2">
      <c r="A5470" s="221" t="s">
        <v>15</v>
      </c>
      <c r="B5470" s="221">
        <v>46610300</v>
      </c>
      <c r="C5470" s="221">
        <f t="shared" si="170"/>
        <v>8</v>
      </c>
      <c r="D5470" s="221">
        <v>46600000</v>
      </c>
      <c r="F5470" s="221" t="s">
        <v>2499</v>
      </c>
      <c r="H5470" s="222">
        <v>118398037.31999999</v>
      </c>
      <c r="I5470" s="222">
        <f t="shared" si="171"/>
        <v>-118398037.31999999</v>
      </c>
    </row>
    <row r="5471" spans="1:9" x14ac:dyDescent="0.2">
      <c r="A5471" s="221" t="s">
        <v>15</v>
      </c>
      <c r="B5471" s="221">
        <v>46610700</v>
      </c>
      <c r="C5471" s="221">
        <f t="shared" si="170"/>
        <v>8</v>
      </c>
      <c r="D5471" s="221">
        <v>46600000</v>
      </c>
      <c r="F5471" s="221" t="s">
        <v>2500</v>
      </c>
      <c r="I5471" s="222">
        <f t="shared" si="171"/>
        <v>0</v>
      </c>
    </row>
    <row r="5472" spans="1:9" x14ac:dyDescent="0.2">
      <c r="A5472" s="221" t="s">
        <v>15</v>
      </c>
      <c r="B5472" s="221">
        <v>46620001</v>
      </c>
      <c r="C5472" s="221">
        <f t="shared" si="170"/>
        <v>8</v>
      </c>
      <c r="D5472" s="221">
        <v>46600000</v>
      </c>
      <c r="F5472" s="221" t="s">
        <v>2501</v>
      </c>
      <c r="I5472" s="222">
        <f t="shared" si="171"/>
        <v>0</v>
      </c>
    </row>
    <row r="5473" spans="1:9" x14ac:dyDescent="0.2">
      <c r="A5473" s="221" t="s">
        <v>15</v>
      </c>
      <c r="B5473" s="221">
        <v>46620003</v>
      </c>
      <c r="C5473" s="221">
        <f t="shared" si="170"/>
        <v>8</v>
      </c>
      <c r="D5473" s="221">
        <v>46600000</v>
      </c>
      <c r="F5473" s="221" t="s">
        <v>2503</v>
      </c>
      <c r="I5473" s="222">
        <f t="shared" si="171"/>
        <v>0</v>
      </c>
    </row>
    <row r="5474" spans="1:9" x14ac:dyDescent="0.2">
      <c r="A5474" s="221" t="s">
        <v>15</v>
      </c>
      <c r="B5474" s="221">
        <v>47100000</v>
      </c>
      <c r="C5474" s="221">
        <f t="shared" si="170"/>
        <v>8</v>
      </c>
      <c r="D5474" s="221">
        <v>47100000</v>
      </c>
      <c r="F5474" s="221" t="s">
        <v>157</v>
      </c>
      <c r="I5474" s="222">
        <f t="shared" si="171"/>
        <v>0</v>
      </c>
    </row>
    <row r="5475" spans="1:9" x14ac:dyDescent="0.2">
      <c r="A5475" s="221" t="s">
        <v>15</v>
      </c>
      <c r="B5475" s="221">
        <v>48600000</v>
      </c>
      <c r="C5475" s="221">
        <f t="shared" si="170"/>
        <v>8</v>
      </c>
      <c r="D5475" s="221">
        <v>48600000</v>
      </c>
      <c r="F5475" s="221" t="s">
        <v>158</v>
      </c>
      <c r="G5475" s="222">
        <v>921095585.26300001</v>
      </c>
      <c r="I5475" s="222">
        <f t="shared" si="171"/>
        <v>921095585.26300001</v>
      </c>
    </row>
    <row r="5476" spans="1:9" x14ac:dyDescent="0.2">
      <c r="A5476" s="221" t="s">
        <v>15</v>
      </c>
      <c r="B5476" s="221">
        <v>48700000</v>
      </c>
      <c r="C5476" s="221">
        <f t="shared" si="170"/>
        <v>8</v>
      </c>
      <c r="D5476" s="221">
        <v>48700000</v>
      </c>
      <c r="F5476" s="221" t="s">
        <v>2506</v>
      </c>
      <c r="I5476" s="222">
        <f t="shared" si="171"/>
        <v>0</v>
      </c>
    </row>
    <row r="5477" spans="1:9" x14ac:dyDescent="0.2">
      <c r="A5477" s="221" t="s">
        <v>15</v>
      </c>
      <c r="B5477" s="221">
        <v>51221000</v>
      </c>
      <c r="C5477" s="221">
        <f t="shared" si="170"/>
        <v>8</v>
      </c>
      <c r="D5477" s="221">
        <v>51221000</v>
      </c>
      <c r="F5477" s="221" t="s">
        <v>345</v>
      </c>
      <c r="G5477" s="222">
        <v>116607209.333</v>
      </c>
      <c r="I5477" s="222">
        <f t="shared" si="171"/>
        <v>116607209.333</v>
      </c>
    </row>
    <row r="5478" spans="1:9" x14ac:dyDescent="0.2">
      <c r="A5478" s="221" t="s">
        <v>15</v>
      </c>
      <c r="B5478" s="221">
        <v>51223000</v>
      </c>
      <c r="C5478" s="221">
        <f t="shared" si="170"/>
        <v>8</v>
      </c>
      <c r="D5478" s="221">
        <v>51223000</v>
      </c>
      <c r="F5478" s="221" t="s">
        <v>2480</v>
      </c>
      <c r="G5478" s="222">
        <v>705116838.42999995</v>
      </c>
      <c r="I5478" s="222">
        <f t="shared" si="171"/>
        <v>705116838.42999995</v>
      </c>
    </row>
    <row r="5479" spans="1:9" x14ac:dyDescent="0.2">
      <c r="A5479" s="221" t="s">
        <v>15</v>
      </c>
      <c r="B5479" s="221">
        <v>51231000</v>
      </c>
      <c r="C5479" s="221">
        <f t="shared" si="170"/>
        <v>8</v>
      </c>
      <c r="D5479" s="221">
        <v>51231000</v>
      </c>
      <c r="F5479" s="221" t="s">
        <v>347</v>
      </c>
      <c r="G5479" s="222">
        <v>9888424.8800000008</v>
      </c>
      <c r="I5479" s="222">
        <f t="shared" si="171"/>
        <v>9888424.8800000008</v>
      </c>
    </row>
    <row r="5480" spans="1:9" x14ac:dyDescent="0.2">
      <c r="A5480" s="221" t="s">
        <v>15</v>
      </c>
      <c r="B5480" s="221">
        <v>51233000</v>
      </c>
      <c r="C5480" s="221">
        <f t="shared" si="170"/>
        <v>8</v>
      </c>
      <c r="D5480" s="221">
        <v>51231000</v>
      </c>
      <c r="F5480" s="221" t="s">
        <v>2507</v>
      </c>
      <c r="G5480" s="222">
        <v>117126.977</v>
      </c>
      <c r="I5480" s="222">
        <f t="shared" si="171"/>
        <v>117126.977</v>
      </c>
    </row>
    <row r="5481" spans="1:9" x14ac:dyDescent="0.2">
      <c r="A5481" s="221" t="s">
        <v>15</v>
      </c>
      <c r="B5481" s="221">
        <v>51260000</v>
      </c>
      <c r="C5481" s="221">
        <f t="shared" si="170"/>
        <v>8</v>
      </c>
      <c r="D5481" s="221">
        <v>51260000</v>
      </c>
      <c r="F5481" s="221" t="s">
        <v>2405</v>
      </c>
      <c r="G5481" s="222">
        <v>16252573.779999999</v>
      </c>
      <c r="I5481" s="222">
        <f t="shared" si="171"/>
        <v>16252573.779999999</v>
      </c>
    </row>
    <row r="5482" spans="1:9" x14ac:dyDescent="0.2">
      <c r="A5482" s="221" t="s">
        <v>15</v>
      </c>
      <c r="B5482" s="221">
        <v>51261000</v>
      </c>
      <c r="C5482" s="221">
        <f t="shared" si="170"/>
        <v>8</v>
      </c>
      <c r="D5482" s="221">
        <v>51261000</v>
      </c>
      <c r="F5482" s="221" t="s">
        <v>2508</v>
      </c>
      <c r="G5482" s="222">
        <v>6268814.1830000002</v>
      </c>
      <c r="I5482" s="222">
        <f t="shared" si="171"/>
        <v>6268814.1830000002</v>
      </c>
    </row>
    <row r="5483" spans="1:9" x14ac:dyDescent="0.2">
      <c r="A5483" s="221" t="s">
        <v>15</v>
      </c>
      <c r="B5483" s="221">
        <v>51930000</v>
      </c>
      <c r="C5483" s="221">
        <f t="shared" si="170"/>
        <v>8</v>
      </c>
      <c r="D5483" s="221">
        <v>51920000</v>
      </c>
      <c r="F5483" s="221" t="s">
        <v>3989</v>
      </c>
      <c r="H5483" s="222">
        <v>1153000797.5699999</v>
      </c>
      <c r="I5483" s="222">
        <f t="shared" si="171"/>
        <v>-1153000797.5699999</v>
      </c>
    </row>
    <row r="5484" spans="1:9" x14ac:dyDescent="0.2">
      <c r="A5484" s="221" t="s">
        <v>15</v>
      </c>
      <c r="B5484" s="221">
        <v>53100000</v>
      </c>
      <c r="C5484" s="221">
        <f t="shared" si="170"/>
        <v>8</v>
      </c>
      <c r="D5484" s="221">
        <v>53100000</v>
      </c>
      <c r="F5484" s="221" t="s">
        <v>160</v>
      </c>
      <c r="G5484" s="222">
        <v>275425.62</v>
      </c>
      <c r="I5484" s="222">
        <f t="shared" si="171"/>
        <v>275425.62</v>
      </c>
    </row>
    <row r="5485" spans="1:9" x14ac:dyDescent="0.2">
      <c r="A5485" s="221" t="s">
        <v>15</v>
      </c>
      <c r="B5485" s="221">
        <v>58000000</v>
      </c>
      <c r="C5485" s="221">
        <f t="shared" si="170"/>
        <v>8</v>
      </c>
      <c r="D5485" s="221">
        <v>58000000</v>
      </c>
      <c r="F5485" s="221" t="s">
        <v>163</v>
      </c>
      <c r="I5485" s="222">
        <f t="shared" si="171"/>
        <v>0</v>
      </c>
    </row>
    <row r="5486" spans="1:9" x14ac:dyDescent="0.2">
      <c r="A5486" s="221" t="s">
        <v>15</v>
      </c>
      <c r="B5486" s="221">
        <v>60101100</v>
      </c>
      <c r="C5486" s="221">
        <f t="shared" si="170"/>
        <v>8</v>
      </c>
      <c r="D5486" s="221">
        <v>60100000</v>
      </c>
      <c r="F5486" s="221" t="s">
        <v>4027</v>
      </c>
      <c r="G5486" s="222">
        <v>2150016495.7950001</v>
      </c>
      <c r="I5486" s="222">
        <f t="shared" si="171"/>
        <v>2150016495.7950001</v>
      </c>
    </row>
    <row r="5487" spans="1:9" x14ac:dyDescent="0.2">
      <c r="A5487" s="221" t="s">
        <v>15</v>
      </c>
      <c r="B5487" s="221">
        <v>60101201</v>
      </c>
      <c r="C5487" s="221">
        <f t="shared" si="170"/>
        <v>8</v>
      </c>
      <c r="D5487" s="221">
        <v>60100000</v>
      </c>
      <c r="F5487" s="221" t="s">
        <v>4028</v>
      </c>
      <c r="G5487" s="222">
        <v>141725.21</v>
      </c>
      <c r="I5487" s="222">
        <f t="shared" si="171"/>
        <v>141725.21</v>
      </c>
    </row>
    <row r="5488" spans="1:9" x14ac:dyDescent="0.2">
      <c r="A5488" s="221" t="s">
        <v>15</v>
      </c>
      <c r="B5488" s="221">
        <v>60101300</v>
      </c>
      <c r="C5488" s="221">
        <f t="shared" si="170"/>
        <v>8</v>
      </c>
      <c r="D5488" s="221">
        <v>60100000</v>
      </c>
      <c r="F5488" s="221" t="s">
        <v>4029</v>
      </c>
      <c r="G5488" s="222">
        <v>57163946</v>
      </c>
      <c r="I5488" s="222">
        <f t="shared" si="171"/>
        <v>57163946</v>
      </c>
    </row>
    <row r="5489" spans="1:9" x14ac:dyDescent="0.2">
      <c r="A5489" s="221" t="s">
        <v>15</v>
      </c>
      <c r="B5489" s="221">
        <v>60101400</v>
      </c>
      <c r="C5489" s="221">
        <f t="shared" si="170"/>
        <v>8</v>
      </c>
      <c r="D5489" s="221">
        <v>60100000</v>
      </c>
      <c r="F5489" s="221" t="s">
        <v>4030</v>
      </c>
      <c r="G5489" s="222">
        <v>5190457.47</v>
      </c>
      <c r="I5489" s="222">
        <f t="shared" si="171"/>
        <v>5190457.47</v>
      </c>
    </row>
    <row r="5490" spans="1:9" x14ac:dyDescent="0.2">
      <c r="A5490" s="221" t="s">
        <v>15</v>
      </c>
      <c r="B5490" s="221">
        <v>60101500</v>
      </c>
      <c r="C5490" s="221">
        <f t="shared" si="170"/>
        <v>8</v>
      </c>
      <c r="D5490" s="221">
        <v>60100000</v>
      </c>
      <c r="F5490" s="221" t="s">
        <v>4031</v>
      </c>
      <c r="G5490" s="222">
        <v>41383465.759999998</v>
      </c>
      <c r="I5490" s="222">
        <f t="shared" si="171"/>
        <v>41383465.759999998</v>
      </c>
    </row>
    <row r="5491" spans="1:9" x14ac:dyDescent="0.2">
      <c r="A5491" s="221" t="s">
        <v>15</v>
      </c>
      <c r="B5491" s="221">
        <v>60101501</v>
      </c>
      <c r="C5491" s="221">
        <f t="shared" si="170"/>
        <v>8</v>
      </c>
      <c r="D5491" s="221">
        <v>60100000</v>
      </c>
      <c r="F5491" s="221" t="s">
        <v>5228</v>
      </c>
      <c r="G5491" s="222">
        <v>63000000</v>
      </c>
      <c r="I5491" s="222">
        <f t="shared" si="171"/>
        <v>63000000</v>
      </c>
    </row>
    <row r="5492" spans="1:9" x14ac:dyDescent="0.2">
      <c r="A5492" s="221" t="s">
        <v>15</v>
      </c>
      <c r="B5492" s="221">
        <v>60101600</v>
      </c>
      <c r="C5492" s="221">
        <f t="shared" si="170"/>
        <v>8</v>
      </c>
      <c r="D5492" s="221">
        <v>60100000</v>
      </c>
      <c r="F5492" s="221" t="s">
        <v>4032</v>
      </c>
      <c r="G5492" s="222">
        <v>17280000</v>
      </c>
      <c r="I5492" s="222">
        <f t="shared" si="171"/>
        <v>17280000</v>
      </c>
    </row>
    <row r="5493" spans="1:9" x14ac:dyDescent="0.2">
      <c r="A5493" s="221" t="s">
        <v>15</v>
      </c>
      <c r="B5493" s="221">
        <v>60101700</v>
      </c>
      <c r="C5493" s="221">
        <f t="shared" si="170"/>
        <v>8</v>
      </c>
      <c r="D5493" s="221">
        <v>60100000</v>
      </c>
      <c r="F5493" s="221" t="s">
        <v>4033</v>
      </c>
      <c r="G5493" s="222">
        <v>1245000</v>
      </c>
      <c r="I5493" s="222">
        <f t="shared" si="171"/>
        <v>1245000</v>
      </c>
    </row>
    <row r="5494" spans="1:9" x14ac:dyDescent="0.2">
      <c r="A5494" s="221" t="s">
        <v>15</v>
      </c>
      <c r="B5494" s="221">
        <v>60102100</v>
      </c>
      <c r="C5494" s="221">
        <f t="shared" si="170"/>
        <v>8</v>
      </c>
      <c r="D5494" s="221">
        <v>60100000</v>
      </c>
      <c r="F5494" s="221" t="s">
        <v>4036</v>
      </c>
      <c r="G5494" s="222">
        <v>394646603.92000002</v>
      </c>
      <c r="I5494" s="222">
        <f t="shared" si="171"/>
        <v>394646603.92000002</v>
      </c>
    </row>
    <row r="5495" spans="1:9" x14ac:dyDescent="0.2">
      <c r="A5495" s="221" t="s">
        <v>15</v>
      </c>
      <c r="B5495" s="221">
        <v>60102110</v>
      </c>
      <c r="C5495" s="221">
        <f t="shared" si="170"/>
        <v>8</v>
      </c>
      <c r="D5495" s="221">
        <v>60100000</v>
      </c>
      <c r="F5495" s="221" t="s">
        <v>4037</v>
      </c>
      <c r="G5495" s="222">
        <v>115071453.08</v>
      </c>
      <c r="I5495" s="222">
        <f t="shared" si="171"/>
        <v>115071453.08</v>
      </c>
    </row>
    <row r="5496" spans="1:9" x14ac:dyDescent="0.2">
      <c r="A5496" s="221" t="s">
        <v>15</v>
      </c>
      <c r="B5496" s="221">
        <v>60102120</v>
      </c>
      <c r="C5496" s="221">
        <f t="shared" si="170"/>
        <v>8</v>
      </c>
      <c r="D5496" s="221">
        <v>60100000</v>
      </c>
      <c r="F5496" s="221" t="s">
        <v>4038</v>
      </c>
      <c r="G5496" s="222">
        <v>8196116.4809999997</v>
      </c>
      <c r="I5496" s="222">
        <f t="shared" si="171"/>
        <v>8196116.4809999997</v>
      </c>
    </row>
    <row r="5497" spans="1:9" x14ac:dyDescent="0.2">
      <c r="A5497" s="221" t="s">
        <v>15</v>
      </c>
      <c r="B5497" s="221">
        <v>60102200</v>
      </c>
      <c r="C5497" s="221">
        <f t="shared" si="170"/>
        <v>8</v>
      </c>
      <c r="D5497" s="221">
        <v>60100000</v>
      </c>
      <c r="F5497" s="221" t="s">
        <v>2511</v>
      </c>
      <c r="G5497" s="222">
        <v>309391525.94</v>
      </c>
      <c r="I5497" s="222">
        <f t="shared" si="171"/>
        <v>309391525.94</v>
      </c>
    </row>
    <row r="5498" spans="1:9" x14ac:dyDescent="0.2">
      <c r="A5498" s="221" t="s">
        <v>15</v>
      </c>
      <c r="B5498" s="221">
        <v>60102300</v>
      </c>
      <c r="C5498" s="221">
        <f t="shared" si="170"/>
        <v>8</v>
      </c>
      <c r="D5498" s="221">
        <v>60100000</v>
      </c>
      <c r="F5498" s="221" t="s">
        <v>2512</v>
      </c>
      <c r="G5498" s="222">
        <v>39097795.972000003</v>
      </c>
      <c r="I5498" s="222">
        <f t="shared" si="171"/>
        <v>39097795.972000003</v>
      </c>
    </row>
    <row r="5499" spans="1:9" x14ac:dyDescent="0.2">
      <c r="A5499" s="221" t="s">
        <v>15</v>
      </c>
      <c r="B5499" s="221">
        <v>60102400</v>
      </c>
      <c r="C5499" s="221">
        <f t="shared" si="170"/>
        <v>8</v>
      </c>
      <c r="D5499" s="221">
        <v>60100000</v>
      </c>
      <c r="F5499" s="221" t="s">
        <v>4039</v>
      </c>
      <c r="G5499" s="222">
        <v>64696169.096000001</v>
      </c>
      <c r="I5499" s="222">
        <f t="shared" si="171"/>
        <v>64696169.096000001</v>
      </c>
    </row>
    <row r="5500" spans="1:9" x14ac:dyDescent="0.2">
      <c r="A5500" s="221" t="s">
        <v>15</v>
      </c>
      <c r="B5500" s="221">
        <v>60102600</v>
      </c>
      <c r="C5500" s="221">
        <f t="shared" si="170"/>
        <v>8</v>
      </c>
      <c r="D5500" s="221">
        <v>60100000</v>
      </c>
      <c r="F5500" s="221" t="s">
        <v>4040</v>
      </c>
      <c r="G5500" s="222">
        <v>90286983.810000002</v>
      </c>
      <c r="I5500" s="222">
        <f t="shared" si="171"/>
        <v>90286983.810000002</v>
      </c>
    </row>
    <row r="5501" spans="1:9" x14ac:dyDescent="0.2">
      <c r="A5501" s="221" t="s">
        <v>15</v>
      </c>
      <c r="B5501" s="221">
        <v>60102601</v>
      </c>
      <c r="C5501" s="221">
        <f t="shared" si="170"/>
        <v>8</v>
      </c>
      <c r="D5501" s="221">
        <v>60100000</v>
      </c>
      <c r="F5501" s="221" t="s">
        <v>4041</v>
      </c>
      <c r="G5501" s="222">
        <v>9039435.2339999992</v>
      </c>
      <c r="I5501" s="222">
        <f t="shared" si="171"/>
        <v>9039435.2339999992</v>
      </c>
    </row>
    <row r="5502" spans="1:9" x14ac:dyDescent="0.2">
      <c r="A5502" s="221" t="s">
        <v>15</v>
      </c>
      <c r="B5502" s="221">
        <v>60102602</v>
      </c>
      <c r="C5502" s="221">
        <f t="shared" si="170"/>
        <v>8</v>
      </c>
      <c r="D5502" s="221">
        <v>60100000</v>
      </c>
      <c r="F5502" s="221" t="s">
        <v>4042</v>
      </c>
      <c r="G5502" s="222">
        <v>1850231.6</v>
      </c>
      <c r="I5502" s="222">
        <f t="shared" si="171"/>
        <v>1850231.6</v>
      </c>
    </row>
    <row r="5503" spans="1:9" x14ac:dyDescent="0.2">
      <c r="A5503" s="221" t="s">
        <v>15</v>
      </c>
      <c r="B5503" s="221">
        <v>60102700</v>
      </c>
      <c r="C5503" s="221">
        <f t="shared" si="170"/>
        <v>8</v>
      </c>
      <c r="D5503" s="221">
        <v>60100000</v>
      </c>
      <c r="F5503" s="221" t="s">
        <v>4043</v>
      </c>
      <c r="G5503" s="222">
        <v>6987499.3499999996</v>
      </c>
      <c r="I5503" s="222">
        <f t="shared" si="171"/>
        <v>6987499.3499999996</v>
      </c>
    </row>
    <row r="5504" spans="1:9" x14ac:dyDescent="0.2">
      <c r="A5504" s="221" t="s">
        <v>15</v>
      </c>
      <c r="B5504" s="221">
        <v>60102900</v>
      </c>
      <c r="C5504" s="221">
        <f t="shared" si="170"/>
        <v>8</v>
      </c>
      <c r="D5504" s="221">
        <v>60100000</v>
      </c>
      <c r="F5504" s="221" t="s">
        <v>4044</v>
      </c>
      <c r="G5504" s="222">
        <v>17630724.780000001</v>
      </c>
      <c r="I5504" s="222">
        <f t="shared" si="171"/>
        <v>17630724.780000001</v>
      </c>
    </row>
    <row r="5505" spans="1:9" x14ac:dyDescent="0.2">
      <c r="A5505" s="221" t="s">
        <v>15</v>
      </c>
      <c r="B5505" s="221">
        <v>60102910</v>
      </c>
      <c r="C5505" s="221">
        <f t="shared" si="170"/>
        <v>8</v>
      </c>
      <c r="D5505" s="221">
        <v>60100000</v>
      </c>
      <c r="F5505" s="221" t="s">
        <v>4045</v>
      </c>
      <c r="G5505" s="222">
        <v>1675939.99</v>
      </c>
      <c r="I5505" s="222">
        <f t="shared" si="171"/>
        <v>1675939.99</v>
      </c>
    </row>
    <row r="5506" spans="1:9" x14ac:dyDescent="0.2">
      <c r="A5506" s="221" t="s">
        <v>15</v>
      </c>
      <c r="B5506" s="221">
        <v>60102920</v>
      </c>
      <c r="C5506" s="221">
        <f t="shared" ref="C5506:C5569" si="172">+LEN(B:B)</f>
        <v>8</v>
      </c>
      <c r="D5506" s="221">
        <v>60100000</v>
      </c>
      <c r="F5506" s="221" t="s">
        <v>5229</v>
      </c>
      <c r="G5506" s="222">
        <v>1688284.79</v>
      </c>
      <c r="I5506" s="222">
        <f t="shared" ref="I5506:I5569" si="173">+G:G-H:H</f>
        <v>1688284.79</v>
      </c>
    </row>
    <row r="5507" spans="1:9" x14ac:dyDescent="0.2">
      <c r="A5507" s="221" t="s">
        <v>15</v>
      </c>
      <c r="B5507" s="221">
        <v>60103101</v>
      </c>
      <c r="C5507" s="221">
        <f t="shared" si="172"/>
        <v>8</v>
      </c>
      <c r="D5507" s="221">
        <v>60100000</v>
      </c>
      <c r="F5507" s="221" t="s">
        <v>4048</v>
      </c>
      <c r="G5507" s="222">
        <v>113344111.81</v>
      </c>
      <c r="I5507" s="222">
        <f t="shared" si="173"/>
        <v>113344111.81</v>
      </c>
    </row>
    <row r="5508" spans="1:9" x14ac:dyDescent="0.2">
      <c r="A5508" s="221" t="s">
        <v>15</v>
      </c>
      <c r="B5508" s="221">
        <v>60103102</v>
      </c>
      <c r="C5508" s="221">
        <f t="shared" si="172"/>
        <v>8</v>
      </c>
      <c r="D5508" s="221">
        <v>60100000</v>
      </c>
      <c r="F5508" s="221" t="s">
        <v>4049</v>
      </c>
      <c r="G5508" s="222">
        <v>68191405.200000003</v>
      </c>
      <c r="I5508" s="222">
        <f t="shared" si="173"/>
        <v>68191405.200000003</v>
      </c>
    </row>
    <row r="5509" spans="1:9" x14ac:dyDescent="0.2">
      <c r="A5509" s="221" t="s">
        <v>15</v>
      </c>
      <c r="B5509" s="221">
        <v>60103103</v>
      </c>
      <c r="C5509" s="221">
        <f t="shared" si="172"/>
        <v>8</v>
      </c>
      <c r="D5509" s="221">
        <v>60100000</v>
      </c>
      <c r="F5509" s="221" t="s">
        <v>4050</v>
      </c>
      <c r="G5509" s="222">
        <v>92100961.790000007</v>
      </c>
      <c r="I5509" s="222">
        <f t="shared" si="173"/>
        <v>92100961.790000007</v>
      </c>
    </row>
    <row r="5510" spans="1:9" x14ac:dyDescent="0.2">
      <c r="A5510" s="221" t="s">
        <v>15</v>
      </c>
      <c r="B5510" s="221">
        <v>60103104</v>
      </c>
      <c r="C5510" s="221">
        <f t="shared" si="172"/>
        <v>8</v>
      </c>
      <c r="D5510" s="221">
        <v>60100000</v>
      </c>
      <c r="F5510" s="221" t="s">
        <v>4051</v>
      </c>
      <c r="G5510" s="222">
        <v>97510097.319999993</v>
      </c>
      <c r="I5510" s="222">
        <f t="shared" si="173"/>
        <v>97510097.319999993</v>
      </c>
    </row>
    <row r="5511" spans="1:9" x14ac:dyDescent="0.2">
      <c r="A5511" s="221" t="s">
        <v>15</v>
      </c>
      <c r="B5511" s="221">
        <v>60103105</v>
      </c>
      <c r="C5511" s="221">
        <f t="shared" si="172"/>
        <v>8</v>
      </c>
      <c r="D5511" s="221">
        <v>60100000</v>
      </c>
      <c r="F5511" s="221" t="s">
        <v>4052</v>
      </c>
      <c r="G5511" s="222">
        <v>17043632.649999999</v>
      </c>
      <c r="I5511" s="222">
        <f t="shared" si="173"/>
        <v>17043632.649999999</v>
      </c>
    </row>
    <row r="5512" spans="1:9" x14ac:dyDescent="0.2">
      <c r="A5512" s="221" t="s">
        <v>15</v>
      </c>
      <c r="B5512" s="221">
        <v>60103106</v>
      </c>
      <c r="C5512" s="221">
        <f t="shared" si="172"/>
        <v>8</v>
      </c>
      <c r="D5512" s="221">
        <v>60100000</v>
      </c>
      <c r="F5512" s="221" t="s">
        <v>4053</v>
      </c>
      <c r="G5512" s="222">
        <v>68643400.354000002</v>
      </c>
      <c r="I5512" s="222">
        <f t="shared" si="173"/>
        <v>68643400.354000002</v>
      </c>
    </row>
    <row r="5513" spans="1:9" x14ac:dyDescent="0.2">
      <c r="A5513" s="221" t="s">
        <v>15</v>
      </c>
      <c r="B5513" s="221">
        <v>60103109</v>
      </c>
      <c r="C5513" s="221">
        <f t="shared" si="172"/>
        <v>8</v>
      </c>
      <c r="D5513" s="221">
        <v>60100000</v>
      </c>
      <c r="F5513" s="221" t="s">
        <v>4054</v>
      </c>
      <c r="G5513" s="222">
        <v>21812550.844000001</v>
      </c>
      <c r="I5513" s="222">
        <f t="shared" si="173"/>
        <v>21812550.844000001</v>
      </c>
    </row>
    <row r="5514" spans="1:9" x14ac:dyDescent="0.2">
      <c r="A5514" s="221" t="s">
        <v>15</v>
      </c>
      <c r="B5514" s="221">
        <v>60103110</v>
      </c>
      <c r="C5514" s="221">
        <f t="shared" si="172"/>
        <v>8</v>
      </c>
      <c r="D5514" s="221">
        <v>60100000</v>
      </c>
      <c r="F5514" s="221" t="s">
        <v>4055</v>
      </c>
      <c r="G5514" s="222">
        <v>53795814.130000003</v>
      </c>
      <c r="I5514" s="222">
        <f t="shared" si="173"/>
        <v>53795814.130000003</v>
      </c>
    </row>
    <row r="5515" spans="1:9" x14ac:dyDescent="0.2">
      <c r="A5515" s="221" t="s">
        <v>15</v>
      </c>
      <c r="B5515" s="221">
        <v>60103111</v>
      </c>
      <c r="C5515" s="221">
        <f t="shared" si="172"/>
        <v>8</v>
      </c>
      <c r="D5515" s="221">
        <v>60100000</v>
      </c>
      <c r="F5515" s="221" t="s">
        <v>4056</v>
      </c>
      <c r="G5515" s="222">
        <v>207877139.618</v>
      </c>
      <c r="I5515" s="222">
        <f t="shared" si="173"/>
        <v>207877139.618</v>
      </c>
    </row>
    <row r="5516" spans="1:9" x14ac:dyDescent="0.2">
      <c r="A5516" s="221" t="s">
        <v>15</v>
      </c>
      <c r="B5516" s="221">
        <v>60103112</v>
      </c>
      <c r="C5516" s="221">
        <f t="shared" si="172"/>
        <v>8</v>
      </c>
      <c r="D5516" s="221">
        <v>60100000</v>
      </c>
      <c r="F5516" s="221" t="s">
        <v>4057</v>
      </c>
      <c r="G5516" s="222">
        <v>98978449.868000001</v>
      </c>
      <c r="I5516" s="222">
        <f t="shared" si="173"/>
        <v>98978449.868000001</v>
      </c>
    </row>
    <row r="5517" spans="1:9" x14ac:dyDescent="0.2">
      <c r="A5517" s="221" t="s">
        <v>15</v>
      </c>
      <c r="B5517" s="221">
        <v>60103113</v>
      </c>
      <c r="C5517" s="221">
        <f t="shared" si="172"/>
        <v>8</v>
      </c>
      <c r="D5517" s="221">
        <v>60100000</v>
      </c>
      <c r="F5517" s="221" t="s">
        <v>4058</v>
      </c>
      <c r="G5517" s="222">
        <v>23142333.559999999</v>
      </c>
      <c r="I5517" s="222">
        <f t="shared" si="173"/>
        <v>23142333.559999999</v>
      </c>
    </row>
    <row r="5518" spans="1:9" x14ac:dyDescent="0.2">
      <c r="A5518" s="221" t="s">
        <v>15</v>
      </c>
      <c r="B5518" s="221">
        <v>60103114</v>
      </c>
      <c r="C5518" s="221">
        <f t="shared" si="172"/>
        <v>8</v>
      </c>
      <c r="D5518" s="221">
        <v>60100000</v>
      </c>
      <c r="F5518" s="221" t="s">
        <v>4059</v>
      </c>
      <c r="G5518" s="222">
        <v>99226371.047999993</v>
      </c>
      <c r="I5518" s="222">
        <f t="shared" si="173"/>
        <v>99226371.047999993</v>
      </c>
    </row>
    <row r="5519" spans="1:9" x14ac:dyDescent="0.2">
      <c r="A5519" s="221" t="s">
        <v>15</v>
      </c>
      <c r="B5519" s="221">
        <v>60103115</v>
      </c>
      <c r="C5519" s="221">
        <f t="shared" si="172"/>
        <v>8</v>
      </c>
      <c r="D5519" s="221">
        <v>60100000</v>
      </c>
      <c r="F5519" s="221" t="s">
        <v>4060</v>
      </c>
      <c r="G5519" s="222">
        <v>97754931.013999999</v>
      </c>
      <c r="I5519" s="222">
        <f t="shared" si="173"/>
        <v>97754931.013999999</v>
      </c>
    </row>
    <row r="5520" spans="1:9" x14ac:dyDescent="0.2">
      <c r="A5520" s="221" t="s">
        <v>15</v>
      </c>
      <c r="B5520" s="221">
        <v>60103116</v>
      </c>
      <c r="C5520" s="221">
        <f t="shared" si="172"/>
        <v>8</v>
      </c>
      <c r="D5520" s="221">
        <v>60100000</v>
      </c>
      <c r="F5520" s="221" t="s">
        <v>4061</v>
      </c>
      <c r="G5520" s="222">
        <v>99594231.055999994</v>
      </c>
      <c r="I5520" s="222">
        <f t="shared" si="173"/>
        <v>99594231.055999994</v>
      </c>
    </row>
    <row r="5521" spans="1:9" x14ac:dyDescent="0.2">
      <c r="A5521" s="221" t="s">
        <v>15</v>
      </c>
      <c r="B5521" s="221">
        <v>60103117</v>
      </c>
      <c r="C5521" s="221">
        <f t="shared" si="172"/>
        <v>8</v>
      </c>
      <c r="D5521" s="221">
        <v>60100000</v>
      </c>
      <c r="F5521" s="221" t="s">
        <v>4062</v>
      </c>
      <c r="G5521" s="222">
        <v>18877340.390000001</v>
      </c>
      <c r="I5521" s="222">
        <f t="shared" si="173"/>
        <v>18877340.390000001</v>
      </c>
    </row>
    <row r="5522" spans="1:9" x14ac:dyDescent="0.2">
      <c r="A5522" s="221" t="s">
        <v>15</v>
      </c>
      <c r="B5522" s="221">
        <v>60103118</v>
      </c>
      <c r="C5522" s="221">
        <f t="shared" si="172"/>
        <v>8</v>
      </c>
      <c r="D5522" s="221">
        <v>60100000</v>
      </c>
      <c r="F5522" s="221" t="s">
        <v>5230</v>
      </c>
      <c r="G5522" s="222">
        <v>23696399.960000001</v>
      </c>
      <c r="I5522" s="222">
        <f t="shared" si="173"/>
        <v>23696399.960000001</v>
      </c>
    </row>
    <row r="5523" spans="1:9" x14ac:dyDescent="0.2">
      <c r="A5523" s="221" t="s">
        <v>15</v>
      </c>
      <c r="B5523" s="221">
        <v>60103119</v>
      </c>
      <c r="C5523" s="221">
        <f t="shared" si="172"/>
        <v>8</v>
      </c>
      <c r="D5523" s="221">
        <v>60100000</v>
      </c>
      <c r="F5523" s="221" t="s">
        <v>5231</v>
      </c>
      <c r="G5523" s="222">
        <v>4532438.4000000004</v>
      </c>
      <c r="I5523" s="222">
        <f t="shared" si="173"/>
        <v>4532438.4000000004</v>
      </c>
    </row>
    <row r="5524" spans="1:9" x14ac:dyDescent="0.2">
      <c r="A5524" s="221" t="s">
        <v>15</v>
      </c>
      <c r="B5524" s="221">
        <v>60103120</v>
      </c>
      <c r="C5524" s="221">
        <f t="shared" si="172"/>
        <v>8</v>
      </c>
      <c r="D5524" s="221">
        <v>60100000</v>
      </c>
      <c r="F5524" s="221" t="s">
        <v>5232</v>
      </c>
      <c r="G5524" s="222">
        <v>4532438.4000000004</v>
      </c>
      <c r="I5524" s="222">
        <f t="shared" si="173"/>
        <v>4532438.4000000004</v>
      </c>
    </row>
    <row r="5525" spans="1:9" x14ac:dyDescent="0.2">
      <c r="A5525" s="221" t="s">
        <v>15</v>
      </c>
      <c r="B5525" s="221">
        <v>60103121</v>
      </c>
      <c r="C5525" s="221">
        <f t="shared" si="172"/>
        <v>8</v>
      </c>
      <c r="D5525" s="221">
        <v>60100000</v>
      </c>
      <c r="F5525" s="221" t="s">
        <v>5233</v>
      </c>
      <c r="G5525" s="222">
        <v>4532438.4000000004</v>
      </c>
      <c r="I5525" s="222">
        <f t="shared" si="173"/>
        <v>4532438.4000000004</v>
      </c>
    </row>
    <row r="5526" spans="1:9" x14ac:dyDescent="0.2">
      <c r="A5526" s="221" t="s">
        <v>15</v>
      </c>
      <c r="B5526" s="221">
        <v>60103122</v>
      </c>
      <c r="C5526" s="221">
        <f t="shared" si="172"/>
        <v>8</v>
      </c>
      <c r="D5526" s="221">
        <v>60100000</v>
      </c>
      <c r="F5526" s="221" t="s">
        <v>5234</v>
      </c>
      <c r="G5526" s="222">
        <v>4532438.4000000004</v>
      </c>
      <c r="I5526" s="222">
        <f t="shared" si="173"/>
        <v>4532438.4000000004</v>
      </c>
    </row>
    <row r="5527" spans="1:9" x14ac:dyDescent="0.2">
      <c r="A5527" s="221" t="s">
        <v>15</v>
      </c>
      <c r="B5527" s="221">
        <v>60103210</v>
      </c>
      <c r="C5527" s="221">
        <f t="shared" si="172"/>
        <v>8</v>
      </c>
      <c r="D5527" s="221">
        <v>60100000</v>
      </c>
      <c r="F5527" s="221" t="s">
        <v>4063</v>
      </c>
      <c r="G5527" s="222">
        <v>72216702.966999993</v>
      </c>
      <c r="I5527" s="222">
        <f t="shared" si="173"/>
        <v>72216702.966999993</v>
      </c>
    </row>
    <row r="5528" spans="1:9" x14ac:dyDescent="0.2">
      <c r="A5528" s="221" t="s">
        <v>15</v>
      </c>
      <c r="B5528" s="221">
        <v>60103220</v>
      </c>
      <c r="C5528" s="221">
        <f t="shared" si="172"/>
        <v>8</v>
      </c>
      <c r="D5528" s="221">
        <v>60100000</v>
      </c>
      <c r="F5528" s="221" t="s">
        <v>4064</v>
      </c>
      <c r="G5528" s="222">
        <v>13975151.846000001</v>
      </c>
      <c r="I5528" s="222">
        <f t="shared" si="173"/>
        <v>13975151.846000001</v>
      </c>
    </row>
    <row r="5529" spans="1:9" x14ac:dyDescent="0.2">
      <c r="A5529" s="221" t="s">
        <v>15</v>
      </c>
      <c r="B5529" s="221">
        <v>60103240</v>
      </c>
      <c r="C5529" s="221">
        <f t="shared" si="172"/>
        <v>8</v>
      </c>
      <c r="D5529" s="221">
        <v>60100000</v>
      </c>
      <c r="F5529" s="221" t="s">
        <v>2513</v>
      </c>
      <c r="G5529" s="222">
        <v>92175393.519999996</v>
      </c>
      <c r="I5529" s="222">
        <f t="shared" si="173"/>
        <v>92175393.519999996</v>
      </c>
    </row>
    <row r="5530" spans="1:9" x14ac:dyDescent="0.2">
      <c r="A5530" s="221" t="s">
        <v>15</v>
      </c>
      <c r="B5530" s="221">
        <v>60103250</v>
      </c>
      <c r="C5530" s="221">
        <f t="shared" si="172"/>
        <v>8</v>
      </c>
      <c r="D5530" s="221">
        <v>60100000</v>
      </c>
      <c r="F5530" s="221" t="s">
        <v>4065</v>
      </c>
      <c r="G5530" s="222">
        <v>23099471.640000001</v>
      </c>
      <c r="I5530" s="222">
        <f t="shared" si="173"/>
        <v>23099471.640000001</v>
      </c>
    </row>
    <row r="5531" spans="1:9" x14ac:dyDescent="0.2">
      <c r="A5531" s="221" t="s">
        <v>15</v>
      </c>
      <c r="B5531" s="221">
        <v>60103260</v>
      </c>
      <c r="C5531" s="221">
        <f t="shared" si="172"/>
        <v>8</v>
      </c>
      <c r="D5531" s="221">
        <v>60100000</v>
      </c>
      <c r="F5531" s="221" t="s">
        <v>5235</v>
      </c>
      <c r="G5531" s="222">
        <v>11027600.92</v>
      </c>
      <c r="I5531" s="222">
        <f t="shared" si="173"/>
        <v>11027600.92</v>
      </c>
    </row>
    <row r="5532" spans="1:9" x14ac:dyDescent="0.2">
      <c r="A5532" s="221" t="s">
        <v>15</v>
      </c>
      <c r="B5532" s="221">
        <v>60103261</v>
      </c>
      <c r="C5532" s="221">
        <f t="shared" si="172"/>
        <v>8</v>
      </c>
      <c r="D5532" s="221">
        <v>60100000</v>
      </c>
      <c r="F5532" s="221" t="s">
        <v>5236</v>
      </c>
      <c r="G5532" s="222">
        <v>2227400</v>
      </c>
      <c r="I5532" s="222">
        <f t="shared" si="173"/>
        <v>2227400</v>
      </c>
    </row>
    <row r="5533" spans="1:9" x14ac:dyDescent="0.2">
      <c r="A5533" s="221" t="s">
        <v>15</v>
      </c>
      <c r="B5533" s="221">
        <v>60103300</v>
      </c>
      <c r="C5533" s="221">
        <f t="shared" si="172"/>
        <v>8</v>
      </c>
      <c r="D5533" s="221">
        <v>60100000</v>
      </c>
      <c r="F5533" s="221" t="s">
        <v>4066</v>
      </c>
      <c r="G5533" s="222">
        <v>390297320.829</v>
      </c>
      <c r="I5533" s="222">
        <f t="shared" si="173"/>
        <v>390297320.829</v>
      </c>
    </row>
    <row r="5534" spans="1:9" x14ac:dyDescent="0.2">
      <c r="A5534" s="221" t="s">
        <v>15</v>
      </c>
      <c r="B5534" s="221">
        <v>60103301</v>
      </c>
      <c r="C5534" s="221">
        <f t="shared" si="172"/>
        <v>8</v>
      </c>
      <c r="D5534" s="221">
        <v>60100000</v>
      </c>
      <c r="F5534" s="221" t="s">
        <v>4067</v>
      </c>
      <c r="G5534" s="222">
        <v>14126392.948000001</v>
      </c>
      <c r="I5534" s="222">
        <f t="shared" si="173"/>
        <v>14126392.948000001</v>
      </c>
    </row>
    <row r="5535" spans="1:9" x14ac:dyDescent="0.2">
      <c r="A5535" s="221" t="s">
        <v>15</v>
      </c>
      <c r="B5535" s="221">
        <v>60103302</v>
      </c>
      <c r="C5535" s="221">
        <f t="shared" si="172"/>
        <v>8</v>
      </c>
      <c r="D5535" s="221">
        <v>60100000</v>
      </c>
      <c r="F5535" s="221" t="s">
        <v>5237</v>
      </c>
      <c r="G5535" s="222">
        <v>6460042.2800000003</v>
      </c>
      <c r="I5535" s="222">
        <f t="shared" si="173"/>
        <v>6460042.2800000003</v>
      </c>
    </row>
    <row r="5536" spans="1:9" x14ac:dyDescent="0.2">
      <c r="A5536" s="221" t="s">
        <v>15</v>
      </c>
      <c r="B5536" s="221">
        <v>60103303</v>
      </c>
      <c r="C5536" s="221">
        <f t="shared" si="172"/>
        <v>8</v>
      </c>
      <c r="D5536" s="221">
        <v>60100000</v>
      </c>
      <c r="F5536" s="221" t="s">
        <v>5238</v>
      </c>
      <c r="G5536" s="222">
        <v>4834771.16</v>
      </c>
      <c r="I5536" s="222">
        <f t="shared" si="173"/>
        <v>4834771.16</v>
      </c>
    </row>
    <row r="5537" spans="1:9" x14ac:dyDescent="0.2">
      <c r="A5537" s="221" t="s">
        <v>15</v>
      </c>
      <c r="B5537" s="221">
        <v>60103400</v>
      </c>
      <c r="C5537" s="221">
        <f t="shared" si="172"/>
        <v>8</v>
      </c>
      <c r="D5537" s="221">
        <v>60100000</v>
      </c>
      <c r="F5537" s="221" t="s">
        <v>2514</v>
      </c>
      <c r="G5537" s="222">
        <v>22783450</v>
      </c>
      <c r="I5537" s="222">
        <f t="shared" si="173"/>
        <v>22783450</v>
      </c>
    </row>
    <row r="5538" spans="1:9" x14ac:dyDescent="0.2">
      <c r="A5538" s="221" t="s">
        <v>15</v>
      </c>
      <c r="B5538" s="221">
        <v>60103501</v>
      </c>
      <c r="C5538" s="221">
        <f t="shared" si="172"/>
        <v>8</v>
      </c>
      <c r="D5538" s="221">
        <v>60100000</v>
      </c>
      <c r="F5538" s="221" t="s">
        <v>4068</v>
      </c>
      <c r="G5538" s="222">
        <v>3682906.65</v>
      </c>
      <c r="I5538" s="222">
        <f t="shared" si="173"/>
        <v>3682906.65</v>
      </c>
    </row>
    <row r="5539" spans="1:9" x14ac:dyDescent="0.2">
      <c r="A5539" s="221" t="s">
        <v>15</v>
      </c>
      <c r="B5539" s="221">
        <v>60103502</v>
      </c>
      <c r="C5539" s="221">
        <f t="shared" si="172"/>
        <v>8</v>
      </c>
      <c r="D5539" s="221">
        <v>60100000</v>
      </c>
      <c r="F5539" s="221" t="s">
        <v>4069</v>
      </c>
      <c r="G5539" s="222">
        <v>1738723.4979999999</v>
      </c>
      <c r="I5539" s="222">
        <f t="shared" si="173"/>
        <v>1738723.4979999999</v>
      </c>
    </row>
    <row r="5540" spans="1:9" x14ac:dyDescent="0.2">
      <c r="A5540" s="221" t="s">
        <v>15</v>
      </c>
      <c r="B5540" s="221">
        <v>60103503</v>
      </c>
      <c r="C5540" s="221">
        <f t="shared" si="172"/>
        <v>8</v>
      </c>
      <c r="D5540" s="221">
        <v>60100000</v>
      </c>
      <c r="F5540" s="221" t="s">
        <v>4070</v>
      </c>
      <c r="G5540" s="222">
        <v>2882824.75</v>
      </c>
      <c r="I5540" s="222">
        <f t="shared" si="173"/>
        <v>2882824.75</v>
      </c>
    </row>
    <row r="5541" spans="1:9" x14ac:dyDescent="0.2">
      <c r="A5541" s="221" t="s">
        <v>15</v>
      </c>
      <c r="B5541" s="221">
        <v>60103504</v>
      </c>
      <c r="C5541" s="221">
        <f t="shared" si="172"/>
        <v>8</v>
      </c>
      <c r="D5541" s="221">
        <v>60100000</v>
      </c>
      <c r="F5541" s="221" t="s">
        <v>4071</v>
      </c>
      <c r="G5541" s="222">
        <v>2341396.983</v>
      </c>
      <c r="I5541" s="222">
        <f t="shared" si="173"/>
        <v>2341396.983</v>
      </c>
    </row>
    <row r="5542" spans="1:9" x14ac:dyDescent="0.2">
      <c r="A5542" s="221" t="s">
        <v>15</v>
      </c>
      <c r="B5542" s="221">
        <v>60103505</v>
      </c>
      <c r="C5542" s="221">
        <f t="shared" si="172"/>
        <v>8</v>
      </c>
      <c r="D5542" s="221">
        <v>60100000</v>
      </c>
      <c r="F5542" s="221" t="s">
        <v>4072</v>
      </c>
      <c r="G5542" s="222">
        <v>1363956.8330000001</v>
      </c>
      <c r="I5542" s="222">
        <f t="shared" si="173"/>
        <v>1363956.8330000001</v>
      </c>
    </row>
    <row r="5543" spans="1:9" x14ac:dyDescent="0.2">
      <c r="A5543" s="221" t="s">
        <v>15</v>
      </c>
      <c r="B5543" s="221">
        <v>60103506</v>
      </c>
      <c r="C5543" s="221">
        <f t="shared" si="172"/>
        <v>8</v>
      </c>
      <c r="D5543" s="221">
        <v>60100000</v>
      </c>
      <c r="F5543" s="221" t="s">
        <v>4073</v>
      </c>
      <c r="G5543" s="222">
        <v>2215654.2390000001</v>
      </c>
      <c r="I5543" s="222">
        <f t="shared" si="173"/>
        <v>2215654.2390000001</v>
      </c>
    </row>
    <row r="5544" spans="1:9" x14ac:dyDescent="0.2">
      <c r="A5544" s="221" t="s">
        <v>15</v>
      </c>
      <c r="B5544" s="221">
        <v>60103507</v>
      </c>
      <c r="C5544" s="221">
        <f t="shared" si="172"/>
        <v>8</v>
      </c>
      <c r="D5544" s="221">
        <v>60100000</v>
      </c>
      <c r="F5544" s="221" t="s">
        <v>4074</v>
      </c>
      <c r="H5544" s="222">
        <v>8903586.6300000008</v>
      </c>
      <c r="I5544" s="222">
        <f t="shared" si="173"/>
        <v>-8903586.6300000008</v>
      </c>
    </row>
    <row r="5545" spans="1:9" x14ac:dyDescent="0.2">
      <c r="A5545" s="221" t="s">
        <v>15</v>
      </c>
      <c r="B5545" s="221">
        <v>60103508</v>
      </c>
      <c r="C5545" s="221">
        <f t="shared" si="172"/>
        <v>8</v>
      </c>
      <c r="D5545" s="221">
        <v>60100000</v>
      </c>
      <c r="F5545" s="221" t="s">
        <v>4075</v>
      </c>
      <c r="H5545" s="222">
        <v>3473927.9380000001</v>
      </c>
      <c r="I5545" s="222">
        <f t="shared" si="173"/>
        <v>-3473927.9380000001</v>
      </c>
    </row>
    <row r="5546" spans="1:9" x14ac:dyDescent="0.2">
      <c r="A5546" s="221" t="s">
        <v>15</v>
      </c>
      <c r="B5546" s="221">
        <v>60103509</v>
      </c>
      <c r="C5546" s="221">
        <f t="shared" si="172"/>
        <v>8</v>
      </c>
      <c r="D5546" s="221">
        <v>60100000</v>
      </c>
      <c r="F5546" s="221" t="s">
        <v>5239</v>
      </c>
      <c r="G5546" s="222">
        <v>5391846.4500000002</v>
      </c>
      <c r="I5546" s="222">
        <f t="shared" si="173"/>
        <v>5391846.4500000002</v>
      </c>
    </row>
    <row r="5547" spans="1:9" x14ac:dyDescent="0.2">
      <c r="A5547" s="221" t="s">
        <v>15</v>
      </c>
      <c r="B5547" s="221">
        <v>60103510</v>
      </c>
      <c r="C5547" s="221">
        <f t="shared" si="172"/>
        <v>8</v>
      </c>
      <c r="D5547" s="221">
        <v>60100000</v>
      </c>
      <c r="F5547" s="221" t="s">
        <v>4076</v>
      </c>
      <c r="G5547" s="222">
        <v>450484.04</v>
      </c>
      <c r="I5547" s="222">
        <f t="shared" si="173"/>
        <v>450484.04</v>
      </c>
    </row>
    <row r="5548" spans="1:9" x14ac:dyDescent="0.2">
      <c r="A5548" s="221" t="s">
        <v>15</v>
      </c>
      <c r="B5548" s="221">
        <v>60103511</v>
      </c>
      <c r="C5548" s="221">
        <f t="shared" si="172"/>
        <v>8</v>
      </c>
      <c r="D5548" s="221">
        <v>60100000</v>
      </c>
      <c r="F5548" s="221" t="s">
        <v>4077</v>
      </c>
      <c r="G5548" s="222">
        <v>742707.65</v>
      </c>
      <c r="I5548" s="222">
        <f t="shared" si="173"/>
        <v>742707.65</v>
      </c>
    </row>
    <row r="5549" spans="1:9" x14ac:dyDescent="0.2">
      <c r="A5549" s="221" t="s">
        <v>15</v>
      </c>
      <c r="B5549" s="221">
        <v>60103512</v>
      </c>
      <c r="C5549" s="221">
        <f t="shared" si="172"/>
        <v>8</v>
      </c>
      <c r="D5549" s="221">
        <v>60100000</v>
      </c>
      <c r="F5549" s="221" t="s">
        <v>4078</v>
      </c>
      <c r="G5549" s="222">
        <v>4757721.4380000001</v>
      </c>
      <c r="I5549" s="222">
        <f t="shared" si="173"/>
        <v>4757721.4380000001</v>
      </c>
    </row>
    <row r="5550" spans="1:9" x14ac:dyDescent="0.2">
      <c r="A5550" s="221" t="s">
        <v>15</v>
      </c>
      <c r="B5550" s="221">
        <v>60103513</v>
      </c>
      <c r="C5550" s="221">
        <f t="shared" si="172"/>
        <v>8</v>
      </c>
      <c r="D5550" s="221">
        <v>60100000</v>
      </c>
      <c r="F5550" s="221" t="s">
        <v>4079</v>
      </c>
      <c r="G5550" s="222">
        <v>3482349.5150000001</v>
      </c>
      <c r="I5550" s="222">
        <f t="shared" si="173"/>
        <v>3482349.5150000001</v>
      </c>
    </row>
    <row r="5551" spans="1:9" x14ac:dyDescent="0.2">
      <c r="A5551" s="221" t="s">
        <v>15</v>
      </c>
      <c r="B5551" s="221">
        <v>60103514</v>
      </c>
      <c r="C5551" s="221">
        <f t="shared" si="172"/>
        <v>8</v>
      </c>
      <c r="D5551" s="221">
        <v>60100000</v>
      </c>
      <c r="F5551" s="221" t="s">
        <v>4080</v>
      </c>
      <c r="G5551" s="222">
        <v>16579671.139</v>
      </c>
      <c r="I5551" s="222">
        <f t="shared" si="173"/>
        <v>16579671.139</v>
      </c>
    </row>
    <row r="5552" spans="1:9" x14ac:dyDescent="0.2">
      <c r="A5552" s="221" t="s">
        <v>15</v>
      </c>
      <c r="B5552" s="221">
        <v>60103515</v>
      </c>
      <c r="C5552" s="221">
        <f t="shared" si="172"/>
        <v>8</v>
      </c>
      <c r="D5552" s="221">
        <v>60100000</v>
      </c>
      <c r="F5552" s="221" t="s">
        <v>4081</v>
      </c>
      <c r="G5552" s="222">
        <v>16579675.120999999</v>
      </c>
      <c r="I5552" s="222">
        <f t="shared" si="173"/>
        <v>16579675.120999999</v>
      </c>
    </row>
    <row r="5553" spans="1:9" x14ac:dyDescent="0.2">
      <c r="A5553" s="221" t="s">
        <v>15</v>
      </c>
      <c r="B5553" s="221">
        <v>60103516</v>
      </c>
      <c r="C5553" s="221">
        <f t="shared" si="172"/>
        <v>8</v>
      </c>
      <c r="D5553" s="221">
        <v>60100000</v>
      </c>
      <c r="F5553" s="221" t="s">
        <v>4082</v>
      </c>
      <c r="G5553" s="222">
        <v>16579679.115</v>
      </c>
      <c r="I5553" s="222">
        <f t="shared" si="173"/>
        <v>16579679.115</v>
      </c>
    </row>
    <row r="5554" spans="1:9" x14ac:dyDescent="0.2">
      <c r="A5554" s="221" t="s">
        <v>15</v>
      </c>
      <c r="B5554" s="221">
        <v>60103517</v>
      </c>
      <c r="C5554" s="221">
        <f t="shared" si="172"/>
        <v>8</v>
      </c>
      <c r="D5554" s="221">
        <v>60100000</v>
      </c>
      <c r="F5554" s="221" t="s">
        <v>5240</v>
      </c>
      <c r="G5554" s="222">
        <v>572044.67200000002</v>
      </c>
      <c r="I5554" s="222">
        <f t="shared" si="173"/>
        <v>572044.67200000002</v>
      </c>
    </row>
    <row r="5555" spans="1:9" x14ac:dyDescent="0.2">
      <c r="A5555" s="221" t="s">
        <v>15</v>
      </c>
      <c r="B5555" s="221">
        <v>60103518</v>
      </c>
      <c r="C5555" s="221">
        <f t="shared" si="172"/>
        <v>8</v>
      </c>
      <c r="D5555" s="221">
        <v>60100000</v>
      </c>
      <c r="F5555" s="221" t="s">
        <v>5241</v>
      </c>
      <c r="G5555" s="222">
        <v>1149900.672</v>
      </c>
      <c r="I5555" s="222">
        <f t="shared" si="173"/>
        <v>1149900.672</v>
      </c>
    </row>
    <row r="5556" spans="1:9" x14ac:dyDescent="0.2">
      <c r="A5556" s="221" t="s">
        <v>15</v>
      </c>
      <c r="B5556" s="221">
        <v>60103520</v>
      </c>
      <c r="C5556" s="221">
        <f t="shared" si="172"/>
        <v>8</v>
      </c>
      <c r="D5556" s="221">
        <v>60100000</v>
      </c>
      <c r="F5556" s="221" t="s">
        <v>5242</v>
      </c>
      <c r="G5556" s="222">
        <v>4557701.6840000004</v>
      </c>
      <c r="I5556" s="222">
        <f t="shared" si="173"/>
        <v>4557701.6840000004</v>
      </c>
    </row>
    <row r="5557" spans="1:9" x14ac:dyDescent="0.2">
      <c r="A5557" s="221" t="s">
        <v>15</v>
      </c>
      <c r="B5557" s="221">
        <v>60103521</v>
      </c>
      <c r="C5557" s="221">
        <f t="shared" si="172"/>
        <v>8</v>
      </c>
      <c r="D5557" s="221">
        <v>60100000</v>
      </c>
      <c r="F5557" s="221" t="s">
        <v>5243</v>
      </c>
      <c r="G5557" s="222">
        <v>3617965.983</v>
      </c>
      <c r="I5557" s="222">
        <f t="shared" si="173"/>
        <v>3617965.983</v>
      </c>
    </row>
    <row r="5558" spans="1:9" x14ac:dyDescent="0.2">
      <c r="A5558" s="221" t="s">
        <v>15</v>
      </c>
      <c r="B5558" s="221">
        <v>60103522</v>
      </c>
      <c r="C5558" s="221">
        <f t="shared" si="172"/>
        <v>8</v>
      </c>
      <c r="D5558" s="221">
        <v>60100000</v>
      </c>
      <c r="F5558" s="221" t="s">
        <v>5244</v>
      </c>
      <c r="G5558" s="222">
        <v>3584775.898</v>
      </c>
      <c r="I5558" s="222">
        <f t="shared" si="173"/>
        <v>3584775.898</v>
      </c>
    </row>
    <row r="5559" spans="1:9" x14ac:dyDescent="0.2">
      <c r="A5559" s="221" t="s">
        <v>15</v>
      </c>
      <c r="B5559" s="221">
        <v>60103523</v>
      </c>
      <c r="C5559" s="221">
        <f t="shared" si="172"/>
        <v>8</v>
      </c>
      <c r="D5559" s="221">
        <v>60100000</v>
      </c>
      <c r="F5559" s="221" t="s">
        <v>5245</v>
      </c>
      <c r="G5559" s="222">
        <v>67205361.900000006</v>
      </c>
      <c r="I5559" s="222">
        <f t="shared" si="173"/>
        <v>67205361.900000006</v>
      </c>
    </row>
    <row r="5560" spans="1:9" x14ac:dyDescent="0.2">
      <c r="A5560" s="221" t="s">
        <v>15</v>
      </c>
      <c r="B5560" s="221">
        <v>60103549</v>
      </c>
      <c r="C5560" s="221">
        <f t="shared" si="172"/>
        <v>8</v>
      </c>
      <c r="D5560" s="221">
        <v>60100000</v>
      </c>
      <c r="F5560" s="221" t="s">
        <v>5246</v>
      </c>
      <c r="G5560" s="222">
        <v>23661421.32</v>
      </c>
      <c r="I5560" s="222">
        <f t="shared" si="173"/>
        <v>23661421.32</v>
      </c>
    </row>
    <row r="5561" spans="1:9" x14ac:dyDescent="0.2">
      <c r="A5561" s="221" t="s">
        <v>15</v>
      </c>
      <c r="B5561" s="221">
        <v>60103550</v>
      </c>
      <c r="C5561" s="221">
        <f t="shared" si="172"/>
        <v>8</v>
      </c>
      <c r="D5561" s="221">
        <v>60100000</v>
      </c>
      <c r="F5561" s="221" t="s">
        <v>5247</v>
      </c>
      <c r="G5561" s="222">
        <v>35474124.571999997</v>
      </c>
      <c r="I5561" s="222">
        <f t="shared" si="173"/>
        <v>35474124.571999997</v>
      </c>
    </row>
    <row r="5562" spans="1:9" x14ac:dyDescent="0.2">
      <c r="A5562" s="221" t="s">
        <v>15</v>
      </c>
      <c r="B5562" s="221">
        <v>60103602</v>
      </c>
      <c r="C5562" s="221">
        <f t="shared" si="172"/>
        <v>8</v>
      </c>
      <c r="D5562" s="221">
        <v>60100000</v>
      </c>
      <c r="F5562" s="221" t="s">
        <v>4083</v>
      </c>
      <c r="G5562" s="222">
        <v>1292886.52</v>
      </c>
      <c r="I5562" s="222">
        <f t="shared" si="173"/>
        <v>1292886.52</v>
      </c>
    </row>
    <row r="5563" spans="1:9" x14ac:dyDescent="0.2">
      <c r="A5563" s="221" t="s">
        <v>15</v>
      </c>
      <c r="B5563" s="221">
        <v>60103603</v>
      </c>
      <c r="C5563" s="221">
        <f t="shared" si="172"/>
        <v>8</v>
      </c>
      <c r="D5563" s="221">
        <v>60100000</v>
      </c>
      <c r="F5563" s="221" t="s">
        <v>4084</v>
      </c>
      <c r="G5563" s="222">
        <v>2013415.3149999999</v>
      </c>
      <c r="I5563" s="222">
        <f t="shared" si="173"/>
        <v>2013415.3149999999</v>
      </c>
    </row>
    <row r="5564" spans="1:9" x14ac:dyDescent="0.2">
      <c r="A5564" s="221" t="s">
        <v>15</v>
      </c>
      <c r="B5564" s="221">
        <v>60103604</v>
      </c>
      <c r="C5564" s="221">
        <f t="shared" si="172"/>
        <v>8</v>
      </c>
      <c r="D5564" s="221">
        <v>60100000</v>
      </c>
      <c r="F5564" s="221" t="s">
        <v>4085</v>
      </c>
      <c r="G5564" s="222">
        <v>1639331.9469999999</v>
      </c>
      <c r="I5564" s="222">
        <f t="shared" si="173"/>
        <v>1639331.9469999999</v>
      </c>
    </row>
    <row r="5565" spans="1:9" x14ac:dyDescent="0.2">
      <c r="A5565" s="221" t="s">
        <v>15</v>
      </c>
      <c r="B5565" s="221">
        <v>60103605</v>
      </c>
      <c r="C5565" s="221">
        <f t="shared" si="172"/>
        <v>8</v>
      </c>
      <c r="D5565" s="221">
        <v>60100000</v>
      </c>
      <c r="F5565" s="221" t="s">
        <v>4086</v>
      </c>
      <c r="G5565" s="222">
        <v>471389.59100000001</v>
      </c>
      <c r="I5565" s="222">
        <f t="shared" si="173"/>
        <v>471389.59100000001</v>
      </c>
    </row>
    <row r="5566" spans="1:9" x14ac:dyDescent="0.2">
      <c r="A5566" s="221" t="s">
        <v>15</v>
      </c>
      <c r="B5566" s="221">
        <v>60103606</v>
      </c>
      <c r="C5566" s="221">
        <f t="shared" si="172"/>
        <v>8</v>
      </c>
      <c r="D5566" s="221">
        <v>60100000</v>
      </c>
      <c r="F5566" s="221" t="s">
        <v>4087</v>
      </c>
      <c r="G5566" s="222">
        <v>984221.20499999996</v>
      </c>
      <c r="I5566" s="222">
        <f t="shared" si="173"/>
        <v>984221.20499999996</v>
      </c>
    </row>
    <row r="5567" spans="1:9" x14ac:dyDescent="0.2">
      <c r="A5567" s="221" t="s">
        <v>15</v>
      </c>
      <c r="B5567" s="221">
        <v>60103607</v>
      </c>
      <c r="C5567" s="221">
        <f t="shared" si="172"/>
        <v>8</v>
      </c>
      <c r="D5567" s="221">
        <v>60100000</v>
      </c>
      <c r="F5567" s="221" t="s">
        <v>4088</v>
      </c>
      <c r="G5567" s="222">
        <v>2018428.13</v>
      </c>
      <c r="I5567" s="222">
        <f t="shared" si="173"/>
        <v>2018428.13</v>
      </c>
    </row>
    <row r="5568" spans="1:9" x14ac:dyDescent="0.2">
      <c r="A5568" s="221" t="s">
        <v>15</v>
      </c>
      <c r="B5568" s="221">
        <v>60103608</v>
      </c>
      <c r="C5568" s="221">
        <f t="shared" si="172"/>
        <v>8</v>
      </c>
      <c r="D5568" s="221">
        <v>60100000</v>
      </c>
      <c r="F5568" s="221" t="s">
        <v>4089</v>
      </c>
      <c r="G5568" s="222">
        <v>298687.08399999997</v>
      </c>
      <c r="I5568" s="222">
        <f t="shared" si="173"/>
        <v>298687.08399999997</v>
      </c>
    </row>
    <row r="5569" spans="1:9" x14ac:dyDescent="0.2">
      <c r="A5569" s="221" t="s">
        <v>15</v>
      </c>
      <c r="B5569" s="221">
        <v>60103611</v>
      </c>
      <c r="C5569" s="221">
        <f t="shared" si="172"/>
        <v>8</v>
      </c>
      <c r="D5569" s="221">
        <v>60100000</v>
      </c>
      <c r="F5569" s="221" t="s">
        <v>4090</v>
      </c>
      <c r="G5569" s="222">
        <v>3313325.41</v>
      </c>
      <c r="I5569" s="222">
        <f t="shared" si="173"/>
        <v>3313325.41</v>
      </c>
    </row>
    <row r="5570" spans="1:9" x14ac:dyDescent="0.2">
      <c r="A5570" s="221" t="s">
        <v>15</v>
      </c>
      <c r="B5570" s="221">
        <v>60103612</v>
      </c>
      <c r="C5570" s="221">
        <f t="shared" ref="C5570:C5633" si="174">+LEN(B:B)</f>
        <v>8</v>
      </c>
      <c r="D5570" s="221">
        <v>60100000</v>
      </c>
      <c r="F5570" s="221" t="s">
        <v>4091</v>
      </c>
      <c r="G5570" s="222">
        <v>2519861.63</v>
      </c>
      <c r="I5570" s="222">
        <f t="shared" ref="I5570:I5633" si="175">+G:G-H:H</f>
        <v>2519861.63</v>
      </c>
    </row>
    <row r="5571" spans="1:9" x14ac:dyDescent="0.2">
      <c r="A5571" s="221" t="s">
        <v>15</v>
      </c>
      <c r="B5571" s="221">
        <v>60103613</v>
      </c>
      <c r="C5571" s="221">
        <f t="shared" si="174"/>
        <v>8</v>
      </c>
      <c r="D5571" s="221">
        <v>60100000</v>
      </c>
      <c r="F5571" s="221" t="s">
        <v>4092</v>
      </c>
      <c r="G5571" s="222">
        <v>762898.67500000005</v>
      </c>
      <c r="I5571" s="222">
        <f t="shared" si="175"/>
        <v>762898.67500000005</v>
      </c>
    </row>
    <row r="5572" spans="1:9" x14ac:dyDescent="0.2">
      <c r="A5572" s="221" t="s">
        <v>15</v>
      </c>
      <c r="B5572" s="221">
        <v>60103615</v>
      </c>
      <c r="C5572" s="221">
        <f t="shared" si="174"/>
        <v>8</v>
      </c>
      <c r="D5572" s="221">
        <v>60100000</v>
      </c>
      <c r="F5572" s="221" t="s">
        <v>4093</v>
      </c>
      <c r="G5572" s="222">
        <v>1925000</v>
      </c>
      <c r="I5572" s="222">
        <f t="shared" si="175"/>
        <v>1925000</v>
      </c>
    </row>
    <row r="5573" spans="1:9" x14ac:dyDescent="0.2">
      <c r="A5573" s="221" t="s">
        <v>15</v>
      </c>
      <c r="B5573" s="221">
        <v>60103616</v>
      </c>
      <c r="C5573" s="221">
        <f t="shared" si="174"/>
        <v>8</v>
      </c>
      <c r="D5573" s="221">
        <v>60100000</v>
      </c>
      <c r="F5573" s="221" t="s">
        <v>4094</v>
      </c>
      <c r="G5573" s="222">
        <v>1459278.3870000001</v>
      </c>
      <c r="I5573" s="222">
        <f t="shared" si="175"/>
        <v>1459278.3870000001</v>
      </c>
    </row>
    <row r="5574" spans="1:9" x14ac:dyDescent="0.2">
      <c r="A5574" s="221" t="s">
        <v>15</v>
      </c>
      <c r="B5574" s="221">
        <v>60103617</v>
      </c>
      <c r="C5574" s="221">
        <f t="shared" si="174"/>
        <v>8</v>
      </c>
      <c r="D5574" s="221">
        <v>60100000</v>
      </c>
      <c r="F5574" s="221" t="s">
        <v>4095</v>
      </c>
      <c r="G5574" s="222">
        <v>2360194.6370000001</v>
      </c>
      <c r="I5574" s="222">
        <f t="shared" si="175"/>
        <v>2360194.6370000001</v>
      </c>
    </row>
    <row r="5575" spans="1:9" x14ac:dyDescent="0.2">
      <c r="A5575" s="221" t="s">
        <v>15</v>
      </c>
      <c r="B5575" s="221">
        <v>60103618</v>
      </c>
      <c r="C5575" s="221">
        <f t="shared" si="174"/>
        <v>8</v>
      </c>
      <c r="D5575" s="221">
        <v>60100000</v>
      </c>
      <c r="F5575" s="221" t="s">
        <v>4096</v>
      </c>
      <c r="G5575" s="222">
        <v>4035880.838</v>
      </c>
      <c r="I5575" s="222">
        <f t="shared" si="175"/>
        <v>4035880.838</v>
      </c>
    </row>
    <row r="5576" spans="1:9" x14ac:dyDescent="0.2">
      <c r="A5576" s="221" t="s">
        <v>15</v>
      </c>
      <c r="B5576" s="221">
        <v>60103619</v>
      </c>
      <c r="C5576" s="221">
        <f t="shared" si="174"/>
        <v>8</v>
      </c>
      <c r="D5576" s="221">
        <v>60100000</v>
      </c>
      <c r="F5576" s="221" t="s">
        <v>4097</v>
      </c>
      <c r="G5576" s="222">
        <v>3191722.8</v>
      </c>
      <c r="I5576" s="222">
        <f t="shared" si="175"/>
        <v>3191722.8</v>
      </c>
    </row>
    <row r="5577" spans="1:9" x14ac:dyDescent="0.2">
      <c r="A5577" s="221" t="s">
        <v>15</v>
      </c>
      <c r="B5577" s="221">
        <v>60103622</v>
      </c>
      <c r="C5577" s="221">
        <f t="shared" si="174"/>
        <v>8</v>
      </c>
      <c r="D5577" s="221">
        <v>60100000</v>
      </c>
      <c r="F5577" s="221" t="s">
        <v>4098</v>
      </c>
      <c r="G5577" s="222">
        <v>7692463.3499999996</v>
      </c>
      <c r="I5577" s="222">
        <f t="shared" si="175"/>
        <v>7692463.3499999996</v>
      </c>
    </row>
    <row r="5578" spans="1:9" x14ac:dyDescent="0.2">
      <c r="A5578" s="221" t="s">
        <v>15</v>
      </c>
      <c r="B5578" s="221">
        <v>60103623</v>
      </c>
      <c r="C5578" s="221">
        <f t="shared" si="174"/>
        <v>8</v>
      </c>
      <c r="D5578" s="221">
        <v>60100000</v>
      </c>
      <c r="F5578" s="221" t="s">
        <v>5248</v>
      </c>
      <c r="G5578" s="222">
        <v>6033057.6100000003</v>
      </c>
      <c r="I5578" s="222">
        <f t="shared" si="175"/>
        <v>6033057.6100000003</v>
      </c>
    </row>
    <row r="5579" spans="1:9" x14ac:dyDescent="0.2">
      <c r="A5579" s="221" t="s">
        <v>15</v>
      </c>
      <c r="B5579" s="221">
        <v>60103624</v>
      </c>
      <c r="C5579" s="221">
        <f t="shared" si="174"/>
        <v>8</v>
      </c>
      <c r="D5579" s="221">
        <v>60100000</v>
      </c>
      <c r="F5579" s="221" t="s">
        <v>5249</v>
      </c>
      <c r="G5579" s="222">
        <v>3995062.0839999998</v>
      </c>
      <c r="I5579" s="222">
        <f t="shared" si="175"/>
        <v>3995062.0839999998</v>
      </c>
    </row>
    <row r="5580" spans="1:9" x14ac:dyDescent="0.2">
      <c r="A5580" s="221" t="s">
        <v>15</v>
      </c>
      <c r="B5580" s="221">
        <v>60103625</v>
      </c>
      <c r="C5580" s="221">
        <f t="shared" si="174"/>
        <v>8</v>
      </c>
      <c r="D5580" s="221">
        <v>60100000</v>
      </c>
      <c r="F5580" s="221" t="s">
        <v>5250</v>
      </c>
      <c r="G5580" s="222">
        <v>4078556.83</v>
      </c>
      <c r="I5580" s="222">
        <f t="shared" si="175"/>
        <v>4078556.83</v>
      </c>
    </row>
    <row r="5581" spans="1:9" x14ac:dyDescent="0.2">
      <c r="A5581" s="221" t="s">
        <v>15</v>
      </c>
      <c r="B5581" s="221">
        <v>60103626</v>
      </c>
      <c r="C5581" s="221">
        <f t="shared" si="174"/>
        <v>8</v>
      </c>
      <c r="D5581" s="221">
        <v>60100000</v>
      </c>
      <c r="F5581" s="221" t="s">
        <v>5251</v>
      </c>
      <c r="G5581" s="222">
        <v>3086389.7769999998</v>
      </c>
      <c r="I5581" s="222">
        <f t="shared" si="175"/>
        <v>3086389.7769999998</v>
      </c>
    </row>
    <row r="5582" spans="1:9" x14ac:dyDescent="0.2">
      <c r="A5582" s="221" t="s">
        <v>15</v>
      </c>
      <c r="B5582" s="221">
        <v>60103627</v>
      </c>
      <c r="C5582" s="221">
        <f t="shared" si="174"/>
        <v>8</v>
      </c>
      <c r="D5582" s="221">
        <v>60100000</v>
      </c>
      <c r="F5582" s="221" t="s">
        <v>5252</v>
      </c>
      <c r="G5582" s="222">
        <v>3354403.7119999998</v>
      </c>
      <c r="I5582" s="222">
        <f t="shared" si="175"/>
        <v>3354403.7119999998</v>
      </c>
    </row>
    <row r="5583" spans="1:9" x14ac:dyDescent="0.2">
      <c r="A5583" s="221" t="s">
        <v>15</v>
      </c>
      <c r="B5583" s="221">
        <v>60103628</v>
      </c>
      <c r="C5583" s="221">
        <f t="shared" si="174"/>
        <v>8</v>
      </c>
      <c r="D5583" s="221">
        <v>60100000</v>
      </c>
      <c r="F5583" s="221" t="s">
        <v>5253</v>
      </c>
      <c r="G5583" s="222">
        <v>513518.946</v>
      </c>
      <c r="I5583" s="222">
        <f t="shared" si="175"/>
        <v>513518.946</v>
      </c>
    </row>
    <row r="5584" spans="1:9" x14ac:dyDescent="0.2">
      <c r="A5584" s="221" t="s">
        <v>15</v>
      </c>
      <c r="B5584" s="221">
        <v>60103629</v>
      </c>
      <c r="C5584" s="221">
        <f t="shared" si="174"/>
        <v>8</v>
      </c>
      <c r="D5584" s="221">
        <v>60100000</v>
      </c>
      <c r="F5584" s="221" t="s">
        <v>5254</v>
      </c>
      <c r="G5584" s="222">
        <v>614949.38600000006</v>
      </c>
      <c r="I5584" s="222">
        <f t="shared" si="175"/>
        <v>614949.38600000006</v>
      </c>
    </row>
    <row r="5585" spans="1:9" x14ac:dyDescent="0.2">
      <c r="A5585" s="221" t="s">
        <v>15</v>
      </c>
      <c r="B5585" s="221">
        <v>60103650</v>
      </c>
      <c r="C5585" s="221">
        <f t="shared" si="174"/>
        <v>8</v>
      </c>
      <c r="D5585" s="221">
        <v>60100000</v>
      </c>
      <c r="F5585" s="221" t="s">
        <v>5255</v>
      </c>
      <c r="G5585" s="222">
        <v>2603645.2969999998</v>
      </c>
      <c r="I5585" s="222">
        <f t="shared" si="175"/>
        <v>2603645.2969999998</v>
      </c>
    </row>
    <row r="5586" spans="1:9" x14ac:dyDescent="0.2">
      <c r="A5586" s="221" t="s">
        <v>15</v>
      </c>
      <c r="B5586" s="221">
        <v>60103651</v>
      </c>
      <c r="C5586" s="221">
        <f t="shared" si="174"/>
        <v>8</v>
      </c>
      <c r="D5586" s="221">
        <v>60100000</v>
      </c>
      <c r="F5586" s="221" t="s">
        <v>5256</v>
      </c>
      <c r="G5586" s="222">
        <v>972344.61899999995</v>
      </c>
      <c r="I5586" s="222">
        <f t="shared" si="175"/>
        <v>972344.61899999995</v>
      </c>
    </row>
    <row r="5587" spans="1:9" x14ac:dyDescent="0.2">
      <c r="A5587" s="221" t="s">
        <v>15</v>
      </c>
      <c r="B5587" s="221">
        <v>60103652</v>
      </c>
      <c r="C5587" s="221">
        <f t="shared" si="174"/>
        <v>8</v>
      </c>
      <c r="D5587" s="221">
        <v>60100000</v>
      </c>
      <c r="F5587" s="221" t="s">
        <v>5257</v>
      </c>
      <c r="G5587" s="222">
        <v>70890.316000000006</v>
      </c>
      <c r="I5587" s="222">
        <f t="shared" si="175"/>
        <v>70890.316000000006</v>
      </c>
    </row>
    <row r="5588" spans="1:9" x14ac:dyDescent="0.2">
      <c r="A5588" s="221" t="s">
        <v>15</v>
      </c>
      <c r="B5588" s="221">
        <v>60103670</v>
      </c>
      <c r="C5588" s="221">
        <f t="shared" si="174"/>
        <v>8</v>
      </c>
      <c r="D5588" s="221">
        <v>60100000</v>
      </c>
      <c r="F5588" s="221" t="s">
        <v>5258</v>
      </c>
      <c r="G5588" s="222">
        <v>7426983.2699999996</v>
      </c>
      <c r="I5588" s="222">
        <f t="shared" si="175"/>
        <v>7426983.2699999996</v>
      </c>
    </row>
    <row r="5589" spans="1:9" x14ac:dyDescent="0.2">
      <c r="A5589" s="221" t="s">
        <v>15</v>
      </c>
      <c r="B5589" s="221">
        <v>60103901</v>
      </c>
      <c r="C5589" s="221">
        <f t="shared" si="174"/>
        <v>8</v>
      </c>
      <c r="D5589" s="221">
        <v>60100000</v>
      </c>
      <c r="F5589" s="221" t="s">
        <v>4099</v>
      </c>
      <c r="G5589" s="222">
        <v>13346764.029999999</v>
      </c>
      <c r="I5589" s="222">
        <f t="shared" si="175"/>
        <v>13346764.029999999</v>
      </c>
    </row>
    <row r="5590" spans="1:9" x14ac:dyDescent="0.2">
      <c r="A5590" s="221" t="s">
        <v>15</v>
      </c>
      <c r="B5590" s="221">
        <v>60103902</v>
      </c>
      <c r="C5590" s="221">
        <f t="shared" si="174"/>
        <v>8</v>
      </c>
      <c r="D5590" s="221">
        <v>60100000</v>
      </c>
      <c r="F5590" s="221" t="s">
        <v>5259</v>
      </c>
      <c r="G5590" s="222">
        <v>7013545.5999999996</v>
      </c>
      <c r="I5590" s="222">
        <f t="shared" si="175"/>
        <v>7013545.5999999996</v>
      </c>
    </row>
    <row r="5591" spans="1:9" x14ac:dyDescent="0.2">
      <c r="A5591" s="221" t="s">
        <v>15</v>
      </c>
      <c r="B5591" s="221">
        <v>60103903</v>
      </c>
      <c r="C5591" s="221">
        <f t="shared" si="174"/>
        <v>8</v>
      </c>
      <c r="D5591" s="221">
        <v>60100000</v>
      </c>
      <c r="F5591" s="221" t="s">
        <v>5260</v>
      </c>
      <c r="G5591" s="222">
        <v>7185792.4199999999</v>
      </c>
      <c r="I5591" s="222">
        <f t="shared" si="175"/>
        <v>7185792.4199999999</v>
      </c>
    </row>
    <row r="5592" spans="1:9" x14ac:dyDescent="0.2">
      <c r="A5592" s="221" t="s">
        <v>15</v>
      </c>
      <c r="B5592" s="221">
        <v>60103904</v>
      </c>
      <c r="C5592" s="221">
        <f t="shared" si="174"/>
        <v>8</v>
      </c>
      <c r="D5592" s="221">
        <v>60100000</v>
      </c>
      <c r="F5592" s="221" t="s">
        <v>4100</v>
      </c>
      <c r="G5592" s="222">
        <v>2746435.23</v>
      </c>
      <c r="I5592" s="222">
        <f t="shared" si="175"/>
        <v>2746435.23</v>
      </c>
    </row>
    <row r="5593" spans="1:9" x14ac:dyDescent="0.2">
      <c r="A5593" s="221" t="s">
        <v>15</v>
      </c>
      <c r="B5593" s="221">
        <v>60103905</v>
      </c>
      <c r="C5593" s="221">
        <f t="shared" si="174"/>
        <v>8</v>
      </c>
      <c r="D5593" s="221">
        <v>60100000</v>
      </c>
      <c r="F5593" s="221" t="s">
        <v>4101</v>
      </c>
      <c r="G5593" s="222">
        <v>4514085.63</v>
      </c>
      <c r="I5593" s="222">
        <f t="shared" si="175"/>
        <v>4514085.63</v>
      </c>
    </row>
    <row r="5594" spans="1:9" x14ac:dyDescent="0.2">
      <c r="A5594" s="221" t="s">
        <v>15</v>
      </c>
      <c r="B5594" s="221">
        <v>60103907</v>
      </c>
      <c r="C5594" s="221">
        <f t="shared" si="174"/>
        <v>8</v>
      </c>
      <c r="D5594" s="221">
        <v>60100000</v>
      </c>
      <c r="F5594" s="221" t="s">
        <v>5261</v>
      </c>
      <c r="G5594" s="222">
        <v>3284363.1779999998</v>
      </c>
      <c r="I5594" s="222">
        <f t="shared" si="175"/>
        <v>3284363.1779999998</v>
      </c>
    </row>
    <row r="5595" spans="1:9" x14ac:dyDescent="0.2">
      <c r="A5595" s="221" t="s">
        <v>15</v>
      </c>
      <c r="B5595" s="221">
        <v>60103908</v>
      </c>
      <c r="C5595" s="221">
        <f t="shared" si="174"/>
        <v>8</v>
      </c>
      <c r="D5595" s="221">
        <v>60100000</v>
      </c>
      <c r="F5595" s="221" t="s">
        <v>5262</v>
      </c>
      <c r="G5595" s="222">
        <v>7224000</v>
      </c>
      <c r="I5595" s="222">
        <f t="shared" si="175"/>
        <v>7224000</v>
      </c>
    </row>
    <row r="5596" spans="1:9" x14ac:dyDescent="0.2">
      <c r="A5596" s="221" t="s">
        <v>15</v>
      </c>
      <c r="B5596" s="221">
        <v>60103909</v>
      </c>
      <c r="C5596" s="221">
        <f t="shared" si="174"/>
        <v>8</v>
      </c>
      <c r="D5596" s="221">
        <v>60100000</v>
      </c>
      <c r="F5596" s="221" t="s">
        <v>5263</v>
      </c>
      <c r="G5596" s="222">
        <v>1540600</v>
      </c>
      <c r="I5596" s="222">
        <f t="shared" si="175"/>
        <v>1540600</v>
      </c>
    </row>
    <row r="5597" spans="1:9" x14ac:dyDescent="0.2">
      <c r="A5597" s="221" t="s">
        <v>15</v>
      </c>
      <c r="B5597" s="221">
        <v>60130619</v>
      </c>
      <c r="C5597" s="221">
        <f t="shared" si="174"/>
        <v>8</v>
      </c>
      <c r="D5597" s="221">
        <v>60100000</v>
      </c>
      <c r="F5597" s="221" t="s">
        <v>4103</v>
      </c>
      <c r="G5597" s="222">
        <v>2272226.2439999999</v>
      </c>
      <c r="I5597" s="222">
        <f t="shared" si="175"/>
        <v>2272226.2439999999</v>
      </c>
    </row>
    <row r="5598" spans="1:9" x14ac:dyDescent="0.2">
      <c r="A5598" s="221" t="s">
        <v>15</v>
      </c>
      <c r="B5598" s="221">
        <v>60201000</v>
      </c>
      <c r="C5598" s="221">
        <f t="shared" si="174"/>
        <v>8</v>
      </c>
      <c r="D5598" s="221">
        <v>60201000</v>
      </c>
      <c r="F5598" s="221" t="s">
        <v>363</v>
      </c>
      <c r="G5598" s="222">
        <v>4938649.16</v>
      </c>
      <c r="I5598" s="222">
        <f t="shared" si="175"/>
        <v>4938649.16</v>
      </c>
    </row>
    <row r="5599" spans="1:9" x14ac:dyDescent="0.2">
      <c r="A5599" s="221" t="s">
        <v>15</v>
      </c>
      <c r="B5599" s="221">
        <v>60205300</v>
      </c>
      <c r="C5599" s="221">
        <f t="shared" si="174"/>
        <v>8</v>
      </c>
      <c r="D5599" s="221">
        <v>60205300</v>
      </c>
      <c r="F5599" s="221" t="s">
        <v>2516</v>
      </c>
      <c r="G5599" s="222">
        <v>132954098.56200001</v>
      </c>
      <c r="I5599" s="222">
        <f t="shared" si="175"/>
        <v>132954098.56200001</v>
      </c>
    </row>
    <row r="5600" spans="1:9" x14ac:dyDescent="0.2">
      <c r="A5600" s="221" t="s">
        <v>15</v>
      </c>
      <c r="B5600" s="221">
        <v>60206000</v>
      </c>
      <c r="C5600" s="221">
        <f t="shared" si="174"/>
        <v>8</v>
      </c>
      <c r="D5600" s="221">
        <v>60206000</v>
      </c>
      <c r="F5600" s="221" t="s">
        <v>2030</v>
      </c>
      <c r="G5600" s="222">
        <v>136510182.037</v>
      </c>
      <c r="I5600" s="222">
        <f t="shared" si="175"/>
        <v>136510182.037</v>
      </c>
    </row>
    <row r="5601" spans="1:9" x14ac:dyDescent="0.2">
      <c r="A5601" s="221" t="s">
        <v>15</v>
      </c>
      <c r="B5601" s="221">
        <v>60301000</v>
      </c>
      <c r="C5601" s="221">
        <f t="shared" si="174"/>
        <v>8</v>
      </c>
      <c r="D5601" s="221">
        <v>60301000</v>
      </c>
      <c r="F5601" s="221" t="s">
        <v>1589</v>
      </c>
      <c r="H5601" s="222">
        <v>556326969.46700001</v>
      </c>
      <c r="I5601" s="222">
        <f t="shared" si="175"/>
        <v>-556326969.46700001</v>
      </c>
    </row>
    <row r="5602" spans="1:9" x14ac:dyDescent="0.2">
      <c r="A5602" s="221" t="s">
        <v>15</v>
      </c>
      <c r="B5602" s="221">
        <v>60332000</v>
      </c>
      <c r="C5602" s="221">
        <f t="shared" si="174"/>
        <v>8</v>
      </c>
      <c r="D5602" s="221">
        <v>60301000</v>
      </c>
      <c r="F5602" s="221" t="s">
        <v>4128</v>
      </c>
      <c r="H5602" s="222">
        <v>58600153.060000002</v>
      </c>
      <c r="I5602" s="222">
        <f t="shared" si="175"/>
        <v>-58600153.060000002</v>
      </c>
    </row>
    <row r="5603" spans="1:9" x14ac:dyDescent="0.2">
      <c r="A5603" s="221" t="s">
        <v>15</v>
      </c>
      <c r="B5603" s="221">
        <v>60601000</v>
      </c>
      <c r="C5603" s="221">
        <f t="shared" si="174"/>
        <v>8</v>
      </c>
      <c r="D5603" s="221">
        <v>60601000</v>
      </c>
      <c r="F5603" s="221" t="s">
        <v>2518</v>
      </c>
      <c r="G5603" s="222">
        <v>367989385.60000002</v>
      </c>
      <c r="I5603" s="222">
        <f t="shared" si="175"/>
        <v>367989385.60000002</v>
      </c>
    </row>
    <row r="5604" spans="1:9" x14ac:dyDescent="0.2">
      <c r="A5604" s="221" t="s">
        <v>15</v>
      </c>
      <c r="B5604" s="221">
        <v>60602000</v>
      </c>
      <c r="C5604" s="221">
        <f t="shared" si="174"/>
        <v>8</v>
      </c>
      <c r="D5604" s="221">
        <v>60602000</v>
      </c>
      <c r="F5604" s="221" t="s">
        <v>165</v>
      </c>
      <c r="G5604" s="222">
        <v>4092485.6359999999</v>
      </c>
      <c r="I5604" s="222">
        <f t="shared" si="175"/>
        <v>4092485.6359999999</v>
      </c>
    </row>
    <row r="5605" spans="1:9" x14ac:dyDescent="0.2">
      <c r="A5605" s="221" t="s">
        <v>15</v>
      </c>
      <c r="B5605" s="221">
        <v>60603000</v>
      </c>
      <c r="C5605" s="221">
        <f t="shared" si="174"/>
        <v>8</v>
      </c>
      <c r="D5605" s="221">
        <v>60603000</v>
      </c>
      <c r="F5605" s="221" t="s">
        <v>2519</v>
      </c>
      <c r="G5605" s="222">
        <v>80620806.184</v>
      </c>
      <c r="I5605" s="222">
        <f t="shared" si="175"/>
        <v>80620806.184</v>
      </c>
    </row>
    <row r="5606" spans="1:9" x14ac:dyDescent="0.2">
      <c r="A5606" s="221" t="s">
        <v>15</v>
      </c>
      <c r="B5606" s="221">
        <v>60604000</v>
      </c>
      <c r="C5606" s="221">
        <f t="shared" si="174"/>
        <v>8</v>
      </c>
      <c r="D5606" s="221">
        <v>60604000</v>
      </c>
      <c r="F5606" s="221" t="s">
        <v>166</v>
      </c>
      <c r="G5606" s="222">
        <v>90919805.981999993</v>
      </c>
      <c r="I5606" s="222">
        <f t="shared" si="175"/>
        <v>90919805.981999993</v>
      </c>
    </row>
    <row r="5607" spans="1:9" x14ac:dyDescent="0.2">
      <c r="A5607" s="221" t="s">
        <v>15</v>
      </c>
      <c r="B5607" s="221">
        <v>60605000</v>
      </c>
      <c r="C5607" s="221">
        <f t="shared" si="174"/>
        <v>8</v>
      </c>
      <c r="D5607" s="221">
        <v>60605000</v>
      </c>
      <c r="F5607" s="221" t="s">
        <v>5264</v>
      </c>
      <c r="G5607" s="222">
        <v>24158498.739999998</v>
      </c>
      <c r="I5607" s="222">
        <f t="shared" si="175"/>
        <v>24158498.739999998</v>
      </c>
    </row>
    <row r="5608" spans="1:9" x14ac:dyDescent="0.2">
      <c r="A5608" s="221" t="s">
        <v>15</v>
      </c>
      <c r="B5608" s="221">
        <v>60607000</v>
      </c>
      <c r="C5608" s="221">
        <f t="shared" si="174"/>
        <v>8</v>
      </c>
      <c r="D5608" s="221">
        <v>60607000</v>
      </c>
      <c r="F5608" s="221" t="s">
        <v>168</v>
      </c>
      <c r="G5608" s="222">
        <v>10463475.369999999</v>
      </c>
      <c r="I5608" s="222">
        <f t="shared" si="175"/>
        <v>10463475.369999999</v>
      </c>
    </row>
    <row r="5609" spans="1:9" x14ac:dyDescent="0.2">
      <c r="A5609" s="221" t="s">
        <v>15</v>
      </c>
      <c r="B5609" s="221">
        <v>60608000</v>
      </c>
      <c r="C5609" s="221">
        <f t="shared" si="174"/>
        <v>8</v>
      </c>
      <c r="D5609" s="221">
        <v>60608000</v>
      </c>
      <c r="F5609" s="221" t="s">
        <v>169</v>
      </c>
      <c r="G5609" s="222">
        <v>6740414.3360000001</v>
      </c>
      <c r="I5609" s="222">
        <f t="shared" si="175"/>
        <v>6740414.3360000001</v>
      </c>
    </row>
    <row r="5610" spans="1:9" x14ac:dyDescent="0.2">
      <c r="A5610" s="221" t="s">
        <v>15</v>
      </c>
      <c r="B5610" s="221">
        <v>60609000</v>
      </c>
      <c r="C5610" s="221">
        <f t="shared" si="174"/>
        <v>8</v>
      </c>
      <c r="D5610" s="221">
        <v>60609000</v>
      </c>
      <c r="F5610" s="221" t="s">
        <v>2034</v>
      </c>
      <c r="G5610" s="222">
        <v>15266437.865</v>
      </c>
      <c r="I5610" s="222">
        <f t="shared" si="175"/>
        <v>15266437.865</v>
      </c>
    </row>
    <row r="5611" spans="1:9" x14ac:dyDescent="0.2">
      <c r="A5611" s="221" t="s">
        <v>15</v>
      </c>
      <c r="B5611" s="221">
        <v>60702000</v>
      </c>
      <c r="C5611" s="221">
        <f t="shared" si="174"/>
        <v>8</v>
      </c>
      <c r="D5611" s="221">
        <v>60702000</v>
      </c>
      <c r="F5611" s="221" t="s">
        <v>1387</v>
      </c>
      <c r="I5611" s="222">
        <f t="shared" si="175"/>
        <v>0</v>
      </c>
    </row>
    <row r="5612" spans="1:9" x14ac:dyDescent="0.2">
      <c r="A5612" s="221" t="s">
        <v>15</v>
      </c>
      <c r="B5612" s="221">
        <v>61301000</v>
      </c>
      <c r="C5612" s="221">
        <f t="shared" si="174"/>
        <v>8</v>
      </c>
      <c r="D5612" s="221">
        <v>61301000</v>
      </c>
      <c r="F5612" s="221" t="s">
        <v>1397</v>
      </c>
      <c r="G5612" s="222">
        <v>300000000</v>
      </c>
      <c r="I5612" s="222">
        <f t="shared" si="175"/>
        <v>300000000</v>
      </c>
    </row>
    <row r="5613" spans="1:9" x14ac:dyDescent="0.2">
      <c r="A5613" s="221" t="s">
        <v>15</v>
      </c>
      <c r="B5613" s="221">
        <v>61302000</v>
      </c>
      <c r="C5613" s="221">
        <f t="shared" si="174"/>
        <v>8</v>
      </c>
      <c r="D5613" s="221">
        <v>61302000</v>
      </c>
      <c r="F5613" s="221" t="s">
        <v>406</v>
      </c>
      <c r="G5613" s="222">
        <v>19445586.800000001</v>
      </c>
      <c r="I5613" s="222">
        <f t="shared" si="175"/>
        <v>19445586.800000001</v>
      </c>
    </row>
    <row r="5614" spans="1:9" x14ac:dyDescent="0.2">
      <c r="A5614" s="221" t="s">
        <v>15</v>
      </c>
      <c r="B5614" s="221">
        <v>61303000</v>
      </c>
      <c r="C5614" s="221">
        <f t="shared" si="174"/>
        <v>8</v>
      </c>
      <c r="D5614" s="221">
        <v>61303000</v>
      </c>
      <c r="F5614" s="221" t="s">
        <v>2520</v>
      </c>
      <c r="G5614" s="222">
        <v>3647070.54</v>
      </c>
      <c r="I5614" s="222">
        <f t="shared" si="175"/>
        <v>3647070.54</v>
      </c>
    </row>
    <row r="5615" spans="1:9" x14ac:dyDescent="0.2">
      <c r="A5615" s="221" t="s">
        <v>15</v>
      </c>
      <c r="B5615" s="221">
        <v>61500000</v>
      </c>
      <c r="C5615" s="221">
        <f t="shared" si="174"/>
        <v>8</v>
      </c>
      <c r="D5615" s="221">
        <v>61500000</v>
      </c>
      <c r="F5615" s="221" t="s">
        <v>2521</v>
      </c>
      <c r="G5615" s="222">
        <v>74952457.359999999</v>
      </c>
      <c r="I5615" s="222">
        <f t="shared" si="175"/>
        <v>74952457.359999999</v>
      </c>
    </row>
    <row r="5616" spans="1:9" x14ac:dyDescent="0.2">
      <c r="A5616" s="221" t="s">
        <v>15</v>
      </c>
      <c r="B5616" s="221">
        <v>61501000</v>
      </c>
      <c r="C5616" s="221">
        <f t="shared" si="174"/>
        <v>8</v>
      </c>
      <c r="D5616" s="221">
        <v>61501000</v>
      </c>
      <c r="F5616" s="221" t="s">
        <v>178</v>
      </c>
      <c r="G5616" s="222">
        <v>3916619.18</v>
      </c>
      <c r="I5616" s="222">
        <f t="shared" si="175"/>
        <v>3916619.18</v>
      </c>
    </row>
    <row r="5617" spans="1:9" x14ac:dyDescent="0.2">
      <c r="A5617" s="221" t="s">
        <v>15</v>
      </c>
      <c r="B5617" s="221">
        <v>61502000</v>
      </c>
      <c r="C5617" s="221">
        <f t="shared" si="174"/>
        <v>8</v>
      </c>
      <c r="D5617" s="221">
        <v>61502000</v>
      </c>
      <c r="F5617" s="221" t="s">
        <v>180</v>
      </c>
      <c r="G5617" s="222">
        <v>1546500</v>
      </c>
      <c r="I5617" s="222">
        <f t="shared" si="175"/>
        <v>1546500</v>
      </c>
    </row>
    <row r="5618" spans="1:9" x14ac:dyDescent="0.2">
      <c r="A5618" s="221" t="s">
        <v>15</v>
      </c>
      <c r="B5618" s="221">
        <v>61505000</v>
      </c>
      <c r="C5618" s="221">
        <f t="shared" si="174"/>
        <v>8</v>
      </c>
      <c r="D5618" s="221">
        <v>61505000</v>
      </c>
      <c r="F5618" s="221" t="s">
        <v>2043</v>
      </c>
      <c r="G5618" s="222">
        <v>6387220</v>
      </c>
      <c r="I5618" s="222">
        <f t="shared" si="175"/>
        <v>6387220</v>
      </c>
    </row>
    <row r="5619" spans="1:9" x14ac:dyDescent="0.2">
      <c r="A5619" s="221" t="s">
        <v>15</v>
      </c>
      <c r="B5619" s="221">
        <v>61506000</v>
      </c>
      <c r="C5619" s="221">
        <f t="shared" si="174"/>
        <v>8</v>
      </c>
      <c r="D5619" s="221">
        <v>61506000</v>
      </c>
      <c r="F5619" s="221" t="s">
        <v>4255</v>
      </c>
      <c r="G5619" s="222">
        <v>4639600</v>
      </c>
      <c r="I5619" s="222">
        <f t="shared" si="175"/>
        <v>4639600</v>
      </c>
    </row>
    <row r="5620" spans="1:9" x14ac:dyDescent="0.2">
      <c r="A5620" s="221" t="s">
        <v>15</v>
      </c>
      <c r="B5620" s="221">
        <v>61601000</v>
      </c>
      <c r="C5620" s="221">
        <f t="shared" si="174"/>
        <v>8</v>
      </c>
      <c r="D5620" s="221">
        <v>61601000</v>
      </c>
      <c r="F5620" s="221" t="s">
        <v>182</v>
      </c>
      <c r="G5620" s="222">
        <v>418819.978</v>
      </c>
      <c r="I5620" s="222">
        <f t="shared" si="175"/>
        <v>418819.978</v>
      </c>
    </row>
    <row r="5621" spans="1:9" x14ac:dyDescent="0.2">
      <c r="A5621" s="221" t="s">
        <v>15</v>
      </c>
      <c r="B5621" s="221">
        <v>61602000</v>
      </c>
      <c r="C5621" s="221">
        <f t="shared" si="174"/>
        <v>8</v>
      </c>
      <c r="D5621" s="221">
        <v>61602000</v>
      </c>
      <c r="F5621" s="221" t="s">
        <v>418</v>
      </c>
      <c r="G5621" s="222">
        <v>20629329.300000001</v>
      </c>
      <c r="I5621" s="222">
        <f t="shared" si="175"/>
        <v>20629329.300000001</v>
      </c>
    </row>
    <row r="5622" spans="1:9" x14ac:dyDescent="0.2">
      <c r="A5622" s="221" t="s">
        <v>15</v>
      </c>
      <c r="B5622" s="221">
        <v>61604000</v>
      </c>
      <c r="C5622" s="221">
        <f t="shared" si="174"/>
        <v>8</v>
      </c>
      <c r="D5622" s="221">
        <v>61604000</v>
      </c>
      <c r="F5622" s="221" t="s">
        <v>183</v>
      </c>
      <c r="G5622" s="222">
        <v>4819831</v>
      </c>
      <c r="I5622" s="222">
        <f t="shared" si="175"/>
        <v>4819831</v>
      </c>
    </row>
    <row r="5623" spans="1:9" x14ac:dyDescent="0.2">
      <c r="A5623" s="221" t="s">
        <v>15</v>
      </c>
      <c r="B5623" s="221">
        <v>61701000</v>
      </c>
      <c r="C5623" s="221">
        <f t="shared" si="174"/>
        <v>8</v>
      </c>
      <c r="D5623" s="221">
        <v>61802000</v>
      </c>
      <c r="F5623" s="221" t="s">
        <v>4273</v>
      </c>
      <c r="G5623" s="222">
        <v>431566.67</v>
      </c>
      <c r="I5623" s="222">
        <f t="shared" si="175"/>
        <v>431566.67</v>
      </c>
    </row>
    <row r="5624" spans="1:9" x14ac:dyDescent="0.2">
      <c r="A5624" s="221" t="s">
        <v>15</v>
      </c>
      <c r="B5624" s="221">
        <v>61802000</v>
      </c>
      <c r="C5624" s="221">
        <f t="shared" si="174"/>
        <v>8</v>
      </c>
      <c r="D5624" s="221">
        <v>61802000</v>
      </c>
      <c r="F5624" s="221" t="s">
        <v>2522</v>
      </c>
      <c r="G5624" s="222">
        <v>1226722.6200000001</v>
      </c>
      <c r="I5624" s="222">
        <f t="shared" si="175"/>
        <v>1226722.6200000001</v>
      </c>
    </row>
    <row r="5625" spans="1:9" x14ac:dyDescent="0.2">
      <c r="A5625" s="221" t="s">
        <v>15</v>
      </c>
      <c r="B5625" s="221">
        <v>62100000</v>
      </c>
      <c r="C5625" s="221">
        <f t="shared" si="174"/>
        <v>8</v>
      </c>
      <c r="D5625" s="221">
        <v>62100000</v>
      </c>
      <c r="F5625" s="221" t="s">
        <v>521</v>
      </c>
      <c r="G5625" s="222">
        <v>40000</v>
      </c>
      <c r="I5625" s="222">
        <f t="shared" si="175"/>
        <v>40000</v>
      </c>
    </row>
    <row r="5626" spans="1:9" x14ac:dyDescent="0.2">
      <c r="A5626" s="221" t="s">
        <v>15</v>
      </c>
      <c r="B5626" s="221">
        <v>62101000</v>
      </c>
      <c r="C5626" s="221">
        <f t="shared" si="174"/>
        <v>8</v>
      </c>
      <c r="D5626" s="221">
        <v>62101000</v>
      </c>
      <c r="F5626" s="221" t="s">
        <v>1600</v>
      </c>
      <c r="G5626" s="222">
        <v>34286800</v>
      </c>
      <c r="I5626" s="222">
        <f t="shared" si="175"/>
        <v>34286800</v>
      </c>
    </row>
    <row r="5627" spans="1:9" x14ac:dyDescent="0.2">
      <c r="A5627" s="221" t="s">
        <v>15</v>
      </c>
      <c r="B5627" s="221">
        <v>62102000</v>
      </c>
      <c r="C5627" s="221">
        <f t="shared" si="174"/>
        <v>8</v>
      </c>
      <c r="D5627" s="221">
        <v>62102000</v>
      </c>
      <c r="F5627" s="221" t="s">
        <v>187</v>
      </c>
      <c r="G5627" s="222">
        <v>10748035.09</v>
      </c>
      <c r="I5627" s="222">
        <f t="shared" si="175"/>
        <v>10748035.09</v>
      </c>
    </row>
    <row r="5628" spans="1:9" x14ac:dyDescent="0.2">
      <c r="A5628" s="221" t="s">
        <v>15</v>
      </c>
      <c r="B5628" s="221">
        <v>62108000</v>
      </c>
      <c r="C5628" s="221">
        <f t="shared" si="174"/>
        <v>8</v>
      </c>
      <c r="D5628" s="221">
        <v>62102000</v>
      </c>
      <c r="F5628" s="221" t="s">
        <v>4302</v>
      </c>
      <c r="G5628" s="222">
        <v>2507700</v>
      </c>
      <c r="I5628" s="222">
        <f t="shared" si="175"/>
        <v>2507700</v>
      </c>
    </row>
    <row r="5629" spans="1:9" x14ac:dyDescent="0.2">
      <c r="A5629" s="221" t="s">
        <v>15</v>
      </c>
      <c r="B5629" s="221">
        <v>62203000</v>
      </c>
      <c r="C5629" s="221">
        <f t="shared" si="174"/>
        <v>8</v>
      </c>
      <c r="D5629" s="221">
        <v>62203000</v>
      </c>
      <c r="F5629" s="221" t="s">
        <v>189</v>
      </c>
      <c r="G5629" s="222">
        <v>78690714.200000003</v>
      </c>
      <c r="I5629" s="222">
        <f t="shared" si="175"/>
        <v>78690714.200000003</v>
      </c>
    </row>
    <row r="5630" spans="1:9" x14ac:dyDescent="0.2">
      <c r="A5630" s="221" t="s">
        <v>15</v>
      </c>
      <c r="B5630" s="221">
        <v>62204000</v>
      </c>
      <c r="C5630" s="221">
        <f t="shared" si="174"/>
        <v>8</v>
      </c>
      <c r="D5630" s="221">
        <v>62204000</v>
      </c>
      <c r="F5630" s="221" t="s">
        <v>2046</v>
      </c>
      <c r="G5630" s="222">
        <v>113236533.689</v>
      </c>
      <c r="I5630" s="222">
        <f t="shared" si="175"/>
        <v>113236533.689</v>
      </c>
    </row>
    <row r="5631" spans="1:9" x14ac:dyDescent="0.2">
      <c r="A5631" s="221" t="s">
        <v>15</v>
      </c>
      <c r="B5631" s="221">
        <v>62205000</v>
      </c>
      <c r="C5631" s="221">
        <f t="shared" si="174"/>
        <v>8</v>
      </c>
      <c r="D5631" s="221">
        <v>62204000</v>
      </c>
      <c r="F5631" s="221" t="s">
        <v>4315</v>
      </c>
      <c r="G5631" s="222">
        <v>64528804</v>
      </c>
      <c r="I5631" s="222">
        <f t="shared" si="175"/>
        <v>64528804</v>
      </c>
    </row>
    <row r="5632" spans="1:9" x14ac:dyDescent="0.2">
      <c r="A5632" s="221" t="s">
        <v>15</v>
      </c>
      <c r="B5632" s="221">
        <v>62206000</v>
      </c>
      <c r="C5632" s="221">
        <f t="shared" si="174"/>
        <v>8</v>
      </c>
      <c r="D5632" s="221">
        <v>62206000</v>
      </c>
      <c r="F5632" s="221" t="s">
        <v>4316</v>
      </c>
      <c r="G5632" s="222">
        <v>16128000</v>
      </c>
      <c r="I5632" s="222">
        <f t="shared" si="175"/>
        <v>16128000</v>
      </c>
    </row>
    <row r="5633" spans="1:9" x14ac:dyDescent="0.2">
      <c r="A5633" s="221" t="s">
        <v>15</v>
      </c>
      <c r="B5633" s="221">
        <v>62207000</v>
      </c>
      <c r="C5633" s="221">
        <f t="shared" si="174"/>
        <v>8</v>
      </c>
      <c r="D5633" s="221">
        <v>62204000</v>
      </c>
      <c r="F5633" s="221" t="s">
        <v>4317</v>
      </c>
      <c r="G5633" s="222">
        <v>89381143.009000003</v>
      </c>
      <c r="I5633" s="222">
        <f t="shared" si="175"/>
        <v>89381143.009000003</v>
      </c>
    </row>
    <row r="5634" spans="1:9" x14ac:dyDescent="0.2">
      <c r="A5634" s="221" t="s">
        <v>15</v>
      </c>
      <c r="B5634" s="221">
        <v>62208000</v>
      </c>
      <c r="C5634" s="221">
        <f t="shared" ref="C5634:C5697" si="176">+LEN(B:B)</f>
        <v>8</v>
      </c>
      <c r="D5634" s="221">
        <v>62208000</v>
      </c>
      <c r="F5634" s="221" t="s">
        <v>190</v>
      </c>
      <c r="G5634" s="222">
        <v>148219330.634</v>
      </c>
      <c r="I5634" s="222">
        <f t="shared" ref="I5634:I5697" si="177">+G:G-H:H</f>
        <v>148219330.634</v>
      </c>
    </row>
    <row r="5635" spans="1:9" x14ac:dyDescent="0.2">
      <c r="A5635" s="221" t="s">
        <v>15</v>
      </c>
      <c r="B5635" s="221">
        <v>62401000</v>
      </c>
      <c r="C5635" s="221">
        <f t="shared" si="176"/>
        <v>8</v>
      </c>
      <c r="D5635" s="221">
        <v>62401000</v>
      </c>
      <c r="F5635" s="221" t="s">
        <v>1413</v>
      </c>
      <c r="G5635" s="222">
        <v>4552205</v>
      </c>
      <c r="I5635" s="222">
        <f t="shared" si="177"/>
        <v>4552205</v>
      </c>
    </row>
    <row r="5636" spans="1:9" x14ac:dyDescent="0.2">
      <c r="A5636" s="221" t="s">
        <v>15</v>
      </c>
      <c r="B5636" s="221">
        <v>62402000</v>
      </c>
      <c r="C5636" s="221">
        <f t="shared" si="176"/>
        <v>8</v>
      </c>
      <c r="D5636" s="221">
        <v>62402000</v>
      </c>
      <c r="F5636" s="221" t="s">
        <v>434</v>
      </c>
      <c r="G5636" s="222">
        <v>55950000</v>
      </c>
      <c r="I5636" s="222">
        <f t="shared" si="177"/>
        <v>55950000</v>
      </c>
    </row>
    <row r="5637" spans="1:9" x14ac:dyDescent="0.2">
      <c r="A5637" s="221" t="s">
        <v>15</v>
      </c>
      <c r="B5637" s="221">
        <v>62501000</v>
      </c>
      <c r="C5637" s="221">
        <f t="shared" si="176"/>
        <v>8</v>
      </c>
      <c r="D5637" s="221">
        <v>62501000</v>
      </c>
      <c r="F5637" s="221" t="s">
        <v>195</v>
      </c>
      <c r="G5637" s="222">
        <v>28222100</v>
      </c>
      <c r="I5637" s="222">
        <f t="shared" si="177"/>
        <v>28222100</v>
      </c>
    </row>
    <row r="5638" spans="1:9" x14ac:dyDescent="0.2">
      <c r="A5638" s="221" t="s">
        <v>15</v>
      </c>
      <c r="B5638" s="221">
        <v>62504000</v>
      </c>
      <c r="C5638" s="221">
        <f t="shared" si="176"/>
        <v>8</v>
      </c>
      <c r="D5638" s="221">
        <v>62504000</v>
      </c>
      <c r="F5638" s="221" t="s">
        <v>198</v>
      </c>
      <c r="G5638" s="222">
        <v>11235700</v>
      </c>
      <c r="I5638" s="222">
        <f t="shared" si="177"/>
        <v>11235700</v>
      </c>
    </row>
    <row r="5639" spans="1:9" x14ac:dyDescent="0.2">
      <c r="A5639" s="221" t="s">
        <v>15</v>
      </c>
      <c r="B5639" s="221">
        <v>62505000</v>
      </c>
      <c r="C5639" s="221">
        <f t="shared" si="176"/>
        <v>8</v>
      </c>
      <c r="D5639" s="221">
        <v>62505000</v>
      </c>
      <c r="F5639" s="221" t="s">
        <v>199</v>
      </c>
      <c r="G5639" s="222">
        <v>60930515.248000003</v>
      </c>
      <c r="I5639" s="222">
        <f t="shared" si="177"/>
        <v>60930515.248000003</v>
      </c>
    </row>
    <row r="5640" spans="1:9" x14ac:dyDescent="0.2">
      <c r="A5640" s="221" t="s">
        <v>15</v>
      </c>
      <c r="B5640" s="221">
        <v>62506000</v>
      </c>
      <c r="C5640" s="221">
        <f t="shared" si="176"/>
        <v>8</v>
      </c>
      <c r="D5640" s="221">
        <v>62506000</v>
      </c>
      <c r="F5640" s="221" t="s">
        <v>200</v>
      </c>
      <c r="G5640" s="222">
        <v>4123769.76</v>
      </c>
      <c r="I5640" s="222">
        <f t="shared" si="177"/>
        <v>4123769.76</v>
      </c>
    </row>
    <row r="5641" spans="1:9" x14ac:dyDescent="0.2">
      <c r="A5641" s="221" t="s">
        <v>15</v>
      </c>
      <c r="B5641" s="221">
        <v>62508000</v>
      </c>
      <c r="C5641" s="221">
        <f t="shared" si="176"/>
        <v>8</v>
      </c>
      <c r="D5641" s="221">
        <v>62508000</v>
      </c>
      <c r="F5641" s="221" t="s">
        <v>2524</v>
      </c>
      <c r="G5641" s="222">
        <v>80884800</v>
      </c>
      <c r="I5641" s="222">
        <f t="shared" si="177"/>
        <v>80884800</v>
      </c>
    </row>
    <row r="5642" spans="1:9" x14ac:dyDescent="0.2">
      <c r="A5642" s="221" t="s">
        <v>15</v>
      </c>
      <c r="B5642" s="221">
        <v>62602000</v>
      </c>
      <c r="C5642" s="221">
        <f t="shared" si="176"/>
        <v>8</v>
      </c>
      <c r="D5642" s="221">
        <v>62602000</v>
      </c>
      <c r="F5642" s="221" t="s">
        <v>202</v>
      </c>
      <c r="G5642" s="222">
        <v>12694983.75</v>
      </c>
      <c r="I5642" s="222">
        <f t="shared" si="177"/>
        <v>12694983.75</v>
      </c>
    </row>
    <row r="5643" spans="1:9" x14ac:dyDescent="0.2">
      <c r="A5643" s="221" t="s">
        <v>15</v>
      </c>
      <c r="B5643" s="221">
        <v>62603000</v>
      </c>
      <c r="C5643" s="221">
        <f t="shared" si="176"/>
        <v>8</v>
      </c>
      <c r="D5643" s="221">
        <v>62603000</v>
      </c>
      <c r="F5643" s="221" t="s">
        <v>203</v>
      </c>
      <c r="G5643" s="222">
        <v>9959800</v>
      </c>
      <c r="I5643" s="222">
        <f t="shared" si="177"/>
        <v>9959800</v>
      </c>
    </row>
    <row r="5644" spans="1:9" x14ac:dyDescent="0.2">
      <c r="A5644" s="221" t="s">
        <v>15</v>
      </c>
      <c r="B5644" s="221">
        <v>62604000</v>
      </c>
      <c r="C5644" s="221">
        <f t="shared" si="176"/>
        <v>8</v>
      </c>
      <c r="D5644" s="221">
        <v>62604000</v>
      </c>
      <c r="F5644" s="221" t="s">
        <v>204</v>
      </c>
      <c r="G5644" s="222">
        <v>33135477</v>
      </c>
      <c r="I5644" s="222">
        <f t="shared" si="177"/>
        <v>33135477</v>
      </c>
    </row>
    <row r="5645" spans="1:9" x14ac:dyDescent="0.2">
      <c r="A5645" s="221" t="s">
        <v>15</v>
      </c>
      <c r="B5645" s="221">
        <v>62703000</v>
      </c>
      <c r="C5645" s="221">
        <f t="shared" si="176"/>
        <v>8</v>
      </c>
      <c r="D5645" s="221">
        <v>62703000</v>
      </c>
      <c r="F5645" s="221" t="s">
        <v>208</v>
      </c>
      <c r="G5645" s="222">
        <v>47602360.578000002</v>
      </c>
      <c r="I5645" s="222">
        <f t="shared" si="177"/>
        <v>47602360.578000002</v>
      </c>
    </row>
    <row r="5646" spans="1:9" x14ac:dyDescent="0.2">
      <c r="A5646" s="221" t="s">
        <v>15</v>
      </c>
      <c r="B5646" s="221">
        <v>62704000</v>
      </c>
      <c r="C5646" s="221">
        <f t="shared" si="176"/>
        <v>8</v>
      </c>
      <c r="D5646" s="221">
        <v>62704000</v>
      </c>
      <c r="F5646" s="221" t="s">
        <v>2406</v>
      </c>
      <c r="G5646" s="222">
        <v>7157616.9270000001</v>
      </c>
      <c r="I5646" s="222">
        <f t="shared" si="177"/>
        <v>7157616.9270000001</v>
      </c>
    </row>
    <row r="5647" spans="1:9" x14ac:dyDescent="0.2">
      <c r="A5647" s="221" t="s">
        <v>15</v>
      </c>
      <c r="B5647" s="221">
        <v>62705000</v>
      </c>
      <c r="C5647" s="221">
        <f t="shared" si="176"/>
        <v>8</v>
      </c>
      <c r="D5647" s="221">
        <v>62705000</v>
      </c>
      <c r="F5647" s="221" t="s">
        <v>1423</v>
      </c>
      <c r="G5647" s="222">
        <v>3706428.858</v>
      </c>
      <c r="I5647" s="222">
        <f t="shared" si="177"/>
        <v>3706428.858</v>
      </c>
    </row>
    <row r="5648" spans="1:9" x14ac:dyDescent="0.2">
      <c r="A5648" s="221" t="s">
        <v>15</v>
      </c>
      <c r="B5648" s="221">
        <v>62706000</v>
      </c>
      <c r="C5648" s="221">
        <f t="shared" si="176"/>
        <v>8</v>
      </c>
      <c r="D5648" s="221">
        <v>62706000</v>
      </c>
      <c r="F5648" s="221" t="s">
        <v>209</v>
      </c>
      <c r="G5648" s="222">
        <v>23588291.607999999</v>
      </c>
      <c r="I5648" s="222">
        <f t="shared" si="177"/>
        <v>23588291.607999999</v>
      </c>
    </row>
    <row r="5649" spans="1:9" x14ac:dyDescent="0.2">
      <c r="A5649" s="221" t="s">
        <v>15</v>
      </c>
      <c r="B5649" s="221">
        <v>62800000</v>
      </c>
      <c r="C5649" s="221">
        <f t="shared" si="176"/>
        <v>8</v>
      </c>
      <c r="D5649" s="221">
        <v>62800000</v>
      </c>
      <c r="F5649" s="221" t="s">
        <v>463</v>
      </c>
      <c r="G5649" s="222">
        <v>2640897.5</v>
      </c>
      <c r="I5649" s="222">
        <f t="shared" si="177"/>
        <v>2640897.5</v>
      </c>
    </row>
    <row r="5650" spans="1:9" x14ac:dyDescent="0.2">
      <c r="A5650" s="221" t="s">
        <v>15</v>
      </c>
      <c r="B5650" s="221">
        <v>63501000</v>
      </c>
      <c r="C5650" s="221">
        <f t="shared" si="176"/>
        <v>8</v>
      </c>
      <c r="D5650" s="221">
        <v>63501000</v>
      </c>
      <c r="F5650" s="221" t="s">
        <v>212</v>
      </c>
      <c r="G5650" s="222">
        <v>415200</v>
      </c>
      <c r="I5650" s="222">
        <f t="shared" si="177"/>
        <v>415200</v>
      </c>
    </row>
    <row r="5651" spans="1:9" x14ac:dyDescent="0.2">
      <c r="A5651" s="221" t="s">
        <v>15</v>
      </c>
      <c r="B5651" s="221">
        <v>63504000</v>
      </c>
      <c r="C5651" s="221">
        <f t="shared" si="176"/>
        <v>8</v>
      </c>
      <c r="D5651" s="221">
        <v>63504000</v>
      </c>
      <c r="F5651" s="221" t="s">
        <v>214</v>
      </c>
      <c r="G5651" s="222">
        <v>10200743.23</v>
      </c>
      <c r="I5651" s="222">
        <f t="shared" si="177"/>
        <v>10200743.23</v>
      </c>
    </row>
    <row r="5652" spans="1:9" x14ac:dyDescent="0.2">
      <c r="A5652" s="221" t="s">
        <v>15</v>
      </c>
      <c r="B5652" s="221">
        <v>63506000</v>
      </c>
      <c r="C5652" s="221">
        <f t="shared" si="176"/>
        <v>8</v>
      </c>
      <c r="D5652" s="221">
        <v>63506000</v>
      </c>
      <c r="F5652" s="221" t="s">
        <v>215</v>
      </c>
      <c r="G5652" s="222">
        <v>916157.07200000004</v>
      </c>
      <c r="I5652" s="222">
        <f t="shared" si="177"/>
        <v>916157.07200000004</v>
      </c>
    </row>
    <row r="5653" spans="1:9" x14ac:dyDescent="0.2">
      <c r="A5653" s="221" t="s">
        <v>15</v>
      </c>
      <c r="B5653" s="221">
        <v>63508000</v>
      </c>
      <c r="C5653" s="221">
        <f t="shared" si="176"/>
        <v>8</v>
      </c>
      <c r="D5653" s="221">
        <v>63508000</v>
      </c>
      <c r="F5653" s="221" t="s">
        <v>2526</v>
      </c>
      <c r="G5653" s="222">
        <v>2117709</v>
      </c>
      <c r="I5653" s="222">
        <f t="shared" si="177"/>
        <v>2117709</v>
      </c>
    </row>
    <row r="5654" spans="1:9" x14ac:dyDescent="0.2">
      <c r="A5654" s="221" t="s">
        <v>15</v>
      </c>
      <c r="B5654" s="221">
        <v>64101000</v>
      </c>
      <c r="C5654" s="221">
        <f t="shared" si="176"/>
        <v>8</v>
      </c>
      <c r="D5654" s="221">
        <v>64101000</v>
      </c>
      <c r="F5654" s="221" t="s">
        <v>216</v>
      </c>
      <c r="G5654" s="222">
        <v>634709649.597</v>
      </c>
      <c r="I5654" s="222">
        <f t="shared" si="177"/>
        <v>634709649.597</v>
      </c>
    </row>
    <row r="5655" spans="1:9" x14ac:dyDescent="0.2">
      <c r="A5655" s="221" t="s">
        <v>15</v>
      </c>
      <c r="B5655" s="221">
        <v>64102000</v>
      </c>
      <c r="C5655" s="221">
        <f t="shared" si="176"/>
        <v>8</v>
      </c>
      <c r="D5655" s="221">
        <v>64102000</v>
      </c>
      <c r="F5655" s="221" t="s">
        <v>217</v>
      </c>
      <c r="G5655" s="222">
        <v>61878638.998000003</v>
      </c>
      <c r="I5655" s="222">
        <f t="shared" si="177"/>
        <v>61878638.998000003</v>
      </c>
    </row>
    <row r="5656" spans="1:9" x14ac:dyDescent="0.2">
      <c r="A5656" s="221" t="s">
        <v>15</v>
      </c>
      <c r="B5656" s="221">
        <v>64103000</v>
      </c>
      <c r="C5656" s="221">
        <f t="shared" si="176"/>
        <v>8</v>
      </c>
      <c r="D5656" s="221">
        <v>64103000</v>
      </c>
      <c r="F5656" s="221" t="s">
        <v>218</v>
      </c>
      <c r="G5656" s="222">
        <v>42657092.049999997</v>
      </c>
      <c r="I5656" s="222">
        <f t="shared" si="177"/>
        <v>42657092.049999997</v>
      </c>
    </row>
    <row r="5657" spans="1:9" x14ac:dyDescent="0.2">
      <c r="A5657" s="221" t="s">
        <v>15</v>
      </c>
      <c r="B5657" s="221">
        <v>64104000</v>
      </c>
      <c r="C5657" s="221">
        <f t="shared" si="176"/>
        <v>8</v>
      </c>
      <c r="D5657" s="221">
        <v>64104000</v>
      </c>
      <c r="F5657" s="221" t="s">
        <v>219</v>
      </c>
      <c r="G5657" s="222">
        <v>96006055.272</v>
      </c>
      <c r="I5657" s="222">
        <f t="shared" si="177"/>
        <v>96006055.272</v>
      </c>
    </row>
    <row r="5658" spans="1:9" x14ac:dyDescent="0.2">
      <c r="A5658" s="221" t="s">
        <v>15</v>
      </c>
      <c r="B5658" s="221">
        <v>64105000</v>
      </c>
      <c r="C5658" s="221">
        <f t="shared" si="176"/>
        <v>8</v>
      </c>
      <c r="D5658" s="221">
        <v>64105000</v>
      </c>
      <c r="F5658" s="221" t="s">
        <v>221</v>
      </c>
      <c r="G5658" s="222">
        <v>6138231.3600000003</v>
      </c>
      <c r="I5658" s="222">
        <f t="shared" si="177"/>
        <v>6138231.3600000003</v>
      </c>
    </row>
    <row r="5659" spans="1:9" x14ac:dyDescent="0.2">
      <c r="A5659" s="221" t="s">
        <v>15</v>
      </c>
      <c r="B5659" s="221">
        <v>64107000</v>
      </c>
      <c r="C5659" s="221">
        <f t="shared" si="176"/>
        <v>8</v>
      </c>
      <c r="D5659" s="221">
        <v>64107000</v>
      </c>
      <c r="F5659" s="221" t="s">
        <v>4452</v>
      </c>
      <c r="G5659" s="222">
        <v>1848005.6</v>
      </c>
      <c r="I5659" s="222">
        <f t="shared" si="177"/>
        <v>1848005.6</v>
      </c>
    </row>
    <row r="5660" spans="1:9" x14ac:dyDescent="0.2">
      <c r="A5660" s="221" t="s">
        <v>15</v>
      </c>
      <c r="B5660" s="221">
        <v>64180000</v>
      </c>
      <c r="C5660" s="221">
        <f t="shared" si="176"/>
        <v>8</v>
      </c>
      <c r="D5660" s="221">
        <v>64180000</v>
      </c>
      <c r="F5660" s="221" t="s">
        <v>1433</v>
      </c>
      <c r="G5660" s="222">
        <v>17001808.140000001</v>
      </c>
      <c r="I5660" s="222">
        <f t="shared" si="177"/>
        <v>17001808.140000001</v>
      </c>
    </row>
    <row r="5661" spans="1:9" x14ac:dyDescent="0.2">
      <c r="A5661" s="221" t="s">
        <v>15</v>
      </c>
      <c r="B5661" s="221">
        <v>64190000</v>
      </c>
      <c r="C5661" s="221">
        <f t="shared" si="176"/>
        <v>8</v>
      </c>
      <c r="D5661" s="221">
        <v>64180000</v>
      </c>
      <c r="F5661" s="221" t="s">
        <v>5227</v>
      </c>
      <c r="G5661" s="222">
        <v>21900000</v>
      </c>
      <c r="I5661" s="222">
        <f t="shared" si="177"/>
        <v>21900000</v>
      </c>
    </row>
    <row r="5662" spans="1:9" x14ac:dyDescent="0.2">
      <c r="A5662" s="221" t="s">
        <v>15</v>
      </c>
      <c r="B5662" s="221">
        <v>64501000</v>
      </c>
      <c r="C5662" s="221">
        <f t="shared" si="176"/>
        <v>8</v>
      </c>
      <c r="D5662" s="221">
        <v>64501000</v>
      </c>
      <c r="F5662" s="221" t="s">
        <v>1611</v>
      </c>
      <c r="G5662" s="222">
        <v>95156387.841999993</v>
      </c>
      <c r="I5662" s="222">
        <f t="shared" si="177"/>
        <v>95156387.841999993</v>
      </c>
    </row>
    <row r="5663" spans="1:9" x14ac:dyDescent="0.2">
      <c r="A5663" s="221" t="s">
        <v>15</v>
      </c>
      <c r="B5663" s="221">
        <v>64502000</v>
      </c>
      <c r="C5663" s="221">
        <f t="shared" si="176"/>
        <v>8</v>
      </c>
      <c r="D5663" s="221">
        <v>64502000</v>
      </c>
      <c r="F5663" s="221" t="s">
        <v>1612</v>
      </c>
      <c r="G5663" s="222">
        <v>36912283.028999999</v>
      </c>
      <c r="I5663" s="222">
        <f t="shared" si="177"/>
        <v>36912283.028999999</v>
      </c>
    </row>
    <row r="5664" spans="1:9" x14ac:dyDescent="0.2">
      <c r="A5664" s="221" t="s">
        <v>15</v>
      </c>
      <c r="B5664" s="221">
        <v>64505000</v>
      </c>
      <c r="C5664" s="221">
        <f t="shared" si="176"/>
        <v>8</v>
      </c>
      <c r="D5664" s="221">
        <v>64505000</v>
      </c>
      <c r="F5664" s="221" t="s">
        <v>2527</v>
      </c>
      <c r="G5664" s="222">
        <v>7337148.4139999999</v>
      </c>
      <c r="I5664" s="222">
        <f t="shared" si="177"/>
        <v>7337148.4139999999</v>
      </c>
    </row>
    <row r="5665" spans="1:9" x14ac:dyDescent="0.2">
      <c r="A5665" s="221" t="s">
        <v>15</v>
      </c>
      <c r="B5665" s="221">
        <v>64801000</v>
      </c>
      <c r="C5665" s="221">
        <f t="shared" si="176"/>
        <v>8</v>
      </c>
      <c r="D5665" s="221">
        <v>64801000</v>
      </c>
      <c r="F5665" s="221" t="s">
        <v>224</v>
      </c>
      <c r="G5665" s="222">
        <v>1447450</v>
      </c>
      <c r="I5665" s="222">
        <f t="shared" si="177"/>
        <v>1447450</v>
      </c>
    </row>
    <row r="5666" spans="1:9" x14ac:dyDescent="0.2">
      <c r="A5666" s="221" t="s">
        <v>15</v>
      </c>
      <c r="B5666" s="221">
        <v>64809000</v>
      </c>
      <c r="C5666" s="221">
        <f t="shared" si="176"/>
        <v>8</v>
      </c>
      <c r="D5666" s="221">
        <v>64801000</v>
      </c>
      <c r="F5666" s="221" t="s">
        <v>5265</v>
      </c>
      <c r="G5666" s="222">
        <v>4000000</v>
      </c>
      <c r="I5666" s="222">
        <f t="shared" si="177"/>
        <v>4000000</v>
      </c>
    </row>
    <row r="5667" spans="1:9" x14ac:dyDescent="0.2">
      <c r="A5667" s="221" t="s">
        <v>15</v>
      </c>
      <c r="B5667" s="221">
        <v>65200000</v>
      </c>
      <c r="C5667" s="221">
        <f t="shared" si="176"/>
        <v>8</v>
      </c>
      <c r="D5667" s="221">
        <v>65200000</v>
      </c>
      <c r="F5667" s="221" t="s">
        <v>2055</v>
      </c>
      <c r="G5667" s="222">
        <v>48950647.325000003</v>
      </c>
      <c r="I5667" s="222">
        <f t="shared" si="177"/>
        <v>48950647.325000003</v>
      </c>
    </row>
    <row r="5668" spans="1:9" x14ac:dyDescent="0.2">
      <c r="A5668" s="221" t="s">
        <v>15</v>
      </c>
      <c r="B5668" s="221">
        <v>65601000</v>
      </c>
      <c r="C5668" s="221">
        <f t="shared" si="176"/>
        <v>8</v>
      </c>
      <c r="D5668" s="221">
        <v>65601000</v>
      </c>
      <c r="F5668" s="221" t="s">
        <v>561</v>
      </c>
      <c r="G5668" s="222">
        <v>202000</v>
      </c>
      <c r="I5668" s="222">
        <f t="shared" si="177"/>
        <v>202000</v>
      </c>
    </row>
    <row r="5669" spans="1:9" x14ac:dyDescent="0.2">
      <c r="A5669" s="221" t="s">
        <v>15</v>
      </c>
      <c r="B5669" s="221">
        <v>65700000</v>
      </c>
      <c r="C5669" s="221">
        <f t="shared" si="176"/>
        <v>8</v>
      </c>
      <c r="D5669" s="221">
        <v>65700000</v>
      </c>
      <c r="F5669" s="221" t="s">
        <v>230</v>
      </c>
      <c r="G5669" s="222">
        <v>27289921.807999998</v>
      </c>
      <c r="I5669" s="222">
        <f t="shared" si="177"/>
        <v>27289921.807999998</v>
      </c>
    </row>
    <row r="5670" spans="1:9" x14ac:dyDescent="0.2">
      <c r="A5670" s="221" t="s">
        <v>15</v>
      </c>
      <c r="B5670" s="221">
        <v>65800000</v>
      </c>
      <c r="C5670" s="221">
        <f t="shared" si="176"/>
        <v>8</v>
      </c>
      <c r="D5670" s="221">
        <v>65800000</v>
      </c>
      <c r="F5670" s="221" t="s">
        <v>1957</v>
      </c>
      <c r="G5670" s="222">
        <v>9679883.8949999996</v>
      </c>
      <c r="I5670" s="222">
        <f t="shared" si="177"/>
        <v>9679883.8949999996</v>
      </c>
    </row>
    <row r="5671" spans="1:9" x14ac:dyDescent="0.2">
      <c r="A5671" s="221" t="s">
        <v>15</v>
      </c>
      <c r="B5671" s="221">
        <v>66101000</v>
      </c>
      <c r="C5671" s="221">
        <f t="shared" si="176"/>
        <v>8</v>
      </c>
      <c r="D5671" s="221">
        <v>66101000</v>
      </c>
      <c r="F5671" s="221" t="s">
        <v>500</v>
      </c>
      <c r="G5671" s="222">
        <v>43733984.281000003</v>
      </c>
      <c r="I5671" s="222">
        <f t="shared" si="177"/>
        <v>43733984.281000003</v>
      </c>
    </row>
    <row r="5672" spans="1:9" x14ac:dyDescent="0.2">
      <c r="A5672" s="221" t="s">
        <v>15</v>
      </c>
      <c r="B5672" s="221">
        <v>66102000</v>
      </c>
      <c r="C5672" s="221">
        <f t="shared" si="176"/>
        <v>8</v>
      </c>
      <c r="D5672" s="221">
        <v>66102000</v>
      </c>
      <c r="F5672" s="221" t="s">
        <v>231</v>
      </c>
      <c r="G5672" s="222">
        <v>7803997.5190000003</v>
      </c>
      <c r="I5672" s="222">
        <f t="shared" si="177"/>
        <v>7803997.5190000003</v>
      </c>
    </row>
    <row r="5673" spans="1:9" x14ac:dyDescent="0.2">
      <c r="A5673" s="221" t="s">
        <v>15</v>
      </c>
      <c r="B5673" s="221">
        <v>66103000</v>
      </c>
      <c r="C5673" s="221">
        <f t="shared" si="176"/>
        <v>8</v>
      </c>
      <c r="D5673" s="221">
        <v>66103000</v>
      </c>
      <c r="F5673" s="221" t="s">
        <v>1814</v>
      </c>
      <c r="G5673" s="222">
        <v>48961017.461999997</v>
      </c>
      <c r="I5673" s="222">
        <f t="shared" si="177"/>
        <v>48961017.461999997</v>
      </c>
    </row>
    <row r="5674" spans="1:9" x14ac:dyDescent="0.2">
      <c r="A5674" s="221" t="s">
        <v>15</v>
      </c>
      <c r="B5674" s="221">
        <v>66600000</v>
      </c>
      <c r="C5674" s="221">
        <f t="shared" si="176"/>
        <v>8</v>
      </c>
      <c r="D5674" s="221">
        <v>66600000</v>
      </c>
      <c r="F5674" s="221" t="s">
        <v>232</v>
      </c>
      <c r="G5674" s="222">
        <v>923393030.35399997</v>
      </c>
      <c r="I5674" s="222">
        <f t="shared" si="177"/>
        <v>923393030.35399997</v>
      </c>
    </row>
    <row r="5675" spans="1:9" x14ac:dyDescent="0.2">
      <c r="A5675" s="221" t="s">
        <v>15</v>
      </c>
      <c r="B5675" s="221">
        <v>68112000</v>
      </c>
      <c r="C5675" s="221">
        <f t="shared" si="176"/>
        <v>8</v>
      </c>
      <c r="D5675" s="221">
        <v>68112000</v>
      </c>
      <c r="F5675" s="221" t="s">
        <v>233</v>
      </c>
      <c r="G5675" s="222">
        <v>580099316.78999996</v>
      </c>
      <c r="I5675" s="222">
        <f t="shared" si="177"/>
        <v>580099316.78999996</v>
      </c>
    </row>
    <row r="5676" spans="1:9" x14ac:dyDescent="0.2">
      <c r="A5676" s="221" t="s">
        <v>15</v>
      </c>
      <c r="B5676" s="221">
        <v>69500000</v>
      </c>
      <c r="C5676" s="221">
        <f t="shared" si="176"/>
        <v>8</v>
      </c>
      <c r="D5676" s="221">
        <v>69500000</v>
      </c>
      <c r="F5676" s="221" t="s">
        <v>773</v>
      </c>
      <c r="G5676" s="222">
        <v>41926244.560000002</v>
      </c>
      <c r="I5676" s="222">
        <f t="shared" si="177"/>
        <v>41926244.560000002</v>
      </c>
    </row>
    <row r="5677" spans="1:9" x14ac:dyDescent="0.2">
      <c r="A5677" s="221" t="s">
        <v>15</v>
      </c>
      <c r="B5677" s="221">
        <v>70110000</v>
      </c>
      <c r="C5677" s="221">
        <f t="shared" si="176"/>
        <v>8</v>
      </c>
      <c r="D5677" s="221">
        <v>70110000</v>
      </c>
      <c r="F5677" s="221" t="s">
        <v>2529</v>
      </c>
      <c r="H5677" s="222">
        <v>8254541107.8509998</v>
      </c>
      <c r="I5677" s="222">
        <f t="shared" si="177"/>
        <v>-8254541107.8509998</v>
      </c>
    </row>
    <row r="5678" spans="1:9" x14ac:dyDescent="0.2">
      <c r="A5678" s="221" t="s">
        <v>15</v>
      </c>
      <c r="B5678" s="221">
        <v>70130000</v>
      </c>
      <c r="C5678" s="221">
        <f t="shared" si="176"/>
        <v>8</v>
      </c>
      <c r="D5678" s="221">
        <v>70110000</v>
      </c>
      <c r="F5678" s="221" t="s">
        <v>5266</v>
      </c>
      <c r="H5678" s="222">
        <v>66707805.07</v>
      </c>
      <c r="I5678" s="222">
        <f t="shared" si="177"/>
        <v>-66707805.07</v>
      </c>
    </row>
    <row r="5679" spans="1:9" x14ac:dyDescent="0.2">
      <c r="A5679" s="221" t="s">
        <v>15</v>
      </c>
      <c r="B5679" s="221">
        <v>71300000</v>
      </c>
      <c r="C5679" s="221">
        <f t="shared" si="176"/>
        <v>8</v>
      </c>
      <c r="D5679" s="221">
        <v>71400000</v>
      </c>
      <c r="F5679" s="221" t="s">
        <v>5267</v>
      </c>
      <c r="H5679" s="222">
        <v>72699520.109999999</v>
      </c>
      <c r="I5679" s="222">
        <f t="shared" si="177"/>
        <v>-72699520.109999999</v>
      </c>
    </row>
    <row r="5680" spans="1:9" x14ac:dyDescent="0.2">
      <c r="A5680" s="221" t="s">
        <v>15</v>
      </c>
      <c r="B5680" s="221">
        <v>71400000</v>
      </c>
      <c r="C5680" s="221">
        <f t="shared" si="176"/>
        <v>8</v>
      </c>
      <c r="D5680" s="221">
        <v>71400000</v>
      </c>
      <c r="F5680" s="221" t="s">
        <v>2184</v>
      </c>
      <c r="H5680" s="222">
        <v>21578916.313000001</v>
      </c>
      <c r="I5680" s="222">
        <f t="shared" si="177"/>
        <v>-21578916.313000001</v>
      </c>
    </row>
    <row r="5681" spans="1:9" x14ac:dyDescent="0.2">
      <c r="A5681" s="221" t="s">
        <v>15</v>
      </c>
      <c r="B5681" s="221">
        <v>75200000</v>
      </c>
      <c r="C5681" s="221">
        <f t="shared" si="176"/>
        <v>8</v>
      </c>
      <c r="D5681" s="221">
        <v>75200000</v>
      </c>
      <c r="F5681" s="221" t="s">
        <v>524</v>
      </c>
      <c r="H5681" s="222">
        <v>34166.339999999997</v>
      </c>
      <c r="I5681" s="222">
        <f t="shared" si="177"/>
        <v>-34166.339999999997</v>
      </c>
    </row>
    <row r="5682" spans="1:9" x14ac:dyDescent="0.2">
      <c r="A5682" s="221" t="s">
        <v>15</v>
      </c>
      <c r="B5682" s="221">
        <v>75800000</v>
      </c>
      <c r="C5682" s="221">
        <f t="shared" si="176"/>
        <v>8</v>
      </c>
      <c r="D5682" s="221">
        <v>75800000</v>
      </c>
      <c r="F5682" s="221" t="s">
        <v>237</v>
      </c>
      <c r="H5682" s="222">
        <v>2114893.77</v>
      </c>
      <c r="I5682" s="222">
        <f t="shared" si="177"/>
        <v>-2114893.77</v>
      </c>
    </row>
    <row r="5683" spans="1:9" x14ac:dyDescent="0.2">
      <c r="A5683" s="221" t="s">
        <v>15</v>
      </c>
      <c r="B5683" s="221">
        <v>75810000</v>
      </c>
      <c r="C5683" s="221">
        <f t="shared" si="176"/>
        <v>8</v>
      </c>
      <c r="D5683" s="221">
        <v>75810000</v>
      </c>
      <c r="F5683" s="221" t="s">
        <v>238</v>
      </c>
      <c r="H5683" s="222">
        <v>15615000</v>
      </c>
      <c r="I5683" s="222">
        <f t="shared" si="177"/>
        <v>-15615000</v>
      </c>
    </row>
    <row r="5684" spans="1:9" x14ac:dyDescent="0.2">
      <c r="A5684" s="221" t="s">
        <v>15</v>
      </c>
      <c r="B5684" s="221">
        <v>75830000</v>
      </c>
      <c r="C5684" s="221">
        <f t="shared" si="176"/>
        <v>8</v>
      </c>
      <c r="D5684" s="221">
        <v>75830000</v>
      </c>
      <c r="F5684" s="221" t="s">
        <v>4569</v>
      </c>
      <c r="H5684" s="222">
        <v>575000</v>
      </c>
      <c r="I5684" s="222">
        <f t="shared" si="177"/>
        <v>-575000</v>
      </c>
    </row>
    <row r="5685" spans="1:9" x14ac:dyDescent="0.2">
      <c r="A5685" s="221" t="s">
        <v>15</v>
      </c>
      <c r="B5685" s="221">
        <v>75850000</v>
      </c>
      <c r="C5685" s="221">
        <f t="shared" si="176"/>
        <v>8</v>
      </c>
      <c r="D5685" s="221">
        <v>75850000</v>
      </c>
      <c r="F5685" s="221" t="s">
        <v>1629</v>
      </c>
      <c r="H5685" s="222">
        <v>5341895</v>
      </c>
      <c r="I5685" s="222">
        <f t="shared" si="177"/>
        <v>-5341895</v>
      </c>
    </row>
    <row r="5686" spans="1:9" x14ac:dyDescent="0.2">
      <c r="A5686" s="221" t="s">
        <v>15</v>
      </c>
      <c r="B5686" s="221">
        <v>75860000</v>
      </c>
      <c r="C5686" s="221">
        <f t="shared" si="176"/>
        <v>8</v>
      </c>
      <c r="D5686" s="221">
        <v>75850000</v>
      </c>
      <c r="F5686" s="221" t="s">
        <v>5268</v>
      </c>
      <c r="H5686" s="222">
        <v>37500.32</v>
      </c>
      <c r="I5686" s="222">
        <f t="shared" si="177"/>
        <v>-37500.32</v>
      </c>
    </row>
    <row r="5687" spans="1:9" x14ac:dyDescent="0.2">
      <c r="A5687" s="221" t="s">
        <v>15</v>
      </c>
      <c r="B5687" s="221">
        <v>76500000</v>
      </c>
      <c r="C5687" s="221">
        <f t="shared" si="176"/>
        <v>8</v>
      </c>
      <c r="D5687" s="221">
        <v>76500000</v>
      </c>
      <c r="F5687" s="221" t="s">
        <v>527</v>
      </c>
      <c r="H5687" s="222">
        <v>340644.00199999998</v>
      </c>
      <c r="I5687" s="222">
        <f t="shared" si="177"/>
        <v>-340644.00199999998</v>
      </c>
    </row>
    <row r="5688" spans="1:9" x14ac:dyDescent="0.2">
      <c r="A5688" s="221" t="s">
        <v>15</v>
      </c>
      <c r="B5688" s="221">
        <v>76600000</v>
      </c>
      <c r="C5688" s="221">
        <f t="shared" si="176"/>
        <v>8</v>
      </c>
      <c r="D5688" s="221">
        <v>76600000</v>
      </c>
      <c r="F5688" s="221" t="s">
        <v>239</v>
      </c>
      <c r="H5688" s="222">
        <v>389252188.35000002</v>
      </c>
      <c r="I5688" s="222">
        <f t="shared" si="177"/>
        <v>-389252188.35000002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AU750"/>
  <sheetViews>
    <sheetView zoomScale="85" zoomScaleNormal="85" workbookViewId="0">
      <pane xSplit="6" ySplit="4" topLeftCell="G418" activePane="bottomRight" state="frozen"/>
      <selection pane="topRight" activeCell="G1" sqref="G1"/>
      <selection pane="bottomLeft" activeCell="A418" sqref="A418"/>
      <selection pane="bottomRight" activeCell="F419" sqref="F419"/>
    </sheetView>
  </sheetViews>
  <sheetFormatPr baseColWidth="10" defaultColWidth="11.42578125" defaultRowHeight="14.25" outlineLevelCol="1" x14ac:dyDescent="0.25"/>
  <cols>
    <col min="1" max="1" width="2" customWidth="1"/>
    <col min="2" max="2" width="3" customWidth="1"/>
    <col min="3" max="3" width="4" customWidth="1"/>
    <col min="4" max="4" width="10" customWidth="1"/>
    <col min="5" max="5" width="10.28515625" style="118" customWidth="1"/>
    <col min="6" max="6" width="55.140625" customWidth="1"/>
    <col min="7" max="11" width="17.5703125" customWidth="1" outlineLevel="1"/>
    <col min="12" max="12" width="16.5703125" customWidth="1" outlineLevel="1"/>
    <col min="13" max="13" width="18.5703125" style="12" customWidth="1" outlineLevel="1"/>
    <col min="14" max="14" width="16.5703125" customWidth="1" outlineLevel="1"/>
    <col min="15" max="15" width="17.5703125" customWidth="1" outlineLevel="1"/>
    <col min="16" max="18" width="16.5703125" customWidth="1" outlineLevel="1"/>
    <col min="19" max="19" width="16.5703125" style="179" customWidth="1" outlineLevel="1"/>
    <col min="20" max="20" width="17.5703125" style="179" customWidth="1" outlineLevel="1"/>
    <col min="21" max="21" width="17.5703125" customWidth="1" outlineLevel="1"/>
    <col min="22" max="22" width="16.5703125" customWidth="1" outlineLevel="1"/>
    <col min="23" max="23" width="17.5703125" customWidth="1" outlineLevel="1"/>
    <col min="24" max="25" width="16.5703125" customWidth="1" outlineLevel="1"/>
    <col min="26" max="26" width="14.85546875" customWidth="1" outlineLevel="1"/>
    <col min="27" max="27" width="16.5703125" customWidth="1" outlineLevel="1"/>
    <col min="28" max="28" width="16.5703125" style="12" customWidth="1" outlineLevel="1"/>
    <col min="29" max="29" width="18" customWidth="1" outlineLevel="1"/>
    <col min="30" max="30" width="12.85546875" customWidth="1" outlineLevel="1"/>
    <col min="31" max="31" width="16.5703125" customWidth="1" outlineLevel="1"/>
    <col min="32" max="33" width="18.7109375" customWidth="1" outlineLevel="1"/>
    <col min="34" max="34" width="23" customWidth="1" outlineLevel="1"/>
    <col min="35" max="35" width="13.85546875" customWidth="1" outlineLevel="1"/>
    <col min="36" max="36" width="17.85546875" customWidth="1" outlineLevel="1"/>
    <col min="37" max="37" width="16.5703125" customWidth="1" outlineLevel="1"/>
    <col min="38" max="39" width="17.5703125" customWidth="1" outlineLevel="1"/>
    <col min="40" max="40" width="18.5703125" customWidth="1" outlineLevel="1"/>
    <col min="41" max="41" width="17.5703125" customWidth="1" outlineLevel="1"/>
    <col min="42" max="42" width="21.28515625" customWidth="1" outlineLevel="1"/>
    <col min="43" max="43" width="18.5703125" customWidth="1"/>
    <col min="44" max="44" width="25.5703125" customWidth="1"/>
    <col min="47" max="47" width="13.85546875" customWidth="1"/>
  </cols>
  <sheetData>
    <row r="1" spans="1:47" x14ac:dyDescent="0.25">
      <c r="E1" s="119"/>
      <c r="M1"/>
      <c r="S1"/>
      <c r="T1"/>
      <c r="AB1"/>
    </row>
    <row r="2" spans="1:47" s="61" customFormat="1" x14ac:dyDescent="0.25">
      <c r="C2" s="61" t="s">
        <v>3199</v>
      </c>
      <c r="E2" s="118"/>
      <c r="F2" s="190">
        <f>SUM(G4:AP4)</f>
        <v>-2.5331603337619413E-4</v>
      </c>
      <c r="G2" s="61" t="s">
        <v>5</v>
      </c>
      <c r="H2" s="61" t="s">
        <v>3623</v>
      </c>
      <c r="I2" s="61" t="s">
        <v>17</v>
      </c>
      <c r="J2" s="61" t="s">
        <v>9</v>
      </c>
      <c r="K2" s="61" t="s">
        <v>13</v>
      </c>
      <c r="L2" s="61" t="s">
        <v>21</v>
      </c>
      <c r="M2" s="191" t="s">
        <v>25</v>
      </c>
      <c r="N2" s="191" t="s">
        <v>29</v>
      </c>
      <c r="O2" s="191" t="s">
        <v>33</v>
      </c>
      <c r="P2" s="191" t="s">
        <v>37</v>
      </c>
      <c r="Q2" s="191" t="s">
        <v>2</v>
      </c>
      <c r="R2" s="191" t="s">
        <v>6</v>
      </c>
      <c r="S2" s="191" t="s">
        <v>145</v>
      </c>
      <c r="T2" s="191" t="s">
        <v>148</v>
      </c>
      <c r="U2" s="191" t="s">
        <v>149</v>
      </c>
      <c r="V2" s="191" t="s">
        <v>12</v>
      </c>
      <c r="W2" s="191" t="s">
        <v>26</v>
      </c>
      <c r="X2" s="191" t="s">
        <v>30</v>
      </c>
      <c r="Y2" s="191" t="s">
        <v>34</v>
      </c>
      <c r="Z2" s="191" t="s">
        <v>38</v>
      </c>
      <c r="AA2" s="191" t="s">
        <v>3</v>
      </c>
      <c r="AB2" s="191" t="s">
        <v>7</v>
      </c>
      <c r="AC2" s="191" t="s">
        <v>15</v>
      </c>
      <c r="AD2" s="191" t="s">
        <v>23</v>
      </c>
      <c r="AE2" s="191" t="s">
        <v>19</v>
      </c>
      <c r="AF2" s="191" t="s">
        <v>2122</v>
      </c>
      <c r="AG2" s="191" t="s">
        <v>141</v>
      </c>
      <c r="AH2" s="191" t="s">
        <v>142</v>
      </c>
      <c r="AI2" s="191" t="s">
        <v>16</v>
      </c>
      <c r="AJ2" s="191" t="s">
        <v>20</v>
      </c>
      <c r="AK2" s="191" t="s">
        <v>8</v>
      </c>
      <c r="AL2" s="191" t="s">
        <v>24</v>
      </c>
      <c r="AM2" s="191" t="s">
        <v>32</v>
      </c>
      <c r="AN2" s="191" t="s">
        <v>28</v>
      </c>
      <c r="AO2" s="191" t="s">
        <v>41</v>
      </c>
      <c r="AP2" s="191" t="s">
        <v>36</v>
      </c>
      <c r="AQ2" s="180" t="s">
        <v>3317</v>
      </c>
      <c r="AR2" s="17" t="s">
        <v>5269</v>
      </c>
      <c r="AT2" s="192">
        <v>4728.55</v>
      </c>
      <c r="AU2" s="191"/>
    </row>
    <row r="3" spans="1:47" hidden="1" x14ac:dyDescent="0.25">
      <c r="G3">
        <v>2021</v>
      </c>
      <c r="H3">
        <v>2021</v>
      </c>
      <c r="I3">
        <v>2021</v>
      </c>
      <c r="J3">
        <v>2021</v>
      </c>
      <c r="K3">
        <v>2021</v>
      </c>
      <c r="L3">
        <v>2021</v>
      </c>
      <c r="M3" s="12">
        <v>2021</v>
      </c>
      <c r="N3" s="12">
        <v>2021</v>
      </c>
      <c r="O3" s="12">
        <v>2021</v>
      </c>
      <c r="P3" s="12">
        <v>2021</v>
      </c>
      <c r="Q3" s="12">
        <v>2021</v>
      </c>
      <c r="R3" s="12">
        <v>2021</v>
      </c>
      <c r="AR3" s="71" t="s">
        <v>3325</v>
      </c>
      <c r="AT3" s="193">
        <f>'Cours moyen 2020'!C253</f>
        <v>4316.0341035856582</v>
      </c>
      <c r="AU3" s="12">
        <f>F2/AT3</f>
        <v>-5.869185166209535E-8</v>
      </c>
    </row>
    <row r="4" spans="1:47" x14ac:dyDescent="0.25">
      <c r="A4" s="17" t="s">
        <v>3326</v>
      </c>
      <c r="B4" s="17" t="s">
        <v>3327</v>
      </c>
      <c r="C4" s="17" t="s">
        <v>3328</v>
      </c>
      <c r="D4" s="17" t="s">
        <v>1974</v>
      </c>
      <c r="E4" s="194" t="s">
        <v>3329</v>
      </c>
      <c r="F4" s="17" t="s">
        <v>3330</v>
      </c>
      <c r="G4" s="183">
        <f t="shared" ref="G4:AR4" si="0">+SUBTOTAL(9,G5:G743)</f>
        <v>-3.3974647521972656E-6</v>
      </c>
      <c r="H4" s="183">
        <f t="shared" si="0"/>
        <v>7.934868335723877E-6</v>
      </c>
      <c r="I4" s="183">
        <f t="shared" si="0"/>
        <v>-1.0460615158081055E-5</v>
      </c>
      <c r="J4" s="183">
        <f t="shared" si="0"/>
        <v>1.0016918182373047E-2</v>
      </c>
      <c r="K4" s="183">
        <f t="shared" si="0"/>
        <v>-2.7143359184265137E-3</v>
      </c>
      <c r="L4" s="183">
        <f t="shared" si="0"/>
        <v>3.24125867479097E-6</v>
      </c>
      <c r="M4" s="183">
        <f t="shared" si="0"/>
        <v>-3.6516226828098297E-5</v>
      </c>
      <c r="N4" s="183">
        <f t="shared" si="0"/>
        <v>-1.864507794380188E-6</v>
      </c>
      <c r="O4" s="183">
        <f t="shared" si="0"/>
        <v>-4.5448541641235352E-6</v>
      </c>
      <c r="P4" s="183">
        <f t="shared" si="0"/>
        <v>-9.9999085068702698E-3</v>
      </c>
      <c r="Q4" s="183">
        <f t="shared" si="0"/>
        <v>1.1920928955078125E-7</v>
      </c>
      <c r="R4" s="183">
        <f t="shared" si="0"/>
        <v>-9.0524554252624512E-7</v>
      </c>
      <c r="S4" s="183">
        <f t="shared" si="0"/>
        <v>-1.0579824447631836E-6</v>
      </c>
      <c r="T4" s="183">
        <f t="shared" si="0"/>
        <v>-2.9146671295166016E-5</v>
      </c>
      <c r="U4" s="183">
        <f t="shared" si="0"/>
        <v>-4.1780178435146809E-5</v>
      </c>
      <c r="V4" s="183">
        <f t="shared" si="0"/>
        <v>-7.0268288254737854E-7</v>
      </c>
      <c r="W4" s="183">
        <f t="shared" si="0"/>
        <v>-1.6510486602783203E-5</v>
      </c>
      <c r="X4" s="183">
        <f t="shared" si="0"/>
        <v>-3.5285484045743942E-7</v>
      </c>
      <c r="Y4" s="183">
        <f t="shared" si="0"/>
        <v>6.7055225372314453E-8</v>
      </c>
      <c r="Z4" s="183">
        <f t="shared" si="0"/>
        <v>-3.3527612686157227E-8</v>
      </c>
      <c r="AA4" s="183">
        <f t="shared" si="0"/>
        <v>4.6193599700927734E-7</v>
      </c>
      <c r="AB4" s="183">
        <f t="shared" si="0"/>
        <v>-8.6314976215362549E-6</v>
      </c>
      <c r="AC4" s="183">
        <f t="shared" si="0"/>
        <v>-1.9073486328125E-6</v>
      </c>
      <c r="AD4" s="183">
        <f t="shared" si="0"/>
        <v>1.7462298274040222E-10</v>
      </c>
      <c r="AE4" s="183">
        <f t="shared" si="0"/>
        <v>3.2901789381867275E-7</v>
      </c>
      <c r="AF4" s="183">
        <f t="shared" si="0"/>
        <v>8.4005296230316162E-7</v>
      </c>
      <c r="AG4" s="183">
        <f t="shared" si="0"/>
        <v>3.0454248189926147E-7</v>
      </c>
      <c r="AH4" s="183">
        <f t="shared" si="0"/>
        <v>-8.0140307545661926E-7</v>
      </c>
      <c r="AI4" s="183">
        <f t="shared" si="0"/>
        <v>-5.4249547076778981E-9</v>
      </c>
      <c r="AJ4" s="183">
        <f t="shared" si="0"/>
        <v>-4.8428773880004883E-8</v>
      </c>
      <c r="AK4" s="183">
        <f t="shared" si="0"/>
        <v>-1.4174729585647583E-6</v>
      </c>
      <c r="AL4" s="183">
        <f t="shared" si="0"/>
        <v>2.5816410779953003E-3</v>
      </c>
      <c r="AM4" s="183">
        <f t="shared" si="0"/>
        <v>-1.4901161193847656E-7</v>
      </c>
      <c r="AN4" s="183">
        <f t="shared" si="0"/>
        <v>7.3164701461791992E-6</v>
      </c>
      <c r="AO4" s="183">
        <f t="shared" si="0"/>
        <v>-3.9339065551757813E-6</v>
      </c>
      <c r="AP4" s="183">
        <f t="shared" si="0"/>
        <v>5.9223384596407413E-6</v>
      </c>
      <c r="AQ4" s="183">
        <f t="shared" si="0"/>
        <v>3.3330917358398438E-4</v>
      </c>
      <c r="AR4" s="183">
        <f t="shared" si="0"/>
        <v>-2.7241185307502747E-8</v>
      </c>
    </row>
    <row r="5" spans="1:47" hidden="1" x14ac:dyDescent="0.25">
      <c r="A5" s="11" t="str">
        <f t="shared" ref="A5:A68" si="1">+LEFT(C5)</f>
        <v>1</v>
      </c>
      <c r="B5" s="11" t="str">
        <f t="shared" ref="B5:B68" si="2">+LEFT(D:D,2)</f>
        <v>10</v>
      </c>
      <c r="C5" s="11" t="str">
        <f t="shared" ref="C5:C68" si="3">+LEFT(D5,3)</f>
        <v>101</v>
      </c>
      <c r="D5" s="23">
        <v>10100000</v>
      </c>
      <c r="E5" s="119" t="s">
        <v>3201</v>
      </c>
      <c r="F5" s="24" t="s">
        <v>43</v>
      </c>
      <c r="G5" s="12">
        <f>+SUMIFS('BLG1222'!$I:$I,'BLG1222'!$A:$A,'ALL 2022'!$2:$2,'BLG1222'!$D:$D,'ALL 2022'!$D:$D)</f>
        <v>-3540000000</v>
      </c>
      <c r="H5" s="12">
        <f>+SUMIFS('BLG1222'!$I:$I,'BLG1222'!$A:$A,'ALL 2022'!$2:$2,'BLG1222'!$D:$D,'ALL 2022'!$D:$D)</f>
        <v>-10000000</v>
      </c>
      <c r="I5" s="12">
        <f>+SUMIFS('BLG1222'!$I:$I,'BLG1222'!$A:$A,'ALL 2022'!$2:$2,'BLG1222'!$D:$D,'ALL 2022'!$D:$D)</f>
        <v>-7050000000</v>
      </c>
      <c r="J5" s="12">
        <f>+SUMIFS('BLG1222'!$I:$I,'BLG1222'!$A:$A,'ALL 2022'!$2:$2,'BLG1222'!$D:$D,'ALL 2022'!$D:$D)</f>
        <v>-4000000000</v>
      </c>
      <c r="K5" s="12">
        <f>+SUMIFS('BLG1222'!$I:$I,'BLG1222'!$A:$A,'ALL 2022'!$2:$2,'BLG1222'!$D:$D,'ALL 2022'!$D:$D)</f>
        <v>-3980000000</v>
      </c>
      <c r="L5" s="12">
        <f>+SUMIFS('BLG1222'!$I:$I,'BLG1222'!$A:$A,'ALL 2022'!$2:$2,'BLG1222'!$D:$D,'ALL 2022'!$D:$D)</f>
        <v>-1200000000</v>
      </c>
      <c r="M5" s="12">
        <f>+SUMIFS('BLG1222'!$I:$I,'BLG1222'!$A:$A,'ALL 2022'!$2:$2,'BLG1222'!$D:$D,'ALL 2022'!$D:$D)</f>
        <v>-12500000000</v>
      </c>
      <c r="N5" s="12">
        <f>+SUMIFS('BLG1222'!$I:$I,'BLG1222'!$A:$A,'ALL 2022'!$2:$2,'BLG1222'!$D:$D,'ALL 2022'!$D:$D)</f>
        <v>-10000000</v>
      </c>
      <c r="O5" s="12">
        <f>+SUMIFS('BLG1222'!$I:$I,'BLG1222'!$A:$A,'ALL 2022'!$2:$2,'BLG1222'!$D:$D,'ALL 2022'!$D:$D)</f>
        <v>-4520000000</v>
      </c>
      <c r="P5" s="12">
        <f>+SUMIFS('BLG1222'!$I:$I,'BLG1222'!$A:$A,'ALL 2022'!$2:$2,'BLG1222'!$D:$D,'ALL 2022'!$D:$D)</f>
        <v>-1350000000</v>
      </c>
      <c r="Q5" s="12">
        <f>+SUMIFS('BLG1222'!$I:$I,'BLG1222'!$A:$A,'ALL 2022'!$2:$2,'BLG1222'!$D:$D,'ALL 2022'!$D:$D)</f>
        <v>-17000000</v>
      </c>
      <c r="R5" s="12">
        <f>+SUMIFS('BLG1222'!$I:$I,'BLG1222'!$A:$A,'ALL 2022'!$2:$2,'BLG1222'!$D:$D,'ALL 2022'!$D:$D)</f>
        <v>-2000000</v>
      </c>
      <c r="S5" s="12">
        <f>+SUMIFS('BLG1222'!$I:$I,'BLG1222'!$A:$A,'ALL 2022'!$2:$2,'BLG1222'!$D:$D,'ALL 2022'!$D:$D)</f>
        <v>-2000000</v>
      </c>
      <c r="T5" s="12">
        <f>+SUMIFS('BLG1222'!$I:$I,'BLG1222'!$A:$A,'ALL 2022'!$2:$2,'BLG1222'!$D:$D,'ALL 2022'!$D:$D)</f>
        <v>-1402000000</v>
      </c>
      <c r="U5" s="12">
        <f>+SUMIFS('BLG1222'!$I:$I,'BLG1222'!$A:$A,'ALL 2022'!$2:$2,'BLG1222'!$D:$D,'ALL 2022'!$D:$D)</f>
        <v>-2000000</v>
      </c>
      <c r="V5" s="12">
        <f>+SUMIFS('BLG1222'!$I:$I,'BLG1222'!$A:$A,'ALL 2022'!$2:$2,'BLG1222'!$D:$D,'ALL 2022'!$D:$D)</f>
        <v>-2000000</v>
      </c>
      <c r="W5" s="12">
        <f>+SUMIFS('BLG1222'!$I:$I,'BLG1222'!$A:$A,'ALL 2022'!$2:$2,'BLG1222'!$D:$D,'ALL 2022'!$D:$D)</f>
        <v>-2440000000</v>
      </c>
      <c r="X5" s="12">
        <f>+SUMIFS('BLG1222'!$I:$I,'BLG1222'!$A:$A,'ALL 2022'!$2:$2,'BLG1222'!$D:$D,'ALL 2022'!$D:$D)</f>
        <v>-143000000</v>
      </c>
      <c r="Y5" s="12">
        <f>+SUMIFS('BLG1222'!$I:$I,'BLG1222'!$A:$A,'ALL 2022'!$2:$2,'BLG1222'!$D:$D,'ALL 2022'!$D:$D)</f>
        <v>-2000000</v>
      </c>
      <c r="Z5" s="12">
        <f>+SUMIFS('BLG1222'!$I:$I,'BLG1222'!$A:$A,'ALL 2022'!$2:$2,'BLG1222'!$D:$D,'ALL 2022'!$D:$D)</f>
        <v>-1000000</v>
      </c>
      <c r="AA5" s="12">
        <f>+SUMIFS('BLG1222'!$I:$I,'BLG1222'!$A:$A,'ALL 2022'!$2:$2,'BLG1222'!$D:$D,'ALL 2022'!$D:$D)</f>
        <v>-1130000000</v>
      </c>
      <c r="AB5" s="12">
        <f>+SUMIFS('BLG1222'!$I:$I,'BLG1222'!$A:$A,'ALL 2022'!$2:$2,'BLG1222'!$D:$D,'ALL 2022'!$D:$D)</f>
        <v>-10000000</v>
      </c>
      <c r="AC5" s="12">
        <f>+SUMIFS('BLG1222'!$I:$I,'BLG1222'!$A:$A,'ALL 2022'!$2:$2,'BLG1222'!$D:$D,'ALL 2022'!$D:$D)</f>
        <v>-2000000</v>
      </c>
      <c r="AD5" s="12">
        <f>+SUMIFS('BLG1222'!$I:$I,'BLG1222'!$A:$A,'ALL 2022'!$2:$2,'BLG1222'!$D:$D,'ALL 2022'!$D:$D)</f>
        <v>-2000000</v>
      </c>
      <c r="AE5" s="12">
        <f>+SUMIFS('BLG1222'!$I:$I,'BLG1222'!$A:$A,'ALL 2022'!$2:$2,'BLG1222'!$D:$D,'ALL 2022'!$D:$D)</f>
        <v>-2000000</v>
      </c>
      <c r="AF5" s="12">
        <f>+SUMIFS('BLG1222'!$I:$I,'BLG1222'!$A:$A,'ALL 2022'!$2:$2,'BLG1222'!$D:$D,'ALL 2022'!$D:$D)</f>
        <v>-2000000</v>
      </c>
      <c r="AG5" s="12">
        <f>+SUMIFS('BLG1222'!$I:$I,'BLG1222'!$A:$A,'ALL 2022'!$2:$2,'BLG1222'!$D:$D,'ALL 2022'!$D:$D)</f>
        <v>-2000000</v>
      </c>
      <c r="AH5" s="12">
        <f>+SUMIFS('BLG1222'!$I:$I,'BLG1222'!$A:$A,'ALL 2022'!$2:$2,'BLG1222'!$D:$D,'ALL 2022'!$D:$D)</f>
        <v>-2000000</v>
      </c>
      <c r="AI5" s="12">
        <f>+SUMIFS('BLG1222'!$I:$I,'BLG1222'!$A:$A,'ALL 2022'!$2:$2,'BLG1222'!$D:$D,'ALL 2022'!$D:$D)</f>
        <v>-2000000</v>
      </c>
      <c r="AJ5" s="12">
        <f>+SUMIFS('BLG1222'!$I:$I,'BLG1222'!$A:$A,'ALL 2022'!$2:$2,'BLG1222'!$D:$D,'ALL 2022'!$D:$D)</f>
        <v>-10000000</v>
      </c>
      <c r="AK5" s="12">
        <f>+SUMIFS('BLG1222'!$I:$I,'BLG1222'!$A:$A,'ALL 2022'!$2:$2,'BLG1222'!$D:$D,'ALL 2022'!$D:$D)</f>
        <v>-100000000</v>
      </c>
      <c r="AL5" s="12">
        <f>+SUMIFS('BLG1222'!$I:$I,'BLG1222'!$A:$A,'ALL 2022'!$2:$2,'BLG1222'!$D:$D,'ALL 2022'!$D:$D)</f>
        <v>-1500000000</v>
      </c>
      <c r="AM5" s="12">
        <f>+SUMIFS('BLG1222'!$I:$I,'BLG1222'!$A:$A,'ALL 2022'!$2:$2,'BLG1222'!$D:$D,'ALL 2022'!$D:$D)</f>
        <v>-600000000</v>
      </c>
      <c r="AN5" s="12">
        <f>+SUMIFS('BLG1222'!$I:$I,'BLG1222'!$A:$A,'ALL 2022'!$2:$2,'BLG1222'!$D:$D,'ALL 2022'!$D:$D)</f>
        <v>-10000000</v>
      </c>
      <c r="AO5" s="12">
        <f>+SUMIFS('BLG1222'!$I:$I,'BLG1222'!$A:$A,'ALL 2022'!$2:$2,'BLG1222'!$D:$D,'ALL 2022'!$D:$D)</f>
        <v>-2000000</v>
      </c>
      <c r="AP5" s="12">
        <f>+SUMIFS('BLG1222'!$I:$I,'BLG1222'!$A:$A,'ALL 2022'!$2:$2,'BLG1222'!$D:$D,'ALL 2022'!$D:$D)</f>
        <v>-10000000</v>
      </c>
      <c r="AQ5" s="164">
        <f t="shared" ref="AQ5:AQ68" si="4">+SUM(G5:AP5)</f>
        <v>-45559000000</v>
      </c>
      <c r="AR5" s="165">
        <f t="shared" ref="AR5:AR68" si="5">+AQ5/$AT$2</f>
        <v>-9634877.499444861</v>
      </c>
    </row>
    <row r="6" spans="1:47" hidden="1" x14ac:dyDescent="0.25">
      <c r="A6" s="11" t="str">
        <f t="shared" si="1"/>
        <v>1</v>
      </c>
      <c r="B6" s="11" t="str">
        <f t="shared" si="2"/>
        <v>10</v>
      </c>
      <c r="C6" s="11" t="str">
        <f t="shared" si="3"/>
        <v>105</v>
      </c>
      <c r="D6" s="22">
        <v>10500000</v>
      </c>
      <c r="E6" s="195" t="s">
        <v>3202</v>
      </c>
      <c r="F6" s="11" t="s">
        <v>1484</v>
      </c>
      <c r="G6" s="12">
        <f>+SUMIFS('BLG1222'!$I:$I,'BLG1222'!$A:$A,'ALL 2022'!$2:$2,'BLG1222'!$D:$D,'ALL 2022'!$D:$D)</f>
        <v>0</v>
      </c>
      <c r="H6" s="12">
        <f>+SUMIFS('BLG1222'!$I:$I,'BLG1222'!$A:$A,'ALL 2022'!$2:$2,'BLG1222'!$D:$D,'ALL 2022'!$D:$D)</f>
        <v>0</v>
      </c>
      <c r="I6" s="12">
        <f>+SUMIFS('BLG1222'!$I:$I,'BLG1222'!$A:$A,'ALL 2022'!$2:$2,'BLG1222'!$D:$D,'ALL 2022'!$D:$D)</f>
        <v>0</v>
      </c>
      <c r="J6" s="12">
        <f>+SUMIFS('BLG1222'!$I:$I,'BLG1222'!$A:$A,'ALL 2022'!$2:$2,'BLG1222'!$D:$D,'ALL 2022'!$D:$D)</f>
        <v>0</v>
      </c>
      <c r="K6" s="12">
        <f>+SUMIFS('BLG1222'!$I:$I,'BLG1222'!$A:$A,'ALL 2022'!$2:$2,'BLG1222'!$D:$D,'ALL 2022'!$D:$D)</f>
        <v>0</v>
      </c>
      <c r="L6" s="12">
        <f>+SUMIFS('BLG1222'!$I:$I,'BLG1222'!$A:$A,'ALL 2022'!$2:$2,'BLG1222'!$D:$D,'ALL 2022'!$D:$D)</f>
        <v>0</v>
      </c>
      <c r="M6" s="12">
        <f>+SUMIFS('BLG1222'!$I:$I,'BLG1222'!$A:$A,'ALL 2022'!$2:$2,'BLG1222'!$D:$D,'ALL 2022'!$D:$D)</f>
        <v>-868162581.51999998</v>
      </c>
      <c r="N6" s="12">
        <f>+SUMIFS('BLG1222'!$I:$I,'BLG1222'!$A:$A,'ALL 2022'!$2:$2,'BLG1222'!$D:$D,'ALL 2022'!$D:$D)</f>
        <v>0</v>
      </c>
      <c r="O6" s="12">
        <f>+SUMIFS('BLG1222'!$I:$I,'BLG1222'!$A:$A,'ALL 2022'!$2:$2,'BLG1222'!$D:$D,'ALL 2022'!$D:$D)</f>
        <v>0</v>
      </c>
      <c r="P6" s="12">
        <f>+SUMIFS('BLG1222'!$I:$I,'BLG1222'!$A:$A,'ALL 2022'!$2:$2,'BLG1222'!$D:$D,'ALL 2022'!$D:$D)</f>
        <v>0</v>
      </c>
      <c r="Q6" s="12">
        <f>+SUMIFS('BLG1222'!$I:$I,'BLG1222'!$A:$A,'ALL 2022'!$2:$2,'BLG1222'!$D:$D,'ALL 2022'!$D:$D)</f>
        <v>0</v>
      </c>
      <c r="R6" s="12">
        <f>+SUMIFS('BLG1222'!$I:$I,'BLG1222'!$A:$A,'ALL 2022'!$2:$2,'BLG1222'!$D:$D,'ALL 2022'!$D:$D)</f>
        <v>0</v>
      </c>
      <c r="S6" s="12">
        <f>+SUMIFS('BLG1222'!$I:$I,'BLG1222'!$A:$A,'ALL 2022'!$2:$2,'BLG1222'!$D:$D,'ALL 2022'!$D:$D)</f>
        <v>0</v>
      </c>
      <c r="T6" s="12">
        <f>+SUMIFS('BLG1222'!$I:$I,'BLG1222'!$A:$A,'ALL 2022'!$2:$2,'BLG1222'!$D:$D,'ALL 2022'!$D:$D)</f>
        <v>0</v>
      </c>
      <c r="U6" s="12">
        <f>+SUMIFS('BLG1222'!$I:$I,'BLG1222'!$A:$A,'ALL 2022'!$2:$2,'BLG1222'!$D:$D,'ALL 2022'!$D:$D)</f>
        <v>0</v>
      </c>
      <c r="V6" s="12">
        <f>+SUMIFS('BLG1222'!$I:$I,'BLG1222'!$A:$A,'ALL 2022'!$2:$2,'BLG1222'!$D:$D,'ALL 2022'!$D:$D)</f>
        <v>0</v>
      </c>
      <c r="W6" s="12">
        <f>+SUMIFS('BLG1222'!$I:$I,'BLG1222'!$A:$A,'ALL 2022'!$2:$2,'BLG1222'!$D:$D,'ALL 2022'!$D:$D)</f>
        <v>0</v>
      </c>
      <c r="X6" s="12">
        <f>+SUMIFS('BLG1222'!$I:$I,'BLG1222'!$A:$A,'ALL 2022'!$2:$2,'BLG1222'!$D:$D,'ALL 2022'!$D:$D)</f>
        <v>0</v>
      </c>
      <c r="Y6" s="12">
        <f>+SUMIFS('BLG1222'!$I:$I,'BLG1222'!$A:$A,'ALL 2022'!$2:$2,'BLG1222'!$D:$D,'ALL 2022'!$D:$D)</f>
        <v>0</v>
      </c>
      <c r="Z6" s="12">
        <f>+SUMIFS('BLG1222'!$I:$I,'BLG1222'!$A:$A,'ALL 2022'!$2:$2,'BLG1222'!$D:$D,'ALL 2022'!$D:$D)</f>
        <v>0</v>
      </c>
      <c r="AA6" s="12">
        <f>+SUMIFS('BLG1222'!$I:$I,'BLG1222'!$A:$A,'ALL 2022'!$2:$2,'BLG1222'!$D:$D,'ALL 2022'!$D:$D)</f>
        <v>0</v>
      </c>
      <c r="AB6" s="12">
        <f>+SUMIFS('BLG1222'!$I:$I,'BLG1222'!$A:$A,'ALL 2022'!$2:$2,'BLG1222'!$D:$D,'ALL 2022'!$D:$D)</f>
        <v>0</v>
      </c>
      <c r="AC6" s="12">
        <f>+SUMIFS('BLG1222'!$I:$I,'BLG1222'!$A:$A,'ALL 2022'!$2:$2,'BLG1222'!$D:$D,'ALL 2022'!$D:$D)</f>
        <v>0</v>
      </c>
      <c r="AD6" s="12">
        <f>+SUMIFS('BLG1222'!$I:$I,'BLG1222'!$A:$A,'ALL 2022'!$2:$2,'BLG1222'!$D:$D,'ALL 2022'!$D:$D)</f>
        <v>0</v>
      </c>
      <c r="AE6" s="12">
        <f>+SUMIFS('BLG1222'!$I:$I,'BLG1222'!$A:$A,'ALL 2022'!$2:$2,'BLG1222'!$D:$D,'ALL 2022'!$D:$D)</f>
        <v>0</v>
      </c>
      <c r="AF6" s="12">
        <f>+SUMIFS('BLG1222'!$I:$I,'BLG1222'!$A:$A,'ALL 2022'!$2:$2,'BLG1222'!$D:$D,'ALL 2022'!$D:$D)</f>
        <v>0</v>
      </c>
      <c r="AG6" s="12">
        <f>+SUMIFS('BLG1222'!$I:$I,'BLG1222'!$A:$A,'ALL 2022'!$2:$2,'BLG1222'!$D:$D,'ALL 2022'!$D:$D)</f>
        <v>0</v>
      </c>
      <c r="AH6" s="12">
        <f>+SUMIFS('BLG1222'!$I:$I,'BLG1222'!$A:$A,'ALL 2022'!$2:$2,'BLG1222'!$D:$D,'ALL 2022'!$D:$D)</f>
        <v>0</v>
      </c>
      <c r="AI6" s="12">
        <f>+SUMIFS('BLG1222'!$I:$I,'BLG1222'!$A:$A,'ALL 2022'!$2:$2,'BLG1222'!$D:$D,'ALL 2022'!$D:$D)</f>
        <v>0</v>
      </c>
      <c r="AJ6" s="12">
        <f>+SUMIFS('BLG1222'!$I:$I,'BLG1222'!$A:$A,'ALL 2022'!$2:$2,'BLG1222'!$D:$D,'ALL 2022'!$D:$D)</f>
        <v>0</v>
      </c>
      <c r="AK6" s="12">
        <f>+SUMIFS('BLG1222'!$I:$I,'BLG1222'!$A:$A,'ALL 2022'!$2:$2,'BLG1222'!$D:$D,'ALL 2022'!$D:$D)</f>
        <v>0</v>
      </c>
      <c r="AL6" s="12">
        <f>+SUMIFS('BLG1222'!$I:$I,'BLG1222'!$A:$A,'ALL 2022'!$2:$2,'BLG1222'!$D:$D,'ALL 2022'!$D:$D)</f>
        <v>0</v>
      </c>
      <c r="AM6" s="12">
        <f>+SUMIFS('BLG1222'!$I:$I,'BLG1222'!$A:$A,'ALL 2022'!$2:$2,'BLG1222'!$D:$D,'ALL 2022'!$D:$D)</f>
        <v>0</v>
      </c>
      <c r="AN6" s="12">
        <f>+SUMIFS('BLG1222'!$I:$I,'BLG1222'!$A:$A,'ALL 2022'!$2:$2,'BLG1222'!$D:$D,'ALL 2022'!$D:$D)</f>
        <v>0</v>
      </c>
      <c r="AO6" s="12">
        <f>+SUMIFS('BLG1222'!$I:$I,'BLG1222'!$A:$A,'ALL 2022'!$2:$2,'BLG1222'!$D:$D,'ALL 2022'!$D:$D)</f>
        <v>0</v>
      </c>
      <c r="AP6" s="12">
        <f>+SUMIFS('BLG1222'!$I:$I,'BLG1222'!$A:$A,'ALL 2022'!$2:$2,'BLG1222'!$D:$D,'ALL 2022'!$D:$D)</f>
        <v>0</v>
      </c>
      <c r="AQ6" s="164">
        <f t="shared" si="4"/>
        <v>-868162581.51999998</v>
      </c>
      <c r="AR6" s="165">
        <f t="shared" si="5"/>
        <v>-183600.16950650833</v>
      </c>
    </row>
    <row r="7" spans="1:47" hidden="1" x14ac:dyDescent="0.25">
      <c r="A7" s="11" t="str">
        <f t="shared" si="1"/>
        <v>1</v>
      </c>
      <c r="B7" s="11" t="str">
        <f t="shared" si="2"/>
        <v>10</v>
      </c>
      <c r="C7" s="11" t="str">
        <f t="shared" si="3"/>
        <v>106</v>
      </c>
      <c r="D7" s="23">
        <v>10610000</v>
      </c>
      <c r="E7" s="195" t="s">
        <v>3203</v>
      </c>
      <c r="F7" s="24" t="s">
        <v>240</v>
      </c>
      <c r="G7" s="12">
        <f>+SUMIFS('BLG1222'!$I:$I,'BLG1222'!$A:$A,'ALL 2022'!$2:$2,'BLG1222'!$D:$D,'ALL 2022'!$D:$D)</f>
        <v>-354000000</v>
      </c>
      <c r="H7" s="12">
        <f>+SUMIFS('BLG1222'!$I:$I,'BLG1222'!$A:$A,'ALL 2022'!$2:$2,'BLG1222'!$D:$D,'ALL 2022'!$D:$D)</f>
        <v>0</v>
      </c>
      <c r="I7" s="12">
        <f>+SUMIFS('BLG1222'!$I:$I,'BLG1222'!$A:$A,'ALL 2022'!$2:$2,'BLG1222'!$D:$D,'ALL 2022'!$D:$D)</f>
        <v>-705000000</v>
      </c>
      <c r="J7" s="12">
        <f>+SUMIFS('BLG1222'!$I:$I,'BLG1222'!$A:$A,'ALL 2022'!$2:$2,'BLG1222'!$D:$D,'ALL 2022'!$D:$D)</f>
        <v>-400000000</v>
      </c>
      <c r="K7" s="12">
        <f>+SUMIFS('BLG1222'!$I:$I,'BLG1222'!$A:$A,'ALL 2022'!$2:$2,'BLG1222'!$D:$D,'ALL 2022'!$D:$D)</f>
        <v>-398000000</v>
      </c>
      <c r="L7" s="12">
        <f>+SUMIFS('BLG1222'!$I:$I,'BLG1222'!$A:$A,'ALL 2022'!$2:$2,'BLG1222'!$D:$D,'ALL 2022'!$D:$D)</f>
        <v>0</v>
      </c>
      <c r="M7" s="12">
        <f>+SUMIFS('BLG1222'!$I:$I,'BLG1222'!$A:$A,'ALL 2022'!$2:$2,'BLG1222'!$D:$D,'ALL 2022'!$D:$D)</f>
        <v>-250000000</v>
      </c>
      <c r="N7" s="12">
        <f>+SUMIFS('BLG1222'!$I:$I,'BLG1222'!$A:$A,'ALL 2022'!$2:$2,'BLG1222'!$D:$D,'ALL 2022'!$D:$D)</f>
        <v>0</v>
      </c>
      <c r="O7" s="12">
        <f>+SUMIFS('BLG1222'!$I:$I,'BLG1222'!$A:$A,'ALL 2022'!$2:$2,'BLG1222'!$D:$D,'ALL 2022'!$D:$D)</f>
        <v>-452000000</v>
      </c>
      <c r="P7" s="12">
        <f>+SUMIFS('BLG1222'!$I:$I,'BLG1222'!$A:$A,'ALL 2022'!$2:$2,'BLG1222'!$D:$D,'ALL 2022'!$D:$D)</f>
        <v>0</v>
      </c>
      <c r="Q7" s="12">
        <f>+SUMIFS('BLG1222'!$I:$I,'BLG1222'!$A:$A,'ALL 2022'!$2:$2,'BLG1222'!$D:$D,'ALL 2022'!$D:$D)</f>
        <v>0</v>
      </c>
      <c r="R7" s="12">
        <f>+SUMIFS('BLG1222'!$I:$I,'BLG1222'!$A:$A,'ALL 2022'!$2:$2,'BLG1222'!$D:$D,'ALL 2022'!$D:$D)</f>
        <v>-200000</v>
      </c>
      <c r="S7" s="12">
        <f>+SUMIFS('BLG1222'!$I:$I,'BLG1222'!$A:$A,'ALL 2022'!$2:$2,'BLG1222'!$D:$D,'ALL 2022'!$D:$D)</f>
        <v>-200000</v>
      </c>
      <c r="T7" s="12">
        <f>+SUMIFS('BLG1222'!$I:$I,'BLG1222'!$A:$A,'ALL 2022'!$2:$2,'BLG1222'!$D:$D,'ALL 2022'!$D:$D)</f>
        <v>-200000</v>
      </c>
      <c r="U7" s="12">
        <f>+SUMIFS('BLG1222'!$I:$I,'BLG1222'!$A:$A,'ALL 2022'!$2:$2,'BLG1222'!$D:$D,'ALL 2022'!$D:$D)</f>
        <v>-200000</v>
      </c>
      <c r="V7" s="12">
        <f>+SUMIFS('BLG1222'!$I:$I,'BLG1222'!$A:$A,'ALL 2022'!$2:$2,'BLG1222'!$D:$D,'ALL 2022'!$D:$D)</f>
        <v>0</v>
      </c>
      <c r="W7" s="12">
        <f>+SUMIFS('BLG1222'!$I:$I,'BLG1222'!$A:$A,'ALL 2022'!$2:$2,'BLG1222'!$D:$D,'ALL 2022'!$D:$D)</f>
        <v>0</v>
      </c>
      <c r="X7" s="12">
        <f>+SUMIFS('BLG1222'!$I:$I,'BLG1222'!$A:$A,'ALL 2022'!$2:$2,'BLG1222'!$D:$D,'ALL 2022'!$D:$D)</f>
        <v>0</v>
      </c>
      <c r="Y7" s="12">
        <f>+SUMIFS('BLG1222'!$I:$I,'BLG1222'!$A:$A,'ALL 2022'!$2:$2,'BLG1222'!$D:$D,'ALL 2022'!$D:$D)</f>
        <v>0</v>
      </c>
      <c r="Z7" s="12">
        <f>+SUMIFS('BLG1222'!$I:$I,'BLG1222'!$A:$A,'ALL 2022'!$2:$2,'BLG1222'!$D:$D,'ALL 2022'!$D:$D)</f>
        <v>0</v>
      </c>
      <c r="AA7" s="12">
        <f>+SUMIFS('BLG1222'!$I:$I,'BLG1222'!$A:$A,'ALL 2022'!$2:$2,'BLG1222'!$D:$D,'ALL 2022'!$D:$D)</f>
        <v>-113000000</v>
      </c>
      <c r="AB7" s="12">
        <f>+SUMIFS('BLG1222'!$I:$I,'BLG1222'!$A:$A,'ALL 2022'!$2:$2,'BLG1222'!$D:$D,'ALL 2022'!$D:$D)</f>
        <v>0</v>
      </c>
      <c r="AC7" s="12">
        <f>+SUMIFS('BLG1222'!$I:$I,'BLG1222'!$A:$A,'ALL 2022'!$2:$2,'BLG1222'!$D:$D,'ALL 2022'!$D:$D)</f>
        <v>-200000</v>
      </c>
      <c r="AD7" s="12">
        <f>+SUMIFS('BLG1222'!$I:$I,'BLG1222'!$A:$A,'ALL 2022'!$2:$2,'BLG1222'!$D:$D,'ALL 2022'!$D:$D)</f>
        <v>0</v>
      </c>
      <c r="AE7" s="12">
        <f>+SUMIFS('BLG1222'!$I:$I,'BLG1222'!$A:$A,'ALL 2022'!$2:$2,'BLG1222'!$D:$D,'ALL 2022'!$D:$D)</f>
        <v>-100000</v>
      </c>
      <c r="AF7" s="12">
        <f>+SUMIFS('BLG1222'!$I:$I,'BLG1222'!$A:$A,'ALL 2022'!$2:$2,'BLG1222'!$D:$D,'ALL 2022'!$D:$D)</f>
        <v>0</v>
      </c>
      <c r="AG7" s="12">
        <f>+SUMIFS('BLG1222'!$I:$I,'BLG1222'!$A:$A,'ALL 2022'!$2:$2,'BLG1222'!$D:$D,'ALL 2022'!$D:$D)</f>
        <v>0</v>
      </c>
      <c r="AH7" s="12">
        <f>+SUMIFS('BLG1222'!$I:$I,'BLG1222'!$A:$A,'ALL 2022'!$2:$2,'BLG1222'!$D:$D,'ALL 2022'!$D:$D)</f>
        <v>0</v>
      </c>
      <c r="AI7" s="12">
        <f>+SUMIFS('BLG1222'!$I:$I,'BLG1222'!$A:$A,'ALL 2022'!$2:$2,'BLG1222'!$D:$D,'ALL 2022'!$D:$D)</f>
        <v>0</v>
      </c>
      <c r="AJ7" s="12">
        <f>+SUMIFS('BLG1222'!$I:$I,'BLG1222'!$A:$A,'ALL 2022'!$2:$2,'BLG1222'!$D:$D,'ALL 2022'!$D:$D)</f>
        <v>0</v>
      </c>
      <c r="AK7" s="12">
        <f>+SUMIFS('BLG1222'!$I:$I,'BLG1222'!$A:$A,'ALL 2022'!$2:$2,'BLG1222'!$D:$D,'ALL 2022'!$D:$D)</f>
        <v>0</v>
      </c>
      <c r="AL7" s="12">
        <f>+SUMIFS('BLG1222'!$I:$I,'BLG1222'!$A:$A,'ALL 2022'!$2:$2,'BLG1222'!$D:$D,'ALL 2022'!$D:$D)</f>
        <v>-200000</v>
      </c>
      <c r="AM7" s="12">
        <f>+SUMIFS('BLG1222'!$I:$I,'BLG1222'!$A:$A,'ALL 2022'!$2:$2,'BLG1222'!$D:$D,'ALL 2022'!$D:$D)</f>
        <v>0</v>
      </c>
      <c r="AN7" s="12">
        <f>+SUMIFS('BLG1222'!$I:$I,'BLG1222'!$A:$A,'ALL 2022'!$2:$2,'BLG1222'!$D:$D,'ALL 2022'!$D:$D)</f>
        <v>0</v>
      </c>
      <c r="AO7" s="12">
        <f>+SUMIFS('BLG1222'!$I:$I,'BLG1222'!$A:$A,'ALL 2022'!$2:$2,'BLG1222'!$D:$D,'ALL 2022'!$D:$D)</f>
        <v>0</v>
      </c>
      <c r="AP7" s="12">
        <f>+SUMIFS('BLG1222'!$I:$I,'BLG1222'!$A:$A,'ALL 2022'!$2:$2,'BLG1222'!$D:$D,'ALL 2022'!$D:$D)</f>
        <v>0</v>
      </c>
      <c r="AQ7" s="164">
        <f t="shared" si="4"/>
        <v>-2673300000</v>
      </c>
      <c r="AR7" s="165">
        <f t="shared" si="5"/>
        <v>-565353.01519493293</v>
      </c>
    </row>
    <row r="8" spans="1:47" hidden="1" x14ac:dyDescent="0.25">
      <c r="A8" s="11" t="str">
        <f t="shared" si="1"/>
        <v>1</v>
      </c>
      <c r="B8" s="11" t="str">
        <f t="shared" si="2"/>
        <v>10</v>
      </c>
      <c r="C8" s="11" t="str">
        <f t="shared" si="3"/>
        <v>106</v>
      </c>
      <c r="D8" s="23">
        <v>10620000</v>
      </c>
      <c r="E8" s="195" t="s">
        <v>3203</v>
      </c>
      <c r="F8" s="24" t="s">
        <v>3011</v>
      </c>
      <c r="G8" s="12">
        <f>+SUMIFS('BLG1222'!$I:$I,'BLG1222'!$A:$A,'ALL 2022'!$2:$2,'BLG1222'!$D:$D,'ALL 2022'!$D:$D)</f>
        <v>0</v>
      </c>
      <c r="H8" s="12">
        <f>+SUMIFS('BLG1222'!$I:$I,'BLG1222'!$A:$A,'ALL 2022'!$2:$2,'BLG1222'!$D:$D,'ALL 2022'!$D:$D)</f>
        <v>0</v>
      </c>
      <c r="I8" s="12">
        <f>+SUMIFS('BLG1222'!$I:$I,'BLG1222'!$A:$A,'ALL 2022'!$2:$2,'BLG1222'!$D:$D,'ALL 2022'!$D:$D)</f>
        <v>0</v>
      </c>
      <c r="J8" s="12">
        <f>+SUMIFS('BLG1222'!$I:$I,'BLG1222'!$A:$A,'ALL 2022'!$2:$2,'BLG1222'!$D:$D,'ALL 2022'!$D:$D)</f>
        <v>-453421850.63999999</v>
      </c>
      <c r="K8" s="12">
        <f>+SUMIFS('BLG1222'!$I:$I,'BLG1222'!$A:$A,'ALL 2022'!$2:$2,'BLG1222'!$D:$D,'ALL 2022'!$D:$D)</f>
        <v>0</v>
      </c>
      <c r="L8" s="12">
        <f>+SUMIFS('BLG1222'!$I:$I,'BLG1222'!$A:$A,'ALL 2022'!$2:$2,'BLG1222'!$D:$D,'ALL 2022'!$D:$D)</f>
        <v>0</v>
      </c>
      <c r="M8" s="12">
        <f>+SUMIFS('BLG1222'!$I:$I,'BLG1222'!$A:$A,'ALL 2022'!$2:$2,'BLG1222'!$D:$D,'ALL 2022'!$D:$D)</f>
        <v>0</v>
      </c>
      <c r="N8" s="12">
        <f>+SUMIFS('BLG1222'!$I:$I,'BLG1222'!$A:$A,'ALL 2022'!$2:$2,'BLG1222'!$D:$D,'ALL 2022'!$D:$D)</f>
        <v>0</v>
      </c>
      <c r="O8" s="12">
        <f>+SUMIFS('BLG1222'!$I:$I,'BLG1222'!$A:$A,'ALL 2022'!$2:$2,'BLG1222'!$D:$D,'ALL 2022'!$D:$D)</f>
        <v>0</v>
      </c>
      <c r="P8" s="12">
        <f>+SUMIFS('BLG1222'!$I:$I,'BLG1222'!$A:$A,'ALL 2022'!$2:$2,'BLG1222'!$D:$D,'ALL 2022'!$D:$D)</f>
        <v>0</v>
      </c>
      <c r="Q8" s="12">
        <f>+SUMIFS('BLG1222'!$I:$I,'BLG1222'!$A:$A,'ALL 2022'!$2:$2,'BLG1222'!$D:$D,'ALL 2022'!$D:$D)</f>
        <v>0</v>
      </c>
      <c r="R8" s="12">
        <f>+SUMIFS('BLG1222'!$I:$I,'BLG1222'!$A:$A,'ALL 2022'!$2:$2,'BLG1222'!$D:$D,'ALL 2022'!$D:$D)</f>
        <v>0</v>
      </c>
      <c r="S8" s="12">
        <f>+SUMIFS('BLG1222'!$I:$I,'BLG1222'!$A:$A,'ALL 2022'!$2:$2,'BLG1222'!$D:$D,'ALL 2022'!$D:$D)</f>
        <v>0</v>
      </c>
      <c r="T8" s="12">
        <f>+SUMIFS('BLG1222'!$I:$I,'BLG1222'!$A:$A,'ALL 2022'!$2:$2,'BLG1222'!$D:$D,'ALL 2022'!$D:$D)</f>
        <v>0</v>
      </c>
      <c r="U8" s="12">
        <f>+SUMIFS('BLG1222'!$I:$I,'BLG1222'!$A:$A,'ALL 2022'!$2:$2,'BLG1222'!$D:$D,'ALL 2022'!$D:$D)</f>
        <v>0</v>
      </c>
      <c r="V8" s="12">
        <f>+SUMIFS('BLG1222'!$I:$I,'BLG1222'!$A:$A,'ALL 2022'!$2:$2,'BLG1222'!$D:$D,'ALL 2022'!$D:$D)</f>
        <v>0</v>
      </c>
      <c r="W8" s="12">
        <f>+SUMIFS('BLG1222'!$I:$I,'BLG1222'!$A:$A,'ALL 2022'!$2:$2,'BLG1222'!$D:$D,'ALL 2022'!$D:$D)</f>
        <v>0</v>
      </c>
      <c r="X8" s="12">
        <f>+SUMIFS('BLG1222'!$I:$I,'BLG1222'!$A:$A,'ALL 2022'!$2:$2,'BLG1222'!$D:$D,'ALL 2022'!$D:$D)</f>
        <v>0</v>
      </c>
      <c r="Y8" s="12">
        <f>+SUMIFS('BLG1222'!$I:$I,'BLG1222'!$A:$A,'ALL 2022'!$2:$2,'BLG1222'!$D:$D,'ALL 2022'!$D:$D)</f>
        <v>0</v>
      </c>
      <c r="Z8" s="12">
        <f>+SUMIFS('BLG1222'!$I:$I,'BLG1222'!$A:$A,'ALL 2022'!$2:$2,'BLG1222'!$D:$D,'ALL 2022'!$D:$D)</f>
        <v>0</v>
      </c>
      <c r="AA8" s="12">
        <f>+SUMIFS('BLG1222'!$I:$I,'BLG1222'!$A:$A,'ALL 2022'!$2:$2,'BLG1222'!$D:$D,'ALL 2022'!$D:$D)</f>
        <v>0</v>
      </c>
      <c r="AB8" s="12">
        <f>+SUMIFS('BLG1222'!$I:$I,'BLG1222'!$A:$A,'ALL 2022'!$2:$2,'BLG1222'!$D:$D,'ALL 2022'!$D:$D)</f>
        <v>0</v>
      </c>
      <c r="AC8" s="12">
        <f>+SUMIFS('BLG1222'!$I:$I,'BLG1222'!$A:$A,'ALL 2022'!$2:$2,'BLG1222'!$D:$D,'ALL 2022'!$D:$D)</f>
        <v>0</v>
      </c>
      <c r="AD8" s="12">
        <f>+SUMIFS('BLG1222'!$I:$I,'BLG1222'!$A:$A,'ALL 2022'!$2:$2,'BLG1222'!$D:$D,'ALL 2022'!$D:$D)</f>
        <v>0</v>
      </c>
      <c r="AE8" s="12">
        <f>+SUMIFS('BLG1222'!$I:$I,'BLG1222'!$A:$A,'ALL 2022'!$2:$2,'BLG1222'!$D:$D,'ALL 2022'!$D:$D)</f>
        <v>0</v>
      </c>
      <c r="AF8" s="12">
        <f>+SUMIFS('BLG1222'!$I:$I,'BLG1222'!$A:$A,'ALL 2022'!$2:$2,'BLG1222'!$D:$D,'ALL 2022'!$D:$D)</f>
        <v>0</v>
      </c>
      <c r="AG8" s="12">
        <f>+SUMIFS('BLG1222'!$I:$I,'BLG1222'!$A:$A,'ALL 2022'!$2:$2,'BLG1222'!$D:$D,'ALL 2022'!$D:$D)</f>
        <v>0</v>
      </c>
      <c r="AH8" s="12">
        <f>+SUMIFS('BLG1222'!$I:$I,'BLG1222'!$A:$A,'ALL 2022'!$2:$2,'BLG1222'!$D:$D,'ALL 2022'!$D:$D)</f>
        <v>0</v>
      </c>
      <c r="AI8" s="12">
        <f>+SUMIFS('BLG1222'!$I:$I,'BLG1222'!$A:$A,'ALL 2022'!$2:$2,'BLG1222'!$D:$D,'ALL 2022'!$D:$D)</f>
        <v>0</v>
      </c>
      <c r="AJ8" s="12">
        <f>+SUMIFS('BLG1222'!$I:$I,'BLG1222'!$A:$A,'ALL 2022'!$2:$2,'BLG1222'!$D:$D,'ALL 2022'!$D:$D)</f>
        <v>0</v>
      </c>
      <c r="AK8" s="12">
        <f>+SUMIFS('BLG1222'!$I:$I,'BLG1222'!$A:$A,'ALL 2022'!$2:$2,'BLG1222'!$D:$D,'ALL 2022'!$D:$D)</f>
        <v>0</v>
      </c>
      <c r="AL8" s="12">
        <f>+SUMIFS('BLG1222'!$I:$I,'BLG1222'!$A:$A,'ALL 2022'!$2:$2,'BLG1222'!$D:$D,'ALL 2022'!$D:$D)</f>
        <v>0</v>
      </c>
      <c r="AM8" s="12">
        <f>+SUMIFS('BLG1222'!$I:$I,'BLG1222'!$A:$A,'ALL 2022'!$2:$2,'BLG1222'!$D:$D,'ALL 2022'!$D:$D)</f>
        <v>0</v>
      </c>
      <c r="AN8" s="12">
        <f>+SUMIFS('BLG1222'!$I:$I,'BLG1222'!$A:$A,'ALL 2022'!$2:$2,'BLG1222'!$D:$D,'ALL 2022'!$D:$D)</f>
        <v>0</v>
      </c>
      <c r="AO8" s="12">
        <f>+SUMIFS('BLG1222'!$I:$I,'BLG1222'!$A:$A,'ALL 2022'!$2:$2,'BLG1222'!$D:$D,'ALL 2022'!$D:$D)</f>
        <v>0</v>
      </c>
      <c r="AP8" s="12">
        <f>+SUMIFS('BLG1222'!$I:$I,'BLG1222'!$A:$A,'ALL 2022'!$2:$2,'BLG1222'!$D:$D,'ALL 2022'!$D:$D)</f>
        <v>0</v>
      </c>
      <c r="AQ8" s="164">
        <f t="shared" si="4"/>
        <v>-453421850.63999999</v>
      </c>
      <c r="AR8" s="165">
        <f t="shared" si="5"/>
        <v>-95890.251903860582</v>
      </c>
    </row>
    <row r="9" spans="1:47" hidden="1" x14ac:dyDescent="0.25">
      <c r="A9" s="11" t="str">
        <f t="shared" si="1"/>
        <v>1</v>
      </c>
      <c r="B9" s="11" t="str">
        <f t="shared" si="2"/>
        <v>11</v>
      </c>
      <c r="C9" s="11" t="str">
        <f t="shared" si="3"/>
        <v>110</v>
      </c>
      <c r="D9" s="23">
        <v>11000000</v>
      </c>
      <c r="E9" s="195" t="s">
        <v>3204</v>
      </c>
      <c r="F9" s="24" t="s">
        <v>241</v>
      </c>
      <c r="G9" s="12">
        <f>+SUMIFS('BLG1222'!$I:$I,'BLG1222'!$A:$A,'ALL 2022'!$2:$2,'BLG1222'!$D:$D,'ALL 2022'!$D:$D)</f>
        <v>-9848576275.1800003</v>
      </c>
      <c r="H9" s="12">
        <f>+SUMIFS('BLG1222'!$I:$I,'BLG1222'!$A:$A,'ALL 2022'!$2:$2,'BLG1222'!$D:$D,'ALL 2022'!$D:$D)</f>
        <v>0</v>
      </c>
      <c r="I9" s="12">
        <f>+SUMIFS('BLG1222'!$I:$I,'BLG1222'!$A:$A,'ALL 2022'!$2:$2,'BLG1222'!$D:$D,'ALL 2022'!$D:$D)</f>
        <v>-4978239488.5</v>
      </c>
      <c r="J9" s="12">
        <f>+SUMIFS('BLG1222'!$I:$I,'BLG1222'!$A:$A,'ALL 2022'!$2:$2,'BLG1222'!$D:$D,'ALL 2022'!$D:$D)</f>
        <v>-23549169864.73</v>
      </c>
      <c r="K9" s="12">
        <f>+SUMIFS('BLG1222'!$I:$I,'BLG1222'!$A:$A,'ALL 2022'!$2:$2,'BLG1222'!$D:$D,'ALL 2022'!$D:$D)</f>
        <v>-25871629025.419998</v>
      </c>
      <c r="L9" s="12">
        <f>+SUMIFS('BLG1222'!$I:$I,'BLG1222'!$A:$A,'ALL 2022'!$2:$2,'BLG1222'!$D:$D,'ALL 2022'!$D:$D)</f>
        <v>0</v>
      </c>
      <c r="M9" s="12">
        <f>+SUMIFS('BLG1222'!$I:$I,'BLG1222'!$A:$A,'ALL 2022'!$2:$2,'BLG1222'!$D:$D,'ALL 2022'!$D:$D)</f>
        <v>-7414557230.4799995</v>
      </c>
      <c r="N9" s="12">
        <f>+SUMIFS('BLG1222'!$I:$I,'BLG1222'!$A:$A,'ALL 2022'!$2:$2,'BLG1222'!$D:$D,'ALL 2022'!$D:$D)</f>
        <v>-166731221.84</v>
      </c>
      <c r="O9" s="12">
        <f>+SUMIFS('BLG1222'!$I:$I,'BLG1222'!$A:$A,'ALL 2022'!$2:$2,'BLG1222'!$D:$D,'ALL 2022'!$D:$D)</f>
        <v>-5345387183.75</v>
      </c>
      <c r="P9" s="12">
        <f>+SUMIFS('BLG1222'!$I:$I,'BLG1222'!$A:$A,'ALL 2022'!$2:$2,'BLG1222'!$D:$D,'ALL 2022'!$D:$D)</f>
        <v>-1134545809.6099999</v>
      </c>
      <c r="Q9" s="12">
        <f>+SUMIFS('BLG1222'!$I:$I,'BLG1222'!$A:$A,'ALL 2022'!$2:$2,'BLG1222'!$D:$D,'ALL 2022'!$D:$D)</f>
        <v>0</v>
      </c>
      <c r="R9" s="12">
        <f>+SUMIFS('BLG1222'!$I:$I,'BLG1222'!$A:$A,'ALL 2022'!$2:$2,'BLG1222'!$D:$D,'ALL 2022'!$D:$D)</f>
        <v>-1296195183.8199999</v>
      </c>
      <c r="S9" s="12">
        <f>+SUMIFS('BLG1222'!$I:$I,'BLG1222'!$A:$A,'ALL 2022'!$2:$2,'BLG1222'!$D:$D,'ALL 2022'!$D:$D)</f>
        <v>-7800034118.1300001</v>
      </c>
      <c r="T9" s="12">
        <f>+SUMIFS('BLG1222'!$I:$I,'BLG1222'!$A:$A,'ALL 2022'!$2:$2,'BLG1222'!$D:$D,'ALL 2022'!$D:$D)</f>
        <v>2626625673.6300001</v>
      </c>
      <c r="U9" s="12">
        <f>+SUMIFS('BLG1222'!$I:$I,'BLG1222'!$A:$A,'ALL 2022'!$2:$2,'BLG1222'!$D:$D,'ALL 2022'!$D:$D)</f>
        <v>0</v>
      </c>
      <c r="V9" s="12">
        <f>+SUMIFS('BLG1222'!$I:$I,'BLG1222'!$A:$A,'ALL 2022'!$2:$2,'BLG1222'!$D:$D,'ALL 2022'!$D:$D)</f>
        <v>0</v>
      </c>
      <c r="W9" s="12">
        <f>+SUMIFS('BLG1222'!$I:$I,'BLG1222'!$A:$A,'ALL 2022'!$2:$2,'BLG1222'!$D:$D,'ALL 2022'!$D:$D)</f>
        <v>0</v>
      </c>
      <c r="X9" s="12">
        <f>+SUMIFS('BLG1222'!$I:$I,'BLG1222'!$A:$A,'ALL 2022'!$2:$2,'BLG1222'!$D:$D,'ALL 2022'!$D:$D)</f>
        <v>-20551815.02</v>
      </c>
      <c r="Y9" s="12">
        <f>+SUMIFS('BLG1222'!$I:$I,'BLG1222'!$A:$A,'ALL 2022'!$2:$2,'BLG1222'!$D:$D,'ALL 2022'!$D:$D)</f>
        <v>0</v>
      </c>
      <c r="Z9" s="12">
        <f>+SUMIFS('BLG1222'!$I:$I,'BLG1222'!$A:$A,'ALL 2022'!$2:$2,'BLG1222'!$D:$D,'ALL 2022'!$D:$D)</f>
        <v>0</v>
      </c>
      <c r="AA9" s="12">
        <f>+SUMIFS('BLG1222'!$I:$I,'BLG1222'!$A:$A,'ALL 2022'!$2:$2,'BLG1222'!$D:$D,'ALL 2022'!$D:$D)</f>
        <v>-2946169845.8499999</v>
      </c>
      <c r="AB9" s="12">
        <f>+SUMIFS('BLG1222'!$I:$I,'BLG1222'!$A:$A,'ALL 2022'!$2:$2,'BLG1222'!$D:$D,'ALL 2022'!$D:$D)</f>
        <v>0</v>
      </c>
      <c r="AC9" s="12">
        <f>+SUMIFS('BLG1222'!$I:$I,'BLG1222'!$A:$A,'ALL 2022'!$2:$2,'BLG1222'!$D:$D,'ALL 2022'!$D:$D)</f>
        <v>-4062290002.3600001</v>
      </c>
      <c r="AD9" s="12">
        <f>+SUMIFS('BLG1222'!$I:$I,'BLG1222'!$A:$A,'ALL 2022'!$2:$2,'BLG1222'!$D:$D,'ALL 2022'!$D:$D)</f>
        <v>0</v>
      </c>
      <c r="AE9" s="12">
        <f>+SUMIFS('BLG1222'!$I:$I,'BLG1222'!$A:$A,'ALL 2022'!$2:$2,'BLG1222'!$D:$D,'ALL 2022'!$D:$D)</f>
        <v>0</v>
      </c>
      <c r="AF9" s="12">
        <f>+SUMIFS('BLG1222'!$I:$I,'BLG1222'!$A:$A,'ALL 2022'!$2:$2,'BLG1222'!$D:$D,'ALL 2022'!$D:$D)</f>
        <v>-255362799</v>
      </c>
      <c r="AG9" s="12">
        <f>+SUMIFS('BLG1222'!$I:$I,'BLG1222'!$A:$A,'ALL 2022'!$2:$2,'BLG1222'!$D:$D,'ALL 2022'!$D:$D)</f>
        <v>0</v>
      </c>
      <c r="AH9" s="12">
        <f>+SUMIFS('BLG1222'!$I:$I,'BLG1222'!$A:$A,'ALL 2022'!$2:$2,'BLG1222'!$D:$D,'ALL 2022'!$D:$D)</f>
        <v>641800</v>
      </c>
      <c r="AI9" s="12">
        <f>+SUMIFS('BLG1222'!$I:$I,'BLG1222'!$A:$A,'ALL 2022'!$2:$2,'BLG1222'!$D:$D,'ALL 2022'!$D:$D)</f>
        <v>0</v>
      </c>
      <c r="AJ9" s="12">
        <f>+SUMIFS('BLG1222'!$I:$I,'BLG1222'!$A:$A,'ALL 2022'!$2:$2,'BLG1222'!$D:$D,'ALL 2022'!$D:$D)</f>
        <v>0</v>
      </c>
      <c r="AK9" s="12">
        <f>+SUMIFS('BLG1222'!$I:$I,'BLG1222'!$A:$A,'ALL 2022'!$2:$2,'BLG1222'!$D:$D,'ALL 2022'!$D:$D)</f>
        <v>0</v>
      </c>
      <c r="AL9" s="12">
        <f>+SUMIFS('BLG1222'!$I:$I,'BLG1222'!$A:$A,'ALL 2022'!$2:$2,'BLG1222'!$D:$D,'ALL 2022'!$D:$D)</f>
        <v>-80135900.569999993</v>
      </c>
      <c r="AM9" s="12">
        <f>+SUMIFS('BLG1222'!$I:$I,'BLG1222'!$A:$A,'ALL 2022'!$2:$2,'BLG1222'!$D:$D,'ALL 2022'!$D:$D)</f>
        <v>220000</v>
      </c>
      <c r="AN9" s="12">
        <f>+SUMIFS('BLG1222'!$I:$I,'BLG1222'!$A:$A,'ALL 2022'!$2:$2,'BLG1222'!$D:$D,'ALL 2022'!$D:$D)</f>
        <v>0</v>
      </c>
      <c r="AO9" s="12">
        <f>+SUMIFS('BLG1222'!$I:$I,'BLG1222'!$A:$A,'ALL 2022'!$2:$2,'BLG1222'!$D:$D,'ALL 2022'!$D:$D)</f>
        <v>0</v>
      </c>
      <c r="AP9" s="12">
        <f>+SUMIFS('BLG1222'!$I:$I,'BLG1222'!$A:$A,'ALL 2022'!$2:$2,'BLG1222'!$D:$D,'ALL 2022'!$D:$D)</f>
        <v>0</v>
      </c>
      <c r="AQ9" s="164">
        <f t="shared" si="4"/>
        <v>-92142088290.63002</v>
      </c>
      <c r="AR9" s="165">
        <f t="shared" si="5"/>
        <v>-19486330.54332301</v>
      </c>
    </row>
    <row r="10" spans="1:47" hidden="1" x14ac:dyDescent="0.25">
      <c r="A10" s="11" t="str">
        <f t="shared" si="1"/>
        <v>1</v>
      </c>
      <c r="B10" s="11" t="str">
        <f t="shared" si="2"/>
        <v>11</v>
      </c>
      <c r="C10" s="11" t="str">
        <f t="shared" si="3"/>
        <v>119</v>
      </c>
      <c r="D10" s="23">
        <v>11900000</v>
      </c>
      <c r="E10" s="195" t="s">
        <v>3204</v>
      </c>
      <c r="F10" s="57" t="s">
        <v>1465</v>
      </c>
      <c r="G10" s="12">
        <f>+SUMIFS('BLG1222'!$I:$I,'BLG1222'!$A:$A,'ALL 2022'!$2:$2,'BLG1222'!$D:$D,'ALL 2022'!$D:$D)</f>
        <v>0</v>
      </c>
      <c r="H10" s="12">
        <f>+SUMIFS('BLG1222'!$I:$I,'BLG1222'!$A:$A,'ALL 2022'!$2:$2,'BLG1222'!$D:$D,'ALL 2022'!$D:$D)</f>
        <v>2419584.21</v>
      </c>
      <c r="I10" s="12">
        <f>+SUMIFS('BLG1222'!$I:$I,'BLG1222'!$A:$A,'ALL 2022'!$2:$2,'BLG1222'!$D:$D,'ALL 2022'!$D:$D)</f>
        <v>0</v>
      </c>
      <c r="J10" s="12">
        <f>+SUMIFS('BLG1222'!$I:$I,'BLG1222'!$A:$A,'ALL 2022'!$2:$2,'BLG1222'!$D:$D,'ALL 2022'!$D:$D)</f>
        <v>0</v>
      </c>
      <c r="K10" s="12">
        <f>+SUMIFS('BLG1222'!$I:$I,'BLG1222'!$A:$A,'ALL 2022'!$2:$2,'BLG1222'!$D:$D,'ALL 2022'!$D:$D)</f>
        <v>0</v>
      </c>
      <c r="L10" s="12">
        <f>+SUMIFS('BLG1222'!$I:$I,'BLG1222'!$A:$A,'ALL 2022'!$2:$2,'BLG1222'!$D:$D,'ALL 2022'!$D:$D)</f>
        <v>1655200339.55</v>
      </c>
      <c r="M10" s="12">
        <f>+SUMIFS('BLG1222'!$I:$I,'BLG1222'!$A:$A,'ALL 2022'!$2:$2,'BLG1222'!$D:$D,'ALL 2022'!$D:$D)</f>
        <v>44761037.670000002</v>
      </c>
      <c r="N10" s="12">
        <f>+SUMIFS('BLG1222'!$I:$I,'BLG1222'!$A:$A,'ALL 2022'!$2:$2,'BLG1222'!$D:$D,'ALL 2022'!$D:$D)</f>
        <v>0</v>
      </c>
      <c r="O10" s="12">
        <f>+SUMIFS('BLG1222'!$I:$I,'BLG1222'!$A:$A,'ALL 2022'!$2:$2,'BLG1222'!$D:$D,'ALL 2022'!$D:$D)</f>
        <v>0</v>
      </c>
      <c r="P10" s="12">
        <f>+SUMIFS('BLG1222'!$I:$I,'BLG1222'!$A:$A,'ALL 2022'!$2:$2,'BLG1222'!$D:$D,'ALL 2022'!$D:$D)</f>
        <v>181010978.31999999</v>
      </c>
      <c r="Q10" s="12">
        <f>+SUMIFS('BLG1222'!$I:$I,'BLG1222'!$A:$A,'ALL 2022'!$2:$2,'BLG1222'!$D:$D,'ALL 2022'!$D:$D)</f>
        <v>46052631.479999997</v>
      </c>
      <c r="R10" s="12">
        <f>+SUMIFS('BLG1222'!$I:$I,'BLG1222'!$A:$A,'ALL 2022'!$2:$2,'BLG1222'!$D:$D,'ALL 2022'!$D:$D)</f>
        <v>0</v>
      </c>
      <c r="S10" s="12">
        <f>+SUMIFS('BLG1222'!$I:$I,'BLG1222'!$A:$A,'ALL 2022'!$2:$2,'BLG1222'!$D:$D,'ALL 2022'!$D:$D)</f>
        <v>0</v>
      </c>
      <c r="T10" s="12">
        <f>+SUMIFS('BLG1222'!$I:$I,'BLG1222'!$A:$A,'ALL 2022'!$2:$2,'BLG1222'!$D:$D,'ALL 2022'!$D:$D)</f>
        <v>0</v>
      </c>
      <c r="U10" s="12">
        <f>+SUMIFS('BLG1222'!$I:$I,'BLG1222'!$A:$A,'ALL 2022'!$2:$2,'BLG1222'!$D:$D,'ALL 2022'!$D:$D)</f>
        <v>0</v>
      </c>
      <c r="V10" s="12">
        <f>+SUMIFS('BLG1222'!$I:$I,'BLG1222'!$A:$A,'ALL 2022'!$2:$2,'BLG1222'!$D:$D,'ALL 2022'!$D:$D)</f>
        <v>0</v>
      </c>
      <c r="W10" s="12">
        <f>+SUMIFS('BLG1222'!$I:$I,'BLG1222'!$A:$A,'ALL 2022'!$2:$2,'BLG1222'!$D:$D,'ALL 2022'!$D:$D)</f>
        <v>1387084701.9300001</v>
      </c>
      <c r="X10" s="12">
        <f>+SUMIFS('BLG1222'!$I:$I,'BLG1222'!$A:$A,'ALL 2022'!$2:$2,'BLG1222'!$D:$D,'ALL 2022'!$D:$D)</f>
        <v>43181401.030000001</v>
      </c>
      <c r="Y10" s="12">
        <f>+SUMIFS('BLG1222'!$I:$I,'BLG1222'!$A:$A,'ALL 2022'!$2:$2,'BLG1222'!$D:$D,'ALL 2022'!$D:$D)</f>
        <v>1723250</v>
      </c>
      <c r="Z10" s="12">
        <f>+SUMIFS('BLG1222'!$I:$I,'BLG1222'!$A:$A,'ALL 2022'!$2:$2,'BLG1222'!$D:$D,'ALL 2022'!$D:$D)</f>
        <v>465039.45</v>
      </c>
      <c r="AA10" s="12">
        <f>+SUMIFS('BLG1222'!$I:$I,'BLG1222'!$A:$A,'ALL 2022'!$2:$2,'BLG1222'!$D:$D,'ALL 2022'!$D:$D)</f>
        <v>0</v>
      </c>
      <c r="AB10" s="12">
        <f>+SUMIFS('BLG1222'!$I:$I,'BLG1222'!$A:$A,'ALL 2022'!$2:$2,'BLG1222'!$D:$D,'ALL 2022'!$D:$D)</f>
        <v>1237639101.29</v>
      </c>
      <c r="AC10" s="12">
        <f>+SUMIFS('BLG1222'!$I:$I,'BLG1222'!$A:$A,'ALL 2022'!$2:$2,'BLG1222'!$D:$D,'ALL 2022'!$D:$D)</f>
        <v>308693130.44599998</v>
      </c>
      <c r="AD10" s="12">
        <f>+SUMIFS('BLG1222'!$I:$I,'BLG1222'!$A:$A,'ALL 2022'!$2:$2,'BLG1222'!$D:$D,'ALL 2022'!$D:$D)</f>
        <v>2662741.54</v>
      </c>
      <c r="AE10" s="12">
        <f>+SUMIFS('BLG1222'!$I:$I,'BLG1222'!$A:$A,'ALL 2022'!$2:$2,'BLG1222'!$D:$D,'ALL 2022'!$D:$D)</f>
        <v>2376000</v>
      </c>
      <c r="AF10" s="12">
        <f>+SUMIFS('BLG1222'!$I:$I,'BLG1222'!$A:$A,'ALL 2022'!$2:$2,'BLG1222'!$D:$D,'ALL 2022'!$D:$D)</f>
        <v>0</v>
      </c>
      <c r="AG10" s="12">
        <f>+SUMIFS('BLG1222'!$I:$I,'BLG1222'!$A:$A,'ALL 2022'!$2:$2,'BLG1222'!$D:$D,'ALL 2022'!$D:$D)</f>
        <v>0</v>
      </c>
      <c r="AH10" s="12">
        <f>+SUMIFS('BLG1222'!$I:$I,'BLG1222'!$A:$A,'ALL 2022'!$2:$2,'BLG1222'!$D:$D,'ALL 2022'!$D:$D)</f>
        <v>0</v>
      </c>
      <c r="AI10" s="12">
        <f>+SUMIFS('BLG1222'!$I:$I,'BLG1222'!$A:$A,'ALL 2022'!$2:$2,'BLG1222'!$D:$D,'ALL 2022'!$D:$D)</f>
        <v>19556682.859999999</v>
      </c>
      <c r="AJ10" s="12">
        <f>+SUMIFS('BLG1222'!$I:$I,'BLG1222'!$A:$A,'ALL 2022'!$2:$2,'BLG1222'!$D:$D,'ALL 2022'!$D:$D)</f>
        <v>114095651.81</v>
      </c>
      <c r="AK10" s="12">
        <f>+SUMIFS('BLG1222'!$I:$I,'BLG1222'!$A:$A,'ALL 2022'!$2:$2,'BLG1222'!$D:$D,'ALL 2022'!$D:$D)</f>
        <v>0</v>
      </c>
      <c r="AL10" s="12">
        <f>+SUMIFS('BLG1222'!$I:$I,'BLG1222'!$A:$A,'ALL 2022'!$2:$2,'BLG1222'!$D:$D,'ALL 2022'!$D:$D)</f>
        <v>0</v>
      </c>
      <c r="AM10" s="12">
        <f>+SUMIFS('BLG1222'!$I:$I,'BLG1222'!$A:$A,'ALL 2022'!$2:$2,'BLG1222'!$D:$D,'ALL 2022'!$D:$D)</f>
        <v>0</v>
      </c>
      <c r="AN10" s="12">
        <f>+SUMIFS('BLG1222'!$I:$I,'BLG1222'!$A:$A,'ALL 2022'!$2:$2,'BLG1222'!$D:$D,'ALL 2022'!$D:$D)</f>
        <v>-17194447.329999998</v>
      </c>
      <c r="AO10" s="12">
        <f>+SUMIFS('BLG1222'!$I:$I,'BLG1222'!$A:$A,'ALL 2022'!$2:$2,'BLG1222'!$D:$D,'ALL 2022'!$D:$D)</f>
        <v>228672793.72</v>
      </c>
      <c r="AP10" s="12">
        <f>+SUMIFS('BLG1222'!$I:$I,'BLG1222'!$A:$A,'ALL 2022'!$2:$2,'BLG1222'!$D:$D,'ALL 2022'!$D:$D)</f>
        <v>0</v>
      </c>
      <c r="AQ10" s="164">
        <f t="shared" si="4"/>
        <v>5258400617.9760008</v>
      </c>
      <c r="AR10" s="165">
        <f t="shared" si="5"/>
        <v>1112053.5085757792</v>
      </c>
    </row>
    <row r="11" spans="1:47" hidden="1" x14ac:dyDescent="0.25">
      <c r="A11" s="11" t="str">
        <f t="shared" si="1"/>
        <v>1</v>
      </c>
      <c r="B11" s="11" t="str">
        <f t="shared" si="2"/>
        <v>12</v>
      </c>
      <c r="C11" s="11" t="str">
        <f t="shared" si="3"/>
        <v>120</v>
      </c>
      <c r="D11" s="23">
        <v>12000000</v>
      </c>
      <c r="E11" s="195" t="s">
        <v>3204</v>
      </c>
      <c r="F11" s="24" t="s">
        <v>3206</v>
      </c>
      <c r="G11" s="12">
        <f>+SUMIFS('BLG1222'!$I:$I,'BLG1222'!$A:$A,'ALL 2022'!$2:$2,'BLG1222'!$D:$D,'ALL 2022'!$D:$D)</f>
        <v>0</v>
      </c>
      <c r="H11" s="12">
        <f>+SUMIFS('BLG1222'!$I:$I,'BLG1222'!$A:$A,'ALL 2022'!$2:$2,'BLG1222'!$D:$D,'ALL 2022'!$D:$D)</f>
        <v>0</v>
      </c>
      <c r="I11" s="12">
        <f>+SUMIFS('BLG1222'!$I:$I,'BLG1222'!$A:$A,'ALL 2022'!$2:$2,'BLG1222'!$D:$D,'ALL 2022'!$D:$D)</f>
        <v>-1851619742.3034999</v>
      </c>
      <c r="J11" s="12">
        <f>+SUMIFS('BLG1222'!$I:$I,'BLG1222'!$A:$A,'ALL 2022'!$2:$2,'BLG1222'!$D:$D,'ALL 2022'!$D:$D)</f>
        <v>0</v>
      </c>
      <c r="K11" s="12">
        <f>+SUMIFS('BLG1222'!$I:$I,'BLG1222'!$A:$A,'ALL 2022'!$2:$2,'BLG1222'!$D:$D,'ALL 2022'!$D:$D)</f>
        <v>0</v>
      </c>
      <c r="L11" s="12">
        <f>+SUMIFS('BLG1222'!$I:$I,'BLG1222'!$A:$A,'ALL 2022'!$2:$2,'BLG1222'!$D:$D,'ALL 2022'!$D:$D)</f>
        <v>0</v>
      </c>
      <c r="M11" s="12">
        <f>+SUMIFS('BLG1222'!$I:$I,'BLG1222'!$A:$A,'ALL 2022'!$2:$2,'BLG1222'!$D:$D,'ALL 2022'!$D:$D)</f>
        <v>0</v>
      </c>
      <c r="N11" s="12">
        <f>+SUMIFS('BLG1222'!$I:$I,'BLG1222'!$A:$A,'ALL 2022'!$2:$2,'BLG1222'!$D:$D,'ALL 2022'!$D:$D)</f>
        <v>-800063654.38</v>
      </c>
      <c r="O11" s="12">
        <f>+SUMIFS('BLG1222'!$I:$I,'BLG1222'!$A:$A,'ALL 2022'!$2:$2,'BLG1222'!$D:$D,'ALL 2022'!$D:$D)</f>
        <v>-981055357.75999999</v>
      </c>
      <c r="P11" s="12">
        <f>+SUMIFS('BLG1222'!$I:$I,'BLG1222'!$A:$A,'ALL 2022'!$2:$2,'BLG1222'!$D:$D,'ALL 2022'!$D:$D)</f>
        <v>0</v>
      </c>
      <c r="Q11" s="12">
        <f>+SUMIFS('BLG1222'!$I:$I,'BLG1222'!$A:$A,'ALL 2022'!$2:$2,'BLG1222'!$D:$D,'ALL 2022'!$D:$D)</f>
        <v>0</v>
      </c>
      <c r="R11" s="12">
        <f>+SUMIFS('BLG1222'!$I:$I,'BLG1222'!$A:$A,'ALL 2022'!$2:$2,'BLG1222'!$D:$D,'ALL 2022'!$D:$D)</f>
        <v>0</v>
      </c>
      <c r="S11" s="12">
        <f>+SUMIFS('BLG1222'!$I:$I,'BLG1222'!$A:$A,'ALL 2022'!$2:$2,'BLG1222'!$D:$D,'ALL 2022'!$D:$D)</f>
        <v>-907998567.24000001</v>
      </c>
      <c r="T11" s="12">
        <f>+SUMIFS('BLG1222'!$I:$I,'BLG1222'!$A:$A,'ALL 2022'!$2:$2,'BLG1222'!$D:$D,'ALL 2022'!$D:$D)</f>
        <v>-1457435525.6800001</v>
      </c>
      <c r="U11" s="12">
        <f>+SUMIFS('BLG1222'!$I:$I,'BLG1222'!$A:$A,'ALL 2022'!$2:$2,'BLG1222'!$D:$D,'ALL 2022'!$D:$D)</f>
        <v>267655346.97999999</v>
      </c>
      <c r="V11" s="12">
        <f>+SUMIFS('BLG1222'!$I:$I,'BLG1222'!$A:$A,'ALL 2022'!$2:$2,'BLG1222'!$D:$D,'ALL 2022'!$D:$D)</f>
        <v>0</v>
      </c>
      <c r="W11" s="12">
        <f>+SUMIFS('BLG1222'!$I:$I,'BLG1222'!$A:$A,'ALL 2022'!$2:$2,'BLG1222'!$D:$D,'ALL 2022'!$D:$D)</f>
        <v>0</v>
      </c>
      <c r="X11" s="12">
        <f>+SUMIFS('BLG1222'!$I:$I,'BLG1222'!$A:$A,'ALL 2022'!$2:$2,'BLG1222'!$D:$D,'ALL 2022'!$D:$D)</f>
        <v>0</v>
      </c>
      <c r="Y11" s="12">
        <f>+SUMIFS('BLG1222'!$I:$I,'BLG1222'!$A:$A,'ALL 2022'!$2:$2,'BLG1222'!$D:$D,'ALL 2022'!$D:$D)</f>
        <v>120000</v>
      </c>
      <c r="Z11" s="12">
        <f>+SUMIFS('BLG1222'!$I:$I,'BLG1222'!$A:$A,'ALL 2022'!$2:$2,'BLG1222'!$D:$D,'ALL 2022'!$D:$D)</f>
        <v>23009169.760000002</v>
      </c>
      <c r="AA11" s="12">
        <f>+SUMIFS('BLG1222'!$I:$I,'BLG1222'!$A:$A,'ALL 2022'!$2:$2,'BLG1222'!$D:$D,'ALL 2022'!$D:$D)</f>
        <v>51512637.159999996</v>
      </c>
      <c r="AB11" s="12">
        <f>+SUMIFS('BLG1222'!$I:$I,'BLG1222'!$A:$A,'ALL 2022'!$2:$2,'BLG1222'!$D:$D,'ALL 2022'!$D:$D)</f>
        <v>0</v>
      </c>
      <c r="AC11" s="12">
        <f>+SUMIFS('BLG1222'!$I:$I,'BLG1222'!$A:$A,'ALL 2022'!$2:$2,'BLG1222'!$D:$D,'ALL 2022'!$D:$D)</f>
        <v>0</v>
      </c>
      <c r="AD11" s="12">
        <f>+SUMIFS('BLG1222'!$I:$I,'BLG1222'!$A:$A,'ALL 2022'!$2:$2,'BLG1222'!$D:$D,'ALL 2022'!$D:$D)</f>
        <v>0</v>
      </c>
      <c r="AE11" s="12">
        <f>+SUMIFS('BLG1222'!$I:$I,'BLG1222'!$A:$A,'ALL 2022'!$2:$2,'BLG1222'!$D:$D,'ALL 2022'!$D:$D)</f>
        <v>0</v>
      </c>
      <c r="AF11" s="12">
        <f>+SUMIFS('BLG1222'!$I:$I,'BLG1222'!$A:$A,'ALL 2022'!$2:$2,'BLG1222'!$D:$D,'ALL 2022'!$D:$D)</f>
        <v>0</v>
      </c>
      <c r="AG11" s="12">
        <f>+SUMIFS('BLG1222'!$I:$I,'BLG1222'!$A:$A,'ALL 2022'!$2:$2,'BLG1222'!$D:$D,'ALL 2022'!$D:$D)</f>
        <v>126231719.02</v>
      </c>
      <c r="AH11" s="12">
        <f>+SUMIFS('BLG1222'!$I:$I,'BLG1222'!$A:$A,'ALL 2022'!$2:$2,'BLG1222'!$D:$D,'ALL 2022'!$D:$D)</f>
        <v>-43102085.030000001</v>
      </c>
      <c r="AI11" s="12">
        <f>+SUMIFS('BLG1222'!$I:$I,'BLG1222'!$A:$A,'ALL 2022'!$2:$2,'BLG1222'!$D:$D,'ALL 2022'!$D:$D)</f>
        <v>0</v>
      </c>
      <c r="AJ11" s="12">
        <f>+SUMIFS('BLG1222'!$I:$I,'BLG1222'!$A:$A,'ALL 2022'!$2:$2,'BLG1222'!$D:$D,'ALL 2022'!$D:$D)</f>
        <v>0</v>
      </c>
      <c r="AK11" s="12">
        <f>+SUMIFS('BLG1222'!$I:$I,'BLG1222'!$A:$A,'ALL 2022'!$2:$2,'BLG1222'!$D:$D,'ALL 2022'!$D:$D)</f>
        <v>0</v>
      </c>
      <c r="AL11" s="12">
        <f>+SUMIFS('BLG1222'!$I:$I,'BLG1222'!$A:$A,'ALL 2022'!$2:$2,'BLG1222'!$D:$D,'ALL 2022'!$D:$D)</f>
        <v>0</v>
      </c>
      <c r="AM11" s="12">
        <f>+SUMIFS('BLG1222'!$I:$I,'BLG1222'!$A:$A,'ALL 2022'!$2:$2,'BLG1222'!$D:$D,'ALL 2022'!$D:$D)</f>
        <v>-938237363.67999995</v>
      </c>
      <c r="AN11" s="12">
        <f>+SUMIFS('BLG1222'!$I:$I,'BLG1222'!$A:$A,'ALL 2022'!$2:$2,'BLG1222'!$D:$D,'ALL 2022'!$D:$D)</f>
        <v>-13139829130.41</v>
      </c>
      <c r="AO11" s="12">
        <f>+SUMIFS('BLG1222'!$I:$I,'BLG1222'!$A:$A,'ALL 2022'!$2:$2,'BLG1222'!$D:$D,'ALL 2022'!$D:$D)</f>
        <v>0</v>
      </c>
      <c r="AP11" s="12">
        <f>+SUMIFS('BLG1222'!$I:$I,'BLG1222'!$A:$A,'ALL 2022'!$2:$2,'BLG1222'!$D:$D,'ALL 2022'!$D:$D)</f>
        <v>2003910127.3499999</v>
      </c>
      <c r="AQ11" s="164">
        <f t="shared" si="4"/>
        <v>-17646902426.213501</v>
      </c>
      <c r="AR11" s="165">
        <f t="shared" si="5"/>
        <v>-3731990.2351066396</v>
      </c>
    </row>
    <row r="12" spans="1:47" hidden="1" x14ac:dyDescent="0.25">
      <c r="A12" s="11" t="str">
        <f t="shared" si="1"/>
        <v>1</v>
      </c>
      <c r="B12" s="11" t="str">
        <f t="shared" si="2"/>
        <v>12</v>
      </c>
      <c r="C12" s="11" t="str">
        <f t="shared" si="3"/>
        <v>128</v>
      </c>
      <c r="D12" s="60">
        <v>12800000</v>
      </c>
      <c r="E12" s="195" t="s">
        <v>3204</v>
      </c>
      <c r="F12" s="24" t="s">
        <v>1648</v>
      </c>
      <c r="G12" s="12">
        <f>+SUMIFS('BLG1222'!$I:$I,'BLG1222'!$A:$A,'ALL 2022'!$2:$2,'BLG1222'!$D:$D,'ALL 2022'!$D:$D)</f>
        <v>0</v>
      </c>
      <c r="H12" s="12">
        <f>+SUMIFS('BLG1222'!$I:$I,'BLG1222'!$A:$A,'ALL 2022'!$2:$2,'BLG1222'!$D:$D,'ALL 2022'!$D:$D)</f>
        <v>29217384.579999998</v>
      </c>
      <c r="I12" s="12">
        <f>+SUMIFS('BLG1222'!$I:$I,'BLG1222'!$A:$A,'ALL 2022'!$2:$2,'BLG1222'!$D:$D,'ALL 2022'!$D:$D)</f>
        <v>0</v>
      </c>
      <c r="J12" s="12">
        <f>+SUMIFS('BLG1222'!$I:$I,'BLG1222'!$A:$A,'ALL 2022'!$2:$2,'BLG1222'!$D:$D,'ALL 2022'!$D:$D)</f>
        <v>0</v>
      </c>
      <c r="K12" s="12">
        <f>+SUMIFS('BLG1222'!$I:$I,'BLG1222'!$A:$A,'ALL 2022'!$2:$2,'BLG1222'!$D:$D,'ALL 2022'!$D:$D)</f>
        <v>0</v>
      </c>
      <c r="L12" s="12">
        <f>+SUMIFS('BLG1222'!$I:$I,'BLG1222'!$A:$A,'ALL 2022'!$2:$2,'BLG1222'!$D:$D,'ALL 2022'!$D:$D)</f>
        <v>0</v>
      </c>
      <c r="M12" s="12">
        <f>+SUMIFS('BLG1222'!$I:$I,'BLG1222'!$A:$A,'ALL 2022'!$2:$2,'BLG1222'!$D:$D,'ALL 2022'!$D:$D)</f>
        <v>0</v>
      </c>
      <c r="N12" s="12">
        <f>+SUMIFS('BLG1222'!$I:$I,'BLG1222'!$A:$A,'ALL 2022'!$2:$2,'BLG1222'!$D:$D,'ALL 2022'!$D:$D)</f>
        <v>0</v>
      </c>
      <c r="O12" s="12">
        <f>+SUMIFS('BLG1222'!$I:$I,'BLG1222'!$A:$A,'ALL 2022'!$2:$2,'BLG1222'!$D:$D,'ALL 2022'!$D:$D)</f>
        <v>-3711421805.4499998</v>
      </c>
      <c r="P12" s="12">
        <f>+SUMIFS('BLG1222'!$I:$I,'BLG1222'!$A:$A,'ALL 2022'!$2:$2,'BLG1222'!$D:$D,'ALL 2022'!$D:$D)</f>
        <v>0</v>
      </c>
      <c r="Q12" s="12">
        <f>+SUMIFS('BLG1222'!$I:$I,'BLG1222'!$A:$A,'ALL 2022'!$2:$2,'BLG1222'!$D:$D,'ALL 2022'!$D:$D)</f>
        <v>0</v>
      </c>
      <c r="R12" s="12">
        <f>+SUMIFS('BLG1222'!$I:$I,'BLG1222'!$A:$A,'ALL 2022'!$2:$2,'BLG1222'!$D:$D,'ALL 2022'!$D:$D)</f>
        <v>0</v>
      </c>
      <c r="S12" s="12">
        <f>+SUMIFS('BLG1222'!$I:$I,'BLG1222'!$A:$A,'ALL 2022'!$2:$2,'BLG1222'!$D:$D,'ALL 2022'!$D:$D)</f>
        <v>0</v>
      </c>
      <c r="T12" s="12">
        <f>+SUMIFS('BLG1222'!$I:$I,'BLG1222'!$A:$A,'ALL 2022'!$2:$2,'BLG1222'!$D:$D,'ALL 2022'!$D:$D)</f>
        <v>0</v>
      </c>
      <c r="U12" s="12">
        <f>+SUMIFS('BLG1222'!$I:$I,'BLG1222'!$A:$A,'ALL 2022'!$2:$2,'BLG1222'!$D:$D,'ALL 2022'!$D:$D)</f>
        <v>-16116334.369999999</v>
      </c>
      <c r="V12" s="12">
        <f>+SUMIFS('BLG1222'!$I:$I,'BLG1222'!$A:$A,'ALL 2022'!$2:$2,'BLG1222'!$D:$D,'ALL 2022'!$D:$D)</f>
        <v>-8563899</v>
      </c>
      <c r="W12" s="12">
        <f>+SUMIFS('BLG1222'!$I:$I,'BLG1222'!$A:$A,'ALL 2022'!$2:$2,'BLG1222'!$D:$D,'ALL 2022'!$D:$D)</f>
        <v>0</v>
      </c>
      <c r="X12" s="12">
        <f>+SUMIFS('BLG1222'!$I:$I,'BLG1222'!$A:$A,'ALL 2022'!$2:$2,'BLG1222'!$D:$D,'ALL 2022'!$D:$D)</f>
        <v>0</v>
      </c>
      <c r="Y12" s="12">
        <f>+SUMIFS('BLG1222'!$I:$I,'BLG1222'!$A:$A,'ALL 2022'!$2:$2,'BLG1222'!$D:$D,'ALL 2022'!$D:$D)</f>
        <v>0</v>
      </c>
      <c r="Z12" s="12">
        <f>+SUMIFS('BLG1222'!$I:$I,'BLG1222'!$A:$A,'ALL 2022'!$2:$2,'BLG1222'!$D:$D,'ALL 2022'!$D:$D)</f>
        <v>73089716.810000002</v>
      </c>
      <c r="AA12" s="12">
        <f>+SUMIFS('BLG1222'!$I:$I,'BLG1222'!$A:$A,'ALL 2022'!$2:$2,'BLG1222'!$D:$D,'ALL 2022'!$D:$D)</f>
        <v>0</v>
      </c>
      <c r="AB12" s="12">
        <f>+SUMIFS('BLG1222'!$I:$I,'BLG1222'!$A:$A,'ALL 2022'!$2:$2,'BLG1222'!$D:$D,'ALL 2022'!$D:$D)</f>
        <v>0</v>
      </c>
      <c r="AC12" s="12">
        <f>+SUMIFS('BLG1222'!$I:$I,'BLG1222'!$A:$A,'ALL 2022'!$2:$2,'BLG1222'!$D:$D,'ALL 2022'!$D:$D)</f>
        <v>0</v>
      </c>
      <c r="AD12" s="12">
        <f>+SUMIFS('BLG1222'!$I:$I,'BLG1222'!$A:$A,'ALL 2022'!$2:$2,'BLG1222'!$D:$D,'ALL 2022'!$D:$D)</f>
        <v>0</v>
      </c>
      <c r="AE12" s="12">
        <f>+SUMIFS('BLG1222'!$I:$I,'BLG1222'!$A:$A,'ALL 2022'!$2:$2,'BLG1222'!$D:$D,'ALL 2022'!$D:$D)</f>
        <v>-306281623.76999998</v>
      </c>
      <c r="AF12" s="12">
        <f>+SUMIFS('BLG1222'!$I:$I,'BLG1222'!$A:$A,'ALL 2022'!$2:$2,'BLG1222'!$D:$D,'ALL 2022'!$D:$D)</f>
        <v>-530307203.35000002</v>
      </c>
      <c r="AG12" s="12">
        <f>+SUMIFS('BLG1222'!$I:$I,'BLG1222'!$A:$A,'ALL 2022'!$2:$2,'BLG1222'!$D:$D,'ALL 2022'!$D:$D)</f>
        <v>-29095762.649999999</v>
      </c>
      <c r="AH12" s="12">
        <f>+SUMIFS('BLG1222'!$I:$I,'BLG1222'!$A:$A,'ALL 2022'!$2:$2,'BLG1222'!$D:$D,'ALL 2022'!$D:$D)</f>
        <v>0</v>
      </c>
      <c r="AI12" s="12">
        <f>+SUMIFS('BLG1222'!$I:$I,'BLG1222'!$A:$A,'ALL 2022'!$2:$2,'BLG1222'!$D:$D,'ALL 2022'!$D:$D)</f>
        <v>0</v>
      </c>
      <c r="AJ12" s="12">
        <f>+SUMIFS('BLG1222'!$I:$I,'BLG1222'!$A:$A,'ALL 2022'!$2:$2,'BLG1222'!$D:$D,'ALL 2022'!$D:$D)</f>
        <v>353281554.76999998</v>
      </c>
      <c r="AK12" s="12">
        <f>+SUMIFS('BLG1222'!$I:$I,'BLG1222'!$A:$A,'ALL 2022'!$2:$2,'BLG1222'!$D:$D,'ALL 2022'!$D:$D)</f>
        <v>721016652.39999998</v>
      </c>
      <c r="AL12" s="12">
        <f>+SUMIFS('BLG1222'!$I:$I,'BLG1222'!$A:$A,'ALL 2022'!$2:$2,'BLG1222'!$D:$D,'ALL 2022'!$D:$D)</f>
        <v>407798542.31</v>
      </c>
      <c r="AM12" s="12">
        <f>+SUMIFS('BLG1222'!$I:$I,'BLG1222'!$A:$A,'ALL 2022'!$2:$2,'BLG1222'!$D:$D,'ALL 2022'!$D:$D)</f>
        <v>0</v>
      </c>
      <c r="AN12" s="12">
        <f>+SUMIFS('BLG1222'!$I:$I,'BLG1222'!$A:$A,'ALL 2022'!$2:$2,'BLG1222'!$D:$D,'ALL 2022'!$D:$D)</f>
        <v>0</v>
      </c>
      <c r="AO12" s="12">
        <f>+SUMIFS('BLG1222'!$I:$I,'BLG1222'!$A:$A,'ALL 2022'!$2:$2,'BLG1222'!$D:$D,'ALL 2022'!$D:$D)</f>
        <v>155960464.69999999</v>
      </c>
      <c r="AP12" s="12">
        <f>+SUMIFS('BLG1222'!$I:$I,'BLG1222'!$A:$A,'ALL 2022'!$2:$2,'BLG1222'!$D:$D,'ALL 2022'!$D:$D)</f>
        <v>0</v>
      </c>
      <c r="AQ12" s="164">
        <f t="shared" si="4"/>
        <v>-2861422313.02</v>
      </c>
      <c r="AR12" s="165">
        <f t="shared" si="5"/>
        <v>-605137.37044548534</v>
      </c>
    </row>
    <row r="13" spans="1:47" hidden="1" x14ac:dyDescent="0.25">
      <c r="A13" s="11" t="str">
        <f t="shared" si="1"/>
        <v>1</v>
      </c>
      <c r="B13" s="11" t="str">
        <f t="shared" si="2"/>
        <v>12</v>
      </c>
      <c r="C13" s="11" t="str">
        <f t="shared" si="3"/>
        <v>129</v>
      </c>
      <c r="D13" s="22">
        <v>12900000</v>
      </c>
      <c r="E13" s="195" t="s">
        <v>3204</v>
      </c>
      <c r="F13" s="11" t="s">
        <v>46</v>
      </c>
      <c r="G13" s="12">
        <f>+SUMIFS('BLG1222'!$I:$I,'BLG1222'!$A:$A,'ALL 2022'!$2:$2,'BLG1222'!$D:$D,'ALL 2022'!$D:$D)</f>
        <v>0</v>
      </c>
      <c r="H13" s="12">
        <f>+SUMIFS('BLG1222'!$I:$I,'BLG1222'!$A:$A,'ALL 2022'!$2:$2,'BLG1222'!$D:$D,'ALL 2022'!$D:$D)</f>
        <v>0</v>
      </c>
      <c r="I13" s="12">
        <f>+SUMIFS('BLG1222'!$I:$I,'BLG1222'!$A:$A,'ALL 2022'!$2:$2,'BLG1222'!$D:$D,'ALL 2022'!$D:$D)</f>
        <v>0</v>
      </c>
      <c r="J13" s="12">
        <f>+SUMIFS('BLG1222'!$I:$I,'BLG1222'!$A:$A,'ALL 2022'!$2:$2,'BLG1222'!$D:$D,'ALL 2022'!$D:$D)</f>
        <v>0</v>
      </c>
      <c r="K13" s="12">
        <f>+SUMIFS('BLG1222'!$I:$I,'BLG1222'!$A:$A,'ALL 2022'!$2:$2,'BLG1222'!$D:$D,'ALL 2022'!$D:$D)</f>
        <v>0</v>
      </c>
      <c r="L13" s="12">
        <f>+SUMIFS('BLG1222'!$I:$I,'BLG1222'!$A:$A,'ALL 2022'!$2:$2,'BLG1222'!$D:$D,'ALL 2022'!$D:$D)</f>
        <v>2046169797.9100001</v>
      </c>
      <c r="M13" s="12">
        <f>+SUMIFS('BLG1222'!$I:$I,'BLG1222'!$A:$A,'ALL 2022'!$2:$2,'BLG1222'!$D:$D,'ALL 2022'!$D:$D)</f>
        <v>0</v>
      </c>
      <c r="N13" s="12">
        <f>+SUMIFS('BLG1222'!$I:$I,'BLG1222'!$A:$A,'ALL 2022'!$2:$2,'BLG1222'!$D:$D,'ALL 2022'!$D:$D)</f>
        <v>0</v>
      </c>
      <c r="O13" s="12">
        <f>+SUMIFS('BLG1222'!$I:$I,'BLG1222'!$A:$A,'ALL 2022'!$2:$2,'BLG1222'!$D:$D,'ALL 2022'!$D:$D)</f>
        <v>0</v>
      </c>
      <c r="P13" s="12">
        <f>+SUMIFS('BLG1222'!$I:$I,'BLG1222'!$A:$A,'ALL 2022'!$2:$2,'BLG1222'!$D:$D,'ALL 2022'!$D:$D)</f>
        <v>0</v>
      </c>
      <c r="Q13" s="12">
        <f>+SUMIFS('BLG1222'!$I:$I,'BLG1222'!$A:$A,'ALL 2022'!$2:$2,'BLG1222'!$D:$D,'ALL 2022'!$D:$D)</f>
        <v>47865977.399999999</v>
      </c>
      <c r="R13" s="12">
        <f>+SUMIFS('BLG1222'!$I:$I,'BLG1222'!$A:$A,'ALL 2022'!$2:$2,'BLG1222'!$D:$D,'ALL 2022'!$D:$D)</f>
        <v>0</v>
      </c>
      <c r="S13" s="12">
        <f>+SUMIFS('BLG1222'!$I:$I,'BLG1222'!$A:$A,'ALL 2022'!$2:$2,'BLG1222'!$D:$D,'ALL 2022'!$D:$D)</f>
        <v>0</v>
      </c>
      <c r="T13" s="12">
        <f>+SUMIFS('BLG1222'!$I:$I,'BLG1222'!$A:$A,'ALL 2022'!$2:$2,'BLG1222'!$D:$D,'ALL 2022'!$D:$D)</f>
        <v>-0.03</v>
      </c>
      <c r="U13" s="12">
        <f>+SUMIFS('BLG1222'!$I:$I,'BLG1222'!$A:$A,'ALL 2022'!$2:$2,'BLG1222'!$D:$D,'ALL 2022'!$D:$D)</f>
        <v>0</v>
      </c>
      <c r="V13" s="12">
        <f>+SUMIFS('BLG1222'!$I:$I,'BLG1222'!$A:$A,'ALL 2022'!$2:$2,'BLG1222'!$D:$D,'ALL 2022'!$D:$D)</f>
        <v>195886749.56191701</v>
      </c>
      <c r="W13" s="12">
        <f>+SUMIFS('BLG1222'!$I:$I,'BLG1222'!$A:$A,'ALL 2022'!$2:$2,'BLG1222'!$D:$D,'ALL 2022'!$D:$D)</f>
        <v>0</v>
      </c>
      <c r="X13" s="12">
        <f>+SUMIFS('BLG1222'!$I:$I,'BLG1222'!$A:$A,'ALL 2022'!$2:$2,'BLG1222'!$D:$D,'ALL 2022'!$D:$D)</f>
        <v>0</v>
      </c>
      <c r="Y13" s="12">
        <f>+SUMIFS('BLG1222'!$I:$I,'BLG1222'!$A:$A,'ALL 2022'!$2:$2,'BLG1222'!$D:$D,'ALL 2022'!$D:$D)</f>
        <v>545000</v>
      </c>
      <c r="Z13" s="12">
        <f>+SUMIFS('BLG1222'!$I:$I,'BLG1222'!$A:$A,'ALL 2022'!$2:$2,'BLG1222'!$D:$D,'ALL 2022'!$D:$D)</f>
        <v>0</v>
      </c>
      <c r="AA13" s="12">
        <f>+SUMIFS('BLG1222'!$I:$I,'BLG1222'!$A:$A,'ALL 2022'!$2:$2,'BLG1222'!$D:$D,'ALL 2022'!$D:$D)</f>
        <v>153992094.47</v>
      </c>
      <c r="AB13" s="12">
        <f>+SUMIFS('BLG1222'!$I:$I,'BLG1222'!$A:$A,'ALL 2022'!$2:$2,'BLG1222'!$D:$D,'ALL 2022'!$D:$D)</f>
        <v>0</v>
      </c>
      <c r="AC13" s="12">
        <f>+SUMIFS('BLG1222'!$I:$I,'BLG1222'!$A:$A,'ALL 2022'!$2:$2,'BLG1222'!$D:$D,'ALL 2022'!$D:$D)</f>
        <v>0</v>
      </c>
      <c r="AD13" s="12">
        <f>+SUMIFS('BLG1222'!$I:$I,'BLG1222'!$A:$A,'ALL 2022'!$2:$2,'BLG1222'!$D:$D,'ALL 2022'!$D:$D)</f>
        <v>340881.05</v>
      </c>
      <c r="AE13" s="12">
        <f>+SUMIFS('BLG1222'!$I:$I,'BLG1222'!$A:$A,'ALL 2022'!$2:$2,'BLG1222'!$D:$D,'ALL 2022'!$D:$D)</f>
        <v>0</v>
      </c>
      <c r="AF13" s="12">
        <f>+SUMIFS('BLG1222'!$I:$I,'BLG1222'!$A:$A,'ALL 2022'!$2:$2,'BLG1222'!$D:$D,'ALL 2022'!$D:$D)</f>
        <v>561835939.27999997</v>
      </c>
      <c r="AG13" s="12">
        <f>+SUMIFS('BLG1222'!$I:$I,'BLG1222'!$A:$A,'ALL 2022'!$2:$2,'BLG1222'!$D:$D,'ALL 2022'!$D:$D)</f>
        <v>0</v>
      </c>
      <c r="AH13" s="12">
        <f>+SUMIFS('BLG1222'!$I:$I,'BLG1222'!$A:$A,'ALL 2022'!$2:$2,'BLG1222'!$D:$D,'ALL 2022'!$D:$D)</f>
        <v>204083599.80000001</v>
      </c>
      <c r="AI13" s="12">
        <f>+SUMIFS('BLG1222'!$I:$I,'BLG1222'!$A:$A,'ALL 2022'!$2:$2,'BLG1222'!$D:$D,'ALL 2022'!$D:$D)</f>
        <v>5116680.49</v>
      </c>
      <c r="AJ13" s="12">
        <f>+SUMIFS('BLG1222'!$I:$I,'BLG1222'!$A:$A,'ALL 2022'!$2:$2,'BLG1222'!$D:$D,'ALL 2022'!$D:$D)</f>
        <v>0</v>
      </c>
      <c r="AK13" s="12">
        <f>+SUMIFS('BLG1222'!$I:$I,'BLG1222'!$A:$A,'ALL 2022'!$2:$2,'BLG1222'!$D:$D,'ALL 2022'!$D:$D)</f>
        <v>0</v>
      </c>
      <c r="AL13" s="12">
        <f>+SUMIFS('BLG1222'!$I:$I,'BLG1222'!$A:$A,'ALL 2022'!$2:$2,'BLG1222'!$D:$D,'ALL 2022'!$D:$D)</f>
        <v>0</v>
      </c>
      <c r="AM13" s="12">
        <f>+SUMIFS('BLG1222'!$I:$I,'BLG1222'!$A:$A,'ALL 2022'!$2:$2,'BLG1222'!$D:$D,'ALL 2022'!$D:$D)</f>
        <v>0</v>
      </c>
      <c r="AN13" s="12">
        <f>+SUMIFS('BLG1222'!$I:$I,'BLG1222'!$A:$A,'ALL 2022'!$2:$2,'BLG1222'!$D:$D,'ALL 2022'!$D:$D)</f>
        <v>0</v>
      </c>
      <c r="AO13" s="12">
        <f>+SUMIFS('BLG1222'!$I:$I,'BLG1222'!$A:$A,'ALL 2022'!$2:$2,'BLG1222'!$D:$D,'ALL 2022'!$D:$D)</f>
        <v>0</v>
      </c>
      <c r="AP13" s="12">
        <f>+SUMIFS('BLG1222'!$I:$I,'BLG1222'!$A:$A,'ALL 2022'!$2:$2,'BLG1222'!$D:$D,'ALL 2022'!$D:$D)</f>
        <v>0</v>
      </c>
      <c r="AQ13" s="164">
        <f t="shared" si="4"/>
        <v>3215836719.9319172</v>
      </c>
      <c r="AR13" s="165">
        <f t="shared" si="5"/>
        <v>680089.39736957778</v>
      </c>
    </row>
    <row r="14" spans="1:47" hidden="1" x14ac:dyDescent="0.25">
      <c r="A14" s="11" t="str">
        <f t="shared" si="1"/>
        <v>1</v>
      </c>
      <c r="B14" s="11" t="str">
        <f t="shared" si="2"/>
        <v>13</v>
      </c>
      <c r="C14" s="11" t="str">
        <f t="shared" si="3"/>
        <v>131</v>
      </c>
      <c r="D14" s="185">
        <v>13100000</v>
      </c>
      <c r="E14" s="195" t="s">
        <v>3207</v>
      </c>
      <c r="F14" s="11" t="s">
        <v>2340</v>
      </c>
      <c r="G14" s="12">
        <f>+SUMIFS('BLG1222'!$I:$I,'BLG1222'!$A:$A,'ALL 2022'!$2:$2,'BLG1222'!$D:$D,'ALL 2022'!$D:$D)</f>
        <v>0</v>
      </c>
      <c r="H14" s="12">
        <f>+SUMIFS('BLG1222'!$I:$I,'BLG1222'!$A:$A,'ALL 2022'!$2:$2,'BLG1222'!$D:$D,'ALL 2022'!$D:$D)</f>
        <v>0</v>
      </c>
      <c r="I14" s="12">
        <f>+SUMIFS('BLG1222'!$I:$I,'BLG1222'!$A:$A,'ALL 2022'!$2:$2,'BLG1222'!$D:$D,'ALL 2022'!$D:$D)</f>
        <v>0</v>
      </c>
      <c r="J14" s="12">
        <f>+SUMIFS('BLG1222'!$I:$I,'BLG1222'!$A:$A,'ALL 2022'!$2:$2,'BLG1222'!$D:$D,'ALL 2022'!$D:$D)</f>
        <v>0</v>
      </c>
      <c r="K14" s="12">
        <f>+SUMIFS('BLG1222'!$I:$I,'BLG1222'!$A:$A,'ALL 2022'!$2:$2,'BLG1222'!$D:$D,'ALL 2022'!$D:$D)</f>
        <v>0</v>
      </c>
      <c r="L14" s="12">
        <f>+SUMIFS('BLG1222'!$I:$I,'BLG1222'!$A:$A,'ALL 2022'!$2:$2,'BLG1222'!$D:$D,'ALL 2022'!$D:$D)</f>
        <v>0</v>
      </c>
      <c r="M14" s="12">
        <f>+SUMIFS('BLG1222'!$I:$I,'BLG1222'!$A:$A,'ALL 2022'!$2:$2,'BLG1222'!$D:$D,'ALL 2022'!$D:$D)</f>
        <v>0</v>
      </c>
      <c r="N14" s="12">
        <f>+SUMIFS('BLG1222'!$I:$I,'BLG1222'!$A:$A,'ALL 2022'!$2:$2,'BLG1222'!$D:$D,'ALL 2022'!$D:$D)</f>
        <v>0</v>
      </c>
      <c r="O14" s="12">
        <f>+SUMIFS('BLG1222'!$I:$I,'BLG1222'!$A:$A,'ALL 2022'!$2:$2,'BLG1222'!$D:$D,'ALL 2022'!$D:$D)</f>
        <v>0</v>
      </c>
      <c r="P14" s="12">
        <f>+SUMIFS('BLG1222'!$I:$I,'BLG1222'!$A:$A,'ALL 2022'!$2:$2,'BLG1222'!$D:$D,'ALL 2022'!$D:$D)</f>
        <v>0</v>
      </c>
      <c r="Q14" s="12">
        <f>+SUMIFS('BLG1222'!$I:$I,'BLG1222'!$A:$A,'ALL 2022'!$2:$2,'BLG1222'!$D:$D,'ALL 2022'!$D:$D)</f>
        <v>0</v>
      </c>
      <c r="R14" s="12">
        <f>+SUMIFS('BLG1222'!$I:$I,'BLG1222'!$A:$A,'ALL 2022'!$2:$2,'BLG1222'!$D:$D,'ALL 2022'!$D:$D)</f>
        <v>0</v>
      </c>
      <c r="S14" s="12">
        <f>+SUMIFS('BLG1222'!$I:$I,'BLG1222'!$A:$A,'ALL 2022'!$2:$2,'BLG1222'!$D:$D,'ALL 2022'!$D:$D)</f>
        <v>0</v>
      </c>
      <c r="T14" s="12">
        <f>+SUMIFS('BLG1222'!$I:$I,'BLG1222'!$A:$A,'ALL 2022'!$2:$2,'BLG1222'!$D:$D,'ALL 2022'!$D:$D)</f>
        <v>0</v>
      </c>
      <c r="U14" s="12">
        <f>+SUMIFS('BLG1222'!$I:$I,'BLG1222'!$A:$A,'ALL 2022'!$2:$2,'BLG1222'!$D:$D,'ALL 2022'!$D:$D)</f>
        <v>0</v>
      </c>
      <c r="V14" s="12">
        <f>+SUMIFS('BLG1222'!$I:$I,'BLG1222'!$A:$A,'ALL 2022'!$2:$2,'BLG1222'!$D:$D,'ALL 2022'!$D:$D)</f>
        <v>0</v>
      </c>
      <c r="W14" s="12">
        <f>+SUMIFS('BLG1222'!$I:$I,'BLG1222'!$A:$A,'ALL 2022'!$2:$2,'BLG1222'!$D:$D,'ALL 2022'!$D:$D)</f>
        <v>0</v>
      </c>
      <c r="X14" s="12">
        <f>+SUMIFS('BLG1222'!$I:$I,'BLG1222'!$A:$A,'ALL 2022'!$2:$2,'BLG1222'!$D:$D,'ALL 2022'!$D:$D)</f>
        <v>0</v>
      </c>
      <c r="Y14" s="12">
        <f>+SUMIFS('BLG1222'!$I:$I,'BLG1222'!$A:$A,'ALL 2022'!$2:$2,'BLG1222'!$D:$D,'ALL 2022'!$D:$D)</f>
        <v>0</v>
      </c>
      <c r="Z14" s="12">
        <f>+SUMIFS('BLG1222'!$I:$I,'BLG1222'!$A:$A,'ALL 2022'!$2:$2,'BLG1222'!$D:$D,'ALL 2022'!$D:$D)</f>
        <v>0</v>
      </c>
      <c r="AA14" s="12">
        <f>+SUMIFS('BLG1222'!$I:$I,'BLG1222'!$A:$A,'ALL 2022'!$2:$2,'BLG1222'!$D:$D,'ALL 2022'!$D:$D)</f>
        <v>0</v>
      </c>
      <c r="AB14" s="12">
        <f>+SUMIFS('BLG1222'!$I:$I,'BLG1222'!$A:$A,'ALL 2022'!$2:$2,'BLG1222'!$D:$D,'ALL 2022'!$D:$D)</f>
        <v>0</v>
      </c>
      <c r="AC14" s="12">
        <f>+SUMIFS('BLG1222'!$I:$I,'BLG1222'!$A:$A,'ALL 2022'!$2:$2,'BLG1222'!$D:$D,'ALL 2022'!$D:$D)</f>
        <v>0</v>
      </c>
      <c r="AD14" s="12">
        <f>+SUMIFS('BLG1222'!$I:$I,'BLG1222'!$A:$A,'ALL 2022'!$2:$2,'BLG1222'!$D:$D,'ALL 2022'!$D:$D)</f>
        <v>0</v>
      </c>
      <c r="AE14" s="12">
        <f>+SUMIFS('BLG1222'!$I:$I,'BLG1222'!$A:$A,'ALL 2022'!$2:$2,'BLG1222'!$D:$D,'ALL 2022'!$D:$D)</f>
        <v>0</v>
      </c>
      <c r="AF14" s="12">
        <f>+SUMIFS('BLG1222'!$I:$I,'BLG1222'!$A:$A,'ALL 2022'!$2:$2,'BLG1222'!$D:$D,'ALL 2022'!$D:$D)</f>
        <v>0</v>
      </c>
      <c r="AG14" s="12">
        <f>+SUMIFS('BLG1222'!$I:$I,'BLG1222'!$A:$A,'ALL 2022'!$2:$2,'BLG1222'!$D:$D,'ALL 2022'!$D:$D)</f>
        <v>0</v>
      </c>
      <c r="AH14" s="12">
        <f>+SUMIFS('BLG1222'!$I:$I,'BLG1222'!$A:$A,'ALL 2022'!$2:$2,'BLG1222'!$D:$D,'ALL 2022'!$D:$D)</f>
        <v>0</v>
      </c>
      <c r="AI14" s="12">
        <f>+SUMIFS('BLG1222'!$I:$I,'BLG1222'!$A:$A,'ALL 2022'!$2:$2,'BLG1222'!$D:$D,'ALL 2022'!$D:$D)</f>
        <v>0</v>
      </c>
      <c r="AJ14" s="12">
        <f>+SUMIFS('BLG1222'!$I:$I,'BLG1222'!$A:$A,'ALL 2022'!$2:$2,'BLG1222'!$D:$D,'ALL 2022'!$D:$D)</f>
        <v>0</v>
      </c>
      <c r="AK14" s="12">
        <f>+SUMIFS('BLG1222'!$I:$I,'BLG1222'!$A:$A,'ALL 2022'!$2:$2,'BLG1222'!$D:$D,'ALL 2022'!$D:$D)</f>
        <v>0</v>
      </c>
      <c r="AL14" s="12">
        <f>+SUMIFS('BLG1222'!$I:$I,'BLG1222'!$A:$A,'ALL 2022'!$2:$2,'BLG1222'!$D:$D,'ALL 2022'!$D:$D)</f>
        <v>0</v>
      </c>
      <c r="AM14" s="12">
        <f>+SUMIFS('BLG1222'!$I:$I,'BLG1222'!$A:$A,'ALL 2022'!$2:$2,'BLG1222'!$D:$D,'ALL 2022'!$D:$D)</f>
        <v>0</v>
      </c>
      <c r="AN14" s="12">
        <f>+SUMIFS('BLG1222'!$I:$I,'BLG1222'!$A:$A,'ALL 2022'!$2:$2,'BLG1222'!$D:$D,'ALL 2022'!$D:$D)</f>
        <v>0</v>
      </c>
      <c r="AO14" s="12">
        <f>+SUMIFS('BLG1222'!$I:$I,'BLG1222'!$A:$A,'ALL 2022'!$2:$2,'BLG1222'!$D:$D,'ALL 2022'!$D:$D)</f>
        <v>0</v>
      </c>
      <c r="AP14" s="12">
        <f>+SUMIFS('BLG1222'!$I:$I,'BLG1222'!$A:$A,'ALL 2022'!$2:$2,'BLG1222'!$D:$D,'ALL 2022'!$D:$D)</f>
        <v>0</v>
      </c>
      <c r="AQ14" s="164">
        <f t="shared" si="4"/>
        <v>0</v>
      </c>
      <c r="AR14" s="165">
        <f t="shared" si="5"/>
        <v>0</v>
      </c>
    </row>
    <row r="15" spans="1:47" hidden="1" x14ac:dyDescent="0.25">
      <c r="A15" s="11" t="str">
        <f t="shared" si="1"/>
        <v>1</v>
      </c>
      <c r="B15" s="11" t="str">
        <f t="shared" si="2"/>
        <v>13</v>
      </c>
      <c r="C15" s="11" t="str">
        <f t="shared" si="3"/>
        <v>131</v>
      </c>
      <c r="D15" s="185">
        <v>13110000</v>
      </c>
      <c r="E15" s="195" t="s">
        <v>3207</v>
      </c>
      <c r="F15" s="11" t="s">
        <v>2341</v>
      </c>
      <c r="G15" s="12">
        <f>+SUMIFS('BLG1222'!$I:$I,'BLG1222'!$A:$A,'ALL 2022'!$2:$2,'BLG1222'!$D:$D,'ALL 2022'!$D:$D)</f>
        <v>0</v>
      </c>
      <c r="H15" s="12">
        <f>+SUMIFS('BLG1222'!$I:$I,'BLG1222'!$A:$A,'ALL 2022'!$2:$2,'BLG1222'!$D:$D,'ALL 2022'!$D:$D)</f>
        <v>0</v>
      </c>
      <c r="I15" s="12">
        <f>+SUMIFS('BLG1222'!$I:$I,'BLG1222'!$A:$A,'ALL 2022'!$2:$2,'BLG1222'!$D:$D,'ALL 2022'!$D:$D)</f>
        <v>0</v>
      </c>
      <c r="J15" s="12">
        <f>+SUMIFS('BLG1222'!$I:$I,'BLG1222'!$A:$A,'ALL 2022'!$2:$2,'BLG1222'!$D:$D,'ALL 2022'!$D:$D)</f>
        <v>0</v>
      </c>
      <c r="K15" s="12">
        <f>+SUMIFS('BLG1222'!$I:$I,'BLG1222'!$A:$A,'ALL 2022'!$2:$2,'BLG1222'!$D:$D,'ALL 2022'!$D:$D)</f>
        <v>0</v>
      </c>
      <c r="L15" s="12">
        <f>+SUMIFS('BLG1222'!$I:$I,'BLG1222'!$A:$A,'ALL 2022'!$2:$2,'BLG1222'!$D:$D,'ALL 2022'!$D:$D)</f>
        <v>0</v>
      </c>
      <c r="M15" s="12">
        <f>+SUMIFS('BLG1222'!$I:$I,'BLG1222'!$A:$A,'ALL 2022'!$2:$2,'BLG1222'!$D:$D,'ALL 2022'!$D:$D)</f>
        <v>0</v>
      </c>
      <c r="N15" s="12">
        <f>+SUMIFS('BLG1222'!$I:$I,'BLG1222'!$A:$A,'ALL 2022'!$2:$2,'BLG1222'!$D:$D,'ALL 2022'!$D:$D)</f>
        <v>0</v>
      </c>
      <c r="O15" s="12">
        <f>+SUMIFS('BLG1222'!$I:$I,'BLG1222'!$A:$A,'ALL 2022'!$2:$2,'BLG1222'!$D:$D,'ALL 2022'!$D:$D)</f>
        <v>0</v>
      </c>
      <c r="P15" s="12">
        <f>+SUMIFS('BLG1222'!$I:$I,'BLG1222'!$A:$A,'ALL 2022'!$2:$2,'BLG1222'!$D:$D,'ALL 2022'!$D:$D)</f>
        <v>0</v>
      </c>
      <c r="Q15" s="12">
        <f>+SUMIFS('BLG1222'!$I:$I,'BLG1222'!$A:$A,'ALL 2022'!$2:$2,'BLG1222'!$D:$D,'ALL 2022'!$D:$D)</f>
        <v>0</v>
      </c>
      <c r="R15" s="12">
        <f>+SUMIFS('BLG1222'!$I:$I,'BLG1222'!$A:$A,'ALL 2022'!$2:$2,'BLG1222'!$D:$D,'ALL 2022'!$D:$D)</f>
        <v>0</v>
      </c>
      <c r="S15" s="12">
        <f>+SUMIFS('BLG1222'!$I:$I,'BLG1222'!$A:$A,'ALL 2022'!$2:$2,'BLG1222'!$D:$D,'ALL 2022'!$D:$D)</f>
        <v>30683586.670000002</v>
      </c>
      <c r="T15" s="12">
        <f>+SUMIFS('BLG1222'!$I:$I,'BLG1222'!$A:$A,'ALL 2022'!$2:$2,'BLG1222'!$D:$D,'ALL 2022'!$D:$D)</f>
        <v>0</v>
      </c>
      <c r="U15" s="12">
        <f>+SUMIFS('BLG1222'!$I:$I,'BLG1222'!$A:$A,'ALL 2022'!$2:$2,'BLG1222'!$D:$D,'ALL 2022'!$D:$D)</f>
        <v>0</v>
      </c>
      <c r="V15" s="12">
        <f>+SUMIFS('BLG1222'!$I:$I,'BLG1222'!$A:$A,'ALL 2022'!$2:$2,'BLG1222'!$D:$D,'ALL 2022'!$D:$D)</f>
        <v>0</v>
      </c>
      <c r="W15" s="12">
        <f>+SUMIFS('BLG1222'!$I:$I,'BLG1222'!$A:$A,'ALL 2022'!$2:$2,'BLG1222'!$D:$D,'ALL 2022'!$D:$D)</f>
        <v>-2565977682.9299998</v>
      </c>
      <c r="X15" s="12">
        <f>+SUMIFS('BLG1222'!$I:$I,'BLG1222'!$A:$A,'ALL 2022'!$2:$2,'BLG1222'!$D:$D,'ALL 2022'!$D:$D)</f>
        <v>0</v>
      </c>
      <c r="Y15" s="12">
        <f>+SUMIFS('BLG1222'!$I:$I,'BLG1222'!$A:$A,'ALL 2022'!$2:$2,'BLG1222'!$D:$D,'ALL 2022'!$D:$D)</f>
        <v>0</v>
      </c>
      <c r="Z15" s="12">
        <f>+SUMIFS('BLG1222'!$I:$I,'BLG1222'!$A:$A,'ALL 2022'!$2:$2,'BLG1222'!$D:$D,'ALL 2022'!$D:$D)</f>
        <v>0</v>
      </c>
      <c r="AA15" s="12">
        <f>+SUMIFS('BLG1222'!$I:$I,'BLG1222'!$A:$A,'ALL 2022'!$2:$2,'BLG1222'!$D:$D,'ALL 2022'!$D:$D)</f>
        <v>0</v>
      </c>
      <c r="AB15" s="12">
        <f>+SUMIFS('BLG1222'!$I:$I,'BLG1222'!$A:$A,'ALL 2022'!$2:$2,'BLG1222'!$D:$D,'ALL 2022'!$D:$D)</f>
        <v>-2054013421.22</v>
      </c>
      <c r="AC15" s="12">
        <f>+SUMIFS('BLG1222'!$I:$I,'BLG1222'!$A:$A,'ALL 2022'!$2:$2,'BLG1222'!$D:$D,'ALL 2022'!$D:$D)</f>
        <v>0</v>
      </c>
      <c r="AD15" s="12">
        <f>+SUMIFS('BLG1222'!$I:$I,'BLG1222'!$A:$A,'ALL 2022'!$2:$2,'BLG1222'!$D:$D,'ALL 2022'!$D:$D)</f>
        <v>0</v>
      </c>
      <c r="AE15" s="12">
        <f>+SUMIFS('BLG1222'!$I:$I,'BLG1222'!$A:$A,'ALL 2022'!$2:$2,'BLG1222'!$D:$D,'ALL 2022'!$D:$D)</f>
        <v>0</v>
      </c>
      <c r="AF15" s="12">
        <f>+SUMIFS('BLG1222'!$I:$I,'BLG1222'!$A:$A,'ALL 2022'!$2:$2,'BLG1222'!$D:$D,'ALL 2022'!$D:$D)</f>
        <v>0</v>
      </c>
      <c r="AG15" s="12">
        <f>+SUMIFS('BLG1222'!$I:$I,'BLG1222'!$A:$A,'ALL 2022'!$2:$2,'BLG1222'!$D:$D,'ALL 2022'!$D:$D)</f>
        <v>0</v>
      </c>
      <c r="AH15" s="12">
        <f>+SUMIFS('BLG1222'!$I:$I,'BLG1222'!$A:$A,'ALL 2022'!$2:$2,'BLG1222'!$D:$D,'ALL 2022'!$D:$D)</f>
        <v>0</v>
      </c>
      <c r="AI15" s="12">
        <f>+SUMIFS('BLG1222'!$I:$I,'BLG1222'!$A:$A,'ALL 2022'!$2:$2,'BLG1222'!$D:$D,'ALL 2022'!$D:$D)</f>
        <v>0</v>
      </c>
      <c r="AJ15" s="12">
        <f>+SUMIFS('BLG1222'!$I:$I,'BLG1222'!$A:$A,'ALL 2022'!$2:$2,'BLG1222'!$D:$D,'ALL 2022'!$D:$D)</f>
        <v>0</v>
      </c>
      <c r="AK15" s="12">
        <f>+SUMIFS('BLG1222'!$I:$I,'BLG1222'!$A:$A,'ALL 2022'!$2:$2,'BLG1222'!$D:$D,'ALL 2022'!$D:$D)</f>
        <v>0</v>
      </c>
      <c r="AL15" s="12">
        <f>+SUMIFS('BLG1222'!$I:$I,'BLG1222'!$A:$A,'ALL 2022'!$2:$2,'BLG1222'!$D:$D,'ALL 2022'!$D:$D)</f>
        <v>0</v>
      </c>
      <c r="AM15" s="12">
        <f>+SUMIFS('BLG1222'!$I:$I,'BLG1222'!$A:$A,'ALL 2022'!$2:$2,'BLG1222'!$D:$D,'ALL 2022'!$D:$D)</f>
        <v>22790349.309999999</v>
      </c>
      <c r="AN15" s="12">
        <f>+SUMIFS('BLG1222'!$I:$I,'BLG1222'!$A:$A,'ALL 2022'!$2:$2,'BLG1222'!$D:$D,'ALL 2022'!$D:$D)</f>
        <v>0</v>
      </c>
      <c r="AO15" s="12">
        <f>+SUMIFS('BLG1222'!$I:$I,'BLG1222'!$A:$A,'ALL 2022'!$2:$2,'BLG1222'!$D:$D,'ALL 2022'!$D:$D)</f>
        <v>0</v>
      </c>
      <c r="AP15" s="12">
        <f>+SUMIFS('BLG1222'!$I:$I,'BLG1222'!$A:$A,'ALL 2022'!$2:$2,'BLG1222'!$D:$D,'ALL 2022'!$D:$D)</f>
        <v>0</v>
      </c>
      <c r="AQ15" s="164">
        <f t="shared" si="4"/>
        <v>-4566517168.1699991</v>
      </c>
      <c r="AR15" s="165">
        <f t="shared" si="5"/>
        <v>-965733.08269342594</v>
      </c>
    </row>
    <row r="16" spans="1:47" hidden="1" x14ac:dyDescent="0.25">
      <c r="A16" s="11" t="str">
        <f t="shared" si="1"/>
        <v>1</v>
      </c>
      <c r="B16" s="11" t="str">
        <f t="shared" si="2"/>
        <v>16</v>
      </c>
      <c r="C16" s="11" t="str">
        <f t="shared" si="3"/>
        <v>161</v>
      </c>
      <c r="D16" s="60">
        <v>16100000</v>
      </c>
      <c r="E16" s="195" t="s">
        <v>3209</v>
      </c>
      <c r="F16" s="24" t="s">
        <v>242</v>
      </c>
      <c r="G16" s="12">
        <f>+SUMIFS('BLG1222'!$I:$I,'BLG1222'!$A:$A,'ALL 2022'!$2:$2,'BLG1222'!$D:$D,'ALL 2022'!$D:$D)</f>
        <v>-3128740146.9499998</v>
      </c>
      <c r="H16" s="12">
        <f>+SUMIFS('BLG1222'!$I:$I,'BLG1222'!$A:$A,'ALL 2022'!$2:$2,'BLG1222'!$D:$D,'ALL 2022'!$D:$D)</f>
        <v>0</v>
      </c>
      <c r="I16" s="12">
        <f>+SUMIFS('BLG1222'!$I:$I,'BLG1222'!$A:$A,'ALL 2022'!$2:$2,'BLG1222'!$D:$D,'ALL 2022'!$D:$D)</f>
        <v>0</v>
      </c>
      <c r="J16" s="12">
        <f>+SUMIFS('BLG1222'!$I:$I,'BLG1222'!$A:$A,'ALL 2022'!$2:$2,'BLG1222'!$D:$D,'ALL 2022'!$D:$D)</f>
        <v>0</v>
      </c>
      <c r="K16" s="12">
        <f>+SUMIFS('BLG1222'!$I:$I,'BLG1222'!$A:$A,'ALL 2022'!$2:$2,'BLG1222'!$D:$D,'ALL 2022'!$D:$D)</f>
        <v>0</v>
      </c>
      <c r="L16" s="12">
        <f>+SUMIFS('BLG1222'!$I:$I,'BLG1222'!$A:$A,'ALL 2022'!$2:$2,'BLG1222'!$D:$D,'ALL 2022'!$D:$D)</f>
        <v>0</v>
      </c>
      <c r="M16" s="12">
        <f>+SUMIFS('BLG1222'!$I:$I,'BLG1222'!$A:$A,'ALL 2022'!$2:$2,'BLG1222'!$D:$D,'ALL 2022'!$D:$D)</f>
        <v>-3155105511.2399998</v>
      </c>
      <c r="N16" s="12">
        <f>+SUMIFS('BLG1222'!$I:$I,'BLG1222'!$A:$A,'ALL 2022'!$2:$2,'BLG1222'!$D:$D,'ALL 2022'!$D:$D)</f>
        <v>0</v>
      </c>
      <c r="O16" s="12">
        <f>+SUMIFS('BLG1222'!$I:$I,'BLG1222'!$A:$A,'ALL 2022'!$2:$2,'BLG1222'!$D:$D,'ALL 2022'!$D:$D)</f>
        <v>0</v>
      </c>
      <c r="P16" s="12">
        <f>+SUMIFS('BLG1222'!$I:$I,'BLG1222'!$A:$A,'ALL 2022'!$2:$2,'BLG1222'!$D:$D,'ALL 2022'!$D:$D)</f>
        <v>0</v>
      </c>
      <c r="Q16" s="12">
        <f>+SUMIFS('BLG1222'!$I:$I,'BLG1222'!$A:$A,'ALL 2022'!$2:$2,'BLG1222'!$D:$D,'ALL 2022'!$D:$D)</f>
        <v>0</v>
      </c>
      <c r="R16" s="12">
        <f>+SUMIFS('BLG1222'!$I:$I,'BLG1222'!$A:$A,'ALL 2022'!$2:$2,'BLG1222'!$D:$D,'ALL 2022'!$D:$D)</f>
        <v>0</v>
      </c>
      <c r="S16" s="12">
        <f>+SUMIFS('BLG1222'!$I:$I,'BLG1222'!$A:$A,'ALL 2022'!$2:$2,'BLG1222'!$D:$D,'ALL 2022'!$D:$D)</f>
        <v>0</v>
      </c>
      <c r="T16" s="12">
        <f>+SUMIFS('BLG1222'!$I:$I,'BLG1222'!$A:$A,'ALL 2022'!$2:$2,'BLG1222'!$D:$D,'ALL 2022'!$D:$D)</f>
        <v>0</v>
      </c>
      <c r="U16" s="12">
        <f>+SUMIFS('BLG1222'!$I:$I,'BLG1222'!$A:$A,'ALL 2022'!$2:$2,'BLG1222'!$D:$D,'ALL 2022'!$D:$D)</f>
        <v>-1150949630.7</v>
      </c>
      <c r="V16" s="12">
        <f>+SUMIFS('BLG1222'!$I:$I,'BLG1222'!$A:$A,'ALL 2022'!$2:$2,'BLG1222'!$D:$D,'ALL 2022'!$D:$D)</f>
        <v>0</v>
      </c>
      <c r="W16" s="12">
        <f>+SUMIFS('BLG1222'!$I:$I,'BLG1222'!$A:$A,'ALL 2022'!$2:$2,'BLG1222'!$D:$D,'ALL 2022'!$D:$D)</f>
        <v>0</v>
      </c>
      <c r="X16" s="12">
        <f>+SUMIFS('BLG1222'!$I:$I,'BLG1222'!$A:$A,'ALL 2022'!$2:$2,'BLG1222'!$D:$D,'ALL 2022'!$D:$D)</f>
        <v>0</v>
      </c>
      <c r="Y16" s="12">
        <f>+SUMIFS('BLG1222'!$I:$I,'BLG1222'!$A:$A,'ALL 2022'!$2:$2,'BLG1222'!$D:$D,'ALL 2022'!$D:$D)</f>
        <v>0</v>
      </c>
      <c r="Z16" s="12">
        <f>+SUMIFS('BLG1222'!$I:$I,'BLG1222'!$A:$A,'ALL 2022'!$2:$2,'BLG1222'!$D:$D,'ALL 2022'!$D:$D)</f>
        <v>0</v>
      </c>
      <c r="AA16" s="12">
        <f>+SUMIFS('BLG1222'!$I:$I,'BLG1222'!$A:$A,'ALL 2022'!$2:$2,'BLG1222'!$D:$D,'ALL 2022'!$D:$D)</f>
        <v>0</v>
      </c>
      <c r="AB16" s="12">
        <f>+SUMIFS('BLG1222'!$I:$I,'BLG1222'!$A:$A,'ALL 2022'!$2:$2,'BLG1222'!$D:$D,'ALL 2022'!$D:$D)</f>
        <v>0</v>
      </c>
      <c r="AC16" s="12">
        <f>+SUMIFS('BLG1222'!$I:$I,'BLG1222'!$A:$A,'ALL 2022'!$2:$2,'BLG1222'!$D:$D,'ALL 2022'!$D:$D)</f>
        <v>0</v>
      </c>
      <c r="AD16" s="12">
        <f>+SUMIFS('BLG1222'!$I:$I,'BLG1222'!$A:$A,'ALL 2022'!$2:$2,'BLG1222'!$D:$D,'ALL 2022'!$D:$D)</f>
        <v>0</v>
      </c>
      <c r="AE16" s="12">
        <f>+SUMIFS('BLG1222'!$I:$I,'BLG1222'!$A:$A,'ALL 2022'!$2:$2,'BLG1222'!$D:$D,'ALL 2022'!$D:$D)</f>
        <v>0</v>
      </c>
      <c r="AF16" s="12">
        <f>+SUMIFS('BLG1222'!$I:$I,'BLG1222'!$A:$A,'ALL 2022'!$2:$2,'BLG1222'!$D:$D,'ALL 2022'!$D:$D)</f>
        <v>0</v>
      </c>
      <c r="AG16" s="12">
        <f>+SUMIFS('BLG1222'!$I:$I,'BLG1222'!$A:$A,'ALL 2022'!$2:$2,'BLG1222'!$D:$D,'ALL 2022'!$D:$D)</f>
        <v>0</v>
      </c>
      <c r="AH16" s="12">
        <f>+SUMIFS('BLG1222'!$I:$I,'BLG1222'!$A:$A,'ALL 2022'!$2:$2,'BLG1222'!$D:$D,'ALL 2022'!$D:$D)</f>
        <v>0</v>
      </c>
      <c r="AI16" s="12">
        <f>+SUMIFS('BLG1222'!$I:$I,'BLG1222'!$A:$A,'ALL 2022'!$2:$2,'BLG1222'!$D:$D,'ALL 2022'!$D:$D)</f>
        <v>0</v>
      </c>
      <c r="AJ16" s="12">
        <f>+SUMIFS('BLG1222'!$I:$I,'BLG1222'!$A:$A,'ALL 2022'!$2:$2,'BLG1222'!$D:$D,'ALL 2022'!$D:$D)</f>
        <v>0</v>
      </c>
      <c r="AK16" s="12">
        <f>+SUMIFS('BLG1222'!$I:$I,'BLG1222'!$A:$A,'ALL 2022'!$2:$2,'BLG1222'!$D:$D,'ALL 2022'!$D:$D)</f>
        <v>0</v>
      </c>
      <c r="AL16" s="12">
        <f>+SUMIFS('BLG1222'!$I:$I,'BLG1222'!$A:$A,'ALL 2022'!$2:$2,'BLG1222'!$D:$D,'ALL 2022'!$D:$D)</f>
        <v>0</v>
      </c>
      <c r="AM16" s="12">
        <f>+SUMIFS('BLG1222'!$I:$I,'BLG1222'!$A:$A,'ALL 2022'!$2:$2,'BLG1222'!$D:$D,'ALL 2022'!$D:$D)</f>
        <v>0</v>
      </c>
      <c r="AN16" s="12">
        <f>+SUMIFS('BLG1222'!$I:$I,'BLG1222'!$A:$A,'ALL 2022'!$2:$2,'BLG1222'!$D:$D,'ALL 2022'!$D:$D)</f>
        <v>0</v>
      </c>
      <c r="AO16" s="12">
        <f>+SUMIFS('BLG1222'!$I:$I,'BLG1222'!$A:$A,'ALL 2022'!$2:$2,'BLG1222'!$D:$D,'ALL 2022'!$D:$D)</f>
        <v>0</v>
      </c>
      <c r="AP16" s="12">
        <f>+SUMIFS('BLG1222'!$I:$I,'BLG1222'!$A:$A,'ALL 2022'!$2:$2,'BLG1222'!$D:$D,'ALL 2022'!$D:$D)</f>
        <v>0</v>
      </c>
      <c r="AQ16" s="164">
        <f t="shared" si="4"/>
        <v>-7434795288.8899994</v>
      </c>
      <c r="AR16" s="165">
        <f t="shared" si="5"/>
        <v>-1572320.3284072282</v>
      </c>
    </row>
    <row r="17" spans="1:44" hidden="1" x14ac:dyDescent="0.25">
      <c r="A17" s="11" t="str">
        <f t="shared" si="1"/>
        <v>1</v>
      </c>
      <c r="B17" s="11" t="str">
        <f t="shared" si="2"/>
        <v>16</v>
      </c>
      <c r="C17" s="11" t="str">
        <f t="shared" si="3"/>
        <v>161</v>
      </c>
      <c r="D17" s="60">
        <v>16110000</v>
      </c>
      <c r="E17" s="195" t="s">
        <v>3209</v>
      </c>
      <c r="F17" s="24" t="s">
        <v>1486</v>
      </c>
      <c r="G17" s="12">
        <f>+SUMIFS('BLG1222'!$I:$I,'BLG1222'!$A:$A,'ALL 2022'!$2:$2,'BLG1222'!$D:$D,'ALL 2022'!$D:$D)</f>
        <v>0</v>
      </c>
      <c r="H17" s="12">
        <f>+SUMIFS('BLG1222'!$I:$I,'BLG1222'!$A:$A,'ALL 2022'!$2:$2,'BLG1222'!$D:$D,'ALL 2022'!$D:$D)</f>
        <v>0</v>
      </c>
      <c r="I17" s="12">
        <f>+SUMIFS('BLG1222'!$I:$I,'BLG1222'!$A:$A,'ALL 2022'!$2:$2,'BLG1222'!$D:$D,'ALL 2022'!$D:$D)</f>
        <v>0</v>
      </c>
      <c r="J17" s="12">
        <f>+SUMIFS('BLG1222'!$I:$I,'BLG1222'!$A:$A,'ALL 2022'!$2:$2,'BLG1222'!$D:$D,'ALL 2022'!$D:$D)</f>
        <v>0</v>
      </c>
      <c r="K17" s="12">
        <f>+SUMIFS('BLG1222'!$I:$I,'BLG1222'!$A:$A,'ALL 2022'!$2:$2,'BLG1222'!$D:$D,'ALL 2022'!$D:$D)</f>
        <v>0</v>
      </c>
      <c r="L17" s="12">
        <f>+SUMIFS('BLG1222'!$I:$I,'BLG1222'!$A:$A,'ALL 2022'!$2:$2,'BLG1222'!$D:$D,'ALL 2022'!$D:$D)</f>
        <v>0</v>
      </c>
      <c r="M17" s="12">
        <f>+SUMIFS('BLG1222'!$I:$I,'BLG1222'!$A:$A,'ALL 2022'!$2:$2,'BLG1222'!$D:$D,'ALL 2022'!$D:$D)</f>
        <v>-6033734460.25</v>
      </c>
      <c r="N17" s="12">
        <f>+SUMIFS('BLG1222'!$I:$I,'BLG1222'!$A:$A,'ALL 2022'!$2:$2,'BLG1222'!$D:$D,'ALL 2022'!$D:$D)</f>
        <v>0</v>
      </c>
      <c r="O17" s="12">
        <f>+SUMIFS('BLG1222'!$I:$I,'BLG1222'!$A:$A,'ALL 2022'!$2:$2,'BLG1222'!$D:$D,'ALL 2022'!$D:$D)</f>
        <v>0</v>
      </c>
      <c r="P17" s="12">
        <f>+SUMIFS('BLG1222'!$I:$I,'BLG1222'!$A:$A,'ALL 2022'!$2:$2,'BLG1222'!$D:$D,'ALL 2022'!$D:$D)</f>
        <v>0</v>
      </c>
      <c r="Q17" s="12">
        <f>+SUMIFS('BLG1222'!$I:$I,'BLG1222'!$A:$A,'ALL 2022'!$2:$2,'BLG1222'!$D:$D,'ALL 2022'!$D:$D)</f>
        <v>0</v>
      </c>
      <c r="R17" s="12">
        <f>+SUMIFS('BLG1222'!$I:$I,'BLG1222'!$A:$A,'ALL 2022'!$2:$2,'BLG1222'!$D:$D,'ALL 2022'!$D:$D)</f>
        <v>0</v>
      </c>
      <c r="S17" s="12">
        <f>+SUMIFS('BLG1222'!$I:$I,'BLG1222'!$A:$A,'ALL 2022'!$2:$2,'BLG1222'!$D:$D,'ALL 2022'!$D:$D)</f>
        <v>0</v>
      </c>
      <c r="T17" s="12">
        <f>+SUMIFS('BLG1222'!$I:$I,'BLG1222'!$A:$A,'ALL 2022'!$2:$2,'BLG1222'!$D:$D,'ALL 2022'!$D:$D)</f>
        <v>0</v>
      </c>
      <c r="U17" s="12">
        <f>+SUMIFS('BLG1222'!$I:$I,'BLG1222'!$A:$A,'ALL 2022'!$2:$2,'BLG1222'!$D:$D,'ALL 2022'!$D:$D)</f>
        <v>0</v>
      </c>
      <c r="V17" s="12">
        <f>+SUMIFS('BLG1222'!$I:$I,'BLG1222'!$A:$A,'ALL 2022'!$2:$2,'BLG1222'!$D:$D,'ALL 2022'!$D:$D)</f>
        <v>0</v>
      </c>
      <c r="W17" s="12">
        <f>+SUMIFS('BLG1222'!$I:$I,'BLG1222'!$A:$A,'ALL 2022'!$2:$2,'BLG1222'!$D:$D,'ALL 2022'!$D:$D)</f>
        <v>-4664846088.8299999</v>
      </c>
      <c r="X17" s="12">
        <f>+SUMIFS('BLG1222'!$I:$I,'BLG1222'!$A:$A,'ALL 2022'!$2:$2,'BLG1222'!$D:$D,'ALL 2022'!$D:$D)</f>
        <v>0</v>
      </c>
      <c r="Y17" s="12">
        <f>+SUMIFS('BLG1222'!$I:$I,'BLG1222'!$A:$A,'ALL 2022'!$2:$2,'BLG1222'!$D:$D,'ALL 2022'!$D:$D)</f>
        <v>0</v>
      </c>
      <c r="Z17" s="12">
        <f>+SUMIFS('BLG1222'!$I:$I,'BLG1222'!$A:$A,'ALL 2022'!$2:$2,'BLG1222'!$D:$D,'ALL 2022'!$D:$D)</f>
        <v>0</v>
      </c>
      <c r="AA17" s="12">
        <f>+SUMIFS('BLG1222'!$I:$I,'BLG1222'!$A:$A,'ALL 2022'!$2:$2,'BLG1222'!$D:$D,'ALL 2022'!$D:$D)</f>
        <v>0</v>
      </c>
      <c r="AB17" s="12">
        <f>+SUMIFS('BLG1222'!$I:$I,'BLG1222'!$A:$A,'ALL 2022'!$2:$2,'BLG1222'!$D:$D,'ALL 2022'!$D:$D)</f>
        <v>0</v>
      </c>
      <c r="AC17" s="12">
        <f>+SUMIFS('BLG1222'!$I:$I,'BLG1222'!$A:$A,'ALL 2022'!$2:$2,'BLG1222'!$D:$D,'ALL 2022'!$D:$D)</f>
        <v>0</v>
      </c>
      <c r="AD17" s="12">
        <f>+SUMIFS('BLG1222'!$I:$I,'BLG1222'!$A:$A,'ALL 2022'!$2:$2,'BLG1222'!$D:$D,'ALL 2022'!$D:$D)</f>
        <v>0</v>
      </c>
      <c r="AE17" s="12">
        <f>+SUMIFS('BLG1222'!$I:$I,'BLG1222'!$A:$A,'ALL 2022'!$2:$2,'BLG1222'!$D:$D,'ALL 2022'!$D:$D)</f>
        <v>0</v>
      </c>
      <c r="AF17" s="12">
        <f>+SUMIFS('BLG1222'!$I:$I,'BLG1222'!$A:$A,'ALL 2022'!$2:$2,'BLG1222'!$D:$D,'ALL 2022'!$D:$D)</f>
        <v>0</v>
      </c>
      <c r="AG17" s="12">
        <f>+SUMIFS('BLG1222'!$I:$I,'BLG1222'!$A:$A,'ALL 2022'!$2:$2,'BLG1222'!$D:$D,'ALL 2022'!$D:$D)</f>
        <v>0</v>
      </c>
      <c r="AH17" s="12">
        <f>+SUMIFS('BLG1222'!$I:$I,'BLG1222'!$A:$A,'ALL 2022'!$2:$2,'BLG1222'!$D:$D,'ALL 2022'!$D:$D)</f>
        <v>0</v>
      </c>
      <c r="AI17" s="12">
        <f>+SUMIFS('BLG1222'!$I:$I,'BLG1222'!$A:$A,'ALL 2022'!$2:$2,'BLG1222'!$D:$D,'ALL 2022'!$D:$D)</f>
        <v>0</v>
      </c>
      <c r="AJ17" s="12">
        <f>+SUMIFS('BLG1222'!$I:$I,'BLG1222'!$A:$A,'ALL 2022'!$2:$2,'BLG1222'!$D:$D,'ALL 2022'!$D:$D)</f>
        <v>0</v>
      </c>
      <c r="AK17" s="12">
        <f>+SUMIFS('BLG1222'!$I:$I,'BLG1222'!$A:$A,'ALL 2022'!$2:$2,'BLG1222'!$D:$D,'ALL 2022'!$D:$D)</f>
        <v>0</v>
      </c>
      <c r="AL17" s="12">
        <f>+SUMIFS('BLG1222'!$I:$I,'BLG1222'!$A:$A,'ALL 2022'!$2:$2,'BLG1222'!$D:$D,'ALL 2022'!$D:$D)</f>
        <v>0</v>
      </c>
      <c r="AM17" s="12">
        <f>+SUMIFS('BLG1222'!$I:$I,'BLG1222'!$A:$A,'ALL 2022'!$2:$2,'BLG1222'!$D:$D,'ALL 2022'!$D:$D)</f>
        <v>0</v>
      </c>
      <c r="AN17" s="12">
        <f>+SUMIFS('BLG1222'!$I:$I,'BLG1222'!$A:$A,'ALL 2022'!$2:$2,'BLG1222'!$D:$D,'ALL 2022'!$D:$D)</f>
        <v>0</v>
      </c>
      <c r="AO17" s="12">
        <f>+SUMIFS('BLG1222'!$I:$I,'BLG1222'!$A:$A,'ALL 2022'!$2:$2,'BLG1222'!$D:$D,'ALL 2022'!$D:$D)</f>
        <v>0</v>
      </c>
      <c r="AP17" s="12">
        <f>+SUMIFS('BLG1222'!$I:$I,'BLG1222'!$A:$A,'ALL 2022'!$2:$2,'BLG1222'!$D:$D,'ALL 2022'!$D:$D)</f>
        <v>0</v>
      </c>
      <c r="AQ17" s="164">
        <f t="shared" si="4"/>
        <v>-10698580549.08</v>
      </c>
      <c r="AR17" s="165">
        <f t="shared" si="5"/>
        <v>-2262549.9464064036</v>
      </c>
    </row>
    <row r="18" spans="1:44" hidden="1" x14ac:dyDescent="0.25">
      <c r="A18" s="11" t="str">
        <f t="shared" si="1"/>
        <v>1</v>
      </c>
      <c r="B18" s="11" t="str">
        <f t="shared" si="2"/>
        <v>16</v>
      </c>
      <c r="C18" s="11" t="str">
        <f t="shared" si="3"/>
        <v>161</v>
      </c>
      <c r="D18" s="60">
        <v>16120000</v>
      </c>
      <c r="E18" s="195" t="s">
        <v>3209</v>
      </c>
      <c r="F18" s="24" t="s">
        <v>243</v>
      </c>
      <c r="G18" s="12">
        <f>+SUMIFS('BLG1222'!$I:$I,'BLG1222'!$A:$A,'ALL 2022'!$2:$2,'BLG1222'!$D:$D,'ALL 2022'!$D:$D)</f>
        <v>0</v>
      </c>
      <c r="H18" s="12">
        <f>+SUMIFS('BLG1222'!$I:$I,'BLG1222'!$A:$A,'ALL 2022'!$2:$2,'BLG1222'!$D:$D,'ALL 2022'!$D:$D)</f>
        <v>0</v>
      </c>
      <c r="I18" s="12">
        <f>+SUMIFS('BLG1222'!$I:$I,'BLG1222'!$A:$A,'ALL 2022'!$2:$2,'BLG1222'!$D:$D,'ALL 2022'!$D:$D)</f>
        <v>0</v>
      </c>
      <c r="J18" s="12">
        <f>+SUMIFS('BLG1222'!$I:$I,'BLG1222'!$A:$A,'ALL 2022'!$2:$2,'BLG1222'!$D:$D,'ALL 2022'!$D:$D)</f>
        <v>0</v>
      </c>
      <c r="K18" s="12">
        <f>+SUMIFS('BLG1222'!$I:$I,'BLG1222'!$A:$A,'ALL 2022'!$2:$2,'BLG1222'!$D:$D,'ALL 2022'!$D:$D)</f>
        <v>0</v>
      </c>
      <c r="L18" s="12">
        <f>+SUMIFS('BLG1222'!$I:$I,'BLG1222'!$A:$A,'ALL 2022'!$2:$2,'BLG1222'!$D:$D,'ALL 2022'!$D:$D)</f>
        <v>0</v>
      </c>
      <c r="M18" s="12">
        <f>+SUMIFS('BLG1222'!$I:$I,'BLG1222'!$A:$A,'ALL 2022'!$2:$2,'BLG1222'!$D:$D,'ALL 2022'!$D:$D)</f>
        <v>0</v>
      </c>
      <c r="N18" s="12">
        <f>+SUMIFS('BLG1222'!$I:$I,'BLG1222'!$A:$A,'ALL 2022'!$2:$2,'BLG1222'!$D:$D,'ALL 2022'!$D:$D)</f>
        <v>0</v>
      </c>
      <c r="O18" s="12">
        <f>+SUMIFS('BLG1222'!$I:$I,'BLG1222'!$A:$A,'ALL 2022'!$2:$2,'BLG1222'!$D:$D,'ALL 2022'!$D:$D)</f>
        <v>0</v>
      </c>
      <c r="P18" s="12">
        <f>+SUMIFS('BLG1222'!$I:$I,'BLG1222'!$A:$A,'ALL 2022'!$2:$2,'BLG1222'!$D:$D,'ALL 2022'!$D:$D)</f>
        <v>0</v>
      </c>
      <c r="Q18" s="12">
        <f>+SUMIFS('BLG1222'!$I:$I,'BLG1222'!$A:$A,'ALL 2022'!$2:$2,'BLG1222'!$D:$D,'ALL 2022'!$D:$D)</f>
        <v>0</v>
      </c>
      <c r="R18" s="12">
        <f>+SUMIFS('BLG1222'!$I:$I,'BLG1222'!$A:$A,'ALL 2022'!$2:$2,'BLG1222'!$D:$D,'ALL 2022'!$D:$D)</f>
        <v>0</v>
      </c>
      <c r="S18" s="12">
        <f>+SUMIFS('BLG1222'!$I:$I,'BLG1222'!$A:$A,'ALL 2022'!$2:$2,'BLG1222'!$D:$D,'ALL 2022'!$D:$D)</f>
        <v>0</v>
      </c>
      <c r="T18" s="12">
        <f>+SUMIFS('BLG1222'!$I:$I,'BLG1222'!$A:$A,'ALL 2022'!$2:$2,'BLG1222'!$D:$D,'ALL 2022'!$D:$D)</f>
        <v>0</v>
      </c>
      <c r="U18" s="12">
        <f>+SUMIFS('BLG1222'!$I:$I,'BLG1222'!$A:$A,'ALL 2022'!$2:$2,'BLG1222'!$D:$D,'ALL 2022'!$D:$D)</f>
        <v>0</v>
      </c>
      <c r="V18" s="12">
        <f>+SUMIFS('BLG1222'!$I:$I,'BLG1222'!$A:$A,'ALL 2022'!$2:$2,'BLG1222'!$D:$D,'ALL 2022'!$D:$D)</f>
        <v>0</v>
      </c>
      <c r="W18" s="12">
        <f>+SUMIFS('BLG1222'!$I:$I,'BLG1222'!$A:$A,'ALL 2022'!$2:$2,'BLG1222'!$D:$D,'ALL 2022'!$D:$D)</f>
        <v>-1283009159.8399999</v>
      </c>
      <c r="X18" s="12">
        <f>+SUMIFS('BLG1222'!$I:$I,'BLG1222'!$A:$A,'ALL 2022'!$2:$2,'BLG1222'!$D:$D,'ALL 2022'!$D:$D)</f>
        <v>0</v>
      </c>
      <c r="Y18" s="12">
        <f>+SUMIFS('BLG1222'!$I:$I,'BLG1222'!$A:$A,'ALL 2022'!$2:$2,'BLG1222'!$D:$D,'ALL 2022'!$D:$D)</f>
        <v>0</v>
      </c>
      <c r="Z18" s="12">
        <f>+SUMIFS('BLG1222'!$I:$I,'BLG1222'!$A:$A,'ALL 2022'!$2:$2,'BLG1222'!$D:$D,'ALL 2022'!$D:$D)</f>
        <v>0</v>
      </c>
      <c r="AA18" s="12">
        <f>+SUMIFS('BLG1222'!$I:$I,'BLG1222'!$A:$A,'ALL 2022'!$2:$2,'BLG1222'!$D:$D,'ALL 2022'!$D:$D)</f>
        <v>0</v>
      </c>
      <c r="AB18" s="12">
        <f>+SUMIFS('BLG1222'!$I:$I,'BLG1222'!$A:$A,'ALL 2022'!$2:$2,'BLG1222'!$D:$D,'ALL 2022'!$D:$D)</f>
        <v>0</v>
      </c>
      <c r="AC18" s="12">
        <f>+SUMIFS('BLG1222'!$I:$I,'BLG1222'!$A:$A,'ALL 2022'!$2:$2,'BLG1222'!$D:$D,'ALL 2022'!$D:$D)</f>
        <v>0</v>
      </c>
      <c r="AD18" s="12">
        <f>+SUMIFS('BLG1222'!$I:$I,'BLG1222'!$A:$A,'ALL 2022'!$2:$2,'BLG1222'!$D:$D,'ALL 2022'!$D:$D)</f>
        <v>0</v>
      </c>
      <c r="AE18" s="12">
        <f>+SUMIFS('BLG1222'!$I:$I,'BLG1222'!$A:$A,'ALL 2022'!$2:$2,'BLG1222'!$D:$D,'ALL 2022'!$D:$D)</f>
        <v>0</v>
      </c>
      <c r="AF18" s="12">
        <f>+SUMIFS('BLG1222'!$I:$I,'BLG1222'!$A:$A,'ALL 2022'!$2:$2,'BLG1222'!$D:$D,'ALL 2022'!$D:$D)</f>
        <v>0</v>
      </c>
      <c r="AG18" s="12">
        <f>+SUMIFS('BLG1222'!$I:$I,'BLG1222'!$A:$A,'ALL 2022'!$2:$2,'BLG1222'!$D:$D,'ALL 2022'!$D:$D)</f>
        <v>0</v>
      </c>
      <c r="AH18" s="12">
        <f>+SUMIFS('BLG1222'!$I:$I,'BLG1222'!$A:$A,'ALL 2022'!$2:$2,'BLG1222'!$D:$D,'ALL 2022'!$D:$D)</f>
        <v>0</v>
      </c>
      <c r="AI18" s="12">
        <f>+SUMIFS('BLG1222'!$I:$I,'BLG1222'!$A:$A,'ALL 2022'!$2:$2,'BLG1222'!$D:$D,'ALL 2022'!$D:$D)</f>
        <v>0</v>
      </c>
      <c r="AJ18" s="12">
        <f>+SUMIFS('BLG1222'!$I:$I,'BLG1222'!$A:$A,'ALL 2022'!$2:$2,'BLG1222'!$D:$D,'ALL 2022'!$D:$D)</f>
        <v>0</v>
      </c>
      <c r="AK18" s="12">
        <f>+SUMIFS('BLG1222'!$I:$I,'BLG1222'!$A:$A,'ALL 2022'!$2:$2,'BLG1222'!$D:$D,'ALL 2022'!$D:$D)</f>
        <v>0</v>
      </c>
      <c r="AL18" s="12">
        <f>+SUMIFS('BLG1222'!$I:$I,'BLG1222'!$A:$A,'ALL 2022'!$2:$2,'BLG1222'!$D:$D,'ALL 2022'!$D:$D)</f>
        <v>0</v>
      </c>
      <c r="AM18" s="12">
        <f>+SUMIFS('BLG1222'!$I:$I,'BLG1222'!$A:$A,'ALL 2022'!$2:$2,'BLG1222'!$D:$D,'ALL 2022'!$D:$D)</f>
        <v>0</v>
      </c>
      <c r="AN18" s="12">
        <f>+SUMIFS('BLG1222'!$I:$I,'BLG1222'!$A:$A,'ALL 2022'!$2:$2,'BLG1222'!$D:$D,'ALL 2022'!$D:$D)</f>
        <v>0</v>
      </c>
      <c r="AO18" s="12">
        <f>+SUMIFS('BLG1222'!$I:$I,'BLG1222'!$A:$A,'ALL 2022'!$2:$2,'BLG1222'!$D:$D,'ALL 2022'!$D:$D)</f>
        <v>0</v>
      </c>
      <c r="AP18" s="12">
        <f>+SUMIFS('BLG1222'!$I:$I,'BLG1222'!$A:$A,'ALL 2022'!$2:$2,'BLG1222'!$D:$D,'ALL 2022'!$D:$D)</f>
        <v>0</v>
      </c>
      <c r="AQ18" s="164">
        <f t="shared" si="4"/>
        <v>-1283009159.8399999</v>
      </c>
      <c r="AR18" s="165">
        <f t="shared" si="5"/>
        <v>-271332.47186558245</v>
      </c>
    </row>
    <row r="19" spans="1:44" hidden="1" x14ac:dyDescent="0.25">
      <c r="A19" s="11" t="str">
        <f t="shared" si="1"/>
        <v>1</v>
      </c>
      <c r="B19" s="11" t="str">
        <f t="shared" si="2"/>
        <v>16</v>
      </c>
      <c r="C19" s="11" t="str">
        <f t="shared" si="3"/>
        <v>161</v>
      </c>
      <c r="D19" s="60">
        <v>16130000</v>
      </c>
      <c r="E19" s="195" t="s">
        <v>3209</v>
      </c>
      <c r="F19" s="24" t="s">
        <v>244</v>
      </c>
      <c r="G19" s="12">
        <f>+SUMIFS('BLG1222'!$I:$I,'BLG1222'!$A:$A,'ALL 2022'!$2:$2,'BLG1222'!$D:$D,'ALL 2022'!$D:$D)</f>
        <v>0</v>
      </c>
      <c r="H19" s="12">
        <f>+SUMIFS('BLG1222'!$I:$I,'BLG1222'!$A:$A,'ALL 2022'!$2:$2,'BLG1222'!$D:$D,'ALL 2022'!$D:$D)</f>
        <v>0</v>
      </c>
      <c r="I19" s="12">
        <f>+SUMIFS('BLG1222'!$I:$I,'BLG1222'!$A:$A,'ALL 2022'!$2:$2,'BLG1222'!$D:$D,'ALL 2022'!$D:$D)</f>
        <v>0</v>
      </c>
      <c r="J19" s="12">
        <f>+SUMIFS('BLG1222'!$I:$I,'BLG1222'!$A:$A,'ALL 2022'!$2:$2,'BLG1222'!$D:$D,'ALL 2022'!$D:$D)</f>
        <v>0</v>
      </c>
      <c r="K19" s="12">
        <f>+SUMIFS('BLG1222'!$I:$I,'BLG1222'!$A:$A,'ALL 2022'!$2:$2,'BLG1222'!$D:$D,'ALL 2022'!$D:$D)</f>
        <v>0</v>
      </c>
      <c r="L19" s="12">
        <f>+SUMIFS('BLG1222'!$I:$I,'BLG1222'!$A:$A,'ALL 2022'!$2:$2,'BLG1222'!$D:$D,'ALL 2022'!$D:$D)</f>
        <v>0</v>
      </c>
      <c r="M19" s="12">
        <f>+SUMIFS('BLG1222'!$I:$I,'BLG1222'!$A:$A,'ALL 2022'!$2:$2,'BLG1222'!$D:$D,'ALL 2022'!$D:$D)</f>
        <v>0</v>
      </c>
      <c r="N19" s="12">
        <f>+SUMIFS('BLG1222'!$I:$I,'BLG1222'!$A:$A,'ALL 2022'!$2:$2,'BLG1222'!$D:$D,'ALL 2022'!$D:$D)</f>
        <v>0</v>
      </c>
      <c r="O19" s="12">
        <f>+SUMIFS('BLG1222'!$I:$I,'BLG1222'!$A:$A,'ALL 2022'!$2:$2,'BLG1222'!$D:$D,'ALL 2022'!$D:$D)</f>
        <v>0</v>
      </c>
      <c r="P19" s="12">
        <f>+SUMIFS('BLG1222'!$I:$I,'BLG1222'!$A:$A,'ALL 2022'!$2:$2,'BLG1222'!$D:$D,'ALL 2022'!$D:$D)</f>
        <v>0</v>
      </c>
      <c r="Q19" s="12">
        <f>+SUMIFS('BLG1222'!$I:$I,'BLG1222'!$A:$A,'ALL 2022'!$2:$2,'BLG1222'!$D:$D,'ALL 2022'!$D:$D)</f>
        <v>0</v>
      </c>
      <c r="R19" s="12">
        <f>+SUMIFS('BLG1222'!$I:$I,'BLG1222'!$A:$A,'ALL 2022'!$2:$2,'BLG1222'!$D:$D,'ALL 2022'!$D:$D)</f>
        <v>0</v>
      </c>
      <c r="S19" s="12">
        <f>+SUMIFS('BLG1222'!$I:$I,'BLG1222'!$A:$A,'ALL 2022'!$2:$2,'BLG1222'!$D:$D,'ALL 2022'!$D:$D)</f>
        <v>0</v>
      </c>
      <c r="T19" s="12">
        <f>+SUMIFS('BLG1222'!$I:$I,'BLG1222'!$A:$A,'ALL 2022'!$2:$2,'BLG1222'!$D:$D,'ALL 2022'!$D:$D)</f>
        <v>0</v>
      </c>
      <c r="U19" s="12">
        <f>+SUMIFS('BLG1222'!$I:$I,'BLG1222'!$A:$A,'ALL 2022'!$2:$2,'BLG1222'!$D:$D,'ALL 2022'!$D:$D)</f>
        <v>0</v>
      </c>
      <c r="V19" s="12">
        <f>+SUMIFS('BLG1222'!$I:$I,'BLG1222'!$A:$A,'ALL 2022'!$2:$2,'BLG1222'!$D:$D,'ALL 2022'!$D:$D)</f>
        <v>0</v>
      </c>
      <c r="W19" s="12">
        <f>+SUMIFS('BLG1222'!$I:$I,'BLG1222'!$A:$A,'ALL 2022'!$2:$2,'BLG1222'!$D:$D,'ALL 2022'!$D:$D)</f>
        <v>0</v>
      </c>
      <c r="X19" s="12">
        <f>+SUMIFS('BLG1222'!$I:$I,'BLG1222'!$A:$A,'ALL 2022'!$2:$2,'BLG1222'!$D:$D,'ALL 2022'!$D:$D)</f>
        <v>0</v>
      </c>
      <c r="Y19" s="12">
        <f>+SUMIFS('BLG1222'!$I:$I,'BLG1222'!$A:$A,'ALL 2022'!$2:$2,'BLG1222'!$D:$D,'ALL 2022'!$D:$D)</f>
        <v>0</v>
      </c>
      <c r="Z19" s="12">
        <f>+SUMIFS('BLG1222'!$I:$I,'BLG1222'!$A:$A,'ALL 2022'!$2:$2,'BLG1222'!$D:$D,'ALL 2022'!$D:$D)</f>
        <v>0</v>
      </c>
      <c r="AA19" s="12">
        <f>+SUMIFS('BLG1222'!$I:$I,'BLG1222'!$A:$A,'ALL 2022'!$2:$2,'BLG1222'!$D:$D,'ALL 2022'!$D:$D)</f>
        <v>0</v>
      </c>
      <c r="AB19" s="12">
        <f>+SUMIFS('BLG1222'!$I:$I,'BLG1222'!$A:$A,'ALL 2022'!$2:$2,'BLG1222'!$D:$D,'ALL 2022'!$D:$D)</f>
        <v>0</v>
      </c>
      <c r="AC19" s="12">
        <f>+SUMIFS('BLG1222'!$I:$I,'BLG1222'!$A:$A,'ALL 2022'!$2:$2,'BLG1222'!$D:$D,'ALL 2022'!$D:$D)</f>
        <v>0</v>
      </c>
      <c r="AD19" s="12">
        <f>+SUMIFS('BLG1222'!$I:$I,'BLG1222'!$A:$A,'ALL 2022'!$2:$2,'BLG1222'!$D:$D,'ALL 2022'!$D:$D)</f>
        <v>0</v>
      </c>
      <c r="AE19" s="12">
        <f>+SUMIFS('BLG1222'!$I:$I,'BLG1222'!$A:$A,'ALL 2022'!$2:$2,'BLG1222'!$D:$D,'ALL 2022'!$D:$D)</f>
        <v>0</v>
      </c>
      <c r="AF19" s="12">
        <f>+SUMIFS('BLG1222'!$I:$I,'BLG1222'!$A:$A,'ALL 2022'!$2:$2,'BLG1222'!$D:$D,'ALL 2022'!$D:$D)</f>
        <v>0</v>
      </c>
      <c r="AG19" s="12">
        <f>+SUMIFS('BLG1222'!$I:$I,'BLG1222'!$A:$A,'ALL 2022'!$2:$2,'BLG1222'!$D:$D,'ALL 2022'!$D:$D)</f>
        <v>0</v>
      </c>
      <c r="AH19" s="12">
        <f>+SUMIFS('BLG1222'!$I:$I,'BLG1222'!$A:$A,'ALL 2022'!$2:$2,'BLG1222'!$D:$D,'ALL 2022'!$D:$D)</f>
        <v>0</v>
      </c>
      <c r="AI19" s="12">
        <f>+SUMIFS('BLG1222'!$I:$I,'BLG1222'!$A:$A,'ALL 2022'!$2:$2,'BLG1222'!$D:$D,'ALL 2022'!$D:$D)</f>
        <v>0</v>
      </c>
      <c r="AJ19" s="12">
        <f>+SUMIFS('BLG1222'!$I:$I,'BLG1222'!$A:$A,'ALL 2022'!$2:$2,'BLG1222'!$D:$D,'ALL 2022'!$D:$D)</f>
        <v>0</v>
      </c>
      <c r="AK19" s="12">
        <f>+SUMIFS('BLG1222'!$I:$I,'BLG1222'!$A:$A,'ALL 2022'!$2:$2,'BLG1222'!$D:$D,'ALL 2022'!$D:$D)</f>
        <v>0</v>
      </c>
      <c r="AL19" s="12">
        <f>+SUMIFS('BLG1222'!$I:$I,'BLG1222'!$A:$A,'ALL 2022'!$2:$2,'BLG1222'!$D:$D,'ALL 2022'!$D:$D)</f>
        <v>0</v>
      </c>
      <c r="AM19" s="12">
        <f>+SUMIFS('BLG1222'!$I:$I,'BLG1222'!$A:$A,'ALL 2022'!$2:$2,'BLG1222'!$D:$D,'ALL 2022'!$D:$D)</f>
        <v>0</v>
      </c>
      <c r="AN19" s="12">
        <f>+SUMIFS('BLG1222'!$I:$I,'BLG1222'!$A:$A,'ALL 2022'!$2:$2,'BLG1222'!$D:$D,'ALL 2022'!$D:$D)</f>
        <v>0</v>
      </c>
      <c r="AO19" s="12">
        <f>+SUMIFS('BLG1222'!$I:$I,'BLG1222'!$A:$A,'ALL 2022'!$2:$2,'BLG1222'!$D:$D,'ALL 2022'!$D:$D)</f>
        <v>0</v>
      </c>
      <c r="AP19" s="12">
        <f>+SUMIFS('BLG1222'!$I:$I,'BLG1222'!$A:$A,'ALL 2022'!$2:$2,'BLG1222'!$D:$D,'ALL 2022'!$D:$D)</f>
        <v>0</v>
      </c>
      <c r="AQ19" s="164">
        <f t="shared" si="4"/>
        <v>0</v>
      </c>
      <c r="AR19" s="165">
        <f t="shared" si="5"/>
        <v>0</v>
      </c>
    </row>
    <row r="20" spans="1:44" hidden="1" x14ac:dyDescent="0.25">
      <c r="A20" s="11" t="str">
        <f t="shared" si="1"/>
        <v>1</v>
      </c>
      <c r="B20" s="11" t="str">
        <f t="shared" si="2"/>
        <v>16</v>
      </c>
      <c r="C20" s="11" t="str">
        <f t="shared" si="3"/>
        <v>161</v>
      </c>
      <c r="D20" s="60">
        <v>16150000</v>
      </c>
      <c r="E20" s="195" t="s">
        <v>3209</v>
      </c>
      <c r="F20" s="130" t="s">
        <v>3210</v>
      </c>
      <c r="G20" s="12">
        <f>+SUMIFS('BLG1222'!$I:$I,'BLG1222'!$A:$A,'ALL 2022'!$2:$2,'BLG1222'!$D:$D,'ALL 2022'!$D:$D)</f>
        <v>0</v>
      </c>
      <c r="H20" s="12">
        <f>+SUMIFS('BLG1222'!$I:$I,'BLG1222'!$A:$A,'ALL 2022'!$2:$2,'BLG1222'!$D:$D,'ALL 2022'!$D:$D)</f>
        <v>0</v>
      </c>
      <c r="I20" s="12">
        <f>+SUMIFS('BLG1222'!$I:$I,'BLG1222'!$A:$A,'ALL 2022'!$2:$2,'BLG1222'!$D:$D,'ALL 2022'!$D:$D)</f>
        <v>0</v>
      </c>
      <c r="J20" s="12">
        <f>+SUMIFS('BLG1222'!$I:$I,'BLG1222'!$A:$A,'ALL 2022'!$2:$2,'BLG1222'!$D:$D,'ALL 2022'!$D:$D)</f>
        <v>0</v>
      </c>
      <c r="K20" s="12">
        <f>+SUMIFS('BLG1222'!$I:$I,'BLG1222'!$A:$A,'ALL 2022'!$2:$2,'BLG1222'!$D:$D,'ALL 2022'!$D:$D)</f>
        <v>0</v>
      </c>
      <c r="L20" s="12">
        <f>+SUMIFS('BLG1222'!$I:$I,'BLG1222'!$A:$A,'ALL 2022'!$2:$2,'BLG1222'!$D:$D,'ALL 2022'!$D:$D)</f>
        <v>0</v>
      </c>
      <c r="M20" s="12">
        <f>+SUMIFS('BLG1222'!$I:$I,'BLG1222'!$A:$A,'ALL 2022'!$2:$2,'BLG1222'!$D:$D,'ALL 2022'!$D:$D)</f>
        <v>0</v>
      </c>
      <c r="N20" s="12">
        <f>+SUMIFS('BLG1222'!$I:$I,'BLG1222'!$A:$A,'ALL 2022'!$2:$2,'BLG1222'!$D:$D,'ALL 2022'!$D:$D)</f>
        <v>0</v>
      </c>
      <c r="O20" s="12">
        <f>+SUMIFS('BLG1222'!$I:$I,'BLG1222'!$A:$A,'ALL 2022'!$2:$2,'BLG1222'!$D:$D,'ALL 2022'!$D:$D)</f>
        <v>0</v>
      </c>
      <c r="P20" s="12">
        <f>+SUMIFS('BLG1222'!$I:$I,'BLG1222'!$A:$A,'ALL 2022'!$2:$2,'BLG1222'!$D:$D,'ALL 2022'!$D:$D)</f>
        <v>0</v>
      </c>
      <c r="Q20" s="12">
        <f>+SUMIFS('BLG1222'!$I:$I,'BLG1222'!$A:$A,'ALL 2022'!$2:$2,'BLG1222'!$D:$D,'ALL 2022'!$D:$D)</f>
        <v>0</v>
      </c>
      <c r="R20" s="12">
        <f>+SUMIFS('BLG1222'!$I:$I,'BLG1222'!$A:$A,'ALL 2022'!$2:$2,'BLG1222'!$D:$D,'ALL 2022'!$D:$D)</f>
        <v>0</v>
      </c>
      <c r="S20" s="12">
        <f>+SUMIFS('BLG1222'!$I:$I,'BLG1222'!$A:$A,'ALL 2022'!$2:$2,'BLG1222'!$D:$D,'ALL 2022'!$D:$D)</f>
        <v>0</v>
      </c>
      <c r="T20" s="12">
        <f>+SUMIFS('BLG1222'!$I:$I,'BLG1222'!$A:$A,'ALL 2022'!$2:$2,'BLG1222'!$D:$D,'ALL 2022'!$D:$D)</f>
        <v>0</v>
      </c>
      <c r="U20" s="12">
        <f>+SUMIFS('BLG1222'!$I:$I,'BLG1222'!$A:$A,'ALL 2022'!$2:$2,'BLG1222'!$D:$D,'ALL 2022'!$D:$D)</f>
        <v>0</v>
      </c>
      <c r="V20" s="12">
        <f>+SUMIFS('BLG1222'!$I:$I,'BLG1222'!$A:$A,'ALL 2022'!$2:$2,'BLG1222'!$D:$D,'ALL 2022'!$D:$D)</f>
        <v>0</v>
      </c>
      <c r="W20" s="12">
        <f>+SUMIFS('BLG1222'!$I:$I,'BLG1222'!$A:$A,'ALL 2022'!$2:$2,'BLG1222'!$D:$D,'ALL 2022'!$D:$D)</f>
        <v>0</v>
      </c>
      <c r="X20" s="12">
        <f>+SUMIFS('BLG1222'!$I:$I,'BLG1222'!$A:$A,'ALL 2022'!$2:$2,'BLG1222'!$D:$D,'ALL 2022'!$D:$D)</f>
        <v>0</v>
      </c>
      <c r="Y20" s="12">
        <f>+SUMIFS('BLG1222'!$I:$I,'BLG1222'!$A:$A,'ALL 2022'!$2:$2,'BLG1222'!$D:$D,'ALL 2022'!$D:$D)</f>
        <v>0</v>
      </c>
      <c r="Z20" s="12">
        <f>+SUMIFS('BLG1222'!$I:$I,'BLG1222'!$A:$A,'ALL 2022'!$2:$2,'BLG1222'!$D:$D,'ALL 2022'!$D:$D)</f>
        <v>0</v>
      </c>
      <c r="AA20" s="12">
        <f>+SUMIFS('BLG1222'!$I:$I,'BLG1222'!$A:$A,'ALL 2022'!$2:$2,'BLG1222'!$D:$D,'ALL 2022'!$D:$D)</f>
        <v>0</v>
      </c>
      <c r="AB20" s="12">
        <f>+SUMIFS('BLG1222'!$I:$I,'BLG1222'!$A:$A,'ALL 2022'!$2:$2,'BLG1222'!$D:$D,'ALL 2022'!$D:$D)</f>
        <v>0</v>
      </c>
      <c r="AC20" s="12">
        <f>+SUMIFS('BLG1222'!$I:$I,'BLG1222'!$A:$A,'ALL 2022'!$2:$2,'BLG1222'!$D:$D,'ALL 2022'!$D:$D)</f>
        <v>0</v>
      </c>
      <c r="AD20" s="12">
        <f>+SUMIFS('BLG1222'!$I:$I,'BLG1222'!$A:$A,'ALL 2022'!$2:$2,'BLG1222'!$D:$D,'ALL 2022'!$D:$D)</f>
        <v>0</v>
      </c>
      <c r="AE20" s="12">
        <f>+SUMIFS('BLG1222'!$I:$I,'BLG1222'!$A:$A,'ALL 2022'!$2:$2,'BLG1222'!$D:$D,'ALL 2022'!$D:$D)</f>
        <v>0</v>
      </c>
      <c r="AF20" s="12">
        <f>+SUMIFS('BLG1222'!$I:$I,'BLG1222'!$A:$A,'ALL 2022'!$2:$2,'BLG1222'!$D:$D,'ALL 2022'!$D:$D)</f>
        <v>0</v>
      </c>
      <c r="AG20" s="12">
        <f>+SUMIFS('BLG1222'!$I:$I,'BLG1222'!$A:$A,'ALL 2022'!$2:$2,'BLG1222'!$D:$D,'ALL 2022'!$D:$D)</f>
        <v>0</v>
      </c>
      <c r="AH20" s="12">
        <f>+SUMIFS('BLG1222'!$I:$I,'BLG1222'!$A:$A,'ALL 2022'!$2:$2,'BLG1222'!$D:$D,'ALL 2022'!$D:$D)</f>
        <v>0</v>
      </c>
      <c r="AI20" s="12">
        <f>+SUMIFS('BLG1222'!$I:$I,'BLG1222'!$A:$A,'ALL 2022'!$2:$2,'BLG1222'!$D:$D,'ALL 2022'!$D:$D)</f>
        <v>0</v>
      </c>
      <c r="AJ20" s="12">
        <f>+SUMIFS('BLG1222'!$I:$I,'BLG1222'!$A:$A,'ALL 2022'!$2:$2,'BLG1222'!$D:$D,'ALL 2022'!$D:$D)</f>
        <v>0</v>
      </c>
      <c r="AK20" s="12">
        <f>+SUMIFS('BLG1222'!$I:$I,'BLG1222'!$A:$A,'ALL 2022'!$2:$2,'BLG1222'!$D:$D,'ALL 2022'!$D:$D)</f>
        <v>0</v>
      </c>
      <c r="AL20" s="12">
        <f>+SUMIFS('BLG1222'!$I:$I,'BLG1222'!$A:$A,'ALL 2022'!$2:$2,'BLG1222'!$D:$D,'ALL 2022'!$D:$D)</f>
        <v>0</v>
      </c>
      <c r="AM20" s="12">
        <f>+SUMIFS('BLG1222'!$I:$I,'BLG1222'!$A:$A,'ALL 2022'!$2:$2,'BLG1222'!$D:$D,'ALL 2022'!$D:$D)</f>
        <v>0</v>
      </c>
      <c r="AN20" s="12">
        <f>+SUMIFS('BLG1222'!$I:$I,'BLG1222'!$A:$A,'ALL 2022'!$2:$2,'BLG1222'!$D:$D,'ALL 2022'!$D:$D)</f>
        <v>0</v>
      </c>
      <c r="AO20" s="12">
        <f>+SUMIFS('BLG1222'!$I:$I,'BLG1222'!$A:$A,'ALL 2022'!$2:$2,'BLG1222'!$D:$D,'ALL 2022'!$D:$D)</f>
        <v>0</v>
      </c>
      <c r="AP20" s="12">
        <f>+SUMIFS('BLG1222'!$I:$I,'BLG1222'!$A:$A,'ALL 2022'!$2:$2,'BLG1222'!$D:$D,'ALL 2022'!$D:$D)</f>
        <v>0</v>
      </c>
      <c r="AQ20" s="164">
        <f t="shared" si="4"/>
        <v>0</v>
      </c>
      <c r="AR20" s="165">
        <f t="shared" si="5"/>
        <v>0</v>
      </c>
    </row>
    <row r="21" spans="1:44" hidden="1" x14ac:dyDescent="0.25">
      <c r="A21" s="11" t="str">
        <f t="shared" si="1"/>
        <v>1</v>
      </c>
      <c r="B21" s="11" t="str">
        <f t="shared" si="2"/>
        <v>16</v>
      </c>
      <c r="C21" s="11" t="str">
        <f t="shared" si="3"/>
        <v>161</v>
      </c>
      <c r="D21" s="60">
        <v>16160000</v>
      </c>
      <c r="E21" s="195" t="s">
        <v>3209</v>
      </c>
      <c r="F21" s="130" t="s">
        <v>3320</v>
      </c>
      <c r="G21" s="12">
        <f>+SUMIFS('BLG1222'!$I:$I,'BLG1222'!$A:$A,'ALL 2022'!$2:$2,'BLG1222'!$D:$D,'ALL 2022'!$D:$D)</f>
        <v>0</v>
      </c>
      <c r="H21" s="12">
        <f>+SUMIFS('BLG1222'!$I:$I,'BLG1222'!$A:$A,'ALL 2022'!$2:$2,'BLG1222'!$D:$D,'ALL 2022'!$D:$D)</f>
        <v>0</v>
      </c>
      <c r="I21" s="12">
        <f>+SUMIFS('BLG1222'!$I:$I,'BLG1222'!$A:$A,'ALL 2022'!$2:$2,'BLG1222'!$D:$D,'ALL 2022'!$D:$D)</f>
        <v>0</v>
      </c>
      <c r="J21" s="12">
        <f>+SUMIFS('BLG1222'!$I:$I,'BLG1222'!$A:$A,'ALL 2022'!$2:$2,'BLG1222'!$D:$D,'ALL 2022'!$D:$D)</f>
        <v>0</v>
      </c>
      <c r="K21" s="12">
        <f>+SUMIFS('BLG1222'!$I:$I,'BLG1222'!$A:$A,'ALL 2022'!$2:$2,'BLG1222'!$D:$D,'ALL 2022'!$D:$D)</f>
        <v>0</v>
      </c>
      <c r="L21" s="12">
        <f>+SUMIFS('BLG1222'!$I:$I,'BLG1222'!$A:$A,'ALL 2022'!$2:$2,'BLG1222'!$D:$D,'ALL 2022'!$D:$D)</f>
        <v>0</v>
      </c>
      <c r="M21" s="12">
        <f>+SUMIFS('BLG1222'!$I:$I,'BLG1222'!$A:$A,'ALL 2022'!$2:$2,'BLG1222'!$D:$D,'ALL 2022'!$D:$D)</f>
        <v>0</v>
      </c>
      <c r="N21" s="12">
        <f>+SUMIFS('BLG1222'!$I:$I,'BLG1222'!$A:$A,'ALL 2022'!$2:$2,'BLG1222'!$D:$D,'ALL 2022'!$D:$D)</f>
        <v>0</v>
      </c>
      <c r="O21" s="12">
        <f>+SUMIFS('BLG1222'!$I:$I,'BLG1222'!$A:$A,'ALL 2022'!$2:$2,'BLG1222'!$D:$D,'ALL 2022'!$D:$D)</f>
        <v>0</v>
      </c>
      <c r="P21" s="12">
        <f>+SUMIFS('BLG1222'!$I:$I,'BLG1222'!$A:$A,'ALL 2022'!$2:$2,'BLG1222'!$D:$D,'ALL 2022'!$D:$D)</f>
        <v>0</v>
      </c>
      <c r="Q21" s="12">
        <f>+SUMIFS('BLG1222'!$I:$I,'BLG1222'!$A:$A,'ALL 2022'!$2:$2,'BLG1222'!$D:$D,'ALL 2022'!$D:$D)</f>
        <v>0</v>
      </c>
      <c r="R21" s="12">
        <f>+SUMIFS('BLG1222'!$I:$I,'BLG1222'!$A:$A,'ALL 2022'!$2:$2,'BLG1222'!$D:$D,'ALL 2022'!$D:$D)</f>
        <v>0</v>
      </c>
      <c r="S21" s="12">
        <f>+SUMIFS('BLG1222'!$I:$I,'BLG1222'!$A:$A,'ALL 2022'!$2:$2,'BLG1222'!$D:$D,'ALL 2022'!$D:$D)</f>
        <v>0</v>
      </c>
      <c r="T21" s="12">
        <f>+SUMIFS('BLG1222'!$I:$I,'BLG1222'!$A:$A,'ALL 2022'!$2:$2,'BLG1222'!$D:$D,'ALL 2022'!$D:$D)</f>
        <v>0</v>
      </c>
      <c r="U21" s="12">
        <f>+SUMIFS('BLG1222'!$I:$I,'BLG1222'!$A:$A,'ALL 2022'!$2:$2,'BLG1222'!$D:$D,'ALL 2022'!$D:$D)</f>
        <v>0</v>
      </c>
      <c r="V21" s="12">
        <f>+SUMIFS('BLG1222'!$I:$I,'BLG1222'!$A:$A,'ALL 2022'!$2:$2,'BLG1222'!$D:$D,'ALL 2022'!$D:$D)</f>
        <v>0</v>
      </c>
      <c r="W21" s="12">
        <f>+SUMIFS('BLG1222'!$I:$I,'BLG1222'!$A:$A,'ALL 2022'!$2:$2,'BLG1222'!$D:$D,'ALL 2022'!$D:$D)</f>
        <v>0</v>
      </c>
      <c r="X21" s="12">
        <f>+SUMIFS('BLG1222'!$I:$I,'BLG1222'!$A:$A,'ALL 2022'!$2:$2,'BLG1222'!$D:$D,'ALL 2022'!$D:$D)</f>
        <v>0</v>
      </c>
      <c r="Y21" s="12">
        <f>+SUMIFS('BLG1222'!$I:$I,'BLG1222'!$A:$A,'ALL 2022'!$2:$2,'BLG1222'!$D:$D,'ALL 2022'!$D:$D)</f>
        <v>0</v>
      </c>
      <c r="Z21" s="12">
        <f>+SUMIFS('BLG1222'!$I:$I,'BLG1222'!$A:$A,'ALL 2022'!$2:$2,'BLG1222'!$D:$D,'ALL 2022'!$D:$D)</f>
        <v>0</v>
      </c>
      <c r="AA21" s="12">
        <f>+SUMIFS('BLG1222'!$I:$I,'BLG1222'!$A:$A,'ALL 2022'!$2:$2,'BLG1222'!$D:$D,'ALL 2022'!$D:$D)</f>
        <v>0</v>
      </c>
      <c r="AB21" s="12">
        <f>+SUMIFS('BLG1222'!$I:$I,'BLG1222'!$A:$A,'ALL 2022'!$2:$2,'BLG1222'!$D:$D,'ALL 2022'!$D:$D)</f>
        <v>0</v>
      </c>
      <c r="AC21" s="12">
        <f>+SUMIFS('BLG1222'!$I:$I,'BLG1222'!$A:$A,'ALL 2022'!$2:$2,'BLG1222'!$D:$D,'ALL 2022'!$D:$D)</f>
        <v>0</v>
      </c>
      <c r="AD21" s="12">
        <f>+SUMIFS('BLG1222'!$I:$I,'BLG1222'!$A:$A,'ALL 2022'!$2:$2,'BLG1222'!$D:$D,'ALL 2022'!$D:$D)</f>
        <v>0</v>
      </c>
      <c r="AE21" s="12">
        <f>+SUMIFS('BLG1222'!$I:$I,'BLG1222'!$A:$A,'ALL 2022'!$2:$2,'BLG1222'!$D:$D,'ALL 2022'!$D:$D)</f>
        <v>0</v>
      </c>
      <c r="AF21" s="12">
        <f>+SUMIFS('BLG1222'!$I:$I,'BLG1222'!$A:$A,'ALL 2022'!$2:$2,'BLG1222'!$D:$D,'ALL 2022'!$D:$D)</f>
        <v>0</v>
      </c>
      <c r="AG21" s="12">
        <f>+SUMIFS('BLG1222'!$I:$I,'BLG1222'!$A:$A,'ALL 2022'!$2:$2,'BLG1222'!$D:$D,'ALL 2022'!$D:$D)</f>
        <v>0</v>
      </c>
      <c r="AH21" s="12">
        <f>+SUMIFS('BLG1222'!$I:$I,'BLG1222'!$A:$A,'ALL 2022'!$2:$2,'BLG1222'!$D:$D,'ALL 2022'!$D:$D)</f>
        <v>0</v>
      </c>
      <c r="AI21" s="12">
        <f>+SUMIFS('BLG1222'!$I:$I,'BLG1222'!$A:$A,'ALL 2022'!$2:$2,'BLG1222'!$D:$D,'ALL 2022'!$D:$D)</f>
        <v>0</v>
      </c>
      <c r="AJ21" s="12">
        <f>+SUMIFS('BLG1222'!$I:$I,'BLG1222'!$A:$A,'ALL 2022'!$2:$2,'BLG1222'!$D:$D,'ALL 2022'!$D:$D)</f>
        <v>0</v>
      </c>
      <c r="AK21" s="12">
        <f>+SUMIFS('BLG1222'!$I:$I,'BLG1222'!$A:$A,'ALL 2022'!$2:$2,'BLG1222'!$D:$D,'ALL 2022'!$D:$D)</f>
        <v>0</v>
      </c>
      <c r="AL21" s="12">
        <f>+SUMIFS('BLG1222'!$I:$I,'BLG1222'!$A:$A,'ALL 2022'!$2:$2,'BLG1222'!$D:$D,'ALL 2022'!$D:$D)</f>
        <v>0</v>
      </c>
      <c r="AM21" s="12">
        <f>+SUMIFS('BLG1222'!$I:$I,'BLG1222'!$A:$A,'ALL 2022'!$2:$2,'BLG1222'!$D:$D,'ALL 2022'!$D:$D)</f>
        <v>0</v>
      </c>
      <c r="AN21" s="12">
        <f>+SUMIFS('BLG1222'!$I:$I,'BLG1222'!$A:$A,'ALL 2022'!$2:$2,'BLG1222'!$D:$D,'ALL 2022'!$D:$D)</f>
        <v>0</v>
      </c>
      <c r="AO21" s="12">
        <f>+SUMIFS('BLG1222'!$I:$I,'BLG1222'!$A:$A,'ALL 2022'!$2:$2,'BLG1222'!$D:$D,'ALL 2022'!$D:$D)</f>
        <v>0</v>
      </c>
      <c r="AP21" s="12">
        <f>+SUMIFS('BLG1222'!$I:$I,'BLG1222'!$A:$A,'ALL 2022'!$2:$2,'BLG1222'!$D:$D,'ALL 2022'!$D:$D)</f>
        <v>0</v>
      </c>
      <c r="AQ21" s="164">
        <f t="shared" si="4"/>
        <v>0</v>
      </c>
      <c r="AR21" s="165">
        <f t="shared" si="5"/>
        <v>0</v>
      </c>
    </row>
    <row r="22" spans="1:44" hidden="1" x14ac:dyDescent="0.25">
      <c r="A22" s="11" t="str">
        <f t="shared" si="1"/>
        <v>1</v>
      </c>
      <c r="B22" s="11" t="str">
        <f t="shared" si="2"/>
        <v>16</v>
      </c>
      <c r="C22" s="11" t="str">
        <f t="shared" si="3"/>
        <v>162</v>
      </c>
      <c r="D22" s="23">
        <v>16200000</v>
      </c>
      <c r="E22" s="195" t="s">
        <v>3209</v>
      </c>
      <c r="F22" s="24" t="s">
        <v>246</v>
      </c>
      <c r="G22" s="12">
        <f>+SUMIFS('BLG1222'!$I:$I,'BLG1222'!$A:$A,'ALL 2022'!$2:$2,'BLG1222'!$D:$D,'ALL 2022'!$D:$D)</f>
        <v>-2000000000</v>
      </c>
      <c r="H22" s="12">
        <f>+SUMIFS('BLG1222'!$I:$I,'BLG1222'!$A:$A,'ALL 2022'!$2:$2,'BLG1222'!$D:$D,'ALL 2022'!$D:$D)</f>
        <v>0</v>
      </c>
      <c r="I22" s="12">
        <f>+SUMIFS('BLG1222'!$I:$I,'BLG1222'!$A:$A,'ALL 2022'!$2:$2,'BLG1222'!$D:$D,'ALL 2022'!$D:$D)</f>
        <v>0</v>
      </c>
      <c r="J22" s="12">
        <f>+SUMIFS('BLG1222'!$I:$I,'BLG1222'!$A:$A,'ALL 2022'!$2:$2,'BLG1222'!$D:$D,'ALL 2022'!$D:$D)</f>
        <v>0</v>
      </c>
      <c r="K22" s="12">
        <f>+SUMIFS('BLG1222'!$I:$I,'BLG1222'!$A:$A,'ALL 2022'!$2:$2,'BLG1222'!$D:$D,'ALL 2022'!$D:$D)</f>
        <v>-1651978542.49948</v>
      </c>
      <c r="L22" s="12">
        <f>+SUMIFS('BLG1222'!$I:$I,'BLG1222'!$A:$A,'ALL 2022'!$2:$2,'BLG1222'!$D:$D,'ALL 2022'!$D:$D)</f>
        <v>0</v>
      </c>
      <c r="M22" s="12">
        <f>+SUMIFS('BLG1222'!$I:$I,'BLG1222'!$A:$A,'ALL 2022'!$2:$2,'BLG1222'!$D:$D,'ALL 2022'!$D:$D)</f>
        <v>-3180363496.9699998</v>
      </c>
      <c r="N22" s="12">
        <f>+SUMIFS('BLG1222'!$I:$I,'BLG1222'!$A:$A,'ALL 2022'!$2:$2,'BLG1222'!$D:$D,'ALL 2022'!$D:$D)</f>
        <v>0</v>
      </c>
      <c r="O22" s="12">
        <f>+SUMIFS('BLG1222'!$I:$I,'BLG1222'!$A:$A,'ALL 2022'!$2:$2,'BLG1222'!$D:$D,'ALL 2022'!$D:$D)</f>
        <v>-718913362.42000008</v>
      </c>
      <c r="P22" s="12">
        <f>+SUMIFS('BLG1222'!$I:$I,'BLG1222'!$A:$A,'ALL 2022'!$2:$2,'BLG1222'!$D:$D,'ALL 2022'!$D:$D)</f>
        <v>0</v>
      </c>
      <c r="Q22" s="12">
        <f>+SUMIFS('BLG1222'!$I:$I,'BLG1222'!$A:$A,'ALL 2022'!$2:$2,'BLG1222'!$D:$D,'ALL 2022'!$D:$D)</f>
        <v>0</v>
      </c>
      <c r="R22" s="12">
        <f>+SUMIFS('BLG1222'!$I:$I,'BLG1222'!$A:$A,'ALL 2022'!$2:$2,'BLG1222'!$D:$D,'ALL 2022'!$D:$D)</f>
        <v>0</v>
      </c>
      <c r="S22" s="12">
        <f>+SUMIFS('BLG1222'!$I:$I,'BLG1222'!$A:$A,'ALL 2022'!$2:$2,'BLG1222'!$D:$D,'ALL 2022'!$D:$D)</f>
        <v>0</v>
      </c>
      <c r="T22" s="12">
        <f>+SUMIFS('BLG1222'!$I:$I,'BLG1222'!$A:$A,'ALL 2022'!$2:$2,'BLG1222'!$D:$D,'ALL 2022'!$D:$D)</f>
        <v>0</v>
      </c>
      <c r="U22" s="12">
        <f>+SUMIFS('BLG1222'!$I:$I,'BLG1222'!$A:$A,'ALL 2022'!$2:$2,'BLG1222'!$D:$D,'ALL 2022'!$D:$D)</f>
        <v>-14797396517.030001</v>
      </c>
      <c r="V22" s="12">
        <f>+SUMIFS('BLG1222'!$I:$I,'BLG1222'!$A:$A,'ALL 2022'!$2:$2,'BLG1222'!$D:$D,'ALL 2022'!$D:$D)</f>
        <v>0</v>
      </c>
      <c r="W22" s="12">
        <f>+SUMIFS('BLG1222'!$I:$I,'BLG1222'!$A:$A,'ALL 2022'!$2:$2,'BLG1222'!$D:$D,'ALL 2022'!$D:$D)</f>
        <v>0</v>
      </c>
      <c r="X22" s="12">
        <f>+SUMIFS('BLG1222'!$I:$I,'BLG1222'!$A:$A,'ALL 2022'!$2:$2,'BLG1222'!$D:$D,'ALL 2022'!$D:$D)</f>
        <v>0</v>
      </c>
      <c r="Y22" s="12">
        <f>+SUMIFS('BLG1222'!$I:$I,'BLG1222'!$A:$A,'ALL 2022'!$2:$2,'BLG1222'!$D:$D,'ALL 2022'!$D:$D)</f>
        <v>0</v>
      </c>
      <c r="Z22" s="12">
        <f>+SUMIFS('BLG1222'!$I:$I,'BLG1222'!$A:$A,'ALL 2022'!$2:$2,'BLG1222'!$D:$D,'ALL 2022'!$D:$D)</f>
        <v>0</v>
      </c>
      <c r="AA22" s="12">
        <f>+SUMIFS('BLG1222'!$I:$I,'BLG1222'!$A:$A,'ALL 2022'!$2:$2,'BLG1222'!$D:$D,'ALL 2022'!$D:$D)</f>
        <v>0</v>
      </c>
      <c r="AB22" s="12">
        <f>+SUMIFS('BLG1222'!$I:$I,'BLG1222'!$A:$A,'ALL 2022'!$2:$2,'BLG1222'!$D:$D,'ALL 2022'!$D:$D)</f>
        <v>0</v>
      </c>
      <c r="AC22" s="12">
        <f>+SUMIFS('BLG1222'!$I:$I,'BLG1222'!$A:$A,'ALL 2022'!$2:$2,'BLG1222'!$D:$D,'ALL 2022'!$D:$D)</f>
        <v>0</v>
      </c>
      <c r="AD22" s="12">
        <f>+SUMIFS('BLG1222'!$I:$I,'BLG1222'!$A:$A,'ALL 2022'!$2:$2,'BLG1222'!$D:$D,'ALL 2022'!$D:$D)</f>
        <v>0</v>
      </c>
      <c r="AE22" s="12">
        <f>+SUMIFS('BLG1222'!$I:$I,'BLG1222'!$A:$A,'ALL 2022'!$2:$2,'BLG1222'!$D:$D,'ALL 2022'!$D:$D)</f>
        <v>0</v>
      </c>
      <c r="AF22" s="12">
        <f>+SUMIFS('BLG1222'!$I:$I,'BLG1222'!$A:$A,'ALL 2022'!$2:$2,'BLG1222'!$D:$D,'ALL 2022'!$D:$D)</f>
        <v>0</v>
      </c>
      <c r="AG22" s="12">
        <f>+SUMIFS('BLG1222'!$I:$I,'BLG1222'!$A:$A,'ALL 2022'!$2:$2,'BLG1222'!$D:$D,'ALL 2022'!$D:$D)</f>
        <v>0</v>
      </c>
      <c r="AH22" s="12">
        <f>+SUMIFS('BLG1222'!$I:$I,'BLG1222'!$A:$A,'ALL 2022'!$2:$2,'BLG1222'!$D:$D,'ALL 2022'!$D:$D)</f>
        <v>0</v>
      </c>
      <c r="AI22" s="12">
        <f>+SUMIFS('BLG1222'!$I:$I,'BLG1222'!$A:$A,'ALL 2022'!$2:$2,'BLG1222'!$D:$D,'ALL 2022'!$D:$D)</f>
        <v>0</v>
      </c>
      <c r="AJ22" s="12">
        <f>+SUMIFS('BLG1222'!$I:$I,'BLG1222'!$A:$A,'ALL 2022'!$2:$2,'BLG1222'!$D:$D,'ALL 2022'!$D:$D)</f>
        <v>0</v>
      </c>
      <c r="AK22" s="12">
        <f>+SUMIFS('BLG1222'!$I:$I,'BLG1222'!$A:$A,'ALL 2022'!$2:$2,'BLG1222'!$D:$D,'ALL 2022'!$D:$D)</f>
        <v>-8743438347.7299995</v>
      </c>
      <c r="AL22" s="12">
        <f>+SUMIFS('BLG1222'!$I:$I,'BLG1222'!$A:$A,'ALL 2022'!$2:$2,'BLG1222'!$D:$D,'ALL 2022'!$D:$D)</f>
        <v>0</v>
      </c>
      <c r="AM22" s="12">
        <f>+SUMIFS('BLG1222'!$I:$I,'BLG1222'!$A:$A,'ALL 2022'!$2:$2,'BLG1222'!$D:$D,'ALL 2022'!$D:$D)</f>
        <v>0</v>
      </c>
      <c r="AN22" s="12">
        <f>+SUMIFS('BLG1222'!$I:$I,'BLG1222'!$A:$A,'ALL 2022'!$2:$2,'BLG1222'!$D:$D,'ALL 2022'!$D:$D)</f>
        <v>0</v>
      </c>
      <c r="AO22" s="12">
        <f>+SUMIFS('BLG1222'!$I:$I,'BLG1222'!$A:$A,'ALL 2022'!$2:$2,'BLG1222'!$D:$D,'ALL 2022'!$D:$D)</f>
        <v>0</v>
      </c>
      <c r="AP22" s="12">
        <f>+SUMIFS('BLG1222'!$I:$I,'BLG1222'!$A:$A,'ALL 2022'!$2:$2,'BLG1222'!$D:$D,'ALL 2022'!$D:$D)</f>
        <v>0</v>
      </c>
      <c r="AQ22" s="164">
        <f t="shared" si="4"/>
        <v>-31092090266.649479</v>
      </c>
      <c r="AR22" s="165">
        <f t="shared" si="5"/>
        <v>-6575396.3195164436</v>
      </c>
    </row>
    <row r="23" spans="1:44" hidden="1" x14ac:dyDescent="0.25">
      <c r="A23" s="11" t="str">
        <f t="shared" si="1"/>
        <v>1</v>
      </c>
      <c r="B23" s="11" t="str">
        <f t="shared" si="2"/>
        <v>16</v>
      </c>
      <c r="C23" s="11" t="str">
        <f t="shared" si="3"/>
        <v>163</v>
      </c>
      <c r="D23" s="23">
        <v>16300000</v>
      </c>
      <c r="E23" s="195" t="s">
        <v>3209</v>
      </c>
      <c r="F23" s="24" t="s">
        <v>2071</v>
      </c>
      <c r="G23" s="12">
        <f>+SUMIFS('BLG1222'!$I:$I,'BLG1222'!$A:$A,'ALL 2022'!$2:$2,'BLG1222'!$D:$D,'ALL 2022'!$D:$D)</f>
        <v>0</v>
      </c>
      <c r="H23" s="12">
        <f>+SUMIFS('BLG1222'!$I:$I,'BLG1222'!$A:$A,'ALL 2022'!$2:$2,'BLG1222'!$D:$D,'ALL 2022'!$D:$D)</f>
        <v>0</v>
      </c>
      <c r="I23" s="12">
        <f>+SUMIFS('BLG1222'!$I:$I,'BLG1222'!$A:$A,'ALL 2022'!$2:$2,'BLG1222'!$D:$D,'ALL 2022'!$D:$D)</f>
        <v>0</v>
      </c>
      <c r="J23" s="12">
        <f>+SUMIFS('BLG1222'!$I:$I,'BLG1222'!$A:$A,'ALL 2022'!$2:$2,'BLG1222'!$D:$D,'ALL 2022'!$D:$D)</f>
        <v>0</v>
      </c>
      <c r="K23" s="12">
        <f>+SUMIFS('BLG1222'!$I:$I,'BLG1222'!$A:$A,'ALL 2022'!$2:$2,'BLG1222'!$D:$D,'ALL 2022'!$D:$D)</f>
        <v>0</v>
      </c>
      <c r="L23" s="12">
        <f>+SUMIFS('BLG1222'!$I:$I,'BLG1222'!$A:$A,'ALL 2022'!$2:$2,'BLG1222'!$D:$D,'ALL 2022'!$D:$D)</f>
        <v>0</v>
      </c>
      <c r="M23" s="12">
        <f>+SUMIFS('BLG1222'!$I:$I,'BLG1222'!$A:$A,'ALL 2022'!$2:$2,'BLG1222'!$D:$D,'ALL 2022'!$D:$D)</f>
        <v>0</v>
      </c>
      <c r="N23" s="12">
        <f>+SUMIFS('BLG1222'!$I:$I,'BLG1222'!$A:$A,'ALL 2022'!$2:$2,'BLG1222'!$D:$D,'ALL 2022'!$D:$D)</f>
        <v>0</v>
      </c>
      <c r="O23" s="12">
        <f>+SUMIFS('BLG1222'!$I:$I,'BLG1222'!$A:$A,'ALL 2022'!$2:$2,'BLG1222'!$D:$D,'ALL 2022'!$D:$D)</f>
        <v>0</v>
      </c>
      <c r="P23" s="12">
        <f>+SUMIFS('BLG1222'!$I:$I,'BLG1222'!$A:$A,'ALL 2022'!$2:$2,'BLG1222'!$D:$D,'ALL 2022'!$D:$D)</f>
        <v>0</v>
      </c>
      <c r="Q23" s="12">
        <f>+SUMIFS('BLG1222'!$I:$I,'BLG1222'!$A:$A,'ALL 2022'!$2:$2,'BLG1222'!$D:$D,'ALL 2022'!$D:$D)</f>
        <v>0</v>
      </c>
      <c r="R23" s="12">
        <f>+SUMIFS('BLG1222'!$I:$I,'BLG1222'!$A:$A,'ALL 2022'!$2:$2,'BLG1222'!$D:$D,'ALL 2022'!$D:$D)</f>
        <v>0</v>
      </c>
      <c r="S23" s="12">
        <f>+SUMIFS('BLG1222'!$I:$I,'BLG1222'!$A:$A,'ALL 2022'!$2:$2,'BLG1222'!$D:$D,'ALL 2022'!$D:$D)</f>
        <v>0</v>
      </c>
      <c r="T23" s="12">
        <f>+SUMIFS('BLG1222'!$I:$I,'BLG1222'!$A:$A,'ALL 2022'!$2:$2,'BLG1222'!$D:$D,'ALL 2022'!$D:$D)</f>
        <v>-123845139.04000001</v>
      </c>
      <c r="U23" s="12">
        <f>+SUMIFS('BLG1222'!$I:$I,'BLG1222'!$A:$A,'ALL 2022'!$2:$2,'BLG1222'!$D:$D,'ALL 2022'!$D:$D)</f>
        <v>-2153324883.2799997</v>
      </c>
      <c r="V23" s="12">
        <f>+SUMIFS('BLG1222'!$I:$I,'BLG1222'!$A:$A,'ALL 2022'!$2:$2,'BLG1222'!$D:$D,'ALL 2022'!$D:$D)</f>
        <v>0</v>
      </c>
      <c r="W23" s="12">
        <f>+SUMIFS('BLG1222'!$I:$I,'BLG1222'!$A:$A,'ALL 2022'!$2:$2,'BLG1222'!$D:$D,'ALL 2022'!$D:$D)</f>
        <v>0</v>
      </c>
      <c r="X23" s="12">
        <f>+SUMIFS('BLG1222'!$I:$I,'BLG1222'!$A:$A,'ALL 2022'!$2:$2,'BLG1222'!$D:$D,'ALL 2022'!$D:$D)</f>
        <v>0</v>
      </c>
      <c r="Y23" s="12">
        <f>+SUMIFS('BLG1222'!$I:$I,'BLG1222'!$A:$A,'ALL 2022'!$2:$2,'BLG1222'!$D:$D,'ALL 2022'!$D:$D)</f>
        <v>0</v>
      </c>
      <c r="Z23" s="12">
        <f>+SUMIFS('BLG1222'!$I:$I,'BLG1222'!$A:$A,'ALL 2022'!$2:$2,'BLG1222'!$D:$D,'ALL 2022'!$D:$D)</f>
        <v>0</v>
      </c>
      <c r="AA23" s="12">
        <f>+SUMIFS('BLG1222'!$I:$I,'BLG1222'!$A:$A,'ALL 2022'!$2:$2,'BLG1222'!$D:$D,'ALL 2022'!$D:$D)</f>
        <v>0</v>
      </c>
      <c r="AB23" s="12">
        <f>+SUMIFS('BLG1222'!$I:$I,'BLG1222'!$A:$A,'ALL 2022'!$2:$2,'BLG1222'!$D:$D,'ALL 2022'!$D:$D)</f>
        <v>0</v>
      </c>
      <c r="AC23" s="12">
        <f>+SUMIFS('BLG1222'!$I:$I,'BLG1222'!$A:$A,'ALL 2022'!$2:$2,'BLG1222'!$D:$D,'ALL 2022'!$D:$D)</f>
        <v>0</v>
      </c>
      <c r="AD23" s="12">
        <f>+SUMIFS('BLG1222'!$I:$I,'BLG1222'!$A:$A,'ALL 2022'!$2:$2,'BLG1222'!$D:$D,'ALL 2022'!$D:$D)</f>
        <v>0</v>
      </c>
      <c r="AE23" s="12">
        <f>+SUMIFS('BLG1222'!$I:$I,'BLG1222'!$A:$A,'ALL 2022'!$2:$2,'BLG1222'!$D:$D,'ALL 2022'!$D:$D)</f>
        <v>0</v>
      </c>
      <c r="AF23" s="12">
        <f>+SUMIFS('BLG1222'!$I:$I,'BLG1222'!$A:$A,'ALL 2022'!$2:$2,'BLG1222'!$D:$D,'ALL 2022'!$D:$D)</f>
        <v>0</v>
      </c>
      <c r="AG23" s="12">
        <f>+SUMIFS('BLG1222'!$I:$I,'BLG1222'!$A:$A,'ALL 2022'!$2:$2,'BLG1222'!$D:$D,'ALL 2022'!$D:$D)</f>
        <v>0</v>
      </c>
      <c r="AH23" s="12">
        <f>+SUMIFS('BLG1222'!$I:$I,'BLG1222'!$A:$A,'ALL 2022'!$2:$2,'BLG1222'!$D:$D,'ALL 2022'!$D:$D)</f>
        <v>0</v>
      </c>
      <c r="AI23" s="12">
        <f>+SUMIFS('BLG1222'!$I:$I,'BLG1222'!$A:$A,'ALL 2022'!$2:$2,'BLG1222'!$D:$D,'ALL 2022'!$D:$D)</f>
        <v>0</v>
      </c>
      <c r="AJ23" s="12">
        <f>+SUMIFS('BLG1222'!$I:$I,'BLG1222'!$A:$A,'ALL 2022'!$2:$2,'BLG1222'!$D:$D,'ALL 2022'!$D:$D)</f>
        <v>0</v>
      </c>
      <c r="AK23" s="12">
        <f>+SUMIFS('BLG1222'!$I:$I,'BLG1222'!$A:$A,'ALL 2022'!$2:$2,'BLG1222'!$D:$D,'ALL 2022'!$D:$D)</f>
        <v>0</v>
      </c>
      <c r="AL23" s="12">
        <f>+SUMIFS('BLG1222'!$I:$I,'BLG1222'!$A:$A,'ALL 2022'!$2:$2,'BLG1222'!$D:$D,'ALL 2022'!$D:$D)</f>
        <v>0</v>
      </c>
      <c r="AM23" s="12">
        <f>+SUMIFS('BLG1222'!$I:$I,'BLG1222'!$A:$A,'ALL 2022'!$2:$2,'BLG1222'!$D:$D,'ALL 2022'!$D:$D)</f>
        <v>-1037654349.98</v>
      </c>
      <c r="AN23" s="12">
        <f>+SUMIFS('BLG1222'!$I:$I,'BLG1222'!$A:$A,'ALL 2022'!$2:$2,'BLG1222'!$D:$D,'ALL 2022'!$D:$D)</f>
        <v>0</v>
      </c>
      <c r="AO23" s="12">
        <f>+SUMIFS('BLG1222'!$I:$I,'BLG1222'!$A:$A,'ALL 2022'!$2:$2,'BLG1222'!$D:$D,'ALL 2022'!$D:$D)</f>
        <v>0</v>
      </c>
      <c r="AP23" s="12">
        <f>+SUMIFS('BLG1222'!$I:$I,'BLG1222'!$A:$A,'ALL 2022'!$2:$2,'BLG1222'!$D:$D,'ALL 2022'!$D:$D)</f>
        <v>0</v>
      </c>
      <c r="AQ23" s="164">
        <f t="shared" si="4"/>
        <v>-3314824372.2999997</v>
      </c>
      <c r="AR23" s="165">
        <f t="shared" si="5"/>
        <v>-701023.43684639048</v>
      </c>
    </row>
    <row r="24" spans="1:44" hidden="1" x14ac:dyDescent="0.25">
      <c r="A24" s="11" t="str">
        <f t="shared" si="1"/>
        <v>1</v>
      </c>
      <c r="B24" s="11" t="str">
        <f t="shared" si="2"/>
        <v>16</v>
      </c>
      <c r="C24" s="11" t="str">
        <f t="shared" si="3"/>
        <v>164</v>
      </c>
      <c r="D24" s="23">
        <v>16400000</v>
      </c>
      <c r="E24" s="195" t="s">
        <v>3209</v>
      </c>
      <c r="F24" s="24" t="s">
        <v>248</v>
      </c>
      <c r="G24" s="12">
        <f>+SUMIFS('BLG1222'!$I:$I,'BLG1222'!$A:$A,'ALL 2022'!$2:$2,'BLG1222'!$D:$D,'ALL 2022'!$D:$D)</f>
        <v>0</v>
      </c>
      <c r="H24" s="12">
        <f>+SUMIFS('BLG1222'!$I:$I,'BLG1222'!$A:$A,'ALL 2022'!$2:$2,'BLG1222'!$D:$D,'ALL 2022'!$D:$D)</f>
        <v>0</v>
      </c>
      <c r="I24" s="12">
        <f>+SUMIFS('BLG1222'!$I:$I,'BLG1222'!$A:$A,'ALL 2022'!$2:$2,'BLG1222'!$D:$D,'ALL 2022'!$D:$D)</f>
        <v>0</v>
      </c>
      <c r="J24" s="12">
        <f>+SUMIFS('BLG1222'!$I:$I,'BLG1222'!$A:$A,'ALL 2022'!$2:$2,'BLG1222'!$D:$D,'ALL 2022'!$D:$D)</f>
        <v>0</v>
      </c>
      <c r="K24" s="12">
        <f>+SUMIFS('BLG1222'!$I:$I,'BLG1222'!$A:$A,'ALL 2022'!$2:$2,'BLG1222'!$D:$D,'ALL 2022'!$D:$D)</f>
        <v>0</v>
      </c>
      <c r="L24" s="12">
        <f>+SUMIFS('BLG1222'!$I:$I,'BLG1222'!$A:$A,'ALL 2022'!$2:$2,'BLG1222'!$D:$D,'ALL 2022'!$D:$D)</f>
        <v>-829437643.13999999</v>
      </c>
      <c r="M24" s="12">
        <f>+SUMIFS('BLG1222'!$I:$I,'BLG1222'!$A:$A,'ALL 2022'!$2:$2,'BLG1222'!$D:$D,'ALL 2022'!$D:$D)</f>
        <v>0</v>
      </c>
      <c r="N24" s="12">
        <f>+SUMIFS('BLG1222'!$I:$I,'BLG1222'!$A:$A,'ALL 2022'!$2:$2,'BLG1222'!$D:$D,'ALL 2022'!$D:$D)</f>
        <v>0</v>
      </c>
      <c r="O24" s="12">
        <f>+SUMIFS('BLG1222'!$I:$I,'BLG1222'!$A:$A,'ALL 2022'!$2:$2,'BLG1222'!$D:$D,'ALL 2022'!$D:$D)</f>
        <v>0</v>
      </c>
      <c r="P24" s="12">
        <f>+SUMIFS('BLG1222'!$I:$I,'BLG1222'!$A:$A,'ALL 2022'!$2:$2,'BLG1222'!$D:$D,'ALL 2022'!$D:$D)</f>
        <v>0</v>
      </c>
      <c r="Q24" s="12">
        <f>+SUMIFS('BLG1222'!$I:$I,'BLG1222'!$A:$A,'ALL 2022'!$2:$2,'BLG1222'!$D:$D,'ALL 2022'!$D:$D)</f>
        <v>0</v>
      </c>
      <c r="R24" s="12">
        <f>+SUMIFS('BLG1222'!$I:$I,'BLG1222'!$A:$A,'ALL 2022'!$2:$2,'BLG1222'!$D:$D,'ALL 2022'!$D:$D)</f>
        <v>0</v>
      </c>
      <c r="S24" s="12">
        <f>+SUMIFS('BLG1222'!$I:$I,'BLG1222'!$A:$A,'ALL 2022'!$2:$2,'BLG1222'!$D:$D,'ALL 2022'!$D:$D)</f>
        <v>0</v>
      </c>
      <c r="T24" s="12">
        <f>+SUMIFS('BLG1222'!$I:$I,'BLG1222'!$A:$A,'ALL 2022'!$2:$2,'BLG1222'!$D:$D,'ALL 2022'!$D:$D)</f>
        <v>-2485990968.0599999</v>
      </c>
      <c r="U24" s="12">
        <f>+SUMIFS('BLG1222'!$I:$I,'BLG1222'!$A:$A,'ALL 2022'!$2:$2,'BLG1222'!$D:$D,'ALL 2022'!$D:$D)</f>
        <v>0</v>
      </c>
      <c r="V24" s="12">
        <f>+SUMIFS('BLG1222'!$I:$I,'BLG1222'!$A:$A,'ALL 2022'!$2:$2,'BLG1222'!$D:$D,'ALL 2022'!$D:$D)</f>
        <v>0</v>
      </c>
      <c r="W24" s="12">
        <f>+SUMIFS('BLG1222'!$I:$I,'BLG1222'!$A:$A,'ALL 2022'!$2:$2,'BLG1222'!$D:$D,'ALL 2022'!$D:$D)</f>
        <v>-33354595713.638901</v>
      </c>
      <c r="X24" s="12">
        <f>+SUMIFS('BLG1222'!$I:$I,'BLG1222'!$A:$A,'ALL 2022'!$2:$2,'BLG1222'!$D:$D,'ALL 2022'!$D:$D)</f>
        <v>0</v>
      </c>
      <c r="Y24" s="12">
        <f>+SUMIFS('BLG1222'!$I:$I,'BLG1222'!$A:$A,'ALL 2022'!$2:$2,'BLG1222'!$D:$D,'ALL 2022'!$D:$D)</f>
        <v>0</v>
      </c>
      <c r="Z24" s="12">
        <f>+SUMIFS('BLG1222'!$I:$I,'BLG1222'!$A:$A,'ALL 2022'!$2:$2,'BLG1222'!$D:$D,'ALL 2022'!$D:$D)</f>
        <v>0</v>
      </c>
      <c r="AA24" s="12">
        <f>+SUMIFS('BLG1222'!$I:$I,'BLG1222'!$A:$A,'ALL 2022'!$2:$2,'BLG1222'!$D:$D,'ALL 2022'!$D:$D)</f>
        <v>0</v>
      </c>
      <c r="AB24" s="12">
        <f>+SUMIFS('BLG1222'!$I:$I,'BLG1222'!$A:$A,'ALL 2022'!$2:$2,'BLG1222'!$D:$D,'ALL 2022'!$D:$D)</f>
        <v>0</v>
      </c>
      <c r="AC24" s="12">
        <f>+SUMIFS('BLG1222'!$I:$I,'BLG1222'!$A:$A,'ALL 2022'!$2:$2,'BLG1222'!$D:$D,'ALL 2022'!$D:$D)</f>
        <v>0</v>
      </c>
      <c r="AD24" s="12">
        <f>+SUMIFS('BLG1222'!$I:$I,'BLG1222'!$A:$A,'ALL 2022'!$2:$2,'BLG1222'!$D:$D,'ALL 2022'!$D:$D)</f>
        <v>0</v>
      </c>
      <c r="AE24" s="12">
        <f>+SUMIFS('BLG1222'!$I:$I,'BLG1222'!$A:$A,'ALL 2022'!$2:$2,'BLG1222'!$D:$D,'ALL 2022'!$D:$D)</f>
        <v>0</v>
      </c>
      <c r="AF24" s="12">
        <f>+SUMIFS('BLG1222'!$I:$I,'BLG1222'!$A:$A,'ALL 2022'!$2:$2,'BLG1222'!$D:$D,'ALL 2022'!$D:$D)</f>
        <v>0</v>
      </c>
      <c r="AG24" s="12">
        <f>+SUMIFS('BLG1222'!$I:$I,'BLG1222'!$A:$A,'ALL 2022'!$2:$2,'BLG1222'!$D:$D,'ALL 2022'!$D:$D)</f>
        <v>0</v>
      </c>
      <c r="AH24" s="12">
        <f>+SUMIFS('BLG1222'!$I:$I,'BLG1222'!$A:$A,'ALL 2022'!$2:$2,'BLG1222'!$D:$D,'ALL 2022'!$D:$D)</f>
        <v>0</v>
      </c>
      <c r="AI24" s="12">
        <f>+SUMIFS('BLG1222'!$I:$I,'BLG1222'!$A:$A,'ALL 2022'!$2:$2,'BLG1222'!$D:$D,'ALL 2022'!$D:$D)</f>
        <v>0</v>
      </c>
      <c r="AJ24" s="12">
        <f>+SUMIFS('BLG1222'!$I:$I,'BLG1222'!$A:$A,'ALL 2022'!$2:$2,'BLG1222'!$D:$D,'ALL 2022'!$D:$D)</f>
        <v>0</v>
      </c>
      <c r="AK24" s="12">
        <f>+SUMIFS('BLG1222'!$I:$I,'BLG1222'!$A:$A,'ALL 2022'!$2:$2,'BLG1222'!$D:$D,'ALL 2022'!$D:$D)</f>
        <v>0</v>
      </c>
      <c r="AL24" s="12">
        <f>+SUMIFS('BLG1222'!$I:$I,'BLG1222'!$A:$A,'ALL 2022'!$2:$2,'BLG1222'!$D:$D,'ALL 2022'!$D:$D)</f>
        <v>-885904821.53999996</v>
      </c>
      <c r="AM24" s="12">
        <f>+SUMIFS('BLG1222'!$I:$I,'BLG1222'!$A:$A,'ALL 2022'!$2:$2,'BLG1222'!$D:$D,'ALL 2022'!$D:$D)</f>
        <v>-1946076904.3800001</v>
      </c>
      <c r="AN24" s="12">
        <f>+SUMIFS('BLG1222'!$I:$I,'BLG1222'!$A:$A,'ALL 2022'!$2:$2,'BLG1222'!$D:$D,'ALL 2022'!$D:$D)</f>
        <v>0</v>
      </c>
      <c r="AO24" s="12">
        <f>+SUMIFS('BLG1222'!$I:$I,'BLG1222'!$A:$A,'ALL 2022'!$2:$2,'BLG1222'!$D:$D,'ALL 2022'!$D:$D)</f>
        <v>0</v>
      </c>
      <c r="AP24" s="12">
        <f>+SUMIFS('BLG1222'!$I:$I,'BLG1222'!$A:$A,'ALL 2022'!$2:$2,'BLG1222'!$D:$D,'ALL 2022'!$D:$D)</f>
        <v>0</v>
      </c>
      <c r="AQ24" s="164">
        <f t="shared" si="4"/>
        <v>-39502006050.758896</v>
      </c>
      <c r="AR24" s="165">
        <f t="shared" si="5"/>
        <v>-8353936.4183013598</v>
      </c>
    </row>
    <row r="25" spans="1:44" hidden="1" x14ac:dyDescent="0.25">
      <c r="A25" s="11" t="str">
        <f t="shared" si="1"/>
        <v>1</v>
      </c>
      <c r="B25" s="11" t="str">
        <f t="shared" si="2"/>
        <v>16</v>
      </c>
      <c r="C25" s="11" t="str">
        <f t="shared" si="3"/>
        <v>164</v>
      </c>
      <c r="D25" s="23">
        <v>16400010</v>
      </c>
      <c r="E25" s="195" t="s">
        <v>3209</v>
      </c>
      <c r="F25" s="24" t="s">
        <v>2201</v>
      </c>
      <c r="G25" s="12">
        <f>+SUMIFS('BLG1222'!$I:$I,'BLG1222'!$A:$A,'ALL 2022'!$2:$2,'BLG1222'!$D:$D,'ALL 2022'!$D:$D)</f>
        <v>0</v>
      </c>
      <c r="H25" s="12">
        <f>+SUMIFS('BLG1222'!$I:$I,'BLG1222'!$A:$A,'ALL 2022'!$2:$2,'BLG1222'!$D:$D,'ALL 2022'!$D:$D)</f>
        <v>0</v>
      </c>
      <c r="I25" s="12">
        <f>+SUMIFS('BLG1222'!$I:$I,'BLG1222'!$A:$A,'ALL 2022'!$2:$2,'BLG1222'!$D:$D,'ALL 2022'!$D:$D)</f>
        <v>0</v>
      </c>
      <c r="J25" s="12">
        <f>+SUMIFS('BLG1222'!$I:$I,'BLG1222'!$A:$A,'ALL 2022'!$2:$2,'BLG1222'!$D:$D,'ALL 2022'!$D:$D)</f>
        <v>0</v>
      </c>
      <c r="K25" s="12">
        <f>+SUMIFS('BLG1222'!$I:$I,'BLG1222'!$A:$A,'ALL 2022'!$2:$2,'BLG1222'!$D:$D,'ALL 2022'!$D:$D)</f>
        <v>0</v>
      </c>
      <c r="L25" s="12">
        <f>+SUMIFS('BLG1222'!$I:$I,'BLG1222'!$A:$A,'ALL 2022'!$2:$2,'BLG1222'!$D:$D,'ALL 2022'!$D:$D)</f>
        <v>0</v>
      </c>
      <c r="M25" s="12">
        <f>+SUMIFS('BLG1222'!$I:$I,'BLG1222'!$A:$A,'ALL 2022'!$2:$2,'BLG1222'!$D:$D,'ALL 2022'!$D:$D)</f>
        <v>0</v>
      </c>
      <c r="N25" s="12">
        <f>+SUMIFS('BLG1222'!$I:$I,'BLG1222'!$A:$A,'ALL 2022'!$2:$2,'BLG1222'!$D:$D,'ALL 2022'!$D:$D)</f>
        <v>0</v>
      </c>
      <c r="O25" s="12">
        <f>+SUMIFS('BLG1222'!$I:$I,'BLG1222'!$A:$A,'ALL 2022'!$2:$2,'BLG1222'!$D:$D,'ALL 2022'!$D:$D)</f>
        <v>0</v>
      </c>
      <c r="P25" s="12">
        <f>+SUMIFS('BLG1222'!$I:$I,'BLG1222'!$A:$A,'ALL 2022'!$2:$2,'BLG1222'!$D:$D,'ALL 2022'!$D:$D)</f>
        <v>0</v>
      </c>
      <c r="Q25" s="12">
        <f>+SUMIFS('BLG1222'!$I:$I,'BLG1222'!$A:$A,'ALL 2022'!$2:$2,'BLG1222'!$D:$D,'ALL 2022'!$D:$D)</f>
        <v>0</v>
      </c>
      <c r="R25" s="12">
        <f>+SUMIFS('BLG1222'!$I:$I,'BLG1222'!$A:$A,'ALL 2022'!$2:$2,'BLG1222'!$D:$D,'ALL 2022'!$D:$D)</f>
        <v>0</v>
      </c>
      <c r="S25" s="12">
        <f>+SUMIFS('BLG1222'!$I:$I,'BLG1222'!$A:$A,'ALL 2022'!$2:$2,'BLG1222'!$D:$D,'ALL 2022'!$D:$D)</f>
        <v>0</v>
      </c>
      <c r="T25" s="12">
        <f>+SUMIFS('BLG1222'!$I:$I,'BLG1222'!$A:$A,'ALL 2022'!$2:$2,'BLG1222'!$D:$D,'ALL 2022'!$D:$D)</f>
        <v>0</v>
      </c>
      <c r="U25" s="12">
        <f>+SUMIFS('BLG1222'!$I:$I,'BLG1222'!$A:$A,'ALL 2022'!$2:$2,'BLG1222'!$D:$D,'ALL 2022'!$D:$D)</f>
        <v>-49661503.899999999</v>
      </c>
      <c r="V25" s="12">
        <f>+SUMIFS('BLG1222'!$I:$I,'BLG1222'!$A:$A,'ALL 2022'!$2:$2,'BLG1222'!$D:$D,'ALL 2022'!$D:$D)</f>
        <v>0</v>
      </c>
      <c r="W25" s="12">
        <f>+SUMIFS('BLG1222'!$I:$I,'BLG1222'!$A:$A,'ALL 2022'!$2:$2,'BLG1222'!$D:$D,'ALL 2022'!$D:$D)</f>
        <v>0</v>
      </c>
      <c r="X25" s="12">
        <f>+SUMIFS('BLG1222'!$I:$I,'BLG1222'!$A:$A,'ALL 2022'!$2:$2,'BLG1222'!$D:$D,'ALL 2022'!$D:$D)</f>
        <v>0</v>
      </c>
      <c r="Y25" s="12">
        <f>+SUMIFS('BLG1222'!$I:$I,'BLG1222'!$A:$A,'ALL 2022'!$2:$2,'BLG1222'!$D:$D,'ALL 2022'!$D:$D)</f>
        <v>0</v>
      </c>
      <c r="Z25" s="12">
        <f>+SUMIFS('BLG1222'!$I:$I,'BLG1222'!$A:$A,'ALL 2022'!$2:$2,'BLG1222'!$D:$D,'ALL 2022'!$D:$D)</f>
        <v>0</v>
      </c>
      <c r="AA25" s="12">
        <f>+SUMIFS('BLG1222'!$I:$I,'BLG1222'!$A:$A,'ALL 2022'!$2:$2,'BLG1222'!$D:$D,'ALL 2022'!$D:$D)</f>
        <v>0</v>
      </c>
      <c r="AB25" s="12">
        <f>+SUMIFS('BLG1222'!$I:$I,'BLG1222'!$A:$A,'ALL 2022'!$2:$2,'BLG1222'!$D:$D,'ALL 2022'!$D:$D)</f>
        <v>0</v>
      </c>
      <c r="AC25" s="12">
        <f>+SUMIFS('BLG1222'!$I:$I,'BLG1222'!$A:$A,'ALL 2022'!$2:$2,'BLG1222'!$D:$D,'ALL 2022'!$D:$D)</f>
        <v>0</v>
      </c>
      <c r="AD25" s="12">
        <f>+SUMIFS('BLG1222'!$I:$I,'BLG1222'!$A:$A,'ALL 2022'!$2:$2,'BLG1222'!$D:$D,'ALL 2022'!$D:$D)</f>
        <v>0</v>
      </c>
      <c r="AE25" s="12">
        <f>+SUMIFS('BLG1222'!$I:$I,'BLG1222'!$A:$A,'ALL 2022'!$2:$2,'BLG1222'!$D:$D,'ALL 2022'!$D:$D)</f>
        <v>0</v>
      </c>
      <c r="AF25" s="12">
        <f>+SUMIFS('BLG1222'!$I:$I,'BLG1222'!$A:$A,'ALL 2022'!$2:$2,'BLG1222'!$D:$D,'ALL 2022'!$D:$D)</f>
        <v>0</v>
      </c>
      <c r="AG25" s="12">
        <f>+SUMIFS('BLG1222'!$I:$I,'BLG1222'!$A:$A,'ALL 2022'!$2:$2,'BLG1222'!$D:$D,'ALL 2022'!$D:$D)</f>
        <v>0</v>
      </c>
      <c r="AH25" s="12">
        <f>+SUMIFS('BLG1222'!$I:$I,'BLG1222'!$A:$A,'ALL 2022'!$2:$2,'BLG1222'!$D:$D,'ALL 2022'!$D:$D)</f>
        <v>0</v>
      </c>
      <c r="AI25" s="12">
        <f>+SUMIFS('BLG1222'!$I:$I,'BLG1222'!$A:$A,'ALL 2022'!$2:$2,'BLG1222'!$D:$D,'ALL 2022'!$D:$D)</f>
        <v>0</v>
      </c>
      <c r="AJ25" s="12">
        <f>+SUMIFS('BLG1222'!$I:$I,'BLG1222'!$A:$A,'ALL 2022'!$2:$2,'BLG1222'!$D:$D,'ALL 2022'!$D:$D)</f>
        <v>0</v>
      </c>
      <c r="AK25" s="12">
        <f>+SUMIFS('BLG1222'!$I:$I,'BLG1222'!$A:$A,'ALL 2022'!$2:$2,'BLG1222'!$D:$D,'ALL 2022'!$D:$D)</f>
        <v>0</v>
      </c>
      <c r="AL25" s="12">
        <f>+SUMIFS('BLG1222'!$I:$I,'BLG1222'!$A:$A,'ALL 2022'!$2:$2,'BLG1222'!$D:$D,'ALL 2022'!$D:$D)</f>
        <v>0</v>
      </c>
      <c r="AM25" s="12">
        <f>+SUMIFS('BLG1222'!$I:$I,'BLG1222'!$A:$A,'ALL 2022'!$2:$2,'BLG1222'!$D:$D,'ALL 2022'!$D:$D)</f>
        <v>0</v>
      </c>
      <c r="AN25" s="12">
        <f>+SUMIFS('BLG1222'!$I:$I,'BLG1222'!$A:$A,'ALL 2022'!$2:$2,'BLG1222'!$D:$D,'ALL 2022'!$D:$D)</f>
        <v>0</v>
      </c>
      <c r="AO25" s="12">
        <f>+SUMIFS('BLG1222'!$I:$I,'BLG1222'!$A:$A,'ALL 2022'!$2:$2,'BLG1222'!$D:$D,'ALL 2022'!$D:$D)</f>
        <v>0</v>
      </c>
      <c r="AP25" s="12">
        <f>+SUMIFS('BLG1222'!$I:$I,'BLG1222'!$A:$A,'ALL 2022'!$2:$2,'BLG1222'!$D:$D,'ALL 2022'!$D:$D)</f>
        <v>0</v>
      </c>
      <c r="AQ25" s="164">
        <f t="shared" si="4"/>
        <v>-49661503.899999999</v>
      </c>
      <c r="AR25" s="165">
        <f t="shared" si="5"/>
        <v>-10502.480443264847</v>
      </c>
    </row>
    <row r="26" spans="1:44" hidden="1" x14ac:dyDescent="0.25">
      <c r="A26" s="11" t="str">
        <f t="shared" si="1"/>
        <v>1</v>
      </c>
      <c r="B26" s="11" t="str">
        <f t="shared" si="2"/>
        <v>16</v>
      </c>
      <c r="C26" s="11" t="str">
        <f t="shared" si="3"/>
        <v>164</v>
      </c>
      <c r="D26" s="23">
        <v>16400020</v>
      </c>
      <c r="E26" s="195" t="s">
        <v>3209</v>
      </c>
      <c r="F26" s="24" t="s">
        <v>2202</v>
      </c>
      <c r="G26" s="12">
        <f>+SUMIFS('BLG1222'!$I:$I,'BLG1222'!$A:$A,'ALL 2022'!$2:$2,'BLG1222'!$D:$D,'ALL 2022'!$D:$D)</f>
        <v>0</v>
      </c>
      <c r="H26" s="12">
        <f>+SUMIFS('BLG1222'!$I:$I,'BLG1222'!$A:$A,'ALL 2022'!$2:$2,'BLG1222'!$D:$D,'ALL 2022'!$D:$D)</f>
        <v>0</v>
      </c>
      <c r="I26" s="12">
        <f>+SUMIFS('BLG1222'!$I:$I,'BLG1222'!$A:$A,'ALL 2022'!$2:$2,'BLG1222'!$D:$D,'ALL 2022'!$D:$D)</f>
        <v>0</v>
      </c>
      <c r="J26" s="12">
        <f>+SUMIFS('BLG1222'!$I:$I,'BLG1222'!$A:$A,'ALL 2022'!$2:$2,'BLG1222'!$D:$D,'ALL 2022'!$D:$D)</f>
        <v>0</v>
      </c>
      <c r="K26" s="12">
        <f>+SUMIFS('BLG1222'!$I:$I,'BLG1222'!$A:$A,'ALL 2022'!$2:$2,'BLG1222'!$D:$D,'ALL 2022'!$D:$D)</f>
        <v>0</v>
      </c>
      <c r="L26" s="12">
        <f>+SUMIFS('BLG1222'!$I:$I,'BLG1222'!$A:$A,'ALL 2022'!$2:$2,'BLG1222'!$D:$D,'ALL 2022'!$D:$D)</f>
        <v>0</v>
      </c>
      <c r="M26" s="12">
        <f>+SUMIFS('BLG1222'!$I:$I,'BLG1222'!$A:$A,'ALL 2022'!$2:$2,'BLG1222'!$D:$D,'ALL 2022'!$D:$D)</f>
        <v>0</v>
      </c>
      <c r="N26" s="12">
        <f>+SUMIFS('BLG1222'!$I:$I,'BLG1222'!$A:$A,'ALL 2022'!$2:$2,'BLG1222'!$D:$D,'ALL 2022'!$D:$D)</f>
        <v>0</v>
      </c>
      <c r="O26" s="12">
        <f>+SUMIFS('BLG1222'!$I:$I,'BLG1222'!$A:$A,'ALL 2022'!$2:$2,'BLG1222'!$D:$D,'ALL 2022'!$D:$D)</f>
        <v>0</v>
      </c>
      <c r="P26" s="12">
        <f>+SUMIFS('BLG1222'!$I:$I,'BLG1222'!$A:$A,'ALL 2022'!$2:$2,'BLG1222'!$D:$D,'ALL 2022'!$D:$D)</f>
        <v>0</v>
      </c>
      <c r="Q26" s="12">
        <f>+SUMIFS('BLG1222'!$I:$I,'BLG1222'!$A:$A,'ALL 2022'!$2:$2,'BLG1222'!$D:$D,'ALL 2022'!$D:$D)</f>
        <v>0</v>
      </c>
      <c r="R26" s="12">
        <f>+SUMIFS('BLG1222'!$I:$I,'BLG1222'!$A:$A,'ALL 2022'!$2:$2,'BLG1222'!$D:$D,'ALL 2022'!$D:$D)</f>
        <v>0</v>
      </c>
      <c r="S26" s="12">
        <f>+SUMIFS('BLG1222'!$I:$I,'BLG1222'!$A:$A,'ALL 2022'!$2:$2,'BLG1222'!$D:$D,'ALL 2022'!$D:$D)</f>
        <v>0</v>
      </c>
      <c r="T26" s="12">
        <f>+SUMIFS('BLG1222'!$I:$I,'BLG1222'!$A:$A,'ALL 2022'!$2:$2,'BLG1222'!$D:$D,'ALL 2022'!$D:$D)</f>
        <v>0</v>
      </c>
      <c r="U26" s="12">
        <f>+SUMIFS('BLG1222'!$I:$I,'BLG1222'!$A:$A,'ALL 2022'!$2:$2,'BLG1222'!$D:$D,'ALL 2022'!$D:$D)</f>
        <v>-28895265.25</v>
      </c>
      <c r="V26" s="12">
        <f>+SUMIFS('BLG1222'!$I:$I,'BLG1222'!$A:$A,'ALL 2022'!$2:$2,'BLG1222'!$D:$D,'ALL 2022'!$D:$D)</f>
        <v>0</v>
      </c>
      <c r="W26" s="12">
        <f>+SUMIFS('BLG1222'!$I:$I,'BLG1222'!$A:$A,'ALL 2022'!$2:$2,'BLG1222'!$D:$D,'ALL 2022'!$D:$D)</f>
        <v>0</v>
      </c>
      <c r="X26" s="12">
        <f>+SUMIFS('BLG1222'!$I:$I,'BLG1222'!$A:$A,'ALL 2022'!$2:$2,'BLG1222'!$D:$D,'ALL 2022'!$D:$D)</f>
        <v>0</v>
      </c>
      <c r="Y26" s="12">
        <f>+SUMIFS('BLG1222'!$I:$I,'BLG1222'!$A:$A,'ALL 2022'!$2:$2,'BLG1222'!$D:$D,'ALL 2022'!$D:$D)</f>
        <v>0</v>
      </c>
      <c r="Z26" s="12">
        <f>+SUMIFS('BLG1222'!$I:$I,'BLG1222'!$A:$A,'ALL 2022'!$2:$2,'BLG1222'!$D:$D,'ALL 2022'!$D:$D)</f>
        <v>0</v>
      </c>
      <c r="AA26" s="12">
        <f>+SUMIFS('BLG1222'!$I:$I,'BLG1222'!$A:$A,'ALL 2022'!$2:$2,'BLG1222'!$D:$D,'ALL 2022'!$D:$D)</f>
        <v>0</v>
      </c>
      <c r="AB26" s="12">
        <f>+SUMIFS('BLG1222'!$I:$I,'BLG1222'!$A:$A,'ALL 2022'!$2:$2,'BLG1222'!$D:$D,'ALL 2022'!$D:$D)</f>
        <v>0</v>
      </c>
      <c r="AC26" s="12">
        <f>+SUMIFS('BLG1222'!$I:$I,'BLG1222'!$A:$A,'ALL 2022'!$2:$2,'BLG1222'!$D:$D,'ALL 2022'!$D:$D)</f>
        <v>0</v>
      </c>
      <c r="AD26" s="12">
        <f>+SUMIFS('BLG1222'!$I:$I,'BLG1222'!$A:$A,'ALL 2022'!$2:$2,'BLG1222'!$D:$D,'ALL 2022'!$D:$D)</f>
        <v>0</v>
      </c>
      <c r="AE26" s="12">
        <f>+SUMIFS('BLG1222'!$I:$I,'BLG1222'!$A:$A,'ALL 2022'!$2:$2,'BLG1222'!$D:$D,'ALL 2022'!$D:$D)</f>
        <v>0</v>
      </c>
      <c r="AF26" s="12">
        <f>+SUMIFS('BLG1222'!$I:$I,'BLG1222'!$A:$A,'ALL 2022'!$2:$2,'BLG1222'!$D:$D,'ALL 2022'!$D:$D)</f>
        <v>0</v>
      </c>
      <c r="AG26" s="12">
        <f>+SUMIFS('BLG1222'!$I:$I,'BLG1222'!$A:$A,'ALL 2022'!$2:$2,'BLG1222'!$D:$D,'ALL 2022'!$D:$D)</f>
        <v>0</v>
      </c>
      <c r="AH26" s="12">
        <f>+SUMIFS('BLG1222'!$I:$I,'BLG1222'!$A:$A,'ALL 2022'!$2:$2,'BLG1222'!$D:$D,'ALL 2022'!$D:$D)</f>
        <v>0</v>
      </c>
      <c r="AI26" s="12">
        <f>+SUMIFS('BLG1222'!$I:$I,'BLG1222'!$A:$A,'ALL 2022'!$2:$2,'BLG1222'!$D:$D,'ALL 2022'!$D:$D)</f>
        <v>0</v>
      </c>
      <c r="AJ26" s="12">
        <f>+SUMIFS('BLG1222'!$I:$I,'BLG1222'!$A:$A,'ALL 2022'!$2:$2,'BLG1222'!$D:$D,'ALL 2022'!$D:$D)</f>
        <v>0</v>
      </c>
      <c r="AK26" s="12">
        <f>+SUMIFS('BLG1222'!$I:$I,'BLG1222'!$A:$A,'ALL 2022'!$2:$2,'BLG1222'!$D:$D,'ALL 2022'!$D:$D)</f>
        <v>0</v>
      </c>
      <c r="AL26" s="12">
        <f>+SUMIFS('BLG1222'!$I:$I,'BLG1222'!$A:$A,'ALL 2022'!$2:$2,'BLG1222'!$D:$D,'ALL 2022'!$D:$D)</f>
        <v>0</v>
      </c>
      <c r="AM26" s="12">
        <f>+SUMIFS('BLG1222'!$I:$I,'BLG1222'!$A:$A,'ALL 2022'!$2:$2,'BLG1222'!$D:$D,'ALL 2022'!$D:$D)</f>
        <v>0</v>
      </c>
      <c r="AN26" s="12">
        <f>+SUMIFS('BLG1222'!$I:$I,'BLG1222'!$A:$A,'ALL 2022'!$2:$2,'BLG1222'!$D:$D,'ALL 2022'!$D:$D)</f>
        <v>0</v>
      </c>
      <c r="AO26" s="12">
        <f>+SUMIFS('BLG1222'!$I:$I,'BLG1222'!$A:$A,'ALL 2022'!$2:$2,'BLG1222'!$D:$D,'ALL 2022'!$D:$D)</f>
        <v>0</v>
      </c>
      <c r="AP26" s="12">
        <f>+SUMIFS('BLG1222'!$I:$I,'BLG1222'!$A:$A,'ALL 2022'!$2:$2,'BLG1222'!$D:$D,'ALL 2022'!$D:$D)</f>
        <v>0</v>
      </c>
      <c r="AQ26" s="164">
        <f t="shared" si="4"/>
        <v>-28895265.25</v>
      </c>
      <c r="AR26" s="165">
        <f t="shared" si="5"/>
        <v>-6110.8088631821593</v>
      </c>
    </row>
    <row r="27" spans="1:44" hidden="1" x14ac:dyDescent="0.25">
      <c r="A27" s="11" t="str">
        <f t="shared" si="1"/>
        <v>1</v>
      </c>
      <c r="B27" s="11" t="str">
        <f t="shared" si="2"/>
        <v>16</v>
      </c>
      <c r="C27" s="11" t="str">
        <f t="shared" si="3"/>
        <v>164</v>
      </c>
      <c r="D27" s="23">
        <v>16400030</v>
      </c>
      <c r="E27" s="195" t="s">
        <v>3209</v>
      </c>
      <c r="F27" s="24" t="s">
        <v>2203</v>
      </c>
      <c r="G27" s="12">
        <f>+SUMIFS('BLG1222'!$I:$I,'BLG1222'!$A:$A,'ALL 2022'!$2:$2,'BLG1222'!$D:$D,'ALL 2022'!$D:$D)</f>
        <v>0</v>
      </c>
      <c r="H27" s="12">
        <f>+SUMIFS('BLG1222'!$I:$I,'BLG1222'!$A:$A,'ALL 2022'!$2:$2,'BLG1222'!$D:$D,'ALL 2022'!$D:$D)</f>
        <v>0</v>
      </c>
      <c r="I27" s="12">
        <f>+SUMIFS('BLG1222'!$I:$I,'BLG1222'!$A:$A,'ALL 2022'!$2:$2,'BLG1222'!$D:$D,'ALL 2022'!$D:$D)</f>
        <v>0</v>
      </c>
      <c r="J27" s="12">
        <f>+SUMIFS('BLG1222'!$I:$I,'BLG1222'!$A:$A,'ALL 2022'!$2:$2,'BLG1222'!$D:$D,'ALL 2022'!$D:$D)</f>
        <v>0</v>
      </c>
      <c r="K27" s="12">
        <f>+SUMIFS('BLG1222'!$I:$I,'BLG1222'!$A:$A,'ALL 2022'!$2:$2,'BLG1222'!$D:$D,'ALL 2022'!$D:$D)</f>
        <v>0</v>
      </c>
      <c r="L27" s="12">
        <f>+SUMIFS('BLG1222'!$I:$I,'BLG1222'!$A:$A,'ALL 2022'!$2:$2,'BLG1222'!$D:$D,'ALL 2022'!$D:$D)</f>
        <v>0</v>
      </c>
      <c r="M27" s="12">
        <f>+SUMIFS('BLG1222'!$I:$I,'BLG1222'!$A:$A,'ALL 2022'!$2:$2,'BLG1222'!$D:$D,'ALL 2022'!$D:$D)</f>
        <v>0</v>
      </c>
      <c r="N27" s="12">
        <f>+SUMIFS('BLG1222'!$I:$I,'BLG1222'!$A:$A,'ALL 2022'!$2:$2,'BLG1222'!$D:$D,'ALL 2022'!$D:$D)</f>
        <v>0</v>
      </c>
      <c r="O27" s="12">
        <f>+SUMIFS('BLG1222'!$I:$I,'BLG1222'!$A:$A,'ALL 2022'!$2:$2,'BLG1222'!$D:$D,'ALL 2022'!$D:$D)</f>
        <v>0</v>
      </c>
      <c r="P27" s="12">
        <f>+SUMIFS('BLG1222'!$I:$I,'BLG1222'!$A:$A,'ALL 2022'!$2:$2,'BLG1222'!$D:$D,'ALL 2022'!$D:$D)</f>
        <v>0</v>
      </c>
      <c r="Q27" s="12">
        <f>+SUMIFS('BLG1222'!$I:$I,'BLG1222'!$A:$A,'ALL 2022'!$2:$2,'BLG1222'!$D:$D,'ALL 2022'!$D:$D)</f>
        <v>0</v>
      </c>
      <c r="R27" s="12">
        <f>+SUMIFS('BLG1222'!$I:$I,'BLG1222'!$A:$A,'ALL 2022'!$2:$2,'BLG1222'!$D:$D,'ALL 2022'!$D:$D)</f>
        <v>0</v>
      </c>
      <c r="S27" s="12">
        <f>+SUMIFS('BLG1222'!$I:$I,'BLG1222'!$A:$A,'ALL 2022'!$2:$2,'BLG1222'!$D:$D,'ALL 2022'!$D:$D)</f>
        <v>0</v>
      </c>
      <c r="T27" s="12">
        <f>+SUMIFS('BLG1222'!$I:$I,'BLG1222'!$A:$A,'ALL 2022'!$2:$2,'BLG1222'!$D:$D,'ALL 2022'!$D:$D)</f>
        <v>0</v>
      </c>
      <c r="U27" s="12">
        <f>+SUMIFS('BLG1222'!$I:$I,'BLG1222'!$A:$A,'ALL 2022'!$2:$2,'BLG1222'!$D:$D,'ALL 2022'!$D:$D)</f>
        <v>-46070273.259999998</v>
      </c>
      <c r="V27" s="12">
        <f>+SUMIFS('BLG1222'!$I:$I,'BLG1222'!$A:$A,'ALL 2022'!$2:$2,'BLG1222'!$D:$D,'ALL 2022'!$D:$D)</f>
        <v>0</v>
      </c>
      <c r="W27" s="12">
        <f>+SUMIFS('BLG1222'!$I:$I,'BLG1222'!$A:$A,'ALL 2022'!$2:$2,'BLG1222'!$D:$D,'ALL 2022'!$D:$D)</f>
        <v>0</v>
      </c>
      <c r="X27" s="12">
        <f>+SUMIFS('BLG1222'!$I:$I,'BLG1222'!$A:$A,'ALL 2022'!$2:$2,'BLG1222'!$D:$D,'ALL 2022'!$D:$D)</f>
        <v>0</v>
      </c>
      <c r="Y27" s="12">
        <f>+SUMIFS('BLG1222'!$I:$I,'BLG1222'!$A:$A,'ALL 2022'!$2:$2,'BLG1222'!$D:$D,'ALL 2022'!$D:$D)</f>
        <v>0</v>
      </c>
      <c r="Z27" s="12">
        <f>+SUMIFS('BLG1222'!$I:$I,'BLG1222'!$A:$A,'ALL 2022'!$2:$2,'BLG1222'!$D:$D,'ALL 2022'!$D:$D)</f>
        <v>0</v>
      </c>
      <c r="AA27" s="12">
        <f>+SUMIFS('BLG1222'!$I:$I,'BLG1222'!$A:$A,'ALL 2022'!$2:$2,'BLG1222'!$D:$D,'ALL 2022'!$D:$D)</f>
        <v>0</v>
      </c>
      <c r="AB27" s="12">
        <f>+SUMIFS('BLG1222'!$I:$I,'BLG1222'!$A:$A,'ALL 2022'!$2:$2,'BLG1222'!$D:$D,'ALL 2022'!$D:$D)</f>
        <v>0</v>
      </c>
      <c r="AC27" s="12">
        <f>+SUMIFS('BLG1222'!$I:$I,'BLG1222'!$A:$A,'ALL 2022'!$2:$2,'BLG1222'!$D:$D,'ALL 2022'!$D:$D)</f>
        <v>0</v>
      </c>
      <c r="AD27" s="12">
        <f>+SUMIFS('BLG1222'!$I:$I,'BLG1222'!$A:$A,'ALL 2022'!$2:$2,'BLG1222'!$D:$D,'ALL 2022'!$D:$D)</f>
        <v>0</v>
      </c>
      <c r="AE27" s="12">
        <f>+SUMIFS('BLG1222'!$I:$I,'BLG1222'!$A:$A,'ALL 2022'!$2:$2,'BLG1222'!$D:$D,'ALL 2022'!$D:$D)</f>
        <v>0</v>
      </c>
      <c r="AF27" s="12">
        <f>+SUMIFS('BLG1222'!$I:$I,'BLG1222'!$A:$A,'ALL 2022'!$2:$2,'BLG1222'!$D:$D,'ALL 2022'!$D:$D)</f>
        <v>0</v>
      </c>
      <c r="AG27" s="12">
        <f>+SUMIFS('BLG1222'!$I:$I,'BLG1222'!$A:$A,'ALL 2022'!$2:$2,'BLG1222'!$D:$D,'ALL 2022'!$D:$D)</f>
        <v>0</v>
      </c>
      <c r="AH27" s="12">
        <f>+SUMIFS('BLG1222'!$I:$I,'BLG1222'!$A:$A,'ALL 2022'!$2:$2,'BLG1222'!$D:$D,'ALL 2022'!$D:$D)</f>
        <v>0</v>
      </c>
      <c r="AI27" s="12">
        <f>+SUMIFS('BLG1222'!$I:$I,'BLG1222'!$A:$A,'ALL 2022'!$2:$2,'BLG1222'!$D:$D,'ALL 2022'!$D:$D)</f>
        <v>0</v>
      </c>
      <c r="AJ27" s="12">
        <f>+SUMIFS('BLG1222'!$I:$I,'BLG1222'!$A:$A,'ALL 2022'!$2:$2,'BLG1222'!$D:$D,'ALL 2022'!$D:$D)</f>
        <v>0</v>
      </c>
      <c r="AK27" s="12">
        <f>+SUMIFS('BLG1222'!$I:$I,'BLG1222'!$A:$A,'ALL 2022'!$2:$2,'BLG1222'!$D:$D,'ALL 2022'!$D:$D)</f>
        <v>0</v>
      </c>
      <c r="AL27" s="12">
        <f>+SUMIFS('BLG1222'!$I:$I,'BLG1222'!$A:$A,'ALL 2022'!$2:$2,'BLG1222'!$D:$D,'ALL 2022'!$D:$D)</f>
        <v>0</v>
      </c>
      <c r="AM27" s="12">
        <f>+SUMIFS('BLG1222'!$I:$I,'BLG1222'!$A:$A,'ALL 2022'!$2:$2,'BLG1222'!$D:$D,'ALL 2022'!$D:$D)</f>
        <v>0</v>
      </c>
      <c r="AN27" s="12">
        <f>+SUMIFS('BLG1222'!$I:$I,'BLG1222'!$A:$A,'ALL 2022'!$2:$2,'BLG1222'!$D:$D,'ALL 2022'!$D:$D)</f>
        <v>0</v>
      </c>
      <c r="AO27" s="12">
        <f>+SUMIFS('BLG1222'!$I:$I,'BLG1222'!$A:$A,'ALL 2022'!$2:$2,'BLG1222'!$D:$D,'ALL 2022'!$D:$D)</f>
        <v>0</v>
      </c>
      <c r="AP27" s="12">
        <f>+SUMIFS('BLG1222'!$I:$I,'BLG1222'!$A:$A,'ALL 2022'!$2:$2,'BLG1222'!$D:$D,'ALL 2022'!$D:$D)</f>
        <v>0</v>
      </c>
      <c r="AQ27" s="164">
        <f t="shared" si="4"/>
        <v>-46070273.259999998</v>
      </c>
      <c r="AR27" s="165">
        <f t="shared" si="5"/>
        <v>-9743.0022438168144</v>
      </c>
    </row>
    <row r="28" spans="1:44" hidden="1" x14ac:dyDescent="0.25">
      <c r="A28" s="11" t="str">
        <f t="shared" si="1"/>
        <v>1</v>
      </c>
      <c r="B28" s="11" t="str">
        <f t="shared" si="2"/>
        <v>16</v>
      </c>
      <c r="C28" s="11" t="str">
        <f t="shared" si="3"/>
        <v>164</v>
      </c>
      <c r="D28" s="23">
        <v>16400040</v>
      </c>
      <c r="E28" s="195" t="s">
        <v>3209</v>
      </c>
      <c r="F28" s="24" t="s">
        <v>2204</v>
      </c>
      <c r="G28" s="12">
        <f>+SUMIFS('BLG1222'!$I:$I,'BLG1222'!$A:$A,'ALL 2022'!$2:$2,'BLG1222'!$D:$D,'ALL 2022'!$D:$D)</f>
        <v>0</v>
      </c>
      <c r="H28" s="12">
        <f>+SUMIFS('BLG1222'!$I:$I,'BLG1222'!$A:$A,'ALL 2022'!$2:$2,'BLG1222'!$D:$D,'ALL 2022'!$D:$D)</f>
        <v>0</v>
      </c>
      <c r="I28" s="12">
        <f>+SUMIFS('BLG1222'!$I:$I,'BLG1222'!$A:$A,'ALL 2022'!$2:$2,'BLG1222'!$D:$D,'ALL 2022'!$D:$D)</f>
        <v>0</v>
      </c>
      <c r="J28" s="12">
        <f>+SUMIFS('BLG1222'!$I:$I,'BLG1222'!$A:$A,'ALL 2022'!$2:$2,'BLG1222'!$D:$D,'ALL 2022'!$D:$D)</f>
        <v>0</v>
      </c>
      <c r="K28" s="12">
        <f>+SUMIFS('BLG1222'!$I:$I,'BLG1222'!$A:$A,'ALL 2022'!$2:$2,'BLG1222'!$D:$D,'ALL 2022'!$D:$D)</f>
        <v>0</v>
      </c>
      <c r="L28" s="12">
        <f>+SUMIFS('BLG1222'!$I:$I,'BLG1222'!$A:$A,'ALL 2022'!$2:$2,'BLG1222'!$D:$D,'ALL 2022'!$D:$D)</f>
        <v>0</v>
      </c>
      <c r="M28" s="12">
        <f>+SUMIFS('BLG1222'!$I:$I,'BLG1222'!$A:$A,'ALL 2022'!$2:$2,'BLG1222'!$D:$D,'ALL 2022'!$D:$D)</f>
        <v>0</v>
      </c>
      <c r="N28" s="12">
        <f>+SUMIFS('BLG1222'!$I:$I,'BLG1222'!$A:$A,'ALL 2022'!$2:$2,'BLG1222'!$D:$D,'ALL 2022'!$D:$D)</f>
        <v>0</v>
      </c>
      <c r="O28" s="12">
        <f>+SUMIFS('BLG1222'!$I:$I,'BLG1222'!$A:$A,'ALL 2022'!$2:$2,'BLG1222'!$D:$D,'ALL 2022'!$D:$D)</f>
        <v>0</v>
      </c>
      <c r="P28" s="12">
        <f>+SUMIFS('BLG1222'!$I:$I,'BLG1222'!$A:$A,'ALL 2022'!$2:$2,'BLG1222'!$D:$D,'ALL 2022'!$D:$D)</f>
        <v>0</v>
      </c>
      <c r="Q28" s="12">
        <f>+SUMIFS('BLG1222'!$I:$I,'BLG1222'!$A:$A,'ALL 2022'!$2:$2,'BLG1222'!$D:$D,'ALL 2022'!$D:$D)</f>
        <v>0</v>
      </c>
      <c r="R28" s="12">
        <f>+SUMIFS('BLG1222'!$I:$I,'BLG1222'!$A:$A,'ALL 2022'!$2:$2,'BLG1222'!$D:$D,'ALL 2022'!$D:$D)</f>
        <v>0</v>
      </c>
      <c r="S28" s="12">
        <f>+SUMIFS('BLG1222'!$I:$I,'BLG1222'!$A:$A,'ALL 2022'!$2:$2,'BLG1222'!$D:$D,'ALL 2022'!$D:$D)</f>
        <v>0</v>
      </c>
      <c r="T28" s="12">
        <f>+SUMIFS('BLG1222'!$I:$I,'BLG1222'!$A:$A,'ALL 2022'!$2:$2,'BLG1222'!$D:$D,'ALL 2022'!$D:$D)</f>
        <v>0</v>
      </c>
      <c r="U28" s="12">
        <f>+SUMIFS('BLG1222'!$I:$I,'BLG1222'!$A:$A,'ALL 2022'!$2:$2,'BLG1222'!$D:$D,'ALL 2022'!$D:$D)</f>
        <v>-46070273.259999998</v>
      </c>
      <c r="V28" s="12">
        <f>+SUMIFS('BLG1222'!$I:$I,'BLG1222'!$A:$A,'ALL 2022'!$2:$2,'BLG1222'!$D:$D,'ALL 2022'!$D:$D)</f>
        <v>0</v>
      </c>
      <c r="W28" s="12">
        <f>+SUMIFS('BLG1222'!$I:$I,'BLG1222'!$A:$A,'ALL 2022'!$2:$2,'BLG1222'!$D:$D,'ALL 2022'!$D:$D)</f>
        <v>0</v>
      </c>
      <c r="X28" s="12">
        <f>+SUMIFS('BLG1222'!$I:$I,'BLG1222'!$A:$A,'ALL 2022'!$2:$2,'BLG1222'!$D:$D,'ALL 2022'!$D:$D)</f>
        <v>0</v>
      </c>
      <c r="Y28" s="12">
        <f>+SUMIFS('BLG1222'!$I:$I,'BLG1222'!$A:$A,'ALL 2022'!$2:$2,'BLG1222'!$D:$D,'ALL 2022'!$D:$D)</f>
        <v>0</v>
      </c>
      <c r="Z28" s="12">
        <f>+SUMIFS('BLG1222'!$I:$I,'BLG1222'!$A:$A,'ALL 2022'!$2:$2,'BLG1222'!$D:$D,'ALL 2022'!$D:$D)</f>
        <v>0</v>
      </c>
      <c r="AA28" s="12">
        <f>+SUMIFS('BLG1222'!$I:$I,'BLG1222'!$A:$A,'ALL 2022'!$2:$2,'BLG1222'!$D:$D,'ALL 2022'!$D:$D)</f>
        <v>0</v>
      </c>
      <c r="AB28" s="12">
        <f>+SUMIFS('BLG1222'!$I:$I,'BLG1222'!$A:$A,'ALL 2022'!$2:$2,'BLG1222'!$D:$D,'ALL 2022'!$D:$D)</f>
        <v>0</v>
      </c>
      <c r="AC28" s="12">
        <f>+SUMIFS('BLG1222'!$I:$I,'BLG1222'!$A:$A,'ALL 2022'!$2:$2,'BLG1222'!$D:$D,'ALL 2022'!$D:$D)</f>
        <v>0</v>
      </c>
      <c r="AD28" s="12">
        <f>+SUMIFS('BLG1222'!$I:$I,'BLG1222'!$A:$A,'ALL 2022'!$2:$2,'BLG1222'!$D:$D,'ALL 2022'!$D:$D)</f>
        <v>0</v>
      </c>
      <c r="AE28" s="12">
        <f>+SUMIFS('BLG1222'!$I:$I,'BLG1222'!$A:$A,'ALL 2022'!$2:$2,'BLG1222'!$D:$D,'ALL 2022'!$D:$D)</f>
        <v>0</v>
      </c>
      <c r="AF28" s="12">
        <f>+SUMIFS('BLG1222'!$I:$I,'BLG1222'!$A:$A,'ALL 2022'!$2:$2,'BLG1222'!$D:$D,'ALL 2022'!$D:$D)</f>
        <v>0</v>
      </c>
      <c r="AG28" s="12">
        <f>+SUMIFS('BLG1222'!$I:$I,'BLG1222'!$A:$A,'ALL 2022'!$2:$2,'BLG1222'!$D:$D,'ALL 2022'!$D:$D)</f>
        <v>0</v>
      </c>
      <c r="AH28" s="12">
        <f>+SUMIFS('BLG1222'!$I:$I,'BLG1222'!$A:$A,'ALL 2022'!$2:$2,'BLG1222'!$D:$D,'ALL 2022'!$D:$D)</f>
        <v>0</v>
      </c>
      <c r="AI28" s="12">
        <f>+SUMIFS('BLG1222'!$I:$I,'BLG1222'!$A:$A,'ALL 2022'!$2:$2,'BLG1222'!$D:$D,'ALL 2022'!$D:$D)</f>
        <v>0</v>
      </c>
      <c r="AJ28" s="12">
        <f>+SUMIFS('BLG1222'!$I:$I,'BLG1222'!$A:$A,'ALL 2022'!$2:$2,'BLG1222'!$D:$D,'ALL 2022'!$D:$D)</f>
        <v>0</v>
      </c>
      <c r="AK28" s="12">
        <f>+SUMIFS('BLG1222'!$I:$I,'BLG1222'!$A:$A,'ALL 2022'!$2:$2,'BLG1222'!$D:$D,'ALL 2022'!$D:$D)</f>
        <v>0</v>
      </c>
      <c r="AL28" s="12">
        <f>+SUMIFS('BLG1222'!$I:$I,'BLG1222'!$A:$A,'ALL 2022'!$2:$2,'BLG1222'!$D:$D,'ALL 2022'!$D:$D)</f>
        <v>0</v>
      </c>
      <c r="AM28" s="12">
        <f>+SUMIFS('BLG1222'!$I:$I,'BLG1222'!$A:$A,'ALL 2022'!$2:$2,'BLG1222'!$D:$D,'ALL 2022'!$D:$D)</f>
        <v>0</v>
      </c>
      <c r="AN28" s="12">
        <f>+SUMIFS('BLG1222'!$I:$I,'BLG1222'!$A:$A,'ALL 2022'!$2:$2,'BLG1222'!$D:$D,'ALL 2022'!$D:$D)</f>
        <v>0</v>
      </c>
      <c r="AO28" s="12">
        <f>+SUMIFS('BLG1222'!$I:$I,'BLG1222'!$A:$A,'ALL 2022'!$2:$2,'BLG1222'!$D:$D,'ALL 2022'!$D:$D)</f>
        <v>0</v>
      </c>
      <c r="AP28" s="12">
        <f>+SUMIFS('BLG1222'!$I:$I,'BLG1222'!$A:$A,'ALL 2022'!$2:$2,'BLG1222'!$D:$D,'ALL 2022'!$D:$D)</f>
        <v>0</v>
      </c>
      <c r="AQ28" s="164">
        <f t="shared" si="4"/>
        <v>-46070273.259999998</v>
      </c>
      <c r="AR28" s="165">
        <f t="shared" si="5"/>
        <v>-9743.0022438168144</v>
      </c>
    </row>
    <row r="29" spans="1:44" hidden="1" x14ac:dyDescent="0.25">
      <c r="A29" s="11" t="str">
        <f t="shared" si="1"/>
        <v>1</v>
      </c>
      <c r="B29" s="11" t="str">
        <f t="shared" si="2"/>
        <v>16</v>
      </c>
      <c r="C29" s="11" t="str">
        <f t="shared" si="3"/>
        <v>164</v>
      </c>
      <c r="D29" s="23">
        <v>16400050</v>
      </c>
      <c r="E29" s="195" t="s">
        <v>3209</v>
      </c>
      <c r="F29" s="24" t="s">
        <v>2205</v>
      </c>
      <c r="G29" s="12">
        <f>+SUMIFS('BLG1222'!$I:$I,'BLG1222'!$A:$A,'ALL 2022'!$2:$2,'BLG1222'!$D:$D,'ALL 2022'!$D:$D)</f>
        <v>0</v>
      </c>
      <c r="H29" s="12">
        <f>+SUMIFS('BLG1222'!$I:$I,'BLG1222'!$A:$A,'ALL 2022'!$2:$2,'BLG1222'!$D:$D,'ALL 2022'!$D:$D)</f>
        <v>0</v>
      </c>
      <c r="I29" s="12">
        <f>+SUMIFS('BLG1222'!$I:$I,'BLG1222'!$A:$A,'ALL 2022'!$2:$2,'BLG1222'!$D:$D,'ALL 2022'!$D:$D)</f>
        <v>0</v>
      </c>
      <c r="J29" s="12">
        <f>+SUMIFS('BLG1222'!$I:$I,'BLG1222'!$A:$A,'ALL 2022'!$2:$2,'BLG1222'!$D:$D,'ALL 2022'!$D:$D)</f>
        <v>0</v>
      </c>
      <c r="K29" s="12">
        <f>+SUMIFS('BLG1222'!$I:$I,'BLG1222'!$A:$A,'ALL 2022'!$2:$2,'BLG1222'!$D:$D,'ALL 2022'!$D:$D)</f>
        <v>0</v>
      </c>
      <c r="L29" s="12">
        <f>+SUMIFS('BLG1222'!$I:$I,'BLG1222'!$A:$A,'ALL 2022'!$2:$2,'BLG1222'!$D:$D,'ALL 2022'!$D:$D)</f>
        <v>0</v>
      </c>
      <c r="M29" s="12">
        <f>+SUMIFS('BLG1222'!$I:$I,'BLG1222'!$A:$A,'ALL 2022'!$2:$2,'BLG1222'!$D:$D,'ALL 2022'!$D:$D)</f>
        <v>0</v>
      </c>
      <c r="N29" s="12">
        <f>+SUMIFS('BLG1222'!$I:$I,'BLG1222'!$A:$A,'ALL 2022'!$2:$2,'BLG1222'!$D:$D,'ALL 2022'!$D:$D)</f>
        <v>0</v>
      </c>
      <c r="O29" s="12">
        <f>+SUMIFS('BLG1222'!$I:$I,'BLG1222'!$A:$A,'ALL 2022'!$2:$2,'BLG1222'!$D:$D,'ALL 2022'!$D:$D)</f>
        <v>0</v>
      </c>
      <c r="P29" s="12">
        <f>+SUMIFS('BLG1222'!$I:$I,'BLG1222'!$A:$A,'ALL 2022'!$2:$2,'BLG1222'!$D:$D,'ALL 2022'!$D:$D)</f>
        <v>0</v>
      </c>
      <c r="Q29" s="12">
        <f>+SUMIFS('BLG1222'!$I:$I,'BLG1222'!$A:$A,'ALL 2022'!$2:$2,'BLG1222'!$D:$D,'ALL 2022'!$D:$D)</f>
        <v>0</v>
      </c>
      <c r="R29" s="12">
        <f>+SUMIFS('BLG1222'!$I:$I,'BLG1222'!$A:$A,'ALL 2022'!$2:$2,'BLG1222'!$D:$D,'ALL 2022'!$D:$D)</f>
        <v>0</v>
      </c>
      <c r="S29" s="12">
        <f>+SUMIFS('BLG1222'!$I:$I,'BLG1222'!$A:$A,'ALL 2022'!$2:$2,'BLG1222'!$D:$D,'ALL 2022'!$D:$D)</f>
        <v>0</v>
      </c>
      <c r="T29" s="12">
        <f>+SUMIFS('BLG1222'!$I:$I,'BLG1222'!$A:$A,'ALL 2022'!$2:$2,'BLG1222'!$D:$D,'ALL 2022'!$D:$D)</f>
        <v>0</v>
      </c>
      <c r="U29" s="12">
        <f>+SUMIFS('BLG1222'!$I:$I,'BLG1222'!$A:$A,'ALL 2022'!$2:$2,'BLG1222'!$D:$D,'ALL 2022'!$D:$D)</f>
        <v>-11393242.689999999</v>
      </c>
      <c r="V29" s="12">
        <f>+SUMIFS('BLG1222'!$I:$I,'BLG1222'!$A:$A,'ALL 2022'!$2:$2,'BLG1222'!$D:$D,'ALL 2022'!$D:$D)</f>
        <v>0</v>
      </c>
      <c r="W29" s="12">
        <f>+SUMIFS('BLG1222'!$I:$I,'BLG1222'!$A:$A,'ALL 2022'!$2:$2,'BLG1222'!$D:$D,'ALL 2022'!$D:$D)</f>
        <v>0</v>
      </c>
      <c r="X29" s="12">
        <f>+SUMIFS('BLG1222'!$I:$I,'BLG1222'!$A:$A,'ALL 2022'!$2:$2,'BLG1222'!$D:$D,'ALL 2022'!$D:$D)</f>
        <v>0</v>
      </c>
      <c r="Y29" s="12">
        <f>+SUMIFS('BLG1222'!$I:$I,'BLG1222'!$A:$A,'ALL 2022'!$2:$2,'BLG1222'!$D:$D,'ALL 2022'!$D:$D)</f>
        <v>0</v>
      </c>
      <c r="Z29" s="12">
        <f>+SUMIFS('BLG1222'!$I:$I,'BLG1222'!$A:$A,'ALL 2022'!$2:$2,'BLG1222'!$D:$D,'ALL 2022'!$D:$D)</f>
        <v>0</v>
      </c>
      <c r="AA29" s="12">
        <f>+SUMIFS('BLG1222'!$I:$I,'BLG1222'!$A:$A,'ALL 2022'!$2:$2,'BLG1222'!$D:$D,'ALL 2022'!$D:$D)</f>
        <v>0</v>
      </c>
      <c r="AB29" s="12">
        <f>+SUMIFS('BLG1222'!$I:$I,'BLG1222'!$A:$A,'ALL 2022'!$2:$2,'BLG1222'!$D:$D,'ALL 2022'!$D:$D)</f>
        <v>0</v>
      </c>
      <c r="AC29" s="12">
        <f>+SUMIFS('BLG1222'!$I:$I,'BLG1222'!$A:$A,'ALL 2022'!$2:$2,'BLG1222'!$D:$D,'ALL 2022'!$D:$D)</f>
        <v>0</v>
      </c>
      <c r="AD29" s="12">
        <f>+SUMIFS('BLG1222'!$I:$I,'BLG1222'!$A:$A,'ALL 2022'!$2:$2,'BLG1222'!$D:$D,'ALL 2022'!$D:$D)</f>
        <v>0</v>
      </c>
      <c r="AE29" s="12">
        <f>+SUMIFS('BLG1222'!$I:$I,'BLG1222'!$A:$A,'ALL 2022'!$2:$2,'BLG1222'!$D:$D,'ALL 2022'!$D:$D)</f>
        <v>0</v>
      </c>
      <c r="AF29" s="12">
        <f>+SUMIFS('BLG1222'!$I:$I,'BLG1222'!$A:$A,'ALL 2022'!$2:$2,'BLG1222'!$D:$D,'ALL 2022'!$D:$D)</f>
        <v>0</v>
      </c>
      <c r="AG29" s="12">
        <f>+SUMIFS('BLG1222'!$I:$I,'BLG1222'!$A:$A,'ALL 2022'!$2:$2,'BLG1222'!$D:$D,'ALL 2022'!$D:$D)</f>
        <v>0</v>
      </c>
      <c r="AH29" s="12">
        <f>+SUMIFS('BLG1222'!$I:$I,'BLG1222'!$A:$A,'ALL 2022'!$2:$2,'BLG1222'!$D:$D,'ALL 2022'!$D:$D)</f>
        <v>0</v>
      </c>
      <c r="AI29" s="12">
        <f>+SUMIFS('BLG1222'!$I:$I,'BLG1222'!$A:$A,'ALL 2022'!$2:$2,'BLG1222'!$D:$D,'ALL 2022'!$D:$D)</f>
        <v>0</v>
      </c>
      <c r="AJ29" s="12">
        <f>+SUMIFS('BLG1222'!$I:$I,'BLG1222'!$A:$A,'ALL 2022'!$2:$2,'BLG1222'!$D:$D,'ALL 2022'!$D:$D)</f>
        <v>0</v>
      </c>
      <c r="AK29" s="12">
        <f>+SUMIFS('BLG1222'!$I:$I,'BLG1222'!$A:$A,'ALL 2022'!$2:$2,'BLG1222'!$D:$D,'ALL 2022'!$D:$D)</f>
        <v>0</v>
      </c>
      <c r="AL29" s="12">
        <f>+SUMIFS('BLG1222'!$I:$I,'BLG1222'!$A:$A,'ALL 2022'!$2:$2,'BLG1222'!$D:$D,'ALL 2022'!$D:$D)</f>
        <v>0</v>
      </c>
      <c r="AM29" s="12">
        <f>+SUMIFS('BLG1222'!$I:$I,'BLG1222'!$A:$A,'ALL 2022'!$2:$2,'BLG1222'!$D:$D,'ALL 2022'!$D:$D)</f>
        <v>0</v>
      </c>
      <c r="AN29" s="12">
        <f>+SUMIFS('BLG1222'!$I:$I,'BLG1222'!$A:$A,'ALL 2022'!$2:$2,'BLG1222'!$D:$D,'ALL 2022'!$D:$D)</f>
        <v>0</v>
      </c>
      <c r="AO29" s="12">
        <f>+SUMIFS('BLG1222'!$I:$I,'BLG1222'!$A:$A,'ALL 2022'!$2:$2,'BLG1222'!$D:$D,'ALL 2022'!$D:$D)</f>
        <v>0</v>
      </c>
      <c r="AP29" s="12">
        <f>+SUMIFS('BLG1222'!$I:$I,'BLG1222'!$A:$A,'ALL 2022'!$2:$2,'BLG1222'!$D:$D,'ALL 2022'!$D:$D)</f>
        <v>0</v>
      </c>
      <c r="AQ29" s="164">
        <f t="shared" si="4"/>
        <v>-11393242.689999999</v>
      </c>
      <c r="AR29" s="165">
        <f t="shared" si="5"/>
        <v>-2409.4580135559527</v>
      </c>
    </row>
    <row r="30" spans="1:44" hidden="1" x14ac:dyDescent="0.25">
      <c r="A30" s="11" t="str">
        <f t="shared" si="1"/>
        <v>1</v>
      </c>
      <c r="B30" s="11" t="str">
        <f t="shared" si="2"/>
        <v>16</v>
      </c>
      <c r="C30" s="11" t="str">
        <f t="shared" si="3"/>
        <v>164</v>
      </c>
      <c r="D30" s="23">
        <v>16400060</v>
      </c>
      <c r="E30" s="195" t="s">
        <v>3209</v>
      </c>
      <c r="F30" s="24" t="s">
        <v>2206</v>
      </c>
      <c r="G30" s="12">
        <f>+SUMIFS('BLG1222'!$I:$I,'BLG1222'!$A:$A,'ALL 2022'!$2:$2,'BLG1222'!$D:$D,'ALL 2022'!$D:$D)</f>
        <v>0</v>
      </c>
      <c r="H30" s="12">
        <f>+SUMIFS('BLG1222'!$I:$I,'BLG1222'!$A:$A,'ALL 2022'!$2:$2,'BLG1222'!$D:$D,'ALL 2022'!$D:$D)</f>
        <v>0</v>
      </c>
      <c r="I30" s="12">
        <f>+SUMIFS('BLG1222'!$I:$I,'BLG1222'!$A:$A,'ALL 2022'!$2:$2,'BLG1222'!$D:$D,'ALL 2022'!$D:$D)</f>
        <v>0</v>
      </c>
      <c r="J30" s="12">
        <f>+SUMIFS('BLG1222'!$I:$I,'BLG1222'!$A:$A,'ALL 2022'!$2:$2,'BLG1222'!$D:$D,'ALL 2022'!$D:$D)</f>
        <v>0</v>
      </c>
      <c r="K30" s="12">
        <f>+SUMIFS('BLG1222'!$I:$I,'BLG1222'!$A:$A,'ALL 2022'!$2:$2,'BLG1222'!$D:$D,'ALL 2022'!$D:$D)</f>
        <v>0</v>
      </c>
      <c r="L30" s="12">
        <f>+SUMIFS('BLG1222'!$I:$I,'BLG1222'!$A:$A,'ALL 2022'!$2:$2,'BLG1222'!$D:$D,'ALL 2022'!$D:$D)</f>
        <v>0</v>
      </c>
      <c r="M30" s="12">
        <f>+SUMIFS('BLG1222'!$I:$I,'BLG1222'!$A:$A,'ALL 2022'!$2:$2,'BLG1222'!$D:$D,'ALL 2022'!$D:$D)</f>
        <v>0</v>
      </c>
      <c r="N30" s="12">
        <f>+SUMIFS('BLG1222'!$I:$I,'BLG1222'!$A:$A,'ALL 2022'!$2:$2,'BLG1222'!$D:$D,'ALL 2022'!$D:$D)</f>
        <v>0</v>
      </c>
      <c r="O30" s="12">
        <f>+SUMIFS('BLG1222'!$I:$I,'BLG1222'!$A:$A,'ALL 2022'!$2:$2,'BLG1222'!$D:$D,'ALL 2022'!$D:$D)</f>
        <v>0</v>
      </c>
      <c r="P30" s="12">
        <f>+SUMIFS('BLG1222'!$I:$I,'BLG1222'!$A:$A,'ALL 2022'!$2:$2,'BLG1222'!$D:$D,'ALL 2022'!$D:$D)</f>
        <v>0</v>
      </c>
      <c r="Q30" s="12">
        <f>+SUMIFS('BLG1222'!$I:$I,'BLG1222'!$A:$A,'ALL 2022'!$2:$2,'BLG1222'!$D:$D,'ALL 2022'!$D:$D)</f>
        <v>0</v>
      </c>
      <c r="R30" s="12">
        <f>+SUMIFS('BLG1222'!$I:$I,'BLG1222'!$A:$A,'ALL 2022'!$2:$2,'BLG1222'!$D:$D,'ALL 2022'!$D:$D)</f>
        <v>0</v>
      </c>
      <c r="S30" s="12">
        <f>+SUMIFS('BLG1222'!$I:$I,'BLG1222'!$A:$A,'ALL 2022'!$2:$2,'BLG1222'!$D:$D,'ALL 2022'!$D:$D)</f>
        <v>0</v>
      </c>
      <c r="T30" s="12">
        <f>+SUMIFS('BLG1222'!$I:$I,'BLG1222'!$A:$A,'ALL 2022'!$2:$2,'BLG1222'!$D:$D,'ALL 2022'!$D:$D)</f>
        <v>0</v>
      </c>
      <c r="U30" s="12">
        <f>+SUMIFS('BLG1222'!$I:$I,'BLG1222'!$A:$A,'ALL 2022'!$2:$2,'BLG1222'!$D:$D,'ALL 2022'!$D:$D)</f>
        <v>-25142893.940000001</v>
      </c>
      <c r="V30" s="12">
        <f>+SUMIFS('BLG1222'!$I:$I,'BLG1222'!$A:$A,'ALL 2022'!$2:$2,'BLG1222'!$D:$D,'ALL 2022'!$D:$D)</f>
        <v>0</v>
      </c>
      <c r="W30" s="12">
        <f>+SUMIFS('BLG1222'!$I:$I,'BLG1222'!$A:$A,'ALL 2022'!$2:$2,'BLG1222'!$D:$D,'ALL 2022'!$D:$D)</f>
        <v>0</v>
      </c>
      <c r="X30" s="12">
        <f>+SUMIFS('BLG1222'!$I:$I,'BLG1222'!$A:$A,'ALL 2022'!$2:$2,'BLG1222'!$D:$D,'ALL 2022'!$D:$D)</f>
        <v>0</v>
      </c>
      <c r="Y30" s="12">
        <f>+SUMIFS('BLG1222'!$I:$I,'BLG1222'!$A:$A,'ALL 2022'!$2:$2,'BLG1222'!$D:$D,'ALL 2022'!$D:$D)</f>
        <v>0</v>
      </c>
      <c r="Z30" s="12">
        <f>+SUMIFS('BLG1222'!$I:$I,'BLG1222'!$A:$A,'ALL 2022'!$2:$2,'BLG1222'!$D:$D,'ALL 2022'!$D:$D)</f>
        <v>0</v>
      </c>
      <c r="AA30" s="12">
        <f>+SUMIFS('BLG1222'!$I:$I,'BLG1222'!$A:$A,'ALL 2022'!$2:$2,'BLG1222'!$D:$D,'ALL 2022'!$D:$D)</f>
        <v>0</v>
      </c>
      <c r="AB30" s="12">
        <f>+SUMIFS('BLG1222'!$I:$I,'BLG1222'!$A:$A,'ALL 2022'!$2:$2,'BLG1222'!$D:$D,'ALL 2022'!$D:$D)</f>
        <v>0</v>
      </c>
      <c r="AC30" s="12">
        <f>+SUMIFS('BLG1222'!$I:$I,'BLG1222'!$A:$A,'ALL 2022'!$2:$2,'BLG1222'!$D:$D,'ALL 2022'!$D:$D)</f>
        <v>0</v>
      </c>
      <c r="AD30" s="12">
        <f>+SUMIFS('BLG1222'!$I:$I,'BLG1222'!$A:$A,'ALL 2022'!$2:$2,'BLG1222'!$D:$D,'ALL 2022'!$D:$D)</f>
        <v>0</v>
      </c>
      <c r="AE30" s="12">
        <f>+SUMIFS('BLG1222'!$I:$I,'BLG1222'!$A:$A,'ALL 2022'!$2:$2,'BLG1222'!$D:$D,'ALL 2022'!$D:$D)</f>
        <v>0</v>
      </c>
      <c r="AF30" s="12">
        <f>+SUMIFS('BLG1222'!$I:$I,'BLG1222'!$A:$A,'ALL 2022'!$2:$2,'BLG1222'!$D:$D,'ALL 2022'!$D:$D)</f>
        <v>0</v>
      </c>
      <c r="AG30" s="12">
        <f>+SUMIFS('BLG1222'!$I:$I,'BLG1222'!$A:$A,'ALL 2022'!$2:$2,'BLG1222'!$D:$D,'ALL 2022'!$D:$D)</f>
        <v>0</v>
      </c>
      <c r="AH30" s="12">
        <f>+SUMIFS('BLG1222'!$I:$I,'BLG1222'!$A:$A,'ALL 2022'!$2:$2,'BLG1222'!$D:$D,'ALL 2022'!$D:$D)</f>
        <v>0</v>
      </c>
      <c r="AI30" s="12">
        <f>+SUMIFS('BLG1222'!$I:$I,'BLG1222'!$A:$A,'ALL 2022'!$2:$2,'BLG1222'!$D:$D,'ALL 2022'!$D:$D)</f>
        <v>0</v>
      </c>
      <c r="AJ30" s="12">
        <f>+SUMIFS('BLG1222'!$I:$I,'BLG1222'!$A:$A,'ALL 2022'!$2:$2,'BLG1222'!$D:$D,'ALL 2022'!$D:$D)</f>
        <v>0</v>
      </c>
      <c r="AK30" s="12">
        <f>+SUMIFS('BLG1222'!$I:$I,'BLG1222'!$A:$A,'ALL 2022'!$2:$2,'BLG1222'!$D:$D,'ALL 2022'!$D:$D)</f>
        <v>0</v>
      </c>
      <c r="AL30" s="12">
        <f>+SUMIFS('BLG1222'!$I:$I,'BLG1222'!$A:$A,'ALL 2022'!$2:$2,'BLG1222'!$D:$D,'ALL 2022'!$D:$D)</f>
        <v>0</v>
      </c>
      <c r="AM30" s="12">
        <f>+SUMIFS('BLG1222'!$I:$I,'BLG1222'!$A:$A,'ALL 2022'!$2:$2,'BLG1222'!$D:$D,'ALL 2022'!$D:$D)</f>
        <v>0</v>
      </c>
      <c r="AN30" s="12">
        <f>+SUMIFS('BLG1222'!$I:$I,'BLG1222'!$A:$A,'ALL 2022'!$2:$2,'BLG1222'!$D:$D,'ALL 2022'!$D:$D)</f>
        <v>0</v>
      </c>
      <c r="AO30" s="12">
        <f>+SUMIFS('BLG1222'!$I:$I,'BLG1222'!$A:$A,'ALL 2022'!$2:$2,'BLG1222'!$D:$D,'ALL 2022'!$D:$D)</f>
        <v>0</v>
      </c>
      <c r="AP30" s="12">
        <f>+SUMIFS('BLG1222'!$I:$I,'BLG1222'!$A:$A,'ALL 2022'!$2:$2,'BLG1222'!$D:$D,'ALL 2022'!$D:$D)</f>
        <v>0</v>
      </c>
      <c r="AQ30" s="164">
        <f t="shared" si="4"/>
        <v>-25142893.940000001</v>
      </c>
      <c r="AR30" s="165">
        <f t="shared" si="5"/>
        <v>-5317.2524219898278</v>
      </c>
    </row>
    <row r="31" spans="1:44" hidden="1" x14ac:dyDescent="0.25">
      <c r="A31" s="11" t="str">
        <f t="shared" si="1"/>
        <v>1</v>
      </c>
      <c r="B31" s="11" t="str">
        <f t="shared" si="2"/>
        <v>16</v>
      </c>
      <c r="C31" s="11" t="str">
        <f t="shared" si="3"/>
        <v>164</v>
      </c>
      <c r="D31" s="23">
        <v>16400070</v>
      </c>
      <c r="E31" s="195" t="s">
        <v>3209</v>
      </c>
      <c r="F31" s="24" t="s">
        <v>2207</v>
      </c>
      <c r="G31" s="12">
        <f>+SUMIFS('BLG1222'!$I:$I,'BLG1222'!$A:$A,'ALL 2022'!$2:$2,'BLG1222'!$D:$D,'ALL 2022'!$D:$D)</f>
        <v>0</v>
      </c>
      <c r="H31" s="12">
        <f>+SUMIFS('BLG1222'!$I:$I,'BLG1222'!$A:$A,'ALL 2022'!$2:$2,'BLG1222'!$D:$D,'ALL 2022'!$D:$D)</f>
        <v>0</v>
      </c>
      <c r="I31" s="12">
        <f>+SUMIFS('BLG1222'!$I:$I,'BLG1222'!$A:$A,'ALL 2022'!$2:$2,'BLG1222'!$D:$D,'ALL 2022'!$D:$D)</f>
        <v>0</v>
      </c>
      <c r="J31" s="12">
        <f>+SUMIFS('BLG1222'!$I:$I,'BLG1222'!$A:$A,'ALL 2022'!$2:$2,'BLG1222'!$D:$D,'ALL 2022'!$D:$D)</f>
        <v>0</v>
      </c>
      <c r="K31" s="12">
        <f>+SUMIFS('BLG1222'!$I:$I,'BLG1222'!$A:$A,'ALL 2022'!$2:$2,'BLG1222'!$D:$D,'ALL 2022'!$D:$D)</f>
        <v>0</v>
      </c>
      <c r="L31" s="12">
        <f>+SUMIFS('BLG1222'!$I:$I,'BLG1222'!$A:$A,'ALL 2022'!$2:$2,'BLG1222'!$D:$D,'ALL 2022'!$D:$D)</f>
        <v>0</v>
      </c>
      <c r="M31" s="12">
        <f>+SUMIFS('BLG1222'!$I:$I,'BLG1222'!$A:$A,'ALL 2022'!$2:$2,'BLG1222'!$D:$D,'ALL 2022'!$D:$D)</f>
        <v>0</v>
      </c>
      <c r="N31" s="12">
        <f>+SUMIFS('BLG1222'!$I:$I,'BLG1222'!$A:$A,'ALL 2022'!$2:$2,'BLG1222'!$D:$D,'ALL 2022'!$D:$D)</f>
        <v>0</v>
      </c>
      <c r="O31" s="12">
        <f>+SUMIFS('BLG1222'!$I:$I,'BLG1222'!$A:$A,'ALL 2022'!$2:$2,'BLG1222'!$D:$D,'ALL 2022'!$D:$D)</f>
        <v>0</v>
      </c>
      <c r="P31" s="12">
        <f>+SUMIFS('BLG1222'!$I:$I,'BLG1222'!$A:$A,'ALL 2022'!$2:$2,'BLG1222'!$D:$D,'ALL 2022'!$D:$D)</f>
        <v>0</v>
      </c>
      <c r="Q31" s="12">
        <f>+SUMIFS('BLG1222'!$I:$I,'BLG1222'!$A:$A,'ALL 2022'!$2:$2,'BLG1222'!$D:$D,'ALL 2022'!$D:$D)</f>
        <v>0</v>
      </c>
      <c r="R31" s="12">
        <f>+SUMIFS('BLG1222'!$I:$I,'BLG1222'!$A:$A,'ALL 2022'!$2:$2,'BLG1222'!$D:$D,'ALL 2022'!$D:$D)</f>
        <v>0</v>
      </c>
      <c r="S31" s="12">
        <f>+SUMIFS('BLG1222'!$I:$I,'BLG1222'!$A:$A,'ALL 2022'!$2:$2,'BLG1222'!$D:$D,'ALL 2022'!$D:$D)</f>
        <v>0</v>
      </c>
      <c r="T31" s="12">
        <f>+SUMIFS('BLG1222'!$I:$I,'BLG1222'!$A:$A,'ALL 2022'!$2:$2,'BLG1222'!$D:$D,'ALL 2022'!$D:$D)</f>
        <v>0</v>
      </c>
      <c r="U31" s="12">
        <f>+SUMIFS('BLG1222'!$I:$I,'BLG1222'!$A:$A,'ALL 2022'!$2:$2,'BLG1222'!$D:$D,'ALL 2022'!$D:$D)</f>
        <v>-34888171.18</v>
      </c>
      <c r="V31" s="12">
        <f>+SUMIFS('BLG1222'!$I:$I,'BLG1222'!$A:$A,'ALL 2022'!$2:$2,'BLG1222'!$D:$D,'ALL 2022'!$D:$D)</f>
        <v>0</v>
      </c>
      <c r="W31" s="12">
        <f>+SUMIFS('BLG1222'!$I:$I,'BLG1222'!$A:$A,'ALL 2022'!$2:$2,'BLG1222'!$D:$D,'ALL 2022'!$D:$D)</f>
        <v>0</v>
      </c>
      <c r="X31" s="12">
        <f>+SUMIFS('BLG1222'!$I:$I,'BLG1222'!$A:$A,'ALL 2022'!$2:$2,'BLG1222'!$D:$D,'ALL 2022'!$D:$D)</f>
        <v>0</v>
      </c>
      <c r="Y31" s="12">
        <f>+SUMIFS('BLG1222'!$I:$I,'BLG1222'!$A:$A,'ALL 2022'!$2:$2,'BLG1222'!$D:$D,'ALL 2022'!$D:$D)</f>
        <v>0</v>
      </c>
      <c r="Z31" s="12">
        <f>+SUMIFS('BLG1222'!$I:$I,'BLG1222'!$A:$A,'ALL 2022'!$2:$2,'BLG1222'!$D:$D,'ALL 2022'!$D:$D)</f>
        <v>0</v>
      </c>
      <c r="AA31" s="12">
        <f>+SUMIFS('BLG1222'!$I:$I,'BLG1222'!$A:$A,'ALL 2022'!$2:$2,'BLG1222'!$D:$D,'ALL 2022'!$D:$D)</f>
        <v>0</v>
      </c>
      <c r="AB31" s="12">
        <f>+SUMIFS('BLG1222'!$I:$I,'BLG1222'!$A:$A,'ALL 2022'!$2:$2,'BLG1222'!$D:$D,'ALL 2022'!$D:$D)</f>
        <v>0</v>
      </c>
      <c r="AC31" s="12">
        <f>+SUMIFS('BLG1222'!$I:$I,'BLG1222'!$A:$A,'ALL 2022'!$2:$2,'BLG1222'!$D:$D,'ALL 2022'!$D:$D)</f>
        <v>0</v>
      </c>
      <c r="AD31" s="12">
        <f>+SUMIFS('BLG1222'!$I:$I,'BLG1222'!$A:$A,'ALL 2022'!$2:$2,'BLG1222'!$D:$D,'ALL 2022'!$D:$D)</f>
        <v>0</v>
      </c>
      <c r="AE31" s="12">
        <f>+SUMIFS('BLG1222'!$I:$I,'BLG1222'!$A:$A,'ALL 2022'!$2:$2,'BLG1222'!$D:$D,'ALL 2022'!$D:$D)</f>
        <v>0</v>
      </c>
      <c r="AF31" s="12">
        <f>+SUMIFS('BLG1222'!$I:$I,'BLG1222'!$A:$A,'ALL 2022'!$2:$2,'BLG1222'!$D:$D,'ALL 2022'!$D:$D)</f>
        <v>0</v>
      </c>
      <c r="AG31" s="12">
        <f>+SUMIFS('BLG1222'!$I:$I,'BLG1222'!$A:$A,'ALL 2022'!$2:$2,'BLG1222'!$D:$D,'ALL 2022'!$D:$D)</f>
        <v>0</v>
      </c>
      <c r="AH31" s="12">
        <f>+SUMIFS('BLG1222'!$I:$I,'BLG1222'!$A:$A,'ALL 2022'!$2:$2,'BLG1222'!$D:$D,'ALL 2022'!$D:$D)</f>
        <v>0</v>
      </c>
      <c r="AI31" s="12">
        <f>+SUMIFS('BLG1222'!$I:$I,'BLG1222'!$A:$A,'ALL 2022'!$2:$2,'BLG1222'!$D:$D,'ALL 2022'!$D:$D)</f>
        <v>0</v>
      </c>
      <c r="AJ31" s="12">
        <f>+SUMIFS('BLG1222'!$I:$I,'BLG1222'!$A:$A,'ALL 2022'!$2:$2,'BLG1222'!$D:$D,'ALL 2022'!$D:$D)</f>
        <v>0</v>
      </c>
      <c r="AK31" s="12">
        <f>+SUMIFS('BLG1222'!$I:$I,'BLG1222'!$A:$A,'ALL 2022'!$2:$2,'BLG1222'!$D:$D,'ALL 2022'!$D:$D)</f>
        <v>0</v>
      </c>
      <c r="AL31" s="12">
        <f>+SUMIFS('BLG1222'!$I:$I,'BLG1222'!$A:$A,'ALL 2022'!$2:$2,'BLG1222'!$D:$D,'ALL 2022'!$D:$D)</f>
        <v>0</v>
      </c>
      <c r="AM31" s="12">
        <f>+SUMIFS('BLG1222'!$I:$I,'BLG1222'!$A:$A,'ALL 2022'!$2:$2,'BLG1222'!$D:$D,'ALL 2022'!$D:$D)</f>
        <v>0</v>
      </c>
      <c r="AN31" s="12">
        <f>+SUMIFS('BLG1222'!$I:$I,'BLG1222'!$A:$A,'ALL 2022'!$2:$2,'BLG1222'!$D:$D,'ALL 2022'!$D:$D)</f>
        <v>0</v>
      </c>
      <c r="AO31" s="12">
        <f>+SUMIFS('BLG1222'!$I:$I,'BLG1222'!$A:$A,'ALL 2022'!$2:$2,'BLG1222'!$D:$D,'ALL 2022'!$D:$D)</f>
        <v>0</v>
      </c>
      <c r="AP31" s="12">
        <f>+SUMIFS('BLG1222'!$I:$I,'BLG1222'!$A:$A,'ALL 2022'!$2:$2,'BLG1222'!$D:$D,'ALL 2022'!$D:$D)</f>
        <v>0</v>
      </c>
      <c r="AQ31" s="164">
        <f t="shared" si="4"/>
        <v>-34888171.18</v>
      </c>
      <c r="AR31" s="165">
        <f t="shared" si="5"/>
        <v>-7378.1965253618973</v>
      </c>
    </row>
    <row r="32" spans="1:44" hidden="1" x14ac:dyDescent="0.25">
      <c r="A32" s="11" t="str">
        <f t="shared" si="1"/>
        <v>1</v>
      </c>
      <c r="B32" s="11" t="str">
        <f t="shared" si="2"/>
        <v>16</v>
      </c>
      <c r="C32" s="11" t="str">
        <f t="shared" si="3"/>
        <v>164</v>
      </c>
      <c r="D32" s="23">
        <v>16400080</v>
      </c>
      <c r="E32" s="195" t="s">
        <v>3209</v>
      </c>
      <c r="F32" s="24" t="s">
        <v>2208</v>
      </c>
      <c r="G32" s="12">
        <f>+SUMIFS('BLG1222'!$I:$I,'BLG1222'!$A:$A,'ALL 2022'!$2:$2,'BLG1222'!$D:$D,'ALL 2022'!$D:$D)</f>
        <v>0</v>
      </c>
      <c r="H32" s="12">
        <f>+SUMIFS('BLG1222'!$I:$I,'BLG1222'!$A:$A,'ALL 2022'!$2:$2,'BLG1222'!$D:$D,'ALL 2022'!$D:$D)</f>
        <v>0</v>
      </c>
      <c r="I32" s="12">
        <f>+SUMIFS('BLG1222'!$I:$I,'BLG1222'!$A:$A,'ALL 2022'!$2:$2,'BLG1222'!$D:$D,'ALL 2022'!$D:$D)</f>
        <v>0</v>
      </c>
      <c r="J32" s="12">
        <f>+SUMIFS('BLG1222'!$I:$I,'BLG1222'!$A:$A,'ALL 2022'!$2:$2,'BLG1222'!$D:$D,'ALL 2022'!$D:$D)</f>
        <v>0</v>
      </c>
      <c r="K32" s="12">
        <f>+SUMIFS('BLG1222'!$I:$I,'BLG1222'!$A:$A,'ALL 2022'!$2:$2,'BLG1222'!$D:$D,'ALL 2022'!$D:$D)</f>
        <v>0</v>
      </c>
      <c r="L32" s="12">
        <f>+SUMIFS('BLG1222'!$I:$I,'BLG1222'!$A:$A,'ALL 2022'!$2:$2,'BLG1222'!$D:$D,'ALL 2022'!$D:$D)</f>
        <v>0</v>
      </c>
      <c r="M32" s="12">
        <f>+SUMIFS('BLG1222'!$I:$I,'BLG1222'!$A:$A,'ALL 2022'!$2:$2,'BLG1222'!$D:$D,'ALL 2022'!$D:$D)</f>
        <v>0</v>
      </c>
      <c r="N32" s="12">
        <f>+SUMIFS('BLG1222'!$I:$I,'BLG1222'!$A:$A,'ALL 2022'!$2:$2,'BLG1222'!$D:$D,'ALL 2022'!$D:$D)</f>
        <v>0</v>
      </c>
      <c r="O32" s="12">
        <f>+SUMIFS('BLG1222'!$I:$I,'BLG1222'!$A:$A,'ALL 2022'!$2:$2,'BLG1222'!$D:$D,'ALL 2022'!$D:$D)</f>
        <v>0</v>
      </c>
      <c r="P32" s="12">
        <f>+SUMIFS('BLG1222'!$I:$I,'BLG1222'!$A:$A,'ALL 2022'!$2:$2,'BLG1222'!$D:$D,'ALL 2022'!$D:$D)</f>
        <v>0</v>
      </c>
      <c r="Q32" s="12">
        <f>+SUMIFS('BLG1222'!$I:$I,'BLG1222'!$A:$A,'ALL 2022'!$2:$2,'BLG1222'!$D:$D,'ALL 2022'!$D:$D)</f>
        <v>0</v>
      </c>
      <c r="R32" s="12">
        <f>+SUMIFS('BLG1222'!$I:$I,'BLG1222'!$A:$A,'ALL 2022'!$2:$2,'BLG1222'!$D:$D,'ALL 2022'!$D:$D)</f>
        <v>0</v>
      </c>
      <c r="S32" s="12">
        <f>+SUMIFS('BLG1222'!$I:$I,'BLG1222'!$A:$A,'ALL 2022'!$2:$2,'BLG1222'!$D:$D,'ALL 2022'!$D:$D)</f>
        <v>0</v>
      </c>
      <c r="T32" s="12">
        <f>+SUMIFS('BLG1222'!$I:$I,'BLG1222'!$A:$A,'ALL 2022'!$2:$2,'BLG1222'!$D:$D,'ALL 2022'!$D:$D)</f>
        <v>0</v>
      </c>
      <c r="U32" s="12">
        <f>+SUMIFS('BLG1222'!$I:$I,'BLG1222'!$A:$A,'ALL 2022'!$2:$2,'BLG1222'!$D:$D,'ALL 2022'!$D:$D)</f>
        <v>-14379923.359999999</v>
      </c>
      <c r="V32" s="12">
        <f>+SUMIFS('BLG1222'!$I:$I,'BLG1222'!$A:$A,'ALL 2022'!$2:$2,'BLG1222'!$D:$D,'ALL 2022'!$D:$D)</f>
        <v>0</v>
      </c>
      <c r="W32" s="12">
        <f>+SUMIFS('BLG1222'!$I:$I,'BLG1222'!$A:$A,'ALL 2022'!$2:$2,'BLG1222'!$D:$D,'ALL 2022'!$D:$D)</f>
        <v>0</v>
      </c>
      <c r="X32" s="12">
        <f>+SUMIFS('BLG1222'!$I:$I,'BLG1222'!$A:$A,'ALL 2022'!$2:$2,'BLG1222'!$D:$D,'ALL 2022'!$D:$D)</f>
        <v>0</v>
      </c>
      <c r="Y32" s="12">
        <f>+SUMIFS('BLG1222'!$I:$I,'BLG1222'!$A:$A,'ALL 2022'!$2:$2,'BLG1222'!$D:$D,'ALL 2022'!$D:$D)</f>
        <v>0</v>
      </c>
      <c r="Z32" s="12">
        <f>+SUMIFS('BLG1222'!$I:$I,'BLG1222'!$A:$A,'ALL 2022'!$2:$2,'BLG1222'!$D:$D,'ALL 2022'!$D:$D)</f>
        <v>0</v>
      </c>
      <c r="AA32" s="12">
        <f>+SUMIFS('BLG1222'!$I:$I,'BLG1222'!$A:$A,'ALL 2022'!$2:$2,'BLG1222'!$D:$D,'ALL 2022'!$D:$D)</f>
        <v>0</v>
      </c>
      <c r="AB32" s="12">
        <f>+SUMIFS('BLG1222'!$I:$I,'BLG1222'!$A:$A,'ALL 2022'!$2:$2,'BLG1222'!$D:$D,'ALL 2022'!$D:$D)</f>
        <v>0</v>
      </c>
      <c r="AC32" s="12">
        <f>+SUMIFS('BLG1222'!$I:$I,'BLG1222'!$A:$A,'ALL 2022'!$2:$2,'BLG1222'!$D:$D,'ALL 2022'!$D:$D)</f>
        <v>0</v>
      </c>
      <c r="AD32" s="12">
        <f>+SUMIFS('BLG1222'!$I:$I,'BLG1222'!$A:$A,'ALL 2022'!$2:$2,'BLG1222'!$D:$D,'ALL 2022'!$D:$D)</f>
        <v>0</v>
      </c>
      <c r="AE32" s="12">
        <f>+SUMIFS('BLG1222'!$I:$I,'BLG1222'!$A:$A,'ALL 2022'!$2:$2,'BLG1222'!$D:$D,'ALL 2022'!$D:$D)</f>
        <v>0</v>
      </c>
      <c r="AF32" s="12">
        <f>+SUMIFS('BLG1222'!$I:$I,'BLG1222'!$A:$A,'ALL 2022'!$2:$2,'BLG1222'!$D:$D,'ALL 2022'!$D:$D)</f>
        <v>0</v>
      </c>
      <c r="AG32" s="12">
        <f>+SUMIFS('BLG1222'!$I:$I,'BLG1222'!$A:$A,'ALL 2022'!$2:$2,'BLG1222'!$D:$D,'ALL 2022'!$D:$D)</f>
        <v>0</v>
      </c>
      <c r="AH32" s="12">
        <f>+SUMIFS('BLG1222'!$I:$I,'BLG1222'!$A:$A,'ALL 2022'!$2:$2,'BLG1222'!$D:$D,'ALL 2022'!$D:$D)</f>
        <v>0</v>
      </c>
      <c r="AI32" s="12">
        <f>+SUMIFS('BLG1222'!$I:$I,'BLG1222'!$A:$A,'ALL 2022'!$2:$2,'BLG1222'!$D:$D,'ALL 2022'!$D:$D)</f>
        <v>0</v>
      </c>
      <c r="AJ32" s="12">
        <f>+SUMIFS('BLG1222'!$I:$I,'BLG1222'!$A:$A,'ALL 2022'!$2:$2,'BLG1222'!$D:$D,'ALL 2022'!$D:$D)</f>
        <v>0</v>
      </c>
      <c r="AK32" s="12">
        <f>+SUMIFS('BLG1222'!$I:$I,'BLG1222'!$A:$A,'ALL 2022'!$2:$2,'BLG1222'!$D:$D,'ALL 2022'!$D:$D)</f>
        <v>0</v>
      </c>
      <c r="AL32" s="12">
        <f>+SUMIFS('BLG1222'!$I:$I,'BLG1222'!$A:$A,'ALL 2022'!$2:$2,'BLG1222'!$D:$D,'ALL 2022'!$D:$D)</f>
        <v>0</v>
      </c>
      <c r="AM32" s="12">
        <f>+SUMIFS('BLG1222'!$I:$I,'BLG1222'!$A:$A,'ALL 2022'!$2:$2,'BLG1222'!$D:$D,'ALL 2022'!$D:$D)</f>
        <v>0</v>
      </c>
      <c r="AN32" s="12">
        <f>+SUMIFS('BLG1222'!$I:$I,'BLG1222'!$A:$A,'ALL 2022'!$2:$2,'BLG1222'!$D:$D,'ALL 2022'!$D:$D)</f>
        <v>0</v>
      </c>
      <c r="AO32" s="12">
        <f>+SUMIFS('BLG1222'!$I:$I,'BLG1222'!$A:$A,'ALL 2022'!$2:$2,'BLG1222'!$D:$D,'ALL 2022'!$D:$D)</f>
        <v>0</v>
      </c>
      <c r="AP32" s="12">
        <f>+SUMIFS('BLG1222'!$I:$I,'BLG1222'!$A:$A,'ALL 2022'!$2:$2,'BLG1222'!$D:$D,'ALL 2022'!$D:$D)</f>
        <v>0</v>
      </c>
      <c r="AQ32" s="164">
        <f t="shared" si="4"/>
        <v>-14379923.359999999</v>
      </c>
      <c r="AR32" s="165">
        <f t="shared" si="5"/>
        <v>-3041.0851867908764</v>
      </c>
    </row>
    <row r="33" spans="1:44" hidden="1" x14ac:dyDescent="0.25">
      <c r="A33" s="11" t="str">
        <f t="shared" si="1"/>
        <v>1</v>
      </c>
      <c r="B33" s="11" t="str">
        <f t="shared" si="2"/>
        <v>16</v>
      </c>
      <c r="C33" s="11" t="str">
        <f t="shared" si="3"/>
        <v>164</v>
      </c>
      <c r="D33" s="23">
        <v>16400090</v>
      </c>
      <c r="E33" s="195" t="s">
        <v>3209</v>
      </c>
      <c r="F33" s="24" t="s">
        <v>2209</v>
      </c>
      <c r="G33" s="12">
        <f>+SUMIFS('BLG1222'!$I:$I,'BLG1222'!$A:$A,'ALL 2022'!$2:$2,'BLG1222'!$D:$D,'ALL 2022'!$D:$D)</f>
        <v>0</v>
      </c>
      <c r="H33" s="12">
        <f>+SUMIFS('BLG1222'!$I:$I,'BLG1222'!$A:$A,'ALL 2022'!$2:$2,'BLG1222'!$D:$D,'ALL 2022'!$D:$D)</f>
        <v>0</v>
      </c>
      <c r="I33" s="12">
        <f>+SUMIFS('BLG1222'!$I:$I,'BLG1222'!$A:$A,'ALL 2022'!$2:$2,'BLG1222'!$D:$D,'ALL 2022'!$D:$D)</f>
        <v>0</v>
      </c>
      <c r="J33" s="12">
        <f>+SUMIFS('BLG1222'!$I:$I,'BLG1222'!$A:$A,'ALL 2022'!$2:$2,'BLG1222'!$D:$D,'ALL 2022'!$D:$D)</f>
        <v>0</v>
      </c>
      <c r="K33" s="12">
        <f>+SUMIFS('BLG1222'!$I:$I,'BLG1222'!$A:$A,'ALL 2022'!$2:$2,'BLG1222'!$D:$D,'ALL 2022'!$D:$D)</f>
        <v>0</v>
      </c>
      <c r="L33" s="12">
        <f>+SUMIFS('BLG1222'!$I:$I,'BLG1222'!$A:$A,'ALL 2022'!$2:$2,'BLG1222'!$D:$D,'ALL 2022'!$D:$D)</f>
        <v>0</v>
      </c>
      <c r="M33" s="12">
        <f>+SUMIFS('BLG1222'!$I:$I,'BLG1222'!$A:$A,'ALL 2022'!$2:$2,'BLG1222'!$D:$D,'ALL 2022'!$D:$D)</f>
        <v>0</v>
      </c>
      <c r="N33" s="12">
        <f>+SUMIFS('BLG1222'!$I:$I,'BLG1222'!$A:$A,'ALL 2022'!$2:$2,'BLG1222'!$D:$D,'ALL 2022'!$D:$D)</f>
        <v>0</v>
      </c>
      <c r="O33" s="12">
        <f>+SUMIFS('BLG1222'!$I:$I,'BLG1222'!$A:$A,'ALL 2022'!$2:$2,'BLG1222'!$D:$D,'ALL 2022'!$D:$D)</f>
        <v>0</v>
      </c>
      <c r="P33" s="12">
        <f>+SUMIFS('BLG1222'!$I:$I,'BLG1222'!$A:$A,'ALL 2022'!$2:$2,'BLG1222'!$D:$D,'ALL 2022'!$D:$D)</f>
        <v>0</v>
      </c>
      <c r="Q33" s="12">
        <f>+SUMIFS('BLG1222'!$I:$I,'BLG1222'!$A:$A,'ALL 2022'!$2:$2,'BLG1222'!$D:$D,'ALL 2022'!$D:$D)</f>
        <v>0</v>
      </c>
      <c r="R33" s="12">
        <f>+SUMIFS('BLG1222'!$I:$I,'BLG1222'!$A:$A,'ALL 2022'!$2:$2,'BLG1222'!$D:$D,'ALL 2022'!$D:$D)</f>
        <v>0</v>
      </c>
      <c r="S33" s="12">
        <f>+SUMIFS('BLG1222'!$I:$I,'BLG1222'!$A:$A,'ALL 2022'!$2:$2,'BLG1222'!$D:$D,'ALL 2022'!$D:$D)</f>
        <v>0</v>
      </c>
      <c r="T33" s="12">
        <f>+SUMIFS('BLG1222'!$I:$I,'BLG1222'!$A:$A,'ALL 2022'!$2:$2,'BLG1222'!$D:$D,'ALL 2022'!$D:$D)</f>
        <v>0</v>
      </c>
      <c r="U33" s="12">
        <f>+SUMIFS('BLG1222'!$I:$I,'BLG1222'!$A:$A,'ALL 2022'!$2:$2,'BLG1222'!$D:$D,'ALL 2022'!$D:$D)</f>
        <v>-25172477.579999998</v>
      </c>
      <c r="V33" s="12">
        <f>+SUMIFS('BLG1222'!$I:$I,'BLG1222'!$A:$A,'ALL 2022'!$2:$2,'BLG1222'!$D:$D,'ALL 2022'!$D:$D)</f>
        <v>0</v>
      </c>
      <c r="W33" s="12">
        <f>+SUMIFS('BLG1222'!$I:$I,'BLG1222'!$A:$A,'ALL 2022'!$2:$2,'BLG1222'!$D:$D,'ALL 2022'!$D:$D)</f>
        <v>0</v>
      </c>
      <c r="X33" s="12">
        <f>+SUMIFS('BLG1222'!$I:$I,'BLG1222'!$A:$A,'ALL 2022'!$2:$2,'BLG1222'!$D:$D,'ALL 2022'!$D:$D)</f>
        <v>0</v>
      </c>
      <c r="Y33" s="12">
        <f>+SUMIFS('BLG1222'!$I:$I,'BLG1222'!$A:$A,'ALL 2022'!$2:$2,'BLG1222'!$D:$D,'ALL 2022'!$D:$D)</f>
        <v>0</v>
      </c>
      <c r="Z33" s="12">
        <f>+SUMIFS('BLG1222'!$I:$I,'BLG1222'!$A:$A,'ALL 2022'!$2:$2,'BLG1222'!$D:$D,'ALL 2022'!$D:$D)</f>
        <v>0</v>
      </c>
      <c r="AA33" s="12">
        <f>+SUMIFS('BLG1222'!$I:$I,'BLG1222'!$A:$A,'ALL 2022'!$2:$2,'BLG1222'!$D:$D,'ALL 2022'!$D:$D)</f>
        <v>0</v>
      </c>
      <c r="AB33" s="12">
        <f>+SUMIFS('BLG1222'!$I:$I,'BLG1222'!$A:$A,'ALL 2022'!$2:$2,'BLG1222'!$D:$D,'ALL 2022'!$D:$D)</f>
        <v>0</v>
      </c>
      <c r="AC33" s="12">
        <f>+SUMIFS('BLG1222'!$I:$I,'BLG1222'!$A:$A,'ALL 2022'!$2:$2,'BLG1222'!$D:$D,'ALL 2022'!$D:$D)</f>
        <v>0</v>
      </c>
      <c r="AD33" s="12">
        <f>+SUMIFS('BLG1222'!$I:$I,'BLG1222'!$A:$A,'ALL 2022'!$2:$2,'BLG1222'!$D:$D,'ALL 2022'!$D:$D)</f>
        <v>0</v>
      </c>
      <c r="AE33" s="12">
        <f>+SUMIFS('BLG1222'!$I:$I,'BLG1222'!$A:$A,'ALL 2022'!$2:$2,'BLG1222'!$D:$D,'ALL 2022'!$D:$D)</f>
        <v>0</v>
      </c>
      <c r="AF33" s="12">
        <f>+SUMIFS('BLG1222'!$I:$I,'BLG1222'!$A:$A,'ALL 2022'!$2:$2,'BLG1222'!$D:$D,'ALL 2022'!$D:$D)</f>
        <v>0</v>
      </c>
      <c r="AG33" s="12">
        <f>+SUMIFS('BLG1222'!$I:$I,'BLG1222'!$A:$A,'ALL 2022'!$2:$2,'BLG1222'!$D:$D,'ALL 2022'!$D:$D)</f>
        <v>0</v>
      </c>
      <c r="AH33" s="12">
        <f>+SUMIFS('BLG1222'!$I:$I,'BLG1222'!$A:$A,'ALL 2022'!$2:$2,'BLG1222'!$D:$D,'ALL 2022'!$D:$D)</f>
        <v>0</v>
      </c>
      <c r="AI33" s="12">
        <f>+SUMIFS('BLG1222'!$I:$I,'BLG1222'!$A:$A,'ALL 2022'!$2:$2,'BLG1222'!$D:$D,'ALL 2022'!$D:$D)</f>
        <v>0</v>
      </c>
      <c r="AJ33" s="12">
        <f>+SUMIFS('BLG1222'!$I:$I,'BLG1222'!$A:$A,'ALL 2022'!$2:$2,'BLG1222'!$D:$D,'ALL 2022'!$D:$D)</f>
        <v>0</v>
      </c>
      <c r="AK33" s="12">
        <f>+SUMIFS('BLG1222'!$I:$I,'BLG1222'!$A:$A,'ALL 2022'!$2:$2,'BLG1222'!$D:$D,'ALL 2022'!$D:$D)</f>
        <v>0</v>
      </c>
      <c r="AL33" s="12">
        <f>+SUMIFS('BLG1222'!$I:$I,'BLG1222'!$A:$A,'ALL 2022'!$2:$2,'BLG1222'!$D:$D,'ALL 2022'!$D:$D)</f>
        <v>0</v>
      </c>
      <c r="AM33" s="12">
        <f>+SUMIFS('BLG1222'!$I:$I,'BLG1222'!$A:$A,'ALL 2022'!$2:$2,'BLG1222'!$D:$D,'ALL 2022'!$D:$D)</f>
        <v>0</v>
      </c>
      <c r="AN33" s="12">
        <f>+SUMIFS('BLG1222'!$I:$I,'BLG1222'!$A:$A,'ALL 2022'!$2:$2,'BLG1222'!$D:$D,'ALL 2022'!$D:$D)</f>
        <v>0</v>
      </c>
      <c r="AO33" s="12">
        <f>+SUMIFS('BLG1222'!$I:$I,'BLG1222'!$A:$A,'ALL 2022'!$2:$2,'BLG1222'!$D:$D,'ALL 2022'!$D:$D)</f>
        <v>0</v>
      </c>
      <c r="AP33" s="12">
        <f>+SUMIFS('BLG1222'!$I:$I,'BLG1222'!$A:$A,'ALL 2022'!$2:$2,'BLG1222'!$D:$D,'ALL 2022'!$D:$D)</f>
        <v>0</v>
      </c>
      <c r="AQ33" s="164">
        <f t="shared" si="4"/>
        <v>-25172477.579999998</v>
      </c>
      <c r="AR33" s="165">
        <f t="shared" si="5"/>
        <v>-5323.508809254422</v>
      </c>
    </row>
    <row r="34" spans="1:44" hidden="1" x14ac:dyDescent="0.25">
      <c r="A34" s="11" t="str">
        <f t="shared" si="1"/>
        <v>1</v>
      </c>
      <c r="B34" s="11" t="str">
        <f t="shared" si="2"/>
        <v>16</v>
      </c>
      <c r="C34" s="11" t="str">
        <f t="shared" si="3"/>
        <v>164</v>
      </c>
      <c r="D34" s="23">
        <v>16400100</v>
      </c>
      <c r="E34" s="195" t="s">
        <v>3209</v>
      </c>
      <c r="F34" s="24" t="s">
        <v>2210</v>
      </c>
      <c r="G34" s="12">
        <f>+SUMIFS('BLG1222'!$I:$I,'BLG1222'!$A:$A,'ALL 2022'!$2:$2,'BLG1222'!$D:$D,'ALL 2022'!$D:$D)</f>
        <v>0</v>
      </c>
      <c r="H34" s="12">
        <f>+SUMIFS('BLG1222'!$I:$I,'BLG1222'!$A:$A,'ALL 2022'!$2:$2,'BLG1222'!$D:$D,'ALL 2022'!$D:$D)</f>
        <v>0</v>
      </c>
      <c r="I34" s="12">
        <f>+SUMIFS('BLG1222'!$I:$I,'BLG1222'!$A:$A,'ALL 2022'!$2:$2,'BLG1222'!$D:$D,'ALL 2022'!$D:$D)</f>
        <v>0</v>
      </c>
      <c r="J34" s="12">
        <f>+SUMIFS('BLG1222'!$I:$I,'BLG1222'!$A:$A,'ALL 2022'!$2:$2,'BLG1222'!$D:$D,'ALL 2022'!$D:$D)</f>
        <v>0</v>
      </c>
      <c r="K34" s="12">
        <f>+SUMIFS('BLG1222'!$I:$I,'BLG1222'!$A:$A,'ALL 2022'!$2:$2,'BLG1222'!$D:$D,'ALL 2022'!$D:$D)</f>
        <v>0</v>
      </c>
      <c r="L34" s="12">
        <f>+SUMIFS('BLG1222'!$I:$I,'BLG1222'!$A:$A,'ALL 2022'!$2:$2,'BLG1222'!$D:$D,'ALL 2022'!$D:$D)</f>
        <v>0</v>
      </c>
      <c r="M34" s="12">
        <f>+SUMIFS('BLG1222'!$I:$I,'BLG1222'!$A:$A,'ALL 2022'!$2:$2,'BLG1222'!$D:$D,'ALL 2022'!$D:$D)</f>
        <v>0</v>
      </c>
      <c r="N34" s="12">
        <f>+SUMIFS('BLG1222'!$I:$I,'BLG1222'!$A:$A,'ALL 2022'!$2:$2,'BLG1222'!$D:$D,'ALL 2022'!$D:$D)</f>
        <v>0</v>
      </c>
      <c r="O34" s="12">
        <f>+SUMIFS('BLG1222'!$I:$I,'BLG1222'!$A:$A,'ALL 2022'!$2:$2,'BLG1222'!$D:$D,'ALL 2022'!$D:$D)</f>
        <v>0</v>
      </c>
      <c r="P34" s="12">
        <f>+SUMIFS('BLG1222'!$I:$I,'BLG1222'!$A:$A,'ALL 2022'!$2:$2,'BLG1222'!$D:$D,'ALL 2022'!$D:$D)</f>
        <v>0</v>
      </c>
      <c r="Q34" s="12">
        <f>+SUMIFS('BLG1222'!$I:$I,'BLG1222'!$A:$A,'ALL 2022'!$2:$2,'BLG1222'!$D:$D,'ALL 2022'!$D:$D)</f>
        <v>0</v>
      </c>
      <c r="R34" s="12">
        <f>+SUMIFS('BLG1222'!$I:$I,'BLG1222'!$A:$A,'ALL 2022'!$2:$2,'BLG1222'!$D:$D,'ALL 2022'!$D:$D)</f>
        <v>0</v>
      </c>
      <c r="S34" s="12">
        <f>+SUMIFS('BLG1222'!$I:$I,'BLG1222'!$A:$A,'ALL 2022'!$2:$2,'BLG1222'!$D:$D,'ALL 2022'!$D:$D)</f>
        <v>0</v>
      </c>
      <c r="T34" s="12">
        <f>+SUMIFS('BLG1222'!$I:$I,'BLG1222'!$A:$A,'ALL 2022'!$2:$2,'BLG1222'!$D:$D,'ALL 2022'!$D:$D)</f>
        <v>0</v>
      </c>
      <c r="U34" s="12">
        <f>+SUMIFS('BLG1222'!$I:$I,'BLG1222'!$A:$A,'ALL 2022'!$2:$2,'BLG1222'!$D:$D,'ALL 2022'!$D:$D)</f>
        <v>-53187985.689999998</v>
      </c>
      <c r="V34" s="12">
        <f>+SUMIFS('BLG1222'!$I:$I,'BLG1222'!$A:$A,'ALL 2022'!$2:$2,'BLG1222'!$D:$D,'ALL 2022'!$D:$D)</f>
        <v>0</v>
      </c>
      <c r="W34" s="12">
        <f>+SUMIFS('BLG1222'!$I:$I,'BLG1222'!$A:$A,'ALL 2022'!$2:$2,'BLG1222'!$D:$D,'ALL 2022'!$D:$D)</f>
        <v>0</v>
      </c>
      <c r="X34" s="12">
        <f>+SUMIFS('BLG1222'!$I:$I,'BLG1222'!$A:$A,'ALL 2022'!$2:$2,'BLG1222'!$D:$D,'ALL 2022'!$D:$D)</f>
        <v>0</v>
      </c>
      <c r="Y34" s="12">
        <f>+SUMIFS('BLG1222'!$I:$I,'BLG1222'!$A:$A,'ALL 2022'!$2:$2,'BLG1222'!$D:$D,'ALL 2022'!$D:$D)</f>
        <v>0</v>
      </c>
      <c r="Z34" s="12">
        <f>+SUMIFS('BLG1222'!$I:$I,'BLG1222'!$A:$A,'ALL 2022'!$2:$2,'BLG1222'!$D:$D,'ALL 2022'!$D:$D)</f>
        <v>0</v>
      </c>
      <c r="AA34" s="12">
        <f>+SUMIFS('BLG1222'!$I:$I,'BLG1222'!$A:$A,'ALL 2022'!$2:$2,'BLG1222'!$D:$D,'ALL 2022'!$D:$D)</f>
        <v>0</v>
      </c>
      <c r="AB34" s="12">
        <f>+SUMIFS('BLG1222'!$I:$I,'BLG1222'!$A:$A,'ALL 2022'!$2:$2,'BLG1222'!$D:$D,'ALL 2022'!$D:$D)</f>
        <v>0</v>
      </c>
      <c r="AC34" s="12">
        <f>+SUMIFS('BLG1222'!$I:$I,'BLG1222'!$A:$A,'ALL 2022'!$2:$2,'BLG1222'!$D:$D,'ALL 2022'!$D:$D)</f>
        <v>0</v>
      </c>
      <c r="AD34" s="12">
        <f>+SUMIFS('BLG1222'!$I:$I,'BLG1222'!$A:$A,'ALL 2022'!$2:$2,'BLG1222'!$D:$D,'ALL 2022'!$D:$D)</f>
        <v>0</v>
      </c>
      <c r="AE34" s="12">
        <f>+SUMIFS('BLG1222'!$I:$I,'BLG1222'!$A:$A,'ALL 2022'!$2:$2,'BLG1222'!$D:$D,'ALL 2022'!$D:$D)</f>
        <v>0</v>
      </c>
      <c r="AF34" s="12">
        <f>+SUMIFS('BLG1222'!$I:$I,'BLG1222'!$A:$A,'ALL 2022'!$2:$2,'BLG1222'!$D:$D,'ALL 2022'!$D:$D)</f>
        <v>0</v>
      </c>
      <c r="AG34" s="12">
        <f>+SUMIFS('BLG1222'!$I:$I,'BLG1222'!$A:$A,'ALL 2022'!$2:$2,'BLG1222'!$D:$D,'ALL 2022'!$D:$D)</f>
        <v>0</v>
      </c>
      <c r="AH34" s="12">
        <f>+SUMIFS('BLG1222'!$I:$I,'BLG1222'!$A:$A,'ALL 2022'!$2:$2,'BLG1222'!$D:$D,'ALL 2022'!$D:$D)</f>
        <v>0</v>
      </c>
      <c r="AI34" s="12">
        <f>+SUMIFS('BLG1222'!$I:$I,'BLG1222'!$A:$A,'ALL 2022'!$2:$2,'BLG1222'!$D:$D,'ALL 2022'!$D:$D)</f>
        <v>0</v>
      </c>
      <c r="AJ34" s="12">
        <f>+SUMIFS('BLG1222'!$I:$I,'BLG1222'!$A:$A,'ALL 2022'!$2:$2,'BLG1222'!$D:$D,'ALL 2022'!$D:$D)</f>
        <v>0</v>
      </c>
      <c r="AK34" s="12">
        <f>+SUMIFS('BLG1222'!$I:$I,'BLG1222'!$A:$A,'ALL 2022'!$2:$2,'BLG1222'!$D:$D,'ALL 2022'!$D:$D)</f>
        <v>0</v>
      </c>
      <c r="AL34" s="12">
        <f>+SUMIFS('BLG1222'!$I:$I,'BLG1222'!$A:$A,'ALL 2022'!$2:$2,'BLG1222'!$D:$D,'ALL 2022'!$D:$D)</f>
        <v>0</v>
      </c>
      <c r="AM34" s="12">
        <f>+SUMIFS('BLG1222'!$I:$I,'BLG1222'!$A:$A,'ALL 2022'!$2:$2,'BLG1222'!$D:$D,'ALL 2022'!$D:$D)</f>
        <v>0</v>
      </c>
      <c r="AN34" s="12">
        <f>+SUMIFS('BLG1222'!$I:$I,'BLG1222'!$A:$A,'ALL 2022'!$2:$2,'BLG1222'!$D:$D,'ALL 2022'!$D:$D)</f>
        <v>0</v>
      </c>
      <c r="AO34" s="12">
        <f>+SUMIFS('BLG1222'!$I:$I,'BLG1222'!$A:$A,'ALL 2022'!$2:$2,'BLG1222'!$D:$D,'ALL 2022'!$D:$D)</f>
        <v>0</v>
      </c>
      <c r="AP34" s="12">
        <f>+SUMIFS('BLG1222'!$I:$I,'BLG1222'!$A:$A,'ALL 2022'!$2:$2,'BLG1222'!$D:$D,'ALL 2022'!$D:$D)</f>
        <v>0</v>
      </c>
      <c r="AQ34" s="164">
        <f t="shared" si="4"/>
        <v>-53187985.689999998</v>
      </c>
      <c r="AR34" s="165">
        <f t="shared" si="5"/>
        <v>-11248.265470387327</v>
      </c>
    </row>
    <row r="35" spans="1:44" hidden="1" x14ac:dyDescent="0.25">
      <c r="A35" s="11" t="str">
        <f t="shared" si="1"/>
        <v>1</v>
      </c>
      <c r="B35" s="11" t="str">
        <f t="shared" si="2"/>
        <v>16</v>
      </c>
      <c r="C35" s="11" t="str">
        <f t="shared" si="3"/>
        <v>164</v>
      </c>
      <c r="D35" s="23">
        <v>16400110</v>
      </c>
      <c r="E35" s="195" t="s">
        <v>3209</v>
      </c>
      <c r="F35" s="24" t="s">
        <v>2211</v>
      </c>
      <c r="G35" s="12">
        <f>+SUMIFS('BLG1222'!$I:$I,'BLG1222'!$A:$A,'ALL 2022'!$2:$2,'BLG1222'!$D:$D,'ALL 2022'!$D:$D)</f>
        <v>0</v>
      </c>
      <c r="H35" s="12">
        <f>+SUMIFS('BLG1222'!$I:$I,'BLG1222'!$A:$A,'ALL 2022'!$2:$2,'BLG1222'!$D:$D,'ALL 2022'!$D:$D)</f>
        <v>0</v>
      </c>
      <c r="I35" s="12">
        <f>+SUMIFS('BLG1222'!$I:$I,'BLG1222'!$A:$A,'ALL 2022'!$2:$2,'BLG1222'!$D:$D,'ALL 2022'!$D:$D)</f>
        <v>0</v>
      </c>
      <c r="J35" s="12">
        <f>+SUMIFS('BLG1222'!$I:$I,'BLG1222'!$A:$A,'ALL 2022'!$2:$2,'BLG1222'!$D:$D,'ALL 2022'!$D:$D)</f>
        <v>0</v>
      </c>
      <c r="K35" s="12">
        <f>+SUMIFS('BLG1222'!$I:$I,'BLG1222'!$A:$A,'ALL 2022'!$2:$2,'BLG1222'!$D:$D,'ALL 2022'!$D:$D)</f>
        <v>0</v>
      </c>
      <c r="L35" s="12">
        <f>+SUMIFS('BLG1222'!$I:$I,'BLG1222'!$A:$A,'ALL 2022'!$2:$2,'BLG1222'!$D:$D,'ALL 2022'!$D:$D)</f>
        <v>0</v>
      </c>
      <c r="M35" s="12">
        <f>+SUMIFS('BLG1222'!$I:$I,'BLG1222'!$A:$A,'ALL 2022'!$2:$2,'BLG1222'!$D:$D,'ALL 2022'!$D:$D)</f>
        <v>0</v>
      </c>
      <c r="N35" s="12">
        <f>+SUMIFS('BLG1222'!$I:$I,'BLG1222'!$A:$A,'ALL 2022'!$2:$2,'BLG1222'!$D:$D,'ALL 2022'!$D:$D)</f>
        <v>0</v>
      </c>
      <c r="O35" s="12">
        <f>+SUMIFS('BLG1222'!$I:$I,'BLG1222'!$A:$A,'ALL 2022'!$2:$2,'BLG1222'!$D:$D,'ALL 2022'!$D:$D)</f>
        <v>0</v>
      </c>
      <c r="P35" s="12">
        <f>+SUMIFS('BLG1222'!$I:$I,'BLG1222'!$A:$A,'ALL 2022'!$2:$2,'BLG1222'!$D:$D,'ALL 2022'!$D:$D)</f>
        <v>0</v>
      </c>
      <c r="Q35" s="12">
        <f>+SUMIFS('BLG1222'!$I:$I,'BLG1222'!$A:$A,'ALL 2022'!$2:$2,'BLG1222'!$D:$D,'ALL 2022'!$D:$D)</f>
        <v>0</v>
      </c>
      <c r="R35" s="12">
        <f>+SUMIFS('BLG1222'!$I:$I,'BLG1222'!$A:$A,'ALL 2022'!$2:$2,'BLG1222'!$D:$D,'ALL 2022'!$D:$D)</f>
        <v>0</v>
      </c>
      <c r="S35" s="12">
        <f>+SUMIFS('BLG1222'!$I:$I,'BLG1222'!$A:$A,'ALL 2022'!$2:$2,'BLG1222'!$D:$D,'ALL 2022'!$D:$D)</f>
        <v>0</v>
      </c>
      <c r="T35" s="12">
        <f>+SUMIFS('BLG1222'!$I:$I,'BLG1222'!$A:$A,'ALL 2022'!$2:$2,'BLG1222'!$D:$D,'ALL 2022'!$D:$D)</f>
        <v>0</v>
      </c>
      <c r="U35" s="12">
        <f>+SUMIFS('BLG1222'!$I:$I,'BLG1222'!$A:$A,'ALL 2022'!$2:$2,'BLG1222'!$D:$D,'ALL 2022'!$D:$D)</f>
        <v>-49661503.899999999</v>
      </c>
      <c r="V35" s="12">
        <f>+SUMIFS('BLG1222'!$I:$I,'BLG1222'!$A:$A,'ALL 2022'!$2:$2,'BLG1222'!$D:$D,'ALL 2022'!$D:$D)</f>
        <v>0</v>
      </c>
      <c r="W35" s="12">
        <f>+SUMIFS('BLG1222'!$I:$I,'BLG1222'!$A:$A,'ALL 2022'!$2:$2,'BLG1222'!$D:$D,'ALL 2022'!$D:$D)</f>
        <v>0</v>
      </c>
      <c r="X35" s="12">
        <f>+SUMIFS('BLG1222'!$I:$I,'BLG1222'!$A:$A,'ALL 2022'!$2:$2,'BLG1222'!$D:$D,'ALL 2022'!$D:$D)</f>
        <v>0</v>
      </c>
      <c r="Y35" s="12">
        <f>+SUMIFS('BLG1222'!$I:$I,'BLG1222'!$A:$A,'ALL 2022'!$2:$2,'BLG1222'!$D:$D,'ALL 2022'!$D:$D)</f>
        <v>0</v>
      </c>
      <c r="Z35" s="12">
        <f>+SUMIFS('BLG1222'!$I:$I,'BLG1222'!$A:$A,'ALL 2022'!$2:$2,'BLG1222'!$D:$D,'ALL 2022'!$D:$D)</f>
        <v>0</v>
      </c>
      <c r="AA35" s="12">
        <f>+SUMIFS('BLG1222'!$I:$I,'BLG1222'!$A:$A,'ALL 2022'!$2:$2,'BLG1222'!$D:$D,'ALL 2022'!$D:$D)</f>
        <v>0</v>
      </c>
      <c r="AB35" s="12">
        <f>+SUMIFS('BLG1222'!$I:$I,'BLG1222'!$A:$A,'ALL 2022'!$2:$2,'BLG1222'!$D:$D,'ALL 2022'!$D:$D)</f>
        <v>0</v>
      </c>
      <c r="AC35" s="12">
        <f>+SUMIFS('BLG1222'!$I:$I,'BLG1222'!$A:$A,'ALL 2022'!$2:$2,'BLG1222'!$D:$D,'ALL 2022'!$D:$D)</f>
        <v>0</v>
      </c>
      <c r="AD35" s="12">
        <f>+SUMIFS('BLG1222'!$I:$I,'BLG1222'!$A:$A,'ALL 2022'!$2:$2,'BLG1222'!$D:$D,'ALL 2022'!$D:$D)</f>
        <v>0</v>
      </c>
      <c r="AE35" s="12">
        <f>+SUMIFS('BLG1222'!$I:$I,'BLG1222'!$A:$A,'ALL 2022'!$2:$2,'BLG1222'!$D:$D,'ALL 2022'!$D:$D)</f>
        <v>0</v>
      </c>
      <c r="AF35" s="12">
        <f>+SUMIFS('BLG1222'!$I:$I,'BLG1222'!$A:$A,'ALL 2022'!$2:$2,'BLG1222'!$D:$D,'ALL 2022'!$D:$D)</f>
        <v>0</v>
      </c>
      <c r="AG35" s="12">
        <f>+SUMIFS('BLG1222'!$I:$I,'BLG1222'!$A:$A,'ALL 2022'!$2:$2,'BLG1222'!$D:$D,'ALL 2022'!$D:$D)</f>
        <v>0</v>
      </c>
      <c r="AH35" s="12">
        <f>+SUMIFS('BLG1222'!$I:$I,'BLG1222'!$A:$A,'ALL 2022'!$2:$2,'BLG1222'!$D:$D,'ALL 2022'!$D:$D)</f>
        <v>0</v>
      </c>
      <c r="AI35" s="12">
        <f>+SUMIFS('BLG1222'!$I:$I,'BLG1222'!$A:$A,'ALL 2022'!$2:$2,'BLG1222'!$D:$D,'ALL 2022'!$D:$D)</f>
        <v>0</v>
      </c>
      <c r="AJ35" s="12">
        <f>+SUMIFS('BLG1222'!$I:$I,'BLG1222'!$A:$A,'ALL 2022'!$2:$2,'BLG1222'!$D:$D,'ALL 2022'!$D:$D)</f>
        <v>0</v>
      </c>
      <c r="AK35" s="12">
        <f>+SUMIFS('BLG1222'!$I:$I,'BLG1222'!$A:$A,'ALL 2022'!$2:$2,'BLG1222'!$D:$D,'ALL 2022'!$D:$D)</f>
        <v>0</v>
      </c>
      <c r="AL35" s="12">
        <f>+SUMIFS('BLG1222'!$I:$I,'BLG1222'!$A:$A,'ALL 2022'!$2:$2,'BLG1222'!$D:$D,'ALL 2022'!$D:$D)</f>
        <v>0</v>
      </c>
      <c r="AM35" s="12">
        <f>+SUMIFS('BLG1222'!$I:$I,'BLG1222'!$A:$A,'ALL 2022'!$2:$2,'BLG1222'!$D:$D,'ALL 2022'!$D:$D)</f>
        <v>0</v>
      </c>
      <c r="AN35" s="12">
        <f>+SUMIFS('BLG1222'!$I:$I,'BLG1222'!$A:$A,'ALL 2022'!$2:$2,'BLG1222'!$D:$D,'ALL 2022'!$D:$D)</f>
        <v>0</v>
      </c>
      <c r="AO35" s="12">
        <f>+SUMIFS('BLG1222'!$I:$I,'BLG1222'!$A:$A,'ALL 2022'!$2:$2,'BLG1222'!$D:$D,'ALL 2022'!$D:$D)</f>
        <v>0</v>
      </c>
      <c r="AP35" s="12">
        <f>+SUMIFS('BLG1222'!$I:$I,'BLG1222'!$A:$A,'ALL 2022'!$2:$2,'BLG1222'!$D:$D,'ALL 2022'!$D:$D)</f>
        <v>0</v>
      </c>
      <c r="AQ35" s="164">
        <f t="shared" si="4"/>
        <v>-49661503.899999999</v>
      </c>
      <c r="AR35" s="165">
        <f t="shared" si="5"/>
        <v>-10502.480443264847</v>
      </c>
    </row>
    <row r="36" spans="1:44" hidden="1" x14ac:dyDescent="0.25">
      <c r="A36" s="11" t="str">
        <f t="shared" si="1"/>
        <v>1</v>
      </c>
      <c r="B36" s="11" t="str">
        <f t="shared" si="2"/>
        <v>16</v>
      </c>
      <c r="C36" s="11" t="str">
        <f t="shared" si="3"/>
        <v>164</v>
      </c>
      <c r="D36" s="23">
        <v>16400120</v>
      </c>
      <c r="E36" s="195" t="s">
        <v>3209</v>
      </c>
      <c r="F36" s="24" t="s">
        <v>2212</v>
      </c>
      <c r="G36" s="12">
        <f>+SUMIFS('BLG1222'!$I:$I,'BLG1222'!$A:$A,'ALL 2022'!$2:$2,'BLG1222'!$D:$D,'ALL 2022'!$D:$D)</f>
        <v>0</v>
      </c>
      <c r="H36" s="12">
        <f>+SUMIFS('BLG1222'!$I:$I,'BLG1222'!$A:$A,'ALL 2022'!$2:$2,'BLG1222'!$D:$D,'ALL 2022'!$D:$D)</f>
        <v>0</v>
      </c>
      <c r="I36" s="12">
        <f>+SUMIFS('BLG1222'!$I:$I,'BLG1222'!$A:$A,'ALL 2022'!$2:$2,'BLG1222'!$D:$D,'ALL 2022'!$D:$D)</f>
        <v>0</v>
      </c>
      <c r="J36" s="12">
        <f>+SUMIFS('BLG1222'!$I:$I,'BLG1222'!$A:$A,'ALL 2022'!$2:$2,'BLG1222'!$D:$D,'ALL 2022'!$D:$D)</f>
        <v>0</v>
      </c>
      <c r="K36" s="12">
        <f>+SUMIFS('BLG1222'!$I:$I,'BLG1222'!$A:$A,'ALL 2022'!$2:$2,'BLG1222'!$D:$D,'ALL 2022'!$D:$D)</f>
        <v>0</v>
      </c>
      <c r="L36" s="12">
        <f>+SUMIFS('BLG1222'!$I:$I,'BLG1222'!$A:$A,'ALL 2022'!$2:$2,'BLG1222'!$D:$D,'ALL 2022'!$D:$D)</f>
        <v>0</v>
      </c>
      <c r="M36" s="12">
        <f>+SUMIFS('BLG1222'!$I:$I,'BLG1222'!$A:$A,'ALL 2022'!$2:$2,'BLG1222'!$D:$D,'ALL 2022'!$D:$D)</f>
        <v>0</v>
      </c>
      <c r="N36" s="12">
        <f>+SUMIFS('BLG1222'!$I:$I,'BLG1222'!$A:$A,'ALL 2022'!$2:$2,'BLG1222'!$D:$D,'ALL 2022'!$D:$D)</f>
        <v>0</v>
      </c>
      <c r="O36" s="12">
        <f>+SUMIFS('BLG1222'!$I:$I,'BLG1222'!$A:$A,'ALL 2022'!$2:$2,'BLG1222'!$D:$D,'ALL 2022'!$D:$D)</f>
        <v>0</v>
      </c>
      <c r="P36" s="12">
        <f>+SUMIFS('BLG1222'!$I:$I,'BLG1222'!$A:$A,'ALL 2022'!$2:$2,'BLG1222'!$D:$D,'ALL 2022'!$D:$D)</f>
        <v>0</v>
      </c>
      <c r="Q36" s="12">
        <f>+SUMIFS('BLG1222'!$I:$I,'BLG1222'!$A:$A,'ALL 2022'!$2:$2,'BLG1222'!$D:$D,'ALL 2022'!$D:$D)</f>
        <v>0</v>
      </c>
      <c r="R36" s="12">
        <f>+SUMIFS('BLG1222'!$I:$I,'BLG1222'!$A:$A,'ALL 2022'!$2:$2,'BLG1222'!$D:$D,'ALL 2022'!$D:$D)</f>
        <v>0</v>
      </c>
      <c r="S36" s="12">
        <f>+SUMIFS('BLG1222'!$I:$I,'BLG1222'!$A:$A,'ALL 2022'!$2:$2,'BLG1222'!$D:$D,'ALL 2022'!$D:$D)</f>
        <v>0</v>
      </c>
      <c r="T36" s="12">
        <f>+SUMIFS('BLG1222'!$I:$I,'BLG1222'!$A:$A,'ALL 2022'!$2:$2,'BLG1222'!$D:$D,'ALL 2022'!$D:$D)</f>
        <v>0</v>
      </c>
      <c r="U36" s="12">
        <f>+SUMIFS('BLG1222'!$I:$I,'BLG1222'!$A:$A,'ALL 2022'!$2:$2,'BLG1222'!$D:$D,'ALL 2022'!$D:$D)</f>
        <v>-27724666.010000002</v>
      </c>
      <c r="V36" s="12">
        <f>+SUMIFS('BLG1222'!$I:$I,'BLG1222'!$A:$A,'ALL 2022'!$2:$2,'BLG1222'!$D:$D,'ALL 2022'!$D:$D)</f>
        <v>0</v>
      </c>
      <c r="W36" s="12">
        <f>+SUMIFS('BLG1222'!$I:$I,'BLG1222'!$A:$A,'ALL 2022'!$2:$2,'BLG1222'!$D:$D,'ALL 2022'!$D:$D)</f>
        <v>0</v>
      </c>
      <c r="X36" s="12">
        <f>+SUMIFS('BLG1222'!$I:$I,'BLG1222'!$A:$A,'ALL 2022'!$2:$2,'BLG1222'!$D:$D,'ALL 2022'!$D:$D)</f>
        <v>0</v>
      </c>
      <c r="Y36" s="12">
        <f>+SUMIFS('BLG1222'!$I:$I,'BLG1222'!$A:$A,'ALL 2022'!$2:$2,'BLG1222'!$D:$D,'ALL 2022'!$D:$D)</f>
        <v>0</v>
      </c>
      <c r="Z36" s="12">
        <f>+SUMIFS('BLG1222'!$I:$I,'BLG1222'!$A:$A,'ALL 2022'!$2:$2,'BLG1222'!$D:$D,'ALL 2022'!$D:$D)</f>
        <v>0</v>
      </c>
      <c r="AA36" s="12">
        <f>+SUMIFS('BLG1222'!$I:$I,'BLG1222'!$A:$A,'ALL 2022'!$2:$2,'BLG1222'!$D:$D,'ALL 2022'!$D:$D)</f>
        <v>0</v>
      </c>
      <c r="AB36" s="12">
        <f>+SUMIFS('BLG1222'!$I:$I,'BLG1222'!$A:$A,'ALL 2022'!$2:$2,'BLG1222'!$D:$D,'ALL 2022'!$D:$D)</f>
        <v>0</v>
      </c>
      <c r="AC36" s="12">
        <f>+SUMIFS('BLG1222'!$I:$I,'BLG1222'!$A:$A,'ALL 2022'!$2:$2,'BLG1222'!$D:$D,'ALL 2022'!$D:$D)</f>
        <v>0</v>
      </c>
      <c r="AD36" s="12">
        <f>+SUMIFS('BLG1222'!$I:$I,'BLG1222'!$A:$A,'ALL 2022'!$2:$2,'BLG1222'!$D:$D,'ALL 2022'!$D:$D)</f>
        <v>0</v>
      </c>
      <c r="AE36" s="12">
        <f>+SUMIFS('BLG1222'!$I:$I,'BLG1222'!$A:$A,'ALL 2022'!$2:$2,'BLG1222'!$D:$D,'ALL 2022'!$D:$D)</f>
        <v>0</v>
      </c>
      <c r="AF36" s="12">
        <f>+SUMIFS('BLG1222'!$I:$I,'BLG1222'!$A:$A,'ALL 2022'!$2:$2,'BLG1222'!$D:$D,'ALL 2022'!$D:$D)</f>
        <v>0</v>
      </c>
      <c r="AG36" s="12">
        <f>+SUMIFS('BLG1222'!$I:$I,'BLG1222'!$A:$A,'ALL 2022'!$2:$2,'BLG1222'!$D:$D,'ALL 2022'!$D:$D)</f>
        <v>0</v>
      </c>
      <c r="AH36" s="12">
        <f>+SUMIFS('BLG1222'!$I:$I,'BLG1222'!$A:$A,'ALL 2022'!$2:$2,'BLG1222'!$D:$D,'ALL 2022'!$D:$D)</f>
        <v>0</v>
      </c>
      <c r="AI36" s="12">
        <f>+SUMIFS('BLG1222'!$I:$I,'BLG1222'!$A:$A,'ALL 2022'!$2:$2,'BLG1222'!$D:$D,'ALL 2022'!$D:$D)</f>
        <v>0</v>
      </c>
      <c r="AJ36" s="12">
        <f>+SUMIFS('BLG1222'!$I:$I,'BLG1222'!$A:$A,'ALL 2022'!$2:$2,'BLG1222'!$D:$D,'ALL 2022'!$D:$D)</f>
        <v>0</v>
      </c>
      <c r="AK36" s="12">
        <f>+SUMIFS('BLG1222'!$I:$I,'BLG1222'!$A:$A,'ALL 2022'!$2:$2,'BLG1222'!$D:$D,'ALL 2022'!$D:$D)</f>
        <v>0</v>
      </c>
      <c r="AL36" s="12">
        <f>+SUMIFS('BLG1222'!$I:$I,'BLG1222'!$A:$A,'ALL 2022'!$2:$2,'BLG1222'!$D:$D,'ALL 2022'!$D:$D)</f>
        <v>0</v>
      </c>
      <c r="AM36" s="12">
        <f>+SUMIFS('BLG1222'!$I:$I,'BLG1222'!$A:$A,'ALL 2022'!$2:$2,'BLG1222'!$D:$D,'ALL 2022'!$D:$D)</f>
        <v>0</v>
      </c>
      <c r="AN36" s="12">
        <f>+SUMIFS('BLG1222'!$I:$I,'BLG1222'!$A:$A,'ALL 2022'!$2:$2,'BLG1222'!$D:$D,'ALL 2022'!$D:$D)</f>
        <v>0</v>
      </c>
      <c r="AO36" s="12">
        <f>+SUMIFS('BLG1222'!$I:$I,'BLG1222'!$A:$A,'ALL 2022'!$2:$2,'BLG1222'!$D:$D,'ALL 2022'!$D:$D)</f>
        <v>0</v>
      </c>
      <c r="AP36" s="12">
        <f>+SUMIFS('BLG1222'!$I:$I,'BLG1222'!$A:$A,'ALL 2022'!$2:$2,'BLG1222'!$D:$D,'ALL 2022'!$D:$D)</f>
        <v>0</v>
      </c>
      <c r="AQ36" s="164">
        <f t="shared" si="4"/>
        <v>-27724666.010000002</v>
      </c>
      <c r="AR36" s="165">
        <f t="shared" si="5"/>
        <v>-5863.2489896479892</v>
      </c>
    </row>
    <row r="37" spans="1:44" hidden="1" x14ac:dyDescent="0.25">
      <c r="A37" s="11" t="str">
        <f t="shared" si="1"/>
        <v>1</v>
      </c>
      <c r="B37" s="11" t="str">
        <f t="shared" si="2"/>
        <v>16</v>
      </c>
      <c r="C37" s="11" t="str">
        <f t="shared" si="3"/>
        <v>164</v>
      </c>
      <c r="D37" s="23">
        <v>16400130</v>
      </c>
      <c r="E37" s="195" t="s">
        <v>3209</v>
      </c>
      <c r="F37" s="24" t="s">
        <v>2213</v>
      </c>
      <c r="G37" s="12">
        <f>+SUMIFS('BLG1222'!$I:$I,'BLG1222'!$A:$A,'ALL 2022'!$2:$2,'BLG1222'!$D:$D,'ALL 2022'!$D:$D)</f>
        <v>0</v>
      </c>
      <c r="H37" s="12">
        <f>+SUMIFS('BLG1222'!$I:$I,'BLG1222'!$A:$A,'ALL 2022'!$2:$2,'BLG1222'!$D:$D,'ALL 2022'!$D:$D)</f>
        <v>0</v>
      </c>
      <c r="I37" s="12">
        <f>+SUMIFS('BLG1222'!$I:$I,'BLG1222'!$A:$A,'ALL 2022'!$2:$2,'BLG1222'!$D:$D,'ALL 2022'!$D:$D)</f>
        <v>0</v>
      </c>
      <c r="J37" s="12">
        <f>+SUMIFS('BLG1222'!$I:$I,'BLG1222'!$A:$A,'ALL 2022'!$2:$2,'BLG1222'!$D:$D,'ALL 2022'!$D:$D)</f>
        <v>0</v>
      </c>
      <c r="K37" s="12">
        <f>+SUMIFS('BLG1222'!$I:$I,'BLG1222'!$A:$A,'ALL 2022'!$2:$2,'BLG1222'!$D:$D,'ALL 2022'!$D:$D)</f>
        <v>0</v>
      </c>
      <c r="L37" s="12">
        <f>+SUMIFS('BLG1222'!$I:$I,'BLG1222'!$A:$A,'ALL 2022'!$2:$2,'BLG1222'!$D:$D,'ALL 2022'!$D:$D)</f>
        <v>0</v>
      </c>
      <c r="M37" s="12">
        <f>+SUMIFS('BLG1222'!$I:$I,'BLG1222'!$A:$A,'ALL 2022'!$2:$2,'BLG1222'!$D:$D,'ALL 2022'!$D:$D)</f>
        <v>0</v>
      </c>
      <c r="N37" s="12">
        <f>+SUMIFS('BLG1222'!$I:$I,'BLG1222'!$A:$A,'ALL 2022'!$2:$2,'BLG1222'!$D:$D,'ALL 2022'!$D:$D)</f>
        <v>0</v>
      </c>
      <c r="O37" s="12">
        <f>+SUMIFS('BLG1222'!$I:$I,'BLG1222'!$A:$A,'ALL 2022'!$2:$2,'BLG1222'!$D:$D,'ALL 2022'!$D:$D)</f>
        <v>0</v>
      </c>
      <c r="P37" s="12">
        <f>+SUMIFS('BLG1222'!$I:$I,'BLG1222'!$A:$A,'ALL 2022'!$2:$2,'BLG1222'!$D:$D,'ALL 2022'!$D:$D)</f>
        <v>0</v>
      </c>
      <c r="Q37" s="12">
        <f>+SUMIFS('BLG1222'!$I:$I,'BLG1222'!$A:$A,'ALL 2022'!$2:$2,'BLG1222'!$D:$D,'ALL 2022'!$D:$D)</f>
        <v>0</v>
      </c>
      <c r="R37" s="12">
        <f>+SUMIFS('BLG1222'!$I:$I,'BLG1222'!$A:$A,'ALL 2022'!$2:$2,'BLG1222'!$D:$D,'ALL 2022'!$D:$D)</f>
        <v>0</v>
      </c>
      <c r="S37" s="12">
        <f>+SUMIFS('BLG1222'!$I:$I,'BLG1222'!$A:$A,'ALL 2022'!$2:$2,'BLG1222'!$D:$D,'ALL 2022'!$D:$D)</f>
        <v>0</v>
      </c>
      <c r="T37" s="12">
        <f>+SUMIFS('BLG1222'!$I:$I,'BLG1222'!$A:$A,'ALL 2022'!$2:$2,'BLG1222'!$D:$D,'ALL 2022'!$D:$D)</f>
        <v>0</v>
      </c>
      <c r="U37" s="12">
        <f>+SUMIFS('BLG1222'!$I:$I,'BLG1222'!$A:$A,'ALL 2022'!$2:$2,'BLG1222'!$D:$D,'ALL 2022'!$D:$D)</f>
        <v>-55160925.399999999</v>
      </c>
      <c r="V37" s="12">
        <f>+SUMIFS('BLG1222'!$I:$I,'BLG1222'!$A:$A,'ALL 2022'!$2:$2,'BLG1222'!$D:$D,'ALL 2022'!$D:$D)</f>
        <v>0</v>
      </c>
      <c r="W37" s="12">
        <f>+SUMIFS('BLG1222'!$I:$I,'BLG1222'!$A:$A,'ALL 2022'!$2:$2,'BLG1222'!$D:$D,'ALL 2022'!$D:$D)</f>
        <v>0</v>
      </c>
      <c r="X37" s="12">
        <f>+SUMIFS('BLG1222'!$I:$I,'BLG1222'!$A:$A,'ALL 2022'!$2:$2,'BLG1222'!$D:$D,'ALL 2022'!$D:$D)</f>
        <v>0</v>
      </c>
      <c r="Y37" s="12">
        <f>+SUMIFS('BLG1222'!$I:$I,'BLG1222'!$A:$A,'ALL 2022'!$2:$2,'BLG1222'!$D:$D,'ALL 2022'!$D:$D)</f>
        <v>0</v>
      </c>
      <c r="Z37" s="12">
        <f>+SUMIFS('BLG1222'!$I:$I,'BLG1222'!$A:$A,'ALL 2022'!$2:$2,'BLG1222'!$D:$D,'ALL 2022'!$D:$D)</f>
        <v>0</v>
      </c>
      <c r="AA37" s="12">
        <f>+SUMIFS('BLG1222'!$I:$I,'BLG1222'!$A:$A,'ALL 2022'!$2:$2,'BLG1222'!$D:$D,'ALL 2022'!$D:$D)</f>
        <v>0</v>
      </c>
      <c r="AB37" s="12">
        <f>+SUMIFS('BLG1222'!$I:$I,'BLG1222'!$A:$A,'ALL 2022'!$2:$2,'BLG1222'!$D:$D,'ALL 2022'!$D:$D)</f>
        <v>0</v>
      </c>
      <c r="AC37" s="12">
        <f>+SUMIFS('BLG1222'!$I:$I,'BLG1222'!$A:$A,'ALL 2022'!$2:$2,'BLG1222'!$D:$D,'ALL 2022'!$D:$D)</f>
        <v>0</v>
      </c>
      <c r="AD37" s="12">
        <f>+SUMIFS('BLG1222'!$I:$I,'BLG1222'!$A:$A,'ALL 2022'!$2:$2,'BLG1222'!$D:$D,'ALL 2022'!$D:$D)</f>
        <v>0</v>
      </c>
      <c r="AE37" s="12">
        <f>+SUMIFS('BLG1222'!$I:$I,'BLG1222'!$A:$A,'ALL 2022'!$2:$2,'BLG1222'!$D:$D,'ALL 2022'!$D:$D)</f>
        <v>0</v>
      </c>
      <c r="AF37" s="12">
        <f>+SUMIFS('BLG1222'!$I:$I,'BLG1222'!$A:$A,'ALL 2022'!$2:$2,'BLG1222'!$D:$D,'ALL 2022'!$D:$D)</f>
        <v>0</v>
      </c>
      <c r="AG37" s="12">
        <f>+SUMIFS('BLG1222'!$I:$I,'BLG1222'!$A:$A,'ALL 2022'!$2:$2,'BLG1222'!$D:$D,'ALL 2022'!$D:$D)</f>
        <v>0</v>
      </c>
      <c r="AH37" s="12">
        <f>+SUMIFS('BLG1222'!$I:$I,'BLG1222'!$A:$A,'ALL 2022'!$2:$2,'BLG1222'!$D:$D,'ALL 2022'!$D:$D)</f>
        <v>0</v>
      </c>
      <c r="AI37" s="12">
        <f>+SUMIFS('BLG1222'!$I:$I,'BLG1222'!$A:$A,'ALL 2022'!$2:$2,'BLG1222'!$D:$D,'ALL 2022'!$D:$D)</f>
        <v>0</v>
      </c>
      <c r="AJ37" s="12">
        <f>+SUMIFS('BLG1222'!$I:$I,'BLG1222'!$A:$A,'ALL 2022'!$2:$2,'BLG1222'!$D:$D,'ALL 2022'!$D:$D)</f>
        <v>0</v>
      </c>
      <c r="AK37" s="12">
        <f>+SUMIFS('BLG1222'!$I:$I,'BLG1222'!$A:$A,'ALL 2022'!$2:$2,'BLG1222'!$D:$D,'ALL 2022'!$D:$D)</f>
        <v>0</v>
      </c>
      <c r="AL37" s="12">
        <f>+SUMIFS('BLG1222'!$I:$I,'BLG1222'!$A:$A,'ALL 2022'!$2:$2,'BLG1222'!$D:$D,'ALL 2022'!$D:$D)</f>
        <v>0</v>
      </c>
      <c r="AM37" s="12">
        <f>+SUMIFS('BLG1222'!$I:$I,'BLG1222'!$A:$A,'ALL 2022'!$2:$2,'BLG1222'!$D:$D,'ALL 2022'!$D:$D)</f>
        <v>0</v>
      </c>
      <c r="AN37" s="12">
        <f>+SUMIFS('BLG1222'!$I:$I,'BLG1222'!$A:$A,'ALL 2022'!$2:$2,'BLG1222'!$D:$D,'ALL 2022'!$D:$D)</f>
        <v>0</v>
      </c>
      <c r="AO37" s="12">
        <f>+SUMIFS('BLG1222'!$I:$I,'BLG1222'!$A:$A,'ALL 2022'!$2:$2,'BLG1222'!$D:$D,'ALL 2022'!$D:$D)</f>
        <v>0</v>
      </c>
      <c r="AP37" s="12">
        <f>+SUMIFS('BLG1222'!$I:$I,'BLG1222'!$A:$A,'ALL 2022'!$2:$2,'BLG1222'!$D:$D,'ALL 2022'!$D:$D)</f>
        <v>0</v>
      </c>
      <c r="AQ37" s="164">
        <f t="shared" si="4"/>
        <v>-55160925.399999999</v>
      </c>
      <c r="AR37" s="165">
        <f t="shared" si="5"/>
        <v>-11665.505366338517</v>
      </c>
    </row>
    <row r="38" spans="1:44" hidden="1" x14ac:dyDescent="0.25">
      <c r="A38" s="11" t="str">
        <f t="shared" si="1"/>
        <v>1</v>
      </c>
      <c r="B38" s="11" t="str">
        <f t="shared" si="2"/>
        <v>16</v>
      </c>
      <c r="C38" s="11" t="str">
        <f t="shared" si="3"/>
        <v>164</v>
      </c>
      <c r="D38" s="23">
        <v>16400140</v>
      </c>
      <c r="E38" s="195" t="s">
        <v>3209</v>
      </c>
      <c r="F38" s="24" t="s">
        <v>2214</v>
      </c>
      <c r="G38" s="12">
        <f>+SUMIFS('BLG1222'!$I:$I,'BLG1222'!$A:$A,'ALL 2022'!$2:$2,'BLG1222'!$D:$D,'ALL 2022'!$D:$D)</f>
        <v>0</v>
      </c>
      <c r="H38" s="12">
        <f>+SUMIFS('BLG1222'!$I:$I,'BLG1222'!$A:$A,'ALL 2022'!$2:$2,'BLG1222'!$D:$D,'ALL 2022'!$D:$D)</f>
        <v>0</v>
      </c>
      <c r="I38" s="12">
        <f>+SUMIFS('BLG1222'!$I:$I,'BLG1222'!$A:$A,'ALL 2022'!$2:$2,'BLG1222'!$D:$D,'ALL 2022'!$D:$D)</f>
        <v>0</v>
      </c>
      <c r="J38" s="12">
        <f>+SUMIFS('BLG1222'!$I:$I,'BLG1222'!$A:$A,'ALL 2022'!$2:$2,'BLG1222'!$D:$D,'ALL 2022'!$D:$D)</f>
        <v>0</v>
      </c>
      <c r="K38" s="12">
        <f>+SUMIFS('BLG1222'!$I:$I,'BLG1222'!$A:$A,'ALL 2022'!$2:$2,'BLG1222'!$D:$D,'ALL 2022'!$D:$D)</f>
        <v>0</v>
      </c>
      <c r="L38" s="12">
        <f>+SUMIFS('BLG1222'!$I:$I,'BLG1222'!$A:$A,'ALL 2022'!$2:$2,'BLG1222'!$D:$D,'ALL 2022'!$D:$D)</f>
        <v>0</v>
      </c>
      <c r="M38" s="12">
        <f>+SUMIFS('BLG1222'!$I:$I,'BLG1222'!$A:$A,'ALL 2022'!$2:$2,'BLG1222'!$D:$D,'ALL 2022'!$D:$D)</f>
        <v>0</v>
      </c>
      <c r="N38" s="12">
        <f>+SUMIFS('BLG1222'!$I:$I,'BLG1222'!$A:$A,'ALL 2022'!$2:$2,'BLG1222'!$D:$D,'ALL 2022'!$D:$D)</f>
        <v>0</v>
      </c>
      <c r="O38" s="12">
        <f>+SUMIFS('BLG1222'!$I:$I,'BLG1222'!$A:$A,'ALL 2022'!$2:$2,'BLG1222'!$D:$D,'ALL 2022'!$D:$D)</f>
        <v>0</v>
      </c>
      <c r="P38" s="12">
        <f>+SUMIFS('BLG1222'!$I:$I,'BLG1222'!$A:$A,'ALL 2022'!$2:$2,'BLG1222'!$D:$D,'ALL 2022'!$D:$D)</f>
        <v>0</v>
      </c>
      <c r="Q38" s="12">
        <f>+SUMIFS('BLG1222'!$I:$I,'BLG1222'!$A:$A,'ALL 2022'!$2:$2,'BLG1222'!$D:$D,'ALL 2022'!$D:$D)</f>
        <v>0</v>
      </c>
      <c r="R38" s="12">
        <f>+SUMIFS('BLG1222'!$I:$I,'BLG1222'!$A:$A,'ALL 2022'!$2:$2,'BLG1222'!$D:$D,'ALL 2022'!$D:$D)</f>
        <v>0</v>
      </c>
      <c r="S38" s="12">
        <f>+SUMIFS('BLG1222'!$I:$I,'BLG1222'!$A:$A,'ALL 2022'!$2:$2,'BLG1222'!$D:$D,'ALL 2022'!$D:$D)</f>
        <v>0</v>
      </c>
      <c r="T38" s="12">
        <f>+SUMIFS('BLG1222'!$I:$I,'BLG1222'!$A:$A,'ALL 2022'!$2:$2,'BLG1222'!$D:$D,'ALL 2022'!$D:$D)</f>
        <v>0</v>
      </c>
      <c r="U38" s="12">
        <f>+SUMIFS('BLG1222'!$I:$I,'BLG1222'!$A:$A,'ALL 2022'!$2:$2,'BLG1222'!$D:$D,'ALL 2022'!$D:$D)</f>
        <v>-53187985.689999998</v>
      </c>
      <c r="V38" s="12">
        <f>+SUMIFS('BLG1222'!$I:$I,'BLG1222'!$A:$A,'ALL 2022'!$2:$2,'BLG1222'!$D:$D,'ALL 2022'!$D:$D)</f>
        <v>0</v>
      </c>
      <c r="W38" s="12">
        <f>+SUMIFS('BLG1222'!$I:$I,'BLG1222'!$A:$A,'ALL 2022'!$2:$2,'BLG1222'!$D:$D,'ALL 2022'!$D:$D)</f>
        <v>0</v>
      </c>
      <c r="X38" s="12">
        <f>+SUMIFS('BLG1222'!$I:$I,'BLG1222'!$A:$A,'ALL 2022'!$2:$2,'BLG1222'!$D:$D,'ALL 2022'!$D:$D)</f>
        <v>0</v>
      </c>
      <c r="Y38" s="12">
        <f>+SUMIFS('BLG1222'!$I:$I,'BLG1222'!$A:$A,'ALL 2022'!$2:$2,'BLG1222'!$D:$D,'ALL 2022'!$D:$D)</f>
        <v>0</v>
      </c>
      <c r="Z38" s="12">
        <f>+SUMIFS('BLG1222'!$I:$I,'BLG1222'!$A:$A,'ALL 2022'!$2:$2,'BLG1222'!$D:$D,'ALL 2022'!$D:$D)</f>
        <v>0</v>
      </c>
      <c r="AA38" s="12">
        <f>+SUMIFS('BLG1222'!$I:$I,'BLG1222'!$A:$A,'ALL 2022'!$2:$2,'BLG1222'!$D:$D,'ALL 2022'!$D:$D)</f>
        <v>0</v>
      </c>
      <c r="AB38" s="12">
        <f>+SUMIFS('BLG1222'!$I:$I,'BLG1222'!$A:$A,'ALL 2022'!$2:$2,'BLG1222'!$D:$D,'ALL 2022'!$D:$D)</f>
        <v>0</v>
      </c>
      <c r="AC38" s="12">
        <f>+SUMIFS('BLG1222'!$I:$I,'BLG1222'!$A:$A,'ALL 2022'!$2:$2,'BLG1222'!$D:$D,'ALL 2022'!$D:$D)</f>
        <v>0</v>
      </c>
      <c r="AD38" s="12">
        <f>+SUMIFS('BLG1222'!$I:$I,'BLG1222'!$A:$A,'ALL 2022'!$2:$2,'BLG1222'!$D:$D,'ALL 2022'!$D:$D)</f>
        <v>0</v>
      </c>
      <c r="AE38" s="12">
        <f>+SUMIFS('BLG1222'!$I:$I,'BLG1222'!$A:$A,'ALL 2022'!$2:$2,'BLG1222'!$D:$D,'ALL 2022'!$D:$D)</f>
        <v>0</v>
      </c>
      <c r="AF38" s="12">
        <f>+SUMIFS('BLG1222'!$I:$I,'BLG1222'!$A:$A,'ALL 2022'!$2:$2,'BLG1222'!$D:$D,'ALL 2022'!$D:$D)</f>
        <v>0</v>
      </c>
      <c r="AG38" s="12">
        <f>+SUMIFS('BLG1222'!$I:$I,'BLG1222'!$A:$A,'ALL 2022'!$2:$2,'BLG1222'!$D:$D,'ALL 2022'!$D:$D)</f>
        <v>0</v>
      </c>
      <c r="AH38" s="12">
        <f>+SUMIFS('BLG1222'!$I:$I,'BLG1222'!$A:$A,'ALL 2022'!$2:$2,'BLG1222'!$D:$D,'ALL 2022'!$D:$D)</f>
        <v>0</v>
      </c>
      <c r="AI38" s="12">
        <f>+SUMIFS('BLG1222'!$I:$I,'BLG1222'!$A:$A,'ALL 2022'!$2:$2,'BLG1222'!$D:$D,'ALL 2022'!$D:$D)</f>
        <v>0</v>
      </c>
      <c r="AJ38" s="12">
        <f>+SUMIFS('BLG1222'!$I:$I,'BLG1222'!$A:$A,'ALL 2022'!$2:$2,'BLG1222'!$D:$D,'ALL 2022'!$D:$D)</f>
        <v>0</v>
      </c>
      <c r="AK38" s="12">
        <f>+SUMIFS('BLG1222'!$I:$I,'BLG1222'!$A:$A,'ALL 2022'!$2:$2,'BLG1222'!$D:$D,'ALL 2022'!$D:$D)</f>
        <v>0</v>
      </c>
      <c r="AL38" s="12">
        <f>+SUMIFS('BLG1222'!$I:$I,'BLG1222'!$A:$A,'ALL 2022'!$2:$2,'BLG1222'!$D:$D,'ALL 2022'!$D:$D)</f>
        <v>0</v>
      </c>
      <c r="AM38" s="12">
        <f>+SUMIFS('BLG1222'!$I:$I,'BLG1222'!$A:$A,'ALL 2022'!$2:$2,'BLG1222'!$D:$D,'ALL 2022'!$D:$D)</f>
        <v>0</v>
      </c>
      <c r="AN38" s="12">
        <f>+SUMIFS('BLG1222'!$I:$I,'BLG1222'!$A:$A,'ALL 2022'!$2:$2,'BLG1222'!$D:$D,'ALL 2022'!$D:$D)</f>
        <v>0</v>
      </c>
      <c r="AO38" s="12">
        <f>+SUMIFS('BLG1222'!$I:$I,'BLG1222'!$A:$A,'ALL 2022'!$2:$2,'BLG1222'!$D:$D,'ALL 2022'!$D:$D)</f>
        <v>0</v>
      </c>
      <c r="AP38" s="12">
        <f>+SUMIFS('BLG1222'!$I:$I,'BLG1222'!$A:$A,'ALL 2022'!$2:$2,'BLG1222'!$D:$D,'ALL 2022'!$D:$D)</f>
        <v>0</v>
      </c>
      <c r="AQ38" s="164">
        <f t="shared" si="4"/>
        <v>-53187985.689999998</v>
      </c>
      <c r="AR38" s="165">
        <f t="shared" si="5"/>
        <v>-11248.265470387327</v>
      </c>
    </row>
    <row r="39" spans="1:44" hidden="1" x14ac:dyDescent="0.25">
      <c r="A39" s="11" t="str">
        <f t="shared" si="1"/>
        <v>1</v>
      </c>
      <c r="B39" s="11" t="str">
        <f t="shared" si="2"/>
        <v>16</v>
      </c>
      <c r="C39" s="11" t="str">
        <f t="shared" si="3"/>
        <v>164</v>
      </c>
      <c r="D39" s="23">
        <v>16400150</v>
      </c>
      <c r="E39" s="195" t="s">
        <v>3209</v>
      </c>
      <c r="F39" s="24" t="s">
        <v>2215</v>
      </c>
      <c r="G39" s="12">
        <f>+SUMIFS('BLG1222'!$I:$I,'BLG1222'!$A:$A,'ALL 2022'!$2:$2,'BLG1222'!$D:$D,'ALL 2022'!$D:$D)</f>
        <v>0</v>
      </c>
      <c r="H39" s="12">
        <f>+SUMIFS('BLG1222'!$I:$I,'BLG1222'!$A:$A,'ALL 2022'!$2:$2,'BLG1222'!$D:$D,'ALL 2022'!$D:$D)</f>
        <v>0</v>
      </c>
      <c r="I39" s="12">
        <f>+SUMIFS('BLG1222'!$I:$I,'BLG1222'!$A:$A,'ALL 2022'!$2:$2,'BLG1222'!$D:$D,'ALL 2022'!$D:$D)</f>
        <v>0</v>
      </c>
      <c r="J39" s="12">
        <f>+SUMIFS('BLG1222'!$I:$I,'BLG1222'!$A:$A,'ALL 2022'!$2:$2,'BLG1222'!$D:$D,'ALL 2022'!$D:$D)</f>
        <v>0</v>
      </c>
      <c r="K39" s="12">
        <f>+SUMIFS('BLG1222'!$I:$I,'BLG1222'!$A:$A,'ALL 2022'!$2:$2,'BLG1222'!$D:$D,'ALL 2022'!$D:$D)</f>
        <v>0</v>
      </c>
      <c r="L39" s="12">
        <f>+SUMIFS('BLG1222'!$I:$I,'BLG1222'!$A:$A,'ALL 2022'!$2:$2,'BLG1222'!$D:$D,'ALL 2022'!$D:$D)</f>
        <v>0</v>
      </c>
      <c r="M39" s="12">
        <f>+SUMIFS('BLG1222'!$I:$I,'BLG1222'!$A:$A,'ALL 2022'!$2:$2,'BLG1222'!$D:$D,'ALL 2022'!$D:$D)</f>
        <v>0</v>
      </c>
      <c r="N39" s="12">
        <f>+SUMIFS('BLG1222'!$I:$I,'BLG1222'!$A:$A,'ALL 2022'!$2:$2,'BLG1222'!$D:$D,'ALL 2022'!$D:$D)</f>
        <v>0</v>
      </c>
      <c r="O39" s="12">
        <f>+SUMIFS('BLG1222'!$I:$I,'BLG1222'!$A:$A,'ALL 2022'!$2:$2,'BLG1222'!$D:$D,'ALL 2022'!$D:$D)</f>
        <v>0</v>
      </c>
      <c r="P39" s="12">
        <f>+SUMIFS('BLG1222'!$I:$I,'BLG1222'!$A:$A,'ALL 2022'!$2:$2,'BLG1222'!$D:$D,'ALL 2022'!$D:$D)</f>
        <v>0</v>
      </c>
      <c r="Q39" s="12">
        <f>+SUMIFS('BLG1222'!$I:$I,'BLG1222'!$A:$A,'ALL 2022'!$2:$2,'BLG1222'!$D:$D,'ALL 2022'!$D:$D)</f>
        <v>0</v>
      </c>
      <c r="R39" s="12">
        <f>+SUMIFS('BLG1222'!$I:$I,'BLG1222'!$A:$A,'ALL 2022'!$2:$2,'BLG1222'!$D:$D,'ALL 2022'!$D:$D)</f>
        <v>0</v>
      </c>
      <c r="S39" s="12">
        <f>+SUMIFS('BLG1222'!$I:$I,'BLG1222'!$A:$A,'ALL 2022'!$2:$2,'BLG1222'!$D:$D,'ALL 2022'!$D:$D)</f>
        <v>0</v>
      </c>
      <c r="T39" s="12">
        <f>+SUMIFS('BLG1222'!$I:$I,'BLG1222'!$A:$A,'ALL 2022'!$2:$2,'BLG1222'!$D:$D,'ALL 2022'!$D:$D)</f>
        <v>0</v>
      </c>
      <c r="U39" s="12">
        <f>+SUMIFS('BLG1222'!$I:$I,'BLG1222'!$A:$A,'ALL 2022'!$2:$2,'BLG1222'!$D:$D,'ALL 2022'!$D:$D)</f>
        <v>-2568671030.7900004</v>
      </c>
      <c r="V39" s="12">
        <f>+SUMIFS('BLG1222'!$I:$I,'BLG1222'!$A:$A,'ALL 2022'!$2:$2,'BLG1222'!$D:$D,'ALL 2022'!$D:$D)</f>
        <v>0</v>
      </c>
      <c r="W39" s="12">
        <f>+SUMIFS('BLG1222'!$I:$I,'BLG1222'!$A:$A,'ALL 2022'!$2:$2,'BLG1222'!$D:$D,'ALL 2022'!$D:$D)</f>
        <v>0</v>
      </c>
      <c r="X39" s="12">
        <f>+SUMIFS('BLG1222'!$I:$I,'BLG1222'!$A:$A,'ALL 2022'!$2:$2,'BLG1222'!$D:$D,'ALL 2022'!$D:$D)</f>
        <v>0</v>
      </c>
      <c r="Y39" s="12">
        <f>+SUMIFS('BLG1222'!$I:$I,'BLG1222'!$A:$A,'ALL 2022'!$2:$2,'BLG1222'!$D:$D,'ALL 2022'!$D:$D)</f>
        <v>0</v>
      </c>
      <c r="Z39" s="12">
        <f>+SUMIFS('BLG1222'!$I:$I,'BLG1222'!$A:$A,'ALL 2022'!$2:$2,'BLG1222'!$D:$D,'ALL 2022'!$D:$D)</f>
        <v>0</v>
      </c>
      <c r="AA39" s="12">
        <f>+SUMIFS('BLG1222'!$I:$I,'BLG1222'!$A:$A,'ALL 2022'!$2:$2,'BLG1222'!$D:$D,'ALL 2022'!$D:$D)</f>
        <v>0</v>
      </c>
      <c r="AB39" s="12">
        <f>+SUMIFS('BLG1222'!$I:$I,'BLG1222'!$A:$A,'ALL 2022'!$2:$2,'BLG1222'!$D:$D,'ALL 2022'!$D:$D)</f>
        <v>0</v>
      </c>
      <c r="AC39" s="12">
        <f>+SUMIFS('BLG1222'!$I:$I,'BLG1222'!$A:$A,'ALL 2022'!$2:$2,'BLG1222'!$D:$D,'ALL 2022'!$D:$D)</f>
        <v>0</v>
      </c>
      <c r="AD39" s="12">
        <f>+SUMIFS('BLG1222'!$I:$I,'BLG1222'!$A:$A,'ALL 2022'!$2:$2,'BLG1222'!$D:$D,'ALL 2022'!$D:$D)</f>
        <v>0</v>
      </c>
      <c r="AE39" s="12">
        <f>+SUMIFS('BLG1222'!$I:$I,'BLG1222'!$A:$A,'ALL 2022'!$2:$2,'BLG1222'!$D:$D,'ALL 2022'!$D:$D)</f>
        <v>0</v>
      </c>
      <c r="AF39" s="12">
        <f>+SUMIFS('BLG1222'!$I:$I,'BLG1222'!$A:$A,'ALL 2022'!$2:$2,'BLG1222'!$D:$D,'ALL 2022'!$D:$D)</f>
        <v>0</v>
      </c>
      <c r="AG39" s="12">
        <f>+SUMIFS('BLG1222'!$I:$I,'BLG1222'!$A:$A,'ALL 2022'!$2:$2,'BLG1222'!$D:$D,'ALL 2022'!$D:$D)</f>
        <v>0</v>
      </c>
      <c r="AH39" s="12">
        <f>+SUMIFS('BLG1222'!$I:$I,'BLG1222'!$A:$A,'ALL 2022'!$2:$2,'BLG1222'!$D:$D,'ALL 2022'!$D:$D)</f>
        <v>0</v>
      </c>
      <c r="AI39" s="12">
        <f>+SUMIFS('BLG1222'!$I:$I,'BLG1222'!$A:$A,'ALL 2022'!$2:$2,'BLG1222'!$D:$D,'ALL 2022'!$D:$D)</f>
        <v>0</v>
      </c>
      <c r="AJ39" s="12">
        <f>+SUMIFS('BLG1222'!$I:$I,'BLG1222'!$A:$A,'ALL 2022'!$2:$2,'BLG1222'!$D:$D,'ALL 2022'!$D:$D)</f>
        <v>0</v>
      </c>
      <c r="AK39" s="12">
        <f>+SUMIFS('BLG1222'!$I:$I,'BLG1222'!$A:$A,'ALL 2022'!$2:$2,'BLG1222'!$D:$D,'ALL 2022'!$D:$D)</f>
        <v>0</v>
      </c>
      <c r="AL39" s="12">
        <f>+SUMIFS('BLG1222'!$I:$I,'BLG1222'!$A:$A,'ALL 2022'!$2:$2,'BLG1222'!$D:$D,'ALL 2022'!$D:$D)</f>
        <v>0</v>
      </c>
      <c r="AM39" s="12">
        <f>+SUMIFS('BLG1222'!$I:$I,'BLG1222'!$A:$A,'ALL 2022'!$2:$2,'BLG1222'!$D:$D,'ALL 2022'!$D:$D)</f>
        <v>0</v>
      </c>
      <c r="AN39" s="12">
        <f>+SUMIFS('BLG1222'!$I:$I,'BLG1222'!$A:$A,'ALL 2022'!$2:$2,'BLG1222'!$D:$D,'ALL 2022'!$D:$D)</f>
        <v>0</v>
      </c>
      <c r="AO39" s="12">
        <f>+SUMIFS('BLG1222'!$I:$I,'BLG1222'!$A:$A,'ALL 2022'!$2:$2,'BLG1222'!$D:$D,'ALL 2022'!$D:$D)</f>
        <v>0</v>
      </c>
      <c r="AP39" s="12">
        <f>+SUMIFS('BLG1222'!$I:$I,'BLG1222'!$A:$A,'ALL 2022'!$2:$2,'BLG1222'!$D:$D,'ALL 2022'!$D:$D)</f>
        <v>0</v>
      </c>
      <c r="AQ39" s="164">
        <f t="shared" si="4"/>
        <v>-2568671030.7900004</v>
      </c>
      <c r="AR39" s="165">
        <f t="shared" si="5"/>
        <v>-543225.94258070667</v>
      </c>
    </row>
    <row r="40" spans="1:44" hidden="1" x14ac:dyDescent="0.25">
      <c r="A40" s="11" t="str">
        <f t="shared" si="1"/>
        <v>1</v>
      </c>
      <c r="B40" s="11" t="str">
        <f t="shared" si="2"/>
        <v>16</v>
      </c>
      <c r="C40" s="11" t="str">
        <f t="shared" si="3"/>
        <v>164</v>
      </c>
      <c r="D40" s="60">
        <v>16410000</v>
      </c>
      <c r="E40" s="195" t="s">
        <v>3209</v>
      </c>
      <c r="F40" s="130" t="s">
        <v>2072</v>
      </c>
      <c r="G40" s="12">
        <f>+SUMIFS('BLG1222'!$I:$I,'BLG1222'!$A:$A,'ALL 2022'!$2:$2,'BLG1222'!$D:$D,'ALL 2022'!$D:$D)</f>
        <v>0</v>
      </c>
      <c r="H40" s="12">
        <f>+SUMIFS('BLG1222'!$I:$I,'BLG1222'!$A:$A,'ALL 2022'!$2:$2,'BLG1222'!$D:$D,'ALL 2022'!$D:$D)</f>
        <v>0</v>
      </c>
      <c r="I40" s="12">
        <f>+SUMIFS('BLG1222'!$I:$I,'BLG1222'!$A:$A,'ALL 2022'!$2:$2,'BLG1222'!$D:$D,'ALL 2022'!$D:$D)</f>
        <v>0</v>
      </c>
      <c r="J40" s="12">
        <f>+SUMIFS('BLG1222'!$I:$I,'BLG1222'!$A:$A,'ALL 2022'!$2:$2,'BLG1222'!$D:$D,'ALL 2022'!$D:$D)</f>
        <v>0</v>
      </c>
      <c r="K40" s="12">
        <f>+SUMIFS('BLG1222'!$I:$I,'BLG1222'!$A:$A,'ALL 2022'!$2:$2,'BLG1222'!$D:$D,'ALL 2022'!$D:$D)</f>
        <v>0</v>
      </c>
      <c r="L40" s="12">
        <f>+SUMIFS('BLG1222'!$I:$I,'BLG1222'!$A:$A,'ALL 2022'!$2:$2,'BLG1222'!$D:$D,'ALL 2022'!$D:$D)</f>
        <v>-221475329.5</v>
      </c>
      <c r="M40" s="12">
        <f>+SUMIFS('BLG1222'!$I:$I,'BLG1222'!$A:$A,'ALL 2022'!$2:$2,'BLG1222'!$D:$D,'ALL 2022'!$D:$D)</f>
        <v>0</v>
      </c>
      <c r="N40" s="12">
        <f>+SUMIFS('BLG1222'!$I:$I,'BLG1222'!$A:$A,'ALL 2022'!$2:$2,'BLG1222'!$D:$D,'ALL 2022'!$D:$D)</f>
        <v>0</v>
      </c>
      <c r="O40" s="12">
        <f>+SUMIFS('BLG1222'!$I:$I,'BLG1222'!$A:$A,'ALL 2022'!$2:$2,'BLG1222'!$D:$D,'ALL 2022'!$D:$D)</f>
        <v>0</v>
      </c>
      <c r="P40" s="12">
        <f>+SUMIFS('BLG1222'!$I:$I,'BLG1222'!$A:$A,'ALL 2022'!$2:$2,'BLG1222'!$D:$D,'ALL 2022'!$D:$D)</f>
        <v>0</v>
      </c>
      <c r="Q40" s="12">
        <f>+SUMIFS('BLG1222'!$I:$I,'BLG1222'!$A:$A,'ALL 2022'!$2:$2,'BLG1222'!$D:$D,'ALL 2022'!$D:$D)</f>
        <v>0</v>
      </c>
      <c r="R40" s="12">
        <f>+SUMIFS('BLG1222'!$I:$I,'BLG1222'!$A:$A,'ALL 2022'!$2:$2,'BLG1222'!$D:$D,'ALL 2022'!$D:$D)</f>
        <v>0</v>
      </c>
      <c r="S40" s="12">
        <f>+SUMIFS('BLG1222'!$I:$I,'BLG1222'!$A:$A,'ALL 2022'!$2:$2,'BLG1222'!$D:$D,'ALL 2022'!$D:$D)</f>
        <v>0</v>
      </c>
      <c r="T40" s="12">
        <f>+SUMIFS('BLG1222'!$I:$I,'BLG1222'!$A:$A,'ALL 2022'!$2:$2,'BLG1222'!$D:$D,'ALL 2022'!$D:$D)</f>
        <v>-842078850.25</v>
      </c>
      <c r="U40" s="12">
        <f>+SUMIFS('BLG1222'!$I:$I,'BLG1222'!$A:$A,'ALL 2022'!$2:$2,'BLG1222'!$D:$D,'ALL 2022'!$D:$D)</f>
        <v>0</v>
      </c>
      <c r="V40" s="12">
        <f>+SUMIFS('BLG1222'!$I:$I,'BLG1222'!$A:$A,'ALL 2022'!$2:$2,'BLG1222'!$D:$D,'ALL 2022'!$D:$D)</f>
        <v>0</v>
      </c>
      <c r="W40" s="12">
        <f>+SUMIFS('BLG1222'!$I:$I,'BLG1222'!$A:$A,'ALL 2022'!$2:$2,'BLG1222'!$D:$D,'ALL 2022'!$D:$D)</f>
        <v>0</v>
      </c>
      <c r="X40" s="12">
        <f>+SUMIFS('BLG1222'!$I:$I,'BLG1222'!$A:$A,'ALL 2022'!$2:$2,'BLG1222'!$D:$D,'ALL 2022'!$D:$D)</f>
        <v>0</v>
      </c>
      <c r="Y40" s="12">
        <f>+SUMIFS('BLG1222'!$I:$I,'BLG1222'!$A:$A,'ALL 2022'!$2:$2,'BLG1222'!$D:$D,'ALL 2022'!$D:$D)</f>
        <v>0</v>
      </c>
      <c r="Z40" s="12">
        <f>+SUMIFS('BLG1222'!$I:$I,'BLG1222'!$A:$A,'ALL 2022'!$2:$2,'BLG1222'!$D:$D,'ALL 2022'!$D:$D)</f>
        <v>0</v>
      </c>
      <c r="AA40" s="12">
        <f>+SUMIFS('BLG1222'!$I:$I,'BLG1222'!$A:$A,'ALL 2022'!$2:$2,'BLG1222'!$D:$D,'ALL 2022'!$D:$D)</f>
        <v>0</v>
      </c>
      <c r="AB40" s="12">
        <f>+SUMIFS('BLG1222'!$I:$I,'BLG1222'!$A:$A,'ALL 2022'!$2:$2,'BLG1222'!$D:$D,'ALL 2022'!$D:$D)</f>
        <v>0</v>
      </c>
      <c r="AC40" s="12">
        <f>+SUMIFS('BLG1222'!$I:$I,'BLG1222'!$A:$A,'ALL 2022'!$2:$2,'BLG1222'!$D:$D,'ALL 2022'!$D:$D)</f>
        <v>0</v>
      </c>
      <c r="AD40" s="12">
        <f>+SUMIFS('BLG1222'!$I:$I,'BLG1222'!$A:$A,'ALL 2022'!$2:$2,'BLG1222'!$D:$D,'ALL 2022'!$D:$D)</f>
        <v>0</v>
      </c>
      <c r="AE40" s="12">
        <f>+SUMIFS('BLG1222'!$I:$I,'BLG1222'!$A:$A,'ALL 2022'!$2:$2,'BLG1222'!$D:$D,'ALL 2022'!$D:$D)</f>
        <v>0</v>
      </c>
      <c r="AF40" s="12">
        <f>+SUMIFS('BLG1222'!$I:$I,'BLG1222'!$A:$A,'ALL 2022'!$2:$2,'BLG1222'!$D:$D,'ALL 2022'!$D:$D)</f>
        <v>0</v>
      </c>
      <c r="AG40" s="12">
        <f>+SUMIFS('BLG1222'!$I:$I,'BLG1222'!$A:$A,'ALL 2022'!$2:$2,'BLG1222'!$D:$D,'ALL 2022'!$D:$D)</f>
        <v>0</v>
      </c>
      <c r="AH40" s="12">
        <f>+SUMIFS('BLG1222'!$I:$I,'BLG1222'!$A:$A,'ALL 2022'!$2:$2,'BLG1222'!$D:$D,'ALL 2022'!$D:$D)</f>
        <v>0</v>
      </c>
      <c r="AI40" s="12">
        <f>+SUMIFS('BLG1222'!$I:$I,'BLG1222'!$A:$A,'ALL 2022'!$2:$2,'BLG1222'!$D:$D,'ALL 2022'!$D:$D)</f>
        <v>0</v>
      </c>
      <c r="AJ40" s="12">
        <f>+SUMIFS('BLG1222'!$I:$I,'BLG1222'!$A:$A,'ALL 2022'!$2:$2,'BLG1222'!$D:$D,'ALL 2022'!$D:$D)</f>
        <v>0</v>
      </c>
      <c r="AK40" s="12">
        <f>+SUMIFS('BLG1222'!$I:$I,'BLG1222'!$A:$A,'ALL 2022'!$2:$2,'BLG1222'!$D:$D,'ALL 2022'!$D:$D)</f>
        <v>0</v>
      </c>
      <c r="AL40" s="12">
        <f>+SUMIFS('BLG1222'!$I:$I,'BLG1222'!$A:$A,'ALL 2022'!$2:$2,'BLG1222'!$D:$D,'ALL 2022'!$D:$D)</f>
        <v>0</v>
      </c>
      <c r="AM40" s="12">
        <f>+SUMIFS('BLG1222'!$I:$I,'BLG1222'!$A:$A,'ALL 2022'!$2:$2,'BLG1222'!$D:$D,'ALL 2022'!$D:$D)</f>
        <v>0</v>
      </c>
      <c r="AN40" s="12">
        <f>+SUMIFS('BLG1222'!$I:$I,'BLG1222'!$A:$A,'ALL 2022'!$2:$2,'BLG1222'!$D:$D,'ALL 2022'!$D:$D)</f>
        <v>0</v>
      </c>
      <c r="AO40" s="12">
        <f>+SUMIFS('BLG1222'!$I:$I,'BLG1222'!$A:$A,'ALL 2022'!$2:$2,'BLG1222'!$D:$D,'ALL 2022'!$D:$D)</f>
        <v>0</v>
      </c>
      <c r="AP40" s="12">
        <f>+SUMIFS('BLG1222'!$I:$I,'BLG1222'!$A:$A,'ALL 2022'!$2:$2,'BLG1222'!$D:$D,'ALL 2022'!$D:$D)</f>
        <v>-63380321.899999999</v>
      </c>
      <c r="AQ40" s="164">
        <f t="shared" si="4"/>
        <v>-1126934501.6500001</v>
      </c>
      <c r="AR40" s="165">
        <f t="shared" si="5"/>
        <v>-238325.5969906208</v>
      </c>
    </row>
    <row r="41" spans="1:44" hidden="1" x14ac:dyDescent="0.25">
      <c r="A41" s="11" t="str">
        <f t="shared" si="1"/>
        <v>1</v>
      </c>
      <c r="B41" s="11" t="str">
        <f t="shared" si="2"/>
        <v>16</v>
      </c>
      <c r="C41" s="11" t="str">
        <f t="shared" si="3"/>
        <v>164</v>
      </c>
      <c r="D41" s="23">
        <v>16411000</v>
      </c>
      <c r="E41" s="195" t="s">
        <v>3266</v>
      </c>
      <c r="F41" s="24" t="s">
        <v>408</v>
      </c>
      <c r="G41" s="12">
        <f>+SUMIFS('BLG1222'!$I:$I,'BLG1222'!$A:$A,'ALL 2022'!$2:$2,'BLG1222'!$D:$D,'ALL 2022'!$D:$D)</f>
        <v>0</v>
      </c>
      <c r="H41" s="12">
        <f>+SUMIFS('BLG1222'!$I:$I,'BLG1222'!$A:$A,'ALL 2022'!$2:$2,'BLG1222'!$D:$D,'ALL 2022'!$D:$D)</f>
        <v>0</v>
      </c>
      <c r="I41" s="12">
        <f>+SUMIFS('BLG1222'!$I:$I,'BLG1222'!$A:$A,'ALL 2022'!$2:$2,'BLG1222'!$D:$D,'ALL 2022'!$D:$D)</f>
        <v>-1805000000</v>
      </c>
      <c r="J41" s="12">
        <f>+SUMIFS('BLG1222'!$I:$I,'BLG1222'!$A:$A,'ALL 2022'!$2:$2,'BLG1222'!$D:$D,'ALL 2022'!$D:$D)</f>
        <v>0</v>
      </c>
      <c r="K41" s="12">
        <f>+SUMIFS('BLG1222'!$I:$I,'BLG1222'!$A:$A,'ALL 2022'!$2:$2,'BLG1222'!$D:$D,'ALL 2022'!$D:$D)</f>
        <v>0</v>
      </c>
      <c r="L41" s="12">
        <f>+SUMIFS('BLG1222'!$I:$I,'BLG1222'!$A:$A,'ALL 2022'!$2:$2,'BLG1222'!$D:$D,'ALL 2022'!$D:$D)</f>
        <v>0</v>
      </c>
      <c r="M41" s="12">
        <f>+SUMIFS('BLG1222'!$I:$I,'BLG1222'!$A:$A,'ALL 2022'!$2:$2,'BLG1222'!$D:$D,'ALL 2022'!$D:$D)</f>
        <v>-2632039199</v>
      </c>
      <c r="N41" s="12">
        <f>+SUMIFS('BLG1222'!$I:$I,'BLG1222'!$A:$A,'ALL 2022'!$2:$2,'BLG1222'!$D:$D,'ALL 2022'!$D:$D)</f>
        <v>0</v>
      </c>
      <c r="O41" s="12">
        <f>+SUMIFS('BLG1222'!$I:$I,'BLG1222'!$A:$A,'ALL 2022'!$2:$2,'BLG1222'!$D:$D,'ALL 2022'!$D:$D)</f>
        <v>0</v>
      </c>
      <c r="P41" s="12">
        <f>+SUMIFS('BLG1222'!$I:$I,'BLG1222'!$A:$A,'ALL 2022'!$2:$2,'BLG1222'!$D:$D,'ALL 2022'!$D:$D)</f>
        <v>-1880220958.77</v>
      </c>
      <c r="Q41" s="12">
        <f>+SUMIFS('BLG1222'!$I:$I,'BLG1222'!$A:$A,'ALL 2022'!$2:$2,'BLG1222'!$D:$D,'ALL 2022'!$D:$D)</f>
        <v>0</v>
      </c>
      <c r="R41" s="12">
        <f>+SUMIFS('BLG1222'!$I:$I,'BLG1222'!$A:$A,'ALL 2022'!$2:$2,'BLG1222'!$D:$D,'ALL 2022'!$D:$D)</f>
        <v>0</v>
      </c>
      <c r="S41" s="12">
        <f>+SUMIFS('BLG1222'!$I:$I,'BLG1222'!$A:$A,'ALL 2022'!$2:$2,'BLG1222'!$D:$D,'ALL 2022'!$D:$D)</f>
        <v>0</v>
      </c>
      <c r="T41" s="12">
        <f>+SUMIFS('BLG1222'!$I:$I,'BLG1222'!$A:$A,'ALL 2022'!$2:$2,'BLG1222'!$D:$D,'ALL 2022'!$D:$D)</f>
        <v>0</v>
      </c>
      <c r="U41" s="12">
        <f>+SUMIFS('BLG1222'!$I:$I,'BLG1222'!$A:$A,'ALL 2022'!$2:$2,'BLG1222'!$D:$D,'ALL 2022'!$D:$D)</f>
        <v>0</v>
      </c>
      <c r="V41" s="12">
        <f>+SUMIFS('BLG1222'!$I:$I,'BLG1222'!$A:$A,'ALL 2022'!$2:$2,'BLG1222'!$D:$D,'ALL 2022'!$D:$D)</f>
        <v>0</v>
      </c>
      <c r="W41" s="12">
        <f>+SUMIFS('BLG1222'!$I:$I,'BLG1222'!$A:$A,'ALL 2022'!$2:$2,'BLG1222'!$D:$D,'ALL 2022'!$D:$D)</f>
        <v>0</v>
      </c>
      <c r="X41" s="12">
        <f>+SUMIFS('BLG1222'!$I:$I,'BLG1222'!$A:$A,'ALL 2022'!$2:$2,'BLG1222'!$D:$D,'ALL 2022'!$D:$D)</f>
        <v>0</v>
      </c>
      <c r="Y41" s="12">
        <f>+SUMIFS('BLG1222'!$I:$I,'BLG1222'!$A:$A,'ALL 2022'!$2:$2,'BLG1222'!$D:$D,'ALL 2022'!$D:$D)</f>
        <v>0</v>
      </c>
      <c r="Z41" s="12">
        <f>+SUMIFS('BLG1222'!$I:$I,'BLG1222'!$A:$A,'ALL 2022'!$2:$2,'BLG1222'!$D:$D,'ALL 2022'!$D:$D)</f>
        <v>0</v>
      </c>
      <c r="AA41" s="12">
        <f>+SUMIFS('BLG1222'!$I:$I,'BLG1222'!$A:$A,'ALL 2022'!$2:$2,'BLG1222'!$D:$D,'ALL 2022'!$D:$D)</f>
        <v>0</v>
      </c>
      <c r="AB41" s="12">
        <f>+SUMIFS('BLG1222'!$I:$I,'BLG1222'!$A:$A,'ALL 2022'!$2:$2,'BLG1222'!$D:$D,'ALL 2022'!$D:$D)</f>
        <v>0</v>
      </c>
      <c r="AC41" s="12">
        <f>+SUMIFS('BLG1222'!$I:$I,'BLG1222'!$A:$A,'ALL 2022'!$2:$2,'BLG1222'!$D:$D,'ALL 2022'!$D:$D)</f>
        <v>0</v>
      </c>
      <c r="AD41" s="12">
        <f>+SUMIFS('BLG1222'!$I:$I,'BLG1222'!$A:$A,'ALL 2022'!$2:$2,'BLG1222'!$D:$D,'ALL 2022'!$D:$D)</f>
        <v>0</v>
      </c>
      <c r="AE41" s="12">
        <f>+SUMIFS('BLG1222'!$I:$I,'BLG1222'!$A:$A,'ALL 2022'!$2:$2,'BLG1222'!$D:$D,'ALL 2022'!$D:$D)</f>
        <v>0</v>
      </c>
      <c r="AF41" s="12">
        <f>+SUMIFS('BLG1222'!$I:$I,'BLG1222'!$A:$A,'ALL 2022'!$2:$2,'BLG1222'!$D:$D,'ALL 2022'!$D:$D)</f>
        <v>0</v>
      </c>
      <c r="AG41" s="12">
        <f>+SUMIFS('BLG1222'!$I:$I,'BLG1222'!$A:$A,'ALL 2022'!$2:$2,'BLG1222'!$D:$D,'ALL 2022'!$D:$D)</f>
        <v>0</v>
      </c>
      <c r="AH41" s="12">
        <f>+SUMIFS('BLG1222'!$I:$I,'BLG1222'!$A:$A,'ALL 2022'!$2:$2,'BLG1222'!$D:$D,'ALL 2022'!$D:$D)</f>
        <v>0</v>
      </c>
      <c r="AI41" s="12">
        <f>+SUMIFS('BLG1222'!$I:$I,'BLG1222'!$A:$A,'ALL 2022'!$2:$2,'BLG1222'!$D:$D,'ALL 2022'!$D:$D)</f>
        <v>0</v>
      </c>
      <c r="AJ41" s="12">
        <f>+SUMIFS('BLG1222'!$I:$I,'BLG1222'!$A:$A,'ALL 2022'!$2:$2,'BLG1222'!$D:$D,'ALL 2022'!$D:$D)</f>
        <v>0</v>
      </c>
      <c r="AK41" s="12">
        <f>+SUMIFS('BLG1222'!$I:$I,'BLG1222'!$A:$A,'ALL 2022'!$2:$2,'BLG1222'!$D:$D,'ALL 2022'!$D:$D)</f>
        <v>0</v>
      </c>
      <c r="AL41" s="12">
        <f>+SUMIFS('BLG1222'!$I:$I,'BLG1222'!$A:$A,'ALL 2022'!$2:$2,'BLG1222'!$D:$D,'ALL 2022'!$D:$D)</f>
        <v>0</v>
      </c>
      <c r="AM41" s="12">
        <f>+SUMIFS('BLG1222'!$I:$I,'BLG1222'!$A:$A,'ALL 2022'!$2:$2,'BLG1222'!$D:$D,'ALL 2022'!$D:$D)</f>
        <v>0</v>
      </c>
      <c r="AN41" s="12">
        <f>+SUMIFS('BLG1222'!$I:$I,'BLG1222'!$A:$A,'ALL 2022'!$2:$2,'BLG1222'!$D:$D,'ALL 2022'!$D:$D)</f>
        <v>0</v>
      </c>
      <c r="AO41" s="12">
        <f>+SUMIFS('BLG1222'!$I:$I,'BLG1222'!$A:$A,'ALL 2022'!$2:$2,'BLG1222'!$D:$D,'ALL 2022'!$D:$D)</f>
        <v>0</v>
      </c>
      <c r="AP41" s="12">
        <f>+SUMIFS('BLG1222'!$I:$I,'BLG1222'!$A:$A,'ALL 2022'!$2:$2,'BLG1222'!$D:$D,'ALL 2022'!$D:$D)</f>
        <v>0</v>
      </c>
      <c r="AQ41" s="164">
        <f t="shared" si="4"/>
        <v>-6317260157.7700005</v>
      </c>
      <c r="AR41" s="165">
        <f t="shared" si="5"/>
        <v>-1335982.5227120365</v>
      </c>
    </row>
    <row r="42" spans="1:44" hidden="1" x14ac:dyDescent="0.25">
      <c r="A42" s="11" t="str">
        <f t="shared" si="1"/>
        <v>1</v>
      </c>
      <c r="B42" s="11" t="str">
        <f t="shared" si="2"/>
        <v>16</v>
      </c>
      <c r="C42" s="11" t="str">
        <f t="shared" si="3"/>
        <v>164</v>
      </c>
      <c r="D42" s="23">
        <v>16412000</v>
      </c>
      <c r="E42" s="195" t="s">
        <v>3266</v>
      </c>
      <c r="F42" s="24" t="s">
        <v>412</v>
      </c>
      <c r="G42" s="12">
        <f>+SUMIFS('BLG1222'!$I:$I,'BLG1222'!$A:$A,'ALL 2022'!$2:$2,'BLG1222'!$D:$D,'ALL 2022'!$D:$D)</f>
        <v>0</v>
      </c>
      <c r="H42" s="12">
        <f>+SUMIFS('BLG1222'!$I:$I,'BLG1222'!$A:$A,'ALL 2022'!$2:$2,'BLG1222'!$D:$D,'ALL 2022'!$D:$D)</f>
        <v>0</v>
      </c>
      <c r="I42" s="12">
        <f>+SUMIFS('BLG1222'!$I:$I,'BLG1222'!$A:$A,'ALL 2022'!$2:$2,'BLG1222'!$D:$D,'ALL 2022'!$D:$D)</f>
        <v>0</v>
      </c>
      <c r="J42" s="12">
        <f>+SUMIFS('BLG1222'!$I:$I,'BLG1222'!$A:$A,'ALL 2022'!$2:$2,'BLG1222'!$D:$D,'ALL 2022'!$D:$D)</f>
        <v>0</v>
      </c>
      <c r="K42" s="12">
        <f>+SUMIFS('BLG1222'!$I:$I,'BLG1222'!$A:$A,'ALL 2022'!$2:$2,'BLG1222'!$D:$D,'ALL 2022'!$D:$D)</f>
        <v>0</v>
      </c>
      <c r="L42" s="12">
        <f>+SUMIFS('BLG1222'!$I:$I,'BLG1222'!$A:$A,'ALL 2022'!$2:$2,'BLG1222'!$D:$D,'ALL 2022'!$D:$D)</f>
        <v>0</v>
      </c>
      <c r="M42" s="12">
        <f>+SUMIFS('BLG1222'!$I:$I,'BLG1222'!$A:$A,'ALL 2022'!$2:$2,'BLG1222'!$D:$D,'ALL 2022'!$D:$D)</f>
        <v>-6033643460.2600002</v>
      </c>
      <c r="N42" s="12">
        <f>+SUMIFS('BLG1222'!$I:$I,'BLG1222'!$A:$A,'ALL 2022'!$2:$2,'BLG1222'!$D:$D,'ALL 2022'!$D:$D)</f>
        <v>0</v>
      </c>
      <c r="O42" s="12">
        <f>+SUMIFS('BLG1222'!$I:$I,'BLG1222'!$A:$A,'ALL 2022'!$2:$2,'BLG1222'!$D:$D,'ALL 2022'!$D:$D)</f>
        <v>0</v>
      </c>
      <c r="P42" s="12">
        <f>+SUMIFS('BLG1222'!$I:$I,'BLG1222'!$A:$A,'ALL 2022'!$2:$2,'BLG1222'!$D:$D,'ALL 2022'!$D:$D)</f>
        <v>0</v>
      </c>
      <c r="Q42" s="12">
        <f>+SUMIFS('BLG1222'!$I:$I,'BLG1222'!$A:$A,'ALL 2022'!$2:$2,'BLG1222'!$D:$D,'ALL 2022'!$D:$D)</f>
        <v>0</v>
      </c>
      <c r="R42" s="12">
        <f>+SUMIFS('BLG1222'!$I:$I,'BLG1222'!$A:$A,'ALL 2022'!$2:$2,'BLG1222'!$D:$D,'ALL 2022'!$D:$D)</f>
        <v>0</v>
      </c>
      <c r="S42" s="12">
        <f>+SUMIFS('BLG1222'!$I:$I,'BLG1222'!$A:$A,'ALL 2022'!$2:$2,'BLG1222'!$D:$D,'ALL 2022'!$D:$D)</f>
        <v>0</v>
      </c>
      <c r="T42" s="12">
        <f>+SUMIFS('BLG1222'!$I:$I,'BLG1222'!$A:$A,'ALL 2022'!$2:$2,'BLG1222'!$D:$D,'ALL 2022'!$D:$D)</f>
        <v>0</v>
      </c>
      <c r="U42" s="12">
        <f>+SUMIFS('BLG1222'!$I:$I,'BLG1222'!$A:$A,'ALL 2022'!$2:$2,'BLG1222'!$D:$D,'ALL 2022'!$D:$D)</f>
        <v>0</v>
      </c>
      <c r="V42" s="12">
        <f>+SUMIFS('BLG1222'!$I:$I,'BLG1222'!$A:$A,'ALL 2022'!$2:$2,'BLG1222'!$D:$D,'ALL 2022'!$D:$D)</f>
        <v>0</v>
      </c>
      <c r="W42" s="12">
        <f>+SUMIFS('BLG1222'!$I:$I,'BLG1222'!$A:$A,'ALL 2022'!$2:$2,'BLG1222'!$D:$D,'ALL 2022'!$D:$D)</f>
        <v>0</v>
      </c>
      <c r="X42" s="12">
        <f>+SUMIFS('BLG1222'!$I:$I,'BLG1222'!$A:$A,'ALL 2022'!$2:$2,'BLG1222'!$D:$D,'ALL 2022'!$D:$D)</f>
        <v>0</v>
      </c>
      <c r="Y42" s="12">
        <f>+SUMIFS('BLG1222'!$I:$I,'BLG1222'!$A:$A,'ALL 2022'!$2:$2,'BLG1222'!$D:$D,'ALL 2022'!$D:$D)</f>
        <v>0</v>
      </c>
      <c r="Z42" s="12">
        <f>+SUMIFS('BLG1222'!$I:$I,'BLG1222'!$A:$A,'ALL 2022'!$2:$2,'BLG1222'!$D:$D,'ALL 2022'!$D:$D)</f>
        <v>0</v>
      </c>
      <c r="AA42" s="12">
        <f>+SUMIFS('BLG1222'!$I:$I,'BLG1222'!$A:$A,'ALL 2022'!$2:$2,'BLG1222'!$D:$D,'ALL 2022'!$D:$D)</f>
        <v>0</v>
      </c>
      <c r="AB42" s="12">
        <f>+SUMIFS('BLG1222'!$I:$I,'BLG1222'!$A:$A,'ALL 2022'!$2:$2,'BLG1222'!$D:$D,'ALL 2022'!$D:$D)</f>
        <v>0</v>
      </c>
      <c r="AC42" s="12">
        <f>+SUMIFS('BLG1222'!$I:$I,'BLG1222'!$A:$A,'ALL 2022'!$2:$2,'BLG1222'!$D:$D,'ALL 2022'!$D:$D)</f>
        <v>0</v>
      </c>
      <c r="AD42" s="12">
        <f>+SUMIFS('BLG1222'!$I:$I,'BLG1222'!$A:$A,'ALL 2022'!$2:$2,'BLG1222'!$D:$D,'ALL 2022'!$D:$D)</f>
        <v>0</v>
      </c>
      <c r="AE42" s="12">
        <f>+SUMIFS('BLG1222'!$I:$I,'BLG1222'!$A:$A,'ALL 2022'!$2:$2,'BLG1222'!$D:$D,'ALL 2022'!$D:$D)</f>
        <v>0</v>
      </c>
      <c r="AF42" s="12">
        <f>+SUMIFS('BLG1222'!$I:$I,'BLG1222'!$A:$A,'ALL 2022'!$2:$2,'BLG1222'!$D:$D,'ALL 2022'!$D:$D)</f>
        <v>0</v>
      </c>
      <c r="AG42" s="12">
        <f>+SUMIFS('BLG1222'!$I:$I,'BLG1222'!$A:$A,'ALL 2022'!$2:$2,'BLG1222'!$D:$D,'ALL 2022'!$D:$D)</f>
        <v>0</v>
      </c>
      <c r="AH42" s="12">
        <f>+SUMIFS('BLG1222'!$I:$I,'BLG1222'!$A:$A,'ALL 2022'!$2:$2,'BLG1222'!$D:$D,'ALL 2022'!$D:$D)</f>
        <v>0</v>
      </c>
      <c r="AI42" s="12">
        <f>+SUMIFS('BLG1222'!$I:$I,'BLG1222'!$A:$A,'ALL 2022'!$2:$2,'BLG1222'!$D:$D,'ALL 2022'!$D:$D)</f>
        <v>0</v>
      </c>
      <c r="AJ42" s="12">
        <f>+SUMIFS('BLG1222'!$I:$I,'BLG1222'!$A:$A,'ALL 2022'!$2:$2,'BLG1222'!$D:$D,'ALL 2022'!$D:$D)</f>
        <v>0</v>
      </c>
      <c r="AK42" s="12">
        <f>+SUMIFS('BLG1222'!$I:$I,'BLG1222'!$A:$A,'ALL 2022'!$2:$2,'BLG1222'!$D:$D,'ALL 2022'!$D:$D)</f>
        <v>0</v>
      </c>
      <c r="AL42" s="12">
        <f>+SUMIFS('BLG1222'!$I:$I,'BLG1222'!$A:$A,'ALL 2022'!$2:$2,'BLG1222'!$D:$D,'ALL 2022'!$D:$D)</f>
        <v>0</v>
      </c>
      <c r="AM42" s="12">
        <f>+SUMIFS('BLG1222'!$I:$I,'BLG1222'!$A:$A,'ALL 2022'!$2:$2,'BLG1222'!$D:$D,'ALL 2022'!$D:$D)</f>
        <v>0</v>
      </c>
      <c r="AN42" s="12">
        <f>+SUMIFS('BLG1222'!$I:$I,'BLG1222'!$A:$A,'ALL 2022'!$2:$2,'BLG1222'!$D:$D,'ALL 2022'!$D:$D)</f>
        <v>0</v>
      </c>
      <c r="AO42" s="12">
        <f>+SUMIFS('BLG1222'!$I:$I,'BLG1222'!$A:$A,'ALL 2022'!$2:$2,'BLG1222'!$D:$D,'ALL 2022'!$D:$D)</f>
        <v>0</v>
      </c>
      <c r="AP42" s="12">
        <f>+SUMIFS('BLG1222'!$I:$I,'BLG1222'!$A:$A,'ALL 2022'!$2:$2,'BLG1222'!$D:$D,'ALL 2022'!$D:$D)</f>
        <v>0</v>
      </c>
      <c r="AQ42" s="164">
        <f t="shared" si="4"/>
        <v>-6033643460.2600002</v>
      </c>
      <c r="AR42" s="165">
        <f t="shared" si="5"/>
        <v>-1276002.8888898287</v>
      </c>
    </row>
    <row r="43" spans="1:44" hidden="1" x14ac:dyDescent="0.25">
      <c r="A43" s="11" t="str">
        <f t="shared" si="1"/>
        <v>1</v>
      </c>
      <c r="B43" s="11" t="str">
        <f t="shared" si="2"/>
        <v>16</v>
      </c>
      <c r="C43" s="11" t="str">
        <f t="shared" si="3"/>
        <v>164</v>
      </c>
      <c r="D43" s="23">
        <v>16413000</v>
      </c>
      <c r="E43" s="195" t="s">
        <v>3209</v>
      </c>
      <c r="F43" s="24" t="s">
        <v>1960</v>
      </c>
      <c r="G43" s="12">
        <f>+SUMIFS('BLG1222'!$I:$I,'BLG1222'!$A:$A,'ALL 2022'!$2:$2,'BLG1222'!$D:$D,'ALL 2022'!$D:$D)</f>
        <v>0</v>
      </c>
      <c r="H43" s="12">
        <f>+SUMIFS('BLG1222'!$I:$I,'BLG1222'!$A:$A,'ALL 2022'!$2:$2,'BLG1222'!$D:$D,'ALL 2022'!$D:$D)</f>
        <v>0</v>
      </c>
      <c r="I43" s="12">
        <f>+SUMIFS('BLG1222'!$I:$I,'BLG1222'!$A:$A,'ALL 2022'!$2:$2,'BLG1222'!$D:$D,'ALL 2022'!$D:$D)</f>
        <v>-358952567.32999998</v>
      </c>
      <c r="J43" s="12">
        <f>+SUMIFS('BLG1222'!$I:$I,'BLG1222'!$A:$A,'ALL 2022'!$2:$2,'BLG1222'!$D:$D,'ALL 2022'!$D:$D)</f>
        <v>0</v>
      </c>
      <c r="K43" s="12">
        <f>+SUMIFS('BLG1222'!$I:$I,'BLG1222'!$A:$A,'ALL 2022'!$2:$2,'BLG1222'!$D:$D,'ALL 2022'!$D:$D)</f>
        <v>0</v>
      </c>
      <c r="L43" s="12">
        <f>+SUMIFS('BLG1222'!$I:$I,'BLG1222'!$A:$A,'ALL 2022'!$2:$2,'BLG1222'!$D:$D,'ALL 2022'!$D:$D)</f>
        <v>0</v>
      </c>
      <c r="M43" s="12">
        <f>+SUMIFS('BLG1222'!$I:$I,'BLG1222'!$A:$A,'ALL 2022'!$2:$2,'BLG1222'!$D:$D,'ALL 2022'!$D:$D)</f>
        <v>-2580491229.3000002</v>
      </c>
      <c r="N43" s="12">
        <f>+SUMIFS('BLG1222'!$I:$I,'BLG1222'!$A:$A,'ALL 2022'!$2:$2,'BLG1222'!$D:$D,'ALL 2022'!$D:$D)</f>
        <v>0</v>
      </c>
      <c r="O43" s="12">
        <f>+SUMIFS('BLG1222'!$I:$I,'BLG1222'!$A:$A,'ALL 2022'!$2:$2,'BLG1222'!$D:$D,'ALL 2022'!$D:$D)</f>
        <v>0</v>
      </c>
      <c r="P43" s="12">
        <f>+SUMIFS('BLG1222'!$I:$I,'BLG1222'!$A:$A,'ALL 2022'!$2:$2,'BLG1222'!$D:$D,'ALL 2022'!$D:$D)</f>
        <v>-2941260031.1500001</v>
      </c>
      <c r="Q43" s="12">
        <f>+SUMIFS('BLG1222'!$I:$I,'BLG1222'!$A:$A,'ALL 2022'!$2:$2,'BLG1222'!$D:$D,'ALL 2022'!$D:$D)</f>
        <v>0</v>
      </c>
      <c r="R43" s="12">
        <f>+SUMIFS('BLG1222'!$I:$I,'BLG1222'!$A:$A,'ALL 2022'!$2:$2,'BLG1222'!$D:$D,'ALL 2022'!$D:$D)</f>
        <v>0</v>
      </c>
      <c r="S43" s="12">
        <f>+SUMIFS('BLG1222'!$I:$I,'BLG1222'!$A:$A,'ALL 2022'!$2:$2,'BLG1222'!$D:$D,'ALL 2022'!$D:$D)</f>
        <v>0</v>
      </c>
      <c r="T43" s="12">
        <f>+SUMIFS('BLG1222'!$I:$I,'BLG1222'!$A:$A,'ALL 2022'!$2:$2,'BLG1222'!$D:$D,'ALL 2022'!$D:$D)</f>
        <v>0</v>
      </c>
      <c r="U43" s="12">
        <f>+SUMIFS('BLG1222'!$I:$I,'BLG1222'!$A:$A,'ALL 2022'!$2:$2,'BLG1222'!$D:$D,'ALL 2022'!$D:$D)</f>
        <v>0</v>
      </c>
      <c r="V43" s="12">
        <f>+SUMIFS('BLG1222'!$I:$I,'BLG1222'!$A:$A,'ALL 2022'!$2:$2,'BLG1222'!$D:$D,'ALL 2022'!$D:$D)</f>
        <v>0</v>
      </c>
      <c r="W43" s="12">
        <f>+SUMIFS('BLG1222'!$I:$I,'BLG1222'!$A:$A,'ALL 2022'!$2:$2,'BLG1222'!$D:$D,'ALL 2022'!$D:$D)</f>
        <v>0</v>
      </c>
      <c r="X43" s="12">
        <f>+SUMIFS('BLG1222'!$I:$I,'BLG1222'!$A:$A,'ALL 2022'!$2:$2,'BLG1222'!$D:$D,'ALL 2022'!$D:$D)</f>
        <v>0</v>
      </c>
      <c r="Y43" s="12">
        <f>+SUMIFS('BLG1222'!$I:$I,'BLG1222'!$A:$A,'ALL 2022'!$2:$2,'BLG1222'!$D:$D,'ALL 2022'!$D:$D)</f>
        <v>0</v>
      </c>
      <c r="Z43" s="12">
        <f>+SUMIFS('BLG1222'!$I:$I,'BLG1222'!$A:$A,'ALL 2022'!$2:$2,'BLG1222'!$D:$D,'ALL 2022'!$D:$D)</f>
        <v>0</v>
      </c>
      <c r="AA43" s="12">
        <f>+SUMIFS('BLG1222'!$I:$I,'BLG1222'!$A:$A,'ALL 2022'!$2:$2,'BLG1222'!$D:$D,'ALL 2022'!$D:$D)</f>
        <v>0</v>
      </c>
      <c r="AB43" s="12">
        <f>+SUMIFS('BLG1222'!$I:$I,'BLG1222'!$A:$A,'ALL 2022'!$2:$2,'BLG1222'!$D:$D,'ALL 2022'!$D:$D)</f>
        <v>-3981094715.11694</v>
      </c>
      <c r="AC43" s="12">
        <f>+SUMIFS('BLG1222'!$I:$I,'BLG1222'!$A:$A,'ALL 2022'!$2:$2,'BLG1222'!$D:$D,'ALL 2022'!$D:$D)</f>
        <v>0</v>
      </c>
      <c r="AD43" s="12">
        <f>+SUMIFS('BLG1222'!$I:$I,'BLG1222'!$A:$A,'ALL 2022'!$2:$2,'BLG1222'!$D:$D,'ALL 2022'!$D:$D)</f>
        <v>0</v>
      </c>
      <c r="AE43" s="12">
        <f>+SUMIFS('BLG1222'!$I:$I,'BLG1222'!$A:$A,'ALL 2022'!$2:$2,'BLG1222'!$D:$D,'ALL 2022'!$D:$D)</f>
        <v>0</v>
      </c>
      <c r="AF43" s="12">
        <f>+SUMIFS('BLG1222'!$I:$I,'BLG1222'!$A:$A,'ALL 2022'!$2:$2,'BLG1222'!$D:$D,'ALL 2022'!$D:$D)</f>
        <v>0</v>
      </c>
      <c r="AG43" s="12">
        <f>+SUMIFS('BLG1222'!$I:$I,'BLG1222'!$A:$A,'ALL 2022'!$2:$2,'BLG1222'!$D:$D,'ALL 2022'!$D:$D)</f>
        <v>0</v>
      </c>
      <c r="AH43" s="12">
        <f>+SUMIFS('BLG1222'!$I:$I,'BLG1222'!$A:$A,'ALL 2022'!$2:$2,'BLG1222'!$D:$D,'ALL 2022'!$D:$D)</f>
        <v>0</v>
      </c>
      <c r="AI43" s="12">
        <f>+SUMIFS('BLG1222'!$I:$I,'BLG1222'!$A:$A,'ALL 2022'!$2:$2,'BLG1222'!$D:$D,'ALL 2022'!$D:$D)</f>
        <v>0</v>
      </c>
      <c r="AJ43" s="12">
        <f>+SUMIFS('BLG1222'!$I:$I,'BLG1222'!$A:$A,'ALL 2022'!$2:$2,'BLG1222'!$D:$D,'ALL 2022'!$D:$D)</f>
        <v>0</v>
      </c>
      <c r="AK43" s="12">
        <f>+SUMIFS('BLG1222'!$I:$I,'BLG1222'!$A:$A,'ALL 2022'!$2:$2,'BLG1222'!$D:$D,'ALL 2022'!$D:$D)</f>
        <v>0</v>
      </c>
      <c r="AL43" s="12">
        <f>+SUMIFS('BLG1222'!$I:$I,'BLG1222'!$A:$A,'ALL 2022'!$2:$2,'BLG1222'!$D:$D,'ALL 2022'!$D:$D)</f>
        <v>0</v>
      </c>
      <c r="AM43" s="12">
        <f>+SUMIFS('BLG1222'!$I:$I,'BLG1222'!$A:$A,'ALL 2022'!$2:$2,'BLG1222'!$D:$D,'ALL 2022'!$D:$D)</f>
        <v>0</v>
      </c>
      <c r="AN43" s="12">
        <f>+SUMIFS('BLG1222'!$I:$I,'BLG1222'!$A:$A,'ALL 2022'!$2:$2,'BLG1222'!$D:$D,'ALL 2022'!$D:$D)</f>
        <v>0</v>
      </c>
      <c r="AO43" s="12">
        <f>+SUMIFS('BLG1222'!$I:$I,'BLG1222'!$A:$A,'ALL 2022'!$2:$2,'BLG1222'!$D:$D,'ALL 2022'!$D:$D)</f>
        <v>0</v>
      </c>
      <c r="AP43" s="12">
        <f>+SUMIFS('BLG1222'!$I:$I,'BLG1222'!$A:$A,'ALL 2022'!$2:$2,'BLG1222'!$D:$D,'ALL 2022'!$D:$D)</f>
        <v>0</v>
      </c>
      <c r="AQ43" s="164">
        <f t="shared" si="4"/>
        <v>-9861798542.8969402</v>
      </c>
      <c r="AR43" s="165">
        <f t="shared" si="5"/>
        <v>-2085586.1824231402</v>
      </c>
    </row>
    <row r="44" spans="1:44" hidden="1" x14ac:dyDescent="0.25">
      <c r="A44" s="11" t="str">
        <f t="shared" si="1"/>
        <v>1</v>
      </c>
      <c r="B44" s="11" t="str">
        <f t="shared" si="2"/>
        <v>16</v>
      </c>
      <c r="C44" s="11" t="str">
        <f t="shared" si="3"/>
        <v>164</v>
      </c>
      <c r="D44" s="23">
        <v>16415000</v>
      </c>
      <c r="E44" s="195" t="s">
        <v>3209</v>
      </c>
      <c r="F44" s="24" t="s">
        <v>1388</v>
      </c>
      <c r="G44" s="12">
        <f>+SUMIFS('BLG1222'!$I:$I,'BLG1222'!$A:$A,'ALL 2022'!$2:$2,'BLG1222'!$D:$D,'ALL 2022'!$D:$D)</f>
        <v>0</v>
      </c>
      <c r="H44" s="12">
        <f>+SUMIFS('BLG1222'!$I:$I,'BLG1222'!$A:$A,'ALL 2022'!$2:$2,'BLG1222'!$D:$D,'ALL 2022'!$D:$D)</f>
        <v>0</v>
      </c>
      <c r="I44" s="12">
        <f>+SUMIFS('BLG1222'!$I:$I,'BLG1222'!$A:$A,'ALL 2022'!$2:$2,'BLG1222'!$D:$D,'ALL 2022'!$D:$D)</f>
        <v>-5002730643.1700001</v>
      </c>
      <c r="J44" s="12">
        <f>+SUMIFS('BLG1222'!$I:$I,'BLG1222'!$A:$A,'ALL 2022'!$2:$2,'BLG1222'!$D:$D,'ALL 2022'!$D:$D)</f>
        <v>0</v>
      </c>
      <c r="K44" s="12">
        <f>+SUMIFS('BLG1222'!$I:$I,'BLG1222'!$A:$A,'ALL 2022'!$2:$2,'BLG1222'!$D:$D,'ALL 2022'!$D:$D)</f>
        <v>0</v>
      </c>
      <c r="L44" s="12">
        <f>+SUMIFS('BLG1222'!$I:$I,'BLG1222'!$A:$A,'ALL 2022'!$2:$2,'BLG1222'!$D:$D,'ALL 2022'!$D:$D)</f>
        <v>0</v>
      </c>
      <c r="M44" s="12">
        <f>+SUMIFS('BLG1222'!$I:$I,'BLG1222'!$A:$A,'ALL 2022'!$2:$2,'BLG1222'!$D:$D,'ALL 2022'!$D:$D)</f>
        <v>0</v>
      </c>
      <c r="N44" s="12">
        <f>+SUMIFS('BLG1222'!$I:$I,'BLG1222'!$A:$A,'ALL 2022'!$2:$2,'BLG1222'!$D:$D,'ALL 2022'!$D:$D)</f>
        <v>0</v>
      </c>
      <c r="O44" s="12">
        <f>+SUMIFS('BLG1222'!$I:$I,'BLG1222'!$A:$A,'ALL 2022'!$2:$2,'BLG1222'!$D:$D,'ALL 2022'!$D:$D)</f>
        <v>0</v>
      </c>
      <c r="P44" s="12">
        <f>+SUMIFS('BLG1222'!$I:$I,'BLG1222'!$A:$A,'ALL 2022'!$2:$2,'BLG1222'!$D:$D,'ALL 2022'!$D:$D)</f>
        <v>0</v>
      </c>
      <c r="Q44" s="12">
        <f>+SUMIFS('BLG1222'!$I:$I,'BLG1222'!$A:$A,'ALL 2022'!$2:$2,'BLG1222'!$D:$D,'ALL 2022'!$D:$D)</f>
        <v>0</v>
      </c>
      <c r="R44" s="12">
        <f>+SUMIFS('BLG1222'!$I:$I,'BLG1222'!$A:$A,'ALL 2022'!$2:$2,'BLG1222'!$D:$D,'ALL 2022'!$D:$D)</f>
        <v>0</v>
      </c>
      <c r="S44" s="12">
        <f>+SUMIFS('BLG1222'!$I:$I,'BLG1222'!$A:$A,'ALL 2022'!$2:$2,'BLG1222'!$D:$D,'ALL 2022'!$D:$D)</f>
        <v>0</v>
      </c>
      <c r="T44" s="12">
        <f>+SUMIFS('BLG1222'!$I:$I,'BLG1222'!$A:$A,'ALL 2022'!$2:$2,'BLG1222'!$D:$D,'ALL 2022'!$D:$D)</f>
        <v>0</v>
      </c>
      <c r="U44" s="12">
        <f>+SUMIFS('BLG1222'!$I:$I,'BLG1222'!$A:$A,'ALL 2022'!$2:$2,'BLG1222'!$D:$D,'ALL 2022'!$D:$D)</f>
        <v>0</v>
      </c>
      <c r="V44" s="12">
        <f>+SUMIFS('BLG1222'!$I:$I,'BLG1222'!$A:$A,'ALL 2022'!$2:$2,'BLG1222'!$D:$D,'ALL 2022'!$D:$D)</f>
        <v>0</v>
      </c>
      <c r="W44" s="12">
        <f>+SUMIFS('BLG1222'!$I:$I,'BLG1222'!$A:$A,'ALL 2022'!$2:$2,'BLG1222'!$D:$D,'ALL 2022'!$D:$D)</f>
        <v>0</v>
      </c>
      <c r="X44" s="12">
        <f>+SUMIFS('BLG1222'!$I:$I,'BLG1222'!$A:$A,'ALL 2022'!$2:$2,'BLG1222'!$D:$D,'ALL 2022'!$D:$D)</f>
        <v>0</v>
      </c>
      <c r="Y44" s="12">
        <f>+SUMIFS('BLG1222'!$I:$I,'BLG1222'!$A:$A,'ALL 2022'!$2:$2,'BLG1222'!$D:$D,'ALL 2022'!$D:$D)</f>
        <v>0</v>
      </c>
      <c r="Z44" s="12">
        <f>+SUMIFS('BLG1222'!$I:$I,'BLG1222'!$A:$A,'ALL 2022'!$2:$2,'BLG1222'!$D:$D,'ALL 2022'!$D:$D)</f>
        <v>0</v>
      </c>
      <c r="AA44" s="12">
        <f>+SUMIFS('BLG1222'!$I:$I,'BLG1222'!$A:$A,'ALL 2022'!$2:$2,'BLG1222'!$D:$D,'ALL 2022'!$D:$D)</f>
        <v>0</v>
      </c>
      <c r="AB44" s="12">
        <f>+SUMIFS('BLG1222'!$I:$I,'BLG1222'!$A:$A,'ALL 2022'!$2:$2,'BLG1222'!$D:$D,'ALL 2022'!$D:$D)</f>
        <v>0</v>
      </c>
      <c r="AC44" s="12">
        <f>+SUMIFS('BLG1222'!$I:$I,'BLG1222'!$A:$A,'ALL 2022'!$2:$2,'BLG1222'!$D:$D,'ALL 2022'!$D:$D)</f>
        <v>0</v>
      </c>
      <c r="AD44" s="12">
        <f>+SUMIFS('BLG1222'!$I:$I,'BLG1222'!$A:$A,'ALL 2022'!$2:$2,'BLG1222'!$D:$D,'ALL 2022'!$D:$D)</f>
        <v>0</v>
      </c>
      <c r="AE44" s="12">
        <f>+SUMIFS('BLG1222'!$I:$I,'BLG1222'!$A:$A,'ALL 2022'!$2:$2,'BLG1222'!$D:$D,'ALL 2022'!$D:$D)</f>
        <v>0</v>
      </c>
      <c r="AF44" s="12">
        <f>+SUMIFS('BLG1222'!$I:$I,'BLG1222'!$A:$A,'ALL 2022'!$2:$2,'BLG1222'!$D:$D,'ALL 2022'!$D:$D)</f>
        <v>0</v>
      </c>
      <c r="AG44" s="12">
        <f>+SUMIFS('BLG1222'!$I:$I,'BLG1222'!$A:$A,'ALL 2022'!$2:$2,'BLG1222'!$D:$D,'ALL 2022'!$D:$D)</f>
        <v>0</v>
      </c>
      <c r="AH44" s="12">
        <f>+SUMIFS('BLG1222'!$I:$I,'BLG1222'!$A:$A,'ALL 2022'!$2:$2,'BLG1222'!$D:$D,'ALL 2022'!$D:$D)</f>
        <v>0</v>
      </c>
      <c r="AI44" s="12">
        <f>+SUMIFS('BLG1222'!$I:$I,'BLG1222'!$A:$A,'ALL 2022'!$2:$2,'BLG1222'!$D:$D,'ALL 2022'!$D:$D)</f>
        <v>0</v>
      </c>
      <c r="AJ44" s="12">
        <f>+SUMIFS('BLG1222'!$I:$I,'BLG1222'!$A:$A,'ALL 2022'!$2:$2,'BLG1222'!$D:$D,'ALL 2022'!$D:$D)</f>
        <v>0</v>
      </c>
      <c r="AK44" s="12">
        <f>+SUMIFS('BLG1222'!$I:$I,'BLG1222'!$A:$A,'ALL 2022'!$2:$2,'BLG1222'!$D:$D,'ALL 2022'!$D:$D)</f>
        <v>0</v>
      </c>
      <c r="AL44" s="12">
        <f>+SUMIFS('BLG1222'!$I:$I,'BLG1222'!$A:$A,'ALL 2022'!$2:$2,'BLG1222'!$D:$D,'ALL 2022'!$D:$D)</f>
        <v>0</v>
      </c>
      <c r="AM44" s="12">
        <f>+SUMIFS('BLG1222'!$I:$I,'BLG1222'!$A:$A,'ALL 2022'!$2:$2,'BLG1222'!$D:$D,'ALL 2022'!$D:$D)</f>
        <v>0</v>
      </c>
      <c r="AN44" s="12">
        <f>+SUMIFS('BLG1222'!$I:$I,'BLG1222'!$A:$A,'ALL 2022'!$2:$2,'BLG1222'!$D:$D,'ALL 2022'!$D:$D)</f>
        <v>0</v>
      </c>
      <c r="AO44" s="12">
        <f>+SUMIFS('BLG1222'!$I:$I,'BLG1222'!$A:$A,'ALL 2022'!$2:$2,'BLG1222'!$D:$D,'ALL 2022'!$D:$D)</f>
        <v>0</v>
      </c>
      <c r="AP44" s="12">
        <f>+SUMIFS('BLG1222'!$I:$I,'BLG1222'!$A:$A,'ALL 2022'!$2:$2,'BLG1222'!$D:$D,'ALL 2022'!$D:$D)</f>
        <v>0</v>
      </c>
      <c r="AQ44" s="164">
        <f t="shared" si="4"/>
        <v>-5002730643.1700001</v>
      </c>
      <c r="AR44" s="165">
        <f t="shared" si="5"/>
        <v>-1057984.084586184</v>
      </c>
    </row>
    <row r="45" spans="1:44" hidden="1" x14ac:dyDescent="0.25">
      <c r="A45" s="11" t="str">
        <f t="shared" si="1"/>
        <v>1</v>
      </c>
      <c r="B45" s="11" t="str">
        <f t="shared" si="2"/>
        <v>16</v>
      </c>
      <c r="C45" s="11" t="str">
        <f t="shared" si="3"/>
        <v>164</v>
      </c>
      <c r="D45" s="23">
        <v>16420000</v>
      </c>
      <c r="E45" s="195" t="s">
        <v>3209</v>
      </c>
      <c r="F45" s="24" t="s">
        <v>245</v>
      </c>
      <c r="G45" s="12">
        <f>+SUMIFS('BLG1222'!$I:$I,'BLG1222'!$A:$A,'ALL 2022'!$2:$2,'BLG1222'!$D:$D,'ALL 2022'!$D:$D)</f>
        <v>0</v>
      </c>
      <c r="H45" s="12">
        <f>+SUMIFS('BLG1222'!$I:$I,'BLG1222'!$A:$A,'ALL 2022'!$2:$2,'BLG1222'!$D:$D,'ALL 2022'!$D:$D)</f>
        <v>0</v>
      </c>
      <c r="I45" s="12">
        <f>+SUMIFS('BLG1222'!$I:$I,'BLG1222'!$A:$A,'ALL 2022'!$2:$2,'BLG1222'!$D:$D,'ALL 2022'!$D:$D)</f>
        <v>0</v>
      </c>
      <c r="J45" s="12">
        <f>+SUMIFS('BLG1222'!$I:$I,'BLG1222'!$A:$A,'ALL 2022'!$2:$2,'BLG1222'!$D:$D,'ALL 2022'!$D:$D)</f>
        <v>-539726755.67999995</v>
      </c>
      <c r="K45" s="12">
        <f>+SUMIFS('BLG1222'!$I:$I,'BLG1222'!$A:$A,'ALL 2022'!$2:$2,'BLG1222'!$D:$D,'ALL 2022'!$D:$D)</f>
        <v>-3661633407.6049399</v>
      </c>
      <c r="L45" s="12">
        <f>+SUMIFS('BLG1222'!$I:$I,'BLG1222'!$A:$A,'ALL 2022'!$2:$2,'BLG1222'!$D:$D,'ALL 2022'!$D:$D)</f>
        <v>0</v>
      </c>
      <c r="M45" s="12">
        <f>+SUMIFS('BLG1222'!$I:$I,'BLG1222'!$A:$A,'ALL 2022'!$2:$2,'BLG1222'!$D:$D,'ALL 2022'!$D:$D)</f>
        <v>0</v>
      </c>
      <c r="N45" s="12">
        <f>+SUMIFS('BLG1222'!$I:$I,'BLG1222'!$A:$A,'ALL 2022'!$2:$2,'BLG1222'!$D:$D,'ALL 2022'!$D:$D)</f>
        <v>0</v>
      </c>
      <c r="O45" s="12">
        <f>+SUMIFS('BLG1222'!$I:$I,'BLG1222'!$A:$A,'ALL 2022'!$2:$2,'BLG1222'!$D:$D,'ALL 2022'!$D:$D)</f>
        <v>0</v>
      </c>
      <c r="P45" s="12">
        <f>+SUMIFS('BLG1222'!$I:$I,'BLG1222'!$A:$A,'ALL 2022'!$2:$2,'BLG1222'!$D:$D,'ALL 2022'!$D:$D)</f>
        <v>0</v>
      </c>
      <c r="Q45" s="12">
        <f>+SUMIFS('BLG1222'!$I:$I,'BLG1222'!$A:$A,'ALL 2022'!$2:$2,'BLG1222'!$D:$D,'ALL 2022'!$D:$D)</f>
        <v>0</v>
      </c>
      <c r="R45" s="12">
        <f>+SUMIFS('BLG1222'!$I:$I,'BLG1222'!$A:$A,'ALL 2022'!$2:$2,'BLG1222'!$D:$D,'ALL 2022'!$D:$D)</f>
        <v>0</v>
      </c>
      <c r="S45" s="12">
        <f>+SUMIFS('BLG1222'!$I:$I,'BLG1222'!$A:$A,'ALL 2022'!$2:$2,'BLG1222'!$D:$D,'ALL 2022'!$D:$D)</f>
        <v>0</v>
      </c>
      <c r="T45" s="12">
        <f>+SUMIFS('BLG1222'!$I:$I,'BLG1222'!$A:$A,'ALL 2022'!$2:$2,'BLG1222'!$D:$D,'ALL 2022'!$D:$D)</f>
        <v>0</v>
      </c>
      <c r="U45" s="12">
        <f>+SUMIFS('BLG1222'!$I:$I,'BLG1222'!$A:$A,'ALL 2022'!$2:$2,'BLG1222'!$D:$D,'ALL 2022'!$D:$D)</f>
        <v>0</v>
      </c>
      <c r="V45" s="12">
        <f>+SUMIFS('BLG1222'!$I:$I,'BLG1222'!$A:$A,'ALL 2022'!$2:$2,'BLG1222'!$D:$D,'ALL 2022'!$D:$D)</f>
        <v>0</v>
      </c>
      <c r="W45" s="12">
        <f>+SUMIFS('BLG1222'!$I:$I,'BLG1222'!$A:$A,'ALL 2022'!$2:$2,'BLG1222'!$D:$D,'ALL 2022'!$D:$D)</f>
        <v>0</v>
      </c>
      <c r="X45" s="12">
        <f>+SUMIFS('BLG1222'!$I:$I,'BLG1222'!$A:$A,'ALL 2022'!$2:$2,'BLG1222'!$D:$D,'ALL 2022'!$D:$D)</f>
        <v>0</v>
      </c>
      <c r="Y45" s="12">
        <f>+SUMIFS('BLG1222'!$I:$I,'BLG1222'!$A:$A,'ALL 2022'!$2:$2,'BLG1222'!$D:$D,'ALL 2022'!$D:$D)</f>
        <v>0</v>
      </c>
      <c r="Z45" s="12">
        <f>+SUMIFS('BLG1222'!$I:$I,'BLG1222'!$A:$A,'ALL 2022'!$2:$2,'BLG1222'!$D:$D,'ALL 2022'!$D:$D)</f>
        <v>0</v>
      </c>
      <c r="AA45" s="12">
        <f>+SUMIFS('BLG1222'!$I:$I,'BLG1222'!$A:$A,'ALL 2022'!$2:$2,'BLG1222'!$D:$D,'ALL 2022'!$D:$D)</f>
        <v>0</v>
      </c>
      <c r="AB45" s="12">
        <f>+SUMIFS('BLG1222'!$I:$I,'BLG1222'!$A:$A,'ALL 2022'!$2:$2,'BLG1222'!$D:$D,'ALL 2022'!$D:$D)</f>
        <v>0</v>
      </c>
      <c r="AC45" s="12">
        <f>+SUMIFS('BLG1222'!$I:$I,'BLG1222'!$A:$A,'ALL 2022'!$2:$2,'BLG1222'!$D:$D,'ALL 2022'!$D:$D)</f>
        <v>0</v>
      </c>
      <c r="AD45" s="12">
        <f>+SUMIFS('BLG1222'!$I:$I,'BLG1222'!$A:$A,'ALL 2022'!$2:$2,'BLG1222'!$D:$D,'ALL 2022'!$D:$D)</f>
        <v>0</v>
      </c>
      <c r="AE45" s="12">
        <f>+SUMIFS('BLG1222'!$I:$I,'BLG1222'!$A:$A,'ALL 2022'!$2:$2,'BLG1222'!$D:$D,'ALL 2022'!$D:$D)</f>
        <v>0</v>
      </c>
      <c r="AF45" s="12">
        <f>+SUMIFS('BLG1222'!$I:$I,'BLG1222'!$A:$A,'ALL 2022'!$2:$2,'BLG1222'!$D:$D,'ALL 2022'!$D:$D)</f>
        <v>0</v>
      </c>
      <c r="AG45" s="12">
        <f>+SUMIFS('BLG1222'!$I:$I,'BLG1222'!$A:$A,'ALL 2022'!$2:$2,'BLG1222'!$D:$D,'ALL 2022'!$D:$D)</f>
        <v>0</v>
      </c>
      <c r="AH45" s="12">
        <f>+SUMIFS('BLG1222'!$I:$I,'BLG1222'!$A:$A,'ALL 2022'!$2:$2,'BLG1222'!$D:$D,'ALL 2022'!$D:$D)</f>
        <v>0</v>
      </c>
      <c r="AI45" s="12">
        <f>+SUMIFS('BLG1222'!$I:$I,'BLG1222'!$A:$A,'ALL 2022'!$2:$2,'BLG1222'!$D:$D,'ALL 2022'!$D:$D)</f>
        <v>0</v>
      </c>
      <c r="AJ45" s="12">
        <f>+SUMIFS('BLG1222'!$I:$I,'BLG1222'!$A:$A,'ALL 2022'!$2:$2,'BLG1222'!$D:$D,'ALL 2022'!$D:$D)</f>
        <v>0</v>
      </c>
      <c r="AK45" s="12">
        <f>+SUMIFS('BLG1222'!$I:$I,'BLG1222'!$A:$A,'ALL 2022'!$2:$2,'BLG1222'!$D:$D,'ALL 2022'!$D:$D)</f>
        <v>0</v>
      </c>
      <c r="AL45" s="12">
        <f>+SUMIFS('BLG1222'!$I:$I,'BLG1222'!$A:$A,'ALL 2022'!$2:$2,'BLG1222'!$D:$D,'ALL 2022'!$D:$D)</f>
        <v>0</v>
      </c>
      <c r="AM45" s="12">
        <f>+SUMIFS('BLG1222'!$I:$I,'BLG1222'!$A:$A,'ALL 2022'!$2:$2,'BLG1222'!$D:$D,'ALL 2022'!$D:$D)</f>
        <v>0</v>
      </c>
      <c r="AN45" s="12">
        <f>+SUMIFS('BLG1222'!$I:$I,'BLG1222'!$A:$A,'ALL 2022'!$2:$2,'BLG1222'!$D:$D,'ALL 2022'!$D:$D)</f>
        <v>0</v>
      </c>
      <c r="AO45" s="12">
        <f>+SUMIFS('BLG1222'!$I:$I,'BLG1222'!$A:$A,'ALL 2022'!$2:$2,'BLG1222'!$D:$D,'ALL 2022'!$D:$D)</f>
        <v>0</v>
      </c>
      <c r="AP45" s="12">
        <f>+SUMIFS('BLG1222'!$I:$I,'BLG1222'!$A:$A,'ALL 2022'!$2:$2,'BLG1222'!$D:$D,'ALL 2022'!$D:$D)</f>
        <v>-123999716.81</v>
      </c>
      <c r="AQ45" s="164">
        <f t="shared" si="4"/>
        <v>-4325359880.0949402</v>
      </c>
      <c r="AR45" s="165">
        <f t="shared" si="5"/>
        <v>-914732.82086367707</v>
      </c>
    </row>
    <row r="46" spans="1:44" hidden="1" x14ac:dyDescent="0.25">
      <c r="A46" s="11" t="str">
        <f t="shared" si="1"/>
        <v>1</v>
      </c>
      <c r="B46" s="11" t="str">
        <f t="shared" si="2"/>
        <v>16</v>
      </c>
      <c r="C46" s="11" t="str">
        <f t="shared" si="3"/>
        <v>164</v>
      </c>
      <c r="D46" s="23">
        <v>16430000</v>
      </c>
      <c r="E46" s="195" t="s">
        <v>3209</v>
      </c>
      <c r="F46" s="24" t="s">
        <v>249</v>
      </c>
      <c r="G46" s="12">
        <f>+SUMIFS('BLG1222'!$I:$I,'BLG1222'!$A:$A,'ALL 2022'!$2:$2,'BLG1222'!$D:$D,'ALL 2022'!$D:$D)</f>
        <v>-225524119.53</v>
      </c>
      <c r="H46" s="12">
        <f>+SUMIFS('BLG1222'!$I:$I,'BLG1222'!$A:$A,'ALL 2022'!$2:$2,'BLG1222'!$D:$D,'ALL 2022'!$D:$D)</f>
        <v>0</v>
      </c>
      <c r="I46" s="12">
        <f>+SUMIFS('BLG1222'!$I:$I,'BLG1222'!$A:$A,'ALL 2022'!$2:$2,'BLG1222'!$D:$D,'ALL 2022'!$D:$D)</f>
        <v>0</v>
      </c>
      <c r="J46" s="12">
        <f>+SUMIFS('BLG1222'!$I:$I,'BLG1222'!$A:$A,'ALL 2022'!$2:$2,'BLG1222'!$D:$D,'ALL 2022'!$D:$D)</f>
        <v>-281905150.32999998</v>
      </c>
      <c r="K46" s="12">
        <f>+SUMIFS('BLG1222'!$I:$I,'BLG1222'!$A:$A,'ALL 2022'!$2:$2,'BLG1222'!$D:$D,'ALL 2022'!$D:$D)</f>
        <v>0</v>
      </c>
      <c r="L46" s="12">
        <f>+SUMIFS('BLG1222'!$I:$I,'BLG1222'!$A:$A,'ALL 2022'!$2:$2,'BLG1222'!$D:$D,'ALL 2022'!$D:$D)</f>
        <v>0</v>
      </c>
      <c r="M46" s="12">
        <f>+SUMIFS('BLG1222'!$I:$I,'BLG1222'!$A:$A,'ALL 2022'!$2:$2,'BLG1222'!$D:$D,'ALL 2022'!$D:$D)</f>
        <v>0</v>
      </c>
      <c r="N46" s="12">
        <f>+SUMIFS('BLG1222'!$I:$I,'BLG1222'!$A:$A,'ALL 2022'!$2:$2,'BLG1222'!$D:$D,'ALL 2022'!$D:$D)</f>
        <v>0</v>
      </c>
      <c r="O46" s="12">
        <f>+SUMIFS('BLG1222'!$I:$I,'BLG1222'!$A:$A,'ALL 2022'!$2:$2,'BLG1222'!$D:$D,'ALL 2022'!$D:$D)</f>
        <v>0</v>
      </c>
      <c r="P46" s="12">
        <f>+SUMIFS('BLG1222'!$I:$I,'BLG1222'!$A:$A,'ALL 2022'!$2:$2,'BLG1222'!$D:$D,'ALL 2022'!$D:$D)</f>
        <v>0</v>
      </c>
      <c r="Q46" s="12">
        <f>+SUMIFS('BLG1222'!$I:$I,'BLG1222'!$A:$A,'ALL 2022'!$2:$2,'BLG1222'!$D:$D,'ALL 2022'!$D:$D)</f>
        <v>0</v>
      </c>
      <c r="R46" s="12">
        <f>+SUMIFS('BLG1222'!$I:$I,'BLG1222'!$A:$A,'ALL 2022'!$2:$2,'BLG1222'!$D:$D,'ALL 2022'!$D:$D)</f>
        <v>0</v>
      </c>
      <c r="S46" s="12">
        <f>+SUMIFS('BLG1222'!$I:$I,'BLG1222'!$A:$A,'ALL 2022'!$2:$2,'BLG1222'!$D:$D,'ALL 2022'!$D:$D)</f>
        <v>0</v>
      </c>
      <c r="T46" s="12">
        <f>+SUMIFS('BLG1222'!$I:$I,'BLG1222'!$A:$A,'ALL 2022'!$2:$2,'BLG1222'!$D:$D,'ALL 2022'!$D:$D)</f>
        <v>0</v>
      </c>
      <c r="U46" s="12">
        <f>+SUMIFS('BLG1222'!$I:$I,'BLG1222'!$A:$A,'ALL 2022'!$2:$2,'BLG1222'!$D:$D,'ALL 2022'!$D:$D)</f>
        <v>0</v>
      </c>
      <c r="V46" s="12">
        <f>+SUMIFS('BLG1222'!$I:$I,'BLG1222'!$A:$A,'ALL 2022'!$2:$2,'BLG1222'!$D:$D,'ALL 2022'!$D:$D)</f>
        <v>0</v>
      </c>
      <c r="W46" s="12">
        <f>+SUMIFS('BLG1222'!$I:$I,'BLG1222'!$A:$A,'ALL 2022'!$2:$2,'BLG1222'!$D:$D,'ALL 2022'!$D:$D)</f>
        <v>0</v>
      </c>
      <c r="X46" s="12">
        <f>+SUMIFS('BLG1222'!$I:$I,'BLG1222'!$A:$A,'ALL 2022'!$2:$2,'BLG1222'!$D:$D,'ALL 2022'!$D:$D)</f>
        <v>0</v>
      </c>
      <c r="Y46" s="12">
        <f>+SUMIFS('BLG1222'!$I:$I,'BLG1222'!$A:$A,'ALL 2022'!$2:$2,'BLG1222'!$D:$D,'ALL 2022'!$D:$D)</f>
        <v>0</v>
      </c>
      <c r="Z46" s="12">
        <f>+SUMIFS('BLG1222'!$I:$I,'BLG1222'!$A:$A,'ALL 2022'!$2:$2,'BLG1222'!$D:$D,'ALL 2022'!$D:$D)</f>
        <v>0</v>
      </c>
      <c r="AA46" s="12">
        <f>+SUMIFS('BLG1222'!$I:$I,'BLG1222'!$A:$A,'ALL 2022'!$2:$2,'BLG1222'!$D:$D,'ALL 2022'!$D:$D)</f>
        <v>0</v>
      </c>
      <c r="AB46" s="12">
        <f>+SUMIFS('BLG1222'!$I:$I,'BLG1222'!$A:$A,'ALL 2022'!$2:$2,'BLG1222'!$D:$D,'ALL 2022'!$D:$D)</f>
        <v>0</v>
      </c>
      <c r="AC46" s="12">
        <f>+SUMIFS('BLG1222'!$I:$I,'BLG1222'!$A:$A,'ALL 2022'!$2:$2,'BLG1222'!$D:$D,'ALL 2022'!$D:$D)</f>
        <v>0</v>
      </c>
      <c r="AD46" s="12">
        <f>+SUMIFS('BLG1222'!$I:$I,'BLG1222'!$A:$A,'ALL 2022'!$2:$2,'BLG1222'!$D:$D,'ALL 2022'!$D:$D)</f>
        <v>0</v>
      </c>
      <c r="AE46" s="12">
        <f>+SUMIFS('BLG1222'!$I:$I,'BLG1222'!$A:$A,'ALL 2022'!$2:$2,'BLG1222'!$D:$D,'ALL 2022'!$D:$D)</f>
        <v>0</v>
      </c>
      <c r="AF46" s="12">
        <f>+SUMIFS('BLG1222'!$I:$I,'BLG1222'!$A:$A,'ALL 2022'!$2:$2,'BLG1222'!$D:$D,'ALL 2022'!$D:$D)</f>
        <v>0</v>
      </c>
      <c r="AG46" s="12">
        <f>+SUMIFS('BLG1222'!$I:$I,'BLG1222'!$A:$A,'ALL 2022'!$2:$2,'BLG1222'!$D:$D,'ALL 2022'!$D:$D)</f>
        <v>0</v>
      </c>
      <c r="AH46" s="12">
        <f>+SUMIFS('BLG1222'!$I:$I,'BLG1222'!$A:$A,'ALL 2022'!$2:$2,'BLG1222'!$D:$D,'ALL 2022'!$D:$D)</f>
        <v>0</v>
      </c>
      <c r="AI46" s="12">
        <f>+SUMIFS('BLG1222'!$I:$I,'BLG1222'!$A:$A,'ALL 2022'!$2:$2,'BLG1222'!$D:$D,'ALL 2022'!$D:$D)</f>
        <v>0</v>
      </c>
      <c r="AJ46" s="12">
        <f>+SUMIFS('BLG1222'!$I:$I,'BLG1222'!$A:$A,'ALL 2022'!$2:$2,'BLG1222'!$D:$D,'ALL 2022'!$D:$D)</f>
        <v>0</v>
      </c>
      <c r="AK46" s="12">
        <f>+SUMIFS('BLG1222'!$I:$I,'BLG1222'!$A:$A,'ALL 2022'!$2:$2,'BLG1222'!$D:$D,'ALL 2022'!$D:$D)</f>
        <v>0</v>
      </c>
      <c r="AL46" s="12">
        <f>+SUMIFS('BLG1222'!$I:$I,'BLG1222'!$A:$A,'ALL 2022'!$2:$2,'BLG1222'!$D:$D,'ALL 2022'!$D:$D)</f>
        <v>0</v>
      </c>
      <c r="AM46" s="12">
        <f>+SUMIFS('BLG1222'!$I:$I,'BLG1222'!$A:$A,'ALL 2022'!$2:$2,'BLG1222'!$D:$D,'ALL 2022'!$D:$D)</f>
        <v>0</v>
      </c>
      <c r="AN46" s="12">
        <f>+SUMIFS('BLG1222'!$I:$I,'BLG1222'!$A:$A,'ALL 2022'!$2:$2,'BLG1222'!$D:$D,'ALL 2022'!$D:$D)</f>
        <v>0</v>
      </c>
      <c r="AO46" s="12">
        <f>+SUMIFS('BLG1222'!$I:$I,'BLG1222'!$A:$A,'ALL 2022'!$2:$2,'BLG1222'!$D:$D,'ALL 2022'!$D:$D)</f>
        <v>0</v>
      </c>
      <c r="AP46" s="12">
        <f>+SUMIFS('BLG1222'!$I:$I,'BLG1222'!$A:$A,'ALL 2022'!$2:$2,'BLG1222'!$D:$D,'ALL 2022'!$D:$D)</f>
        <v>-4794078935.4700003</v>
      </c>
      <c r="AQ46" s="164">
        <f t="shared" si="4"/>
        <v>-5301508205.3299999</v>
      </c>
      <c r="AR46" s="165">
        <f t="shared" si="5"/>
        <v>-1121169.9580907465</v>
      </c>
    </row>
    <row r="47" spans="1:44" hidden="1" x14ac:dyDescent="0.25">
      <c r="A47" s="11" t="str">
        <f t="shared" si="1"/>
        <v>1</v>
      </c>
      <c r="B47" s="11" t="str">
        <f t="shared" si="2"/>
        <v>16</v>
      </c>
      <c r="C47" s="11" t="str">
        <f t="shared" si="3"/>
        <v>164</v>
      </c>
      <c r="D47" s="23">
        <v>16440000</v>
      </c>
      <c r="E47" s="195" t="s">
        <v>3209</v>
      </c>
      <c r="F47" s="24" t="s">
        <v>1386</v>
      </c>
      <c r="G47" s="12">
        <f>+SUMIFS('BLG1222'!$I:$I,'BLG1222'!$A:$A,'ALL 2022'!$2:$2,'BLG1222'!$D:$D,'ALL 2022'!$D:$D)</f>
        <v>0</v>
      </c>
      <c r="H47" s="12">
        <f>+SUMIFS('BLG1222'!$I:$I,'BLG1222'!$A:$A,'ALL 2022'!$2:$2,'BLG1222'!$D:$D,'ALL 2022'!$D:$D)</f>
        <v>0</v>
      </c>
      <c r="I47" s="12">
        <f>+SUMIFS('BLG1222'!$I:$I,'BLG1222'!$A:$A,'ALL 2022'!$2:$2,'BLG1222'!$D:$D,'ALL 2022'!$D:$D)</f>
        <v>0</v>
      </c>
      <c r="J47" s="12">
        <f>+SUMIFS('BLG1222'!$I:$I,'BLG1222'!$A:$A,'ALL 2022'!$2:$2,'BLG1222'!$D:$D,'ALL 2022'!$D:$D)</f>
        <v>0</v>
      </c>
      <c r="K47" s="12">
        <f>+SUMIFS('BLG1222'!$I:$I,'BLG1222'!$A:$A,'ALL 2022'!$2:$2,'BLG1222'!$D:$D,'ALL 2022'!$D:$D)</f>
        <v>-1411855574.563025</v>
      </c>
      <c r="L47" s="12">
        <f>+SUMIFS('BLG1222'!$I:$I,'BLG1222'!$A:$A,'ALL 2022'!$2:$2,'BLG1222'!$D:$D,'ALL 2022'!$D:$D)</f>
        <v>0</v>
      </c>
      <c r="M47" s="12">
        <f>+SUMIFS('BLG1222'!$I:$I,'BLG1222'!$A:$A,'ALL 2022'!$2:$2,'BLG1222'!$D:$D,'ALL 2022'!$D:$D)</f>
        <v>0</v>
      </c>
      <c r="N47" s="12">
        <f>+SUMIFS('BLG1222'!$I:$I,'BLG1222'!$A:$A,'ALL 2022'!$2:$2,'BLG1222'!$D:$D,'ALL 2022'!$D:$D)</f>
        <v>0</v>
      </c>
      <c r="O47" s="12">
        <f>+SUMIFS('BLG1222'!$I:$I,'BLG1222'!$A:$A,'ALL 2022'!$2:$2,'BLG1222'!$D:$D,'ALL 2022'!$D:$D)</f>
        <v>0</v>
      </c>
      <c r="P47" s="12">
        <f>+SUMIFS('BLG1222'!$I:$I,'BLG1222'!$A:$A,'ALL 2022'!$2:$2,'BLG1222'!$D:$D,'ALL 2022'!$D:$D)</f>
        <v>0</v>
      </c>
      <c r="Q47" s="12">
        <f>+SUMIFS('BLG1222'!$I:$I,'BLG1222'!$A:$A,'ALL 2022'!$2:$2,'BLG1222'!$D:$D,'ALL 2022'!$D:$D)</f>
        <v>0</v>
      </c>
      <c r="R47" s="12">
        <f>+SUMIFS('BLG1222'!$I:$I,'BLG1222'!$A:$A,'ALL 2022'!$2:$2,'BLG1222'!$D:$D,'ALL 2022'!$D:$D)</f>
        <v>-260198508.34999999</v>
      </c>
      <c r="S47" s="12">
        <f>+SUMIFS('BLG1222'!$I:$I,'BLG1222'!$A:$A,'ALL 2022'!$2:$2,'BLG1222'!$D:$D,'ALL 2022'!$D:$D)</f>
        <v>0</v>
      </c>
      <c r="T47" s="12">
        <f>+SUMIFS('BLG1222'!$I:$I,'BLG1222'!$A:$A,'ALL 2022'!$2:$2,'BLG1222'!$D:$D,'ALL 2022'!$D:$D)</f>
        <v>0</v>
      </c>
      <c r="U47" s="12">
        <f>+SUMIFS('BLG1222'!$I:$I,'BLG1222'!$A:$A,'ALL 2022'!$2:$2,'BLG1222'!$D:$D,'ALL 2022'!$D:$D)</f>
        <v>0</v>
      </c>
      <c r="V47" s="12">
        <f>+SUMIFS('BLG1222'!$I:$I,'BLG1222'!$A:$A,'ALL 2022'!$2:$2,'BLG1222'!$D:$D,'ALL 2022'!$D:$D)</f>
        <v>0</v>
      </c>
      <c r="W47" s="12">
        <f>+SUMIFS('BLG1222'!$I:$I,'BLG1222'!$A:$A,'ALL 2022'!$2:$2,'BLG1222'!$D:$D,'ALL 2022'!$D:$D)</f>
        <v>0</v>
      </c>
      <c r="X47" s="12">
        <f>+SUMIFS('BLG1222'!$I:$I,'BLG1222'!$A:$A,'ALL 2022'!$2:$2,'BLG1222'!$D:$D,'ALL 2022'!$D:$D)</f>
        <v>0</v>
      </c>
      <c r="Y47" s="12">
        <f>+SUMIFS('BLG1222'!$I:$I,'BLG1222'!$A:$A,'ALL 2022'!$2:$2,'BLG1222'!$D:$D,'ALL 2022'!$D:$D)</f>
        <v>0</v>
      </c>
      <c r="Z47" s="12">
        <f>+SUMIFS('BLG1222'!$I:$I,'BLG1222'!$A:$A,'ALL 2022'!$2:$2,'BLG1222'!$D:$D,'ALL 2022'!$D:$D)</f>
        <v>0</v>
      </c>
      <c r="AA47" s="12">
        <f>+SUMIFS('BLG1222'!$I:$I,'BLG1222'!$A:$A,'ALL 2022'!$2:$2,'BLG1222'!$D:$D,'ALL 2022'!$D:$D)</f>
        <v>0</v>
      </c>
      <c r="AB47" s="12">
        <f>+SUMIFS('BLG1222'!$I:$I,'BLG1222'!$A:$A,'ALL 2022'!$2:$2,'BLG1222'!$D:$D,'ALL 2022'!$D:$D)</f>
        <v>0</v>
      </c>
      <c r="AC47" s="12">
        <f>+SUMIFS('BLG1222'!$I:$I,'BLG1222'!$A:$A,'ALL 2022'!$2:$2,'BLG1222'!$D:$D,'ALL 2022'!$D:$D)</f>
        <v>-2748929907.4710002</v>
      </c>
      <c r="AD47" s="12">
        <f>+SUMIFS('BLG1222'!$I:$I,'BLG1222'!$A:$A,'ALL 2022'!$2:$2,'BLG1222'!$D:$D,'ALL 2022'!$D:$D)</f>
        <v>0</v>
      </c>
      <c r="AE47" s="12">
        <f>+SUMIFS('BLG1222'!$I:$I,'BLG1222'!$A:$A,'ALL 2022'!$2:$2,'BLG1222'!$D:$D,'ALL 2022'!$D:$D)</f>
        <v>0</v>
      </c>
      <c r="AF47" s="12">
        <f>+SUMIFS('BLG1222'!$I:$I,'BLG1222'!$A:$A,'ALL 2022'!$2:$2,'BLG1222'!$D:$D,'ALL 2022'!$D:$D)</f>
        <v>0</v>
      </c>
      <c r="AG47" s="12">
        <f>+SUMIFS('BLG1222'!$I:$I,'BLG1222'!$A:$A,'ALL 2022'!$2:$2,'BLG1222'!$D:$D,'ALL 2022'!$D:$D)</f>
        <v>0</v>
      </c>
      <c r="AH47" s="12">
        <f>+SUMIFS('BLG1222'!$I:$I,'BLG1222'!$A:$A,'ALL 2022'!$2:$2,'BLG1222'!$D:$D,'ALL 2022'!$D:$D)</f>
        <v>0</v>
      </c>
      <c r="AI47" s="12">
        <f>+SUMIFS('BLG1222'!$I:$I,'BLG1222'!$A:$A,'ALL 2022'!$2:$2,'BLG1222'!$D:$D,'ALL 2022'!$D:$D)</f>
        <v>0</v>
      </c>
      <c r="AJ47" s="12">
        <f>+SUMIFS('BLG1222'!$I:$I,'BLG1222'!$A:$A,'ALL 2022'!$2:$2,'BLG1222'!$D:$D,'ALL 2022'!$D:$D)</f>
        <v>0</v>
      </c>
      <c r="AK47" s="12">
        <f>+SUMIFS('BLG1222'!$I:$I,'BLG1222'!$A:$A,'ALL 2022'!$2:$2,'BLG1222'!$D:$D,'ALL 2022'!$D:$D)</f>
        <v>0</v>
      </c>
      <c r="AL47" s="12">
        <f>+SUMIFS('BLG1222'!$I:$I,'BLG1222'!$A:$A,'ALL 2022'!$2:$2,'BLG1222'!$D:$D,'ALL 2022'!$D:$D)</f>
        <v>0</v>
      </c>
      <c r="AM47" s="12">
        <f>+SUMIFS('BLG1222'!$I:$I,'BLG1222'!$A:$A,'ALL 2022'!$2:$2,'BLG1222'!$D:$D,'ALL 2022'!$D:$D)</f>
        <v>0</v>
      </c>
      <c r="AN47" s="12">
        <f>+SUMIFS('BLG1222'!$I:$I,'BLG1222'!$A:$A,'ALL 2022'!$2:$2,'BLG1222'!$D:$D,'ALL 2022'!$D:$D)</f>
        <v>0</v>
      </c>
      <c r="AO47" s="12">
        <f>+SUMIFS('BLG1222'!$I:$I,'BLG1222'!$A:$A,'ALL 2022'!$2:$2,'BLG1222'!$D:$D,'ALL 2022'!$D:$D)</f>
        <v>0</v>
      </c>
      <c r="AP47" s="12">
        <f>+SUMIFS('BLG1222'!$I:$I,'BLG1222'!$A:$A,'ALL 2022'!$2:$2,'BLG1222'!$D:$D,'ALL 2022'!$D:$D)</f>
        <v>0</v>
      </c>
      <c r="AQ47" s="164">
        <f t="shared" si="4"/>
        <v>-4420983990.3840256</v>
      </c>
      <c r="AR47" s="165">
        <f t="shared" si="5"/>
        <v>-934955.53401867917</v>
      </c>
    </row>
    <row r="48" spans="1:44" hidden="1" x14ac:dyDescent="0.25">
      <c r="A48" s="11" t="str">
        <f t="shared" si="1"/>
        <v>1</v>
      </c>
      <c r="B48" s="11" t="str">
        <f t="shared" si="2"/>
        <v>16</v>
      </c>
      <c r="C48" s="11" t="str">
        <f t="shared" si="3"/>
        <v>165</v>
      </c>
      <c r="D48" s="22">
        <v>16500000</v>
      </c>
      <c r="E48" s="119" t="s">
        <v>3211</v>
      </c>
      <c r="F48" s="130" t="s">
        <v>3212</v>
      </c>
      <c r="G48" s="12">
        <f>+SUMIFS('BLG1222'!$I:$I,'BLG1222'!$A:$A,'ALL 2022'!$2:$2,'BLG1222'!$D:$D,'ALL 2022'!$D:$D)</f>
        <v>0</v>
      </c>
      <c r="H48" s="12">
        <f>+SUMIFS('BLG1222'!$I:$I,'BLG1222'!$A:$A,'ALL 2022'!$2:$2,'BLG1222'!$D:$D,'ALL 2022'!$D:$D)</f>
        <v>0</v>
      </c>
      <c r="I48" s="12">
        <f>+SUMIFS('BLG1222'!$I:$I,'BLG1222'!$A:$A,'ALL 2022'!$2:$2,'BLG1222'!$D:$D,'ALL 2022'!$D:$D)</f>
        <v>0</v>
      </c>
      <c r="J48" s="12">
        <f>+SUMIFS('BLG1222'!$I:$I,'BLG1222'!$A:$A,'ALL 2022'!$2:$2,'BLG1222'!$D:$D,'ALL 2022'!$D:$D)</f>
        <v>0</v>
      </c>
      <c r="K48" s="12">
        <f>+SUMIFS('BLG1222'!$I:$I,'BLG1222'!$A:$A,'ALL 2022'!$2:$2,'BLG1222'!$D:$D,'ALL 2022'!$D:$D)</f>
        <v>-2530211049.12532</v>
      </c>
      <c r="L48" s="12">
        <f>+SUMIFS('BLG1222'!$I:$I,'BLG1222'!$A:$A,'ALL 2022'!$2:$2,'BLG1222'!$D:$D,'ALL 2022'!$D:$D)</f>
        <v>0</v>
      </c>
      <c r="M48" s="12">
        <f>+SUMIFS('BLG1222'!$I:$I,'BLG1222'!$A:$A,'ALL 2022'!$2:$2,'BLG1222'!$D:$D,'ALL 2022'!$D:$D)</f>
        <v>-33462757.010000002</v>
      </c>
      <c r="N48" s="12">
        <f>+SUMIFS('BLG1222'!$I:$I,'BLG1222'!$A:$A,'ALL 2022'!$2:$2,'BLG1222'!$D:$D,'ALL 2022'!$D:$D)</f>
        <v>0</v>
      </c>
      <c r="O48" s="12">
        <f>+SUMIFS('BLG1222'!$I:$I,'BLG1222'!$A:$A,'ALL 2022'!$2:$2,'BLG1222'!$D:$D,'ALL 2022'!$D:$D)</f>
        <v>-956142702</v>
      </c>
      <c r="P48" s="12">
        <f>+SUMIFS('BLG1222'!$I:$I,'BLG1222'!$A:$A,'ALL 2022'!$2:$2,'BLG1222'!$D:$D,'ALL 2022'!$D:$D)</f>
        <v>-89242861.620000005</v>
      </c>
      <c r="Q48" s="12">
        <f>+SUMIFS('BLG1222'!$I:$I,'BLG1222'!$A:$A,'ALL 2022'!$2:$2,'BLG1222'!$D:$D,'ALL 2022'!$D:$D)</f>
        <v>0</v>
      </c>
      <c r="R48" s="12">
        <f>+SUMIFS('BLG1222'!$I:$I,'BLG1222'!$A:$A,'ALL 2022'!$2:$2,'BLG1222'!$D:$D,'ALL 2022'!$D:$D)</f>
        <v>-63519450.299999997</v>
      </c>
      <c r="S48" s="12">
        <f>+SUMIFS('BLG1222'!$I:$I,'BLG1222'!$A:$A,'ALL 2022'!$2:$2,'BLG1222'!$D:$D,'ALL 2022'!$D:$D)</f>
        <v>0</v>
      </c>
      <c r="T48" s="12">
        <f>+SUMIFS('BLG1222'!$I:$I,'BLG1222'!$A:$A,'ALL 2022'!$2:$2,'BLG1222'!$D:$D,'ALL 2022'!$D:$D)</f>
        <v>0</v>
      </c>
      <c r="U48" s="12">
        <f>+SUMIFS('BLG1222'!$I:$I,'BLG1222'!$A:$A,'ALL 2022'!$2:$2,'BLG1222'!$D:$D,'ALL 2022'!$D:$D)</f>
        <v>0</v>
      </c>
      <c r="V48" s="12">
        <f>+SUMIFS('BLG1222'!$I:$I,'BLG1222'!$A:$A,'ALL 2022'!$2:$2,'BLG1222'!$D:$D,'ALL 2022'!$D:$D)</f>
        <v>0</v>
      </c>
      <c r="W48" s="12">
        <f>+SUMIFS('BLG1222'!$I:$I,'BLG1222'!$A:$A,'ALL 2022'!$2:$2,'BLG1222'!$D:$D,'ALL 2022'!$D:$D)</f>
        <v>0</v>
      </c>
      <c r="X48" s="12">
        <f>+SUMIFS('BLG1222'!$I:$I,'BLG1222'!$A:$A,'ALL 2022'!$2:$2,'BLG1222'!$D:$D,'ALL 2022'!$D:$D)</f>
        <v>0</v>
      </c>
      <c r="Y48" s="12">
        <f>+SUMIFS('BLG1222'!$I:$I,'BLG1222'!$A:$A,'ALL 2022'!$2:$2,'BLG1222'!$D:$D,'ALL 2022'!$D:$D)</f>
        <v>0</v>
      </c>
      <c r="Z48" s="12">
        <f>+SUMIFS('BLG1222'!$I:$I,'BLG1222'!$A:$A,'ALL 2022'!$2:$2,'BLG1222'!$D:$D,'ALL 2022'!$D:$D)</f>
        <v>0</v>
      </c>
      <c r="AA48" s="12">
        <f>+SUMIFS('BLG1222'!$I:$I,'BLG1222'!$A:$A,'ALL 2022'!$2:$2,'BLG1222'!$D:$D,'ALL 2022'!$D:$D)</f>
        <v>0</v>
      </c>
      <c r="AB48" s="12">
        <f>+SUMIFS('BLG1222'!$I:$I,'BLG1222'!$A:$A,'ALL 2022'!$2:$2,'BLG1222'!$D:$D,'ALL 2022'!$D:$D)</f>
        <v>-2983729291.1100006</v>
      </c>
      <c r="AC48" s="12">
        <f>+SUMIFS('BLG1222'!$I:$I,'BLG1222'!$A:$A,'ALL 2022'!$2:$2,'BLG1222'!$D:$D,'ALL 2022'!$D:$D)</f>
        <v>0</v>
      </c>
      <c r="AD48" s="12">
        <f>+SUMIFS('BLG1222'!$I:$I,'BLG1222'!$A:$A,'ALL 2022'!$2:$2,'BLG1222'!$D:$D,'ALL 2022'!$D:$D)</f>
        <v>0</v>
      </c>
      <c r="AE48" s="12">
        <f>+SUMIFS('BLG1222'!$I:$I,'BLG1222'!$A:$A,'ALL 2022'!$2:$2,'BLG1222'!$D:$D,'ALL 2022'!$D:$D)</f>
        <v>-32323933.18</v>
      </c>
      <c r="AF48" s="12">
        <f>+SUMIFS('BLG1222'!$I:$I,'BLG1222'!$A:$A,'ALL 2022'!$2:$2,'BLG1222'!$D:$D,'ALL 2022'!$D:$D)</f>
        <v>-448280000</v>
      </c>
      <c r="AG48" s="12">
        <f>+SUMIFS('BLG1222'!$I:$I,'BLG1222'!$A:$A,'ALL 2022'!$2:$2,'BLG1222'!$D:$D,'ALL 2022'!$D:$D)</f>
        <v>0</v>
      </c>
      <c r="AH48" s="12">
        <f>+SUMIFS('BLG1222'!$I:$I,'BLG1222'!$A:$A,'ALL 2022'!$2:$2,'BLG1222'!$D:$D,'ALL 2022'!$D:$D)</f>
        <v>0</v>
      </c>
      <c r="AI48" s="12">
        <f>+SUMIFS('BLG1222'!$I:$I,'BLG1222'!$A:$A,'ALL 2022'!$2:$2,'BLG1222'!$D:$D,'ALL 2022'!$D:$D)</f>
        <v>0</v>
      </c>
      <c r="AJ48" s="12">
        <f>+SUMIFS('BLG1222'!$I:$I,'BLG1222'!$A:$A,'ALL 2022'!$2:$2,'BLG1222'!$D:$D,'ALL 2022'!$D:$D)</f>
        <v>0</v>
      </c>
      <c r="AK48" s="12">
        <f>+SUMIFS('BLG1222'!$I:$I,'BLG1222'!$A:$A,'ALL 2022'!$2:$2,'BLG1222'!$D:$D,'ALL 2022'!$D:$D)</f>
        <v>0</v>
      </c>
      <c r="AL48" s="12">
        <f>+SUMIFS('BLG1222'!$I:$I,'BLG1222'!$A:$A,'ALL 2022'!$2:$2,'BLG1222'!$D:$D,'ALL 2022'!$D:$D)</f>
        <v>0</v>
      </c>
      <c r="AM48" s="12">
        <f>+SUMIFS('BLG1222'!$I:$I,'BLG1222'!$A:$A,'ALL 2022'!$2:$2,'BLG1222'!$D:$D,'ALL 2022'!$D:$D)</f>
        <v>0</v>
      </c>
      <c r="AN48" s="12">
        <f>+SUMIFS('BLG1222'!$I:$I,'BLG1222'!$A:$A,'ALL 2022'!$2:$2,'BLG1222'!$D:$D,'ALL 2022'!$D:$D)</f>
        <v>0</v>
      </c>
      <c r="AO48" s="12">
        <f>+SUMIFS('BLG1222'!$I:$I,'BLG1222'!$A:$A,'ALL 2022'!$2:$2,'BLG1222'!$D:$D,'ALL 2022'!$D:$D)</f>
        <v>0</v>
      </c>
      <c r="AP48" s="12">
        <f>+SUMIFS('BLG1222'!$I:$I,'BLG1222'!$A:$A,'ALL 2022'!$2:$2,'BLG1222'!$D:$D,'ALL 2022'!$D:$D)</f>
        <v>0</v>
      </c>
      <c r="AQ48" s="164">
        <f t="shared" si="4"/>
        <v>-7136912044.3453217</v>
      </c>
      <c r="AR48" s="165">
        <f t="shared" si="5"/>
        <v>-1509323.5863732691</v>
      </c>
    </row>
    <row r="49" spans="1:44" hidden="1" x14ac:dyDescent="0.25">
      <c r="A49" s="11" t="str">
        <f t="shared" si="1"/>
        <v>1</v>
      </c>
      <c r="B49" s="11" t="str">
        <f t="shared" si="2"/>
        <v>16</v>
      </c>
      <c r="C49" s="11" t="str">
        <f t="shared" si="3"/>
        <v>166</v>
      </c>
      <c r="D49" s="23">
        <v>16600000</v>
      </c>
      <c r="E49" s="195" t="s">
        <v>3209</v>
      </c>
      <c r="F49" s="24" t="s">
        <v>2447</v>
      </c>
      <c r="G49" s="12">
        <f>+SUMIFS('BLG1222'!$I:$I,'BLG1222'!$A:$A,'ALL 2022'!$2:$2,'BLG1222'!$D:$D,'ALL 2022'!$D:$D)</f>
        <v>0</v>
      </c>
      <c r="H49" s="12">
        <f>+SUMIFS('BLG1222'!$I:$I,'BLG1222'!$A:$A,'ALL 2022'!$2:$2,'BLG1222'!$D:$D,'ALL 2022'!$D:$D)</f>
        <v>0</v>
      </c>
      <c r="I49" s="12">
        <f>+SUMIFS('BLG1222'!$I:$I,'BLG1222'!$A:$A,'ALL 2022'!$2:$2,'BLG1222'!$D:$D,'ALL 2022'!$D:$D)</f>
        <v>0</v>
      </c>
      <c r="J49" s="12">
        <f>+SUMIFS('BLG1222'!$I:$I,'BLG1222'!$A:$A,'ALL 2022'!$2:$2,'BLG1222'!$D:$D,'ALL 2022'!$D:$D)</f>
        <v>0</v>
      </c>
      <c r="K49" s="12">
        <f>+SUMIFS('BLG1222'!$I:$I,'BLG1222'!$A:$A,'ALL 2022'!$2:$2,'BLG1222'!$D:$D,'ALL 2022'!$D:$D)</f>
        <v>0</v>
      </c>
      <c r="L49" s="12">
        <f>+SUMIFS('BLG1222'!$I:$I,'BLG1222'!$A:$A,'ALL 2022'!$2:$2,'BLG1222'!$D:$D,'ALL 2022'!$D:$D)</f>
        <v>0</v>
      </c>
      <c r="M49" s="12">
        <f>+SUMIFS('BLG1222'!$I:$I,'BLG1222'!$A:$A,'ALL 2022'!$2:$2,'BLG1222'!$D:$D,'ALL 2022'!$D:$D)</f>
        <v>0</v>
      </c>
      <c r="N49" s="12">
        <f>+SUMIFS('BLG1222'!$I:$I,'BLG1222'!$A:$A,'ALL 2022'!$2:$2,'BLG1222'!$D:$D,'ALL 2022'!$D:$D)</f>
        <v>0</v>
      </c>
      <c r="O49" s="12">
        <f>+SUMIFS('BLG1222'!$I:$I,'BLG1222'!$A:$A,'ALL 2022'!$2:$2,'BLG1222'!$D:$D,'ALL 2022'!$D:$D)</f>
        <v>0</v>
      </c>
      <c r="P49" s="12">
        <f>+SUMIFS('BLG1222'!$I:$I,'BLG1222'!$A:$A,'ALL 2022'!$2:$2,'BLG1222'!$D:$D,'ALL 2022'!$D:$D)</f>
        <v>0</v>
      </c>
      <c r="Q49" s="12">
        <f>+SUMIFS('BLG1222'!$I:$I,'BLG1222'!$A:$A,'ALL 2022'!$2:$2,'BLG1222'!$D:$D,'ALL 2022'!$D:$D)</f>
        <v>0</v>
      </c>
      <c r="R49" s="12">
        <f>+SUMIFS('BLG1222'!$I:$I,'BLG1222'!$A:$A,'ALL 2022'!$2:$2,'BLG1222'!$D:$D,'ALL 2022'!$D:$D)</f>
        <v>0</v>
      </c>
      <c r="S49" s="12">
        <f>+SUMIFS('BLG1222'!$I:$I,'BLG1222'!$A:$A,'ALL 2022'!$2:$2,'BLG1222'!$D:$D,'ALL 2022'!$D:$D)</f>
        <v>0</v>
      </c>
      <c r="T49" s="12">
        <f>+SUMIFS('BLG1222'!$I:$I,'BLG1222'!$A:$A,'ALL 2022'!$2:$2,'BLG1222'!$D:$D,'ALL 2022'!$D:$D)</f>
        <v>0</v>
      </c>
      <c r="U49" s="12">
        <f>+SUMIFS('BLG1222'!$I:$I,'BLG1222'!$A:$A,'ALL 2022'!$2:$2,'BLG1222'!$D:$D,'ALL 2022'!$D:$D)</f>
        <v>0</v>
      </c>
      <c r="V49" s="12">
        <f>+SUMIFS('BLG1222'!$I:$I,'BLG1222'!$A:$A,'ALL 2022'!$2:$2,'BLG1222'!$D:$D,'ALL 2022'!$D:$D)</f>
        <v>0</v>
      </c>
      <c r="W49" s="12">
        <f>+SUMIFS('BLG1222'!$I:$I,'BLG1222'!$A:$A,'ALL 2022'!$2:$2,'BLG1222'!$D:$D,'ALL 2022'!$D:$D)</f>
        <v>0</v>
      </c>
      <c r="X49" s="12">
        <f>+SUMIFS('BLG1222'!$I:$I,'BLG1222'!$A:$A,'ALL 2022'!$2:$2,'BLG1222'!$D:$D,'ALL 2022'!$D:$D)</f>
        <v>0</v>
      </c>
      <c r="Y49" s="12">
        <f>+SUMIFS('BLG1222'!$I:$I,'BLG1222'!$A:$A,'ALL 2022'!$2:$2,'BLG1222'!$D:$D,'ALL 2022'!$D:$D)</f>
        <v>0</v>
      </c>
      <c r="Z49" s="12">
        <f>+SUMIFS('BLG1222'!$I:$I,'BLG1222'!$A:$A,'ALL 2022'!$2:$2,'BLG1222'!$D:$D,'ALL 2022'!$D:$D)</f>
        <v>0</v>
      </c>
      <c r="AA49" s="12">
        <f>+SUMIFS('BLG1222'!$I:$I,'BLG1222'!$A:$A,'ALL 2022'!$2:$2,'BLG1222'!$D:$D,'ALL 2022'!$D:$D)</f>
        <v>0</v>
      </c>
      <c r="AB49" s="12">
        <f>+SUMIFS('BLG1222'!$I:$I,'BLG1222'!$A:$A,'ALL 2022'!$2:$2,'BLG1222'!$D:$D,'ALL 2022'!$D:$D)</f>
        <v>0</v>
      </c>
      <c r="AC49" s="12">
        <f>+SUMIFS('BLG1222'!$I:$I,'BLG1222'!$A:$A,'ALL 2022'!$2:$2,'BLG1222'!$D:$D,'ALL 2022'!$D:$D)</f>
        <v>0</v>
      </c>
      <c r="AD49" s="12">
        <f>+SUMIFS('BLG1222'!$I:$I,'BLG1222'!$A:$A,'ALL 2022'!$2:$2,'BLG1222'!$D:$D,'ALL 2022'!$D:$D)</f>
        <v>0</v>
      </c>
      <c r="AE49" s="12">
        <f>+SUMIFS('BLG1222'!$I:$I,'BLG1222'!$A:$A,'ALL 2022'!$2:$2,'BLG1222'!$D:$D,'ALL 2022'!$D:$D)</f>
        <v>0</v>
      </c>
      <c r="AF49" s="12">
        <f>+SUMIFS('BLG1222'!$I:$I,'BLG1222'!$A:$A,'ALL 2022'!$2:$2,'BLG1222'!$D:$D,'ALL 2022'!$D:$D)</f>
        <v>0</v>
      </c>
      <c r="AG49" s="12">
        <f>+SUMIFS('BLG1222'!$I:$I,'BLG1222'!$A:$A,'ALL 2022'!$2:$2,'BLG1222'!$D:$D,'ALL 2022'!$D:$D)</f>
        <v>0</v>
      </c>
      <c r="AH49" s="12">
        <f>+SUMIFS('BLG1222'!$I:$I,'BLG1222'!$A:$A,'ALL 2022'!$2:$2,'BLG1222'!$D:$D,'ALL 2022'!$D:$D)</f>
        <v>0</v>
      </c>
      <c r="AI49" s="12">
        <f>+SUMIFS('BLG1222'!$I:$I,'BLG1222'!$A:$A,'ALL 2022'!$2:$2,'BLG1222'!$D:$D,'ALL 2022'!$D:$D)</f>
        <v>0</v>
      </c>
      <c r="AJ49" s="12">
        <f>+SUMIFS('BLG1222'!$I:$I,'BLG1222'!$A:$A,'ALL 2022'!$2:$2,'BLG1222'!$D:$D,'ALL 2022'!$D:$D)</f>
        <v>0</v>
      </c>
      <c r="AK49" s="12">
        <f>+SUMIFS('BLG1222'!$I:$I,'BLG1222'!$A:$A,'ALL 2022'!$2:$2,'BLG1222'!$D:$D,'ALL 2022'!$D:$D)</f>
        <v>0</v>
      </c>
      <c r="AL49" s="12">
        <f>+SUMIFS('BLG1222'!$I:$I,'BLG1222'!$A:$A,'ALL 2022'!$2:$2,'BLG1222'!$D:$D,'ALL 2022'!$D:$D)</f>
        <v>0</v>
      </c>
      <c r="AM49" s="12">
        <f>+SUMIFS('BLG1222'!$I:$I,'BLG1222'!$A:$A,'ALL 2022'!$2:$2,'BLG1222'!$D:$D,'ALL 2022'!$D:$D)</f>
        <v>0</v>
      </c>
      <c r="AN49" s="12">
        <f>+SUMIFS('BLG1222'!$I:$I,'BLG1222'!$A:$A,'ALL 2022'!$2:$2,'BLG1222'!$D:$D,'ALL 2022'!$D:$D)</f>
        <v>0</v>
      </c>
      <c r="AO49" s="12">
        <f>+SUMIFS('BLG1222'!$I:$I,'BLG1222'!$A:$A,'ALL 2022'!$2:$2,'BLG1222'!$D:$D,'ALL 2022'!$D:$D)</f>
        <v>0</v>
      </c>
      <c r="AP49" s="12">
        <f>+SUMIFS('BLG1222'!$I:$I,'BLG1222'!$A:$A,'ALL 2022'!$2:$2,'BLG1222'!$D:$D,'ALL 2022'!$D:$D)</f>
        <v>0</v>
      </c>
      <c r="AQ49" s="164">
        <f t="shared" si="4"/>
        <v>0</v>
      </c>
      <c r="AR49" s="165">
        <f t="shared" si="5"/>
        <v>0</v>
      </c>
    </row>
    <row r="50" spans="1:44" hidden="1" x14ac:dyDescent="0.25">
      <c r="A50" s="11" t="str">
        <f t="shared" si="1"/>
        <v>1</v>
      </c>
      <c r="B50" s="11" t="str">
        <f t="shared" si="2"/>
        <v>16</v>
      </c>
      <c r="C50" s="11" t="str">
        <f t="shared" si="3"/>
        <v>168</v>
      </c>
      <c r="D50" s="60">
        <v>16884000</v>
      </c>
      <c r="E50" s="195" t="s">
        <v>3266</v>
      </c>
      <c r="F50" s="24" t="s">
        <v>1763</v>
      </c>
      <c r="G50" s="12">
        <f>+SUMIFS('BLG1222'!$I:$I,'BLG1222'!$A:$A,'ALL 2022'!$2:$2,'BLG1222'!$D:$D,'ALL 2022'!$D:$D)</f>
        <v>0</v>
      </c>
      <c r="H50" s="12">
        <f>+SUMIFS('BLG1222'!$I:$I,'BLG1222'!$A:$A,'ALL 2022'!$2:$2,'BLG1222'!$D:$D,'ALL 2022'!$D:$D)</f>
        <v>0</v>
      </c>
      <c r="I50" s="12">
        <f>+SUMIFS('BLG1222'!$I:$I,'BLG1222'!$A:$A,'ALL 2022'!$2:$2,'BLG1222'!$D:$D,'ALL 2022'!$D:$D)</f>
        <v>0</v>
      </c>
      <c r="J50" s="12">
        <f>+SUMIFS('BLG1222'!$I:$I,'BLG1222'!$A:$A,'ALL 2022'!$2:$2,'BLG1222'!$D:$D,'ALL 2022'!$D:$D)</f>
        <v>0</v>
      </c>
      <c r="K50" s="12">
        <f>+SUMIFS('BLG1222'!$I:$I,'BLG1222'!$A:$A,'ALL 2022'!$2:$2,'BLG1222'!$D:$D,'ALL 2022'!$D:$D)</f>
        <v>0</v>
      </c>
      <c r="L50" s="12">
        <f>+SUMIFS('BLG1222'!$I:$I,'BLG1222'!$A:$A,'ALL 2022'!$2:$2,'BLG1222'!$D:$D,'ALL 2022'!$D:$D)</f>
        <v>0</v>
      </c>
      <c r="M50" s="12">
        <f>+SUMIFS('BLG1222'!$I:$I,'BLG1222'!$A:$A,'ALL 2022'!$2:$2,'BLG1222'!$D:$D,'ALL 2022'!$D:$D)</f>
        <v>0</v>
      </c>
      <c r="N50" s="12">
        <f>+SUMIFS('BLG1222'!$I:$I,'BLG1222'!$A:$A,'ALL 2022'!$2:$2,'BLG1222'!$D:$D,'ALL 2022'!$D:$D)</f>
        <v>0</v>
      </c>
      <c r="O50" s="12">
        <f>+SUMIFS('BLG1222'!$I:$I,'BLG1222'!$A:$A,'ALL 2022'!$2:$2,'BLG1222'!$D:$D,'ALL 2022'!$D:$D)</f>
        <v>0</v>
      </c>
      <c r="P50" s="12">
        <f>+SUMIFS('BLG1222'!$I:$I,'BLG1222'!$A:$A,'ALL 2022'!$2:$2,'BLG1222'!$D:$D,'ALL 2022'!$D:$D)</f>
        <v>0</v>
      </c>
      <c r="Q50" s="12">
        <f>+SUMIFS('BLG1222'!$I:$I,'BLG1222'!$A:$A,'ALL 2022'!$2:$2,'BLG1222'!$D:$D,'ALL 2022'!$D:$D)</f>
        <v>0</v>
      </c>
      <c r="R50" s="12">
        <f>+SUMIFS('BLG1222'!$I:$I,'BLG1222'!$A:$A,'ALL 2022'!$2:$2,'BLG1222'!$D:$D,'ALL 2022'!$D:$D)</f>
        <v>0</v>
      </c>
      <c r="S50" s="12">
        <f>+SUMIFS('BLG1222'!$I:$I,'BLG1222'!$A:$A,'ALL 2022'!$2:$2,'BLG1222'!$D:$D,'ALL 2022'!$D:$D)</f>
        <v>0</v>
      </c>
      <c r="T50" s="12">
        <f>+SUMIFS('BLG1222'!$I:$I,'BLG1222'!$A:$A,'ALL 2022'!$2:$2,'BLG1222'!$D:$D,'ALL 2022'!$D:$D)</f>
        <v>0</v>
      </c>
      <c r="U50" s="12">
        <f>+SUMIFS('BLG1222'!$I:$I,'BLG1222'!$A:$A,'ALL 2022'!$2:$2,'BLG1222'!$D:$D,'ALL 2022'!$D:$D)</f>
        <v>0</v>
      </c>
      <c r="V50" s="12">
        <f>+SUMIFS('BLG1222'!$I:$I,'BLG1222'!$A:$A,'ALL 2022'!$2:$2,'BLG1222'!$D:$D,'ALL 2022'!$D:$D)</f>
        <v>0</v>
      </c>
      <c r="W50" s="12">
        <f>+SUMIFS('BLG1222'!$I:$I,'BLG1222'!$A:$A,'ALL 2022'!$2:$2,'BLG1222'!$D:$D,'ALL 2022'!$D:$D)</f>
        <v>0</v>
      </c>
      <c r="X50" s="12">
        <f>+SUMIFS('BLG1222'!$I:$I,'BLG1222'!$A:$A,'ALL 2022'!$2:$2,'BLG1222'!$D:$D,'ALL 2022'!$D:$D)</f>
        <v>0</v>
      </c>
      <c r="Y50" s="12">
        <f>+SUMIFS('BLG1222'!$I:$I,'BLG1222'!$A:$A,'ALL 2022'!$2:$2,'BLG1222'!$D:$D,'ALL 2022'!$D:$D)</f>
        <v>0</v>
      </c>
      <c r="Z50" s="12">
        <f>+SUMIFS('BLG1222'!$I:$I,'BLG1222'!$A:$A,'ALL 2022'!$2:$2,'BLG1222'!$D:$D,'ALL 2022'!$D:$D)</f>
        <v>0</v>
      </c>
      <c r="AA50" s="12">
        <f>+SUMIFS('BLG1222'!$I:$I,'BLG1222'!$A:$A,'ALL 2022'!$2:$2,'BLG1222'!$D:$D,'ALL 2022'!$D:$D)</f>
        <v>0</v>
      </c>
      <c r="AB50" s="12">
        <f>+SUMIFS('BLG1222'!$I:$I,'BLG1222'!$A:$A,'ALL 2022'!$2:$2,'BLG1222'!$D:$D,'ALL 2022'!$D:$D)</f>
        <v>0</v>
      </c>
      <c r="AC50" s="12">
        <f>+SUMIFS('BLG1222'!$I:$I,'BLG1222'!$A:$A,'ALL 2022'!$2:$2,'BLG1222'!$D:$D,'ALL 2022'!$D:$D)</f>
        <v>0</v>
      </c>
      <c r="AD50" s="12">
        <f>+SUMIFS('BLG1222'!$I:$I,'BLG1222'!$A:$A,'ALL 2022'!$2:$2,'BLG1222'!$D:$D,'ALL 2022'!$D:$D)</f>
        <v>0</v>
      </c>
      <c r="AE50" s="12">
        <f>+SUMIFS('BLG1222'!$I:$I,'BLG1222'!$A:$A,'ALL 2022'!$2:$2,'BLG1222'!$D:$D,'ALL 2022'!$D:$D)</f>
        <v>0</v>
      </c>
      <c r="AF50" s="12">
        <f>+SUMIFS('BLG1222'!$I:$I,'BLG1222'!$A:$A,'ALL 2022'!$2:$2,'BLG1222'!$D:$D,'ALL 2022'!$D:$D)</f>
        <v>0</v>
      </c>
      <c r="AG50" s="12">
        <f>+SUMIFS('BLG1222'!$I:$I,'BLG1222'!$A:$A,'ALL 2022'!$2:$2,'BLG1222'!$D:$D,'ALL 2022'!$D:$D)</f>
        <v>0</v>
      </c>
      <c r="AH50" s="12">
        <f>+SUMIFS('BLG1222'!$I:$I,'BLG1222'!$A:$A,'ALL 2022'!$2:$2,'BLG1222'!$D:$D,'ALL 2022'!$D:$D)</f>
        <v>0</v>
      </c>
      <c r="AI50" s="12">
        <f>+SUMIFS('BLG1222'!$I:$I,'BLG1222'!$A:$A,'ALL 2022'!$2:$2,'BLG1222'!$D:$D,'ALL 2022'!$D:$D)</f>
        <v>0</v>
      </c>
      <c r="AJ50" s="12">
        <f>+SUMIFS('BLG1222'!$I:$I,'BLG1222'!$A:$A,'ALL 2022'!$2:$2,'BLG1222'!$D:$D,'ALL 2022'!$D:$D)</f>
        <v>0</v>
      </c>
      <c r="AK50" s="12">
        <f>+SUMIFS('BLG1222'!$I:$I,'BLG1222'!$A:$A,'ALL 2022'!$2:$2,'BLG1222'!$D:$D,'ALL 2022'!$D:$D)</f>
        <v>0</v>
      </c>
      <c r="AL50" s="12">
        <f>+SUMIFS('BLG1222'!$I:$I,'BLG1222'!$A:$A,'ALL 2022'!$2:$2,'BLG1222'!$D:$D,'ALL 2022'!$D:$D)</f>
        <v>0</v>
      </c>
      <c r="AM50" s="12">
        <f>+SUMIFS('BLG1222'!$I:$I,'BLG1222'!$A:$A,'ALL 2022'!$2:$2,'BLG1222'!$D:$D,'ALL 2022'!$D:$D)</f>
        <v>0</v>
      </c>
      <c r="AN50" s="12">
        <f>+SUMIFS('BLG1222'!$I:$I,'BLG1222'!$A:$A,'ALL 2022'!$2:$2,'BLG1222'!$D:$D,'ALL 2022'!$D:$D)</f>
        <v>0</v>
      </c>
      <c r="AO50" s="12">
        <f>+SUMIFS('BLG1222'!$I:$I,'BLG1222'!$A:$A,'ALL 2022'!$2:$2,'BLG1222'!$D:$D,'ALL 2022'!$D:$D)</f>
        <v>0</v>
      </c>
      <c r="AP50" s="12">
        <f>+SUMIFS('BLG1222'!$I:$I,'BLG1222'!$A:$A,'ALL 2022'!$2:$2,'BLG1222'!$D:$D,'ALL 2022'!$D:$D)</f>
        <v>0</v>
      </c>
      <c r="AQ50" s="164">
        <f t="shared" si="4"/>
        <v>0</v>
      </c>
      <c r="AR50" s="165">
        <f t="shared" si="5"/>
        <v>0</v>
      </c>
    </row>
    <row r="51" spans="1:44" hidden="1" x14ac:dyDescent="0.25">
      <c r="A51" s="11" t="str">
        <f t="shared" si="1"/>
        <v>1</v>
      </c>
      <c r="B51" s="11" t="str">
        <f t="shared" si="2"/>
        <v>16</v>
      </c>
      <c r="C51" s="11" t="str">
        <f t="shared" si="3"/>
        <v>168</v>
      </c>
      <c r="D51" s="23">
        <v>16885000</v>
      </c>
      <c r="E51" s="195" t="s">
        <v>3266</v>
      </c>
      <c r="F51" s="24" t="s">
        <v>247</v>
      </c>
      <c r="G51" s="12">
        <f>+SUMIFS('BLG1222'!$I:$I,'BLG1222'!$A:$A,'ALL 2022'!$2:$2,'BLG1222'!$D:$D,'ALL 2022'!$D:$D)</f>
        <v>0</v>
      </c>
      <c r="H51" s="12">
        <f>+SUMIFS('BLG1222'!$I:$I,'BLG1222'!$A:$A,'ALL 2022'!$2:$2,'BLG1222'!$D:$D,'ALL 2022'!$D:$D)</f>
        <v>0</v>
      </c>
      <c r="I51" s="12">
        <f>+SUMIFS('BLG1222'!$I:$I,'BLG1222'!$A:$A,'ALL 2022'!$2:$2,'BLG1222'!$D:$D,'ALL 2022'!$D:$D)</f>
        <v>0</v>
      </c>
      <c r="J51" s="12">
        <f>+SUMIFS('BLG1222'!$I:$I,'BLG1222'!$A:$A,'ALL 2022'!$2:$2,'BLG1222'!$D:$D,'ALL 2022'!$D:$D)</f>
        <v>0</v>
      </c>
      <c r="K51" s="12">
        <f>+SUMIFS('BLG1222'!$I:$I,'BLG1222'!$A:$A,'ALL 2022'!$2:$2,'BLG1222'!$D:$D,'ALL 2022'!$D:$D)</f>
        <v>0</v>
      </c>
      <c r="L51" s="12">
        <f>+SUMIFS('BLG1222'!$I:$I,'BLG1222'!$A:$A,'ALL 2022'!$2:$2,'BLG1222'!$D:$D,'ALL 2022'!$D:$D)</f>
        <v>0</v>
      </c>
      <c r="M51" s="12">
        <f>+SUMIFS('BLG1222'!$I:$I,'BLG1222'!$A:$A,'ALL 2022'!$2:$2,'BLG1222'!$D:$D,'ALL 2022'!$D:$D)</f>
        <v>0</v>
      </c>
      <c r="N51" s="12">
        <f>+SUMIFS('BLG1222'!$I:$I,'BLG1222'!$A:$A,'ALL 2022'!$2:$2,'BLG1222'!$D:$D,'ALL 2022'!$D:$D)</f>
        <v>0</v>
      </c>
      <c r="O51" s="12">
        <f>+SUMIFS('BLG1222'!$I:$I,'BLG1222'!$A:$A,'ALL 2022'!$2:$2,'BLG1222'!$D:$D,'ALL 2022'!$D:$D)</f>
        <v>0</v>
      </c>
      <c r="P51" s="12">
        <f>+SUMIFS('BLG1222'!$I:$I,'BLG1222'!$A:$A,'ALL 2022'!$2:$2,'BLG1222'!$D:$D,'ALL 2022'!$D:$D)</f>
        <v>0</v>
      </c>
      <c r="Q51" s="12">
        <f>+SUMIFS('BLG1222'!$I:$I,'BLG1222'!$A:$A,'ALL 2022'!$2:$2,'BLG1222'!$D:$D,'ALL 2022'!$D:$D)</f>
        <v>0</v>
      </c>
      <c r="R51" s="12">
        <f>+SUMIFS('BLG1222'!$I:$I,'BLG1222'!$A:$A,'ALL 2022'!$2:$2,'BLG1222'!$D:$D,'ALL 2022'!$D:$D)</f>
        <v>0</v>
      </c>
      <c r="S51" s="12">
        <f>+SUMIFS('BLG1222'!$I:$I,'BLG1222'!$A:$A,'ALL 2022'!$2:$2,'BLG1222'!$D:$D,'ALL 2022'!$D:$D)</f>
        <v>0</v>
      </c>
      <c r="T51" s="12">
        <f>+SUMIFS('BLG1222'!$I:$I,'BLG1222'!$A:$A,'ALL 2022'!$2:$2,'BLG1222'!$D:$D,'ALL 2022'!$D:$D)</f>
        <v>0</v>
      </c>
      <c r="U51" s="12">
        <f>+SUMIFS('BLG1222'!$I:$I,'BLG1222'!$A:$A,'ALL 2022'!$2:$2,'BLG1222'!$D:$D,'ALL 2022'!$D:$D)</f>
        <v>0</v>
      </c>
      <c r="V51" s="12">
        <f>+SUMIFS('BLG1222'!$I:$I,'BLG1222'!$A:$A,'ALL 2022'!$2:$2,'BLG1222'!$D:$D,'ALL 2022'!$D:$D)</f>
        <v>0</v>
      </c>
      <c r="W51" s="12">
        <f>+SUMIFS('BLG1222'!$I:$I,'BLG1222'!$A:$A,'ALL 2022'!$2:$2,'BLG1222'!$D:$D,'ALL 2022'!$D:$D)</f>
        <v>0</v>
      </c>
      <c r="X51" s="12">
        <f>+SUMIFS('BLG1222'!$I:$I,'BLG1222'!$A:$A,'ALL 2022'!$2:$2,'BLG1222'!$D:$D,'ALL 2022'!$D:$D)</f>
        <v>0</v>
      </c>
      <c r="Y51" s="12">
        <f>+SUMIFS('BLG1222'!$I:$I,'BLG1222'!$A:$A,'ALL 2022'!$2:$2,'BLG1222'!$D:$D,'ALL 2022'!$D:$D)</f>
        <v>0</v>
      </c>
      <c r="Z51" s="12">
        <f>+SUMIFS('BLG1222'!$I:$I,'BLG1222'!$A:$A,'ALL 2022'!$2:$2,'BLG1222'!$D:$D,'ALL 2022'!$D:$D)</f>
        <v>0</v>
      </c>
      <c r="AA51" s="12">
        <f>+SUMIFS('BLG1222'!$I:$I,'BLG1222'!$A:$A,'ALL 2022'!$2:$2,'BLG1222'!$D:$D,'ALL 2022'!$D:$D)</f>
        <v>0</v>
      </c>
      <c r="AB51" s="12">
        <f>+SUMIFS('BLG1222'!$I:$I,'BLG1222'!$A:$A,'ALL 2022'!$2:$2,'BLG1222'!$D:$D,'ALL 2022'!$D:$D)</f>
        <v>0</v>
      </c>
      <c r="AC51" s="12">
        <f>+SUMIFS('BLG1222'!$I:$I,'BLG1222'!$A:$A,'ALL 2022'!$2:$2,'BLG1222'!$D:$D,'ALL 2022'!$D:$D)</f>
        <v>-4229421.5999999996</v>
      </c>
      <c r="AD51" s="12">
        <f>+SUMIFS('BLG1222'!$I:$I,'BLG1222'!$A:$A,'ALL 2022'!$2:$2,'BLG1222'!$D:$D,'ALL 2022'!$D:$D)</f>
        <v>0</v>
      </c>
      <c r="AE51" s="12">
        <f>+SUMIFS('BLG1222'!$I:$I,'BLG1222'!$A:$A,'ALL 2022'!$2:$2,'BLG1222'!$D:$D,'ALL 2022'!$D:$D)</f>
        <v>0</v>
      </c>
      <c r="AF51" s="12">
        <f>+SUMIFS('BLG1222'!$I:$I,'BLG1222'!$A:$A,'ALL 2022'!$2:$2,'BLG1222'!$D:$D,'ALL 2022'!$D:$D)</f>
        <v>0</v>
      </c>
      <c r="AG51" s="12">
        <f>+SUMIFS('BLG1222'!$I:$I,'BLG1222'!$A:$A,'ALL 2022'!$2:$2,'BLG1222'!$D:$D,'ALL 2022'!$D:$D)</f>
        <v>0</v>
      </c>
      <c r="AH51" s="12">
        <f>+SUMIFS('BLG1222'!$I:$I,'BLG1222'!$A:$A,'ALL 2022'!$2:$2,'BLG1222'!$D:$D,'ALL 2022'!$D:$D)</f>
        <v>0</v>
      </c>
      <c r="AI51" s="12">
        <f>+SUMIFS('BLG1222'!$I:$I,'BLG1222'!$A:$A,'ALL 2022'!$2:$2,'BLG1222'!$D:$D,'ALL 2022'!$D:$D)</f>
        <v>0</v>
      </c>
      <c r="AJ51" s="12">
        <f>+SUMIFS('BLG1222'!$I:$I,'BLG1222'!$A:$A,'ALL 2022'!$2:$2,'BLG1222'!$D:$D,'ALL 2022'!$D:$D)</f>
        <v>0</v>
      </c>
      <c r="AK51" s="12">
        <f>+SUMIFS('BLG1222'!$I:$I,'BLG1222'!$A:$A,'ALL 2022'!$2:$2,'BLG1222'!$D:$D,'ALL 2022'!$D:$D)</f>
        <v>0</v>
      </c>
      <c r="AL51" s="12">
        <f>+SUMIFS('BLG1222'!$I:$I,'BLG1222'!$A:$A,'ALL 2022'!$2:$2,'BLG1222'!$D:$D,'ALL 2022'!$D:$D)</f>
        <v>0</v>
      </c>
      <c r="AM51" s="12">
        <f>+SUMIFS('BLG1222'!$I:$I,'BLG1222'!$A:$A,'ALL 2022'!$2:$2,'BLG1222'!$D:$D,'ALL 2022'!$D:$D)</f>
        <v>0</v>
      </c>
      <c r="AN51" s="12">
        <f>+SUMIFS('BLG1222'!$I:$I,'BLG1222'!$A:$A,'ALL 2022'!$2:$2,'BLG1222'!$D:$D,'ALL 2022'!$D:$D)</f>
        <v>0</v>
      </c>
      <c r="AO51" s="12">
        <f>+SUMIFS('BLG1222'!$I:$I,'BLG1222'!$A:$A,'ALL 2022'!$2:$2,'BLG1222'!$D:$D,'ALL 2022'!$D:$D)</f>
        <v>0</v>
      </c>
      <c r="AP51" s="12">
        <f>+SUMIFS('BLG1222'!$I:$I,'BLG1222'!$A:$A,'ALL 2022'!$2:$2,'BLG1222'!$D:$D,'ALL 2022'!$D:$D)</f>
        <v>0</v>
      </c>
      <c r="AQ51" s="164">
        <f t="shared" si="4"/>
        <v>-4229421.5999999996</v>
      </c>
      <c r="AR51" s="165">
        <f t="shared" si="5"/>
        <v>-894.44366666314181</v>
      </c>
    </row>
    <row r="52" spans="1:44" hidden="1" x14ac:dyDescent="0.25">
      <c r="A52" s="11" t="str">
        <f t="shared" si="1"/>
        <v>2</v>
      </c>
      <c r="B52" s="11" t="str">
        <f t="shared" si="2"/>
        <v>20</v>
      </c>
      <c r="C52" s="11" t="str">
        <f t="shared" si="3"/>
        <v>203</v>
      </c>
      <c r="D52" s="60">
        <v>20300000</v>
      </c>
      <c r="E52" s="196" t="s">
        <v>3213</v>
      </c>
      <c r="F52" s="24" t="s">
        <v>1650</v>
      </c>
      <c r="G52" s="12">
        <f>+SUMIFS('BLG1222'!$I:$I,'BLG1222'!$A:$A,'ALL 2022'!$2:$2,'BLG1222'!$D:$D,'ALL 2022'!$D:$D)</f>
        <v>0</v>
      </c>
      <c r="H52" s="12">
        <f>+SUMIFS('BLG1222'!$I:$I,'BLG1222'!$A:$A,'ALL 2022'!$2:$2,'BLG1222'!$D:$D,'ALL 2022'!$D:$D)</f>
        <v>0</v>
      </c>
      <c r="I52" s="12">
        <f>+SUMIFS('BLG1222'!$I:$I,'BLG1222'!$A:$A,'ALL 2022'!$2:$2,'BLG1222'!$D:$D,'ALL 2022'!$D:$D)</f>
        <v>43493550</v>
      </c>
      <c r="J52" s="12">
        <f>+SUMIFS('BLG1222'!$I:$I,'BLG1222'!$A:$A,'ALL 2022'!$2:$2,'BLG1222'!$D:$D,'ALL 2022'!$D:$D)</f>
        <v>0</v>
      </c>
      <c r="K52" s="12">
        <f>+SUMIFS('BLG1222'!$I:$I,'BLG1222'!$A:$A,'ALL 2022'!$2:$2,'BLG1222'!$D:$D,'ALL 2022'!$D:$D)</f>
        <v>0</v>
      </c>
      <c r="L52" s="12">
        <f>+SUMIFS('BLG1222'!$I:$I,'BLG1222'!$A:$A,'ALL 2022'!$2:$2,'BLG1222'!$D:$D,'ALL 2022'!$D:$D)</f>
        <v>0</v>
      </c>
      <c r="M52" s="12">
        <f>+SUMIFS('BLG1222'!$I:$I,'BLG1222'!$A:$A,'ALL 2022'!$2:$2,'BLG1222'!$D:$D,'ALL 2022'!$D:$D)</f>
        <v>0</v>
      </c>
      <c r="N52" s="12">
        <f>+SUMIFS('BLG1222'!$I:$I,'BLG1222'!$A:$A,'ALL 2022'!$2:$2,'BLG1222'!$D:$D,'ALL 2022'!$D:$D)</f>
        <v>395000</v>
      </c>
      <c r="O52" s="12">
        <f>+SUMIFS('BLG1222'!$I:$I,'BLG1222'!$A:$A,'ALL 2022'!$2:$2,'BLG1222'!$D:$D,'ALL 2022'!$D:$D)</f>
        <v>0</v>
      </c>
      <c r="P52" s="12">
        <f>+SUMIFS('BLG1222'!$I:$I,'BLG1222'!$A:$A,'ALL 2022'!$2:$2,'BLG1222'!$D:$D,'ALL 2022'!$D:$D)</f>
        <v>0</v>
      </c>
      <c r="Q52" s="12">
        <f>+SUMIFS('BLG1222'!$I:$I,'BLG1222'!$A:$A,'ALL 2022'!$2:$2,'BLG1222'!$D:$D,'ALL 2022'!$D:$D)</f>
        <v>0</v>
      </c>
      <c r="R52" s="12">
        <f>+SUMIFS('BLG1222'!$I:$I,'BLG1222'!$A:$A,'ALL 2022'!$2:$2,'BLG1222'!$D:$D,'ALL 2022'!$D:$D)</f>
        <v>0</v>
      </c>
      <c r="S52" s="12">
        <f>+SUMIFS('BLG1222'!$I:$I,'BLG1222'!$A:$A,'ALL 2022'!$2:$2,'BLG1222'!$D:$D,'ALL 2022'!$D:$D)</f>
        <v>0</v>
      </c>
      <c r="T52" s="12">
        <f>+SUMIFS('BLG1222'!$I:$I,'BLG1222'!$A:$A,'ALL 2022'!$2:$2,'BLG1222'!$D:$D,'ALL 2022'!$D:$D)</f>
        <v>0</v>
      </c>
      <c r="U52" s="12">
        <f>+SUMIFS('BLG1222'!$I:$I,'BLG1222'!$A:$A,'ALL 2022'!$2:$2,'BLG1222'!$D:$D,'ALL 2022'!$D:$D)</f>
        <v>0</v>
      </c>
      <c r="V52" s="12">
        <f>+SUMIFS('BLG1222'!$I:$I,'BLG1222'!$A:$A,'ALL 2022'!$2:$2,'BLG1222'!$D:$D,'ALL 2022'!$D:$D)</f>
        <v>0</v>
      </c>
      <c r="W52" s="12">
        <f>+SUMIFS('BLG1222'!$I:$I,'BLG1222'!$A:$A,'ALL 2022'!$2:$2,'BLG1222'!$D:$D,'ALL 2022'!$D:$D)</f>
        <v>0</v>
      </c>
      <c r="X52" s="12">
        <f>+SUMIFS('BLG1222'!$I:$I,'BLG1222'!$A:$A,'ALL 2022'!$2:$2,'BLG1222'!$D:$D,'ALL 2022'!$D:$D)</f>
        <v>0</v>
      </c>
      <c r="Y52" s="12">
        <f>+SUMIFS('BLG1222'!$I:$I,'BLG1222'!$A:$A,'ALL 2022'!$2:$2,'BLG1222'!$D:$D,'ALL 2022'!$D:$D)</f>
        <v>0</v>
      </c>
      <c r="Z52" s="12">
        <f>+SUMIFS('BLG1222'!$I:$I,'BLG1222'!$A:$A,'ALL 2022'!$2:$2,'BLG1222'!$D:$D,'ALL 2022'!$D:$D)</f>
        <v>0</v>
      </c>
      <c r="AA52" s="12">
        <f>+SUMIFS('BLG1222'!$I:$I,'BLG1222'!$A:$A,'ALL 2022'!$2:$2,'BLG1222'!$D:$D,'ALL 2022'!$D:$D)</f>
        <v>0</v>
      </c>
      <c r="AB52" s="12">
        <f>+SUMIFS('BLG1222'!$I:$I,'BLG1222'!$A:$A,'ALL 2022'!$2:$2,'BLG1222'!$D:$D,'ALL 2022'!$D:$D)</f>
        <v>3587904</v>
      </c>
      <c r="AC52" s="12">
        <f>+SUMIFS('BLG1222'!$I:$I,'BLG1222'!$A:$A,'ALL 2022'!$2:$2,'BLG1222'!$D:$D,'ALL 2022'!$D:$D)</f>
        <v>0</v>
      </c>
      <c r="AD52" s="12">
        <f>+SUMIFS('BLG1222'!$I:$I,'BLG1222'!$A:$A,'ALL 2022'!$2:$2,'BLG1222'!$D:$D,'ALL 2022'!$D:$D)</f>
        <v>0</v>
      </c>
      <c r="AE52" s="12">
        <f>+SUMIFS('BLG1222'!$I:$I,'BLG1222'!$A:$A,'ALL 2022'!$2:$2,'BLG1222'!$D:$D,'ALL 2022'!$D:$D)</f>
        <v>0</v>
      </c>
      <c r="AF52" s="12">
        <f>+SUMIFS('BLG1222'!$I:$I,'BLG1222'!$A:$A,'ALL 2022'!$2:$2,'BLG1222'!$D:$D,'ALL 2022'!$D:$D)</f>
        <v>0</v>
      </c>
      <c r="AG52" s="12">
        <f>+SUMIFS('BLG1222'!$I:$I,'BLG1222'!$A:$A,'ALL 2022'!$2:$2,'BLG1222'!$D:$D,'ALL 2022'!$D:$D)</f>
        <v>0</v>
      </c>
      <c r="AH52" s="12">
        <f>+SUMIFS('BLG1222'!$I:$I,'BLG1222'!$A:$A,'ALL 2022'!$2:$2,'BLG1222'!$D:$D,'ALL 2022'!$D:$D)</f>
        <v>0</v>
      </c>
      <c r="AI52" s="12">
        <f>+SUMIFS('BLG1222'!$I:$I,'BLG1222'!$A:$A,'ALL 2022'!$2:$2,'BLG1222'!$D:$D,'ALL 2022'!$D:$D)</f>
        <v>0</v>
      </c>
      <c r="AJ52" s="12">
        <f>+SUMIFS('BLG1222'!$I:$I,'BLG1222'!$A:$A,'ALL 2022'!$2:$2,'BLG1222'!$D:$D,'ALL 2022'!$D:$D)</f>
        <v>0</v>
      </c>
      <c r="AK52" s="12">
        <f>+SUMIFS('BLG1222'!$I:$I,'BLG1222'!$A:$A,'ALL 2022'!$2:$2,'BLG1222'!$D:$D,'ALL 2022'!$D:$D)</f>
        <v>0</v>
      </c>
      <c r="AL52" s="12">
        <f>+SUMIFS('BLG1222'!$I:$I,'BLG1222'!$A:$A,'ALL 2022'!$2:$2,'BLG1222'!$D:$D,'ALL 2022'!$D:$D)</f>
        <v>0</v>
      </c>
      <c r="AM52" s="12">
        <f>+SUMIFS('BLG1222'!$I:$I,'BLG1222'!$A:$A,'ALL 2022'!$2:$2,'BLG1222'!$D:$D,'ALL 2022'!$D:$D)</f>
        <v>0</v>
      </c>
      <c r="AN52" s="12">
        <f>+SUMIFS('BLG1222'!$I:$I,'BLG1222'!$A:$A,'ALL 2022'!$2:$2,'BLG1222'!$D:$D,'ALL 2022'!$D:$D)</f>
        <v>0</v>
      </c>
      <c r="AO52" s="12">
        <f>+SUMIFS('BLG1222'!$I:$I,'BLG1222'!$A:$A,'ALL 2022'!$2:$2,'BLG1222'!$D:$D,'ALL 2022'!$D:$D)</f>
        <v>0</v>
      </c>
      <c r="AP52" s="12">
        <f>+SUMIFS('BLG1222'!$I:$I,'BLG1222'!$A:$A,'ALL 2022'!$2:$2,'BLG1222'!$D:$D,'ALL 2022'!$D:$D)</f>
        <v>0</v>
      </c>
      <c r="AQ52" s="164">
        <f t="shared" si="4"/>
        <v>47476454</v>
      </c>
      <c r="AR52" s="165">
        <f t="shared" si="5"/>
        <v>10040.383204153493</v>
      </c>
    </row>
    <row r="53" spans="1:44" hidden="1" x14ac:dyDescent="0.25">
      <c r="A53" s="11" t="str">
        <f t="shared" si="1"/>
        <v>2</v>
      </c>
      <c r="B53" s="11" t="str">
        <f t="shared" si="2"/>
        <v>20</v>
      </c>
      <c r="C53" s="11" t="str">
        <f t="shared" si="3"/>
        <v>204</v>
      </c>
      <c r="D53" s="23">
        <v>20400000</v>
      </c>
      <c r="E53" s="196" t="s">
        <v>3214</v>
      </c>
      <c r="F53" s="24" t="s">
        <v>47</v>
      </c>
      <c r="G53" s="12">
        <f>+SUMIFS('BLG1222'!$I:$I,'BLG1222'!$A:$A,'ALL 2022'!$2:$2,'BLG1222'!$D:$D,'ALL 2022'!$D:$D)</f>
        <v>4832320.3600000003</v>
      </c>
      <c r="H53" s="12">
        <f>+SUMIFS('BLG1222'!$I:$I,'BLG1222'!$A:$A,'ALL 2022'!$2:$2,'BLG1222'!$D:$D,'ALL 2022'!$D:$D)</f>
        <v>11643000</v>
      </c>
      <c r="I53" s="12">
        <f>+SUMIFS('BLG1222'!$I:$I,'BLG1222'!$A:$A,'ALL 2022'!$2:$2,'BLG1222'!$D:$D,'ALL 2022'!$D:$D)</f>
        <v>168079047.41999999</v>
      </c>
      <c r="J53" s="12">
        <f>+SUMIFS('BLG1222'!$I:$I,'BLG1222'!$A:$A,'ALL 2022'!$2:$2,'BLG1222'!$D:$D,'ALL 2022'!$D:$D)</f>
        <v>263936840.36000001</v>
      </c>
      <c r="K53" s="12">
        <f>+SUMIFS('BLG1222'!$I:$I,'BLG1222'!$A:$A,'ALL 2022'!$2:$2,'BLG1222'!$D:$D,'ALL 2022'!$D:$D)</f>
        <v>21223664.359999999</v>
      </c>
      <c r="L53" s="12">
        <f>+SUMIFS('BLG1222'!$I:$I,'BLG1222'!$A:$A,'ALL 2022'!$2:$2,'BLG1222'!$D:$D,'ALL 2022'!$D:$D)</f>
        <v>0</v>
      </c>
      <c r="M53" s="12">
        <f>+SUMIFS('BLG1222'!$I:$I,'BLG1222'!$A:$A,'ALL 2022'!$2:$2,'BLG1222'!$D:$D,'ALL 2022'!$D:$D)</f>
        <v>245000</v>
      </c>
      <c r="N53" s="12">
        <f>+SUMIFS('BLG1222'!$I:$I,'BLG1222'!$A:$A,'ALL 2022'!$2:$2,'BLG1222'!$D:$D,'ALL 2022'!$D:$D)</f>
        <v>0</v>
      </c>
      <c r="O53" s="12">
        <f>+SUMIFS('BLG1222'!$I:$I,'BLG1222'!$A:$A,'ALL 2022'!$2:$2,'BLG1222'!$D:$D,'ALL 2022'!$D:$D)</f>
        <v>4832320.3600000003</v>
      </c>
      <c r="P53" s="12">
        <f>+SUMIFS('BLG1222'!$I:$I,'BLG1222'!$A:$A,'ALL 2022'!$2:$2,'BLG1222'!$D:$D,'ALL 2022'!$D:$D)</f>
        <v>0</v>
      </c>
      <c r="Q53" s="12">
        <f>+SUMIFS('BLG1222'!$I:$I,'BLG1222'!$A:$A,'ALL 2022'!$2:$2,'BLG1222'!$D:$D,'ALL 2022'!$D:$D)</f>
        <v>0</v>
      </c>
      <c r="R53" s="12">
        <f>+SUMIFS('BLG1222'!$I:$I,'BLG1222'!$A:$A,'ALL 2022'!$2:$2,'BLG1222'!$D:$D,'ALL 2022'!$D:$D)</f>
        <v>0</v>
      </c>
      <c r="S53" s="12">
        <f>+SUMIFS('BLG1222'!$I:$I,'BLG1222'!$A:$A,'ALL 2022'!$2:$2,'BLG1222'!$D:$D,'ALL 2022'!$D:$D)</f>
        <v>4832320.3600000003</v>
      </c>
      <c r="T53" s="12">
        <f>+SUMIFS('BLG1222'!$I:$I,'BLG1222'!$A:$A,'ALL 2022'!$2:$2,'BLG1222'!$D:$D,'ALL 2022'!$D:$D)</f>
        <v>4832320.3600000003</v>
      </c>
      <c r="U53" s="12">
        <f>+SUMIFS('BLG1222'!$I:$I,'BLG1222'!$A:$A,'ALL 2022'!$2:$2,'BLG1222'!$D:$D,'ALL 2022'!$D:$D)</f>
        <v>0</v>
      </c>
      <c r="V53" s="12">
        <f>+SUMIFS('BLG1222'!$I:$I,'BLG1222'!$A:$A,'ALL 2022'!$2:$2,'BLG1222'!$D:$D,'ALL 2022'!$D:$D)</f>
        <v>0</v>
      </c>
      <c r="W53" s="12">
        <f>+SUMIFS('BLG1222'!$I:$I,'BLG1222'!$A:$A,'ALL 2022'!$2:$2,'BLG1222'!$D:$D,'ALL 2022'!$D:$D)</f>
        <v>0</v>
      </c>
      <c r="X53" s="12">
        <f>+SUMIFS('BLG1222'!$I:$I,'BLG1222'!$A:$A,'ALL 2022'!$2:$2,'BLG1222'!$D:$D,'ALL 2022'!$D:$D)</f>
        <v>0</v>
      </c>
      <c r="Y53" s="12">
        <f>+SUMIFS('BLG1222'!$I:$I,'BLG1222'!$A:$A,'ALL 2022'!$2:$2,'BLG1222'!$D:$D,'ALL 2022'!$D:$D)</f>
        <v>0</v>
      </c>
      <c r="Z53" s="12">
        <f>+SUMIFS('BLG1222'!$I:$I,'BLG1222'!$A:$A,'ALL 2022'!$2:$2,'BLG1222'!$D:$D,'ALL 2022'!$D:$D)</f>
        <v>0</v>
      </c>
      <c r="AA53" s="12">
        <f>+SUMIFS('BLG1222'!$I:$I,'BLG1222'!$A:$A,'ALL 2022'!$2:$2,'BLG1222'!$D:$D,'ALL 2022'!$D:$D)</f>
        <v>4832320.3600000003</v>
      </c>
      <c r="AB53" s="12">
        <f>+SUMIFS('BLG1222'!$I:$I,'BLG1222'!$A:$A,'ALL 2022'!$2:$2,'BLG1222'!$D:$D,'ALL 2022'!$D:$D)</f>
        <v>0</v>
      </c>
      <c r="AC53" s="12">
        <f>+SUMIFS('BLG1222'!$I:$I,'BLG1222'!$A:$A,'ALL 2022'!$2:$2,'BLG1222'!$D:$D,'ALL 2022'!$D:$D)</f>
        <v>0</v>
      </c>
      <c r="AD53" s="12">
        <f>+SUMIFS('BLG1222'!$I:$I,'BLG1222'!$A:$A,'ALL 2022'!$2:$2,'BLG1222'!$D:$D,'ALL 2022'!$D:$D)</f>
        <v>0</v>
      </c>
      <c r="AE53" s="12">
        <f>+SUMIFS('BLG1222'!$I:$I,'BLG1222'!$A:$A,'ALL 2022'!$2:$2,'BLG1222'!$D:$D,'ALL 2022'!$D:$D)</f>
        <v>0</v>
      </c>
      <c r="AF53" s="12">
        <f>+SUMIFS('BLG1222'!$I:$I,'BLG1222'!$A:$A,'ALL 2022'!$2:$2,'BLG1222'!$D:$D,'ALL 2022'!$D:$D)</f>
        <v>11737260.289999999</v>
      </c>
      <c r="AG53" s="12">
        <f>+SUMIFS('BLG1222'!$I:$I,'BLG1222'!$A:$A,'ALL 2022'!$2:$2,'BLG1222'!$D:$D,'ALL 2022'!$D:$D)</f>
        <v>0</v>
      </c>
      <c r="AH53" s="12">
        <f>+SUMIFS('BLG1222'!$I:$I,'BLG1222'!$A:$A,'ALL 2022'!$2:$2,'BLG1222'!$D:$D,'ALL 2022'!$D:$D)</f>
        <v>0</v>
      </c>
      <c r="AI53" s="12">
        <f>+SUMIFS('BLG1222'!$I:$I,'BLG1222'!$A:$A,'ALL 2022'!$2:$2,'BLG1222'!$D:$D,'ALL 2022'!$D:$D)</f>
        <v>0</v>
      </c>
      <c r="AJ53" s="12">
        <f>+SUMIFS('BLG1222'!$I:$I,'BLG1222'!$A:$A,'ALL 2022'!$2:$2,'BLG1222'!$D:$D,'ALL 2022'!$D:$D)</f>
        <v>0</v>
      </c>
      <c r="AK53" s="12">
        <f>+SUMIFS('BLG1222'!$I:$I,'BLG1222'!$A:$A,'ALL 2022'!$2:$2,'BLG1222'!$D:$D,'ALL 2022'!$D:$D)</f>
        <v>0</v>
      </c>
      <c r="AL53" s="12">
        <f>+SUMIFS('BLG1222'!$I:$I,'BLG1222'!$A:$A,'ALL 2022'!$2:$2,'BLG1222'!$D:$D,'ALL 2022'!$D:$D)</f>
        <v>0</v>
      </c>
      <c r="AM53" s="12">
        <f>+SUMIFS('BLG1222'!$I:$I,'BLG1222'!$A:$A,'ALL 2022'!$2:$2,'BLG1222'!$D:$D,'ALL 2022'!$D:$D)</f>
        <v>12657167.02</v>
      </c>
      <c r="AN53" s="12">
        <f>+SUMIFS('BLG1222'!$I:$I,'BLG1222'!$A:$A,'ALL 2022'!$2:$2,'BLG1222'!$D:$D,'ALL 2022'!$D:$D)</f>
        <v>0</v>
      </c>
      <c r="AO53" s="12">
        <f>+SUMIFS('BLG1222'!$I:$I,'BLG1222'!$A:$A,'ALL 2022'!$2:$2,'BLG1222'!$D:$D,'ALL 2022'!$D:$D)</f>
        <v>0</v>
      </c>
      <c r="AP53" s="12">
        <f>+SUMIFS('BLG1222'!$I:$I,'BLG1222'!$A:$A,'ALL 2022'!$2:$2,'BLG1222'!$D:$D,'ALL 2022'!$D:$D)</f>
        <v>0</v>
      </c>
      <c r="AQ53" s="164">
        <f t="shared" si="4"/>
        <v>513683581.25000006</v>
      </c>
      <c r="AR53" s="165">
        <f t="shared" si="5"/>
        <v>108634.48229372641</v>
      </c>
    </row>
    <row r="54" spans="1:44" hidden="1" x14ac:dyDescent="0.25">
      <c r="A54" s="11" t="str">
        <f t="shared" si="1"/>
        <v>2</v>
      </c>
      <c r="B54" s="11" t="str">
        <f t="shared" si="2"/>
        <v>20</v>
      </c>
      <c r="C54" s="11" t="str">
        <f t="shared" si="3"/>
        <v>205</v>
      </c>
      <c r="D54" s="23">
        <v>20500000</v>
      </c>
      <c r="E54" s="196" t="s">
        <v>3213</v>
      </c>
      <c r="F54" s="57" t="s">
        <v>801</v>
      </c>
      <c r="G54" s="12">
        <f>+SUMIFS('BLG1222'!$I:$I,'BLG1222'!$A:$A,'ALL 2022'!$2:$2,'BLG1222'!$D:$D,'ALL 2022'!$D:$D)</f>
        <v>0</v>
      </c>
      <c r="H54" s="12">
        <f>+SUMIFS('BLG1222'!$I:$I,'BLG1222'!$A:$A,'ALL 2022'!$2:$2,'BLG1222'!$D:$D,'ALL 2022'!$D:$D)</f>
        <v>0</v>
      </c>
      <c r="I54" s="12">
        <f>+SUMIFS('BLG1222'!$I:$I,'BLG1222'!$A:$A,'ALL 2022'!$2:$2,'BLG1222'!$D:$D,'ALL 2022'!$D:$D)</f>
        <v>0</v>
      </c>
      <c r="J54" s="12">
        <f>+SUMIFS('BLG1222'!$I:$I,'BLG1222'!$A:$A,'ALL 2022'!$2:$2,'BLG1222'!$D:$D,'ALL 2022'!$D:$D)</f>
        <v>0</v>
      </c>
      <c r="K54" s="12">
        <f>+SUMIFS('BLG1222'!$I:$I,'BLG1222'!$A:$A,'ALL 2022'!$2:$2,'BLG1222'!$D:$D,'ALL 2022'!$D:$D)</f>
        <v>6174624.8099999996</v>
      </c>
      <c r="L54" s="12">
        <f>+SUMIFS('BLG1222'!$I:$I,'BLG1222'!$A:$A,'ALL 2022'!$2:$2,'BLG1222'!$D:$D,'ALL 2022'!$D:$D)</f>
        <v>0</v>
      </c>
      <c r="M54" s="12">
        <f>+SUMIFS('BLG1222'!$I:$I,'BLG1222'!$A:$A,'ALL 2022'!$2:$2,'BLG1222'!$D:$D,'ALL 2022'!$D:$D)</f>
        <v>0</v>
      </c>
      <c r="N54" s="12">
        <f>+SUMIFS('BLG1222'!$I:$I,'BLG1222'!$A:$A,'ALL 2022'!$2:$2,'BLG1222'!$D:$D,'ALL 2022'!$D:$D)</f>
        <v>0</v>
      </c>
      <c r="O54" s="12">
        <f>+SUMIFS('BLG1222'!$I:$I,'BLG1222'!$A:$A,'ALL 2022'!$2:$2,'BLG1222'!$D:$D,'ALL 2022'!$D:$D)</f>
        <v>0</v>
      </c>
      <c r="P54" s="12">
        <f>+SUMIFS('BLG1222'!$I:$I,'BLG1222'!$A:$A,'ALL 2022'!$2:$2,'BLG1222'!$D:$D,'ALL 2022'!$D:$D)</f>
        <v>0</v>
      </c>
      <c r="Q54" s="12">
        <f>+SUMIFS('BLG1222'!$I:$I,'BLG1222'!$A:$A,'ALL 2022'!$2:$2,'BLG1222'!$D:$D,'ALL 2022'!$D:$D)</f>
        <v>0</v>
      </c>
      <c r="R54" s="12">
        <f>+SUMIFS('BLG1222'!$I:$I,'BLG1222'!$A:$A,'ALL 2022'!$2:$2,'BLG1222'!$D:$D,'ALL 2022'!$D:$D)</f>
        <v>0</v>
      </c>
      <c r="S54" s="12">
        <f>+SUMIFS('BLG1222'!$I:$I,'BLG1222'!$A:$A,'ALL 2022'!$2:$2,'BLG1222'!$D:$D,'ALL 2022'!$D:$D)</f>
        <v>0</v>
      </c>
      <c r="T54" s="12">
        <f>+SUMIFS('BLG1222'!$I:$I,'BLG1222'!$A:$A,'ALL 2022'!$2:$2,'BLG1222'!$D:$D,'ALL 2022'!$D:$D)</f>
        <v>0</v>
      </c>
      <c r="U54" s="12">
        <f>+SUMIFS('BLG1222'!$I:$I,'BLG1222'!$A:$A,'ALL 2022'!$2:$2,'BLG1222'!$D:$D,'ALL 2022'!$D:$D)</f>
        <v>0</v>
      </c>
      <c r="V54" s="12">
        <f>+SUMIFS('BLG1222'!$I:$I,'BLG1222'!$A:$A,'ALL 2022'!$2:$2,'BLG1222'!$D:$D,'ALL 2022'!$D:$D)</f>
        <v>0</v>
      </c>
      <c r="W54" s="12">
        <f>+SUMIFS('BLG1222'!$I:$I,'BLG1222'!$A:$A,'ALL 2022'!$2:$2,'BLG1222'!$D:$D,'ALL 2022'!$D:$D)</f>
        <v>0</v>
      </c>
      <c r="X54" s="12">
        <f>+SUMIFS('BLG1222'!$I:$I,'BLG1222'!$A:$A,'ALL 2022'!$2:$2,'BLG1222'!$D:$D,'ALL 2022'!$D:$D)</f>
        <v>0</v>
      </c>
      <c r="Y54" s="12">
        <f>+SUMIFS('BLG1222'!$I:$I,'BLG1222'!$A:$A,'ALL 2022'!$2:$2,'BLG1222'!$D:$D,'ALL 2022'!$D:$D)</f>
        <v>0</v>
      </c>
      <c r="Z54" s="12">
        <f>+SUMIFS('BLG1222'!$I:$I,'BLG1222'!$A:$A,'ALL 2022'!$2:$2,'BLG1222'!$D:$D,'ALL 2022'!$D:$D)</f>
        <v>0</v>
      </c>
      <c r="AA54" s="12">
        <f>+SUMIFS('BLG1222'!$I:$I,'BLG1222'!$A:$A,'ALL 2022'!$2:$2,'BLG1222'!$D:$D,'ALL 2022'!$D:$D)</f>
        <v>0</v>
      </c>
      <c r="AB54" s="12">
        <f>+SUMIFS('BLG1222'!$I:$I,'BLG1222'!$A:$A,'ALL 2022'!$2:$2,'BLG1222'!$D:$D,'ALL 2022'!$D:$D)</f>
        <v>0</v>
      </c>
      <c r="AC54" s="12">
        <f>+SUMIFS('BLG1222'!$I:$I,'BLG1222'!$A:$A,'ALL 2022'!$2:$2,'BLG1222'!$D:$D,'ALL 2022'!$D:$D)</f>
        <v>0</v>
      </c>
      <c r="AD54" s="12">
        <f>+SUMIFS('BLG1222'!$I:$I,'BLG1222'!$A:$A,'ALL 2022'!$2:$2,'BLG1222'!$D:$D,'ALL 2022'!$D:$D)</f>
        <v>0</v>
      </c>
      <c r="AE54" s="12">
        <f>+SUMIFS('BLG1222'!$I:$I,'BLG1222'!$A:$A,'ALL 2022'!$2:$2,'BLG1222'!$D:$D,'ALL 2022'!$D:$D)</f>
        <v>0</v>
      </c>
      <c r="AF54" s="12">
        <f>+SUMIFS('BLG1222'!$I:$I,'BLG1222'!$A:$A,'ALL 2022'!$2:$2,'BLG1222'!$D:$D,'ALL 2022'!$D:$D)</f>
        <v>0</v>
      </c>
      <c r="AG54" s="12">
        <f>+SUMIFS('BLG1222'!$I:$I,'BLG1222'!$A:$A,'ALL 2022'!$2:$2,'BLG1222'!$D:$D,'ALL 2022'!$D:$D)</f>
        <v>0</v>
      </c>
      <c r="AH54" s="12">
        <f>+SUMIFS('BLG1222'!$I:$I,'BLG1222'!$A:$A,'ALL 2022'!$2:$2,'BLG1222'!$D:$D,'ALL 2022'!$D:$D)</f>
        <v>0</v>
      </c>
      <c r="AI54" s="12">
        <f>+SUMIFS('BLG1222'!$I:$I,'BLG1222'!$A:$A,'ALL 2022'!$2:$2,'BLG1222'!$D:$D,'ALL 2022'!$D:$D)</f>
        <v>0</v>
      </c>
      <c r="AJ54" s="12">
        <f>+SUMIFS('BLG1222'!$I:$I,'BLG1222'!$A:$A,'ALL 2022'!$2:$2,'BLG1222'!$D:$D,'ALL 2022'!$D:$D)</f>
        <v>0</v>
      </c>
      <c r="AK54" s="12">
        <f>+SUMIFS('BLG1222'!$I:$I,'BLG1222'!$A:$A,'ALL 2022'!$2:$2,'BLG1222'!$D:$D,'ALL 2022'!$D:$D)</f>
        <v>0</v>
      </c>
      <c r="AL54" s="12">
        <f>+SUMIFS('BLG1222'!$I:$I,'BLG1222'!$A:$A,'ALL 2022'!$2:$2,'BLG1222'!$D:$D,'ALL 2022'!$D:$D)</f>
        <v>0</v>
      </c>
      <c r="AM54" s="12">
        <f>+SUMIFS('BLG1222'!$I:$I,'BLG1222'!$A:$A,'ALL 2022'!$2:$2,'BLG1222'!$D:$D,'ALL 2022'!$D:$D)</f>
        <v>0</v>
      </c>
      <c r="AN54" s="12">
        <f>+SUMIFS('BLG1222'!$I:$I,'BLG1222'!$A:$A,'ALL 2022'!$2:$2,'BLG1222'!$D:$D,'ALL 2022'!$D:$D)</f>
        <v>0</v>
      </c>
      <c r="AO54" s="12">
        <f>+SUMIFS('BLG1222'!$I:$I,'BLG1222'!$A:$A,'ALL 2022'!$2:$2,'BLG1222'!$D:$D,'ALL 2022'!$D:$D)</f>
        <v>0</v>
      </c>
      <c r="AP54" s="12">
        <f>+SUMIFS('BLG1222'!$I:$I,'BLG1222'!$A:$A,'ALL 2022'!$2:$2,'BLG1222'!$D:$D,'ALL 2022'!$D:$D)</f>
        <v>0</v>
      </c>
      <c r="AQ54" s="164">
        <f t="shared" si="4"/>
        <v>6174624.8099999996</v>
      </c>
      <c r="AR54" s="165">
        <f t="shared" si="5"/>
        <v>1305.8178109568471</v>
      </c>
    </row>
    <row r="55" spans="1:44" hidden="1" x14ac:dyDescent="0.25">
      <c r="A55" s="11" t="str">
        <f t="shared" si="1"/>
        <v>2</v>
      </c>
      <c r="B55" s="11" t="str">
        <f t="shared" si="2"/>
        <v>20</v>
      </c>
      <c r="C55" s="11" t="str">
        <f t="shared" si="3"/>
        <v>208</v>
      </c>
      <c r="D55" s="22">
        <v>20800000</v>
      </c>
      <c r="E55" s="196" t="s">
        <v>3213</v>
      </c>
      <c r="F55" s="81" t="s">
        <v>1764</v>
      </c>
      <c r="G55" s="12">
        <f>+SUMIFS('BLG1222'!$I:$I,'BLG1222'!$A:$A,'ALL 2022'!$2:$2,'BLG1222'!$D:$D,'ALL 2022'!$D:$D)</f>
        <v>0</v>
      </c>
      <c r="H55" s="12">
        <f>+SUMIFS('BLG1222'!$I:$I,'BLG1222'!$A:$A,'ALL 2022'!$2:$2,'BLG1222'!$D:$D,'ALL 2022'!$D:$D)</f>
        <v>0</v>
      </c>
      <c r="I55" s="12">
        <f>+SUMIFS('BLG1222'!$I:$I,'BLG1222'!$A:$A,'ALL 2022'!$2:$2,'BLG1222'!$D:$D,'ALL 2022'!$D:$D)</f>
        <v>0</v>
      </c>
      <c r="J55" s="12">
        <f>+SUMIFS('BLG1222'!$I:$I,'BLG1222'!$A:$A,'ALL 2022'!$2:$2,'BLG1222'!$D:$D,'ALL 2022'!$D:$D)</f>
        <v>11536530</v>
      </c>
      <c r="K55" s="12">
        <f>+SUMIFS('BLG1222'!$I:$I,'BLG1222'!$A:$A,'ALL 2022'!$2:$2,'BLG1222'!$D:$D,'ALL 2022'!$D:$D)</f>
        <v>0</v>
      </c>
      <c r="L55" s="12">
        <f>+SUMIFS('BLG1222'!$I:$I,'BLG1222'!$A:$A,'ALL 2022'!$2:$2,'BLG1222'!$D:$D,'ALL 2022'!$D:$D)</f>
        <v>0</v>
      </c>
      <c r="M55" s="12">
        <f>+SUMIFS('BLG1222'!$I:$I,'BLG1222'!$A:$A,'ALL 2022'!$2:$2,'BLG1222'!$D:$D,'ALL 2022'!$D:$D)</f>
        <v>0</v>
      </c>
      <c r="N55" s="12">
        <f>+SUMIFS('BLG1222'!$I:$I,'BLG1222'!$A:$A,'ALL 2022'!$2:$2,'BLG1222'!$D:$D,'ALL 2022'!$D:$D)</f>
        <v>0</v>
      </c>
      <c r="O55" s="12">
        <f>+SUMIFS('BLG1222'!$I:$I,'BLG1222'!$A:$A,'ALL 2022'!$2:$2,'BLG1222'!$D:$D,'ALL 2022'!$D:$D)</f>
        <v>2347216993</v>
      </c>
      <c r="P55" s="12">
        <f>+SUMIFS('BLG1222'!$I:$I,'BLG1222'!$A:$A,'ALL 2022'!$2:$2,'BLG1222'!$D:$D,'ALL 2022'!$D:$D)</f>
        <v>0</v>
      </c>
      <c r="Q55" s="12">
        <f>+SUMIFS('BLG1222'!$I:$I,'BLG1222'!$A:$A,'ALL 2022'!$2:$2,'BLG1222'!$D:$D,'ALL 2022'!$D:$D)</f>
        <v>0</v>
      </c>
      <c r="R55" s="12">
        <f>+SUMIFS('BLG1222'!$I:$I,'BLG1222'!$A:$A,'ALL 2022'!$2:$2,'BLG1222'!$D:$D,'ALL 2022'!$D:$D)</f>
        <v>0</v>
      </c>
      <c r="S55" s="12">
        <f>+SUMIFS('BLG1222'!$I:$I,'BLG1222'!$A:$A,'ALL 2022'!$2:$2,'BLG1222'!$D:$D,'ALL 2022'!$D:$D)</f>
        <v>0</v>
      </c>
      <c r="T55" s="12">
        <f>+SUMIFS('BLG1222'!$I:$I,'BLG1222'!$A:$A,'ALL 2022'!$2:$2,'BLG1222'!$D:$D,'ALL 2022'!$D:$D)</f>
        <v>0</v>
      </c>
      <c r="U55" s="12">
        <f>+SUMIFS('BLG1222'!$I:$I,'BLG1222'!$A:$A,'ALL 2022'!$2:$2,'BLG1222'!$D:$D,'ALL 2022'!$D:$D)</f>
        <v>0</v>
      </c>
      <c r="V55" s="12">
        <f>+SUMIFS('BLG1222'!$I:$I,'BLG1222'!$A:$A,'ALL 2022'!$2:$2,'BLG1222'!$D:$D,'ALL 2022'!$D:$D)</f>
        <v>0</v>
      </c>
      <c r="W55" s="12">
        <f>+SUMIFS('BLG1222'!$I:$I,'BLG1222'!$A:$A,'ALL 2022'!$2:$2,'BLG1222'!$D:$D,'ALL 2022'!$D:$D)</f>
        <v>0</v>
      </c>
      <c r="X55" s="12">
        <f>+SUMIFS('BLG1222'!$I:$I,'BLG1222'!$A:$A,'ALL 2022'!$2:$2,'BLG1222'!$D:$D,'ALL 2022'!$D:$D)</f>
        <v>0</v>
      </c>
      <c r="Y55" s="12">
        <f>+SUMIFS('BLG1222'!$I:$I,'BLG1222'!$A:$A,'ALL 2022'!$2:$2,'BLG1222'!$D:$D,'ALL 2022'!$D:$D)</f>
        <v>0</v>
      </c>
      <c r="Z55" s="12">
        <f>+SUMIFS('BLG1222'!$I:$I,'BLG1222'!$A:$A,'ALL 2022'!$2:$2,'BLG1222'!$D:$D,'ALL 2022'!$D:$D)</f>
        <v>0</v>
      </c>
      <c r="AA55" s="12">
        <f>+SUMIFS('BLG1222'!$I:$I,'BLG1222'!$A:$A,'ALL 2022'!$2:$2,'BLG1222'!$D:$D,'ALL 2022'!$D:$D)</f>
        <v>0</v>
      </c>
      <c r="AB55" s="12">
        <f>+SUMIFS('BLG1222'!$I:$I,'BLG1222'!$A:$A,'ALL 2022'!$2:$2,'BLG1222'!$D:$D,'ALL 2022'!$D:$D)</f>
        <v>0</v>
      </c>
      <c r="AC55" s="12">
        <f>+SUMIFS('BLG1222'!$I:$I,'BLG1222'!$A:$A,'ALL 2022'!$2:$2,'BLG1222'!$D:$D,'ALL 2022'!$D:$D)</f>
        <v>0</v>
      </c>
      <c r="AD55" s="12">
        <f>+SUMIFS('BLG1222'!$I:$I,'BLG1222'!$A:$A,'ALL 2022'!$2:$2,'BLG1222'!$D:$D,'ALL 2022'!$D:$D)</f>
        <v>0</v>
      </c>
      <c r="AE55" s="12">
        <f>+SUMIFS('BLG1222'!$I:$I,'BLG1222'!$A:$A,'ALL 2022'!$2:$2,'BLG1222'!$D:$D,'ALL 2022'!$D:$D)</f>
        <v>0</v>
      </c>
      <c r="AF55" s="12">
        <f>+SUMIFS('BLG1222'!$I:$I,'BLG1222'!$A:$A,'ALL 2022'!$2:$2,'BLG1222'!$D:$D,'ALL 2022'!$D:$D)</f>
        <v>0</v>
      </c>
      <c r="AG55" s="12">
        <f>+SUMIFS('BLG1222'!$I:$I,'BLG1222'!$A:$A,'ALL 2022'!$2:$2,'BLG1222'!$D:$D,'ALL 2022'!$D:$D)</f>
        <v>0</v>
      </c>
      <c r="AH55" s="12">
        <f>+SUMIFS('BLG1222'!$I:$I,'BLG1222'!$A:$A,'ALL 2022'!$2:$2,'BLG1222'!$D:$D,'ALL 2022'!$D:$D)</f>
        <v>0</v>
      </c>
      <c r="AI55" s="12">
        <f>+SUMIFS('BLG1222'!$I:$I,'BLG1222'!$A:$A,'ALL 2022'!$2:$2,'BLG1222'!$D:$D,'ALL 2022'!$D:$D)</f>
        <v>0</v>
      </c>
      <c r="AJ55" s="12">
        <f>+SUMIFS('BLG1222'!$I:$I,'BLG1222'!$A:$A,'ALL 2022'!$2:$2,'BLG1222'!$D:$D,'ALL 2022'!$D:$D)</f>
        <v>0</v>
      </c>
      <c r="AK55" s="12">
        <f>+SUMIFS('BLG1222'!$I:$I,'BLG1222'!$A:$A,'ALL 2022'!$2:$2,'BLG1222'!$D:$D,'ALL 2022'!$D:$D)</f>
        <v>0</v>
      </c>
      <c r="AL55" s="12">
        <f>+SUMIFS('BLG1222'!$I:$I,'BLG1222'!$A:$A,'ALL 2022'!$2:$2,'BLG1222'!$D:$D,'ALL 2022'!$D:$D)</f>
        <v>0</v>
      </c>
      <c r="AM55" s="12">
        <f>+SUMIFS('BLG1222'!$I:$I,'BLG1222'!$A:$A,'ALL 2022'!$2:$2,'BLG1222'!$D:$D,'ALL 2022'!$D:$D)</f>
        <v>0</v>
      </c>
      <c r="AN55" s="12">
        <f>+SUMIFS('BLG1222'!$I:$I,'BLG1222'!$A:$A,'ALL 2022'!$2:$2,'BLG1222'!$D:$D,'ALL 2022'!$D:$D)</f>
        <v>0</v>
      </c>
      <c r="AO55" s="12">
        <f>+SUMIFS('BLG1222'!$I:$I,'BLG1222'!$A:$A,'ALL 2022'!$2:$2,'BLG1222'!$D:$D,'ALL 2022'!$D:$D)</f>
        <v>0</v>
      </c>
      <c r="AP55" s="12">
        <f>+SUMIFS('BLG1222'!$I:$I,'BLG1222'!$A:$A,'ALL 2022'!$2:$2,'BLG1222'!$D:$D,'ALL 2022'!$D:$D)</f>
        <v>0</v>
      </c>
      <c r="AQ55" s="164">
        <f t="shared" si="4"/>
        <v>2358753523</v>
      </c>
      <c r="AR55" s="165">
        <f t="shared" si="5"/>
        <v>498832.31075065292</v>
      </c>
    </row>
    <row r="56" spans="1:44" hidden="1" x14ac:dyDescent="0.25">
      <c r="A56" s="11" t="str">
        <f t="shared" si="1"/>
        <v>2</v>
      </c>
      <c r="B56" s="11" t="str">
        <f t="shared" si="2"/>
        <v>21</v>
      </c>
      <c r="C56" s="11" t="str">
        <f t="shared" si="3"/>
        <v>211</v>
      </c>
      <c r="D56" s="60">
        <v>21100000</v>
      </c>
      <c r="E56" s="197" t="s">
        <v>3215</v>
      </c>
      <c r="F56" s="24" t="s">
        <v>250</v>
      </c>
      <c r="G56" s="12">
        <f>+SUMIFS('BLG1222'!$I:$I,'BLG1222'!$A:$A,'ALL 2022'!$2:$2,'BLG1222'!$D:$D,'ALL 2022'!$D:$D)</f>
        <v>1355760828.3299999</v>
      </c>
      <c r="H56" s="12">
        <f>+SUMIFS('BLG1222'!$I:$I,'BLG1222'!$A:$A,'ALL 2022'!$2:$2,'BLG1222'!$D:$D,'ALL 2022'!$D:$D)</f>
        <v>0</v>
      </c>
      <c r="I56" s="12">
        <f>+SUMIFS('BLG1222'!$I:$I,'BLG1222'!$A:$A,'ALL 2022'!$2:$2,'BLG1222'!$D:$D,'ALL 2022'!$D:$D)</f>
        <v>397740841.99000001</v>
      </c>
      <c r="J56" s="12">
        <f>+SUMIFS('BLG1222'!$I:$I,'BLG1222'!$A:$A,'ALL 2022'!$2:$2,'BLG1222'!$D:$D,'ALL 2022'!$D:$D)</f>
        <v>0</v>
      </c>
      <c r="K56" s="12">
        <f>+SUMIFS('BLG1222'!$I:$I,'BLG1222'!$A:$A,'ALL 2022'!$2:$2,'BLG1222'!$D:$D,'ALL 2022'!$D:$D)</f>
        <v>256800000</v>
      </c>
      <c r="L56" s="12">
        <f>+SUMIFS('BLG1222'!$I:$I,'BLG1222'!$A:$A,'ALL 2022'!$2:$2,'BLG1222'!$D:$D,'ALL 2022'!$D:$D)</f>
        <v>55348270.670000002</v>
      </c>
      <c r="M56" s="12">
        <f>+SUMIFS('BLG1222'!$I:$I,'BLG1222'!$A:$A,'ALL 2022'!$2:$2,'BLG1222'!$D:$D,'ALL 2022'!$D:$D)</f>
        <v>0</v>
      </c>
      <c r="N56" s="12">
        <f>+SUMIFS('BLG1222'!$I:$I,'BLG1222'!$A:$A,'ALL 2022'!$2:$2,'BLG1222'!$D:$D,'ALL 2022'!$D:$D)</f>
        <v>0</v>
      </c>
      <c r="O56" s="12">
        <f>+SUMIFS('BLG1222'!$I:$I,'BLG1222'!$A:$A,'ALL 2022'!$2:$2,'BLG1222'!$D:$D,'ALL 2022'!$D:$D)</f>
        <v>1602971140</v>
      </c>
      <c r="P56" s="12">
        <f>+SUMIFS('BLG1222'!$I:$I,'BLG1222'!$A:$A,'ALL 2022'!$2:$2,'BLG1222'!$D:$D,'ALL 2022'!$D:$D)</f>
        <v>1038189386.95</v>
      </c>
      <c r="Q56" s="12">
        <f>+SUMIFS('BLG1222'!$I:$I,'BLG1222'!$A:$A,'ALL 2022'!$2:$2,'BLG1222'!$D:$D,'ALL 2022'!$D:$D)</f>
        <v>0</v>
      </c>
      <c r="R56" s="12">
        <f>+SUMIFS('BLG1222'!$I:$I,'BLG1222'!$A:$A,'ALL 2022'!$2:$2,'BLG1222'!$D:$D,'ALL 2022'!$D:$D)</f>
        <v>1206360000</v>
      </c>
      <c r="S56" s="12">
        <f>+SUMIFS('BLG1222'!$I:$I,'BLG1222'!$A:$A,'ALL 2022'!$2:$2,'BLG1222'!$D:$D,'ALL 2022'!$D:$D)</f>
        <v>87050320</v>
      </c>
      <c r="T56" s="12">
        <f>+SUMIFS('BLG1222'!$I:$I,'BLG1222'!$A:$A,'ALL 2022'!$2:$2,'BLG1222'!$D:$D,'ALL 2022'!$D:$D)</f>
        <v>0</v>
      </c>
      <c r="U56" s="12">
        <f>+SUMIFS('BLG1222'!$I:$I,'BLG1222'!$A:$A,'ALL 2022'!$2:$2,'BLG1222'!$D:$D,'ALL 2022'!$D:$D)</f>
        <v>0</v>
      </c>
      <c r="V56" s="12">
        <f>+SUMIFS('BLG1222'!$I:$I,'BLG1222'!$A:$A,'ALL 2022'!$2:$2,'BLG1222'!$D:$D,'ALL 2022'!$D:$D)</f>
        <v>0</v>
      </c>
      <c r="W56" s="12">
        <f>+SUMIFS('BLG1222'!$I:$I,'BLG1222'!$A:$A,'ALL 2022'!$2:$2,'BLG1222'!$D:$D,'ALL 2022'!$D:$D)</f>
        <v>1173530000</v>
      </c>
      <c r="X56" s="12">
        <f>+SUMIFS('BLG1222'!$I:$I,'BLG1222'!$A:$A,'ALL 2022'!$2:$2,'BLG1222'!$D:$D,'ALL 2022'!$D:$D)</f>
        <v>458256200</v>
      </c>
      <c r="Y56" s="12">
        <f>+SUMIFS('BLG1222'!$I:$I,'BLG1222'!$A:$A,'ALL 2022'!$2:$2,'BLG1222'!$D:$D,'ALL 2022'!$D:$D)</f>
        <v>2060921450</v>
      </c>
      <c r="Z56" s="12">
        <f>+SUMIFS('BLG1222'!$I:$I,'BLG1222'!$A:$A,'ALL 2022'!$2:$2,'BLG1222'!$D:$D,'ALL 2022'!$D:$D)</f>
        <v>0</v>
      </c>
      <c r="AA56" s="12">
        <f>+SUMIFS('BLG1222'!$I:$I,'BLG1222'!$A:$A,'ALL 2022'!$2:$2,'BLG1222'!$D:$D,'ALL 2022'!$D:$D)</f>
        <v>0</v>
      </c>
      <c r="AB56" s="12">
        <f>+SUMIFS('BLG1222'!$I:$I,'BLG1222'!$A:$A,'ALL 2022'!$2:$2,'BLG1222'!$D:$D,'ALL 2022'!$D:$D)</f>
        <v>4064167515.2399998</v>
      </c>
      <c r="AC56" s="12">
        <f>+SUMIFS('BLG1222'!$I:$I,'BLG1222'!$A:$A,'ALL 2022'!$2:$2,'BLG1222'!$D:$D,'ALL 2022'!$D:$D)</f>
        <v>0</v>
      </c>
      <c r="AD56" s="12">
        <f>+SUMIFS('BLG1222'!$I:$I,'BLG1222'!$A:$A,'ALL 2022'!$2:$2,'BLG1222'!$D:$D,'ALL 2022'!$D:$D)</f>
        <v>0</v>
      </c>
      <c r="AE56" s="12">
        <f>+SUMIFS('BLG1222'!$I:$I,'BLG1222'!$A:$A,'ALL 2022'!$2:$2,'BLG1222'!$D:$D,'ALL 2022'!$D:$D)</f>
        <v>1400000000</v>
      </c>
      <c r="AF56" s="12">
        <f>+SUMIFS('BLG1222'!$I:$I,'BLG1222'!$A:$A,'ALL 2022'!$2:$2,'BLG1222'!$D:$D,'ALL 2022'!$D:$D)</f>
        <v>0</v>
      </c>
      <c r="AG56" s="12">
        <f>+SUMIFS('BLG1222'!$I:$I,'BLG1222'!$A:$A,'ALL 2022'!$2:$2,'BLG1222'!$D:$D,'ALL 2022'!$D:$D)</f>
        <v>0</v>
      </c>
      <c r="AH56" s="12">
        <f>+SUMIFS('BLG1222'!$I:$I,'BLG1222'!$A:$A,'ALL 2022'!$2:$2,'BLG1222'!$D:$D,'ALL 2022'!$D:$D)</f>
        <v>0</v>
      </c>
      <c r="AI56" s="12">
        <f>+SUMIFS('BLG1222'!$I:$I,'BLG1222'!$A:$A,'ALL 2022'!$2:$2,'BLG1222'!$D:$D,'ALL 2022'!$D:$D)</f>
        <v>0</v>
      </c>
      <c r="AJ56" s="12">
        <f>+SUMIFS('BLG1222'!$I:$I,'BLG1222'!$A:$A,'ALL 2022'!$2:$2,'BLG1222'!$D:$D,'ALL 2022'!$D:$D)</f>
        <v>0</v>
      </c>
      <c r="AK56" s="12">
        <f>+SUMIFS('BLG1222'!$I:$I,'BLG1222'!$A:$A,'ALL 2022'!$2:$2,'BLG1222'!$D:$D,'ALL 2022'!$D:$D)</f>
        <v>0</v>
      </c>
      <c r="AL56" s="12">
        <f>+SUMIFS('BLG1222'!$I:$I,'BLG1222'!$A:$A,'ALL 2022'!$2:$2,'BLG1222'!$D:$D,'ALL 2022'!$D:$D)</f>
        <v>65366941.670000002</v>
      </c>
      <c r="AM56" s="12">
        <f>+SUMIFS('BLG1222'!$I:$I,'BLG1222'!$A:$A,'ALL 2022'!$2:$2,'BLG1222'!$D:$D,'ALL 2022'!$D:$D)</f>
        <v>31200000</v>
      </c>
      <c r="AN56" s="12">
        <f>+SUMIFS('BLG1222'!$I:$I,'BLG1222'!$A:$A,'ALL 2022'!$2:$2,'BLG1222'!$D:$D,'ALL 2022'!$D:$D)</f>
        <v>604900524.49000001</v>
      </c>
      <c r="AO56" s="12">
        <f>+SUMIFS('BLG1222'!$I:$I,'BLG1222'!$A:$A,'ALL 2022'!$2:$2,'BLG1222'!$D:$D,'ALL 2022'!$D:$D)</f>
        <v>0</v>
      </c>
      <c r="AP56" s="12">
        <f>+SUMIFS('BLG1222'!$I:$I,'BLG1222'!$A:$A,'ALL 2022'!$2:$2,'BLG1222'!$D:$D,'ALL 2022'!$D:$D)</f>
        <v>33300000</v>
      </c>
      <c r="AQ56" s="164">
        <f t="shared" si="4"/>
        <v>15891863419.339998</v>
      </c>
      <c r="AR56" s="165">
        <f t="shared" si="5"/>
        <v>3360832.2676803665</v>
      </c>
    </row>
    <row r="57" spans="1:44" hidden="1" x14ac:dyDescent="0.25">
      <c r="A57" s="11" t="str">
        <f t="shared" si="1"/>
        <v>2</v>
      </c>
      <c r="B57" s="11" t="str">
        <f t="shared" si="2"/>
        <v>21</v>
      </c>
      <c r="C57" s="11" t="str">
        <f t="shared" si="3"/>
        <v>211</v>
      </c>
      <c r="D57" s="23">
        <v>21110000</v>
      </c>
      <c r="E57" s="197" t="s">
        <v>3215</v>
      </c>
      <c r="F57" s="24" t="s">
        <v>251</v>
      </c>
      <c r="G57" s="12">
        <f>+SUMIFS('BLG1222'!$I:$I,'BLG1222'!$A:$A,'ALL 2022'!$2:$2,'BLG1222'!$D:$D,'ALL 2022'!$D:$D)</f>
        <v>0</v>
      </c>
      <c r="H57" s="12">
        <f>+SUMIFS('BLG1222'!$I:$I,'BLG1222'!$A:$A,'ALL 2022'!$2:$2,'BLG1222'!$D:$D,'ALL 2022'!$D:$D)</f>
        <v>0</v>
      </c>
      <c r="I57" s="12">
        <f>+SUMIFS('BLG1222'!$I:$I,'BLG1222'!$A:$A,'ALL 2022'!$2:$2,'BLG1222'!$D:$D,'ALL 2022'!$D:$D)</f>
        <v>0</v>
      </c>
      <c r="J57" s="12">
        <f>+SUMIFS('BLG1222'!$I:$I,'BLG1222'!$A:$A,'ALL 2022'!$2:$2,'BLG1222'!$D:$D,'ALL 2022'!$D:$D)</f>
        <v>0</v>
      </c>
      <c r="K57" s="12">
        <f>+SUMIFS('BLG1222'!$I:$I,'BLG1222'!$A:$A,'ALL 2022'!$2:$2,'BLG1222'!$D:$D,'ALL 2022'!$D:$D)</f>
        <v>0</v>
      </c>
      <c r="L57" s="12">
        <f>+SUMIFS('BLG1222'!$I:$I,'BLG1222'!$A:$A,'ALL 2022'!$2:$2,'BLG1222'!$D:$D,'ALL 2022'!$D:$D)</f>
        <v>0</v>
      </c>
      <c r="M57" s="12">
        <f>+SUMIFS('BLG1222'!$I:$I,'BLG1222'!$A:$A,'ALL 2022'!$2:$2,'BLG1222'!$D:$D,'ALL 2022'!$D:$D)</f>
        <v>7327500000</v>
      </c>
      <c r="N57" s="12">
        <f>+SUMIFS('BLG1222'!$I:$I,'BLG1222'!$A:$A,'ALL 2022'!$2:$2,'BLG1222'!$D:$D,'ALL 2022'!$D:$D)</f>
        <v>0</v>
      </c>
      <c r="O57" s="12">
        <f>+SUMIFS('BLG1222'!$I:$I,'BLG1222'!$A:$A,'ALL 2022'!$2:$2,'BLG1222'!$D:$D,'ALL 2022'!$D:$D)</f>
        <v>496337938.23000002</v>
      </c>
      <c r="P57" s="12">
        <f>+SUMIFS('BLG1222'!$I:$I,'BLG1222'!$A:$A,'ALL 2022'!$2:$2,'BLG1222'!$D:$D,'ALL 2022'!$D:$D)</f>
        <v>0</v>
      </c>
      <c r="Q57" s="12">
        <f>+SUMIFS('BLG1222'!$I:$I,'BLG1222'!$A:$A,'ALL 2022'!$2:$2,'BLG1222'!$D:$D,'ALL 2022'!$D:$D)</f>
        <v>0</v>
      </c>
      <c r="R57" s="12">
        <f>+SUMIFS('BLG1222'!$I:$I,'BLG1222'!$A:$A,'ALL 2022'!$2:$2,'BLG1222'!$D:$D,'ALL 2022'!$D:$D)</f>
        <v>0</v>
      </c>
      <c r="S57" s="12">
        <f>+SUMIFS('BLG1222'!$I:$I,'BLG1222'!$A:$A,'ALL 2022'!$2:$2,'BLG1222'!$D:$D,'ALL 2022'!$D:$D)</f>
        <v>0</v>
      </c>
      <c r="T57" s="12">
        <f>+SUMIFS('BLG1222'!$I:$I,'BLG1222'!$A:$A,'ALL 2022'!$2:$2,'BLG1222'!$D:$D,'ALL 2022'!$D:$D)</f>
        <v>0</v>
      </c>
      <c r="U57" s="12">
        <f>+SUMIFS('BLG1222'!$I:$I,'BLG1222'!$A:$A,'ALL 2022'!$2:$2,'BLG1222'!$D:$D,'ALL 2022'!$D:$D)</f>
        <v>0</v>
      </c>
      <c r="V57" s="12">
        <f>+SUMIFS('BLG1222'!$I:$I,'BLG1222'!$A:$A,'ALL 2022'!$2:$2,'BLG1222'!$D:$D,'ALL 2022'!$D:$D)</f>
        <v>0</v>
      </c>
      <c r="W57" s="12">
        <f>+SUMIFS('BLG1222'!$I:$I,'BLG1222'!$A:$A,'ALL 2022'!$2:$2,'BLG1222'!$D:$D,'ALL 2022'!$D:$D)</f>
        <v>0</v>
      </c>
      <c r="X57" s="12">
        <f>+SUMIFS('BLG1222'!$I:$I,'BLG1222'!$A:$A,'ALL 2022'!$2:$2,'BLG1222'!$D:$D,'ALL 2022'!$D:$D)</f>
        <v>0</v>
      </c>
      <c r="Y57" s="12">
        <f>+SUMIFS('BLG1222'!$I:$I,'BLG1222'!$A:$A,'ALL 2022'!$2:$2,'BLG1222'!$D:$D,'ALL 2022'!$D:$D)</f>
        <v>0</v>
      </c>
      <c r="Z57" s="12">
        <f>+SUMIFS('BLG1222'!$I:$I,'BLG1222'!$A:$A,'ALL 2022'!$2:$2,'BLG1222'!$D:$D,'ALL 2022'!$D:$D)</f>
        <v>0</v>
      </c>
      <c r="AA57" s="12">
        <f>+SUMIFS('BLG1222'!$I:$I,'BLG1222'!$A:$A,'ALL 2022'!$2:$2,'BLG1222'!$D:$D,'ALL 2022'!$D:$D)</f>
        <v>0</v>
      </c>
      <c r="AB57" s="12">
        <f>+SUMIFS('BLG1222'!$I:$I,'BLG1222'!$A:$A,'ALL 2022'!$2:$2,'BLG1222'!$D:$D,'ALL 2022'!$D:$D)</f>
        <v>0</v>
      </c>
      <c r="AC57" s="12">
        <f>+SUMIFS('BLG1222'!$I:$I,'BLG1222'!$A:$A,'ALL 2022'!$2:$2,'BLG1222'!$D:$D,'ALL 2022'!$D:$D)</f>
        <v>0</v>
      </c>
      <c r="AD57" s="12">
        <f>+SUMIFS('BLG1222'!$I:$I,'BLG1222'!$A:$A,'ALL 2022'!$2:$2,'BLG1222'!$D:$D,'ALL 2022'!$D:$D)</f>
        <v>0</v>
      </c>
      <c r="AE57" s="12">
        <f>+SUMIFS('BLG1222'!$I:$I,'BLG1222'!$A:$A,'ALL 2022'!$2:$2,'BLG1222'!$D:$D,'ALL 2022'!$D:$D)</f>
        <v>0</v>
      </c>
      <c r="AF57" s="12">
        <f>+SUMIFS('BLG1222'!$I:$I,'BLG1222'!$A:$A,'ALL 2022'!$2:$2,'BLG1222'!$D:$D,'ALL 2022'!$D:$D)</f>
        <v>0</v>
      </c>
      <c r="AG57" s="12">
        <f>+SUMIFS('BLG1222'!$I:$I,'BLG1222'!$A:$A,'ALL 2022'!$2:$2,'BLG1222'!$D:$D,'ALL 2022'!$D:$D)</f>
        <v>0</v>
      </c>
      <c r="AH57" s="12">
        <f>+SUMIFS('BLG1222'!$I:$I,'BLG1222'!$A:$A,'ALL 2022'!$2:$2,'BLG1222'!$D:$D,'ALL 2022'!$D:$D)</f>
        <v>0</v>
      </c>
      <c r="AI57" s="12">
        <f>+SUMIFS('BLG1222'!$I:$I,'BLG1222'!$A:$A,'ALL 2022'!$2:$2,'BLG1222'!$D:$D,'ALL 2022'!$D:$D)</f>
        <v>0</v>
      </c>
      <c r="AJ57" s="12">
        <f>+SUMIFS('BLG1222'!$I:$I,'BLG1222'!$A:$A,'ALL 2022'!$2:$2,'BLG1222'!$D:$D,'ALL 2022'!$D:$D)</f>
        <v>0</v>
      </c>
      <c r="AK57" s="12">
        <f>+SUMIFS('BLG1222'!$I:$I,'BLG1222'!$A:$A,'ALL 2022'!$2:$2,'BLG1222'!$D:$D,'ALL 2022'!$D:$D)</f>
        <v>0</v>
      </c>
      <c r="AL57" s="12">
        <f>+SUMIFS('BLG1222'!$I:$I,'BLG1222'!$A:$A,'ALL 2022'!$2:$2,'BLG1222'!$D:$D,'ALL 2022'!$D:$D)</f>
        <v>0</v>
      </c>
      <c r="AM57" s="12">
        <f>+SUMIFS('BLG1222'!$I:$I,'BLG1222'!$A:$A,'ALL 2022'!$2:$2,'BLG1222'!$D:$D,'ALL 2022'!$D:$D)</f>
        <v>0</v>
      </c>
      <c r="AN57" s="12">
        <f>+SUMIFS('BLG1222'!$I:$I,'BLG1222'!$A:$A,'ALL 2022'!$2:$2,'BLG1222'!$D:$D,'ALL 2022'!$D:$D)</f>
        <v>0</v>
      </c>
      <c r="AO57" s="12">
        <f>+SUMIFS('BLG1222'!$I:$I,'BLG1222'!$A:$A,'ALL 2022'!$2:$2,'BLG1222'!$D:$D,'ALL 2022'!$D:$D)</f>
        <v>0</v>
      </c>
      <c r="AP57" s="12">
        <f>+SUMIFS('BLG1222'!$I:$I,'BLG1222'!$A:$A,'ALL 2022'!$2:$2,'BLG1222'!$D:$D,'ALL 2022'!$D:$D)</f>
        <v>5680746000</v>
      </c>
      <c r="AQ57" s="164">
        <f t="shared" si="4"/>
        <v>13504583938.23</v>
      </c>
      <c r="AR57" s="165">
        <f t="shared" si="5"/>
        <v>2855967.2496283213</v>
      </c>
    </row>
    <row r="58" spans="1:44" hidden="1" x14ac:dyDescent="0.25">
      <c r="A58" s="11" t="str">
        <f t="shared" si="1"/>
        <v>2</v>
      </c>
      <c r="B58" s="11" t="str">
        <f t="shared" si="2"/>
        <v>21</v>
      </c>
      <c r="C58" s="11" t="str">
        <f t="shared" si="3"/>
        <v>212</v>
      </c>
      <c r="D58" s="23">
        <v>21200000</v>
      </c>
      <c r="E58" s="197" t="s">
        <v>3215</v>
      </c>
      <c r="F58" s="24" t="s">
        <v>251</v>
      </c>
      <c r="G58" s="12">
        <f>+SUMIFS('BLG1222'!$I:$I,'BLG1222'!$A:$A,'ALL 2022'!$2:$2,'BLG1222'!$D:$D,'ALL 2022'!$D:$D)</f>
        <v>2195827693.4699998</v>
      </c>
      <c r="H58" s="12">
        <f>+SUMIFS('BLG1222'!$I:$I,'BLG1222'!$A:$A,'ALL 2022'!$2:$2,'BLG1222'!$D:$D,'ALL 2022'!$D:$D)</f>
        <v>0</v>
      </c>
      <c r="I58" s="12">
        <f>+SUMIFS('BLG1222'!$I:$I,'BLG1222'!$A:$A,'ALL 2022'!$2:$2,'BLG1222'!$D:$D,'ALL 2022'!$D:$D)</f>
        <v>167070084.44</v>
      </c>
      <c r="J58" s="12">
        <f>+SUMIFS('BLG1222'!$I:$I,'BLG1222'!$A:$A,'ALL 2022'!$2:$2,'BLG1222'!$D:$D,'ALL 2022'!$D:$D)</f>
        <v>9054500</v>
      </c>
      <c r="K58" s="12">
        <f>+SUMIFS('BLG1222'!$I:$I,'BLG1222'!$A:$A,'ALL 2022'!$2:$2,'BLG1222'!$D:$D,'ALL 2022'!$D:$D)</f>
        <v>335848587.44999999</v>
      </c>
      <c r="L58" s="12">
        <f>+SUMIFS('BLG1222'!$I:$I,'BLG1222'!$A:$A,'ALL 2022'!$2:$2,'BLG1222'!$D:$D,'ALL 2022'!$D:$D)</f>
        <v>144235358</v>
      </c>
      <c r="M58" s="12">
        <f>+SUMIFS('BLG1222'!$I:$I,'BLG1222'!$A:$A,'ALL 2022'!$2:$2,'BLG1222'!$D:$D,'ALL 2022'!$D:$D)</f>
        <v>3177732000</v>
      </c>
      <c r="N58" s="12">
        <f>+SUMIFS('BLG1222'!$I:$I,'BLG1222'!$A:$A,'ALL 2022'!$2:$2,'BLG1222'!$D:$D,'ALL 2022'!$D:$D)</f>
        <v>0</v>
      </c>
      <c r="O58" s="12">
        <f>+SUMIFS('BLG1222'!$I:$I,'BLG1222'!$A:$A,'ALL 2022'!$2:$2,'BLG1222'!$D:$D,'ALL 2022'!$D:$D)</f>
        <v>0</v>
      </c>
      <c r="P58" s="12">
        <f>+SUMIFS('BLG1222'!$I:$I,'BLG1222'!$A:$A,'ALL 2022'!$2:$2,'BLG1222'!$D:$D,'ALL 2022'!$D:$D)</f>
        <v>176832711.71000001</v>
      </c>
      <c r="Q58" s="12">
        <f>+SUMIFS('BLG1222'!$I:$I,'BLG1222'!$A:$A,'ALL 2022'!$2:$2,'BLG1222'!$D:$D,'ALL 2022'!$D:$D)</f>
        <v>21708000</v>
      </c>
      <c r="R58" s="12">
        <f>+SUMIFS('BLG1222'!$I:$I,'BLG1222'!$A:$A,'ALL 2022'!$2:$2,'BLG1222'!$D:$D,'ALL 2022'!$D:$D)</f>
        <v>0</v>
      </c>
      <c r="S58" s="12">
        <f>+SUMIFS('BLG1222'!$I:$I,'BLG1222'!$A:$A,'ALL 2022'!$2:$2,'BLG1222'!$D:$D,'ALL 2022'!$D:$D)</f>
        <v>5757579</v>
      </c>
      <c r="T58" s="12">
        <f>+SUMIFS('BLG1222'!$I:$I,'BLG1222'!$A:$A,'ALL 2022'!$2:$2,'BLG1222'!$D:$D,'ALL 2022'!$D:$D)</f>
        <v>0</v>
      </c>
      <c r="U58" s="12">
        <f>+SUMIFS('BLG1222'!$I:$I,'BLG1222'!$A:$A,'ALL 2022'!$2:$2,'BLG1222'!$D:$D,'ALL 2022'!$D:$D)</f>
        <v>0</v>
      </c>
      <c r="V58" s="12">
        <f>+SUMIFS('BLG1222'!$I:$I,'BLG1222'!$A:$A,'ALL 2022'!$2:$2,'BLG1222'!$D:$D,'ALL 2022'!$D:$D)</f>
        <v>0</v>
      </c>
      <c r="W58" s="12">
        <f>+SUMIFS('BLG1222'!$I:$I,'BLG1222'!$A:$A,'ALL 2022'!$2:$2,'BLG1222'!$D:$D,'ALL 2022'!$D:$D)</f>
        <v>0</v>
      </c>
      <c r="X58" s="12">
        <f>+SUMIFS('BLG1222'!$I:$I,'BLG1222'!$A:$A,'ALL 2022'!$2:$2,'BLG1222'!$D:$D,'ALL 2022'!$D:$D)</f>
        <v>0</v>
      </c>
      <c r="Y58" s="12">
        <f>+SUMIFS('BLG1222'!$I:$I,'BLG1222'!$A:$A,'ALL 2022'!$2:$2,'BLG1222'!$D:$D,'ALL 2022'!$D:$D)</f>
        <v>0</v>
      </c>
      <c r="Z58" s="12">
        <f>+SUMIFS('BLG1222'!$I:$I,'BLG1222'!$A:$A,'ALL 2022'!$2:$2,'BLG1222'!$D:$D,'ALL 2022'!$D:$D)</f>
        <v>20578968.800000001</v>
      </c>
      <c r="AA58" s="12">
        <f>+SUMIFS('BLG1222'!$I:$I,'BLG1222'!$A:$A,'ALL 2022'!$2:$2,'BLG1222'!$D:$D,'ALL 2022'!$D:$D)</f>
        <v>0</v>
      </c>
      <c r="AB58" s="12">
        <f>+SUMIFS('BLG1222'!$I:$I,'BLG1222'!$A:$A,'ALL 2022'!$2:$2,'BLG1222'!$D:$D,'ALL 2022'!$D:$D)</f>
        <v>645491914</v>
      </c>
      <c r="AC58" s="12">
        <f>+SUMIFS('BLG1222'!$I:$I,'BLG1222'!$A:$A,'ALL 2022'!$2:$2,'BLG1222'!$D:$D,'ALL 2022'!$D:$D)</f>
        <v>0</v>
      </c>
      <c r="AD58" s="12">
        <f>+SUMIFS('BLG1222'!$I:$I,'BLG1222'!$A:$A,'ALL 2022'!$2:$2,'BLG1222'!$D:$D,'ALL 2022'!$D:$D)</f>
        <v>0</v>
      </c>
      <c r="AE58" s="12">
        <f>+SUMIFS('BLG1222'!$I:$I,'BLG1222'!$A:$A,'ALL 2022'!$2:$2,'BLG1222'!$D:$D,'ALL 2022'!$D:$D)</f>
        <v>0</v>
      </c>
      <c r="AF58" s="12">
        <f>+SUMIFS('BLG1222'!$I:$I,'BLG1222'!$A:$A,'ALL 2022'!$2:$2,'BLG1222'!$D:$D,'ALL 2022'!$D:$D)</f>
        <v>0</v>
      </c>
      <c r="AG58" s="12">
        <f>+SUMIFS('BLG1222'!$I:$I,'BLG1222'!$A:$A,'ALL 2022'!$2:$2,'BLG1222'!$D:$D,'ALL 2022'!$D:$D)</f>
        <v>0</v>
      </c>
      <c r="AH58" s="12">
        <f>+SUMIFS('BLG1222'!$I:$I,'BLG1222'!$A:$A,'ALL 2022'!$2:$2,'BLG1222'!$D:$D,'ALL 2022'!$D:$D)</f>
        <v>0</v>
      </c>
      <c r="AI58" s="12">
        <f>+SUMIFS('BLG1222'!$I:$I,'BLG1222'!$A:$A,'ALL 2022'!$2:$2,'BLG1222'!$D:$D,'ALL 2022'!$D:$D)</f>
        <v>0</v>
      </c>
      <c r="AJ58" s="12">
        <f>+SUMIFS('BLG1222'!$I:$I,'BLG1222'!$A:$A,'ALL 2022'!$2:$2,'BLG1222'!$D:$D,'ALL 2022'!$D:$D)</f>
        <v>0</v>
      </c>
      <c r="AK58" s="12">
        <f>+SUMIFS('BLG1222'!$I:$I,'BLG1222'!$A:$A,'ALL 2022'!$2:$2,'BLG1222'!$D:$D,'ALL 2022'!$D:$D)</f>
        <v>0</v>
      </c>
      <c r="AL58" s="12">
        <f>+SUMIFS('BLG1222'!$I:$I,'BLG1222'!$A:$A,'ALL 2022'!$2:$2,'BLG1222'!$D:$D,'ALL 2022'!$D:$D)</f>
        <v>0</v>
      </c>
      <c r="AM58" s="12">
        <f>+SUMIFS('BLG1222'!$I:$I,'BLG1222'!$A:$A,'ALL 2022'!$2:$2,'BLG1222'!$D:$D,'ALL 2022'!$D:$D)</f>
        <v>0</v>
      </c>
      <c r="AN58" s="12">
        <f>+SUMIFS('BLG1222'!$I:$I,'BLG1222'!$A:$A,'ALL 2022'!$2:$2,'BLG1222'!$D:$D,'ALL 2022'!$D:$D)</f>
        <v>0</v>
      </c>
      <c r="AO58" s="12">
        <f>+SUMIFS('BLG1222'!$I:$I,'BLG1222'!$A:$A,'ALL 2022'!$2:$2,'BLG1222'!$D:$D,'ALL 2022'!$D:$D)</f>
        <v>0</v>
      </c>
      <c r="AP58" s="12">
        <f>+SUMIFS('BLG1222'!$I:$I,'BLG1222'!$A:$A,'ALL 2022'!$2:$2,'BLG1222'!$D:$D,'ALL 2022'!$D:$D)</f>
        <v>5124252456</v>
      </c>
      <c r="AQ58" s="164">
        <f t="shared" si="4"/>
        <v>12024389852.869999</v>
      </c>
      <c r="AR58" s="165">
        <f t="shared" si="5"/>
        <v>2542933.8492497695</v>
      </c>
    </row>
    <row r="59" spans="1:44" hidden="1" x14ac:dyDescent="0.25">
      <c r="A59" s="11" t="str">
        <f t="shared" si="1"/>
        <v>2</v>
      </c>
      <c r="B59" s="11" t="str">
        <f t="shared" si="2"/>
        <v>21</v>
      </c>
      <c r="C59" s="11" t="str">
        <f t="shared" si="3"/>
        <v>213</v>
      </c>
      <c r="D59" s="23">
        <v>21300000</v>
      </c>
      <c r="E59" s="197" t="s">
        <v>3217</v>
      </c>
      <c r="F59" s="24" t="s">
        <v>252</v>
      </c>
      <c r="G59" s="12">
        <f>+SUMIFS('BLG1222'!$I:$I,'BLG1222'!$A:$A,'ALL 2022'!$2:$2,'BLG1222'!$D:$D,'ALL 2022'!$D:$D)</f>
        <v>11434660189.07</v>
      </c>
      <c r="H59" s="12">
        <f>+SUMIFS('BLG1222'!$I:$I,'BLG1222'!$A:$A,'ALL 2022'!$2:$2,'BLG1222'!$D:$D,'ALL 2022'!$D:$D)</f>
        <v>0</v>
      </c>
      <c r="I59" s="12">
        <f>+SUMIFS('BLG1222'!$I:$I,'BLG1222'!$A:$A,'ALL 2022'!$2:$2,'BLG1222'!$D:$D,'ALL 2022'!$D:$D)</f>
        <v>2486063351.7600002</v>
      </c>
      <c r="J59" s="12">
        <f>+SUMIFS('BLG1222'!$I:$I,'BLG1222'!$A:$A,'ALL 2022'!$2:$2,'BLG1222'!$D:$D,'ALL 2022'!$D:$D)</f>
        <v>92084865.129999995</v>
      </c>
      <c r="K59" s="12">
        <f>+SUMIFS('BLG1222'!$I:$I,'BLG1222'!$A:$A,'ALL 2022'!$2:$2,'BLG1222'!$D:$D,'ALL 2022'!$D:$D)</f>
        <v>12172733619.85</v>
      </c>
      <c r="L59" s="12">
        <f>+SUMIFS('BLG1222'!$I:$I,'BLG1222'!$A:$A,'ALL 2022'!$2:$2,'BLG1222'!$D:$D,'ALL 2022'!$D:$D)</f>
        <v>2768694482.29</v>
      </c>
      <c r="M59" s="12">
        <f>+SUMIFS('BLG1222'!$I:$I,'BLG1222'!$A:$A,'ALL 2022'!$2:$2,'BLG1222'!$D:$D,'ALL 2022'!$D:$D)</f>
        <v>0</v>
      </c>
      <c r="N59" s="12">
        <f>+SUMIFS('BLG1222'!$I:$I,'BLG1222'!$A:$A,'ALL 2022'!$2:$2,'BLG1222'!$D:$D,'ALL 2022'!$D:$D)</f>
        <v>1995562601.9100001</v>
      </c>
      <c r="O59" s="12">
        <f>+SUMIFS('BLG1222'!$I:$I,'BLG1222'!$A:$A,'ALL 2022'!$2:$2,'BLG1222'!$D:$D,'ALL 2022'!$D:$D)</f>
        <v>0</v>
      </c>
      <c r="P59" s="12">
        <f>+SUMIFS('BLG1222'!$I:$I,'BLG1222'!$A:$A,'ALL 2022'!$2:$2,'BLG1222'!$D:$D,'ALL 2022'!$D:$D)</f>
        <v>6009904934.3299999</v>
      </c>
      <c r="Q59" s="12">
        <f>+SUMIFS('BLG1222'!$I:$I,'BLG1222'!$A:$A,'ALL 2022'!$2:$2,'BLG1222'!$D:$D,'ALL 2022'!$D:$D)</f>
        <v>2439000</v>
      </c>
      <c r="R59" s="12">
        <f>+SUMIFS('BLG1222'!$I:$I,'BLG1222'!$A:$A,'ALL 2022'!$2:$2,'BLG1222'!$D:$D,'ALL 2022'!$D:$D)</f>
        <v>0</v>
      </c>
      <c r="S59" s="12">
        <f>+SUMIFS('BLG1222'!$I:$I,'BLG1222'!$A:$A,'ALL 2022'!$2:$2,'BLG1222'!$D:$D,'ALL 2022'!$D:$D)</f>
        <v>822334857.88</v>
      </c>
      <c r="T59" s="12">
        <f>+SUMIFS('BLG1222'!$I:$I,'BLG1222'!$A:$A,'ALL 2022'!$2:$2,'BLG1222'!$D:$D,'ALL 2022'!$D:$D)</f>
        <v>0</v>
      </c>
      <c r="U59" s="12">
        <f>+SUMIFS('BLG1222'!$I:$I,'BLG1222'!$A:$A,'ALL 2022'!$2:$2,'BLG1222'!$D:$D,'ALL 2022'!$D:$D)</f>
        <v>0</v>
      </c>
      <c r="V59" s="12">
        <f>+SUMIFS('BLG1222'!$I:$I,'BLG1222'!$A:$A,'ALL 2022'!$2:$2,'BLG1222'!$D:$D,'ALL 2022'!$D:$D)</f>
        <v>0</v>
      </c>
      <c r="W59" s="12">
        <f>+SUMIFS('BLG1222'!$I:$I,'BLG1222'!$A:$A,'ALL 2022'!$2:$2,'BLG1222'!$D:$D,'ALL 2022'!$D:$D)</f>
        <v>72015038.5</v>
      </c>
      <c r="X59" s="12">
        <f>+SUMIFS('BLG1222'!$I:$I,'BLG1222'!$A:$A,'ALL 2022'!$2:$2,'BLG1222'!$D:$D,'ALL 2022'!$D:$D)</f>
        <v>0</v>
      </c>
      <c r="Y59" s="12">
        <f>+SUMIFS('BLG1222'!$I:$I,'BLG1222'!$A:$A,'ALL 2022'!$2:$2,'BLG1222'!$D:$D,'ALL 2022'!$D:$D)</f>
        <v>0</v>
      </c>
      <c r="Z59" s="12">
        <f>+SUMIFS('BLG1222'!$I:$I,'BLG1222'!$A:$A,'ALL 2022'!$2:$2,'BLG1222'!$D:$D,'ALL 2022'!$D:$D)</f>
        <v>294345000</v>
      </c>
      <c r="AA59" s="12">
        <f>+SUMIFS('BLG1222'!$I:$I,'BLG1222'!$A:$A,'ALL 2022'!$2:$2,'BLG1222'!$D:$D,'ALL 2022'!$D:$D)</f>
        <v>0</v>
      </c>
      <c r="AB59" s="12">
        <f>+SUMIFS('BLG1222'!$I:$I,'BLG1222'!$A:$A,'ALL 2022'!$2:$2,'BLG1222'!$D:$D,'ALL 2022'!$D:$D)</f>
        <v>3870713326.8499999</v>
      </c>
      <c r="AC59" s="12">
        <f>+SUMIFS('BLG1222'!$I:$I,'BLG1222'!$A:$A,'ALL 2022'!$2:$2,'BLG1222'!$D:$D,'ALL 2022'!$D:$D)</f>
        <v>0</v>
      </c>
      <c r="AD59" s="12">
        <f>+SUMIFS('BLG1222'!$I:$I,'BLG1222'!$A:$A,'ALL 2022'!$2:$2,'BLG1222'!$D:$D,'ALL 2022'!$D:$D)</f>
        <v>0</v>
      </c>
      <c r="AE59" s="12">
        <f>+SUMIFS('BLG1222'!$I:$I,'BLG1222'!$A:$A,'ALL 2022'!$2:$2,'BLG1222'!$D:$D,'ALL 2022'!$D:$D)</f>
        <v>1196100270</v>
      </c>
      <c r="AF59" s="12">
        <f>+SUMIFS('BLG1222'!$I:$I,'BLG1222'!$A:$A,'ALL 2022'!$2:$2,'BLG1222'!$D:$D,'ALL 2022'!$D:$D)</f>
        <v>0</v>
      </c>
      <c r="AG59" s="12">
        <f>+SUMIFS('BLG1222'!$I:$I,'BLG1222'!$A:$A,'ALL 2022'!$2:$2,'BLG1222'!$D:$D,'ALL 2022'!$D:$D)</f>
        <v>0</v>
      </c>
      <c r="AH59" s="12">
        <f>+SUMIFS('BLG1222'!$I:$I,'BLG1222'!$A:$A,'ALL 2022'!$2:$2,'BLG1222'!$D:$D,'ALL 2022'!$D:$D)</f>
        <v>0</v>
      </c>
      <c r="AI59" s="12">
        <f>+SUMIFS('BLG1222'!$I:$I,'BLG1222'!$A:$A,'ALL 2022'!$2:$2,'BLG1222'!$D:$D,'ALL 2022'!$D:$D)</f>
        <v>0</v>
      </c>
      <c r="AJ59" s="12">
        <f>+SUMIFS('BLG1222'!$I:$I,'BLG1222'!$A:$A,'ALL 2022'!$2:$2,'BLG1222'!$D:$D,'ALL 2022'!$D:$D)</f>
        <v>0</v>
      </c>
      <c r="AK59" s="12">
        <f>+SUMIFS('BLG1222'!$I:$I,'BLG1222'!$A:$A,'ALL 2022'!$2:$2,'BLG1222'!$D:$D,'ALL 2022'!$D:$D)</f>
        <v>3904893075.46</v>
      </c>
      <c r="AL59" s="12">
        <f>+SUMIFS('BLG1222'!$I:$I,'BLG1222'!$A:$A,'ALL 2022'!$2:$2,'BLG1222'!$D:$D,'ALL 2022'!$D:$D)</f>
        <v>0</v>
      </c>
      <c r="AM59" s="12">
        <f>+SUMIFS('BLG1222'!$I:$I,'BLG1222'!$A:$A,'ALL 2022'!$2:$2,'BLG1222'!$D:$D,'ALL 2022'!$D:$D)</f>
        <v>1045317627.67</v>
      </c>
      <c r="AN59" s="12">
        <f>+SUMIFS('BLG1222'!$I:$I,'BLG1222'!$A:$A,'ALL 2022'!$2:$2,'BLG1222'!$D:$D,'ALL 2022'!$D:$D)</f>
        <v>0</v>
      </c>
      <c r="AO59" s="12">
        <f>+SUMIFS('BLG1222'!$I:$I,'BLG1222'!$A:$A,'ALL 2022'!$2:$2,'BLG1222'!$D:$D,'ALL 2022'!$D:$D)</f>
        <v>0</v>
      </c>
      <c r="AP59" s="12">
        <f>+SUMIFS('BLG1222'!$I:$I,'BLG1222'!$A:$A,'ALL 2022'!$2:$2,'BLG1222'!$D:$D,'ALL 2022'!$D:$D)</f>
        <v>1259588247.8699999</v>
      </c>
      <c r="AQ59" s="164">
        <f t="shared" si="4"/>
        <v>49427450488.569992</v>
      </c>
      <c r="AR59" s="165">
        <f t="shared" si="5"/>
        <v>10452982.518651593</v>
      </c>
    </row>
    <row r="60" spans="1:44" hidden="1" x14ac:dyDescent="0.25">
      <c r="A60" s="11" t="str">
        <f t="shared" si="1"/>
        <v>2</v>
      </c>
      <c r="B60" s="11" t="str">
        <f t="shared" si="2"/>
        <v>21</v>
      </c>
      <c r="C60" s="11" t="str">
        <f t="shared" si="3"/>
        <v>213</v>
      </c>
      <c r="D60" s="23">
        <v>21310000</v>
      </c>
      <c r="E60" s="197" t="s">
        <v>3217</v>
      </c>
      <c r="F60" s="24" t="s">
        <v>3331</v>
      </c>
      <c r="G60" s="12">
        <f>+SUMIFS('BLG1222'!$I:$I,'BLG1222'!$A:$A,'ALL 2022'!$2:$2,'BLG1222'!$D:$D,'ALL 2022'!$D:$D)</f>
        <v>0</v>
      </c>
      <c r="H60" s="12">
        <f>+SUMIFS('BLG1222'!$I:$I,'BLG1222'!$A:$A,'ALL 2022'!$2:$2,'BLG1222'!$D:$D,'ALL 2022'!$D:$D)</f>
        <v>0</v>
      </c>
      <c r="I60" s="12">
        <f>+SUMIFS('BLG1222'!$I:$I,'BLG1222'!$A:$A,'ALL 2022'!$2:$2,'BLG1222'!$D:$D,'ALL 2022'!$D:$D)</f>
        <v>0</v>
      </c>
      <c r="J60" s="12">
        <f>+SUMIFS('BLG1222'!$I:$I,'BLG1222'!$A:$A,'ALL 2022'!$2:$2,'BLG1222'!$D:$D,'ALL 2022'!$D:$D)</f>
        <v>0</v>
      </c>
      <c r="K60" s="12">
        <f>+SUMIFS('BLG1222'!$I:$I,'BLG1222'!$A:$A,'ALL 2022'!$2:$2,'BLG1222'!$D:$D,'ALL 2022'!$D:$D)</f>
        <v>0</v>
      </c>
      <c r="L60" s="12">
        <f>+SUMIFS('BLG1222'!$I:$I,'BLG1222'!$A:$A,'ALL 2022'!$2:$2,'BLG1222'!$D:$D,'ALL 2022'!$D:$D)</f>
        <v>0</v>
      </c>
      <c r="M60" s="12">
        <f>+SUMIFS('BLG1222'!$I:$I,'BLG1222'!$A:$A,'ALL 2022'!$2:$2,'BLG1222'!$D:$D,'ALL 2022'!$D:$D)</f>
        <v>10259498000</v>
      </c>
      <c r="N60" s="12">
        <f>+SUMIFS('BLG1222'!$I:$I,'BLG1222'!$A:$A,'ALL 2022'!$2:$2,'BLG1222'!$D:$D,'ALL 2022'!$D:$D)</f>
        <v>0</v>
      </c>
      <c r="O60" s="12">
        <f>+SUMIFS('BLG1222'!$I:$I,'BLG1222'!$A:$A,'ALL 2022'!$2:$2,'BLG1222'!$D:$D,'ALL 2022'!$D:$D)</f>
        <v>30568860844.110001</v>
      </c>
      <c r="P60" s="12">
        <f>+SUMIFS('BLG1222'!$I:$I,'BLG1222'!$A:$A,'ALL 2022'!$2:$2,'BLG1222'!$D:$D,'ALL 2022'!$D:$D)</f>
        <v>0</v>
      </c>
      <c r="Q60" s="12">
        <f>+SUMIFS('BLG1222'!$I:$I,'BLG1222'!$A:$A,'ALL 2022'!$2:$2,'BLG1222'!$D:$D,'ALL 2022'!$D:$D)</f>
        <v>0</v>
      </c>
      <c r="R60" s="12">
        <f>+SUMIFS('BLG1222'!$I:$I,'BLG1222'!$A:$A,'ALL 2022'!$2:$2,'BLG1222'!$D:$D,'ALL 2022'!$D:$D)</f>
        <v>4840906373.6099997</v>
      </c>
      <c r="S60" s="12">
        <f>+SUMIFS('BLG1222'!$I:$I,'BLG1222'!$A:$A,'ALL 2022'!$2:$2,'BLG1222'!$D:$D,'ALL 2022'!$D:$D)</f>
        <v>163895301.41999999</v>
      </c>
      <c r="T60" s="12">
        <f>+SUMIFS('BLG1222'!$I:$I,'BLG1222'!$A:$A,'ALL 2022'!$2:$2,'BLG1222'!$D:$D,'ALL 2022'!$D:$D)</f>
        <v>0</v>
      </c>
      <c r="U60" s="12">
        <f>+SUMIFS('BLG1222'!$I:$I,'BLG1222'!$A:$A,'ALL 2022'!$2:$2,'BLG1222'!$D:$D,'ALL 2022'!$D:$D)</f>
        <v>0</v>
      </c>
      <c r="V60" s="12">
        <f>+SUMIFS('BLG1222'!$I:$I,'BLG1222'!$A:$A,'ALL 2022'!$2:$2,'BLG1222'!$D:$D,'ALL 2022'!$D:$D)</f>
        <v>0</v>
      </c>
      <c r="W60" s="12">
        <f>+SUMIFS('BLG1222'!$I:$I,'BLG1222'!$A:$A,'ALL 2022'!$2:$2,'BLG1222'!$D:$D,'ALL 2022'!$D:$D)</f>
        <v>0</v>
      </c>
      <c r="X60" s="12">
        <f>+SUMIFS('BLG1222'!$I:$I,'BLG1222'!$A:$A,'ALL 2022'!$2:$2,'BLG1222'!$D:$D,'ALL 2022'!$D:$D)</f>
        <v>0</v>
      </c>
      <c r="Y60" s="12">
        <f>+SUMIFS('BLG1222'!$I:$I,'BLG1222'!$A:$A,'ALL 2022'!$2:$2,'BLG1222'!$D:$D,'ALL 2022'!$D:$D)</f>
        <v>0</v>
      </c>
      <c r="Z60" s="12">
        <f>+SUMIFS('BLG1222'!$I:$I,'BLG1222'!$A:$A,'ALL 2022'!$2:$2,'BLG1222'!$D:$D,'ALL 2022'!$D:$D)</f>
        <v>0</v>
      </c>
      <c r="AA60" s="12">
        <f>+SUMIFS('BLG1222'!$I:$I,'BLG1222'!$A:$A,'ALL 2022'!$2:$2,'BLG1222'!$D:$D,'ALL 2022'!$D:$D)</f>
        <v>0</v>
      </c>
      <c r="AB60" s="12">
        <f>+SUMIFS('BLG1222'!$I:$I,'BLG1222'!$A:$A,'ALL 2022'!$2:$2,'BLG1222'!$D:$D,'ALL 2022'!$D:$D)</f>
        <v>0</v>
      </c>
      <c r="AC60" s="12">
        <f>+SUMIFS('BLG1222'!$I:$I,'BLG1222'!$A:$A,'ALL 2022'!$2:$2,'BLG1222'!$D:$D,'ALL 2022'!$D:$D)</f>
        <v>0</v>
      </c>
      <c r="AD60" s="12">
        <f>+SUMIFS('BLG1222'!$I:$I,'BLG1222'!$A:$A,'ALL 2022'!$2:$2,'BLG1222'!$D:$D,'ALL 2022'!$D:$D)</f>
        <v>0</v>
      </c>
      <c r="AE60" s="12">
        <f>+SUMIFS('BLG1222'!$I:$I,'BLG1222'!$A:$A,'ALL 2022'!$2:$2,'BLG1222'!$D:$D,'ALL 2022'!$D:$D)</f>
        <v>0</v>
      </c>
      <c r="AF60" s="12">
        <f>+SUMIFS('BLG1222'!$I:$I,'BLG1222'!$A:$A,'ALL 2022'!$2:$2,'BLG1222'!$D:$D,'ALL 2022'!$D:$D)</f>
        <v>0</v>
      </c>
      <c r="AG60" s="12">
        <f>+SUMIFS('BLG1222'!$I:$I,'BLG1222'!$A:$A,'ALL 2022'!$2:$2,'BLG1222'!$D:$D,'ALL 2022'!$D:$D)</f>
        <v>0</v>
      </c>
      <c r="AH60" s="12">
        <f>+SUMIFS('BLG1222'!$I:$I,'BLG1222'!$A:$A,'ALL 2022'!$2:$2,'BLG1222'!$D:$D,'ALL 2022'!$D:$D)</f>
        <v>0</v>
      </c>
      <c r="AI60" s="12">
        <f>+SUMIFS('BLG1222'!$I:$I,'BLG1222'!$A:$A,'ALL 2022'!$2:$2,'BLG1222'!$D:$D,'ALL 2022'!$D:$D)</f>
        <v>0</v>
      </c>
      <c r="AJ60" s="12">
        <f>+SUMIFS('BLG1222'!$I:$I,'BLG1222'!$A:$A,'ALL 2022'!$2:$2,'BLG1222'!$D:$D,'ALL 2022'!$D:$D)</f>
        <v>0</v>
      </c>
      <c r="AK60" s="12">
        <f>+SUMIFS('BLG1222'!$I:$I,'BLG1222'!$A:$A,'ALL 2022'!$2:$2,'BLG1222'!$D:$D,'ALL 2022'!$D:$D)</f>
        <v>0</v>
      </c>
      <c r="AL60" s="12">
        <f>+SUMIFS('BLG1222'!$I:$I,'BLG1222'!$A:$A,'ALL 2022'!$2:$2,'BLG1222'!$D:$D,'ALL 2022'!$D:$D)</f>
        <v>0</v>
      </c>
      <c r="AM60" s="12">
        <f>+SUMIFS('BLG1222'!$I:$I,'BLG1222'!$A:$A,'ALL 2022'!$2:$2,'BLG1222'!$D:$D,'ALL 2022'!$D:$D)</f>
        <v>0</v>
      </c>
      <c r="AN60" s="12">
        <f>+SUMIFS('BLG1222'!$I:$I,'BLG1222'!$A:$A,'ALL 2022'!$2:$2,'BLG1222'!$D:$D,'ALL 2022'!$D:$D)</f>
        <v>0</v>
      </c>
      <c r="AO60" s="12">
        <f>+SUMIFS('BLG1222'!$I:$I,'BLG1222'!$A:$A,'ALL 2022'!$2:$2,'BLG1222'!$D:$D,'ALL 2022'!$D:$D)</f>
        <v>0</v>
      </c>
      <c r="AP60" s="12">
        <f>+SUMIFS('BLG1222'!$I:$I,'BLG1222'!$A:$A,'ALL 2022'!$2:$2,'BLG1222'!$D:$D,'ALL 2022'!$D:$D)</f>
        <v>4922098349.25</v>
      </c>
      <c r="AQ60" s="164">
        <f t="shared" si="4"/>
        <v>50755258868.389999</v>
      </c>
      <c r="AR60" s="165">
        <f t="shared" si="5"/>
        <v>10733789.18873439</v>
      </c>
    </row>
    <row r="61" spans="1:44" hidden="1" x14ac:dyDescent="0.25">
      <c r="A61" s="11" t="str">
        <f t="shared" si="1"/>
        <v>2</v>
      </c>
      <c r="B61" s="11" t="str">
        <f t="shared" si="2"/>
        <v>21</v>
      </c>
      <c r="C61" s="11" t="str">
        <f t="shared" si="3"/>
        <v>213</v>
      </c>
      <c r="D61" s="23">
        <v>21350000</v>
      </c>
      <c r="E61" s="197" t="s">
        <v>3216</v>
      </c>
      <c r="F61" s="24" t="s">
        <v>2222</v>
      </c>
      <c r="G61" s="12">
        <f>+SUMIFS('BLG1222'!$I:$I,'BLG1222'!$A:$A,'ALL 2022'!$2:$2,'BLG1222'!$D:$D,'ALL 2022'!$D:$D)</f>
        <v>0</v>
      </c>
      <c r="H61" s="12">
        <f>+SUMIFS('BLG1222'!$I:$I,'BLG1222'!$A:$A,'ALL 2022'!$2:$2,'BLG1222'!$D:$D,'ALL 2022'!$D:$D)</f>
        <v>0</v>
      </c>
      <c r="I61" s="12">
        <f>+SUMIFS('BLG1222'!$I:$I,'BLG1222'!$A:$A,'ALL 2022'!$2:$2,'BLG1222'!$D:$D,'ALL 2022'!$D:$D)</f>
        <v>0</v>
      </c>
      <c r="J61" s="12">
        <f>+SUMIFS('BLG1222'!$I:$I,'BLG1222'!$A:$A,'ALL 2022'!$2:$2,'BLG1222'!$D:$D,'ALL 2022'!$D:$D)</f>
        <v>0</v>
      </c>
      <c r="K61" s="12">
        <f>+SUMIFS('BLG1222'!$I:$I,'BLG1222'!$A:$A,'ALL 2022'!$2:$2,'BLG1222'!$D:$D,'ALL 2022'!$D:$D)</f>
        <v>0</v>
      </c>
      <c r="L61" s="12">
        <f>+SUMIFS('BLG1222'!$I:$I,'BLG1222'!$A:$A,'ALL 2022'!$2:$2,'BLG1222'!$D:$D,'ALL 2022'!$D:$D)</f>
        <v>0</v>
      </c>
      <c r="M61" s="12">
        <f>+SUMIFS('BLG1222'!$I:$I,'BLG1222'!$A:$A,'ALL 2022'!$2:$2,'BLG1222'!$D:$D,'ALL 2022'!$D:$D)</f>
        <v>19006608000</v>
      </c>
      <c r="N61" s="12">
        <f>+SUMIFS('BLG1222'!$I:$I,'BLG1222'!$A:$A,'ALL 2022'!$2:$2,'BLG1222'!$D:$D,'ALL 2022'!$D:$D)</f>
        <v>0</v>
      </c>
      <c r="O61" s="12">
        <f>+SUMIFS('BLG1222'!$I:$I,'BLG1222'!$A:$A,'ALL 2022'!$2:$2,'BLG1222'!$D:$D,'ALL 2022'!$D:$D)</f>
        <v>0</v>
      </c>
      <c r="P61" s="12">
        <f>+SUMIFS('BLG1222'!$I:$I,'BLG1222'!$A:$A,'ALL 2022'!$2:$2,'BLG1222'!$D:$D,'ALL 2022'!$D:$D)</f>
        <v>0</v>
      </c>
      <c r="Q61" s="12">
        <f>+SUMIFS('BLG1222'!$I:$I,'BLG1222'!$A:$A,'ALL 2022'!$2:$2,'BLG1222'!$D:$D,'ALL 2022'!$D:$D)</f>
        <v>0</v>
      </c>
      <c r="R61" s="12">
        <f>+SUMIFS('BLG1222'!$I:$I,'BLG1222'!$A:$A,'ALL 2022'!$2:$2,'BLG1222'!$D:$D,'ALL 2022'!$D:$D)</f>
        <v>0</v>
      </c>
      <c r="S61" s="12">
        <f>+SUMIFS('BLG1222'!$I:$I,'BLG1222'!$A:$A,'ALL 2022'!$2:$2,'BLG1222'!$D:$D,'ALL 2022'!$D:$D)</f>
        <v>0</v>
      </c>
      <c r="T61" s="12">
        <f>+SUMIFS('BLG1222'!$I:$I,'BLG1222'!$A:$A,'ALL 2022'!$2:$2,'BLG1222'!$D:$D,'ALL 2022'!$D:$D)</f>
        <v>0</v>
      </c>
      <c r="U61" s="12">
        <f>+SUMIFS('BLG1222'!$I:$I,'BLG1222'!$A:$A,'ALL 2022'!$2:$2,'BLG1222'!$D:$D,'ALL 2022'!$D:$D)</f>
        <v>0</v>
      </c>
      <c r="V61" s="12">
        <f>+SUMIFS('BLG1222'!$I:$I,'BLG1222'!$A:$A,'ALL 2022'!$2:$2,'BLG1222'!$D:$D,'ALL 2022'!$D:$D)</f>
        <v>0</v>
      </c>
      <c r="W61" s="12">
        <f>+SUMIFS('BLG1222'!$I:$I,'BLG1222'!$A:$A,'ALL 2022'!$2:$2,'BLG1222'!$D:$D,'ALL 2022'!$D:$D)</f>
        <v>0</v>
      </c>
      <c r="X61" s="12">
        <f>+SUMIFS('BLG1222'!$I:$I,'BLG1222'!$A:$A,'ALL 2022'!$2:$2,'BLG1222'!$D:$D,'ALL 2022'!$D:$D)</f>
        <v>0</v>
      </c>
      <c r="Y61" s="12">
        <f>+SUMIFS('BLG1222'!$I:$I,'BLG1222'!$A:$A,'ALL 2022'!$2:$2,'BLG1222'!$D:$D,'ALL 2022'!$D:$D)</f>
        <v>0</v>
      </c>
      <c r="Z61" s="12">
        <f>+SUMIFS('BLG1222'!$I:$I,'BLG1222'!$A:$A,'ALL 2022'!$2:$2,'BLG1222'!$D:$D,'ALL 2022'!$D:$D)</f>
        <v>0</v>
      </c>
      <c r="AA61" s="12">
        <f>+SUMIFS('BLG1222'!$I:$I,'BLG1222'!$A:$A,'ALL 2022'!$2:$2,'BLG1222'!$D:$D,'ALL 2022'!$D:$D)</f>
        <v>0</v>
      </c>
      <c r="AB61" s="12">
        <f>+SUMIFS('BLG1222'!$I:$I,'BLG1222'!$A:$A,'ALL 2022'!$2:$2,'BLG1222'!$D:$D,'ALL 2022'!$D:$D)</f>
        <v>0</v>
      </c>
      <c r="AC61" s="12">
        <f>+SUMIFS('BLG1222'!$I:$I,'BLG1222'!$A:$A,'ALL 2022'!$2:$2,'BLG1222'!$D:$D,'ALL 2022'!$D:$D)</f>
        <v>0</v>
      </c>
      <c r="AD61" s="12">
        <f>+SUMIFS('BLG1222'!$I:$I,'BLG1222'!$A:$A,'ALL 2022'!$2:$2,'BLG1222'!$D:$D,'ALL 2022'!$D:$D)</f>
        <v>0</v>
      </c>
      <c r="AE61" s="12">
        <f>+SUMIFS('BLG1222'!$I:$I,'BLG1222'!$A:$A,'ALL 2022'!$2:$2,'BLG1222'!$D:$D,'ALL 2022'!$D:$D)</f>
        <v>0</v>
      </c>
      <c r="AF61" s="12">
        <f>+SUMIFS('BLG1222'!$I:$I,'BLG1222'!$A:$A,'ALL 2022'!$2:$2,'BLG1222'!$D:$D,'ALL 2022'!$D:$D)</f>
        <v>0</v>
      </c>
      <c r="AG61" s="12">
        <f>+SUMIFS('BLG1222'!$I:$I,'BLG1222'!$A:$A,'ALL 2022'!$2:$2,'BLG1222'!$D:$D,'ALL 2022'!$D:$D)</f>
        <v>0</v>
      </c>
      <c r="AH61" s="12">
        <f>+SUMIFS('BLG1222'!$I:$I,'BLG1222'!$A:$A,'ALL 2022'!$2:$2,'BLG1222'!$D:$D,'ALL 2022'!$D:$D)</f>
        <v>0</v>
      </c>
      <c r="AI61" s="12">
        <f>+SUMIFS('BLG1222'!$I:$I,'BLG1222'!$A:$A,'ALL 2022'!$2:$2,'BLG1222'!$D:$D,'ALL 2022'!$D:$D)</f>
        <v>0</v>
      </c>
      <c r="AJ61" s="12">
        <f>+SUMIFS('BLG1222'!$I:$I,'BLG1222'!$A:$A,'ALL 2022'!$2:$2,'BLG1222'!$D:$D,'ALL 2022'!$D:$D)</f>
        <v>0</v>
      </c>
      <c r="AK61" s="12">
        <f>+SUMIFS('BLG1222'!$I:$I,'BLG1222'!$A:$A,'ALL 2022'!$2:$2,'BLG1222'!$D:$D,'ALL 2022'!$D:$D)</f>
        <v>0</v>
      </c>
      <c r="AL61" s="12">
        <f>+SUMIFS('BLG1222'!$I:$I,'BLG1222'!$A:$A,'ALL 2022'!$2:$2,'BLG1222'!$D:$D,'ALL 2022'!$D:$D)</f>
        <v>0</v>
      </c>
      <c r="AM61" s="12">
        <f>+SUMIFS('BLG1222'!$I:$I,'BLG1222'!$A:$A,'ALL 2022'!$2:$2,'BLG1222'!$D:$D,'ALL 2022'!$D:$D)</f>
        <v>0</v>
      </c>
      <c r="AN61" s="12">
        <f>+SUMIFS('BLG1222'!$I:$I,'BLG1222'!$A:$A,'ALL 2022'!$2:$2,'BLG1222'!$D:$D,'ALL 2022'!$D:$D)</f>
        <v>0</v>
      </c>
      <c r="AO61" s="12">
        <f>+SUMIFS('BLG1222'!$I:$I,'BLG1222'!$A:$A,'ALL 2022'!$2:$2,'BLG1222'!$D:$D,'ALL 2022'!$D:$D)</f>
        <v>0</v>
      </c>
      <c r="AP61" s="12">
        <f>+SUMIFS('BLG1222'!$I:$I,'BLG1222'!$A:$A,'ALL 2022'!$2:$2,'BLG1222'!$D:$D,'ALL 2022'!$D:$D)</f>
        <v>9233473428.1599998</v>
      </c>
      <c r="AQ61" s="164">
        <f t="shared" si="4"/>
        <v>28240081428.16</v>
      </c>
      <c r="AR61" s="165">
        <f t="shared" si="5"/>
        <v>5972249.7230990473</v>
      </c>
    </row>
    <row r="62" spans="1:44" hidden="1" x14ac:dyDescent="0.25">
      <c r="A62" s="11" t="str">
        <f t="shared" si="1"/>
        <v>2</v>
      </c>
      <c r="B62" s="11" t="str">
        <f t="shared" si="2"/>
        <v>21</v>
      </c>
      <c r="C62" s="11" t="str">
        <f t="shared" si="3"/>
        <v>215</v>
      </c>
      <c r="D62" s="23">
        <v>21500000</v>
      </c>
      <c r="E62" s="197" t="s">
        <v>3216</v>
      </c>
      <c r="F62" s="24" t="s">
        <v>253</v>
      </c>
      <c r="G62" s="12">
        <f>+SUMIFS('BLG1222'!$I:$I,'BLG1222'!$A:$A,'ALL 2022'!$2:$2,'BLG1222'!$D:$D,'ALL 2022'!$D:$D)</f>
        <v>512160530.50999999</v>
      </c>
      <c r="H62" s="12">
        <f>+SUMIFS('BLG1222'!$I:$I,'BLG1222'!$A:$A,'ALL 2022'!$2:$2,'BLG1222'!$D:$D,'ALL 2022'!$D:$D)</f>
        <v>12966115.720000001</v>
      </c>
      <c r="I62" s="12">
        <f>+SUMIFS('BLG1222'!$I:$I,'BLG1222'!$A:$A,'ALL 2022'!$2:$2,'BLG1222'!$D:$D,'ALL 2022'!$D:$D)</f>
        <v>1030767606.4733</v>
      </c>
      <c r="J62" s="12">
        <f>+SUMIFS('BLG1222'!$I:$I,'BLG1222'!$A:$A,'ALL 2022'!$2:$2,'BLG1222'!$D:$D,'ALL 2022'!$D:$D)</f>
        <v>709415933.84000003</v>
      </c>
      <c r="K62" s="12">
        <f>+SUMIFS('BLG1222'!$I:$I,'BLG1222'!$A:$A,'ALL 2022'!$2:$2,'BLG1222'!$D:$D,'ALL 2022'!$D:$D)</f>
        <v>94238265.260000005</v>
      </c>
      <c r="L62" s="12">
        <f>+SUMIFS('BLG1222'!$I:$I,'BLG1222'!$A:$A,'ALL 2022'!$2:$2,'BLG1222'!$D:$D,'ALL 2022'!$D:$D)</f>
        <v>1259475275.1900001</v>
      </c>
      <c r="M62" s="12">
        <f>+SUMIFS('BLG1222'!$I:$I,'BLG1222'!$A:$A,'ALL 2022'!$2:$2,'BLG1222'!$D:$D,'ALL 2022'!$D:$D)</f>
        <v>0</v>
      </c>
      <c r="N62" s="12">
        <f>+SUMIFS('BLG1222'!$I:$I,'BLG1222'!$A:$A,'ALL 2022'!$2:$2,'BLG1222'!$D:$D,'ALL 2022'!$D:$D)</f>
        <v>33185707.399999999</v>
      </c>
      <c r="O62" s="12">
        <f>+SUMIFS('BLG1222'!$I:$I,'BLG1222'!$A:$A,'ALL 2022'!$2:$2,'BLG1222'!$D:$D,'ALL 2022'!$D:$D)</f>
        <v>6214723899.5</v>
      </c>
      <c r="P62" s="12">
        <f>+SUMIFS('BLG1222'!$I:$I,'BLG1222'!$A:$A,'ALL 2022'!$2:$2,'BLG1222'!$D:$D,'ALL 2022'!$D:$D)</f>
        <v>261136259.78999999</v>
      </c>
      <c r="Q62" s="12">
        <f>+SUMIFS('BLG1222'!$I:$I,'BLG1222'!$A:$A,'ALL 2022'!$2:$2,'BLG1222'!$D:$D,'ALL 2022'!$D:$D)</f>
        <v>0</v>
      </c>
      <c r="R62" s="12">
        <f>+SUMIFS('BLG1222'!$I:$I,'BLG1222'!$A:$A,'ALL 2022'!$2:$2,'BLG1222'!$D:$D,'ALL 2022'!$D:$D)</f>
        <v>1718461688.6099999</v>
      </c>
      <c r="S62" s="12">
        <f>+SUMIFS('BLG1222'!$I:$I,'BLG1222'!$A:$A,'ALL 2022'!$2:$2,'BLG1222'!$D:$D,'ALL 2022'!$D:$D)</f>
        <v>1408017937.52</v>
      </c>
      <c r="T62" s="12">
        <f>+SUMIFS('BLG1222'!$I:$I,'BLG1222'!$A:$A,'ALL 2022'!$2:$2,'BLG1222'!$D:$D,'ALL 2022'!$D:$D)</f>
        <v>2248406967.0599999</v>
      </c>
      <c r="U62" s="12">
        <f>+SUMIFS('BLG1222'!$I:$I,'BLG1222'!$A:$A,'ALL 2022'!$2:$2,'BLG1222'!$D:$D,'ALL 2022'!$D:$D)</f>
        <v>0</v>
      </c>
      <c r="V62" s="12">
        <f>+SUMIFS('BLG1222'!$I:$I,'BLG1222'!$A:$A,'ALL 2022'!$2:$2,'BLG1222'!$D:$D,'ALL 2022'!$D:$D)</f>
        <v>6873600</v>
      </c>
      <c r="W62" s="12">
        <f>+SUMIFS('BLG1222'!$I:$I,'BLG1222'!$A:$A,'ALL 2022'!$2:$2,'BLG1222'!$D:$D,'ALL 2022'!$D:$D)</f>
        <v>0</v>
      </c>
      <c r="X62" s="12">
        <f>+SUMIFS('BLG1222'!$I:$I,'BLG1222'!$A:$A,'ALL 2022'!$2:$2,'BLG1222'!$D:$D,'ALL 2022'!$D:$D)</f>
        <v>0</v>
      </c>
      <c r="Y62" s="12">
        <f>+SUMIFS('BLG1222'!$I:$I,'BLG1222'!$A:$A,'ALL 2022'!$2:$2,'BLG1222'!$D:$D,'ALL 2022'!$D:$D)</f>
        <v>0</v>
      </c>
      <c r="Z62" s="12">
        <f>+SUMIFS('BLG1222'!$I:$I,'BLG1222'!$A:$A,'ALL 2022'!$2:$2,'BLG1222'!$D:$D,'ALL 2022'!$D:$D)</f>
        <v>0</v>
      </c>
      <c r="AA62" s="12">
        <f>+SUMIFS('BLG1222'!$I:$I,'BLG1222'!$A:$A,'ALL 2022'!$2:$2,'BLG1222'!$D:$D,'ALL 2022'!$D:$D)</f>
        <v>35000000</v>
      </c>
      <c r="AB62" s="12">
        <f>+SUMIFS('BLG1222'!$I:$I,'BLG1222'!$A:$A,'ALL 2022'!$2:$2,'BLG1222'!$D:$D,'ALL 2022'!$D:$D)</f>
        <v>1369047641.6500001</v>
      </c>
      <c r="AC62" s="12">
        <f>+SUMIFS('BLG1222'!$I:$I,'BLG1222'!$A:$A,'ALL 2022'!$2:$2,'BLG1222'!$D:$D,'ALL 2022'!$D:$D)</f>
        <v>159963679.96000001</v>
      </c>
      <c r="AD62" s="12">
        <f>+SUMIFS('BLG1222'!$I:$I,'BLG1222'!$A:$A,'ALL 2022'!$2:$2,'BLG1222'!$D:$D,'ALL 2022'!$D:$D)</f>
        <v>0</v>
      </c>
      <c r="AE62" s="12">
        <f>+SUMIFS('BLG1222'!$I:$I,'BLG1222'!$A:$A,'ALL 2022'!$2:$2,'BLG1222'!$D:$D,'ALL 2022'!$D:$D)</f>
        <v>9516666</v>
      </c>
      <c r="AF62" s="12">
        <f>+SUMIFS('BLG1222'!$I:$I,'BLG1222'!$A:$A,'ALL 2022'!$2:$2,'BLG1222'!$D:$D,'ALL 2022'!$D:$D)</f>
        <v>0</v>
      </c>
      <c r="AG62" s="12">
        <f>+SUMIFS('BLG1222'!$I:$I,'BLG1222'!$A:$A,'ALL 2022'!$2:$2,'BLG1222'!$D:$D,'ALL 2022'!$D:$D)</f>
        <v>0</v>
      </c>
      <c r="AH62" s="12">
        <f>+SUMIFS('BLG1222'!$I:$I,'BLG1222'!$A:$A,'ALL 2022'!$2:$2,'BLG1222'!$D:$D,'ALL 2022'!$D:$D)</f>
        <v>0</v>
      </c>
      <c r="AI62" s="12">
        <f>+SUMIFS('BLG1222'!$I:$I,'BLG1222'!$A:$A,'ALL 2022'!$2:$2,'BLG1222'!$D:$D,'ALL 2022'!$D:$D)</f>
        <v>0</v>
      </c>
      <c r="AJ62" s="12">
        <f>+SUMIFS('BLG1222'!$I:$I,'BLG1222'!$A:$A,'ALL 2022'!$2:$2,'BLG1222'!$D:$D,'ALL 2022'!$D:$D)</f>
        <v>0</v>
      </c>
      <c r="AK62" s="12">
        <f>+SUMIFS('BLG1222'!$I:$I,'BLG1222'!$A:$A,'ALL 2022'!$2:$2,'BLG1222'!$D:$D,'ALL 2022'!$D:$D)</f>
        <v>485843819.76999998</v>
      </c>
      <c r="AL62" s="12">
        <f>+SUMIFS('BLG1222'!$I:$I,'BLG1222'!$A:$A,'ALL 2022'!$2:$2,'BLG1222'!$D:$D,'ALL 2022'!$D:$D)</f>
        <v>0</v>
      </c>
      <c r="AM62" s="12">
        <f>+SUMIFS('BLG1222'!$I:$I,'BLG1222'!$A:$A,'ALL 2022'!$2:$2,'BLG1222'!$D:$D,'ALL 2022'!$D:$D)</f>
        <v>129000102.79000001</v>
      </c>
      <c r="AN62" s="12">
        <f>+SUMIFS('BLG1222'!$I:$I,'BLG1222'!$A:$A,'ALL 2022'!$2:$2,'BLG1222'!$D:$D,'ALL 2022'!$D:$D)</f>
        <v>0</v>
      </c>
      <c r="AO62" s="12">
        <f>+SUMIFS('BLG1222'!$I:$I,'BLG1222'!$A:$A,'ALL 2022'!$2:$2,'BLG1222'!$D:$D,'ALL 2022'!$D:$D)</f>
        <v>265408165.94999999</v>
      </c>
      <c r="AP62" s="12">
        <f>+SUMIFS('BLG1222'!$I:$I,'BLG1222'!$A:$A,'ALL 2022'!$2:$2,'BLG1222'!$D:$D,'ALL 2022'!$D:$D)</f>
        <v>40522342.090000004</v>
      </c>
      <c r="AQ62" s="164">
        <f t="shared" si="4"/>
        <v>18004132205.083302</v>
      </c>
      <c r="AR62" s="165">
        <f t="shared" si="5"/>
        <v>3807537.6606112448</v>
      </c>
    </row>
    <row r="63" spans="1:44" hidden="1" x14ac:dyDescent="0.25">
      <c r="A63" s="11" t="str">
        <f t="shared" si="1"/>
        <v>2</v>
      </c>
      <c r="B63" s="11" t="str">
        <f t="shared" si="2"/>
        <v>21</v>
      </c>
      <c r="C63" s="11" t="str">
        <f t="shared" si="3"/>
        <v>215</v>
      </c>
      <c r="D63" s="60">
        <v>21510000</v>
      </c>
      <c r="E63" s="197" t="s">
        <v>3218</v>
      </c>
      <c r="F63" s="81" t="s">
        <v>1978</v>
      </c>
      <c r="G63" s="12">
        <f>+SUMIFS('BLG1222'!$I:$I,'BLG1222'!$A:$A,'ALL 2022'!$2:$2,'BLG1222'!$D:$D,'ALL 2022'!$D:$D)</f>
        <v>0</v>
      </c>
      <c r="H63" s="12">
        <f>+SUMIFS('BLG1222'!$I:$I,'BLG1222'!$A:$A,'ALL 2022'!$2:$2,'BLG1222'!$D:$D,'ALL 2022'!$D:$D)</f>
        <v>555117110.95000005</v>
      </c>
      <c r="I63" s="12">
        <f>+SUMIFS('BLG1222'!$I:$I,'BLG1222'!$A:$A,'ALL 2022'!$2:$2,'BLG1222'!$D:$D,'ALL 2022'!$D:$D)</f>
        <v>0</v>
      </c>
      <c r="J63" s="12">
        <f>+SUMIFS('BLG1222'!$I:$I,'BLG1222'!$A:$A,'ALL 2022'!$2:$2,'BLG1222'!$D:$D,'ALL 2022'!$D:$D)</f>
        <v>6314534</v>
      </c>
      <c r="K63" s="12">
        <f>+SUMIFS('BLG1222'!$I:$I,'BLG1222'!$A:$A,'ALL 2022'!$2:$2,'BLG1222'!$D:$D,'ALL 2022'!$D:$D)</f>
        <v>0</v>
      </c>
      <c r="L63" s="12">
        <f>+SUMIFS('BLG1222'!$I:$I,'BLG1222'!$A:$A,'ALL 2022'!$2:$2,'BLG1222'!$D:$D,'ALL 2022'!$D:$D)</f>
        <v>0</v>
      </c>
      <c r="M63" s="12">
        <f>+SUMIFS('BLG1222'!$I:$I,'BLG1222'!$A:$A,'ALL 2022'!$2:$2,'BLG1222'!$D:$D,'ALL 2022'!$D:$D)</f>
        <v>0</v>
      </c>
      <c r="N63" s="12">
        <f>+SUMIFS('BLG1222'!$I:$I,'BLG1222'!$A:$A,'ALL 2022'!$2:$2,'BLG1222'!$D:$D,'ALL 2022'!$D:$D)</f>
        <v>0</v>
      </c>
      <c r="O63" s="12">
        <f>+SUMIFS('BLG1222'!$I:$I,'BLG1222'!$A:$A,'ALL 2022'!$2:$2,'BLG1222'!$D:$D,'ALL 2022'!$D:$D)</f>
        <v>379671412.60000002</v>
      </c>
      <c r="P63" s="12">
        <f>+SUMIFS('BLG1222'!$I:$I,'BLG1222'!$A:$A,'ALL 2022'!$2:$2,'BLG1222'!$D:$D,'ALL 2022'!$D:$D)</f>
        <v>0</v>
      </c>
      <c r="Q63" s="12">
        <f>+SUMIFS('BLG1222'!$I:$I,'BLG1222'!$A:$A,'ALL 2022'!$2:$2,'BLG1222'!$D:$D,'ALL 2022'!$D:$D)</f>
        <v>0</v>
      </c>
      <c r="R63" s="12">
        <f>+SUMIFS('BLG1222'!$I:$I,'BLG1222'!$A:$A,'ALL 2022'!$2:$2,'BLG1222'!$D:$D,'ALL 2022'!$D:$D)</f>
        <v>0</v>
      </c>
      <c r="S63" s="12">
        <f>+SUMIFS('BLG1222'!$I:$I,'BLG1222'!$A:$A,'ALL 2022'!$2:$2,'BLG1222'!$D:$D,'ALL 2022'!$D:$D)</f>
        <v>5091494603.7700005</v>
      </c>
      <c r="T63" s="12">
        <f>+SUMIFS('BLG1222'!$I:$I,'BLG1222'!$A:$A,'ALL 2022'!$2:$2,'BLG1222'!$D:$D,'ALL 2022'!$D:$D)</f>
        <v>0</v>
      </c>
      <c r="U63" s="12">
        <f>+SUMIFS('BLG1222'!$I:$I,'BLG1222'!$A:$A,'ALL 2022'!$2:$2,'BLG1222'!$D:$D,'ALL 2022'!$D:$D)</f>
        <v>0</v>
      </c>
      <c r="V63" s="12">
        <f>+SUMIFS('BLG1222'!$I:$I,'BLG1222'!$A:$A,'ALL 2022'!$2:$2,'BLG1222'!$D:$D,'ALL 2022'!$D:$D)</f>
        <v>0</v>
      </c>
      <c r="W63" s="12">
        <f>+SUMIFS('BLG1222'!$I:$I,'BLG1222'!$A:$A,'ALL 2022'!$2:$2,'BLG1222'!$D:$D,'ALL 2022'!$D:$D)</f>
        <v>0</v>
      </c>
      <c r="X63" s="12">
        <f>+SUMIFS('BLG1222'!$I:$I,'BLG1222'!$A:$A,'ALL 2022'!$2:$2,'BLG1222'!$D:$D,'ALL 2022'!$D:$D)</f>
        <v>0</v>
      </c>
      <c r="Y63" s="12">
        <f>+SUMIFS('BLG1222'!$I:$I,'BLG1222'!$A:$A,'ALL 2022'!$2:$2,'BLG1222'!$D:$D,'ALL 2022'!$D:$D)</f>
        <v>0</v>
      </c>
      <c r="Z63" s="12">
        <f>+SUMIFS('BLG1222'!$I:$I,'BLG1222'!$A:$A,'ALL 2022'!$2:$2,'BLG1222'!$D:$D,'ALL 2022'!$D:$D)</f>
        <v>0</v>
      </c>
      <c r="AA63" s="12">
        <f>+SUMIFS('BLG1222'!$I:$I,'BLG1222'!$A:$A,'ALL 2022'!$2:$2,'BLG1222'!$D:$D,'ALL 2022'!$D:$D)</f>
        <v>0</v>
      </c>
      <c r="AB63" s="12">
        <f>+SUMIFS('BLG1222'!$I:$I,'BLG1222'!$A:$A,'ALL 2022'!$2:$2,'BLG1222'!$D:$D,'ALL 2022'!$D:$D)</f>
        <v>43449904.600000001</v>
      </c>
      <c r="AC63" s="12">
        <f>+SUMIFS('BLG1222'!$I:$I,'BLG1222'!$A:$A,'ALL 2022'!$2:$2,'BLG1222'!$D:$D,'ALL 2022'!$D:$D)</f>
        <v>0</v>
      </c>
      <c r="AD63" s="12">
        <f>+SUMIFS('BLG1222'!$I:$I,'BLG1222'!$A:$A,'ALL 2022'!$2:$2,'BLG1222'!$D:$D,'ALL 2022'!$D:$D)</f>
        <v>0</v>
      </c>
      <c r="AE63" s="12">
        <f>+SUMIFS('BLG1222'!$I:$I,'BLG1222'!$A:$A,'ALL 2022'!$2:$2,'BLG1222'!$D:$D,'ALL 2022'!$D:$D)</f>
        <v>0</v>
      </c>
      <c r="AF63" s="12">
        <f>+SUMIFS('BLG1222'!$I:$I,'BLG1222'!$A:$A,'ALL 2022'!$2:$2,'BLG1222'!$D:$D,'ALL 2022'!$D:$D)</f>
        <v>0</v>
      </c>
      <c r="AG63" s="12">
        <f>+SUMIFS('BLG1222'!$I:$I,'BLG1222'!$A:$A,'ALL 2022'!$2:$2,'BLG1222'!$D:$D,'ALL 2022'!$D:$D)</f>
        <v>0</v>
      </c>
      <c r="AH63" s="12">
        <f>+SUMIFS('BLG1222'!$I:$I,'BLG1222'!$A:$A,'ALL 2022'!$2:$2,'BLG1222'!$D:$D,'ALL 2022'!$D:$D)</f>
        <v>0</v>
      </c>
      <c r="AI63" s="12">
        <f>+SUMIFS('BLG1222'!$I:$I,'BLG1222'!$A:$A,'ALL 2022'!$2:$2,'BLG1222'!$D:$D,'ALL 2022'!$D:$D)</f>
        <v>0</v>
      </c>
      <c r="AJ63" s="12">
        <f>+SUMIFS('BLG1222'!$I:$I,'BLG1222'!$A:$A,'ALL 2022'!$2:$2,'BLG1222'!$D:$D,'ALL 2022'!$D:$D)</f>
        <v>0</v>
      </c>
      <c r="AK63" s="12">
        <f>+SUMIFS('BLG1222'!$I:$I,'BLG1222'!$A:$A,'ALL 2022'!$2:$2,'BLG1222'!$D:$D,'ALL 2022'!$D:$D)</f>
        <v>0</v>
      </c>
      <c r="AL63" s="12">
        <f>+SUMIFS('BLG1222'!$I:$I,'BLG1222'!$A:$A,'ALL 2022'!$2:$2,'BLG1222'!$D:$D,'ALL 2022'!$D:$D)</f>
        <v>0</v>
      </c>
      <c r="AM63" s="12">
        <f>+SUMIFS('BLG1222'!$I:$I,'BLG1222'!$A:$A,'ALL 2022'!$2:$2,'BLG1222'!$D:$D,'ALL 2022'!$D:$D)</f>
        <v>0</v>
      </c>
      <c r="AN63" s="12">
        <f>+SUMIFS('BLG1222'!$I:$I,'BLG1222'!$A:$A,'ALL 2022'!$2:$2,'BLG1222'!$D:$D,'ALL 2022'!$D:$D)</f>
        <v>0</v>
      </c>
      <c r="AO63" s="12">
        <f>+SUMIFS('BLG1222'!$I:$I,'BLG1222'!$A:$A,'ALL 2022'!$2:$2,'BLG1222'!$D:$D,'ALL 2022'!$D:$D)</f>
        <v>0</v>
      </c>
      <c r="AP63" s="12">
        <f>+SUMIFS('BLG1222'!$I:$I,'BLG1222'!$A:$A,'ALL 2022'!$2:$2,'BLG1222'!$D:$D,'ALL 2022'!$D:$D)</f>
        <v>0</v>
      </c>
      <c r="AQ63" s="164">
        <f t="shared" si="4"/>
        <v>6076047565.920001</v>
      </c>
      <c r="AR63" s="165">
        <f t="shared" si="5"/>
        <v>1284970.5651669118</v>
      </c>
    </row>
    <row r="64" spans="1:44" hidden="1" x14ac:dyDescent="0.25">
      <c r="A64" s="11" t="str">
        <f t="shared" si="1"/>
        <v>2</v>
      </c>
      <c r="B64" s="11" t="str">
        <f t="shared" si="2"/>
        <v>21</v>
      </c>
      <c r="C64" s="11" t="str">
        <f t="shared" si="3"/>
        <v>215</v>
      </c>
      <c r="D64" s="60">
        <v>21520000</v>
      </c>
      <c r="E64" s="197" t="s">
        <v>3216</v>
      </c>
      <c r="F64" s="24" t="s">
        <v>256</v>
      </c>
      <c r="G64" s="12">
        <f>+SUMIFS('BLG1222'!$I:$I,'BLG1222'!$A:$A,'ALL 2022'!$2:$2,'BLG1222'!$D:$D,'ALL 2022'!$D:$D)</f>
        <v>33571787.549999997</v>
      </c>
      <c r="H64" s="12">
        <f>+SUMIFS('BLG1222'!$I:$I,'BLG1222'!$A:$A,'ALL 2022'!$2:$2,'BLG1222'!$D:$D,'ALL 2022'!$D:$D)</f>
        <v>0</v>
      </c>
      <c r="I64" s="12">
        <f>+SUMIFS('BLG1222'!$I:$I,'BLG1222'!$A:$A,'ALL 2022'!$2:$2,'BLG1222'!$D:$D,'ALL 2022'!$D:$D)</f>
        <v>0</v>
      </c>
      <c r="J64" s="12">
        <f>+SUMIFS('BLG1222'!$I:$I,'BLG1222'!$A:$A,'ALL 2022'!$2:$2,'BLG1222'!$D:$D,'ALL 2022'!$D:$D)</f>
        <v>54908530.07</v>
      </c>
      <c r="K64" s="12">
        <f>+SUMIFS('BLG1222'!$I:$I,'BLG1222'!$A:$A,'ALL 2022'!$2:$2,'BLG1222'!$D:$D,'ALL 2022'!$D:$D)</f>
        <v>17308000</v>
      </c>
      <c r="L64" s="12">
        <f>+SUMIFS('BLG1222'!$I:$I,'BLG1222'!$A:$A,'ALL 2022'!$2:$2,'BLG1222'!$D:$D,'ALL 2022'!$D:$D)</f>
        <v>0</v>
      </c>
      <c r="M64" s="12">
        <f>+SUMIFS('BLG1222'!$I:$I,'BLG1222'!$A:$A,'ALL 2022'!$2:$2,'BLG1222'!$D:$D,'ALL 2022'!$D:$D)</f>
        <v>0</v>
      </c>
      <c r="N64" s="12">
        <f>+SUMIFS('BLG1222'!$I:$I,'BLG1222'!$A:$A,'ALL 2022'!$2:$2,'BLG1222'!$D:$D,'ALL 2022'!$D:$D)</f>
        <v>0</v>
      </c>
      <c r="O64" s="12">
        <f>+SUMIFS('BLG1222'!$I:$I,'BLG1222'!$A:$A,'ALL 2022'!$2:$2,'BLG1222'!$D:$D,'ALL 2022'!$D:$D)</f>
        <v>0</v>
      </c>
      <c r="P64" s="12">
        <f>+SUMIFS('BLG1222'!$I:$I,'BLG1222'!$A:$A,'ALL 2022'!$2:$2,'BLG1222'!$D:$D,'ALL 2022'!$D:$D)</f>
        <v>0</v>
      </c>
      <c r="Q64" s="12">
        <f>+SUMIFS('BLG1222'!$I:$I,'BLG1222'!$A:$A,'ALL 2022'!$2:$2,'BLG1222'!$D:$D,'ALL 2022'!$D:$D)</f>
        <v>0</v>
      </c>
      <c r="R64" s="12">
        <f>+SUMIFS('BLG1222'!$I:$I,'BLG1222'!$A:$A,'ALL 2022'!$2:$2,'BLG1222'!$D:$D,'ALL 2022'!$D:$D)</f>
        <v>0</v>
      </c>
      <c r="S64" s="12">
        <f>+SUMIFS('BLG1222'!$I:$I,'BLG1222'!$A:$A,'ALL 2022'!$2:$2,'BLG1222'!$D:$D,'ALL 2022'!$D:$D)</f>
        <v>838704995.65999997</v>
      </c>
      <c r="T64" s="12">
        <f>+SUMIFS('BLG1222'!$I:$I,'BLG1222'!$A:$A,'ALL 2022'!$2:$2,'BLG1222'!$D:$D,'ALL 2022'!$D:$D)</f>
        <v>4631041.9000000004</v>
      </c>
      <c r="U64" s="12">
        <f>+SUMIFS('BLG1222'!$I:$I,'BLG1222'!$A:$A,'ALL 2022'!$2:$2,'BLG1222'!$D:$D,'ALL 2022'!$D:$D)</f>
        <v>0</v>
      </c>
      <c r="V64" s="12">
        <f>+SUMIFS('BLG1222'!$I:$I,'BLG1222'!$A:$A,'ALL 2022'!$2:$2,'BLG1222'!$D:$D,'ALL 2022'!$D:$D)</f>
        <v>0</v>
      </c>
      <c r="W64" s="12">
        <f>+SUMIFS('BLG1222'!$I:$I,'BLG1222'!$A:$A,'ALL 2022'!$2:$2,'BLG1222'!$D:$D,'ALL 2022'!$D:$D)</f>
        <v>0</v>
      </c>
      <c r="X64" s="12">
        <f>+SUMIFS('BLG1222'!$I:$I,'BLG1222'!$A:$A,'ALL 2022'!$2:$2,'BLG1222'!$D:$D,'ALL 2022'!$D:$D)</f>
        <v>0</v>
      </c>
      <c r="Y64" s="12">
        <f>+SUMIFS('BLG1222'!$I:$I,'BLG1222'!$A:$A,'ALL 2022'!$2:$2,'BLG1222'!$D:$D,'ALL 2022'!$D:$D)</f>
        <v>0</v>
      </c>
      <c r="Z64" s="12">
        <f>+SUMIFS('BLG1222'!$I:$I,'BLG1222'!$A:$A,'ALL 2022'!$2:$2,'BLG1222'!$D:$D,'ALL 2022'!$D:$D)</f>
        <v>0</v>
      </c>
      <c r="AA64" s="12">
        <f>+SUMIFS('BLG1222'!$I:$I,'BLG1222'!$A:$A,'ALL 2022'!$2:$2,'BLG1222'!$D:$D,'ALL 2022'!$D:$D)</f>
        <v>0</v>
      </c>
      <c r="AB64" s="12">
        <f>+SUMIFS('BLG1222'!$I:$I,'BLG1222'!$A:$A,'ALL 2022'!$2:$2,'BLG1222'!$D:$D,'ALL 2022'!$D:$D)</f>
        <v>0</v>
      </c>
      <c r="AC64" s="12">
        <f>+SUMIFS('BLG1222'!$I:$I,'BLG1222'!$A:$A,'ALL 2022'!$2:$2,'BLG1222'!$D:$D,'ALL 2022'!$D:$D)</f>
        <v>24836000</v>
      </c>
      <c r="AD64" s="12">
        <f>+SUMIFS('BLG1222'!$I:$I,'BLG1222'!$A:$A,'ALL 2022'!$2:$2,'BLG1222'!$D:$D,'ALL 2022'!$D:$D)</f>
        <v>0</v>
      </c>
      <c r="AE64" s="12">
        <f>+SUMIFS('BLG1222'!$I:$I,'BLG1222'!$A:$A,'ALL 2022'!$2:$2,'BLG1222'!$D:$D,'ALL 2022'!$D:$D)</f>
        <v>0</v>
      </c>
      <c r="AF64" s="12">
        <f>+SUMIFS('BLG1222'!$I:$I,'BLG1222'!$A:$A,'ALL 2022'!$2:$2,'BLG1222'!$D:$D,'ALL 2022'!$D:$D)</f>
        <v>0</v>
      </c>
      <c r="AG64" s="12">
        <f>+SUMIFS('BLG1222'!$I:$I,'BLG1222'!$A:$A,'ALL 2022'!$2:$2,'BLG1222'!$D:$D,'ALL 2022'!$D:$D)</f>
        <v>0</v>
      </c>
      <c r="AH64" s="12">
        <f>+SUMIFS('BLG1222'!$I:$I,'BLG1222'!$A:$A,'ALL 2022'!$2:$2,'BLG1222'!$D:$D,'ALL 2022'!$D:$D)</f>
        <v>0</v>
      </c>
      <c r="AI64" s="12">
        <f>+SUMIFS('BLG1222'!$I:$I,'BLG1222'!$A:$A,'ALL 2022'!$2:$2,'BLG1222'!$D:$D,'ALL 2022'!$D:$D)</f>
        <v>0</v>
      </c>
      <c r="AJ64" s="12">
        <f>+SUMIFS('BLG1222'!$I:$I,'BLG1222'!$A:$A,'ALL 2022'!$2:$2,'BLG1222'!$D:$D,'ALL 2022'!$D:$D)</f>
        <v>0</v>
      </c>
      <c r="AK64" s="12">
        <f>+SUMIFS('BLG1222'!$I:$I,'BLG1222'!$A:$A,'ALL 2022'!$2:$2,'BLG1222'!$D:$D,'ALL 2022'!$D:$D)</f>
        <v>0</v>
      </c>
      <c r="AL64" s="12">
        <f>+SUMIFS('BLG1222'!$I:$I,'BLG1222'!$A:$A,'ALL 2022'!$2:$2,'BLG1222'!$D:$D,'ALL 2022'!$D:$D)</f>
        <v>0</v>
      </c>
      <c r="AM64" s="12">
        <f>+SUMIFS('BLG1222'!$I:$I,'BLG1222'!$A:$A,'ALL 2022'!$2:$2,'BLG1222'!$D:$D,'ALL 2022'!$D:$D)</f>
        <v>44129814.950000003</v>
      </c>
      <c r="AN64" s="12">
        <f>+SUMIFS('BLG1222'!$I:$I,'BLG1222'!$A:$A,'ALL 2022'!$2:$2,'BLG1222'!$D:$D,'ALL 2022'!$D:$D)</f>
        <v>0</v>
      </c>
      <c r="AO64" s="12">
        <f>+SUMIFS('BLG1222'!$I:$I,'BLG1222'!$A:$A,'ALL 2022'!$2:$2,'BLG1222'!$D:$D,'ALL 2022'!$D:$D)</f>
        <v>26331302</v>
      </c>
      <c r="AP64" s="12">
        <f>+SUMIFS('BLG1222'!$I:$I,'BLG1222'!$A:$A,'ALL 2022'!$2:$2,'BLG1222'!$D:$D,'ALL 2022'!$D:$D)</f>
        <v>0</v>
      </c>
      <c r="AQ64" s="164">
        <f t="shared" si="4"/>
        <v>1044421472.13</v>
      </c>
      <c r="AR64" s="165">
        <f t="shared" si="5"/>
        <v>220875.63251525309</v>
      </c>
    </row>
    <row r="65" spans="1:44" hidden="1" x14ac:dyDescent="0.25">
      <c r="A65" s="11" t="str">
        <f t="shared" si="1"/>
        <v>2</v>
      </c>
      <c r="B65" s="11" t="str">
        <f t="shared" si="2"/>
        <v>21</v>
      </c>
      <c r="C65" s="11" t="str">
        <f t="shared" si="3"/>
        <v>215</v>
      </c>
      <c r="D65" s="60">
        <v>21530000</v>
      </c>
      <c r="E65" s="197" t="s">
        <v>3218</v>
      </c>
      <c r="F65" s="130" t="s">
        <v>1979</v>
      </c>
      <c r="G65" s="12">
        <f>+SUMIFS('BLG1222'!$I:$I,'BLG1222'!$A:$A,'ALL 2022'!$2:$2,'BLG1222'!$D:$D,'ALL 2022'!$D:$D)</f>
        <v>76479682</v>
      </c>
      <c r="H65" s="12">
        <f>+SUMIFS('BLG1222'!$I:$I,'BLG1222'!$A:$A,'ALL 2022'!$2:$2,'BLG1222'!$D:$D,'ALL 2022'!$D:$D)</f>
        <v>0</v>
      </c>
      <c r="I65" s="12">
        <f>+SUMIFS('BLG1222'!$I:$I,'BLG1222'!$A:$A,'ALL 2022'!$2:$2,'BLG1222'!$D:$D,'ALL 2022'!$D:$D)</f>
        <v>0</v>
      </c>
      <c r="J65" s="12">
        <f>+SUMIFS('BLG1222'!$I:$I,'BLG1222'!$A:$A,'ALL 2022'!$2:$2,'BLG1222'!$D:$D,'ALL 2022'!$D:$D)</f>
        <v>0</v>
      </c>
      <c r="K65" s="12">
        <f>+SUMIFS('BLG1222'!$I:$I,'BLG1222'!$A:$A,'ALL 2022'!$2:$2,'BLG1222'!$D:$D,'ALL 2022'!$D:$D)</f>
        <v>604974909.87</v>
      </c>
      <c r="L65" s="12">
        <f>+SUMIFS('BLG1222'!$I:$I,'BLG1222'!$A:$A,'ALL 2022'!$2:$2,'BLG1222'!$D:$D,'ALL 2022'!$D:$D)</f>
        <v>0</v>
      </c>
      <c r="M65" s="12">
        <f>+SUMIFS('BLG1222'!$I:$I,'BLG1222'!$A:$A,'ALL 2022'!$2:$2,'BLG1222'!$D:$D,'ALL 2022'!$D:$D)</f>
        <v>0</v>
      </c>
      <c r="N65" s="12">
        <f>+SUMIFS('BLG1222'!$I:$I,'BLG1222'!$A:$A,'ALL 2022'!$2:$2,'BLG1222'!$D:$D,'ALL 2022'!$D:$D)</f>
        <v>0</v>
      </c>
      <c r="O65" s="12">
        <f>+SUMIFS('BLG1222'!$I:$I,'BLG1222'!$A:$A,'ALL 2022'!$2:$2,'BLG1222'!$D:$D,'ALL 2022'!$D:$D)</f>
        <v>0</v>
      </c>
      <c r="P65" s="12">
        <f>+SUMIFS('BLG1222'!$I:$I,'BLG1222'!$A:$A,'ALL 2022'!$2:$2,'BLG1222'!$D:$D,'ALL 2022'!$D:$D)</f>
        <v>0</v>
      </c>
      <c r="Q65" s="12">
        <f>+SUMIFS('BLG1222'!$I:$I,'BLG1222'!$A:$A,'ALL 2022'!$2:$2,'BLG1222'!$D:$D,'ALL 2022'!$D:$D)</f>
        <v>0</v>
      </c>
      <c r="R65" s="12">
        <f>+SUMIFS('BLG1222'!$I:$I,'BLG1222'!$A:$A,'ALL 2022'!$2:$2,'BLG1222'!$D:$D,'ALL 2022'!$D:$D)</f>
        <v>0</v>
      </c>
      <c r="S65" s="12">
        <f>+SUMIFS('BLG1222'!$I:$I,'BLG1222'!$A:$A,'ALL 2022'!$2:$2,'BLG1222'!$D:$D,'ALL 2022'!$D:$D)</f>
        <v>5663936126.7200003</v>
      </c>
      <c r="T65" s="12">
        <f>+SUMIFS('BLG1222'!$I:$I,'BLG1222'!$A:$A,'ALL 2022'!$2:$2,'BLG1222'!$D:$D,'ALL 2022'!$D:$D)</f>
        <v>0</v>
      </c>
      <c r="U65" s="12">
        <f>+SUMIFS('BLG1222'!$I:$I,'BLG1222'!$A:$A,'ALL 2022'!$2:$2,'BLG1222'!$D:$D,'ALL 2022'!$D:$D)</f>
        <v>69436778.5</v>
      </c>
      <c r="V65" s="12">
        <f>+SUMIFS('BLG1222'!$I:$I,'BLG1222'!$A:$A,'ALL 2022'!$2:$2,'BLG1222'!$D:$D,'ALL 2022'!$D:$D)</f>
        <v>0</v>
      </c>
      <c r="W65" s="12">
        <f>+SUMIFS('BLG1222'!$I:$I,'BLG1222'!$A:$A,'ALL 2022'!$2:$2,'BLG1222'!$D:$D,'ALL 2022'!$D:$D)</f>
        <v>0</v>
      </c>
      <c r="X65" s="12">
        <f>+SUMIFS('BLG1222'!$I:$I,'BLG1222'!$A:$A,'ALL 2022'!$2:$2,'BLG1222'!$D:$D,'ALL 2022'!$D:$D)</f>
        <v>0</v>
      </c>
      <c r="Y65" s="12">
        <f>+SUMIFS('BLG1222'!$I:$I,'BLG1222'!$A:$A,'ALL 2022'!$2:$2,'BLG1222'!$D:$D,'ALL 2022'!$D:$D)</f>
        <v>0</v>
      </c>
      <c r="Z65" s="12">
        <f>+SUMIFS('BLG1222'!$I:$I,'BLG1222'!$A:$A,'ALL 2022'!$2:$2,'BLG1222'!$D:$D,'ALL 2022'!$D:$D)</f>
        <v>0</v>
      </c>
      <c r="AA65" s="12">
        <f>+SUMIFS('BLG1222'!$I:$I,'BLG1222'!$A:$A,'ALL 2022'!$2:$2,'BLG1222'!$D:$D,'ALL 2022'!$D:$D)</f>
        <v>0</v>
      </c>
      <c r="AB65" s="12">
        <f>+SUMIFS('BLG1222'!$I:$I,'BLG1222'!$A:$A,'ALL 2022'!$2:$2,'BLG1222'!$D:$D,'ALL 2022'!$D:$D)</f>
        <v>862163585.04999995</v>
      </c>
      <c r="AC65" s="12">
        <f>+SUMIFS('BLG1222'!$I:$I,'BLG1222'!$A:$A,'ALL 2022'!$2:$2,'BLG1222'!$D:$D,'ALL 2022'!$D:$D)</f>
        <v>0</v>
      </c>
      <c r="AD65" s="12">
        <f>+SUMIFS('BLG1222'!$I:$I,'BLG1222'!$A:$A,'ALL 2022'!$2:$2,'BLG1222'!$D:$D,'ALL 2022'!$D:$D)</f>
        <v>0</v>
      </c>
      <c r="AE65" s="12">
        <f>+SUMIFS('BLG1222'!$I:$I,'BLG1222'!$A:$A,'ALL 2022'!$2:$2,'BLG1222'!$D:$D,'ALL 2022'!$D:$D)</f>
        <v>0</v>
      </c>
      <c r="AF65" s="12">
        <f>+SUMIFS('BLG1222'!$I:$I,'BLG1222'!$A:$A,'ALL 2022'!$2:$2,'BLG1222'!$D:$D,'ALL 2022'!$D:$D)</f>
        <v>0</v>
      </c>
      <c r="AG65" s="12">
        <f>+SUMIFS('BLG1222'!$I:$I,'BLG1222'!$A:$A,'ALL 2022'!$2:$2,'BLG1222'!$D:$D,'ALL 2022'!$D:$D)</f>
        <v>0</v>
      </c>
      <c r="AH65" s="12">
        <f>+SUMIFS('BLG1222'!$I:$I,'BLG1222'!$A:$A,'ALL 2022'!$2:$2,'BLG1222'!$D:$D,'ALL 2022'!$D:$D)</f>
        <v>0</v>
      </c>
      <c r="AI65" s="12">
        <f>+SUMIFS('BLG1222'!$I:$I,'BLG1222'!$A:$A,'ALL 2022'!$2:$2,'BLG1222'!$D:$D,'ALL 2022'!$D:$D)</f>
        <v>0</v>
      </c>
      <c r="AJ65" s="12">
        <f>+SUMIFS('BLG1222'!$I:$I,'BLG1222'!$A:$A,'ALL 2022'!$2:$2,'BLG1222'!$D:$D,'ALL 2022'!$D:$D)</f>
        <v>0</v>
      </c>
      <c r="AK65" s="12">
        <f>+SUMIFS('BLG1222'!$I:$I,'BLG1222'!$A:$A,'ALL 2022'!$2:$2,'BLG1222'!$D:$D,'ALL 2022'!$D:$D)</f>
        <v>0</v>
      </c>
      <c r="AL65" s="12">
        <f>+SUMIFS('BLG1222'!$I:$I,'BLG1222'!$A:$A,'ALL 2022'!$2:$2,'BLG1222'!$D:$D,'ALL 2022'!$D:$D)</f>
        <v>0</v>
      </c>
      <c r="AM65" s="12">
        <f>+SUMIFS('BLG1222'!$I:$I,'BLG1222'!$A:$A,'ALL 2022'!$2:$2,'BLG1222'!$D:$D,'ALL 2022'!$D:$D)</f>
        <v>263691184.59999999</v>
      </c>
      <c r="AN65" s="12">
        <f>+SUMIFS('BLG1222'!$I:$I,'BLG1222'!$A:$A,'ALL 2022'!$2:$2,'BLG1222'!$D:$D,'ALL 2022'!$D:$D)</f>
        <v>0</v>
      </c>
      <c r="AO65" s="12">
        <f>+SUMIFS('BLG1222'!$I:$I,'BLG1222'!$A:$A,'ALL 2022'!$2:$2,'BLG1222'!$D:$D,'ALL 2022'!$D:$D)</f>
        <v>0</v>
      </c>
      <c r="AP65" s="12">
        <f>+SUMIFS('BLG1222'!$I:$I,'BLG1222'!$A:$A,'ALL 2022'!$2:$2,'BLG1222'!$D:$D,'ALL 2022'!$D:$D)</f>
        <v>0</v>
      </c>
      <c r="AQ65" s="164">
        <f t="shared" si="4"/>
        <v>7540682266.7400007</v>
      </c>
      <c r="AR65" s="165">
        <f t="shared" si="5"/>
        <v>1594713.4463503612</v>
      </c>
    </row>
    <row r="66" spans="1:44" hidden="1" x14ac:dyDescent="0.25">
      <c r="A66" s="11" t="str">
        <f t="shared" si="1"/>
        <v>2</v>
      </c>
      <c r="B66" s="11" t="str">
        <f t="shared" si="2"/>
        <v>21</v>
      </c>
      <c r="C66" s="11" t="str">
        <f t="shared" si="3"/>
        <v>215</v>
      </c>
      <c r="D66" s="23">
        <v>21540000</v>
      </c>
      <c r="E66" s="197" t="s">
        <v>3218</v>
      </c>
      <c r="F66" s="24" t="s">
        <v>255</v>
      </c>
      <c r="G66" s="12">
        <f>+SUMIFS('BLG1222'!$I:$I,'BLG1222'!$A:$A,'ALL 2022'!$2:$2,'BLG1222'!$D:$D,'ALL 2022'!$D:$D)</f>
        <v>1473384459.1800001</v>
      </c>
      <c r="H66" s="12">
        <f>+SUMIFS('BLG1222'!$I:$I,'BLG1222'!$A:$A,'ALL 2022'!$2:$2,'BLG1222'!$D:$D,'ALL 2022'!$D:$D)</f>
        <v>0</v>
      </c>
      <c r="I66" s="12">
        <f>+SUMIFS('BLG1222'!$I:$I,'BLG1222'!$A:$A,'ALL 2022'!$2:$2,'BLG1222'!$D:$D,'ALL 2022'!$D:$D)</f>
        <v>6715477186.9115</v>
      </c>
      <c r="J66" s="12">
        <f>+SUMIFS('BLG1222'!$I:$I,'BLG1222'!$A:$A,'ALL 2022'!$2:$2,'BLG1222'!$D:$D,'ALL 2022'!$D:$D)</f>
        <v>0</v>
      </c>
      <c r="K66" s="12">
        <f>+SUMIFS('BLG1222'!$I:$I,'BLG1222'!$A:$A,'ALL 2022'!$2:$2,'BLG1222'!$D:$D,'ALL 2022'!$D:$D)</f>
        <v>0</v>
      </c>
      <c r="L66" s="12">
        <f>+SUMIFS('BLG1222'!$I:$I,'BLG1222'!$A:$A,'ALL 2022'!$2:$2,'BLG1222'!$D:$D,'ALL 2022'!$D:$D)</f>
        <v>0</v>
      </c>
      <c r="M66" s="12">
        <f>+SUMIFS('BLG1222'!$I:$I,'BLG1222'!$A:$A,'ALL 2022'!$2:$2,'BLG1222'!$D:$D,'ALL 2022'!$D:$D)</f>
        <v>1679159161.8299999</v>
      </c>
      <c r="N66" s="12">
        <f>+SUMIFS('BLG1222'!$I:$I,'BLG1222'!$A:$A,'ALL 2022'!$2:$2,'BLG1222'!$D:$D,'ALL 2022'!$D:$D)</f>
        <v>5294392466.8000002</v>
      </c>
      <c r="O66" s="12">
        <f>+SUMIFS('BLG1222'!$I:$I,'BLG1222'!$A:$A,'ALL 2022'!$2:$2,'BLG1222'!$D:$D,'ALL 2022'!$D:$D)</f>
        <v>0</v>
      </c>
      <c r="P66" s="12">
        <f>+SUMIFS('BLG1222'!$I:$I,'BLG1222'!$A:$A,'ALL 2022'!$2:$2,'BLG1222'!$D:$D,'ALL 2022'!$D:$D)</f>
        <v>0</v>
      </c>
      <c r="Q66" s="12">
        <f>+SUMIFS('BLG1222'!$I:$I,'BLG1222'!$A:$A,'ALL 2022'!$2:$2,'BLG1222'!$D:$D,'ALL 2022'!$D:$D)</f>
        <v>0</v>
      </c>
      <c r="R66" s="12">
        <f>+SUMIFS('BLG1222'!$I:$I,'BLG1222'!$A:$A,'ALL 2022'!$2:$2,'BLG1222'!$D:$D,'ALL 2022'!$D:$D)</f>
        <v>0</v>
      </c>
      <c r="S66" s="12">
        <f>+SUMIFS('BLG1222'!$I:$I,'BLG1222'!$A:$A,'ALL 2022'!$2:$2,'BLG1222'!$D:$D,'ALL 2022'!$D:$D)</f>
        <v>0</v>
      </c>
      <c r="T66" s="12">
        <f>+SUMIFS('BLG1222'!$I:$I,'BLG1222'!$A:$A,'ALL 2022'!$2:$2,'BLG1222'!$D:$D,'ALL 2022'!$D:$D)</f>
        <v>0</v>
      </c>
      <c r="U66" s="12">
        <f>+SUMIFS('BLG1222'!$I:$I,'BLG1222'!$A:$A,'ALL 2022'!$2:$2,'BLG1222'!$D:$D,'ALL 2022'!$D:$D)</f>
        <v>0</v>
      </c>
      <c r="V66" s="12">
        <f>+SUMIFS('BLG1222'!$I:$I,'BLG1222'!$A:$A,'ALL 2022'!$2:$2,'BLG1222'!$D:$D,'ALL 2022'!$D:$D)</f>
        <v>0</v>
      </c>
      <c r="W66" s="12">
        <f>+SUMIFS('BLG1222'!$I:$I,'BLG1222'!$A:$A,'ALL 2022'!$2:$2,'BLG1222'!$D:$D,'ALL 2022'!$D:$D)</f>
        <v>0</v>
      </c>
      <c r="X66" s="12">
        <f>+SUMIFS('BLG1222'!$I:$I,'BLG1222'!$A:$A,'ALL 2022'!$2:$2,'BLG1222'!$D:$D,'ALL 2022'!$D:$D)</f>
        <v>0</v>
      </c>
      <c r="Y66" s="12">
        <f>+SUMIFS('BLG1222'!$I:$I,'BLG1222'!$A:$A,'ALL 2022'!$2:$2,'BLG1222'!$D:$D,'ALL 2022'!$D:$D)</f>
        <v>0</v>
      </c>
      <c r="Z66" s="12">
        <f>+SUMIFS('BLG1222'!$I:$I,'BLG1222'!$A:$A,'ALL 2022'!$2:$2,'BLG1222'!$D:$D,'ALL 2022'!$D:$D)</f>
        <v>0</v>
      </c>
      <c r="AA66" s="12">
        <f>+SUMIFS('BLG1222'!$I:$I,'BLG1222'!$A:$A,'ALL 2022'!$2:$2,'BLG1222'!$D:$D,'ALL 2022'!$D:$D)</f>
        <v>0</v>
      </c>
      <c r="AB66" s="12">
        <f>+SUMIFS('BLG1222'!$I:$I,'BLG1222'!$A:$A,'ALL 2022'!$2:$2,'BLG1222'!$D:$D,'ALL 2022'!$D:$D)</f>
        <v>1947718149.1800001</v>
      </c>
      <c r="AC66" s="12">
        <f>+SUMIFS('BLG1222'!$I:$I,'BLG1222'!$A:$A,'ALL 2022'!$2:$2,'BLG1222'!$D:$D,'ALL 2022'!$D:$D)</f>
        <v>0</v>
      </c>
      <c r="AD66" s="12">
        <f>+SUMIFS('BLG1222'!$I:$I,'BLG1222'!$A:$A,'ALL 2022'!$2:$2,'BLG1222'!$D:$D,'ALL 2022'!$D:$D)</f>
        <v>0</v>
      </c>
      <c r="AE66" s="12">
        <f>+SUMIFS('BLG1222'!$I:$I,'BLG1222'!$A:$A,'ALL 2022'!$2:$2,'BLG1222'!$D:$D,'ALL 2022'!$D:$D)</f>
        <v>0</v>
      </c>
      <c r="AF66" s="12">
        <f>+SUMIFS('BLG1222'!$I:$I,'BLG1222'!$A:$A,'ALL 2022'!$2:$2,'BLG1222'!$D:$D,'ALL 2022'!$D:$D)</f>
        <v>0</v>
      </c>
      <c r="AG66" s="12">
        <f>+SUMIFS('BLG1222'!$I:$I,'BLG1222'!$A:$A,'ALL 2022'!$2:$2,'BLG1222'!$D:$D,'ALL 2022'!$D:$D)</f>
        <v>0</v>
      </c>
      <c r="AH66" s="12">
        <f>+SUMIFS('BLG1222'!$I:$I,'BLG1222'!$A:$A,'ALL 2022'!$2:$2,'BLG1222'!$D:$D,'ALL 2022'!$D:$D)</f>
        <v>0</v>
      </c>
      <c r="AI66" s="12">
        <f>+SUMIFS('BLG1222'!$I:$I,'BLG1222'!$A:$A,'ALL 2022'!$2:$2,'BLG1222'!$D:$D,'ALL 2022'!$D:$D)</f>
        <v>0</v>
      </c>
      <c r="AJ66" s="12">
        <f>+SUMIFS('BLG1222'!$I:$I,'BLG1222'!$A:$A,'ALL 2022'!$2:$2,'BLG1222'!$D:$D,'ALL 2022'!$D:$D)</f>
        <v>0</v>
      </c>
      <c r="AK66" s="12">
        <f>+SUMIFS('BLG1222'!$I:$I,'BLG1222'!$A:$A,'ALL 2022'!$2:$2,'BLG1222'!$D:$D,'ALL 2022'!$D:$D)</f>
        <v>0</v>
      </c>
      <c r="AL66" s="12">
        <f>+SUMIFS('BLG1222'!$I:$I,'BLG1222'!$A:$A,'ALL 2022'!$2:$2,'BLG1222'!$D:$D,'ALL 2022'!$D:$D)</f>
        <v>0</v>
      </c>
      <c r="AM66" s="12">
        <f>+SUMIFS('BLG1222'!$I:$I,'BLG1222'!$A:$A,'ALL 2022'!$2:$2,'BLG1222'!$D:$D,'ALL 2022'!$D:$D)</f>
        <v>0</v>
      </c>
      <c r="AN66" s="12">
        <f>+SUMIFS('BLG1222'!$I:$I,'BLG1222'!$A:$A,'ALL 2022'!$2:$2,'BLG1222'!$D:$D,'ALL 2022'!$D:$D)</f>
        <v>0</v>
      </c>
      <c r="AO66" s="12">
        <f>+SUMIFS('BLG1222'!$I:$I,'BLG1222'!$A:$A,'ALL 2022'!$2:$2,'BLG1222'!$D:$D,'ALL 2022'!$D:$D)</f>
        <v>0</v>
      </c>
      <c r="AP66" s="12">
        <f>+SUMIFS('BLG1222'!$I:$I,'BLG1222'!$A:$A,'ALL 2022'!$2:$2,'BLG1222'!$D:$D,'ALL 2022'!$D:$D)</f>
        <v>4446299.97</v>
      </c>
      <c r="AQ66" s="164">
        <f t="shared" si="4"/>
        <v>17114577723.8715</v>
      </c>
      <c r="AR66" s="165">
        <f t="shared" si="5"/>
        <v>3619413.50390109</v>
      </c>
    </row>
    <row r="67" spans="1:44" hidden="1" x14ac:dyDescent="0.25">
      <c r="A67" s="11" t="str">
        <f t="shared" si="1"/>
        <v>2</v>
      </c>
      <c r="B67" s="11" t="str">
        <f t="shared" si="2"/>
        <v>21</v>
      </c>
      <c r="C67" s="11" t="str">
        <f t="shared" si="3"/>
        <v>215</v>
      </c>
      <c r="D67" s="60">
        <v>21550000</v>
      </c>
      <c r="E67" s="197" t="s">
        <v>3218</v>
      </c>
      <c r="F67" s="130" t="s">
        <v>3219</v>
      </c>
      <c r="G67" s="12">
        <f>+SUMIFS('BLG1222'!$I:$I,'BLG1222'!$A:$A,'ALL 2022'!$2:$2,'BLG1222'!$D:$D,'ALL 2022'!$D:$D)</f>
        <v>0</v>
      </c>
      <c r="H67" s="12">
        <f>+SUMIFS('BLG1222'!$I:$I,'BLG1222'!$A:$A,'ALL 2022'!$2:$2,'BLG1222'!$D:$D,'ALL 2022'!$D:$D)</f>
        <v>0</v>
      </c>
      <c r="I67" s="12">
        <f>+SUMIFS('BLG1222'!$I:$I,'BLG1222'!$A:$A,'ALL 2022'!$2:$2,'BLG1222'!$D:$D,'ALL 2022'!$D:$D)</f>
        <v>0</v>
      </c>
      <c r="J67" s="12">
        <f>+SUMIFS('BLG1222'!$I:$I,'BLG1222'!$A:$A,'ALL 2022'!$2:$2,'BLG1222'!$D:$D,'ALL 2022'!$D:$D)</f>
        <v>0</v>
      </c>
      <c r="K67" s="12">
        <f>+SUMIFS('BLG1222'!$I:$I,'BLG1222'!$A:$A,'ALL 2022'!$2:$2,'BLG1222'!$D:$D,'ALL 2022'!$D:$D)</f>
        <v>0</v>
      </c>
      <c r="L67" s="12">
        <f>+SUMIFS('BLG1222'!$I:$I,'BLG1222'!$A:$A,'ALL 2022'!$2:$2,'BLG1222'!$D:$D,'ALL 2022'!$D:$D)</f>
        <v>4655171746.8199997</v>
      </c>
      <c r="M67" s="12">
        <f>+SUMIFS('BLG1222'!$I:$I,'BLG1222'!$A:$A,'ALL 2022'!$2:$2,'BLG1222'!$D:$D,'ALL 2022'!$D:$D)</f>
        <v>1747294112.45</v>
      </c>
      <c r="N67" s="12">
        <f>+SUMIFS('BLG1222'!$I:$I,'BLG1222'!$A:$A,'ALL 2022'!$2:$2,'BLG1222'!$D:$D,'ALL 2022'!$D:$D)</f>
        <v>0</v>
      </c>
      <c r="O67" s="12">
        <f>+SUMIFS('BLG1222'!$I:$I,'BLG1222'!$A:$A,'ALL 2022'!$2:$2,'BLG1222'!$D:$D,'ALL 2022'!$D:$D)</f>
        <v>0</v>
      </c>
      <c r="P67" s="12">
        <f>+SUMIFS('BLG1222'!$I:$I,'BLG1222'!$A:$A,'ALL 2022'!$2:$2,'BLG1222'!$D:$D,'ALL 2022'!$D:$D)</f>
        <v>0</v>
      </c>
      <c r="Q67" s="12">
        <f>+SUMIFS('BLG1222'!$I:$I,'BLG1222'!$A:$A,'ALL 2022'!$2:$2,'BLG1222'!$D:$D,'ALL 2022'!$D:$D)</f>
        <v>0</v>
      </c>
      <c r="R67" s="12">
        <f>+SUMIFS('BLG1222'!$I:$I,'BLG1222'!$A:$A,'ALL 2022'!$2:$2,'BLG1222'!$D:$D,'ALL 2022'!$D:$D)</f>
        <v>0</v>
      </c>
      <c r="S67" s="12">
        <f>+SUMIFS('BLG1222'!$I:$I,'BLG1222'!$A:$A,'ALL 2022'!$2:$2,'BLG1222'!$D:$D,'ALL 2022'!$D:$D)</f>
        <v>0</v>
      </c>
      <c r="T67" s="12">
        <f>+SUMIFS('BLG1222'!$I:$I,'BLG1222'!$A:$A,'ALL 2022'!$2:$2,'BLG1222'!$D:$D,'ALL 2022'!$D:$D)</f>
        <v>0</v>
      </c>
      <c r="U67" s="12">
        <f>+SUMIFS('BLG1222'!$I:$I,'BLG1222'!$A:$A,'ALL 2022'!$2:$2,'BLG1222'!$D:$D,'ALL 2022'!$D:$D)</f>
        <v>0</v>
      </c>
      <c r="V67" s="12">
        <f>+SUMIFS('BLG1222'!$I:$I,'BLG1222'!$A:$A,'ALL 2022'!$2:$2,'BLG1222'!$D:$D,'ALL 2022'!$D:$D)</f>
        <v>0</v>
      </c>
      <c r="W67" s="12">
        <f>+SUMIFS('BLG1222'!$I:$I,'BLG1222'!$A:$A,'ALL 2022'!$2:$2,'BLG1222'!$D:$D,'ALL 2022'!$D:$D)</f>
        <v>0</v>
      </c>
      <c r="X67" s="12">
        <f>+SUMIFS('BLG1222'!$I:$I,'BLG1222'!$A:$A,'ALL 2022'!$2:$2,'BLG1222'!$D:$D,'ALL 2022'!$D:$D)</f>
        <v>0</v>
      </c>
      <c r="Y67" s="12">
        <f>+SUMIFS('BLG1222'!$I:$I,'BLG1222'!$A:$A,'ALL 2022'!$2:$2,'BLG1222'!$D:$D,'ALL 2022'!$D:$D)</f>
        <v>0</v>
      </c>
      <c r="Z67" s="12">
        <f>+SUMIFS('BLG1222'!$I:$I,'BLG1222'!$A:$A,'ALL 2022'!$2:$2,'BLG1222'!$D:$D,'ALL 2022'!$D:$D)</f>
        <v>0</v>
      </c>
      <c r="AA67" s="12">
        <f>+SUMIFS('BLG1222'!$I:$I,'BLG1222'!$A:$A,'ALL 2022'!$2:$2,'BLG1222'!$D:$D,'ALL 2022'!$D:$D)</f>
        <v>0</v>
      </c>
      <c r="AB67" s="12">
        <f>+SUMIFS('BLG1222'!$I:$I,'BLG1222'!$A:$A,'ALL 2022'!$2:$2,'BLG1222'!$D:$D,'ALL 2022'!$D:$D)</f>
        <v>2039721373.02</v>
      </c>
      <c r="AC67" s="12">
        <f>+SUMIFS('BLG1222'!$I:$I,'BLG1222'!$A:$A,'ALL 2022'!$2:$2,'BLG1222'!$D:$D,'ALL 2022'!$D:$D)</f>
        <v>0</v>
      </c>
      <c r="AD67" s="12">
        <f>+SUMIFS('BLG1222'!$I:$I,'BLG1222'!$A:$A,'ALL 2022'!$2:$2,'BLG1222'!$D:$D,'ALL 2022'!$D:$D)</f>
        <v>0</v>
      </c>
      <c r="AE67" s="12">
        <f>+SUMIFS('BLG1222'!$I:$I,'BLG1222'!$A:$A,'ALL 2022'!$2:$2,'BLG1222'!$D:$D,'ALL 2022'!$D:$D)</f>
        <v>0</v>
      </c>
      <c r="AF67" s="12">
        <f>+SUMIFS('BLG1222'!$I:$I,'BLG1222'!$A:$A,'ALL 2022'!$2:$2,'BLG1222'!$D:$D,'ALL 2022'!$D:$D)</f>
        <v>0</v>
      </c>
      <c r="AG67" s="12">
        <f>+SUMIFS('BLG1222'!$I:$I,'BLG1222'!$A:$A,'ALL 2022'!$2:$2,'BLG1222'!$D:$D,'ALL 2022'!$D:$D)</f>
        <v>0</v>
      </c>
      <c r="AH67" s="12">
        <f>+SUMIFS('BLG1222'!$I:$I,'BLG1222'!$A:$A,'ALL 2022'!$2:$2,'BLG1222'!$D:$D,'ALL 2022'!$D:$D)</f>
        <v>0</v>
      </c>
      <c r="AI67" s="12">
        <f>+SUMIFS('BLG1222'!$I:$I,'BLG1222'!$A:$A,'ALL 2022'!$2:$2,'BLG1222'!$D:$D,'ALL 2022'!$D:$D)</f>
        <v>0</v>
      </c>
      <c r="AJ67" s="12">
        <f>+SUMIFS('BLG1222'!$I:$I,'BLG1222'!$A:$A,'ALL 2022'!$2:$2,'BLG1222'!$D:$D,'ALL 2022'!$D:$D)</f>
        <v>0</v>
      </c>
      <c r="AK67" s="12">
        <f>+SUMIFS('BLG1222'!$I:$I,'BLG1222'!$A:$A,'ALL 2022'!$2:$2,'BLG1222'!$D:$D,'ALL 2022'!$D:$D)</f>
        <v>0</v>
      </c>
      <c r="AL67" s="12">
        <f>+SUMIFS('BLG1222'!$I:$I,'BLG1222'!$A:$A,'ALL 2022'!$2:$2,'BLG1222'!$D:$D,'ALL 2022'!$D:$D)</f>
        <v>0</v>
      </c>
      <c r="AM67" s="12">
        <f>+SUMIFS('BLG1222'!$I:$I,'BLG1222'!$A:$A,'ALL 2022'!$2:$2,'BLG1222'!$D:$D,'ALL 2022'!$D:$D)</f>
        <v>0</v>
      </c>
      <c r="AN67" s="12">
        <f>+SUMIFS('BLG1222'!$I:$I,'BLG1222'!$A:$A,'ALL 2022'!$2:$2,'BLG1222'!$D:$D,'ALL 2022'!$D:$D)</f>
        <v>792209.45</v>
      </c>
      <c r="AO67" s="12">
        <f>+SUMIFS('BLG1222'!$I:$I,'BLG1222'!$A:$A,'ALL 2022'!$2:$2,'BLG1222'!$D:$D,'ALL 2022'!$D:$D)</f>
        <v>0</v>
      </c>
      <c r="AP67" s="12">
        <f>+SUMIFS('BLG1222'!$I:$I,'BLG1222'!$A:$A,'ALL 2022'!$2:$2,'BLG1222'!$D:$D,'ALL 2022'!$D:$D)</f>
        <v>0</v>
      </c>
      <c r="AQ67" s="164">
        <f t="shared" si="4"/>
        <v>8442979441.7399988</v>
      </c>
      <c r="AR67" s="165">
        <f t="shared" si="5"/>
        <v>1785532.4447748249</v>
      </c>
    </row>
    <row r="68" spans="1:44" hidden="1" x14ac:dyDescent="0.25">
      <c r="A68" s="11" t="str">
        <f t="shared" si="1"/>
        <v>2</v>
      </c>
      <c r="B68" s="11" t="str">
        <f t="shared" si="2"/>
        <v>21</v>
      </c>
      <c r="C68" s="11" t="str">
        <f t="shared" si="3"/>
        <v>215</v>
      </c>
      <c r="D68" s="23">
        <v>21570000</v>
      </c>
      <c r="E68" s="197" t="s">
        <v>3216</v>
      </c>
      <c r="F68" s="24" t="s">
        <v>2419</v>
      </c>
      <c r="G68" s="12">
        <f>+SUMIFS('BLG1222'!$I:$I,'BLG1222'!$A:$A,'ALL 2022'!$2:$2,'BLG1222'!$D:$D,'ALL 2022'!$D:$D)</f>
        <v>0</v>
      </c>
      <c r="H68" s="12">
        <f>+SUMIFS('BLG1222'!$I:$I,'BLG1222'!$A:$A,'ALL 2022'!$2:$2,'BLG1222'!$D:$D,'ALL 2022'!$D:$D)</f>
        <v>0</v>
      </c>
      <c r="I68" s="12">
        <f>+SUMIFS('BLG1222'!$I:$I,'BLG1222'!$A:$A,'ALL 2022'!$2:$2,'BLG1222'!$D:$D,'ALL 2022'!$D:$D)</f>
        <v>32515872.719999999</v>
      </c>
      <c r="J68" s="12">
        <f>+SUMIFS('BLG1222'!$I:$I,'BLG1222'!$A:$A,'ALL 2022'!$2:$2,'BLG1222'!$D:$D,'ALL 2022'!$D:$D)</f>
        <v>0</v>
      </c>
      <c r="K68" s="12">
        <f>+SUMIFS('BLG1222'!$I:$I,'BLG1222'!$A:$A,'ALL 2022'!$2:$2,'BLG1222'!$D:$D,'ALL 2022'!$D:$D)</f>
        <v>0</v>
      </c>
      <c r="L68" s="12">
        <f>+SUMIFS('BLG1222'!$I:$I,'BLG1222'!$A:$A,'ALL 2022'!$2:$2,'BLG1222'!$D:$D,'ALL 2022'!$D:$D)</f>
        <v>0</v>
      </c>
      <c r="M68" s="12">
        <f>+SUMIFS('BLG1222'!$I:$I,'BLG1222'!$A:$A,'ALL 2022'!$2:$2,'BLG1222'!$D:$D,'ALL 2022'!$D:$D)</f>
        <v>28210654758.439999</v>
      </c>
      <c r="N68" s="12">
        <f>+SUMIFS('BLG1222'!$I:$I,'BLG1222'!$A:$A,'ALL 2022'!$2:$2,'BLG1222'!$D:$D,'ALL 2022'!$D:$D)</f>
        <v>0</v>
      </c>
      <c r="O68" s="12">
        <f>+SUMIFS('BLG1222'!$I:$I,'BLG1222'!$A:$A,'ALL 2022'!$2:$2,'BLG1222'!$D:$D,'ALL 2022'!$D:$D)</f>
        <v>0</v>
      </c>
      <c r="P68" s="12">
        <f>+SUMIFS('BLG1222'!$I:$I,'BLG1222'!$A:$A,'ALL 2022'!$2:$2,'BLG1222'!$D:$D,'ALL 2022'!$D:$D)</f>
        <v>0</v>
      </c>
      <c r="Q68" s="12">
        <f>+SUMIFS('BLG1222'!$I:$I,'BLG1222'!$A:$A,'ALL 2022'!$2:$2,'BLG1222'!$D:$D,'ALL 2022'!$D:$D)</f>
        <v>0</v>
      </c>
      <c r="R68" s="12">
        <f>+SUMIFS('BLG1222'!$I:$I,'BLG1222'!$A:$A,'ALL 2022'!$2:$2,'BLG1222'!$D:$D,'ALL 2022'!$D:$D)</f>
        <v>0</v>
      </c>
      <c r="S68" s="12">
        <f>+SUMIFS('BLG1222'!$I:$I,'BLG1222'!$A:$A,'ALL 2022'!$2:$2,'BLG1222'!$D:$D,'ALL 2022'!$D:$D)</f>
        <v>0</v>
      </c>
      <c r="T68" s="12">
        <f>+SUMIFS('BLG1222'!$I:$I,'BLG1222'!$A:$A,'ALL 2022'!$2:$2,'BLG1222'!$D:$D,'ALL 2022'!$D:$D)</f>
        <v>0</v>
      </c>
      <c r="U68" s="12">
        <f>+SUMIFS('BLG1222'!$I:$I,'BLG1222'!$A:$A,'ALL 2022'!$2:$2,'BLG1222'!$D:$D,'ALL 2022'!$D:$D)</f>
        <v>0</v>
      </c>
      <c r="V68" s="12">
        <f>+SUMIFS('BLG1222'!$I:$I,'BLG1222'!$A:$A,'ALL 2022'!$2:$2,'BLG1222'!$D:$D,'ALL 2022'!$D:$D)</f>
        <v>0</v>
      </c>
      <c r="W68" s="12">
        <f>+SUMIFS('BLG1222'!$I:$I,'BLG1222'!$A:$A,'ALL 2022'!$2:$2,'BLG1222'!$D:$D,'ALL 2022'!$D:$D)</f>
        <v>0</v>
      </c>
      <c r="X68" s="12">
        <f>+SUMIFS('BLG1222'!$I:$I,'BLG1222'!$A:$A,'ALL 2022'!$2:$2,'BLG1222'!$D:$D,'ALL 2022'!$D:$D)</f>
        <v>0</v>
      </c>
      <c r="Y68" s="12">
        <f>+SUMIFS('BLG1222'!$I:$I,'BLG1222'!$A:$A,'ALL 2022'!$2:$2,'BLG1222'!$D:$D,'ALL 2022'!$D:$D)</f>
        <v>0</v>
      </c>
      <c r="Z68" s="12">
        <f>+SUMIFS('BLG1222'!$I:$I,'BLG1222'!$A:$A,'ALL 2022'!$2:$2,'BLG1222'!$D:$D,'ALL 2022'!$D:$D)</f>
        <v>0</v>
      </c>
      <c r="AA68" s="12">
        <f>+SUMIFS('BLG1222'!$I:$I,'BLG1222'!$A:$A,'ALL 2022'!$2:$2,'BLG1222'!$D:$D,'ALL 2022'!$D:$D)</f>
        <v>232779073.41999999</v>
      </c>
      <c r="AB68" s="12">
        <f>+SUMIFS('BLG1222'!$I:$I,'BLG1222'!$A:$A,'ALL 2022'!$2:$2,'BLG1222'!$D:$D,'ALL 2022'!$D:$D)</f>
        <v>0</v>
      </c>
      <c r="AC68" s="12">
        <f>+SUMIFS('BLG1222'!$I:$I,'BLG1222'!$A:$A,'ALL 2022'!$2:$2,'BLG1222'!$D:$D,'ALL 2022'!$D:$D)</f>
        <v>0</v>
      </c>
      <c r="AD68" s="12">
        <f>+SUMIFS('BLG1222'!$I:$I,'BLG1222'!$A:$A,'ALL 2022'!$2:$2,'BLG1222'!$D:$D,'ALL 2022'!$D:$D)</f>
        <v>0</v>
      </c>
      <c r="AE68" s="12">
        <f>+SUMIFS('BLG1222'!$I:$I,'BLG1222'!$A:$A,'ALL 2022'!$2:$2,'BLG1222'!$D:$D,'ALL 2022'!$D:$D)</f>
        <v>0</v>
      </c>
      <c r="AF68" s="12">
        <f>+SUMIFS('BLG1222'!$I:$I,'BLG1222'!$A:$A,'ALL 2022'!$2:$2,'BLG1222'!$D:$D,'ALL 2022'!$D:$D)</f>
        <v>0</v>
      </c>
      <c r="AG68" s="12">
        <f>+SUMIFS('BLG1222'!$I:$I,'BLG1222'!$A:$A,'ALL 2022'!$2:$2,'BLG1222'!$D:$D,'ALL 2022'!$D:$D)</f>
        <v>0</v>
      </c>
      <c r="AH68" s="12">
        <f>+SUMIFS('BLG1222'!$I:$I,'BLG1222'!$A:$A,'ALL 2022'!$2:$2,'BLG1222'!$D:$D,'ALL 2022'!$D:$D)</f>
        <v>0</v>
      </c>
      <c r="AI68" s="12">
        <f>+SUMIFS('BLG1222'!$I:$I,'BLG1222'!$A:$A,'ALL 2022'!$2:$2,'BLG1222'!$D:$D,'ALL 2022'!$D:$D)</f>
        <v>0</v>
      </c>
      <c r="AJ68" s="12">
        <f>+SUMIFS('BLG1222'!$I:$I,'BLG1222'!$A:$A,'ALL 2022'!$2:$2,'BLG1222'!$D:$D,'ALL 2022'!$D:$D)</f>
        <v>0</v>
      </c>
      <c r="AK68" s="12">
        <f>+SUMIFS('BLG1222'!$I:$I,'BLG1222'!$A:$A,'ALL 2022'!$2:$2,'BLG1222'!$D:$D,'ALL 2022'!$D:$D)</f>
        <v>0</v>
      </c>
      <c r="AL68" s="12">
        <f>+SUMIFS('BLG1222'!$I:$I,'BLG1222'!$A:$A,'ALL 2022'!$2:$2,'BLG1222'!$D:$D,'ALL 2022'!$D:$D)</f>
        <v>0</v>
      </c>
      <c r="AM68" s="12">
        <f>+SUMIFS('BLG1222'!$I:$I,'BLG1222'!$A:$A,'ALL 2022'!$2:$2,'BLG1222'!$D:$D,'ALL 2022'!$D:$D)</f>
        <v>0</v>
      </c>
      <c r="AN68" s="12">
        <f>+SUMIFS('BLG1222'!$I:$I,'BLG1222'!$A:$A,'ALL 2022'!$2:$2,'BLG1222'!$D:$D,'ALL 2022'!$D:$D)</f>
        <v>0</v>
      </c>
      <c r="AO68" s="12">
        <f>+SUMIFS('BLG1222'!$I:$I,'BLG1222'!$A:$A,'ALL 2022'!$2:$2,'BLG1222'!$D:$D,'ALL 2022'!$D:$D)</f>
        <v>0</v>
      </c>
      <c r="AP68" s="12">
        <f>+SUMIFS('BLG1222'!$I:$I,'BLG1222'!$A:$A,'ALL 2022'!$2:$2,'BLG1222'!$D:$D,'ALL 2022'!$D:$D)</f>
        <v>0</v>
      </c>
      <c r="AQ68" s="164">
        <f t="shared" si="4"/>
        <v>28475949704.579998</v>
      </c>
      <c r="AR68" s="165">
        <f t="shared" si="5"/>
        <v>6022131.457757663</v>
      </c>
    </row>
    <row r="69" spans="1:44" hidden="1" x14ac:dyDescent="0.25">
      <c r="A69" s="11" t="str">
        <f t="shared" ref="A69:A132" si="6">+LEFT(C69)</f>
        <v>2</v>
      </c>
      <c r="B69" s="11" t="str">
        <f t="shared" ref="B69:B132" si="7">+LEFT(D:D,2)</f>
        <v>21</v>
      </c>
      <c r="C69" s="11" t="str">
        <f t="shared" ref="C69:C132" si="8">+LEFT(D69,3)</f>
        <v>215</v>
      </c>
      <c r="D69" s="23">
        <v>21580000</v>
      </c>
      <c r="E69" s="119" t="s">
        <v>3217</v>
      </c>
      <c r="F69" s="24" t="s">
        <v>1389</v>
      </c>
      <c r="G69" s="12">
        <f>+SUMIFS('BLG1222'!$I:$I,'BLG1222'!$A:$A,'ALL 2022'!$2:$2,'BLG1222'!$D:$D,'ALL 2022'!$D:$D)</f>
        <v>0</v>
      </c>
      <c r="H69" s="12">
        <f>+SUMIFS('BLG1222'!$I:$I,'BLG1222'!$A:$A,'ALL 2022'!$2:$2,'BLG1222'!$D:$D,'ALL 2022'!$D:$D)</f>
        <v>0</v>
      </c>
      <c r="I69" s="12">
        <f>+SUMIFS('BLG1222'!$I:$I,'BLG1222'!$A:$A,'ALL 2022'!$2:$2,'BLG1222'!$D:$D,'ALL 2022'!$D:$D)</f>
        <v>10573640</v>
      </c>
      <c r="J69" s="12">
        <f>+SUMIFS('BLG1222'!$I:$I,'BLG1222'!$A:$A,'ALL 2022'!$2:$2,'BLG1222'!$D:$D,'ALL 2022'!$D:$D)</f>
        <v>0</v>
      </c>
      <c r="K69" s="12">
        <f>+SUMIFS('BLG1222'!$I:$I,'BLG1222'!$A:$A,'ALL 2022'!$2:$2,'BLG1222'!$D:$D,'ALL 2022'!$D:$D)</f>
        <v>0</v>
      </c>
      <c r="L69" s="12">
        <f>+SUMIFS('BLG1222'!$I:$I,'BLG1222'!$A:$A,'ALL 2022'!$2:$2,'BLG1222'!$D:$D,'ALL 2022'!$D:$D)</f>
        <v>0</v>
      </c>
      <c r="M69" s="12">
        <f>+SUMIFS('BLG1222'!$I:$I,'BLG1222'!$A:$A,'ALL 2022'!$2:$2,'BLG1222'!$D:$D,'ALL 2022'!$D:$D)</f>
        <v>0</v>
      </c>
      <c r="N69" s="12">
        <f>+SUMIFS('BLG1222'!$I:$I,'BLG1222'!$A:$A,'ALL 2022'!$2:$2,'BLG1222'!$D:$D,'ALL 2022'!$D:$D)</f>
        <v>0</v>
      </c>
      <c r="O69" s="12">
        <f>+SUMIFS('BLG1222'!$I:$I,'BLG1222'!$A:$A,'ALL 2022'!$2:$2,'BLG1222'!$D:$D,'ALL 2022'!$D:$D)</f>
        <v>0</v>
      </c>
      <c r="P69" s="12">
        <f>+SUMIFS('BLG1222'!$I:$I,'BLG1222'!$A:$A,'ALL 2022'!$2:$2,'BLG1222'!$D:$D,'ALL 2022'!$D:$D)</f>
        <v>0</v>
      </c>
      <c r="Q69" s="12">
        <f>+SUMIFS('BLG1222'!$I:$I,'BLG1222'!$A:$A,'ALL 2022'!$2:$2,'BLG1222'!$D:$D,'ALL 2022'!$D:$D)</f>
        <v>0</v>
      </c>
      <c r="R69" s="12">
        <f>+SUMIFS('BLG1222'!$I:$I,'BLG1222'!$A:$A,'ALL 2022'!$2:$2,'BLG1222'!$D:$D,'ALL 2022'!$D:$D)</f>
        <v>0</v>
      </c>
      <c r="S69" s="12">
        <f>+SUMIFS('BLG1222'!$I:$I,'BLG1222'!$A:$A,'ALL 2022'!$2:$2,'BLG1222'!$D:$D,'ALL 2022'!$D:$D)</f>
        <v>0</v>
      </c>
      <c r="T69" s="12">
        <f>+SUMIFS('BLG1222'!$I:$I,'BLG1222'!$A:$A,'ALL 2022'!$2:$2,'BLG1222'!$D:$D,'ALL 2022'!$D:$D)</f>
        <v>0</v>
      </c>
      <c r="U69" s="12">
        <f>+SUMIFS('BLG1222'!$I:$I,'BLG1222'!$A:$A,'ALL 2022'!$2:$2,'BLG1222'!$D:$D,'ALL 2022'!$D:$D)</f>
        <v>0</v>
      </c>
      <c r="V69" s="12">
        <f>+SUMIFS('BLG1222'!$I:$I,'BLG1222'!$A:$A,'ALL 2022'!$2:$2,'BLG1222'!$D:$D,'ALL 2022'!$D:$D)</f>
        <v>0</v>
      </c>
      <c r="W69" s="12">
        <f>+SUMIFS('BLG1222'!$I:$I,'BLG1222'!$A:$A,'ALL 2022'!$2:$2,'BLG1222'!$D:$D,'ALL 2022'!$D:$D)</f>
        <v>0</v>
      </c>
      <c r="X69" s="12">
        <f>+SUMIFS('BLG1222'!$I:$I,'BLG1222'!$A:$A,'ALL 2022'!$2:$2,'BLG1222'!$D:$D,'ALL 2022'!$D:$D)</f>
        <v>0</v>
      </c>
      <c r="Y69" s="12">
        <f>+SUMIFS('BLG1222'!$I:$I,'BLG1222'!$A:$A,'ALL 2022'!$2:$2,'BLG1222'!$D:$D,'ALL 2022'!$D:$D)</f>
        <v>0</v>
      </c>
      <c r="Z69" s="12">
        <f>+SUMIFS('BLG1222'!$I:$I,'BLG1222'!$A:$A,'ALL 2022'!$2:$2,'BLG1222'!$D:$D,'ALL 2022'!$D:$D)</f>
        <v>0</v>
      </c>
      <c r="AA69" s="12">
        <f>+SUMIFS('BLG1222'!$I:$I,'BLG1222'!$A:$A,'ALL 2022'!$2:$2,'BLG1222'!$D:$D,'ALL 2022'!$D:$D)</f>
        <v>0</v>
      </c>
      <c r="AB69" s="12">
        <f>+SUMIFS('BLG1222'!$I:$I,'BLG1222'!$A:$A,'ALL 2022'!$2:$2,'BLG1222'!$D:$D,'ALL 2022'!$D:$D)</f>
        <v>0</v>
      </c>
      <c r="AC69" s="12">
        <f>+SUMIFS('BLG1222'!$I:$I,'BLG1222'!$A:$A,'ALL 2022'!$2:$2,'BLG1222'!$D:$D,'ALL 2022'!$D:$D)</f>
        <v>0</v>
      </c>
      <c r="AD69" s="12">
        <f>+SUMIFS('BLG1222'!$I:$I,'BLG1222'!$A:$A,'ALL 2022'!$2:$2,'BLG1222'!$D:$D,'ALL 2022'!$D:$D)</f>
        <v>0</v>
      </c>
      <c r="AE69" s="12">
        <f>+SUMIFS('BLG1222'!$I:$I,'BLG1222'!$A:$A,'ALL 2022'!$2:$2,'BLG1222'!$D:$D,'ALL 2022'!$D:$D)</f>
        <v>0</v>
      </c>
      <c r="AF69" s="12">
        <f>+SUMIFS('BLG1222'!$I:$I,'BLG1222'!$A:$A,'ALL 2022'!$2:$2,'BLG1222'!$D:$D,'ALL 2022'!$D:$D)</f>
        <v>0</v>
      </c>
      <c r="AG69" s="12">
        <f>+SUMIFS('BLG1222'!$I:$I,'BLG1222'!$A:$A,'ALL 2022'!$2:$2,'BLG1222'!$D:$D,'ALL 2022'!$D:$D)</f>
        <v>30603100</v>
      </c>
      <c r="AH69" s="12">
        <f>+SUMIFS('BLG1222'!$I:$I,'BLG1222'!$A:$A,'ALL 2022'!$2:$2,'BLG1222'!$D:$D,'ALL 2022'!$D:$D)</f>
        <v>0</v>
      </c>
      <c r="AI69" s="12">
        <f>+SUMIFS('BLG1222'!$I:$I,'BLG1222'!$A:$A,'ALL 2022'!$2:$2,'BLG1222'!$D:$D,'ALL 2022'!$D:$D)</f>
        <v>0</v>
      </c>
      <c r="AJ69" s="12">
        <f>+SUMIFS('BLG1222'!$I:$I,'BLG1222'!$A:$A,'ALL 2022'!$2:$2,'BLG1222'!$D:$D,'ALL 2022'!$D:$D)</f>
        <v>0</v>
      </c>
      <c r="AK69" s="12">
        <f>+SUMIFS('BLG1222'!$I:$I,'BLG1222'!$A:$A,'ALL 2022'!$2:$2,'BLG1222'!$D:$D,'ALL 2022'!$D:$D)</f>
        <v>0</v>
      </c>
      <c r="AL69" s="12">
        <f>+SUMIFS('BLG1222'!$I:$I,'BLG1222'!$A:$A,'ALL 2022'!$2:$2,'BLG1222'!$D:$D,'ALL 2022'!$D:$D)</f>
        <v>0</v>
      </c>
      <c r="AM69" s="12">
        <f>+SUMIFS('BLG1222'!$I:$I,'BLG1222'!$A:$A,'ALL 2022'!$2:$2,'BLG1222'!$D:$D,'ALL 2022'!$D:$D)</f>
        <v>0</v>
      </c>
      <c r="AN69" s="12">
        <f>+SUMIFS('BLG1222'!$I:$I,'BLG1222'!$A:$A,'ALL 2022'!$2:$2,'BLG1222'!$D:$D,'ALL 2022'!$D:$D)</f>
        <v>0</v>
      </c>
      <c r="AO69" s="12">
        <f>+SUMIFS('BLG1222'!$I:$I,'BLG1222'!$A:$A,'ALL 2022'!$2:$2,'BLG1222'!$D:$D,'ALL 2022'!$D:$D)</f>
        <v>0</v>
      </c>
      <c r="AP69" s="12">
        <f>+SUMIFS('BLG1222'!$I:$I,'BLG1222'!$A:$A,'ALL 2022'!$2:$2,'BLG1222'!$D:$D,'ALL 2022'!$D:$D)</f>
        <v>0</v>
      </c>
      <c r="AQ69" s="164">
        <f t="shared" ref="AQ69:AQ132" si="9">+SUM(G69:AP69)</f>
        <v>41176740</v>
      </c>
      <c r="AR69" s="165">
        <f t="shared" ref="AR69:AR132" si="10">+AQ69/$AT$2</f>
        <v>8708.1113660635929</v>
      </c>
    </row>
    <row r="70" spans="1:44" hidden="1" x14ac:dyDescent="0.25">
      <c r="A70" s="11" t="str">
        <f t="shared" si="6"/>
        <v>2</v>
      </c>
      <c r="B70" s="11" t="str">
        <f t="shared" si="7"/>
        <v>21</v>
      </c>
      <c r="C70" s="11" t="str">
        <f t="shared" si="8"/>
        <v>215</v>
      </c>
      <c r="D70" s="23">
        <v>21590000</v>
      </c>
      <c r="E70" s="197" t="s">
        <v>3216</v>
      </c>
      <c r="F70" s="24" t="s">
        <v>1149</v>
      </c>
      <c r="G70" s="12">
        <f>+SUMIFS('BLG1222'!$I:$I,'BLG1222'!$A:$A,'ALL 2022'!$2:$2,'BLG1222'!$D:$D,'ALL 2022'!$D:$D)</f>
        <v>0</v>
      </c>
      <c r="H70" s="12">
        <f>+SUMIFS('BLG1222'!$I:$I,'BLG1222'!$A:$A,'ALL 2022'!$2:$2,'BLG1222'!$D:$D,'ALL 2022'!$D:$D)</f>
        <v>0</v>
      </c>
      <c r="I70" s="12">
        <f>+SUMIFS('BLG1222'!$I:$I,'BLG1222'!$A:$A,'ALL 2022'!$2:$2,'BLG1222'!$D:$D,'ALL 2022'!$D:$D)</f>
        <v>161947046.59999999</v>
      </c>
      <c r="J70" s="12">
        <f>+SUMIFS('BLG1222'!$I:$I,'BLG1222'!$A:$A,'ALL 2022'!$2:$2,'BLG1222'!$D:$D,'ALL 2022'!$D:$D)</f>
        <v>0</v>
      </c>
      <c r="K70" s="12">
        <f>+SUMIFS('BLG1222'!$I:$I,'BLG1222'!$A:$A,'ALL 2022'!$2:$2,'BLG1222'!$D:$D,'ALL 2022'!$D:$D)</f>
        <v>0</v>
      </c>
      <c r="L70" s="12">
        <f>+SUMIFS('BLG1222'!$I:$I,'BLG1222'!$A:$A,'ALL 2022'!$2:$2,'BLG1222'!$D:$D,'ALL 2022'!$D:$D)</f>
        <v>0</v>
      </c>
      <c r="M70" s="12">
        <f>+SUMIFS('BLG1222'!$I:$I,'BLG1222'!$A:$A,'ALL 2022'!$2:$2,'BLG1222'!$D:$D,'ALL 2022'!$D:$D)</f>
        <v>0</v>
      </c>
      <c r="N70" s="12">
        <f>+SUMIFS('BLG1222'!$I:$I,'BLG1222'!$A:$A,'ALL 2022'!$2:$2,'BLG1222'!$D:$D,'ALL 2022'!$D:$D)</f>
        <v>0</v>
      </c>
      <c r="O70" s="12">
        <f>+SUMIFS('BLG1222'!$I:$I,'BLG1222'!$A:$A,'ALL 2022'!$2:$2,'BLG1222'!$D:$D,'ALL 2022'!$D:$D)</f>
        <v>0</v>
      </c>
      <c r="P70" s="12">
        <f>+SUMIFS('BLG1222'!$I:$I,'BLG1222'!$A:$A,'ALL 2022'!$2:$2,'BLG1222'!$D:$D,'ALL 2022'!$D:$D)</f>
        <v>0</v>
      </c>
      <c r="Q70" s="12">
        <f>+SUMIFS('BLG1222'!$I:$I,'BLG1222'!$A:$A,'ALL 2022'!$2:$2,'BLG1222'!$D:$D,'ALL 2022'!$D:$D)</f>
        <v>0</v>
      </c>
      <c r="R70" s="12">
        <f>+SUMIFS('BLG1222'!$I:$I,'BLG1222'!$A:$A,'ALL 2022'!$2:$2,'BLG1222'!$D:$D,'ALL 2022'!$D:$D)</f>
        <v>0</v>
      </c>
      <c r="S70" s="12">
        <f>+SUMIFS('BLG1222'!$I:$I,'BLG1222'!$A:$A,'ALL 2022'!$2:$2,'BLG1222'!$D:$D,'ALL 2022'!$D:$D)</f>
        <v>0</v>
      </c>
      <c r="T70" s="12">
        <f>+SUMIFS('BLG1222'!$I:$I,'BLG1222'!$A:$A,'ALL 2022'!$2:$2,'BLG1222'!$D:$D,'ALL 2022'!$D:$D)</f>
        <v>0</v>
      </c>
      <c r="U70" s="12">
        <f>+SUMIFS('BLG1222'!$I:$I,'BLG1222'!$A:$A,'ALL 2022'!$2:$2,'BLG1222'!$D:$D,'ALL 2022'!$D:$D)</f>
        <v>0</v>
      </c>
      <c r="V70" s="12">
        <f>+SUMIFS('BLG1222'!$I:$I,'BLG1222'!$A:$A,'ALL 2022'!$2:$2,'BLG1222'!$D:$D,'ALL 2022'!$D:$D)</f>
        <v>0</v>
      </c>
      <c r="W70" s="12">
        <f>+SUMIFS('BLG1222'!$I:$I,'BLG1222'!$A:$A,'ALL 2022'!$2:$2,'BLG1222'!$D:$D,'ALL 2022'!$D:$D)</f>
        <v>0</v>
      </c>
      <c r="X70" s="12">
        <f>+SUMIFS('BLG1222'!$I:$I,'BLG1222'!$A:$A,'ALL 2022'!$2:$2,'BLG1222'!$D:$D,'ALL 2022'!$D:$D)</f>
        <v>0</v>
      </c>
      <c r="Y70" s="12">
        <f>+SUMIFS('BLG1222'!$I:$I,'BLG1222'!$A:$A,'ALL 2022'!$2:$2,'BLG1222'!$D:$D,'ALL 2022'!$D:$D)</f>
        <v>0</v>
      </c>
      <c r="Z70" s="12">
        <f>+SUMIFS('BLG1222'!$I:$I,'BLG1222'!$A:$A,'ALL 2022'!$2:$2,'BLG1222'!$D:$D,'ALL 2022'!$D:$D)</f>
        <v>0</v>
      </c>
      <c r="AA70" s="12">
        <f>+SUMIFS('BLG1222'!$I:$I,'BLG1222'!$A:$A,'ALL 2022'!$2:$2,'BLG1222'!$D:$D,'ALL 2022'!$D:$D)</f>
        <v>0</v>
      </c>
      <c r="AB70" s="12">
        <f>+SUMIFS('BLG1222'!$I:$I,'BLG1222'!$A:$A,'ALL 2022'!$2:$2,'BLG1222'!$D:$D,'ALL 2022'!$D:$D)</f>
        <v>0</v>
      </c>
      <c r="AC70" s="12">
        <f>+SUMIFS('BLG1222'!$I:$I,'BLG1222'!$A:$A,'ALL 2022'!$2:$2,'BLG1222'!$D:$D,'ALL 2022'!$D:$D)</f>
        <v>0</v>
      </c>
      <c r="AD70" s="12">
        <f>+SUMIFS('BLG1222'!$I:$I,'BLG1222'!$A:$A,'ALL 2022'!$2:$2,'BLG1222'!$D:$D,'ALL 2022'!$D:$D)</f>
        <v>0</v>
      </c>
      <c r="AE70" s="12">
        <f>+SUMIFS('BLG1222'!$I:$I,'BLG1222'!$A:$A,'ALL 2022'!$2:$2,'BLG1222'!$D:$D,'ALL 2022'!$D:$D)</f>
        <v>0</v>
      </c>
      <c r="AF70" s="12">
        <f>+SUMIFS('BLG1222'!$I:$I,'BLG1222'!$A:$A,'ALL 2022'!$2:$2,'BLG1222'!$D:$D,'ALL 2022'!$D:$D)</f>
        <v>0</v>
      </c>
      <c r="AG70" s="12">
        <f>+SUMIFS('BLG1222'!$I:$I,'BLG1222'!$A:$A,'ALL 2022'!$2:$2,'BLG1222'!$D:$D,'ALL 2022'!$D:$D)</f>
        <v>0</v>
      </c>
      <c r="AH70" s="12">
        <f>+SUMIFS('BLG1222'!$I:$I,'BLG1222'!$A:$A,'ALL 2022'!$2:$2,'BLG1222'!$D:$D,'ALL 2022'!$D:$D)</f>
        <v>0</v>
      </c>
      <c r="AI70" s="12">
        <f>+SUMIFS('BLG1222'!$I:$I,'BLG1222'!$A:$A,'ALL 2022'!$2:$2,'BLG1222'!$D:$D,'ALL 2022'!$D:$D)</f>
        <v>0</v>
      </c>
      <c r="AJ70" s="12">
        <f>+SUMIFS('BLG1222'!$I:$I,'BLG1222'!$A:$A,'ALL 2022'!$2:$2,'BLG1222'!$D:$D,'ALL 2022'!$D:$D)</f>
        <v>0</v>
      </c>
      <c r="AK70" s="12">
        <f>+SUMIFS('BLG1222'!$I:$I,'BLG1222'!$A:$A,'ALL 2022'!$2:$2,'BLG1222'!$D:$D,'ALL 2022'!$D:$D)</f>
        <v>0</v>
      </c>
      <c r="AL70" s="12">
        <f>+SUMIFS('BLG1222'!$I:$I,'BLG1222'!$A:$A,'ALL 2022'!$2:$2,'BLG1222'!$D:$D,'ALL 2022'!$D:$D)</f>
        <v>0</v>
      </c>
      <c r="AM70" s="12">
        <f>+SUMIFS('BLG1222'!$I:$I,'BLG1222'!$A:$A,'ALL 2022'!$2:$2,'BLG1222'!$D:$D,'ALL 2022'!$D:$D)</f>
        <v>0</v>
      </c>
      <c r="AN70" s="12">
        <f>+SUMIFS('BLG1222'!$I:$I,'BLG1222'!$A:$A,'ALL 2022'!$2:$2,'BLG1222'!$D:$D,'ALL 2022'!$D:$D)</f>
        <v>0</v>
      </c>
      <c r="AO70" s="12">
        <f>+SUMIFS('BLG1222'!$I:$I,'BLG1222'!$A:$A,'ALL 2022'!$2:$2,'BLG1222'!$D:$D,'ALL 2022'!$D:$D)</f>
        <v>0</v>
      </c>
      <c r="AP70" s="12">
        <f>+SUMIFS('BLG1222'!$I:$I,'BLG1222'!$A:$A,'ALL 2022'!$2:$2,'BLG1222'!$D:$D,'ALL 2022'!$D:$D)</f>
        <v>0</v>
      </c>
      <c r="AQ70" s="164">
        <f t="shared" si="9"/>
        <v>161947046.59999999</v>
      </c>
      <c r="AR70" s="165">
        <f t="shared" si="10"/>
        <v>34248.775332818725</v>
      </c>
    </row>
    <row r="71" spans="1:44" hidden="1" x14ac:dyDescent="0.25">
      <c r="A71" s="11" t="str">
        <f t="shared" si="6"/>
        <v>2</v>
      </c>
      <c r="B71" s="11" t="str">
        <f t="shared" si="7"/>
        <v>21</v>
      </c>
      <c r="C71" s="11" t="str">
        <f t="shared" si="8"/>
        <v>218</v>
      </c>
      <c r="D71" s="23">
        <v>21800000</v>
      </c>
      <c r="E71" s="197" t="s">
        <v>3220</v>
      </c>
      <c r="F71" s="24" t="s">
        <v>50</v>
      </c>
      <c r="G71" s="12">
        <f>+SUMIFS('BLG1222'!$I:$I,'BLG1222'!$A:$A,'ALL 2022'!$2:$2,'BLG1222'!$D:$D,'ALL 2022'!$D:$D)</f>
        <v>0</v>
      </c>
      <c r="H71" s="12">
        <f>+SUMIFS('BLG1222'!$I:$I,'BLG1222'!$A:$A,'ALL 2022'!$2:$2,'BLG1222'!$D:$D,'ALL 2022'!$D:$D)</f>
        <v>38746882.020000003</v>
      </c>
      <c r="I71" s="12">
        <f>+SUMIFS('BLG1222'!$I:$I,'BLG1222'!$A:$A,'ALL 2022'!$2:$2,'BLG1222'!$D:$D,'ALL 2022'!$D:$D)</f>
        <v>0</v>
      </c>
      <c r="J71" s="12">
        <f>+SUMIFS('BLG1222'!$I:$I,'BLG1222'!$A:$A,'ALL 2022'!$2:$2,'BLG1222'!$D:$D,'ALL 2022'!$D:$D)</f>
        <v>0</v>
      </c>
      <c r="K71" s="12">
        <f>+SUMIFS('BLG1222'!$I:$I,'BLG1222'!$A:$A,'ALL 2022'!$2:$2,'BLG1222'!$D:$D,'ALL 2022'!$D:$D)</f>
        <v>0</v>
      </c>
      <c r="L71" s="12">
        <f>+SUMIFS('BLG1222'!$I:$I,'BLG1222'!$A:$A,'ALL 2022'!$2:$2,'BLG1222'!$D:$D,'ALL 2022'!$D:$D)</f>
        <v>0</v>
      </c>
      <c r="M71" s="12">
        <f>+SUMIFS('BLG1222'!$I:$I,'BLG1222'!$A:$A,'ALL 2022'!$2:$2,'BLG1222'!$D:$D,'ALL 2022'!$D:$D)</f>
        <v>0</v>
      </c>
      <c r="N71" s="12">
        <f>+SUMIFS('BLG1222'!$I:$I,'BLG1222'!$A:$A,'ALL 2022'!$2:$2,'BLG1222'!$D:$D,'ALL 2022'!$D:$D)</f>
        <v>0</v>
      </c>
      <c r="O71" s="12">
        <f>+SUMIFS('BLG1222'!$I:$I,'BLG1222'!$A:$A,'ALL 2022'!$2:$2,'BLG1222'!$D:$D,'ALL 2022'!$D:$D)</f>
        <v>0</v>
      </c>
      <c r="P71" s="12">
        <f>+SUMIFS('BLG1222'!$I:$I,'BLG1222'!$A:$A,'ALL 2022'!$2:$2,'BLG1222'!$D:$D,'ALL 2022'!$D:$D)</f>
        <v>0</v>
      </c>
      <c r="Q71" s="12">
        <f>+SUMIFS('BLG1222'!$I:$I,'BLG1222'!$A:$A,'ALL 2022'!$2:$2,'BLG1222'!$D:$D,'ALL 2022'!$D:$D)</f>
        <v>0</v>
      </c>
      <c r="R71" s="12">
        <f>+SUMIFS('BLG1222'!$I:$I,'BLG1222'!$A:$A,'ALL 2022'!$2:$2,'BLG1222'!$D:$D,'ALL 2022'!$D:$D)</f>
        <v>0</v>
      </c>
      <c r="S71" s="12">
        <f>+SUMIFS('BLG1222'!$I:$I,'BLG1222'!$A:$A,'ALL 2022'!$2:$2,'BLG1222'!$D:$D,'ALL 2022'!$D:$D)</f>
        <v>30223951.079999998</v>
      </c>
      <c r="T71" s="12">
        <f>+SUMIFS('BLG1222'!$I:$I,'BLG1222'!$A:$A,'ALL 2022'!$2:$2,'BLG1222'!$D:$D,'ALL 2022'!$D:$D)</f>
        <v>0</v>
      </c>
      <c r="U71" s="12">
        <f>+SUMIFS('BLG1222'!$I:$I,'BLG1222'!$A:$A,'ALL 2022'!$2:$2,'BLG1222'!$D:$D,'ALL 2022'!$D:$D)</f>
        <v>0</v>
      </c>
      <c r="V71" s="12">
        <f>+SUMIFS('BLG1222'!$I:$I,'BLG1222'!$A:$A,'ALL 2022'!$2:$2,'BLG1222'!$D:$D,'ALL 2022'!$D:$D)</f>
        <v>0</v>
      </c>
      <c r="W71" s="12">
        <f>+SUMIFS('BLG1222'!$I:$I,'BLG1222'!$A:$A,'ALL 2022'!$2:$2,'BLG1222'!$D:$D,'ALL 2022'!$D:$D)</f>
        <v>0</v>
      </c>
      <c r="X71" s="12">
        <f>+SUMIFS('BLG1222'!$I:$I,'BLG1222'!$A:$A,'ALL 2022'!$2:$2,'BLG1222'!$D:$D,'ALL 2022'!$D:$D)</f>
        <v>0</v>
      </c>
      <c r="Y71" s="12">
        <f>+SUMIFS('BLG1222'!$I:$I,'BLG1222'!$A:$A,'ALL 2022'!$2:$2,'BLG1222'!$D:$D,'ALL 2022'!$D:$D)</f>
        <v>0</v>
      </c>
      <c r="Z71" s="12">
        <f>+SUMIFS('BLG1222'!$I:$I,'BLG1222'!$A:$A,'ALL 2022'!$2:$2,'BLG1222'!$D:$D,'ALL 2022'!$D:$D)</f>
        <v>0</v>
      </c>
      <c r="AA71" s="12">
        <f>+SUMIFS('BLG1222'!$I:$I,'BLG1222'!$A:$A,'ALL 2022'!$2:$2,'BLG1222'!$D:$D,'ALL 2022'!$D:$D)</f>
        <v>0</v>
      </c>
      <c r="AB71" s="12">
        <f>+SUMIFS('BLG1222'!$I:$I,'BLG1222'!$A:$A,'ALL 2022'!$2:$2,'BLG1222'!$D:$D,'ALL 2022'!$D:$D)</f>
        <v>0</v>
      </c>
      <c r="AC71" s="12">
        <f>+SUMIFS('BLG1222'!$I:$I,'BLG1222'!$A:$A,'ALL 2022'!$2:$2,'BLG1222'!$D:$D,'ALL 2022'!$D:$D)</f>
        <v>126264472.86</v>
      </c>
      <c r="AD71" s="12">
        <f>+SUMIFS('BLG1222'!$I:$I,'BLG1222'!$A:$A,'ALL 2022'!$2:$2,'BLG1222'!$D:$D,'ALL 2022'!$D:$D)</f>
        <v>0</v>
      </c>
      <c r="AE71" s="12">
        <f>+SUMIFS('BLG1222'!$I:$I,'BLG1222'!$A:$A,'ALL 2022'!$2:$2,'BLG1222'!$D:$D,'ALL 2022'!$D:$D)</f>
        <v>0</v>
      </c>
      <c r="AF71" s="12">
        <f>+SUMIFS('BLG1222'!$I:$I,'BLG1222'!$A:$A,'ALL 2022'!$2:$2,'BLG1222'!$D:$D,'ALL 2022'!$D:$D)</f>
        <v>0</v>
      </c>
      <c r="AG71" s="12">
        <f>+SUMIFS('BLG1222'!$I:$I,'BLG1222'!$A:$A,'ALL 2022'!$2:$2,'BLG1222'!$D:$D,'ALL 2022'!$D:$D)</f>
        <v>0</v>
      </c>
      <c r="AH71" s="12">
        <f>+SUMIFS('BLG1222'!$I:$I,'BLG1222'!$A:$A,'ALL 2022'!$2:$2,'BLG1222'!$D:$D,'ALL 2022'!$D:$D)</f>
        <v>0</v>
      </c>
      <c r="AI71" s="12">
        <f>+SUMIFS('BLG1222'!$I:$I,'BLG1222'!$A:$A,'ALL 2022'!$2:$2,'BLG1222'!$D:$D,'ALL 2022'!$D:$D)</f>
        <v>0</v>
      </c>
      <c r="AJ71" s="12">
        <f>+SUMIFS('BLG1222'!$I:$I,'BLG1222'!$A:$A,'ALL 2022'!$2:$2,'BLG1222'!$D:$D,'ALL 2022'!$D:$D)</f>
        <v>0</v>
      </c>
      <c r="AK71" s="12">
        <f>+SUMIFS('BLG1222'!$I:$I,'BLG1222'!$A:$A,'ALL 2022'!$2:$2,'BLG1222'!$D:$D,'ALL 2022'!$D:$D)</f>
        <v>0</v>
      </c>
      <c r="AL71" s="12">
        <f>+SUMIFS('BLG1222'!$I:$I,'BLG1222'!$A:$A,'ALL 2022'!$2:$2,'BLG1222'!$D:$D,'ALL 2022'!$D:$D)</f>
        <v>398546199.70999998</v>
      </c>
      <c r="AM71" s="12">
        <f>+SUMIFS('BLG1222'!$I:$I,'BLG1222'!$A:$A,'ALL 2022'!$2:$2,'BLG1222'!$D:$D,'ALL 2022'!$D:$D)</f>
        <v>0</v>
      </c>
      <c r="AN71" s="12">
        <f>+SUMIFS('BLG1222'!$I:$I,'BLG1222'!$A:$A,'ALL 2022'!$2:$2,'BLG1222'!$D:$D,'ALL 2022'!$D:$D)</f>
        <v>0</v>
      </c>
      <c r="AO71" s="12">
        <f>+SUMIFS('BLG1222'!$I:$I,'BLG1222'!$A:$A,'ALL 2022'!$2:$2,'BLG1222'!$D:$D,'ALL 2022'!$D:$D)</f>
        <v>0</v>
      </c>
      <c r="AP71" s="12">
        <f>+SUMIFS('BLG1222'!$I:$I,'BLG1222'!$A:$A,'ALL 2022'!$2:$2,'BLG1222'!$D:$D,'ALL 2022'!$D:$D)</f>
        <v>0</v>
      </c>
      <c r="AQ71" s="164">
        <f t="shared" si="9"/>
        <v>593781505.66999996</v>
      </c>
      <c r="AR71" s="165">
        <f t="shared" si="10"/>
        <v>125573.697152404</v>
      </c>
    </row>
    <row r="72" spans="1:44" hidden="1" x14ac:dyDescent="0.25">
      <c r="A72" s="11" t="str">
        <f t="shared" si="6"/>
        <v>2</v>
      </c>
      <c r="B72" s="11" t="str">
        <f t="shared" si="7"/>
        <v>21</v>
      </c>
      <c r="C72" s="11" t="str">
        <f t="shared" si="8"/>
        <v>218</v>
      </c>
      <c r="D72" s="60">
        <v>21810000</v>
      </c>
      <c r="E72" s="197" t="s">
        <v>3333</v>
      </c>
      <c r="F72" s="24" t="s">
        <v>1996</v>
      </c>
      <c r="G72" s="12">
        <f>+SUMIFS('BLG1222'!$I:$I,'BLG1222'!$A:$A,'ALL 2022'!$2:$2,'BLG1222'!$D:$D,'ALL 2022'!$D:$D)</f>
        <v>3285542667.3400002</v>
      </c>
      <c r="H72" s="12">
        <f>+SUMIFS('BLG1222'!$I:$I,'BLG1222'!$A:$A,'ALL 2022'!$2:$2,'BLG1222'!$D:$D,'ALL 2022'!$D:$D)</f>
        <v>1794337.1</v>
      </c>
      <c r="I72" s="12">
        <f>+SUMIFS('BLG1222'!$I:$I,'BLG1222'!$A:$A,'ALL 2022'!$2:$2,'BLG1222'!$D:$D,'ALL 2022'!$D:$D)</f>
        <v>660160231.37899995</v>
      </c>
      <c r="J72" s="12">
        <f>+SUMIFS('BLG1222'!$I:$I,'BLG1222'!$A:$A,'ALL 2022'!$2:$2,'BLG1222'!$D:$D,'ALL 2022'!$D:$D)</f>
        <v>1104272835.24</v>
      </c>
      <c r="K72" s="12">
        <f>+SUMIFS('BLG1222'!$I:$I,'BLG1222'!$A:$A,'ALL 2022'!$2:$2,'BLG1222'!$D:$D,'ALL 2022'!$D:$D)</f>
        <v>15939219989.75</v>
      </c>
      <c r="L72" s="12">
        <f>+SUMIFS('BLG1222'!$I:$I,'BLG1222'!$A:$A,'ALL 2022'!$2:$2,'BLG1222'!$D:$D,'ALL 2022'!$D:$D)</f>
        <v>159302208.13</v>
      </c>
      <c r="M72" s="12">
        <f>+SUMIFS('BLG1222'!$I:$I,'BLG1222'!$A:$A,'ALL 2022'!$2:$2,'BLG1222'!$D:$D,'ALL 2022'!$D:$D)</f>
        <v>337102084.47000003</v>
      </c>
      <c r="N72" s="12">
        <f>+SUMIFS('BLG1222'!$I:$I,'BLG1222'!$A:$A,'ALL 2022'!$2:$2,'BLG1222'!$D:$D,'ALL 2022'!$D:$D)</f>
        <v>0</v>
      </c>
      <c r="O72" s="12">
        <f>+SUMIFS('BLG1222'!$I:$I,'BLG1222'!$A:$A,'ALL 2022'!$2:$2,'BLG1222'!$D:$D,'ALL 2022'!$D:$D)</f>
        <v>826539941.46000004</v>
      </c>
      <c r="P72" s="12">
        <f>+SUMIFS('BLG1222'!$I:$I,'BLG1222'!$A:$A,'ALL 2022'!$2:$2,'BLG1222'!$D:$D,'ALL 2022'!$D:$D)</f>
        <v>17544905.75</v>
      </c>
      <c r="Q72" s="12">
        <f>+SUMIFS('BLG1222'!$I:$I,'BLG1222'!$A:$A,'ALL 2022'!$2:$2,'BLG1222'!$D:$D,'ALL 2022'!$D:$D)</f>
        <v>0</v>
      </c>
      <c r="R72" s="12">
        <f>+SUMIFS('BLG1222'!$I:$I,'BLG1222'!$A:$A,'ALL 2022'!$2:$2,'BLG1222'!$D:$D,'ALL 2022'!$D:$D)</f>
        <v>139033989.22</v>
      </c>
      <c r="S72" s="12">
        <f>+SUMIFS('BLG1222'!$I:$I,'BLG1222'!$A:$A,'ALL 2022'!$2:$2,'BLG1222'!$D:$D,'ALL 2022'!$D:$D)</f>
        <v>376945574.45999998</v>
      </c>
      <c r="T72" s="12">
        <f>+SUMIFS('BLG1222'!$I:$I,'BLG1222'!$A:$A,'ALL 2022'!$2:$2,'BLG1222'!$D:$D,'ALL 2022'!$D:$D)</f>
        <v>387099971.66000003</v>
      </c>
      <c r="U72" s="12">
        <f>+SUMIFS('BLG1222'!$I:$I,'BLG1222'!$A:$A,'ALL 2022'!$2:$2,'BLG1222'!$D:$D,'ALL 2022'!$D:$D)</f>
        <v>0</v>
      </c>
      <c r="V72" s="12">
        <f>+SUMIFS('BLG1222'!$I:$I,'BLG1222'!$A:$A,'ALL 2022'!$2:$2,'BLG1222'!$D:$D,'ALL 2022'!$D:$D)</f>
        <v>6032625</v>
      </c>
      <c r="W72" s="12">
        <f>+SUMIFS('BLG1222'!$I:$I,'BLG1222'!$A:$A,'ALL 2022'!$2:$2,'BLG1222'!$D:$D,'ALL 2022'!$D:$D)</f>
        <v>1196138590.03</v>
      </c>
      <c r="X72" s="12">
        <f>+SUMIFS('BLG1222'!$I:$I,'BLG1222'!$A:$A,'ALL 2022'!$2:$2,'BLG1222'!$D:$D,'ALL 2022'!$D:$D)</f>
        <v>69407608.599999994</v>
      </c>
      <c r="Y72" s="12">
        <f>+SUMIFS('BLG1222'!$I:$I,'BLG1222'!$A:$A,'ALL 2022'!$2:$2,'BLG1222'!$D:$D,'ALL 2022'!$D:$D)</f>
        <v>0</v>
      </c>
      <c r="Z72" s="12">
        <f>+SUMIFS('BLG1222'!$I:$I,'BLG1222'!$A:$A,'ALL 2022'!$2:$2,'BLG1222'!$D:$D,'ALL 2022'!$D:$D)</f>
        <v>0</v>
      </c>
      <c r="AA72" s="12">
        <f>+SUMIFS('BLG1222'!$I:$I,'BLG1222'!$A:$A,'ALL 2022'!$2:$2,'BLG1222'!$D:$D,'ALL 2022'!$D:$D)</f>
        <v>315651130.91000003</v>
      </c>
      <c r="AB72" s="12">
        <f>+SUMIFS('BLG1222'!$I:$I,'BLG1222'!$A:$A,'ALL 2022'!$2:$2,'BLG1222'!$D:$D,'ALL 2022'!$D:$D)</f>
        <v>1216554175.53</v>
      </c>
      <c r="AC72" s="12">
        <f>+SUMIFS('BLG1222'!$I:$I,'BLG1222'!$A:$A,'ALL 2022'!$2:$2,'BLG1222'!$D:$D,'ALL 2022'!$D:$D)</f>
        <v>6023266104.1059999</v>
      </c>
      <c r="AD72" s="12">
        <f>+SUMIFS('BLG1222'!$I:$I,'BLG1222'!$A:$A,'ALL 2022'!$2:$2,'BLG1222'!$D:$D,'ALL 2022'!$D:$D)</f>
        <v>0</v>
      </c>
      <c r="AE72" s="12">
        <f>+SUMIFS('BLG1222'!$I:$I,'BLG1222'!$A:$A,'ALL 2022'!$2:$2,'BLG1222'!$D:$D,'ALL 2022'!$D:$D)</f>
        <v>1225785</v>
      </c>
      <c r="AF72" s="12">
        <f>+SUMIFS('BLG1222'!$I:$I,'BLG1222'!$A:$A,'ALL 2022'!$2:$2,'BLG1222'!$D:$D,'ALL 2022'!$D:$D)</f>
        <v>7740208</v>
      </c>
      <c r="AG72" s="12">
        <f>+SUMIFS('BLG1222'!$I:$I,'BLG1222'!$A:$A,'ALL 2022'!$2:$2,'BLG1222'!$D:$D,'ALL 2022'!$D:$D)</f>
        <v>8627659</v>
      </c>
      <c r="AH72" s="12">
        <f>+SUMIFS('BLG1222'!$I:$I,'BLG1222'!$A:$A,'ALL 2022'!$2:$2,'BLG1222'!$D:$D,'ALL 2022'!$D:$D)</f>
        <v>2569175</v>
      </c>
      <c r="AI72" s="12">
        <f>+SUMIFS('BLG1222'!$I:$I,'BLG1222'!$A:$A,'ALL 2022'!$2:$2,'BLG1222'!$D:$D,'ALL 2022'!$D:$D)</f>
        <v>412500</v>
      </c>
      <c r="AJ72" s="12">
        <f>+SUMIFS('BLG1222'!$I:$I,'BLG1222'!$A:$A,'ALL 2022'!$2:$2,'BLG1222'!$D:$D,'ALL 2022'!$D:$D)</f>
        <v>158205835.78</v>
      </c>
      <c r="AK72" s="12">
        <f>+SUMIFS('BLG1222'!$I:$I,'BLG1222'!$A:$A,'ALL 2022'!$2:$2,'BLG1222'!$D:$D,'ALL 2022'!$D:$D)</f>
        <v>302335124.19999999</v>
      </c>
      <c r="AL72" s="12">
        <f>+SUMIFS('BLG1222'!$I:$I,'BLG1222'!$A:$A,'ALL 2022'!$2:$2,'BLG1222'!$D:$D,'ALL 2022'!$D:$D)</f>
        <v>1769266692.9400001</v>
      </c>
      <c r="AM72" s="12">
        <f>+SUMIFS('BLG1222'!$I:$I,'BLG1222'!$A:$A,'ALL 2022'!$2:$2,'BLG1222'!$D:$D,'ALL 2022'!$D:$D)</f>
        <v>5688409509.1099997</v>
      </c>
      <c r="AN72" s="12">
        <f>+SUMIFS('BLG1222'!$I:$I,'BLG1222'!$A:$A,'ALL 2022'!$2:$2,'BLG1222'!$D:$D,'ALL 2022'!$D:$D)</f>
        <v>0</v>
      </c>
      <c r="AO72" s="12">
        <f>+SUMIFS('BLG1222'!$I:$I,'BLG1222'!$A:$A,'ALL 2022'!$2:$2,'BLG1222'!$D:$D,'ALL 2022'!$D:$D)</f>
        <v>160427303.40000001</v>
      </c>
      <c r="AP72" s="12">
        <f>+SUMIFS('BLG1222'!$I:$I,'BLG1222'!$A:$A,'ALL 2022'!$2:$2,'BLG1222'!$D:$D,'ALL 2022'!$D:$D)</f>
        <v>0</v>
      </c>
      <c r="AQ72" s="164">
        <f t="shared" si="9"/>
        <v>40160828762.564995</v>
      </c>
      <c r="AR72" s="165">
        <f t="shared" si="10"/>
        <v>8493265.1156411562</v>
      </c>
    </row>
    <row r="73" spans="1:44" hidden="1" x14ac:dyDescent="0.25">
      <c r="A73" s="11" t="str">
        <f t="shared" si="6"/>
        <v>2</v>
      </c>
      <c r="B73" s="11" t="str">
        <f t="shared" si="7"/>
        <v>21</v>
      </c>
      <c r="C73" s="11" t="str">
        <f t="shared" si="8"/>
        <v>218</v>
      </c>
      <c r="D73" s="23">
        <v>21811000</v>
      </c>
      <c r="E73" s="197" t="s">
        <v>3218</v>
      </c>
      <c r="F73" s="24" t="s">
        <v>257</v>
      </c>
      <c r="G73" s="12">
        <f>+SUMIFS('BLG1222'!$I:$I,'BLG1222'!$A:$A,'ALL 2022'!$2:$2,'BLG1222'!$D:$D,'ALL 2022'!$D:$D)</f>
        <v>2832116911.0799999</v>
      </c>
      <c r="H73" s="12">
        <f>+SUMIFS('BLG1222'!$I:$I,'BLG1222'!$A:$A,'ALL 2022'!$2:$2,'BLG1222'!$D:$D,'ALL 2022'!$D:$D)</f>
        <v>0</v>
      </c>
      <c r="I73" s="12">
        <f>+SUMIFS('BLG1222'!$I:$I,'BLG1222'!$A:$A,'ALL 2022'!$2:$2,'BLG1222'!$D:$D,'ALL 2022'!$D:$D)</f>
        <v>0</v>
      </c>
      <c r="J73" s="12">
        <f>+SUMIFS('BLG1222'!$I:$I,'BLG1222'!$A:$A,'ALL 2022'!$2:$2,'BLG1222'!$D:$D,'ALL 2022'!$D:$D)</f>
        <v>0</v>
      </c>
      <c r="K73" s="12">
        <f>+SUMIFS('BLG1222'!$I:$I,'BLG1222'!$A:$A,'ALL 2022'!$2:$2,'BLG1222'!$D:$D,'ALL 2022'!$D:$D)</f>
        <v>0</v>
      </c>
      <c r="L73" s="12">
        <f>+SUMIFS('BLG1222'!$I:$I,'BLG1222'!$A:$A,'ALL 2022'!$2:$2,'BLG1222'!$D:$D,'ALL 2022'!$D:$D)</f>
        <v>0</v>
      </c>
      <c r="M73" s="12">
        <f>+SUMIFS('BLG1222'!$I:$I,'BLG1222'!$A:$A,'ALL 2022'!$2:$2,'BLG1222'!$D:$D,'ALL 2022'!$D:$D)</f>
        <v>0</v>
      </c>
      <c r="N73" s="12">
        <f>+SUMIFS('BLG1222'!$I:$I,'BLG1222'!$A:$A,'ALL 2022'!$2:$2,'BLG1222'!$D:$D,'ALL 2022'!$D:$D)</f>
        <v>0</v>
      </c>
      <c r="O73" s="12">
        <f>+SUMIFS('BLG1222'!$I:$I,'BLG1222'!$A:$A,'ALL 2022'!$2:$2,'BLG1222'!$D:$D,'ALL 2022'!$D:$D)</f>
        <v>0</v>
      </c>
      <c r="P73" s="12">
        <f>+SUMIFS('BLG1222'!$I:$I,'BLG1222'!$A:$A,'ALL 2022'!$2:$2,'BLG1222'!$D:$D,'ALL 2022'!$D:$D)</f>
        <v>0</v>
      </c>
      <c r="Q73" s="12">
        <f>+SUMIFS('BLG1222'!$I:$I,'BLG1222'!$A:$A,'ALL 2022'!$2:$2,'BLG1222'!$D:$D,'ALL 2022'!$D:$D)</f>
        <v>0</v>
      </c>
      <c r="R73" s="12">
        <f>+SUMIFS('BLG1222'!$I:$I,'BLG1222'!$A:$A,'ALL 2022'!$2:$2,'BLG1222'!$D:$D,'ALL 2022'!$D:$D)</f>
        <v>0</v>
      </c>
      <c r="S73" s="12">
        <f>+SUMIFS('BLG1222'!$I:$I,'BLG1222'!$A:$A,'ALL 2022'!$2:$2,'BLG1222'!$D:$D,'ALL 2022'!$D:$D)</f>
        <v>0</v>
      </c>
      <c r="T73" s="12">
        <f>+SUMIFS('BLG1222'!$I:$I,'BLG1222'!$A:$A,'ALL 2022'!$2:$2,'BLG1222'!$D:$D,'ALL 2022'!$D:$D)</f>
        <v>278613721.44999999</v>
      </c>
      <c r="U73" s="12">
        <f>+SUMIFS('BLG1222'!$I:$I,'BLG1222'!$A:$A,'ALL 2022'!$2:$2,'BLG1222'!$D:$D,'ALL 2022'!$D:$D)</f>
        <v>9500000</v>
      </c>
      <c r="V73" s="12">
        <f>+SUMIFS('BLG1222'!$I:$I,'BLG1222'!$A:$A,'ALL 2022'!$2:$2,'BLG1222'!$D:$D,'ALL 2022'!$D:$D)</f>
        <v>0</v>
      </c>
      <c r="W73" s="12">
        <f>+SUMIFS('BLG1222'!$I:$I,'BLG1222'!$A:$A,'ALL 2022'!$2:$2,'BLG1222'!$D:$D,'ALL 2022'!$D:$D)</f>
        <v>0</v>
      </c>
      <c r="X73" s="12">
        <f>+SUMIFS('BLG1222'!$I:$I,'BLG1222'!$A:$A,'ALL 2022'!$2:$2,'BLG1222'!$D:$D,'ALL 2022'!$D:$D)</f>
        <v>0</v>
      </c>
      <c r="Y73" s="12">
        <f>+SUMIFS('BLG1222'!$I:$I,'BLG1222'!$A:$A,'ALL 2022'!$2:$2,'BLG1222'!$D:$D,'ALL 2022'!$D:$D)</f>
        <v>0</v>
      </c>
      <c r="Z73" s="12">
        <f>+SUMIFS('BLG1222'!$I:$I,'BLG1222'!$A:$A,'ALL 2022'!$2:$2,'BLG1222'!$D:$D,'ALL 2022'!$D:$D)</f>
        <v>0</v>
      </c>
      <c r="AA73" s="12">
        <f>+SUMIFS('BLG1222'!$I:$I,'BLG1222'!$A:$A,'ALL 2022'!$2:$2,'BLG1222'!$D:$D,'ALL 2022'!$D:$D)</f>
        <v>0</v>
      </c>
      <c r="AB73" s="12">
        <f>+SUMIFS('BLG1222'!$I:$I,'BLG1222'!$A:$A,'ALL 2022'!$2:$2,'BLG1222'!$D:$D,'ALL 2022'!$D:$D)</f>
        <v>0</v>
      </c>
      <c r="AC73" s="12">
        <f>+SUMIFS('BLG1222'!$I:$I,'BLG1222'!$A:$A,'ALL 2022'!$2:$2,'BLG1222'!$D:$D,'ALL 2022'!$D:$D)</f>
        <v>0</v>
      </c>
      <c r="AD73" s="12">
        <f>+SUMIFS('BLG1222'!$I:$I,'BLG1222'!$A:$A,'ALL 2022'!$2:$2,'BLG1222'!$D:$D,'ALL 2022'!$D:$D)</f>
        <v>0</v>
      </c>
      <c r="AE73" s="12">
        <f>+SUMIFS('BLG1222'!$I:$I,'BLG1222'!$A:$A,'ALL 2022'!$2:$2,'BLG1222'!$D:$D,'ALL 2022'!$D:$D)</f>
        <v>0</v>
      </c>
      <c r="AF73" s="12">
        <f>+SUMIFS('BLG1222'!$I:$I,'BLG1222'!$A:$A,'ALL 2022'!$2:$2,'BLG1222'!$D:$D,'ALL 2022'!$D:$D)</f>
        <v>0</v>
      </c>
      <c r="AG73" s="12">
        <f>+SUMIFS('BLG1222'!$I:$I,'BLG1222'!$A:$A,'ALL 2022'!$2:$2,'BLG1222'!$D:$D,'ALL 2022'!$D:$D)</f>
        <v>0</v>
      </c>
      <c r="AH73" s="12">
        <f>+SUMIFS('BLG1222'!$I:$I,'BLG1222'!$A:$A,'ALL 2022'!$2:$2,'BLG1222'!$D:$D,'ALL 2022'!$D:$D)</f>
        <v>0</v>
      </c>
      <c r="AI73" s="12">
        <f>+SUMIFS('BLG1222'!$I:$I,'BLG1222'!$A:$A,'ALL 2022'!$2:$2,'BLG1222'!$D:$D,'ALL 2022'!$D:$D)</f>
        <v>0</v>
      </c>
      <c r="AJ73" s="12">
        <f>+SUMIFS('BLG1222'!$I:$I,'BLG1222'!$A:$A,'ALL 2022'!$2:$2,'BLG1222'!$D:$D,'ALL 2022'!$D:$D)</f>
        <v>0</v>
      </c>
      <c r="AK73" s="12">
        <f>+SUMIFS('BLG1222'!$I:$I,'BLG1222'!$A:$A,'ALL 2022'!$2:$2,'BLG1222'!$D:$D,'ALL 2022'!$D:$D)</f>
        <v>0</v>
      </c>
      <c r="AL73" s="12">
        <f>+SUMIFS('BLG1222'!$I:$I,'BLG1222'!$A:$A,'ALL 2022'!$2:$2,'BLG1222'!$D:$D,'ALL 2022'!$D:$D)</f>
        <v>0</v>
      </c>
      <c r="AM73" s="12">
        <f>+SUMIFS('BLG1222'!$I:$I,'BLG1222'!$A:$A,'ALL 2022'!$2:$2,'BLG1222'!$D:$D,'ALL 2022'!$D:$D)</f>
        <v>0</v>
      </c>
      <c r="AN73" s="12">
        <f>+SUMIFS('BLG1222'!$I:$I,'BLG1222'!$A:$A,'ALL 2022'!$2:$2,'BLG1222'!$D:$D,'ALL 2022'!$D:$D)</f>
        <v>0</v>
      </c>
      <c r="AO73" s="12">
        <f>+SUMIFS('BLG1222'!$I:$I,'BLG1222'!$A:$A,'ALL 2022'!$2:$2,'BLG1222'!$D:$D,'ALL 2022'!$D:$D)</f>
        <v>0</v>
      </c>
      <c r="AP73" s="12">
        <f>+SUMIFS('BLG1222'!$I:$I,'BLG1222'!$A:$A,'ALL 2022'!$2:$2,'BLG1222'!$D:$D,'ALL 2022'!$D:$D)</f>
        <v>0</v>
      </c>
      <c r="AQ73" s="164">
        <f t="shared" si="9"/>
        <v>3120230632.5299997</v>
      </c>
      <c r="AR73" s="165">
        <f t="shared" si="10"/>
        <v>659870.49571856053</v>
      </c>
    </row>
    <row r="74" spans="1:44" hidden="1" x14ac:dyDescent="0.25">
      <c r="A74" s="11" t="str">
        <f t="shared" si="6"/>
        <v>2</v>
      </c>
      <c r="B74" s="11" t="str">
        <f t="shared" si="7"/>
        <v>21</v>
      </c>
      <c r="C74" s="11" t="str">
        <f t="shared" si="8"/>
        <v>218</v>
      </c>
      <c r="D74" s="23">
        <v>21820000</v>
      </c>
      <c r="E74" s="197" t="s">
        <v>3220</v>
      </c>
      <c r="F74" s="24" t="s">
        <v>52</v>
      </c>
      <c r="G74" s="12">
        <f>+SUMIFS('BLG1222'!$I:$I,'BLG1222'!$A:$A,'ALL 2022'!$2:$2,'BLG1222'!$D:$D,'ALL 2022'!$D:$D)</f>
        <v>54571397.93</v>
      </c>
      <c r="H74" s="12">
        <f>+SUMIFS('BLG1222'!$I:$I,'BLG1222'!$A:$A,'ALL 2022'!$2:$2,'BLG1222'!$D:$D,'ALL 2022'!$D:$D)</f>
        <v>102233619.11</v>
      </c>
      <c r="I74" s="12">
        <f>+SUMIFS('BLG1222'!$I:$I,'BLG1222'!$A:$A,'ALL 2022'!$2:$2,'BLG1222'!$D:$D,'ALL 2022'!$D:$D)</f>
        <v>0</v>
      </c>
      <c r="J74" s="12">
        <f>+SUMIFS('BLG1222'!$I:$I,'BLG1222'!$A:$A,'ALL 2022'!$2:$2,'BLG1222'!$D:$D,'ALL 2022'!$D:$D)</f>
        <v>90263924.530000001</v>
      </c>
      <c r="K74" s="12">
        <f>+SUMIFS('BLG1222'!$I:$I,'BLG1222'!$A:$A,'ALL 2022'!$2:$2,'BLG1222'!$D:$D,'ALL 2022'!$D:$D)</f>
        <v>116207000.5</v>
      </c>
      <c r="L74" s="12">
        <f>+SUMIFS('BLG1222'!$I:$I,'BLG1222'!$A:$A,'ALL 2022'!$2:$2,'BLG1222'!$D:$D,'ALL 2022'!$D:$D)</f>
        <v>19117906.600000001</v>
      </c>
      <c r="M74" s="12">
        <f>+SUMIFS('BLG1222'!$I:$I,'BLG1222'!$A:$A,'ALL 2022'!$2:$2,'BLG1222'!$D:$D,'ALL 2022'!$D:$D)</f>
        <v>21700815</v>
      </c>
      <c r="N74" s="12">
        <f>+SUMIFS('BLG1222'!$I:$I,'BLG1222'!$A:$A,'ALL 2022'!$2:$2,'BLG1222'!$D:$D,'ALL 2022'!$D:$D)</f>
        <v>727982452.83000004</v>
      </c>
      <c r="O74" s="12">
        <f>+SUMIFS('BLG1222'!$I:$I,'BLG1222'!$A:$A,'ALL 2022'!$2:$2,'BLG1222'!$D:$D,'ALL 2022'!$D:$D)</f>
        <v>221283855.28999999</v>
      </c>
      <c r="P74" s="12">
        <f>+SUMIFS('BLG1222'!$I:$I,'BLG1222'!$A:$A,'ALL 2022'!$2:$2,'BLG1222'!$D:$D,'ALL 2022'!$D:$D)</f>
        <v>0</v>
      </c>
      <c r="Q74" s="12">
        <f>+SUMIFS('BLG1222'!$I:$I,'BLG1222'!$A:$A,'ALL 2022'!$2:$2,'BLG1222'!$D:$D,'ALL 2022'!$D:$D)</f>
        <v>0</v>
      </c>
      <c r="R74" s="12">
        <f>+SUMIFS('BLG1222'!$I:$I,'BLG1222'!$A:$A,'ALL 2022'!$2:$2,'BLG1222'!$D:$D,'ALL 2022'!$D:$D)</f>
        <v>1793333.34</v>
      </c>
      <c r="S74" s="12">
        <f>+SUMIFS('BLG1222'!$I:$I,'BLG1222'!$A:$A,'ALL 2022'!$2:$2,'BLG1222'!$D:$D,'ALL 2022'!$D:$D)</f>
        <v>8826515.9100000001</v>
      </c>
      <c r="T74" s="12">
        <f>+SUMIFS('BLG1222'!$I:$I,'BLG1222'!$A:$A,'ALL 2022'!$2:$2,'BLG1222'!$D:$D,'ALL 2022'!$D:$D)</f>
        <v>40741293.350000001</v>
      </c>
      <c r="U74" s="12">
        <f>+SUMIFS('BLG1222'!$I:$I,'BLG1222'!$A:$A,'ALL 2022'!$2:$2,'BLG1222'!$D:$D,'ALL 2022'!$D:$D)</f>
        <v>3441791.67</v>
      </c>
      <c r="V74" s="12">
        <f>+SUMIFS('BLG1222'!$I:$I,'BLG1222'!$A:$A,'ALL 2022'!$2:$2,'BLG1222'!$D:$D,'ALL 2022'!$D:$D)</f>
        <v>4411156.05</v>
      </c>
      <c r="W74" s="12">
        <f>+SUMIFS('BLG1222'!$I:$I,'BLG1222'!$A:$A,'ALL 2022'!$2:$2,'BLG1222'!$D:$D,'ALL 2022'!$D:$D)</f>
        <v>18148124.170000002</v>
      </c>
      <c r="X74" s="12">
        <f>+SUMIFS('BLG1222'!$I:$I,'BLG1222'!$A:$A,'ALL 2022'!$2:$2,'BLG1222'!$D:$D,'ALL 2022'!$D:$D)</f>
        <v>660000</v>
      </c>
      <c r="Y74" s="12">
        <f>+SUMIFS('BLG1222'!$I:$I,'BLG1222'!$A:$A,'ALL 2022'!$2:$2,'BLG1222'!$D:$D,'ALL 2022'!$D:$D)</f>
        <v>0</v>
      </c>
      <c r="Z74" s="12">
        <f>+SUMIFS('BLG1222'!$I:$I,'BLG1222'!$A:$A,'ALL 2022'!$2:$2,'BLG1222'!$D:$D,'ALL 2022'!$D:$D)</f>
        <v>0</v>
      </c>
      <c r="AA74" s="12">
        <f>+SUMIFS('BLG1222'!$I:$I,'BLG1222'!$A:$A,'ALL 2022'!$2:$2,'BLG1222'!$D:$D,'ALL 2022'!$D:$D)</f>
        <v>0</v>
      </c>
      <c r="AB74" s="12">
        <f>+SUMIFS('BLG1222'!$I:$I,'BLG1222'!$A:$A,'ALL 2022'!$2:$2,'BLG1222'!$D:$D,'ALL 2022'!$D:$D)</f>
        <v>64917934.740000002</v>
      </c>
      <c r="AC74" s="12">
        <f>+SUMIFS('BLG1222'!$I:$I,'BLG1222'!$A:$A,'ALL 2022'!$2:$2,'BLG1222'!$D:$D,'ALL 2022'!$D:$D)</f>
        <v>35715310.93</v>
      </c>
      <c r="AD74" s="12">
        <f>+SUMIFS('BLG1222'!$I:$I,'BLG1222'!$A:$A,'ALL 2022'!$2:$2,'BLG1222'!$D:$D,'ALL 2022'!$D:$D)</f>
        <v>0</v>
      </c>
      <c r="AE74" s="12">
        <f>+SUMIFS('BLG1222'!$I:$I,'BLG1222'!$A:$A,'ALL 2022'!$2:$2,'BLG1222'!$D:$D,'ALL 2022'!$D:$D)</f>
        <v>0</v>
      </c>
      <c r="AF74" s="12">
        <f>+SUMIFS('BLG1222'!$I:$I,'BLG1222'!$A:$A,'ALL 2022'!$2:$2,'BLG1222'!$D:$D,'ALL 2022'!$D:$D)</f>
        <v>34148022.93</v>
      </c>
      <c r="AG74" s="12">
        <f>+SUMIFS('BLG1222'!$I:$I,'BLG1222'!$A:$A,'ALL 2022'!$2:$2,'BLG1222'!$D:$D,'ALL 2022'!$D:$D)</f>
        <v>0</v>
      </c>
      <c r="AH74" s="12">
        <f>+SUMIFS('BLG1222'!$I:$I,'BLG1222'!$A:$A,'ALL 2022'!$2:$2,'BLG1222'!$D:$D,'ALL 2022'!$D:$D)</f>
        <v>0</v>
      </c>
      <c r="AI74" s="12">
        <f>+SUMIFS('BLG1222'!$I:$I,'BLG1222'!$A:$A,'ALL 2022'!$2:$2,'BLG1222'!$D:$D,'ALL 2022'!$D:$D)</f>
        <v>0</v>
      </c>
      <c r="AJ74" s="12">
        <f>+SUMIFS('BLG1222'!$I:$I,'BLG1222'!$A:$A,'ALL 2022'!$2:$2,'BLG1222'!$D:$D,'ALL 2022'!$D:$D)</f>
        <v>2068000</v>
      </c>
      <c r="AK74" s="12">
        <f>+SUMIFS('BLG1222'!$I:$I,'BLG1222'!$A:$A,'ALL 2022'!$2:$2,'BLG1222'!$D:$D,'ALL 2022'!$D:$D)</f>
        <v>13068940.029999999</v>
      </c>
      <c r="AL74" s="12">
        <f>+SUMIFS('BLG1222'!$I:$I,'BLG1222'!$A:$A,'ALL 2022'!$2:$2,'BLG1222'!$D:$D,'ALL 2022'!$D:$D)</f>
        <v>14580863</v>
      </c>
      <c r="AM74" s="12">
        <f>+SUMIFS('BLG1222'!$I:$I,'BLG1222'!$A:$A,'ALL 2022'!$2:$2,'BLG1222'!$D:$D,'ALL 2022'!$D:$D)</f>
        <v>18819671.370000001</v>
      </c>
      <c r="AN74" s="12">
        <f>+SUMIFS('BLG1222'!$I:$I,'BLG1222'!$A:$A,'ALL 2022'!$2:$2,'BLG1222'!$D:$D,'ALL 2022'!$D:$D)</f>
        <v>534058036.13999999</v>
      </c>
      <c r="AO74" s="12">
        <f>+SUMIFS('BLG1222'!$I:$I,'BLG1222'!$A:$A,'ALL 2022'!$2:$2,'BLG1222'!$D:$D,'ALL 2022'!$D:$D)</f>
        <v>67272386.239999995</v>
      </c>
      <c r="AP74" s="12">
        <f>+SUMIFS('BLG1222'!$I:$I,'BLG1222'!$A:$A,'ALL 2022'!$2:$2,'BLG1222'!$D:$D,'ALL 2022'!$D:$D)</f>
        <v>137991811.33000001</v>
      </c>
      <c r="AQ74" s="164">
        <f t="shared" si="9"/>
        <v>2354024162.9899998</v>
      </c>
      <c r="AR74" s="165">
        <f t="shared" si="10"/>
        <v>497832.13944866811</v>
      </c>
    </row>
    <row r="75" spans="1:44" hidden="1" x14ac:dyDescent="0.25">
      <c r="A75" s="11" t="str">
        <f t="shared" si="6"/>
        <v>2</v>
      </c>
      <c r="B75" s="11" t="str">
        <f t="shared" si="7"/>
        <v>21</v>
      </c>
      <c r="C75" s="11" t="str">
        <f t="shared" si="8"/>
        <v>218</v>
      </c>
      <c r="D75" s="23">
        <v>21830000</v>
      </c>
      <c r="E75" s="197" t="s">
        <v>3221</v>
      </c>
      <c r="F75" s="24" t="s">
        <v>53</v>
      </c>
      <c r="G75" s="12">
        <f>+SUMIFS('BLG1222'!$I:$I,'BLG1222'!$A:$A,'ALL 2022'!$2:$2,'BLG1222'!$D:$D,'ALL 2022'!$D:$D)</f>
        <v>1041114566.6900001</v>
      </c>
      <c r="H75" s="12">
        <f>+SUMIFS('BLG1222'!$I:$I,'BLG1222'!$A:$A,'ALL 2022'!$2:$2,'BLG1222'!$D:$D,'ALL 2022'!$D:$D)</f>
        <v>36822193.869999997</v>
      </c>
      <c r="I75" s="12">
        <f>+SUMIFS('BLG1222'!$I:$I,'BLG1222'!$A:$A,'ALL 2022'!$2:$2,'BLG1222'!$D:$D,'ALL 2022'!$D:$D)</f>
        <v>1005933581.7385</v>
      </c>
      <c r="J75" s="12">
        <f>+SUMIFS('BLG1222'!$I:$I,'BLG1222'!$A:$A,'ALL 2022'!$2:$2,'BLG1222'!$D:$D,'ALL 2022'!$D:$D)</f>
        <v>1006199445.8</v>
      </c>
      <c r="K75" s="12">
        <f>+SUMIFS('BLG1222'!$I:$I,'BLG1222'!$A:$A,'ALL 2022'!$2:$2,'BLG1222'!$D:$D,'ALL 2022'!$D:$D)</f>
        <v>448683757.94</v>
      </c>
      <c r="L75" s="12">
        <f>+SUMIFS('BLG1222'!$I:$I,'BLG1222'!$A:$A,'ALL 2022'!$2:$2,'BLG1222'!$D:$D,'ALL 2022'!$D:$D)</f>
        <v>9141666.6799999997</v>
      </c>
      <c r="M75" s="12">
        <f>+SUMIFS('BLG1222'!$I:$I,'BLG1222'!$A:$A,'ALL 2022'!$2:$2,'BLG1222'!$D:$D,'ALL 2022'!$D:$D)</f>
        <v>1844200703.77</v>
      </c>
      <c r="N75" s="12">
        <f>+SUMIFS('BLG1222'!$I:$I,'BLG1222'!$A:$A,'ALL 2022'!$2:$2,'BLG1222'!$D:$D,'ALL 2022'!$D:$D)</f>
        <v>329705181.32999998</v>
      </c>
      <c r="O75" s="12">
        <f>+SUMIFS('BLG1222'!$I:$I,'BLG1222'!$A:$A,'ALL 2022'!$2:$2,'BLG1222'!$D:$D,'ALL 2022'!$D:$D)</f>
        <v>538459087.85000002</v>
      </c>
      <c r="P75" s="12">
        <f>+SUMIFS('BLG1222'!$I:$I,'BLG1222'!$A:$A,'ALL 2022'!$2:$2,'BLG1222'!$D:$D,'ALL 2022'!$D:$D)</f>
        <v>0</v>
      </c>
      <c r="Q75" s="12">
        <f>+SUMIFS('BLG1222'!$I:$I,'BLG1222'!$A:$A,'ALL 2022'!$2:$2,'BLG1222'!$D:$D,'ALL 2022'!$D:$D)</f>
        <v>0</v>
      </c>
      <c r="R75" s="12">
        <f>+SUMIFS('BLG1222'!$I:$I,'BLG1222'!$A:$A,'ALL 2022'!$2:$2,'BLG1222'!$D:$D,'ALL 2022'!$D:$D)</f>
        <v>70310075.329999998</v>
      </c>
      <c r="S75" s="12">
        <f>+SUMIFS('BLG1222'!$I:$I,'BLG1222'!$A:$A,'ALL 2022'!$2:$2,'BLG1222'!$D:$D,'ALL 2022'!$D:$D)</f>
        <v>589098340.83000004</v>
      </c>
      <c r="T75" s="12">
        <f>+SUMIFS('BLG1222'!$I:$I,'BLG1222'!$A:$A,'ALL 2022'!$2:$2,'BLG1222'!$D:$D,'ALL 2022'!$D:$D)</f>
        <v>435230973.69999999</v>
      </c>
      <c r="U75" s="12">
        <f>+SUMIFS('BLG1222'!$I:$I,'BLG1222'!$A:$A,'ALL 2022'!$2:$2,'BLG1222'!$D:$D,'ALL 2022'!$D:$D)</f>
        <v>50404885435.489998</v>
      </c>
      <c r="V75" s="12">
        <f>+SUMIFS('BLG1222'!$I:$I,'BLG1222'!$A:$A,'ALL 2022'!$2:$2,'BLG1222'!$D:$D,'ALL 2022'!$D:$D)</f>
        <v>0</v>
      </c>
      <c r="W75" s="12">
        <f>+SUMIFS('BLG1222'!$I:$I,'BLG1222'!$A:$A,'ALL 2022'!$2:$2,'BLG1222'!$D:$D,'ALL 2022'!$D:$D)</f>
        <v>1753883736.3</v>
      </c>
      <c r="X75" s="12">
        <f>+SUMIFS('BLG1222'!$I:$I,'BLG1222'!$A:$A,'ALL 2022'!$2:$2,'BLG1222'!$D:$D,'ALL 2022'!$D:$D)</f>
        <v>342025488.04000002</v>
      </c>
      <c r="Y75" s="12">
        <f>+SUMIFS('BLG1222'!$I:$I,'BLG1222'!$A:$A,'ALL 2022'!$2:$2,'BLG1222'!$D:$D,'ALL 2022'!$D:$D)</f>
        <v>0</v>
      </c>
      <c r="Z75" s="12">
        <f>+SUMIFS('BLG1222'!$I:$I,'BLG1222'!$A:$A,'ALL 2022'!$2:$2,'BLG1222'!$D:$D,'ALL 2022'!$D:$D)</f>
        <v>0</v>
      </c>
      <c r="AA75" s="12">
        <f>+SUMIFS('BLG1222'!$I:$I,'BLG1222'!$A:$A,'ALL 2022'!$2:$2,'BLG1222'!$D:$D,'ALL 2022'!$D:$D)</f>
        <v>567907282.66999996</v>
      </c>
      <c r="AB75" s="12">
        <f>+SUMIFS('BLG1222'!$I:$I,'BLG1222'!$A:$A,'ALL 2022'!$2:$2,'BLG1222'!$D:$D,'ALL 2022'!$D:$D)</f>
        <v>214381208.97999999</v>
      </c>
      <c r="AC75" s="12">
        <f>+SUMIFS('BLG1222'!$I:$I,'BLG1222'!$A:$A,'ALL 2022'!$2:$2,'BLG1222'!$D:$D,'ALL 2022'!$D:$D)</f>
        <v>92166678.870000005</v>
      </c>
      <c r="AD75" s="12">
        <f>+SUMIFS('BLG1222'!$I:$I,'BLG1222'!$A:$A,'ALL 2022'!$2:$2,'BLG1222'!$D:$D,'ALL 2022'!$D:$D)</f>
        <v>0</v>
      </c>
      <c r="AE75" s="12">
        <f>+SUMIFS('BLG1222'!$I:$I,'BLG1222'!$A:$A,'ALL 2022'!$2:$2,'BLG1222'!$D:$D,'ALL 2022'!$D:$D)</f>
        <v>0</v>
      </c>
      <c r="AF75" s="12">
        <f>+SUMIFS('BLG1222'!$I:$I,'BLG1222'!$A:$A,'ALL 2022'!$2:$2,'BLG1222'!$D:$D,'ALL 2022'!$D:$D)</f>
        <v>197472123</v>
      </c>
      <c r="AG75" s="12">
        <f>+SUMIFS('BLG1222'!$I:$I,'BLG1222'!$A:$A,'ALL 2022'!$2:$2,'BLG1222'!$D:$D,'ALL 2022'!$D:$D)</f>
        <v>19539719.66</v>
      </c>
      <c r="AH75" s="12">
        <f>+SUMIFS('BLG1222'!$I:$I,'BLG1222'!$A:$A,'ALL 2022'!$2:$2,'BLG1222'!$D:$D,'ALL 2022'!$D:$D)</f>
        <v>6502500</v>
      </c>
      <c r="AI75" s="12">
        <f>+SUMIFS('BLG1222'!$I:$I,'BLG1222'!$A:$A,'ALL 2022'!$2:$2,'BLG1222'!$D:$D,'ALL 2022'!$D:$D)</f>
        <v>0</v>
      </c>
      <c r="AJ75" s="12">
        <f>+SUMIFS('BLG1222'!$I:$I,'BLG1222'!$A:$A,'ALL 2022'!$2:$2,'BLG1222'!$D:$D,'ALL 2022'!$D:$D)</f>
        <v>0</v>
      </c>
      <c r="AK75" s="12">
        <f>+SUMIFS('BLG1222'!$I:$I,'BLG1222'!$A:$A,'ALL 2022'!$2:$2,'BLG1222'!$D:$D,'ALL 2022'!$D:$D)</f>
        <v>0</v>
      </c>
      <c r="AL75" s="12">
        <f>+SUMIFS('BLG1222'!$I:$I,'BLG1222'!$A:$A,'ALL 2022'!$2:$2,'BLG1222'!$D:$D,'ALL 2022'!$D:$D)</f>
        <v>5357364134.3800001</v>
      </c>
      <c r="AM75" s="12">
        <f>+SUMIFS('BLG1222'!$I:$I,'BLG1222'!$A:$A,'ALL 2022'!$2:$2,'BLG1222'!$D:$D,'ALL 2022'!$D:$D)</f>
        <v>665943878.32000005</v>
      </c>
      <c r="AN75" s="12">
        <f>+SUMIFS('BLG1222'!$I:$I,'BLG1222'!$A:$A,'ALL 2022'!$2:$2,'BLG1222'!$D:$D,'ALL 2022'!$D:$D)</f>
        <v>6324000</v>
      </c>
      <c r="AO75" s="12">
        <f>+SUMIFS('BLG1222'!$I:$I,'BLG1222'!$A:$A,'ALL 2022'!$2:$2,'BLG1222'!$D:$D,'ALL 2022'!$D:$D)</f>
        <v>42791787.490000002</v>
      </c>
      <c r="AP75" s="12">
        <f>+SUMIFS('BLG1222'!$I:$I,'BLG1222'!$A:$A,'ALL 2022'!$2:$2,'BLG1222'!$D:$D,'ALL 2022'!$D:$D)</f>
        <v>25200000</v>
      </c>
      <c r="AQ75" s="164">
        <f t="shared" si="9"/>
        <v>67051287548.728508</v>
      </c>
      <c r="AR75" s="165">
        <f t="shared" si="10"/>
        <v>14180094.859677598</v>
      </c>
    </row>
    <row r="76" spans="1:44" hidden="1" x14ac:dyDescent="0.25">
      <c r="A76" s="11" t="str">
        <f t="shared" si="6"/>
        <v>2</v>
      </c>
      <c r="B76" s="11" t="str">
        <f t="shared" si="7"/>
        <v>21</v>
      </c>
      <c r="C76" s="11" t="str">
        <f t="shared" si="8"/>
        <v>218</v>
      </c>
      <c r="D76" s="23">
        <v>21831000</v>
      </c>
      <c r="E76" s="197" t="s">
        <v>3221</v>
      </c>
      <c r="F76" s="24" t="s">
        <v>2078</v>
      </c>
      <c r="G76" s="12">
        <f>+SUMIFS('BLG1222'!$I:$I,'BLG1222'!$A:$A,'ALL 2022'!$2:$2,'BLG1222'!$D:$D,'ALL 2022'!$D:$D)</f>
        <v>0</v>
      </c>
      <c r="H76" s="12">
        <f>+SUMIFS('BLG1222'!$I:$I,'BLG1222'!$A:$A,'ALL 2022'!$2:$2,'BLG1222'!$D:$D,'ALL 2022'!$D:$D)</f>
        <v>0</v>
      </c>
      <c r="I76" s="12">
        <f>+SUMIFS('BLG1222'!$I:$I,'BLG1222'!$A:$A,'ALL 2022'!$2:$2,'BLG1222'!$D:$D,'ALL 2022'!$D:$D)</f>
        <v>0</v>
      </c>
      <c r="J76" s="12">
        <f>+SUMIFS('BLG1222'!$I:$I,'BLG1222'!$A:$A,'ALL 2022'!$2:$2,'BLG1222'!$D:$D,'ALL 2022'!$D:$D)</f>
        <v>0</v>
      </c>
      <c r="K76" s="12">
        <f>+SUMIFS('BLG1222'!$I:$I,'BLG1222'!$A:$A,'ALL 2022'!$2:$2,'BLG1222'!$D:$D,'ALL 2022'!$D:$D)</f>
        <v>0</v>
      </c>
      <c r="L76" s="12">
        <f>+SUMIFS('BLG1222'!$I:$I,'BLG1222'!$A:$A,'ALL 2022'!$2:$2,'BLG1222'!$D:$D,'ALL 2022'!$D:$D)</f>
        <v>0</v>
      </c>
      <c r="M76" s="12">
        <f>+SUMIFS('BLG1222'!$I:$I,'BLG1222'!$A:$A,'ALL 2022'!$2:$2,'BLG1222'!$D:$D,'ALL 2022'!$D:$D)</f>
        <v>0</v>
      </c>
      <c r="N76" s="12">
        <f>+SUMIFS('BLG1222'!$I:$I,'BLG1222'!$A:$A,'ALL 2022'!$2:$2,'BLG1222'!$D:$D,'ALL 2022'!$D:$D)</f>
        <v>283114442.13</v>
      </c>
      <c r="O76" s="12">
        <f>+SUMIFS('BLG1222'!$I:$I,'BLG1222'!$A:$A,'ALL 2022'!$2:$2,'BLG1222'!$D:$D,'ALL 2022'!$D:$D)</f>
        <v>0</v>
      </c>
      <c r="P76" s="12">
        <f>+SUMIFS('BLG1222'!$I:$I,'BLG1222'!$A:$A,'ALL 2022'!$2:$2,'BLG1222'!$D:$D,'ALL 2022'!$D:$D)</f>
        <v>0</v>
      </c>
      <c r="Q76" s="12">
        <f>+SUMIFS('BLG1222'!$I:$I,'BLG1222'!$A:$A,'ALL 2022'!$2:$2,'BLG1222'!$D:$D,'ALL 2022'!$D:$D)</f>
        <v>0</v>
      </c>
      <c r="R76" s="12">
        <f>+SUMIFS('BLG1222'!$I:$I,'BLG1222'!$A:$A,'ALL 2022'!$2:$2,'BLG1222'!$D:$D,'ALL 2022'!$D:$D)</f>
        <v>0</v>
      </c>
      <c r="S76" s="12">
        <f>+SUMIFS('BLG1222'!$I:$I,'BLG1222'!$A:$A,'ALL 2022'!$2:$2,'BLG1222'!$D:$D,'ALL 2022'!$D:$D)</f>
        <v>0</v>
      </c>
      <c r="T76" s="12">
        <f>+SUMIFS('BLG1222'!$I:$I,'BLG1222'!$A:$A,'ALL 2022'!$2:$2,'BLG1222'!$D:$D,'ALL 2022'!$D:$D)</f>
        <v>4048123622.3000002</v>
      </c>
      <c r="U76" s="12">
        <f>+SUMIFS('BLG1222'!$I:$I,'BLG1222'!$A:$A,'ALL 2022'!$2:$2,'BLG1222'!$D:$D,'ALL 2022'!$D:$D)</f>
        <v>0</v>
      </c>
      <c r="V76" s="12">
        <f>+SUMIFS('BLG1222'!$I:$I,'BLG1222'!$A:$A,'ALL 2022'!$2:$2,'BLG1222'!$D:$D,'ALL 2022'!$D:$D)</f>
        <v>0</v>
      </c>
      <c r="W76" s="12">
        <f>+SUMIFS('BLG1222'!$I:$I,'BLG1222'!$A:$A,'ALL 2022'!$2:$2,'BLG1222'!$D:$D,'ALL 2022'!$D:$D)</f>
        <v>0</v>
      </c>
      <c r="X76" s="12">
        <f>+SUMIFS('BLG1222'!$I:$I,'BLG1222'!$A:$A,'ALL 2022'!$2:$2,'BLG1222'!$D:$D,'ALL 2022'!$D:$D)</f>
        <v>0</v>
      </c>
      <c r="Y76" s="12">
        <f>+SUMIFS('BLG1222'!$I:$I,'BLG1222'!$A:$A,'ALL 2022'!$2:$2,'BLG1222'!$D:$D,'ALL 2022'!$D:$D)</f>
        <v>0</v>
      </c>
      <c r="Z76" s="12">
        <f>+SUMIFS('BLG1222'!$I:$I,'BLG1222'!$A:$A,'ALL 2022'!$2:$2,'BLG1222'!$D:$D,'ALL 2022'!$D:$D)</f>
        <v>0</v>
      </c>
      <c r="AA76" s="12">
        <f>+SUMIFS('BLG1222'!$I:$I,'BLG1222'!$A:$A,'ALL 2022'!$2:$2,'BLG1222'!$D:$D,'ALL 2022'!$D:$D)</f>
        <v>17412887.890000001</v>
      </c>
      <c r="AB76" s="12">
        <f>+SUMIFS('BLG1222'!$I:$I,'BLG1222'!$A:$A,'ALL 2022'!$2:$2,'BLG1222'!$D:$D,'ALL 2022'!$D:$D)</f>
        <v>0</v>
      </c>
      <c r="AC76" s="12">
        <f>+SUMIFS('BLG1222'!$I:$I,'BLG1222'!$A:$A,'ALL 2022'!$2:$2,'BLG1222'!$D:$D,'ALL 2022'!$D:$D)</f>
        <v>0</v>
      </c>
      <c r="AD76" s="12">
        <f>+SUMIFS('BLG1222'!$I:$I,'BLG1222'!$A:$A,'ALL 2022'!$2:$2,'BLG1222'!$D:$D,'ALL 2022'!$D:$D)</f>
        <v>0</v>
      </c>
      <c r="AE76" s="12">
        <f>+SUMIFS('BLG1222'!$I:$I,'BLG1222'!$A:$A,'ALL 2022'!$2:$2,'BLG1222'!$D:$D,'ALL 2022'!$D:$D)</f>
        <v>0</v>
      </c>
      <c r="AF76" s="12">
        <f>+SUMIFS('BLG1222'!$I:$I,'BLG1222'!$A:$A,'ALL 2022'!$2:$2,'BLG1222'!$D:$D,'ALL 2022'!$D:$D)</f>
        <v>0</v>
      </c>
      <c r="AG76" s="12">
        <f>+SUMIFS('BLG1222'!$I:$I,'BLG1222'!$A:$A,'ALL 2022'!$2:$2,'BLG1222'!$D:$D,'ALL 2022'!$D:$D)</f>
        <v>0</v>
      </c>
      <c r="AH76" s="12">
        <f>+SUMIFS('BLG1222'!$I:$I,'BLG1222'!$A:$A,'ALL 2022'!$2:$2,'BLG1222'!$D:$D,'ALL 2022'!$D:$D)</f>
        <v>0</v>
      </c>
      <c r="AI76" s="12">
        <f>+SUMIFS('BLG1222'!$I:$I,'BLG1222'!$A:$A,'ALL 2022'!$2:$2,'BLG1222'!$D:$D,'ALL 2022'!$D:$D)</f>
        <v>0</v>
      </c>
      <c r="AJ76" s="12">
        <f>+SUMIFS('BLG1222'!$I:$I,'BLG1222'!$A:$A,'ALL 2022'!$2:$2,'BLG1222'!$D:$D,'ALL 2022'!$D:$D)</f>
        <v>0</v>
      </c>
      <c r="AK76" s="12">
        <f>+SUMIFS('BLG1222'!$I:$I,'BLG1222'!$A:$A,'ALL 2022'!$2:$2,'BLG1222'!$D:$D,'ALL 2022'!$D:$D)</f>
        <v>0</v>
      </c>
      <c r="AL76" s="12">
        <f>+SUMIFS('BLG1222'!$I:$I,'BLG1222'!$A:$A,'ALL 2022'!$2:$2,'BLG1222'!$D:$D,'ALL 2022'!$D:$D)</f>
        <v>11046544151.780001</v>
      </c>
      <c r="AM76" s="12">
        <f>+SUMIFS('BLG1222'!$I:$I,'BLG1222'!$A:$A,'ALL 2022'!$2:$2,'BLG1222'!$D:$D,'ALL 2022'!$D:$D)</f>
        <v>0</v>
      </c>
      <c r="AN76" s="12">
        <f>+SUMIFS('BLG1222'!$I:$I,'BLG1222'!$A:$A,'ALL 2022'!$2:$2,'BLG1222'!$D:$D,'ALL 2022'!$D:$D)</f>
        <v>2989167</v>
      </c>
      <c r="AO76" s="12">
        <f>+SUMIFS('BLG1222'!$I:$I,'BLG1222'!$A:$A,'ALL 2022'!$2:$2,'BLG1222'!$D:$D,'ALL 2022'!$D:$D)</f>
        <v>0</v>
      </c>
      <c r="AP76" s="12">
        <f>+SUMIFS('BLG1222'!$I:$I,'BLG1222'!$A:$A,'ALL 2022'!$2:$2,'BLG1222'!$D:$D,'ALL 2022'!$D:$D)</f>
        <v>0</v>
      </c>
      <c r="AQ76" s="164">
        <f t="shared" si="9"/>
        <v>15398184271.100002</v>
      </c>
      <c r="AR76" s="165">
        <f t="shared" si="10"/>
        <v>3256428.3493036982</v>
      </c>
    </row>
    <row r="77" spans="1:44" hidden="1" x14ac:dyDescent="0.25">
      <c r="A77" s="11" t="str">
        <f t="shared" si="6"/>
        <v>2</v>
      </c>
      <c r="B77" s="11" t="str">
        <f t="shared" si="7"/>
        <v>21</v>
      </c>
      <c r="C77" s="11" t="str">
        <f t="shared" si="8"/>
        <v>218</v>
      </c>
      <c r="D77" s="23">
        <v>21832000</v>
      </c>
      <c r="E77" s="197" t="s">
        <v>3222</v>
      </c>
      <c r="F77" s="24" t="s">
        <v>2628</v>
      </c>
      <c r="G77" s="12">
        <f>+SUMIFS('BLG1222'!$I:$I,'BLG1222'!$A:$A,'ALL 2022'!$2:$2,'BLG1222'!$D:$D,'ALL 2022'!$D:$D)</f>
        <v>0</v>
      </c>
      <c r="H77" s="12">
        <f>+SUMIFS('BLG1222'!$I:$I,'BLG1222'!$A:$A,'ALL 2022'!$2:$2,'BLG1222'!$D:$D,'ALL 2022'!$D:$D)</f>
        <v>0</v>
      </c>
      <c r="I77" s="12">
        <f>+SUMIFS('BLG1222'!$I:$I,'BLG1222'!$A:$A,'ALL 2022'!$2:$2,'BLG1222'!$D:$D,'ALL 2022'!$D:$D)</f>
        <v>129327672.24150001</v>
      </c>
      <c r="J77" s="12">
        <f>+SUMIFS('BLG1222'!$I:$I,'BLG1222'!$A:$A,'ALL 2022'!$2:$2,'BLG1222'!$D:$D,'ALL 2022'!$D:$D)</f>
        <v>0</v>
      </c>
      <c r="K77" s="12">
        <f>+SUMIFS('BLG1222'!$I:$I,'BLG1222'!$A:$A,'ALL 2022'!$2:$2,'BLG1222'!$D:$D,'ALL 2022'!$D:$D)</f>
        <v>0</v>
      </c>
      <c r="L77" s="12">
        <f>+SUMIFS('BLG1222'!$I:$I,'BLG1222'!$A:$A,'ALL 2022'!$2:$2,'BLG1222'!$D:$D,'ALL 2022'!$D:$D)</f>
        <v>0</v>
      </c>
      <c r="M77" s="12">
        <f>+SUMIFS('BLG1222'!$I:$I,'BLG1222'!$A:$A,'ALL 2022'!$2:$2,'BLG1222'!$D:$D,'ALL 2022'!$D:$D)</f>
        <v>0</v>
      </c>
      <c r="N77" s="12">
        <f>+SUMIFS('BLG1222'!$I:$I,'BLG1222'!$A:$A,'ALL 2022'!$2:$2,'BLG1222'!$D:$D,'ALL 2022'!$D:$D)</f>
        <v>0</v>
      </c>
      <c r="O77" s="12">
        <f>+SUMIFS('BLG1222'!$I:$I,'BLG1222'!$A:$A,'ALL 2022'!$2:$2,'BLG1222'!$D:$D,'ALL 2022'!$D:$D)</f>
        <v>0</v>
      </c>
      <c r="P77" s="12">
        <f>+SUMIFS('BLG1222'!$I:$I,'BLG1222'!$A:$A,'ALL 2022'!$2:$2,'BLG1222'!$D:$D,'ALL 2022'!$D:$D)</f>
        <v>0</v>
      </c>
      <c r="Q77" s="12">
        <f>+SUMIFS('BLG1222'!$I:$I,'BLG1222'!$A:$A,'ALL 2022'!$2:$2,'BLG1222'!$D:$D,'ALL 2022'!$D:$D)</f>
        <v>0</v>
      </c>
      <c r="R77" s="12">
        <f>+SUMIFS('BLG1222'!$I:$I,'BLG1222'!$A:$A,'ALL 2022'!$2:$2,'BLG1222'!$D:$D,'ALL 2022'!$D:$D)</f>
        <v>0</v>
      </c>
      <c r="S77" s="12">
        <f>+SUMIFS('BLG1222'!$I:$I,'BLG1222'!$A:$A,'ALL 2022'!$2:$2,'BLG1222'!$D:$D,'ALL 2022'!$D:$D)</f>
        <v>0</v>
      </c>
      <c r="T77" s="12">
        <f>+SUMIFS('BLG1222'!$I:$I,'BLG1222'!$A:$A,'ALL 2022'!$2:$2,'BLG1222'!$D:$D,'ALL 2022'!$D:$D)</f>
        <v>0</v>
      </c>
      <c r="U77" s="12">
        <f>+SUMIFS('BLG1222'!$I:$I,'BLG1222'!$A:$A,'ALL 2022'!$2:$2,'BLG1222'!$D:$D,'ALL 2022'!$D:$D)</f>
        <v>0</v>
      </c>
      <c r="V77" s="12">
        <f>+SUMIFS('BLG1222'!$I:$I,'BLG1222'!$A:$A,'ALL 2022'!$2:$2,'BLG1222'!$D:$D,'ALL 2022'!$D:$D)</f>
        <v>0</v>
      </c>
      <c r="W77" s="12">
        <f>+SUMIFS('BLG1222'!$I:$I,'BLG1222'!$A:$A,'ALL 2022'!$2:$2,'BLG1222'!$D:$D,'ALL 2022'!$D:$D)</f>
        <v>0</v>
      </c>
      <c r="X77" s="12">
        <f>+SUMIFS('BLG1222'!$I:$I,'BLG1222'!$A:$A,'ALL 2022'!$2:$2,'BLG1222'!$D:$D,'ALL 2022'!$D:$D)</f>
        <v>0</v>
      </c>
      <c r="Y77" s="12">
        <f>+SUMIFS('BLG1222'!$I:$I,'BLG1222'!$A:$A,'ALL 2022'!$2:$2,'BLG1222'!$D:$D,'ALL 2022'!$D:$D)</f>
        <v>0</v>
      </c>
      <c r="Z77" s="12">
        <f>+SUMIFS('BLG1222'!$I:$I,'BLG1222'!$A:$A,'ALL 2022'!$2:$2,'BLG1222'!$D:$D,'ALL 2022'!$D:$D)</f>
        <v>0</v>
      </c>
      <c r="AA77" s="12">
        <f>+SUMIFS('BLG1222'!$I:$I,'BLG1222'!$A:$A,'ALL 2022'!$2:$2,'BLG1222'!$D:$D,'ALL 2022'!$D:$D)</f>
        <v>0</v>
      </c>
      <c r="AB77" s="12">
        <f>+SUMIFS('BLG1222'!$I:$I,'BLG1222'!$A:$A,'ALL 2022'!$2:$2,'BLG1222'!$D:$D,'ALL 2022'!$D:$D)</f>
        <v>0</v>
      </c>
      <c r="AC77" s="12">
        <f>+SUMIFS('BLG1222'!$I:$I,'BLG1222'!$A:$A,'ALL 2022'!$2:$2,'BLG1222'!$D:$D,'ALL 2022'!$D:$D)</f>
        <v>0</v>
      </c>
      <c r="AD77" s="12">
        <f>+SUMIFS('BLG1222'!$I:$I,'BLG1222'!$A:$A,'ALL 2022'!$2:$2,'BLG1222'!$D:$D,'ALL 2022'!$D:$D)</f>
        <v>0</v>
      </c>
      <c r="AE77" s="12">
        <f>+SUMIFS('BLG1222'!$I:$I,'BLG1222'!$A:$A,'ALL 2022'!$2:$2,'BLG1222'!$D:$D,'ALL 2022'!$D:$D)</f>
        <v>0</v>
      </c>
      <c r="AF77" s="12">
        <f>+SUMIFS('BLG1222'!$I:$I,'BLG1222'!$A:$A,'ALL 2022'!$2:$2,'BLG1222'!$D:$D,'ALL 2022'!$D:$D)</f>
        <v>0</v>
      </c>
      <c r="AG77" s="12">
        <f>+SUMIFS('BLG1222'!$I:$I,'BLG1222'!$A:$A,'ALL 2022'!$2:$2,'BLG1222'!$D:$D,'ALL 2022'!$D:$D)</f>
        <v>0</v>
      </c>
      <c r="AH77" s="12">
        <f>+SUMIFS('BLG1222'!$I:$I,'BLG1222'!$A:$A,'ALL 2022'!$2:$2,'BLG1222'!$D:$D,'ALL 2022'!$D:$D)</f>
        <v>0</v>
      </c>
      <c r="AI77" s="12">
        <f>+SUMIFS('BLG1222'!$I:$I,'BLG1222'!$A:$A,'ALL 2022'!$2:$2,'BLG1222'!$D:$D,'ALL 2022'!$D:$D)</f>
        <v>0</v>
      </c>
      <c r="AJ77" s="12">
        <f>+SUMIFS('BLG1222'!$I:$I,'BLG1222'!$A:$A,'ALL 2022'!$2:$2,'BLG1222'!$D:$D,'ALL 2022'!$D:$D)</f>
        <v>0</v>
      </c>
      <c r="AK77" s="12">
        <f>+SUMIFS('BLG1222'!$I:$I,'BLG1222'!$A:$A,'ALL 2022'!$2:$2,'BLG1222'!$D:$D,'ALL 2022'!$D:$D)</f>
        <v>0</v>
      </c>
      <c r="AL77" s="12">
        <f>+SUMIFS('BLG1222'!$I:$I,'BLG1222'!$A:$A,'ALL 2022'!$2:$2,'BLG1222'!$D:$D,'ALL 2022'!$D:$D)</f>
        <v>0</v>
      </c>
      <c r="AM77" s="12">
        <f>+SUMIFS('BLG1222'!$I:$I,'BLG1222'!$A:$A,'ALL 2022'!$2:$2,'BLG1222'!$D:$D,'ALL 2022'!$D:$D)</f>
        <v>0</v>
      </c>
      <c r="AN77" s="12">
        <f>+SUMIFS('BLG1222'!$I:$I,'BLG1222'!$A:$A,'ALL 2022'!$2:$2,'BLG1222'!$D:$D,'ALL 2022'!$D:$D)</f>
        <v>0</v>
      </c>
      <c r="AO77" s="12">
        <f>+SUMIFS('BLG1222'!$I:$I,'BLG1222'!$A:$A,'ALL 2022'!$2:$2,'BLG1222'!$D:$D,'ALL 2022'!$D:$D)</f>
        <v>0</v>
      </c>
      <c r="AP77" s="12">
        <f>+SUMIFS('BLG1222'!$I:$I,'BLG1222'!$A:$A,'ALL 2022'!$2:$2,'BLG1222'!$D:$D,'ALL 2022'!$D:$D)</f>
        <v>0</v>
      </c>
      <c r="AQ77" s="164">
        <f t="shared" si="9"/>
        <v>129327672.24150001</v>
      </c>
      <c r="AR77" s="165">
        <f t="shared" si="10"/>
        <v>27350.386956149348</v>
      </c>
    </row>
    <row r="78" spans="1:44" hidden="1" x14ac:dyDescent="0.25">
      <c r="A78" s="11" t="str">
        <f t="shared" si="6"/>
        <v>2</v>
      </c>
      <c r="B78" s="11" t="str">
        <f t="shared" si="7"/>
        <v>21</v>
      </c>
      <c r="C78" s="11" t="str">
        <f t="shared" si="8"/>
        <v>218</v>
      </c>
      <c r="D78" s="23">
        <v>21840000</v>
      </c>
      <c r="E78" s="197" t="s">
        <v>3222</v>
      </c>
      <c r="F78" s="24" t="s">
        <v>54</v>
      </c>
      <c r="G78" s="12">
        <f>+SUMIFS('BLG1222'!$I:$I,'BLG1222'!$A:$A,'ALL 2022'!$2:$2,'BLG1222'!$D:$D,'ALL 2022'!$D:$D)</f>
        <v>150797612.78</v>
      </c>
      <c r="H78" s="12">
        <f>+SUMIFS('BLG1222'!$I:$I,'BLG1222'!$A:$A,'ALL 2022'!$2:$2,'BLG1222'!$D:$D,'ALL 2022'!$D:$D)</f>
        <v>309367107.44</v>
      </c>
      <c r="I78" s="12">
        <f>+SUMIFS('BLG1222'!$I:$I,'BLG1222'!$A:$A,'ALL 2022'!$2:$2,'BLG1222'!$D:$D,'ALL 2022'!$D:$D)</f>
        <v>164056751.05989999</v>
      </c>
      <c r="J78" s="12">
        <f>+SUMIFS('BLG1222'!$I:$I,'BLG1222'!$A:$A,'ALL 2022'!$2:$2,'BLG1222'!$D:$D,'ALL 2022'!$D:$D)</f>
        <v>393728920.95999998</v>
      </c>
      <c r="K78" s="12">
        <f>+SUMIFS('BLG1222'!$I:$I,'BLG1222'!$A:$A,'ALL 2022'!$2:$2,'BLG1222'!$D:$D,'ALL 2022'!$D:$D)</f>
        <v>139776763.37</v>
      </c>
      <c r="L78" s="12">
        <f>+SUMIFS('BLG1222'!$I:$I,'BLG1222'!$A:$A,'ALL 2022'!$2:$2,'BLG1222'!$D:$D,'ALL 2022'!$D:$D)</f>
        <v>42468647.299999997</v>
      </c>
      <c r="M78" s="12">
        <f>+SUMIFS('BLG1222'!$I:$I,'BLG1222'!$A:$A,'ALL 2022'!$2:$2,'BLG1222'!$D:$D,'ALL 2022'!$D:$D)</f>
        <v>270615315.79000002</v>
      </c>
      <c r="N78" s="12">
        <f>+SUMIFS('BLG1222'!$I:$I,'BLG1222'!$A:$A,'ALL 2022'!$2:$2,'BLG1222'!$D:$D,'ALL 2022'!$D:$D)</f>
        <v>0</v>
      </c>
      <c r="O78" s="12">
        <f>+SUMIFS('BLG1222'!$I:$I,'BLG1222'!$A:$A,'ALL 2022'!$2:$2,'BLG1222'!$D:$D,'ALL 2022'!$D:$D)</f>
        <v>46005139.380000003</v>
      </c>
      <c r="P78" s="12">
        <f>+SUMIFS('BLG1222'!$I:$I,'BLG1222'!$A:$A,'ALL 2022'!$2:$2,'BLG1222'!$D:$D,'ALL 2022'!$D:$D)</f>
        <v>0</v>
      </c>
      <c r="Q78" s="12">
        <f>+SUMIFS('BLG1222'!$I:$I,'BLG1222'!$A:$A,'ALL 2022'!$2:$2,'BLG1222'!$D:$D,'ALL 2022'!$D:$D)</f>
        <v>0</v>
      </c>
      <c r="R78" s="12">
        <f>+SUMIFS('BLG1222'!$I:$I,'BLG1222'!$A:$A,'ALL 2022'!$2:$2,'BLG1222'!$D:$D,'ALL 2022'!$D:$D)</f>
        <v>1225000</v>
      </c>
      <c r="S78" s="12">
        <f>+SUMIFS('BLG1222'!$I:$I,'BLG1222'!$A:$A,'ALL 2022'!$2:$2,'BLG1222'!$D:$D,'ALL 2022'!$D:$D)</f>
        <v>46694186.25</v>
      </c>
      <c r="T78" s="12">
        <f>+SUMIFS('BLG1222'!$I:$I,'BLG1222'!$A:$A,'ALL 2022'!$2:$2,'BLG1222'!$D:$D,'ALL 2022'!$D:$D)</f>
        <v>147758034.22</v>
      </c>
      <c r="U78" s="12">
        <f>+SUMIFS('BLG1222'!$I:$I,'BLG1222'!$A:$A,'ALL 2022'!$2:$2,'BLG1222'!$D:$D,'ALL 2022'!$D:$D)</f>
        <v>72623397.400000006</v>
      </c>
      <c r="V78" s="12">
        <f>+SUMIFS('BLG1222'!$I:$I,'BLG1222'!$A:$A,'ALL 2022'!$2:$2,'BLG1222'!$D:$D,'ALL 2022'!$D:$D)</f>
        <v>10466466.779999999</v>
      </c>
      <c r="W78" s="12">
        <f>+SUMIFS('BLG1222'!$I:$I,'BLG1222'!$A:$A,'ALL 2022'!$2:$2,'BLG1222'!$D:$D,'ALL 2022'!$D:$D)</f>
        <v>74907923.840000004</v>
      </c>
      <c r="X78" s="12">
        <f>+SUMIFS('BLG1222'!$I:$I,'BLG1222'!$A:$A,'ALL 2022'!$2:$2,'BLG1222'!$D:$D,'ALL 2022'!$D:$D)</f>
        <v>21115866.260000002</v>
      </c>
      <c r="Y78" s="12">
        <f>+SUMIFS('BLG1222'!$I:$I,'BLG1222'!$A:$A,'ALL 2022'!$2:$2,'BLG1222'!$D:$D,'ALL 2022'!$D:$D)</f>
        <v>0</v>
      </c>
      <c r="Z78" s="12">
        <f>+SUMIFS('BLG1222'!$I:$I,'BLG1222'!$A:$A,'ALL 2022'!$2:$2,'BLG1222'!$D:$D,'ALL 2022'!$D:$D)</f>
        <v>0</v>
      </c>
      <c r="AA78" s="12">
        <f>+SUMIFS('BLG1222'!$I:$I,'BLG1222'!$A:$A,'ALL 2022'!$2:$2,'BLG1222'!$D:$D,'ALL 2022'!$D:$D)</f>
        <v>22230924.27</v>
      </c>
      <c r="AB78" s="12">
        <f>+SUMIFS('BLG1222'!$I:$I,'BLG1222'!$A:$A,'ALL 2022'!$2:$2,'BLG1222'!$D:$D,'ALL 2022'!$D:$D)</f>
        <v>82096678.090000004</v>
      </c>
      <c r="AC78" s="12">
        <f>+SUMIFS('BLG1222'!$I:$I,'BLG1222'!$A:$A,'ALL 2022'!$2:$2,'BLG1222'!$D:$D,'ALL 2022'!$D:$D)</f>
        <v>58138677.998999998</v>
      </c>
      <c r="AD78" s="12">
        <f>+SUMIFS('BLG1222'!$I:$I,'BLG1222'!$A:$A,'ALL 2022'!$2:$2,'BLG1222'!$D:$D,'ALL 2022'!$D:$D)</f>
        <v>0</v>
      </c>
      <c r="AE78" s="12">
        <f>+SUMIFS('BLG1222'!$I:$I,'BLG1222'!$A:$A,'ALL 2022'!$2:$2,'BLG1222'!$D:$D,'ALL 2022'!$D:$D)</f>
        <v>0</v>
      </c>
      <c r="AF78" s="12">
        <f>+SUMIFS('BLG1222'!$I:$I,'BLG1222'!$A:$A,'ALL 2022'!$2:$2,'BLG1222'!$D:$D,'ALL 2022'!$D:$D)</f>
        <v>26951317.420000002</v>
      </c>
      <c r="AG78" s="12">
        <f>+SUMIFS('BLG1222'!$I:$I,'BLG1222'!$A:$A,'ALL 2022'!$2:$2,'BLG1222'!$D:$D,'ALL 2022'!$D:$D)</f>
        <v>4866642</v>
      </c>
      <c r="AH78" s="12">
        <f>+SUMIFS('BLG1222'!$I:$I,'BLG1222'!$A:$A,'ALL 2022'!$2:$2,'BLG1222'!$D:$D,'ALL 2022'!$D:$D)</f>
        <v>5091000</v>
      </c>
      <c r="AI78" s="12">
        <f>+SUMIFS('BLG1222'!$I:$I,'BLG1222'!$A:$A,'ALL 2022'!$2:$2,'BLG1222'!$D:$D,'ALL 2022'!$D:$D)</f>
        <v>3019200</v>
      </c>
      <c r="AJ78" s="12">
        <f>+SUMIFS('BLG1222'!$I:$I,'BLG1222'!$A:$A,'ALL 2022'!$2:$2,'BLG1222'!$D:$D,'ALL 2022'!$D:$D)</f>
        <v>15765164.539999999</v>
      </c>
      <c r="AK78" s="12">
        <f>+SUMIFS('BLG1222'!$I:$I,'BLG1222'!$A:$A,'ALL 2022'!$2:$2,'BLG1222'!$D:$D,'ALL 2022'!$D:$D)</f>
        <v>122328984.04000001</v>
      </c>
      <c r="AL78" s="12">
        <f>+SUMIFS('BLG1222'!$I:$I,'BLG1222'!$A:$A,'ALL 2022'!$2:$2,'BLG1222'!$D:$D,'ALL 2022'!$D:$D)</f>
        <v>74723861.700000003</v>
      </c>
      <c r="AM78" s="12">
        <f>+SUMIFS('BLG1222'!$I:$I,'BLG1222'!$A:$A,'ALL 2022'!$2:$2,'BLG1222'!$D:$D,'ALL 2022'!$D:$D)</f>
        <v>42850777.219999999</v>
      </c>
      <c r="AN78" s="12">
        <f>+SUMIFS('BLG1222'!$I:$I,'BLG1222'!$A:$A,'ALL 2022'!$2:$2,'BLG1222'!$D:$D,'ALL 2022'!$D:$D)</f>
        <v>178862860.94999999</v>
      </c>
      <c r="AO78" s="12">
        <f>+SUMIFS('BLG1222'!$I:$I,'BLG1222'!$A:$A,'ALL 2022'!$2:$2,'BLG1222'!$D:$D,'ALL 2022'!$D:$D)</f>
        <v>425980554.87</v>
      </c>
      <c r="AP78" s="12">
        <f>+SUMIFS('BLG1222'!$I:$I,'BLG1222'!$A:$A,'ALL 2022'!$2:$2,'BLG1222'!$D:$D,'ALL 2022'!$D:$D)</f>
        <v>0</v>
      </c>
      <c r="AQ78" s="164">
        <f t="shared" si="9"/>
        <v>2954513775.9288993</v>
      </c>
      <c r="AR78" s="165">
        <f t="shared" si="10"/>
        <v>624824.47598712065</v>
      </c>
    </row>
    <row r="79" spans="1:44" hidden="1" x14ac:dyDescent="0.25">
      <c r="A79" s="11" t="str">
        <f t="shared" si="6"/>
        <v>2</v>
      </c>
      <c r="B79" s="11" t="str">
        <f t="shared" si="7"/>
        <v>21</v>
      </c>
      <c r="C79" s="11" t="str">
        <f t="shared" si="8"/>
        <v>218</v>
      </c>
      <c r="D79" s="60">
        <v>21850000</v>
      </c>
      <c r="E79" s="119" t="s">
        <v>3218</v>
      </c>
      <c r="F79" s="130" t="s">
        <v>3321</v>
      </c>
      <c r="G79" s="12">
        <f>+SUMIFS('BLG1222'!$I:$I,'BLG1222'!$A:$A,'ALL 2022'!$2:$2,'BLG1222'!$D:$D,'ALL 2022'!$D:$D)</f>
        <v>34590149.939999998</v>
      </c>
      <c r="H79" s="12">
        <f>+SUMIFS('BLG1222'!$I:$I,'BLG1222'!$A:$A,'ALL 2022'!$2:$2,'BLG1222'!$D:$D,'ALL 2022'!$D:$D)</f>
        <v>0</v>
      </c>
      <c r="I79" s="12">
        <f>+SUMIFS('BLG1222'!$I:$I,'BLG1222'!$A:$A,'ALL 2022'!$2:$2,'BLG1222'!$D:$D,'ALL 2022'!$D:$D)</f>
        <v>0</v>
      </c>
      <c r="J79" s="12">
        <f>+SUMIFS('BLG1222'!$I:$I,'BLG1222'!$A:$A,'ALL 2022'!$2:$2,'BLG1222'!$D:$D,'ALL 2022'!$D:$D)</f>
        <v>8621314.5</v>
      </c>
      <c r="K79" s="12">
        <f>+SUMIFS('BLG1222'!$I:$I,'BLG1222'!$A:$A,'ALL 2022'!$2:$2,'BLG1222'!$D:$D,'ALL 2022'!$D:$D)</f>
        <v>1195000</v>
      </c>
      <c r="L79" s="12">
        <f>+SUMIFS('BLG1222'!$I:$I,'BLG1222'!$A:$A,'ALL 2022'!$2:$2,'BLG1222'!$D:$D,'ALL 2022'!$D:$D)</f>
        <v>4304797.1399999997</v>
      </c>
      <c r="M79" s="12">
        <f>+SUMIFS('BLG1222'!$I:$I,'BLG1222'!$A:$A,'ALL 2022'!$2:$2,'BLG1222'!$D:$D,'ALL 2022'!$D:$D)</f>
        <v>53121082.329999998</v>
      </c>
      <c r="N79" s="12">
        <f>+SUMIFS('BLG1222'!$I:$I,'BLG1222'!$A:$A,'ALL 2022'!$2:$2,'BLG1222'!$D:$D,'ALL 2022'!$D:$D)</f>
        <v>0</v>
      </c>
      <c r="O79" s="12">
        <f>+SUMIFS('BLG1222'!$I:$I,'BLG1222'!$A:$A,'ALL 2022'!$2:$2,'BLG1222'!$D:$D,'ALL 2022'!$D:$D)</f>
        <v>637190416.98000002</v>
      </c>
      <c r="P79" s="12">
        <f>+SUMIFS('BLG1222'!$I:$I,'BLG1222'!$A:$A,'ALL 2022'!$2:$2,'BLG1222'!$D:$D,'ALL 2022'!$D:$D)</f>
        <v>0</v>
      </c>
      <c r="Q79" s="12">
        <f>+SUMIFS('BLG1222'!$I:$I,'BLG1222'!$A:$A,'ALL 2022'!$2:$2,'BLG1222'!$D:$D,'ALL 2022'!$D:$D)</f>
        <v>0</v>
      </c>
      <c r="R79" s="12">
        <f>+SUMIFS('BLG1222'!$I:$I,'BLG1222'!$A:$A,'ALL 2022'!$2:$2,'BLG1222'!$D:$D,'ALL 2022'!$D:$D)</f>
        <v>11356176.789999999</v>
      </c>
      <c r="S79" s="12">
        <f>+SUMIFS('BLG1222'!$I:$I,'BLG1222'!$A:$A,'ALL 2022'!$2:$2,'BLG1222'!$D:$D,'ALL 2022'!$D:$D)</f>
        <v>19538125</v>
      </c>
      <c r="T79" s="12">
        <f>+SUMIFS('BLG1222'!$I:$I,'BLG1222'!$A:$A,'ALL 2022'!$2:$2,'BLG1222'!$D:$D,'ALL 2022'!$D:$D)</f>
        <v>25727019.32</v>
      </c>
      <c r="U79" s="12">
        <f>+SUMIFS('BLG1222'!$I:$I,'BLG1222'!$A:$A,'ALL 2022'!$2:$2,'BLG1222'!$D:$D,'ALL 2022'!$D:$D)</f>
        <v>0</v>
      </c>
      <c r="V79" s="12">
        <f>+SUMIFS('BLG1222'!$I:$I,'BLG1222'!$A:$A,'ALL 2022'!$2:$2,'BLG1222'!$D:$D,'ALL 2022'!$D:$D)</f>
        <v>0</v>
      </c>
      <c r="W79" s="12">
        <f>+SUMIFS('BLG1222'!$I:$I,'BLG1222'!$A:$A,'ALL 2022'!$2:$2,'BLG1222'!$D:$D,'ALL 2022'!$D:$D)</f>
        <v>13672939.949999999</v>
      </c>
      <c r="X79" s="12">
        <f>+SUMIFS('BLG1222'!$I:$I,'BLG1222'!$A:$A,'ALL 2022'!$2:$2,'BLG1222'!$D:$D,'ALL 2022'!$D:$D)</f>
        <v>925000</v>
      </c>
      <c r="Y79" s="12">
        <f>+SUMIFS('BLG1222'!$I:$I,'BLG1222'!$A:$A,'ALL 2022'!$2:$2,'BLG1222'!$D:$D,'ALL 2022'!$D:$D)</f>
        <v>0</v>
      </c>
      <c r="Z79" s="12">
        <f>+SUMIFS('BLG1222'!$I:$I,'BLG1222'!$A:$A,'ALL 2022'!$2:$2,'BLG1222'!$D:$D,'ALL 2022'!$D:$D)</f>
        <v>0</v>
      </c>
      <c r="AA79" s="12">
        <f>+SUMIFS('BLG1222'!$I:$I,'BLG1222'!$A:$A,'ALL 2022'!$2:$2,'BLG1222'!$D:$D,'ALL 2022'!$D:$D)</f>
        <v>0</v>
      </c>
      <c r="AB79" s="12">
        <f>+SUMIFS('BLG1222'!$I:$I,'BLG1222'!$A:$A,'ALL 2022'!$2:$2,'BLG1222'!$D:$D,'ALL 2022'!$D:$D)</f>
        <v>114695014.17</v>
      </c>
      <c r="AC79" s="12">
        <f>+SUMIFS('BLG1222'!$I:$I,'BLG1222'!$A:$A,'ALL 2022'!$2:$2,'BLG1222'!$D:$D,'ALL 2022'!$D:$D)</f>
        <v>0</v>
      </c>
      <c r="AD79" s="12">
        <f>+SUMIFS('BLG1222'!$I:$I,'BLG1222'!$A:$A,'ALL 2022'!$2:$2,'BLG1222'!$D:$D,'ALL 2022'!$D:$D)</f>
        <v>0</v>
      </c>
      <c r="AE79" s="12">
        <f>+SUMIFS('BLG1222'!$I:$I,'BLG1222'!$A:$A,'ALL 2022'!$2:$2,'BLG1222'!$D:$D,'ALL 2022'!$D:$D)</f>
        <v>2233220.83</v>
      </c>
      <c r="AF79" s="12">
        <f>+SUMIFS('BLG1222'!$I:$I,'BLG1222'!$A:$A,'ALL 2022'!$2:$2,'BLG1222'!$D:$D,'ALL 2022'!$D:$D)</f>
        <v>25000000</v>
      </c>
      <c r="AG79" s="12">
        <f>+SUMIFS('BLG1222'!$I:$I,'BLG1222'!$A:$A,'ALL 2022'!$2:$2,'BLG1222'!$D:$D,'ALL 2022'!$D:$D)</f>
        <v>0</v>
      </c>
      <c r="AH79" s="12">
        <f>+SUMIFS('BLG1222'!$I:$I,'BLG1222'!$A:$A,'ALL 2022'!$2:$2,'BLG1222'!$D:$D,'ALL 2022'!$D:$D)</f>
        <v>0</v>
      </c>
      <c r="AI79" s="12">
        <f>+SUMIFS('BLG1222'!$I:$I,'BLG1222'!$A:$A,'ALL 2022'!$2:$2,'BLG1222'!$D:$D,'ALL 2022'!$D:$D)</f>
        <v>0</v>
      </c>
      <c r="AJ79" s="12">
        <f>+SUMIFS('BLG1222'!$I:$I,'BLG1222'!$A:$A,'ALL 2022'!$2:$2,'BLG1222'!$D:$D,'ALL 2022'!$D:$D)</f>
        <v>0</v>
      </c>
      <c r="AK79" s="12">
        <f>+SUMIFS('BLG1222'!$I:$I,'BLG1222'!$A:$A,'ALL 2022'!$2:$2,'BLG1222'!$D:$D,'ALL 2022'!$D:$D)</f>
        <v>0</v>
      </c>
      <c r="AL79" s="12">
        <f>+SUMIFS('BLG1222'!$I:$I,'BLG1222'!$A:$A,'ALL 2022'!$2:$2,'BLG1222'!$D:$D,'ALL 2022'!$D:$D)</f>
        <v>49328031</v>
      </c>
      <c r="AM79" s="12">
        <f>+SUMIFS('BLG1222'!$I:$I,'BLG1222'!$A:$A,'ALL 2022'!$2:$2,'BLG1222'!$D:$D,'ALL 2022'!$D:$D)</f>
        <v>21143343.329999998</v>
      </c>
      <c r="AN79" s="12">
        <f>+SUMIFS('BLG1222'!$I:$I,'BLG1222'!$A:$A,'ALL 2022'!$2:$2,'BLG1222'!$D:$D,'ALL 2022'!$D:$D)</f>
        <v>0</v>
      </c>
      <c r="AO79" s="12">
        <f>+SUMIFS('BLG1222'!$I:$I,'BLG1222'!$A:$A,'ALL 2022'!$2:$2,'BLG1222'!$D:$D,'ALL 2022'!$D:$D)</f>
        <v>2980993.33</v>
      </c>
      <c r="AP79" s="12">
        <f>+SUMIFS('BLG1222'!$I:$I,'BLG1222'!$A:$A,'ALL 2022'!$2:$2,'BLG1222'!$D:$D,'ALL 2022'!$D:$D)</f>
        <v>0</v>
      </c>
      <c r="AQ79" s="164">
        <f t="shared" si="9"/>
        <v>1025622624.6100001</v>
      </c>
      <c r="AR79" s="165">
        <f t="shared" si="10"/>
        <v>216900.02741009402</v>
      </c>
    </row>
    <row r="80" spans="1:44" hidden="1" x14ac:dyDescent="0.25">
      <c r="A80" s="11" t="str">
        <f t="shared" si="6"/>
        <v>2</v>
      </c>
      <c r="B80" s="11" t="str">
        <f t="shared" si="7"/>
        <v>21</v>
      </c>
      <c r="C80" s="11" t="str">
        <f t="shared" si="8"/>
        <v>218</v>
      </c>
      <c r="D80" s="23">
        <v>21860000</v>
      </c>
      <c r="E80" s="197" t="s">
        <v>3218</v>
      </c>
      <c r="F80" s="24" t="s">
        <v>259</v>
      </c>
      <c r="G80" s="12">
        <f>+SUMIFS('BLG1222'!$I:$I,'BLG1222'!$A:$A,'ALL 2022'!$2:$2,'BLG1222'!$D:$D,'ALL 2022'!$D:$D)</f>
        <v>231809618.41999999</v>
      </c>
      <c r="H80" s="12">
        <f>+SUMIFS('BLG1222'!$I:$I,'BLG1222'!$A:$A,'ALL 2022'!$2:$2,'BLG1222'!$D:$D,'ALL 2022'!$D:$D)</f>
        <v>0</v>
      </c>
      <c r="I80" s="12">
        <f>+SUMIFS('BLG1222'!$I:$I,'BLG1222'!$A:$A,'ALL 2022'!$2:$2,'BLG1222'!$D:$D,'ALL 2022'!$D:$D)</f>
        <v>417628212.64529997</v>
      </c>
      <c r="J80" s="12">
        <f>+SUMIFS('BLG1222'!$I:$I,'BLG1222'!$A:$A,'ALL 2022'!$2:$2,'BLG1222'!$D:$D,'ALL 2022'!$D:$D)</f>
        <v>2810305</v>
      </c>
      <c r="K80" s="12">
        <f>+SUMIFS('BLG1222'!$I:$I,'BLG1222'!$A:$A,'ALL 2022'!$2:$2,'BLG1222'!$D:$D,'ALL 2022'!$D:$D)</f>
        <v>0</v>
      </c>
      <c r="L80" s="12">
        <f>+SUMIFS('BLG1222'!$I:$I,'BLG1222'!$A:$A,'ALL 2022'!$2:$2,'BLG1222'!$D:$D,'ALL 2022'!$D:$D)</f>
        <v>1383885</v>
      </c>
      <c r="M80" s="12">
        <f>+SUMIFS('BLG1222'!$I:$I,'BLG1222'!$A:$A,'ALL 2022'!$2:$2,'BLG1222'!$D:$D,'ALL 2022'!$D:$D)</f>
        <v>0</v>
      </c>
      <c r="N80" s="12">
        <f>+SUMIFS('BLG1222'!$I:$I,'BLG1222'!$A:$A,'ALL 2022'!$2:$2,'BLG1222'!$D:$D,'ALL 2022'!$D:$D)</f>
        <v>0</v>
      </c>
      <c r="O80" s="12">
        <f>+SUMIFS('BLG1222'!$I:$I,'BLG1222'!$A:$A,'ALL 2022'!$2:$2,'BLG1222'!$D:$D,'ALL 2022'!$D:$D)</f>
        <v>0</v>
      </c>
      <c r="P80" s="12">
        <f>+SUMIFS('BLG1222'!$I:$I,'BLG1222'!$A:$A,'ALL 2022'!$2:$2,'BLG1222'!$D:$D,'ALL 2022'!$D:$D)</f>
        <v>0</v>
      </c>
      <c r="Q80" s="12">
        <f>+SUMIFS('BLG1222'!$I:$I,'BLG1222'!$A:$A,'ALL 2022'!$2:$2,'BLG1222'!$D:$D,'ALL 2022'!$D:$D)</f>
        <v>0</v>
      </c>
      <c r="R80" s="12">
        <f>+SUMIFS('BLG1222'!$I:$I,'BLG1222'!$A:$A,'ALL 2022'!$2:$2,'BLG1222'!$D:$D,'ALL 2022'!$D:$D)</f>
        <v>0</v>
      </c>
      <c r="S80" s="12">
        <f>+SUMIFS('BLG1222'!$I:$I,'BLG1222'!$A:$A,'ALL 2022'!$2:$2,'BLG1222'!$D:$D,'ALL 2022'!$D:$D)</f>
        <v>0</v>
      </c>
      <c r="T80" s="12">
        <f>+SUMIFS('BLG1222'!$I:$I,'BLG1222'!$A:$A,'ALL 2022'!$2:$2,'BLG1222'!$D:$D,'ALL 2022'!$D:$D)</f>
        <v>0</v>
      </c>
      <c r="U80" s="12">
        <f>+SUMIFS('BLG1222'!$I:$I,'BLG1222'!$A:$A,'ALL 2022'!$2:$2,'BLG1222'!$D:$D,'ALL 2022'!$D:$D)</f>
        <v>0</v>
      </c>
      <c r="V80" s="12">
        <f>+SUMIFS('BLG1222'!$I:$I,'BLG1222'!$A:$A,'ALL 2022'!$2:$2,'BLG1222'!$D:$D,'ALL 2022'!$D:$D)</f>
        <v>0</v>
      </c>
      <c r="W80" s="12">
        <f>+SUMIFS('BLG1222'!$I:$I,'BLG1222'!$A:$A,'ALL 2022'!$2:$2,'BLG1222'!$D:$D,'ALL 2022'!$D:$D)</f>
        <v>0</v>
      </c>
      <c r="X80" s="12">
        <f>+SUMIFS('BLG1222'!$I:$I,'BLG1222'!$A:$A,'ALL 2022'!$2:$2,'BLG1222'!$D:$D,'ALL 2022'!$D:$D)</f>
        <v>0</v>
      </c>
      <c r="Y80" s="12">
        <f>+SUMIFS('BLG1222'!$I:$I,'BLG1222'!$A:$A,'ALL 2022'!$2:$2,'BLG1222'!$D:$D,'ALL 2022'!$D:$D)</f>
        <v>0</v>
      </c>
      <c r="Z80" s="12">
        <f>+SUMIFS('BLG1222'!$I:$I,'BLG1222'!$A:$A,'ALL 2022'!$2:$2,'BLG1222'!$D:$D,'ALL 2022'!$D:$D)</f>
        <v>0</v>
      </c>
      <c r="AA80" s="12">
        <f>+SUMIFS('BLG1222'!$I:$I,'BLG1222'!$A:$A,'ALL 2022'!$2:$2,'BLG1222'!$D:$D,'ALL 2022'!$D:$D)</f>
        <v>56959480</v>
      </c>
      <c r="AB80" s="12">
        <f>+SUMIFS('BLG1222'!$I:$I,'BLG1222'!$A:$A,'ALL 2022'!$2:$2,'BLG1222'!$D:$D,'ALL 2022'!$D:$D)</f>
        <v>0</v>
      </c>
      <c r="AC80" s="12">
        <f>+SUMIFS('BLG1222'!$I:$I,'BLG1222'!$A:$A,'ALL 2022'!$2:$2,'BLG1222'!$D:$D,'ALL 2022'!$D:$D)</f>
        <v>0</v>
      </c>
      <c r="AD80" s="12">
        <f>+SUMIFS('BLG1222'!$I:$I,'BLG1222'!$A:$A,'ALL 2022'!$2:$2,'BLG1222'!$D:$D,'ALL 2022'!$D:$D)</f>
        <v>0</v>
      </c>
      <c r="AE80" s="12">
        <f>+SUMIFS('BLG1222'!$I:$I,'BLG1222'!$A:$A,'ALL 2022'!$2:$2,'BLG1222'!$D:$D,'ALL 2022'!$D:$D)</f>
        <v>0</v>
      </c>
      <c r="AF80" s="12">
        <f>+SUMIFS('BLG1222'!$I:$I,'BLG1222'!$A:$A,'ALL 2022'!$2:$2,'BLG1222'!$D:$D,'ALL 2022'!$D:$D)</f>
        <v>0</v>
      </c>
      <c r="AG80" s="12">
        <f>+SUMIFS('BLG1222'!$I:$I,'BLG1222'!$A:$A,'ALL 2022'!$2:$2,'BLG1222'!$D:$D,'ALL 2022'!$D:$D)</f>
        <v>20822029.760000002</v>
      </c>
      <c r="AH80" s="12">
        <f>+SUMIFS('BLG1222'!$I:$I,'BLG1222'!$A:$A,'ALL 2022'!$2:$2,'BLG1222'!$D:$D,'ALL 2022'!$D:$D)</f>
        <v>6051520</v>
      </c>
      <c r="AI80" s="12">
        <f>+SUMIFS('BLG1222'!$I:$I,'BLG1222'!$A:$A,'ALL 2022'!$2:$2,'BLG1222'!$D:$D,'ALL 2022'!$D:$D)</f>
        <v>0</v>
      </c>
      <c r="AJ80" s="12">
        <f>+SUMIFS('BLG1222'!$I:$I,'BLG1222'!$A:$A,'ALL 2022'!$2:$2,'BLG1222'!$D:$D,'ALL 2022'!$D:$D)</f>
        <v>0</v>
      </c>
      <c r="AK80" s="12">
        <f>+SUMIFS('BLG1222'!$I:$I,'BLG1222'!$A:$A,'ALL 2022'!$2:$2,'BLG1222'!$D:$D,'ALL 2022'!$D:$D)</f>
        <v>351540</v>
      </c>
      <c r="AL80" s="12">
        <f>+SUMIFS('BLG1222'!$I:$I,'BLG1222'!$A:$A,'ALL 2022'!$2:$2,'BLG1222'!$D:$D,'ALL 2022'!$D:$D)</f>
        <v>0</v>
      </c>
      <c r="AM80" s="12">
        <f>+SUMIFS('BLG1222'!$I:$I,'BLG1222'!$A:$A,'ALL 2022'!$2:$2,'BLG1222'!$D:$D,'ALL 2022'!$D:$D)</f>
        <v>0</v>
      </c>
      <c r="AN80" s="12">
        <f>+SUMIFS('BLG1222'!$I:$I,'BLG1222'!$A:$A,'ALL 2022'!$2:$2,'BLG1222'!$D:$D,'ALL 2022'!$D:$D)</f>
        <v>0</v>
      </c>
      <c r="AO80" s="12">
        <f>+SUMIFS('BLG1222'!$I:$I,'BLG1222'!$A:$A,'ALL 2022'!$2:$2,'BLG1222'!$D:$D,'ALL 2022'!$D:$D)</f>
        <v>0</v>
      </c>
      <c r="AP80" s="12">
        <f>+SUMIFS('BLG1222'!$I:$I,'BLG1222'!$A:$A,'ALL 2022'!$2:$2,'BLG1222'!$D:$D,'ALL 2022'!$D:$D)</f>
        <v>0</v>
      </c>
      <c r="AQ80" s="164">
        <f t="shared" si="9"/>
        <v>737816590.82529998</v>
      </c>
      <c r="AR80" s="165">
        <f t="shared" si="10"/>
        <v>156034.42721876685</v>
      </c>
    </row>
    <row r="81" spans="1:44" hidden="1" x14ac:dyDescent="0.25">
      <c r="A81" s="11" t="str">
        <f t="shared" si="6"/>
        <v>2</v>
      </c>
      <c r="B81" s="11" t="str">
        <f t="shared" si="7"/>
        <v>21</v>
      </c>
      <c r="C81" s="11" t="str">
        <f t="shared" si="8"/>
        <v>218</v>
      </c>
      <c r="D81" s="23">
        <v>21870000</v>
      </c>
      <c r="E81" s="197" t="s">
        <v>3220</v>
      </c>
      <c r="F81" s="24" t="s">
        <v>595</v>
      </c>
      <c r="G81" s="12">
        <f>+SUMIFS('BLG1222'!$I:$I,'BLG1222'!$A:$A,'ALL 2022'!$2:$2,'BLG1222'!$D:$D,'ALL 2022'!$D:$D)</f>
        <v>0</v>
      </c>
      <c r="H81" s="12">
        <f>+SUMIFS('BLG1222'!$I:$I,'BLG1222'!$A:$A,'ALL 2022'!$2:$2,'BLG1222'!$D:$D,'ALL 2022'!$D:$D)</f>
        <v>0</v>
      </c>
      <c r="I81" s="12">
        <f>+SUMIFS('BLG1222'!$I:$I,'BLG1222'!$A:$A,'ALL 2022'!$2:$2,'BLG1222'!$D:$D,'ALL 2022'!$D:$D)</f>
        <v>0</v>
      </c>
      <c r="J81" s="12">
        <f>+SUMIFS('BLG1222'!$I:$I,'BLG1222'!$A:$A,'ALL 2022'!$2:$2,'BLG1222'!$D:$D,'ALL 2022'!$D:$D)</f>
        <v>10263846.710000001</v>
      </c>
      <c r="K81" s="12">
        <f>+SUMIFS('BLG1222'!$I:$I,'BLG1222'!$A:$A,'ALL 2022'!$2:$2,'BLG1222'!$D:$D,'ALL 2022'!$D:$D)</f>
        <v>0</v>
      </c>
      <c r="L81" s="12">
        <f>+SUMIFS('BLG1222'!$I:$I,'BLG1222'!$A:$A,'ALL 2022'!$2:$2,'BLG1222'!$D:$D,'ALL 2022'!$D:$D)</f>
        <v>0</v>
      </c>
      <c r="M81" s="12">
        <f>+SUMIFS('BLG1222'!$I:$I,'BLG1222'!$A:$A,'ALL 2022'!$2:$2,'BLG1222'!$D:$D,'ALL 2022'!$D:$D)</f>
        <v>0</v>
      </c>
      <c r="N81" s="12">
        <f>+SUMIFS('BLG1222'!$I:$I,'BLG1222'!$A:$A,'ALL 2022'!$2:$2,'BLG1222'!$D:$D,'ALL 2022'!$D:$D)</f>
        <v>0</v>
      </c>
      <c r="O81" s="12">
        <f>+SUMIFS('BLG1222'!$I:$I,'BLG1222'!$A:$A,'ALL 2022'!$2:$2,'BLG1222'!$D:$D,'ALL 2022'!$D:$D)</f>
        <v>0</v>
      </c>
      <c r="P81" s="12">
        <f>+SUMIFS('BLG1222'!$I:$I,'BLG1222'!$A:$A,'ALL 2022'!$2:$2,'BLG1222'!$D:$D,'ALL 2022'!$D:$D)</f>
        <v>0</v>
      </c>
      <c r="Q81" s="12">
        <f>+SUMIFS('BLG1222'!$I:$I,'BLG1222'!$A:$A,'ALL 2022'!$2:$2,'BLG1222'!$D:$D,'ALL 2022'!$D:$D)</f>
        <v>0</v>
      </c>
      <c r="R81" s="12">
        <f>+SUMIFS('BLG1222'!$I:$I,'BLG1222'!$A:$A,'ALL 2022'!$2:$2,'BLG1222'!$D:$D,'ALL 2022'!$D:$D)</f>
        <v>0</v>
      </c>
      <c r="S81" s="12">
        <f>+SUMIFS('BLG1222'!$I:$I,'BLG1222'!$A:$A,'ALL 2022'!$2:$2,'BLG1222'!$D:$D,'ALL 2022'!$D:$D)</f>
        <v>0</v>
      </c>
      <c r="T81" s="12">
        <f>+SUMIFS('BLG1222'!$I:$I,'BLG1222'!$A:$A,'ALL 2022'!$2:$2,'BLG1222'!$D:$D,'ALL 2022'!$D:$D)</f>
        <v>0</v>
      </c>
      <c r="U81" s="12">
        <f>+SUMIFS('BLG1222'!$I:$I,'BLG1222'!$A:$A,'ALL 2022'!$2:$2,'BLG1222'!$D:$D,'ALL 2022'!$D:$D)</f>
        <v>0</v>
      </c>
      <c r="V81" s="12">
        <f>+SUMIFS('BLG1222'!$I:$I,'BLG1222'!$A:$A,'ALL 2022'!$2:$2,'BLG1222'!$D:$D,'ALL 2022'!$D:$D)</f>
        <v>16469811.6</v>
      </c>
      <c r="W81" s="12">
        <f>+SUMIFS('BLG1222'!$I:$I,'BLG1222'!$A:$A,'ALL 2022'!$2:$2,'BLG1222'!$D:$D,'ALL 2022'!$D:$D)</f>
        <v>0</v>
      </c>
      <c r="X81" s="12">
        <f>+SUMIFS('BLG1222'!$I:$I,'BLG1222'!$A:$A,'ALL 2022'!$2:$2,'BLG1222'!$D:$D,'ALL 2022'!$D:$D)</f>
        <v>0</v>
      </c>
      <c r="Y81" s="12">
        <f>+SUMIFS('BLG1222'!$I:$I,'BLG1222'!$A:$A,'ALL 2022'!$2:$2,'BLG1222'!$D:$D,'ALL 2022'!$D:$D)</f>
        <v>0</v>
      </c>
      <c r="Z81" s="12">
        <f>+SUMIFS('BLG1222'!$I:$I,'BLG1222'!$A:$A,'ALL 2022'!$2:$2,'BLG1222'!$D:$D,'ALL 2022'!$D:$D)</f>
        <v>0</v>
      </c>
      <c r="AA81" s="12">
        <f>+SUMIFS('BLG1222'!$I:$I,'BLG1222'!$A:$A,'ALL 2022'!$2:$2,'BLG1222'!$D:$D,'ALL 2022'!$D:$D)</f>
        <v>0</v>
      </c>
      <c r="AB81" s="12">
        <f>+SUMIFS('BLG1222'!$I:$I,'BLG1222'!$A:$A,'ALL 2022'!$2:$2,'BLG1222'!$D:$D,'ALL 2022'!$D:$D)</f>
        <v>0</v>
      </c>
      <c r="AC81" s="12">
        <f>+SUMIFS('BLG1222'!$I:$I,'BLG1222'!$A:$A,'ALL 2022'!$2:$2,'BLG1222'!$D:$D,'ALL 2022'!$D:$D)</f>
        <v>0</v>
      </c>
      <c r="AD81" s="12">
        <f>+SUMIFS('BLG1222'!$I:$I,'BLG1222'!$A:$A,'ALL 2022'!$2:$2,'BLG1222'!$D:$D,'ALL 2022'!$D:$D)</f>
        <v>0</v>
      </c>
      <c r="AE81" s="12">
        <f>+SUMIFS('BLG1222'!$I:$I,'BLG1222'!$A:$A,'ALL 2022'!$2:$2,'BLG1222'!$D:$D,'ALL 2022'!$D:$D)</f>
        <v>0</v>
      </c>
      <c r="AF81" s="12">
        <f>+SUMIFS('BLG1222'!$I:$I,'BLG1222'!$A:$A,'ALL 2022'!$2:$2,'BLG1222'!$D:$D,'ALL 2022'!$D:$D)</f>
        <v>0</v>
      </c>
      <c r="AG81" s="12">
        <f>+SUMIFS('BLG1222'!$I:$I,'BLG1222'!$A:$A,'ALL 2022'!$2:$2,'BLG1222'!$D:$D,'ALL 2022'!$D:$D)</f>
        <v>499302.12</v>
      </c>
      <c r="AH81" s="12">
        <f>+SUMIFS('BLG1222'!$I:$I,'BLG1222'!$A:$A,'ALL 2022'!$2:$2,'BLG1222'!$D:$D,'ALL 2022'!$D:$D)</f>
        <v>499302.12</v>
      </c>
      <c r="AI81" s="12">
        <f>+SUMIFS('BLG1222'!$I:$I,'BLG1222'!$A:$A,'ALL 2022'!$2:$2,'BLG1222'!$D:$D,'ALL 2022'!$D:$D)</f>
        <v>0</v>
      </c>
      <c r="AJ81" s="12">
        <f>+SUMIFS('BLG1222'!$I:$I,'BLG1222'!$A:$A,'ALL 2022'!$2:$2,'BLG1222'!$D:$D,'ALL 2022'!$D:$D)</f>
        <v>0</v>
      </c>
      <c r="AK81" s="12">
        <f>+SUMIFS('BLG1222'!$I:$I,'BLG1222'!$A:$A,'ALL 2022'!$2:$2,'BLG1222'!$D:$D,'ALL 2022'!$D:$D)</f>
        <v>0</v>
      </c>
      <c r="AL81" s="12">
        <f>+SUMIFS('BLG1222'!$I:$I,'BLG1222'!$A:$A,'ALL 2022'!$2:$2,'BLG1222'!$D:$D,'ALL 2022'!$D:$D)</f>
        <v>0</v>
      </c>
      <c r="AM81" s="12">
        <f>+SUMIFS('BLG1222'!$I:$I,'BLG1222'!$A:$A,'ALL 2022'!$2:$2,'BLG1222'!$D:$D,'ALL 2022'!$D:$D)</f>
        <v>19327532.399999999</v>
      </c>
      <c r="AN81" s="12">
        <f>+SUMIFS('BLG1222'!$I:$I,'BLG1222'!$A:$A,'ALL 2022'!$2:$2,'BLG1222'!$D:$D,'ALL 2022'!$D:$D)</f>
        <v>0</v>
      </c>
      <c r="AO81" s="12">
        <f>+SUMIFS('BLG1222'!$I:$I,'BLG1222'!$A:$A,'ALL 2022'!$2:$2,'BLG1222'!$D:$D,'ALL 2022'!$D:$D)</f>
        <v>304394307.60000002</v>
      </c>
      <c r="AP81" s="12">
        <f>+SUMIFS('BLG1222'!$I:$I,'BLG1222'!$A:$A,'ALL 2022'!$2:$2,'BLG1222'!$D:$D,'ALL 2022'!$D:$D)</f>
        <v>0</v>
      </c>
      <c r="AQ81" s="164">
        <f t="shared" si="9"/>
        <v>351454102.55000001</v>
      </c>
      <c r="AR81" s="165">
        <f t="shared" si="10"/>
        <v>74325.97784733164</v>
      </c>
    </row>
    <row r="82" spans="1:44" hidden="1" x14ac:dyDescent="0.25">
      <c r="A82" s="11" t="str">
        <f t="shared" si="6"/>
        <v>2</v>
      </c>
      <c r="B82" s="11" t="str">
        <f t="shared" si="7"/>
        <v>21</v>
      </c>
      <c r="C82" s="11" t="str">
        <f t="shared" si="8"/>
        <v>218</v>
      </c>
      <c r="D82" s="23">
        <v>21880000</v>
      </c>
      <c r="E82" s="197" t="s">
        <v>3220</v>
      </c>
      <c r="F82" s="24" t="s">
        <v>3332</v>
      </c>
      <c r="G82" s="12">
        <f>+SUMIFS('BLG1222'!$I:$I,'BLG1222'!$A:$A,'ALL 2022'!$2:$2,'BLG1222'!$D:$D,'ALL 2022'!$D:$D)</f>
        <v>0</v>
      </c>
      <c r="H82" s="12">
        <f>+SUMIFS('BLG1222'!$I:$I,'BLG1222'!$A:$A,'ALL 2022'!$2:$2,'BLG1222'!$D:$D,'ALL 2022'!$D:$D)</f>
        <v>0</v>
      </c>
      <c r="I82" s="12">
        <f>+SUMIFS('BLG1222'!$I:$I,'BLG1222'!$A:$A,'ALL 2022'!$2:$2,'BLG1222'!$D:$D,'ALL 2022'!$D:$D)</f>
        <v>62979924.965599999</v>
      </c>
      <c r="J82" s="12">
        <f>+SUMIFS('BLG1222'!$I:$I,'BLG1222'!$A:$A,'ALL 2022'!$2:$2,'BLG1222'!$D:$D,'ALL 2022'!$D:$D)</f>
        <v>0</v>
      </c>
      <c r="K82" s="12">
        <f>+SUMIFS('BLG1222'!$I:$I,'BLG1222'!$A:$A,'ALL 2022'!$2:$2,'BLG1222'!$D:$D,'ALL 2022'!$D:$D)</f>
        <v>0</v>
      </c>
      <c r="L82" s="12">
        <f>+SUMIFS('BLG1222'!$I:$I,'BLG1222'!$A:$A,'ALL 2022'!$2:$2,'BLG1222'!$D:$D,'ALL 2022'!$D:$D)</f>
        <v>0</v>
      </c>
      <c r="M82" s="12">
        <f>+SUMIFS('BLG1222'!$I:$I,'BLG1222'!$A:$A,'ALL 2022'!$2:$2,'BLG1222'!$D:$D,'ALL 2022'!$D:$D)</f>
        <v>0</v>
      </c>
      <c r="N82" s="12">
        <f>+SUMIFS('BLG1222'!$I:$I,'BLG1222'!$A:$A,'ALL 2022'!$2:$2,'BLG1222'!$D:$D,'ALL 2022'!$D:$D)</f>
        <v>0</v>
      </c>
      <c r="O82" s="12">
        <f>+SUMIFS('BLG1222'!$I:$I,'BLG1222'!$A:$A,'ALL 2022'!$2:$2,'BLG1222'!$D:$D,'ALL 2022'!$D:$D)</f>
        <v>0</v>
      </c>
      <c r="P82" s="12">
        <f>+SUMIFS('BLG1222'!$I:$I,'BLG1222'!$A:$A,'ALL 2022'!$2:$2,'BLG1222'!$D:$D,'ALL 2022'!$D:$D)</f>
        <v>93818432.040000007</v>
      </c>
      <c r="Q82" s="12">
        <f>+SUMIFS('BLG1222'!$I:$I,'BLG1222'!$A:$A,'ALL 2022'!$2:$2,'BLG1222'!$D:$D,'ALL 2022'!$D:$D)</f>
        <v>0</v>
      </c>
      <c r="R82" s="12">
        <f>+SUMIFS('BLG1222'!$I:$I,'BLG1222'!$A:$A,'ALL 2022'!$2:$2,'BLG1222'!$D:$D,'ALL 2022'!$D:$D)</f>
        <v>0</v>
      </c>
      <c r="S82" s="12">
        <f>+SUMIFS('BLG1222'!$I:$I,'BLG1222'!$A:$A,'ALL 2022'!$2:$2,'BLG1222'!$D:$D,'ALL 2022'!$D:$D)</f>
        <v>0</v>
      </c>
      <c r="T82" s="12">
        <f>+SUMIFS('BLG1222'!$I:$I,'BLG1222'!$A:$A,'ALL 2022'!$2:$2,'BLG1222'!$D:$D,'ALL 2022'!$D:$D)</f>
        <v>0</v>
      </c>
      <c r="U82" s="12">
        <f>+SUMIFS('BLG1222'!$I:$I,'BLG1222'!$A:$A,'ALL 2022'!$2:$2,'BLG1222'!$D:$D,'ALL 2022'!$D:$D)</f>
        <v>0</v>
      </c>
      <c r="V82" s="12">
        <f>+SUMIFS('BLG1222'!$I:$I,'BLG1222'!$A:$A,'ALL 2022'!$2:$2,'BLG1222'!$D:$D,'ALL 2022'!$D:$D)</f>
        <v>0</v>
      </c>
      <c r="W82" s="12">
        <f>+SUMIFS('BLG1222'!$I:$I,'BLG1222'!$A:$A,'ALL 2022'!$2:$2,'BLG1222'!$D:$D,'ALL 2022'!$D:$D)</f>
        <v>0</v>
      </c>
      <c r="X82" s="12">
        <f>+SUMIFS('BLG1222'!$I:$I,'BLG1222'!$A:$A,'ALL 2022'!$2:$2,'BLG1222'!$D:$D,'ALL 2022'!$D:$D)</f>
        <v>0</v>
      </c>
      <c r="Y82" s="12">
        <f>+SUMIFS('BLG1222'!$I:$I,'BLG1222'!$A:$A,'ALL 2022'!$2:$2,'BLG1222'!$D:$D,'ALL 2022'!$D:$D)</f>
        <v>0</v>
      </c>
      <c r="Z82" s="12">
        <f>+SUMIFS('BLG1222'!$I:$I,'BLG1222'!$A:$A,'ALL 2022'!$2:$2,'BLG1222'!$D:$D,'ALL 2022'!$D:$D)</f>
        <v>0</v>
      </c>
      <c r="AA82" s="12">
        <f>+SUMIFS('BLG1222'!$I:$I,'BLG1222'!$A:$A,'ALL 2022'!$2:$2,'BLG1222'!$D:$D,'ALL 2022'!$D:$D)</f>
        <v>0</v>
      </c>
      <c r="AB82" s="12">
        <f>+SUMIFS('BLG1222'!$I:$I,'BLG1222'!$A:$A,'ALL 2022'!$2:$2,'BLG1222'!$D:$D,'ALL 2022'!$D:$D)</f>
        <v>0</v>
      </c>
      <c r="AC82" s="12">
        <f>+SUMIFS('BLG1222'!$I:$I,'BLG1222'!$A:$A,'ALL 2022'!$2:$2,'BLG1222'!$D:$D,'ALL 2022'!$D:$D)</f>
        <v>0</v>
      </c>
      <c r="AD82" s="12">
        <f>+SUMIFS('BLG1222'!$I:$I,'BLG1222'!$A:$A,'ALL 2022'!$2:$2,'BLG1222'!$D:$D,'ALL 2022'!$D:$D)</f>
        <v>0</v>
      </c>
      <c r="AE82" s="12">
        <f>+SUMIFS('BLG1222'!$I:$I,'BLG1222'!$A:$A,'ALL 2022'!$2:$2,'BLG1222'!$D:$D,'ALL 2022'!$D:$D)</f>
        <v>0</v>
      </c>
      <c r="AF82" s="12">
        <f>+SUMIFS('BLG1222'!$I:$I,'BLG1222'!$A:$A,'ALL 2022'!$2:$2,'BLG1222'!$D:$D,'ALL 2022'!$D:$D)</f>
        <v>0</v>
      </c>
      <c r="AG82" s="12">
        <f>+SUMIFS('BLG1222'!$I:$I,'BLG1222'!$A:$A,'ALL 2022'!$2:$2,'BLG1222'!$D:$D,'ALL 2022'!$D:$D)</f>
        <v>0</v>
      </c>
      <c r="AH82" s="12">
        <f>+SUMIFS('BLG1222'!$I:$I,'BLG1222'!$A:$A,'ALL 2022'!$2:$2,'BLG1222'!$D:$D,'ALL 2022'!$D:$D)</f>
        <v>0</v>
      </c>
      <c r="AI82" s="12">
        <f>+SUMIFS('BLG1222'!$I:$I,'BLG1222'!$A:$A,'ALL 2022'!$2:$2,'BLG1222'!$D:$D,'ALL 2022'!$D:$D)</f>
        <v>0</v>
      </c>
      <c r="AJ82" s="12">
        <f>+SUMIFS('BLG1222'!$I:$I,'BLG1222'!$A:$A,'ALL 2022'!$2:$2,'BLG1222'!$D:$D,'ALL 2022'!$D:$D)</f>
        <v>0</v>
      </c>
      <c r="AK82" s="12">
        <f>+SUMIFS('BLG1222'!$I:$I,'BLG1222'!$A:$A,'ALL 2022'!$2:$2,'BLG1222'!$D:$D,'ALL 2022'!$D:$D)</f>
        <v>9817546291.4699993</v>
      </c>
      <c r="AL82" s="12">
        <f>+SUMIFS('BLG1222'!$I:$I,'BLG1222'!$A:$A,'ALL 2022'!$2:$2,'BLG1222'!$D:$D,'ALL 2022'!$D:$D)</f>
        <v>0</v>
      </c>
      <c r="AM82" s="12">
        <f>+SUMIFS('BLG1222'!$I:$I,'BLG1222'!$A:$A,'ALL 2022'!$2:$2,'BLG1222'!$D:$D,'ALL 2022'!$D:$D)</f>
        <v>0</v>
      </c>
      <c r="AN82" s="12">
        <f>+SUMIFS('BLG1222'!$I:$I,'BLG1222'!$A:$A,'ALL 2022'!$2:$2,'BLG1222'!$D:$D,'ALL 2022'!$D:$D)</f>
        <v>0</v>
      </c>
      <c r="AO82" s="12">
        <f>+SUMIFS('BLG1222'!$I:$I,'BLG1222'!$A:$A,'ALL 2022'!$2:$2,'BLG1222'!$D:$D,'ALL 2022'!$D:$D)</f>
        <v>0</v>
      </c>
      <c r="AP82" s="12">
        <f>+SUMIFS('BLG1222'!$I:$I,'BLG1222'!$A:$A,'ALL 2022'!$2:$2,'BLG1222'!$D:$D,'ALL 2022'!$D:$D)</f>
        <v>0</v>
      </c>
      <c r="AQ82" s="164">
        <f t="shared" si="9"/>
        <v>9974344648.4755993</v>
      </c>
      <c r="AR82" s="165">
        <f t="shared" si="10"/>
        <v>2109387.5814944538</v>
      </c>
    </row>
    <row r="83" spans="1:44" hidden="1" x14ac:dyDescent="0.25">
      <c r="A83" s="11" t="str">
        <f t="shared" si="6"/>
        <v>2</v>
      </c>
      <c r="B83" s="11" t="str">
        <f t="shared" si="7"/>
        <v>23</v>
      </c>
      <c r="C83" s="11" t="str">
        <f t="shared" si="8"/>
        <v>230</v>
      </c>
      <c r="D83" s="23">
        <v>23000000</v>
      </c>
      <c r="E83" s="197" t="s">
        <v>3223</v>
      </c>
      <c r="F83" s="24" t="s">
        <v>266</v>
      </c>
      <c r="G83" s="12">
        <f>+SUMIFS('BLG1222'!$I:$I,'BLG1222'!$A:$A,'ALL 2022'!$2:$2,'BLG1222'!$D:$D,'ALL 2022'!$D:$D)</f>
        <v>557266602.77999997</v>
      </c>
      <c r="H83" s="12">
        <f>+SUMIFS('BLG1222'!$I:$I,'BLG1222'!$A:$A,'ALL 2022'!$2:$2,'BLG1222'!$D:$D,'ALL 2022'!$D:$D)</f>
        <v>0</v>
      </c>
      <c r="I83" s="12">
        <f>+SUMIFS('BLG1222'!$I:$I,'BLG1222'!$A:$A,'ALL 2022'!$2:$2,'BLG1222'!$D:$D,'ALL 2022'!$D:$D)</f>
        <v>2134418941.0253999</v>
      </c>
      <c r="J83" s="12">
        <f>+SUMIFS('BLG1222'!$I:$I,'BLG1222'!$A:$A,'ALL 2022'!$2:$2,'BLG1222'!$D:$D,'ALL 2022'!$D:$D)</f>
        <v>76656647.790000007</v>
      </c>
      <c r="K83" s="12">
        <f>+SUMIFS('BLG1222'!$I:$I,'BLG1222'!$A:$A,'ALL 2022'!$2:$2,'BLG1222'!$D:$D,'ALL 2022'!$D:$D)</f>
        <v>1701253210.49</v>
      </c>
      <c r="L83" s="12">
        <f>+SUMIFS('BLG1222'!$I:$I,'BLG1222'!$A:$A,'ALL 2022'!$2:$2,'BLG1222'!$D:$D,'ALL 2022'!$D:$D)</f>
        <v>310906666.10000002</v>
      </c>
      <c r="M83" s="12">
        <f>+SUMIFS('BLG1222'!$I:$I,'BLG1222'!$A:$A,'ALL 2022'!$2:$2,'BLG1222'!$D:$D,'ALL 2022'!$D:$D)</f>
        <v>6807640644.21</v>
      </c>
      <c r="N83" s="12">
        <f>+SUMIFS('BLG1222'!$I:$I,'BLG1222'!$A:$A,'ALL 2022'!$2:$2,'BLG1222'!$D:$D,'ALL 2022'!$D:$D)</f>
        <v>0</v>
      </c>
      <c r="O83" s="12">
        <f>+SUMIFS('BLG1222'!$I:$I,'BLG1222'!$A:$A,'ALL 2022'!$2:$2,'BLG1222'!$D:$D,'ALL 2022'!$D:$D)</f>
        <v>1075641325.5599999</v>
      </c>
      <c r="P83" s="12">
        <f>+SUMIFS('BLG1222'!$I:$I,'BLG1222'!$A:$A,'ALL 2022'!$2:$2,'BLG1222'!$D:$D,'ALL 2022'!$D:$D)</f>
        <v>2938202541.6300001</v>
      </c>
      <c r="Q83" s="12">
        <f>+SUMIFS('BLG1222'!$I:$I,'BLG1222'!$A:$A,'ALL 2022'!$2:$2,'BLG1222'!$D:$D,'ALL 2022'!$D:$D)</f>
        <v>0</v>
      </c>
      <c r="R83" s="12">
        <f>+SUMIFS('BLG1222'!$I:$I,'BLG1222'!$A:$A,'ALL 2022'!$2:$2,'BLG1222'!$D:$D,'ALL 2022'!$D:$D)</f>
        <v>0</v>
      </c>
      <c r="S83" s="12">
        <f>+SUMIFS('BLG1222'!$I:$I,'BLG1222'!$A:$A,'ALL 2022'!$2:$2,'BLG1222'!$D:$D,'ALL 2022'!$D:$D)</f>
        <v>-1000000</v>
      </c>
      <c r="T83" s="12">
        <f>+SUMIFS('BLG1222'!$I:$I,'BLG1222'!$A:$A,'ALL 2022'!$2:$2,'BLG1222'!$D:$D,'ALL 2022'!$D:$D)</f>
        <v>0</v>
      </c>
      <c r="U83" s="12">
        <f>+SUMIFS('BLG1222'!$I:$I,'BLG1222'!$A:$A,'ALL 2022'!$2:$2,'BLG1222'!$D:$D,'ALL 2022'!$D:$D)</f>
        <v>0</v>
      </c>
      <c r="V83" s="12">
        <f>+SUMIFS('BLG1222'!$I:$I,'BLG1222'!$A:$A,'ALL 2022'!$2:$2,'BLG1222'!$D:$D,'ALL 2022'!$D:$D)</f>
        <v>0</v>
      </c>
      <c r="W83" s="12">
        <f>+SUMIFS('BLG1222'!$I:$I,'BLG1222'!$A:$A,'ALL 2022'!$2:$2,'BLG1222'!$D:$D,'ALL 2022'!$D:$D)</f>
        <v>48323391773.758904</v>
      </c>
      <c r="X83" s="12">
        <f>+SUMIFS('BLG1222'!$I:$I,'BLG1222'!$A:$A,'ALL 2022'!$2:$2,'BLG1222'!$D:$D,'ALL 2022'!$D:$D)</f>
        <v>5685903251.3699999</v>
      </c>
      <c r="Y83" s="12">
        <f>+SUMIFS('BLG1222'!$I:$I,'BLG1222'!$A:$A,'ALL 2022'!$2:$2,'BLG1222'!$D:$D,'ALL 2022'!$D:$D)</f>
        <v>0</v>
      </c>
      <c r="Z83" s="12">
        <f>+SUMIFS('BLG1222'!$I:$I,'BLG1222'!$A:$A,'ALL 2022'!$2:$2,'BLG1222'!$D:$D,'ALL 2022'!$D:$D)</f>
        <v>0</v>
      </c>
      <c r="AA83" s="12">
        <f>+SUMIFS('BLG1222'!$I:$I,'BLG1222'!$A:$A,'ALL 2022'!$2:$2,'BLG1222'!$D:$D,'ALL 2022'!$D:$D)</f>
        <v>0</v>
      </c>
      <c r="AB83" s="12">
        <f>+SUMIFS('BLG1222'!$I:$I,'BLG1222'!$A:$A,'ALL 2022'!$2:$2,'BLG1222'!$D:$D,'ALL 2022'!$D:$D)</f>
        <v>1130100968.8800001</v>
      </c>
      <c r="AC83" s="12">
        <f>+SUMIFS('BLG1222'!$I:$I,'BLG1222'!$A:$A,'ALL 2022'!$2:$2,'BLG1222'!$D:$D,'ALL 2022'!$D:$D)</f>
        <v>0</v>
      </c>
      <c r="AD83" s="12">
        <f>+SUMIFS('BLG1222'!$I:$I,'BLG1222'!$A:$A,'ALL 2022'!$2:$2,'BLG1222'!$D:$D,'ALL 2022'!$D:$D)</f>
        <v>0</v>
      </c>
      <c r="AE83" s="12">
        <f>+SUMIFS('BLG1222'!$I:$I,'BLG1222'!$A:$A,'ALL 2022'!$2:$2,'BLG1222'!$D:$D,'ALL 2022'!$D:$D)</f>
        <v>0</v>
      </c>
      <c r="AF83" s="12">
        <f>+SUMIFS('BLG1222'!$I:$I,'BLG1222'!$A:$A,'ALL 2022'!$2:$2,'BLG1222'!$D:$D,'ALL 2022'!$D:$D)</f>
        <v>0</v>
      </c>
      <c r="AG83" s="12">
        <f>+SUMIFS('BLG1222'!$I:$I,'BLG1222'!$A:$A,'ALL 2022'!$2:$2,'BLG1222'!$D:$D,'ALL 2022'!$D:$D)</f>
        <v>0</v>
      </c>
      <c r="AH83" s="12">
        <f>+SUMIFS('BLG1222'!$I:$I,'BLG1222'!$A:$A,'ALL 2022'!$2:$2,'BLG1222'!$D:$D,'ALL 2022'!$D:$D)</f>
        <v>0</v>
      </c>
      <c r="AI83" s="12">
        <f>+SUMIFS('BLG1222'!$I:$I,'BLG1222'!$A:$A,'ALL 2022'!$2:$2,'BLG1222'!$D:$D,'ALL 2022'!$D:$D)</f>
        <v>0</v>
      </c>
      <c r="AJ83" s="12">
        <f>+SUMIFS('BLG1222'!$I:$I,'BLG1222'!$A:$A,'ALL 2022'!$2:$2,'BLG1222'!$D:$D,'ALL 2022'!$D:$D)</f>
        <v>0</v>
      </c>
      <c r="AK83" s="12">
        <f>+SUMIFS('BLG1222'!$I:$I,'BLG1222'!$A:$A,'ALL 2022'!$2:$2,'BLG1222'!$D:$D,'ALL 2022'!$D:$D)</f>
        <v>2035453234.6400001</v>
      </c>
      <c r="AL83" s="12">
        <f>+SUMIFS('BLG1222'!$I:$I,'BLG1222'!$A:$A,'ALL 2022'!$2:$2,'BLG1222'!$D:$D,'ALL 2022'!$D:$D)</f>
        <v>0</v>
      </c>
      <c r="AM83" s="12">
        <f>+SUMIFS('BLG1222'!$I:$I,'BLG1222'!$A:$A,'ALL 2022'!$2:$2,'BLG1222'!$D:$D,'ALL 2022'!$D:$D)</f>
        <v>0</v>
      </c>
      <c r="AN83" s="12">
        <f>+SUMIFS('BLG1222'!$I:$I,'BLG1222'!$A:$A,'ALL 2022'!$2:$2,'BLG1222'!$D:$D,'ALL 2022'!$D:$D)</f>
        <v>0</v>
      </c>
      <c r="AO83" s="12">
        <f>+SUMIFS('BLG1222'!$I:$I,'BLG1222'!$A:$A,'ALL 2022'!$2:$2,'BLG1222'!$D:$D,'ALL 2022'!$D:$D)</f>
        <v>111927019.91</v>
      </c>
      <c r="AP83" s="12">
        <f>+SUMIFS('BLG1222'!$I:$I,'BLG1222'!$A:$A,'ALL 2022'!$2:$2,'BLG1222'!$D:$D,'ALL 2022'!$D:$D)</f>
        <v>0</v>
      </c>
      <c r="AQ83" s="164">
        <f t="shared" si="9"/>
        <v>72887762828.144302</v>
      </c>
      <c r="AR83" s="165">
        <f t="shared" si="10"/>
        <v>15414400.361240612</v>
      </c>
    </row>
    <row r="84" spans="1:44" hidden="1" x14ac:dyDescent="0.25">
      <c r="A84" s="11" t="str">
        <f t="shared" si="6"/>
        <v>2</v>
      </c>
      <c r="B84" s="11" t="str">
        <f t="shared" si="7"/>
        <v>23</v>
      </c>
      <c r="C84" s="11" t="str">
        <f t="shared" si="8"/>
        <v>231</v>
      </c>
      <c r="D84" s="23">
        <v>23100000</v>
      </c>
      <c r="E84" s="197" t="s">
        <v>3223</v>
      </c>
      <c r="F84" s="24" t="s">
        <v>262</v>
      </c>
      <c r="G84" s="12">
        <f>+SUMIFS('BLG1222'!$I:$I,'BLG1222'!$A:$A,'ALL 2022'!$2:$2,'BLG1222'!$D:$D,'ALL 2022'!$D:$D)</f>
        <v>0</v>
      </c>
      <c r="H84" s="12">
        <f>+SUMIFS('BLG1222'!$I:$I,'BLG1222'!$A:$A,'ALL 2022'!$2:$2,'BLG1222'!$D:$D,'ALL 2022'!$D:$D)</f>
        <v>0</v>
      </c>
      <c r="I84" s="12">
        <f>+SUMIFS('BLG1222'!$I:$I,'BLG1222'!$A:$A,'ALL 2022'!$2:$2,'BLG1222'!$D:$D,'ALL 2022'!$D:$D)</f>
        <v>249217267.25999999</v>
      </c>
      <c r="J84" s="12">
        <f>+SUMIFS('BLG1222'!$I:$I,'BLG1222'!$A:$A,'ALL 2022'!$2:$2,'BLG1222'!$D:$D,'ALL 2022'!$D:$D)</f>
        <v>0</v>
      </c>
      <c r="K84" s="12">
        <f>+SUMIFS('BLG1222'!$I:$I,'BLG1222'!$A:$A,'ALL 2022'!$2:$2,'BLG1222'!$D:$D,'ALL 2022'!$D:$D)</f>
        <v>0</v>
      </c>
      <c r="L84" s="12">
        <f>+SUMIFS('BLG1222'!$I:$I,'BLG1222'!$A:$A,'ALL 2022'!$2:$2,'BLG1222'!$D:$D,'ALL 2022'!$D:$D)</f>
        <v>0</v>
      </c>
      <c r="M84" s="12">
        <f>+SUMIFS('BLG1222'!$I:$I,'BLG1222'!$A:$A,'ALL 2022'!$2:$2,'BLG1222'!$D:$D,'ALL 2022'!$D:$D)</f>
        <v>1994499833.3299999</v>
      </c>
      <c r="N84" s="12">
        <f>+SUMIFS('BLG1222'!$I:$I,'BLG1222'!$A:$A,'ALL 2022'!$2:$2,'BLG1222'!$D:$D,'ALL 2022'!$D:$D)</f>
        <v>0</v>
      </c>
      <c r="O84" s="12">
        <f>+SUMIFS('BLG1222'!$I:$I,'BLG1222'!$A:$A,'ALL 2022'!$2:$2,'BLG1222'!$D:$D,'ALL 2022'!$D:$D)</f>
        <v>0</v>
      </c>
      <c r="P84" s="12">
        <f>+SUMIFS('BLG1222'!$I:$I,'BLG1222'!$A:$A,'ALL 2022'!$2:$2,'BLG1222'!$D:$D,'ALL 2022'!$D:$D)</f>
        <v>1716369897.9000001</v>
      </c>
      <c r="Q84" s="12">
        <f>+SUMIFS('BLG1222'!$I:$I,'BLG1222'!$A:$A,'ALL 2022'!$2:$2,'BLG1222'!$D:$D,'ALL 2022'!$D:$D)</f>
        <v>915463983.34000003</v>
      </c>
      <c r="R84" s="12">
        <f>+SUMIFS('BLG1222'!$I:$I,'BLG1222'!$A:$A,'ALL 2022'!$2:$2,'BLG1222'!$D:$D,'ALL 2022'!$D:$D)</f>
        <v>0</v>
      </c>
      <c r="S84" s="12">
        <f>+SUMIFS('BLG1222'!$I:$I,'BLG1222'!$A:$A,'ALL 2022'!$2:$2,'BLG1222'!$D:$D,'ALL 2022'!$D:$D)</f>
        <v>0</v>
      </c>
      <c r="T84" s="12">
        <f>+SUMIFS('BLG1222'!$I:$I,'BLG1222'!$A:$A,'ALL 2022'!$2:$2,'BLG1222'!$D:$D,'ALL 2022'!$D:$D)</f>
        <v>0</v>
      </c>
      <c r="U84" s="12">
        <f>+SUMIFS('BLG1222'!$I:$I,'BLG1222'!$A:$A,'ALL 2022'!$2:$2,'BLG1222'!$D:$D,'ALL 2022'!$D:$D)</f>
        <v>0</v>
      </c>
      <c r="V84" s="12">
        <f>+SUMIFS('BLG1222'!$I:$I,'BLG1222'!$A:$A,'ALL 2022'!$2:$2,'BLG1222'!$D:$D,'ALL 2022'!$D:$D)</f>
        <v>0</v>
      </c>
      <c r="W84" s="12">
        <f>+SUMIFS('BLG1222'!$I:$I,'BLG1222'!$A:$A,'ALL 2022'!$2:$2,'BLG1222'!$D:$D,'ALL 2022'!$D:$D)</f>
        <v>13135998803.84</v>
      </c>
      <c r="X84" s="12">
        <f>+SUMIFS('BLG1222'!$I:$I,'BLG1222'!$A:$A,'ALL 2022'!$2:$2,'BLG1222'!$D:$D,'ALL 2022'!$D:$D)</f>
        <v>0</v>
      </c>
      <c r="Y84" s="12">
        <f>+SUMIFS('BLG1222'!$I:$I,'BLG1222'!$A:$A,'ALL 2022'!$2:$2,'BLG1222'!$D:$D,'ALL 2022'!$D:$D)</f>
        <v>0</v>
      </c>
      <c r="Z84" s="12">
        <f>+SUMIFS('BLG1222'!$I:$I,'BLG1222'!$A:$A,'ALL 2022'!$2:$2,'BLG1222'!$D:$D,'ALL 2022'!$D:$D)</f>
        <v>0</v>
      </c>
      <c r="AA84" s="12">
        <f>+SUMIFS('BLG1222'!$I:$I,'BLG1222'!$A:$A,'ALL 2022'!$2:$2,'BLG1222'!$D:$D,'ALL 2022'!$D:$D)</f>
        <v>0</v>
      </c>
      <c r="AB84" s="12">
        <f>+SUMIFS('BLG1222'!$I:$I,'BLG1222'!$A:$A,'ALL 2022'!$2:$2,'BLG1222'!$D:$D,'ALL 2022'!$D:$D)</f>
        <v>371554821.19</v>
      </c>
      <c r="AC84" s="12">
        <f>+SUMIFS('BLG1222'!$I:$I,'BLG1222'!$A:$A,'ALL 2022'!$2:$2,'BLG1222'!$D:$D,'ALL 2022'!$D:$D)</f>
        <v>0</v>
      </c>
      <c r="AD84" s="12">
        <f>+SUMIFS('BLG1222'!$I:$I,'BLG1222'!$A:$A,'ALL 2022'!$2:$2,'BLG1222'!$D:$D,'ALL 2022'!$D:$D)</f>
        <v>0</v>
      </c>
      <c r="AE84" s="12">
        <f>+SUMIFS('BLG1222'!$I:$I,'BLG1222'!$A:$A,'ALL 2022'!$2:$2,'BLG1222'!$D:$D,'ALL 2022'!$D:$D)</f>
        <v>0</v>
      </c>
      <c r="AF84" s="12">
        <f>+SUMIFS('BLG1222'!$I:$I,'BLG1222'!$A:$A,'ALL 2022'!$2:$2,'BLG1222'!$D:$D,'ALL 2022'!$D:$D)</f>
        <v>0</v>
      </c>
      <c r="AG84" s="12">
        <f>+SUMIFS('BLG1222'!$I:$I,'BLG1222'!$A:$A,'ALL 2022'!$2:$2,'BLG1222'!$D:$D,'ALL 2022'!$D:$D)</f>
        <v>0</v>
      </c>
      <c r="AH84" s="12">
        <f>+SUMIFS('BLG1222'!$I:$I,'BLG1222'!$A:$A,'ALL 2022'!$2:$2,'BLG1222'!$D:$D,'ALL 2022'!$D:$D)</f>
        <v>0</v>
      </c>
      <c r="AI84" s="12">
        <f>+SUMIFS('BLG1222'!$I:$I,'BLG1222'!$A:$A,'ALL 2022'!$2:$2,'BLG1222'!$D:$D,'ALL 2022'!$D:$D)</f>
        <v>0</v>
      </c>
      <c r="AJ84" s="12">
        <f>+SUMIFS('BLG1222'!$I:$I,'BLG1222'!$A:$A,'ALL 2022'!$2:$2,'BLG1222'!$D:$D,'ALL 2022'!$D:$D)</f>
        <v>0</v>
      </c>
      <c r="AK84" s="12">
        <f>+SUMIFS('BLG1222'!$I:$I,'BLG1222'!$A:$A,'ALL 2022'!$2:$2,'BLG1222'!$D:$D,'ALL 2022'!$D:$D)</f>
        <v>0</v>
      </c>
      <c r="AL84" s="12">
        <f>+SUMIFS('BLG1222'!$I:$I,'BLG1222'!$A:$A,'ALL 2022'!$2:$2,'BLG1222'!$D:$D,'ALL 2022'!$D:$D)</f>
        <v>0</v>
      </c>
      <c r="AM84" s="12">
        <f>+SUMIFS('BLG1222'!$I:$I,'BLG1222'!$A:$A,'ALL 2022'!$2:$2,'BLG1222'!$D:$D,'ALL 2022'!$D:$D)</f>
        <v>0</v>
      </c>
      <c r="AN84" s="12">
        <f>+SUMIFS('BLG1222'!$I:$I,'BLG1222'!$A:$A,'ALL 2022'!$2:$2,'BLG1222'!$D:$D,'ALL 2022'!$D:$D)</f>
        <v>0</v>
      </c>
      <c r="AO84" s="12">
        <f>+SUMIFS('BLG1222'!$I:$I,'BLG1222'!$A:$A,'ALL 2022'!$2:$2,'BLG1222'!$D:$D,'ALL 2022'!$D:$D)</f>
        <v>0</v>
      </c>
      <c r="AP84" s="12">
        <f>+SUMIFS('BLG1222'!$I:$I,'BLG1222'!$A:$A,'ALL 2022'!$2:$2,'BLG1222'!$D:$D,'ALL 2022'!$D:$D)</f>
        <v>0</v>
      </c>
      <c r="AQ84" s="164">
        <f t="shared" si="9"/>
        <v>18383104606.859997</v>
      </c>
      <c r="AR84" s="165">
        <f t="shared" si="10"/>
        <v>3887683.2447282984</v>
      </c>
    </row>
    <row r="85" spans="1:44" hidden="1" x14ac:dyDescent="0.25">
      <c r="A85" s="11" t="str">
        <f t="shared" si="6"/>
        <v>2</v>
      </c>
      <c r="B85" s="11" t="str">
        <f t="shared" si="7"/>
        <v>23</v>
      </c>
      <c r="C85" s="11" t="str">
        <f t="shared" si="8"/>
        <v>231</v>
      </c>
      <c r="D85" s="23">
        <v>23110000</v>
      </c>
      <c r="E85" s="197" t="s">
        <v>3223</v>
      </c>
      <c r="F85" s="24" t="s">
        <v>2383</v>
      </c>
      <c r="G85" s="12">
        <f>+SUMIFS('BLG1222'!$I:$I,'BLG1222'!$A:$A,'ALL 2022'!$2:$2,'BLG1222'!$D:$D,'ALL 2022'!$D:$D)</f>
        <v>0</v>
      </c>
      <c r="H85" s="12">
        <f>+SUMIFS('BLG1222'!$I:$I,'BLG1222'!$A:$A,'ALL 2022'!$2:$2,'BLG1222'!$D:$D,'ALL 2022'!$D:$D)</f>
        <v>0</v>
      </c>
      <c r="I85" s="12">
        <f>+SUMIFS('BLG1222'!$I:$I,'BLG1222'!$A:$A,'ALL 2022'!$2:$2,'BLG1222'!$D:$D,'ALL 2022'!$D:$D)</f>
        <v>0</v>
      </c>
      <c r="J85" s="12">
        <f>+SUMIFS('BLG1222'!$I:$I,'BLG1222'!$A:$A,'ALL 2022'!$2:$2,'BLG1222'!$D:$D,'ALL 2022'!$D:$D)</f>
        <v>0</v>
      </c>
      <c r="K85" s="12">
        <f>+SUMIFS('BLG1222'!$I:$I,'BLG1222'!$A:$A,'ALL 2022'!$2:$2,'BLG1222'!$D:$D,'ALL 2022'!$D:$D)</f>
        <v>0</v>
      </c>
      <c r="L85" s="12">
        <f>+SUMIFS('BLG1222'!$I:$I,'BLG1222'!$A:$A,'ALL 2022'!$2:$2,'BLG1222'!$D:$D,'ALL 2022'!$D:$D)</f>
        <v>0</v>
      </c>
      <c r="M85" s="12">
        <f>+SUMIFS('BLG1222'!$I:$I,'BLG1222'!$A:$A,'ALL 2022'!$2:$2,'BLG1222'!$D:$D,'ALL 2022'!$D:$D)</f>
        <v>0</v>
      </c>
      <c r="N85" s="12">
        <f>+SUMIFS('BLG1222'!$I:$I,'BLG1222'!$A:$A,'ALL 2022'!$2:$2,'BLG1222'!$D:$D,'ALL 2022'!$D:$D)</f>
        <v>0</v>
      </c>
      <c r="O85" s="12">
        <f>+SUMIFS('BLG1222'!$I:$I,'BLG1222'!$A:$A,'ALL 2022'!$2:$2,'BLG1222'!$D:$D,'ALL 2022'!$D:$D)</f>
        <v>0</v>
      </c>
      <c r="P85" s="12">
        <f>+SUMIFS('BLG1222'!$I:$I,'BLG1222'!$A:$A,'ALL 2022'!$2:$2,'BLG1222'!$D:$D,'ALL 2022'!$D:$D)</f>
        <v>153357928.16999999</v>
      </c>
      <c r="Q85" s="12">
        <f>+SUMIFS('BLG1222'!$I:$I,'BLG1222'!$A:$A,'ALL 2022'!$2:$2,'BLG1222'!$D:$D,'ALL 2022'!$D:$D)</f>
        <v>0</v>
      </c>
      <c r="R85" s="12">
        <f>+SUMIFS('BLG1222'!$I:$I,'BLG1222'!$A:$A,'ALL 2022'!$2:$2,'BLG1222'!$D:$D,'ALL 2022'!$D:$D)</f>
        <v>0</v>
      </c>
      <c r="S85" s="12">
        <f>+SUMIFS('BLG1222'!$I:$I,'BLG1222'!$A:$A,'ALL 2022'!$2:$2,'BLG1222'!$D:$D,'ALL 2022'!$D:$D)</f>
        <v>0</v>
      </c>
      <c r="T85" s="12">
        <f>+SUMIFS('BLG1222'!$I:$I,'BLG1222'!$A:$A,'ALL 2022'!$2:$2,'BLG1222'!$D:$D,'ALL 2022'!$D:$D)</f>
        <v>0</v>
      </c>
      <c r="U85" s="12">
        <f>+SUMIFS('BLG1222'!$I:$I,'BLG1222'!$A:$A,'ALL 2022'!$2:$2,'BLG1222'!$D:$D,'ALL 2022'!$D:$D)</f>
        <v>0</v>
      </c>
      <c r="V85" s="12">
        <f>+SUMIFS('BLG1222'!$I:$I,'BLG1222'!$A:$A,'ALL 2022'!$2:$2,'BLG1222'!$D:$D,'ALL 2022'!$D:$D)</f>
        <v>0</v>
      </c>
      <c r="W85" s="12">
        <f>+SUMIFS('BLG1222'!$I:$I,'BLG1222'!$A:$A,'ALL 2022'!$2:$2,'BLG1222'!$D:$D,'ALL 2022'!$D:$D)</f>
        <v>0</v>
      </c>
      <c r="X85" s="12">
        <f>+SUMIFS('BLG1222'!$I:$I,'BLG1222'!$A:$A,'ALL 2022'!$2:$2,'BLG1222'!$D:$D,'ALL 2022'!$D:$D)</f>
        <v>0</v>
      </c>
      <c r="Y85" s="12">
        <f>+SUMIFS('BLG1222'!$I:$I,'BLG1222'!$A:$A,'ALL 2022'!$2:$2,'BLG1222'!$D:$D,'ALL 2022'!$D:$D)</f>
        <v>0</v>
      </c>
      <c r="Z85" s="12">
        <f>+SUMIFS('BLG1222'!$I:$I,'BLG1222'!$A:$A,'ALL 2022'!$2:$2,'BLG1222'!$D:$D,'ALL 2022'!$D:$D)</f>
        <v>0</v>
      </c>
      <c r="AA85" s="12">
        <f>+SUMIFS('BLG1222'!$I:$I,'BLG1222'!$A:$A,'ALL 2022'!$2:$2,'BLG1222'!$D:$D,'ALL 2022'!$D:$D)</f>
        <v>0</v>
      </c>
      <c r="AB85" s="12">
        <f>+SUMIFS('BLG1222'!$I:$I,'BLG1222'!$A:$A,'ALL 2022'!$2:$2,'BLG1222'!$D:$D,'ALL 2022'!$D:$D)</f>
        <v>0</v>
      </c>
      <c r="AC85" s="12">
        <f>+SUMIFS('BLG1222'!$I:$I,'BLG1222'!$A:$A,'ALL 2022'!$2:$2,'BLG1222'!$D:$D,'ALL 2022'!$D:$D)</f>
        <v>0</v>
      </c>
      <c r="AD85" s="12">
        <f>+SUMIFS('BLG1222'!$I:$I,'BLG1222'!$A:$A,'ALL 2022'!$2:$2,'BLG1222'!$D:$D,'ALL 2022'!$D:$D)</f>
        <v>0</v>
      </c>
      <c r="AE85" s="12">
        <f>+SUMIFS('BLG1222'!$I:$I,'BLG1222'!$A:$A,'ALL 2022'!$2:$2,'BLG1222'!$D:$D,'ALL 2022'!$D:$D)</f>
        <v>0</v>
      </c>
      <c r="AF85" s="12">
        <f>+SUMIFS('BLG1222'!$I:$I,'BLG1222'!$A:$A,'ALL 2022'!$2:$2,'BLG1222'!$D:$D,'ALL 2022'!$D:$D)</f>
        <v>0</v>
      </c>
      <c r="AG85" s="12">
        <f>+SUMIFS('BLG1222'!$I:$I,'BLG1222'!$A:$A,'ALL 2022'!$2:$2,'BLG1222'!$D:$D,'ALL 2022'!$D:$D)</f>
        <v>0</v>
      </c>
      <c r="AH85" s="12">
        <f>+SUMIFS('BLG1222'!$I:$I,'BLG1222'!$A:$A,'ALL 2022'!$2:$2,'BLG1222'!$D:$D,'ALL 2022'!$D:$D)</f>
        <v>0</v>
      </c>
      <c r="AI85" s="12">
        <f>+SUMIFS('BLG1222'!$I:$I,'BLG1222'!$A:$A,'ALL 2022'!$2:$2,'BLG1222'!$D:$D,'ALL 2022'!$D:$D)</f>
        <v>0</v>
      </c>
      <c r="AJ85" s="12">
        <f>+SUMIFS('BLG1222'!$I:$I,'BLG1222'!$A:$A,'ALL 2022'!$2:$2,'BLG1222'!$D:$D,'ALL 2022'!$D:$D)</f>
        <v>0</v>
      </c>
      <c r="AK85" s="12">
        <f>+SUMIFS('BLG1222'!$I:$I,'BLG1222'!$A:$A,'ALL 2022'!$2:$2,'BLG1222'!$D:$D,'ALL 2022'!$D:$D)</f>
        <v>0</v>
      </c>
      <c r="AL85" s="12">
        <f>+SUMIFS('BLG1222'!$I:$I,'BLG1222'!$A:$A,'ALL 2022'!$2:$2,'BLG1222'!$D:$D,'ALL 2022'!$D:$D)</f>
        <v>0</v>
      </c>
      <c r="AM85" s="12">
        <f>+SUMIFS('BLG1222'!$I:$I,'BLG1222'!$A:$A,'ALL 2022'!$2:$2,'BLG1222'!$D:$D,'ALL 2022'!$D:$D)</f>
        <v>0</v>
      </c>
      <c r="AN85" s="12">
        <f>+SUMIFS('BLG1222'!$I:$I,'BLG1222'!$A:$A,'ALL 2022'!$2:$2,'BLG1222'!$D:$D,'ALL 2022'!$D:$D)</f>
        <v>0</v>
      </c>
      <c r="AO85" s="12">
        <f>+SUMIFS('BLG1222'!$I:$I,'BLG1222'!$A:$A,'ALL 2022'!$2:$2,'BLG1222'!$D:$D,'ALL 2022'!$D:$D)</f>
        <v>0</v>
      </c>
      <c r="AP85" s="12">
        <f>+SUMIFS('BLG1222'!$I:$I,'BLG1222'!$A:$A,'ALL 2022'!$2:$2,'BLG1222'!$D:$D,'ALL 2022'!$D:$D)</f>
        <v>0</v>
      </c>
      <c r="AQ85" s="164">
        <f t="shared" si="9"/>
        <v>153357928.16999999</v>
      </c>
      <c r="AR85" s="165">
        <f t="shared" si="10"/>
        <v>32432.337221769882</v>
      </c>
    </row>
    <row r="86" spans="1:44" hidden="1" x14ac:dyDescent="0.25">
      <c r="A86" s="11" t="str">
        <f t="shared" si="6"/>
        <v>2</v>
      </c>
      <c r="B86" s="11" t="str">
        <f t="shared" si="7"/>
        <v>23</v>
      </c>
      <c r="C86" s="11" t="str">
        <f t="shared" si="8"/>
        <v>231</v>
      </c>
      <c r="D86" s="23">
        <v>23120000</v>
      </c>
      <c r="E86" s="197" t="s">
        <v>3223</v>
      </c>
      <c r="F86" s="24" t="s">
        <v>2384</v>
      </c>
      <c r="G86" s="12">
        <f>+SUMIFS('BLG1222'!$I:$I,'BLG1222'!$A:$A,'ALL 2022'!$2:$2,'BLG1222'!$D:$D,'ALL 2022'!$D:$D)</f>
        <v>0</v>
      </c>
      <c r="H86" s="12">
        <f>+SUMIFS('BLG1222'!$I:$I,'BLG1222'!$A:$A,'ALL 2022'!$2:$2,'BLG1222'!$D:$D,'ALL 2022'!$D:$D)</f>
        <v>400151087.63</v>
      </c>
      <c r="I86" s="12">
        <f>+SUMIFS('BLG1222'!$I:$I,'BLG1222'!$A:$A,'ALL 2022'!$2:$2,'BLG1222'!$D:$D,'ALL 2022'!$D:$D)</f>
        <v>0</v>
      </c>
      <c r="J86" s="12">
        <f>+SUMIFS('BLG1222'!$I:$I,'BLG1222'!$A:$A,'ALL 2022'!$2:$2,'BLG1222'!$D:$D,'ALL 2022'!$D:$D)</f>
        <v>0</v>
      </c>
      <c r="K86" s="12">
        <f>+SUMIFS('BLG1222'!$I:$I,'BLG1222'!$A:$A,'ALL 2022'!$2:$2,'BLG1222'!$D:$D,'ALL 2022'!$D:$D)</f>
        <v>0</v>
      </c>
      <c r="L86" s="12">
        <f>+SUMIFS('BLG1222'!$I:$I,'BLG1222'!$A:$A,'ALL 2022'!$2:$2,'BLG1222'!$D:$D,'ALL 2022'!$D:$D)</f>
        <v>0</v>
      </c>
      <c r="M86" s="12">
        <f>+SUMIFS('BLG1222'!$I:$I,'BLG1222'!$A:$A,'ALL 2022'!$2:$2,'BLG1222'!$D:$D,'ALL 2022'!$D:$D)</f>
        <v>0</v>
      </c>
      <c r="N86" s="12">
        <f>+SUMIFS('BLG1222'!$I:$I,'BLG1222'!$A:$A,'ALL 2022'!$2:$2,'BLG1222'!$D:$D,'ALL 2022'!$D:$D)</f>
        <v>0</v>
      </c>
      <c r="O86" s="12">
        <f>+SUMIFS('BLG1222'!$I:$I,'BLG1222'!$A:$A,'ALL 2022'!$2:$2,'BLG1222'!$D:$D,'ALL 2022'!$D:$D)</f>
        <v>58.6</v>
      </c>
      <c r="P86" s="12">
        <f>+SUMIFS('BLG1222'!$I:$I,'BLG1222'!$A:$A,'ALL 2022'!$2:$2,'BLG1222'!$D:$D,'ALL 2022'!$D:$D)</f>
        <v>2699631.85</v>
      </c>
      <c r="Q86" s="12">
        <f>+SUMIFS('BLG1222'!$I:$I,'BLG1222'!$A:$A,'ALL 2022'!$2:$2,'BLG1222'!$D:$D,'ALL 2022'!$D:$D)</f>
        <v>0</v>
      </c>
      <c r="R86" s="12">
        <f>+SUMIFS('BLG1222'!$I:$I,'BLG1222'!$A:$A,'ALL 2022'!$2:$2,'BLG1222'!$D:$D,'ALL 2022'!$D:$D)</f>
        <v>0</v>
      </c>
      <c r="S86" s="12">
        <f>+SUMIFS('BLG1222'!$I:$I,'BLG1222'!$A:$A,'ALL 2022'!$2:$2,'BLG1222'!$D:$D,'ALL 2022'!$D:$D)</f>
        <v>0</v>
      </c>
      <c r="T86" s="12">
        <f>+SUMIFS('BLG1222'!$I:$I,'BLG1222'!$A:$A,'ALL 2022'!$2:$2,'BLG1222'!$D:$D,'ALL 2022'!$D:$D)</f>
        <v>0</v>
      </c>
      <c r="U86" s="12">
        <f>+SUMIFS('BLG1222'!$I:$I,'BLG1222'!$A:$A,'ALL 2022'!$2:$2,'BLG1222'!$D:$D,'ALL 2022'!$D:$D)</f>
        <v>0</v>
      </c>
      <c r="V86" s="12">
        <f>+SUMIFS('BLG1222'!$I:$I,'BLG1222'!$A:$A,'ALL 2022'!$2:$2,'BLG1222'!$D:$D,'ALL 2022'!$D:$D)</f>
        <v>0</v>
      </c>
      <c r="W86" s="12">
        <f>+SUMIFS('BLG1222'!$I:$I,'BLG1222'!$A:$A,'ALL 2022'!$2:$2,'BLG1222'!$D:$D,'ALL 2022'!$D:$D)</f>
        <v>0</v>
      </c>
      <c r="X86" s="12">
        <f>+SUMIFS('BLG1222'!$I:$I,'BLG1222'!$A:$A,'ALL 2022'!$2:$2,'BLG1222'!$D:$D,'ALL 2022'!$D:$D)</f>
        <v>314214435.75999999</v>
      </c>
      <c r="Y86" s="12">
        <f>+SUMIFS('BLG1222'!$I:$I,'BLG1222'!$A:$A,'ALL 2022'!$2:$2,'BLG1222'!$D:$D,'ALL 2022'!$D:$D)</f>
        <v>0</v>
      </c>
      <c r="Z86" s="12">
        <f>+SUMIFS('BLG1222'!$I:$I,'BLG1222'!$A:$A,'ALL 2022'!$2:$2,'BLG1222'!$D:$D,'ALL 2022'!$D:$D)</f>
        <v>0</v>
      </c>
      <c r="AA86" s="12">
        <f>+SUMIFS('BLG1222'!$I:$I,'BLG1222'!$A:$A,'ALL 2022'!$2:$2,'BLG1222'!$D:$D,'ALL 2022'!$D:$D)</f>
        <v>0</v>
      </c>
      <c r="AB86" s="12">
        <f>+SUMIFS('BLG1222'!$I:$I,'BLG1222'!$A:$A,'ALL 2022'!$2:$2,'BLG1222'!$D:$D,'ALL 2022'!$D:$D)</f>
        <v>0</v>
      </c>
      <c r="AC86" s="12">
        <f>+SUMIFS('BLG1222'!$I:$I,'BLG1222'!$A:$A,'ALL 2022'!$2:$2,'BLG1222'!$D:$D,'ALL 2022'!$D:$D)</f>
        <v>0</v>
      </c>
      <c r="AD86" s="12">
        <f>+SUMIFS('BLG1222'!$I:$I,'BLG1222'!$A:$A,'ALL 2022'!$2:$2,'BLG1222'!$D:$D,'ALL 2022'!$D:$D)</f>
        <v>0</v>
      </c>
      <c r="AE86" s="12">
        <f>+SUMIFS('BLG1222'!$I:$I,'BLG1222'!$A:$A,'ALL 2022'!$2:$2,'BLG1222'!$D:$D,'ALL 2022'!$D:$D)</f>
        <v>0</v>
      </c>
      <c r="AF86" s="12">
        <f>+SUMIFS('BLG1222'!$I:$I,'BLG1222'!$A:$A,'ALL 2022'!$2:$2,'BLG1222'!$D:$D,'ALL 2022'!$D:$D)</f>
        <v>0</v>
      </c>
      <c r="AG86" s="12">
        <f>+SUMIFS('BLG1222'!$I:$I,'BLG1222'!$A:$A,'ALL 2022'!$2:$2,'BLG1222'!$D:$D,'ALL 2022'!$D:$D)</f>
        <v>0</v>
      </c>
      <c r="AH86" s="12">
        <f>+SUMIFS('BLG1222'!$I:$I,'BLG1222'!$A:$A,'ALL 2022'!$2:$2,'BLG1222'!$D:$D,'ALL 2022'!$D:$D)</f>
        <v>0</v>
      </c>
      <c r="AI86" s="12">
        <f>+SUMIFS('BLG1222'!$I:$I,'BLG1222'!$A:$A,'ALL 2022'!$2:$2,'BLG1222'!$D:$D,'ALL 2022'!$D:$D)</f>
        <v>0</v>
      </c>
      <c r="AJ86" s="12">
        <f>+SUMIFS('BLG1222'!$I:$I,'BLG1222'!$A:$A,'ALL 2022'!$2:$2,'BLG1222'!$D:$D,'ALL 2022'!$D:$D)</f>
        <v>0</v>
      </c>
      <c r="AK86" s="12">
        <f>+SUMIFS('BLG1222'!$I:$I,'BLG1222'!$A:$A,'ALL 2022'!$2:$2,'BLG1222'!$D:$D,'ALL 2022'!$D:$D)</f>
        <v>0</v>
      </c>
      <c r="AL86" s="12">
        <f>+SUMIFS('BLG1222'!$I:$I,'BLG1222'!$A:$A,'ALL 2022'!$2:$2,'BLG1222'!$D:$D,'ALL 2022'!$D:$D)</f>
        <v>0</v>
      </c>
      <c r="AM86" s="12">
        <f>+SUMIFS('BLG1222'!$I:$I,'BLG1222'!$A:$A,'ALL 2022'!$2:$2,'BLG1222'!$D:$D,'ALL 2022'!$D:$D)</f>
        <v>0</v>
      </c>
      <c r="AN86" s="12">
        <f>+SUMIFS('BLG1222'!$I:$I,'BLG1222'!$A:$A,'ALL 2022'!$2:$2,'BLG1222'!$D:$D,'ALL 2022'!$D:$D)</f>
        <v>0</v>
      </c>
      <c r="AO86" s="12">
        <f>+SUMIFS('BLG1222'!$I:$I,'BLG1222'!$A:$A,'ALL 2022'!$2:$2,'BLG1222'!$D:$D,'ALL 2022'!$D:$D)</f>
        <v>0</v>
      </c>
      <c r="AP86" s="12">
        <f>+SUMIFS('BLG1222'!$I:$I,'BLG1222'!$A:$A,'ALL 2022'!$2:$2,'BLG1222'!$D:$D,'ALL 2022'!$D:$D)</f>
        <v>0</v>
      </c>
      <c r="AQ86" s="164">
        <f t="shared" si="9"/>
        <v>717065213.84000003</v>
      </c>
      <c r="AR86" s="165">
        <f t="shared" si="10"/>
        <v>151645.89860316587</v>
      </c>
    </row>
    <row r="87" spans="1:44" hidden="1" x14ac:dyDescent="0.25">
      <c r="A87" s="11" t="str">
        <f t="shared" si="6"/>
        <v>2</v>
      </c>
      <c r="B87" s="11" t="str">
        <f t="shared" si="7"/>
        <v>23</v>
      </c>
      <c r="C87" s="11" t="str">
        <f t="shared" si="8"/>
        <v>231</v>
      </c>
      <c r="D87" s="23">
        <v>23130000</v>
      </c>
      <c r="E87" s="197" t="s">
        <v>3223</v>
      </c>
      <c r="F87" s="24" t="s">
        <v>2385</v>
      </c>
      <c r="G87" s="12">
        <f>+SUMIFS('BLG1222'!$I:$I,'BLG1222'!$A:$A,'ALL 2022'!$2:$2,'BLG1222'!$D:$D,'ALL 2022'!$D:$D)</f>
        <v>0</v>
      </c>
      <c r="H87" s="12">
        <f>+SUMIFS('BLG1222'!$I:$I,'BLG1222'!$A:$A,'ALL 2022'!$2:$2,'BLG1222'!$D:$D,'ALL 2022'!$D:$D)</f>
        <v>0</v>
      </c>
      <c r="I87" s="12">
        <f>+SUMIFS('BLG1222'!$I:$I,'BLG1222'!$A:$A,'ALL 2022'!$2:$2,'BLG1222'!$D:$D,'ALL 2022'!$D:$D)</f>
        <v>0</v>
      </c>
      <c r="J87" s="12">
        <f>+SUMIFS('BLG1222'!$I:$I,'BLG1222'!$A:$A,'ALL 2022'!$2:$2,'BLG1222'!$D:$D,'ALL 2022'!$D:$D)</f>
        <v>0</v>
      </c>
      <c r="K87" s="12">
        <f>+SUMIFS('BLG1222'!$I:$I,'BLG1222'!$A:$A,'ALL 2022'!$2:$2,'BLG1222'!$D:$D,'ALL 2022'!$D:$D)</f>
        <v>0</v>
      </c>
      <c r="L87" s="12">
        <f>+SUMIFS('BLG1222'!$I:$I,'BLG1222'!$A:$A,'ALL 2022'!$2:$2,'BLG1222'!$D:$D,'ALL 2022'!$D:$D)</f>
        <v>0</v>
      </c>
      <c r="M87" s="12">
        <f>+SUMIFS('BLG1222'!$I:$I,'BLG1222'!$A:$A,'ALL 2022'!$2:$2,'BLG1222'!$D:$D,'ALL 2022'!$D:$D)</f>
        <v>0</v>
      </c>
      <c r="N87" s="12">
        <f>+SUMIFS('BLG1222'!$I:$I,'BLG1222'!$A:$A,'ALL 2022'!$2:$2,'BLG1222'!$D:$D,'ALL 2022'!$D:$D)</f>
        <v>0</v>
      </c>
      <c r="O87" s="12">
        <f>+SUMIFS('BLG1222'!$I:$I,'BLG1222'!$A:$A,'ALL 2022'!$2:$2,'BLG1222'!$D:$D,'ALL 2022'!$D:$D)</f>
        <v>0</v>
      </c>
      <c r="P87" s="12">
        <f>+SUMIFS('BLG1222'!$I:$I,'BLG1222'!$A:$A,'ALL 2022'!$2:$2,'BLG1222'!$D:$D,'ALL 2022'!$D:$D)</f>
        <v>19506500</v>
      </c>
      <c r="Q87" s="12">
        <f>+SUMIFS('BLG1222'!$I:$I,'BLG1222'!$A:$A,'ALL 2022'!$2:$2,'BLG1222'!$D:$D,'ALL 2022'!$D:$D)</f>
        <v>0</v>
      </c>
      <c r="R87" s="12">
        <f>+SUMIFS('BLG1222'!$I:$I,'BLG1222'!$A:$A,'ALL 2022'!$2:$2,'BLG1222'!$D:$D,'ALL 2022'!$D:$D)</f>
        <v>0</v>
      </c>
      <c r="S87" s="12">
        <f>+SUMIFS('BLG1222'!$I:$I,'BLG1222'!$A:$A,'ALL 2022'!$2:$2,'BLG1222'!$D:$D,'ALL 2022'!$D:$D)</f>
        <v>2565957261.75</v>
      </c>
      <c r="T87" s="12">
        <f>+SUMIFS('BLG1222'!$I:$I,'BLG1222'!$A:$A,'ALL 2022'!$2:$2,'BLG1222'!$D:$D,'ALL 2022'!$D:$D)</f>
        <v>0</v>
      </c>
      <c r="U87" s="12">
        <f>+SUMIFS('BLG1222'!$I:$I,'BLG1222'!$A:$A,'ALL 2022'!$2:$2,'BLG1222'!$D:$D,'ALL 2022'!$D:$D)</f>
        <v>0</v>
      </c>
      <c r="V87" s="12">
        <f>+SUMIFS('BLG1222'!$I:$I,'BLG1222'!$A:$A,'ALL 2022'!$2:$2,'BLG1222'!$D:$D,'ALL 2022'!$D:$D)</f>
        <v>0</v>
      </c>
      <c r="W87" s="12">
        <f>+SUMIFS('BLG1222'!$I:$I,'BLG1222'!$A:$A,'ALL 2022'!$2:$2,'BLG1222'!$D:$D,'ALL 2022'!$D:$D)</f>
        <v>0</v>
      </c>
      <c r="X87" s="12">
        <f>+SUMIFS('BLG1222'!$I:$I,'BLG1222'!$A:$A,'ALL 2022'!$2:$2,'BLG1222'!$D:$D,'ALL 2022'!$D:$D)</f>
        <v>227341308.58000001</v>
      </c>
      <c r="Y87" s="12">
        <f>+SUMIFS('BLG1222'!$I:$I,'BLG1222'!$A:$A,'ALL 2022'!$2:$2,'BLG1222'!$D:$D,'ALL 2022'!$D:$D)</f>
        <v>0</v>
      </c>
      <c r="Z87" s="12">
        <f>+SUMIFS('BLG1222'!$I:$I,'BLG1222'!$A:$A,'ALL 2022'!$2:$2,'BLG1222'!$D:$D,'ALL 2022'!$D:$D)</f>
        <v>0</v>
      </c>
      <c r="AA87" s="12">
        <f>+SUMIFS('BLG1222'!$I:$I,'BLG1222'!$A:$A,'ALL 2022'!$2:$2,'BLG1222'!$D:$D,'ALL 2022'!$D:$D)</f>
        <v>0</v>
      </c>
      <c r="AB87" s="12">
        <f>+SUMIFS('BLG1222'!$I:$I,'BLG1222'!$A:$A,'ALL 2022'!$2:$2,'BLG1222'!$D:$D,'ALL 2022'!$D:$D)</f>
        <v>0</v>
      </c>
      <c r="AC87" s="12">
        <f>+SUMIFS('BLG1222'!$I:$I,'BLG1222'!$A:$A,'ALL 2022'!$2:$2,'BLG1222'!$D:$D,'ALL 2022'!$D:$D)</f>
        <v>0</v>
      </c>
      <c r="AD87" s="12">
        <f>+SUMIFS('BLG1222'!$I:$I,'BLG1222'!$A:$A,'ALL 2022'!$2:$2,'BLG1222'!$D:$D,'ALL 2022'!$D:$D)</f>
        <v>0</v>
      </c>
      <c r="AE87" s="12">
        <f>+SUMIFS('BLG1222'!$I:$I,'BLG1222'!$A:$A,'ALL 2022'!$2:$2,'BLG1222'!$D:$D,'ALL 2022'!$D:$D)</f>
        <v>0</v>
      </c>
      <c r="AF87" s="12">
        <f>+SUMIFS('BLG1222'!$I:$I,'BLG1222'!$A:$A,'ALL 2022'!$2:$2,'BLG1222'!$D:$D,'ALL 2022'!$D:$D)</f>
        <v>0</v>
      </c>
      <c r="AG87" s="12">
        <f>+SUMIFS('BLG1222'!$I:$I,'BLG1222'!$A:$A,'ALL 2022'!$2:$2,'BLG1222'!$D:$D,'ALL 2022'!$D:$D)</f>
        <v>0</v>
      </c>
      <c r="AH87" s="12">
        <f>+SUMIFS('BLG1222'!$I:$I,'BLG1222'!$A:$A,'ALL 2022'!$2:$2,'BLG1222'!$D:$D,'ALL 2022'!$D:$D)</f>
        <v>0</v>
      </c>
      <c r="AI87" s="12">
        <f>+SUMIFS('BLG1222'!$I:$I,'BLG1222'!$A:$A,'ALL 2022'!$2:$2,'BLG1222'!$D:$D,'ALL 2022'!$D:$D)</f>
        <v>0</v>
      </c>
      <c r="AJ87" s="12">
        <f>+SUMIFS('BLG1222'!$I:$I,'BLG1222'!$A:$A,'ALL 2022'!$2:$2,'BLG1222'!$D:$D,'ALL 2022'!$D:$D)</f>
        <v>0</v>
      </c>
      <c r="AK87" s="12">
        <f>+SUMIFS('BLG1222'!$I:$I,'BLG1222'!$A:$A,'ALL 2022'!$2:$2,'BLG1222'!$D:$D,'ALL 2022'!$D:$D)</f>
        <v>0</v>
      </c>
      <c r="AL87" s="12">
        <f>+SUMIFS('BLG1222'!$I:$I,'BLG1222'!$A:$A,'ALL 2022'!$2:$2,'BLG1222'!$D:$D,'ALL 2022'!$D:$D)</f>
        <v>0</v>
      </c>
      <c r="AM87" s="12">
        <f>+SUMIFS('BLG1222'!$I:$I,'BLG1222'!$A:$A,'ALL 2022'!$2:$2,'BLG1222'!$D:$D,'ALL 2022'!$D:$D)</f>
        <v>0</v>
      </c>
      <c r="AN87" s="12">
        <f>+SUMIFS('BLG1222'!$I:$I,'BLG1222'!$A:$A,'ALL 2022'!$2:$2,'BLG1222'!$D:$D,'ALL 2022'!$D:$D)</f>
        <v>0</v>
      </c>
      <c r="AO87" s="12">
        <f>+SUMIFS('BLG1222'!$I:$I,'BLG1222'!$A:$A,'ALL 2022'!$2:$2,'BLG1222'!$D:$D,'ALL 2022'!$D:$D)</f>
        <v>0</v>
      </c>
      <c r="AP87" s="12">
        <f>+SUMIFS('BLG1222'!$I:$I,'BLG1222'!$A:$A,'ALL 2022'!$2:$2,'BLG1222'!$D:$D,'ALL 2022'!$D:$D)</f>
        <v>0</v>
      </c>
      <c r="AQ87" s="164">
        <f t="shared" si="9"/>
        <v>2812805070.3299999</v>
      </c>
      <c r="AR87" s="165">
        <f t="shared" si="10"/>
        <v>594855.7317422888</v>
      </c>
    </row>
    <row r="88" spans="1:44" hidden="1" x14ac:dyDescent="0.25">
      <c r="A88" s="11" t="str">
        <f t="shared" si="6"/>
        <v>2</v>
      </c>
      <c r="B88" s="11" t="str">
        <f t="shared" si="7"/>
        <v>23</v>
      </c>
      <c r="C88" s="11" t="str">
        <f t="shared" si="8"/>
        <v>231</v>
      </c>
      <c r="D88" s="23">
        <v>23131000</v>
      </c>
      <c r="E88" s="197" t="s">
        <v>3223</v>
      </c>
      <c r="F88" s="24" t="s">
        <v>2386</v>
      </c>
      <c r="G88" s="12">
        <f>+SUMIFS('BLG1222'!$I:$I,'BLG1222'!$A:$A,'ALL 2022'!$2:$2,'BLG1222'!$D:$D,'ALL 2022'!$D:$D)</f>
        <v>0</v>
      </c>
      <c r="H88" s="12">
        <f>+SUMIFS('BLG1222'!$I:$I,'BLG1222'!$A:$A,'ALL 2022'!$2:$2,'BLG1222'!$D:$D,'ALL 2022'!$D:$D)</f>
        <v>0</v>
      </c>
      <c r="I88" s="12">
        <f>+SUMIFS('BLG1222'!$I:$I,'BLG1222'!$A:$A,'ALL 2022'!$2:$2,'BLG1222'!$D:$D,'ALL 2022'!$D:$D)</f>
        <v>0</v>
      </c>
      <c r="J88" s="12">
        <f>+SUMIFS('BLG1222'!$I:$I,'BLG1222'!$A:$A,'ALL 2022'!$2:$2,'BLG1222'!$D:$D,'ALL 2022'!$D:$D)</f>
        <v>0</v>
      </c>
      <c r="K88" s="12">
        <f>+SUMIFS('BLG1222'!$I:$I,'BLG1222'!$A:$A,'ALL 2022'!$2:$2,'BLG1222'!$D:$D,'ALL 2022'!$D:$D)</f>
        <v>0</v>
      </c>
      <c r="L88" s="12">
        <f>+SUMIFS('BLG1222'!$I:$I,'BLG1222'!$A:$A,'ALL 2022'!$2:$2,'BLG1222'!$D:$D,'ALL 2022'!$D:$D)</f>
        <v>0</v>
      </c>
      <c r="M88" s="12">
        <f>+SUMIFS('BLG1222'!$I:$I,'BLG1222'!$A:$A,'ALL 2022'!$2:$2,'BLG1222'!$D:$D,'ALL 2022'!$D:$D)</f>
        <v>0</v>
      </c>
      <c r="N88" s="12">
        <f>+SUMIFS('BLG1222'!$I:$I,'BLG1222'!$A:$A,'ALL 2022'!$2:$2,'BLG1222'!$D:$D,'ALL 2022'!$D:$D)</f>
        <v>0</v>
      </c>
      <c r="O88" s="12">
        <f>+SUMIFS('BLG1222'!$I:$I,'BLG1222'!$A:$A,'ALL 2022'!$2:$2,'BLG1222'!$D:$D,'ALL 2022'!$D:$D)</f>
        <v>0</v>
      </c>
      <c r="P88" s="12">
        <f>+SUMIFS('BLG1222'!$I:$I,'BLG1222'!$A:$A,'ALL 2022'!$2:$2,'BLG1222'!$D:$D,'ALL 2022'!$D:$D)</f>
        <v>0</v>
      </c>
      <c r="Q88" s="12">
        <f>+SUMIFS('BLG1222'!$I:$I,'BLG1222'!$A:$A,'ALL 2022'!$2:$2,'BLG1222'!$D:$D,'ALL 2022'!$D:$D)</f>
        <v>0</v>
      </c>
      <c r="R88" s="12">
        <f>+SUMIFS('BLG1222'!$I:$I,'BLG1222'!$A:$A,'ALL 2022'!$2:$2,'BLG1222'!$D:$D,'ALL 2022'!$D:$D)</f>
        <v>0</v>
      </c>
      <c r="S88" s="12">
        <f>+SUMIFS('BLG1222'!$I:$I,'BLG1222'!$A:$A,'ALL 2022'!$2:$2,'BLG1222'!$D:$D,'ALL 2022'!$D:$D)</f>
        <v>0</v>
      </c>
      <c r="T88" s="12">
        <f>+SUMIFS('BLG1222'!$I:$I,'BLG1222'!$A:$A,'ALL 2022'!$2:$2,'BLG1222'!$D:$D,'ALL 2022'!$D:$D)</f>
        <v>0</v>
      </c>
      <c r="U88" s="12">
        <f>+SUMIFS('BLG1222'!$I:$I,'BLG1222'!$A:$A,'ALL 2022'!$2:$2,'BLG1222'!$D:$D,'ALL 2022'!$D:$D)</f>
        <v>0</v>
      </c>
      <c r="V88" s="12">
        <f>+SUMIFS('BLG1222'!$I:$I,'BLG1222'!$A:$A,'ALL 2022'!$2:$2,'BLG1222'!$D:$D,'ALL 2022'!$D:$D)</f>
        <v>0</v>
      </c>
      <c r="W88" s="12">
        <f>+SUMIFS('BLG1222'!$I:$I,'BLG1222'!$A:$A,'ALL 2022'!$2:$2,'BLG1222'!$D:$D,'ALL 2022'!$D:$D)</f>
        <v>0</v>
      </c>
      <c r="X88" s="12">
        <f>+SUMIFS('BLG1222'!$I:$I,'BLG1222'!$A:$A,'ALL 2022'!$2:$2,'BLG1222'!$D:$D,'ALL 2022'!$D:$D)</f>
        <v>16139500</v>
      </c>
      <c r="Y88" s="12">
        <f>+SUMIFS('BLG1222'!$I:$I,'BLG1222'!$A:$A,'ALL 2022'!$2:$2,'BLG1222'!$D:$D,'ALL 2022'!$D:$D)</f>
        <v>0</v>
      </c>
      <c r="Z88" s="12">
        <f>+SUMIFS('BLG1222'!$I:$I,'BLG1222'!$A:$A,'ALL 2022'!$2:$2,'BLG1222'!$D:$D,'ALL 2022'!$D:$D)</f>
        <v>0</v>
      </c>
      <c r="AA88" s="12">
        <f>+SUMIFS('BLG1222'!$I:$I,'BLG1222'!$A:$A,'ALL 2022'!$2:$2,'BLG1222'!$D:$D,'ALL 2022'!$D:$D)</f>
        <v>0</v>
      </c>
      <c r="AB88" s="12">
        <f>+SUMIFS('BLG1222'!$I:$I,'BLG1222'!$A:$A,'ALL 2022'!$2:$2,'BLG1222'!$D:$D,'ALL 2022'!$D:$D)</f>
        <v>0</v>
      </c>
      <c r="AC88" s="12">
        <f>+SUMIFS('BLG1222'!$I:$I,'BLG1222'!$A:$A,'ALL 2022'!$2:$2,'BLG1222'!$D:$D,'ALL 2022'!$D:$D)</f>
        <v>0</v>
      </c>
      <c r="AD88" s="12">
        <f>+SUMIFS('BLG1222'!$I:$I,'BLG1222'!$A:$A,'ALL 2022'!$2:$2,'BLG1222'!$D:$D,'ALL 2022'!$D:$D)</f>
        <v>0</v>
      </c>
      <c r="AE88" s="12">
        <f>+SUMIFS('BLG1222'!$I:$I,'BLG1222'!$A:$A,'ALL 2022'!$2:$2,'BLG1222'!$D:$D,'ALL 2022'!$D:$D)</f>
        <v>0</v>
      </c>
      <c r="AF88" s="12">
        <f>+SUMIFS('BLG1222'!$I:$I,'BLG1222'!$A:$A,'ALL 2022'!$2:$2,'BLG1222'!$D:$D,'ALL 2022'!$D:$D)</f>
        <v>0</v>
      </c>
      <c r="AG88" s="12">
        <f>+SUMIFS('BLG1222'!$I:$I,'BLG1222'!$A:$A,'ALL 2022'!$2:$2,'BLG1222'!$D:$D,'ALL 2022'!$D:$D)</f>
        <v>0</v>
      </c>
      <c r="AH88" s="12">
        <f>+SUMIFS('BLG1222'!$I:$I,'BLG1222'!$A:$A,'ALL 2022'!$2:$2,'BLG1222'!$D:$D,'ALL 2022'!$D:$D)</f>
        <v>0</v>
      </c>
      <c r="AI88" s="12">
        <f>+SUMIFS('BLG1222'!$I:$I,'BLG1222'!$A:$A,'ALL 2022'!$2:$2,'BLG1222'!$D:$D,'ALL 2022'!$D:$D)</f>
        <v>0</v>
      </c>
      <c r="AJ88" s="12">
        <f>+SUMIFS('BLG1222'!$I:$I,'BLG1222'!$A:$A,'ALL 2022'!$2:$2,'BLG1222'!$D:$D,'ALL 2022'!$D:$D)</f>
        <v>0</v>
      </c>
      <c r="AK88" s="12">
        <f>+SUMIFS('BLG1222'!$I:$I,'BLG1222'!$A:$A,'ALL 2022'!$2:$2,'BLG1222'!$D:$D,'ALL 2022'!$D:$D)</f>
        <v>0</v>
      </c>
      <c r="AL88" s="12">
        <f>+SUMIFS('BLG1222'!$I:$I,'BLG1222'!$A:$A,'ALL 2022'!$2:$2,'BLG1222'!$D:$D,'ALL 2022'!$D:$D)</f>
        <v>0</v>
      </c>
      <c r="AM88" s="12">
        <f>+SUMIFS('BLG1222'!$I:$I,'BLG1222'!$A:$A,'ALL 2022'!$2:$2,'BLG1222'!$D:$D,'ALL 2022'!$D:$D)</f>
        <v>0</v>
      </c>
      <c r="AN88" s="12">
        <f>+SUMIFS('BLG1222'!$I:$I,'BLG1222'!$A:$A,'ALL 2022'!$2:$2,'BLG1222'!$D:$D,'ALL 2022'!$D:$D)</f>
        <v>0</v>
      </c>
      <c r="AO88" s="12">
        <f>+SUMIFS('BLG1222'!$I:$I,'BLG1222'!$A:$A,'ALL 2022'!$2:$2,'BLG1222'!$D:$D,'ALL 2022'!$D:$D)</f>
        <v>0</v>
      </c>
      <c r="AP88" s="12">
        <f>+SUMIFS('BLG1222'!$I:$I,'BLG1222'!$A:$A,'ALL 2022'!$2:$2,'BLG1222'!$D:$D,'ALL 2022'!$D:$D)</f>
        <v>0</v>
      </c>
      <c r="AQ88" s="164">
        <f t="shared" si="9"/>
        <v>16139500</v>
      </c>
      <c r="AR88" s="165">
        <f t="shared" si="10"/>
        <v>3413.2027788645569</v>
      </c>
    </row>
    <row r="89" spans="1:44" hidden="1" x14ac:dyDescent="0.25">
      <c r="A89" s="11" t="str">
        <f t="shared" si="6"/>
        <v>2</v>
      </c>
      <c r="B89" s="11" t="str">
        <f t="shared" si="7"/>
        <v>23</v>
      </c>
      <c r="C89" s="11" t="str">
        <f t="shared" si="8"/>
        <v>231</v>
      </c>
      <c r="D89" s="23">
        <v>23140000</v>
      </c>
      <c r="E89" s="197" t="s">
        <v>3223</v>
      </c>
      <c r="F89" s="24" t="s">
        <v>2387</v>
      </c>
      <c r="G89" s="12">
        <f>+SUMIFS('BLG1222'!$I:$I,'BLG1222'!$A:$A,'ALL 2022'!$2:$2,'BLG1222'!$D:$D,'ALL 2022'!$D:$D)</f>
        <v>0</v>
      </c>
      <c r="H89" s="12">
        <f>+SUMIFS('BLG1222'!$I:$I,'BLG1222'!$A:$A,'ALL 2022'!$2:$2,'BLG1222'!$D:$D,'ALL 2022'!$D:$D)</f>
        <v>0</v>
      </c>
      <c r="I89" s="12">
        <f>+SUMIFS('BLG1222'!$I:$I,'BLG1222'!$A:$A,'ALL 2022'!$2:$2,'BLG1222'!$D:$D,'ALL 2022'!$D:$D)</f>
        <v>0</v>
      </c>
      <c r="J89" s="12">
        <f>+SUMIFS('BLG1222'!$I:$I,'BLG1222'!$A:$A,'ALL 2022'!$2:$2,'BLG1222'!$D:$D,'ALL 2022'!$D:$D)</f>
        <v>0</v>
      </c>
      <c r="K89" s="12">
        <f>+SUMIFS('BLG1222'!$I:$I,'BLG1222'!$A:$A,'ALL 2022'!$2:$2,'BLG1222'!$D:$D,'ALL 2022'!$D:$D)</f>
        <v>0</v>
      </c>
      <c r="L89" s="12">
        <f>+SUMIFS('BLG1222'!$I:$I,'BLG1222'!$A:$A,'ALL 2022'!$2:$2,'BLG1222'!$D:$D,'ALL 2022'!$D:$D)</f>
        <v>0</v>
      </c>
      <c r="M89" s="12">
        <f>+SUMIFS('BLG1222'!$I:$I,'BLG1222'!$A:$A,'ALL 2022'!$2:$2,'BLG1222'!$D:$D,'ALL 2022'!$D:$D)</f>
        <v>0</v>
      </c>
      <c r="N89" s="12">
        <f>+SUMIFS('BLG1222'!$I:$I,'BLG1222'!$A:$A,'ALL 2022'!$2:$2,'BLG1222'!$D:$D,'ALL 2022'!$D:$D)</f>
        <v>0</v>
      </c>
      <c r="O89" s="12">
        <f>+SUMIFS('BLG1222'!$I:$I,'BLG1222'!$A:$A,'ALL 2022'!$2:$2,'BLG1222'!$D:$D,'ALL 2022'!$D:$D)</f>
        <v>391114609.79000002</v>
      </c>
      <c r="P89" s="12">
        <f>+SUMIFS('BLG1222'!$I:$I,'BLG1222'!$A:$A,'ALL 2022'!$2:$2,'BLG1222'!$D:$D,'ALL 2022'!$D:$D)</f>
        <v>0</v>
      </c>
      <c r="Q89" s="12">
        <f>+SUMIFS('BLG1222'!$I:$I,'BLG1222'!$A:$A,'ALL 2022'!$2:$2,'BLG1222'!$D:$D,'ALL 2022'!$D:$D)</f>
        <v>0</v>
      </c>
      <c r="R89" s="12">
        <f>+SUMIFS('BLG1222'!$I:$I,'BLG1222'!$A:$A,'ALL 2022'!$2:$2,'BLG1222'!$D:$D,'ALL 2022'!$D:$D)</f>
        <v>0</v>
      </c>
      <c r="S89" s="12">
        <f>+SUMIFS('BLG1222'!$I:$I,'BLG1222'!$A:$A,'ALL 2022'!$2:$2,'BLG1222'!$D:$D,'ALL 2022'!$D:$D)</f>
        <v>934351244.39999998</v>
      </c>
      <c r="T89" s="12">
        <f>+SUMIFS('BLG1222'!$I:$I,'BLG1222'!$A:$A,'ALL 2022'!$2:$2,'BLG1222'!$D:$D,'ALL 2022'!$D:$D)</f>
        <v>0</v>
      </c>
      <c r="U89" s="12">
        <f>+SUMIFS('BLG1222'!$I:$I,'BLG1222'!$A:$A,'ALL 2022'!$2:$2,'BLG1222'!$D:$D,'ALL 2022'!$D:$D)</f>
        <v>0</v>
      </c>
      <c r="V89" s="12">
        <f>+SUMIFS('BLG1222'!$I:$I,'BLG1222'!$A:$A,'ALL 2022'!$2:$2,'BLG1222'!$D:$D,'ALL 2022'!$D:$D)</f>
        <v>0</v>
      </c>
      <c r="W89" s="12">
        <f>+SUMIFS('BLG1222'!$I:$I,'BLG1222'!$A:$A,'ALL 2022'!$2:$2,'BLG1222'!$D:$D,'ALL 2022'!$D:$D)</f>
        <v>0</v>
      </c>
      <c r="X89" s="12">
        <f>+SUMIFS('BLG1222'!$I:$I,'BLG1222'!$A:$A,'ALL 2022'!$2:$2,'BLG1222'!$D:$D,'ALL 2022'!$D:$D)</f>
        <v>155063766.40000001</v>
      </c>
      <c r="Y89" s="12">
        <f>+SUMIFS('BLG1222'!$I:$I,'BLG1222'!$A:$A,'ALL 2022'!$2:$2,'BLG1222'!$D:$D,'ALL 2022'!$D:$D)</f>
        <v>0</v>
      </c>
      <c r="Z89" s="12">
        <f>+SUMIFS('BLG1222'!$I:$I,'BLG1222'!$A:$A,'ALL 2022'!$2:$2,'BLG1222'!$D:$D,'ALL 2022'!$D:$D)</f>
        <v>0</v>
      </c>
      <c r="AA89" s="12">
        <f>+SUMIFS('BLG1222'!$I:$I,'BLG1222'!$A:$A,'ALL 2022'!$2:$2,'BLG1222'!$D:$D,'ALL 2022'!$D:$D)</f>
        <v>0</v>
      </c>
      <c r="AB89" s="12">
        <f>+SUMIFS('BLG1222'!$I:$I,'BLG1222'!$A:$A,'ALL 2022'!$2:$2,'BLG1222'!$D:$D,'ALL 2022'!$D:$D)</f>
        <v>0</v>
      </c>
      <c r="AC89" s="12">
        <f>+SUMIFS('BLG1222'!$I:$I,'BLG1222'!$A:$A,'ALL 2022'!$2:$2,'BLG1222'!$D:$D,'ALL 2022'!$D:$D)</f>
        <v>45914933.93</v>
      </c>
      <c r="AD89" s="12">
        <f>+SUMIFS('BLG1222'!$I:$I,'BLG1222'!$A:$A,'ALL 2022'!$2:$2,'BLG1222'!$D:$D,'ALL 2022'!$D:$D)</f>
        <v>0</v>
      </c>
      <c r="AE89" s="12">
        <f>+SUMIFS('BLG1222'!$I:$I,'BLG1222'!$A:$A,'ALL 2022'!$2:$2,'BLG1222'!$D:$D,'ALL 2022'!$D:$D)</f>
        <v>0</v>
      </c>
      <c r="AF89" s="12">
        <f>+SUMIFS('BLG1222'!$I:$I,'BLG1222'!$A:$A,'ALL 2022'!$2:$2,'BLG1222'!$D:$D,'ALL 2022'!$D:$D)</f>
        <v>0</v>
      </c>
      <c r="AG89" s="12">
        <f>+SUMIFS('BLG1222'!$I:$I,'BLG1222'!$A:$A,'ALL 2022'!$2:$2,'BLG1222'!$D:$D,'ALL 2022'!$D:$D)</f>
        <v>0</v>
      </c>
      <c r="AH89" s="12">
        <f>+SUMIFS('BLG1222'!$I:$I,'BLG1222'!$A:$A,'ALL 2022'!$2:$2,'BLG1222'!$D:$D,'ALL 2022'!$D:$D)</f>
        <v>0</v>
      </c>
      <c r="AI89" s="12">
        <f>+SUMIFS('BLG1222'!$I:$I,'BLG1222'!$A:$A,'ALL 2022'!$2:$2,'BLG1222'!$D:$D,'ALL 2022'!$D:$D)</f>
        <v>0</v>
      </c>
      <c r="AJ89" s="12">
        <f>+SUMIFS('BLG1222'!$I:$I,'BLG1222'!$A:$A,'ALL 2022'!$2:$2,'BLG1222'!$D:$D,'ALL 2022'!$D:$D)</f>
        <v>0</v>
      </c>
      <c r="AK89" s="12">
        <f>+SUMIFS('BLG1222'!$I:$I,'BLG1222'!$A:$A,'ALL 2022'!$2:$2,'BLG1222'!$D:$D,'ALL 2022'!$D:$D)</f>
        <v>0</v>
      </c>
      <c r="AL89" s="12">
        <f>+SUMIFS('BLG1222'!$I:$I,'BLG1222'!$A:$A,'ALL 2022'!$2:$2,'BLG1222'!$D:$D,'ALL 2022'!$D:$D)</f>
        <v>0</v>
      </c>
      <c r="AM89" s="12">
        <f>+SUMIFS('BLG1222'!$I:$I,'BLG1222'!$A:$A,'ALL 2022'!$2:$2,'BLG1222'!$D:$D,'ALL 2022'!$D:$D)</f>
        <v>0</v>
      </c>
      <c r="AN89" s="12">
        <f>+SUMIFS('BLG1222'!$I:$I,'BLG1222'!$A:$A,'ALL 2022'!$2:$2,'BLG1222'!$D:$D,'ALL 2022'!$D:$D)</f>
        <v>0</v>
      </c>
      <c r="AO89" s="12">
        <f>+SUMIFS('BLG1222'!$I:$I,'BLG1222'!$A:$A,'ALL 2022'!$2:$2,'BLG1222'!$D:$D,'ALL 2022'!$D:$D)</f>
        <v>0</v>
      </c>
      <c r="AP89" s="12">
        <f>+SUMIFS('BLG1222'!$I:$I,'BLG1222'!$A:$A,'ALL 2022'!$2:$2,'BLG1222'!$D:$D,'ALL 2022'!$D:$D)</f>
        <v>0</v>
      </c>
      <c r="AQ89" s="164">
        <f t="shared" si="9"/>
        <v>1526444554.5200002</v>
      </c>
      <c r="AR89" s="165">
        <f t="shared" si="10"/>
        <v>322814.51068932342</v>
      </c>
    </row>
    <row r="90" spans="1:44" hidden="1" x14ac:dyDescent="0.25">
      <c r="A90" s="11" t="str">
        <f t="shared" si="6"/>
        <v>2</v>
      </c>
      <c r="B90" s="11" t="str">
        <f t="shared" si="7"/>
        <v>23</v>
      </c>
      <c r="C90" s="11" t="str">
        <f t="shared" si="8"/>
        <v>231</v>
      </c>
      <c r="D90" s="23">
        <v>23150000</v>
      </c>
      <c r="E90" s="197" t="s">
        <v>3223</v>
      </c>
      <c r="F90" s="24" t="s">
        <v>2388</v>
      </c>
      <c r="G90" s="12">
        <f>+SUMIFS('BLG1222'!$I:$I,'BLG1222'!$A:$A,'ALL 2022'!$2:$2,'BLG1222'!$D:$D,'ALL 2022'!$D:$D)</f>
        <v>0</v>
      </c>
      <c r="H90" s="12">
        <f>+SUMIFS('BLG1222'!$I:$I,'BLG1222'!$A:$A,'ALL 2022'!$2:$2,'BLG1222'!$D:$D,'ALL 2022'!$D:$D)</f>
        <v>0</v>
      </c>
      <c r="I90" s="12">
        <f>+SUMIFS('BLG1222'!$I:$I,'BLG1222'!$A:$A,'ALL 2022'!$2:$2,'BLG1222'!$D:$D,'ALL 2022'!$D:$D)</f>
        <v>0</v>
      </c>
      <c r="J90" s="12">
        <f>+SUMIFS('BLG1222'!$I:$I,'BLG1222'!$A:$A,'ALL 2022'!$2:$2,'BLG1222'!$D:$D,'ALL 2022'!$D:$D)</f>
        <v>0</v>
      </c>
      <c r="K90" s="12">
        <f>+SUMIFS('BLG1222'!$I:$I,'BLG1222'!$A:$A,'ALL 2022'!$2:$2,'BLG1222'!$D:$D,'ALL 2022'!$D:$D)</f>
        <v>0</v>
      </c>
      <c r="L90" s="12">
        <f>+SUMIFS('BLG1222'!$I:$I,'BLG1222'!$A:$A,'ALL 2022'!$2:$2,'BLG1222'!$D:$D,'ALL 2022'!$D:$D)</f>
        <v>0</v>
      </c>
      <c r="M90" s="12">
        <f>+SUMIFS('BLG1222'!$I:$I,'BLG1222'!$A:$A,'ALL 2022'!$2:$2,'BLG1222'!$D:$D,'ALL 2022'!$D:$D)</f>
        <v>0</v>
      </c>
      <c r="N90" s="12">
        <f>+SUMIFS('BLG1222'!$I:$I,'BLG1222'!$A:$A,'ALL 2022'!$2:$2,'BLG1222'!$D:$D,'ALL 2022'!$D:$D)</f>
        <v>0</v>
      </c>
      <c r="O90" s="12">
        <f>+SUMIFS('BLG1222'!$I:$I,'BLG1222'!$A:$A,'ALL 2022'!$2:$2,'BLG1222'!$D:$D,'ALL 2022'!$D:$D)</f>
        <v>0</v>
      </c>
      <c r="P90" s="12">
        <f>+SUMIFS('BLG1222'!$I:$I,'BLG1222'!$A:$A,'ALL 2022'!$2:$2,'BLG1222'!$D:$D,'ALL 2022'!$D:$D)</f>
        <v>0</v>
      </c>
      <c r="Q90" s="12">
        <f>+SUMIFS('BLG1222'!$I:$I,'BLG1222'!$A:$A,'ALL 2022'!$2:$2,'BLG1222'!$D:$D,'ALL 2022'!$D:$D)</f>
        <v>0</v>
      </c>
      <c r="R90" s="12">
        <f>+SUMIFS('BLG1222'!$I:$I,'BLG1222'!$A:$A,'ALL 2022'!$2:$2,'BLG1222'!$D:$D,'ALL 2022'!$D:$D)</f>
        <v>0</v>
      </c>
      <c r="S90" s="12">
        <f>+SUMIFS('BLG1222'!$I:$I,'BLG1222'!$A:$A,'ALL 2022'!$2:$2,'BLG1222'!$D:$D,'ALL 2022'!$D:$D)</f>
        <v>0</v>
      </c>
      <c r="T90" s="12">
        <f>+SUMIFS('BLG1222'!$I:$I,'BLG1222'!$A:$A,'ALL 2022'!$2:$2,'BLG1222'!$D:$D,'ALL 2022'!$D:$D)</f>
        <v>0</v>
      </c>
      <c r="U90" s="12">
        <f>+SUMIFS('BLG1222'!$I:$I,'BLG1222'!$A:$A,'ALL 2022'!$2:$2,'BLG1222'!$D:$D,'ALL 2022'!$D:$D)</f>
        <v>0</v>
      </c>
      <c r="V90" s="12">
        <f>+SUMIFS('BLG1222'!$I:$I,'BLG1222'!$A:$A,'ALL 2022'!$2:$2,'BLG1222'!$D:$D,'ALL 2022'!$D:$D)</f>
        <v>0</v>
      </c>
      <c r="W90" s="12">
        <f>+SUMIFS('BLG1222'!$I:$I,'BLG1222'!$A:$A,'ALL 2022'!$2:$2,'BLG1222'!$D:$D,'ALL 2022'!$D:$D)</f>
        <v>0</v>
      </c>
      <c r="X90" s="12">
        <f>+SUMIFS('BLG1222'!$I:$I,'BLG1222'!$A:$A,'ALL 2022'!$2:$2,'BLG1222'!$D:$D,'ALL 2022'!$D:$D)</f>
        <v>226107997.43000001</v>
      </c>
      <c r="Y90" s="12">
        <f>+SUMIFS('BLG1222'!$I:$I,'BLG1222'!$A:$A,'ALL 2022'!$2:$2,'BLG1222'!$D:$D,'ALL 2022'!$D:$D)</f>
        <v>0</v>
      </c>
      <c r="Z90" s="12">
        <f>+SUMIFS('BLG1222'!$I:$I,'BLG1222'!$A:$A,'ALL 2022'!$2:$2,'BLG1222'!$D:$D,'ALL 2022'!$D:$D)</f>
        <v>0</v>
      </c>
      <c r="AA90" s="12">
        <f>+SUMIFS('BLG1222'!$I:$I,'BLG1222'!$A:$A,'ALL 2022'!$2:$2,'BLG1222'!$D:$D,'ALL 2022'!$D:$D)</f>
        <v>0</v>
      </c>
      <c r="AB90" s="12">
        <f>+SUMIFS('BLG1222'!$I:$I,'BLG1222'!$A:$A,'ALL 2022'!$2:$2,'BLG1222'!$D:$D,'ALL 2022'!$D:$D)</f>
        <v>0</v>
      </c>
      <c r="AC90" s="12">
        <f>+SUMIFS('BLG1222'!$I:$I,'BLG1222'!$A:$A,'ALL 2022'!$2:$2,'BLG1222'!$D:$D,'ALL 2022'!$D:$D)</f>
        <v>0</v>
      </c>
      <c r="AD90" s="12">
        <f>+SUMIFS('BLG1222'!$I:$I,'BLG1222'!$A:$A,'ALL 2022'!$2:$2,'BLG1222'!$D:$D,'ALL 2022'!$D:$D)</f>
        <v>0</v>
      </c>
      <c r="AE90" s="12">
        <f>+SUMIFS('BLG1222'!$I:$I,'BLG1222'!$A:$A,'ALL 2022'!$2:$2,'BLG1222'!$D:$D,'ALL 2022'!$D:$D)</f>
        <v>0</v>
      </c>
      <c r="AF90" s="12">
        <f>+SUMIFS('BLG1222'!$I:$I,'BLG1222'!$A:$A,'ALL 2022'!$2:$2,'BLG1222'!$D:$D,'ALL 2022'!$D:$D)</f>
        <v>0</v>
      </c>
      <c r="AG90" s="12">
        <f>+SUMIFS('BLG1222'!$I:$I,'BLG1222'!$A:$A,'ALL 2022'!$2:$2,'BLG1222'!$D:$D,'ALL 2022'!$D:$D)</f>
        <v>0</v>
      </c>
      <c r="AH90" s="12">
        <f>+SUMIFS('BLG1222'!$I:$I,'BLG1222'!$A:$A,'ALL 2022'!$2:$2,'BLG1222'!$D:$D,'ALL 2022'!$D:$D)</f>
        <v>0</v>
      </c>
      <c r="AI90" s="12">
        <f>+SUMIFS('BLG1222'!$I:$I,'BLG1222'!$A:$A,'ALL 2022'!$2:$2,'BLG1222'!$D:$D,'ALL 2022'!$D:$D)</f>
        <v>0</v>
      </c>
      <c r="AJ90" s="12">
        <f>+SUMIFS('BLG1222'!$I:$I,'BLG1222'!$A:$A,'ALL 2022'!$2:$2,'BLG1222'!$D:$D,'ALL 2022'!$D:$D)</f>
        <v>0</v>
      </c>
      <c r="AK90" s="12">
        <f>+SUMIFS('BLG1222'!$I:$I,'BLG1222'!$A:$A,'ALL 2022'!$2:$2,'BLG1222'!$D:$D,'ALL 2022'!$D:$D)</f>
        <v>0</v>
      </c>
      <c r="AL90" s="12">
        <f>+SUMIFS('BLG1222'!$I:$I,'BLG1222'!$A:$A,'ALL 2022'!$2:$2,'BLG1222'!$D:$D,'ALL 2022'!$D:$D)</f>
        <v>0</v>
      </c>
      <c r="AM90" s="12">
        <f>+SUMIFS('BLG1222'!$I:$I,'BLG1222'!$A:$A,'ALL 2022'!$2:$2,'BLG1222'!$D:$D,'ALL 2022'!$D:$D)</f>
        <v>0</v>
      </c>
      <c r="AN90" s="12">
        <f>+SUMIFS('BLG1222'!$I:$I,'BLG1222'!$A:$A,'ALL 2022'!$2:$2,'BLG1222'!$D:$D,'ALL 2022'!$D:$D)</f>
        <v>0</v>
      </c>
      <c r="AO90" s="12">
        <f>+SUMIFS('BLG1222'!$I:$I,'BLG1222'!$A:$A,'ALL 2022'!$2:$2,'BLG1222'!$D:$D,'ALL 2022'!$D:$D)</f>
        <v>0</v>
      </c>
      <c r="AP90" s="12">
        <f>+SUMIFS('BLG1222'!$I:$I,'BLG1222'!$A:$A,'ALL 2022'!$2:$2,'BLG1222'!$D:$D,'ALL 2022'!$D:$D)</f>
        <v>0</v>
      </c>
      <c r="AQ90" s="164">
        <f t="shared" si="9"/>
        <v>226107997.43000001</v>
      </c>
      <c r="AR90" s="165">
        <f t="shared" si="10"/>
        <v>47817.617965338213</v>
      </c>
    </row>
    <row r="91" spans="1:44" hidden="1" x14ac:dyDescent="0.25">
      <c r="A91" s="11" t="str">
        <f t="shared" si="6"/>
        <v>2</v>
      </c>
      <c r="B91" s="11" t="str">
        <f t="shared" si="7"/>
        <v>23</v>
      </c>
      <c r="C91" s="11" t="str">
        <f t="shared" si="8"/>
        <v>231</v>
      </c>
      <c r="D91" s="23">
        <v>23160000</v>
      </c>
      <c r="E91" s="197" t="s">
        <v>3223</v>
      </c>
      <c r="F91" s="24" t="s">
        <v>3334</v>
      </c>
      <c r="G91" s="12">
        <f>+SUMIFS('BLG1222'!$I:$I,'BLG1222'!$A:$A,'ALL 2022'!$2:$2,'BLG1222'!$D:$D,'ALL 2022'!$D:$D)</f>
        <v>0</v>
      </c>
      <c r="H91" s="12">
        <f>+SUMIFS('BLG1222'!$I:$I,'BLG1222'!$A:$A,'ALL 2022'!$2:$2,'BLG1222'!$D:$D,'ALL 2022'!$D:$D)</f>
        <v>0</v>
      </c>
      <c r="I91" s="12">
        <f>+SUMIFS('BLG1222'!$I:$I,'BLG1222'!$A:$A,'ALL 2022'!$2:$2,'BLG1222'!$D:$D,'ALL 2022'!$D:$D)</f>
        <v>0</v>
      </c>
      <c r="J91" s="12">
        <f>+SUMIFS('BLG1222'!$I:$I,'BLG1222'!$A:$A,'ALL 2022'!$2:$2,'BLG1222'!$D:$D,'ALL 2022'!$D:$D)</f>
        <v>0</v>
      </c>
      <c r="K91" s="12">
        <f>+SUMIFS('BLG1222'!$I:$I,'BLG1222'!$A:$A,'ALL 2022'!$2:$2,'BLG1222'!$D:$D,'ALL 2022'!$D:$D)</f>
        <v>0</v>
      </c>
      <c r="L91" s="12">
        <f>+SUMIFS('BLG1222'!$I:$I,'BLG1222'!$A:$A,'ALL 2022'!$2:$2,'BLG1222'!$D:$D,'ALL 2022'!$D:$D)</f>
        <v>0</v>
      </c>
      <c r="M91" s="12">
        <f>+SUMIFS('BLG1222'!$I:$I,'BLG1222'!$A:$A,'ALL 2022'!$2:$2,'BLG1222'!$D:$D,'ALL 2022'!$D:$D)</f>
        <v>0</v>
      </c>
      <c r="N91" s="12">
        <f>+SUMIFS('BLG1222'!$I:$I,'BLG1222'!$A:$A,'ALL 2022'!$2:$2,'BLG1222'!$D:$D,'ALL 2022'!$D:$D)</f>
        <v>0</v>
      </c>
      <c r="O91" s="12">
        <f>+SUMIFS('BLG1222'!$I:$I,'BLG1222'!$A:$A,'ALL 2022'!$2:$2,'BLG1222'!$D:$D,'ALL 2022'!$D:$D)</f>
        <v>0</v>
      </c>
      <c r="P91" s="12">
        <f>+SUMIFS('BLG1222'!$I:$I,'BLG1222'!$A:$A,'ALL 2022'!$2:$2,'BLG1222'!$D:$D,'ALL 2022'!$D:$D)</f>
        <v>139516614.08000001</v>
      </c>
      <c r="Q91" s="12">
        <f>+SUMIFS('BLG1222'!$I:$I,'BLG1222'!$A:$A,'ALL 2022'!$2:$2,'BLG1222'!$D:$D,'ALL 2022'!$D:$D)</f>
        <v>0</v>
      </c>
      <c r="R91" s="12">
        <f>+SUMIFS('BLG1222'!$I:$I,'BLG1222'!$A:$A,'ALL 2022'!$2:$2,'BLG1222'!$D:$D,'ALL 2022'!$D:$D)</f>
        <v>0</v>
      </c>
      <c r="S91" s="12">
        <f>+SUMIFS('BLG1222'!$I:$I,'BLG1222'!$A:$A,'ALL 2022'!$2:$2,'BLG1222'!$D:$D,'ALL 2022'!$D:$D)</f>
        <v>1772789630.75</v>
      </c>
      <c r="T91" s="12">
        <f>+SUMIFS('BLG1222'!$I:$I,'BLG1222'!$A:$A,'ALL 2022'!$2:$2,'BLG1222'!$D:$D,'ALL 2022'!$D:$D)</f>
        <v>0</v>
      </c>
      <c r="U91" s="12">
        <f>+SUMIFS('BLG1222'!$I:$I,'BLG1222'!$A:$A,'ALL 2022'!$2:$2,'BLG1222'!$D:$D,'ALL 2022'!$D:$D)</f>
        <v>0</v>
      </c>
      <c r="V91" s="12">
        <f>+SUMIFS('BLG1222'!$I:$I,'BLG1222'!$A:$A,'ALL 2022'!$2:$2,'BLG1222'!$D:$D,'ALL 2022'!$D:$D)</f>
        <v>0</v>
      </c>
      <c r="W91" s="12">
        <f>+SUMIFS('BLG1222'!$I:$I,'BLG1222'!$A:$A,'ALL 2022'!$2:$2,'BLG1222'!$D:$D,'ALL 2022'!$D:$D)</f>
        <v>0</v>
      </c>
      <c r="X91" s="12">
        <f>+SUMIFS('BLG1222'!$I:$I,'BLG1222'!$A:$A,'ALL 2022'!$2:$2,'BLG1222'!$D:$D,'ALL 2022'!$D:$D)</f>
        <v>0</v>
      </c>
      <c r="Y91" s="12">
        <f>+SUMIFS('BLG1222'!$I:$I,'BLG1222'!$A:$A,'ALL 2022'!$2:$2,'BLG1222'!$D:$D,'ALL 2022'!$D:$D)</f>
        <v>0</v>
      </c>
      <c r="Z91" s="12">
        <f>+SUMIFS('BLG1222'!$I:$I,'BLG1222'!$A:$A,'ALL 2022'!$2:$2,'BLG1222'!$D:$D,'ALL 2022'!$D:$D)</f>
        <v>0</v>
      </c>
      <c r="AA91" s="12">
        <f>+SUMIFS('BLG1222'!$I:$I,'BLG1222'!$A:$A,'ALL 2022'!$2:$2,'BLG1222'!$D:$D,'ALL 2022'!$D:$D)</f>
        <v>0</v>
      </c>
      <c r="AB91" s="12">
        <f>+SUMIFS('BLG1222'!$I:$I,'BLG1222'!$A:$A,'ALL 2022'!$2:$2,'BLG1222'!$D:$D,'ALL 2022'!$D:$D)</f>
        <v>0</v>
      </c>
      <c r="AC91" s="12">
        <f>+SUMIFS('BLG1222'!$I:$I,'BLG1222'!$A:$A,'ALL 2022'!$2:$2,'BLG1222'!$D:$D,'ALL 2022'!$D:$D)</f>
        <v>0</v>
      </c>
      <c r="AD91" s="12">
        <f>+SUMIFS('BLG1222'!$I:$I,'BLG1222'!$A:$A,'ALL 2022'!$2:$2,'BLG1222'!$D:$D,'ALL 2022'!$D:$D)</f>
        <v>0</v>
      </c>
      <c r="AE91" s="12">
        <f>+SUMIFS('BLG1222'!$I:$I,'BLG1222'!$A:$A,'ALL 2022'!$2:$2,'BLG1222'!$D:$D,'ALL 2022'!$D:$D)</f>
        <v>0</v>
      </c>
      <c r="AF91" s="12">
        <f>+SUMIFS('BLG1222'!$I:$I,'BLG1222'!$A:$A,'ALL 2022'!$2:$2,'BLG1222'!$D:$D,'ALL 2022'!$D:$D)</f>
        <v>0</v>
      </c>
      <c r="AG91" s="12">
        <f>+SUMIFS('BLG1222'!$I:$I,'BLG1222'!$A:$A,'ALL 2022'!$2:$2,'BLG1222'!$D:$D,'ALL 2022'!$D:$D)</f>
        <v>0</v>
      </c>
      <c r="AH91" s="12">
        <f>+SUMIFS('BLG1222'!$I:$I,'BLG1222'!$A:$A,'ALL 2022'!$2:$2,'BLG1222'!$D:$D,'ALL 2022'!$D:$D)</f>
        <v>0</v>
      </c>
      <c r="AI91" s="12">
        <f>+SUMIFS('BLG1222'!$I:$I,'BLG1222'!$A:$A,'ALL 2022'!$2:$2,'BLG1222'!$D:$D,'ALL 2022'!$D:$D)</f>
        <v>0</v>
      </c>
      <c r="AJ91" s="12">
        <f>+SUMIFS('BLG1222'!$I:$I,'BLG1222'!$A:$A,'ALL 2022'!$2:$2,'BLG1222'!$D:$D,'ALL 2022'!$D:$D)</f>
        <v>0</v>
      </c>
      <c r="AK91" s="12">
        <f>+SUMIFS('BLG1222'!$I:$I,'BLG1222'!$A:$A,'ALL 2022'!$2:$2,'BLG1222'!$D:$D,'ALL 2022'!$D:$D)</f>
        <v>0</v>
      </c>
      <c r="AL91" s="12">
        <f>+SUMIFS('BLG1222'!$I:$I,'BLG1222'!$A:$A,'ALL 2022'!$2:$2,'BLG1222'!$D:$D,'ALL 2022'!$D:$D)</f>
        <v>0</v>
      </c>
      <c r="AM91" s="12">
        <f>+SUMIFS('BLG1222'!$I:$I,'BLG1222'!$A:$A,'ALL 2022'!$2:$2,'BLG1222'!$D:$D,'ALL 2022'!$D:$D)</f>
        <v>0</v>
      </c>
      <c r="AN91" s="12">
        <f>+SUMIFS('BLG1222'!$I:$I,'BLG1222'!$A:$A,'ALL 2022'!$2:$2,'BLG1222'!$D:$D,'ALL 2022'!$D:$D)</f>
        <v>0</v>
      </c>
      <c r="AO91" s="12">
        <f>+SUMIFS('BLG1222'!$I:$I,'BLG1222'!$A:$A,'ALL 2022'!$2:$2,'BLG1222'!$D:$D,'ALL 2022'!$D:$D)</f>
        <v>0</v>
      </c>
      <c r="AP91" s="12">
        <f>+SUMIFS('BLG1222'!$I:$I,'BLG1222'!$A:$A,'ALL 2022'!$2:$2,'BLG1222'!$D:$D,'ALL 2022'!$D:$D)</f>
        <v>0</v>
      </c>
      <c r="AQ91" s="164">
        <f t="shared" si="9"/>
        <v>1912306244.8299999</v>
      </c>
      <c r="AR91" s="165">
        <f t="shared" si="10"/>
        <v>404417.0506455467</v>
      </c>
    </row>
    <row r="92" spans="1:44" hidden="1" x14ac:dyDescent="0.25">
      <c r="A92" s="11" t="str">
        <f t="shared" si="6"/>
        <v>2</v>
      </c>
      <c r="B92" s="11" t="str">
        <f t="shared" si="7"/>
        <v>23</v>
      </c>
      <c r="C92" s="11" t="str">
        <f t="shared" si="8"/>
        <v>231</v>
      </c>
      <c r="D92" s="23">
        <v>23170000</v>
      </c>
      <c r="E92" s="197" t="s">
        <v>3223</v>
      </c>
      <c r="F92" s="24" t="s">
        <v>2489</v>
      </c>
      <c r="G92" s="12">
        <f>+SUMIFS('BLG1222'!$I:$I,'BLG1222'!$A:$A,'ALL 2022'!$2:$2,'BLG1222'!$D:$D,'ALL 2022'!$D:$D)</f>
        <v>0</v>
      </c>
      <c r="H92" s="12">
        <f>+SUMIFS('BLG1222'!$I:$I,'BLG1222'!$A:$A,'ALL 2022'!$2:$2,'BLG1222'!$D:$D,'ALL 2022'!$D:$D)</f>
        <v>0</v>
      </c>
      <c r="I92" s="12">
        <f>+SUMIFS('BLG1222'!$I:$I,'BLG1222'!$A:$A,'ALL 2022'!$2:$2,'BLG1222'!$D:$D,'ALL 2022'!$D:$D)</f>
        <v>0</v>
      </c>
      <c r="J92" s="12">
        <f>+SUMIFS('BLG1222'!$I:$I,'BLG1222'!$A:$A,'ALL 2022'!$2:$2,'BLG1222'!$D:$D,'ALL 2022'!$D:$D)</f>
        <v>0</v>
      </c>
      <c r="K92" s="12">
        <f>+SUMIFS('BLG1222'!$I:$I,'BLG1222'!$A:$A,'ALL 2022'!$2:$2,'BLG1222'!$D:$D,'ALL 2022'!$D:$D)</f>
        <v>0</v>
      </c>
      <c r="L92" s="12">
        <f>+SUMIFS('BLG1222'!$I:$I,'BLG1222'!$A:$A,'ALL 2022'!$2:$2,'BLG1222'!$D:$D,'ALL 2022'!$D:$D)</f>
        <v>0</v>
      </c>
      <c r="M92" s="12">
        <f>+SUMIFS('BLG1222'!$I:$I,'BLG1222'!$A:$A,'ALL 2022'!$2:$2,'BLG1222'!$D:$D,'ALL 2022'!$D:$D)</f>
        <v>0</v>
      </c>
      <c r="N92" s="12">
        <f>+SUMIFS('BLG1222'!$I:$I,'BLG1222'!$A:$A,'ALL 2022'!$2:$2,'BLG1222'!$D:$D,'ALL 2022'!$D:$D)</f>
        <v>0</v>
      </c>
      <c r="O92" s="12">
        <f>+SUMIFS('BLG1222'!$I:$I,'BLG1222'!$A:$A,'ALL 2022'!$2:$2,'BLG1222'!$D:$D,'ALL 2022'!$D:$D)</f>
        <v>0</v>
      </c>
      <c r="P92" s="12">
        <f>+SUMIFS('BLG1222'!$I:$I,'BLG1222'!$A:$A,'ALL 2022'!$2:$2,'BLG1222'!$D:$D,'ALL 2022'!$D:$D)</f>
        <v>469106154.55000001</v>
      </c>
      <c r="Q92" s="12">
        <f>+SUMIFS('BLG1222'!$I:$I,'BLG1222'!$A:$A,'ALL 2022'!$2:$2,'BLG1222'!$D:$D,'ALL 2022'!$D:$D)</f>
        <v>0</v>
      </c>
      <c r="R92" s="12">
        <f>+SUMIFS('BLG1222'!$I:$I,'BLG1222'!$A:$A,'ALL 2022'!$2:$2,'BLG1222'!$D:$D,'ALL 2022'!$D:$D)</f>
        <v>0</v>
      </c>
      <c r="S92" s="12">
        <f>+SUMIFS('BLG1222'!$I:$I,'BLG1222'!$A:$A,'ALL 2022'!$2:$2,'BLG1222'!$D:$D,'ALL 2022'!$D:$D)</f>
        <v>1777910840.6600001</v>
      </c>
      <c r="T92" s="12">
        <f>+SUMIFS('BLG1222'!$I:$I,'BLG1222'!$A:$A,'ALL 2022'!$2:$2,'BLG1222'!$D:$D,'ALL 2022'!$D:$D)</f>
        <v>0</v>
      </c>
      <c r="U92" s="12">
        <f>+SUMIFS('BLG1222'!$I:$I,'BLG1222'!$A:$A,'ALL 2022'!$2:$2,'BLG1222'!$D:$D,'ALL 2022'!$D:$D)</f>
        <v>0</v>
      </c>
      <c r="V92" s="12">
        <f>+SUMIFS('BLG1222'!$I:$I,'BLG1222'!$A:$A,'ALL 2022'!$2:$2,'BLG1222'!$D:$D,'ALL 2022'!$D:$D)</f>
        <v>0</v>
      </c>
      <c r="W92" s="12">
        <f>+SUMIFS('BLG1222'!$I:$I,'BLG1222'!$A:$A,'ALL 2022'!$2:$2,'BLG1222'!$D:$D,'ALL 2022'!$D:$D)</f>
        <v>0</v>
      </c>
      <c r="X92" s="12">
        <f>+SUMIFS('BLG1222'!$I:$I,'BLG1222'!$A:$A,'ALL 2022'!$2:$2,'BLG1222'!$D:$D,'ALL 2022'!$D:$D)</f>
        <v>0</v>
      </c>
      <c r="Y92" s="12">
        <f>+SUMIFS('BLG1222'!$I:$I,'BLG1222'!$A:$A,'ALL 2022'!$2:$2,'BLG1222'!$D:$D,'ALL 2022'!$D:$D)</f>
        <v>0</v>
      </c>
      <c r="Z92" s="12">
        <f>+SUMIFS('BLG1222'!$I:$I,'BLG1222'!$A:$A,'ALL 2022'!$2:$2,'BLG1222'!$D:$D,'ALL 2022'!$D:$D)</f>
        <v>0</v>
      </c>
      <c r="AA92" s="12">
        <f>+SUMIFS('BLG1222'!$I:$I,'BLG1222'!$A:$A,'ALL 2022'!$2:$2,'BLG1222'!$D:$D,'ALL 2022'!$D:$D)</f>
        <v>0</v>
      </c>
      <c r="AB92" s="12">
        <f>+SUMIFS('BLG1222'!$I:$I,'BLG1222'!$A:$A,'ALL 2022'!$2:$2,'BLG1222'!$D:$D,'ALL 2022'!$D:$D)</f>
        <v>0</v>
      </c>
      <c r="AC92" s="12">
        <f>+SUMIFS('BLG1222'!$I:$I,'BLG1222'!$A:$A,'ALL 2022'!$2:$2,'BLG1222'!$D:$D,'ALL 2022'!$D:$D)</f>
        <v>0</v>
      </c>
      <c r="AD92" s="12">
        <f>+SUMIFS('BLG1222'!$I:$I,'BLG1222'!$A:$A,'ALL 2022'!$2:$2,'BLG1222'!$D:$D,'ALL 2022'!$D:$D)</f>
        <v>0</v>
      </c>
      <c r="AE92" s="12">
        <f>+SUMIFS('BLG1222'!$I:$I,'BLG1222'!$A:$A,'ALL 2022'!$2:$2,'BLG1222'!$D:$D,'ALL 2022'!$D:$D)</f>
        <v>0</v>
      </c>
      <c r="AF92" s="12">
        <f>+SUMIFS('BLG1222'!$I:$I,'BLG1222'!$A:$A,'ALL 2022'!$2:$2,'BLG1222'!$D:$D,'ALL 2022'!$D:$D)</f>
        <v>0</v>
      </c>
      <c r="AG92" s="12">
        <f>+SUMIFS('BLG1222'!$I:$I,'BLG1222'!$A:$A,'ALL 2022'!$2:$2,'BLG1222'!$D:$D,'ALL 2022'!$D:$D)</f>
        <v>0</v>
      </c>
      <c r="AH92" s="12">
        <f>+SUMIFS('BLG1222'!$I:$I,'BLG1222'!$A:$A,'ALL 2022'!$2:$2,'BLG1222'!$D:$D,'ALL 2022'!$D:$D)</f>
        <v>0</v>
      </c>
      <c r="AI92" s="12">
        <f>+SUMIFS('BLG1222'!$I:$I,'BLG1222'!$A:$A,'ALL 2022'!$2:$2,'BLG1222'!$D:$D,'ALL 2022'!$D:$D)</f>
        <v>0</v>
      </c>
      <c r="AJ92" s="12">
        <f>+SUMIFS('BLG1222'!$I:$I,'BLG1222'!$A:$A,'ALL 2022'!$2:$2,'BLG1222'!$D:$D,'ALL 2022'!$D:$D)</f>
        <v>0</v>
      </c>
      <c r="AK92" s="12">
        <f>+SUMIFS('BLG1222'!$I:$I,'BLG1222'!$A:$A,'ALL 2022'!$2:$2,'BLG1222'!$D:$D,'ALL 2022'!$D:$D)</f>
        <v>0</v>
      </c>
      <c r="AL92" s="12">
        <f>+SUMIFS('BLG1222'!$I:$I,'BLG1222'!$A:$A,'ALL 2022'!$2:$2,'BLG1222'!$D:$D,'ALL 2022'!$D:$D)</f>
        <v>0</v>
      </c>
      <c r="AM92" s="12">
        <f>+SUMIFS('BLG1222'!$I:$I,'BLG1222'!$A:$A,'ALL 2022'!$2:$2,'BLG1222'!$D:$D,'ALL 2022'!$D:$D)</f>
        <v>0</v>
      </c>
      <c r="AN92" s="12">
        <f>+SUMIFS('BLG1222'!$I:$I,'BLG1222'!$A:$A,'ALL 2022'!$2:$2,'BLG1222'!$D:$D,'ALL 2022'!$D:$D)</f>
        <v>0</v>
      </c>
      <c r="AO92" s="12">
        <f>+SUMIFS('BLG1222'!$I:$I,'BLG1222'!$A:$A,'ALL 2022'!$2:$2,'BLG1222'!$D:$D,'ALL 2022'!$D:$D)</f>
        <v>0</v>
      </c>
      <c r="AP92" s="12">
        <f>+SUMIFS('BLG1222'!$I:$I,'BLG1222'!$A:$A,'ALL 2022'!$2:$2,'BLG1222'!$D:$D,'ALL 2022'!$D:$D)</f>
        <v>0</v>
      </c>
      <c r="AQ92" s="164">
        <f t="shared" si="9"/>
        <v>2247016995.21</v>
      </c>
      <c r="AR92" s="165">
        <f t="shared" si="10"/>
        <v>475202.12225946644</v>
      </c>
    </row>
    <row r="93" spans="1:44" hidden="1" x14ac:dyDescent="0.25">
      <c r="A93" s="11" t="str">
        <f t="shared" si="6"/>
        <v>2</v>
      </c>
      <c r="B93" s="11" t="str">
        <f t="shared" si="7"/>
        <v>23</v>
      </c>
      <c r="C93" s="11" t="str">
        <f t="shared" si="8"/>
        <v>231</v>
      </c>
      <c r="D93" s="23">
        <v>23180000</v>
      </c>
      <c r="E93" s="197" t="s">
        <v>3223</v>
      </c>
      <c r="F93" s="24" t="s">
        <v>3335</v>
      </c>
      <c r="G93" s="12">
        <f>+SUMIFS('BLG1222'!$I:$I,'BLG1222'!$A:$A,'ALL 2022'!$2:$2,'BLG1222'!$D:$D,'ALL 2022'!$D:$D)</f>
        <v>0</v>
      </c>
      <c r="H93" s="12">
        <f>+SUMIFS('BLG1222'!$I:$I,'BLG1222'!$A:$A,'ALL 2022'!$2:$2,'BLG1222'!$D:$D,'ALL 2022'!$D:$D)</f>
        <v>0</v>
      </c>
      <c r="I93" s="12">
        <f>+SUMIFS('BLG1222'!$I:$I,'BLG1222'!$A:$A,'ALL 2022'!$2:$2,'BLG1222'!$D:$D,'ALL 2022'!$D:$D)</f>
        <v>0</v>
      </c>
      <c r="J93" s="12">
        <f>+SUMIFS('BLG1222'!$I:$I,'BLG1222'!$A:$A,'ALL 2022'!$2:$2,'BLG1222'!$D:$D,'ALL 2022'!$D:$D)</f>
        <v>0</v>
      </c>
      <c r="K93" s="12">
        <f>+SUMIFS('BLG1222'!$I:$I,'BLG1222'!$A:$A,'ALL 2022'!$2:$2,'BLG1222'!$D:$D,'ALL 2022'!$D:$D)</f>
        <v>0</v>
      </c>
      <c r="L93" s="12">
        <f>+SUMIFS('BLG1222'!$I:$I,'BLG1222'!$A:$A,'ALL 2022'!$2:$2,'BLG1222'!$D:$D,'ALL 2022'!$D:$D)</f>
        <v>0</v>
      </c>
      <c r="M93" s="12">
        <f>+SUMIFS('BLG1222'!$I:$I,'BLG1222'!$A:$A,'ALL 2022'!$2:$2,'BLG1222'!$D:$D,'ALL 2022'!$D:$D)</f>
        <v>0</v>
      </c>
      <c r="N93" s="12">
        <f>+SUMIFS('BLG1222'!$I:$I,'BLG1222'!$A:$A,'ALL 2022'!$2:$2,'BLG1222'!$D:$D,'ALL 2022'!$D:$D)</f>
        <v>0</v>
      </c>
      <c r="O93" s="12">
        <f>+SUMIFS('BLG1222'!$I:$I,'BLG1222'!$A:$A,'ALL 2022'!$2:$2,'BLG1222'!$D:$D,'ALL 2022'!$D:$D)</f>
        <v>0</v>
      </c>
      <c r="P93" s="12">
        <f>+SUMIFS('BLG1222'!$I:$I,'BLG1222'!$A:$A,'ALL 2022'!$2:$2,'BLG1222'!$D:$D,'ALL 2022'!$D:$D)</f>
        <v>0</v>
      </c>
      <c r="Q93" s="12">
        <f>+SUMIFS('BLG1222'!$I:$I,'BLG1222'!$A:$A,'ALL 2022'!$2:$2,'BLG1222'!$D:$D,'ALL 2022'!$D:$D)</f>
        <v>0</v>
      </c>
      <c r="R93" s="12">
        <f>+SUMIFS('BLG1222'!$I:$I,'BLG1222'!$A:$A,'ALL 2022'!$2:$2,'BLG1222'!$D:$D,'ALL 2022'!$D:$D)</f>
        <v>0</v>
      </c>
      <c r="S93" s="12">
        <f>+SUMIFS('BLG1222'!$I:$I,'BLG1222'!$A:$A,'ALL 2022'!$2:$2,'BLG1222'!$D:$D,'ALL 2022'!$D:$D)</f>
        <v>968043297.19000006</v>
      </c>
      <c r="T93" s="12">
        <f>+SUMIFS('BLG1222'!$I:$I,'BLG1222'!$A:$A,'ALL 2022'!$2:$2,'BLG1222'!$D:$D,'ALL 2022'!$D:$D)</f>
        <v>0</v>
      </c>
      <c r="U93" s="12">
        <f>+SUMIFS('BLG1222'!$I:$I,'BLG1222'!$A:$A,'ALL 2022'!$2:$2,'BLG1222'!$D:$D,'ALL 2022'!$D:$D)</f>
        <v>0</v>
      </c>
      <c r="V93" s="12">
        <f>+SUMIFS('BLG1222'!$I:$I,'BLG1222'!$A:$A,'ALL 2022'!$2:$2,'BLG1222'!$D:$D,'ALL 2022'!$D:$D)</f>
        <v>0</v>
      </c>
      <c r="W93" s="12">
        <f>+SUMIFS('BLG1222'!$I:$I,'BLG1222'!$A:$A,'ALL 2022'!$2:$2,'BLG1222'!$D:$D,'ALL 2022'!$D:$D)</f>
        <v>0</v>
      </c>
      <c r="X93" s="12">
        <f>+SUMIFS('BLG1222'!$I:$I,'BLG1222'!$A:$A,'ALL 2022'!$2:$2,'BLG1222'!$D:$D,'ALL 2022'!$D:$D)</f>
        <v>0</v>
      </c>
      <c r="Y93" s="12">
        <f>+SUMIFS('BLG1222'!$I:$I,'BLG1222'!$A:$A,'ALL 2022'!$2:$2,'BLG1222'!$D:$D,'ALL 2022'!$D:$D)</f>
        <v>0</v>
      </c>
      <c r="Z93" s="12">
        <f>+SUMIFS('BLG1222'!$I:$I,'BLG1222'!$A:$A,'ALL 2022'!$2:$2,'BLG1222'!$D:$D,'ALL 2022'!$D:$D)</f>
        <v>0</v>
      </c>
      <c r="AA93" s="12">
        <f>+SUMIFS('BLG1222'!$I:$I,'BLG1222'!$A:$A,'ALL 2022'!$2:$2,'BLG1222'!$D:$D,'ALL 2022'!$D:$D)</f>
        <v>0</v>
      </c>
      <c r="AB93" s="12">
        <f>+SUMIFS('BLG1222'!$I:$I,'BLG1222'!$A:$A,'ALL 2022'!$2:$2,'BLG1222'!$D:$D,'ALL 2022'!$D:$D)</f>
        <v>0</v>
      </c>
      <c r="AC93" s="12">
        <f>+SUMIFS('BLG1222'!$I:$I,'BLG1222'!$A:$A,'ALL 2022'!$2:$2,'BLG1222'!$D:$D,'ALL 2022'!$D:$D)</f>
        <v>0</v>
      </c>
      <c r="AD93" s="12">
        <f>+SUMIFS('BLG1222'!$I:$I,'BLG1222'!$A:$A,'ALL 2022'!$2:$2,'BLG1222'!$D:$D,'ALL 2022'!$D:$D)</f>
        <v>0</v>
      </c>
      <c r="AE93" s="12">
        <f>+SUMIFS('BLG1222'!$I:$I,'BLG1222'!$A:$A,'ALL 2022'!$2:$2,'BLG1222'!$D:$D,'ALL 2022'!$D:$D)</f>
        <v>0</v>
      </c>
      <c r="AF93" s="12">
        <f>+SUMIFS('BLG1222'!$I:$I,'BLG1222'!$A:$A,'ALL 2022'!$2:$2,'BLG1222'!$D:$D,'ALL 2022'!$D:$D)</f>
        <v>0</v>
      </c>
      <c r="AG93" s="12">
        <f>+SUMIFS('BLG1222'!$I:$I,'BLG1222'!$A:$A,'ALL 2022'!$2:$2,'BLG1222'!$D:$D,'ALL 2022'!$D:$D)</f>
        <v>0</v>
      </c>
      <c r="AH93" s="12">
        <f>+SUMIFS('BLG1222'!$I:$I,'BLG1222'!$A:$A,'ALL 2022'!$2:$2,'BLG1222'!$D:$D,'ALL 2022'!$D:$D)</f>
        <v>0</v>
      </c>
      <c r="AI93" s="12">
        <f>+SUMIFS('BLG1222'!$I:$I,'BLG1222'!$A:$A,'ALL 2022'!$2:$2,'BLG1222'!$D:$D,'ALL 2022'!$D:$D)</f>
        <v>0</v>
      </c>
      <c r="AJ93" s="12">
        <f>+SUMIFS('BLG1222'!$I:$I,'BLG1222'!$A:$A,'ALL 2022'!$2:$2,'BLG1222'!$D:$D,'ALL 2022'!$D:$D)</f>
        <v>0</v>
      </c>
      <c r="AK93" s="12">
        <f>+SUMIFS('BLG1222'!$I:$I,'BLG1222'!$A:$A,'ALL 2022'!$2:$2,'BLG1222'!$D:$D,'ALL 2022'!$D:$D)</f>
        <v>0</v>
      </c>
      <c r="AL93" s="12">
        <f>+SUMIFS('BLG1222'!$I:$I,'BLG1222'!$A:$A,'ALL 2022'!$2:$2,'BLG1222'!$D:$D,'ALL 2022'!$D:$D)</f>
        <v>0</v>
      </c>
      <c r="AM93" s="12">
        <f>+SUMIFS('BLG1222'!$I:$I,'BLG1222'!$A:$A,'ALL 2022'!$2:$2,'BLG1222'!$D:$D,'ALL 2022'!$D:$D)</f>
        <v>0</v>
      </c>
      <c r="AN93" s="12">
        <f>+SUMIFS('BLG1222'!$I:$I,'BLG1222'!$A:$A,'ALL 2022'!$2:$2,'BLG1222'!$D:$D,'ALL 2022'!$D:$D)</f>
        <v>0</v>
      </c>
      <c r="AO93" s="12">
        <f>+SUMIFS('BLG1222'!$I:$I,'BLG1222'!$A:$A,'ALL 2022'!$2:$2,'BLG1222'!$D:$D,'ALL 2022'!$D:$D)</f>
        <v>0</v>
      </c>
      <c r="AP93" s="12">
        <f>+SUMIFS('BLG1222'!$I:$I,'BLG1222'!$A:$A,'ALL 2022'!$2:$2,'BLG1222'!$D:$D,'ALL 2022'!$D:$D)</f>
        <v>0</v>
      </c>
      <c r="AQ93" s="164">
        <f t="shared" si="9"/>
        <v>968043297.19000006</v>
      </c>
      <c r="AR93" s="165">
        <f t="shared" si="10"/>
        <v>204723.07519006883</v>
      </c>
    </row>
    <row r="94" spans="1:44" hidden="1" x14ac:dyDescent="0.25">
      <c r="A94" s="11" t="str">
        <f t="shared" si="6"/>
        <v>2</v>
      </c>
      <c r="B94" s="11" t="str">
        <f t="shared" si="7"/>
        <v>23</v>
      </c>
      <c r="C94" s="11" t="str">
        <f t="shared" si="8"/>
        <v>231</v>
      </c>
      <c r="D94" s="23">
        <v>23190000</v>
      </c>
      <c r="E94" s="197" t="s">
        <v>3223</v>
      </c>
      <c r="F94" s="24" t="s">
        <v>3336</v>
      </c>
      <c r="G94" s="12">
        <f>+SUMIFS('BLG1222'!$I:$I,'BLG1222'!$A:$A,'ALL 2022'!$2:$2,'BLG1222'!$D:$D,'ALL 2022'!$D:$D)</f>
        <v>0</v>
      </c>
      <c r="H94" s="12">
        <f>+SUMIFS('BLG1222'!$I:$I,'BLG1222'!$A:$A,'ALL 2022'!$2:$2,'BLG1222'!$D:$D,'ALL 2022'!$D:$D)</f>
        <v>0</v>
      </c>
      <c r="I94" s="12">
        <f>+SUMIFS('BLG1222'!$I:$I,'BLG1222'!$A:$A,'ALL 2022'!$2:$2,'BLG1222'!$D:$D,'ALL 2022'!$D:$D)</f>
        <v>0</v>
      </c>
      <c r="J94" s="12">
        <f>+SUMIFS('BLG1222'!$I:$I,'BLG1222'!$A:$A,'ALL 2022'!$2:$2,'BLG1222'!$D:$D,'ALL 2022'!$D:$D)</f>
        <v>0</v>
      </c>
      <c r="K94" s="12">
        <f>+SUMIFS('BLG1222'!$I:$I,'BLG1222'!$A:$A,'ALL 2022'!$2:$2,'BLG1222'!$D:$D,'ALL 2022'!$D:$D)</f>
        <v>0</v>
      </c>
      <c r="L94" s="12">
        <f>+SUMIFS('BLG1222'!$I:$I,'BLG1222'!$A:$A,'ALL 2022'!$2:$2,'BLG1222'!$D:$D,'ALL 2022'!$D:$D)</f>
        <v>0</v>
      </c>
      <c r="M94" s="12">
        <f>+SUMIFS('BLG1222'!$I:$I,'BLG1222'!$A:$A,'ALL 2022'!$2:$2,'BLG1222'!$D:$D,'ALL 2022'!$D:$D)</f>
        <v>0</v>
      </c>
      <c r="N94" s="12">
        <f>+SUMIFS('BLG1222'!$I:$I,'BLG1222'!$A:$A,'ALL 2022'!$2:$2,'BLG1222'!$D:$D,'ALL 2022'!$D:$D)</f>
        <v>0</v>
      </c>
      <c r="O94" s="12">
        <f>+SUMIFS('BLG1222'!$I:$I,'BLG1222'!$A:$A,'ALL 2022'!$2:$2,'BLG1222'!$D:$D,'ALL 2022'!$D:$D)</f>
        <v>0</v>
      </c>
      <c r="P94" s="12">
        <f>+SUMIFS('BLG1222'!$I:$I,'BLG1222'!$A:$A,'ALL 2022'!$2:$2,'BLG1222'!$D:$D,'ALL 2022'!$D:$D)</f>
        <v>1661495</v>
      </c>
      <c r="Q94" s="12">
        <f>+SUMIFS('BLG1222'!$I:$I,'BLG1222'!$A:$A,'ALL 2022'!$2:$2,'BLG1222'!$D:$D,'ALL 2022'!$D:$D)</f>
        <v>0</v>
      </c>
      <c r="R94" s="12">
        <f>+SUMIFS('BLG1222'!$I:$I,'BLG1222'!$A:$A,'ALL 2022'!$2:$2,'BLG1222'!$D:$D,'ALL 2022'!$D:$D)</f>
        <v>0</v>
      </c>
      <c r="S94" s="12">
        <f>+SUMIFS('BLG1222'!$I:$I,'BLG1222'!$A:$A,'ALL 2022'!$2:$2,'BLG1222'!$D:$D,'ALL 2022'!$D:$D)</f>
        <v>10000</v>
      </c>
      <c r="T94" s="12">
        <f>+SUMIFS('BLG1222'!$I:$I,'BLG1222'!$A:$A,'ALL 2022'!$2:$2,'BLG1222'!$D:$D,'ALL 2022'!$D:$D)</f>
        <v>0</v>
      </c>
      <c r="U94" s="12">
        <f>+SUMIFS('BLG1222'!$I:$I,'BLG1222'!$A:$A,'ALL 2022'!$2:$2,'BLG1222'!$D:$D,'ALL 2022'!$D:$D)</f>
        <v>0</v>
      </c>
      <c r="V94" s="12">
        <f>+SUMIFS('BLG1222'!$I:$I,'BLG1222'!$A:$A,'ALL 2022'!$2:$2,'BLG1222'!$D:$D,'ALL 2022'!$D:$D)</f>
        <v>0</v>
      </c>
      <c r="W94" s="12">
        <f>+SUMIFS('BLG1222'!$I:$I,'BLG1222'!$A:$A,'ALL 2022'!$2:$2,'BLG1222'!$D:$D,'ALL 2022'!$D:$D)</f>
        <v>0</v>
      </c>
      <c r="X94" s="12">
        <f>+SUMIFS('BLG1222'!$I:$I,'BLG1222'!$A:$A,'ALL 2022'!$2:$2,'BLG1222'!$D:$D,'ALL 2022'!$D:$D)</f>
        <v>0</v>
      </c>
      <c r="Y94" s="12">
        <f>+SUMIFS('BLG1222'!$I:$I,'BLG1222'!$A:$A,'ALL 2022'!$2:$2,'BLG1222'!$D:$D,'ALL 2022'!$D:$D)</f>
        <v>0</v>
      </c>
      <c r="Z94" s="12">
        <f>+SUMIFS('BLG1222'!$I:$I,'BLG1222'!$A:$A,'ALL 2022'!$2:$2,'BLG1222'!$D:$D,'ALL 2022'!$D:$D)</f>
        <v>0</v>
      </c>
      <c r="AA94" s="12">
        <f>+SUMIFS('BLG1222'!$I:$I,'BLG1222'!$A:$A,'ALL 2022'!$2:$2,'BLG1222'!$D:$D,'ALL 2022'!$D:$D)</f>
        <v>0</v>
      </c>
      <c r="AB94" s="12">
        <f>+SUMIFS('BLG1222'!$I:$I,'BLG1222'!$A:$A,'ALL 2022'!$2:$2,'BLG1222'!$D:$D,'ALL 2022'!$D:$D)</f>
        <v>0</v>
      </c>
      <c r="AC94" s="12">
        <f>+SUMIFS('BLG1222'!$I:$I,'BLG1222'!$A:$A,'ALL 2022'!$2:$2,'BLG1222'!$D:$D,'ALL 2022'!$D:$D)</f>
        <v>0</v>
      </c>
      <c r="AD94" s="12">
        <f>+SUMIFS('BLG1222'!$I:$I,'BLG1222'!$A:$A,'ALL 2022'!$2:$2,'BLG1222'!$D:$D,'ALL 2022'!$D:$D)</f>
        <v>0</v>
      </c>
      <c r="AE94" s="12">
        <f>+SUMIFS('BLG1222'!$I:$I,'BLG1222'!$A:$A,'ALL 2022'!$2:$2,'BLG1222'!$D:$D,'ALL 2022'!$D:$D)</f>
        <v>0</v>
      </c>
      <c r="AF94" s="12">
        <f>+SUMIFS('BLG1222'!$I:$I,'BLG1222'!$A:$A,'ALL 2022'!$2:$2,'BLG1222'!$D:$D,'ALL 2022'!$D:$D)</f>
        <v>0</v>
      </c>
      <c r="AG94" s="12">
        <f>+SUMIFS('BLG1222'!$I:$I,'BLG1222'!$A:$A,'ALL 2022'!$2:$2,'BLG1222'!$D:$D,'ALL 2022'!$D:$D)</f>
        <v>0</v>
      </c>
      <c r="AH94" s="12">
        <f>+SUMIFS('BLG1222'!$I:$I,'BLG1222'!$A:$A,'ALL 2022'!$2:$2,'BLG1222'!$D:$D,'ALL 2022'!$D:$D)</f>
        <v>0</v>
      </c>
      <c r="AI94" s="12">
        <f>+SUMIFS('BLG1222'!$I:$I,'BLG1222'!$A:$A,'ALL 2022'!$2:$2,'BLG1222'!$D:$D,'ALL 2022'!$D:$D)</f>
        <v>0</v>
      </c>
      <c r="AJ94" s="12">
        <f>+SUMIFS('BLG1222'!$I:$I,'BLG1222'!$A:$A,'ALL 2022'!$2:$2,'BLG1222'!$D:$D,'ALL 2022'!$D:$D)</f>
        <v>0</v>
      </c>
      <c r="AK94" s="12">
        <f>+SUMIFS('BLG1222'!$I:$I,'BLG1222'!$A:$A,'ALL 2022'!$2:$2,'BLG1222'!$D:$D,'ALL 2022'!$D:$D)</f>
        <v>0</v>
      </c>
      <c r="AL94" s="12">
        <f>+SUMIFS('BLG1222'!$I:$I,'BLG1222'!$A:$A,'ALL 2022'!$2:$2,'BLG1222'!$D:$D,'ALL 2022'!$D:$D)</f>
        <v>0</v>
      </c>
      <c r="AM94" s="12">
        <f>+SUMIFS('BLG1222'!$I:$I,'BLG1222'!$A:$A,'ALL 2022'!$2:$2,'BLG1222'!$D:$D,'ALL 2022'!$D:$D)</f>
        <v>0</v>
      </c>
      <c r="AN94" s="12">
        <f>+SUMIFS('BLG1222'!$I:$I,'BLG1222'!$A:$A,'ALL 2022'!$2:$2,'BLG1222'!$D:$D,'ALL 2022'!$D:$D)</f>
        <v>0</v>
      </c>
      <c r="AO94" s="12">
        <f>+SUMIFS('BLG1222'!$I:$I,'BLG1222'!$A:$A,'ALL 2022'!$2:$2,'BLG1222'!$D:$D,'ALL 2022'!$D:$D)</f>
        <v>0</v>
      </c>
      <c r="AP94" s="12">
        <f>+SUMIFS('BLG1222'!$I:$I,'BLG1222'!$A:$A,'ALL 2022'!$2:$2,'BLG1222'!$D:$D,'ALL 2022'!$D:$D)</f>
        <v>0</v>
      </c>
      <c r="AQ94" s="164">
        <f t="shared" si="9"/>
        <v>1671495</v>
      </c>
      <c r="AR94" s="165">
        <f t="shared" si="10"/>
        <v>353.48997049835572</v>
      </c>
    </row>
    <row r="95" spans="1:44" hidden="1" x14ac:dyDescent="0.25">
      <c r="A95" s="11" t="str">
        <f t="shared" si="6"/>
        <v>2</v>
      </c>
      <c r="B95" s="11" t="str">
        <f t="shared" si="7"/>
        <v>23</v>
      </c>
      <c r="C95" s="11" t="str">
        <f t="shared" si="8"/>
        <v>232</v>
      </c>
      <c r="D95" s="60">
        <v>23200000</v>
      </c>
      <c r="E95" s="197" t="s">
        <v>3223</v>
      </c>
      <c r="F95" s="24" t="s">
        <v>262</v>
      </c>
      <c r="G95" s="12">
        <f>+SUMIFS('BLG1222'!$I:$I,'BLG1222'!$A:$A,'ALL 2022'!$2:$2,'BLG1222'!$D:$D,'ALL 2022'!$D:$D)</f>
        <v>841440966.07000005</v>
      </c>
      <c r="H95" s="12">
        <f>+SUMIFS('BLG1222'!$I:$I,'BLG1222'!$A:$A,'ALL 2022'!$2:$2,'BLG1222'!$D:$D,'ALL 2022'!$D:$D)</f>
        <v>0</v>
      </c>
      <c r="I95" s="12">
        <f>+SUMIFS('BLG1222'!$I:$I,'BLG1222'!$A:$A,'ALL 2022'!$2:$2,'BLG1222'!$D:$D,'ALL 2022'!$D:$D)</f>
        <v>0</v>
      </c>
      <c r="J95" s="12">
        <f>+SUMIFS('BLG1222'!$I:$I,'BLG1222'!$A:$A,'ALL 2022'!$2:$2,'BLG1222'!$D:$D,'ALL 2022'!$D:$D)</f>
        <v>0</v>
      </c>
      <c r="K95" s="12">
        <f>+SUMIFS('BLG1222'!$I:$I,'BLG1222'!$A:$A,'ALL 2022'!$2:$2,'BLG1222'!$D:$D,'ALL 2022'!$D:$D)</f>
        <v>0</v>
      </c>
      <c r="L95" s="12">
        <f>+SUMIFS('BLG1222'!$I:$I,'BLG1222'!$A:$A,'ALL 2022'!$2:$2,'BLG1222'!$D:$D,'ALL 2022'!$D:$D)</f>
        <v>0</v>
      </c>
      <c r="M95" s="12">
        <f>+SUMIFS('BLG1222'!$I:$I,'BLG1222'!$A:$A,'ALL 2022'!$2:$2,'BLG1222'!$D:$D,'ALL 2022'!$D:$D)</f>
        <v>0</v>
      </c>
      <c r="N95" s="12">
        <f>+SUMIFS('BLG1222'!$I:$I,'BLG1222'!$A:$A,'ALL 2022'!$2:$2,'BLG1222'!$D:$D,'ALL 2022'!$D:$D)</f>
        <v>0</v>
      </c>
      <c r="O95" s="12">
        <f>+SUMIFS('BLG1222'!$I:$I,'BLG1222'!$A:$A,'ALL 2022'!$2:$2,'BLG1222'!$D:$D,'ALL 2022'!$D:$D)</f>
        <v>0</v>
      </c>
      <c r="P95" s="12">
        <f>+SUMIFS('BLG1222'!$I:$I,'BLG1222'!$A:$A,'ALL 2022'!$2:$2,'BLG1222'!$D:$D,'ALL 2022'!$D:$D)</f>
        <v>42271336.590000004</v>
      </c>
      <c r="Q95" s="12">
        <f>+SUMIFS('BLG1222'!$I:$I,'BLG1222'!$A:$A,'ALL 2022'!$2:$2,'BLG1222'!$D:$D,'ALL 2022'!$D:$D)</f>
        <v>88685000</v>
      </c>
      <c r="R95" s="12">
        <f>+SUMIFS('BLG1222'!$I:$I,'BLG1222'!$A:$A,'ALL 2022'!$2:$2,'BLG1222'!$D:$D,'ALL 2022'!$D:$D)</f>
        <v>0</v>
      </c>
      <c r="S95" s="12">
        <f>+SUMIFS('BLG1222'!$I:$I,'BLG1222'!$A:$A,'ALL 2022'!$2:$2,'BLG1222'!$D:$D,'ALL 2022'!$D:$D)</f>
        <v>0</v>
      </c>
      <c r="T95" s="12">
        <f>+SUMIFS('BLG1222'!$I:$I,'BLG1222'!$A:$A,'ALL 2022'!$2:$2,'BLG1222'!$D:$D,'ALL 2022'!$D:$D)</f>
        <v>0</v>
      </c>
      <c r="U95" s="12">
        <f>+SUMIFS('BLG1222'!$I:$I,'BLG1222'!$A:$A,'ALL 2022'!$2:$2,'BLG1222'!$D:$D,'ALL 2022'!$D:$D)</f>
        <v>0</v>
      </c>
      <c r="V95" s="12">
        <f>+SUMIFS('BLG1222'!$I:$I,'BLG1222'!$A:$A,'ALL 2022'!$2:$2,'BLG1222'!$D:$D,'ALL 2022'!$D:$D)</f>
        <v>0</v>
      </c>
      <c r="W95" s="12">
        <f>+SUMIFS('BLG1222'!$I:$I,'BLG1222'!$A:$A,'ALL 2022'!$2:$2,'BLG1222'!$D:$D,'ALL 2022'!$D:$D)</f>
        <v>0</v>
      </c>
      <c r="X95" s="12">
        <f>+SUMIFS('BLG1222'!$I:$I,'BLG1222'!$A:$A,'ALL 2022'!$2:$2,'BLG1222'!$D:$D,'ALL 2022'!$D:$D)</f>
        <v>0</v>
      </c>
      <c r="Y95" s="12">
        <f>+SUMIFS('BLG1222'!$I:$I,'BLG1222'!$A:$A,'ALL 2022'!$2:$2,'BLG1222'!$D:$D,'ALL 2022'!$D:$D)</f>
        <v>0</v>
      </c>
      <c r="Z95" s="12">
        <f>+SUMIFS('BLG1222'!$I:$I,'BLG1222'!$A:$A,'ALL 2022'!$2:$2,'BLG1222'!$D:$D,'ALL 2022'!$D:$D)</f>
        <v>0</v>
      </c>
      <c r="AA95" s="12">
        <f>+SUMIFS('BLG1222'!$I:$I,'BLG1222'!$A:$A,'ALL 2022'!$2:$2,'BLG1222'!$D:$D,'ALL 2022'!$D:$D)</f>
        <v>0</v>
      </c>
      <c r="AB95" s="12">
        <f>+SUMIFS('BLG1222'!$I:$I,'BLG1222'!$A:$A,'ALL 2022'!$2:$2,'BLG1222'!$D:$D,'ALL 2022'!$D:$D)</f>
        <v>0</v>
      </c>
      <c r="AC95" s="12">
        <f>+SUMIFS('BLG1222'!$I:$I,'BLG1222'!$A:$A,'ALL 2022'!$2:$2,'BLG1222'!$D:$D,'ALL 2022'!$D:$D)</f>
        <v>0</v>
      </c>
      <c r="AD95" s="12">
        <f>+SUMIFS('BLG1222'!$I:$I,'BLG1222'!$A:$A,'ALL 2022'!$2:$2,'BLG1222'!$D:$D,'ALL 2022'!$D:$D)</f>
        <v>0</v>
      </c>
      <c r="AE95" s="12">
        <f>+SUMIFS('BLG1222'!$I:$I,'BLG1222'!$A:$A,'ALL 2022'!$2:$2,'BLG1222'!$D:$D,'ALL 2022'!$D:$D)</f>
        <v>0</v>
      </c>
      <c r="AF95" s="12">
        <f>+SUMIFS('BLG1222'!$I:$I,'BLG1222'!$A:$A,'ALL 2022'!$2:$2,'BLG1222'!$D:$D,'ALL 2022'!$D:$D)</f>
        <v>0</v>
      </c>
      <c r="AG95" s="12">
        <f>+SUMIFS('BLG1222'!$I:$I,'BLG1222'!$A:$A,'ALL 2022'!$2:$2,'BLG1222'!$D:$D,'ALL 2022'!$D:$D)</f>
        <v>0</v>
      </c>
      <c r="AH95" s="12">
        <f>+SUMIFS('BLG1222'!$I:$I,'BLG1222'!$A:$A,'ALL 2022'!$2:$2,'BLG1222'!$D:$D,'ALL 2022'!$D:$D)</f>
        <v>0</v>
      </c>
      <c r="AI95" s="12">
        <f>+SUMIFS('BLG1222'!$I:$I,'BLG1222'!$A:$A,'ALL 2022'!$2:$2,'BLG1222'!$D:$D,'ALL 2022'!$D:$D)</f>
        <v>0</v>
      </c>
      <c r="AJ95" s="12">
        <f>+SUMIFS('BLG1222'!$I:$I,'BLG1222'!$A:$A,'ALL 2022'!$2:$2,'BLG1222'!$D:$D,'ALL 2022'!$D:$D)</f>
        <v>0</v>
      </c>
      <c r="AK95" s="12">
        <f>+SUMIFS('BLG1222'!$I:$I,'BLG1222'!$A:$A,'ALL 2022'!$2:$2,'BLG1222'!$D:$D,'ALL 2022'!$D:$D)</f>
        <v>0</v>
      </c>
      <c r="AL95" s="12">
        <f>+SUMIFS('BLG1222'!$I:$I,'BLG1222'!$A:$A,'ALL 2022'!$2:$2,'BLG1222'!$D:$D,'ALL 2022'!$D:$D)</f>
        <v>0</v>
      </c>
      <c r="AM95" s="12">
        <f>+SUMIFS('BLG1222'!$I:$I,'BLG1222'!$A:$A,'ALL 2022'!$2:$2,'BLG1222'!$D:$D,'ALL 2022'!$D:$D)</f>
        <v>0</v>
      </c>
      <c r="AN95" s="12">
        <f>+SUMIFS('BLG1222'!$I:$I,'BLG1222'!$A:$A,'ALL 2022'!$2:$2,'BLG1222'!$D:$D,'ALL 2022'!$D:$D)</f>
        <v>0</v>
      </c>
      <c r="AO95" s="12">
        <f>+SUMIFS('BLG1222'!$I:$I,'BLG1222'!$A:$A,'ALL 2022'!$2:$2,'BLG1222'!$D:$D,'ALL 2022'!$D:$D)</f>
        <v>0</v>
      </c>
      <c r="AP95" s="12">
        <f>+SUMIFS('BLG1222'!$I:$I,'BLG1222'!$A:$A,'ALL 2022'!$2:$2,'BLG1222'!$D:$D,'ALL 2022'!$D:$D)</f>
        <v>0</v>
      </c>
      <c r="AQ95" s="164">
        <f t="shared" si="9"/>
        <v>972397302.66000009</v>
      </c>
      <c r="AR95" s="165">
        <f t="shared" si="10"/>
        <v>205643.86601812395</v>
      </c>
    </row>
    <row r="96" spans="1:44" hidden="1" x14ac:dyDescent="0.25">
      <c r="A96" s="11" t="str">
        <f t="shared" si="6"/>
        <v>2</v>
      </c>
      <c r="B96" s="11" t="str">
        <f t="shared" si="7"/>
        <v>23</v>
      </c>
      <c r="C96" s="11" t="str">
        <f t="shared" si="8"/>
        <v>232</v>
      </c>
      <c r="D96" s="23">
        <v>23213001</v>
      </c>
      <c r="E96" s="197" t="s">
        <v>3223</v>
      </c>
      <c r="F96" s="24" t="s">
        <v>2373</v>
      </c>
      <c r="G96" s="12">
        <f>+SUMIFS('BLG1222'!$I:$I,'BLG1222'!$A:$A,'ALL 2022'!$2:$2,'BLG1222'!$D:$D,'ALL 2022'!$D:$D)</f>
        <v>0</v>
      </c>
      <c r="H96" s="12">
        <f>+SUMIFS('BLG1222'!$I:$I,'BLG1222'!$A:$A,'ALL 2022'!$2:$2,'BLG1222'!$D:$D,'ALL 2022'!$D:$D)</f>
        <v>0</v>
      </c>
      <c r="I96" s="12">
        <f>+SUMIFS('BLG1222'!$I:$I,'BLG1222'!$A:$A,'ALL 2022'!$2:$2,'BLG1222'!$D:$D,'ALL 2022'!$D:$D)</f>
        <v>0</v>
      </c>
      <c r="J96" s="12">
        <f>+SUMIFS('BLG1222'!$I:$I,'BLG1222'!$A:$A,'ALL 2022'!$2:$2,'BLG1222'!$D:$D,'ALL 2022'!$D:$D)</f>
        <v>0</v>
      </c>
      <c r="K96" s="12">
        <f>+SUMIFS('BLG1222'!$I:$I,'BLG1222'!$A:$A,'ALL 2022'!$2:$2,'BLG1222'!$D:$D,'ALL 2022'!$D:$D)</f>
        <v>0</v>
      </c>
      <c r="L96" s="12">
        <f>+SUMIFS('BLG1222'!$I:$I,'BLG1222'!$A:$A,'ALL 2022'!$2:$2,'BLG1222'!$D:$D,'ALL 2022'!$D:$D)</f>
        <v>0</v>
      </c>
      <c r="M96" s="12">
        <f>+SUMIFS('BLG1222'!$I:$I,'BLG1222'!$A:$A,'ALL 2022'!$2:$2,'BLG1222'!$D:$D,'ALL 2022'!$D:$D)</f>
        <v>0</v>
      </c>
      <c r="N96" s="12">
        <f>+SUMIFS('BLG1222'!$I:$I,'BLG1222'!$A:$A,'ALL 2022'!$2:$2,'BLG1222'!$D:$D,'ALL 2022'!$D:$D)</f>
        <v>0</v>
      </c>
      <c r="O96" s="12">
        <f>+SUMIFS('BLG1222'!$I:$I,'BLG1222'!$A:$A,'ALL 2022'!$2:$2,'BLG1222'!$D:$D,'ALL 2022'!$D:$D)</f>
        <v>0</v>
      </c>
      <c r="P96" s="12">
        <f>+SUMIFS('BLG1222'!$I:$I,'BLG1222'!$A:$A,'ALL 2022'!$2:$2,'BLG1222'!$D:$D,'ALL 2022'!$D:$D)</f>
        <v>0</v>
      </c>
      <c r="Q96" s="12">
        <f>+SUMIFS('BLG1222'!$I:$I,'BLG1222'!$A:$A,'ALL 2022'!$2:$2,'BLG1222'!$D:$D,'ALL 2022'!$D:$D)</f>
        <v>0</v>
      </c>
      <c r="R96" s="12">
        <f>+SUMIFS('BLG1222'!$I:$I,'BLG1222'!$A:$A,'ALL 2022'!$2:$2,'BLG1222'!$D:$D,'ALL 2022'!$D:$D)</f>
        <v>0</v>
      </c>
      <c r="S96" s="12">
        <f>+SUMIFS('BLG1222'!$I:$I,'BLG1222'!$A:$A,'ALL 2022'!$2:$2,'BLG1222'!$D:$D,'ALL 2022'!$D:$D)</f>
        <v>0</v>
      </c>
      <c r="T96" s="12">
        <f>+SUMIFS('BLG1222'!$I:$I,'BLG1222'!$A:$A,'ALL 2022'!$2:$2,'BLG1222'!$D:$D,'ALL 2022'!$D:$D)</f>
        <v>0</v>
      </c>
      <c r="U96" s="12">
        <f>+SUMIFS('BLG1222'!$I:$I,'BLG1222'!$A:$A,'ALL 2022'!$2:$2,'BLG1222'!$D:$D,'ALL 2022'!$D:$D)</f>
        <v>0</v>
      </c>
      <c r="V96" s="12">
        <f>+SUMIFS('BLG1222'!$I:$I,'BLG1222'!$A:$A,'ALL 2022'!$2:$2,'BLG1222'!$D:$D,'ALL 2022'!$D:$D)</f>
        <v>0</v>
      </c>
      <c r="W96" s="12">
        <f>+SUMIFS('BLG1222'!$I:$I,'BLG1222'!$A:$A,'ALL 2022'!$2:$2,'BLG1222'!$D:$D,'ALL 2022'!$D:$D)</f>
        <v>2002800</v>
      </c>
      <c r="X96" s="12">
        <f>+SUMIFS('BLG1222'!$I:$I,'BLG1222'!$A:$A,'ALL 2022'!$2:$2,'BLG1222'!$D:$D,'ALL 2022'!$D:$D)</f>
        <v>0</v>
      </c>
      <c r="Y96" s="12">
        <f>+SUMIFS('BLG1222'!$I:$I,'BLG1222'!$A:$A,'ALL 2022'!$2:$2,'BLG1222'!$D:$D,'ALL 2022'!$D:$D)</f>
        <v>0</v>
      </c>
      <c r="Z96" s="12">
        <f>+SUMIFS('BLG1222'!$I:$I,'BLG1222'!$A:$A,'ALL 2022'!$2:$2,'BLG1222'!$D:$D,'ALL 2022'!$D:$D)</f>
        <v>0</v>
      </c>
      <c r="AA96" s="12">
        <f>+SUMIFS('BLG1222'!$I:$I,'BLG1222'!$A:$A,'ALL 2022'!$2:$2,'BLG1222'!$D:$D,'ALL 2022'!$D:$D)</f>
        <v>0</v>
      </c>
      <c r="AB96" s="12">
        <f>+SUMIFS('BLG1222'!$I:$I,'BLG1222'!$A:$A,'ALL 2022'!$2:$2,'BLG1222'!$D:$D,'ALL 2022'!$D:$D)</f>
        <v>0</v>
      </c>
      <c r="AC96" s="12">
        <f>+SUMIFS('BLG1222'!$I:$I,'BLG1222'!$A:$A,'ALL 2022'!$2:$2,'BLG1222'!$D:$D,'ALL 2022'!$D:$D)</f>
        <v>0</v>
      </c>
      <c r="AD96" s="12">
        <f>+SUMIFS('BLG1222'!$I:$I,'BLG1222'!$A:$A,'ALL 2022'!$2:$2,'BLG1222'!$D:$D,'ALL 2022'!$D:$D)</f>
        <v>0</v>
      </c>
      <c r="AE96" s="12">
        <f>+SUMIFS('BLG1222'!$I:$I,'BLG1222'!$A:$A,'ALL 2022'!$2:$2,'BLG1222'!$D:$D,'ALL 2022'!$D:$D)</f>
        <v>0</v>
      </c>
      <c r="AF96" s="12">
        <f>+SUMIFS('BLG1222'!$I:$I,'BLG1222'!$A:$A,'ALL 2022'!$2:$2,'BLG1222'!$D:$D,'ALL 2022'!$D:$D)</f>
        <v>0</v>
      </c>
      <c r="AG96" s="12">
        <f>+SUMIFS('BLG1222'!$I:$I,'BLG1222'!$A:$A,'ALL 2022'!$2:$2,'BLG1222'!$D:$D,'ALL 2022'!$D:$D)</f>
        <v>0</v>
      </c>
      <c r="AH96" s="12">
        <f>+SUMIFS('BLG1222'!$I:$I,'BLG1222'!$A:$A,'ALL 2022'!$2:$2,'BLG1222'!$D:$D,'ALL 2022'!$D:$D)</f>
        <v>0</v>
      </c>
      <c r="AI96" s="12">
        <f>+SUMIFS('BLG1222'!$I:$I,'BLG1222'!$A:$A,'ALL 2022'!$2:$2,'BLG1222'!$D:$D,'ALL 2022'!$D:$D)</f>
        <v>0</v>
      </c>
      <c r="AJ96" s="12">
        <f>+SUMIFS('BLG1222'!$I:$I,'BLG1222'!$A:$A,'ALL 2022'!$2:$2,'BLG1222'!$D:$D,'ALL 2022'!$D:$D)</f>
        <v>0</v>
      </c>
      <c r="AK96" s="12">
        <f>+SUMIFS('BLG1222'!$I:$I,'BLG1222'!$A:$A,'ALL 2022'!$2:$2,'BLG1222'!$D:$D,'ALL 2022'!$D:$D)</f>
        <v>0</v>
      </c>
      <c r="AL96" s="12">
        <f>+SUMIFS('BLG1222'!$I:$I,'BLG1222'!$A:$A,'ALL 2022'!$2:$2,'BLG1222'!$D:$D,'ALL 2022'!$D:$D)</f>
        <v>0</v>
      </c>
      <c r="AM96" s="12">
        <f>+SUMIFS('BLG1222'!$I:$I,'BLG1222'!$A:$A,'ALL 2022'!$2:$2,'BLG1222'!$D:$D,'ALL 2022'!$D:$D)</f>
        <v>0</v>
      </c>
      <c r="AN96" s="12">
        <f>+SUMIFS('BLG1222'!$I:$I,'BLG1222'!$A:$A,'ALL 2022'!$2:$2,'BLG1222'!$D:$D,'ALL 2022'!$D:$D)</f>
        <v>0</v>
      </c>
      <c r="AO96" s="12">
        <f>+SUMIFS('BLG1222'!$I:$I,'BLG1222'!$A:$A,'ALL 2022'!$2:$2,'BLG1222'!$D:$D,'ALL 2022'!$D:$D)</f>
        <v>0</v>
      </c>
      <c r="AP96" s="12">
        <f>+SUMIFS('BLG1222'!$I:$I,'BLG1222'!$A:$A,'ALL 2022'!$2:$2,'BLG1222'!$D:$D,'ALL 2022'!$D:$D)</f>
        <v>0</v>
      </c>
      <c r="AQ96" s="164">
        <f t="shared" si="9"/>
        <v>2002800</v>
      </c>
      <c r="AR96" s="165">
        <f t="shared" si="10"/>
        <v>423.55478952321533</v>
      </c>
    </row>
    <row r="97" spans="1:44" hidden="1" x14ac:dyDescent="0.25">
      <c r="A97" s="11" t="str">
        <f t="shared" si="6"/>
        <v>2</v>
      </c>
      <c r="B97" s="11" t="str">
        <f t="shared" si="7"/>
        <v>23</v>
      </c>
      <c r="C97" s="11" t="str">
        <f t="shared" si="8"/>
        <v>232</v>
      </c>
      <c r="D97" s="23">
        <v>23213010</v>
      </c>
      <c r="E97" s="197" t="s">
        <v>3223</v>
      </c>
      <c r="F97" s="24" t="s">
        <v>2374</v>
      </c>
      <c r="G97" s="12">
        <f>+SUMIFS('BLG1222'!$I:$I,'BLG1222'!$A:$A,'ALL 2022'!$2:$2,'BLG1222'!$D:$D,'ALL 2022'!$D:$D)</f>
        <v>0</v>
      </c>
      <c r="H97" s="12">
        <f>+SUMIFS('BLG1222'!$I:$I,'BLG1222'!$A:$A,'ALL 2022'!$2:$2,'BLG1222'!$D:$D,'ALL 2022'!$D:$D)</f>
        <v>0</v>
      </c>
      <c r="I97" s="12">
        <f>+SUMIFS('BLG1222'!$I:$I,'BLG1222'!$A:$A,'ALL 2022'!$2:$2,'BLG1222'!$D:$D,'ALL 2022'!$D:$D)</f>
        <v>0</v>
      </c>
      <c r="J97" s="12">
        <f>+SUMIFS('BLG1222'!$I:$I,'BLG1222'!$A:$A,'ALL 2022'!$2:$2,'BLG1222'!$D:$D,'ALL 2022'!$D:$D)</f>
        <v>0</v>
      </c>
      <c r="K97" s="12">
        <f>+SUMIFS('BLG1222'!$I:$I,'BLG1222'!$A:$A,'ALL 2022'!$2:$2,'BLG1222'!$D:$D,'ALL 2022'!$D:$D)</f>
        <v>0</v>
      </c>
      <c r="L97" s="12">
        <f>+SUMIFS('BLG1222'!$I:$I,'BLG1222'!$A:$A,'ALL 2022'!$2:$2,'BLG1222'!$D:$D,'ALL 2022'!$D:$D)</f>
        <v>0</v>
      </c>
      <c r="M97" s="12">
        <f>+SUMIFS('BLG1222'!$I:$I,'BLG1222'!$A:$A,'ALL 2022'!$2:$2,'BLG1222'!$D:$D,'ALL 2022'!$D:$D)</f>
        <v>0</v>
      </c>
      <c r="N97" s="12">
        <f>+SUMIFS('BLG1222'!$I:$I,'BLG1222'!$A:$A,'ALL 2022'!$2:$2,'BLG1222'!$D:$D,'ALL 2022'!$D:$D)</f>
        <v>0</v>
      </c>
      <c r="O97" s="12">
        <f>+SUMIFS('BLG1222'!$I:$I,'BLG1222'!$A:$A,'ALL 2022'!$2:$2,'BLG1222'!$D:$D,'ALL 2022'!$D:$D)</f>
        <v>0</v>
      </c>
      <c r="P97" s="12">
        <f>+SUMIFS('BLG1222'!$I:$I,'BLG1222'!$A:$A,'ALL 2022'!$2:$2,'BLG1222'!$D:$D,'ALL 2022'!$D:$D)</f>
        <v>0</v>
      </c>
      <c r="Q97" s="12">
        <f>+SUMIFS('BLG1222'!$I:$I,'BLG1222'!$A:$A,'ALL 2022'!$2:$2,'BLG1222'!$D:$D,'ALL 2022'!$D:$D)</f>
        <v>0</v>
      </c>
      <c r="R97" s="12">
        <f>+SUMIFS('BLG1222'!$I:$I,'BLG1222'!$A:$A,'ALL 2022'!$2:$2,'BLG1222'!$D:$D,'ALL 2022'!$D:$D)</f>
        <v>0</v>
      </c>
      <c r="S97" s="12">
        <f>+SUMIFS('BLG1222'!$I:$I,'BLG1222'!$A:$A,'ALL 2022'!$2:$2,'BLG1222'!$D:$D,'ALL 2022'!$D:$D)</f>
        <v>0</v>
      </c>
      <c r="T97" s="12">
        <f>+SUMIFS('BLG1222'!$I:$I,'BLG1222'!$A:$A,'ALL 2022'!$2:$2,'BLG1222'!$D:$D,'ALL 2022'!$D:$D)</f>
        <v>0</v>
      </c>
      <c r="U97" s="12">
        <f>+SUMIFS('BLG1222'!$I:$I,'BLG1222'!$A:$A,'ALL 2022'!$2:$2,'BLG1222'!$D:$D,'ALL 2022'!$D:$D)</f>
        <v>0</v>
      </c>
      <c r="V97" s="12">
        <f>+SUMIFS('BLG1222'!$I:$I,'BLG1222'!$A:$A,'ALL 2022'!$2:$2,'BLG1222'!$D:$D,'ALL 2022'!$D:$D)</f>
        <v>0</v>
      </c>
      <c r="W97" s="12">
        <f>+SUMIFS('BLG1222'!$I:$I,'BLG1222'!$A:$A,'ALL 2022'!$2:$2,'BLG1222'!$D:$D,'ALL 2022'!$D:$D)</f>
        <v>90988181.900000006</v>
      </c>
      <c r="X97" s="12">
        <f>+SUMIFS('BLG1222'!$I:$I,'BLG1222'!$A:$A,'ALL 2022'!$2:$2,'BLG1222'!$D:$D,'ALL 2022'!$D:$D)</f>
        <v>0</v>
      </c>
      <c r="Y97" s="12">
        <f>+SUMIFS('BLG1222'!$I:$I,'BLG1222'!$A:$A,'ALL 2022'!$2:$2,'BLG1222'!$D:$D,'ALL 2022'!$D:$D)</f>
        <v>0</v>
      </c>
      <c r="Z97" s="12">
        <f>+SUMIFS('BLG1222'!$I:$I,'BLG1222'!$A:$A,'ALL 2022'!$2:$2,'BLG1222'!$D:$D,'ALL 2022'!$D:$D)</f>
        <v>0</v>
      </c>
      <c r="AA97" s="12">
        <f>+SUMIFS('BLG1222'!$I:$I,'BLG1222'!$A:$A,'ALL 2022'!$2:$2,'BLG1222'!$D:$D,'ALL 2022'!$D:$D)</f>
        <v>0</v>
      </c>
      <c r="AB97" s="12">
        <f>+SUMIFS('BLG1222'!$I:$I,'BLG1222'!$A:$A,'ALL 2022'!$2:$2,'BLG1222'!$D:$D,'ALL 2022'!$D:$D)</f>
        <v>0</v>
      </c>
      <c r="AC97" s="12">
        <f>+SUMIFS('BLG1222'!$I:$I,'BLG1222'!$A:$A,'ALL 2022'!$2:$2,'BLG1222'!$D:$D,'ALL 2022'!$D:$D)</f>
        <v>0</v>
      </c>
      <c r="AD97" s="12">
        <f>+SUMIFS('BLG1222'!$I:$I,'BLG1222'!$A:$A,'ALL 2022'!$2:$2,'BLG1222'!$D:$D,'ALL 2022'!$D:$D)</f>
        <v>0</v>
      </c>
      <c r="AE97" s="12">
        <f>+SUMIFS('BLG1222'!$I:$I,'BLG1222'!$A:$A,'ALL 2022'!$2:$2,'BLG1222'!$D:$D,'ALL 2022'!$D:$D)</f>
        <v>0</v>
      </c>
      <c r="AF97" s="12">
        <f>+SUMIFS('BLG1222'!$I:$I,'BLG1222'!$A:$A,'ALL 2022'!$2:$2,'BLG1222'!$D:$D,'ALL 2022'!$D:$D)</f>
        <v>0</v>
      </c>
      <c r="AG97" s="12">
        <f>+SUMIFS('BLG1222'!$I:$I,'BLG1222'!$A:$A,'ALL 2022'!$2:$2,'BLG1222'!$D:$D,'ALL 2022'!$D:$D)</f>
        <v>0</v>
      </c>
      <c r="AH97" s="12">
        <f>+SUMIFS('BLG1222'!$I:$I,'BLG1222'!$A:$A,'ALL 2022'!$2:$2,'BLG1222'!$D:$D,'ALL 2022'!$D:$D)</f>
        <v>0</v>
      </c>
      <c r="AI97" s="12">
        <f>+SUMIFS('BLG1222'!$I:$I,'BLG1222'!$A:$A,'ALL 2022'!$2:$2,'BLG1222'!$D:$D,'ALL 2022'!$D:$D)</f>
        <v>0</v>
      </c>
      <c r="AJ97" s="12">
        <f>+SUMIFS('BLG1222'!$I:$I,'BLG1222'!$A:$A,'ALL 2022'!$2:$2,'BLG1222'!$D:$D,'ALL 2022'!$D:$D)</f>
        <v>0</v>
      </c>
      <c r="AK97" s="12">
        <f>+SUMIFS('BLG1222'!$I:$I,'BLG1222'!$A:$A,'ALL 2022'!$2:$2,'BLG1222'!$D:$D,'ALL 2022'!$D:$D)</f>
        <v>0</v>
      </c>
      <c r="AL97" s="12">
        <f>+SUMIFS('BLG1222'!$I:$I,'BLG1222'!$A:$A,'ALL 2022'!$2:$2,'BLG1222'!$D:$D,'ALL 2022'!$D:$D)</f>
        <v>0</v>
      </c>
      <c r="AM97" s="12">
        <f>+SUMIFS('BLG1222'!$I:$I,'BLG1222'!$A:$A,'ALL 2022'!$2:$2,'BLG1222'!$D:$D,'ALL 2022'!$D:$D)</f>
        <v>0</v>
      </c>
      <c r="AN97" s="12">
        <f>+SUMIFS('BLG1222'!$I:$I,'BLG1222'!$A:$A,'ALL 2022'!$2:$2,'BLG1222'!$D:$D,'ALL 2022'!$D:$D)</f>
        <v>0</v>
      </c>
      <c r="AO97" s="12">
        <f>+SUMIFS('BLG1222'!$I:$I,'BLG1222'!$A:$A,'ALL 2022'!$2:$2,'BLG1222'!$D:$D,'ALL 2022'!$D:$D)</f>
        <v>0</v>
      </c>
      <c r="AP97" s="12">
        <f>+SUMIFS('BLG1222'!$I:$I,'BLG1222'!$A:$A,'ALL 2022'!$2:$2,'BLG1222'!$D:$D,'ALL 2022'!$D:$D)</f>
        <v>0</v>
      </c>
      <c r="AQ97" s="164">
        <f t="shared" si="9"/>
        <v>90988181.900000006</v>
      </c>
      <c r="AR97" s="165">
        <f t="shared" si="10"/>
        <v>19242.300895623393</v>
      </c>
    </row>
    <row r="98" spans="1:44" hidden="1" x14ac:dyDescent="0.25">
      <c r="A98" s="11" t="str">
        <f t="shared" si="6"/>
        <v>2</v>
      </c>
      <c r="B98" s="11" t="str">
        <f t="shared" si="7"/>
        <v>23</v>
      </c>
      <c r="C98" s="11" t="str">
        <f t="shared" si="8"/>
        <v>232</v>
      </c>
      <c r="D98" s="23">
        <v>23213012</v>
      </c>
      <c r="E98" s="197" t="s">
        <v>3223</v>
      </c>
      <c r="F98" s="24" t="s">
        <v>2375</v>
      </c>
      <c r="G98" s="12">
        <f>+SUMIFS('BLG1222'!$I:$I,'BLG1222'!$A:$A,'ALL 2022'!$2:$2,'BLG1222'!$D:$D,'ALL 2022'!$D:$D)</f>
        <v>0</v>
      </c>
      <c r="H98" s="12">
        <f>+SUMIFS('BLG1222'!$I:$I,'BLG1222'!$A:$A,'ALL 2022'!$2:$2,'BLG1222'!$D:$D,'ALL 2022'!$D:$D)</f>
        <v>0</v>
      </c>
      <c r="I98" s="12">
        <f>+SUMIFS('BLG1222'!$I:$I,'BLG1222'!$A:$A,'ALL 2022'!$2:$2,'BLG1222'!$D:$D,'ALL 2022'!$D:$D)</f>
        <v>0</v>
      </c>
      <c r="J98" s="12">
        <f>+SUMIFS('BLG1222'!$I:$I,'BLG1222'!$A:$A,'ALL 2022'!$2:$2,'BLG1222'!$D:$D,'ALL 2022'!$D:$D)</f>
        <v>0</v>
      </c>
      <c r="K98" s="12">
        <f>+SUMIFS('BLG1222'!$I:$I,'BLG1222'!$A:$A,'ALL 2022'!$2:$2,'BLG1222'!$D:$D,'ALL 2022'!$D:$D)</f>
        <v>0</v>
      </c>
      <c r="L98" s="12">
        <f>+SUMIFS('BLG1222'!$I:$I,'BLG1222'!$A:$A,'ALL 2022'!$2:$2,'BLG1222'!$D:$D,'ALL 2022'!$D:$D)</f>
        <v>0</v>
      </c>
      <c r="M98" s="12">
        <f>+SUMIFS('BLG1222'!$I:$I,'BLG1222'!$A:$A,'ALL 2022'!$2:$2,'BLG1222'!$D:$D,'ALL 2022'!$D:$D)</f>
        <v>0</v>
      </c>
      <c r="N98" s="12">
        <f>+SUMIFS('BLG1222'!$I:$I,'BLG1222'!$A:$A,'ALL 2022'!$2:$2,'BLG1222'!$D:$D,'ALL 2022'!$D:$D)</f>
        <v>0</v>
      </c>
      <c r="O98" s="12">
        <f>+SUMIFS('BLG1222'!$I:$I,'BLG1222'!$A:$A,'ALL 2022'!$2:$2,'BLG1222'!$D:$D,'ALL 2022'!$D:$D)</f>
        <v>0</v>
      </c>
      <c r="P98" s="12">
        <f>+SUMIFS('BLG1222'!$I:$I,'BLG1222'!$A:$A,'ALL 2022'!$2:$2,'BLG1222'!$D:$D,'ALL 2022'!$D:$D)</f>
        <v>0</v>
      </c>
      <c r="Q98" s="12">
        <f>+SUMIFS('BLG1222'!$I:$I,'BLG1222'!$A:$A,'ALL 2022'!$2:$2,'BLG1222'!$D:$D,'ALL 2022'!$D:$D)</f>
        <v>145536950</v>
      </c>
      <c r="R98" s="12">
        <f>+SUMIFS('BLG1222'!$I:$I,'BLG1222'!$A:$A,'ALL 2022'!$2:$2,'BLG1222'!$D:$D,'ALL 2022'!$D:$D)</f>
        <v>0</v>
      </c>
      <c r="S98" s="12">
        <f>+SUMIFS('BLG1222'!$I:$I,'BLG1222'!$A:$A,'ALL 2022'!$2:$2,'BLG1222'!$D:$D,'ALL 2022'!$D:$D)</f>
        <v>0</v>
      </c>
      <c r="T98" s="12">
        <f>+SUMIFS('BLG1222'!$I:$I,'BLG1222'!$A:$A,'ALL 2022'!$2:$2,'BLG1222'!$D:$D,'ALL 2022'!$D:$D)</f>
        <v>0</v>
      </c>
      <c r="U98" s="12">
        <f>+SUMIFS('BLG1222'!$I:$I,'BLG1222'!$A:$A,'ALL 2022'!$2:$2,'BLG1222'!$D:$D,'ALL 2022'!$D:$D)</f>
        <v>0</v>
      </c>
      <c r="V98" s="12">
        <f>+SUMIFS('BLG1222'!$I:$I,'BLG1222'!$A:$A,'ALL 2022'!$2:$2,'BLG1222'!$D:$D,'ALL 2022'!$D:$D)</f>
        <v>0</v>
      </c>
      <c r="W98" s="12">
        <f>+SUMIFS('BLG1222'!$I:$I,'BLG1222'!$A:$A,'ALL 2022'!$2:$2,'BLG1222'!$D:$D,'ALL 2022'!$D:$D)</f>
        <v>6900000</v>
      </c>
      <c r="X98" s="12">
        <f>+SUMIFS('BLG1222'!$I:$I,'BLG1222'!$A:$A,'ALL 2022'!$2:$2,'BLG1222'!$D:$D,'ALL 2022'!$D:$D)</f>
        <v>0</v>
      </c>
      <c r="Y98" s="12">
        <f>+SUMIFS('BLG1222'!$I:$I,'BLG1222'!$A:$A,'ALL 2022'!$2:$2,'BLG1222'!$D:$D,'ALL 2022'!$D:$D)</f>
        <v>0</v>
      </c>
      <c r="Z98" s="12">
        <f>+SUMIFS('BLG1222'!$I:$I,'BLG1222'!$A:$A,'ALL 2022'!$2:$2,'BLG1222'!$D:$D,'ALL 2022'!$D:$D)</f>
        <v>0</v>
      </c>
      <c r="AA98" s="12">
        <f>+SUMIFS('BLG1222'!$I:$I,'BLG1222'!$A:$A,'ALL 2022'!$2:$2,'BLG1222'!$D:$D,'ALL 2022'!$D:$D)</f>
        <v>0</v>
      </c>
      <c r="AB98" s="12">
        <f>+SUMIFS('BLG1222'!$I:$I,'BLG1222'!$A:$A,'ALL 2022'!$2:$2,'BLG1222'!$D:$D,'ALL 2022'!$D:$D)</f>
        <v>0</v>
      </c>
      <c r="AC98" s="12">
        <f>+SUMIFS('BLG1222'!$I:$I,'BLG1222'!$A:$A,'ALL 2022'!$2:$2,'BLG1222'!$D:$D,'ALL 2022'!$D:$D)</f>
        <v>0</v>
      </c>
      <c r="AD98" s="12">
        <f>+SUMIFS('BLG1222'!$I:$I,'BLG1222'!$A:$A,'ALL 2022'!$2:$2,'BLG1222'!$D:$D,'ALL 2022'!$D:$D)</f>
        <v>0</v>
      </c>
      <c r="AE98" s="12">
        <f>+SUMIFS('BLG1222'!$I:$I,'BLG1222'!$A:$A,'ALL 2022'!$2:$2,'BLG1222'!$D:$D,'ALL 2022'!$D:$D)</f>
        <v>0</v>
      </c>
      <c r="AF98" s="12">
        <f>+SUMIFS('BLG1222'!$I:$I,'BLG1222'!$A:$A,'ALL 2022'!$2:$2,'BLG1222'!$D:$D,'ALL 2022'!$D:$D)</f>
        <v>0</v>
      </c>
      <c r="AG98" s="12">
        <f>+SUMIFS('BLG1222'!$I:$I,'BLG1222'!$A:$A,'ALL 2022'!$2:$2,'BLG1222'!$D:$D,'ALL 2022'!$D:$D)</f>
        <v>0</v>
      </c>
      <c r="AH98" s="12">
        <f>+SUMIFS('BLG1222'!$I:$I,'BLG1222'!$A:$A,'ALL 2022'!$2:$2,'BLG1222'!$D:$D,'ALL 2022'!$D:$D)</f>
        <v>0</v>
      </c>
      <c r="AI98" s="12">
        <f>+SUMIFS('BLG1222'!$I:$I,'BLG1222'!$A:$A,'ALL 2022'!$2:$2,'BLG1222'!$D:$D,'ALL 2022'!$D:$D)</f>
        <v>0</v>
      </c>
      <c r="AJ98" s="12">
        <f>+SUMIFS('BLG1222'!$I:$I,'BLG1222'!$A:$A,'ALL 2022'!$2:$2,'BLG1222'!$D:$D,'ALL 2022'!$D:$D)</f>
        <v>0</v>
      </c>
      <c r="AK98" s="12">
        <f>+SUMIFS('BLG1222'!$I:$I,'BLG1222'!$A:$A,'ALL 2022'!$2:$2,'BLG1222'!$D:$D,'ALL 2022'!$D:$D)</f>
        <v>0</v>
      </c>
      <c r="AL98" s="12">
        <f>+SUMIFS('BLG1222'!$I:$I,'BLG1222'!$A:$A,'ALL 2022'!$2:$2,'BLG1222'!$D:$D,'ALL 2022'!$D:$D)</f>
        <v>0</v>
      </c>
      <c r="AM98" s="12">
        <f>+SUMIFS('BLG1222'!$I:$I,'BLG1222'!$A:$A,'ALL 2022'!$2:$2,'BLG1222'!$D:$D,'ALL 2022'!$D:$D)</f>
        <v>0</v>
      </c>
      <c r="AN98" s="12">
        <f>+SUMIFS('BLG1222'!$I:$I,'BLG1222'!$A:$A,'ALL 2022'!$2:$2,'BLG1222'!$D:$D,'ALL 2022'!$D:$D)</f>
        <v>0</v>
      </c>
      <c r="AO98" s="12">
        <f>+SUMIFS('BLG1222'!$I:$I,'BLG1222'!$A:$A,'ALL 2022'!$2:$2,'BLG1222'!$D:$D,'ALL 2022'!$D:$D)</f>
        <v>0</v>
      </c>
      <c r="AP98" s="12">
        <f>+SUMIFS('BLG1222'!$I:$I,'BLG1222'!$A:$A,'ALL 2022'!$2:$2,'BLG1222'!$D:$D,'ALL 2022'!$D:$D)</f>
        <v>0</v>
      </c>
      <c r="AQ98" s="164">
        <f t="shared" si="9"/>
        <v>152436950</v>
      </c>
      <c r="AR98" s="165">
        <f t="shared" si="10"/>
        <v>32237.567541846864</v>
      </c>
    </row>
    <row r="99" spans="1:44" hidden="1" x14ac:dyDescent="0.25">
      <c r="A99" s="11" t="str">
        <f t="shared" si="6"/>
        <v>2</v>
      </c>
      <c r="B99" s="11" t="str">
        <f t="shared" si="7"/>
        <v>26</v>
      </c>
      <c r="C99" s="11" t="str">
        <f t="shared" si="8"/>
        <v>261</v>
      </c>
      <c r="D99" s="23">
        <v>26100000</v>
      </c>
      <c r="E99" s="197" t="s">
        <v>3224</v>
      </c>
      <c r="F99" s="24" t="s">
        <v>55</v>
      </c>
      <c r="G99" s="12">
        <f>+SUMIFS('BLG1222'!$I:$I,'BLG1222'!$A:$A,'ALL 2022'!$2:$2,'BLG1222'!$D:$D,'ALL 2022'!$D:$D)</f>
        <v>0</v>
      </c>
      <c r="H99" s="12">
        <f>+SUMIFS('BLG1222'!$I:$I,'BLG1222'!$A:$A,'ALL 2022'!$2:$2,'BLG1222'!$D:$D,'ALL 2022'!$D:$D)</f>
        <v>3980000</v>
      </c>
      <c r="I99" s="12">
        <f>+SUMIFS('BLG1222'!$I:$I,'BLG1222'!$A:$A,'ALL 2022'!$2:$2,'BLG1222'!$D:$D,'ALL 2022'!$D:$D)</f>
        <v>106000000</v>
      </c>
      <c r="J99" s="12">
        <f>+SUMIFS('BLG1222'!$I:$I,'BLG1222'!$A:$A,'ALL 2022'!$2:$2,'BLG1222'!$D:$D,'ALL 2022'!$D:$D)</f>
        <v>217040000</v>
      </c>
      <c r="K99" s="12">
        <f>+SUMIFS('BLG1222'!$I:$I,'BLG1222'!$A:$A,'ALL 2022'!$2:$2,'BLG1222'!$D:$D,'ALL 2022'!$D:$D)</f>
        <v>1119000000</v>
      </c>
      <c r="L99" s="12">
        <f>+SUMIFS('BLG1222'!$I:$I,'BLG1222'!$A:$A,'ALL 2022'!$2:$2,'BLG1222'!$D:$D,'ALL 2022'!$D:$D)</f>
        <v>0</v>
      </c>
      <c r="M99" s="12">
        <f>+SUMIFS('BLG1222'!$I:$I,'BLG1222'!$A:$A,'ALL 2022'!$2:$2,'BLG1222'!$D:$D,'ALL 2022'!$D:$D)</f>
        <v>0</v>
      </c>
      <c r="N99" s="12">
        <f>+SUMIFS('BLG1222'!$I:$I,'BLG1222'!$A:$A,'ALL 2022'!$2:$2,'BLG1222'!$D:$D,'ALL 2022'!$D:$D)</f>
        <v>0</v>
      </c>
      <c r="O99" s="12">
        <f>+SUMIFS('BLG1222'!$I:$I,'BLG1222'!$A:$A,'ALL 2022'!$2:$2,'BLG1222'!$D:$D,'ALL 2022'!$D:$D)</f>
        <v>0</v>
      </c>
      <c r="P99" s="12">
        <f>+SUMIFS('BLG1222'!$I:$I,'BLG1222'!$A:$A,'ALL 2022'!$2:$2,'BLG1222'!$D:$D,'ALL 2022'!$D:$D)</f>
        <v>0</v>
      </c>
      <c r="Q99" s="12">
        <f>+SUMIFS('BLG1222'!$I:$I,'BLG1222'!$A:$A,'ALL 2022'!$2:$2,'BLG1222'!$D:$D,'ALL 2022'!$D:$D)</f>
        <v>0</v>
      </c>
      <c r="R99" s="12">
        <f>+SUMIFS('BLG1222'!$I:$I,'BLG1222'!$A:$A,'ALL 2022'!$2:$2,'BLG1222'!$D:$D,'ALL 2022'!$D:$D)</f>
        <v>0</v>
      </c>
      <c r="S99" s="12">
        <f>+SUMIFS('BLG1222'!$I:$I,'BLG1222'!$A:$A,'ALL 2022'!$2:$2,'BLG1222'!$D:$D,'ALL 2022'!$D:$D)</f>
        <v>0</v>
      </c>
      <c r="T99" s="12">
        <f>+SUMIFS('BLG1222'!$I:$I,'BLG1222'!$A:$A,'ALL 2022'!$2:$2,'BLG1222'!$D:$D,'ALL 2022'!$D:$D)</f>
        <v>2000000</v>
      </c>
      <c r="U99" s="12">
        <f>+SUMIFS('BLG1222'!$I:$I,'BLG1222'!$A:$A,'ALL 2022'!$2:$2,'BLG1222'!$D:$D,'ALL 2022'!$D:$D)</f>
        <v>0</v>
      </c>
      <c r="V99" s="12">
        <f>+SUMIFS('BLG1222'!$I:$I,'BLG1222'!$A:$A,'ALL 2022'!$2:$2,'BLG1222'!$D:$D,'ALL 2022'!$D:$D)</f>
        <v>0</v>
      </c>
      <c r="W99" s="12">
        <f>+SUMIFS('BLG1222'!$I:$I,'BLG1222'!$A:$A,'ALL 2022'!$2:$2,'BLG1222'!$D:$D,'ALL 2022'!$D:$D)</f>
        <v>0</v>
      </c>
      <c r="X99" s="12">
        <f>+SUMIFS('BLG1222'!$I:$I,'BLG1222'!$A:$A,'ALL 2022'!$2:$2,'BLG1222'!$D:$D,'ALL 2022'!$D:$D)</f>
        <v>0</v>
      </c>
      <c r="Y99" s="12">
        <f>+SUMIFS('BLG1222'!$I:$I,'BLG1222'!$A:$A,'ALL 2022'!$2:$2,'BLG1222'!$D:$D,'ALL 2022'!$D:$D)</f>
        <v>0</v>
      </c>
      <c r="Z99" s="12">
        <f>+SUMIFS('BLG1222'!$I:$I,'BLG1222'!$A:$A,'ALL 2022'!$2:$2,'BLG1222'!$D:$D,'ALL 2022'!$D:$D)</f>
        <v>0</v>
      </c>
      <c r="AA99" s="12">
        <f>+SUMIFS('BLG1222'!$I:$I,'BLG1222'!$A:$A,'ALL 2022'!$2:$2,'BLG1222'!$D:$D,'ALL 2022'!$D:$D)</f>
        <v>0</v>
      </c>
      <c r="AB99" s="12">
        <f>+SUMIFS('BLG1222'!$I:$I,'BLG1222'!$A:$A,'ALL 2022'!$2:$2,'BLG1222'!$D:$D,'ALL 2022'!$D:$D)</f>
        <v>0</v>
      </c>
      <c r="AC99" s="12">
        <f>+SUMIFS('BLG1222'!$I:$I,'BLG1222'!$A:$A,'ALL 2022'!$2:$2,'BLG1222'!$D:$D,'ALL 2022'!$D:$D)</f>
        <v>0</v>
      </c>
      <c r="AD99" s="12">
        <f>+SUMIFS('BLG1222'!$I:$I,'BLG1222'!$A:$A,'ALL 2022'!$2:$2,'BLG1222'!$D:$D,'ALL 2022'!$D:$D)</f>
        <v>0</v>
      </c>
      <c r="AE99" s="12">
        <f>+SUMIFS('BLG1222'!$I:$I,'BLG1222'!$A:$A,'ALL 2022'!$2:$2,'BLG1222'!$D:$D,'ALL 2022'!$D:$D)</f>
        <v>0</v>
      </c>
      <c r="AF99" s="12">
        <f>+SUMIFS('BLG1222'!$I:$I,'BLG1222'!$A:$A,'ALL 2022'!$2:$2,'BLG1222'!$D:$D,'ALL 2022'!$D:$D)</f>
        <v>0</v>
      </c>
      <c r="AG99" s="12">
        <f>+SUMIFS('BLG1222'!$I:$I,'BLG1222'!$A:$A,'ALL 2022'!$2:$2,'BLG1222'!$D:$D,'ALL 2022'!$D:$D)</f>
        <v>0</v>
      </c>
      <c r="AH99" s="12">
        <f>+SUMIFS('BLG1222'!$I:$I,'BLG1222'!$A:$A,'ALL 2022'!$2:$2,'BLG1222'!$D:$D,'ALL 2022'!$D:$D)</f>
        <v>0</v>
      </c>
      <c r="AI99" s="12">
        <f>+SUMIFS('BLG1222'!$I:$I,'BLG1222'!$A:$A,'ALL 2022'!$2:$2,'BLG1222'!$D:$D,'ALL 2022'!$D:$D)</f>
        <v>0</v>
      </c>
      <c r="AJ99" s="12">
        <f>+SUMIFS('BLG1222'!$I:$I,'BLG1222'!$A:$A,'ALL 2022'!$2:$2,'BLG1222'!$D:$D,'ALL 2022'!$D:$D)</f>
        <v>0</v>
      </c>
      <c r="AK99" s="12">
        <f>+SUMIFS('BLG1222'!$I:$I,'BLG1222'!$A:$A,'ALL 2022'!$2:$2,'BLG1222'!$D:$D,'ALL 2022'!$D:$D)</f>
        <v>0</v>
      </c>
      <c r="AL99" s="12">
        <f>+SUMIFS('BLG1222'!$I:$I,'BLG1222'!$A:$A,'ALL 2022'!$2:$2,'BLG1222'!$D:$D,'ALL 2022'!$D:$D)</f>
        <v>0</v>
      </c>
      <c r="AM99" s="12">
        <f>+SUMIFS('BLG1222'!$I:$I,'BLG1222'!$A:$A,'ALL 2022'!$2:$2,'BLG1222'!$D:$D,'ALL 2022'!$D:$D)</f>
        <v>0</v>
      </c>
      <c r="AN99" s="12">
        <f>+SUMIFS('BLG1222'!$I:$I,'BLG1222'!$A:$A,'ALL 2022'!$2:$2,'BLG1222'!$D:$D,'ALL 2022'!$D:$D)</f>
        <v>0</v>
      </c>
      <c r="AO99" s="12">
        <f>+SUMIFS('BLG1222'!$I:$I,'BLG1222'!$A:$A,'ALL 2022'!$2:$2,'BLG1222'!$D:$D,'ALL 2022'!$D:$D)</f>
        <v>0</v>
      </c>
      <c r="AP99" s="12">
        <f>+SUMIFS('BLG1222'!$I:$I,'BLG1222'!$A:$A,'ALL 2022'!$2:$2,'BLG1222'!$D:$D,'ALL 2022'!$D:$D)</f>
        <v>0</v>
      </c>
      <c r="AQ99" s="164">
        <f t="shared" si="9"/>
        <v>1448020000</v>
      </c>
      <c r="AR99" s="165">
        <f t="shared" si="10"/>
        <v>306229.18230747269</v>
      </c>
    </row>
    <row r="100" spans="1:44" hidden="1" x14ac:dyDescent="0.25">
      <c r="A100" s="11" t="str">
        <f t="shared" si="6"/>
        <v>2</v>
      </c>
      <c r="B100" s="11" t="str">
        <f t="shared" si="7"/>
        <v>27</v>
      </c>
      <c r="C100" s="11" t="str">
        <f t="shared" si="8"/>
        <v>274</v>
      </c>
      <c r="D100" s="22">
        <v>27400000</v>
      </c>
      <c r="E100" s="197" t="s">
        <v>3224</v>
      </c>
      <c r="F100" s="11" t="s">
        <v>2451</v>
      </c>
      <c r="G100" s="12">
        <f>+SUMIFS('BLG1222'!$I:$I,'BLG1222'!$A:$A,'ALL 2022'!$2:$2,'BLG1222'!$D:$D,'ALL 2022'!$D:$D)</f>
        <v>0</v>
      </c>
      <c r="H100" s="12">
        <f>+SUMIFS('BLG1222'!$I:$I,'BLG1222'!$A:$A,'ALL 2022'!$2:$2,'BLG1222'!$D:$D,'ALL 2022'!$D:$D)</f>
        <v>0</v>
      </c>
      <c r="I100" s="12">
        <f>+SUMIFS('BLG1222'!$I:$I,'BLG1222'!$A:$A,'ALL 2022'!$2:$2,'BLG1222'!$D:$D,'ALL 2022'!$D:$D)</f>
        <v>0</v>
      </c>
      <c r="J100" s="12">
        <f>+SUMIFS('BLG1222'!$I:$I,'BLG1222'!$A:$A,'ALL 2022'!$2:$2,'BLG1222'!$D:$D,'ALL 2022'!$D:$D)</f>
        <v>0</v>
      </c>
      <c r="K100" s="12">
        <f>+SUMIFS('BLG1222'!$I:$I,'BLG1222'!$A:$A,'ALL 2022'!$2:$2,'BLG1222'!$D:$D,'ALL 2022'!$D:$D)</f>
        <v>0</v>
      </c>
      <c r="L100" s="12">
        <f>+SUMIFS('BLG1222'!$I:$I,'BLG1222'!$A:$A,'ALL 2022'!$2:$2,'BLG1222'!$D:$D,'ALL 2022'!$D:$D)</f>
        <v>0</v>
      </c>
      <c r="M100" s="12">
        <f>+SUMIFS('BLG1222'!$I:$I,'BLG1222'!$A:$A,'ALL 2022'!$2:$2,'BLG1222'!$D:$D,'ALL 2022'!$D:$D)</f>
        <v>0</v>
      </c>
      <c r="N100" s="12">
        <f>+SUMIFS('BLG1222'!$I:$I,'BLG1222'!$A:$A,'ALL 2022'!$2:$2,'BLG1222'!$D:$D,'ALL 2022'!$D:$D)</f>
        <v>0</v>
      </c>
      <c r="O100" s="12">
        <f>+SUMIFS('BLG1222'!$I:$I,'BLG1222'!$A:$A,'ALL 2022'!$2:$2,'BLG1222'!$D:$D,'ALL 2022'!$D:$D)</f>
        <v>0</v>
      </c>
      <c r="P100" s="12">
        <f>+SUMIFS('BLG1222'!$I:$I,'BLG1222'!$A:$A,'ALL 2022'!$2:$2,'BLG1222'!$D:$D,'ALL 2022'!$D:$D)</f>
        <v>0</v>
      </c>
      <c r="Q100" s="12">
        <f>+SUMIFS('BLG1222'!$I:$I,'BLG1222'!$A:$A,'ALL 2022'!$2:$2,'BLG1222'!$D:$D,'ALL 2022'!$D:$D)</f>
        <v>0</v>
      </c>
      <c r="R100" s="12">
        <f>+SUMIFS('BLG1222'!$I:$I,'BLG1222'!$A:$A,'ALL 2022'!$2:$2,'BLG1222'!$D:$D,'ALL 2022'!$D:$D)</f>
        <v>0</v>
      </c>
      <c r="S100" s="12">
        <f>+SUMIFS('BLG1222'!$I:$I,'BLG1222'!$A:$A,'ALL 2022'!$2:$2,'BLG1222'!$D:$D,'ALL 2022'!$D:$D)</f>
        <v>0</v>
      </c>
      <c r="T100" s="12">
        <f>+SUMIFS('BLG1222'!$I:$I,'BLG1222'!$A:$A,'ALL 2022'!$2:$2,'BLG1222'!$D:$D,'ALL 2022'!$D:$D)</f>
        <v>0</v>
      </c>
      <c r="U100" s="12">
        <f>+SUMIFS('BLG1222'!$I:$I,'BLG1222'!$A:$A,'ALL 2022'!$2:$2,'BLG1222'!$D:$D,'ALL 2022'!$D:$D)</f>
        <v>0</v>
      </c>
      <c r="V100" s="12">
        <f>+SUMIFS('BLG1222'!$I:$I,'BLG1222'!$A:$A,'ALL 2022'!$2:$2,'BLG1222'!$D:$D,'ALL 2022'!$D:$D)</f>
        <v>0</v>
      </c>
      <c r="W100" s="12">
        <f>+SUMIFS('BLG1222'!$I:$I,'BLG1222'!$A:$A,'ALL 2022'!$2:$2,'BLG1222'!$D:$D,'ALL 2022'!$D:$D)</f>
        <v>0</v>
      </c>
      <c r="X100" s="12">
        <f>+SUMIFS('BLG1222'!$I:$I,'BLG1222'!$A:$A,'ALL 2022'!$2:$2,'BLG1222'!$D:$D,'ALL 2022'!$D:$D)</f>
        <v>0</v>
      </c>
      <c r="Y100" s="12">
        <f>+SUMIFS('BLG1222'!$I:$I,'BLG1222'!$A:$A,'ALL 2022'!$2:$2,'BLG1222'!$D:$D,'ALL 2022'!$D:$D)</f>
        <v>0</v>
      </c>
      <c r="Z100" s="12">
        <f>+SUMIFS('BLG1222'!$I:$I,'BLG1222'!$A:$A,'ALL 2022'!$2:$2,'BLG1222'!$D:$D,'ALL 2022'!$D:$D)</f>
        <v>0</v>
      </c>
      <c r="AA100" s="12">
        <f>+SUMIFS('BLG1222'!$I:$I,'BLG1222'!$A:$A,'ALL 2022'!$2:$2,'BLG1222'!$D:$D,'ALL 2022'!$D:$D)</f>
        <v>0</v>
      </c>
      <c r="AB100" s="12">
        <f>+SUMIFS('BLG1222'!$I:$I,'BLG1222'!$A:$A,'ALL 2022'!$2:$2,'BLG1222'!$D:$D,'ALL 2022'!$D:$D)</f>
        <v>1000000</v>
      </c>
      <c r="AC100" s="12">
        <f>+SUMIFS('BLG1222'!$I:$I,'BLG1222'!$A:$A,'ALL 2022'!$2:$2,'BLG1222'!$D:$D,'ALL 2022'!$D:$D)</f>
        <v>0</v>
      </c>
      <c r="AD100" s="12">
        <f>+SUMIFS('BLG1222'!$I:$I,'BLG1222'!$A:$A,'ALL 2022'!$2:$2,'BLG1222'!$D:$D,'ALL 2022'!$D:$D)</f>
        <v>0</v>
      </c>
      <c r="AE100" s="12">
        <f>+SUMIFS('BLG1222'!$I:$I,'BLG1222'!$A:$A,'ALL 2022'!$2:$2,'BLG1222'!$D:$D,'ALL 2022'!$D:$D)</f>
        <v>0</v>
      </c>
      <c r="AF100" s="12">
        <f>+SUMIFS('BLG1222'!$I:$I,'BLG1222'!$A:$A,'ALL 2022'!$2:$2,'BLG1222'!$D:$D,'ALL 2022'!$D:$D)</f>
        <v>0</v>
      </c>
      <c r="AG100" s="12">
        <f>+SUMIFS('BLG1222'!$I:$I,'BLG1222'!$A:$A,'ALL 2022'!$2:$2,'BLG1222'!$D:$D,'ALL 2022'!$D:$D)</f>
        <v>0</v>
      </c>
      <c r="AH100" s="12">
        <f>+SUMIFS('BLG1222'!$I:$I,'BLG1222'!$A:$A,'ALL 2022'!$2:$2,'BLG1222'!$D:$D,'ALL 2022'!$D:$D)</f>
        <v>0</v>
      </c>
      <c r="AI100" s="12">
        <f>+SUMIFS('BLG1222'!$I:$I,'BLG1222'!$A:$A,'ALL 2022'!$2:$2,'BLG1222'!$D:$D,'ALL 2022'!$D:$D)</f>
        <v>0</v>
      </c>
      <c r="AJ100" s="12">
        <f>+SUMIFS('BLG1222'!$I:$I,'BLG1222'!$A:$A,'ALL 2022'!$2:$2,'BLG1222'!$D:$D,'ALL 2022'!$D:$D)</f>
        <v>0</v>
      </c>
      <c r="AK100" s="12">
        <f>+SUMIFS('BLG1222'!$I:$I,'BLG1222'!$A:$A,'ALL 2022'!$2:$2,'BLG1222'!$D:$D,'ALL 2022'!$D:$D)</f>
        <v>0</v>
      </c>
      <c r="AL100" s="12">
        <f>+SUMIFS('BLG1222'!$I:$I,'BLG1222'!$A:$A,'ALL 2022'!$2:$2,'BLG1222'!$D:$D,'ALL 2022'!$D:$D)</f>
        <v>0</v>
      </c>
      <c r="AM100" s="12">
        <f>+SUMIFS('BLG1222'!$I:$I,'BLG1222'!$A:$A,'ALL 2022'!$2:$2,'BLG1222'!$D:$D,'ALL 2022'!$D:$D)</f>
        <v>0</v>
      </c>
      <c r="AN100" s="12">
        <f>+SUMIFS('BLG1222'!$I:$I,'BLG1222'!$A:$A,'ALL 2022'!$2:$2,'BLG1222'!$D:$D,'ALL 2022'!$D:$D)</f>
        <v>0</v>
      </c>
      <c r="AO100" s="12">
        <f>+SUMIFS('BLG1222'!$I:$I,'BLG1222'!$A:$A,'ALL 2022'!$2:$2,'BLG1222'!$D:$D,'ALL 2022'!$D:$D)</f>
        <v>0</v>
      </c>
      <c r="AP100" s="12">
        <f>+SUMIFS('BLG1222'!$I:$I,'BLG1222'!$A:$A,'ALL 2022'!$2:$2,'BLG1222'!$D:$D,'ALL 2022'!$D:$D)</f>
        <v>0</v>
      </c>
      <c r="AQ100" s="164">
        <f t="shared" si="9"/>
        <v>1000000</v>
      </c>
      <c r="AR100" s="165">
        <f t="shared" si="10"/>
        <v>211.4813209123304</v>
      </c>
    </row>
    <row r="101" spans="1:44" hidden="1" x14ac:dyDescent="0.25">
      <c r="A101" s="11" t="str">
        <f t="shared" si="6"/>
        <v>2</v>
      </c>
      <c r="B101" s="11" t="str">
        <f t="shared" si="7"/>
        <v>27</v>
      </c>
      <c r="C101" s="11" t="str">
        <f t="shared" si="8"/>
        <v>275</v>
      </c>
      <c r="D101" s="23">
        <v>27500000</v>
      </c>
      <c r="E101" s="197" t="s">
        <v>3224</v>
      </c>
      <c r="F101" s="24" t="s">
        <v>56</v>
      </c>
      <c r="G101" s="12">
        <f>+SUMIFS('BLG1222'!$I:$I,'BLG1222'!$A:$A,'ALL 2022'!$2:$2,'BLG1222'!$D:$D,'ALL 2022'!$D:$D)</f>
        <v>0</v>
      </c>
      <c r="H101" s="12">
        <f>+SUMIFS('BLG1222'!$I:$I,'BLG1222'!$A:$A,'ALL 2022'!$2:$2,'BLG1222'!$D:$D,'ALL 2022'!$D:$D)</f>
        <v>9856570.0500000007</v>
      </c>
      <c r="I101" s="12">
        <f>+SUMIFS('BLG1222'!$I:$I,'BLG1222'!$A:$A,'ALL 2022'!$2:$2,'BLG1222'!$D:$D,'ALL 2022'!$D:$D)</f>
        <v>151064062.88999999</v>
      </c>
      <c r="J101" s="12">
        <f>+SUMIFS('BLG1222'!$I:$I,'BLG1222'!$A:$A,'ALL 2022'!$2:$2,'BLG1222'!$D:$D,'ALL 2022'!$D:$D)</f>
        <v>236447759.56</v>
      </c>
      <c r="K101" s="12">
        <f>+SUMIFS('BLG1222'!$I:$I,'BLG1222'!$A:$A,'ALL 2022'!$2:$2,'BLG1222'!$D:$D,'ALL 2022'!$D:$D)</f>
        <v>370242313.60000002</v>
      </c>
      <c r="L101" s="12">
        <f>+SUMIFS('BLG1222'!$I:$I,'BLG1222'!$A:$A,'ALL 2022'!$2:$2,'BLG1222'!$D:$D,'ALL 2022'!$D:$D)</f>
        <v>341062560</v>
      </c>
      <c r="M101" s="12">
        <f>+SUMIFS('BLG1222'!$I:$I,'BLG1222'!$A:$A,'ALL 2022'!$2:$2,'BLG1222'!$D:$D,'ALL 2022'!$D:$D)</f>
        <v>10077655.529999999</v>
      </c>
      <c r="N101" s="12">
        <f>+SUMIFS('BLG1222'!$I:$I,'BLG1222'!$A:$A,'ALL 2022'!$2:$2,'BLG1222'!$D:$D,'ALL 2022'!$D:$D)</f>
        <v>7776400</v>
      </c>
      <c r="O101" s="12">
        <f>+SUMIFS('BLG1222'!$I:$I,'BLG1222'!$A:$A,'ALL 2022'!$2:$2,'BLG1222'!$D:$D,'ALL 2022'!$D:$D)</f>
        <v>1052077.28</v>
      </c>
      <c r="P101" s="12">
        <f>+SUMIFS('BLG1222'!$I:$I,'BLG1222'!$A:$A,'ALL 2022'!$2:$2,'BLG1222'!$D:$D,'ALL 2022'!$D:$D)</f>
        <v>0</v>
      </c>
      <c r="Q101" s="12">
        <f>+SUMIFS('BLG1222'!$I:$I,'BLG1222'!$A:$A,'ALL 2022'!$2:$2,'BLG1222'!$D:$D,'ALL 2022'!$D:$D)</f>
        <v>0</v>
      </c>
      <c r="R101" s="12">
        <f>+SUMIFS('BLG1222'!$I:$I,'BLG1222'!$A:$A,'ALL 2022'!$2:$2,'BLG1222'!$D:$D,'ALL 2022'!$D:$D)</f>
        <v>0</v>
      </c>
      <c r="S101" s="12">
        <f>+SUMIFS('BLG1222'!$I:$I,'BLG1222'!$A:$A,'ALL 2022'!$2:$2,'BLG1222'!$D:$D,'ALL 2022'!$D:$D)</f>
        <v>8350000</v>
      </c>
      <c r="T101" s="12">
        <f>+SUMIFS('BLG1222'!$I:$I,'BLG1222'!$A:$A,'ALL 2022'!$2:$2,'BLG1222'!$D:$D,'ALL 2022'!$D:$D)</f>
        <v>130458381</v>
      </c>
      <c r="U101" s="12">
        <f>+SUMIFS('BLG1222'!$I:$I,'BLG1222'!$A:$A,'ALL 2022'!$2:$2,'BLG1222'!$D:$D,'ALL 2022'!$D:$D)</f>
        <v>41792108.090000004</v>
      </c>
      <c r="V101" s="12">
        <f>+SUMIFS('BLG1222'!$I:$I,'BLG1222'!$A:$A,'ALL 2022'!$2:$2,'BLG1222'!$D:$D,'ALL 2022'!$D:$D)</f>
        <v>13882829.130000001</v>
      </c>
      <c r="W101" s="12">
        <f>+SUMIFS('BLG1222'!$I:$I,'BLG1222'!$A:$A,'ALL 2022'!$2:$2,'BLG1222'!$D:$D,'ALL 2022'!$D:$D)</f>
        <v>1100000</v>
      </c>
      <c r="X101" s="12">
        <f>+SUMIFS('BLG1222'!$I:$I,'BLG1222'!$A:$A,'ALL 2022'!$2:$2,'BLG1222'!$D:$D,'ALL 2022'!$D:$D)</f>
        <v>0</v>
      </c>
      <c r="Y101" s="12">
        <f>+SUMIFS('BLG1222'!$I:$I,'BLG1222'!$A:$A,'ALL 2022'!$2:$2,'BLG1222'!$D:$D,'ALL 2022'!$D:$D)</f>
        <v>0</v>
      </c>
      <c r="Z101" s="12">
        <f>+SUMIFS('BLG1222'!$I:$I,'BLG1222'!$A:$A,'ALL 2022'!$2:$2,'BLG1222'!$D:$D,'ALL 2022'!$D:$D)</f>
        <v>0</v>
      </c>
      <c r="AA101" s="12">
        <f>+SUMIFS('BLG1222'!$I:$I,'BLG1222'!$A:$A,'ALL 2022'!$2:$2,'BLG1222'!$D:$D,'ALL 2022'!$D:$D)</f>
        <v>17865468</v>
      </c>
      <c r="AB101" s="12">
        <f>+SUMIFS('BLG1222'!$I:$I,'BLG1222'!$A:$A,'ALL 2022'!$2:$2,'BLG1222'!$D:$D,'ALL 2022'!$D:$D)</f>
        <v>45860000</v>
      </c>
      <c r="AC101" s="12">
        <f>+SUMIFS('BLG1222'!$I:$I,'BLG1222'!$A:$A,'ALL 2022'!$2:$2,'BLG1222'!$D:$D,'ALL 2022'!$D:$D)</f>
        <v>3360000</v>
      </c>
      <c r="AD101" s="12">
        <f>+SUMIFS('BLG1222'!$I:$I,'BLG1222'!$A:$A,'ALL 2022'!$2:$2,'BLG1222'!$D:$D,'ALL 2022'!$D:$D)</f>
        <v>0</v>
      </c>
      <c r="AE101" s="12">
        <f>+SUMIFS('BLG1222'!$I:$I,'BLG1222'!$A:$A,'ALL 2022'!$2:$2,'BLG1222'!$D:$D,'ALL 2022'!$D:$D)</f>
        <v>0</v>
      </c>
      <c r="AF101" s="12">
        <f>+SUMIFS('BLG1222'!$I:$I,'BLG1222'!$A:$A,'ALL 2022'!$2:$2,'BLG1222'!$D:$D,'ALL 2022'!$D:$D)</f>
        <v>0</v>
      </c>
      <c r="AG101" s="12">
        <f>+SUMIFS('BLG1222'!$I:$I,'BLG1222'!$A:$A,'ALL 2022'!$2:$2,'BLG1222'!$D:$D,'ALL 2022'!$D:$D)</f>
        <v>0</v>
      </c>
      <c r="AH101" s="12">
        <f>+SUMIFS('BLG1222'!$I:$I,'BLG1222'!$A:$A,'ALL 2022'!$2:$2,'BLG1222'!$D:$D,'ALL 2022'!$D:$D)</f>
        <v>0</v>
      </c>
      <c r="AI101" s="12">
        <f>+SUMIFS('BLG1222'!$I:$I,'BLG1222'!$A:$A,'ALL 2022'!$2:$2,'BLG1222'!$D:$D,'ALL 2022'!$D:$D)</f>
        <v>0</v>
      </c>
      <c r="AJ101" s="12">
        <f>+SUMIFS('BLG1222'!$I:$I,'BLG1222'!$A:$A,'ALL 2022'!$2:$2,'BLG1222'!$D:$D,'ALL 2022'!$D:$D)</f>
        <v>0</v>
      </c>
      <c r="AK101" s="12">
        <f>+SUMIFS('BLG1222'!$I:$I,'BLG1222'!$A:$A,'ALL 2022'!$2:$2,'BLG1222'!$D:$D,'ALL 2022'!$D:$D)</f>
        <v>0</v>
      </c>
      <c r="AL101" s="12">
        <f>+SUMIFS('BLG1222'!$I:$I,'BLG1222'!$A:$A,'ALL 2022'!$2:$2,'BLG1222'!$D:$D,'ALL 2022'!$D:$D)</f>
        <v>3780000</v>
      </c>
      <c r="AM101" s="12">
        <f>+SUMIFS('BLG1222'!$I:$I,'BLG1222'!$A:$A,'ALL 2022'!$2:$2,'BLG1222'!$D:$D,'ALL 2022'!$D:$D)</f>
        <v>53728000</v>
      </c>
      <c r="AN101" s="12">
        <f>+SUMIFS('BLG1222'!$I:$I,'BLG1222'!$A:$A,'ALL 2022'!$2:$2,'BLG1222'!$D:$D,'ALL 2022'!$D:$D)</f>
        <v>12849439</v>
      </c>
      <c r="AO101" s="12">
        <f>+SUMIFS('BLG1222'!$I:$I,'BLG1222'!$A:$A,'ALL 2022'!$2:$2,'BLG1222'!$D:$D,'ALL 2022'!$D:$D)</f>
        <v>214327396.47</v>
      </c>
      <c r="AP101" s="12">
        <f>+SUMIFS('BLG1222'!$I:$I,'BLG1222'!$A:$A,'ALL 2022'!$2:$2,'BLG1222'!$D:$D,'ALL 2022'!$D:$D)</f>
        <v>48695821.82</v>
      </c>
      <c r="AQ101" s="164">
        <f t="shared" si="9"/>
        <v>1723628842.4199998</v>
      </c>
      <c r="AR101" s="165">
        <f t="shared" si="10"/>
        <v>364515.30435757258</v>
      </c>
    </row>
    <row r="102" spans="1:44" hidden="1" x14ac:dyDescent="0.25">
      <c r="A102" s="11" t="str">
        <f t="shared" si="6"/>
        <v>2</v>
      </c>
      <c r="B102" s="11" t="str">
        <f t="shared" si="7"/>
        <v>28</v>
      </c>
      <c r="C102" s="11" t="str">
        <f t="shared" si="8"/>
        <v>280</v>
      </c>
      <c r="D102" s="22">
        <v>28030000</v>
      </c>
      <c r="E102" s="119" t="s">
        <v>3225</v>
      </c>
      <c r="F102" s="11" t="s">
        <v>1658</v>
      </c>
      <c r="G102" s="12">
        <f>+SUMIFS('BLG1222'!$I:$I,'BLG1222'!$A:$A,'ALL 2022'!$2:$2,'BLG1222'!$D:$D,'ALL 2022'!$D:$D)</f>
        <v>0</v>
      </c>
      <c r="H102" s="12">
        <f>+SUMIFS('BLG1222'!$I:$I,'BLG1222'!$A:$A,'ALL 2022'!$2:$2,'BLG1222'!$D:$D,'ALL 2022'!$D:$D)</f>
        <v>0</v>
      </c>
      <c r="I102" s="12">
        <f>+SUMIFS('BLG1222'!$I:$I,'BLG1222'!$A:$A,'ALL 2022'!$2:$2,'BLG1222'!$D:$D,'ALL 2022'!$D:$D)</f>
        <v>-1406614.18</v>
      </c>
      <c r="J102" s="12">
        <f>+SUMIFS('BLG1222'!$I:$I,'BLG1222'!$A:$A,'ALL 2022'!$2:$2,'BLG1222'!$D:$D,'ALL 2022'!$D:$D)</f>
        <v>0</v>
      </c>
      <c r="K102" s="12">
        <f>+SUMIFS('BLG1222'!$I:$I,'BLG1222'!$A:$A,'ALL 2022'!$2:$2,'BLG1222'!$D:$D,'ALL 2022'!$D:$D)</f>
        <v>0</v>
      </c>
      <c r="L102" s="12">
        <f>+SUMIFS('BLG1222'!$I:$I,'BLG1222'!$A:$A,'ALL 2022'!$2:$2,'BLG1222'!$D:$D,'ALL 2022'!$D:$D)</f>
        <v>0</v>
      </c>
      <c r="M102" s="12">
        <f>+SUMIFS('BLG1222'!$I:$I,'BLG1222'!$A:$A,'ALL 2022'!$2:$2,'BLG1222'!$D:$D,'ALL 2022'!$D:$D)</f>
        <v>0</v>
      </c>
      <c r="N102" s="12">
        <f>+SUMIFS('BLG1222'!$I:$I,'BLG1222'!$A:$A,'ALL 2022'!$2:$2,'BLG1222'!$D:$D,'ALL 2022'!$D:$D)</f>
        <v>-395000</v>
      </c>
      <c r="O102" s="12">
        <f>+SUMIFS('BLG1222'!$I:$I,'BLG1222'!$A:$A,'ALL 2022'!$2:$2,'BLG1222'!$D:$D,'ALL 2022'!$D:$D)</f>
        <v>0</v>
      </c>
      <c r="P102" s="12">
        <f>+SUMIFS('BLG1222'!$I:$I,'BLG1222'!$A:$A,'ALL 2022'!$2:$2,'BLG1222'!$D:$D,'ALL 2022'!$D:$D)</f>
        <v>0</v>
      </c>
      <c r="Q102" s="12">
        <f>+SUMIFS('BLG1222'!$I:$I,'BLG1222'!$A:$A,'ALL 2022'!$2:$2,'BLG1222'!$D:$D,'ALL 2022'!$D:$D)</f>
        <v>0</v>
      </c>
      <c r="R102" s="12">
        <f>+SUMIFS('BLG1222'!$I:$I,'BLG1222'!$A:$A,'ALL 2022'!$2:$2,'BLG1222'!$D:$D,'ALL 2022'!$D:$D)</f>
        <v>0</v>
      </c>
      <c r="S102" s="12">
        <f>+SUMIFS('BLG1222'!$I:$I,'BLG1222'!$A:$A,'ALL 2022'!$2:$2,'BLG1222'!$D:$D,'ALL 2022'!$D:$D)</f>
        <v>0</v>
      </c>
      <c r="T102" s="12">
        <f>+SUMIFS('BLG1222'!$I:$I,'BLG1222'!$A:$A,'ALL 2022'!$2:$2,'BLG1222'!$D:$D,'ALL 2022'!$D:$D)</f>
        <v>0</v>
      </c>
      <c r="U102" s="12">
        <f>+SUMIFS('BLG1222'!$I:$I,'BLG1222'!$A:$A,'ALL 2022'!$2:$2,'BLG1222'!$D:$D,'ALL 2022'!$D:$D)</f>
        <v>0</v>
      </c>
      <c r="V102" s="12">
        <f>+SUMIFS('BLG1222'!$I:$I,'BLG1222'!$A:$A,'ALL 2022'!$2:$2,'BLG1222'!$D:$D,'ALL 2022'!$D:$D)</f>
        <v>0</v>
      </c>
      <c r="W102" s="12">
        <f>+SUMIFS('BLG1222'!$I:$I,'BLG1222'!$A:$A,'ALL 2022'!$2:$2,'BLG1222'!$D:$D,'ALL 2022'!$D:$D)</f>
        <v>0</v>
      </c>
      <c r="X102" s="12">
        <f>+SUMIFS('BLG1222'!$I:$I,'BLG1222'!$A:$A,'ALL 2022'!$2:$2,'BLG1222'!$D:$D,'ALL 2022'!$D:$D)</f>
        <v>0</v>
      </c>
      <c r="Y102" s="12">
        <f>+SUMIFS('BLG1222'!$I:$I,'BLG1222'!$A:$A,'ALL 2022'!$2:$2,'BLG1222'!$D:$D,'ALL 2022'!$D:$D)</f>
        <v>0</v>
      </c>
      <c r="Z102" s="12">
        <f>+SUMIFS('BLG1222'!$I:$I,'BLG1222'!$A:$A,'ALL 2022'!$2:$2,'BLG1222'!$D:$D,'ALL 2022'!$D:$D)</f>
        <v>0</v>
      </c>
      <c r="AA102" s="12">
        <f>+SUMIFS('BLG1222'!$I:$I,'BLG1222'!$A:$A,'ALL 2022'!$2:$2,'BLG1222'!$D:$D,'ALL 2022'!$D:$D)</f>
        <v>0</v>
      </c>
      <c r="AB102" s="12">
        <f>+SUMIFS('BLG1222'!$I:$I,'BLG1222'!$A:$A,'ALL 2022'!$2:$2,'BLG1222'!$D:$D,'ALL 2022'!$D:$D)</f>
        <v>-1017958.78</v>
      </c>
      <c r="AC102" s="12">
        <f>+SUMIFS('BLG1222'!$I:$I,'BLG1222'!$A:$A,'ALL 2022'!$2:$2,'BLG1222'!$D:$D,'ALL 2022'!$D:$D)</f>
        <v>0</v>
      </c>
      <c r="AD102" s="12">
        <f>+SUMIFS('BLG1222'!$I:$I,'BLG1222'!$A:$A,'ALL 2022'!$2:$2,'BLG1222'!$D:$D,'ALL 2022'!$D:$D)</f>
        <v>0</v>
      </c>
      <c r="AE102" s="12">
        <f>+SUMIFS('BLG1222'!$I:$I,'BLG1222'!$A:$A,'ALL 2022'!$2:$2,'BLG1222'!$D:$D,'ALL 2022'!$D:$D)</f>
        <v>0</v>
      </c>
      <c r="AF102" s="12">
        <f>+SUMIFS('BLG1222'!$I:$I,'BLG1222'!$A:$A,'ALL 2022'!$2:$2,'BLG1222'!$D:$D,'ALL 2022'!$D:$D)</f>
        <v>0</v>
      </c>
      <c r="AG102" s="12">
        <f>+SUMIFS('BLG1222'!$I:$I,'BLG1222'!$A:$A,'ALL 2022'!$2:$2,'BLG1222'!$D:$D,'ALL 2022'!$D:$D)</f>
        <v>0</v>
      </c>
      <c r="AH102" s="12">
        <f>+SUMIFS('BLG1222'!$I:$I,'BLG1222'!$A:$A,'ALL 2022'!$2:$2,'BLG1222'!$D:$D,'ALL 2022'!$D:$D)</f>
        <v>0</v>
      </c>
      <c r="AI102" s="12">
        <f>+SUMIFS('BLG1222'!$I:$I,'BLG1222'!$A:$A,'ALL 2022'!$2:$2,'BLG1222'!$D:$D,'ALL 2022'!$D:$D)</f>
        <v>0</v>
      </c>
      <c r="AJ102" s="12">
        <f>+SUMIFS('BLG1222'!$I:$I,'BLG1222'!$A:$A,'ALL 2022'!$2:$2,'BLG1222'!$D:$D,'ALL 2022'!$D:$D)</f>
        <v>0</v>
      </c>
      <c r="AK102" s="12">
        <f>+SUMIFS('BLG1222'!$I:$I,'BLG1222'!$A:$A,'ALL 2022'!$2:$2,'BLG1222'!$D:$D,'ALL 2022'!$D:$D)</f>
        <v>0</v>
      </c>
      <c r="AL102" s="12">
        <f>+SUMIFS('BLG1222'!$I:$I,'BLG1222'!$A:$A,'ALL 2022'!$2:$2,'BLG1222'!$D:$D,'ALL 2022'!$D:$D)</f>
        <v>0</v>
      </c>
      <c r="AM102" s="12">
        <f>+SUMIFS('BLG1222'!$I:$I,'BLG1222'!$A:$A,'ALL 2022'!$2:$2,'BLG1222'!$D:$D,'ALL 2022'!$D:$D)</f>
        <v>-11335213.77</v>
      </c>
      <c r="AN102" s="12">
        <f>+SUMIFS('BLG1222'!$I:$I,'BLG1222'!$A:$A,'ALL 2022'!$2:$2,'BLG1222'!$D:$D,'ALL 2022'!$D:$D)</f>
        <v>0</v>
      </c>
      <c r="AO102" s="12">
        <f>+SUMIFS('BLG1222'!$I:$I,'BLG1222'!$A:$A,'ALL 2022'!$2:$2,'BLG1222'!$D:$D,'ALL 2022'!$D:$D)</f>
        <v>0</v>
      </c>
      <c r="AP102" s="12">
        <f>+SUMIFS('BLG1222'!$I:$I,'BLG1222'!$A:$A,'ALL 2022'!$2:$2,'BLG1222'!$D:$D,'ALL 2022'!$D:$D)</f>
        <v>0</v>
      </c>
      <c r="AQ102" s="164">
        <f t="shared" si="9"/>
        <v>-14154786.73</v>
      </c>
      <c r="AR102" s="165">
        <f t="shared" si="10"/>
        <v>-2993.4729948927261</v>
      </c>
    </row>
    <row r="103" spans="1:44" hidden="1" x14ac:dyDescent="0.25">
      <c r="A103" s="11" t="str">
        <f t="shared" si="6"/>
        <v>2</v>
      </c>
      <c r="B103" s="11" t="str">
        <f t="shared" si="7"/>
        <v>28</v>
      </c>
      <c r="C103" s="11" t="str">
        <f t="shared" si="8"/>
        <v>280</v>
      </c>
      <c r="D103" s="23">
        <v>28040000</v>
      </c>
      <c r="E103" s="196" t="s">
        <v>3226</v>
      </c>
      <c r="F103" s="24" t="s">
        <v>265</v>
      </c>
      <c r="G103" s="12">
        <f>+SUMIFS('BLG1222'!$I:$I,'BLG1222'!$A:$A,'ALL 2022'!$2:$2,'BLG1222'!$D:$D,'ALL 2022'!$D:$D)</f>
        <v>-4832319.9000000004</v>
      </c>
      <c r="H103" s="12">
        <f>+SUMIFS('BLG1222'!$I:$I,'BLG1222'!$A:$A,'ALL 2022'!$2:$2,'BLG1222'!$D:$D,'ALL 2022'!$D:$D)</f>
        <v>-2328600</v>
      </c>
      <c r="I103" s="12">
        <f>+SUMIFS('BLG1222'!$I:$I,'BLG1222'!$A:$A,'ALL 2022'!$2:$2,'BLG1222'!$D:$D,'ALL 2022'!$D:$D)</f>
        <v>-167238863.72999999</v>
      </c>
      <c r="J103" s="12">
        <f>+SUMIFS('BLG1222'!$I:$I,'BLG1222'!$A:$A,'ALL 2022'!$2:$2,'BLG1222'!$D:$D,'ALL 2022'!$D:$D)</f>
        <v>-217636561.65000001</v>
      </c>
      <c r="K103" s="12">
        <f>+SUMIFS('BLG1222'!$I:$I,'BLG1222'!$A:$A,'ALL 2022'!$2:$2,'BLG1222'!$D:$D,'ALL 2022'!$D:$D)</f>
        <v>-21223664.350000001</v>
      </c>
      <c r="L103" s="12">
        <f>+SUMIFS('BLG1222'!$I:$I,'BLG1222'!$A:$A,'ALL 2022'!$2:$2,'BLG1222'!$D:$D,'ALL 2022'!$D:$D)</f>
        <v>0</v>
      </c>
      <c r="M103" s="12">
        <f>+SUMIFS('BLG1222'!$I:$I,'BLG1222'!$A:$A,'ALL 2022'!$2:$2,'BLG1222'!$D:$D,'ALL 2022'!$D:$D)</f>
        <v>-183004.53</v>
      </c>
      <c r="N103" s="12">
        <f>+SUMIFS('BLG1222'!$I:$I,'BLG1222'!$A:$A,'ALL 2022'!$2:$2,'BLG1222'!$D:$D,'ALL 2022'!$D:$D)</f>
        <v>0</v>
      </c>
      <c r="O103" s="12">
        <f>+SUMIFS('BLG1222'!$I:$I,'BLG1222'!$A:$A,'ALL 2022'!$2:$2,'BLG1222'!$D:$D,'ALL 2022'!$D:$D)</f>
        <v>-4832320.3600000003</v>
      </c>
      <c r="P103" s="12">
        <f>+SUMIFS('BLG1222'!$I:$I,'BLG1222'!$A:$A,'ALL 2022'!$2:$2,'BLG1222'!$D:$D,'ALL 2022'!$D:$D)</f>
        <v>0</v>
      </c>
      <c r="Q103" s="12">
        <f>+SUMIFS('BLG1222'!$I:$I,'BLG1222'!$A:$A,'ALL 2022'!$2:$2,'BLG1222'!$D:$D,'ALL 2022'!$D:$D)</f>
        <v>0</v>
      </c>
      <c r="R103" s="12">
        <f>+SUMIFS('BLG1222'!$I:$I,'BLG1222'!$A:$A,'ALL 2022'!$2:$2,'BLG1222'!$D:$D,'ALL 2022'!$D:$D)</f>
        <v>0</v>
      </c>
      <c r="S103" s="12">
        <f>+SUMIFS('BLG1222'!$I:$I,'BLG1222'!$A:$A,'ALL 2022'!$2:$2,'BLG1222'!$D:$D,'ALL 2022'!$D:$D)</f>
        <v>-4832320.3600000003</v>
      </c>
      <c r="T103" s="12">
        <f>+SUMIFS('BLG1222'!$I:$I,'BLG1222'!$A:$A,'ALL 2022'!$2:$2,'BLG1222'!$D:$D,'ALL 2022'!$D:$D)</f>
        <v>-4832320.3600000003</v>
      </c>
      <c r="U103" s="12">
        <f>+SUMIFS('BLG1222'!$I:$I,'BLG1222'!$A:$A,'ALL 2022'!$2:$2,'BLG1222'!$D:$D,'ALL 2022'!$D:$D)</f>
        <v>0</v>
      </c>
      <c r="V103" s="12">
        <f>+SUMIFS('BLG1222'!$I:$I,'BLG1222'!$A:$A,'ALL 2022'!$2:$2,'BLG1222'!$D:$D,'ALL 2022'!$D:$D)</f>
        <v>0</v>
      </c>
      <c r="W103" s="12">
        <f>+SUMIFS('BLG1222'!$I:$I,'BLG1222'!$A:$A,'ALL 2022'!$2:$2,'BLG1222'!$D:$D,'ALL 2022'!$D:$D)</f>
        <v>0</v>
      </c>
      <c r="X103" s="12">
        <f>+SUMIFS('BLG1222'!$I:$I,'BLG1222'!$A:$A,'ALL 2022'!$2:$2,'BLG1222'!$D:$D,'ALL 2022'!$D:$D)</f>
        <v>0</v>
      </c>
      <c r="Y103" s="12">
        <f>+SUMIFS('BLG1222'!$I:$I,'BLG1222'!$A:$A,'ALL 2022'!$2:$2,'BLG1222'!$D:$D,'ALL 2022'!$D:$D)</f>
        <v>0</v>
      </c>
      <c r="Z103" s="12">
        <f>+SUMIFS('BLG1222'!$I:$I,'BLG1222'!$A:$A,'ALL 2022'!$2:$2,'BLG1222'!$D:$D,'ALL 2022'!$D:$D)</f>
        <v>0</v>
      </c>
      <c r="AA103" s="12">
        <f>+SUMIFS('BLG1222'!$I:$I,'BLG1222'!$A:$A,'ALL 2022'!$2:$2,'BLG1222'!$D:$D,'ALL 2022'!$D:$D)</f>
        <v>-4832320.37</v>
      </c>
      <c r="AB103" s="12">
        <f>+SUMIFS('BLG1222'!$I:$I,'BLG1222'!$A:$A,'ALL 2022'!$2:$2,'BLG1222'!$D:$D,'ALL 2022'!$D:$D)</f>
        <v>0</v>
      </c>
      <c r="AC103" s="12">
        <f>+SUMIFS('BLG1222'!$I:$I,'BLG1222'!$A:$A,'ALL 2022'!$2:$2,'BLG1222'!$D:$D,'ALL 2022'!$D:$D)</f>
        <v>0</v>
      </c>
      <c r="AD103" s="12">
        <f>+SUMIFS('BLG1222'!$I:$I,'BLG1222'!$A:$A,'ALL 2022'!$2:$2,'BLG1222'!$D:$D,'ALL 2022'!$D:$D)</f>
        <v>0</v>
      </c>
      <c r="AE103" s="12">
        <f>+SUMIFS('BLG1222'!$I:$I,'BLG1222'!$A:$A,'ALL 2022'!$2:$2,'BLG1222'!$D:$D,'ALL 2022'!$D:$D)</f>
        <v>0</v>
      </c>
      <c r="AF103" s="12">
        <f>+SUMIFS('BLG1222'!$I:$I,'BLG1222'!$A:$A,'ALL 2022'!$2:$2,'BLG1222'!$D:$D,'ALL 2022'!$D:$D)</f>
        <v>0</v>
      </c>
      <c r="AG103" s="12">
        <f>+SUMIFS('BLG1222'!$I:$I,'BLG1222'!$A:$A,'ALL 2022'!$2:$2,'BLG1222'!$D:$D,'ALL 2022'!$D:$D)</f>
        <v>0</v>
      </c>
      <c r="AH103" s="12">
        <f>+SUMIFS('BLG1222'!$I:$I,'BLG1222'!$A:$A,'ALL 2022'!$2:$2,'BLG1222'!$D:$D,'ALL 2022'!$D:$D)</f>
        <v>0</v>
      </c>
      <c r="AI103" s="12">
        <f>+SUMIFS('BLG1222'!$I:$I,'BLG1222'!$A:$A,'ALL 2022'!$2:$2,'BLG1222'!$D:$D,'ALL 2022'!$D:$D)</f>
        <v>0</v>
      </c>
      <c r="AJ103" s="12">
        <f>+SUMIFS('BLG1222'!$I:$I,'BLG1222'!$A:$A,'ALL 2022'!$2:$2,'BLG1222'!$D:$D,'ALL 2022'!$D:$D)</f>
        <v>0</v>
      </c>
      <c r="AK103" s="12">
        <f>+SUMIFS('BLG1222'!$I:$I,'BLG1222'!$A:$A,'ALL 2022'!$2:$2,'BLG1222'!$D:$D,'ALL 2022'!$D:$D)</f>
        <v>0</v>
      </c>
      <c r="AL103" s="12">
        <f>+SUMIFS('BLG1222'!$I:$I,'BLG1222'!$A:$A,'ALL 2022'!$2:$2,'BLG1222'!$D:$D,'ALL 2022'!$D:$D)</f>
        <v>0</v>
      </c>
      <c r="AM103" s="12">
        <f>+SUMIFS('BLG1222'!$I:$I,'BLG1222'!$A:$A,'ALL 2022'!$2:$2,'BLG1222'!$D:$D,'ALL 2022'!$D:$D)</f>
        <v>0</v>
      </c>
      <c r="AN103" s="12">
        <f>+SUMIFS('BLG1222'!$I:$I,'BLG1222'!$A:$A,'ALL 2022'!$2:$2,'BLG1222'!$D:$D,'ALL 2022'!$D:$D)</f>
        <v>0</v>
      </c>
      <c r="AO103" s="12">
        <f>+SUMIFS('BLG1222'!$I:$I,'BLG1222'!$A:$A,'ALL 2022'!$2:$2,'BLG1222'!$D:$D,'ALL 2022'!$D:$D)</f>
        <v>0</v>
      </c>
      <c r="AP103" s="12">
        <f>+SUMIFS('BLG1222'!$I:$I,'BLG1222'!$A:$A,'ALL 2022'!$2:$2,'BLG1222'!$D:$D,'ALL 2022'!$D:$D)</f>
        <v>0</v>
      </c>
      <c r="AQ103" s="164">
        <f t="shared" si="9"/>
        <v>-432772295.61000001</v>
      </c>
      <c r="AR103" s="165">
        <f t="shared" si="10"/>
        <v>-91523.256729864341</v>
      </c>
    </row>
    <row r="104" spans="1:44" hidden="1" x14ac:dyDescent="0.25">
      <c r="A104" s="11" t="str">
        <f t="shared" si="6"/>
        <v>2</v>
      </c>
      <c r="B104" s="11" t="str">
        <f t="shared" si="7"/>
        <v>28</v>
      </c>
      <c r="C104" s="11" t="str">
        <f t="shared" si="8"/>
        <v>280</v>
      </c>
      <c r="D104" s="23">
        <v>28050000</v>
      </c>
      <c r="E104" s="119" t="s">
        <v>3225</v>
      </c>
      <c r="F104" s="57" t="s">
        <v>819</v>
      </c>
      <c r="G104" s="12">
        <f>+SUMIFS('BLG1222'!$I:$I,'BLG1222'!$A:$A,'ALL 2022'!$2:$2,'BLG1222'!$D:$D,'ALL 2022'!$D:$D)</f>
        <v>0</v>
      </c>
      <c r="H104" s="12">
        <f>+SUMIFS('BLG1222'!$I:$I,'BLG1222'!$A:$A,'ALL 2022'!$2:$2,'BLG1222'!$D:$D,'ALL 2022'!$D:$D)</f>
        <v>0</v>
      </c>
      <c r="I104" s="12">
        <f>+SUMIFS('BLG1222'!$I:$I,'BLG1222'!$A:$A,'ALL 2022'!$2:$2,'BLG1222'!$D:$D,'ALL 2022'!$D:$D)</f>
        <v>0</v>
      </c>
      <c r="J104" s="12">
        <f>+SUMIFS('BLG1222'!$I:$I,'BLG1222'!$A:$A,'ALL 2022'!$2:$2,'BLG1222'!$D:$D,'ALL 2022'!$D:$D)</f>
        <v>0</v>
      </c>
      <c r="K104" s="12">
        <f>+SUMIFS('BLG1222'!$I:$I,'BLG1222'!$A:$A,'ALL 2022'!$2:$2,'BLG1222'!$D:$D,'ALL 2022'!$D:$D)</f>
        <v>-6174624.7999999998</v>
      </c>
      <c r="L104" s="12">
        <f>+SUMIFS('BLG1222'!$I:$I,'BLG1222'!$A:$A,'ALL 2022'!$2:$2,'BLG1222'!$D:$D,'ALL 2022'!$D:$D)</f>
        <v>0</v>
      </c>
      <c r="M104" s="12">
        <f>+SUMIFS('BLG1222'!$I:$I,'BLG1222'!$A:$A,'ALL 2022'!$2:$2,'BLG1222'!$D:$D,'ALL 2022'!$D:$D)</f>
        <v>0</v>
      </c>
      <c r="N104" s="12">
        <f>+SUMIFS('BLG1222'!$I:$I,'BLG1222'!$A:$A,'ALL 2022'!$2:$2,'BLG1222'!$D:$D,'ALL 2022'!$D:$D)</f>
        <v>0</v>
      </c>
      <c r="O104" s="12">
        <f>+SUMIFS('BLG1222'!$I:$I,'BLG1222'!$A:$A,'ALL 2022'!$2:$2,'BLG1222'!$D:$D,'ALL 2022'!$D:$D)</f>
        <v>0</v>
      </c>
      <c r="P104" s="12">
        <f>+SUMIFS('BLG1222'!$I:$I,'BLG1222'!$A:$A,'ALL 2022'!$2:$2,'BLG1222'!$D:$D,'ALL 2022'!$D:$D)</f>
        <v>0</v>
      </c>
      <c r="Q104" s="12">
        <f>+SUMIFS('BLG1222'!$I:$I,'BLG1222'!$A:$A,'ALL 2022'!$2:$2,'BLG1222'!$D:$D,'ALL 2022'!$D:$D)</f>
        <v>0</v>
      </c>
      <c r="R104" s="12">
        <f>+SUMIFS('BLG1222'!$I:$I,'BLG1222'!$A:$A,'ALL 2022'!$2:$2,'BLG1222'!$D:$D,'ALL 2022'!$D:$D)</f>
        <v>0</v>
      </c>
      <c r="S104" s="12">
        <f>+SUMIFS('BLG1222'!$I:$I,'BLG1222'!$A:$A,'ALL 2022'!$2:$2,'BLG1222'!$D:$D,'ALL 2022'!$D:$D)</f>
        <v>0</v>
      </c>
      <c r="T104" s="12">
        <f>+SUMIFS('BLG1222'!$I:$I,'BLG1222'!$A:$A,'ALL 2022'!$2:$2,'BLG1222'!$D:$D,'ALL 2022'!$D:$D)</f>
        <v>0</v>
      </c>
      <c r="U104" s="12">
        <f>+SUMIFS('BLG1222'!$I:$I,'BLG1222'!$A:$A,'ALL 2022'!$2:$2,'BLG1222'!$D:$D,'ALL 2022'!$D:$D)</f>
        <v>0</v>
      </c>
      <c r="V104" s="12">
        <f>+SUMIFS('BLG1222'!$I:$I,'BLG1222'!$A:$A,'ALL 2022'!$2:$2,'BLG1222'!$D:$D,'ALL 2022'!$D:$D)</f>
        <v>0</v>
      </c>
      <c r="W104" s="12">
        <f>+SUMIFS('BLG1222'!$I:$I,'BLG1222'!$A:$A,'ALL 2022'!$2:$2,'BLG1222'!$D:$D,'ALL 2022'!$D:$D)</f>
        <v>0</v>
      </c>
      <c r="X104" s="12">
        <f>+SUMIFS('BLG1222'!$I:$I,'BLG1222'!$A:$A,'ALL 2022'!$2:$2,'BLG1222'!$D:$D,'ALL 2022'!$D:$D)</f>
        <v>0</v>
      </c>
      <c r="Y104" s="12">
        <f>+SUMIFS('BLG1222'!$I:$I,'BLG1222'!$A:$A,'ALL 2022'!$2:$2,'BLG1222'!$D:$D,'ALL 2022'!$D:$D)</f>
        <v>0</v>
      </c>
      <c r="Z104" s="12">
        <f>+SUMIFS('BLG1222'!$I:$I,'BLG1222'!$A:$A,'ALL 2022'!$2:$2,'BLG1222'!$D:$D,'ALL 2022'!$D:$D)</f>
        <v>0</v>
      </c>
      <c r="AA104" s="12">
        <f>+SUMIFS('BLG1222'!$I:$I,'BLG1222'!$A:$A,'ALL 2022'!$2:$2,'BLG1222'!$D:$D,'ALL 2022'!$D:$D)</f>
        <v>0</v>
      </c>
      <c r="AB104" s="12">
        <f>+SUMIFS('BLG1222'!$I:$I,'BLG1222'!$A:$A,'ALL 2022'!$2:$2,'BLG1222'!$D:$D,'ALL 2022'!$D:$D)</f>
        <v>0</v>
      </c>
      <c r="AC104" s="12">
        <f>+SUMIFS('BLG1222'!$I:$I,'BLG1222'!$A:$A,'ALL 2022'!$2:$2,'BLG1222'!$D:$D,'ALL 2022'!$D:$D)</f>
        <v>0</v>
      </c>
      <c r="AD104" s="12">
        <f>+SUMIFS('BLG1222'!$I:$I,'BLG1222'!$A:$A,'ALL 2022'!$2:$2,'BLG1222'!$D:$D,'ALL 2022'!$D:$D)</f>
        <v>0</v>
      </c>
      <c r="AE104" s="12">
        <f>+SUMIFS('BLG1222'!$I:$I,'BLG1222'!$A:$A,'ALL 2022'!$2:$2,'BLG1222'!$D:$D,'ALL 2022'!$D:$D)</f>
        <v>0</v>
      </c>
      <c r="AF104" s="12">
        <f>+SUMIFS('BLG1222'!$I:$I,'BLG1222'!$A:$A,'ALL 2022'!$2:$2,'BLG1222'!$D:$D,'ALL 2022'!$D:$D)</f>
        <v>0</v>
      </c>
      <c r="AG104" s="12">
        <f>+SUMIFS('BLG1222'!$I:$I,'BLG1222'!$A:$A,'ALL 2022'!$2:$2,'BLG1222'!$D:$D,'ALL 2022'!$D:$D)</f>
        <v>0</v>
      </c>
      <c r="AH104" s="12">
        <f>+SUMIFS('BLG1222'!$I:$I,'BLG1222'!$A:$A,'ALL 2022'!$2:$2,'BLG1222'!$D:$D,'ALL 2022'!$D:$D)</f>
        <v>0</v>
      </c>
      <c r="AI104" s="12">
        <f>+SUMIFS('BLG1222'!$I:$I,'BLG1222'!$A:$A,'ALL 2022'!$2:$2,'BLG1222'!$D:$D,'ALL 2022'!$D:$D)</f>
        <v>0</v>
      </c>
      <c r="AJ104" s="12">
        <f>+SUMIFS('BLG1222'!$I:$I,'BLG1222'!$A:$A,'ALL 2022'!$2:$2,'BLG1222'!$D:$D,'ALL 2022'!$D:$D)</f>
        <v>0</v>
      </c>
      <c r="AK104" s="12">
        <f>+SUMIFS('BLG1222'!$I:$I,'BLG1222'!$A:$A,'ALL 2022'!$2:$2,'BLG1222'!$D:$D,'ALL 2022'!$D:$D)</f>
        <v>0</v>
      </c>
      <c r="AL104" s="12">
        <f>+SUMIFS('BLG1222'!$I:$I,'BLG1222'!$A:$A,'ALL 2022'!$2:$2,'BLG1222'!$D:$D,'ALL 2022'!$D:$D)</f>
        <v>0</v>
      </c>
      <c r="AM104" s="12">
        <f>+SUMIFS('BLG1222'!$I:$I,'BLG1222'!$A:$A,'ALL 2022'!$2:$2,'BLG1222'!$D:$D,'ALL 2022'!$D:$D)</f>
        <v>0</v>
      </c>
      <c r="AN104" s="12">
        <f>+SUMIFS('BLG1222'!$I:$I,'BLG1222'!$A:$A,'ALL 2022'!$2:$2,'BLG1222'!$D:$D,'ALL 2022'!$D:$D)</f>
        <v>0</v>
      </c>
      <c r="AO104" s="12">
        <f>+SUMIFS('BLG1222'!$I:$I,'BLG1222'!$A:$A,'ALL 2022'!$2:$2,'BLG1222'!$D:$D,'ALL 2022'!$D:$D)</f>
        <v>0</v>
      </c>
      <c r="AP104" s="12">
        <f>+SUMIFS('BLG1222'!$I:$I,'BLG1222'!$A:$A,'ALL 2022'!$2:$2,'BLG1222'!$D:$D,'ALL 2022'!$D:$D)</f>
        <v>0</v>
      </c>
      <c r="AQ104" s="164">
        <f t="shared" si="9"/>
        <v>-6174624.7999999998</v>
      </c>
      <c r="AR104" s="165">
        <f t="shared" si="10"/>
        <v>-1305.8178088420339</v>
      </c>
    </row>
    <row r="105" spans="1:44" hidden="1" x14ac:dyDescent="0.25">
      <c r="A105" s="11" t="str">
        <f t="shared" si="6"/>
        <v>2</v>
      </c>
      <c r="B105" s="11" t="str">
        <f t="shared" si="7"/>
        <v>28</v>
      </c>
      <c r="C105" s="11" t="str">
        <f t="shared" si="8"/>
        <v>280</v>
      </c>
      <c r="D105" s="23">
        <v>28080000</v>
      </c>
      <c r="E105" s="119" t="s">
        <v>3225</v>
      </c>
      <c r="F105" s="24" t="s">
        <v>601</v>
      </c>
      <c r="G105" s="12">
        <f>+SUMIFS('BLG1222'!$I:$I,'BLG1222'!$A:$A,'ALL 2022'!$2:$2,'BLG1222'!$D:$D,'ALL 2022'!$D:$D)</f>
        <v>0</v>
      </c>
      <c r="H105" s="12">
        <f>+SUMIFS('BLG1222'!$I:$I,'BLG1222'!$A:$A,'ALL 2022'!$2:$2,'BLG1222'!$D:$D,'ALL 2022'!$D:$D)</f>
        <v>0</v>
      </c>
      <c r="I105" s="12">
        <f>+SUMIFS('BLG1222'!$I:$I,'BLG1222'!$A:$A,'ALL 2022'!$2:$2,'BLG1222'!$D:$D,'ALL 2022'!$D:$D)</f>
        <v>0</v>
      </c>
      <c r="J105" s="12">
        <f>+SUMIFS('BLG1222'!$I:$I,'BLG1222'!$A:$A,'ALL 2022'!$2:$2,'BLG1222'!$D:$D,'ALL 2022'!$D:$D)</f>
        <v>-3797441.13</v>
      </c>
      <c r="K105" s="12">
        <f>+SUMIFS('BLG1222'!$I:$I,'BLG1222'!$A:$A,'ALL 2022'!$2:$2,'BLG1222'!$D:$D,'ALL 2022'!$D:$D)</f>
        <v>0</v>
      </c>
      <c r="L105" s="12">
        <f>+SUMIFS('BLG1222'!$I:$I,'BLG1222'!$A:$A,'ALL 2022'!$2:$2,'BLG1222'!$D:$D,'ALL 2022'!$D:$D)</f>
        <v>0</v>
      </c>
      <c r="M105" s="12">
        <f>+SUMIFS('BLG1222'!$I:$I,'BLG1222'!$A:$A,'ALL 2022'!$2:$2,'BLG1222'!$D:$D,'ALL 2022'!$D:$D)</f>
        <v>0</v>
      </c>
      <c r="N105" s="12">
        <f>+SUMIFS('BLG1222'!$I:$I,'BLG1222'!$A:$A,'ALL 2022'!$2:$2,'BLG1222'!$D:$D,'ALL 2022'!$D:$D)</f>
        <v>0</v>
      </c>
      <c r="O105" s="12">
        <f>+SUMIFS('BLG1222'!$I:$I,'BLG1222'!$A:$A,'ALL 2022'!$2:$2,'BLG1222'!$D:$D,'ALL 2022'!$D:$D)</f>
        <v>0</v>
      </c>
      <c r="P105" s="12">
        <f>+SUMIFS('BLG1222'!$I:$I,'BLG1222'!$A:$A,'ALL 2022'!$2:$2,'BLG1222'!$D:$D,'ALL 2022'!$D:$D)</f>
        <v>0</v>
      </c>
      <c r="Q105" s="12">
        <f>+SUMIFS('BLG1222'!$I:$I,'BLG1222'!$A:$A,'ALL 2022'!$2:$2,'BLG1222'!$D:$D,'ALL 2022'!$D:$D)</f>
        <v>0</v>
      </c>
      <c r="R105" s="12">
        <f>+SUMIFS('BLG1222'!$I:$I,'BLG1222'!$A:$A,'ALL 2022'!$2:$2,'BLG1222'!$D:$D,'ALL 2022'!$D:$D)</f>
        <v>0</v>
      </c>
      <c r="S105" s="12">
        <f>+SUMIFS('BLG1222'!$I:$I,'BLG1222'!$A:$A,'ALL 2022'!$2:$2,'BLG1222'!$D:$D,'ALL 2022'!$D:$D)</f>
        <v>0</v>
      </c>
      <c r="T105" s="12">
        <f>+SUMIFS('BLG1222'!$I:$I,'BLG1222'!$A:$A,'ALL 2022'!$2:$2,'BLG1222'!$D:$D,'ALL 2022'!$D:$D)</f>
        <v>0</v>
      </c>
      <c r="U105" s="12">
        <f>+SUMIFS('BLG1222'!$I:$I,'BLG1222'!$A:$A,'ALL 2022'!$2:$2,'BLG1222'!$D:$D,'ALL 2022'!$D:$D)</f>
        <v>0</v>
      </c>
      <c r="V105" s="12">
        <f>+SUMIFS('BLG1222'!$I:$I,'BLG1222'!$A:$A,'ALL 2022'!$2:$2,'BLG1222'!$D:$D,'ALL 2022'!$D:$D)</f>
        <v>0</v>
      </c>
      <c r="W105" s="12">
        <f>+SUMIFS('BLG1222'!$I:$I,'BLG1222'!$A:$A,'ALL 2022'!$2:$2,'BLG1222'!$D:$D,'ALL 2022'!$D:$D)</f>
        <v>0</v>
      </c>
      <c r="X105" s="12">
        <f>+SUMIFS('BLG1222'!$I:$I,'BLG1222'!$A:$A,'ALL 2022'!$2:$2,'BLG1222'!$D:$D,'ALL 2022'!$D:$D)</f>
        <v>0</v>
      </c>
      <c r="Y105" s="12">
        <f>+SUMIFS('BLG1222'!$I:$I,'BLG1222'!$A:$A,'ALL 2022'!$2:$2,'BLG1222'!$D:$D,'ALL 2022'!$D:$D)</f>
        <v>0</v>
      </c>
      <c r="Z105" s="12">
        <f>+SUMIFS('BLG1222'!$I:$I,'BLG1222'!$A:$A,'ALL 2022'!$2:$2,'BLG1222'!$D:$D,'ALL 2022'!$D:$D)</f>
        <v>0</v>
      </c>
      <c r="AA105" s="12">
        <f>+SUMIFS('BLG1222'!$I:$I,'BLG1222'!$A:$A,'ALL 2022'!$2:$2,'BLG1222'!$D:$D,'ALL 2022'!$D:$D)</f>
        <v>0</v>
      </c>
      <c r="AB105" s="12">
        <f>+SUMIFS('BLG1222'!$I:$I,'BLG1222'!$A:$A,'ALL 2022'!$2:$2,'BLG1222'!$D:$D,'ALL 2022'!$D:$D)</f>
        <v>0</v>
      </c>
      <c r="AC105" s="12">
        <f>+SUMIFS('BLG1222'!$I:$I,'BLG1222'!$A:$A,'ALL 2022'!$2:$2,'BLG1222'!$D:$D,'ALL 2022'!$D:$D)</f>
        <v>0</v>
      </c>
      <c r="AD105" s="12">
        <f>+SUMIFS('BLG1222'!$I:$I,'BLG1222'!$A:$A,'ALL 2022'!$2:$2,'BLG1222'!$D:$D,'ALL 2022'!$D:$D)</f>
        <v>0</v>
      </c>
      <c r="AE105" s="12">
        <f>+SUMIFS('BLG1222'!$I:$I,'BLG1222'!$A:$A,'ALL 2022'!$2:$2,'BLG1222'!$D:$D,'ALL 2022'!$D:$D)</f>
        <v>0</v>
      </c>
      <c r="AF105" s="12">
        <f>+SUMIFS('BLG1222'!$I:$I,'BLG1222'!$A:$A,'ALL 2022'!$2:$2,'BLG1222'!$D:$D,'ALL 2022'!$D:$D)</f>
        <v>0</v>
      </c>
      <c r="AG105" s="12">
        <f>+SUMIFS('BLG1222'!$I:$I,'BLG1222'!$A:$A,'ALL 2022'!$2:$2,'BLG1222'!$D:$D,'ALL 2022'!$D:$D)</f>
        <v>0</v>
      </c>
      <c r="AH105" s="12">
        <f>+SUMIFS('BLG1222'!$I:$I,'BLG1222'!$A:$A,'ALL 2022'!$2:$2,'BLG1222'!$D:$D,'ALL 2022'!$D:$D)</f>
        <v>0</v>
      </c>
      <c r="AI105" s="12">
        <f>+SUMIFS('BLG1222'!$I:$I,'BLG1222'!$A:$A,'ALL 2022'!$2:$2,'BLG1222'!$D:$D,'ALL 2022'!$D:$D)</f>
        <v>0</v>
      </c>
      <c r="AJ105" s="12">
        <f>+SUMIFS('BLG1222'!$I:$I,'BLG1222'!$A:$A,'ALL 2022'!$2:$2,'BLG1222'!$D:$D,'ALL 2022'!$D:$D)</f>
        <v>0</v>
      </c>
      <c r="AK105" s="12">
        <f>+SUMIFS('BLG1222'!$I:$I,'BLG1222'!$A:$A,'ALL 2022'!$2:$2,'BLG1222'!$D:$D,'ALL 2022'!$D:$D)</f>
        <v>0</v>
      </c>
      <c r="AL105" s="12">
        <f>+SUMIFS('BLG1222'!$I:$I,'BLG1222'!$A:$A,'ALL 2022'!$2:$2,'BLG1222'!$D:$D,'ALL 2022'!$D:$D)</f>
        <v>0</v>
      </c>
      <c r="AM105" s="12">
        <f>+SUMIFS('BLG1222'!$I:$I,'BLG1222'!$A:$A,'ALL 2022'!$2:$2,'BLG1222'!$D:$D,'ALL 2022'!$D:$D)</f>
        <v>0</v>
      </c>
      <c r="AN105" s="12">
        <f>+SUMIFS('BLG1222'!$I:$I,'BLG1222'!$A:$A,'ALL 2022'!$2:$2,'BLG1222'!$D:$D,'ALL 2022'!$D:$D)</f>
        <v>0</v>
      </c>
      <c r="AO105" s="12">
        <f>+SUMIFS('BLG1222'!$I:$I,'BLG1222'!$A:$A,'ALL 2022'!$2:$2,'BLG1222'!$D:$D,'ALL 2022'!$D:$D)</f>
        <v>0</v>
      </c>
      <c r="AP105" s="12">
        <f>+SUMIFS('BLG1222'!$I:$I,'BLG1222'!$A:$A,'ALL 2022'!$2:$2,'BLG1222'!$D:$D,'ALL 2022'!$D:$D)</f>
        <v>0</v>
      </c>
      <c r="AQ105" s="164">
        <f t="shared" si="9"/>
        <v>-3797441.13</v>
      </c>
      <c r="AR105" s="165">
        <f t="shared" si="10"/>
        <v>-803.08786625921255</v>
      </c>
    </row>
    <row r="106" spans="1:44" hidden="1" x14ac:dyDescent="0.25">
      <c r="A106" s="11" t="str">
        <f t="shared" si="6"/>
        <v>2</v>
      </c>
      <c r="B106" s="11" t="str">
        <f t="shared" si="7"/>
        <v>28</v>
      </c>
      <c r="C106" s="11" t="str">
        <f t="shared" si="8"/>
        <v>281</v>
      </c>
      <c r="D106" s="23">
        <v>28120000</v>
      </c>
      <c r="E106" s="196" t="s">
        <v>3227</v>
      </c>
      <c r="F106" s="24" t="s">
        <v>267</v>
      </c>
      <c r="G106" s="12">
        <f>+SUMIFS('BLG1222'!$I:$I,'BLG1222'!$A:$A,'ALL 2022'!$2:$2,'BLG1222'!$D:$D,'ALL 2022'!$D:$D)</f>
        <v>-555441025.98000002</v>
      </c>
      <c r="H106" s="12">
        <f>+SUMIFS('BLG1222'!$I:$I,'BLG1222'!$A:$A,'ALL 2022'!$2:$2,'BLG1222'!$D:$D,'ALL 2022'!$D:$D)</f>
        <v>0</v>
      </c>
      <c r="I106" s="12">
        <f>+SUMIFS('BLG1222'!$I:$I,'BLG1222'!$A:$A,'ALL 2022'!$2:$2,'BLG1222'!$D:$D,'ALL 2022'!$D:$D)</f>
        <v>-88193941.031894699</v>
      </c>
      <c r="J106" s="12">
        <f>+SUMIFS('BLG1222'!$I:$I,'BLG1222'!$A:$A,'ALL 2022'!$2:$2,'BLG1222'!$D:$D,'ALL 2022'!$D:$D)</f>
        <v>-3290739.86</v>
      </c>
      <c r="K106" s="12">
        <f>+SUMIFS('BLG1222'!$I:$I,'BLG1222'!$A:$A,'ALL 2022'!$2:$2,'BLG1222'!$D:$D,'ALL 2022'!$D:$D)</f>
        <v>-127151503.62</v>
      </c>
      <c r="L106" s="12">
        <f>+SUMIFS('BLG1222'!$I:$I,'BLG1222'!$A:$A,'ALL 2022'!$2:$2,'BLG1222'!$D:$D,'ALL 2022'!$D:$D)</f>
        <v>-20596963.129999999</v>
      </c>
      <c r="M106" s="12">
        <f>+SUMIFS('BLG1222'!$I:$I,'BLG1222'!$A:$A,'ALL 2022'!$2:$2,'BLG1222'!$D:$D,'ALL 2022'!$D:$D)</f>
        <v>-907177190.13999999</v>
      </c>
      <c r="N106" s="12">
        <f>+SUMIFS('BLG1222'!$I:$I,'BLG1222'!$A:$A,'ALL 2022'!$2:$2,'BLG1222'!$D:$D,'ALL 2022'!$D:$D)</f>
        <v>0</v>
      </c>
      <c r="O106" s="12">
        <f>+SUMIFS('BLG1222'!$I:$I,'BLG1222'!$A:$A,'ALL 2022'!$2:$2,'BLG1222'!$D:$D,'ALL 2022'!$D:$D)</f>
        <v>-425204412.18000001</v>
      </c>
      <c r="P106" s="12">
        <f>+SUMIFS('BLG1222'!$I:$I,'BLG1222'!$A:$A,'ALL 2022'!$2:$2,'BLG1222'!$D:$D,'ALL 2022'!$D:$D)</f>
        <v>-70739839.659999996</v>
      </c>
      <c r="Q106" s="12">
        <f>+SUMIFS('BLG1222'!$I:$I,'BLG1222'!$A:$A,'ALL 2022'!$2:$2,'BLG1222'!$D:$D,'ALL 2022'!$D:$D)</f>
        <v>0</v>
      </c>
      <c r="R106" s="12">
        <f>+SUMIFS('BLG1222'!$I:$I,'BLG1222'!$A:$A,'ALL 2022'!$2:$2,'BLG1222'!$D:$D,'ALL 2022'!$D:$D)</f>
        <v>0</v>
      </c>
      <c r="S106" s="12">
        <f>+SUMIFS('BLG1222'!$I:$I,'BLG1222'!$A:$A,'ALL 2022'!$2:$2,'BLG1222'!$D:$D,'ALL 2022'!$D:$D)</f>
        <v>-3166668.45</v>
      </c>
      <c r="T106" s="12">
        <f>+SUMIFS('BLG1222'!$I:$I,'BLG1222'!$A:$A,'ALL 2022'!$2:$2,'BLG1222'!$D:$D,'ALL 2022'!$D:$D)</f>
        <v>0</v>
      </c>
      <c r="U106" s="12">
        <f>+SUMIFS('BLG1222'!$I:$I,'BLG1222'!$A:$A,'ALL 2022'!$2:$2,'BLG1222'!$D:$D,'ALL 2022'!$D:$D)</f>
        <v>0</v>
      </c>
      <c r="V106" s="12">
        <f>+SUMIFS('BLG1222'!$I:$I,'BLG1222'!$A:$A,'ALL 2022'!$2:$2,'BLG1222'!$D:$D,'ALL 2022'!$D:$D)</f>
        <v>0</v>
      </c>
      <c r="W106" s="12">
        <f>+SUMIFS('BLG1222'!$I:$I,'BLG1222'!$A:$A,'ALL 2022'!$2:$2,'BLG1222'!$D:$D,'ALL 2022'!$D:$D)</f>
        <v>0</v>
      </c>
      <c r="X106" s="12">
        <f>+SUMIFS('BLG1222'!$I:$I,'BLG1222'!$A:$A,'ALL 2022'!$2:$2,'BLG1222'!$D:$D,'ALL 2022'!$D:$D)</f>
        <v>0</v>
      </c>
      <c r="Y106" s="12">
        <f>+SUMIFS('BLG1222'!$I:$I,'BLG1222'!$A:$A,'ALL 2022'!$2:$2,'BLG1222'!$D:$D,'ALL 2022'!$D:$D)</f>
        <v>0</v>
      </c>
      <c r="Z106" s="12">
        <f>+SUMIFS('BLG1222'!$I:$I,'BLG1222'!$A:$A,'ALL 2022'!$2:$2,'BLG1222'!$D:$D,'ALL 2022'!$D:$D)</f>
        <v>0</v>
      </c>
      <c r="AA106" s="12">
        <f>+SUMIFS('BLG1222'!$I:$I,'BLG1222'!$A:$A,'ALL 2022'!$2:$2,'BLG1222'!$D:$D,'ALL 2022'!$D:$D)</f>
        <v>0</v>
      </c>
      <c r="AB106" s="12">
        <f>+SUMIFS('BLG1222'!$I:$I,'BLG1222'!$A:$A,'ALL 2022'!$2:$2,'BLG1222'!$D:$D,'ALL 2022'!$D:$D)</f>
        <v>-142976734.44</v>
      </c>
      <c r="AC106" s="12">
        <f>+SUMIFS('BLG1222'!$I:$I,'BLG1222'!$A:$A,'ALL 2022'!$2:$2,'BLG1222'!$D:$D,'ALL 2022'!$D:$D)</f>
        <v>0</v>
      </c>
      <c r="AD106" s="12">
        <f>+SUMIFS('BLG1222'!$I:$I,'BLG1222'!$A:$A,'ALL 2022'!$2:$2,'BLG1222'!$D:$D,'ALL 2022'!$D:$D)</f>
        <v>0</v>
      </c>
      <c r="AE106" s="12">
        <f>+SUMIFS('BLG1222'!$I:$I,'BLG1222'!$A:$A,'ALL 2022'!$2:$2,'BLG1222'!$D:$D,'ALL 2022'!$D:$D)</f>
        <v>0</v>
      </c>
      <c r="AF106" s="12">
        <f>+SUMIFS('BLG1222'!$I:$I,'BLG1222'!$A:$A,'ALL 2022'!$2:$2,'BLG1222'!$D:$D,'ALL 2022'!$D:$D)</f>
        <v>0</v>
      </c>
      <c r="AG106" s="12">
        <f>+SUMIFS('BLG1222'!$I:$I,'BLG1222'!$A:$A,'ALL 2022'!$2:$2,'BLG1222'!$D:$D,'ALL 2022'!$D:$D)</f>
        <v>0</v>
      </c>
      <c r="AH106" s="12">
        <f>+SUMIFS('BLG1222'!$I:$I,'BLG1222'!$A:$A,'ALL 2022'!$2:$2,'BLG1222'!$D:$D,'ALL 2022'!$D:$D)</f>
        <v>0</v>
      </c>
      <c r="AI106" s="12">
        <f>+SUMIFS('BLG1222'!$I:$I,'BLG1222'!$A:$A,'ALL 2022'!$2:$2,'BLG1222'!$D:$D,'ALL 2022'!$D:$D)</f>
        <v>0</v>
      </c>
      <c r="AJ106" s="12">
        <f>+SUMIFS('BLG1222'!$I:$I,'BLG1222'!$A:$A,'ALL 2022'!$2:$2,'BLG1222'!$D:$D,'ALL 2022'!$D:$D)</f>
        <v>0</v>
      </c>
      <c r="AK106" s="12">
        <f>+SUMIFS('BLG1222'!$I:$I,'BLG1222'!$A:$A,'ALL 2022'!$2:$2,'BLG1222'!$D:$D,'ALL 2022'!$D:$D)</f>
        <v>0</v>
      </c>
      <c r="AL106" s="12">
        <f>+SUMIFS('BLG1222'!$I:$I,'BLG1222'!$A:$A,'ALL 2022'!$2:$2,'BLG1222'!$D:$D,'ALL 2022'!$D:$D)</f>
        <v>0</v>
      </c>
      <c r="AM106" s="12">
        <f>+SUMIFS('BLG1222'!$I:$I,'BLG1222'!$A:$A,'ALL 2022'!$2:$2,'BLG1222'!$D:$D,'ALL 2022'!$D:$D)</f>
        <v>0</v>
      </c>
      <c r="AN106" s="12">
        <f>+SUMIFS('BLG1222'!$I:$I,'BLG1222'!$A:$A,'ALL 2022'!$2:$2,'BLG1222'!$D:$D,'ALL 2022'!$D:$D)</f>
        <v>-103418330.23999999</v>
      </c>
      <c r="AO106" s="12">
        <f>+SUMIFS('BLG1222'!$I:$I,'BLG1222'!$A:$A,'ALL 2022'!$2:$2,'BLG1222'!$D:$D,'ALL 2022'!$D:$D)</f>
        <v>0</v>
      </c>
      <c r="AP106" s="12">
        <f>+SUMIFS('BLG1222'!$I:$I,'BLG1222'!$A:$A,'ALL 2022'!$2:$2,'BLG1222'!$D:$D,'ALL 2022'!$D:$D)</f>
        <v>-2903491577.8000002</v>
      </c>
      <c r="AQ106" s="164">
        <f t="shared" si="9"/>
        <v>-5350848926.5318947</v>
      </c>
      <c r="AR106" s="165">
        <f t="shared" si="10"/>
        <v>-1131604.5989852904</v>
      </c>
    </row>
    <row r="107" spans="1:44" hidden="1" x14ac:dyDescent="0.25">
      <c r="A107" s="11" t="str">
        <f t="shared" si="6"/>
        <v>2</v>
      </c>
      <c r="B107" s="11" t="str">
        <f t="shared" si="7"/>
        <v>28</v>
      </c>
      <c r="C107" s="11" t="str">
        <f t="shared" si="8"/>
        <v>281</v>
      </c>
      <c r="D107" s="23">
        <v>28130000</v>
      </c>
      <c r="E107" s="196" t="s">
        <v>3228</v>
      </c>
      <c r="F107" s="24" t="s">
        <v>268</v>
      </c>
      <c r="G107" s="12">
        <f>+SUMIFS('BLG1222'!$I:$I,'BLG1222'!$A:$A,'ALL 2022'!$2:$2,'BLG1222'!$D:$D,'ALL 2022'!$D:$D)</f>
        <v>-3081447249.4299998</v>
      </c>
      <c r="H107" s="12">
        <f>+SUMIFS('BLG1222'!$I:$I,'BLG1222'!$A:$A,'ALL 2022'!$2:$2,'BLG1222'!$D:$D,'ALL 2022'!$D:$D)</f>
        <v>0</v>
      </c>
      <c r="I107" s="12">
        <f>+SUMIFS('BLG1222'!$I:$I,'BLG1222'!$A:$A,'ALL 2022'!$2:$2,'BLG1222'!$D:$D,'ALL 2022'!$D:$D)</f>
        <v>-1820864525.3</v>
      </c>
      <c r="J107" s="12">
        <f>+SUMIFS('BLG1222'!$I:$I,'BLG1222'!$A:$A,'ALL 2022'!$2:$2,'BLG1222'!$D:$D,'ALL 2022'!$D:$D)</f>
        <v>-73354608.439999998</v>
      </c>
      <c r="K107" s="12">
        <f>+SUMIFS('BLG1222'!$I:$I,'BLG1222'!$A:$A,'ALL 2022'!$2:$2,'BLG1222'!$D:$D,'ALL 2022'!$D:$D)</f>
        <v>-2522600879.73</v>
      </c>
      <c r="L107" s="12">
        <f>+SUMIFS('BLG1222'!$I:$I,'BLG1222'!$A:$A,'ALL 2022'!$2:$2,'BLG1222'!$D:$D,'ALL 2022'!$D:$D)</f>
        <v>-426967321.27999997</v>
      </c>
      <c r="M107" s="12">
        <f>+SUMIFS('BLG1222'!$I:$I,'BLG1222'!$A:$A,'ALL 2022'!$2:$2,'BLG1222'!$D:$D,'ALL 2022'!$D:$D)</f>
        <v>-2992980200</v>
      </c>
      <c r="N107" s="12">
        <f>+SUMIFS('BLG1222'!$I:$I,'BLG1222'!$A:$A,'ALL 2022'!$2:$2,'BLG1222'!$D:$D,'ALL 2022'!$D:$D)</f>
        <v>-161325236.03999999</v>
      </c>
      <c r="O107" s="12">
        <f>+SUMIFS('BLG1222'!$I:$I,'BLG1222'!$A:$A,'ALL 2022'!$2:$2,'BLG1222'!$D:$D,'ALL 2022'!$D:$D)</f>
        <v>-17857510427.84</v>
      </c>
      <c r="P107" s="12">
        <f>+SUMIFS('BLG1222'!$I:$I,'BLG1222'!$A:$A,'ALL 2022'!$2:$2,'BLG1222'!$D:$D,'ALL 2022'!$D:$D)</f>
        <v>-522709283.05000001</v>
      </c>
      <c r="Q107" s="12">
        <f>+SUMIFS('BLG1222'!$I:$I,'BLG1222'!$A:$A,'ALL 2022'!$2:$2,'BLG1222'!$D:$D,'ALL 2022'!$D:$D)</f>
        <v>-71165.34</v>
      </c>
      <c r="R107" s="12">
        <f>+SUMIFS('BLG1222'!$I:$I,'BLG1222'!$A:$A,'ALL 2022'!$2:$2,'BLG1222'!$D:$D,'ALL 2022'!$D:$D)</f>
        <v>-1577876269.49</v>
      </c>
      <c r="S107" s="12">
        <f>+SUMIFS('BLG1222'!$I:$I,'BLG1222'!$A:$A,'ALL 2022'!$2:$2,'BLG1222'!$D:$D,'ALL 2022'!$D:$D)</f>
        <v>-89086276.269999996</v>
      </c>
      <c r="T107" s="12">
        <f>+SUMIFS('BLG1222'!$I:$I,'BLG1222'!$A:$A,'ALL 2022'!$2:$2,'BLG1222'!$D:$D,'ALL 2022'!$D:$D)</f>
        <v>0</v>
      </c>
      <c r="U107" s="12">
        <f>+SUMIFS('BLG1222'!$I:$I,'BLG1222'!$A:$A,'ALL 2022'!$2:$2,'BLG1222'!$D:$D,'ALL 2022'!$D:$D)</f>
        <v>0</v>
      </c>
      <c r="V107" s="12">
        <f>+SUMIFS('BLG1222'!$I:$I,'BLG1222'!$A:$A,'ALL 2022'!$2:$2,'BLG1222'!$D:$D,'ALL 2022'!$D:$D)</f>
        <v>0</v>
      </c>
      <c r="W107" s="12">
        <f>+SUMIFS('BLG1222'!$I:$I,'BLG1222'!$A:$A,'ALL 2022'!$2:$2,'BLG1222'!$D:$D,'ALL 2022'!$D:$D)</f>
        <v>-35067322.909999996</v>
      </c>
      <c r="X107" s="12">
        <f>+SUMIFS('BLG1222'!$I:$I,'BLG1222'!$A:$A,'ALL 2022'!$2:$2,'BLG1222'!$D:$D,'ALL 2022'!$D:$D)</f>
        <v>0</v>
      </c>
      <c r="Y107" s="12">
        <f>+SUMIFS('BLG1222'!$I:$I,'BLG1222'!$A:$A,'ALL 2022'!$2:$2,'BLG1222'!$D:$D,'ALL 2022'!$D:$D)</f>
        <v>0</v>
      </c>
      <c r="Z107" s="12">
        <f>+SUMIFS('BLG1222'!$I:$I,'BLG1222'!$A:$A,'ALL 2022'!$2:$2,'BLG1222'!$D:$D,'ALL 2022'!$D:$D)</f>
        <v>-44151750</v>
      </c>
      <c r="AA107" s="12">
        <f>+SUMIFS('BLG1222'!$I:$I,'BLG1222'!$A:$A,'ALL 2022'!$2:$2,'BLG1222'!$D:$D,'ALL 2022'!$D:$D)</f>
        <v>0</v>
      </c>
      <c r="AB107" s="12">
        <f>+SUMIFS('BLG1222'!$I:$I,'BLG1222'!$A:$A,'ALL 2022'!$2:$2,'BLG1222'!$D:$D,'ALL 2022'!$D:$D)</f>
        <v>-166578160.91</v>
      </c>
      <c r="AC107" s="12">
        <f>+SUMIFS('BLG1222'!$I:$I,'BLG1222'!$A:$A,'ALL 2022'!$2:$2,'BLG1222'!$D:$D,'ALL 2022'!$D:$D)</f>
        <v>0</v>
      </c>
      <c r="AD107" s="12">
        <f>+SUMIFS('BLG1222'!$I:$I,'BLG1222'!$A:$A,'ALL 2022'!$2:$2,'BLG1222'!$D:$D,'ALL 2022'!$D:$D)</f>
        <v>0</v>
      </c>
      <c r="AE107" s="12">
        <f>+SUMIFS('BLG1222'!$I:$I,'BLG1222'!$A:$A,'ALL 2022'!$2:$2,'BLG1222'!$D:$D,'ALL 2022'!$D:$D)</f>
        <v>-119610027</v>
      </c>
      <c r="AF107" s="12">
        <f>+SUMIFS('BLG1222'!$I:$I,'BLG1222'!$A:$A,'ALL 2022'!$2:$2,'BLG1222'!$D:$D,'ALL 2022'!$D:$D)</f>
        <v>0</v>
      </c>
      <c r="AG107" s="12">
        <f>+SUMIFS('BLG1222'!$I:$I,'BLG1222'!$A:$A,'ALL 2022'!$2:$2,'BLG1222'!$D:$D,'ALL 2022'!$D:$D)</f>
        <v>0</v>
      </c>
      <c r="AH107" s="12">
        <f>+SUMIFS('BLG1222'!$I:$I,'BLG1222'!$A:$A,'ALL 2022'!$2:$2,'BLG1222'!$D:$D,'ALL 2022'!$D:$D)</f>
        <v>0</v>
      </c>
      <c r="AI107" s="12">
        <f>+SUMIFS('BLG1222'!$I:$I,'BLG1222'!$A:$A,'ALL 2022'!$2:$2,'BLG1222'!$D:$D,'ALL 2022'!$D:$D)</f>
        <v>0</v>
      </c>
      <c r="AJ107" s="12">
        <f>+SUMIFS('BLG1222'!$I:$I,'BLG1222'!$A:$A,'ALL 2022'!$2:$2,'BLG1222'!$D:$D,'ALL 2022'!$D:$D)</f>
        <v>0</v>
      </c>
      <c r="AK107" s="12">
        <f>+SUMIFS('BLG1222'!$I:$I,'BLG1222'!$A:$A,'ALL 2022'!$2:$2,'BLG1222'!$D:$D,'ALL 2022'!$D:$D)</f>
        <v>-49353509.700000003</v>
      </c>
      <c r="AL107" s="12">
        <f>+SUMIFS('BLG1222'!$I:$I,'BLG1222'!$A:$A,'ALL 2022'!$2:$2,'BLG1222'!$D:$D,'ALL 2022'!$D:$D)</f>
        <v>0</v>
      </c>
      <c r="AM107" s="12">
        <f>+SUMIFS('BLG1222'!$I:$I,'BLG1222'!$A:$A,'ALL 2022'!$2:$2,'BLG1222'!$D:$D,'ALL 2022'!$D:$D)</f>
        <v>-255376060.56</v>
      </c>
      <c r="AN107" s="12">
        <f>+SUMIFS('BLG1222'!$I:$I,'BLG1222'!$A:$A,'ALL 2022'!$2:$2,'BLG1222'!$D:$D,'ALL 2022'!$D:$D)</f>
        <v>0</v>
      </c>
      <c r="AO107" s="12">
        <f>+SUMIFS('BLG1222'!$I:$I,'BLG1222'!$A:$A,'ALL 2022'!$2:$2,'BLG1222'!$D:$D,'ALL 2022'!$D:$D)</f>
        <v>0</v>
      </c>
      <c r="AP107" s="12">
        <f>+SUMIFS('BLG1222'!$I:$I,'BLG1222'!$A:$A,'ALL 2022'!$2:$2,'BLG1222'!$D:$D,'ALL 2022'!$D:$D)</f>
        <v>-625774745.78999996</v>
      </c>
      <c r="AQ107" s="164">
        <f t="shared" si="9"/>
        <v>-32422705019.080006</v>
      </c>
      <c r="AR107" s="165">
        <f t="shared" si="10"/>
        <v>-6856796.4849858843</v>
      </c>
    </row>
    <row r="108" spans="1:44" hidden="1" x14ac:dyDescent="0.25">
      <c r="A108" s="11" t="str">
        <f t="shared" si="6"/>
        <v>2</v>
      </c>
      <c r="B108" s="11" t="str">
        <f t="shared" si="7"/>
        <v>28</v>
      </c>
      <c r="C108" s="11" t="str">
        <f t="shared" si="8"/>
        <v>281</v>
      </c>
      <c r="D108" s="23">
        <v>28131000</v>
      </c>
      <c r="E108" s="196" t="s">
        <v>3227</v>
      </c>
      <c r="F108" s="24" t="s">
        <v>3337</v>
      </c>
      <c r="G108" s="12">
        <f>+SUMIFS('BLG1222'!$I:$I,'BLG1222'!$A:$A,'ALL 2022'!$2:$2,'BLG1222'!$D:$D,'ALL 2022'!$D:$D)</f>
        <v>0</v>
      </c>
      <c r="H108" s="12">
        <f>+SUMIFS('BLG1222'!$I:$I,'BLG1222'!$A:$A,'ALL 2022'!$2:$2,'BLG1222'!$D:$D,'ALL 2022'!$D:$D)</f>
        <v>0</v>
      </c>
      <c r="I108" s="12">
        <f>+SUMIFS('BLG1222'!$I:$I,'BLG1222'!$A:$A,'ALL 2022'!$2:$2,'BLG1222'!$D:$D,'ALL 2022'!$D:$D)</f>
        <v>0</v>
      </c>
      <c r="J108" s="12">
        <f>+SUMIFS('BLG1222'!$I:$I,'BLG1222'!$A:$A,'ALL 2022'!$2:$2,'BLG1222'!$D:$D,'ALL 2022'!$D:$D)</f>
        <v>0</v>
      </c>
      <c r="K108" s="12">
        <f>+SUMIFS('BLG1222'!$I:$I,'BLG1222'!$A:$A,'ALL 2022'!$2:$2,'BLG1222'!$D:$D,'ALL 2022'!$D:$D)</f>
        <v>0</v>
      </c>
      <c r="L108" s="12">
        <f>+SUMIFS('BLG1222'!$I:$I,'BLG1222'!$A:$A,'ALL 2022'!$2:$2,'BLG1222'!$D:$D,'ALL 2022'!$D:$D)</f>
        <v>0</v>
      </c>
      <c r="M108" s="12">
        <f>+SUMIFS('BLG1222'!$I:$I,'BLG1222'!$A:$A,'ALL 2022'!$2:$2,'BLG1222'!$D:$D,'ALL 2022'!$D:$D)</f>
        <v>-1750688418.3599999</v>
      </c>
      <c r="N108" s="12">
        <f>+SUMIFS('BLG1222'!$I:$I,'BLG1222'!$A:$A,'ALL 2022'!$2:$2,'BLG1222'!$D:$D,'ALL 2022'!$D:$D)</f>
        <v>0</v>
      </c>
      <c r="O108" s="12">
        <f>+SUMIFS('BLG1222'!$I:$I,'BLG1222'!$A:$A,'ALL 2022'!$2:$2,'BLG1222'!$D:$D,'ALL 2022'!$D:$D)</f>
        <v>0</v>
      </c>
      <c r="P108" s="12">
        <f>+SUMIFS('BLG1222'!$I:$I,'BLG1222'!$A:$A,'ALL 2022'!$2:$2,'BLG1222'!$D:$D,'ALL 2022'!$D:$D)</f>
        <v>0</v>
      </c>
      <c r="Q108" s="12">
        <f>+SUMIFS('BLG1222'!$I:$I,'BLG1222'!$A:$A,'ALL 2022'!$2:$2,'BLG1222'!$D:$D,'ALL 2022'!$D:$D)</f>
        <v>0</v>
      </c>
      <c r="R108" s="12">
        <f>+SUMIFS('BLG1222'!$I:$I,'BLG1222'!$A:$A,'ALL 2022'!$2:$2,'BLG1222'!$D:$D,'ALL 2022'!$D:$D)</f>
        <v>0</v>
      </c>
      <c r="S108" s="12">
        <f>+SUMIFS('BLG1222'!$I:$I,'BLG1222'!$A:$A,'ALL 2022'!$2:$2,'BLG1222'!$D:$D,'ALL 2022'!$D:$D)</f>
        <v>-39445507.07</v>
      </c>
      <c r="T108" s="12">
        <f>+SUMIFS('BLG1222'!$I:$I,'BLG1222'!$A:$A,'ALL 2022'!$2:$2,'BLG1222'!$D:$D,'ALL 2022'!$D:$D)</f>
        <v>0</v>
      </c>
      <c r="U108" s="12">
        <f>+SUMIFS('BLG1222'!$I:$I,'BLG1222'!$A:$A,'ALL 2022'!$2:$2,'BLG1222'!$D:$D,'ALL 2022'!$D:$D)</f>
        <v>0</v>
      </c>
      <c r="V108" s="12">
        <f>+SUMIFS('BLG1222'!$I:$I,'BLG1222'!$A:$A,'ALL 2022'!$2:$2,'BLG1222'!$D:$D,'ALL 2022'!$D:$D)</f>
        <v>0</v>
      </c>
      <c r="W108" s="12">
        <f>+SUMIFS('BLG1222'!$I:$I,'BLG1222'!$A:$A,'ALL 2022'!$2:$2,'BLG1222'!$D:$D,'ALL 2022'!$D:$D)</f>
        <v>0</v>
      </c>
      <c r="X108" s="12">
        <f>+SUMIFS('BLG1222'!$I:$I,'BLG1222'!$A:$A,'ALL 2022'!$2:$2,'BLG1222'!$D:$D,'ALL 2022'!$D:$D)</f>
        <v>0</v>
      </c>
      <c r="Y108" s="12">
        <f>+SUMIFS('BLG1222'!$I:$I,'BLG1222'!$A:$A,'ALL 2022'!$2:$2,'BLG1222'!$D:$D,'ALL 2022'!$D:$D)</f>
        <v>0</v>
      </c>
      <c r="Z108" s="12">
        <f>+SUMIFS('BLG1222'!$I:$I,'BLG1222'!$A:$A,'ALL 2022'!$2:$2,'BLG1222'!$D:$D,'ALL 2022'!$D:$D)</f>
        <v>0</v>
      </c>
      <c r="AA108" s="12">
        <f>+SUMIFS('BLG1222'!$I:$I,'BLG1222'!$A:$A,'ALL 2022'!$2:$2,'BLG1222'!$D:$D,'ALL 2022'!$D:$D)</f>
        <v>0</v>
      </c>
      <c r="AB108" s="12">
        <f>+SUMIFS('BLG1222'!$I:$I,'BLG1222'!$A:$A,'ALL 2022'!$2:$2,'BLG1222'!$D:$D,'ALL 2022'!$D:$D)</f>
        <v>0</v>
      </c>
      <c r="AC108" s="12">
        <f>+SUMIFS('BLG1222'!$I:$I,'BLG1222'!$A:$A,'ALL 2022'!$2:$2,'BLG1222'!$D:$D,'ALL 2022'!$D:$D)</f>
        <v>0</v>
      </c>
      <c r="AD108" s="12">
        <f>+SUMIFS('BLG1222'!$I:$I,'BLG1222'!$A:$A,'ALL 2022'!$2:$2,'BLG1222'!$D:$D,'ALL 2022'!$D:$D)</f>
        <v>0</v>
      </c>
      <c r="AE108" s="12">
        <f>+SUMIFS('BLG1222'!$I:$I,'BLG1222'!$A:$A,'ALL 2022'!$2:$2,'BLG1222'!$D:$D,'ALL 2022'!$D:$D)</f>
        <v>0</v>
      </c>
      <c r="AF108" s="12">
        <f>+SUMIFS('BLG1222'!$I:$I,'BLG1222'!$A:$A,'ALL 2022'!$2:$2,'BLG1222'!$D:$D,'ALL 2022'!$D:$D)</f>
        <v>0</v>
      </c>
      <c r="AG108" s="12">
        <f>+SUMIFS('BLG1222'!$I:$I,'BLG1222'!$A:$A,'ALL 2022'!$2:$2,'BLG1222'!$D:$D,'ALL 2022'!$D:$D)</f>
        <v>0</v>
      </c>
      <c r="AH108" s="12">
        <f>+SUMIFS('BLG1222'!$I:$I,'BLG1222'!$A:$A,'ALL 2022'!$2:$2,'BLG1222'!$D:$D,'ALL 2022'!$D:$D)</f>
        <v>0</v>
      </c>
      <c r="AI108" s="12">
        <f>+SUMIFS('BLG1222'!$I:$I,'BLG1222'!$A:$A,'ALL 2022'!$2:$2,'BLG1222'!$D:$D,'ALL 2022'!$D:$D)</f>
        <v>0</v>
      </c>
      <c r="AJ108" s="12">
        <f>+SUMIFS('BLG1222'!$I:$I,'BLG1222'!$A:$A,'ALL 2022'!$2:$2,'BLG1222'!$D:$D,'ALL 2022'!$D:$D)</f>
        <v>0</v>
      </c>
      <c r="AK108" s="12">
        <f>+SUMIFS('BLG1222'!$I:$I,'BLG1222'!$A:$A,'ALL 2022'!$2:$2,'BLG1222'!$D:$D,'ALL 2022'!$D:$D)</f>
        <v>0</v>
      </c>
      <c r="AL108" s="12">
        <f>+SUMIFS('BLG1222'!$I:$I,'BLG1222'!$A:$A,'ALL 2022'!$2:$2,'BLG1222'!$D:$D,'ALL 2022'!$D:$D)</f>
        <v>0</v>
      </c>
      <c r="AM108" s="12">
        <f>+SUMIFS('BLG1222'!$I:$I,'BLG1222'!$A:$A,'ALL 2022'!$2:$2,'BLG1222'!$D:$D,'ALL 2022'!$D:$D)</f>
        <v>0</v>
      </c>
      <c r="AN108" s="12">
        <f>+SUMIFS('BLG1222'!$I:$I,'BLG1222'!$A:$A,'ALL 2022'!$2:$2,'BLG1222'!$D:$D,'ALL 2022'!$D:$D)</f>
        <v>0</v>
      </c>
      <c r="AO108" s="12">
        <f>+SUMIFS('BLG1222'!$I:$I,'BLG1222'!$A:$A,'ALL 2022'!$2:$2,'BLG1222'!$D:$D,'ALL 2022'!$D:$D)</f>
        <v>0</v>
      </c>
      <c r="AP108" s="12">
        <f>+SUMIFS('BLG1222'!$I:$I,'BLG1222'!$A:$A,'ALL 2022'!$2:$2,'BLG1222'!$D:$D,'ALL 2022'!$D:$D)</f>
        <v>-3406988827.8299999</v>
      </c>
      <c r="AQ108" s="164">
        <f t="shared" si="9"/>
        <v>-5197122753.2600002</v>
      </c>
      <c r="AR108" s="165">
        <f t="shared" si="10"/>
        <v>-1099094.3848029522</v>
      </c>
    </row>
    <row r="109" spans="1:44" hidden="1" x14ac:dyDescent="0.25">
      <c r="A109" s="11" t="str">
        <f t="shared" si="6"/>
        <v>2</v>
      </c>
      <c r="B109" s="11" t="str">
        <f t="shared" si="7"/>
        <v>28</v>
      </c>
      <c r="C109" s="11" t="str">
        <f t="shared" si="8"/>
        <v>281</v>
      </c>
      <c r="D109" s="23">
        <v>28150000</v>
      </c>
      <c r="E109" s="196" t="s">
        <v>3227</v>
      </c>
      <c r="F109" s="24" t="s">
        <v>269</v>
      </c>
      <c r="G109" s="12">
        <f>+SUMIFS('BLG1222'!$I:$I,'BLG1222'!$A:$A,'ALL 2022'!$2:$2,'BLG1222'!$D:$D,'ALL 2022'!$D:$D)</f>
        <v>-245227114.71000001</v>
      </c>
      <c r="H109" s="12">
        <f>+SUMIFS('BLG1222'!$I:$I,'BLG1222'!$A:$A,'ALL 2022'!$2:$2,'BLG1222'!$D:$D,'ALL 2022'!$D:$D)</f>
        <v>-527767.85</v>
      </c>
      <c r="I109" s="12">
        <f>+SUMIFS('BLG1222'!$I:$I,'BLG1222'!$A:$A,'ALL 2022'!$2:$2,'BLG1222'!$D:$D,'ALL 2022'!$D:$D)</f>
        <v>-374074198.52649897</v>
      </c>
      <c r="J109" s="12">
        <f>+SUMIFS('BLG1222'!$I:$I,'BLG1222'!$A:$A,'ALL 2022'!$2:$2,'BLG1222'!$D:$D,'ALL 2022'!$D:$D)</f>
        <v>-517371357.92000002</v>
      </c>
      <c r="K109" s="12">
        <f>+SUMIFS('BLG1222'!$I:$I,'BLG1222'!$A:$A,'ALL 2022'!$2:$2,'BLG1222'!$D:$D,'ALL 2022'!$D:$D)</f>
        <v>-66969430.990000002</v>
      </c>
      <c r="L109" s="12">
        <f>+SUMIFS('BLG1222'!$I:$I,'BLG1222'!$A:$A,'ALL 2022'!$2:$2,'BLG1222'!$D:$D,'ALL 2022'!$D:$D)</f>
        <v>-508350583.80000001</v>
      </c>
      <c r="M109" s="12">
        <f>+SUMIFS('BLG1222'!$I:$I,'BLG1222'!$A:$A,'ALL 2022'!$2:$2,'BLG1222'!$D:$D,'ALL 2022'!$D:$D)</f>
        <v>0</v>
      </c>
      <c r="N109" s="12">
        <f>+SUMIFS('BLG1222'!$I:$I,'BLG1222'!$A:$A,'ALL 2022'!$2:$2,'BLG1222'!$D:$D,'ALL 2022'!$D:$D)</f>
        <v>-28685902.920000002</v>
      </c>
      <c r="O109" s="12">
        <f>+SUMIFS('BLG1222'!$I:$I,'BLG1222'!$A:$A,'ALL 2022'!$2:$2,'BLG1222'!$D:$D,'ALL 2022'!$D:$D)</f>
        <v>-1755314614.3299999</v>
      </c>
      <c r="P109" s="12">
        <f>+SUMIFS('BLG1222'!$I:$I,'BLG1222'!$A:$A,'ALL 2022'!$2:$2,'BLG1222'!$D:$D,'ALL 2022'!$D:$D)</f>
        <v>-37472642.060000002</v>
      </c>
      <c r="Q109" s="12">
        <f>+SUMIFS('BLG1222'!$I:$I,'BLG1222'!$A:$A,'ALL 2022'!$2:$2,'BLG1222'!$D:$D,'ALL 2022'!$D:$D)</f>
        <v>-1909114.52</v>
      </c>
      <c r="R109" s="12">
        <f>+SUMIFS('BLG1222'!$I:$I,'BLG1222'!$A:$A,'ALL 2022'!$2:$2,'BLG1222'!$D:$D,'ALL 2022'!$D:$D)</f>
        <v>-259615495.03999999</v>
      </c>
      <c r="S109" s="12">
        <f>+SUMIFS('BLG1222'!$I:$I,'BLG1222'!$A:$A,'ALL 2022'!$2:$2,'BLG1222'!$D:$D,'ALL 2022'!$D:$D)</f>
        <v>-441590788.70999998</v>
      </c>
      <c r="T109" s="12">
        <f>+SUMIFS('BLG1222'!$I:$I,'BLG1222'!$A:$A,'ALL 2022'!$2:$2,'BLG1222'!$D:$D,'ALL 2022'!$D:$D)</f>
        <v>-136033932.47</v>
      </c>
      <c r="U109" s="12">
        <f>+SUMIFS('BLG1222'!$I:$I,'BLG1222'!$A:$A,'ALL 2022'!$2:$2,'BLG1222'!$D:$D,'ALL 2022'!$D:$D)</f>
        <v>0</v>
      </c>
      <c r="V109" s="12">
        <f>+SUMIFS('BLG1222'!$I:$I,'BLG1222'!$A:$A,'ALL 2022'!$2:$2,'BLG1222'!$D:$D,'ALL 2022'!$D:$D)</f>
        <v>-6873600.0035483902</v>
      </c>
      <c r="W109" s="12">
        <f>+SUMIFS('BLG1222'!$I:$I,'BLG1222'!$A:$A,'ALL 2022'!$2:$2,'BLG1222'!$D:$D,'ALL 2022'!$D:$D)</f>
        <v>0</v>
      </c>
      <c r="X109" s="12">
        <f>+SUMIFS('BLG1222'!$I:$I,'BLG1222'!$A:$A,'ALL 2022'!$2:$2,'BLG1222'!$D:$D,'ALL 2022'!$D:$D)</f>
        <v>0</v>
      </c>
      <c r="Y109" s="12">
        <f>+SUMIFS('BLG1222'!$I:$I,'BLG1222'!$A:$A,'ALL 2022'!$2:$2,'BLG1222'!$D:$D,'ALL 2022'!$D:$D)</f>
        <v>0</v>
      </c>
      <c r="Z109" s="12">
        <f>+SUMIFS('BLG1222'!$I:$I,'BLG1222'!$A:$A,'ALL 2022'!$2:$2,'BLG1222'!$D:$D,'ALL 2022'!$D:$D)</f>
        <v>0</v>
      </c>
      <c r="AA109" s="12">
        <f>+SUMIFS('BLG1222'!$I:$I,'BLG1222'!$A:$A,'ALL 2022'!$2:$2,'BLG1222'!$D:$D,'ALL 2022'!$D:$D)</f>
        <v>-20125000</v>
      </c>
      <c r="AB109" s="12">
        <f>+SUMIFS('BLG1222'!$I:$I,'BLG1222'!$A:$A,'ALL 2022'!$2:$2,'BLG1222'!$D:$D,'ALL 2022'!$D:$D)</f>
        <v>-80188718.780000001</v>
      </c>
      <c r="AC109" s="12">
        <f>+SUMIFS('BLG1222'!$I:$I,'BLG1222'!$A:$A,'ALL 2022'!$2:$2,'BLG1222'!$D:$D,'ALL 2022'!$D:$D)</f>
        <v>-10074758.403999999</v>
      </c>
      <c r="AD109" s="12">
        <f>+SUMIFS('BLG1222'!$I:$I,'BLG1222'!$A:$A,'ALL 2022'!$2:$2,'BLG1222'!$D:$D,'ALL 2022'!$D:$D)</f>
        <v>0</v>
      </c>
      <c r="AE109" s="12">
        <f>+SUMIFS('BLG1222'!$I:$I,'BLG1222'!$A:$A,'ALL 2022'!$2:$2,'BLG1222'!$D:$D,'ALL 2022'!$D:$D)</f>
        <v>-1161289.25</v>
      </c>
      <c r="AF109" s="12">
        <f>+SUMIFS('BLG1222'!$I:$I,'BLG1222'!$A:$A,'ALL 2022'!$2:$2,'BLG1222'!$D:$D,'ALL 2022'!$D:$D)</f>
        <v>-15362021.859999999</v>
      </c>
      <c r="AG109" s="12">
        <f>+SUMIFS('BLG1222'!$I:$I,'BLG1222'!$A:$A,'ALL 2022'!$2:$2,'BLG1222'!$D:$D,'ALL 2022'!$D:$D)</f>
        <v>0</v>
      </c>
      <c r="AH109" s="12">
        <f>+SUMIFS('BLG1222'!$I:$I,'BLG1222'!$A:$A,'ALL 2022'!$2:$2,'BLG1222'!$D:$D,'ALL 2022'!$D:$D)</f>
        <v>0</v>
      </c>
      <c r="AI109" s="12">
        <f>+SUMIFS('BLG1222'!$I:$I,'BLG1222'!$A:$A,'ALL 2022'!$2:$2,'BLG1222'!$D:$D,'ALL 2022'!$D:$D)</f>
        <v>0</v>
      </c>
      <c r="AJ109" s="12">
        <f>+SUMIFS('BLG1222'!$I:$I,'BLG1222'!$A:$A,'ALL 2022'!$2:$2,'BLG1222'!$D:$D,'ALL 2022'!$D:$D)</f>
        <v>0</v>
      </c>
      <c r="AK109" s="12">
        <f>+SUMIFS('BLG1222'!$I:$I,'BLG1222'!$A:$A,'ALL 2022'!$2:$2,'BLG1222'!$D:$D,'ALL 2022'!$D:$D)</f>
        <v>0</v>
      </c>
      <c r="AL109" s="12">
        <f>+SUMIFS('BLG1222'!$I:$I,'BLG1222'!$A:$A,'ALL 2022'!$2:$2,'BLG1222'!$D:$D,'ALL 2022'!$D:$D)</f>
        <v>0</v>
      </c>
      <c r="AM109" s="12">
        <f>+SUMIFS('BLG1222'!$I:$I,'BLG1222'!$A:$A,'ALL 2022'!$2:$2,'BLG1222'!$D:$D,'ALL 2022'!$D:$D)</f>
        <v>-62025373.460000001</v>
      </c>
      <c r="AN109" s="12">
        <f>+SUMIFS('BLG1222'!$I:$I,'BLG1222'!$A:$A,'ALL 2022'!$2:$2,'BLG1222'!$D:$D,'ALL 2022'!$D:$D)</f>
        <v>0</v>
      </c>
      <c r="AO109" s="12">
        <f>+SUMIFS('BLG1222'!$I:$I,'BLG1222'!$A:$A,'ALL 2022'!$2:$2,'BLG1222'!$D:$D,'ALL 2022'!$D:$D)</f>
        <v>-50722768.18</v>
      </c>
      <c r="AP109" s="12">
        <f>+SUMIFS('BLG1222'!$I:$I,'BLG1222'!$A:$A,'ALL 2022'!$2:$2,'BLG1222'!$D:$D,'ALL 2022'!$D:$D)</f>
        <v>-33093245.210000001</v>
      </c>
      <c r="AQ109" s="164">
        <f t="shared" si="9"/>
        <v>-4652769718.9940481</v>
      </c>
      <c r="AR109" s="165">
        <f t="shared" si="10"/>
        <v>-983973.8860737537</v>
      </c>
    </row>
    <row r="110" spans="1:44" hidden="1" x14ac:dyDescent="0.25">
      <c r="A110" s="11" t="str">
        <f t="shared" si="6"/>
        <v>2</v>
      </c>
      <c r="B110" s="11" t="str">
        <f t="shared" si="7"/>
        <v>28</v>
      </c>
      <c r="C110" s="11" t="str">
        <f t="shared" si="8"/>
        <v>281</v>
      </c>
      <c r="D110" s="23">
        <v>28151000</v>
      </c>
      <c r="E110" s="196" t="s">
        <v>3229</v>
      </c>
      <c r="F110" s="81" t="s">
        <v>1992</v>
      </c>
      <c r="G110" s="12">
        <f>+SUMIFS('BLG1222'!$I:$I,'BLG1222'!$A:$A,'ALL 2022'!$2:$2,'BLG1222'!$D:$D,'ALL 2022'!$D:$D)</f>
        <v>0</v>
      </c>
      <c r="H110" s="12">
        <f>+SUMIFS('BLG1222'!$I:$I,'BLG1222'!$A:$A,'ALL 2022'!$2:$2,'BLG1222'!$D:$D,'ALL 2022'!$D:$D)</f>
        <v>-15401908.300000001</v>
      </c>
      <c r="I110" s="12">
        <f>+SUMIFS('BLG1222'!$I:$I,'BLG1222'!$A:$A,'ALL 2022'!$2:$2,'BLG1222'!$D:$D,'ALL 2022'!$D:$D)</f>
        <v>0</v>
      </c>
      <c r="J110" s="12">
        <f>+SUMIFS('BLG1222'!$I:$I,'BLG1222'!$A:$A,'ALL 2022'!$2:$2,'BLG1222'!$D:$D,'ALL 2022'!$D:$D)</f>
        <v>-5633994.9100000001</v>
      </c>
      <c r="K110" s="12">
        <f>+SUMIFS('BLG1222'!$I:$I,'BLG1222'!$A:$A,'ALL 2022'!$2:$2,'BLG1222'!$D:$D,'ALL 2022'!$D:$D)</f>
        <v>0</v>
      </c>
      <c r="L110" s="12">
        <f>+SUMIFS('BLG1222'!$I:$I,'BLG1222'!$A:$A,'ALL 2022'!$2:$2,'BLG1222'!$D:$D,'ALL 2022'!$D:$D)</f>
        <v>0</v>
      </c>
      <c r="M110" s="12">
        <f>+SUMIFS('BLG1222'!$I:$I,'BLG1222'!$A:$A,'ALL 2022'!$2:$2,'BLG1222'!$D:$D,'ALL 2022'!$D:$D)</f>
        <v>0</v>
      </c>
      <c r="N110" s="12">
        <f>+SUMIFS('BLG1222'!$I:$I,'BLG1222'!$A:$A,'ALL 2022'!$2:$2,'BLG1222'!$D:$D,'ALL 2022'!$D:$D)</f>
        <v>0</v>
      </c>
      <c r="O110" s="12">
        <f>+SUMIFS('BLG1222'!$I:$I,'BLG1222'!$A:$A,'ALL 2022'!$2:$2,'BLG1222'!$D:$D,'ALL 2022'!$D:$D)</f>
        <v>-63064262.700000003</v>
      </c>
      <c r="P110" s="12">
        <f>+SUMIFS('BLG1222'!$I:$I,'BLG1222'!$A:$A,'ALL 2022'!$2:$2,'BLG1222'!$D:$D,'ALL 2022'!$D:$D)</f>
        <v>0</v>
      </c>
      <c r="Q110" s="12">
        <f>+SUMIFS('BLG1222'!$I:$I,'BLG1222'!$A:$A,'ALL 2022'!$2:$2,'BLG1222'!$D:$D,'ALL 2022'!$D:$D)</f>
        <v>0</v>
      </c>
      <c r="R110" s="12">
        <f>+SUMIFS('BLG1222'!$I:$I,'BLG1222'!$A:$A,'ALL 2022'!$2:$2,'BLG1222'!$D:$D,'ALL 2022'!$D:$D)</f>
        <v>0</v>
      </c>
      <c r="S110" s="12">
        <f>+SUMIFS('BLG1222'!$I:$I,'BLG1222'!$A:$A,'ALL 2022'!$2:$2,'BLG1222'!$D:$D,'ALL 2022'!$D:$D)</f>
        <v>-3143637397.9899998</v>
      </c>
      <c r="T110" s="12">
        <f>+SUMIFS('BLG1222'!$I:$I,'BLG1222'!$A:$A,'ALL 2022'!$2:$2,'BLG1222'!$D:$D,'ALL 2022'!$D:$D)</f>
        <v>0</v>
      </c>
      <c r="U110" s="12">
        <f>+SUMIFS('BLG1222'!$I:$I,'BLG1222'!$A:$A,'ALL 2022'!$2:$2,'BLG1222'!$D:$D,'ALL 2022'!$D:$D)</f>
        <v>0</v>
      </c>
      <c r="V110" s="12">
        <f>+SUMIFS('BLG1222'!$I:$I,'BLG1222'!$A:$A,'ALL 2022'!$2:$2,'BLG1222'!$D:$D,'ALL 2022'!$D:$D)</f>
        <v>0</v>
      </c>
      <c r="W110" s="12">
        <f>+SUMIFS('BLG1222'!$I:$I,'BLG1222'!$A:$A,'ALL 2022'!$2:$2,'BLG1222'!$D:$D,'ALL 2022'!$D:$D)</f>
        <v>0</v>
      </c>
      <c r="X110" s="12">
        <f>+SUMIFS('BLG1222'!$I:$I,'BLG1222'!$A:$A,'ALL 2022'!$2:$2,'BLG1222'!$D:$D,'ALL 2022'!$D:$D)</f>
        <v>0</v>
      </c>
      <c r="Y110" s="12">
        <f>+SUMIFS('BLG1222'!$I:$I,'BLG1222'!$A:$A,'ALL 2022'!$2:$2,'BLG1222'!$D:$D,'ALL 2022'!$D:$D)</f>
        <v>0</v>
      </c>
      <c r="Z110" s="12">
        <f>+SUMIFS('BLG1222'!$I:$I,'BLG1222'!$A:$A,'ALL 2022'!$2:$2,'BLG1222'!$D:$D,'ALL 2022'!$D:$D)</f>
        <v>0</v>
      </c>
      <c r="AA110" s="12">
        <f>+SUMIFS('BLG1222'!$I:$I,'BLG1222'!$A:$A,'ALL 2022'!$2:$2,'BLG1222'!$D:$D,'ALL 2022'!$D:$D)</f>
        <v>0</v>
      </c>
      <c r="AB110" s="12">
        <f>+SUMIFS('BLG1222'!$I:$I,'BLG1222'!$A:$A,'ALL 2022'!$2:$2,'BLG1222'!$D:$D,'ALL 2022'!$D:$D)</f>
        <v>0</v>
      </c>
      <c r="AC110" s="12">
        <f>+SUMIFS('BLG1222'!$I:$I,'BLG1222'!$A:$A,'ALL 2022'!$2:$2,'BLG1222'!$D:$D,'ALL 2022'!$D:$D)</f>
        <v>0</v>
      </c>
      <c r="AD110" s="12">
        <f>+SUMIFS('BLG1222'!$I:$I,'BLG1222'!$A:$A,'ALL 2022'!$2:$2,'BLG1222'!$D:$D,'ALL 2022'!$D:$D)</f>
        <v>0</v>
      </c>
      <c r="AE110" s="12">
        <f>+SUMIFS('BLG1222'!$I:$I,'BLG1222'!$A:$A,'ALL 2022'!$2:$2,'BLG1222'!$D:$D,'ALL 2022'!$D:$D)</f>
        <v>0</v>
      </c>
      <c r="AF110" s="12">
        <f>+SUMIFS('BLG1222'!$I:$I,'BLG1222'!$A:$A,'ALL 2022'!$2:$2,'BLG1222'!$D:$D,'ALL 2022'!$D:$D)</f>
        <v>0</v>
      </c>
      <c r="AG110" s="12">
        <f>+SUMIFS('BLG1222'!$I:$I,'BLG1222'!$A:$A,'ALL 2022'!$2:$2,'BLG1222'!$D:$D,'ALL 2022'!$D:$D)</f>
        <v>0</v>
      </c>
      <c r="AH110" s="12">
        <f>+SUMIFS('BLG1222'!$I:$I,'BLG1222'!$A:$A,'ALL 2022'!$2:$2,'BLG1222'!$D:$D,'ALL 2022'!$D:$D)</f>
        <v>0</v>
      </c>
      <c r="AI110" s="12">
        <f>+SUMIFS('BLG1222'!$I:$I,'BLG1222'!$A:$A,'ALL 2022'!$2:$2,'BLG1222'!$D:$D,'ALL 2022'!$D:$D)</f>
        <v>0</v>
      </c>
      <c r="AJ110" s="12">
        <f>+SUMIFS('BLG1222'!$I:$I,'BLG1222'!$A:$A,'ALL 2022'!$2:$2,'BLG1222'!$D:$D,'ALL 2022'!$D:$D)</f>
        <v>0</v>
      </c>
      <c r="AK110" s="12">
        <f>+SUMIFS('BLG1222'!$I:$I,'BLG1222'!$A:$A,'ALL 2022'!$2:$2,'BLG1222'!$D:$D,'ALL 2022'!$D:$D)</f>
        <v>0</v>
      </c>
      <c r="AL110" s="12">
        <f>+SUMIFS('BLG1222'!$I:$I,'BLG1222'!$A:$A,'ALL 2022'!$2:$2,'BLG1222'!$D:$D,'ALL 2022'!$D:$D)</f>
        <v>0</v>
      </c>
      <c r="AM110" s="12">
        <f>+SUMIFS('BLG1222'!$I:$I,'BLG1222'!$A:$A,'ALL 2022'!$2:$2,'BLG1222'!$D:$D,'ALL 2022'!$D:$D)</f>
        <v>0</v>
      </c>
      <c r="AN110" s="12">
        <f>+SUMIFS('BLG1222'!$I:$I,'BLG1222'!$A:$A,'ALL 2022'!$2:$2,'BLG1222'!$D:$D,'ALL 2022'!$D:$D)</f>
        <v>0</v>
      </c>
      <c r="AO110" s="12">
        <f>+SUMIFS('BLG1222'!$I:$I,'BLG1222'!$A:$A,'ALL 2022'!$2:$2,'BLG1222'!$D:$D,'ALL 2022'!$D:$D)</f>
        <v>0</v>
      </c>
      <c r="AP110" s="12">
        <f>+SUMIFS('BLG1222'!$I:$I,'BLG1222'!$A:$A,'ALL 2022'!$2:$2,'BLG1222'!$D:$D,'ALL 2022'!$D:$D)</f>
        <v>0</v>
      </c>
      <c r="AQ110" s="164">
        <f t="shared" si="9"/>
        <v>-3227737563.8999996</v>
      </c>
      <c r="AR110" s="165">
        <f t="shared" si="10"/>
        <v>-682606.20357191935</v>
      </c>
    </row>
    <row r="111" spans="1:44" hidden="1" x14ac:dyDescent="0.25">
      <c r="A111" s="11" t="str">
        <f t="shared" si="6"/>
        <v>2</v>
      </c>
      <c r="B111" s="11" t="str">
        <f t="shared" si="7"/>
        <v>28</v>
      </c>
      <c r="C111" s="11" t="str">
        <f t="shared" si="8"/>
        <v>281</v>
      </c>
      <c r="D111" s="60">
        <v>28152000</v>
      </c>
      <c r="E111" s="196" t="s">
        <v>3227</v>
      </c>
      <c r="F111" s="24" t="s">
        <v>606</v>
      </c>
      <c r="G111" s="12">
        <f>+SUMIFS('BLG1222'!$I:$I,'BLG1222'!$A:$A,'ALL 2022'!$2:$2,'BLG1222'!$D:$D,'ALL 2022'!$D:$D)</f>
        <v>-10841170.039999999</v>
      </c>
      <c r="H111" s="12">
        <f>+SUMIFS('BLG1222'!$I:$I,'BLG1222'!$A:$A,'ALL 2022'!$2:$2,'BLG1222'!$D:$D,'ALL 2022'!$D:$D)</f>
        <v>0</v>
      </c>
      <c r="I111" s="12">
        <f>+SUMIFS('BLG1222'!$I:$I,'BLG1222'!$A:$A,'ALL 2022'!$2:$2,'BLG1222'!$D:$D,'ALL 2022'!$D:$D)</f>
        <v>0</v>
      </c>
      <c r="J111" s="12">
        <f>+SUMIFS('BLG1222'!$I:$I,'BLG1222'!$A:$A,'ALL 2022'!$2:$2,'BLG1222'!$D:$D,'ALL 2022'!$D:$D)</f>
        <v>-54908530.079999998</v>
      </c>
      <c r="K111" s="12">
        <f>+SUMIFS('BLG1222'!$I:$I,'BLG1222'!$A:$A,'ALL 2022'!$2:$2,'BLG1222'!$D:$D,'ALL 2022'!$D:$D)</f>
        <v>-5623986.1100000003</v>
      </c>
      <c r="L111" s="12">
        <f>+SUMIFS('BLG1222'!$I:$I,'BLG1222'!$A:$A,'ALL 2022'!$2:$2,'BLG1222'!$D:$D,'ALL 2022'!$D:$D)</f>
        <v>0</v>
      </c>
      <c r="M111" s="12">
        <f>+SUMIFS('BLG1222'!$I:$I,'BLG1222'!$A:$A,'ALL 2022'!$2:$2,'BLG1222'!$D:$D,'ALL 2022'!$D:$D)</f>
        <v>0</v>
      </c>
      <c r="N111" s="12">
        <f>+SUMIFS('BLG1222'!$I:$I,'BLG1222'!$A:$A,'ALL 2022'!$2:$2,'BLG1222'!$D:$D,'ALL 2022'!$D:$D)</f>
        <v>0</v>
      </c>
      <c r="O111" s="12">
        <f>+SUMIFS('BLG1222'!$I:$I,'BLG1222'!$A:$A,'ALL 2022'!$2:$2,'BLG1222'!$D:$D,'ALL 2022'!$D:$D)</f>
        <v>0</v>
      </c>
      <c r="P111" s="12">
        <f>+SUMIFS('BLG1222'!$I:$I,'BLG1222'!$A:$A,'ALL 2022'!$2:$2,'BLG1222'!$D:$D,'ALL 2022'!$D:$D)</f>
        <v>0</v>
      </c>
      <c r="Q111" s="12">
        <f>+SUMIFS('BLG1222'!$I:$I,'BLG1222'!$A:$A,'ALL 2022'!$2:$2,'BLG1222'!$D:$D,'ALL 2022'!$D:$D)</f>
        <v>0</v>
      </c>
      <c r="R111" s="12">
        <f>+SUMIFS('BLG1222'!$I:$I,'BLG1222'!$A:$A,'ALL 2022'!$2:$2,'BLG1222'!$D:$D,'ALL 2022'!$D:$D)</f>
        <v>0</v>
      </c>
      <c r="S111" s="12">
        <f>+SUMIFS('BLG1222'!$I:$I,'BLG1222'!$A:$A,'ALL 2022'!$2:$2,'BLG1222'!$D:$D,'ALL 2022'!$D:$D)</f>
        <v>-443461669.50999999</v>
      </c>
      <c r="T111" s="12">
        <f>+SUMIFS('BLG1222'!$I:$I,'BLG1222'!$A:$A,'ALL 2022'!$2:$2,'BLG1222'!$D:$D,'ALL 2022'!$D:$D)</f>
        <v>-2905978.79</v>
      </c>
      <c r="U111" s="12">
        <f>+SUMIFS('BLG1222'!$I:$I,'BLG1222'!$A:$A,'ALL 2022'!$2:$2,'BLG1222'!$D:$D,'ALL 2022'!$D:$D)</f>
        <v>0</v>
      </c>
      <c r="V111" s="12">
        <f>+SUMIFS('BLG1222'!$I:$I,'BLG1222'!$A:$A,'ALL 2022'!$2:$2,'BLG1222'!$D:$D,'ALL 2022'!$D:$D)</f>
        <v>0</v>
      </c>
      <c r="W111" s="12">
        <f>+SUMIFS('BLG1222'!$I:$I,'BLG1222'!$A:$A,'ALL 2022'!$2:$2,'BLG1222'!$D:$D,'ALL 2022'!$D:$D)</f>
        <v>0</v>
      </c>
      <c r="X111" s="12">
        <f>+SUMIFS('BLG1222'!$I:$I,'BLG1222'!$A:$A,'ALL 2022'!$2:$2,'BLG1222'!$D:$D,'ALL 2022'!$D:$D)</f>
        <v>0</v>
      </c>
      <c r="Y111" s="12">
        <f>+SUMIFS('BLG1222'!$I:$I,'BLG1222'!$A:$A,'ALL 2022'!$2:$2,'BLG1222'!$D:$D,'ALL 2022'!$D:$D)</f>
        <v>0</v>
      </c>
      <c r="Z111" s="12">
        <f>+SUMIFS('BLG1222'!$I:$I,'BLG1222'!$A:$A,'ALL 2022'!$2:$2,'BLG1222'!$D:$D,'ALL 2022'!$D:$D)</f>
        <v>0</v>
      </c>
      <c r="AA111" s="12">
        <f>+SUMIFS('BLG1222'!$I:$I,'BLG1222'!$A:$A,'ALL 2022'!$2:$2,'BLG1222'!$D:$D,'ALL 2022'!$D:$D)</f>
        <v>0</v>
      </c>
      <c r="AB111" s="12">
        <f>+SUMIFS('BLG1222'!$I:$I,'BLG1222'!$A:$A,'ALL 2022'!$2:$2,'BLG1222'!$D:$D,'ALL 2022'!$D:$D)</f>
        <v>0</v>
      </c>
      <c r="AC111" s="12">
        <f>+SUMIFS('BLG1222'!$I:$I,'BLG1222'!$A:$A,'ALL 2022'!$2:$2,'BLG1222'!$D:$D,'ALL 2022'!$D:$D)</f>
        <v>-6616034.4400000004</v>
      </c>
      <c r="AD111" s="12">
        <f>+SUMIFS('BLG1222'!$I:$I,'BLG1222'!$A:$A,'ALL 2022'!$2:$2,'BLG1222'!$D:$D,'ALL 2022'!$D:$D)</f>
        <v>0</v>
      </c>
      <c r="AE111" s="12">
        <f>+SUMIFS('BLG1222'!$I:$I,'BLG1222'!$A:$A,'ALL 2022'!$2:$2,'BLG1222'!$D:$D,'ALL 2022'!$D:$D)</f>
        <v>0</v>
      </c>
      <c r="AF111" s="12">
        <f>+SUMIFS('BLG1222'!$I:$I,'BLG1222'!$A:$A,'ALL 2022'!$2:$2,'BLG1222'!$D:$D,'ALL 2022'!$D:$D)</f>
        <v>0</v>
      </c>
      <c r="AG111" s="12">
        <f>+SUMIFS('BLG1222'!$I:$I,'BLG1222'!$A:$A,'ALL 2022'!$2:$2,'BLG1222'!$D:$D,'ALL 2022'!$D:$D)</f>
        <v>0</v>
      </c>
      <c r="AH111" s="12">
        <f>+SUMIFS('BLG1222'!$I:$I,'BLG1222'!$A:$A,'ALL 2022'!$2:$2,'BLG1222'!$D:$D,'ALL 2022'!$D:$D)</f>
        <v>0</v>
      </c>
      <c r="AI111" s="12">
        <f>+SUMIFS('BLG1222'!$I:$I,'BLG1222'!$A:$A,'ALL 2022'!$2:$2,'BLG1222'!$D:$D,'ALL 2022'!$D:$D)</f>
        <v>0</v>
      </c>
      <c r="AJ111" s="12">
        <f>+SUMIFS('BLG1222'!$I:$I,'BLG1222'!$A:$A,'ALL 2022'!$2:$2,'BLG1222'!$D:$D,'ALL 2022'!$D:$D)</f>
        <v>0</v>
      </c>
      <c r="AK111" s="12">
        <f>+SUMIFS('BLG1222'!$I:$I,'BLG1222'!$A:$A,'ALL 2022'!$2:$2,'BLG1222'!$D:$D,'ALL 2022'!$D:$D)</f>
        <v>0</v>
      </c>
      <c r="AL111" s="12">
        <f>+SUMIFS('BLG1222'!$I:$I,'BLG1222'!$A:$A,'ALL 2022'!$2:$2,'BLG1222'!$D:$D,'ALL 2022'!$D:$D)</f>
        <v>0</v>
      </c>
      <c r="AM111" s="12">
        <f>+SUMIFS('BLG1222'!$I:$I,'BLG1222'!$A:$A,'ALL 2022'!$2:$2,'BLG1222'!$D:$D,'ALL 2022'!$D:$D)</f>
        <v>-18229700.109999999</v>
      </c>
      <c r="AN111" s="12">
        <f>+SUMIFS('BLG1222'!$I:$I,'BLG1222'!$A:$A,'ALL 2022'!$2:$2,'BLG1222'!$D:$D,'ALL 2022'!$D:$D)</f>
        <v>0</v>
      </c>
      <c r="AO111" s="12">
        <f>+SUMIFS('BLG1222'!$I:$I,'BLG1222'!$A:$A,'ALL 2022'!$2:$2,'BLG1222'!$D:$D,'ALL 2022'!$D:$D)</f>
        <v>-2997440.09</v>
      </c>
      <c r="AP111" s="12">
        <f>+SUMIFS('BLG1222'!$I:$I,'BLG1222'!$A:$A,'ALL 2022'!$2:$2,'BLG1222'!$D:$D,'ALL 2022'!$D:$D)</f>
        <v>0</v>
      </c>
      <c r="AQ111" s="164">
        <f t="shared" si="9"/>
        <v>-545584509.17000008</v>
      </c>
      <c r="AR111" s="165">
        <f t="shared" si="10"/>
        <v>-115380.93266857706</v>
      </c>
    </row>
    <row r="112" spans="1:44" hidden="1" x14ac:dyDescent="0.25">
      <c r="A112" s="11" t="str">
        <f t="shared" si="6"/>
        <v>2</v>
      </c>
      <c r="B112" s="11" t="str">
        <f t="shared" si="7"/>
        <v>28</v>
      </c>
      <c r="C112" s="11" t="str">
        <f t="shared" si="8"/>
        <v>281</v>
      </c>
      <c r="D112" s="22">
        <v>28153000</v>
      </c>
      <c r="E112" s="196" t="s">
        <v>3229</v>
      </c>
      <c r="F112" s="81" t="s">
        <v>1993</v>
      </c>
      <c r="G112" s="12">
        <f>+SUMIFS('BLG1222'!$I:$I,'BLG1222'!$A:$A,'ALL 2022'!$2:$2,'BLG1222'!$D:$D,'ALL 2022'!$D:$D)</f>
        <v>-3810651</v>
      </c>
      <c r="H112" s="12">
        <f>+SUMIFS('BLG1222'!$I:$I,'BLG1222'!$A:$A,'ALL 2022'!$2:$2,'BLG1222'!$D:$D,'ALL 2022'!$D:$D)</f>
        <v>0</v>
      </c>
      <c r="I112" s="12">
        <f>+SUMIFS('BLG1222'!$I:$I,'BLG1222'!$A:$A,'ALL 2022'!$2:$2,'BLG1222'!$D:$D,'ALL 2022'!$D:$D)</f>
        <v>0</v>
      </c>
      <c r="J112" s="12">
        <f>+SUMIFS('BLG1222'!$I:$I,'BLG1222'!$A:$A,'ALL 2022'!$2:$2,'BLG1222'!$D:$D,'ALL 2022'!$D:$D)</f>
        <v>0</v>
      </c>
      <c r="K112" s="12">
        <f>+SUMIFS('BLG1222'!$I:$I,'BLG1222'!$A:$A,'ALL 2022'!$2:$2,'BLG1222'!$D:$D,'ALL 2022'!$D:$D)</f>
        <v>-256291274.84</v>
      </c>
      <c r="L112" s="12">
        <f>+SUMIFS('BLG1222'!$I:$I,'BLG1222'!$A:$A,'ALL 2022'!$2:$2,'BLG1222'!$D:$D,'ALL 2022'!$D:$D)</f>
        <v>0</v>
      </c>
      <c r="M112" s="12">
        <f>+SUMIFS('BLG1222'!$I:$I,'BLG1222'!$A:$A,'ALL 2022'!$2:$2,'BLG1222'!$D:$D,'ALL 2022'!$D:$D)</f>
        <v>0</v>
      </c>
      <c r="N112" s="12">
        <f>+SUMIFS('BLG1222'!$I:$I,'BLG1222'!$A:$A,'ALL 2022'!$2:$2,'BLG1222'!$D:$D,'ALL 2022'!$D:$D)</f>
        <v>0</v>
      </c>
      <c r="O112" s="12">
        <f>+SUMIFS('BLG1222'!$I:$I,'BLG1222'!$A:$A,'ALL 2022'!$2:$2,'BLG1222'!$D:$D,'ALL 2022'!$D:$D)</f>
        <v>0</v>
      </c>
      <c r="P112" s="12">
        <f>+SUMIFS('BLG1222'!$I:$I,'BLG1222'!$A:$A,'ALL 2022'!$2:$2,'BLG1222'!$D:$D,'ALL 2022'!$D:$D)</f>
        <v>0</v>
      </c>
      <c r="Q112" s="12">
        <f>+SUMIFS('BLG1222'!$I:$I,'BLG1222'!$A:$A,'ALL 2022'!$2:$2,'BLG1222'!$D:$D,'ALL 2022'!$D:$D)</f>
        <v>0</v>
      </c>
      <c r="R112" s="12">
        <f>+SUMIFS('BLG1222'!$I:$I,'BLG1222'!$A:$A,'ALL 2022'!$2:$2,'BLG1222'!$D:$D,'ALL 2022'!$D:$D)</f>
        <v>0</v>
      </c>
      <c r="S112" s="12">
        <f>+SUMIFS('BLG1222'!$I:$I,'BLG1222'!$A:$A,'ALL 2022'!$2:$2,'BLG1222'!$D:$D,'ALL 2022'!$D:$D)</f>
        <v>-2677857377.4299998</v>
      </c>
      <c r="T112" s="12">
        <f>+SUMIFS('BLG1222'!$I:$I,'BLG1222'!$A:$A,'ALL 2022'!$2:$2,'BLG1222'!$D:$D,'ALL 2022'!$D:$D)</f>
        <v>0</v>
      </c>
      <c r="U112" s="12">
        <f>+SUMIFS('BLG1222'!$I:$I,'BLG1222'!$A:$A,'ALL 2022'!$2:$2,'BLG1222'!$D:$D,'ALL 2022'!$D:$D)</f>
        <v>-418523.05</v>
      </c>
      <c r="V112" s="12">
        <f>+SUMIFS('BLG1222'!$I:$I,'BLG1222'!$A:$A,'ALL 2022'!$2:$2,'BLG1222'!$D:$D,'ALL 2022'!$D:$D)</f>
        <v>0</v>
      </c>
      <c r="W112" s="12">
        <f>+SUMIFS('BLG1222'!$I:$I,'BLG1222'!$A:$A,'ALL 2022'!$2:$2,'BLG1222'!$D:$D,'ALL 2022'!$D:$D)</f>
        <v>0</v>
      </c>
      <c r="X112" s="12">
        <f>+SUMIFS('BLG1222'!$I:$I,'BLG1222'!$A:$A,'ALL 2022'!$2:$2,'BLG1222'!$D:$D,'ALL 2022'!$D:$D)</f>
        <v>0</v>
      </c>
      <c r="Y112" s="12">
        <f>+SUMIFS('BLG1222'!$I:$I,'BLG1222'!$A:$A,'ALL 2022'!$2:$2,'BLG1222'!$D:$D,'ALL 2022'!$D:$D)</f>
        <v>0</v>
      </c>
      <c r="Z112" s="12">
        <f>+SUMIFS('BLG1222'!$I:$I,'BLG1222'!$A:$A,'ALL 2022'!$2:$2,'BLG1222'!$D:$D,'ALL 2022'!$D:$D)</f>
        <v>0</v>
      </c>
      <c r="AA112" s="12">
        <f>+SUMIFS('BLG1222'!$I:$I,'BLG1222'!$A:$A,'ALL 2022'!$2:$2,'BLG1222'!$D:$D,'ALL 2022'!$D:$D)</f>
        <v>0</v>
      </c>
      <c r="AB112" s="12">
        <f>+SUMIFS('BLG1222'!$I:$I,'BLG1222'!$A:$A,'ALL 2022'!$2:$2,'BLG1222'!$D:$D,'ALL 2022'!$D:$D)</f>
        <v>-84566789.370000005</v>
      </c>
      <c r="AC112" s="12">
        <f>+SUMIFS('BLG1222'!$I:$I,'BLG1222'!$A:$A,'ALL 2022'!$2:$2,'BLG1222'!$D:$D,'ALL 2022'!$D:$D)</f>
        <v>0</v>
      </c>
      <c r="AD112" s="12">
        <f>+SUMIFS('BLG1222'!$I:$I,'BLG1222'!$A:$A,'ALL 2022'!$2:$2,'BLG1222'!$D:$D,'ALL 2022'!$D:$D)</f>
        <v>0</v>
      </c>
      <c r="AE112" s="12">
        <f>+SUMIFS('BLG1222'!$I:$I,'BLG1222'!$A:$A,'ALL 2022'!$2:$2,'BLG1222'!$D:$D,'ALL 2022'!$D:$D)</f>
        <v>0</v>
      </c>
      <c r="AF112" s="12">
        <f>+SUMIFS('BLG1222'!$I:$I,'BLG1222'!$A:$A,'ALL 2022'!$2:$2,'BLG1222'!$D:$D,'ALL 2022'!$D:$D)</f>
        <v>0</v>
      </c>
      <c r="AG112" s="12">
        <f>+SUMIFS('BLG1222'!$I:$I,'BLG1222'!$A:$A,'ALL 2022'!$2:$2,'BLG1222'!$D:$D,'ALL 2022'!$D:$D)</f>
        <v>0</v>
      </c>
      <c r="AH112" s="12">
        <f>+SUMIFS('BLG1222'!$I:$I,'BLG1222'!$A:$A,'ALL 2022'!$2:$2,'BLG1222'!$D:$D,'ALL 2022'!$D:$D)</f>
        <v>0</v>
      </c>
      <c r="AI112" s="12">
        <f>+SUMIFS('BLG1222'!$I:$I,'BLG1222'!$A:$A,'ALL 2022'!$2:$2,'BLG1222'!$D:$D,'ALL 2022'!$D:$D)</f>
        <v>0</v>
      </c>
      <c r="AJ112" s="12">
        <f>+SUMIFS('BLG1222'!$I:$I,'BLG1222'!$A:$A,'ALL 2022'!$2:$2,'BLG1222'!$D:$D,'ALL 2022'!$D:$D)</f>
        <v>0</v>
      </c>
      <c r="AK112" s="12">
        <f>+SUMIFS('BLG1222'!$I:$I,'BLG1222'!$A:$A,'ALL 2022'!$2:$2,'BLG1222'!$D:$D,'ALL 2022'!$D:$D)</f>
        <v>0</v>
      </c>
      <c r="AL112" s="12">
        <f>+SUMIFS('BLG1222'!$I:$I,'BLG1222'!$A:$A,'ALL 2022'!$2:$2,'BLG1222'!$D:$D,'ALL 2022'!$D:$D)</f>
        <v>0</v>
      </c>
      <c r="AM112" s="12">
        <f>+SUMIFS('BLG1222'!$I:$I,'BLG1222'!$A:$A,'ALL 2022'!$2:$2,'BLG1222'!$D:$D,'ALL 2022'!$D:$D)</f>
        <v>-136205428.13999999</v>
      </c>
      <c r="AN112" s="12">
        <f>+SUMIFS('BLG1222'!$I:$I,'BLG1222'!$A:$A,'ALL 2022'!$2:$2,'BLG1222'!$D:$D,'ALL 2022'!$D:$D)</f>
        <v>0</v>
      </c>
      <c r="AO112" s="12">
        <f>+SUMIFS('BLG1222'!$I:$I,'BLG1222'!$A:$A,'ALL 2022'!$2:$2,'BLG1222'!$D:$D,'ALL 2022'!$D:$D)</f>
        <v>0</v>
      </c>
      <c r="AP112" s="12">
        <f>+SUMIFS('BLG1222'!$I:$I,'BLG1222'!$A:$A,'ALL 2022'!$2:$2,'BLG1222'!$D:$D,'ALL 2022'!$D:$D)</f>
        <v>0</v>
      </c>
      <c r="AQ112" s="164">
        <f t="shared" si="9"/>
        <v>-3159150043.8299999</v>
      </c>
      <c r="AR112" s="165">
        <f t="shared" si="10"/>
        <v>-668101.22422941495</v>
      </c>
    </row>
    <row r="113" spans="1:47" hidden="1" x14ac:dyDescent="0.25">
      <c r="A113" s="11" t="str">
        <f t="shared" si="6"/>
        <v>2</v>
      </c>
      <c r="B113" s="11" t="str">
        <f t="shared" si="7"/>
        <v>28</v>
      </c>
      <c r="C113" s="11" t="str">
        <f t="shared" si="8"/>
        <v>281</v>
      </c>
      <c r="D113" s="23">
        <v>28154000</v>
      </c>
      <c r="E113" s="196" t="s">
        <v>3229</v>
      </c>
      <c r="F113" s="24" t="s">
        <v>274</v>
      </c>
      <c r="G113" s="12">
        <f>+SUMIFS('BLG1222'!$I:$I,'BLG1222'!$A:$A,'ALL 2022'!$2:$2,'BLG1222'!$D:$D,'ALL 2022'!$D:$D)</f>
        <v>-342386723.77999997</v>
      </c>
      <c r="H113" s="12">
        <f>+SUMIFS('BLG1222'!$I:$I,'BLG1222'!$A:$A,'ALL 2022'!$2:$2,'BLG1222'!$D:$D,'ALL 2022'!$D:$D)</f>
        <v>0</v>
      </c>
      <c r="I113" s="12">
        <f>+SUMIFS('BLG1222'!$I:$I,'BLG1222'!$A:$A,'ALL 2022'!$2:$2,'BLG1222'!$D:$D,'ALL 2022'!$D:$D)</f>
        <v>-5328277437.9499998</v>
      </c>
      <c r="J113" s="12">
        <f>+SUMIFS('BLG1222'!$I:$I,'BLG1222'!$A:$A,'ALL 2022'!$2:$2,'BLG1222'!$D:$D,'ALL 2022'!$D:$D)</f>
        <v>0</v>
      </c>
      <c r="K113" s="12">
        <f>+SUMIFS('BLG1222'!$I:$I,'BLG1222'!$A:$A,'ALL 2022'!$2:$2,'BLG1222'!$D:$D,'ALL 2022'!$D:$D)</f>
        <v>0</v>
      </c>
      <c r="L113" s="12">
        <f>+SUMIFS('BLG1222'!$I:$I,'BLG1222'!$A:$A,'ALL 2022'!$2:$2,'BLG1222'!$D:$D,'ALL 2022'!$D:$D)</f>
        <v>0</v>
      </c>
      <c r="M113" s="12">
        <f>+SUMIFS('BLG1222'!$I:$I,'BLG1222'!$A:$A,'ALL 2022'!$2:$2,'BLG1222'!$D:$D,'ALL 2022'!$D:$D)</f>
        <v>-5987290942.2599993</v>
      </c>
      <c r="N113" s="12">
        <f>+SUMIFS('BLG1222'!$I:$I,'BLG1222'!$A:$A,'ALL 2022'!$2:$2,'BLG1222'!$D:$D,'ALL 2022'!$D:$D)</f>
        <v>-3570168001.8699999</v>
      </c>
      <c r="O113" s="12">
        <f>+SUMIFS('BLG1222'!$I:$I,'BLG1222'!$A:$A,'ALL 2022'!$2:$2,'BLG1222'!$D:$D,'ALL 2022'!$D:$D)</f>
        <v>0</v>
      </c>
      <c r="P113" s="12">
        <f>+SUMIFS('BLG1222'!$I:$I,'BLG1222'!$A:$A,'ALL 2022'!$2:$2,'BLG1222'!$D:$D,'ALL 2022'!$D:$D)</f>
        <v>0</v>
      </c>
      <c r="Q113" s="12">
        <f>+SUMIFS('BLG1222'!$I:$I,'BLG1222'!$A:$A,'ALL 2022'!$2:$2,'BLG1222'!$D:$D,'ALL 2022'!$D:$D)</f>
        <v>0</v>
      </c>
      <c r="R113" s="12">
        <f>+SUMIFS('BLG1222'!$I:$I,'BLG1222'!$A:$A,'ALL 2022'!$2:$2,'BLG1222'!$D:$D,'ALL 2022'!$D:$D)</f>
        <v>0</v>
      </c>
      <c r="S113" s="12">
        <f>+SUMIFS('BLG1222'!$I:$I,'BLG1222'!$A:$A,'ALL 2022'!$2:$2,'BLG1222'!$D:$D,'ALL 2022'!$D:$D)</f>
        <v>0</v>
      </c>
      <c r="T113" s="12">
        <f>+SUMIFS('BLG1222'!$I:$I,'BLG1222'!$A:$A,'ALL 2022'!$2:$2,'BLG1222'!$D:$D,'ALL 2022'!$D:$D)</f>
        <v>0</v>
      </c>
      <c r="U113" s="12">
        <f>+SUMIFS('BLG1222'!$I:$I,'BLG1222'!$A:$A,'ALL 2022'!$2:$2,'BLG1222'!$D:$D,'ALL 2022'!$D:$D)</f>
        <v>0</v>
      </c>
      <c r="V113" s="12">
        <f>+SUMIFS('BLG1222'!$I:$I,'BLG1222'!$A:$A,'ALL 2022'!$2:$2,'BLG1222'!$D:$D,'ALL 2022'!$D:$D)</f>
        <v>0</v>
      </c>
      <c r="W113" s="12">
        <f>+SUMIFS('BLG1222'!$I:$I,'BLG1222'!$A:$A,'ALL 2022'!$2:$2,'BLG1222'!$D:$D,'ALL 2022'!$D:$D)</f>
        <v>0</v>
      </c>
      <c r="X113" s="12">
        <f>+SUMIFS('BLG1222'!$I:$I,'BLG1222'!$A:$A,'ALL 2022'!$2:$2,'BLG1222'!$D:$D,'ALL 2022'!$D:$D)</f>
        <v>0</v>
      </c>
      <c r="Y113" s="12">
        <f>+SUMIFS('BLG1222'!$I:$I,'BLG1222'!$A:$A,'ALL 2022'!$2:$2,'BLG1222'!$D:$D,'ALL 2022'!$D:$D)</f>
        <v>0</v>
      </c>
      <c r="Z113" s="12">
        <f>+SUMIFS('BLG1222'!$I:$I,'BLG1222'!$A:$A,'ALL 2022'!$2:$2,'BLG1222'!$D:$D,'ALL 2022'!$D:$D)</f>
        <v>0</v>
      </c>
      <c r="AA113" s="12">
        <f>+SUMIFS('BLG1222'!$I:$I,'BLG1222'!$A:$A,'ALL 2022'!$2:$2,'BLG1222'!$D:$D,'ALL 2022'!$D:$D)</f>
        <v>0</v>
      </c>
      <c r="AB113" s="12">
        <f>+SUMIFS('BLG1222'!$I:$I,'BLG1222'!$A:$A,'ALL 2022'!$2:$2,'BLG1222'!$D:$D,'ALL 2022'!$D:$D)</f>
        <v>-128720458.12</v>
      </c>
      <c r="AC113" s="12">
        <f>+SUMIFS('BLG1222'!$I:$I,'BLG1222'!$A:$A,'ALL 2022'!$2:$2,'BLG1222'!$D:$D,'ALL 2022'!$D:$D)</f>
        <v>0</v>
      </c>
      <c r="AD113" s="12">
        <f>+SUMIFS('BLG1222'!$I:$I,'BLG1222'!$A:$A,'ALL 2022'!$2:$2,'BLG1222'!$D:$D,'ALL 2022'!$D:$D)</f>
        <v>0</v>
      </c>
      <c r="AE113" s="12">
        <f>+SUMIFS('BLG1222'!$I:$I,'BLG1222'!$A:$A,'ALL 2022'!$2:$2,'BLG1222'!$D:$D,'ALL 2022'!$D:$D)</f>
        <v>0</v>
      </c>
      <c r="AF113" s="12">
        <f>+SUMIFS('BLG1222'!$I:$I,'BLG1222'!$A:$A,'ALL 2022'!$2:$2,'BLG1222'!$D:$D,'ALL 2022'!$D:$D)</f>
        <v>0</v>
      </c>
      <c r="AG113" s="12">
        <f>+SUMIFS('BLG1222'!$I:$I,'BLG1222'!$A:$A,'ALL 2022'!$2:$2,'BLG1222'!$D:$D,'ALL 2022'!$D:$D)</f>
        <v>0</v>
      </c>
      <c r="AH113" s="12">
        <f>+SUMIFS('BLG1222'!$I:$I,'BLG1222'!$A:$A,'ALL 2022'!$2:$2,'BLG1222'!$D:$D,'ALL 2022'!$D:$D)</f>
        <v>0</v>
      </c>
      <c r="AI113" s="12">
        <f>+SUMIFS('BLG1222'!$I:$I,'BLG1222'!$A:$A,'ALL 2022'!$2:$2,'BLG1222'!$D:$D,'ALL 2022'!$D:$D)</f>
        <v>0</v>
      </c>
      <c r="AJ113" s="12">
        <f>+SUMIFS('BLG1222'!$I:$I,'BLG1222'!$A:$A,'ALL 2022'!$2:$2,'BLG1222'!$D:$D,'ALL 2022'!$D:$D)</f>
        <v>0</v>
      </c>
      <c r="AK113" s="12">
        <f>+SUMIFS('BLG1222'!$I:$I,'BLG1222'!$A:$A,'ALL 2022'!$2:$2,'BLG1222'!$D:$D,'ALL 2022'!$D:$D)</f>
        <v>0</v>
      </c>
      <c r="AL113" s="12">
        <f>+SUMIFS('BLG1222'!$I:$I,'BLG1222'!$A:$A,'ALL 2022'!$2:$2,'BLG1222'!$D:$D,'ALL 2022'!$D:$D)</f>
        <v>0</v>
      </c>
      <c r="AM113" s="12">
        <f>+SUMIFS('BLG1222'!$I:$I,'BLG1222'!$A:$A,'ALL 2022'!$2:$2,'BLG1222'!$D:$D,'ALL 2022'!$D:$D)</f>
        <v>0</v>
      </c>
      <c r="AN113" s="12">
        <f>+SUMIFS('BLG1222'!$I:$I,'BLG1222'!$A:$A,'ALL 2022'!$2:$2,'BLG1222'!$D:$D,'ALL 2022'!$D:$D)</f>
        <v>0</v>
      </c>
      <c r="AO113" s="12">
        <f>+SUMIFS('BLG1222'!$I:$I,'BLG1222'!$A:$A,'ALL 2022'!$2:$2,'BLG1222'!$D:$D,'ALL 2022'!$D:$D)</f>
        <v>0</v>
      </c>
      <c r="AP113" s="12">
        <f>+SUMIFS('BLG1222'!$I:$I,'BLG1222'!$A:$A,'ALL 2022'!$2:$2,'BLG1222'!$D:$D,'ALL 2022'!$D:$D)</f>
        <v>0</v>
      </c>
      <c r="AQ113" s="164">
        <f t="shared" si="9"/>
        <v>-15356843563.979998</v>
      </c>
      <c r="AR113" s="165">
        <f t="shared" si="10"/>
        <v>-3247685.5619545099</v>
      </c>
    </row>
    <row r="114" spans="1:47" hidden="1" x14ac:dyDescent="0.25">
      <c r="A114" s="11" t="str">
        <f t="shared" si="6"/>
        <v>2</v>
      </c>
      <c r="B114" s="11" t="str">
        <f t="shared" si="7"/>
        <v>28</v>
      </c>
      <c r="C114" s="11" t="str">
        <f t="shared" si="8"/>
        <v>281</v>
      </c>
      <c r="D114" s="22">
        <v>28155000</v>
      </c>
      <c r="E114" s="196" t="s">
        <v>3229</v>
      </c>
      <c r="F114" s="81" t="s">
        <v>1994</v>
      </c>
      <c r="G114" s="12">
        <f>+SUMIFS('BLG1222'!$I:$I,'BLG1222'!$A:$A,'ALL 2022'!$2:$2,'BLG1222'!$D:$D,'ALL 2022'!$D:$D)</f>
        <v>0</v>
      </c>
      <c r="H114" s="12">
        <f>+SUMIFS('BLG1222'!$I:$I,'BLG1222'!$A:$A,'ALL 2022'!$2:$2,'BLG1222'!$D:$D,'ALL 2022'!$D:$D)</f>
        <v>0</v>
      </c>
      <c r="I114" s="12">
        <f>+SUMIFS('BLG1222'!$I:$I,'BLG1222'!$A:$A,'ALL 2022'!$2:$2,'BLG1222'!$D:$D,'ALL 2022'!$D:$D)</f>
        <v>0</v>
      </c>
      <c r="J114" s="12">
        <f>+SUMIFS('BLG1222'!$I:$I,'BLG1222'!$A:$A,'ALL 2022'!$2:$2,'BLG1222'!$D:$D,'ALL 2022'!$D:$D)</f>
        <v>0</v>
      </c>
      <c r="K114" s="12">
        <f>+SUMIFS('BLG1222'!$I:$I,'BLG1222'!$A:$A,'ALL 2022'!$2:$2,'BLG1222'!$D:$D,'ALL 2022'!$D:$D)</f>
        <v>0</v>
      </c>
      <c r="L114" s="12">
        <f>+SUMIFS('BLG1222'!$I:$I,'BLG1222'!$A:$A,'ALL 2022'!$2:$2,'BLG1222'!$D:$D,'ALL 2022'!$D:$D)</f>
        <v>-2130100927.3800001</v>
      </c>
      <c r="M114" s="12">
        <f>+SUMIFS('BLG1222'!$I:$I,'BLG1222'!$A:$A,'ALL 2022'!$2:$2,'BLG1222'!$D:$D,'ALL 2022'!$D:$D)</f>
        <v>0</v>
      </c>
      <c r="N114" s="12">
        <f>+SUMIFS('BLG1222'!$I:$I,'BLG1222'!$A:$A,'ALL 2022'!$2:$2,'BLG1222'!$D:$D,'ALL 2022'!$D:$D)</f>
        <v>-410785480.22000003</v>
      </c>
      <c r="O114" s="12">
        <f>+SUMIFS('BLG1222'!$I:$I,'BLG1222'!$A:$A,'ALL 2022'!$2:$2,'BLG1222'!$D:$D,'ALL 2022'!$D:$D)</f>
        <v>0</v>
      </c>
      <c r="P114" s="12">
        <f>+SUMIFS('BLG1222'!$I:$I,'BLG1222'!$A:$A,'ALL 2022'!$2:$2,'BLG1222'!$D:$D,'ALL 2022'!$D:$D)</f>
        <v>0</v>
      </c>
      <c r="Q114" s="12">
        <f>+SUMIFS('BLG1222'!$I:$I,'BLG1222'!$A:$A,'ALL 2022'!$2:$2,'BLG1222'!$D:$D,'ALL 2022'!$D:$D)</f>
        <v>0</v>
      </c>
      <c r="R114" s="12">
        <f>+SUMIFS('BLG1222'!$I:$I,'BLG1222'!$A:$A,'ALL 2022'!$2:$2,'BLG1222'!$D:$D,'ALL 2022'!$D:$D)</f>
        <v>0</v>
      </c>
      <c r="S114" s="12">
        <f>+SUMIFS('BLG1222'!$I:$I,'BLG1222'!$A:$A,'ALL 2022'!$2:$2,'BLG1222'!$D:$D,'ALL 2022'!$D:$D)</f>
        <v>0</v>
      </c>
      <c r="T114" s="12">
        <f>+SUMIFS('BLG1222'!$I:$I,'BLG1222'!$A:$A,'ALL 2022'!$2:$2,'BLG1222'!$D:$D,'ALL 2022'!$D:$D)</f>
        <v>0</v>
      </c>
      <c r="U114" s="12">
        <f>+SUMIFS('BLG1222'!$I:$I,'BLG1222'!$A:$A,'ALL 2022'!$2:$2,'BLG1222'!$D:$D,'ALL 2022'!$D:$D)</f>
        <v>0</v>
      </c>
      <c r="V114" s="12">
        <f>+SUMIFS('BLG1222'!$I:$I,'BLG1222'!$A:$A,'ALL 2022'!$2:$2,'BLG1222'!$D:$D,'ALL 2022'!$D:$D)</f>
        <v>0</v>
      </c>
      <c r="W114" s="12">
        <f>+SUMIFS('BLG1222'!$I:$I,'BLG1222'!$A:$A,'ALL 2022'!$2:$2,'BLG1222'!$D:$D,'ALL 2022'!$D:$D)</f>
        <v>0</v>
      </c>
      <c r="X114" s="12">
        <f>+SUMIFS('BLG1222'!$I:$I,'BLG1222'!$A:$A,'ALL 2022'!$2:$2,'BLG1222'!$D:$D,'ALL 2022'!$D:$D)</f>
        <v>0</v>
      </c>
      <c r="Y114" s="12">
        <f>+SUMIFS('BLG1222'!$I:$I,'BLG1222'!$A:$A,'ALL 2022'!$2:$2,'BLG1222'!$D:$D,'ALL 2022'!$D:$D)</f>
        <v>0</v>
      </c>
      <c r="Z114" s="12">
        <f>+SUMIFS('BLG1222'!$I:$I,'BLG1222'!$A:$A,'ALL 2022'!$2:$2,'BLG1222'!$D:$D,'ALL 2022'!$D:$D)</f>
        <v>0</v>
      </c>
      <c r="AA114" s="12">
        <f>+SUMIFS('BLG1222'!$I:$I,'BLG1222'!$A:$A,'ALL 2022'!$2:$2,'BLG1222'!$D:$D,'ALL 2022'!$D:$D)</f>
        <v>-147593457.15000001</v>
      </c>
      <c r="AB114" s="12">
        <f>+SUMIFS('BLG1222'!$I:$I,'BLG1222'!$A:$A,'ALL 2022'!$2:$2,'BLG1222'!$D:$D,'ALL 2022'!$D:$D)</f>
        <v>-151442326.59999999</v>
      </c>
      <c r="AC114" s="12">
        <f>+SUMIFS('BLG1222'!$I:$I,'BLG1222'!$A:$A,'ALL 2022'!$2:$2,'BLG1222'!$D:$D,'ALL 2022'!$D:$D)</f>
        <v>0</v>
      </c>
      <c r="AD114" s="12">
        <f>+SUMIFS('BLG1222'!$I:$I,'BLG1222'!$A:$A,'ALL 2022'!$2:$2,'BLG1222'!$D:$D,'ALL 2022'!$D:$D)</f>
        <v>0</v>
      </c>
      <c r="AE114" s="12">
        <f>+SUMIFS('BLG1222'!$I:$I,'BLG1222'!$A:$A,'ALL 2022'!$2:$2,'BLG1222'!$D:$D,'ALL 2022'!$D:$D)</f>
        <v>0</v>
      </c>
      <c r="AF114" s="12">
        <f>+SUMIFS('BLG1222'!$I:$I,'BLG1222'!$A:$A,'ALL 2022'!$2:$2,'BLG1222'!$D:$D,'ALL 2022'!$D:$D)</f>
        <v>0</v>
      </c>
      <c r="AG114" s="12">
        <f>+SUMIFS('BLG1222'!$I:$I,'BLG1222'!$A:$A,'ALL 2022'!$2:$2,'BLG1222'!$D:$D,'ALL 2022'!$D:$D)</f>
        <v>0</v>
      </c>
      <c r="AH114" s="12">
        <f>+SUMIFS('BLG1222'!$I:$I,'BLG1222'!$A:$A,'ALL 2022'!$2:$2,'BLG1222'!$D:$D,'ALL 2022'!$D:$D)</f>
        <v>0</v>
      </c>
      <c r="AI114" s="12">
        <f>+SUMIFS('BLG1222'!$I:$I,'BLG1222'!$A:$A,'ALL 2022'!$2:$2,'BLG1222'!$D:$D,'ALL 2022'!$D:$D)</f>
        <v>0</v>
      </c>
      <c r="AJ114" s="12">
        <f>+SUMIFS('BLG1222'!$I:$I,'BLG1222'!$A:$A,'ALL 2022'!$2:$2,'BLG1222'!$D:$D,'ALL 2022'!$D:$D)</f>
        <v>0</v>
      </c>
      <c r="AK114" s="12">
        <f>+SUMIFS('BLG1222'!$I:$I,'BLG1222'!$A:$A,'ALL 2022'!$2:$2,'BLG1222'!$D:$D,'ALL 2022'!$D:$D)</f>
        <v>0</v>
      </c>
      <c r="AL114" s="12">
        <f>+SUMIFS('BLG1222'!$I:$I,'BLG1222'!$A:$A,'ALL 2022'!$2:$2,'BLG1222'!$D:$D,'ALL 2022'!$D:$D)</f>
        <v>0</v>
      </c>
      <c r="AM114" s="12">
        <f>+SUMIFS('BLG1222'!$I:$I,'BLG1222'!$A:$A,'ALL 2022'!$2:$2,'BLG1222'!$D:$D,'ALL 2022'!$D:$D)</f>
        <v>0</v>
      </c>
      <c r="AN114" s="12">
        <f>+SUMIFS('BLG1222'!$I:$I,'BLG1222'!$A:$A,'ALL 2022'!$2:$2,'BLG1222'!$D:$D,'ALL 2022'!$D:$D)</f>
        <v>-792209.4</v>
      </c>
      <c r="AO114" s="12">
        <f>+SUMIFS('BLG1222'!$I:$I,'BLG1222'!$A:$A,'ALL 2022'!$2:$2,'BLG1222'!$D:$D,'ALL 2022'!$D:$D)</f>
        <v>0</v>
      </c>
      <c r="AP114" s="12">
        <f>+SUMIFS('BLG1222'!$I:$I,'BLG1222'!$A:$A,'ALL 2022'!$2:$2,'BLG1222'!$D:$D,'ALL 2022'!$D:$D)</f>
        <v>-4001670</v>
      </c>
      <c r="AQ114" s="164">
        <f t="shared" si="9"/>
        <v>-2844716070.7500005</v>
      </c>
      <c r="AR114" s="165">
        <f t="shared" si="10"/>
        <v>-601604.31226274453</v>
      </c>
    </row>
    <row r="115" spans="1:47" hidden="1" x14ac:dyDescent="0.25">
      <c r="A115" s="11" t="str">
        <f t="shared" si="6"/>
        <v>2</v>
      </c>
      <c r="B115" s="11" t="str">
        <f t="shared" si="7"/>
        <v>28</v>
      </c>
      <c r="C115" s="11" t="str">
        <f t="shared" si="8"/>
        <v>281</v>
      </c>
      <c r="D115" s="23">
        <v>28156000</v>
      </c>
      <c r="E115" s="119" t="s">
        <v>3338</v>
      </c>
      <c r="F115" s="24" t="s">
        <v>1995</v>
      </c>
      <c r="G115" s="12">
        <f>+SUMIFS('BLG1222'!$I:$I,'BLG1222'!$A:$A,'ALL 2022'!$2:$2,'BLG1222'!$D:$D,'ALL 2022'!$D:$D)</f>
        <v>0</v>
      </c>
      <c r="H115" s="12">
        <f>+SUMIFS('BLG1222'!$I:$I,'BLG1222'!$A:$A,'ALL 2022'!$2:$2,'BLG1222'!$D:$D,'ALL 2022'!$D:$D)</f>
        <v>0</v>
      </c>
      <c r="I115" s="12">
        <f>+SUMIFS('BLG1222'!$I:$I,'BLG1222'!$A:$A,'ALL 2022'!$2:$2,'BLG1222'!$D:$D,'ALL 2022'!$D:$D)</f>
        <v>0</v>
      </c>
      <c r="J115" s="12">
        <f>+SUMIFS('BLG1222'!$I:$I,'BLG1222'!$A:$A,'ALL 2022'!$2:$2,'BLG1222'!$D:$D,'ALL 2022'!$D:$D)</f>
        <v>0</v>
      </c>
      <c r="K115" s="12">
        <f>+SUMIFS('BLG1222'!$I:$I,'BLG1222'!$A:$A,'ALL 2022'!$2:$2,'BLG1222'!$D:$D,'ALL 2022'!$D:$D)</f>
        <v>0</v>
      </c>
      <c r="L115" s="12">
        <f>+SUMIFS('BLG1222'!$I:$I,'BLG1222'!$A:$A,'ALL 2022'!$2:$2,'BLG1222'!$D:$D,'ALL 2022'!$D:$D)</f>
        <v>0</v>
      </c>
      <c r="M115" s="12">
        <f>+SUMIFS('BLG1222'!$I:$I,'BLG1222'!$A:$A,'ALL 2022'!$2:$2,'BLG1222'!$D:$D,'ALL 2022'!$D:$D)</f>
        <v>-1064320107.84</v>
      </c>
      <c r="N115" s="12">
        <f>+SUMIFS('BLG1222'!$I:$I,'BLG1222'!$A:$A,'ALL 2022'!$2:$2,'BLG1222'!$D:$D,'ALL 2022'!$D:$D)</f>
        <v>0</v>
      </c>
      <c r="O115" s="12">
        <f>+SUMIFS('BLG1222'!$I:$I,'BLG1222'!$A:$A,'ALL 2022'!$2:$2,'BLG1222'!$D:$D,'ALL 2022'!$D:$D)</f>
        <v>0</v>
      </c>
      <c r="P115" s="12">
        <f>+SUMIFS('BLG1222'!$I:$I,'BLG1222'!$A:$A,'ALL 2022'!$2:$2,'BLG1222'!$D:$D,'ALL 2022'!$D:$D)</f>
        <v>0</v>
      </c>
      <c r="Q115" s="12">
        <f>+SUMIFS('BLG1222'!$I:$I,'BLG1222'!$A:$A,'ALL 2022'!$2:$2,'BLG1222'!$D:$D,'ALL 2022'!$D:$D)</f>
        <v>0</v>
      </c>
      <c r="R115" s="12">
        <f>+SUMIFS('BLG1222'!$I:$I,'BLG1222'!$A:$A,'ALL 2022'!$2:$2,'BLG1222'!$D:$D,'ALL 2022'!$D:$D)</f>
        <v>0</v>
      </c>
      <c r="S115" s="12">
        <f>+SUMIFS('BLG1222'!$I:$I,'BLG1222'!$A:$A,'ALL 2022'!$2:$2,'BLG1222'!$D:$D,'ALL 2022'!$D:$D)</f>
        <v>0</v>
      </c>
      <c r="T115" s="12">
        <f>+SUMIFS('BLG1222'!$I:$I,'BLG1222'!$A:$A,'ALL 2022'!$2:$2,'BLG1222'!$D:$D,'ALL 2022'!$D:$D)</f>
        <v>0</v>
      </c>
      <c r="U115" s="12">
        <f>+SUMIFS('BLG1222'!$I:$I,'BLG1222'!$A:$A,'ALL 2022'!$2:$2,'BLG1222'!$D:$D,'ALL 2022'!$D:$D)</f>
        <v>0</v>
      </c>
      <c r="V115" s="12">
        <f>+SUMIFS('BLG1222'!$I:$I,'BLG1222'!$A:$A,'ALL 2022'!$2:$2,'BLG1222'!$D:$D,'ALL 2022'!$D:$D)</f>
        <v>0</v>
      </c>
      <c r="W115" s="12">
        <f>+SUMIFS('BLG1222'!$I:$I,'BLG1222'!$A:$A,'ALL 2022'!$2:$2,'BLG1222'!$D:$D,'ALL 2022'!$D:$D)</f>
        <v>0</v>
      </c>
      <c r="X115" s="12">
        <f>+SUMIFS('BLG1222'!$I:$I,'BLG1222'!$A:$A,'ALL 2022'!$2:$2,'BLG1222'!$D:$D,'ALL 2022'!$D:$D)</f>
        <v>0</v>
      </c>
      <c r="Y115" s="12">
        <f>+SUMIFS('BLG1222'!$I:$I,'BLG1222'!$A:$A,'ALL 2022'!$2:$2,'BLG1222'!$D:$D,'ALL 2022'!$D:$D)</f>
        <v>0</v>
      </c>
      <c r="Z115" s="12">
        <f>+SUMIFS('BLG1222'!$I:$I,'BLG1222'!$A:$A,'ALL 2022'!$2:$2,'BLG1222'!$D:$D,'ALL 2022'!$D:$D)</f>
        <v>0</v>
      </c>
      <c r="AA115" s="12">
        <f>+SUMIFS('BLG1222'!$I:$I,'BLG1222'!$A:$A,'ALL 2022'!$2:$2,'BLG1222'!$D:$D,'ALL 2022'!$D:$D)</f>
        <v>0</v>
      </c>
      <c r="AB115" s="12">
        <f>+SUMIFS('BLG1222'!$I:$I,'BLG1222'!$A:$A,'ALL 2022'!$2:$2,'BLG1222'!$D:$D,'ALL 2022'!$D:$D)</f>
        <v>0</v>
      </c>
      <c r="AC115" s="12">
        <f>+SUMIFS('BLG1222'!$I:$I,'BLG1222'!$A:$A,'ALL 2022'!$2:$2,'BLG1222'!$D:$D,'ALL 2022'!$D:$D)</f>
        <v>0</v>
      </c>
      <c r="AD115" s="12">
        <f>+SUMIFS('BLG1222'!$I:$I,'BLG1222'!$A:$A,'ALL 2022'!$2:$2,'BLG1222'!$D:$D,'ALL 2022'!$D:$D)</f>
        <v>0</v>
      </c>
      <c r="AE115" s="12">
        <f>+SUMIFS('BLG1222'!$I:$I,'BLG1222'!$A:$A,'ALL 2022'!$2:$2,'BLG1222'!$D:$D,'ALL 2022'!$D:$D)</f>
        <v>0</v>
      </c>
      <c r="AF115" s="12">
        <f>+SUMIFS('BLG1222'!$I:$I,'BLG1222'!$A:$A,'ALL 2022'!$2:$2,'BLG1222'!$D:$D,'ALL 2022'!$D:$D)</f>
        <v>0</v>
      </c>
      <c r="AG115" s="12">
        <f>+SUMIFS('BLG1222'!$I:$I,'BLG1222'!$A:$A,'ALL 2022'!$2:$2,'BLG1222'!$D:$D,'ALL 2022'!$D:$D)</f>
        <v>0</v>
      </c>
      <c r="AH115" s="12">
        <f>+SUMIFS('BLG1222'!$I:$I,'BLG1222'!$A:$A,'ALL 2022'!$2:$2,'BLG1222'!$D:$D,'ALL 2022'!$D:$D)</f>
        <v>0</v>
      </c>
      <c r="AI115" s="12">
        <f>+SUMIFS('BLG1222'!$I:$I,'BLG1222'!$A:$A,'ALL 2022'!$2:$2,'BLG1222'!$D:$D,'ALL 2022'!$D:$D)</f>
        <v>0</v>
      </c>
      <c r="AJ115" s="12">
        <f>+SUMIFS('BLG1222'!$I:$I,'BLG1222'!$A:$A,'ALL 2022'!$2:$2,'BLG1222'!$D:$D,'ALL 2022'!$D:$D)</f>
        <v>0</v>
      </c>
      <c r="AK115" s="12">
        <f>+SUMIFS('BLG1222'!$I:$I,'BLG1222'!$A:$A,'ALL 2022'!$2:$2,'BLG1222'!$D:$D,'ALL 2022'!$D:$D)</f>
        <v>0</v>
      </c>
      <c r="AL115" s="12">
        <f>+SUMIFS('BLG1222'!$I:$I,'BLG1222'!$A:$A,'ALL 2022'!$2:$2,'BLG1222'!$D:$D,'ALL 2022'!$D:$D)</f>
        <v>0</v>
      </c>
      <c r="AM115" s="12">
        <f>+SUMIFS('BLG1222'!$I:$I,'BLG1222'!$A:$A,'ALL 2022'!$2:$2,'BLG1222'!$D:$D,'ALL 2022'!$D:$D)</f>
        <v>0</v>
      </c>
      <c r="AN115" s="12">
        <f>+SUMIFS('BLG1222'!$I:$I,'BLG1222'!$A:$A,'ALL 2022'!$2:$2,'BLG1222'!$D:$D,'ALL 2022'!$D:$D)</f>
        <v>0</v>
      </c>
      <c r="AO115" s="12">
        <f>+SUMIFS('BLG1222'!$I:$I,'BLG1222'!$A:$A,'ALL 2022'!$2:$2,'BLG1222'!$D:$D,'ALL 2022'!$D:$D)</f>
        <v>0</v>
      </c>
      <c r="AP115" s="12">
        <f>+SUMIFS('BLG1222'!$I:$I,'BLG1222'!$A:$A,'ALL 2022'!$2:$2,'BLG1222'!$D:$D,'ALL 2022'!$D:$D)</f>
        <v>0</v>
      </c>
      <c r="AQ115" s="164">
        <f t="shared" si="9"/>
        <v>-1064320107.84</v>
      </c>
      <c r="AR115" s="165">
        <f t="shared" si="10"/>
        <v>-225083.82227955715</v>
      </c>
    </row>
    <row r="116" spans="1:47" hidden="1" x14ac:dyDescent="0.25">
      <c r="A116" s="11" t="str">
        <f t="shared" si="6"/>
        <v>2</v>
      </c>
      <c r="B116" s="11" t="str">
        <f t="shared" si="7"/>
        <v>28</v>
      </c>
      <c r="C116" s="11" t="str">
        <f t="shared" si="8"/>
        <v>281</v>
      </c>
      <c r="D116" s="23">
        <v>28157000</v>
      </c>
      <c r="E116" s="196" t="s">
        <v>3227</v>
      </c>
      <c r="F116" s="24" t="s">
        <v>2425</v>
      </c>
      <c r="G116" s="12">
        <f>+SUMIFS('BLG1222'!$I:$I,'BLG1222'!$A:$A,'ALL 2022'!$2:$2,'BLG1222'!$D:$D,'ALL 2022'!$D:$D)</f>
        <v>0</v>
      </c>
      <c r="H116" s="12">
        <f>+SUMIFS('BLG1222'!$I:$I,'BLG1222'!$A:$A,'ALL 2022'!$2:$2,'BLG1222'!$D:$D,'ALL 2022'!$D:$D)</f>
        <v>0</v>
      </c>
      <c r="I116" s="12">
        <f>+SUMIFS('BLG1222'!$I:$I,'BLG1222'!$A:$A,'ALL 2022'!$2:$2,'BLG1222'!$D:$D,'ALL 2022'!$D:$D)</f>
        <v>-31796146.43</v>
      </c>
      <c r="J116" s="12">
        <f>+SUMIFS('BLG1222'!$I:$I,'BLG1222'!$A:$A,'ALL 2022'!$2:$2,'BLG1222'!$D:$D,'ALL 2022'!$D:$D)</f>
        <v>0</v>
      </c>
      <c r="K116" s="12">
        <f>+SUMIFS('BLG1222'!$I:$I,'BLG1222'!$A:$A,'ALL 2022'!$2:$2,'BLG1222'!$D:$D,'ALL 2022'!$D:$D)</f>
        <v>0</v>
      </c>
      <c r="L116" s="12">
        <f>+SUMIFS('BLG1222'!$I:$I,'BLG1222'!$A:$A,'ALL 2022'!$2:$2,'BLG1222'!$D:$D,'ALL 2022'!$D:$D)</f>
        <v>0</v>
      </c>
      <c r="M116" s="12">
        <f>+SUMIFS('BLG1222'!$I:$I,'BLG1222'!$A:$A,'ALL 2022'!$2:$2,'BLG1222'!$D:$D,'ALL 2022'!$D:$D)</f>
        <v>-3334715224.3499999</v>
      </c>
      <c r="N116" s="12">
        <f>+SUMIFS('BLG1222'!$I:$I,'BLG1222'!$A:$A,'ALL 2022'!$2:$2,'BLG1222'!$D:$D,'ALL 2022'!$D:$D)</f>
        <v>0</v>
      </c>
      <c r="O116" s="12">
        <f>+SUMIFS('BLG1222'!$I:$I,'BLG1222'!$A:$A,'ALL 2022'!$2:$2,'BLG1222'!$D:$D,'ALL 2022'!$D:$D)</f>
        <v>0</v>
      </c>
      <c r="P116" s="12">
        <f>+SUMIFS('BLG1222'!$I:$I,'BLG1222'!$A:$A,'ALL 2022'!$2:$2,'BLG1222'!$D:$D,'ALL 2022'!$D:$D)</f>
        <v>0</v>
      </c>
      <c r="Q116" s="12">
        <f>+SUMIFS('BLG1222'!$I:$I,'BLG1222'!$A:$A,'ALL 2022'!$2:$2,'BLG1222'!$D:$D,'ALL 2022'!$D:$D)</f>
        <v>0</v>
      </c>
      <c r="R116" s="12">
        <f>+SUMIFS('BLG1222'!$I:$I,'BLG1222'!$A:$A,'ALL 2022'!$2:$2,'BLG1222'!$D:$D,'ALL 2022'!$D:$D)</f>
        <v>0</v>
      </c>
      <c r="S116" s="12">
        <f>+SUMIFS('BLG1222'!$I:$I,'BLG1222'!$A:$A,'ALL 2022'!$2:$2,'BLG1222'!$D:$D,'ALL 2022'!$D:$D)</f>
        <v>0</v>
      </c>
      <c r="T116" s="12">
        <f>+SUMIFS('BLG1222'!$I:$I,'BLG1222'!$A:$A,'ALL 2022'!$2:$2,'BLG1222'!$D:$D,'ALL 2022'!$D:$D)</f>
        <v>0</v>
      </c>
      <c r="U116" s="12">
        <f>+SUMIFS('BLG1222'!$I:$I,'BLG1222'!$A:$A,'ALL 2022'!$2:$2,'BLG1222'!$D:$D,'ALL 2022'!$D:$D)</f>
        <v>0</v>
      </c>
      <c r="V116" s="12">
        <f>+SUMIFS('BLG1222'!$I:$I,'BLG1222'!$A:$A,'ALL 2022'!$2:$2,'BLG1222'!$D:$D,'ALL 2022'!$D:$D)</f>
        <v>0</v>
      </c>
      <c r="W116" s="12">
        <f>+SUMIFS('BLG1222'!$I:$I,'BLG1222'!$A:$A,'ALL 2022'!$2:$2,'BLG1222'!$D:$D,'ALL 2022'!$D:$D)</f>
        <v>0</v>
      </c>
      <c r="X116" s="12">
        <f>+SUMIFS('BLG1222'!$I:$I,'BLG1222'!$A:$A,'ALL 2022'!$2:$2,'BLG1222'!$D:$D,'ALL 2022'!$D:$D)</f>
        <v>0</v>
      </c>
      <c r="Y116" s="12">
        <f>+SUMIFS('BLG1222'!$I:$I,'BLG1222'!$A:$A,'ALL 2022'!$2:$2,'BLG1222'!$D:$D,'ALL 2022'!$D:$D)</f>
        <v>0</v>
      </c>
      <c r="Z116" s="12">
        <f>+SUMIFS('BLG1222'!$I:$I,'BLG1222'!$A:$A,'ALL 2022'!$2:$2,'BLG1222'!$D:$D,'ALL 2022'!$D:$D)</f>
        <v>0</v>
      </c>
      <c r="AA116" s="12">
        <f>+SUMIFS('BLG1222'!$I:$I,'BLG1222'!$A:$A,'ALL 2022'!$2:$2,'BLG1222'!$D:$D,'ALL 2022'!$D:$D)</f>
        <v>-195343388.28</v>
      </c>
      <c r="AB116" s="12">
        <f>+SUMIFS('BLG1222'!$I:$I,'BLG1222'!$A:$A,'ALL 2022'!$2:$2,'BLG1222'!$D:$D,'ALL 2022'!$D:$D)</f>
        <v>0</v>
      </c>
      <c r="AC116" s="12">
        <f>+SUMIFS('BLG1222'!$I:$I,'BLG1222'!$A:$A,'ALL 2022'!$2:$2,'BLG1222'!$D:$D,'ALL 2022'!$D:$D)</f>
        <v>0</v>
      </c>
      <c r="AD116" s="12">
        <f>+SUMIFS('BLG1222'!$I:$I,'BLG1222'!$A:$A,'ALL 2022'!$2:$2,'BLG1222'!$D:$D,'ALL 2022'!$D:$D)</f>
        <v>0</v>
      </c>
      <c r="AE116" s="12">
        <f>+SUMIFS('BLG1222'!$I:$I,'BLG1222'!$A:$A,'ALL 2022'!$2:$2,'BLG1222'!$D:$D,'ALL 2022'!$D:$D)</f>
        <v>0</v>
      </c>
      <c r="AF116" s="12">
        <f>+SUMIFS('BLG1222'!$I:$I,'BLG1222'!$A:$A,'ALL 2022'!$2:$2,'BLG1222'!$D:$D,'ALL 2022'!$D:$D)</f>
        <v>0</v>
      </c>
      <c r="AG116" s="12">
        <f>+SUMIFS('BLG1222'!$I:$I,'BLG1222'!$A:$A,'ALL 2022'!$2:$2,'BLG1222'!$D:$D,'ALL 2022'!$D:$D)</f>
        <v>0</v>
      </c>
      <c r="AH116" s="12">
        <f>+SUMIFS('BLG1222'!$I:$I,'BLG1222'!$A:$A,'ALL 2022'!$2:$2,'BLG1222'!$D:$D,'ALL 2022'!$D:$D)</f>
        <v>0</v>
      </c>
      <c r="AI116" s="12">
        <f>+SUMIFS('BLG1222'!$I:$I,'BLG1222'!$A:$A,'ALL 2022'!$2:$2,'BLG1222'!$D:$D,'ALL 2022'!$D:$D)</f>
        <v>0</v>
      </c>
      <c r="AJ116" s="12">
        <f>+SUMIFS('BLG1222'!$I:$I,'BLG1222'!$A:$A,'ALL 2022'!$2:$2,'BLG1222'!$D:$D,'ALL 2022'!$D:$D)</f>
        <v>0</v>
      </c>
      <c r="AK116" s="12">
        <f>+SUMIFS('BLG1222'!$I:$I,'BLG1222'!$A:$A,'ALL 2022'!$2:$2,'BLG1222'!$D:$D,'ALL 2022'!$D:$D)</f>
        <v>0</v>
      </c>
      <c r="AL116" s="12">
        <f>+SUMIFS('BLG1222'!$I:$I,'BLG1222'!$A:$A,'ALL 2022'!$2:$2,'BLG1222'!$D:$D,'ALL 2022'!$D:$D)</f>
        <v>0</v>
      </c>
      <c r="AM116" s="12">
        <f>+SUMIFS('BLG1222'!$I:$I,'BLG1222'!$A:$A,'ALL 2022'!$2:$2,'BLG1222'!$D:$D,'ALL 2022'!$D:$D)</f>
        <v>0</v>
      </c>
      <c r="AN116" s="12">
        <f>+SUMIFS('BLG1222'!$I:$I,'BLG1222'!$A:$A,'ALL 2022'!$2:$2,'BLG1222'!$D:$D,'ALL 2022'!$D:$D)</f>
        <v>0</v>
      </c>
      <c r="AO116" s="12">
        <f>+SUMIFS('BLG1222'!$I:$I,'BLG1222'!$A:$A,'ALL 2022'!$2:$2,'BLG1222'!$D:$D,'ALL 2022'!$D:$D)</f>
        <v>0</v>
      </c>
      <c r="AP116" s="12">
        <f>+SUMIFS('BLG1222'!$I:$I,'BLG1222'!$A:$A,'ALL 2022'!$2:$2,'BLG1222'!$D:$D,'ALL 2022'!$D:$D)</f>
        <v>0</v>
      </c>
      <c r="AQ116" s="164">
        <f t="shared" si="9"/>
        <v>-3561854759.0599999</v>
      </c>
      <c r="AR116" s="165">
        <f t="shared" si="10"/>
        <v>-753265.74934387917</v>
      </c>
    </row>
    <row r="117" spans="1:47" hidden="1" x14ac:dyDescent="0.25">
      <c r="A117" s="11" t="str">
        <f t="shared" si="6"/>
        <v>2</v>
      </c>
      <c r="B117" s="11" t="str">
        <f t="shared" si="7"/>
        <v>28</v>
      </c>
      <c r="C117" s="11" t="str">
        <f t="shared" si="8"/>
        <v>281</v>
      </c>
      <c r="D117" s="23">
        <v>28158000</v>
      </c>
      <c r="E117" s="119" t="s">
        <v>3228</v>
      </c>
      <c r="F117" s="24" t="s">
        <v>1395</v>
      </c>
      <c r="G117" s="12">
        <f>+SUMIFS('BLG1222'!$I:$I,'BLG1222'!$A:$A,'ALL 2022'!$2:$2,'BLG1222'!$D:$D,'ALL 2022'!$D:$D)</f>
        <v>0</v>
      </c>
      <c r="H117" s="12">
        <f>+SUMIFS('BLG1222'!$I:$I,'BLG1222'!$A:$A,'ALL 2022'!$2:$2,'BLG1222'!$D:$D,'ALL 2022'!$D:$D)</f>
        <v>0</v>
      </c>
      <c r="I117" s="12">
        <f>+SUMIFS('BLG1222'!$I:$I,'BLG1222'!$A:$A,'ALL 2022'!$2:$2,'BLG1222'!$D:$D,'ALL 2022'!$D:$D)</f>
        <v>-1329548.54</v>
      </c>
      <c r="J117" s="12">
        <f>+SUMIFS('BLG1222'!$I:$I,'BLG1222'!$A:$A,'ALL 2022'!$2:$2,'BLG1222'!$D:$D,'ALL 2022'!$D:$D)</f>
        <v>0</v>
      </c>
      <c r="K117" s="12">
        <f>+SUMIFS('BLG1222'!$I:$I,'BLG1222'!$A:$A,'ALL 2022'!$2:$2,'BLG1222'!$D:$D,'ALL 2022'!$D:$D)</f>
        <v>0</v>
      </c>
      <c r="L117" s="12">
        <f>+SUMIFS('BLG1222'!$I:$I,'BLG1222'!$A:$A,'ALL 2022'!$2:$2,'BLG1222'!$D:$D,'ALL 2022'!$D:$D)</f>
        <v>0</v>
      </c>
      <c r="M117" s="12">
        <f>+SUMIFS('BLG1222'!$I:$I,'BLG1222'!$A:$A,'ALL 2022'!$2:$2,'BLG1222'!$D:$D,'ALL 2022'!$D:$D)</f>
        <v>0</v>
      </c>
      <c r="N117" s="12">
        <f>+SUMIFS('BLG1222'!$I:$I,'BLG1222'!$A:$A,'ALL 2022'!$2:$2,'BLG1222'!$D:$D,'ALL 2022'!$D:$D)</f>
        <v>0</v>
      </c>
      <c r="O117" s="12">
        <f>+SUMIFS('BLG1222'!$I:$I,'BLG1222'!$A:$A,'ALL 2022'!$2:$2,'BLG1222'!$D:$D,'ALL 2022'!$D:$D)</f>
        <v>0</v>
      </c>
      <c r="P117" s="12">
        <f>+SUMIFS('BLG1222'!$I:$I,'BLG1222'!$A:$A,'ALL 2022'!$2:$2,'BLG1222'!$D:$D,'ALL 2022'!$D:$D)</f>
        <v>0</v>
      </c>
      <c r="Q117" s="12">
        <f>+SUMIFS('BLG1222'!$I:$I,'BLG1222'!$A:$A,'ALL 2022'!$2:$2,'BLG1222'!$D:$D,'ALL 2022'!$D:$D)</f>
        <v>0</v>
      </c>
      <c r="R117" s="12">
        <f>+SUMIFS('BLG1222'!$I:$I,'BLG1222'!$A:$A,'ALL 2022'!$2:$2,'BLG1222'!$D:$D,'ALL 2022'!$D:$D)</f>
        <v>0</v>
      </c>
      <c r="S117" s="12">
        <f>+SUMIFS('BLG1222'!$I:$I,'BLG1222'!$A:$A,'ALL 2022'!$2:$2,'BLG1222'!$D:$D,'ALL 2022'!$D:$D)</f>
        <v>0</v>
      </c>
      <c r="T117" s="12">
        <f>+SUMIFS('BLG1222'!$I:$I,'BLG1222'!$A:$A,'ALL 2022'!$2:$2,'BLG1222'!$D:$D,'ALL 2022'!$D:$D)</f>
        <v>0</v>
      </c>
      <c r="U117" s="12">
        <f>+SUMIFS('BLG1222'!$I:$I,'BLG1222'!$A:$A,'ALL 2022'!$2:$2,'BLG1222'!$D:$D,'ALL 2022'!$D:$D)</f>
        <v>0</v>
      </c>
      <c r="V117" s="12">
        <f>+SUMIFS('BLG1222'!$I:$I,'BLG1222'!$A:$A,'ALL 2022'!$2:$2,'BLG1222'!$D:$D,'ALL 2022'!$D:$D)</f>
        <v>0</v>
      </c>
      <c r="W117" s="12">
        <f>+SUMIFS('BLG1222'!$I:$I,'BLG1222'!$A:$A,'ALL 2022'!$2:$2,'BLG1222'!$D:$D,'ALL 2022'!$D:$D)</f>
        <v>0</v>
      </c>
      <c r="X117" s="12">
        <f>+SUMIFS('BLG1222'!$I:$I,'BLG1222'!$A:$A,'ALL 2022'!$2:$2,'BLG1222'!$D:$D,'ALL 2022'!$D:$D)</f>
        <v>0</v>
      </c>
      <c r="Y117" s="12">
        <f>+SUMIFS('BLG1222'!$I:$I,'BLG1222'!$A:$A,'ALL 2022'!$2:$2,'BLG1222'!$D:$D,'ALL 2022'!$D:$D)</f>
        <v>0</v>
      </c>
      <c r="Z117" s="12">
        <f>+SUMIFS('BLG1222'!$I:$I,'BLG1222'!$A:$A,'ALL 2022'!$2:$2,'BLG1222'!$D:$D,'ALL 2022'!$D:$D)</f>
        <v>0</v>
      </c>
      <c r="AA117" s="12">
        <f>+SUMIFS('BLG1222'!$I:$I,'BLG1222'!$A:$A,'ALL 2022'!$2:$2,'BLG1222'!$D:$D,'ALL 2022'!$D:$D)</f>
        <v>0</v>
      </c>
      <c r="AB117" s="12">
        <f>+SUMIFS('BLG1222'!$I:$I,'BLG1222'!$A:$A,'ALL 2022'!$2:$2,'BLG1222'!$D:$D,'ALL 2022'!$D:$D)</f>
        <v>0</v>
      </c>
      <c r="AC117" s="12">
        <f>+SUMIFS('BLG1222'!$I:$I,'BLG1222'!$A:$A,'ALL 2022'!$2:$2,'BLG1222'!$D:$D,'ALL 2022'!$D:$D)</f>
        <v>0</v>
      </c>
      <c r="AD117" s="12">
        <f>+SUMIFS('BLG1222'!$I:$I,'BLG1222'!$A:$A,'ALL 2022'!$2:$2,'BLG1222'!$D:$D,'ALL 2022'!$D:$D)</f>
        <v>0</v>
      </c>
      <c r="AE117" s="12">
        <f>+SUMIFS('BLG1222'!$I:$I,'BLG1222'!$A:$A,'ALL 2022'!$2:$2,'BLG1222'!$D:$D,'ALL 2022'!$D:$D)</f>
        <v>0</v>
      </c>
      <c r="AF117" s="12">
        <f>+SUMIFS('BLG1222'!$I:$I,'BLG1222'!$A:$A,'ALL 2022'!$2:$2,'BLG1222'!$D:$D,'ALL 2022'!$D:$D)</f>
        <v>0</v>
      </c>
      <c r="AG117" s="12">
        <f>+SUMIFS('BLG1222'!$I:$I,'BLG1222'!$A:$A,'ALL 2022'!$2:$2,'BLG1222'!$D:$D,'ALL 2022'!$D:$D)</f>
        <v>-9946007.5</v>
      </c>
      <c r="AH117" s="12">
        <f>+SUMIFS('BLG1222'!$I:$I,'BLG1222'!$A:$A,'ALL 2022'!$2:$2,'BLG1222'!$D:$D,'ALL 2022'!$D:$D)</f>
        <v>0</v>
      </c>
      <c r="AI117" s="12">
        <f>+SUMIFS('BLG1222'!$I:$I,'BLG1222'!$A:$A,'ALL 2022'!$2:$2,'BLG1222'!$D:$D,'ALL 2022'!$D:$D)</f>
        <v>0</v>
      </c>
      <c r="AJ117" s="12">
        <f>+SUMIFS('BLG1222'!$I:$I,'BLG1222'!$A:$A,'ALL 2022'!$2:$2,'BLG1222'!$D:$D,'ALL 2022'!$D:$D)</f>
        <v>0</v>
      </c>
      <c r="AK117" s="12">
        <f>+SUMIFS('BLG1222'!$I:$I,'BLG1222'!$A:$A,'ALL 2022'!$2:$2,'BLG1222'!$D:$D,'ALL 2022'!$D:$D)</f>
        <v>0</v>
      </c>
      <c r="AL117" s="12">
        <f>+SUMIFS('BLG1222'!$I:$I,'BLG1222'!$A:$A,'ALL 2022'!$2:$2,'BLG1222'!$D:$D,'ALL 2022'!$D:$D)</f>
        <v>0</v>
      </c>
      <c r="AM117" s="12">
        <f>+SUMIFS('BLG1222'!$I:$I,'BLG1222'!$A:$A,'ALL 2022'!$2:$2,'BLG1222'!$D:$D,'ALL 2022'!$D:$D)</f>
        <v>0</v>
      </c>
      <c r="AN117" s="12">
        <f>+SUMIFS('BLG1222'!$I:$I,'BLG1222'!$A:$A,'ALL 2022'!$2:$2,'BLG1222'!$D:$D,'ALL 2022'!$D:$D)</f>
        <v>0</v>
      </c>
      <c r="AO117" s="12">
        <f>+SUMIFS('BLG1222'!$I:$I,'BLG1222'!$A:$A,'ALL 2022'!$2:$2,'BLG1222'!$D:$D,'ALL 2022'!$D:$D)</f>
        <v>0</v>
      </c>
      <c r="AP117" s="12">
        <f>+SUMIFS('BLG1222'!$I:$I,'BLG1222'!$A:$A,'ALL 2022'!$2:$2,'BLG1222'!$D:$D,'ALL 2022'!$D:$D)</f>
        <v>0</v>
      </c>
      <c r="AQ117" s="164">
        <f t="shared" si="9"/>
        <v>-11275556.039999999</v>
      </c>
      <c r="AR117" s="165">
        <f t="shared" si="10"/>
        <v>-2384.5694853602054</v>
      </c>
    </row>
    <row r="118" spans="1:47" hidden="1" x14ac:dyDescent="0.25">
      <c r="A118" s="11" t="str">
        <f t="shared" si="6"/>
        <v>2</v>
      </c>
      <c r="B118" s="11" t="str">
        <f t="shared" si="7"/>
        <v>28</v>
      </c>
      <c r="C118" s="11" t="str">
        <f t="shared" si="8"/>
        <v>281</v>
      </c>
      <c r="D118" s="23">
        <v>28159000</v>
      </c>
      <c r="E118" s="119" t="s">
        <v>3228</v>
      </c>
      <c r="F118" s="24" t="s">
        <v>1177</v>
      </c>
      <c r="G118" s="12">
        <f>+SUMIFS('BLG1222'!$I:$I,'BLG1222'!$A:$A,'ALL 2022'!$2:$2,'BLG1222'!$D:$D,'ALL 2022'!$D:$D)</f>
        <v>0</v>
      </c>
      <c r="H118" s="12">
        <f>+SUMIFS('BLG1222'!$I:$I,'BLG1222'!$A:$A,'ALL 2022'!$2:$2,'BLG1222'!$D:$D,'ALL 2022'!$D:$D)</f>
        <v>0</v>
      </c>
      <c r="I118" s="12">
        <f>+SUMIFS('BLG1222'!$I:$I,'BLG1222'!$A:$A,'ALL 2022'!$2:$2,'BLG1222'!$D:$D,'ALL 2022'!$D:$D)</f>
        <v>-11567549.58</v>
      </c>
      <c r="J118" s="12">
        <f>+SUMIFS('BLG1222'!$I:$I,'BLG1222'!$A:$A,'ALL 2022'!$2:$2,'BLG1222'!$D:$D,'ALL 2022'!$D:$D)</f>
        <v>0</v>
      </c>
      <c r="K118" s="12">
        <f>+SUMIFS('BLG1222'!$I:$I,'BLG1222'!$A:$A,'ALL 2022'!$2:$2,'BLG1222'!$D:$D,'ALL 2022'!$D:$D)</f>
        <v>0</v>
      </c>
      <c r="L118" s="12">
        <f>+SUMIFS('BLG1222'!$I:$I,'BLG1222'!$A:$A,'ALL 2022'!$2:$2,'BLG1222'!$D:$D,'ALL 2022'!$D:$D)</f>
        <v>0</v>
      </c>
      <c r="M118" s="12">
        <f>+SUMIFS('BLG1222'!$I:$I,'BLG1222'!$A:$A,'ALL 2022'!$2:$2,'BLG1222'!$D:$D,'ALL 2022'!$D:$D)</f>
        <v>0</v>
      </c>
      <c r="N118" s="12">
        <f>+SUMIFS('BLG1222'!$I:$I,'BLG1222'!$A:$A,'ALL 2022'!$2:$2,'BLG1222'!$D:$D,'ALL 2022'!$D:$D)</f>
        <v>0</v>
      </c>
      <c r="O118" s="12">
        <f>+SUMIFS('BLG1222'!$I:$I,'BLG1222'!$A:$A,'ALL 2022'!$2:$2,'BLG1222'!$D:$D,'ALL 2022'!$D:$D)</f>
        <v>0</v>
      </c>
      <c r="P118" s="12">
        <f>+SUMIFS('BLG1222'!$I:$I,'BLG1222'!$A:$A,'ALL 2022'!$2:$2,'BLG1222'!$D:$D,'ALL 2022'!$D:$D)</f>
        <v>0</v>
      </c>
      <c r="Q118" s="12">
        <f>+SUMIFS('BLG1222'!$I:$I,'BLG1222'!$A:$A,'ALL 2022'!$2:$2,'BLG1222'!$D:$D,'ALL 2022'!$D:$D)</f>
        <v>0</v>
      </c>
      <c r="R118" s="12">
        <f>+SUMIFS('BLG1222'!$I:$I,'BLG1222'!$A:$A,'ALL 2022'!$2:$2,'BLG1222'!$D:$D,'ALL 2022'!$D:$D)</f>
        <v>0</v>
      </c>
      <c r="S118" s="12">
        <f>+SUMIFS('BLG1222'!$I:$I,'BLG1222'!$A:$A,'ALL 2022'!$2:$2,'BLG1222'!$D:$D,'ALL 2022'!$D:$D)</f>
        <v>0</v>
      </c>
      <c r="T118" s="12">
        <f>+SUMIFS('BLG1222'!$I:$I,'BLG1222'!$A:$A,'ALL 2022'!$2:$2,'BLG1222'!$D:$D,'ALL 2022'!$D:$D)</f>
        <v>0</v>
      </c>
      <c r="U118" s="12">
        <f>+SUMIFS('BLG1222'!$I:$I,'BLG1222'!$A:$A,'ALL 2022'!$2:$2,'BLG1222'!$D:$D,'ALL 2022'!$D:$D)</f>
        <v>0</v>
      </c>
      <c r="V118" s="12">
        <f>+SUMIFS('BLG1222'!$I:$I,'BLG1222'!$A:$A,'ALL 2022'!$2:$2,'BLG1222'!$D:$D,'ALL 2022'!$D:$D)</f>
        <v>0</v>
      </c>
      <c r="W118" s="12">
        <f>+SUMIFS('BLG1222'!$I:$I,'BLG1222'!$A:$A,'ALL 2022'!$2:$2,'BLG1222'!$D:$D,'ALL 2022'!$D:$D)</f>
        <v>0</v>
      </c>
      <c r="X118" s="12">
        <f>+SUMIFS('BLG1222'!$I:$I,'BLG1222'!$A:$A,'ALL 2022'!$2:$2,'BLG1222'!$D:$D,'ALL 2022'!$D:$D)</f>
        <v>0</v>
      </c>
      <c r="Y118" s="12">
        <f>+SUMIFS('BLG1222'!$I:$I,'BLG1222'!$A:$A,'ALL 2022'!$2:$2,'BLG1222'!$D:$D,'ALL 2022'!$D:$D)</f>
        <v>0</v>
      </c>
      <c r="Z118" s="12">
        <f>+SUMIFS('BLG1222'!$I:$I,'BLG1222'!$A:$A,'ALL 2022'!$2:$2,'BLG1222'!$D:$D,'ALL 2022'!$D:$D)</f>
        <v>0</v>
      </c>
      <c r="AA118" s="12">
        <f>+SUMIFS('BLG1222'!$I:$I,'BLG1222'!$A:$A,'ALL 2022'!$2:$2,'BLG1222'!$D:$D,'ALL 2022'!$D:$D)</f>
        <v>0</v>
      </c>
      <c r="AB118" s="12">
        <f>+SUMIFS('BLG1222'!$I:$I,'BLG1222'!$A:$A,'ALL 2022'!$2:$2,'BLG1222'!$D:$D,'ALL 2022'!$D:$D)</f>
        <v>0</v>
      </c>
      <c r="AC118" s="12">
        <f>+SUMIFS('BLG1222'!$I:$I,'BLG1222'!$A:$A,'ALL 2022'!$2:$2,'BLG1222'!$D:$D,'ALL 2022'!$D:$D)</f>
        <v>0</v>
      </c>
      <c r="AD118" s="12">
        <f>+SUMIFS('BLG1222'!$I:$I,'BLG1222'!$A:$A,'ALL 2022'!$2:$2,'BLG1222'!$D:$D,'ALL 2022'!$D:$D)</f>
        <v>0</v>
      </c>
      <c r="AE118" s="12">
        <f>+SUMIFS('BLG1222'!$I:$I,'BLG1222'!$A:$A,'ALL 2022'!$2:$2,'BLG1222'!$D:$D,'ALL 2022'!$D:$D)</f>
        <v>0</v>
      </c>
      <c r="AF118" s="12">
        <f>+SUMIFS('BLG1222'!$I:$I,'BLG1222'!$A:$A,'ALL 2022'!$2:$2,'BLG1222'!$D:$D,'ALL 2022'!$D:$D)</f>
        <v>0</v>
      </c>
      <c r="AG118" s="12">
        <f>+SUMIFS('BLG1222'!$I:$I,'BLG1222'!$A:$A,'ALL 2022'!$2:$2,'BLG1222'!$D:$D,'ALL 2022'!$D:$D)</f>
        <v>0</v>
      </c>
      <c r="AH118" s="12">
        <f>+SUMIFS('BLG1222'!$I:$I,'BLG1222'!$A:$A,'ALL 2022'!$2:$2,'BLG1222'!$D:$D,'ALL 2022'!$D:$D)</f>
        <v>0</v>
      </c>
      <c r="AI118" s="12">
        <f>+SUMIFS('BLG1222'!$I:$I,'BLG1222'!$A:$A,'ALL 2022'!$2:$2,'BLG1222'!$D:$D,'ALL 2022'!$D:$D)</f>
        <v>0</v>
      </c>
      <c r="AJ118" s="12">
        <f>+SUMIFS('BLG1222'!$I:$I,'BLG1222'!$A:$A,'ALL 2022'!$2:$2,'BLG1222'!$D:$D,'ALL 2022'!$D:$D)</f>
        <v>0</v>
      </c>
      <c r="AK118" s="12">
        <f>+SUMIFS('BLG1222'!$I:$I,'BLG1222'!$A:$A,'ALL 2022'!$2:$2,'BLG1222'!$D:$D,'ALL 2022'!$D:$D)</f>
        <v>0</v>
      </c>
      <c r="AL118" s="12">
        <f>+SUMIFS('BLG1222'!$I:$I,'BLG1222'!$A:$A,'ALL 2022'!$2:$2,'BLG1222'!$D:$D,'ALL 2022'!$D:$D)</f>
        <v>0</v>
      </c>
      <c r="AM118" s="12">
        <f>+SUMIFS('BLG1222'!$I:$I,'BLG1222'!$A:$A,'ALL 2022'!$2:$2,'BLG1222'!$D:$D,'ALL 2022'!$D:$D)</f>
        <v>0</v>
      </c>
      <c r="AN118" s="12">
        <f>+SUMIFS('BLG1222'!$I:$I,'BLG1222'!$A:$A,'ALL 2022'!$2:$2,'BLG1222'!$D:$D,'ALL 2022'!$D:$D)</f>
        <v>0</v>
      </c>
      <c r="AO118" s="12">
        <f>+SUMIFS('BLG1222'!$I:$I,'BLG1222'!$A:$A,'ALL 2022'!$2:$2,'BLG1222'!$D:$D,'ALL 2022'!$D:$D)</f>
        <v>0</v>
      </c>
      <c r="AP118" s="12">
        <f>+SUMIFS('BLG1222'!$I:$I,'BLG1222'!$A:$A,'ALL 2022'!$2:$2,'BLG1222'!$D:$D,'ALL 2022'!$D:$D)</f>
        <v>0</v>
      </c>
      <c r="AQ118" s="164">
        <f t="shared" si="9"/>
        <v>-11567549.58</v>
      </c>
      <c r="AR118" s="165">
        <f t="shared" si="10"/>
        <v>-2446.3206648972728</v>
      </c>
    </row>
    <row r="119" spans="1:47" hidden="1" x14ac:dyDescent="0.25">
      <c r="A119" s="11" t="str">
        <f t="shared" si="6"/>
        <v>2</v>
      </c>
      <c r="B119" s="11" t="str">
        <f t="shared" si="7"/>
        <v>28</v>
      </c>
      <c r="C119" s="11" t="str">
        <f t="shared" si="8"/>
        <v>281</v>
      </c>
      <c r="D119" s="23">
        <v>28162000</v>
      </c>
      <c r="E119" s="196" t="s">
        <v>3227</v>
      </c>
      <c r="F119" s="24" t="s">
        <v>2631</v>
      </c>
      <c r="G119" s="12">
        <f>+SUMIFS('BLG1222'!$I:$I,'BLG1222'!$A:$A,'ALL 2022'!$2:$2,'BLG1222'!$D:$D,'ALL 2022'!$D:$D)</f>
        <v>0</v>
      </c>
      <c r="H119" s="12">
        <f>+SUMIFS('BLG1222'!$I:$I,'BLG1222'!$A:$A,'ALL 2022'!$2:$2,'BLG1222'!$D:$D,'ALL 2022'!$D:$D)</f>
        <v>0</v>
      </c>
      <c r="I119" s="12">
        <f>+SUMIFS('BLG1222'!$I:$I,'BLG1222'!$A:$A,'ALL 2022'!$2:$2,'BLG1222'!$D:$D,'ALL 2022'!$D:$D)</f>
        <v>0</v>
      </c>
      <c r="J119" s="12">
        <f>+SUMIFS('BLG1222'!$I:$I,'BLG1222'!$A:$A,'ALL 2022'!$2:$2,'BLG1222'!$D:$D,'ALL 2022'!$D:$D)</f>
        <v>0</v>
      </c>
      <c r="K119" s="12">
        <f>+SUMIFS('BLG1222'!$I:$I,'BLG1222'!$A:$A,'ALL 2022'!$2:$2,'BLG1222'!$D:$D,'ALL 2022'!$D:$D)</f>
        <v>0</v>
      </c>
      <c r="L119" s="12">
        <f>+SUMIFS('BLG1222'!$I:$I,'BLG1222'!$A:$A,'ALL 2022'!$2:$2,'BLG1222'!$D:$D,'ALL 2022'!$D:$D)</f>
        <v>0</v>
      </c>
      <c r="M119" s="12">
        <f>+SUMIFS('BLG1222'!$I:$I,'BLG1222'!$A:$A,'ALL 2022'!$2:$2,'BLG1222'!$D:$D,'ALL 2022'!$D:$D)</f>
        <v>0</v>
      </c>
      <c r="N119" s="12">
        <f>+SUMIFS('BLG1222'!$I:$I,'BLG1222'!$A:$A,'ALL 2022'!$2:$2,'BLG1222'!$D:$D,'ALL 2022'!$D:$D)</f>
        <v>0</v>
      </c>
      <c r="O119" s="12">
        <f>+SUMIFS('BLG1222'!$I:$I,'BLG1222'!$A:$A,'ALL 2022'!$2:$2,'BLG1222'!$D:$D,'ALL 2022'!$D:$D)</f>
        <v>0</v>
      </c>
      <c r="P119" s="12">
        <f>+SUMIFS('BLG1222'!$I:$I,'BLG1222'!$A:$A,'ALL 2022'!$2:$2,'BLG1222'!$D:$D,'ALL 2022'!$D:$D)</f>
        <v>0</v>
      </c>
      <c r="Q119" s="12">
        <f>+SUMIFS('BLG1222'!$I:$I,'BLG1222'!$A:$A,'ALL 2022'!$2:$2,'BLG1222'!$D:$D,'ALL 2022'!$D:$D)</f>
        <v>0</v>
      </c>
      <c r="R119" s="12">
        <f>+SUMIFS('BLG1222'!$I:$I,'BLG1222'!$A:$A,'ALL 2022'!$2:$2,'BLG1222'!$D:$D,'ALL 2022'!$D:$D)</f>
        <v>0</v>
      </c>
      <c r="S119" s="12">
        <f>+SUMIFS('BLG1222'!$I:$I,'BLG1222'!$A:$A,'ALL 2022'!$2:$2,'BLG1222'!$D:$D,'ALL 2022'!$D:$D)</f>
        <v>0</v>
      </c>
      <c r="T119" s="12">
        <f>+SUMIFS('BLG1222'!$I:$I,'BLG1222'!$A:$A,'ALL 2022'!$2:$2,'BLG1222'!$D:$D,'ALL 2022'!$D:$D)</f>
        <v>0</v>
      </c>
      <c r="U119" s="12">
        <f>+SUMIFS('BLG1222'!$I:$I,'BLG1222'!$A:$A,'ALL 2022'!$2:$2,'BLG1222'!$D:$D,'ALL 2022'!$D:$D)</f>
        <v>0</v>
      </c>
      <c r="V119" s="12">
        <f>+SUMIFS('BLG1222'!$I:$I,'BLG1222'!$A:$A,'ALL 2022'!$2:$2,'BLG1222'!$D:$D,'ALL 2022'!$D:$D)</f>
        <v>0</v>
      </c>
      <c r="W119" s="12">
        <f>+SUMIFS('BLG1222'!$I:$I,'BLG1222'!$A:$A,'ALL 2022'!$2:$2,'BLG1222'!$D:$D,'ALL 2022'!$D:$D)</f>
        <v>0</v>
      </c>
      <c r="X119" s="12">
        <f>+SUMIFS('BLG1222'!$I:$I,'BLG1222'!$A:$A,'ALL 2022'!$2:$2,'BLG1222'!$D:$D,'ALL 2022'!$D:$D)</f>
        <v>0</v>
      </c>
      <c r="Y119" s="12">
        <f>+SUMIFS('BLG1222'!$I:$I,'BLG1222'!$A:$A,'ALL 2022'!$2:$2,'BLG1222'!$D:$D,'ALL 2022'!$D:$D)</f>
        <v>0</v>
      </c>
      <c r="Z119" s="12">
        <f>+SUMIFS('BLG1222'!$I:$I,'BLG1222'!$A:$A,'ALL 2022'!$2:$2,'BLG1222'!$D:$D,'ALL 2022'!$D:$D)</f>
        <v>0</v>
      </c>
      <c r="AA119" s="12">
        <f>+SUMIFS('BLG1222'!$I:$I,'BLG1222'!$A:$A,'ALL 2022'!$2:$2,'BLG1222'!$D:$D,'ALL 2022'!$D:$D)</f>
        <v>0</v>
      </c>
      <c r="AB119" s="12">
        <f>+SUMIFS('BLG1222'!$I:$I,'BLG1222'!$A:$A,'ALL 2022'!$2:$2,'BLG1222'!$D:$D,'ALL 2022'!$D:$D)</f>
        <v>0</v>
      </c>
      <c r="AC119" s="12">
        <f>+SUMIFS('BLG1222'!$I:$I,'BLG1222'!$A:$A,'ALL 2022'!$2:$2,'BLG1222'!$D:$D,'ALL 2022'!$D:$D)</f>
        <v>0</v>
      </c>
      <c r="AD119" s="12">
        <f>+SUMIFS('BLG1222'!$I:$I,'BLG1222'!$A:$A,'ALL 2022'!$2:$2,'BLG1222'!$D:$D,'ALL 2022'!$D:$D)</f>
        <v>0</v>
      </c>
      <c r="AE119" s="12">
        <f>+SUMIFS('BLG1222'!$I:$I,'BLG1222'!$A:$A,'ALL 2022'!$2:$2,'BLG1222'!$D:$D,'ALL 2022'!$D:$D)</f>
        <v>0</v>
      </c>
      <c r="AF119" s="12">
        <f>+SUMIFS('BLG1222'!$I:$I,'BLG1222'!$A:$A,'ALL 2022'!$2:$2,'BLG1222'!$D:$D,'ALL 2022'!$D:$D)</f>
        <v>0</v>
      </c>
      <c r="AG119" s="12">
        <f>+SUMIFS('BLG1222'!$I:$I,'BLG1222'!$A:$A,'ALL 2022'!$2:$2,'BLG1222'!$D:$D,'ALL 2022'!$D:$D)</f>
        <v>0</v>
      </c>
      <c r="AH119" s="12">
        <f>+SUMIFS('BLG1222'!$I:$I,'BLG1222'!$A:$A,'ALL 2022'!$2:$2,'BLG1222'!$D:$D,'ALL 2022'!$D:$D)</f>
        <v>0</v>
      </c>
      <c r="AI119" s="12">
        <f>+SUMIFS('BLG1222'!$I:$I,'BLG1222'!$A:$A,'ALL 2022'!$2:$2,'BLG1222'!$D:$D,'ALL 2022'!$D:$D)</f>
        <v>0</v>
      </c>
      <c r="AJ119" s="12">
        <f>+SUMIFS('BLG1222'!$I:$I,'BLG1222'!$A:$A,'ALL 2022'!$2:$2,'BLG1222'!$D:$D,'ALL 2022'!$D:$D)</f>
        <v>0</v>
      </c>
      <c r="AK119" s="12">
        <f>+SUMIFS('BLG1222'!$I:$I,'BLG1222'!$A:$A,'ALL 2022'!$2:$2,'BLG1222'!$D:$D,'ALL 2022'!$D:$D)</f>
        <v>0</v>
      </c>
      <c r="AL119" s="12">
        <f>+SUMIFS('BLG1222'!$I:$I,'BLG1222'!$A:$A,'ALL 2022'!$2:$2,'BLG1222'!$D:$D,'ALL 2022'!$D:$D)</f>
        <v>0</v>
      </c>
      <c r="AM119" s="12">
        <f>+SUMIFS('BLG1222'!$I:$I,'BLG1222'!$A:$A,'ALL 2022'!$2:$2,'BLG1222'!$D:$D,'ALL 2022'!$D:$D)</f>
        <v>0</v>
      </c>
      <c r="AN119" s="12">
        <f>+SUMIFS('BLG1222'!$I:$I,'BLG1222'!$A:$A,'ALL 2022'!$2:$2,'BLG1222'!$D:$D,'ALL 2022'!$D:$D)</f>
        <v>0</v>
      </c>
      <c r="AO119" s="12">
        <f>+SUMIFS('BLG1222'!$I:$I,'BLG1222'!$A:$A,'ALL 2022'!$2:$2,'BLG1222'!$D:$D,'ALL 2022'!$D:$D)</f>
        <v>0</v>
      </c>
      <c r="AP119" s="12">
        <f>+SUMIFS('BLG1222'!$I:$I,'BLG1222'!$A:$A,'ALL 2022'!$2:$2,'BLG1222'!$D:$D,'ALL 2022'!$D:$D)</f>
        <v>0</v>
      </c>
      <c r="AQ119" s="164">
        <f t="shared" si="9"/>
        <v>0</v>
      </c>
      <c r="AR119" s="165">
        <f t="shared" si="10"/>
        <v>0</v>
      </c>
    </row>
    <row r="120" spans="1:47" hidden="1" x14ac:dyDescent="0.25">
      <c r="A120" s="11" t="str">
        <f t="shared" si="6"/>
        <v>2</v>
      </c>
      <c r="B120" s="11" t="str">
        <f t="shared" si="7"/>
        <v>28</v>
      </c>
      <c r="C120" s="11" t="str">
        <f t="shared" si="8"/>
        <v>281</v>
      </c>
      <c r="D120" s="23">
        <v>28180000</v>
      </c>
      <c r="E120" s="197" t="s">
        <v>3338</v>
      </c>
      <c r="F120" s="24" t="s">
        <v>1996</v>
      </c>
      <c r="G120" s="12">
        <f>+SUMIFS('BLG1222'!$I:$I,'BLG1222'!$A:$A,'ALL 2022'!$2:$2,'BLG1222'!$D:$D,'ALL 2022'!$D:$D)</f>
        <v>0</v>
      </c>
      <c r="H120" s="12">
        <f>+SUMIFS('BLG1222'!$I:$I,'BLG1222'!$A:$A,'ALL 2022'!$2:$2,'BLG1222'!$D:$D,'ALL 2022'!$D:$D)</f>
        <v>0</v>
      </c>
      <c r="I120" s="12">
        <f>+SUMIFS('BLG1222'!$I:$I,'BLG1222'!$A:$A,'ALL 2022'!$2:$2,'BLG1222'!$D:$D,'ALL 2022'!$D:$D)</f>
        <v>0</v>
      </c>
      <c r="J120" s="12">
        <f>+SUMIFS('BLG1222'!$I:$I,'BLG1222'!$A:$A,'ALL 2022'!$2:$2,'BLG1222'!$D:$D,'ALL 2022'!$D:$D)</f>
        <v>0</v>
      </c>
      <c r="K120" s="12">
        <f>+SUMIFS('BLG1222'!$I:$I,'BLG1222'!$A:$A,'ALL 2022'!$2:$2,'BLG1222'!$D:$D,'ALL 2022'!$D:$D)</f>
        <v>0</v>
      </c>
      <c r="L120" s="12">
        <f>+SUMIFS('BLG1222'!$I:$I,'BLG1222'!$A:$A,'ALL 2022'!$2:$2,'BLG1222'!$D:$D,'ALL 2022'!$D:$D)</f>
        <v>0</v>
      </c>
      <c r="M120" s="12">
        <f>+SUMIFS('BLG1222'!$I:$I,'BLG1222'!$A:$A,'ALL 2022'!$2:$2,'BLG1222'!$D:$D,'ALL 2022'!$D:$D)</f>
        <v>0</v>
      </c>
      <c r="N120" s="12">
        <f>+SUMIFS('BLG1222'!$I:$I,'BLG1222'!$A:$A,'ALL 2022'!$2:$2,'BLG1222'!$D:$D,'ALL 2022'!$D:$D)</f>
        <v>0</v>
      </c>
      <c r="O120" s="12">
        <f>+SUMIFS('BLG1222'!$I:$I,'BLG1222'!$A:$A,'ALL 2022'!$2:$2,'BLG1222'!$D:$D,'ALL 2022'!$D:$D)</f>
        <v>0</v>
      </c>
      <c r="P120" s="12">
        <f>+SUMIFS('BLG1222'!$I:$I,'BLG1222'!$A:$A,'ALL 2022'!$2:$2,'BLG1222'!$D:$D,'ALL 2022'!$D:$D)</f>
        <v>0</v>
      </c>
      <c r="Q120" s="12">
        <f>+SUMIFS('BLG1222'!$I:$I,'BLG1222'!$A:$A,'ALL 2022'!$2:$2,'BLG1222'!$D:$D,'ALL 2022'!$D:$D)</f>
        <v>0</v>
      </c>
      <c r="R120" s="12">
        <f>+SUMIFS('BLG1222'!$I:$I,'BLG1222'!$A:$A,'ALL 2022'!$2:$2,'BLG1222'!$D:$D,'ALL 2022'!$D:$D)</f>
        <v>0</v>
      </c>
      <c r="S120" s="12">
        <f>+SUMIFS('BLG1222'!$I:$I,'BLG1222'!$A:$A,'ALL 2022'!$2:$2,'BLG1222'!$D:$D,'ALL 2022'!$D:$D)</f>
        <v>-6751726.6500000004</v>
      </c>
      <c r="T120" s="12">
        <f>+SUMIFS('BLG1222'!$I:$I,'BLG1222'!$A:$A,'ALL 2022'!$2:$2,'BLG1222'!$D:$D,'ALL 2022'!$D:$D)</f>
        <v>0</v>
      </c>
      <c r="U120" s="12">
        <f>+SUMIFS('BLG1222'!$I:$I,'BLG1222'!$A:$A,'ALL 2022'!$2:$2,'BLG1222'!$D:$D,'ALL 2022'!$D:$D)</f>
        <v>0</v>
      </c>
      <c r="V120" s="12">
        <f>+SUMIFS('BLG1222'!$I:$I,'BLG1222'!$A:$A,'ALL 2022'!$2:$2,'BLG1222'!$D:$D,'ALL 2022'!$D:$D)</f>
        <v>0</v>
      </c>
      <c r="W120" s="12">
        <f>+SUMIFS('BLG1222'!$I:$I,'BLG1222'!$A:$A,'ALL 2022'!$2:$2,'BLG1222'!$D:$D,'ALL 2022'!$D:$D)</f>
        <v>0</v>
      </c>
      <c r="X120" s="12">
        <f>+SUMIFS('BLG1222'!$I:$I,'BLG1222'!$A:$A,'ALL 2022'!$2:$2,'BLG1222'!$D:$D,'ALL 2022'!$D:$D)</f>
        <v>0</v>
      </c>
      <c r="Y120" s="12">
        <f>+SUMIFS('BLG1222'!$I:$I,'BLG1222'!$A:$A,'ALL 2022'!$2:$2,'BLG1222'!$D:$D,'ALL 2022'!$D:$D)</f>
        <v>0</v>
      </c>
      <c r="Z120" s="12">
        <f>+SUMIFS('BLG1222'!$I:$I,'BLG1222'!$A:$A,'ALL 2022'!$2:$2,'BLG1222'!$D:$D,'ALL 2022'!$D:$D)</f>
        <v>0</v>
      </c>
      <c r="AA120" s="12">
        <f>+SUMIFS('BLG1222'!$I:$I,'BLG1222'!$A:$A,'ALL 2022'!$2:$2,'BLG1222'!$D:$D,'ALL 2022'!$D:$D)</f>
        <v>0</v>
      </c>
      <c r="AB120" s="12">
        <f>+SUMIFS('BLG1222'!$I:$I,'BLG1222'!$A:$A,'ALL 2022'!$2:$2,'BLG1222'!$D:$D,'ALL 2022'!$D:$D)</f>
        <v>0</v>
      </c>
      <c r="AC120" s="12">
        <f>+SUMIFS('BLG1222'!$I:$I,'BLG1222'!$A:$A,'ALL 2022'!$2:$2,'BLG1222'!$D:$D,'ALL 2022'!$D:$D)</f>
        <v>-16654060.443</v>
      </c>
      <c r="AD120" s="12">
        <f>+SUMIFS('BLG1222'!$I:$I,'BLG1222'!$A:$A,'ALL 2022'!$2:$2,'BLG1222'!$D:$D,'ALL 2022'!$D:$D)</f>
        <v>0</v>
      </c>
      <c r="AE120" s="12">
        <f>+SUMIFS('BLG1222'!$I:$I,'BLG1222'!$A:$A,'ALL 2022'!$2:$2,'BLG1222'!$D:$D,'ALL 2022'!$D:$D)</f>
        <v>0</v>
      </c>
      <c r="AF120" s="12">
        <f>+SUMIFS('BLG1222'!$I:$I,'BLG1222'!$A:$A,'ALL 2022'!$2:$2,'BLG1222'!$D:$D,'ALL 2022'!$D:$D)</f>
        <v>0</v>
      </c>
      <c r="AG120" s="12">
        <f>+SUMIFS('BLG1222'!$I:$I,'BLG1222'!$A:$A,'ALL 2022'!$2:$2,'BLG1222'!$D:$D,'ALL 2022'!$D:$D)</f>
        <v>0</v>
      </c>
      <c r="AH120" s="12">
        <f>+SUMIFS('BLG1222'!$I:$I,'BLG1222'!$A:$A,'ALL 2022'!$2:$2,'BLG1222'!$D:$D,'ALL 2022'!$D:$D)</f>
        <v>0</v>
      </c>
      <c r="AI120" s="12">
        <f>+SUMIFS('BLG1222'!$I:$I,'BLG1222'!$A:$A,'ALL 2022'!$2:$2,'BLG1222'!$D:$D,'ALL 2022'!$D:$D)</f>
        <v>0</v>
      </c>
      <c r="AJ120" s="12">
        <f>+SUMIFS('BLG1222'!$I:$I,'BLG1222'!$A:$A,'ALL 2022'!$2:$2,'BLG1222'!$D:$D,'ALL 2022'!$D:$D)</f>
        <v>0</v>
      </c>
      <c r="AK120" s="12">
        <f>+SUMIFS('BLG1222'!$I:$I,'BLG1222'!$A:$A,'ALL 2022'!$2:$2,'BLG1222'!$D:$D,'ALL 2022'!$D:$D)</f>
        <v>0</v>
      </c>
      <c r="AL120" s="12">
        <f>+SUMIFS('BLG1222'!$I:$I,'BLG1222'!$A:$A,'ALL 2022'!$2:$2,'BLG1222'!$D:$D,'ALL 2022'!$D:$D)</f>
        <v>-316257484.16000003</v>
      </c>
      <c r="AM120" s="12">
        <f>+SUMIFS('BLG1222'!$I:$I,'BLG1222'!$A:$A,'ALL 2022'!$2:$2,'BLG1222'!$D:$D,'ALL 2022'!$D:$D)</f>
        <v>0</v>
      </c>
      <c r="AN120" s="12">
        <f>+SUMIFS('BLG1222'!$I:$I,'BLG1222'!$A:$A,'ALL 2022'!$2:$2,'BLG1222'!$D:$D,'ALL 2022'!$D:$D)</f>
        <v>0</v>
      </c>
      <c r="AO120" s="12">
        <f>+SUMIFS('BLG1222'!$I:$I,'BLG1222'!$A:$A,'ALL 2022'!$2:$2,'BLG1222'!$D:$D,'ALL 2022'!$D:$D)</f>
        <v>0</v>
      </c>
      <c r="AP120" s="12">
        <f>+SUMIFS('BLG1222'!$I:$I,'BLG1222'!$A:$A,'ALL 2022'!$2:$2,'BLG1222'!$D:$D,'ALL 2022'!$D:$D)</f>
        <v>0</v>
      </c>
      <c r="AQ120" s="164">
        <f t="shared" si="9"/>
        <v>-339663271.25300002</v>
      </c>
      <c r="AR120" s="165">
        <f t="shared" si="10"/>
        <v>-71832.437269987626</v>
      </c>
    </row>
    <row r="121" spans="1:47" s="11" customFormat="1" hidden="1" x14ac:dyDescent="0.25">
      <c r="A121" s="11" t="str">
        <f t="shared" si="6"/>
        <v>2</v>
      </c>
      <c r="B121" s="11" t="str">
        <f t="shared" si="7"/>
        <v>28</v>
      </c>
      <c r="C121" s="11" t="str">
        <f t="shared" si="8"/>
        <v>281</v>
      </c>
      <c r="D121" s="60">
        <v>28181000</v>
      </c>
      <c r="E121" s="196" t="s">
        <v>3338</v>
      </c>
      <c r="F121" s="81" t="s">
        <v>3322</v>
      </c>
      <c r="G121" s="12">
        <f>+SUMIFS('BLG1222'!$I:$I,'BLG1222'!$A:$A,'ALL 2022'!$2:$2,'BLG1222'!$D:$D,'ALL 2022'!$D:$D)</f>
        <v>-1862468258.79</v>
      </c>
      <c r="H121" s="12">
        <f>+SUMIFS('BLG1222'!$I:$I,'BLG1222'!$A:$A,'ALL 2022'!$2:$2,'BLG1222'!$D:$D,'ALL 2022'!$D:$D)</f>
        <v>-52334.83</v>
      </c>
      <c r="I121" s="12">
        <f>+SUMIFS('BLG1222'!$I:$I,'BLG1222'!$A:$A,'ALL 2022'!$2:$2,'BLG1222'!$D:$D,'ALL 2022'!$D:$D)</f>
        <v>-343358356.29000002</v>
      </c>
      <c r="J121" s="12">
        <f>+SUMIFS('BLG1222'!$I:$I,'BLG1222'!$A:$A,'ALL 2022'!$2:$2,'BLG1222'!$D:$D,'ALL 2022'!$D:$D)</f>
        <v>-680283721.20000005</v>
      </c>
      <c r="K121" s="12">
        <f>+SUMIFS('BLG1222'!$I:$I,'BLG1222'!$A:$A,'ALL 2022'!$2:$2,'BLG1222'!$D:$D,'ALL 2022'!$D:$D)</f>
        <v>-6852626038.6400003</v>
      </c>
      <c r="L121" s="12">
        <f>+SUMIFS('BLG1222'!$I:$I,'BLG1222'!$A:$A,'ALL 2022'!$2:$2,'BLG1222'!$D:$D,'ALL 2022'!$D:$D)</f>
        <v>-65651627.899999999</v>
      </c>
      <c r="M121" s="12">
        <f>+SUMIFS('BLG1222'!$I:$I,'BLG1222'!$A:$A,'ALL 2022'!$2:$2,'BLG1222'!$D:$D,'ALL 2022'!$D:$D)</f>
        <v>-60656322.850000001</v>
      </c>
      <c r="N121" s="12">
        <f>+SUMIFS('BLG1222'!$I:$I,'BLG1222'!$A:$A,'ALL 2022'!$2:$2,'BLG1222'!$D:$D,'ALL 2022'!$D:$D)</f>
        <v>0</v>
      </c>
      <c r="O121" s="12">
        <f>+SUMIFS('BLG1222'!$I:$I,'BLG1222'!$A:$A,'ALL 2022'!$2:$2,'BLG1222'!$D:$D,'ALL 2022'!$D:$D)</f>
        <v>-535122649.38999999</v>
      </c>
      <c r="P121" s="12">
        <f>+SUMIFS('BLG1222'!$I:$I,'BLG1222'!$A:$A,'ALL 2022'!$2:$2,'BLG1222'!$D:$D,'ALL 2022'!$D:$D)</f>
        <v>-3490826.19</v>
      </c>
      <c r="Q121" s="12">
        <f>+SUMIFS('BLG1222'!$I:$I,'BLG1222'!$A:$A,'ALL 2022'!$2:$2,'BLG1222'!$D:$D,'ALL 2022'!$D:$D)</f>
        <v>0</v>
      </c>
      <c r="R121" s="12">
        <f>+SUMIFS('BLG1222'!$I:$I,'BLG1222'!$A:$A,'ALL 2022'!$2:$2,'BLG1222'!$D:$D,'ALL 2022'!$D:$D)</f>
        <v>-76043541.010000005</v>
      </c>
      <c r="S121" s="12">
        <f>+SUMIFS('BLG1222'!$I:$I,'BLG1222'!$A:$A,'ALL 2022'!$2:$2,'BLG1222'!$D:$D,'ALL 2022'!$D:$D)</f>
        <v>-231861586.21000001</v>
      </c>
      <c r="T121" s="12">
        <f>+SUMIFS('BLG1222'!$I:$I,'BLG1222'!$A:$A,'ALL 2022'!$2:$2,'BLG1222'!$D:$D,'ALL 2022'!$D:$D)</f>
        <v>-94516096.849999994</v>
      </c>
      <c r="U121" s="12">
        <f>+SUMIFS('BLG1222'!$I:$I,'BLG1222'!$A:$A,'ALL 2022'!$2:$2,'BLG1222'!$D:$D,'ALL 2022'!$D:$D)</f>
        <v>0</v>
      </c>
      <c r="V121" s="12">
        <f>+SUMIFS('BLG1222'!$I:$I,'BLG1222'!$A:$A,'ALL 2022'!$2:$2,'BLG1222'!$D:$D,'ALL 2022'!$D:$D)</f>
        <v>-733709.375</v>
      </c>
      <c r="W121" s="12">
        <f>+SUMIFS('BLG1222'!$I:$I,'BLG1222'!$A:$A,'ALL 2022'!$2:$2,'BLG1222'!$D:$D,'ALL 2022'!$D:$D)</f>
        <v>-484782181.44</v>
      </c>
      <c r="X121" s="12">
        <f>+SUMIFS('BLG1222'!$I:$I,'BLG1222'!$A:$A,'ALL 2022'!$2:$2,'BLG1222'!$D:$D,'ALL 2022'!$D:$D)</f>
        <v>-8208031.3600000003</v>
      </c>
      <c r="Y121" s="12">
        <f>+SUMIFS('BLG1222'!$I:$I,'BLG1222'!$A:$A,'ALL 2022'!$2:$2,'BLG1222'!$D:$D,'ALL 2022'!$D:$D)</f>
        <v>0</v>
      </c>
      <c r="Z121" s="12">
        <f>+SUMIFS('BLG1222'!$I:$I,'BLG1222'!$A:$A,'ALL 2022'!$2:$2,'BLG1222'!$D:$D,'ALL 2022'!$D:$D)</f>
        <v>0</v>
      </c>
      <c r="AA121" s="12">
        <f>+SUMIFS('BLG1222'!$I:$I,'BLG1222'!$A:$A,'ALL 2022'!$2:$2,'BLG1222'!$D:$D,'ALL 2022'!$D:$D)</f>
        <v>0</v>
      </c>
      <c r="AB121" s="12">
        <f>+SUMIFS('BLG1222'!$I:$I,'BLG1222'!$A:$A,'ALL 2022'!$2:$2,'BLG1222'!$D:$D,'ALL 2022'!$D:$D)</f>
        <v>-185531919.06999999</v>
      </c>
      <c r="AC121" s="12">
        <f>+SUMIFS('BLG1222'!$I:$I,'BLG1222'!$A:$A,'ALL 2022'!$2:$2,'BLG1222'!$D:$D,'ALL 2022'!$D:$D)</f>
        <v>-1754787258.941</v>
      </c>
      <c r="AD121" s="12">
        <f>+SUMIFS('BLG1222'!$I:$I,'BLG1222'!$A:$A,'ALL 2022'!$2:$2,'BLG1222'!$D:$D,'ALL 2022'!$D:$D)</f>
        <v>0</v>
      </c>
      <c r="AE121" s="12">
        <f>+SUMIFS('BLG1222'!$I:$I,'BLG1222'!$A:$A,'ALL 2022'!$2:$2,'BLG1222'!$D:$D,'ALL 2022'!$D:$D)</f>
        <v>-169147.14</v>
      </c>
      <c r="AF121" s="12">
        <f>+SUMIFS('BLG1222'!$I:$I,'BLG1222'!$A:$A,'ALL 2022'!$2:$2,'BLG1222'!$D:$D,'ALL 2022'!$D:$D)</f>
        <v>-5916536.9500000002</v>
      </c>
      <c r="AG121" s="12">
        <f>+SUMIFS('BLG1222'!$I:$I,'BLG1222'!$A:$A,'ALL 2022'!$2:$2,'BLG1222'!$D:$D,'ALL 2022'!$D:$D)</f>
        <v>-581354.72</v>
      </c>
      <c r="AH121" s="12">
        <f>+SUMIFS('BLG1222'!$I:$I,'BLG1222'!$A:$A,'ALL 2022'!$2:$2,'BLG1222'!$D:$D,'ALL 2022'!$D:$D)</f>
        <v>-449981.88</v>
      </c>
      <c r="AI121" s="12">
        <f>+SUMIFS('BLG1222'!$I:$I,'BLG1222'!$A:$A,'ALL 2022'!$2:$2,'BLG1222'!$D:$D,'ALL 2022'!$D:$D)</f>
        <v>-164197.92000000001</v>
      </c>
      <c r="AJ121" s="12">
        <f>+SUMIFS('BLG1222'!$I:$I,'BLG1222'!$A:$A,'ALL 2022'!$2:$2,'BLG1222'!$D:$D,'ALL 2022'!$D:$D)</f>
        <v>-54895918.520000003</v>
      </c>
      <c r="AK121" s="12">
        <f>+SUMIFS('BLG1222'!$I:$I,'BLG1222'!$A:$A,'ALL 2022'!$2:$2,'BLG1222'!$D:$D,'ALL 2022'!$D:$D)</f>
        <v>-9435077.8300000001</v>
      </c>
      <c r="AL121" s="12">
        <f>+SUMIFS('BLG1222'!$I:$I,'BLG1222'!$A:$A,'ALL 2022'!$2:$2,'BLG1222'!$D:$D,'ALL 2022'!$D:$D)</f>
        <v>-426314601.14999998</v>
      </c>
      <c r="AM121" s="12">
        <f>+SUMIFS('BLG1222'!$I:$I,'BLG1222'!$A:$A,'ALL 2022'!$2:$2,'BLG1222'!$D:$D,'ALL 2022'!$D:$D)</f>
        <v>-3799948732.2199998</v>
      </c>
      <c r="AN121" s="12">
        <f>+SUMIFS('BLG1222'!$I:$I,'BLG1222'!$A:$A,'ALL 2022'!$2:$2,'BLG1222'!$D:$D,'ALL 2022'!$D:$D)</f>
        <v>0</v>
      </c>
      <c r="AO121" s="12">
        <f>+SUMIFS('BLG1222'!$I:$I,'BLG1222'!$A:$A,'ALL 2022'!$2:$2,'BLG1222'!$D:$D,'ALL 2022'!$D:$D)</f>
        <v>-23809216.359999999</v>
      </c>
      <c r="AP121" s="12">
        <f>+SUMIFS('BLG1222'!$I:$I,'BLG1222'!$A:$A,'ALL 2022'!$2:$2,'BLG1222'!$D:$D,'ALL 2022'!$D:$D)</f>
        <v>0</v>
      </c>
      <c r="AQ121" s="164">
        <f t="shared" si="9"/>
        <v>-17561859225.026001</v>
      </c>
      <c r="AR121" s="165">
        <f t="shared" si="10"/>
        <v>-3714005.1865848941</v>
      </c>
      <c r="AS121"/>
      <c r="AT121"/>
      <c r="AU121"/>
    </row>
    <row r="122" spans="1:47" s="11" customFormat="1" hidden="1" x14ac:dyDescent="0.25">
      <c r="A122" s="11" t="str">
        <f t="shared" si="6"/>
        <v>2</v>
      </c>
      <c r="B122" s="11" t="str">
        <f t="shared" si="7"/>
        <v>28</v>
      </c>
      <c r="C122" s="11" t="str">
        <f t="shared" si="8"/>
        <v>281</v>
      </c>
      <c r="D122" s="23">
        <v>28181100</v>
      </c>
      <c r="E122" s="196" t="s">
        <v>3229</v>
      </c>
      <c r="F122" s="24" t="s">
        <v>272</v>
      </c>
      <c r="G122" s="12">
        <f>+SUMIFS('BLG1222'!$I:$I,'BLG1222'!$A:$A,'ALL 2022'!$2:$2,'BLG1222'!$D:$D,'ALL 2022'!$D:$D)</f>
        <v>-1173505578.52</v>
      </c>
      <c r="H122" s="12">
        <f>+SUMIFS('BLG1222'!$I:$I,'BLG1222'!$A:$A,'ALL 2022'!$2:$2,'BLG1222'!$D:$D,'ALL 2022'!$D:$D)</f>
        <v>0</v>
      </c>
      <c r="I122" s="12">
        <f>+SUMIFS('BLG1222'!$I:$I,'BLG1222'!$A:$A,'ALL 2022'!$2:$2,'BLG1222'!$D:$D,'ALL 2022'!$D:$D)</f>
        <v>0</v>
      </c>
      <c r="J122" s="12">
        <f>+SUMIFS('BLG1222'!$I:$I,'BLG1222'!$A:$A,'ALL 2022'!$2:$2,'BLG1222'!$D:$D,'ALL 2022'!$D:$D)</f>
        <v>0</v>
      </c>
      <c r="K122" s="12">
        <f>+SUMIFS('BLG1222'!$I:$I,'BLG1222'!$A:$A,'ALL 2022'!$2:$2,'BLG1222'!$D:$D,'ALL 2022'!$D:$D)</f>
        <v>0</v>
      </c>
      <c r="L122" s="12">
        <f>+SUMIFS('BLG1222'!$I:$I,'BLG1222'!$A:$A,'ALL 2022'!$2:$2,'BLG1222'!$D:$D,'ALL 2022'!$D:$D)</f>
        <v>0</v>
      </c>
      <c r="M122" s="12">
        <f>+SUMIFS('BLG1222'!$I:$I,'BLG1222'!$A:$A,'ALL 2022'!$2:$2,'BLG1222'!$D:$D,'ALL 2022'!$D:$D)</f>
        <v>0</v>
      </c>
      <c r="N122" s="12">
        <f>+SUMIFS('BLG1222'!$I:$I,'BLG1222'!$A:$A,'ALL 2022'!$2:$2,'BLG1222'!$D:$D,'ALL 2022'!$D:$D)</f>
        <v>0</v>
      </c>
      <c r="O122" s="12">
        <f>+SUMIFS('BLG1222'!$I:$I,'BLG1222'!$A:$A,'ALL 2022'!$2:$2,'BLG1222'!$D:$D,'ALL 2022'!$D:$D)</f>
        <v>0</v>
      </c>
      <c r="P122" s="12">
        <f>+SUMIFS('BLG1222'!$I:$I,'BLG1222'!$A:$A,'ALL 2022'!$2:$2,'BLG1222'!$D:$D,'ALL 2022'!$D:$D)</f>
        <v>0</v>
      </c>
      <c r="Q122" s="12">
        <f>+SUMIFS('BLG1222'!$I:$I,'BLG1222'!$A:$A,'ALL 2022'!$2:$2,'BLG1222'!$D:$D,'ALL 2022'!$D:$D)</f>
        <v>0</v>
      </c>
      <c r="R122" s="12">
        <f>+SUMIFS('BLG1222'!$I:$I,'BLG1222'!$A:$A,'ALL 2022'!$2:$2,'BLG1222'!$D:$D,'ALL 2022'!$D:$D)</f>
        <v>0</v>
      </c>
      <c r="S122" s="12">
        <f>+SUMIFS('BLG1222'!$I:$I,'BLG1222'!$A:$A,'ALL 2022'!$2:$2,'BLG1222'!$D:$D,'ALL 2022'!$D:$D)</f>
        <v>0</v>
      </c>
      <c r="T122" s="12">
        <f>+SUMIFS('BLG1222'!$I:$I,'BLG1222'!$A:$A,'ALL 2022'!$2:$2,'BLG1222'!$D:$D,'ALL 2022'!$D:$D)</f>
        <v>-108025413.13</v>
      </c>
      <c r="U122" s="12">
        <f>+SUMIFS('BLG1222'!$I:$I,'BLG1222'!$A:$A,'ALL 2022'!$2:$2,'BLG1222'!$D:$D,'ALL 2022'!$D:$D)</f>
        <v>-148356.16</v>
      </c>
      <c r="V122" s="12">
        <f>+SUMIFS('BLG1222'!$I:$I,'BLG1222'!$A:$A,'ALL 2022'!$2:$2,'BLG1222'!$D:$D,'ALL 2022'!$D:$D)</f>
        <v>0</v>
      </c>
      <c r="W122" s="12">
        <f>+SUMIFS('BLG1222'!$I:$I,'BLG1222'!$A:$A,'ALL 2022'!$2:$2,'BLG1222'!$D:$D,'ALL 2022'!$D:$D)</f>
        <v>0</v>
      </c>
      <c r="X122" s="12">
        <f>+SUMIFS('BLG1222'!$I:$I,'BLG1222'!$A:$A,'ALL 2022'!$2:$2,'BLG1222'!$D:$D,'ALL 2022'!$D:$D)</f>
        <v>0</v>
      </c>
      <c r="Y122" s="12">
        <f>+SUMIFS('BLG1222'!$I:$I,'BLG1222'!$A:$A,'ALL 2022'!$2:$2,'BLG1222'!$D:$D,'ALL 2022'!$D:$D)</f>
        <v>0</v>
      </c>
      <c r="Z122" s="12">
        <f>+SUMIFS('BLG1222'!$I:$I,'BLG1222'!$A:$A,'ALL 2022'!$2:$2,'BLG1222'!$D:$D,'ALL 2022'!$D:$D)</f>
        <v>0</v>
      </c>
      <c r="AA122" s="12">
        <f>+SUMIFS('BLG1222'!$I:$I,'BLG1222'!$A:$A,'ALL 2022'!$2:$2,'BLG1222'!$D:$D,'ALL 2022'!$D:$D)</f>
        <v>0</v>
      </c>
      <c r="AB122" s="12">
        <f>+SUMIFS('BLG1222'!$I:$I,'BLG1222'!$A:$A,'ALL 2022'!$2:$2,'BLG1222'!$D:$D,'ALL 2022'!$D:$D)</f>
        <v>0</v>
      </c>
      <c r="AC122" s="12">
        <f>+SUMIFS('BLG1222'!$I:$I,'BLG1222'!$A:$A,'ALL 2022'!$2:$2,'BLG1222'!$D:$D,'ALL 2022'!$D:$D)</f>
        <v>0</v>
      </c>
      <c r="AD122" s="12">
        <f>+SUMIFS('BLG1222'!$I:$I,'BLG1222'!$A:$A,'ALL 2022'!$2:$2,'BLG1222'!$D:$D,'ALL 2022'!$D:$D)</f>
        <v>0</v>
      </c>
      <c r="AE122" s="12">
        <f>+SUMIFS('BLG1222'!$I:$I,'BLG1222'!$A:$A,'ALL 2022'!$2:$2,'BLG1222'!$D:$D,'ALL 2022'!$D:$D)</f>
        <v>0</v>
      </c>
      <c r="AF122" s="12">
        <f>+SUMIFS('BLG1222'!$I:$I,'BLG1222'!$A:$A,'ALL 2022'!$2:$2,'BLG1222'!$D:$D,'ALL 2022'!$D:$D)</f>
        <v>0</v>
      </c>
      <c r="AG122" s="12">
        <f>+SUMIFS('BLG1222'!$I:$I,'BLG1222'!$A:$A,'ALL 2022'!$2:$2,'BLG1222'!$D:$D,'ALL 2022'!$D:$D)</f>
        <v>0</v>
      </c>
      <c r="AH122" s="12">
        <f>+SUMIFS('BLG1222'!$I:$I,'BLG1222'!$A:$A,'ALL 2022'!$2:$2,'BLG1222'!$D:$D,'ALL 2022'!$D:$D)</f>
        <v>0</v>
      </c>
      <c r="AI122" s="12">
        <f>+SUMIFS('BLG1222'!$I:$I,'BLG1222'!$A:$A,'ALL 2022'!$2:$2,'BLG1222'!$D:$D,'ALL 2022'!$D:$D)</f>
        <v>0</v>
      </c>
      <c r="AJ122" s="12">
        <f>+SUMIFS('BLG1222'!$I:$I,'BLG1222'!$A:$A,'ALL 2022'!$2:$2,'BLG1222'!$D:$D,'ALL 2022'!$D:$D)</f>
        <v>0</v>
      </c>
      <c r="AK122" s="12">
        <f>+SUMIFS('BLG1222'!$I:$I,'BLG1222'!$A:$A,'ALL 2022'!$2:$2,'BLG1222'!$D:$D,'ALL 2022'!$D:$D)</f>
        <v>0</v>
      </c>
      <c r="AL122" s="12">
        <f>+SUMIFS('BLG1222'!$I:$I,'BLG1222'!$A:$A,'ALL 2022'!$2:$2,'BLG1222'!$D:$D,'ALL 2022'!$D:$D)</f>
        <v>0</v>
      </c>
      <c r="AM122" s="12">
        <f>+SUMIFS('BLG1222'!$I:$I,'BLG1222'!$A:$A,'ALL 2022'!$2:$2,'BLG1222'!$D:$D,'ALL 2022'!$D:$D)</f>
        <v>0</v>
      </c>
      <c r="AN122" s="12">
        <f>+SUMIFS('BLG1222'!$I:$I,'BLG1222'!$A:$A,'ALL 2022'!$2:$2,'BLG1222'!$D:$D,'ALL 2022'!$D:$D)</f>
        <v>0</v>
      </c>
      <c r="AO122" s="12">
        <f>+SUMIFS('BLG1222'!$I:$I,'BLG1222'!$A:$A,'ALL 2022'!$2:$2,'BLG1222'!$D:$D,'ALL 2022'!$D:$D)</f>
        <v>0</v>
      </c>
      <c r="AP122" s="12">
        <f>+SUMIFS('BLG1222'!$I:$I,'BLG1222'!$A:$A,'ALL 2022'!$2:$2,'BLG1222'!$D:$D,'ALL 2022'!$D:$D)</f>
        <v>0</v>
      </c>
      <c r="AQ122" s="164">
        <f t="shared" si="9"/>
        <v>-1281679347.8100002</v>
      </c>
      <c r="AR122" s="165">
        <f t="shared" si="10"/>
        <v>-271051.24146091298</v>
      </c>
      <c r="AS122"/>
      <c r="AT122"/>
      <c r="AU122"/>
    </row>
    <row r="123" spans="1:47" s="11" customFormat="1" hidden="1" x14ac:dyDescent="0.25">
      <c r="A123" s="11" t="str">
        <f t="shared" si="6"/>
        <v>2</v>
      </c>
      <c r="B123" s="11" t="str">
        <f t="shared" si="7"/>
        <v>28</v>
      </c>
      <c r="C123" s="11" t="str">
        <f t="shared" si="8"/>
        <v>281</v>
      </c>
      <c r="D123" s="23">
        <v>28182000</v>
      </c>
      <c r="E123" s="196" t="s">
        <v>3230</v>
      </c>
      <c r="F123" s="24" t="s">
        <v>59</v>
      </c>
      <c r="G123" s="12">
        <f>+SUMIFS('BLG1222'!$I:$I,'BLG1222'!$A:$A,'ALL 2022'!$2:$2,'BLG1222'!$D:$D,'ALL 2022'!$D:$D)</f>
        <v>-29988847.5</v>
      </c>
      <c r="H123" s="12">
        <f>+SUMIFS('BLG1222'!$I:$I,'BLG1222'!$A:$A,'ALL 2022'!$2:$2,'BLG1222'!$D:$D,'ALL 2022'!$D:$D)</f>
        <v>-5456697.3099999996</v>
      </c>
      <c r="I123" s="12">
        <f>+SUMIFS('BLG1222'!$I:$I,'BLG1222'!$A:$A,'ALL 2022'!$2:$2,'BLG1222'!$D:$D,'ALL 2022'!$D:$D)</f>
        <v>0</v>
      </c>
      <c r="J123" s="12">
        <f>+SUMIFS('BLG1222'!$I:$I,'BLG1222'!$A:$A,'ALL 2022'!$2:$2,'BLG1222'!$D:$D,'ALL 2022'!$D:$D)</f>
        <v>-54009775.890000001</v>
      </c>
      <c r="K123" s="12">
        <f>+SUMIFS('BLG1222'!$I:$I,'BLG1222'!$A:$A,'ALL 2022'!$2:$2,'BLG1222'!$D:$D,'ALL 2022'!$D:$D)</f>
        <v>-46842050.329999998</v>
      </c>
      <c r="L123" s="12">
        <f>+SUMIFS('BLG1222'!$I:$I,'BLG1222'!$A:$A,'ALL 2022'!$2:$2,'BLG1222'!$D:$D,'ALL 2022'!$D:$D)</f>
        <v>-6095383.21</v>
      </c>
      <c r="M123" s="12">
        <f>+SUMIFS('BLG1222'!$I:$I,'BLG1222'!$A:$A,'ALL 2022'!$2:$2,'BLG1222'!$D:$D,'ALL 2022'!$D:$D)</f>
        <v>-4789450.6500000004</v>
      </c>
      <c r="N123" s="12">
        <f>+SUMIFS('BLG1222'!$I:$I,'BLG1222'!$A:$A,'ALL 2022'!$2:$2,'BLG1222'!$D:$D,'ALL 2022'!$D:$D)</f>
        <v>-655759623.63999999</v>
      </c>
      <c r="O123" s="12">
        <f>+SUMIFS('BLG1222'!$I:$I,'BLG1222'!$A:$A,'ALL 2022'!$2:$2,'BLG1222'!$D:$D,'ALL 2022'!$D:$D)</f>
        <v>-144416643.65000001</v>
      </c>
      <c r="P123" s="12">
        <f>+SUMIFS('BLG1222'!$I:$I,'BLG1222'!$A:$A,'ALL 2022'!$2:$2,'BLG1222'!$D:$D,'ALL 2022'!$D:$D)</f>
        <v>0</v>
      </c>
      <c r="Q123" s="12">
        <f>+SUMIFS('BLG1222'!$I:$I,'BLG1222'!$A:$A,'ALL 2022'!$2:$2,'BLG1222'!$D:$D,'ALL 2022'!$D:$D)</f>
        <v>0</v>
      </c>
      <c r="R123" s="12">
        <f>+SUMIFS('BLG1222'!$I:$I,'BLG1222'!$A:$A,'ALL 2022'!$2:$2,'BLG1222'!$D:$D,'ALL 2022'!$D:$D)</f>
        <v>-426414.81</v>
      </c>
      <c r="S123" s="12">
        <f>+SUMIFS('BLG1222'!$I:$I,'BLG1222'!$A:$A,'ALL 2022'!$2:$2,'BLG1222'!$D:$D,'ALL 2022'!$D:$D)</f>
        <v>-4563743.43</v>
      </c>
      <c r="T123" s="12">
        <f>+SUMIFS('BLG1222'!$I:$I,'BLG1222'!$A:$A,'ALL 2022'!$2:$2,'BLG1222'!$D:$D,'ALL 2022'!$D:$D)</f>
        <v>-7231919.5700000003</v>
      </c>
      <c r="U123" s="12">
        <f>+SUMIFS('BLG1222'!$I:$I,'BLG1222'!$A:$A,'ALL 2022'!$2:$2,'BLG1222'!$D:$D,'ALL 2022'!$D:$D)</f>
        <v>-151486.54999999999</v>
      </c>
      <c r="V123" s="12">
        <f>+SUMIFS('BLG1222'!$I:$I,'BLG1222'!$A:$A,'ALL 2022'!$2:$2,'BLG1222'!$D:$D,'ALL 2022'!$D:$D)</f>
        <v>-2264393.6175000002</v>
      </c>
      <c r="W123" s="12">
        <f>+SUMIFS('BLG1222'!$I:$I,'BLG1222'!$A:$A,'ALL 2022'!$2:$2,'BLG1222'!$D:$D,'ALL 2022'!$D:$D)</f>
        <v>-4889997.24</v>
      </c>
      <c r="X123" s="12">
        <f>+SUMIFS('BLG1222'!$I:$I,'BLG1222'!$A:$A,'ALL 2022'!$2:$2,'BLG1222'!$D:$D,'ALL 2022'!$D:$D)</f>
        <v>-252633.33</v>
      </c>
      <c r="Y123" s="12">
        <f>+SUMIFS('BLG1222'!$I:$I,'BLG1222'!$A:$A,'ALL 2022'!$2:$2,'BLG1222'!$D:$D,'ALL 2022'!$D:$D)</f>
        <v>0</v>
      </c>
      <c r="Z123" s="12">
        <f>+SUMIFS('BLG1222'!$I:$I,'BLG1222'!$A:$A,'ALL 2022'!$2:$2,'BLG1222'!$D:$D,'ALL 2022'!$D:$D)</f>
        <v>0</v>
      </c>
      <c r="AA123" s="12">
        <f>+SUMIFS('BLG1222'!$I:$I,'BLG1222'!$A:$A,'ALL 2022'!$2:$2,'BLG1222'!$D:$D,'ALL 2022'!$D:$D)</f>
        <v>0</v>
      </c>
      <c r="AB123" s="12">
        <f>+SUMIFS('BLG1222'!$I:$I,'BLG1222'!$A:$A,'ALL 2022'!$2:$2,'BLG1222'!$D:$D,'ALL 2022'!$D:$D)</f>
        <v>-4431914.41</v>
      </c>
      <c r="AC123" s="12">
        <f>+SUMIFS('BLG1222'!$I:$I,'BLG1222'!$A:$A,'ALL 2022'!$2:$2,'BLG1222'!$D:$D,'ALL 2022'!$D:$D)</f>
        <v>-7770461.0319999997</v>
      </c>
      <c r="AD123" s="12">
        <f>+SUMIFS('BLG1222'!$I:$I,'BLG1222'!$A:$A,'ALL 2022'!$2:$2,'BLG1222'!$D:$D,'ALL 2022'!$D:$D)</f>
        <v>0</v>
      </c>
      <c r="AE123" s="12">
        <f>+SUMIFS('BLG1222'!$I:$I,'BLG1222'!$A:$A,'ALL 2022'!$2:$2,'BLG1222'!$D:$D,'ALL 2022'!$D:$D)</f>
        <v>0</v>
      </c>
      <c r="AF123" s="12">
        <f>+SUMIFS('BLG1222'!$I:$I,'BLG1222'!$A:$A,'ALL 2022'!$2:$2,'BLG1222'!$D:$D,'ALL 2022'!$D:$D)</f>
        <v>-26045563</v>
      </c>
      <c r="AG123" s="12">
        <f>+SUMIFS('BLG1222'!$I:$I,'BLG1222'!$A:$A,'ALL 2022'!$2:$2,'BLG1222'!$D:$D,'ALL 2022'!$D:$D)</f>
        <v>0</v>
      </c>
      <c r="AH123" s="12">
        <f>+SUMIFS('BLG1222'!$I:$I,'BLG1222'!$A:$A,'ALL 2022'!$2:$2,'BLG1222'!$D:$D,'ALL 2022'!$D:$D)</f>
        <v>0</v>
      </c>
      <c r="AI123" s="12">
        <f>+SUMIFS('BLG1222'!$I:$I,'BLG1222'!$A:$A,'ALL 2022'!$2:$2,'BLG1222'!$D:$D,'ALL 2022'!$D:$D)</f>
        <v>0</v>
      </c>
      <c r="AJ123" s="12">
        <f>+SUMIFS('BLG1222'!$I:$I,'BLG1222'!$A:$A,'ALL 2022'!$2:$2,'BLG1222'!$D:$D,'ALL 2022'!$D:$D)</f>
        <v>-603166.68000000005</v>
      </c>
      <c r="AK123" s="12">
        <f>+SUMIFS('BLG1222'!$I:$I,'BLG1222'!$A:$A,'ALL 2022'!$2:$2,'BLG1222'!$D:$D,'ALL 2022'!$D:$D)</f>
        <v>-474878.22</v>
      </c>
      <c r="AL123" s="12">
        <f>+SUMIFS('BLG1222'!$I:$I,'BLG1222'!$A:$A,'ALL 2022'!$2:$2,'BLG1222'!$D:$D,'ALL 2022'!$D:$D)</f>
        <v>-12171823.5</v>
      </c>
      <c r="AM123" s="12">
        <f>+SUMIFS('BLG1222'!$I:$I,'BLG1222'!$A:$A,'ALL 2022'!$2:$2,'BLG1222'!$D:$D,'ALL 2022'!$D:$D)</f>
        <v>-9756324.1799999997</v>
      </c>
      <c r="AN123" s="12">
        <f>+SUMIFS('BLG1222'!$I:$I,'BLG1222'!$A:$A,'ALL 2022'!$2:$2,'BLG1222'!$D:$D,'ALL 2022'!$D:$D)</f>
        <v>-416632035.77999997</v>
      </c>
      <c r="AO123" s="12">
        <f>+SUMIFS('BLG1222'!$I:$I,'BLG1222'!$A:$A,'ALL 2022'!$2:$2,'BLG1222'!$D:$D,'ALL 2022'!$D:$D)</f>
        <v>-13845887.17</v>
      </c>
      <c r="AP123" s="12">
        <f>+SUMIFS('BLG1222'!$I:$I,'BLG1222'!$A:$A,'ALL 2022'!$2:$2,'BLG1222'!$D:$D,'ALL 2022'!$D:$D)</f>
        <v>-137991810.33000001</v>
      </c>
      <c r="AQ123" s="164">
        <f t="shared" si="9"/>
        <v>-1596862925.0294995</v>
      </c>
      <c r="AR123" s="165">
        <f t="shared" si="10"/>
        <v>-337706.68070116622</v>
      </c>
      <c r="AS123"/>
      <c r="AT123"/>
      <c r="AU123"/>
    </row>
    <row r="124" spans="1:47" s="11" customFormat="1" hidden="1" x14ac:dyDescent="0.25">
      <c r="A124" s="11" t="str">
        <f t="shared" si="6"/>
        <v>2</v>
      </c>
      <c r="B124" s="11" t="str">
        <f t="shared" si="7"/>
        <v>28</v>
      </c>
      <c r="C124" s="11" t="str">
        <f t="shared" si="8"/>
        <v>281</v>
      </c>
      <c r="D124" s="23">
        <v>28183000</v>
      </c>
      <c r="E124" s="196" t="s">
        <v>3231</v>
      </c>
      <c r="F124" s="24" t="s">
        <v>60</v>
      </c>
      <c r="G124" s="12">
        <f>+SUMIFS('BLG1222'!$I:$I,'BLG1222'!$A:$A,'ALL 2022'!$2:$2,'BLG1222'!$D:$D,'ALL 2022'!$D:$D)</f>
        <v>-911274606.58000004</v>
      </c>
      <c r="H124" s="12">
        <f>+SUMIFS('BLG1222'!$I:$I,'BLG1222'!$A:$A,'ALL 2022'!$2:$2,'BLG1222'!$D:$D,'ALL 2022'!$D:$D)</f>
        <v>-8493424.8399999999</v>
      </c>
      <c r="I124" s="12">
        <f>+SUMIFS('BLG1222'!$I:$I,'BLG1222'!$A:$A,'ALL 2022'!$2:$2,'BLG1222'!$D:$D,'ALL 2022'!$D:$D)</f>
        <v>-914997482.7615</v>
      </c>
      <c r="J124" s="12">
        <f>+SUMIFS('BLG1222'!$I:$I,'BLG1222'!$A:$A,'ALL 2022'!$2:$2,'BLG1222'!$D:$D,'ALL 2022'!$D:$D)</f>
        <v>-867370729.05999994</v>
      </c>
      <c r="K124" s="12">
        <f>+SUMIFS('BLG1222'!$I:$I,'BLG1222'!$A:$A,'ALL 2022'!$2:$2,'BLG1222'!$D:$D,'ALL 2022'!$D:$D)</f>
        <v>-365401010.57133001</v>
      </c>
      <c r="L124" s="12">
        <f>+SUMIFS('BLG1222'!$I:$I,'BLG1222'!$A:$A,'ALL 2022'!$2:$2,'BLG1222'!$D:$D,'ALL 2022'!$D:$D)</f>
        <v>-3637621.54</v>
      </c>
      <c r="M124" s="12">
        <f>+SUMIFS('BLG1222'!$I:$I,'BLG1222'!$A:$A,'ALL 2022'!$2:$2,'BLG1222'!$D:$D,'ALL 2022'!$D:$D)</f>
        <v>-1237094396.6300001</v>
      </c>
      <c r="N124" s="12">
        <f>+SUMIFS('BLG1222'!$I:$I,'BLG1222'!$A:$A,'ALL 2022'!$2:$2,'BLG1222'!$D:$D,'ALL 2022'!$D:$D)</f>
        <v>-328531910.38999999</v>
      </c>
      <c r="O124" s="12">
        <f>+SUMIFS('BLG1222'!$I:$I,'BLG1222'!$A:$A,'ALL 2022'!$2:$2,'BLG1222'!$D:$D,'ALL 2022'!$D:$D)</f>
        <v>-315132105.35000002</v>
      </c>
      <c r="P124" s="12">
        <f>+SUMIFS('BLG1222'!$I:$I,'BLG1222'!$A:$A,'ALL 2022'!$2:$2,'BLG1222'!$D:$D,'ALL 2022'!$D:$D)</f>
        <v>0</v>
      </c>
      <c r="Q124" s="12">
        <f>+SUMIFS('BLG1222'!$I:$I,'BLG1222'!$A:$A,'ALL 2022'!$2:$2,'BLG1222'!$D:$D,'ALL 2022'!$D:$D)</f>
        <v>0</v>
      </c>
      <c r="R124" s="12">
        <f>+SUMIFS('BLG1222'!$I:$I,'BLG1222'!$A:$A,'ALL 2022'!$2:$2,'BLG1222'!$D:$D,'ALL 2022'!$D:$D)</f>
        <v>-70310075.340000004</v>
      </c>
      <c r="S124" s="12">
        <f>+SUMIFS('BLG1222'!$I:$I,'BLG1222'!$A:$A,'ALL 2022'!$2:$2,'BLG1222'!$D:$D,'ALL 2022'!$D:$D)</f>
        <v>-579728273.55999994</v>
      </c>
      <c r="T124" s="12">
        <f>+SUMIFS('BLG1222'!$I:$I,'BLG1222'!$A:$A,'ALL 2022'!$2:$2,'BLG1222'!$D:$D,'ALL 2022'!$D:$D)</f>
        <v>-385974308.26999998</v>
      </c>
      <c r="U124" s="12">
        <f>+SUMIFS('BLG1222'!$I:$I,'BLG1222'!$A:$A,'ALL 2022'!$2:$2,'BLG1222'!$D:$D,'ALL 2022'!$D:$D)</f>
        <v>-11524738289.864799</v>
      </c>
      <c r="V124" s="12">
        <f>+SUMIFS('BLG1222'!$I:$I,'BLG1222'!$A:$A,'ALL 2022'!$2:$2,'BLG1222'!$D:$D,'ALL 2022'!$D:$D)</f>
        <v>0</v>
      </c>
      <c r="W124" s="12">
        <f>+SUMIFS('BLG1222'!$I:$I,'BLG1222'!$A:$A,'ALL 2022'!$2:$2,'BLG1222'!$D:$D,'ALL 2022'!$D:$D)</f>
        <v>-1331313153.8199999</v>
      </c>
      <c r="X124" s="12">
        <f>+SUMIFS('BLG1222'!$I:$I,'BLG1222'!$A:$A,'ALL 2022'!$2:$2,'BLG1222'!$D:$D,'ALL 2022'!$D:$D)</f>
        <v>-117746597.87</v>
      </c>
      <c r="Y124" s="12">
        <f>+SUMIFS('BLG1222'!$I:$I,'BLG1222'!$A:$A,'ALL 2022'!$2:$2,'BLG1222'!$D:$D,'ALL 2022'!$D:$D)</f>
        <v>0</v>
      </c>
      <c r="Z124" s="12">
        <f>+SUMIFS('BLG1222'!$I:$I,'BLG1222'!$A:$A,'ALL 2022'!$2:$2,'BLG1222'!$D:$D,'ALL 2022'!$D:$D)</f>
        <v>0</v>
      </c>
      <c r="AA124" s="12">
        <f>+SUMIFS('BLG1222'!$I:$I,'BLG1222'!$A:$A,'ALL 2022'!$2:$2,'BLG1222'!$D:$D,'ALL 2022'!$D:$D)</f>
        <v>-567792616.00999999</v>
      </c>
      <c r="AB124" s="12">
        <f>+SUMIFS('BLG1222'!$I:$I,'BLG1222'!$A:$A,'ALL 2022'!$2:$2,'BLG1222'!$D:$D,'ALL 2022'!$D:$D)</f>
        <v>-45283765.950000003</v>
      </c>
      <c r="AC124" s="12">
        <f>+SUMIFS('BLG1222'!$I:$I,'BLG1222'!$A:$A,'ALL 2022'!$2:$2,'BLG1222'!$D:$D,'ALL 2022'!$D:$D)</f>
        <v>-17254353.52</v>
      </c>
      <c r="AD124" s="12">
        <f>+SUMIFS('BLG1222'!$I:$I,'BLG1222'!$A:$A,'ALL 2022'!$2:$2,'BLG1222'!$D:$D,'ALL 2022'!$D:$D)</f>
        <v>0</v>
      </c>
      <c r="AE124" s="12">
        <f>+SUMIFS('BLG1222'!$I:$I,'BLG1222'!$A:$A,'ALL 2022'!$2:$2,'BLG1222'!$D:$D,'ALL 2022'!$D:$D)</f>
        <v>0</v>
      </c>
      <c r="AF124" s="12">
        <f>+SUMIFS('BLG1222'!$I:$I,'BLG1222'!$A:$A,'ALL 2022'!$2:$2,'BLG1222'!$D:$D,'ALL 2022'!$D:$D)</f>
        <v>-180000445.31999999</v>
      </c>
      <c r="AG124" s="12">
        <f>+SUMIFS('BLG1222'!$I:$I,'BLG1222'!$A:$A,'ALL 2022'!$2:$2,'BLG1222'!$D:$D,'ALL 2022'!$D:$D)</f>
        <v>-5095375.1399999997</v>
      </c>
      <c r="AH124" s="12">
        <f>+SUMIFS('BLG1222'!$I:$I,'BLG1222'!$A:$A,'ALL 2022'!$2:$2,'BLG1222'!$D:$D,'ALL 2022'!$D:$D)</f>
        <v>-3657656.25</v>
      </c>
      <c r="AI124" s="12">
        <f>+SUMIFS('BLG1222'!$I:$I,'BLG1222'!$A:$A,'ALL 2022'!$2:$2,'BLG1222'!$D:$D,'ALL 2022'!$D:$D)</f>
        <v>0</v>
      </c>
      <c r="AJ124" s="12">
        <f>+SUMIFS('BLG1222'!$I:$I,'BLG1222'!$A:$A,'ALL 2022'!$2:$2,'BLG1222'!$D:$D,'ALL 2022'!$D:$D)</f>
        <v>0</v>
      </c>
      <c r="AK124" s="12">
        <f>+SUMIFS('BLG1222'!$I:$I,'BLG1222'!$A:$A,'ALL 2022'!$2:$2,'BLG1222'!$D:$D,'ALL 2022'!$D:$D)</f>
        <v>0</v>
      </c>
      <c r="AL124" s="12">
        <f>+SUMIFS('BLG1222'!$I:$I,'BLG1222'!$A:$A,'ALL 2022'!$2:$2,'BLG1222'!$D:$D,'ALL 2022'!$D:$D)</f>
        <v>-2348843727.8000002</v>
      </c>
      <c r="AM124" s="12">
        <f>+SUMIFS('BLG1222'!$I:$I,'BLG1222'!$A:$A,'ALL 2022'!$2:$2,'BLG1222'!$D:$D,'ALL 2022'!$D:$D)</f>
        <v>-271343035.33999997</v>
      </c>
      <c r="AN124" s="12">
        <f>+SUMIFS('BLG1222'!$I:$I,'BLG1222'!$A:$A,'ALL 2022'!$2:$2,'BLG1222'!$D:$D,'ALL 2022'!$D:$D)</f>
        <v>-1897200</v>
      </c>
      <c r="AO124" s="12">
        <f>+SUMIFS('BLG1222'!$I:$I,'BLG1222'!$A:$A,'ALL 2022'!$2:$2,'BLG1222'!$D:$D,'ALL 2022'!$D:$D)</f>
        <v>-11784010.949999999</v>
      </c>
      <c r="AP124" s="12">
        <f>+SUMIFS('BLG1222'!$I:$I,'BLG1222'!$A:$A,'ALL 2022'!$2:$2,'BLG1222'!$D:$D,'ALL 2022'!$D:$D)</f>
        <v>-2520000</v>
      </c>
      <c r="AQ124" s="164">
        <f t="shared" si="9"/>
        <v>-22417216172.727627</v>
      </c>
      <c r="AR124" s="165">
        <f t="shared" si="10"/>
        <v>-4740822.4873856949</v>
      </c>
      <c r="AS124"/>
      <c r="AT124"/>
      <c r="AU124"/>
    </row>
    <row r="125" spans="1:47" s="11" customFormat="1" hidden="1" x14ac:dyDescent="0.25">
      <c r="A125" s="11" t="str">
        <f t="shared" si="6"/>
        <v>2</v>
      </c>
      <c r="B125" s="11" t="str">
        <f t="shared" si="7"/>
        <v>28</v>
      </c>
      <c r="C125" s="11" t="str">
        <f t="shared" si="8"/>
        <v>281</v>
      </c>
      <c r="D125" s="23">
        <v>28183100</v>
      </c>
      <c r="E125" s="196" t="s">
        <v>3231</v>
      </c>
      <c r="F125" s="24" t="s">
        <v>2082</v>
      </c>
      <c r="G125" s="12">
        <f>+SUMIFS('BLG1222'!$I:$I,'BLG1222'!$A:$A,'ALL 2022'!$2:$2,'BLG1222'!$D:$D,'ALL 2022'!$D:$D)</f>
        <v>0</v>
      </c>
      <c r="H125" s="12">
        <f>+SUMIFS('BLG1222'!$I:$I,'BLG1222'!$A:$A,'ALL 2022'!$2:$2,'BLG1222'!$D:$D,'ALL 2022'!$D:$D)</f>
        <v>0</v>
      </c>
      <c r="I125" s="12">
        <f>+SUMIFS('BLG1222'!$I:$I,'BLG1222'!$A:$A,'ALL 2022'!$2:$2,'BLG1222'!$D:$D,'ALL 2022'!$D:$D)</f>
        <v>0</v>
      </c>
      <c r="J125" s="12">
        <f>+SUMIFS('BLG1222'!$I:$I,'BLG1222'!$A:$A,'ALL 2022'!$2:$2,'BLG1222'!$D:$D,'ALL 2022'!$D:$D)</f>
        <v>0</v>
      </c>
      <c r="K125" s="12">
        <f>+SUMIFS('BLG1222'!$I:$I,'BLG1222'!$A:$A,'ALL 2022'!$2:$2,'BLG1222'!$D:$D,'ALL 2022'!$D:$D)</f>
        <v>0</v>
      </c>
      <c r="L125" s="12">
        <f>+SUMIFS('BLG1222'!$I:$I,'BLG1222'!$A:$A,'ALL 2022'!$2:$2,'BLG1222'!$D:$D,'ALL 2022'!$D:$D)</f>
        <v>0</v>
      </c>
      <c r="M125" s="12">
        <f>+SUMIFS('BLG1222'!$I:$I,'BLG1222'!$A:$A,'ALL 2022'!$2:$2,'BLG1222'!$D:$D,'ALL 2022'!$D:$D)</f>
        <v>0</v>
      </c>
      <c r="N125" s="12">
        <f>+SUMIFS('BLG1222'!$I:$I,'BLG1222'!$A:$A,'ALL 2022'!$2:$2,'BLG1222'!$D:$D,'ALL 2022'!$D:$D)</f>
        <v>-260458089.84</v>
      </c>
      <c r="O125" s="12">
        <f>+SUMIFS('BLG1222'!$I:$I,'BLG1222'!$A:$A,'ALL 2022'!$2:$2,'BLG1222'!$D:$D,'ALL 2022'!$D:$D)</f>
        <v>0</v>
      </c>
      <c r="P125" s="12">
        <f>+SUMIFS('BLG1222'!$I:$I,'BLG1222'!$A:$A,'ALL 2022'!$2:$2,'BLG1222'!$D:$D,'ALL 2022'!$D:$D)</f>
        <v>0</v>
      </c>
      <c r="Q125" s="12">
        <f>+SUMIFS('BLG1222'!$I:$I,'BLG1222'!$A:$A,'ALL 2022'!$2:$2,'BLG1222'!$D:$D,'ALL 2022'!$D:$D)</f>
        <v>0</v>
      </c>
      <c r="R125" s="12">
        <f>+SUMIFS('BLG1222'!$I:$I,'BLG1222'!$A:$A,'ALL 2022'!$2:$2,'BLG1222'!$D:$D,'ALL 2022'!$D:$D)</f>
        <v>0</v>
      </c>
      <c r="S125" s="12">
        <f>+SUMIFS('BLG1222'!$I:$I,'BLG1222'!$A:$A,'ALL 2022'!$2:$2,'BLG1222'!$D:$D,'ALL 2022'!$D:$D)</f>
        <v>0</v>
      </c>
      <c r="T125" s="12">
        <f>+SUMIFS('BLG1222'!$I:$I,'BLG1222'!$A:$A,'ALL 2022'!$2:$2,'BLG1222'!$D:$D,'ALL 2022'!$D:$D)</f>
        <v>-3163728750.3000002</v>
      </c>
      <c r="U125" s="12">
        <f>+SUMIFS('BLG1222'!$I:$I,'BLG1222'!$A:$A,'ALL 2022'!$2:$2,'BLG1222'!$D:$D,'ALL 2022'!$D:$D)</f>
        <v>0</v>
      </c>
      <c r="V125" s="12">
        <f>+SUMIFS('BLG1222'!$I:$I,'BLG1222'!$A:$A,'ALL 2022'!$2:$2,'BLG1222'!$D:$D,'ALL 2022'!$D:$D)</f>
        <v>0</v>
      </c>
      <c r="W125" s="12">
        <f>+SUMIFS('BLG1222'!$I:$I,'BLG1222'!$A:$A,'ALL 2022'!$2:$2,'BLG1222'!$D:$D,'ALL 2022'!$D:$D)</f>
        <v>0</v>
      </c>
      <c r="X125" s="12">
        <f>+SUMIFS('BLG1222'!$I:$I,'BLG1222'!$A:$A,'ALL 2022'!$2:$2,'BLG1222'!$D:$D,'ALL 2022'!$D:$D)</f>
        <v>0</v>
      </c>
      <c r="Y125" s="12">
        <f>+SUMIFS('BLG1222'!$I:$I,'BLG1222'!$A:$A,'ALL 2022'!$2:$2,'BLG1222'!$D:$D,'ALL 2022'!$D:$D)</f>
        <v>0</v>
      </c>
      <c r="Z125" s="12">
        <f>+SUMIFS('BLG1222'!$I:$I,'BLG1222'!$A:$A,'ALL 2022'!$2:$2,'BLG1222'!$D:$D,'ALL 2022'!$D:$D)</f>
        <v>0</v>
      </c>
      <c r="AA125" s="12">
        <f>+SUMIFS('BLG1222'!$I:$I,'BLG1222'!$A:$A,'ALL 2022'!$2:$2,'BLG1222'!$D:$D,'ALL 2022'!$D:$D)</f>
        <v>-14757470.439999999</v>
      </c>
      <c r="AB125" s="12">
        <f>+SUMIFS('BLG1222'!$I:$I,'BLG1222'!$A:$A,'ALL 2022'!$2:$2,'BLG1222'!$D:$D,'ALL 2022'!$D:$D)</f>
        <v>0</v>
      </c>
      <c r="AC125" s="12">
        <f>+SUMIFS('BLG1222'!$I:$I,'BLG1222'!$A:$A,'ALL 2022'!$2:$2,'BLG1222'!$D:$D,'ALL 2022'!$D:$D)</f>
        <v>0</v>
      </c>
      <c r="AD125" s="12">
        <f>+SUMIFS('BLG1222'!$I:$I,'BLG1222'!$A:$A,'ALL 2022'!$2:$2,'BLG1222'!$D:$D,'ALL 2022'!$D:$D)</f>
        <v>0</v>
      </c>
      <c r="AE125" s="12">
        <f>+SUMIFS('BLG1222'!$I:$I,'BLG1222'!$A:$A,'ALL 2022'!$2:$2,'BLG1222'!$D:$D,'ALL 2022'!$D:$D)</f>
        <v>0</v>
      </c>
      <c r="AF125" s="12">
        <f>+SUMIFS('BLG1222'!$I:$I,'BLG1222'!$A:$A,'ALL 2022'!$2:$2,'BLG1222'!$D:$D,'ALL 2022'!$D:$D)</f>
        <v>0</v>
      </c>
      <c r="AG125" s="12">
        <f>+SUMIFS('BLG1222'!$I:$I,'BLG1222'!$A:$A,'ALL 2022'!$2:$2,'BLG1222'!$D:$D,'ALL 2022'!$D:$D)</f>
        <v>0</v>
      </c>
      <c r="AH125" s="12">
        <f>+SUMIFS('BLG1222'!$I:$I,'BLG1222'!$A:$A,'ALL 2022'!$2:$2,'BLG1222'!$D:$D,'ALL 2022'!$D:$D)</f>
        <v>0</v>
      </c>
      <c r="AI125" s="12">
        <f>+SUMIFS('BLG1222'!$I:$I,'BLG1222'!$A:$A,'ALL 2022'!$2:$2,'BLG1222'!$D:$D,'ALL 2022'!$D:$D)</f>
        <v>0</v>
      </c>
      <c r="AJ125" s="12">
        <f>+SUMIFS('BLG1222'!$I:$I,'BLG1222'!$A:$A,'ALL 2022'!$2:$2,'BLG1222'!$D:$D,'ALL 2022'!$D:$D)</f>
        <v>0</v>
      </c>
      <c r="AK125" s="12">
        <f>+SUMIFS('BLG1222'!$I:$I,'BLG1222'!$A:$A,'ALL 2022'!$2:$2,'BLG1222'!$D:$D,'ALL 2022'!$D:$D)</f>
        <v>0</v>
      </c>
      <c r="AL125" s="12">
        <f>+SUMIFS('BLG1222'!$I:$I,'BLG1222'!$A:$A,'ALL 2022'!$2:$2,'BLG1222'!$D:$D,'ALL 2022'!$D:$D)</f>
        <v>-6363863247.4700003</v>
      </c>
      <c r="AM125" s="12">
        <f>+SUMIFS('BLG1222'!$I:$I,'BLG1222'!$A:$A,'ALL 2022'!$2:$2,'BLG1222'!$D:$D,'ALL 2022'!$D:$D)</f>
        <v>0</v>
      </c>
      <c r="AN125" s="12">
        <f>+SUMIFS('BLG1222'!$I:$I,'BLG1222'!$A:$A,'ALL 2022'!$2:$2,'BLG1222'!$D:$D,'ALL 2022'!$D:$D)</f>
        <v>-2989167</v>
      </c>
      <c r="AO125" s="12">
        <f>+SUMIFS('BLG1222'!$I:$I,'BLG1222'!$A:$A,'ALL 2022'!$2:$2,'BLG1222'!$D:$D,'ALL 2022'!$D:$D)</f>
        <v>0</v>
      </c>
      <c r="AP125" s="12">
        <f>+SUMIFS('BLG1222'!$I:$I,'BLG1222'!$A:$A,'ALL 2022'!$2:$2,'BLG1222'!$D:$D,'ALL 2022'!$D:$D)</f>
        <v>0</v>
      </c>
      <c r="AQ125" s="164">
        <f t="shared" si="9"/>
        <v>-9805796725.0500011</v>
      </c>
      <c r="AR125" s="165">
        <f t="shared" si="10"/>
        <v>-2073742.8440113778</v>
      </c>
      <c r="AS125"/>
      <c r="AT125"/>
      <c r="AU125"/>
    </row>
    <row r="126" spans="1:47" hidden="1" x14ac:dyDescent="0.25">
      <c r="A126" s="11" t="str">
        <f t="shared" si="6"/>
        <v>2</v>
      </c>
      <c r="B126" s="11" t="str">
        <f t="shared" si="7"/>
        <v>28</v>
      </c>
      <c r="C126" s="11" t="str">
        <f t="shared" si="8"/>
        <v>281</v>
      </c>
      <c r="D126" s="23">
        <v>28184000</v>
      </c>
      <c r="E126" s="196" t="s">
        <v>3232</v>
      </c>
      <c r="F126" s="24" t="s">
        <v>61</v>
      </c>
      <c r="G126" s="12">
        <f>+SUMIFS('BLG1222'!$I:$I,'BLG1222'!$A:$A,'ALL 2022'!$2:$2,'BLG1222'!$D:$D,'ALL 2022'!$D:$D)</f>
        <v>-103804445.97</v>
      </c>
      <c r="H126" s="12">
        <f>+SUMIFS('BLG1222'!$I:$I,'BLG1222'!$A:$A,'ALL 2022'!$2:$2,'BLG1222'!$D:$D,'ALL 2022'!$D:$D)</f>
        <v>-76565691.689999998</v>
      </c>
      <c r="I126" s="12">
        <f>+SUMIFS('BLG1222'!$I:$I,'BLG1222'!$A:$A,'ALL 2022'!$2:$2,'BLG1222'!$D:$D,'ALL 2022'!$D:$D)</f>
        <v>-65893421.079999998</v>
      </c>
      <c r="J126" s="12">
        <f>+SUMIFS('BLG1222'!$I:$I,'BLG1222'!$A:$A,'ALL 2022'!$2:$2,'BLG1222'!$D:$D,'ALL 2022'!$D:$D)</f>
        <v>-258032426.09999999</v>
      </c>
      <c r="K126" s="12">
        <f>+SUMIFS('BLG1222'!$I:$I,'BLG1222'!$A:$A,'ALL 2022'!$2:$2,'BLG1222'!$D:$D,'ALL 2022'!$D:$D)</f>
        <v>-88411236.488670394</v>
      </c>
      <c r="L126" s="12">
        <f>+SUMIFS('BLG1222'!$I:$I,'BLG1222'!$A:$A,'ALL 2022'!$2:$2,'BLG1222'!$D:$D,'ALL 2022'!$D:$D)</f>
        <v>-38319809.850000001</v>
      </c>
      <c r="M126" s="12">
        <f>+SUMIFS('BLG1222'!$I:$I,'BLG1222'!$A:$A,'ALL 2022'!$2:$2,'BLG1222'!$D:$D,'ALL 2022'!$D:$D)</f>
        <v>-167424149</v>
      </c>
      <c r="N126" s="12">
        <f>+SUMIFS('BLG1222'!$I:$I,'BLG1222'!$A:$A,'ALL 2022'!$2:$2,'BLG1222'!$D:$D,'ALL 2022'!$D:$D)</f>
        <v>0</v>
      </c>
      <c r="O126" s="12">
        <f>+SUMIFS('BLG1222'!$I:$I,'BLG1222'!$A:$A,'ALL 2022'!$2:$2,'BLG1222'!$D:$D,'ALL 2022'!$D:$D)</f>
        <v>-31305170.16</v>
      </c>
      <c r="P126" s="12">
        <f>+SUMIFS('BLG1222'!$I:$I,'BLG1222'!$A:$A,'ALL 2022'!$2:$2,'BLG1222'!$D:$D,'ALL 2022'!$D:$D)</f>
        <v>0</v>
      </c>
      <c r="Q126" s="12">
        <f>+SUMIFS('BLG1222'!$I:$I,'BLG1222'!$A:$A,'ALL 2022'!$2:$2,'BLG1222'!$D:$D,'ALL 2022'!$D:$D)</f>
        <v>0</v>
      </c>
      <c r="R126" s="12">
        <f>+SUMIFS('BLG1222'!$I:$I,'BLG1222'!$A:$A,'ALL 2022'!$2:$2,'BLG1222'!$D:$D,'ALL 2022'!$D:$D)</f>
        <v>-103202.05</v>
      </c>
      <c r="S126" s="12">
        <f>+SUMIFS('BLG1222'!$I:$I,'BLG1222'!$A:$A,'ALL 2022'!$2:$2,'BLG1222'!$D:$D,'ALL 2022'!$D:$D)</f>
        <v>-36963842</v>
      </c>
      <c r="T126" s="12">
        <f>+SUMIFS('BLG1222'!$I:$I,'BLG1222'!$A:$A,'ALL 2022'!$2:$2,'BLG1222'!$D:$D,'ALL 2022'!$D:$D)</f>
        <v>-86063589.280000001</v>
      </c>
      <c r="U126" s="12">
        <f>+SUMIFS('BLG1222'!$I:$I,'BLG1222'!$A:$A,'ALL 2022'!$2:$2,'BLG1222'!$D:$D,'ALL 2022'!$D:$D)</f>
        <v>-10316349.83</v>
      </c>
      <c r="V126" s="12">
        <f>+SUMIFS('BLG1222'!$I:$I,'BLG1222'!$A:$A,'ALL 2022'!$2:$2,'BLG1222'!$D:$D,'ALL 2022'!$D:$D)</f>
        <v>-4730752.7824999997</v>
      </c>
      <c r="W126" s="12">
        <f>+SUMIFS('BLG1222'!$I:$I,'BLG1222'!$A:$A,'ALL 2022'!$2:$2,'BLG1222'!$D:$D,'ALL 2022'!$D:$D)</f>
        <v>-34259556.490000002</v>
      </c>
      <c r="X126" s="12">
        <f>+SUMIFS('BLG1222'!$I:$I,'BLG1222'!$A:$A,'ALL 2022'!$2:$2,'BLG1222'!$D:$D,'ALL 2022'!$D:$D)</f>
        <v>-8773061.8000000007</v>
      </c>
      <c r="Y126" s="12">
        <f>+SUMIFS('BLG1222'!$I:$I,'BLG1222'!$A:$A,'ALL 2022'!$2:$2,'BLG1222'!$D:$D,'ALL 2022'!$D:$D)</f>
        <v>0</v>
      </c>
      <c r="Z126" s="12">
        <f>+SUMIFS('BLG1222'!$I:$I,'BLG1222'!$A:$A,'ALL 2022'!$2:$2,'BLG1222'!$D:$D,'ALL 2022'!$D:$D)</f>
        <v>0</v>
      </c>
      <c r="AA126" s="12">
        <f>+SUMIFS('BLG1222'!$I:$I,'BLG1222'!$A:$A,'ALL 2022'!$2:$2,'BLG1222'!$D:$D,'ALL 2022'!$D:$D)</f>
        <v>-12933846.960000001</v>
      </c>
      <c r="AB126" s="12">
        <f>+SUMIFS('BLG1222'!$I:$I,'BLG1222'!$A:$A,'ALL 2022'!$2:$2,'BLG1222'!$D:$D,'ALL 2022'!$D:$D)</f>
        <v>-21007145.91</v>
      </c>
      <c r="AC126" s="12">
        <f>+SUMIFS('BLG1222'!$I:$I,'BLG1222'!$A:$A,'ALL 2022'!$2:$2,'BLG1222'!$D:$D,'ALL 2022'!$D:$D)</f>
        <v>-15145072.118000001</v>
      </c>
      <c r="AD126" s="12">
        <f>+SUMIFS('BLG1222'!$I:$I,'BLG1222'!$A:$A,'ALL 2022'!$2:$2,'BLG1222'!$D:$D,'ALL 2022'!$D:$D)</f>
        <v>0</v>
      </c>
      <c r="AE126" s="12">
        <f>+SUMIFS('BLG1222'!$I:$I,'BLG1222'!$A:$A,'ALL 2022'!$2:$2,'BLG1222'!$D:$D,'ALL 2022'!$D:$D)</f>
        <v>0</v>
      </c>
      <c r="AF126" s="12">
        <f>+SUMIFS('BLG1222'!$I:$I,'BLG1222'!$A:$A,'ALL 2022'!$2:$2,'BLG1222'!$D:$D,'ALL 2022'!$D:$D)</f>
        <v>-16325186.439999999</v>
      </c>
      <c r="AG126" s="12">
        <f>+SUMIFS('BLG1222'!$I:$I,'BLG1222'!$A:$A,'ALL 2022'!$2:$2,'BLG1222'!$D:$D,'ALL 2022'!$D:$D)</f>
        <v>-1541103.3</v>
      </c>
      <c r="AH126" s="12">
        <f>+SUMIFS('BLG1222'!$I:$I,'BLG1222'!$A:$A,'ALL 2022'!$2:$2,'BLG1222'!$D:$D,'ALL 2022'!$D:$D)</f>
        <v>-1654575</v>
      </c>
      <c r="AI126" s="12">
        <f>+SUMIFS('BLG1222'!$I:$I,'BLG1222'!$A:$A,'ALL 2022'!$2:$2,'BLG1222'!$D:$D,'ALL 2022'!$D:$D)</f>
        <v>-3019199.99</v>
      </c>
      <c r="AJ126" s="12">
        <f>+SUMIFS('BLG1222'!$I:$I,'BLG1222'!$A:$A,'ALL 2022'!$2:$2,'BLG1222'!$D:$D,'ALL 2022'!$D:$D)</f>
        <v>-8001926.3399999999</v>
      </c>
      <c r="AK126" s="12">
        <f>+SUMIFS('BLG1222'!$I:$I,'BLG1222'!$A:$A,'ALL 2022'!$2:$2,'BLG1222'!$D:$D,'ALL 2022'!$D:$D)</f>
        <v>-10184492.460000001</v>
      </c>
      <c r="AL126" s="12">
        <f>+SUMIFS('BLG1222'!$I:$I,'BLG1222'!$A:$A,'ALL 2022'!$2:$2,'BLG1222'!$D:$D,'ALL 2022'!$D:$D)</f>
        <v>-58713377.560000002</v>
      </c>
      <c r="AM126" s="12">
        <f>+SUMIFS('BLG1222'!$I:$I,'BLG1222'!$A:$A,'ALL 2022'!$2:$2,'BLG1222'!$D:$D,'ALL 2022'!$D:$D)</f>
        <v>-21213725.280000001</v>
      </c>
      <c r="AN126" s="12">
        <f>+SUMIFS('BLG1222'!$I:$I,'BLG1222'!$A:$A,'ALL 2022'!$2:$2,'BLG1222'!$D:$D,'ALL 2022'!$D:$D)</f>
        <v>-61069640.090000004</v>
      </c>
      <c r="AO126" s="12">
        <f>+SUMIFS('BLG1222'!$I:$I,'BLG1222'!$A:$A,'ALL 2022'!$2:$2,'BLG1222'!$D:$D,'ALL 2022'!$D:$D)</f>
        <v>-145937806.03999999</v>
      </c>
      <c r="AP126" s="12">
        <f>+SUMIFS('BLG1222'!$I:$I,'BLG1222'!$A:$A,'ALL 2022'!$2:$2,'BLG1222'!$D:$D,'ALL 2022'!$D:$D)</f>
        <v>-7770000</v>
      </c>
      <c r="AQ126" s="164">
        <f t="shared" si="9"/>
        <v>-1395483802.05917</v>
      </c>
      <c r="AR126" s="165">
        <f t="shared" si="10"/>
        <v>-295118.75777123432</v>
      </c>
    </row>
    <row r="127" spans="1:47" hidden="1" x14ac:dyDescent="0.25">
      <c r="A127" s="11" t="str">
        <f t="shared" si="6"/>
        <v>2</v>
      </c>
      <c r="B127" s="11" t="str">
        <f t="shared" si="7"/>
        <v>28</v>
      </c>
      <c r="C127" s="11" t="str">
        <f t="shared" si="8"/>
        <v>281</v>
      </c>
      <c r="D127" s="23">
        <v>28184100</v>
      </c>
      <c r="E127" s="119" t="s">
        <v>3338</v>
      </c>
      <c r="F127" s="24" t="s">
        <v>1188</v>
      </c>
      <c r="G127" s="12">
        <f>+SUMIFS('BLG1222'!$I:$I,'BLG1222'!$A:$A,'ALL 2022'!$2:$2,'BLG1222'!$D:$D,'ALL 2022'!$D:$D)</f>
        <v>0</v>
      </c>
      <c r="H127" s="12">
        <f>+SUMIFS('BLG1222'!$I:$I,'BLG1222'!$A:$A,'ALL 2022'!$2:$2,'BLG1222'!$D:$D,'ALL 2022'!$D:$D)</f>
        <v>0</v>
      </c>
      <c r="I127" s="12">
        <f>+SUMIFS('BLG1222'!$I:$I,'BLG1222'!$A:$A,'ALL 2022'!$2:$2,'BLG1222'!$D:$D,'ALL 2022'!$D:$D)</f>
        <v>-135044444.69999999</v>
      </c>
      <c r="J127" s="12">
        <f>+SUMIFS('BLG1222'!$I:$I,'BLG1222'!$A:$A,'ALL 2022'!$2:$2,'BLG1222'!$D:$D,'ALL 2022'!$D:$D)</f>
        <v>0</v>
      </c>
      <c r="K127" s="12">
        <f>+SUMIFS('BLG1222'!$I:$I,'BLG1222'!$A:$A,'ALL 2022'!$2:$2,'BLG1222'!$D:$D,'ALL 2022'!$D:$D)</f>
        <v>0</v>
      </c>
      <c r="L127" s="12">
        <f>+SUMIFS('BLG1222'!$I:$I,'BLG1222'!$A:$A,'ALL 2022'!$2:$2,'BLG1222'!$D:$D,'ALL 2022'!$D:$D)</f>
        <v>0</v>
      </c>
      <c r="M127" s="12">
        <f>+SUMIFS('BLG1222'!$I:$I,'BLG1222'!$A:$A,'ALL 2022'!$2:$2,'BLG1222'!$D:$D,'ALL 2022'!$D:$D)</f>
        <v>0</v>
      </c>
      <c r="N127" s="12">
        <f>+SUMIFS('BLG1222'!$I:$I,'BLG1222'!$A:$A,'ALL 2022'!$2:$2,'BLG1222'!$D:$D,'ALL 2022'!$D:$D)</f>
        <v>0</v>
      </c>
      <c r="O127" s="12">
        <f>+SUMIFS('BLG1222'!$I:$I,'BLG1222'!$A:$A,'ALL 2022'!$2:$2,'BLG1222'!$D:$D,'ALL 2022'!$D:$D)</f>
        <v>0</v>
      </c>
      <c r="P127" s="12">
        <f>+SUMIFS('BLG1222'!$I:$I,'BLG1222'!$A:$A,'ALL 2022'!$2:$2,'BLG1222'!$D:$D,'ALL 2022'!$D:$D)</f>
        <v>0</v>
      </c>
      <c r="Q127" s="12">
        <f>+SUMIFS('BLG1222'!$I:$I,'BLG1222'!$A:$A,'ALL 2022'!$2:$2,'BLG1222'!$D:$D,'ALL 2022'!$D:$D)</f>
        <v>0</v>
      </c>
      <c r="R127" s="12">
        <f>+SUMIFS('BLG1222'!$I:$I,'BLG1222'!$A:$A,'ALL 2022'!$2:$2,'BLG1222'!$D:$D,'ALL 2022'!$D:$D)</f>
        <v>0</v>
      </c>
      <c r="S127" s="12">
        <f>+SUMIFS('BLG1222'!$I:$I,'BLG1222'!$A:$A,'ALL 2022'!$2:$2,'BLG1222'!$D:$D,'ALL 2022'!$D:$D)</f>
        <v>0</v>
      </c>
      <c r="T127" s="12">
        <f>+SUMIFS('BLG1222'!$I:$I,'BLG1222'!$A:$A,'ALL 2022'!$2:$2,'BLG1222'!$D:$D,'ALL 2022'!$D:$D)</f>
        <v>0</v>
      </c>
      <c r="U127" s="12">
        <f>+SUMIFS('BLG1222'!$I:$I,'BLG1222'!$A:$A,'ALL 2022'!$2:$2,'BLG1222'!$D:$D,'ALL 2022'!$D:$D)</f>
        <v>0</v>
      </c>
      <c r="V127" s="12">
        <f>+SUMIFS('BLG1222'!$I:$I,'BLG1222'!$A:$A,'ALL 2022'!$2:$2,'BLG1222'!$D:$D,'ALL 2022'!$D:$D)</f>
        <v>0</v>
      </c>
      <c r="W127" s="12">
        <f>+SUMIFS('BLG1222'!$I:$I,'BLG1222'!$A:$A,'ALL 2022'!$2:$2,'BLG1222'!$D:$D,'ALL 2022'!$D:$D)</f>
        <v>0</v>
      </c>
      <c r="X127" s="12">
        <f>+SUMIFS('BLG1222'!$I:$I,'BLG1222'!$A:$A,'ALL 2022'!$2:$2,'BLG1222'!$D:$D,'ALL 2022'!$D:$D)</f>
        <v>0</v>
      </c>
      <c r="Y127" s="12">
        <f>+SUMIFS('BLG1222'!$I:$I,'BLG1222'!$A:$A,'ALL 2022'!$2:$2,'BLG1222'!$D:$D,'ALL 2022'!$D:$D)</f>
        <v>0</v>
      </c>
      <c r="Z127" s="12">
        <f>+SUMIFS('BLG1222'!$I:$I,'BLG1222'!$A:$A,'ALL 2022'!$2:$2,'BLG1222'!$D:$D,'ALL 2022'!$D:$D)</f>
        <v>0</v>
      </c>
      <c r="AA127" s="12">
        <f>+SUMIFS('BLG1222'!$I:$I,'BLG1222'!$A:$A,'ALL 2022'!$2:$2,'BLG1222'!$D:$D,'ALL 2022'!$D:$D)</f>
        <v>0</v>
      </c>
      <c r="AB127" s="12">
        <f>+SUMIFS('BLG1222'!$I:$I,'BLG1222'!$A:$A,'ALL 2022'!$2:$2,'BLG1222'!$D:$D,'ALL 2022'!$D:$D)</f>
        <v>0</v>
      </c>
      <c r="AC127" s="12">
        <f>+SUMIFS('BLG1222'!$I:$I,'BLG1222'!$A:$A,'ALL 2022'!$2:$2,'BLG1222'!$D:$D,'ALL 2022'!$D:$D)</f>
        <v>0</v>
      </c>
      <c r="AD127" s="12">
        <f>+SUMIFS('BLG1222'!$I:$I,'BLG1222'!$A:$A,'ALL 2022'!$2:$2,'BLG1222'!$D:$D,'ALL 2022'!$D:$D)</f>
        <v>0</v>
      </c>
      <c r="AE127" s="12">
        <f>+SUMIFS('BLG1222'!$I:$I,'BLG1222'!$A:$A,'ALL 2022'!$2:$2,'BLG1222'!$D:$D,'ALL 2022'!$D:$D)</f>
        <v>0</v>
      </c>
      <c r="AF127" s="12">
        <f>+SUMIFS('BLG1222'!$I:$I,'BLG1222'!$A:$A,'ALL 2022'!$2:$2,'BLG1222'!$D:$D,'ALL 2022'!$D:$D)</f>
        <v>0</v>
      </c>
      <c r="AG127" s="12">
        <f>+SUMIFS('BLG1222'!$I:$I,'BLG1222'!$A:$A,'ALL 2022'!$2:$2,'BLG1222'!$D:$D,'ALL 2022'!$D:$D)</f>
        <v>0</v>
      </c>
      <c r="AH127" s="12">
        <f>+SUMIFS('BLG1222'!$I:$I,'BLG1222'!$A:$A,'ALL 2022'!$2:$2,'BLG1222'!$D:$D,'ALL 2022'!$D:$D)</f>
        <v>0</v>
      </c>
      <c r="AI127" s="12">
        <f>+SUMIFS('BLG1222'!$I:$I,'BLG1222'!$A:$A,'ALL 2022'!$2:$2,'BLG1222'!$D:$D,'ALL 2022'!$D:$D)</f>
        <v>0</v>
      </c>
      <c r="AJ127" s="12">
        <f>+SUMIFS('BLG1222'!$I:$I,'BLG1222'!$A:$A,'ALL 2022'!$2:$2,'BLG1222'!$D:$D,'ALL 2022'!$D:$D)</f>
        <v>0</v>
      </c>
      <c r="AK127" s="12">
        <f>+SUMIFS('BLG1222'!$I:$I,'BLG1222'!$A:$A,'ALL 2022'!$2:$2,'BLG1222'!$D:$D,'ALL 2022'!$D:$D)</f>
        <v>0</v>
      </c>
      <c r="AL127" s="12">
        <f>+SUMIFS('BLG1222'!$I:$I,'BLG1222'!$A:$A,'ALL 2022'!$2:$2,'BLG1222'!$D:$D,'ALL 2022'!$D:$D)</f>
        <v>0</v>
      </c>
      <c r="AM127" s="12">
        <f>+SUMIFS('BLG1222'!$I:$I,'BLG1222'!$A:$A,'ALL 2022'!$2:$2,'BLG1222'!$D:$D,'ALL 2022'!$D:$D)</f>
        <v>0</v>
      </c>
      <c r="AN127" s="12">
        <f>+SUMIFS('BLG1222'!$I:$I,'BLG1222'!$A:$A,'ALL 2022'!$2:$2,'BLG1222'!$D:$D,'ALL 2022'!$D:$D)</f>
        <v>0</v>
      </c>
      <c r="AO127" s="12">
        <f>+SUMIFS('BLG1222'!$I:$I,'BLG1222'!$A:$A,'ALL 2022'!$2:$2,'BLG1222'!$D:$D,'ALL 2022'!$D:$D)</f>
        <v>0</v>
      </c>
      <c r="AP127" s="12">
        <f>+SUMIFS('BLG1222'!$I:$I,'BLG1222'!$A:$A,'ALL 2022'!$2:$2,'BLG1222'!$D:$D,'ALL 2022'!$D:$D)</f>
        <v>0</v>
      </c>
      <c r="AQ127" s="164">
        <f t="shared" si="9"/>
        <v>-135044444.69999999</v>
      </c>
      <c r="AR127" s="165">
        <f t="shared" si="10"/>
        <v>-28559.377547028154</v>
      </c>
    </row>
    <row r="128" spans="1:47" hidden="1" x14ac:dyDescent="0.25">
      <c r="A128" s="11" t="str">
        <f t="shared" si="6"/>
        <v>2</v>
      </c>
      <c r="B128" s="11" t="str">
        <f t="shared" si="7"/>
        <v>28</v>
      </c>
      <c r="C128" s="11" t="str">
        <f t="shared" si="8"/>
        <v>281</v>
      </c>
      <c r="D128" s="23">
        <v>28185000</v>
      </c>
      <c r="E128" s="196" t="s">
        <v>3229</v>
      </c>
      <c r="F128" s="11" t="s">
        <v>2792</v>
      </c>
      <c r="G128" s="12">
        <f>+SUMIFS('BLG1222'!$I:$I,'BLG1222'!$A:$A,'ALL 2022'!$2:$2,'BLG1222'!$D:$D,'ALL 2022'!$D:$D)</f>
        <v>-15131011.76</v>
      </c>
      <c r="H128" s="12">
        <f>+SUMIFS('BLG1222'!$I:$I,'BLG1222'!$A:$A,'ALL 2022'!$2:$2,'BLG1222'!$D:$D,'ALL 2022'!$D:$D)</f>
        <v>-2844357.47</v>
      </c>
      <c r="I128" s="12">
        <f>+SUMIFS('BLG1222'!$I:$I,'BLG1222'!$A:$A,'ALL 2022'!$2:$2,'BLG1222'!$D:$D,'ALL 2022'!$D:$D)</f>
        <v>0</v>
      </c>
      <c r="J128" s="12">
        <f>+SUMIFS('BLG1222'!$I:$I,'BLG1222'!$A:$A,'ALL 2022'!$2:$2,'BLG1222'!$D:$D,'ALL 2022'!$D:$D)</f>
        <v>-6553776.3700000001</v>
      </c>
      <c r="K128" s="12">
        <f>+SUMIFS('BLG1222'!$I:$I,'BLG1222'!$A:$A,'ALL 2022'!$2:$2,'BLG1222'!$D:$D,'ALL 2022'!$D:$D)</f>
        <v>-1145208.33</v>
      </c>
      <c r="L128" s="12">
        <f>+SUMIFS('BLG1222'!$I:$I,'BLG1222'!$A:$A,'ALL 2022'!$2:$2,'BLG1222'!$D:$D,'ALL 2022'!$D:$D)</f>
        <v>0</v>
      </c>
      <c r="M128" s="12">
        <f>+SUMIFS('BLG1222'!$I:$I,'BLG1222'!$A:$A,'ALL 2022'!$2:$2,'BLG1222'!$D:$D,'ALL 2022'!$D:$D)</f>
        <v>-9642178.25</v>
      </c>
      <c r="N128" s="12">
        <f>+SUMIFS('BLG1222'!$I:$I,'BLG1222'!$A:$A,'ALL 2022'!$2:$2,'BLG1222'!$D:$D,'ALL 2022'!$D:$D)</f>
        <v>0</v>
      </c>
      <c r="O128" s="12">
        <f>+SUMIFS('BLG1222'!$I:$I,'BLG1222'!$A:$A,'ALL 2022'!$2:$2,'BLG1222'!$D:$D,'ALL 2022'!$D:$D)</f>
        <v>-534592267.25</v>
      </c>
      <c r="P128" s="12">
        <f>+SUMIFS('BLG1222'!$I:$I,'BLG1222'!$A:$A,'ALL 2022'!$2:$2,'BLG1222'!$D:$D,'ALL 2022'!$D:$D)</f>
        <v>0</v>
      </c>
      <c r="Q128" s="12">
        <f>+SUMIFS('BLG1222'!$I:$I,'BLG1222'!$A:$A,'ALL 2022'!$2:$2,'BLG1222'!$D:$D,'ALL 2022'!$D:$D)</f>
        <v>0</v>
      </c>
      <c r="R128" s="12">
        <f>+SUMIFS('BLG1222'!$I:$I,'BLG1222'!$A:$A,'ALL 2022'!$2:$2,'BLG1222'!$D:$D,'ALL 2022'!$D:$D)</f>
        <v>-1135617.68</v>
      </c>
      <c r="S128" s="12">
        <f>+SUMIFS('BLG1222'!$I:$I,'BLG1222'!$A:$A,'ALL 2022'!$2:$2,'BLG1222'!$D:$D,'ALL 2022'!$D:$D)</f>
        <v>-5678620.5</v>
      </c>
      <c r="T128" s="12">
        <f>+SUMIFS('BLG1222'!$I:$I,'BLG1222'!$A:$A,'ALL 2022'!$2:$2,'BLG1222'!$D:$D,'ALL 2022'!$D:$D)</f>
        <v>-2810622.63</v>
      </c>
      <c r="U128" s="12">
        <f>+SUMIFS('BLG1222'!$I:$I,'BLG1222'!$A:$A,'ALL 2022'!$2:$2,'BLG1222'!$D:$D,'ALL 2022'!$D:$D)</f>
        <v>0</v>
      </c>
      <c r="V128" s="12">
        <f>+SUMIFS('BLG1222'!$I:$I,'BLG1222'!$A:$A,'ALL 2022'!$2:$2,'BLG1222'!$D:$D,'ALL 2022'!$D:$D)</f>
        <v>0</v>
      </c>
      <c r="W128" s="12">
        <f>+SUMIFS('BLG1222'!$I:$I,'BLG1222'!$A:$A,'ALL 2022'!$2:$2,'BLG1222'!$D:$D,'ALL 2022'!$D:$D)</f>
        <v>-4379005.68</v>
      </c>
      <c r="X128" s="12">
        <f>+SUMIFS('BLG1222'!$I:$I,'BLG1222'!$A:$A,'ALL 2022'!$2:$2,'BLG1222'!$D:$D,'ALL 2022'!$D:$D)</f>
        <v>-542666.66</v>
      </c>
      <c r="Y128" s="12">
        <f>+SUMIFS('BLG1222'!$I:$I,'BLG1222'!$A:$A,'ALL 2022'!$2:$2,'BLG1222'!$D:$D,'ALL 2022'!$D:$D)</f>
        <v>0</v>
      </c>
      <c r="Z128" s="12">
        <f>+SUMIFS('BLG1222'!$I:$I,'BLG1222'!$A:$A,'ALL 2022'!$2:$2,'BLG1222'!$D:$D,'ALL 2022'!$D:$D)</f>
        <v>0</v>
      </c>
      <c r="AA128" s="12">
        <f>+SUMIFS('BLG1222'!$I:$I,'BLG1222'!$A:$A,'ALL 2022'!$2:$2,'BLG1222'!$D:$D,'ALL 2022'!$D:$D)</f>
        <v>0</v>
      </c>
      <c r="AB128" s="12">
        <f>+SUMIFS('BLG1222'!$I:$I,'BLG1222'!$A:$A,'ALL 2022'!$2:$2,'BLG1222'!$D:$D,'ALL 2022'!$D:$D)</f>
        <v>-7870686.1600000001</v>
      </c>
      <c r="AC128" s="12">
        <f>+SUMIFS('BLG1222'!$I:$I,'BLG1222'!$A:$A,'ALL 2022'!$2:$2,'BLG1222'!$D:$D,'ALL 2022'!$D:$D)</f>
        <v>0</v>
      </c>
      <c r="AD128" s="12">
        <f>+SUMIFS('BLG1222'!$I:$I,'BLG1222'!$A:$A,'ALL 2022'!$2:$2,'BLG1222'!$D:$D,'ALL 2022'!$D:$D)</f>
        <v>0</v>
      </c>
      <c r="AE128" s="12">
        <f>+SUMIFS('BLG1222'!$I:$I,'BLG1222'!$A:$A,'ALL 2022'!$2:$2,'BLG1222'!$D:$D,'ALL 2022'!$D:$D)</f>
        <v>-426505.27</v>
      </c>
      <c r="AF128" s="12">
        <f>+SUMIFS('BLG1222'!$I:$I,'BLG1222'!$A:$A,'ALL 2022'!$2:$2,'BLG1222'!$D:$D,'ALL 2022'!$D:$D)</f>
        <v>0</v>
      </c>
      <c r="AG128" s="12">
        <f>+SUMIFS('BLG1222'!$I:$I,'BLG1222'!$A:$A,'ALL 2022'!$2:$2,'BLG1222'!$D:$D,'ALL 2022'!$D:$D)</f>
        <v>0</v>
      </c>
      <c r="AH128" s="12">
        <f>+SUMIFS('BLG1222'!$I:$I,'BLG1222'!$A:$A,'ALL 2022'!$2:$2,'BLG1222'!$D:$D,'ALL 2022'!$D:$D)</f>
        <v>0</v>
      </c>
      <c r="AI128" s="12">
        <f>+SUMIFS('BLG1222'!$I:$I,'BLG1222'!$A:$A,'ALL 2022'!$2:$2,'BLG1222'!$D:$D,'ALL 2022'!$D:$D)</f>
        <v>0</v>
      </c>
      <c r="AJ128" s="12">
        <f>+SUMIFS('BLG1222'!$I:$I,'BLG1222'!$A:$A,'ALL 2022'!$2:$2,'BLG1222'!$D:$D,'ALL 2022'!$D:$D)</f>
        <v>0</v>
      </c>
      <c r="AK128" s="12">
        <f>+SUMIFS('BLG1222'!$I:$I,'BLG1222'!$A:$A,'ALL 2022'!$2:$2,'BLG1222'!$D:$D,'ALL 2022'!$D:$D)</f>
        <v>-12236369.460000001</v>
      </c>
      <c r="AL128" s="12">
        <f>+SUMIFS('BLG1222'!$I:$I,'BLG1222'!$A:$A,'ALL 2022'!$2:$2,'BLG1222'!$D:$D,'ALL 2022'!$D:$D)</f>
        <v>-33605197.289999999</v>
      </c>
      <c r="AM128" s="12">
        <f>+SUMIFS('BLG1222'!$I:$I,'BLG1222'!$A:$A,'ALL 2022'!$2:$2,'BLG1222'!$D:$D,'ALL 2022'!$D:$D)</f>
        <v>-17417717.359999999</v>
      </c>
      <c r="AN128" s="12">
        <f>+SUMIFS('BLG1222'!$I:$I,'BLG1222'!$A:$A,'ALL 2022'!$2:$2,'BLG1222'!$D:$D,'ALL 2022'!$D:$D)</f>
        <v>0</v>
      </c>
      <c r="AO128" s="12">
        <f>+SUMIFS('BLG1222'!$I:$I,'BLG1222'!$A:$A,'ALL 2022'!$2:$2,'BLG1222'!$D:$D,'ALL 2022'!$D:$D)</f>
        <v>-580127.31999999995</v>
      </c>
      <c r="AP128" s="12">
        <f>+SUMIFS('BLG1222'!$I:$I,'BLG1222'!$A:$A,'ALL 2022'!$2:$2,'BLG1222'!$D:$D,'ALL 2022'!$D:$D)</f>
        <v>0</v>
      </c>
      <c r="AQ128" s="164">
        <f t="shared" si="9"/>
        <v>-656591935.43999982</v>
      </c>
      <c r="AR128" s="165">
        <f t="shared" si="10"/>
        <v>-138856.92980723473</v>
      </c>
    </row>
    <row r="129" spans="1:44" hidden="1" x14ac:dyDescent="0.25">
      <c r="A129" s="11" t="str">
        <f t="shared" si="6"/>
        <v>2</v>
      </c>
      <c r="B129" s="11" t="str">
        <f t="shared" si="7"/>
        <v>28</v>
      </c>
      <c r="C129" s="11" t="str">
        <f t="shared" si="8"/>
        <v>281</v>
      </c>
      <c r="D129" s="23">
        <v>28186000</v>
      </c>
      <c r="E129" s="196" t="s">
        <v>3229</v>
      </c>
      <c r="F129" s="24" t="s">
        <v>273</v>
      </c>
      <c r="G129" s="12">
        <f>+SUMIFS('BLG1222'!$I:$I,'BLG1222'!$A:$A,'ALL 2022'!$2:$2,'BLG1222'!$D:$D,'ALL 2022'!$D:$D)</f>
        <v>-165530262.27000001</v>
      </c>
      <c r="H129" s="12">
        <f>+SUMIFS('BLG1222'!$I:$I,'BLG1222'!$A:$A,'ALL 2022'!$2:$2,'BLG1222'!$D:$D,'ALL 2022'!$D:$D)</f>
        <v>0</v>
      </c>
      <c r="I129" s="12">
        <f>+SUMIFS('BLG1222'!$I:$I,'BLG1222'!$A:$A,'ALL 2022'!$2:$2,'BLG1222'!$D:$D,'ALL 2022'!$D:$D)</f>
        <v>-340112766.23826301</v>
      </c>
      <c r="J129" s="12">
        <f>+SUMIFS('BLG1222'!$I:$I,'BLG1222'!$A:$A,'ALL 2022'!$2:$2,'BLG1222'!$D:$D,'ALL 2022'!$D:$D)</f>
        <v>-2810305.02</v>
      </c>
      <c r="K129" s="12">
        <f>+SUMIFS('BLG1222'!$I:$I,'BLG1222'!$A:$A,'ALL 2022'!$2:$2,'BLG1222'!$D:$D,'ALL 2022'!$D:$D)</f>
        <v>0</v>
      </c>
      <c r="L129" s="12">
        <f>+SUMIFS('BLG1222'!$I:$I,'BLG1222'!$A:$A,'ALL 2022'!$2:$2,'BLG1222'!$D:$D,'ALL 2022'!$D:$D)</f>
        <v>0</v>
      </c>
      <c r="M129" s="12">
        <f>+SUMIFS('BLG1222'!$I:$I,'BLG1222'!$A:$A,'ALL 2022'!$2:$2,'BLG1222'!$D:$D,'ALL 2022'!$D:$D)</f>
        <v>0</v>
      </c>
      <c r="N129" s="12">
        <f>+SUMIFS('BLG1222'!$I:$I,'BLG1222'!$A:$A,'ALL 2022'!$2:$2,'BLG1222'!$D:$D,'ALL 2022'!$D:$D)</f>
        <v>0</v>
      </c>
      <c r="O129" s="12">
        <f>+SUMIFS('BLG1222'!$I:$I,'BLG1222'!$A:$A,'ALL 2022'!$2:$2,'BLG1222'!$D:$D,'ALL 2022'!$D:$D)</f>
        <v>0</v>
      </c>
      <c r="P129" s="12">
        <f>+SUMIFS('BLG1222'!$I:$I,'BLG1222'!$A:$A,'ALL 2022'!$2:$2,'BLG1222'!$D:$D,'ALL 2022'!$D:$D)</f>
        <v>0</v>
      </c>
      <c r="Q129" s="12">
        <f>+SUMIFS('BLG1222'!$I:$I,'BLG1222'!$A:$A,'ALL 2022'!$2:$2,'BLG1222'!$D:$D,'ALL 2022'!$D:$D)</f>
        <v>0</v>
      </c>
      <c r="R129" s="12">
        <f>+SUMIFS('BLG1222'!$I:$I,'BLG1222'!$A:$A,'ALL 2022'!$2:$2,'BLG1222'!$D:$D,'ALL 2022'!$D:$D)</f>
        <v>0</v>
      </c>
      <c r="S129" s="12">
        <f>+SUMIFS('BLG1222'!$I:$I,'BLG1222'!$A:$A,'ALL 2022'!$2:$2,'BLG1222'!$D:$D,'ALL 2022'!$D:$D)</f>
        <v>0</v>
      </c>
      <c r="T129" s="12">
        <f>+SUMIFS('BLG1222'!$I:$I,'BLG1222'!$A:$A,'ALL 2022'!$2:$2,'BLG1222'!$D:$D,'ALL 2022'!$D:$D)</f>
        <v>0</v>
      </c>
      <c r="U129" s="12">
        <f>+SUMIFS('BLG1222'!$I:$I,'BLG1222'!$A:$A,'ALL 2022'!$2:$2,'BLG1222'!$D:$D,'ALL 2022'!$D:$D)</f>
        <v>0</v>
      </c>
      <c r="V129" s="12">
        <f>+SUMIFS('BLG1222'!$I:$I,'BLG1222'!$A:$A,'ALL 2022'!$2:$2,'BLG1222'!$D:$D,'ALL 2022'!$D:$D)</f>
        <v>0</v>
      </c>
      <c r="W129" s="12">
        <f>+SUMIFS('BLG1222'!$I:$I,'BLG1222'!$A:$A,'ALL 2022'!$2:$2,'BLG1222'!$D:$D,'ALL 2022'!$D:$D)</f>
        <v>0</v>
      </c>
      <c r="X129" s="12">
        <f>+SUMIFS('BLG1222'!$I:$I,'BLG1222'!$A:$A,'ALL 2022'!$2:$2,'BLG1222'!$D:$D,'ALL 2022'!$D:$D)</f>
        <v>0</v>
      </c>
      <c r="Y129" s="12">
        <f>+SUMIFS('BLG1222'!$I:$I,'BLG1222'!$A:$A,'ALL 2022'!$2:$2,'BLG1222'!$D:$D,'ALL 2022'!$D:$D)</f>
        <v>0</v>
      </c>
      <c r="Z129" s="12">
        <f>+SUMIFS('BLG1222'!$I:$I,'BLG1222'!$A:$A,'ALL 2022'!$2:$2,'BLG1222'!$D:$D,'ALL 2022'!$D:$D)</f>
        <v>0</v>
      </c>
      <c r="AA129" s="12">
        <f>+SUMIFS('BLG1222'!$I:$I,'BLG1222'!$A:$A,'ALL 2022'!$2:$2,'BLG1222'!$D:$D,'ALL 2022'!$D:$D)</f>
        <v>-56095940.899999999</v>
      </c>
      <c r="AB129" s="12">
        <f>+SUMIFS('BLG1222'!$I:$I,'BLG1222'!$A:$A,'ALL 2022'!$2:$2,'BLG1222'!$D:$D,'ALL 2022'!$D:$D)</f>
        <v>0</v>
      </c>
      <c r="AC129" s="12">
        <f>+SUMIFS('BLG1222'!$I:$I,'BLG1222'!$A:$A,'ALL 2022'!$2:$2,'BLG1222'!$D:$D,'ALL 2022'!$D:$D)</f>
        <v>0</v>
      </c>
      <c r="AD129" s="12">
        <f>+SUMIFS('BLG1222'!$I:$I,'BLG1222'!$A:$A,'ALL 2022'!$2:$2,'BLG1222'!$D:$D,'ALL 2022'!$D:$D)</f>
        <v>0</v>
      </c>
      <c r="AE129" s="12">
        <f>+SUMIFS('BLG1222'!$I:$I,'BLG1222'!$A:$A,'ALL 2022'!$2:$2,'BLG1222'!$D:$D,'ALL 2022'!$D:$D)</f>
        <v>0</v>
      </c>
      <c r="AF129" s="12">
        <f>+SUMIFS('BLG1222'!$I:$I,'BLG1222'!$A:$A,'ALL 2022'!$2:$2,'BLG1222'!$D:$D,'ALL 2022'!$D:$D)</f>
        <v>0</v>
      </c>
      <c r="AG129" s="12">
        <f>+SUMIFS('BLG1222'!$I:$I,'BLG1222'!$A:$A,'ALL 2022'!$2:$2,'BLG1222'!$D:$D,'ALL 2022'!$D:$D)</f>
        <v>-11039635.4</v>
      </c>
      <c r="AH129" s="12">
        <f>+SUMIFS('BLG1222'!$I:$I,'BLG1222'!$A:$A,'ALL 2022'!$2:$2,'BLG1222'!$D:$D,'ALL 2022'!$D:$D)</f>
        <v>-3364007.91</v>
      </c>
      <c r="AI129" s="12">
        <f>+SUMIFS('BLG1222'!$I:$I,'BLG1222'!$A:$A,'ALL 2022'!$2:$2,'BLG1222'!$D:$D,'ALL 2022'!$D:$D)</f>
        <v>0</v>
      </c>
      <c r="AJ129" s="12">
        <f>+SUMIFS('BLG1222'!$I:$I,'BLG1222'!$A:$A,'ALL 2022'!$2:$2,'BLG1222'!$D:$D,'ALL 2022'!$D:$D)</f>
        <v>0</v>
      </c>
      <c r="AK129" s="12">
        <f>+SUMIFS('BLG1222'!$I:$I,'BLG1222'!$A:$A,'ALL 2022'!$2:$2,'BLG1222'!$D:$D,'ALL 2022'!$D:$D)</f>
        <v>-95208.75</v>
      </c>
      <c r="AL129" s="12">
        <f>+SUMIFS('BLG1222'!$I:$I,'BLG1222'!$A:$A,'ALL 2022'!$2:$2,'BLG1222'!$D:$D,'ALL 2022'!$D:$D)</f>
        <v>0</v>
      </c>
      <c r="AM129" s="12">
        <f>+SUMIFS('BLG1222'!$I:$I,'BLG1222'!$A:$A,'ALL 2022'!$2:$2,'BLG1222'!$D:$D,'ALL 2022'!$D:$D)</f>
        <v>0</v>
      </c>
      <c r="AN129" s="12">
        <f>+SUMIFS('BLG1222'!$I:$I,'BLG1222'!$A:$A,'ALL 2022'!$2:$2,'BLG1222'!$D:$D,'ALL 2022'!$D:$D)</f>
        <v>0</v>
      </c>
      <c r="AO129" s="12">
        <f>+SUMIFS('BLG1222'!$I:$I,'BLG1222'!$A:$A,'ALL 2022'!$2:$2,'BLG1222'!$D:$D,'ALL 2022'!$D:$D)</f>
        <v>0</v>
      </c>
      <c r="AP129" s="12">
        <f>+SUMIFS('BLG1222'!$I:$I,'BLG1222'!$A:$A,'ALL 2022'!$2:$2,'BLG1222'!$D:$D,'ALL 2022'!$D:$D)</f>
        <v>0</v>
      </c>
      <c r="AQ129" s="164">
        <f t="shared" si="9"/>
        <v>-579048126.48826289</v>
      </c>
      <c r="AR129" s="165">
        <f t="shared" si="10"/>
        <v>-122457.86266154802</v>
      </c>
    </row>
    <row r="130" spans="1:44" hidden="1" x14ac:dyDescent="0.25">
      <c r="A130" s="11" t="str">
        <f t="shared" si="6"/>
        <v>2</v>
      </c>
      <c r="B130" s="11" t="str">
        <f t="shared" si="7"/>
        <v>28</v>
      </c>
      <c r="C130" s="11" t="str">
        <f t="shared" si="8"/>
        <v>281</v>
      </c>
      <c r="D130" s="23">
        <v>28187000</v>
      </c>
      <c r="E130" s="119" t="s">
        <v>3338</v>
      </c>
      <c r="F130" s="24" t="s">
        <v>609</v>
      </c>
      <c r="G130" s="12">
        <f>+SUMIFS('BLG1222'!$I:$I,'BLG1222'!$A:$A,'ALL 2022'!$2:$2,'BLG1222'!$D:$D,'ALL 2022'!$D:$D)</f>
        <v>0</v>
      </c>
      <c r="H130" s="12">
        <f>+SUMIFS('BLG1222'!$I:$I,'BLG1222'!$A:$A,'ALL 2022'!$2:$2,'BLG1222'!$D:$D,'ALL 2022'!$D:$D)</f>
        <v>0</v>
      </c>
      <c r="I130" s="12">
        <f>+SUMIFS('BLG1222'!$I:$I,'BLG1222'!$A:$A,'ALL 2022'!$2:$2,'BLG1222'!$D:$D,'ALL 2022'!$D:$D)</f>
        <v>0</v>
      </c>
      <c r="J130" s="12">
        <f>+SUMIFS('BLG1222'!$I:$I,'BLG1222'!$A:$A,'ALL 2022'!$2:$2,'BLG1222'!$D:$D,'ALL 2022'!$D:$D)</f>
        <v>-10263846.73</v>
      </c>
      <c r="K130" s="12">
        <f>+SUMIFS('BLG1222'!$I:$I,'BLG1222'!$A:$A,'ALL 2022'!$2:$2,'BLG1222'!$D:$D,'ALL 2022'!$D:$D)</f>
        <v>0</v>
      </c>
      <c r="L130" s="12">
        <f>+SUMIFS('BLG1222'!$I:$I,'BLG1222'!$A:$A,'ALL 2022'!$2:$2,'BLG1222'!$D:$D,'ALL 2022'!$D:$D)</f>
        <v>0</v>
      </c>
      <c r="M130" s="12">
        <f>+SUMIFS('BLG1222'!$I:$I,'BLG1222'!$A:$A,'ALL 2022'!$2:$2,'BLG1222'!$D:$D,'ALL 2022'!$D:$D)</f>
        <v>0</v>
      </c>
      <c r="N130" s="12">
        <f>+SUMIFS('BLG1222'!$I:$I,'BLG1222'!$A:$A,'ALL 2022'!$2:$2,'BLG1222'!$D:$D,'ALL 2022'!$D:$D)</f>
        <v>0</v>
      </c>
      <c r="O130" s="12">
        <f>+SUMIFS('BLG1222'!$I:$I,'BLG1222'!$A:$A,'ALL 2022'!$2:$2,'BLG1222'!$D:$D,'ALL 2022'!$D:$D)</f>
        <v>0</v>
      </c>
      <c r="P130" s="12">
        <f>+SUMIFS('BLG1222'!$I:$I,'BLG1222'!$A:$A,'ALL 2022'!$2:$2,'BLG1222'!$D:$D,'ALL 2022'!$D:$D)</f>
        <v>0</v>
      </c>
      <c r="Q130" s="12">
        <f>+SUMIFS('BLG1222'!$I:$I,'BLG1222'!$A:$A,'ALL 2022'!$2:$2,'BLG1222'!$D:$D,'ALL 2022'!$D:$D)</f>
        <v>0</v>
      </c>
      <c r="R130" s="12">
        <f>+SUMIFS('BLG1222'!$I:$I,'BLG1222'!$A:$A,'ALL 2022'!$2:$2,'BLG1222'!$D:$D,'ALL 2022'!$D:$D)</f>
        <v>0</v>
      </c>
      <c r="S130" s="12">
        <f>+SUMIFS('BLG1222'!$I:$I,'BLG1222'!$A:$A,'ALL 2022'!$2:$2,'BLG1222'!$D:$D,'ALL 2022'!$D:$D)</f>
        <v>0</v>
      </c>
      <c r="T130" s="12">
        <f>+SUMIFS('BLG1222'!$I:$I,'BLG1222'!$A:$A,'ALL 2022'!$2:$2,'BLG1222'!$D:$D,'ALL 2022'!$D:$D)</f>
        <v>0</v>
      </c>
      <c r="U130" s="12">
        <f>+SUMIFS('BLG1222'!$I:$I,'BLG1222'!$A:$A,'ALL 2022'!$2:$2,'BLG1222'!$D:$D,'ALL 2022'!$D:$D)</f>
        <v>0</v>
      </c>
      <c r="V130" s="12">
        <f>+SUMIFS('BLG1222'!$I:$I,'BLG1222'!$A:$A,'ALL 2022'!$2:$2,'BLG1222'!$D:$D,'ALL 2022'!$D:$D)</f>
        <v>-5993976.7800000003</v>
      </c>
      <c r="W130" s="12">
        <f>+SUMIFS('BLG1222'!$I:$I,'BLG1222'!$A:$A,'ALL 2022'!$2:$2,'BLG1222'!$D:$D,'ALL 2022'!$D:$D)</f>
        <v>0</v>
      </c>
      <c r="X130" s="12">
        <f>+SUMIFS('BLG1222'!$I:$I,'BLG1222'!$A:$A,'ALL 2022'!$2:$2,'BLG1222'!$D:$D,'ALL 2022'!$D:$D)</f>
        <v>0</v>
      </c>
      <c r="Y130" s="12">
        <f>+SUMIFS('BLG1222'!$I:$I,'BLG1222'!$A:$A,'ALL 2022'!$2:$2,'BLG1222'!$D:$D,'ALL 2022'!$D:$D)</f>
        <v>0</v>
      </c>
      <c r="Z130" s="12">
        <f>+SUMIFS('BLG1222'!$I:$I,'BLG1222'!$A:$A,'ALL 2022'!$2:$2,'BLG1222'!$D:$D,'ALL 2022'!$D:$D)</f>
        <v>0</v>
      </c>
      <c r="AA130" s="12">
        <f>+SUMIFS('BLG1222'!$I:$I,'BLG1222'!$A:$A,'ALL 2022'!$2:$2,'BLG1222'!$D:$D,'ALL 2022'!$D:$D)</f>
        <v>0</v>
      </c>
      <c r="AB130" s="12">
        <f>+SUMIFS('BLG1222'!$I:$I,'BLG1222'!$A:$A,'ALL 2022'!$2:$2,'BLG1222'!$D:$D,'ALL 2022'!$D:$D)</f>
        <v>0</v>
      </c>
      <c r="AC130" s="12">
        <f>+SUMIFS('BLG1222'!$I:$I,'BLG1222'!$A:$A,'ALL 2022'!$2:$2,'BLG1222'!$D:$D,'ALL 2022'!$D:$D)</f>
        <v>0</v>
      </c>
      <c r="AD130" s="12">
        <f>+SUMIFS('BLG1222'!$I:$I,'BLG1222'!$A:$A,'ALL 2022'!$2:$2,'BLG1222'!$D:$D,'ALL 2022'!$D:$D)</f>
        <v>0</v>
      </c>
      <c r="AE130" s="12">
        <f>+SUMIFS('BLG1222'!$I:$I,'BLG1222'!$A:$A,'ALL 2022'!$2:$2,'BLG1222'!$D:$D,'ALL 2022'!$D:$D)</f>
        <v>0</v>
      </c>
      <c r="AF130" s="12">
        <f>+SUMIFS('BLG1222'!$I:$I,'BLG1222'!$A:$A,'ALL 2022'!$2:$2,'BLG1222'!$D:$D,'ALL 2022'!$D:$D)</f>
        <v>0</v>
      </c>
      <c r="AG130" s="12">
        <f>+SUMIFS('BLG1222'!$I:$I,'BLG1222'!$A:$A,'ALL 2022'!$2:$2,'BLG1222'!$D:$D,'ALL 2022'!$D:$D)</f>
        <v>-79056.17</v>
      </c>
      <c r="AH130" s="12">
        <f>+SUMIFS('BLG1222'!$I:$I,'BLG1222'!$A:$A,'ALL 2022'!$2:$2,'BLG1222'!$D:$D,'ALL 2022'!$D:$D)</f>
        <v>-74895.320000000007</v>
      </c>
      <c r="AI130" s="12">
        <f>+SUMIFS('BLG1222'!$I:$I,'BLG1222'!$A:$A,'ALL 2022'!$2:$2,'BLG1222'!$D:$D,'ALL 2022'!$D:$D)</f>
        <v>0</v>
      </c>
      <c r="AJ130" s="12">
        <f>+SUMIFS('BLG1222'!$I:$I,'BLG1222'!$A:$A,'ALL 2022'!$2:$2,'BLG1222'!$D:$D,'ALL 2022'!$D:$D)</f>
        <v>0</v>
      </c>
      <c r="AK130" s="12">
        <f>+SUMIFS('BLG1222'!$I:$I,'BLG1222'!$A:$A,'ALL 2022'!$2:$2,'BLG1222'!$D:$D,'ALL 2022'!$D:$D)</f>
        <v>0</v>
      </c>
      <c r="AL130" s="12">
        <f>+SUMIFS('BLG1222'!$I:$I,'BLG1222'!$A:$A,'ALL 2022'!$2:$2,'BLG1222'!$D:$D,'ALL 2022'!$D:$D)</f>
        <v>0</v>
      </c>
      <c r="AM130" s="12">
        <f>+SUMIFS('BLG1222'!$I:$I,'BLG1222'!$A:$A,'ALL 2022'!$2:$2,'BLG1222'!$D:$D,'ALL 2022'!$D:$D)</f>
        <v>-9490265.9499999993</v>
      </c>
      <c r="AN130" s="12">
        <f>+SUMIFS('BLG1222'!$I:$I,'BLG1222'!$A:$A,'ALL 2022'!$2:$2,'BLG1222'!$D:$D,'ALL 2022'!$D:$D)</f>
        <v>0</v>
      </c>
      <c r="AO130" s="12">
        <f>+SUMIFS('BLG1222'!$I:$I,'BLG1222'!$A:$A,'ALL 2022'!$2:$2,'BLG1222'!$D:$D,'ALL 2022'!$D:$D)</f>
        <v>-39132617.210000001</v>
      </c>
      <c r="AP130" s="12">
        <f>+SUMIFS('BLG1222'!$I:$I,'BLG1222'!$A:$A,'ALL 2022'!$2:$2,'BLG1222'!$D:$D,'ALL 2022'!$D:$D)</f>
        <v>0</v>
      </c>
      <c r="AQ130" s="164">
        <f t="shared" si="9"/>
        <v>-65034658.160000004</v>
      </c>
      <c r="AR130" s="165">
        <f t="shared" si="10"/>
        <v>-13753.615412758669</v>
      </c>
    </row>
    <row r="131" spans="1:44" hidden="1" x14ac:dyDescent="0.25">
      <c r="A131" s="11" t="str">
        <f t="shared" si="6"/>
        <v>2</v>
      </c>
      <c r="B131" s="11" t="str">
        <f t="shared" si="7"/>
        <v>28</v>
      </c>
      <c r="C131" s="11" t="str">
        <f t="shared" si="8"/>
        <v>281</v>
      </c>
      <c r="D131" s="23">
        <v>28188000</v>
      </c>
      <c r="E131" s="119" t="s">
        <v>3338</v>
      </c>
      <c r="F131" s="24" t="s">
        <v>3339</v>
      </c>
      <c r="G131" s="12">
        <f>+SUMIFS('BLG1222'!$I:$I,'BLG1222'!$A:$A,'ALL 2022'!$2:$2,'BLG1222'!$D:$D,'ALL 2022'!$D:$D)</f>
        <v>0</v>
      </c>
      <c r="H131" s="12">
        <f>+SUMIFS('BLG1222'!$I:$I,'BLG1222'!$A:$A,'ALL 2022'!$2:$2,'BLG1222'!$D:$D,'ALL 2022'!$D:$D)</f>
        <v>0</v>
      </c>
      <c r="I131" s="12">
        <f>+SUMIFS('BLG1222'!$I:$I,'BLG1222'!$A:$A,'ALL 2022'!$2:$2,'BLG1222'!$D:$D,'ALL 2022'!$D:$D)</f>
        <v>-25899710.27</v>
      </c>
      <c r="J131" s="12">
        <f>+SUMIFS('BLG1222'!$I:$I,'BLG1222'!$A:$A,'ALL 2022'!$2:$2,'BLG1222'!$D:$D,'ALL 2022'!$D:$D)</f>
        <v>0</v>
      </c>
      <c r="K131" s="12">
        <f>+SUMIFS('BLG1222'!$I:$I,'BLG1222'!$A:$A,'ALL 2022'!$2:$2,'BLG1222'!$D:$D,'ALL 2022'!$D:$D)</f>
        <v>0</v>
      </c>
      <c r="L131" s="12">
        <f>+SUMIFS('BLG1222'!$I:$I,'BLG1222'!$A:$A,'ALL 2022'!$2:$2,'BLG1222'!$D:$D,'ALL 2022'!$D:$D)</f>
        <v>0</v>
      </c>
      <c r="M131" s="12">
        <f>+SUMIFS('BLG1222'!$I:$I,'BLG1222'!$A:$A,'ALL 2022'!$2:$2,'BLG1222'!$D:$D,'ALL 2022'!$D:$D)</f>
        <v>0</v>
      </c>
      <c r="N131" s="12">
        <f>+SUMIFS('BLG1222'!$I:$I,'BLG1222'!$A:$A,'ALL 2022'!$2:$2,'BLG1222'!$D:$D,'ALL 2022'!$D:$D)</f>
        <v>0</v>
      </c>
      <c r="O131" s="12">
        <f>+SUMIFS('BLG1222'!$I:$I,'BLG1222'!$A:$A,'ALL 2022'!$2:$2,'BLG1222'!$D:$D,'ALL 2022'!$D:$D)</f>
        <v>0</v>
      </c>
      <c r="P131" s="12">
        <f>+SUMIFS('BLG1222'!$I:$I,'BLG1222'!$A:$A,'ALL 2022'!$2:$2,'BLG1222'!$D:$D,'ALL 2022'!$D:$D)</f>
        <v>-11537613.52</v>
      </c>
      <c r="Q131" s="12">
        <f>+SUMIFS('BLG1222'!$I:$I,'BLG1222'!$A:$A,'ALL 2022'!$2:$2,'BLG1222'!$D:$D,'ALL 2022'!$D:$D)</f>
        <v>0</v>
      </c>
      <c r="R131" s="12">
        <f>+SUMIFS('BLG1222'!$I:$I,'BLG1222'!$A:$A,'ALL 2022'!$2:$2,'BLG1222'!$D:$D,'ALL 2022'!$D:$D)</f>
        <v>0</v>
      </c>
      <c r="S131" s="12">
        <f>+SUMIFS('BLG1222'!$I:$I,'BLG1222'!$A:$A,'ALL 2022'!$2:$2,'BLG1222'!$D:$D,'ALL 2022'!$D:$D)</f>
        <v>0</v>
      </c>
      <c r="T131" s="12">
        <f>+SUMIFS('BLG1222'!$I:$I,'BLG1222'!$A:$A,'ALL 2022'!$2:$2,'BLG1222'!$D:$D,'ALL 2022'!$D:$D)</f>
        <v>0</v>
      </c>
      <c r="U131" s="12">
        <f>+SUMIFS('BLG1222'!$I:$I,'BLG1222'!$A:$A,'ALL 2022'!$2:$2,'BLG1222'!$D:$D,'ALL 2022'!$D:$D)</f>
        <v>0</v>
      </c>
      <c r="V131" s="12">
        <f>+SUMIFS('BLG1222'!$I:$I,'BLG1222'!$A:$A,'ALL 2022'!$2:$2,'BLG1222'!$D:$D,'ALL 2022'!$D:$D)</f>
        <v>0</v>
      </c>
      <c r="W131" s="12">
        <f>+SUMIFS('BLG1222'!$I:$I,'BLG1222'!$A:$A,'ALL 2022'!$2:$2,'BLG1222'!$D:$D,'ALL 2022'!$D:$D)</f>
        <v>0</v>
      </c>
      <c r="X131" s="12">
        <f>+SUMIFS('BLG1222'!$I:$I,'BLG1222'!$A:$A,'ALL 2022'!$2:$2,'BLG1222'!$D:$D,'ALL 2022'!$D:$D)</f>
        <v>0</v>
      </c>
      <c r="Y131" s="12">
        <f>+SUMIFS('BLG1222'!$I:$I,'BLG1222'!$A:$A,'ALL 2022'!$2:$2,'BLG1222'!$D:$D,'ALL 2022'!$D:$D)</f>
        <v>0</v>
      </c>
      <c r="Z131" s="12">
        <f>+SUMIFS('BLG1222'!$I:$I,'BLG1222'!$A:$A,'ALL 2022'!$2:$2,'BLG1222'!$D:$D,'ALL 2022'!$D:$D)</f>
        <v>0</v>
      </c>
      <c r="AA131" s="12">
        <f>+SUMIFS('BLG1222'!$I:$I,'BLG1222'!$A:$A,'ALL 2022'!$2:$2,'BLG1222'!$D:$D,'ALL 2022'!$D:$D)</f>
        <v>0</v>
      </c>
      <c r="AB131" s="12">
        <f>+SUMIFS('BLG1222'!$I:$I,'BLG1222'!$A:$A,'ALL 2022'!$2:$2,'BLG1222'!$D:$D,'ALL 2022'!$D:$D)</f>
        <v>0</v>
      </c>
      <c r="AC131" s="12">
        <f>+SUMIFS('BLG1222'!$I:$I,'BLG1222'!$A:$A,'ALL 2022'!$2:$2,'BLG1222'!$D:$D,'ALL 2022'!$D:$D)</f>
        <v>0</v>
      </c>
      <c r="AD131" s="12">
        <f>+SUMIFS('BLG1222'!$I:$I,'BLG1222'!$A:$A,'ALL 2022'!$2:$2,'BLG1222'!$D:$D,'ALL 2022'!$D:$D)</f>
        <v>0</v>
      </c>
      <c r="AE131" s="12">
        <f>+SUMIFS('BLG1222'!$I:$I,'BLG1222'!$A:$A,'ALL 2022'!$2:$2,'BLG1222'!$D:$D,'ALL 2022'!$D:$D)</f>
        <v>0</v>
      </c>
      <c r="AF131" s="12">
        <f>+SUMIFS('BLG1222'!$I:$I,'BLG1222'!$A:$A,'ALL 2022'!$2:$2,'BLG1222'!$D:$D,'ALL 2022'!$D:$D)</f>
        <v>0</v>
      </c>
      <c r="AG131" s="12">
        <f>+SUMIFS('BLG1222'!$I:$I,'BLG1222'!$A:$A,'ALL 2022'!$2:$2,'BLG1222'!$D:$D,'ALL 2022'!$D:$D)</f>
        <v>0</v>
      </c>
      <c r="AH131" s="12">
        <f>+SUMIFS('BLG1222'!$I:$I,'BLG1222'!$A:$A,'ALL 2022'!$2:$2,'BLG1222'!$D:$D,'ALL 2022'!$D:$D)</f>
        <v>0</v>
      </c>
      <c r="AI131" s="12">
        <f>+SUMIFS('BLG1222'!$I:$I,'BLG1222'!$A:$A,'ALL 2022'!$2:$2,'BLG1222'!$D:$D,'ALL 2022'!$D:$D)</f>
        <v>0</v>
      </c>
      <c r="AJ131" s="12">
        <f>+SUMIFS('BLG1222'!$I:$I,'BLG1222'!$A:$A,'ALL 2022'!$2:$2,'BLG1222'!$D:$D,'ALL 2022'!$D:$D)</f>
        <v>0</v>
      </c>
      <c r="AK131" s="12">
        <f>+SUMIFS('BLG1222'!$I:$I,'BLG1222'!$A:$A,'ALL 2022'!$2:$2,'BLG1222'!$D:$D,'ALL 2022'!$D:$D)</f>
        <v>-248165753.47999999</v>
      </c>
      <c r="AL131" s="12">
        <f>+SUMIFS('BLG1222'!$I:$I,'BLG1222'!$A:$A,'ALL 2022'!$2:$2,'BLG1222'!$D:$D,'ALL 2022'!$D:$D)</f>
        <v>0</v>
      </c>
      <c r="AM131" s="12">
        <f>+SUMIFS('BLG1222'!$I:$I,'BLG1222'!$A:$A,'ALL 2022'!$2:$2,'BLG1222'!$D:$D,'ALL 2022'!$D:$D)</f>
        <v>0</v>
      </c>
      <c r="AN131" s="12">
        <f>+SUMIFS('BLG1222'!$I:$I,'BLG1222'!$A:$A,'ALL 2022'!$2:$2,'BLG1222'!$D:$D,'ALL 2022'!$D:$D)</f>
        <v>0</v>
      </c>
      <c r="AO131" s="12">
        <f>+SUMIFS('BLG1222'!$I:$I,'BLG1222'!$A:$A,'ALL 2022'!$2:$2,'BLG1222'!$D:$D,'ALL 2022'!$D:$D)</f>
        <v>0</v>
      </c>
      <c r="AP131" s="12">
        <f>+SUMIFS('BLG1222'!$I:$I,'BLG1222'!$A:$A,'ALL 2022'!$2:$2,'BLG1222'!$D:$D,'ALL 2022'!$D:$D)</f>
        <v>0</v>
      </c>
      <c r="AQ131" s="164">
        <f t="shared" si="9"/>
        <v>-285603077.26999998</v>
      </c>
      <c r="AR131" s="165">
        <f t="shared" si="10"/>
        <v>-60399.716037685968</v>
      </c>
    </row>
    <row r="132" spans="1:44" hidden="1" x14ac:dyDescent="0.25">
      <c r="A132" s="11" t="str">
        <f t="shared" si="6"/>
        <v>3</v>
      </c>
      <c r="B132" s="11" t="str">
        <f t="shared" si="7"/>
        <v>31</v>
      </c>
      <c r="C132" s="11" t="str">
        <f t="shared" si="8"/>
        <v>310</v>
      </c>
      <c r="D132" s="23">
        <v>31000000</v>
      </c>
      <c r="E132" s="197" t="s">
        <v>3234</v>
      </c>
      <c r="F132" s="24" t="s">
        <v>277</v>
      </c>
      <c r="G132" s="12">
        <f>+SUMIFS('BLG1222'!$I:$I,'BLG1222'!$A:$A,'ALL 2022'!$2:$2,'BLG1222'!$D:$D,'ALL 2022'!$D:$D)</f>
        <v>2235586984.0300002</v>
      </c>
      <c r="H132" s="12">
        <f>+SUMIFS('BLG1222'!$I:$I,'BLG1222'!$A:$A,'ALL 2022'!$2:$2,'BLG1222'!$D:$D,'ALL 2022'!$D:$D)</f>
        <v>0</v>
      </c>
      <c r="I132" s="12">
        <f>+SUMIFS('BLG1222'!$I:$I,'BLG1222'!$A:$A,'ALL 2022'!$2:$2,'BLG1222'!$D:$D,'ALL 2022'!$D:$D)</f>
        <v>6673916910.46</v>
      </c>
      <c r="J132" s="12">
        <f>+SUMIFS('BLG1222'!$I:$I,'BLG1222'!$A:$A,'ALL 2022'!$2:$2,'BLG1222'!$D:$D,'ALL 2022'!$D:$D)</f>
        <v>91153417.609999999</v>
      </c>
      <c r="K132" s="12">
        <f>+SUMIFS('BLG1222'!$I:$I,'BLG1222'!$A:$A,'ALL 2022'!$2:$2,'BLG1222'!$D:$D,'ALL 2022'!$D:$D)</f>
        <v>17857975356</v>
      </c>
      <c r="L132" s="12">
        <f>+SUMIFS('BLG1222'!$I:$I,'BLG1222'!$A:$A,'ALL 2022'!$2:$2,'BLG1222'!$D:$D,'ALL 2022'!$D:$D)</f>
        <v>1591685577.8299999</v>
      </c>
      <c r="M132" s="12">
        <f>+SUMIFS('BLG1222'!$I:$I,'BLG1222'!$A:$A,'ALL 2022'!$2:$2,'BLG1222'!$D:$D,'ALL 2022'!$D:$D)</f>
        <v>76213358592.100006</v>
      </c>
      <c r="N132" s="12">
        <f>+SUMIFS('BLG1222'!$I:$I,'BLG1222'!$A:$A,'ALL 2022'!$2:$2,'BLG1222'!$D:$D,'ALL 2022'!$D:$D)</f>
        <v>6635964509.8000002</v>
      </c>
      <c r="O132" s="12">
        <f>+SUMIFS('BLG1222'!$I:$I,'BLG1222'!$A:$A,'ALL 2022'!$2:$2,'BLG1222'!$D:$D,'ALL 2022'!$D:$D)</f>
        <v>0</v>
      </c>
      <c r="P132" s="12">
        <f>+SUMIFS('BLG1222'!$I:$I,'BLG1222'!$A:$A,'ALL 2022'!$2:$2,'BLG1222'!$D:$D,'ALL 2022'!$D:$D)</f>
        <v>0</v>
      </c>
      <c r="Q132" s="12">
        <f>+SUMIFS('BLG1222'!$I:$I,'BLG1222'!$A:$A,'ALL 2022'!$2:$2,'BLG1222'!$D:$D,'ALL 2022'!$D:$D)</f>
        <v>0</v>
      </c>
      <c r="R132" s="12">
        <f>+SUMIFS('BLG1222'!$I:$I,'BLG1222'!$A:$A,'ALL 2022'!$2:$2,'BLG1222'!$D:$D,'ALL 2022'!$D:$D)</f>
        <v>0</v>
      </c>
      <c r="S132" s="12">
        <f>+SUMIFS('BLG1222'!$I:$I,'BLG1222'!$A:$A,'ALL 2022'!$2:$2,'BLG1222'!$D:$D,'ALL 2022'!$D:$D)</f>
        <v>0</v>
      </c>
      <c r="T132" s="12">
        <f>+SUMIFS('BLG1222'!$I:$I,'BLG1222'!$A:$A,'ALL 2022'!$2:$2,'BLG1222'!$D:$D,'ALL 2022'!$D:$D)</f>
        <v>0</v>
      </c>
      <c r="U132" s="12">
        <f>+SUMIFS('BLG1222'!$I:$I,'BLG1222'!$A:$A,'ALL 2022'!$2:$2,'BLG1222'!$D:$D,'ALL 2022'!$D:$D)</f>
        <v>0</v>
      </c>
      <c r="V132" s="12">
        <f>+SUMIFS('BLG1222'!$I:$I,'BLG1222'!$A:$A,'ALL 2022'!$2:$2,'BLG1222'!$D:$D,'ALL 2022'!$D:$D)</f>
        <v>0</v>
      </c>
      <c r="W132" s="12">
        <f>+SUMIFS('BLG1222'!$I:$I,'BLG1222'!$A:$A,'ALL 2022'!$2:$2,'BLG1222'!$D:$D,'ALL 2022'!$D:$D)</f>
        <v>716899492.62</v>
      </c>
      <c r="X132" s="12">
        <f>+SUMIFS('BLG1222'!$I:$I,'BLG1222'!$A:$A,'ALL 2022'!$2:$2,'BLG1222'!$D:$D,'ALL 2022'!$D:$D)</f>
        <v>343470177.72000003</v>
      </c>
      <c r="Y132" s="12">
        <f>+SUMIFS('BLG1222'!$I:$I,'BLG1222'!$A:$A,'ALL 2022'!$2:$2,'BLG1222'!$D:$D,'ALL 2022'!$D:$D)</f>
        <v>0</v>
      </c>
      <c r="Z132" s="12">
        <f>+SUMIFS('BLG1222'!$I:$I,'BLG1222'!$A:$A,'ALL 2022'!$2:$2,'BLG1222'!$D:$D,'ALL 2022'!$D:$D)</f>
        <v>0</v>
      </c>
      <c r="AA132" s="12">
        <f>+SUMIFS('BLG1222'!$I:$I,'BLG1222'!$A:$A,'ALL 2022'!$2:$2,'BLG1222'!$D:$D,'ALL 2022'!$D:$D)</f>
        <v>0</v>
      </c>
      <c r="AB132" s="12">
        <f>+SUMIFS('BLG1222'!$I:$I,'BLG1222'!$A:$A,'ALL 2022'!$2:$2,'BLG1222'!$D:$D,'ALL 2022'!$D:$D)</f>
        <v>65828085.850000001</v>
      </c>
      <c r="AC132" s="12">
        <f>+SUMIFS('BLG1222'!$I:$I,'BLG1222'!$A:$A,'ALL 2022'!$2:$2,'BLG1222'!$D:$D,'ALL 2022'!$D:$D)</f>
        <v>0</v>
      </c>
      <c r="AD132" s="12">
        <f>+SUMIFS('BLG1222'!$I:$I,'BLG1222'!$A:$A,'ALL 2022'!$2:$2,'BLG1222'!$D:$D,'ALL 2022'!$D:$D)</f>
        <v>0</v>
      </c>
      <c r="AE132" s="12">
        <f>+SUMIFS('BLG1222'!$I:$I,'BLG1222'!$A:$A,'ALL 2022'!$2:$2,'BLG1222'!$D:$D,'ALL 2022'!$D:$D)</f>
        <v>0</v>
      </c>
      <c r="AF132" s="12">
        <f>+SUMIFS('BLG1222'!$I:$I,'BLG1222'!$A:$A,'ALL 2022'!$2:$2,'BLG1222'!$D:$D,'ALL 2022'!$D:$D)</f>
        <v>0</v>
      </c>
      <c r="AG132" s="12">
        <f>+SUMIFS('BLG1222'!$I:$I,'BLG1222'!$A:$A,'ALL 2022'!$2:$2,'BLG1222'!$D:$D,'ALL 2022'!$D:$D)</f>
        <v>0</v>
      </c>
      <c r="AH132" s="12">
        <f>+SUMIFS('BLG1222'!$I:$I,'BLG1222'!$A:$A,'ALL 2022'!$2:$2,'BLG1222'!$D:$D,'ALL 2022'!$D:$D)</f>
        <v>0</v>
      </c>
      <c r="AI132" s="12">
        <f>+SUMIFS('BLG1222'!$I:$I,'BLG1222'!$A:$A,'ALL 2022'!$2:$2,'BLG1222'!$D:$D,'ALL 2022'!$D:$D)</f>
        <v>0</v>
      </c>
      <c r="AJ132" s="12">
        <f>+SUMIFS('BLG1222'!$I:$I,'BLG1222'!$A:$A,'ALL 2022'!$2:$2,'BLG1222'!$D:$D,'ALL 2022'!$D:$D)</f>
        <v>0</v>
      </c>
      <c r="AK132" s="12">
        <f>+SUMIFS('BLG1222'!$I:$I,'BLG1222'!$A:$A,'ALL 2022'!$2:$2,'BLG1222'!$D:$D,'ALL 2022'!$D:$D)</f>
        <v>416094085.35000002</v>
      </c>
      <c r="AL132" s="12">
        <f>+SUMIFS('BLG1222'!$I:$I,'BLG1222'!$A:$A,'ALL 2022'!$2:$2,'BLG1222'!$D:$D,'ALL 2022'!$D:$D)</f>
        <v>0</v>
      </c>
      <c r="AM132" s="12">
        <f>+SUMIFS('BLG1222'!$I:$I,'BLG1222'!$A:$A,'ALL 2022'!$2:$2,'BLG1222'!$D:$D,'ALL 2022'!$D:$D)</f>
        <v>1019929839.05</v>
      </c>
      <c r="AN132" s="12">
        <f>+SUMIFS('BLG1222'!$I:$I,'BLG1222'!$A:$A,'ALL 2022'!$2:$2,'BLG1222'!$D:$D,'ALL 2022'!$D:$D)</f>
        <v>0</v>
      </c>
      <c r="AO132" s="12">
        <f>+SUMIFS('BLG1222'!$I:$I,'BLG1222'!$A:$A,'ALL 2022'!$2:$2,'BLG1222'!$D:$D,'ALL 2022'!$D:$D)</f>
        <v>0</v>
      </c>
      <c r="AP132" s="12">
        <f>+SUMIFS('BLG1222'!$I:$I,'BLG1222'!$A:$A,'ALL 2022'!$2:$2,'BLG1222'!$D:$D,'ALL 2022'!$D:$D)</f>
        <v>0</v>
      </c>
      <c r="AQ132" s="164">
        <f t="shared" si="9"/>
        <v>113861863028.42001</v>
      </c>
      <c r="AR132" s="165">
        <f t="shared" si="10"/>
        <v>24079657.1947891</v>
      </c>
    </row>
    <row r="133" spans="1:44" hidden="1" x14ac:dyDescent="0.25">
      <c r="A133" s="11" t="str">
        <f t="shared" ref="A133:A196" si="11">+LEFT(C133)</f>
        <v>3</v>
      </c>
      <c r="B133" s="11" t="str">
        <f t="shared" ref="B133:B196" si="12">+LEFT(D:D,2)</f>
        <v>31</v>
      </c>
      <c r="C133" s="11" t="str">
        <f t="shared" ref="C133:C196" si="13">+LEFT(D133,3)</f>
        <v>311</v>
      </c>
      <c r="D133" s="23">
        <v>31100000</v>
      </c>
      <c r="E133" s="197" t="s">
        <v>3234</v>
      </c>
      <c r="F133" s="57" t="s">
        <v>1471</v>
      </c>
      <c r="G133" s="12">
        <f>+SUMIFS('BLG1222'!$I:$I,'BLG1222'!$A:$A,'ALL 2022'!$2:$2,'BLG1222'!$D:$D,'ALL 2022'!$D:$D)</f>
        <v>0</v>
      </c>
      <c r="H133" s="12">
        <f>+SUMIFS('BLG1222'!$I:$I,'BLG1222'!$A:$A,'ALL 2022'!$2:$2,'BLG1222'!$D:$D,'ALL 2022'!$D:$D)</f>
        <v>0</v>
      </c>
      <c r="I133" s="12">
        <f>+SUMIFS('BLG1222'!$I:$I,'BLG1222'!$A:$A,'ALL 2022'!$2:$2,'BLG1222'!$D:$D,'ALL 2022'!$D:$D)</f>
        <v>0</v>
      </c>
      <c r="J133" s="12">
        <f>+SUMIFS('BLG1222'!$I:$I,'BLG1222'!$A:$A,'ALL 2022'!$2:$2,'BLG1222'!$D:$D,'ALL 2022'!$D:$D)</f>
        <v>0</v>
      </c>
      <c r="K133" s="12">
        <f>+SUMIFS('BLG1222'!$I:$I,'BLG1222'!$A:$A,'ALL 2022'!$2:$2,'BLG1222'!$D:$D,'ALL 2022'!$D:$D)</f>
        <v>0</v>
      </c>
      <c r="L133" s="12">
        <f>+SUMIFS('BLG1222'!$I:$I,'BLG1222'!$A:$A,'ALL 2022'!$2:$2,'BLG1222'!$D:$D,'ALL 2022'!$D:$D)</f>
        <v>24830517</v>
      </c>
      <c r="M133" s="12">
        <f>+SUMIFS('BLG1222'!$I:$I,'BLG1222'!$A:$A,'ALL 2022'!$2:$2,'BLG1222'!$D:$D,'ALL 2022'!$D:$D)</f>
        <v>0</v>
      </c>
      <c r="N133" s="12">
        <f>+SUMIFS('BLG1222'!$I:$I,'BLG1222'!$A:$A,'ALL 2022'!$2:$2,'BLG1222'!$D:$D,'ALL 2022'!$D:$D)</f>
        <v>0</v>
      </c>
      <c r="O133" s="12">
        <f>+SUMIFS('BLG1222'!$I:$I,'BLG1222'!$A:$A,'ALL 2022'!$2:$2,'BLG1222'!$D:$D,'ALL 2022'!$D:$D)</f>
        <v>0</v>
      </c>
      <c r="P133" s="12">
        <f>+SUMIFS('BLG1222'!$I:$I,'BLG1222'!$A:$A,'ALL 2022'!$2:$2,'BLG1222'!$D:$D,'ALL 2022'!$D:$D)</f>
        <v>0</v>
      </c>
      <c r="Q133" s="12">
        <f>+SUMIFS('BLG1222'!$I:$I,'BLG1222'!$A:$A,'ALL 2022'!$2:$2,'BLG1222'!$D:$D,'ALL 2022'!$D:$D)</f>
        <v>0</v>
      </c>
      <c r="R133" s="12">
        <f>+SUMIFS('BLG1222'!$I:$I,'BLG1222'!$A:$A,'ALL 2022'!$2:$2,'BLG1222'!$D:$D,'ALL 2022'!$D:$D)</f>
        <v>0</v>
      </c>
      <c r="S133" s="12">
        <f>+SUMIFS('BLG1222'!$I:$I,'BLG1222'!$A:$A,'ALL 2022'!$2:$2,'BLG1222'!$D:$D,'ALL 2022'!$D:$D)</f>
        <v>0</v>
      </c>
      <c r="T133" s="12">
        <f>+SUMIFS('BLG1222'!$I:$I,'BLG1222'!$A:$A,'ALL 2022'!$2:$2,'BLG1222'!$D:$D,'ALL 2022'!$D:$D)</f>
        <v>0</v>
      </c>
      <c r="U133" s="12">
        <f>+SUMIFS('BLG1222'!$I:$I,'BLG1222'!$A:$A,'ALL 2022'!$2:$2,'BLG1222'!$D:$D,'ALL 2022'!$D:$D)</f>
        <v>0</v>
      </c>
      <c r="V133" s="12">
        <f>+SUMIFS('BLG1222'!$I:$I,'BLG1222'!$A:$A,'ALL 2022'!$2:$2,'BLG1222'!$D:$D,'ALL 2022'!$D:$D)</f>
        <v>0</v>
      </c>
      <c r="W133" s="12">
        <f>+SUMIFS('BLG1222'!$I:$I,'BLG1222'!$A:$A,'ALL 2022'!$2:$2,'BLG1222'!$D:$D,'ALL 2022'!$D:$D)</f>
        <v>78839885.939999998</v>
      </c>
      <c r="X133" s="12">
        <f>+SUMIFS('BLG1222'!$I:$I,'BLG1222'!$A:$A,'ALL 2022'!$2:$2,'BLG1222'!$D:$D,'ALL 2022'!$D:$D)</f>
        <v>0</v>
      </c>
      <c r="Y133" s="12">
        <f>+SUMIFS('BLG1222'!$I:$I,'BLG1222'!$A:$A,'ALL 2022'!$2:$2,'BLG1222'!$D:$D,'ALL 2022'!$D:$D)</f>
        <v>0</v>
      </c>
      <c r="Z133" s="12">
        <f>+SUMIFS('BLG1222'!$I:$I,'BLG1222'!$A:$A,'ALL 2022'!$2:$2,'BLG1222'!$D:$D,'ALL 2022'!$D:$D)</f>
        <v>0</v>
      </c>
      <c r="AA133" s="12">
        <f>+SUMIFS('BLG1222'!$I:$I,'BLG1222'!$A:$A,'ALL 2022'!$2:$2,'BLG1222'!$D:$D,'ALL 2022'!$D:$D)</f>
        <v>0</v>
      </c>
      <c r="AB133" s="12">
        <f>+SUMIFS('BLG1222'!$I:$I,'BLG1222'!$A:$A,'ALL 2022'!$2:$2,'BLG1222'!$D:$D,'ALL 2022'!$D:$D)</f>
        <v>0</v>
      </c>
      <c r="AC133" s="12">
        <f>+SUMIFS('BLG1222'!$I:$I,'BLG1222'!$A:$A,'ALL 2022'!$2:$2,'BLG1222'!$D:$D,'ALL 2022'!$D:$D)</f>
        <v>1631037006.76</v>
      </c>
      <c r="AD133" s="12">
        <f>+SUMIFS('BLG1222'!$I:$I,'BLG1222'!$A:$A,'ALL 2022'!$2:$2,'BLG1222'!$D:$D,'ALL 2022'!$D:$D)</f>
        <v>0</v>
      </c>
      <c r="AE133" s="12">
        <f>+SUMIFS('BLG1222'!$I:$I,'BLG1222'!$A:$A,'ALL 2022'!$2:$2,'BLG1222'!$D:$D,'ALL 2022'!$D:$D)</f>
        <v>0</v>
      </c>
      <c r="AF133" s="12">
        <f>+SUMIFS('BLG1222'!$I:$I,'BLG1222'!$A:$A,'ALL 2022'!$2:$2,'BLG1222'!$D:$D,'ALL 2022'!$D:$D)</f>
        <v>0</v>
      </c>
      <c r="AG133" s="12">
        <f>+SUMIFS('BLG1222'!$I:$I,'BLG1222'!$A:$A,'ALL 2022'!$2:$2,'BLG1222'!$D:$D,'ALL 2022'!$D:$D)</f>
        <v>0</v>
      </c>
      <c r="AH133" s="12">
        <f>+SUMIFS('BLG1222'!$I:$I,'BLG1222'!$A:$A,'ALL 2022'!$2:$2,'BLG1222'!$D:$D,'ALL 2022'!$D:$D)</f>
        <v>0</v>
      </c>
      <c r="AI133" s="12">
        <f>+SUMIFS('BLG1222'!$I:$I,'BLG1222'!$A:$A,'ALL 2022'!$2:$2,'BLG1222'!$D:$D,'ALL 2022'!$D:$D)</f>
        <v>0</v>
      </c>
      <c r="AJ133" s="12">
        <f>+SUMIFS('BLG1222'!$I:$I,'BLG1222'!$A:$A,'ALL 2022'!$2:$2,'BLG1222'!$D:$D,'ALL 2022'!$D:$D)</f>
        <v>0</v>
      </c>
      <c r="AK133" s="12">
        <f>+SUMIFS('BLG1222'!$I:$I,'BLG1222'!$A:$A,'ALL 2022'!$2:$2,'BLG1222'!$D:$D,'ALL 2022'!$D:$D)</f>
        <v>0</v>
      </c>
      <c r="AL133" s="12">
        <f>+SUMIFS('BLG1222'!$I:$I,'BLG1222'!$A:$A,'ALL 2022'!$2:$2,'BLG1222'!$D:$D,'ALL 2022'!$D:$D)</f>
        <v>0</v>
      </c>
      <c r="AM133" s="12">
        <f>+SUMIFS('BLG1222'!$I:$I,'BLG1222'!$A:$A,'ALL 2022'!$2:$2,'BLG1222'!$D:$D,'ALL 2022'!$D:$D)</f>
        <v>0</v>
      </c>
      <c r="AN133" s="12">
        <f>+SUMIFS('BLG1222'!$I:$I,'BLG1222'!$A:$A,'ALL 2022'!$2:$2,'BLG1222'!$D:$D,'ALL 2022'!$D:$D)</f>
        <v>0</v>
      </c>
      <c r="AO133" s="12">
        <f>+SUMIFS('BLG1222'!$I:$I,'BLG1222'!$A:$A,'ALL 2022'!$2:$2,'BLG1222'!$D:$D,'ALL 2022'!$D:$D)</f>
        <v>0</v>
      </c>
      <c r="AP133" s="12">
        <f>+SUMIFS('BLG1222'!$I:$I,'BLG1222'!$A:$A,'ALL 2022'!$2:$2,'BLG1222'!$D:$D,'ALL 2022'!$D:$D)</f>
        <v>0</v>
      </c>
      <c r="AQ133" s="164">
        <f t="shared" ref="AQ133:AQ196" si="14">+SUM(G133:AP133)</f>
        <v>1734707409.7</v>
      </c>
      <c r="AR133" s="165">
        <f t="shared" ref="AR133:AR196" si="15">+AQ133/$AT$2</f>
        <v>366858.21439976315</v>
      </c>
    </row>
    <row r="134" spans="1:44" hidden="1" x14ac:dyDescent="0.25">
      <c r="A134" s="11" t="str">
        <f t="shared" si="11"/>
        <v>3</v>
      </c>
      <c r="B134" s="11" t="str">
        <f t="shared" si="12"/>
        <v>32</v>
      </c>
      <c r="C134" s="11" t="str">
        <f t="shared" si="13"/>
        <v>326</v>
      </c>
      <c r="D134" s="23">
        <v>32600000</v>
      </c>
      <c r="E134" s="197" t="s">
        <v>3234</v>
      </c>
      <c r="F134" s="24" t="s">
        <v>2745</v>
      </c>
      <c r="G134" s="12">
        <f>+SUMIFS('BLG1222'!$I:$I,'BLG1222'!$A:$A,'ALL 2022'!$2:$2,'BLG1222'!$D:$D,'ALL 2022'!$D:$D)</f>
        <v>0</v>
      </c>
      <c r="H134" s="12">
        <f>+SUMIFS('BLG1222'!$I:$I,'BLG1222'!$A:$A,'ALL 2022'!$2:$2,'BLG1222'!$D:$D,'ALL 2022'!$D:$D)</f>
        <v>0</v>
      </c>
      <c r="I134" s="12">
        <f>+SUMIFS('BLG1222'!$I:$I,'BLG1222'!$A:$A,'ALL 2022'!$2:$2,'BLG1222'!$D:$D,'ALL 2022'!$D:$D)</f>
        <v>0</v>
      </c>
      <c r="J134" s="12">
        <f>+SUMIFS('BLG1222'!$I:$I,'BLG1222'!$A:$A,'ALL 2022'!$2:$2,'BLG1222'!$D:$D,'ALL 2022'!$D:$D)</f>
        <v>0</v>
      </c>
      <c r="K134" s="12">
        <f>+SUMIFS('BLG1222'!$I:$I,'BLG1222'!$A:$A,'ALL 2022'!$2:$2,'BLG1222'!$D:$D,'ALL 2022'!$D:$D)</f>
        <v>0</v>
      </c>
      <c r="L134" s="12">
        <f>+SUMIFS('BLG1222'!$I:$I,'BLG1222'!$A:$A,'ALL 2022'!$2:$2,'BLG1222'!$D:$D,'ALL 2022'!$D:$D)</f>
        <v>0</v>
      </c>
      <c r="M134" s="12">
        <f>+SUMIFS('BLG1222'!$I:$I,'BLG1222'!$A:$A,'ALL 2022'!$2:$2,'BLG1222'!$D:$D,'ALL 2022'!$D:$D)</f>
        <v>291496977.63999999</v>
      </c>
      <c r="N134" s="12">
        <f>+SUMIFS('BLG1222'!$I:$I,'BLG1222'!$A:$A,'ALL 2022'!$2:$2,'BLG1222'!$D:$D,'ALL 2022'!$D:$D)</f>
        <v>0</v>
      </c>
      <c r="O134" s="12">
        <f>+SUMIFS('BLG1222'!$I:$I,'BLG1222'!$A:$A,'ALL 2022'!$2:$2,'BLG1222'!$D:$D,'ALL 2022'!$D:$D)</f>
        <v>0</v>
      </c>
      <c r="P134" s="12">
        <f>+SUMIFS('BLG1222'!$I:$I,'BLG1222'!$A:$A,'ALL 2022'!$2:$2,'BLG1222'!$D:$D,'ALL 2022'!$D:$D)</f>
        <v>0</v>
      </c>
      <c r="Q134" s="12">
        <f>+SUMIFS('BLG1222'!$I:$I,'BLG1222'!$A:$A,'ALL 2022'!$2:$2,'BLG1222'!$D:$D,'ALL 2022'!$D:$D)</f>
        <v>0</v>
      </c>
      <c r="R134" s="12">
        <f>+SUMIFS('BLG1222'!$I:$I,'BLG1222'!$A:$A,'ALL 2022'!$2:$2,'BLG1222'!$D:$D,'ALL 2022'!$D:$D)</f>
        <v>0</v>
      </c>
      <c r="S134" s="12">
        <f>+SUMIFS('BLG1222'!$I:$I,'BLG1222'!$A:$A,'ALL 2022'!$2:$2,'BLG1222'!$D:$D,'ALL 2022'!$D:$D)</f>
        <v>0</v>
      </c>
      <c r="T134" s="12">
        <f>+SUMIFS('BLG1222'!$I:$I,'BLG1222'!$A:$A,'ALL 2022'!$2:$2,'BLG1222'!$D:$D,'ALL 2022'!$D:$D)</f>
        <v>0</v>
      </c>
      <c r="U134" s="12">
        <f>+SUMIFS('BLG1222'!$I:$I,'BLG1222'!$A:$A,'ALL 2022'!$2:$2,'BLG1222'!$D:$D,'ALL 2022'!$D:$D)</f>
        <v>0</v>
      </c>
      <c r="V134" s="12">
        <f>+SUMIFS('BLG1222'!$I:$I,'BLG1222'!$A:$A,'ALL 2022'!$2:$2,'BLG1222'!$D:$D,'ALL 2022'!$D:$D)</f>
        <v>0</v>
      </c>
      <c r="W134" s="12">
        <f>+SUMIFS('BLG1222'!$I:$I,'BLG1222'!$A:$A,'ALL 2022'!$2:$2,'BLG1222'!$D:$D,'ALL 2022'!$D:$D)</f>
        <v>0</v>
      </c>
      <c r="X134" s="12">
        <f>+SUMIFS('BLG1222'!$I:$I,'BLG1222'!$A:$A,'ALL 2022'!$2:$2,'BLG1222'!$D:$D,'ALL 2022'!$D:$D)</f>
        <v>0</v>
      </c>
      <c r="Y134" s="12">
        <f>+SUMIFS('BLG1222'!$I:$I,'BLG1222'!$A:$A,'ALL 2022'!$2:$2,'BLG1222'!$D:$D,'ALL 2022'!$D:$D)</f>
        <v>0</v>
      </c>
      <c r="Z134" s="12">
        <f>+SUMIFS('BLG1222'!$I:$I,'BLG1222'!$A:$A,'ALL 2022'!$2:$2,'BLG1222'!$D:$D,'ALL 2022'!$D:$D)</f>
        <v>0</v>
      </c>
      <c r="AA134" s="12">
        <f>+SUMIFS('BLG1222'!$I:$I,'BLG1222'!$A:$A,'ALL 2022'!$2:$2,'BLG1222'!$D:$D,'ALL 2022'!$D:$D)</f>
        <v>0</v>
      </c>
      <c r="AB134" s="12">
        <f>+SUMIFS('BLG1222'!$I:$I,'BLG1222'!$A:$A,'ALL 2022'!$2:$2,'BLG1222'!$D:$D,'ALL 2022'!$D:$D)</f>
        <v>0</v>
      </c>
      <c r="AC134" s="12">
        <f>+SUMIFS('BLG1222'!$I:$I,'BLG1222'!$A:$A,'ALL 2022'!$2:$2,'BLG1222'!$D:$D,'ALL 2022'!$D:$D)</f>
        <v>0</v>
      </c>
      <c r="AD134" s="12">
        <f>+SUMIFS('BLG1222'!$I:$I,'BLG1222'!$A:$A,'ALL 2022'!$2:$2,'BLG1222'!$D:$D,'ALL 2022'!$D:$D)</f>
        <v>0</v>
      </c>
      <c r="AE134" s="12">
        <f>+SUMIFS('BLG1222'!$I:$I,'BLG1222'!$A:$A,'ALL 2022'!$2:$2,'BLG1222'!$D:$D,'ALL 2022'!$D:$D)</f>
        <v>0</v>
      </c>
      <c r="AF134" s="12">
        <f>+SUMIFS('BLG1222'!$I:$I,'BLG1222'!$A:$A,'ALL 2022'!$2:$2,'BLG1222'!$D:$D,'ALL 2022'!$D:$D)</f>
        <v>0</v>
      </c>
      <c r="AG134" s="12">
        <f>+SUMIFS('BLG1222'!$I:$I,'BLG1222'!$A:$A,'ALL 2022'!$2:$2,'BLG1222'!$D:$D,'ALL 2022'!$D:$D)</f>
        <v>0</v>
      </c>
      <c r="AH134" s="12">
        <f>+SUMIFS('BLG1222'!$I:$I,'BLG1222'!$A:$A,'ALL 2022'!$2:$2,'BLG1222'!$D:$D,'ALL 2022'!$D:$D)</f>
        <v>0</v>
      </c>
      <c r="AI134" s="12">
        <f>+SUMIFS('BLG1222'!$I:$I,'BLG1222'!$A:$A,'ALL 2022'!$2:$2,'BLG1222'!$D:$D,'ALL 2022'!$D:$D)</f>
        <v>0</v>
      </c>
      <c r="AJ134" s="12">
        <f>+SUMIFS('BLG1222'!$I:$I,'BLG1222'!$A:$A,'ALL 2022'!$2:$2,'BLG1222'!$D:$D,'ALL 2022'!$D:$D)</f>
        <v>0</v>
      </c>
      <c r="AK134" s="12">
        <f>+SUMIFS('BLG1222'!$I:$I,'BLG1222'!$A:$A,'ALL 2022'!$2:$2,'BLG1222'!$D:$D,'ALL 2022'!$D:$D)</f>
        <v>0</v>
      </c>
      <c r="AL134" s="12">
        <f>+SUMIFS('BLG1222'!$I:$I,'BLG1222'!$A:$A,'ALL 2022'!$2:$2,'BLG1222'!$D:$D,'ALL 2022'!$D:$D)</f>
        <v>0</v>
      </c>
      <c r="AM134" s="12">
        <f>+SUMIFS('BLG1222'!$I:$I,'BLG1222'!$A:$A,'ALL 2022'!$2:$2,'BLG1222'!$D:$D,'ALL 2022'!$D:$D)</f>
        <v>0</v>
      </c>
      <c r="AN134" s="12">
        <f>+SUMIFS('BLG1222'!$I:$I,'BLG1222'!$A:$A,'ALL 2022'!$2:$2,'BLG1222'!$D:$D,'ALL 2022'!$D:$D)</f>
        <v>0</v>
      </c>
      <c r="AO134" s="12">
        <f>+SUMIFS('BLG1222'!$I:$I,'BLG1222'!$A:$A,'ALL 2022'!$2:$2,'BLG1222'!$D:$D,'ALL 2022'!$D:$D)</f>
        <v>0</v>
      </c>
      <c r="AP134" s="12">
        <f>+SUMIFS('BLG1222'!$I:$I,'BLG1222'!$A:$A,'ALL 2022'!$2:$2,'BLG1222'!$D:$D,'ALL 2022'!$D:$D)</f>
        <v>0</v>
      </c>
      <c r="AQ134" s="164">
        <f t="shared" si="14"/>
        <v>291496977.63999999</v>
      </c>
      <c r="AR134" s="165">
        <f t="shared" si="15"/>
        <v>61646.16587325924</v>
      </c>
    </row>
    <row r="135" spans="1:44" hidden="1" x14ac:dyDescent="0.25">
      <c r="A135" s="11" t="str">
        <f t="shared" si="11"/>
        <v>3</v>
      </c>
      <c r="B135" s="11" t="str">
        <f t="shared" si="12"/>
        <v>35</v>
      </c>
      <c r="C135" s="11" t="str">
        <f t="shared" si="13"/>
        <v>350</v>
      </c>
      <c r="D135" s="60">
        <v>35000000</v>
      </c>
      <c r="E135" s="197" t="s">
        <v>3234</v>
      </c>
      <c r="F135" s="24" t="s">
        <v>2083</v>
      </c>
      <c r="G135" s="12">
        <f>+SUMIFS('BLG1222'!$I:$I,'BLG1222'!$A:$A,'ALL 2022'!$2:$2,'BLG1222'!$D:$D,'ALL 2022'!$D:$D)</f>
        <v>0</v>
      </c>
      <c r="H135" s="12">
        <f>+SUMIFS('BLG1222'!$I:$I,'BLG1222'!$A:$A,'ALL 2022'!$2:$2,'BLG1222'!$D:$D,'ALL 2022'!$D:$D)</f>
        <v>0</v>
      </c>
      <c r="I135" s="12">
        <f>+SUMIFS('BLG1222'!$I:$I,'BLG1222'!$A:$A,'ALL 2022'!$2:$2,'BLG1222'!$D:$D,'ALL 2022'!$D:$D)</f>
        <v>4093627073.9099998</v>
      </c>
      <c r="J135" s="12">
        <f>+SUMIFS('BLG1222'!$I:$I,'BLG1222'!$A:$A,'ALL 2022'!$2:$2,'BLG1222'!$D:$D,'ALL 2022'!$D:$D)</f>
        <v>0</v>
      </c>
      <c r="K135" s="12">
        <f>+SUMIFS('BLG1222'!$I:$I,'BLG1222'!$A:$A,'ALL 2022'!$2:$2,'BLG1222'!$D:$D,'ALL 2022'!$D:$D)</f>
        <v>0</v>
      </c>
      <c r="L135" s="12">
        <f>+SUMIFS('BLG1222'!$I:$I,'BLG1222'!$A:$A,'ALL 2022'!$2:$2,'BLG1222'!$D:$D,'ALL 2022'!$D:$D)</f>
        <v>0</v>
      </c>
      <c r="M135" s="12">
        <f>+SUMIFS('BLG1222'!$I:$I,'BLG1222'!$A:$A,'ALL 2022'!$2:$2,'BLG1222'!$D:$D,'ALL 2022'!$D:$D)</f>
        <v>0</v>
      </c>
      <c r="N135" s="12">
        <f>+SUMIFS('BLG1222'!$I:$I,'BLG1222'!$A:$A,'ALL 2022'!$2:$2,'BLG1222'!$D:$D,'ALL 2022'!$D:$D)</f>
        <v>642957711.59000003</v>
      </c>
      <c r="O135" s="12">
        <f>+SUMIFS('BLG1222'!$I:$I,'BLG1222'!$A:$A,'ALL 2022'!$2:$2,'BLG1222'!$D:$D,'ALL 2022'!$D:$D)</f>
        <v>0</v>
      </c>
      <c r="P135" s="12">
        <f>+SUMIFS('BLG1222'!$I:$I,'BLG1222'!$A:$A,'ALL 2022'!$2:$2,'BLG1222'!$D:$D,'ALL 2022'!$D:$D)</f>
        <v>0</v>
      </c>
      <c r="Q135" s="12">
        <f>+SUMIFS('BLG1222'!$I:$I,'BLG1222'!$A:$A,'ALL 2022'!$2:$2,'BLG1222'!$D:$D,'ALL 2022'!$D:$D)</f>
        <v>0</v>
      </c>
      <c r="R135" s="12">
        <f>+SUMIFS('BLG1222'!$I:$I,'BLG1222'!$A:$A,'ALL 2022'!$2:$2,'BLG1222'!$D:$D,'ALL 2022'!$D:$D)</f>
        <v>0</v>
      </c>
      <c r="S135" s="12">
        <f>+SUMIFS('BLG1222'!$I:$I,'BLG1222'!$A:$A,'ALL 2022'!$2:$2,'BLG1222'!$D:$D,'ALL 2022'!$D:$D)</f>
        <v>0</v>
      </c>
      <c r="T135" s="12">
        <f>+SUMIFS('BLG1222'!$I:$I,'BLG1222'!$A:$A,'ALL 2022'!$2:$2,'BLG1222'!$D:$D,'ALL 2022'!$D:$D)</f>
        <v>0</v>
      </c>
      <c r="U135" s="12">
        <f>+SUMIFS('BLG1222'!$I:$I,'BLG1222'!$A:$A,'ALL 2022'!$2:$2,'BLG1222'!$D:$D,'ALL 2022'!$D:$D)</f>
        <v>0</v>
      </c>
      <c r="V135" s="12">
        <f>+SUMIFS('BLG1222'!$I:$I,'BLG1222'!$A:$A,'ALL 2022'!$2:$2,'BLG1222'!$D:$D,'ALL 2022'!$D:$D)</f>
        <v>0</v>
      </c>
      <c r="W135" s="12">
        <f>+SUMIFS('BLG1222'!$I:$I,'BLG1222'!$A:$A,'ALL 2022'!$2:$2,'BLG1222'!$D:$D,'ALL 2022'!$D:$D)</f>
        <v>0</v>
      </c>
      <c r="X135" s="12">
        <f>+SUMIFS('BLG1222'!$I:$I,'BLG1222'!$A:$A,'ALL 2022'!$2:$2,'BLG1222'!$D:$D,'ALL 2022'!$D:$D)</f>
        <v>0</v>
      </c>
      <c r="Y135" s="12">
        <f>+SUMIFS('BLG1222'!$I:$I,'BLG1222'!$A:$A,'ALL 2022'!$2:$2,'BLG1222'!$D:$D,'ALL 2022'!$D:$D)</f>
        <v>0</v>
      </c>
      <c r="Z135" s="12">
        <f>+SUMIFS('BLG1222'!$I:$I,'BLG1222'!$A:$A,'ALL 2022'!$2:$2,'BLG1222'!$D:$D,'ALL 2022'!$D:$D)</f>
        <v>0</v>
      </c>
      <c r="AA135" s="12">
        <f>+SUMIFS('BLG1222'!$I:$I,'BLG1222'!$A:$A,'ALL 2022'!$2:$2,'BLG1222'!$D:$D,'ALL 2022'!$D:$D)</f>
        <v>0</v>
      </c>
      <c r="AB135" s="12">
        <f>+SUMIFS('BLG1222'!$I:$I,'BLG1222'!$A:$A,'ALL 2022'!$2:$2,'BLG1222'!$D:$D,'ALL 2022'!$D:$D)</f>
        <v>0</v>
      </c>
      <c r="AC135" s="12">
        <f>+SUMIFS('BLG1222'!$I:$I,'BLG1222'!$A:$A,'ALL 2022'!$2:$2,'BLG1222'!$D:$D,'ALL 2022'!$D:$D)</f>
        <v>0</v>
      </c>
      <c r="AD135" s="12">
        <f>+SUMIFS('BLG1222'!$I:$I,'BLG1222'!$A:$A,'ALL 2022'!$2:$2,'BLG1222'!$D:$D,'ALL 2022'!$D:$D)</f>
        <v>0</v>
      </c>
      <c r="AE135" s="12">
        <f>+SUMIFS('BLG1222'!$I:$I,'BLG1222'!$A:$A,'ALL 2022'!$2:$2,'BLG1222'!$D:$D,'ALL 2022'!$D:$D)</f>
        <v>0</v>
      </c>
      <c r="AF135" s="12">
        <f>+SUMIFS('BLG1222'!$I:$I,'BLG1222'!$A:$A,'ALL 2022'!$2:$2,'BLG1222'!$D:$D,'ALL 2022'!$D:$D)</f>
        <v>0</v>
      </c>
      <c r="AG135" s="12">
        <f>+SUMIFS('BLG1222'!$I:$I,'BLG1222'!$A:$A,'ALL 2022'!$2:$2,'BLG1222'!$D:$D,'ALL 2022'!$D:$D)</f>
        <v>0</v>
      </c>
      <c r="AH135" s="12">
        <f>+SUMIFS('BLG1222'!$I:$I,'BLG1222'!$A:$A,'ALL 2022'!$2:$2,'BLG1222'!$D:$D,'ALL 2022'!$D:$D)</f>
        <v>0</v>
      </c>
      <c r="AI135" s="12">
        <f>+SUMIFS('BLG1222'!$I:$I,'BLG1222'!$A:$A,'ALL 2022'!$2:$2,'BLG1222'!$D:$D,'ALL 2022'!$D:$D)</f>
        <v>0</v>
      </c>
      <c r="AJ135" s="12">
        <f>+SUMIFS('BLG1222'!$I:$I,'BLG1222'!$A:$A,'ALL 2022'!$2:$2,'BLG1222'!$D:$D,'ALL 2022'!$D:$D)</f>
        <v>0</v>
      </c>
      <c r="AK135" s="12">
        <f>+SUMIFS('BLG1222'!$I:$I,'BLG1222'!$A:$A,'ALL 2022'!$2:$2,'BLG1222'!$D:$D,'ALL 2022'!$D:$D)</f>
        <v>0</v>
      </c>
      <c r="AL135" s="12">
        <f>+SUMIFS('BLG1222'!$I:$I,'BLG1222'!$A:$A,'ALL 2022'!$2:$2,'BLG1222'!$D:$D,'ALL 2022'!$D:$D)</f>
        <v>0</v>
      </c>
      <c r="AM135" s="12">
        <f>+SUMIFS('BLG1222'!$I:$I,'BLG1222'!$A:$A,'ALL 2022'!$2:$2,'BLG1222'!$D:$D,'ALL 2022'!$D:$D)</f>
        <v>0</v>
      </c>
      <c r="AN135" s="12">
        <f>+SUMIFS('BLG1222'!$I:$I,'BLG1222'!$A:$A,'ALL 2022'!$2:$2,'BLG1222'!$D:$D,'ALL 2022'!$D:$D)</f>
        <v>0</v>
      </c>
      <c r="AO135" s="12">
        <f>+SUMIFS('BLG1222'!$I:$I,'BLG1222'!$A:$A,'ALL 2022'!$2:$2,'BLG1222'!$D:$D,'ALL 2022'!$D:$D)</f>
        <v>0</v>
      </c>
      <c r="AP135" s="12">
        <f>+SUMIFS('BLG1222'!$I:$I,'BLG1222'!$A:$A,'ALL 2022'!$2:$2,'BLG1222'!$D:$D,'ALL 2022'!$D:$D)</f>
        <v>0</v>
      </c>
      <c r="AQ135" s="164">
        <f t="shared" si="14"/>
        <v>4736584785.5</v>
      </c>
      <c r="AR135" s="165">
        <f t="shared" si="15"/>
        <v>1001699.2070507872</v>
      </c>
    </row>
    <row r="136" spans="1:44" hidden="1" x14ac:dyDescent="0.25">
      <c r="A136" s="11" t="str">
        <f t="shared" si="11"/>
        <v>3</v>
      </c>
      <c r="B136" s="11" t="str">
        <f t="shared" si="12"/>
        <v>35</v>
      </c>
      <c r="C136" s="11" t="str">
        <f t="shared" si="13"/>
        <v>351</v>
      </c>
      <c r="D136" s="60">
        <v>35100000</v>
      </c>
      <c r="E136" s="197" t="s">
        <v>3234</v>
      </c>
      <c r="F136" s="24" t="s">
        <v>278</v>
      </c>
      <c r="G136" s="12">
        <f>+SUMIFS('BLG1222'!$I:$I,'BLG1222'!$A:$A,'ALL 2022'!$2:$2,'BLG1222'!$D:$D,'ALL 2022'!$D:$D)</f>
        <v>4535473955.3999996</v>
      </c>
      <c r="H136" s="12">
        <f>+SUMIFS('BLG1222'!$I:$I,'BLG1222'!$A:$A,'ALL 2022'!$2:$2,'BLG1222'!$D:$D,'ALL 2022'!$D:$D)</f>
        <v>0</v>
      </c>
      <c r="I136" s="12">
        <f>+SUMIFS('BLG1222'!$I:$I,'BLG1222'!$A:$A,'ALL 2022'!$2:$2,'BLG1222'!$D:$D,'ALL 2022'!$D:$D)</f>
        <v>0</v>
      </c>
      <c r="J136" s="12">
        <f>+SUMIFS('BLG1222'!$I:$I,'BLG1222'!$A:$A,'ALL 2022'!$2:$2,'BLG1222'!$D:$D,'ALL 2022'!$D:$D)</f>
        <v>0</v>
      </c>
      <c r="K136" s="12">
        <f>+SUMIFS('BLG1222'!$I:$I,'BLG1222'!$A:$A,'ALL 2022'!$2:$2,'BLG1222'!$D:$D,'ALL 2022'!$D:$D)</f>
        <v>0</v>
      </c>
      <c r="L136" s="12">
        <f>+SUMIFS('BLG1222'!$I:$I,'BLG1222'!$A:$A,'ALL 2022'!$2:$2,'BLG1222'!$D:$D,'ALL 2022'!$D:$D)</f>
        <v>0</v>
      </c>
      <c r="M136" s="12">
        <f>+SUMIFS('BLG1222'!$I:$I,'BLG1222'!$A:$A,'ALL 2022'!$2:$2,'BLG1222'!$D:$D,'ALL 2022'!$D:$D)</f>
        <v>0</v>
      </c>
      <c r="N136" s="12">
        <f>+SUMIFS('BLG1222'!$I:$I,'BLG1222'!$A:$A,'ALL 2022'!$2:$2,'BLG1222'!$D:$D,'ALL 2022'!$D:$D)</f>
        <v>0</v>
      </c>
      <c r="O136" s="12">
        <f>+SUMIFS('BLG1222'!$I:$I,'BLG1222'!$A:$A,'ALL 2022'!$2:$2,'BLG1222'!$D:$D,'ALL 2022'!$D:$D)</f>
        <v>0</v>
      </c>
      <c r="P136" s="12">
        <f>+SUMIFS('BLG1222'!$I:$I,'BLG1222'!$A:$A,'ALL 2022'!$2:$2,'BLG1222'!$D:$D,'ALL 2022'!$D:$D)</f>
        <v>0</v>
      </c>
      <c r="Q136" s="12">
        <f>+SUMIFS('BLG1222'!$I:$I,'BLG1222'!$A:$A,'ALL 2022'!$2:$2,'BLG1222'!$D:$D,'ALL 2022'!$D:$D)</f>
        <v>0</v>
      </c>
      <c r="R136" s="12">
        <f>+SUMIFS('BLG1222'!$I:$I,'BLG1222'!$A:$A,'ALL 2022'!$2:$2,'BLG1222'!$D:$D,'ALL 2022'!$D:$D)</f>
        <v>0</v>
      </c>
      <c r="S136" s="12">
        <f>+SUMIFS('BLG1222'!$I:$I,'BLG1222'!$A:$A,'ALL 2022'!$2:$2,'BLG1222'!$D:$D,'ALL 2022'!$D:$D)</f>
        <v>0</v>
      </c>
      <c r="T136" s="12">
        <f>+SUMIFS('BLG1222'!$I:$I,'BLG1222'!$A:$A,'ALL 2022'!$2:$2,'BLG1222'!$D:$D,'ALL 2022'!$D:$D)</f>
        <v>0</v>
      </c>
      <c r="U136" s="12">
        <f>+SUMIFS('BLG1222'!$I:$I,'BLG1222'!$A:$A,'ALL 2022'!$2:$2,'BLG1222'!$D:$D,'ALL 2022'!$D:$D)</f>
        <v>0</v>
      </c>
      <c r="V136" s="12">
        <f>+SUMIFS('BLG1222'!$I:$I,'BLG1222'!$A:$A,'ALL 2022'!$2:$2,'BLG1222'!$D:$D,'ALL 2022'!$D:$D)</f>
        <v>0</v>
      </c>
      <c r="W136" s="12">
        <f>+SUMIFS('BLG1222'!$I:$I,'BLG1222'!$A:$A,'ALL 2022'!$2:$2,'BLG1222'!$D:$D,'ALL 2022'!$D:$D)</f>
        <v>0</v>
      </c>
      <c r="X136" s="12">
        <f>+SUMIFS('BLG1222'!$I:$I,'BLG1222'!$A:$A,'ALL 2022'!$2:$2,'BLG1222'!$D:$D,'ALL 2022'!$D:$D)</f>
        <v>0</v>
      </c>
      <c r="Y136" s="12">
        <f>+SUMIFS('BLG1222'!$I:$I,'BLG1222'!$A:$A,'ALL 2022'!$2:$2,'BLG1222'!$D:$D,'ALL 2022'!$D:$D)</f>
        <v>0</v>
      </c>
      <c r="Z136" s="12">
        <f>+SUMIFS('BLG1222'!$I:$I,'BLG1222'!$A:$A,'ALL 2022'!$2:$2,'BLG1222'!$D:$D,'ALL 2022'!$D:$D)</f>
        <v>0</v>
      </c>
      <c r="AA136" s="12">
        <f>+SUMIFS('BLG1222'!$I:$I,'BLG1222'!$A:$A,'ALL 2022'!$2:$2,'BLG1222'!$D:$D,'ALL 2022'!$D:$D)</f>
        <v>0</v>
      </c>
      <c r="AB136" s="12">
        <f>+SUMIFS('BLG1222'!$I:$I,'BLG1222'!$A:$A,'ALL 2022'!$2:$2,'BLG1222'!$D:$D,'ALL 2022'!$D:$D)</f>
        <v>0</v>
      </c>
      <c r="AC136" s="12">
        <f>+SUMIFS('BLG1222'!$I:$I,'BLG1222'!$A:$A,'ALL 2022'!$2:$2,'BLG1222'!$D:$D,'ALL 2022'!$D:$D)</f>
        <v>0</v>
      </c>
      <c r="AD136" s="12">
        <f>+SUMIFS('BLG1222'!$I:$I,'BLG1222'!$A:$A,'ALL 2022'!$2:$2,'BLG1222'!$D:$D,'ALL 2022'!$D:$D)</f>
        <v>0</v>
      </c>
      <c r="AE136" s="12">
        <f>+SUMIFS('BLG1222'!$I:$I,'BLG1222'!$A:$A,'ALL 2022'!$2:$2,'BLG1222'!$D:$D,'ALL 2022'!$D:$D)</f>
        <v>0</v>
      </c>
      <c r="AF136" s="12">
        <f>+SUMIFS('BLG1222'!$I:$I,'BLG1222'!$A:$A,'ALL 2022'!$2:$2,'BLG1222'!$D:$D,'ALL 2022'!$D:$D)</f>
        <v>0</v>
      </c>
      <c r="AG136" s="12">
        <f>+SUMIFS('BLG1222'!$I:$I,'BLG1222'!$A:$A,'ALL 2022'!$2:$2,'BLG1222'!$D:$D,'ALL 2022'!$D:$D)</f>
        <v>0</v>
      </c>
      <c r="AH136" s="12">
        <f>+SUMIFS('BLG1222'!$I:$I,'BLG1222'!$A:$A,'ALL 2022'!$2:$2,'BLG1222'!$D:$D,'ALL 2022'!$D:$D)</f>
        <v>0</v>
      </c>
      <c r="AI136" s="12">
        <f>+SUMIFS('BLG1222'!$I:$I,'BLG1222'!$A:$A,'ALL 2022'!$2:$2,'BLG1222'!$D:$D,'ALL 2022'!$D:$D)</f>
        <v>0</v>
      </c>
      <c r="AJ136" s="12">
        <f>+SUMIFS('BLG1222'!$I:$I,'BLG1222'!$A:$A,'ALL 2022'!$2:$2,'BLG1222'!$D:$D,'ALL 2022'!$D:$D)</f>
        <v>0</v>
      </c>
      <c r="AK136" s="12">
        <f>+SUMIFS('BLG1222'!$I:$I,'BLG1222'!$A:$A,'ALL 2022'!$2:$2,'BLG1222'!$D:$D,'ALL 2022'!$D:$D)</f>
        <v>0</v>
      </c>
      <c r="AL136" s="12">
        <f>+SUMIFS('BLG1222'!$I:$I,'BLG1222'!$A:$A,'ALL 2022'!$2:$2,'BLG1222'!$D:$D,'ALL 2022'!$D:$D)</f>
        <v>0</v>
      </c>
      <c r="AM136" s="12">
        <f>+SUMIFS('BLG1222'!$I:$I,'BLG1222'!$A:$A,'ALL 2022'!$2:$2,'BLG1222'!$D:$D,'ALL 2022'!$D:$D)</f>
        <v>0</v>
      </c>
      <c r="AN136" s="12">
        <f>+SUMIFS('BLG1222'!$I:$I,'BLG1222'!$A:$A,'ALL 2022'!$2:$2,'BLG1222'!$D:$D,'ALL 2022'!$D:$D)</f>
        <v>0</v>
      </c>
      <c r="AO136" s="12">
        <f>+SUMIFS('BLG1222'!$I:$I,'BLG1222'!$A:$A,'ALL 2022'!$2:$2,'BLG1222'!$D:$D,'ALL 2022'!$D:$D)</f>
        <v>0</v>
      </c>
      <c r="AP136" s="12">
        <f>+SUMIFS('BLG1222'!$I:$I,'BLG1222'!$A:$A,'ALL 2022'!$2:$2,'BLG1222'!$D:$D,'ALL 2022'!$D:$D)</f>
        <v>0</v>
      </c>
      <c r="AQ136" s="164">
        <f t="shared" si="14"/>
        <v>4535473955.3999996</v>
      </c>
      <c r="AR136" s="165">
        <f t="shared" si="15"/>
        <v>959168.02305146388</v>
      </c>
    </row>
    <row r="137" spans="1:44" hidden="1" x14ac:dyDescent="0.25">
      <c r="A137" s="11" t="str">
        <f t="shared" si="11"/>
        <v>3</v>
      </c>
      <c r="B137" s="11" t="str">
        <f t="shared" si="12"/>
        <v>35</v>
      </c>
      <c r="C137" s="11" t="str">
        <f t="shared" si="13"/>
        <v>355</v>
      </c>
      <c r="D137" s="60">
        <v>35500000</v>
      </c>
      <c r="E137" s="197" t="s">
        <v>3235</v>
      </c>
      <c r="F137" s="24" t="s">
        <v>613</v>
      </c>
      <c r="G137" s="12">
        <f>+SUMIFS('BLG1222'!$I:$I,'BLG1222'!$A:$A,'ALL 2022'!$2:$2,'BLG1222'!$D:$D,'ALL 2022'!$D:$D)</f>
        <v>0</v>
      </c>
      <c r="H137" s="12">
        <f>+SUMIFS('BLG1222'!$I:$I,'BLG1222'!$A:$A,'ALL 2022'!$2:$2,'BLG1222'!$D:$D,'ALL 2022'!$D:$D)</f>
        <v>0</v>
      </c>
      <c r="I137" s="12">
        <f>+SUMIFS('BLG1222'!$I:$I,'BLG1222'!$A:$A,'ALL 2022'!$2:$2,'BLG1222'!$D:$D,'ALL 2022'!$D:$D)</f>
        <v>0</v>
      </c>
      <c r="J137" s="12">
        <f>+SUMIFS('BLG1222'!$I:$I,'BLG1222'!$A:$A,'ALL 2022'!$2:$2,'BLG1222'!$D:$D,'ALL 2022'!$D:$D)</f>
        <v>624405015.83000004</v>
      </c>
      <c r="K137" s="12">
        <f>+SUMIFS('BLG1222'!$I:$I,'BLG1222'!$A:$A,'ALL 2022'!$2:$2,'BLG1222'!$D:$D,'ALL 2022'!$D:$D)</f>
        <v>1351785695.77</v>
      </c>
      <c r="L137" s="12">
        <f>+SUMIFS('BLG1222'!$I:$I,'BLG1222'!$A:$A,'ALL 2022'!$2:$2,'BLG1222'!$D:$D,'ALL 2022'!$D:$D)</f>
        <v>117988286.68000001</v>
      </c>
      <c r="M137" s="12">
        <f>+SUMIFS('BLG1222'!$I:$I,'BLG1222'!$A:$A,'ALL 2022'!$2:$2,'BLG1222'!$D:$D,'ALL 2022'!$D:$D)</f>
        <v>1673719326.5</v>
      </c>
      <c r="N137" s="12">
        <f>+SUMIFS('BLG1222'!$I:$I,'BLG1222'!$A:$A,'ALL 2022'!$2:$2,'BLG1222'!$D:$D,'ALL 2022'!$D:$D)</f>
        <v>0</v>
      </c>
      <c r="O137" s="12">
        <f>+SUMIFS('BLG1222'!$I:$I,'BLG1222'!$A:$A,'ALL 2022'!$2:$2,'BLG1222'!$D:$D,'ALL 2022'!$D:$D)</f>
        <v>0</v>
      </c>
      <c r="P137" s="12">
        <f>+SUMIFS('BLG1222'!$I:$I,'BLG1222'!$A:$A,'ALL 2022'!$2:$2,'BLG1222'!$D:$D,'ALL 2022'!$D:$D)</f>
        <v>0</v>
      </c>
      <c r="Q137" s="12">
        <f>+SUMIFS('BLG1222'!$I:$I,'BLG1222'!$A:$A,'ALL 2022'!$2:$2,'BLG1222'!$D:$D,'ALL 2022'!$D:$D)</f>
        <v>0</v>
      </c>
      <c r="R137" s="12">
        <f>+SUMIFS('BLG1222'!$I:$I,'BLG1222'!$A:$A,'ALL 2022'!$2:$2,'BLG1222'!$D:$D,'ALL 2022'!$D:$D)</f>
        <v>0</v>
      </c>
      <c r="S137" s="12">
        <f>+SUMIFS('BLG1222'!$I:$I,'BLG1222'!$A:$A,'ALL 2022'!$2:$2,'BLG1222'!$D:$D,'ALL 2022'!$D:$D)</f>
        <v>0</v>
      </c>
      <c r="T137" s="12">
        <f>+SUMIFS('BLG1222'!$I:$I,'BLG1222'!$A:$A,'ALL 2022'!$2:$2,'BLG1222'!$D:$D,'ALL 2022'!$D:$D)</f>
        <v>0</v>
      </c>
      <c r="U137" s="12">
        <f>+SUMIFS('BLG1222'!$I:$I,'BLG1222'!$A:$A,'ALL 2022'!$2:$2,'BLG1222'!$D:$D,'ALL 2022'!$D:$D)</f>
        <v>0</v>
      </c>
      <c r="V137" s="12">
        <f>+SUMIFS('BLG1222'!$I:$I,'BLG1222'!$A:$A,'ALL 2022'!$2:$2,'BLG1222'!$D:$D,'ALL 2022'!$D:$D)</f>
        <v>0</v>
      </c>
      <c r="W137" s="12">
        <f>+SUMIFS('BLG1222'!$I:$I,'BLG1222'!$A:$A,'ALL 2022'!$2:$2,'BLG1222'!$D:$D,'ALL 2022'!$D:$D)</f>
        <v>0</v>
      </c>
      <c r="X137" s="12">
        <f>+SUMIFS('BLG1222'!$I:$I,'BLG1222'!$A:$A,'ALL 2022'!$2:$2,'BLG1222'!$D:$D,'ALL 2022'!$D:$D)</f>
        <v>0</v>
      </c>
      <c r="Y137" s="12">
        <f>+SUMIFS('BLG1222'!$I:$I,'BLG1222'!$A:$A,'ALL 2022'!$2:$2,'BLG1222'!$D:$D,'ALL 2022'!$D:$D)</f>
        <v>0</v>
      </c>
      <c r="Z137" s="12">
        <f>+SUMIFS('BLG1222'!$I:$I,'BLG1222'!$A:$A,'ALL 2022'!$2:$2,'BLG1222'!$D:$D,'ALL 2022'!$D:$D)</f>
        <v>0</v>
      </c>
      <c r="AA137" s="12">
        <f>+SUMIFS('BLG1222'!$I:$I,'BLG1222'!$A:$A,'ALL 2022'!$2:$2,'BLG1222'!$D:$D,'ALL 2022'!$D:$D)</f>
        <v>0</v>
      </c>
      <c r="AB137" s="12">
        <f>+SUMIFS('BLG1222'!$I:$I,'BLG1222'!$A:$A,'ALL 2022'!$2:$2,'BLG1222'!$D:$D,'ALL 2022'!$D:$D)</f>
        <v>549467531.50999999</v>
      </c>
      <c r="AC137" s="12">
        <f>+SUMIFS('BLG1222'!$I:$I,'BLG1222'!$A:$A,'ALL 2022'!$2:$2,'BLG1222'!$D:$D,'ALL 2022'!$D:$D)</f>
        <v>294788023.97000003</v>
      </c>
      <c r="AD137" s="12">
        <f>+SUMIFS('BLG1222'!$I:$I,'BLG1222'!$A:$A,'ALL 2022'!$2:$2,'BLG1222'!$D:$D,'ALL 2022'!$D:$D)</f>
        <v>0</v>
      </c>
      <c r="AE137" s="12">
        <f>+SUMIFS('BLG1222'!$I:$I,'BLG1222'!$A:$A,'ALL 2022'!$2:$2,'BLG1222'!$D:$D,'ALL 2022'!$D:$D)</f>
        <v>0</v>
      </c>
      <c r="AF137" s="12">
        <f>+SUMIFS('BLG1222'!$I:$I,'BLG1222'!$A:$A,'ALL 2022'!$2:$2,'BLG1222'!$D:$D,'ALL 2022'!$D:$D)</f>
        <v>0</v>
      </c>
      <c r="AG137" s="12">
        <f>+SUMIFS('BLG1222'!$I:$I,'BLG1222'!$A:$A,'ALL 2022'!$2:$2,'BLG1222'!$D:$D,'ALL 2022'!$D:$D)</f>
        <v>0</v>
      </c>
      <c r="AH137" s="12">
        <f>+SUMIFS('BLG1222'!$I:$I,'BLG1222'!$A:$A,'ALL 2022'!$2:$2,'BLG1222'!$D:$D,'ALL 2022'!$D:$D)</f>
        <v>0</v>
      </c>
      <c r="AI137" s="12">
        <f>+SUMIFS('BLG1222'!$I:$I,'BLG1222'!$A:$A,'ALL 2022'!$2:$2,'BLG1222'!$D:$D,'ALL 2022'!$D:$D)</f>
        <v>0</v>
      </c>
      <c r="AJ137" s="12">
        <f>+SUMIFS('BLG1222'!$I:$I,'BLG1222'!$A:$A,'ALL 2022'!$2:$2,'BLG1222'!$D:$D,'ALL 2022'!$D:$D)</f>
        <v>0</v>
      </c>
      <c r="AK137" s="12">
        <f>+SUMIFS('BLG1222'!$I:$I,'BLG1222'!$A:$A,'ALL 2022'!$2:$2,'BLG1222'!$D:$D,'ALL 2022'!$D:$D)</f>
        <v>18514600.780000001</v>
      </c>
      <c r="AL137" s="12">
        <f>+SUMIFS('BLG1222'!$I:$I,'BLG1222'!$A:$A,'ALL 2022'!$2:$2,'BLG1222'!$D:$D,'ALL 2022'!$D:$D)</f>
        <v>0</v>
      </c>
      <c r="AM137" s="12">
        <f>+SUMIFS('BLG1222'!$I:$I,'BLG1222'!$A:$A,'ALL 2022'!$2:$2,'BLG1222'!$D:$D,'ALL 2022'!$D:$D)</f>
        <v>1249549528.2</v>
      </c>
      <c r="AN137" s="12">
        <f>+SUMIFS('BLG1222'!$I:$I,'BLG1222'!$A:$A,'ALL 2022'!$2:$2,'BLG1222'!$D:$D,'ALL 2022'!$D:$D)</f>
        <v>0</v>
      </c>
      <c r="AO137" s="12">
        <f>+SUMIFS('BLG1222'!$I:$I,'BLG1222'!$A:$A,'ALL 2022'!$2:$2,'BLG1222'!$D:$D,'ALL 2022'!$D:$D)</f>
        <v>0</v>
      </c>
      <c r="AP137" s="12">
        <f>+SUMIFS('BLG1222'!$I:$I,'BLG1222'!$A:$A,'ALL 2022'!$2:$2,'BLG1222'!$D:$D,'ALL 2022'!$D:$D)</f>
        <v>0</v>
      </c>
      <c r="AQ137" s="164">
        <f t="shared" si="14"/>
        <v>5880218009.2399998</v>
      </c>
      <c r="AR137" s="165">
        <f t="shared" si="15"/>
        <v>1243556.2718465491</v>
      </c>
    </row>
    <row r="138" spans="1:44" hidden="1" x14ac:dyDescent="0.25">
      <c r="A138" s="11" t="str">
        <f t="shared" si="11"/>
        <v>3</v>
      </c>
      <c r="B138" s="11" t="str">
        <f t="shared" si="12"/>
        <v>37</v>
      </c>
      <c r="C138" s="11" t="str">
        <f t="shared" si="13"/>
        <v>370</v>
      </c>
      <c r="D138" s="23">
        <v>37000000</v>
      </c>
      <c r="E138" s="197" t="s">
        <v>3236</v>
      </c>
      <c r="F138" s="24" t="s">
        <v>1198</v>
      </c>
      <c r="G138" s="12">
        <f>+SUMIFS('BLG1222'!$I:$I,'BLG1222'!$A:$A,'ALL 2022'!$2:$2,'BLG1222'!$D:$D,'ALL 2022'!$D:$D)</f>
        <v>0</v>
      </c>
      <c r="H138" s="12">
        <f>+SUMIFS('BLG1222'!$I:$I,'BLG1222'!$A:$A,'ALL 2022'!$2:$2,'BLG1222'!$D:$D,'ALL 2022'!$D:$D)</f>
        <v>0</v>
      </c>
      <c r="I138" s="12">
        <f>+SUMIFS('BLG1222'!$I:$I,'BLG1222'!$A:$A,'ALL 2022'!$2:$2,'BLG1222'!$D:$D,'ALL 2022'!$D:$D)</f>
        <v>4098078916.6599998</v>
      </c>
      <c r="J138" s="12">
        <f>+SUMIFS('BLG1222'!$I:$I,'BLG1222'!$A:$A,'ALL 2022'!$2:$2,'BLG1222'!$D:$D,'ALL 2022'!$D:$D)</f>
        <v>0</v>
      </c>
      <c r="K138" s="12">
        <f>+SUMIFS('BLG1222'!$I:$I,'BLG1222'!$A:$A,'ALL 2022'!$2:$2,'BLG1222'!$D:$D,'ALL 2022'!$D:$D)</f>
        <v>0</v>
      </c>
      <c r="L138" s="12">
        <f>+SUMIFS('BLG1222'!$I:$I,'BLG1222'!$A:$A,'ALL 2022'!$2:$2,'BLG1222'!$D:$D,'ALL 2022'!$D:$D)</f>
        <v>0</v>
      </c>
      <c r="M138" s="12">
        <f>+SUMIFS('BLG1222'!$I:$I,'BLG1222'!$A:$A,'ALL 2022'!$2:$2,'BLG1222'!$D:$D,'ALL 2022'!$D:$D)</f>
        <v>0</v>
      </c>
      <c r="N138" s="12">
        <f>+SUMIFS('BLG1222'!$I:$I,'BLG1222'!$A:$A,'ALL 2022'!$2:$2,'BLG1222'!$D:$D,'ALL 2022'!$D:$D)</f>
        <v>0</v>
      </c>
      <c r="O138" s="12">
        <f>+SUMIFS('BLG1222'!$I:$I,'BLG1222'!$A:$A,'ALL 2022'!$2:$2,'BLG1222'!$D:$D,'ALL 2022'!$D:$D)</f>
        <v>0</v>
      </c>
      <c r="P138" s="12">
        <f>+SUMIFS('BLG1222'!$I:$I,'BLG1222'!$A:$A,'ALL 2022'!$2:$2,'BLG1222'!$D:$D,'ALL 2022'!$D:$D)</f>
        <v>0</v>
      </c>
      <c r="Q138" s="12">
        <f>+SUMIFS('BLG1222'!$I:$I,'BLG1222'!$A:$A,'ALL 2022'!$2:$2,'BLG1222'!$D:$D,'ALL 2022'!$D:$D)</f>
        <v>0</v>
      </c>
      <c r="R138" s="12">
        <f>+SUMIFS('BLG1222'!$I:$I,'BLG1222'!$A:$A,'ALL 2022'!$2:$2,'BLG1222'!$D:$D,'ALL 2022'!$D:$D)</f>
        <v>0</v>
      </c>
      <c r="S138" s="12">
        <f>+SUMIFS('BLG1222'!$I:$I,'BLG1222'!$A:$A,'ALL 2022'!$2:$2,'BLG1222'!$D:$D,'ALL 2022'!$D:$D)</f>
        <v>0</v>
      </c>
      <c r="T138" s="12">
        <f>+SUMIFS('BLG1222'!$I:$I,'BLG1222'!$A:$A,'ALL 2022'!$2:$2,'BLG1222'!$D:$D,'ALL 2022'!$D:$D)</f>
        <v>0</v>
      </c>
      <c r="U138" s="12">
        <f>+SUMIFS('BLG1222'!$I:$I,'BLG1222'!$A:$A,'ALL 2022'!$2:$2,'BLG1222'!$D:$D,'ALL 2022'!$D:$D)</f>
        <v>0</v>
      </c>
      <c r="V138" s="12">
        <f>+SUMIFS('BLG1222'!$I:$I,'BLG1222'!$A:$A,'ALL 2022'!$2:$2,'BLG1222'!$D:$D,'ALL 2022'!$D:$D)</f>
        <v>0</v>
      </c>
      <c r="W138" s="12">
        <f>+SUMIFS('BLG1222'!$I:$I,'BLG1222'!$A:$A,'ALL 2022'!$2:$2,'BLG1222'!$D:$D,'ALL 2022'!$D:$D)</f>
        <v>0</v>
      </c>
      <c r="X138" s="12">
        <f>+SUMIFS('BLG1222'!$I:$I,'BLG1222'!$A:$A,'ALL 2022'!$2:$2,'BLG1222'!$D:$D,'ALL 2022'!$D:$D)</f>
        <v>0</v>
      </c>
      <c r="Y138" s="12">
        <f>+SUMIFS('BLG1222'!$I:$I,'BLG1222'!$A:$A,'ALL 2022'!$2:$2,'BLG1222'!$D:$D,'ALL 2022'!$D:$D)</f>
        <v>0</v>
      </c>
      <c r="Z138" s="12">
        <f>+SUMIFS('BLG1222'!$I:$I,'BLG1222'!$A:$A,'ALL 2022'!$2:$2,'BLG1222'!$D:$D,'ALL 2022'!$D:$D)</f>
        <v>0</v>
      </c>
      <c r="AA138" s="12">
        <f>+SUMIFS('BLG1222'!$I:$I,'BLG1222'!$A:$A,'ALL 2022'!$2:$2,'BLG1222'!$D:$D,'ALL 2022'!$D:$D)</f>
        <v>0</v>
      </c>
      <c r="AB138" s="12">
        <f>+SUMIFS('BLG1222'!$I:$I,'BLG1222'!$A:$A,'ALL 2022'!$2:$2,'BLG1222'!$D:$D,'ALL 2022'!$D:$D)</f>
        <v>0</v>
      </c>
      <c r="AC138" s="12">
        <f>+SUMIFS('BLG1222'!$I:$I,'BLG1222'!$A:$A,'ALL 2022'!$2:$2,'BLG1222'!$D:$D,'ALL 2022'!$D:$D)</f>
        <v>0</v>
      </c>
      <c r="AD138" s="12">
        <f>+SUMIFS('BLG1222'!$I:$I,'BLG1222'!$A:$A,'ALL 2022'!$2:$2,'BLG1222'!$D:$D,'ALL 2022'!$D:$D)</f>
        <v>0</v>
      </c>
      <c r="AE138" s="12">
        <f>+SUMIFS('BLG1222'!$I:$I,'BLG1222'!$A:$A,'ALL 2022'!$2:$2,'BLG1222'!$D:$D,'ALL 2022'!$D:$D)</f>
        <v>0</v>
      </c>
      <c r="AF138" s="12">
        <f>+SUMIFS('BLG1222'!$I:$I,'BLG1222'!$A:$A,'ALL 2022'!$2:$2,'BLG1222'!$D:$D,'ALL 2022'!$D:$D)</f>
        <v>0</v>
      </c>
      <c r="AG138" s="12">
        <f>+SUMIFS('BLG1222'!$I:$I,'BLG1222'!$A:$A,'ALL 2022'!$2:$2,'BLG1222'!$D:$D,'ALL 2022'!$D:$D)</f>
        <v>650768671.38</v>
      </c>
      <c r="AH138" s="12">
        <f>+SUMIFS('BLG1222'!$I:$I,'BLG1222'!$A:$A,'ALL 2022'!$2:$2,'BLG1222'!$D:$D,'ALL 2022'!$D:$D)</f>
        <v>733853829.32000005</v>
      </c>
      <c r="AI138" s="12">
        <f>+SUMIFS('BLG1222'!$I:$I,'BLG1222'!$A:$A,'ALL 2022'!$2:$2,'BLG1222'!$D:$D,'ALL 2022'!$D:$D)</f>
        <v>0</v>
      </c>
      <c r="AJ138" s="12">
        <f>+SUMIFS('BLG1222'!$I:$I,'BLG1222'!$A:$A,'ALL 2022'!$2:$2,'BLG1222'!$D:$D,'ALL 2022'!$D:$D)</f>
        <v>0</v>
      </c>
      <c r="AK138" s="12">
        <f>+SUMIFS('BLG1222'!$I:$I,'BLG1222'!$A:$A,'ALL 2022'!$2:$2,'BLG1222'!$D:$D,'ALL 2022'!$D:$D)</f>
        <v>0</v>
      </c>
      <c r="AL138" s="12">
        <f>+SUMIFS('BLG1222'!$I:$I,'BLG1222'!$A:$A,'ALL 2022'!$2:$2,'BLG1222'!$D:$D,'ALL 2022'!$D:$D)</f>
        <v>0</v>
      </c>
      <c r="AM138" s="12">
        <f>+SUMIFS('BLG1222'!$I:$I,'BLG1222'!$A:$A,'ALL 2022'!$2:$2,'BLG1222'!$D:$D,'ALL 2022'!$D:$D)</f>
        <v>0</v>
      </c>
      <c r="AN138" s="12">
        <f>+SUMIFS('BLG1222'!$I:$I,'BLG1222'!$A:$A,'ALL 2022'!$2:$2,'BLG1222'!$D:$D,'ALL 2022'!$D:$D)</f>
        <v>8677587778.4099998</v>
      </c>
      <c r="AO138" s="12">
        <f>+SUMIFS('BLG1222'!$I:$I,'BLG1222'!$A:$A,'ALL 2022'!$2:$2,'BLG1222'!$D:$D,'ALL 2022'!$D:$D)</f>
        <v>0</v>
      </c>
      <c r="AP138" s="12">
        <f>+SUMIFS('BLG1222'!$I:$I,'BLG1222'!$A:$A,'ALL 2022'!$2:$2,'BLG1222'!$D:$D,'ALL 2022'!$D:$D)</f>
        <v>0</v>
      </c>
      <c r="AQ138" s="164">
        <f t="shared" si="14"/>
        <v>14160289195.77</v>
      </c>
      <c r="AR138" s="165">
        <f t="shared" si="15"/>
        <v>2994636.6636220408</v>
      </c>
    </row>
    <row r="139" spans="1:44" hidden="1" x14ac:dyDescent="0.25">
      <c r="A139" s="11" t="str">
        <f t="shared" si="11"/>
        <v>3</v>
      </c>
      <c r="B139" s="11" t="str">
        <f t="shared" si="12"/>
        <v>37</v>
      </c>
      <c r="C139" s="11" t="str">
        <f t="shared" si="13"/>
        <v>371</v>
      </c>
      <c r="D139" s="60">
        <v>37100000</v>
      </c>
      <c r="E139" s="197" t="s">
        <v>3236</v>
      </c>
      <c r="F139" s="24" t="s">
        <v>615</v>
      </c>
      <c r="G139" s="12">
        <f>+SUMIFS('BLG1222'!$I:$I,'BLG1222'!$A:$A,'ALL 2022'!$2:$2,'BLG1222'!$D:$D,'ALL 2022'!$D:$D)</f>
        <v>0</v>
      </c>
      <c r="H139" s="12">
        <f>+SUMIFS('BLG1222'!$I:$I,'BLG1222'!$A:$A,'ALL 2022'!$2:$2,'BLG1222'!$D:$D,'ALL 2022'!$D:$D)</f>
        <v>0</v>
      </c>
      <c r="I139" s="12">
        <f>+SUMIFS('BLG1222'!$I:$I,'BLG1222'!$A:$A,'ALL 2022'!$2:$2,'BLG1222'!$D:$D,'ALL 2022'!$D:$D)</f>
        <v>0</v>
      </c>
      <c r="J139" s="12">
        <f>+SUMIFS('BLG1222'!$I:$I,'BLG1222'!$A:$A,'ALL 2022'!$2:$2,'BLG1222'!$D:$D,'ALL 2022'!$D:$D)</f>
        <v>26527734297.41</v>
      </c>
      <c r="K139" s="12">
        <f>+SUMIFS('BLG1222'!$I:$I,'BLG1222'!$A:$A,'ALL 2022'!$2:$2,'BLG1222'!$D:$D,'ALL 2022'!$D:$D)</f>
        <v>0</v>
      </c>
      <c r="L139" s="12">
        <f>+SUMIFS('BLG1222'!$I:$I,'BLG1222'!$A:$A,'ALL 2022'!$2:$2,'BLG1222'!$D:$D,'ALL 2022'!$D:$D)</f>
        <v>0</v>
      </c>
      <c r="M139" s="12">
        <f>+SUMIFS('BLG1222'!$I:$I,'BLG1222'!$A:$A,'ALL 2022'!$2:$2,'BLG1222'!$D:$D,'ALL 2022'!$D:$D)</f>
        <v>0</v>
      </c>
      <c r="N139" s="12">
        <f>+SUMIFS('BLG1222'!$I:$I,'BLG1222'!$A:$A,'ALL 2022'!$2:$2,'BLG1222'!$D:$D,'ALL 2022'!$D:$D)</f>
        <v>0</v>
      </c>
      <c r="O139" s="12">
        <f>+SUMIFS('BLG1222'!$I:$I,'BLG1222'!$A:$A,'ALL 2022'!$2:$2,'BLG1222'!$D:$D,'ALL 2022'!$D:$D)</f>
        <v>0</v>
      </c>
      <c r="P139" s="12">
        <f>+SUMIFS('BLG1222'!$I:$I,'BLG1222'!$A:$A,'ALL 2022'!$2:$2,'BLG1222'!$D:$D,'ALL 2022'!$D:$D)</f>
        <v>0</v>
      </c>
      <c r="Q139" s="12">
        <f>+SUMIFS('BLG1222'!$I:$I,'BLG1222'!$A:$A,'ALL 2022'!$2:$2,'BLG1222'!$D:$D,'ALL 2022'!$D:$D)</f>
        <v>0</v>
      </c>
      <c r="R139" s="12">
        <f>+SUMIFS('BLG1222'!$I:$I,'BLG1222'!$A:$A,'ALL 2022'!$2:$2,'BLG1222'!$D:$D,'ALL 2022'!$D:$D)</f>
        <v>0</v>
      </c>
      <c r="S139" s="12">
        <f>+SUMIFS('BLG1222'!$I:$I,'BLG1222'!$A:$A,'ALL 2022'!$2:$2,'BLG1222'!$D:$D,'ALL 2022'!$D:$D)</f>
        <v>708782153.16999996</v>
      </c>
      <c r="T139" s="12">
        <f>+SUMIFS('BLG1222'!$I:$I,'BLG1222'!$A:$A,'ALL 2022'!$2:$2,'BLG1222'!$D:$D,'ALL 2022'!$D:$D)</f>
        <v>9868131910.5200005</v>
      </c>
      <c r="U139" s="12">
        <f>+SUMIFS('BLG1222'!$I:$I,'BLG1222'!$A:$A,'ALL 2022'!$2:$2,'BLG1222'!$D:$D,'ALL 2022'!$D:$D)</f>
        <v>0</v>
      </c>
      <c r="V139" s="12">
        <f>+SUMIFS('BLG1222'!$I:$I,'BLG1222'!$A:$A,'ALL 2022'!$2:$2,'BLG1222'!$D:$D,'ALL 2022'!$D:$D)</f>
        <v>555894059.32000005</v>
      </c>
      <c r="W139" s="12">
        <f>+SUMIFS('BLG1222'!$I:$I,'BLG1222'!$A:$A,'ALL 2022'!$2:$2,'BLG1222'!$D:$D,'ALL 2022'!$D:$D)</f>
        <v>0</v>
      </c>
      <c r="X139" s="12">
        <f>+SUMIFS('BLG1222'!$I:$I,'BLG1222'!$A:$A,'ALL 2022'!$2:$2,'BLG1222'!$D:$D,'ALL 2022'!$D:$D)</f>
        <v>0</v>
      </c>
      <c r="Y139" s="12">
        <f>+SUMIFS('BLG1222'!$I:$I,'BLG1222'!$A:$A,'ALL 2022'!$2:$2,'BLG1222'!$D:$D,'ALL 2022'!$D:$D)</f>
        <v>0</v>
      </c>
      <c r="Z139" s="12">
        <f>+SUMIFS('BLG1222'!$I:$I,'BLG1222'!$A:$A,'ALL 2022'!$2:$2,'BLG1222'!$D:$D,'ALL 2022'!$D:$D)</f>
        <v>0</v>
      </c>
      <c r="AA139" s="12">
        <f>+SUMIFS('BLG1222'!$I:$I,'BLG1222'!$A:$A,'ALL 2022'!$2:$2,'BLG1222'!$D:$D,'ALL 2022'!$D:$D)</f>
        <v>0</v>
      </c>
      <c r="AB139" s="12">
        <f>+SUMIFS('BLG1222'!$I:$I,'BLG1222'!$A:$A,'ALL 2022'!$2:$2,'BLG1222'!$D:$D,'ALL 2022'!$D:$D)</f>
        <v>0</v>
      </c>
      <c r="AC139" s="12">
        <f>+SUMIFS('BLG1222'!$I:$I,'BLG1222'!$A:$A,'ALL 2022'!$2:$2,'BLG1222'!$D:$D,'ALL 2022'!$D:$D)</f>
        <v>0</v>
      </c>
      <c r="AD139" s="12">
        <f>+SUMIFS('BLG1222'!$I:$I,'BLG1222'!$A:$A,'ALL 2022'!$2:$2,'BLG1222'!$D:$D,'ALL 2022'!$D:$D)</f>
        <v>0</v>
      </c>
      <c r="AE139" s="12">
        <f>+SUMIFS('BLG1222'!$I:$I,'BLG1222'!$A:$A,'ALL 2022'!$2:$2,'BLG1222'!$D:$D,'ALL 2022'!$D:$D)</f>
        <v>0</v>
      </c>
      <c r="AF139" s="12">
        <f>+SUMIFS('BLG1222'!$I:$I,'BLG1222'!$A:$A,'ALL 2022'!$2:$2,'BLG1222'!$D:$D,'ALL 2022'!$D:$D)</f>
        <v>841009859.74000001</v>
      </c>
      <c r="AG139" s="12">
        <f>+SUMIFS('BLG1222'!$I:$I,'BLG1222'!$A:$A,'ALL 2022'!$2:$2,'BLG1222'!$D:$D,'ALL 2022'!$D:$D)</f>
        <v>0</v>
      </c>
      <c r="AH139" s="12">
        <f>+SUMIFS('BLG1222'!$I:$I,'BLG1222'!$A:$A,'ALL 2022'!$2:$2,'BLG1222'!$D:$D,'ALL 2022'!$D:$D)</f>
        <v>0</v>
      </c>
      <c r="AI139" s="12">
        <f>+SUMIFS('BLG1222'!$I:$I,'BLG1222'!$A:$A,'ALL 2022'!$2:$2,'BLG1222'!$D:$D,'ALL 2022'!$D:$D)</f>
        <v>0</v>
      </c>
      <c r="AJ139" s="12">
        <f>+SUMIFS('BLG1222'!$I:$I,'BLG1222'!$A:$A,'ALL 2022'!$2:$2,'BLG1222'!$D:$D,'ALL 2022'!$D:$D)</f>
        <v>0</v>
      </c>
      <c r="AK139" s="12">
        <f>+SUMIFS('BLG1222'!$I:$I,'BLG1222'!$A:$A,'ALL 2022'!$2:$2,'BLG1222'!$D:$D,'ALL 2022'!$D:$D)</f>
        <v>0</v>
      </c>
      <c r="AL139" s="12">
        <f>+SUMIFS('BLG1222'!$I:$I,'BLG1222'!$A:$A,'ALL 2022'!$2:$2,'BLG1222'!$D:$D,'ALL 2022'!$D:$D)</f>
        <v>33034324</v>
      </c>
      <c r="AM139" s="12">
        <f>+SUMIFS('BLG1222'!$I:$I,'BLG1222'!$A:$A,'ALL 2022'!$2:$2,'BLG1222'!$D:$D,'ALL 2022'!$D:$D)</f>
        <v>0</v>
      </c>
      <c r="AN139" s="12">
        <f>+SUMIFS('BLG1222'!$I:$I,'BLG1222'!$A:$A,'ALL 2022'!$2:$2,'BLG1222'!$D:$D,'ALL 2022'!$D:$D)</f>
        <v>0</v>
      </c>
      <c r="AO139" s="12">
        <f>+SUMIFS('BLG1222'!$I:$I,'BLG1222'!$A:$A,'ALL 2022'!$2:$2,'BLG1222'!$D:$D,'ALL 2022'!$D:$D)</f>
        <v>7243665613.1599998</v>
      </c>
      <c r="AP139" s="12">
        <f>+SUMIFS('BLG1222'!$I:$I,'BLG1222'!$A:$A,'ALL 2022'!$2:$2,'BLG1222'!$D:$D,'ALL 2022'!$D:$D)</f>
        <v>0</v>
      </c>
      <c r="AQ139" s="164">
        <f t="shared" si="14"/>
        <v>45778252217.319992</v>
      </c>
      <c r="AR139" s="165">
        <f t="shared" si="15"/>
        <v>9681245.2479766496</v>
      </c>
    </row>
    <row r="140" spans="1:44" hidden="1" x14ac:dyDescent="0.25">
      <c r="A140" s="11" t="str">
        <f t="shared" si="11"/>
        <v>3</v>
      </c>
      <c r="B140" s="11" t="str">
        <f t="shared" si="12"/>
        <v>38</v>
      </c>
      <c r="C140" s="11" t="str">
        <f t="shared" si="13"/>
        <v>380</v>
      </c>
      <c r="D140" s="23">
        <v>38000000</v>
      </c>
      <c r="E140" s="197" t="s">
        <v>3237</v>
      </c>
      <c r="F140" s="24" t="s">
        <v>617</v>
      </c>
      <c r="G140" s="12">
        <f>+SUMIFS('BLG1222'!$I:$I,'BLG1222'!$A:$A,'ALL 2022'!$2:$2,'BLG1222'!$D:$D,'ALL 2022'!$D:$D)</f>
        <v>0</v>
      </c>
      <c r="H140" s="12">
        <f>+SUMIFS('BLG1222'!$I:$I,'BLG1222'!$A:$A,'ALL 2022'!$2:$2,'BLG1222'!$D:$D,'ALL 2022'!$D:$D)</f>
        <v>0</v>
      </c>
      <c r="I140" s="12">
        <f>+SUMIFS('BLG1222'!$I:$I,'BLG1222'!$A:$A,'ALL 2022'!$2:$2,'BLG1222'!$D:$D,'ALL 2022'!$D:$D)</f>
        <v>535793398.29000002</v>
      </c>
      <c r="J140" s="12">
        <f>+SUMIFS('BLG1222'!$I:$I,'BLG1222'!$A:$A,'ALL 2022'!$2:$2,'BLG1222'!$D:$D,'ALL 2022'!$D:$D)</f>
        <v>6481168036.8299999</v>
      </c>
      <c r="K140" s="12">
        <f>+SUMIFS('BLG1222'!$I:$I,'BLG1222'!$A:$A,'ALL 2022'!$2:$2,'BLG1222'!$D:$D,'ALL 2022'!$D:$D)</f>
        <v>2168868184.0100002</v>
      </c>
      <c r="L140" s="12">
        <f>+SUMIFS('BLG1222'!$I:$I,'BLG1222'!$A:$A,'ALL 2022'!$2:$2,'BLG1222'!$D:$D,'ALL 2022'!$D:$D)</f>
        <v>0</v>
      </c>
      <c r="M140" s="12">
        <f>+SUMIFS('BLG1222'!$I:$I,'BLG1222'!$A:$A,'ALL 2022'!$2:$2,'BLG1222'!$D:$D,'ALL 2022'!$D:$D)</f>
        <v>0</v>
      </c>
      <c r="N140" s="12">
        <f>+SUMIFS('BLG1222'!$I:$I,'BLG1222'!$A:$A,'ALL 2022'!$2:$2,'BLG1222'!$D:$D,'ALL 2022'!$D:$D)</f>
        <v>0</v>
      </c>
      <c r="O140" s="12">
        <f>+SUMIFS('BLG1222'!$I:$I,'BLG1222'!$A:$A,'ALL 2022'!$2:$2,'BLG1222'!$D:$D,'ALL 2022'!$D:$D)</f>
        <v>0</v>
      </c>
      <c r="P140" s="12">
        <f>+SUMIFS('BLG1222'!$I:$I,'BLG1222'!$A:$A,'ALL 2022'!$2:$2,'BLG1222'!$D:$D,'ALL 2022'!$D:$D)</f>
        <v>0</v>
      </c>
      <c r="Q140" s="12">
        <f>+SUMIFS('BLG1222'!$I:$I,'BLG1222'!$A:$A,'ALL 2022'!$2:$2,'BLG1222'!$D:$D,'ALL 2022'!$D:$D)</f>
        <v>0</v>
      </c>
      <c r="R140" s="12">
        <f>+SUMIFS('BLG1222'!$I:$I,'BLG1222'!$A:$A,'ALL 2022'!$2:$2,'BLG1222'!$D:$D,'ALL 2022'!$D:$D)</f>
        <v>0</v>
      </c>
      <c r="S140" s="12">
        <f>+SUMIFS('BLG1222'!$I:$I,'BLG1222'!$A:$A,'ALL 2022'!$2:$2,'BLG1222'!$D:$D,'ALL 2022'!$D:$D)</f>
        <v>0</v>
      </c>
      <c r="T140" s="12">
        <f>+SUMIFS('BLG1222'!$I:$I,'BLG1222'!$A:$A,'ALL 2022'!$2:$2,'BLG1222'!$D:$D,'ALL 2022'!$D:$D)</f>
        <v>4143658777</v>
      </c>
      <c r="U140" s="12">
        <f>+SUMIFS('BLG1222'!$I:$I,'BLG1222'!$A:$A,'ALL 2022'!$2:$2,'BLG1222'!$D:$D,'ALL 2022'!$D:$D)</f>
        <v>0</v>
      </c>
      <c r="V140" s="12">
        <f>+SUMIFS('BLG1222'!$I:$I,'BLG1222'!$A:$A,'ALL 2022'!$2:$2,'BLG1222'!$D:$D,'ALL 2022'!$D:$D)</f>
        <v>0</v>
      </c>
      <c r="W140" s="12">
        <f>+SUMIFS('BLG1222'!$I:$I,'BLG1222'!$A:$A,'ALL 2022'!$2:$2,'BLG1222'!$D:$D,'ALL 2022'!$D:$D)</f>
        <v>0</v>
      </c>
      <c r="X140" s="12">
        <f>+SUMIFS('BLG1222'!$I:$I,'BLG1222'!$A:$A,'ALL 2022'!$2:$2,'BLG1222'!$D:$D,'ALL 2022'!$D:$D)</f>
        <v>0</v>
      </c>
      <c r="Y140" s="12">
        <f>+SUMIFS('BLG1222'!$I:$I,'BLG1222'!$A:$A,'ALL 2022'!$2:$2,'BLG1222'!$D:$D,'ALL 2022'!$D:$D)</f>
        <v>0</v>
      </c>
      <c r="Z140" s="12">
        <f>+SUMIFS('BLG1222'!$I:$I,'BLG1222'!$A:$A,'ALL 2022'!$2:$2,'BLG1222'!$D:$D,'ALL 2022'!$D:$D)</f>
        <v>0</v>
      </c>
      <c r="AA140" s="12">
        <f>+SUMIFS('BLG1222'!$I:$I,'BLG1222'!$A:$A,'ALL 2022'!$2:$2,'BLG1222'!$D:$D,'ALL 2022'!$D:$D)</f>
        <v>0</v>
      </c>
      <c r="AB140" s="12">
        <f>+SUMIFS('BLG1222'!$I:$I,'BLG1222'!$A:$A,'ALL 2022'!$2:$2,'BLG1222'!$D:$D,'ALL 2022'!$D:$D)</f>
        <v>0</v>
      </c>
      <c r="AC140" s="12">
        <f>+SUMIFS('BLG1222'!$I:$I,'BLG1222'!$A:$A,'ALL 2022'!$2:$2,'BLG1222'!$D:$D,'ALL 2022'!$D:$D)</f>
        <v>989365362.88199997</v>
      </c>
      <c r="AD140" s="12">
        <f>+SUMIFS('BLG1222'!$I:$I,'BLG1222'!$A:$A,'ALL 2022'!$2:$2,'BLG1222'!$D:$D,'ALL 2022'!$D:$D)</f>
        <v>0</v>
      </c>
      <c r="AE140" s="12">
        <f>+SUMIFS('BLG1222'!$I:$I,'BLG1222'!$A:$A,'ALL 2022'!$2:$2,'BLG1222'!$D:$D,'ALL 2022'!$D:$D)</f>
        <v>0</v>
      </c>
      <c r="AF140" s="12">
        <f>+SUMIFS('BLG1222'!$I:$I,'BLG1222'!$A:$A,'ALL 2022'!$2:$2,'BLG1222'!$D:$D,'ALL 2022'!$D:$D)</f>
        <v>0</v>
      </c>
      <c r="AG140" s="12">
        <f>+SUMIFS('BLG1222'!$I:$I,'BLG1222'!$A:$A,'ALL 2022'!$2:$2,'BLG1222'!$D:$D,'ALL 2022'!$D:$D)</f>
        <v>0</v>
      </c>
      <c r="AH140" s="12">
        <f>+SUMIFS('BLG1222'!$I:$I,'BLG1222'!$A:$A,'ALL 2022'!$2:$2,'BLG1222'!$D:$D,'ALL 2022'!$D:$D)</f>
        <v>0</v>
      </c>
      <c r="AI140" s="12">
        <f>+SUMIFS('BLG1222'!$I:$I,'BLG1222'!$A:$A,'ALL 2022'!$2:$2,'BLG1222'!$D:$D,'ALL 2022'!$D:$D)</f>
        <v>0</v>
      </c>
      <c r="AJ140" s="12">
        <f>+SUMIFS('BLG1222'!$I:$I,'BLG1222'!$A:$A,'ALL 2022'!$2:$2,'BLG1222'!$D:$D,'ALL 2022'!$D:$D)</f>
        <v>0</v>
      </c>
      <c r="AK140" s="12">
        <f>+SUMIFS('BLG1222'!$I:$I,'BLG1222'!$A:$A,'ALL 2022'!$2:$2,'BLG1222'!$D:$D,'ALL 2022'!$D:$D)</f>
        <v>0</v>
      </c>
      <c r="AL140" s="12">
        <f>+SUMIFS('BLG1222'!$I:$I,'BLG1222'!$A:$A,'ALL 2022'!$2:$2,'BLG1222'!$D:$D,'ALL 2022'!$D:$D)</f>
        <v>0</v>
      </c>
      <c r="AM140" s="12">
        <f>+SUMIFS('BLG1222'!$I:$I,'BLG1222'!$A:$A,'ALL 2022'!$2:$2,'BLG1222'!$D:$D,'ALL 2022'!$D:$D)</f>
        <v>0</v>
      </c>
      <c r="AN140" s="12">
        <f>+SUMIFS('BLG1222'!$I:$I,'BLG1222'!$A:$A,'ALL 2022'!$2:$2,'BLG1222'!$D:$D,'ALL 2022'!$D:$D)</f>
        <v>0</v>
      </c>
      <c r="AO140" s="12">
        <f>+SUMIFS('BLG1222'!$I:$I,'BLG1222'!$A:$A,'ALL 2022'!$2:$2,'BLG1222'!$D:$D,'ALL 2022'!$D:$D)</f>
        <v>1205683771.1300001</v>
      </c>
      <c r="AP140" s="12">
        <f>+SUMIFS('BLG1222'!$I:$I,'BLG1222'!$A:$A,'ALL 2022'!$2:$2,'BLG1222'!$D:$D,'ALL 2022'!$D:$D)</f>
        <v>0</v>
      </c>
      <c r="AQ140" s="164">
        <f t="shared" si="14"/>
        <v>15524537530.142002</v>
      </c>
      <c r="AR140" s="165">
        <f t="shared" si="15"/>
        <v>3283149.7034274782</v>
      </c>
    </row>
    <row r="141" spans="1:44" hidden="1" x14ac:dyDescent="0.25">
      <c r="A141" s="11" t="str">
        <f t="shared" si="11"/>
        <v>3</v>
      </c>
      <c r="B141" s="11" t="str">
        <f t="shared" si="12"/>
        <v>39</v>
      </c>
      <c r="C141" s="11" t="str">
        <f t="shared" si="13"/>
        <v>395</v>
      </c>
      <c r="D141" s="23">
        <v>39500000</v>
      </c>
      <c r="E141" s="119" t="s">
        <v>3238</v>
      </c>
      <c r="F141" s="24" t="s">
        <v>1564</v>
      </c>
      <c r="G141" s="12">
        <f>+SUMIFS('BLG1222'!$I:$I,'BLG1222'!$A:$A,'ALL 2022'!$2:$2,'BLG1222'!$D:$D,'ALL 2022'!$D:$D)</f>
        <v>0</v>
      </c>
      <c r="H141" s="12">
        <f>+SUMIFS('BLG1222'!$I:$I,'BLG1222'!$A:$A,'ALL 2022'!$2:$2,'BLG1222'!$D:$D,'ALL 2022'!$D:$D)</f>
        <v>0</v>
      </c>
      <c r="I141" s="12">
        <f>+SUMIFS('BLG1222'!$I:$I,'BLG1222'!$A:$A,'ALL 2022'!$2:$2,'BLG1222'!$D:$D,'ALL 2022'!$D:$D)</f>
        <v>0</v>
      </c>
      <c r="J141" s="12">
        <f>+SUMIFS('BLG1222'!$I:$I,'BLG1222'!$A:$A,'ALL 2022'!$2:$2,'BLG1222'!$D:$D,'ALL 2022'!$D:$D)</f>
        <v>0</v>
      </c>
      <c r="K141" s="12">
        <f>+SUMIFS('BLG1222'!$I:$I,'BLG1222'!$A:$A,'ALL 2022'!$2:$2,'BLG1222'!$D:$D,'ALL 2022'!$D:$D)</f>
        <v>0</v>
      </c>
      <c r="L141" s="12">
        <f>+SUMIFS('BLG1222'!$I:$I,'BLG1222'!$A:$A,'ALL 2022'!$2:$2,'BLG1222'!$D:$D,'ALL 2022'!$D:$D)</f>
        <v>0</v>
      </c>
      <c r="M141" s="12">
        <f>+SUMIFS('BLG1222'!$I:$I,'BLG1222'!$A:$A,'ALL 2022'!$2:$2,'BLG1222'!$D:$D,'ALL 2022'!$D:$D)</f>
        <v>-66200000</v>
      </c>
      <c r="N141" s="12">
        <f>+SUMIFS('BLG1222'!$I:$I,'BLG1222'!$A:$A,'ALL 2022'!$2:$2,'BLG1222'!$D:$D,'ALL 2022'!$D:$D)</f>
        <v>0</v>
      </c>
      <c r="O141" s="12">
        <f>+SUMIFS('BLG1222'!$I:$I,'BLG1222'!$A:$A,'ALL 2022'!$2:$2,'BLG1222'!$D:$D,'ALL 2022'!$D:$D)</f>
        <v>0</v>
      </c>
      <c r="P141" s="12">
        <f>+SUMIFS('BLG1222'!$I:$I,'BLG1222'!$A:$A,'ALL 2022'!$2:$2,'BLG1222'!$D:$D,'ALL 2022'!$D:$D)</f>
        <v>0</v>
      </c>
      <c r="Q141" s="12">
        <f>+SUMIFS('BLG1222'!$I:$I,'BLG1222'!$A:$A,'ALL 2022'!$2:$2,'BLG1222'!$D:$D,'ALL 2022'!$D:$D)</f>
        <v>0</v>
      </c>
      <c r="R141" s="12">
        <f>+SUMIFS('BLG1222'!$I:$I,'BLG1222'!$A:$A,'ALL 2022'!$2:$2,'BLG1222'!$D:$D,'ALL 2022'!$D:$D)</f>
        <v>0</v>
      </c>
      <c r="S141" s="12">
        <f>+SUMIFS('BLG1222'!$I:$I,'BLG1222'!$A:$A,'ALL 2022'!$2:$2,'BLG1222'!$D:$D,'ALL 2022'!$D:$D)</f>
        <v>0</v>
      </c>
      <c r="T141" s="12">
        <f>+SUMIFS('BLG1222'!$I:$I,'BLG1222'!$A:$A,'ALL 2022'!$2:$2,'BLG1222'!$D:$D,'ALL 2022'!$D:$D)</f>
        <v>0</v>
      </c>
      <c r="U141" s="12">
        <f>+SUMIFS('BLG1222'!$I:$I,'BLG1222'!$A:$A,'ALL 2022'!$2:$2,'BLG1222'!$D:$D,'ALL 2022'!$D:$D)</f>
        <v>0</v>
      </c>
      <c r="V141" s="12">
        <f>+SUMIFS('BLG1222'!$I:$I,'BLG1222'!$A:$A,'ALL 2022'!$2:$2,'BLG1222'!$D:$D,'ALL 2022'!$D:$D)</f>
        <v>0</v>
      </c>
      <c r="W141" s="12">
        <f>+SUMIFS('BLG1222'!$I:$I,'BLG1222'!$A:$A,'ALL 2022'!$2:$2,'BLG1222'!$D:$D,'ALL 2022'!$D:$D)</f>
        <v>0</v>
      </c>
      <c r="X141" s="12">
        <f>+SUMIFS('BLG1222'!$I:$I,'BLG1222'!$A:$A,'ALL 2022'!$2:$2,'BLG1222'!$D:$D,'ALL 2022'!$D:$D)</f>
        <v>0</v>
      </c>
      <c r="Y141" s="12">
        <f>+SUMIFS('BLG1222'!$I:$I,'BLG1222'!$A:$A,'ALL 2022'!$2:$2,'BLG1222'!$D:$D,'ALL 2022'!$D:$D)</f>
        <v>0</v>
      </c>
      <c r="Z141" s="12">
        <f>+SUMIFS('BLG1222'!$I:$I,'BLG1222'!$A:$A,'ALL 2022'!$2:$2,'BLG1222'!$D:$D,'ALL 2022'!$D:$D)</f>
        <v>0</v>
      </c>
      <c r="AA141" s="12">
        <f>+SUMIFS('BLG1222'!$I:$I,'BLG1222'!$A:$A,'ALL 2022'!$2:$2,'BLG1222'!$D:$D,'ALL 2022'!$D:$D)</f>
        <v>0</v>
      </c>
      <c r="AB141" s="12">
        <f>+SUMIFS('BLG1222'!$I:$I,'BLG1222'!$A:$A,'ALL 2022'!$2:$2,'BLG1222'!$D:$D,'ALL 2022'!$D:$D)</f>
        <v>0</v>
      </c>
      <c r="AC141" s="12">
        <f>+SUMIFS('BLG1222'!$I:$I,'BLG1222'!$A:$A,'ALL 2022'!$2:$2,'BLG1222'!$D:$D,'ALL 2022'!$D:$D)</f>
        <v>0</v>
      </c>
      <c r="AD141" s="12">
        <f>+SUMIFS('BLG1222'!$I:$I,'BLG1222'!$A:$A,'ALL 2022'!$2:$2,'BLG1222'!$D:$D,'ALL 2022'!$D:$D)</f>
        <v>0</v>
      </c>
      <c r="AE141" s="12">
        <f>+SUMIFS('BLG1222'!$I:$I,'BLG1222'!$A:$A,'ALL 2022'!$2:$2,'BLG1222'!$D:$D,'ALL 2022'!$D:$D)</f>
        <v>0</v>
      </c>
      <c r="AF141" s="12">
        <f>+SUMIFS('BLG1222'!$I:$I,'BLG1222'!$A:$A,'ALL 2022'!$2:$2,'BLG1222'!$D:$D,'ALL 2022'!$D:$D)</f>
        <v>0</v>
      </c>
      <c r="AG141" s="12">
        <f>+SUMIFS('BLG1222'!$I:$I,'BLG1222'!$A:$A,'ALL 2022'!$2:$2,'BLG1222'!$D:$D,'ALL 2022'!$D:$D)</f>
        <v>0</v>
      </c>
      <c r="AH141" s="12">
        <f>+SUMIFS('BLG1222'!$I:$I,'BLG1222'!$A:$A,'ALL 2022'!$2:$2,'BLG1222'!$D:$D,'ALL 2022'!$D:$D)</f>
        <v>0</v>
      </c>
      <c r="AI141" s="12">
        <f>+SUMIFS('BLG1222'!$I:$I,'BLG1222'!$A:$A,'ALL 2022'!$2:$2,'BLG1222'!$D:$D,'ALL 2022'!$D:$D)</f>
        <v>0</v>
      </c>
      <c r="AJ141" s="12">
        <f>+SUMIFS('BLG1222'!$I:$I,'BLG1222'!$A:$A,'ALL 2022'!$2:$2,'BLG1222'!$D:$D,'ALL 2022'!$D:$D)</f>
        <v>0</v>
      </c>
      <c r="AK141" s="12">
        <f>+SUMIFS('BLG1222'!$I:$I,'BLG1222'!$A:$A,'ALL 2022'!$2:$2,'BLG1222'!$D:$D,'ALL 2022'!$D:$D)</f>
        <v>0</v>
      </c>
      <c r="AL141" s="12">
        <f>+SUMIFS('BLG1222'!$I:$I,'BLG1222'!$A:$A,'ALL 2022'!$2:$2,'BLG1222'!$D:$D,'ALL 2022'!$D:$D)</f>
        <v>0</v>
      </c>
      <c r="AM141" s="12">
        <f>+SUMIFS('BLG1222'!$I:$I,'BLG1222'!$A:$A,'ALL 2022'!$2:$2,'BLG1222'!$D:$D,'ALL 2022'!$D:$D)</f>
        <v>0</v>
      </c>
      <c r="AN141" s="12">
        <f>+SUMIFS('BLG1222'!$I:$I,'BLG1222'!$A:$A,'ALL 2022'!$2:$2,'BLG1222'!$D:$D,'ALL 2022'!$D:$D)</f>
        <v>0</v>
      </c>
      <c r="AO141" s="12">
        <f>+SUMIFS('BLG1222'!$I:$I,'BLG1222'!$A:$A,'ALL 2022'!$2:$2,'BLG1222'!$D:$D,'ALL 2022'!$D:$D)</f>
        <v>0</v>
      </c>
      <c r="AP141" s="12">
        <f>+SUMIFS('BLG1222'!$I:$I,'BLG1222'!$A:$A,'ALL 2022'!$2:$2,'BLG1222'!$D:$D,'ALL 2022'!$D:$D)</f>
        <v>0</v>
      </c>
      <c r="AQ141" s="164">
        <f t="shared" si="14"/>
        <v>-66200000</v>
      </c>
      <c r="AR141" s="165">
        <f t="shared" si="15"/>
        <v>-14000.063444396274</v>
      </c>
    </row>
    <row r="142" spans="1:44" hidden="1" x14ac:dyDescent="0.25">
      <c r="A142" s="11" t="str">
        <f t="shared" si="11"/>
        <v>4</v>
      </c>
      <c r="B142" s="11" t="str">
        <f t="shared" si="12"/>
        <v>40</v>
      </c>
      <c r="C142" s="11" t="str">
        <f t="shared" si="13"/>
        <v>401</v>
      </c>
      <c r="D142" s="23">
        <v>40100000</v>
      </c>
      <c r="E142" s="198" t="str">
        <f t="shared" ref="E142:E156" si="16">+IF(AQ:AQ&gt;0,"BIL19","BIL39")</f>
        <v>BIL39</v>
      </c>
      <c r="F142" s="24" t="s">
        <v>63</v>
      </c>
      <c r="G142" s="12">
        <f>+SUMIFS('BLG1222'!$I:$I,'BLG1222'!$A:$A,'ALL 2022'!$2:$2,'BLG1222'!$D:$D,'ALL 2022'!$D:$D)</f>
        <v>0</v>
      </c>
      <c r="H142" s="12">
        <f>+SUMIFS('BLG1222'!$I:$I,'BLG1222'!$A:$A,'ALL 2022'!$2:$2,'BLG1222'!$D:$D,'ALL 2022'!$D:$D)</f>
        <v>-1738766982.78</v>
      </c>
      <c r="I142" s="12">
        <f>+SUMIFS('BLG1222'!$I:$I,'BLG1222'!$A:$A,'ALL 2022'!$2:$2,'BLG1222'!$D:$D,'ALL 2022'!$D:$D)</f>
        <v>0</v>
      </c>
      <c r="J142" s="12">
        <f>+SUMIFS('BLG1222'!$I:$I,'BLG1222'!$A:$A,'ALL 2022'!$2:$2,'BLG1222'!$D:$D,'ALL 2022'!$D:$D)</f>
        <v>0</v>
      </c>
      <c r="K142" s="12">
        <f>+SUMIFS('BLG1222'!$I:$I,'BLG1222'!$A:$A,'ALL 2022'!$2:$2,'BLG1222'!$D:$D,'ALL 2022'!$D:$D)</f>
        <v>0</v>
      </c>
      <c r="L142" s="12">
        <f>+SUMIFS('BLG1222'!$I:$I,'BLG1222'!$A:$A,'ALL 2022'!$2:$2,'BLG1222'!$D:$D,'ALL 2022'!$D:$D)</f>
        <v>0</v>
      </c>
      <c r="M142" s="12">
        <f>+SUMIFS('BLG1222'!$I:$I,'BLG1222'!$A:$A,'ALL 2022'!$2:$2,'BLG1222'!$D:$D,'ALL 2022'!$D:$D)</f>
        <v>0</v>
      </c>
      <c r="N142" s="12">
        <f>+SUMIFS('BLG1222'!$I:$I,'BLG1222'!$A:$A,'ALL 2022'!$2:$2,'BLG1222'!$D:$D,'ALL 2022'!$D:$D)</f>
        <v>-2305269131.7399998</v>
      </c>
      <c r="O142" s="12">
        <f>+SUMIFS('BLG1222'!$I:$I,'BLG1222'!$A:$A,'ALL 2022'!$2:$2,'BLG1222'!$D:$D,'ALL 2022'!$D:$D)</f>
        <v>-4003652103.8200002</v>
      </c>
      <c r="P142" s="12">
        <f>+SUMIFS('BLG1222'!$I:$I,'BLG1222'!$A:$A,'ALL 2022'!$2:$2,'BLG1222'!$D:$D,'ALL 2022'!$D:$D)</f>
        <v>0</v>
      </c>
      <c r="Q142" s="12">
        <f>+SUMIFS('BLG1222'!$I:$I,'BLG1222'!$A:$A,'ALL 2022'!$2:$2,'BLG1222'!$D:$D,'ALL 2022'!$D:$D)</f>
        <v>-177400498.38999999</v>
      </c>
      <c r="R142" s="12">
        <f>+SUMIFS('BLG1222'!$I:$I,'BLG1222'!$A:$A,'ALL 2022'!$2:$2,'BLG1222'!$D:$D,'ALL 2022'!$D:$D)</f>
        <v>-1511022353.1099999</v>
      </c>
      <c r="S142" s="12">
        <f>+SUMIFS('BLG1222'!$I:$I,'BLG1222'!$A:$A,'ALL 2022'!$2:$2,'BLG1222'!$D:$D,'ALL 2022'!$D:$D)</f>
        <v>42064232.100000001</v>
      </c>
      <c r="T142" s="12">
        <f>+SUMIFS('BLG1222'!$I:$I,'BLG1222'!$A:$A,'ALL 2022'!$2:$2,'BLG1222'!$D:$D,'ALL 2022'!$D:$D)</f>
        <v>-6074220043.6599998</v>
      </c>
      <c r="U142" s="12">
        <f>+SUMIFS('BLG1222'!$I:$I,'BLG1222'!$A:$A,'ALL 2022'!$2:$2,'BLG1222'!$D:$D,'ALL 2022'!$D:$D)</f>
        <v>-203950034.47999999</v>
      </c>
      <c r="V142" s="12">
        <f>+SUMIFS('BLG1222'!$I:$I,'BLG1222'!$A:$A,'ALL 2022'!$2:$2,'BLG1222'!$D:$D,'ALL 2022'!$D:$D)</f>
        <v>0</v>
      </c>
      <c r="W142" s="12">
        <f>+SUMIFS('BLG1222'!$I:$I,'BLG1222'!$A:$A,'ALL 2022'!$2:$2,'BLG1222'!$D:$D,'ALL 2022'!$D:$D)</f>
        <v>-1435822340.54</v>
      </c>
      <c r="X142" s="12">
        <f>+SUMIFS('BLG1222'!$I:$I,'BLG1222'!$A:$A,'ALL 2022'!$2:$2,'BLG1222'!$D:$D,'ALL 2022'!$D:$D)</f>
        <v>-1023817254.41</v>
      </c>
      <c r="Y142" s="12">
        <f>+SUMIFS('BLG1222'!$I:$I,'BLG1222'!$A:$A,'ALL 2022'!$2:$2,'BLG1222'!$D:$D,'ALL 2022'!$D:$D)</f>
        <v>-5400000</v>
      </c>
      <c r="Z142" s="12">
        <f>+SUMIFS('BLG1222'!$I:$I,'BLG1222'!$A:$A,'ALL 2022'!$2:$2,'BLG1222'!$D:$D,'ALL 2022'!$D:$D)</f>
        <v>0</v>
      </c>
      <c r="AA142" s="12">
        <f>+SUMIFS('BLG1222'!$I:$I,'BLG1222'!$A:$A,'ALL 2022'!$2:$2,'BLG1222'!$D:$D,'ALL 2022'!$D:$D)</f>
        <v>1331212.06</v>
      </c>
      <c r="AB142" s="12">
        <f>+SUMIFS('BLG1222'!$I:$I,'BLG1222'!$A:$A,'ALL 2022'!$2:$2,'BLG1222'!$D:$D,'ALL 2022'!$D:$D)</f>
        <v>-4672166277.5200005</v>
      </c>
      <c r="AC142" s="12">
        <f>+SUMIFS('BLG1222'!$I:$I,'BLG1222'!$A:$A,'ALL 2022'!$2:$2,'BLG1222'!$D:$D,'ALL 2022'!$D:$D)</f>
        <v>0</v>
      </c>
      <c r="AD142" s="12">
        <f>+SUMIFS('BLG1222'!$I:$I,'BLG1222'!$A:$A,'ALL 2022'!$2:$2,'BLG1222'!$D:$D,'ALL 2022'!$D:$D)</f>
        <v>0</v>
      </c>
      <c r="AE142" s="12">
        <f>+SUMIFS('BLG1222'!$I:$I,'BLG1222'!$A:$A,'ALL 2022'!$2:$2,'BLG1222'!$D:$D,'ALL 2022'!$D:$D)</f>
        <v>0</v>
      </c>
      <c r="AF142" s="12">
        <f>+SUMIFS('BLG1222'!$I:$I,'BLG1222'!$A:$A,'ALL 2022'!$2:$2,'BLG1222'!$D:$D,'ALL 2022'!$D:$D)</f>
        <v>-3274079623.5300002</v>
      </c>
      <c r="AG142" s="12">
        <f>+SUMIFS('BLG1222'!$I:$I,'BLG1222'!$A:$A,'ALL 2022'!$2:$2,'BLG1222'!$D:$D,'ALL 2022'!$D:$D)</f>
        <v>0</v>
      </c>
      <c r="AH142" s="12">
        <f>+SUMIFS('BLG1222'!$I:$I,'BLG1222'!$A:$A,'ALL 2022'!$2:$2,'BLG1222'!$D:$D,'ALL 2022'!$D:$D)</f>
        <v>0</v>
      </c>
      <c r="AI142" s="12">
        <f>+SUMIFS('BLG1222'!$I:$I,'BLG1222'!$A:$A,'ALL 2022'!$2:$2,'BLG1222'!$D:$D,'ALL 2022'!$D:$D)</f>
        <v>-1548771.55</v>
      </c>
      <c r="AJ142" s="12">
        <f>+SUMIFS('BLG1222'!$I:$I,'BLG1222'!$A:$A,'ALL 2022'!$2:$2,'BLG1222'!$D:$D,'ALL 2022'!$D:$D)</f>
        <v>-136117060.56999999</v>
      </c>
      <c r="AK142" s="12">
        <f>+SUMIFS('BLG1222'!$I:$I,'BLG1222'!$A:$A,'ALL 2022'!$2:$2,'BLG1222'!$D:$D,'ALL 2022'!$D:$D)</f>
        <v>-118062103.23</v>
      </c>
      <c r="AL142" s="12">
        <f>+SUMIFS('BLG1222'!$I:$I,'BLG1222'!$A:$A,'ALL 2022'!$2:$2,'BLG1222'!$D:$D,'ALL 2022'!$D:$D)</f>
        <v>-835984286.67999995</v>
      </c>
      <c r="AM142" s="12">
        <f>+SUMIFS('BLG1222'!$I:$I,'BLG1222'!$A:$A,'ALL 2022'!$2:$2,'BLG1222'!$D:$D,'ALL 2022'!$D:$D)</f>
        <v>-117752925.34</v>
      </c>
      <c r="AN142" s="12">
        <f>+SUMIFS('BLG1222'!$I:$I,'BLG1222'!$A:$A,'ALL 2022'!$2:$2,'BLG1222'!$D:$D,'ALL 2022'!$D:$D)</f>
        <v>12868755421.99</v>
      </c>
      <c r="AO142" s="12">
        <f>+SUMIFS('BLG1222'!$I:$I,'BLG1222'!$A:$A,'ALL 2022'!$2:$2,'BLG1222'!$D:$D,'ALL 2022'!$D:$D)</f>
        <v>0</v>
      </c>
      <c r="AP142" s="12">
        <f>+SUMIFS('BLG1222'!$I:$I,'BLG1222'!$A:$A,'ALL 2022'!$2:$2,'BLG1222'!$D:$D,'ALL 2022'!$D:$D)</f>
        <v>-841141397</v>
      </c>
      <c r="AQ142" s="164">
        <f t="shared" si="14"/>
        <v>-15564022322.199995</v>
      </c>
      <c r="AR142" s="165">
        <f t="shared" si="15"/>
        <v>-3291499.9994078511</v>
      </c>
    </row>
    <row r="143" spans="1:44" hidden="1" x14ac:dyDescent="0.25">
      <c r="A143" s="11" t="str">
        <f t="shared" si="11"/>
        <v>4</v>
      </c>
      <c r="B143" s="11" t="str">
        <f t="shared" si="12"/>
        <v>40</v>
      </c>
      <c r="C143" s="11" t="str">
        <f t="shared" si="13"/>
        <v>401</v>
      </c>
      <c r="D143" s="23">
        <v>40110000</v>
      </c>
      <c r="E143" s="198" t="str">
        <f t="shared" si="16"/>
        <v>BIL39</v>
      </c>
      <c r="F143" s="24" t="s">
        <v>63</v>
      </c>
      <c r="G143" s="12">
        <f>+SUMIFS('BLG1222'!$I:$I,'BLG1222'!$A:$A,'ALL 2022'!$2:$2,'BLG1222'!$D:$D,'ALL 2022'!$D:$D)</f>
        <v>-1271026563.01</v>
      </c>
      <c r="H143" s="12">
        <f>+SUMIFS('BLG1222'!$I:$I,'BLG1222'!$A:$A,'ALL 2022'!$2:$2,'BLG1222'!$D:$D,'ALL 2022'!$D:$D)</f>
        <v>0</v>
      </c>
      <c r="I143" s="12">
        <f>+SUMIFS('BLG1222'!$I:$I,'BLG1222'!$A:$A,'ALL 2022'!$2:$2,'BLG1222'!$D:$D,'ALL 2022'!$D:$D)</f>
        <v>-4360726091.7010002</v>
      </c>
      <c r="J143" s="12">
        <f>+SUMIFS('BLG1222'!$I:$I,'BLG1222'!$A:$A,'ALL 2022'!$2:$2,'BLG1222'!$D:$D,'ALL 2022'!$D:$D)</f>
        <v>-5142291476.0699997</v>
      </c>
      <c r="K143" s="12">
        <f>+SUMIFS('BLG1222'!$I:$I,'BLG1222'!$A:$A,'ALL 2022'!$2:$2,'BLG1222'!$D:$D,'ALL 2022'!$D:$D)</f>
        <v>-6837541088.8199997</v>
      </c>
      <c r="L143" s="12">
        <f>+SUMIFS('BLG1222'!$I:$I,'BLG1222'!$A:$A,'ALL 2022'!$2:$2,'BLG1222'!$D:$D,'ALL 2022'!$D:$D)</f>
        <v>-2152548013.5900002</v>
      </c>
      <c r="M143" s="12">
        <f>+SUMIFS('BLG1222'!$I:$I,'BLG1222'!$A:$A,'ALL 2022'!$2:$2,'BLG1222'!$D:$D,'ALL 2022'!$D:$D)</f>
        <v>-4668207936.3699999</v>
      </c>
      <c r="N143" s="12">
        <f>+SUMIFS('BLG1222'!$I:$I,'BLG1222'!$A:$A,'ALL 2022'!$2:$2,'BLG1222'!$D:$D,'ALL 2022'!$D:$D)</f>
        <v>40834315.939999998</v>
      </c>
      <c r="O143" s="12">
        <f>+SUMIFS('BLG1222'!$I:$I,'BLG1222'!$A:$A,'ALL 2022'!$2:$2,'BLG1222'!$D:$D,'ALL 2022'!$D:$D)</f>
        <v>0</v>
      </c>
      <c r="P143" s="12">
        <f>+SUMIFS('BLG1222'!$I:$I,'BLG1222'!$A:$A,'ALL 2022'!$2:$2,'BLG1222'!$D:$D,'ALL 2022'!$D:$D)</f>
        <v>-564414851.83000004</v>
      </c>
      <c r="Q143" s="12">
        <f>+SUMIFS('BLG1222'!$I:$I,'BLG1222'!$A:$A,'ALL 2022'!$2:$2,'BLG1222'!$D:$D,'ALL 2022'!$D:$D)</f>
        <v>0</v>
      </c>
      <c r="R143" s="12">
        <f>+SUMIFS('BLG1222'!$I:$I,'BLG1222'!$A:$A,'ALL 2022'!$2:$2,'BLG1222'!$D:$D,'ALL 2022'!$D:$D)</f>
        <v>0</v>
      </c>
      <c r="S143" s="12">
        <f>+SUMIFS('BLG1222'!$I:$I,'BLG1222'!$A:$A,'ALL 2022'!$2:$2,'BLG1222'!$D:$D,'ALL 2022'!$D:$D)</f>
        <v>-2128824136.73</v>
      </c>
      <c r="T143" s="12">
        <f>+SUMIFS('BLG1222'!$I:$I,'BLG1222'!$A:$A,'ALL 2022'!$2:$2,'BLG1222'!$D:$D,'ALL 2022'!$D:$D)</f>
        <v>0</v>
      </c>
      <c r="U143" s="12">
        <f>+SUMIFS('BLG1222'!$I:$I,'BLG1222'!$A:$A,'ALL 2022'!$2:$2,'BLG1222'!$D:$D,'ALL 2022'!$D:$D)</f>
        <v>-22520821.309999999</v>
      </c>
      <c r="V143" s="12">
        <f>+SUMIFS('BLG1222'!$I:$I,'BLG1222'!$A:$A,'ALL 2022'!$2:$2,'BLG1222'!$D:$D,'ALL 2022'!$D:$D)</f>
        <v>-744245838.38</v>
      </c>
      <c r="W143" s="12">
        <f>+SUMIFS('BLG1222'!$I:$I,'BLG1222'!$A:$A,'ALL 2022'!$2:$2,'BLG1222'!$D:$D,'ALL 2022'!$D:$D)</f>
        <v>0</v>
      </c>
      <c r="X143" s="12">
        <f>+SUMIFS('BLG1222'!$I:$I,'BLG1222'!$A:$A,'ALL 2022'!$2:$2,'BLG1222'!$D:$D,'ALL 2022'!$D:$D)</f>
        <v>0</v>
      </c>
      <c r="Y143" s="12">
        <f>+SUMIFS('BLG1222'!$I:$I,'BLG1222'!$A:$A,'ALL 2022'!$2:$2,'BLG1222'!$D:$D,'ALL 2022'!$D:$D)</f>
        <v>0</v>
      </c>
      <c r="Z143" s="12">
        <f>+SUMIFS('BLG1222'!$I:$I,'BLG1222'!$A:$A,'ALL 2022'!$2:$2,'BLG1222'!$D:$D,'ALL 2022'!$D:$D)</f>
        <v>-900000</v>
      </c>
      <c r="AA143" s="12">
        <f>+SUMIFS('BLG1222'!$I:$I,'BLG1222'!$A:$A,'ALL 2022'!$2:$2,'BLG1222'!$D:$D,'ALL 2022'!$D:$D)</f>
        <v>0</v>
      </c>
      <c r="AB143" s="12">
        <f>+SUMIFS('BLG1222'!$I:$I,'BLG1222'!$A:$A,'ALL 2022'!$2:$2,'BLG1222'!$D:$D,'ALL 2022'!$D:$D)</f>
        <v>0</v>
      </c>
      <c r="AC143" s="12">
        <f>+SUMIFS('BLG1222'!$I:$I,'BLG1222'!$A:$A,'ALL 2022'!$2:$2,'BLG1222'!$D:$D,'ALL 2022'!$D:$D)</f>
        <v>-555887450.37</v>
      </c>
      <c r="AD143" s="12">
        <f>+SUMIFS('BLG1222'!$I:$I,'BLG1222'!$A:$A,'ALL 2022'!$2:$2,'BLG1222'!$D:$D,'ALL 2022'!$D:$D)</f>
        <v>0</v>
      </c>
      <c r="AE143" s="12">
        <f>+SUMIFS('BLG1222'!$I:$I,'BLG1222'!$A:$A,'ALL 2022'!$2:$2,'BLG1222'!$D:$D,'ALL 2022'!$D:$D)</f>
        <v>-45887</v>
      </c>
      <c r="AF143" s="12">
        <f>+SUMIFS('BLG1222'!$I:$I,'BLG1222'!$A:$A,'ALL 2022'!$2:$2,'BLG1222'!$D:$D,'ALL 2022'!$D:$D)</f>
        <v>0</v>
      </c>
      <c r="AG143" s="12">
        <f>+SUMIFS('BLG1222'!$I:$I,'BLG1222'!$A:$A,'ALL 2022'!$2:$2,'BLG1222'!$D:$D,'ALL 2022'!$D:$D)</f>
        <v>-2239838113.5799999</v>
      </c>
      <c r="AH143" s="12">
        <f>+SUMIFS('BLG1222'!$I:$I,'BLG1222'!$A:$A,'ALL 2022'!$2:$2,'BLG1222'!$D:$D,'ALL 2022'!$D:$D)</f>
        <v>-1908152237.8499999</v>
      </c>
      <c r="AI143" s="12">
        <f>+SUMIFS('BLG1222'!$I:$I,'BLG1222'!$A:$A,'ALL 2022'!$2:$2,'BLG1222'!$D:$D,'ALL 2022'!$D:$D)</f>
        <v>0</v>
      </c>
      <c r="AJ143" s="12">
        <f>+SUMIFS('BLG1222'!$I:$I,'BLG1222'!$A:$A,'ALL 2022'!$2:$2,'BLG1222'!$D:$D,'ALL 2022'!$D:$D)</f>
        <v>0</v>
      </c>
      <c r="AK143" s="12">
        <f>+SUMIFS('BLG1222'!$I:$I,'BLG1222'!$A:$A,'ALL 2022'!$2:$2,'BLG1222'!$D:$D,'ALL 2022'!$D:$D)</f>
        <v>0</v>
      </c>
      <c r="AL143" s="12">
        <f>+SUMIFS('BLG1222'!$I:$I,'BLG1222'!$A:$A,'ALL 2022'!$2:$2,'BLG1222'!$D:$D,'ALL 2022'!$D:$D)</f>
        <v>0</v>
      </c>
      <c r="AM143" s="12">
        <f>+SUMIFS('BLG1222'!$I:$I,'BLG1222'!$A:$A,'ALL 2022'!$2:$2,'BLG1222'!$D:$D,'ALL 2022'!$D:$D)</f>
        <v>0</v>
      </c>
      <c r="AN143" s="12">
        <f>+SUMIFS('BLG1222'!$I:$I,'BLG1222'!$A:$A,'ALL 2022'!$2:$2,'BLG1222'!$D:$D,'ALL 2022'!$D:$D)</f>
        <v>0</v>
      </c>
      <c r="AO143" s="12">
        <f>+SUMIFS('BLG1222'!$I:$I,'BLG1222'!$A:$A,'ALL 2022'!$2:$2,'BLG1222'!$D:$D,'ALL 2022'!$D:$D)</f>
        <v>-530402243.20999998</v>
      </c>
      <c r="AP143" s="12">
        <f>+SUMIFS('BLG1222'!$I:$I,'BLG1222'!$A:$A,'ALL 2022'!$2:$2,'BLG1222'!$D:$D,'ALL 2022'!$D:$D)</f>
        <v>0</v>
      </c>
      <c r="AQ143" s="164">
        <f t="shared" si="14"/>
        <v>-33086738433.880997</v>
      </c>
      <c r="AR143" s="165">
        <f t="shared" si="15"/>
        <v>-6997227.1486779237</v>
      </c>
    </row>
    <row r="144" spans="1:44" hidden="1" x14ac:dyDescent="0.25">
      <c r="A144" s="11" t="str">
        <f t="shared" si="11"/>
        <v>4</v>
      </c>
      <c r="B144" s="11" t="str">
        <f t="shared" si="12"/>
        <v>40</v>
      </c>
      <c r="C144" s="11" t="str">
        <f t="shared" si="13"/>
        <v>401</v>
      </c>
      <c r="D144" s="23">
        <v>40120000</v>
      </c>
      <c r="E144" s="198" t="str">
        <f t="shared" si="16"/>
        <v>BIL39</v>
      </c>
      <c r="F144" s="24" t="s">
        <v>65</v>
      </c>
      <c r="G144" s="12">
        <f>+SUMIFS('BLG1222'!$I:$I,'BLG1222'!$A:$A,'ALL 2022'!$2:$2,'BLG1222'!$D:$D,'ALL 2022'!$D:$D)</f>
        <v>-1388672596.5899999</v>
      </c>
      <c r="H144" s="12">
        <f>+SUMIFS('BLG1222'!$I:$I,'BLG1222'!$A:$A,'ALL 2022'!$2:$2,'BLG1222'!$D:$D,'ALL 2022'!$D:$D)</f>
        <v>0</v>
      </c>
      <c r="I144" s="12">
        <f>+SUMIFS('BLG1222'!$I:$I,'BLG1222'!$A:$A,'ALL 2022'!$2:$2,'BLG1222'!$D:$D,'ALL 2022'!$D:$D)</f>
        <v>-2234916170.3056002</v>
      </c>
      <c r="J144" s="12">
        <f>+SUMIFS('BLG1222'!$I:$I,'BLG1222'!$A:$A,'ALL 2022'!$2:$2,'BLG1222'!$D:$D,'ALL 2022'!$D:$D)</f>
        <v>-13522042115.530001</v>
      </c>
      <c r="K144" s="12">
        <f>+SUMIFS('BLG1222'!$I:$I,'BLG1222'!$A:$A,'ALL 2022'!$2:$2,'BLG1222'!$D:$D,'ALL 2022'!$D:$D)</f>
        <v>-2921895557.6100001</v>
      </c>
      <c r="L144" s="12">
        <f>+SUMIFS('BLG1222'!$I:$I,'BLG1222'!$A:$A,'ALL 2022'!$2:$2,'BLG1222'!$D:$D,'ALL 2022'!$D:$D)</f>
        <v>5233357.9800000004</v>
      </c>
      <c r="M144" s="12">
        <f>+SUMIFS('BLG1222'!$I:$I,'BLG1222'!$A:$A,'ALL 2022'!$2:$2,'BLG1222'!$D:$D,'ALL 2022'!$D:$D)</f>
        <v>-74630691253.559998</v>
      </c>
      <c r="N144" s="12">
        <f>+SUMIFS('BLG1222'!$I:$I,'BLG1222'!$A:$A,'ALL 2022'!$2:$2,'BLG1222'!$D:$D,'ALL 2022'!$D:$D)</f>
        <v>0</v>
      </c>
      <c r="O144" s="12">
        <f>+SUMIFS('BLG1222'!$I:$I,'BLG1222'!$A:$A,'ALL 2022'!$2:$2,'BLG1222'!$D:$D,'ALL 2022'!$D:$D)</f>
        <v>0</v>
      </c>
      <c r="P144" s="12">
        <f>+SUMIFS('BLG1222'!$I:$I,'BLG1222'!$A:$A,'ALL 2022'!$2:$2,'BLG1222'!$D:$D,'ALL 2022'!$D:$D)</f>
        <v>-141566275.58000001</v>
      </c>
      <c r="Q144" s="12">
        <f>+SUMIFS('BLG1222'!$I:$I,'BLG1222'!$A:$A,'ALL 2022'!$2:$2,'BLG1222'!$D:$D,'ALL 2022'!$D:$D)</f>
        <v>0</v>
      </c>
      <c r="R144" s="12">
        <f>+SUMIFS('BLG1222'!$I:$I,'BLG1222'!$A:$A,'ALL 2022'!$2:$2,'BLG1222'!$D:$D,'ALL 2022'!$D:$D)</f>
        <v>0</v>
      </c>
      <c r="S144" s="12">
        <f>+SUMIFS('BLG1222'!$I:$I,'BLG1222'!$A:$A,'ALL 2022'!$2:$2,'BLG1222'!$D:$D,'ALL 2022'!$D:$D)</f>
        <v>-1581516082.3800001</v>
      </c>
      <c r="T144" s="12">
        <f>+SUMIFS('BLG1222'!$I:$I,'BLG1222'!$A:$A,'ALL 2022'!$2:$2,'BLG1222'!$D:$D,'ALL 2022'!$D:$D)</f>
        <v>-11309963280.23</v>
      </c>
      <c r="U144" s="12">
        <f>+SUMIFS('BLG1222'!$I:$I,'BLG1222'!$A:$A,'ALL 2022'!$2:$2,'BLG1222'!$D:$D,'ALL 2022'!$D:$D)</f>
        <v>-10402810</v>
      </c>
      <c r="V144" s="12">
        <f>+SUMIFS('BLG1222'!$I:$I,'BLG1222'!$A:$A,'ALL 2022'!$2:$2,'BLG1222'!$D:$D,'ALL 2022'!$D:$D)</f>
        <v>-1976467567.6300001</v>
      </c>
      <c r="W144" s="12">
        <f>+SUMIFS('BLG1222'!$I:$I,'BLG1222'!$A:$A,'ALL 2022'!$2:$2,'BLG1222'!$D:$D,'ALL 2022'!$D:$D)</f>
        <v>-348092315.89999998</v>
      </c>
      <c r="X144" s="12">
        <f>+SUMIFS('BLG1222'!$I:$I,'BLG1222'!$A:$A,'ALL 2022'!$2:$2,'BLG1222'!$D:$D,'ALL 2022'!$D:$D)</f>
        <v>5645215.9199999999</v>
      </c>
      <c r="Y144" s="12">
        <f>+SUMIFS('BLG1222'!$I:$I,'BLG1222'!$A:$A,'ALL 2022'!$2:$2,'BLG1222'!$D:$D,'ALL 2022'!$D:$D)</f>
        <v>0</v>
      </c>
      <c r="Z144" s="12">
        <f>+SUMIFS('BLG1222'!$I:$I,'BLG1222'!$A:$A,'ALL 2022'!$2:$2,'BLG1222'!$D:$D,'ALL 2022'!$D:$D)</f>
        <v>0</v>
      </c>
      <c r="AA144" s="12">
        <f>+SUMIFS('BLG1222'!$I:$I,'BLG1222'!$A:$A,'ALL 2022'!$2:$2,'BLG1222'!$D:$D,'ALL 2022'!$D:$D)</f>
        <v>-1830421.7050000001</v>
      </c>
      <c r="AB144" s="12">
        <f>+SUMIFS('BLG1222'!$I:$I,'BLG1222'!$A:$A,'ALL 2022'!$2:$2,'BLG1222'!$D:$D,'ALL 2022'!$D:$D)</f>
        <v>-565247265.21000004</v>
      </c>
      <c r="AC144" s="12">
        <f>+SUMIFS('BLG1222'!$I:$I,'BLG1222'!$A:$A,'ALL 2022'!$2:$2,'BLG1222'!$D:$D,'ALL 2022'!$D:$D)</f>
        <v>-1302103368.4200001</v>
      </c>
      <c r="AD144" s="12">
        <f>+SUMIFS('BLG1222'!$I:$I,'BLG1222'!$A:$A,'ALL 2022'!$2:$2,'BLG1222'!$D:$D,'ALL 2022'!$D:$D)</f>
        <v>0</v>
      </c>
      <c r="AE144" s="12">
        <f>+SUMIFS('BLG1222'!$I:$I,'BLG1222'!$A:$A,'ALL 2022'!$2:$2,'BLG1222'!$D:$D,'ALL 2022'!$D:$D)</f>
        <v>0</v>
      </c>
      <c r="AF144" s="12">
        <f>+SUMIFS('BLG1222'!$I:$I,'BLG1222'!$A:$A,'ALL 2022'!$2:$2,'BLG1222'!$D:$D,'ALL 2022'!$D:$D)</f>
        <v>0</v>
      </c>
      <c r="AG144" s="12">
        <f>+SUMIFS('BLG1222'!$I:$I,'BLG1222'!$A:$A,'ALL 2022'!$2:$2,'BLG1222'!$D:$D,'ALL 2022'!$D:$D)</f>
        <v>0</v>
      </c>
      <c r="AH144" s="12">
        <f>+SUMIFS('BLG1222'!$I:$I,'BLG1222'!$A:$A,'ALL 2022'!$2:$2,'BLG1222'!$D:$D,'ALL 2022'!$D:$D)</f>
        <v>0</v>
      </c>
      <c r="AI144" s="12">
        <f>+SUMIFS('BLG1222'!$I:$I,'BLG1222'!$A:$A,'ALL 2022'!$2:$2,'BLG1222'!$D:$D,'ALL 2022'!$D:$D)</f>
        <v>0</v>
      </c>
      <c r="AJ144" s="12">
        <f>+SUMIFS('BLG1222'!$I:$I,'BLG1222'!$A:$A,'ALL 2022'!$2:$2,'BLG1222'!$D:$D,'ALL 2022'!$D:$D)</f>
        <v>-10409012.25</v>
      </c>
      <c r="AK144" s="12">
        <f>+SUMIFS('BLG1222'!$I:$I,'BLG1222'!$A:$A,'ALL 2022'!$2:$2,'BLG1222'!$D:$D,'ALL 2022'!$D:$D)</f>
        <v>-558771880.19000006</v>
      </c>
      <c r="AL144" s="12">
        <f>+SUMIFS('BLG1222'!$I:$I,'BLG1222'!$A:$A,'ALL 2022'!$2:$2,'BLG1222'!$D:$D,'ALL 2022'!$D:$D)</f>
        <v>0</v>
      </c>
      <c r="AM144" s="12">
        <f>+SUMIFS('BLG1222'!$I:$I,'BLG1222'!$A:$A,'ALL 2022'!$2:$2,'BLG1222'!$D:$D,'ALL 2022'!$D:$D)</f>
        <v>-1453143067.53</v>
      </c>
      <c r="AN144" s="12">
        <f>+SUMIFS('BLG1222'!$I:$I,'BLG1222'!$A:$A,'ALL 2022'!$2:$2,'BLG1222'!$D:$D,'ALL 2022'!$D:$D)</f>
        <v>3208406244.1300001</v>
      </c>
      <c r="AO144" s="12">
        <f>+SUMIFS('BLG1222'!$I:$I,'BLG1222'!$A:$A,'ALL 2022'!$2:$2,'BLG1222'!$D:$D,'ALL 2022'!$D:$D)</f>
        <v>-9713432712.6800003</v>
      </c>
      <c r="AP144" s="12">
        <f>+SUMIFS('BLG1222'!$I:$I,'BLG1222'!$A:$A,'ALL 2022'!$2:$2,'BLG1222'!$D:$D,'ALL 2022'!$D:$D)</f>
        <v>71356997.120000005</v>
      </c>
      <c r="AQ144" s="164">
        <f t="shared" si="14"/>
        <v>-120380521938.1506</v>
      </c>
      <c r="AR144" s="165">
        <f t="shared" si="15"/>
        <v>-25458231.791595858</v>
      </c>
    </row>
    <row r="145" spans="1:44" hidden="1" x14ac:dyDescent="0.25">
      <c r="A145" s="11" t="str">
        <f t="shared" si="11"/>
        <v>4</v>
      </c>
      <c r="B145" s="11" t="str">
        <f t="shared" si="12"/>
        <v>40</v>
      </c>
      <c r="C145" s="11" t="str">
        <f t="shared" si="13"/>
        <v>402</v>
      </c>
      <c r="D145" s="23">
        <v>40231000</v>
      </c>
      <c r="E145" s="198" t="str">
        <f t="shared" si="16"/>
        <v>BIL39</v>
      </c>
      <c r="F145" s="24" t="s">
        <v>2390</v>
      </c>
      <c r="G145" s="12">
        <f>+SUMIFS('BLG1222'!$I:$I,'BLG1222'!$A:$A,'ALL 2022'!$2:$2,'BLG1222'!$D:$D,'ALL 2022'!$D:$D)</f>
        <v>0</v>
      </c>
      <c r="H145" s="12">
        <f>+SUMIFS('BLG1222'!$I:$I,'BLG1222'!$A:$A,'ALL 2022'!$2:$2,'BLG1222'!$D:$D,'ALL 2022'!$D:$D)</f>
        <v>0</v>
      </c>
      <c r="I145" s="12">
        <f>+SUMIFS('BLG1222'!$I:$I,'BLG1222'!$A:$A,'ALL 2022'!$2:$2,'BLG1222'!$D:$D,'ALL 2022'!$D:$D)</f>
        <v>0</v>
      </c>
      <c r="J145" s="12">
        <f>+SUMIFS('BLG1222'!$I:$I,'BLG1222'!$A:$A,'ALL 2022'!$2:$2,'BLG1222'!$D:$D,'ALL 2022'!$D:$D)</f>
        <v>0</v>
      </c>
      <c r="K145" s="12">
        <f>+SUMIFS('BLG1222'!$I:$I,'BLG1222'!$A:$A,'ALL 2022'!$2:$2,'BLG1222'!$D:$D,'ALL 2022'!$D:$D)</f>
        <v>0</v>
      </c>
      <c r="L145" s="12">
        <f>+SUMIFS('BLG1222'!$I:$I,'BLG1222'!$A:$A,'ALL 2022'!$2:$2,'BLG1222'!$D:$D,'ALL 2022'!$D:$D)</f>
        <v>0</v>
      </c>
      <c r="M145" s="12">
        <f>+SUMIFS('BLG1222'!$I:$I,'BLG1222'!$A:$A,'ALL 2022'!$2:$2,'BLG1222'!$D:$D,'ALL 2022'!$D:$D)</f>
        <v>0</v>
      </c>
      <c r="N145" s="12">
        <f>+SUMIFS('BLG1222'!$I:$I,'BLG1222'!$A:$A,'ALL 2022'!$2:$2,'BLG1222'!$D:$D,'ALL 2022'!$D:$D)</f>
        <v>0</v>
      </c>
      <c r="O145" s="12">
        <f>+SUMIFS('BLG1222'!$I:$I,'BLG1222'!$A:$A,'ALL 2022'!$2:$2,'BLG1222'!$D:$D,'ALL 2022'!$D:$D)</f>
        <v>0</v>
      </c>
      <c r="P145" s="12">
        <f>+SUMIFS('BLG1222'!$I:$I,'BLG1222'!$A:$A,'ALL 2022'!$2:$2,'BLG1222'!$D:$D,'ALL 2022'!$D:$D)</f>
        <v>0</v>
      </c>
      <c r="Q145" s="12">
        <f>+SUMIFS('BLG1222'!$I:$I,'BLG1222'!$A:$A,'ALL 2022'!$2:$2,'BLG1222'!$D:$D,'ALL 2022'!$D:$D)</f>
        <v>0</v>
      </c>
      <c r="R145" s="12">
        <f>+SUMIFS('BLG1222'!$I:$I,'BLG1222'!$A:$A,'ALL 2022'!$2:$2,'BLG1222'!$D:$D,'ALL 2022'!$D:$D)</f>
        <v>0</v>
      </c>
      <c r="S145" s="12">
        <f>+SUMIFS('BLG1222'!$I:$I,'BLG1222'!$A:$A,'ALL 2022'!$2:$2,'BLG1222'!$D:$D,'ALL 2022'!$D:$D)</f>
        <v>0</v>
      </c>
      <c r="T145" s="12">
        <f>+SUMIFS('BLG1222'!$I:$I,'BLG1222'!$A:$A,'ALL 2022'!$2:$2,'BLG1222'!$D:$D,'ALL 2022'!$D:$D)</f>
        <v>0</v>
      </c>
      <c r="U145" s="12">
        <f>+SUMIFS('BLG1222'!$I:$I,'BLG1222'!$A:$A,'ALL 2022'!$2:$2,'BLG1222'!$D:$D,'ALL 2022'!$D:$D)</f>
        <v>0</v>
      </c>
      <c r="V145" s="12">
        <f>+SUMIFS('BLG1222'!$I:$I,'BLG1222'!$A:$A,'ALL 2022'!$2:$2,'BLG1222'!$D:$D,'ALL 2022'!$D:$D)</f>
        <v>0</v>
      </c>
      <c r="W145" s="12">
        <f>+SUMIFS('BLG1222'!$I:$I,'BLG1222'!$A:$A,'ALL 2022'!$2:$2,'BLG1222'!$D:$D,'ALL 2022'!$D:$D)</f>
        <v>-35633871.030000001</v>
      </c>
      <c r="X145" s="12">
        <f>+SUMIFS('BLG1222'!$I:$I,'BLG1222'!$A:$A,'ALL 2022'!$2:$2,'BLG1222'!$D:$D,'ALL 2022'!$D:$D)</f>
        <v>-4585470</v>
      </c>
      <c r="Y145" s="12">
        <f>+SUMIFS('BLG1222'!$I:$I,'BLG1222'!$A:$A,'ALL 2022'!$2:$2,'BLG1222'!$D:$D,'ALL 2022'!$D:$D)</f>
        <v>0</v>
      </c>
      <c r="Z145" s="12">
        <f>+SUMIFS('BLG1222'!$I:$I,'BLG1222'!$A:$A,'ALL 2022'!$2:$2,'BLG1222'!$D:$D,'ALL 2022'!$D:$D)</f>
        <v>0</v>
      </c>
      <c r="AA145" s="12">
        <f>+SUMIFS('BLG1222'!$I:$I,'BLG1222'!$A:$A,'ALL 2022'!$2:$2,'BLG1222'!$D:$D,'ALL 2022'!$D:$D)</f>
        <v>0</v>
      </c>
      <c r="AB145" s="12">
        <f>+SUMIFS('BLG1222'!$I:$I,'BLG1222'!$A:$A,'ALL 2022'!$2:$2,'BLG1222'!$D:$D,'ALL 2022'!$D:$D)</f>
        <v>0</v>
      </c>
      <c r="AC145" s="12">
        <f>+SUMIFS('BLG1222'!$I:$I,'BLG1222'!$A:$A,'ALL 2022'!$2:$2,'BLG1222'!$D:$D,'ALL 2022'!$D:$D)</f>
        <v>0</v>
      </c>
      <c r="AD145" s="12">
        <f>+SUMIFS('BLG1222'!$I:$I,'BLG1222'!$A:$A,'ALL 2022'!$2:$2,'BLG1222'!$D:$D,'ALL 2022'!$D:$D)</f>
        <v>0</v>
      </c>
      <c r="AE145" s="12">
        <f>+SUMIFS('BLG1222'!$I:$I,'BLG1222'!$A:$A,'ALL 2022'!$2:$2,'BLG1222'!$D:$D,'ALL 2022'!$D:$D)</f>
        <v>0</v>
      </c>
      <c r="AF145" s="12">
        <f>+SUMIFS('BLG1222'!$I:$I,'BLG1222'!$A:$A,'ALL 2022'!$2:$2,'BLG1222'!$D:$D,'ALL 2022'!$D:$D)</f>
        <v>0</v>
      </c>
      <c r="AG145" s="12">
        <f>+SUMIFS('BLG1222'!$I:$I,'BLG1222'!$A:$A,'ALL 2022'!$2:$2,'BLG1222'!$D:$D,'ALL 2022'!$D:$D)</f>
        <v>0</v>
      </c>
      <c r="AH145" s="12">
        <f>+SUMIFS('BLG1222'!$I:$I,'BLG1222'!$A:$A,'ALL 2022'!$2:$2,'BLG1222'!$D:$D,'ALL 2022'!$D:$D)</f>
        <v>0</v>
      </c>
      <c r="AI145" s="12">
        <f>+SUMIFS('BLG1222'!$I:$I,'BLG1222'!$A:$A,'ALL 2022'!$2:$2,'BLG1222'!$D:$D,'ALL 2022'!$D:$D)</f>
        <v>0</v>
      </c>
      <c r="AJ145" s="12">
        <f>+SUMIFS('BLG1222'!$I:$I,'BLG1222'!$A:$A,'ALL 2022'!$2:$2,'BLG1222'!$D:$D,'ALL 2022'!$D:$D)</f>
        <v>0</v>
      </c>
      <c r="AK145" s="12">
        <f>+SUMIFS('BLG1222'!$I:$I,'BLG1222'!$A:$A,'ALL 2022'!$2:$2,'BLG1222'!$D:$D,'ALL 2022'!$D:$D)</f>
        <v>0</v>
      </c>
      <c r="AL145" s="12">
        <f>+SUMIFS('BLG1222'!$I:$I,'BLG1222'!$A:$A,'ALL 2022'!$2:$2,'BLG1222'!$D:$D,'ALL 2022'!$D:$D)</f>
        <v>0</v>
      </c>
      <c r="AM145" s="12">
        <f>+SUMIFS('BLG1222'!$I:$I,'BLG1222'!$A:$A,'ALL 2022'!$2:$2,'BLG1222'!$D:$D,'ALL 2022'!$D:$D)</f>
        <v>0</v>
      </c>
      <c r="AN145" s="12">
        <f>+SUMIFS('BLG1222'!$I:$I,'BLG1222'!$A:$A,'ALL 2022'!$2:$2,'BLG1222'!$D:$D,'ALL 2022'!$D:$D)</f>
        <v>0</v>
      </c>
      <c r="AO145" s="12">
        <f>+SUMIFS('BLG1222'!$I:$I,'BLG1222'!$A:$A,'ALL 2022'!$2:$2,'BLG1222'!$D:$D,'ALL 2022'!$D:$D)</f>
        <v>0</v>
      </c>
      <c r="AP145" s="12">
        <f>+SUMIFS('BLG1222'!$I:$I,'BLG1222'!$A:$A,'ALL 2022'!$2:$2,'BLG1222'!$D:$D,'ALL 2022'!$D:$D)</f>
        <v>0</v>
      </c>
      <c r="AQ145" s="164">
        <f t="shared" si="14"/>
        <v>-40219341.030000001</v>
      </c>
      <c r="AR145" s="165">
        <f t="shared" si="15"/>
        <v>-8505.639367247888</v>
      </c>
    </row>
    <row r="146" spans="1:44" hidden="1" x14ac:dyDescent="0.25">
      <c r="A146" s="11" t="str">
        <f t="shared" si="11"/>
        <v>4</v>
      </c>
      <c r="B146" s="11" t="str">
        <f t="shared" si="12"/>
        <v>40</v>
      </c>
      <c r="C146" s="11" t="str">
        <f t="shared" si="13"/>
        <v>402</v>
      </c>
      <c r="D146" s="23">
        <v>40241000</v>
      </c>
      <c r="E146" s="198" t="str">
        <f t="shared" si="16"/>
        <v>BIL39</v>
      </c>
      <c r="F146" s="24" t="s">
        <v>2348</v>
      </c>
      <c r="G146" s="12">
        <f>+SUMIFS('BLG1222'!$I:$I,'BLG1222'!$A:$A,'ALL 2022'!$2:$2,'BLG1222'!$D:$D,'ALL 2022'!$D:$D)</f>
        <v>0</v>
      </c>
      <c r="H146" s="12">
        <f>+SUMIFS('BLG1222'!$I:$I,'BLG1222'!$A:$A,'ALL 2022'!$2:$2,'BLG1222'!$D:$D,'ALL 2022'!$D:$D)</f>
        <v>0</v>
      </c>
      <c r="I146" s="12">
        <f>+SUMIFS('BLG1222'!$I:$I,'BLG1222'!$A:$A,'ALL 2022'!$2:$2,'BLG1222'!$D:$D,'ALL 2022'!$D:$D)</f>
        <v>0</v>
      </c>
      <c r="J146" s="12">
        <f>+SUMIFS('BLG1222'!$I:$I,'BLG1222'!$A:$A,'ALL 2022'!$2:$2,'BLG1222'!$D:$D,'ALL 2022'!$D:$D)</f>
        <v>0</v>
      </c>
      <c r="K146" s="12">
        <f>+SUMIFS('BLG1222'!$I:$I,'BLG1222'!$A:$A,'ALL 2022'!$2:$2,'BLG1222'!$D:$D,'ALL 2022'!$D:$D)</f>
        <v>0</v>
      </c>
      <c r="L146" s="12">
        <f>+SUMIFS('BLG1222'!$I:$I,'BLG1222'!$A:$A,'ALL 2022'!$2:$2,'BLG1222'!$D:$D,'ALL 2022'!$D:$D)</f>
        <v>0</v>
      </c>
      <c r="M146" s="12">
        <f>+SUMIFS('BLG1222'!$I:$I,'BLG1222'!$A:$A,'ALL 2022'!$2:$2,'BLG1222'!$D:$D,'ALL 2022'!$D:$D)</f>
        <v>0</v>
      </c>
      <c r="N146" s="12">
        <f>+SUMIFS('BLG1222'!$I:$I,'BLG1222'!$A:$A,'ALL 2022'!$2:$2,'BLG1222'!$D:$D,'ALL 2022'!$D:$D)</f>
        <v>0</v>
      </c>
      <c r="O146" s="12">
        <f>+SUMIFS('BLG1222'!$I:$I,'BLG1222'!$A:$A,'ALL 2022'!$2:$2,'BLG1222'!$D:$D,'ALL 2022'!$D:$D)</f>
        <v>0</v>
      </c>
      <c r="P146" s="12">
        <f>+SUMIFS('BLG1222'!$I:$I,'BLG1222'!$A:$A,'ALL 2022'!$2:$2,'BLG1222'!$D:$D,'ALL 2022'!$D:$D)</f>
        <v>0</v>
      </c>
      <c r="Q146" s="12">
        <f>+SUMIFS('BLG1222'!$I:$I,'BLG1222'!$A:$A,'ALL 2022'!$2:$2,'BLG1222'!$D:$D,'ALL 2022'!$D:$D)</f>
        <v>0</v>
      </c>
      <c r="R146" s="12">
        <f>+SUMIFS('BLG1222'!$I:$I,'BLG1222'!$A:$A,'ALL 2022'!$2:$2,'BLG1222'!$D:$D,'ALL 2022'!$D:$D)</f>
        <v>0</v>
      </c>
      <c r="S146" s="12">
        <f>+SUMIFS('BLG1222'!$I:$I,'BLG1222'!$A:$A,'ALL 2022'!$2:$2,'BLG1222'!$D:$D,'ALL 2022'!$D:$D)</f>
        <v>0</v>
      </c>
      <c r="T146" s="12">
        <f>+SUMIFS('BLG1222'!$I:$I,'BLG1222'!$A:$A,'ALL 2022'!$2:$2,'BLG1222'!$D:$D,'ALL 2022'!$D:$D)</f>
        <v>0</v>
      </c>
      <c r="U146" s="12">
        <f>+SUMIFS('BLG1222'!$I:$I,'BLG1222'!$A:$A,'ALL 2022'!$2:$2,'BLG1222'!$D:$D,'ALL 2022'!$D:$D)</f>
        <v>0</v>
      </c>
      <c r="V146" s="12">
        <f>+SUMIFS('BLG1222'!$I:$I,'BLG1222'!$A:$A,'ALL 2022'!$2:$2,'BLG1222'!$D:$D,'ALL 2022'!$D:$D)</f>
        <v>0</v>
      </c>
      <c r="W146" s="12">
        <f>+SUMIFS('BLG1222'!$I:$I,'BLG1222'!$A:$A,'ALL 2022'!$2:$2,'BLG1222'!$D:$D,'ALL 2022'!$D:$D)</f>
        <v>-40747226</v>
      </c>
      <c r="X146" s="12">
        <f>+SUMIFS('BLG1222'!$I:$I,'BLG1222'!$A:$A,'ALL 2022'!$2:$2,'BLG1222'!$D:$D,'ALL 2022'!$D:$D)</f>
        <v>-22570800</v>
      </c>
      <c r="Y146" s="12">
        <f>+SUMIFS('BLG1222'!$I:$I,'BLG1222'!$A:$A,'ALL 2022'!$2:$2,'BLG1222'!$D:$D,'ALL 2022'!$D:$D)</f>
        <v>0</v>
      </c>
      <c r="Z146" s="12">
        <f>+SUMIFS('BLG1222'!$I:$I,'BLG1222'!$A:$A,'ALL 2022'!$2:$2,'BLG1222'!$D:$D,'ALL 2022'!$D:$D)</f>
        <v>0</v>
      </c>
      <c r="AA146" s="12">
        <f>+SUMIFS('BLG1222'!$I:$I,'BLG1222'!$A:$A,'ALL 2022'!$2:$2,'BLG1222'!$D:$D,'ALL 2022'!$D:$D)</f>
        <v>0</v>
      </c>
      <c r="AB146" s="12">
        <f>+SUMIFS('BLG1222'!$I:$I,'BLG1222'!$A:$A,'ALL 2022'!$2:$2,'BLG1222'!$D:$D,'ALL 2022'!$D:$D)</f>
        <v>0</v>
      </c>
      <c r="AC146" s="12">
        <f>+SUMIFS('BLG1222'!$I:$I,'BLG1222'!$A:$A,'ALL 2022'!$2:$2,'BLG1222'!$D:$D,'ALL 2022'!$D:$D)</f>
        <v>0</v>
      </c>
      <c r="AD146" s="12">
        <f>+SUMIFS('BLG1222'!$I:$I,'BLG1222'!$A:$A,'ALL 2022'!$2:$2,'BLG1222'!$D:$D,'ALL 2022'!$D:$D)</f>
        <v>0</v>
      </c>
      <c r="AE146" s="12">
        <f>+SUMIFS('BLG1222'!$I:$I,'BLG1222'!$A:$A,'ALL 2022'!$2:$2,'BLG1222'!$D:$D,'ALL 2022'!$D:$D)</f>
        <v>0</v>
      </c>
      <c r="AF146" s="12">
        <f>+SUMIFS('BLG1222'!$I:$I,'BLG1222'!$A:$A,'ALL 2022'!$2:$2,'BLG1222'!$D:$D,'ALL 2022'!$D:$D)</f>
        <v>0</v>
      </c>
      <c r="AG146" s="12">
        <f>+SUMIFS('BLG1222'!$I:$I,'BLG1222'!$A:$A,'ALL 2022'!$2:$2,'BLG1222'!$D:$D,'ALL 2022'!$D:$D)</f>
        <v>0</v>
      </c>
      <c r="AH146" s="12">
        <f>+SUMIFS('BLG1222'!$I:$I,'BLG1222'!$A:$A,'ALL 2022'!$2:$2,'BLG1222'!$D:$D,'ALL 2022'!$D:$D)</f>
        <v>0</v>
      </c>
      <c r="AI146" s="12">
        <f>+SUMIFS('BLG1222'!$I:$I,'BLG1222'!$A:$A,'ALL 2022'!$2:$2,'BLG1222'!$D:$D,'ALL 2022'!$D:$D)</f>
        <v>0</v>
      </c>
      <c r="AJ146" s="12">
        <f>+SUMIFS('BLG1222'!$I:$I,'BLG1222'!$A:$A,'ALL 2022'!$2:$2,'BLG1222'!$D:$D,'ALL 2022'!$D:$D)</f>
        <v>0</v>
      </c>
      <c r="AK146" s="12">
        <f>+SUMIFS('BLG1222'!$I:$I,'BLG1222'!$A:$A,'ALL 2022'!$2:$2,'BLG1222'!$D:$D,'ALL 2022'!$D:$D)</f>
        <v>0</v>
      </c>
      <c r="AL146" s="12">
        <f>+SUMIFS('BLG1222'!$I:$I,'BLG1222'!$A:$A,'ALL 2022'!$2:$2,'BLG1222'!$D:$D,'ALL 2022'!$D:$D)</f>
        <v>0</v>
      </c>
      <c r="AM146" s="12">
        <f>+SUMIFS('BLG1222'!$I:$I,'BLG1222'!$A:$A,'ALL 2022'!$2:$2,'BLG1222'!$D:$D,'ALL 2022'!$D:$D)</f>
        <v>0</v>
      </c>
      <c r="AN146" s="12">
        <f>+SUMIFS('BLG1222'!$I:$I,'BLG1222'!$A:$A,'ALL 2022'!$2:$2,'BLG1222'!$D:$D,'ALL 2022'!$D:$D)</f>
        <v>0</v>
      </c>
      <c r="AO146" s="12">
        <f>+SUMIFS('BLG1222'!$I:$I,'BLG1222'!$A:$A,'ALL 2022'!$2:$2,'BLG1222'!$D:$D,'ALL 2022'!$D:$D)</f>
        <v>0</v>
      </c>
      <c r="AP146" s="12">
        <f>+SUMIFS('BLG1222'!$I:$I,'BLG1222'!$A:$A,'ALL 2022'!$2:$2,'BLG1222'!$D:$D,'ALL 2022'!$D:$D)</f>
        <v>0</v>
      </c>
      <c r="AQ146" s="164">
        <f t="shared" si="14"/>
        <v>-63318026</v>
      </c>
      <c r="AR146" s="165">
        <f t="shared" si="15"/>
        <v>-13390.579776041281</v>
      </c>
    </row>
    <row r="147" spans="1:44" hidden="1" x14ac:dyDescent="0.25">
      <c r="A147" s="11" t="str">
        <f t="shared" si="11"/>
        <v>4</v>
      </c>
      <c r="B147" s="11" t="str">
        <f t="shared" si="12"/>
        <v>40</v>
      </c>
      <c r="C147" s="11" t="str">
        <f t="shared" si="13"/>
        <v>403</v>
      </c>
      <c r="D147" s="23">
        <v>40300000</v>
      </c>
      <c r="E147" s="198" t="str">
        <f t="shared" si="16"/>
        <v>BIL19</v>
      </c>
      <c r="F147" s="24" t="s">
        <v>2086</v>
      </c>
      <c r="G147" s="12">
        <f>+SUMIFS('BLG1222'!$I:$I,'BLG1222'!$A:$A,'ALL 2022'!$2:$2,'BLG1222'!$D:$D,'ALL 2022'!$D:$D)</f>
        <v>0</v>
      </c>
      <c r="H147" s="12">
        <f>+SUMIFS('BLG1222'!$I:$I,'BLG1222'!$A:$A,'ALL 2022'!$2:$2,'BLG1222'!$D:$D,'ALL 2022'!$D:$D)</f>
        <v>0</v>
      </c>
      <c r="I147" s="12">
        <f>+SUMIFS('BLG1222'!$I:$I,'BLG1222'!$A:$A,'ALL 2022'!$2:$2,'BLG1222'!$D:$D,'ALL 2022'!$D:$D)</f>
        <v>0</v>
      </c>
      <c r="J147" s="12">
        <f>+SUMIFS('BLG1222'!$I:$I,'BLG1222'!$A:$A,'ALL 2022'!$2:$2,'BLG1222'!$D:$D,'ALL 2022'!$D:$D)</f>
        <v>0</v>
      </c>
      <c r="K147" s="12">
        <f>+SUMIFS('BLG1222'!$I:$I,'BLG1222'!$A:$A,'ALL 2022'!$2:$2,'BLG1222'!$D:$D,'ALL 2022'!$D:$D)</f>
        <v>0</v>
      </c>
      <c r="L147" s="12">
        <f>+SUMIFS('BLG1222'!$I:$I,'BLG1222'!$A:$A,'ALL 2022'!$2:$2,'BLG1222'!$D:$D,'ALL 2022'!$D:$D)</f>
        <v>0</v>
      </c>
      <c r="M147" s="12">
        <f>+SUMIFS('BLG1222'!$I:$I,'BLG1222'!$A:$A,'ALL 2022'!$2:$2,'BLG1222'!$D:$D,'ALL 2022'!$D:$D)</f>
        <v>0</v>
      </c>
      <c r="N147" s="12">
        <f>+SUMIFS('BLG1222'!$I:$I,'BLG1222'!$A:$A,'ALL 2022'!$2:$2,'BLG1222'!$D:$D,'ALL 2022'!$D:$D)</f>
        <v>0</v>
      </c>
      <c r="O147" s="12">
        <f>+SUMIFS('BLG1222'!$I:$I,'BLG1222'!$A:$A,'ALL 2022'!$2:$2,'BLG1222'!$D:$D,'ALL 2022'!$D:$D)</f>
        <v>0</v>
      </c>
      <c r="P147" s="12">
        <f>+SUMIFS('BLG1222'!$I:$I,'BLG1222'!$A:$A,'ALL 2022'!$2:$2,'BLG1222'!$D:$D,'ALL 2022'!$D:$D)</f>
        <v>0</v>
      </c>
      <c r="Q147" s="12">
        <f>+SUMIFS('BLG1222'!$I:$I,'BLG1222'!$A:$A,'ALL 2022'!$2:$2,'BLG1222'!$D:$D,'ALL 2022'!$D:$D)</f>
        <v>0</v>
      </c>
      <c r="R147" s="12">
        <f>+SUMIFS('BLG1222'!$I:$I,'BLG1222'!$A:$A,'ALL 2022'!$2:$2,'BLG1222'!$D:$D,'ALL 2022'!$D:$D)</f>
        <v>0</v>
      </c>
      <c r="S147" s="12">
        <f>+SUMIFS('BLG1222'!$I:$I,'BLG1222'!$A:$A,'ALL 2022'!$2:$2,'BLG1222'!$D:$D,'ALL 2022'!$D:$D)</f>
        <v>0</v>
      </c>
      <c r="T147" s="12">
        <f>+SUMIFS('BLG1222'!$I:$I,'BLG1222'!$A:$A,'ALL 2022'!$2:$2,'BLG1222'!$D:$D,'ALL 2022'!$D:$D)</f>
        <v>6238998.0800000001</v>
      </c>
      <c r="U147" s="12">
        <f>+SUMIFS('BLG1222'!$I:$I,'BLG1222'!$A:$A,'ALL 2022'!$2:$2,'BLG1222'!$D:$D,'ALL 2022'!$D:$D)</f>
        <v>0</v>
      </c>
      <c r="V147" s="12">
        <f>+SUMIFS('BLG1222'!$I:$I,'BLG1222'!$A:$A,'ALL 2022'!$2:$2,'BLG1222'!$D:$D,'ALL 2022'!$D:$D)</f>
        <v>0</v>
      </c>
      <c r="W147" s="12">
        <f>+SUMIFS('BLG1222'!$I:$I,'BLG1222'!$A:$A,'ALL 2022'!$2:$2,'BLG1222'!$D:$D,'ALL 2022'!$D:$D)</f>
        <v>0</v>
      </c>
      <c r="X147" s="12">
        <f>+SUMIFS('BLG1222'!$I:$I,'BLG1222'!$A:$A,'ALL 2022'!$2:$2,'BLG1222'!$D:$D,'ALL 2022'!$D:$D)</f>
        <v>0</v>
      </c>
      <c r="Y147" s="12">
        <f>+SUMIFS('BLG1222'!$I:$I,'BLG1222'!$A:$A,'ALL 2022'!$2:$2,'BLG1222'!$D:$D,'ALL 2022'!$D:$D)</f>
        <v>0</v>
      </c>
      <c r="Z147" s="12">
        <f>+SUMIFS('BLG1222'!$I:$I,'BLG1222'!$A:$A,'ALL 2022'!$2:$2,'BLG1222'!$D:$D,'ALL 2022'!$D:$D)</f>
        <v>0</v>
      </c>
      <c r="AA147" s="12">
        <f>+SUMIFS('BLG1222'!$I:$I,'BLG1222'!$A:$A,'ALL 2022'!$2:$2,'BLG1222'!$D:$D,'ALL 2022'!$D:$D)</f>
        <v>0</v>
      </c>
      <c r="AB147" s="12">
        <f>+SUMIFS('BLG1222'!$I:$I,'BLG1222'!$A:$A,'ALL 2022'!$2:$2,'BLG1222'!$D:$D,'ALL 2022'!$D:$D)</f>
        <v>0</v>
      </c>
      <c r="AC147" s="12">
        <f>+SUMIFS('BLG1222'!$I:$I,'BLG1222'!$A:$A,'ALL 2022'!$2:$2,'BLG1222'!$D:$D,'ALL 2022'!$D:$D)</f>
        <v>0</v>
      </c>
      <c r="AD147" s="12">
        <f>+SUMIFS('BLG1222'!$I:$I,'BLG1222'!$A:$A,'ALL 2022'!$2:$2,'BLG1222'!$D:$D,'ALL 2022'!$D:$D)</f>
        <v>0</v>
      </c>
      <c r="AE147" s="12">
        <f>+SUMIFS('BLG1222'!$I:$I,'BLG1222'!$A:$A,'ALL 2022'!$2:$2,'BLG1222'!$D:$D,'ALL 2022'!$D:$D)</f>
        <v>0</v>
      </c>
      <c r="AF147" s="12">
        <f>+SUMIFS('BLG1222'!$I:$I,'BLG1222'!$A:$A,'ALL 2022'!$2:$2,'BLG1222'!$D:$D,'ALL 2022'!$D:$D)</f>
        <v>0</v>
      </c>
      <c r="AG147" s="12">
        <f>+SUMIFS('BLG1222'!$I:$I,'BLG1222'!$A:$A,'ALL 2022'!$2:$2,'BLG1222'!$D:$D,'ALL 2022'!$D:$D)</f>
        <v>0</v>
      </c>
      <c r="AH147" s="12">
        <f>+SUMIFS('BLG1222'!$I:$I,'BLG1222'!$A:$A,'ALL 2022'!$2:$2,'BLG1222'!$D:$D,'ALL 2022'!$D:$D)</f>
        <v>0</v>
      </c>
      <c r="AI147" s="12">
        <f>+SUMIFS('BLG1222'!$I:$I,'BLG1222'!$A:$A,'ALL 2022'!$2:$2,'BLG1222'!$D:$D,'ALL 2022'!$D:$D)</f>
        <v>0</v>
      </c>
      <c r="AJ147" s="12">
        <f>+SUMIFS('BLG1222'!$I:$I,'BLG1222'!$A:$A,'ALL 2022'!$2:$2,'BLG1222'!$D:$D,'ALL 2022'!$D:$D)</f>
        <v>0</v>
      </c>
      <c r="AK147" s="12">
        <f>+SUMIFS('BLG1222'!$I:$I,'BLG1222'!$A:$A,'ALL 2022'!$2:$2,'BLG1222'!$D:$D,'ALL 2022'!$D:$D)</f>
        <v>0</v>
      </c>
      <c r="AL147" s="12">
        <f>+SUMIFS('BLG1222'!$I:$I,'BLG1222'!$A:$A,'ALL 2022'!$2:$2,'BLG1222'!$D:$D,'ALL 2022'!$D:$D)</f>
        <v>0</v>
      </c>
      <c r="AM147" s="12">
        <f>+SUMIFS('BLG1222'!$I:$I,'BLG1222'!$A:$A,'ALL 2022'!$2:$2,'BLG1222'!$D:$D,'ALL 2022'!$D:$D)</f>
        <v>0</v>
      </c>
      <c r="AN147" s="12">
        <f>+SUMIFS('BLG1222'!$I:$I,'BLG1222'!$A:$A,'ALL 2022'!$2:$2,'BLG1222'!$D:$D,'ALL 2022'!$D:$D)</f>
        <v>0</v>
      </c>
      <c r="AO147" s="12">
        <f>+SUMIFS('BLG1222'!$I:$I,'BLG1222'!$A:$A,'ALL 2022'!$2:$2,'BLG1222'!$D:$D,'ALL 2022'!$D:$D)</f>
        <v>0</v>
      </c>
      <c r="AP147" s="12">
        <f>+SUMIFS('BLG1222'!$I:$I,'BLG1222'!$A:$A,'ALL 2022'!$2:$2,'BLG1222'!$D:$D,'ALL 2022'!$D:$D)</f>
        <v>0</v>
      </c>
      <c r="AQ147" s="164">
        <f t="shared" si="14"/>
        <v>6238998.0800000001</v>
      </c>
      <c r="AR147" s="165">
        <f t="shared" si="15"/>
        <v>1319.4315551278933</v>
      </c>
    </row>
    <row r="148" spans="1:44" hidden="1" x14ac:dyDescent="0.25">
      <c r="A148" s="11" t="str">
        <f t="shared" si="11"/>
        <v>4</v>
      </c>
      <c r="B148" s="11" t="str">
        <f t="shared" si="12"/>
        <v>40</v>
      </c>
      <c r="C148" s="11" t="str">
        <f t="shared" si="13"/>
        <v>403</v>
      </c>
      <c r="D148" s="23">
        <v>40310000</v>
      </c>
      <c r="E148" s="198" t="str">
        <f t="shared" si="16"/>
        <v>BIL39</v>
      </c>
      <c r="F148" s="24" t="s">
        <v>280</v>
      </c>
      <c r="G148" s="12">
        <f>+SUMIFS('BLG1222'!$I:$I,'BLG1222'!$A:$A,'ALL 2022'!$2:$2,'BLG1222'!$D:$D,'ALL 2022'!$D:$D)</f>
        <v>-15416282.189999999</v>
      </c>
      <c r="H148" s="12">
        <f>+SUMIFS('BLG1222'!$I:$I,'BLG1222'!$A:$A,'ALL 2022'!$2:$2,'BLG1222'!$D:$D,'ALL 2022'!$D:$D)</f>
        <v>0</v>
      </c>
      <c r="I148" s="12">
        <f>+SUMIFS('BLG1222'!$I:$I,'BLG1222'!$A:$A,'ALL 2022'!$2:$2,'BLG1222'!$D:$D,'ALL 2022'!$D:$D)</f>
        <v>-62797899.060000002</v>
      </c>
      <c r="J148" s="12">
        <f>+SUMIFS('BLG1222'!$I:$I,'BLG1222'!$A:$A,'ALL 2022'!$2:$2,'BLG1222'!$D:$D,'ALL 2022'!$D:$D)</f>
        <v>-516114300</v>
      </c>
      <c r="K148" s="12">
        <f>+SUMIFS('BLG1222'!$I:$I,'BLG1222'!$A:$A,'ALL 2022'!$2:$2,'BLG1222'!$D:$D,'ALL 2022'!$D:$D)</f>
        <v>-116495325</v>
      </c>
      <c r="L148" s="12">
        <f>+SUMIFS('BLG1222'!$I:$I,'BLG1222'!$A:$A,'ALL 2022'!$2:$2,'BLG1222'!$D:$D,'ALL 2022'!$D:$D)</f>
        <v>0</v>
      </c>
      <c r="M148" s="12">
        <f>+SUMIFS('BLG1222'!$I:$I,'BLG1222'!$A:$A,'ALL 2022'!$2:$2,'BLG1222'!$D:$D,'ALL 2022'!$D:$D)</f>
        <v>0</v>
      </c>
      <c r="N148" s="12">
        <f>+SUMIFS('BLG1222'!$I:$I,'BLG1222'!$A:$A,'ALL 2022'!$2:$2,'BLG1222'!$D:$D,'ALL 2022'!$D:$D)</f>
        <v>0</v>
      </c>
      <c r="O148" s="12">
        <f>+SUMIFS('BLG1222'!$I:$I,'BLG1222'!$A:$A,'ALL 2022'!$2:$2,'BLG1222'!$D:$D,'ALL 2022'!$D:$D)</f>
        <v>-7407873.2599999998</v>
      </c>
      <c r="P148" s="12">
        <f>+SUMIFS('BLG1222'!$I:$I,'BLG1222'!$A:$A,'ALL 2022'!$2:$2,'BLG1222'!$D:$D,'ALL 2022'!$D:$D)</f>
        <v>0</v>
      </c>
      <c r="Q148" s="12">
        <f>+SUMIFS('BLG1222'!$I:$I,'BLG1222'!$A:$A,'ALL 2022'!$2:$2,'BLG1222'!$D:$D,'ALL 2022'!$D:$D)</f>
        <v>0</v>
      </c>
      <c r="R148" s="12">
        <f>+SUMIFS('BLG1222'!$I:$I,'BLG1222'!$A:$A,'ALL 2022'!$2:$2,'BLG1222'!$D:$D,'ALL 2022'!$D:$D)</f>
        <v>0</v>
      </c>
      <c r="S148" s="12">
        <f>+SUMIFS('BLG1222'!$I:$I,'BLG1222'!$A:$A,'ALL 2022'!$2:$2,'BLG1222'!$D:$D,'ALL 2022'!$D:$D)</f>
        <v>0</v>
      </c>
      <c r="T148" s="12">
        <f>+SUMIFS('BLG1222'!$I:$I,'BLG1222'!$A:$A,'ALL 2022'!$2:$2,'BLG1222'!$D:$D,'ALL 2022'!$D:$D)</f>
        <v>-618487042.48000002</v>
      </c>
      <c r="U148" s="12">
        <f>+SUMIFS('BLG1222'!$I:$I,'BLG1222'!$A:$A,'ALL 2022'!$2:$2,'BLG1222'!$D:$D,'ALL 2022'!$D:$D)</f>
        <v>-118748797.40000001</v>
      </c>
      <c r="V148" s="12">
        <f>+SUMIFS('BLG1222'!$I:$I,'BLG1222'!$A:$A,'ALL 2022'!$2:$2,'BLG1222'!$D:$D,'ALL 2022'!$D:$D)</f>
        <v>0</v>
      </c>
      <c r="W148" s="12">
        <f>+SUMIFS('BLG1222'!$I:$I,'BLG1222'!$A:$A,'ALL 2022'!$2:$2,'BLG1222'!$D:$D,'ALL 2022'!$D:$D)</f>
        <v>0</v>
      </c>
      <c r="X148" s="12">
        <f>+SUMIFS('BLG1222'!$I:$I,'BLG1222'!$A:$A,'ALL 2022'!$2:$2,'BLG1222'!$D:$D,'ALL 2022'!$D:$D)</f>
        <v>0</v>
      </c>
      <c r="Y148" s="12">
        <f>+SUMIFS('BLG1222'!$I:$I,'BLG1222'!$A:$A,'ALL 2022'!$2:$2,'BLG1222'!$D:$D,'ALL 2022'!$D:$D)</f>
        <v>0</v>
      </c>
      <c r="Z148" s="12">
        <f>+SUMIFS('BLG1222'!$I:$I,'BLG1222'!$A:$A,'ALL 2022'!$2:$2,'BLG1222'!$D:$D,'ALL 2022'!$D:$D)</f>
        <v>0</v>
      </c>
      <c r="AA148" s="12">
        <f>+SUMIFS('BLG1222'!$I:$I,'BLG1222'!$A:$A,'ALL 2022'!$2:$2,'BLG1222'!$D:$D,'ALL 2022'!$D:$D)</f>
        <v>0</v>
      </c>
      <c r="AB148" s="12">
        <f>+SUMIFS('BLG1222'!$I:$I,'BLG1222'!$A:$A,'ALL 2022'!$2:$2,'BLG1222'!$D:$D,'ALL 2022'!$D:$D)</f>
        <v>0</v>
      </c>
      <c r="AC148" s="12">
        <f>+SUMIFS('BLG1222'!$I:$I,'BLG1222'!$A:$A,'ALL 2022'!$2:$2,'BLG1222'!$D:$D,'ALL 2022'!$D:$D)</f>
        <v>0</v>
      </c>
      <c r="AD148" s="12">
        <f>+SUMIFS('BLG1222'!$I:$I,'BLG1222'!$A:$A,'ALL 2022'!$2:$2,'BLG1222'!$D:$D,'ALL 2022'!$D:$D)</f>
        <v>0</v>
      </c>
      <c r="AE148" s="12">
        <f>+SUMIFS('BLG1222'!$I:$I,'BLG1222'!$A:$A,'ALL 2022'!$2:$2,'BLG1222'!$D:$D,'ALL 2022'!$D:$D)</f>
        <v>0</v>
      </c>
      <c r="AF148" s="12">
        <f>+SUMIFS('BLG1222'!$I:$I,'BLG1222'!$A:$A,'ALL 2022'!$2:$2,'BLG1222'!$D:$D,'ALL 2022'!$D:$D)</f>
        <v>0</v>
      </c>
      <c r="AG148" s="12">
        <f>+SUMIFS('BLG1222'!$I:$I,'BLG1222'!$A:$A,'ALL 2022'!$2:$2,'BLG1222'!$D:$D,'ALL 2022'!$D:$D)</f>
        <v>0</v>
      </c>
      <c r="AH148" s="12">
        <f>+SUMIFS('BLG1222'!$I:$I,'BLG1222'!$A:$A,'ALL 2022'!$2:$2,'BLG1222'!$D:$D,'ALL 2022'!$D:$D)</f>
        <v>0</v>
      </c>
      <c r="AI148" s="12">
        <f>+SUMIFS('BLG1222'!$I:$I,'BLG1222'!$A:$A,'ALL 2022'!$2:$2,'BLG1222'!$D:$D,'ALL 2022'!$D:$D)</f>
        <v>0</v>
      </c>
      <c r="AJ148" s="12">
        <f>+SUMIFS('BLG1222'!$I:$I,'BLG1222'!$A:$A,'ALL 2022'!$2:$2,'BLG1222'!$D:$D,'ALL 2022'!$D:$D)</f>
        <v>0</v>
      </c>
      <c r="AK148" s="12">
        <f>+SUMIFS('BLG1222'!$I:$I,'BLG1222'!$A:$A,'ALL 2022'!$2:$2,'BLG1222'!$D:$D,'ALL 2022'!$D:$D)</f>
        <v>0</v>
      </c>
      <c r="AL148" s="12">
        <f>+SUMIFS('BLG1222'!$I:$I,'BLG1222'!$A:$A,'ALL 2022'!$2:$2,'BLG1222'!$D:$D,'ALL 2022'!$D:$D)</f>
        <v>-1225766318.6800001</v>
      </c>
      <c r="AM148" s="12">
        <f>+SUMIFS('BLG1222'!$I:$I,'BLG1222'!$A:$A,'ALL 2022'!$2:$2,'BLG1222'!$D:$D,'ALL 2022'!$D:$D)</f>
        <v>0</v>
      </c>
      <c r="AN148" s="12">
        <f>+SUMIFS('BLG1222'!$I:$I,'BLG1222'!$A:$A,'ALL 2022'!$2:$2,'BLG1222'!$D:$D,'ALL 2022'!$D:$D)</f>
        <v>0</v>
      </c>
      <c r="AO148" s="12">
        <f>+SUMIFS('BLG1222'!$I:$I,'BLG1222'!$A:$A,'ALL 2022'!$2:$2,'BLG1222'!$D:$D,'ALL 2022'!$D:$D)</f>
        <v>0</v>
      </c>
      <c r="AP148" s="12">
        <f>+SUMIFS('BLG1222'!$I:$I,'BLG1222'!$A:$A,'ALL 2022'!$2:$2,'BLG1222'!$D:$D,'ALL 2022'!$D:$D)</f>
        <v>0</v>
      </c>
      <c r="AQ148" s="164">
        <f t="shared" si="14"/>
        <v>-2681233838.0700002</v>
      </c>
      <c r="AR148" s="165">
        <f t="shared" si="15"/>
        <v>-567030.87374988105</v>
      </c>
    </row>
    <row r="149" spans="1:44" hidden="1" x14ac:dyDescent="0.25">
      <c r="A149" s="11" t="str">
        <f t="shared" si="11"/>
        <v>4</v>
      </c>
      <c r="B149" s="11" t="str">
        <f t="shared" si="12"/>
        <v>40</v>
      </c>
      <c r="C149" s="11" t="str">
        <f t="shared" si="13"/>
        <v>403</v>
      </c>
      <c r="D149" s="23">
        <v>40320000</v>
      </c>
      <c r="E149" s="198" t="str">
        <f t="shared" si="16"/>
        <v>BIL39</v>
      </c>
      <c r="F149" s="24" t="s">
        <v>288</v>
      </c>
      <c r="G149" s="12">
        <f>+SUMIFS('BLG1222'!$I:$I,'BLG1222'!$A:$A,'ALL 2022'!$2:$2,'BLG1222'!$D:$D,'ALL 2022'!$D:$D)</f>
        <v>-261618043</v>
      </c>
      <c r="H149" s="12">
        <f>+SUMIFS('BLG1222'!$I:$I,'BLG1222'!$A:$A,'ALL 2022'!$2:$2,'BLG1222'!$D:$D,'ALL 2022'!$D:$D)</f>
        <v>0</v>
      </c>
      <c r="I149" s="12">
        <f>+SUMIFS('BLG1222'!$I:$I,'BLG1222'!$A:$A,'ALL 2022'!$2:$2,'BLG1222'!$D:$D,'ALL 2022'!$D:$D)</f>
        <v>-62797899.659999996</v>
      </c>
      <c r="J149" s="12">
        <f>+SUMIFS('BLG1222'!$I:$I,'BLG1222'!$A:$A,'ALL 2022'!$2:$2,'BLG1222'!$D:$D,'ALL 2022'!$D:$D)</f>
        <v>-428400000</v>
      </c>
      <c r="K149" s="12">
        <f>+SUMIFS('BLG1222'!$I:$I,'BLG1222'!$A:$A,'ALL 2022'!$2:$2,'BLG1222'!$D:$D,'ALL 2022'!$D:$D)</f>
        <v>-200000000</v>
      </c>
      <c r="L149" s="12">
        <f>+SUMIFS('BLG1222'!$I:$I,'BLG1222'!$A:$A,'ALL 2022'!$2:$2,'BLG1222'!$D:$D,'ALL 2022'!$D:$D)</f>
        <v>0</v>
      </c>
      <c r="M149" s="12">
        <f>+SUMIFS('BLG1222'!$I:$I,'BLG1222'!$A:$A,'ALL 2022'!$2:$2,'BLG1222'!$D:$D,'ALL 2022'!$D:$D)</f>
        <v>0</v>
      </c>
      <c r="N149" s="12">
        <f>+SUMIFS('BLG1222'!$I:$I,'BLG1222'!$A:$A,'ALL 2022'!$2:$2,'BLG1222'!$D:$D,'ALL 2022'!$D:$D)</f>
        <v>0</v>
      </c>
      <c r="O149" s="12">
        <f>+SUMIFS('BLG1222'!$I:$I,'BLG1222'!$A:$A,'ALL 2022'!$2:$2,'BLG1222'!$D:$D,'ALL 2022'!$D:$D)</f>
        <v>-299880</v>
      </c>
      <c r="P149" s="12">
        <f>+SUMIFS('BLG1222'!$I:$I,'BLG1222'!$A:$A,'ALL 2022'!$2:$2,'BLG1222'!$D:$D,'ALL 2022'!$D:$D)</f>
        <v>-853862.40000000002</v>
      </c>
      <c r="Q149" s="12">
        <f>+SUMIFS('BLG1222'!$I:$I,'BLG1222'!$A:$A,'ALL 2022'!$2:$2,'BLG1222'!$D:$D,'ALL 2022'!$D:$D)</f>
        <v>0</v>
      </c>
      <c r="R149" s="12">
        <f>+SUMIFS('BLG1222'!$I:$I,'BLG1222'!$A:$A,'ALL 2022'!$2:$2,'BLG1222'!$D:$D,'ALL 2022'!$D:$D)</f>
        <v>0</v>
      </c>
      <c r="S149" s="12">
        <f>+SUMIFS('BLG1222'!$I:$I,'BLG1222'!$A:$A,'ALL 2022'!$2:$2,'BLG1222'!$D:$D,'ALL 2022'!$D:$D)</f>
        <v>0</v>
      </c>
      <c r="T149" s="12">
        <f>+SUMIFS('BLG1222'!$I:$I,'BLG1222'!$A:$A,'ALL 2022'!$2:$2,'BLG1222'!$D:$D,'ALL 2022'!$D:$D)</f>
        <v>-771389471.30999994</v>
      </c>
      <c r="U149" s="12">
        <f>+SUMIFS('BLG1222'!$I:$I,'BLG1222'!$A:$A,'ALL 2022'!$2:$2,'BLG1222'!$D:$D,'ALL 2022'!$D:$D)</f>
        <v>-82048797.400000006</v>
      </c>
      <c r="V149" s="12">
        <f>+SUMIFS('BLG1222'!$I:$I,'BLG1222'!$A:$A,'ALL 2022'!$2:$2,'BLG1222'!$D:$D,'ALL 2022'!$D:$D)</f>
        <v>0</v>
      </c>
      <c r="W149" s="12">
        <f>+SUMIFS('BLG1222'!$I:$I,'BLG1222'!$A:$A,'ALL 2022'!$2:$2,'BLG1222'!$D:$D,'ALL 2022'!$D:$D)</f>
        <v>0</v>
      </c>
      <c r="X149" s="12">
        <f>+SUMIFS('BLG1222'!$I:$I,'BLG1222'!$A:$A,'ALL 2022'!$2:$2,'BLG1222'!$D:$D,'ALL 2022'!$D:$D)</f>
        <v>0</v>
      </c>
      <c r="Y149" s="12">
        <f>+SUMIFS('BLG1222'!$I:$I,'BLG1222'!$A:$A,'ALL 2022'!$2:$2,'BLG1222'!$D:$D,'ALL 2022'!$D:$D)</f>
        <v>0</v>
      </c>
      <c r="Z149" s="12">
        <f>+SUMIFS('BLG1222'!$I:$I,'BLG1222'!$A:$A,'ALL 2022'!$2:$2,'BLG1222'!$D:$D,'ALL 2022'!$D:$D)</f>
        <v>0</v>
      </c>
      <c r="AA149" s="12">
        <f>+SUMIFS('BLG1222'!$I:$I,'BLG1222'!$A:$A,'ALL 2022'!$2:$2,'BLG1222'!$D:$D,'ALL 2022'!$D:$D)</f>
        <v>0</v>
      </c>
      <c r="AB149" s="12">
        <f>+SUMIFS('BLG1222'!$I:$I,'BLG1222'!$A:$A,'ALL 2022'!$2:$2,'BLG1222'!$D:$D,'ALL 2022'!$D:$D)</f>
        <v>-283356080</v>
      </c>
      <c r="AC149" s="12">
        <f>+SUMIFS('BLG1222'!$I:$I,'BLG1222'!$A:$A,'ALL 2022'!$2:$2,'BLG1222'!$D:$D,'ALL 2022'!$D:$D)</f>
        <v>0</v>
      </c>
      <c r="AD149" s="12">
        <f>+SUMIFS('BLG1222'!$I:$I,'BLG1222'!$A:$A,'ALL 2022'!$2:$2,'BLG1222'!$D:$D,'ALL 2022'!$D:$D)</f>
        <v>0</v>
      </c>
      <c r="AE149" s="12">
        <f>+SUMIFS('BLG1222'!$I:$I,'BLG1222'!$A:$A,'ALL 2022'!$2:$2,'BLG1222'!$D:$D,'ALL 2022'!$D:$D)</f>
        <v>0</v>
      </c>
      <c r="AF149" s="12">
        <f>+SUMIFS('BLG1222'!$I:$I,'BLG1222'!$A:$A,'ALL 2022'!$2:$2,'BLG1222'!$D:$D,'ALL 2022'!$D:$D)</f>
        <v>0</v>
      </c>
      <c r="AG149" s="12">
        <f>+SUMIFS('BLG1222'!$I:$I,'BLG1222'!$A:$A,'ALL 2022'!$2:$2,'BLG1222'!$D:$D,'ALL 2022'!$D:$D)</f>
        <v>0</v>
      </c>
      <c r="AH149" s="12">
        <f>+SUMIFS('BLG1222'!$I:$I,'BLG1222'!$A:$A,'ALL 2022'!$2:$2,'BLG1222'!$D:$D,'ALL 2022'!$D:$D)</f>
        <v>0</v>
      </c>
      <c r="AI149" s="12">
        <f>+SUMIFS('BLG1222'!$I:$I,'BLG1222'!$A:$A,'ALL 2022'!$2:$2,'BLG1222'!$D:$D,'ALL 2022'!$D:$D)</f>
        <v>0</v>
      </c>
      <c r="AJ149" s="12">
        <f>+SUMIFS('BLG1222'!$I:$I,'BLG1222'!$A:$A,'ALL 2022'!$2:$2,'BLG1222'!$D:$D,'ALL 2022'!$D:$D)</f>
        <v>0</v>
      </c>
      <c r="AK149" s="12">
        <f>+SUMIFS('BLG1222'!$I:$I,'BLG1222'!$A:$A,'ALL 2022'!$2:$2,'BLG1222'!$D:$D,'ALL 2022'!$D:$D)</f>
        <v>0</v>
      </c>
      <c r="AL149" s="12">
        <f>+SUMIFS('BLG1222'!$I:$I,'BLG1222'!$A:$A,'ALL 2022'!$2:$2,'BLG1222'!$D:$D,'ALL 2022'!$D:$D)</f>
        <v>0</v>
      </c>
      <c r="AM149" s="12">
        <f>+SUMIFS('BLG1222'!$I:$I,'BLG1222'!$A:$A,'ALL 2022'!$2:$2,'BLG1222'!$D:$D,'ALL 2022'!$D:$D)</f>
        <v>0</v>
      </c>
      <c r="AN149" s="12">
        <f>+SUMIFS('BLG1222'!$I:$I,'BLG1222'!$A:$A,'ALL 2022'!$2:$2,'BLG1222'!$D:$D,'ALL 2022'!$D:$D)</f>
        <v>0</v>
      </c>
      <c r="AO149" s="12">
        <f>+SUMIFS('BLG1222'!$I:$I,'BLG1222'!$A:$A,'ALL 2022'!$2:$2,'BLG1222'!$D:$D,'ALL 2022'!$D:$D)</f>
        <v>-205894444.56999999</v>
      </c>
      <c r="AP149" s="12">
        <f>+SUMIFS('BLG1222'!$I:$I,'BLG1222'!$A:$A,'ALL 2022'!$2:$2,'BLG1222'!$D:$D,'ALL 2022'!$D:$D)</f>
        <v>0</v>
      </c>
      <c r="AQ149" s="164">
        <f t="shared" si="14"/>
        <v>-2296658478.3400002</v>
      </c>
      <c r="AR149" s="165">
        <f t="shared" si="15"/>
        <v>-485700.36868384603</v>
      </c>
    </row>
    <row r="150" spans="1:44" hidden="1" x14ac:dyDescent="0.25">
      <c r="A150" s="11" t="str">
        <f t="shared" si="11"/>
        <v>4</v>
      </c>
      <c r="B150" s="11" t="str">
        <f t="shared" si="12"/>
        <v>40</v>
      </c>
      <c r="C150" s="11" t="str">
        <f t="shared" si="13"/>
        <v>403</v>
      </c>
      <c r="D150" s="23">
        <v>40330000</v>
      </c>
      <c r="E150" s="198" t="str">
        <f t="shared" si="16"/>
        <v>BIL39</v>
      </c>
      <c r="F150" s="24" t="s">
        <v>289</v>
      </c>
      <c r="G150" s="12">
        <f>+SUMIFS('BLG1222'!$I:$I,'BLG1222'!$A:$A,'ALL 2022'!$2:$2,'BLG1222'!$D:$D,'ALL 2022'!$D:$D)</f>
        <v>-243153053.91</v>
      </c>
      <c r="H150" s="12">
        <f>+SUMIFS('BLG1222'!$I:$I,'BLG1222'!$A:$A,'ALL 2022'!$2:$2,'BLG1222'!$D:$D,'ALL 2022'!$D:$D)</f>
        <v>0</v>
      </c>
      <c r="I150" s="12">
        <f>+SUMIFS('BLG1222'!$I:$I,'BLG1222'!$A:$A,'ALL 2022'!$2:$2,'BLG1222'!$D:$D,'ALL 2022'!$D:$D)</f>
        <v>0</v>
      </c>
      <c r="J150" s="12">
        <f>+SUMIFS('BLG1222'!$I:$I,'BLG1222'!$A:$A,'ALL 2022'!$2:$2,'BLG1222'!$D:$D,'ALL 2022'!$D:$D)</f>
        <v>0</v>
      </c>
      <c r="K150" s="12">
        <f>+SUMIFS('BLG1222'!$I:$I,'BLG1222'!$A:$A,'ALL 2022'!$2:$2,'BLG1222'!$D:$D,'ALL 2022'!$D:$D)</f>
        <v>-202581449</v>
      </c>
      <c r="L150" s="12">
        <f>+SUMIFS('BLG1222'!$I:$I,'BLG1222'!$A:$A,'ALL 2022'!$2:$2,'BLG1222'!$D:$D,'ALL 2022'!$D:$D)</f>
        <v>0</v>
      </c>
      <c r="M150" s="12">
        <f>+SUMIFS('BLG1222'!$I:$I,'BLG1222'!$A:$A,'ALL 2022'!$2:$2,'BLG1222'!$D:$D,'ALL 2022'!$D:$D)</f>
        <v>0</v>
      </c>
      <c r="N150" s="12">
        <f>+SUMIFS('BLG1222'!$I:$I,'BLG1222'!$A:$A,'ALL 2022'!$2:$2,'BLG1222'!$D:$D,'ALL 2022'!$D:$D)</f>
        <v>0</v>
      </c>
      <c r="O150" s="12">
        <f>+SUMIFS('BLG1222'!$I:$I,'BLG1222'!$A:$A,'ALL 2022'!$2:$2,'BLG1222'!$D:$D,'ALL 2022'!$D:$D)</f>
        <v>0</v>
      </c>
      <c r="P150" s="12">
        <f>+SUMIFS('BLG1222'!$I:$I,'BLG1222'!$A:$A,'ALL 2022'!$2:$2,'BLG1222'!$D:$D,'ALL 2022'!$D:$D)</f>
        <v>0</v>
      </c>
      <c r="Q150" s="12">
        <f>+SUMIFS('BLG1222'!$I:$I,'BLG1222'!$A:$A,'ALL 2022'!$2:$2,'BLG1222'!$D:$D,'ALL 2022'!$D:$D)</f>
        <v>0</v>
      </c>
      <c r="R150" s="12">
        <f>+SUMIFS('BLG1222'!$I:$I,'BLG1222'!$A:$A,'ALL 2022'!$2:$2,'BLG1222'!$D:$D,'ALL 2022'!$D:$D)</f>
        <v>0</v>
      </c>
      <c r="S150" s="12">
        <f>+SUMIFS('BLG1222'!$I:$I,'BLG1222'!$A:$A,'ALL 2022'!$2:$2,'BLG1222'!$D:$D,'ALL 2022'!$D:$D)</f>
        <v>0</v>
      </c>
      <c r="T150" s="12">
        <f>+SUMIFS('BLG1222'!$I:$I,'BLG1222'!$A:$A,'ALL 2022'!$2:$2,'BLG1222'!$D:$D,'ALL 2022'!$D:$D)</f>
        <v>-476864028.83999997</v>
      </c>
      <c r="U150" s="12">
        <f>+SUMIFS('BLG1222'!$I:$I,'BLG1222'!$A:$A,'ALL 2022'!$2:$2,'BLG1222'!$D:$D,'ALL 2022'!$D:$D)</f>
        <v>0</v>
      </c>
      <c r="V150" s="12">
        <f>+SUMIFS('BLG1222'!$I:$I,'BLG1222'!$A:$A,'ALL 2022'!$2:$2,'BLG1222'!$D:$D,'ALL 2022'!$D:$D)</f>
        <v>0</v>
      </c>
      <c r="W150" s="12">
        <f>+SUMIFS('BLG1222'!$I:$I,'BLG1222'!$A:$A,'ALL 2022'!$2:$2,'BLG1222'!$D:$D,'ALL 2022'!$D:$D)</f>
        <v>0</v>
      </c>
      <c r="X150" s="12">
        <f>+SUMIFS('BLG1222'!$I:$I,'BLG1222'!$A:$A,'ALL 2022'!$2:$2,'BLG1222'!$D:$D,'ALL 2022'!$D:$D)</f>
        <v>0</v>
      </c>
      <c r="Y150" s="12">
        <f>+SUMIFS('BLG1222'!$I:$I,'BLG1222'!$A:$A,'ALL 2022'!$2:$2,'BLG1222'!$D:$D,'ALL 2022'!$D:$D)</f>
        <v>0</v>
      </c>
      <c r="Z150" s="12">
        <f>+SUMIFS('BLG1222'!$I:$I,'BLG1222'!$A:$A,'ALL 2022'!$2:$2,'BLG1222'!$D:$D,'ALL 2022'!$D:$D)</f>
        <v>0</v>
      </c>
      <c r="AA150" s="12">
        <f>+SUMIFS('BLG1222'!$I:$I,'BLG1222'!$A:$A,'ALL 2022'!$2:$2,'BLG1222'!$D:$D,'ALL 2022'!$D:$D)</f>
        <v>0</v>
      </c>
      <c r="AB150" s="12">
        <f>+SUMIFS('BLG1222'!$I:$I,'BLG1222'!$A:$A,'ALL 2022'!$2:$2,'BLG1222'!$D:$D,'ALL 2022'!$D:$D)</f>
        <v>0</v>
      </c>
      <c r="AC150" s="12">
        <f>+SUMIFS('BLG1222'!$I:$I,'BLG1222'!$A:$A,'ALL 2022'!$2:$2,'BLG1222'!$D:$D,'ALL 2022'!$D:$D)</f>
        <v>0</v>
      </c>
      <c r="AD150" s="12">
        <f>+SUMIFS('BLG1222'!$I:$I,'BLG1222'!$A:$A,'ALL 2022'!$2:$2,'BLG1222'!$D:$D,'ALL 2022'!$D:$D)</f>
        <v>0</v>
      </c>
      <c r="AE150" s="12">
        <f>+SUMIFS('BLG1222'!$I:$I,'BLG1222'!$A:$A,'ALL 2022'!$2:$2,'BLG1222'!$D:$D,'ALL 2022'!$D:$D)</f>
        <v>0</v>
      </c>
      <c r="AF150" s="12">
        <f>+SUMIFS('BLG1222'!$I:$I,'BLG1222'!$A:$A,'ALL 2022'!$2:$2,'BLG1222'!$D:$D,'ALL 2022'!$D:$D)</f>
        <v>0</v>
      </c>
      <c r="AG150" s="12">
        <f>+SUMIFS('BLG1222'!$I:$I,'BLG1222'!$A:$A,'ALL 2022'!$2:$2,'BLG1222'!$D:$D,'ALL 2022'!$D:$D)</f>
        <v>0</v>
      </c>
      <c r="AH150" s="12">
        <f>+SUMIFS('BLG1222'!$I:$I,'BLG1222'!$A:$A,'ALL 2022'!$2:$2,'BLG1222'!$D:$D,'ALL 2022'!$D:$D)</f>
        <v>0</v>
      </c>
      <c r="AI150" s="12">
        <f>+SUMIFS('BLG1222'!$I:$I,'BLG1222'!$A:$A,'ALL 2022'!$2:$2,'BLG1222'!$D:$D,'ALL 2022'!$D:$D)</f>
        <v>0</v>
      </c>
      <c r="AJ150" s="12">
        <f>+SUMIFS('BLG1222'!$I:$I,'BLG1222'!$A:$A,'ALL 2022'!$2:$2,'BLG1222'!$D:$D,'ALL 2022'!$D:$D)</f>
        <v>0</v>
      </c>
      <c r="AK150" s="12">
        <f>+SUMIFS('BLG1222'!$I:$I,'BLG1222'!$A:$A,'ALL 2022'!$2:$2,'BLG1222'!$D:$D,'ALL 2022'!$D:$D)</f>
        <v>0</v>
      </c>
      <c r="AL150" s="12">
        <f>+SUMIFS('BLG1222'!$I:$I,'BLG1222'!$A:$A,'ALL 2022'!$2:$2,'BLG1222'!$D:$D,'ALL 2022'!$D:$D)</f>
        <v>0</v>
      </c>
      <c r="AM150" s="12">
        <f>+SUMIFS('BLG1222'!$I:$I,'BLG1222'!$A:$A,'ALL 2022'!$2:$2,'BLG1222'!$D:$D,'ALL 2022'!$D:$D)</f>
        <v>0</v>
      </c>
      <c r="AN150" s="12">
        <f>+SUMIFS('BLG1222'!$I:$I,'BLG1222'!$A:$A,'ALL 2022'!$2:$2,'BLG1222'!$D:$D,'ALL 2022'!$D:$D)</f>
        <v>0</v>
      </c>
      <c r="AO150" s="12">
        <f>+SUMIFS('BLG1222'!$I:$I,'BLG1222'!$A:$A,'ALL 2022'!$2:$2,'BLG1222'!$D:$D,'ALL 2022'!$D:$D)</f>
        <v>0</v>
      </c>
      <c r="AP150" s="12">
        <f>+SUMIFS('BLG1222'!$I:$I,'BLG1222'!$A:$A,'ALL 2022'!$2:$2,'BLG1222'!$D:$D,'ALL 2022'!$D:$D)</f>
        <v>0</v>
      </c>
      <c r="AQ150" s="164">
        <f t="shared" si="14"/>
        <v>-922598531.75</v>
      </c>
      <c r="AR150" s="165">
        <f t="shared" si="15"/>
        <v>-195112.3561662666</v>
      </c>
    </row>
    <row r="151" spans="1:44" hidden="1" x14ac:dyDescent="0.25">
      <c r="A151" s="11" t="str">
        <f t="shared" si="11"/>
        <v>4</v>
      </c>
      <c r="B151" s="11" t="str">
        <f t="shared" si="12"/>
        <v>40</v>
      </c>
      <c r="C151" s="11" t="str">
        <f t="shared" si="13"/>
        <v>403</v>
      </c>
      <c r="D151" s="23">
        <v>40340000</v>
      </c>
      <c r="E151" s="198" t="str">
        <f t="shared" si="16"/>
        <v>BIL39</v>
      </c>
      <c r="F151" s="24" t="s">
        <v>67</v>
      </c>
      <c r="G151" s="12">
        <f>+SUMIFS('BLG1222'!$I:$I,'BLG1222'!$A:$A,'ALL 2022'!$2:$2,'BLG1222'!$D:$D,'ALL 2022'!$D:$D)</f>
        <v>-153784000</v>
      </c>
      <c r="H151" s="12">
        <f>+SUMIFS('BLG1222'!$I:$I,'BLG1222'!$A:$A,'ALL 2022'!$2:$2,'BLG1222'!$D:$D,'ALL 2022'!$D:$D)</f>
        <v>-1268370</v>
      </c>
      <c r="I151" s="12">
        <f>+SUMIFS('BLG1222'!$I:$I,'BLG1222'!$A:$A,'ALL 2022'!$2:$2,'BLG1222'!$D:$D,'ALL 2022'!$D:$D)</f>
        <v>-448921129.32000005</v>
      </c>
      <c r="J151" s="12">
        <f>+SUMIFS('BLG1222'!$I:$I,'BLG1222'!$A:$A,'ALL 2022'!$2:$2,'BLG1222'!$D:$D,'ALL 2022'!$D:$D)</f>
        <v>-224713778.38999999</v>
      </c>
      <c r="K151" s="12">
        <f>+SUMIFS('BLG1222'!$I:$I,'BLG1222'!$A:$A,'ALL 2022'!$2:$2,'BLG1222'!$D:$D,'ALL 2022'!$D:$D)</f>
        <v>0</v>
      </c>
      <c r="L151" s="12">
        <f>+SUMIFS('BLG1222'!$I:$I,'BLG1222'!$A:$A,'ALL 2022'!$2:$2,'BLG1222'!$D:$D,'ALL 2022'!$D:$D)</f>
        <v>-51165333.259999998</v>
      </c>
      <c r="M151" s="12">
        <f>+SUMIFS('BLG1222'!$I:$I,'BLG1222'!$A:$A,'ALL 2022'!$2:$2,'BLG1222'!$D:$D,'ALL 2022'!$D:$D)</f>
        <v>0</v>
      </c>
      <c r="N151" s="12">
        <f>+SUMIFS('BLG1222'!$I:$I,'BLG1222'!$A:$A,'ALL 2022'!$2:$2,'BLG1222'!$D:$D,'ALL 2022'!$D:$D)</f>
        <v>0</v>
      </c>
      <c r="O151" s="12">
        <f>+SUMIFS('BLG1222'!$I:$I,'BLG1222'!$A:$A,'ALL 2022'!$2:$2,'BLG1222'!$D:$D,'ALL 2022'!$D:$D)</f>
        <v>0</v>
      </c>
      <c r="P151" s="12">
        <f>+SUMIFS('BLG1222'!$I:$I,'BLG1222'!$A:$A,'ALL 2022'!$2:$2,'BLG1222'!$D:$D,'ALL 2022'!$D:$D)</f>
        <v>-477043.20000000001</v>
      </c>
      <c r="Q151" s="12">
        <f>+SUMIFS('BLG1222'!$I:$I,'BLG1222'!$A:$A,'ALL 2022'!$2:$2,'BLG1222'!$D:$D,'ALL 2022'!$D:$D)</f>
        <v>0</v>
      </c>
      <c r="R151" s="12">
        <f>+SUMIFS('BLG1222'!$I:$I,'BLG1222'!$A:$A,'ALL 2022'!$2:$2,'BLG1222'!$D:$D,'ALL 2022'!$D:$D)</f>
        <v>0</v>
      </c>
      <c r="S151" s="12">
        <f>+SUMIFS('BLG1222'!$I:$I,'BLG1222'!$A:$A,'ALL 2022'!$2:$2,'BLG1222'!$D:$D,'ALL 2022'!$D:$D)</f>
        <v>-673063857.99000001</v>
      </c>
      <c r="T151" s="12">
        <f>+SUMIFS('BLG1222'!$I:$I,'BLG1222'!$A:$A,'ALL 2022'!$2:$2,'BLG1222'!$D:$D,'ALL 2022'!$D:$D)</f>
        <v>-689851574.57000005</v>
      </c>
      <c r="U151" s="12">
        <f>+SUMIFS('BLG1222'!$I:$I,'BLG1222'!$A:$A,'ALL 2022'!$2:$2,'BLG1222'!$D:$D,'ALL 2022'!$D:$D)</f>
        <v>-602608797.39999998</v>
      </c>
      <c r="V151" s="12">
        <f>+SUMIFS('BLG1222'!$I:$I,'BLG1222'!$A:$A,'ALL 2022'!$2:$2,'BLG1222'!$D:$D,'ALL 2022'!$D:$D)</f>
        <v>0</v>
      </c>
      <c r="W151" s="12">
        <f>+SUMIFS('BLG1222'!$I:$I,'BLG1222'!$A:$A,'ALL 2022'!$2:$2,'BLG1222'!$D:$D,'ALL 2022'!$D:$D)</f>
        <v>-55926523.240000002</v>
      </c>
      <c r="X151" s="12">
        <f>+SUMIFS('BLG1222'!$I:$I,'BLG1222'!$A:$A,'ALL 2022'!$2:$2,'BLG1222'!$D:$D,'ALL 2022'!$D:$D)</f>
        <v>-615740.02</v>
      </c>
      <c r="Y151" s="12">
        <f>+SUMIFS('BLG1222'!$I:$I,'BLG1222'!$A:$A,'ALL 2022'!$2:$2,'BLG1222'!$D:$D,'ALL 2022'!$D:$D)</f>
        <v>0</v>
      </c>
      <c r="Z151" s="12">
        <f>+SUMIFS('BLG1222'!$I:$I,'BLG1222'!$A:$A,'ALL 2022'!$2:$2,'BLG1222'!$D:$D,'ALL 2022'!$D:$D)</f>
        <v>0</v>
      </c>
      <c r="AA151" s="12">
        <f>+SUMIFS('BLG1222'!$I:$I,'BLG1222'!$A:$A,'ALL 2022'!$2:$2,'BLG1222'!$D:$D,'ALL 2022'!$D:$D)</f>
        <v>0</v>
      </c>
      <c r="AB151" s="12">
        <f>+SUMIFS('BLG1222'!$I:$I,'BLG1222'!$A:$A,'ALL 2022'!$2:$2,'BLG1222'!$D:$D,'ALL 2022'!$D:$D)</f>
        <v>0</v>
      </c>
      <c r="AC151" s="12">
        <f>+SUMIFS('BLG1222'!$I:$I,'BLG1222'!$A:$A,'ALL 2022'!$2:$2,'BLG1222'!$D:$D,'ALL 2022'!$D:$D)</f>
        <v>0</v>
      </c>
      <c r="AD151" s="12">
        <f>+SUMIFS('BLG1222'!$I:$I,'BLG1222'!$A:$A,'ALL 2022'!$2:$2,'BLG1222'!$D:$D,'ALL 2022'!$D:$D)</f>
        <v>0</v>
      </c>
      <c r="AE151" s="12">
        <f>+SUMIFS('BLG1222'!$I:$I,'BLG1222'!$A:$A,'ALL 2022'!$2:$2,'BLG1222'!$D:$D,'ALL 2022'!$D:$D)</f>
        <v>0</v>
      </c>
      <c r="AF151" s="12">
        <f>+SUMIFS('BLG1222'!$I:$I,'BLG1222'!$A:$A,'ALL 2022'!$2:$2,'BLG1222'!$D:$D,'ALL 2022'!$D:$D)</f>
        <v>-237156500</v>
      </c>
      <c r="AG151" s="12">
        <f>+SUMIFS('BLG1222'!$I:$I,'BLG1222'!$A:$A,'ALL 2022'!$2:$2,'BLG1222'!$D:$D,'ALL 2022'!$D:$D)</f>
        <v>-546861607.67999995</v>
      </c>
      <c r="AH151" s="12">
        <f>+SUMIFS('BLG1222'!$I:$I,'BLG1222'!$A:$A,'ALL 2022'!$2:$2,'BLG1222'!$D:$D,'ALL 2022'!$D:$D)</f>
        <v>0</v>
      </c>
      <c r="AI151" s="12">
        <f>+SUMIFS('BLG1222'!$I:$I,'BLG1222'!$A:$A,'ALL 2022'!$2:$2,'BLG1222'!$D:$D,'ALL 2022'!$D:$D)</f>
        <v>0</v>
      </c>
      <c r="AJ151" s="12">
        <f>+SUMIFS('BLG1222'!$I:$I,'BLG1222'!$A:$A,'ALL 2022'!$2:$2,'BLG1222'!$D:$D,'ALL 2022'!$D:$D)</f>
        <v>0</v>
      </c>
      <c r="AK151" s="12">
        <f>+SUMIFS('BLG1222'!$I:$I,'BLG1222'!$A:$A,'ALL 2022'!$2:$2,'BLG1222'!$D:$D,'ALL 2022'!$D:$D)</f>
        <v>0</v>
      </c>
      <c r="AL151" s="12">
        <f>+SUMIFS('BLG1222'!$I:$I,'BLG1222'!$A:$A,'ALL 2022'!$2:$2,'BLG1222'!$D:$D,'ALL 2022'!$D:$D)</f>
        <v>0</v>
      </c>
      <c r="AM151" s="12">
        <f>+SUMIFS('BLG1222'!$I:$I,'BLG1222'!$A:$A,'ALL 2022'!$2:$2,'BLG1222'!$D:$D,'ALL 2022'!$D:$D)</f>
        <v>0</v>
      </c>
      <c r="AN151" s="12">
        <f>+SUMIFS('BLG1222'!$I:$I,'BLG1222'!$A:$A,'ALL 2022'!$2:$2,'BLG1222'!$D:$D,'ALL 2022'!$D:$D)</f>
        <v>0</v>
      </c>
      <c r="AO151" s="12">
        <f>+SUMIFS('BLG1222'!$I:$I,'BLG1222'!$A:$A,'ALL 2022'!$2:$2,'BLG1222'!$D:$D,'ALL 2022'!$D:$D)</f>
        <v>0</v>
      </c>
      <c r="AP151" s="12">
        <f>+SUMIFS('BLG1222'!$I:$I,'BLG1222'!$A:$A,'ALL 2022'!$2:$2,'BLG1222'!$D:$D,'ALL 2022'!$D:$D)</f>
        <v>0</v>
      </c>
      <c r="AQ151" s="164">
        <f t="shared" si="14"/>
        <v>-3686414255.0699997</v>
      </c>
      <c r="AR151" s="165">
        <f t="shared" si="15"/>
        <v>-779607.75609224802</v>
      </c>
    </row>
    <row r="152" spans="1:44" hidden="1" x14ac:dyDescent="0.25">
      <c r="A152" s="11" t="str">
        <f t="shared" si="11"/>
        <v>4</v>
      </c>
      <c r="B152" s="11" t="str">
        <f t="shared" si="12"/>
        <v>40</v>
      </c>
      <c r="C152" s="11" t="str">
        <f t="shared" si="13"/>
        <v>404</v>
      </c>
      <c r="D152" s="60">
        <v>40400000</v>
      </c>
      <c r="E152" s="198" t="str">
        <f t="shared" si="16"/>
        <v>BIL39</v>
      </c>
      <c r="F152" s="24" t="s">
        <v>283</v>
      </c>
      <c r="G152" s="12">
        <f>+SUMIFS('BLG1222'!$I:$I,'BLG1222'!$A:$A,'ALL 2022'!$2:$2,'BLG1222'!$D:$D,'ALL 2022'!$D:$D)</f>
        <v>-1616760</v>
      </c>
      <c r="H152" s="12">
        <f>+SUMIFS('BLG1222'!$I:$I,'BLG1222'!$A:$A,'ALL 2022'!$2:$2,'BLG1222'!$D:$D,'ALL 2022'!$D:$D)</f>
        <v>0</v>
      </c>
      <c r="I152" s="12">
        <f>+SUMIFS('BLG1222'!$I:$I,'BLG1222'!$A:$A,'ALL 2022'!$2:$2,'BLG1222'!$D:$D,'ALL 2022'!$D:$D)</f>
        <v>0</v>
      </c>
      <c r="J152" s="12">
        <f>+SUMIFS('BLG1222'!$I:$I,'BLG1222'!$A:$A,'ALL 2022'!$2:$2,'BLG1222'!$D:$D,'ALL 2022'!$D:$D)</f>
        <v>0</v>
      </c>
      <c r="K152" s="12">
        <f>+SUMIFS('BLG1222'!$I:$I,'BLG1222'!$A:$A,'ALL 2022'!$2:$2,'BLG1222'!$D:$D,'ALL 2022'!$D:$D)</f>
        <v>0</v>
      </c>
      <c r="L152" s="12">
        <f>+SUMIFS('BLG1222'!$I:$I,'BLG1222'!$A:$A,'ALL 2022'!$2:$2,'BLG1222'!$D:$D,'ALL 2022'!$D:$D)</f>
        <v>0</v>
      </c>
      <c r="M152" s="12">
        <f>+SUMIFS('BLG1222'!$I:$I,'BLG1222'!$A:$A,'ALL 2022'!$2:$2,'BLG1222'!$D:$D,'ALL 2022'!$D:$D)</f>
        <v>-16018348585.129999</v>
      </c>
      <c r="N152" s="12">
        <f>+SUMIFS('BLG1222'!$I:$I,'BLG1222'!$A:$A,'ALL 2022'!$2:$2,'BLG1222'!$D:$D,'ALL 2022'!$D:$D)</f>
        <v>-10369257.6</v>
      </c>
      <c r="O152" s="12">
        <f>+SUMIFS('BLG1222'!$I:$I,'BLG1222'!$A:$A,'ALL 2022'!$2:$2,'BLG1222'!$D:$D,'ALL 2022'!$D:$D)</f>
        <v>-160970642.80000001</v>
      </c>
      <c r="P152" s="12">
        <f>+SUMIFS('BLG1222'!$I:$I,'BLG1222'!$A:$A,'ALL 2022'!$2:$2,'BLG1222'!$D:$D,'ALL 2022'!$D:$D)</f>
        <v>-598250000</v>
      </c>
      <c r="Q152" s="12">
        <f>+SUMIFS('BLG1222'!$I:$I,'BLG1222'!$A:$A,'ALL 2022'!$2:$2,'BLG1222'!$D:$D,'ALL 2022'!$D:$D)</f>
        <v>-117658750</v>
      </c>
      <c r="R152" s="12">
        <f>+SUMIFS('BLG1222'!$I:$I,'BLG1222'!$A:$A,'ALL 2022'!$2:$2,'BLG1222'!$D:$D,'ALL 2022'!$D:$D)</f>
        <v>0</v>
      </c>
      <c r="S152" s="12">
        <f>+SUMIFS('BLG1222'!$I:$I,'BLG1222'!$A:$A,'ALL 2022'!$2:$2,'BLG1222'!$D:$D,'ALL 2022'!$D:$D)</f>
        <v>-387307643.76999998</v>
      </c>
      <c r="T152" s="12">
        <f>+SUMIFS('BLG1222'!$I:$I,'BLG1222'!$A:$A,'ALL 2022'!$2:$2,'BLG1222'!$D:$D,'ALL 2022'!$D:$D)</f>
        <v>-328907700.39999998</v>
      </c>
      <c r="U152" s="12">
        <f>+SUMIFS('BLG1222'!$I:$I,'BLG1222'!$A:$A,'ALL 2022'!$2:$2,'BLG1222'!$D:$D,'ALL 2022'!$D:$D)</f>
        <v>-6084679858.3800001</v>
      </c>
      <c r="V152" s="12">
        <f>+SUMIFS('BLG1222'!$I:$I,'BLG1222'!$A:$A,'ALL 2022'!$2:$2,'BLG1222'!$D:$D,'ALL 2022'!$D:$D)</f>
        <v>0</v>
      </c>
      <c r="W152" s="12">
        <f>+SUMIFS('BLG1222'!$I:$I,'BLG1222'!$A:$A,'ALL 2022'!$2:$2,'BLG1222'!$D:$D,'ALL 2022'!$D:$D)</f>
        <v>-9184154675.6499996</v>
      </c>
      <c r="X152" s="12">
        <f>+SUMIFS('BLG1222'!$I:$I,'BLG1222'!$A:$A,'ALL 2022'!$2:$2,'BLG1222'!$D:$D,'ALL 2022'!$D:$D)</f>
        <v>-834994532.96000004</v>
      </c>
      <c r="Y152" s="12">
        <f>+SUMIFS('BLG1222'!$I:$I,'BLG1222'!$A:$A,'ALL 2022'!$2:$2,'BLG1222'!$D:$D,'ALL 2022'!$D:$D)</f>
        <v>0</v>
      </c>
      <c r="Z152" s="12">
        <f>+SUMIFS('BLG1222'!$I:$I,'BLG1222'!$A:$A,'ALL 2022'!$2:$2,'BLG1222'!$D:$D,'ALL 2022'!$D:$D)</f>
        <v>0</v>
      </c>
      <c r="AA152" s="12">
        <f>+SUMIFS('BLG1222'!$I:$I,'BLG1222'!$A:$A,'ALL 2022'!$2:$2,'BLG1222'!$D:$D,'ALL 2022'!$D:$D)</f>
        <v>0</v>
      </c>
      <c r="AB152" s="12">
        <f>+SUMIFS('BLG1222'!$I:$I,'BLG1222'!$A:$A,'ALL 2022'!$2:$2,'BLG1222'!$D:$D,'ALL 2022'!$D:$D)</f>
        <v>0</v>
      </c>
      <c r="AC152" s="12">
        <f>+SUMIFS('BLG1222'!$I:$I,'BLG1222'!$A:$A,'ALL 2022'!$2:$2,'BLG1222'!$D:$D,'ALL 2022'!$D:$D)</f>
        <v>0</v>
      </c>
      <c r="AD152" s="12">
        <f>+SUMIFS('BLG1222'!$I:$I,'BLG1222'!$A:$A,'ALL 2022'!$2:$2,'BLG1222'!$D:$D,'ALL 2022'!$D:$D)</f>
        <v>0</v>
      </c>
      <c r="AE152" s="12">
        <f>+SUMIFS('BLG1222'!$I:$I,'BLG1222'!$A:$A,'ALL 2022'!$2:$2,'BLG1222'!$D:$D,'ALL 2022'!$D:$D)</f>
        <v>0</v>
      </c>
      <c r="AF152" s="12">
        <f>+SUMIFS('BLG1222'!$I:$I,'BLG1222'!$A:$A,'ALL 2022'!$2:$2,'BLG1222'!$D:$D,'ALL 2022'!$D:$D)</f>
        <v>0</v>
      </c>
      <c r="AG152" s="12">
        <f>+SUMIFS('BLG1222'!$I:$I,'BLG1222'!$A:$A,'ALL 2022'!$2:$2,'BLG1222'!$D:$D,'ALL 2022'!$D:$D)</f>
        <v>0</v>
      </c>
      <c r="AH152" s="12">
        <f>+SUMIFS('BLG1222'!$I:$I,'BLG1222'!$A:$A,'ALL 2022'!$2:$2,'BLG1222'!$D:$D,'ALL 2022'!$D:$D)</f>
        <v>0</v>
      </c>
      <c r="AI152" s="12">
        <f>+SUMIFS('BLG1222'!$I:$I,'BLG1222'!$A:$A,'ALL 2022'!$2:$2,'BLG1222'!$D:$D,'ALL 2022'!$D:$D)</f>
        <v>0</v>
      </c>
      <c r="AJ152" s="12">
        <f>+SUMIFS('BLG1222'!$I:$I,'BLG1222'!$A:$A,'ALL 2022'!$2:$2,'BLG1222'!$D:$D,'ALL 2022'!$D:$D)</f>
        <v>0</v>
      </c>
      <c r="AK152" s="12">
        <f>+SUMIFS('BLG1222'!$I:$I,'BLG1222'!$A:$A,'ALL 2022'!$2:$2,'BLG1222'!$D:$D,'ALL 2022'!$D:$D)</f>
        <v>0</v>
      </c>
      <c r="AL152" s="12">
        <f>+SUMIFS('BLG1222'!$I:$I,'BLG1222'!$A:$A,'ALL 2022'!$2:$2,'BLG1222'!$D:$D,'ALL 2022'!$D:$D)</f>
        <v>0</v>
      </c>
      <c r="AM152" s="12">
        <f>+SUMIFS('BLG1222'!$I:$I,'BLG1222'!$A:$A,'ALL 2022'!$2:$2,'BLG1222'!$D:$D,'ALL 2022'!$D:$D)</f>
        <v>0</v>
      </c>
      <c r="AN152" s="12">
        <f>+SUMIFS('BLG1222'!$I:$I,'BLG1222'!$A:$A,'ALL 2022'!$2:$2,'BLG1222'!$D:$D,'ALL 2022'!$D:$D)</f>
        <v>3235541.66</v>
      </c>
      <c r="AO152" s="12">
        <f>+SUMIFS('BLG1222'!$I:$I,'BLG1222'!$A:$A,'ALL 2022'!$2:$2,'BLG1222'!$D:$D,'ALL 2022'!$D:$D)</f>
        <v>0</v>
      </c>
      <c r="AP152" s="12">
        <f>+SUMIFS('BLG1222'!$I:$I,'BLG1222'!$A:$A,'ALL 2022'!$2:$2,'BLG1222'!$D:$D,'ALL 2022'!$D:$D)</f>
        <v>-5181976630.8699999</v>
      </c>
      <c r="AQ152" s="164">
        <f t="shared" si="14"/>
        <v>-38905999495.900002</v>
      </c>
      <c r="AR152" s="165">
        <f t="shared" si="15"/>
        <v>-8227892.1648073932</v>
      </c>
    </row>
    <row r="153" spans="1:44" hidden="1" x14ac:dyDescent="0.25">
      <c r="A153" s="11" t="str">
        <f t="shared" si="11"/>
        <v>4</v>
      </c>
      <c r="B153" s="11" t="str">
        <f t="shared" si="12"/>
        <v>40</v>
      </c>
      <c r="C153" s="11" t="str">
        <f t="shared" si="13"/>
        <v>408</v>
      </c>
      <c r="D153" s="23">
        <v>40800000</v>
      </c>
      <c r="E153" s="198" t="str">
        <f t="shared" si="16"/>
        <v>BIL39</v>
      </c>
      <c r="F153" s="24" t="s">
        <v>68</v>
      </c>
      <c r="G153" s="12">
        <f>+SUMIFS('BLG1222'!$I:$I,'BLG1222'!$A:$A,'ALL 2022'!$2:$2,'BLG1222'!$D:$D,'ALL 2022'!$D:$D)</f>
        <v>0</v>
      </c>
      <c r="H153" s="12">
        <f>+SUMIFS('BLG1222'!$I:$I,'BLG1222'!$A:$A,'ALL 2022'!$2:$2,'BLG1222'!$D:$D,'ALL 2022'!$D:$D)</f>
        <v>-25407557</v>
      </c>
      <c r="I153" s="12">
        <f>+SUMIFS('BLG1222'!$I:$I,'BLG1222'!$A:$A,'ALL 2022'!$2:$2,'BLG1222'!$D:$D,'ALL 2022'!$D:$D)</f>
        <v>-2197328319.0300002</v>
      </c>
      <c r="J153" s="12">
        <f>+SUMIFS('BLG1222'!$I:$I,'BLG1222'!$A:$A,'ALL 2022'!$2:$2,'BLG1222'!$D:$D,'ALL 2022'!$D:$D)</f>
        <v>0</v>
      </c>
      <c r="K153" s="12">
        <f>+SUMIFS('BLG1222'!$I:$I,'BLG1222'!$A:$A,'ALL 2022'!$2:$2,'BLG1222'!$D:$D,'ALL 2022'!$D:$D)</f>
        <v>0</v>
      </c>
      <c r="L153" s="12">
        <f>+SUMIFS('BLG1222'!$I:$I,'BLG1222'!$A:$A,'ALL 2022'!$2:$2,'BLG1222'!$D:$D,'ALL 2022'!$D:$D)</f>
        <v>0</v>
      </c>
      <c r="M153" s="12">
        <f>+SUMIFS('BLG1222'!$I:$I,'BLG1222'!$A:$A,'ALL 2022'!$2:$2,'BLG1222'!$D:$D,'ALL 2022'!$D:$D)</f>
        <v>-3191163.73</v>
      </c>
      <c r="N153" s="12">
        <f>+SUMIFS('BLG1222'!$I:$I,'BLG1222'!$A:$A,'ALL 2022'!$2:$2,'BLG1222'!$D:$D,'ALL 2022'!$D:$D)</f>
        <v>0</v>
      </c>
      <c r="O153" s="12">
        <f>+SUMIFS('BLG1222'!$I:$I,'BLG1222'!$A:$A,'ALL 2022'!$2:$2,'BLG1222'!$D:$D,'ALL 2022'!$D:$D)</f>
        <v>-45877630.359999999</v>
      </c>
      <c r="P153" s="12">
        <f>+SUMIFS('BLG1222'!$I:$I,'BLG1222'!$A:$A,'ALL 2022'!$2:$2,'BLG1222'!$D:$D,'ALL 2022'!$D:$D)</f>
        <v>-74913639.040000007</v>
      </c>
      <c r="Q153" s="12">
        <f>+SUMIFS('BLG1222'!$I:$I,'BLG1222'!$A:$A,'ALL 2022'!$2:$2,'BLG1222'!$D:$D,'ALL 2022'!$D:$D)</f>
        <v>0</v>
      </c>
      <c r="R153" s="12">
        <f>+SUMIFS('BLG1222'!$I:$I,'BLG1222'!$A:$A,'ALL 2022'!$2:$2,'BLG1222'!$D:$D,'ALL 2022'!$D:$D)</f>
        <v>-10604000</v>
      </c>
      <c r="S153" s="12">
        <f>+SUMIFS('BLG1222'!$I:$I,'BLG1222'!$A:$A,'ALL 2022'!$2:$2,'BLG1222'!$D:$D,'ALL 2022'!$D:$D)</f>
        <v>-96534242.209999993</v>
      </c>
      <c r="T153" s="12">
        <f>+SUMIFS('BLG1222'!$I:$I,'BLG1222'!$A:$A,'ALL 2022'!$2:$2,'BLG1222'!$D:$D,'ALL 2022'!$D:$D)</f>
        <v>-225361837.22999999</v>
      </c>
      <c r="U153" s="12">
        <f>+SUMIFS('BLG1222'!$I:$I,'BLG1222'!$A:$A,'ALL 2022'!$2:$2,'BLG1222'!$D:$D,'ALL 2022'!$D:$D)</f>
        <v>-8598820918.3799992</v>
      </c>
      <c r="V153" s="12">
        <f>+SUMIFS('BLG1222'!$I:$I,'BLG1222'!$A:$A,'ALL 2022'!$2:$2,'BLG1222'!$D:$D,'ALL 2022'!$D:$D)</f>
        <v>0</v>
      </c>
      <c r="W153" s="12">
        <f>+SUMIFS('BLG1222'!$I:$I,'BLG1222'!$A:$A,'ALL 2022'!$2:$2,'BLG1222'!$D:$D,'ALL 2022'!$D:$D)</f>
        <v>-407876725.08999997</v>
      </c>
      <c r="X153" s="12">
        <f>+SUMIFS('BLG1222'!$I:$I,'BLG1222'!$A:$A,'ALL 2022'!$2:$2,'BLG1222'!$D:$D,'ALL 2022'!$D:$D)</f>
        <v>-33293600.010000002</v>
      </c>
      <c r="Y153" s="12">
        <f>+SUMIFS('BLG1222'!$I:$I,'BLG1222'!$A:$A,'ALL 2022'!$2:$2,'BLG1222'!$D:$D,'ALL 2022'!$D:$D)</f>
        <v>0</v>
      </c>
      <c r="Z153" s="12">
        <f>+SUMIFS('BLG1222'!$I:$I,'BLG1222'!$A:$A,'ALL 2022'!$2:$2,'BLG1222'!$D:$D,'ALL 2022'!$D:$D)</f>
        <v>0</v>
      </c>
      <c r="AA153" s="12">
        <f>+SUMIFS('BLG1222'!$I:$I,'BLG1222'!$A:$A,'ALL 2022'!$2:$2,'BLG1222'!$D:$D,'ALL 2022'!$D:$D)</f>
        <v>0</v>
      </c>
      <c r="AB153" s="12">
        <f>+SUMIFS('BLG1222'!$I:$I,'BLG1222'!$A:$A,'ALL 2022'!$2:$2,'BLG1222'!$D:$D,'ALL 2022'!$D:$D)</f>
        <v>-503011102.26999998</v>
      </c>
      <c r="AC153" s="12">
        <f>+SUMIFS('BLG1222'!$I:$I,'BLG1222'!$A:$A,'ALL 2022'!$2:$2,'BLG1222'!$D:$D,'ALL 2022'!$D:$D)</f>
        <v>-157376146.442</v>
      </c>
      <c r="AD153" s="12">
        <f>+SUMIFS('BLG1222'!$I:$I,'BLG1222'!$A:$A,'ALL 2022'!$2:$2,'BLG1222'!$D:$D,'ALL 2022'!$D:$D)</f>
        <v>0</v>
      </c>
      <c r="AE153" s="12">
        <f>+SUMIFS('BLG1222'!$I:$I,'BLG1222'!$A:$A,'ALL 2022'!$2:$2,'BLG1222'!$D:$D,'ALL 2022'!$D:$D)</f>
        <v>0</v>
      </c>
      <c r="AF153" s="12">
        <f>+SUMIFS('BLG1222'!$I:$I,'BLG1222'!$A:$A,'ALL 2022'!$2:$2,'BLG1222'!$D:$D,'ALL 2022'!$D:$D)</f>
        <v>-24688851.949999999</v>
      </c>
      <c r="AG153" s="12">
        <f>+SUMIFS('BLG1222'!$I:$I,'BLG1222'!$A:$A,'ALL 2022'!$2:$2,'BLG1222'!$D:$D,'ALL 2022'!$D:$D)</f>
        <v>-31889800</v>
      </c>
      <c r="AH153" s="12">
        <f>+SUMIFS('BLG1222'!$I:$I,'BLG1222'!$A:$A,'ALL 2022'!$2:$2,'BLG1222'!$D:$D,'ALL 2022'!$D:$D)</f>
        <v>-13499031.18</v>
      </c>
      <c r="AI153" s="12">
        <f>+SUMIFS('BLG1222'!$I:$I,'BLG1222'!$A:$A,'ALL 2022'!$2:$2,'BLG1222'!$D:$D,'ALL 2022'!$D:$D)</f>
        <v>0</v>
      </c>
      <c r="AJ153" s="12">
        <f>+SUMIFS('BLG1222'!$I:$I,'BLG1222'!$A:$A,'ALL 2022'!$2:$2,'BLG1222'!$D:$D,'ALL 2022'!$D:$D)</f>
        <v>-8395709.7200000007</v>
      </c>
      <c r="AK153" s="12">
        <f>+SUMIFS('BLG1222'!$I:$I,'BLG1222'!$A:$A,'ALL 2022'!$2:$2,'BLG1222'!$D:$D,'ALL 2022'!$D:$D)</f>
        <v>0</v>
      </c>
      <c r="AL153" s="12">
        <f>+SUMIFS('BLG1222'!$I:$I,'BLG1222'!$A:$A,'ALL 2022'!$2:$2,'BLG1222'!$D:$D,'ALL 2022'!$D:$D)</f>
        <v>-333762896.44</v>
      </c>
      <c r="AM153" s="12">
        <f>+SUMIFS('BLG1222'!$I:$I,'BLG1222'!$A:$A,'ALL 2022'!$2:$2,'BLG1222'!$D:$D,'ALL 2022'!$D:$D)</f>
        <v>-92664</v>
      </c>
      <c r="AN153" s="12">
        <f>+SUMIFS('BLG1222'!$I:$I,'BLG1222'!$A:$A,'ALL 2022'!$2:$2,'BLG1222'!$D:$D,'ALL 2022'!$D:$D)</f>
        <v>0</v>
      </c>
      <c r="AO153" s="12">
        <f>+SUMIFS('BLG1222'!$I:$I,'BLG1222'!$A:$A,'ALL 2022'!$2:$2,'BLG1222'!$D:$D,'ALL 2022'!$D:$D)</f>
        <v>0</v>
      </c>
      <c r="AP153" s="12">
        <f>+SUMIFS('BLG1222'!$I:$I,'BLG1222'!$A:$A,'ALL 2022'!$2:$2,'BLG1222'!$D:$D,'ALL 2022'!$D:$D)</f>
        <v>0</v>
      </c>
      <c r="AQ153" s="164">
        <f t="shared" si="14"/>
        <v>-12791925834.082001</v>
      </c>
      <c r="AR153" s="165">
        <f t="shared" si="15"/>
        <v>-2705253.3724042256</v>
      </c>
    </row>
    <row r="154" spans="1:44" hidden="1" x14ac:dyDescent="0.25">
      <c r="A154" s="11" t="str">
        <f t="shared" si="11"/>
        <v>4</v>
      </c>
      <c r="B154" s="11" t="str">
        <f t="shared" si="12"/>
        <v>40</v>
      </c>
      <c r="C154" s="11" t="str">
        <f t="shared" si="13"/>
        <v>408</v>
      </c>
      <c r="D154" s="60">
        <v>40810000</v>
      </c>
      <c r="E154" s="198" t="str">
        <f t="shared" si="16"/>
        <v>BIL39</v>
      </c>
      <c r="F154" s="24" t="s">
        <v>68</v>
      </c>
      <c r="G154" s="12">
        <f>+SUMIFS('BLG1222'!$I:$I,'BLG1222'!$A:$A,'ALL 2022'!$2:$2,'BLG1222'!$D:$D,'ALL 2022'!$D:$D)</f>
        <v>-2866148997.1300001</v>
      </c>
      <c r="H154" s="12">
        <f>+SUMIFS('BLG1222'!$I:$I,'BLG1222'!$A:$A,'ALL 2022'!$2:$2,'BLG1222'!$D:$D,'ALL 2022'!$D:$D)</f>
        <v>0</v>
      </c>
      <c r="I154" s="12">
        <f>+SUMIFS('BLG1222'!$I:$I,'BLG1222'!$A:$A,'ALL 2022'!$2:$2,'BLG1222'!$D:$D,'ALL 2022'!$D:$D)</f>
        <v>0</v>
      </c>
      <c r="J154" s="12">
        <f>+SUMIFS('BLG1222'!$I:$I,'BLG1222'!$A:$A,'ALL 2022'!$2:$2,'BLG1222'!$D:$D,'ALL 2022'!$D:$D)</f>
        <v>-2755115353.7800002</v>
      </c>
      <c r="K154" s="12">
        <f>+SUMIFS('BLG1222'!$I:$I,'BLG1222'!$A:$A,'ALL 2022'!$2:$2,'BLG1222'!$D:$D,'ALL 2022'!$D:$D)</f>
        <v>-113612534.83</v>
      </c>
      <c r="L154" s="12">
        <f>+SUMIFS('BLG1222'!$I:$I,'BLG1222'!$A:$A,'ALL 2022'!$2:$2,'BLG1222'!$D:$D,'ALL 2022'!$D:$D)</f>
        <v>-283901455.74000001</v>
      </c>
      <c r="M154" s="12">
        <f>+SUMIFS('BLG1222'!$I:$I,'BLG1222'!$A:$A,'ALL 2022'!$2:$2,'BLG1222'!$D:$D,'ALL 2022'!$D:$D)</f>
        <v>0</v>
      </c>
      <c r="N154" s="12">
        <f>+SUMIFS('BLG1222'!$I:$I,'BLG1222'!$A:$A,'ALL 2022'!$2:$2,'BLG1222'!$D:$D,'ALL 2022'!$D:$D)</f>
        <v>0</v>
      </c>
      <c r="O154" s="12">
        <f>+SUMIFS('BLG1222'!$I:$I,'BLG1222'!$A:$A,'ALL 2022'!$2:$2,'BLG1222'!$D:$D,'ALL 2022'!$D:$D)</f>
        <v>0</v>
      </c>
      <c r="P154" s="12">
        <f>+SUMIFS('BLG1222'!$I:$I,'BLG1222'!$A:$A,'ALL 2022'!$2:$2,'BLG1222'!$D:$D,'ALL 2022'!$D:$D)</f>
        <v>0</v>
      </c>
      <c r="Q154" s="12">
        <f>+SUMIFS('BLG1222'!$I:$I,'BLG1222'!$A:$A,'ALL 2022'!$2:$2,'BLG1222'!$D:$D,'ALL 2022'!$D:$D)</f>
        <v>0</v>
      </c>
      <c r="R154" s="12">
        <f>+SUMIFS('BLG1222'!$I:$I,'BLG1222'!$A:$A,'ALL 2022'!$2:$2,'BLG1222'!$D:$D,'ALL 2022'!$D:$D)</f>
        <v>0</v>
      </c>
      <c r="S154" s="12">
        <f>+SUMIFS('BLG1222'!$I:$I,'BLG1222'!$A:$A,'ALL 2022'!$2:$2,'BLG1222'!$D:$D,'ALL 2022'!$D:$D)</f>
        <v>0</v>
      </c>
      <c r="T154" s="12">
        <f>+SUMIFS('BLG1222'!$I:$I,'BLG1222'!$A:$A,'ALL 2022'!$2:$2,'BLG1222'!$D:$D,'ALL 2022'!$D:$D)</f>
        <v>0</v>
      </c>
      <c r="U154" s="12">
        <f>+SUMIFS('BLG1222'!$I:$I,'BLG1222'!$A:$A,'ALL 2022'!$2:$2,'BLG1222'!$D:$D,'ALL 2022'!$D:$D)</f>
        <v>0</v>
      </c>
      <c r="V154" s="12">
        <f>+SUMIFS('BLG1222'!$I:$I,'BLG1222'!$A:$A,'ALL 2022'!$2:$2,'BLG1222'!$D:$D,'ALL 2022'!$D:$D)</f>
        <v>-16068019.68</v>
      </c>
      <c r="W154" s="12">
        <f>+SUMIFS('BLG1222'!$I:$I,'BLG1222'!$A:$A,'ALL 2022'!$2:$2,'BLG1222'!$D:$D,'ALL 2022'!$D:$D)</f>
        <v>0</v>
      </c>
      <c r="X154" s="12">
        <f>+SUMIFS('BLG1222'!$I:$I,'BLG1222'!$A:$A,'ALL 2022'!$2:$2,'BLG1222'!$D:$D,'ALL 2022'!$D:$D)</f>
        <v>0</v>
      </c>
      <c r="Y154" s="12">
        <f>+SUMIFS('BLG1222'!$I:$I,'BLG1222'!$A:$A,'ALL 2022'!$2:$2,'BLG1222'!$D:$D,'ALL 2022'!$D:$D)</f>
        <v>0</v>
      </c>
      <c r="Z154" s="12">
        <f>+SUMIFS('BLG1222'!$I:$I,'BLG1222'!$A:$A,'ALL 2022'!$2:$2,'BLG1222'!$D:$D,'ALL 2022'!$D:$D)</f>
        <v>0</v>
      </c>
      <c r="AA154" s="12">
        <f>+SUMIFS('BLG1222'!$I:$I,'BLG1222'!$A:$A,'ALL 2022'!$2:$2,'BLG1222'!$D:$D,'ALL 2022'!$D:$D)</f>
        <v>0</v>
      </c>
      <c r="AB154" s="12">
        <f>+SUMIFS('BLG1222'!$I:$I,'BLG1222'!$A:$A,'ALL 2022'!$2:$2,'BLG1222'!$D:$D,'ALL 2022'!$D:$D)</f>
        <v>0</v>
      </c>
      <c r="AC154" s="12">
        <f>+SUMIFS('BLG1222'!$I:$I,'BLG1222'!$A:$A,'ALL 2022'!$2:$2,'BLG1222'!$D:$D,'ALL 2022'!$D:$D)</f>
        <v>0</v>
      </c>
      <c r="AD154" s="12">
        <f>+SUMIFS('BLG1222'!$I:$I,'BLG1222'!$A:$A,'ALL 2022'!$2:$2,'BLG1222'!$D:$D,'ALL 2022'!$D:$D)</f>
        <v>0</v>
      </c>
      <c r="AE154" s="12">
        <f>+SUMIFS('BLG1222'!$I:$I,'BLG1222'!$A:$A,'ALL 2022'!$2:$2,'BLG1222'!$D:$D,'ALL 2022'!$D:$D)</f>
        <v>-1146803000</v>
      </c>
      <c r="AF154" s="12">
        <f>+SUMIFS('BLG1222'!$I:$I,'BLG1222'!$A:$A,'ALL 2022'!$2:$2,'BLG1222'!$D:$D,'ALL 2022'!$D:$D)</f>
        <v>0</v>
      </c>
      <c r="AG154" s="12">
        <f>+SUMIFS('BLG1222'!$I:$I,'BLG1222'!$A:$A,'ALL 2022'!$2:$2,'BLG1222'!$D:$D,'ALL 2022'!$D:$D)</f>
        <v>0</v>
      </c>
      <c r="AH154" s="12">
        <f>+SUMIFS('BLG1222'!$I:$I,'BLG1222'!$A:$A,'ALL 2022'!$2:$2,'BLG1222'!$D:$D,'ALL 2022'!$D:$D)</f>
        <v>0</v>
      </c>
      <c r="AI154" s="12">
        <f>+SUMIFS('BLG1222'!$I:$I,'BLG1222'!$A:$A,'ALL 2022'!$2:$2,'BLG1222'!$D:$D,'ALL 2022'!$D:$D)</f>
        <v>0</v>
      </c>
      <c r="AJ154" s="12">
        <f>+SUMIFS('BLG1222'!$I:$I,'BLG1222'!$A:$A,'ALL 2022'!$2:$2,'BLG1222'!$D:$D,'ALL 2022'!$D:$D)</f>
        <v>0</v>
      </c>
      <c r="AK154" s="12">
        <f>+SUMIFS('BLG1222'!$I:$I,'BLG1222'!$A:$A,'ALL 2022'!$2:$2,'BLG1222'!$D:$D,'ALL 2022'!$D:$D)</f>
        <v>-42328769.390000001</v>
      </c>
      <c r="AL154" s="12">
        <f>+SUMIFS('BLG1222'!$I:$I,'BLG1222'!$A:$A,'ALL 2022'!$2:$2,'BLG1222'!$D:$D,'ALL 2022'!$D:$D)</f>
        <v>0</v>
      </c>
      <c r="AM154" s="12">
        <f>+SUMIFS('BLG1222'!$I:$I,'BLG1222'!$A:$A,'ALL 2022'!$2:$2,'BLG1222'!$D:$D,'ALL 2022'!$D:$D)</f>
        <v>0</v>
      </c>
      <c r="AN154" s="12">
        <f>+SUMIFS('BLG1222'!$I:$I,'BLG1222'!$A:$A,'ALL 2022'!$2:$2,'BLG1222'!$D:$D,'ALL 2022'!$D:$D)</f>
        <v>0</v>
      </c>
      <c r="AO154" s="12">
        <f>+SUMIFS('BLG1222'!$I:$I,'BLG1222'!$A:$A,'ALL 2022'!$2:$2,'BLG1222'!$D:$D,'ALL 2022'!$D:$D)</f>
        <v>-158229263.44999999</v>
      </c>
      <c r="AP154" s="12">
        <f>+SUMIFS('BLG1222'!$I:$I,'BLG1222'!$A:$A,'ALL 2022'!$2:$2,'BLG1222'!$D:$D,'ALL 2022'!$D:$D)</f>
        <v>0</v>
      </c>
      <c r="AQ154" s="164">
        <f t="shared" si="14"/>
        <v>-7382207394</v>
      </c>
      <c r="AR154" s="165">
        <f t="shared" si="15"/>
        <v>-1561198.9709318923</v>
      </c>
    </row>
    <row r="155" spans="1:44" hidden="1" x14ac:dyDescent="0.25">
      <c r="A155" s="11" t="str">
        <f t="shared" si="11"/>
        <v>4</v>
      </c>
      <c r="B155" s="11" t="str">
        <f t="shared" si="12"/>
        <v>40</v>
      </c>
      <c r="C155" s="11" t="str">
        <f t="shared" si="13"/>
        <v>408</v>
      </c>
      <c r="D155" s="23">
        <v>40811000</v>
      </c>
      <c r="E155" s="198" t="str">
        <f t="shared" si="16"/>
        <v>BIL39</v>
      </c>
      <c r="F155" s="24" t="s">
        <v>2090</v>
      </c>
      <c r="G155" s="12">
        <f>+SUMIFS('BLG1222'!$I:$I,'BLG1222'!$A:$A,'ALL 2022'!$2:$2,'BLG1222'!$D:$D,'ALL 2022'!$D:$D)</f>
        <v>0</v>
      </c>
      <c r="H155" s="12">
        <f>+SUMIFS('BLG1222'!$I:$I,'BLG1222'!$A:$A,'ALL 2022'!$2:$2,'BLG1222'!$D:$D,'ALL 2022'!$D:$D)</f>
        <v>0</v>
      </c>
      <c r="I155" s="12">
        <f>+SUMIFS('BLG1222'!$I:$I,'BLG1222'!$A:$A,'ALL 2022'!$2:$2,'BLG1222'!$D:$D,'ALL 2022'!$D:$D)</f>
        <v>0</v>
      </c>
      <c r="J155" s="12">
        <f>+SUMIFS('BLG1222'!$I:$I,'BLG1222'!$A:$A,'ALL 2022'!$2:$2,'BLG1222'!$D:$D,'ALL 2022'!$D:$D)</f>
        <v>0</v>
      </c>
      <c r="K155" s="12">
        <f>+SUMIFS('BLG1222'!$I:$I,'BLG1222'!$A:$A,'ALL 2022'!$2:$2,'BLG1222'!$D:$D,'ALL 2022'!$D:$D)</f>
        <v>0</v>
      </c>
      <c r="L155" s="12">
        <f>+SUMIFS('BLG1222'!$I:$I,'BLG1222'!$A:$A,'ALL 2022'!$2:$2,'BLG1222'!$D:$D,'ALL 2022'!$D:$D)</f>
        <v>0</v>
      </c>
      <c r="M155" s="12">
        <f>+SUMIFS('BLG1222'!$I:$I,'BLG1222'!$A:$A,'ALL 2022'!$2:$2,'BLG1222'!$D:$D,'ALL 2022'!$D:$D)</f>
        <v>0</v>
      </c>
      <c r="N155" s="12">
        <f>+SUMIFS('BLG1222'!$I:$I,'BLG1222'!$A:$A,'ALL 2022'!$2:$2,'BLG1222'!$D:$D,'ALL 2022'!$D:$D)</f>
        <v>0</v>
      </c>
      <c r="O155" s="12">
        <f>+SUMIFS('BLG1222'!$I:$I,'BLG1222'!$A:$A,'ALL 2022'!$2:$2,'BLG1222'!$D:$D,'ALL 2022'!$D:$D)</f>
        <v>0</v>
      </c>
      <c r="P155" s="12">
        <f>+SUMIFS('BLG1222'!$I:$I,'BLG1222'!$A:$A,'ALL 2022'!$2:$2,'BLG1222'!$D:$D,'ALL 2022'!$D:$D)</f>
        <v>0</v>
      </c>
      <c r="Q155" s="12">
        <f>+SUMIFS('BLG1222'!$I:$I,'BLG1222'!$A:$A,'ALL 2022'!$2:$2,'BLG1222'!$D:$D,'ALL 2022'!$D:$D)</f>
        <v>0</v>
      </c>
      <c r="R155" s="12">
        <f>+SUMIFS('BLG1222'!$I:$I,'BLG1222'!$A:$A,'ALL 2022'!$2:$2,'BLG1222'!$D:$D,'ALL 2022'!$D:$D)</f>
        <v>0</v>
      </c>
      <c r="S155" s="12">
        <f>+SUMIFS('BLG1222'!$I:$I,'BLG1222'!$A:$A,'ALL 2022'!$2:$2,'BLG1222'!$D:$D,'ALL 2022'!$D:$D)</f>
        <v>0</v>
      </c>
      <c r="T155" s="12">
        <f>+SUMIFS('BLG1222'!$I:$I,'BLG1222'!$A:$A,'ALL 2022'!$2:$2,'BLG1222'!$D:$D,'ALL 2022'!$D:$D)</f>
        <v>3271465.7</v>
      </c>
      <c r="U155" s="12">
        <f>+SUMIFS('BLG1222'!$I:$I,'BLG1222'!$A:$A,'ALL 2022'!$2:$2,'BLG1222'!$D:$D,'ALL 2022'!$D:$D)</f>
        <v>-446533333.33999997</v>
      </c>
      <c r="V155" s="12">
        <f>+SUMIFS('BLG1222'!$I:$I,'BLG1222'!$A:$A,'ALL 2022'!$2:$2,'BLG1222'!$D:$D,'ALL 2022'!$D:$D)</f>
        <v>0</v>
      </c>
      <c r="W155" s="12">
        <f>+SUMIFS('BLG1222'!$I:$I,'BLG1222'!$A:$A,'ALL 2022'!$2:$2,'BLG1222'!$D:$D,'ALL 2022'!$D:$D)</f>
        <v>0</v>
      </c>
      <c r="X155" s="12">
        <f>+SUMIFS('BLG1222'!$I:$I,'BLG1222'!$A:$A,'ALL 2022'!$2:$2,'BLG1222'!$D:$D,'ALL 2022'!$D:$D)</f>
        <v>0</v>
      </c>
      <c r="Y155" s="12">
        <f>+SUMIFS('BLG1222'!$I:$I,'BLG1222'!$A:$A,'ALL 2022'!$2:$2,'BLG1222'!$D:$D,'ALL 2022'!$D:$D)</f>
        <v>0</v>
      </c>
      <c r="Z155" s="12">
        <f>+SUMIFS('BLG1222'!$I:$I,'BLG1222'!$A:$A,'ALL 2022'!$2:$2,'BLG1222'!$D:$D,'ALL 2022'!$D:$D)</f>
        <v>0</v>
      </c>
      <c r="AA155" s="12">
        <f>+SUMIFS('BLG1222'!$I:$I,'BLG1222'!$A:$A,'ALL 2022'!$2:$2,'BLG1222'!$D:$D,'ALL 2022'!$D:$D)</f>
        <v>0</v>
      </c>
      <c r="AB155" s="12">
        <f>+SUMIFS('BLG1222'!$I:$I,'BLG1222'!$A:$A,'ALL 2022'!$2:$2,'BLG1222'!$D:$D,'ALL 2022'!$D:$D)</f>
        <v>0</v>
      </c>
      <c r="AC155" s="12">
        <f>+SUMIFS('BLG1222'!$I:$I,'BLG1222'!$A:$A,'ALL 2022'!$2:$2,'BLG1222'!$D:$D,'ALL 2022'!$D:$D)</f>
        <v>0</v>
      </c>
      <c r="AD155" s="12">
        <f>+SUMIFS('BLG1222'!$I:$I,'BLG1222'!$A:$A,'ALL 2022'!$2:$2,'BLG1222'!$D:$D,'ALL 2022'!$D:$D)</f>
        <v>0</v>
      </c>
      <c r="AE155" s="12">
        <f>+SUMIFS('BLG1222'!$I:$I,'BLG1222'!$A:$A,'ALL 2022'!$2:$2,'BLG1222'!$D:$D,'ALL 2022'!$D:$D)</f>
        <v>0</v>
      </c>
      <c r="AF155" s="12">
        <f>+SUMIFS('BLG1222'!$I:$I,'BLG1222'!$A:$A,'ALL 2022'!$2:$2,'BLG1222'!$D:$D,'ALL 2022'!$D:$D)</f>
        <v>0</v>
      </c>
      <c r="AG155" s="12">
        <f>+SUMIFS('BLG1222'!$I:$I,'BLG1222'!$A:$A,'ALL 2022'!$2:$2,'BLG1222'!$D:$D,'ALL 2022'!$D:$D)</f>
        <v>0</v>
      </c>
      <c r="AH155" s="12">
        <f>+SUMIFS('BLG1222'!$I:$I,'BLG1222'!$A:$A,'ALL 2022'!$2:$2,'BLG1222'!$D:$D,'ALL 2022'!$D:$D)</f>
        <v>0</v>
      </c>
      <c r="AI155" s="12">
        <f>+SUMIFS('BLG1222'!$I:$I,'BLG1222'!$A:$A,'ALL 2022'!$2:$2,'BLG1222'!$D:$D,'ALL 2022'!$D:$D)</f>
        <v>0</v>
      </c>
      <c r="AJ155" s="12">
        <f>+SUMIFS('BLG1222'!$I:$I,'BLG1222'!$A:$A,'ALL 2022'!$2:$2,'BLG1222'!$D:$D,'ALL 2022'!$D:$D)</f>
        <v>0</v>
      </c>
      <c r="AK155" s="12">
        <f>+SUMIFS('BLG1222'!$I:$I,'BLG1222'!$A:$A,'ALL 2022'!$2:$2,'BLG1222'!$D:$D,'ALL 2022'!$D:$D)</f>
        <v>0</v>
      </c>
      <c r="AL155" s="12">
        <f>+SUMIFS('BLG1222'!$I:$I,'BLG1222'!$A:$A,'ALL 2022'!$2:$2,'BLG1222'!$D:$D,'ALL 2022'!$D:$D)</f>
        <v>0</v>
      </c>
      <c r="AM155" s="12">
        <f>+SUMIFS('BLG1222'!$I:$I,'BLG1222'!$A:$A,'ALL 2022'!$2:$2,'BLG1222'!$D:$D,'ALL 2022'!$D:$D)</f>
        <v>0</v>
      </c>
      <c r="AN155" s="12">
        <f>+SUMIFS('BLG1222'!$I:$I,'BLG1222'!$A:$A,'ALL 2022'!$2:$2,'BLG1222'!$D:$D,'ALL 2022'!$D:$D)</f>
        <v>0</v>
      </c>
      <c r="AO155" s="12">
        <f>+SUMIFS('BLG1222'!$I:$I,'BLG1222'!$A:$A,'ALL 2022'!$2:$2,'BLG1222'!$D:$D,'ALL 2022'!$D:$D)</f>
        <v>0</v>
      </c>
      <c r="AP155" s="12">
        <f>+SUMIFS('BLG1222'!$I:$I,'BLG1222'!$A:$A,'ALL 2022'!$2:$2,'BLG1222'!$D:$D,'ALL 2022'!$D:$D)</f>
        <v>0</v>
      </c>
      <c r="AQ155" s="164">
        <f t="shared" si="14"/>
        <v>-443261867.63999999</v>
      </c>
      <c r="AR155" s="165">
        <f t="shared" si="15"/>
        <v>-93741.60527857377</v>
      </c>
    </row>
    <row r="156" spans="1:44" hidden="1" x14ac:dyDescent="0.25">
      <c r="A156" s="11" t="str">
        <f t="shared" si="11"/>
        <v>4</v>
      </c>
      <c r="B156" s="11" t="str">
        <f t="shared" si="12"/>
        <v>40</v>
      </c>
      <c r="C156" s="11" t="str">
        <f t="shared" si="13"/>
        <v>408</v>
      </c>
      <c r="D156" s="23">
        <v>40820000</v>
      </c>
      <c r="E156" s="198" t="str">
        <f t="shared" si="16"/>
        <v>BIL39</v>
      </c>
      <c r="F156" s="24" t="s">
        <v>623</v>
      </c>
      <c r="G156" s="12">
        <f>+SUMIFS('BLG1222'!$I:$I,'BLG1222'!$A:$A,'ALL 2022'!$2:$2,'BLG1222'!$D:$D,'ALL 2022'!$D:$D)</f>
        <v>-36546924.270000003</v>
      </c>
      <c r="H156" s="12">
        <f>+SUMIFS('BLG1222'!$I:$I,'BLG1222'!$A:$A,'ALL 2022'!$2:$2,'BLG1222'!$D:$D,'ALL 2022'!$D:$D)</f>
        <v>0</v>
      </c>
      <c r="I156" s="12">
        <f>+SUMIFS('BLG1222'!$I:$I,'BLG1222'!$A:$A,'ALL 2022'!$2:$2,'BLG1222'!$D:$D,'ALL 2022'!$D:$D)</f>
        <v>0</v>
      </c>
      <c r="J156" s="12">
        <f>+SUMIFS('BLG1222'!$I:$I,'BLG1222'!$A:$A,'ALL 2022'!$2:$2,'BLG1222'!$D:$D,'ALL 2022'!$D:$D)</f>
        <v>0</v>
      </c>
      <c r="K156" s="12">
        <f>+SUMIFS('BLG1222'!$I:$I,'BLG1222'!$A:$A,'ALL 2022'!$2:$2,'BLG1222'!$D:$D,'ALL 2022'!$D:$D)</f>
        <v>0</v>
      </c>
      <c r="L156" s="12">
        <f>+SUMIFS('BLG1222'!$I:$I,'BLG1222'!$A:$A,'ALL 2022'!$2:$2,'BLG1222'!$D:$D,'ALL 2022'!$D:$D)</f>
        <v>0</v>
      </c>
      <c r="M156" s="12">
        <f>+SUMIFS('BLG1222'!$I:$I,'BLG1222'!$A:$A,'ALL 2022'!$2:$2,'BLG1222'!$D:$D,'ALL 2022'!$D:$D)</f>
        <v>0</v>
      </c>
      <c r="N156" s="12">
        <f>+SUMIFS('BLG1222'!$I:$I,'BLG1222'!$A:$A,'ALL 2022'!$2:$2,'BLG1222'!$D:$D,'ALL 2022'!$D:$D)</f>
        <v>0</v>
      </c>
      <c r="O156" s="12">
        <f>+SUMIFS('BLG1222'!$I:$I,'BLG1222'!$A:$A,'ALL 2022'!$2:$2,'BLG1222'!$D:$D,'ALL 2022'!$D:$D)</f>
        <v>0</v>
      </c>
      <c r="P156" s="12">
        <f>+SUMIFS('BLG1222'!$I:$I,'BLG1222'!$A:$A,'ALL 2022'!$2:$2,'BLG1222'!$D:$D,'ALL 2022'!$D:$D)</f>
        <v>0</v>
      </c>
      <c r="Q156" s="12">
        <f>+SUMIFS('BLG1222'!$I:$I,'BLG1222'!$A:$A,'ALL 2022'!$2:$2,'BLG1222'!$D:$D,'ALL 2022'!$D:$D)</f>
        <v>0</v>
      </c>
      <c r="R156" s="12">
        <f>+SUMIFS('BLG1222'!$I:$I,'BLG1222'!$A:$A,'ALL 2022'!$2:$2,'BLG1222'!$D:$D,'ALL 2022'!$D:$D)</f>
        <v>0</v>
      </c>
      <c r="S156" s="12">
        <f>+SUMIFS('BLG1222'!$I:$I,'BLG1222'!$A:$A,'ALL 2022'!$2:$2,'BLG1222'!$D:$D,'ALL 2022'!$D:$D)</f>
        <v>0</v>
      </c>
      <c r="T156" s="12">
        <f>+SUMIFS('BLG1222'!$I:$I,'BLG1222'!$A:$A,'ALL 2022'!$2:$2,'BLG1222'!$D:$D,'ALL 2022'!$D:$D)</f>
        <v>0</v>
      </c>
      <c r="U156" s="12">
        <f>+SUMIFS('BLG1222'!$I:$I,'BLG1222'!$A:$A,'ALL 2022'!$2:$2,'BLG1222'!$D:$D,'ALL 2022'!$D:$D)</f>
        <v>0</v>
      </c>
      <c r="V156" s="12">
        <f>+SUMIFS('BLG1222'!$I:$I,'BLG1222'!$A:$A,'ALL 2022'!$2:$2,'BLG1222'!$D:$D,'ALL 2022'!$D:$D)</f>
        <v>0</v>
      </c>
      <c r="W156" s="12">
        <f>+SUMIFS('BLG1222'!$I:$I,'BLG1222'!$A:$A,'ALL 2022'!$2:$2,'BLG1222'!$D:$D,'ALL 2022'!$D:$D)</f>
        <v>0</v>
      </c>
      <c r="X156" s="12">
        <f>+SUMIFS('BLG1222'!$I:$I,'BLG1222'!$A:$A,'ALL 2022'!$2:$2,'BLG1222'!$D:$D,'ALL 2022'!$D:$D)</f>
        <v>0</v>
      </c>
      <c r="Y156" s="12">
        <f>+SUMIFS('BLG1222'!$I:$I,'BLG1222'!$A:$A,'ALL 2022'!$2:$2,'BLG1222'!$D:$D,'ALL 2022'!$D:$D)</f>
        <v>0</v>
      </c>
      <c r="Z156" s="12">
        <f>+SUMIFS('BLG1222'!$I:$I,'BLG1222'!$A:$A,'ALL 2022'!$2:$2,'BLG1222'!$D:$D,'ALL 2022'!$D:$D)</f>
        <v>0</v>
      </c>
      <c r="AA156" s="12">
        <f>+SUMIFS('BLG1222'!$I:$I,'BLG1222'!$A:$A,'ALL 2022'!$2:$2,'BLG1222'!$D:$D,'ALL 2022'!$D:$D)</f>
        <v>0</v>
      </c>
      <c r="AB156" s="12">
        <f>+SUMIFS('BLG1222'!$I:$I,'BLG1222'!$A:$A,'ALL 2022'!$2:$2,'BLG1222'!$D:$D,'ALL 2022'!$D:$D)</f>
        <v>0</v>
      </c>
      <c r="AC156" s="12">
        <f>+SUMIFS('BLG1222'!$I:$I,'BLG1222'!$A:$A,'ALL 2022'!$2:$2,'BLG1222'!$D:$D,'ALL 2022'!$D:$D)</f>
        <v>0</v>
      </c>
      <c r="AD156" s="12">
        <f>+SUMIFS('BLG1222'!$I:$I,'BLG1222'!$A:$A,'ALL 2022'!$2:$2,'BLG1222'!$D:$D,'ALL 2022'!$D:$D)</f>
        <v>0</v>
      </c>
      <c r="AE156" s="12">
        <f>+SUMIFS('BLG1222'!$I:$I,'BLG1222'!$A:$A,'ALL 2022'!$2:$2,'BLG1222'!$D:$D,'ALL 2022'!$D:$D)</f>
        <v>0</v>
      </c>
      <c r="AF156" s="12">
        <f>+SUMIFS('BLG1222'!$I:$I,'BLG1222'!$A:$A,'ALL 2022'!$2:$2,'BLG1222'!$D:$D,'ALL 2022'!$D:$D)</f>
        <v>0</v>
      </c>
      <c r="AG156" s="12">
        <f>+SUMIFS('BLG1222'!$I:$I,'BLG1222'!$A:$A,'ALL 2022'!$2:$2,'BLG1222'!$D:$D,'ALL 2022'!$D:$D)</f>
        <v>0</v>
      </c>
      <c r="AH156" s="12">
        <f>+SUMIFS('BLG1222'!$I:$I,'BLG1222'!$A:$A,'ALL 2022'!$2:$2,'BLG1222'!$D:$D,'ALL 2022'!$D:$D)</f>
        <v>0</v>
      </c>
      <c r="AI156" s="12">
        <f>+SUMIFS('BLG1222'!$I:$I,'BLG1222'!$A:$A,'ALL 2022'!$2:$2,'BLG1222'!$D:$D,'ALL 2022'!$D:$D)</f>
        <v>0</v>
      </c>
      <c r="AJ156" s="12">
        <f>+SUMIFS('BLG1222'!$I:$I,'BLG1222'!$A:$A,'ALL 2022'!$2:$2,'BLG1222'!$D:$D,'ALL 2022'!$D:$D)</f>
        <v>0</v>
      </c>
      <c r="AK156" s="12">
        <f>+SUMIFS('BLG1222'!$I:$I,'BLG1222'!$A:$A,'ALL 2022'!$2:$2,'BLG1222'!$D:$D,'ALL 2022'!$D:$D)</f>
        <v>0</v>
      </c>
      <c r="AL156" s="12">
        <f>+SUMIFS('BLG1222'!$I:$I,'BLG1222'!$A:$A,'ALL 2022'!$2:$2,'BLG1222'!$D:$D,'ALL 2022'!$D:$D)</f>
        <v>0</v>
      </c>
      <c r="AM156" s="12">
        <f>+SUMIFS('BLG1222'!$I:$I,'BLG1222'!$A:$A,'ALL 2022'!$2:$2,'BLG1222'!$D:$D,'ALL 2022'!$D:$D)</f>
        <v>0</v>
      </c>
      <c r="AN156" s="12">
        <f>+SUMIFS('BLG1222'!$I:$I,'BLG1222'!$A:$A,'ALL 2022'!$2:$2,'BLG1222'!$D:$D,'ALL 2022'!$D:$D)</f>
        <v>0</v>
      </c>
      <c r="AO156" s="12">
        <f>+SUMIFS('BLG1222'!$I:$I,'BLG1222'!$A:$A,'ALL 2022'!$2:$2,'BLG1222'!$D:$D,'ALL 2022'!$D:$D)</f>
        <v>0</v>
      </c>
      <c r="AP156" s="12">
        <f>+SUMIFS('BLG1222'!$I:$I,'BLG1222'!$A:$A,'ALL 2022'!$2:$2,'BLG1222'!$D:$D,'ALL 2022'!$D:$D)</f>
        <v>0</v>
      </c>
      <c r="AQ156" s="164">
        <f t="shared" si="14"/>
        <v>-36546924.270000003</v>
      </c>
      <c r="AR156" s="165">
        <f t="shared" si="15"/>
        <v>-7728.9918199025078</v>
      </c>
    </row>
    <row r="157" spans="1:44" hidden="1" x14ac:dyDescent="0.25">
      <c r="A157" s="11" t="str">
        <f t="shared" si="11"/>
        <v>4</v>
      </c>
      <c r="B157" s="11" t="str">
        <f t="shared" si="12"/>
        <v>40</v>
      </c>
      <c r="C157" s="11" t="str">
        <f t="shared" si="13"/>
        <v>409</v>
      </c>
      <c r="D157" s="23">
        <v>40900000</v>
      </c>
      <c r="E157" s="198" t="s">
        <v>3241</v>
      </c>
      <c r="F157" s="24" t="s">
        <v>69</v>
      </c>
      <c r="G157" s="12">
        <f>+SUMIFS('BLG1222'!$I:$I,'BLG1222'!$A:$A,'ALL 2022'!$2:$2,'BLG1222'!$D:$D,'ALL 2022'!$D:$D)</f>
        <v>0</v>
      </c>
      <c r="H157" s="12">
        <f>+SUMIFS('BLG1222'!$I:$I,'BLG1222'!$A:$A,'ALL 2022'!$2:$2,'BLG1222'!$D:$D,'ALL 2022'!$D:$D)</f>
        <v>112435254.84</v>
      </c>
      <c r="I157" s="12">
        <f>+SUMIFS('BLG1222'!$I:$I,'BLG1222'!$A:$A,'ALL 2022'!$2:$2,'BLG1222'!$D:$D,'ALL 2022'!$D:$D)</f>
        <v>0</v>
      </c>
      <c r="J157" s="12">
        <f>+SUMIFS('BLG1222'!$I:$I,'BLG1222'!$A:$A,'ALL 2022'!$2:$2,'BLG1222'!$D:$D,'ALL 2022'!$D:$D)</f>
        <v>0</v>
      </c>
      <c r="K157" s="12">
        <f>+SUMIFS('BLG1222'!$I:$I,'BLG1222'!$A:$A,'ALL 2022'!$2:$2,'BLG1222'!$D:$D,'ALL 2022'!$D:$D)</f>
        <v>0</v>
      </c>
      <c r="L157" s="12">
        <f>+SUMIFS('BLG1222'!$I:$I,'BLG1222'!$A:$A,'ALL 2022'!$2:$2,'BLG1222'!$D:$D,'ALL 2022'!$D:$D)</f>
        <v>0</v>
      </c>
      <c r="M157" s="12">
        <f>+SUMIFS('BLG1222'!$I:$I,'BLG1222'!$A:$A,'ALL 2022'!$2:$2,'BLG1222'!$D:$D,'ALL 2022'!$D:$D)</f>
        <v>0</v>
      </c>
      <c r="N157" s="12">
        <f>+SUMIFS('BLG1222'!$I:$I,'BLG1222'!$A:$A,'ALL 2022'!$2:$2,'BLG1222'!$D:$D,'ALL 2022'!$D:$D)</f>
        <v>0</v>
      </c>
      <c r="O157" s="12">
        <f>+SUMIFS('BLG1222'!$I:$I,'BLG1222'!$A:$A,'ALL 2022'!$2:$2,'BLG1222'!$D:$D,'ALL 2022'!$D:$D)</f>
        <v>161027638.53999999</v>
      </c>
      <c r="P157" s="12">
        <f>+SUMIFS('BLG1222'!$I:$I,'BLG1222'!$A:$A,'ALL 2022'!$2:$2,'BLG1222'!$D:$D,'ALL 2022'!$D:$D)</f>
        <v>443133522.66000003</v>
      </c>
      <c r="Q157" s="12">
        <f>+SUMIFS('BLG1222'!$I:$I,'BLG1222'!$A:$A,'ALL 2022'!$2:$2,'BLG1222'!$D:$D,'ALL 2022'!$D:$D)</f>
        <v>21735806</v>
      </c>
      <c r="R157" s="12">
        <f>+SUMIFS('BLG1222'!$I:$I,'BLG1222'!$A:$A,'ALL 2022'!$2:$2,'BLG1222'!$D:$D,'ALL 2022'!$D:$D)</f>
        <v>0</v>
      </c>
      <c r="S157" s="12">
        <f>+SUMIFS('BLG1222'!$I:$I,'BLG1222'!$A:$A,'ALL 2022'!$2:$2,'BLG1222'!$D:$D,'ALL 2022'!$D:$D)</f>
        <v>195035464.56</v>
      </c>
      <c r="T157" s="12">
        <f>+SUMIFS('BLG1222'!$I:$I,'BLG1222'!$A:$A,'ALL 2022'!$2:$2,'BLG1222'!$D:$D,'ALL 2022'!$D:$D)</f>
        <v>0</v>
      </c>
      <c r="U157" s="12">
        <f>+SUMIFS('BLG1222'!$I:$I,'BLG1222'!$A:$A,'ALL 2022'!$2:$2,'BLG1222'!$D:$D,'ALL 2022'!$D:$D)</f>
        <v>0</v>
      </c>
      <c r="V157" s="12">
        <f>+SUMIFS('BLG1222'!$I:$I,'BLG1222'!$A:$A,'ALL 2022'!$2:$2,'BLG1222'!$D:$D,'ALL 2022'!$D:$D)</f>
        <v>0</v>
      </c>
      <c r="W157" s="12">
        <f>+SUMIFS('BLG1222'!$I:$I,'BLG1222'!$A:$A,'ALL 2022'!$2:$2,'BLG1222'!$D:$D,'ALL 2022'!$D:$D)</f>
        <v>0</v>
      </c>
      <c r="X157" s="12">
        <f>+SUMIFS('BLG1222'!$I:$I,'BLG1222'!$A:$A,'ALL 2022'!$2:$2,'BLG1222'!$D:$D,'ALL 2022'!$D:$D)</f>
        <v>0</v>
      </c>
      <c r="Y157" s="12">
        <f>+SUMIFS('BLG1222'!$I:$I,'BLG1222'!$A:$A,'ALL 2022'!$2:$2,'BLG1222'!$D:$D,'ALL 2022'!$D:$D)</f>
        <v>0</v>
      </c>
      <c r="Z157" s="12">
        <f>+SUMIFS('BLG1222'!$I:$I,'BLG1222'!$A:$A,'ALL 2022'!$2:$2,'BLG1222'!$D:$D,'ALL 2022'!$D:$D)</f>
        <v>0</v>
      </c>
      <c r="AA157" s="12">
        <f>+SUMIFS('BLG1222'!$I:$I,'BLG1222'!$A:$A,'ALL 2022'!$2:$2,'BLG1222'!$D:$D,'ALL 2022'!$D:$D)</f>
        <v>0</v>
      </c>
      <c r="AB157" s="12">
        <f>+SUMIFS('BLG1222'!$I:$I,'BLG1222'!$A:$A,'ALL 2022'!$2:$2,'BLG1222'!$D:$D,'ALL 2022'!$D:$D)</f>
        <v>1660708745.51</v>
      </c>
      <c r="AC157" s="12">
        <f>+SUMIFS('BLG1222'!$I:$I,'BLG1222'!$A:$A,'ALL 2022'!$2:$2,'BLG1222'!$D:$D,'ALL 2022'!$D:$D)</f>
        <v>91822705.048999995</v>
      </c>
      <c r="AD157" s="12">
        <f>+SUMIFS('BLG1222'!$I:$I,'BLG1222'!$A:$A,'ALL 2022'!$2:$2,'BLG1222'!$D:$D,'ALL 2022'!$D:$D)</f>
        <v>0</v>
      </c>
      <c r="AE157" s="12">
        <f>+SUMIFS('BLG1222'!$I:$I,'BLG1222'!$A:$A,'ALL 2022'!$2:$2,'BLG1222'!$D:$D,'ALL 2022'!$D:$D)</f>
        <v>0</v>
      </c>
      <c r="AF157" s="12">
        <f>+SUMIFS('BLG1222'!$I:$I,'BLG1222'!$A:$A,'ALL 2022'!$2:$2,'BLG1222'!$D:$D,'ALL 2022'!$D:$D)</f>
        <v>0</v>
      </c>
      <c r="AG157" s="12">
        <f>+SUMIFS('BLG1222'!$I:$I,'BLG1222'!$A:$A,'ALL 2022'!$2:$2,'BLG1222'!$D:$D,'ALL 2022'!$D:$D)</f>
        <v>0</v>
      </c>
      <c r="AH157" s="12">
        <f>+SUMIFS('BLG1222'!$I:$I,'BLG1222'!$A:$A,'ALL 2022'!$2:$2,'BLG1222'!$D:$D,'ALL 2022'!$D:$D)</f>
        <v>0</v>
      </c>
      <c r="AI157" s="12">
        <f>+SUMIFS('BLG1222'!$I:$I,'BLG1222'!$A:$A,'ALL 2022'!$2:$2,'BLG1222'!$D:$D,'ALL 2022'!$D:$D)</f>
        <v>0</v>
      </c>
      <c r="AJ157" s="12">
        <f>+SUMIFS('BLG1222'!$I:$I,'BLG1222'!$A:$A,'ALL 2022'!$2:$2,'BLG1222'!$D:$D,'ALL 2022'!$D:$D)</f>
        <v>0</v>
      </c>
      <c r="AK157" s="12">
        <f>+SUMIFS('BLG1222'!$I:$I,'BLG1222'!$A:$A,'ALL 2022'!$2:$2,'BLG1222'!$D:$D,'ALL 2022'!$D:$D)</f>
        <v>0</v>
      </c>
      <c r="AL157" s="12">
        <f>+SUMIFS('BLG1222'!$I:$I,'BLG1222'!$A:$A,'ALL 2022'!$2:$2,'BLG1222'!$D:$D,'ALL 2022'!$D:$D)</f>
        <v>501455000</v>
      </c>
      <c r="AM157" s="12">
        <f>+SUMIFS('BLG1222'!$I:$I,'BLG1222'!$A:$A,'ALL 2022'!$2:$2,'BLG1222'!$D:$D,'ALL 2022'!$D:$D)</f>
        <v>0</v>
      </c>
      <c r="AN157" s="12">
        <f>+SUMIFS('BLG1222'!$I:$I,'BLG1222'!$A:$A,'ALL 2022'!$2:$2,'BLG1222'!$D:$D,'ALL 2022'!$D:$D)</f>
        <v>0</v>
      </c>
      <c r="AO157" s="12">
        <f>+SUMIFS('BLG1222'!$I:$I,'BLG1222'!$A:$A,'ALL 2022'!$2:$2,'BLG1222'!$D:$D,'ALL 2022'!$D:$D)</f>
        <v>0</v>
      </c>
      <c r="AP157" s="12">
        <f>+SUMIFS('BLG1222'!$I:$I,'BLG1222'!$A:$A,'ALL 2022'!$2:$2,'BLG1222'!$D:$D,'ALL 2022'!$D:$D)</f>
        <v>0</v>
      </c>
      <c r="AQ157" s="164">
        <f t="shared" si="14"/>
        <v>3187354137.1589994</v>
      </c>
      <c r="AR157" s="165">
        <f t="shared" si="15"/>
        <v>674065.8631417664</v>
      </c>
    </row>
    <row r="158" spans="1:44" hidden="1" x14ac:dyDescent="0.25">
      <c r="A158" s="11" t="str">
        <f t="shared" si="11"/>
        <v>4</v>
      </c>
      <c r="B158" s="11" t="str">
        <f t="shared" si="12"/>
        <v>40</v>
      </c>
      <c r="C158" s="11" t="str">
        <f t="shared" si="13"/>
        <v>409</v>
      </c>
      <c r="D158" s="23">
        <v>40910000</v>
      </c>
      <c r="E158" s="198" t="s">
        <v>3241</v>
      </c>
      <c r="F158" s="24" t="s">
        <v>3242</v>
      </c>
      <c r="G158" s="12">
        <f>+SUMIFS('BLG1222'!$I:$I,'BLG1222'!$A:$A,'ALL 2022'!$2:$2,'BLG1222'!$D:$D,'ALL 2022'!$D:$D)</f>
        <v>1819495939.0999999</v>
      </c>
      <c r="H158" s="12">
        <f>+SUMIFS('BLG1222'!$I:$I,'BLG1222'!$A:$A,'ALL 2022'!$2:$2,'BLG1222'!$D:$D,'ALL 2022'!$D:$D)</f>
        <v>0</v>
      </c>
      <c r="I158" s="12">
        <f>+SUMIFS('BLG1222'!$I:$I,'BLG1222'!$A:$A,'ALL 2022'!$2:$2,'BLG1222'!$D:$D,'ALL 2022'!$D:$D)</f>
        <v>537847669.66999996</v>
      </c>
      <c r="J158" s="12">
        <f>+SUMIFS('BLG1222'!$I:$I,'BLG1222'!$A:$A,'ALL 2022'!$2:$2,'BLG1222'!$D:$D,'ALL 2022'!$D:$D)</f>
        <v>2475375094.5599999</v>
      </c>
      <c r="K158" s="12">
        <f>+SUMIFS('BLG1222'!$I:$I,'BLG1222'!$A:$A,'ALL 2022'!$2:$2,'BLG1222'!$D:$D,'ALL 2022'!$D:$D)</f>
        <v>1763155809.5699999</v>
      </c>
      <c r="L158" s="12">
        <f>+SUMIFS('BLG1222'!$I:$I,'BLG1222'!$A:$A,'ALL 2022'!$2:$2,'BLG1222'!$D:$D,'ALL 2022'!$D:$D)</f>
        <v>27626330</v>
      </c>
      <c r="M158" s="12">
        <f>+SUMIFS('BLG1222'!$I:$I,'BLG1222'!$A:$A,'ALL 2022'!$2:$2,'BLG1222'!$D:$D,'ALL 2022'!$D:$D)</f>
        <v>1397307761.3399999</v>
      </c>
      <c r="N158" s="12">
        <f>+SUMIFS('BLG1222'!$I:$I,'BLG1222'!$A:$A,'ALL 2022'!$2:$2,'BLG1222'!$D:$D,'ALL 2022'!$D:$D)</f>
        <v>0</v>
      </c>
      <c r="O158" s="12">
        <f>+SUMIFS('BLG1222'!$I:$I,'BLG1222'!$A:$A,'ALL 2022'!$2:$2,'BLG1222'!$D:$D,'ALL 2022'!$D:$D)</f>
        <v>0</v>
      </c>
      <c r="P158" s="12">
        <f>+SUMIFS('BLG1222'!$I:$I,'BLG1222'!$A:$A,'ALL 2022'!$2:$2,'BLG1222'!$D:$D,'ALL 2022'!$D:$D)</f>
        <v>1025341579.3099999</v>
      </c>
      <c r="Q158" s="12">
        <f>+SUMIFS('BLG1222'!$I:$I,'BLG1222'!$A:$A,'ALL 2022'!$2:$2,'BLG1222'!$D:$D,'ALL 2022'!$D:$D)</f>
        <v>0</v>
      </c>
      <c r="R158" s="12">
        <f>+SUMIFS('BLG1222'!$I:$I,'BLG1222'!$A:$A,'ALL 2022'!$2:$2,'BLG1222'!$D:$D,'ALL 2022'!$D:$D)</f>
        <v>0</v>
      </c>
      <c r="S158" s="12">
        <f>+SUMIFS('BLG1222'!$I:$I,'BLG1222'!$A:$A,'ALL 2022'!$2:$2,'BLG1222'!$D:$D,'ALL 2022'!$D:$D)</f>
        <v>0</v>
      </c>
      <c r="T158" s="12">
        <f>+SUMIFS('BLG1222'!$I:$I,'BLG1222'!$A:$A,'ALL 2022'!$2:$2,'BLG1222'!$D:$D,'ALL 2022'!$D:$D)</f>
        <v>694893120.85000002</v>
      </c>
      <c r="U158" s="12">
        <f>+SUMIFS('BLG1222'!$I:$I,'BLG1222'!$A:$A,'ALL 2022'!$2:$2,'BLG1222'!$D:$D,'ALL 2022'!$D:$D)</f>
        <v>141919179</v>
      </c>
      <c r="V158" s="12">
        <f>+SUMIFS('BLG1222'!$I:$I,'BLG1222'!$A:$A,'ALL 2022'!$2:$2,'BLG1222'!$D:$D,'ALL 2022'!$D:$D)</f>
        <v>6785337.5999999996</v>
      </c>
      <c r="W158" s="12">
        <f>+SUMIFS('BLG1222'!$I:$I,'BLG1222'!$A:$A,'ALL 2022'!$2:$2,'BLG1222'!$D:$D,'ALL 2022'!$D:$D)</f>
        <v>23727144.52</v>
      </c>
      <c r="X158" s="12">
        <f>+SUMIFS('BLG1222'!$I:$I,'BLG1222'!$A:$A,'ALL 2022'!$2:$2,'BLG1222'!$D:$D,'ALL 2022'!$D:$D)</f>
        <v>0</v>
      </c>
      <c r="Y158" s="12">
        <f>+SUMIFS('BLG1222'!$I:$I,'BLG1222'!$A:$A,'ALL 2022'!$2:$2,'BLG1222'!$D:$D,'ALL 2022'!$D:$D)</f>
        <v>0</v>
      </c>
      <c r="Z158" s="12">
        <f>+SUMIFS('BLG1222'!$I:$I,'BLG1222'!$A:$A,'ALL 2022'!$2:$2,'BLG1222'!$D:$D,'ALL 2022'!$D:$D)</f>
        <v>0</v>
      </c>
      <c r="AA158" s="12">
        <f>+SUMIFS('BLG1222'!$I:$I,'BLG1222'!$A:$A,'ALL 2022'!$2:$2,'BLG1222'!$D:$D,'ALL 2022'!$D:$D)</f>
        <v>709070.86</v>
      </c>
      <c r="AB158" s="12">
        <f>+SUMIFS('BLG1222'!$I:$I,'BLG1222'!$A:$A,'ALL 2022'!$2:$2,'BLG1222'!$D:$D,'ALL 2022'!$D:$D)</f>
        <v>0</v>
      </c>
      <c r="AC158" s="12">
        <f>+SUMIFS('BLG1222'!$I:$I,'BLG1222'!$A:$A,'ALL 2022'!$2:$2,'BLG1222'!$D:$D,'ALL 2022'!$D:$D)</f>
        <v>0</v>
      </c>
      <c r="AD158" s="12">
        <f>+SUMIFS('BLG1222'!$I:$I,'BLG1222'!$A:$A,'ALL 2022'!$2:$2,'BLG1222'!$D:$D,'ALL 2022'!$D:$D)</f>
        <v>0</v>
      </c>
      <c r="AE158" s="12">
        <f>+SUMIFS('BLG1222'!$I:$I,'BLG1222'!$A:$A,'ALL 2022'!$2:$2,'BLG1222'!$D:$D,'ALL 2022'!$D:$D)</f>
        <v>0</v>
      </c>
      <c r="AF158" s="12">
        <f>+SUMIFS('BLG1222'!$I:$I,'BLG1222'!$A:$A,'ALL 2022'!$2:$2,'BLG1222'!$D:$D,'ALL 2022'!$D:$D)</f>
        <v>0</v>
      </c>
      <c r="AG158" s="12">
        <f>+SUMIFS('BLG1222'!$I:$I,'BLG1222'!$A:$A,'ALL 2022'!$2:$2,'BLG1222'!$D:$D,'ALL 2022'!$D:$D)</f>
        <v>-115000</v>
      </c>
      <c r="AH158" s="12">
        <f>+SUMIFS('BLG1222'!$I:$I,'BLG1222'!$A:$A,'ALL 2022'!$2:$2,'BLG1222'!$D:$D,'ALL 2022'!$D:$D)</f>
        <v>0</v>
      </c>
      <c r="AI158" s="12">
        <f>+SUMIFS('BLG1222'!$I:$I,'BLG1222'!$A:$A,'ALL 2022'!$2:$2,'BLG1222'!$D:$D,'ALL 2022'!$D:$D)</f>
        <v>0</v>
      </c>
      <c r="AJ158" s="12">
        <f>+SUMIFS('BLG1222'!$I:$I,'BLG1222'!$A:$A,'ALL 2022'!$2:$2,'BLG1222'!$D:$D,'ALL 2022'!$D:$D)</f>
        <v>0</v>
      </c>
      <c r="AK158" s="12">
        <f>+SUMIFS('BLG1222'!$I:$I,'BLG1222'!$A:$A,'ALL 2022'!$2:$2,'BLG1222'!$D:$D,'ALL 2022'!$D:$D)</f>
        <v>171596536.44</v>
      </c>
      <c r="AL158" s="12">
        <f>+SUMIFS('BLG1222'!$I:$I,'BLG1222'!$A:$A,'ALL 2022'!$2:$2,'BLG1222'!$D:$D,'ALL 2022'!$D:$D)</f>
        <v>0</v>
      </c>
      <c r="AM158" s="12">
        <f>+SUMIFS('BLG1222'!$I:$I,'BLG1222'!$A:$A,'ALL 2022'!$2:$2,'BLG1222'!$D:$D,'ALL 2022'!$D:$D)</f>
        <v>0</v>
      </c>
      <c r="AN158" s="12">
        <f>+SUMIFS('BLG1222'!$I:$I,'BLG1222'!$A:$A,'ALL 2022'!$2:$2,'BLG1222'!$D:$D,'ALL 2022'!$D:$D)</f>
        <v>0</v>
      </c>
      <c r="AO158" s="12">
        <f>+SUMIFS('BLG1222'!$I:$I,'BLG1222'!$A:$A,'ALL 2022'!$2:$2,'BLG1222'!$D:$D,'ALL 2022'!$D:$D)</f>
        <v>127529015.23999999</v>
      </c>
      <c r="AP158" s="12">
        <f>+SUMIFS('BLG1222'!$I:$I,'BLG1222'!$A:$A,'ALL 2022'!$2:$2,'BLG1222'!$D:$D,'ALL 2022'!$D:$D)</f>
        <v>0</v>
      </c>
      <c r="AQ158" s="164">
        <f t="shared" si="14"/>
        <v>10213194588.060001</v>
      </c>
      <c r="AR158" s="165">
        <f t="shared" si="15"/>
        <v>2159899.8822175935</v>
      </c>
    </row>
    <row r="159" spans="1:44" hidden="1" x14ac:dyDescent="0.25">
      <c r="A159" s="11" t="str">
        <f t="shared" si="11"/>
        <v>4</v>
      </c>
      <c r="B159" s="11" t="str">
        <f t="shared" si="12"/>
        <v>40</v>
      </c>
      <c r="C159" s="11" t="str">
        <f t="shared" si="13"/>
        <v>409</v>
      </c>
      <c r="D159" s="23">
        <v>40911000</v>
      </c>
      <c r="E159" s="198" t="s">
        <v>3241</v>
      </c>
      <c r="F159" s="24" t="s">
        <v>2746</v>
      </c>
      <c r="G159" s="12">
        <f>+SUMIFS('BLG1222'!$I:$I,'BLG1222'!$A:$A,'ALL 2022'!$2:$2,'BLG1222'!$D:$D,'ALL 2022'!$D:$D)</f>
        <v>0</v>
      </c>
      <c r="H159" s="12">
        <f>+SUMIFS('BLG1222'!$I:$I,'BLG1222'!$A:$A,'ALL 2022'!$2:$2,'BLG1222'!$D:$D,'ALL 2022'!$D:$D)</f>
        <v>0</v>
      </c>
      <c r="I159" s="12">
        <f>+SUMIFS('BLG1222'!$I:$I,'BLG1222'!$A:$A,'ALL 2022'!$2:$2,'BLG1222'!$D:$D,'ALL 2022'!$D:$D)</f>
        <v>0</v>
      </c>
      <c r="J159" s="12">
        <f>+SUMIFS('BLG1222'!$I:$I,'BLG1222'!$A:$A,'ALL 2022'!$2:$2,'BLG1222'!$D:$D,'ALL 2022'!$D:$D)</f>
        <v>0</v>
      </c>
      <c r="K159" s="12">
        <f>+SUMIFS('BLG1222'!$I:$I,'BLG1222'!$A:$A,'ALL 2022'!$2:$2,'BLG1222'!$D:$D,'ALL 2022'!$D:$D)</f>
        <v>0</v>
      </c>
      <c r="L159" s="12">
        <f>+SUMIFS('BLG1222'!$I:$I,'BLG1222'!$A:$A,'ALL 2022'!$2:$2,'BLG1222'!$D:$D,'ALL 2022'!$D:$D)</f>
        <v>0</v>
      </c>
      <c r="M159" s="12">
        <f>+SUMIFS('BLG1222'!$I:$I,'BLG1222'!$A:$A,'ALL 2022'!$2:$2,'BLG1222'!$D:$D,'ALL 2022'!$D:$D)</f>
        <v>0</v>
      </c>
      <c r="N159" s="12">
        <f>+SUMIFS('BLG1222'!$I:$I,'BLG1222'!$A:$A,'ALL 2022'!$2:$2,'BLG1222'!$D:$D,'ALL 2022'!$D:$D)</f>
        <v>0</v>
      </c>
      <c r="O159" s="12">
        <f>+SUMIFS('BLG1222'!$I:$I,'BLG1222'!$A:$A,'ALL 2022'!$2:$2,'BLG1222'!$D:$D,'ALL 2022'!$D:$D)</f>
        <v>0</v>
      </c>
      <c r="P159" s="12">
        <f>+SUMIFS('BLG1222'!$I:$I,'BLG1222'!$A:$A,'ALL 2022'!$2:$2,'BLG1222'!$D:$D,'ALL 2022'!$D:$D)</f>
        <v>0</v>
      </c>
      <c r="Q159" s="12">
        <f>+SUMIFS('BLG1222'!$I:$I,'BLG1222'!$A:$A,'ALL 2022'!$2:$2,'BLG1222'!$D:$D,'ALL 2022'!$D:$D)</f>
        <v>0</v>
      </c>
      <c r="R159" s="12">
        <f>+SUMIFS('BLG1222'!$I:$I,'BLG1222'!$A:$A,'ALL 2022'!$2:$2,'BLG1222'!$D:$D,'ALL 2022'!$D:$D)</f>
        <v>0</v>
      </c>
      <c r="S159" s="12">
        <f>+SUMIFS('BLG1222'!$I:$I,'BLG1222'!$A:$A,'ALL 2022'!$2:$2,'BLG1222'!$D:$D,'ALL 2022'!$D:$D)</f>
        <v>0</v>
      </c>
      <c r="T159" s="12">
        <f>+SUMIFS('BLG1222'!$I:$I,'BLG1222'!$A:$A,'ALL 2022'!$2:$2,'BLG1222'!$D:$D,'ALL 2022'!$D:$D)</f>
        <v>0</v>
      </c>
      <c r="U159" s="12">
        <f>+SUMIFS('BLG1222'!$I:$I,'BLG1222'!$A:$A,'ALL 2022'!$2:$2,'BLG1222'!$D:$D,'ALL 2022'!$D:$D)</f>
        <v>0</v>
      </c>
      <c r="V159" s="12">
        <f>+SUMIFS('BLG1222'!$I:$I,'BLG1222'!$A:$A,'ALL 2022'!$2:$2,'BLG1222'!$D:$D,'ALL 2022'!$D:$D)</f>
        <v>0</v>
      </c>
      <c r="W159" s="12">
        <f>+SUMIFS('BLG1222'!$I:$I,'BLG1222'!$A:$A,'ALL 2022'!$2:$2,'BLG1222'!$D:$D,'ALL 2022'!$D:$D)</f>
        <v>0</v>
      </c>
      <c r="X159" s="12">
        <f>+SUMIFS('BLG1222'!$I:$I,'BLG1222'!$A:$A,'ALL 2022'!$2:$2,'BLG1222'!$D:$D,'ALL 2022'!$D:$D)</f>
        <v>0</v>
      </c>
      <c r="Y159" s="12">
        <f>+SUMIFS('BLG1222'!$I:$I,'BLG1222'!$A:$A,'ALL 2022'!$2:$2,'BLG1222'!$D:$D,'ALL 2022'!$D:$D)</f>
        <v>0</v>
      </c>
      <c r="Z159" s="12">
        <f>+SUMIFS('BLG1222'!$I:$I,'BLG1222'!$A:$A,'ALL 2022'!$2:$2,'BLG1222'!$D:$D,'ALL 2022'!$D:$D)</f>
        <v>0</v>
      </c>
      <c r="AA159" s="12">
        <f>+SUMIFS('BLG1222'!$I:$I,'BLG1222'!$A:$A,'ALL 2022'!$2:$2,'BLG1222'!$D:$D,'ALL 2022'!$D:$D)</f>
        <v>0</v>
      </c>
      <c r="AB159" s="12">
        <f>+SUMIFS('BLG1222'!$I:$I,'BLG1222'!$A:$A,'ALL 2022'!$2:$2,'BLG1222'!$D:$D,'ALL 2022'!$D:$D)</f>
        <v>0</v>
      </c>
      <c r="AC159" s="12">
        <f>+SUMIFS('BLG1222'!$I:$I,'BLG1222'!$A:$A,'ALL 2022'!$2:$2,'BLG1222'!$D:$D,'ALL 2022'!$D:$D)</f>
        <v>0</v>
      </c>
      <c r="AD159" s="12">
        <f>+SUMIFS('BLG1222'!$I:$I,'BLG1222'!$A:$A,'ALL 2022'!$2:$2,'BLG1222'!$D:$D,'ALL 2022'!$D:$D)</f>
        <v>0</v>
      </c>
      <c r="AE159" s="12">
        <f>+SUMIFS('BLG1222'!$I:$I,'BLG1222'!$A:$A,'ALL 2022'!$2:$2,'BLG1222'!$D:$D,'ALL 2022'!$D:$D)</f>
        <v>0</v>
      </c>
      <c r="AF159" s="12">
        <f>+SUMIFS('BLG1222'!$I:$I,'BLG1222'!$A:$A,'ALL 2022'!$2:$2,'BLG1222'!$D:$D,'ALL 2022'!$D:$D)</f>
        <v>0</v>
      </c>
      <c r="AG159" s="12">
        <f>+SUMIFS('BLG1222'!$I:$I,'BLG1222'!$A:$A,'ALL 2022'!$2:$2,'BLG1222'!$D:$D,'ALL 2022'!$D:$D)</f>
        <v>0</v>
      </c>
      <c r="AH159" s="12">
        <f>+SUMIFS('BLG1222'!$I:$I,'BLG1222'!$A:$A,'ALL 2022'!$2:$2,'BLG1222'!$D:$D,'ALL 2022'!$D:$D)</f>
        <v>0</v>
      </c>
      <c r="AI159" s="12">
        <f>+SUMIFS('BLG1222'!$I:$I,'BLG1222'!$A:$A,'ALL 2022'!$2:$2,'BLG1222'!$D:$D,'ALL 2022'!$D:$D)</f>
        <v>0</v>
      </c>
      <c r="AJ159" s="12">
        <f>+SUMIFS('BLG1222'!$I:$I,'BLG1222'!$A:$A,'ALL 2022'!$2:$2,'BLG1222'!$D:$D,'ALL 2022'!$D:$D)</f>
        <v>0</v>
      </c>
      <c r="AK159" s="12">
        <f>+SUMIFS('BLG1222'!$I:$I,'BLG1222'!$A:$A,'ALL 2022'!$2:$2,'BLG1222'!$D:$D,'ALL 2022'!$D:$D)</f>
        <v>0</v>
      </c>
      <c r="AL159" s="12">
        <f>+SUMIFS('BLG1222'!$I:$I,'BLG1222'!$A:$A,'ALL 2022'!$2:$2,'BLG1222'!$D:$D,'ALL 2022'!$D:$D)</f>
        <v>0</v>
      </c>
      <c r="AM159" s="12">
        <f>+SUMIFS('BLG1222'!$I:$I,'BLG1222'!$A:$A,'ALL 2022'!$2:$2,'BLG1222'!$D:$D,'ALL 2022'!$D:$D)</f>
        <v>0</v>
      </c>
      <c r="AN159" s="12">
        <f>+SUMIFS('BLG1222'!$I:$I,'BLG1222'!$A:$A,'ALL 2022'!$2:$2,'BLG1222'!$D:$D,'ALL 2022'!$D:$D)</f>
        <v>0</v>
      </c>
      <c r="AO159" s="12">
        <f>+SUMIFS('BLG1222'!$I:$I,'BLG1222'!$A:$A,'ALL 2022'!$2:$2,'BLG1222'!$D:$D,'ALL 2022'!$D:$D)</f>
        <v>0</v>
      </c>
      <c r="AP159" s="12">
        <f>+SUMIFS('BLG1222'!$I:$I,'BLG1222'!$A:$A,'ALL 2022'!$2:$2,'BLG1222'!$D:$D,'ALL 2022'!$D:$D)</f>
        <v>0</v>
      </c>
      <c r="AQ159" s="164">
        <f t="shared" si="14"/>
        <v>0</v>
      </c>
      <c r="AR159" s="165">
        <f t="shared" si="15"/>
        <v>0</v>
      </c>
    </row>
    <row r="160" spans="1:44" hidden="1" x14ac:dyDescent="0.25">
      <c r="A160" s="11" t="str">
        <f t="shared" si="11"/>
        <v>4</v>
      </c>
      <c r="B160" s="11" t="str">
        <f t="shared" si="12"/>
        <v>40</v>
      </c>
      <c r="C160" s="11" t="str">
        <f t="shared" si="13"/>
        <v>409</v>
      </c>
      <c r="D160" s="23">
        <v>40920000</v>
      </c>
      <c r="E160" s="198" t="s">
        <v>3241</v>
      </c>
      <c r="F160" s="24" t="s">
        <v>287</v>
      </c>
      <c r="G160" s="12">
        <f>+SUMIFS('BLG1222'!$I:$I,'BLG1222'!$A:$A,'ALL 2022'!$2:$2,'BLG1222'!$D:$D,'ALL 2022'!$D:$D)</f>
        <v>358627171.37</v>
      </c>
      <c r="H160" s="12">
        <f>+SUMIFS('BLG1222'!$I:$I,'BLG1222'!$A:$A,'ALL 2022'!$2:$2,'BLG1222'!$D:$D,'ALL 2022'!$D:$D)</f>
        <v>0</v>
      </c>
      <c r="I160" s="12">
        <f>+SUMIFS('BLG1222'!$I:$I,'BLG1222'!$A:$A,'ALL 2022'!$2:$2,'BLG1222'!$D:$D,'ALL 2022'!$D:$D)</f>
        <v>85605819.040000007</v>
      </c>
      <c r="J160" s="12">
        <f>+SUMIFS('BLG1222'!$I:$I,'BLG1222'!$A:$A,'ALL 2022'!$2:$2,'BLG1222'!$D:$D,'ALL 2022'!$D:$D)</f>
        <v>251771027.53</v>
      </c>
      <c r="K160" s="12">
        <f>+SUMIFS('BLG1222'!$I:$I,'BLG1222'!$A:$A,'ALL 2022'!$2:$2,'BLG1222'!$D:$D,'ALL 2022'!$D:$D)</f>
        <v>2170814098.4699998</v>
      </c>
      <c r="L160" s="12">
        <f>+SUMIFS('BLG1222'!$I:$I,'BLG1222'!$A:$A,'ALL 2022'!$2:$2,'BLG1222'!$D:$D,'ALL 2022'!$D:$D)</f>
        <v>4593682.26</v>
      </c>
      <c r="M160" s="12">
        <f>+SUMIFS('BLG1222'!$I:$I,'BLG1222'!$A:$A,'ALL 2022'!$2:$2,'BLG1222'!$D:$D,'ALL 2022'!$D:$D)</f>
        <v>0</v>
      </c>
      <c r="N160" s="12">
        <f>+SUMIFS('BLG1222'!$I:$I,'BLG1222'!$A:$A,'ALL 2022'!$2:$2,'BLG1222'!$D:$D,'ALL 2022'!$D:$D)</f>
        <v>0</v>
      </c>
      <c r="O160" s="12">
        <f>+SUMIFS('BLG1222'!$I:$I,'BLG1222'!$A:$A,'ALL 2022'!$2:$2,'BLG1222'!$D:$D,'ALL 2022'!$D:$D)</f>
        <v>0</v>
      </c>
      <c r="P160" s="12">
        <f>+SUMIFS('BLG1222'!$I:$I,'BLG1222'!$A:$A,'ALL 2022'!$2:$2,'BLG1222'!$D:$D,'ALL 2022'!$D:$D)</f>
        <v>441050280.68000001</v>
      </c>
      <c r="Q160" s="12">
        <f>+SUMIFS('BLG1222'!$I:$I,'BLG1222'!$A:$A,'ALL 2022'!$2:$2,'BLG1222'!$D:$D,'ALL 2022'!$D:$D)</f>
        <v>0</v>
      </c>
      <c r="R160" s="12">
        <f>+SUMIFS('BLG1222'!$I:$I,'BLG1222'!$A:$A,'ALL 2022'!$2:$2,'BLG1222'!$D:$D,'ALL 2022'!$D:$D)</f>
        <v>0</v>
      </c>
      <c r="S160" s="12">
        <f>+SUMIFS('BLG1222'!$I:$I,'BLG1222'!$A:$A,'ALL 2022'!$2:$2,'BLG1222'!$D:$D,'ALL 2022'!$D:$D)</f>
        <v>0</v>
      </c>
      <c r="T160" s="12">
        <f>+SUMIFS('BLG1222'!$I:$I,'BLG1222'!$A:$A,'ALL 2022'!$2:$2,'BLG1222'!$D:$D,'ALL 2022'!$D:$D)</f>
        <v>0</v>
      </c>
      <c r="U160" s="12">
        <f>+SUMIFS('BLG1222'!$I:$I,'BLG1222'!$A:$A,'ALL 2022'!$2:$2,'BLG1222'!$D:$D,'ALL 2022'!$D:$D)</f>
        <v>0</v>
      </c>
      <c r="V160" s="12">
        <f>+SUMIFS('BLG1222'!$I:$I,'BLG1222'!$A:$A,'ALL 2022'!$2:$2,'BLG1222'!$D:$D,'ALL 2022'!$D:$D)</f>
        <v>43330986.009999998</v>
      </c>
      <c r="W160" s="12">
        <f>+SUMIFS('BLG1222'!$I:$I,'BLG1222'!$A:$A,'ALL 2022'!$2:$2,'BLG1222'!$D:$D,'ALL 2022'!$D:$D)</f>
        <v>0</v>
      </c>
      <c r="X160" s="12">
        <f>+SUMIFS('BLG1222'!$I:$I,'BLG1222'!$A:$A,'ALL 2022'!$2:$2,'BLG1222'!$D:$D,'ALL 2022'!$D:$D)</f>
        <v>0</v>
      </c>
      <c r="Y160" s="12">
        <f>+SUMIFS('BLG1222'!$I:$I,'BLG1222'!$A:$A,'ALL 2022'!$2:$2,'BLG1222'!$D:$D,'ALL 2022'!$D:$D)</f>
        <v>0</v>
      </c>
      <c r="Z160" s="12">
        <f>+SUMIFS('BLG1222'!$I:$I,'BLG1222'!$A:$A,'ALL 2022'!$2:$2,'BLG1222'!$D:$D,'ALL 2022'!$D:$D)</f>
        <v>0</v>
      </c>
      <c r="AA160" s="12">
        <f>+SUMIFS('BLG1222'!$I:$I,'BLG1222'!$A:$A,'ALL 2022'!$2:$2,'BLG1222'!$D:$D,'ALL 2022'!$D:$D)</f>
        <v>0</v>
      </c>
      <c r="AB160" s="12">
        <f>+SUMIFS('BLG1222'!$I:$I,'BLG1222'!$A:$A,'ALL 2022'!$2:$2,'BLG1222'!$D:$D,'ALL 2022'!$D:$D)</f>
        <v>0</v>
      </c>
      <c r="AC160" s="12">
        <f>+SUMIFS('BLG1222'!$I:$I,'BLG1222'!$A:$A,'ALL 2022'!$2:$2,'BLG1222'!$D:$D,'ALL 2022'!$D:$D)</f>
        <v>0</v>
      </c>
      <c r="AD160" s="12">
        <f>+SUMIFS('BLG1222'!$I:$I,'BLG1222'!$A:$A,'ALL 2022'!$2:$2,'BLG1222'!$D:$D,'ALL 2022'!$D:$D)</f>
        <v>0</v>
      </c>
      <c r="AE160" s="12">
        <f>+SUMIFS('BLG1222'!$I:$I,'BLG1222'!$A:$A,'ALL 2022'!$2:$2,'BLG1222'!$D:$D,'ALL 2022'!$D:$D)</f>
        <v>0</v>
      </c>
      <c r="AF160" s="12">
        <f>+SUMIFS('BLG1222'!$I:$I,'BLG1222'!$A:$A,'ALL 2022'!$2:$2,'BLG1222'!$D:$D,'ALL 2022'!$D:$D)</f>
        <v>0</v>
      </c>
      <c r="AG160" s="12">
        <f>+SUMIFS('BLG1222'!$I:$I,'BLG1222'!$A:$A,'ALL 2022'!$2:$2,'BLG1222'!$D:$D,'ALL 2022'!$D:$D)</f>
        <v>0</v>
      </c>
      <c r="AH160" s="12">
        <f>+SUMIFS('BLG1222'!$I:$I,'BLG1222'!$A:$A,'ALL 2022'!$2:$2,'BLG1222'!$D:$D,'ALL 2022'!$D:$D)</f>
        <v>0</v>
      </c>
      <c r="AI160" s="12">
        <f>+SUMIFS('BLG1222'!$I:$I,'BLG1222'!$A:$A,'ALL 2022'!$2:$2,'BLG1222'!$D:$D,'ALL 2022'!$D:$D)</f>
        <v>0</v>
      </c>
      <c r="AJ160" s="12">
        <f>+SUMIFS('BLG1222'!$I:$I,'BLG1222'!$A:$A,'ALL 2022'!$2:$2,'BLG1222'!$D:$D,'ALL 2022'!$D:$D)</f>
        <v>0</v>
      </c>
      <c r="AK160" s="12">
        <f>+SUMIFS('BLG1222'!$I:$I,'BLG1222'!$A:$A,'ALL 2022'!$2:$2,'BLG1222'!$D:$D,'ALL 2022'!$D:$D)</f>
        <v>0</v>
      </c>
      <c r="AL160" s="12">
        <f>+SUMIFS('BLG1222'!$I:$I,'BLG1222'!$A:$A,'ALL 2022'!$2:$2,'BLG1222'!$D:$D,'ALL 2022'!$D:$D)</f>
        <v>0</v>
      </c>
      <c r="AM160" s="12">
        <f>+SUMIFS('BLG1222'!$I:$I,'BLG1222'!$A:$A,'ALL 2022'!$2:$2,'BLG1222'!$D:$D,'ALL 2022'!$D:$D)</f>
        <v>0</v>
      </c>
      <c r="AN160" s="12">
        <f>+SUMIFS('BLG1222'!$I:$I,'BLG1222'!$A:$A,'ALL 2022'!$2:$2,'BLG1222'!$D:$D,'ALL 2022'!$D:$D)</f>
        <v>0</v>
      </c>
      <c r="AO160" s="12">
        <f>+SUMIFS('BLG1222'!$I:$I,'BLG1222'!$A:$A,'ALL 2022'!$2:$2,'BLG1222'!$D:$D,'ALL 2022'!$D:$D)</f>
        <v>302644381.02999997</v>
      </c>
      <c r="AP160" s="12">
        <f>+SUMIFS('BLG1222'!$I:$I,'BLG1222'!$A:$A,'ALL 2022'!$2:$2,'BLG1222'!$D:$D,'ALL 2022'!$D:$D)</f>
        <v>0</v>
      </c>
      <c r="AQ160" s="164">
        <f t="shared" si="14"/>
        <v>3658437446.3900003</v>
      </c>
      <c r="AR160" s="165">
        <f t="shared" si="15"/>
        <v>773691.18363769026</v>
      </c>
    </row>
    <row r="161" spans="1:44" hidden="1" x14ac:dyDescent="0.25">
      <c r="A161" s="11" t="str">
        <f t="shared" si="11"/>
        <v>4</v>
      </c>
      <c r="B161" s="11" t="str">
        <f t="shared" si="12"/>
        <v>40</v>
      </c>
      <c r="C161" s="11" t="str">
        <f t="shared" si="13"/>
        <v>409</v>
      </c>
      <c r="D161" s="23">
        <v>40960000</v>
      </c>
      <c r="E161" s="198" t="s">
        <v>3241</v>
      </c>
      <c r="F161" s="24" t="s">
        <v>2175</v>
      </c>
      <c r="G161" s="12">
        <f>+SUMIFS('BLG1222'!$I:$I,'BLG1222'!$A:$A,'ALL 2022'!$2:$2,'BLG1222'!$D:$D,'ALL 2022'!$D:$D)</f>
        <v>0</v>
      </c>
      <c r="H161" s="12">
        <f>+SUMIFS('BLG1222'!$I:$I,'BLG1222'!$A:$A,'ALL 2022'!$2:$2,'BLG1222'!$D:$D,'ALL 2022'!$D:$D)</f>
        <v>0</v>
      </c>
      <c r="I161" s="12">
        <f>+SUMIFS('BLG1222'!$I:$I,'BLG1222'!$A:$A,'ALL 2022'!$2:$2,'BLG1222'!$D:$D,'ALL 2022'!$D:$D)</f>
        <v>0</v>
      </c>
      <c r="J161" s="12">
        <f>+SUMIFS('BLG1222'!$I:$I,'BLG1222'!$A:$A,'ALL 2022'!$2:$2,'BLG1222'!$D:$D,'ALL 2022'!$D:$D)</f>
        <v>0</v>
      </c>
      <c r="K161" s="12">
        <f>+SUMIFS('BLG1222'!$I:$I,'BLG1222'!$A:$A,'ALL 2022'!$2:$2,'BLG1222'!$D:$D,'ALL 2022'!$D:$D)</f>
        <v>0</v>
      </c>
      <c r="L161" s="12">
        <f>+SUMIFS('BLG1222'!$I:$I,'BLG1222'!$A:$A,'ALL 2022'!$2:$2,'BLG1222'!$D:$D,'ALL 2022'!$D:$D)</f>
        <v>0</v>
      </c>
      <c r="M161" s="12">
        <f>+SUMIFS('BLG1222'!$I:$I,'BLG1222'!$A:$A,'ALL 2022'!$2:$2,'BLG1222'!$D:$D,'ALL 2022'!$D:$D)</f>
        <v>0</v>
      </c>
      <c r="N161" s="12">
        <f>+SUMIFS('BLG1222'!$I:$I,'BLG1222'!$A:$A,'ALL 2022'!$2:$2,'BLG1222'!$D:$D,'ALL 2022'!$D:$D)</f>
        <v>0</v>
      </c>
      <c r="O161" s="12">
        <f>+SUMIFS('BLG1222'!$I:$I,'BLG1222'!$A:$A,'ALL 2022'!$2:$2,'BLG1222'!$D:$D,'ALL 2022'!$D:$D)</f>
        <v>0</v>
      </c>
      <c r="P161" s="12">
        <f>+SUMIFS('BLG1222'!$I:$I,'BLG1222'!$A:$A,'ALL 2022'!$2:$2,'BLG1222'!$D:$D,'ALL 2022'!$D:$D)</f>
        <v>0</v>
      </c>
      <c r="Q161" s="12">
        <f>+SUMIFS('BLG1222'!$I:$I,'BLG1222'!$A:$A,'ALL 2022'!$2:$2,'BLG1222'!$D:$D,'ALL 2022'!$D:$D)</f>
        <v>0</v>
      </c>
      <c r="R161" s="12">
        <f>+SUMIFS('BLG1222'!$I:$I,'BLG1222'!$A:$A,'ALL 2022'!$2:$2,'BLG1222'!$D:$D,'ALL 2022'!$D:$D)</f>
        <v>0</v>
      </c>
      <c r="S161" s="12">
        <f>+SUMIFS('BLG1222'!$I:$I,'BLG1222'!$A:$A,'ALL 2022'!$2:$2,'BLG1222'!$D:$D,'ALL 2022'!$D:$D)</f>
        <v>0</v>
      </c>
      <c r="T161" s="12">
        <f>+SUMIFS('BLG1222'!$I:$I,'BLG1222'!$A:$A,'ALL 2022'!$2:$2,'BLG1222'!$D:$D,'ALL 2022'!$D:$D)</f>
        <v>0</v>
      </c>
      <c r="U161" s="12">
        <f>+SUMIFS('BLG1222'!$I:$I,'BLG1222'!$A:$A,'ALL 2022'!$2:$2,'BLG1222'!$D:$D,'ALL 2022'!$D:$D)</f>
        <v>0</v>
      </c>
      <c r="V161" s="12">
        <f>+SUMIFS('BLG1222'!$I:$I,'BLG1222'!$A:$A,'ALL 2022'!$2:$2,'BLG1222'!$D:$D,'ALL 2022'!$D:$D)</f>
        <v>0</v>
      </c>
      <c r="W161" s="12">
        <f>+SUMIFS('BLG1222'!$I:$I,'BLG1222'!$A:$A,'ALL 2022'!$2:$2,'BLG1222'!$D:$D,'ALL 2022'!$D:$D)</f>
        <v>0</v>
      </c>
      <c r="X161" s="12">
        <f>+SUMIFS('BLG1222'!$I:$I,'BLG1222'!$A:$A,'ALL 2022'!$2:$2,'BLG1222'!$D:$D,'ALL 2022'!$D:$D)</f>
        <v>0</v>
      </c>
      <c r="Y161" s="12">
        <f>+SUMIFS('BLG1222'!$I:$I,'BLG1222'!$A:$A,'ALL 2022'!$2:$2,'BLG1222'!$D:$D,'ALL 2022'!$D:$D)</f>
        <v>0</v>
      </c>
      <c r="Z161" s="12">
        <f>+SUMIFS('BLG1222'!$I:$I,'BLG1222'!$A:$A,'ALL 2022'!$2:$2,'BLG1222'!$D:$D,'ALL 2022'!$D:$D)</f>
        <v>0</v>
      </c>
      <c r="AA161" s="12">
        <f>+SUMIFS('BLG1222'!$I:$I,'BLG1222'!$A:$A,'ALL 2022'!$2:$2,'BLG1222'!$D:$D,'ALL 2022'!$D:$D)</f>
        <v>0</v>
      </c>
      <c r="AB161" s="12">
        <f>+SUMIFS('BLG1222'!$I:$I,'BLG1222'!$A:$A,'ALL 2022'!$2:$2,'BLG1222'!$D:$D,'ALL 2022'!$D:$D)</f>
        <v>0</v>
      </c>
      <c r="AC161" s="12">
        <f>+SUMIFS('BLG1222'!$I:$I,'BLG1222'!$A:$A,'ALL 2022'!$2:$2,'BLG1222'!$D:$D,'ALL 2022'!$D:$D)</f>
        <v>0</v>
      </c>
      <c r="AD161" s="12">
        <f>+SUMIFS('BLG1222'!$I:$I,'BLG1222'!$A:$A,'ALL 2022'!$2:$2,'BLG1222'!$D:$D,'ALL 2022'!$D:$D)</f>
        <v>0</v>
      </c>
      <c r="AE161" s="12">
        <f>+SUMIFS('BLG1222'!$I:$I,'BLG1222'!$A:$A,'ALL 2022'!$2:$2,'BLG1222'!$D:$D,'ALL 2022'!$D:$D)</f>
        <v>0</v>
      </c>
      <c r="AF161" s="12">
        <f>+SUMIFS('BLG1222'!$I:$I,'BLG1222'!$A:$A,'ALL 2022'!$2:$2,'BLG1222'!$D:$D,'ALL 2022'!$D:$D)</f>
        <v>0</v>
      </c>
      <c r="AG161" s="12">
        <f>+SUMIFS('BLG1222'!$I:$I,'BLG1222'!$A:$A,'ALL 2022'!$2:$2,'BLG1222'!$D:$D,'ALL 2022'!$D:$D)</f>
        <v>0</v>
      </c>
      <c r="AH161" s="12">
        <f>+SUMIFS('BLG1222'!$I:$I,'BLG1222'!$A:$A,'ALL 2022'!$2:$2,'BLG1222'!$D:$D,'ALL 2022'!$D:$D)</f>
        <v>0</v>
      </c>
      <c r="AI161" s="12">
        <f>+SUMIFS('BLG1222'!$I:$I,'BLG1222'!$A:$A,'ALL 2022'!$2:$2,'BLG1222'!$D:$D,'ALL 2022'!$D:$D)</f>
        <v>0</v>
      </c>
      <c r="AJ161" s="12">
        <f>+SUMIFS('BLG1222'!$I:$I,'BLG1222'!$A:$A,'ALL 2022'!$2:$2,'BLG1222'!$D:$D,'ALL 2022'!$D:$D)</f>
        <v>0</v>
      </c>
      <c r="AK161" s="12">
        <f>+SUMIFS('BLG1222'!$I:$I,'BLG1222'!$A:$A,'ALL 2022'!$2:$2,'BLG1222'!$D:$D,'ALL 2022'!$D:$D)</f>
        <v>0</v>
      </c>
      <c r="AL161" s="12">
        <f>+SUMIFS('BLG1222'!$I:$I,'BLG1222'!$A:$A,'ALL 2022'!$2:$2,'BLG1222'!$D:$D,'ALL 2022'!$D:$D)</f>
        <v>0</v>
      </c>
      <c r="AM161" s="12">
        <f>+SUMIFS('BLG1222'!$I:$I,'BLG1222'!$A:$A,'ALL 2022'!$2:$2,'BLG1222'!$D:$D,'ALL 2022'!$D:$D)</f>
        <v>0</v>
      </c>
      <c r="AN161" s="12">
        <f>+SUMIFS('BLG1222'!$I:$I,'BLG1222'!$A:$A,'ALL 2022'!$2:$2,'BLG1222'!$D:$D,'ALL 2022'!$D:$D)</f>
        <v>0</v>
      </c>
      <c r="AO161" s="12">
        <f>+SUMIFS('BLG1222'!$I:$I,'BLG1222'!$A:$A,'ALL 2022'!$2:$2,'BLG1222'!$D:$D,'ALL 2022'!$D:$D)</f>
        <v>0</v>
      </c>
      <c r="AP161" s="12">
        <f>+SUMIFS('BLG1222'!$I:$I,'BLG1222'!$A:$A,'ALL 2022'!$2:$2,'BLG1222'!$D:$D,'ALL 2022'!$D:$D)</f>
        <v>0</v>
      </c>
      <c r="AQ161" s="164">
        <f t="shared" si="14"/>
        <v>0</v>
      </c>
      <c r="AR161" s="165">
        <f t="shared" si="15"/>
        <v>0</v>
      </c>
    </row>
    <row r="162" spans="1:44" hidden="1" x14ac:dyDescent="0.25">
      <c r="A162" s="11" t="str">
        <f t="shared" si="11"/>
        <v>4</v>
      </c>
      <c r="B162" s="11" t="str">
        <f t="shared" si="12"/>
        <v>40</v>
      </c>
      <c r="C162" s="11" t="str">
        <f t="shared" si="13"/>
        <v>409</v>
      </c>
      <c r="D162" s="23">
        <v>40980000</v>
      </c>
      <c r="E162" s="198" t="s">
        <v>3241</v>
      </c>
      <c r="F162" s="57" t="s">
        <v>846</v>
      </c>
      <c r="G162" s="12">
        <f>+SUMIFS('BLG1222'!$I:$I,'BLG1222'!$A:$A,'ALL 2022'!$2:$2,'BLG1222'!$D:$D,'ALL 2022'!$D:$D)</f>
        <v>0</v>
      </c>
      <c r="H162" s="12">
        <f>+SUMIFS('BLG1222'!$I:$I,'BLG1222'!$A:$A,'ALL 2022'!$2:$2,'BLG1222'!$D:$D,'ALL 2022'!$D:$D)</f>
        <v>0</v>
      </c>
      <c r="I162" s="12">
        <f>+SUMIFS('BLG1222'!$I:$I,'BLG1222'!$A:$A,'ALL 2022'!$2:$2,'BLG1222'!$D:$D,'ALL 2022'!$D:$D)</f>
        <v>0</v>
      </c>
      <c r="J162" s="12">
        <f>+SUMIFS('BLG1222'!$I:$I,'BLG1222'!$A:$A,'ALL 2022'!$2:$2,'BLG1222'!$D:$D,'ALL 2022'!$D:$D)</f>
        <v>0</v>
      </c>
      <c r="K162" s="12">
        <f>+SUMIFS('BLG1222'!$I:$I,'BLG1222'!$A:$A,'ALL 2022'!$2:$2,'BLG1222'!$D:$D,'ALL 2022'!$D:$D)</f>
        <v>0</v>
      </c>
      <c r="L162" s="12">
        <f>+SUMIFS('BLG1222'!$I:$I,'BLG1222'!$A:$A,'ALL 2022'!$2:$2,'BLG1222'!$D:$D,'ALL 2022'!$D:$D)</f>
        <v>0</v>
      </c>
      <c r="M162" s="12">
        <f>+SUMIFS('BLG1222'!$I:$I,'BLG1222'!$A:$A,'ALL 2022'!$2:$2,'BLG1222'!$D:$D,'ALL 2022'!$D:$D)</f>
        <v>0</v>
      </c>
      <c r="N162" s="12">
        <f>+SUMIFS('BLG1222'!$I:$I,'BLG1222'!$A:$A,'ALL 2022'!$2:$2,'BLG1222'!$D:$D,'ALL 2022'!$D:$D)</f>
        <v>0</v>
      </c>
      <c r="O162" s="12">
        <f>+SUMIFS('BLG1222'!$I:$I,'BLG1222'!$A:$A,'ALL 2022'!$2:$2,'BLG1222'!$D:$D,'ALL 2022'!$D:$D)</f>
        <v>0</v>
      </c>
      <c r="P162" s="12">
        <f>+SUMIFS('BLG1222'!$I:$I,'BLG1222'!$A:$A,'ALL 2022'!$2:$2,'BLG1222'!$D:$D,'ALL 2022'!$D:$D)</f>
        <v>0</v>
      </c>
      <c r="Q162" s="12">
        <f>+SUMIFS('BLG1222'!$I:$I,'BLG1222'!$A:$A,'ALL 2022'!$2:$2,'BLG1222'!$D:$D,'ALL 2022'!$D:$D)</f>
        <v>0</v>
      </c>
      <c r="R162" s="12">
        <f>+SUMIFS('BLG1222'!$I:$I,'BLG1222'!$A:$A,'ALL 2022'!$2:$2,'BLG1222'!$D:$D,'ALL 2022'!$D:$D)</f>
        <v>0</v>
      </c>
      <c r="S162" s="12">
        <f>+SUMIFS('BLG1222'!$I:$I,'BLG1222'!$A:$A,'ALL 2022'!$2:$2,'BLG1222'!$D:$D,'ALL 2022'!$D:$D)</f>
        <v>0</v>
      </c>
      <c r="T162" s="12">
        <f>+SUMIFS('BLG1222'!$I:$I,'BLG1222'!$A:$A,'ALL 2022'!$2:$2,'BLG1222'!$D:$D,'ALL 2022'!$D:$D)</f>
        <v>0</v>
      </c>
      <c r="U162" s="12">
        <f>+SUMIFS('BLG1222'!$I:$I,'BLG1222'!$A:$A,'ALL 2022'!$2:$2,'BLG1222'!$D:$D,'ALL 2022'!$D:$D)</f>
        <v>0</v>
      </c>
      <c r="V162" s="12">
        <f>+SUMIFS('BLG1222'!$I:$I,'BLG1222'!$A:$A,'ALL 2022'!$2:$2,'BLG1222'!$D:$D,'ALL 2022'!$D:$D)</f>
        <v>0</v>
      </c>
      <c r="W162" s="12">
        <f>+SUMIFS('BLG1222'!$I:$I,'BLG1222'!$A:$A,'ALL 2022'!$2:$2,'BLG1222'!$D:$D,'ALL 2022'!$D:$D)</f>
        <v>0</v>
      </c>
      <c r="X162" s="12">
        <f>+SUMIFS('BLG1222'!$I:$I,'BLG1222'!$A:$A,'ALL 2022'!$2:$2,'BLG1222'!$D:$D,'ALL 2022'!$D:$D)</f>
        <v>0</v>
      </c>
      <c r="Y162" s="12">
        <f>+SUMIFS('BLG1222'!$I:$I,'BLG1222'!$A:$A,'ALL 2022'!$2:$2,'BLG1222'!$D:$D,'ALL 2022'!$D:$D)</f>
        <v>0</v>
      </c>
      <c r="Z162" s="12">
        <f>+SUMIFS('BLG1222'!$I:$I,'BLG1222'!$A:$A,'ALL 2022'!$2:$2,'BLG1222'!$D:$D,'ALL 2022'!$D:$D)</f>
        <v>0</v>
      </c>
      <c r="AA162" s="12">
        <f>+SUMIFS('BLG1222'!$I:$I,'BLG1222'!$A:$A,'ALL 2022'!$2:$2,'BLG1222'!$D:$D,'ALL 2022'!$D:$D)</f>
        <v>0</v>
      </c>
      <c r="AB162" s="12">
        <f>+SUMIFS('BLG1222'!$I:$I,'BLG1222'!$A:$A,'ALL 2022'!$2:$2,'BLG1222'!$D:$D,'ALL 2022'!$D:$D)</f>
        <v>0</v>
      </c>
      <c r="AC162" s="12">
        <f>+SUMIFS('BLG1222'!$I:$I,'BLG1222'!$A:$A,'ALL 2022'!$2:$2,'BLG1222'!$D:$D,'ALL 2022'!$D:$D)</f>
        <v>0</v>
      </c>
      <c r="AD162" s="12">
        <f>+SUMIFS('BLG1222'!$I:$I,'BLG1222'!$A:$A,'ALL 2022'!$2:$2,'BLG1222'!$D:$D,'ALL 2022'!$D:$D)</f>
        <v>0</v>
      </c>
      <c r="AE162" s="12">
        <f>+SUMIFS('BLG1222'!$I:$I,'BLG1222'!$A:$A,'ALL 2022'!$2:$2,'BLG1222'!$D:$D,'ALL 2022'!$D:$D)</f>
        <v>0</v>
      </c>
      <c r="AF162" s="12">
        <f>+SUMIFS('BLG1222'!$I:$I,'BLG1222'!$A:$A,'ALL 2022'!$2:$2,'BLG1222'!$D:$D,'ALL 2022'!$D:$D)</f>
        <v>0</v>
      </c>
      <c r="AG162" s="12">
        <f>+SUMIFS('BLG1222'!$I:$I,'BLG1222'!$A:$A,'ALL 2022'!$2:$2,'BLG1222'!$D:$D,'ALL 2022'!$D:$D)</f>
        <v>0</v>
      </c>
      <c r="AH162" s="12">
        <f>+SUMIFS('BLG1222'!$I:$I,'BLG1222'!$A:$A,'ALL 2022'!$2:$2,'BLG1222'!$D:$D,'ALL 2022'!$D:$D)</f>
        <v>147000</v>
      </c>
      <c r="AI162" s="12">
        <f>+SUMIFS('BLG1222'!$I:$I,'BLG1222'!$A:$A,'ALL 2022'!$2:$2,'BLG1222'!$D:$D,'ALL 2022'!$D:$D)</f>
        <v>0</v>
      </c>
      <c r="AJ162" s="12">
        <f>+SUMIFS('BLG1222'!$I:$I,'BLG1222'!$A:$A,'ALL 2022'!$2:$2,'BLG1222'!$D:$D,'ALL 2022'!$D:$D)</f>
        <v>0</v>
      </c>
      <c r="AK162" s="12">
        <f>+SUMIFS('BLG1222'!$I:$I,'BLG1222'!$A:$A,'ALL 2022'!$2:$2,'BLG1222'!$D:$D,'ALL 2022'!$D:$D)</f>
        <v>0</v>
      </c>
      <c r="AL162" s="12">
        <f>+SUMIFS('BLG1222'!$I:$I,'BLG1222'!$A:$A,'ALL 2022'!$2:$2,'BLG1222'!$D:$D,'ALL 2022'!$D:$D)</f>
        <v>0</v>
      </c>
      <c r="AM162" s="12">
        <f>+SUMIFS('BLG1222'!$I:$I,'BLG1222'!$A:$A,'ALL 2022'!$2:$2,'BLG1222'!$D:$D,'ALL 2022'!$D:$D)</f>
        <v>0</v>
      </c>
      <c r="AN162" s="12">
        <f>+SUMIFS('BLG1222'!$I:$I,'BLG1222'!$A:$A,'ALL 2022'!$2:$2,'BLG1222'!$D:$D,'ALL 2022'!$D:$D)</f>
        <v>0</v>
      </c>
      <c r="AO162" s="12">
        <f>+SUMIFS('BLG1222'!$I:$I,'BLG1222'!$A:$A,'ALL 2022'!$2:$2,'BLG1222'!$D:$D,'ALL 2022'!$D:$D)</f>
        <v>0</v>
      </c>
      <c r="AP162" s="12">
        <f>+SUMIFS('BLG1222'!$I:$I,'BLG1222'!$A:$A,'ALL 2022'!$2:$2,'BLG1222'!$D:$D,'ALL 2022'!$D:$D)</f>
        <v>0</v>
      </c>
      <c r="AQ162" s="164">
        <f t="shared" si="14"/>
        <v>147000</v>
      </c>
      <c r="AR162" s="165">
        <f t="shared" si="15"/>
        <v>31.087754174112572</v>
      </c>
    </row>
    <row r="163" spans="1:44" hidden="1" x14ac:dyDescent="0.25">
      <c r="A163" s="11" t="str">
        <f t="shared" si="11"/>
        <v>4</v>
      </c>
      <c r="B163" s="11" t="str">
        <f t="shared" si="12"/>
        <v>41</v>
      </c>
      <c r="C163" s="11" t="str">
        <f t="shared" si="13"/>
        <v>411</v>
      </c>
      <c r="D163" s="23">
        <v>41100000</v>
      </c>
      <c r="E163" s="119" t="str">
        <f t="shared" ref="E163:E175" si="17">+IF(AQ:AQ&gt;0,"BIL18","BIL40")</f>
        <v>BIL18</v>
      </c>
      <c r="F163" s="24" t="s">
        <v>70</v>
      </c>
      <c r="G163" s="12">
        <f>+SUMIFS('BLG1222'!$I:$I,'BLG1222'!$A:$A,'ALL 2022'!$2:$2,'BLG1222'!$D:$D,'ALL 2022'!$D:$D)</f>
        <v>0</v>
      </c>
      <c r="H163" s="12">
        <f>+SUMIFS('BLG1222'!$I:$I,'BLG1222'!$A:$A,'ALL 2022'!$2:$2,'BLG1222'!$D:$D,'ALL 2022'!$D:$D)</f>
        <v>12799611150.540001</v>
      </c>
      <c r="I163" s="12">
        <f>+SUMIFS('BLG1222'!$I:$I,'BLG1222'!$A:$A,'ALL 2022'!$2:$2,'BLG1222'!$D:$D,'ALL 2022'!$D:$D)</f>
        <v>0</v>
      </c>
      <c r="J163" s="12">
        <f>+SUMIFS('BLG1222'!$I:$I,'BLG1222'!$A:$A,'ALL 2022'!$2:$2,'BLG1222'!$D:$D,'ALL 2022'!$D:$D)</f>
        <v>0</v>
      </c>
      <c r="K163" s="12">
        <f>+SUMIFS('BLG1222'!$I:$I,'BLG1222'!$A:$A,'ALL 2022'!$2:$2,'BLG1222'!$D:$D,'ALL 2022'!$D:$D)</f>
        <v>0</v>
      </c>
      <c r="L163" s="12">
        <f>+SUMIFS('BLG1222'!$I:$I,'BLG1222'!$A:$A,'ALL 2022'!$2:$2,'BLG1222'!$D:$D,'ALL 2022'!$D:$D)</f>
        <v>0</v>
      </c>
      <c r="M163" s="12">
        <f>+SUMIFS('BLG1222'!$I:$I,'BLG1222'!$A:$A,'ALL 2022'!$2:$2,'BLG1222'!$D:$D,'ALL 2022'!$D:$D)</f>
        <v>5473887470.96</v>
      </c>
      <c r="N163" s="12">
        <f>+SUMIFS('BLG1222'!$I:$I,'BLG1222'!$A:$A,'ALL 2022'!$2:$2,'BLG1222'!$D:$D,'ALL 2022'!$D:$D)</f>
        <v>223669609.78999999</v>
      </c>
      <c r="O163" s="12">
        <f>+SUMIFS('BLG1222'!$I:$I,'BLG1222'!$A:$A,'ALL 2022'!$2:$2,'BLG1222'!$D:$D,'ALL 2022'!$D:$D)</f>
        <v>831297723.99000001</v>
      </c>
      <c r="P163" s="12">
        <f>+SUMIFS('BLG1222'!$I:$I,'BLG1222'!$A:$A,'ALL 2022'!$2:$2,'BLG1222'!$D:$D,'ALL 2022'!$D:$D)</f>
        <v>306593807.61000001</v>
      </c>
      <c r="Q163" s="12">
        <f>+SUMIFS('BLG1222'!$I:$I,'BLG1222'!$A:$A,'ALL 2022'!$2:$2,'BLG1222'!$D:$D,'ALL 2022'!$D:$D)</f>
        <v>0</v>
      </c>
      <c r="R163" s="12">
        <f>+SUMIFS('BLG1222'!$I:$I,'BLG1222'!$A:$A,'ALL 2022'!$2:$2,'BLG1222'!$D:$D,'ALL 2022'!$D:$D)</f>
        <v>163483691.59999999</v>
      </c>
      <c r="S163" s="12">
        <f>+SUMIFS('BLG1222'!$I:$I,'BLG1222'!$A:$A,'ALL 2022'!$2:$2,'BLG1222'!$D:$D,'ALL 2022'!$D:$D)</f>
        <v>8735250411.9699993</v>
      </c>
      <c r="T163" s="12">
        <f>+SUMIFS('BLG1222'!$I:$I,'BLG1222'!$A:$A,'ALL 2022'!$2:$2,'BLG1222'!$D:$D,'ALL 2022'!$D:$D)</f>
        <v>6931157734.8699999</v>
      </c>
      <c r="U163" s="12">
        <f>+SUMIFS('BLG1222'!$I:$I,'BLG1222'!$A:$A,'ALL 2022'!$2:$2,'BLG1222'!$D:$D,'ALL 2022'!$D:$D)</f>
        <v>0</v>
      </c>
      <c r="V163" s="12">
        <f>+SUMIFS('BLG1222'!$I:$I,'BLG1222'!$A:$A,'ALL 2022'!$2:$2,'BLG1222'!$D:$D,'ALL 2022'!$D:$D)</f>
        <v>0</v>
      </c>
      <c r="W163" s="12">
        <f>+SUMIFS('BLG1222'!$I:$I,'BLG1222'!$A:$A,'ALL 2022'!$2:$2,'BLG1222'!$D:$D,'ALL 2022'!$D:$D)</f>
        <v>0</v>
      </c>
      <c r="X163" s="12">
        <f>+SUMIFS('BLG1222'!$I:$I,'BLG1222'!$A:$A,'ALL 2022'!$2:$2,'BLG1222'!$D:$D,'ALL 2022'!$D:$D)</f>
        <v>0</v>
      </c>
      <c r="Y163" s="12">
        <f>+SUMIFS('BLG1222'!$I:$I,'BLG1222'!$A:$A,'ALL 2022'!$2:$2,'BLG1222'!$D:$D,'ALL 2022'!$D:$D)</f>
        <v>0</v>
      </c>
      <c r="Z163" s="12">
        <f>+SUMIFS('BLG1222'!$I:$I,'BLG1222'!$A:$A,'ALL 2022'!$2:$2,'BLG1222'!$D:$D,'ALL 2022'!$D:$D)</f>
        <v>0</v>
      </c>
      <c r="AA163" s="12">
        <f>+SUMIFS('BLG1222'!$I:$I,'BLG1222'!$A:$A,'ALL 2022'!$2:$2,'BLG1222'!$D:$D,'ALL 2022'!$D:$D)</f>
        <v>797704556.72000003</v>
      </c>
      <c r="AB163" s="12">
        <f>+SUMIFS('BLG1222'!$I:$I,'BLG1222'!$A:$A,'ALL 2022'!$2:$2,'BLG1222'!$D:$D,'ALL 2022'!$D:$D)</f>
        <v>1674367551.24</v>
      </c>
      <c r="AC163" s="12">
        <f>+SUMIFS('BLG1222'!$I:$I,'BLG1222'!$A:$A,'ALL 2022'!$2:$2,'BLG1222'!$D:$D,'ALL 2022'!$D:$D)</f>
        <v>1908473153.753</v>
      </c>
      <c r="AD163" s="12">
        <f>+SUMIFS('BLG1222'!$I:$I,'BLG1222'!$A:$A,'ALL 2022'!$2:$2,'BLG1222'!$D:$D,'ALL 2022'!$D:$D)</f>
        <v>0</v>
      </c>
      <c r="AE163" s="12">
        <f>+SUMIFS('BLG1222'!$I:$I,'BLG1222'!$A:$A,'ALL 2022'!$2:$2,'BLG1222'!$D:$D,'ALL 2022'!$D:$D)</f>
        <v>0</v>
      </c>
      <c r="AF163" s="12">
        <f>+SUMIFS('BLG1222'!$I:$I,'BLG1222'!$A:$A,'ALL 2022'!$2:$2,'BLG1222'!$D:$D,'ALL 2022'!$D:$D)</f>
        <v>1536456026.6400001</v>
      </c>
      <c r="AG163" s="12">
        <f>+SUMIFS('BLG1222'!$I:$I,'BLG1222'!$A:$A,'ALL 2022'!$2:$2,'BLG1222'!$D:$D,'ALL 2022'!$D:$D)</f>
        <v>-134463428.38</v>
      </c>
      <c r="AH163" s="12">
        <f>+SUMIFS('BLG1222'!$I:$I,'BLG1222'!$A:$A,'ALL 2022'!$2:$2,'BLG1222'!$D:$D,'ALL 2022'!$D:$D)</f>
        <v>382931643.52999997</v>
      </c>
      <c r="AI163" s="12">
        <f>+SUMIFS('BLG1222'!$I:$I,'BLG1222'!$A:$A,'ALL 2022'!$2:$2,'BLG1222'!$D:$D,'ALL 2022'!$D:$D)</f>
        <v>0</v>
      </c>
      <c r="AJ163" s="12">
        <f>+SUMIFS('BLG1222'!$I:$I,'BLG1222'!$A:$A,'ALL 2022'!$2:$2,'BLG1222'!$D:$D,'ALL 2022'!$D:$D)</f>
        <v>107902795.91</v>
      </c>
      <c r="AK163" s="12">
        <f>+SUMIFS('BLG1222'!$I:$I,'BLG1222'!$A:$A,'ALL 2022'!$2:$2,'BLG1222'!$D:$D,'ALL 2022'!$D:$D)</f>
        <v>63172918</v>
      </c>
      <c r="AL163" s="12">
        <f>+SUMIFS('BLG1222'!$I:$I,'BLG1222'!$A:$A,'ALL 2022'!$2:$2,'BLG1222'!$D:$D,'ALL 2022'!$D:$D)</f>
        <v>855667895.73000002</v>
      </c>
      <c r="AM163" s="12">
        <f>+SUMIFS('BLG1222'!$I:$I,'BLG1222'!$A:$A,'ALL 2022'!$2:$2,'BLG1222'!$D:$D,'ALL 2022'!$D:$D)</f>
        <v>1718695154.8699999</v>
      </c>
      <c r="AN163" s="12">
        <f>+SUMIFS('BLG1222'!$I:$I,'BLG1222'!$A:$A,'ALL 2022'!$2:$2,'BLG1222'!$D:$D,'ALL 2022'!$D:$D)</f>
        <v>2832167831.3099999</v>
      </c>
      <c r="AO163" s="12">
        <f>+SUMIFS('BLG1222'!$I:$I,'BLG1222'!$A:$A,'ALL 2022'!$2:$2,'BLG1222'!$D:$D,'ALL 2022'!$D:$D)</f>
        <v>0</v>
      </c>
      <c r="AP163" s="12">
        <f>+SUMIFS('BLG1222'!$I:$I,'BLG1222'!$A:$A,'ALL 2022'!$2:$2,'BLG1222'!$D:$D,'ALL 2022'!$D:$D)</f>
        <v>180174944.97999999</v>
      </c>
      <c r="AQ163" s="164">
        <f t="shared" si="14"/>
        <v>47388202645.633011</v>
      </c>
      <c r="AR163" s="165">
        <f t="shared" si="15"/>
        <v>10021719.69115966</v>
      </c>
    </row>
    <row r="164" spans="1:44" hidden="1" x14ac:dyDescent="0.25">
      <c r="A164" s="11" t="str">
        <f t="shared" si="11"/>
        <v>4</v>
      </c>
      <c r="B164" s="11" t="str">
        <f t="shared" si="12"/>
        <v>41</v>
      </c>
      <c r="C164" s="11" t="str">
        <f t="shared" si="13"/>
        <v>411</v>
      </c>
      <c r="D164" s="23">
        <v>41110000</v>
      </c>
      <c r="E164" s="119" t="str">
        <f t="shared" si="17"/>
        <v>BIL18</v>
      </c>
      <c r="F164" s="24" t="s">
        <v>297</v>
      </c>
      <c r="G164" s="12">
        <f>+SUMIFS('BLG1222'!$I:$I,'BLG1222'!$A:$A,'ALL 2022'!$2:$2,'BLG1222'!$D:$D,'ALL 2022'!$D:$D)</f>
        <v>2947662423.54</v>
      </c>
      <c r="H164" s="12">
        <f>+SUMIFS('BLG1222'!$I:$I,'BLG1222'!$A:$A,'ALL 2022'!$2:$2,'BLG1222'!$D:$D,'ALL 2022'!$D:$D)</f>
        <v>0</v>
      </c>
      <c r="I164" s="12">
        <f>+SUMIFS('BLG1222'!$I:$I,'BLG1222'!$A:$A,'ALL 2022'!$2:$2,'BLG1222'!$D:$D,'ALL 2022'!$D:$D)</f>
        <v>5915541983.7242899</v>
      </c>
      <c r="J164" s="12">
        <f>+SUMIFS('BLG1222'!$I:$I,'BLG1222'!$A:$A,'ALL 2022'!$2:$2,'BLG1222'!$D:$D,'ALL 2022'!$D:$D)</f>
        <v>19905802599.389999</v>
      </c>
      <c r="K164" s="12">
        <f>+SUMIFS('BLG1222'!$I:$I,'BLG1222'!$A:$A,'ALL 2022'!$2:$2,'BLG1222'!$D:$D,'ALL 2022'!$D:$D)</f>
        <v>13553182646.57</v>
      </c>
      <c r="L164" s="12">
        <f>+SUMIFS('BLG1222'!$I:$I,'BLG1222'!$A:$A,'ALL 2022'!$2:$2,'BLG1222'!$D:$D,'ALL 2022'!$D:$D)</f>
        <v>500490635.49000001</v>
      </c>
      <c r="M164" s="12">
        <f>+SUMIFS('BLG1222'!$I:$I,'BLG1222'!$A:$A,'ALL 2022'!$2:$2,'BLG1222'!$D:$D,'ALL 2022'!$D:$D)</f>
        <v>0</v>
      </c>
      <c r="N164" s="12">
        <f>+SUMIFS('BLG1222'!$I:$I,'BLG1222'!$A:$A,'ALL 2022'!$2:$2,'BLG1222'!$D:$D,'ALL 2022'!$D:$D)</f>
        <v>0</v>
      </c>
      <c r="O164" s="12">
        <f>+SUMIFS('BLG1222'!$I:$I,'BLG1222'!$A:$A,'ALL 2022'!$2:$2,'BLG1222'!$D:$D,'ALL 2022'!$D:$D)</f>
        <v>-0.1</v>
      </c>
      <c r="P164" s="12">
        <f>+SUMIFS('BLG1222'!$I:$I,'BLG1222'!$A:$A,'ALL 2022'!$2:$2,'BLG1222'!$D:$D,'ALL 2022'!$D:$D)</f>
        <v>0</v>
      </c>
      <c r="Q164" s="12">
        <f>+SUMIFS('BLG1222'!$I:$I,'BLG1222'!$A:$A,'ALL 2022'!$2:$2,'BLG1222'!$D:$D,'ALL 2022'!$D:$D)</f>
        <v>0</v>
      </c>
      <c r="R164" s="12">
        <f>+SUMIFS('BLG1222'!$I:$I,'BLG1222'!$A:$A,'ALL 2022'!$2:$2,'BLG1222'!$D:$D,'ALL 2022'!$D:$D)</f>
        <v>0</v>
      </c>
      <c r="S164" s="12">
        <f>+SUMIFS('BLG1222'!$I:$I,'BLG1222'!$A:$A,'ALL 2022'!$2:$2,'BLG1222'!$D:$D,'ALL 2022'!$D:$D)</f>
        <v>0</v>
      </c>
      <c r="T164" s="12">
        <f>+SUMIFS('BLG1222'!$I:$I,'BLG1222'!$A:$A,'ALL 2022'!$2:$2,'BLG1222'!$D:$D,'ALL 2022'!$D:$D)</f>
        <v>-5888482.4400000004</v>
      </c>
      <c r="U164" s="12">
        <f>+SUMIFS('BLG1222'!$I:$I,'BLG1222'!$A:$A,'ALL 2022'!$2:$2,'BLG1222'!$D:$D,'ALL 2022'!$D:$D)</f>
        <v>5425454447.21</v>
      </c>
      <c r="V164" s="12">
        <f>+SUMIFS('BLG1222'!$I:$I,'BLG1222'!$A:$A,'ALL 2022'!$2:$2,'BLG1222'!$D:$D,'ALL 2022'!$D:$D)</f>
        <v>1829963348.9000001</v>
      </c>
      <c r="W164" s="12">
        <f>+SUMIFS('BLG1222'!$I:$I,'BLG1222'!$A:$A,'ALL 2022'!$2:$2,'BLG1222'!$D:$D,'ALL 2022'!$D:$D)</f>
        <v>0</v>
      </c>
      <c r="X164" s="12">
        <f>+SUMIFS('BLG1222'!$I:$I,'BLG1222'!$A:$A,'ALL 2022'!$2:$2,'BLG1222'!$D:$D,'ALL 2022'!$D:$D)</f>
        <v>0</v>
      </c>
      <c r="Y164" s="12">
        <f>+SUMIFS('BLG1222'!$I:$I,'BLG1222'!$A:$A,'ALL 2022'!$2:$2,'BLG1222'!$D:$D,'ALL 2022'!$D:$D)</f>
        <v>0</v>
      </c>
      <c r="Z164" s="12">
        <f>+SUMIFS('BLG1222'!$I:$I,'BLG1222'!$A:$A,'ALL 2022'!$2:$2,'BLG1222'!$D:$D,'ALL 2022'!$D:$D)</f>
        <v>0</v>
      </c>
      <c r="AA164" s="12">
        <f>+SUMIFS('BLG1222'!$I:$I,'BLG1222'!$A:$A,'ALL 2022'!$2:$2,'BLG1222'!$D:$D,'ALL 2022'!$D:$D)</f>
        <v>0</v>
      </c>
      <c r="AB164" s="12">
        <f>+SUMIFS('BLG1222'!$I:$I,'BLG1222'!$A:$A,'ALL 2022'!$2:$2,'BLG1222'!$D:$D,'ALL 2022'!$D:$D)</f>
        <v>0</v>
      </c>
      <c r="AC164" s="12">
        <f>+SUMIFS('BLG1222'!$I:$I,'BLG1222'!$A:$A,'ALL 2022'!$2:$2,'BLG1222'!$D:$D,'ALL 2022'!$D:$D)</f>
        <v>0</v>
      </c>
      <c r="AD164" s="12">
        <f>+SUMIFS('BLG1222'!$I:$I,'BLG1222'!$A:$A,'ALL 2022'!$2:$2,'BLG1222'!$D:$D,'ALL 2022'!$D:$D)</f>
        <v>0</v>
      </c>
      <c r="AE164" s="12">
        <f>+SUMIFS('BLG1222'!$I:$I,'BLG1222'!$A:$A,'ALL 2022'!$2:$2,'BLG1222'!$D:$D,'ALL 2022'!$D:$D)</f>
        <v>68911290.359999999</v>
      </c>
      <c r="AF164" s="12">
        <f>+SUMIFS('BLG1222'!$I:$I,'BLG1222'!$A:$A,'ALL 2022'!$2:$2,'BLG1222'!$D:$D,'ALL 2022'!$D:$D)</f>
        <v>0</v>
      </c>
      <c r="AG164" s="12">
        <f>+SUMIFS('BLG1222'!$I:$I,'BLG1222'!$A:$A,'ALL 2022'!$2:$2,'BLG1222'!$D:$D,'ALL 2022'!$D:$D)</f>
        <v>0</v>
      </c>
      <c r="AH164" s="12">
        <f>+SUMIFS('BLG1222'!$I:$I,'BLG1222'!$A:$A,'ALL 2022'!$2:$2,'BLG1222'!$D:$D,'ALL 2022'!$D:$D)</f>
        <v>0</v>
      </c>
      <c r="AI164" s="12">
        <f>+SUMIFS('BLG1222'!$I:$I,'BLG1222'!$A:$A,'ALL 2022'!$2:$2,'BLG1222'!$D:$D,'ALL 2022'!$D:$D)</f>
        <v>0</v>
      </c>
      <c r="AJ164" s="12">
        <f>+SUMIFS('BLG1222'!$I:$I,'BLG1222'!$A:$A,'ALL 2022'!$2:$2,'BLG1222'!$D:$D,'ALL 2022'!$D:$D)</f>
        <v>0</v>
      </c>
      <c r="AK164" s="12">
        <f>+SUMIFS('BLG1222'!$I:$I,'BLG1222'!$A:$A,'ALL 2022'!$2:$2,'BLG1222'!$D:$D,'ALL 2022'!$D:$D)</f>
        <v>0</v>
      </c>
      <c r="AL164" s="12">
        <f>+SUMIFS('BLG1222'!$I:$I,'BLG1222'!$A:$A,'ALL 2022'!$2:$2,'BLG1222'!$D:$D,'ALL 2022'!$D:$D)</f>
        <v>0</v>
      </c>
      <c r="AM164" s="12">
        <f>+SUMIFS('BLG1222'!$I:$I,'BLG1222'!$A:$A,'ALL 2022'!$2:$2,'BLG1222'!$D:$D,'ALL 2022'!$D:$D)</f>
        <v>9951500</v>
      </c>
      <c r="AN164" s="12">
        <f>+SUMIFS('BLG1222'!$I:$I,'BLG1222'!$A:$A,'ALL 2022'!$2:$2,'BLG1222'!$D:$D,'ALL 2022'!$D:$D)</f>
        <v>0</v>
      </c>
      <c r="AO164" s="12">
        <f>+SUMIFS('BLG1222'!$I:$I,'BLG1222'!$A:$A,'ALL 2022'!$2:$2,'BLG1222'!$D:$D,'ALL 2022'!$D:$D)</f>
        <v>4942297697.0299997</v>
      </c>
      <c r="AP164" s="12">
        <f>+SUMIFS('BLG1222'!$I:$I,'BLG1222'!$A:$A,'ALL 2022'!$2:$2,'BLG1222'!$D:$D,'ALL 2022'!$D:$D)</f>
        <v>0</v>
      </c>
      <c r="AQ164" s="164">
        <f t="shared" si="14"/>
        <v>55093370089.674286</v>
      </c>
      <c r="AR164" s="165">
        <f t="shared" si="15"/>
        <v>11651218.680076193</v>
      </c>
    </row>
    <row r="165" spans="1:44" hidden="1" x14ac:dyDescent="0.25">
      <c r="A165" s="11" t="str">
        <f t="shared" si="11"/>
        <v>4</v>
      </c>
      <c r="B165" s="11" t="str">
        <f t="shared" si="12"/>
        <v>41</v>
      </c>
      <c r="C165" s="11" t="str">
        <f t="shared" si="13"/>
        <v>411</v>
      </c>
      <c r="D165" s="23">
        <v>41120000</v>
      </c>
      <c r="E165" s="119" t="str">
        <f t="shared" si="17"/>
        <v>BIL18</v>
      </c>
      <c r="F165" s="24" t="s">
        <v>1473</v>
      </c>
      <c r="G165" s="12">
        <f>+SUMIFS('BLG1222'!$I:$I,'BLG1222'!$A:$A,'ALL 2022'!$2:$2,'BLG1222'!$D:$D,'ALL 2022'!$D:$D)</f>
        <v>0</v>
      </c>
      <c r="H165" s="12">
        <f>+SUMIFS('BLG1222'!$I:$I,'BLG1222'!$A:$A,'ALL 2022'!$2:$2,'BLG1222'!$D:$D,'ALL 2022'!$D:$D)</f>
        <v>0</v>
      </c>
      <c r="I165" s="12">
        <f>+SUMIFS('BLG1222'!$I:$I,'BLG1222'!$A:$A,'ALL 2022'!$2:$2,'BLG1222'!$D:$D,'ALL 2022'!$D:$D)</f>
        <v>5363520</v>
      </c>
      <c r="J165" s="12">
        <f>+SUMIFS('BLG1222'!$I:$I,'BLG1222'!$A:$A,'ALL 2022'!$2:$2,'BLG1222'!$D:$D,'ALL 2022'!$D:$D)</f>
        <v>0</v>
      </c>
      <c r="K165" s="12">
        <f>+SUMIFS('BLG1222'!$I:$I,'BLG1222'!$A:$A,'ALL 2022'!$2:$2,'BLG1222'!$D:$D,'ALL 2022'!$D:$D)</f>
        <v>0</v>
      </c>
      <c r="L165" s="12">
        <f>+SUMIFS('BLG1222'!$I:$I,'BLG1222'!$A:$A,'ALL 2022'!$2:$2,'BLG1222'!$D:$D,'ALL 2022'!$D:$D)</f>
        <v>0</v>
      </c>
      <c r="M165" s="12">
        <f>+SUMIFS('BLG1222'!$I:$I,'BLG1222'!$A:$A,'ALL 2022'!$2:$2,'BLG1222'!$D:$D,'ALL 2022'!$D:$D)</f>
        <v>0</v>
      </c>
      <c r="N165" s="12">
        <f>+SUMIFS('BLG1222'!$I:$I,'BLG1222'!$A:$A,'ALL 2022'!$2:$2,'BLG1222'!$D:$D,'ALL 2022'!$D:$D)</f>
        <v>0</v>
      </c>
      <c r="O165" s="12">
        <f>+SUMIFS('BLG1222'!$I:$I,'BLG1222'!$A:$A,'ALL 2022'!$2:$2,'BLG1222'!$D:$D,'ALL 2022'!$D:$D)</f>
        <v>0</v>
      </c>
      <c r="P165" s="12">
        <f>+SUMIFS('BLG1222'!$I:$I,'BLG1222'!$A:$A,'ALL 2022'!$2:$2,'BLG1222'!$D:$D,'ALL 2022'!$D:$D)</f>
        <v>0</v>
      </c>
      <c r="Q165" s="12">
        <f>+SUMIFS('BLG1222'!$I:$I,'BLG1222'!$A:$A,'ALL 2022'!$2:$2,'BLG1222'!$D:$D,'ALL 2022'!$D:$D)</f>
        <v>0</v>
      </c>
      <c r="R165" s="12">
        <f>+SUMIFS('BLG1222'!$I:$I,'BLG1222'!$A:$A,'ALL 2022'!$2:$2,'BLG1222'!$D:$D,'ALL 2022'!$D:$D)</f>
        <v>0</v>
      </c>
      <c r="S165" s="12">
        <f>+SUMIFS('BLG1222'!$I:$I,'BLG1222'!$A:$A,'ALL 2022'!$2:$2,'BLG1222'!$D:$D,'ALL 2022'!$D:$D)</f>
        <v>0</v>
      </c>
      <c r="T165" s="12">
        <f>+SUMIFS('BLG1222'!$I:$I,'BLG1222'!$A:$A,'ALL 2022'!$2:$2,'BLG1222'!$D:$D,'ALL 2022'!$D:$D)</f>
        <v>0</v>
      </c>
      <c r="U165" s="12">
        <f>+SUMIFS('BLG1222'!$I:$I,'BLG1222'!$A:$A,'ALL 2022'!$2:$2,'BLG1222'!$D:$D,'ALL 2022'!$D:$D)</f>
        <v>0</v>
      </c>
      <c r="V165" s="12">
        <f>+SUMIFS('BLG1222'!$I:$I,'BLG1222'!$A:$A,'ALL 2022'!$2:$2,'BLG1222'!$D:$D,'ALL 2022'!$D:$D)</f>
        <v>0</v>
      </c>
      <c r="W165" s="12">
        <f>+SUMIFS('BLG1222'!$I:$I,'BLG1222'!$A:$A,'ALL 2022'!$2:$2,'BLG1222'!$D:$D,'ALL 2022'!$D:$D)</f>
        <v>0</v>
      </c>
      <c r="X165" s="12">
        <f>+SUMIFS('BLG1222'!$I:$I,'BLG1222'!$A:$A,'ALL 2022'!$2:$2,'BLG1222'!$D:$D,'ALL 2022'!$D:$D)</f>
        <v>0</v>
      </c>
      <c r="Y165" s="12">
        <f>+SUMIFS('BLG1222'!$I:$I,'BLG1222'!$A:$A,'ALL 2022'!$2:$2,'BLG1222'!$D:$D,'ALL 2022'!$D:$D)</f>
        <v>0</v>
      </c>
      <c r="Z165" s="12">
        <f>+SUMIFS('BLG1222'!$I:$I,'BLG1222'!$A:$A,'ALL 2022'!$2:$2,'BLG1222'!$D:$D,'ALL 2022'!$D:$D)</f>
        <v>0</v>
      </c>
      <c r="AA165" s="12">
        <f>+SUMIFS('BLG1222'!$I:$I,'BLG1222'!$A:$A,'ALL 2022'!$2:$2,'BLG1222'!$D:$D,'ALL 2022'!$D:$D)</f>
        <v>0</v>
      </c>
      <c r="AB165" s="12">
        <f>+SUMIFS('BLG1222'!$I:$I,'BLG1222'!$A:$A,'ALL 2022'!$2:$2,'BLG1222'!$D:$D,'ALL 2022'!$D:$D)</f>
        <v>0</v>
      </c>
      <c r="AC165" s="12">
        <f>+SUMIFS('BLG1222'!$I:$I,'BLG1222'!$A:$A,'ALL 2022'!$2:$2,'BLG1222'!$D:$D,'ALL 2022'!$D:$D)</f>
        <v>0</v>
      </c>
      <c r="AD165" s="12">
        <f>+SUMIFS('BLG1222'!$I:$I,'BLG1222'!$A:$A,'ALL 2022'!$2:$2,'BLG1222'!$D:$D,'ALL 2022'!$D:$D)</f>
        <v>0</v>
      </c>
      <c r="AE165" s="12">
        <f>+SUMIFS('BLG1222'!$I:$I,'BLG1222'!$A:$A,'ALL 2022'!$2:$2,'BLG1222'!$D:$D,'ALL 2022'!$D:$D)</f>
        <v>0</v>
      </c>
      <c r="AF165" s="12">
        <f>+SUMIFS('BLG1222'!$I:$I,'BLG1222'!$A:$A,'ALL 2022'!$2:$2,'BLG1222'!$D:$D,'ALL 2022'!$D:$D)</f>
        <v>0</v>
      </c>
      <c r="AG165" s="12">
        <f>+SUMIFS('BLG1222'!$I:$I,'BLG1222'!$A:$A,'ALL 2022'!$2:$2,'BLG1222'!$D:$D,'ALL 2022'!$D:$D)</f>
        <v>0</v>
      </c>
      <c r="AH165" s="12">
        <f>+SUMIFS('BLG1222'!$I:$I,'BLG1222'!$A:$A,'ALL 2022'!$2:$2,'BLG1222'!$D:$D,'ALL 2022'!$D:$D)</f>
        <v>0</v>
      </c>
      <c r="AI165" s="12">
        <f>+SUMIFS('BLG1222'!$I:$I,'BLG1222'!$A:$A,'ALL 2022'!$2:$2,'BLG1222'!$D:$D,'ALL 2022'!$D:$D)</f>
        <v>0</v>
      </c>
      <c r="AJ165" s="12">
        <f>+SUMIFS('BLG1222'!$I:$I,'BLG1222'!$A:$A,'ALL 2022'!$2:$2,'BLG1222'!$D:$D,'ALL 2022'!$D:$D)</f>
        <v>0</v>
      </c>
      <c r="AK165" s="12">
        <f>+SUMIFS('BLG1222'!$I:$I,'BLG1222'!$A:$A,'ALL 2022'!$2:$2,'BLG1222'!$D:$D,'ALL 2022'!$D:$D)</f>
        <v>0</v>
      </c>
      <c r="AL165" s="12">
        <f>+SUMIFS('BLG1222'!$I:$I,'BLG1222'!$A:$A,'ALL 2022'!$2:$2,'BLG1222'!$D:$D,'ALL 2022'!$D:$D)</f>
        <v>0</v>
      </c>
      <c r="AM165" s="12">
        <f>+SUMIFS('BLG1222'!$I:$I,'BLG1222'!$A:$A,'ALL 2022'!$2:$2,'BLG1222'!$D:$D,'ALL 2022'!$D:$D)</f>
        <v>10824978.43</v>
      </c>
      <c r="AN165" s="12">
        <f>+SUMIFS('BLG1222'!$I:$I,'BLG1222'!$A:$A,'ALL 2022'!$2:$2,'BLG1222'!$D:$D,'ALL 2022'!$D:$D)</f>
        <v>0</v>
      </c>
      <c r="AO165" s="12">
        <f>+SUMIFS('BLG1222'!$I:$I,'BLG1222'!$A:$A,'ALL 2022'!$2:$2,'BLG1222'!$D:$D,'ALL 2022'!$D:$D)</f>
        <v>0</v>
      </c>
      <c r="AP165" s="12">
        <f>+SUMIFS('BLG1222'!$I:$I,'BLG1222'!$A:$A,'ALL 2022'!$2:$2,'BLG1222'!$D:$D,'ALL 2022'!$D:$D)</f>
        <v>0</v>
      </c>
      <c r="AQ165" s="164">
        <f t="shared" si="14"/>
        <v>16188498.43</v>
      </c>
      <c r="AR165" s="165">
        <f t="shared" si="15"/>
        <v>3423.5650315635871</v>
      </c>
    </row>
    <row r="166" spans="1:44" hidden="1" x14ac:dyDescent="0.25">
      <c r="A166" s="11" t="str">
        <f t="shared" si="11"/>
        <v>4</v>
      </c>
      <c r="B166" s="11" t="str">
        <f t="shared" si="12"/>
        <v>41</v>
      </c>
      <c r="C166" s="11" t="str">
        <f t="shared" si="13"/>
        <v>413</v>
      </c>
      <c r="D166" s="23">
        <v>41300000</v>
      </c>
      <c r="E166" s="119" t="str">
        <f t="shared" si="17"/>
        <v>BIL18</v>
      </c>
      <c r="F166" s="24" t="s">
        <v>290</v>
      </c>
      <c r="G166" s="12">
        <f>+SUMIFS('BLG1222'!$I:$I,'BLG1222'!$A:$A,'ALL 2022'!$2:$2,'BLG1222'!$D:$D,'ALL 2022'!$D:$D)</f>
        <v>0</v>
      </c>
      <c r="H166" s="12">
        <f>+SUMIFS('BLG1222'!$I:$I,'BLG1222'!$A:$A,'ALL 2022'!$2:$2,'BLG1222'!$D:$D,'ALL 2022'!$D:$D)</f>
        <v>0</v>
      </c>
      <c r="I166" s="12">
        <f>+SUMIFS('BLG1222'!$I:$I,'BLG1222'!$A:$A,'ALL 2022'!$2:$2,'BLG1222'!$D:$D,'ALL 2022'!$D:$D)</f>
        <v>708573488.77999997</v>
      </c>
      <c r="J166" s="12">
        <f>+SUMIFS('BLG1222'!$I:$I,'BLG1222'!$A:$A,'ALL 2022'!$2:$2,'BLG1222'!$D:$D,'ALL 2022'!$D:$D)</f>
        <v>2470797296.6700001</v>
      </c>
      <c r="K166" s="12">
        <f>+SUMIFS('BLG1222'!$I:$I,'BLG1222'!$A:$A,'ALL 2022'!$2:$2,'BLG1222'!$D:$D,'ALL 2022'!$D:$D)</f>
        <v>125604531</v>
      </c>
      <c r="L166" s="12">
        <f>+SUMIFS('BLG1222'!$I:$I,'BLG1222'!$A:$A,'ALL 2022'!$2:$2,'BLG1222'!$D:$D,'ALL 2022'!$D:$D)</f>
        <v>0</v>
      </c>
      <c r="M166" s="12">
        <f>+SUMIFS('BLG1222'!$I:$I,'BLG1222'!$A:$A,'ALL 2022'!$2:$2,'BLG1222'!$D:$D,'ALL 2022'!$D:$D)</f>
        <v>538789000</v>
      </c>
      <c r="N166" s="12">
        <f>+SUMIFS('BLG1222'!$I:$I,'BLG1222'!$A:$A,'ALL 2022'!$2:$2,'BLG1222'!$D:$D,'ALL 2022'!$D:$D)</f>
        <v>0</v>
      </c>
      <c r="O166" s="12">
        <f>+SUMIFS('BLG1222'!$I:$I,'BLG1222'!$A:$A,'ALL 2022'!$2:$2,'BLG1222'!$D:$D,'ALL 2022'!$D:$D)</f>
        <v>0</v>
      </c>
      <c r="P166" s="12">
        <f>+SUMIFS('BLG1222'!$I:$I,'BLG1222'!$A:$A,'ALL 2022'!$2:$2,'BLG1222'!$D:$D,'ALL 2022'!$D:$D)</f>
        <v>0</v>
      </c>
      <c r="Q166" s="12">
        <f>+SUMIFS('BLG1222'!$I:$I,'BLG1222'!$A:$A,'ALL 2022'!$2:$2,'BLG1222'!$D:$D,'ALL 2022'!$D:$D)</f>
        <v>0</v>
      </c>
      <c r="R166" s="12">
        <f>+SUMIFS('BLG1222'!$I:$I,'BLG1222'!$A:$A,'ALL 2022'!$2:$2,'BLG1222'!$D:$D,'ALL 2022'!$D:$D)</f>
        <v>0</v>
      </c>
      <c r="S166" s="12">
        <f>+SUMIFS('BLG1222'!$I:$I,'BLG1222'!$A:$A,'ALL 2022'!$2:$2,'BLG1222'!$D:$D,'ALL 2022'!$D:$D)</f>
        <v>0</v>
      </c>
      <c r="T166" s="12">
        <f>+SUMIFS('BLG1222'!$I:$I,'BLG1222'!$A:$A,'ALL 2022'!$2:$2,'BLG1222'!$D:$D,'ALL 2022'!$D:$D)</f>
        <v>859230757.19000006</v>
      </c>
      <c r="U166" s="12">
        <f>+SUMIFS('BLG1222'!$I:$I,'BLG1222'!$A:$A,'ALL 2022'!$2:$2,'BLG1222'!$D:$D,'ALL 2022'!$D:$D)</f>
        <v>417451560</v>
      </c>
      <c r="V166" s="12">
        <f>+SUMIFS('BLG1222'!$I:$I,'BLG1222'!$A:$A,'ALL 2022'!$2:$2,'BLG1222'!$D:$D,'ALL 2022'!$D:$D)</f>
        <v>27844312</v>
      </c>
      <c r="W166" s="12">
        <f>+SUMIFS('BLG1222'!$I:$I,'BLG1222'!$A:$A,'ALL 2022'!$2:$2,'BLG1222'!$D:$D,'ALL 2022'!$D:$D)</f>
        <v>0</v>
      </c>
      <c r="X166" s="12">
        <f>+SUMIFS('BLG1222'!$I:$I,'BLG1222'!$A:$A,'ALL 2022'!$2:$2,'BLG1222'!$D:$D,'ALL 2022'!$D:$D)</f>
        <v>0</v>
      </c>
      <c r="Y166" s="12">
        <f>+SUMIFS('BLG1222'!$I:$I,'BLG1222'!$A:$A,'ALL 2022'!$2:$2,'BLG1222'!$D:$D,'ALL 2022'!$D:$D)</f>
        <v>0</v>
      </c>
      <c r="Z166" s="12">
        <f>+SUMIFS('BLG1222'!$I:$I,'BLG1222'!$A:$A,'ALL 2022'!$2:$2,'BLG1222'!$D:$D,'ALL 2022'!$D:$D)</f>
        <v>0</v>
      </c>
      <c r="AA166" s="12">
        <f>+SUMIFS('BLG1222'!$I:$I,'BLG1222'!$A:$A,'ALL 2022'!$2:$2,'BLG1222'!$D:$D,'ALL 2022'!$D:$D)</f>
        <v>0</v>
      </c>
      <c r="AB166" s="12">
        <f>+SUMIFS('BLG1222'!$I:$I,'BLG1222'!$A:$A,'ALL 2022'!$2:$2,'BLG1222'!$D:$D,'ALL 2022'!$D:$D)</f>
        <v>0</v>
      </c>
      <c r="AC166" s="12">
        <f>+SUMIFS('BLG1222'!$I:$I,'BLG1222'!$A:$A,'ALL 2022'!$2:$2,'BLG1222'!$D:$D,'ALL 2022'!$D:$D)</f>
        <v>0</v>
      </c>
      <c r="AD166" s="12">
        <f>+SUMIFS('BLG1222'!$I:$I,'BLG1222'!$A:$A,'ALL 2022'!$2:$2,'BLG1222'!$D:$D,'ALL 2022'!$D:$D)</f>
        <v>0</v>
      </c>
      <c r="AE166" s="12">
        <f>+SUMIFS('BLG1222'!$I:$I,'BLG1222'!$A:$A,'ALL 2022'!$2:$2,'BLG1222'!$D:$D,'ALL 2022'!$D:$D)</f>
        <v>0</v>
      </c>
      <c r="AF166" s="12">
        <f>+SUMIFS('BLG1222'!$I:$I,'BLG1222'!$A:$A,'ALL 2022'!$2:$2,'BLG1222'!$D:$D,'ALL 2022'!$D:$D)</f>
        <v>0</v>
      </c>
      <c r="AG166" s="12">
        <f>+SUMIFS('BLG1222'!$I:$I,'BLG1222'!$A:$A,'ALL 2022'!$2:$2,'BLG1222'!$D:$D,'ALL 2022'!$D:$D)</f>
        <v>0</v>
      </c>
      <c r="AH166" s="12">
        <f>+SUMIFS('BLG1222'!$I:$I,'BLG1222'!$A:$A,'ALL 2022'!$2:$2,'BLG1222'!$D:$D,'ALL 2022'!$D:$D)</f>
        <v>0</v>
      </c>
      <c r="AI166" s="12">
        <f>+SUMIFS('BLG1222'!$I:$I,'BLG1222'!$A:$A,'ALL 2022'!$2:$2,'BLG1222'!$D:$D,'ALL 2022'!$D:$D)</f>
        <v>0</v>
      </c>
      <c r="AJ166" s="12">
        <f>+SUMIFS('BLG1222'!$I:$I,'BLG1222'!$A:$A,'ALL 2022'!$2:$2,'BLG1222'!$D:$D,'ALL 2022'!$D:$D)</f>
        <v>4000000</v>
      </c>
      <c r="AK166" s="12">
        <f>+SUMIFS('BLG1222'!$I:$I,'BLG1222'!$A:$A,'ALL 2022'!$2:$2,'BLG1222'!$D:$D,'ALL 2022'!$D:$D)</f>
        <v>0</v>
      </c>
      <c r="AL166" s="12">
        <f>+SUMIFS('BLG1222'!$I:$I,'BLG1222'!$A:$A,'ALL 2022'!$2:$2,'BLG1222'!$D:$D,'ALL 2022'!$D:$D)</f>
        <v>0</v>
      </c>
      <c r="AM166" s="12">
        <f>+SUMIFS('BLG1222'!$I:$I,'BLG1222'!$A:$A,'ALL 2022'!$2:$2,'BLG1222'!$D:$D,'ALL 2022'!$D:$D)</f>
        <v>0</v>
      </c>
      <c r="AN166" s="12">
        <f>+SUMIFS('BLG1222'!$I:$I,'BLG1222'!$A:$A,'ALL 2022'!$2:$2,'BLG1222'!$D:$D,'ALL 2022'!$D:$D)</f>
        <v>0</v>
      </c>
      <c r="AO166" s="12">
        <f>+SUMIFS('BLG1222'!$I:$I,'BLG1222'!$A:$A,'ALL 2022'!$2:$2,'BLG1222'!$D:$D,'ALL 2022'!$D:$D)</f>
        <v>-1025781.89</v>
      </c>
      <c r="AP166" s="12">
        <f>+SUMIFS('BLG1222'!$I:$I,'BLG1222'!$A:$A,'ALL 2022'!$2:$2,'BLG1222'!$D:$D,'ALL 2022'!$D:$D)</f>
        <v>0</v>
      </c>
      <c r="AQ166" s="164">
        <f t="shared" si="14"/>
        <v>5151265163.749999</v>
      </c>
      <c r="AR166" s="165">
        <f t="shared" si="15"/>
        <v>1089396.3611995217</v>
      </c>
    </row>
    <row r="167" spans="1:44" hidden="1" x14ac:dyDescent="0.25">
      <c r="A167" s="11" t="str">
        <f t="shared" si="11"/>
        <v>4</v>
      </c>
      <c r="B167" s="11" t="str">
        <f t="shared" si="12"/>
        <v>41</v>
      </c>
      <c r="C167" s="11" t="str">
        <f t="shared" si="13"/>
        <v>413</v>
      </c>
      <c r="D167" s="23">
        <v>41310000</v>
      </c>
      <c r="E167" s="119" t="str">
        <f t="shared" si="17"/>
        <v>BIL40</v>
      </c>
      <c r="F167" s="24" t="s">
        <v>290</v>
      </c>
      <c r="G167" s="12">
        <f>+SUMIFS('BLG1222'!$I:$I,'BLG1222'!$A:$A,'ALL 2022'!$2:$2,'BLG1222'!$D:$D,'ALL 2022'!$D:$D)</f>
        <v>0</v>
      </c>
      <c r="H167" s="12">
        <f>+SUMIFS('BLG1222'!$I:$I,'BLG1222'!$A:$A,'ALL 2022'!$2:$2,'BLG1222'!$D:$D,'ALL 2022'!$D:$D)</f>
        <v>0</v>
      </c>
      <c r="I167" s="12">
        <f>+SUMIFS('BLG1222'!$I:$I,'BLG1222'!$A:$A,'ALL 2022'!$2:$2,'BLG1222'!$D:$D,'ALL 2022'!$D:$D)</f>
        <v>0</v>
      </c>
      <c r="J167" s="12">
        <f>+SUMIFS('BLG1222'!$I:$I,'BLG1222'!$A:$A,'ALL 2022'!$2:$2,'BLG1222'!$D:$D,'ALL 2022'!$D:$D)</f>
        <v>0</v>
      </c>
      <c r="K167" s="12">
        <f>+SUMIFS('BLG1222'!$I:$I,'BLG1222'!$A:$A,'ALL 2022'!$2:$2,'BLG1222'!$D:$D,'ALL 2022'!$D:$D)</f>
        <v>0</v>
      </c>
      <c r="L167" s="12">
        <f>+SUMIFS('BLG1222'!$I:$I,'BLG1222'!$A:$A,'ALL 2022'!$2:$2,'BLG1222'!$D:$D,'ALL 2022'!$D:$D)</f>
        <v>0</v>
      </c>
      <c r="M167" s="12">
        <f>+SUMIFS('BLG1222'!$I:$I,'BLG1222'!$A:$A,'ALL 2022'!$2:$2,'BLG1222'!$D:$D,'ALL 2022'!$D:$D)</f>
        <v>0</v>
      </c>
      <c r="N167" s="12">
        <f>+SUMIFS('BLG1222'!$I:$I,'BLG1222'!$A:$A,'ALL 2022'!$2:$2,'BLG1222'!$D:$D,'ALL 2022'!$D:$D)</f>
        <v>0</v>
      </c>
      <c r="O167" s="12">
        <f>+SUMIFS('BLG1222'!$I:$I,'BLG1222'!$A:$A,'ALL 2022'!$2:$2,'BLG1222'!$D:$D,'ALL 2022'!$D:$D)</f>
        <v>0</v>
      </c>
      <c r="P167" s="12">
        <f>+SUMIFS('BLG1222'!$I:$I,'BLG1222'!$A:$A,'ALL 2022'!$2:$2,'BLG1222'!$D:$D,'ALL 2022'!$D:$D)</f>
        <v>0</v>
      </c>
      <c r="Q167" s="12">
        <f>+SUMIFS('BLG1222'!$I:$I,'BLG1222'!$A:$A,'ALL 2022'!$2:$2,'BLG1222'!$D:$D,'ALL 2022'!$D:$D)</f>
        <v>0</v>
      </c>
      <c r="R167" s="12">
        <f>+SUMIFS('BLG1222'!$I:$I,'BLG1222'!$A:$A,'ALL 2022'!$2:$2,'BLG1222'!$D:$D,'ALL 2022'!$D:$D)</f>
        <v>0</v>
      </c>
      <c r="S167" s="12">
        <f>+SUMIFS('BLG1222'!$I:$I,'BLG1222'!$A:$A,'ALL 2022'!$2:$2,'BLG1222'!$D:$D,'ALL 2022'!$D:$D)</f>
        <v>0</v>
      </c>
      <c r="T167" s="12">
        <f>+SUMIFS('BLG1222'!$I:$I,'BLG1222'!$A:$A,'ALL 2022'!$2:$2,'BLG1222'!$D:$D,'ALL 2022'!$D:$D)</f>
        <v>0</v>
      </c>
      <c r="U167" s="12">
        <f>+SUMIFS('BLG1222'!$I:$I,'BLG1222'!$A:$A,'ALL 2022'!$2:$2,'BLG1222'!$D:$D,'ALL 2022'!$D:$D)</f>
        <v>0</v>
      </c>
      <c r="V167" s="12">
        <f>+SUMIFS('BLG1222'!$I:$I,'BLG1222'!$A:$A,'ALL 2022'!$2:$2,'BLG1222'!$D:$D,'ALL 2022'!$D:$D)</f>
        <v>0</v>
      </c>
      <c r="W167" s="12">
        <f>+SUMIFS('BLG1222'!$I:$I,'BLG1222'!$A:$A,'ALL 2022'!$2:$2,'BLG1222'!$D:$D,'ALL 2022'!$D:$D)</f>
        <v>0</v>
      </c>
      <c r="X167" s="12">
        <f>+SUMIFS('BLG1222'!$I:$I,'BLG1222'!$A:$A,'ALL 2022'!$2:$2,'BLG1222'!$D:$D,'ALL 2022'!$D:$D)</f>
        <v>0</v>
      </c>
      <c r="Y167" s="12">
        <f>+SUMIFS('BLG1222'!$I:$I,'BLG1222'!$A:$A,'ALL 2022'!$2:$2,'BLG1222'!$D:$D,'ALL 2022'!$D:$D)</f>
        <v>0</v>
      </c>
      <c r="Z167" s="12">
        <f>+SUMIFS('BLG1222'!$I:$I,'BLG1222'!$A:$A,'ALL 2022'!$2:$2,'BLG1222'!$D:$D,'ALL 2022'!$D:$D)</f>
        <v>0</v>
      </c>
      <c r="AA167" s="12">
        <f>+SUMIFS('BLG1222'!$I:$I,'BLG1222'!$A:$A,'ALL 2022'!$2:$2,'BLG1222'!$D:$D,'ALL 2022'!$D:$D)</f>
        <v>0</v>
      </c>
      <c r="AB167" s="12">
        <f>+SUMIFS('BLG1222'!$I:$I,'BLG1222'!$A:$A,'ALL 2022'!$2:$2,'BLG1222'!$D:$D,'ALL 2022'!$D:$D)</f>
        <v>0</v>
      </c>
      <c r="AC167" s="12">
        <f>+SUMIFS('BLG1222'!$I:$I,'BLG1222'!$A:$A,'ALL 2022'!$2:$2,'BLG1222'!$D:$D,'ALL 2022'!$D:$D)</f>
        <v>0</v>
      </c>
      <c r="AD167" s="12">
        <f>+SUMIFS('BLG1222'!$I:$I,'BLG1222'!$A:$A,'ALL 2022'!$2:$2,'BLG1222'!$D:$D,'ALL 2022'!$D:$D)</f>
        <v>0</v>
      </c>
      <c r="AE167" s="12">
        <f>+SUMIFS('BLG1222'!$I:$I,'BLG1222'!$A:$A,'ALL 2022'!$2:$2,'BLG1222'!$D:$D,'ALL 2022'!$D:$D)</f>
        <v>0</v>
      </c>
      <c r="AF167" s="12">
        <f>+SUMIFS('BLG1222'!$I:$I,'BLG1222'!$A:$A,'ALL 2022'!$2:$2,'BLG1222'!$D:$D,'ALL 2022'!$D:$D)</f>
        <v>0</v>
      </c>
      <c r="AG167" s="12">
        <f>+SUMIFS('BLG1222'!$I:$I,'BLG1222'!$A:$A,'ALL 2022'!$2:$2,'BLG1222'!$D:$D,'ALL 2022'!$D:$D)</f>
        <v>0</v>
      </c>
      <c r="AH167" s="12">
        <f>+SUMIFS('BLG1222'!$I:$I,'BLG1222'!$A:$A,'ALL 2022'!$2:$2,'BLG1222'!$D:$D,'ALL 2022'!$D:$D)</f>
        <v>0</v>
      </c>
      <c r="AI167" s="12">
        <f>+SUMIFS('BLG1222'!$I:$I,'BLG1222'!$A:$A,'ALL 2022'!$2:$2,'BLG1222'!$D:$D,'ALL 2022'!$D:$D)</f>
        <v>0</v>
      </c>
      <c r="AJ167" s="12">
        <f>+SUMIFS('BLG1222'!$I:$I,'BLG1222'!$A:$A,'ALL 2022'!$2:$2,'BLG1222'!$D:$D,'ALL 2022'!$D:$D)</f>
        <v>0</v>
      </c>
      <c r="AK167" s="12">
        <f>+SUMIFS('BLG1222'!$I:$I,'BLG1222'!$A:$A,'ALL 2022'!$2:$2,'BLG1222'!$D:$D,'ALL 2022'!$D:$D)</f>
        <v>0</v>
      </c>
      <c r="AL167" s="12">
        <f>+SUMIFS('BLG1222'!$I:$I,'BLG1222'!$A:$A,'ALL 2022'!$2:$2,'BLG1222'!$D:$D,'ALL 2022'!$D:$D)</f>
        <v>0</v>
      </c>
      <c r="AM167" s="12">
        <f>+SUMIFS('BLG1222'!$I:$I,'BLG1222'!$A:$A,'ALL 2022'!$2:$2,'BLG1222'!$D:$D,'ALL 2022'!$D:$D)</f>
        <v>0</v>
      </c>
      <c r="AN167" s="12">
        <f>+SUMIFS('BLG1222'!$I:$I,'BLG1222'!$A:$A,'ALL 2022'!$2:$2,'BLG1222'!$D:$D,'ALL 2022'!$D:$D)</f>
        <v>0</v>
      </c>
      <c r="AO167" s="12">
        <f>+SUMIFS('BLG1222'!$I:$I,'BLG1222'!$A:$A,'ALL 2022'!$2:$2,'BLG1222'!$D:$D,'ALL 2022'!$D:$D)</f>
        <v>0</v>
      </c>
      <c r="AP167" s="12">
        <f>+SUMIFS('BLG1222'!$I:$I,'BLG1222'!$A:$A,'ALL 2022'!$2:$2,'BLG1222'!$D:$D,'ALL 2022'!$D:$D)</f>
        <v>0</v>
      </c>
      <c r="AQ167" s="164">
        <f t="shared" si="14"/>
        <v>0</v>
      </c>
      <c r="AR167" s="165">
        <f t="shared" si="15"/>
        <v>0</v>
      </c>
    </row>
    <row r="168" spans="1:44" hidden="1" x14ac:dyDescent="0.25">
      <c r="A168" s="11" t="str">
        <f t="shared" si="11"/>
        <v>4</v>
      </c>
      <c r="B168" s="11" t="str">
        <f t="shared" si="12"/>
        <v>41</v>
      </c>
      <c r="C168" s="11" t="str">
        <f t="shared" si="13"/>
        <v>413</v>
      </c>
      <c r="D168" s="23">
        <v>41311000</v>
      </c>
      <c r="E168" s="119" t="str">
        <f t="shared" si="17"/>
        <v>BIL18</v>
      </c>
      <c r="F168" s="24" t="s">
        <v>1772</v>
      </c>
      <c r="G168" s="12">
        <f>+SUMIFS('BLG1222'!$I:$I,'BLG1222'!$A:$A,'ALL 2022'!$2:$2,'BLG1222'!$D:$D,'ALL 2022'!$D:$D)</f>
        <v>0</v>
      </c>
      <c r="H168" s="12">
        <f>+SUMIFS('BLG1222'!$I:$I,'BLG1222'!$A:$A,'ALL 2022'!$2:$2,'BLG1222'!$D:$D,'ALL 2022'!$D:$D)</f>
        <v>0</v>
      </c>
      <c r="I168" s="12">
        <f>+SUMIFS('BLG1222'!$I:$I,'BLG1222'!$A:$A,'ALL 2022'!$2:$2,'BLG1222'!$D:$D,'ALL 2022'!$D:$D)</f>
        <v>0</v>
      </c>
      <c r="J168" s="12">
        <f>+SUMIFS('BLG1222'!$I:$I,'BLG1222'!$A:$A,'ALL 2022'!$2:$2,'BLG1222'!$D:$D,'ALL 2022'!$D:$D)</f>
        <v>0</v>
      </c>
      <c r="K168" s="12">
        <f>+SUMIFS('BLG1222'!$I:$I,'BLG1222'!$A:$A,'ALL 2022'!$2:$2,'BLG1222'!$D:$D,'ALL 2022'!$D:$D)</f>
        <v>0</v>
      </c>
      <c r="L168" s="12">
        <f>+SUMIFS('BLG1222'!$I:$I,'BLG1222'!$A:$A,'ALL 2022'!$2:$2,'BLG1222'!$D:$D,'ALL 2022'!$D:$D)</f>
        <v>0</v>
      </c>
      <c r="M168" s="12">
        <f>+SUMIFS('BLG1222'!$I:$I,'BLG1222'!$A:$A,'ALL 2022'!$2:$2,'BLG1222'!$D:$D,'ALL 2022'!$D:$D)</f>
        <v>462644000</v>
      </c>
      <c r="N168" s="12">
        <f>+SUMIFS('BLG1222'!$I:$I,'BLG1222'!$A:$A,'ALL 2022'!$2:$2,'BLG1222'!$D:$D,'ALL 2022'!$D:$D)</f>
        <v>0</v>
      </c>
      <c r="O168" s="12">
        <f>+SUMIFS('BLG1222'!$I:$I,'BLG1222'!$A:$A,'ALL 2022'!$2:$2,'BLG1222'!$D:$D,'ALL 2022'!$D:$D)</f>
        <v>0</v>
      </c>
      <c r="P168" s="12">
        <f>+SUMIFS('BLG1222'!$I:$I,'BLG1222'!$A:$A,'ALL 2022'!$2:$2,'BLG1222'!$D:$D,'ALL 2022'!$D:$D)</f>
        <v>0</v>
      </c>
      <c r="Q168" s="12">
        <f>+SUMIFS('BLG1222'!$I:$I,'BLG1222'!$A:$A,'ALL 2022'!$2:$2,'BLG1222'!$D:$D,'ALL 2022'!$D:$D)</f>
        <v>0</v>
      </c>
      <c r="R168" s="12">
        <f>+SUMIFS('BLG1222'!$I:$I,'BLG1222'!$A:$A,'ALL 2022'!$2:$2,'BLG1222'!$D:$D,'ALL 2022'!$D:$D)</f>
        <v>0</v>
      </c>
      <c r="S168" s="12">
        <f>+SUMIFS('BLG1222'!$I:$I,'BLG1222'!$A:$A,'ALL 2022'!$2:$2,'BLG1222'!$D:$D,'ALL 2022'!$D:$D)</f>
        <v>0</v>
      </c>
      <c r="T168" s="12">
        <f>+SUMIFS('BLG1222'!$I:$I,'BLG1222'!$A:$A,'ALL 2022'!$2:$2,'BLG1222'!$D:$D,'ALL 2022'!$D:$D)</f>
        <v>22560846</v>
      </c>
      <c r="U168" s="12">
        <f>+SUMIFS('BLG1222'!$I:$I,'BLG1222'!$A:$A,'ALL 2022'!$2:$2,'BLG1222'!$D:$D,'ALL 2022'!$D:$D)</f>
        <v>0</v>
      </c>
      <c r="V168" s="12">
        <f>+SUMIFS('BLG1222'!$I:$I,'BLG1222'!$A:$A,'ALL 2022'!$2:$2,'BLG1222'!$D:$D,'ALL 2022'!$D:$D)</f>
        <v>0</v>
      </c>
      <c r="W168" s="12">
        <f>+SUMIFS('BLG1222'!$I:$I,'BLG1222'!$A:$A,'ALL 2022'!$2:$2,'BLG1222'!$D:$D,'ALL 2022'!$D:$D)</f>
        <v>0</v>
      </c>
      <c r="X168" s="12">
        <f>+SUMIFS('BLG1222'!$I:$I,'BLG1222'!$A:$A,'ALL 2022'!$2:$2,'BLG1222'!$D:$D,'ALL 2022'!$D:$D)</f>
        <v>0</v>
      </c>
      <c r="Y168" s="12">
        <f>+SUMIFS('BLG1222'!$I:$I,'BLG1222'!$A:$A,'ALL 2022'!$2:$2,'BLG1222'!$D:$D,'ALL 2022'!$D:$D)</f>
        <v>0</v>
      </c>
      <c r="Z168" s="12">
        <f>+SUMIFS('BLG1222'!$I:$I,'BLG1222'!$A:$A,'ALL 2022'!$2:$2,'BLG1222'!$D:$D,'ALL 2022'!$D:$D)</f>
        <v>0</v>
      </c>
      <c r="AA168" s="12">
        <f>+SUMIFS('BLG1222'!$I:$I,'BLG1222'!$A:$A,'ALL 2022'!$2:$2,'BLG1222'!$D:$D,'ALL 2022'!$D:$D)</f>
        <v>0</v>
      </c>
      <c r="AB168" s="12">
        <f>+SUMIFS('BLG1222'!$I:$I,'BLG1222'!$A:$A,'ALL 2022'!$2:$2,'BLG1222'!$D:$D,'ALL 2022'!$D:$D)</f>
        <v>0</v>
      </c>
      <c r="AC168" s="12">
        <f>+SUMIFS('BLG1222'!$I:$I,'BLG1222'!$A:$A,'ALL 2022'!$2:$2,'BLG1222'!$D:$D,'ALL 2022'!$D:$D)</f>
        <v>0</v>
      </c>
      <c r="AD168" s="12">
        <f>+SUMIFS('BLG1222'!$I:$I,'BLG1222'!$A:$A,'ALL 2022'!$2:$2,'BLG1222'!$D:$D,'ALL 2022'!$D:$D)</f>
        <v>0</v>
      </c>
      <c r="AE168" s="12">
        <f>+SUMIFS('BLG1222'!$I:$I,'BLG1222'!$A:$A,'ALL 2022'!$2:$2,'BLG1222'!$D:$D,'ALL 2022'!$D:$D)</f>
        <v>0</v>
      </c>
      <c r="AF168" s="12">
        <f>+SUMIFS('BLG1222'!$I:$I,'BLG1222'!$A:$A,'ALL 2022'!$2:$2,'BLG1222'!$D:$D,'ALL 2022'!$D:$D)</f>
        <v>0</v>
      </c>
      <c r="AG168" s="12">
        <f>+SUMIFS('BLG1222'!$I:$I,'BLG1222'!$A:$A,'ALL 2022'!$2:$2,'BLG1222'!$D:$D,'ALL 2022'!$D:$D)</f>
        <v>0</v>
      </c>
      <c r="AH168" s="12">
        <f>+SUMIFS('BLG1222'!$I:$I,'BLG1222'!$A:$A,'ALL 2022'!$2:$2,'BLG1222'!$D:$D,'ALL 2022'!$D:$D)</f>
        <v>0</v>
      </c>
      <c r="AI168" s="12">
        <f>+SUMIFS('BLG1222'!$I:$I,'BLG1222'!$A:$A,'ALL 2022'!$2:$2,'BLG1222'!$D:$D,'ALL 2022'!$D:$D)</f>
        <v>0</v>
      </c>
      <c r="AJ168" s="12">
        <f>+SUMIFS('BLG1222'!$I:$I,'BLG1222'!$A:$A,'ALL 2022'!$2:$2,'BLG1222'!$D:$D,'ALL 2022'!$D:$D)</f>
        <v>0</v>
      </c>
      <c r="AK168" s="12">
        <f>+SUMIFS('BLG1222'!$I:$I,'BLG1222'!$A:$A,'ALL 2022'!$2:$2,'BLG1222'!$D:$D,'ALL 2022'!$D:$D)</f>
        <v>0</v>
      </c>
      <c r="AL168" s="12">
        <f>+SUMIFS('BLG1222'!$I:$I,'BLG1222'!$A:$A,'ALL 2022'!$2:$2,'BLG1222'!$D:$D,'ALL 2022'!$D:$D)</f>
        <v>0</v>
      </c>
      <c r="AM168" s="12">
        <f>+SUMIFS('BLG1222'!$I:$I,'BLG1222'!$A:$A,'ALL 2022'!$2:$2,'BLG1222'!$D:$D,'ALL 2022'!$D:$D)</f>
        <v>0</v>
      </c>
      <c r="AN168" s="12">
        <f>+SUMIFS('BLG1222'!$I:$I,'BLG1222'!$A:$A,'ALL 2022'!$2:$2,'BLG1222'!$D:$D,'ALL 2022'!$D:$D)</f>
        <v>0</v>
      </c>
      <c r="AO168" s="12">
        <f>+SUMIFS('BLG1222'!$I:$I,'BLG1222'!$A:$A,'ALL 2022'!$2:$2,'BLG1222'!$D:$D,'ALL 2022'!$D:$D)</f>
        <v>0</v>
      </c>
      <c r="AP168" s="12">
        <f>+SUMIFS('BLG1222'!$I:$I,'BLG1222'!$A:$A,'ALL 2022'!$2:$2,'BLG1222'!$D:$D,'ALL 2022'!$D:$D)</f>
        <v>0</v>
      </c>
      <c r="AQ168" s="164">
        <f t="shared" si="14"/>
        <v>485204846</v>
      </c>
      <c r="AR168" s="165">
        <f t="shared" si="15"/>
        <v>102611.76174514386</v>
      </c>
    </row>
    <row r="169" spans="1:44" hidden="1" x14ac:dyDescent="0.25">
      <c r="A169" s="11" t="str">
        <f t="shared" si="11"/>
        <v>4</v>
      </c>
      <c r="B169" s="11" t="str">
        <f t="shared" si="12"/>
        <v>41</v>
      </c>
      <c r="C169" s="11" t="str">
        <f t="shared" si="13"/>
        <v>413</v>
      </c>
      <c r="D169" s="23">
        <v>41321000</v>
      </c>
      <c r="E169" s="119" t="str">
        <f t="shared" si="17"/>
        <v>BIL40</v>
      </c>
      <c r="F169" s="24" t="s">
        <v>3340</v>
      </c>
      <c r="G169" s="12">
        <f>+SUMIFS('BLG1222'!$I:$I,'BLG1222'!$A:$A,'ALL 2022'!$2:$2,'BLG1222'!$D:$D,'ALL 2022'!$D:$D)</f>
        <v>0</v>
      </c>
      <c r="H169" s="12">
        <f>+SUMIFS('BLG1222'!$I:$I,'BLG1222'!$A:$A,'ALL 2022'!$2:$2,'BLG1222'!$D:$D,'ALL 2022'!$D:$D)</f>
        <v>0</v>
      </c>
      <c r="I169" s="12">
        <f>+SUMIFS('BLG1222'!$I:$I,'BLG1222'!$A:$A,'ALL 2022'!$2:$2,'BLG1222'!$D:$D,'ALL 2022'!$D:$D)</f>
        <v>0</v>
      </c>
      <c r="J169" s="12">
        <f>+SUMIFS('BLG1222'!$I:$I,'BLG1222'!$A:$A,'ALL 2022'!$2:$2,'BLG1222'!$D:$D,'ALL 2022'!$D:$D)</f>
        <v>0</v>
      </c>
      <c r="K169" s="12">
        <f>+SUMIFS('BLG1222'!$I:$I,'BLG1222'!$A:$A,'ALL 2022'!$2:$2,'BLG1222'!$D:$D,'ALL 2022'!$D:$D)</f>
        <v>0</v>
      </c>
      <c r="L169" s="12">
        <f>+SUMIFS('BLG1222'!$I:$I,'BLG1222'!$A:$A,'ALL 2022'!$2:$2,'BLG1222'!$D:$D,'ALL 2022'!$D:$D)</f>
        <v>0</v>
      </c>
      <c r="M169" s="12">
        <f>+SUMIFS('BLG1222'!$I:$I,'BLG1222'!$A:$A,'ALL 2022'!$2:$2,'BLG1222'!$D:$D,'ALL 2022'!$D:$D)</f>
        <v>0</v>
      </c>
      <c r="N169" s="12">
        <f>+SUMIFS('BLG1222'!$I:$I,'BLG1222'!$A:$A,'ALL 2022'!$2:$2,'BLG1222'!$D:$D,'ALL 2022'!$D:$D)</f>
        <v>0</v>
      </c>
      <c r="O169" s="12">
        <f>+SUMIFS('BLG1222'!$I:$I,'BLG1222'!$A:$A,'ALL 2022'!$2:$2,'BLG1222'!$D:$D,'ALL 2022'!$D:$D)</f>
        <v>0</v>
      </c>
      <c r="P169" s="12">
        <f>+SUMIFS('BLG1222'!$I:$I,'BLG1222'!$A:$A,'ALL 2022'!$2:$2,'BLG1222'!$D:$D,'ALL 2022'!$D:$D)</f>
        <v>0</v>
      </c>
      <c r="Q169" s="12">
        <f>+SUMIFS('BLG1222'!$I:$I,'BLG1222'!$A:$A,'ALL 2022'!$2:$2,'BLG1222'!$D:$D,'ALL 2022'!$D:$D)</f>
        <v>0</v>
      </c>
      <c r="R169" s="12">
        <f>+SUMIFS('BLG1222'!$I:$I,'BLG1222'!$A:$A,'ALL 2022'!$2:$2,'BLG1222'!$D:$D,'ALL 2022'!$D:$D)</f>
        <v>0</v>
      </c>
      <c r="S169" s="12">
        <f>+SUMIFS('BLG1222'!$I:$I,'BLG1222'!$A:$A,'ALL 2022'!$2:$2,'BLG1222'!$D:$D,'ALL 2022'!$D:$D)</f>
        <v>0</v>
      </c>
      <c r="T169" s="12">
        <f>+SUMIFS('BLG1222'!$I:$I,'BLG1222'!$A:$A,'ALL 2022'!$2:$2,'BLG1222'!$D:$D,'ALL 2022'!$D:$D)</f>
        <v>-50385796.799999997</v>
      </c>
      <c r="U169" s="12">
        <f>+SUMIFS('BLG1222'!$I:$I,'BLG1222'!$A:$A,'ALL 2022'!$2:$2,'BLG1222'!$D:$D,'ALL 2022'!$D:$D)</f>
        <v>0</v>
      </c>
      <c r="V169" s="12">
        <f>+SUMIFS('BLG1222'!$I:$I,'BLG1222'!$A:$A,'ALL 2022'!$2:$2,'BLG1222'!$D:$D,'ALL 2022'!$D:$D)</f>
        <v>0</v>
      </c>
      <c r="W169" s="12">
        <f>+SUMIFS('BLG1222'!$I:$I,'BLG1222'!$A:$A,'ALL 2022'!$2:$2,'BLG1222'!$D:$D,'ALL 2022'!$D:$D)</f>
        <v>0</v>
      </c>
      <c r="X169" s="12">
        <f>+SUMIFS('BLG1222'!$I:$I,'BLG1222'!$A:$A,'ALL 2022'!$2:$2,'BLG1222'!$D:$D,'ALL 2022'!$D:$D)</f>
        <v>0</v>
      </c>
      <c r="Y169" s="12">
        <f>+SUMIFS('BLG1222'!$I:$I,'BLG1222'!$A:$A,'ALL 2022'!$2:$2,'BLG1222'!$D:$D,'ALL 2022'!$D:$D)</f>
        <v>0</v>
      </c>
      <c r="Z169" s="12">
        <f>+SUMIFS('BLG1222'!$I:$I,'BLG1222'!$A:$A,'ALL 2022'!$2:$2,'BLG1222'!$D:$D,'ALL 2022'!$D:$D)</f>
        <v>0</v>
      </c>
      <c r="AA169" s="12">
        <f>+SUMIFS('BLG1222'!$I:$I,'BLG1222'!$A:$A,'ALL 2022'!$2:$2,'BLG1222'!$D:$D,'ALL 2022'!$D:$D)</f>
        <v>0</v>
      </c>
      <c r="AB169" s="12">
        <f>+SUMIFS('BLG1222'!$I:$I,'BLG1222'!$A:$A,'ALL 2022'!$2:$2,'BLG1222'!$D:$D,'ALL 2022'!$D:$D)</f>
        <v>0</v>
      </c>
      <c r="AC169" s="12">
        <f>+SUMIFS('BLG1222'!$I:$I,'BLG1222'!$A:$A,'ALL 2022'!$2:$2,'BLG1222'!$D:$D,'ALL 2022'!$D:$D)</f>
        <v>0</v>
      </c>
      <c r="AD169" s="12">
        <f>+SUMIFS('BLG1222'!$I:$I,'BLG1222'!$A:$A,'ALL 2022'!$2:$2,'BLG1222'!$D:$D,'ALL 2022'!$D:$D)</f>
        <v>0</v>
      </c>
      <c r="AE169" s="12">
        <f>+SUMIFS('BLG1222'!$I:$I,'BLG1222'!$A:$A,'ALL 2022'!$2:$2,'BLG1222'!$D:$D,'ALL 2022'!$D:$D)</f>
        <v>0</v>
      </c>
      <c r="AF169" s="12">
        <f>+SUMIFS('BLG1222'!$I:$I,'BLG1222'!$A:$A,'ALL 2022'!$2:$2,'BLG1222'!$D:$D,'ALL 2022'!$D:$D)</f>
        <v>0</v>
      </c>
      <c r="AG169" s="12">
        <f>+SUMIFS('BLG1222'!$I:$I,'BLG1222'!$A:$A,'ALL 2022'!$2:$2,'BLG1222'!$D:$D,'ALL 2022'!$D:$D)</f>
        <v>0</v>
      </c>
      <c r="AH169" s="12">
        <f>+SUMIFS('BLG1222'!$I:$I,'BLG1222'!$A:$A,'ALL 2022'!$2:$2,'BLG1222'!$D:$D,'ALL 2022'!$D:$D)</f>
        <v>0</v>
      </c>
      <c r="AI169" s="12">
        <f>+SUMIFS('BLG1222'!$I:$I,'BLG1222'!$A:$A,'ALL 2022'!$2:$2,'BLG1222'!$D:$D,'ALL 2022'!$D:$D)</f>
        <v>0</v>
      </c>
      <c r="AJ169" s="12">
        <f>+SUMIFS('BLG1222'!$I:$I,'BLG1222'!$A:$A,'ALL 2022'!$2:$2,'BLG1222'!$D:$D,'ALL 2022'!$D:$D)</f>
        <v>0</v>
      </c>
      <c r="AK169" s="12">
        <f>+SUMIFS('BLG1222'!$I:$I,'BLG1222'!$A:$A,'ALL 2022'!$2:$2,'BLG1222'!$D:$D,'ALL 2022'!$D:$D)</f>
        <v>0</v>
      </c>
      <c r="AL169" s="12">
        <f>+SUMIFS('BLG1222'!$I:$I,'BLG1222'!$A:$A,'ALL 2022'!$2:$2,'BLG1222'!$D:$D,'ALL 2022'!$D:$D)</f>
        <v>0</v>
      </c>
      <c r="AM169" s="12">
        <f>+SUMIFS('BLG1222'!$I:$I,'BLG1222'!$A:$A,'ALL 2022'!$2:$2,'BLG1222'!$D:$D,'ALL 2022'!$D:$D)</f>
        <v>0</v>
      </c>
      <c r="AN169" s="12">
        <f>+SUMIFS('BLG1222'!$I:$I,'BLG1222'!$A:$A,'ALL 2022'!$2:$2,'BLG1222'!$D:$D,'ALL 2022'!$D:$D)</f>
        <v>0</v>
      </c>
      <c r="AO169" s="12">
        <f>+SUMIFS('BLG1222'!$I:$I,'BLG1222'!$A:$A,'ALL 2022'!$2:$2,'BLG1222'!$D:$D,'ALL 2022'!$D:$D)</f>
        <v>0</v>
      </c>
      <c r="AP169" s="12">
        <f>+SUMIFS('BLG1222'!$I:$I,'BLG1222'!$A:$A,'ALL 2022'!$2:$2,'BLG1222'!$D:$D,'ALL 2022'!$D:$D)</f>
        <v>0</v>
      </c>
      <c r="AQ169" s="164">
        <f t="shared" si="14"/>
        <v>-50385796.799999997</v>
      </c>
      <c r="AR169" s="165">
        <f t="shared" si="15"/>
        <v>-10655.654862484271</v>
      </c>
    </row>
    <row r="170" spans="1:44" hidden="1" x14ac:dyDescent="0.25">
      <c r="A170" s="11" t="str">
        <f t="shared" si="11"/>
        <v>4</v>
      </c>
      <c r="B170" s="11" t="str">
        <f t="shared" si="12"/>
        <v>41</v>
      </c>
      <c r="C170" s="11" t="str">
        <f t="shared" si="13"/>
        <v>413</v>
      </c>
      <c r="D170" s="23">
        <v>41331000</v>
      </c>
      <c r="E170" s="119" t="str">
        <f t="shared" si="17"/>
        <v>BIL40</v>
      </c>
      <c r="F170" s="24" t="s">
        <v>3341</v>
      </c>
      <c r="G170" s="12">
        <f>+SUMIFS('BLG1222'!$I:$I,'BLG1222'!$A:$A,'ALL 2022'!$2:$2,'BLG1222'!$D:$D,'ALL 2022'!$D:$D)</f>
        <v>0</v>
      </c>
      <c r="H170" s="12">
        <f>+SUMIFS('BLG1222'!$I:$I,'BLG1222'!$A:$A,'ALL 2022'!$2:$2,'BLG1222'!$D:$D,'ALL 2022'!$D:$D)</f>
        <v>0</v>
      </c>
      <c r="I170" s="12">
        <f>+SUMIFS('BLG1222'!$I:$I,'BLG1222'!$A:$A,'ALL 2022'!$2:$2,'BLG1222'!$D:$D,'ALL 2022'!$D:$D)</f>
        <v>0</v>
      </c>
      <c r="J170" s="12">
        <f>+SUMIFS('BLG1222'!$I:$I,'BLG1222'!$A:$A,'ALL 2022'!$2:$2,'BLG1222'!$D:$D,'ALL 2022'!$D:$D)</f>
        <v>0</v>
      </c>
      <c r="K170" s="12">
        <f>+SUMIFS('BLG1222'!$I:$I,'BLG1222'!$A:$A,'ALL 2022'!$2:$2,'BLG1222'!$D:$D,'ALL 2022'!$D:$D)</f>
        <v>0</v>
      </c>
      <c r="L170" s="12">
        <f>+SUMIFS('BLG1222'!$I:$I,'BLG1222'!$A:$A,'ALL 2022'!$2:$2,'BLG1222'!$D:$D,'ALL 2022'!$D:$D)</f>
        <v>0</v>
      </c>
      <c r="M170" s="12">
        <f>+SUMIFS('BLG1222'!$I:$I,'BLG1222'!$A:$A,'ALL 2022'!$2:$2,'BLG1222'!$D:$D,'ALL 2022'!$D:$D)</f>
        <v>0</v>
      </c>
      <c r="N170" s="12">
        <f>+SUMIFS('BLG1222'!$I:$I,'BLG1222'!$A:$A,'ALL 2022'!$2:$2,'BLG1222'!$D:$D,'ALL 2022'!$D:$D)</f>
        <v>0</v>
      </c>
      <c r="O170" s="12">
        <f>+SUMIFS('BLG1222'!$I:$I,'BLG1222'!$A:$A,'ALL 2022'!$2:$2,'BLG1222'!$D:$D,'ALL 2022'!$D:$D)</f>
        <v>0</v>
      </c>
      <c r="P170" s="12">
        <f>+SUMIFS('BLG1222'!$I:$I,'BLG1222'!$A:$A,'ALL 2022'!$2:$2,'BLG1222'!$D:$D,'ALL 2022'!$D:$D)</f>
        <v>0</v>
      </c>
      <c r="Q170" s="12">
        <f>+SUMIFS('BLG1222'!$I:$I,'BLG1222'!$A:$A,'ALL 2022'!$2:$2,'BLG1222'!$D:$D,'ALL 2022'!$D:$D)</f>
        <v>0</v>
      </c>
      <c r="R170" s="12">
        <f>+SUMIFS('BLG1222'!$I:$I,'BLG1222'!$A:$A,'ALL 2022'!$2:$2,'BLG1222'!$D:$D,'ALL 2022'!$D:$D)</f>
        <v>0</v>
      </c>
      <c r="S170" s="12">
        <f>+SUMIFS('BLG1222'!$I:$I,'BLG1222'!$A:$A,'ALL 2022'!$2:$2,'BLG1222'!$D:$D,'ALL 2022'!$D:$D)</f>
        <v>0</v>
      </c>
      <c r="T170" s="12">
        <f>+SUMIFS('BLG1222'!$I:$I,'BLG1222'!$A:$A,'ALL 2022'!$2:$2,'BLG1222'!$D:$D,'ALL 2022'!$D:$D)</f>
        <v>-427876875.5</v>
      </c>
      <c r="U170" s="12">
        <f>+SUMIFS('BLG1222'!$I:$I,'BLG1222'!$A:$A,'ALL 2022'!$2:$2,'BLG1222'!$D:$D,'ALL 2022'!$D:$D)</f>
        <v>0</v>
      </c>
      <c r="V170" s="12">
        <f>+SUMIFS('BLG1222'!$I:$I,'BLG1222'!$A:$A,'ALL 2022'!$2:$2,'BLG1222'!$D:$D,'ALL 2022'!$D:$D)</f>
        <v>0</v>
      </c>
      <c r="W170" s="12">
        <f>+SUMIFS('BLG1222'!$I:$I,'BLG1222'!$A:$A,'ALL 2022'!$2:$2,'BLG1222'!$D:$D,'ALL 2022'!$D:$D)</f>
        <v>0</v>
      </c>
      <c r="X170" s="12">
        <f>+SUMIFS('BLG1222'!$I:$I,'BLG1222'!$A:$A,'ALL 2022'!$2:$2,'BLG1222'!$D:$D,'ALL 2022'!$D:$D)</f>
        <v>0</v>
      </c>
      <c r="Y170" s="12">
        <f>+SUMIFS('BLG1222'!$I:$I,'BLG1222'!$A:$A,'ALL 2022'!$2:$2,'BLG1222'!$D:$D,'ALL 2022'!$D:$D)</f>
        <v>0</v>
      </c>
      <c r="Z170" s="12">
        <f>+SUMIFS('BLG1222'!$I:$I,'BLG1222'!$A:$A,'ALL 2022'!$2:$2,'BLG1222'!$D:$D,'ALL 2022'!$D:$D)</f>
        <v>0</v>
      </c>
      <c r="AA170" s="12">
        <f>+SUMIFS('BLG1222'!$I:$I,'BLG1222'!$A:$A,'ALL 2022'!$2:$2,'BLG1222'!$D:$D,'ALL 2022'!$D:$D)</f>
        <v>0</v>
      </c>
      <c r="AB170" s="12">
        <f>+SUMIFS('BLG1222'!$I:$I,'BLG1222'!$A:$A,'ALL 2022'!$2:$2,'BLG1222'!$D:$D,'ALL 2022'!$D:$D)</f>
        <v>0</v>
      </c>
      <c r="AC170" s="12">
        <f>+SUMIFS('BLG1222'!$I:$I,'BLG1222'!$A:$A,'ALL 2022'!$2:$2,'BLG1222'!$D:$D,'ALL 2022'!$D:$D)</f>
        <v>0</v>
      </c>
      <c r="AD170" s="12">
        <f>+SUMIFS('BLG1222'!$I:$I,'BLG1222'!$A:$A,'ALL 2022'!$2:$2,'BLG1222'!$D:$D,'ALL 2022'!$D:$D)</f>
        <v>0</v>
      </c>
      <c r="AE170" s="12">
        <f>+SUMIFS('BLG1222'!$I:$I,'BLG1222'!$A:$A,'ALL 2022'!$2:$2,'BLG1222'!$D:$D,'ALL 2022'!$D:$D)</f>
        <v>0</v>
      </c>
      <c r="AF170" s="12">
        <f>+SUMIFS('BLG1222'!$I:$I,'BLG1222'!$A:$A,'ALL 2022'!$2:$2,'BLG1222'!$D:$D,'ALL 2022'!$D:$D)</f>
        <v>0</v>
      </c>
      <c r="AG170" s="12">
        <f>+SUMIFS('BLG1222'!$I:$I,'BLG1222'!$A:$A,'ALL 2022'!$2:$2,'BLG1222'!$D:$D,'ALL 2022'!$D:$D)</f>
        <v>0</v>
      </c>
      <c r="AH170" s="12">
        <f>+SUMIFS('BLG1222'!$I:$I,'BLG1222'!$A:$A,'ALL 2022'!$2:$2,'BLG1222'!$D:$D,'ALL 2022'!$D:$D)</f>
        <v>0</v>
      </c>
      <c r="AI170" s="12">
        <f>+SUMIFS('BLG1222'!$I:$I,'BLG1222'!$A:$A,'ALL 2022'!$2:$2,'BLG1222'!$D:$D,'ALL 2022'!$D:$D)</f>
        <v>0</v>
      </c>
      <c r="AJ170" s="12">
        <f>+SUMIFS('BLG1222'!$I:$I,'BLG1222'!$A:$A,'ALL 2022'!$2:$2,'BLG1222'!$D:$D,'ALL 2022'!$D:$D)</f>
        <v>0</v>
      </c>
      <c r="AK170" s="12">
        <f>+SUMIFS('BLG1222'!$I:$I,'BLG1222'!$A:$A,'ALL 2022'!$2:$2,'BLG1222'!$D:$D,'ALL 2022'!$D:$D)</f>
        <v>0</v>
      </c>
      <c r="AL170" s="12">
        <f>+SUMIFS('BLG1222'!$I:$I,'BLG1222'!$A:$A,'ALL 2022'!$2:$2,'BLG1222'!$D:$D,'ALL 2022'!$D:$D)</f>
        <v>0</v>
      </c>
      <c r="AM170" s="12">
        <f>+SUMIFS('BLG1222'!$I:$I,'BLG1222'!$A:$A,'ALL 2022'!$2:$2,'BLG1222'!$D:$D,'ALL 2022'!$D:$D)</f>
        <v>0</v>
      </c>
      <c r="AN170" s="12">
        <f>+SUMIFS('BLG1222'!$I:$I,'BLG1222'!$A:$A,'ALL 2022'!$2:$2,'BLG1222'!$D:$D,'ALL 2022'!$D:$D)</f>
        <v>0</v>
      </c>
      <c r="AO170" s="12">
        <f>+SUMIFS('BLG1222'!$I:$I,'BLG1222'!$A:$A,'ALL 2022'!$2:$2,'BLG1222'!$D:$D,'ALL 2022'!$D:$D)</f>
        <v>0</v>
      </c>
      <c r="AP170" s="12">
        <f>+SUMIFS('BLG1222'!$I:$I,'BLG1222'!$A:$A,'ALL 2022'!$2:$2,'BLG1222'!$D:$D,'ALL 2022'!$D:$D)</f>
        <v>0</v>
      </c>
      <c r="AQ170" s="164">
        <f t="shared" si="14"/>
        <v>-427876875.5</v>
      </c>
      <c r="AR170" s="165">
        <f t="shared" si="15"/>
        <v>-90487.966818580739</v>
      </c>
    </row>
    <row r="171" spans="1:44" hidden="1" x14ac:dyDescent="0.25">
      <c r="A171" s="11" t="str">
        <f t="shared" si="11"/>
        <v>4</v>
      </c>
      <c r="B171" s="11" t="str">
        <f t="shared" si="12"/>
        <v>41</v>
      </c>
      <c r="C171" s="11" t="str">
        <f t="shared" si="13"/>
        <v>413</v>
      </c>
      <c r="D171" s="23">
        <v>41341000</v>
      </c>
      <c r="E171" s="119" t="str">
        <f t="shared" si="17"/>
        <v>BIL40</v>
      </c>
      <c r="F171" s="24" t="s">
        <v>2003</v>
      </c>
      <c r="G171" s="12">
        <f>+SUMIFS('BLG1222'!$I:$I,'BLG1222'!$A:$A,'ALL 2022'!$2:$2,'BLG1222'!$D:$D,'ALL 2022'!$D:$D)</f>
        <v>0</v>
      </c>
      <c r="H171" s="12">
        <f>+SUMIFS('BLG1222'!$I:$I,'BLG1222'!$A:$A,'ALL 2022'!$2:$2,'BLG1222'!$D:$D,'ALL 2022'!$D:$D)</f>
        <v>0</v>
      </c>
      <c r="I171" s="12">
        <f>+SUMIFS('BLG1222'!$I:$I,'BLG1222'!$A:$A,'ALL 2022'!$2:$2,'BLG1222'!$D:$D,'ALL 2022'!$D:$D)</f>
        <v>0</v>
      </c>
      <c r="J171" s="12">
        <f>+SUMIFS('BLG1222'!$I:$I,'BLG1222'!$A:$A,'ALL 2022'!$2:$2,'BLG1222'!$D:$D,'ALL 2022'!$D:$D)</f>
        <v>0</v>
      </c>
      <c r="K171" s="12">
        <f>+SUMIFS('BLG1222'!$I:$I,'BLG1222'!$A:$A,'ALL 2022'!$2:$2,'BLG1222'!$D:$D,'ALL 2022'!$D:$D)</f>
        <v>0</v>
      </c>
      <c r="L171" s="12">
        <f>+SUMIFS('BLG1222'!$I:$I,'BLG1222'!$A:$A,'ALL 2022'!$2:$2,'BLG1222'!$D:$D,'ALL 2022'!$D:$D)</f>
        <v>0</v>
      </c>
      <c r="M171" s="12">
        <f>+SUMIFS('BLG1222'!$I:$I,'BLG1222'!$A:$A,'ALL 2022'!$2:$2,'BLG1222'!$D:$D,'ALL 2022'!$D:$D)</f>
        <v>0</v>
      </c>
      <c r="N171" s="12">
        <f>+SUMIFS('BLG1222'!$I:$I,'BLG1222'!$A:$A,'ALL 2022'!$2:$2,'BLG1222'!$D:$D,'ALL 2022'!$D:$D)</f>
        <v>0</v>
      </c>
      <c r="O171" s="12">
        <f>+SUMIFS('BLG1222'!$I:$I,'BLG1222'!$A:$A,'ALL 2022'!$2:$2,'BLG1222'!$D:$D,'ALL 2022'!$D:$D)</f>
        <v>0</v>
      </c>
      <c r="P171" s="12">
        <f>+SUMIFS('BLG1222'!$I:$I,'BLG1222'!$A:$A,'ALL 2022'!$2:$2,'BLG1222'!$D:$D,'ALL 2022'!$D:$D)</f>
        <v>0</v>
      </c>
      <c r="Q171" s="12">
        <f>+SUMIFS('BLG1222'!$I:$I,'BLG1222'!$A:$A,'ALL 2022'!$2:$2,'BLG1222'!$D:$D,'ALL 2022'!$D:$D)</f>
        <v>0</v>
      </c>
      <c r="R171" s="12">
        <f>+SUMIFS('BLG1222'!$I:$I,'BLG1222'!$A:$A,'ALL 2022'!$2:$2,'BLG1222'!$D:$D,'ALL 2022'!$D:$D)</f>
        <v>0</v>
      </c>
      <c r="S171" s="12">
        <f>+SUMIFS('BLG1222'!$I:$I,'BLG1222'!$A:$A,'ALL 2022'!$2:$2,'BLG1222'!$D:$D,'ALL 2022'!$D:$D)</f>
        <v>0</v>
      </c>
      <c r="T171" s="12">
        <f>+SUMIFS('BLG1222'!$I:$I,'BLG1222'!$A:$A,'ALL 2022'!$2:$2,'BLG1222'!$D:$D,'ALL 2022'!$D:$D)</f>
        <v>-131743184.31</v>
      </c>
      <c r="U171" s="12">
        <f>+SUMIFS('BLG1222'!$I:$I,'BLG1222'!$A:$A,'ALL 2022'!$2:$2,'BLG1222'!$D:$D,'ALL 2022'!$D:$D)</f>
        <v>0</v>
      </c>
      <c r="V171" s="12">
        <f>+SUMIFS('BLG1222'!$I:$I,'BLG1222'!$A:$A,'ALL 2022'!$2:$2,'BLG1222'!$D:$D,'ALL 2022'!$D:$D)</f>
        <v>0</v>
      </c>
      <c r="W171" s="12">
        <f>+SUMIFS('BLG1222'!$I:$I,'BLG1222'!$A:$A,'ALL 2022'!$2:$2,'BLG1222'!$D:$D,'ALL 2022'!$D:$D)</f>
        <v>0</v>
      </c>
      <c r="X171" s="12">
        <f>+SUMIFS('BLG1222'!$I:$I,'BLG1222'!$A:$A,'ALL 2022'!$2:$2,'BLG1222'!$D:$D,'ALL 2022'!$D:$D)</f>
        <v>0</v>
      </c>
      <c r="Y171" s="12">
        <f>+SUMIFS('BLG1222'!$I:$I,'BLG1222'!$A:$A,'ALL 2022'!$2:$2,'BLG1222'!$D:$D,'ALL 2022'!$D:$D)</f>
        <v>0</v>
      </c>
      <c r="Z171" s="12">
        <f>+SUMIFS('BLG1222'!$I:$I,'BLG1222'!$A:$A,'ALL 2022'!$2:$2,'BLG1222'!$D:$D,'ALL 2022'!$D:$D)</f>
        <v>0</v>
      </c>
      <c r="AA171" s="12">
        <f>+SUMIFS('BLG1222'!$I:$I,'BLG1222'!$A:$A,'ALL 2022'!$2:$2,'BLG1222'!$D:$D,'ALL 2022'!$D:$D)</f>
        <v>0</v>
      </c>
      <c r="AB171" s="12">
        <f>+SUMIFS('BLG1222'!$I:$I,'BLG1222'!$A:$A,'ALL 2022'!$2:$2,'BLG1222'!$D:$D,'ALL 2022'!$D:$D)</f>
        <v>0</v>
      </c>
      <c r="AC171" s="12">
        <f>+SUMIFS('BLG1222'!$I:$I,'BLG1222'!$A:$A,'ALL 2022'!$2:$2,'BLG1222'!$D:$D,'ALL 2022'!$D:$D)</f>
        <v>0</v>
      </c>
      <c r="AD171" s="12">
        <f>+SUMIFS('BLG1222'!$I:$I,'BLG1222'!$A:$A,'ALL 2022'!$2:$2,'BLG1222'!$D:$D,'ALL 2022'!$D:$D)</f>
        <v>0</v>
      </c>
      <c r="AE171" s="12">
        <f>+SUMIFS('BLG1222'!$I:$I,'BLG1222'!$A:$A,'ALL 2022'!$2:$2,'BLG1222'!$D:$D,'ALL 2022'!$D:$D)</f>
        <v>0</v>
      </c>
      <c r="AF171" s="12">
        <f>+SUMIFS('BLG1222'!$I:$I,'BLG1222'!$A:$A,'ALL 2022'!$2:$2,'BLG1222'!$D:$D,'ALL 2022'!$D:$D)</f>
        <v>0</v>
      </c>
      <c r="AG171" s="12">
        <f>+SUMIFS('BLG1222'!$I:$I,'BLG1222'!$A:$A,'ALL 2022'!$2:$2,'BLG1222'!$D:$D,'ALL 2022'!$D:$D)</f>
        <v>0</v>
      </c>
      <c r="AH171" s="12">
        <f>+SUMIFS('BLG1222'!$I:$I,'BLG1222'!$A:$A,'ALL 2022'!$2:$2,'BLG1222'!$D:$D,'ALL 2022'!$D:$D)</f>
        <v>0</v>
      </c>
      <c r="AI171" s="12">
        <f>+SUMIFS('BLG1222'!$I:$I,'BLG1222'!$A:$A,'ALL 2022'!$2:$2,'BLG1222'!$D:$D,'ALL 2022'!$D:$D)</f>
        <v>0</v>
      </c>
      <c r="AJ171" s="12">
        <f>+SUMIFS('BLG1222'!$I:$I,'BLG1222'!$A:$A,'ALL 2022'!$2:$2,'BLG1222'!$D:$D,'ALL 2022'!$D:$D)</f>
        <v>0</v>
      </c>
      <c r="AK171" s="12">
        <f>+SUMIFS('BLG1222'!$I:$I,'BLG1222'!$A:$A,'ALL 2022'!$2:$2,'BLG1222'!$D:$D,'ALL 2022'!$D:$D)</f>
        <v>0</v>
      </c>
      <c r="AL171" s="12">
        <f>+SUMIFS('BLG1222'!$I:$I,'BLG1222'!$A:$A,'ALL 2022'!$2:$2,'BLG1222'!$D:$D,'ALL 2022'!$D:$D)</f>
        <v>0</v>
      </c>
      <c r="AM171" s="12">
        <f>+SUMIFS('BLG1222'!$I:$I,'BLG1222'!$A:$A,'ALL 2022'!$2:$2,'BLG1222'!$D:$D,'ALL 2022'!$D:$D)</f>
        <v>0</v>
      </c>
      <c r="AN171" s="12">
        <f>+SUMIFS('BLG1222'!$I:$I,'BLG1222'!$A:$A,'ALL 2022'!$2:$2,'BLG1222'!$D:$D,'ALL 2022'!$D:$D)</f>
        <v>0</v>
      </c>
      <c r="AO171" s="12">
        <f>+SUMIFS('BLG1222'!$I:$I,'BLG1222'!$A:$A,'ALL 2022'!$2:$2,'BLG1222'!$D:$D,'ALL 2022'!$D:$D)</f>
        <v>0</v>
      </c>
      <c r="AP171" s="12">
        <f>+SUMIFS('BLG1222'!$I:$I,'BLG1222'!$A:$A,'ALL 2022'!$2:$2,'BLG1222'!$D:$D,'ALL 2022'!$D:$D)</f>
        <v>0</v>
      </c>
      <c r="AQ171" s="164">
        <f t="shared" si="14"/>
        <v>-131743184.31</v>
      </c>
      <c r="AR171" s="165">
        <f t="shared" si="15"/>
        <v>-27861.222639075404</v>
      </c>
    </row>
    <row r="172" spans="1:44" hidden="1" x14ac:dyDescent="0.25">
      <c r="A172" s="11" t="str">
        <f t="shared" si="11"/>
        <v>4</v>
      </c>
      <c r="B172" s="11" t="str">
        <f t="shared" si="12"/>
        <v>41</v>
      </c>
      <c r="C172" s="11" t="str">
        <f t="shared" si="13"/>
        <v>413</v>
      </c>
      <c r="D172" s="23">
        <v>41351000</v>
      </c>
      <c r="E172" s="119" t="str">
        <f t="shared" si="17"/>
        <v>BIL40</v>
      </c>
      <c r="F172" s="24" t="s">
        <v>2003</v>
      </c>
      <c r="G172" s="12">
        <f>+SUMIFS('BLG1222'!$I:$I,'BLG1222'!$A:$A,'ALL 2022'!$2:$2,'BLG1222'!$D:$D,'ALL 2022'!$D:$D)</f>
        <v>0</v>
      </c>
      <c r="H172" s="12">
        <f>+SUMIFS('BLG1222'!$I:$I,'BLG1222'!$A:$A,'ALL 2022'!$2:$2,'BLG1222'!$D:$D,'ALL 2022'!$D:$D)</f>
        <v>0</v>
      </c>
      <c r="I172" s="12">
        <f>+SUMIFS('BLG1222'!$I:$I,'BLG1222'!$A:$A,'ALL 2022'!$2:$2,'BLG1222'!$D:$D,'ALL 2022'!$D:$D)</f>
        <v>0</v>
      </c>
      <c r="J172" s="12">
        <f>+SUMIFS('BLG1222'!$I:$I,'BLG1222'!$A:$A,'ALL 2022'!$2:$2,'BLG1222'!$D:$D,'ALL 2022'!$D:$D)</f>
        <v>0</v>
      </c>
      <c r="K172" s="12">
        <f>+SUMIFS('BLG1222'!$I:$I,'BLG1222'!$A:$A,'ALL 2022'!$2:$2,'BLG1222'!$D:$D,'ALL 2022'!$D:$D)</f>
        <v>0</v>
      </c>
      <c r="L172" s="12">
        <f>+SUMIFS('BLG1222'!$I:$I,'BLG1222'!$A:$A,'ALL 2022'!$2:$2,'BLG1222'!$D:$D,'ALL 2022'!$D:$D)</f>
        <v>0</v>
      </c>
      <c r="M172" s="12">
        <f>+SUMIFS('BLG1222'!$I:$I,'BLG1222'!$A:$A,'ALL 2022'!$2:$2,'BLG1222'!$D:$D,'ALL 2022'!$D:$D)</f>
        <v>0</v>
      </c>
      <c r="N172" s="12">
        <f>+SUMIFS('BLG1222'!$I:$I,'BLG1222'!$A:$A,'ALL 2022'!$2:$2,'BLG1222'!$D:$D,'ALL 2022'!$D:$D)</f>
        <v>0</v>
      </c>
      <c r="O172" s="12">
        <f>+SUMIFS('BLG1222'!$I:$I,'BLG1222'!$A:$A,'ALL 2022'!$2:$2,'BLG1222'!$D:$D,'ALL 2022'!$D:$D)</f>
        <v>0</v>
      </c>
      <c r="P172" s="12">
        <f>+SUMIFS('BLG1222'!$I:$I,'BLG1222'!$A:$A,'ALL 2022'!$2:$2,'BLG1222'!$D:$D,'ALL 2022'!$D:$D)</f>
        <v>0</v>
      </c>
      <c r="Q172" s="12">
        <f>+SUMIFS('BLG1222'!$I:$I,'BLG1222'!$A:$A,'ALL 2022'!$2:$2,'BLG1222'!$D:$D,'ALL 2022'!$D:$D)</f>
        <v>0</v>
      </c>
      <c r="R172" s="12">
        <f>+SUMIFS('BLG1222'!$I:$I,'BLG1222'!$A:$A,'ALL 2022'!$2:$2,'BLG1222'!$D:$D,'ALL 2022'!$D:$D)</f>
        <v>0</v>
      </c>
      <c r="S172" s="12">
        <f>+SUMIFS('BLG1222'!$I:$I,'BLG1222'!$A:$A,'ALL 2022'!$2:$2,'BLG1222'!$D:$D,'ALL 2022'!$D:$D)</f>
        <v>-0.01</v>
      </c>
      <c r="T172" s="12">
        <f>+SUMIFS('BLG1222'!$I:$I,'BLG1222'!$A:$A,'ALL 2022'!$2:$2,'BLG1222'!$D:$D,'ALL 2022'!$D:$D)</f>
        <v>0</v>
      </c>
      <c r="U172" s="12">
        <f>+SUMIFS('BLG1222'!$I:$I,'BLG1222'!$A:$A,'ALL 2022'!$2:$2,'BLG1222'!$D:$D,'ALL 2022'!$D:$D)</f>
        <v>0</v>
      </c>
      <c r="V172" s="12">
        <f>+SUMIFS('BLG1222'!$I:$I,'BLG1222'!$A:$A,'ALL 2022'!$2:$2,'BLG1222'!$D:$D,'ALL 2022'!$D:$D)</f>
        <v>0</v>
      </c>
      <c r="W172" s="12">
        <f>+SUMIFS('BLG1222'!$I:$I,'BLG1222'!$A:$A,'ALL 2022'!$2:$2,'BLG1222'!$D:$D,'ALL 2022'!$D:$D)</f>
        <v>0</v>
      </c>
      <c r="X172" s="12">
        <f>+SUMIFS('BLG1222'!$I:$I,'BLG1222'!$A:$A,'ALL 2022'!$2:$2,'BLG1222'!$D:$D,'ALL 2022'!$D:$D)</f>
        <v>0</v>
      </c>
      <c r="Y172" s="12">
        <f>+SUMIFS('BLG1222'!$I:$I,'BLG1222'!$A:$A,'ALL 2022'!$2:$2,'BLG1222'!$D:$D,'ALL 2022'!$D:$D)</f>
        <v>0</v>
      </c>
      <c r="Z172" s="12">
        <f>+SUMIFS('BLG1222'!$I:$I,'BLG1222'!$A:$A,'ALL 2022'!$2:$2,'BLG1222'!$D:$D,'ALL 2022'!$D:$D)</f>
        <v>0</v>
      </c>
      <c r="AA172" s="12">
        <f>+SUMIFS('BLG1222'!$I:$I,'BLG1222'!$A:$A,'ALL 2022'!$2:$2,'BLG1222'!$D:$D,'ALL 2022'!$D:$D)</f>
        <v>0</v>
      </c>
      <c r="AB172" s="12">
        <f>+SUMIFS('BLG1222'!$I:$I,'BLG1222'!$A:$A,'ALL 2022'!$2:$2,'BLG1222'!$D:$D,'ALL 2022'!$D:$D)</f>
        <v>0</v>
      </c>
      <c r="AC172" s="12">
        <f>+SUMIFS('BLG1222'!$I:$I,'BLG1222'!$A:$A,'ALL 2022'!$2:$2,'BLG1222'!$D:$D,'ALL 2022'!$D:$D)</f>
        <v>0</v>
      </c>
      <c r="AD172" s="12">
        <f>+SUMIFS('BLG1222'!$I:$I,'BLG1222'!$A:$A,'ALL 2022'!$2:$2,'BLG1222'!$D:$D,'ALL 2022'!$D:$D)</f>
        <v>0</v>
      </c>
      <c r="AE172" s="12">
        <f>+SUMIFS('BLG1222'!$I:$I,'BLG1222'!$A:$A,'ALL 2022'!$2:$2,'BLG1222'!$D:$D,'ALL 2022'!$D:$D)</f>
        <v>0</v>
      </c>
      <c r="AF172" s="12">
        <f>+SUMIFS('BLG1222'!$I:$I,'BLG1222'!$A:$A,'ALL 2022'!$2:$2,'BLG1222'!$D:$D,'ALL 2022'!$D:$D)</f>
        <v>0</v>
      </c>
      <c r="AG172" s="12">
        <f>+SUMIFS('BLG1222'!$I:$I,'BLG1222'!$A:$A,'ALL 2022'!$2:$2,'BLG1222'!$D:$D,'ALL 2022'!$D:$D)</f>
        <v>0</v>
      </c>
      <c r="AH172" s="12">
        <f>+SUMIFS('BLG1222'!$I:$I,'BLG1222'!$A:$A,'ALL 2022'!$2:$2,'BLG1222'!$D:$D,'ALL 2022'!$D:$D)</f>
        <v>0</v>
      </c>
      <c r="AI172" s="12">
        <f>+SUMIFS('BLG1222'!$I:$I,'BLG1222'!$A:$A,'ALL 2022'!$2:$2,'BLG1222'!$D:$D,'ALL 2022'!$D:$D)</f>
        <v>0</v>
      </c>
      <c r="AJ172" s="12">
        <f>+SUMIFS('BLG1222'!$I:$I,'BLG1222'!$A:$A,'ALL 2022'!$2:$2,'BLG1222'!$D:$D,'ALL 2022'!$D:$D)</f>
        <v>0</v>
      </c>
      <c r="AK172" s="12">
        <f>+SUMIFS('BLG1222'!$I:$I,'BLG1222'!$A:$A,'ALL 2022'!$2:$2,'BLG1222'!$D:$D,'ALL 2022'!$D:$D)</f>
        <v>0</v>
      </c>
      <c r="AL172" s="12">
        <f>+SUMIFS('BLG1222'!$I:$I,'BLG1222'!$A:$A,'ALL 2022'!$2:$2,'BLG1222'!$D:$D,'ALL 2022'!$D:$D)</f>
        <v>0</v>
      </c>
      <c r="AM172" s="12">
        <f>+SUMIFS('BLG1222'!$I:$I,'BLG1222'!$A:$A,'ALL 2022'!$2:$2,'BLG1222'!$D:$D,'ALL 2022'!$D:$D)</f>
        <v>0</v>
      </c>
      <c r="AN172" s="12">
        <f>+SUMIFS('BLG1222'!$I:$I,'BLG1222'!$A:$A,'ALL 2022'!$2:$2,'BLG1222'!$D:$D,'ALL 2022'!$D:$D)</f>
        <v>0</v>
      </c>
      <c r="AO172" s="12">
        <f>+SUMIFS('BLG1222'!$I:$I,'BLG1222'!$A:$A,'ALL 2022'!$2:$2,'BLG1222'!$D:$D,'ALL 2022'!$D:$D)</f>
        <v>0</v>
      </c>
      <c r="AP172" s="12">
        <f>+SUMIFS('BLG1222'!$I:$I,'BLG1222'!$A:$A,'ALL 2022'!$2:$2,'BLG1222'!$D:$D,'ALL 2022'!$D:$D)</f>
        <v>0</v>
      </c>
      <c r="AQ172" s="164">
        <f t="shared" si="14"/>
        <v>-0.01</v>
      </c>
      <c r="AR172" s="165">
        <f t="shared" si="15"/>
        <v>-2.1148132091233043E-6</v>
      </c>
    </row>
    <row r="173" spans="1:44" hidden="1" x14ac:dyDescent="0.25">
      <c r="A173" s="11" t="str">
        <f t="shared" si="11"/>
        <v>4</v>
      </c>
      <c r="B173" s="11" t="str">
        <f t="shared" si="12"/>
        <v>41</v>
      </c>
      <c r="C173" s="11" t="str">
        <f t="shared" si="13"/>
        <v>416</v>
      </c>
      <c r="D173" s="23">
        <v>41600000</v>
      </c>
      <c r="E173" s="119" t="str">
        <f t="shared" si="17"/>
        <v>BIL18</v>
      </c>
      <c r="F173" s="24" t="s">
        <v>291</v>
      </c>
      <c r="G173" s="12">
        <f>+SUMIFS('BLG1222'!$I:$I,'BLG1222'!$A:$A,'ALL 2022'!$2:$2,'BLG1222'!$D:$D,'ALL 2022'!$D:$D)</f>
        <v>311150661.07999998</v>
      </c>
      <c r="H173" s="12">
        <f>+SUMIFS('BLG1222'!$I:$I,'BLG1222'!$A:$A,'ALL 2022'!$2:$2,'BLG1222'!$D:$D,'ALL 2022'!$D:$D)</f>
        <v>0</v>
      </c>
      <c r="I173" s="12">
        <f>+SUMIFS('BLG1222'!$I:$I,'BLG1222'!$A:$A,'ALL 2022'!$2:$2,'BLG1222'!$D:$D,'ALL 2022'!$D:$D)</f>
        <v>415719177.52999997</v>
      </c>
      <c r="J173" s="12">
        <f>+SUMIFS('BLG1222'!$I:$I,'BLG1222'!$A:$A,'ALL 2022'!$2:$2,'BLG1222'!$D:$D,'ALL 2022'!$D:$D)</f>
        <v>1485594333.1500001</v>
      </c>
      <c r="K173" s="12">
        <f>+SUMIFS('BLG1222'!$I:$I,'BLG1222'!$A:$A,'ALL 2022'!$2:$2,'BLG1222'!$D:$D,'ALL 2022'!$D:$D)</f>
        <v>1946595575.51</v>
      </c>
      <c r="L173" s="12">
        <f>+SUMIFS('BLG1222'!$I:$I,'BLG1222'!$A:$A,'ALL 2022'!$2:$2,'BLG1222'!$D:$D,'ALL 2022'!$D:$D)</f>
        <v>0</v>
      </c>
      <c r="M173" s="12">
        <f>+SUMIFS('BLG1222'!$I:$I,'BLG1222'!$A:$A,'ALL 2022'!$2:$2,'BLG1222'!$D:$D,'ALL 2022'!$D:$D)</f>
        <v>54425004</v>
      </c>
      <c r="N173" s="12">
        <f>+SUMIFS('BLG1222'!$I:$I,'BLG1222'!$A:$A,'ALL 2022'!$2:$2,'BLG1222'!$D:$D,'ALL 2022'!$D:$D)</f>
        <v>0</v>
      </c>
      <c r="O173" s="12">
        <f>+SUMIFS('BLG1222'!$I:$I,'BLG1222'!$A:$A,'ALL 2022'!$2:$2,'BLG1222'!$D:$D,'ALL 2022'!$D:$D)</f>
        <v>1121661351.3399999</v>
      </c>
      <c r="P173" s="12">
        <f>+SUMIFS('BLG1222'!$I:$I,'BLG1222'!$A:$A,'ALL 2022'!$2:$2,'BLG1222'!$D:$D,'ALL 2022'!$D:$D)</f>
        <v>0</v>
      </c>
      <c r="Q173" s="12">
        <f>+SUMIFS('BLG1222'!$I:$I,'BLG1222'!$A:$A,'ALL 2022'!$2:$2,'BLG1222'!$D:$D,'ALL 2022'!$D:$D)</f>
        <v>0</v>
      </c>
      <c r="R173" s="12">
        <f>+SUMIFS('BLG1222'!$I:$I,'BLG1222'!$A:$A,'ALL 2022'!$2:$2,'BLG1222'!$D:$D,'ALL 2022'!$D:$D)</f>
        <v>0</v>
      </c>
      <c r="S173" s="12">
        <f>+SUMIFS('BLG1222'!$I:$I,'BLG1222'!$A:$A,'ALL 2022'!$2:$2,'BLG1222'!$D:$D,'ALL 2022'!$D:$D)</f>
        <v>398418459.63</v>
      </c>
      <c r="T173" s="12">
        <f>+SUMIFS('BLG1222'!$I:$I,'BLG1222'!$A:$A,'ALL 2022'!$2:$2,'BLG1222'!$D:$D,'ALL 2022'!$D:$D)</f>
        <v>203782446.44</v>
      </c>
      <c r="U173" s="12">
        <f>+SUMIFS('BLG1222'!$I:$I,'BLG1222'!$A:$A,'ALL 2022'!$2:$2,'BLG1222'!$D:$D,'ALL 2022'!$D:$D)</f>
        <v>0</v>
      </c>
      <c r="V173" s="12">
        <f>+SUMIFS('BLG1222'!$I:$I,'BLG1222'!$A:$A,'ALL 2022'!$2:$2,'BLG1222'!$D:$D,'ALL 2022'!$D:$D)</f>
        <v>0</v>
      </c>
      <c r="W173" s="12">
        <f>+SUMIFS('BLG1222'!$I:$I,'BLG1222'!$A:$A,'ALL 2022'!$2:$2,'BLG1222'!$D:$D,'ALL 2022'!$D:$D)</f>
        <v>0</v>
      </c>
      <c r="X173" s="12">
        <f>+SUMIFS('BLG1222'!$I:$I,'BLG1222'!$A:$A,'ALL 2022'!$2:$2,'BLG1222'!$D:$D,'ALL 2022'!$D:$D)</f>
        <v>0</v>
      </c>
      <c r="Y173" s="12">
        <f>+SUMIFS('BLG1222'!$I:$I,'BLG1222'!$A:$A,'ALL 2022'!$2:$2,'BLG1222'!$D:$D,'ALL 2022'!$D:$D)</f>
        <v>0</v>
      </c>
      <c r="Z173" s="12">
        <f>+SUMIFS('BLG1222'!$I:$I,'BLG1222'!$A:$A,'ALL 2022'!$2:$2,'BLG1222'!$D:$D,'ALL 2022'!$D:$D)</f>
        <v>0</v>
      </c>
      <c r="AA173" s="12">
        <f>+SUMIFS('BLG1222'!$I:$I,'BLG1222'!$A:$A,'ALL 2022'!$2:$2,'BLG1222'!$D:$D,'ALL 2022'!$D:$D)</f>
        <v>0</v>
      </c>
      <c r="AB173" s="12">
        <f>+SUMIFS('BLG1222'!$I:$I,'BLG1222'!$A:$A,'ALL 2022'!$2:$2,'BLG1222'!$D:$D,'ALL 2022'!$D:$D)</f>
        <v>0</v>
      </c>
      <c r="AC173" s="12">
        <f>+SUMIFS('BLG1222'!$I:$I,'BLG1222'!$A:$A,'ALL 2022'!$2:$2,'BLG1222'!$D:$D,'ALL 2022'!$D:$D)</f>
        <v>0</v>
      </c>
      <c r="AD173" s="12">
        <f>+SUMIFS('BLG1222'!$I:$I,'BLG1222'!$A:$A,'ALL 2022'!$2:$2,'BLG1222'!$D:$D,'ALL 2022'!$D:$D)</f>
        <v>0</v>
      </c>
      <c r="AE173" s="12">
        <f>+SUMIFS('BLG1222'!$I:$I,'BLG1222'!$A:$A,'ALL 2022'!$2:$2,'BLG1222'!$D:$D,'ALL 2022'!$D:$D)</f>
        <v>11462424.039999999</v>
      </c>
      <c r="AF173" s="12">
        <f>+SUMIFS('BLG1222'!$I:$I,'BLG1222'!$A:$A,'ALL 2022'!$2:$2,'BLG1222'!$D:$D,'ALL 2022'!$D:$D)</f>
        <v>0</v>
      </c>
      <c r="AG173" s="12">
        <f>+SUMIFS('BLG1222'!$I:$I,'BLG1222'!$A:$A,'ALL 2022'!$2:$2,'BLG1222'!$D:$D,'ALL 2022'!$D:$D)</f>
        <v>726692144.02999997</v>
      </c>
      <c r="AH173" s="12">
        <f>+SUMIFS('BLG1222'!$I:$I,'BLG1222'!$A:$A,'ALL 2022'!$2:$2,'BLG1222'!$D:$D,'ALL 2022'!$D:$D)</f>
        <v>0</v>
      </c>
      <c r="AI173" s="12">
        <f>+SUMIFS('BLG1222'!$I:$I,'BLG1222'!$A:$A,'ALL 2022'!$2:$2,'BLG1222'!$D:$D,'ALL 2022'!$D:$D)</f>
        <v>0</v>
      </c>
      <c r="AJ173" s="12">
        <f>+SUMIFS('BLG1222'!$I:$I,'BLG1222'!$A:$A,'ALL 2022'!$2:$2,'BLG1222'!$D:$D,'ALL 2022'!$D:$D)</f>
        <v>0</v>
      </c>
      <c r="AK173" s="12">
        <f>+SUMIFS('BLG1222'!$I:$I,'BLG1222'!$A:$A,'ALL 2022'!$2:$2,'BLG1222'!$D:$D,'ALL 2022'!$D:$D)</f>
        <v>0</v>
      </c>
      <c r="AL173" s="12">
        <f>+SUMIFS('BLG1222'!$I:$I,'BLG1222'!$A:$A,'ALL 2022'!$2:$2,'BLG1222'!$D:$D,'ALL 2022'!$D:$D)</f>
        <v>1293600000</v>
      </c>
      <c r="AM173" s="12">
        <f>+SUMIFS('BLG1222'!$I:$I,'BLG1222'!$A:$A,'ALL 2022'!$2:$2,'BLG1222'!$D:$D,'ALL 2022'!$D:$D)</f>
        <v>20479998</v>
      </c>
      <c r="AN173" s="12">
        <f>+SUMIFS('BLG1222'!$I:$I,'BLG1222'!$A:$A,'ALL 2022'!$2:$2,'BLG1222'!$D:$D,'ALL 2022'!$D:$D)</f>
        <v>0</v>
      </c>
      <c r="AO173" s="12">
        <f>+SUMIFS('BLG1222'!$I:$I,'BLG1222'!$A:$A,'ALL 2022'!$2:$2,'BLG1222'!$D:$D,'ALL 2022'!$D:$D)</f>
        <v>0</v>
      </c>
      <c r="AP173" s="12">
        <f>+SUMIFS('BLG1222'!$I:$I,'BLG1222'!$A:$A,'ALL 2022'!$2:$2,'BLG1222'!$D:$D,'ALL 2022'!$D:$D)</f>
        <v>0</v>
      </c>
      <c r="AQ173" s="164">
        <f t="shared" si="14"/>
        <v>7989581574.75</v>
      </c>
      <c r="AR173" s="165">
        <f t="shared" si="15"/>
        <v>1689647.264964947</v>
      </c>
    </row>
    <row r="174" spans="1:44" hidden="1" x14ac:dyDescent="0.25">
      <c r="A174" s="11" t="str">
        <f t="shared" si="11"/>
        <v>4</v>
      </c>
      <c r="B174" s="11" t="str">
        <f t="shared" si="12"/>
        <v>41</v>
      </c>
      <c r="C174" s="11" t="str">
        <f t="shared" si="13"/>
        <v>418</v>
      </c>
      <c r="D174" s="23">
        <v>41800000</v>
      </c>
      <c r="E174" s="119" t="str">
        <f t="shared" si="17"/>
        <v>BIL18</v>
      </c>
      <c r="F174" s="24" t="s">
        <v>2227</v>
      </c>
      <c r="G174" s="12">
        <f>+SUMIFS('BLG1222'!$I:$I,'BLG1222'!$A:$A,'ALL 2022'!$2:$2,'BLG1222'!$D:$D,'ALL 2022'!$D:$D)</f>
        <v>0</v>
      </c>
      <c r="H174" s="12">
        <f>+SUMIFS('BLG1222'!$I:$I,'BLG1222'!$A:$A,'ALL 2022'!$2:$2,'BLG1222'!$D:$D,'ALL 2022'!$D:$D)</f>
        <v>0</v>
      </c>
      <c r="I174" s="12">
        <f>+SUMIFS('BLG1222'!$I:$I,'BLG1222'!$A:$A,'ALL 2022'!$2:$2,'BLG1222'!$D:$D,'ALL 2022'!$D:$D)</f>
        <v>0</v>
      </c>
      <c r="J174" s="12">
        <f>+SUMIFS('BLG1222'!$I:$I,'BLG1222'!$A:$A,'ALL 2022'!$2:$2,'BLG1222'!$D:$D,'ALL 2022'!$D:$D)</f>
        <v>0</v>
      </c>
      <c r="K174" s="12">
        <f>+SUMIFS('BLG1222'!$I:$I,'BLG1222'!$A:$A,'ALL 2022'!$2:$2,'BLG1222'!$D:$D,'ALL 2022'!$D:$D)</f>
        <v>0</v>
      </c>
      <c r="L174" s="12">
        <f>+SUMIFS('BLG1222'!$I:$I,'BLG1222'!$A:$A,'ALL 2022'!$2:$2,'BLG1222'!$D:$D,'ALL 2022'!$D:$D)</f>
        <v>0</v>
      </c>
      <c r="M174" s="12">
        <f>+SUMIFS('BLG1222'!$I:$I,'BLG1222'!$A:$A,'ALL 2022'!$2:$2,'BLG1222'!$D:$D,'ALL 2022'!$D:$D)</f>
        <v>0</v>
      </c>
      <c r="N174" s="12">
        <f>+SUMIFS('BLG1222'!$I:$I,'BLG1222'!$A:$A,'ALL 2022'!$2:$2,'BLG1222'!$D:$D,'ALL 2022'!$D:$D)</f>
        <v>0</v>
      </c>
      <c r="O174" s="12">
        <f>+SUMIFS('BLG1222'!$I:$I,'BLG1222'!$A:$A,'ALL 2022'!$2:$2,'BLG1222'!$D:$D,'ALL 2022'!$D:$D)</f>
        <v>0</v>
      </c>
      <c r="P174" s="12">
        <f>+SUMIFS('BLG1222'!$I:$I,'BLG1222'!$A:$A,'ALL 2022'!$2:$2,'BLG1222'!$D:$D,'ALL 2022'!$D:$D)</f>
        <v>87485332.040000007</v>
      </c>
      <c r="Q174" s="12">
        <f>+SUMIFS('BLG1222'!$I:$I,'BLG1222'!$A:$A,'ALL 2022'!$2:$2,'BLG1222'!$D:$D,'ALL 2022'!$D:$D)</f>
        <v>0</v>
      </c>
      <c r="R174" s="12">
        <f>+SUMIFS('BLG1222'!$I:$I,'BLG1222'!$A:$A,'ALL 2022'!$2:$2,'BLG1222'!$D:$D,'ALL 2022'!$D:$D)</f>
        <v>0</v>
      </c>
      <c r="S174" s="12">
        <f>+SUMIFS('BLG1222'!$I:$I,'BLG1222'!$A:$A,'ALL 2022'!$2:$2,'BLG1222'!$D:$D,'ALL 2022'!$D:$D)</f>
        <v>0</v>
      </c>
      <c r="T174" s="12">
        <f>+SUMIFS('BLG1222'!$I:$I,'BLG1222'!$A:$A,'ALL 2022'!$2:$2,'BLG1222'!$D:$D,'ALL 2022'!$D:$D)</f>
        <v>12791302310.120001</v>
      </c>
      <c r="U174" s="12">
        <f>+SUMIFS('BLG1222'!$I:$I,'BLG1222'!$A:$A,'ALL 2022'!$2:$2,'BLG1222'!$D:$D,'ALL 2022'!$D:$D)</f>
        <v>325700920.48000002</v>
      </c>
      <c r="V174" s="12">
        <f>+SUMIFS('BLG1222'!$I:$I,'BLG1222'!$A:$A,'ALL 2022'!$2:$2,'BLG1222'!$D:$D,'ALL 2022'!$D:$D)</f>
        <v>0</v>
      </c>
      <c r="W174" s="12">
        <f>+SUMIFS('BLG1222'!$I:$I,'BLG1222'!$A:$A,'ALL 2022'!$2:$2,'BLG1222'!$D:$D,'ALL 2022'!$D:$D)</f>
        <v>0</v>
      </c>
      <c r="X174" s="12">
        <f>+SUMIFS('BLG1222'!$I:$I,'BLG1222'!$A:$A,'ALL 2022'!$2:$2,'BLG1222'!$D:$D,'ALL 2022'!$D:$D)</f>
        <v>0</v>
      </c>
      <c r="Y174" s="12">
        <f>+SUMIFS('BLG1222'!$I:$I,'BLG1222'!$A:$A,'ALL 2022'!$2:$2,'BLG1222'!$D:$D,'ALL 2022'!$D:$D)</f>
        <v>0</v>
      </c>
      <c r="Z174" s="12">
        <f>+SUMIFS('BLG1222'!$I:$I,'BLG1222'!$A:$A,'ALL 2022'!$2:$2,'BLG1222'!$D:$D,'ALL 2022'!$D:$D)</f>
        <v>0</v>
      </c>
      <c r="AA174" s="12">
        <f>+SUMIFS('BLG1222'!$I:$I,'BLG1222'!$A:$A,'ALL 2022'!$2:$2,'BLG1222'!$D:$D,'ALL 2022'!$D:$D)</f>
        <v>0</v>
      </c>
      <c r="AB174" s="12">
        <f>+SUMIFS('BLG1222'!$I:$I,'BLG1222'!$A:$A,'ALL 2022'!$2:$2,'BLG1222'!$D:$D,'ALL 2022'!$D:$D)</f>
        <v>-15609635.48</v>
      </c>
      <c r="AC174" s="12">
        <f>+SUMIFS('BLG1222'!$I:$I,'BLG1222'!$A:$A,'ALL 2022'!$2:$2,'BLG1222'!$D:$D,'ALL 2022'!$D:$D)</f>
        <v>0</v>
      </c>
      <c r="AD174" s="12">
        <f>+SUMIFS('BLG1222'!$I:$I,'BLG1222'!$A:$A,'ALL 2022'!$2:$2,'BLG1222'!$D:$D,'ALL 2022'!$D:$D)</f>
        <v>0</v>
      </c>
      <c r="AE174" s="12">
        <f>+SUMIFS('BLG1222'!$I:$I,'BLG1222'!$A:$A,'ALL 2022'!$2:$2,'BLG1222'!$D:$D,'ALL 2022'!$D:$D)</f>
        <v>0</v>
      </c>
      <c r="AF174" s="12">
        <f>+SUMIFS('BLG1222'!$I:$I,'BLG1222'!$A:$A,'ALL 2022'!$2:$2,'BLG1222'!$D:$D,'ALL 2022'!$D:$D)</f>
        <v>0</v>
      </c>
      <c r="AG174" s="12">
        <f>+SUMIFS('BLG1222'!$I:$I,'BLG1222'!$A:$A,'ALL 2022'!$2:$2,'BLG1222'!$D:$D,'ALL 2022'!$D:$D)</f>
        <v>0</v>
      </c>
      <c r="AH174" s="12">
        <f>+SUMIFS('BLG1222'!$I:$I,'BLG1222'!$A:$A,'ALL 2022'!$2:$2,'BLG1222'!$D:$D,'ALL 2022'!$D:$D)</f>
        <v>0</v>
      </c>
      <c r="AI174" s="12">
        <f>+SUMIFS('BLG1222'!$I:$I,'BLG1222'!$A:$A,'ALL 2022'!$2:$2,'BLG1222'!$D:$D,'ALL 2022'!$D:$D)</f>
        <v>0</v>
      </c>
      <c r="AJ174" s="12">
        <f>+SUMIFS('BLG1222'!$I:$I,'BLG1222'!$A:$A,'ALL 2022'!$2:$2,'BLG1222'!$D:$D,'ALL 2022'!$D:$D)</f>
        <v>0</v>
      </c>
      <c r="AK174" s="12">
        <f>+SUMIFS('BLG1222'!$I:$I,'BLG1222'!$A:$A,'ALL 2022'!$2:$2,'BLG1222'!$D:$D,'ALL 2022'!$D:$D)</f>
        <v>0</v>
      </c>
      <c r="AL174" s="12">
        <f>+SUMIFS('BLG1222'!$I:$I,'BLG1222'!$A:$A,'ALL 2022'!$2:$2,'BLG1222'!$D:$D,'ALL 2022'!$D:$D)</f>
        <v>0</v>
      </c>
      <c r="AM174" s="12">
        <f>+SUMIFS('BLG1222'!$I:$I,'BLG1222'!$A:$A,'ALL 2022'!$2:$2,'BLG1222'!$D:$D,'ALL 2022'!$D:$D)</f>
        <v>0</v>
      </c>
      <c r="AN174" s="12">
        <f>+SUMIFS('BLG1222'!$I:$I,'BLG1222'!$A:$A,'ALL 2022'!$2:$2,'BLG1222'!$D:$D,'ALL 2022'!$D:$D)</f>
        <v>0</v>
      </c>
      <c r="AO174" s="12">
        <f>+SUMIFS('BLG1222'!$I:$I,'BLG1222'!$A:$A,'ALL 2022'!$2:$2,'BLG1222'!$D:$D,'ALL 2022'!$D:$D)</f>
        <v>0</v>
      </c>
      <c r="AP174" s="12">
        <f>+SUMIFS('BLG1222'!$I:$I,'BLG1222'!$A:$A,'ALL 2022'!$2:$2,'BLG1222'!$D:$D,'ALL 2022'!$D:$D)</f>
        <v>0</v>
      </c>
      <c r="AQ174" s="164">
        <f t="shared" si="14"/>
        <v>13188878927.160002</v>
      </c>
      <c r="AR174" s="165">
        <f t="shared" si="15"/>
        <v>2789201.5368685964</v>
      </c>
    </row>
    <row r="175" spans="1:44" hidden="1" x14ac:dyDescent="0.25">
      <c r="A175" s="11" t="str">
        <f t="shared" si="11"/>
        <v>4</v>
      </c>
      <c r="B175" s="11" t="str">
        <f t="shared" si="12"/>
        <v>41</v>
      </c>
      <c r="C175" s="11" t="str">
        <f t="shared" si="13"/>
        <v>418</v>
      </c>
      <c r="D175" s="60">
        <v>41810000</v>
      </c>
      <c r="E175" s="119" t="str">
        <f t="shared" si="17"/>
        <v>BIL18</v>
      </c>
      <c r="F175" s="24" t="s">
        <v>1860</v>
      </c>
      <c r="G175" s="12">
        <f>+SUMIFS('BLG1222'!$I:$I,'BLG1222'!$A:$A,'ALL 2022'!$2:$2,'BLG1222'!$D:$D,'ALL 2022'!$D:$D)</f>
        <v>-26723008</v>
      </c>
      <c r="H175" s="12">
        <f>+SUMIFS('BLG1222'!$I:$I,'BLG1222'!$A:$A,'ALL 2022'!$2:$2,'BLG1222'!$D:$D,'ALL 2022'!$D:$D)</f>
        <v>0</v>
      </c>
      <c r="I175" s="12">
        <f>+SUMIFS('BLG1222'!$I:$I,'BLG1222'!$A:$A,'ALL 2022'!$2:$2,'BLG1222'!$D:$D,'ALL 2022'!$D:$D)</f>
        <v>0</v>
      </c>
      <c r="J175" s="12">
        <f>+SUMIFS('BLG1222'!$I:$I,'BLG1222'!$A:$A,'ALL 2022'!$2:$2,'BLG1222'!$D:$D,'ALL 2022'!$D:$D)</f>
        <v>0</v>
      </c>
      <c r="K175" s="12">
        <f>+SUMIFS('BLG1222'!$I:$I,'BLG1222'!$A:$A,'ALL 2022'!$2:$2,'BLG1222'!$D:$D,'ALL 2022'!$D:$D)</f>
        <v>589237300</v>
      </c>
      <c r="L175" s="12">
        <f>+SUMIFS('BLG1222'!$I:$I,'BLG1222'!$A:$A,'ALL 2022'!$2:$2,'BLG1222'!$D:$D,'ALL 2022'!$D:$D)</f>
        <v>0</v>
      </c>
      <c r="M175" s="12">
        <f>+SUMIFS('BLG1222'!$I:$I,'BLG1222'!$A:$A,'ALL 2022'!$2:$2,'BLG1222'!$D:$D,'ALL 2022'!$D:$D)</f>
        <v>0</v>
      </c>
      <c r="N175" s="12">
        <f>+SUMIFS('BLG1222'!$I:$I,'BLG1222'!$A:$A,'ALL 2022'!$2:$2,'BLG1222'!$D:$D,'ALL 2022'!$D:$D)</f>
        <v>0</v>
      </c>
      <c r="O175" s="12">
        <f>+SUMIFS('BLG1222'!$I:$I,'BLG1222'!$A:$A,'ALL 2022'!$2:$2,'BLG1222'!$D:$D,'ALL 2022'!$D:$D)</f>
        <v>-1289832.02</v>
      </c>
      <c r="P175" s="12">
        <f>+SUMIFS('BLG1222'!$I:$I,'BLG1222'!$A:$A,'ALL 2022'!$2:$2,'BLG1222'!$D:$D,'ALL 2022'!$D:$D)</f>
        <v>0</v>
      </c>
      <c r="Q175" s="12">
        <f>+SUMIFS('BLG1222'!$I:$I,'BLG1222'!$A:$A,'ALL 2022'!$2:$2,'BLG1222'!$D:$D,'ALL 2022'!$D:$D)</f>
        <v>0</v>
      </c>
      <c r="R175" s="12">
        <f>+SUMIFS('BLG1222'!$I:$I,'BLG1222'!$A:$A,'ALL 2022'!$2:$2,'BLG1222'!$D:$D,'ALL 2022'!$D:$D)</f>
        <v>0</v>
      </c>
      <c r="S175" s="12">
        <f>+SUMIFS('BLG1222'!$I:$I,'BLG1222'!$A:$A,'ALL 2022'!$2:$2,'BLG1222'!$D:$D,'ALL 2022'!$D:$D)</f>
        <v>-45656259.669999838</v>
      </c>
      <c r="T175" s="12">
        <f>+SUMIFS('BLG1222'!$I:$I,'BLG1222'!$A:$A,'ALL 2022'!$2:$2,'BLG1222'!$D:$D,'ALL 2022'!$D:$D)</f>
        <v>-71167949.079999998</v>
      </c>
      <c r="U175" s="12">
        <f>+SUMIFS('BLG1222'!$I:$I,'BLG1222'!$A:$A,'ALL 2022'!$2:$2,'BLG1222'!$D:$D,'ALL 2022'!$D:$D)</f>
        <v>0</v>
      </c>
      <c r="V175" s="12">
        <f>+SUMIFS('BLG1222'!$I:$I,'BLG1222'!$A:$A,'ALL 2022'!$2:$2,'BLG1222'!$D:$D,'ALL 2022'!$D:$D)</f>
        <v>0</v>
      </c>
      <c r="W175" s="12">
        <f>+SUMIFS('BLG1222'!$I:$I,'BLG1222'!$A:$A,'ALL 2022'!$2:$2,'BLG1222'!$D:$D,'ALL 2022'!$D:$D)</f>
        <v>0</v>
      </c>
      <c r="X175" s="12">
        <f>+SUMIFS('BLG1222'!$I:$I,'BLG1222'!$A:$A,'ALL 2022'!$2:$2,'BLG1222'!$D:$D,'ALL 2022'!$D:$D)</f>
        <v>0</v>
      </c>
      <c r="Y175" s="12">
        <f>+SUMIFS('BLG1222'!$I:$I,'BLG1222'!$A:$A,'ALL 2022'!$2:$2,'BLG1222'!$D:$D,'ALL 2022'!$D:$D)</f>
        <v>0</v>
      </c>
      <c r="Z175" s="12">
        <f>+SUMIFS('BLG1222'!$I:$I,'BLG1222'!$A:$A,'ALL 2022'!$2:$2,'BLG1222'!$D:$D,'ALL 2022'!$D:$D)</f>
        <v>0</v>
      </c>
      <c r="AA175" s="12">
        <f>+SUMIFS('BLG1222'!$I:$I,'BLG1222'!$A:$A,'ALL 2022'!$2:$2,'BLG1222'!$D:$D,'ALL 2022'!$D:$D)</f>
        <v>0</v>
      </c>
      <c r="AB175" s="12">
        <f>+SUMIFS('BLG1222'!$I:$I,'BLG1222'!$A:$A,'ALL 2022'!$2:$2,'BLG1222'!$D:$D,'ALL 2022'!$D:$D)</f>
        <v>0</v>
      </c>
      <c r="AC175" s="12">
        <f>+SUMIFS('BLG1222'!$I:$I,'BLG1222'!$A:$A,'ALL 2022'!$2:$2,'BLG1222'!$D:$D,'ALL 2022'!$D:$D)</f>
        <v>0</v>
      </c>
      <c r="AD175" s="12">
        <f>+SUMIFS('BLG1222'!$I:$I,'BLG1222'!$A:$A,'ALL 2022'!$2:$2,'BLG1222'!$D:$D,'ALL 2022'!$D:$D)</f>
        <v>0</v>
      </c>
      <c r="AE175" s="12">
        <f>+SUMIFS('BLG1222'!$I:$I,'BLG1222'!$A:$A,'ALL 2022'!$2:$2,'BLG1222'!$D:$D,'ALL 2022'!$D:$D)</f>
        <v>30471302.59</v>
      </c>
      <c r="AF175" s="12">
        <f>+SUMIFS('BLG1222'!$I:$I,'BLG1222'!$A:$A,'ALL 2022'!$2:$2,'BLG1222'!$D:$D,'ALL 2022'!$D:$D)</f>
        <v>0</v>
      </c>
      <c r="AG175" s="12">
        <f>+SUMIFS('BLG1222'!$I:$I,'BLG1222'!$A:$A,'ALL 2022'!$2:$2,'BLG1222'!$D:$D,'ALL 2022'!$D:$D)</f>
        <v>0</v>
      </c>
      <c r="AH175" s="12">
        <f>+SUMIFS('BLG1222'!$I:$I,'BLG1222'!$A:$A,'ALL 2022'!$2:$2,'BLG1222'!$D:$D,'ALL 2022'!$D:$D)</f>
        <v>0</v>
      </c>
      <c r="AI175" s="12">
        <f>+SUMIFS('BLG1222'!$I:$I,'BLG1222'!$A:$A,'ALL 2022'!$2:$2,'BLG1222'!$D:$D,'ALL 2022'!$D:$D)</f>
        <v>0</v>
      </c>
      <c r="AJ175" s="12">
        <f>+SUMIFS('BLG1222'!$I:$I,'BLG1222'!$A:$A,'ALL 2022'!$2:$2,'BLG1222'!$D:$D,'ALL 2022'!$D:$D)</f>
        <v>0</v>
      </c>
      <c r="AK175" s="12">
        <f>+SUMIFS('BLG1222'!$I:$I,'BLG1222'!$A:$A,'ALL 2022'!$2:$2,'BLG1222'!$D:$D,'ALL 2022'!$D:$D)</f>
        <v>0</v>
      </c>
      <c r="AL175" s="12">
        <f>+SUMIFS('BLG1222'!$I:$I,'BLG1222'!$A:$A,'ALL 2022'!$2:$2,'BLG1222'!$D:$D,'ALL 2022'!$D:$D)</f>
        <v>0</v>
      </c>
      <c r="AM175" s="12">
        <f>+SUMIFS('BLG1222'!$I:$I,'BLG1222'!$A:$A,'ALL 2022'!$2:$2,'BLG1222'!$D:$D,'ALL 2022'!$D:$D)</f>
        <v>0</v>
      </c>
      <c r="AN175" s="12">
        <f>+SUMIFS('BLG1222'!$I:$I,'BLG1222'!$A:$A,'ALL 2022'!$2:$2,'BLG1222'!$D:$D,'ALL 2022'!$D:$D)</f>
        <v>0</v>
      </c>
      <c r="AO175" s="12">
        <f>+SUMIFS('BLG1222'!$I:$I,'BLG1222'!$A:$A,'ALL 2022'!$2:$2,'BLG1222'!$D:$D,'ALL 2022'!$D:$D)</f>
        <v>1483441193.8399999</v>
      </c>
      <c r="AP175" s="12">
        <f>+SUMIFS('BLG1222'!$I:$I,'BLG1222'!$A:$A,'ALL 2022'!$2:$2,'BLG1222'!$D:$D,'ALL 2022'!$D:$D)</f>
        <v>0</v>
      </c>
      <c r="AQ175" s="164">
        <f t="shared" si="14"/>
        <v>1958312747.6600001</v>
      </c>
      <c r="AR175" s="165">
        <f t="shared" si="15"/>
        <v>414146.56663459202</v>
      </c>
    </row>
    <row r="176" spans="1:44" hidden="1" x14ac:dyDescent="0.25">
      <c r="A176" s="11" t="str">
        <f t="shared" si="11"/>
        <v>4</v>
      </c>
      <c r="B176" s="11" t="str">
        <f t="shared" si="12"/>
        <v>41</v>
      </c>
      <c r="C176" s="11" t="str">
        <f t="shared" si="13"/>
        <v>419</v>
      </c>
      <c r="D176" s="23">
        <v>41900000</v>
      </c>
      <c r="E176" s="119" t="s">
        <v>3244</v>
      </c>
      <c r="F176" s="24" t="s">
        <v>293</v>
      </c>
      <c r="G176" s="12">
        <f>+SUMIFS('BLG1222'!$I:$I,'BLG1222'!$A:$A,'ALL 2022'!$2:$2,'BLG1222'!$D:$D,'ALL 2022'!$D:$D)</f>
        <v>1239999.98</v>
      </c>
      <c r="H176" s="12">
        <f>+SUMIFS('BLG1222'!$I:$I,'BLG1222'!$A:$A,'ALL 2022'!$2:$2,'BLG1222'!$D:$D,'ALL 2022'!$D:$D)</f>
        <v>0</v>
      </c>
      <c r="I176" s="12">
        <f>+SUMIFS('BLG1222'!$I:$I,'BLG1222'!$A:$A,'ALL 2022'!$2:$2,'BLG1222'!$D:$D,'ALL 2022'!$D:$D)</f>
        <v>0</v>
      </c>
      <c r="J176" s="12">
        <f>+SUMIFS('BLG1222'!$I:$I,'BLG1222'!$A:$A,'ALL 2022'!$2:$2,'BLG1222'!$D:$D,'ALL 2022'!$D:$D)</f>
        <v>-1689240356.46</v>
      </c>
      <c r="K176" s="12">
        <f>+SUMIFS('BLG1222'!$I:$I,'BLG1222'!$A:$A,'ALL 2022'!$2:$2,'BLG1222'!$D:$D,'ALL 2022'!$D:$D)</f>
        <v>-1000857501.34</v>
      </c>
      <c r="L176" s="12">
        <f>+SUMIFS('BLG1222'!$I:$I,'BLG1222'!$A:$A,'ALL 2022'!$2:$2,'BLG1222'!$D:$D,'ALL 2022'!$D:$D)</f>
        <v>-71400</v>
      </c>
      <c r="M176" s="12">
        <f>+SUMIFS('BLG1222'!$I:$I,'BLG1222'!$A:$A,'ALL 2022'!$2:$2,'BLG1222'!$D:$D,'ALL 2022'!$D:$D)</f>
        <v>0</v>
      </c>
      <c r="N176" s="12">
        <f>+SUMIFS('BLG1222'!$I:$I,'BLG1222'!$A:$A,'ALL 2022'!$2:$2,'BLG1222'!$D:$D,'ALL 2022'!$D:$D)</f>
        <v>0</v>
      </c>
      <c r="O176" s="12">
        <f>+SUMIFS('BLG1222'!$I:$I,'BLG1222'!$A:$A,'ALL 2022'!$2:$2,'BLG1222'!$D:$D,'ALL 2022'!$D:$D)</f>
        <v>0</v>
      </c>
      <c r="P176" s="12">
        <f>+SUMIFS('BLG1222'!$I:$I,'BLG1222'!$A:$A,'ALL 2022'!$2:$2,'BLG1222'!$D:$D,'ALL 2022'!$D:$D)</f>
        <v>0</v>
      </c>
      <c r="Q176" s="12">
        <f>+SUMIFS('BLG1222'!$I:$I,'BLG1222'!$A:$A,'ALL 2022'!$2:$2,'BLG1222'!$D:$D,'ALL 2022'!$D:$D)</f>
        <v>0</v>
      </c>
      <c r="R176" s="12">
        <f>+SUMIFS('BLG1222'!$I:$I,'BLG1222'!$A:$A,'ALL 2022'!$2:$2,'BLG1222'!$D:$D,'ALL 2022'!$D:$D)</f>
        <v>0</v>
      </c>
      <c r="S176" s="12">
        <f>+SUMIFS('BLG1222'!$I:$I,'BLG1222'!$A:$A,'ALL 2022'!$2:$2,'BLG1222'!$D:$D,'ALL 2022'!$D:$D)</f>
        <v>0</v>
      </c>
      <c r="T176" s="12">
        <f>+SUMIFS('BLG1222'!$I:$I,'BLG1222'!$A:$A,'ALL 2022'!$2:$2,'BLG1222'!$D:$D,'ALL 2022'!$D:$D)</f>
        <v>-954538102.85000002</v>
      </c>
      <c r="U176" s="12">
        <f>+SUMIFS('BLG1222'!$I:$I,'BLG1222'!$A:$A,'ALL 2022'!$2:$2,'BLG1222'!$D:$D,'ALL 2022'!$D:$D)</f>
        <v>-58240126.640000001</v>
      </c>
      <c r="V176" s="12">
        <f>+SUMIFS('BLG1222'!$I:$I,'BLG1222'!$A:$A,'ALL 2022'!$2:$2,'BLG1222'!$D:$D,'ALL 2022'!$D:$D)</f>
        <v>0</v>
      </c>
      <c r="W176" s="12">
        <f>+SUMIFS('BLG1222'!$I:$I,'BLG1222'!$A:$A,'ALL 2022'!$2:$2,'BLG1222'!$D:$D,'ALL 2022'!$D:$D)</f>
        <v>0</v>
      </c>
      <c r="X176" s="12">
        <f>+SUMIFS('BLG1222'!$I:$I,'BLG1222'!$A:$A,'ALL 2022'!$2:$2,'BLG1222'!$D:$D,'ALL 2022'!$D:$D)</f>
        <v>0</v>
      </c>
      <c r="Y176" s="12">
        <f>+SUMIFS('BLG1222'!$I:$I,'BLG1222'!$A:$A,'ALL 2022'!$2:$2,'BLG1222'!$D:$D,'ALL 2022'!$D:$D)</f>
        <v>0</v>
      </c>
      <c r="Z176" s="12">
        <f>+SUMIFS('BLG1222'!$I:$I,'BLG1222'!$A:$A,'ALL 2022'!$2:$2,'BLG1222'!$D:$D,'ALL 2022'!$D:$D)</f>
        <v>0</v>
      </c>
      <c r="AA176" s="12">
        <f>+SUMIFS('BLG1222'!$I:$I,'BLG1222'!$A:$A,'ALL 2022'!$2:$2,'BLG1222'!$D:$D,'ALL 2022'!$D:$D)</f>
        <v>0</v>
      </c>
      <c r="AB176" s="12">
        <f>+SUMIFS('BLG1222'!$I:$I,'BLG1222'!$A:$A,'ALL 2022'!$2:$2,'BLG1222'!$D:$D,'ALL 2022'!$D:$D)</f>
        <v>0</v>
      </c>
      <c r="AC176" s="12">
        <f>+SUMIFS('BLG1222'!$I:$I,'BLG1222'!$A:$A,'ALL 2022'!$2:$2,'BLG1222'!$D:$D,'ALL 2022'!$D:$D)</f>
        <v>0</v>
      </c>
      <c r="AD176" s="12">
        <f>+SUMIFS('BLG1222'!$I:$I,'BLG1222'!$A:$A,'ALL 2022'!$2:$2,'BLG1222'!$D:$D,'ALL 2022'!$D:$D)</f>
        <v>0</v>
      </c>
      <c r="AE176" s="12">
        <f>+SUMIFS('BLG1222'!$I:$I,'BLG1222'!$A:$A,'ALL 2022'!$2:$2,'BLG1222'!$D:$D,'ALL 2022'!$D:$D)</f>
        <v>0</v>
      </c>
      <c r="AF176" s="12">
        <f>+SUMIFS('BLG1222'!$I:$I,'BLG1222'!$A:$A,'ALL 2022'!$2:$2,'BLG1222'!$D:$D,'ALL 2022'!$D:$D)</f>
        <v>-319658322.13999999</v>
      </c>
      <c r="AG176" s="12">
        <f>+SUMIFS('BLG1222'!$I:$I,'BLG1222'!$A:$A,'ALL 2022'!$2:$2,'BLG1222'!$D:$D,'ALL 2022'!$D:$D)</f>
        <v>0</v>
      </c>
      <c r="AH176" s="12">
        <f>+SUMIFS('BLG1222'!$I:$I,'BLG1222'!$A:$A,'ALL 2022'!$2:$2,'BLG1222'!$D:$D,'ALL 2022'!$D:$D)</f>
        <v>0</v>
      </c>
      <c r="AI176" s="12">
        <f>+SUMIFS('BLG1222'!$I:$I,'BLG1222'!$A:$A,'ALL 2022'!$2:$2,'BLG1222'!$D:$D,'ALL 2022'!$D:$D)</f>
        <v>0</v>
      </c>
      <c r="AJ176" s="12">
        <f>+SUMIFS('BLG1222'!$I:$I,'BLG1222'!$A:$A,'ALL 2022'!$2:$2,'BLG1222'!$D:$D,'ALL 2022'!$D:$D)</f>
        <v>0</v>
      </c>
      <c r="AK176" s="12">
        <f>+SUMIFS('BLG1222'!$I:$I,'BLG1222'!$A:$A,'ALL 2022'!$2:$2,'BLG1222'!$D:$D,'ALL 2022'!$D:$D)</f>
        <v>0</v>
      </c>
      <c r="AL176" s="12">
        <f>+SUMIFS('BLG1222'!$I:$I,'BLG1222'!$A:$A,'ALL 2022'!$2:$2,'BLG1222'!$D:$D,'ALL 2022'!$D:$D)</f>
        <v>0</v>
      </c>
      <c r="AM176" s="12">
        <f>+SUMIFS('BLG1222'!$I:$I,'BLG1222'!$A:$A,'ALL 2022'!$2:$2,'BLG1222'!$D:$D,'ALL 2022'!$D:$D)</f>
        <v>0</v>
      </c>
      <c r="AN176" s="12">
        <f>+SUMIFS('BLG1222'!$I:$I,'BLG1222'!$A:$A,'ALL 2022'!$2:$2,'BLG1222'!$D:$D,'ALL 2022'!$D:$D)</f>
        <v>0</v>
      </c>
      <c r="AO176" s="12">
        <f>+SUMIFS('BLG1222'!$I:$I,'BLG1222'!$A:$A,'ALL 2022'!$2:$2,'BLG1222'!$D:$D,'ALL 2022'!$D:$D)</f>
        <v>-30408000</v>
      </c>
      <c r="AP176" s="12">
        <f>+SUMIFS('BLG1222'!$I:$I,'BLG1222'!$A:$A,'ALL 2022'!$2:$2,'BLG1222'!$D:$D,'ALL 2022'!$D:$D)</f>
        <v>0</v>
      </c>
      <c r="AQ176" s="164">
        <f t="shared" si="14"/>
        <v>-4051773809.4499998</v>
      </c>
      <c r="AR176" s="165">
        <f t="shared" si="15"/>
        <v>-856874.47726047086</v>
      </c>
    </row>
    <row r="177" spans="1:44" hidden="1" x14ac:dyDescent="0.25">
      <c r="A177" s="11" t="str">
        <f t="shared" si="11"/>
        <v>4</v>
      </c>
      <c r="B177" s="11" t="str">
        <f t="shared" si="12"/>
        <v>41</v>
      </c>
      <c r="C177" s="11" t="str">
        <f t="shared" si="13"/>
        <v>419</v>
      </c>
      <c r="D177" s="60">
        <v>41910000</v>
      </c>
      <c r="E177" s="119" t="s">
        <v>3244</v>
      </c>
      <c r="F177" s="24" t="s">
        <v>293</v>
      </c>
      <c r="G177" s="12">
        <f>+SUMIFS('BLG1222'!$I:$I,'BLG1222'!$A:$A,'ALL 2022'!$2:$2,'BLG1222'!$D:$D,'ALL 2022'!$D:$D)</f>
        <v>0</v>
      </c>
      <c r="H177" s="12">
        <f>+SUMIFS('BLG1222'!$I:$I,'BLG1222'!$A:$A,'ALL 2022'!$2:$2,'BLG1222'!$D:$D,'ALL 2022'!$D:$D)</f>
        <v>0</v>
      </c>
      <c r="I177" s="12">
        <f>+SUMIFS('BLG1222'!$I:$I,'BLG1222'!$A:$A,'ALL 2022'!$2:$2,'BLG1222'!$D:$D,'ALL 2022'!$D:$D)</f>
        <v>-801511892.90719998</v>
      </c>
      <c r="J177" s="12">
        <f>+SUMIFS('BLG1222'!$I:$I,'BLG1222'!$A:$A,'ALL 2022'!$2:$2,'BLG1222'!$D:$D,'ALL 2022'!$D:$D)</f>
        <v>0</v>
      </c>
      <c r="K177" s="12">
        <f>+SUMIFS('BLG1222'!$I:$I,'BLG1222'!$A:$A,'ALL 2022'!$2:$2,'BLG1222'!$D:$D,'ALL 2022'!$D:$D)</f>
        <v>0</v>
      </c>
      <c r="L177" s="12">
        <f>+SUMIFS('BLG1222'!$I:$I,'BLG1222'!$A:$A,'ALL 2022'!$2:$2,'BLG1222'!$D:$D,'ALL 2022'!$D:$D)</f>
        <v>0</v>
      </c>
      <c r="M177" s="12">
        <f>+SUMIFS('BLG1222'!$I:$I,'BLG1222'!$A:$A,'ALL 2022'!$2:$2,'BLG1222'!$D:$D,'ALL 2022'!$D:$D)</f>
        <v>-4755100000</v>
      </c>
      <c r="N177" s="12">
        <f>+SUMIFS('BLG1222'!$I:$I,'BLG1222'!$A:$A,'ALL 2022'!$2:$2,'BLG1222'!$D:$D,'ALL 2022'!$D:$D)</f>
        <v>0</v>
      </c>
      <c r="O177" s="12">
        <f>+SUMIFS('BLG1222'!$I:$I,'BLG1222'!$A:$A,'ALL 2022'!$2:$2,'BLG1222'!$D:$D,'ALL 2022'!$D:$D)</f>
        <v>-1214510164.95</v>
      </c>
      <c r="P177" s="12">
        <f>+SUMIFS('BLG1222'!$I:$I,'BLG1222'!$A:$A,'ALL 2022'!$2:$2,'BLG1222'!$D:$D,'ALL 2022'!$D:$D)</f>
        <v>-125000000</v>
      </c>
      <c r="Q177" s="12">
        <f>+SUMIFS('BLG1222'!$I:$I,'BLG1222'!$A:$A,'ALL 2022'!$2:$2,'BLG1222'!$D:$D,'ALL 2022'!$D:$D)</f>
        <v>0</v>
      </c>
      <c r="R177" s="12">
        <f>+SUMIFS('BLG1222'!$I:$I,'BLG1222'!$A:$A,'ALL 2022'!$2:$2,'BLG1222'!$D:$D,'ALL 2022'!$D:$D)</f>
        <v>0</v>
      </c>
      <c r="S177" s="12">
        <f>+SUMIFS('BLG1222'!$I:$I,'BLG1222'!$A:$A,'ALL 2022'!$2:$2,'BLG1222'!$D:$D,'ALL 2022'!$D:$D)</f>
        <v>-1396544649.0599999</v>
      </c>
      <c r="T177" s="12">
        <f>+SUMIFS('BLG1222'!$I:$I,'BLG1222'!$A:$A,'ALL 2022'!$2:$2,'BLG1222'!$D:$D,'ALL 2022'!$D:$D)</f>
        <v>0</v>
      </c>
      <c r="U177" s="12">
        <f>+SUMIFS('BLG1222'!$I:$I,'BLG1222'!$A:$A,'ALL 2022'!$2:$2,'BLG1222'!$D:$D,'ALL 2022'!$D:$D)</f>
        <v>0</v>
      </c>
      <c r="V177" s="12">
        <f>+SUMIFS('BLG1222'!$I:$I,'BLG1222'!$A:$A,'ALL 2022'!$2:$2,'BLG1222'!$D:$D,'ALL 2022'!$D:$D)</f>
        <v>0</v>
      </c>
      <c r="W177" s="12">
        <f>+SUMIFS('BLG1222'!$I:$I,'BLG1222'!$A:$A,'ALL 2022'!$2:$2,'BLG1222'!$D:$D,'ALL 2022'!$D:$D)</f>
        <v>0</v>
      </c>
      <c r="X177" s="12">
        <f>+SUMIFS('BLG1222'!$I:$I,'BLG1222'!$A:$A,'ALL 2022'!$2:$2,'BLG1222'!$D:$D,'ALL 2022'!$D:$D)</f>
        <v>0</v>
      </c>
      <c r="Y177" s="12">
        <f>+SUMIFS('BLG1222'!$I:$I,'BLG1222'!$A:$A,'ALL 2022'!$2:$2,'BLG1222'!$D:$D,'ALL 2022'!$D:$D)</f>
        <v>0</v>
      </c>
      <c r="Z177" s="12">
        <f>+SUMIFS('BLG1222'!$I:$I,'BLG1222'!$A:$A,'ALL 2022'!$2:$2,'BLG1222'!$D:$D,'ALL 2022'!$D:$D)</f>
        <v>0</v>
      </c>
      <c r="AA177" s="12">
        <f>+SUMIFS('BLG1222'!$I:$I,'BLG1222'!$A:$A,'ALL 2022'!$2:$2,'BLG1222'!$D:$D,'ALL 2022'!$D:$D)</f>
        <v>-151213.35999999999</v>
      </c>
      <c r="AB177" s="12">
        <f>+SUMIFS('BLG1222'!$I:$I,'BLG1222'!$A:$A,'ALL 2022'!$2:$2,'BLG1222'!$D:$D,'ALL 2022'!$D:$D)</f>
        <v>0</v>
      </c>
      <c r="AC177" s="12">
        <f>+SUMIFS('BLG1222'!$I:$I,'BLG1222'!$A:$A,'ALL 2022'!$2:$2,'BLG1222'!$D:$D,'ALL 2022'!$D:$D)</f>
        <v>-2353327229.0539999</v>
      </c>
      <c r="AD177" s="12">
        <f>+SUMIFS('BLG1222'!$I:$I,'BLG1222'!$A:$A,'ALL 2022'!$2:$2,'BLG1222'!$D:$D,'ALL 2022'!$D:$D)</f>
        <v>0</v>
      </c>
      <c r="AE177" s="12">
        <f>+SUMIFS('BLG1222'!$I:$I,'BLG1222'!$A:$A,'ALL 2022'!$2:$2,'BLG1222'!$D:$D,'ALL 2022'!$D:$D)</f>
        <v>0</v>
      </c>
      <c r="AF177" s="12">
        <f>+SUMIFS('BLG1222'!$I:$I,'BLG1222'!$A:$A,'ALL 2022'!$2:$2,'BLG1222'!$D:$D,'ALL 2022'!$D:$D)</f>
        <v>0</v>
      </c>
      <c r="AG177" s="12">
        <f>+SUMIFS('BLG1222'!$I:$I,'BLG1222'!$A:$A,'ALL 2022'!$2:$2,'BLG1222'!$D:$D,'ALL 2022'!$D:$D)</f>
        <v>0</v>
      </c>
      <c r="AH177" s="12">
        <f>+SUMIFS('BLG1222'!$I:$I,'BLG1222'!$A:$A,'ALL 2022'!$2:$2,'BLG1222'!$D:$D,'ALL 2022'!$D:$D)</f>
        <v>-39881500</v>
      </c>
      <c r="AI177" s="12">
        <f>+SUMIFS('BLG1222'!$I:$I,'BLG1222'!$A:$A,'ALL 2022'!$2:$2,'BLG1222'!$D:$D,'ALL 2022'!$D:$D)</f>
        <v>0</v>
      </c>
      <c r="AJ177" s="12">
        <f>+SUMIFS('BLG1222'!$I:$I,'BLG1222'!$A:$A,'ALL 2022'!$2:$2,'BLG1222'!$D:$D,'ALL 2022'!$D:$D)</f>
        <v>0</v>
      </c>
      <c r="AK177" s="12">
        <f>+SUMIFS('BLG1222'!$I:$I,'BLG1222'!$A:$A,'ALL 2022'!$2:$2,'BLG1222'!$D:$D,'ALL 2022'!$D:$D)</f>
        <v>0</v>
      </c>
      <c r="AL177" s="12">
        <f>+SUMIFS('BLG1222'!$I:$I,'BLG1222'!$A:$A,'ALL 2022'!$2:$2,'BLG1222'!$D:$D,'ALL 2022'!$D:$D)</f>
        <v>-914883432.07000005</v>
      </c>
      <c r="AM177" s="12">
        <f>+SUMIFS('BLG1222'!$I:$I,'BLG1222'!$A:$A,'ALL 2022'!$2:$2,'BLG1222'!$D:$D,'ALL 2022'!$D:$D)</f>
        <v>0</v>
      </c>
      <c r="AN177" s="12">
        <f>+SUMIFS('BLG1222'!$I:$I,'BLG1222'!$A:$A,'ALL 2022'!$2:$2,'BLG1222'!$D:$D,'ALL 2022'!$D:$D)</f>
        <v>-5738907611.0200005</v>
      </c>
      <c r="AO177" s="12">
        <f>+SUMIFS('BLG1222'!$I:$I,'BLG1222'!$A:$A,'ALL 2022'!$2:$2,'BLG1222'!$D:$D,'ALL 2022'!$D:$D)</f>
        <v>0</v>
      </c>
      <c r="AP177" s="12">
        <f>+SUMIFS('BLG1222'!$I:$I,'BLG1222'!$A:$A,'ALL 2022'!$2:$2,'BLG1222'!$D:$D,'ALL 2022'!$D:$D)</f>
        <v>0</v>
      </c>
      <c r="AQ177" s="164">
        <f t="shared" si="14"/>
        <v>-17339817692.4212</v>
      </c>
      <c r="AR177" s="165">
        <f t="shared" si="15"/>
        <v>-3667047.5499722324</v>
      </c>
    </row>
    <row r="178" spans="1:44" hidden="1" x14ac:dyDescent="0.25">
      <c r="A178" s="11" t="str">
        <f t="shared" si="11"/>
        <v>4</v>
      </c>
      <c r="B178" s="11" t="str">
        <f t="shared" si="12"/>
        <v>41</v>
      </c>
      <c r="C178" s="11" t="str">
        <f t="shared" si="13"/>
        <v>419</v>
      </c>
      <c r="D178" s="23">
        <v>41980000</v>
      </c>
      <c r="E178" s="119" t="s">
        <v>3244</v>
      </c>
      <c r="F178" s="24" t="s">
        <v>295</v>
      </c>
      <c r="G178" s="12">
        <f>+SUMIFS('BLG1222'!$I:$I,'BLG1222'!$A:$A,'ALL 2022'!$2:$2,'BLG1222'!$D:$D,'ALL 2022'!$D:$D)</f>
        <v>-5706000</v>
      </c>
      <c r="H178" s="12">
        <f>+SUMIFS('BLG1222'!$I:$I,'BLG1222'!$A:$A,'ALL 2022'!$2:$2,'BLG1222'!$D:$D,'ALL 2022'!$D:$D)</f>
        <v>0</v>
      </c>
      <c r="I178" s="12">
        <f>+SUMIFS('BLG1222'!$I:$I,'BLG1222'!$A:$A,'ALL 2022'!$2:$2,'BLG1222'!$D:$D,'ALL 2022'!$D:$D)</f>
        <v>0</v>
      </c>
      <c r="J178" s="12">
        <f>+SUMIFS('BLG1222'!$I:$I,'BLG1222'!$A:$A,'ALL 2022'!$2:$2,'BLG1222'!$D:$D,'ALL 2022'!$D:$D)</f>
        <v>-12096</v>
      </c>
      <c r="K178" s="12">
        <f>+SUMIFS('BLG1222'!$I:$I,'BLG1222'!$A:$A,'ALL 2022'!$2:$2,'BLG1222'!$D:$D,'ALL 2022'!$D:$D)</f>
        <v>-5462650</v>
      </c>
      <c r="L178" s="12">
        <f>+SUMIFS('BLG1222'!$I:$I,'BLG1222'!$A:$A,'ALL 2022'!$2:$2,'BLG1222'!$D:$D,'ALL 2022'!$D:$D)</f>
        <v>0</v>
      </c>
      <c r="M178" s="12">
        <f>+SUMIFS('BLG1222'!$I:$I,'BLG1222'!$A:$A,'ALL 2022'!$2:$2,'BLG1222'!$D:$D,'ALL 2022'!$D:$D)</f>
        <v>0</v>
      </c>
      <c r="N178" s="12">
        <f>+SUMIFS('BLG1222'!$I:$I,'BLG1222'!$A:$A,'ALL 2022'!$2:$2,'BLG1222'!$D:$D,'ALL 2022'!$D:$D)</f>
        <v>0</v>
      </c>
      <c r="O178" s="12">
        <f>+SUMIFS('BLG1222'!$I:$I,'BLG1222'!$A:$A,'ALL 2022'!$2:$2,'BLG1222'!$D:$D,'ALL 2022'!$D:$D)</f>
        <v>0</v>
      </c>
      <c r="P178" s="12">
        <f>+SUMIFS('BLG1222'!$I:$I,'BLG1222'!$A:$A,'ALL 2022'!$2:$2,'BLG1222'!$D:$D,'ALL 2022'!$D:$D)</f>
        <v>0</v>
      </c>
      <c r="Q178" s="12">
        <f>+SUMIFS('BLG1222'!$I:$I,'BLG1222'!$A:$A,'ALL 2022'!$2:$2,'BLG1222'!$D:$D,'ALL 2022'!$D:$D)</f>
        <v>0</v>
      </c>
      <c r="R178" s="12">
        <f>+SUMIFS('BLG1222'!$I:$I,'BLG1222'!$A:$A,'ALL 2022'!$2:$2,'BLG1222'!$D:$D,'ALL 2022'!$D:$D)</f>
        <v>0</v>
      </c>
      <c r="S178" s="12">
        <f>+SUMIFS('BLG1222'!$I:$I,'BLG1222'!$A:$A,'ALL 2022'!$2:$2,'BLG1222'!$D:$D,'ALL 2022'!$D:$D)</f>
        <v>0</v>
      </c>
      <c r="T178" s="12">
        <f>+SUMIFS('BLG1222'!$I:$I,'BLG1222'!$A:$A,'ALL 2022'!$2:$2,'BLG1222'!$D:$D,'ALL 2022'!$D:$D)</f>
        <v>0</v>
      </c>
      <c r="U178" s="12">
        <f>+SUMIFS('BLG1222'!$I:$I,'BLG1222'!$A:$A,'ALL 2022'!$2:$2,'BLG1222'!$D:$D,'ALL 2022'!$D:$D)</f>
        <v>0</v>
      </c>
      <c r="V178" s="12">
        <f>+SUMIFS('BLG1222'!$I:$I,'BLG1222'!$A:$A,'ALL 2022'!$2:$2,'BLG1222'!$D:$D,'ALL 2022'!$D:$D)</f>
        <v>0</v>
      </c>
      <c r="W178" s="12">
        <f>+SUMIFS('BLG1222'!$I:$I,'BLG1222'!$A:$A,'ALL 2022'!$2:$2,'BLG1222'!$D:$D,'ALL 2022'!$D:$D)</f>
        <v>0</v>
      </c>
      <c r="X178" s="12">
        <f>+SUMIFS('BLG1222'!$I:$I,'BLG1222'!$A:$A,'ALL 2022'!$2:$2,'BLG1222'!$D:$D,'ALL 2022'!$D:$D)</f>
        <v>0</v>
      </c>
      <c r="Y178" s="12">
        <f>+SUMIFS('BLG1222'!$I:$I,'BLG1222'!$A:$A,'ALL 2022'!$2:$2,'BLG1222'!$D:$D,'ALL 2022'!$D:$D)</f>
        <v>0</v>
      </c>
      <c r="Z178" s="12">
        <f>+SUMIFS('BLG1222'!$I:$I,'BLG1222'!$A:$A,'ALL 2022'!$2:$2,'BLG1222'!$D:$D,'ALL 2022'!$D:$D)</f>
        <v>0</v>
      </c>
      <c r="AA178" s="12">
        <f>+SUMIFS('BLG1222'!$I:$I,'BLG1222'!$A:$A,'ALL 2022'!$2:$2,'BLG1222'!$D:$D,'ALL 2022'!$D:$D)</f>
        <v>0</v>
      </c>
      <c r="AB178" s="12">
        <f>+SUMIFS('BLG1222'!$I:$I,'BLG1222'!$A:$A,'ALL 2022'!$2:$2,'BLG1222'!$D:$D,'ALL 2022'!$D:$D)</f>
        <v>0</v>
      </c>
      <c r="AC178" s="12">
        <f>+SUMIFS('BLG1222'!$I:$I,'BLG1222'!$A:$A,'ALL 2022'!$2:$2,'BLG1222'!$D:$D,'ALL 2022'!$D:$D)</f>
        <v>0</v>
      </c>
      <c r="AD178" s="12">
        <f>+SUMIFS('BLG1222'!$I:$I,'BLG1222'!$A:$A,'ALL 2022'!$2:$2,'BLG1222'!$D:$D,'ALL 2022'!$D:$D)</f>
        <v>0</v>
      </c>
      <c r="AE178" s="12">
        <f>+SUMIFS('BLG1222'!$I:$I,'BLG1222'!$A:$A,'ALL 2022'!$2:$2,'BLG1222'!$D:$D,'ALL 2022'!$D:$D)</f>
        <v>0</v>
      </c>
      <c r="AF178" s="12">
        <f>+SUMIFS('BLG1222'!$I:$I,'BLG1222'!$A:$A,'ALL 2022'!$2:$2,'BLG1222'!$D:$D,'ALL 2022'!$D:$D)</f>
        <v>0</v>
      </c>
      <c r="AG178" s="12">
        <f>+SUMIFS('BLG1222'!$I:$I,'BLG1222'!$A:$A,'ALL 2022'!$2:$2,'BLG1222'!$D:$D,'ALL 2022'!$D:$D)</f>
        <v>0</v>
      </c>
      <c r="AH178" s="12">
        <f>+SUMIFS('BLG1222'!$I:$I,'BLG1222'!$A:$A,'ALL 2022'!$2:$2,'BLG1222'!$D:$D,'ALL 2022'!$D:$D)</f>
        <v>0</v>
      </c>
      <c r="AI178" s="12">
        <f>+SUMIFS('BLG1222'!$I:$I,'BLG1222'!$A:$A,'ALL 2022'!$2:$2,'BLG1222'!$D:$D,'ALL 2022'!$D:$D)</f>
        <v>0</v>
      </c>
      <c r="AJ178" s="12">
        <f>+SUMIFS('BLG1222'!$I:$I,'BLG1222'!$A:$A,'ALL 2022'!$2:$2,'BLG1222'!$D:$D,'ALL 2022'!$D:$D)</f>
        <v>0</v>
      </c>
      <c r="AK178" s="12">
        <f>+SUMIFS('BLG1222'!$I:$I,'BLG1222'!$A:$A,'ALL 2022'!$2:$2,'BLG1222'!$D:$D,'ALL 2022'!$D:$D)</f>
        <v>0</v>
      </c>
      <c r="AL178" s="12">
        <f>+SUMIFS('BLG1222'!$I:$I,'BLG1222'!$A:$A,'ALL 2022'!$2:$2,'BLG1222'!$D:$D,'ALL 2022'!$D:$D)</f>
        <v>0</v>
      </c>
      <c r="AM178" s="12">
        <f>+SUMIFS('BLG1222'!$I:$I,'BLG1222'!$A:$A,'ALL 2022'!$2:$2,'BLG1222'!$D:$D,'ALL 2022'!$D:$D)</f>
        <v>0</v>
      </c>
      <c r="AN178" s="12">
        <f>+SUMIFS('BLG1222'!$I:$I,'BLG1222'!$A:$A,'ALL 2022'!$2:$2,'BLG1222'!$D:$D,'ALL 2022'!$D:$D)</f>
        <v>0</v>
      </c>
      <c r="AO178" s="12">
        <f>+SUMIFS('BLG1222'!$I:$I,'BLG1222'!$A:$A,'ALL 2022'!$2:$2,'BLG1222'!$D:$D,'ALL 2022'!$D:$D)</f>
        <v>-418510172.79000002</v>
      </c>
      <c r="AP178" s="12">
        <f>+SUMIFS('BLG1222'!$I:$I,'BLG1222'!$A:$A,'ALL 2022'!$2:$2,'BLG1222'!$D:$D,'ALL 2022'!$D:$D)</f>
        <v>0</v>
      </c>
      <c r="AQ178" s="164">
        <f t="shared" si="14"/>
        <v>-429690918.79000002</v>
      </c>
      <c r="AR178" s="165">
        <f t="shared" si="15"/>
        <v>-90871.603089742101</v>
      </c>
    </row>
    <row r="179" spans="1:44" hidden="1" x14ac:dyDescent="0.25">
      <c r="A179" s="11" t="str">
        <f t="shared" si="11"/>
        <v>4</v>
      </c>
      <c r="B179" s="11" t="str">
        <f t="shared" si="12"/>
        <v>42</v>
      </c>
      <c r="C179" s="11" t="str">
        <f t="shared" si="13"/>
        <v>421</v>
      </c>
      <c r="D179" s="23">
        <v>42100000</v>
      </c>
      <c r="E179" s="119" t="str">
        <f t="shared" ref="E179:E189" si="18">+IF(AQ:AQ&gt;0,"BIL20","BIL41")</f>
        <v>BIL20</v>
      </c>
      <c r="F179" s="24" t="s">
        <v>303</v>
      </c>
      <c r="G179" s="12">
        <f>+SUMIFS('BLG1222'!$I:$I,'BLG1222'!$A:$A,'ALL 2022'!$2:$2,'BLG1222'!$D:$D,'ALL 2022'!$D:$D)</f>
        <v>7247745.3799999999</v>
      </c>
      <c r="H179" s="12">
        <f>+SUMIFS('BLG1222'!$I:$I,'BLG1222'!$A:$A,'ALL 2022'!$2:$2,'BLG1222'!$D:$D,'ALL 2022'!$D:$D)</f>
        <v>5690613.5099999998</v>
      </c>
      <c r="I179" s="12">
        <f>+SUMIFS('BLG1222'!$I:$I,'BLG1222'!$A:$A,'ALL 2022'!$2:$2,'BLG1222'!$D:$D,'ALL 2022'!$D:$D)</f>
        <v>0</v>
      </c>
      <c r="J179" s="12">
        <f>+SUMIFS('BLG1222'!$I:$I,'BLG1222'!$A:$A,'ALL 2022'!$2:$2,'BLG1222'!$D:$D,'ALL 2022'!$D:$D)</f>
        <v>-3410268.72</v>
      </c>
      <c r="K179" s="12">
        <f>+SUMIFS('BLG1222'!$I:$I,'BLG1222'!$A:$A,'ALL 2022'!$2:$2,'BLG1222'!$D:$D,'ALL 2022'!$D:$D)</f>
        <v>-6701389.8799999999</v>
      </c>
      <c r="L179" s="12">
        <f>+SUMIFS('BLG1222'!$I:$I,'BLG1222'!$A:$A,'ALL 2022'!$2:$2,'BLG1222'!$D:$D,'ALL 2022'!$D:$D)</f>
        <v>0</v>
      </c>
      <c r="M179" s="12">
        <f>+SUMIFS('BLG1222'!$I:$I,'BLG1222'!$A:$A,'ALL 2022'!$2:$2,'BLG1222'!$D:$D,'ALL 2022'!$D:$D)</f>
        <v>0</v>
      </c>
      <c r="N179" s="12">
        <f>+SUMIFS('BLG1222'!$I:$I,'BLG1222'!$A:$A,'ALL 2022'!$2:$2,'BLG1222'!$D:$D,'ALL 2022'!$D:$D)</f>
        <v>-856174</v>
      </c>
      <c r="O179" s="12">
        <f>+SUMIFS('BLG1222'!$I:$I,'BLG1222'!$A:$A,'ALL 2022'!$2:$2,'BLG1222'!$D:$D,'ALL 2022'!$D:$D)</f>
        <v>-7781411.3099999996</v>
      </c>
      <c r="P179" s="12">
        <f>+SUMIFS('BLG1222'!$I:$I,'BLG1222'!$A:$A,'ALL 2022'!$2:$2,'BLG1222'!$D:$D,'ALL 2022'!$D:$D)</f>
        <v>0</v>
      </c>
      <c r="Q179" s="12">
        <f>+SUMIFS('BLG1222'!$I:$I,'BLG1222'!$A:$A,'ALL 2022'!$2:$2,'BLG1222'!$D:$D,'ALL 2022'!$D:$D)</f>
        <v>0</v>
      </c>
      <c r="R179" s="12">
        <f>+SUMIFS('BLG1222'!$I:$I,'BLG1222'!$A:$A,'ALL 2022'!$2:$2,'BLG1222'!$D:$D,'ALL 2022'!$D:$D)</f>
        <v>0</v>
      </c>
      <c r="S179" s="12">
        <f>+SUMIFS('BLG1222'!$I:$I,'BLG1222'!$A:$A,'ALL 2022'!$2:$2,'BLG1222'!$D:$D,'ALL 2022'!$D:$D)</f>
        <v>-7864863.7000000002</v>
      </c>
      <c r="T179" s="12">
        <f>+SUMIFS('BLG1222'!$I:$I,'BLG1222'!$A:$A,'ALL 2022'!$2:$2,'BLG1222'!$D:$D,'ALL 2022'!$D:$D)</f>
        <v>49615147.710000001</v>
      </c>
      <c r="U179" s="12">
        <f>+SUMIFS('BLG1222'!$I:$I,'BLG1222'!$A:$A,'ALL 2022'!$2:$2,'BLG1222'!$D:$D,'ALL 2022'!$D:$D)</f>
        <v>27305946.75</v>
      </c>
      <c r="V179" s="12">
        <f>+SUMIFS('BLG1222'!$I:$I,'BLG1222'!$A:$A,'ALL 2022'!$2:$2,'BLG1222'!$D:$D,'ALL 2022'!$D:$D)</f>
        <v>2586238.47000001</v>
      </c>
      <c r="W179" s="12">
        <f>+SUMIFS('BLG1222'!$I:$I,'BLG1222'!$A:$A,'ALL 2022'!$2:$2,'BLG1222'!$D:$D,'ALL 2022'!$D:$D)</f>
        <v>8026827.9499999899</v>
      </c>
      <c r="X179" s="12">
        <f>+SUMIFS('BLG1222'!$I:$I,'BLG1222'!$A:$A,'ALL 2022'!$2:$2,'BLG1222'!$D:$D,'ALL 2022'!$D:$D)</f>
        <v>286923.299999993</v>
      </c>
      <c r="Y179" s="12">
        <f>+SUMIFS('BLG1222'!$I:$I,'BLG1222'!$A:$A,'ALL 2022'!$2:$2,'BLG1222'!$D:$D,'ALL 2022'!$D:$D)</f>
        <v>0</v>
      </c>
      <c r="Z179" s="12">
        <f>+SUMIFS('BLG1222'!$I:$I,'BLG1222'!$A:$A,'ALL 2022'!$2:$2,'BLG1222'!$D:$D,'ALL 2022'!$D:$D)</f>
        <v>0</v>
      </c>
      <c r="AA179" s="12">
        <f>+SUMIFS('BLG1222'!$I:$I,'BLG1222'!$A:$A,'ALL 2022'!$2:$2,'BLG1222'!$D:$D,'ALL 2022'!$D:$D)</f>
        <v>0</v>
      </c>
      <c r="AB179" s="12">
        <f>+SUMIFS('BLG1222'!$I:$I,'BLG1222'!$A:$A,'ALL 2022'!$2:$2,'BLG1222'!$D:$D,'ALL 2022'!$D:$D)</f>
        <v>-15400727.58</v>
      </c>
      <c r="AC179" s="12">
        <f>+SUMIFS('BLG1222'!$I:$I,'BLG1222'!$A:$A,'ALL 2022'!$2:$2,'BLG1222'!$D:$D,'ALL 2022'!$D:$D)</f>
        <v>15583437.328</v>
      </c>
      <c r="AD179" s="12">
        <f>+SUMIFS('BLG1222'!$I:$I,'BLG1222'!$A:$A,'ALL 2022'!$2:$2,'BLG1222'!$D:$D,'ALL 2022'!$D:$D)</f>
        <v>0</v>
      </c>
      <c r="AE179" s="12">
        <f>+SUMIFS('BLG1222'!$I:$I,'BLG1222'!$A:$A,'ALL 2022'!$2:$2,'BLG1222'!$D:$D,'ALL 2022'!$D:$D)</f>
        <v>0</v>
      </c>
      <c r="AF179" s="12">
        <f>+SUMIFS('BLG1222'!$I:$I,'BLG1222'!$A:$A,'ALL 2022'!$2:$2,'BLG1222'!$D:$D,'ALL 2022'!$D:$D)</f>
        <v>-2344231.5</v>
      </c>
      <c r="AG179" s="12">
        <f>+SUMIFS('BLG1222'!$I:$I,'BLG1222'!$A:$A,'ALL 2022'!$2:$2,'BLG1222'!$D:$D,'ALL 2022'!$D:$D)</f>
        <v>0</v>
      </c>
      <c r="AH179" s="12">
        <f>+SUMIFS('BLG1222'!$I:$I,'BLG1222'!$A:$A,'ALL 2022'!$2:$2,'BLG1222'!$D:$D,'ALL 2022'!$D:$D)</f>
        <v>0</v>
      </c>
      <c r="AI179" s="12">
        <f>+SUMIFS('BLG1222'!$I:$I,'BLG1222'!$A:$A,'ALL 2022'!$2:$2,'BLG1222'!$D:$D,'ALL 2022'!$D:$D)</f>
        <v>0</v>
      </c>
      <c r="AJ179" s="12">
        <f>+SUMIFS('BLG1222'!$I:$I,'BLG1222'!$A:$A,'ALL 2022'!$2:$2,'BLG1222'!$D:$D,'ALL 2022'!$D:$D)</f>
        <v>0</v>
      </c>
      <c r="AK179" s="12">
        <f>+SUMIFS('BLG1222'!$I:$I,'BLG1222'!$A:$A,'ALL 2022'!$2:$2,'BLG1222'!$D:$D,'ALL 2022'!$D:$D)</f>
        <v>-516571.8</v>
      </c>
      <c r="AL179" s="12">
        <f>+SUMIFS('BLG1222'!$I:$I,'BLG1222'!$A:$A,'ALL 2022'!$2:$2,'BLG1222'!$D:$D,'ALL 2022'!$D:$D)</f>
        <v>2878.68</v>
      </c>
      <c r="AM179" s="12">
        <f>+SUMIFS('BLG1222'!$I:$I,'BLG1222'!$A:$A,'ALL 2022'!$2:$2,'BLG1222'!$D:$D,'ALL 2022'!$D:$D)</f>
        <v>-1676649.02</v>
      </c>
      <c r="AN179" s="12">
        <f>+SUMIFS('BLG1222'!$I:$I,'BLG1222'!$A:$A,'ALL 2022'!$2:$2,'BLG1222'!$D:$D,'ALL 2022'!$D:$D)</f>
        <v>0</v>
      </c>
      <c r="AO179" s="12">
        <f>+SUMIFS('BLG1222'!$I:$I,'BLG1222'!$A:$A,'ALL 2022'!$2:$2,'BLG1222'!$D:$D,'ALL 2022'!$D:$D)</f>
        <v>-188395.8</v>
      </c>
      <c r="AP179" s="12">
        <f>+SUMIFS('BLG1222'!$I:$I,'BLG1222'!$A:$A,'ALL 2022'!$2:$2,'BLG1222'!$D:$D,'ALL 2022'!$D:$D)</f>
        <v>0</v>
      </c>
      <c r="AQ179" s="164">
        <f t="shared" si="14"/>
        <v>69605075.768000007</v>
      </c>
      <c r="AR179" s="165">
        <f t="shared" si="15"/>
        <v>14720.173365619483</v>
      </c>
    </row>
    <row r="180" spans="1:44" hidden="1" x14ac:dyDescent="0.25">
      <c r="A180" s="11" t="str">
        <f t="shared" si="11"/>
        <v>4</v>
      </c>
      <c r="B180" s="11" t="str">
        <f t="shared" si="12"/>
        <v>42</v>
      </c>
      <c r="C180" s="11" t="str">
        <f t="shared" si="13"/>
        <v>421</v>
      </c>
      <c r="D180" s="23">
        <v>42110000</v>
      </c>
      <c r="E180" s="119" t="str">
        <f t="shared" si="18"/>
        <v>BIL20</v>
      </c>
      <c r="F180" s="24" t="s">
        <v>72</v>
      </c>
      <c r="G180" s="12">
        <f>+SUMIFS('BLG1222'!$I:$I,'BLG1222'!$A:$A,'ALL 2022'!$2:$2,'BLG1222'!$D:$D,'ALL 2022'!$D:$D)</f>
        <v>0</v>
      </c>
      <c r="H180" s="12">
        <f>+SUMIFS('BLG1222'!$I:$I,'BLG1222'!$A:$A,'ALL 2022'!$2:$2,'BLG1222'!$D:$D,'ALL 2022'!$D:$D)</f>
        <v>0</v>
      </c>
      <c r="I180" s="12">
        <f>+SUMIFS('BLG1222'!$I:$I,'BLG1222'!$A:$A,'ALL 2022'!$2:$2,'BLG1222'!$D:$D,'ALL 2022'!$D:$D)</f>
        <v>-1575060</v>
      </c>
      <c r="J180" s="12">
        <f>+SUMIFS('BLG1222'!$I:$I,'BLG1222'!$A:$A,'ALL 2022'!$2:$2,'BLG1222'!$D:$D,'ALL 2022'!$D:$D)</f>
        <v>0</v>
      </c>
      <c r="K180" s="12">
        <f>+SUMIFS('BLG1222'!$I:$I,'BLG1222'!$A:$A,'ALL 2022'!$2:$2,'BLG1222'!$D:$D,'ALL 2022'!$D:$D)</f>
        <v>0</v>
      </c>
      <c r="L180" s="12">
        <f>+SUMIFS('BLG1222'!$I:$I,'BLG1222'!$A:$A,'ALL 2022'!$2:$2,'BLG1222'!$D:$D,'ALL 2022'!$D:$D)</f>
        <v>0</v>
      </c>
      <c r="M180" s="12">
        <f>+SUMIFS('BLG1222'!$I:$I,'BLG1222'!$A:$A,'ALL 2022'!$2:$2,'BLG1222'!$D:$D,'ALL 2022'!$D:$D)</f>
        <v>0</v>
      </c>
      <c r="N180" s="12">
        <f>+SUMIFS('BLG1222'!$I:$I,'BLG1222'!$A:$A,'ALL 2022'!$2:$2,'BLG1222'!$D:$D,'ALL 2022'!$D:$D)</f>
        <v>0</v>
      </c>
      <c r="O180" s="12">
        <f>+SUMIFS('BLG1222'!$I:$I,'BLG1222'!$A:$A,'ALL 2022'!$2:$2,'BLG1222'!$D:$D,'ALL 2022'!$D:$D)</f>
        <v>0</v>
      </c>
      <c r="P180" s="12">
        <f>+SUMIFS('BLG1222'!$I:$I,'BLG1222'!$A:$A,'ALL 2022'!$2:$2,'BLG1222'!$D:$D,'ALL 2022'!$D:$D)</f>
        <v>-1359514.41</v>
      </c>
      <c r="Q180" s="12">
        <f>+SUMIFS('BLG1222'!$I:$I,'BLG1222'!$A:$A,'ALL 2022'!$2:$2,'BLG1222'!$D:$D,'ALL 2022'!$D:$D)</f>
        <v>0</v>
      </c>
      <c r="R180" s="12">
        <f>+SUMIFS('BLG1222'!$I:$I,'BLG1222'!$A:$A,'ALL 2022'!$2:$2,'BLG1222'!$D:$D,'ALL 2022'!$D:$D)</f>
        <v>0</v>
      </c>
      <c r="S180" s="12">
        <f>+SUMIFS('BLG1222'!$I:$I,'BLG1222'!$A:$A,'ALL 2022'!$2:$2,'BLG1222'!$D:$D,'ALL 2022'!$D:$D)</f>
        <v>1341000</v>
      </c>
      <c r="T180" s="12">
        <f>+SUMIFS('BLG1222'!$I:$I,'BLG1222'!$A:$A,'ALL 2022'!$2:$2,'BLG1222'!$D:$D,'ALL 2022'!$D:$D)</f>
        <v>450000</v>
      </c>
      <c r="U180" s="12">
        <f>+SUMIFS('BLG1222'!$I:$I,'BLG1222'!$A:$A,'ALL 2022'!$2:$2,'BLG1222'!$D:$D,'ALL 2022'!$D:$D)</f>
        <v>0</v>
      </c>
      <c r="V180" s="12">
        <f>+SUMIFS('BLG1222'!$I:$I,'BLG1222'!$A:$A,'ALL 2022'!$2:$2,'BLG1222'!$D:$D,'ALL 2022'!$D:$D)</f>
        <v>0</v>
      </c>
      <c r="W180" s="12">
        <f>+SUMIFS('BLG1222'!$I:$I,'BLG1222'!$A:$A,'ALL 2022'!$2:$2,'BLG1222'!$D:$D,'ALL 2022'!$D:$D)</f>
        <v>664800</v>
      </c>
      <c r="X180" s="12">
        <f>+SUMIFS('BLG1222'!$I:$I,'BLG1222'!$A:$A,'ALL 2022'!$2:$2,'BLG1222'!$D:$D,'ALL 2022'!$D:$D)</f>
        <v>8955000</v>
      </c>
      <c r="Y180" s="12">
        <f>+SUMIFS('BLG1222'!$I:$I,'BLG1222'!$A:$A,'ALL 2022'!$2:$2,'BLG1222'!$D:$D,'ALL 2022'!$D:$D)</f>
        <v>0</v>
      </c>
      <c r="Z180" s="12">
        <f>+SUMIFS('BLG1222'!$I:$I,'BLG1222'!$A:$A,'ALL 2022'!$2:$2,'BLG1222'!$D:$D,'ALL 2022'!$D:$D)</f>
        <v>0</v>
      </c>
      <c r="AA180" s="12">
        <f>+SUMIFS('BLG1222'!$I:$I,'BLG1222'!$A:$A,'ALL 2022'!$2:$2,'BLG1222'!$D:$D,'ALL 2022'!$D:$D)</f>
        <v>0</v>
      </c>
      <c r="AB180" s="12">
        <f>+SUMIFS('BLG1222'!$I:$I,'BLG1222'!$A:$A,'ALL 2022'!$2:$2,'BLG1222'!$D:$D,'ALL 2022'!$D:$D)</f>
        <v>0</v>
      </c>
      <c r="AC180" s="12">
        <f>+SUMIFS('BLG1222'!$I:$I,'BLG1222'!$A:$A,'ALL 2022'!$2:$2,'BLG1222'!$D:$D,'ALL 2022'!$D:$D)</f>
        <v>0</v>
      </c>
      <c r="AD180" s="12">
        <f>+SUMIFS('BLG1222'!$I:$I,'BLG1222'!$A:$A,'ALL 2022'!$2:$2,'BLG1222'!$D:$D,'ALL 2022'!$D:$D)</f>
        <v>0</v>
      </c>
      <c r="AE180" s="12">
        <f>+SUMIFS('BLG1222'!$I:$I,'BLG1222'!$A:$A,'ALL 2022'!$2:$2,'BLG1222'!$D:$D,'ALL 2022'!$D:$D)</f>
        <v>0</v>
      </c>
      <c r="AF180" s="12">
        <f>+SUMIFS('BLG1222'!$I:$I,'BLG1222'!$A:$A,'ALL 2022'!$2:$2,'BLG1222'!$D:$D,'ALL 2022'!$D:$D)</f>
        <v>0</v>
      </c>
      <c r="AG180" s="12">
        <f>+SUMIFS('BLG1222'!$I:$I,'BLG1222'!$A:$A,'ALL 2022'!$2:$2,'BLG1222'!$D:$D,'ALL 2022'!$D:$D)</f>
        <v>-629626.97</v>
      </c>
      <c r="AH180" s="12">
        <f>+SUMIFS('BLG1222'!$I:$I,'BLG1222'!$A:$A,'ALL 2022'!$2:$2,'BLG1222'!$D:$D,'ALL 2022'!$D:$D)</f>
        <v>0</v>
      </c>
      <c r="AI180" s="12">
        <f>+SUMIFS('BLG1222'!$I:$I,'BLG1222'!$A:$A,'ALL 2022'!$2:$2,'BLG1222'!$D:$D,'ALL 2022'!$D:$D)</f>
        <v>0</v>
      </c>
      <c r="AJ180" s="12">
        <f>+SUMIFS('BLG1222'!$I:$I,'BLG1222'!$A:$A,'ALL 2022'!$2:$2,'BLG1222'!$D:$D,'ALL 2022'!$D:$D)</f>
        <v>0</v>
      </c>
      <c r="AK180" s="12">
        <f>+SUMIFS('BLG1222'!$I:$I,'BLG1222'!$A:$A,'ALL 2022'!$2:$2,'BLG1222'!$D:$D,'ALL 2022'!$D:$D)</f>
        <v>0</v>
      </c>
      <c r="AL180" s="12">
        <f>+SUMIFS('BLG1222'!$I:$I,'BLG1222'!$A:$A,'ALL 2022'!$2:$2,'BLG1222'!$D:$D,'ALL 2022'!$D:$D)</f>
        <v>0</v>
      </c>
      <c r="AM180" s="12">
        <f>+SUMIFS('BLG1222'!$I:$I,'BLG1222'!$A:$A,'ALL 2022'!$2:$2,'BLG1222'!$D:$D,'ALL 2022'!$D:$D)</f>
        <v>0</v>
      </c>
      <c r="AN180" s="12">
        <f>+SUMIFS('BLG1222'!$I:$I,'BLG1222'!$A:$A,'ALL 2022'!$2:$2,'BLG1222'!$D:$D,'ALL 2022'!$D:$D)</f>
        <v>0</v>
      </c>
      <c r="AO180" s="12">
        <f>+SUMIFS('BLG1222'!$I:$I,'BLG1222'!$A:$A,'ALL 2022'!$2:$2,'BLG1222'!$D:$D,'ALL 2022'!$D:$D)</f>
        <v>0</v>
      </c>
      <c r="AP180" s="12">
        <f>+SUMIFS('BLG1222'!$I:$I,'BLG1222'!$A:$A,'ALL 2022'!$2:$2,'BLG1222'!$D:$D,'ALL 2022'!$D:$D)</f>
        <v>0</v>
      </c>
      <c r="AQ180" s="164">
        <f t="shared" si="14"/>
        <v>7846598.6200000001</v>
      </c>
      <c r="AR180" s="165">
        <f t="shared" si="15"/>
        <v>1659.409040826469</v>
      </c>
    </row>
    <row r="181" spans="1:44" hidden="1" x14ac:dyDescent="0.25">
      <c r="A181" s="11" t="str">
        <f t="shared" si="11"/>
        <v>4</v>
      </c>
      <c r="B181" s="11" t="str">
        <f t="shared" si="12"/>
        <v>42</v>
      </c>
      <c r="C181" s="11" t="str">
        <f t="shared" si="13"/>
        <v>421</v>
      </c>
      <c r="D181" s="23">
        <v>42120000</v>
      </c>
      <c r="E181" s="119" t="str">
        <f t="shared" si="18"/>
        <v>BIL41</v>
      </c>
      <c r="F181" s="24" t="s">
        <v>2228</v>
      </c>
      <c r="G181" s="12">
        <f>+SUMIFS('BLG1222'!$I:$I,'BLG1222'!$A:$A,'ALL 2022'!$2:$2,'BLG1222'!$D:$D,'ALL 2022'!$D:$D)</f>
        <v>0</v>
      </c>
      <c r="H181" s="12">
        <f>+SUMIFS('BLG1222'!$I:$I,'BLG1222'!$A:$A,'ALL 2022'!$2:$2,'BLG1222'!$D:$D,'ALL 2022'!$D:$D)</f>
        <v>0</v>
      </c>
      <c r="I181" s="12">
        <f>+SUMIFS('BLG1222'!$I:$I,'BLG1222'!$A:$A,'ALL 2022'!$2:$2,'BLG1222'!$D:$D,'ALL 2022'!$D:$D)</f>
        <v>-200000</v>
      </c>
      <c r="J181" s="12">
        <f>+SUMIFS('BLG1222'!$I:$I,'BLG1222'!$A:$A,'ALL 2022'!$2:$2,'BLG1222'!$D:$D,'ALL 2022'!$D:$D)</f>
        <v>0</v>
      </c>
      <c r="K181" s="12">
        <f>+SUMIFS('BLG1222'!$I:$I,'BLG1222'!$A:$A,'ALL 2022'!$2:$2,'BLG1222'!$D:$D,'ALL 2022'!$D:$D)</f>
        <v>0</v>
      </c>
      <c r="L181" s="12">
        <f>+SUMIFS('BLG1222'!$I:$I,'BLG1222'!$A:$A,'ALL 2022'!$2:$2,'BLG1222'!$D:$D,'ALL 2022'!$D:$D)</f>
        <v>0</v>
      </c>
      <c r="M181" s="12">
        <f>+SUMIFS('BLG1222'!$I:$I,'BLG1222'!$A:$A,'ALL 2022'!$2:$2,'BLG1222'!$D:$D,'ALL 2022'!$D:$D)</f>
        <v>0</v>
      </c>
      <c r="N181" s="12">
        <f>+SUMIFS('BLG1222'!$I:$I,'BLG1222'!$A:$A,'ALL 2022'!$2:$2,'BLG1222'!$D:$D,'ALL 2022'!$D:$D)</f>
        <v>0</v>
      </c>
      <c r="O181" s="12">
        <f>+SUMIFS('BLG1222'!$I:$I,'BLG1222'!$A:$A,'ALL 2022'!$2:$2,'BLG1222'!$D:$D,'ALL 2022'!$D:$D)</f>
        <v>0</v>
      </c>
      <c r="P181" s="12">
        <f>+SUMIFS('BLG1222'!$I:$I,'BLG1222'!$A:$A,'ALL 2022'!$2:$2,'BLG1222'!$D:$D,'ALL 2022'!$D:$D)</f>
        <v>0</v>
      </c>
      <c r="Q181" s="12">
        <f>+SUMIFS('BLG1222'!$I:$I,'BLG1222'!$A:$A,'ALL 2022'!$2:$2,'BLG1222'!$D:$D,'ALL 2022'!$D:$D)</f>
        <v>0</v>
      </c>
      <c r="R181" s="12">
        <f>+SUMIFS('BLG1222'!$I:$I,'BLG1222'!$A:$A,'ALL 2022'!$2:$2,'BLG1222'!$D:$D,'ALL 2022'!$D:$D)</f>
        <v>0</v>
      </c>
      <c r="S181" s="12">
        <f>+SUMIFS('BLG1222'!$I:$I,'BLG1222'!$A:$A,'ALL 2022'!$2:$2,'BLG1222'!$D:$D,'ALL 2022'!$D:$D)</f>
        <v>0</v>
      </c>
      <c r="T181" s="12">
        <f>+SUMIFS('BLG1222'!$I:$I,'BLG1222'!$A:$A,'ALL 2022'!$2:$2,'BLG1222'!$D:$D,'ALL 2022'!$D:$D)</f>
        <v>0</v>
      </c>
      <c r="U181" s="12">
        <f>+SUMIFS('BLG1222'!$I:$I,'BLG1222'!$A:$A,'ALL 2022'!$2:$2,'BLG1222'!$D:$D,'ALL 2022'!$D:$D)</f>
        <v>0</v>
      </c>
      <c r="V181" s="12">
        <f>+SUMIFS('BLG1222'!$I:$I,'BLG1222'!$A:$A,'ALL 2022'!$2:$2,'BLG1222'!$D:$D,'ALL 2022'!$D:$D)</f>
        <v>0</v>
      </c>
      <c r="W181" s="12">
        <f>+SUMIFS('BLG1222'!$I:$I,'BLG1222'!$A:$A,'ALL 2022'!$2:$2,'BLG1222'!$D:$D,'ALL 2022'!$D:$D)</f>
        <v>0</v>
      </c>
      <c r="X181" s="12">
        <f>+SUMIFS('BLG1222'!$I:$I,'BLG1222'!$A:$A,'ALL 2022'!$2:$2,'BLG1222'!$D:$D,'ALL 2022'!$D:$D)</f>
        <v>0</v>
      </c>
      <c r="Y181" s="12">
        <f>+SUMIFS('BLG1222'!$I:$I,'BLG1222'!$A:$A,'ALL 2022'!$2:$2,'BLG1222'!$D:$D,'ALL 2022'!$D:$D)</f>
        <v>0</v>
      </c>
      <c r="Z181" s="12">
        <f>+SUMIFS('BLG1222'!$I:$I,'BLG1222'!$A:$A,'ALL 2022'!$2:$2,'BLG1222'!$D:$D,'ALL 2022'!$D:$D)</f>
        <v>0</v>
      </c>
      <c r="AA181" s="12">
        <f>+SUMIFS('BLG1222'!$I:$I,'BLG1222'!$A:$A,'ALL 2022'!$2:$2,'BLG1222'!$D:$D,'ALL 2022'!$D:$D)</f>
        <v>0</v>
      </c>
      <c r="AB181" s="12">
        <f>+SUMIFS('BLG1222'!$I:$I,'BLG1222'!$A:$A,'ALL 2022'!$2:$2,'BLG1222'!$D:$D,'ALL 2022'!$D:$D)</f>
        <v>0</v>
      </c>
      <c r="AC181" s="12">
        <f>+SUMIFS('BLG1222'!$I:$I,'BLG1222'!$A:$A,'ALL 2022'!$2:$2,'BLG1222'!$D:$D,'ALL 2022'!$D:$D)</f>
        <v>0</v>
      </c>
      <c r="AD181" s="12">
        <f>+SUMIFS('BLG1222'!$I:$I,'BLG1222'!$A:$A,'ALL 2022'!$2:$2,'BLG1222'!$D:$D,'ALL 2022'!$D:$D)</f>
        <v>0</v>
      </c>
      <c r="AE181" s="12">
        <f>+SUMIFS('BLG1222'!$I:$I,'BLG1222'!$A:$A,'ALL 2022'!$2:$2,'BLG1222'!$D:$D,'ALL 2022'!$D:$D)</f>
        <v>0</v>
      </c>
      <c r="AF181" s="12">
        <f>+SUMIFS('BLG1222'!$I:$I,'BLG1222'!$A:$A,'ALL 2022'!$2:$2,'BLG1222'!$D:$D,'ALL 2022'!$D:$D)</f>
        <v>0</v>
      </c>
      <c r="AG181" s="12">
        <f>+SUMIFS('BLG1222'!$I:$I,'BLG1222'!$A:$A,'ALL 2022'!$2:$2,'BLG1222'!$D:$D,'ALL 2022'!$D:$D)</f>
        <v>0</v>
      </c>
      <c r="AH181" s="12">
        <f>+SUMIFS('BLG1222'!$I:$I,'BLG1222'!$A:$A,'ALL 2022'!$2:$2,'BLG1222'!$D:$D,'ALL 2022'!$D:$D)</f>
        <v>0</v>
      </c>
      <c r="AI181" s="12">
        <f>+SUMIFS('BLG1222'!$I:$I,'BLG1222'!$A:$A,'ALL 2022'!$2:$2,'BLG1222'!$D:$D,'ALL 2022'!$D:$D)</f>
        <v>0</v>
      </c>
      <c r="AJ181" s="12">
        <f>+SUMIFS('BLG1222'!$I:$I,'BLG1222'!$A:$A,'ALL 2022'!$2:$2,'BLG1222'!$D:$D,'ALL 2022'!$D:$D)</f>
        <v>0</v>
      </c>
      <c r="AK181" s="12">
        <f>+SUMIFS('BLG1222'!$I:$I,'BLG1222'!$A:$A,'ALL 2022'!$2:$2,'BLG1222'!$D:$D,'ALL 2022'!$D:$D)</f>
        <v>0</v>
      </c>
      <c r="AL181" s="12">
        <f>+SUMIFS('BLG1222'!$I:$I,'BLG1222'!$A:$A,'ALL 2022'!$2:$2,'BLG1222'!$D:$D,'ALL 2022'!$D:$D)</f>
        <v>0</v>
      </c>
      <c r="AM181" s="12">
        <f>+SUMIFS('BLG1222'!$I:$I,'BLG1222'!$A:$A,'ALL 2022'!$2:$2,'BLG1222'!$D:$D,'ALL 2022'!$D:$D)</f>
        <v>0</v>
      </c>
      <c r="AN181" s="12">
        <f>+SUMIFS('BLG1222'!$I:$I,'BLG1222'!$A:$A,'ALL 2022'!$2:$2,'BLG1222'!$D:$D,'ALL 2022'!$D:$D)</f>
        <v>0</v>
      </c>
      <c r="AO181" s="12">
        <f>+SUMIFS('BLG1222'!$I:$I,'BLG1222'!$A:$A,'ALL 2022'!$2:$2,'BLG1222'!$D:$D,'ALL 2022'!$D:$D)</f>
        <v>0</v>
      </c>
      <c r="AP181" s="12">
        <f>+SUMIFS('BLG1222'!$I:$I,'BLG1222'!$A:$A,'ALL 2022'!$2:$2,'BLG1222'!$D:$D,'ALL 2022'!$D:$D)</f>
        <v>0</v>
      </c>
      <c r="AQ181" s="164">
        <f t="shared" si="14"/>
        <v>-200000</v>
      </c>
      <c r="AR181" s="165">
        <f t="shared" si="15"/>
        <v>-42.296264182466082</v>
      </c>
    </row>
    <row r="182" spans="1:44" hidden="1" x14ac:dyDescent="0.25">
      <c r="A182" s="11" t="str">
        <f t="shared" si="11"/>
        <v>4</v>
      </c>
      <c r="B182" s="11" t="str">
        <f t="shared" si="12"/>
        <v>42</v>
      </c>
      <c r="C182" s="11" t="str">
        <f t="shared" si="13"/>
        <v>425</v>
      </c>
      <c r="D182" s="23">
        <v>42500000</v>
      </c>
      <c r="E182" s="119" t="str">
        <f t="shared" si="18"/>
        <v>BIL20</v>
      </c>
      <c r="F182" s="24" t="s">
        <v>74</v>
      </c>
      <c r="G182" s="12">
        <f>+SUMIFS('BLG1222'!$I:$I,'BLG1222'!$A:$A,'ALL 2022'!$2:$2,'BLG1222'!$D:$D,'ALL 2022'!$D:$D)</f>
        <v>1675000</v>
      </c>
      <c r="H182" s="12">
        <f>+SUMIFS('BLG1222'!$I:$I,'BLG1222'!$A:$A,'ALL 2022'!$2:$2,'BLG1222'!$D:$D,'ALL 2022'!$D:$D)</f>
        <v>0</v>
      </c>
      <c r="I182" s="12">
        <f>+SUMIFS('BLG1222'!$I:$I,'BLG1222'!$A:$A,'ALL 2022'!$2:$2,'BLG1222'!$D:$D,'ALL 2022'!$D:$D)</f>
        <v>0</v>
      </c>
      <c r="J182" s="12">
        <f>+SUMIFS('BLG1222'!$I:$I,'BLG1222'!$A:$A,'ALL 2022'!$2:$2,'BLG1222'!$D:$D,'ALL 2022'!$D:$D)</f>
        <v>4847110.6500000004</v>
      </c>
      <c r="K182" s="12">
        <f>+SUMIFS('BLG1222'!$I:$I,'BLG1222'!$A:$A,'ALL 2022'!$2:$2,'BLG1222'!$D:$D,'ALL 2022'!$D:$D)</f>
        <v>0</v>
      </c>
      <c r="L182" s="12">
        <f>+SUMIFS('BLG1222'!$I:$I,'BLG1222'!$A:$A,'ALL 2022'!$2:$2,'BLG1222'!$D:$D,'ALL 2022'!$D:$D)</f>
        <v>180000</v>
      </c>
      <c r="M182" s="12">
        <f>+SUMIFS('BLG1222'!$I:$I,'BLG1222'!$A:$A,'ALL 2022'!$2:$2,'BLG1222'!$D:$D,'ALL 2022'!$D:$D)</f>
        <v>0</v>
      </c>
      <c r="N182" s="12">
        <f>+SUMIFS('BLG1222'!$I:$I,'BLG1222'!$A:$A,'ALL 2022'!$2:$2,'BLG1222'!$D:$D,'ALL 2022'!$D:$D)</f>
        <v>0</v>
      </c>
      <c r="O182" s="12">
        <f>+SUMIFS('BLG1222'!$I:$I,'BLG1222'!$A:$A,'ALL 2022'!$2:$2,'BLG1222'!$D:$D,'ALL 2022'!$D:$D)</f>
        <v>0</v>
      </c>
      <c r="P182" s="12">
        <f>+SUMIFS('BLG1222'!$I:$I,'BLG1222'!$A:$A,'ALL 2022'!$2:$2,'BLG1222'!$D:$D,'ALL 2022'!$D:$D)</f>
        <v>0</v>
      </c>
      <c r="Q182" s="12">
        <f>+SUMIFS('BLG1222'!$I:$I,'BLG1222'!$A:$A,'ALL 2022'!$2:$2,'BLG1222'!$D:$D,'ALL 2022'!$D:$D)</f>
        <v>0</v>
      </c>
      <c r="R182" s="12">
        <f>+SUMIFS('BLG1222'!$I:$I,'BLG1222'!$A:$A,'ALL 2022'!$2:$2,'BLG1222'!$D:$D,'ALL 2022'!$D:$D)</f>
        <v>0</v>
      </c>
      <c r="S182" s="12">
        <f>+SUMIFS('BLG1222'!$I:$I,'BLG1222'!$A:$A,'ALL 2022'!$2:$2,'BLG1222'!$D:$D,'ALL 2022'!$D:$D)</f>
        <v>-1715333.33</v>
      </c>
      <c r="T182" s="12">
        <f>+SUMIFS('BLG1222'!$I:$I,'BLG1222'!$A:$A,'ALL 2022'!$2:$2,'BLG1222'!$D:$D,'ALL 2022'!$D:$D)</f>
        <v>-3731400</v>
      </c>
      <c r="U182" s="12">
        <f>+SUMIFS('BLG1222'!$I:$I,'BLG1222'!$A:$A,'ALL 2022'!$2:$2,'BLG1222'!$D:$D,'ALL 2022'!$D:$D)</f>
        <v>0</v>
      </c>
      <c r="V182" s="12">
        <f>+SUMIFS('BLG1222'!$I:$I,'BLG1222'!$A:$A,'ALL 2022'!$2:$2,'BLG1222'!$D:$D,'ALL 2022'!$D:$D)</f>
        <v>0</v>
      </c>
      <c r="W182" s="12">
        <f>+SUMIFS('BLG1222'!$I:$I,'BLG1222'!$A:$A,'ALL 2022'!$2:$2,'BLG1222'!$D:$D,'ALL 2022'!$D:$D)</f>
        <v>0</v>
      </c>
      <c r="X182" s="12">
        <f>+SUMIFS('BLG1222'!$I:$I,'BLG1222'!$A:$A,'ALL 2022'!$2:$2,'BLG1222'!$D:$D,'ALL 2022'!$D:$D)</f>
        <v>400000</v>
      </c>
      <c r="Y182" s="12">
        <f>+SUMIFS('BLG1222'!$I:$I,'BLG1222'!$A:$A,'ALL 2022'!$2:$2,'BLG1222'!$D:$D,'ALL 2022'!$D:$D)</f>
        <v>0</v>
      </c>
      <c r="Z182" s="12">
        <f>+SUMIFS('BLG1222'!$I:$I,'BLG1222'!$A:$A,'ALL 2022'!$2:$2,'BLG1222'!$D:$D,'ALL 2022'!$D:$D)</f>
        <v>0</v>
      </c>
      <c r="AA182" s="12">
        <f>+SUMIFS('BLG1222'!$I:$I,'BLG1222'!$A:$A,'ALL 2022'!$2:$2,'BLG1222'!$D:$D,'ALL 2022'!$D:$D)</f>
        <v>0</v>
      </c>
      <c r="AB182" s="12">
        <f>+SUMIFS('BLG1222'!$I:$I,'BLG1222'!$A:$A,'ALL 2022'!$2:$2,'BLG1222'!$D:$D,'ALL 2022'!$D:$D)</f>
        <v>-800000</v>
      </c>
      <c r="AC182" s="12">
        <f>+SUMIFS('BLG1222'!$I:$I,'BLG1222'!$A:$A,'ALL 2022'!$2:$2,'BLG1222'!$D:$D,'ALL 2022'!$D:$D)</f>
        <v>0</v>
      </c>
      <c r="AD182" s="12">
        <f>+SUMIFS('BLG1222'!$I:$I,'BLG1222'!$A:$A,'ALL 2022'!$2:$2,'BLG1222'!$D:$D,'ALL 2022'!$D:$D)</f>
        <v>0</v>
      </c>
      <c r="AE182" s="12">
        <f>+SUMIFS('BLG1222'!$I:$I,'BLG1222'!$A:$A,'ALL 2022'!$2:$2,'BLG1222'!$D:$D,'ALL 2022'!$D:$D)</f>
        <v>0</v>
      </c>
      <c r="AF182" s="12">
        <f>+SUMIFS('BLG1222'!$I:$I,'BLG1222'!$A:$A,'ALL 2022'!$2:$2,'BLG1222'!$D:$D,'ALL 2022'!$D:$D)</f>
        <v>882750</v>
      </c>
      <c r="AG182" s="12">
        <f>+SUMIFS('BLG1222'!$I:$I,'BLG1222'!$A:$A,'ALL 2022'!$2:$2,'BLG1222'!$D:$D,'ALL 2022'!$D:$D)</f>
        <v>0</v>
      </c>
      <c r="AH182" s="12">
        <f>+SUMIFS('BLG1222'!$I:$I,'BLG1222'!$A:$A,'ALL 2022'!$2:$2,'BLG1222'!$D:$D,'ALL 2022'!$D:$D)</f>
        <v>0</v>
      </c>
      <c r="AI182" s="12">
        <f>+SUMIFS('BLG1222'!$I:$I,'BLG1222'!$A:$A,'ALL 2022'!$2:$2,'BLG1222'!$D:$D,'ALL 2022'!$D:$D)</f>
        <v>0</v>
      </c>
      <c r="AJ182" s="12">
        <f>+SUMIFS('BLG1222'!$I:$I,'BLG1222'!$A:$A,'ALL 2022'!$2:$2,'BLG1222'!$D:$D,'ALL 2022'!$D:$D)</f>
        <v>0</v>
      </c>
      <c r="AK182" s="12">
        <f>+SUMIFS('BLG1222'!$I:$I,'BLG1222'!$A:$A,'ALL 2022'!$2:$2,'BLG1222'!$D:$D,'ALL 2022'!$D:$D)</f>
        <v>0</v>
      </c>
      <c r="AL182" s="12">
        <f>+SUMIFS('BLG1222'!$I:$I,'BLG1222'!$A:$A,'ALL 2022'!$2:$2,'BLG1222'!$D:$D,'ALL 2022'!$D:$D)</f>
        <v>0</v>
      </c>
      <c r="AM182" s="12">
        <f>+SUMIFS('BLG1222'!$I:$I,'BLG1222'!$A:$A,'ALL 2022'!$2:$2,'BLG1222'!$D:$D,'ALL 2022'!$D:$D)</f>
        <v>0</v>
      </c>
      <c r="AN182" s="12">
        <f>+SUMIFS('BLG1222'!$I:$I,'BLG1222'!$A:$A,'ALL 2022'!$2:$2,'BLG1222'!$D:$D,'ALL 2022'!$D:$D)</f>
        <v>0</v>
      </c>
      <c r="AO182" s="12">
        <f>+SUMIFS('BLG1222'!$I:$I,'BLG1222'!$A:$A,'ALL 2022'!$2:$2,'BLG1222'!$D:$D,'ALL 2022'!$D:$D)</f>
        <v>0</v>
      </c>
      <c r="AP182" s="12">
        <f>+SUMIFS('BLG1222'!$I:$I,'BLG1222'!$A:$A,'ALL 2022'!$2:$2,'BLG1222'!$D:$D,'ALL 2022'!$D:$D)</f>
        <v>0</v>
      </c>
      <c r="AQ182" s="164">
        <f t="shared" si="14"/>
        <v>1738127.3200000003</v>
      </c>
      <c r="AR182" s="165">
        <f t="shared" si="15"/>
        <v>367.58146154740888</v>
      </c>
    </row>
    <row r="183" spans="1:44" hidden="1" x14ac:dyDescent="0.25">
      <c r="A183" s="11" t="str">
        <f t="shared" si="11"/>
        <v>4</v>
      </c>
      <c r="B183" s="11" t="str">
        <f t="shared" si="12"/>
        <v>42</v>
      </c>
      <c r="C183" s="11" t="str">
        <f t="shared" si="13"/>
        <v>425</v>
      </c>
      <c r="D183" s="60">
        <v>42510000</v>
      </c>
      <c r="E183" s="119" t="str">
        <f t="shared" si="18"/>
        <v>BIL20</v>
      </c>
      <c r="F183" s="24" t="s">
        <v>73</v>
      </c>
      <c r="G183" s="12">
        <f>+SUMIFS('BLG1222'!$I:$I,'BLG1222'!$A:$A,'ALL 2022'!$2:$2,'BLG1222'!$D:$D,'ALL 2022'!$D:$D)</f>
        <v>400000</v>
      </c>
      <c r="H183" s="12">
        <f>+SUMIFS('BLG1222'!$I:$I,'BLG1222'!$A:$A,'ALL 2022'!$2:$2,'BLG1222'!$D:$D,'ALL 2022'!$D:$D)</f>
        <v>416600</v>
      </c>
      <c r="I183" s="12">
        <f>+SUMIFS('BLG1222'!$I:$I,'BLG1222'!$A:$A,'ALL 2022'!$2:$2,'BLG1222'!$D:$D,'ALL 2022'!$D:$D)</f>
        <v>251599.97</v>
      </c>
      <c r="J183" s="12">
        <f>+SUMIFS('BLG1222'!$I:$I,'BLG1222'!$A:$A,'ALL 2022'!$2:$2,'BLG1222'!$D:$D,'ALL 2022'!$D:$D)</f>
        <v>-1500000</v>
      </c>
      <c r="K183" s="12">
        <f>+SUMIFS('BLG1222'!$I:$I,'BLG1222'!$A:$A,'ALL 2022'!$2:$2,'BLG1222'!$D:$D,'ALL 2022'!$D:$D)</f>
        <v>155000</v>
      </c>
      <c r="L183" s="12">
        <f>+SUMIFS('BLG1222'!$I:$I,'BLG1222'!$A:$A,'ALL 2022'!$2:$2,'BLG1222'!$D:$D,'ALL 2022'!$D:$D)</f>
        <v>0</v>
      </c>
      <c r="M183" s="12">
        <f>+SUMIFS('BLG1222'!$I:$I,'BLG1222'!$A:$A,'ALL 2022'!$2:$2,'BLG1222'!$D:$D,'ALL 2022'!$D:$D)</f>
        <v>0</v>
      </c>
      <c r="N183" s="12">
        <f>+SUMIFS('BLG1222'!$I:$I,'BLG1222'!$A:$A,'ALL 2022'!$2:$2,'BLG1222'!$D:$D,'ALL 2022'!$D:$D)</f>
        <v>0</v>
      </c>
      <c r="O183" s="12">
        <f>+SUMIFS('BLG1222'!$I:$I,'BLG1222'!$A:$A,'ALL 2022'!$2:$2,'BLG1222'!$D:$D,'ALL 2022'!$D:$D)</f>
        <v>230000</v>
      </c>
      <c r="P183" s="12">
        <f>+SUMIFS('BLG1222'!$I:$I,'BLG1222'!$A:$A,'ALL 2022'!$2:$2,'BLG1222'!$D:$D,'ALL 2022'!$D:$D)</f>
        <v>0</v>
      </c>
      <c r="Q183" s="12">
        <f>+SUMIFS('BLG1222'!$I:$I,'BLG1222'!$A:$A,'ALL 2022'!$2:$2,'BLG1222'!$D:$D,'ALL 2022'!$D:$D)</f>
        <v>0</v>
      </c>
      <c r="R183" s="12">
        <f>+SUMIFS('BLG1222'!$I:$I,'BLG1222'!$A:$A,'ALL 2022'!$2:$2,'BLG1222'!$D:$D,'ALL 2022'!$D:$D)</f>
        <v>0</v>
      </c>
      <c r="S183" s="12">
        <f>+SUMIFS('BLG1222'!$I:$I,'BLG1222'!$A:$A,'ALL 2022'!$2:$2,'BLG1222'!$D:$D,'ALL 2022'!$D:$D)</f>
        <v>-100000</v>
      </c>
      <c r="T183" s="12">
        <f>+SUMIFS('BLG1222'!$I:$I,'BLG1222'!$A:$A,'ALL 2022'!$2:$2,'BLG1222'!$D:$D,'ALL 2022'!$D:$D)</f>
        <v>646666.64</v>
      </c>
      <c r="U183" s="12">
        <f>+SUMIFS('BLG1222'!$I:$I,'BLG1222'!$A:$A,'ALL 2022'!$2:$2,'BLG1222'!$D:$D,'ALL 2022'!$D:$D)</f>
        <v>12100166.35</v>
      </c>
      <c r="V183" s="12">
        <f>+SUMIFS('BLG1222'!$I:$I,'BLG1222'!$A:$A,'ALL 2022'!$2:$2,'BLG1222'!$D:$D,'ALL 2022'!$D:$D)</f>
        <v>298000</v>
      </c>
      <c r="W183" s="12">
        <f>+SUMIFS('BLG1222'!$I:$I,'BLG1222'!$A:$A,'ALL 2022'!$2:$2,'BLG1222'!$D:$D,'ALL 2022'!$D:$D)</f>
        <v>420000</v>
      </c>
      <c r="X183" s="12">
        <f>+SUMIFS('BLG1222'!$I:$I,'BLG1222'!$A:$A,'ALL 2022'!$2:$2,'BLG1222'!$D:$D,'ALL 2022'!$D:$D)</f>
        <v>3140560</v>
      </c>
      <c r="Y183" s="12">
        <f>+SUMIFS('BLG1222'!$I:$I,'BLG1222'!$A:$A,'ALL 2022'!$2:$2,'BLG1222'!$D:$D,'ALL 2022'!$D:$D)</f>
        <v>0</v>
      </c>
      <c r="Z183" s="12">
        <f>+SUMIFS('BLG1222'!$I:$I,'BLG1222'!$A:$A,'ALL 2022'!$2:$2,'BLG1222'!$D:$D,'ALL 2022'!$D:$D)</f>
        <v>0</v>
      </c>
      <c r="AA183" s="12">
        <f>+SUMIFS('BLG1222'!$I:$I,'BLG1222'!$A:$A,'ALL 2022'!$2:$2,'BLG1222'!$D:$D,'ALL 2022'!$D:$D)</f>
        <v>0</v>
      </c>
      <c r="AB183" s="12">
        <f>+SUMIFS('BLG1222'!$I:$I,'BLG1222'!$A:$A,'ALL 2022'!$2:$2,'BLG1222'!$D:$D,'ALL 2022'!$D:$D)</f>
        <v>0</v>
      </c>
      <c r="AC183" s="12">
        <f>+SUMIFS('BLG1222'!$I:$I,'BLG1222'!$A:$A,'ALL 2022'!$2:$2,'BLG1222'!$D:$D,'ALL 2022'!$D:$D)</f>
        <v>0</v>
      </c>
      <c r="AD183" s="12">
        <f>+SUMIFS('BLG1222'!$I:$I,'BLG1222'!$A:$A,'ALL 2022'!$2:$2,'BLG1222'!$D:$D,'ALL 2022'!$D:$D)</f>
        <v>0</v>
      </c>
      <c r="AE183" s="12">
        <f>+SUMIFS('BLG1222'!$I:$I,'BLG1222'!$A:$A,'ALL 2022'!$2:$2,'BLG1222'!$D:$D,'ALL 2022'!$D:$D)</f>
        <v>0</v>
      </c>
      <c r="AF183" s="12">
        <f>+SUMIFS('BLG1222'!$I:$I,'BLG1222'!$A:$A,'ALL 2022'!$2:$2,'BLG1222'!$D:$D,'ALL 2022'!$D:$D)</f>
        <v>0</v>
      </c>
      <c r="AG183" s="12">
        <f>+SUMIFS('BLG1222'!$I:$I,'BLG1222'!$A:$A,'ALL 2022'!$2:$2,'BLG1222'!$D:$D,'ALL 2022'!$D:$D)</f>
        <v>0</v>
      </c>
      <c r="AH183" s="12">
        <f>+SUMIFS('BLG1222'!$I:$I,'BLG1222'!$A:$A,'ALL 2022'!$2:$2,'BLG1222'!$D:$D,'ALL 2022'!$D:$D)</f>
        <v>0</v>
      </c>
      <c r="AI183" s="12">
        <f>+SUMIFS('BLG1222'!$I:$I,'BLG1222'!$A:$A,'ALL 2022'!$2:$2,'BLG1222'!$D:$D,'ALL 2022'!$D:$D)</f>
        <v>0</v>
      </c>
      <c r="AJ183" s="12">
        <f>+SUMIFS('BLG1222'!$I:$I,'BLG1222'!$A:$A,'ALL 2022'!$2:$2,'BLG1222'!$D:$D,'ALL 2022'!$D:$D)</f>
        <v>0</v>
      </c>
      <c r="AK183" s="12">
        <f>+SUMIFS('BLG1222'!$I:$I,'BLG1222'!$A:$A,'ALL 2022'!$2:$2,'BLG1222'!$D:$D,'ALL 2022'!$D:$D)</f>
        <v>0</v>
      </c>
      <c r="AL183" s="12">
        <f>+SUMIFS('BLG1222'!$I:$I,'BLG1222'!$A:$A,'ALL 2022'!$2:$2,'BLG1222'!$D:$D,'ALL 2022'!$D:$D)</f>
        <v>4405200</v>
      </c>
      <c r="AM183" s="12">
        <f>+SUMIFS('BLG1222'!$I:$I,'BLG1222'!$A:$A,'ALL 2022'!$2:$2,'BLG1222'!$D:$D,'ALL 2022'!$D:$D)</f>
        <v>0</v>
      </c>
      <c r="AN183" s="12">
        <f>+SUMIFS('BLG1222'!$I:$I,'BLG1222'!$A:$A,'ALL 2022'!$2:$2,'BLG1222'!$D:$D,'ALL 2022'!$D:$D)</f>
        <v>2700000</v>
      </c>
      <c r="AO183" s="12">
        <f>+SUMIFS('BLG1222'!$I:$I,'BLG1222'!$A:$A,'ALL 2022'!$2:$2,'BLG1222'!$D:$D,'ALL 2022'!$D:$D)</f>
        <v>500000</v>
      </c>
      <c r="AP183" s="12">
        <f>+SUMIFS('BLG1222'!$I:$I,'BLG1222'!$A:$A,'ALL 2022'!$2:$2,'BLG1222'!$D:$D,'ALL 2022'!$D:$D)</f>
        <v>170000</v>
      </c>
      <c r="AQ183" s="164">
        <f t="shared" si="14"/>
        <v>24233792.960000001</v>
      </c>
      <c r="AR183" s="165">
        <f t="shared" si="15"/>
        <v>5124.9945458967341</v>
      </c>
    </row>
    <row r="184" spans="1:44" hidden="1" x14ac:dyDescent="0.25">
      <c r="A184" s="11" t="str">
        <f t="shared" si="11"/>
        <v>4</v>
      </c>
      <c r="B184" s="11" t="str">
        <f t="shared" si="12"/>
        <v>42</v>
      </c>
      <c r="C184" s="11" t="str">
        <f t="shared" si="13"/>
        <v>425</v>
      </c>
      <c r="D184" s="23">
        <v>42520000</v>
      </c>
      <c r="E184" s="119" t="str">
        <f t="shared" si="18"/>
        <v>BIL20</v>
      </c>
      <c r="F184" s="24" t="s">
        <v>298</v>
      </c>
      <c r="G184" s="12">
        <f>+SUMIFS('BLG1222'!$I:$I,'BLG1222'!$A:$A,'ALL 2022'!$2:$2,'BLG1222'!$D:$D,'ALL 2022'!$D:$D)</f>
        <v>-12906998.65</v>
      </c>
      <c r="H184" s="12">
        <f>+SUMIFS('BLG1222'!$I:$I,'BLG1222'!$A:$A,'ALL 2022'!$2:$2,'BLG1222'!$D:$D,'ALL 2022'!$D:$D)</f>
        <v>-3850409.84</v>
      </c>
      <c r="I184" s="12">
        <f>+SUMIFS('BLG1222'!$I:$I,'BLG1222'!$A:$A,'ALL 2022'!$2:$2,'BLG1222'!$D:$D,'ALL 2022'!$D:$D)</f>
        <v>24331610.940000001</v>
      </c>
      <c r="J184" s="12">
        <f>+SUMIFS('BLG1222'!$I:$I,'BLG1222'!$A:$A,'ALL 2022'!$2:$2,'BLG1222'!$D:$D,'ALL 2022'!$D:$D)</f>
        <v>10283833.42</v>
      </c>
      <c r="K184" s="12">
        <f>+SUMIFS('BLG1222'!$I:$I,'BLG1222'!$A:$A,'ALL 2022'!$2:$2,'BLG1222'!$D:$D,'ALL 2022'!$D:$D)</f>
        <v>4275265.4000000004</v>
      </c>
      <c r="L184" s="12">
        <f>+SUMIFS('BLG1222'!$I:$I,'BLG1222'!$A:$A,'ALL 2022'!$2:$2,'BLG1222'!$D:$D,'ALL 2022'!$D:$D)</f>
        <v>3258000.09</v>
      </c>
      <c r="M184" s="12">
        <f>+SUMIFS('BLG1222'!$I:$I,'BLG1222'!$A:$A,'ALL 2022'!$2:$2,'BLG1222'!$D:$D,'ALL 2022'!$D:$D)</f>
        <v>5580000</v>
      </c>
      <c r="N184" s="12">
        <f>+SUMIFS('BLG1222'!$I:$I,'BLG1222'!$A:$A,'ALL 2022'!$2:$2,'BLG1222'!$D:$D,'ALL 2022'!$D:$D)</f>
        <v>0</v>
      </c>
      <c r="O184" s="12">
        <f>+SUMIFS('BLG1222'!$I:$I,'BLG1222'!$A:$A,'ALL 2022'!$2:$2,'BLG1222'!$D:$D,'ALL 2022'!$D:$D)</f>
        <v>-280003.31</v>
      </c>
      <c r="P184" s="12">
        <f>+SUMIFS('BLG1222'!$I:$I,'BLG1222'!$A:$A,'ALL 2022'!$2:$2,'BLG1222'!$D:$D,'ALL 2022'!$D:$D)</f>
        <v>0</v>
      </c>
      <c r="Q184" s="12">
        <f>+SUMIFS('BLG1222'!$I:$I,'BLG1222'!$A:$A,'ALL 2022'!$2:$2,'BLG1222'!$D:$D,'ALL 2022'!$D:$D)</f>
        <v>0</v>
      </c>
      <c r="R184" s="12">
        <f>+SUMIFS('BLG1222'!$I:$I,'BLG1222'!$A:$A,'ALL 2022'!$2:$2,'BLG1222'!$D:$D,'ALL 2022'!$D:$D)</f>
        <v>0</v>
      </c>
      <c r="S184" s="12">
        <f>+SUMIFS('BLG1222'!$I:$I,'BLG1222'!$A:$A,'ALL 2022'!$2:$2,'BLG1222'!$D:$D,'ALL 2022'!$D:$D)</f>
        <v>-332867.01</v>
      </c>
      <c r="T184" s="12">
        <f>+SUMIFS('BLG1222'!$I:$I,'BLG1222'!$A:$A,'ALL 2022'!$2:$2,'BLG1222'!$D:$D,'ALL 2022'!$D:$D)</f>
        <v>0</v>
      </c>
      <c r="U184" s="12">
        <f>+SUMIFS('BLG1222'!$I:$I,'BLG1222'!$A:$A,'ALL 2022'!$2:$2,'BLG1222'!$D:$D,'ALL 2022'!$D:$D)</f>
        <v>0</v>
      </c>
      <c r="V184" s="12">
        <f>+SUMIFS('BLG1222'!$I:$I,'BLG1222'!$A:$A,'ALL 2022'!$2:$2,'BLG1222'!$D:$D,'ALL 2022'!$D:$D)</f>
        <v>0</v>
      </c>
      <c r="W184" s="12">
        <f>+SUMIFS('BLG1222'!$I:$I,'BLG1222'!$A:$A,'ALL 2022'!$2:$2,'BLG1222'!$D:$D,'ALL 2022'!$D:$D)</f>
        <v>0</v>
      </c>
      <c r="X184" s="12">
        <f>+SUMIFS('BLG1222'!$I:$I,'BLG1222'!$A:$A,'ALL 2022'!$2:$2,'BLG1222'!$D:$D,'ALL 2022'!$D:$D)</f>
        <v>0</v>
      </c>
      <c r="Y184" s="12">
        <f>+SUMIFS('BLG1222'!$I:$I,'BLG1222'!$A:$A,'ALL 2022'!$2:$2,'BLG1222'!$D:$D,'ALL 2022'!$D:$D)</f>
        <v>0</v>
      </c>
      <c r="Z184" s="12">
        <f>+SUMIFS('BLG1222'!$I:$I,'BLG1222'!$A:$A,'ALL 2022'!$2:$2,'BLG1222'!$D:$D,'ALL 2022'!$D:$D)</f>
        <v>0</v>
      </c>
      <c r="AA184" s="12">
        <f>+SUMIFS('BLG1222'!$I:$I,'BLG1222'!$A:$A,'ALL 2022'!$2:$2,'BLG1222'!$D:$D,'ALL 2022'!$D:$D)</f>
        <v>0</v>
      </c>
      <c r="AB184" s="12">
        <f>+SUMIFS('BLG1222'!$I:$I,'BLG1222'!$A:$A,'ALL 2022'!$2:$2,'BLG1222'!$D:$D,'ALL 2022'!$D:$D)</f>
        <v>-650000</v>
      </c>
      <c r="AC184" s="12">
        <f>+SUMIFS('BLG1222'!$I:$I,'BLG1222'!$A:$A,'ALL 2022'!$2:$2,'BLG1222'!$D:$D,'ALL 2022'!$D:$D)</f>
        <v>1500000</v>
      </c>
      <c r="AD184" s="12">
        <f>+SUMIFS('BLG1222'!$I:$I,'BLG1222'!$A:$A,'ALL 2022'!$2:$2,'BLG1222'!$D:$D,'ALL 2022'!$D:$D)</f>
        <v>0</v>
      </c>
      <c r="AE184" s="12">
        <f>+SUMIFS('BLG1222'!$I:$I,'BLG1222'!$A:$A,'ALL 2022'!$2:$2,'BLG1222'!$D:$D,'ALL 2022'!$D:$D)</f>
        <v>0</v>
      </c>
      <c r="AF184" s="12">
        <f>+SUMIFS('BLG1222'!$I:$I,'BLG1222'!$A:$A,'ALL 2022'!$2:$2,'BLG1222'!$D:$D,'ALL 2022'!$D:$D)</f>
        <v>0</v>
      </c>
      <c r="AG184" s="12">
        <f>+SUMIFS('BLG1222'!$I:$I,'BLG1222'!$A:$A,'ALL 2022'!$2:$2,'BLG1222'!$D:$D,'ALL 2022'!$D:$D)</f>
        <v>-1000000</v>
      </c>
      <c r="AH184" s="12">
        <f>+SUMIFS('BLG1222'!$I:$I,'BLG1222'!$A:$A,'ALL 2022'!$2:$2,'BLG1222'!$D:$D,'ALL 2022'!$D:$D)</f>
        <v>0</v>
      </c>
      <c r="AI184" s="12">
        <f>+SUMIFS('BLG1222'!$I:$I,'BLG1222'!$A:$A,'ALL 2022'!$2:$2,'BLG1222'!$D:$D,'ALL 2022'!$D:$D)</f>
        <v>0</v>
      </c>
      <c r="AJ184" s="12">
        <f>+SUMIFS('BLG1222'!$I:$I,'BLG1222'!$A:$A,'ALL 2022'!$2:$2,'BLG1222'!$D:$D,'ALL 2022'!$D:$D)</f>
        <v>0</v>
      </c>
      <c r="AK184" s="12">
        <f>+SUMIFS('BLG1222'!$I:$I,'BLG1222'!$A:$A,'ALL 2022'!$2:$2,'BLG1222'!$D:$D,'ALL 2022'!$D:$D)</f>
        <v>0</v>
      </c>
      <c r="AL184" s="12">
        <f>+SUMIFS('BLG1222'!$I:$I,'BLG1222'!$A:$A,'ALL 2022'!$2:$2,'BLG1222'!$D:$D,'ALL 2022'!$D:$D)</f>
        <v>0</v>
      </c>
      <c r="AM184" s="12">
        <f>+SUMIFS('BLG1222'!$I:$I,'BLG1222'!$A:$A,'ALL 2022'!$2:$2,'BLG1222'!$D:$D,'ALL 2022'!$D:$D)</f>
        <v>0</v>
      </c>
      <c r="AN184" s="12">
        <f>+SUMIFS('BLG1222'!$I:$I,'BLG1222'!$A:$A,'ALL 2022'!$2:$2,'BLG1222'!$D:$D,'ALL 2022'!$D:$D)</f>
        <v>0</v>
      </c>
      <c r="AO184" s="12">
        <f>+SUMIFS('BLG1222'!$I:$I,'BLG1222'!$A:$A,'ALL 2022'!$2:$2,'BLG1222'!$D:$D,'ALL 2022'!$D:$D)</f>
        <v>0.01</v>
      </c>
      <c r="AP184" s="12">
        <f>+SUMIFS('BLG1222'!$I:$I,'BLG1222'!$A:$A,'ALL 2022'!$2:$2,'BLG1222'!$D:$D,'ALL 2022'!$D:$D)</f>
        <v>0</v>
      </c>
      <c r="AQ184" s="164">
        <f t="shared" si="14"/>
        <v>30208431.050000004</v>
      </c>
      <c r="AR184" s="165">
        <f t="shared" si="15"/>
        <v>6388.5189011430575</v>
      </c>
    </row>
    <row r="185" spans="1:44" hidden="1" x14ac:dyDescent="0.25">
      <c r="A185" s="11" t="str">
        <f t="shared" si="11"/>
        <v>4</v>
      </c>
      <c r="B185" s="11" t="str">
        <f t="shared" si="12"/>
        <v>42</v>
      </c>
      <c r="C185" s="11" t="str">
        <f t="shared" si="13"/>
        <v>425</v>
      </c>
      <c r="D185" s="23">
        <v>42530000</v>
      </c>
      <c r="E185" s="119" t="str">
        <f t="shared" si="18"/>
        <v>BIL20</v>
      </c>
      <c r="F185" s="24" t="s">
        <v>299</v>
      </c>
      <c r="G185" s="12">
        <f>+SUMIFS('BLG1222'!$I:$I,'BLG1222'!$A:$A,'ALL 2022'!$2:$2,'BLG1222'!$D:$D,'ALL 2022'!$D:$D)</f>
        <v>59999.97</v>
      </c>
      <c r="H185" s="12">
        <f>+SUMIFS('BLG1222'!$I:$I,'BLG1222'!$A:$A,'ALL 2022'!$2:$2,'BLG1222'!$D:$D,'ALL 2022'!$D:$D)</f>
        <v>0</v>
      </c>
      <c r="I185" s="12">
        <f>+SUMIFS('BLG1222'!$I:$I,'BLG1222'!$A:$A,'ALL 2022'!$2:$2,'BLG1222'!$D:$D,'ALL 2022'!$D:$D)</f>
        <v>201666.61</v>
      </c>
      <c r="J185" s="12">
        <f>+SUMIFS('BLG1222'!$I:$I,'BLG1222'!$A:$A,'ALL 2022'!$2:$2,'BLG1222'!$D:$D,'ALL 2022'!$D:$D)</f>
        <v>0</v>
      </c>
      <c r="K185" s="12">
        <f>+SUMIFS('BLG1222'!$I:$I,'BLG1222'!$A:$A,'ALL 2022'!$2:$2,'BLG1222'!$D:$D,'ALL 2022'!$D:$D)</f>
        <v>0</v>
      </c>
      <c r="L185" s="12">
        <f>+SUMIFS('BLG1222'!$I:$I,'BLG1222'!$A:$A,'ALL 2022'!$2:$2,'BLG1222'!$D:$D,'ALL 2022'!$D:$D)</f>
        <v>0</v>
      </c>
      <c r="M185" s="12">
        <f>+SUMIFS('BLG1222'!$I:$I,'BLG1222'!$A:$A,'ALL 2022'!$2:$2,'BLG1222'!$D:$D,'ALL 2022'!$D:$D)</f>
        <v>0</v>
      </c>
      <c r="N185" s="12">
        <f>+SUMIFS('BLG1222'!$I:$I,'BLG1222'!$A:$A,'ALL 2022'!$2:$2,'BLG1222'!$D:$D,'ALL 2022'!$D:$D)</f>
        <v>0</v>
      </c>
      <c r="O185" s="12">
        <f>+SUMIFS('BLG1222'!$I:$I,'BLG1222'!$A:$A,'ALL 2022'!$2:$2,'BLG1222'!$D:$D,'ALL 2022'!$D:$D)</f>
        <v>0</v>
      </c>
      <c r="P185" s="12">
        <f>+SUMIFS('BLG1222'!$I:$I,'BLG1222'!$A:$A,'ALL 2022'!$2:$2,'BLG1222'!$D:$D,'ALL 2022'!$D:$D)</f>
        <v>0</v>
      </c>
      <c r="Q185" s="12">
        <f>+SUMIFS('BLG1222'!$I:$I,'BLG1222'!$A:$A,'ALL 2022'!$2:$2,'BLG1222'!$D:$D,'ALL 2022'!$D:$D)</f>
        <v>0</v>
      </c>
      <c r="R185" s="12">
        <f>+SUMIFS('BLG1222'!$I:$I,'BLG1222'!$A:$A,'ALL 2022'!$2:$2,'BLG1222'!$D:$D,'ALL 2022'!$D:$D)</f>
        <v>0</v>
      </c>
      <c r="S185" s="12">
        <f>+SUMIFS('BLG1222'!$I:$I,'BLG1222'!$A:$A,'ALL 2022'!$2:$2,'BLG1222'!$D:$D,'ALL 2022'!$D:$D)</f>
        <v>0</v>
      </c>
      <c r="T185" s="12">
        <f>+SUMIFS('BLG1222'!$I:$I,'BLG1222'!$A:$A,'ALL 2022'!$2:$2,'BLG1222'!$D:$D,'ALL 2022'!$D:$D)</f>
        <v>0</v>
      </c>
      <c r="U185" s="12">
        <f>+SUMIFS('BLG1222'!$I:$I,'BLG1222'!$A:$A,'ALL 2022'!$2:$2,'BLG1222'!$D:$D,'ALL 2022'!$D:$D)</f>
        <v>0</v>
      </c>
      <c r="V185" s="12">
        <f>+SUMIFS('BLG1222'!$I:$I,'BLG1222'!$A:$A,'ALL 2022'!$2:$2,'BLG1222'!$D:$D,'ALL 2022'!$D:$D)</f>
        <v>0</v>
      </c>
      <c r="W185" s="12">
        <f>+SUMIFS('BLG1222'!$I:$I,'BLG1222'!$A:$A,'ALL 2022'!$2:$2,'BLG1222'!$D:$D,'ALL 2022'!$D:$D)</f>
        <v>0</v>
      </c>
      <c r="X185" s="12">
        <f>+SUMIFS('BLG1222'!$I:$I,'BLG1222'!$A:$A,'ALL 2022'!$2:$2,'BLG1222'!$D:$D,'ALL 2022'!$D:$D)</f>
        <v>0</v>
      </c>
      <c r="Y185" s="12">
        <f>+SUMIFS('BLG1222'!$I:$I,'BLG1222'!$A:$A,'ALL 2022'!$2:$2,'BLG1222'!$D:$D,'ALL 2022'!$D:$D)</f>
        <v>0</v>
      </c>
      <c r="Z185" s="12">
        <f>+SUMIFS('BLG1222'!$I:$I,'BLG1222'!$A:$A,'ALL 2022'!$2:$2,'BLG1222'!$D:$D,'ALL 2022'!$D:$D)</f>
        <v>0</v>
      </c>
      <c r="AA185" s="12">
        <f>+SUMIFS('BLG1222'!$I:$I,'BLG1222'!$A:$A,'ALL 2022'!$2:$2,'BLG1222'!$D:$D,'ALL 2022'!$D:$D)</f>
        <v>0</v>
      </c>
      <c r="AB185" s="12">
        <f>+SUMIFS('BLG1222'!$I:$I,'BLG1222'!$A:$A,'ALL 2022'!$2:$2,'BLG1222'!$D:$D,'ALL 2022'!$D:$D)</f>
        <v>0</v>
      </c>
      <c r="AC185" s="12">
        <f>+SUMIFS('BLG1222'!$I:$I,'BLG1222'!$A:$A,'ALL 2022'!$2:$2,'BLG1222'!$D:$D,'ALL 2022'!$D:$D)</f>
        <v>0</v>
      </c>
      <c r="AD185" s="12">
        <f>+SUMIFS('BLG1222'!$I:$I,'BLG1222'!$A:$A,'ALL 2022'!$2:$2,'BLG1222'!$D:$D,'ALL 2022'!$D:$D)</f>
        <v>0</v>
      </c>
      <c r="AE185" s="12">
        <f>+SUMIFS('BLG1222'!$I:$I,'BLG1222'!$A:$A,'ALL 2022'!$2:$2,'BLG1222'!$D:$D,'ALL 2022'!$D:$D)</f>
        <v>0</v>
      </c>
      <c r="AF185" s="12">
        <f>+SUMIFS('BLG1222'!$I:$I,'BLG1222'!$A:$A,'ALL 2022'!$2:$2,'BLG1222'!$D:$D,'ALL 2022'!$D:$D)</f>
        <v>0</v>
      </c>
      <c r="AG185" s="12">
        <f>+SUMIFS('BLG1222'!$I:$I,'BLG1222'!$A:$A,'ALL 2022'!$2:$2,'BLG1222'!$D:$D,'ALL 2022'!$D:$D)</f>
        <v>0</v>
      </c>
      <c r="AH185" s="12">
        <f>+SUMIFS('BLG1222'!$I:$I,'BLG1222'!$A:$A,'ALL 2022'!$2:$2,'BLG1222'!$D:$D,'ALL 2022'!$D:$D)</f>
        <v>0</v>
      </c>
      <c r="AI185" s="12">
        <f>+SUMIFS('BLG1222'!$I:$I,'BLG1222'!$A:$A,'ALL 2022'!$2:$2,'BLG1222'!$D:$D,'ALL 2022'!$D:$D)</f>
        <v>0</v>
      </c>
      <c r="AJ185" s="12">
        <f>+SUMIFS('BLG1222'!$I:$I,'BLG1222'!$A:$A,'ALL 2022'!$2:$2,'BLG1222'!$D:$D,'ALL 2022'!$D:$D)</f>
        <v>0</v>
      </c>
      <c r="AK185" s="12">
        <f>+SUMIFS('BLG1222'!$I:$I,'BLG1222'!$A:$A,'ALL 2022'!$2:$2,'BLG1222'!$D:$D,'ALL 2022'!$D:$D)</f>
        <v>0</v>
      </c>
      <c r="AL185" s="12">
        <f>+SUMIFS('BLG1222'!$I:$I,'BLG1222'!$A:$A,'ALL 2022'!$2:$2,'BLG1222'!$D:$D,'ALL 2022'!$D:$D)</f>
        <v>0</v>
      </c>
      <c r="AM185" s="12">
        <f>+SUMIFS('BLG1222'!$I:$I,'BLG1222'!$A:$A,'ALL 2022'!$2:$2,'BLG1222'!$D:$D,'ALL 2022'!$D:$D)</f>
        <v>0</v>
      </c>
      <c r="AN185" s="12">
        <f>+SUMIFS('BLG1222'!$I:$I,'BLG1222'!$A:$A,'ALL 2022'!$2:$2,'BLG1222'!$D:$D,'ALL 2022'!$D:$D)</f>
        <v>0</v>
      </c>
      <c r="AO185" s="12">
        <f>+SUMIFS('BLG1222'!$I:$I,'BLG1222'!$A:$A,'ALL 2022'!$2:$2,'BLG1222'!$D:$D,'ALL 2022'!$D:$D)</f>
        <v>0</v>
      </c>
      <c r="AP185" s="12">
        <f>+SUMIFS('BLG1222'!$I:$I,'BLG1222'!$A:$A,'ALL 2022'!$2:$2,'BLG1222'!$D:$D,'ALL 2022'!$D:$D)</f>
        <v>0</v>
      </c>
      <c r="AQ185" s="164">
        <f t="shared" si="14"/>
        <v>261666.58</v>
      </c>
      <c r="AR185" s="165">
        <f t="shared" si="15"/>
        <v>55.337593977011977</v>
      </c>
    </row>
    <row r="186" spans="1:44" hidden="1" x14ac:dyDescent="0.25">
      <c r="A186" s="11" t="str">
        <f t="shared" si="11"/>
        <v>4</v>
      </c>
      <c r="B186" s="11" t="str">
        <f t="shared" si="12"/>
        <v>42</v>
      </c>
      <c r="C186" s="11" t="str">
        <f t="shared" si="13"/>
        <v>425</v>
      </c>
      <c r="D186" s="23">
        <v>42540000</v>
      </c>
      <c r="E186" s="119" t="str">
        <f t="shared" si="18"/>
        <v>BIL41</v>
      </c>
      <c r="F186" s="24" t="s">
        <v>309</v>
      </c>
      <c r="G186" s="12">
        <f>+SUMIFS('BLG1222'!$I:$I,'BLG1222'!$A:$A,'ALL 2022'!$2:$2,'BLG1222'!$D:$D,'ALL 2022'!$D:$D)</f>
        <v>1104333.3</v>
      </c>
      <c r="H186" s="12">
        <f>+SUMIFS('BLG1222'!$I:$I,'BLG1222'!$A:$A,'ALL 2022'!$2:$2,'BLG1222'!$D:$D,'ALL 2022'!$D:$D)</f>
        <v>-7147666.5599999996</v>
      </c>
      <c r="I186" s="12">
        <f>+SUMIFS('BLG1222'!$I:$I,'BLG1222'!$A:$A,'ALL 2022'!$2:$2,'BLG1222'!$D:$D,'ALL 2022'!$D:$D)</f>
        <v>-4740165.42</v>
      </c>
      <c r="J186" s="12">
        <f>+SUMIFS('BLG1222'!$I:$I,'BLG1222'!$A:$A,'ALL 2022'!$2:$2,'BLG1222'!$D:$D,'ALL 2022'!$D:$D)</f>
        <v>1762332.43</v>
      </c>
      <c r="K186" s="12">
        <f>+SUMIFS('BLG1222'!$I:$I,'BLG1222'!$A:$A,'ALL 2022'!$2:$2,'BLG1222'!$D:$D,'ALL 2022'!$D:$D)</f>
        <v>42002.53</v>
      </c>
      <c r="L186" s="12">
        <f>+SUMIFS('BLG1222'!$I:$I,'BLG1222'!$A:$A,'ALL 2022'!$2:$2,'BLG1222'!$D:$D,'ALL 2022'!$D:$D)</f>
        <v>1857389.27</v>
      </c>
      <c r="M186" s="12">
        <f>+SUMIFS('BLG1222'!$I:$I,'BLG1222'!$A:$A,'ALL 2022'!$2:$2,'BLG1222'!$D:$D,'ALL 2022'!$D:$D)</f>
        <v>0</v>
      </c>
      <c r="N186" s="12">
        <f>+SUMIFS('BLG1222'!$I:$I,'BLG1222'!$A:$A,'ALL 2022'!$2:$2,'BLG1222'!$D:$D,'ALL 2022'!$D:$D)</f>
        <v>0</v>
      </c>
      <c r="O186" s="12">
        <f>+SUMIFS('BLG1222'!$I:$I,'BLG1222'!$A:$A,'ALL 2022'!$2:$2,'BLG1222'!$D:$D,'ALL 2022'!$D:$D)</f>
        <v>1257835.6599999999</v>
      </c>
      <c r="P186" s="12">
        <f>+SUMIFS('BLG1222'!$I:$I,'BLG1222'!$A:$A,'ALL 2022'!$2:$2,'BLG1222'!$D:$D,'ALL 2022'!$D:$D)</f>
        <v>-294999</v>
      </c>
      <c r="Q186" s="12">
        <f>+SUMIFS('BLG1222'!$I:$I,'BLG1222'!$A:$A,'ALL 2022'!$2:$2,'BLG1222'!$D:$D,'ALL 2022'!$D:$D)</f>
        <v>0</v>
      </c>
      <c r="R186" s="12">
        <f>+SUMIFS('BLG1222'!$I:$I,'BLG1222'!$A:$A,'ALL 2022'!$2:$2,'BLG1222'!$D:$D,'ALL 2022'!$D:$D)</f>
        <v>0</v>
      </c>
      <c r="S186" s="12">
        <f>+SUMIFS('BLG1222'!$I:$I,'BLG1222'!$A:$A,'ALL 2022'!$2:$2,'BLG1222'!$D:$D,'ALL 2022'!$D:$D)</f>
        <v>0</v>
      </c>
      <c r="T186" s="12">
        <f>+SUMIFS('BLG1222'!$I:$I,'BLG1222'!$A:$A,'ALL 2022'!$2:$2,'BLG1222'!$D:$D,'ALL 2022'!$D:$D)</f>
        <v>0</v>
      </c>
      <c r="U186" s="12">
        <f>+SUMIFS('BLG1222'!$I:$I,'BLG1222'!$A:$A,'ALL 2022'!$2:$2,'BLG1222'!$D:$D,'ALL 2022'!$D:$D)</f>
        <v>0</v>
      </c>
      <c r="V186" s="12">
        <f>+SUMIFS('BLG1222'!$I:$I,'BLG1222'!$A:$A,'ALL 2022'!$2:$2,'BLG1222'!$D:$D,'ALL 2022'!$D:$D)</f>
        <v>0</v>
      </c>
      <c r="W186" s="12">
        <f>+SUMIFS('BLG1222'!$I:$I,'BLG1222'!$A:$A,'ALL 2022'!$2:$2,'BLG1222'!$D:$D,'ALL 2022'!$D:$D)</f>
        <v>-89999</v>
      </c>
      <c r="X186" s="12">
        <f>+SUMIFS('BLG1222'!$I:$I,'BLG1222'!$A:$A,'ALL 2022'!$2:$2,'BLG1222'!$D:$D,'ALL 2022'!$D:$D)</f>
        <v>0</v>
      </c>
      <c r="Y186" s="12">
        <f>+SUMIFS('BLG1222'!$I:$I,'BLG1222'!$A:$A,'ALL 2022'!$2:$2,'BLG1222'!$D:$D,'ALL 2022'!$D:$D)</f>
        <v>0</v>
      </c>
      <c r="Z186" s="12">
        <f>+SUMIFS('BLG1222'!$I:$I,'BLG1222'!$A:$A,'ALL 2022'!$2:$2,'BLG1222'!$D:$D,'ALL 2022'!$D:$D)</f>
        <v>0</v>
      </c>
      <c r="AA186" s="12">
        <f>+SUMIFS('BLG1222'!$I:$I,'BLG1222'!$A:$A,'ALL 2022'!$2:$2,'BLG1222'!$D:$D,'ALL 2022'!$D:$D)</f>
        <v>0</v>
      </c>
      <c r="AB186" s="12">
        <f>+SUMIFS('BLG1222'!$I:$I,'BLG1222'!$A:$A,'ALL 2022'!$2:$2,'BLG1222'!$D:$D,'ALL 2022'!$D:$D)</f>
        <v>-309333.28000000003</v>
      </c>
      <c r="AC186" s="12">
        <f>+SUMIFS('BLG1222'!$I:$I,'BLG1222'!$A:$A,'ALL 2022'!$2:$2,'BLG1222'!$D:$D,'ALL 2022'!$D:$D)</f>
        <v>0</v>
      </c>
      <c r="AD186" s="12">
        <f>+SUMIFS('BLG1222'!$I:$I,'BLG1222'!$A:$A,'ALL 2022'!$2:$2,'BLG1222'!$D:$D,'ALL 2022'!$D:$D)</f>
        <v>0</v>
      </c>
      <c r="AE186" s="12">
        <f>+SUMIFS('BLG1222'!$I:$I,'BLG1222'!$A:$A,'ALL 2022'!$2:$2,'BLG1222'!$D:$D,'ALL 2022'!$D:$D)</f>
        <v>0</v>
      </c>
      <c r="AF186" s="12">
        <f>+SUMIFS('BLG1222'!$I:$I,'BLG1222'!$A:$A,'ALL 2022'!$2:$2,'BLG1222'!$D:$D,'ALL 2022'!$D:$D)</f>
        <v>0</v>
      </c>
      <c r="AG186" s="12">
        <f>+SUMIFS('BLG1222'!$I:$I,'BLG1222'!$A:$A,'ALL 2022'!$2:$2,'BLG1222'!$D:$D,'ALL 2022'!$D:$D)</f>
        <v>0</v>
      </c>
      <c r="AH186" s="12">
        <f>+SUMIFS('BLG1222'!$I:$I,'BLG1222'!$A:$A,'ALL 2022'!$2:$2,'BLG1222'!$D:$D,'ALL 2022'!$D:$D)</f>
        <v>0</v>
      </c>
      <c r="AI186" s="12">
        <f>+SUMIFS('BLG1222'!$I:$I,'BLG1222'!$A:$A,'ALL 2022'!$2:$2,'BLG1222'!$D:$D,'ALL 2022'!$D:$D)</f>
        <v>0</v>
      </c>
      <c r="AJ186" s="12">
        <f>+SUMIFS('BLG1222'!$I:$I,'BLG1222'!$A:$A,'ALL 2022'!$2:$2,'BLG1222'!$D:$D,'ALL 2022'!$D:$D)</f>
        <v>164333.32999999999</v>
      </c>
      <c r="AK186" s="12">
        <f>+SUMIFS('BLG1222'!$I:$I,'BLG1222'!$A:$A,'ALL 2022'!$2:$2,'BLG1222'!$D:$D,'ALL 2022'!$D:$D)</f>
        <v>-269167</v>
      </c>
      <c r="AL186" s="12">
        <f>+SUMIFS('BLG1222'!$I:$I,'BLG1222'!$A:$A,'ALL 2022'!$2:$2,'BLG1222'!$D:$D,'ALL 2022'!$D:$D)</f>
        <v>0</v>
      </c>
      <c r="AM186" s="12">
        <f>+SUMIFS('BLG1222'!$I:$I,'BLG1222'!$A:$A,'ALL 2022'!$2:$2,'BLG1222'!$D:$D,'ALL 2022'!$D:$D)</f>
        <v>0</v>
      </c>
      <c r="AN186" s="12">
        <f>+SUMIFS('BLG1222'!$I:$I,'BLG1222'!$A:$A,'ALL 2022'!$2:$2,'BLG1222'!$D:$D,'ALL 2022'!$D:$D)</f>
        <v>0</v>
      </c>
      <c r="AO186" s="12">
        <f>+SUMIFS('BLG1222'!$I:$I,'BLG1222'!$A:$A,'ALL 2022'!$2:$2,'BLG1222'!$D:$D,'ALL 2022'!$D:$D)</f>
        <v>0</v>
      </c>
      <c r="AP186" s="12">
        <f>+SUMIFS('BLG1222'!$I:$I,'BLG1222'!$A:$A,'ALL 2022'!$2:$2,'BLG1222'!$D:$D,'ALL 2022'!$D:$D)</f>
        <v>0</v>
      </c>
      <c r="AQ186" s="164">
        <f t="shared" si="14"/>
        <v>-6663103.7400000012</v>
      </c>
      <c r="AR186" s="165">
        <f t="shared" si="15"/>
        <v>-1409.1219803110891</v>
      </c>
    </row>
    <row r="187" spans="1:44" hidden="1" x14ac:dyDescent="0.25">
      <c r="A187" s="11" t="str">
        <f t="shared" si="11"/>
        <v>4</v>
      </c>
      <c r="B187" s="11" t="str">
        <f t="shared" si="12"/>
        <v>42</v>
      </c>
      <c r="C187" s="11" t="str">
        <f t="shared" si="13"/>
        <v>427</v>
      </c>
      <c r="D187" s="23">
        <v>42700000</v>
      </c>
      <c r="E187" s="119" t="str">
        <f t="shared" si="18"/>
        <v>BIL20</v>
      </c>
      <c r="F187" s="24" t="s">
        <v>2005</v>
      </c>
      <c r="G187" s="12">
        <f>+SUMIFS('BLG1222'!$I:$I,'BLG1222'!$A:$A,'ALL 2022'!$2:$2,'BLG1222'!$D:$D,'ALL 2022'!$D:$D)</f>
        <v>0</v>
      </c>
      <c r="H187" s="12">
        <f>+SUMIFS('BLG1222'!$I:$I,'BLG1222'!$A:$A,'ALL 2022'!$2:$2,'BLG1222'!$D:$D,'ALL 2022'!$D:$D)</f>
        <v>0</v>
      </c>
      <c r="I187" s="12">
        <f>+SUMIFS('BLG1222'!$I:$I,'BLG1222'!$A:$A,'ALL 2022'!$2:$2,'BLG1222'!$D:$D,'ALL 2022'!$D:$D)</f>
        <v>0</v>
      </c>
      <c r="J187" s="12">
        <f>+SUMIFS('BLG1222'!$I:$I,'BLG1222'!$A:$A,'ALL 2022'!$2:$2,'BLG1222'!$D:$D,'ALL 2022'!$D:$D)</f>
        <v>0</v>
      </c>
      <c r="K187" s="12">
        <f>+SUMIFS('BLG1222'!$I:$I,'BLG1222'!$A:$A,'ALL 2022'!$2:$2,'BLG1222'!$D:$D,'ALL 2022'!$D:$D)</f>
        <v>0</v>
      </c>
      <c r="L187" s="12">
        <f>+SUMIFS('BLG1222'!$I:$I,'BLG1222'!$A:$A,'ALL 2022'!$2:$2,'BLG1222'!$D:$D,'ALL 2022'!$D:$D)</f>
        <v>0</v>
      </c>
      <c r="M187" s="12">
        <f>+SUMIFS('BLG1222'!$I:$I,'BLG1222'!$A:$A,'ALL 2022'!$2:$2,'BLG1222'!$D:$D,'ALL 2022'!$D:$D)</f>
        <v>0</v>
      </c>
      <c r="N187" s="12">
        <f>+SUMIFS('BLG1222'!$I:$I,'BLG1222'!$A:$A,'ALL 2022'!$2:$2,'BLG1222'!$D:$D,'ALL 2022'!$D:$D)</f>
        <v>0</v>
      </c>
      <c r="O187" s="12">
        <f>+SUMIFS('BLG1222'!$I:$I,'BLG1222'!$A:$A,'ALL 2022'!$2:$2,'BLG1222'!$D:$D,'ALL 2022'!$D:$D)</f>
        <v>0</v>
      </c>
      <c r="P187" s="12">
        <f>+SUMIFS('BLG1222'!$I:$I,'BLG1222'!$A:$A,'ALL 2022'!$2:$2,'BLG1222'!$D:$D,'ALL 2022'!$D:$D)</f>
        <v>0</v>
      </c>
      <c r="Q187" s="12">
        <f>+SUMIFS('BLG1222'!$I:$I,'BLG1222'!$A:$A,'ALL 2022'!$2:$2,'BLG1222'!$D:$D,'ALL 2022'!$D:$D)</f>
        <v>0</v>
      </c>
      <c r="R187" s="12">
        <f>+SUMIFS('BLG1222'!$I:$I,'BLG1222'!$A:$A,'ALL 2022'!$2:$2,'BLG1222'!$D:$D,'ALL 2022'!$D:$D)</f>
        <v>0</v>
      </c>
      <c r="S187" s="12">
        <f>+SUMIFS('BLG1222'!$I:$I,'BLG1222'!$A:$A,'ALL 2022'!$2:$2,'BLG1222'!$D:$D,'ALL 2022'!$D:$D)</f>
        <v>-114333</v>
      </c>
      <c r="T187" s="12">
        <f>+SUMIFS('BLG1222'!$I:$I,'BLG1222'!$A:$A,'ALL 2022'!$2:$2,'BLG1222'!$D:$D,'ALL 2022'!$D:$D)</f>
        <v>155833.34</v>
      </c>
      <c r="U187" s="12">
        <f>+SUMIFS('BLG1222'!$I:$I,'BLG1222'!$A:$A,'ALL 2022'!$2:$2,'BLG1222'!$D:$D,'ALL 2022'!$D:$D)</f>
        <v>0</v>
      </c>
      <c r="V187" s="12">
        <f>+SUMIFS('BLG1222'!$I:$I,'BLG1222'!$A:$A,'ALL 2022'!$2:$2,'BLG1222'!$D:$D,'ALL 2022'!$D:$D)</f>
        <v>0</v>
      </c>
      <c r="W187" s="12">
        <f>+SUMIFS('BLG1222'!$I:$I,'BLG1222'!$A:$A,'ALL 2022'!$2:$2,'BLG1222'!$D:$D,'ALL 2022'!$D:$D)</f>
        <v>0</v>
      </c>
      <c r="X187" s="12">
        <f>+SUMIFS('BLG1222'!$I:$I,'BLG1222'!$A:$A,'ALL 2022'!$2:$2,'BLG1222'!$D:$D,'ALL 2022'!$D:$D)</f>
        <v>0</v>
      </c>
      <c r="Y187" s="12">
        <f>+SUMIFS('BLG1222'!$I:$I,'BLG1222'!$A:$A,'ALL 2022'!$2:$2,'BLG1222'!$D:$D,'ALL 2022'!$D:$D)</f>
        <v>0</v>
      </c>
      <c r="Z187" s="12">
        <f>+SUMIFS('BLG1222'!$I:$I,'BLG1222'!$A:$A,'ALL 2022'!$2:$2,'BLG1222'!$D:$D,'ALL 2022'!$D:$D)</f>
        <v>0</v>
      </c>
      <c r="AA187" s="12">
        <f>+SUMIFS('BLG1222'!$I:$I,'BLG1222'!$A:$A,'ALL 2022'!$2:$2,'BLG1222'!$D:$D,'ALL 2022'!$D:$D)</f>
        <v>0</v>
      </c>
      <c r="AB187" s="12">
        <f>+SUMIFS('BLG1222'!$I:$I,'BLG1222'!$A:$A,'ALL 2022'!$2:$2,'BLG1222'!$D:$D,'ALL 2022'!$D:$D)</f>
        <v>0</v>
      </c>
      <c r="AC187" s="12">
        <f>+SUMIFS('BLG1222'!$I:$I,'BLG1222'!$A:$A,'ALL 2022'!$2:$2,'BLG1222'!$D:$D,'ALL 2022'!$D:$D)</f>
        <v>0</v>
      </c>
      <c r="AD187" s="12">
        <f>+SUMIFS('BLG1222'!$I:$I,'BLG1222'!$A:$A,'ALL 2022'!$2:$2,'BLG1222'!$D:$D,'ALL 2022'!$D:$D)</f>
        <v>0</v>
      </c>
      <c r="AE187" s="12">
        <f>+SUMIFS('BLG1222'!$I:$I,'BLG1222'!$A:$A,'ALL 2022'!$2:$2,'BLG1222'!$D:$D,'ALL 2022'!$D:$D)</f>
        <v>0</v>
      </c>
      <c r="AF187" s="12">
        <f>+SUMIFS('BLG1222'!$I:$I,'BLG1222'!$A:$A,'ALL 2022'!$2:$2,'BLG1222'!$D:$D,'ALL 2022'!$D:$D)</f>
        <v>-828666</v>
      </c>
      <c r="AG187" s="12">
        <f>+SUMIFS('BLG1222'!$I:$I,'BLG1222'!$A:$A,'ALL 2022'!$2:$2,'BLG1222'!$D:$D,'ALL 2022'!$D:$D)</f>
        <v>0</v>
      </c>
      <c r="AH187" s="12">
        <f>+SUMIFS('BLG1222'!$I:$I,'BLG1222'!$A:$A,'ALL 2022'!$2:$2,'BLG1222'!$D:$D,'ALL 2022'!$D:$D)</f>
        <v>0</v>
      </c>
      <c r="AI187" s="12">
        <f>+SUMIFS('BLG1222'!$I:$I,'BLG1222'!$A:$A,'ALL 2022'!$2:$2,'BLG1222'!$D:$D,'ALL 2022'!$D:$D)</f>
        <v>0</v>
      </c>
      <c r="AJ187" s="12">
        <f>+SUMIFS('BLG1222'!$I:$I,'BLG1222'!$A:$A,'ALL 2022'!$2:$2,'BLG1222'!$D:$D,'ALL 2022'!$D:$D)</f>
        <v>0</v>
      </c>
      <c r="AK187" s="12">
        <f>+SUMIFS('BLG1222'!$I:$I,'BLG1222'!$A:$A,'ALL 2022'!$2:$2,'BLG1222'!$D:$D,'ALL 2022'!$D:$D)</f>
        <v>0</v>
      </c>
      <c r="AL187" s="12">
        <f>+SUMIFS('BLG1222'!$I:$I,'BLG1222'!$A:$A,'ALL 2022'!$2:$2,'BLG1222'!$D:$D,'ALL 2022'!$D:$D)</f>
        <v>0</v>
      </c>
      <c r="AM187" s="12">
        <f>+SUMIFS('BLG1222'!$I:$I,'BLG1222'!$A:$A,'ALL 2022'!$2:$2,'BLG1222'!$D:$D,'ALL 2022'!$D:$D)</f>
        <v>2750000</v>
      </c>
      <c r="AN187" s="12">
        <f>+SUMIFS('BLG1222'!$I:$I,'BLG1222'!$A:$A,'ALL 2022'!$2:$2,'BLG1222'!$D:$D,'ALL 2022'!$D:$D)</f>
        <v>0</v>
      </c>
      <c r="AO187" s="12">
        <f>+SUMIFS('BLG1222'!$I:$I,'BLG1222'!$A:$A,'ALL 2022'!$2:$2,'BLG1222'!$D:$D,'ALL 2022'!$D:$D)</f>
        <v>0</v>
      </c>
      <c r="AP187" s="12">
        <f>+SUMIFS('BLG1222'!$I:$I,'BLG1222'!$A:$A,'ALL 2022'!$2:$2,'BLG1222'!$D:$D,'ALL 2022'!$D:$D)</f>
        <v>0</v>
      </c>
      <c r="AQ187" s="164">
        <f t="shared" si="14"/>
        <v>1962834.3399999999</v>
      </c>
      <c r="AR187" s="165">
        <f t="shared" si="15"/>
        <v>415.10279895528225</v>
      </c>
    </row>
    <row r="188" spans="1:44" hidden="1" x14ac:dyDescent="0.25">
      <c r="A188" s="11" t="str">
        <f t="shared" si="11"/>
        <v>4</v>
      </c>
      <c r="B188" s="11" t="str">
        <f t="shared" si="12"/>
        <v>42</v>
      </c>
      <c r="C188" s="11" t="str">
        <f t="shared" si="13"/>
        <v>428</v>
      </c>
      <c r="D188" s="23">
        <v>42800000</v>
      </c>
      <c r="E188" s="119" t="str">
        <f t="shared" si="18"/>
        <v>BIL41</v>
      </c>
      <c r="F188" s="24" t="s">
        <v>300</v>
      </c>
      <c r="G188" s="12">
        <f>+SUMIFS('BLG1222'!$I:$I,'BLG1222'!$A:$A,'ALL 2022'!$2:$2,'BLG1222'!$D:$D,'ALL 2022'!$D:$D)</f>
        <v>-151230040.84999999</v>
      </c>
      <c r="H188" s="12">
        <f>+SUMIFS('BLG1222'!$I:$I,'BLG1222'!$A:$A,'ALL 2022'!$2:$2,'BLG1222'!$D:$D,'ALL 2022'!$D:$D)</f>
        <v>-426619924.23000002</v>
      </c>
      <c r="I188" s="12">
        <f>+SUMIFS('BLG1222'!$I:$I,'BLG1222'!$A:$A,'ALL 2022'!$2:$2,'BLG1222'!$D:$D,'ALL 2022'!$D:$D)</f>
        <v>-159864028.53999999</v>
      </c>
      <c r="J188" s="12">
        <f>+SUMIFS('BLG1222'!$I:$I,'BLG1222'!$A:$A,'ALL 2022'!$2:$2,'BLG1222'!$D:$D,'ALL 2022'!$D:$D)</f>
        <v>-139902629.77000001</v>
      </c>
      <c r="K188" s="12">
        <f>+SUMIFS('BLG1222'!$I:$I,'BLG1222'!$A:$A,'ALL 2022'!$2:$2,'BLG1222'!$D:$D,'ALL 2022'!$D:$D)</f>
        <v>-281988866.25999999</v>
      </c>
      <c r="L188" s="12">
        <f>+SUMIFS('BLG1222'!$I:$I,'BLG1222'!$A:$A,'ALL 2022'!$2:$2,'BLG1222'!$D:$D,'ALL 2022'!$D:$D)</f>
        <v>-19451243.27</v>
      </c>
      <c r="M188" s="12">
        <f>+SUMIFS('BLG1222'!$I:$I,'BLG1222'!$A:$A,'ALL 2022'!$2:$2,'BLG1222'!$D:$D,'ALL 2022'!$D:$D)</f>
        <v>-68889787.480000004</v>
      </c>
      <c r="N188" s="12">
        <f>+SUMIFS('BLG1222'!$I:$I,'BLG1222'!$A:$A,'ALL 2022'!$2:$2,'BLG1222'!$D:$D,'ALL 2022'!$D:$D)</f>
        <v>0</v>
      </c>
      <c r="O188" s="12">
        <f>+SUMIFS('BLG1222'!$I:$I,'BLG1222'!$A:$A,'ALL 2022'!$2:$2,'BLG1222'!$D:$D,'ALL 2022'!$D:$D)</f>
        <v>-32459329.649999999</v>
      </c>
      <c r="P188" s="12">
        <f>+SUMIFS('BLG1222'!$I:$I,'BLG1222'!$A:$A,'ALL 2022'!$2:$2,'BLG1222'!$D:$D,'ALL 2022'!$D:$D)</f>
        <v>-20264753.02</v>
      </c>
      <c r="Q188" s="12">
        <f>+SUMIFS('BLG1222'!$I:$I,'BLG1222'!$A:$A,'ALL 2022'!$2:$2,'BLG1222'!$D:$D,'ALL 2022'!$D:$D)</f>
        <v>0</v>
      </c>
      <c r="R188" s="12">
        <f>+SUMIFS('BLG1222'!$I:$I,'BLG1222'!$A:$A,'ALL 2022'!$2:$2,'BLG1222'!$D:$D,'ALL 2022'!$D:$D)</f>
        <v>-19032957.949999999</v>
      </c>
      <c r="S188" s="12">
        <f>+SUMIFS('BLG1222'!$I:$I,'BLG1222'!$A:$A,'ALL 2022'!$2:$2,'BLG1222'!$D:$D,'ALL 2022'!$D:$D)</f>
        <v>0</v>
      </c>
      <c r="T188" s="12">
        <f>+SUMIFS('BLG1222'!$I:$I,'BLG1222'!$A:$A,'ALL 2022'!$2:$2,'BLG1222'!$D:$D,'ALL 2022'!$D:$D)</f>
        <v>0</v>
      </c>
      <c r="U188" s="12">
        <f>+SUMIFS('BLG1222'!$I:$I,'BLG1222'!$A:$A,'ALL 2022'!$2:$2,'BLG1222'!$D:$D,'ALL 2022'!$D:$D)</f>
        <v>0</v>
      </c>
      <c r="V188" s="12">
        <f>+SUMIFS('BLG1222'!$I:$I,'BLG1222'!$A:$A,'ALL 2022'!$2:$2,'BLG1222'!$D:$D,'ALL 2022'!$D:$D)</f>
        <v>-8185537.8799999999</v>
      </c>
      <c r="W188" s="12">
        <f>+SUMIFS('BLG1222'!$I:$I,'BLG1222'!$A:$A,'ALL 2022'!$2:$2,'BLG1222'!$D:$D,'ALL 2022'!$D:$D)</f>
        <v>0</v>
      </c>
      <c r="X188" s="12">
        <f>+SUMIFS('BLG1222'!$I:$I,'BLG1222'!$A:$A,'ALL 2022'!$2:$2,'BLG1222'!$D:$D,'ALL 2022'!$D:$D)</f>
        <v>0</v>
      </c>
      <c r="Y188" s="12">
        <f>+SUMIFS('BLG1222'!$I:$I,'BLG1222'!$A:$A,'ALL 2022'!$2:$2,'BLG1222'!$D:$D,'ALL 2022'!$D:$D)</f>
        <v>0</v>
      </c>
      <c r="Z188" s="12">
        <f>+SUMIFS('BLG1222'!$I:$I,'BLG1222'!$A:$A,'ALL 2022'!$2:$2,'BLG1222'!$D:$D,'ALL 2022'!$D:$D)</f>
        <v>0</v>
      </c>
      <c r="AA188" s="12">
        <f>+SUMIFS('BLG1222'!$I:$I,'BLG1222'!$A:$A,'ALL 2022'!$2:$2,'BLG1222'!$D:$D,'ALL 2022'!$D:$D)</f>
        <v>0</v>
      </c>
      <c r="AB188" s="12">
        <f>+SUMIFS('BLG1222'!$I:$I,'BLG1222'!$A:$A,'ALL 2022'!$2:$2,'BLG1222'!$D:$D,'ALL 2022'!$D:$D)</f>
        <v>0</v>
      </c>
      <c r="AC188" s="12">
        <f>+SUMIFS('BLG1222'!$I:$I,'BLG1222'!$A:$A,'ALL 2022'!$2:$2,'BLG1222'!$D:$D,'ALL 2022'!$D:$D)</f>
        <v>-72304270.969999999</v>
      </c>
      <c r="AD188" s="12">
        <f>+SUMIFS('BLG1222'!$I:$I,'BLG1222'!$A:$A,'ALL 2022'!$2:$2,'BLG1222'!$D:$D,'ALL 2022'!$D:$D)</f>
        <v>0</v>
      </c>
      <c r="AE188" s="12">
        <f>+SUMIFS('BLG1222'!$I:$I,'BLG1222'!$A:$A,'ALL 2022'!$2:$2,'BLG1222'!$D:$D,'ALL 2022'!$D:$D)</f>
        <v>0</v>
      </c>
      <c r="AF188" s="12">
        <f>+SUMIFS('BLG1222'!$I:$I,'BLG1222'!$A:$A,'ALL 2022'!$2:$2,'BLG1222'!$D:$D,'ALL 2022'!$D:$D)</f>
        <v>0</v>
      </c>
      <c r="AG188" s="12">
        <f>+SUMIFS('BLG1222'!$I:$I,'BLG1222'!$A:$A,'ALL 2022'!$2:$2,'BLG1222'!$D:$D,'ALL 2022'!$D:$D)</f>
        <v>-3165813.35</v>
      </c>
      <c r="AH188" s="12">
        <f>+SUMIFS('BLG1222'!$I:$I,'BLG1222'!$A:$A,'ALL 2022'!$2:$2,'BLG1222'!$D:$D,'ALL 2022'!$D:$D)</f>
        <v>-10961087.08</v>
      </c>
      <c r="AI188" s="12">
        <f>+SUMIFS('BLG1222'!$I:$I,'BLG1222'!$A:$A,'ALL 2022'!$2:$2,'BLG1222'!$D:$D,'ALL 2022'!$D:$D)</f>
        <v>0</v>
      </c>
      <c r="AJ188" s="12">
        <f>+SUMIFS('BLG1222'!$I:$I,'BLG1222'!$A:$A,'ALL 2022'!$2:$2,'BLG1222'!$D:$D,'ALL 2022'!$D:$D)</f>
        <v>0</v>
      </c>
      <c r="AK188" s="12">
        <f>+SUMIFS('BLG1222'!$I:$I,'BLG1222'!$A:$A,'ALL 2022'!$2:$2,'BLG1222'!$D:$D,'ALL 2022'!$D:$D)</f>
        <v>0</v>
      </c>
      <c r="AL188" s="12">
        <f>+SUMIFS('BLG1222'!$I:$I,'BLG1222'!$A:$A,'ALL 2022'!$2:$2,'BLG1222'!$D:$D,'ALL 2022'!$D:$D)</f>
        <v>-236054487.91</v>
      </c>
      <c r="AM188" s="12">
        <f>+SUMIFS('BLG1222'!$I:$I,'BLG1222'!$A:$A,'ALL 2022'!$2:$2,'BLG1222'!$D:$D,'ALL 2022'!$D:$D)</f>
        <v>0</v>
      </c>
      <c r="AN188" s="12">
        <f>+SUMIFS('BLG1222'!$I:$I,'BLG1222'!$A:$A,'ALL 2022'!$2:$2,'BLG1222'!$D:$D,'ALL 2022'!$D:$D)</f>
        <v>0</v>
      </c>
      <c r="AO188" s="12">
        <f>+SUMIFS('BLG1222'!$I:$I,'BLG1222'!$A:$A,'ALL 2022'!$2:$2,'BLG1222'!$D:$D,'ALL 2022'!$D:$D)</f>
        <v>-51301491.409999996</v>
      </c>
      <c r="AP188" s="12">
        <f>+SUMIFS('BLG1222'!$I:$I,'BLG1222'!$A:$A,'ALL 2022'!$2:$2,'BLG1222'!$D:$D,'ALL 2022'!$D:$D)</f>
        <v>0</v>
      </c>
      <c r="AQ188" s="164">
        <f t="shared" si="14"/>
        <v>-1701676249.6200004</v>
      </c>
      <c r="AR188" s="165">
        <f t="shared" si="15"/>
        <v>-359872.74103477818</v>
      </c>
    </row>
    <row r="189" spans="1:44" hidden="1" x14ac:dyDescent="0.25">
      <c r="A189" s="11" t="str">
        <f t="shared" si="11"/>
        <v>4</v>
      </c>
      <c r="B189" s="11" t="str">
        <f t="shared" si="12"/>
        <v>42</v>
      </c>
      <c r="C189" s="11" t="str">
        <f t="shared" si="13"/>
        <v>428</v>
      </c>
      <c r="D189" s="23">
        <v>42820000</v>
      </c>
      <c r="E189" s="119" t="str">
        <f t="shared" si="18"/>
        <v>BIL41</v>
      </c>
      <c r="F189" s="24" t="s">
        <v>626</v>
      </c>
      <c r="G189" s="12">
        <f>+SUMIFS('BLG1222'!$I:$I,'BLG1222'!$A:$A,'ALL 2022'!$2:$2,'BLG1222'!$D:$D,'ALL 2022'!$D:$D)</f>
        <v>0</v>
      </c>
      <c r="H189" s="12">
        <f>+SUMIFS('BLG1222'!$I:$I,'BLG1222'!$A:$A,'ALL 2022'!$2:$2,'BLG1222'!$D:$D,'ALL 2022'!$D:$D)</f>
        <v>0</v>
      </c>
      <c r="I189" s="12">
        <f>+SUMIFS('BLG1222'!$I:$I,'BLG1222'!$A:$A,'ALL 2022'!$2:$2,'BLG1222'!$D:$D,'ALL 2022'!$D:$D)</f>
        <v>0</v>
      </c>
      <c r="J189" s="12">
        <f>+SUMIFS('BLG1222'!$I:$I,'BLG1222'!$A:$A,'ALL 2022'!$2:$2,'BLG1222'!$D:$D,'ALL 2022'!$D:$D)</f>
        <v>0</v>
      </c>
      <c r="K189" s="12">
        <f>+SUMIFS('BLG1222'!$I:$I,'BLG1222'!$A:$A,'ALL 2022'!$2:$2,'BLG1222'!$D:$D,'ALL 2022'!$D:$D)</f>
        <v>0</v>
      </c>
      <c r="L189" s="12">
        <f>+SUMIFS('BLG1222'!$I:$I,'BLG1222'!$A:$A,'ALL 2022'!$2:$2,'BLG1222'!$D:$D,'ALL 2022'!$D:$D)</f>
        <v>0</v>
      </c>
      <c r="M189" s="12">
        <f>+SUMIFS('BLG1222'!$I:$I,'BLG1222'!$A:$A,'ALL 2022'!$2:$2,'BLG1222'!$D:$D,'ALL 2022'!$D:$D)</f>
        <v>0</v>
      </c>
      <c r="N189" s="12">
        <f>+SUMIFS('BLG1222'!$I:$I,'BLG1222'!$A:$A,'ALL 2022'!$2:$2,'BLG1222'!$D:$D,'ALL 2022'!$D:$D)</f>
        <v>0</v>
      </c>
      <c r="O189" s="12">
        <f>+SUMIFS('BLG1222'!$I:$I,'BLG1222'!$A:$A,'ALL 2022'!$2:$2,'BLG1222'!$D:$D,'ALL 2022'!$D:$D)</f>
        <v>0</v>
      </c>
      <c r="P189" s="12">
        <f>+SUMIFS('BLG1222'!$I:$I,'BLG1222'!$A:$A,'ALL 2022'!$2:$2,'BLG1222'!$D:$D,'ALL 2022'!$D:$D)</f>
        <v>0</v>
      </c>
      <c r="Q189" s="12">
        <f>+SUMIFS('BLG1222'!$I:$I,'BLG1222'!$A:$A,'ALL 2022'!$2:$2,'BLG1222'!$D:$D,'ALL 2022'!$D:$D)</f>
        <v>0</v>
      </c>
      <c r="R189" s="12">
        <f>+SUMIFS('BLG1222'!$I:$I,'BLG1222'!$A:$A,'ALL 2022'!$2:$2,'BLG1222'!$D:$D,'ALL 2022'!$D:$D)</f>
        <v>0</v>
      </c>
      <c r="S189" s="12">
        <f>+SUMIFS('BLG1222'!$I:$I,'BLG1222'!$A:$A,'ALL 2022'!$2:$2,'BLG1222'!$D:$D,'ALL 2022'!$D:$D)</f>
        <v>-82273301.5</v>
      </c>
      <c r="T189" s="12">
        <f>+SUMIFS('BLG1222'!$I:$I,'BLG1222'!$A:$A,'ALL 2022'!$2:$2,'BLG1222'!$D:$D,'ALL 2022'!$D:$D)</f>
        <v>-86117072.890000001</v>
      </c>
      <c r="U189" s="12">
        <f>+SUMIFS('BLG1222'!$I:$I,'BLG1222'!$A:$A,'ALL 2022'!$2:$2,'BLG1222'!$D:$D,'ALL 2022'!$D:$D)</f>
        <v>-141576675.03</v>
      </c>
      <c r="V189" s="12">
        <f>+SUMIFS('BLG1222'!$I:$I,'BLG1222'!$A:$A,'ALL 2022'!$2:$2,'BLG1222'!$D:$D,'ALL 2022'!$D:$D)</f>
        <v>0</v>
      </c>
      <c r="W189" s="12">
        <f>+SUMIFS('BLG1222'!$I:$I,'BLG1222'!$A:$A,'ALL 2022'!$2:$2,'BLG1222'!$D:$D,'ALL 2022'!$D:$D)</f>
        <v>-54618345.75</v>
      </c>
      <c r="X189" s="12">
        <f>+SUMIFS('BLG1222'!$I:$I,'BLG1222'!$A:$A,'ALL 2022'!$2:$2,'BLG1222'!$D:$D,'ALL 2022'!$D:$D)</f>
        <v>-49782962.469999999</v>
      </c>
      <c r="Y189" s="12">
        <f>+SUMIFS('BLG1222'!$I:$I,'BLG1222'!$A:$A,'ALL 2022'!$2:$2,'BLG1222'!$D:$D,'ALL 2022'!$D:$D)</f>
        <v>0</v>
      </c>
      <c r="Z189" s="12">
        <f>+SUMIFS('BLG1222'!$I:$I,'BLG1222'!$A:$A,'ALL 2022'!$2:$2,'BLG1222'!$D:$D,'ALL 2022'!$D:$D)</f>
        <v>0</v>
      </c>
      <c r="AA189" s="12">
        <f>+SUMIFS('BLG1222'!$I:$I,'BLG1222'!$A:$A,'ALL 2022'!$2:$2,'BLG1222'!$D:$D,'ALL 2022'!$D:$D)</f>
        <v>0</v>
      </c>
      <c r="AB189" s="12">
        <f>+SUMIFS('BLG1222'!$I:$I,'BLG1222'!$A:$A,'ALL 2022'!$2:$2,'BLG1222'!$D:$D,'ALL 2022'!$D:$D)</f>
        <v>-115038331.68000001</v>
      </c>
      <c r="AC189" s="12">
        <f>+SUMIFS('BLG1222'!$I:$I,'BLG1222'!$A:$A,'ALL 2022'!$2:$2,'BLG1222'!$D:$D,'ALL 2022'!$D:$D)</f>
        <v>0</v>
      </c>
      <c r="AD189" s="12">
        <f>+SUMIFS('BLG1222'!$I:$I,'BLG1222'!$A:$A,'ALL 2022'!$2:$2,'BLG1222'!$D:$D,'ALL 2022'!$D:$D)</f>
        <v>0</v>
      </c>
      <c r="AE189" s="12">
        <f>+SUMIFS('BLG1222'!$I:$I,'BLG1222'!$A:$A,'ALL 2022'!$2:$2,'BLG1222'!$D:$D,'ALL 2022'!$D:$D)</f>
        <v>0</v>
      </c>
      <c r="AF189" s="12">
        <f>+SUMIFS('BLG1222'!$I:$I,'BLG1222'!$A:$A,'ALL 2022'!$2:$2,'BLG1222'!$D:$D,'ALL 2022'!$D:$D)</f>
        <v>-7816112.3399999999</v>
      </c>
      <c r="AG189" s="12">
        <f>+SUMIFS('BLG1222'!$I:$I,'BLG1222'!$A:$A,'ALL 2022'!$2:$2,'BLG1222'!$D:$D,'ALL 2022'!$D:$D)</f>
        <v>-12762662</v>
      </c>
      <c r="AH189" s="12">
        <f>+SUMIFS('BLG1222'!$I:$I,'BLG1222'!$A:$A,'ALL 2022'!$2:$2,'BLG1222'!$D:$D,'ALL 2022'!$D:$D)</f>
        <v>0</v>
      </c>
      <c r="AI189" s="12">
        <f>+SUMIFS('BLG1222'!$I:$I,'BLG1222'!$A:$A,'ALL 2022'!$2:$2,'BLG1222'!$D:$D,'ALL 2022'!$D:$D)</f>
        <v>0</v>
      </c>
      <c r="AJ189" s="12">
        <f>+SUMIFS('BLG1222'!$I:$I,'BLG1222'!$A:$A,'ALL 2022'!$2:$2,'BLG1222'!$D:$D,'ALL 2022'!$D:$D)</f>
        <v>0</v>
      </c>
      <c r="AK189" s="12">
        <f>+SUMIFS('BLG1222'!$I:$I,'BLG1222'!$A:$A,'ALL 2022'!$2:$2,'BLG1222'!$D:$D,'ALL 2022'!$D:$D)</f>
        <v>-21461782.649999999</v>
      </c>
      <c r="AL189" s="12">
        <f>+SUMIFS('BLG1222'!$I:$I,'BLG1222'!$A:$A,'ALL 2022'!$2:$2,'BLG1222'!$D:$D,'ALL 2022'!$D:$D)</f>
        <v>0</v>
      </c>
      <c r="AM189" s="12">
        <f>+SUMIFS('BLG1222'!$I:$I,'BLG1222'!$A:$A,'ALL 2022'!$2:$2,'BLG1222'!$D:$D,'ALL 2022'!$D:$D)</f>
        <v>-113754889.14</v>
      </c>
      <c r="AN189" s="12">
        <f>+SUMIFS('BLG1222'!$I:$I,'BLG1222'!$A:$A,'ALL 2022'!$2:$2,'BLG1222'!$D:$D,'ALL 2022'!$D:$D)</f>
        <v>0</v>
      </c>
      <c r="AO189" s="12">
        <f>+SUMIFS('BLG1222'!$I:$I,'BLG1222'!$A:$A,'ALL 2022'!$2:$2,'BLG1222'!$D:$D,'ALL 2022'!$D:$D)</f>
        <v>0</v>
      </c>
      <c r="AP189" s="12">
        <f>+SUMIFS('BLG1222'!$I:$I,'BLG1222'!$A:$A,'ALL 2022'!$2:$2,'BLG1222'!$D:$D,'ALL 2022'!$D:$D)</f>
        <v>0</v>
      </c>
      <c r="AQ189" s="164">
        <f t="shared" si="14"/>
        <v>-685202135.44999993</v>
      </c>
      <c r="AR189" s="165">
        <f t="shared" si="15"/>
        <v>-144907.45269691551</v>
      </c>
    </row>
    <row r="190" spans="1:44" hidden="1" x14ac:dyDescent="0.25">
      <c r="A190" s="11" t="str">
        <f t="shared" si="11"/>
        <v>4</v>
      </c>
      <c r="B190" s="11" t="str">
        <f t="shared" si="12"/>
        <v>43</v>
      </c>
      <c r="C190" s="11" t="str">
        <f t="shared" si="13"/>
        <v>431</v>
      </c>
      <c r="D190" s="23">
        <v>43100000</v>
      </c>
      <c r="E190" s="195" t="s">
        <v>3245</v>
      </c>
      <c r="F190" s="24" t="s">
        <v>77</v>
      </c>
      <c r="G190" s="12">
        <f>+SUMIFS('BLG1222'!$I:$I,'BLG1222'!$A:$A,'ALL 2022'!$2:$2,'BLG1222'!$D:$D,'ALL 2022'!$D:$D)</f>
        <v>-33062933.699999999</v>
      </c>
      <c r="H190" s="12">
        <f>+SUMIFS('BLG1222'!$I:$I,'BLG1222'!$A:$A,'ALL 2022'!$2:$2,'BLG1222'!$D:$D,'ALL 2022'!$D:$D)</f>
        <v>-124723854.08</v>
      </c>
      <c r="I190" s="12">
        <f>+SUMIFS('BLG1222'!$I:$I,'BLG1222'!$A:$A,'ALL 2022'!$2:$2,'BLG1222'!$D:$D,'ALL 2022'!$D:$D)</f>
        <v>-35538709.950000003</v>
      </c>
      <c r="J190" s="12">
        <f>+SUMIFS('BLG1222'!$I:$I,'BLG1222'!$A:$A,'ALL 2022'!$2:$2,'BLG1222'!$D:$D,'ALL 2022'!$D:$D)</f>
        <v>-44742490.380000003</v>
      </c>
      <c r="K190" s="12">
        <f>+SUMIFS('BLG1222'!$I:$I,'BLG1222'!$A:$A,'ALL 2022'!$2:$2,'BLG1222'!$D:$D,'ALL 2022'!$D:$D)</f>
        <v>-68829091.099999994</v>
      </c>
      <c r="L190" s="12">
        <f>+SUMIFS('BLG1222'!$I:$I,'BLG1222'!$A:$A,'ALL 2022'!$2:$2,'BLG1222'!$D:$D,'ALL 2022'!$D:$D)</f>
        <v>-13745048.859999999</v>
      </c>
      <c r="M190" s="12">
        <f>+SUMIFS('BLG1222'!$I:$I,'BLG1222'!$A:$A,'ALL 2022'!$2:$2,'BLG1222'!$D:$D,'ALL 2022'!$D:$D)</f>
        <v>-37856839.329999998</v>
      </c>
      <c r="N190" s="12">
        <f>+SUMIFS('BLG1222'!$I:$I,'BLG1222'!$A:$A,'ALL 2022'!$2:$2,'BLG1222'!$D:$D,'ALL 2022'!$D:$D)</f>
        <v>-10593239.93</v>
      </c>
      <c r="O190" s="12">
        <f>+SUMIFS('BLG1222'!$I:$I,'BLG1222'!$A:$A,'ALL 2022'!$2:$2,'BLG1222'!$D:$D,'ALL 2022'!$D:$D)</f>
        <v>-15207115.26</v>
      </c>
      <c r="P190" s="12">
        <f>+SUMIFS('BLG1222'!$I:$I,'BLG1222'!$A:$A,'ALL 2022'!$2:$2,'BLG1222'!$D:$D,'ALL 2022'!$D:$D)</f>
        <v>-2638086.42</v>
      </c>
      <c r="Q190" s="12">
        <f>+SUMIFS('BLG1222'!$I:$I,'BLG1222'!$A:$A,'ALL 2022'!$2:$2,'BLG1222'!$D:$D,'ALL 2022'!$D:$D)</f>
        <v>0</v>
      </c>
      <c r="R190" s="12">
        <f>+SUMIFS('BLG1222'!$I:$I,'BLG1222'!$A:$A,'ALL 2022'!$2:$2,'BLG1222'!$D:$D,'ALL 2022'!$D:$D)</f>
        <v>-3102681</v>
      </c>
      <c r="S190" s="12">
        <f>+SUMIFS('BLG1222'!$I:$I,'BLG1222'!$A:$A,'ALL 2022'!$2:$2,'BLG1222'!$D:$D,'ALL 2022'!$D:$D)</f>
        <v>-18055388.739999998</v>
      </c>
      <c r="T190" s="12">
        <f>+SUMIFS('BLG1222'!$I:$I,'BLG1222'!$A:$A,'ALL 2022'!$2:$2,'BLG1222'!$D:$D,'ALL 2022'!$D:$D)</f>
        <v>-36138703.770000003</v>
      </c>
      <c r="U190" s="12">
        <f>+SUMIFS('BLG1222'!$I:$I,'BLG1222'!$A:$A,'ALL 2022'!$2:$2,'BLG1222'!$D:$D,'ALL 2022'!$D:$D)</f>
        <v>-92537632.340000004</v>
      </c>
      <c r="V190" s="12">
        <f>+SUMIFS('BLG1222'!$I:$I,'BLG1222'!$A:$A,'ALL 2022'!$2:$2,'BLG1222'!$D:$D,'ALL 2022'!$D:$D)</f>
        <v>-1684489.25</v>
      </c>
      <c r="W190" s="12">
        <f>+SUMIFS('BLG1222'!$I:$I,'BLG1222'!$A:$A,'ALL 2022'!$2:$2,'BLG1222'!$D:$D,'ALL 2022'!$D:$D)</f>
        <v>-20519042.300000001</v>
      </c>
      <c r="X190" s="12">
        <f>+SUMIFS('BLG1222'!$I:$I,'BLG1222'!$A:$A,'ALL 2022'!$2:$2,'BLG1222'!$D:$D,'ALL 2022'!$D:$D)</f>
        <v>-19571691.02</v>
      </c>
      <c r="Y190" s="12">
        <f>+SUMIFS('BLG1222'!$I:$I,'BLG1222'!$A:$A,'ALL 2022'!$2:$2,'BLG1222'!$D:$D,'ALL 2022'!$D:$D)</f>
        <v>0</v>
      </c>
      <c r="Z190" s="12">
        <f>+SUMIFS('BLG1222'!$I:$I,'BLG1222'!$A:$A,'ALL 2022'!$2:$2,'BLG1222'!$D:$D,'ALL 2022'!$D:$D)</f>
        <v>0</v>
      </c>
      <c r="AA190" s="12">
        <f>+SUMIFS('BLG1222'!$I:$I,'BLG1222'!$A:$A,'ALL 2022'!$2:$2,'BLG1222'!$D:$D,'ALL 2022'!$D:$D)</f>
        <v>0</v>
      </c>
      <c r="AB190" s="12">
        <f>+SUMIFS('BLG1222'!$I:$I,'BLG1222'!$A:$A,'ALL 2022'!$2:$2,'BLG1222'!$D:$D,'ALL 2022'!$D:$D)</f>
        <v>-27028560.199999999</v>
      </c>
      <c r="AC190" s="12">
        <f>+SUMIFS('BLG1222'!$I:$I,'BLG1222'!$A:$A,'ALL 2022'!$2:$2,'BLG1222'!$D:$D,'ALL 2022'!$D:$D)</f>
        <v>-21231014.633000001</v>
      </c>
      <c r="AD190" s="12">
        <f>+SUMIFS('BLG1222'!$I:$I,'BLG1222'!$A:$A,'ALL 2022'!$2:$2,'BLG1222'!$D:$D,'ALL 2022'!$D:$D)</f>
        <v>0</v>
      </c>
      <c r="AE190" s="12">
        <f>+SUMIFS('BLG1222'!$I:$I,'BLG1222'!$A:$A,'ALL 2022'!$2:$2,'BLG1222'!$D:$D,'ALL 2022'!$D:$D)</f>
        <v>0</v>
      </c>
      <c r="AF190" s="12">
        <f>+SUMIFS('BLG1222'!$I:$I,'BLG1222'!$A:$A,'ALL 2022'!$2:$2,'BLG1222'!$D:$D,'ALL 2022'!$D:$D)</f>
        <v>-6251876.3399999999</v>
      </c>
      <c r="AG190" s="12">
        <f>+SUMIFS('BLG1222'!$I:$I,'BLG1222'!$A:$A,'ALL 2022'!$2:$2,'BLG1222'!$D:$D,'ALL 2022'!$D:$D)</f>
        <v>-3155371.52</v>
      </c>
      <c r="AH190" s="12">
        <f>+SUMIFS('BLG1222'!$I:$I,'BLG1222'!$A:$A,'ALL 2022'!$2:$2,'BLG1222'!$D:$D,'ALL 2022'!$D:$D)</f>
        <v>-3232894.7</v>
      </c>
      <c r="AI190" s="12">
        <f>+SUMIFS('BLG1222'!$I:$I,'BLG1222'!$A:$A,'ALL 2022'!$2:$2,'BLG1222'!$D:$D,'ALL 2022'!$D:$D)</f>
        <v>0</v>
      </c>
      <c r="AJ190" s="12">
        <f>+SUMIFS('BLG1222'!$I:$I,'BLG1222'!$A:$A,'ALL 2022'!$2:$2,'BLG1222'!$D:$D,'ALL 2022'!$D:$D)</f>
        <v>-5685256.8399999999</v>
      </c>
      <c r="AK190" s="12">
        <f>+SUMIFS('BLG1222'!$I:$I,'BLG1222'!$A:$A,'ALL 2022'!$2:$2,'BLG1222'!$D:$D,'ALL 2022'!$D:$D)</f>
        <v>-7358977.6399999997</v>
      </c>
      <c r="AL190" s="12">
        <f>+SUMIFS('BLG1222'!$I:$I,'BLG1222'!$A:$A,'ALL 2022'!$2:$2,'BLG1222'!$D:$D,'ALL 2022'!$D:$D)</f>
        <v>-31337275.579999998</v>
      </c>
      <c r="AM190" s="12">
        <f>+SUMIFS('BLG1222'!$I:$I,'BLG1222'!$A:$A,'ALL 2022'!$2:$2,'BLG1222'!$D:$D,'ALL 2022'!$D:$D)</f>
        <v>-38814129.32</v>
      </c>
      <c r="AN190" s="12">
        <f>+SUMIFS('BLG1222'!$I:$I,'BLG1222'!$A:$A,'ALL 2022'!$2:$2,'BLG1222'!$D:$D,'ALL 2022'!$D:$D)</f>
        <v>-6938073.3399999999</v>
      </c>
      <c r="AO190" s="12">
        <f>+SUMIFS('BLG1222'!$I:$I,'BLG1222'!$A:$A,'ALL 2022'!$2:$2,'BLG1222'!$D:$D,'ALL 2022'!$D:$D)</f>
        <v>-19452233.760000002</v>
      </c>
      <c r="AP190" s="12">
        <f>+SUMIFS('BLG1222'!$I:$I,'BLG1222'!$A:$A,'ALL 2022'!$2:$2,'BLG1222'!$D:$D,'ALL 2022'!$D:$D)</f>
        <v>-1762740</v>
      </c>
      <c r="AQ190" s="164">
        <f t="shared" si="14"/>
        <v>-750795441.30300021</v>
      </c>
      <c r="AR190" s="165">
        <f t="shared" si="15"/>
        <v>-158779.21166171451</v>
      </c>
    </row>
    <row r="191" spans="1:44" hidden="1" x14ac:dyDescent="0.25">
      <c r="A191" s="11" t="str">
        <f t="shared" si="11"/>
        <v>4</v>
      </c>
      <c r="B191" s="11" t="str">
        <f t="shared" si="12"/>
        <v>43</v>
      </c>
      <c r="C191" s="11" t="str">
        <f t="shared" si="13"/>
        <v>431</v>
      </c>
      <c r="D191" s="23">
        <v>43110000</v>
      </c>
      <c r="E191" s="195" t="s">
        <v>3245</v>
      </c>
      <c r="F191" s="24" t="s">
        <v>301</v>
      </c>
      <c r="G191" s="12">
        <f>+SUMIFS('BLG1222'!$I:$I,'BLG1222'!$A:$A,'ALL 2022'!$2:$2,'BLG1222'!$D:$D,'ALL 2022'!$D:$D)</f>
        <v>-1434600</v>
      </c>
      <c r="H191" s="12">
        <f>+SUMIFS('BLG1222'!$I:$I,'BLG1222'!$A:$A,'ALL 2022'!$2:$2,'BLG1222'!$D:$D,'ALL 2022'!$D:$D)</f>
        <v>-947600</v>
      </c>
      <c r="I191" s="12">
        <f>+SUMIFS('BLG1222'!$I:$I,'BLG1222'!$A:$A,'ALL 2022'!$2:$2,'BLG1222'!$D:$D,'ALL 2022'!$D:$D)</f>
        <v>-5486600</v>
      </c>
      <c r="J191" s="12">
        <f>+SUMIFS('BLG1222'!$I:$I,'BLG1222'!$A:$A,'ALL 2022'!$2:$2,'BLG1222'!$D:$D,'ALL 2022'!$D:$D)</f>
        <v>-2473900</v>
      </c>
      <c r="K191" s="12">
        <f>+SUMIFS('BLG1222'!$I:$I,'BLG1222'!$A:$A,'ALL 2022'!$2:$2,'BLG1222'!$D:$D,'ALL 2022'!$D:$D)</f>
        <v>-2309300</v>
      </c>
      <c r="L191" s="12">
        <f>+SUMIFS('BLG1222'!$I:$I,'BLG1222'!$A:$A,'ALL 2022'!$2:$2,'BLG1222'!$D:$D,'ALL 2022'!$D:$D)</f>
        <v>-355100</v>
      </c>
      <c r="M191" s="12">
        <f>+SUMIFS('BLG1222'!$I:$I,'BLG1222'!$A:$A,'ALL 2022'!$2:$2,'BLG1222'!$D:$D,'ALL 2022'!$D:$D)</f>
        <v>-513000</v>
      </c>
      <c r="N191" s="12">
        <f>+SUMIFS('BLG1222'!$I:$I,'BLG1222'!$A:$A,'ALL 2022'!$2:$2,'BLG1222'!$D:$D,'ALL 2022'!$D:$D)</f>
        <v>0</v>
      </c>
      <c r="O191" s="12">
        <f>+SUMIFS('BLG1222'!$I:$I,'BLG1222'!$A:$A,'ALL 2022'!$2:$2,'BLG1222'!$D:$D,'ALL 2022'!$D:$D)</f>
        <v>-855000</v>
      </c>
      <c r="P191" s="12">
        <f>+SUMIFS('BLG1222'!$I:$I,'BLG1222'!$A:$A,'ALL 2022'!$2:$2,'BLG1222'!$D:$D,'ALL 2022'!$D:$D)</f>
        <v>-210000</v>
      </c>
      <c r="Q191" s="12">
        <f>+SUMIFS('BLG1222'!$I:$I,'BLG1222'!$A:$A,'ALL 2022'!$2:$2,'BLG1222'!$D:$D,'ALL 2022'!$D:$D)</f>
        <v>-48000</v>
      </c>
      <c r="R191" s="12">
        <f>+SUMIFS('BLG1222'!$I:$I,'BLG1222'!$A:$A,'ALL 2022'!$2:$2,'BLG1222'!$D:$D,'ALL 2022'!$D:$D)</f>
        <v>21000</v>
      </c>
      <c r="S191" s="12">
        <f>+SUMIFS('BLG1222'!$I:$I,'BLG1222'!$A:$A,'ALL 2022'!$2:$2,'BLG1222'!$D:$D,'ALL 2022'!$D:$D)</f>
        <v>-649000</v>
      </c>
      <c r="T191" s="12">
        <f>+SUMIFS('BLG1222'!$I:$I,'BLG1222'!$A:$A,'ALL 2022'!$2:$2,'BLG1222'!$D:$D,'ALL 2022'!$D:$D)</f>
        <v>-741500</v>
      </c>
      <c r="U191" s="12">
        <f>+SUMIFS('BLG1222'!$I:$I,'BLG1222'!$A:$A,'ALL 2022'!$2:$2,'BLG1222'!$D:$D,'ALL 2022'!$D:$D)</f>
        <v>-4575900</v>
      </c>
      <c r="V191" s="12">
        <f>+SUMIFS('BLG1222'!$I:$I,'BLG1222'!$A:$A,'ALL 2022'!$2:$2,'BLG1222'!$D:$D,'ALL 2022'!$D:$D)</f>
        <v>21000</v>
      </c>
      <c r="W191" s="12">
        <f>+SUMIFS('BLG1222'!$I:$I,'BLG1222'!$A:$A,'ALL 2022'!$2:$2,'BLG1222'!$D:$D,'ALL 2022'!$D:$D)</f>
        <v>-866300</v>
      </c>
      <c r="X191" s="12">
        <f>+SUMIFS('BLG1222'!$I:$I,'BLG1222'!$A:$A,'ALL 2022'!$2:$2,'BLG1222'!$D:$D,'ALL 2022'!$D:$D)</f>
        <v>88800</v>
      </c>
      <c r="Y191" s="12">
        <f>+SUMIFS('BLG1222'!$I:$I,'BLG1222'!$A:$A,'ALL 2022'!$2:$2,'BLG1222'!$D:$D,'ALL 2022'!$D:$D)</f>
        <v>0</v>
      </c>
      <c r="Z191" s="12">
        <f>+SUMIFS('BLG1222'!$I:$I,'BLG1222'!$A:$A,'ALL 2022'!$2:$2,'BLG1222'!$D:$D,'ALL 2022'!$D:$D)</f>
        <v>0</v>
      </c>
      <c r="AA191" s="12">
        <f>+SUMIFS('BLG1222'!$I:$I,'BLG1222'!$A:$A,'ALL 2022'!$2:$2,'BLG1222'!$D:$D,'ALL 2022'!$D:$D)</f>
        <v>0</v>
      </c>
      <c r="AB191" s="12">
        <f>+SUMIFS('BLG1222'!$I:$I,'BLG1222'!$A:$A,'ALL 2022'!$2:$2,'BLG1222'!$D:$D,'ALL 2022'!$D:$D)</f>
        <v>152000</v>
      </c>
      <c r="AC191" s="12">
        <f>+SUMIFS('BLG1222'!$I:$I,'BLG1222'!$A:$A,'ALL 2022'!$2:$2,'BLG1222'!$D:$D,'ALL 2022'!$D:$D)</f>
        <v>-161000</v>
      </c>
      <c r="AD191" s="12">
        <f>+SUMIFS('BLG1222'!$I:$I,'BLG1222'!$A:$A,'ALL 2022'!$2:$2,'BLG1222'!$D:$D,'ALL 2022'!$D:$D)</f>
        <v>0</v>
      </c>
      <c r="AE191" s="12">
        <f>+SUMIFS('BLG1222'!$I:$I,'BLG1222'!$A:$A,'ALL 2022'!$2:$2,'BLG1222'!$D:$D,'ALL 2022'!$D:$D)</f>
        <v>0</v>
      </c>
      <c r="AF191" s="12">
        <f>+SUMIFS('BLG1222'!$I:$I,'BLG1222'!$A:$A,'ALL 2022'!$2:$2,'BLG1222'!$D:$D,'ALL 2022'!$D:$D)</f>
        <v>228000</v>
      </c>
      <c r="AG191" s="12">
        <f>+SUMIFS('BLG1222'!$I:$I,'BLG1222'!$A:$A,'ALL 2022'!$2:$2,'BLG1222'!$D:$D,'ALL 2022'!$D:$D)</f>
        <v>-190000</v>
      </c>
      <c r="AH191" s="12">
        <f>+SUMIFS('BLG1222'!$I:$I,'BLG1222'!$A:$A,'ALL 2022'!$2:$2,'BLG1222'!$D:$D,'ALL 2022'!$D:$D)</f>
        <v>-84000</v>
      </c>
      <c r="AI191" s="12">
        <f>+SUMIFS('BLG1222'!$I:$I,'BLG1222'!$A:$A,'ALL 2022'!$2:$2,'BLG1222'!$D:$D,'ALL 2022'!$D:$D)</f>
        <v>0</v>
      </c>
      <c r="AJ191" s="12">
        <f>+SUMIFS('BLG1222'!$I:$I,'BLG1222'!$A:$A,'ALL 2022'!$2:$2,'BLG1222'!$D:$D,'ALL 2022'!$D:$D)</f>
        <v>-24000</v>
      </c>
      <c r="AK191" s="12">
        <f>+SUMIFS('BLG1222'!$I:$I,'BLG1222'!$A:$A,'ALL 2022'!$2:$2,'BLG1222'!$D:$D,'ALL 2022'!$D:$D)</f>
        <v>60000</v>
      </c>
      <c r="AL191" s="12">
        <f>+SUMIFS('BLG1222'!$I:$I,'BLG1222'!$A:$A,'ALL 2022'!$2:$2,'BLG1222'!$D:$D,'ALL 2022'!$D:$D)</f>
        <v>-346000</v>
      </c>
      <c r="AM191" s="12">
        <f>+SUMIFS('BLG1222'!$I:$I,'BLG1222'!$A:$A,'ALL 2022'!$2:$2,'BLG1222'!$D:$D,'ALL 2022'!$D:$D)</f>
        <v>0</v>
      </c>
      <c r="AN191" s="12">
        <f>+SUMIFS('BLG1222'!$I:$I,'BLG1222'!$A:$A,'ALL 2022'!$2:$2,'BLG1222'!$D:$D,'ALL 2022'!$D:$D)</f>
        <v>0</v>
      </c>
      <c r="AO191" s="12">
        <f>+SUMIFS('BLG1222'!$I:$I,'BLG1222'!$A:$A,'ALL 2022'!$2:$2,'BLG1222'!$D:$D,'ALL 2022'!$D:$D)</f>
        <v>174000</v>
      </c>
      <c r="AP191" s="12">
        <f>+SUMIFS('BLG1222'!$I:$I,'BLG1222'!$A:$A,'ALL 2022'!$2:$2,'BLG1222'!$D:$D,'ALL 2022'!$D:$D)</f>
        <v>0</v>
      </c>
      <c r="AQ191" s="164">
        <f t="shared" si="14"/>
        <v>-21526000</v>
      </c>
      <c r="AR191" s="165">
        <f t="shared" si="15"/>
        <v>-4552.3469139588242</v>
      </c>
    </row>
    <row r="192" spans="1:44" hidden="1" x14ac:dyDescent="0.25">
      <c r="A192" s="11" t="str">
        <f t="shared" si="11"/>
        <v>4</v>
      </c>
      <c r="B192" s="11" t="str">
        <f t="shared" si="12"/>
        <v>43</v>
      </c>
      <c r="C192" s="11" t="str">
        <f t="shared" si="13"/>
        <v>431</v>
      </c>
      <c r="D192" s="23">
        <v>43120000</v>
      </c>
      <c r="E192" s="195" t="s">
        <v>3245</v>
      </c>
      <c r="F192" s="24" t="s">
        <v>80</v>
      </c>
      <c r="G192" s="12">
        <f>+SUMIFS('BLG1222'!$I:$I,'BLG1222'!$A:$A,'ALL 2022'!$2:$2,'BLG1222'!$D:$D,'ALL 2022'!$D:$D)</f>
        <v>0</v>
      </c>
      <c r="H192" s="12">
        <f>+SUMIFS('BLG1222'!$I:$I,'BLG1222'!$A:$A,'ALL 2022'!$2:$2,'BLG1222'!$D:$D,'ALL 2022'!$D:$D)</f>
        <v>0</v>
      </c>
      <c r="I192" s="12">
        <f>+SUMIFS('BLG1222'!$I:$I,'BLG1222'!$A:$A,'ALL 2022'!$2:$2,'BLG1222'!$D:$D,'ALL 2022'!$D:$D)</f>
        <v>0</v>
      </c>
      <c r="J192" s="12">
        <f>+SUMIFS('BLG1222'!$I:$I,'BLG1222'!$A:$A,'ALL 2022'!$2:$2,'BLG1222'!$D:$D,'ALL 2022'!$D:$D)</f>
        <v>0</v>
      </c>
      <c r="K192" s="12">
        <f>+SUMIFS('BLG1222'!$I:$I,'BLG1222'!$A:$A,'ALL 2022'!$2:$2,'BLG1222'!$D:$D,'ALL 2022'!$D:$D)</f>
        <v>0</v>
      </c>
      <c r="L192" s="12">
        <f>+SUMIFS('BLG1222'!$I:$I,'BLG1222'!$A:$A,'ALL 2022'!$2:$2,'BLG1222'!$D:$D,'ALL 2022'!$D:$D)</f>
        <v>0</v>
      </c>
      <c r="M192" s="12">
        <f>+SUMIFS('BLG1222'!$I:$I,'BLG1222'!$A:$A,'ALL 2022'!$2:$2,'BLG1222'!$D:$D,'ALL 2022'!$D:$D)</f>
        <v>0</v>
      </c>
      <c r="N192" s="12">
        <f>+SUMIFS('BLG1222'!$I:$I,'BLG1222'!$A:$A,'ALL 2022'!$2:$2,'BLG1222'!$D:$D,'ALL 2022'!$D:$D)</f>
        <v>0</v>
      </c>
      <c r="O192" s="12">
        <f>+SUMIFS('BLG1222'!$I:$I,'BLG1222'!$A:$A,'ALL 2022'!$2:$2,'BLG1222'!$D:$D,'ALL 2022'!$D:$D)</f>
        <v>0</v>
      </c>
      <c r="P192" s="12">
        <f>+SUMIFS('BLG1222'!$I:$I,'BLG1222'!$A:$A,'ALL 2022'!$2:$2,'BLG1222'!$D:$D,'ALL 2022'!$D:$D)</f>
        <v>0</v>
      </c>
      <c r="Q192" s="12">
        <f>+SUMIFS('BLG1222'!$I:$I,'BLG1222'!$A:$A,'ALL 2022'!$2:$2,'BLG1222'!$D:$D,'ALL 2022'!$D:$D)</f>
        <v>0</v>
      </c>
      <c r="R192" s="12">
        <f>+SUMIFS('BLG1222'!$I:$I,'BLG1222'!$A:$A,'ALL 2022'!$2:$2,'BLG1222'!$D:$D,'ALL 2022'!$D:$D)</f>
        <v>0</v>
      </c>
      <c r="S192" s="12">
        <f>+SUMIFS('BLG1222'!$I:$I,'BLG1222'!$A:$A,'ALL 2022'!$2:$2,'BLG1222'!$D:$D,'ALL 2022'!$D:$D)</f>
        <v>0</v>
      </c>
      <c r="T192" s="12">
        <f>+SUMIFS('BLG1222'!$I:$I,'BLG1222'!$A:$A,'ALL 2022'!$2:$2,'BLG1222'!$D:$D,'ALL 2022'!$D:$D)</f>
        <v>0</v>
      </c>
      <c r="U192" s="12">
        <f>+SUMIFS('BLG1222'!$I:$I,'BLG1222'!$A:$A,'ALL 2022'!$2:$2,'BLG1222'!$D:$D,'ALL 2022'!$D:$D)</f>
        <v>-5897006.1399999997</v>
      </c>
      <c r="V192" s="12">
        <f>+SUMIFS('BLG1222'!$I:$I,'BLG1222'!$A:$A,'ALL 2022'!$2:$2,'BLG1222'!$D:$D,'ALL 2022'!$D:$D)</f>
        <v>0</v>
      </c>
      <c r="W192" s="12">
        <f>+SUMIFS('BLG1222'!$I:$I,'BLG1222'!$A:$A,'ALL 2022'!$2:$2,'BLG1222'!$D:$D,'ALL 2022'!$D:$D)</f>
        <v>0</v>
      </c>
      <c r="X192" s="12">
        <f>+SUMIFS('BLG1222'!$I:$I,'BLG1222'!$A:$A,'ALL 2022'!$2:$2,'BLG1222'!$D:$D,'ALL 2022'!$D:$D)</f>
        <v>0</v>
      </c>
      <c r="Y192" s="12">
        <f>+SUMIFS('BLG1222'!$I:$I,'BLG1222'!$A:$A,'ALL 2022'!$2:$2,'BLG1222'!$D:$D,'ALL 2022'!$D:$D)</f>
        <v>0</v>
      </c>
      <c r="Z192" s="12">
        <f>+SUMIFS('BLG1222'!$I:$I,'BLG1222'!$A:$A,'ALL 2022'!$2:$2,'BLG1222'!$D:$D,'ALL 2022'!$D:$D)</f>
        <v>0</v>
      </c>
      <c r="AA192" s="12">
        <f>+SUMIFS('BLG1222'!$I:$I,'BLG1222'!$A:$A,'ALL 2022'!$2:$2,'BLG1222'!$D:$D,'ALL 2022'!$D:$D)</f>
        <v>0</v>
      </c>
      <c r="AB192" s="12">
        <f>+SUMIFS('BLG1222'!$I:$I,'BLG1222'!$A:$A,'ALL 2022'!$2:$2,'BLG1222'!$D:$D,'ALL 2022'!$D:$D)</f>
        <v>0</v>
      </c>
      <c r="AC192" s="12">
        <f>+SUMIFS('BLG1222'!$I:$I,'BLG1222'!$A:$A,'ALL 2022'!$2:$2,'BLG1222'!$D:$D,'ALL 2022'!$D:$D)</f>
        <v>0</v>
      </c>
      <c r="AD192" s="12">
        <f>+SUMIFS('BLG1222'!$I:$I,'BLG1222'!$A:$A,'ALL 2022'!$2:$2,'BLG1222'!$D:$D,'ALL 2022'!$D:$D)</f>
        <v>0</v>
      </c>
      <c r="AE192" s="12">
        <f>+SUMIFS('BLG1222'!$I:$I,'BLG1222'!$A:$A,'ALL 2022'!$2:$2,'BLG1222'!$D:$D,'ALL 2022'!$D:$D)</f>
        <v>0</v>
      </c>
      <c r="AF192" s="12">
        <f>+SUMIFS('BLG1222'!$I:$I,'BLG1222'!$A:$A,'ALL 2022'!$2:$2,'BLG1222'!$D:$D,'ALL 2022'!$D:$D)</f>
        <v>0</v>
      </c>
      <c r="AG192" s="12">
        <f>+SUMIFS('BLG1222'!$I:$I,'BLG1222'!$A:$A,'ALL 2022'!$2:$2,'BLG1222'!$D:$D,'ALL 2022'!$D:$D)</f>
        <v>0</v>
      </c>
      <c r="AH192" s="12">
        <f>+SUMIFS('BLG1222'!$I:$I,'BLG1222'!$A:$A,'ALL 2022'!$2:$2,'BLG1222'!$D:$D,'ALL 2022'!$D:$D)</f>
        <v>0</v>
      </c>
      <c r="AI192" s="12">
        <f>+SUMIFS('BLG1222'!$I:$I,'BLG1222'!$A:$A,'ALL 2022'!$2:$2,'BLG1222'!$D:$D,'ALL 2022'!$D:$D)</f>
        <v>0</v>
      </c>
      <c r="AJ192" s="12">
        <f>+SUMIFS('BLG1222'!$I:$I,'BLG1222'!$A:$A,'ALL 2022'!$2:$2,'BLG1222'!$D:$D,'ALL 2022'!$D:$D)</f>
        <v>0</v>
      </c>
      <c r="AK192" s="12">
        <f>+SUMIFS('BLG1222'!$I:$I,'BLG1222'!$A:$A,'ALL 2022'!$2:$2,'BLG1222'!$D:$D,'ALL 2022'!$D:$D)</f>
        <v>0</v>
      </c>
      <c r="AL192" s="12">
        <f>+SUMIFS('BLG1222'!$I:$I,'BLG1222'!$A:$A,'ALL 2022'!$2:$2,'BLG1222'!$D:$D,'ALL 2022'!$D:$D)</f>
        <v>0</v>
      </c>
      <c r="AM192" s="12">
        <f>+SUMIFS('BLG1222'!$I:$I,'BLG1222'!$A:$A,'ALL 2022'!$2:$2,'BLG1222'!$D:$D,'ALL 2022'!$D:$D)</f>
        <v>0</v>
      </c>
      <c r="AN192" s="12">
        <f>+SUMIFS('BLG1222'!$I:$I,'BLG1222'!$A:$A,'ALL 2022'!$2:$2,'BLG1222'!$D:$D,'ALL 2022'!$D:$D)</f>
        <v>-495576.67</v>
      </c>
      <c r="AO192" s="12">
        <f>+SUMIFS('BLG1222'!$I:$I,'BLG1222'!$A:$A,'ALL 2022'!$2:$2,'BLG1222'!$D:$D,'ALL 2022'!$D:$D)</f>
        <v>0</v>
      </c>
      <c r="AP192" s="12">
        <f>+SUMIFS('BLG1222'!$I:$I,'BLG1222'!$A:$A,'ALL 2022'!$2:$2,'BLG1222'!$D:$D,'ALL 2022'!$D:$D)</f>
        <v>-125910</v>
      </c>
      <c r="AQ192" s="164">
        <f t="shared" si="14"/>
        <v>-6518492.8099999996</v>
      </c>
      <c r="AR192" s="165">
        <f t="shared" si="15"/>
        <v>-1378.5394698163284</v>
      </c>
    </row>
    <row r="193" spans="1:44" hidden="1" x14ac:dyDescent="0.25">
      <c r="A193" s="11" t="str">
        <f t="shared" si="11"/>
        <v>4</v>
      </c>
      <c r="B193" s="11" t="str">
        <f t="shared" si="12"/>
        <v>43</v>
      </c>
      <c r="C193" s="11" t="str">
        <f t="shared" si="13"/>
        <v>432</v>
      </c>
      <c r="D193" s="23">
        <v>43200000</v>
      </c>
      <c r="E193" s="195" t="s">
        <v>3245</v>
      </c>
      <c r="F193" s="24" t="s">
        <v>79</v>
      </c>
      <c r="G193" s="12">
        <f>+SUMIFS('BLG1222'!$I:$I,'BLG1222'!$A:$A,'ALL 2022'!$2:$2,'BLG1222'!$D:$D,'ALL 2022'!$D:$D)</f>
        <v>-21773774.82</v>
      </c>
      <c r="H193" s="12">
        <f>+SUMIFS('BLG1222'!$I:$I,'BLG1222'!$A:$A,'ALL 2022'!$2:$2,'BLG1222'!$D:$D,'ALL 2022'!$D:$D)</f>
        <v>-47321500.920000002</v>
      </c>
      <c r="I193" s="12">
        <f>+SUMIFS('BLG1222'!$I:$I,'BLG1222'!$A:$A,'ALL 2022'!$2:$2,'BLG1222'!$D:$D,'ALL 2022'!$D:$D)</f>
        <v>-62761990.399999999</v>
      </c>
      <c r="J193" s="12">
        <f>+SUMIFS('BLG1222'!$I:$I,'BLG1222'!$A:$A,'ALL 2022'!$2:$2,'BLG1222'!$D:$D,'ALL 2022'!$D:$D)</f>
        <v>-19175353.02</v>
      </c>
      <c r="K193" s="12">
        <f>+SUMIFS('BLG1222'!$I:$I,'BLG1222'!$A:$A,'ALL 2022'!$2:$2,'BLG1222'!$D:$D,'ALL 2022'!$D:$D)</f>
        <v>-27987055.559999999</v>
      </c>
      <c r="L193" s="12">
        <f>+SUMIFS('BLG1222'!$I:$I,'BLG1222'!$A:$A,'ALL 2022'!$2:$2,'BLG1222'!$D:$D,'ALL 2022'!$D:$D)</f>
        <v>-5889020.9400000004</v>
      </c>
      <c r="M193" s="12">
        <f>+SUMIFS('BLG1222'!$I:$I,'BLG1222'!$A:$A,'ALL 2022'!$2:$2,'BLG1222'!$D:$D,'ALL 2022'!$D:$D)</f>
        <v>-1633240.11</v>
      </c>
      <c r="N193" s="12">
        <f>+SUMIFS('BLG1222'!$I:$I,'BLG1222'!$A:$A,'ALL 2022'!$2:$2,'BLG1222'!$D:$D,'ALL 2022'!$D:$D)</f>
        <v>-756839.87</v>
      </c>
      <c r="O193" s="12">
        <f>+SUMIFS('BLG1222'!$I:$I,'BLG1222'!$A:$A,'ALL 2022'!$2:$2,'BLG1222'!$D:$D,'ALL 2022'!$D:$D)</f>
        <v>-4479688.08</v>
      </c>
      <c r="P193" s="12">
        <f>+SUMIFS('BLG1222'!$I:$I,'BLG1222'!$A:$A,'ALL 2022'!$2:$2,'BLG1222'!$D:$D,'ALL 2022'!$D:$D)</f>
        <v>0</v>
      </c>
      <c r="Q193" s="12">
        <f>+SUMIFS('BLG1222'!$I:$I,'BLG1222'!$A:$A,'ALL 2022'!$2:$2,'BLG1222'!$D:$D,'ALL 2022'!$D:$D)</f>
        <v>0</v>
      </c>
      <c r="R193" s="12">
        <f>+SUMIFS('BLG1222'!$I:$I,'BLG1222'!$A:$A,'ALL 2022'!$2:$2,'BLG1222'!$D:$D,'ALL 2022'!$D:$D)</f>
        <v>0</v>
      </c>
      <c r="S193" s="12">
        <f>+SUMIFS('BLG1222'!$I:$I,'BLG1222'!$A:$A,'ALL 2022'!$2:$2,'BLG1222'!$D:$D,'ALL 2022'!$D:$D)</f>
        <v>-3913078.98</v>
      </c>
      <c r="T193" s="12">
        <f>+SUMIFS('BLG1222'!$I:$I,'BLG1222'!$A:$A,'ALL 2022'!$2:$2,'BLG1222'!$D:$D,'ALL 2022'!$D:$D)</f>
        <v>-13268096.710000001</v>
      </c>
      <c r="U193" s="12">
        <f>+SUMIFS('BLG1222'!$I:$I,'BLG1222'!$A:$A,'ALL 2022'!$2:$2,'BLG1222'!$D:$D,'ALL 2022'!$D:$D)</f>
        <v>-28376521.440000001</v>
      </c>
      <c r="V193" s="12">
        <f>+SUMIFS('BLG1222'!$I:$I,'BLG1222'!$A:$A,'ALL 2022'!$2:$2,'BLG1222'!$D:$D,'ALL 2022'!$D:$D)</f>
        <v>-1494252.61</v>
      </c>
      <c r="W193" s="12">
        <f>+SUMIFS('BLG1222'!$I:$I,'BLG1222'!$A:$A,'ALL 2022'!$2:$2,'BLG1222'!$D:$D,'ALL 2022'!$D:$D)</f>
        <v>-983071.02</v>
      </c>
      <c r="X193" s="12">
        <f>+SUMIFS('BLG1222'!$I:$I,'BLG1222'!$A:$A,'ALL 2022'!$2:$2,'BLG1222'!$D:$D,'ALL 2022'!$D:$D)</f>
        <v>-8369867.5800000001</v>
      </c>
      <c r="Y193" s="12">
        <f>+SUMIFS('BLG1222'!$I:$I,'BLG1222'!$A:$A,'ALL 2022'!$2:$2,'BLG1222'!$D:$D,'ALL 2022'!$D:$D)</f>
        <v>0</v>
      </c>
      <c r="Z193" s="12">
        <f>+SUMIFS('BLG1222'!$I:$I,'BLG1222'!$A:$A,'ALL 2022'!$2:$2,'BLG1222'!$D:$D,'ALL 2022'!$D:$D)</f>
        <v>0</v>
      </c>
      <c r="AA193" s="12">
        <f>+SUMIFS('BLG1222'!$I:$I,'BLG1222'!$A:$A,'ALL 2022'!$2:$2,'BLG1222'!$D:$D,'ALL 2022'!$D:$D)</f>
        <v>0</v>
      </c>
      <c r="AB193" s="12">
        <f>+SUMIFS('BLG1222'!$I:$I,'BLG1222'!$A:$A,'ALL 2022'!$2:$2,'BLG1222'!$D:$D,'ALL 2022'!$D:$D)</f>
        <v>-10399391.27</v>
      </c>
      <c r="AC193" s="12">
        <f>+SUMIFS('BLG1222'!$I:$I,'BLG1222'!$A:$A,'ALL 2022'!$2:$2,'BLG1222'!$D:$D,'ALL 2022'!$D:$D)</f>
        <v>-11420772.653999999</v>
      </c>
      <c r="AD193" s="12">
        <f>+SUMIFS('BLG1222'!$I:$I,'BLG1222'!$A:$A,'ALL 2022'!$2:$2,'BLG1222'!$D:$D,'ALL 2022'!$D:$D)</f>
        <v>0</v>
      </c>
      <c r="AE193" s="12">
        <f>+SUMIFS('BLG1222'!$I:$I,'BLG1222'!$A:$A,'ALL 2022'!$2:$2,'BLG1222'!$D:$D,'ALL 2022'!$D:$D)</f>
        <v>0</v>
      </c>
      <c r="AF193" s="12">
        <f>+SUMIFS('BLG1222'!$I:$I,'BLG1222'!$A:$A,'ALL 2022'!$2:$2,'BLG1222'!$D:$D,'ALL 2022'!$D:$D)</f>
        <v>-3574221.58</v>
      </c>
      <c r="AG193" s="12">
        <f>+SUMIFS('BLG1222'!$I:$I,'BLG1222'!$A:$A,'ALL 2022'!$2:$2,'BLG1222'!$D:$D,'ALL 2022'!$D:$D)</f>
        <v>-1302302.08</v>
      </c>
      <c r="AH193" s="12">
        <f>+SUMIFS('BLG1222'!$I:$I,'BLG1222'!$A:$A,'ALL 2022'!$2:$2,'BLG1222'!$D:$D,'ALL 2022'!$D:$D)</f>
        <v>-4166502.79</v>
      </c>
      <c r="AI193" s="12">
        <f>+SUMIFS('BLG1222'!$I:$I,'BLG1222'!$A:$A,'ALL 2022'!$2:$2,'BLG1222'!$D:$D,'ALL 2022'!$D:$D)</f>
        <v>0</v>
      </c>
      <c r="AJ193" s="12">
        <f>+SUMIFS('BLG1222'!$I:$I,'BLG1222'!$A:$A,'ALL 2022'!$2:$2,'BLG1222'!$D:$D,'ALL 2022'!$D:$D)</f>
        <v>0</v>
      </c>
      <c r="AK193" s="12">
        <f>+SUMIFS('BLG1222'!$I:$I,'BLG1222'!$A:$A,'ALL 2022'!$2:$2,'BLG1222'!$D:$D,'ALL 2022'!$D:$D)</f>
        <v>-3153847.56</v>
      </c>
      <c r="AL193" s="12">
        <f>+SUMIFS('BLG1222'!$I:$I,'BLG1222'!$A:$A,'ALL 2022'!$2:$2,'BLG1222'!$D:$D,'ALL 2022'!$D:$D)</f>
        <v>0</v>
      </c>
      <c r="AM193" s="12">
        <f>+SUMIFS('BLG1222'!$I:$I,'BLG1222'!$A:$A,'ALL 2022'!$2:$2,'BLG1222'!$D:$D,'ALL 2022'!$D:$D)</f>
        <v>-22062605.73</v>
      </c>
      <c r="AN193" s="12">
        <f>+SUMIFS('BLG1222'!$I:$I,'BLG1222'!$A:$A,'ALL 2022'!$2:$2,'BLG1222'!$D:$D,'ALL 2022'!$D:$D)</f>
        <v>-2973460</v>
      </c>
      <c r="AO193" s="12">
        <f>+SUMIFS('BLG1222'!$I:$I,'BLG1222'!$A:$A,'ALL 2022'!$2:$2,'BLG1222'!$D:$D,'ALL 2022'!$D:$D)</f>
        <v>-7920608.5800000001</v>
      </c>
      <c r="AP193" s="12">
        <f>+SUMIFS('BLG1222'!$I:$I,'BLG1222'!$A:$A,'ALL 2022'!$2:$2,'BLG1222'!$D:$D,'ALL 2022'!$D:$D)</f>
        <v>-457980</v>
      </c>
      <c r="AQ193" s="164">
        <f t="shared" si="14"/>
        <v>-315615044.30400008</v>
      </c>
      <c r="AR193" s="165">
        <f t="shared" si="15"/>
        <v>-66746.686469213615</v>
      </c>
    </row>
    <row r="194" spans="1:44" hidden="1" x14ac:dyDescent="0.25">
      <c r="A194" s="11" t="str">
        <f t="shared" si="11"/>
        <v>4</v>
      </c>
      <c r="B194" s="11" t="str">
        <f t="shared" si="12"/>
        <v>43</v>
      </c>
      <c r="C194" s="11" t="str">
        <f t="shared" si="13"/>
        <v>432</v>
      </c>
      <c r="D194" s="23">
        <v>43220000</v>
      </c>
      <c r="E194" s="195" t="s">
        <v>3245</v>
      </c>
      <c r="F194" s="24" t="s">
        <v>629</v>
      </c>
      <c r="G194" s="12">
        <f>+SUMIFS('BLG1222'!$I:$I,'BLG1222'!$A:$A,'ALL 2022'!$2:$2,'BLG1222'!$D:$D,'ALL 2022'!$D:$D)</f>
        <v>0</v>
      </c>
      <c r="H194" s="12">
        <f>+SUMIFS('BLG1222'!$I:$I,'BLG1222'!$A:$A,'ALL 2022'!$2:$2,'BLG1222'!$D:$D,'ALL 2022'!$D:$D)</f>
        <v>0</v>
      </c>
      <c r="I194" s="12">
        <f>+SUMIFS('BLG1222'!$I:$I,'BLG1222'!$A:$A,'ALL 2022'!$2:$2,'BLG1222'!$D:$D,'ALL 2022'!$D:$D)</f>
        <v>0</v>
      </c>
      <c r="J194" s="12">
        <f>+SUMIFS('BLG1222'!$I:$I,'BLG1222'!$A:$A,'ALL 2022'!$2:$2,'BLG1222'!$D:$D,'ALL 2022'!$D:$D)</f>
        <v>0</v>
      </c>
      <c r="K194" s="12">
        <f>+SUMIFS('BLG1222'!$I:$I,'BLG1222'!$A:$A,'ALL 2022'!$2:$2,'BLG1222'!$D:$D,'ALL 2022'!$D:$D)</f>
        <v>-629230.92000000004</v>
      </c>
      <c r="L194" s="12">
        <f>+SUMIFS('BLG1222'!$I:$I,'BLG1222'!$A:$A,'ALL 2022'!$2:$2,'BLG1222'!$D:$D,'ALL 2022'!$D:$D)</f>
        <v>0</v>
      </c>
      <c r="M194" s="12">
        <f>+SUMIFS('BLG1222'!$I:$I,'BLG1222'!$A:$A,'ALL 2022'!$2:$2,'BLG1222'!$D:$D,'ALL 2022'!$D:$D)</f>
        <v>-26340654</v>
      </c>
      <c r="N194" s="12">
        <f>+SUMIFS('BLG1222'!$I:$I,'BLG1222'!$A:$A,'ALL 2022'!$2:$2,'BLG1222'!$D:$D,'ALL 2022'!$D:$D)</f>
        <v>0</v>
      </c>
      <c r="O194" s="12">
        <f>+SUMIFS('BLG1222'!$I:$I,'BLG1222'!$A:$A,'ALL 2022'!$2:$2,'BLG1222'!$D:$D,'ALL 2022'!$D:$D)</f>
        <v>-61036</v>
      </c>
      <c r="P194" s="12">
        <f>+SUMIFS('BLG1222'!$I:$I,'BLG1222'!$A:$A,'ALL 2022'!$2:$2,'BLG1222'!$D:$D,'ALL 2022'!$D:$D)</f>
        <v>0</v>
      </c>
      <c r="Q194" s="12">
        <f>+SUMIFS('BLG1222'!$I:$I,'BLG1222'!$A:$A,'ALL 2022'!$2:$2,'BLG1222'!$D:$D,'ALL 2022'!$D:$D)</f>
        <v>0</v>
      </c>
      <c r="R194" s="12">
        <f>+SUMIFS('BLG1222'!$I:$I,'BLG1222'!$A:$A,'ALL 2022'!$2:$2,'BLG1222'!$D:$D,'ALL 2022'!$D:$D)</f>
        <v>-1329713.18</v>
      </c>
      <c r="S194" s="12">
        <f>+SUMIFS('BLG1222'!$I:$I,'BLG1222'!$A:$A,'ALL 2022'!$2:$2,'BLG1222'!$D:$D,'ALL 2022'!$D:$D)</f>
        <v>0</v>
      </c>
      <c r="T194" s="12">
        <f>+SUMIFS('BLG1222'!$I:$I,'BLG1222'!$A:$A,'ALL 2022'!$2:$2,'BLG1222'!$D:$D,'ALL 2022'!$D:$D)</f>
        <v>655012.6</v>
      </c>
      <c r="U194" s="12">
        <f>+SUMIFS('BLG1222'!$I:$I,'BLG1222'!$A:$A,'ALL 2022'!$2:$2,'BLG1222'!$D:$D,'ALL 2022'!$D:$D)</f>
        <v>-103920</v>
      </c>
      <c r="V194" s="12">
        <f>+SUMIFS('BLG1222'!$I:$I,'BLG1222'!$A:$A,'ALL 2022'!$2:$2,'BLG1222'!$D:$D,'ALL 2022'!$D:$D)</f>
        <v>0</v>
      </c>
      <c r="W194" s="12">
        <f>+SUMIFS('BLG1222'!$I:$I,'BLG1222'!$A:$A,'ALL 2022'!$2:$2,'BLG1222'!$D:$D,'ALL 2022'!$D:$D)</f>
        <v>-7837775.6799999997</v>
      </c>
      <c r="X194" s="12">
        <f>+SUMIFS('BLG1222'!$I:$I,'BLG1222'!$A:$A,'ALL 2022'!$2:$2,'BLG1222'!$D:$D,'ALL 2022'!$D:$D)</f>
        <v>0</v>
      </c>
      <c r="Y194" s="12">
        <f>+SUMIFS('BLG1222'!$I:$I,'BLG1222'!$A:$A,'ALL 2022'!$2:$2,'BLG1222'!$D:$D,'ALL 2022'!$D:$D)</f>
        <v>0</v>
      </c>
      <c r="Z194" s="12">
        <f>+SUMIFS('BLG1222'!$I:$I,'BLG1222'!$A:$A,'ALL 2022'!$2:$2,'BLG1222'!$D:$D,'ALL 2022'!$D:$D)</f>
        <v>0</v>
      </c>
      <c r="AA194" s="12">
        <f>+SUMIFS('BLG1222'!$I:$I,'BLG1222'!$A:$A,'ALL 2022'!$2:$2,'BLG1222'!$D:$D,'ALL 2022'!$D:$D)</f>
        <v>0</v>
      </c>
      <c r="AB194" s="12">
        <f>+SUMIFS('BLG1222'!$I:$I,'BLG1222'!$A:$A,'ALL 2022'!$2:$2,'BLG1222'!$D:$D,'ALL 2022'!$D:$D)</f>
        <v>0</v>
      </c>
      <c r="AC194" s="12">
        <f>+SUMIFS('BLG1222'!$I:$I,'BLG1222'!$A:$A,'ALL 2022'!$2:$2,'BLG1222'!$D:$D,'ALL 2022'!$D:$D)</f>
        <v>0</v>
      </c>
      <c r="AD194" s="12">
        <f>+SUMIFS('BLG1222'!$I:$I,'BLG1222'!$A:$A,'ALL 2022'!$2:$2,'BLG1222'!$D:$D,'ALL 2022'!$D:$D)</f>
        <v>0</v>
      </c>
      <c r="AE194" s="12">
        <f>+SUMIFS('BLG1222'!$I:$I,'BLG1222'!$A:$A,'ALL 2022'!$2:$2,'BLG1222'!$D:$D,'ALL 2022'!$D:$D)</f>
        <v>0</v>
      </c>
      <c r="AF194" s="12">
        <f>+SUMIFS('BLG1222'!$I:$I,'BLG1222'!$A:$A,'ALL 2022'!$2:$2,'BLG1222'!$D:$D,'ALL 2022'!$D:$D)</f>
        <v>0</v>
      </c>
      <c r="AG194" s="12">
        <f>+SUMIFS('BLG1222'!$I:$I,'BLG1222'!$A:$A,'ALL 2022'!$2:$2,'BLG1222'!$D:$D,'ALL 2022'!$D:$D)</f>
        <v>0</v>
      </c>
      <c r="AH194" s="12">
        <f>+SUMIFS('BLG1222'!$I:$I,'BLG1222'!$A:$A,'ALL 2022'!$2:$2,'BLG1222'!$D:$D,'ALL 2022'!$D:$D)</f>
        <v>0</v>
      </c>
      <c r="AI194" s="12">
        <f>+SUMIFS('BLG1222'!$I:$I,'BLG1222'!$A:$A,'ALL 2022'!$2:$2,'BLG1222'!$D:$D,'ALL 2022'!$D:$D)</f>
        <v>0</v>
      </c>
      <c r="AJ194" s="12">
        <f>+SUMIFS('BLG1222'!$I:$I,'BLG1222'!$A:$A,'ALL 2022'!$2:$2,'BLG1222'!$D:$D,'ALL 2022'!$D:$D)</f>
        <v>0</v>
      </c>
      <c r="AK194" s="12">
        <f>+SUMIFS('BLG1222'!$I:$I,'BLG1222'!$A:$A,'ALL 2022'!$2:$2,'BLG1222'!$D:$D,'ALL 2022'!$D:$D)</f>
        <v>0</v>
      </c>
      <c r="AL194" s="12">
        <f>+SUMIFS('BLG1222'!$I:$I,'BLG1222'!$A:$A,'ALL 2022'!$2:$2,'BLG1222'!$D:$D,'ALL 2022'!$D:$D)</f>
        <v>-19066365.82</v>
      </c>
      <c r="AM194" s="12">
        <f>+SUMIFS('BLG1222'!$I:$I,'BLG1222'!$A:$A,'ALL 2022'!$2:$2,'BLG1222'!$D:$D,'ALL 2022'!$D:$D)</f>
        <v>0</v>
      </c>
      <c r="AN194" s="12">
        <f>+SUMIFS('BLG1222'!$I:$I,'BLG1222'!$A:$A,'ALL 2022'!$2:$2,'BLG1222'!$D:$D,'ALL 2022'!$D:$D)</f>
        <v>0</v>
      </c>
      <c r="AO194" s="12">
        <f>+SUMIFS('BLG1222'!$I:$I,'BLG1222'!$A:$A,'ALL 2022'!$2:$2,'BLG1222'!$D:$D,'ALL 2022'!$D:$D)</f>
        <v>-418634.46</v>
      </c>
      <c r="AP194" s="12">
        <f>+SUMIFS('BLG1222'!$I:$I,'BLG1222'!$A:$A,'ALL 2022'!$2:$2,'BLG1222'!$D:$D,'ALL 2022'!$D:$D)</f>
        <v>0</v>
      </c>
      <c r="AQ194" s="164">
        <f t="shared" si="14"/>
        <v>-55132317.460000001</v>
      </c>
      <c r="AR194" s="165">
        <f t="shared" si="15"/>
        <v>-11659.455321398736</v>
      </c>
    </row>
    <row r="195" spans="1:44" hidden="1" x14ac:dyDescent="0.25">
      <c r="A195" s="11" t="str">
        <f t="shared" si="11"/>
        <v>4</v>
      </c>
      <c r="B195" s="11" t="str">
        <f t="shared" si="12"/>
        <v>43</v>
      </c>
      <c r="C195" s="11" t="str">
        <f t="shared" si="13"/>
        <v>432</v>
      </c>
      <c r="D195" s="23">
        <v>43230000</v>
      </c>
      <c r="E195" s="195" t="s">
        <v>3245</v>
      </c>
      <c r="F195" s="24" t="s">
        <v>630</v>
      </c>
      <c r="G195" s="12">
        <f>+SUMIFS('BLG1222'!$I:$I,'BLG1222'!$A:$A,'ALL 2022'!$2:$2,'BLG1222'!$D:$D,'ALL 2022'!$D:$D)</f>
        <v>0</v>
      </c>
      <c r="H195" s="12">
        <f>+SUMIFS('BLG1222'!$I:$I,'BLG1222'!$A:$A,'ALL 2022'!$2:$2,'BLG1222'!$D:$D,'ALL 2022'!$D:$D)</f>
        <v>0</v>
      </c>
      <c r="I195" s="12">
        <f>+SUMIFS('BLG1222'!$I:$I,'BLG1222'!$A:$A,'ALL 2022'!$2:$2,'BLG1222'!$D:$D,'ALL 2022'!$D:$D)</f>
        <v>0</v>
      </c>
      <c r="J195" s="12">
        <f>+SUMIFS('BLG1222'!$I:$I,'BLG1222'!$A:$A,'ALL 2022'!$2:$2,'BLG1222'!$D:$D,'ALL 2022'!$D:$D)</f>
        <v>-1166406.42</v>
      </c>
      <c r="K195" s="12">
        <f>+SUMIFS('BLG1222'!$I:$I,'BLG1222'!$A:$A,'ALL 2022'!$2:$2,'BLG1222'!$D:$D,'ALL 2022'!$D:$D)</f>
        <v>0</v>
      </c>
      <c r="L195" s="12">
        <f>+SUMIFS('BLG1222'!$I:$I,'BLG1222'!$A:$A,'ALL 2022'!$2:$2,'BLG1222'!$D:$D,'ALL 2022'!$D:$D)</f>
        <v>0</v>
      </c>
      <c r="M195" s="12">
        <f>+SUMIFS('BLG1222'!$I:$I,'BLG1222'!$A:$A,'ALL 2022'!$2:$2,'BLG1222'!$D:$D,'ALL 2022'!$D:$D)</f>
        <v>0</v>
      </c>
      <c r="N195" s="12">
        <f>+SUMIFS('BLG1222'!$I:$I,'BLG1222'!$A:$A,'ALL 2022'!$2:$2,'BLG1222'!$D:$D,'ALL 2022'!$D:$D)</f>
        <v>0</v>
      </c>
      <c r="O195" s="12">
        <f>+SUMIFS('BLG1222'!$I:$I,'BLG1222'!$A:$A,'ALL 2022'!$2:$2,'BLG1222'!$D:$D,'ALL 2022'!$D:$D)</f>
        <v>0</v>
      </c>
      <c r="P195" s="12">
        <f>+SUMIFS('BLG1222'!$I:$I,'BLG1222'!$A:$A,'ALL 2022'!$2:$2,'BLG1222'!$D:$D,'ALL 2022'!$D:$D)</f>
        <v>-1130608.08</v>
      </c>
      <c r="Q195" s="12">
        <f>+SUMIFS('BLG1222'!$I:$I,'BLG1222'!$A:$A,'ALL 2022'!$2:$2,'BLG1222'!$D:$D,'ALL 2022'!$D:$D)</f>
        <v>0</v>
      </c>
      <c r="R195" s="12">
        <f>+SUMIFS('BLG1222'!$I:$I,'BLG1222'!$A:$A,'ALL 2022'!$2:$2,'BLG1222'!$D:$D,'ALL 2022'!$D:$D)</f>
        <v>0</v>
      </c>
      <c r="S195" s="12">
        <f>+SUMIFS('BLG1222'!$I:$I,'BLG1222'!$A:$A,'ALL 2022'!$2:$2,'BLG1222'!$D:$D,'ALL 2022'!$D:$D)</f>
        <v>-4105949.78</v>
      </c>
      <c r="T195" s="12">
        <f>+SUMIFS('BLG1222'!$I:$I,'BLG1222'!$A:$A,'ALL 2022'!$2:$2,'BLG1222'!$D:$D,'ALL 2022'!$D:$D)</f>
        <v>0</v>
      </c>
      <c r="U195" s="12">
        <f>+SUMIFS('BLG1222'!$I:$I,'BLG1222'!$A:$A,'ALL 2022'!$2:$2,'BLG1222'!$D:$D,'ALL 2022'!$D:$D)</f>
        <v>0</v>
      </c>
      <c r="V195" s="12">
        <f>+SUMIFS('BLG1222'!$I:$I,'BLG1222'!$A:$A,'ALL 2022'!$2:$2,'BLG1222'!$D:$D,'ALL 2022'!$D:$D)</f>
        <v>0</v>
      </c>
      <c r="W195" s="12">
        <f>+SUMIFS('BLG1222'!$I:$I,'BLG1222'!$A:$A,'ALL 2022'!$2:$2,'BLG1222'!$D:$D,'ALL 2022'!$D:$D)</f>
        <v>0</v>
      </c>
      <c r="X195" s="12">
        <f>+SUMIFS('BLG1222'!$I:$I,'BLG1222'!$A:$A,'ALL 2022'!$2:$2,'BLG1222'!$D:$D,'ALL 2022'!$D:$D)</f>
        <v>0</v>
      </c>
      <c r="Y195" s="12">
        <f>+SUMIFS('BLG1222'!$I:$I,'BLG1222'!$A:$A,'ALL 2022'!$2:$2,'BLG1222'!$D:$D,'ALL 2022'!$D:$D)</f>
        <v>0</v>
      </c>
      <c r="Z195" s="12">
        <f>+SUMIFS('BLG1222'!$I:$I,'BLG1222'!$A:$A,'ALL 2022'!$2:$2,'BLG1222'!$D:$D,'ALL 2022'!$D:$D)</f>
        <v>0</v>
      </c>
      <c r="AA195" s="12">
        <f>+SUMIFS('BLG1222'!$I:$I,'BLG1222'!$A:$A,'ALL 2022'!$2:$2,'BLG1222'!$D:$D,'ALL 2022'!$D:$D)</f>
        <v>0</v>
      </c>
      <c r="AB195" s="12">
        <f>+SUMIFS('BLG1222'!$I:$I,'BLG1222'!$A:$A,'ALL 2022'!$2:$2,'BLG1222'!$D:$D,'ALL 2022'!$D:$D)</f>
        <v>0</v>
      </c>
      <c r="AC195" s="12">
        <f>+SUMIFS('BLG1222'!$I:$I,'BLG1222'!$A:$A,'ALL 2022'!$2:$2,'BLG1222'!$D:$D,'ALL 2022'!$D:$D)</f>
        <v>0</v>
      </c>
      <c r="AD195" s="12">
        <f>+SUMIFS('BLG1222'!$I:$I,'BLG1222'!$A:$A,'ALL 2022'!$2:$2,'BLG1222'!$D:$D,'ALL 2022'!$D:$D)</f>
        <v>0</v>
      </c>
      <c r="AE195" s="12">
        <f>+SUMIFS('BLG1222'!$I:$I,'BLG1222'!$A:$A,'ALL 2022'!$2:$2,'BLG1222'!$D:$D,'ALL 2022'!$D:$D)</f>
        <v>0</v>
      </c>
      <c r="AF195" s="12">
        <f>+SUMIFS('BLG1222'!$I:$I,'BLG1222'!$A:$A,'ALL 2022'!$2:$2,'BLG1222'!$D:$D,'ALL 2022'!$D:$D)</f>
        <v>-343368.52</v>
      </c>
      <c r="AG195" s="12">
        <f>+SUMIFS('BLG1222'!$I:$I,'BLG1222'!$A:$A,'ALL 2022'!$2:$2,'BLG1222'!$D:$D,'ALL 2022'!$D:$D)</f>
        <v>0</v>
      </c>
      <c r="AH195" s="12">
        <f>+SUMIFS('BLG1222'!$I:$I,'BLG1222'!$A:$A,'ALL 2022'!$2:$2,'BLG1222'!$D:$D,'ALL 2022'!$D:$D)</f>
        <v>0</v>
      </c>
      <c r="AI195" s="12">
        <f>+SUMIFS('BLG1222'!$I:$I,'BLG1222'!$A:$A,'ALL 2022'!$2:$2,'BLG1222'!$D:$D,'ALL 2022'!$D:$D)</f>
        <v>0</v>
      </c>
      <c r="AJ195" s="12">
        <f>+SUMIFS('BLG1222'!$I:$I,'BLG1222'!$A:$A,'ALL 2022'!$2:$2,'BLG1222'!$D:$D,'ALL 2022'!$D:$D)</f>
        <v>0</v>
      </c>
      <c r="AK195" s="12">
        <f>+SUMIFS('BLG1222'!$I:$I,'BLG1222'!$A:$A,'ALL 2022'!$2:$2,'BLG1222'!$D:$D,'ALL 2022'!$D:$D)</f>
        <v>0</v>
      </c>
      <c r="AL195" s="12">
        <f>+SUMIFS('BLG1222'!$I:$I,'BLG1222'!$A:$A,'ALL 2022'!$2:$2,'BLG1222'!$D:$D,'ALL 2022'!$D:$D)</f>
        <v>0</v>
      </c>
      <c r="AM195" s="12">
        <f>+SUMIFS('BLG1222'!$I:$I,'BLG1222'!$A:$A,'ALL 2022'!$2:$2,'BLG1222'!$D:$D,'ALL 2022'!$D:$D)</f>
        <v>0</v>
      </c>
      <c r="AN195" s="12">
        <f>+SUMIFS('BLG1222'!$I:$I,'BLG1222'!$A:$A,'ALL 2022'!$2:$2,'BLG1222'!$D:$D,'ALL 2022'!$D:$D)</f>
        <v>0</v>
      </c>
      <c r="AO195" s="12">
        <f>+SUMIFS('BLG1222'!$I:$I,'BLG1222'!$A:$A,'ALL 2022'!$2:$2,'BLG1222'!$D:$D,'ALL 2022'!$D:$D)</f>
        <v>0</v>
      </c>
      <c r="AP195" s="12">
        <f>+SUMIFS('BLG1222'!$I:$I,'BLG1222'!$A:$A,'ALL 2022'!$2:$2,'BLG1222'!$D:$D,'ALL 2022'!$D:$D)</f>
        <v>0</v>
      </c>
      <c r="AQ195" s="164">
        <f t="shared" si="14"/>
        <v>-6746332.7999999989</v>
      </c>
      <c r="AR195" s="165">
        <f t="shared" si="15"/>
        <v>-1426.7233718581804</v>
      </c>
    </row>
    <row r="196" spans="1:44" hidden="1" x14ac:dyDescent="0.25">
      <c r="A196" s="11" t="str">
        <f t="shared" si="11"/>
        <v>4</v>
      </c>
      <c r="B196" s="11" t="str">
        <f t="shared" si="12"/>
        <v>43</v>
      </c>
      <c r="C196" s="11" t="str">
        <f t="shared" si="13"/>
        <v>433</v>
      </c>
      <c r="D196" s="23">
        <v>43300000</v>
      </c>
      <c r="E196" s="195" t="s">
        <v>3245</v>
      </c>
      <c r="F196" s="24" t="s">
        <v>80</v>
      </c>
      <c r="G196" s="12">
        <f>+SUMIFS('BLG1222'!$I:$I,'BLG1222'!$A:$A,'ALL 2022'!$2:$2,'BLG1222'!$D:$D,'ALL 2022'!$D:$D)</f>
        <v>-3673659.3</v>
      </c>
      <c r="H196" s="12">
        <f>+SUMIFS('BLG1222'!$I:$I,'BLG1222'!$A:$A,'ALL 2022'!$2:$2,'BLG1222'!$D:$D,'ALL 2022'!$D:$D)</f>
        <v>-8908846.7200000007</v>
      </c>
      <c r="I196" s="12">
        <f>+SUMIFS('BLG1222'!$I:$I,'BLG1222'!$A:$A,'ALL 2022'!$2:$2,'BLG1222'!$D:$D,'ALL 2022'!$D:$D)</f>
        <v>-10843561.949999999</v>
      </c>
      <c r="J196" s="12">
        <f>+SUMIFS('BLG1222'!$I:$I,'BLG1222'!$A:$A,'ALL 2022'!$2:$2,'BLG1222'!$D:$D,'ALL 2022'!$D:$D)</f>
        <v>-3195892.17</v>
      </c>
      <c r="K196" s="12">
        <f>+SUMIFS('BLG1222'!$I:$I,'BLG1222'!$A:$A,'ALL 2022'!$2:$2,'BLG1222'!$D:$D,'ALL 2022'!$D:$D)</f>
        <v>-4907339.5599999996</v>
      </c>
      <c r="L196" s="12">
        <f>+SUMIFS('BLG1222'!$I:$I,'BLG1222'!$A:$A,'ALL 2022'!$2:$2,'BLG1222'!$D:$D,'ALL 2022'!$D:$D)</f>
        <v>-982003.49</v>
      </c>
      <c r="M196" s="12">
        <f>+SUMIFS('BLG1222'!$I:$I,'BLG1222'!$A:$A,'ALL 2022'!$2:$2,'BLG1222'!$D:$D,'ALL 2022'!$D:$D)</f>
        <v>-2710282.77</v>
      </c>
      <c r="N196" s="12">
        <f>+SUMIFS('BLG1222'!$I:$I,'BLG1222'!$A:$A,'ALL 2022'!$2:$2,'BLG1222'!$D:$D,'ALL 2022'!$D:$D)</f>
        <v>0</v>
      </c>
      <c r="O196" s="12">
        <f>+SUMIFS('BLG1222'!$I:$I,'BLG1222'!$A:$A,'ALL 2022'!$2:$2,'BLG1222'!$D:$D,'ALL 2022'!$D:$D)</f>
        <v>-1006501.09</v>
      </c>
      <c r="P196" s="12">
        <f>+SUMIFS('BLG1222'!$I:$I,'BLG1222'!$A:$A,'ALL 2022'!$2:$2,'BLG1222'!$D:$D,'ALL 2022'!$D:$D)</f>
        <v>-188434.68</v>
      </c>
      <c r="Q196" s="12">
        <f>+SUMIFS('BLG1222'!$I:$I,'BLG1222'!$A:$A,'ALL 2022'!$2:$2,'BLG1222'!$D:$D,'ALL 2022'!$D:$D)</f>
        <v>-110000</v>
      </c>
      <c r="R196" s="12">
        <f>+SUMIFS('BLG1222'!$I:$I,'BLG1222'!$A:$A,'ALL 2022'!$2:$2,'BLG1222'!$D:$D,'ALL 2022'!$D:$D)</f>
        <v>-365604.74</v>
      </c>
      <c r="S196" s="12">
        <f>+SUMIFS('BLG1222'!$I:$I,'BLG1222'!$A:$A,'ALL 2022'!$2:$2,'BLG1222'!$D:$D,'ALL 2022'!$D:$D)</f>
        <v>-1205669.72</v>
      </c>
      <c r="T196" s="12">
        <f>+SUMIFS('BLG1222'!$I:$I,'BLG1222'!$A:$A,'ALL 2022'!$2:$2,'BLG1222'!$D:$D,'ALL 2022'!$D:$D)</f>
        <v>-17871142.379999999</v>
      </c>
      <c r="U196" s="12">
        <f>+SUMIFS('BLG1222'!$I:$I,'BLG1222'!$A:$A,'ALL 2022'!$2:$2,'BLG1222'!$D:$D,'ALL 2022'!$D:$D)</f>
        <v>-11173685.26</v>
      </c>
      <c r="V196" s="12">
        <f>+SUMIFS('BLG1222'!$I:$I,'BLG1222'!$A:$A,'ALL 2022'!$2:$2,'BLG1222'!$D:$D,'ALL 2022'!$D:$D)</f>
        <v>-46152.1899999999</v>
      </c>
      <c r="W196" s="12">
        <f>+SUMIFS('BLG1222'!$I:$I,'BLG1222'!$A:$A,'ALL 2022'!$2:$2,'BLG1222'!$D:$D,'ALL 2022'!$D:$D)</f>
        <v>-1472074.45</v>
      </c>
      <c r="X196" s="12">
        <f>+SUMIFS('BLG1222'!$I:$I,'BLG1222'!$A:$A,'ALL 2022'!$2:$2,'BLG1222'!$D:$D,'ALL 2022'!$D:$D)</f>
        <v>-1394977.93</v>
      </c>
      <c r="Y196" s="12">
        <f>+SUMIFS('BLG1222'!$I:$I,'BLG1222'!$A:$A,'ALL 2022'!$2:$2,'BLG1222'!$D:$D,'ALL 2022'!$D:$D)</f>
        <v>0</v>
      </c>
      <c r="Z196" s="12">
        <f>+SUMIFS('BLG1222'!$I:$I,'BLG1222'!$A:$A,'ALL 2022'!$2:$2,'BLG1222'!$D:$D,'ALL 2022'!$D:$D)</f>
        <v>0</v>
      </c>
      <c r="AA196" s="12">
        <f>+SUMIFS('BLG1222'!$I:$I,'BLG1222'!$A:$A,'ALL 2022'!$2:$2,'BLG1222'!$D:$D,'ALL 2022'!$D:$D)</f>
        <v>0</v>
      </c>
      <c r="AB196" s="12">
        <f>+SUMIFS('BLG1222'!$I:$I,'BLG1222'!$A:$A,'ALL 2022'!$2:$2,'BLG1222'!$D:$D,'ALL 2022'!$D:$D)</f>
        <v>-1910254.3</v>
      </c>
      <c r="AC196" s="12">
        <f>+SUMIFS('BLG1222'!$I:$I,'BLG1222'!$A:$A,'ALL 2022'!$2:$2,'BLG1222'!$D:$D,'ALL 2022'!$D:$D)</f>
        <v>-1845592.2250000001</v>
      </c>
      <c r="AD196" s="12">
        <f>+SUMIFS('BLG1222'!$I:$I,'BLG1222'!$A:$A,'ALL 2022'!$2:$2,'BLG1222'!$D:$D,'ALL 2022'!$D:$D)</f>
        <v>0</v>
      </c>
      <c r="AE196" s="12">
        <f>+SUMIFS('BLG1222'!$I:$I,'BLG1222'!$A:$A,'ALL 2022'!$2:$2,'BLG1222'!$D:$D,'ALL 2022'!$D:$D)</f>
        <v>0</v>
      </c>
      <c r="AF196" s="12">
        <f>+SUMIFS('BLG1222'!$I:$I,'BLG1222'!$A:$A,'ALL 2022'!$2:$2,'BLG1222'!$D:$D,'ALL 2022'!$D:$D)</f>
        <v>0</v>
      </c>
      <c r="AG196" s="12">
        <f>+SUMIFS('BLG1222'!$I:$I,'BLG1222'!$A:$A,'ALL 2022'!$2:$2,'BLG1222'!$D:$D,'ALL 2022'!$D:$D)</f>
        <v>-225383.67999999999</v>
      </c>
      <c r="AH196" s="12">
        <f>+SUMIFS('BLG1222'!$I:$I,'BLG1222'!$A:$A,'ALL 2022'!$2:$2,'BLG1222'!$D:$D,'ALL 2022'!$D:$D)</f>
        <v>-257841.33</v>
      </c>
      <c r="AI196" s="12">
        <f>+SUMIFS('BLG1222'!$I:$I,'BLG1222'!$A:$A,'ALL 2022'!$2:$2,'BLG1222'!$D:$D,'ALL 2022'!$D:$D)</f>
        <v>0</v>
      </c>
      <c r="AJ196" s="12">
        <f>+SUMIFS('BLG1222'!$I:$I,'BLG1222'!$A:$A,'ALL 2022'!$2:$2,'BLG1222'!$D:$D,'ALL 2022'!$D:$D)</f>
        <v>-404804.06</v>
      </c>
      <c r="AK196" s="12">
        <f>+SUMIFS('BLG1222'!$I:$I,'BLG1222'!$A:$A,'ALL 2022'!$2:$2,'BLG1222'!$D:$D,'ALL 2022'!$D:$D)</f>
        <v>-525641.26</v>
      </c>
      <c r="AL196" s="12">
        <f>+SUMIFS('BLG1222'!$I:$I,'BLG1222'!$A:$A,'ALL 2022'!$2:$2,'BLG1222'!$D:$D,'ALL 2022'!$D:$D)</f>
        <v>0</v>
      </c>
      <c r="AM196" s="12">
        <f>+SUMIFS('BLG1222'!$I:$I,'BLG1222'!$A:$A,'ALL 2022'!$2:$2,'BLG1222'!$D:$D,'ALL 2022'!$D:$D)</f>
        <v>-2547742.58</v>
      </c>
      <c r="AN196" s="12">
        <f>+SUMIFS('BLG1222'!$I:$I,'BLG1222'!$A:$A,'ALL 2022'!$2:$2,'BLG1222'!$D:$D,'ALL 2022'!$D:$D)</f>
        <v>0</v>
      </c>
      <c r="AO196" s="12">
        <f>+SUMIFS('BLG1222'!$I:$I,'BLG1222'!$A:$A,'ALL 2022'!$2:$2,'BLG1222'!$D:$D,'ALL 2022'!$D:$D)</f>
        <v>-1389873.84</v>
      </c>
      <c r="AP196" s="12">
        <f>+SUMIFS('BLG1222'!$I:$I,'BLG1222'!$A:$A,'ALL 2022'!$2:$2,'BLG1222'!$D:$D,'ALL 2022'!$D:$D)</f>
        <v>0</v>
      </c>
      <c r="AQ196" s="164">
        <f t="shared" si="14"/>
        <v>-79162961.675000027</v>
      </c>
      <c r="AR196" s="165">
        <f t="shared" si="15"/>
        <v>-16741.487702361195</v>
      </c>
    </row>
    <row r="197" spans="1:44" hidden="1" x14ac:dyDescent="0.25">
      <c r="A197" s="11" t="str">
        <f t="shared" ref="A197:A260" si="19">+LEFT(C197)</f>
        <v>4</v>
      </c>
      <c r="B197" s="11" t="str">
        <f t="shared" ref="B197:B260" si="20">+LEFT(D:D,2)</f>
        <v>43</v>
      </c>
      <c r="C197" s="11" t="str">
        <f t="shared" ref="C197:C260" si="21">+LEFT(D197,3)</f>
        <v>434</v>
      </c>
      <c r="D197" s="23">
        <v>43400000</v>
      </c>
      <c r="E197" s="195" t="s">
        <v>3245</v>
      </c>
      <c r="F197" s="24" t="s">
        <v>81</v>
      </c>
      <c r="G197" s="12">
        <f>+SUMIFS('BLG1222'!$I:$I,'BLG1222'!$A:$A,'ALL 2022'!$2:$2,'BLG1222'!$D:$D,'ALL 2022'!$D:$D)</f>
        <v>0</v>
      </c>
      <c r="H197" s="12">
        <f>+SUMIFS('BLG1222'!$I:$I,'BLG1222'!$A:$A,'ALL 2022'!$2:$2,'BLG1222'!$D:$D,'ALL 2022'!$D:$D)</f>
        <v>0</v>
      </c>
      <c r="I197" s="12">
        <f>+SUMIFS('BLG1222'!$I:$I,'BLG1222'!$A:$A,'ALL 2022'!$2:$2,'BLG1222'!$D:$D,'ALL 2022'!$D:$D)</f>
        <v>-11487000</v>
      </c>
      <c r="J197" s="12">
        <f>+SUMIFS('BLG1222'!$I:$I,'BLG1222'!$A:$A,'ALL 2022'!$2:$2,'BLG1222'!$D:$D,'ALL 2022'!$D:$D)</f>
        <v>0</v>
      </c>
      <c r="K197" s="12">
        <f>+SUMIFS('BLG1222'!$I:$I,'BLG1222'!$A:$A,'ALL 2022'!$2:$2,'BLG1222'!$D:$D,'ALL 2022'!$D:$D)</f>
        <v>0</v>
      </c>
      <c r="L197" s="12">
        <f>+SUMIFS('BLG1222'!$I:$I,'BLG1222'!$A:$A,'ALL 2022'!$2:$2,'BLG1222'!$D:$D,'ALL 2022'!$D:$D)</f>
        <v>0</v>
      </c>
      <c r="M197" s="12">
        <f>+SUMIFS('BLG1222'!$I:$I,'BLG1222'!$A:$A,'ALL 2022'!$2:$2,'BLG1222'!$D:$D,'ALL 2022'!$D:$D)</f>
        <v>0</v>
      </c>
      <c r="N197" s="12">
        <f>+SUMIFS('BLG1222'!$I:$I,'BLG1222'!$A:$A,'ALL 2022'!$2:$2,'BLG1222'!$D:$D,'ALL 2022'!$D:$D)</f>
        <v>0</v>
      </c>
      <c r="O197" s="12">
        <f>+SUMIFS('BLG1222'!$I:$I,'BLG1222'!$A:$A,'ALL 2022'!$2:$2,'BLG1222'!$D:$D,'ALL 2022'!$D:$D)</f>
        <v>0</v>
      </c>
      <c r="P197" s="12">
        <f>+SUMIFS('BLG1222'!$I:$I,'BLG1222'!$A:$A,'ALL 2022'!$2:$2,'BLG1222'!$D:$D,'ALL 2022'!$D:$D)</f>
        <v>0</v>
      </c>
      <c r="Q197" s="12">
        <f>+SUMIFS('BLG1222'!$I:$I,'BLG1222'!$A:$A,'ALL 2022'!$2:$2,'BLG1222'!$D:$D,'ALL 2022'!$D:$D)</f>
        <v>0</v>
      </c>
      <c r="R197" s="12">
        <f>+SUMIFS('BLG1222'!$I:$I,'BLG1222'!$A:$A,'ALL 2022'!$2:$2,'BLG1222'!$D:$D,'ALL 2022'!$D:$D)</f>
        <v>0</v>
      </c>
      <c r="S197" s="12">
        <f>+SUMIFS('BLG1222'!$I:$I,'BLG1222'!$A:$A,'ALL 2022'!$2:$2,'BLG1222'!$D:$D,'ALL 2022'!$D:$D)</f>
        <v>-3331000</v>
      </c>
      <c r="T197" s="12">
        <f>+SUMIFS('BLG1222'!$I:$I,'BLG1222'!$A:$A,'ALL 2022'!$2:$2,'BLG1222'!$D:$D,'ALL 2022'!$D:$D)</f>
        <v>-3177781.74</v>
      </c>
      <c r="U197" s="12">
        <f>+SUMIFS('BLG1222'!$I:$I,'BLG1222'!$A:$A,'ALL 2022'!$2:$2,'BLG1222'!$D:$D,'ALL 2022'!$D:$D)</f>
        <v>-4037000</v>
      </c>
      <c r="V197" s="12">
        <f>+SUMIFS('BLG1222'!$I:$I,'BLG1222'!$A:$A,'ALL 2022'!$2:$2,'BLG1222'!$D:$D,'ALL 2022'!$D:$D)</f>
        <v>0</v>
      </c>
      <c r="W197" s="12">
        <f>+SUMIFS('BLG1222'!$I:$I,'BLG1222'!$A:$A,'ALL 2022'!$2:$2,'BLG1222'!$D:$D,'ALL 2022'!$D:$D)</f>
        <v>-486000</v>
      </c>
      <c r="X197" s="12">
        <f>+SUMIFS('BLG1222'!$I:$I,'BLG1222'!$A:$A,'ALL 2022'!$2:$2,'BLG1222'!$D:$D,'ALL 2022'!$D:$D)</f>
        <v>-825000</v>
      </c>
      <c r="Y197" s="12">
        <f>+SUMIFS('BLG1222'!$I:$I,'BLG1222'!$A:$A,'ALL 2022'!$2:$2,'BLG1222'!$D:$D,'ALL 2022'!$D:$D)</f>
        <v>0</v>
      </c>
      <c r="Z197" s="12">
        <f>+SUMIFS('BLG1222'!$I:$I,'BLG1222'!$A:$A,'ALL 2022'!$2:$2,'BLG1222'!$D:$D,'ALL 2022'!$D:$D)</f>
        <v>0</v>
      </c>
      <c r="AA197" s="12">
        <f>+SUMIFS('BLG1222'!$I:$I,'BLG1222'!$A:$A,'ALL 2022'!$2:$2,'BLG1222'!$D:$D,'ALL 2022'!$D:$D)</f>
        <v>0</v>
      </c>
      <c r="AB197" s="12">
        <f>+SUMIFS('BLG1222'!$I:$I,'BLG1222'!$A:$A,'ALL 2022'!$2:$2,'BLG1222'!$D:$D,'ALL 2022'!$D:$D)</f>
        <v>-1380000</v>
      </c>
      <c r="AC197" s="12">
        <f>+SUMIFS('BLG1222'!$I:$I,'BLG1222'!$A:$A,'ALL 2022'!$2:$2,'BLG1222'!$D:$D,'ALL 2022'!$D:$D)</f>
        <v>0</v>
      </c>
      <c r="AD197" s="12">
        <f>+SUMIFS('BLG1222'!$I:$I,'BLG1222'!$A:$A,'ALL 2022'!$2:$2,'BLG1222'!$D:$D,'ALL 2022'!$D:$D)</f>
        <v>0</v>
      </c>
      <c r="AE197" s="12">
        <f>+SUMIFS('BLG1222'!$I:$I,'BLG1222'!$A:$A,'ALL 2022'!$2:$2,'BLG1222'!$D:$D,'ALL 2022'!$D:$D)</f>
        <v>0</v>
      </c>
      <c r="AF197" s="12">
        <f>+SUMIFS('BLG1222'!$I:$I,'BLG1222'!$A:$A,'ALL 2022'!$2:$2,'BLG1222'!$D:$D,'ALL 2022'!$D:$D)</f>
        <v>0</v>
      </c>
      <c r="AG197" s="12">
        <f>+SUMIFS('BLG1222'!$I:$I,'BLG1222'!$A:$A,'ALL 2022'!$2:$2,'BLG1222'!$D:$D,'ALL 2022'!$D:$D)</f>
        <v>0</v>
      </c>
      <c r="AH197" s="12">
        <f>+SUMIFS('BLG1222'!$I:$I,'BLG1222'!$A:$A,'ALL 2022'!$2:$2,'BLG1222'!$D:$D,'ALL 2022'!$D:$D)</f>
        <v>-396000</v>
      </c>
      <c r="AI197" s="12">
        <f>+SUMIFS('BLG1222'!$I:$I,'BLG1222'!$A:$A,'ALL 2022'!$2:$2,'BLG1222'!$D:$D,'ALL 2022'!$D:$D)</f>
        <v>0</v>
      </c>
      <c r="AJ197" s="12">
        <f>+SUMIFS('BLG1222'!$I:$I,'BLG1222'!$A:$A,'ALL 2022'!$2:$2,'BLG1222'!$D:$D,'ALL 2022'!$D:$D)</f>
        <v>-1075000</v>
      </c>
      <c r="AK197" s="12">
        <f>+SUMIFS('BLG1222'!$I:$I,'BLG1222'!$A:$A,'ALL 2022'!$2:$2,'BLG1222'!$D:$D,'ALL 2022'!$D:$D)</f>
        <v>-91000</v>
      </c>
      <c r="AL197" s="12">
        <f>+SUMIFS('BLG1222'!$I:$I,'BLG1222'!$A:$A,'ALL 2022'!$2:$2,'BLG1222'!$D:$D,'ALL 2022'!$D:$D)</f>
        <v>0</v>
      </c>
      <c r="AM197" s="12">
        <f>+SUMIFS('BLG1222'!$I:$I,'BLG1222'!$A:$A,'ALL 2022'!$2:$2,'BLG1222'!$D:$D,'ALL 2022'!$D:$D)</f>
        <v>0</v>
      </c>
      <c r="AN197" s="12">
        <f>+SUMIFS('BLG1222'!$I:$I,'BLG1222'!$A:$A,'ALL 2022'!$2:$2,'BLG1222'!$D:$D,'ALL 2022'!$D:$D)</f>
        <v>0</v>
      </c>
      <c r="AO197" s="12">
        <f>+SUMIFS('BLG1222'!$I:$I,'BLG1222'!$A:$A,'ALL 2022'!$2:$2,'BLG1222'!$D:$D,'ALL 2022'!$D:$D)</f>
        <v>-3330000</v>
      </c>
      <c r="AP197" s="12">
        <f>+SUMIFS('BLG1222'!$I:$I,'BLG1222'!$A:$A,'ALL 2022'!$2:$2,'BLG1222'!$D:$D,'ALL 2022'!$D:$D)</f>
        <v>0</v>
      </c>
      <c r="AQ197" s="164">
        <f t="shared" ref="AQ197:AQ260" si="22">+SUM(G197:AP197)</f>
        <v>-29615781.740000002</v>
      </c>
      <c r="AR197" s="165">
        <f t="shared" ref="AR197:AR260" si="23">+AQ197/$AT$2</f>
        <v>-6263.1846422264753</v>
      </c>
    </row>
    <row r="198" spans="1:44" hidden="1" x14ac:dyDescent="0.25">
      <c r="A198" s="11" t="str">
        <f t="shared" si="19"/>
        <v>4</v>
      </c>
      <c r="B198" s="11" t="str">
        <f t="shared" si="20"/>
        <v>43</v>
      </c>
      <c r="C198" s="11" t="str">
        <f t="shared" si="21"/>
        <v>435</v>
      </c>
      <c r="D198" s="23">
        <v>43500000</v>
      </c>
      <c r="E198" s="195" t="s">
        <v>3245</v>
      </c>
      <c r="F198" s="24" t="s">
        <v>81</v>
      </c>
      <c r="G198" s="12">
        <f>+SUMIFS('BLG1222'!$I:$I,'BLG1222'!$A:$A,'ALL 2022'!$2:$2,'BLG1222'!$D:$D,'ALL 2022'!$D:$D)</f>
        <v>-268180.98</v>
      </c>
      <c r="H198" s="12">
        <f>+SUMIFS('BLG1222'!$I:$I,'BLG1222'!$A:$A,'ALL 2022'!$2:$2,'BLG1222'!$D:$D,'ALL 2022'!$D:$D)</f>
        <v>-6131579</v>
      </c>
      <c r="I198" s="12">
        <f>+SUMIFS('BLG1222'!$I:$I,'BLG1222'!$A:$A,'ALL 2022'!$2:$2,'BLG1222'!$D:$D,'ALL 2022'!$D:$D)</f>
        <v>-499381.8</v>
      </c>
      <c r="J198" s="12">
        <f>+SUMIFS('BLG1222'!$I:$I,'BLG1222'!$A:$A,'ALL 2022'!$2:$2,'BLG1222'!$D:$D,'ALL 2022'!$D:$D)</f>
        <v>0</v>
      </c>
      <c r="K198" s="12">
        <f>+SUMIFS('BLG1222'!$I:$I,'BLG1222'!$A:$A,'ALL 2022'!$2:$2,'BLG1222'!$D:$D,'ALL 2022'!$D:$D)</f>
        <v>-881895.42</v>
      </c>
      <c r="L198" s="12">
        <f>+SUMIFS('BLG1222'!$I:$I,'BLG1222'!$A:$A,'ALL 2022'!$2:$2,'BLG1222'!$D:$D,'ALL 2022'!$D:$D)</f>
        <v>0</v>
      </c>
      <c r="M198" s="12">
        <f>+SUMIFS('BLG1222'!$I:$I,'BLG1222'!$A:$A,'ALL 2022'!$2:$2,'BLG1222'!$D:$D,'ALL 2022'!$D:$D)</f>
        <v>0</v>
      </c>
      <c r="N198" s="12">
        <f>+SUMIFS('BLG1222'!$I:$I,'BLG1222'!$A:$A,'ALL 2022'!$2:$2,'BLG1222'!$D:$D,'ALL 2022'!$D:$D)</f>
        <v>0</v>
      </c>
      <c r="O198" s="12">
        <f>+SUMIFS('BLG1222'!$I:$I,'BLG1222'!$A:$A,'ALL 2022'!$2:$2,'BLG1222'!$D:$D,'ALL 2022'!$D:$D)</f>
        <v>-1490282.46</v>
      </c>
      <c r="P198" s="12">
        <f>+SUMIFS('BLG1222'!$I:$I,'BLG1222'!$A:$A,'ALL 2022'!$2:$2,'BLG1222'!$D:$D,'ALL 2022'!$D:$D)</f>
        <v>0</v>
      </c>
      <c r="Q198" s="12">
        <f>+SUMIFS('BLG1222'!$I:$I,'BLG1222'!$A:$A,'ALL 2022'!$2:$2,'BLG1222'!$D:$D,'ALL 2022'!$D:$D)</f>
        <v>0</v>
      </c>
      <c r="R198" s="12">
        <f>+SUMIFS('BLG1222'!$I:$I,'BLG1222'!$A:$A,'ALL 2022'!$2:$2,'BLG1222'!$D:$D,'ALL 2022'!$D:$D)</f>
        <v>0</v>
      </c>
      <c r="S198" s="12">
        <f>+SUMIFS('BLG1222'!$I:$I,'BLG1222'!$A:$A,'ALL 2022'!$2:$2,'BLG1222'!$D:$D,'ALL 2022'!$D:$D)</f>
        <v>-1190855.82</v>
      </c>
      <c r="T198" s="12">
        <f>+SUMIFS('BLG1222'!$I:$I,'BLG1222'!$A:$A,'ALL 2022'!$2:$2,'BLG1222'!$D:$D,'ALL 2022'!$D:$D)</f>
        <v>-1503564.9</v>
      </c>
      <c r="U198" s="12">
        <f>+SUMIFS('BLG1222'!$I:$I,'BLG1222'!$A:$A,'ALL 2022'!$2:$2,'BLG1222'!$D:$D,'ALL 2022'!$D:$D)</f>
        <v>0</v>
      </c>
      <c r="V198" s="12">
        <f>+SUMIFS('BLG1222'!$I:$I,'BLG1222'!$A:$A,'ALL 2022'!$2:$2,'BLG1222'!$D:$D,'ALL 2022'!$D:$D)</f>
        <v>0</v>
      </c>
      <c r="W198" s="12">
        <f>+SUMIFS('BLG1222'!$I:$I,'BLG1222'!$A:$A,'ALL 2022'!$2:$2,'BLG1222'!$D:$D,'ALL 2022'!$D:$D)</f>
        <v>0</v>
      </c>
      <c r="X198" s="12">
        <f>+SUMIFS('BLG1222'!$I:$I,'BLG1222'!$A:$A,'ALL 2022'!$2:$2,'BLG1222'!$D:$D,'ALL 2022'!$D:$D)</f>
        <v>0</v>
      </c>
      <c r="Y198" s="12">
        <f>+SUMIFS('BLG1222'!$I:$I,'BLG1222'!$A:$A,'ALL 2022'!$2:$2,'BLG1222'!$D:$D,'ALL 2022'!$D:$D)</f>
        <v>0</v>
      </c>
      <c r="Z198" s="12">
        <f>+SUMIFS('BLG1222'!$I:$I,'BLG1222'!$A:$A,'ALL 2022'!$2:$2,'BLG1222'!$D:$D,'ALL 2022'!$D:$D)</f>
        <v>0</v>
      </c>
      <c r="AA198" s="12">
        <f>+SUMIFS('BLG1222'!$I:$I,'BLG1222'!$A:$A,'ALL 2022'!$2:$2,'BLG1222'!$D:$D,'ALL 2022'!$D:$D)</f>
        <v>0</v>
      </c>
      <c r="AB198" s="12">
        <f>+SUMIFS('BLG1222'!$I:$I,'BLG1222'!$A:$A,'ALL 2022'!$2:$2,'BLG1222'!$D:$D,'ALL 2022'!$D:$D)</f>
        <v>-1062134.1000000001</v>
      </c>
      <c r="AC198" s="12">
        <f>+SUMIFS('BLG1222'!$I:$I,'BLG1222'!$A:$A,'ALL 2022'!$2:$2,'BLG1222'!$D:$D,'ALL 2022'!$D:$D)</f>
        <v>0</v>
      </c>
      <c r="AD198" s="12">
        <f>+SUMIFS('BLG1222'!$I:$I,'BLG1222'!$A:$A,'ALL 2022'!$2:$2,'BLG1222'!$D:$D,'ALL 2022'!$D:$D)</f>
        <v>0</v>
      </c>
      <c r="AE198" s="12">
        <f>+SUMIFS('BLG1222'!$I:$I,'BLG1222'!$A:$A,'ALL 2022'!$2:$2,'BLG1222'!$D:$D,'ALL 2022'!$D:$D)</f>
        <v>0</v>
      </c>
      <c r="AF198" s="12">
        <f>+SUMIFS('BLG1222'!$I:$I,'BLG1222'!$A:$A,'ALL 2022'!$2:$2,'BLG1222'!$D:$D,'ALL 2022'!$D:$D)</f>
        <v>0</v>
      </c>
      <c r="AG198" s="12">
        <f>+SUMIFS('BLG1222'!$I:$I,'BLG1222'!$A:$A,'ALL 2022'!$2:$2,'BLG1222'!$D:$D,'ALL 2022'!$D:$D)</f>
        <v>0</v>
      </c>
      <c r="AH198" s="12">
        <f>+SUMIFS('BLG1222'!$I:$I,'BLG1222'!$A:$A,'ALL 2022'!$2:$2,'BLG1222'!$D:$D,'ALL 2022'!$D:$D)</f>
        <v>0</v>
      </c>
      <c r="AI198" s="12">
        <f>+SUMIFS('BLG1222'!$I:$I,'BLG1222'!$A:$A,'ALL 2022'!$2:$2,'BLG1222'!$D:$D,'ALL 2022'!$D:$D)</f>
        <v>0</v>
      </c>
      <c r="AJ198" s="12">
        <f>+SUMIFS('BLG1222'!$I:$I,'BLG1222'!$A:$A,'ALL 2022'!$2:$2,'BLG1222'!$D:$D,'ALL 2022'!$D:$D)</f>
        <v>-2428824.36</v>
      </c>
      <c r="AK198" s="12">
        <f>+SUMIFS('BLG1222'!$I:$I,'BLG1222'!$A:$A,'ALL 2022'!$2:$2,'BLG1222'!$D:$D,'ALL 2022'!$D:$D)</f>
        <v>0</v>
      </c>
      <c r="AL198" s="12">
        <f>+SUMIFS('BLG1222'!$I:$I,'BLG1222'!$A:$A,'ALL 2022'!$2:$2,'BLG1222'!$D:$D,'ALL 2022'!$D:$D)</f>
        <v>0</v>
      </c>
      <c r="AM198" s="12">
        <f>+SUMIFS('BLG1222'!$I:$I,'BLG1222'!$A:$A,'ALL 2022'!$2:$2,'BLG1222'!$D:$D,'ALL 2022'!$D:$D)</f>
        <v>0</v>
      </c>
      <c r="AN198" s="12">
        <f>+SUMIFS('BLG1222'!$I:$I,'BLG1222'!$A:$A,'ALL 2022'!$2:$2,'BLG1222'!$D:$D,'ALL 2022'!$D:$D)</f>
        <v>0</v>
      </c>
      <c r="AO198" s="12">
        <f>+SUMIFS('BLG1222'!$I:$I,'BLG1222'!$A:$A,'ALL 2022'!$2:$2,'BLG1222'!$D:$D,'ALL 2022'!$D:$D)</f>
        <v>0</v>
      </c>
      <c r="AP198" s="12">
        <f>+SUMIFS('BLG1222'!$I:$I,'BLG1222'!$A:$A,'ALL 2022'!$2:$2,'BLG1222'!$D:$D,'ALL 2022'!$D:$D)</f>
        <v>0</v>
      </c>
      <c r="AQ198" s="164">
        <f t="shared" si="22"/>
        <v>-15456698.84</v>
      </c>
      <c r="AR198" s="165">
        <f t="shared" si="23"/>
        <v>-3268.8030876272851</v>
      </c>
    </row>
    <row r="199" spans="1:44" hidden="1" x14ac:dyDescent="0.25">
      <c r="A199" s="11" t="str">
        <f t="shared" si="19"/>
        <v>4</v>
      </c>
      <c r="B199" s="11" t="str">
        <f t="shared" si="20"/>
        <v>43</v>
      </c>
      <c r="C199" s="11" t="str">
        <f t="shared" si="21"/>
        <v>438</v>
      </c>
      <c r="D199" s="23">
        <v>43800000</v>
      </c>
      <c r="E199" s="195" t="s">
        <v>3245</v>
      </c>
      <c r="F199" s="24" t="s">
        <v>2675</v>
      </c>
      <c r="G199" s="12">
        <f>+SUMIFS('BLG1222'!$I:$I,'BLG1222'!$A:$A,'ALL 2022'!$2:$2,'BLG1222'!$D:$D,'ALL 2022'!$D:$D)</f>
        <v>0</v>
      </c>
      <c r="H199" s="12">
        <f>+SUMIFS('BLG1222'!$I:$I,'BLG1222'!$A:$A,'ALL 2022'!$2:$2,'BLG1222'!$D:$D,'ALL 2022'!$D:$D)</f>
        <v>0</v>
      </c>
      <c r="I199" s="12">
        <f>+SUMIFS('BLG1222'!$I:$I,'BLG1222'!$A:$A,'ALL 2022'!$2:$2,'BLG1222'!$D:$D,'ALL 2022'!$D:$D)</f>
        <v>0</v>
      </c>
      <c r="J199" s="12">
        <f>+SUMIFS('BLG1222'!$I:$I,'BLG1222'!$A:$A,'ALL 2022'!$2:$2,'BLG1222'!$D:$D,'ALL 2022'!$D:$D)</f>
        <v>0</v>
      </c>
      <c r="K199" s="12">
        <f>+SUMIFS('BLG1222'!$I:$I,'BLG1222'!$A:$A,'ALL 2022'!$2:$2,'BLG1222'!$D:$D,'ALL 2022'!$D:$D)</f>
        <v>0</v>
      </c>
      <c r="L199" s="12">
        <f>+SUMIFS('BLG1222'!$I:$I,'BLG1222'!$A:$A,'ALL 2022'!$2:$2,'BLG1222'!$D:$D,'ALL 2022'!$D:$D)</f>
        <v>0</v>
      </c>
      <c r="M199" s="12">
        <f>+SUMIFS('BLG1222'!$I:$I,'BLG1222'!$A:$A,'ALL 2022'!$2:$2,'BLG1222'!$D:$D,'ALL 2022'!$D:$D)</f>
        <v>0</v>
      </c>
      <c r="N199" s="12">
        <f>+SUMIFS('BLG1222'!$I:$I,'BLG1222'!$A:$A,'ALL 2022'!$2:$2,'BLG1222'!$D:$D,'ALL 2022'!$D:$D)</f>
        <v>0</v>
      </c>
      <c r="O199" s="12">
        <f>+SUMIFS('BLG1222'!$I:$I,'BLG1222'!$A:$A,'ALL 2022'!$2:$2,'BLG1222'!$D:$D,'ALL 2022'!$D:$D)</f>
        <v>-4625178.8899999997</v>
      </c>
      <c r="P199" s="12">
        <f>+SUMIFS('BLG1222'!$I:$I,'BLG1222'!$A:$A,'ALL 2022'!$2:$2,'BLG1222'!$D:$D,'ALL 2022'!$D:$D)</f>
        <v>-3753163.9699999997</v>
      </c>
      <c r="Q199" s="12">
        <f>+SUMIFS('BLG1222'!$I:$I,'BLG1222'!$A:$A,'ALL 2022'!$2:$2,'BLG1222'!$D:$D,'ALL 2022'!$D:$D)</f>
        <v>0</v>
      </c>
      <c r="R199" s="12">
        <f>+SUMIFS('BLG1222'!$I:$I,'BLG1222'!$A:$A,'ALL 2022'!$2:$2,'BLG1222'!$D:$D,'ALL 2022'!$D:$D)</f>
        <v>-1541859.57</v>
      </c>
      <c r="S199" s="12">
        <f>+SUMIFS('BLG1222'!$I:$I,'BLG1222'!$A:$A,'ALL 2022'!$2:$2,'BLG1222'!$D:$D,'ALL 2022'!$D:$D)</f>
        <v>0</v>
      </c>
      <c r="T199" s="12">
        <f>+SUMIFS('BLG1222'!$I:$I,'BLG1222'!$A:$A,'ALL 2022'!$2:$2,'BLG1222'!$D:$D,'ALL 2022'!$D:$D)</f>
        <v>0</v>
      </c>
      <c r="U199" s="12">
        <f>+SUMIFS('BLG1222'!$I:$I,'BLG1222'!$A:$A,'ALL 2022'!$2:$2,'BLG1222'!$D:$D,'ALL 2022'!$D:$D)</f>
        <v>0</v>
      </c>
      <c r="V199" s="12">
        <f>+SUMIFS('BLG1222'!$I:$I,'BLG1222'!$A:$A,'ALL 2022'!$2:$2,'BLG1222'!$D:$D,'ALL 2022'!$D:$D)</f>
        <v>0</v>
      </c>
      <c r="W199" s="12">
        <f>+SUMIFS('BLG1222'!$I:$I,'BLG1222'!$A:$A,'ALL 2022'!$2:$2,'BLG1222'!$D:$D,'ALL 2022'!$D:$D)</f>
        <v>0</v>
      </c>
      <c r="X199" s="12">
        <f>+SUMIFS('BLG1222'!$I:$I,'BLG1222'!$A:$A,'ALL 2022'!$2:$2,'BLG1222'!$D:$D,'ALL 2022'!$D:$D)</f>
        <v>0</v>
      </c>
      <c r="Y199" s="12">
        <f>+SUMIFS('BLG1222'!$I:$I,'BLG1222'!$A:$A,'ALL 2022'!$2:$2,'BLG1222'!$D:$D,'ALL 2022'!$D:$D)</f>
        <v>0</v>
      </c>
      <c r="Z199" s="12">
        <f>+SUMIFS('BLG1222'!$I:$I,'BLG1222'!$A:$A,'ALL 2022'!$2:$2,'BLG1222'!$D:$D,'ALL 2022'!$D:$D)</f>
        <v>0</v>
      </c>
      <c r="AA199" s="12">
        <f>+SUMIFS('BLG1222'!$I:$I,'BLG1222'!$A:$A,'ALL 2022'!$2:$2,'BLG1222'!$D:$D,'ALL 2022'!$D:$D)</f>
        <v>0</v>
      </c>
      <c r="AB199" s="12">
        <f>+SUMIFS('BLG1222'!$I:$I,'BLG1222'!$A:$A,'ALL 2022'!$2:$2,'BLG1222'!$D:$D,'ALL 2022'!$D:$D)</f>
        <v>0</v>
      </c>
      <c r="AC199" s="12">
        <f>+SUMIFS('BLG1222'!$I:$I,'BLG1222'!$A:$A,'ALL 2022'!$2:$2,'BLG1222'!$D:$D,'ALL 2022'!$D:$D)</f>
        <v>0</v>
      </c>
      <c r="AD199" s="12">
        <f>+SUMIFS('BLG1222'!$I:$I,'BLG1222'!$A:$A,'ALL 2022'!$2:$2,'BLG1222'!$D:$D,'ALL 2022'!$D:$D)</f>
        <v>0</v>
      </c>
      <c r="AE199" s="12">
        <f>+SUMIFS('BLG1222'!$I:$I,'BLG1222'!$A:$A,'ALL 2022'!$2:$2,'BLG1222'!$D:$D,'ALL 2022'!$D:$D)</f>
        <v>0</v>
      </c>
      <c r="AF199" s="12">
        <f>+SUMIFS('BLG1222'!$I:$I,'BLG1222'!$A:$A,'ALL 2022'!$2:$2,'BLG1222'!$D:$D,'ALL 2022'!$D:$D)</f>
        <v>0</v>
      </c>
      <c r="AG199" s="12">
        <f>+SUMIFS('BLG1222'!$I:$I,'BLG1222'!$A:$A,'ALL 2022'!$2:$2,'BLG1222'!$D:$D,'ALL 2022'!$D:$D)</f>
        <v>-601504.54</v>
      </c>
      <c r="AH199" s="12">
        <f>+SUMIFS('BLG1222'!$I:$I,'BLG1222'!$A:$A,'ALL 2022'!$2:$2,'BLG1222'!$D:$D,'ALL 2022'!$D:$D)</f>
        <v>-860503.46</v>
      </c>
      <c r="AI199" s="12">
        <f>+SUMIFS('BLG1222'!$I:$I,'BLG1222'!$A:$A,'ALL 2022'!$2:$2,'BLG1222'!$D:$D,'ALL 2022'!$D:$D)</f>
        <v>0</v>
      </c>
      <c r="AJ199" s="12">
        <f>+SUMIFS('BLG1222'!$I:$I,'BLG1222'!$A:$A,'ALL 2022'!$2:$2,'BLG1222'!$D:$D,'ALL 2022'!$D:$D)</f>
        <v>0</v>
      </c>
      <c r="AK199" s="12">
        <f>+SUMIFS('BLG1222'!$I:$I,'BLG1222'!$A:$A,'ALL 2022'!$2:$2,'BLG1222'!$D:$D,'ALL 2022'!$D:$D)</f>
        <v>0</v>
      </c>
      <c r="AL199" s="12">
        <f>+SUMIFS('BLG1222'!$I:$I,'BLG1222'!$A:$A,'ALL 2022'!$2:$2,'BLG1222'!$D:$D,'ALL 2022'!$D:$D)</f>
        <v>0</v>
      </c>
      <c r="AM199" s="12">
        <f>+SUMIFS('BLG1222'!$I:$I,'BLG1222'!$A:$A,'ALL 2022'!$2:$2,'BLG1222'!$D:$D,'ALL 2022'!$D:$D)</f>
        <v>0</v>
      </c>
      <c r="AN199" s="12">
        <f>+SUMIFS('BLG1222'!$I:$I,'BLG1222'!$A:$A,'ALL 2022'!$2:$2,'BLG1222'!$D:$D,'ALL 2022'!$D:$D)</f>
        <v>0</v>
      </c>
      <c r="AO199" s="12">
        <f>+SUMIFS('BLG1222'!$I:$I,'BLG1222'!$A:$A,'ALL 2022'!$2:$2,'BLG1222'!$D:$D,'ALL 2022'!$D:$D)</f>
        <v>0</v>
      </c>
      <c r="AP199" s="12">
        <f>+SUMIFS('BLG1222'!$I:$I,'BLG1222'!$A:$A,'ALL 2022'!$2:$2,'BLG1222'!$D:$D,'ALL 2022'!$D:$D)</f>
        <v>0</v>
      </c>
      <c r="AQ199" s="164">
        <f t="shared" si="22"/>
        <v>-11382210.43</v>
      </c>
      <c r="AR199" s="165">
        <f t="shared" si="23"/>
        <v>-2407.1248966385042</v>
      </c>
    </row>
    <row r="200" spans="1:44" hidden="1" x14ac:dyDescent="0.25">
      <c r="A200" s="11" t="str">
        <f t="shared" si="19"/>
        <v>4</v>
      </c>
      <c r="B200" s="11" t="str">
        <f t="shared" si="20"/>
        <v>43</v>
      </c>
      <c r="C200" s="11" t="str">
        <f t="shared" si="21"/>
        <v>438</v>
      </c>
      <c r="D200" s="23">
        <v>43860000</v>
      </c>
      <c r="E200" s="195" t="s">
        <v>3245</v>
      </c>
      <c r="F200" s="24" t="s">
        <v>302</v>
      </c>
      <c r="G200" s="12">
        <f>+SUMIFS('BLG1222'!$I:$I,'BLG1222'!$A:$A,'ALL 2022'!$2:$2,'BLG1222'!$D:$D,'ALL 2022'!$D:$D)</f>
        <v>-14435946.32</v>
      </c>
      <c r="H200" s="12">
        <f>+SUMIFS('BLG1222'!$I:$I,'BLG1222'!$A:$A,'ALL 2022'!$2:$2,'BLG1222'!$D:$D,'ALL 2022'!$D:$D)</f>
        <v>-38184595.32</v>
      </c>
      <c r="I200" s="12">
        <f>+SUMIFS('BLG1222'!$I:$I,'BLG1222'!$A:$A,'ALL 2022'!$2:$2,'BLG1222'!$D:$D,'ALL 2022'!$D:$D)</f>
        <v>-34456030.590000004</v>
      </c>
      <c r="J200" s="12">
        <f>+SUMIFS('BLG1222'!$I:$I,'BLG1222'!$A:$A,'ALL 2022'!$2:$2,'BLG1222'!$D:$D,'ALL 2022'!$D:$D)</f>
        <v>17349704.289999999</v>
      </c>
      <c r="K200" s="12">
        <f>+SUMIFS('BLG1222'!$I:$I,'BLG1222'!$A:$A,'ALL 2022'!$2:$2,'BLG1222'!$D:$D,'ALL 2022'!$D:$D)</f>
        <v>-25252479.620000001</v>
      </c>
      <c r="L200" s="12">
        <f>+SUMIFS('BLG1222'!$I:$I,'BLG1222'!$A:$A,'ALL 2022'!$2:$2,'BLG1222'!$D:$D,'ALL 2022'!$D:$D)</f>
        <v>-2926376.51</v>
      </c>
      <c r="M200" s="12">
        <f>+SUMIFS('BLG1222'!$I:$I,'BLG1222'!$A:$A,'ALL 2022'!$2:$2,'BLG1222'!$D:$D,'ALL 2022'!$D:$D)</f>
        <v>0</v>
      </c>
      <c r="N200" s="12">
        <f>+SUMIFS('BLG1222'!$I:$I,'BLG1222'!$A:$A,'ALL 2022'!$2:$2,'BLG1222'!$D:$D,'ALL 2022'!$D:$D)</f>
        <v>0</v>
      </c>
      <c r="O200" s="12">
        <f>+SUMIFS('BLG1222'!$I:$I,'BLG1222'!$A:$A,'ALL 2022'!$2:$2,'BLG1222'!$D:$D,'ALL 2022'!$D:$D)</f>
        <v>0</v>
      </c>
      <c r="P200" s="12">
        <f>+SUMIFS('BLG1222'!$I:$I,'BLG1222'!$A:$A,'ALL 2022'!$2:$2,'BLG1222'!$D:$D,'ALL 2022'!$D:$D)</f>
        <v>0</v>
      </c>
      <c r="Q200" s="12">
        <f>+SUMIFS('BLG1222'!$I:$I,'BLG1222'!$A:$A,'ALL 2022'!$2:$2,'BLG1222'!$D:$D,'ALL 2022'!$D:$D)</f>
        <v>0</v>
      </c>
      <c r="R200" s="12">
        <f>+SUMIFS('BLG1222'!$I:$I,'BLG1222'!$A:$A,'ALL 2022'!$2:$2,'BLG1222'!$D:$D,'ALL 2022'!$D:$D)</f>
        <v>0</v>
      </c>
      <c r="S200" s="12">
        <f>+SUMIFS('BLG1222'!$I:$I,'BLG1222'!$A:$A,'ALL 2022'!$2:$2,'BLG1222'!$D:$D,'ALL 2022'!$D:$D)</f>
        <v>0</v>
      </c>
      <c r="T200" s="12">
        <f>+SUMIFS('BLG1222'!$I:$I,'BLG1222'!$A:$A,'ALL 2022'!$2:$2,'BLG1222'!$D:$D,'ALL 2022'!$D:$D)</f>
        <v>0</v>
      </c>
      <c r="U200" s="12">
        <f>+SUMIFS('BLG1222'!$I:$I,'BLG1222'!$A:$A,'ALL 2022'!$2:$2,'BLG1222'!$D:$D,'ALL 2022'!$D:$D)</f>
        <v>0</v>
      </c>
      <c r="V200" s="12">
        <f>+SUMIFS('BLG1222'!$I:$I,'BLG1222'!$A:$A,'ALL 2022'!$2:$2,'BLG1222'!$D:$D,'ALL 2022'!$D:$D)</f>
        <v>0</v>
      </c>
      <c r="W200" s="12">
        <f>+SUMIFS('BLG1222'!$I:$I,'BLG1222'!$A:$A,'ALL 2022'!$2:$2,'BLG1222'!$D:$D,'ALL 2022'!$D:$D)</f>
        <v>0</v>
      </c>
      <c r="X200" s="12">
        <f>+SUMIFS('BLG1222'!$I:$I,'BLG1222'!$A:$A,'ALL 2022'!$2:$2,'BLG1222'!$D:$D,'ALL 2022'!$D:$D)</f>
        <v>0</v>
      </c>
      <c r="Y200" s="12">
        <f>+SUMIFS('BLG1222'!$I:$I,'BLG1222'!$A:$A,'ALL 2022'!$2:$2,'BLG1222'!$D:$D,'ALL 2022'!$D:$D)</f>
        <v>0</v>
      </c>
      <c r="Z200" s="12">
        <f>+SUMIFS('BLG1222'!$I:$I,'BLG1222'!$A:$A,'ALL 2022'!$2:$2,'BLG1222'!$D:$D,'ALL 2022'!$D:$D)</f>
        <v>0</v>
      </c>
      <c r="AA200" s="12">
        <f>+SUMIFS('BLG1222'!$I:$I,'BLG1222'!$A:$A,'ALL 2022'!$2:$2,'BLG1222'!$D:$D,'ALL 2022'!$D:$D)</f>
        <v>0</v>
      </c>
      <c r="AB200" s="12">
        <f>+SUMIFS('BLG1222'!$I:$I,'BLG1222'!$A:$A,'ALL 2022'!$2:$2,'BLG1222'!$D:$D,'ALL 2022'!$D:$D)</f>
        <v>-9667299.7200000007</v>
      </c>
      <c r="AC200" s="12">
        <f>+SUMIFS('BLG1222'!$I:$I,'BLG1222'!$A:$A,'ALL 2022'!$2:$2,'BLG1222'!$D:$D,'ALL 2022'!$D:$D)</f>
        <v>-40000</v>
      </c>
      <c r="AD200" s="12">
        <f>+SUMIFS('BLG1222'!$I:$I,'BLG1222'!$A:$A,'ALL 2022'!$2:$2,'BLG1222'!$D:$D,'ALL 2022'!$D:$D)</f>
        <v>0</v>
      </c>
      <c r="AE200" s="12">
        <f>+SUMIFS('BLG1222'!$I:$I,'BLG1222'!$A:$A,'ALL 2022'!$2:$2,'BLG1222'!$D:$D,'ALL 2022'!$D:$D)</f>
        <v>0</v>
      </c>
      <c r="AF200" s="12">
        <f>+SUMIFS('BLG1222'!$I:$I,'BLG1222'!$A:$A,'ALL 2022'!$2:$2,'BLG1222'!$D:$D,'ALL 2022'!$D:$D)</f>
        <v>-586.70000000000005</v>
      </c>
      <c r="AG200" s="12">
        <f>+SUMIFS('BLG1222'!$I:$I,'BLG1222'!$A:$A,'ALL 2022'!$2:$2,'BLG1222'!$D:$D,'ALL 2022'!$D:$D)</f>
        <v>0</v>
      </c>
      <c r="AH200" s="12">
        <f>+SUMIFS('BLG1222'!$I:$I,'BLG1222'!$A:$A,'ALL 2022'!$2:$2,'BLG1222'!$D:$D,'ALL 2022'!$D:$D)</f>
        <v>0</v>
      </c>
      <c r="AI200" s="12">
        <f>+SUMIFS('BLG1222'!$I:$I,'BLG1222'!$A:$A,'ALL 2022'!$2:$2,'BLG1222'!$D:$D,'ALL 2022'!$D:$D)</f>
        <v>0</v>
      </c>
      <c r="AJ200" s="12">
        <f>+SUMIFS('BLG1222'!$I:$I,'BLG1222'!$A:$A,'ALL 2022'!$2:$2,'BLG1222'!$D:$D,'ALL 2022'!$D:$D)</f>
        <v>0</v>
      </c>
      <c r="AK200" s="12">
        <f>+SUMIFS('BLG1222'!$I:$I,'BLG1222'!$A:$A,'ALL 2022'!$2:$2,'BLG1222'!$D:$D,'ALL 2022'!$D:$D)</f>
        <v>-1631612.03</v>
      </c>
      <c r="AL200" s="12">
        <f>+SUMIFS('BLG1222'!$I:$I,'BLG1222'!$A:$A,'ALL 2022'!$2:$2,'BLG1222'!$D:$D,'ALL 2022'!$D:$D)</f>
        <v>-5875615.7999999998</v>
      </c>
      <c r="AM200" s="12">
        <f>+SUMIFS('BLG1222'!$I:$I,'BLG1222'!$A:$A,'ALL 2022'!$2:$2,'BLG1222'!$D:$D,'ALL 2022'!$D:$D)</f>
        <v>-3827646.89</v>
      </c>
      <c r="AN200" s="12">
        <f>+SUMIFS('BLG1222'!$I:$I,'BLG1222'!$A:$A,'ALL 2022'!$2:$2,'BLG1222'!$D:$D,'ALL 2022'!$D:$D)</f>
        <v>0</v>
      </c>
      <c r="AO200" s="12">
        <f>+SUMIFS('BLG1222'!$I:$I,'BLG1222'!$A:$A,'ALL 2022'!$2:$2,'BLG1222'!$D:$D,'ALL 2022'!$D:$D)</f>
        <v>-776669.56</v>
      </c>
      <c r="AP200" s="12">
        <f>+SUMIFS('BLG1222'!$I:$I,'BLG1222'!$A:$A,'ALL 2022'!$2:$2,'BLG1222'!$D:$D,'ALL 2022'!$D:$D)</f>
        <v>0</v>
      </c>
      <c r="AQ200" s="164">
        <f t="shared" si="22"/>
        <v>-119725154.77000001</v>
      </c>
      <c r="AR200" s="165">
        <f t="shared" si="23"/>
        <v>-25319.633877192799</v>
      </c>
    </row>
    <row r="201" spans="1:44" hidden="1" x14ac:dyDescent="0.25">
      <c r="A201" s="11" t="str">
        <f t="shared" si="19"/>
        <v>4</v>
      </c>
      <c r="B201" s="11" t="str">
        <f t="shared" si="20"/>
        <v>44</v>
      </c>
      <c r="C201" s="11" t="str">
        <f t="shared" si="21"/>
        <v>440</v>
      </c>
      <c r="D201" s="23">
        <v>44000000</v>
      </c>
      <c r="E201" s="195" t="str">
        <f t="shared" ref="E201:E240" si="24">+IF(AQ:AQ&gt;0,"BIL21","BIL42")</f>
        <v>BIL42</v>
      </c>
      <c r="F201" s="24" t="s">
        <v>634</v>
      </c>
      <c r="G201" s="12">
        <f>+SUMIFS('BLG1222'!$I:$I,'BLG1222'!$A:$A,'ALL 2022'!$2:$2,'BLG1222'!$D:$D,'ALL 2022'!$D:$D)</f>
        <v>-344209147.94999999</v>
      </c>
      <c r="H201" s="12">
        <f>+SUMIFS('BLG1222'!$I:$I,'BLG1222'!$A:$A,'ALL 2022'!$2:$2,'BLG1222'!$D:$D,'ALL 2022'!$D:$D)</f>
        <v>0</v>
      </c>
      <c r="I201" s="12">
        <f>+SUMIFS('BLG1222'!$I:$I,'BLG1222'!$A:$A,'ALL 2022'!$2:$2,'BLG1222'!$D:$D,'ALL 2022'!$D:$D)</f>
        <v>0</v>
      </c>
      <c r="J201" s="12">
        <f>+SUMIFS('BLG1222'!$I:$I,'BLG1222'!$A:$A,'ALL 2022'!$2:$2,'BLG1222'!$D:$D,'ALL 2022'!$D:$D)</f>
        <v>0</v>
      </c>
      <c r="K201" s="12">
        <f>+SUMIFS('BLG1222'!$I:$I,'BLG1222'!$A:$A,'ALL 2022'!$2:$2,'BLG1222'!$D:$D,'ALL 2022'!$D:$D)</f>
        <v>0</v>
      </c>
      <c r="L201" s="12">
        <f>+SUMIFS('BLG1222'!$I:$I,'BLG1222'!$A:$A,'ALL 2022'!$2:$2,'BLG1222'!$D:$D,'ALL 2022'!$D:$D)</f>
        <v>-47767551.990900002</v>
      </c>
      <c r="M201" s="12">
        <f>+SUMIFS('BLG1222'!$I:$I,'BLG1222'!$A:$A,'ALL 2022'!$2:$2,'BLG1222'!$D:$D,'ALL 2022'!$D:$D)</f>
        <v>0</v>
      </c>
      <c r="N201" s="12">
        <f>+SUMIFS('BLG1222'!$I:$I,'BLG1222'!$A:$A,'ALL 2022'!$2:$2,'BLG1222'!$D:$D,'ALL 2022'!$D:$D)</f>
        <v>0</v>
      </c>
      <c r="O201" s="12">
        <f>+SUMIFS('BLG1222'!$I:$I,'BLG1222'!$A:$A,'ALL 2022'!$2:$2,'BLG1222'!$D:$D,'ALL 2022'!$D:$D)</f>
        <v>-128478625</v>
      </c>
      <c r="P201" s="12">
        <f>+SUMIFS('BLG1222'!$I:$I,'BLG1222'!$A:$A,'ALL 2022'!$2:$2,'BLG1222'!$D:$D,'ALL 2022'!$D:$D)</f>
        <v>0</v>
      </c>
      <c r="Q201" s="12">
        <f>+SUMIFS('BLG1222'!$I:$I,'BLG1222'!$A:$A,'ALL 2022'!$2:$2,'BLG1222'!$D:$D,'ALL 2022'!$D:$D)</f>
        <v>0</v>
      </c>
      <c r="R201" s="12">
        <f>+SUMIFS('BLG1222'!$I:$I,'BLG1222'!$A:$A,'ALL 2022'!$2:$2,'BLG1222'!$D:$D,'ALL 2022'!$D:$D)</f>
        <v>0</v>
      </c>
      <c r="S201" s="12">
        <f>+SUMIFS('BLG1222'!$I:$I,'BLG1222'!$A:$A,'ALL 2022'!$2:$2,'BLG1222'!$D:$D,'ALL 2022'!$D:$D)</f>
        <v>0</v>
      </c>
      <c r="T201" s="12">
        <f>+SUMIFS('BLG1222'!$I:$I,'BLG1222'!$A:$A,'ALL 2022'!$2:$2,'BLG1222'!$D:$D,'ALL 2022'!$D:$D)</f>
        <v>0</v>
      </c>
      <c r="U201" s="12">
        <f>+SUMIFS('BLG1222'!$I:$I,'BLG1222'!$A:$A,'ALL 2022'!$2:$2,'BLG1222'!$D:$D,'ALL 2022'!$D:$D)</f>
        <v>0</v>
      </c>
      <c r="V201" s="12">
        <f>+SUMIFS('BLG1222'!$I:$I,'BLG1222'!$A:$A,'ALL 2022'!$2:$2,'BLG1222'!$D:$D,'ALL 2022'!$D:$D)</f>
        <v>0</v>
      </c>
      <c r="W201" s="12">
        <f>+SUMIFS('BLG1222'!$I:$I,'BLG1222'!$A:$A,'ALL 2022'!$2:$2,'BLG1222'!$D:$D,'ALL 2022'!$D:$D)</f>
        <v>0</v>
      </c>
      <c r="X201" s="12">
        <f>+SUMIFS('BLG1222'!$I:$I,'BLG1222'!$A:$A,'ALL 2022'!$2:$2,'BLG1222'!$D:$D,'ALL 2022'!$D:$D)</f>
        <v>0</v>
      </c>
      <c r="Y201" s="12">
        <f>+SUMIFS('BLG1222'!$I:$I,'BLG1222'!$A:$A,'ALL 2022'!$2:$2,'BLG1222'!$D:$D,'ALL 2022'!$D:$D)</f>
        <v>0</v>
      </c>
      <c r="Z201" s="12">
        <f>+SUMIFS('BLG1222'!$I:$I,'BLG1222'!$A:$A,'ALL 2022'!$2:$2,'BLG1222'!$D:$D,'ALL 2022'!$D:$D)</f>
        <v>0</v>
      </c>
      <c r="AA201" s="12">
        <f>+SUMIFS('BLG1222'!$I:$I,'BLG1222'!$A:$A,'ALL 2022'!$2:$2,'BLG1222'!$D:$D,'ALL 2022'!$D:$D)</f>
        <v>0</v>
      </c>
      <c r="AB201" s="12">
        <f>+SUMIFS('BLG1222'!$I:$I,'BLG1222'!$A:$A,'ALL 2022'!$2:$2,'BLG1222'!$D:$D,'ALL 2022'!$D:$D)</f>
        <v>0</v>
      </c>
      <c r="AC201" s="12">
        <f>+SUMIFS('BLG1222'!$I:$I,'BLG1222'!$A:$A,'ALL 2022'!$2:$2,'BLG1222'!$D:$D,'ALL 2022'!$D:$D)</f>
        <v>0</v>
      </c>
      <c r="AD201" s="12">
        <f>+SUMIFS('BLG1222'!$I:$I,'BLG1222'!$A:$A,'ALL 2022'!$2:$2,'BLG1222'!$D:$D,'ALL 2022'!$D:$D)</f>
        <v>0</v>
      </c>
      <c r="AE201" s="12">
        <f>+SUMIFS('BLG1222'!$I:$I,'BLG1222'!$A:$A,'ALL 2022'!$2:$2,'BLG1222'!$D:$D,'ALL 2022'!$D:$D)</f>
        <v>0</v>
      </c>
      <c r="AF201" s="12">
        <f>+SUMIFS('BLG1222'!$I:$I,'BLG1222'!$A:$A,'ALL 2022'!$2:$2,'BLG1222'!$D:$D,'ALL 2022'!$D:$D)</f>
        <v>0</v>
      </c>
      <c r="AG201" s="12">
        <f>+SUMIFS('BLG1222'!$I:$I,'BLG1222'!$A:$A,'ALL 2022'!$2:$2,'BLG1222'!$D:$D,'ALL 2022'!$D:$D)</f>
        <v>0</v>
      </c>
      <c r="AH201" s="12">
        <f>+SUMIFS('BLG1222'!$I:$I,'BLG1222'!$A:$A,'ALL 2022'!$2:$2,'BLG1222'!$D:$D,'ALL 2022'!$D:$D)</f>
        <v>0</v>
      </c>
      <c r="AI201" s="12">
        <f>+SUMIFS('BLG1222'!$I:$I,'BLG1222'!$A:$A,'ALL 2022'!$2:$2,'BLG1222'!$D:$D,'ALL 2022'!$D:$D)</f>
        <v>0</v>
      </c>
      <c r="AJ201" s="12">
        <f>+SUMIFS('BLG1222'!$I:$I,'BLG1222'!$A:$A,'ALL 2022'!$2:$2,'BLG1222'!$D:$D,'ALL 2022'!$D:$D)</f>
        <v>0</v>
      </c>
      <c r="AK201" s="12">
        <f>+SUMIFS('BLG1222'!$I:$I,'BLG1222'!$A:$A,'ALL 2022'!$2:$2,'BLG1222'!$D:$D,'ALL 2022'!$D:$D)</f>
        <v>0</v>
      </c>
      <c r="AL201" s="12">
        <f>+SUMIFS('BLG1222'!$I:$I,'BLG1222'!$A:$A,'ALL 2022'!$2:$2,'BLG1222'!$D:$D,'ALL 2022'!$D:$D)</f>
        <v>0</v>
      </c>
      <c r="AM201" s="12">
        <f>+SUMIFS('BLG1222'!$I:$I,'BLG1222'!$A:$A,'ALL 2022'!$2:$2,'BLG1222'!$D:$D,'ALL 2022'!$D:$D)</f>
        <v>0</v>
      </c>
      <c r="AN201" s="12">
        <f>+SUMIFS('BLG1222'!$I:$I,'BLG1222'!$A:$A,'ALL 2022'!$2:$2,'BLG1222'!$D:$D,'ALL 2022'!$D:$D)</f>
        <v>0</v>
      </c>
      <c r="AO201" s="12">
        <f>+SUMIFS('BLG1222'!$I:$I,'BLG1222'!$A:$A,'ALL 2022'!$2:$2,'BLG1222'!$D:$D,'ALL 2022'!$D:$D)</f>
        <v>0</v>
      </c>
      <c r="AP201" s="12">
        <f>+SUMIFS('BLG1222'!$I:$I,'BLG1222'!$A:$A,'ALL 2022'!$2:$2,'BLG1222'!$D:$D,'ALL 2022'!$D:$D)</f>
        <v>0</v>
      </c>
      <c r="AQ201" s="164">
        <f t="shared" si="22"/>
        <v>-520455324.94089997</v>
      </c>
      <c r="AR201" s="165">
        <f t="shared" si="23"/>
        <v>-110066.57959435767</v>
      </c>
    </row>
    <row r="202" spans="1:44" hidden="1" x14ac:dyDescent="0.25">
      <c r="A202" s="11" t="str">
        <f t="shared" si="19"/>
        <v>4</v>
      </c>
      <c r="B202" s="11" t="str">
        <f t="shared" si="20"/>
        <v>44</v>
      </c>
      <c r="C202" s="11" t="str">
        <f t="shared" si="21"/>
        <v>441</v>
      </c>
      <c r="D202" s="23">
        <v>44100000</v>
      </c>
      <c r="E202" s="195" t="str">
        <f t="shared" si="24"/>
        <v>BIL42</v>
      </c>
      <c r="F202" s="24" t="s">
        <v>82</v>
      </c>
      <c r="G202" s="12">
        <f>+SUMIFS('BLG1222'!$I:$I,'BLG1222'!$A:$A,'ALL 2022'!$2:$2,'BLG1222'!$D:$D,'ALL 2022'!$D:$D)</f>
        <v>-17077865</v>
      </c>
      <c r="H202" s="12">
        <f>+SUMIFS('BLG1222'!$I:$I,'BLG1222'!$A:$A,'ALL 2022'!$2:$2,'BLG1222'!$D:$D,'ALL 2022'!$D:$D)</f>
        <v>-117384175</v>
      </c>
      <c r="I202" s="12">
        <f>+SUMIFS('BLG1222'!$I:$I,'BLG1222'!$A:$A,'ALL 2022'!$2:$2,'BLG1222'!$D:$D,'ALL 2022'!$D:$D)</f>
        <v>-16471905</v>
      </c>
      <c r="J202" s="12">
        <f>+SUMIFS('BLG1222'!$I:$I,'BLG1222'!$A:$A,'ALL 2022'!$2:$2,'BLG1222'!$D:$D,'ALL 2022'!$D:$D)</f>
        <v>-33404700</v>
      </c>
      <c r="K202" s="12">
        <f>+SUMIFS('BLG1222'!$I:$I,'BLG1222'!$A:$A,'ALL 2022'!$2:$2,'BLG1222'!$D:$D,'ALL 2022'!$D:$D)</f>
        <v>-33072710</v>
      </c>
      <c r="L202" s="12">
        <f>+SUMIFS('BLG1222'!$I:$I,'BLG1222'!$A:$A,'ALL 2022'!$2:$2,'BLG1222'!$D:$D,'ALL 2022'!$D:$D)</f>
        <v>-7471900</v>
      </c>
      <c r="M202" s="12">
        <f>+SUMIFS('BLG1222'!$I:$I,'BLG1222'!$A:$A,'ALL 2022'!$2:$2,'BLG1222'!$D:$D,'ALL 2022'!$D:$D)</f>
        <v>-24121941.34</v>
      </c>
      <c r="N202" s="12">
        <f>+SUMIFS('BLG1222'!$I:$I,'BLG1222'!$A:$A,'ALL 2022'!$2:$2,'BLG1222'!$D:$D,'ALL 2022'!$D:$D)</f>
        <v>0</v>
      </c>
      <c r="O202" s="12">
        <f>+SUMIFS('BLG1222'!$I:$I,'BLG1222'!$A:$A,'ALL 2022'!$2:$2,'BLG1222'!$D:$D,'ALL 2022'!$D:$D)</f>
        <v>-14310080</v>
      </c>
      <c r="P202" s="12">
        <f>+SUMIFS('BLG1222'!$I:$I,'BLG1222'!$A:$A,'ALL 2022'!$2:$2,'BLG1222'!$D:$D,'ALL 2022'!$D:$D)</f>
        <v>-105000</v>
      </c>
      <c r="Q202" s="12">
        <f>+SUMIFS('BLG1222'!$I:$I,'BLG1222'!$A:$A,'ALL 2022'!$2:$2,'BLG1222'!$D:$D,'ALL 2022'!$D:$D)</f>
        <v>0</v>
      </c>
      <c r="R202" s="12">
        <f>+SUMIFS('BLG1222'!$I:$I,'BLG1222'!$A:$A,'ALL 2022'!$2:$2,'BLG1222'!$D:$D,'ALL 2022'!$D:$D)</f>
        <v>-3005100</v>
      </c>
      <c r="S202" s="12">
        <f>+SUMIFS('BLG1222'!$I:$I,'BLG1222'!$A:$A,'ALL 2022'!$2:$2,'BLG1222'!$D:$D,'ALL 2022'!$D:$D)</f>
        <v>-7797318.4000000004</v>
      </c>
      <c r="T202" s="12">
        <f>+SUMIFS('BLG1222'!$I:$I,'BLG1222'!$A:$A,'ALL 2022'!$2:$2,'BLG1222'!$D:$D,'ALL 2022'!$D:$D)</f>
        <v>-32938322.5</v>
      </c>
      <c r="U202" s="12">
        <f>+SUMIFS('BLG1222'!$I:$I,'BLG1222'!$A:$A,'ALL 2022'!$2:$2,'BLG1222'!$D:$D,'ALL 2022'!$D:$D)</f>
        <v>-27702422.07</v>
      </c>
      <c r="V202" s="12">
        <f>+SUMIFS('BLG1222'!$I:$I,'BLG1222'!$A:$A,'ALL 2022'!$2:$2,'BLG1222'!$D:$D,'ALL 2022'!$D:$D)</f>
        <v>-4296991.82</v>
      </c>
      <c r="W202" s="12">
        <f>+SUMIFS('BLG1222'!$I:$I,'BLG1222'!$A:$A,'ALL 2022'!$2:$2,'BLG1222'!$D:$D,'ALL 2022'!$D:$D)</f>
        <v>-1462980</v>
      </c>
      <c r="X202" s="12">
        <f>+SUMIFS('BLG1222'!$I:$I,'BLG1222'!$A:$A,'ALL 2022'!$2:$2,'BLG1222'!$D:$D,'ALL 2022'!$D:$D)</f>
        <v>-5416340</v>
      </c>
      <c r="Y202" s="12">
        <f>+SUMIFS('BLG1222'!$I:$I,'BLG1222'!$A:$A,'ALL 2022'!$2:$2,'BLG1222'!$D:$D,'ALL 2022'!$D:$D)</f>
        <v>0</v>
      </c>
      <c r="Z202" s="12">
        <f>+SUMIFS('BLG1222'!$I:$I,'BLG1222'!$A:$A,'ALL 2022'!$2:$2,'BLG1222'!$D:$D,'ALL 2022'!$D:$D)</f>
        <v>0</v>
      </c>
      <c r="AA202" s="12">
        <f>+SUMIFS('BLG1222'!$I:$I,'BLG1222'!$A:$A,'ALL 2022'!$2:$2,'BLG1222'!$D:$D,'ALL 2022'!$D:$D)</f>
        <v>0</v>
      </c>
      <c r="AB202" s="12">
        <f>+SUMIFS('BLG1222'!$I:$I,'BLG1222'!$A:$A,'ALL 2022'!$2:$2,'BLG1222'!$D:$D,'ALL 2022'!$D:$D)</f>
        <v>-12149600</v>
      </c>
      <c r="AC202" s="12">
        <f>+SUMIFS('BLG1222'!$I:$I,'BLG1222'!$A:$A,'ALL 2022'!$2:$2,'BLG1222'!$D:$D,'ALL 2022'!$D:$D)</f>
        <v>-5980515</v>
      </c>
      <c r="AD202" s="12">
        <f>+SUMIFS('BLG1222'!$I:$I,'BLG1222'!$A:$A,'ALL 2022'!$2:$2,'BLG1222'!$D:$D,'ALL 2022'!$D:$D)</f>
        <v>0</v>
      </c>
      <c r="AE202" s="12">
        <f>+SUMIFS('BLG1222'!$I:$I,'BLG1222'!$A:$A,'ALL 2022'!$2:$2,'BLG1222'!$D:$D,'ALL 2022'!$D:$D)</f>
        <v>0</v>
      </c>
      <c r="AF202" s="12">
        <f>+SUMIFS('BLG1222'!$I:$I,'BLG1222'!$A:$A,'ALL 2022'!$2:$2,'BLG1222'!$D:$D,'ALL 2022'!$D:$D)</f>
        <v>-2211450</v>
      </c>
      <c r="AG202" s="12">
        <f>+SUMIFS('BLG1222'!$I:$I,'BLG1222'!$A:$A,'ALL 2022'!$2:$2,'BLG1222'!$D:$D,'ALL 2022'!$D:$D)</f>
        <v>-1618860</v>
      </c>
      <c r="AH202" s="12">
        <f>+SUMIFS('BLG1222'!$I:$I,'BLG1222'!$A:$A,'ALL 2022'!$2:$2,'BLG1222'!$D:$D,'ALL 2022'!$D:$D)</f>
        <v>-1159720</v>
      </c>
      <c r="AI202" s="12">
        <f>+SUMIFS('BLG1222'!$I:$I,'BLG1222'!$A:$A,'ALL 2022'!$2:$2,'BLG1222'!$D:$D,'ALL 2022'!$D:$D)</f>
        <v>0</v>
      </c>
      <c r="AJ202" s="12">
        <f>+SUMIFS('BLG1222'!$I:$I,'BLG1222'!$A:$A,'ALL 2022'!$2:$2,'BLG1222'!$D:$D,'ALL 2022'!$D:$D)</f>
        <v>-5906175</v>
      </c>
      <c r="AK202" s="12">
        <f>+SUMIFS('BLG1222'!$I:$I,'BLG1222'!$A:$A,'ALL 2022'!$2:$2,'BLG1222'!$D:$D,'ALL 2022'!$D:$D)</f>
        <v>-3481710</v>
      </c>
      <c r="AL202" s="12">
        <f>+SUMIFS('BLG1222'!$I:$I,'BLG1222'!$A:$A,'ALL 2022'!$2:$2,'BLG1222'!$D:$D,'ALL 2022'!$D:$D)</f>
        <v>-33177753.010000002</v>
      </c>
      <c r="AM202" s="12">
        <f>+SUMIFS('BLG1222'!$I:$I,'BLG1222'!$A:$A,'ALL 2022'!$2:$2,'BLG1222'!$D:$D,'ALL 2022'!$D:$D)</f>
        <v>-7861461.1699999999</v>
      </c>
      <c r="AN202" s="12">
        <f>+SUMIFS('BLG1222'!$I:$I,'BLG1222'!$A:$A,'ALL 2022'!$2:$2,'BLG1222'!$D:$D,'ALL 2022'!$D:$D)</f>
        <v>0</v>
      </c>
      <c r="AO202" s="12">
        <f>+SUMIFS('BLG1222'!$I:$I,'BLG1222'!$A:$A,'ALL 2022'!$2:$2,'BLG1222'!$D:$D,'ALL 2022'!$D:$D)</f>
        <v>-8354725</v>
      </c>
      <c r="AP202" s="12">
        <f>+SUMIFS('BLG1222'!$I:$I,'BLG1222'!$A:$A,'ALL 2022'!$2:$2,'BLG1222'!$D:$D,'ALL 2022'!$D:$D)</f>
        <v>0</v>
      </c>
      <c r="AQ202" s="164">
        <f t="shared" si="22"/>
        <v>-427941720.31</v>
      </c>
      <c r="AR202" s="165">
        <f t="shared" si="23"/>
        <v>-90501.680284653849</v>
      </c>
    </row>
    <row r="203" spans="1:44" hidden="1" x14ac:dyDescent="0.25">
      <c r="A203" s="11" t="str">
        <f t="shared" si="19"/>
        <v>4</v>
      </c>
      <c r="B203" s="11" t="str">
        <f t="shared" si="20"/>
        <v>44</v>
      </c>
      <c r="C203" s="11" t="str">
        <f t="shared" si="21"/>
        <v>442</v>
      </c>
      <c r="D203" s="60">
        <v>44200000</v>
      </c>
      <c r="E203" s="195" t="str">
        <f t="shared" si="24"/>
        <v>BIL42</v>
      </c>
      <c r="F203" s="24" t="s">
        <v>304</v>
      </c>
      <c r="G203" s="12">
        <f>+SUMIFS('BLG1222'!$I:$I,'BLG1222'!$A:$A,'ALL 2022'!$2:$2,'BLG1222'!$D:$D,'ALL 2022'!$D:$D)</f>
        <v>0</v>
      </c>
      <c r="H203" s="12">
        <f>+SUMIFS('BLG1222'!$I:$I,'BLG1222'!$A:$A,'ALL 2022'!$2:$2,'BLG1222'!$D:$D,'ALL 2022'!$D:$D)</f>
        <v>0</v>
      </c>
      <c r="I203" s="12">
        <f>+SUMIFS('BLG1222'!$I:$I,'BLG1222'!$A:$A,'ALL 2022'!$2:$2,'BLG1222'!$D:$D,'ALL 2022'!$D:$D)</f>
        <v>0</v>
      </c>
      <c r="J203" s="12">
        <f>+SUMIFS('BLG1222'!$I:$I,'BLG1222'!$A:$A,'ALL 2022'!$2:$2,'BLG1222'!$D:$D,'ALL 2022'!$D:$D)</f>
        <v>0</v>
      </c>
      <c r="K203" s="12">
        <f>+SUMIFS('BLG1222'!$I:$I,'BLG1222'!$A:$A,'ALL 2022'!$2:$2,'BLG1222'!$D:$D,'ALL 2022'!$D:$D)</f>
        <v>0</v>
      </c>
      <c r="L203" s="12">
        <f>+SUMIFS('BLG1222'!$I:$I,'BLG1222'!$A:$A,'ALL 2022'!$2:$2,'BLG1222'!$D:$D,'ALL 2022'!$D:$D)</f>
        <v>0</v>
      </c>
      <c r="M203" s="12">
        <f>+SUMIFS('BLG1222'!$I:$I,'BLG1222'!$A:$A,'ALL 2022'!$2:$2,'BLG1222'!$D:$D,'ALL 2022'!$D:$D)</f>
        <v>0</v>
      </c>
      <c r="N203" s="12">
        <f>+SUMIFS('BLG1222'!$I:$I,'BLG1222'!$A:$A,'ALL 2022'!$2:$2,'BLG1222'!$D:$D,'ALL 2022'!$D:$D)</f>
        <v>0</v>
      </c>
      <c r="O203" s="12">
        <f>+SUMIFS('BLG1222'!$I:$I,'BLG1222'!$A:$A,'ALL 2022'!$2:$2,'BLG1222'!$D:$D,'ALL 2022'!$D:$D)</f>
        <v>-931894220</v>
      </c>
      <c r="P203" s="12">
        <f>+SUMIFS('BLG1222'!$I:$I,'BLG1222'!$A:$A,'ALL 2022'!$2:$2,'BLG1222'!$D:$D,'ALL 2022'!$D:$D)</f>
        <v>0</v>
      </c>
      <c r="Q203" s="12">
        <f>+SUMIFS('BLG1222'!$I:$I,'BLG1222'!$A:$A,'ALL 2022'!$2:$2,'BLG1222'!$D:$D,'ALL 2022'!$D:$D)</f>
        <v>0</v>
      </c>
      <c r="R203" s="12">
        <f>+SUMIFS('BLG1222'!$I:$I,'BLG1222'!$A:$A,'ALL 2022'!$2:$2,'BLG1222'!$D:$D,'ALL 2022'!$D:$D)</f>
        <v>0</v>
      </c>
      <c r="S203" s="12">
        <f>+SUMIFS('BLG1222'!$I:$I,'BLG1222'!$A:$A,'ALL 2022'!$2:$2,'BLG1222'!$D:$D,'ALL 2022'!$D:$D)</f>
        <v>0</v>
      </c>
      <c r="T203" s="12">
        <f>+SUMIFS('BLG1222'!$I:$I,'BLG1222'!$A:$A,'ALL 2022'!$2:$2,'BLG1222'!$D:$D,'ALL 2022'!$D:$D)</f>
        <v>0</v>
      </c>
      <c r="U203" s="12">
        <f>+SUMIFS('BLG1222'!$I:$I,'BLG1222'!$A:$A,'ALL 2022'!$2:$2,'BLG1222'!$D:$D,'ALL 2022'!$D:$D)</f>
        <v>0</v>
      </c>
      <c r="V203" s="12">
        <f>+SUMIFS('BLG1222'!$I:$I,'BLG1222'!$A:$A,'ALL 2022'!$2:$2,'BLG1222'!$D:$D,'ALL 2022'!$D:$D)</f>
        <v>0</v>
      </c>
      <c r="W203" s="12">
        <f>+SUMIFS('BLG1222'!$I:$I,'BLG1222'!$A:$A,'ALL 2022'!$2:$2,'BLG1222'!$D:$D,'ALL 2022'!$D:$D)</f>
        <v>0</v>
      </c>
      <c r="X203" s="12">
        <f>+SUMIFS('BLG1222'!$I:$I,'BLG1222'!$A:$A,'ALL 2022'!$2:$2,'BLG1222'!$D:$D,'ALL 2022'!$D:$D)</f>
        <v>0</v>
      </c>
      <c r="Y203" s="12">
        <f>+SUMIFS('BLG1222'!$I:$I,'BLG1222'!$A:$A,'ALL 2022'!$2:$2,'BLG1222'!$D:$D,'ALL 2022'!$D:$D)</f>
        <v>0</v>
      </c>
      <c r="Z203" s="12">
        <f>+SUMIFS('BLG1222'!$I:$I,'BLG1222'!$A:$A,'ALL 2022'!$2:$2,'BLG1222'!$D:$D,'ALL 2022'!$D:$D)</f>
        <v>0</v>
      </c>
      <c r="AA203" s="12">
        <f>+SUMIFS('BLG1222'!$I:$I,'BLG1222'!$A:$A,'ALL 2022'!$2:$2,'BLG1222'!$D:$D,'ALL 2022'!$D:$D)</f>
        <v>0</v>
      </c>
      <c r="AB203" s="12">
        <f>+SUMIFS('BLG1222'!$I:$I,'BLG1222'!$A:$A,'ALL 2022'!$2:$2,'BLG1222'!$D:$D,'ALL 2022'!$D:$D)</f>
        <v>0</v>
      </c>
      <c r="AC203" s="12">
        <f>+SUMIFS('BLG1222'!$I:$I,'BLG1222'!$A:$A,'ALL 2022'!$2:$2,'BLG1222'!$D:$D,'ALL 2022'!$D:$D)</f>
        <v>0</v>
      </c>
      <c r="AD203" s="12">
        <f>+SUMIFS('BLG1222'!$I:$I,'BLG1222'!$A:$A,'ALL 2022'!$2:$2,'BLG1222'!$D:$D,'ALL 2022'!$D:$D)</f>
        <v>0</v>
      </c>
      <c r="AE203" s="12">
        <f>+SUMIFS('BLG1222'!$I:$I,'BLG1222'!$A:$A,'ALL 2022'!$2:$2,'BLG1222'!$D:$D,'ALL 2022'!$D:$D)</f>
        <v>0</v>
      </c>
      <c r="AF203" s="12">
        <f>+SUMIFS('BLG1222'!$I:$I,'BLG1222'!$A:$A,'ALL 2022'!$2:$2,'BLG1222'!$D:$D,'ALL 2022'!$D:$D)</f>
        <v>0</v>
      </c>
      <c r="AG203" s="12">
        <f>+SUMIFS('BLG1222'!$I:$I,'BLG1222'!$A:$A,'ALL 2022'!$2:$2,'BLG1222'!$D:$D,'ALL 2022'!$D:$D)</f>
        <v>0</v>
      </c>
      <c r="AH203" s="12">
        <f>+SUMIFS('BLG1222'!$I:$I,'BLG1222'!$A:$A,'ALL 2022'!$2:$2,'BLG1222'!$D:$D,'ALL 2022'!$D:$D)</f>
        <v>0</v>
      </c>
      <c r="AI203" s="12">
        <f>+SUMIFS('BLG1222'!$I:$I,'BLG1222'!$A:$A,'ALL 2022'!$2:$2,'BLG1222'!$D:$D,'ALL 2022'!$D:$D)</f>
        <v>0</v>
      </c>
      <c r="AJ203" s="12">
        <f>+SUMIFS('BLG1222'!$I:$I,'BLG1222'!$A:$A,'ALL 2022'!$2:$2,'BLG1222'!$D:$D,'ALL 2022'!$D:$D)</f>
        <v>0</v>
      </c>
      <c r="AK203" s="12">
        <f>+SUMIFS('BLG1222'!$I:$I,'BLG1222'!$A:$A,'ALL 2022'!$2:$2,'BLG1222'!$D:$D,'ALL 2022'!$D:$D)</f>
        <v>0</v>
      </c>
      <c r="AL203" s="12">
        <f>+SUMIFS('BLG1222'!$I:$I,'BLG1222'!$A:$A,'ALL 2022'!$2:$2,'BLG1222'!$D:$D,'ALL 2022'!$D:$D)</f>
        <v>0</v>
      </c>
      <c r="AM203" s="12">
        <f>+SUMIFS('BLG1222'!$I:$I,'BLG1222'!$A:$A,'ALL 2022'!$2:$2,'BLG1222'!$D:$D,'ALL 2022'!$D:$D)</f>
        <v>0</v>
      </c>
      <c r="AN203" s="12">
        <f>+SUMIFS('BLG1222'!$I:$I,'BLG1222'!$A:$A,'ALL 2022'!$2:$2,'BLG1222'!$D:$D,'ALL 2022'!$D:$D)</f>
        <v>0</v>
      </c>
      <c r="AO203" s="12">
        <f>+SUMIFS('BLG1222'!$I:$I,'BLG1222'!$A:$A,'ALL 2022'!$2:$2,'BLG1222'!$D:$D,'ALL 2022'!$D:$D)</f>
        <v>0</v>
      </c>
      <c r="AP203" s="12">
        <f>+SUMIFS('BLG1222'!$I:$I,'BLG1222'!$A:$A,'ALL 2022'!$2:$2,'BLG1222'!$D:$D,'ALL 2022'!$D:$D)</f>
        <v>0</v>
      </c>
      <c r="AQ203" s="164">
        <f t="shared" si="22"/>
        <v>-931894220</v>
      </c>
      <c r="AR203" s="165">
        <f t="shared" si="23"/>
        <v>-197078.22059616583</v>
      </c>
    </row>
    <row r="204" spans="1:44" hidden="1" x14ac:dyDescent="0.25">
      <c r="A204" s="11" t="str">
        <f t="shared" si="19"/>
        <v>4</v>
      </c>
      <c r="B204" s="11" t="str">
        <f t="shared" si="20"/>
        <v>44</v>
      </c>
      <c r="C204" s="11" t="str">
        <f t="shared" si="21"/>
        <v>443</v>
      </c>
      <c r="D204" s="23">
        <v>44300000</v>
      </c>
      <c r="E204" s="195" t="str">
        <f t="shared" si="24"/>
        <v>BIL21</v>
      </c>
      <c r="F204" s="24" t="s">
        <v>305</v>
      </c>
      <c r="G204" s="12">
        <f>+SUMIFS('BLG1222'!$I:$I,'BLG1222'!$A:$A,'ALL 2022'!$2:$2,'BLG1222'!$D:$D,'ALL 2022'!$D:$D)</f>
        <v>50705140.020000003</v>
      </c>
      <c r="H204" s="12">
        <f>+SUMIFS('BLG1222'!$I:$I,'BLG1222'!$A:$A,'ALL 2022'!$2:$2,'BLG1222'!$D:$D,'ALL 2022'!$D:$D)</f>
        <v>0</v>
      </c>
      <c r="I204" s="12">
        <f>+SUMIFS('BLG1222'!$I:$I,'BLG1222'!$A:$A,'ALL 2022'!$2:$2,'BLG1222'!$D:$D,'ALL 2022'!$D:$D)</f>
        <v>239355714.75999999</v>
      </c>
      <c r="J204" s="12">
        <f>+SUMIFS('BLG1222'!$I:$I,'BLG1222'!$A:$A,'ALL 2022'!$2:$2,'BLG1222'!$D:$D,'ALL 2022'!$D:$D)</f>
        <v>259936402.02000001</v>
      </c>
      <c r="K204" s="12">
        <f>+SUMIFS('BLG1222'!$I:$I,'BLG1222'!$A:$A,'ALL 2022'!$2:$2,'BLG1222'!$D:$D,'ALL 2022'!$D:$D)</f>
        <v>1441533832.2</v>
      </c>
      <c r="L204" s="12">
        <f>+SUMIFS('BLG1222'!$I:$I,'BLG1222'!$A:$A,'ALL 2022'!$2:$2,'BLG1222'!$D:$D,'ALL 2022'!$D:$D)</f>
        <v>29037965.370000001</v>
      </c>
      <c r="M204" s="12">
        <f>+SUMIFS('BLG1222'!$I:$I,'BLG1222'!$A:$A,'ALL 2022'!$2:$2,'BLG1222'!$D:$D,'ALL 2022'!$D:$D)</f>
        <v>1880998527.2</v>
      </c>
      <c r="N204" s="12">
        <f>+SUMIFS('BLG1222'!$I:$I,'BLG1222'!$A:$A,'ALL 2022'!$2:$2,'BLG1222'!$D:$D,'ALL 2022'!$D:$D)</f>
        <v>0</v>
      </c>
      <c r="O204" s="12">
        <f>+SUMIFS('BLG1222'!$I:$I,'BLG1222'!$A:$A,'ALL 2022'!$2:$2,'BLG1222'!$D:$D,'ALL 2022'!$D:$D)</f>
        <v>147179597</v>
      </c>
      <c r="P204" s="12">
        <f>+SUMIFS('BLG1222'!$I:$I,'BLG1222'!$A:$A,'ALL 2022'!$2:$2,'BLG1222'!$D:$D,'ALL 2022'!$D:$D)</f>
        <v>76205193.140000001</v>
      </c>
      <c r="Q204" s="12">
        <f>+SUMIFS('BLG1222'!$I:$I,'BLG1222'!$A:$A,'ALL 2022'!$2:$2,'BLG1222'!$D:$D,'ALL 2022'!$D:$D)</f>
        <v>470000</v>
      </c>
      <c r="R204" s="12">
        <f>+SUMIFS('BLG1222'!$I:$I,'BLG1222'!$A:$A,'ALL 2022'!$2:$2,'BLG1222'!$D:$D,'ALL 2022'!$D:$D)</f>
        <v>82827913.349999994</v>
      </c>
      <c r="S204" s="12">
        <f>+SUMIFS('BLG1222'!$I:$I,'BLG1222'!$A:$A,'ALL 2022'!$2:$2,'BLG1222'!$D:$D,'ALL 2022'!$D:$D)</f>
        <v>194003295.56</v>
      </c>
      <c r="T204" s="12">
        <f>+SUMIFS('BLG1222'!$I:$I,'BLG1222'!$A:$A,'ALL 2022'!$2:$2,'BLG1222'!$D:$D,'ALL 2022'!$D:$D)</f>
        <v>0</v>
      </c>
      <c r="U204" s="12">
        <f>+SUMIFS('BLG1222'!$I:$I,'BLG1222'!$A:$A,'ALL 2022'!$2:$2,'BLG1222'!$D:$D,'ALL 2022'!$D:$D)</f>
        <v>14692480.380000001</v>
      </c>
      <c r="V204" s="12">
        <f>+SUMIFS('BLG1222'!$I:$I,'BLG1222'!$A:$A,'ALL 2022'!$2:$2,'BLG1222'!$D:$D,'ALL 2022'!$D:$D)</f>
        <v>0</v>
      </c>
      <c r="W204" s="12">
        <f>+SUMIFS('BLG1222'!$I:$I,'BLG1222'!$A:$A,'ALL 2022'!$2:$2,'BLG1222'!$D:$D,'ALL 2022'!$D:$D)</f>
        <v>0</v>
      </c>
      <c r="X204" s="12">
        <f>+SUMIFS('BLG1222'!$I:$I,'BLG1222'!$A:$A,'ALL 2022'!$2:$2,'BLG1222'!$D:$D,'ALL 2022'!$D:$D)</f>
        <v>0</v>
      </c>
      <c r="Y204" s="12">
        <f>+SUMIFS('BLG1222'!$I:$I,'BLG1222'!$A:$A,'ALL 2022'!$2:$2,'BLG1222'!$D:$D,'ALL 2022'!$D:$D)</f>
        <v>320000</v>
      </c>
      <c r="Z204" s="12">
        <f>+SUMIFS('BLG1222'!$I:$I,'BLG1222'!$A:$A,'ALL 2022'!$2:$2,'BLG1222'!$D:$D,'ALL 2022'!$D:$D)</f>
        <v>0</v>
      </c>
      <c r="AA204" s="12">
        <f>+SUMIFS('BLG1222'!$I:$I,'BLG1222'!$A:$A,'ALL 2022'!$2:$2,'BLG1222'!$D:$D,'ALL 2022'!$D:$D)</f>
        <v>2038932.06</v>
      </c>
      <c r="AB204" s="12">
        <f>+SUMIFS('BLG1222'!$I:$I,'BLG1222'!$A:$A,'ALL 2022'!$2:$2,'BLG1222'!$D:$D,'ALL 2022'!$D:$D)</f>
        <v>100000</v>
      </c>
      <c r="AC204" s="12">
        <f>+SUMIFS('BLG1222'!$I:$I,'BLG1222'!$A:$A,'ALL 2022'!$2:$2,'BLG1222'!$D:$D,'ALL 2022'!$D:$D)</f>
        <v>320000</v>
      </c>
      <c r="AD204" s="12">
        <f>+SUMIFS('BLG1222'!$I:$I,'BLG1222'!$A:$A,'ALL 2022'!$2:$2,'BLG1222'!$D:$D,'ALL 2022'!$D:$D)</f>
        <v>0</v>
      </c>
      <c r="AE204" s="12">
        <f>+SUMIFS('BLG1222'!$I:$I,'BLG1222'!$A:$A,'ALL 2022'!$2:$2,'BLG1222'!$D:$D,'ALL 2022'!$D:$D)</f>
        <v>39354587.399999999</v>
      </c>
      <c r="AF204" s="12">
        <f>+SUMIFS('BLG1222'!$I:$I,'BLG1222'!$A:$A,'ALL 2022'!$2:$2,'BLG1222'!$D:$D,'ALL 2022'!$D:$D)</f>
        <v>65287449.460000001</v>
      </c>
      <c r="AG204" s="12">
        <f>+SUMIFS('BLG1222'!$I:$I,'BLG1222'!$A:$A,'ALL 2022'!$2:$2,'BLG1222'!$D:$D,'ALL 2022'!$D:$D)</f>
        <v>34976016.719999999</v>
      </c>
      <c r="AH204" s="12">
        <f>+SUMIFS('BLG1222'!$I:$I,'BLG1222'!$A:$A,'ALL 2022'!$2:$2,'BLG1222'!$D:$D,'ALL 2022'!$D:$D)</f>
        <v>15056535.189999999</v>
      </c>
      <c r="AI204" s="12">
        <f>+SUMIFS('BLG1222'!$I:$I,'BLG1222'!$A:$A,'ALL 2022'!$2:$2,'BLG1222'!$D:$D,'ALL 2022'!$D:$D)</f>
        <v>672134.5</v>
      </c>
      <c r="AJ204" s="12">
        <f>+SUMIFS('BLG1222'!$I:$I,'BLG1222'!$A:$A,'ALL 2022'!$2:$2,'BLG1222'!$D:$D,'ALL 2022'!$D:$D)</f>
        <v>0</v>
      </c>
      <c r="AK204" s="12">
        <f>+SUMIFS('BLG1222'!$I:$I,'BLG1222'!$A:$A,'ALL 2022'!$2:$2,'BLG1222'!$D:$D,'ALL 2022'!$D:$D)</f>
        <v>200000</v>
      </c>
      <c r="AL204" s="12">
        <f>+SUMIFS('BLG1222'!$I:$I,'BLG1222'!$A:$A,'ALL 2022'!$2:$2,'BLG1222'!$D:$D,'ALL 2022'!$D:$D)</f>
        <v>140792797.34999999</v>
      </c>
      <c r="AM204" s="12">
        <f>+SUMIFS('BLG1222'!$I:$I,'BLG1222'!$A:$A,'ALL 2022'!$2:$2,'BLG1222'!$D:$D,'ALL 2022'!$D:$D)</f>
        <v>109486858.34</v>
      </c>
      <c r="AN204" s="12">
        <f>+SUMIFS('BLG1222'!$I:$I,'BLG1222'!$A:$A,'ALL 2022'!$2:$2,'BLG1222'!$D:$D,'ALL 2022'!$D:$D)</f>
        <v>0</v>
      </c>
      <c r="AO204" s="12">
        <f>+SUMIFS('BLG1222'!$I:$I,'BLG1222'!$A:$A,'ALL 2022'!$2:$2,'BLG1222'!$D:$D,'ALL 2022'!$D:$D)</f>
        <v>112119008.52</v>
      </c>
      <c r="AP204" s="12">
        <f>+SUMIFS('BLG1222'!$I:$I,'BLG1222'!$A:$A,'ALL 2022'!$2:$2,'BLG1222'!$D:$D,'ALL 2022'!$D:$D)</f>
        <v>0</v>
      </c>
      <c r="AQ204" s="164">
        <f t="shared" si="22"/>
        <v>4937670380.5400009</v>
      </c>
      <c r="AR204" s="165">
        <f t="shared" si="23"/>
        <v>1044225.0543062886</v>
      </c>
    </row>
    <row r="205" spans="1:44" hidden="1" x14ac:dyDescent="0.25">
      <c r="A205" s="11" t="str">
        <f t="shared" si="19"/>
        <v>4</v>
      </c>
      <c r="B205" s="11" t="str">
        <f t="shared" si="20"/>
        <v>44</v>
      </c>
      <c r="C205" s="11" t="str">
        <f t="shared" si="21"/>
        <v>443</v>
      </c>
      <c r="D205" s="23">
        <v>44310000</v>
      </c>
      <c r="E205" s="195" t="str">
        <f t="shared" si="24"/>
        <v>BIL42</v>
      </c>
      <c r="F205" s="24" t="s">
        <v>84</v>
      </c>
      <c r="G205" s="12">
        <f>+SUMIFS('BLG1222'!$I:$I,'BLG1222'!$A:$A,'ALL 2022'!$2:$2,'BLG1222'!$D:$D,'ALL 2022'!$D:$D)</f>
        <v>0</v>
      </c>
      <c r="H205" s="12">
        <f>+SUMIFS('BLG1222'!$I:$I,'BLG1222'!$A:$A,'ALL 2022'!$2:$2,'BLG1222'!$D:$D,'ALL 2022'!$D:$D)</f>
        <v>-510336.84</v>
      </c>
      <c r="I205" s="12">
        <f>+SUMIFS('BLG1222'!$I:$I,'BLG1222'!$A:$A,'ALL 2022'!$2:$2,'BLG1222'!$D:$D,'ALL 2022'!$D:$D)</f>
        <v>0</v>
      </c>
      <c r="J205" s="12">
        <f>+SUMIFS('BLG1222'!$I:$I,'BLG1222'!$A:$A,'ALL 2022'!$2:$2,'BLG1222'!$D:$D,'ALL 2022'!$D:$D)</f>
        <v>0</v>
      </c>
      <c r="K205" s="12">
        <f>+SUMIFS('BLG1222'!$I:$I,'BLG1222'!$A:$A,'ALL 2022'!$2:$2,'BLG1222'!$D:$D,'ALL 2022'!$D:$D)</f>
        <v>0</v>
      </c>
      <c r="L205" s="12">
        <f>+SUMIFS('BLG1222'!$I:$I,'BLG1222'!$A:$A,'ALL 2022'!$2:$2,'BLG1222'!$D:$D,'ALL 2022'!$D:$D)</f>
        <v>0</v>
      </c>
      <c r="M205" s="12">
        <f>+SUMIFS('BLG1222'!$I:$I,'BLG1222'!$A:$A,'ALL 2022'!$2:$2,'BLG1222'!$D:$D,'ALL 2022'!$D:$D)</f>
        <v>0</v>
      </c>
      <c r="N205" s="12">
        <f>+SUMIFS('BLG1222'!$I:$I,'BLG1222'!$A:$A,'ALL 2022'!$2:$2,'BLG1222'!$D:$D,'ALL 2022'!$D:$D)</f>
        <v>0</v>
      </c>
      <c r="O205" s="12">
        <f>+SUMIFS('BLG1222'!$I:$I,'BLG1222'!$A:$A,'ALL 2022'!$2:$2,'BLG1222'!$D:$D,'ALL 2022'!$D:$D)</f>
        <v>0</v>
      </c>
      <c r="P205" s="12">
        <f>+SUMIFS('BLG1222'!$I:$I,'BLG1222'!$A:$A,'ALL 2022'!$2:$2,'BLG1222'!$D:$D,'ALL 2022'!$D:$D)</f>
        <v>0</v>
      </c>
      <c r="Q205" s="12">
        <f>+SUMIFS('BLG1222'!$I:$I,'BLG1222'!$A:$A,'ALL 2022'!$2:$2,'BLG1222'!$D:$D,'ALL 2022'!$D:$D)</f>
        <v>0</v>
      </c>
      <c r="R205" s="12">
        <f>+SUMIFS('BLG1222'!$I:$I,'BLG1222'!$A:$A,'ALL 2022'!$2:$2,'BLG1222'!$D:$D,'ALL 2022'!$D:$D)</f>
        <v>-95092.1</v>
      </c>
      <c r="S205" s="12">
        <f>+SUMIFS('BLG1222'!$I:$I,'BLG1222'!$A:$A,'ALL 2022'!$2:$2,'BLG1222'!$D:$D,'ALL 2022'!$D:$D)</f>
        <v>-8194679.4299999997</v>
      </c>
      <c r="T205" s="12">
        <f>+SUMIFS('BLG1222'!$I:$I,'BLG1222'!$A:$A,'ALL 2022'!$2:$2,'BLG1222'!$D:$D,'ALL 2022'!$D:$D)</f>
        <v>-392332.65</v>
      </c>
      <c r="U205" s="12">
        <f>+SUMIFS('BLG1222'!$I:$I,'BLG1222'!$A:$A,'ALL 2022'!$2:$2,'BLG1222'!$D:$D,'ALL 2022'!$D:$D)</f>
        <v>-286853.15999999997</v>
      </c>
      <c r="V205" s="12">
        <f>+SUMIFS('BLG1222'!$I:$I,'BLG1222'!$A:$A,'ALL 2022'!$2:$2,'BLG1222'!$D:$D,'ALL 2022'!$D:$D)</f>
        <v>0</v>
      </c>
      <c r="W205" s="12">
        <f>+SUMIFS('BLG1222'!$I:$I,'BLG1222'!$A:$A,'ALL 2022'!$2:$2,'BLG1222'!$D:$D,'ALL 2022'!$D:$D)</f>
        <v>0</v>
      </c>
      <c r="X205" s="12">
        <f>+SUMIFS('BLG1222'!$I:$I,'BLG1222'!$A:$A,'ALL 2022'!$2:$2,'BLG1222'!$D:$D,'ALL 2022'!$D:$D)</f>
        <v>0</v>
      </c>
      <c r="Y205" s="12">
        <f>+SUMIFS('BLG1222'!$I:$I,'BLG1222'!$A:$A,'ALL 2022'!$2:$2,'BLG1222'!$D:$D,'ALL 2022'!$D:$D)</f>
        <v>0</v>
      </c>
      <c r="Z205" s="12">
        <f>+SUMIFS('BLG1222'!$I:$I,'BLG1222'!$A:$A,'ALL 2022'!$2:$2,'BLG1222'!$D:$D,'ALL 2022'!$D:$D)</f>
        <v>320000</v>
      </c>
      <c r="AA205" s="12">
        <f>+SUMIFS('BLG1222'!$I:$I,'BLG1222'!$A:$A,'ALL 2022'!$2:$2,'BLG1222'!$D:$D,'ALL 2022'!$D:$D)</f>
        <v>0</v>
      </c>
      <c r="AB205" s="12">
        <f>+SUMIFS('BLG1222'!$I:$I,'BLG1222'!$A:$A,'ALL 2022'!$2:$2,'BLG1222'!$D:$D,'ALL 2022'!$D:$D)</f>
        <v>0</v>
      </c>
      <c r="AC205" s="12">
        <f>+SUMIFS('BLG1222'!$I:$I,'BLG1222'!$A:$A,'ALL 2022'!$2:$2,'BLG1222'!$D:$D,'ALL 2022'!$D:$D)</f>
        <v>0</v>
      </c>
      <c r="AD205" s="12">
        <f>+SUMIFS('BLG1222'!$I:$I,'BLG1222'!$A:$A,'ALL 2022'!$2:$2,'BLG1222'!$D:$D,'ALL 2022'!$D:$D)</f>
        <v>0</v>
      </c>
      <c r="AE205" s="12">
        <f>+SUMIFS('BLG1222'!$I:$I,'BLG1222'!$A:$A,'ALL 2022'!$2:$2,'BLG1222'!$D:$D,'ALL 2022'!$D:$D)</f>
        <v>0</v>
      </c>
      <c r="AF205" s="12">
        <f>+SUMIFS('BLG1222'!$I:$I,'BLG1222'!$A:$A,'ALL 2022'!$2:$2,'BLG1222'!$D:$D,'ALL 2022'!$D:$D)</f>
        <v>0</v>
      </c>
      <c r="AG205" s="12">
        <f>+SUMIFS('BLG1222'!$I:$I,'BLG1222'!$A:$A,'ALL 2022'!$2:$2,'BLG1222'!$D:$D,'ALL 2022'!$D:$D)</f>
        <v>0</v>
      </c>
      <c r="AH205" s="12">
        <f>+SUMIFS('BLG1222'!$I:$I,'BLG1222'!$A:$A,'ALL 2022'!$2:$2,'BLG1222'!$D:$D,'ALL 2022'!$D:$D)</f>
        <v>0</v>
      </c>
      <c r="AI205" s="12">
        <f>+SUMIFS('BLG1222'!$I:$I,'BLG1222'!$A:$A,'ALL 2022'!$2:$2,'BLG1222'!$D:$D,'ALL 2022'!$D:$D)</f>
        <v>0</v>
      </c>
      <c r="AJ205" s="12">
        <f>+SUMIFS('BLG1222'!$I:$I,'BLG1222'!$A:$A,'ALL 2022'!$2:$2,'BLG1222'!$D:$D,'ALL 2022'!$D:$D)</f>
        <v>0</v>
      </c>
      <c r="AK205" s="12">
        <f>+SUMIFS('BLG1222'!$I:$I,'BLG1222'!$A:$A,'ALL 2022'!$2:$2,'BLG1222'!$D:$D,'ALL 2022'!$D:$D)</f>
        <v>0</v>
      </c>
      <c r="AL205" s="12">
        <f>+SUMIFS('BLG1222'!$I:$I,'BLG1222'!$A:$A,'ALL 2022'!$2:$2,'BLG1222'!$D:$D,'ALL 2022'!$D:$D)</f>
        <v>0</v>
      </c>
      <c r="AM205" s="12">
        <f>+SUMIFS('BLG1222'!$I:$I,'BLG1222'!$A:$A,'ALL 2022'!$2:$2,'BLG1222'!$D:$D,'ALL 2022'!$D:$D)</f>
        <v>0</v>
      </c>
      <c r="AN205" s="12">
        <f>+SUMIFS('BLG1222'!$I:$I,'BLG1222'!$A:$A,'ALL 2022'!$2:$2,'BLG1222'!$D:$D,'ALL 2022'!$D:$D)</f>
        <v>0</v>
      </c>
      <c r="AO205" s="12">
        <f>+SUMIFS('BLG1222'!$I:$I,'BLG1222'!$A:$A,'ALL 2022'!$2:$2,'BLG1222'!$D:$D,'ALL 2022'!$D:$D)</f>
        <v>0</v>
      </c>
      <c r="AP205" s="12">
        <f>+SUMIFS('BLG1222'!$I:$I,'BLG1222'!$A:$A,'ALL 2022'!$2:$2,'BLG1222'!$D:$D,'ALL 2022'!$D:$D)</f>
        <v>0</v>
      </c>
      <c r="AQ205" s="164">
        <f t="shared" si="22"/>
        <v>-9159294.1799999997</v>
      </c>
      <c r="AR205" s="165">
        <f t="shared" si="23"/>
        <v>-1937.0196318110202</v>
      </c>
    </row>
    <row r="206" spans="1:44" hidden="1" x14ac:dyDescent="0.25">
      <c r="A206" s="11" t="str">
        <f t="shared" si="19"/>
        <v>4</v>
      </c>
      <c r="B206" s="11" t="str">
        <f t="shared" si="20"/>
        <v>44</v>
      </c>
      <c r="C206" s="11" t="str">
        <f t="shared" si="21"/>
        <v>443</v>
      </c>
      <c r="D206" s="23">
        <v>44311000</v>
      </c>
      <c r="E206" s="195" t="str">
        <f t="shared" si="24"/>
        <v>BIL42</v>
      </c>
      <c r="F206" s="24" t="s">
        <v>2232</v>
      </c>
      <c r="G206" s="12">
        <f>+SUMIFS('BLG1222'!$I:$I,'BLG1222'!$A:$A,'ALL 2022'!$2:$2,'BLG1222'!$D:$D,'ALL 2022'!$D:$D)</f>
        <v>0</v>
      </c>
      <c r="H206" s="12">
        <f>+SUMIFS('BLG1222'!$I:$I,'BLG1222'!$A:$A,'ALL 2022'!$2:$2,'BLG1222'!$D:$D,'ALL 2022'!$D:$D)</f>
        <v>0</v>
      </c>
      <c r="I206" s="12">
        <f>+SUMIFS('BLG1222'!$I:$I,'BLG1222'!$A:$A,'ALL 2022'!$2:$2,'BLG1222'!$D:$D,'ALL 2022'!$D:$D)</f>
        <v>0</v>
      </c>
      <c r="J206" s="12">
        <f>+SUMIFS('BLG1222'!$I:$I,'BLG1222'!$A:$A,'ALL 2022'!$2:$2,'BLG1222'!$D:$D,'ALL 2022'!$D:$D)</f>
        <v>0</v>
      </c>
      <c r="K206" s="12">
        <f>+SUMIFS('BLG1222'!$I:$I,'BLG1222'!$A:$A,'ALL 2022'!$2:$2,'BLG1222'!$D:$D,'ALL 2022'!$D:$D)</f>
        <v>0</v>
      </c>
      <c r="L206" s="12">
        <f>+SUMIFS('BLG1222'!$I:$I,'BLG1222'!$A:$A,'ALL 2022'!$2:$2,'BLG1222'!$D:$D,'ALL 2022'!$D:$D)</f>
        <v>0</v>
      </c>
      <c r="M206" s="12">
        <f>+SUMIFS('BLG1222'!$I:$I,'BLG1222'!$A:$A,'ALL 2022'!$2:$2,'BLG1222'!$D:$D,'ALL 2022'!$D:$D)</f>
        <v>0</v>
      </c>
      <c r="N206" s="12">
        <f>+SUMIFS('BLG1222'!$I:$I,'BLG1222'!$A:$A,'ALL 2022'!$2:$2,'BLG1222'!$D:$D,'ALL 2022'!$D:$D)</f>
        <v>0</v>
      </c>
      <c r="O206" s="12">
        <f>+SUMIFS('BLG1222'!$I:$I,'BLG1222'!$A:$A,'ALL 2022'!$2:$2,'BLG1222'!$D:$D,'ALL 2022'!$D:$D)</f>
        <v>0</v>
      </c>
      <c r="P206" s="12">
        <f>+SUMIFS('BLG1222'!$I:$I,'BLG1222'!$A:$A,'ALL 2022'!$2:$2,'BLG1222'!$D:$D,'ALL 2022'!$D:$D)</f>
        <v>0</v>
      </c>
      <c r="Q206" s="12">
        <f>+SUMIFS('BLG1222'!$I:$I,'BLG1222'!$A:$A,'ALL 2022'!$2:$2,'BLG1222'!$D:$D,'ALL 2022'!$D:$D)</f>
        <v>0</v>
      </c>
      <c r="R206" s="12">
        <f>+SUMIFS('BLG1222'!$I:$I,'BLG1222'!$A:$A,'ALL 2022'!$2:$2,'BLG1222'!$D:$D,'ALL 2022'!$D:$D)</f>
        <v>0</v>
      </c>
      <c r="S206" s="12">
        <f>+SUMIFS('BLG1222'!$I:$I,'BLG1222'!$A:$A,'ALL 2022'!$2:$2,'BLG1222'!$D:$D,'ALL 2022'!$D:$D)</f>
        <v>0</v>
      </c>
      <c r="T206" s="12">
        <f>+SUMIFS('BLG1222'!$I:$I,'BLG1222'!$A:$A,'ALL 2022'!$2:$2,'BLG1222'!$D:$D,'ALL 2022'!$D:$D)</f>
        <v>0</v>
      </c>
      <c r="U206" s="12">
        <f>+SUMIFS('BLG1222'!$I:$I,'BLG1222'!$A:$A,'ALL 2022'!$2:$2,'BLG1222'!$D:$D,'ALL 2022'!$D:$D)</f>
        <v>0</v>
      </c>
      <c r="V206" s="12">
        <f>+SUMIFS('BLG1222'!$I:$I,'BLG1222'!$A:$A,'ALL 2022'!$2:$2,'BLG1222'!$D:$D,'ALL 2022'!$D:$D)</f>
        <v>0</v>
      </c>
      <c r="W206" s="12">
        <f>+SUMIFS('BLG1222'!$I:$I,'BLG1222'!$A:$A,'ALL 2022'!$2:$2,'BLG1222'!$D:$D,'ALL 2022'!$D:$D)</f>
        <v>0</v>
      </c>
      <c r="X206" s="12">
        <f>+SUMIFS('BLG1222'!$I:$I,'BLG1222'!$A:$A,'ALL 2022'!$2:$2,'BLG1222'!$D:$D,'ALL 2022'!$D:$D)</f>
        <v>0</v>
      </c>
      <c r="Y206" s="12">
        <f>+SUMIFS('BLG1222'!$I:$I,'BLG1222'!$A:$A,'ALL 2022'!$2:$2,'BLG1222'!$D:$D,'ALL 2022'!$D:$D)</f>
        <v>0</v>
      </c>
      <c r="Z206" s="12">
        <f>+SUMIFS('BLG1222'!$I:$I,'BLG1222'!$A:$A,'ALL 2022'!$2:$2,'BLG1222'!$D:$D,'ALL 2022'!$D:$D)</f>
        <v>0</v>
      </c>
      <c r="AA206" s="12">
        <f>+SUMIFS('BLG1222'!$I:$I,'BLG1222'!$A:$A,'ALL 2022'!$2:$2,'BLG1222'!$D:$D,'ALL 2022'!$D:$D)</f>
        <v>0</v>
      </c>
      <c r="AB206" s="12">
        <f>+SUMIFS('BLG1222'!$I:$I,'BLG1222'!$A:$A,'ALL 2022'!$2:$2,'BLG1222'!$D:$D,'ALL 2022'!$D:$D)</f>
        <v>0</v>
      </c>
      <c r="AC206" s="12">
        <f>+SUMIFS('BLG1222'!$I:$I,'BLG1222'!$A:$A,'ALL 2022'!$2:$2,'BLG1222'!$D:$D,'ALL 2022'!$D:$D)</f>
        <v>0</v>
      </c>
      <c r="AD206" s="12">
        <f>+SUMIFS('BLG1222'!$I:$I,'BLG1222'!$A:$A,'ALL 2022'!$2:$2,'BLG1222'!$D:$D,'ALL 2022'!$D:$D)</f>
        <v>0</v>
      </c>
      <c r="AE206" s="12">
        <f>+SUMIFS('BLG1222'!$I:$I,'BLG1222'!$A:$A,'ALL 2022'!$2:$2,'BLG1222'!$D:$D,'ALL 2022'!$D:$D)</f>
        <v>0</v>
      </c>
      <c r="AF206" s="12">
        <f>+SUMIFS('BLG1222'!$I:$I,'BLG1222'!$A:$A,'ALL 2022'!$2:$2,'BLG1222'!$D:$D,'ALL 2022'!$D:$D)</f>
        <v>0</v>
      </c>
      <c r="AG206" s="12">
        <f>+SUMIFS('BLG1222'!$I:$I,'BLG1222'!$A:$A,'ALL 2022'!$2:$2,'BLG1222'!$D:$D,'ALL 2022'!$D:$D)</f>
        <v>0</v>
      </c>
      <c r="AH206" s="12">
        <f>+SUMIFS('BLG1222'!$I:$I,'BLG1222'!$A:$A,'ALL 2022'!$2:$2,'BLG1222'!$D:$D,'ALL 2022'!$D:$D)</f>
        <v>0</v>
      </c>
      <c r="AI206" s="12">
        <f>+SUMIFS('BLG1222'!$I:$I,'BLG1222'!$A:$A,'ALL 2022'!$2:$2,'BLG1222'!$D:$D,'ALL 2022'!$D:$D)</f>
        <v>0</v>
      </c>
      <c r="AJ206" s="12">
        <f>+SUMIFS('BLG1222'!$I:$I,'BLG1222'!$A:$A,'ALL 2022'!$2:$2,'BLG1222'!$D:$D,'ALL 2022'!$D:$D)</f>
        <v>0</v>
      </c>
      <c r="AK206" s="12">
        <f>+SUMIFS('BLG1222'!$I:$I,'BLG1222'!$A:$A,'ALL 2022'!$2:$2,'BLG1222'!$D:$D,'ALL 2022'!$D:$D)</f>
        <v>0</v>
      </c>
      <c r="AL206" s="12">
        <f>+SUMIFS('BLG1222'!$I:$I,'BLG1222'!$A:$A,'ALL 2022'!$2:$2,'BLG1222'!$D:$D,'ALL 2022'!$D:$D)</f>
        <v>0</v>
      </c>
      <c r="AM206" s="12">
        <f>+SUMIFS('BLG1222'!$I:$I,'BLG1222'!$A:$A,'ALL 2022'!$2:$2,'BLG1222'!$D:$D,'ALL 2022'!$D:$D)</f>
        <v>0</v>
      </c>
      <c r="AN206" s="12">
        <f>+SUMIFS('BLG1222'!$I:$I,'BLG1222'!$A:$A,'ALL 2022'!$2:$2,'BLG1222'!$D:$D,'ALL 2022'!$D:$D)</f>
        <v>0</v>
      </c>
      <c r="AO206" s="12">
        <f>+SUMIFS('BLG1222'!$I:$I,'BLG1222'!$A:$A,'ALL 2022'!$2:$2,'BLG1222'!$D:$D,'ALL 2022'!$D:$D)</f>
        <v>0</v>
      </c>
      <c r="AP206" s="12">
        <f>+SUMIFS('BLG1222'!$I:$I,'BLG1222'!$A:$A,'ALL 2022'!$2:$2,'BLG1222'!$D:$D,'ALL 2022'!$D:$D)</f>
        <v>0</v>
      </c>
      <c r="AQ206" s="164">
        <f t="shared" si="22"/>
        <v>0</v>
      </c>
      <c r="AR206" s="165">
        <f t="shared" si="23"/>
        <v>0</v>
      </c>
    </row>
    <row r="207" spans="1:44" hidden="1" x14ac:dyDescent="0.25">
      <c r="A207" s="11" t="str">
        <f t="shared" si="19"/>
        <v>4</v>
      </c>
      <c r="B207" s="11" t="str">
        <f t="shared" si="20"/>
        <v>44</v>
      </c>
      <c r="C207" s="11" t="str">
        <f t="shared" si="21"/>
        <v>443</v>
      </c>
      <c r="D207" s="23">
        <v>44320000</v>
      </c>
      <c r="E207" s="195" t="str">
        <f t="shared" si="24"/>
        <v>BIL42</v>
      </c>
      <c r="F207" s="24" t="s">
        <v>85</v>
      </c>
      <c r="G207" s="12">
        <f>+SUMIFS('BLG1222'!$I:$I,'BLG1222'!$A:$A,'ALL 2022'!$2:$2,'BLG1222'!$D:$D,'ALL 2022'!$D:$D)</f>
        <v>0</v>
      </c>
      <c r="H207" s="12">
        <f>+SUMIFS('BLG1222'!$I:$I,'BLG1222'!$A:$A,'ALL 2022'!$2:$2,'BLG1222'!$D:$D,'ALL 2022'!$D:$D)</f>
        <v>-7054840.5</v>
      </c>
      <c r="I207" s="12">
        <f>+SUMIFS('BLG1222'!$I:$I,'BLG1222'!$A:$A,'ALL 2022'!$2:$2,'BLG1222'!$D:$D,'ALL 2022'!$D:$D)</f>
        <v>0</v>
      </c>
      <c r="J207" s="12">
        <f>+SUMIFS('BLG1222'!$I:$I,'BLG1222'!$A:$A,'ALL 2022'!$2:$2,'BLG1222'!$D:$D,'ALL 2022'!$D:$D)</f>
        <v>0</v>
      </c>
      <c r="K207" s="12">
        <f>+SUMIFS('BLG1222'!$I:$I,'BLG1222'!$A:$A,'ALL 2022'!$2:$2,'BLG1222'!$D:$D,'ALL 2022'!$D:$D)</f>
        <v>0</v>
      </c>
      <c r="L207" s="12">
        <f>+SUMIFS('BLG1222'!$I:$I,'BLG1222'!$A:$A,'ALL 2022'!$2:$2,'BLG1222'!$D:$D,'ALL 2022'!$D:$D)</f>
        <v>0</v>
      </c>
      <c r="M207" s="12">
        <f>+SUMIFS('BLG1222'!$I:$I,'BLG1222'!$A:$A,'ALL 2022'!$2:$2,'BLG1222'!$D:$D,'ALL 2022'!$D:$D)</f>
        <v>0</v>
      </c>
      <c r="N207" s="12">
        <f>+SUMIFS('BLG1222'!$I:$I,'BLG1222'!$A:$A,'ALL 2022'!$2:$2,'BLG1222'!$D:$D,'ALL 2022'!$D:$D)</f>
        <v>0</v>
      </c>
      <c r="O207" s="12">
        <f>+SUMIFS('BLG1222'!$I:$I,'BLG1222'!$A:$A,'ALL 2022'!$2:$2,'BLG1222'!$D:$D,'ALL 2022'!$D:$D)</f>
        <v>0</v>
      </c>
      <c r="P207" s="12">
        <f>+SUMIFS('BLG1222'!$I:$I,'BLG1222'!$A:$A,'ALL 2022'!$2:$2,'BLG1222'!$D:$D,'ALL 2022'!$D:$D)</f>
        <v>0</v>
      </c>
      <c r="Q207" s="12">
        <f>+SUMIFS('BLG1222'!$I:$I,'BLG1222'!$A:$A,'ALL 2022'!$2:$2,'BLG1222'!$D:$D,'ALL 2022'!$D:$D)</f>
        <v>0</v>
      </c>
      <c r="R207" s="12">
        <f>+SUMIFS('BLG1222'!$I:$I,'BLG1222'!$A:$A,'ALL 2022'!$2:$2,'BLG1222'!$D:$D,'ALL 2022'!$D:$D)</f>
        <v>0</v>
      </c>
      <c r="S207" s="12">
        <f>+SUMIFS('BLG1222'!$I:$I,'BLG1222'!$A:$A,'ALL 2022'!$2:$2,'BLG1222'!$D:$D,'ALL 2022'!$D:$D)</f>
        <v>-25958423.489999998</v>
      </c>
      <c r="T207" s="12">
        <f>+SUMIFS('BLG1222'!$I:$I,'BLG1222'!$A:$A,'ALL 2022'!$2:$2,'BLG1222'!$D:$D,'ALL 2022'!$D:$D)</f>
        <v>-19429517.66</v>
      </c>
      <c r="U207" s="12">
        <f>+SUMIFS('BLG1222'!$I:$I,'BLG1222'!$A:$A,'ALL 2022'!$2:$2,'BLG1222'!$D:$D,'ALL 2022'!$D:$D)</f>
        <v>-3052834.9</v>
      </c>
      <c r="V207" s="12">
        <f>+SUMIFS('BLG1222'!$I:$I,'BLG1222'!$A:$A,'ALL 2022'!$2:$2,'BLG1222'!$D:$D,'ALL 2022'!$D:$D)</f>
        <v>0</v>
      </c>
      <c r="W207" s="12">
        <f>+SUMIFS('BLG1222'!$I:$I,'BLG1222'!$A:$A,'ALL 2022'!$2:$2,'BLG1222'!$D:$D,'ALL 2022'!$D:$D)</f>
        <v>0</v>
      </c>
      <c r="X207" s="12">
        <f>+SUMIFS('BLG1222'!$I:$I,'BLG1222'!$A:$A,'ALL 2022'!$2:$2,'BLG1222'!$D:$D,'ALL 2022'!$D:$D)</f>
        <v>0</v>
      </c>
      <c r="Y207" s="12">
        <f>+SUMIFS('BLG1222'!$I:$I,'BLG1222'!$A:$A,'ALL 2022'!$2:$2,'BLG1222'!$D:$D,'ALL 2022'!$D:$D)</f>
        <v>0</v>
      </c>
      <c r="Z207" s="12">
        <f>+SUMIFS('BLG1222'!$I:$I,'BLG1222'!$A:$A,'ALL 2022'!$2:$2,'BLG1222'!$D:$D,'ALL 2022'!$D:$D)</f>
        <v>0</v>
      </c>
      <c r="AA207" s="12">
        <f>+SUMIFS('BLG1222'!$I:$I,'BLG1222'!$A:$A,'ALL 2022'!$2:$2,'BLG1222'!$D:$D,'ALL 2022'!$D:$D)</f>
        <v>0</v>
      </c>
      <c r="AB207" s="12">
        <f>+SUMIFS('BLG1222'!$I:$I,'BLG1222'!$A:$A,'ALL 2022'!$2:$2,'BLG1222'!$D:$D,'ALL 2022'!$D:$D)</f>
        <v>0</v>
      </c>
      <c r="AC207" s="12">
        <f>+SUMIFS('BLG1222'!$I:$I,'BLG1222'!$A:$A,'ALL 2022'!$2:$2,'BLG1222'!$D:$D,'ALL 2022'!$D:$D)</f>
        <v>0</v>
      </c>
      <c r="AD207" s="12">
        <f>+SUMIFS('BLG1222'!$I:$I,'BLG1222'!$A:$A,'ALL 2022'!$2:$2,'BLG1222'!$D:$D,'ALL 2022'!$D:$D)</f>
        <v>0</v>
      </c>
      <c r="AE207" s="12">
        <f>+SUMIFS('BLG1222'!$I:$I,'BLG1222'!$A:$A,'ALL 2022'!$2:$2,'BLG1222'!$D:$D,'ALL 2022'!$D:$D)</f>
        <v>0</v>
      </c>
      <c r="AF207" s="12">
        <f>+SUMIFS('BLG1222'!$I:$I,'BLG1222'!$A:$A,'ALL 2022'!$2:$2,'BLG1222'!$D:$D,'ALL 2022'!$D:$D)</f>
        <v>0</v>
      </c>
      <c r="AG207" s="12">
        <f>+SUMIFS('BLG1222'!$I:$I,'BLG1222'!$A:$A,'ALL 2022'!$2:$2,'BLG1222'!$D:$D,'ALL 2022'!$D:$D)</f>
        <v>0</v>
      </c>
      <c r="AH207" s="12">
        <f>+SUMIFS('BLG1222'!$I:$I,'BLG1222'!$A:$A,'ALL 2022'!$2:$2,'BLG1222'!$D:$D,'ALL 2022'!$D:$D)</f>
        <v>0</v>
      </c>
      <c r="AI207" s="12">
        <f>+SUMIFS('BLG1222'!$I:$I,'BLG1222'!$A:$A,'ALL 2022'!$2:$2,'BLG1222'!$D:$D,'ALL 2022'!$D:$D)</f>
        <v>0</v>
      </c>
      <c r="AJ207" s="12">
        <f>+SUMIFS('BLG1222'!$I:$I,'BLG1222'!$A:$A,'ALL 2022'!$2:$2,'BLG1222'!$D:$D,'ALL 2022'!$D:$D)</f>
        <v>0</v>
      </c>
      <c r="AK207" s="12">
        <f>+SUMIFS('BLG1222'!$I:$I,'BLG1222'!$A:$A,'ALL 2022'!$2:$2,'BLG1222'!$D:$D,'ALL 2022'!$D:$D)</f>
        <v>0</v>
      </c>
      <c r="AL207" s="12">
        <f>+SUMIFS('BLG1222'!$I:$I,'BLG1222'!$A:$A,'ALL 2022'!$2:$2,'BLG1222'!$D:$D,'ALL 2022'!$D:$D)</f>
        <v>0</v>
      </c>
      <c r="AM207" s="12">
        <f>+SUMIFS('BLG1222'!$I:$I,'BLG1222'!$A:$A,'ALL 2022'!$2:$2,'BLG1222'!$D:$D,'ALL 2022'!$D:$D)</f>
        <v>0</v>
      </c>
      <c r="AN207" s="12">
        <f>+SUMIFS('BLG1222'!$I:$I,'BLG1222'!$A:$A,'ALL 2022'!$2:$2,'BLG1222'!$D:$D,'ALL 2022'!$D:$D)</f>
        <v>0</v>
      </c>
      <c r="AO207" s="12">
        <f>+SUMIFS('BLG1222'!$I:$I,'BLG1222'!$A:$A,'ALL 2022'!$2:$2,'BLG1222'!$D:$D,'ALL 2022'!$D:$D)</f>
        <v>0</v>
      </c>
      <c r="AP207" s="12">
        <f>+SUMIFS('BLG1222'!$I:$I,'BLG1222'!$A:$A,'ALL 2022'!$2:$2,'BLG1222'!$D:$D,'ALL 2022'!$D:$D)</f>
        <v>0</v>
      </c>
      <c r="AQ207" s="164">
        <f t="shared" si="22"/>
        <v>-55495616.549999997</v>
      </c>
      <c r="AR207" s="165">
        <f t="shared" si="23"/>
        <v>-11736.286292838184</v>
      </c>
    </row>
    <row r="208" spans="1:44" hidden="1" x14ac:dyDescent="0.25">
      <c r="A208" s="11" t="str">
        <f t="shared" si="19"/>
        <v>4</v>
      </c>
      <c r="B208" s="11" t="str">
        <f t="shared" si="20"/>
        <v>44</v>
      </c>
      <c r="C208" s="11" t="str">
        <f t="shared" si="21"/>
        <v>443</v>
      </c>
      <c r="D208" s="23">
        <v>44330000</v>
      </c>
      <c r="E208" s="195" t="str">
        <f t="shared" si="24"/>
        <v>BIL21</v>
      </c>
      <c r="F208" s="24" t="s">
        <v>2101</v>
      </c>
      <c r="G208" s="12">
        <f>+SUMIFS('BLG1222'!$I:$I,'BLG1222'!$A:$A,'ALL 2022'!$2:$2,'BLG1222'!$D:$D,'ALL 2022'!$D:$D)</f>
        <v>0</v>
      </c>
      <c r="H208" s="12">
        <f>+SUMIFS('BLG1222'!$I:$I,'BLG1222'!$A:$A,'ALL 2022'!$2:$2,'BLG1222'!$D:$D,'ALL 2022'!$D:$D)</f>
        <v>7511181.7300000004</v>
      </c>
      <c r="I208" s="12">
        <f>+SUMIFS('BLG1222'!$I:$I,'BLG1222'!$A:$A,'ALL 2022'!$2:$2,'BLG1222'!$D:$D,'ALL 2022'!$D:$D)</f>
        <v>0</v>
      </c>
      <c r="J208" s="12">
        <f>+SUMIFS('BLG1222'!$I:$I,'BLG1222'!$A:$A,'ALL 2022'!$2:$2,'BLG1222'!$D:$D,'ALL 2022'!$D:$D)</f>
        <v>0</v>
      </c>
      <c r="K208" s="12">
        <f>+SUMIFS('BLG1222'!$I:$I,'BLG1222'!$A:$A,'ALL 2022'!$2:$2,'BLG1222'!$D:$D,'ALL 2022'!$D:$D)</f>
        <v>0</v>
      </c>
      <c r="L208" s="12">
        <f>+SUMIFS('BLG1222'!$I:$I,'BLG1222'!$A:$A,'ALL 2022'!$2:$2,'BLG1222'!$D:$D,'ALL 2022'!$D:$D)</f>
        <v>0</v>
      </c>
      <c r="M208" s="12">
        <f>+SUMIFS('BLG1222'!$I:$I,'BLG1222'!$A:$A,'ALL 2022'!$2:$2,'BLG1222'!$D:$D,'ALL 2022'!$D:$D)</f>
        <v>0</v>
      </c>
      <c r="N208" s="12">
        <f>+SUMIFS('BLG1222'!$I:$I,'BLG1222'!$A:$A,'ALL 2022'!$2:$2,'BLG1222'!$D:$D,'ALL 2022'!$D:$D)</f>
        <v>0</v>
      </c>
      <c r="O208" s="12">
        <f>+SUMIFS('BLG1222'!$I:$I,'BLG1222'!$A:$A,'ALL 2022'!$2:$2,'BLG1222'!$D:$D,'ALL 2022'!$D:$D)</f>
        <v>0</v>
      </c>
      <c r="P208" s="12">
        <f>+SUMIFS('BLG1222'!$I:$I,'BLG1222'!$A:$A,'ALL 2022'!$2:$2,'BLG1222'!$D:$D,'ALL 2022'!$D:$D)</f>
        <v>0</v>
      </c>
      <c r="Q208" s="12">
        <f>+SUMIFS('BLG1222'!$I:$I,'BLG1222'!$A:$A,'ALL 2022'!$2:$2,'BLG1222'!$D:$D,'ALL 2022'!$D:$D)</f>
        <v>0</v>
      </c>
      <c r="R208" s="12">
        <f>+SUMIFS('BLG1222'!$I:$I,'BLG1222'!$A:$A,'ALL 2022'!$2:$2,'BLG1222'!$D:$D,'ALL 2022'!$D:$D)</f>
        <v>29847977.82</v>
      </c>
      <c r="S208" s="12">
        <f>+SUMIFS('BLG1222'!$I:$I,'BLG1222'!$A:$A,'ALL 2022'!$2:$2,'BLG1222'!$D:$D,'ALL 2022'!$D:$D)</f>
        <v>0</v>
      </c>
      <c r="T208" s="12">
        <f>+SUMIFS('BLG1222'!$I:$I,'BLG1222'!$A:$A,'ALL 2022'!$2:$2,'BLG1222'!$D:$D,'ALL 2022'!$D:$D)</f>
        <v>0</v>
      </c>
      <c r="U208" s="12">
        <f>+SUMIFS('BLG1222'!$I:$I,'BLG1222'!$A:$A,'ALL 2022'!$2:$2,'BLG1222'!$D:$D,'ALL 2022'!$D:$D)</f>
        <v>0</v>
      </c>
      <c r="V208" s="12">
        <f>+SUMIFS('BLG1222'!$I:$I,'BLG1222'!$A:$A,'ALL 2022'!$2:$2,'BLG1222'!$D:$D,'ALL 2022'!$D:$D)</f>
        <v>0</v>
      </c>
      <c r="W208" s="12">
        <f>+SUMIFS('BLG1222'!$I:$I,'BLG1222'!$A:$A,'ALL 2022'!$2:$2,'BLG1222'!$D:$D,'ALL 2022'!$D:$D)</f>
        <v>0</v>
      </c>
      <c r="X208" s="12">
        <f>+SUMIFS('BLG1222'!$I:$I,'BLG1222'!$A:$A,'ALL 2022'!$2:$2,'BLG1222'!$D:$D,'ALL 2022'!$D:$D)</f>
        <v>0</v>
      </c>
      <c r="Y208" s="12">
        <f>+SUMIFS('BLG1222'!$I:$I,'BLG1222'!$A:$A,'ALL 2022'!$2:$2,'BLG1222'!$D:$D,'ALL 2022'!$D:$D)</f>
        <v>0</v>
      </c>
      <c r="Z208" s="12">
        <f>+SUMIFS('BLG1222'!$I:$I,'BLG1222'!$A:$A,'ALL 2022'!$2:$2,'BLG1222'!$D:$D,'ALL 2022'!$D:$D)</f>
        <v>0</v>
      </c>
      <c r="AA208" s="12">
        <f>+SUMIFS('BLG1222'!$I:$I,'BLG1222'!$A:$A,'ALL 2022'!$2:$2,'BLG1222'!$D:$D,'ALL 2022'!$D:$D)</f>
        <v>0</v>
      </c>
      <c r="AB208" s="12">
        <f>+SUMIFS('BLG1222'!$I:$I,'BLG1222'!$A:$A,'ALL 2022'!$2:$2,'BLG1222'!$D:$D,'ALL 2022'!$D:$D)</f>
        <v>0</v>
      </c>
      <c r="AC208" s="12">
        <f>+SUMIFS('BLG1222'!$I:$I,'BLG1222'!$A:$A,'ALL 2022'!$2:$2,'BLG1222'!$D:$D,'ALL 2022'!$D:$D)</f>
        <v>0</v>
      </c>
      <c r="AD208" s="12">
        <f>+SUMIFS('BLG1222'!$I:$I,'BLG1222'!$A:$A,'ALL 2022'!$2:$2,'BLG1222'!$D:$D,'ALL 2022'!$D:$D)</f>
        <v>0</v>
      </c>
      <c r="AE208" s="12">
        <f>+SUMIFS('BLG1222'!$I:$I,'BLG1222'!$A:$A,'ALL 2022'!$2:$2,'BLG1222'!$D:$D,'ALL 2022'!$D:$D)</f>
        <v>0</v>
      </c>
      <c r="AF208" s="12">
        <f>+SUMIFS('BLG1222'!$I:$I,'BLG1222'!$A:$A,'ALL 2022'!$2:$2,'BLG1222'!$D:$D,'ALL 2022'!$D:$D)</f>
        <v>0</v>
      </c>
      <c r="AG208" s="12">
        <f>+SUMIFS('BLG1222'!$I:$I,'BLG1222'!$A:$A,'ALL 2022'!$2:$2,'BLG1222'!$D:$D,'ALL 2022'!$D:$D)</f>
        <v>0</v>
      </c>
      <c r="AH208" s="12">
        <f>+SUMIFS('BLG1222'!$I:$I,'BLG1222'!$A:$A,'ALL 2022'!$2:$2,'BLG1222'!$D:$D,'ALL 2022'!$D:$D)</f>
        <v>0</v>
      </c>
      <c r="AI208" s="12">
        <f>+SUMIFS('BLG1222'!$I:$I,'BLG1222'!$A:$A,'ALL 2022'!$2:$2,'BLG1222'!$D:$D,'ALL 2022'!$D:$D)</f>
        <v>0</v>
      </c>
      <c r="AJ208" s="12">
        <f>+SUMIFS('BLG1222'!$I:$I,'BLG1222'!$A:$A,'ALL 2022'!$2:$2,'BLG1222'!$D:$D,'ALL 2022'!$D:$D)</f>
        <v>0</v>
      </c>
      <c r="AK208" s="12">
        <f>+SUMIFS('BLG1222'!$I:$I,'BLG1222'!$A:$A,'ALL 2022'!$2:$2,'BLG1222'!$D:$D,'ALL 2022'!$D:$D)</f>
        <v>0</v>
      </c>
      <c r="AL208" s="12">
        <f>+SUMIFS('BLG1222'!$I:$I,'BLG1222'!$A:$A,'ALL 2022'!$2:$2,'BLG1222'!$D:$D,'ALL 2022'!$D:$D)</f>
        <v>0</v>
      </c>
      <c r="AM208" s="12">
        <f>+SUMIFS('BLG1222'!$I:$I,'BLG1222'!$A:$A,'ALL 2022'!$2:$2,'BLG1222'!$D:$D,'ALL 2022'!$D:$D)</f>
        <v>0</v>
      </c>
      <c r="AN208" s="12">
        <f>+SUMIFS('BLG1222'!$I:$I,'BLG1222'!$A:$A,'ALL 2022'!$2:$2,'BLG1222'!$D:$D,'ALL 2022'!$D:$D)</f>
        <v>0</v>
      </c>
      <c r="AO208" s="12">
        <f>+SUMIFS('BLG1222'!$I:$I,'BLG1222'!$A:$A,'ALL 2022'!$2:$2,'BLG1222'!$D:$D,'ALL 2022'!$D:$D)</f>
        <v>0</v>
      </c>
      <c r="AP208" s="12">
        <f>+SUMIFS('BLG1222'!$I:$I,'BLG1222'!$A:$A,'ALL 2022'!$2:$2,'BLG1222'!$D:$D,'ALL 2022'!$D:$D)</f>
        <v>0</v>
      </c>
      <c r="AQ208" s="164">
        <f t="shared" si="22"/>
        <v>37359159.549999997</v>
      </c>
      <c r="AR208" s="165">
        <f t="shared" si="23"/>
        <v>7900.7644098085029</v>
      </c>
    </row>
    <row r="209" spans="1:44" hidden="1" x14ac:dyDescent="0.25">
      <c r="A209" s="11" t="str">
        <f t="shared" si="19"/>
        <v>4</v>
      </c>
      <c r="B209" s="11" t="str">
        <f t="shared" si="20"/>
        <v>44</v>
      </c>
      <c r="C209" s="11" t="str">
        <f t="shared" si="21"/>
        <v>444</v>
      </c>
      <c r="D209" s="23">
        <v>44400000</v>
      </c>
      <c r="E209" s="195" t="str">
        <f t="shared" si="24"/>
        <v>BIL42</v>
      </c>
      <c r="F209" s="24" t="s">
        <v>307</v>
      </c>
      <c r="G209" s="12">
        <f>+SUMIFS('BLG1222'!$I:$I,'BLG1222'!$A:$A,'ALL 2022'!$2:$2,'BLG1222'!$D:$D,'ALL 2022'!$D:$D)</f>
        <v>2260626.52</v>
      </c>
      <c r="H209" s="12">
        <f>+SUMIFS('BLG1222'!$I:$I,'BLG1222'!$A:$A,'ALL 2022'!$2:$2,'BLG1222'!$D:$D,'ALL 2022'!$D:$D)</f>
        <v>0</v>
      </c>
      <c r="I209" s="12">
        <f>+SUMIFS('BLG1222'!$I:$I,'BLG1222'!$A:$A,'ALL 2022'!$2:$2,'BLG1222'!$D:$D,'ALL 2022'!$D:$D)</f>
        <v>7425667.2800000003</v>
      </c>
      <c r="J209" s="12">
        <f>+SUMIFS('BLG1222'!$I:$I,'BLG1222'!$A:$A,'ALL 2022'!$2:$2,'BLG1222'!$D:$D,'ALL 2022'!$D:$D)</f>
        <v>4289772.5199999996</v>
      </c>
      <c r="K209" s="12">
        <f>+SUMIFS('BLG1222'!$I:$I,'BLG1222'!$A:$A,'ALL 2022'!$2:$2,'BLG1222'!$D:$D,'ALL 2022'!$D:$D)</f>
        <v>10170784.25</v>
      </c>
      <c r="L209" s="12">
        <f>+SUMIFS('BLG1222'!$I:$I,'BLG1222'!$A:$A,'ALL 2022'!$2:$2,'BLG1222'!$D:$D,'ALL 2022'!$D:$D)</f>
        <v>0</v>
      </c>
      <c r="M209" s="12">
        <f>+SUMIFS('BLG1222'!$I:$I,'BLG1222'!$A:$A,'ALL 2022'!$2:$2,'BLG1222'!$D:$D,'ALL 2022'!$D:$D)</f>
        <v>-2024183.59</v>
      </c>
      <c r="N209" s="12">
        <f>+SUMIFS('BLG1222'!$I:$I,'BLG1222'!$A:$A,'ALL 2022'!$2:$2,'BLG1222'!$D:$D,'ALL 2022'!$D:$D)</f>
        <v>0</v>
      </c>
      <c r="O209" s="12">
        <f>+SUMIFS('BLG1222'!$I:$I,'BLG1222'!$A:$A,'ALL 2022'!$2:$2,'BLG1222'!$D:$D,'ALL 2022'!$D:$D)</f>
        <v>244486209.44999999</v>
      </c>
      <c r="P209" s="12">
        <f>+SUMIFS('BLG1222'!$I:$I,'BLG1222'!$A:$A,'ALL 2022'!$2:$2,'BLG1222'!$D:$D,'ALL 2022'!$D:$D)</f>
        <v>-83345482.090694696</v>
      </c>
      <c r="Q209" s="12">
        <f>+SUMIFS('BLG1222'!$I:$I,'BLG1222'!$A:$A,'ALL 2022'!$2:$2,'BLG1222'!$D:$D,'ALL 2022'!$D:$D)</f>
        <v>0</v>
      </c>
      <c r="R209" s="12">
        <f>+SUMIFS('BLG1222'!$I:$I,'BLG1222'!$A:$A,'ALL 2022'!$2:$2,'BLG1222'!$D:$D,'ALL 2022'!$D:$D)</f>
        <v>-59214805.811999999</v>
      </c>
      <c r="S209" s="12">
        <f>+SUMIFS('BLG1222'!$I:$I,'BLG1222'!$A:$A,'ALL 2022'!$2:$2,'BLG1222'!$D:$D,'ALL 2022'!$D:$D)</f>
        <v>-525847414.81999999</v>
      </c>
      <c r="T209" s="12">
        <f>+SUMIFS('BLG1222'!$I:$I,'BLG1222'!$A:$A,'ALL 2022'!$2:$2,'BLG1222'!$D:$D,'ALL 2022'!$D:$D)</f>
        <v>0</v>
      </c>
      <c r="U209" s="12">
        <f>+SUMIFS('BLG1222'!$I:$I,'BLG1222'!$A:$A,'ALL 2022'!$2:$2,'BLG1222'!$D:$D,'ALL 2022'!$D:$D)</f>
        <v>0</v>
      </c>
      <c r="V209" s="12">
        <f>+SUMIFS('BLG1222'!$I:$I,'BLG1222'!$A:$A,'ALL 2022'!$2:$2,'BLG1222'!$D:$D,'ALL 2022'!$D:$D)</f>
        <v>0</v>
      </c>
      <c r="W209" s="12">
        <f>+SUMIFS('BLG1222'!$I:$I,'BLG1222'!$A:$A,'ALL 2022'!$2:$2,'BLG1222'!$D:$D,'ALL 2022'!$D:$D)</f>
        <v>0</v>
      </c>
      <c r="X209" s="12">
        <f>+SUMIFS('BLG1222'!$I:$I,'BLG1222'!$A:$A,'ALL 2022'!$2:$2,'BLG1222'!$D:$D,'ALL 2022'!$D:$D)</f>
        <v>0</v>
      </c>
      <c r="Y209" s="12">
        <f>+SUMIFS('BLG1222'!$I:$I,'BLG1222'!$A:$A,'ALL 2022'!$2:$2,'BLG1222'!$D:$D,'ALL 2022'!$D:$D)</f>
        <v>-100000</v>
      </c>
      <c r="Z209" s="12">
        <f>+SUMIFS('BLG1222'!$I:$I,'BLG1222'!$A:$A,'ALL 2022'!$2:$2,'BLG1222'!$D:$D,'ALL 2022'!$D:$D)</f>
        <v>0</v>
      </c>
      <c r="AA209" s="12">
        <f>+SUMIFS('BLG1222'!$I:$I,'BLG1222'!$A:$A,'ALL 2022'!$2:$2,'BLG1222'!$D:$D,'ALL 2022'!$D:$D)</f>
        <v>111914882.53</v>
      </c>
      <c r="AB209" s="12">
        <f>+SUMIFS('BLG1222'!$I:$I,'BLG1222'!$A:$A,'ALL 2022'!$2:$2,'BLG1222'!$D:$D,'ALL 2022'!$D:$D)</f>
        <v>-61481449.462250002</v>
      </c>
      <c r="AC209" s="12">
        <f>+SUMIFS('BLG1222'!$I:$I,'BLG1222'!$A:$A,'ALL 2022'!$2:$2,'BLG1222'!$D:$D,'ALL 2022'!$D:$D)</f>
        <v>-41926244.560000002</v>
      </c>
      <c r="AD209" s="12">
        <f>+SUMIFS('BLG1222'!$I:$I,'BLG1222'!$A:$A,'ALL 2022'!$2:$2,'BLG1222'!$D:$D,'ALL 2022'!$D:$D)</f>
        <v>0</v>
      </c>
      <c r="AE209" s="12">
        <f>+SUMIFS('BLG1222'!$I:$I,'BLG1222'!$A:$A,'ALL 2022'!$2:$2,'BLG1222'!$D:$D,'ALL 2022'!$D:$D)</f>
        <v>0</v>
      </c>
      <c r="AF209" s="12">
        <f>+SUMIFS('BLG1222'!$I:$I,'BLG1222'!$A:$A,'ALL 2022'!$2:$2,'BLG1222'!$D:$D,'ALL 2022'!$D:$D)</f>
        <v>0</v>
      </c>
      <c r="AG209" s="12">
        <f>+SUMIFS('BLG1222'!$I:$I,'BLG1222'!$A:$A,'ALL 2022'!$2:$2,'BLG1222'!$D:$D,'ALL 2022'!$D:$D)</f>
        <v>-46567334.631099999</v>
      </c>
      <c r="AH209" s="12">
        <f>+SUMIFS('BLG1222'!$I:$I,'BLG1222'!$A:$A,'ALL 2022'!$2:$2,'BLG1222'!$D:$D,'ALL 2022'!$D:$D)</f>
        <v>-27094085.947250001</v>
      </c>
      <c r="AI209" s="12">
        <f>+SUMIFS('BLG1222'!$I:$I,'BLG1222'!$A:$A,'ALL 2022'!$2:$2,'BLG1222'!$D:$D,'ALL 2022'!$D:$D)</f>
        <v>0</v>
      </c>
      <c r="AJ209" s="12">
        <f>+SUMIFS('BLG1222'!$I:$I,'BLG1222'!$A:$A,'ALL 2022'!$2:$2,'BLG1222'!$D:$D,'ALL 2022'!$D:$D)</f>
        <v>0</v>
      </c>
      <c r="AK209" s="12">
        <f>+SUMIFS('BLG1222'!$I:$I,'BLG1222'!$A:$A,'ALL 2022'!$2:$2,'BLG1222'!$D:$D,'ALL 2022'!$D:$D)</f>
        <v>0</v>
      </c>
      <c r="AL209" s="12">
        <f>+SUMIFS('BLG1222'!$I:$I,'BLG1222'!$A:$A,'ALL 2022'!$2:$2,'BLG1222'!$D:$D,'ALL 2022'!$D:$D)</f>
        <v>-367564389.44748402</v>
      </c>
      <c r="AM209" s="12">
        <f>+SUMIFS('BLG1222'!$I:$I,'BLG1222'!$A:$A,'ALL 2022'!$2:$2,'BLG1222'!$D:$D,'ALL 2022'!$D:$D)</f>
        <v>0</v>
      </c>
      <c r="AN209" s="12">
        <f>+SUMIFS('BLG1222'!$I:$I,'BLG1222'!$A:$A,'ALL 2022'!$2:$2,'BLG1222'!$D:$D,'ALL 2022'!$D:$D)</f>
        <v>-1287351965.1300001</v>
      </c>
      <c r="AO209" s="12">
        <f>+SUMIFS('BLG1222'!$I:$I,'BLG1222'!$A:$A,'ALL 2022'!$2:$2,'BLG1222'!$D:$D,'ALL 2022'!$D:$D)</f>
        <v>-1812146.83</v>
      </c>
      <c r="AP209" s="12">
        <f>+SUMIFS('BLG1222'!$I:$I,'BLG1222'!$A:$A,'ALL 2022'!$2:$2,'BLG1222'!$D:$D,'ALL 2022'!$D:$D)</f>
        <v>80929814.859999999</v>
      </c>
      <c r="AQ209" s="164">
        <f t="shared" si="22"/>
        <v>-2042851744.9107788</v>
      </c>
      <c r="AR209" s="165">
        <f t="shared" si="23"/>
        <v>-432024.98544179054</v>
      </c>
    </row>
    <row r="210" spans="1:44" hidden="1" x14ac:dyDescent="0.25">
      <c r="A210" s="11" t="str">
        <f t="shared" si="19"/>
        <v>4</v>
      </c>
      <c r="B210" s="11" t="str">
        <f t="shared" si="20"/>
        <v>44</v>
      </c>
      <c r="C210" s="11" t="str">
        <f t="shared" si="21"/>
        <v>444</v>
      </c>
      <c r="D210" s="60">
        <v>44410000</v>
      </c>
      <c r="E210" s="195" t="str">
        <f t="shared" si="24"/>
        <v>BIL42</v>
      </c>
      <c r="F210" s="24" t="s">
        <v>308</v>
      </c>
      <c r="G210" s="12">
        <f>+SUMIFS('BLG1222'!$I:$I,'BLG1222'!$A:$A,'ALL 2022'!$2:$2,'BLG1222'!$D:$D,'ALL 2022'!$D:$D)</f>
        <v>595498799.91999996</v>
      </c>
      <c r="H210" s="12">
        <f>+SUMIFS('BLG1222'!$I:$I,'BLG1222'!$A:$A,'ALL 2022'!$2:$2,'BLG1222'!$D:$D,'ALL 2022'!$D:$D)</f>
        <v>0</v>
      </c>
      <c r="I210" s="12">
        <f>+SUMIFS('BLG1222'!$I:$I,'BLG1222'!$A:$A,'ALL 2022'!$2:$2,'BLG1222'!$D:$D,'ALL 2022'!$D:$D)</f>
        <v>-905459.12</v>
      </c>
      <c r="J210" s="12">
        <f>+SUMIFS('BLG1222'!$I:$I,'BLG1222'!$A:$A,'ALL 2022'!$2:$2,'BLG1222'!$D:$D,'ALL 2022'!$D:$D)</f>
        <v>511309799.26398993</v>
      </c>
      <c r="K210" s="12">
        <f>+SUMIFS('BLG1222'!$I:$I,'BLG1222'!$A:$A,'ALL 2022'!$2:$2,'BLG1222'!$D:$D,'ALL 2022'!$D:$D)</f>
        <v>346497437.31999999</v>
      </c>
      <c r="L210" s="12">
        <f>+SUMIFS('BLG1222'!$I:$I,'BLG1222'!$A:$A,'ALL 2022'!$2:$2,'BLG1222'!$D:$D,'ALL 2022'!$D:$D)</f>
        <v>0</v>
      </c>
      <c r="M210" s="12">
        <f>+SUMIFS('BLG1222'!$I:$I,'BLG1222'!$A:$A,'ALL 2022'!$2:$2,'BLG1222'!$D:$D,'ALL 2022'!$D:$D)</f>
        <v>-1776509888.74</v>
      </c>
      <c r="N210" s="12">
        <f>+SUMIFS('BLG1222'!$I:$I,'BLG1222'!$A:$A,'ALL 2022'!$2:$2,'BLG1222'!$D:$D,'ALL 2022'!$D:$D)</f>
        <v>-229640831.81999999</v>
      </c>
      <c r="O210" s="12">
        <f>+SUMIFS('BLG1222'!$I:$I,'BLG1222'!$A:$A,'ALL 2022'!$2:$2,'BLG1222'!$D:$D,'ALL 2022'!$D:$D)</f>
        <v>-58632.91</v>
      </c>
      <c r="P210" s="12">
        <f>+SUMIFS('BLG1222'!$I:$I,'BLG1222'!$A:$A,'ALL 2022'!$2:$2,'BLG1222'!$D:$D,'ALL 2022'!$D:$D)</f>
        <v>-487761.51</v>
      </c>
      <c r="Q210" s="12">
        <f>+SUMIFS('BLG1222'!$I:$I,'BLG1222'!$A:$A,'ALL 2022'!$2:$2,'BLG1222'!$D:$D,'ALL 2022'!$D:$D)</f>
        <v>-35832239.695799999</v>
      </c>
      <c r="R210" s="12">
        <f>+SUMIFS('BLG1222'!$I:$I,'BLG1222'!$A:$A,'ALL 2022'!$2:$2,'BLG1222'!$D:$D,'ALL 2022'!$D:$D)</f>
        <v>0</v>
      </c>
      <c r="S210" s="12">
        <f>+SUMIFS('BLG1222'!$I:$I,'BLG1222'!$A:$A,'ALL 2022'!$2:$2,'BLG1222'!$D:$D,'ALL 2022'!$D:$D)</f>
        <v>-70653999.590000004</v>
      </c>
      <c r="T210" s="12">
        <f>+SUMIFS('BLG1222'!$I:$I,'BLG1222'!$A:$A,'ALL 2022'!$2:$2,'BLG1222'!$D:$D,'ALL 2022'!$D:$D)</f>
        <v>0</v>
      </c>
      <c r="U210" s="12">
        <f>+SUMIFS('BLG1222'!$I:$I,'BLG1222'!$A:$A,'ALL 2022'!$2:$2,'BLG1222'!$D:$D,'ALL 2022'!$D:$D)</f>
        <v>-635837979.66704702</v>
      </c>
      <c r="V210" s="12">
        <f>+SUMIFS('BLG1222'!$I:$I,'BLG1222'!$A:$A,'ALL 2022'!$2:$2,'BLG1222'!$D:$D,'ALL 2022'!$D:$D)</f>
        <v>0</v>
      </c>
      <c r="W210" s="12">
        <f>+SUMIFS('BLG1222'!$I:$I,'BLG1222'!$A:$A,'ALL 2022'!$2:$2,'BLG1222'!$D:$D,'ALL 2022'!$D:$D)</f>
        <v>226666.66</v>
      </c>
      <c r="X210" s="12">
        <f>+SUMIFS('BLG1222'!$I:$I,'BLG1222'!$A:$A,'ALL 2022'!$2:$2,'BLG1222'!$D:$D,'ALL 2022'!$D:$D)</f>
        <v>333333.32</v>
      </c>
      <c r="Y210" s="12">
        <f>+SUMIFS('BLG1222'!$I:$I,'BLG1222'!$A:$A,'ALL 2022'!$2:$2,'BLG1222'!$D:$D,'ALL 2022'!$D:$D)</f>
        <v>0</v>
      </c>
      <c r="Z210" s="12">
        <f>+SUMIFS('BLG1222'!$I:$I,'BLG1222'!$A:$A,'ALL 2022'!$2:$2,'BLG1222'!$D:$D,'ALL 2022'!$D:$D)</f>
        <v>0</v>
      </c>
      <c r="AA210" s="12">
        <f>+SUMIFS('BLG1222'!$I:$I,'BLG1222'!$A:$A,'ALL 2022'!$2:$2,'BLG1222'!$D:$D,'ALL 2022'!$D:$D)</f>
        <v>0</v>
      </c>
      <c r="AB210" s="12">
        <f>+SUMIFS('BLG1222'!$I:$I,'BLG1222'!$A:$A,'ALL 2022'!$2:$2,'BLG1222'!$D:$D,'ALL 2022'!$D:$D)</f>
        <v>1819530.57</v>
      </c>
      <c r="AC210" s="12">
        <f>+SUMIFS('BLG1222'!$I:$I,'BLG1222'!$A:$A,'ALL 2022'!$2:$2,'BLG1222'!$D:$D,'ALL 2022'!$D:$D)</f>
        <v>-181890</v>
      </c>
      <c r="AD210" s="12">
        <f>+SUMIFS('BLG1222'!$I:$I,'BLG1222'!$A:$A,'ALL 2022'!$2:$2,'BLG1222'!$D:$D,'ALL 2022'!$D:$D)</f>
        <v>0</v>
      </c>
      <c r="AE210" s="12">
        <f>+SUMIFS('BLG1222'!$I:$I,'BLG1222'!$A:$A,'ALL 2022'!$2:$2,'BLG1222'!$D:$D,'ALL 2022'!$D:$D)</f>
        <v>0</v>
      </c>
      <c r="AF210" s="12">
        <f>+SUMIFS('BLG1222'!$I:$I,'BLG1222'!$A:$A,'ALL 2022'!$2:$2,'BLG1222'!$D:$D,'ALL 2022'!$D:$D)</f>
        <v>-82780470.903699994</v>
      </c>
      <c r="AG210" s="12">
        <f>+SUMIFS('BLG1222'!$I:$I,'BLG1222'!$A:$A,'ALL 2022'!$2:$2,'BLG1222'!$D:$D,'ALL 2022'!$D:$D)</f>
        <v>0</v>
      </c>
      <c r="AH210" s="12">
        <f>+SUMIFS('BLG1222'!$I:$I,'BLG1222'!$A:$A,'ALL 2022'!$2:$2,'BLG1222'!$D:$D,'ALL 2022'!$D:$D)</f>
        <v>0</v>
      </c>
      <c r="AI210" s="12">
        <f>+SUMIFS('BLG1222'!$I:$I,'BLG1222'!$A:$A,'ALL 2022'!$2:$2,'BLG1222'!$D:$D,'ALL 2022'!$D:$D)</f>
        <v>0</v>
      </c>
      <c r="AJ210" s="12">
        <f>+SUMIFS('BLG1222'!$I:$I,'BLG1222'!$A:$A,'ALL 2022'!$2:$2,'BLG1222'!$D:$D,'ALL 2022'!$D:$D)</f>
        <v>0</v>
      </c>
      <c r="AK210" s="12">
        <f>+SUMIFS('BLG1222'!$I:$I,'BLG1222'!$A:$A,'ALL 2022'!$2:$2,'BLG1222'!$D:$D,'ALL 2022'!$D:$D)</f>
        <v>0</v>
      </c>
      <c r="AL210" s="12">
        <f>+SUMIFS('BLG1222'!$I:$I,'BLG1222'!$A:$A,'ALL 2022'!$2:$2,'BLG1222'!$D:$D,'ALL 2022'!$D:$D)</f>
        <v>-53865508.369999997</v>
      </c>
      <c r="AM210" s="12">
        <f>+SUMIFS('BLG1222'!$I:$I,'BLG1222'!$A:$A,'ALL 2022'!$2:$2,'BLG1222'!$D:$D,'ALL 2022'!$D:$D)</f>
        <v>-134084451.83400001</v>
      </c>
      <c r="AN210" s="12">
        <f>+SUMIFS('BLG1222'!$I:$I,'BLG1222'!$A:$A,'ALL 2022'!$2:$2,'BLG1222'!$D:$D,'ALL 2022'!$D:$D)</f>
        <v>0</v>
      </c>
      <c r="AO210" s="12">
        <f>+SUMIFS('BLG1222'!$I:$I,'BLG1222'!$A:$A,'ALL 2022'!$2:$2,'BLG1222'!$D:$D,'ALL 2022'!$D:$D)</f>
        <v>-220184723.28400001</v>
      </c>
      <c r="AP210" s="12">
        <f>+SUMIFS('BLG1222'!$I:$I,'BLG1222'!$A:$A,'ALL 2022'!$2:$2,'BLG1222'!$D:$D,'ALL 2022'!$D:$D)</f>
        <v>0</v>
      </c>
      <c r="AQ210" s="164">
        <f t="shared" si="22"/>
        <v>-1785338270.3905573</v>
      </c>
      <c r="AR210" s="165">
        <f t="shared" si="23"/>
        <v>-377565.69569753035</v>
      </c>
    </row>
    <row r="211" spans="1:44" hidden="1" x14ac:dyDescent="0.25">
      <c r="A211" s="11" t="str">
        <f t="shared" si="19"/>
        <v>4</v>
      </c>
      <c r="B211" s="11" t="str">
        <f t="shared" si="20"/>
        <v>44</v>
      </c>
      <c r="C211" s="11" t="str">
        <f t="shared" si="21"/>
        <v>444</v>
      </c>
      <c r="D211" s="60">
        <v>44411000</v>
      </c>
      <c r="E211" s="195" t="str">
        <f t="shared" si="24"/>
        <v>BIL42</v>
      </c>
      <c r="F211" s="24" t="s">
        <v>84</v>
      </c>
      <c r="G211" s="12">
        <f>+SUMIFS('BLG1222'!$I:$I,'BLG1222'!$A:$A,'ALL 2022'!$2:$2,'BLG1222'!$D:$D,'ALL 2022'!$D:$D)</f>
        <v>0</v>
      </c>
      <c r="H211" s="12">
        <f>+SUMIFS('BLG1222'!$I:$I,'BLG1222'!$A:$A,'ALL 2022'!$2:$2,'BLG1222'!$D:$D,'ALL 2022'!$D:$D)</f>
        <v>0</v>
      </c>
      <c r="I211" s="12">
        <f>+SUMIFS('BLG1222'!$I:$I,'BLG1222'!$A:$A,'ALL 2022'!$2:$2,'BLG1222'!$D:$D,'ALL 2022'!$D:$D)</f>
        <v>0</v>
      </c>
      <c r="J211" s="12">
        <f>+SUMIFS('BLG1222'!$I:$I,'BLG1222'!$A:$A,'ALL 2022'!$2:$2,'BLG1222'!$D:$D,'ALL 2022'!$D:$D)</f>
        <v>0</v>
      </c>
      <c r="K211" s="12">
        <f>+SUMIFS('BLG1222'!$I:$I,'BLG1222'!$A:$A,'ALL 2022'!$2:$2,'BLG1222'!$D:$D,'ALL 2022'!$D:$D)</f>
        <v>0</v>
      </c>
      <c r="L211" s="12">
        <f>+SUMIFS('BLG1222'!$I:$I,'BLG1222'!$A:$A,'ALL 2022'!$2:$2,'BLG1222'!$D:$D,'ALL 2022'!$D:$D)</f>
        <v>0</v>
      </c>
      <c r="M211" s="12">
        <f>+SUMIFS('BLG1222'!$I:$I,'BLG1222'!$A:$A,'ALL 2022'!$2:$2,'BLG1222'!$D:$D,'ALL 2022'!$D:$D)</f>
        <v>0</v>
      </c>
      <c r="N211" s="12">
        <f>+SUMIFS('BLG1222'!$I:$I,'BLG1222'!$A:$A,'ALL 2022'!$2:$2,'BLG1222'!$D:$D,'ALL 2022'!$D:$D)</f>
        <v>0</v>
      </c>
      <c r="O211" s="12">
        <f>+SUMIFS('BLG1222'!$I:$I,'BLG1222'!$A:$A,'ALL 2022'!$2:$2,'BLG1222'!$D:$D,'ALL 2022'!$D:$D)</f>
        <v>0</v>
      </c>
      <c r="P211" s="12">
        <f>+SUMIFS('BLG1222'!$I:$I,'BLG1222'!$A:$A,'ALL 2022'!$2:$2,'BLG1222'!$D:$D,'ALL 2022'!$D:$D)</f>
        <v>0</v>
      </c>
      <c r="Q211" s="12">
        <f>+SUMIFS('BLG1222'!$I:$I,'BLG1222'!$A:$A,'ALL 2022'!$2:$2,'BLG1222'!$D:$D,'ALL 2022'!$D:$D)</f>
        <v>0</v>
      </c>
      <c r="R211" s="12">
        <f>+SUMIFS('BLG1222'!$I:$I,'BLG1222'!$A:$A,'ALL 2022'!$2:$2,'BLG1222'!$D:$D,'ALL 2022'!$D:$D)</f>
        <v>0</v>
      </c>
      <c r="S211" s="12">
        <f>+SUMIFS('BLG1222'!$I:$I,'BLG1222'!$A:$A,'ALL 2022'!$2:$2,'BLG1222'!$D:$D,'ALL 2022'!$D:$D)</f>
        <v>0</v>
      </c>
      <c r="T211" s="12">
        <f>+SUMIFS('BLG1222'!$I:$I,'BLG1222'!$A:$A,'ALL 2022'!$2:$2,'BLG1222'!$D:$D,'ALL 2022'!$D:$D)</f>
        <v>0</v>
      </c>
      <c r="U211" s="12">
        <f>+SUMIFS('BLG1222'!$I:$I,'BLG1222'!$A:$A,'ALL 2022'!$2:$2,'BLG1222'!$D:$D,'ALL 2022'!$D:$D)</f>
        <v>0</v>
      </c>
      <c r="V211" s="12">
        <f>+SUMIFS('BLG1222'!$I:$I,'BLG1222'!$A:$A,'ALL 2022'!$2:$2,'BLG1222'!$D:$D,'ALL 2022'!$D:$D)</f>
        <v>0</v>
      </c>
      <c r="W211" s="12">
        <f>+SUMIFS('BLG1222'!$I:$I,'BLG1222'!$A:$A,'ALL 2022'!$2:$2,'BLG1222'!$D:$D,'ALL 2022'!$D:$D)</f>
        <v>-12720040.16</v>
      </c>
      <c r="X211" s="12">
        <f>+SUMIFS('BLG1222'!$I:$I,'BLG1222'!$A:$A,'ALL 2022'!$2:$2,'BLG1222'!$D:$D,'ALL 2022'!$D:$D)</f>
        <v>0</v>
      </c>
      <c r="Y211" s="12">
        <f>+SUMIFS('BLG1222'!$I:$I,'BLG1222'!$A:$A,'ALL 2022'!$2:$2,'BLG1222'!$D:$D,'ALL 2022'!$D:$D)</f>
        <v>0</v>
      </c>
      <c r="Z211" s="12">
        <f>+SUMIFS('BLG1222'!$I:$I,'BLG1222'!$A:$A,'ALL 2022'!$2:$2,'BLG1222'!$D:$D,'ALL 2022'!$D:$D)</f>
        <v>0</v>
      </c>
      <c r="AA211" s="12">
        <f>+SUMIFS('BLG1222'!$I:$I,'BLG1222'!$A:$A,'ALL 2022'!$2:$2,'BLG1222'!$D:$D,'ALL 2022'!$D:$D)</f>
        <v>0</v>
      </c>
      <c r="AB211" s="12">
        <f>+SUMIFS('BLG1222'!$I:$I,'BLG1222'!$A:$A,'ALL 2022'!$2:$2,'BLG1222'!$D:$D,'ALL 2022'!$D:$D)</f>
        <v>-43768527.200000003</v>
      </c>
      <c r="AC211" s="12">
        <f>+SUMIFS('BLG1222'!$I:$I,'BLG1222'!$A:$A,'ALL 2022'!$2:$2,'BLG1222'!$D:$D,'ALL 2022'!$D:$D)</f>
        <v>0</v>
      </c>
      <c r="AD211" s="12">
        <f>+SUMIFS('BLG1222'!$I:$I,'BLG1222'!$A:$A,'ALL 2022'!$2:$2,'BLG1222'!$D:$D,'ALL 2022'!$D:$D)</f>
        <v>0</v>
      </c>
      <c r="AE211" s="12">
        <f>+SUMIFS('BLG1222'!$I:$I,'BLG1222'!$A:$A,'ALL 2022'!$2:$2,'BLG1222'!$D:$D,'ALL 2022'!$D:$D)</f>
        <v>0</v>
      </c>
      <c r="AF211" s="12">
        <f>+SUMIFS('BLG1222'!$I:$I,'BLG1222'!$A:$A,'ALL 2022'!$2:$2,'BLG1222'!$D:$D,'ALL 2022'!$D:$D)</f>
        <v>0</v>
      </c>
      <c r="AG211" s="12">
        <f>+SUMIFS('BLG1222'!$I:$I,'BLG1222'!$A:$A,'ALL 2022'!$2:$2,'BLG1222'!$D:$D,'ALL 2022'!$D:$D)</f>
        <v>0</v>
      </c>
      <c r="AH211" s="12">
        <f>+SUMIFS('BLG1222'!$I:$I,'BLG1222'!$A:$A,'ALL 2022'!$2:$2,'BLG1222'!$D:$D,'ALL 2022'!$D:$D)</f>
        <v>0</v>
      </c>
      <c r="AI211" s="12">
        <f>+SUMIFS('BLG1222'!$I:$I,'BLG1222'!$A:$A,'ALL 2022'!$2:$2,'BLG1222'!$D:$D,'ALL 2022'!$D:$D)</f>
        <v>0</v>
      </c>
      <c r="AJ211" s="12">
        <f>+SUMIFS('BLG1222'!$I:$I,'BLG1222'!$A:$A,'ALL 2022'!$2:$2,'BLG1222'!$D:$D,'ALL 2022'!$D:$D)</f>
        <v>0</v>
      </c>
      <c r="AK211" s="12">
        <f>+SUMIFS('BLG1222'!$I:$I,'BLG1222'!$A:$A,'ALL 2022'!$2:$2,'BLG1222'!$D:$D,'ALL 2022'!$D:$D)</f>
        <v>-2088945.2468999999</v>
      </c>
      <c r="AL211" s="12">
        <f>+SUMIFS('BLG1222'!$I:$I,'BLG1222'!$A:$A,'ALL 2022'!$2:$2,'BLG1222'!$D:$D,'ALL 2022'!$D:$D)</f>
        <v>0</v>
      </c>
      <c r="AM211" s="12">
        <f>+SUMIFS('BLG1222'!$I:$I,'BLG1222'!$A:$A,'ALL 2022'!$2:$2,'BLG1222'!$D:$D,'ALL 2022'!$D:$D)</f>
        <v>0</v>
      </c>
      <c r="AN211" s="12">
        <f>+SUMIFS('BLG1222'!$I:$I,'BLG1222'!$A:$A,'ALL 2022'!$2:$2,'BLG1222'!$D:$D,'ALL 2022'!$D:$D)</f>
        <v>0</v>
      </c>
      <c r="AO211" s="12">
        <f>+SUMIFS('BLG1222'!$I:$I,'BLG1222'!$A:$A,'ALL 2022'!$2:$2,'BLG1222'!$D:$D,'ALL 2022'!$D:$D)</f>
        <v>0</v>
      </c>
      <c r="AP211" s="12">
        <f>+SUMIFS('BLG1222'!$I:$I,'BLG1222'!$A:$A,'ALL 2022'!$2:$2,'BLG1222'!$D:$D,'ALL 2022'!$D:$D)</f>
        <v>0</v>
      </c>
      <c r="AQ211" s="164">
        <f t="shared" si="22"/>
        <v>-58577512.606899999</v>
      </c>
      <c r="AR211" s="165">
        <f t="shared" si="23"/>
        <v>-12388.0497418659</v>
      </c>
    </row>
    <row r="212" spans="1:44" hidden="1" x14ac:dyDescent="0.25">
      <c r="A212" s="11" t="str">
        <f t="shared" si="19"/>
        <v>4</v>
      </c>
      <c r="B212" s="11" t="str">
        <f t="shared" si="20"/>
        <v>44</v>
      </c>
      <c r="C212" s="11" t="str">
        <f t="shared" si="21"/>
        <v>444</v>
      </c>
      <c r="D212" s="23">
        <v>44412000</v>
      </c>
      <c r="E212" s="195" t="str">
        <f t="shared" si="24"/>
        <v>BIL42</v>
      </c>
      <c r="F212" s="24" t="s">
        <v>2351</v>
      </c>
      <c r="G212" s="12">
        <f>+SUMIFS('BLG1222'!$I:$I,'BLG1222'!$A:$A,'ALL 2022'!$2:$2,'BLG1222'!$D:$D,'ALL 2022'!$D:$D)</f>
        <v>0</v>
      </c>
      <c r="H212" s="12">
        <f>+SUMIFS('BLG1222'!$I:$I,'BLG1222'!$A:$A,'ALL 2022'!$2:$2,'BLG1222'!$D:$D,'ALL 2022'!$D:$D)</f>
        <v>0</v>
      </c>
      <c r="I212" s="12">
        <f>+SUMIFS('BLG1222'!$I:$I,'BLG1222'!$A:$A,'ALL 2022'!$2:$2,'BLG1222'!$D:$D,'ALL 2022'!$D:$D)</f>
        <v>0</v>
      </c>
      <c r="J212" s="12">
        <f>+SUMIFS('BLG1222'!$I:$I,'BLG1222'!$A:$A,'ALL 2022'!$2:$2,'BLG1222'!$D:$D,'ALL 2022'!$D:$D)</f>
        <v>0</v>
      </c>
      <c r="K212" s="12">
        <f>+SUMIFS('BLG1222'!$I:$I,'BLG1222'!$A:$A,'ALL 2022'!$2:$2,'BLG1222'!$D:$D,'ALL 2022'!$D:$D)</f>
        <v>0</v>
      </c>
      <c r="L212" s="12">
        <f>+SUMIFS('BLG1222'!$I:$I,'BLG1222'!$A:$A,'ALL 2022'!$2:$2,'BLG1222'!$D:$D,'ALL 2022'!$D:$D)</f>
        <v>0</v>
      </c>
      <c r="M212" s="12">
        <f>+SUMIFS('BLG1222'!$I:$I,'BLG1222'!$A:$A,'ALL 2022'!$2:$2,'BLG1222'!$D:$D,'ALL 2022'!$D:$D)</f>
        <v>0</v>
      </c>
      <c r="N212" s="12">
        <f>+SUMIFS('BLG1222'!$I:$I,'BLG1222'!$A:$A,'ALL 2022'!$2:$2,'BLG1222'!$D:$D,'ALL 2022'!$D:$D)</f>
        <v>0</v>
      </c>
      <c r="O212" s="12">
        <f>+SUMIFS('BLG1222'!$I:$I,'BLG1222'!$A:$A,'ALL 2022'!$2:$2,'BLG1222'!$D:$D,'ALL 2022'!$D:$D)</f>
        <v>0</v>
      </c>
      <c r="P212" s="12">
        <f>+SUMIFS('BLG1222'!$I:$I,'BLG1222'!$A:$A,'ALL 2022'!$2:$2,'BLG1222'!$D:$D,'ALL 2022'!$D:$D)</f>
        <v>0</v>
      </c>
      <c r="Q212" s="12">
        <f>+SUMIFS('BLG1222'!$I:$I,'BLG1222'!$A:$A,'ALL 2022'!$2:$2,'BLG1222'!$D:$D,'ALL 2022'!$D:$D)</f>
        <v>0</v>
      </c>
      <c r="R212" s="12">
        <f>+SUMIFS('BLG1222'!$I:$I,'BLG1222'!$A:$A,'ALL 2022'!$2:$2,'BLG1222'!$D:$D,'ALL 2022'!$D:$D)</f>
        <v>0</v>
      </c>
      <c r="S212" s="12">
        <f>+SUMIFS('BLG1222'!$I:$I,'BLG1222'!$A:$A,'ALL 2022'!$2:$2,'BLG1222'!$D:$D,'ALL 2022'!$D:$D)</f>
        <v>0</v>
      </c>
      <c r="T212" s="12">
        <f>+SUMIFS('BLG1222'!$I:$I,'BLG1222'!$A:$A,'ALL 2022'!$2:$2,'BLG1222'!$D:$D,'ALL 2022'!$D:$D)</f>
        <v>0</v>
      </c>
      <c r="U212" s="12">
        <f>+SUMIFS('BLG1222'!$I:$I,'BLG1222'!$A:$A,'ALL 2022'!$2:$2,'BLG1222'!$D:$D,'ALL 2022'!$D:$D)</f>
        <v>0</v>
      </c>
      <c r="V212" s="12">
        <f>+SUMIFS('BLG1222'!$I:$I,'BLG1222'!$A:$A,'ALL 2022'!$2:$2,'BLG1222'!$D:$D,'ALL 2022'!$D:$D)</f>
        <v>0</v>
      </c>
      <c r="W212" s="12">
        <f>+SUMIFS('BLG1222'!$I:$I,'BLG1222'!$A:$A,'ALL 2022'!$2:$2,'BLG1222'!$D:$D,'ALL 2022'!$D:$D)</f>
        <v>0</v>
      </c>
      <c r="X212" s="12">
        <f>+SUMIFS('BLG1222'!$I:$I,'BLG1222'!$A:$A,'ALL 2022'!$2:$2,'BLG1222'!$D:$D,'ALL 2022'!$D:$D)</f>
        <v>0</v>
      </c>
      <c r="Y212" s="12">
        <f>+SUMIFS('BLG1222'!$I:$I,'BLG1222'!$A:$A,'ALL 2022'!$2:$2,'BLG1222'!$D:$D,'ALL 2022'!$D:$D)</f>
        <v>0</v>
      </c>
      <c r="Z212" s="12">
        <f>+SUMIFS('BLG1222'!$I:$I,'BLG1222'!$A:$A,'ALL 2022'!$2:$2,'BLG1222'!$D:$D,'ALL 2022'!$D:$D)</f>
        <v>0</v>
      </c>
      <c r="AA212" s="12">
        <f>+SUMIFS('BLG1222'!$I:$I,'BLG1222'!$A:$A,'ALL 2022'!$2:$2,'BLG1222'!$D:$D,'ALL 2022'!$D:$D)</f>
        <v>0</v>
      </c>
      <c r="AB212" s="12">
        <f>+SUMIFS('BLG1222'!$I:$I,'BLG1222'!$A:$A,'ALL 2022'!$2:$2,'BLG1222'!$D:$D,'ALL 2022'!$D:$D)</f>
        <v>0</v>
      </c>
      <c r="AC212" s="12">
        <f>+SUMIFS('BLG1222'!$I:$I,'BLG1222'!$A:$A,'ALL 2022'!$2:$2,'BLG1222'!$D:$D,'ALL 2022'!$D:$D)</f>
        <v>0</v>
      </c>
      <c r="AD212" s="12">
        <f>+SUMIFS('BLG1222'!$I:$I,'BLG1222'!$A:$A,'ALL 2022'!$2:$2,'BLG1222'!$D:$D,'ALL 2022'!$D:$D)</f>
        <v>0</v>
      </c>
      <c r="AE212" s="12">
        <f>+SUMIFS('BLG1222'!$I:$I,'BLG1222'!$A:$A,'ALL 2022'!$2:$2,'BLG1222'!$D:$D,'ALL 2022'!$D:$D)</f>
        <v>0</v>
      </c>
      <c r="AF212" s="12">
        <f>+SUMIFS('BLG1222'!$I:$I,'BLG1222'!$A:$A,'ALL 2022'!$2:$2,'BLG1222'!$D:$D,'ALL 2022'!$D:$D)</f>
        <v>0</v>
      </c>
      <c r="AG212" s="12">
        <f>+SUMIFS('BLG1222'!$I:$I,'BLG1222'!$A:$A,'ALL 2022'!$2:$2,'BLG1222'!$D:$D,'ALL 2022'!$D:$D)</f>
        <v>0</v>
      </c>
      <c r="AH212" s="12">
        <f>+SUMIFS('BLG1222'!$I:$I,'BLG1222'!$A:$A,'ALL 2022'!$2:$2,'BLG1222'!$D:$D,'ALL 2022'!$D:$D)</f>
        <v>0</v>
      </c>
      <c r="AI212" s="12">
        <f>+SUMIFS('BLG1222'!$I:$I,'BLG1222'!$A:$A,'ALL 2022'!$2:$2,'BLG1222'!$D:$D,'ALL 2022'!$D:$D)</f>
        <v>0</v>
      </c>
      <c r="AJ212" s="12">
        <f>+SUMIFS('BLG1222'!$I:$I,'BLG1222'!$A:$A,'ALL 2022'!$2:$2,'BLG1222'!$D:$D,'ALL 2022'!$D:$D)</f>
        <v>0</v>
      </c>
      <c r="AK212" s="12">
        <f>+SUMIFS('BLG1222'!$I:$I,'BLG1222'!$A:$A,'ALL 2022'!$2:$2,'BLG1222'!$D:$D,'ALL 2022'!$D:$D)</f>
        <v>0</v>
      </c>
      <c r="AL212" s="12">
        <f>+SUMIFS('BLG1222'!$I:$I,'BLG1222'!$A:$A,'ALL 2022'!$2:$2,'BLG1222'!$D:$D,'ALL 2022'!$D:$D)</f>
        <v>0</v>
      </c>
      <c r="AM212" s="12">
        <f>+SUMIFS('BLG1222'!$I:$I,'BLG1222'!$A:$A,'ALL 2022'!$2:$2,'BLG1222'!$D:$D,'ALL 2022'!$D:$D)</f>
        <v>0</v>
      </c>
      <c r="AN212" s="12">
        <f>+SUMIFS('BLG1222'!$I:$I,'BLG1222'!$A:$A,'ALL 2022'!$2:$2,'BLG1222'!$D:$D,'ALL 2022'!$D:$D)</f>
        <v>0</v>
      </c>
      <c r="AO212" s="12">
        <f>+SUMIFS('BLG1222'!$I:$I,'BLG1222'!$A:$A,'ALL 2022'!$2:$2,'BLG1222'!$D:$D,'ALL 2022'!$D:$D)</f>
        <v>0</v>
      </c>
      <c r="AP212" s="12">
        <f>+SUMIFS('BLG1222'!$I:$I,'BLG1222'!$A:$A,'ALL 2022'!$2:$2,'BLG1222'!$D:$D,'ALL 2022'!$D:$D)</f>
        <v>0</v>
      </c>
      <c r="AQ212" s="164">
        <f t="shared" si="22"/>
        <v>0</v>
      </c>
      <c r="AR212" s="165">
        <f t="shared" si="23"/>
        <v>0</v>
      </c>
    </row>
    <row r="213" spans="1:44" hidden="1" x14ac:dyDescent="0.25">
      <c r="A213" s="11" t="str">
        <f t="shared" si="19"/>
        <v>4</v>
      </c>
      <c r="B213" s="11" t="str">
        <f t="shared" si="20"/>
        <v>44</v>
      </c>
      <c r="C213" s="11" t="str">
        <f t="shared" si="21"/>
        <v>444</v>
      </c>
      <c r="D213" s="23">
        <v>44420000</v>
      </c>
      <c r="E213" s="195" t="str">
        <f t="shared" si="24"/>
        <v>BIL21</v>
      </c>
      <c r="F213" s="24" t="s">
        <v>320</v>
      </c>
      <c r="G213" s="12">
        <f>+SUMIFS('BLG1222'!$I:$I,'BLG1222'!$A:$A,'ALL 2022'!$2:$2,'BLG1222'!$D:$D,'ALL 2022'!$D:$D)</f>
        <v>-1512394.12</v>
      </c>
      <c r="H213" s="12">
        <f>+SUMIFS('BLG1222'!$I:$I,'BLG1222'!$A:$A,'ALL 2022'!$2:$2,'BLG1222'!$D:$D,'ALL 2022'!$D:$D)</f>
        <v>0</v>
      </c>
      <c r="I213" s="12">
        <f>+SUMIFS('BLG1222'!$I:$I,'BLG1222'!$A:$A,'ALL 2022'!$2:$2,'BLG1222'!$D:$D,'ALL 2022'!$D:$D)</f>
        <v>2819372.45</v>
      </c>
      <c r="J213" s="12">
        <f>+SUMIFS('BLG1222'!$I:$I,'BLG1222'!$A:$A,'ALL 2022'!$2:$2,'BLG1222'!$D:$D,'ALL 2022'!$D:$D)</f>
        <v>-548442.43000000005</v>
      </c>
      <c r="K213" s="12">
        <f>+SUMIFS('BLG1222'!$I:$I,'BLG1222'!$A:$A,'ALL 2022'!$2:$2,'BLG1222'!$D:$D,'ALL 2022'!$D:$D)</f>
        <v>-16992522</v>
      </c>
      <c r="L213" s="12">
        <f>+SUMIFS('BLG1222'!$I:$I,'BLG1222'!$A:$A,'ALL 2022'!$2:$2,'BLG1222'!$D:$D,'ALL 2022'!$D:$D)</f>
        <v>0</v>
      </c>
      <c r="M213" s="12">
        <f>+SUMIFS('BLG1222'!$I:$I,'BLG1222'!$A:$A,'ALL 2022'!$2:$2,'BLG1222'!$D:$D,'ALL 2022'!$D:$D)</f>
        <v>-16952603.579999998</v>
      </c>
      <c r="N213" s="12">
        <f>+SUMIFS('BLG1222'!$I:$I,'BLG1222'!$A:$A,'ALL 2022'!$2:$2,'BLG1222'!$D:$D,'ALL 2022'!$D:$D)</f>
        <v>0</v>
      </c>
      <c r="O213" s="12">
        <f>+SUMIFS('BLG1222'!$I:$I,'BLG1222'!$A:$A,'ALL 2022'!$2:$2,'BLG1222'!$D:$D,'ALL 2022'!$D:$D)</f>
        <v>0</v>
      </c>
      <c r="P213" s="12">
        <f>+SUMIFS('BLG1222'!$I:$I,'BLG1222'!$A:$A,'ALL 2022'!$2:$2,'BLG1222'!$D:$D,'ALL 2022'!$D:$D)</f>
        <v>0</v>
      </c>
      <c r="Q213" s="12">
        <f>+SUMIFS('BLG1222'!$I:$I,'BLG1222'!$A:$A,'ALL 2022'!$2:$2,'BLG1222'!$D:$D,'ALL 2022'!$D:$D)</f>
        <v>0</v>
      </c>
      <c r="R213" s="12">
        <f>+SUMIFS('BLG1222'!$I:$I,'BLG1222'!$A:$A,'ALL 2022'!$2:$2,'BLG1222'!$D:$D,'ALL 2022'!$D:$D)</f>
        <v>0</v>
      </c>
      <c r="S213" s="12">
        <f>+SUMIFS('BLG1222'!$I:$I,'BLG1222'!$A:$A,'ALL 2022'!$2:$2,'BLG1222'!$D:$D,'ALL 2022'!$D:$D)</f>
        <v>0</v>
      </c>
      <c r="T213" s="12">
        <f>+SUMIFS('BLG1222'!$I:$I,'BLG1222'!$A:$A,'ALL 2022'!$2:$2,'BLG1222'!$D:$D,'ALL 2022'!$D:$D)</f>
        <v>336227532.73640299</v>
      </c>
      <c r="U213" s="12">
        <f>+SUMIFS('BLG1222'!$I:$I,'BLG1222'!$A:$A,'ALL 2022'!$2:$2,'BLG1222'!$D:$D,'ALL 2022'!$D:$D)</f>
        <v>78241603.430000007</v>
      </c>
      <c r="V213" s="12">
        <f>+SUMIFS('BLG1222'!$I:$I,'BLG1222'!$A:$A,'ALL 2022'!$2:$2,'BLG1222'!$D:$D,'ALL 2022'!$D:$D)</f>
        <v>0</v>
      </c>
      <c r="W213" s="12">
        <f>+SUMIFS('BLG1222'!$I:$I,'BLG1222'!$A:$A,'ALL 2022'!$2:$2,'BLG1222'!$D:$D,'ALL 2022'!$D:$D)</f>
        <v>0</v>
      </c>
      <c r="X213" s="12">
        <f>+SUMIFS('BLG1222'!$I:$I,'BLG1222'!$A:$A,'ALL 2022'!$2:$2,'BLG1222'!$D:$D,'ALL 2022'!$D:$D)</f>
        <v>-102584.5</v>
      </c>
      <c r="Y213" s="12">
        <f>+SUMIFS('BLG1222'!$I:$I,'BLG1222'!$A:$A,'ALL 2022'!$2:$2,'BLG1222'!$D:$D,'ALL 2022'!$D:$D)</f>
        <v>0</v>
      </c>
      <c r="Z213" s="12">
        <f>+SUMIFS('BLG1222'!$I:$I,'BLG1222'!$A:$A,'ALL 2022'!$2:$2,'BLG1222'!$D:$D,'ALL 2022'!$D:$D)</f>
        <v>-150000</v>
      </c>
      <c r="AA213" s="12">
        <f>+SUMIFS('BLG1222'!$I:$I,'BLG1222'!$A:$A,'ALL 2022'!$2:$2,'BLG1222'!$D:$D,'ALL 2022'!$D:$D)</f>
        <v>8585850</v>
      </c>
      <c r="AB213" s="12">
        <f>+SUMIFS('BLG1222'!$I:$I,'BLG1222'!$A:$A,'ALL 2022'!$2:$2,'BLG1222'!$D:$D,'ALL 2022'!$D:$D)</f>
        <v>0</v>
      </c>
      <c r="AC213" s="12">
        <f>+SUMIFS('BLG1222'!$I:$I,'BLG1222'!$A:$A,'ALL 2022'!$2:$2,'BLG1222'!$D:$D,'ALL 2022'!$D:$D)</f>
        <v>0</v>
      </c>
      <c r="AD213" s="12">
        <f>+SUMIFS('BLG1222'!$I:$I,'BLG1222'!$A:$A,'ALL 2022'!$2:$2,'BLG1222'!$D:$D,'ALL 2022'!$D:$D)</f>
        <v>0</v>
      </c>
      <c r="AE213" s="12">
        <f>+SUMIFS('BLG1222'!$I:$I,'BLG1222'!$A:$A,'ALL 2022'!$2:$2,'BLG1222'!$D:$D,'ALL 2022'!$D:$D)</f>
        <v>0</v>
      </c>
      <c r="AF213" s="12">
        <f>+SUMIFS('BLG1222'!$I:$I,'BLG1222'!$A:$A,'ALL 2022'!$2:$2,'BLG1222'!$D:$D,'ALL 2022'!$D:$D)</f>
        <v>-17403560.210000001</v>
      </c>
      <c r="AG213" s="12">
        <f>+SUMIFS('BLG1222'!$I:$I,'BLG1222'!$A:$A,'ALL 2022'!$2:$2,'BLG1222'!$D:$D,'ALL 2022'!$D:$D)</f>
        <v>0</v>
      </c>
      <c r="AH213" s="12">
        <f>+SUMIFS('BLG1222'!$I:$I,'BLG1222'!$A:$A,'ALL 2022'!$2:$2,'BLG1222'!$D:$D,'ALL 2022'!$D:$D)</f>
        <v>0</v>
      </c>
      <c r="AI213" s="12">
        <f>+SUMIFS('BLG1222'!$I:$I,'BLG1222'!$A:$A,'ALL 2022'!$2:$2,'BLG1222'!$D:$D,'ALL 2022'!$D:$D)</f>
        <v>844538</v>
      </c>
      <c r="AJ213" s="12">
        <f>+SUMIFS('BLG1222'!$I:$I,'BLG1222'!$A:$A,'ALL 2022'!$2:$2,'BLG1222'!$D:$D,'ALL 2022'!$D:$D)</f>
        <v>560184.28</v>
      </c>
      <c r="AK213" s="12">
        <f>+SUMIFS('BLG1222'!$I:$I,'BLG1222'!$A:$A,'ALL 2022'!$2:$2,'BLG1222'!$D:$D,'ALL 2022'!$D:$D)</f>
        <v>-65789.47</v>
      </c>
      <c r="AL213" s="12">
        <f>+SUMIFS('BLG1222'!$I:$I,'BLG1222'!$A:$A,'ALL 2022'!$2:$2,'BLG1222'!$D:$D,'ALL 2022'!$D:$D)</f>
        <v>0</v>
      </c>
      <c r="AM213" s="12">
        <f>+SUMIFS('BLG1222'!$I:$I,'BLG1222'!$A:$A,'ALL 2022'!$2:$2,'BLG1222'!$D:$D,'ALL 2022'!$D:$D)</f>
        <v>0</v>
      </c>
      <c r="AN213" s="12">
        <f>+SUMIFS('BLG1222'!$I:$I,'BLG1222'!$A:$A,'ALL 2022'!$2:$2,'BLG1222'!$D:$D,'ALL 2022'!$D:$D)</f>
        <v>0</v>
      </c>
      <c r="AO213" s="12">
        <f>+SUMIFS('BLG1222'!$I:$I,'BLG1222'!$A:$A,'ALL 2022'!$2:$2,'BLG1222'!$D:$D,'ALL 2022'!$D:$D)</f>
        <v>-258737.48</v>
      </c>
      <c r="AP213" s="12">
        <f>+SUMIFS('BLG1222'!$I:$I,'BLG1222'!$A:$A,'ALL 2022'!$2:$2,'BLG1222'!$D:$D,'ALL 2022'!$D:$D)</f>
        <v>0</v>
      </c>
      <c r="AQ213" s="164">
        <f t="shared" si="22"/>
        <v>373292447.10640293</v>
      </c>
      <c r="AR213" s="165">
        <f t="shared" si="23"/>
        <v>78944.379800658324</v>
      </c>
    </row>
    <row r="214" spans="1:44" hidden="1" x14ac:dyDescent="0.25">
      <c r="A214" s="11" t="str">
        <f t="shared" si="19"/>
        <v>4</v>
      </c>
      <c r="B214" s="11" t="str">
        <f t="shared" si="20"/>
        <v>44</v>
      </c>
      <c r="C214" s="11" t="str">
        <f t="shared" si="21"/>
        <v>444</v>
      </c>
      <c r="D214" s="23">
        <v>44430000</v>
      </c>
      <c r="E214" s="195" t="str">
        <f t="shared" si="24"/>
        <v>BIL42</v>
      </c>
      <c r="F214" s="24" t="s">
        <v>321</v>
      </c>
      <c r="G214" s="12">
        <f>+SUMIFS('BLG1222'!$I:$I,'BLG1222'!$A:$A,'ALL 2022'!$2:$2,'BLG1222'!$D:$D,'ALL 2022'!$D:$D)</f>
        <v>-328247558.14999998</v>
      </c>
      <c r="H214" s="12">
        <f>+SUMIFS('BLG1222'!$I:$I,'BLG1222'!$A:$A,'ALL 2022'!$2:$2,'BLG1222'!$D:$D,'ALL 2022'!$D:$D)</f>
        <v>-54062984.250650004</v>
      </c>
      <c r="I214" s="12">
        <f>+SUMIFS('BLG1222'!$I:$I,'BLG1222'!$A:$A,'ALL 2022'!$2:$2,'BLG1222'!$D:$D,'ALL 2022'!$D:$D)</f>
        <v>-105085663.60573</v>
      </c>
      <c r="J214" s="12">
        <f>+SUMIFS('BLG1222'!$I:$I,'BLG1222'!$A:$A,'ALL 2022'!$2:$2,'BLG1222'!$D:$D,'ALL 2022'!$D:$D)</f>
        <v>0</v>
      </c>
      <c r="K214" s="12">
        <f>+SUMIFS('BLG1222'!$I:$I,'BLG1222'!$A:$A,'ALL 2022'!$2:$2,'BLG1222'!$D:$D,'ALL 2022'!$D:$D)</f>
        <v>-514052795.55000001</v>
      </c>
      <c r="L214" s="12">
        <f>+SUMIFS('BLG1222'!$I:$I,'BLG1222'!$A:$A,'ALL 2022'!$2:$2,'BLG1222'!$D:$D,'ALL 2022'!$D:$D)</f>
        <v>0</v>
      </c>
      <c r="M214" s="12">
        <f>+SUMIFS('BLG1222'!$I:$I,'BLG1222'!$A:$A,'ALL 2022'!$2:$2,'BLG1222'!$D:$D,'ALL 2022'!$D:$D)</f>
        <v>-8476301.7899999991</v>
      </c>
      <c r="N214" s="12">
        <f>+SUMIFS('BLG1222'!$I:$I,'BLG1222'!$A:$A,'ALL 2022'!$2:$2,'BLG1222'!$D:$D,'ALL 2022'!$D:$D)</f>
        <v>0</v>
      </c>
      <c r="O214" s="12">
        <f>+SUMIFS('BLG1222'!$I:$I,'BLG1222'!$A:$A,'ALL 2022'!$2:$2,'BLG1222'!$D:$D,'ALL 2022'!$D:$D)</f>
        <v>-269190305.86994898</v>
      </c>
      <c r="P214" s="12">
        <f>+SUMIFS('BLG1222'!$I:$I,'BLG1222'!$A:$A,'ALL 2022'!$2:$2,'BLG1222'!$D:$D,'ALL 2022'!$D:$D)</f>
        <v>0</v>
      </c>
      <c r="Q214" s="12">
        <f>+SUMIFS('BLG1222'!$I:$I,'BLG1222'!$A:$A,'ALL 2022'!$2:$2,'BLG1222'!$D:$D,'ALL 2022'!$D:$D)</f>
        <v>0</v>
      </c>
      <c r="R214" s="12">
        <f>+SUMIFS('BLG1222'!$I:$I,'BLG1222'!$A:$A,'ALL 2022'!$2:$2,'BLG1222'!$D:$D,'ALL 2022'!$D:$D)</f>
        <v>0</v>
      </c>
      <c r="S214" s="12">
        <f>+SUMIFS('BLG1222'!$I:$I,'BLG1222'!$A:$A,'ALL 2022'!$2:$2,'BLG1222'!$D:$D,'ALL 2022'!$D:$D)</f>
        <v>0</v>
      </c>
      <c r="T214" s="12">
        <f>+SUMIFS('BLG1222'!$I:$I,'BLG1222'!$A:$A,'ALL 2022'!$2:$2,'BLG1222'!$D:$D,'ALL 2022'!$D:$D)</f>
        <v>0</v>
      </c>
      <c r="U214" s="12">
        <f>+SUMIFS('BLG1222'!$I:$I,'BLG1222'!$A:$A,'ALL 2022'!$2:$2,'BLG1222'!$D:$D,'ALL 2022'!$D:$D)</f>
        <v>0</v>
      </c>
      <c r="V214" s="12">
        <f>+SUMIFS('BLG1222'!$I:$I,'BLG1222'!$A:$A,'ALL 2022'!$2:$2,'BLG1222'!$D:$D,'ALL 2022'!$D:$D)</f>
        <v>-68367791.026860401</v>
      </c>
      <c r="W214" s="12">
        <f>+SUMIFS('BLG1222'!$I:$I,'BLG1222'!$A:$A,'ALL 2022'!$2:$2,'BLG1222'!$D:$D,'ALL 2022'!$D:$D)</f>
        <v>0</v>
      </c>
      <c r="X214" s="12">
        <f>+SUMIFS('BLG1222'!$I:$I,'BLG1222'!$A:$A,'ALL 2022'!$2:$2,'BLG1222'!$D:$D,'ALL 2022'!$D:$D)</f>
        <v>0</v>
      </c>
      <c r="Y214" s="12">
        <f>+SUMIFS('BLG1222'!$I:$I,'BLG1222'!$A:$A,'ALL 2022'!$2:$2,'BLG1222'!$D:$D,'ALL 2022'!$D:$D)</f>
        <v>0</v>
      </c>
      <c r="Z214" s="12">
        <f>+SUMIFS('BLG1222'!$I:$I,'BLG1222'!$A:$A,'ALL 2022'!$2:$2,'BLG1222'!$D:$D,'ALL 2022'!$D:$D)</f>
        <v>0</v>
      </c>
      <c r="AA214" s="12">
        <f>+SUMIFS('BLG1222'!$I:$I,'BLG1222'!$A:$A,'ALL 2022'!$2:$2,'BLG1222'!$D:$D,'ALL 2022'!$D:$D)</f>
        <v>-320000</v>
      </c>
      <c r="AB214" s="12">
        <f>+SUMIFS('BLG1222'!$I:$I,'BLG1222'!$A:$A,'ALL 2022'!$2:$2,'BLG1222'!$D:$D,'ALL 2022'!$D:$D)</f>
        <v>0</v>
      </c>
      <c r="AC214" s="12">
        <f>+SUMIFS('BLG1222'!$I:$I,'BLG1222'!$A:$A,'ALL 2022'!$2:$2,'BLG1222'!$D:$D,'ALL 2022'!$D:$D)</f>
        <v>0</v>
      </c>
      <c r="AD214" s="12">
        <f>+SUMIFS('BLG1222'!$I:$I,'BLG1222'!$A:$A,'ALL 2022'!$2:$2,'BLG1222'!$D:$D,'ALL 2022'!$D:$D)</f>
        <v>0</v>
      </c>
      <c r="AE214" s="12">
        <f>+SUMIFS('BLG1222'!$I:$I,'BLG1222'!$A:$A,'ALL 2022'!$2:$2,'BLG1222'!$D:$D,'ALL 2022'!$D:$D)</f>
        <v>0</v>
      </c>
      <c r="AF214" s="12">
        <f>+SUMIFS('BLG1222'!$I:$I,'BLG1222'!$A:$A,'ALL 2022'!$2:$2,'BLG1222'!$D:$D,'ALL 2022'!$D:$D)</f>
        <v>0</v>
      </c>
      <c r="AG214" s="12">
        <f>+SUMIFS('BLG1222'!$I:$I,'BLG1222'!$A:$A,'ALL 2022'!$2:$2,'BLG1222'!$D:$D,'ALL 2022'!$D:$D)</f>
        <v>0</v>
      </c>
      <c r="AH214" s="12">
        <f>+SUMIFS('BLG1222'!$I:$I,'BLG1222'!$A:$A,'ALL 2022'!$2:$2,'BLG1222'!$D:$D,'ALL 2022'!$D:$D)</f>
        <v>0</v>
      </c>
      <c r="AI214" s="12">
        <f>+SUMIFS('BLG1222'!$I:$I,'BLG1222'!$A:$A,'ALL 2022'!$2:$2,'BLG1222'!$D:$D,'ALL 2022'!$D:$D)</f>
        <v>0</v>
      </c>
      <c r="AJ214" s="12">
        <f>+SUMIFS('BLG1222'!$I:$I,'BLG1222'!$A:$A,'ALL 2022'!$2:$2,'BLG1222'!$D:$D,'ALL 2022'!$D:$D)</f>
        <v>782330.8049999997</v>
      </c>
      <c r="AK214" s="12">
        <f>+SUMIFS('BLG1222'!$I:$I,'BLG1222'!$A:$A,'ALL 2022'!$2:$2,'BLG1222'!$D:$D,'ALL 2022'!$D:$D)</f>
        <v>120000</v>
      </c>
      <c r="AL214" s="12">
        <f>+SUMIFS('BLG1222'!$I:$I,'BLG1222'!$A:$A,'ALL 2022'!$2:$2,'BLG1222'!$D:$D,'ALL 2022'!$D:$D)</f>
        <v>0</v>
      </c>
      <c r="AM214" s="12">
        <f>+SUMIFS('BLG1222'!$I:$I,'BLG1222'!$A:$A,'ALL 2022'!$2:$2,'BLG1222'!$D:$D,'ALL 2022'!$D:$D)</f>
        <v>0</v>
      </c>
      <c r="AN214" s="12">
        <f>+SUMIFS('BLG1222'!$I:$I,'BLG1222'!$A:$A,'ALL 2022'!$2:$2,'BLG1222'!$D:$D,'ALL 2022'!$D:$D)</f>
        <v>0</v>
      </c>
      <c r="AO214" s="12">
        <f>+SUMIFS('BLG1222'!$I:$I,'BLG1222'!$A:$A,'ALL 2022'!$2:$2,'BLG1222'!$D:$D,'ALL 2022'!$D:$D)</f>
        <v>157727543.5</v>
      </c>
      <c r="AP214" s="12">
        <f>+SUMIFS('BLG1222'!$I:$I,'BLG1222'!$A:$A,'ALL 2022'!$2:$2,'BLG1222'!$D:$D,'ALL 2022'!$D:$D)</f>
        <v>0</v>
      </c>
      <c r="AQ214" s="164">
        <f t="shared" si="22"/>
        <v>-1189173525.9381895</v>
      </c>
      <c r="AR214" s="165">
        <f t="shared" si="23"/>
        <v>-251487.98805938172</v>
      </c>
    </row>
    <row r="215" spans="1:44" hidden="1" x14ac:dyDescent="0.25">
      <c r="A215" s="11" t="str">
        <f t="shared" si="19"/>
        <v>4</v>
      </c>
      <c r="B215" s="11" t="str">
        <f t="shared" si="20"/>
        <v>44</v>
      </c>
      <c r="C215" s="11" t="str">
        <f t="shared" si="21"/>
        <v>444</v>
      </c>
      <c r="D215" s="23">
        <v>44440000</v>
      </c>
      <c r="E215" s="195" t="str">
        <f t="shared" si="24"/>
        <v>BIL21</v>
      </c>
      <c r="F215" s="24" t="s">
        <v>308</v>
      </c>
      <c r="G215" s="12">
        <f>+SUMIFS('BLG1222'!$I:$I,'BLG1222'!$A:$A,'ALL 2022'!$2:$2,'BLG1222'!$D:$D,'ALL 2022'!$D:$D)</f>
        <v>0</v>
      </c>
      <c r="H215" s="12">
        <f>+SUMIFS('BLG1222'!$I:$I,'BLG1222'!$A:$A,'ALL 2022'!$2:$2,'BLG1222'!$D:$D,'ALL 2022'!$D:$D)</f>
        <v>0</v>
      </c>
      <c r="I215" s="12">
        <f>+SUMIFS('BLG1222'!$I:$I,'BLG1222'!$A:$A,'ALL 2022'!$2:$2,'BLG1222'!$D:$D,'ALL 2022'!$D:$D)</f>
        <v>0</v>
      </c>
      <c r="J215" s="12">
        <f>+SUMIFS('BLG1222'!$I:$I,'BLG1222'!$A:$A,'ALL 2022'!$2:$2,'BLG1222'!$D:$D,'ALL 2022'!$D:$D)</f>
        <v>0</v>
      </c>
      <c r="K215" s="12">
        <f>+SUMIFS('BLG1222'!$I:$I,'BLG1222'!$A:$A,'ALL 2022'!$2:$2,'BLG1222'!$D:$D,'ALL 2022'!$D:$D)</f>
        <v>0</v>
      </c>
      <c r="L215" s="12">
        <f>+SUMIFS('BLG1222'!$I:$I,'BLG1222'!$A:$A,'ALL 2022'!$2:$2,'BLG1222'!$D:$D,'ALL 2022'!$D:$D)</f>
        <v>-21576232.789999999</v>
      </c>
      <c r="M215" s="12">
        <f>+SUMIFS('BLG1222'!$I:$I,'BLG1222'!$A:$A,'ALL 2022'!$2:$2,'BLG1222'!$D:$D,'ALL 2022'!$D:$D)</f>
        <v>0</v>
      </c>
      <c r="N215" s="12">
        <f>+SUMIFS('BLG1222'!$I:$I,'BLG1222'!$A:$A,'ALL 2022'!$2:$2,'BLG1222'!$D:$D,'ALL 2022'!$D:$D)</f>
        <v>0</v>
      </c>
      <c r="O215" s="12">
        <f>+SUMIFS('BLG1222'!$I:$I,'BLG1222'!$A:$A,'ALL 2022'!$2:$2,'BLG1222'!$D:$D,'ALL 2022'!$D:$D)</f>
        <v>-43696054.57</v>
      </c>
      <c r="P215" s="12">
        <f>+SUMIFS('BLG1222'!$I:$I,'BLG1222'!$A:$A,'ALL 2022'!$2:$2,'BLG1222'!$D:$D,'ALL 2022'!$D:$D)</f>
        <v>0</v>
      </c>
      <c r="Q215" s="12">
        <f>+SUMIFS('BLG1222'!$I:$I,'BLG1222'!$A:$A,'ALL 2022'!$2:$2,'BLG1222'!$D:$D,'ALL 2022'!$D:$D)</f>
        <v>0</v>
      </c>
      <c r="R215" s="12">
        <f>+SUMIFS('BLG1222'!$I:$I,'BLG1222'!$A:$A,'ALL 2022'!$2:$2,'BLG1222'!$D:$D,'ALL 2022'!$D:$D)</f>
        <v>0</v>
      </c>
      <c r="S215" s="12">
        <f>+SUMIFS('BLG1222'!$I:$I,'BLG1222'!$A:$A,'ALL 2022'!$2:$2,'BLG1222'!$D:$D,'ALL 2022'!$D:$D)</f>
        <v>0</v>
      </c>
      <c r="T215" s="12">
        <f>+SUMIFS('BLG1222'!$I:$I,'BLG1222'!$A:$A,'ALL 2022'!$2:$2,'BLG1222'!$D:$D,'ALL 2022'!$D:$D)</f>
        <v>411726355.93599999</v>
      </c>
      <c r="U215" s="12">
        <f>+SUMIFS('BLG1222'!$I:$I,'BLG1222'!$A:$A,'ALL 2022'!$2:$2,'BLG1222'!$D:$D,'ALL 2022'!$D:$D)</f>
        <v>0</v>
      </c>
      <c r="V215" s="12">
        <f>+SUMIFS('BLG1222'!$I:$I,'BLG1222'!$A:$A,'ALL 2022'!$2:$2,'BLG1222'!$D:$D,'ALL 2022'!$D:$D)</f>
        <v>0</v>
      </c>
      <c r="W215" s="12">
        <f>+SUMIFS('BLG1222'!$I:$I,'BLG1222'!$A:$A,'ALL 2022'!$2:$2,'BLG1222'!$D:$D,'ALL 2022'!$D:$D)</f>
        <v>0</v>
      </c>
      <c r="X215" s="12">
        <f>+SUMIFS('BLG1222'!$I:$I,'BLG1222'!$A:$A,'ALL 2022'!$2:$2,'BLG1222'!$D:$D,'ALL 2022'!$D:$D)</f>
        <v>0</v>
      </c>
      <c r="Y215" s="12">
        <f>+SUMIFS('BLG1222'!$I:$I,'BLG1222'!$A:$A,'ALL 2022'!$2:$2,'BLG1222'!$D:$D,'ALL 2022'!$D:$D)</f>
        <v>0</v>
      </c>
      <c r="Z215" s="12">
        <f>+SUMIFS('BLG1222'!$I:$I,'BLG1222'!$A:$A,'ALL 2022'!$2:$2,'BLG1222'!$D:$D,'ALL 2022'!$D:$D)</f>
        <v>0</v>
      </c>
      <c r="AA215" s="12">
        <f>+SUMIFS('BLG1222'!$I:$I,'BLG1222'!$A:$A,'ALL 2022'!$2:$2,'BLG1222'!$D:$D,'ALL 2022'!$D:$D)</f>
        <v>0</v>
      </c>
      <c r="AB215" s="12">
        <f>+SUMIFS('BLG1222'!$I:$I,'BLG1222'!$A:$A,'ALL 2022'!$2:$2,'BLG1222'!$D:$D,'ALL 2022'!$D:$D)</f>
        <v>0</v>
      </c>
      <c r="AC215" s="12">
        <f>+SUMIFS('BLG1222'!$I:$I,'BLG1222'!$A:$A,'ALL 2022'!$2:$2,'BLG1222'!$D:$D,'ALL 2022'!$D:$D)</f>
        <v>0</v>
      </c>
      <c r="AD215" s="12">
        <f>+SUMIFS('BLG1222'!$I:$I,'BLG1222'!$A:$A,'ALL 2022'!$2:$2,'BLG1222'!$D:$D,'ALL 2022'!$D:$D)</f>
        <v>0</v>
      </c>
      <c r="AE215" s="12">
        <f>+SUMIFS('BLG1222'!$I:$I,'BLG1222'!$A:$A,'ALL 2022'!$2:$2,'BLG1222'!$D:$D,'ALL 2022'!$D:$D)</f>
        <v>0</v>
      </c>
      <c r="AF215" s="12">
        <f>+SUMIFS('BLG1222'!$I:$I,'BLG1222'!$A:$A,'ALL 2022'!$2:$2,'BLG1222'!$D:$D,'ALL 2022'!$D:$D)</f>
        <v>0</v>
      </c>
      <c r="AG215" s="12">
        <f>+SUMIFS('BLG1222'!$I:$I,'BLG1222'!$A:$A,'ALL 2022'!$2:$2,'BLG1222'!$D:$D,'ALL 2022'!$D:$D)</f>
        <v>0</v>
      </c>
      <c r="AH215" s="12">
        <f>+SUMIFS('BLG1222'!$I:$I,'BLG1222'!$A:$A,'ALL 2022'!$2:$2,'BLG1222'!$D:$D,'ALL 2022'!$D:$D)</f>
        <v>0</v>
      </c>
      <c r="AI215" s="12">
        <f>+SUMIFS('BLG1222'!$I:$I,'BLG1222'!$A:$A,'ALL 2022'!$2:$2,'BLG1222'!$D:$D,'ALL 2022'!$D:$D)</f>
        <v>0</v>
      </c>
      <c r="AJ215" s="12">
        <f>+SUMIFS('BLG1222'!$I:$I,'BLG1222'!$A:$A,'ALL 2022'!$2:$2,'BLG1222'!$D:$D,'ALL 2022'!$D:$D)</f>
        <v>2884655.75</v>
      </c>
      <c r="AK215" s="12">
        <f>+SUMIFS('BLG1222'!$I:$I,'BLG1222'!$A:$A,'ALL 2022'!$2:$2,'BLG1222'!$D:$D,'ALL 2022'!$D:$D)</f>
        <v>0</v>
      </c>
      <c r="AL215" s="12">
        <f>+SUMIFS('BLG1222'!$I:$I,'BLG1222'!$A:$A,'ALL 2022'!$2:$2,'BLG1222'!$D:$D,'ALL 2022'!$D:$D)</f>
        <v>0</v>
      </c>
      <c r="AM215" s="12">
        <f>+SUMIFS('BLG1222'!$I:$I,'BLG1222'!$A:$A,'ALL 2022'!$2:$2,'BLG1222'!$D:$D,'ALL 2022'!$D:$D)</f>
        <v>0</v>
      </c>
      <c r="AN215" s="12">
        <f>+SUMIFS('BLG1222'!$I:$I,'BLG1222'!$A:$A,'ALL 2022'!$2:$2,'BLG1222'!$D:$D,'ALL 2022'!$D:$D)</f>
        <v>0</v>
      </c>
      <c r="AO215" s="12">
        <f>+SUMIFS('BLG1222'!$I:$I,'BLG1222'!$A:$A,'ALL 2022'!$2:$2,'BLG1222'!$D:$D,'ALL 2022'!$D:$D)</f>
        <v>-26375418.359999999</v>
      </c>
      <c r="AP215" s="12">
        <f>+SUMIFS('BLG1222'!$I:$I,'BLG1222'!$A:$A,'ALL 2022'!$2:$2,'BLG1222'!$D:$D,'ALL 2022'!$D:$D)</f>
        <v>0</v>
      </c>
      <c r="AQ215" s="164">
        <f t="shared" si="22"/>
        <v>322963305.96599996</v>
      </c>
      <c r="AR215" s="165">
        <f t="shared" si="23"/>
        <v>68300.706551902796</v>
      </c>
    </row>
    <row r="216" spans="1:44" hidden="1" x14ac:dyDescent="0.25">
      <c r="A216" s="11" t="str">
        <f t="shared" si="19"/>
        <v>4</v>
      </c>
      <c r="B216" s="11" t="str">
        <f t="shared" si="20"/>
        <v>44</v>
      </c>
      <c r="C216" s="11" t="str">
        <f t="shared" si="21"/>
        <v>445</v>
      </c>
      <c r="D216" s="23">
        <v>44540000</v>
      </c>
      <c r="E216" s="195" t="str">
        <f t="shared" si="24"/>
        <v>BIL42</v>
      </c>
      <c r="F216" s="24" t="s">
        <v>638</v>
      </c>
      <c r="G216" s="12">
        <f>+SUMIFS('BLG1222'!$I:$I,'BLG1222'!$A:$A,'ALL 2022'!$2:$2,'BLG1222'!$D:$D,'ALL 2022'!$D:$D)</f>
        <v>0</v>
      </c>
      <c r="H216" s="12">
        <f>+SUMIFS('BLG1222'!$I:$I,'BLG1222'!$A:$A,'ALL 2022'!$2:$2,'BLG1222'!$D:$D,'ALL 2022'!$D:$D)</f>
        <v>0</v>
      </c>
      <c r="I216" s="12">
        <f>+SUMIFS('BLG1222'!$I:$I,'BLG1222'!$A:$A,'ALL 2022'!$2:$2,'BLG1222'!$D:$D,'ALL 2022'!$D:$D)</f>
        <v>-7.9799999999999996E-2</v>
      </c>
      <c r="J216" s="12">
        <f>+SUMIFS('BLG1222'!$I:$I,'BLG1222'!$A:$A,'ALL 2022'!$2:$2,'BLG1222'!$D:$D,'ALL 2022'!$D:$D)</f>
        <v>0</v>
      </c>
      <c r="K216" s="12">
        <f>+SUMIFS('BLG1222'!$I:$I,'BLG1222'!$A:$A,'ALL 2022'!$2:$2,'BLG1222'!$D:$D,'ALL 2022'!$D:$D)</f>
        <v>0</v>
      </c>
      <c r="L216" s="12">
        <f>+SUMIFS('BLG1222'!$I:$I,'BLG1222'!$A:$A,'ALL 2022'!$2:$2,'BLG1222'!$D:$D,'ALL 2022'!$D:$D)</f>
        <v>-36187601.840000004</v>
      </c>
      <c r="M216" s="12">
        <f>+SUMIFS('BLG1222'!$I:$I,'BLG1222'!$A:$A,'ALL 2022'!$2:$2,'BLG1222'!$D:$D,'ALL 2022'!$D:$D)</f>
        <v>0</v>
      </c>
      <c r="N216" s="12">
        <f>+SUMIFS('BLG1222'!$I:$I,'BLG1222'!$A:$A,'ALL 2022'!$2:$2,'BLG1222'!$D:$D,'ALL 2022'!$D:$D)</f>
        <v>0</v>
      </c>
      <c r="O216" s="12">
        <f>+SUMIFS('BLG1222'!$I:$I,'BLG1222'!$A:$A,'ALL 2022'!$2:$2,'BLG1222'!$D:$D,'ALL 2022'!$D:$D)</f>
        <v>0</v>
      </c>
      <c r="P216" s="12">
        <f>+SUMIFS('BLG1222'!$I:$I,'BLG1222'!$A:$A,'ALL 2022'!$2:$2,'BLG1222'!$D:$D,'ALL 2022'!$D:$D)</f>
        <v>0</v>
      </c>
      <c r="Q216" s="12">
        <f>+SUMIFS('BLG1222'!$I:$I,'BLG1222'!$A:$A,'ALL 2022'!$2:$2,'BLG1222'!$D:$D,'ALL 2022'!$D:$D)</f>
        <v>0</v>
      </c>
      <c r="R216" s="12">
        <f>+SUMIFS('BLG1222'!$I:$I,'BLG1222'!$A:$A,'ALL 2022'!$2:$2,'BLG1222'!$D:$D,'ALL 2022'!$D:$D)</f>
        <v>0</v>
      </c>
      <c r="S216" s="12">
        <f>+SUMIFS('BLG1222'!$I:$I,'BLG1222'!$A:$A,'ALL 2022'!$2:$2,'BLG1222'!$D:$D,'ALL 2022'!$D:$D)</f>
        <v>-49766686.789999999</v>
      </c>
      <c r="T216" s="12">
        <f>+SUMIFS('BLG1222'!$I:$I,'BLG1222'!$A:$A,'ALL 2022'!$2:$2,'BLG1222'!$D:$D,'ALL 2022'!$D:$D)</f>
        <v>-8884797.7799999993</v>
      </c>
      <c r="U216" s="12">
        <f>+SUMIFS('BLG1222'!$I:$I,'BLG1222'!$A:$A,'ALL 2022'!$2:$2,'BLG1222'!$D:$D,'ALL 2022'!$D:$D)</f>
        <v>0</v>
      </c>
      <c r="V216" s="12">
        <f>+SUMIFS('BLG1222'!$I:$I,'BLG1222'!$A:$A,'ALL 2022'!$2:$2,'BLG1222'!$D:$D,'ALL 2022'!$D:$D)</f>
        <v>0</v>
      </c>
      <c r="W216" s="12">
        <f>+SUMIFS('BLG1222'!$I:$I,'BLG1222'!$A:$A,'ALL 2022'!$2:$2,'BLG1222'!$D:$D,'ALL 2022'!$D:$D)</f>
        <v>544320</v>
      </c>
      <c r="X216" s="12">
        <f>+SUMIFS('BLG1222'!$I:$I,'BLG1222'!$A:$A,'ALL 2022'!$2:$2,'BLG1222'!$D:$D,'ALL 2022'!$D:$D)</f>
        <v>0</v>
      </c>
      <c r="Y216" s="12">
        <f>+SUMIFS('BLG1222'!$I:$I,'BLG1222'!$A:$A,'ALL 2022'!$2:$2,'BLG1222'!$D:$D,'ALL 2022'!$D:$D)</f>
        <v>0</v>
      </c>
      <c r="Z216" s="12">
        <f>+SUMIFS('BLG1222'!$I:$I,'BLG1222'!$A:$A,'ALL 2022'!$2:$2,'BLG1222'!$D:$D,'ALL 2022'!$D:$D)</f>
        <v>0</v>
      </c>
      <c r="AA216" s="12">
        <f>+SUMIFS('BLG1222'!$I:$I,'BLG1222'!$A:$A,'ALL 2022'!$2:$2,'BLG1222'!$D:$D,'ALL 2022'!$D:$D)</f>
        <v>0</v>
      </c>
      <c r="AB216" s="12">
        <f>+SUMIFS('BLG1222'!$I:$I,'BLG1222'!$A:$A,'ALL 2022'!$2:$2,'BLG1222'!$D:$D,'ALL 2022'!$D:$D)</f>
        <v>-59864076.960000001</v>
      </c>
      <c r="AC216" s="12">
        <f>+SUMIFS('BLG1222'!$I:$I,'BLG1222'!$A:$A,'ALL 2022'!$2:$2,'BLG1222'!$D:$D,'ALL 2022'!$D:$D)</f>
        <v>0</v>
      </c>
      <c r="AD216" s="12">
        <f>+SUMIFS('BLG1222'!$I:$I,'BLG1222'!$A:$A,'ALL 2022'!$2:$2,'BLG1222'!$D:$D,'ALL 2022'!$D:$D)</f>
        <v>0</v>
      </c>
      <c r="AE216" s="12">
        <f>+SUMIFS('BLG1222'!$I:$I,'BLG1222'!$A:$A,'ALL 2022'!$2:$2,'BLG1222'!$D:$D,'ALL 2022'!$D:$D)</f>
        <v>-11402357.73</v>
      </c>
      <c r="AF216" s="12">
        <f>+SUMIFS('BLG1222'!$I:$I,'BLG1222'!$A:$A,'ALL 2022'!$2:$2,'BLG1222'!$D:$D,'ALL 2022'!$D:$D)</f>
        <v>345145.59999999998</v>
      </c>
      <c r="AG216" s="12">
        <f>+SUMIFS('BLG1222'!$I:$I,'BLG1222'!$A:$A,'ALL 2022'!$2:$2,'BLG1222'!$D:$D,'ALL 2022'!$D:$D)</f>
        <v>-1722301.88</v>
      </c>
      <c r="AH216" s="12">
        <f>+SUMIFS('BLG1222'!$I:$I,'BLG1222'!$A:$A,'ALL 2022'!$2:$2,'BLG1222'!$D:$D,'ALL 2022'!$D:$D)</f>
        <v>-607230.54</v>
      </c>
      <c r="AI216" s="12">
        <f>+SUMIFS('BLG1222'!$I:$I,'BLG1222'!$A:$A,'ALL 2022'!$2:$2,'BLG1222'!$D:$D,'ALL 2022'!$D:$D)</f>
        <v>0</v>
      </c>
      <c r="AJ216" s="12">
        <f>+SUMIFS('BLG1222'!$I:$I,'BLG1222'!$A:$A,'ALL 2022'!$2:$2,'BLG1222'!$D:$D,'ALL 2022'!$D:$D)</f>
        <v>0</v>
      </c>
      <c r="AK216" s="12">
        <f>+SUMIFS('BLG1222'!$I:$I,'BLG1222'!$A:$A,'ALL 2022'!$2:$2,'BLG1222'!$D:$D,'ALL 2022'!$D:$D)</f>
        <v>0</v>
      </c>
      <c r="AL216" s="12">
        <f>+SUMIFS('BLG1222'!$I:$I,'BLG1222'!$A:$A,'ALL 2022'!$2:$2,'BLG1222'!$D:$D,'ALL 2022'!$D:$D)</f>
        <v>-0.02</v>
      </c>
      <c r="AM216" s="12">
        <f>+SUMIFS('BLG1222'!$I:$I,'BLG1222'!$A:$A,'ALL 2022'!$2:$2,'BLG1222'!$D:$D,'ALL 2022'!$D:$D)</f>
        <v>-85008892.459999993</v>
      </c>
      <c r="AN216" s="12">
        <f>+SUMIFS('BLG1222'!$I:$I,'BLG1222'!$A:$A,'ALL 2022'!$2:$2,'BLG1222'!$D:$D,'ALL 2022'!$D:$D)</f>
        <v>0</v>
      </c>
      <c r="AO216" s="12">
        <f>+SUMIFS('BLG1222'!$I:$I,'BLG1222'!$A:$A,'ALL 2022'!$2:$2,'BLG1222'!$D:$D,'ALL 2022'!$D:$D)</f>
        <v>200</v>
      </c>
      <c r="AP216" s="12">
        <f>+SUMIFS('BLG1222'!$I:$I,'BLG1222'!$A:$A,'ALL 2022'!$2:$2,'BLG1222'!$D:$D,'ALL 2022'!$D:$D)</f>
        <v>0</v>
      </c>
      <c r="AQ216" s="164">
        <f t="shared" si="22"/>
        <v>-252554280.47979999</v>
      </c>
      <c r="AR216" s="165">
        <f t="shared" si="23"/>
        <v>-53410.512837931288</v>
      </c>
    </row>
    <row r="217" spans="1:44" hidden="1" x14ac:dyDescent="0.25">
      <c r="A217" s="11" t="str">
        <f t="shared" si="19"/>
        <v>4</v>
      </c>
      <c r="B217" s="11" t="str">
        <f t="shared" si="20"/>
        <v>44</v>
      </c>
      <c r="C217" s="11" t="str">
        <f t="shared" si="21"/>
        <v>445</v>
      </c>
      <c r="D217" s="23">
        <v>44550000</v>
      </c>
      <c r="E217" s="195" t="str">
        <f t="shared" si="24"/>
        <v>BIL21</v>
      </c>
      <c r="F217" s="24" t="s">
        <v>88</v>
      </c>
      <c r="G217" s="12">
        <f>+SUMIFS('BLG1222'!$I:$I,'BLG1222'!$A:$A,'ALL 2022'!$2:$2,'BLG1222'!$D:$D,'ALL 2022'!$D:$D)</f>
        <v>60935244.090000004</v>
      </c>
      <c r="H217" s="12">
        <f>+SUMIFS('BLG1222'!$I:$I,'BLG1222'!$A:$A,'ALL 2022'!$2:$2,'BLG1222'!$D:$D,'ALL 2022'!$D:$D)</f>
        <v>622218534.42999995</v>
      </c>
      <c r="I217" s="12">
        <f>+SUMIFS('BLG1222'!$I:$I,'BLG1222'!$A:$A,'ALL 2022'!$2:$2,'BLG1222'!$D:$D,'ALL 2022'!$D:$D)</f>
        <v>702252365.35920095</v>
      </c>
      <c r="J217" s="12">
        <f>+SUMIFS('BLG1222'!$I:$I,'BLG1222'!$A:$A,'ALL 2022'!$2:$2,'BLG1222'!$D:$D,'ALL 2022'!$D:$D)</f>
        <v>400537719.73000002</v>
      </c>
      <c r="K217" s="12">
        <f>+SUMIFS('BLG1222'!$I:$I,'BLG1222'!$A:$A,'ALL 2022'!$2:$2,'BLG1222'!$D:$D,'ALL 2022'!$D:$D)</f>
        <v>1232417240.22</v>
      </c>
      <c r="L217" s="12">
        <f>+SUMIFS('BLG1222'!$I:$I,'BLG1222'!$A:$A,'ALL 2022'!$2:$2,'BLG1222'!$D:$D,'ALL 2022'!$D:$D)</f>
        <v>115364155.28</v>
      </c>
      <c r="M217" s="12">
        <f>+SUMIFS('BLG1222'!$I:$I,'BLG1222'!$A:$A,'ALL 2022'!$2:$2,'BLG1222'!$D:$D,'ALL 2022'!$D:$D)</f>
        <v>149079461.5</v>
      </c>
      <c r="N217" s="12">
        <f>+SUMIFS('BLG1222'!$I:$I,'BLG1222'!$A:$A,'ALL 2022'!$2:$2,'BLG1222'!$D:$D,'ALL 2022'!$D:$D)</f>
        <v>-41510268.299999997</v>
      </c>
      <c r="O217" s="12">
        <f>+SUMIFS('BLG1222'!$I:$I,'BLG1222'!$A:$A,'ALL 2022'!$2:$2,'BLG1222'!$D:$D,'ALL 2022'!$D:$D)</f>
        <v>50664769.810000002</v>
      </c>
      <c r="P217" s="12">
        <f>+SUMIFS('BLG1222'!$I:$I,'BLG1222'!$A:$A,'ALL 2022'!$2:$2,'BLG1222'!$D:$D,'ALL 2022'!$D:$D)</f>
        <v>849638817.28999996</v>
      </c>
      <c r="Q217" s="12">
        <f>+SUMIFS('BLG1222'!$I:$I,'BLG1222'!$A:$A,'ALL 2022'!$2:$2,'BLG1222'!$D:$D,'ALL 2022'!$D:$D)</f>
        <v>0</v>
      </c>
      <c r="R217" s="12">
        <f>+SUMIFS('BLG1222'!$I:$I,'BLG1222'!$A:$A,'ALL 2022'!$2:$2,'BLG1222'!$D:$D,'ALL 2022'!$D:$D)</f>
        <v>46741363.18</v>
      </c>
      <c r="S217" s="12">
        <f>+SUMIFS('BLG1222'!$I:$I,'BLG1222'!$A:$A,'ALL 2022'!$2:$2,'BLG1222'!$D:$D,'ALL 2022'!$D:$D)</f>
        <v>-178267393.16999999</v>
      </c>
      <c r="T217" s="12">
        <f>+SUMIFS('BLG1222'!$I:$I,'BLG1222'!$A:$A,'ALL 2022'!$2:$2,'BLG1222'!$D:$D,'ALL 2022'!$D:$D)</f>
        <v>632470790.76999998</v>
      </c>
      <c r="U217" s="12">
        <f>+SUMIFS('BLG1222'!$I:$I,'BLG1222'!$A:$A,'ALL 2022'!$2:$2,'BLG1222'!$D:$D,'ALL 2022'!$D:$D)</f>
        <v>1982393416.05</v>
      </c>
      <c r="V217" s="12">
        <f>+SUMIFS('BLG1222'!$I:$I,'BLG1222'!$A:$A,'ALL 2022'!$2:$2,'BLG1222'!$D:$D,'ALL 2022'!$D:$D)</f>
        <v>-6834368.6299999999</v>
      </c>
      <c r="W217" s="12">
        <f>+SUMIFS('BLG1222'!$I:$I,'BLG1222'!$A:$A,'ALL 2022'!$2:$2,'BLG1222'!$D:$D,'ALL 2022'!$D:$D)</f>
        <v>986059291.13</v>
      </c>
      <c r="X217" s="12">
        <f>+SUMIFS('BLG1222'!$I:$I,'BLG1222'!$A:$A,'ALL 2022'!$2:$2,'BLG1222'!$D:$D,'ALL 2022'!$D:$D)</f>
        <v>56151544.310000002</v>
      </c>
      <c r="Y217" s="12">
        <f>+SUMIFS('BLG1222'!$I:$I,'BLG1222'!$A:$A,'ALL 2022'!$2:$2,'BLG1222'!$D:$D,'ALL 2022'!$D:$D)</f>
        <v>113800</v>
      </c>
      <c r="Z217" s="12">
        <f>+SUMIFS('BLG1222'!$I:$I,'BLG1222'!$A:$A,'ALL 2022'!$2:$2,'BLG1222'!$D:$D,'ALL 2022'!$D:$D)</f>
        <v>5104656.1500000004</v>
      </c>
      <c r="AA217" s="12">
        <f>+SUMIFS('BLG1222'!$I:$I,'BLG1222'!$A:$A,'ALL 2022'!$2:$2,'BLG1222'!$D:$D,'ALL 2022'!$D:$D)</f>
        <v>526437.26</v>
      </c>
      <c r="AB217" s="12">
        <f>+SUMIFS('BLG1222'!$I:$I,'BLG1222'!$A:$A,'ALL 2022'!$2:$2,'BLG1222'!$D:$D,'ALL 2022'!$D:$D)</f>
        <v>0</v>
      </c>
      <c r="AC217" s="12">
        <f>+SUMIFS('BLG1222'!$I:$I,'BLG1222'!$A:$A,'ALL 2022'!$2:$2,'BLG1222'!$D:$D,'ALL 2022'!$D:$D)</f>
        <v>128611888.95</v>
      </c>
      <c r="AD217" s="12">
        <f>+SUMIFS('BLG1222'!$I:$I,'BLG1222'!$A:$A,'ALL 2022'!$2:$2,'BLG1222'!$D:$D,'ALL 2022'!$D:$D)</f>
        <v>0</v>
      </c>
      <c r="AE217" s="12">
        <f>+SUMIFS('BLG1222'!$I:$I,'BLG1222'!$A:$A,'ALL 2022'!$2:$2,'BLG1222'!$D:$D,'ALL 2022'!$D:$D)</f>
        <v>0</v>
      </c>
      <c r="AF217" s="12">
        <f>+SUMIFS('BLG1222'!$I:$I,'BLG1222'!$A:$A,'ALL 2022'!$2:$2,'BLG1222'!$D:$D,'ALL 2022'!$D:$D)</f>
        <v>50052604.340000004</v>
      </c>
      <c r="AG217" s="12">
        <f>+SUMIFS('BLG1222'!$I:$I,'BLG1222'!$A:$A,'ALL 2022'!$2:$2,'BLG1222'!$D:$D,'ALL 2022'!$D:$D)</f>
        <v>0</v>
      </c>
      <c r="AH217" s="12">
        <f>+SUMIFS('BLG1222'!$I:$I,'BLG1222'!$A:$A,'ALL 2022'!$2:$2,'BLG1222'!$D:$D,'ALL 2022'!$D:$D)</f>
        <v>0</v>
      </c>
      <c r="AI217" s="12">
        <f>+SUMIFS('BLG1222'!$I:$I,'BLG1222'!$A:$A,'ALL 2022'!$2:$2,'BLG1222'!$D:$D,'ALL 2022'!$D:$D)</f>
        <v>2262463.16</v>
      </c>
      <c r="AJ217" s="12">
        <f>+SUMIFS('BLG1222'!$I:$I,'BLG1222'!$A:$A,'ALL 2022'!$2:$2,'BLG1222'!$D:$D,'ALL 2022'!$D:$D)</f>
        <v>0</v>
      </c>
      <c r="AK217" s="12">
        <f>+SUMIFS('BLG1222'!$I:$I,'BLG1222'!$A:$A,'ALL 2022'!$2:$2,'BLG1222'!$D:$D,'ALL 2022'!$D:$D)</f>
        <v>0</v>
      </c>
      <c r="AL217" s="12">
        <f>+SUMIFS('BLG1222'!$I:$I,'BLG1222'!$A:$A,'ALL 2022'!$2:$2,'BLG1222'!$D:$D,'ALL 2022'!$D:$D)</f>
        <v>36775592.359999999</v>
      </c>
      <c r="AM217" s="12">
        <f>+SUMIFS('BLG1222'!$I:$I,'BLG1222'!$A:$A,'ALL 2022'!$2:$2,'BLG1222'!$D:$D,'ALL 2022'!$D:$D)</f>
        <v>0</v>
      </c>
      <c r="AN217" s="12">
        <f>+SUMIFS('BLG1222'!$I:$I,'BLG1222'!$A:$A,'ALL 2022'!$2:$2,'BLG1222'!$D:$D,'ALL 2022'!$D:$D)</f>
        <v>1084636299.6600001</v>
      </c>
      <c r="AO217" s="12">
        <f>+SUMIFS('BLG1222'!$I:$I,'BLG1222'!$A:$A,'ALL 2022'!$2:$2,'BLG1222'!$D:$D,'ALL 2022'!$D:$D)</f>
        <v>1016712862.28</v>
      </c>
      <c r="AP217" s="12">
        <f>+SUMIFS('BLG1222'!$I:$I,'BLG1222'!$A:$A,'ALL 2022'!$2:$2,'BLG1222'!$D:$D,'ALL 2022'!$D:$D)</f>
        <v>908615788.16999996</v>
      </c>
      <c r="AQ217" s="164">
        <f t="shared" si="22"/>
        <v>10893725075.379202</v>
      </c>
      <c r="AR217" s="165">
        <f t="shared" si="23"/>
        <v>2303819.3685969696</v>
      </c>
    </row>
    <row r="218" spans="1:44" hidden="1" x14ac:dyDescent="0.25">
      <c r="A218" s="11" t="str">
        <f t="shared" si="19"/>
        <v>4</v>
      </c>
      <c r="B218" s="11" t="str">
        <f t="shared" si="20"/>
        <v>44</v>
      </c>
      <c r="C218" s="11" t="str">
        <f t="shared" si="21"/>
        <v>445</v>
      </c>
      <c r="D218" s="23">
        <v>44560000</v>
      </c>
      <c r="E218" s="195" t="str">
        <f t="shared" si="24"/>
        <v>BIL21</v>
      </c>
      <c r="F218" s="24" t="s">
        <v>2760</v>
      </c>
      <c r="G218" s="12">
        <f>+SUMIFS('BLG1222'!$I:$I,'BLG1222'!$A:$A,'ALL 2022'!$2:$2,'BLG1222'!$D:$D,'ALL 2022'!$D:$D)</f>
        <v>0</v>
      </c>
      <c r="H218" s="12">
        <f>+SUMIFS('BLG1222'!$I:$I,'BLG1222'!$A:$A,'ALL 2022'!$2:$2,'BLG1222'!$D:$D,'ALL 2022'!$D:$D)</f>
        <v>0</v>
      </c>
      <c r="I218" s="12">
        <f>+SUMIFS('BLG1222'!$I:$I,'BLG1222'!$A:$A,'ALL 2022'!$2:$2,'BLG1222'!$D:$D,'ALL 2022'!$D:$D)</f>
        <v>0</v>
      </c>
      <c r="J218" s="12">
        <f>+SUMIFS('BLG1222'!$I:$I,'BLG1222'!$A:$A,'ALL 2022'!$2:$2,'BLG1222'!$D:$D,'ALL 2022'!$D:$D)</f>
        <v>0</v>
      </c>
      <c r="K218" s="12">
        <f>+SUMIFS('BLG1222'!$I:$I,'BLG1222'!$A:$A,'ALL 2022'!$2:$2,'BLG1222'!$D:$D,'ALL 2022'!$D:$D)</f>
        <v>0</v>
      </c>
      <c r="L218" s="12">
        <f>+SUMIFS('BLG1222'!$I:$I,'BLG1222'!$A:$A,'ALL 2022'!$2:$2,'BLG1222'!$D:$D,'ALL 2022'!$D:$D)</f>
        <v>0</v>
      </c>
      <c r="M218" s="12">
        <f>+SUMIFS('BLG1222'!$I:$I,'BLG1222'!$A:$A,'ALL 2022'!$2:$2,'BLG1222'!$D:$D,'ALL 2022'!$D:$D)</f>
        <v>0</v>
      </c>
      <c r="N218" s="12">
        <f>+SUMIFS('BLG1222'!$I:$I,'BLG1222'!$A:$A,'ALL 2022'!$2:$2,'BLG1222'!$D:$D,'ALL 2022'!$D:$D)</f>
        <v>0</v>
      </c>
      <c r="O218" s="12">
        <f>+SUMIFS('BLG1222'!$I:$I,'BLG1222'!$A:$A,'ALL 2022'!$2:$2,'BLG1222'!$D:$D,'ALL 2022'!$D:$D)</f>
        <v>0</v>
      </c>
      <c r="P218" s="12">
        <f>+SUMIFS('BLG1222'!$I:$I,'BLG1222'!$A:$A,'ALL 2022'!$2:$2,'BLG1222'!$D:$D,'ALL 2022'!$D:$D)</f>
        <v>0</v>
      </c>
      <c r="Q218" s="12">
        <f>+SUMIFS('BLG1222'!$I:$I,'BLG1222'!$A:$A,'ALL 2022'!$2:$2,'BLG1222'!$D:$D,'ALL 2022'!$D:$D)</f>
        <v>0</v>
      </c>
      <c r="R218" s="12">
        <f>+SUMIFS('BLG1222'!$I:$I,'BLG1222'!$A:$A,'ALL 2022'!$2:$2,'BLG1222'!$D:$D,'ALL 2022'!$D:$D)</f>
        <v>0</v>
      </c>
      <c r="S218" s="12">
        <f>+SUMIFS('BLG1222'!$I:$I,'BLG1222'!$A:$A,'ALL 2022'!$2:$2,'BLG1222'!$D:$D,'ALL 2022'!$D:$D)</f>
        <v>1306427.6399999999</v>
      </c>
      <c r="T218" s="12">
        <f>+SUMIFS('BLG1222'!$I:$I,'BLG1222'!$A:$A,'ALL 2022'!$2:$2,'BLG1222'!$D:$D,'ALL 2022'!$D:$D)</f>
        <v>109757592.95999999</v>
      </c>
      <c r="U218" s="12">
        <f>+SUMIFS('BLG1222'!$I:$I,'BLG1222'!$A:$A,'ALL 2022'!$2:$2,'BLG1222'!$D:$D,'ALL 2022'!$D:$D)</f>
        <v>0</v>
      </c>
      <c r="V218" s="12">
        <f>+SUMIFS('BLG1222'!$I:$I,'BLG1222'!$A:$A,'ALL 2022'!$2:$2,'BLG1222'!$D:$D,'ALL 2022'!$D:$D)</f>
        <v>525458.19999999995</v>
      </c>
      <c r="W218" s="12">
        <f>+SUMIFS('BLG1222'!$I:$I,'BLG1222'!$A:$A,'ALL 2022'!$2:$2,'BLG1222'!$D:$D,'ALL 2022'!$D:$D)</f>
        <v>0</v>
      </c>
      <c r="X218" s="12">
        <f>+SUMIFS('BLG1222'!$I:$I,'BLG1222'!$A:$A,'ALL 2022'!$2:$2,'BLG1222'!$D:$D,'ALL 2022'!$D:$D)</f>
        <v>0</v>
      </c>
      <c r="Y218" s="12">
        <f>+SUMIFS('BLG1222'!$I:$I,'BLG1222'!$A:$A,'ALL 2022'!$2:$2,'BLG1222'!$D:$D,'ALL 2022'!$D:$D)</f>
        <v>0</v>
      </c>
      <c r="Z218" s="12">
        <f>+SUMIFS('BLG1222'!$I:$I,'BLG1222'!$A:$A,'ALL 2022'!$2:$2,'BLG1222'!$D:$D,'ALL 2022'!$D:$D)</f>
        <v>0</v>
      </c>
      <c r="AA218" s="12">
        <f>+SUMIFS('BLG1222'!$I:$I,'BLG1222'!$A:$A,'ALL 2022'!$2:$2,'BLG1222'!$D:$D,'ALL 2022'!$D:$D)</f>
        <v>0</v>
      </c>
      <c r="AB218" s="12">
        <f>+SUMIFS('BLG1222'!$I:$I,'BLG1222'!$A:$A,'ALL 2022'!$2:$2,'BLG1222'!$D:$D,'ALL 2022'!$D:$D)</f>
        <v>0</v>
      </c>
      <c r="AC218" s="12">
        <f>+SUMIFS('BLG1222'!$I:$I,'BLG1222'!$A:$A,'ALL 2022'!$2:$2,'BLG1222'!$D:$D,'ALL 2022'!$D:$D)</f>
        <v>0</v>
      </c>
      <c r="AD218" s="12">
        <f>+SUMIFS('BLG1222'!$I:$I,'BLG1222'!$A:$A,'ALL 2022'!$2:$2,'BLG1222'!$D:$D,'ALL 2022'!$D:$D)</f>
        <v>0</v>
      </c>
      <c r="AE218" s="12">
        <f>+SUMIFS('BLG1222'!$I:$I,'BLG1222'!$A:$A,'ALL 2022'!$2:$2,'BLG1222'!$D:$D,'ALL 2022'!$D:$D)</f>
        <v>0</v>
      </c>
      <c r="AF218" s="12">
        <f>+SUMIFS('BLG1222'!$I:$I,'BLG1222'!$A:$A,'ALL 2022'!$2:$2,'BLG1222'!$D:$D,'ALL 2022'!$D:$D)</f>
        <v>3290902.41</v>
      </c>
      <c r="AG218" s="12">
        <f>+SUMIFS('BLG1222'!$I:$I,'BLG1222'!$A:$A,'ALL 2022'!$2:$2,'BLG1222'!$D:$D,'ALL 2022'!$D:$D)</f>
        <v>0</v>
      </c>
      <c r="AH218" s="12">
        <f>+SUMIFS('BLG1222'!$I:$I,'BLG1222'!$A:$A,'ALL 2022'!$2:$2,'BLG1222'!$D:$D,'ALL 2022'!$D:$D)</f>
        <v>0</v>
      </c>
      <c r="AI218" s="12">
        <f>+SUMIFS('BLG1222'!$I:$I,'BLG1222'!$A:$A,'ALL 2022'!$2:$2,'BLG1222'!$D:$D,'ALL 2022'!$D:$D)</f>
        <v>0</v>
      </c>
      <c r="AJ218" s="12">
        <f>+SUMIFS('BLG1222'!$I:$I,'BLG1222'!$A:$A,'ALL 2022'!$2:$2,'BLG1222'!$D:$D,'ALL 2022'!$D:$D)</f>
        <v>0</v>
      </c>
      <c r="AK218" s="12">
        <f>+SUMIFS('BLG1222'!$I:$I,'BLG1222'!$A:$A,'ALL 2022'!$2:$2,'BLG1222'!$D:$D,'ALL 2022'!$D:$D)</f>
        <v>0</v>
      </c>
      <c r="AL218" s="12">
        <f>+SUMIFS('BLG1222'!$I:$I,'BLG1222'!$A:$A,'ALL 2022'!$2:$2,'BLG1222'!$D:$D,'ALL 2022'!$D:$D)</f>
        <v>0</v>
      </c>
      <c r="AM218" s="12">
        <f>+SUMIFS('BLG1222'!$I:$I,'BLG1222'!$A:$A,'ALL 2022'!$2:$2,'BLG1222'!$D:$D,'ALL 2022'!$D:$D)</f>
        <v>370130148.68000001</v>
      </c>
      <c r="AN218" s="12">
        <f>+SUMIFS('BLG1222'!$I:$I,'BLG1222'!$A:$A,'ALL 2022'!$2:$2,'BLG1222'!$D:$D,'ALL 2022'!$D:$D)</f>
        <v>1919540027.3399999</v>
      </c>
      <c r="AO218" s="12">
        <f>+SUMIFS('BLG1222'!$I:$I,'BLG1222'!$A:$A,'ALL 2022'!$2:$2,'BLG1222'!$D:$D,'ALL 2022'!$D:$D)</f>
        <v>0</v>
      </c>
      <c r="AP218" s="12">
        <f>+SUMIFS('BLG1222'!$I:$I,'BLG1222'!$A:$A,'ALL 2022'!$2:$2,'BLG1222'!$D:$D,'ALL 2022'!$D:$D)</f>
        <v>0</v>
      </c>
      <c r="AQ218" s="164">
        <f t="shared" si="22"/>
        <v>2404550557.23</v>
      </c>
      <c r="AR218" s="165">
        <f t="shared" si="23"/>
        <v>508517.52804348053</v>
      </c>
    </row>
    <row r="219" spans="1:44" hidden="1" x14ac:dyDescent="0.25">
      <c r="A219" s="11" t="str">
        <f t="shared" si="19"/>
        <v>4</v>
      </c>
      <c r="B219" s="11" t="str">
        <f t="shared" si="20"/>
        <v>44</v>
      </c>
      <c r="C219" s="11" t="str">
        <f t="shared" si="21"/>
        <v>445</v>
      </c>
      <c r="D219" s="23">
        <v>44561000</v>
      </c>
      <c r="E219" s="195" t="str">
        <f t="shared" si="24"/>
        <v>BIL21</v>
      </c>
      <c r="F219" s="24" t="s">
        <v>2760</v>
      </c>
      <c r="G219" s="12">
        <f>+SUMIFS('BLG1222'!$I:$I,'BLG1222'!$A:$A,'ALL 2022'!$2:$2,'BLG1222'!$D:$D,'ALL 2022'!$D:$D)</f>
        <v>0</v>
      </c>
      <c r="H219" s="12">
        <f>+SUMIFS('BLG1222'!$I:$I,'BLG1222'!$A:$A,'ALL 2022'!$2:$2,'BLG1222'!$D:$D,'ALL 2022'!$D:$D)</f>
        <v>0</v>
      </c>
      <c r="I219" s="12">
        <f>+SUMIFS('BLG1222'!$I:$I,'BLG1222'!$A:$A,'ALL 2022'!$2:$2,'BLG1222'!$D:$D,'ALL 2022'!$D:$D)</f>
        <v>0</v>
      </c>
      <c r="J219" s="12">
        <f>+SUMIFS('BLG1222'!$I:$I,'BLG1222'!$A:$A,'ALL 2022'!$2:$2,'BLG1222'!$D:$D,'ALL 2022'!$D:$D)</f>
        <v>-17184176.699999999</v>
      </c>
      <c r="K219" s="12">
        <f>+SUMIFS('BLG1222'!$I:$I,'BLG1222'!$A:$A,'ALL 2022'!$2:$2,'BLG1222'!$D:$D,'ALL 2022'!$D:$D)</f>
        <v>23693667.510000002</v>
      </c>
      <c r="L219" s="12">
        <f>+SUMIFS('BLG1222'!$I:$I,'BLG1222'!$A:$A,'ALL 2022'!$2:$2,'BLG1222'!$D:$D,'ALL 2022'!$D:$D)</f>
        <v>0</v>
      </c>
      <c r="M219" s="12">
        <f>+SUMIFS('BLG1222'!$I:$I,'BLG1222'!$A:$A,'ALL 2022'!$2:$2,'BLG1222'!$D:$D,'ALL 2022'!$D:$D)</f>
        <v>0</v>
      </c>
      <c r="N219" s="12">
        <f>+SUMIFS('BLG1222'!$I:$I,'BLG1222'!$A:$A,'ALL 2022'!$2:$2,'BLG1222'!$D:$D,'ALL 2022'!$D:$D)</f>
        <v>0</v>
      </c>
      <c r="O219" s="12">
        <f>+SUMIFS('BLG1222'!$I:$I,'BLG1222'!$A:$A,'ALL 2022'!$2:$2,'BLG1222'!$D:$D,'ALL 2022'!$D:$D)</f>
        <v>0</v>
      </c>
      <c r="P219" s="12">
        <f>+SUMIFS('BLG1222'!$I:$I,'BLG1222'!$A:$A,'ALL 2022'!$2:$2,'BLG1222'!$D:$D,'ALL 2022'!$D:$D)</f>
        <v>0</v>
      </c>
      <c r="Q219" s="12">
        <f>+SUMIFS('BLG1222'!$I:$I,'BLG1222'!$A:$A,'ALL 2022'!$2:$2,'BLG1222'!$D:$D,'ALL 2022'!$D:$D)</f>
        <v>0</v>
      </c>
      <c r="R219" s="12">
        <f>+SUMIFS('BLG1222'!$I:$I,'BLG1222'!$A:$A,'ALL 2022'!$2:$2,'BLG1222'!$D:$D,'ALL 2022'!$D:$D)</f>
        <v>0</v>
      </c>
      <c r="S219" s="12">
        <f>+SUMIFS('BLG1222'!$I:$I,'BLG1222'!$A:$A,'ALL 2022'!$2:$2,'BLG1222'!$D:$D,'ALL 2022'!$D:$D)</f>
        <v>7894276</v>
      </c>
      <c r="T219" s="12">
        <f>+SUMIFS('BLG1222'!$I:$I,'BLG1222'!$A:$A,'ALL 2022'!$2:$2,'BLG1222'!$D:$D,'ALL 2022'!$D:$D)</f>
        <v>11332389.609999999</v>
      </c>
      <c r="U219" s="12">
        <f>+SUMIFS('BLG1222'!$I:$I,'BLG1222'!$A:$A,'ALL 2022'!$2:$2,'BLG1222'!$D:$D,'ALL 2022'!$D:$D)</f>
        <v>0</v>
      </c>
      <c r="V219" s="12">
        <f>+SUMIFS('BLG1222'!$I:$I,'BLG1222'!$A:$A,'ALL 2022'!$2:$2,'BLG1222'!$D:$D,'ALL 2022'!$D:$D)</f>
        <v>0</v>
      </c>
      <c r="W219" s="12">
        <f>+SUMIFS('BLG1222'!$I:$I,'BLG1222'!$A:$A,'ALL 2022'!$2:$2,'BLG1222'!$D:$D,'ALL 2022'!$D:$D)</f>
        <v>0</v>
      </c>
      <c r="X219" s="12">
        <f>+SUMIFS('BLG1222'!$I:$I,'BLG1222'!$A:$A,'ALL 2022'!$2:$2,'BLG1222'!$D:$D,'ALL 2022'!$D:$D)</f>
        <v>0</v>
      </c>
      <c r="Y219" s="12">
        <f>+SUMIFS('BLG1222'!$I:$I,'BLG1222'!$A:$A,'ALL 2022'!$2:$2,'BLG1222'!$D:$D,'ALL 2022'!$D:$D)</f>
        <v>0</v>
      </c>
      <c r="Z219" s="12">
        <f>+SUMIFS('BLG1222'!$I:$I,'BLG1222'!$A:$A,'ALL 2022'!$2:$2,'BLG1222'!$D:$D,'ALL 2022'!$D:$D)</f>
        <v>0</v>
      </c>
      <c r="AA219" s="12">
        <f>+SUMIFS('BLG1222'!$I:$I,'BLG1222'!$A:$A,'ALL 2022'!$2:$2,'BLG1222'!$D:$D,'ALL 2022'!$D:$D)</f>
        <v>0</v>
      </c>
      <c r="AB219" s="12">
        <f>+SUMIFS('BLG1222'!$I:$I,'BLG1222'!$A:$A,'ALL 2022'!$2:$2,'BLG1222'!$D:$D,'ALL 2022'!$D:$D)</f>
        <v>0</v>
      </c>
      <c r="AC219" s="12">
        <f>+SUMIFS('BLG1222'!$I:$I,'BLG1222'!$A:$A,'ALL 2022'!$2:$2,'BLG1222'!$D:$D,'ALL 2022'!$D:$D)</f>
        <v>0</v>
      </c>
      <c r="AD219" s="12">
        <f>+SUMIFS('BLG1222'!$I:$I,'BLG1222'!$A:$A,'ALL 2022'!$2:$2,'BLG1222'!$D:$D,'ALL 2022'!$D:$D)</f>
        <v>0</v>
      </c>
      <c r="AE219" s="12">
        <f>+SUMIFS('BLG1222'!$I:$I,'BLG1222'!$A:$A,'ALL 2022'!$2:$2,'BLG1222'!$D:$D,'ALL 2022'!$D:$D)</f>
        <v>0</v>
      </c>
      <c r="AF219" s="12">
        <f>+SUMIFS('BLG1222'!$I:$I,'BLG1222'!$A:$A,'ALL 2022'!$2:$2,'BLG1222'!$D:$D,'ALL 2022'!$D:$D)</f>
        <v>-7431741.6200000001</v>
      </c>
      <c r="AG219" s="12">
        <f>+SUMIFS('BLG1222'!$I:$I,'BLG1222'!$A:$A,'ALL 2022'!$2:$2,'BLG1222'!$D:$D,'ALL 2022'!$D:$D)</f>
        <v>1143504</v>
      </c>
      <c r="AH219" s="12">
        <f>+SUMIFS('BLG1222'!$I:$I,'BLG1222'!$A:$A,'ALL 2022'!$2:$2,'BLG1222'!$D:$D,'ALL 2022'!$D:$D)</f>
        <v>0</v>
      </c>
      <c r="AI219" s="12">
        <f>+SUMIFS('BLG1222'!$I:$I,'BLG1222'!$A:$A,'ALL 2022'!$2:$2,'BLG1222'!$D:$D,'ALL 2022'!$D:$D)</f>
        <v>0</v>
      </c>
      <c r="AJ219" s="12">
        <f>+SUMIFS('BLG1222'!$I:$I,'BLG1222'!$A:$A,'ALL 2022'!$2:$2,'BLG1222'!$D:$D,'ALL 2022'!$D:$D)</f>
        <v>0</v>
      </c>
      <c r="AK219" s="12">
        <f>+SUMIFS('BLG1222'!$I:$I,'BLG1222'!$A:$A,'ALL 2022'!$2:$2,'BLG1222'!$D:$D,'ALL 2022'!$D:$D)</f>
        <v>0</v>
      </c>
      <c r="AL219" s="12">
        <f>+SUMIFS('BLG1222'!$I:$I,'BLG1222'!$A:$A,'ALL 2022'!$2:$2,'BLG1222'!$D:$D,'ALL 2022'!$D:$D)</f>
        <v>170134434.49000001</v>
      </c>
      <c r="AM219" s="12">
        <f>+SUMIFS('BLG1222'!$I:$I,'BLG1222'!$A:$A,'ALL 2022'!$2:$2,'BLG1222'!$D:$D,'ALL 2022'!$D:$D)</f>
        <v>0</v>
      </c>
      <c r="AN219" s="12">
        <f>+SUMIFS('BLG1222'!$I:$I,'BLG1222'!$A:$A,'ALL 2022'!$2:$2,'BLG1222'!$D:$D,'ALL 2022'!$D:$D)</f>
        <v>0</v>
      </c>
      <c r="AO219" s="12">
        <f>+SUMIFS('BLG1222'!$I:$I,'BLG1222'!$A:$A,'ALL 2022'!$2:$2,'BLG1222'!$D:$D,'ALL 2022'!$D:$D)</f>
        <v>75467.199999999997</v>
      </c>
      <c r="AP219" s="12">
        <f>+SUMIFS('BLG1222'!$I:$I,'BLG1222'!$A:$A,'ALL 2022'!$2:$2,'BLG1222'!$D:$D,'ALL 2022'!$D:$D)</f>
        <v>0</v>
      </c>
      <c r="AQ219" s="164">
        <f t="shared" si="22"/>
        <v>189657820.49000001</v>
      </c>
      <c r="AR219" s="165">
        <f t="shared" si="23"/>
        <v>40109.086398578846</v>
      </c>
    </row>
    <row r="220" spans="1:44" hidden="1" x14ac:dyDescent="0.25">
      <c r="A220" s="11" t="str">
        <f t="shared" si="19"/>
        <v>4</v>
      </c>
      <c r="B220" s="11" t="str">
        <f t="shared" si="20"/>
        <v>44</v>
      </c>
      <c r="C220" s="11" t="str">
        <f t="shared" si="21"/>
        <v>445</v>
      </c>
      <c r="D220" s="23">
        <v>44561100</v>
      </c>
      <c r="E220" s="195" t="str">
        <f t="shared" si="24"/>
        <v>BIL42</v>
      </c>
      <c r="F220" s="24" t="s">
        <v>641</v>
      </c>
      <c r="G220" s="12">
        <f>+SUMIFS('BLG1222'!$I:$I,'BLG1222'!$A:$A,'ALL 2022'!$2:$2,'BLG1222'!$D:$D,'ALL 2022'!$D:$D)</f>
        <v>0</v>
      </c>
      <c r="H220" s="12">
        <f>+SUMIFS('BLG1222'!$I:$I,'BLG1222'!$A:$A,'ALL 2022'!$2:$2,'BLG1222'!$D:$D,'ALL 2022'!$D:$D)</f>
        <v>0</v>
      </c>
      <c r="I220" s="12">
        <f>+SUMIFS('BLG1222'!$I:$I,'BLG1222'!$A:$A,'ALL 2022'!$2:$2,'BLG1222'!$D:$D,'ALL 2022'!$D:$D)</f>
        <v>0</v>
      </c>
      <c r="J220" s="12">
        <f>+SUMIFS('BLG1222'!$I:$I,'BLG1222'!$A:$A,'ALL 2022'!$2:$2,'BLG1222'!$D:$D,'ALL 2022'!$D:$D)</f>
        <v>0</v>
      </c>
      <c r="K220" s="12">
        <f>+SUMIFS('BLG1222'!$I:$I,'BLG1222'!$A:$A,'ALL 2022'!$2:$2,'BLG1222'!$D:$D,'ALL 2022'!$D:$D)</f>
        <v>0</v>
      </c>
      <c r="L220" s="12">
        <f>+SUMIFS('BLG1222'!$I:$I,'BLG1222'!$A:$A,'ALL 2022'!$2:$2,'BLG1222'!$D:$D,'ALL 2022'!$D:$D)</f>
        <v>0</v>
      </c>
      <c r="M220" s="12">
        <f>+SUMIFS('BLG1222'!$I:$I,'BLG1222'!$A:$A,'ALL 2022'!$2:$2,'BLG1222'!$D:$D,'ALL 2022'!$D:$D)</f>
        <v>0</v>
      </c>
      <c r="N220" s="12">
        <f>+SUMIFS('BLG1222'!$I:$I,'BLG1222'!$A:$A,'ALL 2022'!$2:$2,'BLG1222'!$D:$D,'ALL 2022'!$D:$D)</f>
        <v>0</v>
      </c>
      <c r="O220" s="12">
        <f>+SUMIFS('BLG1222'!$I:$I,'BLG1222'!$A:$A,'ALL 2022'!$2:$2,'BLG1222'!$D:$D,'ALL 2022'!$D:$D)</f>
        <v>0</v>
      </c>
      <c r="P220" s="12">
        <f>+SUMIFS('BLG1222'!$I:$I,'BLG1222'!$A:$A,'ALL 2022'!$2:$2,'BLG1222'!$D:$D,'ALL 2022'!$D:$D)</f>
        <v>0</v>
      </c>
      <c r="Q220" s="12">
        <f>+SUMIFS('BLG1222'!$I:$I,'BLG1222'!$A:$A,'ALL 2022'!$2:$2,'BLG1222'!$D:$D,'ALL 2022'!$D:$D)</f>
        <v>0</v>
      </c>
      <c r="R220" s="12">
        <f>+SUMIFS('BLG1222'!$I:$I,'BLG1222'!$A:$A,'ALL 2022'!$2:$2,'BLG1222'!$D:$D,'ALL 2022'!$D:$D)</f>
        <v>0</v>
      </c>
      <c r="S220" s="12">
        <f>+SUMIFS('BLG1222'!$I:$I,'BLG1222'!$A:$A,'ALL 2022'!$2:$2,'BLG1222'!$D:$D,'ALL 2022'!$D:$D)</f>
        <v>0</v>
      </c>
      <c r="T220" s="12">
        <f>+SUMIFS('BLG1222'!$I:$I,'BLG1222'!$A:$A,'ALL 2022'!$2:$2,'BLG1222'!$D:$D,'ALL 2022'!$D:$D)</f>
        <v>0</v>
      </c>
      <c r="U220" s="12">
        <f>+SUMIFS('BLG1222'!$I:$I,'BLG1222'!$A:$A,'ALL 2022'!$2:$2,'BLG1222'!$D:$D,'ALL 2022'!$D:$D)</f>
        <v>0</v>
      </c>
      <c r="V220" s="12">
        <f>+SUMIFS('BLG1222'!$I:$I,'BLG1222'!$A:$A,'ALL 2022'!$2:$2,'BLG1222'!$D:$D,'ALL 2022'!$D:$D)</f>
        <v>0</v>
      </c>
      <c r="W220" s="12">
        <f>+SUMIFS('BLG1222'!$I:$I,'BLG1222'!$A:$A,'ALL 2022'!$2:$2,'BLG1222'!$D:$D,'ALL 2022'!$D:$D)</f>
        <v>0</v>
      </c>
      <c r="X220" s="12">
        <f>+SUMIFS('BLG1222'!$I:$I,'BLG1222'!$A:$A,'ALL 2022'!$2:$2,'BLG1222'!$D:$D,'ALL 2022'!$D:$D)</f>
        <v>0</v>
      </c>
      <c r="Y220" s="12">
        <f>+SUMIFS('BLG1222'!$I:$I,'BLG1222'!$A:$A,'ALL 2022'!$2:$2,'BLG1222'!$D:$D,'ALL 2022'!$D:$D)</f>
        <v>0</v>
      </c>
      <c r="Z220" s="12">
        <f>+SUMIFS('BLG1222'!$I:$I,'BLG1222'!$A:$A,'ALL 2022'!$2:$2,'BLG1222'!$D:$D,'ALL 2022'!$D:$D)</f>
        <v>0</v>
      </c>
      <c r="AA220" s="12">
        <f>+SUMIFS('BLG1222'!$I:$I,'BLG1222'!$A:$A,'ALL 2022'!$2:$2,'BLG1222'!$D:$D,'ALL 2022'!$D:$D)</f>
        <v>0</v>
      </c>
      <c r="AB220" s="12">
        <f>+SUMIFS('BLG1222'!$I:$I,'BLG1222'!$A:$A,'ALL 2022'!$2:$2,'BLG1222'!$D:$D,'ALL 2022'!$D:$D)</f>
        <v>0</v>
      </c>
      <c r="AC220" s="12">
        <f>+SUMIFS('BLG1222'!$I:$I,'BLG1222'!$A:$A,'ALL 2022'!$2:$2,'BLG1222'!$D:$D,'ALL 2022'!$D:$D)</f>
        <v>0</v>
      </c>
      <c r="AD220" s="12">
        <f>+SUMIFS('BLG1222'!$I:$I,'BLG1222'!$A:$A,'ALL 2022'!$2:$2,'BLG1222'!$D:$D,'ALL 2022'!$D:$D)</f>
        <v>0</v>
      </c>
      <c r="AE220" s="12">
        <f>+SUMIFS('BLG1222'!$I:$I,'BLG1222'!$A:$A,'ALL 2022'!$2:$2,'BLG1222'!$D:$D,'ALL 2022'!$D:$D)</f>
        <v>0</v>
      </c>
      <c r="AF220" s="12">
        <f>+SUMIFS('BLG1222'!$I:$I,'BLG1222'!$A:$A,'ALL 2022'!$2:$2,'BLG1222'!$D:$D,'ALL 2022'!$D:$D)</f>
        <v>0</v>
      </c>
      <c r="AG220" s="12">
        <f>+SUMIFS('BLG1222'!$I:$I,'BLG1222'!$A:$A,'ALL 2022'!$2:$2,'BLG1222'!$D:$D,'ALL 2022'!$D:$D)</f>
        <v>0</v>
      </c>
      <c r="AH220" s="12">
        <f>+SUMIFS('BLG1222'!$I:$I,'BLG1222'!$A:$A,'ALL 2022'!$2:$2,'BLG1222'!$D:$D,'ALL 2022'!$D:$D)</f>
        <v>0</v>
      </c>
      <c r="AI220" s="12">
        <f>+SUMIFS('BLG1222'!$I:$I,'BLG1222'!$A:$A,'ALL 2022'!$2:$2,'BLG1222'!$D:$D,'ALL 2022'!$D:$D)</f>
        <v>0</v>
      </c>
      <c r="AJ220" s="12">
        <f>+SUMIFS('BLG1222'!$I:$I,'BLG1222'!$A:$A,'ALL 2022'!$2:$2,'BLG1222'!$D:$D,'ALL 2022'!$D:$D)</f>
        <v>0</v>
      </c>
      <c r="AK220" s="12">
        <f>+SUMIFS('BLG1222'!$I:$I,'BLG1222'!$A:$A,'ALL 2022'!$2:$2,'BLG1222'!$D:$D,'ALL 2022'!$D:$D)</f>
        <v>0</v>
      </c>
      <c r="AL220" s="12">
        <f>+SUMIFS('BLG1222'!$I:$I,'BLG1222'!$A:$A,'ALL 2022'!$2:$2,'BLG1222'!$D:$D,'ALL 2022'!$D:$D)</f>
        <v>0</v>
      </c>
      <c r="AM220" s="12">
        <f>+SUMIFS('BLG1222'!$I:$I,'BLG1222'!$A:$A,'ALL 2022'!$2:$2,'BLG1222'!$D:$D,'ALL 2022'!$D:$D)</f>
        <v>0</v>
      </c>
      <c r="AN220" s="12">
        <f>+SUMIFS('BLG1222'!$I:$I,'BLG1222'!$A:$A,'ALL 2022'!$2:$2,'BLG1222'!$D:$D,'ALL 2022'!$D:$D)</f>
        <v>0</v>
      </c>
      <c r="AO220" s="12">
        <f>+SUMIFS('BLG1222'!$I:$I,'BLG1222'!$A:$A,'ALL 2022'!$2:$2,'BLG1222'!$D:$D,'ALL 2022'!$D:$D)</f>
        <v>0</v>
      </c>
      <c r="AP220" s="12">
        <f>+SUMIFS('BLG1222'!$I:$I,'BLG1222'!$A:$A,'ALL 2022'!$2:$2,'BLG1222'!$D:$D,'ALL 2022'!$D:$D)</f>
        <v>0</v>
      </c>
      <c r="AQ220" s="164">
        <f t="shared" si="22"/>
        <v>0</v>
      </c>
      <c r="AR220" s="165">
        <f t="shared" si="23"/>
        <v>0</v>
      </c>
    </row>
    <row r="221" spans="1:44" hidden="1" x14ac:dyDescent="0.25">
      <c r="A221" s="11" t="str">
        <f t="shared" si="19"/>
        <v>4</v>
      </c>
      <c r="B221" s="11" t="str">
        <f t="shared" si="20"/>
        <v>44</v>
      </c>
      <c r="C221" s="11" t="str">
        <f t="shared" si="21"/>
        <v>445</v>
      </c>
      <c r="D221" s="23">
        <v>44562000</v>
      </c>
      <c r="E221" s="195" t="str">
        <f t="shared" si="24"/>
        <v>BIL21</v>
      </c>
      <c r="F221" s="24" t="s">
        <v>89</v>
      </c>
      <c r="G221" s="12">
        <f>+SUMIFS('BLG1222'!$I:$I,'BLG1222'!$A:$A,'ALL 2022'!$2:$2,'BLG1222'!$D:$D,'ALL 2022'!$D:$D)</f>
        <v>361091.69</v>
      </c>
      <c r="H221" s="12">
        <f>+SUMIFS('BLG1222'!$I:$I,'BLG1222'!$A:$A,'ALL 2022'!$2:$2,'BLG1222'!$D:$D,'ALL 2022'!$D:$D)</f>
        <v>8535448.6600000001</v>
      </c>
      <c r="I221" s="12">
        <f>+SUMIFS('BLG1222'!$I:$I,'BLG1222'!$A:$A,'ALL 2022'!$2:$2,'BLG1222'!$D:$D,'ALL 2022'!$D:$D)</f>
        <v>0</v>
      </c>
      <c r="J221" s="12">
        <f>+SUMIFS('BLG1222'!$I:$I,'BLG1222'!$A:$A,'ALL 2022'!$2:$2,'BLG1222'!$D:$D,'ALL 2022'!$D:$D)</f>
        <v>10519953.83</v>
      </c>
      <c r="K221" s="12">
        <f>+SUMIFS('BLG1222'!$I:$I,'BLG1222'!$A:$A,'ALL 2022'!$2:$2,'BLG1222'!$D:$D,'ALL 2022'!$D:$D)</f>
        <v>98085963.799999997</v>
      </c>
      <c r="L221" s="12">
        <f>+SUMIFS('BLG1222'!$I:$I,'BLG1222'!$A:$A,'ALL 2022'!$2:$2,'BLG1222'!$D:$D,'ALL 2022'!$D:$D)</f>
        <v>461480.71</v>
      </c>
      <c r="M221" s="12">
        <f>+SUMIFS('BLG1222'!$I:$I,'BLG1222'!$A:$A,'ALL 2022'!$2:$2,'BLG1222'!$D:$D,'ALL 2022'!$D:$D)</f>
        <v>3315764.28</v>
      </c>
      <c r="N221" s="12">
        <f>+SUMIFS('BLG1222'!$I:$I,'BLG1222'!$A:$A,'ALL 2022'!$2:$2,'BLG1222'!$D:$D,'ALL 2022'!$D:$D)</f>
        <v>0</v>
      </c>
      <c r="O221" s="12">
        <f>+SUMIFS('BLG1222'!$I:$I,'BLG1222'!$A:$A,'ALL 2022'!$2:$2,'BLG1222'!$D:$D,'ALL 2022'!$D:$D)</f>
        <v>4008391.85</v>
      </c>
      <c r="P221" s="12">
        <f>+SUMIFS('BLG1222'!$I:$I,'BLG1222'!$A:$A,'ALL 2022'!$2:$2,'BLG1222'!$D:$D,'ALL 2022'!$D:$D)</f>
        <v>907211</v>
      </c>
      <c r="Q221" s="12">
        <f>+SUMIFS('BLG1222'!$I:$I,'BLG1222'!$A:$A,'ALL 2022'!$2:$2,'BLG1222'!$D:$D,'ALL 2022'!$D:$D)</f>
        <v>0</v>
      </c>
      <c r="R221" s="12">
        <f>+SUMIFS('BLG1222'!$I:$I,'BLG1222'!$A:$A,'ALL 2022'!$2:$2,'BLG1222'!$D:$D,'ALL 2022'!$D:$D)</f>
        <v>36771</v>
      </c>
      <c r="S221" s="12">
        <f>+SUMIFS('BLG1222'!$I:$I,'BLG1222'!$A:$A,'ALL 2022'!$2:$2,'BLG1222'!$D:$D,'ALL 2022'!$D:$D)</f>
        <v>208094518.71000001</v>
      </c>
      <c r="T221" s="12">
        <f>+SUMIFS('BLG1222'!$I:$I,'BLG1222'!$A:$A,'ALL 2022'!$2:$2,'BLG1222'!$D:$D,'ALL 2022'!$D:$D)</f>
        <v>70837449.340000004</v>
      </c>
      <c r="U221" s="12">
        <f>+SUMIFS('BLG1222'!$I:$I,'BLG1222'!$A:$A,'ALL 2022'!$2:$2,'BLG1222'!$D:$D,'ALL 2022'!$D:$D)</f>
        <v>73246877.739999995</v>
      </c>
      <c r="V221" s="12">
        <f>+SUMIFS('BLG1222'!$I:$I,'BLG1222'!$A:$A,'ALL 2022'!$2:$2,'BLG1222'!$D:$D,'ALL 2022'!$D:$D)</f>
        <v>-3305.2799999997701</v>
      </c>
      <c r="W221" s="12">
        <f>+SUMIFS('BLG1222'!$I:$I,'BLG1222'!$A:$A,'ALL 2022'!$2:$2,'BLG1222'!$D:$D,'ALL 2022'!$D:$D)</f>
        <v>1358211.07</v>
      </c>
      <c r="X221" s="12">
        <f>+SUMIFS('BLG1222'!$I:$I,'BLG1222'!$A:$A,'ALL 2022'!$2:$2,'BLG1222'!$D:$D,'ALL 2022'!$D:$D)</f>
        <v>0</v>
      </c>
      <c r="Y221" s="12">
        <f>+SUMIFS('BLG1222'!$I:$I,'BLG1222'!$A:$A,'ALL 2022'!$2:$2,'BLG1222'!$D:$D,'ALL 2022'!$D:$D)</f>
        <v>0</v>
      </c>
      <c r="Z221" s="12">
        <f>+SUMIFS('BLG1222'!$I:$I,'BLG1222'!$A:$A,'ALL 2022'!$2:$2,'BLG1222'!$D:$D,'ALL 2022'!$D:$D)</f>
        <v>0</v>
      </c>
      <c r="AA221" s="12">
        <f>+SUMIFS('BLG1222'!$I:$I,'BLG1222'!$A:$A,'ALL 2022'!$2:$2,'BLG1222'!$D:$D,'ALL 2022'!$D:$D)</f>
        <v>0</v>
      </c>
      <c r="AB221" s="12">
        <f>+SUMIFS('BLG1222'!$I:$I,'BLG1222'!$A:$A,'ALL 2022'!$2:$2,'BLG1222'!$D:$D,'ALL 2022'!$D:$D)</f>
        <v>8982948.7699999996</v>
      </c>
      <c r="AC221" s="12">
        <f>+SUMIFS('BLG1222'!$I:$I,'BLG1222'!$A:$A,'ALL 2022'!$2:$2,'BLG1222'!$D:$D,'ALL 2022'!$D:$D)</f>
        <v>701624984.27999997</v>
      </c>
      <c r="AD221" s="12">
        <f>+SUMIFS('BLG1222'!$I:$I,'BLG1222'!$A:$A,'ALL 2022'!$2:$2,'BLG1222'!$D:$D,'ALL 2022'!$D:$D)</f>
        <v>0</v>
      </c>
      <c r="AE221" s="12">
        <f>+SUMIFS('BLG1222'!$I:$I,'BLG1222'!$A:$A,'ALL 2022'!$2:$2,'BLG1222'!$D:$D,'ALL 2022'!$D:$D)</f>
        <v>-408329.92</v>
      </c>
      <c r="AF221" s="12">
        <f>+SUMIFS('BLG1222'!$I:$I,'BLG1222'!$A:$A,'ALL 2022'!$2:$2,'BLG1222'!$D:$D,'ALL 2022'!$D:$D)</f>
        <v>0</v>
      </c>
      <c r="AG221" s="12">
        <f>+SUMIFS('BLG1222'!$I:$I,'BLG1222'!$A:$A,'ALL 2022'!$2:$2,'BLG1222'!$D:$D,'ALL 2022'!$D:$D)</f>
        <v>450000</v>
      </c>
      <c r="AH221" s="12">
        <f>+SUMIFS('BLG1222'!$I:$I,'BLG1222'!$A:$A,'ALL 2022'!$2:$2,'BLG1222'!$D:$D,'ALL 2022'!$D:$D)</f>
        <v>0</v>
      </c>
      <c r="AI221" s="12">
        <f>+SUMIFS('BLG1222'!$I:$I,'BLG1222'!$A:$A,'ALL 2022'!$2:$2,'BLG1222'!$D:$D,'ALL 2022'!$D:$D)</f>
        <v>0</v>
      </c>
      <c r="AJ221" s="12">
        <f>+SUMIFS('BLG1222'!$I:$I,'BLG1222'!$A:$A,'ALL 2022'!$2:$2,'BLG1222'!$D:$D,'ALL 2022'!$D:$D)</f>
        <v>0</v>
      </c>
      <c r="AK221" s="12">
        <f>+SUMIFS('BLG1222'!$I:$I,'BLG1222'!$A:$A,'ALL 2022'!$2:$2,'BLG1222'!$D:$D,'ALL 2022'!$D:$D)</f>
        <v>0</v>
      </c>
      <c r="AL221" s="12">
        <f>+SUMIFS('BLG1222'!$I:$I,'BLG1222'!$A:$A,'ALL 2022'!$2:$2,'BLG1222'!$D:$D,'ALL 2022'!$D:$D)</f>
        <v>85115395.75</v>
      </c>
      <c r="AM221" s="12">
        <f>+SUMIFS('BLG1222'!$I:$I,'BLG1222'!$A:$A,'ALL 2022'!$2:$2,'BLG1222'!$D:$D,'ALL 2022'!$D:$D)</f>
        <v>1064000</v>
      </c>
      <c r="AN221" s="12">
        <f>+SUMIFS('BLG1222'!$I:$I,'BLG1222'!$A:$A,'ALL 2022'!$2:$2,'BLG1222'!$D:$D,'ALL 2022'!$D:$D)</f>
        <v>0</v>
      </c>
      <c r="AO221" s="12">
        <f>+SUMIFS('BLG1222'!$I:$I,'BLG1222'!$A:$A,'ALL 2022'!$2:$2,'BLG1222'!$D:$D,'ALL 2022'!$D:$D)</f>
        <v>1557853.98</v>
      </c>
      <c r="AP221" s="12">
        <f>+SUMIFS('BLG1222'!$I:$I,'BLG1222'!$A:$A,'ALL 2022'!$2:$2,'BLG1222'!$D:$D,'ALL 2022'!$D:$D)</f>
        <v>0</v>
      </c>
      <c r="AQ221" s="164">
        <f t="shared" si="22"/>
        <v>1278152681.26</v>
      </c>
      <c r="AR221" s="165">
        <f t="shared" si="23"/>
        <v>270305.4173605016</v>
      </c>
    </row>
    <row r="222" spans="1:44" hidden="1" x14ac:dyDescent="0.25">
      <c r="A222" s="11" t="str">
        <f t="shared" si="19"/>
        <v>4</v>
      </c>
      <c r="B222" s="11" t="str">
        <f t="shared" si="20"/>
        <v>44</v>
      </c>
      <c r="C222" s="11" t="str">
        <f t="shared" si="21"/>
        <v>445</v>
      </c>
      <c r="D222" s="23">
        <v>44563000</v>
      </c>
      <c r="E222" s="195" t="str">
        <f t="shared" si="24"/>
        <v>BIL21</v>
      </c>
      <c r="F222" s="24" t="s">
        <v>90</v>
      </c>
      <c r="G222" s="12">
        <f>+SUMIFS('BLG1222'!$I:$I,'BLG1222'!$A:$A,'ALL 2022'!$2:$2,'BLG1222'!$D:$D,'ALL 2022'!$D:$D)</f>
        <v>12165222.32</v>
      </c>
      <c r="H222" s="12">
        <f>+SUMIFS('BLG1222'!$I:$I,'BLG1222'!$A:$A,'ALL 2022'!$2:$2,'BLG1222'!$D:$D,'ALL 2022'!$D:$D)</f>
        <v>28219362</v>
      </c>
      <c r="I222" s="12">
        <f>+SUMIFS('BLG1222'!$I:$I,'BLG1222'!$A:$A,'ALL 2022'!$2:$2,'BLG1222'!$D:$D,'ALL 2022'!$D:$D)</f>
        <v>15053311.32</v>
      </c>
      <c r="J222" s="12">
        <f>+SUMIFS('BLG1222'!$I:$I,'BLG1222'!$A:$A,'ALL 2022'!$2:$2,'BLG1222'!$D:$D,'ALL 2022'!$D:$D)</f>
        <v>14458589.960000001</v>
      </c>
      <c r="K222" s="12">
        <f>+SUMIFS('BLG1222'!$I:$I,'BLG1222'!$A:$A,'ALL 2022'!$2:$2,'BLG1222'!$D:$D,'ALL 2022'!$D:$D)</f>
        <v>2401254</v>
      </c>
      <c r="L222" s="12">
        <f>+SUMIFS('BLG1222'!$I:$I,'BLG1222'!$A:$A,'ALL 2022'!$2:$2,'BLG1222'!$D:$D,'ALL 2022'!$D:$D)</f>
        <v>0</v>
      </c>
      <c r="M222" s="12">
        <f>+SUMIFS('BLG1222'!$I:$I,'BLG1222'!$A:$A,'ALL 2022'!$2:$2,'BLG1222'!$D:$D,'ALL 2022'!$D:$D)</f>
        <v>0</v>
      </c>
      <c r="N222" s="12">
        <f>+SUMIFS('BLG1222'!$I:$I,'BLG1222'!$A:$A,'ALL 2022'!$2:$2,'BLG1222'!$D:$D,'ALL 2022'!$D:$D)</f>
        <v>0</v>
      </c>
      <c r="O222" s="12">
        <f>+SUMIFS('BLG1222'!$I:$I,'BLG1222'!$A:$A,'ALL 2022'!$2:$2,'BLG1222'!$D:$D,'ALL 2022'!$D:$D)</f>
        <v>0</v>
      </c>
      <c r="P222" s="12">
        <f>+SUMIFS('BLG1222'!$I:$I,'BLG1222'!$A:$A,'ALL 2022'!$2:$2,'BLG1222'!$D:$D,'ALL 2022'!$D:$D)</f>
        <v>0</v>
      </c>
      <c r="Q222" s="12">
        <f>+SUMIFS('BLG1222'!$I:$I,'BLG1222'!$A:$A,'ALL 2022'!$2:$2,'BLG1222'!$D:$D,'ALL 2022'!$D:$D)</f>
        <v>0</v>
      </c>
      <c r="R222" s="12">
        <f>+SUMIFS('BLG1222'!$I:$I,'BLG1222'!$A:$A,'ALL 2022'!$2:$2,'BLG1222'!$D:$D,'ALL 2022'!$D:$D)</f>
        <v>0</v>
      </c>
      <c r="S222" s="12">
        <f>+SUMIFS('BLG1222'!$I:$I,'BLG1222'!$A:$A,'ALL 2022'!$2:$2,'BLG1222'!$D:$D,'ALL 2022'!$D:$D)</f>
        <v>87738976.930000007</v>
      </c>
      <c r="T222" s="12">
        <f>+SUMIFS('BLG1222'!$I:$I,'BLG1222'!$A:$A,'ALL 2022'!$2:$2,'BLG1222'!$D:$D,'ALL 2022'!$D:$D)</f>
        <v>43186257.18</v>
      </c>
      <c r="U222" s="12">
        <f>+SUMIFS('BLG1222'!$I:$I,'BLG1222'!$A:$A,'ALL 2022'!$2:$2,'BLG1222'!$D:$D,'ALL 2022'!$D:$D)</f>
        <v>0</v>
      </c>
      <c r="V222" s="12">
        <f>+SUMIFS('BLG1222'!$I:$I,'BLG1222'!$A:$A,'ALL 2022'!$2:$2,'BLG1222'!$D:$D,'ALL 2022'!$D:$D)</f>
        <v>0</v>
      </c>
      <c r="W222" s="12">
        <f>+SUMIFS('BLG1222'!$I:$I,'BLG1222'!$A:$A,'ALL 2022'!$2:$2,'BLG1222'!$D:$D,'ALL 2022'!$D:$D)</f>
        <v>0</v>
      </c>
      <c r="X222" s="12">
        <f>+SUMIFS('BLG1222'!$I:$I,'BLG1222'!$A:$A,'ALL 2022'!$2:$2,'BLG1222'!$D:$D,'ALL 2022'!$D:$D)</f>
        <v>0</v>
      </c>
      <c r="Y222" s="12">
        <f>+SUMIFS('BLG1222'!$I:$I,'BLG1222'!$A:$A,'ALL 2022'!$2:$2,'BLG1222'!$D:$D,'ALL 2022'!$D:$D)</f>
        <v>0</v>
      </c>
      <c r="Z222" s="12">
        <f>+SUMIFS('BLG1222'!$I:$I,'BLG1222'!$A:$A,'ALL 2022'!$2:$2,'BLG1222'!$D:$D,'ALL 2022'!$D:$D)</f>
        <v>0</v>
      </c>
      <c r="AA222" s="12">
        <f>+SUMIFS('BLG1222'!$I:$I,'BLG1222'!$A:$A,'ALL 2022'!$2:$2,'BLG1222'!$D:$D,'ALL 2022'!$D:$D)</f>
        <v>0</v>
      </c>
      <c r="AB222" s="12">
        <f>+SUMIFS('BLG1222'!$I:$I,'BLG1222'!$A:$A,'ALL 2022'!$2:$2,'BLG1222'!$D:$D,'ALL 2022'!$D:$D)</f>
        <v>0</v>
      </c>
      <c r="AC222" s="12">
        <f>+SUMIFS('BLG1222'!$I:$I,'BLG1222'!$A:$A,'ALL 2022'!$2:$2,'BLG1222'!$D:$D,'ALL 2022'!$D:$D)</f>
        <v>0</v>
      </c>
      <c r="AD222" s="12">
        <f>+SUMIFS('BLG1222'!$I:$I,'BLG1222'!$A:$A,'ALL 2022'!$2:$2,'BLG1222'!$D:$D,'ALL 2022'!$D:$D)</f>
        <v>0</v>
      </c>
      <c r="AE222" s="12">
        <f>+SUMIFS('BLG1222'!$I:$I,'BLG1222'!$A:$A,'ALL 2022'!$2:$2,'BLG1222'!$D:$D,'ALL 2022'!$D:$D)</f>
        <v>0</v>
      </c>
      <c r="AF222" s="12">
        <f>+SUMIFS('BLG1222'!$I:$I,'BLG1222'!$A:$A,'ALL 2022'!$2:$2,'BLG1222'!$D:$D,'ALL 2022'!$D:$D)</f>
        <v>0</v>
      </c>
      <c r="AG222" s="12">
        <f>+SUMIFS('BLG1222'!$I:$I,'BLG1222'!$A:$A,'ALL 2022'!$2:$2,'BLG1222'!$D:$D,'ALL 2022'!$D:$D)</f>
        <v>0</v>
      </c>
      <c r="AH222" s="12">
        <f>+SUMIFS('BLG1222'!$I:$I,'BLG1222'!$A:$A,'ALL 2022'!$2:$2,'BLG1222'!$D:$D,'ALL 2022'!$D:$D)</f>
        <v>0</v>
      </c>
      <c r="AI222" s="12">
        <f>+SUMIFS('BLG1222'!$I:$I,'BLG1222'!$A:$A,'ALL 2022'!$2:$2,'BLG1222'!$D:$D,'ALL 2022'!$D:$D)</f>
        <v>0</v>
      </c>
      <c r="AJ222" s="12">
        <f>+SUMIFS('BLG1222'!$I:$I,'BLG1222'!$A:$A,'ALL 2022'!$2:$2,'BLG1222'!$D:$D,'ALL 2022'!$D:$D)</f>
        <v>0</v>
      </c>
      <c r="AK222" s="12">
        <f>+SUMIFS('BLG1222'!$I:$I,'BLG1222'!$A:$A,'ALL 2022'!$2:$2,'BLG1222'!$D:$D,'ALL 2022'!$D:$D)</f>
        <v>0</v>
      </c>
      <c r="AL222" s="12">
        <f>+SUMIFS('BLG1222'!$I:$I,'BLG1222'!$A:$A,'ALL 2022'!$2:$2,'BLG1222'!$D:$D,'ALL 2022'!$D:$D)</f>
        <v>238270127.27000001</v>
      </c>
      <c r="AM222" s="12">
        <f>+SUMIFS('BLG1222'!$I:$I,'BLG1222'!$A:$A,'ALL 2022'!$2:$2,'BLG1222'!$D:$D,'ALL 2022'!$D:$D)</f>
        <v>0</v>
      </c>
      <c r="AN222" s="12">
        <f>+SUMIFS('BLG1222'!$I:$I,'BLG1222'!$A:$A,'ALL 2022'!$2:$2,'BLG1222'!$D:$D,'ALL 2022'!$D:$D)</f>
        <v>0</v>
      </c>
      <c r="AO222" s="12">
        <f>+SUMIFS('BLG1222'!$I:$I,'BLG1222'!$A:$A,'ALL 2022'!$2:$2,'BLG1222'!$D:$D,'ALL 2022'!$D:$D)</f>
        <v>7202316.7999999998</v>
      </c>
      <c r="AP222" s="12">
        <f>+SUMIFS('BLG1222'!$I:$I,'BLG1222'!$A:$A,'ALL 2022'!$2:$2,'BLG1222'!$D:$D,'ALL 2022'!$D:$D)</f>
        <v>0</v>
      </c>
      <c r="AQ222" s="164">
        <f t="shared" si="22"/>
        <v>448695417.78000003</v>
      </c>
      <c r="AR222" s="165">
        <f t="shared" si="23"/>
        <v>94890.699639424347</v>
      </c>
    </row>
    <row r="223" spans="1:44" hidden="1" x14ac:dyDescent="0.25">
      <c r="A223" s="11" t="str">
        <f t="shared" si="19"/>
        <v>4</v>
      </c>
      <c r="B223" s="11" t="str">
        <f t="shared" si="20"/>
        <v>44</v>
      </c>
      <c r="C223" s="11" t="str">
        <f t="shared" si="21"/>
        <v>445</v>
      </c>
      <c r="D223" s="23">
        <v>44564000</v>
      </c>
      <c r="E223" s="195" t="str">
        <f t="shared" si="24"/>
        <v>BIL21</v>
      </c>
      <c r="F223" s="24" t="s">
        <v>91</v>
      </c>
      <c r="G223" s="12">
        <f>+SUMIFS('BLG1222'!$I:$I,'BLG1222'!$A:$A,'ALL 2022'!$2:$2,'BLG1222'!$D:$D,'ALL 2022'!$D:$D)</f>
        <v>129319931.84</v>
      </c>
      <c r="H223" s="12">
        <f>+SUMIFS('BLG1222'!$I:$I,'BLG1222'!$A:$A,'ALL 2022'!$2:$2,'BLG1222'!$D:$D,'ALL 2022'!$D:$D)</f>
        <v>80342180.349999994</v>
      </c>
      <c r="I223" s="12">
        <f>+SUMIFS('BLG1222'!$I:$I,'BLG1222'!$A:$A,'ALL 2022'!$2:$2,'BLG1222'!$D:$D,'ALL 2022'!$D:$D)</f>
        <v>163917453.53400001</v>
      </c>
      <c r="J223" s="12">
        <f>+SUMIFS('BLG1222'!$I:$I,'BLG1222'!$A:$A,'ALL 2022'!$2:$2,'BLG1222'!$D:$D,'ALL 2022'!$D:$D)</f>
        <v>439604407.60000002</v>
      </c>
      <c r="K223" s="12">
        <f>+SUMIFS('BLG1222'!$I:$I,'BLG1222'!$A:$A,'ALL 2022'!$2:$2,'BLG1222'!$D:$D,'ALL 2022'!$D:$D)</f>
        <v>365619790.31999999</v>
      </c>
      <c r="L223" s="12">
        <f>+SUMIFS('BLG1222'!$I:$I,'BLG1222'!$A:$A,'ALL 2022'!$2:$2,'BLG1222'!$D:$D,'ALL 2022'!$D:$D)</f>
        <v>13935018.34</v>
      </c>
      <c r="M223" s="12">
        <f>+SUMIFS('BLG1222'!$I:$I,'BLG1222'!$A:$A,'ALL 2022'!$2:$2,'BLG1222'!$D:$D,'ALL 2022'!$D:$D)</f>
        <v>137368264.13999999</v>
      </c>
      <c r="N223" s="12">
        <f>+SUMIFS('BLG1222'!$I:$I,'BLG1222'!$A:$A,'ALL 2022'!$2:$2,'BLG1222'!$D:$D,'ALL 2022'!$D:$D)</f>
        <v>0</v>
      </c>
      <c r="O223" s="12">
        <f>+SUMIFS('BLG1222'!$I:$I,'BLG1222'!$A:$A,'ALL 2022'!$2:$2,'BLG1222'!$D:$D,'ALL 2022'!$D:$D)</f>
        <v>165141968.56999999</v>
      </c>
      <c r="P223" s="12">
        <f>+SUMIFS('BLG1222'!$I:$I,'BLG1222'!$A:$A,'ALL 2022'!$2:$2,'BLG1222'!$D:$D,'ALL 2022'!$D:$D)</f>
        <v>7254174.5099999998</v>
      </c>
      <c r="Q223" s="12">
        <f>+SUMIFS('BLG1222'!$I:$I,'BLG1222'!$A:$A,'ALL 2022'!$2:$2,'BLG1222'!$D:$D,'ALL 2022'!$D:$D)</f>
        <v>0</v>
      </c>
      <c r="R223" s="12">
        <f>+SUMIFS('BLG1222'!$I:$I,'BLG1222'!$A:$A,'ALL 2022'!$2:$2,'BLG1222'!$D:$D,'ALL 2022'!$D:$D)</f>
        <v>42984697.859999999</v>
      </c>
      <c r="S223" s="12">
        <f>+SUMIFS('BLG1222'!$I:$I,'BLG1222'!$A:$A,'ALL 2022'!$2:$2,'BLG1222'!$D:$D,'ALL 2022'!$D:$D)</f>
        <v>123844754.68000001</v>
      </c>
      <c r="T223" s="12">
        <f>+SUMIFS('BLG1222'!$I:$I,'BLG1222'!$A:$A,'ALL 2022'!$2:$2,'BLG1222'!$D:$D,'ALL 2022'!$D:$D)</f>
        <v>-437486940.87</v>
      </c>
      <c r="U223" s="12">
        <f>+SUMIFS('BLG1222'!$I:$I,'BLG1222'!$A:$A,'ALL 2022'!$2:$2,'BLG1222'!$D:$D,'ALL 2022'!$D:$D)</f>
        <v>18946174.91</v>
      </c>
      <c r="V223" s="12">
        <f>+SUMIFS('BLG1222'!$I:$I,'BLG1222'!$A:$A,'ALL 2022'!$2:$2,'BLG1222'!$D:$D,'ALL 2022'!$D:$D)</f>
        <v>21895133.530000001</v>
      </c>
      <c r="W223" s="12">
        <f>+SUMIFS('BLG1222'!$I:$I,'BLG1222'!$A:$A,'ALL 2022'!$2:$2,'BLG1222'!$D:$D,'ALL 2022'!$D:$D)</f>
        <v>-10564135.42</v>
      </c>
      <c r="X223" s="12">
        <f>+SUMIFS('BLG1222'!$I:$I,'BLG1222'!$A:$A,'ALL 2022'!$2:$2,'BLG1222'!$D:$D,'ALL 2022'!$D:$D)</f>
        <v>10762.94</v>
      </c>
      <c r="Y223" s="12">
        <f>+SUMIFS('BLG1222'!$I:$I,'BLG1222'!$A:$A,'ALL 2022'!$2:$2,'BLG1222'!$D:$D,'ALL 2022'!$D:$D)</f>
        <v>0</v>
      </c>
      <c r="Z223" s="12">
        <f>+SUMIFS('BLG1222'!$I:$I,'BLG1222'!$A:$A,'ALL 2022'!$2:$2,'BLG1222'!$D:$D,'ALL 2022'!$D:$D)</f>
        <v>0</v>
      </c>
      <c r="AA223" s="12">
        <f>+SUMIFS('BLG1222'!$I:$I,'BLG1222'!$A:$A,'ALL 2022'!$2:$2,'BLG1222'!$D:$D,'ALL 2022'!$D:$D)</f>
        <v>0</v>
      </c>
      <c r="AB223" s="12">
        <f>+SUMIFS('BLG1222'!$I:$I,'BLG1222'!$A:$A,'ALL 2022'!$2:$2,'BLG1222'!$D:$D,'ALL 2022'!$D:$D)</f>
        <v>-23784021.969999999</v>
      </c>
      <c r="AC223" s="12">
        <f>+SUMIFS('BLG1222'!$I:$I,'BLG1222'!$A:$A,'ALL 2022'!$2:$2,'BLG1222'!$D:$D,'ALL 2022'!$D:$D)</f>
        <v>39452694.380000003</v>
      </c>
      <c r="AD223" s="12">
        <f>+SUMIFS('BLG1222'!$I:$I,'BLG1222'!$A:$A,'ALL 2022'!$2:$2,'BLG1222'!$D:$D,'ALL 2022'!$D:$D)</f>
        <v>0</v>
      </c>
      <c r="AE223" s="12">
        <f>+SUMIFS('BLG1222'!$I:$I,'BLG1222'!$A:$A,'ALL 2022'!$2:$2,'BLG1222'!$D:$D,'ALL 2022'!$D:$D)</f>
        <v>14048</v>
      </c>
      <c r="AF223" s="12">
        <f>+SUMIFS('BLG1222'!$I:$I,'BLG1222'!$A:$A,'ALL 2022'!$2:$2,'BLG1222'!$D:$D,'ALL 2022'!$D:$D)</f>
        <v>66924888.450000003</v>
      </c>
      <c r="AG223" s="12">
        <f>+SUMIFS('BLG1222'!$I:$I,'BLG1222'!$A:$A,'ALL 2022'!$2:$2,'BLG1222'!$D:$D,'ALL 2022'!$D:$D)</f>
        <v>48391757.009999998</v>
      </c>
      <c r="AH223" s="12">
        <f>+SUMIFS('BLG1222'!$I:$I,'BLG1222'!$A:$A,'ALL 2022'!$2:$2,'BLG1222'!$D:$D,'ALL 2022'!$D:$D)</f>
        <v>23983981.010000002</v>
      </c>
      <c r="AI223" s="12">
        <f>+SUMIFS('BLG1222'!$I:$I,'BLG1222'!$A:$A,'ALL 2022'!$2:$2,'BLG1222'!$D:$D,'ALL 2022'!$D:$D)</f>
        <v>3280</v>
      </c>
      <c r="AJ223" s="12">
        <f>+SUMIFS('BLG1222'!$I:$I,'BLG1222'!$A:$A,'ALL 2022'!$2:$2,'BLG1222'!$D:$D,'ALL 2022'!$D:$D)</f>
        <v>0</v>
      </c>
      <c r="AK223" s="12">
        <f>+SUMIFS('BLG1222'!$I:$I,'BLG1222'!$A:$A,'ALL 2022'!$2:$2,'BLG1222'!$D:$D,'ALL 2022'!$D:$D)</f>
        <v>0</v>
      </c>
      <c r="AL223" s="12">
        <f>+SUMIFS('BLG1222'!$I:$I,'BLG1222'!$A:$A,'ALL 2022'!$2:$2,'BLG1222'!$D:$D,'ALL 2022'!$D:$D)</f>
        <v>0</v>
      </c>
      <c r="AM223" s="12">
        <f>+SUMIFS('BLG1222'!$I:$I,'BLG1222'!$A:$A,'ALL 2022'!$2:$2,'BLG1222'!$D:$D,'ALL 2022'!$D:$D)</f>
        <v>0</v>
      </c>
      <c r="AN223" s="12">
        <f>+SUMIFS('BLG1222'!$I:$I,'BLG1222'!$A:$A,'ALL 2022'!$2:$2,'BLG1222'!$D:$D,'ALL 2022'!$D:$D)</f>
        <v>0</v>
      </c>
      <c r="AO223" s="12">
        <f>+SUMIFS('BLG1222'!$I:$I,'BLG1222'!$A:$A,'ALL 2022'!$2:$2,'BLG1222'!$D:$D,'ALL 2022'!$D:$D)</f>
        <v>5836428.9100000001</v>
      </c>
      <c r="AP223" s="12">
        <f>+SUMIFS('BLG1222'!$I:$I,'BLG1222'!$A:$A,'ALL 2022'!$2:$2,'BLG1222'!$D:$D,'ALL 2022'!$D:$D)</f>
        <v>0</v>
      </c>
      <c r="AQ223" s="164">
        <f t="shared" si="22"/>
        <v>1422956692.6240003</v>
      </c>
      <c r="AR223" s="165">
        <f t="shared" si="23"/>
        <v>300928.76095716452</v>
      </c>
    </row>
    <row r="224" spans="1:44" hidden="1" x14ac:dyDescent="0.25">
      <c r="A224" s="11" t="str">
        <f t="shared" si="19"/>
        <v>4</v>
      </c>
      <c r="B224" s="11" t="str">
        <f t="shared" si="20"/>
        <v>44</v>
      </c>
      <c r="C224" s="11" t="str">
        <f t="shared" si="21"/>
        <v>445</v>
      </c>
      <c r="D224" s="23">
        <v>44565000</v>
      </c>
      <c r="E224" s="195" t="str">
        <f t="shared" si="24"/>
        <v>BIL21</v>
      </c>
      <c r="F224" s="24" t="s">
        <v>92</v>
      </c>
      <c r="G224" s="12">
        <f>+SUMIFS('BLG1222'!$I:$I,'BLG1222'!$A:$A,'ALL 2022'!$2:$2,'BLG1222'!$D:$D,'ALL 2022'!$D:$D)</f>
        <v>0</v>
      </c>
      <c r="H224" s="12">
        <f>+SUMIFS('BLG1222'!$I:$I,'BLG1222'!$A:$A,'ALL 2022'!$2:$2,'BLG1222'!$D:$D,'ALL 2022'!$D:$D)</f>
        <v>576300</v>
      </c>
      <c r="I224" s="12">
        <f>+SUMIFS('BLG1222'!$I:$I,'BLG1222'!$A:$A,'ALL 2022'!$2:$2,'BLG1222'!$D:$D,'ALL 2022'!$D:$D)</f>
        <v>3517294.11</v>
      </c>
      <c r="J224" s="12">
        <f>+SUMIFS('BLG1222'!$I:$I,'BLG1222'!$A:$A,'ALL 2022'!$2:$2,'BLG1222'!$D:$D,'ALL 2022'!$D:$D)</f>
        <v>-60097.4</v>
      </c>
      <c r="K224" s="12">
        <f>+SUMIFS('BLG1222'!$I:$I,'BLG1222'!$A:$A,'ALL 2022'!$2:$2,'BLG1222'!$D:$D,'ALL 2022'!$D:$D)</f>
        <v>795390.78</v>
      </c>
      <c r="L224" s="12">
        <f>+SUMIFS('BLG1222'!$I:$I,'BLG1222'!$A:$A,'ALL 2022'!$2:$2,'BLG1222'!$D:$D,'ALL 2022'!$D:$D)</f>
        <v>0</v>
      </c>
      <c r="M224" s="12">
        <f>+SUMIFS('BLG1222'!$I:$I,'BLG1222'!$A:$A,'ALL 2022'!$2:$2,'BLG1222'!$D:$D,'ALL 2022'!$D:$D)</f>
        <v>0</v>
      </c>
      <c r="N224" s="12">
        <f>+SUMIFS('BLG1222'!$I:$I,'BLG1222'!$A:$A,'ALL 2022'!$2:$2,'BLG1222'!$D:$D,'ALL 2022'!$D:$D)</f>
        <v>0</v>
      </c>
      <c r="O224" s="12">
        <f>+SUMIFS('BLG1222'!$I:$I,'BLG1222'!$A:$A,'ALL 2022'!$2:$2,'BLG1222'!$D:$D,'ALL 2022'!$D:$D)</f>
        <v>1891070</v>
      </c>
      <c r="P224" s="12">
        <f>+SUMIFS('BLG1222'!$I:$I,'BLG1222'!$A:$A,'ALL 2022'!$2:$2,'BLG1222'!$D:$D,'ALL 2022'!$D:$D)</f>
        <v>2122745.3199999998</v>
      </c>
      <c r="Q224" s="12">
        <f>+SUMIFS('BLG1222'!$I:$I,'BLG1222'!$A:$A,'ALL 2022'!$2:$2,'BLG1222'!$D:$D,'ALL 2022'!$D:$D)</f>
        <v>0</v>
      </c>
      <c r="R224" s="12">
        <f>+SUMIFS('BLG1222'!$I:$I,'BLG1222'!$A:$A,'ALL 2022'!$2:$2,'BLG1222'!$D:$D,'ALL 2022'!$D:$D)</f>
        <v>56423783.329999998</v>
      </c>
      <c r="S224" s="12">
        <f>+SUMIFS('BLG1222'!$I:$I,'BLG1222'!$A:$A,'ALL 2022'!$2:$2,'BLG1222'!$D:$D,'ALL 2022'!$D:$D)</f>
        <v>111058566.84999999</v>
      </c>
      <c r="T224" s="12">
        <f>+SUMIFS('BLG1222'!$I:$I,'BLG1222'!$A:$A,'ALL 2022'!$2:$2,'BLG1222'!$D:$D,'ALL 2022'!$D:$D)</f>
        <v>-26079395.280000001</v>
      </c>
      <c r="U224" s="12">
        <f>+SUMIFS('BLG1222'!$I:$I,'BLG1222'!$A:$A,'ALL 2022'!$2:$2,'BLG1222'!$D:$D,'ALL 2022'!$D:$D)</f>
        <v>58094349.950000003</v>
      </c>
      <c r="V224" s="12">
        <f>+SUMIFS('BLG1222'!$I:$I,'BLG1222'!$A:$A,'ALL 2022'!$2:$2,'BLG1222'!$D:$D,'ALL 2022'!$D:$D)</f>
        <v>0</v>
      </c>
      <c r="W224" s="12">
        <f>+SUMIFS('BLG1222'!$I:$I,'BLG1222'!$A:$A,'ALL 2022'!$2:$2,'BLG1222'!$D:$D,'ALL 2022'!$D:$D)</f>
        <v>0</v>
      </c>
      <c r="X224" s="12">
        <f>+SUMIFS('BLG1222'!$I:$I,'BLG1222'!$A:$A,'ALL 2022'!$2:$2,'BLG1222'!$D:$D,'ALL 2022'!$D:$D)</f>
        <v>0</v>
      </c>
      <c r="Y224" s="12">
        <f>+SUMIFS('BLG1222'!$I:$I,'BLG1222'!$A:$A,'ALL 2022'!$2:$2,'BLG1222'!$D:$D,'ALL 2022'!$D:$D)</f>
        <v>0</v>
      </c>
      <c r="Z224" s="12">
        <f>+SUMIFS('BLG1222'!$I:$I,'BLG1222'!$A:$A,'ALL 2022'!$2:$2,'BLG1222'!$D:$D,'ALL 2022'!$D:$D)</f>
        <v>0</v>
      </c>
      <c r="AA224" s="12">
        <f>+SUMIFS('BLG1222'!$I:$I,'BLG1222'!$A:$A,'ALL 2022'!$2:$2,'BLG1222'!$D:$D,'ALL 2022'!$D:$D)</f>
        <v>0</v>
      </c>
      <c r="AB224" s="12">
        <f>+SUMIFS('BLG1222'!$I:$I,'BLG1222'!$A:$A,'ALL 2022'!$2:$2,'BLG1222'!$D:$D,'ALL 2022'!$D:$D)</f>
        <v>10467677.74</v>
      </c>
      <c r="AC224" s="12">
        <f>+SUMIFS('BLG1222'!$I:$I,'BLG1222'!$A:$A,'ALL 2022'!$2:$2,'BLG1222'!$D:$D,'ALL 2022'!$D:$D)</f>
        <v>701400</v>
      </c>
      <c r="AD224" s="12">
        <f>+SUMIFS('BLG1222'!$I:$I,'BLG1222'!$A:$A,'ALL 2022'!$2:$2,'BLG1222'!$D:$D,'ALL 2022'!$D:$D)</f>
        <v>0</v>
      </c>
      <c r="AE224" s="12">
        <f>+SUMIFS('BLG1222'!$I:$I,'BLG1222'!$A:$A,'ALL 2022'!$2:$2,'BLG1222'!$D:$D,'ALL 2022'!$D:$D)</f>
        <v>0</v>
      </c>
      <c r="AF224" s="12">
        <f>+SUMIFS('BLG1222'!$I:$I,'BLG1222'!$A:$A,'ALL 2022'!$2:$2,'BLG1222'!$D:$D,'ALL 2022'!$D:$D)</f>
        <v>109885.04</v>
      </c>
      <c r="AG224" s="12">
        <f>+SUMIFS('BLG1222'!$I:$I,'BLG1222'!$A:$A,'ALL 2022'!$2:$2,'BLG1222'!$D:$D,'ALL 2022'!$D:$D)</f>
        <v>10000</v>
      </c>
      <c r="AH224" s="12">
        <f>+SUMIFS('BLG1222'!$I:$I,'BLG1222'!$A:$A,'ALL 2022'!$2:$2,'BLG1222'!$D:$D,'ALL 2022'!$D:$D)</f>
        <v>0</v>
      </c>
      <c r="AI224" s="12">
        <f>+SUMIFS('BLG1222'!$I:$I,'BLG1222'!$A:$A,'ALL 2022'!$2:$2,'BLG1222'!$D:$D,'ALL 2022'!$D:$D)</f>
        <v>0</v>
      </c>
      <c r="AJ224" s="12">
        <f>+SUMIFS('BLG1222'!$I:$I,'BLG1222'!$A:$A,'ALL 2022'!$2:$2,'BLG1222'!$D:$D,'ALL 2022'!$D:$D)</f>
        <v>0</v>
      </c>
      <c r="AK224" s="12">
        <f>+SUMIFS('BLG1222'!$I:$I,'BLG1222'!$A:$A,'ALL 2022'!$2:$2,'BLG1222'!$D:$D,'ALL 2022'!$D:$D)</f>
        <v>0</v>
      </c>
      <c r="AL224" s="12">
        <f>+SUMIFS('BLG1222'!$I:$I,'BLG1222'!$A:$A,'ALL 2022'!$2:$2,'BLG1222'!$D:$D,'ALL 2022'!$D:$D)</f>
        <v>0</v>
      </c>
      <c r="AM224" s="12">
        <f>+SUMIFS('BLG1222'!$I:$I,'BLG1222'!$A:$A,'ALL 2022'!$2:$2,'BLG1222'!$D:$D,'ALL 2022'!$D:$D)</f>
        <v>0</v>
      </c>
      <c r="AN224" s="12">
        <f>+SUMIFS('BLG1222'!$I:$I,'BLG1222'!$A:$A,'ALL 2022'!$2:$2,'BLG1222'!$D:$D,'ALL 2022'!$D:$D)</f>
        <v>0</v>
      </c>
      <c r="AO224" s="12">
        <f>+SUMIFS('BLG1222'!$I:$I,'BLG1222'!$A:$A,'ALL 2022'!$2:$2,'BLG1222'!$D:$D,'ALL 2022'!$D:$D)</f>
        <v>0</v>
      </c>
      <c r="AP224" s="12">
        <f>+SUMIFS('BLG1222'!$I:$I,'BLG1222'!$A:$A,'ALL 2022'!$2:$2,'BLG1222'!$D:$D,'ALL 2022'!$D:$D)</f>
        <v>0</v>
      </c>
      <c r="AQ224" s="164">
        <f t="shared" si="22"/>
        <v>219628970.44000003</v>
      </c>
      <c r="AR224" s="165">
        <f t="shared" si="23"/>
        <v>46447.424779266374</v>
      </c>
    </row>
    <row r="225" spans="1:44" hidden="1" x14ac:dyDescent="0.25">
      <c r="A225" s="11" t="str">
        <f t="shared" si="19"/>
        <v>4</v>
      </c>
      <c r="B225" s="11" t="str">
        <f t="shared" si="20"/>
        <v>44</v>
      </c>
      <c r="C225" s="11" t="str">
        <f t="shared" si="21"/>
        <v>445</v>
      </c>
      <c r="D225" s="23">
        <v>44566000</v>
      </c>
      <c r="E225" s="195" t="str">
        <f t="shared" si="24"/>
        <v>BIL21</v>
      </c>
      <c r="F225" s="24" t="s">
        <v>3342</v>
      </c>
      <c r="G225" s="12">
        <f>+SUMIFS('BLG1222'!$I:$I,'BLG1222'!$A:$A,'ALL 2022'!$2:$2,'BLG1222'!$D:$D,'ALL 2022'!$D:$D)</f>
        <v>0</v>
      </c>
      <c r="H225" s="12">
        <f>+SUMIFS('BLG1222'!$I:$I,'BLG1222'!$A:$A,'ALL 2022'!$2:$2,'BLG1222'!$D:$D,'ALL 2022'!$D:$D)</f>
        <v>0</v>
      </c>
      <c r="I225" s="12">
        <f>+SUMIFS('BLG1222'!$I:$I,'BLG1222'!$A:$A,'ALL 2022'!$2:$2,'BLG1222'!$D:$D,'ALL 2022'!$D:$D)</f>
        <v>0</v>
      </c>
      <c r="J225" s="12">
        <f>+SUMIFS('BLG1222'!$I:$I,'BLG1222'!$A:$A,'ALL 2022'!$2:$2,'BLG1222'!$D:$D,'ALL 2022'!$D:$D)</f>
        <v>0</v>
      </c>
      <c r="K225" s="12">
        <f>+SUMIFS('BLG1222'!$I:$I,'BLG1222'!$A:$A,'ALL 2022'!$2:$2,'BLG1222'!$D:$D,'ALL 2022'!$D:$D)</f>
        <v>0</v>
      </c>
      <c r="L225" s="12">
        <f>+SUMIFS('BLG1222'!$I:$I,'BLG1222'!$A:$A,'ALL 2022'!$2:$2,'BLG1222'!$D:$D,'ALL 2022'!$D:$D)</f>
        <v>0</v>
      </c>
      <c r="M225" s="12">
        <f>+SUMIFS('BLG1222'!$I:$I,'BLG1222'!$A:$A,'ALL 2022'!$2:$2,'BLG1222'!$D:$D,'ALL 2022'!$D:$D)</f>
        <v>0</v>
      </c>
      <c r="N225" s="12">
        <f>+SUMIFS('BLG1222'!$I:$I,'BLG1222'!$A:$A,'ALL 2022'!$2:$2,'BLG1222'!$D:$D,'ALL 2022'!$D:$D)</f>
        <v>0</v>
      </c>
      <c r="O225" s="12">
        <f>+SUMIFS('BLG1222'!$I:$I,'BLG1222'!$A:$A,'ALL 2022'!$2:$2,'BLG1222'!$D:$D,'ALL 2022'!$D:$D)</f>
        <v>0</v>
      </c>
      <c r="P225" s="12">
        <f>+SUMIFS('BLG1222'!$I:$I,'BLG1222'!$A:$A,'ALL 2022'!$2:$2,'BLG1222'!$D:$D,'ALL 2022'!$D:$D)</f>
        <v>0</v>
      </c>
      <c r="Q225" s="12">
        <f>+SUMIFS('BLG1222'!$I:$I,'BLG1222'!$A:$A,'ALL 2022'!$2:$2,'BLG1222'!$D:$D,'ALL 2022'!$D:$D)</f>
        <v>0</v>
      </c>
      <c r="R225" s="12">
        <f>+SUMIFS('BLG1222'!$I:$I,'BLG1222'!$A:$A,'ALL 2022'!$2:$2,'BLG1222'!$D:$D,'ALL 2022'!$D:$D)</f>
        <v>0</v>
      </c>
      <c r="S225" s="12">
        <f>+SUMIFS('BLG1222'!$I:$I,'BLG1222'!$A:$A,'ALL 2022'!$2:$2,'BLG1222'!$D:$D,'ALL 2022'!$D:$D)</f>
        <v>21082746</v>
      </c>
      <c r="T225" s="12">
        <f>+SUMIFS('BLG1222'!$I:$I,'BLG1222'!$A:$A,'ALL 2022'!$2:$2,'BLG1222'!$D:$D,'ALL 2022'!$D:$D)</f>
        <v>0</v>
      </c>
      <c r="U225" s="12">
        <f>+SUMIFS('BLG1222'!$I:$I,'BLG1222'!$A:$A,'ALL 2022'!$2:$2,'BLG1222'!$D:$D,'ALL 2022'!$D:$D)</f>
        <v>0</v>
      </c>
      <c r="V225" s="12">
        <f>+SUMIFS('BLG1222'!$I:$I,'BLG1222'!$A:$A,'ALL 2022'!$2:$2,'BLG1222'!$D:$D,'ALL 2022'!$D:$D)</f>
        <v>0</v>
      </c>
      <c r="W225" s="12">
        <f>+SUMIFS('BLG1222'!$I:$I,'BLG1222'!$A:$A,'ALL 2022'!$2:$2,'BLG1222'!$D:$D,'ALL 2022'!$D:$D)</f>
        <v>0</v>
      </c>
      <c r="X225" s="12">
        <f>+SUMIFS('BLG1222'!$I:$I,'BLG1222'!$A:$A,'ALL 2022'!$2:$2,'BLG1222'!$D:$D,'ALL 2022'!$D:$D)</f>
        <v>0</v>
      </c>
      <c r="Y225" s="12">
        <f>+SUMIFS('BLG1222'!$I:$I,'BLG1222'!$A:$A,'ALL 2022'!$2:$2,'BLG1222'!$D:$D,'ALL 2022'!$D:$D)</f>
        <v>0</v>
      </c>
      <c r="Z225" s="12">
        <f>+SUMIFS('BLG1222'!$I:$I,'BLG1222'!$A:$A,'ALL 2022'!$2:$2,'BLG1222'!$D:$D,'ALL 2022'!$D:$D)</f>
        <v>0</v>
      </c>
      <c r="AA225" s="12">
        <f>+SUMIFS('BLG1222'!$I:$I,'BLG1222'!$A:$A,'ALL 2022'!$2:$2,'BLG1222'!$D:$D,'ALL 2022'!$D:$D)</f>
        <v>0</v>
      </c>
      <c r="AB225" s="12">
        <f>+SUMIFS('BLG1222'!$I:$I,'BLG1222'!$A:$A,'ALL 2022'!$2:$2,'BLG1222'!$D:$D,'ALL 2022'!$D:$D)</f>
        <v>0</v>
      </c>
      <c r="AC225" s="12">
        <f>+SUMIFS('BLG1222'!$I:$I,'BLG1222'!$A:$A,'ALL 2022'!$2:$2,'BLG1222'!$D:$D,'ALL 2022'!$D:$D)</f>
        <v>0</v>
      </c>
      <c r="AD225" s="12">
        <f>+SUMIFS('BLG1222'!$I:$I,'BLG1222'!$A:$A,'ALL 2022'!$2:$2,'BLG1222'!$D:$D,'ALL 2022'!$D:$D)</f>
        <v>0</v>
      </c>
      <c r="AE225" s="12">
        <f>+SUMIFS('BLG1222'!$I:$I,'BLG1222'!$A:$A,'ALL 2022'!$2:$2,'BLG1222'!$D:$D,'ALL 2022'!$D:$D)</f>
        <v>0</v>
      </c>
      <c r="AF225" s="12">
        <f>+SUMIFS('BLG1222'!$I:$I,'BLG1222'!$A:$A,'ALL 2022'!$2:$2,'BLG1222'!$D:$D,'ALL 2022'!$D:$D)</f>
        <v>0</v>
      </c>
      <c r="AG225" s="12">
        <f>+SUMIFS('BLG1222'!$I:$I,'BLG1222'!$A:$A,'ALL 2022'!$2:$2,'BLG1222'!$D:$D,'ALL 2022'!$D:$D)</f>
        <v>0</v>
      </c>
      <c r="AH225" s="12">
        <f>+SUMIFS('BLG1222'!$I:$I,'BLG1222'!$A:$A,'ALL 2022'!$2:$2,'BLG1222'!$D:$D,'ALL 2022'!$D:$D)</f>
        <v>0</v>
      </c>
      <c r="AI225" s="12">
        <f>+SUMIFS('BLG1222'!$I:$I,'BLG1222'!$A:$A,'ALL 2022'!$2:$2,'BLG1222'!$D:$D,'ALL 2022'!$D:$D)</f>
        <v>0</v>
      </c>
      <c r="AJ225" s="12">
        <f>+SUMIFS('BLG1222'!$I:$I,'BLG1222'!$A:$A,'ALL 2022'!$2:$2,'BLG1222'!$D:$D,'ALL 2022'!$D:$D)</f>
        <v>0</v>
      </c>
      <c r="AK225" s="12">
        <f>+SUMIFS('BLG1222'!$I:$I,'BLG1222'!$A:$A,'ALL 2022'!$2:$2,'BLG1222'!$D:$D,'ALL 2022'!$D:$D)</f>
        <v>0</v>
      </c>
      <c r="AL225" s="12">
        <f>+SUMIFS('BLG1222'!$I:$I,'BLG1222'!$A:$A,'ALL 2022'!$2:$2,'BLG1222'!$D:$D,'ALL 2022'!$D:$D)</f>
        <v>0</v>
      </c>
      <c r="AM225" s="12">
        <f>+SUMIFS('BLG1222'!$I:$I,'BLG1222'!$A:$A,'ALL 2022'!$2:$2,'BLG1222'!$D:$D,'ALL 2022'!$D:$D)</f>
        <v>0</v>
      </c>
      <c r="AN225" s="12">
        <f>+SUMIFS('BLG1222'!$I:$I,'BLG1222'!$A:$A,'ALL 2022'!$2:$2,'BLG1222'!$D:$D,'ALL 2022'!$D:$D)</f>
        <v>0</v>
      </c>
      <c r="AO225" s="12">
        <f>+SUMIFS('BLG1222'!$I:$I,'BLG1222'!$A:$A,'ALL 2022'!$2:$2,'BLG1222'!$D:$D,'ALL 2022'!$D:$D)</f>
        <v>0</v>
      </c>
      <c r="AP225" s="12">
        <f>+SUMIFS('BLG1222'!$I:$I,'BLG1222'!$A:$A,'ALL 2022'!$2:$2,'BLG1222'!$D:$D,'ALL 2022'!$D:$D)</f>
        <v>0</v>
      </c>
      <c r="AQ225" s="164">
        <f t="shared" si="22"/>
        <v>21082746</v>
      </c>
      <c r="AR225" s="165">
        <f t="shared" si="23"/>
        <v>4458.6069725391499</v>
      </c>
    </row>
    <row r="226" spans="1:44" hidden="1" x14ac:dyDescent="0.25">
      <c r="A226" s="11" t="str">
        <f t="shared" si="19"/>
        <v>4</v>
      </c>
      <c r="B226" s="11" t="str">
        <f t="shared" si="20"/>
        <v>44</v>
      </c>
      <c r="C226" s="11" t="str">
        <f t="shared" si="21"/>
        <v>445</v>
      </c>
      <c r="D226" s="23">
        <v>44567000</v>
      </c>
      <c r="E226" s="195" t="str">
        <f t="shared" si="24"/>
        <v>BIL21</v>
      </c>
      <c r="F226" s="24" t="s">
        <v>2011</v>
      </c>
      <c r="G226" s="12">
        <f>+SUMIFS('BLG1222'!$I:$I,'BLG1222'!$A:$A,'ALL 2022'!$2:$2,'BLG1222'!$D:$D,'ALL 2022'!$D:$D)</f>
        <v>0</v>
      </c>
      <c r="H226" s="12">
        <f>+SUMIFS('BLG1222'!$I:$I,'BLG1222'!$A:$A,'ALL 2022'!$2:$2,'BLG1222'!$D:$D,'ALL 2022'!$D:$D)</f>
        <v>0</v>
      </c>
      <c r="I226" s="12">
        <f>+SUMIFS('BLG1222'!$I:$I,'BLG1222'!$A:$A,'ALL 2022'!$2:$2,'BLG1222'!$D:$D,'ALL 2022'!$D:$D)</f>
        <v>0</v>
      </c>
      <c r="J226" s="12">
        <f>+SUMIFS('BLG1222'!$I:$I,'BLG1222'!$A:$A,'ALL 2022'!$2:$2,'BLG1222'!$D:$D,'ALL 2022'!$D:$D)</f>
        <v>0</v>
      </c>
      <c r="K226" s="12">
        <f>+SUMIFS('BLG1222'!$I:$I,'BLG1222'!$A:$A,'ALL 2022'!$2:$2,'BLG1222'!$D:$D,'ALL 2022'!$D:$D)</f>
        <v>0</v>
      </c>
      <c r="L226" s="12">
        <f>+SUMIFS('BLG1222'!$I:$I,'BLG1222'!$A:$A,'ALL 2022'!$2:$2,'BLG1222'!$D:$D,'ALL 2022'!$D:$D)</f>
        <v>0</v>
      </c>
      <c r="M226" s="12">
        <f>+SUMIFS('BLG1222'!$I:$I,'BLG1222'!$A:$A,'ALL 2022'!$2:$2,'BLG1222'!$D:$D,'ALL 2022'!$D:$D)</f>
        <v>0</v>
      </c>
      <c r="N226" s="12">
        <f>+SUMIFS('BLG1222'!$I:$I,'BLG1222'!$A:$A,'ALL 2022'!$2:$2,'BLG1222'!$D:$D,'ALL 2022'!$D:$D)</f>
        <v>0</v>
      </c>
      <c r="O226" s="12">
        <f>+SUMIFS('BLG1222'!$I:$I,'BLG1222'!$A:$A,'ALL 2022'!$2:$2,'BLG1222'!$D:$D,'ALL 2022'!$D:$D)</f>
        <v>0</v>
      </c>
      <c r="P226" s="12">
        <f>+SUMIFS('BLG1222'!$I:$I,'BLG1222'!$A:$A,'ALL 2022'!$2:$2,'BLG1222'!$D:$D,'ALL 2022'!$D:$D)</f>
        <v>0</v>
      </c>
      <c r="Q226" s="12">
        <f>+SUMIFS('BLG1222'!$I:$I,'BLG1222'!$A:$A,'ALL 2022'!$2:$2,'BLG1222'!$D:$D,'ALL 2022'!$D:$D)</f>
        <v>0</v>
      </c>
      <c r="R226" s="12">
        <f>+SUMIFS('BLG1222'!$I:$I,'BLG1222'!$A:$A,'ALL 2022'!$2:$2,'BLG1222'!$D:$D,'ALL 2022'!$D:$D)</f>
        <v>0</v>
      </c>
      <c r="S226" s="12">
        <f>+SUMIFS('BLG1222'!$I:$I,'BLG1222'!$A:$A,'ALL 2022'!$2:$2,'BLG1222'!$D:$D,'ALL 2022'!$D:$D)</f>
        <v>127208</v>
      </c>
      <c r="T226" s="12">
        <f>+SUMIFS('BLG1222'!$I:$I,'BLG1222'!$A:$A,'ALL 2022'!$2:$2,'BLG1222'!$D:$D,'ALL 2022'!$D:$D)</f>
        <v>0</v>
      </c>
      <c r="U226" s="12">
        <f>+SUMIFS('BLG1222'!$I:$I,'BLG1222'!$A:$A,'ALL 2022'!$2:$2,'BLG1222'!$D:$D,'ALL 2022'!$D:$D)</f>
        <v>0</v>
      </c>
      <c r="V226" s="12">
        <f>+SUMIFS('BLG1222'!$I:$I,'BLG1222'!$A:$A,'ALL 2022'!$2:$2,'BLG1222'!$D:$D,'ALL 2022'!$D:$D)</f>
        <v>0</v>
      </c>
      <c r="W226" s="12">
        <f>+SUMIFS('BLG1222'!$I:$I,'BLG1222'!$A:$A,'ALL 2022'!$2:$2,'BLG1222'!$D:$D,'ALL 2022'!$D:$D)</f>
        <v>0</v>
      </c>
      <c r="X226" s="12">
        <f>+SUMIFS('BLG1222'!$I:$I,'BLG1222'!$A:$A,'ALL 2022'!$2:$2,'BLG1222'!$D:$D,'ALL 2022'!$D:$D)</f>
        <v>0</v>
      </c>
      <c r="Y226" s="12">
        <f>+SUMIFS('BLG1222'!$I:$I,'BLG1222'!$A:$A,'ALL 2022'!$2:$2,'BLG1222'!$D:$D,'ALL 2022'!$D:$D)</f>
        <v>0</v>
      </c>
      <c r="Z226" s="12">
        <f>+SUMIFS('BLG1222'!$I:$I,'BLG1222'!$A:$A,'ALL 2022'!$2:$2,'BLG1222'!$D:$D,'ALL 2022'!$D:$D)</f>
        <v>0</v>
      </c>
      <c r="AA226" s="12">
        <f>+SUMIFS('BLG1222'!$I:$I,'BLG1222'!$A:$A,'ALL 2022'!$2:$2,'BLG1222'!$D:$D,'ALL 2022'!$D:$D)</f>
        <v>0</v>
      </c>
      <c r="AB226" s="12">
        <f>+SUMIFS('BLG1222'!$I:$I,'BLG1222'!$A:$A,'ALL 2022'!$2:$2,'BLG1222'!$D:$D,'ALL 2022'!$D:$D)</f>
        <v>0</v>
      </c>
      <c r="AC226" s="12">
        <f>+SUMIFS('BLG1222'!$I:$I,'BLG1222'!$A:$A,'ALL 2022'!$2:$2,'BLG1222'!$D:$D,'ALL 2022'!$D:$D)</f>
        <v>0</v>
      </c>
      <c r="AD226" s="12">
        <f>+SUMIFS('BLG1222'!$I:$I,'BLG1222'!$A:$A,'ALL 2022'!$2:$2,'BLG1222'!$D:$D,'ALL 2022'!$D:$D)</f>
        <v>0</v>
      </c>
      <c r="AE226" s="12">
        <f>+SUMIFS('BLG1222'!$I:$I,'BLG1222'!$A:$A,'ALL 2022'!$2:$2,'BLG1222'!$D:$D,'ALL 2022'!$D:$D)</f>
        <v>0</v>
      </c>
      <c r="AF226" s="12">
        <f>+SUMIFS('BLG1222'!$I:$I,'BLG1222'!$A:$A,'ALL 2022'!$2:$2,'BLG1222'!$D:$D,'ALL 2022'!$D:$D)</f>
        <v>0</v>
      </c>
      <c r="AG226" s="12">
        <f>+SUMIFS('BLG1222'!$I:$I,'BLG1222'!$A:$A,'ALL 2022'!$2:$2,'BLG1222'!$D:$D,'ALL 2022'!$D:$D)</f>
        <v>0</v>
      </c>
      <c r="AH226" s="12">
        <f>+SUMIFS('BLG1222'!$I:$I,'BLG1222'!$A:$A,'ALL 2022'!$2:$2,'BLG1222'!$D:$D,'ALL 2022'!$D:$D)</f>
        <v>0</v>
      </c>
      <c r="AI226" s="12">
        <f>+SUMIFS('BLG1222'!$I:$I,'BLG1222'!$A:$A,'ALL 2022'!$2:$2,'BLG1222'!$D:$D,'ALL 2022'!$D:$D)</f>
        <v>0</v>
      </c>
      <c r="AJ226" s="12">
        <f>+SUMIFS('BLG1222'!$I:$I,'BLG1222'!$A:$A,'ALL 2022'!$2:$2,'BLG1222'!$D:$D,'ALL 2022'!$D:$D)</f>
        <v>0</v>
      </c>
      <c r="AK226" s="12">
        <f>+SUMIFS('BLG1222'!$I:$I,'BLG1222'!$A:$A,'ALL 2022'!$2:$2,'BLG1222'!$D:$D,'ALL 2022'!$D:$D)</f>
        <v>0</v>
      </c>
      <c r="AL226" s="12">
        <f>+SUMIFS('BLG1222'!$I:$I,'BLG1222'!$A:$A,'ALL 2022'!$2:$2,'BLG1222'!$D:$D,'ALL 2022'!$D:$D)</f>
        <v>0</v>
      </c>
      <c r="AM226" s="12">
        <f>+SUMIFS('BLG1222'!$I:$I,'BLG1222'!$A:$A,'ALL 2022'!$2:$2,'BLG1222'!$D:$D,'ALL 2022'!$D:$D)</f>
        <v>0</v>
      </c>
      <c r="AN226" s="12">
        <f>+SUMIFS('BLG1222'!$I:$I,'BLG1222'!$A:$A,'ALL 2022'!$2:$2,'BLG1222'!$D:$D,'ALL 2022'!$D:$D)</f>
        <v>0</v>
      </c>
      <c r="AO226" s="12">
        <f>+SUMIFS('BLG1222'!$I:$I,'BLG1222'!$A:$A,'ALL 2022'!$2:$2,'BLG1222'!$D:$D,'ALL 2022'!$D:$D)</f>
        <v>0</v>
      </c>
      <c r="AP226" s="12">
        <f>+SUMIFS('BLG1222'!$I:$I,'BLG1222'!$A:$A,'ALL 2022'!$2:$2,'BLG1222'!$D:$D,'ALL 2022'!$D:$D)</f>
        <v>0</v>
      </c>
      <c r="AQ226" s="164">
        <f t="shared" si="22"/>
        <v>127208</v>
      </c>
      <c r="AR226" s="165">
        <f t="shared" si="23"/>
        <v>26.902115870615727</v>
      </c>
    </row>
    <row r="227" spans="1:44" hidden="1" x14ac:dyDescent="0.25">
      <c r="A227" s="11" t="str">
        <f t="shared" si="19"/>
        <v>4</v>
      </c>
      <c r="B227" s="11" t="str">
        <f t="shared" si="20"/>
        <v>44</v>
      </c>
      <c r="C227" s="11" t="str">
        <f t="shared" si="21"/>
        <v>445</v>
      </c>
      <c r="D227" s="23">
        <v>44570000</v>
      </c>
      <c r="E227" s="195" t="str">
        <f t="shared" si="24"/>
        <v>BIL42</v>
      </c>
      <c r="F227" s="24" t="s">
        <v>2190</v>
      </c>
      <c r="G227" s="12">
        <f>+SUMIFS('BLG1222'!$I:$I,'BLG1222'!$A:$A,'ALL 2022'!$2:$2,'BLG1222'!$D:$D,'ALL 2022'!$D:$D)</f>
        <v>0</v>
      </c>
      <c r="H227" s="12">
        <f>+SUMIFS('BLG1222'!$I:$I,'BLG1222'!$A:$A,'ALL 2022'!$2:$2,'BLG1222'!$D:$D,'ALL 2022'!$D:$D)</f>
        <v>-2149564492.9000001</v>
      </c>
      <c r="I227" s="12">
        <f>+SUMIFS('BLG1222'!$I:$I,'BLG1222'!$A:$A,'ALL 2022'!$2:$2,'BLG1222'!$D:$D,'ALL 2022'!$D:$D)</f>
        <v>215328</v>
      </c>
      <c r="J227" s="12">
        <f>+SUMIFS('BLG1222'!$I:$I,'BLG1222'!$A:$A,'ALL 2022'!$2:$2,'BLG1222'!$D:$D,'ALL 2022'!$D:$D)</f>
        <v>0</v>
      </c>
      <c r="K227" s="12">
        <f>+SUMIFS('BLG1222'!$I:$I,'BLG1222'!$A:$A,'ALL 2022'!$2:$2,'BLG1222'!$D:$D,'ALL 2022'!$D:$D)</f>
        <v>0</v>
      </c>
      <c r="L227" s="12">
        <f>+SUMIFS('BLG1222'!$I:$I,'BLG1222'!$A:$A,'ALL 2022'!$2:$2,'BLG1222'!$D:$D,'ALL 2022'!$D:$D)</f>
        <v>0</v>
      </c>
      <c r="M227" s="12">
        <f>+SUMIFS('BLG1222'!$I:$I,'BLG1222'!$A:$A,'ALL 2022'!$2:$2,'BLG1222'!$D:$D,'ALL 2022'!$D:$D)</f>
        <v>0</v>
      </c>
      <c r="N227" s="12">
        <f>+SUMIFS('BLG1222'!$I:$I,'BLG1222'!$A:$A,'ALL 2022'!$2:$2,'BLG1222'!$D:$D,'ALL 2022'!$D:$D)</f>
        <v>-45362547.520000003</v>
      </c>
      <c r="O227" s="12">
        <f>+SUMIFS('BLG1222'!$I:$I,'BLG1222'!$A:$A,'ALL 2022'!$2:$2,'BLG1222'!$D:$D,'ALL 2022'!$D:$D)</f>
        <v>0</v>
      </c>
      <c r="P227" s="12">
        <f>+SUMIFS('BLG1222'!$I:$I,'BLG1222'!$A:$A,'ALL 2022'!$2:$2,'BLG1222'!$D:$D,'ALL 2022'!$D:$D)</f>
        <v>0</v>
      </c>
      <c r="Q227" s="12">
        <f>+SUMIFS('BLG1222'!$I:$I,'BLG1222'!$A:$A,'ALL 2022'!$2:$2,'BLG1222'!$D:$D,'ALL 2022'!$D:$D)</f>
        <v>0</v>
      </c>
      <c r="R227" s="12">
        <f>+SUMIFS('BLG1222'!$I:$I,'BLG1222'!$A:$A,'ALL 2022'!$2:$2,'BLG1222'!$D:$D,'ALL 2022'!$D:$D)</f>
        <v>0</v>
      </c>
      <c r="S227" s="12">
        <f>+SUMIFS('BLG1222'!$I:$I,'BLG1222'!$A:$A,'ALL 2022'!$2:$2,'BLG1222'!$D:$D,'ALL 2022'!$D:$D)</f>
        <v>-2163453972.9499998</v>
      </c>
      <c r="T227" s="12">
        <f>+SUMIFS('BLG1222'!$I:$I,'BLG1222'!$A:$A,'ALL 2022'!$2:$2,'BLG1222'!$D:$D,'ALL 2022'!$D:$D)</f>
        <v>-872083128.47000003</v>
      </c>
      <c r="U227" s="12">
        <f>+SUMIFS('BLG1222'!$I:$I,'BLG1222'!$A:$A,'ALL 2022'!$2:$2,'BLG1222'!$D:$D,'ALL 2022'!$D:$D)</f>
        <v>-389184641.13999999</v>
      </c>
      <c r="V227" s="12">
        <f>+SUMIFS('BLG1222'!$I:$I,'BLG1222'!$A:$A,'ALL 2022'!$2:$2,'BLG1222'!$D:$D,'ALL 2022'!$D:$D)</f>
        <v>3512528.7699998901</v>
      </c>
      <c r="W227" s="12">
        <f>+SUMIFS('BLG1222'!$I:$I,'BLG1222'!$A:$A,'ALL 2022'!$2:$2,'BLG1222'!$D:$D,'ALL 2022'!$D:$D)</f>
        <v>-2160000</v>
      </c>
      <c r="X227" s="12">
        <f>+SUMIFS('BLG1222'!$I:$I,'BLG1222'!$A:$A,'ALL 2022'!$2:$2,'BLG1222'!$D:$D,'ALL 2022'!$D:$D)</f>
        <v>0</v>
      </c>
      <c r="Y227" s="12">
        <f>+SUMIFS('BLG1222'!$I:$I,'BLG1222'!$A:$A,'ALL 2022'!$2:$2,'BLG1222'!$D:$D,'ALL 2022'!$D:$D)</f>
        <v>0</v>
      </c>
      <c r="Z227" s="12">
        <f>+SUMIFS('BLG1222'!$I:$I,'BLG1222'!$A:$A,'ALL 2022'!$2:$2,'BLG1222'!$D:$D,'ALL 2022'!$D:$D)</f>
        <v>0</v>
      </c>
      <c r="AA227" s="12">
        <f>+SUMIFS('BLG1222'!$I:$I,'BLG1222'!$A:$A,'ALL 2022'!$2:$2,'BLG1222'!$D:$D,'ALL 2022'!$D:$D)</f>
        <v>0</v>
      </c>
      <c r="AB227" s="12">
        <f>+SUMIFS('BLG1222'!$I:$I,'BLG1222'!$A:$A,'ALL 2022'!$2:$2,'BLG1222'!$D:$D,'ALL 2022'!$D:$D)</f>
        <v>-669846887.66999996</v>
      </c>
      <c r="AC227" s="12">
        <f>+SUMIFS('BLG1222'!$I:$I,'BLG1222'!$A:$A,'ALL 2022'!$2:$2,'BLG1222'!$D:$D,'ALL 2022'!$D:$D)</f>
        <v>0</v>
      </c>
      <c r="AD227" s="12">
        <f>+SUMIFS('BLG1222'!$I:$I,'BLG1222'!$A:$A,'ALL 2022'!$2:$2,'BLG1222'!$D:$D,'ALL 2022'!$D:$D)</f>
        <v>0</v>
      </c>
      <c r="AE227" s="12">
        <f>+SUMIFS('BLG1222'!$I:$I,'BLG1222'!$A:$A,'ALL 2022'!$2:$2,'BLG1222'!$D:$D,'ALL 2022'!$D:$D)</f>
        <v>0</v>
      </c>
      <c r="AF227" s="12">
        <f>+SUMIFS('BLG1222'!$I:$I,'BLG1222'!$A:$A,'ALL 2022'!$2:$2,'BLG1222'!$D:$D,'ALL 2022'!$D:$D)</f>
        <v>7679566.5</v>
      </c>
      <c r="AG227" s="12">
        <f>+SUMIFS('BLG1222'!$I:$I,'BLG1222'!$A:$A,'ALL 2022'!$2:$2,'BLG1222'!$D:$D,'ALL 2022'!$D:$D)</f>
        <v>0</v>
      </c>
      <c r="AH227" s="12">
        <f>+SUMIFS('BLG1222'!$I:$I,'BLG1222'!$A:$A,'ALL 2022'!$2:$2,'BLG1222'!$D:$D,'ALL 2022'!$D:$D)</f>
        <v>0</v>
      </c>
      <c r="AI227" s="12">
        <f>+SUMIFS('BLG1222'!$I:$I,'BLG1222'!$A:$A,'ALL 2022'!$2:$2,'BLG1222'!$D:$D,'ALL 2022'!$D:$D)</f>
        <v>0</v>
      </c>
      <c r="AJ227" s="12">
        <f>+SUMIFS('BLG1222'!$I:$I,'BLG1222'!$A:$A,'ALL 2022'!$2:$2,'BLG1222'!$D:$D,'ALL 2022'!$D:$D)</f>
        <v>0</v>
      </c>
      <c r="AK227" s="12">
        <f>+SUMIFS('BLG1222'!$I:$I,'BLG1222'!$A:$A,'ALL 2022'!$2:$2,'BLG1222'!$D:$D,'ALL 2022'!$D:$D)</f>
        <v>0</v>
      </c>
      <c r="AL227" s="12">
        <f>+SUMIFS('BLG1222'!$I:$I,'BLG1222'!$A:$A,'ALL 2022'!$2:$2,'BLG1222'!$D:$D,'ALL 2022'!$D:$D)</f>
        <v>-1318798384.52</v>
      </c>
      <c r="AM227" s="12">
        <f>+SUMIFS('BLG1222'!$I:$I,'BLG1222'!$A:$A,'ALL 2022'!$2:$2,'BLG1222'!$D:$D,'ALL 2022'!$D:$D)</f>
        <v>0</v>
      </c>
      <c r="AN227" s="12">
        <f>+SUMIFS('BLG1222'!$I:$I,'BLG1222'!$A:$A,'ALL 2022'!$2:$2,'BLG1222'!$D:$D,'ALL 2022'!$D:$D)</f>
        <v>-1752626305.54</v>
      </c>
      <c r="AO227" s="12">
        <f>+SUMIFS('BLG1222'!$I:$I,'BLG1222'!$A:$A,'ALL 2022'!$2:$2,'BLG1222'!$D:$D,'ALL 2022'!$D:$D)</f>
        <v>0</v>
      </c>
      <c r="AP227" s="12">
        <f>+SUMIFS('BLG1222'!$I:$I,'BLG1222'!$A:$A,'ALL 2022'!$2:$2,'BLG1222'!$D:$D,'ALL 2022'!$D:$D)</f>
        <v>-53722656.710000001</v>
      </c>
      <c r="AQ227" s="164">
        <f t="shared" si="22"/>
        <v>-9405395594.1500015</v>
      </c>
      <c r="AR227" s="165">
        <f t="shared" si="23"/>
        <v>-1989065.483953855</v>
      </c>
    </row>
    <row r="228" spans="1:44" hidden="1" x14ac:dyDescent="0.25">
      <c r="A228" s="11" t="str">
        <f t="shared" si="19"/>
        <v>4</v>
      </c>
      <c r="B228" s="11" t="str">
        <f t="shared" si="20"/>
        <v>44</v>
      </c>
      <c r="C228" s="11" t="str">
        <f t="shared" si="21"/>
        <v>445</v>
      </c>
      <c r="D228" s="23">
        <v>44571000</v>
      </c>
      <c r="E228" s="195" t="str">
        <f t="shared" si="24"/>
        <v>BIL42</v>
      </c>
      <c r="F228" s="24" t="s">
        <v>94</v>
      </c>
      <c r="G228" s="12">
        <f>+SUMIFS('BLG1222'!$I:$I,'BLG1222'!$A:$A,'ALL 2022'!$2:$2,'BLG1222'!$D:$D,'ALL 2022'!$D:$D)</f>
        <v>-12165222.32</v>
      </c>
      <c r="H228" s="12">
        <f>+SUMIFS('BLG1222'!$I:$I,'BLG1222'!$A:$A,'ALL 2022'!$2:$2,'BLG1222'!$D:$D,'ALL 2022'!$D:$D)</f>
        <v>-28219362</v>
      </c>
      <c r="I228" s="12">
        <f>+SUMIFS('BLG1222'!$I:$I,'BLG1222'!$A:$A,'ALL 2022'!$2:$2,'BLG1222'!$D:$D,'ALL 2022'!$D:$D)</f>
        <v>-14992672.32</v>
      </c>
      <c r="J228" s="12">
        <f>+SUMIFS('BLG1222'!$I:$I,'BLG1222'!$A:$A,'ALL 2022'!$2:$2,'BLG1222'!$D:$D,'ALL 2022'!$D:$D)</f>
        <v>-14458589.960000001</v>
      </c>
      <c r="K228" s="12">
        <f>+SUMIFS('BLG1222'!$I:$I,'BLG1222'!$A:$A,'ALL 2022'!$2:$2,'BLG1222'!$D:$D,'ALL 2022'!$D:$D)</f>
        <v>-2401254</v>
      </c>
      <c r="L228" s="12">
        <f>+SUMIFS('BLG1222'!$I:$I,'BLG1222'!$A:$A,'ALL 2022'!$2:$2,'BLG1222'!$D:$D,'ALL 2022'!$D:$D)</f>
        <v>0</v>
      </c>
      <c r="M228" s="12">
        <f>+SUMIFS('BLG1222'!$I:$I,'BLG1222'!$A:$A,'ALL 2022'!$2:$2,'BLG1222'!$D:$D,'ALL 2022'!$D:$D)</f>
        <v>0</v>
      </c>
      <c r="N228" s="12">
        <f>+SUMIFS('BLG1222'!$I:$I,'BLG1222'!$A:$A,'ALL 2022'!$2:$2,'BLG1222'!$D:$D,'ALL 2022'!$D:$D)</f>
        <v>0</v>
      </c>
      <c r="O228" s="12">
        <f>+SUMIFS('BLG1222'!$I:$I,'BLG1222'!$A:$A,'ALL 2022'!$2:$2,'BLG1222'!$D:$D,'ALL 2022'!$D:$D)</f>
        <v>0</v>
      </c>
      <c r="P228" s="12">
        <f>+SUMIFS('BLG1222'!$I:$I,'BLG1222'!$A:$A,'ALL 2022'!$2:$2,'BLG1222'!$D:$D,'ALL 2022'!$D:$D)</f>
        <v>0</v>
      </c>
      <c r="Q228" s="12">
        <f>+SUMIFS('BLG1222'!$I:$I,'BLG1222'!$A:$A,'ALL 2022'!$2:$2,'BLG1222'!$D:$D,'ALL 2022'!$D:$D)</f>
        <v>0</v>
      </c>
      <c r="R228" s="12">
        <f>+SUMIFS('BLG1222'!$I:$I,'BLG1222'!$A:$A,'ALL 2022'!$2:$2,'BLG1222'!$D:$D,'ALL 2022'!$D:$D)</f>
        <v>0</v>
      </c>
      <c r="S228" s="12">
        <f>+SUMIFS('BLG1222'!$I:$I,'BLG1222'!$A:$A,'ALL 2022'!$2:$2,'BLG1222'!$D:$D,'ALL 2022'!$D:$D)</f>
        <v>-78111811.329999998</v>
      </c>
      <c r="T228" s="12">
        <f>+SUMIFS('BLG1222'!$I:$I,'BLG1222'!$A:$A,'ALL 2022'!$2:$2,'BLG1222'!$D:$D,'ALL 2022'!$D:$D)</f>
        <v>-38874035.32</v>
      </c>
      <c r="U228" s="12">
        <f>+SUMIFS('BLG1222'!$I:$I,'BLG1222'!$A:$A,'ALL 2022'!$2:$2,'BLG1222'!$D:$D,'ALL 2022'!$D:$D)</f>
        <v>0</v>
      </c>
      <c r="V228" s="12">
        <f>+SUMIFS('BLG1222'!$I:$I,'BLG1222'!$A:$A,'ALL 2022'!$2:$2,'BLG1222'!$D:$D,'ALL 2022'!$D:$D)</f>
        <v>0</v>
      </c>
      <c r="W228" s="12">
        <f>+SUMIFS('BLG1222'!$I:$I,'BLG1222'!$A:$A,'ALL 2022'!$2:$2,'BLG1222'!$D:$D,'ALL 2022'!$D:$D)</f>
        <v>0</v>
      </c>
      <c r="X228" s="12">
        <f>+SUMIFS('BLG1222'!$I:$I,'BLG1222'!$A:$A,'ALL 2022'!$2:$2,'BLG1222'!$D:$D,'ALL 2022'!$D:$D)</f>
        <v>0</v>
      </c>
      <c r="Y228" s="12">
        <f>+SUMIFS('BLG1222'!$I:$I,'BLG1222'!$A:$A,'ALL 2022'!$2:$2,'BLG1222'!$D:$D,'ALL 2022'!$D:$D)</f>
        <v>0</v>
      </c>
      <c r="Z228" s="12">
        <f>+SUMIFS('BLG1222'!$I:$I,'BLG1222'!$A:$A,'ALL 2022'!$2:$2,'BLG1222'!$D:$D,'ALL 2022'!$D:$D)</f>
        <v>0</v>
      </c>
      <c r="AA228" s="12">
        <f>+SUMIFS('BLG1222'!$I:$I,'BLG1222'!$A:$A,'ALL 2022'!$2:$2,'BLG1222'!$D:$D,'ALL 2022'!$D:$D)</f>
        <v>0</v>
      </c>
      <c r="AB228" s="12">
        <f>+SUMIFS('BLG1222'!$I:$I,'BLG1222'!$A:$A,'ALL 2022'!$2:$2,'BLG1222'!$D:$D,'ALL 2022'!$D:$D)</f>
        <v>-191475</v>
      </c>
      <c r="AC228" s="12">
        <f>+SUMIFS('BLG1222'!$I:$I,'BLG1222'!$A:$A,'ALL 2022'!$2:$2,'BLG1222'!$D:$D,'ALL 2022'!$D:$D)</f>
        <v>0</v>
      </c>
      <c r="AD228" s="12">
        <f>+SUMIFS('BLG1222'!$I:$I,'BLG1222'!$A:$A,'ALL 2022'!$2:$2,'BLG1222'!$D:$D,'ALL 2022'!$D:$D)</f>
        <v>0</v>
      </c>
      <c r="AE228" s="12">
        <f>+SUMIFS('BLG1222'!$I:$I,'BLG1222'!$A:$A,'ALL 2022'!$2:$2,'BLG1222'!$D:$D,'ALL 2022'!$D:$D)</f>
        <v>0</v>
      </c>
      <c r="AF228" s="12">
        <f>+SUMIFS('BLG1222'!$I:$I,'BLG1222'!$A:$A,'ALL 2022'!$2:$2,'BLG1222'!$D:$D,'ALL 2022'!$D:$D)</f>
        <v>0</v>
      </c>
      <c r="AG228" s="12">
        <f>+SUMIFS('BLG1222'!$I:$I,'BLG1222'!$A:$A,'ALL 2022'!$2:$2,'BLG1222'!$D:$D,'ALL 2022'!$D:$D)</f>
        <v>0</v>
      </c>
      <c r="AH228" s="12">
        <f>+SUMIFS('BLG1222'!$I:$I,'BLG1222'!$A:$A,'ALL 2022'!$2:$2,'BLG1222'!$D:$D,'ALL 2022'!$D:$D)</f>
        <v>0</v>
      </c>
      <c r="AI228" s="12">
        <f>+SUMIFS('BLG1222'!$I:$I,'BLG1222'!$A:$A,'ALL 2022'!$2:$2,'BLG1222'!$D:$D,'ALL 2022'!$D:$D)</f>
        <v>0</v>
      </c>
      <c r="AJ228" s="12">
        <f>+SUMIFS('BLG1222'!$I:$I,'BLG1222'!$A:$A,'ALL 2022'!$2:$2,'BLG1222'!$D:$D,'ALL 2022'!$D:$D)</f>
        <v>0</v>
      </c>
      <c r="AK228" s="12">
        <f>+SUMIFS('BLG1222'!$I:$I,'BLG1222'!$A:$A,'ALL 2022'!$2:$2,'BLG1222'!$D:$D,'ALL 2022'!$D:$D)</f>
        <v>0</v>
      </c>
      <c r="AL228" s="12">
        <f>+SUMIFS('BLG1222'!$I:$I,'BLG1222'!$A:$A,'ALL 2022'!$2:$2,'BLG1222'!$D:$D,'ALL 2022'!$D:$D)</f>
        <v>0</v>
      </c>
      <c r="AM228" s="12">
        <f>+SUMIFS('BLG1222'!$I:$I,'BLG1222'!$A:$A,'ALL 2022'!$2:$2,'BLG1222'!$D:$D,'ALL 2022'!$D:$D)</f>
        <v>0</v>
      </c>
      <c r="AN228" s="12">
        <f>+SUMIFS('BLG1222'!$I:$I,'BLG1222'!$A:$A,'ALL 2022'!$2:$2,'BLG1222'!$D:$D,'ALL 2022'!$D:$D)</f>
        <v>0</v>
      </c>
      <c r="AO228" s="12">
        <f>+SUMIFS('BLG1222'!$I:$I,'BLG1222'!$A:$A,'ALL 2022'!$2:$2,'BLG1222'!$D:$D,'ALL 2022'!$D:$D)</f>
        <v>-7202316.7999999998</v>
      </c>
      <c r="AP228" s="12">
        <f>+SUMIFS('BLG1222'!$I:$I,'BLG1222'!$A:$A,'ALL 2022'!$2:$2,'BLG1222'!$D:$D,'ALL 2022'!$D:$D)</f>
        <v>0</v>
      </c>
      <c r="AQ228" s="164">
        <f t="shared" si="22"/>
        <v>-196616739.05000001</v>
      </c>
      <c r="AR228" s="165">
        <f t="shared" si="23"/>
        <v>-41580.767687768981</v>
      </c>
    </row>
    <row r="229" spans="1:44" hidden="1" x14ac:dyDescent="0.25">
      <c r="A229" s="11" t="str">
        <f t="shared" si="19"/>
        <v>4</v>
      </c>
      <c r="B229" s="11" t="str">
        <f t="shared" si="20"/>
        <v>44</v>
      </c>
      <c r="C229" s="11" t="str">
        <f t="shared" si="21"/>
        <v>445</v>
      </c>
      <c r="D229" s="23">
        <v>44572000</v>
      </c>
      <c r="E229" s="195" t="str">
        <f t="shared" si="24"/>
        <v>BIL42</v>
      </c>
      <c r="F229" s="24" t="s">
        <v>328</v>
      </c>
      <c r="G229" s="12">
        <f>+SUMIFS('BLG1222'!$I:$I,'BLG1222'!$A:$A,'ALL 2022'!$2:$2,'BLG1222'!$D:$D,'ALL 2022'!$D:$D)</f>
        <v>0</v>
      </c>
      <c r="H229" s="12">
        <f>+SUMIFS('BLG1222'!$I:$I,'BLG1222'!$A:$A,'ALL 2022'!$2:$2,'BLG1222'!$D:$D,'ALL 2022'!$D:$D)</f>
        <v>0</v>
      </c>
      <c r="I229" s="12">
        <f>+SUMIFS('BLG1222'!$I:$I,'BLG1222'!$A:$A,'ALL 2022'!$2:$2,'BLG1222'!$D:$D,'ALL 2022'!$D:$D)</f>
        <v>-45998.9999993897</v>
      </c>
      <c r="J229" s="12">
        <f>+SUMIFS('BLG1222'!$I:$I,'BLG1222'!$A:$A,'ALL 2022'!$2:$2,'BLG1222'!$D:$D,'ALL 2022'!$D:$D)</f>
        <v>0</v>
      </c>
      <c r="K229" s="12">
        <f>+SUMIFS('BLG1222'!$I:$I,'BLG1222'!$A:$A,'ALL 2022'!$2:$2,'BLG1222'!$D:$D,'ALL 2022'!$D:$D)</f>
        <v>0</v>
      </c>
      <c r="L229" s="12">
        <f>+SUMIFS('BLG1222'!$I:$I,'BLG1222'!$A:$A,'ALL 2022'!$2:$2,'BLG1222'!$D:$D,'ALL 2022'!$D:$D)</f>
        <v>-49859000</v>
      </c>
      <c r="M229" s="12">
        <f>+SUMIFS('BLG1222'!$I:$I,'BLG1222'!$A:$A,'ALL 2022'!$2:$2,'BLG1222'!$D:$D,'ALL 2022'!$D:$D)</f>
        <v>0</v>
      </c>
      <c r="N229" s="12">
        <f>+SUMIFS('BLG1222'!$I:$I,'BLG1222'!$A:$A,'ALL 2022'!$2:$2,'BLG1222'!$D:$D,'ALL 2022'!$D:$D)</f>
        <v>0</v>
      </c>
      <c r="O229" s="12">
        <f>+SUMIFS('BLG1222'!$I:$I,'BLG1222'!$A:$A,'ALL 2022'!$2:$2,'BLG1222'!$D:$D,'ALL 2022'!$D:$D)</f>
        <v>-841754380.46000004</v>
      </c>
      <c r="P229" s="12">
        <f>+SUMIFS('BLG1222'!$I:$I,'BLG1222'!$A:$A,'ALL 2022'!$2:$2,'BLG1222'!$D:$D,'ALL 2022'!$D:$D)</f>
        <v>-41018249.590000004</v>
      </c>
      <c r="Q229" s="12">
        <f>+SUMIFS('BLG1222'!$I:$I,'BLG1222'!$A:$A,'ALL 2022'!$2:$2,'BLG1222'!$D:$D,'ALL 2022'!$D:$D)</f>
        <v>0</v>
      </c>
      <c r="R229" s="12">
        <f>+SUMIFS('BLG1222'!$I:$I,'BLG1222'!$A:$A,'ALL 2022'!$2:$2,'BLG1222'!$D:$D,'ALL 2022'!$D:$D)</f>
        <v>-37689994.340000004</v>
      </c>
      <c r="S229" s="12">
        <f>+SUMIFS('BLG1222'!$I:$I,'BLG1222'!$A:$A,'ALL 2022'!$2:$2,'BLG1222'!$D:$D,'ALL 2022'!$D:$D)</f>
        <v>-1420244209.23</v>
      </c>
      <c r="T229" s="12">
        <f>+SUMIFS('BLG1222'!$I:$I,'BLG1222'!$A:$A,'ALL 2022'!$2:$2,'BLG1222'!$D:$D,'ALL 2022'!$D:$D)</f>
        <v>-205392116.59999999</v>
      </c>
      <c r="U229" s="12">
        <f>+SUMIFS('BLG1222'!$I:$I,'BLG1222'!$A:$A,'ALL 2022'!$2:$2,'BLG1222'!$D:$D,'ALL 2022'!$D:$D)</f>
        <v>0</v>
      </c>
      <c r="V229" s="12">
        <f>+SUMIFS('BLG1222'!$I:$I,'BLG1222'!$A:$A,'ALL 2022'!$2:$2,'BLG1222'!$D:$D,'ALL 2022'!$D:$D)</f>
        <v>0</v>
      </c>
      <c r="W229" s="12">
        <f>+SUMIFS('BLG1222'!$I:$I,'BLG1222'!$A:$A,'ALL 2022'!$2:$2,'BLG1222'!$D:$D,'ALL 2022'!$D:$D)</f>
        <v>2160000</v>
      </c>
      <c r="X229" s="12">
        <f>+SUMIFS('BLG1222'!$I:$I,'BLG1222'!$A:$A,'ALL 2022'!$2:$2,'BLG1222'!$D:$D,'ALL 2022'!$D:$D)</f>
        <v>0</v>
      </c>
      <c r="Y229" s="12">
        <f>+SUMIFS('BLG1222'!$I:$I,'BLG1222'!$A:$A,'ALL 2022'!$2:$2,'BLG1222'!$D:$D,'ALL 2022'!$D:$D)</f>
        <v>0</v>
      </c>
      <c r="Z229" s="12">
        <f>+SUMIFS('BLG1222'!$I:$I,'BLG1222'!$A:$A,'ALL 2022'!$2:$2,'BLG1222'!$D:$D,'ALL 2022'!$D:$D)</f>
        <v>0</v>
      </c>
      <c r="AA229" s="12">
        <f>+SUMIFS('BLG1222'!$I:$I,'BLG1222'!$A:$A,'ALL 2022'!$2:$2,'BLG1222'!$D:$D,'ALL 2022'!$D:$D)</f>
        <v>0</v>
      </c>
      <c r="AB229" s="12">
        <f>+SUMIFS('BLG1222'!$I:$I,'BLG1222'!$A:$A,'ALL 2022'!$2:$2,'BLG1222'!$D:$D,'ALL 2022'!$D:$D)</f>
        <v>10296221.380000001</v>
      </c>
      <c r="AC229" s="12">
        <f>+SUMIFS('BLG1222'!$I:$I,'BLG1222'!$A:$A,'ALL 2022'!$2:$2,'BLG1222'!$D:$D,'ALL 2022'!$D:$D)</f>
        <v>-207333.33</v>
      </c>
      <c r="AD229" s="12">
        <f>+SUMIFS('BLG1222'!$I:$I,'BLG1222'!$A:$A,'ALL 2022'!$2:$2,'BLG1222'!$D:$D,'ALL 2022'!$D:$D)</f>
        <v>0</v>
      </c>
      <c r="AE229" s="12">
        <f>+SUMIFS('BLG1222'!$I:$I,'BLG1222'!$A:$A,'ALL 2022'!$2:$2,'BLG1222'!$D:$D,'ALL 2022'!$D:$D)</f>
        <v>-9025706.5099999998</v>
      </c>
      <c r="AF229" s="12">
        <f>+SUMIFS('BLG1222'!$I:$I,'BLG1222'!$A:$A,'ALL 2022'!$2:$2,'BLG1222'!$D:$D,'ALL 2022'!$D:$D)</f>
        <v>0</v>
      </c>
      <c r="AG229" s="12">
        <f>+SUMIFS('BLG1222'!$I:$I,'BLG1222'!$A:$A,'ALL 2022'!$2:$2,'BLG1222'!$D:$D,'ALL 2022'!$D:$D)</f>
        <v>0</v>
      </c>
      <c r="AH229" s="12">
        <f>+SUMIFS('BLG1222'!$I:$I,'BLG1222'!$A:$A,'ALL 2022'!$2:$2,'BLG1222'!$D:$D,'ALL 2022'!$D:$D)</f>
        <v>0</v>
      </c>
      <c r="AI229" s="12">
        <f>+SUMIFS('BLG1222'!$I:$I,'BLG1222'!$A:$A,'ALL 2022'!$2:$2,'BLG1222'!$D:$D,'ALL 2022'!$D:$D)</f>
        <v>0</v>
      </c>
      <c r="AJ229" s="12">
        <f>+SUMIFS('BLG1222'!$I:$I,'BLG1222'!$A:$A,'ALL 2022'!$2:$2,'BLG1222'!$D:$D,'ALL 2022'!$D:$D)</f>
        <v>1464913.5</v>
      </c>
      <c r="AK229" s="12">
        <f>+SUMIFS('BLG1222'!$I:$I,'BLG1222'!$A:$A,'ALL 2022'!$2:$2,'BLG1222'!$D:$D,'ALL 2022'!$D:$D)</f>
        <v>0</v>
      </c>
      <c r="AL229" s="12">
        <f>+SUMIFS('BLG1222'!$I:$I,'BLG1222'!$A:$A,'ALL 2022'!$2:$2,'BLG1222'!$D:$D,'ALL 2022'!$D:$D)</f>
        <v>0</v>
      </c>
      <c r="AM229" s="12">
        <f>+SUMIFS('BLG1222'!$I:$I,'BLG1222'!$A:$A,'ALL 2022'!$2:$2,'BLG1222'!$D:$D,'ALL 2022'!$D:$D)</f>
        <v>0</v>
      </c>
      <c r="AN229" s="12">
        <f>+SUMIFS('BLG1222'!$I:$I,'BLG1222'!$A:$A,'ALL 2022'!$2:$2,'BLG1222'!$D:$D,'ALL 2022'!$D:$D)</f>
        <v>0</v>
      </c>
      <c r="AO229" s="12">
        <f>+SUMIFS('BLG1222'!$I:$I,'BLG1222'!$A:$A,'ALL 2022'!$2:$2,'BLG1222'!$D:$D,'ALL 2022'!$D:$D)</f>
        <v>-12512.51</v>
      </c>
      <c r="AP229" s="12">
        <f>+SUMIFS('BLG1222'!$I:$I,'BLG1222'!$A:$A,'ALL 2022'!$2:$2,'BLG1222'!$D:$D,'ALL 2022'!$D:$D)</f>
        <v>0</v>
      </c>
      <c r="AQ229" s="164">
        <f t="shared" si="22"/>
        <v>-2591328366.6899996</v>
      </c>
      <c r="AR229" s="165">
        <f t="shared" si="23"/>
        <v>-548017.54590519285</v>
      </c>
    </row>
    <row r="230" spans="1:44" hidden="1" x14ac:dyDescent="0.25">
      <c r="A230" s="11" t="str">
        <f t="shared" si="19"/>
        <v>4</v>
      </c>
      <c r="B230" s="11" t="str">
        <f t="shared" si="20"/>
        <v>44</v>
      </c>
      <c r="C230" s="11" t="str">
        <f t="shared" si="21"/>
        <v>445</v>
      </c>
      <c r="D230" s="23">
        <v>44574000</v>
      </c>
      <c r="E230" s="195" t="str">
        <f t="shared" si="24"/>
        <v>BIL42</v>
      </c>
      <c r="F230" s="24" t="s">
        <v>642</v>
      </c>
      <c r="G230" s="12">
        <f>+SUMIFS('BLG1222'!$I:$I,'BLG1222'!$A:$A,'ALL 2022'!$2:$2,'BLG1222'!$D:$D,'ALL 2022'!$D:$D)</f>
        <v>0</v>
      </c>
      <c r="H230" s="12">
        <f>+SUMIFS('BLG1222'!$I:$I,'BLG1222'!$A:$A,'ALL 2022'!$2:$2,'BLG1222'!$D:$D,'ALL 2022'!$D:$D)</f>
        <v>0</v>
      </c>
      <c r="I230" s="12">
        <f>+SUMIFS('BLG1222'!$I:$I,'BLG1222'!$A:$A,'ALL 2022'!$2:$2,'BLG1222'!$D:$D,'ALL 2022'!$D:$D)</f>
        <v>0</v>
      </c>
      <c r="J230" s="12">
        <f>+SUMIFS('BLG1222'!$I:$I,'BLG1222'!$A:$A,'ALL 2022'!$2:$2,'BLG1222'!$D:$D,'ALL 2022'!$D:$D)</f>
        <v>0</v>
      </c>
      <c r="K230" s="12">
        <f>+SUMIFS('BLG1222'!$I:$I,'BLG1222'!$A:$A,'ALL 2022'!$2:$2,'BLG1222'!$D:$D,'ALL 2022'!$D:$D)</f>
        <v>0</v>
      </c>
      <c r="L230" s="12">
        <f>+SUMIFS('BLG1222'!$I:$I,'BLG1222'!$A:$A,'ALL 2022'!$2:$2,'BLG1222'!$D:$D,'ALL 2022'!$D:$D)</f>
        <v>0</v>
      </c>
      <c r="M230" s="12">
        <f>+SUMIFS('BLG1222'!$I:$I,'BLG1222'!$A:$A,'ALL 2022'!$2:$2,'BLG1222'!$D:$D,'ALL 2022'!$D:$D)</f>
        <v>0</v>
      </c>
      <c r="N230" s="12">
        <f>+SUMIFS('BLG1222'!$I:$I,'BLG1222'!$A:$A,'ALL 2022'!$2:$2,'BLG1222'!$D:$D,'ALL 2022'!$D:$D)</f>
        <v>0</v>
      </c>
      <c r="O230" s="12">
        <f>+SUMIFS('BLG1222'!$I:$I,'BLG1222'!$A:$A,'ALL 2022'!$2:$2,'BLG1222'!$D:$D,'ALL 2022'!$D:$D)</f>
        <v>0</v>
      </c>
      <c r="P230" s="12">
        <f>+SUMIFS('BLG1222'!$I:$I,'BLG1222'!$A:$A,'ALL 2022'!$2:$2,'BLG1222'!$D:$D,'ALL 2022'!$D:$D)</f>
        <v>0</v>
      </c>
      <c r="Q230" s="12">
        <f>+SUMIFS('BLG1222'!$I:$I,'BLG1222'!$A:$A,'ALL 2022'!$2:$2,'BLG1222'!$D:$D,'ALL 2022'!$D:$D)</f>
        <v>0</v>
      </c>
      <c r="R230" s="12">
        <f>+SUMIFS('BLG1222'!$I:$I,'BLG1222'!$A:$A,'ALL 2022'!$2:$2,'BLG1222'!$D:$D,'ALL 2022'!$D:$D)</f>
        <v>0</v>
      </c>
      <c r="S230" s="12">
        <f>+SUMIFS('BLG1222'!$I:$I,'BLG1222'!$A:$A,'ALL 2022'!$2:$2,'BLG1222'!$D:$D,'ALL 2022'!$D:$D)</f>
        <v>0</v>
      </c>
      <c r="T230" s="12">
        <f>+SUMIFS('BLG1222'!$I:$I,'BLG1222'!$A:$A,'ALL 2022'!$2:$2,'BLG1222'!$D:$D,'ALL 2022'!$D:$D)</f>
        <v>0</v>
      </c>
      <c r="U230" s="12">
        <f>+SUMIFS('BLG1222'!$I:$I,'BLG1222'!$A:$A,'ALL 2022'!$2:$2,'BLG1222'!$D:$D,'ALL 2022'!$D:$D)</f>
        <v>-184776000</v>
      </c>
      <c r="V230" s="12">
        <f>+SUMIFS('BLG1222'!$I:$I,'BLG1222'!$A:$A,'ALL 2022'!$2:$2,'BLG1222'!$D:$D,'ALL 2022'!$D:$D)</f>
        <v>0</v>
      </c>
      <c r="W230" s="12">
        <f>+SUMIFS('BLG1222'!$I:$I,'BLG1222'!$A:$A,'ALL 2022'!$2:$2,'BLG1222'!$D:$D,'ALL 2022'!$D:$D)</f>
        <v>0</v>
      </c>
      <c r="X230" s="12">
        <f>+SUMIFS('BLG1222'!$I:$I,'BLG1222'!$A:$A,'ALL 2022'!$2:$2,'BLG1222'!$D:$D,'ALL 2022'!$D:$D)</f>
        <v>0</v>
      </c>
      <c r="Y230" s="12">
        <f>+SUMIFS('BLG1222'!$I:$I,'BLG1222'!$A:$A,'ALL 2022'!$2:$2,'BLG1222'!$D:$D,'ALL 2022'!$D:$D)</f>
        <v>0</v>
      </c>
      <c r="Z230" s="12">
        <f>+SUMIFS('BLG1222'!$I:$I,'BLG1222'!$A:$A,'ALL 2022'!$2:$2,'BLG1222'!$D:$D,'ALL 2022'!$D:$D)</f>
        <v>0</v>
      </c>
      <c r="AA230" s="12">
        <f>+SUMIFS('BLG1222'!$I:$I,'BLG1222'!$A:$A,'ALL 2022'!$2:$2,'BLG1222'!$D:$D,'ALL 2022'!$D:$D)</f>
        <v>0</v>
      </c>
      <c r="AB230" s="12">
        <f>+SUMIFS('BLG1222'!$I:$I,'BLG1222'!$A:$A,'ALL 2022'!$2:$2,'BLG1222'!$D:$D,'ALL 2022'!$D:$D)</f>
        <v>0</v>
      </c>
      <c r="AC230" s="12">
        <f>+SUMIFS('BLG1222'!$I:$I,'BLG1222'!$A:$A,'ALL 2022'!$2:$2,'BLG1222'!$D:$D,'ALL 2022'!$D:$D)</f>
        <v>0</v>
      </c>
      <c r="AD230" s="12">
        <f>+SUMIFS('BLG1222'!$I:$I,'BLG1222'!$A:$A,'ALL 2022'!$2:$2,'BLG1222'!$D:$D,'ALL 2022'!$D:$D)</f>
        <v>0</v>
      </c>
      <c r="AE230" s="12">
        <f>+SUMIFS('BLG1222'!$I:$I,'BLG1222'!$A:$A,'ALL 2022'!$2:$2,'BLG1222'!$D:$D,'ALL 2022'!$D:$D)</f>
        <v>0</v>
      </c>
      <c r="AF230" s="12">
        <f>+SUMIFS('BLG1222'!$I:$I,'BLG1222'!$A:$A,'ALL 2022'!$2:$2,'BLG1222'!$D:$D,'ALL 2022'!$D:$D)</f>
        <v>0</v>
      </c>
      <c r="AG230" s="12">
        <f>+SUMIFS('BLG1222'!$I:$I,'BLG1222'!$A:$A,'ALL 2022'!$2:$2,'BLG1222'!$D:$D,'ALL 2022'!$D:$D)</f>
        <v>0</v>
      </c>
      <c r="AH230" s="12">
        <f>+SUMIFS('BLG1222'!$I:$I,'BLG1222'!$A:$A,'ALL 2022'!$2:$2,'BLG1222'!$D:$D,'ALL 2022'!$D:$D)</f>
        <v>0</v>
      </c>
      <c r="AI230" s="12">
        <f>+SUMIFS('BLG1222'!$I:$I,'BLG1222'!$A:$A,'ALL 2022'!$2:$2,'BLG1222'!$D:$D,'ALL 2022'!$D:$D)</f>
        <v>0</v>
      </c>
      <c r="AJ230" s="12">
        <f>+SUMIFS('BLG1222'!$I:$I,'BLG1222'!$A:$A,'ALL 2022'!$2:$2,'BLG1222'!$D:$D,'ALL 2022'!$D:$D)</f>
        <v>0</v>
      </c>
      <c r="AK230" s="12">
        <f>+SUMIFS('BLG1222'!$I:$I,'BLG1222'!$A:$A,'ALL 2022'!$2:$2,'BLG1222'!$D:$D,'ALL 2022'!$D:$D)</f>
        <v>0</v>
      </c>
      <c r="AL230" s="12">
        <f>+SUMIFS('BLG1222'!$I:$I,'BLG1222'!$A:$A,'ALL 2022'!$2:$2,'BLG1222'!$D:$D,'ALL 2022'!$D:$D)</f>
        <v>0</v>
      </c>
      <c r="AM230" s="12">
        <f>+SUMIFS('BLG1222'!$I:$I,'BLG1222'!$A:$A,'ALL 2022'!$2:$2,'BLG1222'!$D:$D,'ALL 2022'!$D:$D)</f>
        <v>0</v>
      </c>
      <c r="AN230" s="12">
        <f>+SUMIFS('BLG1222'!$I:$I,'BLG1222'!$A:$A,'ALL 2022'!$2:$2,'BLG1222'!$D:$D,'ALL 2022'!$D:$D)</f>
        <v>0</v>
      </c>
      <c r="AO230" s="12">
        <f>+SUMIFS('BLG1222'!$I:$I,'BLG1222'!$A:$A,'ALL 2022'!$2:$2,'BLG1222'!$D:$D,'ALL 2022'!$D:$D)</f>
        <v>0</v>
      </c>
      <c r="AP230" s="12">
        <f>+SUMIFS('BLG1222'!$I:$I,'BLG1222'!$A:$A,'ALL 2022'!$2:$2,'BLG1222'!$D:$D,'ALL 2022'!$D:$D)</f>
        <v>0</v>
      </c>
      <c r="AQ230" s="164">
        <f t="shared" si="22"/>
        <v>-184776000</v>
      </c>
      <c r="AR230" s="165">
        <f t="shared" si="23"/>
        <v>-39076.672552896765</v>
      </c>
    </row>
    <row r="231" spans="1:44" hidden="1" x14ac:dyDescent="0.25">
      <c r="A231" s="11" t="str">
        <f t="shared" si="19"/>
        <v>4</v>
      </c>
      <c r="B231" s="11" t="str">
        <f t="shared" si="20"/>
        <v>44</v>
      </c>
      <c r="C231" s="11" t="str">
        <f t="shared" si="21"/>
        <v>445</v>
      </c>
      <c r="D231" s="23">
        <v>44575000</v>
      </c>
      <c r="E231" s="195" t="str">
        <f t="shared" si="24"/>
        <v>BIL42</v>
      </c>
      <c r="F231" s="24" t="s">
        <v>2105</v>
      </c>
      <c r="G231" s="12">
        <f>+SUMIFS('BLG1222'!$I:$I,'BLG1222'!$A:$A,'ALL 2022'!$2:$2,'BLG1222'!$D:$D,'ALL 2022'!$D:$D)</f>
        <v>0</v>
      </c>
      <c r="H231" s="12">
        <f>+SUMIFS('BLG1222'!$I:$I,'BLG1222'!$A:$A,'ALL 2022'!$2:$2,'BLG1222'!$D:$D,'ALL 2022'!$D:$D)</f>
        <v>0</v>
      </c>
      <c r="I231" s="12">
        <f>+SUMIFS('BLG1222'!$I:$I,'BLG1222'!$A:$A,'ALL 2022'!$2:$2,'BLG1222'!$D:$D,'ALL 2022'!$D:$D)</f>
        <v>0</v>
      </c>
      <c r="J231" s="12">
        <f>+SUMIFS('BLG1222'!$I:$I,'BLG1222'!$A:$A,'ALL 2022'!$2:$2,'BLG1222'!$D:$D,'ALL 2022'!$D:$D)</f>
        <v>0</v>
      </c>
      <c r="K231" s="12">
        <f>+SUMIFS('BLG1222'!$I:$I,'BLG1222'!$A:$A,'ALL 2022'!$2:$2,'BLG1222'!$D:$D,'ALL 2022'!$D:$D)</f>
        <v>0</v>
      </c>
      <c r="L231" s="12">
        <f>+SUMIFS('BLG1222'!$I:$I,'BLG1222'!$A:$A,'ALL 2022'!$2:$2,'BLG1222'!$D:$D,'ALL 2022'!$D:$D)</f>
        <v>0</v>
      </c>
      <c r="M231" s="12">
        <f>+SUMIFS('BLG1222'!$I:$I,'BLG1222'!$A:$A,'ALL 2022'!$2:$2,'BLG1222'!$D:$D,'ALL 2022'!$D:$D)</f>
        <v>0</v>
      </c>
      <c r="N231" s="12">
        <f>+SUMIFS('BLG1222'!$I:$I,'BLG1222'!$A:$A,'ALL 2022'!$2:$2,'BLG1222'!$D:$D,'ALL 2022'!$D:$D)</f>
        <v>0</v>
      </c>
      <c r="O231" s="12">
        <f>+SUMIFS('BLG1222'!$I:$I,'BLG1222'!$A:$A,'ALL 2022'!$2:$2,'BLG1222'!$D:$D,'ALL 2022'!$D:$D)</f>
        <v>0</v>
      </c>
      <c r="P231" s="12">
        <f>+SUMIFS('BLG1222'!$I:$I,'BLG1222'!$A:$A,'ALL 2022'!$2:$2,'BLG1222'!$D:$D,'ALL 2022'!$D:$D)</f>
        <v>0</v>
      </c>
      <c r="Q231" s="12">
        <f>+SUMIFS('BLG1222'!$I:$I,'BLG1222'!$A:$A,'ALL 2022'!$2:$2,'BLG1222'!$D:$D,'ALL 2022'!$D:$D)</f>
        <v>0</v>
      </c>
      <c r="R231" s="12">
        <f>+SUMIFS('BLG1222'!$I:$I,'BLG1222'!$A:$A,'ALL 2022'!$2:$2,'BLG1222'!$D:$D,'ALL 2022'!$D:$D)</f>
        <v>0</v>
      </c>
      <c r="S231" s="12">
        <f>+SUMIFS('BLG1222'!$I:$I,'BLG1222'!$A:$A,'ALL 2022'!$2:$2,'BLG1222'!$D:$D,'ALL 2022'!$D:$D)</f>
        <v>0</v>
      </c>
      <c r="T231" s="12">
        <f>+SUMIFS('BLG1222'!$I:$I,'BLG1222'!$A:$A,'ALL 2022'!$2:$2,'BLG1222'!$D:$D,'ALL 2022'!$D:$D)</f>
        <v>-2160</v>
      </c>
      <c r="U231" s="12">
        <f>+SUMIFS('BLG1222'!$I:$I,'BLG1222'!$A:$A,'ALL 2022'!$2:$2,'BLG1222'!$D:$D,'ALL 2022'!$D:$D)</f>
        <v>0</v>
      </c>
      <c r="V231" s="12">
        <f>+SUMIFS('BLG1222'!$I:$I,'BLG1222'!$A:$A,'ALL 2022'!$2:$2,'BLG1222'!$D:$D,'ALL 2022'!$D:$D)</f>
        <v>0</v>
      </c>
      <c r="W231" s="12">
        <f>+SUMIFS('BLG1222'!$I:$I,'BLG1222'!$A:$A,'ALL 2022'!$2:$2,'BLG1222'!$D:$D,'ALL 2022'!$D:$D)</f>
        <v>0</v>
      </c>
      <c r="X231" s="12">
        <f>+SUMIFS('BLG1222'!$I:$I,'BLG1222'!$A:$A,'ALL 2022'!$2:$2,'BLG1222'!$D:$D,'ALL 2022'!$D:$D)</f>
        <v>0</v>
      </c>
      <c r="Y231" s="12">
        <f>+SUMIFS('BLG1222'!$I:$I,'BLG1222'!$A:$A,'ALL 2022'!$2:$2,'BLG1222'!$D:$D,'ALL 2022'!$D:$D)</f>
        <v>0</v>
      </c>
      <c r="Z231" s="12">
        <f>+SUMIFS('BLG1222'!$I:$I,'BLG1222'!$A:$A,'ALL 2022'!$2:$2,'BLG1222'!$D:$D,'ALL 2022'!$D:$D)</f>
        <v>0</v>
      </c>
      <c r="AA231" s="12">
        <f>+SUMIFS('BLG1222'!$I:$I,'BLG1222'!$A:$A,'ALL 2022'!$2:$2,'BLG1222'!$D:$D,'ALL 2022'!$D:$D)</f>
        <v>0</v>
      </c>
      <c r="AB231" s="12">
        <f>+SUMIFS('BLG1222'!$I:$I,'BLG1222'!$A:$A,'ALL 2022'!$2:$2,'BLG1222'!$D:$D,'ALL 2022'!$D:$D)</f>
        <v>0</v>
      </c>
      <c r="AC231" s="12">
        <f>+SUMIFS('BLG1222'!$I:$I,'BLG1222'!$A:$A,'ALL 2022'!$2:$2,'BLG1222'!$D:$D,'ALL 2022'!$D:$D)</f>
        <v>0</v>
      </c>
      <c r="AD231" s="12">
        <f>+SUMIFS('BLG1222'!$I:$I,'BLG1222'!$A:$A,'ALL 2022'!$2:$2,'BLG1222'!$D:$D,'ALL 2022'!$D:$D)</f>
        <v>0</v>
      </c>
      <c r="AE231" s="12">
        <f>+SUMIFS('BLG1222'!$I:$I,'BLG1222'!$A:$A,'ALL 2022'!$2:$2,'BLG1222'!$D:$D,'ALL 2022'!$D:$D)</f>
        <v>0</v>
      </c>
      <c r="AF231" s="12">
        <f>+SUMIFS('BLG1222'!$I:$I,'BLG1222'!$A:$A,'ALL 2022'!$2:$2,'BLG1222'!$D:$D,'ALL 2022'!$D:$D)</f>
        <v>0</v>
      </c>
      <c r="AG231" s="12">
        <f>+SUMIFS('BLG1222'!$I:$I,'BLG1222'!$A:$A,'ALL 2022'!$2:$2,'BLG1222'!$D:$D,'ALL 2022'!$D:$D)</f>
        <v>0</v>
      </c>
      <c r="AH231" s="12">
        <f>+SUMIFS('BLG1222'!$I:$I,'BLG1222'!$A:$A,'ALL 2022'!$2:$2,'BLG1222'!$D:$D,'ALL 2022'!$D:$D)</f>
        <v>0</v>
      </c>
      <c r="AI231" s="12">
        <f>+SUMIFS('BLG1222'!$I:$I,'BLG1222'!$A:$A,'ALL 2022'!$2:$2,'BLG1222'!$D:$D,'ALL 2022'!$D:$D)</f>
        <v>0</v>
      </c>
      <c r="AJ231" s="12">
        <f>+SUMIFS('BLG1222'!$I:$I,'BLG1222'!$A:$A,'ALL 2022'!$2:$2,'BLG1222'!$D:$D,'ALL 2022'!$D:$D)</f>
        <v>0</v>
      </c>
      <c r="AK231" s="12">
        <f>+SUMIFS('BLG1222'!$I:$I,'BLG1222'!$A:$A,'ALL 2022'!$2:$2,'BLG1222'!$D:$D,'ALL 2022'!$D:$D)</f>
        <v>0</v>
      </c>
      <c r="AL231" s="12">
        <f>+SUMIFS('BLG1222'!$I:$I,'BLG1222'!$A:$A,'ALL 2022'!$2:$2,'BLG1222'!$D:$D,'ALL 2022'!$D:$D)</f>
        <v>0</v>
      </c>
      <c r="AM231" s="12">
        <f>+SUMIFS('BLG1222'!$I:$I,'BLG1222'!$A:$A,'ALL 2022'!$2:$2,'BLG1222'!$D:$D,'ALL 2022'!$D:$D)</f>
        <v>0</v>
      </c>
      <c r="AN231" s="12">
        <f>+SUMIFS('BLG1222'!$I:$I,'BLG1222'!$A:$A,'ALL 2022'!$2:$2,'BLG1222'!$D:$D,'ALL 2022'!$D:$D)</f>
        <v>0</v>
      </c>
      <c r="AO231" s="12">
        <f>+SUMIFS('BLG1222'!$I:$I,'BLG1222'!$A:$A,'ALL 2022'!$2:$2,'BLG1222'!$D:$D,'ALL 2022'!$D:$D)</f>
        <v>0</v>
      </c>
      <c r="AP231" s="12">
        <f>+SUMIFS('BLG1222'!$I:$I,'BLG1222'!$A:$A,'ALL 2022'!$2:$2,'BLG1222'!$D:$D,'ALL 2022'!$D:$D)</f>
        <v>0</v>
      </c>
      <c r="AQ231" s="164">
        <f t="shared" si="22"/>
        <v>-2160</v>
      </c>
      <c r="AR231" s="165">
        <f t="shared" si="23"/>
        <v>-0.4567996531706337</v>
      </c>
    </row>
    <row r="232" spans="1:44" hidden="1" x14ac:dyDescent="0.25">
      <c r="A232" s="11" t="str">
        <f t="shared" si="19"/>
        <v>4</v>
      </c>
      <c r="B232" s="11" t="str">
        <f t="shared" si="20"/>
        <v>44</v>
      </c>
      <c r="C232" s="11" t="str">
        <f t="shared" si="21"/>
        <v>445</v>
      </c>
      <c r="D232" s="23">
        <v>44576000</v>
      </c>
      <c r="E232" s="195" t="str">
        <f t="shared" si="24"/>
        <v>BIL42</v>
      </c>
      <c r="F232" s="24" t="s">
        <v>643</v>
      </c>
      <c r="G232" s="12">
        <f>+SUMIFS('BLG1222'!$I:$I,'BLG1222'!$A:$A,'ALL 2022'!$2:$2,'BLG1222'!$D:$D,'ALL 2022'!$D:$D)</f>
        <v>0</v>
      </c>
      <c r="H232" s="12">
        <f>+SUMIFS('BLG1222'!$I:$I,'BLG1222'!$A:$A,'ALL 2022'!$2:$2,'BLG1222'!$D:$D,'ALL 2022'!$D:$D)</f>
        <v>0</v>
      </c>
      <c r="I232" s="12">
        <f>+SUMIFS('BLG1222'!$I:$I,'BLG1222'!$A:$A,'ALL 2022'!$2:$2,'BLG1222'!$D:$D,'ALL 2022'!$D:$D)</f>
        <v>0</v>
      </c>
      <c r="J232" s="12">
        <f>+SUMIFS('BLG1222'!$I:$I,'BLG1222'!$A:$A,'ALL 2022'!$2:$2,'BLG1222'!$D:$D,'ALL 2022'!$D:$D)</f>
        <v>0</v>
      </c>
      <c r="K232" s="12">
        <f>+SUMIFS('BLG1222'!$I:$I,'BLG1222'!$A:$A,'ALL 2022'!$2:$2,'BLG1222'!$D:$D,'ALL 2022'!$D:$D)</f>
        <v>0</v>
      </c>
      <c r="L232" s="12">
        <f>+SUMIFS('BLG1222'!$I:$I,'BLG1222'!$A:$A,'ALL 2022'!$2:$2,'BLG1222'!$D:$D,'ALL 2022'!$D:$D)</f>
        <v>0</v>
      </c>
      <c r="M232" s="12">
        <f>+SUMIFS('BLG1222'!$I:$I,'BLG1222'!$A:$A,'ALL 2022'!$2:$2,'BLG1222'!$D:$D,'ALL 2022'!$D:$D)</f>
        <v>0</v>
      </c>
      <c r="N232" s="12">
        <f>+SUMIFS('BLG1222'!$I:$I,'BLG1222'!$A:$A,'ALL 2022'!$2:$2,'BLG1222'!$D:$D,'ALL 2022'!$D:$D)</f>
        <v>0</v>
      </c>
      <c r="O232" s="12">
        <f>+SUMIFS('BLG1222'!$I:$I,'BLG1222'!$A:$A,'ALL 2022'!$2:$2,'BLG1222'!$D:$D,'ALL 2022'!$D:$D)</f>
        <v>-3339637.4</v>
      </c>
      <c r="P232" s="12">
        <f>+SUMIFS('BLG1222'!$I:$I,'BLG1222'!$A:$A,'ALL 2022'!$2:$2,'BLG1222'!$D:$D,'ALL 2022'!$D:$D)</f>
        <v>0</v>
      </c>
      <c r="Q232" s="12">
        <f>+SUMIFS('BLG1222'!$I:$I,'BLG1222'!$A:$A,'ALL 2022'!$2:$2,'BLG1222'!$D:$D,'ALL 2022'!$D:$D)</f>
        <v>0</v>
      </c>
      <c r="R232" s="12">
        <f>+SUMIFS('BLG1222'!$I:$I,'BLG1222'!$A:$A,'ALL 2022'!$2:$2,'BLG1222'!$D:$D,'ALL 2022'!$D:$D)</f>
        <v>0</v>
      </c>
      <c r="S232" s="12">
        <f>+SUMIFS('BLG1222'!$I:$I,'BLG1222'!$A:$A,'ALL 2022'!$2:$2,'BLG1222'!$D:$D,'ALL 2022'!$D:$D)</f>
        <v>0</v>
      </c>
      <c r="T232" s="12">
        <f>+SUMIFS('BLG1222'!$I:$I,'BLG1222'!$A:$A,'ALL 2022'!$2:$2,'BLG1222'!$D:$D,'ALL 2022'!$D:$D)</f>
        <v>-48123850</v>
      </c>
      <c r="U232" s="12">
        <f>+SUMIFS('BLG1222'!$I:$I,'BLG1222'!$A:$A,'ALL 2022'!$2:$2,'BLG1222'!$D:$D,'ALL 2022'!$D:$D)</f>
        <v>0</v>
      </c>
      <c r="V232" s="12">
        <f>+SUMIFS('BLG1222'!$I:$I,'BLG1222'!$A:$A,'ALL 2022'!$2:$2,'BLG1222'!$D:$D,'ALL 2022'!$D:$D)</f>
        <v>0</v>
      </c>
      <c r="W232" s="12">
        <f>+SUMIFS('BLG1222'!$I:$I,'BLG1222'!$A:$A,'ALL 2022'!$2:$2,'BLG1222'!$D:$D,'ALL 2022'!$D:$D)</f>
        <v>0</v>
      </c>
      <c r="X232" s="12">
        <f>+SUMIFS('BLG1222'!$I:$I,'BLG1222'!$A:$A,'ALL 2022'!$2:$2,'BLG1222'!$D:$D,'ALL 2022'!$D:$D)</f>
        <v>0</v>
      </c>
      <c r="Y232" s="12">
        <f>+SUMIFS('BLG1222'!$I:$I,'BLG1222'!$A:$A,'ALL 2022'!$2:$2,'BLG1222'!$D:$D,'ALL 2022'!$D:$D)</f>
        <v>0</v>
      </c>
      <c r="Z232" s="12">
        <f>+SUMIFS('BLG1222'!$I:$I,'BLG1222'!$A:$A,'ALL 2022'!$2:$2,'BLG1222'!$D:$D,'ALL 2022'!$D:$D)</f>
        <v>0</v>
      </c>
      <c r="AA232" s="12">
        <f>+SUMIFS('BLG1222'!$I:$I,'BLG1222'!$A:$A,'ALL 2022'!$2:$2,'BLG1222'!$D:$D,'ALL 2022'!$D:$D)</f>
        <v>0</v>
      </c>
      <c r="AB232" s="12">
        <f>+SUMIFS('BLG1222'!$I:$I,'BLG1222'!$A:$A,'ALL 2022'!$2:$2,'BLG1222'!$D:$D,'ALL 2022'!$D:$D)</f>
        <v>0</v>
      </c>
      <c r="AC232" s="12">
        <f>+SUMIFS('BLG1222'!$I:$I,'BLG1222'!$A:$A,'ALL 2022'!$2:$2,'BLG1222'!$D:$D,'ALL 2022'!$D:$D)</f>
        <v>0</v>
      </c>
      <c r="AD232" s="12">
        <f>+SUMIFS('BLG1222'!$I:$I,'BLG1222'!$A:$A,'ALL 2022'!$2:$2,'BLG1222'!$D:$D,'ALL 2022'!$D:$D)</f>
        <v>0</v>
      </c>
      <c r="AE232" s="12">
        <f>+SUMIFS('BLG1222'!$I:$I,'BLG1222'!$A:$A,'ALL 2022'!$2:$2,'BLG1222'!$D:$D,'ALL 2022'!$D:$D)</f>
        <v>0</v>
      </c>
      <c r="AF232" s="12">
        <f>+SUMIFS('BLG1222'!$I:$I,'BLG1222'!$A:$A,'ALL 2022'!$2:$2,'BLG1222'!$D:$D,'ALL 2022'!$D:$D)</f>
        <v>0</v>
      </c>
      <c r="AG232" s="12">
        <f>+SUMIFS('BLG1222'!$I:$I,'BLG1222'!$A:$A,'ALL 2022'!$2:$2,'BLG1222'!$D:$D,'ALL 2022'!$D:$D)</f>
        <v>0</v>
      </c>
      <c r="AH232" s="12">
        <f>+SUMIFS('BLG1222'!$I:$I,'BLG1222'!$A:$A,'ALL 2022'!$2:$2,'BLG1222'!$D:$D,'ALL 2022'!$D:$D)</f>
        <v>0</v>
      </c>
      <c r="AI232" s="12">
        <f>+SUMIFS('BLG1222'!$I:$I,'BLG1222'!$A:$A,'ALL 2022'!$2:$2,'BLG1222'!$D:$D,'ALL 2022'!$D:$D)</f>
        <v>0</v>
      </c>
      <c r="AJ232" s="12">
        <f>+SUMIFS('BLG1222'!$I:$I,'BLG1222'!$A:$A,'ALL 2022'!$2:$2,'BLG1222'!$D:$D,'ALL 2022'!$D:$D)</f>
        <v>0</v>
      </c>
      <c r="AK232" s="12">
        <f>+SUMIFS('BLG1222'!$I:$I,'BLG1222'!$A:$A,'ALL 2022'!$2:$2,'BLG1222'!$D:$D,'ALL 2022'!$D:$D)</f>
        <v>0</v>
      </c>
      <c r="AL232" s="12">
        <f>+SUMIFS('BLG1222'!$I:$I,'BLG1222'!$A:$A,'ALL 2022'!$2:$2,'BLG1222'!$D:$D,'ALL 2022'!$D:$D)</f>
        <v>0</v>
      </c>
      <c r="AM232" s="12">
        <f>+SUMIFS('BLG1222'!$I:$I,'BLG1222'!$A:$A,'ALL 2022'!$2:$2,'BLG1222'!$D:$D,'ALL 2022'!$D:$D)</f>
        <v>0</v>
      </c>
      <c r="AN232" s="12">
        <f>+SUMIFS('BLG1222'!$I:$I,'BLG1222'!$A:$A,'ALL 2022'!$2:$2,'BLG1222'!$D:$D,'ALL 2022'!$D:$D)</f>
        <v>0</v>
      </c>
      <c r="AO232" s="12">
        <f>+SUMIFS('BLG1222'!$I:$I,'BLG1222'!$A:$A,'ALL 2022'!$2:$2,'BLG1222'!$D:$D,'ALL 2022'!$D:$D)</f>
        <v>0</v>
      </c>
      <c r="AP232" s="12">
        <f>+SUMIFS('BLG1222'!$I:$I,'BLG1222'!$A:$A,'ALL 2022'!$2:$2,'BLG1222'!$D:$D,'ALL 2022'!$D:$D)</f>
        <v>0</v>
      </c>
      <c r="AQ232" s="164">
        <f t="shared" si="22"/>
        <v>-51463487.399999999</v>
      </c>
      <c r="AR232" s="165">
        <f t="shared" si="23"/>
        <v>-10883.566294107071</v>
      </c>
    </row>
    <row r="233" spans="1:44" hidden="1" x14ac:dyDescent="0.25">
      <c r="A233" s="11" t="str">
        <f t="shared" si="19"/>
        <v>4</v>
      </c>
      <c r="B233" s="11" t="str">
        <f t="shared" si="20"/>
        <v>44</v>
      </c>
      <c r="C233" s="11" t="str">
        <f t="shared" si="21"/>
        <v>445</v>
      </c>
      <c r="D233" s="23">
        <v>44577000</v>
      </c>
      <c r="E233" s="195" t="str">
        <f t="shared" si="24"/>
        <v>BIL21</v>
      </c>
      <c r="F233" s="24" t="s">
        <v>1475</v>
      </c>
      <c r="G233" s="12">
        <f>+SUMIFS('BLG1222'!$I:$I,'BLG1222'!$A:$A,'ALL 2022'!$2:$2,'BLG1222'!$D:$D,'ALL 2022'!$D:$D)</f>
        <v>0</v>
      </c>
      <c r="H233" s="12">
        <f>+SUMIFS('BLG1222'!$I:$I,'BLG1222'!$A:$A,'ALL 2022'!$2:$2,'BLG1222'!$D:$D,'ALL 2022'!$D:$D)</f>
        <v>0</v>
      </c>
      <c r="I233" s="12">
        <f>+SUMIFS('BLG1222'!$I:$I,'BLG1222'!$A:$A,'ALL 2022'!$2:$2,'BLG1222'!$D:$D,'ALL 2022'!$D:$D)</f>
        <v>0</v>
      </c>
      <c r="J233" s="12">
        <f>+SUMIFS('BLG1222'!$I:$I,'BLG1222'!$A:$A,'ALL 2022'!$2:$2,'BLG1222'!$D:$D,'ALL 2022'!$D:$D)</f>
        <v>0</v>
      </c>
      <c r="K233" s="12">
        <f>+SUMIFS('BLG1222'!$I:$I,'BLG1222'!$A:$A,'ALL 2022'!$2:$2,'BLG1222'!$D:$D,'ALL 2022'!$D:$D)</f>
        <v>0</v>
      </c>
      <c r="L233" s="12">
        <f>+SUMIFS('BLG1222'!$I:$I,'BLG1222'!$A:$A,'ALL 2022'!$2:$2,'BLG1222'!$D:$D,'ALL 2022'!$D:$D)</f>
        <v>49800000</v>
      </c>
      <c r="M233" s="12">
        <f>+SUMIFS('BLG1222'!$I:$I,'BLG1222'!$A:$A,'ALL 2022'!$2:$2,'BLG1222'!$D:$D,'ALL 2022'!$D:$D)</f>
        <v>0</v>
      </c>
      <c r="N233" s="12">
        <f>+SUMIFS('BLG1222'!$I:$I,'BLG1222'!$A:$A,'ALL 2022'!$2:$2,'BLG1222'!$D:$D,'ALL 2022'!$D:$D)</f>
        <v>0</v>
      </c>
      <c r="O233" s="12">
        <f>+SUMIFS('BLG1222'!$I:$I,'BLG1222'!$A:$A,'ALL 2022'!$2:$2,'BLG1222'!$D:$D,'ALL 2022'!$D:$D)</f>
        <v>0</v>
      </c>
      <c r="P233" s="12">
        <f>+SUMIFS('BLG1222'!$I:$I,'BLG1222'!$A:$A,'ALL 2022'!$2:$2,'BLG1222'!$D:$D,'ALL 2022'!$D:$D)</f>
        <v>0</v>
      </c>
      <c r="Q233" s="12">
        <f>+SUMIFS('BLG1222'!$I:$I,'BLG1222'!$A:$A,'ALL 2022'!$2:$2,'BLG1222'!$D:$D,'ALL 2022'!$D:$D)</f>
        <v>0</v>
      </c>
      <c r="R233" s="12">
        <f>+SUMIFS('BLG1222'!$I:$I,'BLG1222'!$A:$A,'ALL 2022'!$2:$2,'BLG1222'!$D:$D,'ALL 2022'!$D:$D)</f>
        <v>0</v>
      </c>
      <c r="S233" s="12">
        <f>+SUMIFS('BLG1222'!$I:$I,'BLG1222'!$A:$A,'ALL 2022'!$2:$2,'BLG1222'!$D:$D,'ALL 2022'!$D:$D)</f>
        <v>0</v>
      </c>
      <c r="T233" s="12">
        <f>+SUMIFS('BLG1222'!$I:$I,'BLG1222'!$A:$A,'ALL 2022'!$2:$2,'BLG1222'!$D:$D,'ALL 2022'!$D:$D)</f>
        <v>0</v>
      </c>
      <c r="U233" s="12">
        <f>+SUMIFS('BLG1222'!$I:$I,'BLG1222'!$A:$A,'ALL 2022'!$2:$2,'BLG1222'!$D:$D,'ALL 2022'!$D:$D)</f>
        <v>0</v>
      </c>
      <c r="V233" s="12">
        <f>+SUMIFS('BLG1222'!$I:$I,'BLG1222'!$A:$A,'ALL 2022'!$2:$2,'BLG1222'!$D:$D,'ALL 2022'!$D:$D)</f>
        <v>0</v>
      </c>
      <c r="W233" s="12">
        <f>+SUMIFS('BLG1222'!$I:$I,'BLG1222'!$A:$A,'ALL 2022'!$2:$2,'BLG1222'!$D:$D,'ALL 2022'!$D:$D)</f>
        <v>0</v>
      </c>
      <c r="X233" s="12">
        <f>+SUMIFS('BLG1222'!$I:$I,'BLG1222'!$A:$A,'ALL 2022'!$2:$2,'BLG1222'!$D:$D,'ALL 2022'!$D:$D)</f>
        <v>0</v>
      </c>
      <c r="Y233" s="12">
        <f>+SUMIFS('BLG1222'!$I:$I,'BLG1222'!$A:$A,'ALL 2022'!$2:$2,'BLG1222'!$D:$D,'ALL 2022'!$D:$D)</f>
        <v>0</v>
      </c>
      <c r="Z233" s="12">
        <f>+SUMIFS('BLG1222'!$I:$I,'BLG1222'!$A:$A,'ALL 2022'!$2:$2,'BLG1222'!$D:$D,'ALL 2022'!$D:$D)</f>
        <v>0</v>
      </c>
      <c r="AA233" s="12">
        <f>+SUMIFS('BLG1222'!$I:$I,'BLG1222'!$A:$A,'ALL 2022'!$2:$2,'BLG1222'!$D:$D,'ALL 2022'!$D:$D)</f>
        <v>0</v>
      </c>
      <c r="AB233" s="12">
        <f>+SUMIFS('BLG1222'!$I:$I,'BLG1222'!$A:$A,'ALL 2022'!$2:$2,'BLG1222'!$D:$D,'ALL 2022'!$D:$D)</f>
        <v>0</v>
      </c>
      <c r="AC233" s="12">
        <f>+SUMIFS('BLG1222'!$I:$I,'BLG1222'!$A:$A,'ALL 2022'!$2:$2,'BLG1222'!$D:$D,'ALL 2022'!$D:$D)</f>
        <v>0</v>
      </c>
      <c r="AD233" s="12">
        <f>+SUMIFS('BLG1222'!$I:$I,'BLG1222'!$A:$A,'ALL 2022'!$2:$2,'BLG1222'!$D:$D,'ALL 2022'!$D:$D)</f>
        <v>0</v>
      </c>
      <c r="AE233" s="12">
        <f>+SUMIFS('BLG1222'!$I:$I,'BLG1222'!$A:$A,'ALL 2022'!$2:$2,'BLG1222'!$D:$D,'ALL 2022'!$D:$D)</f>
        <v>0</v>
      </c>
      <c r="AF233" s="12">
        <f>+SUMIFS('BLG1222'!$I:$I,'BLG1222'!$A:$A,'ALL 2022'!$2:$2,'BLG1222'!$D:$D,'ALL 2022'!$D:$D)</f>
        <v>0</v>
      </c>
      <c r="AG233" s="12">
        <f>+SUMIFS('BLG1222'!$I:$I,'BLG1222'!$A:$A,'ALL 2022'!$2:$2,'BLG1222'!$D:$D,'ALL 2022'!$D:$D)</f>
        <v>0</v>
      </c>
      <c r="AH233" s="12">
        <f>+SUMIFS('BLG1222'!$I:$I,'BLG1222'!$A:$A,'ALL 2022'!$2:$2,'BLG1222'!$D:$D,'ALL 2022'!$D:$D)</f>
        <v>0</v>
      </c>
      <c r="AI233" s="12">
        <f>+SUMIFS('BLG1222'!$I:$I,'BLG1222'!$A:$A,'ALL 2022'!$2:$2,'BLG1222'!$D:$D,'ALL 2022'!$D:$D)</f>
        <v>0</v>
      </c>
      <c r="AJ233" s="12">
        <f>+SUMIFS('BLG1222'!$I:$I,'BLG1222'!$A:$A,'ALL 2022'!$2:$2,'BLG1222'!$D:$D,'ALL 2022'!$D:$D)</f>
        <v>0</v>
      </c>
      <c r="AK233" s="12">
        <f>+SUMIFS('BLG1222'!$I:$I,'BLG1222'!$A:$A,'ALL 2022'!$2:$2,'BLG1222'!$D:$D,'ALL 2022'!$D:$D)</f>
        <v>0</v>
      </c>
      <c r="AL233" s="12">
        <f>+SUMIFS('BLG1222'!$I:$I,'BLG1222'!$A:$A,'ALL 2022'!$2:$2,'BLG1222'!$D:$D,'ALL 2022'!$D:$D)</f>
        <v>0</v>
      </c>
      <c r="AM233" s="12">
        <f>+SUMIFS('BLG1222'!$I:$I,'BLG1222'!$A:$A,'ALL 2022'!$2:$2,'BLG1222'!$D:$D,'ALL 2022'!$D:$D)</f>
        <v>0</v>
      </c>
      <c r="AN233" s="12">
        <f>+SUMIFS('BLG1222'!$I:$I,'BLG1222'!$A:$A,'ALL 2022'!$2:$2,'BLG1222'!$D:$D,'ALL 2022'!$D:$D)</f>
        <v>0</v>
      </c>
      <c r="AO233" s="12">
        <f>+SUMIFS('BLG1222'!$I:$I,'BLG1222'!$A:$A,'ALL 2022'!$2:$2,'BLG1222'!$D:$D,'ALL 2022'!$D:$D)</f>
        <v>0</v>
      </c>
      <c r="AP233" s="12">
        <f>+SUMIFS('BLG1222'!$I:$I,'BLG1222'!$A:$A,'ALL 2022'!$2:$2,'BLG1222'!$D:$D,'ALL 2022'!$D:$D)</f>
        <v>0</v>
      </c>
      <c r="AQ233" s="164">
        <f t="shared" si="22"/>
        <v>49800000</v>
      </c>
      <c r="AR233" s="165">
        <f t="shared" si="23"/>
        <v>10531.769781434054</v>
      </c>
    </row>
    <row r="234" spans="1:44" hidden="1" x14ac:dyDescent="0.25">
      <c r="A234" s="11" t="str">
        <f t="shared" si="19"/>
        <v>4</v>
      </c>
      <c r="B234" s="11" t="str">
        <f t="shared" si="20"/>
        <v>44</v>
      </c>
      <c r="C234" s="11" t="str">
        <f t="shared" si="21"/>
        <v>445</v>
      </c>
      <c r="D234" s="23">
        <v>44580000</v>
      </c>
      <c r="E234" s="195" t="str">
        <f t="shared" si="24"/>
        <v>BIL42</v>
      </c>
      <c r="F234" s="24" t="s">
        <v>644</v>
      </c>
      <c r="G234" s="12">
        <f>+SUMIFS('BLG1222'!$I:$I,'BLG1222'!$A:$A,'ALL 2022'!$2:$2,'BLG1222'!$D:$D,'ALL 2022'!$D:$D)</f>
        <v>1126872.6599999999</v>
      </c>
      <c r="H234" s="12">
        <f>+SUMIFS('BLG1222'!$I:$I,'BLG1222'!$A:$A,'ALL 2022'!$2:$2,'BLG1222'!$D:$D,'ALL 2022'!$D:$D)</f>
        <v>16201680</v>
      </c>
      <c r="I234" s="12">
        <f>+SUMIFS('BLG1222'!$I:$I,'BLG1222'!$A:$A,'ALL 2022'!$2:$2,'BLG1222'!$D:$D,'ALL 2022'!$D:$D)</f>
        <v>0</v>
      </c>
      <c r="J234" s="12">
        <f>+SUMIFS('BLG1222'!$I:$I,'BLG1222'!$A:$A,'ALL 2022'!$2:$2,'BLG1222'!$D:$D,'ALL 2022'!$D:$D)</f>
        <v>3405563.94</v>
      </c>
      <c r="K234" s="12">
        <f>+SUMIFS('BLG1222'!$I:$I,'BLG1222'!$A:$A,'ALL 2022'!$2:$2,'BLG1222'!$D:$D,'ALL 2022'!$D:$D)</f>
        <v>0</v>
      </c>
      <c r="L234" s="12">
        <f>+SUMIFS('BLG1222'!$I:$I,'BLG1222'!$A:$A,'ALL 2022'!$2:$2,'BLG1222'!$D:$D,'ALL 2022'!$D:$D)</f>
        <v>2327680</v>
      </c>
      <c r="M234" s="12">
        <f>+SUMIFS('BLG1222'!$I:$I,'BLG1222'!$A:$A,'ALL 2022'!$2:$2,'BLG1222'!$D:$D,'ALL 2022'!$D:$D)</f>
        <v>0</v>
      </c>
      <c r="N234" s="12">
        <f>+SUMIFS('BLG1222'!$I:$I,'BLG1222'!$A:$A,'ALL 2022'!$2:$2,'BLG1222'!$D:$D,'ALL 2022'!$D:$D)</f>
        <v>0</v>
      </c>
      <c r="O234" s="12">
        <f>+SUMIFS('BLG1222'!$I:$I,'BLG1222'!$A:$A,'ALL 2022'!$2:$2,'BLG1222'!$D:$D,'ALL 2022'!$D:$D)</f>
        <v>-26986470.140000001</v>
      </c>
      <c r="P234" s="12">
        <f>+SUMIFS('BLG1222'!$I:$I,'BLG1222'!$A:$A,'ALL 2022'!$2:$2,'BLG1222'!$D:$D,'ALL 2022'!$D:$D)</f>
        <v>0</v>
      </c>
      <c r="Q234" s="12">
        <f>+SUMIFS('BLG1222'!$I:$I,'BLG1222'!$A:$A,'ALL 2022'!$2:$2,'BLG1222'!$D:$D,'ALL 2022'!$D:$D)</f>
        <v>0</v>
      </c>
      <c r="R234" s="12">
        <f>+SUMIFS('BLG1222'!$I:$I,'BLG1222'!$A:$A,'ALL 2022'!$2:$2,'BLG1222'!$D:$D,'ALL 2022'!$D:$D)</f>
        <v>1369159.17</v>
      </c>
      <c r="S234" s="12">
        <f>+SUMIFS('BLG1222'!$I:$I,'BLG1222'!$A:$A,'ALL 2022'!$2:$2,'BLG1222'!$D:$D,'ALL 2022'!$D:$D)</f>
        <v>470609.56</v>
      </c>
      <c r="T234" s="12">
        <f>+SUMIFS('BLG1222'!$I:$I,'BLG1222'!$A:$A,'ALL 2022'!$2:$2,'BLG1222'!$D:$D,'ALL 2022'!$D:$D)</f>
        <v>-109544940.663333</v>
      </c>
      <c r="U234" s="12">
        <f>+SUMIFS('BLG1222'!$I:$I,'BLG1222'!$A:$A,'ALL 2022'!$2:$2,'BLG1222'!$D:$D,'ALL 2022'!$D:$D)</f>
        <v>-116820.08</v>
      </c>
      <c r="V234" s="12">
        <f>+SUMIFS('BLG1222'!$I:$I,'BLG1222'!$A:$A,'ALL 2022'!$2:$2,'BLG1222'!$D:$D,'ALL 2022'!$D:$D)</f>
        <v>455319.8</v>
      </c>
      <c r="W234" s="12">
        <f>+SUMIFS('BLG1222'!$I:$I,'BLG1222'!$A:$A,'ALL 2022'!$2:$2,'BLG1222'!$D:$D,'ALL 2022'!$D:$D)</f>
        <v>0</v>
      </c>
      <c r="X234" s="12">
        <f>+SUMIFS('BLG1222'!$I:$I,'BLG1222'!$A:$A,'ALL 2022'!$2:$2,'BLG1222'!$D:$D,'ALL 2022'!$D:$D)</f>
        <v>0</v>
      </c>
      <c r="Y234" s="12">
        <f>+SUMIFS('BLG1222'!$I:$I,'BLG1222'!$A:$A,'ALL 2022'!$2:$2,'BLG1222'!$D:$D,'ALL 2022'!$D:$D)</f>
        <v>0</v>
      </c>
      <c r="Z234" s="12">
        <f>+SUMIFS('BLG1222'!$I:$I,'BLG1222'!$A:$A,'ALL 2022'!$2:$2,'BLG1222'!$D:$D,'ALL 2022'!$D:$D)</f>
        <v>0</v>
      </c>
      <c r="AA234" s="12">
        <f>+SUMIFS('BLG1222'!$I:$I,'BLG1222'!$A:$A,'ALL 2022'!$2:$2,'BLG1222'!$D:$D,'ALL 2022'!$D:$D)</f>
        <v>0</v>
      </c>
      <c r="AB234" s="12">
        <f>+SUMIFS('BLG1222'!$I:$I,'BLG1222'!$A:$A,'ALL 2022'!$2:$2,'BLG1222'!$D:$D,'ALL 2022'!$D:$D)</f>
        <v>0</v>
      </c>
      <c r="AC234" s="12">
        <f>+SUMIFS('BLG1222'!$I:$I,'BLG1222'!$A:$A,'ALL 2022'!$2:$2,'BLG1222'!$D:$D,'ALL 2022'!$D:$D)</f>
        <v>-800362.26</v>
      </c>
      <c r="AD234" s="12">
        <f>+SUMIFS('BLG1222'!$I:$I,'BLG1222'!$A:$A,'ALL 2022'!$2:$2,'BLG1222'!$D:$D,'ALL 2022'!$D:$D)</f>
        <v>0</v>
      </c>
      <c r="AE234" s="12">
        <f>+SUMIFS('BLG1222'!$I:$I,'BLG1222'!$A:$A,'ALL 2022'!$2:$2,'BLG1222'!$D:$D,'ALL 2022'!$D:$D)</f>
        <v>0</v>
      </c>
      <c r="AF234" s="12">
        <f>+SUMIFS('BLG1222'!$I:$I,'BLG1222'!$A:$A,'ALL 2022'!$2:$2,'BLG1222'!$D:$D,'ALL 2022'!$D:$D)</f>
        <v>-3834903.79</v>
      </c>
      <c r="AG234" s="12">
        <f>+SUMIFS('BLG1222'!$I:$I,'BLG1222'!$A:$A,'ALL 2022'!$2:$2,'BLG1222'!$D:$D,'ALL 2022'!$D:$D)</f>
        <v>0</v>
      </c>
      <c r="AH234" s="12">
        <f>+SUMIFS('BLG1222'!$I:$I,'BLG1222'!$A:$A,'ALL 2022'!$2:$2,'BLG1222'!$D:$D,'ALL 2022'!$D:$D)</f>
        <v>0</v>
      </c>
      <c r="AI234" s="12">
        <f>+SUMIFS('BLG1222'!$I:$I,'BLG1222'!$A:$A,'ALL 2022'!$2:$2,'BLG1222'!$D:$D,'ALL 2022'!$D:$D)</f>
        <v>0</v>
      </c>
      <c r="AJ234" s="12">
        <f>+SUMIFS('BLG1222'!$I:$I,'BLG1222'!$A:$A,'ALL 2022'!$2:$2,'BLG1222'!$D:$D,'ALL 2022'!$D:$D)</f>
        <v>269284.95</v>
      </c>
      <c r="AK234" s="12">
        <f>+SUMIFS('BLG1222'!$I:$I,'BLG1222'!$A:$A,'ALL 2022'!$2:$2,'BLG1222'!$D:$D,'ALL 2022'!$D:$D)</f>
        <v>0</v>
      </c>
      <c r="AL234" s="12">
        <f>+SUMIFS('BLG1222'!$I:$I,'BLG1222'!$A:$A,'ALL 2022'!$2:$2,'BLG1222'!$D:$D,'ALL 2022'!$D:$D)</f>
        <v>0</v>
      </c>
      <c r="AM234" s="12">
        <f>+SUMIFS('BLG1222'!$I:$I,'BLG1222'!$A:$A,'ALL 2022'!$2:$2,'BLG1222'!$D:$D,'ALL 2022'!$D:$D)</f>
        <v>0</v>
      </c>
      <c r="AN234" s="12">
        <f>+SUMIFS('BLG1222'!$I:$I,'BLG1222'!$A:$A,'ALL 2022'!$2:$2,'BLG1222'!$D:$D,'ALL 2022'!$D:$D)</f>
        <v>0</v>
      </c>
      <c r="AO234" s="12">
        <f>+SUMIFS('BLG1222'!$I:$I,'BLG1222'!$A:$A,'ALL 2022'!$2:$2,'BLG1222'!$D:$D,'ALL 2022'!$D:$D)</f>
        <v>0</v>
      </c>
      <c r="AP234" s="12">
        <f>+SUMIFS('BLG1222'!$I:$I,'BLG1222'!$A:$A,'ALL 2022'!$2:$2,'BLG1222'!$D:$D,'ALL 2022'!$D:$D)</f>
        <v>0</v>
      </c>
      <c r="AQ234" s="164">
        <f t="shared" si="22"/>
        <v>-115657326.85333301</v>
      </c>
      <c r="AR234" s="165">
        <f t="shared" si="23"/>
        <v>-24459.364256132008</v>
      </c>
    </row>
    <row r="235" spans="1:44" hidden="1" x14ac:dyDescent="0.25">
      <c r="A235" s="11" t="str">
        <f t="shared" si="19"/>
        <v>4</v>
      </c>
      <c r="B235" s="11" t="str">
        <f t="shared" si="20"/>
        <v>44</v>
      </c>
      <c r="C235" s="11" t="str">
        <f t="shared" si="21"/>
        <v>445</v>
      </c>
      <c r="D235" s="23">
        <v>44581000</v>
      </c>
      <c r="E235" s="195" t="str">
        <f t="shared" si="24"/>
        <v>BIL21</v>
      </c>
      <c r="F235" s="24" t="s">
        <v>3249</v>
      </c>
      <c r="G235" s="12">
        <f>+SUMIFS('BLG1222'!$I:$I,'BLG1222'!$A:$A,'ALL 2022'!$2:$2,'BLG1222'!$D:$D,'ALL 2022'!$D:$D)</f>
        <v>0</v>
      </c>
      <c r="H235" s="12">
        <f>+SUMIFS('BLG1222'!$I:$I,'BLG1222'!$A:$A,'ALL 2022'!$2:$2,'BLG1222'!$D:$D,'ALL 2022'!$D:$D)</f>
        <v>0</v>
      </c>
      <c r="I235" s="12">
        <f>+SUMIFS('BLG1222'!$I:$I,'BLG1222'!$A:$A,'ALL 2022'!$2:$2,'BLG1222'!$D:$D,'ALL 2022'!$D:$D)</f>
        <v>0</v>
      </c>
      <c r="J235" s="12">
        <f>+SUMIFS('BLG1222'!$I:$I,'BLG1222'!$A:$A,'ALL 2022'!$2:$2,'BLG1222'!$D:$D,'ALL 2022'!$D:$D)</f>
        <v>0</v>
      </c>
      <c r="K235" s="12">
        <f>+SUMIFS('BLG1222'!$I:$I,'BLG1222'!$A:$A,'ALL 2022'!$2:$2,'BLG1222'!$D:$D,'ALL 2022'!$D:$D)</f>
        <v>0</v>
      </c>
      <c r="L235" s="12">
        <f>+SUMIFS('BLG1222'!$I:$I,'BLG1222'!$A:$A,'ALL 2022'!$2:$2,'BLG1222'!$D:$D,'ALL 2022'!$D:$D)</f>
        <v>0</v>
      </c>
      <c r="M235" s="12">
        <f>+SUMIFS('BLG1222'!$I:$I,'BLG1222'!$A:$A,'ALL 2022'!$2:$2,'BLG1222'!$D:$D,'ALL 2022'!$D:$D)</f>
        <v>0</v>
      </c>
      <c r="N235" s="12">
        <f>+SUMIFS('BLG1222'!$I:$I,'BLG1222'!$A:$A,'ALL 2022'!$2:$2,'BLG1222'!$D:$D,'ALL 2022'!$D:$D)</f>
        <v>0</v>
      </c>
      <c r="O235" s="12">
        <f>+SUMIFS('BLG1222'!$I:$I,'BLG1222'!$A:$A,'ALL 2022'!$2:$2,'BLG1222'!$D:$D,'ALL 2022'!$D:$D)</f>
        <v>0</v>
      </c>
      <c r="P235" s="12">
        <f>+SUMIFS('BLG1222'!$I:$I,'BLG1222'!$A:$A,'ALL 2022'!$2:$2,'BLG1222'!$D:$D,'ALL 2022'!$D:$D)</f>
        <v>0</v>
      </c>
      <c r="Q235" s="12">
        <f>+SUMIFS('BLG1222'!$I:$I,'BLG1222'!$A:$A,'ALL 2022'!$2:$2,'BLG1222'!$D:$D,'ALL 2022'!$D:$D)</f>
        <v>0</v>
      </c>
      <c r="R235" s="12">
        <f>+SUMIFS('BLG1222'!$I:$I,'BLG1222'!$A:$A,'ALL 2022'!$2:$2,'BLG1222'!$D:$D,'ALL 2022'!$D:$D)</f>
        <v>0</v>
      </c>
      <c r="S235" s="12">
        <f>+SUMIFS('BLG1222'!$I:$I,'BLG1222'!$A:$A,'ALL 2022'!$2:$2,'BLG1222'!$D:$D,'ALL 2022'!$D:$D)</f>
        <v>0</v>
      </c>
      <c r="T235" s="12">
        <f>+SUMIFS('BLG1222'!$I:$I,'BLG1222'!$A:$A,'ALL 2022'!$2:$2,'BLG1222'!$D:$D,'ALL 2022'!$D:$D)</f>
        <v>0</v>
      </c>
      <c r="U235" s="12">
        <f>+SUMIFS('BLG1222'!$I:$I,'BLG1222'!$A:$A,'ALL 2022'!$2:$2,'BLG1222'!$D:$D,'ALL 2022'!$D:$D)</f>
        <v>0</v>
      </c>
      <c r="V235" s="12">
        <f>+SUMIFS('BLG1222'!$I:$I,'BLG1222'!$A:$A,'ALL 2022'!$2:$2,'BLG1222'!$D:$D,'ALL 2022'!$D:$D)</f>
        <v>0</v>
      </c>
      <c r="W235" s="12">
        <f>+SUMIFS('BLG1222'!$I:$I,'BLG1222'!$A:$A,'ALL 2022'!$2:$2,'BLG1222'!$D:$D,'ALL 2022'!$D:$D)</f>
        <v>0</v>
      </c>
      <c r="X235" s="12">
        <f>+SUMIFS('BLG1222'!$I:$I,'BLG1222'!$A:$A,'ALL 2022'!$2:$2,'BLG1222'!$D:$D,'ALL 2022'!$D:$D)</f>
        <v>0</v>
      </c>
      <c r="Y235" s="12">
        <f>+SUMIFS('BLG1222'!$I:$I,'BLG1222'!$A:$A,'ALL 2022'!$2:$2,'BLG1222'!$D:$D,'ALL 2022'!$D:$D)</f>
        <v>0</v>
      </c>
      <c r="Z235" s="12">
        <f>+SUMIFS('BLG1222'!$I:$I,'BLG1222'!$A:$A,'ALL 2022'!$2:$2,'BLG1222'!$D:$D,'ALL 2022'!$D:$D)</f>
        <v>0</v>
      </c>
      <c r="AA235" s="12">
        <f>+SUMIFS('BLG1222'!$I:$I,'BLG1222'!$A:$A,'ALL 2022'!$2:$2,'BLG1222'!$D:$D,'ALL 2022'!$D:$D)</f>
        <v>0</v>
      </c>
      <c r="AB235" s="12">
        <f>+SUMIFS('BLG1222'!$I:$I,'BLG1222'!$A:$A,'ALL 2022'!$2:$2,'BLG1222'!$D:$D,'ALL 2022'!$D:$D)</f>
        <v>0</v>
      </c>
      <c r="AC235" s="12">
        <f>+SUMIFS('BLG1222'!$I:$I,'BLG1222'!$A:$A,'ALL 2022'!$2:$2,'BLG1222'!$D:$D,'ALL 2022'!$D:$D)</f>
        <v>0</v>
      </c>
      <c r="AD235" s="12">
        <f>+SUMIFS('BLG1222'!$I:$I,'BLG1222'!$A:$A,'ALL 2022'!$2:$2,'BLG1222'!$D:$D,'ALL 2022'!$D:$D)</f>
        <v>0</v>
      </c>
      <c r="AE235" s="12">
        <f>+SUMIFS('BLG1222'!$I:$I,'BLG1222'!$A:$A,'ALL 2022'!$2:$2,'BLG1222'!$D:$D,'ALL 2022'!$D:$D)</f>
        <v>0</v>
      </c>
      <c r="AF235" s="12">
        <f>+SUMIFS('BLG1222'!$I:$I,'BLG1222'!$A:$A,'ALL 2022'!$2:$2,'BLG1222'!$D:$D,'ALL 2022'!$D:$D)</f>
        <v>0</v>
      </c>
      <c r="AG235" s="12">
        <f>+SUMIFS('BLG1222'!$I:$I,'BLG1222'!$A:$A,'ALL 2022'!$2:$2,'BLG1222'!$D:$D,'ALL 2022'!$D:$D)</f>
        <v>0</v>
      </c>
      <c r="AH235" s="12">
        <f>+SUMIFS('BLG1222'!$I:$I,'BLG1222'!$A:$A,'ALL 2022'!$2:$2,'BLG1222'!$D:$D,'ALL 2022'!$D:$D)</f>
        <v>0</v>
      </c>
      <c r="AI235" s="12">
        <f>+SUMIFS('BLG1222'!$I:$I,'BLG1222'!$A:$A,'ALL 2022'!$2:$2,'BLG1222'!$D:$D,'ALL 2022'!$D:$D)</f>
        <v>0</v>
      </c>
      <c r="AJ235" s="12">
        <f>+SUMIFS('BLG1222'!$I:$I,'BLG1222'!$A:$A,'ALL 2022'!$2:$2,'BLG1222'!$D:$D,'ALL 2022'!$D:$D)</f>
        <v>0</v>
      </c>
      <c r="AK235" s="12">
        <f>+SUMIFS('BLG1222'!$I:$I,'BLG1222'!$A:$A,'ALL 2022'!$2:$2,'BLG1222'!$D:$D,'ALL 2022'!$D:$D)</f>
        <v>138520273.22999999</v>
      </c>
      <c r="AL235" s="12">
        <f>+SUMIFS('BLG1222'!$I:$I,'BLG1222'!$A:$A,'ALL 2022'!$2:$2,'BLG1222'!$D:$D,'ALL 2022'!$D:$D)</f>
        <v>0</v>
      </c>
      <c r="AM235" s="12">
        <f>+SUMIFS('BLG1222'!$I:$I,'BLG1222'!$A:$A,'ALL 2022'!$2:$2,'BLG1222'!$D:$D,'ALL 2022'!$D:$D)</f>
        <v>0</v>
      </c>
      <c r="AN235" s="12">
        <f>+SUMIFS('BLG1222'!$I:$I,'BLG1222'!$A:$A,'ALL 2022'!$2:$2,'BLG1222'!$D:$D,'ALL 2022'!$D:$D)</f>
        <v>0</v>
      </c>
      <c r="AO235" s="12">
        <f>+SUMIFS('BLG1222'!$I:$I,'BLG1222'!$A:$A,'ALL 2022'!$2:$2,'BLG1222'!$D:$D,'ALL 2022'!$D:$D)</f>
        <v>0</v>
      </c>
      <c r="AP235" s="12">
        <f>+SUMIFS('BLG1222'!$I:$I,'BLG1222'!$A:$A,'ALL 2022'!$2:$2,'BLG1222'!$D:$D,'ALL 2022'!$D:$D)</f>
        <v>0</v>
      </c>
      <c r="AQ235" s="164">
        <f t="shared" si="22"/>
        <v>138520273.22999999</v>
      </c>
      <c r="AR235" s="165">
        <f t="shared" si="23"/>
        <v>29294.45035581732</v>
      </c>
    </row>
    <row r="236" spans="1:44" hidden="1" x14ac:dyDescent="0.25">
      <c r="A236" s="11" t="str">
        <f t="shared" si="19"/>
        <v>4</v>
      </c>
      <c r="B236" s="11" t="str">
        <f t="shared" si="20"/>
        <v>44</v>
      </c>
      <c r="C236" s="11" t="str">
        <f t="shared" si="21"/>
        <v>445</v>
      </c>
      <c r="D236" s="23">
        <v>44583000</v>
      </c>
      <c r="E236" s="195" t="str">
        <f t="shared" si="24"/>
        <v>BIL21</v>
      </c>
      <c r="F236" s="24" t="s">
        <v>329</v>
      </c>
      <c r="G236" s="12">
        <f>+SUMIFS('BLG1222'!$I:$I,'BLG1222'!$A:$A,'ALL 2022'!$2:$2,'BLG1222'!$D:$D,'ALL 2022'!$D:$D)</f>
        <v>1835014.13</v>
      </c>
      <c r="H236" s="12">
        <f>+SUMIFS('BLG1222'!$I:$I,'BLG1222'!$A:$A,'ALL 2022'!$2:$2,'BLG1222'!$D:$D,'ALL 2022'!$D:$D)</f>
        <v>193957.55</v>
      </c>
      <c r="I236" s="12">
        <f>+SUMIFS('BLG1222'!$I:$I,'BLG1222'!$A:$A,'ALL 2022'!$2:$2,'BLG1222'!$D:$D,'ALL 2022'!$D:$D)</f>
        <v>15371811.119999999</v>
      </c>
      <c r="J236" s="12">
        <f>+SUMIFS('BLG1222'!$I:$I,'BLG1222'!$A:$A,'ALL 2022'!$2:$2,'BLG1222'!$D:$D,'ALL 2022'!$D:$D)</f>
        <v>70660803.269999996</v>
      </c>
      <c r="K236" s="12">
        <f>+SUMIFS('BLG1222'!$I:$I,'BLG1222'!$A:$A,'ALL 2022'!$2:$2,'BLG1222'!$D:$D,'ALL 2022'!$D:$D)</f>
        <v>-12003652.01</v>
      </c>
      <c r="L236" s="12">
        <f>+SUMIFS('BLG1222'!$I:$I,'BLG1222'!$A:$A,'ALL 2022'!$2:$2,'BLG1222'!$D:$D,'ALL 2022'!$D:$D)</f>
        <v>0</v>
      </c>
      <c r="M236" s="12">
        <f>+SUMIFS('BLG1222'!$I:$I,'BLG1222'!$A:$A,'ALL 2022'!$2:$2,'BLG1222'!$D:$D,'ALL 2022'!$D:$D)</f>
        <v>0</v>
      </c>
      <c r="N236" s="12">
        <f>+SUMIFS('BLG1222'!$I:$I,'BLG1222'!$A:$A,'ALL 2022'!$2:$2,'BLG1222'!$D:$D,'ALL 2022'!$D:$D)</f>
        <v>0</v>
      </c>
      <c r="O236" s="12">
        <f>+SUMIFS('BLG1222'!$I:$I,'BLG1222'!$A:$A,'ALL 2022'!$2:$2,'BLG1222'!$D:$D,'ALL 2022'!$D:$D)</f>
        <v>-1616418.93</v>
      </c>
      <c r="P236" s="12">
        <f>+SUMIFS('BLG1222'!$I:$I,'BLG1222'!$A:$A,'ALL 2022'!$2:$2,'BLG1222'!$D:$D,'ALL 2022'!$D:$D)</f>
        <v>2578322.7599999998</v>
      </c>
      <c r="Q236" s="12">
        <f>+SUMIFS('BLG1222'!$I:$I,'BLG1222'!$A:$A,'ALL 2022'!$2:$2,'BLG1222'!$D:$D,'ALL 2022'!$D:$D)</f>
        <v>0</v>
      </c>
      <c r="R236" s="12">
        <f>+SUMIFS('BLG1222'!$I:$I,'BLG1222'!$A:$A,'ALL 2022'!$2:$2,'BLG1222'!$D:$D,'ALL 2022'!$D:$D)</f>
        <v>258324</v>
      </c>
      <c r="S236" s="12">
        <f>+SUMIFS('BLG1222'!$I:$I,'BLG1222'!$A:$A,'ALL 2022'!$2:$2,'BLG1222'!$D:$D,'ALL 2022'!$D:$D)</f>
        <v>13050747.310000001</v>
      </c>
      <c r="T236" s="12">
        <f>+SUMIFS('BLG1222'!$I:$I,'BLG1222'!$A:$A,'ALL 2022'!$2:$2,'BLG1222'!$D:$D,'ALL 2022'!$D:$D)</f>
        <v>9894667.4600000009</v>
      </c>
      <c r="U236" s="12">
        <f>+SUMIFS('BLG1222'!$I:$I,'BLG1222'!$A:$A,'ALL 2022'!$2:$2,'BLG1222'!$D:$D,'ALL 2022'!$D:$D)</f>
        <v>-49334621.590000004</v>
      </c>
      <c r="V236" s="12">
        <f>+SUMIFS('BLG1222'!$I:$I,'BLG1222'!$A:$A,'ALL 2022'!$2:$2,'BLG1222'!$D:$D,'ALL 2022'!$D:$D)</f>
        <v>0</v>
      </c>
      <c r="W236" s="12">
        <f>+SUMIFS('BLG1222'!$I:$I,'BLG1222'!$A:$A,'ALL 2022'!$2:$2,'BLG1222'!$D:$D,'ALL 2022'!$D:$D)</f>
        <v>33244060</v>
      </c>
      <c r="X236" s="12">
        <f>+SUMIFS('BLG1222'!$I:$I,'BLG1222'!$A:$A,'ALL 2022'!$2:$2,'BLG1222'!$D:$D,'ALL 2022'!$D:$D)</f>
        <v>0</v>
      </c>
      <c r="Y236" s="12">
        <f>+SUMIFS('BLG1222'!$I:$I,'BLG1222'!$A:$A,'ALL 2022'!$2:$2,'BLG1222'!$D:$D,'ALL 2022'!$D:$D)</f>
        <v>0</v>
      </c>
      <c r="Z236" s="12">
        <f>+SUMIFS('BLG1222'!$I:$I,'BLG1222'!$A:$A,'ALL 2022'!$2:$2,'BLG1222'!$D:$D,'ALL 2022'!$D:$D)</f>
        <v>0</v>
      </c>
      <c r="AA236" s="12">
        <f>+SUMIFS('BLG1222'!$I:$I,'BLG1222'!$A:$A,'ALL 2022'!$2:$2,'BLG1222'!$D:$D,'ALL 2022'!$D:$D)</f>
        <v>0</v>
      </c>
      <c r="AB236" s="12">
        <f>+SUMIFS('BLG1222'!$I:$I,'BLG1222'!$A:$A,'ALL 2022'!$2:$2,'BLG1222'!$D:$D,'ALL 2022'!$D:$D)</f>
        <v>0</v>
      </c>
      <c r="AC236" s="12">
        <f>+SUMIFS('BLG1222'!$I:$I,'BLG1222'!$A:$A,'ALL 2022'!$2:$2,'BLG1222'!$D:$D,'ALL 2022'!$D:$D)</f>
        <v>73166.8</v>
      </c>
      <c r="AD236" s="12">
        <f>+SUMIFS('BLG1222'!$I:$I,'BLG1222'!$A:$A,'ALL 2022'!$2:$2,'BLG1222'!$D:$D,'ALL 2022'!$D:$D)</f>
        <v>0</v>
      </c>
      <c r="AE236" s="12">
        <f>+SUMIFS('BLG1222'!$I:$I,'BLG1222'!$A:$A,'ALL 2022'!$2:$2,'BLG1222'!$D:$D,'ALL 2022'!$D:$D)</f>
        <v>0</v>
      </c>
      <c r="AF236" s="12">
        <f>+SUMIFS('BLG1222'!$I:$I,'BLG1222'!$A:$A,'ALL 2022'!$2:$2,'BLG1222'!$D:$D,'ALL 2022'!$D:$D)</f>
        <v>0</v>
      </c>
      <c r="AG236" s="12">
        <f>+SUMIFS('BLG1222'!$I:$I,'BLG1222'!$A:$A,'ALL 2022'!$2:$2,'BLG1222'!$D:$D,'ALL 2022'!$D:$D)</f>
        <v>0</v>
      </c>
      <c r="AH236" s="12">
        <f>+SUMIFS('BLG1222'!$I:$I,'BLG1222'!$A:$A,'ALL 2022'!$2:$2,'BLG1222'!$D:$D,'ALL 2022'!$D:$D)</f>
        <v>952368</v>
      </c>
      <c r="AI236" s="12">
        <f>+SUMIFS('BLG1222'!$I:$I,'BLG1222'!$A:$A,'ALL 2022'!$2:$2,'BLG1222'!$D:$D,'ALL 2022'!$D:$D)</f>
        <v>0</v>
      </c>
      <c r="AJ236" s="12">
        <f>+SUMIFS('BLG1222'!$I:$I,'BLG1222'!$A:$A,'ALL 2022'!$2:$2,'BLG1222'!$D:$D,'ALL 2022'!$D:$D)</f>
        <v>0</v>
      </c>
      <c r="AK236" s="12">
        <f>+SUMIFS('BLG1222'!$I:$I,'BLG1222'!$A:$A,'ALL 2022'!$2:$2,'BLG1222'!$D:$D,'ALL 2022'!$D:$D)</f>
        <v>0</v>
      </c>
      <c r="AL236" s="12">
        <f>+SUMIFS('BLG1222'!$I:$I,'BLG1222'!$A:$A,'ALL 2022'!$2:$2,'BLG1222'!$D:$D,'ALL 2022'!$D:$D)</f>
        <v>-68308248.019999996</v>
      </c>
      <c r="AM236" s="12">
        <f>+SUMIFS('BLG1222'!$I:$I,'BLG1222'!$A:$A,'ALL 2022'!$2:$2,'BLG1222'!$D:$D,'ALL 2022'!$D:$D)</f>
        <v>0</v>
      </c>
      <c r="AN236" s="12">
        <f>+SUMIFS('BLG1222'!$I:$I,'BLG1222'!$A:$A,'ALL 2022'!$2:$2,'BLG1222'!$D:$D,'ALL 2022'!$D:$D)</f>
        <v>0</v>
      </c>
      <c r="AO236" s="12">
        <f>+SUMIFS('BLG1222'!$I:$I,'BLG1222'!$A:$A,'ALL 2022'!$2:$2,'BLG1222'!$D:$D,'ALL 2022'!$D:$D)</f>
        <v>85101623.079999998</v>
      </c>
      <c r="AP236" s="12">
        <f>+SUMIFS('BLG1222'!$I:$I,'BLG1222'!$A:$A,'ALL 2022'!$2:$2,'BLG1222'!$D:$D,'ALL 2022'!$D:$D)</f>
        <v>0</v>
      </c>
      <c r="AQ236" s="164">
        <f t="shared" si="22"/>
        <v>101951924.92999999</v>
      </c>
      <c r="AR236" s="165">
        <f t="shared" si="23"/>
        <v>21560.927753751148</v>
      </c>
    </row>
    <row r="237" spans="1:44" hidden="1" x14ac:dyDescent="0.25">
      <c r="A237" s="11" t="str">
        <f t="shared" si="19"/>
        <v>4</v>
      </c>
      <c r="B237" s="11" t="str">
        <f t="shared" si="20"/>
        <v>44</v>
      </c>
      <c r="C237" s="11" t="str">
        <f t="shared" si="21"/>
        <v>445</v>
      </c>
      <c r="D237" s="23">
        <v>44584000</v>
      </c>
      <c r="E237" s="195" t="str">
        <f t="shared" si="24"/>
        <v>BIL42</v>
      </c>
      <c r="F237" s="24" t="s">
        <v>2787</v>
      </c>
      <c r="G237" s="12">
        <f>+SUMIFS('BLG1222'!$I:$I,'BLG1222'!$A:$A,'ALL 2022'!$2:$2,'BLG1222'!$D:$D,'ALL 2022'!$D:$D)</f>
        <v>0</v>
      </c>
      <c r="H237" s="12">
        <f>+SUMIFS('BLG1222'!$I:$I,'BLG1222'!$A:$A,'ALL 2022'!$2:$2,'BLG1222'!$D:$D,'ALL 2022'!$D:$D)</f>
        <v>0</v>
      </c>
      <c r="I237" s="12">
        <f>+SUMIFS('BLG1222'!$I:$I,'BLG1222'!$A:$A,'ALL 2022'!$2:$2,'BLG1222'!$D:$D,'ALL 2022'!$D:$D)</f>
        <v>-43043400</v>
      </c>
      <c r="J237" s="12">
        <f>+SUMIFS('BLG1222'!$I:$I,'BLG1222'!$A:$A,'ALL 2022'!$2:$2,'BLG1222'!$D:$D,'ALL 2022'!$D:$D)</f>
        <v>0</v>
      </c>
      <c r="K237" s="12">
        <f>+SUMIFS('BLG1222'!$I:$I,'BLG1222'!$A:$A,'ALL 2022'!$2:$2,'BLG1222'!$D:$D,'ALL 2022'!$D:$D)</f>
        <v>0</v>
      </c>
      <c r="L237" s="12">
        <f>+SUMIFS('BLG1222'!$I:$I,'BLG1222'!$A:$A,'ALL 2022'!$2:$2,'BLG1222'!$D:$D,'ALL 2022'!$D:$D)</f>
        <v>0</v>
      </c>
      <c r="M237" s="12">
        <f>+SUMIFS('BLG1222'!$I:$I,'BLG1222'!$A:$A,'ALL 2022'!$2:$2,'BLG1222'!$D:$D,'ALL 2022'!$D:$D)</f>
        <v>0</v>
      </c>
      <c r="N237" s="12">
        <f>+SUMIFS('BLG1222'!$I:$I,'BLG1222'!$A:$A,'ALL 2022'!$2:$2,'BLG1222'!$D:$D,'ALL 2022'!$D:$D)</f>
        <v>0</v>
      </c>
      <c r="O237" s="12">
        <f>+SUMIFS('BLG1222'!$I:$I,'BLG1222'!$A:$A,'ALL 2022'!$2:$2,'BLG1222'!$D:$D,'ALL 2022'!$D:$D)</f>
        <v>0</v>
      </c>
      <c r="P237" s="12">
        <f>+SUMIFS('BLG1222'!$I:$I,'BLG1222'!$A:$A,'ALL 2022'!$2:$2,'BLG1222'!$D:$D,'ALL 2022'!$D:$D)</f>
        <v>-14130888.68</v>
      </c>
      <c r="Q237" s="12">
        <f>+SUMIFS('BLG1222'!$I:$I,'BLG1222'!$A:$A,'ALL 2022'!$2:$2,'BLG1222'!$D:$D,'ALL 2022'!$D:$D)</f>
        <v>0</v>
      </c>
      <c r="R237" s="12">
        <f>+SUMIFS('BLG1222'!$I:$I,'BLG1222'!$A:$A,'ALL 2022'!$2:$2,'BLG1222'!$D:$D,'ALL 2022'!$D:$D)</f>
        <v>0</v>
      </c>
      <c r="S237" s="12">
        <f>+SUMIFS('BLG1222'!$I:$I,'BLG1222'!$A:$A,'ALL 2022'!$2:$2,'BLG1222'!$D:$D,'ALL 2022'!$D:$D)</f>
        <v>0</v>
      </c>
      <c r="T237" s="12">
        <f>+SUMIFS('BLG1222'!$I:$I,'BLG1222'!$A:$A,'ALL 2022'!$2:$2,'BLG1222'!$D:$D,'ALL 2022'!$D:$D)</f>
        <v>0</v>
      </c>
      <c r="U237" s="12">
        <f>+SUMIFS('BLG1222'!$I:$I,'BLG1222'!$A:$A,'ALL 2022'!$2:$2,'BLG1222'!$D:$D,'ALL 2022'!$D:$D)</f>
        <v>0</v>
      </c>
      <c r="V237" s="12">
        <f>+SUMIFS('BLG1222'!$I:$I,'BLG1222'!$A:$A,'ALL 2022'!$2:$2,'BLG1222'!$D:$D,'ALL 2022'!$D:$D)</f>
        <v>0</v>
      </c>
      <c r="W237" s="12">
        <f>+SUMIFS('BLG1222'!$I:$I,'BLG1222'!$A:$A,'ALL 2022'!$2:$2,'BLG1222'!$D:$D,'ALL 2022'!$D:$D)</f>
        <v>0</v>
      </c>
      <c r="X237" s="12">
        <f>+SUMIFS('BLG1222'!$I:$I,'BLG1222'!$A:$A,'ALL 2022'!$2:$2,'BLG1222'!$D:$D,'ALL 2022'!$D:$D)</f>
        <v>0</v>
      </c>
      <c r="Y237" s="12">
        <f>+SUMIFS('BLG1222'!$I:$I,'BLG1222'!$A:$A,'ALL 2022'!$2:$2,'BLG1222'!$D:$D,'ALL 2022'!$D:$D)</f>
        <v>0</v>
      </c>
      <c r="Z237" s="12">
        <f>+SUMIFS('BLG1222'!$I:$I,'BLG1222'!$A:$A,'ALL 2022'!$2:$2,'BLG1222'!$D:$D,'ALL 2022'!$D:$D)</f>
        <v>0</v>
      </c>
      <c r="AA237" s="12">
        <f>+SUMIFS('BLG1222'!$I:$I,'BLG1222'!$A:$A,'ALL 2022'!$2:$2,'BLG1222'!$D:$D,'ALL 2022'!$D:$D)</f>
        <v>0</v>
      </c>
      <c r="AB237" s="12">
        <f>+SUMIFS('BLG1222'!$I:$I,'BLG1222'!$A:$A,'ALL 2022'!$2:$2,'BLG1222'!$D:$D,'ALL 2022'!$D:$D)</f>
        <v>11696743.99</v>
      </c>
      <c r="AC237" s="12">
        <f>+SUMIFS('BLG1222'!$I:$I,'BLG1222'!$A:$A,'ALL 2022'!$2:$2,'BLG1222'!$D:$D,'ALL 2022'!$D:$D)</f>
        <v>0</v>
      </c>
      <c r="AD237" s="12">
        <f>+SUMIFS('BLG1222'!$I:$I,'BLG1222'!$A:$A,'ALL 2022'!$2:$2,'BLG1222'!$D:$D,'ALL 2022'!$D:$D)</f>
        <v>0</v>
      </c>
      <c r="AE237" s="12">
        <f>+SUMIFS('BLG1222'!$I:$I,'BLG1222'!$A:$A,'ALL 2022'!$2:$2,'BLG1222'!$D:$D,'ALL 2022'!$D:$D)</f>
        <v>0</v>
      </c>
      <c r="AF237" s="12">
        <f>+SUMIFS('BLG1222'!$I:$I,'BLG1222'!$A:$A,'ALL 2022'!$2:$2,'BLG1222'!$D:$D,'ALL 2022'!$D:$D)</f>
        <v>0</v>
      </c>
      <c r="AG237" s="12">
        <f>+SUMIFS('BLG1222'!$I:$I,'BLG1222'!$A:$A,'ALL 2022'!$2:$2,'BLG1222'!$D:$D,'ALL 2022'!$D:$D)</f>
        <v>0</v>
      </c>
      <c r="AH237" s="12">
        <f>+SUMIFS('BLG1222'!$I:$I,'BLG1222'!$A:$A,'ALL 2022'!$2:$2,'BLG1222'!$D:$D,'ALL 2022'!$D:$D)</f>
        <v>0</v>
      </c>
      <c r="AI237" s="12">
        <f>+SUMIFS('BLG1222'!$I:$I,'BLG1222'!$A:$A,'ALL 2022'!$2:$2,'BLG1222'!$D:$D,'ALL 2022'!$D:$D)</f>
        <v>0</v>
      </c>
      <c r="AJ237" s="12">
        <f>+SUMIFS('BLG1222'!$I:$I,'BLG1222'!$A:$A,'ALL 2022'!$2:$2,'BLG1222'!$D:$D,'ALL 2022'!$D:$D)</f>
        <v>0</v>
      </c>
      <c r="AK237" s="12">
        <f>+SUMIFS('BLG1222'!$I:$I,'BLG1222'!$A:$A,'ALL 2022'!$2:$2,'BLG1222'!$D:$D,'ALL 2022'!$D:$D)</f>
        <v>0</v>
      </c>
      <c r="AL237" s="12">
        <f>+SUMIFS('BLG1222'!$I:$I,'BLG1222'!$A:$A,'ALL 2022'!$2:$2,'BLG1222'!$D:$D,'ALL 2022'!$D:$D)</f>
        <v>0</v>
      </c>
      <c r="AM237" s="12">
        <f>+SUMIFS('BLG1222'!$I:$I,'BLG1222'!$A:$A,'ALL 2022'!$2:$2,'BLG1222'!$D:$D,'ALL 2022'!$D:$D)</f>
        <v>0</v>
      </c>
      <c r="AN237" s="12">
        <f>+SUMIFS('BLG1222'!$I:$I,'BLG1222'!$A:$A,'ALL 2022'!$2:$2,'BLG1222'!$D:$D,'ALL 2022'!$D:$D)</f>
        <v>0</v>
      </c>
      <c r="AO237" s="12">
        <f>+SUMIFS('BLG1222'!$I:$I,'BLG1222'!$A:$A,'ALL 2022'!$2:$2,'BLG1222'!$D:$D,'ALL 2022'!$D:$D)</f>
        <v>-333818022.39999998</v>
      </c>
      <c r="AP237" s="12">
        <f>+SUMIFS('BLG1222'!$I:$I,'BLG1222'!$A:$A,'ALL 2022'!$2:$2,'BLG1222'!$D:$D,'ALL 2022'!$D:$D)</f>
        <v>0</v>
      </c>
      <c r="AQ237" s="164">
        <f t="shared" si="22"/>
        <v>-379295567.08999997</v>
      </c>
      <c r="AR237" s="165">
        <f t="shared" si="23"/>
        <v>-80213.927544384627</v>
      </c>
    </row>
    <row r="238" spans="1:44" hidden="1" x14ac:dyDescent="0.25">
      <c r="A238" s="11" t="str">
        <f t="shared" si="19"/>
        <v>4</v>
      </c>
      <c r="B238" s="11" t="str">
        <f t="shared" si="20"/>
        <v>44</v>
      </c>
      <c r="C238" s="11" t="str">
        <f t="shared" si="21"/>
        <v>445</v>
      </c>
      <c r="D238" s="23">
        <v>44587000</v>
      </c>
      <c r="E238" s="195" t="str">
        <f t="shared" si="24"/>
        <v>BIL21</v>
      </c>
      <c r="F238" s="24" t="s">
        <v>1779</v>
      </c>
      <c r="G238" s="12">
        <f>+SUMIFS('BLG1222'!$I:$I,'BLG1222'!$A:$A,'ALL 2022'!$2:$2,'BLG1222'!$D:$D,'ALL 2022'!$D:$D)</f>
        <v>0</v>
      </c>
      <c r="H238" s="12">
        <f>+SUMIFS('BLG1222'!$I:$I,'BLG1222'!$A:$A,'ALL 2022'!$2:$2,'BLG1222'!$D:$D,'ALL 2022'!$D:$D)</f>
        <v>0</v>
      </c>
      <c r="I238" s="12">
        <f>+SUMIFS('BLG1222'!$I:$I,'BLG1222'!$A:$A,'ALL 2022'!$2:$2,'BLG1222'!$D:$D,'ALL 2022'!$D:$D)</f>
        <v>0</v>
      </c>
      <c r="J238" s="12">
        <f>+SUMIFS('BLG1222'!$I:$I,'BLG1222'!$A:$A,'ALL 2022'!$2:$2,'BLG1222'!$D:$D,'ALL 2022'!$D:$D)</f>
        <v>0</v>
      </c>
      <c r="K238" s="12">
        <f>+SUMIFS('BLG1222'!$I:$I,'BLG1222'!$A:$A,'ALL 2022'!$2:$2,'BLG1222'!$D:$D,'ALL 2022'!$D:$D)</f>
        <v>0</v>
      </c>
      <c r="L238" s="12">
        <f>+SUMIFS('BLG1222'!$I:$I,'BLG1222'!$A:$A,'ALL 2022'!$2:$2,'BLG1222'!$D:$D,'ALL 2022'!$D:$D)</f>
        <v>0</v>
      </c>
      <c r="M238" s="12">
        <f>+SUMIFS('BLG1222'!$I:$I,'BLG1222'!$A:$A,'ALL 2022'!$2:$2,'BLG1222'!$D:$D,'ALL 2022'!$D:$D)</f>
        <v>0</v>
      </c>
      <c r="N238" s="12">
        <f>+SUMIFS('BLG1222'!$I:$I,'BLG1222'!$A:$A,'ALL 2022'!$2:$2,'BLG1222'!$D:$D,'ALL 2022'!$D:$D)</f>
        <v>0</v>
      </c>
      <c r="O238" s="12">
        <f>+SUMIFS('BLG1222'!$I:$I,'BLG1222'!$A:$A,'ALL 2022'!$2:$2,'BLG1222'!$D:$D,'ALL 2022'!$D:$D)</f>
        <v>214971.99</v>
      </c>
      <c r="P238" s="12">
        <f>+SUMIFS('BLG1222'!$I:$I,'BLG1222'!$A:$A,'ALL 2022'!$2:$2,'BLG1222'!$D:$D,'ALL 2022'!$D:$D)</f>
        <v>0</v>
      </c>
      <c r="Q238" s="12">
        <f>+SUMIFS('BLG1222'!$I:$I,'BLG1222'!$A:$A,'ALL 2022'!$2:$2,'BLG1222'!$D:$D,'ALL 2022'!$D:$D)</f>
        <v>0</v>
      </c>
      <c r="R238" s="12">
        <f>+SUMIFS('BLG1222'!$I:$I,'BLG1222'!$A:$A,'ALL 2022'!$2:$2,'BLG1222'!$D:$D,'ALL 2022'!$D:$D)</f>
        <v>-116666.67</v>
      </c>
      <c r="S238" s="12">
        <f>+SUMIFS('BLG1222'!$I:$I,'BLG1222'!$A:$A,'ALL 2022'!$2:$2,'BLG1222'!$D:$D,'ALL 2022'!$D:$D)</f>
        <v>125479710.13</v>
      </c>
      <c r="T238" s="12">
        <f>+SUMIFS('BLG1222'!$I:$I,'BLG1222'!$A:$A,'ALL 2022'!$2:$2,'BLG1222'!$D:$D,'ALL 2022'!$D:$D)</f>
        <v>0</v>
      </c>
      <c r="U238" s="12">
        <f>+SUMIFS('BLG1222'!$I:$I,'BLG1222'!$A:$A,'ALL 2022'!$2:$2,'BLG1222'!$D:$D,'ALL 2022'!$D:$D)</f>
        <v>0</v>
      </c>
      <c r="V238" s="12">
        <f>+SUMIFS('BLG1222'!$I:$I,'BLG1222'!$A:$A,'ALL 2022'!$2:$2,'BLG1222'!$D:$D,'ALL 2022'!$D:$D)</f>
        <v>0</v>
      </c>
      <c r="W238" s="12">
        <f>+SUMIFS('BLG1222'!$I:$I,'BLG1222'!$A:$A,'ALL 2022'!$2:$2,'BLG1222'!$D:$D,'ALL 2022'!$D:$D)</f>
        <v>0</v>
      </c>
      <c r="X238" s="12">
        <f>+SUMIFS('BLG1222'!$I:$I,'BLG1222'!$A:$A,'ALL 2022'!$2:$2,'BLG1222'!$D:$D,'ALL 2022'!$D:$D)</f>
        <v>0</v>
      </c>
      <c r="Y238" s="12">
        <f>+SUMIFS('BLG1222'!$I:$I,'BLG1222'!$A:$A,'ALL 2022'!$2:$2,'BLG1222'!$D:$D,'ALL 2022'!$D:$D)</f>
        <v>0</v>
      </c>
      <c r="Z238" s="12">
        <f>+SUMIFS('BLG1222'!$I:$I,'BLG1222'!$A:$A,'ALL 2022'!$2:$2,'BLG1222'!$D:$D,'ALL 2022'!$D:$D)</f>
        <v>0</v>
      </c>
      <c r="AA238" s="12">
        <f>+SUMIFS('BLG1222'!$I:$I,'BLG1222'!$A:$A,'ALL 2022'!$2:$2,'BLG1222'!$D:$D,'ALL 2022'!$D:$D)</f>
        <v>0</v>
      </c>
      <c r="AB238" s="12">
        <f>+SUMIFS('BLG1222'!$I:$I,'BLG1222'!$A:$A,'ALL 2022'!$2:$2,'BLG1222'!$D:$D,'ALL 2022'!$D:$D)</f>
        <v>-1323160</v>
      </c>
      <c r="AC238" s="12">
        <f>+SUMIFS('BLG1222'!$I:$I,'BLG1222'!$A:$A,'ALL 2022'!$2:$2,'BLG1222'!$D:$D,'ALL 2022'!$D:$D)</f>
        <v>0</v>
      </c>
      <c r="AD238" s="12">
        <f>+SUMIFS('BLG1222'!$I:$I,'BLG1222'!$A:$A,'ALL 2022'!$2:$2,'BLG1222'!$D:$D,'ALL 2022'!$D:$D)</f>
        <v>0</v>
      </c>
      <c r="AE238" s="12">
        <f>+SUMIFS('BLG1222'!$I:$I,'BLG1222'!$A:$A,'ALL 2022'!$2:$2,'BLG1222'!$D:$D,'ALL 2022'!$D:$D)</f>
        <v>0</v>
      </c>
      <c r="AF238" s="12">
        <f>+SUMIFS('BLG1222'!$I:$I,'BLG1222'!$A:$A,'ALL 2022'!$2:$2,'BLG1222'!$D:$D,'ALL 2022'!$D:$D)</f>
        <v>0</v>
      </c>
      <c r="AG238" s="12">
        <f>+SUMIFS('BLG1222'!$I:$I,'BLG1222'!$A:$A,'ALL 2022'!$2:$2,'BLG1222'!$D:$D,'ALL 2022'!$D:$D)</f>
        <v>0</v>
      </c>
      <c r="AH238" s="12">
        <f>+SUMIFS('BLG1222'!$I:$I,'BLG1222'!$A:$A,'ALL 2022'!$2:$2,'BLG1222'!$D:$D,'ALL 2022'!$D:$D)</f>
        <v>0</v>
      </c>
      <c r="AI238" s="12">
        <f>+SUMIFS('BLG1222'!$I:$I,'BLG1222'!$A:$A,'ALL 2022'!$2:$2,'BLG1222'!$D:$D,'ALL 2022'!$D:$D)</f>
        <v>0</v>
      </c>
      <c r="AJ238" s="12">
        <f>+SUMIFS('BLG1222'!$I:$I,'BLG1222'!$A:$A,'ALL 2022'!$2:$2,'BLG1222'!$D:$D,'ALL 2022'!$D:$D)</f>
        <v>0</v>
      </c>
      <c r="AK238" s="12">
        <f>+SUMIFS('BLG1222'!$I:$I,'BLG1222'!$A:$A,'ALL 2022'!$2:$2,'BLG1222'!$D:$D,'ALL 2022'!$D:$D)</f>
        <v>0</v>
      </c>
      <c r="AL238" s="12">
        <f>+SUMIFS('BLG1222'!$I:$I,'BLG1222'!$A:$A,'ALL 2022'!$2:$2,'BLG1222'!$D:$D,'ALL 2022'!$D:$D)</f>
        <v>0</v>
      </c>
      <c r="AM238" s="12">
        <f>+SUMIFS('BLG1222'!$I:$I,'BLG1222'!$A:$A,'ALL 2022'!$2:$2,'BLG1222'!$D:$D,'ALL 2022'!$D:$D)</f>
        <v>0</v>
      </c>
      <c r="AN238" s="12">
        <f>+SUMIFS('BLG1222'!$I:$I,'BLG1222'!$A:$A,'ALL 2022'!$2:$2,'BLG1222'!$D:$D,'ALL 2022'!$D:$D)</f>
        <v>0</v>
      </c>
      <c r="AO238" s="12">
        <f>+SUMIFS('BLG1222'!$I:$I,'BLG1222'!$A:$A,'ALL 2022'!$2:$2,'BLG1222'!$D:$D,'ALL 2022'!$D:$D)</f>
        <v>0</v>
      </c>
      <c r="AP238" s="12">
        <f>+SUMIFS('BLG1222'!$I:$I,'BLG1222'!$A:$A,'ALL 2022'!$2:$2,'BLG1222'!$D:$D,'ALL 2022'!$D:$D)</f>
        <v>0</v>
      </c>
      <c r="AQ238" s="164">
        <f t="shared" si="22"/>
        <v>124254855.44999999</v>
      </c>
      <c r="AR238" s="165">
        <f t="shared" si="23"/>
        <v>26277.580960336676</v>
      </c>
    </row>
    <row r="239" spans="1:44" hidden="1" x14ac:dyDescent="0.25">
      <c r="A239" s="11" t="str">
        <f t="shared" si="19"/>
        <v>4</v>
      </c>
      <c r="B239" s="11" t="str">
        <f t="shared" si="20"/>
        <v>44</v>
      </c>
      <c r="C239" s="11" t="str">
        <f t="shared" si="21"/>
        <v>446</v>
      </c>
      <c r="D239" s="23">
        <v>44600000</v>
      </c>
      <c r="E239" s="195" t="str">
        <f t="shared" si="24"/>
        <v>BIL42</v>
      </c>
      <c r="F239" s="24" t="s">
        <v>2107</v>
      </c>
      <c r="G239" s="12">
        <f>+SUMIFS('BLG1222'!$I:$I,'BLG1222'!$A:$A,'ALL 2022'!$2:$2,'BLG1222'!$D:$D,'ALL 2022'!$D:$D)</f>
        <v>0</v>
      </c>
      <c r="H239" s="12">
        <f>+SUMIFS('BLG1222'!$I:$I,'BLG1222'!$A:$A,'ALL 2022'!$2:$2,'BLG1222'!$D:$D,'ALL 2022'!$D:$D)</f>
        <v>0</v>
      </c>
      <c r="I239" s="12">
        <f>+SUMIFS('BLG1222'!$I:$I,'BLG1222'!$A:$A,'ALL 2022'!$2:$2,'BLG1222'!$D:$D,'ALL 2022'!$D:$D)</f>
        <v>0</v>
      </c>
      <c r="J239" s="12">
        <f>+SUMIFS('BLG1222'!$I:$I,'BLG1222'!$A:$A,'ALL 2022'!$2:$2,'BLG1222'!$D:$D,'ALL 2022'!$D:$D)</f>
        <v>-400000000</v>
      </c>
      <c r="K239" s="12">
        <f>+SUMIFS('BLG1222'!$I:$I,'BLG1222'!$A:$A,'ALL 2022'!$2:$2,'BLG1222'!$D:$D,'ALL 2022'!$D:$D)</f>
        <v>0</v>
      </c>
      <c r="L239" s="12">
        <f>+SUMIFS('BLG1222'!$I:$I,'BLG1222'!$A:$A,'ALL 2022'!$2:$2,'BLG1222'!$D:$D,'ALL 2022'!$D:$D)</f>
        <v>0</v>
      </c>
      <c r="M239" s="12">
        <f>+SUMIFS('BLG1222'!$I:$I,'BLG1222'!$A:$A,'ALL 2022'!$2:$2,'BLG1222'!$D:$D,'ALL 2022'!$D:$D)</f>
        <v>0</v>
      </c>
      <c r="N239" s="12">
        <f>+SUMIFS('BLG1222'!$I:$I,'BLG1222'!$A:$A,'ALL 2022'!$2:$2,'BLG1222'!$D:$D,'ALL 2022'!$D:$D)</f>
        <v>-4308800</v>
      </c>
      <c r="O239" s="12">
        <f>+SUMIFS('BLG1222'!$I:$I,'BLG1222'!$A:$A,'ALL 2022'!$2:$2,'BLG1222'!$D:$D,'ALL 2022'!$D:$D)</f>
        <v>0</v>
      </c>
      <c r="P239" s="12">
        <f>+SUMIFS('BLG1222'!$I:$I,'BLG1222'!$A:$A,'ALL 2022'!$2:$2,'BLG1222'!$D:$D,'ALL 2022'!$D:$D)</f>
        <v>0</v>
      </c>
      <c r="Q239" s="12">
        <f>+SUMIFS('BLG1222'!$I:$I,'BLG1222'!$A:$A,'ALL 2022'!$2:$2,'BLG1222'!$D:$D,'ALL 2022'!$D:$D)</f>
        <v>0</v>
      </c>
      <c r="R239" s="12">
        <f>+SUMIFS('BLG1222'!$I:$I,'BLG1222'!$A:$A,'ALL 2022'!$2:$2,'BLG1222'!$D:$D,'ALL 2022'!$D:$D)</f>
        <v>0</v>
      </c>
      <c r="S239" s="12">
        <f>+SUMIFS('BLG1222'!$I:$I,'BLG1222'!$A:$A,'ALL 2022'!$2:$2,'BLG1222'!$D:$D,'ALL 2022'!$D:$D)</f>
        <v>0</v>
      </c>
      <c r="T239" s="12">
        <f>+SUMIFS('BLG1222'!$I:$I,'BLG1222'!$A:$A,'ALL 2022'!$2:$2,'BLG1222'!$D:$D,'ALL 2022'!$D:$D)</f>
        <v>-53014033.280000001</v>
      </c>
      <c r="U239" s="12">
        <f>+SUMIFS('BLG1222'!$I:$I,'BLG1222'!$A:$A,'ALL 2022'!$2:$2,'BLG1222'!$D:$D,'ALL 2022'!$D:$D)</f>
        <v>0</v>
      </c>
      <c r="V239" s="12">
        <f>+SUMIFS('BLG1222'!$I:$I,'BLG1222'!$A:$A,'ALL 2022'!$2:$2,'BLG1222'!$D:$D,'ALL 2022'!$D:$D)</f>
        <v>0</v>
      </c>
      <c r="W239" s="12">
        <f>+SUMIFS('BLG1222'!$I:$I,'BLG1222'!$A:$A,'ALL 2022'!$2:$2,'BLG1222'!$D:$D,'ALL 2022'!$D:$D)</f>
        <v>0</v>
      </c>
      <c r="X239" s="12">
        <f>+SUMIFS('BLG1222'!$I:$I,'BLG1222'!$A:$A,'ALL 2022'!$2:$2,'BLG1222'!$D:$D,'ALL 2022'!$D:$D)</f>
        <v>0</v>
      </c>
      <c r="Y239" s="12">
        <f>+SUMIFS('BLG1222'!$I:$I,'BLG1222'!$A:$A,'ALL 2022'!$2:$2,'BLG1222'!$D:$D,'ALL 2022'!$D:$D)</f>
        <v>0</v>
      </c>
      <c r="Z239" s="12">
        <f>+SUMIFS('BLG1222'!$I:$I,'BLG1222'!$A:$A,'ALL 2022'!$2:$2,'BLG1222'!$D:$D,'ALL 2022'!$D:$D)</f>
        <v>0</v>
      </c>
      <c r="AA239" s="12">
        <f>+SUMIFS('BLG1222'!$I:$I,'BLG1222'!$A:$A,'ALL 2022'!$2:$2,'BLG1222'!$D:$D,'ALL 2022'!$D:$D)</f>
        <v>0</v>
      </c>
      <c r="AB239" s="12">
        <f>+SUMIFS('BLG1222'!$I:$I,'BLG1222'!$A:$A,'ALL 2022'!$2:$2,'BLG1222'!$D:$D,'ALL 2022'!$D:$D)</f>
        <v>0</v>
      </c>
      <c r="AC239" s="12">
        <f>+SUMIFS('BLG1222'!$I:$I,'BLG1222'!$A:$A,'ALL 2022'!$2:$2,'BLG1222'!$D:$D,'ALL 2022'!$D:$D)</f>
        <v>0</v>
      </c>
      <c r="AD239" s="12">
        <f>+SUMIFS('BLG1222'!$I:$I,'BLG1222'!$A:$A,'ALL 2022'!$2:$2,'BLG1222'!$D:$D,'ALL 2022'!$D:$D)</f>
        <v>0</v>
      </c>
      <c r="AE239" s="12">
        <f>+SUMIFS('BLG1222'!$I:$I,'BLG1222'!$A:$A,'ALL 2022'!$2:$2,'BLG1222'!$D:$D,'ALL 2022'!$D:$D)</f>
        <v>0</v>
      </c>
      <c r="AF239" s="12">
        <f>+SUMIFS('BLG1222'!$I:$I,'BLG1222'!$A:$A,'ALL 2022'!$2:$2,'BLG1222'!$D:$D,'ALL 2022'!$D:$D)</f>
        <v>0</v>
      </c>
      <c r="AG239" s="12">
        <f>+SUMIFS('BLG1222'!$I:$I,'BLG1222'!$A:$A,'ALL 2022'!$2:$2,'BLG1222'!$D:$D,'ALL 2022'!$D:$D)</f>
        <v>-9914504</v>
      </c>
      <c r="AH239" s="12">
        <f>+SUMIFS('BLG1222'!$I:$I,'BLG1222'!$A:$A,'ALL 2022'!$2:$2,'BLG1222'!$D:$D,'ALL 2022'!$D:$D)</f>
        <v>0</v>
      </c>
      <c r="AI239" s="12">
        <f>+SUMIFS('BLG1222'!$I:$I,'BLG1222'!$A:$A,'ALL 2022'!$2:$2,'BLG1222'!$D:$D,'ALL 2022'!$D:$D)</f>
        <v>0</v>
      </c>
      <c r="AJ239" s="12">
        <f>+SUMIFS('BLG1222'!$I:$I,'BLG1222'!$A:$A,'ALL 2022'!$2:$2,'BLG1222'!$D:$D,'ALL 2022'!$D:$D)</f>
        <v>0</v>
      </c>
      <c r="AK239" s="12">
        <f>+SUMIFS('BLG1222'!$I:$I,'BLG1222'!$A:$A,'ALL 2022'!$2:$2,'BLG1222'!$D:$D,'ALL 2022'!$D:$D)</f>
        <v>0</v>
      </c>
      <c r="AL239" s="12">
        <f>+SUMIFS('BLG1222'!$I:$I,'BLG1222'!$A:$A,'ALL 2022'!$2:$2,'BLG1222'!$D:$D,'ALL 2022'!$D:$D)</f>
        <v>-54895689.100000001</v>
      </c>
      <c r="AM239" s="12">
        <f>+SUMIFS('BLG1222'!$I:$I,'BLG1222'!$A:$A,'ALL 2022'!$2:$2,'BLG1222'!$D:$D,'ALL 2022'!$D:$D)</f>
        <v>0</v>
      </c>
      <c r="AN239" s="12">
        <f>+SUMIFS('BLG1222'!$I:$I,'BLG1222'!$A:$A,'ALL 2022'!$2:$2,'BLG1222'!$D:$D,'ALL 2022'!$D:$D)</f>
        <v>-1290250</v>
      </c>
      <c r="AO239" s="12">
        <f>+SUMIFS('BLG1222'!$I:$I,'BLG1222'!$A:$A,'ALL 2022'!$2:$2,'BLG1222'!$D:$D,'ALL 2022'!$D:$D)</f>
        <v>0</v>
      </c>
      <c r="AP239" s="12">
        <f>+SUMIFS('BLG1222'!$I:$I,'BLG1222'!$A:$A,'ALL 2022'!$2:$2,'BLG1222'!$D:$D,'ALL 2022'!$D:$D)</f>
        <v>-1925375</v>
      </c>
      <c r="AQ239" s="164">
        <f t="shared" si="22"/>
        <v>-525348651.38</v>
      </c>
      <c r="AR239" s="165">
        <f t="shared" si="23"/>
        <v>-111101.42673335377</v>
      </c>
    </row>
    <row r="240" spans="1:44" hidden="1" x14ac:dyDescent="0.25">
      <c r="A240" s="11" t="str">
        <f t="shared" si="19"/>
        <v>4</v>
      </c>
      <c r="B240" s="11" t="str">
        <f t="shared" si="20"/>
        <v>44</v>
      </c>
      <c r="C240" s="11" t="str">
        <f t="shared" si="21"/>
        <v>448</v>
      </c>
      <c r="D240" s="22">
        <v>44860000</v>
      </c>
      <c r="E240" s="195" t="str">
        <f t="shared" si="24"/>
        <v>BIL42</v>
      </c>
      <c r="F240" s="81" t="s">
        <v>1781</v>
      </c>
      <c r="G240" s="12">
        <f>+SUMIFS('BLG1222'!$I:$I,'BLG1222'!$A:$A,'ALL 2022'!$2:$2,'BLG1222'!$D:$D,'ALL 2022'!$D:$D)</f>
        <v>0</v>
      </c>
      <c r="H240" s="12">
        <f>+SUMIFS('BLG1222'!$I:$I,'BLG1222'!$A:$A,'ALL 2022'!$2:$2,'BLG1222'!$D:$D,'ALL 2022'!$D:$D)</f>
        <v>0</v>
      </c>
      <c r="I240" s="12">
        <f>+SUMIFS('BLG1222'!$I:$I,'BLG1222'!$A:$A,'ALL 2022'!$2:$2,'BLG1222'!$D:$D,'ALL 2022'!$D:$D)</f>
        <v>0</v>
      </c>
      <c r="J240" s="12">
        <f>+SUMIFS('BLG1222'!$I:$I,'BLG1222'!$A:$A,'ALL 2022'!$2:$2,'BLG1222'!$D:$D,'ALL 2022'!$D:$D)</f>
        <v>0</v>
      </c>
      <c r="K240" s="12">
        <f>+SUMIFS('BLG1222'!$I:$I,'BLG1222'!$A:$A,'ALL 2022'!$2:$2,'BLG1222'!$D:$D,'ALL 2022'!$D:$D)</f>
        <v>0</v>
      </c>
      <c r="L240" s="12">
        <f>+SUMIFS('BLG1222'!$I:$I,'BLG1222'!$A:$A,'ALL 2022'!$2:$2,'BLG1222'!$D:$D,'ALL 2022'!$D:$D)</f>
        <v>0</v>
      </c>
      <c r="M240" s="12">
        <f>+SUMIFS('BLG1222'!$I:$I,'BLG1222'!$A:$A,'ALL 2022'!$2:$2,'BLG1222'!$D:$D,'ALL 2022'!$D:$D)</f>
        <v>0</v>
      </c>
      <c r="N240" s="12">
        <f>+SUMIFS('BLG1222'!$I:$I,'BLG1222'!$A:$A,'ALL 2022'!$2:$2,'BLG1222'!$D:$D,'ALL 2022'!$D:$D)</f>
        <v>0</v>
      </c>
      <c r="O240" s="12">
        <f>+SUMIFS('BLG1222'!$I:$I,'BLG1222'!$A:$A,'ALL 2022'!$2:$2,'BLG1222'!$D:$D,'ALL 2022'!$D:$D)</f>
        <v>0</v>
      </c>
      <c r="P240" s="12">
        <f>+SUMIFS('BLG1222'!$I:$I,'BLG1222'!$A:$A,'ALL 2022'!$2:$2,'BLG1222'!$D:$D,'ALL 2022'!$D:$D)</f>
        <v>0</v>
      </c>
      <c r="Q240" s="12">
        <f>+SUMIFS('BLG1222'!$I:$I,'BLG1222'!$A:$A,'ALL 2022'!$2:$2,'BLG1222'!$D:$D,'ALL 2022'!$D:$D)</f>
        <v>0</v>
      </c>
      <c r="R240" s="12">
        <f>+SUMIFS('BLG1222'!$I:$I,'BLG1222'!$A:$A,'ALL 2022'!$2:$2,'BLG1222'!$D:$D,'ALL 2022'!$D:$D)</f>
        <v>0</v>
      </c>
      <c r="S240" s="12">
        <f>+SUMIFS('BLG1222'!$I:$I,'BLG1222'!$A:$A,'ALL 2022'!$2:$2,'BLG1222'!$D:$D,'ALL 2022'!$D:$D)</f>
        <v>0</v>
      </c>
      <c r="T240" s="12">
        <f>+SUMIFS('BLG1222'!$I:$I,'BLG1222'!$A:$A,'ALL 2022'!$2:$2,'BLG1222'!$D:$D,'ALL 2022'!$D:$D)</f>
        <v>0</v>
      </c>
      <c r="U240" s="12">
        <f>+SUMIFS('BLG1222'!$I:$I,'BLG1222'!$A:$A,'ALL 2022'!$2:$2,'BLG1222'!$D:$D,'ALL 2022'!$D:$D)</f>
        <v>0</v>
      </c>
      <c r="V240" s="12">
        <f>+SUMIFS('BLG1222'!$I:$I,'BLG1222'!$A:$A,'ALL 2022'!$2:$2,'BLG1222'!$D:$D,'ALL 2022'!$D:$D)</f>
        <v>0</v>
      </c>
      <c r="W240" s="12">
        <f>+SUMIFS('BLG1222'!$I:$I,'BLG1222'!$A:$A,'ALL 2022'!$2:$2,'BLG1222'!$D:$D,'ALL 2022'!$D:$D)</f>
        <v>0</v>
      </c>
      <c r="X240" s="12">
        <f>+SUMIFS('BLG1222'!$I:$I,'BLG1222'!$A:$A,'ALL 2022'!$2:$2,'BLG1222'!$D:$D,'ALL 2022'!$D:$D)</f>
        <v>0</v>
      </c>
      <c r="Y240" s="12">
        <f>+SUMIFS('BLG1222'!$I:$I,'BLG1222'!$A:$A,'ALL 2022'!$2:$2,'BLG1222'!$D:$D,'ALL 2022'!$D:$D)</f>
        <v>0</v>
      </c>
      <c r="Z240" s="12">
        <f>+SUMIFS('BLG1222'!$I:$I,'BLG1222'!$A:$A,'ALL 2022'!$2:$2,'BLG1222'!$D:$D,'ALL 2022'!$D:$D)</f>
        <v>0</v>
      </c>
      <c r="AA240" s="12">
        <f>+SUMIFS('BLG1222'!$I:$I,'BLG1222'!$A:$A,'ALL 2022'!$2:$2,'BLG1222'!$D:$D,'ALL 2022'!$D:$D)</f>
        <v>0</v>
      </c>
      <c r="AB240" s="12">
        <f>+SUMIFS('BLG1222'!$I:$I,'BLG1222'!$A:$A,'ALL 2022'!$2:$2,'BLG1222'!$D:$D,'ALL 2022'!$D:$D)</f>
        <v>0</v>
      </c>
      <c r="AC240" s="12">
        <f>+SUMIFS('BLG1222'!$I:$I,'BLG1222'!$A:$A,'ALL 2022'!$2:$2,'BLG1222'!$D:$D,'ALL 2022'!$D:$D)</f>
        <v>0</v>
      </c>
      <c r="AD240" s="12">
        <f>+SUMIFS('BLG1222'!$I:$I,'BLG1222'!$A:$A,'ALL 2022'!$2:$2,'BLG1222'!$D:$D,'ALL 2022'!$D:$D)</f>
        <v>0</v>
      </c>
      <c r="AE240" s="12">
        <f>+SUMIFS('BLG1222'!$I:$I,'BLG1222'!$A:$A,'ALL 2022'!$2:$2,'BLG1222'!$D:$D,'ALL 2022'!$D:$D)</f>
        <v>0</v>
      </c>
      <c r="AF240" s="12">
        <f>+SUMIFS('BLG1222'!$I:$I,'BLG1222'!$A:$A,'ALL 2022'!$2:$2,'BLG1222'!$D:$D,'ALL 2022'!$D:$D)</f>
        <v>0</v>
      </c>
      <c r="AG240" s="12">
        <f>+SUMIFS('BLG1222'!$I:$I,'BLG1222'!$A:$A,'ALL 2022'!$2:$2,'BLG1222'!$D:$D,'ALL 2022'!$D:$D)</f>
        <v>0</v>
      </c>
      <c r="AH240" s="12">
        <f>+SUMIFS('BLG1222'!$I:$I,'BLG1222'!$A:$A,'ALL 2022'!$2:$2,'BLG1222'!$D:$D,'ALL 2022'!$D:$D)</f>
        <v>0</v>
      </c>
      <c r="AI240" s="12">
        <f>+SUMIFS('BLG1222'!$I:$I,'BLG1222'!$A:$A,'ALL 2022'!$2:$2,'BLG1222'!$D:$D,'ALL 2022'!$D:$D)</f>
        <v>0</v>
      </c>
      <c r="AJ240" s="12">
        <f>+SUMIFS('BLG1222'!$I:$I,'BLG1222'!$A:$A,'ALL 2022'!$2:$2,'BLG1222'!$D:$D,'ALL 2022'!$D:$D)</f>
        <v>0</v>
      </c>
      <c r="AK240" s="12">
        <f>+SUMIFS('BLG1222'!$I:$I,'BLG1222'!$A:$A,'ALL 2022'!$2:$2,'BLG1222'!$D:$D,'ALL 2022'!$D:$D)</f>
        <v>0</v>
      </c>
      <c r="AL240" s="12">
        <f>+SUMIFS('BLG1222'!$I:$I,'BLG1222'!$A:$A,'ALL 2022'!$2:$2,'BLG1222'!$D:$D,'ALL 2022'!$D:$D)</f>
        <v>0</v>
      </c>
      <c r="AM240" s="12">
        <f>+SUMIFS('BLG1222'!$I:$I,'BLG1222'!$A:$A,'ALL 2022'!$2:$2,'BLG1222'!$D:$D,'ALL 2022'!$D:$D)</f>
        <v>0</v>
      </c>
      <c r="AN240" s="12">
        <f>+SUMIFS('BLG1222'!$I:$I,'BLG1222'!$A:$A,'ALL 2022'!$2:$2,'BLG1222'!$D:$D,'ALL 2022'!$D:$D)</f>
        <v>0</v>
      </c>
      <c r="AO240" s="12">
        <f>+SUMIFS('BLG1222'!$I:$I,'BLG1222'!$A:$A,'ALL 2022'!$2:$2,'BLG1222'!$D:$D,'ALL 2022'!$D:$D)</f>
        <v>0</v>
      </c>
      <c r="AP240" s="12">
        <f>+SUMIFS('BLG1222'!$I:$I,'BLG1222'!$A:$A,'ALL 2022'!$2:$2,'BLG1222'!$D:$D,'ALL 2022'!$D:$D)</f>
        <v>0</v>
      </c>
      <c r="AQ240" s="164">
        <f t="shared" si="22"/>
        <v>0</v>
      </c>
      <c r="AR240" s="165">
        <f t="shared" si="23"/>
        <v>0</v>
      </c>
    </row>
    <row r="241" spans="1:47" hidden="1" x14ac:dyDescent="0.25">
      <c r="A241" s="11" t="str">
        <f t="shared" si="19"/>
        <v>4</v>
      </c>
      <c r="B241" s="11" t="str">
        <f t="shared" si="20"/>
        <v>45</v>
      </c>
      <c r="C241" s="11" t="str">
        <f t="shared" si="21"/>
        <v>451</v>
      </c>
      <c r="D241" s="23">
        <v>45120000</v>
      </c>
      <c r="E241" s="119" t="str">
        <f t="shared" ref="E241:E259" si="25">+IF(AQ241&gt;0,"BIL22","BIL28")</f>
        <v>BIL28</v>
      </c>
      <c r="F241" s="24" t="s">
        <v>13</v>
      </c>
      <c r="G241" s="12">
        <f>+SUMIFS('BLG1222'!$I:$I,'BLG1222'!$A:$A,'ALL 2022'!$2:$2,'BLG1222'!$D:$D,'ALL 2022'!$D:$D)</f>
        <v>0</v>
      </c>
      <c r="H241" s="12">
        <f>+SUMIFS('BLG1222'!$I:$I,'BLG1222'!$A:$A,'ALL 2022'!$2:$2,'BLG1222'!$D:$D,'ALL 2022'!$D:$D)</f>
        <v>0</v>
      </c>
      <c r="I241" s="12">
        <f>+SUMIFS('BLG1222'!$I:$I,'BLG1222'!$A:$A,'ALL 2022'!$2:$2,'BLG1222'!$D:$D,'ALL 2022'!$D:$D)</f>
        <v>0</v>
      </c>
      <c r="J241" s="12">
        <f>+SUMIFS('BLG1222'!$I:$I,'BLG1222'!$A:$A,'ALL 2022'!$2:$2,'BLG1222'!$D:$D,'ALL 2022'!$D:$D)</f>
        <v>0</v>
      </c>
      <c r="K241" s="12">
        <f>+SUMIFS('BLG1222'!$I:$I,'BLG1222'!$A:$A,'ALL 2022'!$2:$2,'BLG1222'!$D:$D,'ALL 2022'!$D:$D)</f>
        <v>0</v>
      </c>
      <c r="L241" s="12">
        <f>+SUMIFS('BLG1222'!$I:$I,'BLG1222'!$A:$A,'ALL 2022'!$2:$2,'BLG1222'!$D:$D,'ALL 2022'!$D:$D)</f>
        <v>0</v>
      </c>
      <c r="M241" s="12">
        <f>+SUMIFS('BLG1222'!$I:$I,'BLG1222'!$A:$A,'ALL 2022'!$2:$2,'BLG1222'!$D:$D,'ALL 2022'!$D:$D)</f>
        <v>0</v>
      </c>
      <c r="N241" s="12">
        <f>+SUMIFS('BLG1222'!$I:$I,'BLG1222'!$A:$A,'ALL 2022'!$2:$2,'BLG1222'!$D:$D,'ALL 2022'!$D:$D)</f>
        <v>0</v>
      </c>
      <c r="O241" s="12">
        <f>+SUMIFS('BLG1222'!$I:$I,'BLG1222'!$A:$A,'ALL 2022'!$2:$2,'BLG1222'!$D:$D,'ALL 2022'!$D:$D)</f>
        <v>0</v>
      </c>
      <c r="P241" s="12">
        <f>+SUMIFS('BLG1222'!$I:$I,'BLG1222'!$A:$A,'ALL 2022'!$2:$2,'BLG1222'!$D:$D,'ALL 2022'!$D:$D)</f>
        <v>0</v>
      </c>
      <c r="Q241" s="12">
        <f>+SUMIFS('BLG1222'!$I:$I,'BLG1222'!$A:$A,'ALL 2022'!$2:$2,'BLG1222'!$D:$D,'ALL 2022'!$D:$D)</f>
        <v>0</v>
      </c>
      <c r="R241" s="12">
        <f>+SUMIFS('BLG1222'!$I:$I,'BLG1222'!$A:$A,'ALL 2022'!$2:$2,'BLG1222'!$D:$D,'ALL 2022'!$D:$D)</f>
        <v>0</v>
      </c>
      <c r="S241" s="12">
        <f>+SUMIFS('BLG1222'!$I:$I,'BLG1222'!$A:$A,'ALL 2022'!$2:$2,'BLG1222'!$D:$D,'ALL 2022'!$D:$D)</f>
        <v>0</v>
      </c>
      <c r="T241" s="12">
        <f>+SUMIFS('BLG1222'!$I:$I,'BLG1222'!$A:$A,'ALL 2022'!$2:$2,'BLG1222'!$D:$D,'ALL 2022'!$D:$D)</f>
        <v>0</v>
      </c>
      <c r="U241" s="12">
        <f>+SUMIFS('BLG1222'!$I:$I,'BLG1222'!$A:$A,'ALL 2022'!$2:$2,'BLG1222'!$D:$D,'ALL 2022'!$D:$D)</f>
        <v>0</v>
      </c>
      <c r="V241" s="12">
        <f>+SUMIFS('BLG1222'!$I:$I,'BLG1222'!$A:$A,'ALL 2022'!$2:$2,'BLG1222'!$D:$D,'ALL 2022'!$D:$D)</f>
        <v>0</v>
      </c>
      <c r="W241" s="12">
        <f>+SUMIFS('BLG1222'!$I:$I,'BLG1222'!$A:$A,'ALL 2022'!$2:$2,'BLG1222'!$D:$D,'ALL 2022'!$D:$D)</f>
        <v>0</v>
      </c>
      <c r="X241" s="12">
        <f>+SUMIFS('BLG1222'!$I:$I,'BLG1222'!$A:$A,'ALL 2022'!$2:$2,'BLG1222'!$D:$D,'ALL 2022'!$D:$D)</f>
        <v>0</v>
      </c>
      <c r="Y241" s="12">
        <f>+SUMIFS('BLG1222'!$I:$I,'BLG1222'!$A:$A,'ALL 2022'!$2:$2,'BLG1222'!$D:$D,'ALL 2022'!$D:$D)</f>
        <v>0</v>
      </c>
      <c r="Z241" s="12">
        <f>+SUMIFS('BLG1222'!$I:$I,'BLG1222'!$A:$A,'ALL 2022'!$2:$2,'BLG1222'!$D:$D,'ALL 2022'!$D:$D)</f>
        <v>0</v>
      </c>
      <c r="AA241" s="12">
        <f>+SUMIFS('BLG1222'!$I:$I,'BLG1222'!$A:$A,'ALL 2022'!$2:$2,'BLG1222'!$D:$D,'ALL 2022'!$D:$D)</f>
        <v>0</v>
      </c>
      <c r="AB241" s="12">
        <f>+SUMIFS('BLG1222'!$I:$I,'BLG1222'!$A:$A,'ALL 2022'!$2:$2,'BLG1222'!$D:$D,'ALL 2022'!$D:$D)</f>
        <v>0</v>
      </c>
      <c r="AC241" s="12">
        <f>+SUMIFS('BLG1222'!$I:$I,'BLG1222'!$A:$A,'ALL 2022'!$2:$2,'BLG1222'!$D:$D,'ALL 2022'!$D:$D)</f>
        <v>0</v>
      </c>
      <c r="AD241" s="12">
        <f>+SUMIFS('BLG1222'!$I:$I,'BLG1222'!$A:$A,'ALL 2022'!$2:$2,'BLG1222'!$D:$D,'ALL 2022'!$D:$D)</f>
        <v>0</v>
      </c>
      <c r="AE241" s="12">
        <f>+SUMIFS('BLG1222'!$I:$I,'BLG1222'!$A:$A,'ALL 2022'!$2:$2,'BLG1222'!$D:$D,'ALL 2022'!$D:$D)</f>
        <v>0</v>
      </c>
      <c r="AF241" s="12">
        <f>+SUMIFS('BLG1222'!$I:$I,'BLG1222'!$A:$A,'ALL 2022'!$2:$2,'BLG1222'!$D:$D,'ALL 2022'!$D:$D)</f>
        <v>0</v>
      </c>
      <c r="AG241" s="12">
        <f>+SUMIFS('BLG1222'!$I:$I,'BLG1222'!$A:$A,'ALL 2022'!$2:$2,'BLG1222'!$D:$D,'ALL 2022'!$D:$D)</f>
        <v>0</v>
      </c>
      <c r="AH241" s="12">
        <f>+SUMIFS('BLG1222'!$I:$I,'BLG1222'!$A:$A,'ALL 2022'!$2:$2,'BLG1222'!$D:$D,'ALL 2022'!$D:$D)</f>
        <v>0</v>
      </c>
      <c r="AI241" s="12">
        <f>+SUMIFS('BLG1222'!$I:$I,'BLG1222'!$A:$A,'ALL 2022'!$2:$2,'BLG1222'!$D:$D,'ALL 2022'!$D:$D)</f>
        <v>0</v>
      </c>
      <c r="AJ241" s="12">
        <f>+SUMIFS('BLG1222'!$I:$I,'BLG1222'!$A:$A,'ALL 2022'!$2:$2,'BLG1222'!$D:$D,'ALL 2022'!$D:$D)</f>
        <v>0</v>
      </c>
      <c r="AK241" s="12">
        <f>+SUMIFS('BLG1222'!$I:$I,'BLG1222'!$A:$A,'ALL 2022'!$2:$2,'BLG1222'!$D:$D,'ALL 2022'!$D:$D)</f>
        <v>0</v>
      </c>
      <c r="AL241" s="12">
        <f>+SUMIFS('BLG1222'!$I:$I,'BLG1222'!$A:$A,'ALL 2022'!$2:$2,'BLG1222'!$D:$D,'ALL 2022'!$D:$D)</f>
        <v>0</v>
      </c>
      <c r="AM241" s="12">
        <f>+SUMIFS('BLG1222'!$I:$I,'BLG1222'!$A:$A,'ALL 2022'!$2:$2,'BLG1222'!$D:$D,'ALL 2022'!$D:$D)</f>
        <v>0</v>
      </c>
      <c r="AN241" s="12">
        <f>+SUMIFS('BLG1222'!$I:$I,'BLG1222'!$A:$A,'ALL 2022'!$2:$2,'BLG1222'!$D:$D,'ALL 2022'!$D:$D)</f>
        <v>0</v>
      </c>
      <c r="AO241" s="12">
        <f>+SUMIFS('BLG1222'!$I:$I,'BLG1222'!$A:$A,'ALL 2022'!$2:$2,'BLG1222'!$D:$D,'ALL 2022'!$D:$D)</f>
        <v>0</v>
      </c>
      <c r="AP241" s="12">
        <f>+SUMIFS('BLG1222'!$I:$I,'BLG1222'!$A:$A,'ALL 2022'!$2:$2,'BLG1222'!$D:$D,'ALL 2022'!$D:$D)</f>
        <v>0</v>
      </c>
      <c r="AQ241" s="164">
        <f t="shared" si="22"/>
        <v>0</v>
      </c>
      <c r="AR241" s="165">
        <f t="shared" si="23"/>
        <v>0</v>
      </c>
    </row>
    <row r="242" spans="1:47" hidden="1" x14ac:dyDescent="0.25">
      <c r="A242" s="11" t="str">
        <f t="shared" si="19"/>
        <v>4</v>
      </c>
      <c r="B242" s="11" t="str">
        <f t="shared" si="20"/>
        <v>45</v>
      </c>
      <c r="C242" s="11" t="str">
        <f t="shared" si="21"/>
        <v>455</v>
      </c>
      <c r="D242" s="23">
        <v>45500000</v>
      </c>
      <c r="E242" s="119" t="str">
        <f t="shared" si="25"/>
        <v>BIL28</v>
      </c>
      <c r="F242" s="24" t="s">
        <v>647</v>
      </c>
      <c r="G242" s="12">
        <f>+SUMIFS('BLG1222'!$I:$I,'BLG1222'!$A:$A,'ALL 2022'!$2:$2,'BLG1222'!$D:$D,'ALL 2022'!$D:$D)</f>
        <v>0</v>
      </c>
      <c r="H242" s="12">
        <f>+SUMIFS('BLG1222'!$I:$I,'BLG1222'!$A:$A,'ALL 2022'!$2:$2,'BLG1222'!$D:$D,'ALL 2022'!$D:$D)</f>
        <v>0</v>
      </c>
      <c r="I242" s="12">
        <f>+SUMIFS('BLG1222'!$I:$I,'BLG1222'!$A:$A,'ALL 2022'!$2:$2,'BLG1222'!$D:$D,'ALL 2022'!$D:$D)</f>
        <v>2500000</v>
      </c>
      <c r="J242" s="12">
        <f>+SUMIFS('BLG1222'!$I:$I,'BLG1222'!$A:$A,'ALL 2022'!$2:$2,'BLG1222'!$D:$D,'ALL 2022'!$D:$D)</f>
        <v>109200000</v>
      </c>
      <c r="K242" s="12">
        <f>+SUMIFS('BLG1222'!$I:$I,'BLG1222'!$A:$A,'ALL 2022'!$2:$2,'BLG1222'!$D:$D,'ALL 2022'!$D:$D)</f>
        <v>0</v>
      </c>
      <c r="L242" s="12">
        <f>+SUMIFS('BLG1222'!$I:$I,'BLG1222'!$A:$A,'ALL 2022'!$2:$2,'BLG1222'!$D:$D,'ALL 2022'!$D:$D)</f>
        <v>0</v>
      </c>
      <c r="M242" s="12">
        <f>+SUMIFS('BLG1222'!$I:$I,'BLG1222'!$A:$A,'ALL 2022'!$2:$2,'BLG1222'!$D:$D,'ALL 2022'!$D:$D)</f>
        <v>0</v>
      </c>
      <c r="N242" s="12">
        <f>+SUMIFS('BLG1222'!$I:$I,'BLG1222'!$A:$A,'ALL 2022'!$2:$2,'BLG1222'!$D:$D,'ALL 2022'!$D:$D)</f>
        <v>-7407571464.7799997</v>
      </c>
      <c r="O242" s="12">
        <f>+SUMIFS('BLG1222'!$I:$I,'BLG1222'!$A:$A,'ALL 2022'!$2:$2,'BLG1222'!$D:$D,'ALL 2022'!$D:$D)</f>
        <v>0</v>
      </c>
      <c r="P242" s="12">
        <f>+SUMIFS('BLG1222'!$I:$I,'BLG1222'!$A:$A,'ALL 2022'!$2:$2,'BLG1222'!$D:$D,'ALL 2022'!$D:$D)</f>
        <v>0</v>
      </c>
      <c r="Q242" s="12">
        <f>+SUMIFS('BLG1222'!$I:$I,'BLG1222'!$A:$A,'ALL 2022'!$2:$2,'BLG1222'!$D:$D,'ALL 2022'!$D:$D)</f>
        <v>0</v>
      </c>
      <c r="R242" s="12">
        <f>+SUMIFS('BLG1222'!$I:$I,'BLG1222'!$A:$A,'ALL 2022'!$2:$2,'BLG1222'!$D:$D,'ALL 2022'!$D:$D)</f>
        <v>0</v>
      </c>
      <c r="S242" s="12">
        <f>+SUMIFS('BLG1222'!$I:$I,'BLG1222'!$A:$A,'ALL 2022'!$2:$2,'BLG1222'!$D:$D,'ALL 2022'!$D:$D)</f>
        <v>0</v>
      </c>
      <c r="T242" s="12">
        <f>+SUMIFS('BLG1222'!$I:$I,'BLG1222'!$A:$A,'ALL 2022'!$2:$2,'BLG1222'!$D:$D,'ALL 2022'!$D:$D)</f>
        <v>0</v>
      </c>
      <c r="U242" s="12">
        <f>+SUMIFS('BLG1222'!$I:$I,'BLG1222'!$A:$A,'ALL 2022'!$2:$2,'BLG1222'!$D:$D,'ALL 2022'!$D:$D)</f>
        <v>-3967997410.1500001</v>
      </c>
      <c r="V242" s="12">
        <f>+SUMIFS('BLG1222'!$I:$I,'BLG1222'!$A:$A,'ALL 2022'!$2:$2,'BLG1222'!$D:$D,'ALL 2022'!$D:$D)</f>
        <v>0</v>
      </c>
      <c r="W242" s="12">
        <f>+SUMIFS('BLG1222'!$I:$I,'BLG1222'!$A:$A,'ALL 2022'!$2:$2,'BLG1222'!$D:$D,'ALL 2022'!$D:$D)</f>
        <v>0</v>
      </c>
      <c r="X242" s="12">
        <f>+SUMIFS('BLG1222'!$I:$I,'BLG1222'!$A:$A,'ALL 2022'!$2:$2,'BLG1222'!$D:$D,'ALL 2022'!$D:$D)</f>
        <v>0</v>
      </c>
      <c r="Y242" s="12">
        <f>+SUMIFS('BLG1222'!$I:$I,'BLG1222'!$A:$A,'ALL 2022'!$2:$2,'BLG1222'!$D:$D,'ALL 2022'!$D:$D)</f>
        <v>0</v>
      </c>
      <c r="Z242" s="12">
        <f>+SUMIFS('BLG1222'!$I:$I,'BLG1222'!$A:$A,'ALL 2022'!$2:$2,'BLG1222'!$D:$D,'ALL 2022'!$D:$D)</f>
        <v>0</v>
      </c>
      <c r="AA242" s="12">
        <f>+SUMIFS('BLG1222'!$I:$I,'BLG1222'!$A:$A,'ALL 2022'!$2:$2,'BLG1222'!$D:$D,'ALL 2022'!$D:$D)</f>
        <v>0</v>
      </c>
      <c r="AB242" s="12">
        <f>+SUMIFS('BLG1222'!$I:$I,'BLG1222'!$A:$A,'ALL 2022'!$2:$2,'BLG1222'!$D:$D,'ALL 2022'!$D:$D)</f>
        <v>0</v>
      </c>
      <c r="AC242" s="12">
        <f>+SUMIFS('BLG1222'!$I:$I,'BLG1222'!$A:$A,'ALL 2022'!$2:$2,'BLG1222'!$D:$D,'ALL 2022'!$D:$D)</f>
        <v>0</v>
      </c>
      <c r="AD242" s="12">
        <f>+SUMIFS('BLG1222'!$I:$I,'BLG1222'!$A:$A,'ALL 2022'!$2:$2,'BLG1222'!$D:$D,'ALL 2022'!$D:$D)</f>
        <v>0</v>
      </c>
      <c r="AE242" s="12">
        <f>+SUMIFS('BLG1222'!$I:$I,'BLG1222'!$A:$A,'ALL 2022'!$2:$2,'BLG1222'!$D:$D,'ALL 2022'!$D:$D)</f>
        <v>0</v>
      </c>
      <c r="AF242" s="12">
        <f>+SUMIFS('BLG1222'!$I:$I,'BLG1222'!$A:$A,'ALL 2022'!$2:$2,'BLG1222'!$D:$D,'ALL 2022'!$D:$D)</f>
        <v>0</v>
      </c>
      <c r="AG242" s="12">
        <f>+SUMIFS('BLG1222'!$I:$I,'BLG1222'!$A:$A,'ALL 2022'!$2:$2,'BLG1222'!$D:$D,'ALL 2022'!$D:$D)</f>
        <v>0</v>
      </c>
      <c r="AH242" s="12">
        <f>+SUMIFS('BLG1222'!$I:$I,'BLG1222'!$A:$A,'ALL 2022'!$2:$2,'BLG1222'!$D:$D,'ALL 2022'!$D:$D)</f>
        <v>0</v>
      </c>
      <c r="AI242" s="12">
        <f>+SUMIFS('BLG1222'!$I:$I,'BLG1222'!$A:$A,'ALL 2022'!$2:$2,'BLG1222'!$D:$D,'ALL 2022'!$D:$D)</f>
        <v>0</v>
      </c>
      <c r="AJ242" s="12">
        <f>+SUMIFS('BLG1222'!$I:$I,'BLG1222'!$A:$A,'ALL 2022'!$2:$2,'BLG1222'!$D:$D,'ALL 2022'!$D:$D)</f>
        <v>0</v>
      </c>
      <c r="AK242" s="12">
        <f>+SUMIFS('BLG1222'!$I:$I,'BLG1222'!$A:$A,'ALL 2022'!$2:$2,'BLG1222'!$D:$D,'ALL 2022'!$D:$D)</f>
        <v>0</v>
      </c>
      <c r="AL242" s="12">
        <f>+SUMIFS('BLG1222'!$I:$I,'BLG1222'!$A:$A,'ALL 2022'!$2:$2,'BLG1222'!$D:$D,'ALL 2022'!$D:$D)</f>
        <v>0</v>
      </c>
      <c r="AM242" s="12">
        <f>+SUMIFS('BLG1222'!$I:$I,'BLG1222'!$A:$A,'ALL 2022'!$2:$2,'BLG1222'!$D:$D,'ALL 2022'!$D:$D)</f>
        <v>0</v>
      </c>
      <c r="AN242" s="12">
        <f>+SUMIFS('BLG1222'!$I:$I,'BLG1222'!$A:$A,'ALL 2022'!$2:$2,'BLG1222'!$D:$D,'ALL 2022'!$D:$D)</f>
        <v>-13496189026.290001</v>
      </c>
      <c r="AO242" s="12">
        <f>+SUMIFS('BLG1222'!$I:$I,'BLG1222'!$A:$A,'ALL 2022'!$2:$2,'BLG1222'!$D:$D,'ALL 2022'!$D:$D)</f>
        <v>0</v>
      </c>
      <c r="AP242" s="12">
        <f>+SUMIFS('BLG1222'!$I:$I,'BLG1222'!$A:$A,'ALL 2022'!$2:$2,'BLG1222'!$D:$D,'ALL 2022'!$D:$D)</f>
        <v>-8596522992.9899998</v>
      </c>
      <c r="AQ242" s="164">
        <f t="shared" si="22"/>
        <v>-33356580894.209999</v>
      </c>
      <c r="AR242" s="165">
        <f t="shared" si="23"/>
        <v>-7054293.7886265339</v>
      </c>
    </row>
    <row r="243" spans="1:47" hidden="1" x14ac:dyDescent="0.25">
      <c r="A243" s="11" t="str">
        <f t="shared" si="19"/>
        <v>4</v>
      </c>
      <c r="B243" s="11" t="str">
        <f t="shared" si="20"/>
        <v>45</v>
      </c>
      <c r="C243" s="11" t="str">
        <f t="shared" si="21"/>
        <v>455</v>
      </c>
      <c r="D243" s="82">
        <v>45500001</v>
      </c>
      <c r="E243" s="119" t="str">
        <f t="shared" si="25"/>
        <v>BIL28</v>
      </c>
      <c r="F243" s="24" t="s">
        <v>95</v>
      </c>
      <c r="G243" s="12">
        <f>+SUMIFS('BLG1222'!$I:$I,'BLG1222'!$A:$A,'ALL 2022'!$2:$2,'BLG1222'!$D:$D,'ALL 2022'!$D:$D)</f>
        <v>0</v>
      </c>
      <c r="H243" s="12">
        <f>+SUMIFS('BLG1222'!$I:$I,'BLG1222'!$A:$A,'ALL 2022'!$2:$2,'BLG1222'!$D:$D,'ALL 2022'!$D:$D)</f>
        <v>0</v>
      </c>
      <c r="I243" s="12">
        <f>+SUMIFS('BLG1222'!$I:$I,'BLG1222'!$A:$A,'ALL 2022'!$2:$2,'BLG1222'!$D:$D,'ALL 2022'!$D:$D)</f>
        <v>0</v>
      </c>
      <c r="J243" s="12">
        <f>+SUMIFS('BLG1222'!$I:$I,'BLG1222'!$A:$A,'ALL 2022'!$2:$2,'BLG1222'!$D:$D,'ALL 2022'!$D:$D)</f>
        <v>0</v>
      </c>
      <c r="K243" s="12">
        <f>+SUMIFS('BLG1222'!$I:$I,'BLG1222'!$A:$A,'ALL 2022'!$2:$2,'BLG1222'!$D:$D,'ALL 2022'!$D:$D)</f>
        <v>0</v>
      </c>
      <c r="L243" s="12">
        <f>+SUMIFS('BLG1222'!$I:$I,'BLG1222'!$A:$A,'ALL 2022'!$2:$2,'BLG1222'!$D:$D,'ALL 2022'!$D:$D)</f>
        <v>0</v>
      </c>
      <c r="M243" s="12">
        <f>+SUMIFS('BLG1222'!$I:$I,'BLG1222'!$A:$A,'ALL 2022'!$2:$2,'BLG1222'!$D:$D,'ALL 2022'!$D:$D)</f>
        <v>0</v>
      </c>
      <c r="N243" s="12">
        <f>+SUMIFS('BLG1222'!$I:$I,'BLG1222'!$A:$A,'ALL 2022'!$2:$2,'BLG1222'!$D:$D,'ALL 2022'!$D:$D)</f>
        <v>0</v>
      </c>
      <c r="O243" s="12">
        <f>+SUMIFS('BLG1222'!$I:$I,'BLG1222'!$A:$A,'ALL 2022'!$2:$2,'BLG1222'!$D:$D,'ALL 2022'!$D:$D)</f>
        <v>0</v>
      </c>
      <c r="P243" s="12">
        <f>+SUMIFS('BLG1222'!$I:$I,'BLG1222'!$A:$A,'ALL 2022'!$2:$2,'BLG1222'!$D:$D,'ALL 2022'!$D:$D)</f>
        <v>0</v>
      </c>
      <c r="Q243" s="12">
        <f>+SUMIFS('BLG1222'!$I:$I,'BLG1222'!$A:$A,'ALL 2022'!$2:$2,'BLG1222'!$D:$D,'ALL 2022'!$D:$D)</f>
        <v>0</v>
      </c>
      <c r="R243" s="12">
        <f>+SUMIFS('BLG1222'!$I:$I,'BLG1222'!$A:$A,'ALL 2022'!$2:$2,'BLG1222'!$D:$D,'ALL 2022'!$D:$D)</f>
        <v>0</v>
      </c>
      <c r="S243" s="12">
        <f>+SUMIFS('BLG1222'!$I:$I,'BLG1222'!$A:$A,'ALL 2022'!$2:$2,'BLG1222'!$D:$D,'ALL 2022'!$D:$D)</f>
        <v>0</v>
      </c>
      <c r="T243" s="12">
        <f>+SUMIFS('BLG1222'!$I:$I,'BLG1222'!$A:$A,'ALL 2022'!$2:$2,'BLG1222'!$D:$D,'ALL 2022'!$D:$D)</f>
        <v>0</v>
      </c>
      <c r="U243" s="12">
        <f>+SUMIFS('BLG1222'!$I:$I,'BLG1222'!$A:$A,'ALL 2022'!$2:$2,'BLG1222'!$D:$D,'ALL 2022'!$D:$D)</f>
        <v>0</v>
      </c>
      <c r="V243" s="12">
        <f>+SUMIFS('BLG1222'!$I:$I,'BLG1222'!$A:$A,'ALL 2022'!$2:$2,'BLG1222'!$D:$D,'ALL 2022'!$D:$D)</f>
        <v>0</v>
      </c>
      <c r="W243" s="12">
        <f>+SUMIFS('BLG1222'!$I:$I,'BLG1222'!$A:$A,'ALL 2022'!$2:$2,'BLG1222'!$D:$D,'ALL 2022'!$D:$D)</f>
        <v>0</v>
      </c>
      <c r="X243" s="12">
        <f>+SUMIFS('BLG1222'!$I:$I,'BLG1222'!$A:$A,'ALL 2022'!$2:$2,'BLG1222'!$D:$D,'ALL 2022'!$D:$D)</f>
        <v>0</v>
      </c>
      <c r="Y243" s="12">
        <f>+SUMIFS('BLG1222'!$I:$I,'BLG1222'!$A:$A,'ALL 2022'!$2:$2,'BLG1222'!$D:$D,'ALL 2022'!$D:$D)</f>
        <v>0</v>
      </c>
      <c r="Z243" s="12">
        <f>+SUMIFS('BLG1222'!$I:$I,'BLG1222'!$A:$A,'ALL 2022'!$2:$2,'BLG1222'!$D:$D,'ALL 2022'!$D:$D)</f>
        <v>0</v>
      </c>
      <c r="AA243" s="12">
        <f>+SUMIFS('BLG1222'!$I:$I,'BLG1222'!$A:$A,'ALL 2022'!$2:$2,'BLG1222'!$D:$D,'ALL 2022'!$D:$D)</f>
        <v>0</v>
      </c>
      <c r="AB243" s="12">
        <f>+SUMIFS('BLG1222'!$I:$I,'BLG1222'!$A:$A,'ALL 2022'!$2:$2,'BLG1222'!$D:$D,'ALL 2022'!$D:$D)</f>
        <v>0</v>
      </c>
      <c r="AC243" s="12">
        <f>+SUMIFS('BLG1222'!$I:$I,'BLG1222'!$A:$A,'ALL 2022'!$2:$2,'BLG1222'!$D:$D,'ALL 2022'!$D:$D)</f>
        <v>0</v>
      </c>
      <c r="AD243" s="12">
        <f>+SUMIFS('BLG1222'!$I:$I,'BLG1222'!$A:$A,'ALL 2022'!$2:$2,'BLG1222'!$D:$D,'ALL 2022'!$D:$D)</f>
        <v>0</v>
      </c>
      <c r="AE243" s="12">
        <f>+SUMIFS('BLG1222'!$I:$I,'BLG1222'!$A:$A,'ALL 2022'!$2:$2,'BLG1222'!$D:$D,'ALL 2022'!$D:$D)</f>
        <v>0</v>
      </c>
      <c r="AF243" s="12">
        <f>+SUMIFS('BLG1222'!$I:$I,'BLG1222'!$A:$A,'ALL 2022'!$2:$2,'BLG1222'!$D:$D,'ALL 2022'!$D:$D)</f>
        <v>0</v>
      </c>
      <c r="AG243" s="12">
        <f>+SUMIFS('BLG1222'!$I:$I,'BLG1222'!$A:$A,'ALL 2022'!$2:$2,'BLG1222'!$D:$D,'ALL 2022'!$D:$D)</f>
        <v>0</v>
      </c>
      <c r="AH243" s="12">
        <f>+SUMIFS('BLG1222'!$I:$I,'BLG1222'!$A:$A,'ALL 2022'!$2:$2,'BLG1222'!$D:$D,'ALL 2022'!$D:$D)</f>
        <v>0</v>
      </c>
      <c r="AI243" s="12">
        <f>+SUMIFS('BLG1222'!$I:$I,'BLG1222'!$A:$A,'ALL 2022'!$2:$2,'BLG1222'!$D:$D,'ALL 2022'!$D:$D)</f>
        <v>0</v>
      </c>
      <c r="AJ243" s="12">
        <f>+SUMIFS('BLG1222'!$I:$I,'BLG1222'!$A:$A,'ALL 2022'!$2:$2,'BLG1222'!$D:$D,'ALL 2022'!$D:$D)</f>
        <v>0</v>
      </c>
      <c r="AK243" s="12">
        <f>+SUMIFS('BLG1222'!$I:$I,'BLG1222'!$A:$A,'ALL 2022'!$2:$2,'BLG1222'!$D:$D,'ALL 2022'!$D:$D)</f>
        <v>0</v>
      </c>
      <c r="AL243" s="12">
        <f>+SUMIFS('BLG1222'!$I:$I,'BLG1222'!$A:$A,'ALL 2022'!$2:$2,'BLG1222'!$D:$D,'ALL 2022'!$D:$D)</f>
        <v>0</v>
      </c>
      <c r="AM243" s="12">
        <f>+SUMIFS('BLG1222'!$I:$I,'BLG1222'!$A:$A,'ALL 2022'!$2:$2,'BLG1222'!$D:$D,'ALL 2022'!$D:$D)</f>
        <v>0</v>
      </c>
      <c r="AN243" s="12">
        <f>+SUMIFS('BLG1222'!$I:$I,'BLG1222'!$A:$A,'ALL 2022'!$2:$2,'BLG1222'!$D:$D,'ALL 2022'!$D:$D)</f>
        <v>0</v>
      </c>
      <c r="AO243" s="12">
        <f>+SUMIFS('BLG1222'!$I:$I,'BLG1222'!$A:$A,'ALL 2022'!$2:$2,'BLG1222'!$D:$D,'ALL 2022'!$D:$D)</f>
        <v>0</v>
      </c>
      <c r="AP243" s="12">
        <f>+SUMIFS('BLG1222'!$I:$I,'BLG1222'!$A:$A,'ALL 2022'!$2:$2,'BLG1222'!$D:$D,'ALL 2022'!$D:$D)</f>
        <v>0</v>
      </c>
      <c r="AQ243" s="164">
        <f t="shared" si="22"/>
        <v>0</v>
      </c>
      <c r="AR243" s="165">
        <f t="shared" si="23"/>
        <v>0</v>
      </c>
    </row>
    <row r="244" spans="1:47" hidden="1" x14ac:dyDescent="0.25">
      <c r="A244" s="11" t="str">
        <f t="shared" si="19"/>
        <v>4</v>
      </c>
      <c r="B244" s="11" t="str">
        <f t="shared" si="20"/>
        <v>45</v>
      </c>
      <c r="C244" s="11" t="str">
        <f t="shared" si="21"/>
        <v>455</v>
      </c>
      <c r="D244" s="82">
        <v>45500002</v>
      </c>
      <c r="E244" s="119" t="str">
        <f t="shared" si="25"/>
        <v>BIL28</v>
      </c>
      <c r="F244" s="24" t="s">
        <v>314</v>
      </c>
      <c r="G244" s="12">
        <f>+SUMIFS('BLG1222'!$I:$I,'BLG1222'!$A:$A,'ALL 2022'!$2:$2,'BLG1222'!$D:$D,'ALL 2022'!$D:$D)</f>
        <v>0</v>
      </c>
      <c r="H244" s="12">
        <f>+SUMIFS('BLG1222'!$I:$I,'BLG1222'!$A:$A,'ALL 2022'!$2:$2,'BLG1222'!$D:$D,'ALL 2022'!$D:$D)</f>
        <v>0</v>
      </c>
      <c r="I244" s="12">
        <f>+SUMIFS('BLG1222'!$I:$I,'BLG1222'!$A:$A,'ALL 2022'!$2:$2,'BLG1222'!$D:$D,'ALL 2022'!$D:$D)</f>
        <v>0</v>
      </c>
      <c r="J244" s="12">
        <f>+SUMIFS('BLG1222'!$I:$I,'BLG1222'!$A:$A,'ALL 2022'!$2:$2,'BLG1222'!$D:$D,'ALL 2022'!$D:$D)</f>
        <v>0</v>
      </c>
      <c r="K244" s="12">
        <f>+SUMIFS('BLG1222'!$I:$I,'BLG1222'!$A:$A,'ALL 2022'!$2:$2,'BLG1222'!$D:$D,'ALL 2022'!$D:$D)</f>
        <v>0</v>
      </c>
      <c r="L244" s="12">
        <f>+SUMIFS('BLG1222'!$I:$I,'BLG1222'!$A:$A,'ALL 2022'!$2:$2,'BLG1222'!$D:$D,'ALL 2022'!$D:$D)</f>
        <v>0</v>
      </c>
      <c r="M244" s="12">
        <f>+SUMIFS('BLG1222'!$I:$I,'BLG1222'!$A:$A,'ALL 2022'!$2:$2,'BLG1222'!$D:$D,'ALL 2022'!$D:$D)</f>
        <v>0</v>
      </c>
      <c r="N244" s="12">
        <f>+SUMIFS('BLG1222'!$I:$I,'BLG1222'!$A:$A,'ALL 2022'!$2:$2,'BLG1222'!$D:$D,'ALL 2022'!$D:$D)</f>
        <v>0</v>
      </c>
      <c r="O244" s="12">
        <f>+SUMIFS('BLG1222'!$I:$I,'BLG1222'!$A:$A,'ALL 2022'!$2:$2,'BLG1222'!$D:$D,'ALL 2022'!$D:$D)</f>
        <v>0</v>
      </c>
      <c r="P244" s="12">
        <f>+SUMIFS('BLG1222'!$I:$I,'BLG1222'!$A:$A,'ALL 2022'!$2:$2,'BLG1222'!$D:$D,'ALL 2022'!$D:$D)</f>
        <v>0</v>
      </c>
      <c r="Q244" s="12">
        <f>+SUMIFS('BLG1222'!$I:$I,'BLG1222'!$A:$A,'ALL 2022'!$2:$2,'BLG1222'!$D:$D,'ALL 2022'!$D:$D)</f>
        <v>0</v>
      </c>
      <c r="R244" s="12">
        <f>+SUMIFS('BLG1222'!$I:$I,'BLG1222'!$A:$A,'ALL 2022'!$2:$2,'BLG1222'!$D:$D,'ALL 2022'!$D:$D)</f>
        <v>0</v>
      </c>
      <c r="S244" s="12">
        <f>+SUMIFS('BLG1222'!$I:$I,'BLG1222'!$A:$A,'ALL 2022'!$2:$2,'BLG1222'!$D:$D,'ALL 2022'!$D:$D)</f>
        <v>0</v>
      </c>
      <c r="T244" s="12">
        <f>+SUMIFS('BLG1222'!$I:$I,'BLG1222'!$A:$A,'ALL 2022'!$2:$2,'BLG1222'!$D:$D,'ALL 2022'!$D:$D)</f>
        <v>0</v>
      </c>
      <c r="U244" s="12">
        <f>+SUMIFS('BLG1222'!$I:$I,'BLG1222'!$A:$A,'ALL 2022'!$2:$2,'BLG1222'!$D:$D,'ALL 2022'!$D:$D)</f>
        <v>0</v>
      </c>
      <c r="V244" s="12">
        <f>+SUMIFS('BLG1222'!$I:$I,'BLG1222'!$A:$A,'ALL 2022'!$2:$2,'BLG1222'!$D:$D,'ALL 2022'!$D:$D)</f>
        <v>0</v>
      </c>
      <c r="W244" s="12">
        <f>+SUMIFS('BLG1222'!$I:$I,'BLG1222'!$A:$A,'ALL 2022'!$2:$2,'BLG1222'!$D:$D,'ALL 2022'!$D:$D)</f>
        <v>0</v>
      </c>
      <c r="X244" s="12">
        <f>+SUMIFS('BLG1222'!$I:$I,'BLG1222'!$A:$A,'ALL 2022'!$2:$2,'BLG1222'!$D:$D,'ALL 2022'!$D:$D)</f>
        <v>0</v>
      </c>
      <c r="Y244" s="12">
        <f>+SUMIFS('BLG1222'!$I:$I,'BLG1222'!$A:$A,'ALL 2022'!$2:$2,'BLG1222'!$D:$D,'ALL 2022'!$D:$D)</f>
        <v>0</v>
      </c>
      <c r="Z244" s="12">
        <f>+SUMIFS('BLG1222'!$I:$I,'BLG1222'!$A:$A,'ALL 2022'!$2:$2,'BLG1222'!$D:$D,'ALL 2022'!$D:$D)</f>
        <v>0</v>
      </c>
      <c r="AA244" s="12">
        <f>+SUMIFS('BLG1222'!$I:$I,'BLG1222'!$A:$A,'ALL 2022'!$2:$2,'BLG1222'!$D:$D,'ALL 2022'!$D:$D)</f>
        <v>0</v>
      </c>
      <c r="AB244" s="12">
        <f>+SUMIFS('BLG1222'!$I:$I,'BLG1222'!$A:$A,'ALL 2022'!$2:$2,'BLG1222'!$D:$D,'ALL 2022'!$D:$D)</f>
        <v>0</v>
      </c>
      <c r="AC244" s="12">
        <f>+SUMIFS('BLG1222'!$I:$I,'BLG1222'!$A:$A,'ALL 2022'!$2:$2,'BLG1222'!$D:$D,'ALL 2022'!$D:$D)</f>
        <v>0</v>
      </c>
      <c r="AD244" s="12">
        <f>+SUMIFS('BLG1222'!$I:$I,'BLG1222'!$A:$A,'ALL 2022'!$2:$2,'BLG1222'!$D:$D,'ALL 2022'!$D:$D)</f>
        <v>0</v>
      </c>
      <c r="AE244" s="12">
        <f>+SUMIFS('BLG1222'!$I:$I,'BLG1222'!$A:$A,'ALL 2022'!$2:$2,'BLG1222'!$D:$D,'ALL 2022'!$D:$D)</f>
        <v>0</v>
      </c>
      <c r="AF244" s="12">
        <f>+SUMIFS('BLG1222'!$I:$I,'BLG1222'!$A:$A,'ALL 2022'!$2:$2,'BLG1222'!$D:$D,'ALL 2022'!$D:$D)</f>
        <v>0</v>
      </c>
      <c r="AG244" s="12">
        <f>+SUMIFS('BLG1222'!$I:$I,'BLG1222'!$A:$A,'ALL 2022'!$2:$2,'BLG1222'!$D:$D,'ALL 2022'!$D:$D)</f>
        <v>0</v>
      </c>
      <c r="AH244" s="12">
        <f>+SUMIFS('BLG1222'!$I:$I,'BLG1222'!$A:$A,'ALL 2022'!$2:$2,'BLG1222'!$D:$D,'ALL 2022'!$D:$D)</f>
        <v>0</v>
      </c>
      <c r="AI244" s="12">
        <f>+SUMIFS('BLG1222'!$I:$I,'BLG1222'!$A:$A,'ALL 2022'!$2:$2,'BLG1222'!$D:$D,'ALL 2022'!$D:$D)</f>
        <v>0</v>
      </c>
      <c r="AJ244" s="12">
        <f>+SUMIFS('BLG1222'!$I:$I,'BLG1222'!$A:$A,'ALL 2022'!$2:$2,'BLG1222'!$D:$D,'ALL 2022'!$D:$D)</f>
        <v>0</v>
      </c>
      <c r="AK244" s="12">
        <f>+SUMIFS('BLG1222'!$I:$I,'BLG1222'!$A:$A,'ALL 2022'!$2:$2,'BLG1222'!$D:$D,'ALL 2022'!$D:$D)</f>
        <v>0</v>
      </c>
      <c r="AL244" s="12">
        <f>+SUMIFS('BLG1222'!$I:$I,'BLG1222'!$A:$A,'ALL 2022'!$2:$2,'BLG1222'!$D:$D,'ALL 2022'!$D:$D)</f>
        <v>0</v>
      </c>
      <c r="AM244" s="12">
        <f>+SUMIFS('BLG1222'!$I:$I,'BLG1222'!$A:$A,'ALL 2022'!$2:$2,'BLG1222'!$D:$D,'ALL 2022'!$D:$D)</f>
        <v>0</v>
      </c>
      <c r="AN244" s="12">
        <f>+SUMIFS('BLG1222'!$I:$I,'BLG1222'!$A:$A,'ALL 2022'!$2:$2,'BLG1222'!$D:$D,'ALL 2022'!$D:$D)</f>
        <v>0</v>
      </c>
      <c r="AO244" s="12">
        <f>+SUMIFS('BLG1222'!$I:$I,'BLG1222'!$A:$A,'ALL 2022'!$2:$2,'BLG1222'!$D:$D,'ALL 2022'!$D:$D)</f>
        <v>0</v>
      </c>
      <c r="AP244" s="12">
        <f>+SUMIFS('BLG1222'!$I:$I,'BLG1222'!$A:$A,'ALL 2022'!$2:$2,'BLG1222'!$D:$D,'ALL 2022'!$D:$D)</f>
        <v>0</v>
      </c>
      <c r="AQ244" s="164">
        <f t="shared" si="22"/>
        <v>0</v>
      </c>
      <c r="AR244" s="165">
        <f t="shared" si="23"/>
        <v>0</v>
      </c>
    </row>
    <row r="245" spans="1:47" hidden="1" x14ac:dyDescent="0.25">
      <c r="A245" s="11" t="str">
        <f t="shared" si="19"/>
        <v>4</v>
      </c>
      <c r="B245" s="11" t="str">
        <f t="shared" si="20"/>
        <v>45</v>
      </c>
      <c r="C245" s="11" t="str">
        <f t="shared" si="21"/>
        <v>455</v>
      </c>
      <c r="D245" s="82">
        <v>45500003</v>
      </c>
      <c r="E245" s="119" t="str">
        <f t="shared" si="25"/>
        <v>BIL28</v>
      </c>
      <c r="F245" s="11" t="s">
        <v>1581</v>
      </c>
      <c r="G245" s="12">
        <f>+SUMIFS('BLG1222'!$I:$I,'BLG1222'!$A:$A,'ALL 2022'!$2:$2,'BLG1222'!$D:$D,'ALL 2022'!$D:$D)</f>
        <v>0</v>
      </c>
      <c r="H245" s="12">
        <f>+SUMIFS('BLG1222'!$I:$I,'BLG1222'!$A:$A,'ALL 2022'!$2:$2,'BLG1222'!$D:$D,'ALL 2022'!$D:$D)</f>
        <v>0</v>
      </c>
      <c r="I245" s="12">
        <f>+SUMIFS('BLG1222'!$I:$I,'BLG1222'!$A:$A,'ALL 2022'!$2:$2,'BLG1222'!$D:$D,'ALL 2022'!$D:$D)</f>
        <v>0</v>
      </c>
      <c r="J245" s="12">
        <f>+SUMIFS('BLG1222'!$I:$I,'BLG1222'!$A:$A,'ALL 2022'!$2:$2,'BLG1222'!$D:$D,'ALL 2022'!$D:$D)</f>
        <v>0</v>
      </c>
      <c r="K245" s="12">
        <f>+SUMIFS('BLG1222'!$I:$I,'BLG1222'!$A:$A,'ALL 2022'!$2:$2,'BLG1222'!$D:$D,'ALL 2022'!$D:$D)</f>
        <v>0</v>
      </c>
      <c r="L245" s="12">
        <f>+SUMIFS('BLG1222'!$I:$I,'BLG1222'!$A:$A,'ALL 2022'!$2:$2,'BLG1222'!$D:$D,'ALL 2022'!$D:$D)</f>
        <v>0</v>
      </c>
      <c r="M245" s="12">
        <f>+SUMIFS('BLG1222'!$I:$I,'BLG1222'!$A:$A,'ALL 2022'!$2:$2,'BLG1222'!$D:$D,'ALL 2022'!$D:$D)</f>
        <v>0</v>
      </c>
      <c r="N245" s="12">
        <f>+SUMIFS('BLG1222'!$I:$I,'BLG1222'!$A:$A,'ALL 2022'!$2:$2,'BLG1222'!$D:$D,'ALL 2022'!$D:$D)</f>
        <v>0</v>
      </c>
      <c r="O245" s="12">
        <f>+SUMIFS('BLG1222'!$I:$I,'BLG1222'!$A:$A,'ALL 2022'!$2:$2,'BLG1222'!$D:$D,'ALL 2022'!$D:$D)</f>
        <v>0</v>
      </c>
      <c r="P245" s="12">
        <f>+SUMIFS('BLG1222'!$I:$I,'BLG1222'!$A:$A,'ALL 2022'!$2:$2,'BLG1222'!$D:$D,'ALL 2022'!$D:$D)</f>
        <v>0</v>
      </c>
      <c r="Q245" s="12">
        <f>+SUMIFS('BLG1222'!$I:$I,'BLG1222'!$A:$A,'ALL 2022'!$2:$2,'BLG1222'!$D:$D,'ALL 2022'!$D:$D)</f>
        <v>0</v>
      </c>
      <c r="R245" s="12">
        <f>+SUMIFS('BLG1222'!$I:$I,'BLG1222'!$A:$A,'ALL 2022'!$2:$2,'BLG1222'!$D:$D,'ALL 2022'!$D:$D)</f>
        <v>0</v>
      </c>
      <c r="S245" s="12">
        <f>+SUMIFS('BLG1222'!$I:$I,'BLG1222'!$A:$A,'ALL 2022'!$2:$2,'BLG1222'!$D:$D,'ALL 2022'!$D:$D)</f>
        <v>0</v>
      </c>
      <c r="T245" s="12">
        <f>+SUMIFS('BLG1222'!$I:$I,'BLG1222'!$A:$A,'ALL 2022'!$2:$2,'BLG1222'!$D:$D,'ALL 2022'!$D:$D)</f>
        <v>0</v>
      </c>
      <c r="U245" s="12">
        <f>+SUMIFS('BLG1222'!$I:$I,'BLG1222'!$A:$A,'ALL 2022'!$2:$2,'BLG1222'!$D:$D,'ALL 2022'!$D:$D)</f>
        <v>0</v>
      </c>
      <c r="V245" s="12">
        <f>+SUMIFS('BLG1222'!$I:$I,'BLG1222'!$A:$A,'ALL 2022'!$2:$2,'BLG1222'!$D:$D,'ALL 2022'!$D:$D)</f>
        <v>0</v>
      </c>
      <c r="W245" s="12">
        <f>+SUMIFS('BLG1222'!$I:$I,'BLG1222'!$A:$A,'ALL 2022'!$2:$2,'BLG1222'!$D:$D,'ALL 2022'!$D:$D)</f>
        <v>0</v>
      </c>
      <c r="X245" s="12">
        <f>+SUMIFS('BLG1222'!$I:$I,'BLG1222'!$A:$A,'ALL 2022'!$2:$2,'BLG1222'!$D:$D,'ALL 2022'!$D:$D)</f>
        <v>0</v>
      </c>
      <c r="Y245" s="12">
        <f>+SUMIFS('BLG1222'!$I:$I,'BLG1222'!$A:$A,'ALL 2022'!$2:$2,'BLG1222'!$D:$D,'ALL 2022'!$D:$D)</f>
        <v>0</v>
      </c>
      <c r="Z245" s="12">
        <f>+SUMIFS('BLG1222'!$I:$I,'BLG1222'!$A:$A,'ALL 2022'!$2:$2,'BLG1222'!$D:$D,'ALL 2022'!$D:$D)</f>
        <v>0</v>
      </c>
      <c r="AA245" s="12">
        <f>+SUMIFS('BLG1222'!$I:$I,'BLG1222'!$A:$A,'ALL 2022'!$2:$2,'BLG1222'!$D:$D,'ALL 2022'!$D:$D)</f>
        <v>0</v>
      </c>
      <c r="AB245" s="12">
        <f>+SUMIFS('BLG1222'!$I:$I,'BLG1222'!$A:$A,'ALL 2022'!$2:$2,'BLG1222'!$D:$D,'ALL 2022'!$D:$D)</f>
        <v>0</v>
      </c>
      <c r="AC245" s="12">
        <f>+SUMIFS('BLG1222'!$I:$I,'BLG1222'!$A:$A,'ALL 2022'!$2:$2,'BLG1222'!$D:$D,'ALL 2022'!$D:$D)</f>
        <v>0</v>
      </c>
      <c r="AD245" s="12">
        <f>+SUMIFS('BLG1222'!$I:$I,'BLG1222'!$A:$A,'ALL 2022'!$2:$2,'BLG1222'!$D:$D,'ALL 2022'!$D:$D)</f>
        <v>0</v>
      </c>
      <c r="AE245" s="12">
        <f>+SUMIFS('BLG1222'!$I:$I,'BLG1222'!$A:$A,'ALL 2022'!$2:$2,'BLG1222'!$D:$D,'ALL 2022'!$D:$D)</f>
        <v>0</v>
      </c>
      <c r="AF245" s="12">
        <f>+SUMIFS('BLG1222'!$I:$I,'BLG1222'!$A:$A,'ALL 2022'!$2:$2,'BLG1222'!$D:$D,'ALL 2022'!$D:$D)</f>
        <v>0</v>
      </c>
      <c r="AG245" s="12">
        <f>+SUMIFS('BLG1222'!$I:$I,'BLG1222'!$A:$A,'ALL 2022'!$2:$2,'BLG1222'!$D:$D,'ALL 2022'!$D:$D)</f>
        <v>0</v>
      </c>
      <c r="AH245" s="12">
        <f>+SUMIFS('BLG1222'!$I:$I,'BLG1222'!$A:$A,'ALL 2022'!$2:$2,'BLG1222'!$D:$D,'ALL 2022'!$D:$D)</f>
        <v>0</v>
      </c>
      <c r="AI245" s="12">
        <f>+SUMIFS('BLG1222'!$I:$I,'BLG1222'!$A:$A,'ALL 2022'!$2:$2,'BLG1222'!$D:$D,'ALL 2022'!$D:$D)</f>
        <v>0</v>
      </c>
      <c r="AJ245" s="12">
        <f>+SUMIFS('BLG1222'!$I:$I,'BLG1222'!$A:$A,'ALL 2022'!$2:$2,'BLG1222'!$D:$D,'ALL 2022'!$D:$D)</f>
        <v>0</v>
      </c>
      <c r="AK245" s="12">
        <f>+SUMIFS('BLG1222'!$I:$I,'BLG1222'!$A:$A,'ALL 2022'!$2:$2,'BLG1222'!$D:$D,'ALL 2022'!$D:$D)</f>
        <v>0</v>
      </c>
      <c r="AL245" s="12">
        <f>+SUMIFS('BLG1222'!$I:$I,'BLG1222'!$A:$A,'ALL 2022'!$2:$2,'BLG1222'!$D:$D,'ALL 2022'!$D:$D)</f>
        <v>0</v>
      </c>
      <c r="AM245" s="12">
        <f>+SUMIFS('BLG1222'!$I:$I,'BLG1222'!$A:$A,'ALL 2022'!$2:$2,'BLG1222'!$D:$D,'ALL 2022'!$D:$D)</f>
        <v>0</v>
      </c>
      <c r="AN245" s="12">
        <f>+SUMIFS('BLG1222'!$I:$I,'BLG1222'!$A:$A,'ALL 2022'!$2:$2,'BLG1222'!$D:$D,'ALL 2022'!$D:$D)</f>
        <v>0</v>
      </c>
      <c r="AO245" s="12">
        <f>+SUMIFS('BLG1222'!$I:$I,'BLG1222'!$A:$A,'ALL 2022'!$2:$2,'BLG1222'!$D:$D,'ALL 2022'!$D:$D)</f>
        <v>0</v>
      </c>
      <c r="AP245" s="12">
        <f>+SUMIFS('BLG1222'!$I:$I,'BLG1222'!$A:$A,'ALL 2022'!$2:$2,'BLG1222'!$D:$D,'ALL 2022'!$D:$D)</f>
        <v>0</v>
      </c>
      <c r="AQ245" s="164">
        <f t="shared" si="22"/>
        <v>0</v>
      </c>
      <c r="AR245" s="165">
        <f t="shared" si="23"/>
        <v>0</v>
      </c>
    </row>
    <row r="246" spans="1:47" hidden="1" x14ac:dyDescent="0.25">
      <c r="A246" s="11" t="str">
        <f t="shared" si="19"/>
        <v>4</v>
      </c>
      <c r="B246" s="11" t="str">
        <f t="shared" si="20"/>
        <v>45</v>
      </c>
      <c r="C246" s="11" t="str">
        <f t="shared" si="21"/>
        <v>455</v>
      </c>
      <c r="D246" s="60">
        <v>45500004</v>
      </c>
      <c r="E246" s="119" t="str">
        <f t="shared" si="25"/>
        <v>BIL28</v>
      </c>
      <c r="F246" s="24" t="s">
        <v>3251</v>
      </c>
      <c r="G246" s="12">
        <f>+SUMIFS('BLG1222'!$I:$I,'BLG1222'!$A:$A,'ALL 2022'!$2:$2,'BLG1222'!$D:$D,'ALL 2022'!$D:$D)</f>
        <v>0</v>
      </c>
      <c r="H246" s="12">
        <f>+SUMIFS('BLG1222'!$I:$I,'BLG1222'!$A:$A,'ALL 2022'!$2:$2,'BLG1222'!$D:$D,'ALL 2022'!$D:$D)</f>
        <v>0</v>
      </c>
      <c r="I246" s="12">
        <f>+SUMIFS('BLG1222'!$I:$I,'BLG1222'!$A:$A,'ALL 2022'!$2:$2,'BLG1222'!$D:$D,'ALL 2022'!$D:$D)</f>
        <v>0</v>
      </c>
      <c r="J246" s="12">
        <f>+SUMIFS('BLG1222'!$I:$I,'BLG1222'!$A:$A,'ALL 2022'!$2:$2,'BLG1222'!$D:$D,'ALL 2022'!$D:$D)</f>
        <v>0</v>
      </c>
      <c r="K246" s="12">
        <f>+SUMIFS('BLG1222'!$I:$I,'BLG1222'!$A:$A,'ALL 2022'!$2:$2,'BLG1222'!$D:$D,'ALL 2022'!$D:$D)</f>
        <v>0</v>
      </c>
      <c r="L246" s="12">
        <f>+SUMIFS('BLG1222'!$I:$I,'BLG1222'!$A:$A,'ALL 2022'!$2:$2,'BLG1222'!$D:$D,'ALL 2022'!$D:$D)</f>
        <v>0</v>
      </c>
      <c r="M246" s="12">
        <f>+SUMIFS('BLG1222'!$I:$I,'BLG1222'!$A:$A,'ALL 2022'!$2:$2,'BLG1222'!$D:$D,'ALL 2022'!$D:$D)</f>
        <v>0</v>
      </c>
      <c r="N246" s="12">
        <f>+SUMIFS('BLG1222'!$I:$I,'BLG1222'!$A:$A,'ALL 2022'!$2:$2,'BLG1222'!$D:$D,'ALL 2022'!$D:$D)</f>
        <v>0</v>
      </c>
      <c r="O246" s="12">
        <f>+SUMIFS('BLG1222'!$I:$I,'BLG1222'!$A:$A,'ALL 2022'!$2:$2,'BLG1222'!$D:$D,'ALL 2022'!$D:$D)</f>
        <v>0</v>
      </c>
      <c r="P246" s="12">
        <f>+SUMIFS('BLG1222'!$I:$I,'BLG1222'!$A:$A,'ALL 2022'!$2:$2,'BLG1222'!$D:$D,'ALL 2022'!$D:$D)</f>
        <v>0</v>
      </c>
      <c r="Q246" s="12">
        <f>+SUMIFS('BLG1222'!$I:$I,'BLG1222'!$A:$A,'ALL 2022'!$2:$2,'BLG1222'!$D:$D,'ALL 2022'!$D:$D)</f>
        <v>0</v>
      </c>
      <c r="R246" s="12">
        <f>+SUMIFS('BLG1222'!$I:$I,'BLG1222'!$A:$A,'ALL 2022'!$2:$2,'BLG1222'!$D:$D,'ALL 2022'!$D:$D)</f>
        <v>0</v>
      </c>
      <c r="S246" s="12">
        <f>+SUMIFS('BLG1222'!$I:$I,'BLG1222'!$A:$A,'ALL 2022'!$2:$2,'BLG1222'!$D:$D,'ALL 2022'!$D:$D)</f>
        <v>0</v>
      </c>
      <c r="T246" s="12">
        <f>+SUMIFS('BLG1222'!$I:$I,'BLG1222'!$A:$A,'ALL 2022'!$2:$2,'BLG1222'!$D:$D,'ALL 2022'!$D:$D)</f>
        <v>0</v>
      </c>
      <c r="U246" s="12">
        <f>+SUMIFS('BLG1222'!$I:$I,'BLG1222'!$A:$A,'ALL 2022'!$2:$2,'BLG1222'!$D:$D,'ALL 2022'!$D:$D)</f>
        <v>0</v>
      </c>
      <c r="V246" s="12">
        <f>+SUMIFS('BLG1222'!$I:$I,'BLG1222'!$A:$A,'ALL 2022'!$2:$2,'BLG1222'!$D:$D,'ALL 2022'!$D:$D)</f>
        <v>0</v>
      </c>
      <c r="W246" s="12">
        <f>+SUMIFS('BLG1222'!$I:$I,'BLG1222'!$A:$A,'ALL 2022'!$2:$2,'BLG1222'!$D:$D,'ALL 2022'!$D:$D)</f>
        <v>0</v>
      </c>
      <c r="X246" s="12">
        <f>+SUMIFS('BLG1222'!$I:$I,'BLG1222'!$A:$A,'ALL 2022'!$2:$2,'BLG1222'!$D:$D,'ALL 2022'!$D:$D)</f>
        <v>0</v>
      </c>
      <c r="Y246" s="12">
        <f>+SUMIFS('BLG1222'!$I:$I,'BLG1222'!$A:$A,'ALL 2022'!$2:$2,'BLG1222'!$D:$D,'ALL 2022'!$D:$D)</f>
        <v>0</v>
      </c>
      <c r="Z246" s="12">
        <f>+SUMIFS('BLG1222'!$I:$I,'BLG1222'!$A:$A,'ALL 2022'!$2:$2,'BLG1222'!$D:$D,'ALL 2022'!$D:$D)</f>
        <v>0</v>
      </c>
      <c r="AA246" s="12">
        <f>+SUMIFS('BLG1222'!$I:$I,'BLG1222'!$A:$A,'ALL 2022'!$2:$2,'BLG1222'!$D:$D,'ALL 2022'!$D:$D)</f>
        <v>0</v>
      </c>
      <c r="AB246" s="12">
        <f>+SUMIFS('BLG1222'!$I:$I,'BLG1222'!$A:$A,'ALL 2022'!$2:$2,'BLG1222'!$D:$D,'ALL 2022'!$D:$D)</f>
        <v>0</v>
      </c>
      <c r="AC246" s="12">
        <f>+SUMIFS('BLG1222'!$I:$I,'BLG1222'!$A:$A,'ALL 2022'!$2:$2,'BLG1222'!$D:$D,'ALL 2022'!$D:$D)</f>
        <v>0</v>
      </c>
      <c r="AD246" s="12">
        <f>+SUMIFS('BLG1222'!$I:$I,'BLG1222'!$A:$A,'ALL 2022'!$2:$2,'BLG1222'!$D:$D,'ALL 2022'!$D:$D)</f>
        <v>0</v>
      </c>
      <c r="AE246" s="12">
        <f>+SUMIFS('BLG1222'!$I:$I,'BLG1222'!$A:$A,'ALL 2022'!$2:$2,'BLG1222'!$D:$D,'ALL 2022'!$D:$D)</f>
        <v>0</v>
      </c>
      <c r="AF246" s="12">
        <f>+SUMIFS('BLG1222'!$I:$I,'BLG1222'!$A:$A,'ALL 2022'!$2:$2,'BLG1222'!$D:$D,'ALL 2022'!$D:$D)</f>
        <v>0</v>
      </c>
      <c r="AG246" s="12">
        <f>+SUMIFS('BLG1222'!$I:$I,'BLG1222'!$A:$A,'ALL 2022'!$2:$2,'BLG1222'!$D:$D,'ALL 2022'!$D:$D)</f>
        <v>0</v>
      </c>
      <c r="AH246" s="12">
        <f>+SUMIFS('BLG1222'!$I:$I,'BLG1222'!$A:$A,'ALL 2022'!$2:$2,'BLG1222'!$D:$D,'ALL 2022'!$D:$D)</f>
        <v>0</v>
      </c>
      <c r="AI246" s="12">
        <f>+SUMIFS('BLG1222'!$I:$I,'BLG1222'!$A:$A,'ALL 2022'!$2:$2,'BLG1222'!$D:$D,'ALL 2022'!$D:$D)</f>
        <v>0</v>
      </c>
      <c r="AJ246" s="12">
        <f>+SUMIFS('BLG1222'!$I:$I,'BLG1222'!$A:$A,'ALL 2022'!$2:$2,'BLG1222'!$D:$D,'ALL 2022'!$D:$D)</f>
        <v>0</v>
      </c>
      <c r="AK246" s="12">
        <f>+SUMIFS('BLG1222'!$I:$I,'BLG1222'!$A:$A,'ALL 2022'!$2:$2,'BLG1222'!$D:$D,'ALL 2022'!$D:$D)</f>
        <v>0</v>
      </c>
      <c r="AL246" s="12">
        <f>+SUMIFS('BLG1222'!$I:$I,'BLG1222'!$A:$A,'ALL 2022'!$2:$2,'BLG1222'!$D:$D,'ALL 2022'!$D:$D)</f>
        <v>0</v>
      </c>
      <c r="AM246" s="12">
        <f>+SUMIFS('BLG1222'!$I:$I,'BLG1222'!$A:$A,'ALL 2022'!$2:$2,'BLG1222'!$D:$D,'ALL 2022'!$D:$D)</f>
        <v>0</v>
      </c>
      <c r="AN246" s="12">
        <f>+SUMIFS('BLG1222'!$I:$I,'BLG1222'!$A:$A,'ALL 2022'!$2:$2,'BLG1222'!$D:$D,'ALL 2022'!$D:$D)</f>
        <v>0</v>
      </c>
      <c r="AO246" s="12">
        <f>+SUMIFS('BLG1222'!$I:$I,'BLG1222'!$A:$A,'ALL 2022'!$2:$2,'BLG1222'!$D:$D,'ALL 2022'!$D:$D)</f>
        <v>0</v>
      </c>
      <c r="AP246" s="12">
        <f>+SUMIFS('BLG1222'!$I:$I,'BLG1222'!$A:$A,'ALL 2022'!$2:$2,'BLG1222'!$D:$D,'ALL 2022'!$D:$D)</f>
        <v>0</v>
      </c>
      <c r="AQ246" s="164">
        <f t="shared" si="22"/>
        <v>0</v>
      </c>
      <c r="AR246" s="165">
        <f t="shared" si="23"/>
        <v>0</v>
      </c>
    </row>
    <row r="247" spans="1:47" hidden="1" x14ac:dyDescent="0.25">
      <c r="A247" s="11" t="str">
        <f t="shared" si="19"/>
        <v>4</v>
      </c>
      <c r="B247" s="11" t="str">
        <f t="shared" si="20"/>
        <v>45</v>
      </c>
      <c r="C247" s="11" t="str">
        <f t="shared" si="21"/>
        <v>455</v>
      </c>
      <c r="D247" s="60">
        <v>45500008</v>
      </c>
      <c r="E247" s="119" t="str">
        <f t="shared" si="25"/>
        <v>BIL28</v>
      </c>
      <c r="F247" s="187" t="s">
        <v>2235</v>
      </c>
      <c r="G247" s="12">
        <f>+SUMIFS('BLG1222'!$I:$I,'BLG1222'!$A:$A,'ALL 2022'!$2:$2,'BLG1222'!$D:$D,'ALL 2022'!$D:$D)</f>
        <v>0</v>
      </c>
      <c r="H247" s="12">
        <f>+SUMIFS('BLG1222'!$I:$I,'BLG1222'!$A:$A,'ALL 2022'!$2:$2,'BLG1222'!$D:$D,'ALL 2022'!$D:$D)</f>
        <v>0</v>
      </c>
      <c r="I247" s="12">
        <f>+SUMIFS('BLG1222'!$I:$I,'BLG1222'!$A:$A,'ALL 2022'!$2:$2,'BLG1222'!$D:$D,'ALL 2022'!$D:$D)</f>
        <v>0</v>
      </c>
      <c r="J247" s="12">
        <f>+SUMIFS('BLG1222'!$I:$I,'BLG1222'!$A:$A,'ALL 2022'!$2:$2,'BLG1222'!$D:$D,'ALL 2022'!$D:$D)</f>
        <v>0</v>
      </c>
      <c r="K247" s="12">
        <f>+SUMIFS('BLG1222'!$I:$I,'BLG1222'!$A:$A,'ALL 2022'!$2:$2,'BLG1222'!$D:$D,'ALL 2022'!$D:$D)</f>
        <v>0</v>
      </c>
      <c r="L247" s="12">
        <f>+SUMIFS('BLG1222'!$I:$I,'BLG1222'!$A:$A,'ALL 2022'!$2:$2,'BLG1222'!$D:$D,'ALL 2022'!$D:$D)</f>
        <v>0</v>
      </c>
      <c r="M247" s="12">
        <f>+SUMIFS('BLG1222'!$I:$I,'BLG1222'!$A:$A,'ALL 2022'!$2:$2,'BLG1222'!$D:$D,'ALL 2022'!$D:$D)</f>
        <v>0</v>
      </c>
      <c r="N247" s="12">
        <f>+SUMIFS('BLG1222'!$I:$I,'BLG1222'!$A:$A,'ALL 2022'!$2:$2,'BLG1222'!$D:$D,'ALL 2022'!$D:$D)</f>
        <v>0</v>
      </c>
      <c r="O247" s="12">
        <f>+SUMIFS('BLG1222'!$I:$I,'BLG1222'!$A:$A,'ALL 2022'!$2:$2,'BLG1222'!$D:$D,'ALL 2022'!$D:$D)</f>
        <v>0</v>
      </c>
      <c r="P247" s="12">
        <f>+SUMIFS('BLG1222'!$I:$I,'BLG1222'!$A:$A,'ALL 2022'!$2:$2,'BLG1222'!$D:$D,'ALL 2022'!$D:$D)</f>
        <v>0</v>
      </c>
      <c r="Q247" s="12">
        <f>+SUMIFS('BLG1222'!$I:$I,'BLG1222'!$A:$A,'ALL 2022'!$2:$2,'BLG1222'!$D:$D,'ALL 2022'!$D:$D)</f>
        <v>0</v>
      </c>
      <c r="R247" s="12">
        <f>+SUMIFS('BLG1222'!$I:$I,'BLG1222'!$A:$A,'ALL 2022'!$2:$2,'BLG1222'!$D:$D,'ALL 2022'!$D:$D)</f>
        <v>0</v>
      </c>
      <c r="S247" s="12">
        <f>+SUMIFS('BLG1222'!$I:$I,'BLG1222'!$A:$A,'ALL 2022'!$2:$2,'BLG1222'!$D:$D,'ALL 2022'!$D:$D)</f>
        <v>0</v>
      </c>
      <c r="T247" s="12">
        <f>+SUMIFS('BLG1222'!$I:$I,'BLG1222'!$A:$A,'ALL 2022'!$2:$2,'BLG1222'!$D:$D,'ALL 2022'!$D:$D)</f>
        <v>0</v>
      </c>
      <c r="U247" s="12">
        <f>+SUMIFS('BLG1222'!$I:$I,'BLG1222'!$A:$A,'ALL 2022'!$2:$2,'BLG1222'!$D:$D,'ALL 2022'!$D:$D)</f>
        <v>0</v>
      </c>
      <c r="V247" s="12">
        <f>+SUMIFS('BLG1222'!$I:$I,'BLG1222'!$A:$A,'ALL 2022'!$2:$2,'BLG1222'!$D:$D,'ALL 2022'!$D:$D)</f>
        <v>0</v>
      </c>
      <c r="W247" s="12">
        <f>+SUMIFS('BLG1222'!$I:$I,'BLG1222'!$A:$A,'ALL 2022'!$2:$2,'BLG1222'!$D:$D,'ALL 2022'!$D:$D)</f>
        <v>0</v>
      </c>
      <c r="X247" s="12">
        <f>+SUMIFS('BLG1222'!$I:$I,'BLG1222'!$A:$A,'ALL 2022'!$2:$2,'BLG1222'!$D:$D,'ALL 2022'!$D:$D)</f>
        <v>0</v>
      </c>
      <c r="Y247" s="12">
        <f>+SUMIFS('BLG1222'!$I:$I,'BLG1222'!$A:$A,'ALL 2022'!$2:$2,'BLG1222'!$D:$D,'ALL 2022'!$D:$D)</f>
        <v>0</v>
      </c>
      <c r="Z247" s="12">
        <f>+SUMIFS('BLG1222'!$I:$I,'BLG1222'!$A:$A,'ALL 2022'!$2:$2,'BLG1222'!$D:$D,'ALL 2022'!$D:$D)</f>
        <v>0</v>
      </c>
      <c r="AA247" s="12">
        <f>+SUMIFS('BLG1222'!$I:$I,'BLG1222'!$A:$A,'ALL 2022'!$2:$2,'BLG1222'!$D:$D,'ALL 2022'!$D:$D)</f>
        <v>0</v>
      </c>
      <c r="AB247" s="12">
        <f>+SUMIFS('BLG1222'!$I:$I,'BLG1222'!$A:$A,'ALL 2022'!$2:$2,'BLG1222'!$D:$D,'ALL 2022'!$D:$D)</f>
        <v>0</v>
      </c>
      <c r="AC247" s="12">
        <f>+SUMIFS('BLG1222'!$I:$I,'BLG1222'!$A:$A,'ALL 2022'!$2:$2,'BLG1222'!$D:$D,'ALL 2022'!$D:$D)</f>
        <v>0</v>
      </c>
      <c r="AD247" s="12">
        <f>+SUMIFS('BLG1222'!$I:$I,'BLG1222'!$A:$A,'ALL 2022'!$2:$2,'BLG1222'!$D:$D,'ALL 2022'!$D:$D)</f>
        <v>0</v>
      </c>
      <c r="AE247" s="12">
        <f>+SUMIFS('BLG1222'!$I:$I,'BLG1222'!$A:$A,'ALL 2022'!$2:$2,'BLG1222'!$D:$D,'ALL 2022'!$D:$D)</f>
        <v>0</v>
      </c>
      <c r="AF247" s="12">
        <f>+SUMIFS('BLG1222'!$I:$I,'BLG1222'!$A:$A,'ALL 2022'!$2:$2,'BLG1222'!$D:$D,'ALL 2022'!$D:$D)</f>
        <v>0</v>
      </c>
      <c r="AG247" s="12">
        <f>+SUMIFS('BLG1222'!$I:$I,'BLG1222'!$A:$A,'ALL 2022'!$2:$2,'BLG1222'!$D:$D,'ALL 2022'!$D:$D)</f>
        <v>0</v>
      </c>
      <c r="AH247" s="12">
        <f>+SUMIFS('BLG1222'!$I:$I,'BLG1222'!$A:$A,'ALL 2022'!$2:$2,'BLG1222'!$D:$D,'ALL 2022'!$D:$D)</f>
        <v>0</v>
      </c>
      <c r="AI247" s="12">
        <f>+SUMIFS('BLG1222'!$I:$I,'BLG1222'!$A:$A,'ALL 2022'!$2:$2,'BLG1222'!$D:$D,'ALL 2022'!$D:$D)</f>
        <v>0</v>
      </c>
      <c r="AJ247" s="12">
        <f>+SUMIFS('BLG1222'!$I:$I,'BLG1222'!$A:$A,'ALL 2022'!$2:$2,'BLG1222'!$D:$D,'ALL 2022'!$D:$D)</f>
        <v>0</v>
      </c>
      <c r="AK247" s="12">
        <f>+SUMIFS('BLG1222'!$I:$I,'BLG1222'!$A:$A,'ALL 2022'!$2:$2,'BLG1222'!$D:$D,'ALL 2022'!$D:$D)</f>
        <v>0</v>
      </c>
      <c r="AL247" s="12">
        <f>+SUMIFS('BLG1222'!$I:$I,'BLG1222'!$A:$A,'ALL 2022'!$2:$2,'BLG1222'!$D:$D,'ALL 2022'!$D:$D)</f>
        <v>0</v>
      </c>
      <c r="AM247" s="12">
        <f>+SUMIFS('BLG1222'!$I:$I,'BLG1222'!$A:$A,'ALL 2022'!$2:$2,'BLG1222'!$D:$D,'ALL 2022'!$D:$D)</f>
        <v>0</v>
      </c>
      <c r="AN247" s="12">
        <f>+SUMIFS('BLG1222'!$I:$I,'BLG1222'!$A:$A,'ALL 2022'!$2:$2,'BLG1222'!$D:$D,'ALL 2022'!$D:$D)</f>
        <v>0</v>
      </c>
      <c r="AO247" s="12">
        <f>+SUMIFS('BLG1222'!$I:$I,'BLG1222'!$A:$A,'ALL 2022'!$2:$2,'BLG1222'!$D:$D,'ALL 2022'!$D:$D)</f>
        <v>0</v>
      </c>
      <c r="AP247" s="12">
        <f>+SUMIFS('BLG1222'!$I:$I,'BLG1222'!$A:$A,'ALL 2022'!$2:$2,'BLG1222'!$D:$D,'ALL 2022'!$D:$D)</f>
        <v>0</v>
      </c>
      <c r="AQ247" s="164">
        <f t="shared" si="22"/>
        <v>0</v>
      </c>
      <c r="AR247" s="165">
        <f t="shared" si="23"/>
        <v>0</v>
      </c>
    </row>
    <row r="248" spans="1:47" hidden="1" x14ac:dyDescent="0.25">
      <c r="A248" s="11" t="str">
        <f t="shared" si="19"/>
        <v>4</v>
      </c>
      <c r="B248" s="11" t="str">
        <f t="shared" si="20"/>
        <v>45</v>
      </c>
      <c r="C248" s="11" t="str">
        <f t="shared" si="21"/>
        <v>455</v>
      </c>
      <c r="D248" s="60">
        <v>45500009</v>
      </c>
      <c r="E248" s="119" t="str">
        <f t="shared" si="25"/>
        <v>BIL28</v>
      </c>
      <c r="F248" s="11" t="s">
        <v>3252</v>
      </c>
      <c r="G248" s="12">
        <f>+SUMIFS('BLG1222'!$I:$I,'BLG1222'!$A:$A,'ALL 2022'!$2:$2,'BLG1222'!$D:$D,'ALL 2022'!$D:$D)</f>
        <v>0</v>
      </c>
      <c r="H248" s="12">
        <f>+SUMIFS('BLG1222'!$I:$I,'BLG1222'!$A:$A,'ALL 2022'!$2:$2,'BLG1222'!$D:$D,'ALL 2022'!$D:$D)</f>
        <v>0</v>
      </c>
      <c r="I248" s="12">
        <f>+SUMIFS('BLG1222'!$I:$I,'BLG1222'!$A:$A,'ALL 2022'!$2:$2,'BLG1222'!$D:$D,'ALL 2022'!$D:$D)</f>
        <v>0</v>
      </c>
      <c r="J248" s="12">
        <f>+SUMIFS('BLG1222'!$I:$I,'BLG1222'!$A:$A,'ALL 2022'!$2:$2,'BLG1222'!$D:$D,'ALL 2022'!$D:$D)</f>
        <v>0</v>
      </c>
      <c r="K248" s="12">
        <f>+SUMIFS('BLG1222'!$I:$I,'BLG1222'!$A:$A,'ALL 2022'!$2:$2,'BLG1222'!$D:$D,'ALL 2022'!$D:$D)</f>
        <v>0</v>
      </c>
      <c r="L248" s="12">
        <f>+SUMIFS('BLG1222'!$I:$I,'BLG1222'!$A:$A,'ALL 2022'!$2:$2,'BLG1222'!$D:$D,'ALL 2022'!$D:$D)</f>
        <v>0</v>
      </c>
      <c r="M248" s="12">
        <f>+SUMIFS('BLG1222'!$I:$I,'BLG1222'!$A:$A,'ALL 2022'!$2:$2,'BLG1222'!$D:$D,'ALL 2022'!$D:$D)</f>
        <v>0</v>
      </c>
      <c r="N248" s="12">
        <f>+SUMIFS('BLG1222'!$I:$I,'BLG1222'!$A:$A,'ALL 2022'!$2:$2,'BLG1222'!$D:$D,'ALL 2022'!$D:$D)</f>
        <v>0</v>
      </c>
      <c r="O248" s="12">
        <f>+SUMIFS('BLG1222'!$I:$I,'BLG1222'!$A:$A,'ALL 2022'!$2:$2,'BLG1222'!$D:$D,'ALL 2022'!$D:$D)</f>
        <v>0</v>
      </c>
      <c r="P248" s="12">
        <f>+SUMIFS('BLG1222'!$I:$I,'BLG1222'!$A:$A,'ALL 2022'!$2:$2,'BLG1222'!$D:$D,'ALL 2022'!$D:$D)</f>
        <v>0</v>
      </c>
      <c r="Q248" s="12">
        <f>+SUMIFS('BLG1222'!$I:$I,'BLG1222'!$A:$A,'ALL 2022'!$2:$2,'BLG1222'!$D:$D,'ALL 2022'!$D:$D)</f>
        <v>0</v>
      </c>
      <c r="R248" s="12">
        <f>+SUMIFS('BLG1222'!$I:$I,'BLG1222'!$A:$A,'ALL 2022'!$2:$2,'BLG1222'!$D:$D,'ALL 2022'!$D:$D)</f>
        <v>0</v>
      </c>
      <c r="S248" s="12">
        <f>+SUMIFS('BLG1222'!$I:$I,'BLG1222'!$A:$A,'ALL 2022'!$2:$2,'BLG1222'!$D:$D,'ALL 2022'!$D:$D)</f>
        <v>0</v>
      </c>
      <c r="T248" s="12">
        <f>+SUMIFS('BLG1222'!$I:$I,'BLG1222'!$A:$A,'ALL 2022'!$2:$2,'BLG1222'!$D:$D,'ALL 2022'!$D:$D)</f>
        <v>0</v>
      </c>
      <c r="U248" s="12">
        <f>+SUMIFS('BLG1222'!$I:$I,'BLG1222'!$A:$A,'ALL 2022'!$2:$2,'BLG1222'!$D:$D,'ALL 2022'!$D:$D)</f>
        <v>0</v>
      </c>
      <c r="V248" s="12">
        <f>+SUMIFS('BLG1222'!$I:$I,'BLG1222'!$A:$A,'ALL 2022'!$2:$2,'BLG1222'!$D:$D,'ALL 2022'!$D:$D)</f>
        <v>0</v>
      </c>
      <c r="W248" s="12">
        <f>+SUMIFS('BLG1222'!$I:$I,'BLG1222'!$A:$A,'ALL 2022'!$2:$2,'BLG1222'!$D:$D,'ALL 2022'!$D:$D)</f>
        <v>0</v>
      </c>
      <c r="X248" s="12">
        <f>+SUMIFS('BLG1222'!$I:$I,'BLG1222'!$A:$A,'ALL 2022'!$2:$2,'BLG1222'!$D:$D,'ALL 2022'!$D:$D)</f>
        <v>0</v>
      </c>
      <c r="Y248" s="12">
        <f>+SUMIFS('BLG1222'!$I:$I,'BLG1222'!$A:$A,'ALL 2022'!$2:$2,'BLG1222'!$D:$D,'ALL 2022'!$D:$D)</f>
        <v>0</v>
      </c>
      <c r="Z248" s="12">
        <f>+SUMIFS('BLG1222'!$I:$I,'BLG1222'!$A:$A,'ALL 2022'!$2:$2,'BLG1222'!$D:$D,'ALL 2022'!$D:$D)</f>
        <v>0</v>
      </c>
      <c r="AA248" s="12">
        <f>+SUMIFS('BLG1222'!$I:$I,'BLG1222'!$A:$A,'ALL 2022'!$2:$2,'BLG1222'!$D:$D,'ALL 2022'!$D:$D)</f>
        <v>0</v>
      </c>
      <c r="AB248" s="12">
        <f>+SUMIFS('BLG1222'!$I:$I,'BLG1222'!$A:$A,'ALL 2022'!$2:$2,'BLG1222'!$D:$D,'ALL 2022'!$D:$D)</f>
        <v>0</v>
      </c>
      <c r="AC248" s="12">
        <f>+SUMIFS('BLG1222'!$I:$I,'BLG1222'!$A:$A,'ALL 2022'!$2:$2,'BLG1222'!$D:$D,'ALL 2022'!$D:$D)</f>
        <v>0</v>
      </c>
      <c r="AD248" s="12">
        <f>+SUMIFS('BLG1222'!$I:$I,'BLG1222'!$A:$A,'ALL 2022'!$2:$2,'BLG1222'!$D:$D,'ALL 2022'!$D:$D)</f>
        <v>0</v>
      </c>
      <c r="AE248" s="12">
        <f>+SUMIFS('BLG1222'!$I:$I,'BLG1222'!$A:$A,'ALL 2022'!$2:$2,'BLG1222'!$D:$D,'ALL 2022'!$D:$D)</f>
        <v>0</v>
      </c>
      <c r="AF248" s="12">
        <f>+SUMIFS('BLG1222'!$I:$I,'BLG1222'!$A:$A,'ALL 2022'!$2:$2,'BLG1222'!$D:$D,'ALL 2022'!$D:$D)</f>
        <v>0</v>
      </c>
      <c r="AG248" s="12">
        <f>+SUMIFS('BLG1222'!$I:$I,'BLG1222'!$A:$A,'ALL 2022'!$2:$2,'BLG1222'!$D:$D,'ALL 2022'!$D:$D)</f>
        <v>0</v>
      </c>
      <c r="AH248" s="12">
        <f>+SUMIFS('BLG1222'!$I:$I,'BLG1222'!$A:$A,'ALL 2022'!$2:$2,'BLG1222'!$D:$D,'ALL 2022'!$D:$D)</f>
        <v>0</v>
      </c>
      <c r="AI248" s="12">
        <f>+SUMIFS('BLG1222'!$I:$I,'BLG1222'!$A:$A,'ALL 2022'!$2:$2,'BLG1222'!$D:$D,'ALL 2022'!$D:$D)</f>
        <v>0</v>
      </c>
      <c r="AJ248" s="12">
        <f>+SUMIFS('BLG1222'!$I:$I,'BLG1222'!$A:$A,'ALL 2022'!$2:$2,'BLG1222'!$D:$D,'ALL 2022'!$D:$D)</f>
        <v>0</v>
      </c>
      <c r="AK248" s="12">
        <f>+SUMIFS('BLG1222'!$I:$I,'BLG1222'!$A:$A,'ALL 2022'!$2:$2,'BLG1222'!$D:$D,'ALL 2022'!$D:$D)</f>
        <v>0</v>
      </c>
      <c r="AL248" s="12">
        <f>+SUMIFS('BLG1222'!$I:$I,'BLG1222'!$A:$A,'ALL 2022'!$2:$2,'BLG1222'!$D:$D,'ALL 2022'!$D:$D)</f>
        <v>0</v>
      </c>
      <c r="AM248" s="12">
        <f>+SUMIFS('BLG1222'!$I:$I,'BLG1222'!$A:$A,'ALL 2022'!$2:$2,'BLG1222'!$D:$D,'ALL 2022'!$D:$D)</f>
        <v>0</v>
      </c>
      <c r="AN248" s="12">
        <f>+SUMIFS('BLG1222'!$I:$I,'BLG1222'!$A:$A,'ALL 2022'!$2:$2,'BLG1222'!$D:$D,'ALL 2022'!$D:$D)</f>
        <v>0</v>
      </c>
      <c r="AO248" s="12">
        <f>+SUMIFS('BLG1222'!$I:$I,'BLG1222'!$A:$A,'ALL 2022'!$2:$2,'BLG1222'!$D:$D,'ALL 2022'!$D:$D)</f>
        <v>0</v>
      </c>
      <c r="AP248" s="12">
        <f>+SUMIFS('BLG1222'!$I:$I,'BLG1222'!$A:$A,'ALL 2022'!$2:$2,'BLG1222'!$D:$D,'ALL 2022'!$D:$D)</f>
        <v>0</v>
      </c>
      <c r="AQ248" s="164">
        <f t="shared" si="22"/>
        <v>0</v>
      </c>
      <c r="AR248" s="165">
        <f t="shared" si="23"/>
        <v>0</v>
      </c>
    </row>
    <row r="249" spans="1:47" hidden="1" x14ac:dyDescent="0.25">
      <c r="A249" s="11" t="str">
        <f t="shared" si="19"/>
        <v>4</v>
      </c>
      <c r="B249" s="11" t="str">
        <f t="shared" si="20"/>
        <v>45</v>
      </c>
      <c r="C249" s="11" t="str">
        <f t="shared" si="21"/>
        <v>455</v>
      </c>
      <c r="D249" s="23">
        <v>45510000</v>
      </c>
      <c r="E249" s="119" t="str">
        <f t="shared" si="25"/>
        <v>BIL28</v>
      </c>
      <c r="F249" s="24" t="s">
        <v>95</v>
      </c>
      <c r="G249" s="12">
        <f>+SUMIFS('BLG1222'!$I:$I,'BLG1222'!$A:$A,'ALL 2022'!$2:$2,'BLG1222'!$D:$D,'ALL 2022'!$D:$D)</f>
        <v>0</v>
      </c>
      <c r="H249" s="12">
        <f>+SUMIFS('BLG1222'!$I:$I,'BLG1222'!$A:$A,'ALL 2022'!$2:$2,'BLG1222'!$D:$D,'ALL 2022'!$D:$D)</f>
        <v>-1420000</v>
      </c>
      <c r="I249" s="12">
        <f>+SUMIFS('BLG1222'!$I:$I,'BLG1222'!$A:$A,'ALL 2022'!$2:$2,'BLG1222'!$D:$D,'ALL 2022'!$D:$D)</f>
        <v>-524200279.31</v>
      </c>
      <c r="J249" s="12">
        <f>+SUMIFS('BLG1222'!$I:$I,'BLG1222'!$A:$A,'ALL 2022'!$2:$2,'BLG1222'!$D:$D,'ALL 2022'!$D:$D)</f>
        <v>227800000</v>
      </c>
      <c r="K249" s="12">
        <f>+SUMIFS('BLG1222'!$I:$I,'BLG1222'!$A:$A,'ALL 2022'!$2:$2,'BLG1222'!$D:$D,'ALL 2022'!$D:$D)</f>
        <v>0</v>
      </c>
      <c r="L249" s="12">
        <f>+SUMIFS('BLG1222'!$I:$I,'BLG1222'!$A:$A,'ALL 2022'!$2:$2,'BLG1222'!$D:$D,'ALL 2022'!$D:$D)</f>
        <v>-1494000000</v>
      </c>
      <c r="M249" s="12">
        <f>+SUMIFS('BLG1222'!$I:$I,'BLG1222'!$A:$A,'ALL 2022'!$2:$2,'BLG1222'!$D:$D,'ALL 2022'!$D:$D)</f>
        <v>-1585486200</v>
      </c>
      <c r="N249" s="12">
        <f>+SUMIFS('BLG1222'!$I:$I,'BLG1222'!$A:$A,'ALL 2022'!$2:$2,'BLG1222'!$D:$D,'ALL 2022'!$D:$D)</f>
        <v>0</v>
      </c>
      <c r="O249" s="12">
        <f>+SUMIFS('BLG1222'!$I:$I,'BLG1222'!$A:$A,'ALL 2022'!$2:$2,'BLG1222'!$D:$D,'ALL 2022'!$D:$D)</f>
        <v>-2930374415.3800001</v>
      </c>
      <c r="P249" s="12">
        <f>+SUMIFS('BLG1222'!$I:$I,'BLG1222'!$A:$A,'ALL 2022'!$2:$2,'BLG1222'!$D:$D,'ALL 2022'!$D:$D)</f>
        <v>0</v>
      </c>
      <c r="Q249" s="12">
        <f>+SUMIFS('BLG1222'!$I:$I,'BLG1222'!$A:$A,'ALL 2022'!$2:$2,'BLG1222'!$D:$D,'ALL 2022'!$D:$D)</f>
        <v>0</v>
      </c>
      <c r="R249" s="12">
        <f>+SUMIFS('BLG1222'!$I:$I,'BLG1222'!$A:$A,'ALL 2022'!$2:$2,'BLG1222'!$D:$D,'ALL 2022'!$D:$D)</f>
        <v>-1644281030.8699999</v>
      </c>
      <c r="S249" s="12">
        <f>+SUMIFS('BLG1222'!$I:$I,'BLG1222'!$A:$A,'ALL 2022'!$2:$2,'BLG1222'!$D:$D,'ALL 2022'!$D:$D)</f>
        <v>-238316693.03999999</v>
      </c>
      <c r="T249" s="12">
        <f>+SUMIFS('BLG1222'!$I:$I,'BLG1222'!$A:$A,'ALL 2022'!$2:$2,'BLG1222'!$D:$D,'ALL 2022'!$D:$D)</f>
        <v>-597760088.59000003</v>
      </c>
      <c r="U249" s="12">
        <f>+SUMIFS('BLG1222'!$I:$I,'BLG1222'!$A:$A,'ALL 2022'!$2:$2,'BLG1222'!$D:$D,'ALL 2022'!$D:$D)</f>
        <v>0</v>
      </c>
      <c r="V249" s="12">
        <f>+SUMIFS('BLG1222'!$I:$I,'BLG1222'!$A:$A,'ALL 2022'!$2:$2,'BLG1222'!$D:$D,'ALL 2022'!$D:$D)</f>
        <v>0</v>
      </c>
      <c r="W249" s="12">
        <f>+SUMIFS('BLG1222'!$I:$I,'BLG1222'!$A:$A,'ALL 2022'!$2:$2,'BLG1222'!$D:$D,'ALL 2022'!$D:$D)</f>
        <v>0</v>
      </c>
      <c r="X249" s="12">
        <f>+SUMIFS('BLG1222'!$I:$I,'BLG1222'!$A:$A,'ALL 2022'!$2:$2,'BLG1222'!$D:$D,'ALL 2022'!$D:$D)</f>
        <v>0</v>
      </c>
      <c r="Y249" s="12">
        <f>+SUMIFS('BLG1222'!$I:$I,'BLG1222'!$A:$A,'ALL 2022'!$2:$2,'BLG1222'!$D:$D,'ALL 2022'!$D:$D)</f>
        <v>0</v>
      </c>
      <c r="Z249" s="12">
        <f>+SUMIFS('BLG1222'!$I:$I,'BLG1222'!$A:$A,'ALL 2022'!$2:$2,'BLG1222'!$D:$D,'ALL 2022'!$D:$D)</f>
        <v>0</v>
      </c>
      <c r="AA249" s="12">
        <f>+SUMIFS('BLG1222'!$I:$I,'BLG1222'!$A:$A,'ALL 2022'!$2:$2,'BLG1222'!$D:$D,'ALL 2022'!$D:$D)</f>
        <v>0</v>
      </c>
      <c r="AB249" s="12">
        <f>+SUMIFS('BLG1222'!$I:$I,'BLG1222'!$A:$A,'ALL 2022'!$2:$2,'BLG1222'!$D:$D,'ALL 2022'!$D:$D)</f>
        <v>-3963768743.46</v>
      </c>
      <c r="AC249" s="12">
        <f>+SUMIFS('BLG1222'!$I:$I,'BLG1222'!$A:$A,'ALL 2022'!$2:$2,'BLG1222'!$D:$D,'ALL 2022'!$D:$D)</f>
        <v>0</v>
      </c>
      <c r="AD249" s="12">
        <f>+SUMIFS('BLG1222'!$I:$I,'BLG1222'!$A:$A,'ALL 2022'!$2:$2,'BLG1222'!$D:$D,'ALL 2022'!$D:$D)</f>
        <v>-2975100</v>
      </c>
      <c r="AE249" s="12">
        <f>+SUMIFS('BLG1222'!$I:$I,'BLG1222'!$A:$A,'ALL 2022'!$2:$2,'BLG1222'!$D:$D,'ALL 2022'!$D:$D)</f>
        <v>0</v>
      </c>
      <c r="AF249" s="12">
        <f>+SUMIFS('BLG1222'!$I:$I,'BLG1222'!$A:$A,'ALL 2022'!$2:$2,'BLG1222'!$D:$D,'ALL 2022'!$D:$D)</f>
        <v>0</v>
      </c>
      <c r="AG249" s="12">
        <f>+SUMIFS('BLG1222'!$I:$I,'BLG1222'!$A:$A,'ALL 2022'!$2:$2,'BLG1222'!$D:$D,'ALL 2022'!$D:$D)</f>
        <v>0</v>
      </c>
      <c r="AH249" s="12">
        <f>+SUMIFS('BLG1222'!$I:$I,'BLG1222'!$A:$A,'ALL 2022'!$2:$2,'BLG1222'!$D:$D,'ALL 2022'!$D:$D)</f>
        <v>0</v>
      </c>
      <c r="AI249" s="12">
        <f>+SUMIFS('BLG1222'!$I:$I,'BLG1222'!$A:$A,'ALL 2022'!$2:$2,'BLG1222'!$D:$D,'ALL 2022'!$D:$D)</f>
        <v>0</v>
      </c>
      <c r="AJ249" s="12">
        <f>+SUMIFS('BLG1222'!$I:$I,'BLG1222'!$A:$A,'ALL 2022'!$2:$2,'BLG1222'!$D:$D,'ALL 2022'!$D:$D)</f>
        <v>0</v>
      </c>
      <c r="AK249" s="12">
        <f>+SUMIFS('BLG1222'!$I:$I,'BLG1222'!$A:$A,'ALL 2022'!$2:$2,'BLG1222'!$D:$D,'ALL 2022'!$D:$D)</f>
        <v>0</v>
      </c>
      <c r="AL249" s="12">
        <f>+SUMIFS('BLG1222'!$I:$I,'BLG1222'!$A:$A,'ALL 2022'!$2:$2,'BLG1222'!$D:$D,'ALL 2022'!$D:$D)</f>
        <v>0</v>
      </c>
      <c r="AM249" s="12">
        <f>+SUMIFS('BLG1222'!$I:$I,'BLG1222'!$A:$A,'ALL 2022'!$2:$2,'BLG1222'!$D:$D,'ALL 2022'!$D:$D)</f>
        <v>0</v>
      </c>
      <c r="AN249" s="12">
        <f>+SUMIFS('BLG1222'!$I:$I,'BLG1222'!$A:$A,'ALL 2022'!$2:$2,'BLG1222'!$D:$D,'ALL 2022'!$D:$D)</f>
        <v>0</v>
      </c>
      <c r="AO249" s="12">
        <f>+SUMIFS('BLG1222'!$I:$I,'BLG1222'!$A:$A,'ALL 2022'!$2:$2,'BLG1222'!$D:$D,'ALL 2022'!$D:$D)</f>
        <v>0</v>
      </c>
      <c r="AP249" s="12">
        <f>+SUMIFS('BLG1222'!$I:$I,'BLG1222'!$A:$A,'ALL 2022'!$2:$2,'BLG1222'!$D:$D,'ALL 2022'!$D:$D)</f>
        <v>0</v>
      </c>
      <c r="AQ249" s="164">
        <f t="shared" si="22"/>
        <v>-12754782550.650002</v>
      </c>
      <c r="AR249" s="165">
        <f t="shared" si="23"/>
        <v>-2697398.261761005</v>
      </c>
    </row>
    <row r="250" spans="1:47" hidden="1" x14ac:dyDescent="0.25">
      <c r="A250" s="11" t="str">
        <f t="shared" si="19"/>
        <v>4</v>
      </c>
      <c r="B250" s="11" t="str">
        <f t="shared" si="20"/>
        <v>45</v>
      </c>
      <c r="C250" s="11" t="str">
        <f t="shared" si="21"/>
        <v>455</v>
      </c>
      <c r="D250" s="23">
        <v>45511000</v>
      </c>
      <c r="E250" s="119" t="str">
        <f t="shared" si="25"/>
        <v>BIL28</v>
      </c>
      <c r="F250" s="24" t="s">
        <v>330</v>
      </c>
      <c r="G250" s="12">
        <f>+SUMIFS('BLG1222'!$I:$I,'BLG1222'!$A:$A,'ALL 2022'!$2:$2,'BLG1222'!$D:$D,'ALL 2022'!$D:$D)</f>
        <v>-422728725.94999999</v>
      </c>
      <c r="H250" s="12">
        <f>+SUMIFS('BLG1222'!$I:$I,'BLG1222'!$A:$A,'ALL 2022'!$2:$2,'BLG1222'!$D:$D,'ALL 2022'!$D:$D)</f>
        <v>0</v>
      </c>
      <c r="I250" s="12">
        <f>+SUMIFS('BLG1222'!$I:$I,'BLG1222'!$A:$A,'ALL 2022'!$2:$2,'BLG1222'!$D:$D,'ALL 2022'!$D:$D)</f>
        <v>0</v>
      </c>
      <c r="J250" s="12">
        <f>+SUMIFS('BLG1222'!$I:$I,'BLG1222'!$A:$A,'ALL 2022'!$2:$2,'BLG1222'!$D:$D,'ALL 2022'!$D:$D)</f>
        <v>-4612034799.4499998</v>
      </c>
      <c r="K250" s="12">
        <f>+SUMIFS('BLG1222'!$I:$I,'BLG1222'!$A:$A,'ALL 2022'!$2:$2,'BLG1222'!$D:$D,'ALL 2022'!$D:$D)</f>
        <v>-34568676.579999998</v>
      </c>
      <c r="L250" s="12">
        <f>+SUMIFS('BLG1222'!$I:$I,'BLG1222'!$A:$A,'ALL 2022'!$2:$2,'BLG1222'!$D:$D,'ALL 2022'!$D:$D)</f>
        <v>-2380852027.9000001</v>
      </c>
      <c r="M250" s="12">
        <f>+SUMIFS('BLG1222'!$I:$I,'BLG1222'!$A:$A,'ALL 2022'!$2:$2,'BLG1222'!$D:$D,'ALL 2022'!$D:$D)</f>
        <v>0</v>
      </c>
      <c r="N250" s="12">
        <f>+SUMIFS('BLG1222'!$I:$I,'BLG1222'!$A:$A,'ALL 2022'!$2:$2,'BLG1222'!$D:$D,'ALL 2022'!$D:$D)</f>
        <v>0</v>
      </c>
      <c r="O250" s="12">
        <f>+SUMIFS('BLG1222'!$I:$I,'BLG1222'!$A:$A,'ALL 2022'!$2:$2,'BLG1222'!$D:$D,'ALL 2022'!$D:$D)</f>
        <v>0</v>
      </c>
      <c r="P250" s="12">
        <f>+SUMIFS('BLG1222'!$I:$I,'BLG1222'!$A:$A,'ALL 2022'!$2:$2,'BLG1222'!$D:$D,'ALL 2022'!$D:$D)</f>
        <v>0</v>
      </c>
      <c r="Q250" s="12">
        <f>+SUMIFS('BLG1222'!$I:$I,'BLG1222'!$A:$A,'ALL 2022'!$2:$2,'BLG1222'!$D:$D,'ALL 2022'!$D:$D)</f>
        <v>-1127705600</v>
      </c>
      <c r="R250" s="12">
        <f>+SUMIFS('BLG1222'!$I:$I,'BLG1222'!$A:$A,'ALL 2022'!$2:$2,'BLG1222'!$D:$D,'ALL 2022'!$D:$D)</f>
        <v>0</v>
      </c>
      <c r="S250" s="12">
        <f>+SUMIFS('BLG1222'!$I:$I,'BLG1222'!$A:$A,'ALL 2022'!$2:$2,'BLG1222'!$D:$D,'ALL 2022'!$D:$D)</f>
        <v>0</v>
      </c>
      <c r="T250" s="12">
        <f>+SUMIFS('BLG1222'!$I:$I,'BLG1222'!$A:$A,'ALL 2022'!$2:$2,'BLG1222'!$D:$D,'ALL 2022'!$D:$D)</f>
        <v>0</v>
      </c>
      <c r="U250" s="12">
        <f>+SUMIFS('BLG1222'!$I:$I,'BLG1222'!$A:$A,'ALL 2022'!$2:$2,'BLG1222'!$D:$D,'ALL 2022'!$D:$D)</f>
        <v>0</v>
      </c>
      <c r="V250" s="12">
        <f>+SUMIFS('BLG1222'!$I:$I,'BLG1222'!$A:$A,'ALL 2022'!$2:$2,'BLG1222'!$D:$D,'ALL 2022'!$D:$D)</f>
        <v>0</v>
      </c>
      <c r="W250" s="12">
        <f>+SUMIFS('BLG1222'!$I:$I,'BLG1222'!$A:$A,'ALL 2022'!$2:$2,'BLG1222'!$D:$D,'ALL 2022'!$D:$D)</f>
        <v>-5458959899.6999998</v>
      </c>
      <c r="X250" s="12">
        <f>+SUMIFS('BLG1222'!$I:$I,'BLG1222'!$A:$A,'ALL 2022'!$2:$2,'BLG1222'!$D:$D,'ALL 2022'!$D:$D)</f>
        <v>-812894523.57000005</v>
      </c>
      <c r="Y250" s="12">
        <f>+SUMIFS('BLG1222'!$I:$I,'BLG1222'!$A:$A,'ALL 2022'!$2:$2,'BLG1222'!$D:$D,'ALL 2022'!$D:$D)</f>
        <v>-2064300989.0699999</v>
      </c>
      <c r="Z250" s="12">
        <f>+SUMIFS('BLG1222'!$I:$I,'BLG1222'!$A:$A,'ALL 2022'!$2:$2,'BLG1222'!$D:$D,'ALL 2022'!$D:$D)</f>
        <v>-294899400</v>
      </c>
      <c r="AA250" s="12">
        <f>+SUMIFS('BLG1222'!$I:$I,'BLG1222'!$A:$A,'ALL 2022'!$2:$2,'BLG1222'!$D:$D,'ALL 2022'!$D:$D)</f>
        <v>0</v>
      </c>
      <c r="AB250" s="12">
        <f>+SUMIFS('BLG1222'!$I:$I,'BLG1222'!$A:$A,'ALL 2022'!$2:$2,'BLG1222'!$D:$D,'ALL 2022'!$D:$D)</f>
        <v>0</v>
      </c>
      <c r="AC250" s="12">
        <f>+SUMIFS('BLG1222'!$I:$I,'BLG1222'!$A:$A,'ALL 2022'!$2:$2,'BLG1222'!$D:$D,'ALL 2022'!$D:$D)</f>
        <v>-932163402.77999997</v>
      </c>
      <c r="AD250" s="12">
        <f>+SUMIFS('BLG1222'!$I:$I,'BLG1222'!$A:$A,'ALL 2022'!$2:$2,'BLG1222'!$D:$D,'ALL 2022'!$D:$D)</f>
        <v>0</v>
      </c>
      <c r="AE250" s="12">
        <f>+SUMIFS('BLG1222'!$I:$I,'BLG1222'!$A:$A,'ALL 2022'!$2:$2,'BLG1222'!$D:$D,'ALL 2022'!$D:$D)</f>
        <v>0</v>
      </c>
      <c r="AF250" s="12">
        <f>+SUMIFS('BLG1222'!$I:$I,'BLG1222'!$A:$A,'ALL 2022'!$2:$2,'BLG1222'!$D:$D,'ALL 2022'!$D:$D)</f>
        <v>0</v>
      </c>
      <c r="AG250" s="12">
        <f>+SUMIFS('BLG1222'!$I:$I,'BLG1222'!$A:$A,'ALL 2022'!$2:$2,'BLG1222'!$D:$D,'ALL 2022'!$D:$D)</f>
        <v>0</v>
      </c>
      <c r="AH250" s="12">
        <f>+SUMIFS('BLG1222'!$I:$I,'BLG1222'!$A:$A,'ALL 2022'!$2:$2,'BLG1222'!$D:$D,'ALL 2022'!$D:$D)</f>
        <v>0</v>
      </c>
      <c r="AI250" s="12">
        <f>+SUMIFS('BLG1222'!$I:$I,'BLG1222'!$A:$A,'ALL 2022'!$2:$2,'BLG1222'!$D:$D,'ALL 2022'!$D:$D)</f>
        <v>0</v>
      </c>
      <c r="AJ250" s="12">
        <f>+SUMIFS('BLG1222'!$I:$I,'BLG1222'!$A:$A,'ALL 2022'!$2:$2,'BLG1222'!$D:$D,'ALL 2022'!$D:$D)</f>
        <v>0</v>
      </c>
      <c r="AK250" s="12">
        <f>+SUMIFS('BLG1222'!$I:$I,'BLG1222'!$A:$A,'ALL 2022'!$2:$2,'BLG1222'!$D:$D,'ALL 2022'!$D:$D)</f>
        <v>-3560846719.2600002</v>
      </c>
      <c r="AL250" s="12">
        <f>+SUMIFS('BLG1222'!$I:$I,'BLG1222'!$A:$A,'ALL 2022'!$2:$2,'BLG1222'!$D:$D,'ALL 2022'!$D:$D)</f>
        <v>0</v>
      </c>
      <c r="AM250" s="12">
        <f>+SUMIFS('BLG1222'!$I:$I,'BLG1222'!$A:$A,'ALL 2022'!$2:$2,'BLG1222'!$D:$D,'ALL 2022'!$D:$D)</f>
        <v>-2365081504.5599999</v>
      </c>
      <c r="AN250" s="12">
        <f>+SUMIFS('BLG1222'!$I:$I,'BLG1222'!$A:$A,'ALL 2022'!$2:$2,'BLG1222'!$D:$D,'ALL 2022'!$D:$D)</f>
        <v>0</v>
      </c>
      <c r="AO250" s="12">
        <f>+SUMIFS('BLG1222'!$I:$I,'BLG1222'!$A:$A,'ALL 2022'!$2:$2,'BLG1222'!$D:$D,'ALL 2022'!$D:$D)</f>
        <v>-65655000</v>
      </c>
      <c r="AP250" s="12">
        <f>+SUMIFS('BLG1222'!$I:$I,'BLG1222'!$A:$A,'ALL 2022'!$2:$2,'BLG1222'!$D:$D,'ALL 2022'!$D:$D)</f>
        <v>0</v>
      </c>
      <c r="AQ250" s="164">
        <f t="shared" si="22"/>
        <v>-24132691268.819996</v>
      </c>
      <c r="AR250" s="165">
        <f t="shared" si="23"/>
        <v>-5103613.4266995154</v>
      </c>
    </row>
    <row r="251" spans="1:47" hidden="1" x14ac:dyDescent="0.25">
      <c r="A251" s="11" t="str">
        <f t="shared" si="19"/>
        <v>4</v>
      </c>
      <c r="B251" s="11" t="str">
        <f t="shared" si="20"/>
        <v>45</v>
      </c>
      <c r="C251" s="11" t="str">
        <f t="shared" si="21"/>
        <v>455</v>
      </c>
      <c r="D251" s="22">
        <v>45512000</v>
      </c>
      <c r="E251" s="119" t="str">
        <f t="shared" si="25"/>
        <v>BIL28</v>
      </c>
      <c r="F251" s="81" t="s">
        <v>2739</v>
      </c>
      <c r="G251" s="12">
        <f>+SUMIFS('BLG1222'!$I:$I,'BLG1222'!$A:$A,'ALL 2022'!$2:$2,'BLG1222'!$D:$D,'ALL 2022'!$D:$D)</f>
        <v>0</v>
      </c>
      <c r="H251" s="12">
        <f>+SUMIFS('BLG1222'!$I:$I,'BLG1222'!$A:$A,'ALL 2022'!$2:$2,'BLG1222'!$D:$D,'ALL 2022'!$D:$D)</f>
        <v>0</v>
      </c>
      <c r="I251" s="12">
        <f>+SUMIFS('BLG1222'!$I:$I,'BLG1222'!$A:$A,'ALL 2022'!$2:$2,'BLG1222'!$D:$D,'ALL 2022'!$D:$D)</f>
        <v>0</v>
      </c>
      <c r="J251" s="12">
        <f>+SUMIFS('BLG1222'!$I:$I,'BLG1222'!$A:$A,'ALL 2022'!$2:$2,'BLG1222'!$D:$D,'ALL 2022'!$D:$D)</f>
        <v>0</v>
      </c>
      <c r="K251" s="12">
        <f>+SUMIFS('BLG1222'!$I:$I,'BLG1222'!$A:$A,'ALL 2022'!$2:$2,'BLG1222'!$D:$D,'ALL 2022'!$D:$D)</f>
        <v>0</v>
      </c>
      <c r="L251" s="12">
        <f>+SUMIFS('BLG1222'!$I:$I,'BLG1222'!$A:$A,'ALL 2022'!$2:$2,'BLG1222'!$D:$D,'ALL 2022'!$D:$D)</f>
        <v>0</v>
      </c>
      <c r="M251" s="12">
        <f>+SUMIFS('BLG1222'!$I:$I,'BLG1222'!$A:$A,'ALL 2022'!$2:$2,'BLG1222'!$D:$D,'ALL 2022'!$D:$D)</f>
        <v>0</v>
      </c>
      <c r="N251" s="12">
        <f>+SUMIFS('BLG1222'!$I:$I,'BLG1222'!$A:$A,'ALL 2022'!$2:$2,'BLG1222'!$D:$D,'ALL 2022'!$D:$D)</f>
        <v>0</v>
      </c>
      <c r="O251" s="12">
        <f>+SUMIFS('BLG1222'!$I:$I,'BLG1222'!$A:$A,'ALL 2022'!$2:$2,'BLG1222'!$D:$D,'ALL 2022'!$D:$D)</f>
        <v>0</v>
      </c>
      <c r="P251" s="12">
        <f>+SUMIFS('BLG1222'!$I:$I,'BLG1222'!$A:$A,'ALL 2022'!$2:$2,'BLG1222'!$D:$D,'ALL 2022'!$D:$D)</f>
        <v>0</v>
      </c>
      <c r="Q251" s="12">
        <f>+SUMIFS('BLG1222'!$I:$I,'BLG1222'!$A:$A,'ALL 2022'!$2:$2,'BLG1222'!$D:$D,'ALL 2022'!$D:$D)</f>
        <v>-56800000</v>
      </c>
      <c r="R251" s="12">
        <f>+SUMIFS('BLG1222'!$I:$I,'BLG1222'!$A:$A,'ALL 2022'!$2:$2,'BLG1222'!$D:$D,'ALL 2022'!$D:$D)</f>
        <v>0</v>
      </c>
      <c r="S251" s="12">
        <f>+SUMIFS('BLG1222'!$I:$I,'BLG1222'!$A:$A,'ALL 2022'!$2:$2,'BLG1222'!$D:$D,'ALL 2022'!$D:$D)</f>
        <v>0</v>
      </c>
      <c r="T251" s="12">
        <f>+SUMIFS('BLG1222'!$I:$I,'BLG1222'!$A:$A,'ALL 2022'!$2:$2,'BLG1222'!$D:$D,'ALL 2022'!$D:$D)</f>
        <v>0</v>
      </c>
      <c r="U251" s="12">
        <f>+SUMIFS('BLG1222'!$I:$I,'BLG1222'!$A:$A,'ALL 2022'!$2:$2,'BLG1222'!$D:$D,'ALL 2022'!$D:$D)</f>
        <v>0</v>
      </c>
      <c r="V251" s="12">
        <f>+SUMIFS('BLG1222'!$I:$I,'BLG1222'!$A:$A,'ALL 2022'!$2:$2,'BLG1222'!$D:$D,'ALL 2022'!$D:$D)</f>
        <v>0</v>
      </c>
      <c r="W251" s="12">
        <f>+SUMIFS('BLG1222'!$I:$I,'BLG1222'!$A:$A,'ALL 2022'!$2:$2,'BLG1222'!$D:$D,'ALL 2022'!$D:$D)</f>
        <v>-1090695488.27</v>
      </c>
      <c r="X251" s="12">
        <f>+SUMIFS('BLG1222'!$I:$I,'BLG1222'!$A:$A,'ALL 2022'!$2:$2,'BLG1222'!$D:$D,'ALL 2022'!$D:$D)</f>
        <v>0</v>
      </c>
      <c r="Y251" s="12">
        <f>+SUMIFS('BLG1222'!$I:$I,'BLG1222'!$A:$A,'ALL 2022'!$2:$2,'BLG1222'!$D:$D,'ALL 2022'!$D:$D)</f>
        <v>0</v>
      </c>
      <c r="Z251" s="12">
        <f>+SUMIFS('BLG1222'!$I:$I,'BLG1222'!$A:$A,'ALL 2022'!$2:$2,'BLG1222'!$D:$D,'ALL 2022'!$D:$D)</f>
        <v>0</v>
      </c>
      <c r="AA251" s="12">
        <f>+SUMIFS('BLG1222'!$I:$I,'BLG1222'!$A:$A,'ALL 2022'!$2:$2,'BLG1222'!$D:$D,'ALL 2022'!$D:$D)</f>
        <v>0</v>
      </c>
      <c r="AB251" s="12">
        <f>+SUMIFS('BLG1222'!$I:$I,'BLG1222'!$A:$A,'ALL 2022'!$2:$2,'BLG1222'!$D:$D,'ALL 2022'!$D:$D)</f>
        <v>0</v>
      </c>
      <c r="AC251" s="12">
        <f>+SUMIFS('BLG1222'!$I:$I,'BLG1222'!$A:$A,'ALL 2022'!$2:$2,'BLG1222'!$D:$D,'ALL 2022'!$D:$D)</f>
        <v>-98478556.700000003</v>
      </c>
      <c r="AD251" s="12">
        <f>+SUMIFS('BLG1222'!$I:$I,'BLG1222'!$A:$A,'ALL 2022'!$2:$2,'BLG1222'!$D:$D,'ALL 2022'!$D:$D)</f>
        <v>0</v>
      </c>
      <c r="AE251" s="12">
        <f>+SUMIFS('BLG1222'!$I:$I,'BLG1222'!$A:$A,'ALL 2022'!$2:$2,'BLG1222'!$D:$D,'ALL 2022'!$D:$D)</f>
        <v>0</v>
      </c>
      <c r="AF251" s="12">
        <f>+SUMIFS('BLG1222'!$I:$I,'BLG1222'!$A:$A,'ALL 2022'!$2:$2,'BLG1222'!$D:$D,'ALL 2022'!$D:$D)</f>
        <v>0</v>
      </c>
      <c r="AG251" s="12">
        <f>+SUMIFS('BLG1222'!$I:$I,'BLG1222'!$A:$A,'ALL 2022'!$2:$2,'BLG1222'!$D:$D,'ALL 2022'!$D:$D)</f>
        <v>0</v>
      </c>
      <c r="AH251" s="12">
        <f>+SUMIFS('BLG1222'!$I:$I,'BLG1222'!$A:$A,'ALL 2022'!$2:$2,'BLG1222'!$D:$D,'ALL 2022'!$D:$D)</f>
        <v>0</v>
      </c>
      <c r="AI251" s="12">
        <f>+SUMIFS('BLG1222'!$I:$I,'BLG1222'!$A:$A,'ALL 2022'!$2:$2,'BLG1222'!$D:$D,'ALL 2022'!$D:$D)</f>
        <v>0</v>
      </c>
      <c r="AJ251" s="12">
        <f>+SUMIFS('BLG1222'!$I:$I,'BLG1222'!$A:$A,'ALL 2022'!$2:$2,'BLG1222'!$D:$D,'ALL 2022'!$D:$D)</f>
        <v>-389208500.86000001</v>
      </c>
      <c r="AK251" s="12">
        <f>+SUMIFS('BLG1222'!$I:$I,'BLG1222'!$A:$A,'ALL 2022'!$2:$2,'BLG1222'!$D:$D,'ALL 2022'!$D:$D)</f>
        <v>0</v>
      </c>
      <c r="AL251" s="12">
        <f>+SUMIFS('BLG1222'!$I:$I,'BLG1222'!$A:$A,'ALL 2022'!$2:$2,'BLG1222'!$D:$D,'ALL 2022'!$D:$D)</f>
        <v>0</v>
      </c>
      <c r="AM251" s="12">
        <f>+SUMIFS('BLG1222'!$I:$I,'BLG1222'!$A:$A,'ALL 2022'!$2:$2,'BLG1222'!$D:$D,'ALL 2022'!$D:$D)</f>
        <v>-190230840</v>
      </c>
      <c r="AN251" s="12">
        <f>+SUMIFS('BLG1222'!$I:$I,'BLG1222'!$A:$A,'ALL 2022'!$2:$2,'BLG1222'!$D:$D,'ALL 2022'!$D:$D)</f>
        <v>0</v>
      </c>
      <c r="AO251" s="12">
        <f>+SUMIFS('BLG1222'!$I:$I,'BLG1222'!$A:$A,'ALL 2022'!$2:$2,'BLG1222'!$D:$D,'ALL 2022'!$D:$D)</f>
        <v>-370990000</v>
      </c>
      <c r="AP251" s="12">
        <f>+SUMIFS('BLG1222'!$I:$I,'BLG1222'!$A:$A,'ALL 2022'!$2:$2,'BLG1222'!$D:$D,'ALL 2022'!$D:$D)</f>
        <v>0</v>
      </c>
      <c r="AQ251" s="164">
        <f t="shared" si="22"/>
        <v>-2196403385.8299999</v>
      </c>
      <c r="AR251" s="165">
        <f t="shared" si="23"/>
        <v>-464498.2892916433</v>
      </c>
    </row>
    <row r="252" spans="1:47" hidden="1" x14ac:dyDescent="0.25">
      <c r="A252" s="11" t="str">
        <f t="shared" si="19"/>
        <v>4</v>
      </c>
      <c r="B252" s="11" t="str">
        <f t="shared" si="20"/>
        <v>45</v>
      </c>
      <c r="C252" s="11" t="str">
        <f t="shared" si="21"/>
        <v>455</v>
      </c>
      <c r="D252" s="22">
        <v>45513000</v>
      </c>
      <c r="E252" s="119" t="str">
        <f t="shared" si="25"/>
        <v>BIL28</v>
      </c>
      <c r="F252" s="81" t="s">
        <v>2740</v>
      </c>
      <c r="G252" s="12">
        <f>+SUMIFS('BLG1222'!$I:$I,'BLG1222'!$A:$A,'ALL 2022'!$2:$2,'BLG1222'!$D:$D,'ALL 2022'!$D:$D)</f>
        <v>0</v>
      </c>
      <c r="H252" s="12">
        <f>+SUMIFS('BLG1222'!$I:$I,'BLG1222'!$A:$A,'ALL 2022'!$2:$2,'BLG1222'!$D:$D,'ALL 2022'!$D:$D)</f>
        <v>0</v>
      </c>
      <c r="I252" s="12">
        <f>+SUMIFS('BLG1222'!$I:$I,'BLG1222'!$A:$A,'ALL 2022'!$2:$2,'BLG1222'!$D:$D,'ALL 2022'!$D:$D)</f>
        <v>0</v>
      </c>
      <c r="J252" s="12">
        <f>+SUMIFS('BLG1222'!$I:$I,'BLG1222'!$A:$A,'ALL 2022'!$2:$2,'BLG1222'!$D:$D,'ALL 2022'!$D:$D)</f>
        <v>0</v>
      </c>
      <c r="K252" s="12">
        <f>+SUMIFS('BLG1222'!$I:$I,'BLG1222'!$A:$A,'ALL 2022'!$2:$2,'BLG1222'!$D:$D,'ALL 2022'!$D:$D)</f>
        <v>0</v>
      </c>
      <c r="L252" s="12">
        <f>+SUMIFS('BLG1222'!$I:$I,'BLG1222'!$A:$A,'ALL 2022'!$2:$2,'BLG1222'!$D:$D,'ALL 2022'!$D:$D)</f>
        <v>0</v>
      </c>
      <c r="M252" s="12">
        <f>+SUMIFS('BLG1222'!$I:$I,'BLG1222'!$A:$A,'ALL 2022'!$2:$2,'BLG1222'!$D:$D,'ALL 2022'!$D:$D)</f>
        <v>0</v>
      </c>
      <c r="N252" s="12">
        <f>+SUMIFS('BLG1222'!$I:$I,'BLG1222'!$A:$A,'ALL 2022'!$2:$2,'BLG1222'!$D:$D,'ALL 2022'!$D:$D)</f>
        <v>0</v>
      </c>
      <c r="O252" s="12">
        <f>+SUMIFS('BLG1222'!$I:$I,'BLG1222'!$A:$A,'ALL 2022'!$2:$2,'BLG1222'!$D:$D,'ALL 2022'!$D:$D)</f>
        <v>0</v>
      </c>
      <c r="P252" s="12">
        <f>+SUMIFS('BLG1222'!$I:$I,'BLG1222'!$A:$A,'ALL 2022'!$2:$2,'BLG1222'!$D:$D,'ALL 2022'!$D:$D)</f>
        <v>0</v>
      </c>
      <c r="Q252" s="12">
        <f>+SUMIFS('BLG1222'!$I:$I,'BLG1222'!$A:$A,'ALL 2022'!$2:$2,'BLG1222'!$D:$D,'ALL 2022'!$D:$D)</f>
        <v>-53300000</v>
      </c>
      <c r="R252" s="12">
        <f>+SUMIFS('BLG1222'!$I:$I,'BLG1222'!$A:$A,'ALL 2022'!$2:$2,'BLG1222'!$D:$D,'ALL 2022'!$D:$D)</f>
        <v>0</v>
      </c>
      <c r="S252" s="12">
        <f>+SUMIFS('BLG1222'!$I:$I,'BLG1222'!$A:$A,'ALL 2022'!$2:$2,'BLG1222'!$D:$D,'ALL 2022'!$D:$D)</f>
        <v>0</v>
      </c>
      <c r="T252" s="12">
        <f>+SUMIFS('BLG1222'!$I:$I,'BLG1222'!$A:$A,'ALL 2022'!$2:$2,'BLG1222'!$D:$D,'ALL 2022'!$D:$D)</f>
        <v>0</v>
      </c>
      <c r="U252" s="12">
        <f>+SUMIFS('BLG1222'!$I:$I,'BLG1222'!$A:$A,'ALL 2022'!$2:$2,'BLG1222'!$D:$D,'ALL 2022'!$D:$D)</f>
        <v>0</v>
      </c>
      <c r="V252" s="12">
        <f>+SUMIFS('BLG1222'!$I:$I,'BLG1222'!$A:$A,'ALL 2022'!$2:$2,'BLG1222'!$D:$D,'ALL 2022'!$D:$D)</f>
        <v>0</v>
      </c>
      <c r="W252" s="12">
        <f>+SUMIFS('BLG1222'!$I:$I,'BLG1222'!$A:$A,'ALL 2022'!$2:$2,'BLG1222'!$D:$D,'ALL 2022'!$D:$D)</f>
        <v>0</v>
      </c>
      <c r="X252" s="12">
        <f>+SUMIFS('BLG1222'!$I:$I,'BLG1222'!$A:$A,'ALL 2022'!$2:$2,'BLG1222'!$D:$D,'ALL 2022'!$D:$D)</f>
        <v>0</v>
      </c>
      <c r="Y252" s="12">
        <f>+SUMIFS('BLG1222'!$I:$I,'BLG1222'!$A:$A,'ALL 2022'!$2:$2,'BLG1222'!$D:$D,'ALL 2022'!$D:$D)</f>
        <v>0</v>
      </c>
      <c r="Z252" s="12">
        <f>+SUMIFS('BLG1222'!$I:$I,'BLG1222'!$A:$A,'ALL 2022'!$2:$2,'BLG1222'!$D:$D,'ALL 2022'!$D:$D)</f>
        <v>0</v>
      </c>
      <c r="AA252" s="12">
        <f>+SUMIFS('BLG1222'!$I:$I,'BLG1222'!$A:$A,'ALL 2022'!$2:$2,'BLG1222'!$D:$D,'ALL 2022'!$D:$D)</f>
        <v>0</v>
      </c>
      <c r="AB252" s="12">
        <f>+SUMIFS('BLG1222'!$I:$I,'BLG1222'!$A:$A,'ALL 2022'!$2:$2,'BLG1222'!$D:$D,'ALL 2022'!$D:$D)</f>
        <v>0</v>
      </c>
      <c r="AC252" s="12">
        <f>+SUMIFS('BLG1222'!$I:$I,'BLG1222'!$A:$A,'ALL 2022'!$2:$2,'BLG1222'!$D:$D,'ALL 2022'!$D:$D)</f>
        <v>-164054966.66999999</v>
      </c>
      <c r="AD252" s="12">
        <f>+SUMIFS('BLG1222'!$I:$I,'BLG1222'!$A:$A,'ALL 2022'!$2:$2,'BLG1222'!$D:$D,'ALL 2022'!$D:$D)</f>
        <v>0</v>
      </c>
      <c r="AE252" s="12">
        <f>+SUMIFS('BLG1222'!$I:$I,'BLG1222'!$A:$A,'ALL 2022'!$2:$2,'BLG1222'!$D:$D,'ALL 2022'!$D:$D)</f>
        <v>-1190640000</v>
      </c>
      <c r="AF252" s="12">
        <f>+SUMIFS('BLG1222'!$I:$I,'BLG1222'!$A:$A,'ALL 2022'!$2:$2,'BLG1222'!$D:$D,'ALL 2022'!$D:$D)</f>
        <v>0</v>
      </c>
      <c r="AG252" s="12">
        <f>+SUMIFS('BLG1222'!$I:$I,'BLG1222'!$A:$A,'ALL 2022'!$2:$2,'BLG1222'!$D:$D,'ALL 2022'!$D:$D)</f>
        <v>0</v>
      </c>
      <c r="AH252" s="12">
        <f>+SUMIFS('BLG1222'!$I:$I,'BLG1222'!$A:$A,'ALL 2022'!$2:$2,'BLG1222'!$D:$D,'ALL 2022'!$D:$D)</f>
        <v>0</v>
      </c>
      <c r="AI252" s="12">
        <f>+SUMIFS('BLG1222'!$I:$I,'BLG1222'!$A:$A,'ALL 2022'!$2:$2,'BLG1222'!$D:$D,'ALL 2022'!$D:$D)</f>
        <v>0</v>
      </c>
      <c r="AJ252" s="12">
        <f>+SUMIFS('BLG1222'!$I:$I,'BLG1222'!$A:$A,'ALL 2022'!$2:$2,'BLG1222'!$D:$D,'ALL 2022'!$D:$D)</f>
        <v>0</v>
      </c>
      <c r="AK252" s="12">
        <f>+SUMIFS('BLG1222'!$I:$I,'BLG1222'!$A:$A,'ALL 2022'!$2:$2,'BLG1222'!$D:$D,'ALL 2022'!$D:$D)</f>
        <v>0</v>
      </c>
      <c r="AL252" s="12">
        <f>+SUMIFS('BLG1222'!$I:$I,'BLG1222'!$A:$A,'ALL 2022'!$2:$2,'BLG1222'!$D:$D,'ALL 2022'!$D:$D)</f>
        <v>0</v>
      </c>
      <c r="AM252" s="12">
        <f>+SUMIFS('BLG1222'!$I:$I,'BLG1222'!$A:$A,'ALL 2022'!$2:$2,'BLG1222'!$D:$D,'ALL 2022'!$D:$D)</f>
        <v>-27000000</v>
      </c>
      <c r="AN252" s="12">
        <f>+SUMIFS('BLG1222'!$I:$I,'BLG1222'!$A:$A,'ALL 2022'!$2:$2,'BLG1222'!$D:$D,'ALL 2022'!$D:$D)</f>
        <v>0</v>
      </c>
      <c r="AO252" s="12">
        <f>+SUMIFS('BLG1222'!$I:$I,'BLG1222'!$A:$A,'ALL 2022'!$2:$2,'BLG1222'!$D:$D,'ALL 2022'!$D:$D)</f>
        <v>-7940000</v>
      </c>
      <c r="AP252" s="12">
        <f>+SUMIFS('BLG1222'!$I:$I,'BLG1222'!$A:$A,'ALL 2022'!$2:$2,'BLG1222'!$D:$D,'ALL 2022'!$D:$D)</f>
        <v>0</v>
      </c>
      <c r="AQ252" s="164">
        <f t="shared" si="22"/>
        <v>-1442934966.6700001</v>
      </c>
      <c r="AR252" s="165">
        <f t="shared" si="23"/>
        <v>-305153.79274196108</v>
      </c>
    </row>
    <row r="253" spans="1:47" hidden="1" x14ac:dyDescent="0.25">
      <c r="A253" s="11" t="str">
        <f t="shared" si="19"/>
        <v>4</v>
      </c>
      <c r="B253" s="11" t="str">
        <f t="shared" si="20"/>
        <v>45</v>
      </c>
      <c r="C253" s="11" t="str">
        <f t="shared" si="21"/>
        <v>455</v>
      </c>
      <c r="D253" s="22">
        <v>45514000</v>
      </c>
      <c r="E253" s="119" t="str">
        <f t="shared" si="25"/>
        <v>BIL28</v>
      </c>
      <c r="F253" s="11" t="s">
        <v>3033</v>
      </c>
      <c r="G253" s="12">
        <f>+SUMIFS('BLG1222'!$I:$I,'BLG1222'!$A:$A,'ALL 2022'!$2:$2,'BLG1222'!$D:$D,'ALL 2022'!$D:$D)</f>
        <v>-13346443.07</v>
      </c>
      <c r="H253" s="12">
        <f>+SUMIFS('BLG1222'!$I:$I,'BLG1222'!$A:$A,'ALL 2022'!$2:$2,'BLG1222'!$D:$D,'ALL 2022'!$D:$D)</f>
        <v>0</v>
      </c>
      <c r="I253" s="12">
        <f>+SUMIFS('BLG1222'!$I:$I,'BLG1222'!$A:$A,'ALL 2022'!$2:$2,'BLG1222'!$D:$D,'ALL 2022'!$D:$D)</f>
        <v>0</v>
      </c>
      <c r="J253" s="12">
        <f>+SUMIFS('BLG1222'!$I:$I,'BLG1222'!$A:$A,'ALL 2022'!$2:$2,'BLG1222'!$D:$D,'ALL 2022'!$D:$D)</f>
        <v>0</v>
      </c>
      <c r="K253" s="12">
        <f>+SUMIFS('BLG1222'!$I:$I,'BLG1222'!$A:$A,'ALL 2022'!$2:$2,'BLG1222'!$D:$D,'ALL 2022'!$D:$D)</f>
        <v>-120272000</v>
      </c>
      <c r="L253" s="12">
        <f>+SUMIFS('BLG1222'!$I:$I,'BLG1222'!$A:$A,'ALL 2022'!$2:$2,'BLG1222'!$D:$D,'ALL 2022'!$D:$D)</f>
        <v>-39000000</v>
      </c>
      <c r="M253" s="12">
        <f>+SUMIFS('BLG1222'!$I:$I,'BLG1222'!$A:$A,'ALL 2022'!$2:$2,'BLG1222'!$D:$D,'ALL 2022'!$D:$D)</f>
        <v>0</v>
      </c>
      <c r="N253" s="12">
        <f>+SUMIFS('BLG1222'!$I:$I,'BLG1222'!$A:$A,'ALL 2022'!$2:$2,'BLG1222'!$D:$D,'ALL 2022'!$D:$D)</f>
        <v>0</v>
      </c>
      <c r="O253" s="12">
        <f>+SUMIFS('BLG1222'!$I:$I,'BLG1222'!$A:$A,'ALL 2022'!$2:$2,'BLG1222'!$D:$D,'ALL 2022'!$D:$D)</f>
        <v>0</v>
      </c>
      <c r="P253" s="12">
        <f>+SUMIFS('BLG1222'!$I:$I,'BLG1222'!$A:$A,'ALL 2022'!$2:$2,'BLG1222'!$D:$D,'ALL 2022'!$D:$D)</f>
        <v>-76232553</v>
      </c>
      <c r="Q253" s="12">
        <f>+SUMIFS('BLG1222'!$I:$I,'BLG1222'!$A:$A,'ALL 2022'!$2:$2,'BLG1222'!$D:$D,'ALL 2022'!$D:$D)</f>
        <v>0</v>
      </c>
      <c r="R253" s="12">
        <f>+SUMIFS('BLG1222'!$I:$I,'BLG1222'!$A:$A,'ALL 2022'!$2:$2,'BLG1222'!$D:$D,'ALL 2022'!$D:$D)</f>
        <v>0</v>
      </c>
      <c r="S253" s="12">
        <f>+SUMIFS('BLG1222'!$I:$I,'BLG1222'!$A:$A,'ALL 2022'!$2:$2,'BLG1222'!$D:$D,'ALL 2022'!$D:$D)</f>
        <v>0</v>
      </c>
      <c r="T253" s="12">
        <f>+SUMIFS('BLG1222'!$I:$I,'BLG1222'!$A:$A,'ALL 2022'!$2:$2,'BLG1222'!$D:$D,'ALL 2022'!$D:$D)</f>
        <v>-148809975.77000001</v>
      </c>
      <c r="U253" s="12">
        <f>+SUMIFS('BLG1222'!$I:$I,'BLG1222'!$A:$A,'ALL 2022'!$2:$2,'BLG1222'!$D:$D,'ALL 2022'!$D:$D)</f>
        <v>0</v>
      </c>
      <c r="V253" s="12">
        <f>+SUMIFS('BLG1222'!$I:$I,'BLG1222'!$A:$A,'ALL 2022'!$2:$2,'BLG1222'!$D:$D,'ALL 2022'!$D:$D)</f>
        <v>0</v>
      </c>
      <c r="W253" s="12">
        <f>+SUMIFS('BLG1222'!$I:$I,'BLG1222'!$A:$A,'ALL 2022'!$2:$2,'BLG1222'!$D:$D,'ALL 2022'!$D:$D)</f>
        <v>-418496000</v>
      </c>
      <c r="X253" s="12">
        <f>+SUMIFS('BLG1222'!$I:$I,'BLG1222'!$A:$A,'ALL 2022'!$2:$2,'BLG1222'!$D:$D,'ALL 2022'!$D:$D)</f>
        <v>0</v>
      </c>
      <c r="Y253" s="12">
        <f>+SUMIFS('BLG1222'!$I:$I,'BLG1222'!$A:$A,'ALL 2022'!$2:$2,'BLG1222'!$D:$D,'ALL 2022'!$D:$D)</f>
        <v>0</v>
      </c>
      <c r="Z253" s="12">
        <f>+SUMIFS('BLG1222'!$I:$I,'BLG1222'!$A:$A,'ALL 2022'!$2:$2,'BLG1222'!$D:$D,'ALL 2022'!$D:$D)</f>
        <v>0</v>
      </c>
      <c r="AA253" s="12">
        <f>+SUMIFS('BLG1222'!$I:$I,'BLG1222'!$A:$A,'ALL 2022'!$2:$2,'BLG1222'!$D:$D,'ALL 2022'!$D:$D)</f>
        <v>0</v>
      </c>
      <c r="AB253" s="12">
        <f>+SUMIFS('BLG1222'!$I:$I,'BLG1222'!$A:$A,'ALL 2022'!$2:$2,'BLG1222'!$D:$D,'ALL 2022'!$D:$D)</f>
        <v>0</v>
      </c>
      <c r="AC253" s="12">
        <f>+SUMIFS('BLG1222'!$I:$I,'BLG1222'!$A:$A,'ALL 2022'!$2:$2,'BLG1222'!$D:$D,'ALL 2022'!$D:$D)</f>
        <v>0</v>
      </c>
      <c r="AD253" s="12">
        <f>+SUMIFS('BLG1222'!$I:$I,'BLG1222'!$A:$A,'ALL 2022'!$2:$2,'BLG1222'!$D:$D,'ALL 2022'!$D:$D)</f>
        <v>0</v>
      </c>
      <c r="AE253" s="12">
        <f>+SUMIFS('BLG1222'!$I:$I,'BLG1222'!$A:$A,'ALL 2022'!$2:$2,'BLG1222'!$D:$D,'ALL 2022'!$D:$D)</f>
        <v>0</v>
      </c>
      <c r="AF253" s="12">
        <f>+SUMIFS('BLG1222'!$I:$I,'BLG1222'!$A:$A,'ALL 2022'!$2:$2,'BLG1222'!$D:$D,'ALL 2022'!$D:$D)</f>
        <v>0</v>
      </c>
      <c r="AG253" s="12">
        <f>+SUMIFS('BLG1222'!$I:$I,'BLG1222'!$A:$A,'ALL 2022'!$2:$2,'BLG1222'!$D:$D,'ALL 2022'!$D:$D)</f>
        <v>0</v>
      </c>
      <c r="AH253" s="12">
        <f>+SUMIFS('BLG1222'!$I:$I,'BLG1222'!$A:$A,'ALL 2022'!$2:$2,'BLG1222'!$D:$D,'ALL 2022'!$D:$D)</f>
        <v>0</v>
      </c>
      <c r="AI253" s="12">
        <f>+SUMIFS('BLG1222'!$I:$I,'BLG1222'!$A:$A,'ALL 2022'!$2:$2,'BLG1222'!$D:$D,'ALL 2022'!$D:$D)</f>
        <v>0</v>
      </c>
      <c r="AJ253" s="12">
        <f>+SUMIFS('BLG1222'!$I:$I,'BLG1222'!$A:$A,'ALL 2022'!$2:$2,'BLG1222'!$D:$D,'ALL 2022'!$D:$D)</f>
        <v>0</v>
      </c>
      <c r="AK253" s="12">
        <f>+SUMIFS('BLG1222'!$I:$I,'BLG1222'!$A:$A,'ALL 2022'!$2:$2,'BLG1222'!$D:$D,'ALL 2022'!$D:$D)</f>
        <v>-87859319.700000003</v>
      </c>
      <c r="AL253" s="12">
        <f>+SUMIFS('BLG1222'!$I:$I,'BLG1222'!$A:$A,'ALL 2022'!$2:$2,'BLG1222'!$D:$D,'ALL 2022'!$D:$D)</f>
        <v>0</v>
      </c>
      <c r="AM253" s="12">
        <f>+SUMIFS('BLG1222'!$I:$I,'BLG1222'!$A:$A,'ALL 2022'!$2:$2,'BLG1222'!$D:$D,'ALL 2022'!$D:$D)</f>
        <v>-2377616744.5700002</v>
      </c>
      <c r="AN253" s="12">
        <f>+SUMIFS('BLG1222'!$I:$I,'BLG1222'!$A:$A,'ALL 2022'!$2:$2,'BLG1222'!$D:$D,'ALL 2022'!$D:$D)</f>
        <v>0</v>
      </c>
      <c r="AO253" s="12">
        <f>+SUMIFS('BLG1222'!$I:$I,'BLG1222'!$A:$A,'ALL 2022'!$2:$2,'BLG1222'!$D:$D,'ALL 2022'!$D:$D)</f>
        <v>0</v>
      </c>
      <c r="AP253" s="12">
        <f>+SUMIFS('BLG1222'!$I:$I,'BLG1222'!$A:$A,'ALL 2022'!$2:$2,'BLG1222'!$D:$D,'ALL 2022'!$D:$D)</f>
        <v>0</v>
      </c>
      <c r="AQ253" s="164">
        <f t="shared" si="22"/>
        <v>-3281633036.1100001</v>
      </c>
      <c r="AR253" s="165">
        <f t="shared" si="23"/>
        <v>-694004.08922608406</v>
      </c>
    </row>
    <row r="254" spans="1:47" hidden="1" x14ac:dyDescent="0.25">
      <c r="A254" s="11" t="str">
        <f t="shared" si="19"/>
        <v>4</v>
      </c>
      <c r="B254" s="11" t="str">
        <f t="shared" si="20"/>
        <v>45</v>
      </c>
      <c r="C254" s="11" t="str">
        <f t="shared" si="21"/>
        <v>455</v>
      </c>
      <c r="D254" s="23">
        <v>45515000</v>
      </c>
      <c r="E254" s="119" t="str">
        <f t="shared" si="25"/>
        <v>BIL28</v>
      </c>
      <c r="F254" s="24" t="s">
        <v>1476</v>
      </c>
      <c r="G254" s="12">
        <f>+SUMIFS('BLG1222'!$I:$I,'BLG1222'!$A:$A,'ALL 2022'!$2:$2,'BLG1222'!$D:$D,'ALL 2022'!$D:$D)</f>
        <v>0</v>
      </c>
      <c r="H254" s="12">
        <f>+SUMIFS('BLG1222'!$I:$I,'BLG1222'!$A:$A,'ALL 2022'!$2:$2,'BLG1222'!$D:$D,'ALL 2022'!$D:$D)</f>
        <v>0</v>
      </c>
      <c r="I254" s="12">
        <f>+SUMIFS('BLG1222'!$I:$I,'BLG1222'!$A:$A,'ALL 2022'!$2:$2,'BLG1222'!$D:$D,'ALL 2022'!$D:$D)</f>
        <v>0</v>
      </c>
      <c r="J254" s="12">
        <f>+SUMIFS('BLG1222'!$I:$I,'BLG1222'!$A:$A,'ALL 2022'!$2:$2,'BLG1222'!$D:$D,'ALL 2022'!$D:$D)</f>
        <v>0</v>
      </c>
      <c r="K254" s="12">
        <f>+SUMIFS('BLG1222'!$I:$I,'BLG1222'!$A:$A,'ALL 2022'!$2:$2,'BLG1222'!$D:$D,'ALL 2022'!$D:$D)</f>
        <v>0</v>
      </c>
      <c r="L254" s="12">
        <f>+SUMIFS('BLG1222'!$I:$I,'BLG1222'!$A:$A,'ALL 2022'!$2:$2,'BLG1222'!$D:$D,'ALL 2022'!$D:$D)</f>
        <v>-25000000</v>
      </c>
      <c r="M254" s="12">
        <f>+SUMIFS('BLG1222'!$I:$I,'BLG1222'!$A:$A,'ALL 2022'!$2:$2,'BLG1222'!$D:$D,'ALL 2022'!$D:$D)</f>
        <v>0</v>
      </c>
      <c r="N254" s="12">
        <f>+SUMIFS('BLG1222'!$I:$I,'BLG1222'!$A:$A,'ALL 2022'!$2:$2,'BLG1222'!$D:$D,'ALL 2022'!$D:$D)</f>
        <v>0</v>
      </c>
      <c r="O254" s="12">
        <f>+SUMIFS('BLG1222'!$I:$I,'BLG1222'!$A:$A,'ALL 2022'!$2:$2,'BLG1222'!$D:$D,'ALL 2022'!$D:$D)</f>
        <v>0</v>
      </c>
      <c r="P254" s="12">
        <f>+SUMIFS('BLG1222'!$I:$I,'BLG1222'!$A:$A,'ALL 2022'!$2:$2,'BLG1222'!$D:$D,'ALL 2022'!$D:$D)</f>
        <v>0</v>
      </c>
      <c r="Q254" s="12">
        <f>+SUMIFS('BLG1222'!$I:$I,'BLG1222'!$A:$A,'ALL 2022'!$2:$2,'BLG1222'!$D:$D,'ALL 2022'!$D:$D)</f>
        <v>0</v>
      </c>
      <c r="R254" s="12">
        <f>+SUMIFS('BLG1222'!$I:$I,'BLG1222'!$A:$A,'ALL 2022'!$2:$2,'BLG1222'!$D:$D,'ALL 2022'!$D:$D)</f>
        <v>0</v>
      </c>
      <c r="S254" s="12">
        <f>+SUMIFS('BLG1222'!$I:$I,'BLG1222'!$A:$A,'ALL 2022'!$2:$2,'BLG1222'!$D:$D,'ALL 2022'!$D:$D)</f>
        <v>0</v>
      </c>
      <c r="T254" s="12">
        <f>+SUMIFS('BLG1222'!$I:$I,'BLG1222'!$A:$A,'ALL 2022'!$2:$2,'BLG1222'!$D:$D,'ALL 2022'!$D:$D)</f>
        <v>0</v>
      </c>
      <c r="U254" s="12">
        <f>+SUMIFS('BLG1222'!$I:$I,'BLG1222'!$A:$A,'ALL 2022'!$2:$2,'BLG1222'!$D:$D,'ALL 2022'!$D:$D)</f>
        <v>0</v>
      </c>
      <c r="V254" s="12">
        <f>+SUMIFS('BLG1222'!$I:$I,'BLG1222'!$A:$A,'ALL 2022'!$2:$2,'BLG1222'!$D:$D,'ALL 2022'!$D:$D)</f>
        <v>0</v>
      </c>
      <c r="W254" s="12">
        <f>+SUMIFS('BLG1222'!$I:$I,'BLG1222'!$A:$A,'ALL 2022'!$2:$2,'BLG1222'!$D:$D,'ALL 2022'!$D:$D)</f>
        <v>0</v>
      </c>
      <c r="X254" s="12">
        <f>+SUMIFS('BLG1222'!$I:$I,'BLG1222'!$A:$A,'ALL 2022'!$2:$2,'BLG1222'!$D:$D,'ALL 2022'!$D:$D)</f>
        <v>0</v>
      </c>
      <c r="Y254" s="12">
        <f>+SUMIFS('BLG1222'!$I:$I,'BLG1222'!$A:$A,'ALL 2022'!$2:$2,'BLG1222'!$D:$D,'ALL 2022'!$D:$D)</f>
        <v>0</v>
      </c>
      <c r="Z254" s="12">
        <f>+SUMIFS('BLG1222'!$I:$I,'BLG1222'!$A:$A,'ALL 2022'!$2:$2,'BLG1222'!$D:$D,'ALL 2022'!$D:$D)</f>
        <v>0</v>
      </c>
      <c r="AA254" s="12">
        <f>+SUMIFS('BLG1222'!$I:$I,'BLG1222'!$A:$A,'ALL 2022'!$2:$2,'BLG1222'!$D:$D,'ALL 2022'!$D:$D)</f>
        <v>0</v>
      </c>
      <c r="AB254" s="12">
        <f>+SUMIFS('BLG1222'!$I:$I,'BLG1222'!$A:$A,'ALL 2022'!$2:$2,'BLG1222'!$D:$D,'ALL 2022'!$D:$D)</f>
        <v>0</v>
      </c>
      <c r="AC254" s="12">
        <f>+SUMIFS('BLG1222'!$I:$I,'BLG1222'!$A:$A,'ALL 2022'!$2:$2,'BLG1222'!$D:$D,'ALL 2022'!$D:$D)</f>
        <v>0</v>
      </c>
      <c r="AD254" s="12">
        <f>+SUMIFS('BLG1222'!$I:$I,'BLG1222'!$A:$A,'ALL 2022'!$2:$2,'BLG1222'!$D:$D,'ALL 2022'!$D:$D)</f>
        <v>0</v>
      </c>
      <c r="AE254" s="12">
        <f>+SUMIFS('BLG1222'!$I:$I,'BLG1222'!$A:$A,'ALL 2022'!$2:$2,'BLG1222'!$D:$D,'ALL 2022'!$D:$D)</f>
        <v>0</v>
      </c>
      <c r="AF254" s="12">
        <f>+SUMIFS('BLG1222'!$I:$I,'BLG1222'!$A:$A,'ALL 2022'!$2:$2,'BLG1222'!$D:$D,'ALL 2022'!$D:$D)</f>
        <v>0</v>
      </c>
      <c r="AG254" s="12">
        <f>+SUMIFS('BLG1222'!$I:$I,'BLG1222'!$A:$A,'ALL 2022'!$2:$2,'BLG1222'!$D:$D,'ALL 2022'!$D:$D)</f>
        <v>0</v>
      </c>
      <c r="AH254" s="12">
        <f>+SUMIFS('BLG1222'!$I:$I,'BLG1222'!$A:$A,'ALL 2022'!$2:$2,'BLG1222'!$D:$D,'ALL 2022'!$D:$D)</f>
        <v>0</v>
      </c>
      <c r="AI254" s="12">
        <f>+SUMIFS('BLG1222'!$I:$I,'BLG1222'!$A:$A,'ALL 2022'!$2:$2,'BLG1222'!$D:$D,'ALL 2022'!$D:$D)</f>
        <v>0</v>
      </c>
      <c r="AJ254" s="12">
        <f>+SUMIFS('BLG1222'!$I:$I,'BLG1222'!$A:$A,'ALL 2022'!$2:$2,'BLG1222'!$D:$D,'ALL 2022'!$D:$D)</f>
        <v>0</v>
      </c>
      <c r="AK254" s="12">
        <f>+SUMIFS('BLG1222'!$I:$I,'BLG1222'!$A:$A,'ALL 2022'!$2:$2,'BLG1222'!$D:$D,'ALL 2022'!$D:$D)</f>
        <v>-67849446.909999996</v>
      </c>
      <c r="AL254" s="12">
        <f>+SUMIFS('BLG1222'!$I:$I,'BLG1222'!$A:$A,'ALL 2022'!$2:$2,'BLG1222'!$D:$D,'ALL 2022'!$D:$D)</f>
        <v>0</v>
      </c>
      <c r="AM254" s="12">
        <f>+SUMIFS('BLG1222'!$I:$I,'BLG1222'!$A:$A,'ALL 2022'!$2:$2,'BLG1222'!$D:$D,'ALL 2022'!$D:$D)</f>
        <v>-300799000</v>
      </c>
      <c r="AN254" s="12">
        <f>+SUMIFS('BLG1222'!$I:$I,'BLG1222'!$A:$A,'ALL 2022'!$2:$2,'BLG1222'!$D:$D,'ALL 2022'!$D:$D)</f>
        <v>0</v>
      </c>
      <c r="AO254" s="12">
        <f>+SUMIFS('BLG1222'!$I:$I,'BLG1222'!$A:$A,'ALL 2022'!$2:$2,'BLG1222'!$D:$D,'ALL 2022'!$D:$D)</f>
        <v>0</v>
      </c>
      <c r="AP254" s="12">
        <f>+SUMIFS('BLG1222'!$I:$I,'BLG1222'!$A:$A,'ALL 2022'!$2:$2,'BLG1222'!$D:$D,'ALL 2022'!$D:$D)</f>
        <v>0</v>
      </c>
      <c r="AQ254" s="164">
        <f t="shared" si="22"/>
        <v>-393648446.90999997</v>
      </c>
      <c r="AR254" s="165">
        <f t="shared" si="23"/>
        <v>-83249.293527614165</v>
      </c>
    </row>
    <row r="255" spans="1:47" hidden="1" x14ac:dyDescent="0.25">
      <c r="A255" s="11" t="str">
        <f t="shared" si="19"/>
        <v>4</v>
      </c>
      <c r="B255" s="11" t="str">
        <f t="shared" si="20"/>
        <v>45</v>
      </c>
      <c r="C255" s="11" t="str">
        <f t="shared" si="21"/>
        <v>455</v>
      </c>
      <c r="D255" s="60">
        <v>45520000</v>
      </c>
      <c r="E255" s="119" t="str">
        <f t="shared" si="25"/>
        <v>BIL28</v>
      </c>
      <c r="F255" s="24" t="s">
        <v>7</v>
      </c>
      <c r="G255" s="12">
        <f>+SUMIFS('BLG1222'!$I:$I,'BLG1222'!$A:$A,'ALL 2022'!$2:$2,'BLG1222'!$D:$D,'ALL 2022'!$D:$D)</f>
        <v>0</v>
      </c>
      <c r="H255" s="12">
        <f>+SUMIFS('BLG1222'!$I:$I,'BLG1222'!$A:$A,'ALL 2022'!$2:$2,'BLG1222'!$D:$D,'ALL 2022'!$D:$D)</f>
        <v>75000</v>
      </c>
      <c r="I255" s="12">
        <f>+SUMIFS('BLG1222'!$I:$I,'BLG1222'!$A:$A,'ALL 2022'!$2:$2,'BLG1222'!$D:$D,'ALL 2022'!$D:$D)</f>
        <v>0</v>
      </c>
      <c r="J255" s="12">
        <f>+SUMIFS('BLG1222'!$I:$I,'BLG1222'!$A:$A,'ALL 2022'!$2:$2,'BLG1222'!$D:$D,'ALL 2022'!$D:$D)</f>
        <v>0</v>
      </c>
      <c r="K255" s="12">
        <f>+SUMIFS('BLG1222'!$I:$I,'BLG1222'!$A:$A,'ALL 2022'!$2:$2,'BLG1222'!$D:$D,'ALL 2022'!$D:$D)</f>
        <v>0</v>
      </c>
      <c r="L255" s="12">
        <f>+SUMIFS('BLG1222'!$I:$I,'BLG1222'!$A:$A,'ALL 2022'!$2:$2,'BLG1222'!$D:$D,'ALL 2022'!$D:$D)</f>
        <v>0</v>
      </c>
      <c r="M255" s="12">
        <f>+SUMIFS('BLG1222'!$I:$I,'BLG1222'!$A:$A,'ALL 2022'!$2:$2,'BLG1222'!$D:$D,'ALL 2022'!$D:$D)</f>
        <v>-363219110.75</v>
      </c>
      <c r="N255" s="12">
        <f>+SUMIFS('BLG1222'!$I:$I,'BLG1222'!$A:$A,'ALL 2022'!$2:$2,'BLG1222'!$D:$D,'ALL 2022'!$D:$D)</f>
        <v>0</v>
      </c>
      <c r="O255" s="12">
        <f>+SUMIFS('BLG1222'!$I:$I,'BLG1222'!$A:$A,'ALL 2022'!$2:$2,'BLG1222'!$D:$D,'ALL 2022'!$D:$D)</f>
        <v>0</v>
      </c>
      <c r="P255" s="12">
        <f>+SUMIFS('BLG1222'!$I:$I,'BLG1222'!$A:$A,'ALL 2022'!$2:$2,'BLG1222'!$D:$D,'ALL 2022'!$D:$D)</f>
        <v>-2977179958.3499999</v>
      </c>
      <c r="Q255" s="12">
        <f>+SUMIFS('BLG1222'!$I:$I,'BLG1222'!$A:$A,'ALL 2022'!$2:$2,'BLG1222'!$D:$D,'ALL 2022'!$D:$D)</f>
        <v>0</v>
      </c>
      <c r="R255" s="12">
        <f>+SUMIFS('BLG1222'!$I:$I,'BLG1222'!$A:$A,'ALL 2022'!$2:$2,'BLG1222'!$D:$D,'ALL 2022'!$D:$D)</f>
        <v>0</v>
      </c>
      <c r="S255" s="12">
        <f>+SUMIFS('BLG1222'!$I:$I,'BLG1222'!$A:$A,'ALL 2022'!$2:$2,'BLG1222'!$D:$D,'ALL 2022'!$D:$D)</f>
        <v>-179725000</v>
      </c>
      <c r="T255" s="12">
        <f>+SUMIFS('BLG1222'!$I:$I,'BLG1222'!$A:$A,'ALL 2022'!$2:$2,'BLG1222'!$D:$D,'ALL 2022'!$D:$D)</f>
        <v>-189000906.90000001</v>
      </c>
      <c r="U255" s="12">
        <f>+SUMIFS('BLG1222'!$I:$I,'BLG1222'!$A:$A,'ALL 2022'!$2:$2,'BLG1222'!$D:$D,'ALL 2022'!$D:$D)</f>
        <v>0</v>
      </c>
      <c r="V255" s="12">
        <f>+SUMIFS('BLG1222'!$I:$I,'BLG1222'!$A:$A,'ALL 2022'!$2:$2,'BLG1222'!$D:$D,'ALL 2022'!$D:$D)</f>
        <v>0</v>
      </c>
      <c r="W255" s="12">
        <f>+SUMIFS('BLG1222'!$I:$I,'BLG1222'!$A:$A,'ALL 2022'!$2:$2,'BLG1222'!$D:$D,'ALL 2022'!$D:$D)</f>
        <v>0</v>
      </c>
      <c r="X255" s="12">
        <f>+SUMIFS('BLG1222'!$I:$I,'BLG1222'!$A:$A,'ALL 2022'!$2:$2,'BLG1222'!$D:$D,'ALL 2022'!$D:$D)</f>
        <v>0</v>
      </c>
      <c r="Y255" s="12">
        <f>+SUMIFS('BLG1222'!$I:$I,'BLG1222'!$A:$A,'ALL 2022'!$2:$2,'BLG1222'!$D:$D,'ALL 2022'!$D:$D)</f>
        <v>0</v>
      </c>
      <c r="Z255" s="12">
        <f>+SUMIFS('BLG1222'!$I:$I,'BLG1222'!$A:$A,'ALL 2022'!$2:$2,'BLG1222'!$D:$D,'ALL 2022'!$D:$D)</f>
        <v>0</v>
      </c>
      <c r="AA255" s="12">
        <f>+SUMIFS('BLG1222'!$I:$I,'BLG1222'!$A:$A,'ALL 2022'!$2:$2,'BLG1222'!$D:$D,'ALL 2022'!$D:$D)</f>
        <v>0</v>
      </c>
      <c r="AB255" s="12">
        <f>+SUMIFS('BLG1222'!$I:$I,'BLG1222'!$A:$A,'ALL 2022'!$2:$2,'BLG1222'!$D:$D,'ALL 2022'!$D:$D)</f>
        <v>0</v>
      </c>
      <c r="AC255" s="12">
        <f>+SUMIFS('BLG1222'!$I:$I,'BLG1222'!$A:$A,'ALL 2022'!$2:$2,'BLG1222'!$D:$D,'ALL 2022'!$D:$D)</f>
        <v>0</v>
      </c>
      <c r="AD255" s="12">
        <f>+SUMIFS('BLG1222'!$I:$I,'BLG1222'!$A:$A,'ALL 2022'!$2:$2,'BLG1222'!$D:$D,'ALL 2022'!$D:$D)</f>
        <v>0</v>
      </c>
      <c r="AE255" s="12">
        <f>+SUMIFS('BLG1222'!$I:$I,'BLG1222'!$A:$A,'ALL 2022'!$2:$2,'BLG1222'!$D:$D,'ALL 2022'!$D:$D)</f>
        <v>0</v>
      </c>
      <c r="AF255" s="12">
        <f>+SUMIFS('BLG1222'!$I:$I,'BLG1222'!$A:$A,'ALL 2022'!$2:$2,'BLG1222'!$D:$D,'ALL 2022'!$D:$D)</f>
        <v>0</v>
      </c>
      <c r="AG255" s="12">
        <f>+SUMIFS('BLG1222'!$I:$I,'BLG1222'!$A:$A,'ALL 2022'!$2:$2,'BLG1222'!$D:$D,'ALL 2022'!$D:$D)</f>
        <v>0</v>
      </c>
      <c r="AH255" s="12">
        <f>+SUMIFS('BLG1222'!$I:$I,'BLG1222'!$A:$A,'ALL 2022'!$2:$2,'BLG1222'!$D:$D,'ALL 2022'!$D:$D)</f>
        <v>0</v>
      </c>
      <c r="AI255" s="12">
        <f>+SUMIFS('BLG1222'!$I:$I,'BLG1222'!$A:$A,'ALL 2022'!$2:$2,'BLG1222'!$D:$D,'ALL 2022'!$D:$D)</f>
        <v>0</v>
      </c>
      <c r="AJ255" s="12">
        <f>+SUMIFS('BLG1222'!$I:$I,'BLG1222'!$A:$A,'ALL 2022'!$2:$2,'BLG1222'!$D:$D,'ALL 2022'!$D:$D)</f>
        <v>0</v>
      </c>
      <c r="AK255" s="12">
        <f>+SUMIFS('BLG1222'!$I:$I,'BLG1222'!$A:$A,'ALL 2022'!$2:$2,'BLG1222'!$D:$D,'ALL 2022'!$D:$D)</f>
        <v>0</v>
      </c>
      <c r="AL255" s="12">
        <f>+SUMIFS('BLG1222'!$I:$I,'BLG1222'!$A:$A,'ALL 2022'!$2:$2,'BLG1222'!$D:$D,'ALL 2022'!$D:$D)</f>
        <v>0</v>
      </c>
      <c r="AM255" s="12">
        <f>+SUMIFS('BLG1222'!$I:$I,'BLG1222'!$A:$A,'ALL 2022'!$2:$2,'BLG1222'!$D:$D,'ALL 2022'!$D:$D)</f>
        <v>0</v>
      </c>
      <c r="AN255" s="12">
        <f>+SUMIFS('BLG1222'!$I:$I,'BLG1222'!$A:$A,'ALL 2022'!$2:$2,'BLG1222'!$D:$D,'ALL 2022'!$D:$D)</f>
        <v>0</v>
      </c>
      <c r="AO255" s="12">
        <f>+SUMIFS('BLG1222'!$I:$I,'BLG1222'!$A:$A,'ALL 2022'!$2:$2,'BLG1222'!$D:$D,'ALL 2022'!$D:$D)</f>
        <v>0</v>
      </c>
      <c r="AP255" s="12">
        <f>+SUMIFS('BLG1222'!$I:$I,'BLG1222'!$A:$A,'ALL 2022'!$2:$2,'BLG1222'!$D:$D,'ALL 2022'!$D:$D)</f>
        <v>0</v>
      </c>
      <c r="AQ255" s="164">
        <f t="shared" si="22"/>
        <v>-3709049976</v>
      </c>
      <c r="AR255" s="165">
        <f t="shared" si="23"/>
        <v>-784394.78825432737</v>
      </c>
    </row>
    <row r="256" spans="1:47" hidden="1" x14ac:dyDescent="0.25">
      <c r="A256" s="11" t="str">
        <f t="shared" si="19"/>
        <v>4</v>
      </c>
      <c r="B256" s="11" t="str">
        <f t="shared" si="20"/>
        <v>45</v>
      </c>
      <c r="C256" s="11" t="str">
        <f t="shared" si="21"/>
        <v>455</v>
      </c>
      <c r="D256" s="23">
        <v>45530000</v>
      </c>
      <c r="E256" s="119" t="str">
        <f t="shared" si="25"/>
        <v>BIL22</v>
      </c>
      <c r="F256" s="57" t="s">
        <v>21</v>
      </c>
      <c r="G256" s="12">
        <f>+SUMIFS('BLG1222'!$I:$I,'BLG1222'!$A:$A,'ALL 2022'!$2:$2,'BLG1222'!$D:$D,'ALL 2022'!$D:$D)</f>
        <v>0</v>
      </c>
      <c r="H256" s="12">
        <f>+SUMIFS('BLG1222'!$I:$I,'BLG1222'!$A:$A,'ALL 2022'!$2:$2,'BLG1222'!$D:$D,'ALL 2022'!$D:$D)</f>
        <v>1140000</v>
      </c>
      <c r="I256" s="12">
        <f>+SUMIFS('BLG1222'!$I:$I,'BLG1222'!$A:$A,'ALL 2022'!$2:$2,'BLG1222'!$D:$D,'ALL 2022'!$D:$D)</f>
        <v>0</v>
      </c>
      <c r="J256" s="12">
        <f>+SUMIFS('BLG1222'!$I:$I,'BLG1222'!$A:$A,'ALL 2022'!$2:$2,'BLG1222'!$D:$D,'ALL 2022'!$D:$D)</f>
        <v>0</v>
      </c>
      <c r="K256" s="12">
        <f>+SUMIFS('BLG1222'!$I:$I,'BLG1222'!$A:$A,'ALL 2022'!$2:$2,'BLG1222'!$D:$D,'ALL 2022'!$D:$D)</f>
        <v>1494000000</v>
      </c>
      <c r="L256" s="12">
        <f>+SUMIFS('BLG1222'!$I:$I,'BLG1222'!$A:$A,'ALL 2022'!$2:$2,'BLG1222'!$D:$D,'ALL 2022'!$D:$D)</f>
        <v>0</v>
      </c>
      <c r="M256" s="12">
        <f>+SUMIFS('BLG1222'!$I:$I,'BLG1222'!$A:$A,'ALL 2022'!$2:$2,'BLG1222'!$D:$D,'ALL 2022'!$D:$D)</f>
        <v>-32148043.77</v>
      </c>
      <c r="N256" s="12">
        <f>+SUMIFS('BLG1222'!$I:$I,'BLG1222'!$A:$A,'ALL 2022'!$2:$2,'BLG1222'!$D:$D,'ALL 2022'!$D:$D)</f>
        <v>0</v>
      </c>
      <c r="O256" s="12">
        <f>+SUMIFS('BLG1222'!$I:$I,'BLG1222'!$A:$A,'ALL 2022'!$2:$2,'BLG1222'!$D:$D,'ALL 2022'!$D:$D)</f>
        <v>0</v>
      </c>
      <c r="P256" s="12">
        <f>+SUMIFS('BLG1222'!$I:$I,'BLG1222'!$A:$A,'ALL 2022'!$2:$2,'BLG1222'!$D:$D,'ALL 2022'!$D:$D)</f>
        <v>-82500000</v>
      </c>
      <c r="Q256" s="12">
        <f>+SUMIFS('BLG1222'!$I:$I,'BLG1222'!$A:$A,'ALL 2022'!$2:$2,'BLG1222'!$D:$D,'ALL 2022'!$D:$D)</f>
        <v>0</v>
      </c>
      <c r="R256" s="12">
        <f>+SUMIFS('BLG1222'!$I:$I,'BLG1222'!$A:$A,'ALL 2022'!$2:$2,'BLG1222'!$D:$D,'ALL 2022'!$D:$D)</f>
        <v>-237859478.18000001</v>
      </c>
      <c r="S256" s="12">
        <f>+SUMIFS('BLG1222'!$I:$I,'BLG1222'!$A:$A,'ALL 2022'!$2:$2,'BLG1222'!$D:$D,'ALL 2022'!$D:$D)</f>
        <v>-165225000</v>
      </c>
      <c r="T256" s="12">
        <f>+SUMIFS('BLG1222'!$I:$I,'BLG1222'!$A:$A,'ALL 2022'!$2:$2,'BLG1222'!$D:$D,'ALL 2022'!$D:$D)</f>
        <v>-492394800</v>
      </c>
      <c r="U256" s="12">
        <f>+SUMIFS('BLG1222'!$I:$I,'BLG1222'!$A:$A,'ALL 2022'!$2:$2,'BLG1222'!$D:$D,'ALL 2022'!$D:$D)</f>
        <v>0</v>
      </c>
      <c r="V256" s="12">
        <f>+SUMIFS('BLG1222'!$I:$I,'BLG1222'!$A:$A,'ALL 2022'!$2:$2,'BLG1222'!$D:$D,'ALL 2022'!$D:$D)</f>
        <v>0</v>
      </c>
      <c r="W256" s="12">
        <f>+SUMIFS('BLG1222'!$I:$I,'BLG1222'!$A:$A,'ALL 2022'!$2:$2,'BLG1222'!$D:$D,'ALL 2022'!$D:$D)</f>
        <v>0</v>
      </c>
      <c r="X256" s="12">
        <f>+SUMIFS('BLG1222'!$I:$I,'BLG1222'!$A:$A,'ALL 2022'!$2:$2,'BLG1222'!$D:$D,'ALL 2022'!$D:$D)</f>
        <v>0</v>
      </c>
      <c r="Y256" s="12">
        <f>+SUMIFS('BLG1222'!$I:$I,'BLG1222'!$A:$A,'ALL 2022'!$2:$2,'BLG1222'!$D:$D,'ALL 2022'!$D:$D)</f>
        <v>0</v>
      </c>
      <c r="Z256" s="12">
        <f>+SUMIFS('BLG1222'!$I:$I,'BLG1222'!$A:$A,'ALL 2022'!$2:$2,'BLG1222'!$D:$D,'ALL 2022'!$D:$D)</f>
        <v>0</v>
      </c>
      <c r="AA256" s="12">
        <f>+SUMIFS('BLG1222'!$I:$I,'BLG1222'!$A:$A,'ALL 2022'!$2:$2,'BLG1222'!$D:$D,'ALL 2022'!$D:$D)</f>
        <v>0</v>
      </c>
      <c r="AB256" s="12">
        <f>+SUMIFS('BLG1222'!$I:$I,'BLG1222'!$A:$A,'ALL 2022'!$2:$2,'BLG1222'!$D:$D,'ALL 2022'!$D:$D)</f>
        <v>0</v>
      </c>
      <c r="AC256" s="12">
        <f>+SUMIFS('BLG1222'!$I:$I,'BLG1222'!$A:$A,'ALL 2022'!$2:$2,'BLG1222'!$D:$D,'ALL 2022'!$D:$D)</f>
        <v>0</v>
      </c>
      <c r="AD256" s="12">
        <f>+SUMIFS('BLG1222'!$I:$I,'BLG1222'!$A:$A,'ALL 2022'!$2:$2,'BLG1222'!$D:$D,'ALL 2022'!$D:$D)</f>
        <v>0</v>
      </c>
      <c r="AE256" s="12">
        <f>+SUMIFS('BLG1222'!$I:$I,'BLG1222'!$A:$A,'ALL 2022'!$2:$2,'BLG1222'!$D:$D,'ALL 2022'!$D:$D)</f>
        <v>0</v>
      </c>
      <c r="AF256" s="12">
        <f>+SUMIFS('BLG1222'!$I:$I,'BLG1222'!$A:$A,'ALL 2022'!$2:$2,'BLG1222'!$D:$D,'ALL 2022'!$D:$D)</f>
        <v>0</v>
      </c>
      <c r="AG256" s="12">
        <f>+SUMIFS('BLG1222'!$I:$I,'BLG1222'!$A:$A,'ALL 2022'!$2:$2,'BLG1222'!$D:$D,'ALL 2022'!$D:$D)</f>
        <v>0</v>
      </c>
      <c r="AH256" s="12">
        <f>+SUMIFS('BLG1222'!$I:$I,'BLG1222'!$A:$A,'ALL 2022'!$2:$2,'BLG1222'!$D:$D,'ALL 2022'!$D:$D)</f>
        <v>0</v>
      </c>
      <c r="AI256" s="12">
        <f>+SUMIFS('BLG1222'!$I:$I,'BLG1222'!$A:$A,'ALL 2022'!$2:$2,'BLG1222'!$D:$D,'ALL 2022'!$D:$D)</f>
        <v>0</v>
      </c>
      <c r="AJ256" s="12">
        <f>+SUMIFS('BLG1222'!$I:$I,'BLG1222'!$A:$A,'ALL 2022'!$2:$2,'BLG1222'!$D:$D,'ALL 2022'!$D:$D)</f>
        <v>0</v>
      </c>
      <c r="AK256" s="12">
        <f>+SUMIFS('BLG1222'!$I:$I,'BLG1222'!$A:$A,'ALL 2022'!$2:$2,'BLG1222'!$D:$D,'ALL 2022'!$D:$D)</f>
        <v>0</v>
      </c>
      <c r="AL256" s="12">
        <f>+SUMIFS('BLG1222'!$I:$I,'BLG1222'!$A:$A,'ALL 2022'!$2:$2,'BLG1222'!$D:$D,'ALL 2022'!$D:$D)</f>
        <v>-188200082.84999999</v>
      </c>
      <c r="AM256" s="12">
        <f>+SUMIFS('BLG1222'!$I:$I,'BLG1222'!$A:$A,'ALL 2022'!$2:$2,'BLG1222'!$D:$D,'ALL 2022'!$D:$D)</f>
        <v>0</v>
      </c>
      <c r="AN256" s="12">
        <f>+SUMIFS('BLG1222'!$I:$I,'BLG1222'!$A:$A,'ALL 2022'!$2:$2,'BLG1222'!$D:$D,'ALL 2022'!$D:$D)</f>
        <v>0</v>
      </c>
      <c r="AO256" s="12">
        <f>+SUMIFS('BLG1222'!$I:$I,'BLG1222'!$A:$A,'ALL 2022'!$2:$2,'BLG1222'!$D:$D,'ALL 2022'!$D:$D)</f>
        <v>0</v>
      </c>
      <c r="AP256" s="12">
        <f>+SUMIFS('BLG1222'!$I:$I,'BLG1222'!$A:$A,'ALL 2022'!$2:$2,'BLG1222'!$D:$D,'ALL 2022'!$D:$D)</f>
        <v>0</v>
      </c>
      <c r="AQ256" s="164">
        <f t="shared" si="22"/>
        <v>296812595.19999993</v>
      </c>
      <c r="AR256" s="165">
        <f t="shared" si="23"/>
        <v>62770.319696312807</v>
      </c>
      <c r="AS256" s="11"/>
      <c r="AT256" s="11"/>
      <c r="AU256" s="11"/>
    </row>
    <row r="257" spans="1:47" hidden="1" x14ac:dyDescent="0.25">
      <c r="A257" s="11" t="str">
        <f t="shared" si="19"/>
        <v>4</v>
      </c>
      <c r="B257" s="11" t="str">
        <f t="shared" si="20"/>
        <v>45</v>
      </c>
      <c r="C257" s="11" t="str">
        <f t="shared" si="21"/>
        <v>455</v>
      </c>
      <c r="D257" s="23">
        <v>45540000</v>
      </c>
      <c r="E257" s="119" t="str">
        <f t="shared" si="25"/>
        <v>BIL28</v>
      </c>
      <c r="F257" s="57" t="s">
        <v>884</v>
      </c>
      <c r="G257" s="12">
        <f>+SUMIFS('BLG1222'!$I:$I,'BLG1222'!$A:$A,'ALL 2022'!$2:$2,'BLG1222'!$D:$D,'ALL 2022'!$D:$D)</f>
        <v>0</v>
      </c>
      <c r="H257" s="12">
        <f>+SUMIFS('BLG1222'!$I:$I,'BLG1222'!$A:$A,'ALL 2022'!$2:$2,'BLG1222'!$D:$D,'ALL 2022'!$D:$D)</f>
        <v>1725000</v>
      </c>
      <c r="I257" s="12">
        <f>+SUMIFS('BLG1222'!$I:$I,'BLG1222'!$A:$A,'ALL 2022'!$2:$2,'BLG1222'!$D:$D,'ALL 2022'!$D:$D)</f>
        <v>0</v>
      </c>
      <c r="J257" s="12">
        <f>+SUMIFS('BLG1222'!$I:$I,'BLG1222'!$A:$A,'ALL 2022'!$2:$2,'BLG1222'!$D:$D,'ALL 2022'!$D:$D)</f>
        <v>0</v>
      </c>
      <c r="K257" s="12">
        <f>+SUMIFS('BLG1222'!$I:$I,'BLG1222'!$A:$A,'ALL 2022'!$2:$2,'BLG1222'!$D:$D,'ALL 2022'!$D:$D)</f>
        <v>-227800000</v>
      </c>
      <c r="L257" s="12">
        <f>+SUMIFS('BLG1222'!$I:$I,'BLG1222'!$A:$A,'ALL 2022'!$2:$2,'BLG1222'!$D:$D,'ALL 2022'!$D:$D)</f>
        <v>0</v>
      </c>
      <c r="M257" s="12">
        <f>+SUMIFS('BLG1222'!$I:$I,'BLG1222'!$A:$A,'ALL 2022'!$2:$2,'BLG1222'!$D:$D,'ALL 2022'!$D:$D)</f>
        <v>-18670943.670000002</v>
      </c>
      <c r="N257" s="12">
        <f>+SUMIFS('BLG1222'!$I:$I,'BLG1222'!$A:$A,'ALL 2022'!$2:$2,'BLG1222'!$D:$D,'ALL 2022'!$D:$D)</f>
        <v>0</v>
      </c>
      <c r="O257" s="12">
        <f>+SUMIFS('BLG1222'!$I:$I,'BLG1222'!$A:$A,'ALL 2022'!$2:$2,'BLG1222'!$D:$D,'ALL 2022'!$D:$D)</f>
        <v>-331845690.64999998</v>
      </c>
      <c r="P257" s="12">
        <f>+SUMIFS('BLG1222'!$I:$I,'BLG1222'!$A:$A,'ALL 2022'!$2:$2,'BLG1222'!$D:$D,'ALL 2022'!$D:$D)</f>
        <v>-27500000</v>
      </c>
      <c r="Q257" s="12">
        <f>+SUMIFS('BLG1222'!$I:$I,'BLG1222'!$A:$A,'ALL 2022'!$2:$2,'BLG1222'!$D:$D,'ALL 2022'!$D:$D)</f>
        <v>0</v>
      </c>
      <c r="R257" s="12">
        <f>+SUMIFS('BLG1222'!$I:$I,'BLG1222'!$A:$A,'ALL 2022'!$2:$2,'BLG1222'!$D:$D,'ALL 2022'!$D:$D)</f>
        <v>-793820700.79999995</v>
      </c>
      <c r="S257" s="12">
        <f>+SUMIFS('BLG1222'!$I:$I,'BLG1222'!$A:$A,'ALL 2022'!$2:$2,'BLG1222'!$D:$D,'ALL 2022'!$D:$D)</f>
        <v>-166135000</v>
      </c>
      <c r="T257" s="12">
        <f>+SUMIFS('BLG1222'!$I:$I,'BLG1222'!$A:$A,'ALL 2022'!$2:$2,'BLG1222'!$D:$D,'ALL 2022'!$D:$D)</f>
        <v>-183910000</v>
      </c>
      <c r="U257" s="12">
        <f>+SUMIFS('BLG1222'!$I:$I,'BLG1222'!$A:$A,'ALL 2022'!$2:$2,'BLG1222'!$D:$D,'ALL 2022'!$D:$D)</f>
        <v>0</v>
      </c>
      <c r="V257" s="12">
        <f>+SUMIFS('BLG1222'!$I:$I,'BLG1222'!$A:$A,'ALL 2022'!$2:$2,'BLG1222'!$D:$D,'ALL 2022'!$D:$D)</f>
        <v>0</v>
      </c>
      <c r="W257" s="12">
        <f>+SUMIFS('BLG1222'!$I:$I,'BLG1222'!$A:$A,'ALL 2022'!$2:$2,'BLG1222'!$D:$D,'ALL 2022'!$D:$D)</f>
        <v>0</v>
      </c>
      <c r="X257" s="12">
        <f>+SUMIFS('BLG1222'!$I:$I,'BLG1222'!$A:$A,'ALL 2022'!$2:$2,'BLG1222'!$D:$D,'ALL 2022'!$D:$D)</f>
        <v>0</v>
      </c>
      <c r="Y257" s="12">
        <f>+SUMIFS('BLG1222'!$I:$I,'BLG1222'!$A:$A,'ALL 2022'!$2:$2,'BLG1222'!$D:$D,'ALL 2022'!$D:$D)</f>
        <v>0</v>
      </c>
      <c r="Z257" s="12">
        <f>+SUMIFS('BLG1222'!$I:$I,'BLG1222'!$A:$A,'ALL 2022'!$2:$2,'BLG1222'!$D:$D,'ALL 2022'!$D:$D)</f>
        <v>0</v>
      </c>
      <c r="AA257" s="12">
        <f>+SUMIFS('BLG1222'!$I:$I,'BLG1222'!$A:$A,'ALL 2022'!$2:$2,'BLG1222'!$D:$D,'ALL 2022'!$D:$D)</f>
        <v>0</v>
      </c>
      <c r="AB257" s="12">
        <f>+SUMIFS('BLG1222'!$I:$I,'BLG1222'!$A:$A,'ALL 2022'!$2:$2,'BLG1222'!$D:$D,'ALL 2022'!$D:$D)</f>
        <v>0</v>
      </c>
      <c r="AC257" s="12">
        <f>+SUMIFS('BLG1222'!$I:$I,'BLG1222'!$A:$A,'ALL 2022'!$2:$2,'BLG1222'!$D:$D,'ALL 2022'!$D:$D)</f>
        <v>0</v>
      </c>
      <c r="AD257" s="12">
        <f>+SUMIFS('BLG1222'!$I:$I,'BLG1222'!$A:$A,'ALL 2022'!$2:$2,'BLG1222'!$D:$D,'ALL 2022'!$D:$D)</f>
        <v>0</v>
      </c>
      <c r="AE257" s="12">
        <f>+SUMIFS('BLG1222'!$I:$I,'BLG1222'!$A:$A,'ALL 2022'!$2:$2,'BLG1222'!$D:$D,'ALL 2022'!$D:$D)</f>
        <v>0</v>
      </c>
      <c r="AF257" s="12">
        <f>+SUMIFS('BLG1222'!$I:$I,'BLG1222'!$A:$A,'ALL 2022'!$2:$2,'BLG1222'!$D:$D,'ALL 2022'!$D:$D)</f>
        <v>0</v>
      </c>
      <c r="AG257" s="12">
        <f>+SUMIFS('BLG1222'!$I:$I,'BLG1222'!$A:$A,'ALL 2022'!$2:$2,'BLG1222'!$D:$D,'ALL 2022'!$D:$D)</f>
        <v>0</v>
      </c>
      <c r="AH257" s="12">
        <f>+SUMIFS('BLG1222'!$I:$I,'BLG1222'!$A:$A,'ALL 2022'!$2:$2,'BLG1222'!$D:$D,'ALL 2022'!$D:$D)</f>
        <v>0</v>
      </c>
      <c r="AI257" s="12">
        <f>+SUMIFS('BLG1222'!$I:$I,'BLG1222'!$A:$A,'ALL 2022'!$2:$2,'BLG1222'!$D:$D,'ALL 2022'!$D:$D)</f>
        <v>0</v>
      </c>
      <c r="AJ257" s="12">
        <f>+SUMIFS('BLG1222'!$I:$I,'BLG1222'!$A:$A,'ALL 2022'!$2:$2,'BLG1222'!$D:$D,'ALL 2022'!$D:$D)</f>
        <v>0</v>
      </c>
      <c r="AK257" s="12">
        <f>+SUMIFS('BLG1222'!$I:$I,'BLG1222'!$A:$A,'ALL 2022'!$2:$2,'BLG1222'!$D:$D,'ALL 2022'!$D:$D)</f>
        <v>0</v>
      </c>
      <c r="AL257" s="12">
        <f>+SUMIFS('BLG1222'!$I:$I,'BLG1222'!$A:$A,'ALL 2022'!$2:$2,'BLG1222'!$D:$D,'ALL 2022'!$D:$D)</f>
        <v>0</v>
      </c>
      <c r="AM257" s="12">
        <f>+SUMIFS('BLG1222'!$I:$I,'BLG1222'!$A:$A,'ALL 2022'!$2:$2,'BLG1222'!$D:$D,'ALL 2022'!$D:$D)</f>
        <v>0</v>
      </c>
      <c r="AN257" s="12">
        <f>+SUMIFS('BLG1222'!$I:$I,'BLG1222'!$A:$A,'ALL 2022'!$2:$2,'BLG1222'!$D:$D,'ALL 2022'!$D:$D)</f>
        <v>0</v>
      </c>
      <c r="AO257" s="12">
        <f>+SUMIFS('BLG1222'!$I:$I,'BLG1222'!$A:$A,'ALL 2022'!$2:$2,'BLG1222'!$D:$D,'ALL 2022'!$D:$D)</f>
        <v>0</v>
      </c>
      <c r="AP257" s="12">
        <f>+SUMIFS('BLG1222'!$I:$I,'BLG1222'!$A:$A,'ALL 2022'!$2:$2,'BLG1222'!$D:$D,'ALL 2022'!$D:$D)</f>
        <v>-3577583330</v>
      </c>
      <c r="AQ257" s="164">
        <f t="shared" si="22"/>
        <v>-5325540665.1199999</v>
      </c>
      <c r="AR257" s="165">
        <f t="shared" si="23"/>
        <v>-1126252.3744319081</v>
      </c>
      <c r="AS257" s="11"/>
      <c r="AT257" s="11"/>
      <c r="AU257" s="11"/>
    </row>
    <row r="258" spans="1:47" hidden="1" x14ac:dyDescent="0.25">
      <c r="A258" s="11" t="str">
        <f t="shared" si="19"/>
        <v>4</v>
      </c>
      <c r="B258" s="11" t="str">
        <f t="shared" si="20"/>
        <v>45</v>
      </c>
      <c r="C258" s="11" t="str">
        <f t="shared" si="21"/>
        <v>455</v>
      </c>
      <c r="D258" s="23">
        <v>45550000</v>
      </c>
      <c r="E258" s="119" t="str">
        <f t="shared" si="25"/>
        <v>BIL28</v>
      </c>
      <c r="F258" s="57" t="s">
        <v>886</v>
      </c>
      <c r="G258" s="12">
        <f>+SUMIFS('BLG1222'!$I:$I,'BLG1222'!$A:$A,'ALL 2022'!$2:$2,'BLG1222'!$D:$D,'ALL 2022'!$D:$D)</f>
        <v>0</v>
      </c>
      <c r="H258" s="12">
        <f>+SUMIFS('BLG1222'!$I:$I,'BLG1222'!$A:$A,'ALL 2022'!$2:$2,'BLG1222'!$D:$D,'ALL 2022'!$D:$D)</f>
        <v>0</v>
      </c>
      <c r="I258" s="12">
        <f>+SUMIFS('BLG1222'!$I:$I,'BLG1222'!$A:$A,'ALL 2022'!$2:$2,'BLG1222'!$D:$D,'ALL 2022'!$D:$D)</f>
        <v>0</v>
      </c>
      <c r="J258" s="12">
        <f>+SUMIFS('BLG1222'!$I:$I,'BLG1222'!$A:$A,'ALL 2022'!$2:$2,'BLG1222'!$D:$D,'ALL 2022'!$D:$D)</f>
        <v>0</v>
      </c>
      <c r="K258" s="12">
        <f>+SUMIFS('BLG1222'!$I:$I,'BLG1222'!$A:$A,'ALL 2022'!$2:$2,'BLG1222'!$D:$D,'ALL 2022'!$D:$D)</f>
        <v>-2500000</v>
      </c>
      <c r="L258" s="12">
        <f>+SUMIFS('BLG1222'!$I:$I,'BLG1222'!$A:$A,'ALL 2022'!$2:$2,'BLG1222'!$D:$D,'ALL 2022'!$D:$D)</f>
        <v>0</v>
      </c>
      <c r="M258" s="12">
        <f>+SUMIFS('BLG1222'!$I:$I,'BLG1222'!$A:$A,'ALL 2022'!$2:$2,'BLG1222'!$D:$D,'ALL 2022'!$D:$D)</f>
        <v>-167588766.53999999</v>
      </c>
      <c r="N258" s="12">
        <f>+SUMIFS('BLG1222'!$I:$I,'BLG1222'!$A:$A,'ALL 2022'!$2:$2,'BLG1222'!$D:$D,'ALL 2022'!$D:$D)</f>
        <v>0</v>
      </c>
      <c r="O258" s="12">
        <f>+SUMIFS('BLG1222'!$I:$I,'BLG1222'!$A:$A,'ALL 2022'!$2:$2,'BLG1222'!$D:$D,'ALL 2022'!$D:$D)</f>
        <v>0</v>
      </c>
      <c r="P258" s="12">
        <f>+SUMIFS('BLG1222'!$I:$I,'BLG1222'!$A:$A,'ALL 2022'!$2:$2,'BLG1222'!$D:$D,'ALL 2022'!$D:$D)</f>
        <v>-1054489250</v>
      </c>
      <c r="Q258" s="12">
        <f>+SUMIFS('BLG1222'!$I:$I,'BLG1222'!$A:$A,'ALL 2022'!$2:$2,'BLG1222'!$D:$D,'ALL 2022'!$D:$D)</f>
        <v>0</v>
      </c>
      <c r="R258" s="12">
        <f>+SUMIFS('BLG1222'!$I:$I,'BLG1222'!$A:$A,'ALL 2022'!$2:$2,'BLG1222'!$D:$D,'ALL 2022'!$D:$D)</f>
        <v>0</v>
      </c>
      <c r="S258" s="12">
        <f>+SUMIFS('BLG1222'!$I:$I,'BLG1222'!$A:$A,'ALL 2022'!$2:$2,'BLG1222'!$D:$D,'ALL 2022'!$D:$D)</f>
        <v>0</v>
      </c>
      <c r="T258" s="12">
        <f>+SUMIFS('BLG1222'!$I:$I,'BLG1222'!$A:$A,'ALL 2022'!$2:$2,'BLG1222'!$D:$D,'ALL 2022'!$D:$D)</f>
        <v>-203910000</v>
      </c>
      <c r="U258" s="12">
        <f>+SUMIFS('BLG1222'!$I:$I,'BLG1222'!$A:$A,'ALL 2022'!$2:$2,'BLG1222'!$D:$D,'ALL 2022'!$D:$D)</f>
        <v>0</v>
      </c>
      <c r="V258" s="12">
        <f>+SUMIFS('BLG1222'!$I:$I,'BLG1222'!$A:$A,'ALL 2022'!$2:$2,'BLG1222'!$D:$D,'ALL 2022'!$D:$D)</f>
        <v>0</v>
      </c>
      <c r="W258" s="12">
        <f>+SUMIFS('BLG1222'!$I:$I,'BLG1222'!$A:$A,'ALL 2022'!$2:$2,'BLG1222'!$D:$D,'ALL 2022'!$D:$D)</f>
        <v>0</v>
      </c>
      <c r="X258" s="12">
        <f>+SUMIFS('BLG1222'!$I:$I,'BLG1222'!$A:$A,'ALL 2022'!$2:$2,'BLG1222'!$D:$D,'ALL 2022'!$D:$D)</f>
        <v>0</v>
      </c>
      <c r="Y258" s="12">
        <f>+SUMIFS('BLG1222'!$I:$I,'BLG1222'!$A:$A,'ALL 2022'!$2:$2,'BLG1222'!$D:$D,'ALL 2022'!$D:$D)</f>
        <v>0</v>
      </c>
      <c r="Z258" s="12">
        <f>+SUMIFS('BLG1222'!$I:$I,'BLG1222'!$A:$A,'ALL 2022'!$2:$2,'BLG1222'!$D:$D,'ALL 2022'!$D:$D)</f>
        <v>0</v>
      </c>
      <c r="AA258" s="12">
        <f>+SUMIFS('BLG1222'!$I:$I,'BLG1222'!$A:$A,'ALL 2022'!$2:$2,'BLG1222'!$D:$D,'ALL 2022'!$D:$D)</f>
        <v>0</v>
      </c>
      <c r="AB258" s="12">
        <f>+SUMIFS('BLG1222'!$I:$I,'BLG1222'!$A:$A,'ALL 2022'!$2:$2,'BLG1222'!$D:$D,'ALL 2022'!$D:$D)</f>
        <v>0</v>
      </c>
      <c r="AC258" s="12">
        <f>+SUMIFS('BLG1222'!$I:$I,'BLG1222'!$A:$A,'ALL 2022'!$2:$2,'BLG1222'!$D:$D,'ALL 2022'!$D:$D)</f>
        <v>0</v>
      </c>
      <c r="AD258" s="12">
        <f>+SUMIFS('BLG1222'!$I:$I,'BLG1222'!$A:$A,'ALL 2022'!$2:$2,'BLG1222'!$D:$D,'ALL 2022'!$D:$D)</f>
        <v>0</v>
      </c>
      <c r="AE258" s="12">
        <f>+SUMIFS('BLG1222'!$I:$I,'BLG1222'!$A:$A,'ALL 2022'!$2:$2,'BLG1222'!$D:$D,'ALL 2022'!$D:$D)</f>
        <v>0</v>
      </c>
      <c r="AF258" s="12">
        <f>+SUMIFS('BLG1222'!$I:$I,'BLG1222'!$A:$A,'ALL 2022'!$2:$2,'BLG1222'!$D:$D,'ALL 2022'!$D:$D)</f>
        <v>0</v>
      </c>
      <c r="AG258" s="12">
        <f>+SUMIFS('BLG1222'!$I:$I,'BLG1222'!$A:$A,'ALL 2022'!$2:$2,'BLG1222'!$D:$D,'ALL 2022'!$D:$D)</f>
        <v>0</v>
      </c>
      <c r="AH258" s="12">
        <f>+SUMIFS('BLG1222'!$I:$I,'BLG1222'!$A:$A,'ALL 2022'!$2:$2,'BLG1222'!$D:$D,'ALL 2022'!$D:$D)</f>
        <v>0</v>
      </c>
      <c r="AI258" s="12">
        <f>+SUMIFS('BLG1222'!$I:$I,'BLG1222'!$A:$A,'ALL 2022'!$2:$2,'BLG1222'!$D:$D,'ALL 2022'!$D:$D)</f>
        <v>0</v>
      </c>
      <c r="AJ258" s="12">
        <f>+SUMIFS('BLG1222'!$I:$I,'BLG1222'!$A:$A,'ALL 2022'!$2:$2,'BLG1222'!$D:$D,'ALL 2022'!$D:$D)</f>
        <v>0</v>
      </c>
      <c r="AK258" s="12">
        <f>+SUMIFS('BLG1222'!$I:$I,'BLG1222'!$A:$A,'ALL 2022'!$2:$2,'BLG1222'!$D:$D,'ALL 2022'!$D:$D)</f>
        <v>0</v>
      </c>
      <c r="AL258" s="12">
        <f>+SUMIFS('BLG1222'!$I:$I,'BLG1222'!$A:$A,'ALL 2022'!$2:$2,'BLG1222'!$D:$D,'ALL 2022'!$D:$D)</f>
        <v>-365248888.36000001</v>
      </c>
      <c r="AM258" s="12">
        <f>+SUMIFS('BLG1222'!$I:$I,'BLG1222'!$A:$A,'ALL 2022'!$2:$2,'BLG1222'!$D:$D,'ALL 2022'!$D:$D)</f>
        <v>0</v>
      </c>
      <c r="AN258" s="12">
        <f>+SUMIFS('BLG1222'!$I:$I,'BLG1222'!$A:$A,'ALL 2022'!$2:$2,'BLG1222'!$D:$D,'ALL 2022'!$D:$D)</f>
        <v>0</v>
      </c>
      <c r="AO258" s="12">
        <f>+SUMIFS('BLG1222'!$I:$I,'BLG1222'!$A:$A,'ALL 2022'!$2:$2,'BLG1222'!$D:$D,'ALL 2022'!$D:$D)</f>
        <v>0</v>
      </c>
      <c r="AP258" s="12">
        <f>+SUMIFS('BLG1222'!$I:$I,'BLG1222'!$A:$A,'ALL 2022'!$2:$2,'BLG1222'!$D:$D,'ALL 2022'!$D:$D)</f>
        <v>0</v>
      </c>
      <c r="AQ258" s="164">
        <f t="shared" si="22"/>
        <v>-1793736904.9000001</v>
      </c>
      <c r="AR258" s="165">
        <f t="shared" si="23"/>
        <v>-379341.8500174472</v>
      </c>
      <c r="AS258" s="11"/>
      <c r="AT258" s="11"/>
      <c r="AU258" s="11"/>
    </row>
    <row r="259" spans="1:47" hidden="1" x14ac:dyDescent="0.25">
      <c r="A259" s="11" t="str">
        <f t="shared" si="19"/>
        <v>4</v>
      </c>
      <c r="B259" s="11" t="str">
        <f t="shared" si="20"/>
        <v>45</v>
      </c>
      <c r="C259" s="11" t="str">
        <f t="shared" si="21"/>
        <v>455</v>
      </c>
      <c r="D259" s="23">
        <v>45580000</v>
      </c>
      <c r="E259" s="119" t="str">
        <f t="shared" si="25"/>
        <v>BIL28</v>
      </c>
      <c r="F259" s="24" t="s">
        <v>1869</v>
      </c>
      <c r="G259" s="12">
        <f>+SUMIFS('BLG1222'!$I:$I,'BLG1222'!$A:$A,'ALL 2022'!$2:$2,'BLG1222'!$D:$D,'ALL 2022'!$D:$D)</f>
        <v>0</v>
      </c>
      <c r="H259" s="12">
        <f>+SUMIFS('BLG1222'!$I:$I,'BLG1222'!$A:$A,'ALL 2022'!$2:$2,'BLG1222'!$D:$D,'ALL 2022'!$D:$D)</f>
        <v>0</v>
      </c>
      <c r="I259" s="12">
        <f>+SUMIFS('BLG1222'!$I:$I,'BLG1222'!$A:$A,'ALL 2022'!$2:$2,'BLG1222'!$D:$D,'ALL 2022'!$D:$D)</f>
        <v>0</v>
      </c>
      <c r="J259" s="12">
        <f>+SUMIFS('BLG1222'!$I:$I,'BLG1222'!$A:$A,'ALL 2022'!$2:$2,'BLG1222'!$D:$D,'ALL 2022'!$D:$D)</f>
        <v>0</v>
      </c>
      <c r="K259" s="12">
        <f>+SUMIFS('BLG1222'!$I:$I,'BLG1222'!$A:$A,'ALL 2022'!$2:$2,'BLG1222'!$D:$D,'ALL 2022'!$D:$D)</f>
        <v>0</v>
      </c>
      <c r="L259" s="12">
        <f>+SUMIFS('BLG1222'!$I:$I,'BLG1222'!$A:$A,'ALL 2022'!$2:$2,'BLG1222'!$D:$D,'ALL 2022'!$D:$D)</f>
        <v>0</v>
      </c>
      <c r="M259" s="12">
        <f>+SUMIFS('BLG1222'!$I:$I,'BLG1222'!$A:$A,'ALL 2022'!$2:$2,'BLG1222'!$D:$D,'ALL 2022'!$D:$D)</f>
        <v>0</v>
      </c>
      <c r="N259" s="12">
        <f>+SUMIFS('BLG1222'!$I:$I,'BLG1222'!$A:$A,'ALL 2022'!$2:$2,'BLG1222'!$D:$D,'ALL 2022'!$D:$D)</f>
        <v>0</v>
      </c>
      <c r="O259" s="12">
        <f>+SUMIFS('BLG1222'!$I:$I,'BLG1222'!$A:$A,'ALL 2022'!$2:$2,'BLG1222'!$D:$D,'ALL 2022'!$D:$D)</f>
        <v>0</v>
      </c>
      <c r="P259" s="12">
        <f>+SUMIFS('BLG1222'!$I:$I,'BLG1222'!$A:$A,'ALL 2022'!$2:$2,'BLG1222'!$D:$D,'ALL 2022'!$D:$D)</f>
        <v>0</v>
      </c>
      <c r="Q259" s="12">
        <f>+SUMIFS('BLG1222'!$I:$I,'BLG1222'!$A:$A,'ALL 2022'!$2:$2,'BLG1222'!$D:$D,'ALL 2022'!$D:$D)</f>
        <v>0</v>
      </c>
      <c r="R259" s="12">
        <f>+SUMIFS('BLG1222'!$I:$I,'BLG1222'!$A:$A,'ALL 2022'!$2:$2,'BLG1222'!$D:$D,'ALL 2022'!$D:$D)</f>
        <v>0</v>
      </c>
      <c r="S259" s="12">
        <f>+SUMIFS('BLG1222'!$I:$I,'BLG1222'!$A:$A,'ALL 2022'!$2:$2,'BLG1222'!$D:$D,'ALL 2022'!$D:$D)</f>
        <v>0</v>
      </c>
      <c r="T259" s="12">
        <f>+SUMIFS('BLG1222'!$I:$I,'BLG1222'!$A:$A,'ALL 2022'!$2:$2,'BLG1222'!$D:$D,'ALL 2022'!$D:$D)</f>
        <v>0</v>
      </c>
      <c r="U259" s="12">
        <f>+SUMIFS('BLG1222'!$I:$I,'BLG1222'!$A:$A,'ALL 2022'!$2:$2,'BLG1222'!$D:$D,'ALL 2022'!$D:$D)</f>
        <v>0</v>
      </c>
      <c r="V259" s="12">
        <f>+SUMIFS('BLG1222'!$I:$I,'BLG1222'!$A:$A,'ALL 2022'!$2:$2,'BLG1222'!$D:$D,'ALL 2022'!$D:$D)</f>
        <v>0</v>
      </c>
      <c r="W259" s="12">
        <f>+SUMIFS('BLG1222'!$I:$I,'BLG1222'!$A:$A,'ALL 2022'!$2:$2,'BLG1222'!$D:$D,'ALL 2022'!$D:$D)</f>
        <v>0</v>
      </c>
      <c r="X259" s="12">
        <f>+SUMIFS('BLG1222'!$I:$I,'BLG1222'!$A:$A,'ALL 2022'!$2:$2,'BLG1222'!$D:$D,'ALL 2022'!$D:$D)</f>
        <v>0</v>
      </c>
      <c r="Y259" s="12">
        <f>+SUMIFS('BLG1222'!$I:$I,'BLG1222'!$A:$A,'ALL 2022'!$2:$2,'BLG1222'!$D:$D,'ALL 2022'!$D:$D)</f>
        <v>0</v>
      </c>
      <c r="Z259" s="12">
        <f>+SUMIFS('BLG1222'!$I:$I,'BLG1222'!$A:$A,'ALL 2022'!$2:$2,'BLG1222'!$D:$D,'ALL 2022'!$D:$D)</f>
        <v>0</v>
      </c>
      <c r="AA259" s="12">
        <f>+SUMIFS('BLG1222'!$I:$I,'BLG1222'!$A:$A,'ALL 2022'!$2:$2,'BLG1222'!$D:$D,'ALL 2022'!$D:$D)</f>
        <v>0</v>
      </c>
      <c r="AB259" s="12">
        <f>+SUMIFS('BLG1222'!$I:$I,'BLG1222'!$A:$A,'ALL 2022'!$2:$2,'BLG1222'!$D:$D,'ALL 2022'!$D:$D)</f>
        <v>0</v>
      </c>
      <c r="AC259" s="12">
        <f>+SUMIFS('BLG1222'!$I:$I,'BLG1222'!$A:$A,'ALL 2022'!$2:$2,'BLG1222'!$D:$D,'ALL 2022'!$D:$D)</f>
        <v>0</v>
      </c>
      <c r="AD259" s="12">
        <f>+SUMIFS('BLG1222'!$I:$I,'BLG1222'!$A:$A,'ALL 2022'!$2:$2,'BLG1222'!$D:$D,'ALL 2022'!$D:$D)</f>
        <v>0</v>
      </c>
      <c r="AE259" s="12">
        <f>+SUMIFS('BLG1222'!$I:$I,'BLG1222'!$A:$A,'ALL 2022'!$2:$2,'BLG1222'!$D:$D,'ALL 2022'!$D:$D)</f>
        <v>0</v>
      </c>
      <c r="AF259" s="12">
        <f>+SUMIFS('BLG1222'!$I:$I,'BLG1222'!$A:$A,'ALL 2022'!$2:$2,'BLG1222'!$D:$D,'ALL 2022'!$D:$D)</f>
        <v>0</v>
      </c>
      <c r="AG259" s="12">
        <f>+SUMIFS('BLG1222'!$I:$I,'BLG1222'!$A:$A,'ALL 2022'!$2:$2,'BLG1222'!$D:$D,'ALL 2022'!$D:$D)</f>
        <v>0</v>
      </c>
      <c r="AH259" s="12">
        <f>+SUMIFS('BLG1222'!$I:$I,'BLG1222'!$A:$A,'ALL 2022'!$2:$2,'BLG1222'!$D:$D,'ALL 2022'!$D:$D)</f>
        <v>0</v>
      </c>
      <c r="AI259" s="12">
        <f>+SUMIFS('BLG1222'!$I:$I,'BLG1222'!$A:$A,'ALL 2022'!$2:$2,'BLG1222'!$D:$D,'ALL 2022'!$D:$D)</f>
        <v>0</v>
      </c>
      <c r="AJ259" s="12">
        <f>+SUMIFS('BLG1222'!$I:$I,'BLG1222'!$A:$A,'ALL 2022'!$2:$2,'BLG1222'!$D:$D,'ALL 2022'!$D:$D)</f>
        <v>0</v>
      </c>
      <c r="AK259" s="12">
        <f>+SUMIFS('BLG1222'!$I:$I,'BLG1222'!$A:$A,'ALL 2022'!$2:$2,'BLG1222'!$D:$D,'ALL 2022'!$D:$D)</f>
        <v>0</v>
      </c>
      <c r="AL259" s="12">
        <f>+SUMIFS('BLG1222'!$I:$I,'BLG1222'!$A:$A,'ALL 2022'!$2:$2,'BLG1222'!$D:$D,'ALL 2022'!$D:$D)</f>
        <v>0</v>
      </c>
      <c r="AM259" s="12">
        <f>+SUMIFS('BLG1222'!$I:$I,'BLG1222'!$A:$A,'ALL 2022'!$2:$2,'BLG1222'!$D:$D,'ALL 2022'!$D:$D)</f>
        <v>0</v>
      </c>
      <c r="AN259" s="12">
        <f>+SUMIFS('BLG1222'!$I:$I,'BLG1222'!$A:$A,'ALL 2022'!$2:$2,'BLG1222'!$D:$D,'ALL 2022'!$D:$D)</f>
        <v>0</v>
      </c>
      <c r="AO259" s="12">
        <f>+SUMIFS('BLG1222'!$I:$I,'BLG1222'!$A:$A,'ALL 2022'!$2:$2,'BLG1222'!$D:$D,'ALL 2022'!$D:$D)</f>
        <v>0</v>
      </c>
      <c r="AP259" s="12">
        <f>+SUMIFS('BLG1222'!$I:$I,'BLG1222'!$A:$A,'ALL 2022'!$2:$2,'BLG1222'!$D:$D,'ALL 2022'!$D:$D)</f>
        <v>0</v>
      </c>
      <c r="AQ259" s="164">
        <f t="shared" si="22"/>
        <v>0</v>
      </c>
      <c r="AR259" s="165">
        <f t="shared" si="23"/>
        <v>0</v>
      </c>
    </row>
    <row r="260" spans="1:47" hidden="1" x14ac:dyDescent="0.25">
      <c r="A260" s="11" t="str">
        <f t="shared" si="19"/>
        <v>4</v>
      </c>
      <c r="B260" s="11" t="str">
        <f t="shared" si="20"/>
        <v>46</v>
      </c>
      <c r="C260" s="11" t="str">
        <f t="shared" si="21"/>
        <v>462</v>
      </c>
      <c r="D260" s="23">
        <v>46200000</v>
      </c>
      <c r="E260" s="119" t="s">
        <v>3253</v>
      </c>
      <c r="F260" s="24" t="s">
        <v>315</v>
      </c>
      <c r="G260" s="12">
        <f>+SUMIFS('BLG1222'!$I:$I,'BLG1222'!$A:$A,'ALL 2022'!$2:$2,'BLG1222'!$D:$D,'ALL 2022'!$D:$D)</f>
        <v>51183810.950000003</v>
      </c>
      <c r="H260" s="12">
        <f>+SUMIFS('BLG1222'!$I:$I,'BLG1222'!$A:$A,'ALL 2022'!$2:$2,'BLG1222'!$D:$D,'ALL 2022'!$D:$D)</f>
        <v>0</v>
      </c>
      <c r="I260" s="12">
        <f>+SUMIFS('BLG1222'!$I:$I,'BLG1222'!$A:$A,'ALL 2022'!$2:$2,'BLG1222'!$D:$D,'ALL 2022'!$D:$D)</f>
        <v>8755760.9100000001</v>
      </c>
      <c r="J260" s="12">
        <f>+SUMIFS('BLG1222'!$I:$I,'BLG1222'!$A:$A,'ALL 2022'!$2:$2,'BLG1222'!$D:$D,'ALL 2022'!$D:$D)</f>
        <v>13400000</v>
      </c>
      <c r="K260" s="12">
        <f>+SUMIFS('BLG1222'!$I:$I,'BLG1222'!$A:$A,'ALL 2022'!$2:$2,'BLG1222'!$D:$D,'ALL 2022'!$D:$D)</f>
        <v>0</v>
      </c>
      <c r="L260" s="12">
        <f>+SUMIFS('BLG1222'!$I:$I,'BLG1222'!$A:$A,'ALL 2022'!$2:$2,'BLG1222'!$D:$D,'ALL 2022'!$D:$D)</f>
        <v>-71947477</v>
      </c>
      <c r="M260" s="12">
        <f>+SUMIFS('BLG1222'!$I:$I,'BLG1222'!$A:$A,'ALL 2022'!$2:$2,'BLG1222'!$D:$D,'ALL 2022'!$D:$D)</f>
        <v>0</v>
      </c>
      <c r="N260" s="12">
        <f>+SUMIFS('BLG1222'!$I:$I,'BLG1222'!$A:$A,'ALL 2022'!$2:$2,'BLG1222'!$D:$D,'ALL 2022'!$D:$D)</f>
        <v>0</v>
      </c>
      <c r="O260" s="12">
        <f>+SUMIFS('BLG1222'!$I:$I,'BLG1222'!$A:$A,'ALL 2022'!$2:$2,'BLG1222'!$D:$D,'ALL 2022'!$D:$D)</f>
        <v>-65377200</v>
      </c>
      <c r="P260" s="12">
        <f>+SUMIFS('BLG1222'!$I:$I,'BLG1222'!$A:$A,'ALL 2022'!$2:$2,'BLG1222'!$D:$D,'ALL 2022'!$D:$D)</f>
        <v>0</v>
      </c>
      <c r="Q260" s="12">
        <f>+SUMIFS('BLG1222'!$I:$I,'BLG1222'!$A:$A,'ALL 2022'!$2:$2,'BLG1222'!$D:$D,'ALL 2022'!$D:$D)</f>
        <v>903000000</v>
      </c>
      <c r="R260" s="12">
        <f>+SUMIFS('BLG1222'!$I:$I,'BLG1222'!$A:$A,'ALL 2022'!$2:$2,'BLG1222'!$D:$D,'ALL 2022'!$D:$D)</f>
        <v>0</v>
      </c>
      <c r="S260" s="12">
        <f>+SUMIFS('BLG1222'!$I:$I,'BLG1222'!$A:$A,'ALL 2022'!$2:$2,'BLG1222'!$D:$D,'ALL 2022'!$D:$D)</f>
        <v>0</v>
      </c>
      <c r="T260" s="12">
        <f>+SUMIFS('BLG1222'!$I:$I,'BLG1222'!$A:$A,'ALL 2022'!$2:$2,'BLG1222'!$D:$D,'ALL 2022'!$D:$D)</f>
        <v>0</v>
      </c>
      <c r="U260" s="12">
        <f>+SUMIFS('BLG1222'!$I:$I,'BLG1222'!$A:$A,'ALL 2022'!$2:$2,'BLG1222'!$D:$D,'ALL 2022'!$D:$D)</f>
        <v>83640000</v>
      </c>
      <c r="V260" s="12">
        <f>+SUMIFS('BLG1222'!$I:$I,'BLG1222'!$A:$A,'ALL 2022'!$2:$2,'BLG1222'!$D:$D,'ALL 2022'!$D:$D)</f>
        <v>0</v>
      </c>
      <c r="W260" s="12">
        <f>+SUMIFS('BLG1222'!$I:$I,'BLG1222'!$A:$A,'ALL 2022'!$2:$2,'BLG1222'!$D:$D,'ALL 2022'!$D:$D)</f>
        <v>0</v>
      </c>
      <c r="X260" s="12">
        <f>+SUMIFS('BLG1222'!$I:$I,'BLG1222'!$A:$A,'ALL 2022'!$2:$2,'BLG1222'!$D:$D,'ALL 2022'!$D:$D)</f>
        <v>0</v>
      </c>
      <c r="Y260" s="12">
        <f>+SUMIFS('BLG1222'!$I:$I,'BLG1222'!$A:$A,'ALL 2022'!$2:$2,'BLG1222'!$D:$D,'ALL 2022'!$D:$D)</f>
        <v>0</v>
      </c>
      <c r="Z260" s="12">
        <f>+SUMIFS('BLG1222'!$I:$I,'BLG1222'!$A:$A,'ALL 2022'!$2:$2,'BLG1222'!$D:$D,'ALL 2022'!$D:$D)</f>
        <v>0</v>
      </c>
      <c r="AA260" s="12">
        <f>+SUMIFS('BLG1222'!$I:$I,'BLG1222'!$A:$A,'ALL 2022'!$2:$2,'BLG1222'!$D:$D,'ALL 2022'!$D:$D)</f>
        <v>0</v>
      </c>
      <c r="AB260" s="12">
        <f>+SUMIFS('BLG1222'!$I:$I,'BLG1222'!$A:$A,'ALL 2022'!$2:$2,'BLG1222'!$D:$D,'ALL 2022'!$D:$D)</f>
        <v>0</v>
      </c>
      <c r="AC260" s="12">
        <f>+SUMIFS('BLG1222'!$I:$I,'BLG1222'!$A:$A,'ALL 2022'!$2:$2,'BLG1222'!$D:$D,'ALL 2022'!$D:$D)</f>
        <v>0</v>
      </c>
      <c r="AD260" s="12">
        <f>+SUMIFS('BLG1222'!$I:$I,'BLG1222'!$A:$A,'ALL 2022'!$2:$2,'BLG1222'!$D:$D,'ALL 2022'!$D:$D)</f>
        <v>0</v>
      </c>
      <c r="AE260" s="12">
        <f>+SUMIFS('BLG1222'!$I:$I,'BLG1222'!$A:$A,'ALL 2022'!$2:$2,'BLG1222'!$D:$D,'ALL 2022'!$D:$D)</f>
        <v>0</v>
      </c>
      <c r="AF260" s="12">
        <f>+SUMIFS('BLG1222'!$I:$I,'BLG1222'!$A:$A,'ALL 2022'!$2:$2,'BLG1222'!$D:$D,'ALL 2022'!$D:$D)</f>
        <v>0</v>
      </c>
      <c r="AG260" s="12">
        <f>+SUMIFS('BLG1222'!$I:$I,'BLG1222'!$A:$A,'ALL 2022'!$2:$2,'BLG1222'!$D:$D,'ALL 2022'!$D:$D)</f>
        <v>0</v>
      </c>
      <c r="AH260" s="12">
        <f>+SUMIFS('BLG1222'!$I:$I,'BLG1222'!$A:$A,'ALL 2022'!$2:$2,'BLG1222'!$D:$D,'ALL 2022'!$D:$D)</f>
        <v>0</v>
      </c>
      <c r="AI260" s="12">
        <f>+SUMIFS('BLG1222'!$I:$I,'BLG1222'!$A:$A,'ALL 2022'!$2:$2,'BLG1222'!$D:$D,'ALL 2022'!$D:$D)</f>
        <v>0</v>
      </c>
      <c r="AJ260" s="12">
        <f>+SUMIFS('BLG1222'!$I:$I,'BLG1222'!$A:$A,'ALL 2022'!$2:$2,'BLG1222'!$D:$D,'ALL 2022'!$D:$D)</f>
        <v>0</v>
      </c>
      <c r="AK260" s="12">
        <f>+SUMIFS('BLG1222'!$I:$I,'BLG1222'!$A:$A,'ALL 2022'!$2:$2,'BLG1222'!$D:$D,'ALL 2022'!$D:$D)</f>
        <v>0</v>
      </c>
      <c r="AL260" s="12">
        <f>+SUMIFS('BLG1222'!$I:$I,'BLG1222'!$A:$A,'ALL 2022'!$2:$2,'BLG1222'!$D:$D,'ALL 2022'!$D:$D)</f>
        <v>0</v>
      </c>
      <c r="AM260" s="12">
        <f>+SUMIFS('BLG1222'!$I:$I,'BLG1222'!$A:$A,'ALL 2022'!$2:$2,'BLG1222'!$D:$D,'ALL 2022'!$D:$D)</f>
        <v>0</v>
      </c>
      <c r="AN260" s="12">
        <f>+SUMIFS('BLG1222'!$I:$I,'BLG1222'!$A:$A,'ALL 2022'!$2:$2,'BLG1222'!$D:$D,'ALL 2022'!$D:$D)</f>
        <v>0</v>
      </c>
      <c r="AO260" s="12">
        <f>+SUMIFS('BLG1222'!$I:$I,'BLG1222'!$A:$A,'ALL 2022'!$2:$2,'BLG1222'!$D:$D,'ALL 2022'!$D:$D)</f>
        <v>5426224.3399999999</v>
      </c>
      <c r="AP260" s="12">
        <f>+SUMIFS('BLG1222'!$I:$I,'BLG1222'!$A:$A,'ALL 2022'!$2:$2,'BLG1222'!$D:$D,'ALL 2022'!$D:$D)</f>
        <v>0</v>
      </c>
      <c r="AQ260" s="164">
        <f t="shared" si="22"/>
        <v>928081119.20000005</v>
      </c>
      <c r="AR260" s="165">
        <f t="shared" si="23"/>
        <v>196271.82100221</v>
      </c>
    </row>
    <row r="261" spans="1:47" hidden="1" x14ac:dyDescent="0.25">
      <c r="A261" s="11" t="str">
        <f t="shared" ref="A261:A324" si="26">+LEFT(C261)</f>
        <v>4</v>
      </c>
      <c r="B261" s="11" t="str">
        <f t="shared" ref="B261:B324" si="27">+LEFT(D:D,2)</f>
        <v>46</v>
      </c>
      <c r="C261" s="11" t="str">
        <f t="shared" ref="C261:C324" si="28">+LEFT(D261,3)</f>
        <v>466</v>
      </c>
      <c r="D261" s="23">
        <v>46600000</v>
      </c>
      <c r="E261" s="119" t="s">
        <v>3253</v>
      </c>
      <c r="F261" s="24" t="s">
        <v>316</v>
      </c>
      <c r="G261" s="12">
        <f>+SUMIFS('BLG1222'!$I:$I,'BLG1222'!$A:$A,'ALL 2022'!$2:$2,'BLG1222'!$D:$D,'ALL 2022'!$D:$D)</f>
        <v>15084422.789999999</v>
      </c>
      <c r="H261" s="12">
        <f>+SUMIFS('BLG1222'!$I:$I,'BLG1222'!$A:$A,'ALL 2022'!$2:$2,'BLG1222'!$D:$D,'ALL 2022'!$D:$D)</f>
        <v>9513998.3499999996</v>
      </c>
      <c r="I261" s="12">
        <f>+SUMIFS('BLG1222'!$I:$I,'BLG1222'!$A:$A,'ALL 2022'!$2:$2,'BLG1222'!$D:$D,'ALL 2022'!$D:$D)</f>
        <v>189760655.94999999</v>
      </c>
      <c r="J261" s="12">
        <f>+SUMIFS('BLG1222'!$I:$I,'BLG1222'!$A:$A,'ALL 2022'!$2:$2,'BLG1222'!$D:$D,'ALL 2022'!$D:$D)</f>
        <v>72853161.659999996</v>
      </c>
      <c r="K261" s="12">
        <f>+SUMIFS('BLG1222'!$I:$I,'BLG1222'!$A:$A,'ALL 2022'!$2:$2,'BLG1222'!$D:$D,'ALL 2022'!$D:$D)</f>
        <v>994818.62</v>
      </c>
      <c r="L261" s="12">
        <f>+SUMIFS('BLG1222'!$I:$I,'BLG1222'!$A:$A,'ALL 2022'!$2:$2,'BLG1222'!$D:$D,'ALL 2022'!$D:$D)</f>
        <v>0</v>
      </c>
      <c r="M261" s="12">
        <f>+SUMIFS('BLG1222'!$I:$I,'BLG1222'!$A:$A,'ALL 2022'!$2:$2,'BLG1222'!$D:$D,'ALL 2022'!$D:$D)</f>
        <v>67857555.859999999</v>
      </c>
      <c r="N261" s="12">
        <f>+SUMIFS('BLG1222'!$I:$I,'BLG1222'!$A:$A,'ALL 2022'!$2:$2,'BLG1222'!$D:$D,'ALL 2022'!$D:$D)</f>
        <v>0</v>
      </c>
      <c r="O261" s="12">
        <f>+SUMIFS('BLG1222'!$I:$I,'BLG1222'!$A:$A,'ALL 2022'!$2:$2,'BLG1222'!$D:$D,'ALL 2022'!$D:$D)</f>
        <v>3477489.41</v>
      </c>
      <c r="P261" s="12">
        <f>+SUMIFS('BLG1222'!$I:$I,'BLG1222'!$A:$A,'ALL 2022'!$2:$2,'BLG1222'!$D:$D,'ALL 2022'!$D:$D)</f>
        <v>432408190</v>
      </c>
      <c r="Q261" s="12">
        <f>+SUMIFS('BLG1222'!$I:$I,'BLG1222'!$A:$A,'ALL 2022'!$2:$2,'BLG1222'!$D:$D,'ALL 2022'!$D:$D)</f>
        <v>0</v>
      </c>
      <c r="R261" s="12">
        <f>+SUMIFS('BLG1222'!$I:$I,'BLG1222'!$A:$A,'ALL 2022'!$2:$2,'BLG1222'!$D:$D,'ALL 2022'!$D:$D)</f>
        <v>0</v>
      </c>
      <c r="S261" s="12">
        <f>+SUMIFS('BLG1222'!$I:$I,'BLG1222'!$A:$A,'ALL 2022'!$2:$2,'BLG1222'!$D:$D,'ALL 2022'!$D:$D)</f>
        <v>-1173214428.3399999</v>
      </c>
      <c r="T261" s="12">
        <f>+SUMIFS('BLG1222'!$I:$I,'BLG1222'!$A:$A,'ALL 2022'!$2:$2,'BLG1222'!$D:$D,'ALL 2022'!$D:$D)</f>
        <v>184239930.68000001</v>
      </c>
      <c r="U261" s="12">
        <f>+SUMIFS('BLG1222'!$I:$I,'BLG1222'!$A:$A,'ALL 2022'!$2:$2,'BLG1222'!$D:$D,'ALL 2022'!$D:$D)</f>
        <v>-5635771094.7700005</v>
      </c>
      <c r="V261" s="12">
        <f>+SUMIFS('BLG1222'!$I:$I,'BLG1222'!$A:$A,'ALL 2022'!$2:$2,'BLG1222'!$D:$D,'ALL 2022'!$D:$D)</f>
        <v>0</v>
      </c>
      <c r="W261" s="12">
        <f>+SUMIFS('BLG1222'!$I:$I,'BLG1222'!$A:$A,'ALL 2022'!$2:$2,'BLG1222'!$D:$D,'ALL 2022'!$D:$D)</f>
        <v>1045329797.1</v>
      </c>
      <c r="X261" s="12">
        <f>+SUMIFS('BLG1222'!$I:$I,'BLG1222'!$A:$A,'ALL 2022'!$2:$2,'BLG1222'!$D:$D,'ALL 2022'!$D:$D)</f>
        <v>0</v>
      </c>
      <c r="Y261" s="12">
        <f>+SUMIFS('BLG1222'!$I:$I,'BLG1222'!$A:$A,'ALL 2022'!$2:$2,'BLG1222'!$D:$D,'ALL 2022'!$D:$D)</f>
        <v>0</v>
      </c>
      <c r="Z261" s="12">
        <f>+SUMIFS('BLG1222'!$I:$I,'BLG1222'!$A:$A,'ALL 2022'!$2:$2,'BLG1222'!$D:$D,'ALL 2022'!$D:$D)</f>
        <v>0</v>
      </c>
      <c r="AA261" s="12">
        <f>+SUMIFS('BLG1222'!$I:$I,'BLG1222'!$A:$A,'ALL 2022'!$2:$2,'BLG1222'!$D:$D,'ALL 2022'!$D:$D)</f>
        <v>661687158.45000005</v>
      </c>
      <c r="AB261" s="12">
        <f>+SUMIFS('BLG1222'!$I:$I,'BLG1222'!$A:$A,'ALL 2022'!$2:$2,'BLG1222'!$D:$D,'ALL 2022'!$D:$D)</f>
        <v>187180799.58000001</v>
      </c>
      <c r="AC261" s="12">
        <f>+SUMIFS('BLG1222'!$I:$I,'BLG1222'!$A:$A,'ALL 2022'!$2:$2,'BLG1222'!$D:$D,'ALL 2022'!$D:$D)</f>
        <v>-121351437.31999999</v>
      </c>
      <c r="AD261" s="12">
        <f>+SUMIFS('BLG1222'!$I:$I,'BLG1222'!$A:$A,'ALL 2022'!$2:$2,'BLG1222'!$D:$D,'ALL 2022'!$D:$D)</f>
        <v>0</v>
      </c>
      <c r="AE261" s="12">
        <f>+SUMIFS('BLG1222'!$I:$I,'BLG1222'!$A:$A,'ALL 2022'!$2:$2,'BLG1222'!$D:$D,'ALL 2022'!$D:$D)</f>
        <v>491460.77</v>
      </c>
      <c r="AF261" s="12">
        <f>+SUMIFS('BLG1222'!$I:$I,'BLG1222'!$A:$A,'ALL 2022'!$2:$2,'BLG1222'!$D:$D,'ALL 2022'!$D:$D)</f>
        <v>20344000</v>
      </c>
      <c r="AG261" s="12">
        <f>+SUMIFS('BLG1222'!$I:$I,'BLG1222'!$A:$A,'ALL 2022'!$2:$2,'BLG1222'!$D:$D,'ALL 2022'!$D:$D)</f>
        <v>-1979161.65</v>
      </c>
      <c r="AH261" s="12">
        <f>+SUMIFS('BLG1222'!$I:$I,'BLG1222'!$A:$A,'ALL 2022'!$2:$2,'BLG1222'!$D:$D,'ALL 2022'!$D:$D)</f>
        <v>-37937874.520000003</v>
      </c>
      <c r="AI261" s="12">
        <f>+SUMIFS('BLG1222'!$I:$I,'BLG1222'!$A:$A,'ALL 2022'!$2:$2,'BLG1222'!$D:$D,'ALL 2022'!$D:$D)</f>
        <v>20012500</v>
      </c>
      <c r="AJ261" s="12">
        <f>+SUMIFS('BLG1222'!$I:$I,'BLG1222'!$A:$A,'ALL 2022'!$2:$2,'BLG1222'!$D:$D,'ALL 2022'!$D:$D)</f>
        <v>475541.04</v>
      </c>
      <c r="AK261" s="12">
        <f>+SUMIFS('BLG1222'!$I:$I,'BLG1222'!$A:$A,'ALL 2022'!$2:$2,'BLG1222'!$D:$D,'ALL 2022'!$D:$D)</f>
        <v>0</v>
      </c>
      <c r="AL261" s="12">
        <f>+SUMIFS('BLG1222'!$I:$I,'BLG1222'!$A:$A,'ALL 2022'!$2:$2,'BLG1222'!$D:$D,'ALL 2022'!$D:$D)</f>
        <v>-2832521246.5799999</v>
      </c>
      <c r="AM261" s="12">
        <f>+SUMIFS('BLG1222'!$I:$I,'BLG1222'!$A:$A,'ALL 2022'!$2:$2,'BLG1222'!$D:$D,'ALL 2022'!$D:$D)</f>
        <v>0</v>
      </c>
      <c r="AN261" s="12">
        <f>+SUMIFS('BLG1222'!$I:$I,'BLG1222'!$A:$A,'ALL 2022'!$2:$2,'BLG1222'!$D:$D,'ALL 2022'!$D:$D)</f>
        <v>0</v>
      </c>
      <c r="AO261" s="12">
        <f>+SUMIFS('BLG1222'!$I:$I,'BLG1222'!$A:$A,'ALL 2022'!$2:$2,'BLG1222'!$D:$D,'ALL 2022'!$D:$D)</f>
        <v>3976100</v>
      </c>
      <c r="AP261" s="12">
        <f>+SUMIFS('BLG1222'!$I:$I,'BLG1222'!$A:$A,'ALL 2022'!$2:$2,'BLG1222'!$D:$D,'ALL 2022'!$D:$D)</f>
        <v>0</v>
      </c>
      <c r="AQ261" s="164">
        <f t="shared" ref="AQ261:AQ324" si="29">+SUM(G261:AP261)</f>
        <v>-6887087662.9200001</v>
      </c>
      <c r="AR261" s="165">
        <f t="shared" ref="AR261:AR324" si="30">+AQ261/$AT$2</f>
        <v>-1456490.3961933362</v>
      </c>
    </row>
    <row r="262" spans="1:47" hidden="1" x14ac:dyDescent="0.25">
      <c r="A262" s="11" t="str">
        <f t="shared" si="26"/>
        <v>4</v>
      </c>
      <c r="B262" s="11" t="str">
        <f t="shared" si="27"/>
        <v>46</v>
      </c>
      <c r="C262" s="11" t="str">
        <f t="shared" si="28"/>
        <v>466</v>
      </c>
      <c r="D262" s="22">
        <v>46600001</v>
      </c>
      <c r="E262" s="119" t="str">
        <f t="shared" ref="E262:E293" si="31">+IF(AQ262&gt;0,"BIL22","BIL28")</f>
        <v>BIL28</v>
      </c>
      <c r="F262" s="57" t="s">
        <v>651</v>
      </c>
      <c r="G262" s="12">
        <f>+SUMIFS('BLG1222'!$I:$I,'BLG1222'!$A:$A,'ALL 2022'!$2:$2,'BLG1222'!$D:$D,'ALL 2022'!$D:$D)</f>
        <v>0</v>
      </c>
      <c r="H262" s="12">
        <f>+SUMIFS('BLG1222'!$I:$I,'BLG1222'!$A:$A,'ALL 2022'!$2:$2,'BLG1222'!$D:$D,'ALL 2022'!$D:$D)</f>
        <v>0</v>
      </c>
      <c r="I262" s="12">
        <f>+SUMIFS('BLG1222'!$I:$I,'BLG1222'!$A:$A,'ALL 2022'!$2:$2,'BLG1222'!$D:$D,'ALL 2022'!$D:$D)</f>
        <v>0</v>
      </c>
      <c r="J262" s="12">
        <f>+SUMIFS('BLG1222'!$I:$I,'BLG1222'!$A:$A,'ALL 2022'!$2:$2,'BLG1222'!$D:$D,'ALL 2022'!$D:$D)</f>
        <v>0</v>
      </c>
      <c r="K262" s="12">
        <f>+SUMIFS('BLG1222'!$I:$I,'BLG1222'!$A:$A,'ALL 2022'!$2:$2,'BLG1222'!$D:$D,'ALL 2022'!$D:$D)</f>
        <v>0</v>
      </c>
      <c r="L262" s="12">
        <f>+SUMIFS('BLG1222'!$I:$I,'BLG1222'!$A:$A,'ALL 2022'!$2:$2,'BLG1222'!$D:$D,'ALL 2022'!$D:$D)</f>
        <v>0</v>
      </c>
      <c r="M262" s="12">
        <f>+SUMIFS('BLG1222'!$I:$I,'BLG1222'!$A:$A,'ALL 2022'!$2:$2,'BLG1222'!$D:$D,'ALL 2022'!$D:$D)</f>
        <v>0</v>
      </c>
      <c r="N262" s="12">
        <f>+SUMIFS('BLG1222'!$I:$I,'BLG1222'!$A:$A,'ALL 2022'!$2:$2,'BLG1222'!$D:$D,'ALL 2022'!$D:$D)</f>
        <v>0</v>
      </c>
      <c r="O262" s="12">
        <f>+SUMIFS('BLG1222'!$I:$I,'BLG1222'!$A:$A,'ALL 2022'!$2:$2,'BLG1222'!$D:$D,'ALL 2022'!$D:$D)</f>
        <v>0</v>
      </c>
      <c r="P262" s="12">
        <f>+SUMIFS('BLG1222'!$I:$I,'BLG1222'!$A:$A,'ALL 2022'!$2:$2,'BLG1222'!$D:$D,'ALL 2022'!$D:$D)</f>
        <v>0</v>
      </c>
      <c r="Q262" s="12">
        <f>+SUMIFS('BLG1222'!$I:$I,'BLG1222'!$A:$A,'ALL 2022'!$2:$2,'BLG1222'!$D:$D,'ALL 2022'!$D:$D)</f>
        <v>0</v>
      </c>
      <c r="R262" s="12">
        <f>+SUMIFS('BLG1222'!$I:$I,'BLG1222'!$A:$A,'ALL 2022'!$2:$2,'BLG1222'!$D:$D,'ALL 2022'!$D:$D)</f>
        <v>0</v>
      </c>
      <c r="S262" s="12">
        <f>+SUMIFS('BLG1222'!$I:$I,'BLG1222'!$A:$A,'ALL 2022'!$2:$2,'BLG1222'!$D:$D,'ALL 2022'!$D:$D)</f>
        <v>0</v>
      </c>
      <c r="T262" s="12">
        <f>+SUMIFS('BLG1222'!$I:$I,'BLG1222'!$A:$A,'ALL 2022'!$2:$2,'BLG1222'!$D:$D,'ALL 2022'!$D:$D)</f>
        <v>0</v>
      </c>
      <c r="U262" s="12">
        <f>+SUMIFS('BLG1222'!$I:$I,'BLG1222'!$A:$A,'ALL 2022'!$2:$2,'BLG1222'!$D:$D,'ALL 2022'!$D:$D)</f>
        <v>0</v>
      </c>
      <c r="V262" s="12">
        <f>+SUMIFS('BLG1222'!$I:$I,'BLG1222'!$A:$A,'ALL 2022'!$2:$2,'BLG1222'!$D:$D,'ALL 2022'!$D:$D)</f>
        <v>0</v>
      </c>
      <c r="W262" s="12">
        <f>+SUMIFS('BLG1222'!$I:$I,'BLG1222'!$A:$A,'ALL 2022'!$2:$2,'BLG1222'!$D:$D,'ALL 2022'!$D:$D)</f>
        <v>0</v>
      </c>
      <c r="X262" s="12">
        <f>+SUMIFS('BLG1222'!$I:$I,'BLG1222'!$A:$A,'ALL 2022'!$2:$2,'BLG1222'!$D:$D,'ALL 2022'!$D:$D)</f>
        <v>0</v>
      </c>
      <c r="Y262" s="12">
        <f>+SUMIFS('BLG1222'!$I:$I,'BLG1222'!$A:$A,'ALL 2022'!$2:$2,'BLG1222'!$D:$D,'ALL 2022'!$D:$D)</f>
        <v>0</v>
      </c>
      <c r="Z262" s="12">
        <f>+SUMIFS('BLG1222'!$I:$I,'BLG1222'!$A:$A,'ALL 2022'!$2:$2,'BLG1222'!$D:$D,'ALL 2022'!$D:$D)</f>
        <v>0</v>
      </c>
      <c r="AA262" s="12">
        <f>+SUMIFS('BLG1222'!$I:$I,'BLG1222'!$A:$A,'ALL 2022'!$2:$2,'BLG1222'!$D:$D,'ALL 2022'!$D:$D)</f>
        <v>0</v>
      </c>
      <c r="AB262" s="12">
        <f>+SUMIFS('BLG1222'!$I:$I,'BLG1222'!$A:$A,'ALL 2022'!$2:$2,'BLG1222'!$D:$D,'ALL 2022'!$D:$D)</f>
        <v>0</v>
      </c>
      <c r="AC262" s="12">
        <f>+SUMIFS('BLG1222'!$I:$I,'BLG1222'!$A:$A,'ALL 2022'!$2:$2,'BLG1222'!$D:$D,'ALL 2022'!$D:$D)</f>
        <v>0</v>
      </c>
      <c r="AD262" s="12">
        <f>+SUMIFS('BLG1222'!$I:$I,'BLG1222'!$A:$A,'ALL 2022'!$2:$2,'BLG1222'!$D:$D,'ALL 2022'!$D:$D)</f>
        <v>0</v>
      </c>
      <c r="AE262" s="12">
        <f>+SUMIFS('BLG1222'!$I:$I,'BLG1222'!$A:$A,'ALL 2022'!$2:$2,'BLG1222'!$D:$D,'ALL 2022'!$D:$D)</f>
        <v>0</v>
      </c>
      <c r="AF262" s="12">
        <f>+SUMIFS('BLG1222'!$I:$I,'BLG1222'!$A:$A,'ALL 2022'!$2:$2,'BLG1222'!$D:$D,'ALL 2022'!$D:$D)</f>
        <v>0</v>
      </c>
      <c r="AG262" s="12">
        <f>+SUMIFS('BLG1222'!$I:$I,'BLG1222'!$A:$A,'ALL 2022'!$2:$2,'BLG1222'!$D:$D,'ALL 2022'!$D:$D)</f>
        <v>0</v>
      </c>
      <c r="AH262" s="12">
        <f>+SUMIFS('BLG1222'!$I:$I,'BLG1222'!$A:$A,'ALL 2022'!$2:$2,'BLG1222'!$D:$D,'ALL 2022'!$D:$D)</f>
        <v>0</v>
      </c>
      <c r="AI262" s="12">
        <f>+SUMIFS('BLG1222'!$I:$I,'BLG1222'!$A:$A,'ALL 2022'!$2:$2,'BLG1222'!$D:$D,'ALL 2022'!$D:$D)</f>
        <v>0</v>
      </c>
      <c r="AJ262" s="12">
        <f>+SUMIFS('BLG1222'!$I:$I,'BLG1222'!$A:$A,'ALL 2022'!$2:$2,'BLG1222'!$D:$D,'ALL 2022'!$D:$D)</f>
        <v>0</v>
      </c>
      <c r="AK262" s="12">
        <f>+SUMIFS('BLG1222'!$I:$I,'BLG1222'!$A:$A,'ALL 2022'!$2:$2,'BLG1222'!$D:$D,'ALL 2022'!$D:$D)</f>
        <v>0</v>
      </c>
      <c r="AL262" s="12">
        <f>+SUMIFS('BLG1222'!$I:$I,'BLG1222'!$A:$A,'ALL 2022'!$2:$2,'BLG1222'!$D:$D,'ALL 2022'!$D:$D)</f>
        <v>0</v>
      </c>
      <c r="AM262" s="12">
        <f>+SUMIFS('BLG1222'!$I:$I,'BLG1222'!$A:$A,'ALL 2022'!$2:$2,'BLG1222'!$D:$D,'ALL 2022'!$D:$D)</f>
        <v>0</v>
      </c>
      <c r="AN262" s="12">
        <f>+SUMIFS('BLG1222'!$I:$I,'BLG1222'!$A:$A,'ALL 2022'!$2:$2,'BLG1222'!$D:$D,'ALL 2022'!$D:$D)</f>
        <v>0</v>
      </c>
      <c r="AO262" s="12">
        <f>+SUMIFS('BLG1222'!$I:$I,'BLG1222'!$A:$A,'ALL 2022'!$2:$2,'BLG1222'!$D:$D,'ALL 2022'!$D:$D)</f>
        <v>0</v>
      </c>
      <c r="AP262" s="12">
        <f>+SUMIFS('BLG1222'!$I:$I,'BLG1222'!$A:$A,'ALL 2022'!$2:$2,'BLG1222'!$D:$D,'ALL 2022'!$D:$D)</f>
        <v>0</v>
      </c>
      <c r="AQ262" s="164">
        <f t="shared" si="29"/>
        <v>0</v>
      </c>
      <c r="AR262" s="165">
        <f t="shared" si="30"/>
        <v>0</v>
      </c>
    </row>
    <row r="263" spans="1:47" hidden="1" x14ac:dyDescent="0.25">
      <c r="A263" s="11" t="str">
        <f t="shared" si="26"/>
        <v>4</v>
      </c>
      <c r="B263" s="11" t="str">
        <f t="shared" si="27"/>
        <v>46</v>
      </c>
      <c r="C263" s="11" t="str">
        <f t="shared" si="28"/>
        <v>466</v>
      </c>
      <c r="D263" s="22">
        <v>46610000</v>
      </c>
      <c r="E263" s="119" t="str">
        <f t="shared" si="31"/>
        <v>BIL22</v>
      </c>
      <c r="F263" s="24" t="s">
        <v>123</v>
      </c>
      <c r="G263" s="12">
        <f>+SUMIFS('BLG1222'!$I:$I,'BLG1222'!$A:$A,'ALL 2022'!$2:$2,'BLG1222'!$D:$D,'ALL 2022'!$D:$D)</f>
        <v>-866804935.46999991</v>
      </c>
      <c r="H263" s="12">
        <f>+SUMIFS('BLG1222'!$I:$I,'BLG1222'!$A:$A,'ALL 2022'!$2:$2,'BLG1222'!$D:$D,'ALL 2022'!$D:$D)</f>
        <v>1668387219.9499998</v>
      </c>
      <c r="I263" s="12">
        <f>+SUMIFS('BLG1222'!$I:$I,'BLG1222'!$A:$A,'ALL 2022'!$2:$2,'BLG1222'!$D:$D,'ALL 2022'!$D:$D)</f>
        <v>3379046827.5</v>
      </c>
      <c r="J263" s="12">
        <f>+SUMIFS('BLG1222'!$I:$I,'BLG1222'!$A:$A,'ALL 2022'!$2:$2,'BLG1222'!$D:$D,'ALL 2022'!$D:$D)</f>
        <v>-514861277.29999995</v>
      </c>
      <c r="K263" s="12">
        <f>+SUMIFS('BLG1222'!$I:$I,'BLG1222'!$A:$A,'ALL 2022'!$2:$2,'BLG1222'!$D:$D,'ALL 2022'!$D:$D)</f>
        <v>-34720440.860000014</v>
      </c>
      <c r="L263" s="12">
        <f>+SUMIFS('BLG1222'!$I:$I,'BLG1222'!$A:$A,'ALL 2022'!$2:$2,'BLG1222'!$D:$D,'ALL 2022'!$D:$D)</f>
        <v>-421938282.18000001</v>
      </c>
      <c r="M263" s="12">
        <f>+SUMIFS('BLG1222'!$I:$I,'BLG1222'!$A:$A,'ALL 2022'!$2:$2,'BLG1222'!$D:$D,'ALL 2022'!$D:$D)</f>
        <v>0</v>
      </c>
      <c r="N263" s="12">
        <f>+SUMIFS('BLG1222'!$I:$I,'BLG1222'!$A:$A,'ALL 2022'!$2:$2,'BLG1222'!$D:$D,'ALL 2022'!$D:$D)</f>
        <v>0</v>
      </c>
      <c r="O263" s="12">
        <f>+SUMIFS('BLG1222'!$I:$I,'BLG1222'!$A:$A,'ALL 2022'!$2:$2,'BLG1222'!$D:$D,'ALL 2022'!$D:$D)</f>
        <v>346774201.19999999</v>
      </c>
      <c r="P263" s="12">
        <f>+SUMIFS('BLG1222'!$I:$I,'BLG1222'!$A:$A,'ALL 2022'!$2:$2,'BLG1222'!$D:$D,'ALL 2022'!$D:$D)</f>
        <v>-272065577.97999996</v>
      </c>
      <c r="Q263" s="12">
        <f>+SUMIFS('BLG1222'!$I:$I,'BLG1222'!$A:$A,'ALL 2022'!$2:$2,'BLG1222'!$D:$D,'ALL 2022'!$D:$D)</f>
        <v>-1459017.76</v>
      </c>
      <c r="R263" s="12">
        <f>+SUMIFS('BLG1222'!$I:$I,'BLG1222'!$A:$A,'ALL 2022'!$2:$2,'BLG1222'!$D:$D,'ALL 2022'!$D:$D)</f>
        <v>32315869.310000002</v>
      </c>
      <c r="S263" s="12">
        <f>+SUMIFS('BLG1222'!$I:$I,'BLG1222'!$A:$A,'ALL 2022'!$2:$2,'BLG1222'!$D:$D,'ALL 2022'!$D:$D)</f>
        <v>-38340789</v>
      </c>
      <c r="T263" s="12">
        <f>+SUMIFS('BLG1222'!$I:$I,'BLG1222'!$A:$A,'ALL 2022'!$2:$2,'BLG1222'!$D:$D,'ALL 2022'!$D:$D)</f>
        <v>3967997410.3200002</v>
      </c>
      <c r="U263" s="12">
        <f>+SUMIFS('BLG1222'!$I:$I,'BLG1222'!$A:$A,'ALL 2022'!$2:$2,'BLG1222'!$D:$D,'ALL 2022'!$D:$D)</f>
        <v>-56441999.939999998</v>
      </c>
      <c r="V263" s="12">
        <f>+SUMIFS('BLG1222'!$I:$I,'BLG1222'!$A:$A,'ALL 2022'!$2:$2,'BLG1222'!$D:$D,'ALL 2022'!$D:$D)</f>
        <v>-3080972.76</v>
      </c>
      <c r="W263" s="12">
        <f>+SUMIFS('BLG1222'!$I:$I,'BLG1222'!$A:$A,'ALL 2022'!$2:$2,'BLG1222'!$D:$D,'ALL 2022'!$D:$D)</f>
        <v>11726643.0900001</v>
      </c>
      <c r="X263" s="12">
        <f>+SUMIFS('BLG1222'!$I:$I,'BLG1222'!$A:$A,'ALL 2022'!$2:$2,'BLG1222'!$D:$D,'ALL 2022'!$D:$D)</f>
        <v>-447899881.62</v>
      </c>
      <c r="Y263" s="12">
        <f>+SUMIFS('BLG1222'!$I:$I,'BLG1222'!$A:$A,'ALL 2022'!$2:$2,'BLG1222'!$D:$D,'ALL 2022'!$D:$D)</f>
        <v>0</v>
      </c>
      <c r="Z263" s="12">
        <f>+SUMIFS('BLG1222'!$I:$I,'BLG1222'!$A:$A,'ALL 2022'!$2:$2,'BLG1222'!$D:$D,'ALL 2022'!$D:$D)</f>
        <v>0</v>
      </c>
      <c r="AA263" s="12">
        <f>+SUMIFS('BLG1222'!$I:$I,'BLG1222'!$A:$A,'ALL 2022'!$2:$2,'BLG1222'!$D:$D,'ALL 2022'!$D:$D)</f>
        <v>1461659.37</v>
      </c>
      <c r="AB263" s="12">
        <f>+SUMIFS('BLG1222'!$I:$I,'BLG1222'!$A:$A,'ALL 2022'!$2:$2,'BLG1222'!$D:$D,'ALL 2022'!$D:$D)</f>
        <v>-52004263.849999994</v>
      </c>
      <c r="AC263" s="12">
        <f>+SUMIFS('BLG1222'!$I:$I,'BLG1222'!$A:$A,'ALL 2022'!$2:$2,'BLG1222'!$D:$D,'ALL 2022'!$D:$D)</f>
        <v>0</v>
      </c>
      <c r="AD263" s="12">
        <f>+SUMIFS('BLG1222'!$I:$I,'BLG1222'!$A:$A,'ALL 2022'!$2:$2,'BLG1222'!$D:$D,'ALL 2022'!$D:$D)</f>
        <v>0</v>
      </c>
      <c r="AE263" s="12">
        <f>+SUMIFS('BLG1222'!$I:$I,'BLG1222'!$A:$A,'ALL 2022'!$2:$2,'BLG1222'!$D:$D,'ALL 2022'!$D:$D)</f>
        <v>-23831500.489999998</v>
      </c>
      <c r="AF263" s="12">
        <f>+SUMIFS('BLG1222'!$I:$I,'BLG1222'!$A:$A,'ALL 2022'!$2:$2,'BLG1222'!$D:$D,'ALL 2022'!$D:$D)</f>
        <v>0</v>
      </c>
      <c r="AG263" s="12">
        <f>+SUMIFS('BLG1222'!$I:$I,'BLG1222'!$A:$A,'ALL 2022'!$2:$2,'BLG1222'!$D:$D,'ALL 2022'!$D:$D)</f>
        <v>-5319619</v>
      </c>
      <c r="AH263" s="12">
        <f>+SUMIFS('BLG1222'!$I:$I,'BLG1222'!$A:$A,'ALL 2022'!$2:$2,'BLG1222'!$D:$D,'ALL 2022'!$D:$D)</f>
        <v>11399250.199999999</v>
      </c>
      <c r="AI263" s="12">
        <f>+SUMIFS('BLG1222'!$I:$I,'BLG1222'!$A:$A,'ALL 2022'!$2:$2,'BLG1222'!$D:$D,'ALL 2022'!$D:$D)</f>
        <v>-62665.88</v>
      </c>
      <c r="AJ263" s="12">
        <f>+SUMIFS('BLG1222'!$I:$I,'BLG1222'!$A:$A,'ALL 2022'!$2:$2,'BLG1222'!$D:$D,'ALL 2022'!$D:$D)</f>
        <v>-1987149.76</v>
      </c>
      <c r="AK263" s="12">
        <f>+SUMIFS('BLG1222'!$I:$I,'BLG1222'!$A:$A,'ALL 2022'!$2:$2,'BLG1222'!$D:$D,'ALL 2022'!$D:$D)</f>
        <v>-128177439.06</v>
      </c>
      <c r="AL263" s="12">
        <f>+SUMIFS('BLG1222'!$I:$I,'BLG1222'!$A:$A,'ALL 2022'!$2:$2,'BLG1222'!$D:$D,'ALL 2022'!$D:$D)</f>
        <v>-448745.02</v>
      </c>
      <c r="AM263" s="12">
        <f>+SUMIFS('BLG1222'!$I:$I,'BLG1222'!$A:$A,'ALL 2022'!$2:$2,'BLG1222'!$D:$D,'ALL 2022'!$D:$D)</f>
        <v>0</v>
      </c>
      <c r="AN263" s="12">
        <f>+SUMIFS('BLG1222'!$I:$I,'BLG1222'!$A:$A,'ALL 2022'!$2:$2,'BLG1222'!$D:$D,'ALL 2022'!$D:$D)</f>
        <v>0</v>
      </c>
      <c r="AO263" s="12">
        <f>+SUMIFS('BLG1222'!$I:$I,'BLG1222'!$A:$A,'ALL 2022'!$2:$2,'BLG1222'!$D:$D,'ALL 2022'!$D:$D)</f>
        <v>-64637960.350000009</v>
      </c>
      <c r="AP263" s="12">
        <f>+SUMIFS('BLG1222'!$I:$I,'BLG1222'!$A:$A,'ALL 2022'!$2:$2,'BLG1222'!$D:$D,'ALL 2022'!$D:$D)</f>
        <v>0</v>
      </c>
      <c r="AQ263" s="164">
        <f t="shared" si="29"/>
        <v>6485026562.6599979</v>
      </c>
      <c r="AR263" s="165">
        <f t="shared" si="30"/>
        <v>1371461.983622886</v>
      </c>
    </row>
    <row r="264" spans="1:47" hidden="1" x14ac:dyDescent="0.25">
      <c r="A264" s="11" t="str">
        <f t="shared" si="26"/>
        <v>4</v>
      </c>
      <c r="B264" s="11" t="str">
        <f t="shared" si="27"/>
        <v>46</v>
      </c>
      <c r="C264" s="11" t="str">
        <f t="shared" si="28"/>
        <v>466</v>
      </c>
      <c r="D264" s="22">
        <v>46611000</v>
      </c>
      <c r="E264" s="119" t="str">
        <f t="shared" si="31"/>
        <v>BIL28</v>
      </c>
      <c r="F264" s="24" t="s">
        <v>652</v>
      </c>
      <c r="G264" s="12">
        <f>+SUMIFS('BLG1222'!$I:$I,'BLG1222'!$A:$A,'ALL 2022'!$2:$2,'BLG1222'!$D:$D,'ALL 2022'!$D:$D)</f>
        <v>0</v>
      </c>
      <c r="H264" s="12">
        <f>+SUMIFS('BLG1222'!$I:$I,'BLG1222'!$A:$A,'ALL 2022'!$2:$2,'BLG1222'!$D:$D,'ALL 2022'!$D:$D)</f>
        <v>0</v>
      </c>
      <c r="I264" s="12">
        <f>+SUMIFS('BLG1222'!$I:$I,'BLG1222'!$A:$A,'ALL 2022'!$2:$2,'BLG1222'!$D:$D,'ALL 2022'!$D:$D)</f>
        <v>0</v>
      </c>
      <c r="J264" s="12">
        <f>+SUMIFS('BLG1222'!$I:$I,'BLG1222'!$A:$A,'ALL 2022'!$2:$2,'BLG1222'!$D:$D,'ALL 2022'!$D:$D)</f>
        <v>0</v>
      </c>
      <c r="K264" s="12">
        <f>+SUMIFS('BLG1222'!$I:$I,'BLG1222'!$A:$A,'ALL 2022'!$2:$2,'BLG1222'!$D:$D,'ALL 2022'!$D:$D)</f>
        <v>0</v>
      </c>
      <c r="L264" s="12">
        <f>+SUMIFS('BLG1222'!$I:$I,'BLG1222'!$A:$A,'ALL 2022'!$2:$2,'BLG1222'!$D:$D,'ALL 2022'!$D:$D)</f>
        <v>0</v>
      </c>
      <c r="M264" s="12">
        <f>+SUMIFS('BLG1222'!$I:$I,'BLG1222'!$A:$A,'ALL 2022'!$2:$2,'BLG1222'!$D:$D,'ALL 2022'!$D:$D)</f>
        <v>0</v>
      </c>
      <c r="N264" s="12">
        <f>+SUMIFS('BLG1222'!$I:$I,'BLG1222'!$A:$A,'ALL 2022'!$2:$2,'BLG1222'!$D:$D,'ALL 2022'!$D:$D)</f>
        <v>0</v>
      </c>
      <c r="O264" s="12">
        <f>+SUMIFS('BLG1222'!$I:$I,'BLG1222'!$A:$A,'ALL 2022'!$2:$2,'BLG1222'!$D:$D,'ALL 2022'!$D:$D)</f>
        <v>0</v>
      </c>
      <c r="P264" s="12">
        <f>+SUMIFS('BLG1222'!$I:$I,'BLG1222'!$A:$A,'ALL 2022'!$2:$2,'BLG1222'!$D:$D,'ALL 2022'!$D:$D)</f>
        <v>0</v>
      </c>
      <c r="Q264" s="12">
        <f>+SUMIFS('BLG1222'!$I:$I,'BLG1222'!$A:$A,'ALL 2022'!$2:$2,'BLG1222'!$D:$D,'ALL 2022'!$D:$D)</f>
        <v>0</v>
      </c>
      <c r="R264" s="12">
        <f>+SUMIFS('BLG1222'!$I:$I,'BLG1222'!$A:$A,'ALL 2022'!$2:$2,'BLG1222'!$D:$D,'ALL 2022'!$D:$D)</f>
        <v>0</v>
      </c>
      <c r="S264" s="12">
        <f>+SUMIFS('BLG1222'!$I:$I,'BLG1222'!$A:$A,'ALL 2022'!$2:$2,'BLG1222'!$D:$D,'ALL 2022'!$D:$D)</f>
        <v>0</v>
      </c>
      <c r="T264" s="12">
        <f>+SUMIFS('BLG1222'!$I:$I,'BLG1222'!$A:$A,'ALL 2022'!$2:$2,'BLG1222'!$D:$D,'ALL 2022'!$D:$D)</f>
        <v>0</v>
      </c>
      <c r="U264" s="12">
        <f>+SUMIFS('BLG1222'!$I:$I,'BLG1222'!$A:$A,'ALL 2022'!$2:$2,'BLG1222'!$D:$D,'ALL 2022'!$D:$D)</f>
        <v>0</v>
      </c>
      <c r="V264" s="12">
        <f>+SUMIFS('BLG1222'!$I:$I,'BLG1222'!$A:$A,'ALL 2022'!$2:$2,'BLG1222'!$D:$D,'ALL 2022'!$D:$D)</f>
        <v>0</v>
      </c>
      <c r="W264" s="12">
        <f>+SUMIFS('BLG1222'!$I:$I,'BLG1222'!$A:$A,'ALL 2022'!$2:$2,'BLG1222'!$D:$D,'ALL 2022'!$D:$D)</f>
        <v>0</v>
      </c>
      <c r="X264" s="12">
        <f>+SUMIFS('BLG1222'!$I:$I,'BLG1222'!$A:$A,'ALL 2022'!$2:$2,'BLG1222'!$D:$D,'ALL 2022'!$D:$D)</f>
        <v>0</v>
      </c>
      <c r="Y264" s="12">
        <f>+SUMIFS('BLG1222'!$I:$I,'BLG1222'!$A:$A,'ALL 2022'!$2:$2,'BLG1222'!$D:$D,'ALL 2022'!$D:$D)</f>
        <v>0</v>
      </c>
      <c r="Z264" s="12">
        <f>+SUMIFS('BLG1222'!$I:$I,'BLG1222'!$A:$A,'ALL 2022'!$2:$2,'BLG1222'!$D:$D,'ALL 2022'!$D:$D)</f>
        <v>0</v>
      </c>
      <c r="AA264" s="12">
        <f>+SUMIFS('BLG1222'!$I:$I,'BLG1222'!$A:$A,'ALL 2022'!$2:$2,'BLG1222'!$D:$D,'ALL 2022'!$D:$D)</f>
        <v>0</v>
      </c>
      <c r="AB264" s="12">
        <f>+SUMIFS('BLG1222'!$I:$I,'BLG1222'!$A:$A,'ALL 2022'!$2:$2,'BLG1222'!$D:$D,'ALL 2022'!$D:$D)</f>
        <v>0</v>
      </c>
      <c r="AC264" s="12">
        <f>+SUMIFS('BLG1222'!$I:$I,'BLG1222'!$A:$A,'ALL 2022'!$2:$2,'BLG1222'!$D:$D,'ALL 2022'!$D:$D)</f>
        <v>0</v>
      </c>
      <c r="AD264" s="12">
        <f>+SUMIFS('BLG1222'!$I:$I,'BLG1222'!$A:$A,'ALL 2022'!$2:$2,'BLG1222'!$D:$D,'ALL 2022'!$D:$D)</f>
        <v>0</v>
      </c>
      <c r="AE264" s="12">
        <f>+SUMIFS('BLG1222'!$I:$I,'BLG1222'!$A:$A,'ALL 2022'!$2:$2,'BLG1222'!$D:$D,'ALL 2022'!$D:$D)</f>
        <v>0</v>
      </c>
      <c r="AF264" s="12">
        <f>+SUMIFS('BLG1222'!$I:$I,'BLG1222'!$A:$A,'ALL 2022'!$2:$2,'BLG1222'!$D:$D,'ALL 2022'!$D:$D)</f>
        <v>0</v>
      </c>
      <c r="AG264" s="12">
        <f>+SUMIFS('BLG1222'!$I:$I,'BLG1222'!$A:$A,'ALL 2022'!$2:$2,'BLG1222'!$D:$D,'ALL 2022'!$D:$D)</f>
        <v>0</v>
      </c>
      <c r="AH264" s="12">
        <f>+SUMIFS('BLG1222'!$I:$I,'BLG1222'!$A:$A,'ALL 2022'!$2:$2,'BLG1222'!$D:$D,'ALL 2022'!$D:$D)</f>
        <v>0</v>
      </c>
      <c r="AI264" s="12">
        <f>+SUMIFS('BLG1222'!$I:$I,'BLG1222'!$A:$A,'ALL 2022'!$2:$2,'BLG1222'!$D:$D,'ALL 2022'!$D:$D)</f>
        <v>0</v>
      </c>
      <c r="AJ264" s="12">
        <f>+SUMIFS('BLG1222'!$I:$I,'BLG1222'!$A:$A,'ALL 2022'!$2:$2,'BLG1222'!$D:$D,'ALL 2022'!$D:$D)</f>
        <v>0</v>
      </c>
      <c r="AK264" s="12">
        <f>+SUMIFS('BLG1222'!$I:$I,'BLG1222'!$A:$A,'ALL 2022'!$2:$2,'BLG1222'!$D:$D,'ALL 2022'!$D:$D)</f>
        <v>0</v>
      </c>
      <c r="AL264" s="12">
        <f>+SUMIFS('BLG1222'!$I:$I,'BLG1222'!$A:$A,'ALL 2022'!$2:$2,'BLG1222'!$D:$D,'ALL 2022'!$D:$D)</f>
        <v>0</v>
      </c>
      <c r="AM264" s="12">
        <f>+SUMIFS('BLG1222'!$I:$I,'BLG1222'!$A:$A,'ALL 2022'!$2:$2,'BLG1222'!$D:$D,'ALL 2022'!$D:$D)</f>
        <v>0</v>
      </c>
      <c r="AN264" s="12">
        <f>+SUMIFS('BLG1222'!$I:$I,'BLG1222'!$A:$A,'ALL 2022'!$2:$2,'BLG1222'!$D:$D,'ALL 2022'!$D:$D)</f>
        <v>0</v>
      </c>
      <c r="AO264" s="12">
        <f>+SUMIFS('BLG1222'!$I:$I,'BLG1222'!$A:$A,'ALL 2022'!$2:$2,'BLG1222'!$D:$D,'ALL 2022'!$D:$D)</f>
        <v>0</v>
      </c>
      <c r="AP264" s="12">
        <f>+SUMIFS('BLG1222'!$I:$I,'BLG1222'!$A:$A,'ALL 2022'!$2:$2,'BLG1222'!$D:$D,'ALL 2022'!$D:$D)</f>
        <v>0</v>
      </c>
      <c r="AQ264" s="164">
        <f t="shared" si="29"/>
        <v>0</v>
      </c>
      <c r="AR264" s="165">
        <f t="shared" si="30"/>
        <v>0</v>
      </c>
    </row>
    <row r="265" spans="1:47" hidden="1" x14ac:dyDescent="0.25">
      <c r="A265" s="11" t="str">
        <f t="shared" si="26"/>
        <v>4</v>
      </c>
      <c r="B265" s="11" t="str">
        <f t="shared" si="27"/>
        <v>46</v>
      </c>
      <c r="C265" s="11" t="str">
        <f t="shared" si="28"/>
        <v>466</v>
      </c>
      <c r="D265" s="60">
        <v>46612000</v>
      </c>
      <c r="E265" s="119" t="str">
        <f t="shared" si="31"/>
        <v>BIL28</v>
      </c>
      <c r="F265" s="24" t="s">
        <v>1234</v>
      </c>
      <c r="G265" s="12">
        <f>+SUMIFS('BLG1222'!$I:$I,'BLG1222'!$A:$A,'ALL 2022'!$2:$2,'BLG1222'!$D:$D,'ALL 2022'!$D:$D)</f>
        <v>0</v>
      </c>
      <c r="H265" s="12">
        <f>+SUMIFS('BLG1222'!$I:$I,'BLG1222'!$A:$A,'ALL 2022'!$2:$2,'BLG1222'!$D:$D,'ALL 2022'!$D:$D)</f>
        <v>0</v>
      </c>
      <c r="I265" s="12">
        <f>+SUMIFS('BLG1222'!$I:$I,'BLG1222'!$A:$A,'ALL 2022'!$2:$2,'BLG1222'!$D:$D,'ALL 2022'!$D:$D)</f>
        <v>0</v>
      </c>
      <c r="J265" s="12">
        <f>+SUMIFS('BLG1222'!$I:$I,'BLG1222'!$A:$A,'ALL 2022'!$2:$2,'BLG1222'!$D:$D,'ALL 2022'!$D:$D)</f>
        <v>0</v>
      </c>
      <c r="K265" s="12">
        <f>+SUMIFS('BLG1222'!$I:$I,'BLG1222'!$A:$A,'ALL 2022'!$2:$2,'BLG1222'!$D:$D,'ALL 2022'!$D:$D)</f>
        <v>0</v>
      </c>
      <c r="L265" s="12">
        <f>+SUMIFS('BLG1222'!$I:$I,'BLG1222'!$A:$A,'ALL 2022'!$2:$2,'BLG1222'!$D:$D,'ALL 2022'!$D:$D)</f>
        <v>0</v>
      </c>
      <c r="M265" s="12">
        <f>+SUMIFS('BLG1222'!$I:$I,'BLG1222'!$A:$A,'ALL 2022'!$2:$2,'BLG1222'!$D:$D,'ALL 2022'!$D:$D)</f>
        <v>0</v>
      </c>
      <c r="N265" s="12">
        <f>+SUMIFS('BLG1222'!$I:$I,'BLG1222'!$A:$A,'ALL 2022'!$2:$2,'BLG1222'!$D:$D,'ALL 2022'!$D:$D)</f>
        <v>0</v>
      </c>
      <c r="O265" s="12">
        <f>+SUMIFS('BLG1222'!$I:$I,'BLG1222'!$A:$A,'ALL 2022'!$2:$2,'BLG1222'!$D:$D,'ALL 2022'!$D:$D)</f>
        <v>0</v>
      </c>
      <c r="P265" s="12">
        <f>+SUMIFS('BLG1222'!$I:$I,'BLG1222'!$A:$A,'ALL 2022'!$2:$2,'BLG1222'!$D:$D,'ALL 2022'!$D:$D)</f>
        <v>0</v>
      </c>
      <c r="Q265" s="12">
        <f>+SUMIFS('BLG1222'!$I:$I,'BLG1222'!$A:$A,'ALL 2022'!$2:$2,'BLG1222'!$D:$D,'ALL 2022'!$D:$D)</f>
        <v>0</v>
      </c>
      <c r="R265" s="12">
        <f>+SUMIFS('BLG1222'!$I:$I,'BLG1222'!$A:$A,'ALL 2022'!$2:$2,'BLG1222'!$D:$D,'ALL 2022'!$D:$D)</f>
        <v>0</v>
      </c>
      <c r="S265" s="12">
        <f>+SUMIFS('BLG1222'!$I:$I,'BLG1222'!$A:$A,'ALL 2022'!$2:$2,'BLG1222'!$D:$D,'ALL 2022'!$D:$D)</f>
        <v>0</v>
      </c>
      <c r="T265" s="12">
        <f>+SUMIFS('BLG1222'!$I:$I,'BLG1222'!$A:$A,'ALL 2022'!$2:$2,'BLG1222'!$D:$D,'ALL 2022'!$D:$D)</f>
        <v>0</v>
      </c>
      <c r="U265" s="12">
        <f>+SUMIFS('BLG1222'!$I:$I,'BLG1222'!$A:$A,'ALL 2022'!$2:$2,'BLG1222'!$D:$D,'ALL 2022'!$D:$D)</f>
        <v>0</v>
      </c>
      <c r="V265" s="12">
        <f>+SUMIFS('BLG1222'!$I:$I,'BLG1222'!$A:$A,'ALL 2022'!$2:$2,'BLG1222'!$D:$D,'ALL 2022'!$D:$D)</f>
        <v>0</v>
      </c>
      <c r="W265" s="12">
        <f>+SUMIFS('BLG1222'!$I:$I,'BLG1222'!$A:$A,'ALL 2022'!$2:$2,'BLG1222'!$D:$D,'ALL 2022'!$D:$D)</f>
        <v>0</v>
      </c>
      <c r="X265" s="12">
        <f>+SUMIFS('BLG1222'!$I:$I,'BLG1222'!$A:$A,'ALL 2022'!$2:$2,'BLG1222'!$D:$D,'ALL 2022'!$D:$D)</f>
        <v>0</v>
      </c>
      <c r="Y265" s="12">
        <f>+SUMIFS('BLG1222'!$I:$I,'BLG1222'!$A:$A,'ALL 2022'!$2:$2,'BLG1222'!$D:$D,'ALL 2022'!$D:$D)</f>
        <v>0</v>
      </c>
      <c r="Z265" s="12">
        <f>+SUMIFS('BLG1222'!$I:$I,'BLG1222'!$A:$A,'ALL 2022'!$2:$2,'BLG1222'!$D:$D,'ALL 2022'!$D:$D)</f>
        <v>0</v>
      </c>
      <c r="AA265" s="12">
        <f>+SUMIFS('BLG1222'!$I:$I,'BLG1222'!$A:$A,'ALL 2022'!$2:$2,'BLG1222'!$D:$D,'ALL 2022'!$D:$D)</f>
        <v>0</v>
      </c>
      <c r="AB265" s="12">
        <f>+SUMIFS('BLG1222'!$I:$I,'BLG1222'!$A:$A,'ALL 2022'!$2:$2,'BLG1222'!$D:$D,'ALL 2022'!$D:$D)</f>
        <v>0</v>
      </c>
      <c r="AC265" s="12">
        <f>+SUMIFS('BLG1222'!$I:$I,'BLG1222'!$A:$A,'ALL 2022'!$2:$2,'BLG1222'!$D:$D,'ALL 2022'!$D:$D)</f>
        <v>0</v>
      </c>
      <c r="AD265" s="12">
        <f>+SUMIFS('BLG1222'!$I:$I,'BLG1222'!$A:$A,'ALL 2022'!$2:$2,'BLG1222'!$D:$D,'ALL 2022'!$D:$D)</f>
        <v>0</v>
      </c>
      <c r="AE265" s="12">
        <f>+SUMIFS('BLG1222'!$I:$I,'BLG1222'!$A:$A,'ALL 2022'!$2:$2,'BLG1222'!$D:$D,'ALL 2022'!$D:$D)</f>
        <v>0</v>
      </c>
      <c r="AF265" s="12">
        <f>+SUMIFS('BLG1222'!$I:$I,'BLG1222'!$A:$A,'ALL 2022'!$2:$2,'BLG1222'!$D:$D,'ALL 2022'!$D:$D)</f>
        <v>0</v>
      </c>
      <c r="AG265" s="12">
        <f>+SUMIFS('BLG1222'!$I:$I,'BLG1222'!$A:$A,'ALL 2022'!$2:$2,'BLG1222'!$D:$D,'ALL 2022'!$D:$D)</f>
        <v>0</v>
      </c>
      <c r="AH265" s="12">
        <f>+SUMIFS('BLG1222'!$I:$I,'BLG1222'!$A:$A,'ALL 2022'!$2:$2,'BLG1222'!$D:$D,'ALL 2022'!$D:$D)</f>
        <v>0</v>
      </c>
      <c r="AI265" s="12">
        <f>+SUMIFS('BLG1222'!$I:$I,'BLG1222'!$A:$A,'ALL 2022'!$2:$2,'BLG1222'!$D:$D,'ALL 2022'!$D:$D)</f>
        <v>0</v>
      </c>
      <c r="AJ265" s="12">
        <f>+SUMIFS('BLG1222'!$I:$I,'BLG1222'!$A:$A,'ALL 2022'!$2:$2,'BLG1222'!$D:$D,'ALL 2022'!$D:$D)</f>
        <v>0</v>
      </c>
      <c r="AK265" s="12">
        <f>+SUMIFS('BLG1222'!$I:$I,'BLG1222'!$A:$A,'ALL 2022'!$2:$2,'BLG1222'!$D:$D,'ALL 2022'!$D:$D)</f>
        <v>0</v>
      </c>
      <c r="AL265" s="12">
        <f>+SUMIFS('BLG1222'!$I:$I,'BLG1222'!$A:$A,'ALL 2022'!$2:$2,'BLG1222'!$D:$D,'ALL 2022'!$D:$D)</f>
        <v>0</v>
      </c>
      <c r="AM265" s="12">
        <f>+SUMIFS('BLG1222'!$I:$I,'BLG1222'!$A:$A,'ALL 2022'!$2:$2,'BLG1222'!$D:$D,'ALL 2022'!$D:$D)</f>
        <v>0</v>
      </c>
      <c r="AN265" s="12">
        <f>+SUMIFS('BLG1222'!$I:$I,'BLG1222'!$A:$A,'ALL 2022'!$2:$2,'BLG1222'!$D:$D,'ALL 2022'!$D:$D)</f>
        <v>0</v>
      </c>
      <c r="AO265" s="12">
        <f>+SUMIFS('BLG1222'!$I:$I,'BLG1222'!$A:$A,'ALL 2022'!$2:$2,'BLG1222'!$D:$D,'ALL 2022'!$D:$D)</f>
        <v>0</v>
      </c>
      <c r="AP265" s="12">
        <f>+SUMIFS('BLG1222'!$I:$I,'BLG1222'!$A:$A,'ALL 2022'!$2:$2,'BLG1222'!$D:$D,'ALL 2022'!$D:$D)</f>
        <v>0</v>
      </c>
      <c r="AQ265" s="164">
        <f t="shared" si="29"/>
        <v>0</v>
      </c>
      <c r="AR265" s="165">
        <f t="shared" si="30"/>
        <v>0</v>
      </c>
    </row>
    <row r="266" spans="1:47" hidden="1" x14ac:dyDescent="0.25">
      <c r="A266" s="11" t="str">
        <f t="shared" si="26"/>
        <v>4</v>
      </c>
      <c r="B266" s="11" t="str">
        <f t="shared" si="27"/>
        <v>46</v>
      </c>
      <c r="C266" s="11" t="str">
        <f t="shared" si="28"/>
        <v>466</v>
      </c>
      <c r="D266" s="60">
        <v>46615000</v>
      </c>
      <c r="E266" s="119" t="str">
        <f t="shared" si="31"/>
        <v>BIL28</v>
      </c>
      <c r="F266" s="24" t="s">
        <v>318</v>
      </c>
      <c r="G266" s="12">
        <f>+SUMIFS('BLG1222'!$I:$I,'BLG1222'!$A:$A,'ALL 2022'!$2:$2,'BLG1222'!$D:$D,'ALL 2022'!$D:$D)</f>
        <v>0</v>
      </c>
      <c r="H266" s="12">
        <f>+SUMIFS('BLG1222'!$I:$I,'BLG1222'!$A:$A,'ALL 2022'!$2:$2,'BLG1222'!$D:$D,'ALL 2022'!$D:$D)</f>
        <v>0</v>
      </c>
      <c r="I266" s="12">
        <f>+SUMIFS('BLG1222'!$I:$I,'BLG1222'!$A:$A,'ALL 2022'!$2:$2,'BLG1222'!$D:$D,'ALL 2022'!$D:$D)</f>
        <v>0</v>
      </c>
      <c r="J266" s="12">
        <f>+SUMIFS('BLG1222'!$I:$I,'BLG1222'!$A:$A,'ALL 2022'!$2:$2,'BLG1222'!$D:$D,'ALL 2022'!$D:$D)</f>
        <v>0</v>
      </c>
      <c r="K266" s="12">
        <f>+SUMIFS('BLG1222'!$I:$I,'BLG1222'!$A:$A,'ALL 2022'!$2:$2,'BLG1222'!$D:$D,'ALL 2022'!$D:$D)</f>
        <v>0</v>
      </c>
      <c r="L266" s="12">
        <f>+SUMIFS('BLG1222'!$I:$I,'BLG1222'!$A:$A,'ALL 2022'!$2:$2,'BLG1222'!$D:$D,'ALL 2022'!$D:$D)</f>
        <v>0</v>
      </c>
      <c r="M266" s="12">
        <f>+SUMIFS('BLG1222'!$I:$I,'BLG1222'!$A:$A,'ALL 2022'!$2:$2,'BLG1222'!$D:$D,'ALL 2022'!$D:$D)</f>
        <v>0</v>
      </c>
      <c r="N266" s="12">
        <f>+SUMIFS('BLG1222'!$I:$I,'BLG1222'!$A:$A,'ALL 2022'!$2:$2,'BLG1222'!$D:$D,'ALL 2022'!$D:$D)</f>
        <v>0</v>
      </c>
      <c r="O266" s="12">
        <f>+SUMIFS('BLG1222'!$I:$I,'BLG1222'!$A:$A,'ALL 2022'!$2:$2,'BLG1222'!$D:$D,'ALL 2022'!$D:$D)</f>
        <v>0</v>
      </c>
      <c r="P266" s="12">
        <f>+SUMIFS('BLG1222'!$I:$I,'BLG1222'!$A:$A,'ALL 2022'!$2:$2,'BLG1222'!$D:$D,'ALL 2022'!$D:$D)</f>
        <v>0</v>
      </c>
      <c r="Q266" s="12">
        <f>+SUMIFS('BLG1222'!$I:$I,'BLG1222'!$A:$A,'ALL 2022'!$2:$2,'BLG1222'!$D:$D,'ALL 2022'!$D:$D)</f>
        <v>0</v>
      </c>
      <c r="R266" s="12">
        <f>+SUMIFS('BLG1222'!$I:$I,'BLG1222'!$A:$A,'ALL 2022'!$2:$2,'BLG1222'!$D:$D,'ALL 2022'!$D:$D)</f>
        <v>0</v>
      </c>
      <c r="S266" s="12">
        <f>+SUMIFS('BLG1222'!$I:$I,'BLG1222'!$A:$A,'ALL 2022'!$2:$2,'BLG1222'!$D:$D,'ALL 2022'!$D:$D)</f>
        <v>0</v>
      </c>
      <c r="T266" s="12">
        <f>+SUMIFS('BLG1222'!$I:$I,'BLG1222'!$A:$A,'ALL 2022'!$2:$2,'BLG1222'!$D:$D,'ALL 2022'!$D:$D)</f>
        <v>0</v>
      </c>
      <c r="U266" s="12">
        <f>+SUMIFS('BLG1222'!$I:$I,'BLG1222'!$A:$A,'ALL 2022'!$2:$2,'BLG1222'!$D:$D,'ALL 2022'!$D:$D)</f>
        <v>0</v>
      </c>
      <c r="V266" s="12">
        <f>+SUMIFS('BLG1222'!$I:$I,'BLG1222'!$A:$A,'ALL 2022'!$2:$2,'BLG1222'!$D:$D,'ALL 2022'!$D:$D)</f>
        <v>0</v>
      </c>
      <c r="W266" s="12">
        <f>+SUMIFS('BLG1222'!$I:$I,'BLG1222'!$A:$A,'ALL 2022'!$2:$2,'BLG1222'!$D:$D,'ALL 2022'!$D:$D)</f>
        <v>0</v>
      </c>
      <c r="X266" s="12">
        <f>+SUMIFS('BLG1222'!$I:$I,'BLG1222'!$A:$A,'ALL 2022'!$2:$2,'BLG1222'!$D:$D,'ALL 2022'!$D:$D)</f>
        <v>0</v>
      </c>
      <c r="Y266" s="12">
        <f>+SUMIFS('BLG1222'!$I:$I,'BLG1222'!$A:$A,'ALL 2022'!$2:$2,'BLG1222'!$D:$D,'ALL 2022'!$D:$D)</f>
        <v>0</v>
      </c>
      <c r="Z266" s="12">
        <f>+SUMIFS('BLG1222'!$I:$I,'BLG1222'!$A:$A,'ALL 2022'!$2:$2,'BLG1222'!$D:$D,'ALL 2022'!$D:$D)</f>
        <v>0</v>
      </c>
      <c r="AA266" s="12">
        <f>+SUMIFS('BLG1222'!$I:$I,'BLG1222'!$A:$A,'ALL 2022'!$2:$2,'BLG1222'!$D:$D,'ALL 2022'!$D:$D)</f>
        <v>0</v>
      </c>
      <c r="AB266" s="12">
        <f>+SUMIFS('BLG1222'!$I:$I,'BLG1222'!$A:$A,'ALL 2022'!$2:$2,'BLG1222'!$D:$D,'ALL 2022'!$D:$D)</f>
        <v>0</v>
      </c>
      <c r="AC266" s="12">
        <f>+SUMIFS('BLG1222'!$I:$I,'BLG1222'!$A:$A,'ALL 2022'!$2:$2,'BLG1222'!$D:$D,'ALL 2022'!$D:$D)</f>
        <v>0</v>
      </c>
      <c r="AD266" s="12">
        <f>+SUMIFS('BLG1222'!$I:$I,'BLG1222'!$A:$A,'ALL 2022'!$2:$2,'BLG1222'!$D:$D,'ALL 2022'!$D:$D)</f>
        <v>0</v>
      </c>
      <c r="AE266" s="12">
        <f>+SUMIFS('BLG1222'!$I:$I,'BLG1222'!$A:$A,'ALL 2022'!$2:$2,'BLG1222'!$D:$D,'ALL 2022'!$D:$D)</f>
        <v>0</v>
      </c>
      <c r="AF266" s="12">
        <f>+SUMIFS('BLG1222'!$I:$I,'BLG1222'!$A:$A,'ALL 2022'!$2:$2,'BLG1222'!$D:$D,'ALL 2022'!$D:$D)</f>
        <v>0</v>
      </c>
      <c r="AG266" s="12">
        <f>+SUMIFS('BLG1222'!$I:$I,'BLG1222'!$A:$A,'ALL 2022'!$2:$2,'BLG1222'!$D:$D,'ALL 2022'!$D:$D)</f>
        <v>0</v>
      </c>
      <c r="AH266" s="12">
        <f>+SUMIFS('BLG1222'!$I:$I,'BLG1222'!$A:$A,'ALL 2022'!$2:$2,'BLG1222'!$D:$D,'ALL 2022'!$D:$D)</f>
        <v>0</v>
      </c>
      <c r="AI266" s="12">
        <f>+SUMIFS('BLG1222'!$I:$I,'BLG1222'!$A:$A,'ALL 2022'!$2:$2,'BLG1222'!$D:$D,'ALL 2022'!$D:$D)</f>
        <v>0</v>
      </c>
      <c r="AJ266" s="12">
        <f>+SUMIFS('BLG1222'!$I:$I,'BLG1222'!$A:$A,'ALL 2022'!$2:$2,'BLG1222'!$D:$D,'ALL 2022'!$D:$D)</f>
        <v>0</v>
      </c>
      <c r="AK266" s="12">
        <f>+SUMIFS('BLG1222'!$I:$I,'BLG1222'!$A:$A,'ALL 2022'!$2:$2,'BLG1222'!$D:$D,'ALL 2022'!$D:$D)</f>
        <v>0</v>
      </c>
      <c r="AL266" s="12">
        <f>+SUMIFS('BLG1222'!$I:$I,'BLG1222'!$A:$A,'ALL 2022'!$2:$2,'BLG1222'!$D:$D,'ALL 2022'!$D:$D)</f>
        <v>0</v>
      </c>
      <c r="AM266" s="12">
        <f>+SUMIFS('BLG1222'!$I:$I,'BLG1222'!$A:$A,'ALL 2022'!$2:$2,'BLG1222'!$D:$D,'ALL 2022'!$D:$D)</f>
        <v>0</v>
      </c>
      <c r="AN266" s="12">
        <f>+SUMIFS('BLG1222'!$I:$I,'BLG1222'!$A:$A,'ALL 2022'!$2:$2,'BLG1222'!$D:$D,'ALL 2022'!$D:$D)</f>
        <v>0</v>
      </c>
      <c r="AO266" s="12">
        <f>+SUMIFS('BLG1222'!$I:$I,'BLG1222'!$A:$A,'ALL 2022'!$2:$2,'BLG1222'!$D:$D,'ALL 2022'!$D:$D)</f>
        <v>0</v>
      </c>
      <c r="AP266" s="12">
        <f>+SUMIFS('BLG1222'!$I:$I,'BLG1222'!$A:$A,'ALL 2022'!$2:$2,'BLG1222'!$D:$D,'ALL 2022'!$D:$D)</f>
        <v>0</v>
      </c>
      <c r="AQ266" s="164">
        <f t="shared" si="29"/>
        <v>0</v>
      </c>
      <c r="AR266" s="165">
        <f t="shared" si="30"/>
        <v>0</v>
      </c>
    </row>
    <row r="267" spans="1:47" hidden="1" x14ac:dyDescent="0.25">
      <c r="A267" s="11" t="str">
        <f t="shared" si="26"/>
        <v>4</v>
      </c>
      <c r="B267" s="11" t="str">
        <f t="shared" si="27"/>
        <v>46</v>
      </c>
      <c r="C267" s="11" t="str">
        <f t="shared" si="28"/>
        <v>466</v>
      </c>
      <c r="D267" s="22">
        <v>46617000</v>
      </c>
      <c r="E267" s="119" t="str">
        <f t="shared" si="31"/>
        <v>BIL28</v>
      </c>
      <c r="F267" s="24" t="s">
        <v>319</v>
      </c>
      <c r="G267" s="12">
        <f>+SUMIFS('BLG1222'!$I:$I,'BLG1222'!$A:$A,'ALL 2022'!$2:$2,'BLG1222'!$D:$D,'ALL 2022'!$D:$D)</f>
        <v>0</v>
      </c>
      <c r="H267" s="12">
        <f>+SUMIFS('BLG1222'!$I:$I,'BLG1222'!$A:$A,'ALL 2022'!$2:$2,'BLG1222'!$D:$D,'ALL 2022'!$D:$D)</f>
        <v>0</v>
      </c>
      <c r="I267" s="12">
        <f>+SUMIFS('BLG1222'!$I:$I,'BLG1222'!$A:$A,'ALL 2022'!$2:$2,'BLG1222'!$D:$D,'ALL 2022'!$D:$D)</f>
        <v>0</v>
      </c>
      <c r="J267" s="12">
        <f>+SUMIFS('BLG1222'!$I:$I,'BLG1222'!$A:$A,'ALL 2022'!$2:$2,'BLG1222'!$D:$D,'ALL 2022'!$D:$D)</f>
        <v>0</v>
      </c>
      <c r="K267" s="12">
        <f>+SUMIFS('BLG1222'!$I:$I,'BLG1222'!$A:$A,'ALL 2022'!$2:$2,'BLG1222'!$D:$D,'ALL 2022'!$D:$D)</f>
        <v>0</v>
      </c>
      <c r="L267" s="12">
        <f>+SUMIFS('BLG1222'!$I:$I,'BLG1222'!$A:$A,'ALL 2022'!$2:$2,'BLG1222'!$D:$D,'ALL 2022'!$D:$D)</f>
        <v>0</v>
      </c>
      <c r="M267" s="12">
        <f>+SUMIFS('BLG1222'!$I:$I,'BLG1222'!$A:$A,'ALL 2022'!$2:$2,'BLG1222'!$D:$D,'ALL 2022'!$D:$D)</f>
        <v>0</v>
      </c>
      <c r="N267" s="12">
        <f>+SUMIFS('BLG1222'!$I:$I,'BLG1222'!$A:$A,'ALL 2022'!$2:$2,'BLG1222'!$D:$D,'ALL 2022'!$D:$D)</f>
        <v>0</v>
      </c>
      <c r="O267" s="12">
        <f>+SUMIFS('BLG1222'!$I:$I,'BLG1222'!$A:$A,'ALL 2022'!$2:$2,'BLG1222'!$D:$D,'ALL 2022'!$D:$D)</f>
        <v>0</v>
      </c>
      <c r="P267" s="12">
        <f>+SUMIFS('BLG1222'!$I:$I,'BLG1222'!$A:$A,'ALL 2022'!$2:$2,'BLG1222'!$D:$D,'ALL 2022'!$D:$D)</f>
        <v>0</v>
      </c>
      <c r="Q267" s="12">
        <f>+SUMIFS('BLG1222'!$I:$I,'BLG1222'!$A:$A,'ALL 2022'!$2:$2,'BLG1222'!$D:$D,'ALL 2022'!$D:$D)</f>
        <v>0</v>
      </c>
      <c r="R267" s="12">
        <f>+SUMIFS('BLG1222'!$I:$I,'BLG1222'!$A:$A,'ALL 2022'!$2:$2,'BLG1222'!$D:$D,'ALL 2022'!$D:$D)</f>
        <v>0</v>
      </c>
      <c r="S267" s="12">
        <f>+SUMIFS('BLG1222'!$I:$I,'BLG1222'!$A:$A,'ALL 2022'!$2:$2,'BLG1222'!$D:$D,'ALL 2022'!$D:$D)</f>
        <v>0</v>
      </c>
      <c r="T267" s="12">
        <f>+SUMIFS('BLG1222'!$I:$I,'BLG1222'!$A:$A,'ALL 2022'!$2:$2,'BLG1222'!$D:$D,'ALL 2022'!$D:$D)</f>
        <v>0</v>
      </c>
      <c r="U267" s="12">
        <f>+SUMIFS('BLG1222'!$I:$I,'BLG1222'!$A:$A,'ALL 2022'!$2:$2,'BLG1222'!$D:$D,'ALL 2022'!$D:$D)</f>
        <v>0</v>
      </c>
      <c r="V267" s="12">
        <f>+SUMIFS('BLG1222'!$I:$I,'BLG1222'!$A:$A,'ALL 2022'!$2:$2,'BLG1222'!$D:$D,'ALL 2022'!$D:$D)</f>
        <v>0</v>
      </c>
      <c r="W267" s="12">
        <f>+SUMIFS('BLG1222'!$I:$I,'BLG1222'!$A:$A,'ALL 2022'!$2:$2,'BLG1222'!$D:$D,'ALL 2022'!$D:$D)</f>
        <v>0</v>
      </c>
      <c r="X267" s="12">
        <f>+SUMIFS('BLG1222'!$I:$I,'BLG1222'!$A:$A,'ALL 2022'!$2:$2,'BLG1222'!$D:$D,'ALL 2022'!$D:$D)</f>
        <v>0</v>
      </c>
      <c r="Y267" s="12">
        <f>+SUMIFS('BLG1222'!$I:$I,'BLG1222'!$A:$A,'ALL 2022'!$2:$2,'BLG1222'!$D:$D,'ALL 2022'!$D:$D)</f>
        <v>0</v>
      </c>
      <c r="Z267" s="12">
        <f>+SUMIFS('BLG1222'!$I:$I,'BLG1222'!$A:$A,'ALL 2022'!$2:$2,'BLG1222'!$D:$D,'ALL 2022'!$D:$D)</f>
        <v>0</v>
      </c>
      <c r="AA267" s="12">
        <f>+SUMIFS('BLG1222'!$I:$I,'BLG1222'!$A:$A,'ALL 2022'!$2:$2,'BLG1222'!$D:$D,'ALL 2022'!$D:$D)</f>
        <v>0</v>
      </c>
      <c r="AB267" s="12">
        <f>+SUMIFS('BLG1222'!$I:$I,'BLG1222'!$A:$A,'ALL 2022'!$2:$2,'BLG1222'!$D:$D,'ALL 2022'!$D:$D)</f>
        <v>0</v>
      </c>
      <c r="AC267" s="12">
        <f>+SUMIFS('BLG1222'!$I:$I,'BLG1222'!$A:$A,'ALL 2022'!$2:$2,'BLG1222'!$D:$D,'ALL 2022'!$D:$D)</f>
        <v>0</v>
      </c>
      <c r="AD267" s="12">
        <f>+SUMIFS('BLG1222'!$I:$I,'BLG1222'!$A:$A,'ALL 2022'!$2:$2,'BLG1222'!$D:$D,'ALL 2022'!$D:$D)</f>
        <v>0</v>
      </c>
      <c r="AE267" s="12">
        <f>+SUMIFS('BLG1222'!$I:$I,'BLG1222'!$A:$A,'ALL 2022'!$2:$2,'BLG1222'!$D:$D,'ALL 2022'!$D:$D)</f>
        <v>0</v>
      </c>
      <c r="AF267" s="12">
        <f>+SUMIFS('BLG1222'!$I:$I,'BLG1222'!$A:$A,'ALL 2022'!$2:$2,'BLG1222'!$D:$D,'ALL 2022'!$D:$D)</f>
        <v>0</v>
      </c>
      <c r="AG267" s="12">
        <f>+SUMIFS('BLG1222'!$I:$I,'BLG1222'!$A:$A,'ALL 2022'!$2:$2,'BLG1222'!$D:$D,'ALL 2022'!$D:$D)</f>
        <v>0</v>
      </c>
      <c r="AH267" s="12">
        <f>+SUMIFS('BLG1222'!$I:$I,'BLG1222'!$A:$A,'ALL 2022'!$2:$2,'BLG1222'!$D:$D,'ALL 2022'!$D:$D)</f>
        <v>0</v>
      </c>
      <c r="AI267" s="12">
        <f>+SUMIFS('BLG1222'!$I:$I,'BLG1222'!$A:$A,'ALL 2022'!$2:$2,'BLG1222'!$D:$D,'ALL 2022'!$D:$D)</f>
        <v>0</v>
      </c>
      <c r="AJ267" s="12">
        <f>+SUMIFS('BLG1222'!$I:$I,'BLG1222'!$A:$A,'ALL 2022'!$2:$2,'BLG1222'!$D:$D,'ALL 2022'!$D:$D)</f>
        <v>0</v>
      </c>
      <c r="AK267" s="12">
        <f>+SUMIFS('BLG1222'!$I:$I,'BLG1222'!$A:$A,'ALL 2022'!$2:$2,'BLG1222'!$D:$D,'ALL 2022'!$D:$D)</f>
        <v>0</v>
      </c>
      <c r="AL267" s="12">
        <f>+SUMIFS('BLG1222'!$I:$I,'BLG1222'!$A:$A,'ALL 2022'!$2:$2,'BLG1222'!$D:$D,'ALL 2022'!$D:$D)</f>
        <v>0</v>
      </c>
      <c r="AM267" s="12">
        <f>+SUMIFS('BLG1222'!$I:$I,'BLG1222'!$A:$A,'ALL 2022'!$2:$2,'BLG1222'!$D:$D,'ALL 2022'!$D:$D)</f>
        <v>0</v>
      </c>
      <c r="AN267" s="12">
        <f>+SUMIFS('BLG1222'!$I:$I,'BLG1222'!$A:$A,'ALL 2022'!$2:$2,'BLG1222'!$D:$D,'ALL 2022'!$D:$D)</f>
        <v>0</v>
      </c>
      <c r="AO267" s="12">
        <f>+SUMIFS('BLG1222'!$I:$I,'BLG1222'!$A:$A,'ALL 2022'!$2:$2,'BLG1222'!$D:$D,'ALL 2022'!$D:$D)</f>
        <v>0</v>
      </c>
      <c r="AP267" s="12">
        <f>+SUMIFS('BLG1222'!$I:$I,'BLG1222'!$A:$A,'ALL 2022'!$2:$2,'BLG1222'!$D:$D,'ALL 2022'!$D:$D)</f>
        <v>0</v>
      </c>
      <c r="AQ267" s="164">
        <f t="shared" si="29"/>
        <v>0</v>
      </c>
      <c r="AR267" s="165">
        <f t="shared" si="30"/>
        <v>0</v>
      </c>
    </row>
    <row r="268" spans="1:47" hidden="1" x14ac:dyDescent="0.25">
      <c r="A268" s="11" t="str">
        <f t="shared" si="26"/>
        <v>4</v>
      </c>
      <c r="B268" s="11" t="str">
        <f t="shared" si="27"/>
        <v>46</v>
      </c>
      <c r="C268" s="11" t="str">
        <f t="shared" si="28"/>
        <v>466</v>
      </c>
      <c r="D268" s="60">
        <v>46620000</v>
      </c>
      <c r="E268" s="119" t="str">
        <f t="shared" si="31"/>
        <v>BIL28</v>
      </c>
      <c r="F268" s="24" t="s">
        <v>1242</v>
      </c>
      <c r="G268" s="12">
        <f>+SUMIFS('BLG1222'!$I:$I,'BLG1222'!$A:$A,'ALL 2022'!$2:$2,'BLG1222'!$D:$D,'ALL 2022'!$D:$D)</f>
        <v>-62353076.729999997</v>
      </c>
      <c r="H268" s="12">
        <f>+SUMIFS('BLG1222'!$I:$I,'BLG1222'!$A:$A,'ALL 2022'!$2:$2,'BLG1222'!$D:$D,'ALL 2022'!$D:$D)</f>
        <v>0</v>
      </c>
      <c r="I268" s="12">
        <f>+SUMIFS('BLG1222'!$I:$I,'BLG1222'!$A:$A,'ALL 2022'!$2:$2,'BLG1222'!$D:$D,'ALL 2022'!$D:$D)</f>
        <v>0</v>
      </c>
      <c r="J268" s="12">
        <f>+SUMIFS('BLG1222'!$I:$I,'BLG1222'!$A:$A,'ALL 2022'!$2:$2,'BLG1222'!$D:$D,'ALL 2022'!$D:$D)</f>
        <v>-93578973.290000007</v>
      </c>
      <c r="K268" s="12">
        <f>+SUMIFS('BLG1222'!$I:$I,'BLG1222'!$A:$A,'ALL 2022'!$2:$2,'BLG1222'!$D:$D,'ALL 2022'!$D:$D)</f>
        <v>-119194841.23</v>
      </c>
      <c r="L268" s="12">
        <f>+SUMIFS('BLG1222'!$I:$I,'BLG1222'!$A:$A,'ALL 2022'!$2:$2,'BLG1222'!$D:$D,'ALL 2022'!$D:$D)</f>
        <v>0</v>
      </c>
      <c r="M268" s="12">
        <f>+SUMIFS('BLG1222'!$I:$I,'BLG1222'!$A:$A,'ALL 2022'!$2:$2,'BLG1222'!$D:$D,'ALL 2022'!$D:$D)</f>
        <v>0</v>
      </c>
      <c r="N268" s="12">
        <f>+SUMIFS('BLG1222'!$I:$I,'BLG1222'!$A:$A,'ALL 2022'!$2:$2,'BLG1222'!$D:$D,'ALL 2022'!$D:$D)</f>
        <v>0</v>
      </c>
      <c r="O268" s="12">
        <f>+SUMIFS('BLG1222'!$I:$I,'BLG1222'!$A:$A,'ALL 2022'!$2:$2,'BLG1222'!$D:$D,'ALL 2022'!$D:$D)</f>
        <v>0</v>
      </c>
      <c r="P268" s="12">
        <f>+SUMIFS('BLG1222'!$I:$I,'BLG1222'!$A:$A,'ALL 2022'!$2:$2,'BLG1222'!$D:$D,'ALL 2022'!$D:$D)</f>
        <v>0</v>
      </c>
      <c r="Q268" s="12">
        <f>+SUMIFS('BLG1222'!$I:$I,'BLG1222'!$A:$A,'ALL 2022'!$2:$2,'BLG1222'!$D:$D,'ALL 2022'!$D:$D)</f>
        <v>0</v>
      </c>
      <c r="R268" s="12">
        <f>+SUMIFS('BLG1222'!$I:$I,'BLG1222'!$A:$A,'ALL 2022'!$2:$2,'BLG1222'!$D:$D,'ALL 2022'!$D:$D)</f>
        <v>0</v>
      </c>
      <c r="S268" s="12">
        <f>+SUMIFS('BLG1222'!$I:$I,'BLG1222'!$A:$A,'ALL 2022'!$2:$2,'BLG1222'!$D:$D,'ALL 2022'!$D:$D)</f>
        <v>0</v>
      </c>
      <c r="T268" s="12">
        <f>+SUMIFS('BLG1222'!$I:$I,'BLG1222'!$A:$A,'ALL 2022'!$2:$2,'BLG1222'!$D:$D,'ALL 2022'!$D:$D)</f>
        <v>0</v>
      </c>
      <c r="U268" s="12">
        <f>+SUMIFS('BLG1222'!$I:$I,'BLG1222'!$A:$A,'ALL 2022'!$2:$2,'BLG1222'!$D:$D,'ALL 2022'!$D:$D)</f>
        <v>0</v>
      </c>
      <c r="V268" s="12">
        <f>+SUMIFS('BLG1222'!$I:$I,'BLG1222'!$A:$A,'ALL 2022'!$2:$2,'BLG1222'!$D:$D,'ALL 2022'!$D:$D)</f>
        <v>0</v>
      </c>
      <c r="W268" s="12">
        <f>+SUMIFS('BLG1222'!$I:$I,'BLG1222'!$A:$A,'ALL 2022'!$2:$2,'BLG1222'!$D:$D,'ALL 2022'!$D:$D)</f>
        <v>0</v>
      </c>
      <c r="X268" s="12">
        <f>+SUMIFS('BLG1222'!$I:$I,'BLG1222'!$A:$A,'ALL 2022'!$2:$2,'BLG1222'!$D:$D,'ALL 2022'!$D:$D)</f>
        <v>0</v>
      </c>
      <c r="Y268" s="12">
        <f>+SUMIFS('BLG1222'!$I:$I,'BLG1222'!$A:$A,'ALL 2022'!$2:$2,'BLG1222'!$D:$D,'ALL 2022'!$D:$D)</f>
        <v>0</v>
      </c>
      <c r="Z268" s="12">
        <f>+SUMIFS('BLG1222'!$I:$I,'BLG1222'!$A:$A,'ALL 2022'!$2:$2,'BLG1222'!$D:$D,'ALL 2022'!$D:$D)</f>
        <v>-3036215.78</v>
      </c>
      <c r="AA268" s="12">
        <f>+SUMIFS('BLG1222'!$I:$I,'BLG1222'!$A:$A,'ALL 2022'!$2:$2,'BLG1222'!$D:$D,'ALL 2022'!$D:$D)</f>
        <v>0</v>
      </c>
      <c r="AB268" s="12">
        <f>+SUMIFS('BLG1222'!$I:$I,'BLG1222'!$A:$A,'ALL 2022'!$2:$2,'BLG1222'!$D:$D,'ALL 2022'!$D:$D)</f>
        <v>0</v>
      </c>
      <c r="AC268" s="12">
        <f>+SUMIFS('BLG1222'!$I:$I,'BLG1222'!$A:$A,'ALL 2022'!$2:$2,'BLG1222'!$D:$D,'ALL 2022'!$D:$D)</f>
        <v>0</v>
      </c>
      <c r="AD268" s="12">
        <f>+SUMIFS('BLG1222'!$I:$I,'BLG1222'!$A:$A,'ALL 2022'!$2:$2,'BLG1222'!$D:$D,'ALL 2022'!$D:$D)</f>
        <v>0</v>
      </c>
      <c r="AE268" s="12">
        <f>+SUMIFS('BLG1222'!$I:$I,'BLG1222'!$A:$A,'ALL 2022'!$2:$2,'BLG1222'!$D:$D,'ALL 2022'!$D:$D)</f>
        <v>0</v>
      </c>
      <c r="AF268" s="12">
        <f>+SUMIFS('BLG1222'!$I:$I,'BLG1222'!$A:$A,'ALL 2022'!$2:$2,'BLG1222'!$D:$D,'ALL 2022'!$D:$D)</f>
        <v>0</v>
      </c>
      <c r="AG268" s="12">
        <f>+SUMIFS('BLG1222'!$I:$I,'BLG1222'!$A:$A,'ALL 2022'!$2:$2,'BLG1222'!$D:$D,'ALL 2022'!$D:$D)</f>
        <v>44544081.600000001</v>
      </c>
      <c r="AH268" s="12">
        <f>+SUMIFS('BLG1222'!$I:$I,'BLG1222'!$A:$A,'ALL 2022'!$2:$2,'BLG1222'!$D:$D,'ALL 2022'!$D:$D)</f>
        <v>-16320</v>
      </c>
      <c r="AI268" s="12">
        <f>+SUMIFS('BLG1222'!$I:$I,'BLG1222'!$A:$A,'ALL 2022'!$2:$2,'BLG1222'!$D:$D,'ALL 2022'!$D:$D)</f>
        <v>0</v>
      </c>
      <c r="AJ268" s="12">
        <f>+SUMIFS('BLG1222'!$I:$I,'BLG1222'!$A:$A,'ALL 2022'!$2:$2,'BLG1222'!$D:$D,'ALL 2022'!$D:$D)</f>
        <v>0</v>
      </c>
      <c r="AK268" s="12">
        <f>+SUMIFS('BLG1222'!$I:$I,'BLG1222'!$A:$A,'ALL 2022'!$2:$2,'BLG1222'!$D:$D,'ALL 2022'!$D:$D)</f>
        <v>0</v>
      </c>
      <c r="AL268" s="12">
        <f>+SUMIFS('BLG1222'!$I:$I,'BLG1222'!$A:$A,'ALL 2022'!$2:$2,'BLG1222'!$D:$D,'ALL 2022'!$D:$D)</f>
        <v>0</v>
      </c>
      <c r="AM268" s="12">
        <f>+SUMIFS('BLG1222'!$I:$I,'BLG1222'!$A:$A,'ALL 2022'!$2:$2,'BLG1222'!$D:$D,'ALL 2022'!$D:$D)</f>
        <v>0</v>
      </c>
      <c r="AN268" s="12">
        <f>+SUMIFS('BLG1222'!$I:$I,'BLG1222'!$A:$A,'ALL 2022'!$2:$2,'BLG1222'!$D:$D,'ALL 2022'!$D:$D)</f>
        <v>0</v>
      </c>
      <c r="AO268" s="12">
        <f>+SUMIFS('BLG1222'!$I:$I,'BLG1222'!$A:$A,'ALL 2022'!$2:$2,'BLG1222'!$D:$D,'ALL 2022'!$D:$D)</f>
        <v>0</v>
      </c>
      <c r="AP268" s="12">
        <f>+SUMIFS('BLG1222'!$I:$I,'BLG1222'!$A:$A,'ALL 2022'!$2:$2,'BLG1222'!$D:$D,'ALL 2022'!$D:$D)</f>
        <v>0</v>
      </c>
      <c r="AQ268" s="164">
        <f t="shared" si="29"/>
        <v>-233635345.42999998</v>
      </c>
      <c r="AR268" s="165">
        <f t="shared" si="30"/>
        <v>-49409.511463344992</v>
      </c>
    </row>
    <row r="269" spans="1:47" hidden="1" x14ac:dyDescent="0.25">
      <c r="A269" s="11" t="str">
        <f t="shared" si="26"/>
        <v>4</v>
      </c>
      <c r="B269" s="11" t="str">
        <f t="shared" si="27"/>
        <v>46</v>
      </c>
      <c r="C269" s="11" t="str">
        <f t="shared" si="28"/>
        <v>466</v>
      </c>
      <c r="D269" s="60">
        <v>46621000</v>
      </c>
      <c r="E269" s="119" t="str">
        <f t="shared" si="31"/>
        <v>BIL28</v>
      </c>
      <c r="F269" s="24" t="s">
        <v>122</v>
      </c>
      <c r="G269" s="12">
        <f>+SUMIFS('BLG1222'!$I:$I,'BLG1222'!$A:$A,'ALL 2022'!$2:$2,'BLG1222'!$D:$D,'ALL 2022'!$D:$D)</f>
        <v>0</v>
      </c>
      <c r="H269" s="12">
        <f>+SUMIFS('BLG1222'!$I:$I,'BLG1222'!$A:$A,'ALL 2022'!$2:$2,'BLG1222'!$D:$D,'ALL 2022'!$D:$D)</f>
        <v>0</v>
      </c>
      <c r="I269" s="12">
        <f>+SUMIFS('BLG1222'!$I:$I,'BLG1222'!$A:$A,'ALL 2022'!$2:$2,'BLG1222'!$D:$D,'ALL 2022'!$D:$D)</f>
        <v>0</v>
      </c>
      <c r="J269" s="12">
        <f>+SUMIFS('BLG1222'!$I:$I,'BLG1222'!$A:$A,'ALL 2022'!$2:$2,'BLG1222'!$D:$D,'ALL 2022'!$D:$D)</f>
        <v>0</v>
      </c>
      <c r="K269" s="12">
        <f>+SUMIFS('BLG1222'!$I:$I,'BLG1222'!$A:$A,'ALL 2022'!$2:$2,'BLG1222'!$D:$D,'ALL 2022'!$D:$D)</f>
        <v>0</v>
      </c>
      <c r="L269" s="12">
        <f>+SUMIFS('BLG1222'!$I:$I,'BLG1222'!$A:$A,'ALL 2022'!$2:$2,'BLG1222'!$D:$D,'ALL 2022'!$D:$D)</f>
        <v>0</v>
      </c>
      <c r="M269" s="12">
        <f>+SUMIFS('BLG1222'!$I:$I,'BLG1222'!$A:$A,'ALL 2022'!$2:$2,'BLG1222'!$D:$D,'ALL 2022'!$D:$D)</f>
        <v>0</v>
      </c>
      <c r="N269" s="12">
        <f>+SUMIFS('BLG1222'!$I:$I,'BLG1222'!$A:$A,'ALL 2022'!$2:$2,'BLG1222'!$D:$D,'ALL 2022'!$D:$D)</f>
        <v>0</v>
      </c>
      <c r="O269" s="12">
        <f>+SUMIFS('BLG1222'!$I:$I,'BLG1222'!$A:$A,'ALL 2022'!$2:$2,'BLG1222'!$D:$D,'ALL 2022'!$D:$D)</f>
        <v>0</v>
      </c>
      <c r="P269" s="12">
        <f>+SUMIFS('BLG1222'!$I:$I,'BLG1222'!$A:$A,'ALL 2022'!$2:$2,'BLG1222'!$D:$D,'ALL 2022'!$D:$D)</f>
        <v>0</v>
      </c>
      <c r="Q269" s="12">
        <f>+SUMIFS('BLG1222'!$I:$I,'BLG1222'!$A:$A,'ALL 2022'!$2:$2,'BLG1222'!$D:$D,'ALL 2022'!$D:$D)</f>
        <v>0</v>
      </c>
      <c r="R269" s="12">
        <f>+SUMIFS('BLG1222'!$I:$I,'BLG1222'!$A:$A,'ALL 2022'!$2:$2,'BLG1222'!$D:$D,'ALL 2022'!$D:$D)</f>
        <v>0</v>
      </c>
      <c r="S269" s="12">
        <f>+SUMIFS('BLG1222'!$I:$I,'BLG1222'!$A:$A,'ALL 2022'!$2:$2,'BLG1222'!$D:$D,'ALL 2022'!$D:$D)</f>
        <v>0</v>
      </c>
      <c r="T269" s="12">
        <f>+SUMIFS('BLG1222'!$I:$I,'BLG1222'!$A:$A,'ALL 2022'!$2:$2,'BLG1222'!$D:$D,'ALL 2022'!$D:$D)</f>
        <v>0</v>
      </c>
      <c r="U269" s="12">
        <f>+SUMIFS('BLG1222'!$I:$I,'BLG1222'!$A:$A,'ALL 2022'!$2:$2,'BLG1222'!$D:$D,'ALL 2022'!$D:$D)</f>
        <v>0</v>
      </c>
      <c r="V269" s="12">
        <f>+SUMIFS('BLG1222'!$I:$I,'BLG1222'!$A:$A,'ALL 2022'!$2:$2,'BLG1222'!$D:$D,'ALL 2022'!$D:$D)</f>
        <v>0</v>
      </c>
      <c r="W269" s="12">
        <f>+SUMIFS('BLG1222'!$I:$I,'BLG1222'!$A:$A,'ALL 2022'!$2:$2,'BLG1222'!$D:$D,'ALL 2022'!$D:$D)</f>
        <v>0</v>
      </c>
      <c r="X269" s="12">
        <f>+SUMIFS('BLG1222'!$I:$I,'BLG1222'!$A:$A,'ALL 2022'!$2:$2,'BLG1222'!$D:$D,'ALL 2022'!$D:$D)</f>
        <v>0</v>
      </c>
      <c r="Y269" s="12">
        <f>+SUMIFS('BLG1222'!$I:$I,'BLG1222'!$A:$A,'ALL 2022'!$2:$2,'BLG1222'!$D:$D,'ALL 2022'!$D:$D)</f>
        <v>0</v>
      </c>
      <c r="Z269" s="12">
        <f>+SUMIFS('BLG1222'!$I:$I,'BLG1222'!$A:$A,'ALL 2022'!$2:$2,'BLG1222'!$D:$D,'ALL 2022'!$D:$D)</f>
        <v>0</v>
      </c>
      <c r="AA269" s="12">
        <f>+SUMIFS('BLG1222'!$I:$I,'BLG1222'!$A:$A,'ALL 2022'!$2:$2,'BLG1222'!$D:$D,'ALL 2022'!$D:$D)</f>
        <v>0</v>
      </c>
      <c r="AB269" s="12">
        <f>+SUMIFS('BLG1222'!$I:$I,'BLG1222'!$A:$A,'ALL 2022'!$2:$2,'BLG1222'!$D:$D,'ALL 2022'!$D:$D)</f>
        <v>0</v>
      </c>
      <c r="AC269" s="12">
        <f>+SUMIFS('BLG1222'!$I:$I,'BLG1222'!$A:$A,'ALL 2022'!$2:$2,'BLG1222'!$D:$D,'ALL 2022'!$D:$D)</f>
        <v>0</v>
      </c>
      <c r="AD269" s="12">
        <f>+SUMIFS('BLG1222'!$I:$I,'BLG1222'!$A:$A,'ALL 2022'!$2:$2,'BLG1222'!$D:$D,'ALL 2022'!$D:$D)</f>
        <v>0</v>
      </c>
      <c r="AE269" s="12">
        <f>+SUMIFS('BLG1222'!$I:$I,'BLG1222'!$A:$A,'ALL 2022'!$2:$2,'BLG1222'!$D:$D,'ALL 2022'!$D:$D)</f>
        <v>0</v>
      </c>
      <c r="AF269" s="12">
        <f>+SUMIFS('BLG1222'!$I:$I,'BLG1222'!$A:$A,'ALL 2022'!$2:$2,'BLG1222'!$D:$D,'ALL 2022'!$D:$D)</f>
        <v>0</v>
      </c>
      <c r="AG269" s="12">
        <f>+SUMIFS('BLG1222'!$I:$I,'BLG1222'!$A:$A,'ALL 2022'!$2:$2,'BLG1222'!$D:$D,'ALL 2022'!$D:$D)</f>
        <v>0</v>
      </c>
      <c r="AH269" s="12">
        <f>+SUMIFS('BLG1222'!$I:$I,'BLG1222'!$A:$A,'ALL 2022'!$2:$2,'BLG1222'!$D:$D,'ALL 2022'!$D:$D)</f>
        <v>0</v>
      </c>
      <c r="AI269" s="12">
        <f>+SUMIFS('BLG1222'!$I:$I,'BLG1222'!$A:$A,'ALL 2022'!$2:$2,'BLG1222'!$D:$D,'ALL 2022'!$D:$D)</f>
        <v>0</v>
      </c>
      <c r="AJ269" s="12">
        <f>+SUMIFS('BLG1222'!$I:$I,'BLG1222'!$A:$A,'ALL 2022'!$2:$2,'BLG1222'!$D:$D,'ALL 2022'!$D:$D)</f>
        <v>0</v>
      </c>
      <c r="AK269" s="12">
        <f>+SUMIFS('BLG1222'!$I:$I,'BLG1222'!$A:$A,'ALL 2022'!$2:$2,'BLG1222'!$D:$D,'ALL 2022'!$D:$D)</f>
        <v>0</v>
      </c>
      <c r="AL269" s="12">
        <f>+SUMIFS('BLG1222'!$I:$I,'BLG1222'!$A:$A,'ALL 2022'!$2:$2,'BLG1222'!$D:$D,'ALL 2022'!$D:$D)</f>
        <v>0</v>
      </c>
      <c r="AM269" s="12">
        <f>+SUMIFS('BLG1222'!$I:$I,'BLG1222'!$A:$A,'ALL 2022'!$2:$2,'BLG1222'!$D:$D,'ALL 2022'!$D:$D)</f>
        <v>0</v>
      </c>
      <c r="AN269" s="12">
        <f>+SUMIFS('BLG1222'!$I:$I,'BLG1222'!$A:$A,'ALL 2022'!$2:$2,'BLG1222'!$D:$D,'ALL 2022'!$D:$D)</f>
        <v>0</v>
      </c>
      <c r="AO269" s="12">
        <f>+SUMIFS('BLG1222'!$I:$I,'BLG1222'!$A:$A,'ALL 2022'!$2:$2,'BLG1222'!$D:$D,'ALL 2022'!$D:$D)</f>
        <v>0</v>
      </c>
      <c r="AP269" s="12">
        <f>+SUMIFS('BLG1222'!$I:$I,'BLG1222'!$A:$A,'ALL 2022'!$2:$2,'BLG1222'!$D:$D,'ALL 2022'!$D:$D)</f>
        <v>0</v>
      </c>
      <c r="AQ269" s="164">
        <f t="shared" si="29"/>
        <v>0</v>
      </c>
      <c r="AR269" s="165">
        <f t="shared" si="30"/>
        <v>0</v>
      </c>
    </row>
    <row r="270" spans="1:47" hidden="1" x14ac:dyDescent="0.25">
      <c r="A270" s="11" t="str">
        <f t="shared" si="26"/>
        <v>4</v>
      </c>
      <c r="B270" s="11" t="str">
        <f t="shared" si="27"/>
        <v>46</v>
      </c>
      <c r="C270" s="11" t="str">
        <f t="shared" si="28"/>
        <v>466</v>
      </c>
      <c r="D270" s="22">
        <v>46622000</v>
      </c>
      <c r="E270" s="119" t="str">
        <f t="shared" si="31"/>
        <v>BIL28</v>
      </c>
      <c r="F270" s="24" t="s">
        <v>121</v>
      </c>
      <c r="G270" s="12">
        <f>+SUMIFS('BLG1222'!$I:$I,'BLG1222'!$A:$A,'ALL 2022'!$2:$2,'BLG1222'!$D:$D,'ALL 2022'!$D:$D)</f>
        <v>0</v>
      </c>
      <c r="H270" s="12">
        <f>+SUMIFS('BLG1222'!$I:$I,'BLG1222'!$A:$A,'ALL 2022'!$2:$2,'BLG1222'!$D:$D,'ALL 2022'!$D:$D)</f>
        <v>0</v>
      </c>
      <c r="I270" s="12">
        <f>+SUMIFS('BLG1222'!$I:$I,'BLG1222'!$A:$A,'ALL 2022'!$2:$2,'BLG1222'!$D:$D,'ALL 2022'!$D:$D)</f>
        <v>0</v>
      </c>
      <c r="J270" s="12">
        <f>+SUMIFS('BLG1222'!$I:$I,'BLG1222'!$A:$A,'ALL 2022'!$2:$2,'BLG1222'!$D:$D,'ALL 2022'!$D:$D)</f>
        <v>0</v>
      </c>
      <c r="K270" s="12">
        <f>+SUMIFS('BLG1222'!$I:$I,'BLG1222'!$A:$A,'ALL 2022'!$2:$2,'BLG1222'!$D:$D,'ALL 2022'!$D:$D)</f>
        <v>0</v>
      </c>
      <c r="L270" s="12">
        <f>+SUMIFS('BLG1222'!$I:$I,'BLG1222'!$A:$A,'ALL 2022'!$2:$2,'BLG1222'!$D:$D,'ALL 2022'!$D:$D)</f>
        <v>0</v>
      </c>
      <c r="M270" s="12">
        <f>+SUMIFS('BLG1222'!$I:$I,'BLG1222'!$A:$A,'ALL 2022'!$2:$2,'BLG1222'!$D:$D,'ALL 2022'!$D:$D)</f>
        <v>0</v>
      </c>
      <c r="N270" s="12">
        <f>+SUMIFS('BLG1222'!$I:$I,'BLG1222'!$A:$A,'ALL 2022'!$2:$2,'BLG1222'!$D:$D,'ALL 2022'!$D:$D)</f>
        <v>0</v>
      </c>
      <c r="O270" s="12">
        <f>+SUMIFS('BLG1222'!$I:$I,'BLG1222'!$A:$A,'ALL 2022'!$2:$2,'BLG1222'!$D:$D,'ALL 2022'!$D:$D)</f>
        <v>0</v>
      </c>
      <c r="P270" s="12">
        <f>+SUMIFS('BLG1222'!$I:$I,'BLG1222'!$A:$A,'ALL 2022'!$2:$2,'BLG1222'!$D:$D,'ALL 2022'!$D:$D)</f>
        <v>0</v>
      </c>
      <c r="Q270" s="12">
        <f>+SUMIFS('BLG1222'!$I:$I,'BLG1222'!$A:$A,'ALL 2022'!$2:$2,'BLG1222'!$D:$D,'ALL 2022'!$D:$D)</f>
        <v>0</v>
      </c>
      <c r="R270" s="12">
        <f>+SUMIFS('BLG1222'!$I:$I,'BLG1222'!$A:$A,'ALL 2022'!$2:$2,'BLG1222'!$D:$D,'ALL 2022'!$D:$D)</f>
        <v>0</v>
      </c>
      <c r="S270" s="12">
        <f>+SUMIFS('BLG1222'!$I:$I,'BLG1222'!$A:$A,'ALL 2022'!$2:$2,'BLG1222'!$D:$D,'ALL 2022'!$D:$D)</f>
        <v>0</v>
      </c>
      <c r="T270" s="12">
        <f>+SUMIFS('BLG1222'!$I:$I,'BLG1222'!$A:$A,'ALL 2022'!$2:$2,'BLG1222'!$D:$D,'ALL 2022'!$D:$D)</f>
        <v>0</v>
      </c>
      <c r="U270" s="12">
        <f>+SUMIFS('BLG1222'!$I:$I,'BLG1222'!$A:$A,'ALL 2022'!$2:$2,'BLG1222'!$D:$D,'ALL 2022'!$D:$D)</f>
        <v>0</v>
      </c>
      <c r="V270" s="12">
        <f>+SUMIFS('BLG1222'!$I:$I,'BLG1222'!$A:$A,'ALL 2022'!$2:$2,'BLG1222'!$D:$D,'ALL 2022'!$D:$D)</f>
        <v>0</v>
      </c>
      <c r="W270" s="12">
        <f>+SUMIFS('BLG1222'!$I:$I,'BLG1222'!$A:$A,'ALL 2022'!$2:$2,'BLG1222'!$D:$D,'ALL 2022'!$D:$D)</f>
        <v>0</v>
      </c>
      <c r="X270" s="12">
        <f>+SUMIFS('BLG1222'!$I:$I,'BLG1222'!$A:$A,'ALL 2022'!$2:$2,'BLG1222'!$D:$D,'ALL 2022'!$D:$D)</f>
        <v>0</v>
      </c>
      <c r="Y270" s="12">
        <f>+SUMIFS('BLG1222'!$I:$I,'BLG1222'!$A:$A,'ALL 2022'!$2:$2,'BLG1222'!$D:$D,'ALL 2022'!$D:$D)</f>
        <v>0</v>
      </c>
      <c r="Z270" s="12">
        <f>+SUMIFS('BLG1222'!$I:$I,'BLG1222'!$A:$A,'ALL 2022'!$2:$2,'BLG1222'!$D:$D,'ALL 2022'!$D:$D)</f>
        <v>0</v>
      </c>
      <c r="AA270" s="12">
        <f>+SUMIFS('BLG1222'!$I:$I,'BLG1222'!$A:$A,'ALL 2022'!$2:$2,'BLG1222'!$D:$D,'ALL 2022'!$D:$D)</f>
        <v>0</v>
      </c>
      <c r="AB270" s="12">
        <f>+SUMIFS('BLG1222'!$I:$I,'BLG1222'!$A:$A,'ALL 2022'!$2:$2,'BLG1222'!$D:$D,'ALL 2022'!$D:$D)</f>
        <v>0</v>
      </c>
      <c r="AC270" s="12">
        <f>+SUMIFS('BLG1222'!$I:$I,'BLG1222'!$A:$A,'ALL 2022'!$2:$2,'BLG1222'!$D:$D,'ALL 2022'!$D:$D)</f>
        <v>0</v>
      </c>
      <c r="AD270" s="12">
        <f>+SUMIFS('BLG1222'!$I:$I,'BLG1222'!$A:$A,'ALL 2022'!$2:$2,'BLG1222'!$D:$D,'ALL 2022'!$D:$D)</f>
        <v>0</v>
      </c>
      <c r="AE270" s="12">
        <f>+SUMIFS('BLG1222'!$I:$I,'BLG1222'!$A:$A,'ALL 2022'!$2:$2,'BLG1222'!$D:$D,'ALL 2022'!$D:$D)</f>
        <v>0</v>
      </c>
      <c r="AF270" s="12">
        <f>+SUMIFS('BLG1222'!$I:$I,'BLG1222'!$A:$A,'ALL 2022'!$2:$2,'BLG1222'!$D:$D,'ALL 2022'!$D:$D)</f>
        <v>0</v>
      </c>
      <c r="AG270" s="12">
        <f>+SUMIFS('BLG1222'!$I:$I,'BLG1222'!$A:$A,'ALL 2022'!$2:$2,'BLG1222'!$D:$D,'ALL 2022'!$D:$D)</f>
        <v>0</v>
      </c>
      <c r="AH270" s="12">
        <f>+SUMIFS('BLG1222'!$I:$I,'BLG1222'!$A:$A,'ALL 2022'!$2:$2,'BLG1222'!$D:$D,'ALL 2022'!$D:$D)</f>
        <v>0</v>
      </c>
      <c r="AI270" s="12">
        <f>+SUMIFS('BLG1222'!$I:$I,'BLG1222'!$A:$A,'ALL 2022'!$2:$2,'BLG1222'!$D:$D,'ALL 2022'!$D:$D)</f>
        <v>0</v>
      </c>
      <c r="AJ270" s="12">
        <f>+SUMIFS('BLG1222'!$I:$I,'BLG1222'!$A:$A,'ALL 2022'!$2:$2,'BLG1222'!$D:$D,'ALL 2022'!$D:$D)</f>
        <v>0</v>
      </c>
      <c r="AK270" s="12">
        <f>+SUMIFS('BLG1222'!$I:$I,'BLG1222'!$A:$A,'ALL 2022'!$2:$2,'BLG1222'!$D:$D,'ALL 2022'!$D:$D)</f>
        <v>0</v>
      </c>
      <c r="AL270" s="12">
        <f>+SUMIFS('BLG1222'!$I:$I,'BLG1222'!$A:$A,'ALL 2022'!$2:$2,'BLG1222'!$D:$D,'ALL 2022'!$D:$D)</f>
        <v>0</v>
      </c>
      <c r="AM270" s="12">
        <f>+SUMIFS('BLG1222'!$I:$I,'BLG1222'!$A:$A,'ALL 2022'!$2:$2,'BLG1222'!$D:$D,'ALL 2022'!$D:$D)</f>
        <v>0</v>
      </c>
      <c r="AN270" s="12">
        <f>+SUMIFS('BLG1222'!$I:$I,'BLG1222'!$A:$A,'ALL 2022'!$2:$2,'BLG1222'!$D:$D,'ALL 2022'!$D:$D)</f>
        <v>0</v>
      </c>
      <c r="AO270" s="12">
        <f>+SUMIFS('BLG1222'!$I:$I,'BLG1222'!$A:$A,'ALL 2022'!$2:$2,'BLG1222'!$D:$D,'ALL 2022'!$D:$D)</f>
        <v>0</v>
      </c>
      <c r="AP270" s="12">
        <f>+SUMIFS('BLG1222'!$I:$I,'BLG1222'!$A:$A,'ALL 2022'!$2:$2,'BLG1222'!$D:$D,'ALL 2022'!$D:$D)</f>
        <v>0</v>
      </c>
      <c r="AQ270" s="164">
        <f t="shared" si="29"/>
        <v>0</v>
      </c>
      <c r="AR270" s="165">
        <f t="shared" si="30"/>
        <v>0</v>
      </c>
    </row>
    <row r="271" spans="1:47" hidden="1" x14ac:dyDescent="0.25">
      <c r="A271" s="11" t="str">
        <f t="shared" si="26"/>
        <v>4</v>
      </c>
      <c r="B271" s="11" t="str">
        <f t="shared" si="27"/>
        <v>46</v>
      </c>
      <c r="C271" s="11" t="str">
        <f t="shared" si="28"/>
        <v>466</v>
      </c>
      <c r="D271" s="22">
        <v>46623000</v>
      </c>
      <c r="E271" s="119" t="str">
        <f t="shared" si="31"/>
        <v>BIL28</v>
      </c>
      <c r="F271" s="24" t="s">
        <v>120</v>
      </c>
      <c r="G271" s="12">
        <f>+SUMIFS('BLG1222'!$I:$I,'BLG1222'!$A:$A,'ALL 2022'!$2:$2,'BLG1222'!$D:$D,'ALL 2022'!$D:$D)</f>
        <v>0</v>
      </c>
      <c r="H271" s="12">
        <f>+SUMIFS('BLG1222'!$I:$I,'BLG1222'!$A:$A,'ALL 2022'!$2:$2,'BLG1222'!$D:$D,'ALL 2022'!$D:$D)</f>
        <v>0</v>
      </c>
      <c r="I271" s="12">
        <f>+SUMIFS('BLG1222'!$I:$I,'BLG1222'!$A:$A,'ALL 2022'!$2:$2,'BLG1222'!$D:$D,'ALL 2022'!$D:$D)</f>
        <v>0</v>
      </c>
      <c r="J271" s="12">
        <f>+SUMIFS('BLG1222'!$I:$I,'BLG1222'!$A:$A,'ALL 2022'!$2:$2,'BLG1222'!$D:$D,'ALL 2022'!$D:$D)</f>
        <v>0</v>
      </c>
      <c r="K271" s="12">
        <f>+SUMIFS('BLG1222'!$I:$I,'BLG1222'!$A:$A,'ALL 2022'!$2:$2,'BLG1222'!$D:$D,'ALL 2022'!$D:$D)</f>
        <v>0</v>
      </c>
      <c r="L271" s="12">
        <f>+SUMIFS('BLG1222'!$I:$I,'BLG1222'!$A:$A,'ALL 2022'!$2:$2,'BLG1222'!$D:$D,'ALL 2022'!$D:$D)</f>
        <v>0</v>
      </c>
      <c r="M271" s="12">
        <f>+SUMIFS('BLG1222'!$I:$I,'BLG1222'!$A:$A,'ALL 2022'!$2:$2,'BLG1222'!$D:$D,'ALL 2022'!$D:$D)</f>
        <v>0</v>
      </c>
      <c r="N271" s="12">
        <f>+SUMIFS('BLG1222'!$I:$I,'BLG1222'!$A:$A,'ALL 2022'!$2:$2,'BLG1222'!$D:$D,'ALL 2022'!$D:$D)</f>
        <v>0</v>
      </c>
      <c r="O271" s="12">
        <f>+SUMIFS('BLG1222'!$I:$I,'BLG1222'!$A:$A,'ALL 2022'!$2:$2,'BLG1222'!$D:$D,'ALL 2022'!$D:$D)</f>
        <v>0</v>
      </c>
      <c r="P271" s="12">
        <f>+SUMIFS('BLG1222'!$I:$I,'BLG1222'!$A:$A,'ALL 2022'!$2:$2,'BLG1222'!$D:$D,'ALL 2022'!$D:$D)</f>
        <v>0</v>
      </c>
      <c r="Q271" s="12">
        <f>+SUMIFS('BLG1222'!$I:$I,'BLG1222'!$A:$A,'ALL 2022'!$2:$2,'BLG1222'!$D:$D,'ALL 2022'!$D:$D)</f>
        <v>0</v>
      </c>
      <c r="R271" s="12">
        <f>+SUMIFS('BLG1222'!$I:$I,'BLG1222'!$A:$A,'ALL 2022'!$2:$2,'BLG1222'!$D:$D,'ALL 2022'!$D:$D)</f>
        <v>0</v>
      </c>
      <c r="S271" s="12">
        <f>+SUMIFS('BLG1222'!$I:$I,'BLG1222'!$A:$A,'ALL 2022'!$2:$2,'BLG1222'!$D:$D,'ALL 2022'!$D:$D)</f>
        <v>0</v>
      </c>
      <c r="T271" s="12">
        <f>+SUMIFS('BLG1222'!$I:$I,'BLG1222'!$A:$A,'ALL 2022'!$2:$2,'BLG1222'!$D:$D,'ALL 2022'!$D:$D)</f>
        <v>0</v>
      </c>
      <c r="U271" s="12">
        <f>+SUMIFS('BLG1222'!$I:$I,'BLG1222'!$A:$A,'ALL 2022'!$2:$2,'BLG1222'!$D:$D,'ALL 2022'!$D:$D)</f>
        <v>0</v>
      </c>
      <c r="V271" s="12">
        <f>+SUMIFS('BLG1222'!$I:$I,'BLG1222'!$A:$A,'ALL 2022'!$2:$2,'BLG1222'!$D:$D,'ALL 2022'!$D:$D)</f>
        <v>0</v>
      </c>
      <c r="W271" s="12">
        <f>+SUMIFS('BLG1222'!$I:$I,'BLG1222'!$A:$A,'ALL 2022'!$2:$2,'BLG1222'!$D:$D,'ALL 2022'!$D:$D)</f>
        <v>0</v>
      </c>
      <c r="X271" s="12">
        <f>+SUMIFS('BLG1222'!$I:$I,'BLG1222'!$A:$A,'ALL 2022'!$2:$2,'BLG1222'!$D:$D,'ALL 2022'!$D:$D)</f>
        <v>0</v>
      </c>
      <c r="Y271" s="12">
        <f>+SUMIFS('BLG1222'!$I:$I,'BLG1222'!$A:$A,'ALL 2022'!$2:$2,'BLG1222'!$D:$D,'ALL 2022'!$D:$D)</f>
        <v>0</v>
      </c>
      <c r="Z271" s="12">
        <f>+SUMIFS('BLG1222'!$I:$I,'BLG1222'!$A:$A,'ALL 2022'!$2:$2,'BLG1222'!$D:$D,'ALL 2022'!$D:$D)</f>
        <v>0</v>
      </c>
      <c r="AA271" s="12">
        <f>+SUMIFS('BLG1222'!$I:$I,'BLG1222'!$A:$A,'ALL 2022'!$2:$2,'BLG1222'!$D:$D,'ALL 2022'!$D:$D)</f>
        <v>0</v>
      </c>
      <c r="AB271" s="12">
        <f>+SUMIFS('BLG1222'!$I:$I,'BLG1222'!$A:$A,'ALL 2022'!$2:$2,'BLG1222'!$D:$D,'ALL 2022'!$D:$D)</f>
        <v>0</v>
      </c>
      <c r="AC271" s="12">
        <f>+SUMIFS('BLG1222'!$I:$I,'BLG1222'!$A:$A,'ALL 2022'!$2:$2,'BLG1222'!$D:$D,'ALL 2022'!$D:$D)</f>
        <v>0</v>
      </c>
      <c r="AD271" s="12">
        <f>+SUMIFS('BLG1222'!$I:$I,'BLG1222'!$A:$A,'ALL 2022'!$2:$2,'BLG1222'!$D:$D,'ALL 2022'!$D:$D)</f>
        <v>0</v>
      </c>
      <c r="AE271" s="12">
        <f>+SUMIFS('BLG1222'!$I:$I,'BLG1222'!$A:$A,'ALL 2022'!$2:$2,'BLG1222'!$D:$D,'ALL 2022'!$D:$D)</f>
        <v>0</v>
      </c>
      <c r="AF271" s="12">
        <f>+SUMIFS('BLG1222'!$I:$I,'BLG1222'!$A:$A,'ALL 2022'!$2:$2,'BLG1222'!$D:$D,'ALL 2022'!$D:$D)</f>
        <v>0</v>
      </c>
      <c r="AG271" s="12">
        <f>+SUMIFS('BLG1222'!$I:$I,'BLG1222'!$A:$A,'ALL 2022'!$2:$2,'BLG1222'!$D:$D,'ALL 2022'!$D:$D)</f>
        <v>0</v>
      </c>
      <c r="AH271" s="12">
        <f>+SUMIFS('BLG1222'!$I:$I,'BLG1222'!$A:$A,'ALL 2022'!$2:$2,'BLG1222'!$D:$D,'ALL 2022'!$D:$D)</f>
        <v>0</v>
      </c>
      <c r="AI271" s="12">
        <f>+SUMIFS('BLG1222'!$I:$I,'BLG1222'!$A:$A,'ALL 2022'!$2:$2,'BLG1222'!$D:$D,'ALL 2022'!$D:$D)</f>
        <v>0</v>
      </c>
      <c r="AJ271" s="12">
        <f>+SUMIFS('BLG1222'!$I:$I,'BLG1222'!$A:$A,'ALL 2022'!$2:$2,'BLG1222'!$D:$D,'ALL 2022'!$D:$D)</f>
        <v>0</v>
      </c>
      <c r="AK271" s="12">
        <f>+SUMIFS('BLG1222'!$I:$I,'BLG1222'!$A:$A,'ALL 2022'!$2:$2,'BLG1222'!$D:$D,'ALL 2022'!$D:$D)</f>
        <v>0</v>
      </c>
      <c r="AL271" s="12">
        <f>+SUMIFS('BLG1222'!$I:$I,'BLG1222'!$A:$A,'ALL 2022'!$2:$2,'BLG1222'!$D:$D,'ALL 2022'!$D:$D)</f>
        <v>0</v>
      </c>
      <c r="AM271" s="12">
        <f>+SUMIFS('BLG1222'!$I:$I,'BLG1222'!$A:$A,'ALL 2022'!$2:$2,'BLG1222'!$D:$D,'ALL 2022'!$D:$D)</f>
        <v>0</v>
      </c>
      <c r="AN271" s="12">
        <f>+SUMIFS('BLG1222'!$I:$I,'BLG1222'!$A:$A,'ALL 2022'!$2:$2,'BLG1222'!$D:$D,'ALL 2022'!$D:$D)</f>
        <v>0</v>
      </c>
      <c r="AO271" s="12">
        <f>+SUMIFS('BLG1222'!$I:$I,'BLG1222'!$A:$A,'ALL 2022'!$2:$2,'BLG1222'!$D:$D,'ALL 2022'!$D:$D)</f>
        <v>0</v>
      </c>
      <c r="AP271" s="12">
        <f>+SUMIFS('BLG1222'!$I:$I,'BLG1222'!$A:$A,'ALL 2022'!$2:$2,'BLG1222'!$D:$D,'ALL 2022'!$D:$D)</f>
        <v>0</v>
      </c>
      <c r="AQ271" s="164">
        <f t="shared" si="29"/>
        <v>0</v>
      </c>
      <c r="AR271" s="165">
        <f t="shared" si="30"/>
        <v>0</v>
      </c>
    </row>
    <row r="272" spans="1:47" hidden="1" x14ac:dyDescent="0.25">
      <c r="A272" s="11" t="str">
        <f t="shared" si="26"/>
        <v>4</v>
      </c>
      <c r="B272" s="11" t="str">
        <f t="shared" si="27"/>
        <v>46</v>
      </c>
      <c r="C272" s="11" t="str">
        <f t="shared" si="28"/>
        <v>466</v>
      </c>
      <c r="D272" s="60">
        <v>46624000</v>
      </c>
      <c r="E272" s="119" t="str">
        <f t="shared" si="31"/>
        <v>BIL28</v>
      </c>
      <c r="F272" s="24" t="s">
        <v>323</v>
      </c>
      <c r="G272" s="12">
        <f>+SUMIFS('BLG1222'!$I:$I,'BLG1222'!$A:$A,'ALL 2022'!$2:$2,'BLG1222'!$D:$D,'ALL 2022'!$D:$D)</f>
        <v>0</v>
      </c>
      <c r="H272" s="12">
        <f>+SUMIFS('BLG1222'!$I:$I,'BLG1222'!$A:$A,'ALL 2022'!$2:$2,'BLG1222'!$D:$D,'ALL 2022'!$D:$D)</f>
        <v>0</v>
      </c>
      <c r="I272" s="12">
        <f>+SUMIFS('BLG1222'!$I:$I,'BLG1222'!$A:$A,'ALL 2022'!$2:$2,'BLG1222'!$D:$D,'ALL 2022'!$D:$D)</f>
        <v>0</v>
      </c>
      <c r="J272" s="12">
        <f>+SUMIFS('BLG1222'!$I:$I,'BLG1222'!$A:$A,'ALL 2022'!$2:$2,'BLG1222'!$D:$D,'ALL 2022'!$D:$D)</f>
        <v>0</v>
      </c>
      <c r="K272" s="12">
        <f>+SUMIFS('BLG1222'!$I:$I,'BLG1222'!$A:$A,'ALL 2022'!$2:$2,'BLG1222'!$D:$D,'ALL 2022'!$D:$D)</f>
        <v>0</v>
      </c>
      <c r="L272" s="12">
        <f>+SUMIFS('BLG1222'!$I:$I,'BLG1222'!$A:$A,'ALL 2022'!$2:$2,'BLG1222'!$D:$D,'ALL 2022'!$D:$D)</f>
        <v>0</v>
      </c>
      <c r="M272" s="12">
        <f>+SUMIFS('BLG1222'!$I:$I,'BLG1222'!$A:$A,'ALL 2022'!$2:$2,'BLG1222'!$D:$D,'ALL 2022'!$D:$D)</f>
        <v>0</v>
      </c>
      <c r="N272" s="12">
        <f>+SUMIFS('BLG1222'!$I:$I,'BLG1222'!$A:$A,'ALL 2022'!$2:$2,'BLG1222'!$D:$D,'ALL 2022'!$D:$D)</f>
        <v>0</v>
      </c>
      <c r="O272" s="12">
        <f>+SUMIFS('BLG1222'!$I:$I,'BLG1222'!$A:$A,'ALL 2022'!$2:$2,'BLG1222'!$D:$D,'ALL 2022'!$D:$D)</f>
        <v>0</v>
      </c>
      <c r="P272" s="12">
        <f>+SUMIFS('BLG1222'!$I:$I,'BLG1222'!$A:$A,'ALL 2022'!$2:$2,'BLG1222'!$D:$D,'ALL 2022'!$D:$D)</f>
        <v>0</v>
      </c>
      <c r="Q272" s="12">
        <f>+SUMIFS('BLG1222'!$I:$I,'BLG1222'!$A:$A,'ALL 2022'!$2:$2,'BLG1222'!$D:$D,'ALL 2022'!$D:$D)</f>
        <v>0</v>
      </c>
      <c r="R272" s="12">
        <f>+SUMIFS('BLG1222'!$I:$I,'BLG1222'!$A:$A,'ALL 2022'!$2:$2,'BLG1222'!$D:$D,'ALL 2022'!$D:$D)</f>
        <v>0</v>
      </c>
      <c r="S272" s="12">
        <f>+SUMIFS('BLG1222'!$I:$I,'BLG1222'!$A:$A,'ALL 2022'!$2:$2,'BLG1222'!$D:$D,'ALL 2022'!$D:$D)</f>
        <v>0</v>
      </c>
      <c r="T272" s="12">
        <f>+SUMIFS('BLG1222'!$I:$I,'BLG1222'!$A:$A,'ALL 2022'!$2:$2,'BLG1222'!$D:$D,'ALL 2022'!$D:$D)</f>
        <v>0</v>
      </c>
      <c r="U272" s="12">
        <f>+SUMIFS('BLG1222'!$I:$I,'BLG1222'!$A:$A,'ALL 2022'!$2:$2,'BLG1222'!$D:$D,'ALL 2022'!$D:$D)</f>
        <v>0</v>
      </c>
      <c r="V272" s="12">
        <f>+SUMIFS('BLG1222'!$I:$I,'BLG1222'!$A:$A,'ALL 2022'!$2:$2,'BLG1222'!$D:$D,'ALL 2022'!$D:$D)</f>
        <v>0</v>
      </c>
      <c r="W272" s="12">
        <f>+SUMIFS('BLG1222'!$I:$I,'BLG1222'!$A:$A,'ALL 2022'!$2:$2,'BLG1222'!$D:$D,'ALL 2022'!$D:$D)</f>
        <v>0</v>
      </c>
      <c r="X272" s="12">
        <f>+SUMIFS('BLG1222'!$I:$I,'BLG1222'!$A:$A,'ALL 2022'!$2:$2,'BLG1222'!$D:$D,'ALL 2022'!$D:$D)</f>
        <v>0</v>
      </c>
      <c r="Y272" s="12">
        <f>+SUMIFS('BLG1222'!$I:$I,'BLG1222'!$A:$A,'ALL 2022'!$2:$2,'BLG1222'!$D:$D,'ALL 2022'!$D:$D)</f>
        <v>0</v>
      </c>
      <c r="Z272" s="12">
        <f>+SUMIFS('BLG1222'!$I:$I,'BLG1222'!$A:$A,'ALL 2022'!$2:$2,'BLG1222'!$D:$D,'ALL 2022'!$D:$D)</f>
        <v>0</v>
      </c>
      <c r="AA272" s="12">
        <f>+SUMIFS('BLG1222'!$I:$I,'BLG1222'!$A:$A,'ALL 2022'!$2:$2,'BLG1222'!$D:$D,'ALL 2022'!$D:$D)</f>
        <v>0</v>
      </c>
      <c r="AB272" s="12">
        <f>+SUMIFS('BLG1222'!$I:$I,'BLG1222'!$A:$A,'ALL 2022'!$2:$2,'BLG1222'!$D:$D,'ALL 2022'!$D:$D)</f>
        <v>0</v>
      </c>
      <c r="AC272" s="12">
        <f>+SUMIFS('BLG1222'!$I:$I,'BLG1222'!$A:$A,'ALL 2022'!$2:$2,'BLG1222'!$D:$D,'ALL 2022'!$D:$D)</f>
        <v>0</v>
      </c>
      <c r="AD272" s="12">
        <f>+SUMIFS('BLG1222'!$I:$I,'BLG1222'!$A:$A,'ALL 2022'!$2:$2,'BLG1222'!$D:$D,'ALL 2022'!$D:$D)</f>
        <v>0</v>
      </c>
      <c r="AE272" s="12">
        <f>+SUMIFS('BLG1222'!$I:$I,'BLG1222'!$A:$A,'ALL 2022'!$2:$2,'BLG1222'!$D:$D,'ALL 2022'!$D:$D)</f>
        <v>0</v>
      </c>
      <c r="AF272" s="12">
        <f>+SUMIFS('BLG1222'!$I:$I,'BLG1222'!$A:$A,'ALL 2022'!$2:$2,'BLG1222'!$D:$D,'ALL 2022'!$D:$D)</f>
        <v>0</v>
      </c>
      <c r="AG272" s="12">
        <f>+SUMIFS('BLG1222'!$I:$I,'BLG1222'!$A:$A,'ALL 2022'!$2:$2,'BLG1222'!$D:$D,'ALL 2022'!$D:$D)</f>
        <v>0</v>
      </c>
      <c r="AH272" s="12">
        <f>+SUMIFS('BLG1222'!$I:$I,'BLG1222'!$A:$A,'ALL 2022'!$2:$2,'BLG1222'!$D:$D,'ALL 2022'!$D:$D)</f>
        <v>0</v>
      </c>
      <c r="AI272" s="12">
        <f>+SUMIFS('BLG1222'!$I:$I,'BLG1222'!$A:$A,'ALL 2022'!$2:$2,'BLG1222'!$D:$D,'ALL 2022'!$D:$D)</f>
        <v>0</v>
      </c>
      <c r="AJ272" s="12">
        <f>+SUMIFS('BLG1222'!$I:$I,'BLG1222'!$A:$A,'ALL 2022'!$2:$2,'BLG1222'!$D:$D,'ALL 2022'!$D:$D)</f>
        <v>0</v>
      </c>
      <c r="AK272" s="12">
        <f>+SUMIFS('BLG1222'!$I:$I,'BLG1222'!$A:$A,'ALL 2022'!$2:$2,'BLG1222'!$D:$D,'ALL 2022'!$D:$D)</f>
        <v>0</v>
      </c>
      <c r="AL272" s="12">
        <f>+SUMIFS('BLG1222'!$I:$I,'BLG1222'!$A:$A,'ALL 2022'!$2:$2,'BLG1222'!$D:$D,'ALL 2022'!$D:$D)</f>
        <v>0</v>
      </c>
      <c r="AM272" s="12">
        <f>+SUMIFS('BLG1222'!$I:$I,'BLG1222'!$A:$A,'ALL 2022'!$2:$2,'BLG1222'!$D:$D,'ALL 2022'!$D:$D)</f>
        <v>0</v>
      </c>
      <c r="AN272" s="12">
        <f>+SUMIFS('BLG1222'!$I:$I,'BLG1222'!$A:$A,'ALL 2022'!$2:$2,'BLG1222'!$D:$D,'ALL 2022'!$D:$D)</f>
        <v>0</v>
      </c>
      <c r="AO272" s="12">
        <f>+SUMIFS('BLG1222'!$I:$I,'BLG1222'!$A:$A,'ALL 2022'!$2:$2,'BLG1222'!$D:$D,'ALL 2022'!$D:$D)</f>
        <v>0</v>
      </c>
      <c r="AP272" s="12">
        <f>+SUMIFS('BLG1222'!$I:$I,'BLG1222'!$A:$A,'ALL 2022'!$2:$2,'BLG1222'!$D:$D,'ALL 2022'!$D:$D)</f>
        <v>0</v>
      </c>
      <c r="AQ272" s="164">
        <f t="shared" si="29"/>
        <v>0</v>
      </c>
      <c r="AR272" s="165">
        <f t="shared" si="30"/>
        <v>0</v>
      </c>
    </row>
    <row r="273" spans="1:44" hidden="1" x14ac:dyDescent="0.25">
      <c r="A273" s="11" t="str">
        <f t="shared" si="26"/>
        <v>4</v>
      </c>
      <c r="B273" s="11" t="str">
        <f t="shared" si="27"/>
        <v>46</v>
      </c>
      <c r="C273" s="11" t="str">
        <f t="shared" si="28"/>
        <v>466</v>
      </c>
      <c r="D273" s="60">
        <v>46625000</v>
      </c>
      <c r="E273" s="119" t="str">
        <f t="shared" si="31"/>
        <v>BIL28</v>
      </c>
      <c r="F273" s="24" t="s">
        <v>118</v>
      </c>
      <c r="G273" s="12">
        <f>+SUMIFS('BLG1222'!$I:$I,'BLG1222'!$A:$A,'ALL 2022'!$2:$2,'BLG1222'!$D:$D,'ALL 2022'!$D:$D)</f>
        <v>0</v>
      </c>
      <c r="H273" s="12">
        <f>+SUMIFS('BLG1222'!$I:$I,'BLG1222'!$A:$A,'ALL 2022'!$2:$2,'BLG1222'!$D:$D,'ALL 2022'!$D:$D)</f>
        <v>0</v>
      </c>
      <c r="I273" s="12">
        <f>+SUMIFS('BLG1222'!$I:$I,'BLG1222'!$A:$A,'ALL 2022'!$2:$2,'BLG1222'!$D:$D,'ALL 2022'!$D:$D)</f>
        <v>0</v>
      </c>
      <c r="J273" s="12">
        <f>+SUMIFS('BLG1222'!$I:$I,'BLG1222'!$A:$A,'ALL 2022'!$2:$2,'BLG1222'!$D:$D,'ALL 2022'!$D:$D)</f>
        <v>0</v>
      </c>
      <c r="K273" s="12">
        <f>+SUMIFS('BLG1222'!$I:$I,'BLG1222'!$A:$A,'ALL 2022'!$2:$2,'BLG1222'!$D:$D,'ALL 2022'!$D:$D)</f>
        <v>0</v>
      </c>
      <c r="L273" s="12">
        <f>+SUMIFS('BLG1222'!$I:$I,'BLG1222'!$A:$A,'ALL 2022'!$2:$2,'BLG1222'!$D:$D,'ALL 2022'!$D:$D)</f>
        <v>0</v>
      </c>
      <c r="M273" s="12">
        <f>+SUMIFS('BLG1222'!$I:$I,'BLG1222'!$A:$A,'ALL 2022'!$2:$2,'BLG1222'!$D:$D,'ALL 2022'!$D:$D)</f>
        <v>0</v>
      </c>
      <c r="N273" s="12">
        <f>+SUMIFS('BLG1222'!$I:$I,'BLG1222'!$A:$A,'ALL 2022'!$2:$2,'BLG1222'!$D:$D,'ALL 2022'!$D:$D)</f>
        <v>0</v>
      </c>
      <c r="O273" s="12">
        <f>+SUMIFS('BLG1222'!$I:$I,'BLG1222'!$A:$A,'ALL 2022'!$2:$2,'BLG1222'!$D:$D,'ALL 2022'!$D:$D)</f>
        <v>0</v>
      </c>
      <c r="P273" s="12">
        <f>+SUMIFS('BLG1222'!$I:$I,'BLG1222'!$A:$A,'ALL 2022'!$2:$2,'BLG1222'!$D:$D,'ALL 2022'!$D:$D)</f>
        <v>0</v>
      </c>
      <c r="Q273" s="12">
        <f>+SUMIFS('BLG1222'!$I:$I,'BLG1222'!$A:$A,'ALL 2022'!$2:$2,'BLG1222'!$D:$D,'ALL 2022'!$D:$D)</f>
        <v>0</v>
      </c>
      <c r="R273" s="12">
        <f>+SUMIFS('BLG1222'!$I:$I,'BLG1222'!$A:$A,'ALL 2022'!$2:$2,'BLG1222'!$D:$D,'ALL 2022'!$D:$D)</f>
        <v>0</v>
      </c>
      <c r="S273" s="12">
        <f>+SUMIFS('BLG1222'!$I:$I,'BLG1222'!$A:$A,'ALL 2022'!$2:$2,'BLG1222'!$D:$D,'ALL 2022'!$D:$D)</f>
        <v>0</v>
      </c>
      <c r="T273" s="12">
        <f>+SUMIFS('BLG1222'!$I:$I,'BLG1222'!$A:$A,'ALL 2022'!$2:$2,'BLG1222'!$D:$D,'ALL 2022'!$D:$D)</f>
        <v>0</v>
      </c>
      <c r="U273" s="12">
        <f>+SUMIFS('BLG1222'!$I:$I,'BLG1222'!$A:$A,'ALL 2022'!$2:$2,'BLG1222'!$D:$D,'ALL 2022'!$D:$D)</f>
        <v>0</v>
      </c>
      <c r="V273" s="12">
        <f>+SUMIFS('BLG1222'!$I:$I,'BLG1222'!$A:$A,'ALL 2022'!$2:$2,'BLG1222'!$D:$D,'ALL 2022'!$D:$D)</f>
        <v>0</v>
      </c>
      <c r="W273" s="12">
        <f>+SUMIFS('BLG1222'!$I:$I,'BLG1222'!$A:$A,'ALL 2022'!$2:$2,'BLG1222'!$D:$D,'ALL 2022'!$D:$D)</f>
        <v>0</v>
      </c>
      <c r="X273" s="12">
        <f>+SUMIFS('BLG1222'!$I:$I,'BLG1222'!$A:$A,'ALL 2022'!$2:$2,'BLG1222'!$D:$D,'ALL 2022'!$D:$D)</f>
        <v>0</v>
      </c>
      <c r="Y273" s="12">
        <f>+SUMIFS('BLG1222'!$I:$I,'BLG1222'!$A:$A,'ALL 2022'!$2:$2,'BLG1222'!$D:$D,'ALL 2022'!$D:$D)</f>
        <v>0</v>
      </c>
      <c r="Z273" s="12">
        <f>+SUMIFS('BLG1222'!$I:$I,'BLG1222'!$A:$A,'ALL 2022'!$2:$2,'BLG1222'!$D:$D,'ALL 2022'!$D:$D)</f>
        <v>0</v>
      </c>
      <c r="AA273" s="12">
        <f>+SUMIFS('BLG1222'!$I:$I,'BLG1222'!$A:$A,'ALL 2022'!$2:$2,'BLG1222'!$D:$D,'ALL 2022'!$D:$D)</f>
        <v>0</v>
      </c>
      <c r="AB273" s="12">
        <f>+SUMIFS('BLG1222'!$I:$I,'BLG1222'!$A:$A,'ALL 2022'!$2:$2,'BLG1222'!$D:$D,'ALL 2022'!$D:$D)</f>
        <v>0</v>
      </c>
      <c r="AC273" s="12">
        <f>+SUMIFS('BLG1222'!$I:$I,'BLG1222'!$A:$A,'ALL 2022'!$2:$2,'BLG1222'!$D:$D,'ALL 2022'!$D:$D)</f>
        <v>0</v>
      </c>
      <c r="AD273" s="12">
        <f>+SUMIFS('BLG1222'!$I:$I,'BLG1222'!$A:$A,'ALL 2022'!$2:$2,'BLG1222'!$D:$D,'ALL 2022'!$D:$D)</f>
        <v>0</v>
      </c>
      <c r="AE273" s="12">
        <f>+SUMIFS('BLG1222'!$I:$I,'BLG1222'!$A:$A,'ALL 2022'!$2:$2,'BLG1222'!$D:$D,'ALL 2022'!$D:$D)</f>
        <v>0</v>
      </c>
      <c r="AF273" s="12">
        <f>+SUMIFS('BLG1222'!$I:$I,'BLG1222'!$A:$A,'ALL 2022'!$2:$2,'BLG1222'!$D:$D,'ALL 2022'!$D:$D)</f>
        <v>0</v>
      </c>
      <c r="AG273" s="12">
        <f>+SUMIFS('BLG1222'!$I:$I,'BLG1222'!$A:$A,'ALL 2022'!$2:$2,'BLG1222'!$D:$D,'ALL 2022'!$D:$D)</f>
        <v>0</v>
      </c>
      <c r="AH273" s="12">
        <f>+SUMIFS('BLG1222'!$I:$I,'BLG1222'!$A:$A,'ALL 2022'!$2:$2,'BLG1222'!$D:$D,'ALL 2022'!$D:$D)</f>
        <v>0</v>
      </c>
      <c r="AI273" s="12">
        <f>+SUMIFS('BLG1222'!$I:$I,'BLG1222'!$A:$A,'ALL 2022'!$2:$2,'BLG1222'!$D:$D,'ALL 2022'!$D:$D)</f>
        <v>0</v>
      </c>
      <c r="AJ273" s="12">
        <f>+SUMIFS('BLG1222'!$I:$I,'BLG1222'!$A:$A,'ALL 2022'!$2:$2,'BLG1222'!$D:$D,'ALL 2022'!$D:$D)</f>
        <v>0</v>
      </c>
      <c r="AK273" s="12">
        <f>+SUMIFS('BLG1222'!$I:$I,'BLG1222'!$A:$A,'ALL 2022'!$2:$2,'BLG1222'!$D:$D,'ALL 2022'!$D:$D)</f>
        <v>0</v>
      </c>
      <c r="AL273" s="12">
        <f>+SUMIFS('BLG1222'!$I:$I,'BLG1222'!$A:$A,'ALL 2022'!$2:$2,'BLG1222'!$D:$D,'ALL 2022'!$D:$D)</f>
        <v>0</v>
      </c>
      <c r="AM273" s="12">
        <f>+SUMIFS('BLG1222'!$I:$I,'BLG1222'!$A:$A,'ALL 2022'!$2:$2,'BLG1222'!$D:$D,'ALL 2022'!$D:$D)</f>
        <v>0</v>
      </c>
      <c r="AN273" s="12">
        <f>+SUMIFS('BLG1222'!$I:$I,'BLG1222'!$A:$A,'ALL 2022'!$2:$2,'BLG1222'!$D:$D,'ALL 2022'!$D:$D)</f>
        <v>0</v>
      </c>
      <c r="AO273" s="12">
        <f>+SUMIFS('BLG1222'!$I:$I,'BLG1222'!$A:$A,'ALL 2022'!$2:$2,'BLG1222'!$D:$D,'ALL 2022'!$D:$D)</f>
        <v>0</v>
      </c>
      <c r="AP273" s="12">
        <f>+SUMIFS('BLG1222'!$I:$I,'BLG1222'!$A:$A,'ALL 2022'!$2:$2,'BLG1222'!$D:$D,'ALL 2022'!$D:$D)</f>
        <v>0</v>
      </c>
      <c r="AQ273" s="164">
        <f t="shared" si="29"/>
        <v>0</v>
      </c>
      <c r="AR273" s="165">
        <f t="shared" si="30"/>
        <v>0</v>
      </c>
    </row>
    <row r="274" spans="1:44" hidden="1" x14ac:dyDescent="0.25">
      <c r="A274" s="11" t="str">
        <f t="shared" si="26"/>
        <v>4</v>
      </c>
      <c r="B274" s="11" t="str">
        <f t="shared" si="27"/>
        <v>46</v>
      </c>
      <c r="C274" s="11" t="str">
        <f t="shared" si="28"/>
        <v>466</v>
      </c>
      <c r="D274" s="60">
        <v>46626000</v>
      </c>
      <c r="E274" s="119" t="str">
        <f t="shared" si="31"/>
        <v>BIL28</v>
      </c>
      <c r="F274" s="24" t="s">
        <v>324</v>
      </c>
      <c r="G274" s="12">
        <f>+SUMIFS('BLG1222'!$I:$I,'BLG1222'!$A:$A,'ALL 2022'!$2:$2,'BLG1222'!$D:$D,'ALL 2022'!$D:$D)</f>
        <v>0</v>
      </c>
      <c r="H274" s="12">
        <f>+SUMIFS('BLG1222'!$I:$I,'BLG1222'!$A:$A,'ALL 2022'!$2:$2,'BLG1222'!$D:$D,'ALL 2022'!$D:$D)</f>
        <v>0</v>
      </c>
      <c r="I274" s="12">
        <f>+SUMIFS('BLG1222'!$I:$I,'BLG1222'!$A:$A,'ALL 2022'!$2:$2,'BLG1222'!$D:$D,'ALL 2022'!$D:$D)</f>
        <v>0</v>
      </c>
      <c r="J274" s="12">
        <f>+SUMIFS('BLG1222'!$I:$I,'BLG1222'!$A:$A,'ALL 2022'!$2:$2,'BLG1222'!$D:$D,'ALL 2022'!$D:$D)</f>
        <v>0</v>
      </c>
      <c r="K274" s="12">
        <f>+SUMIFS('BLG1222'!$I:$I,'BLG1222'!$A:$A,'ALL 2022'!$2:$2,'BLG1222'!$D:$D,'ALL 2022'!$D:$D)</f>
        <v>0</v>
      </c>
      <c r="L274" s="12">
        <f>+SUMIFS('BLG1222'!$I:$I,'BLG1222'!$A:$A,'ALL 2022'!$2:$2,'BLG1222'!$D:$D,'ALL 2022'!$D:$D)</f>
        <v>0</v>
      </c>
      <c r="M274" s="12">
        <f>+SUMIFS('BLG1222'!$I:$I,'BLG1222'!$A:$A,'ALL 2022'!$2:$2,'BLG1222'!$D:$D,'ALL 2022'!$D:$D)</f>
        <v>0</v>
      </c>
      <c r="N274" s="12">
        <f>+SUMIFS('BLG1222'!$I:$I,'BLG1222'!$A:$A,'ALL 2022'!$2:$2,'BLG1222'!$D:$D,'ALL 2022'!$D:$D)</f>
        <v>0</v>
      </c>
      <c r="O274" s="12">
        <f>+SUMIFS('BLG1222'!$I:$I,'BLG1222'!$A:$A,'ALL 2022'!$2:$2,'BLG1222'!$D:$D,'ALL 2022'!$D:$D)</f>
        <v>0</v>
      </c>
      <c r="P274" s="12">
        <f>+SUMIFS('BLG1222'!$I:$I,'BLG1222'!$A:$A,'ALL 2022'!$2:$2,'BLG1222'!$D:$D,'ALL 2022'!$D:$D)</f>
        <v>0</v>
      </c>
      <c r="Q274" s="12">
        <f>+SUMIFS('BLG1222'!$I:$I,'BLG1222'!$A:$A,'ALL 2022'!$2:$2,'BLG1222'!$D:$D,'ALL 2022'!$D:$D)</f>
        <v>0</v>
      </c>
      <c r="R274" s="12">
        <f>+SUMIFS('BLG1222'!$I:$I,'BLG1222'!$A:$A,'ALL 2022'!$2:$2,'BLG1222'!$D:$D,'ALL 2022'!$D:$D)</f>
        <v>0</v>
      </c>
      <c r="S274" s="12">
        <f>+SUMIFS('BLG1222'!$I:$I,'BLG1222'!$A:$A,'ALL 2022'!$2:$2,'BLG1222'!$D:$D,'ALL 2022'!$D:$D)</f>
        <v>0</v>
      </c>
      <c r="T274" s="12">
        <f>+SUMIFS('BLG1222'!$I:$I,'BLG1222'!$A:$A,'ALL 2022'!$2:$2,'BLG1222'!$D:$D,'ALL 2022'!$D:$D)</f>
        <v>0</v>
      </c>
      <c r="U274" s="12">
        <f>+SUMIFS('BLG1222'!$I:$I,'BLG1222'!$A:$A,'ALL 2022'!$2:$2,'BLG1222'!$D:$D,'ALL 2022'!$D:$D)</f>
        <v>0</v>
      </c>
      <c r="V274" s="12">
        <f>+SUMIFS('BLG1222'!$I:$I,'BLG1222'!$A:$A,'ALL 2022'!$2:$2,'BLG1222'!$D:$D,'ALL 2022'!$D:$D)</f>
        <v>0</v>
      </c>
      <c r="W274" s="12">
        <f>+SUMIFS('BLG1222'!$I:$I,'BLG1222'!$A:$A,'ALL 2022'!$2:$2,'BLG1222'!$D:$D,'ALL 2022'!$D:$D)</f>
        <v>0</v>
      </c>
      <c r="X274" s="12">
        <f>+SUMIFS('BLG1222'!$I:$I,'BLG1222'!$A:$A,'ALL 2022'!$2:$2,'BLG1222'!$D:$D,'ALL 2022'!$D:$D)</f>
        <v>0</v>
      </c>
      <c r="Y274" s="12">
        <f>+SUMIFS('BLG1222'!$I:$I,'BLG1222'!$A:$A,'ALL 2022'!$2:$2,'BLG1222'!$D:$D,'ALL 2022'!$D:$D)</f>
        <v>0</v>
      </c>
      <c r="Z274" s="12">
        <f>+SUMIFS('BLG1222'!$I:$I,'BLG1222'!$A:$A,'ALL 2022'!$2:$2,'BLG1222'!$D:$D,'ALL 2022'!$D:$D)</f>
        <v>0</v>
      </c>
      <c r="AA274" s="12">
        <f>+SUMIFS('BLG1222'!$I:$I,'BLG1222'!$A:$A,'ALL 2022'!$2:$2,'BLG1222'!$D:$D,'ALL 2022'!$D:$D)</f>
        <v>0</v>
      </c>
      <c r="AB274" s="12">
        <f>+SUMIFS('BLG1222'!$I:$I,'BLG1222'!$A:$A,'ALL 2022'!$2:$2,'BLG1222'!$D:$D,'ALL 2022'!$D:$D)</f>
        <v>0</v>
      </c>
      <c r="AC274" s="12">
        <f>+SUMIFS('BLG1222'!$I:$I,'BLG1222'!$A:$A,'ALL 2022'!$2:$2,'BLG1222'!$D:$D,'ALL 2022'!$D:$D)</f>
        <v>0</v>
      </c>
      <c r="AD274" s="12">
        <f>+SUMIFS('BLG1222'!$I:$I,'BLG1222'!$A:$A,'ALL 2022'!$2:$2,'BLG1222'!$D:$D,'ALL 2022'!$D:$D)</f>
        <v>0</v>
      </c>
      <c r="AE274" s="12">
        <f>+SUMIFS('BLG1222'!$I:$I,'BLG1222'!$A:$A,'ALL 2022'!$2:$2,'BLG1222'!$D:$D,'ALL 2022'!$D:$D)</f>
        <v>0</v>
      </c>
      <c r="AF274" s="12">
        <f>+SUMIFS('BLG1222'!$I:$I,'BLG1222'!$A:$A,'ALL 2022'!$2:$2,'BLG1222'!$D:$D,'ALL 2022'!$D:$D)</f>
        <v>0</v>
      </c>
      <c r="AG274" s="12">
        <f>+SUMIFS('BLG1222'!$I:$I,'BLG1222'!$A:$A,'ALL 2022'!$2:$2,'BLG1222'!$D:$D,'ALL 2022'!$D:$D)</f>
        <v>0</v>
      </c>
      <c r="AH274" s="12">
        <f>+SUMIFS('BLG1222'!$I:$I,'BLG1222'!$A:$A,'ALL 2022'!$2:$2,'BLG1222'!$D:$D,'ALL 2022'!$D:$D)</f>
        <v>0</v>
      </c>
      <c r="AI274" s="12">
        <f>+SUMIFS('BLG1222'!$I:$I,'BLG1222'!$A:$A,'ALL 2022'!$2:$2,'BLG1222'!$D:$D,'ALL 2022'!$D:$D)</f>
        <v>0</v>
      </c>
      <c r="AJ274" s="12">
        <f>+SUMIFS('BLG1222'!$I:$I,'BLG1222'!$A:$A,'ALL 2022'!$2:$2,'BLG1222'!$D:$D,'ALL 2022'!$D:$D)</f>
        <v>0</v>
      </c>
      <c r="AK274" s="12">
        <f>+SUMIFS('BLG1222'!$I:$I,'BLG1222'!$A:$A,'ALL 2022'!$2:$2,'BLG1222'!$D:$D,'ALL 2022'!$D:$D)</f>
        <v>0</v>
      </c>
      <c r="AL274" s="12">
        <f>+SUMIFS('BLG1222'!$I:$I,'BLG1222'!$A:$A,'ALL 2022'!$2:$2,'BLG1222'!$D:$D,'ALL 2022'!$D:$D)</f>
        <v>0</v>
      </c>
      <c r="AM274" s="12">
        <f>+SUMIFS('BLG1222'!$I:$I,'BLG1222'!$A:$A,'ALL 2022'!$2:$2,'BLG1222'!$D:$D,'ALL 2022'!$D:$D)</f>
        <v>0</v>
      </c>
      <c r="AN274" s="12">
        <f>+SUMIFS('BLG1222'!$I:$I,'BLG1222'!$A:$A,'ALL 2022'!$2:$2,'BLG1222'!$D:$D,'ALL 2022'!$D:$D)</f>
        <v>0</v>
      </c>
      <c r="AO274" s="12">
        <f>+SUMIFS('BLG1222'!$I:$I,'BLG1222'!$A:$A,'ALL 2022'!$2:$2,'BLG1222'!$D:$D,'ALL 2022'!$D:$D)</f>
        <v>0</v>
      </c>
      <c r="AP274" s="12">
        <f>+SUMIFS('BLG1222'!$I:$I,'BLG1222'!$A:$A,'ALL 2022'!$2:$2,'BLG1222'!$D:$D,'ALL 2022'!$D:$D)</f>
        <v>0</v>
      </c>
      <c r="AQ274" s="164">
        <f t="shared" si="29"/>
        <v>0</v>
      </c>
      <c r="AR274" s="165">
        <f t="shared" si="30"/>
        <v>0</v>
      </c>
    </row>
    <row r="275" spans="1:44" hidden="1" x14ac:dyDescent="0.25">
      <c r="A275" s="11" t="str">
        <f t="shared" si="26"/>
        <v>4</v>
      </c>
      <c r="B275" s="11" t="str">
        <f t="shared" si="27"/>
        <v>46</v>
      </c>
      <c r="C275" s="11" t="str">
        <f t="shared" si="28"/>
        <v>466</v>
      </c>
      <c r="D275" s="60">
        <v>46627000</v>
      </c>
      <c r="E275" s="119" t="str">
        <f t="shared" si="31"/>
        <v>BIL28</v>
      </c>
      <c r="F275" s="24" t="s">
        <v>325</v>
      </c>
      <c r="G275" s="12">
        <f>+SUMIFS('BLG1222'!$I:$I,'BLG1222'!$A:$A,'ALL 2022'!$2:$2,'BLG1222'!$D:$D,'ALL 2022'!$D:$D)</f>
        <v>0</v>
      </c>
      <c r="H275" s="12">
        <f>+SUMIFS('BLG1222'!$I:$I,'BLG1222'!$A:$A,'ALL 2022'!$2:$2,'BLG1222'!$D:$D,'ALL 2022'!$D:$D)</f>
        <v>0</v>
      </c>
      <c r="I275" s="12">
        <f>+SUMIFS('BLG1222'!$I:$I,'BLG1222'!$A:$A,'ALL 2022'!$2:$2,'BLG1222'!$D:$D,'ALL 2022'!$D:$D)</f>
        <v>0</v>
      </c>
      <c r="J275" s="12">
        <f>+SUMIFS('BLG1222'!$I:$I,'BLG1222'!$A:$A,'ALL 2022'!$2:$2,'BLG1222'!$D:$D,'ALL 2022'!$D:$D)</f>
        <v>0</v>
      </c>
      <c r="K275" s="12">
        <f>+SUMIFS('BLG1222'!$I:$I,'BLG1222'!$A:$A,'ALL 2022'!$2:$2,'BLG1222'!$D:$D,'ALL 2022'!$D:$D)</f>
        <v>0</v>
      </c>
      <c r="L275" s="12">
        <f>+SUMIFS('BLG1222'!$I:$I,'BLG1222'!$A:$A,'ALL 2022'!$2:$2,'BLG1222'!$D:$D,'ALL 2022'!$D:$D)</f>
        <v>0</v>
      </c>
      <c r="M275" s="12">
        <f>+SUMIFS('BLG1222'!$I:$I,'BLG1222'!$A:$A,'ALL 2022'!$2:$2,'BLG1222'!$D:$D,'ALL 2022'!$D:$D)</f>
        <v>0</v>
      </c>
      <c r="N275" s="12">
        <f>+SUMIFS('BLG1222'!$I:$I,'BLG1222'!$A:$A,'ALL 2022'!$2:$2,'BLG1222'!$D:$D,'ALL 2022'!$D:$D)</f>
        <v>0</v>
      </c>
      <c r="O275" s="12">
        <f>+SUMIFS('BLG1222'!$I:$I,'BLG1222'!$A:$A,'ALL 2022'!$2:$2,'BLG1222'!$D:$D,'ALL 2022'!$D:$D)</f>
        <v>0</v>
      </c>
      <c r="P275" s="12">
        <f>+SUMIFS('BLG1222'!$I:$I,'BLG1222'!$A:$A,'ALL 2022'!$2:$2,'BLG1222'!$D:$D,'ALL 2022'!$D:$D)</f>
        <v>0</v>
      </c>
      <c r="Q275" s="12">
        <f>+SUMIFS('BLG1222'!$I:$I,'BLG1222'!$A:$A,'ALL 2022'!$2:$2,'BLG1222'!$D:$D,'ALL 2022'!$D:$D)</f>
        <v>0</v>
      </c>
      <c r="R275" s="12">
        <f>+SUMIFS('BLG1222'!$I:$I,'BLG1222'!$A:$A,'ALL 2022'!$2:$2,'BLG1222'!$D:$D,'ALL 2022'!$D:$D)</f>
        <v>0</v>
      </c>
      <c r="S275" s="12">
        <f>+SUMIFS('BLG1222'!$I:$I,'BLG1222'!$A:$A,'ALL 2022'!$2:$2,'BLG1222'!$D:$D,'ALL 2022'!$D:$D)</f>
        <v>0</v>
      </c>
      <c r="T275" s="12">
        <f>+SUMIFS('BLG1222'!$I:$I,'BLG1222'!$A:$A,'ALL 2022'!$2:$2,'BLG1222'!$D:$D,'ALL 2022'!$D:$D)</f>
        <v>0</v>
      </c>
      <c r="U275" s="12">
        <f>+SUMIFS('BLG1222'!$I:$I,'BLG1222'!$A:$A,'ALL 2022'!$2:$2,'BLG1222'!$D:$D,'ALL 2022'!$D:$D)</f>
        <v>0</v>
      </c>
      <c r="V275" s="12">
        <f>+SUMIFS('BLG1222'!$I:$I,'BLG1222'!$A:$A,'ALL 2022'!$2:$2,'BLG1222'!$D:$D,'ALL 2022'!$D:$D)</f>
        <v>0</v>
      </c>
      <c r="W275" s="12">
        <f>+SUMIFS('BLG1222'!$I:$I,'BLG1222'!$A:$A,'ALL 2022'!$2:$2,'BLG1222'!$D:$D,'ALL 2022'!$D:$D)</f>
        <v>0</v>
      </c>
      <c r="X275" s="12">
        <f>+SUMIFS('BLG1222'!$I:$I,'BLG1222'!$A:$A,'ALL 2022'!$2:$2,'BLG1222'!$D:$D,'ALL 2022'!$D:$D)</f>
        <v>0</v>
      </c>
      <c r="Y275" s="12">
        <f>+SUMIFS('BLG1222'!$I:$I,'BLG1222'!$A:$A,'ALL 2022'!$2:$2,'BLG1222'!$D:$D,'ALL 2022'!$D:$D)</f>
        <v>0</v>
      </c>
      <c r="Z275" s="12">
        <f>+SUMIFS('BLG1222'!$I:$I,'BLG1222'!$A:$A,'ALL 2022'!$2:$2,'BLG1222'!$D:$D,'ALL 2022'!$D:$D)</f>
        <v>0</v>
      </c>
      <c r="AA275" s="12">
        <f>+SUMIFS('BLG1222'!$I:$I,'BLG1222'!$A:$A,'ALL 2022'!$2:$2,'BLG1222'!$D:$D,'ALL 2022'!$D:$D)</f>
        <v>0</v>
      </c>
      <c r="AB275" s="12">
        <f>+SUMIFS('BLG1222'!$I:$I,'BLG1222'!$A:$A,'ALL 2022'!$2:$2,'BLG1222'!$D:$D,'ALL 2022'!$D:$D)</f>
        <v>0</v>
      </c>
      <c r="AC275" s="12">
        <f>+SUMIFS('BLG1222'!$I:$I,'BLG1222'!$A:$A,'ALL 2022'!$2:$2,'BLG1222'!$D:$D,'ALL 2022'!$D:$D)</f>
        <v>0</v>
      </c>
      <c r="AD275" s="12">
        <f>+SUMIFS('BLG1222'!$I:$I,'BLG1222'!$A:$A,'ALL 2022'!$2:$2,'BLG1222'!$D:$D,'ALL 2022'!$D:$D)</f>
        <v>0</v>
      </c>
      <c r="AE275" s="12">
        <f>+SUMIFS('BLG1222'!$I:$I,'BLG1222'!$A:$A,'ALL 2022'!$2:$2,'BLG1222'!$D:$D,'ALL 2022'!$D:$D)</f>
        <v>0</v>
      </c>
      <c r="AF275" s="12">
        <f>+SUMIFS('BLG1222'!$I:$I,'BLG1222'!$A:$A,'ALL 2022'!$2:$2,'BLG1222'!$D:$D,'ALL 2022'!$D:$D)</f>
        <v>0</v>
      </c>
      <c r="AG275" s="12">
        <f>+SUMIFS('BLG1222'!$I:$I,'BLG1222'!$A:$A,'ALL 2022'!$2:$2,'BLG1222'!$D:$D,'ALL 2022'!$D:$D)</f>
        <v>0</v>
      </c>
      <c r="AH275" s="12">
        <f>+SUMIFS('BLG1222'!$I:$I,'BLG1222'!$A:$A,'ALL 2022'!$2:$2,'BLG1222'!$D:$D,'ALL 2022'!$D:$D)</f>
        <v>0</v>
      </c>
      <c r="AI275" s="12">
        <f>+SUMIFS('BLG1222'!$I:$I,'BLG1222'!$A:$A,'ALL 2022'!$2:$2,'BLG1222'!$D:$D,'ALL 2022'!$D:$D)</f>
        <v>0</v>
      </c>
      <c r="AJ275" s="12">
        <f>+SUMIFS('BLG1222'!$I:$I,'BLG1222'!$A:$A,'ALL 2022'!$2:$2,'BLG1222'!$D:$D,'ALL 2022'!$D:$D)</f>
        <v>0</v>
      </c>
      <c r="AK275" s="12">
        <f>+SUMIFS('BLG1222'!$I:$I,'BLG1222'!$A:$A,'ALL 2022'!$2:$2,'BLG1222'!$D:$D,'ALL 2022'!$D:$D)</f>
        <v>0</v>
      </c>
      <c r="AL275" s="12">
        <f>+SUMIFS('BLG1222'!$I:$I,'BLG1222'!$A:$A,'ALL 2022'!$2:$2,'BLG1222'!$D:$D,'ALL 2022'!$D:$D)</f>
        <v>0</v>
      </c>
      <c r="AM275" s="12">
        <f>+SUMIFS('BLG1222'!$I:$I,'BLG1222'!$A:$A,'ALL 2022'!$2:$2,'BLG1222'!$D:$D,'ALL 2022'!$D:$D)</f>
        <v>0</v>
      </c>
      <c r="AN275" s="12">
        <f>+SUMIFS('BLG1222'!$I:$I,'BLG1222'!$A:$A,'ALL 2022'!$2:$2,'BLG1222'!$D:$D,'ALL 2022'!$D:$D)</f>
        <v>0</v>
      </c>
      <c r="AO275" s="12">
        <f>+SUMIFS('BLG1222'!$I:$I,'BLG1222'!$A:$A,'ALL 2022'!$2:$2,'BLG1222'!$D:$D,'ALL 2022'!$D:$D)</f>
        <v>0</v>
      </c>
      <c r="AP275" s="12">
        <f>+SUMIFS('BLG1222'!$I:$I,'BLG1222'!$A:$A,'ALL 2022'!$2:$2,'BLG1222'!$D:$D,'ALL 2022'!$D:$D)</f>
        <v>0</v>
      </c>
      <c r="AQ275" s="164">
        <f t="shared" si="29"/>
        <v>0</v>
      </c>
      <c r="AR275" s="165">
        <f t="shared" si="30"/>
        <v>0</v>
      </c>
    </row>
    <row r="276" spans="1:44" hidden="1" x14ac:dyDescent="0.25">
      <c r="A276" s="11" t="str">
        <f t="shared" si="26"/>
        <v>4</v>
      </c>
      <c r="B276" s="11" t="str">
        <f t="shared" si="27"/>
        <v>46</v>
      </c>
      <c r="C276" s="11" t="str">
        <f t="shared" si="28"/>
        <v>466</v>
      </c>
      <c r="D276" s="60">
        <v>46628000</v>
      </c>
      <c r="E276" s="119" t="str">
        <f t="shared" si="31"/>
        <v>BIL28</v>
      </c>
      <c r="F276" s="24" t="s">
        <v>2</v>
      </c>
      <c r="G276" s="12">
        <f>+SUMIFS('BLG1222'!$I:$I,'BLG1222'!$A:$A,'ALL 2022'!$2:$2,'BLG1222'!$D:$D,'ALL 2022'!$D:$D)</f>
        <v>0</v>
      </c>
      <c r="H276" s="12">
        <f>+SUMIFS('BLG1222'!$I:$I,'BLG1222'!$A:$A,'ALL 2022'!$2:$2,'BLG1222'!$D:$D,'ALL 2022'!$D:$D)</f>
        <v>0</v>
      </c>
      <c r="I276" s="12">
        <f>+SUMIFS('BLG1222'!$I:$I,'BLG1222'!$A:$A,'ALL 2022'!$2:$2,'BLG1222'!$D:$D,'ALL 2022'!$D:$D)</f>
        <v>0</v>
      </c>
      <c r="J276" s="12">
        <f>+SUMIFS('BLG1222'!$I:$I,'BLG1222'!$A:$A,'ALL 2022'!$2:$2,'BLG1222'!$D:$D,'ALL 2022'!$D:$D)</f>
        <v>0</v>
      </c>
      <c r="K276" s="12">
        <f>+SUMIFS('BLG1222'!$I:$I,'BLG1222'!$A:$A,'ALL 2022'!$2:$2,'BLG1222'!$D:$D,'ALL 2022'!$D:$D)</f>
        <v>0</v>
      </c>
      <c r="L276" s="12">
        <f>+SUMIFS('BLG1222'!$I:$I,'BLG1222'!$A:$A,'ALL 2022'!$2:$2,'BLG1222'!$D:$D,'ALL 2022'!$D:$D)</f>
        <v>0</v>
      </c>
      <c r="M276" s="12">
        <f>+SUMIFS('BLG1222'!$I:$I,'BLG1222'!$A:$A,'ALL 2022'!$2:$2,'BLG1222'!$D:$D,'ALL 2022'!$D:$D)</f>
        <v>0</v>
      </c>
      <c r="N276" s="12">
        <f>+SUMIFS('BLG1222'!$I:$I,'BLG1222'!$A:$A,'ALL 2022'!$2:$2,'BLG1222'!$D:$D,'ALL 2022'!$D:$D)</f>
        <v>0</v>
      </c>
      <c r="O276" s="12">
        <f>+SUMIFS('BLG1222'!$I:$I,'BLG1222'!$A:$A,'ALL 2022'!$2:$2,'BLG1222'!$D:$D,'ALL 2022'!$D:$D)</f>
        <v>0</v>
      </c>
      <c r="P276" s="12">
        <f>+SUMIFS('BLG1222'!$I:$I,'BLG1222'!$A:$A,'ALL 2022'!$2:$2,'BLG1222'!$D:$D,'ALL 2022'!$D:$D)</f>
        <v>0</v>
      </c>
      <c r="Q276" s="12">
        <f>+SUMIFS('BLG1222'!$I:$I,'BLG1222'!$A:$A,'ALL 2022'!$2:$2,'BLG1222'!$D:$D,'ALL 2022'!$D:$D)</f>
        <v>0</v>
      </c>
      <c r="R276" s="12">
        <f>+SUMIFS('BLG1222'!$I:$I,'BLG1222'!$A:$A,'ALL 2022'!$2:$2,'BLG1222'!$D:$D,'ALL 2022'!$D:$D)</f>
        <v>0</v>
      </c>
      <c r="S276" s="12">
        <f>+SUMIFS('BLG1222'!$I:$I,'BLG1222'!$A:$A,'ALL 2022'!$2:$2,'BLG1222'!$D:$D,'ALL 2022'!$D:$D)</f>
        <v>0</v>
      </c>
      <c r="T276" s="12">
        <f>+SUMIFS('BLG1222'!$I:$I,'BLG1222'!$A:$A,'ALL 2022'!$2:$2,'BLG1222'!$D:$D,'ALL 2022'!$D:$D)</f>
        <v>0</v>
      </c>
      <c r="U276" s="12">
        <f>+SUMIFS('BLG1222'!$I:$I,'BLG1222'!$A:$A,'ALL 2022'!$2:$2,'BLG1222'!$D:$D,'ALL 2022'!$D:$D)</f>
        <v>0</v>
      </c>
      <c r="V276" s="12">
        <f>+SUMIFS('BLG1222'!$I:$I,'BLG1222'!$A:$A,'ALL 2022'!$2:$2,'BLG1222'!$D:$D,'ALL 2022'!$D:$D)</f>
        <v>0</v>
      </c>
      <c r="W276" s="12">
        <f>+SUMIFS('BLG1222'!$I:$I,'BLG1222'!$A:$A,'ALL 2022'!$2:$2,'BLG1222'!$D:$D,'ALL 2022'!$D:$D)</f>
        <v>0</v>
      </c>
      <c r="X276" s="12">
        <f>+SUMIFS('BLG1222'!$I:$I,'BLG1222'!$A:$A,'ALL 2022'!$2:$2,'BLG1222'!$D:$D,'ALL 2022'!$D:$D)</f>
        <v>0</v>
      </c>
      <c r="Y276" s="12">
        <f>+SUMIFS('BLG1222'!$I:$I,'BLG1222'!$A:$A,'ALL 2022'!$2:$2,'BLG1222'!$D:$D,'ALL 2022'!$D:$D)</f>
        <v>0</v>
      </c>
      <c r="Z276" s="12">
        <f>+SUMIFS('BLG1222'!$I:$I,'BLG1222'!$A:$A,'ALL 2022'!$2:$2,'BLG1222'!$D:$D,'ALL 2022'!$D:$D)</f>
        <v>0</v>
      </c>
      <c r="AA276" s="12">
        <f>+SUMIFS('BLG1222'!$I:$I,'BLG1222'!$A:$A,'ALL 2022'!$2:$2,'BLG1222'!$D:$D,'ALL 2022'!$D:$D)</f>
        <v>0</v>
      </c>
      <c r="AB276" s="12">
        <f>+SUMIFS('BLG1222'!$I:$I,'BLG1222'!$A:$A,'ALL 2022'!$2:$2,'BLG1222'!$D:$D,'ALL 2022'!$D:$D)</f>
        <v>0</v>
      </c>
      <c r="AC276" s="12">
        <f>+SUMIFS('BLG1222'!$I:$I,'BLG1222'!$A:$A,'ALL 2022'!$2:$2,'BLG1222'!$D:$D,'ALL 2022'!$D:$D)</f>
        <v>0</v>
      </c>
      <c r="AD276" s="12">
        <f>+SUMIFS('BLG1222'!$I:$I,'BLG1222'!$A:$A,'ALL 2022'!$2:$2,'BLG1222'!$D:$D,'ALL 2022'!$D:$D)</f>
        <v>0</v>
      </c>
      <c r="AE276" s="12">
        <f>+SUMIFS('BLG1222'!$I:$I,'BLG1222'!$A:$A,'ALL 2022'!$2:$2,'BLG1222'!$D:$D,'ALL 2022'!$D:$D)</f>
        <v>0</v>
      </c>
      <c r="AF276" s="12">
        <f>+SUMIFS('BLG1222'!$I:$I,'BLG1222'!$A:$A,'ALL 2022'!$2:$2,'BLG1222'!$D:$D,'ALL 2022'!$D:$D)</f>
        <v>0</v>
      </c>
      <c r="AG276" s="12">
        <f>+SUMIFS('BLG1222'!$I:$I,'BLG1222'!$A:$A,'ALL 2022'!$2:$2,'BLG1222'!$D:$D,'ALL 2022'!$D:$D)</f>
        <v>0</v>
      </c>
      <c r="AH276" s="12">
        <f>+SUMIFS('BLG1222'!$I:$I,'BLG1222'!$A:$A,'ALL 2022'!$2:$2,'BLG1222'!$D:$D,'ALL 2022'!$D:$D)</f>
        <v>0</v>
      </c>
      <c r="AI276" s="12">
        <f>+SUMIFS('BLG1222'!$I:$I,'BLG1222'!$A:$A,'ALL 2022'!$2:$2,'BLG1222'!$D:$D,'ALL 2022'!$D:$D)</f>
        <v>0</v>
      </c>
      <c r="AJ276" s="12">
        <f>+SUMIFS('BLG1222'!$I:$I,'BLG1222'!$A:$A,'ALL 2022'!$2:$2,'BLG1222'!$D:$D,'ALL 2022'!$D:$D)</f>
        <v>0</v>
      </c>
      <c r="AK276" s="12">
        <f>+SUMIFS('BLG1222'!$I:$I,'BLG1222'!$A:$A,'ALL 2022'!$2:$2,'BLG1222'!$D:$D,'ALL 2022'!$D:$D)</f>
        <v>0</v>
      </c>
      <c r="AL276" s="12">
        <f>+SUMIFS('BLG1222'!$I:$I,'BLG1222'!$A:$A,'ALL 2022'!$2:$2,'BLG1222'!$D:$D,'ALL 2022'!$D:$D)</f>
        <v>0</v>
      </c>
      <c r="AM276" s="12">
        <f>+SUMIFS('BLG1222'!$I:$I,'BLG1222'!$A:$A,'ALL 2022'!$2:$2,'BLG1222'!$D:$D,'ALL 2022'!$D:$D)</f>
        <v>0</v>
      </c>
      <c r="AN276" s="12">
        <f>+SUMIFS('BLG1222'!$I:$I,'BLG1222'!$A:$A,'ALL 2022'!$2:$2,'BLG1222'!$D:$D,'ALL 2022'!$D:$D)</f>
        <v>0</v>
      </c>
      <c r="AO276" s="12">
        <f>+SUMIFS('BLG1222'!$I:$I,'BLG1222'!$A:$A,'ALL 2022'!$2:$2,'BLG1222'!$D:$D,'ALL 2022'!$D:$D)</f>
        <v>0</v>
      </c>
      <c r="AP276" s="12">
        <f>+SUMIFS('BLG1222'!$I:$I,'BLG1222'!$A:$A,'ALL 2022'!$2:$2,'BLG1222'!$D:$D,'ALL 2022'!$D:$D)</f>
        <v>0</v>
      </c>
      <c r="AQ276" s="164">
        <f t="shared" si="29"/>
        <v>0</v>
      </c>
      <c r="AR276" s="165">
        <f t="shared" si="30"/>
        <v>0</v>
      </c>
    </row>
    <row r="277" spans="1:44" hidden="1" x14ac:dyDescent="0.25">
      <c r="A277" s="11" t="str">
        <f t="shared" si="26"/>
        <v>4</v>
      </c>
      <c r="B277" s="11" t="str">
        <f t="shared" si="27"/>
        <v>46</v>
      </c>
      <c r="C277" s="11" t="str">
        <f t="shared" si="28"/>
        <v>466</v>
      </c>
      <c r="D277" s="60">
        <v>46629000</v>
      </c>
      <c r="E277" s="119" t="str">
        <f t="shared" si="31"/>
        <v>BIL28</v>
      </c>
      <c r="F277" s="24" t="s">
        <v>117</v>
      </c>
      <c r="G277" s="12">
        <f>+SUMIFS('BLG1222'!$I:$I,'BLG1222'!$A:$A,'ALL 2022'!$2:$2,'BLG1222'!$D:$D,'ALL 2022'!$D:$D)</f>
        <v>0</v>
      </c>
      <c r="H277" s="12">
        <f>+SUMIFS('BLG1222'!$I:$I,'BLG1222'!$A:$A,'ALL 2022'!$2:$2,'BLG1222'!$D:$D,'ALL 2022'!$D:$D)</f>
        <v>0</v>
      </c>
      <c r="I277" s="12">
        <f>+SUMIFS('BLG1222'!$I:$I,'BLG1222'!$A:$A,'ALL 2022'!$2:$2,'BLG1222'!$D:$D,'ALL 2022'!$D:$D)</f>
        <v>0</v>
      </c>
      <c r="J277" s="12">
        <f>+SUMIFS('BLG1222'!$I:$I,'BLG1222'!$A:$A,'ALL 2022'!$2:$2,'BLG1222'!$D:$D,'ALL 2022'!$D:$D)</f>
        <v>0</v>
      </c>
      <c r="K277" s="12">
        <f>+SUMIFS('BLG1222'!$I:$I,'BLG1222'!$A:$A,'ALL 2022'!$2:$2,'BLG1222'!$D:$D,'ALL 2022'!$D:$D)</f>
        <v>0</v>
      </c>
      <c r="L277" s="12">
        <f>+SUMIFS('BLG1222'!$I:$I,'BLG1222'!$A:$A,'ALL 2022'!$2:$2,'BLG1222'!$D:$D,'ALL 2022'!$D:$D)</f>
        <v>0</v>
      </c>
      <c r="M277" s="12">
        <f>+SUMIFS('BLG1222'!$I:$I,'BLG1222'!$A:$A,'ALL 2022'!$2:$2,'BLG1222'!$D:$D,'ALL 2022'!$D:$D)</f>
        <v>0</v>
      </c>
      <c r="N277" s="12">
        <f>+SUMIFS('BLG1222'!$I:$I,'BLG1222'!$A:$A,'ALL 2022'!$2:$2,'BLG1222'!$D:$D,'ALL 2022'!$D:$D)</f>
        <v>0</v>
      </c>
      <c r="O277" s="12">
        <f>+SUMIFS('BLG1222'!$I:$I,'BLG1222'!$A:$A,'ALL 2022'!$2:$2,'BLG1222'!$D:$D,'ALL 2022'!$D:$D)</f>
        <v>0</v>
      </c>
      <c r="P277" s="12">
        <f>+SUMIFS('BLG1222'!$I:$I,'BLG1222'!$A:$A,'ALL 2022'!$2:$2,'BLG1222'!$D:$D,'ALL 2022'!$D:$D)</f>
        <v>0</v>
      </c>
      <c r="Q277" s="12">
        <f>+SUMIFS('BLG1222'!$I:$I,'BLG1222'!$A:$A,'ALL 2022'!$2:$2,'BLG1222'!$D:$D,'ALL 2022'!$D:$D)</f>
        <v>0</v>
      </c>
      <c r="R277" s="12">
        <f>+SUMIFS('BLG1222'!$I:$I,'BLG1222'!$A:$A,'ALL 2022'!$2:$2,'BLG1222'!$D:$D,'ALL 2022'!$D:$D)</f>
        <v>0</v>
      </c>
      <c r="S277" s="12">
        <f>+SUMIFS('BLG1222'!$I:$I,'BLG1222'!$A:$A,'ALL 2022'!$2:$2,'BLG1222'!$D:$D,'ALL 2022'!$D:$D)</f>
        <v>0</v>
      </c>
      <c r="T277" s="12">
        <f>+SUMIFS('BLG1222'!$I:$I,'BLG1222'!$A:$A,'ALL 2022'!$2:$2,'BLG1222'!$D:$D,'ALL 2022'!$D:$D)</f>
        <v>0</v>
      </c>
      <c r="U277" s="12">
        <f>+SUMIFS('BLG1222'!$I:$I,'BLG1222'!$A:$A,'ALL 2022'!$2:$2,'BLG1222'!$D:$D,'ALL 2022'!$D:$D)</f>
        <v>0</v>
      </c>
      <c r="V277" s="12">
        <f>+SUMIFS('BLG1222'!$I:$I,'BLG1222'!$A:$A,'ALL 2022'!$2:$2,'BLG1222'!$D:$D,'ALL 2022'!$D:$D)</f>
        <v>0</v>
      </c>
      <c r="W277" s="12">
        <f>+SUMIFS('BLG1222'!$I:$I,'BLG1222'!$A:$A,'ALL 2022'!$2:$2,'BLG1222'!$D:$D,'ALL 2022'!$D:$D)</f>
        <v>0</v>
      </c>
      <c r="X277" s="12">
        <f>+SUMIFS('BLG1222'!$I:$I,'BLG1222'!$A:$A,'ALL 2022'!$2:$2,'BLG1222'!$D:$D,'ALL 2022'!$D:$D)</f>
        <v>0</v>
      </c>
      <c r="Y277" s="12">
        <f>+SUMIFS('BLG1222'!$I:$I,'BLG1222'!$A:$A,'ALL 2022'!$2:$2,'BLG1222'!$D:$D,'ALL 2022'!$D:$D)</f>
        <v>0</v>
      </c>
      <c r="Z277" s="12">
        <f>+SUMIFS('BLG1222'!$I:$I,'BLG1222'!$A:$A,'ALL 2022'!$2:$2,'BLG1222'!$D:$D,'ALL 2022'!$D:$D)</f>
        <v>0</v>
      </c>
      <c r="AA277" s="12">
        <f>+SUMIFS('BLG1222'!$I:$I,'BLG1222'!$A:$A,'ALL 2022'!$2:$2,'BLG1222'!$D:$D,'ALL 2022'!$D:$D)</f>
        <v>0</v>
      </c>
      <c r="AB277" s="12">
        <f>+SUMIFS('BLG1222'!$I:$I,'BLG1222'!$A:$A,'ALL 2022'!$2:$2,'BLG1222'!$D:$D,'ALL 2022'!$D:$D)</f>
        <v>0</v>
      </c>
      <c r="AC277" s="12">
        <f>+SUMIFS('BLG1222'!$I:$I,'BLG1222'!$A:$A,'ALL 2022'!$2:$2,'BLG1222'!$D:$D,'ALL 2022'!$D:$D)</f>
        <v>0</v>
      </c>
      <c r="AD277" s="12">
        <f>+SUMIFS('BLG1222'!$I:$I,'BLG1222'!$A:$A,'ALL 2022'!$2:$2,'BLG1222'!$D:$D,'ALL 2022'!$D:$D)</f>
        <v>0</v>
      </c>
      <c r="AE277" s="12">
        <f>+SUMIFS('BLG1222'!$I:$I,'BLG1222'!$A:$A,'ALL 2022'!$2:$2,'BLG1222'!$D:$D,'ALL 2022'!$D:$D)</f>
        <v>0</v>
      </c>
      <c r="AF277" s="12">
        <f>+SUMIFS('BLG1222'!$I:$I,'BLG1222'!$A:$A,'ALL 2022'!$2:$2,'BLG1222'!$D:$D,'ALL 2022'!$D:$D)</f>
        <v>0</v>
      </c>
      <c r="AG277" s="12">
        <f>+SUMIFS('BLG1222'!$I:$I,'BLG1222'!$A:$A,'ALL 2022'!$2:$2,'BLG1222'!$D:$D,'ALL 2022'!$D:$D)</f>
        <v>0</v>
      </c>
      <c r="AH277" s="12">
        <f>+SUMIFS('BLG1222'!$I:$I,'BLG1222'!$A:$A,'ALL 2022'!$2:$2,'BLG1222'!$D:$D,'ALL 2022'!$D:$D)</f>
        <v>0</v>
      </c>
      <c r="AI277" s="12">
        <f>+SUMIFS('BLG1222'!$I:$I,'BLG1222'!$A:$A,'ALL 2022'!$2:$2,'BLG1222'!$D:$D,'ALL 2022'!$D:$D)</f>
        <v>0</v>
      </c>
      <c r="AJ277" s="12">
        <f>+SUMIFS('BLG1222'!$I:$I,'BLG1222'!$A:$A,'ALL 2022'!$2:$2,'BLG1222'!$D:$D,'ALL 2022'!$D:$D)</f>
        <v>0</v>
      </c>
      <c r="AK277" s="12">
        <f>+SUMIFS('BLG1222'!$I:$I,'BLG1222'!$A:$A,'ALL 2022'!$2:$2,'BLG1222'!$D:$D,'ALL 2022'!$D:$D)</f>
        <v>0</v>
      </c>
      <c r="AL277" s="12">
        <f>+SUMIFS('BLG1222'!$I:$I,'BLG1222'!$A:$A,'ALL 2022'!$2:$2,'BLG1222'!$D:$D,'ALL 2022'!$D:$D)</f>
        <v>0</v>
      </c>
      <c r="AM277" s="12">
        <f>+SUMIFS('BLG1222'!$I:$I,'BLG1222'!$A:$A,'ALL 2022'!$2:$2,'BLG1222'!$D:$D,'ALL 2022'!$D:$D)</f>
        <v>0</v>
      </c>
      <c r="AN277" s="12">
        <f>+SUMIFS('BLG1222'!$I:$I,'BLG1222'!$A:$A,'ALL 2022'!$2:$2,'BLG1222'!$D:$D,'ALL 2022'!$D:$D)</f>
        <v>0</v>
      </c>
      <c r="AO277" s="12">
        <f>+SUMIFS('BLG1222'!$I:$I,'BLG1222'!$A:$A,'ALL 2022'!$2:$2,'BLG1222'!$D:$D,'ALL 2022'!$D:$D)</f>
        <v>0</v>
      </c>
      <c r="AP277" s="12">
        <f>+SUMIFS('BLG1222'!$I:$I,'BLG1222'!$A:$A,'ALL 2022'!$2:$2,'BLG1222'!$D:$D,'ALL 2022'!$D:$D)</f>
        <v>0</v>
      </c>
      <c r="AQ277" s="164">
        <f t="shared" si="29"/>
        <v>0</v>
      </c>
      <c r="AR277" s="165">
        <f t="shared" si="30"/>
        <v>0</v>
      </c>
    </row>
    <row r="278" spans="1:44" hidden="1" x14ac:dyDescent="0.25">
      <c r="A278" s="11" t="str">
        <f t="shared" si="26"/>
        <v>4</v>
      </c>
      <c r="B278" s="11" t="str">
        <f t="shared" si="27"/>
        <v>46</v>
      </c>
      <c r="C278" s="11" t="str">
        <f t="shared" si="28"/>
        <v>466</v>
      </c>
      <c r="D278" s="60">
        <v>46630000</v>
      </c>
      <c r="E278" s="119" t="str">
        <f t="shared" si="31"/>
        <v>BIL28</v>
      </c>
      <c r="F278" s="24" t="s">
        <v>116</v>
      </c>
      <c r="G278" s="12">
        <f>+SUMIFS('BLG1222'!$I:$I,'BLG1222'!$A:$A,'ALL 2022'!$2:$2,'BLG1222'!$D:$D,'ALL 2022'!$D:$D)</f>
        <v>0</v>
      </c>
      <c r="H278" s="12">
        <f>+SUMIFS('BLG1222'!$I:$I,'BLG1222'!$A:$A,'ALL 2022'!$2:$2,'BLG1222'!$D:$D,'ALL 2022'!$D:$D)</f>
        <v>0</v>
      </c>
      <c r="I278" s="12">
        <f>+SUMIFS('BLG1222'!$I:$I,'BLG1222'!$A:$A,'ALL 2022'!$2:$2,'BLG1222'!$D:$D,'ALL 2022'!$D:$D)</f>
        <v>0</v>
      </c>
      <c r="J278" s="12">
        <f>+SUMIFS('BLG1222'!$I:$I,'BLG1222'!$A:$A,'ALL 2022'!$2:$2,'BLG1222'!$D:$D,'ALL 2022'!$D:$D)</f>
        <v>0</v>
      </c>
      <c r="K278" s="12">
        <f>+SUMIFS('BLG1222'!$I:$I,'BLG1222'!$A:$A,'ALL 2022'!$2:$2,'BLG1222'!$D:$D,'ALL 2022'!$D:$D)</f>
        <v>0</v>
      </c>
      <c r="L278" s="12">
        <f>+SUMIFS('BLG1222'!$I:$I,'BLG1222'!$A:$A,'ALL 2022'!$2:$2,'BLG1222'!$D:$D,'ALL 2022'!$D:$D)</f>
        <v>0</v>
      </c>
      <c r="M278" s="12">
        <f>+SUMIFS('BLG1222'!$I:$I,'BLG1222'!$A:$A,'ALL 2022'!$2:$2,'BLG1222'!$D:$D,'ALL 2022'!$D:$D)</f>
        <v>0</v>
      </c>
      <c r="N278" s="12">
        <f>+SUMIFS('BLG1222'!$I:$I,'BLG1222'!$A:$A,'ALL 2022'!$2:$2,'BLG1222'!$D:$D,'ALL 2022'!$D:$D)</f>
        <v>0</v>
      </c>
      <c r="O278" s="12">
        <f>+SUMIFS('BLG1222'!$I:$I,'BLG1222'!$A:$A,'ALL 2022'!$2:$2,'BLG1222'!$D:$D,'ALL 2022'!$D:$D)</f>
        <v>0</v>
      </c>
      <c r="P278" s="12">
        <f>+SUMIFS('BLG1222'!$I:$I,'BLG1222'!$A:$A,'ALL 2022'!$2:$2,'BLG1222'!$D:$D,'ALL 2022'!$D:$D)</f>
        <v>0</v>
      </c>
      <c r="Q278" s="12">
        <f>+SUMIFS('BLG1222'!$I:$I,'BLG1222'!$A:$A,'ALL 2022'!$2:$2,'BLG1222'!$D:$D,'ALL 2022'!$D:$D)</f>
        <v>0</v>
      </c>
      <c r="R278" s="12">
        <f>+SUMIFS('BLG1222'!$I:$I,'BLG1222'!$A:$A,'ALL 2022'!$2:$2,'BLG1222'!$D:$D,'ALL 2022'!$D:$D)</f>
        <v>0</v>
      </c>
      <c r="S278" s="12">
        <f>+SUMIFS('BLG1222'!$I:$I,'BLG1222'!$A:$A,'ALL 2022'!$2:$2,'BLG1222'!$D:$D,'ALL 2022'!$D:$D)</f>
        <v>0</v>
      </c>
      <c r="T278" s="12">
        <f>+SUMIFS('BLG1222'!$I:$I,'BLG1222'!$A:$A,'ALL 2022'!$2:$2,'BLG1222'!$D:$D,'ALL 2022'!$D:$D)</f>
        <v>0</v>
      </c>
      <c r="U278" s="12">
        <f>+SUMIFS('BLG1222'!$I:$I,'BLG1222'!$A:$A,'ALL 2022'!$2:$2,'BLG1222'!$D:$D,'ALL 2022'!$D:$D)</f>
        <v>0</v>
      </c>
      <c r="V278" s="12">
        <f>+SUMIFS('BLG1222'!$I:$I,'BLG1222'!$A:$A,'ALL 2022'!$2:$2,'BLG1222'!$D:$D,'ALL 2022'!$D:$D)</f>
        <v>-562500</v>
      </c>
      <c r="W278" s="12">
        <f>+SUMIFS('BLG1222'!$I:$I,'BLG1222'!$A:$A,'ALL 2022'!$2:$2,'BLG1222'!$D:$D,'ALL 2022'!$D:$D)</f>
        <v>0</v>
      </c>
      <c r="X278" s="12">
        <f>+SUMIFS('BLG1222'!$I:$I,'BLG1222'!$A:$A,'ALL 2022'!$2:$2,'BLG1222'!$D:$D,'ALL 2022'!$D:$D)</f>
        <v>0</v>
      </c>
      <c r="Y278" s="12">
        <f>+SUMIFS('BLG1222'!$I:$I,'BLG1222'!$A:$A,'ALL 2022'!$2:$2,'BLG1222'!$D:$D,'ALL 2022'!$D:$D)</f>
        <v>0</v>
      </c>
      <c r="Z278" s="12">
        <f>+SUMIFS('BLG1222'!$I:$I,'BLG1222'!$A:$A,'ALL 2022'!$2:$2,'BLG1222'!$D:$D,'ALL 2022'!$D:$D)</f>
        <v>0</v>
      </c>
      <c r="AA278" s="12">
        <f>+SUMIFS('BLG1222'!$I:$I,'BLG1222'!$A:$A,'ALL 2022'!$2:$2,'BLG1222'!$D:$D,'ALL 2022'!$D:$D)</f>
        <v>0</v>
      </c>
      <c r="AB278" s="12">
        <f>+SUMIFS('BLG1222'!$I:$I,'BLG1222'!$A:$A,'ALL 2022'!$2:$2,'BLG1222'!$D:$D,'ALL 2022'!$D:$D)</f>
        <v>0</v>
      </c>
      <c r="AC278" s="12">
        <f>+SUMIFS('BLG1222'!$I:$I,'BLG1222'!$A:$A,'ALL 2022'!$2:$2,'BLG1222'!$D:$D,'ALL 2022'!$D:$D)</f>
        <v>0</v>
      </c>
      <c r="AD278" s="12">
        <f>+SUMIFS('BLG1222'!$I:$I,'BLG1222'!$A:$A,'ALL 2022'!$2:$2,'BLG1222'!$D:$D,'ALL 2022'!$D:$D)</f>
        <v>0</v>
      </c>
      <c r="AE278" s="12">
        <f>+SUMIFS('BLG1222'!$I:$I,'BLG1222'!$A:$A,'ALL 2022'!$2:$2,'BLG1222'!$D:$D,'ALL 2022'!$D:$D)</f>
        <v>0</v>
      </c>
      <c r="AF278" s="12">
        <f>+SUMIFS('BLG1222'!$I:$I,'BLG1222'!$A:$A,'ALL 2022'!$2:$2,'BLG1222'!$D:$D,'ALL 2022'!$D:$D)</f>
        <v>0</v>
      </c>
      <c r="AG278" s="12">
        <f>+SUMIFS('BLG1222'!$I:$I,'BLG1222'!$A:$A,'ALL 2022'!$2:$2,'BLG1222'!$D:$D,'ALL 2022'!$D:$D)</f>
        <v>-16320</v>
      </c>
      <c r="AH278" s="12">
        <f>+SUMIFS('BLG1222'!$I:$I,'BLG1222'!$A:$A,'ALL 2022'!$2:$2,'BLG1222'!$D:$D,'ALL 2022'!$D:$D)</f>
        <v>-844195.94</v>
      </c>
      <c r="AI278" s="12">
        <f>+SUMIFS('BLG1222'!$I:$I,'BLG1222'!$A:$A,'ALL 2022'!$2:$2,'BLG1222'!$D:$D,'ALL 2022'!$D:$D)</f>
        <v>0</v>
      </c>
      <c r="AJ278" s="12">
        <f>+SUMIFS('BLG1222'!$I:$I,'BLG1222'!$A:$A,'ALL 2022'!$2:$2,'BLG1222'!$D:$D,'ALL 2022'!$D:$D)</f>
        <v>0</v>
      </c>
      <c r="AK278" s="12">
        <f>+SUMIFS('BLG1222'!$I:$I,'BLG1222'!$A:$A,'ALL 2022'!$2:$2,'BLG1222'!$D:$D,'ALL 2022'!$D:$D)</f>
        <v>0</v>
      </c>
      <c r="AL278" s="12">
        <f>+SUMIFS('BLG1222'!$I:$I,'BLG1222'!$A:$A,'ALL 2022'!$2:$2,'BLG1222'!$D:$D,'ALL 2022'!$D:$D)</f>
        <v>0</v>
      </c>
      <c r="AM278" s="12">
        <f>+SUMIFS('BLG1222'!$I:$I,'BLG1222'!$A:$A,'ALL 2022'!$2:$2,'BLG1222'!$D:$D,'ALL 2022'!$D:$D)</f>
        <v>0</v>
      </c>
      <c r="AN278" s="12">
        <f>+SUMIFS('BLG1222'!$I:$I,'BLG1222'!$A:$A,'ALL 2022'!$2:$2,'BLG1222'!$D:$D,'ALL 2022'!$D:$D)</f>
        <v>0</v>
      </c>
      <c r="AO278" s="12">
        <f>+SUMIFS('BLG1222'!$I:$I,'BLG1222'!$A:$A,'ALL 2022'!$2:$2,'BLG1222'!$D:$D,'ALL 2022'!$D:$D)</f>
        <v>0</v>
      </c>
      <c r="AP278" s="12">
        <f>+SUMIFS('BLG1222'!$I:$I,'BLG1222'!$A:$A,'ALL 2022'!$2:$2,'BLG1222'!$D:$D,'ALL 2022'!$D:$D)</f>
        <v>0</v>
      </c>
      <c r="AQ278" s="164">
        <f t="shared" si="29"/>
        <v>-1423015.94</v>
      </c>
      <c r="AR278" s="165">
        <f t="shared" si="30"/>
        <v>-300.94129067050153</v>
      </c>
    </row>
    <row r="279" spans="1:44" hidden="1" x14ac:dyDescent="0.25">
      <c r="A279" s="11" t="str">
        <f t="shared" si="26"/>
        <v>4</v>
      </c>
      <c r="B279" s="11" t="str">
        <f t="shared" si="27"/>
        <v>46</v>
      </c>
      <c r="C279" s="11" t="str">
        <f t="shared" si="28"/>
        <v>466</v>
      </c>
      <c r="D279" s="60">
        <v>46632000</v>
      </c>
      <c r="E279" s="119" t="str">
        <f t="shared" si="31"/>
        <v>BIL28</v>
      </c>
      <c r="F279" s="24" t="s">
        <v>114</v>
      </c>
      <c r="G279" s="12">
        <f>+SUMIFS('BLG1222'!$I:$I,'BLG1222'!$A:$A,'ALL 2022'!$2:$2,'BLG1222'!$D:$D,'ALL 2022'!$D:$D)</f>
        <v>0</v>
      </c>
      <c r="H279" s="12">
        <f>+SUMIFS('BLG1222'!$I:$I,'BLG1222'!$A:$A,'ALL 2022'!$2:$2,'BLG1222'!$D:$D,'ALL 2022'!$D:$D)</f>
        <v>0</v>
      </c>
      <c r="I279" s="12">
        <f>+SUMIFS('BLG1222'!$I:$I,'BLG1222'!$A:$A,'ALL 2022'!$2:$2,'BLG1222'!$D:$D,'ALL 2022'!$D:$D)</f>
        <v>0</v>
      </c>
      <c r="J279" s="12">
        <f>+SUMIFS('BLG1222'!$I:$I,'BLG1222'!$A:$A,'ALL 2022'!$2:$2,'BLG1222'!$D:$D,'ALL 2022'!$D:$D)</f>
        <v>0</v>
      </c>
      <c r="K279" s="12">
        <f>+SUMIFS('BLG1222'!$I:$I,'BLG1222'!$A:$A,'ALL 2022'!$2:$2,'BLG1222'!$D:$D,'ALL 2022'!$D:$D)</f>
        <v>0</v>
      </c>
      <c r="L279" s="12">
        <f>+SUMIFS('BLG1222'!$I:$I,'BLG1222'!$A:$A,'ALL 2022'!$2:$2,'BLG1222'!$D:$D,'ALL 2022'!$D:$D)</f>
        <v>0</v>
      </c>
      <c r="M279" s="12">
        <f>+SUMIFS('BLG1222'!$I:$I,'BLG1222'!$A:$A,'ALL 2022'!$2:$2,'BLG1222'!$D:$D,'ALL 2022'!$D:$D)</f>
        <v>0</v>
      </c>
      <c r="N279" s="12">
        <f>+SUMIFS('BLG1222'!$I:$I,'BLG1222'!$A:$A,'ALL 2022'!$2:$2,'BLG1222'!$D:$D,'ALL 2022'!$D:$D)</f>
        <v>0</v>
      </c>
      <c r="O279" s="12">
        <f>+SUMIFS('BLG1222'!$I:$I,'BLG1222'!$A:$A,'ALL 2022'!$2:$2,'BLG1222'!$D:$D,'ALL 2022'!$D:$D)</f>
        <v>0</v>
      </c>
      <c r="P279" s="12">
        <f>+SUMIFS('BLG1222'!$I:$I,'BLG1222'!$A:$A,'ALL 2022'!$2:$2,'BLG1222'!$D:$D,'ALL 2022'!$D:$D)</f>
        <v>0</v>
      </c>
      <c r="Q279" s="12">
        <f>+SUMIFS('BLG1222'!$I:$I,'BLG1222'!$A:$A,'ALL 2022'!$2:$2,'BLG1222'!$D:$D,'ALL 2022'!$D:$D)</f>
        <v>0</v>
      </c>
      <c r="R279" s="12">
        <f>+SUMIFS('BLG1222'!$I:$I,'BLG1222'!$A:$A,'ALL 2022'!$2:$2,'BLG1222'!$D:$D,'ALL 2022'!$D:$D)</f>
        <v>0</v>
      </c>
      <c r="S279" s="12">
        <f>+SUMIFS('BLG1222'!$I:$I,'BLG1222'!$A:$A,'ALL 2022'!$2:$2,'BLG1222'!$D:$D,'ALL 2022'!$D:$D)</f>
        <v>0</v>
      </c>
      <c r="T279" s="12">
        <f>+SUMIFS('BLG1222'!$I:$I,'BLG1222'!$A:$A,'ALL 2022'!$2:$2,'BLG1222'!$D:$D,'ALL 2022'!$D:$D)</f>
        <v>0</v>
      </c>
      <c r="U279" s="12">
        <f>+SUMIFS('BLG1222'!$I:$I,'BLG1222'!$A:$A,'ALL 2022'!$2:$2,'BLG1222'!$D:$D,'ALL 2022'!$D:$D)</f>
        <v>0</v>
      </c>
      <c r="V279" s="12">
        <f>+SUMIFS('BLG1222'!$I:$I,'BLG1222'!$A:$A,'ALL 2022'!$2:$2,'BLG1222'!$D:$D,'ALL 2022'!$D:$D)</f>
        <v>0</v>
      </c>
      <c r="W279" s="12">
        <f>+SUMIFS('BLG1222'!$I:$I,'BLG1222'!$A:$A,'ALL 2022'!$2:$2,'BLG1222'!$D:$D,'ALL 2022'!$D:$D)</f>
        <v>0</v>
      </c>
      <c r="X279" s="12">
        <f>+SUMIFS('BLG1222'!$I:$I,'BLG1222'!$A:$A,'ALL 2022'!$2:$2,'BLG1222'!$D:$D,'ALL 2022'!$D:$D)</f>
        <v>0</v>
      </c>
      <c r="Y279" s="12">
        <f>+SUMIFS('BLG1222'!$I:$I,'BLG1222'!$A:$A,'ALL 2022'!$2:$2,'BLG1222'!$D:$D,'ALL 2022'!$D:$D)</f>
        <v>0</v>
      </c>
      <c r="Z279" s="12">
        <f>+SUMIFS('BLG1222'!$I:$I,'BLG1222'!$A:$A,'ALL 2022'!$2:$2,'BLG1222'!$D:$D,'ALL 2022'!$D:$D)</f>
        <v>0</v>
      </c>
      <c r="AA279" s="12">
        <f>+SUMIFS('BLG1222'!$I:$I,'BLG1222'!$A:$A,'ALL 2022'!$2:$2,'BLG1222'!$D:$D,'ALL 2022'!$D:$D)</f>
        <v>0</v>
      </c>
      <c r="AB279" s="12">
        <f>+SUMIFS('BLG1222'!$I:$I,'BLG1222'!$A:$A,'ALL 2022'!$2:$2,'BLG1222'!$D:$D,'ALL 2022'!$D:$D)</f>
        <v>0</v>
      </c>
      <c r="AC279" s="12">
        <f>+SUMIFS('BLG1222'!$I:$I,'BLG1222'!$A:$A,'ALL 2022'!$2:$2,'BLG1222'!$D:$D,'ALL 2022'!$D:$D)</f>
        <v>0</v>
      </c>
      <c r="AD279" s="12">
        <f>+SUMIFS('BLG1222'!$I:$I,'BLG1222'!$A:$A,'ALL 2022'!$2:$2,'BLG1222'!$D:$D,'ALL 2022'!$D:$D)</f>
        <v>0</v>
      </c>
      <c r="AE279" s="12">
        <f>+SUMIFS('BLG1222'!$I:$I,'BLG1222'!$A:$A,'ALL 2022'!$2:$2,'BLG1222'!$D:$D,'ALL 2022'!$D:$D)</f>
        <v>0</v>
      </c>
      <c r="AF279" s="12">
        <f>+SUMIFS('BLG1222'!$I:$I,'BLG1222'!$A:$A,'ALL 2022'!$2:$2,'BLG1222'!$D:$D,'ALL 2022'!$D:$D)</f>
        <v>0</v>
      </c>
      <c r="AG279" s="12">
        <f>+SUMIFS('BLG1222'!$I:$I,'BLG1222'!$A:$A,'ALL 2022'!$2:$2,'BLG1222'!$D:$D,'ALL 2022'!$D:$D)</f>
        <v>0</v>
      </c>
      <c r="AH279" s="12">
        <f>+SUMIFS('BLG1222'!$I:$I,'BLG1222'!$A:$A,'ALL 2022'!$2:$2,'BLG1222'!$D:$D,'ALL 2022'!$D:$D)</f>
        <v>0</v>
      </c>
      <c r="AI279" s="12">
        <f>+SUMIFS('BLG1222'!$I:$I,'BLG1222'!$A:$A,'ALL 2022'!$2:$2,'BLG1222'!$D:$D,'ALL 2022'!$D:$D)</f>
        <v>0</v>
      </c>
      <c r="AJ279" s="12">
        <f>+SUMIFS('BLG1222'!$I:$I,'BLG1222'!$A:$A,'ALL 2022'!$2:$2,'BLG1222'!$D:$D,'ALL 2022'!$D:$D)</f>
        <v>0</v>
      </c>
      <c r="AK279" s="12">
        <f>+SUMIFS('BLG1222'!$I:$I,'BLG1222'!$A:$A,'ALL 2022'!$2:$2,'BLG1222'!$D:$D,'ALL 2022'!$D:$D)</f>
        <v>0</v>
      </c>
      <c r="AL279" s="12">
        <f>+SUMIFS('BLG1222'!$I:$I,'BLG1222'!$A:$A,'ALL 2022'!$2:$2,'BLG1222'!$D:$D,'ALL 2022'!$D:$D)</f>
        <v>0</v>
      </c>
      <c r="AM279" s="12">
        <f>+SUMIFS('BLG1222'!$I:$I,'BLG1222'!$A:$A,'ALL 2022'!$2:$2,'BLG1222'!$D:$D,'ALL 2022'!$D:$D)</f>
        <v>0</v>
      </c>
      <c r="AN279" s="12">
        <f>+SUMIFS('BLG1222'!$I:$I,'BLG1222'!$A:$A,'ALL 2022'!$2:$2,'BLG1222'!$D:$D,'ALL 2022'!$D:$D)</f>
        <v>0</v>
      </c>
      <c r="AO279" s="12">
        <f>+SUMIFS('BLG1222'!$I:$I,'BLG1222'!$A:$A,'ALL 2022'!$2:$2,'BLG1222'!$D:$D,'ALL 2022'!$D:$D)</f>
        <v>0</v>
      </c>
      <c r="AP279" s="12">
        <f>+SUMIFS('BLG1222'!$I:$I,'BLG1222'!$A:$A,'ALL 2022'!$2:$2,'BLG1222'!$D:$D,'ALL 2022'!$D:$D)</f>
        <v>0</v>
      </c>
      <c r="AQ279" s="164">
        <f t="shared" si="29"/>
        <v>0</v>
      </c>
      <c r="AR279" s="165">
        <f t="shared" si="30"/>
        <v>0</v>
      </c>
    </row>
    <row r="280" spans="1:44" hidden="1" x14ac:dyDescent="0.25">
      <c r="A280" s="11" t="str">
        <f t="shared" si="26"/>
        <v>4</v>
      </c>
      <c r="B280" s="11" t="str">
        <f t="shared" si="27"/>
        <v>46</v>
      </c>
      <c r="C280" s="11" t="str">
        <f t="shared" si="28"/>
        <v>466</v>
      </c>
      <c r="D280" s="22">
        <v>46634000</v>
      </c>
      <c r="E280" s="119" t="str">
        <f t="shared" si="31"/>
        <v>BIL28</v>
      </c>
      <c r="F280" s="24" t="s">
        <v>126</v>
      </c>
      <c r="G280" s="12">
        <f>+SUMIFS('BLG1222'!$I:$I,'BLG1222'!$A:$A,'ALL 2022'!$2:$2,'BLG1222'!$D:$D,'ALL 2022'!$D:$D)</f>
        <v>0</v>
      </c>
      <c r="H280" s="12">
        <f>+SUMIFS('BLG1222'!$I:$I,'BLG1222'!$A:$A,'ALL 2022'!$2:$2,'BLG1222'!$D:$D,'ALL 2022'!$D:$D)</f>
        <v>0</v>
      </c>
      <c r="I280" s="12">
        <f>+SUMIFS('BLG1222'!$I:$I,'BLG1222'!$A:$A,'ALL 2022'!$2:$2,'BLG1222'!$D:$D,'ALL 2022'!$D:$D)</f>
        <v>0</v>
      </c>
      <c r="J280" s="12">
        <f>+SUMIFS('BLG1222'!$I:$I,'BLG1222'!$A:$A,'ALL 2022'!$2:$2,'BLG1222'!$D:$D,'ALL 2022'!$D:$D)</f>
        <v>0</v>
      </c>
      <c r="K280" s="12">
        <f>+SUMIFS('BLG1222'!$I:$I,'BLG1222'!$A:$A,'ALL 2022'!$2:$2,'BLG1222'!$D:$D,'ALL 2022'!$D:$D)</f>
        <v>0</v>
      </c>
      <c r="L280" s="12">
        <f>+SUMIFS('BLG1222'!$I:$I,'BLG1222'!$A:$A,'ALL 2022'!$2:$2,'BLG1222'!$D:$D,'ALL 2022'!$D:$D)</f>
        <v>0</v>
      </c>
      <c r="M280" s="12">
        <f>+SUMIFS('BLG1222'!$I:$I,'BLG1222'!$A:$A,'ALL 2022'!$2:$2,'BLG1222'!$D:$D,'ALL 2022'!$D:$D)</f>
        <v>0</v>
      </c>
      <c r="N280" s="12">
        <f>+SUMIFS('BLG1222'!$I:$I,'BLG1222'!$A:$A,'ALL 2022'!$2:$2,'BLG1222'!$D:$D,'ALL 2022'!$D:$D)</f>
        <v>0</v>
      </c>
      <c r="O280" s="12">
        <f>+SUMIFS('BLG1222'!$I:$I,'BLG1222'!$A:$A,'ALL 2022'!$2:$2,'BLG1222'!$D:$D,'ALL 2022'!$D:$D)</f>
        <v>0</v>
      </c>
      <c r="P280" s="12">
        <f>+SUMIFS('BLG1222'!$I:$I,'BLG1222'!$A:$A,'ALL 2022'!$2:$2,'BLG1222'!$D:$D,'ALL 2022'!$D:$D)</f>
        <v>0</v>
      </c>
      <c r="Q280" s="12">
        <f>+SUMIFS('BLG1222'!$I:$I,'BLG1222'!$A:$A,'ALL 2022'!$2:$2,'BLG1222'!$D:$D,'ALL 2022'!$D:$D)</f>
        <v>0</v>
      </c>
      <c r="R280" s="12">
        <f>+SUMIFS('BLG1222'!$I:$I,'BLG1222'!$A:$A,'ALL 2022'!$2:$2,'BLG1222'!$D:$D,'ALL 2022'!$D:$D)</f>
        <v>0</v>
      </c>
      <c r="S280" s="12">
        <f>+SUMIFS('BLG1222'!$I:$I,'BLG1222'!$A:$A,'ALL 2022'!$2:$2,'BLG1222'!$D:$D,'ALL 2022'!$D:$D)</f>
        <v>0</v>
      </c>
      <c r="T280" s="12">
        <f>+SUMIFS('BLG1222'!$I:$I,'BLG1222'!$A:$A,'ALL 2022'!$2:$2,'BLG1222'!$D:$D,'ALL 2022'!$D:$D)</f>
        <v>0</v>
      </c>
      <c r="U280" s="12">
        <f>+SUMIFS('BLG1222'!$I:$I,'BLG1222'!$A:$A,'ALL 2022'!$2:$2,'BLG1222'!$D:$D,'ALL 2022'!$D:$D)</f>
        <v>0</v>
      </c>
      <c r="V280" s="12">
        <f>+SUMIFS('BLG1222'!$I:$I,'BLG1222'!$A:$A,'ALL 2022'!$2:$2,'BLG1222'!$D:$D,'ALL 2022'!$D:$D)</f>
        <v>0</v>
      </c>
      <c r="W280" s="12">
        <f>+SUMIFS('BLG1222'!$I:$I,'BLG1222'!$A:$A,'ALL 2022'!$2:$2,'BLG1222'!$D:$D,'ALL 2022'!$D:$D)</f>
        <v>0</v>
      </c>
      <c r="X280" s="12">
        <f>+SUMIFS('BLG1222'!$I:$I,'BLG1222'!$A:$A,'ALL 2022'!$2:$2,'BLG1222'!$D:$D,'ALL 2022'!$D:$D)</f>
        <v>0</v>
      </c>
      <c r="Y280" s="12">
        <f>+SUMIFS('BLG1222'!$I:$I,'BLG1222'!$A:$A,'ALL 2022'!$2:$2,'BLG1222'!$D:$D,'ALL 2022'!$D:$D)</f>
        <v>0</v>
      </c>
      <c r="Z280" s="12">
        <f>+SUMIFS('BLG1222'!$I:$I,'BLG1222'!$A:$A,'ALL 2022'!$2:$2,'BLG1222'!$D:$D,'ALL 2022'!$D:$D)</f>
        <v>0</v>
      </c>
      <c r="AA280" s="12">
        <f>+SUMIFS('BLG1222'!$I:$I,'BLG1222'!$A:$A,'ALL 2022'!$2:$2,'BLG1222'!$D:$D,'ALL 2022'!$D:$D)</f>
        <v>0</v>
      </c>
      <c r="AB280" s="12">
        <f>+SUMIFS('BLG1222'!$I:$I,'BLG1222'!$A:$A,'ALL 2022'!$2:$2,'BLG1222'!$D:$D,'ALL 2022'!$D:$D)</f>
        <v>0</v>
      </c>
      <c r="AC280" s="12">
        <f>+SUMIFS('BLG1222'!$I:$I,'BLG1222'!$A:$A,'ALL 2022'!$2:$2,'BLG1222'!$D:$D,'ALL 2022'!$D:$D)</f>
        <v>0</v>
      </c>
      <c r="AD280" s="12">
        <f>+SUMIFS('BLG1222'!$I:$I,'BLG1222'!$A:$A,'ALL 2022'!$2:$2,'BLG1222'!$D:$D,'ALL 2022'!$D:$D)</f>
        <v>0</v>
      </c>
      <c r="AE280" s="12">
        <f>+SUMIFS('BLG1222'!$I:$I,'BLG1222'!$A:$A,'ALL 2022'!$2:$2,'BLG1222'!$D:$D,'ALL 2022'!$D:$D)</f>
        <v>0</v>
      </c>
      <c r="AF280" s="12">
        <f>+SUMIFS('BLG1222'!$I:$I,'BLG1222'!$A:$A,'ALL 2022'!$2:$2,'BLG1222'!$D:$D,'ALL 2022'!$D:$D)</f>
        <v>0</v>
      </c>
      <c r="AG280" s="12">
        <f>+SUMIFS('BLG1222'!$I:$I,'BLG1222'!$A:$A,'ALL 2022'!$2:$2,'BLG1222'!$D:$D,'ALL 2022'!$D:$D)</f>
        <v>0</v>
      </c>
      <c r="AH280" s="12">
        <f>+SUMIFS('BLG1222'!$I:$I,'BLG1222'!$A:$A,'ALL 2022'!$2:$2,'BLG1222'!$D:$D,'ALL 2022'!$D:$D)</f>
        <v>0</v>
      </c>
      <c r="AI280" s="12">
        <f>+SUMIFS('BLG1222'!$I:$I,'BLG1222'!$A:$A,'ALL 2022'!$2:$2,'BLG1222'!$D:$D,'ALL 2022'!$D:$D)</f>
        <v>0</v>
      </c>
      <c r="AJ280" s="12">
        <f>+SUMIFS('BLG1222'!$I:$I,'BLG1222'!$A:$A,'ALL 2022'!$2:$2,'BLG1222'!$D:$D,'ALL 2022'!$D:$D)</f>
        <v>0</v>
      </c>
      <c r="AK280" s="12">
        <f>+SUMIFS('BLG1222'!$I:$I,'BLG1222'!$A:$A,'ALL 2022'!$2:$2,'BLG1222'!$D:$D,'ALL 2022'!$D:$D)</f>
        <v>0</v>
      </c>
      <c r="AL280" s="12">
        <f>+SUMIFS('BLG1222'!$I:$I,'BLG1222'!$A:$A,'ALL 2022'!$2:$2,'BLG1222'!$D:$D,'ALL 2022'!$D:$D)</f>
        <v>0</v>
      </c>
      <c r="AM280" s="12">
        <f>+SUMIFS('BLG1222'!$I:$I,'BLG1222'!$A:$A,'ALL 2022'!$2:$2,'BLG1222'!$D:$D,'ALL 2022'!$D:$D)</f>
        <v>0</v>
      </c>
      <c r="AN280" s="12">
        <f>+SUMIFS('BLG1222'!$I:$I,'BLG1222'!$A:$A,'ALL 2022'!$2:$2,'BLG1222'!$D:$D,'ALL 2022'!$D:$D)</f>
        <v>0</v>
      </c>
      <c r="AO280" s="12">
        <f>+SUMIFS('BLG1222'!$I:$I,'BLG1222'!$A:$A,'ALL 2022'!$2:$2,'BLG1222'!$D:$D,'ALL 2022'!$D:$D)</f>
        <v>0</v>
      </c>
      <c r="AP280" s="12">
        <f>+SUMIFS('BLG1222'!$I:$I,'BLG1222'!$A:$A,'ALL 2022'!$2:$2,'BLG1222'!$D:$D,'ALL 2022'!$D:$D)</f>
        <v>0</v>
      </c>
      <c r="AQ280" s="164">
        <f t="shared" si="29"/>
        <v>0</v>
      </c>
      <c r="AR280" s="165">
        <f t="shared" si="30"/>
        <v>0</v>
      </c>
    </row>
    <row r="281" spans="1:44" hidden="1" x14ac:dyDescent="0.25">
      <c r="A281" s="11" t="str">
        <f t="shared" si="26"/>
        <v>4</v>
      </c>
      <c r="B281" s="11" t="str">
        <f t="shared" si="27"/>
        <v>46</v>
      </c>
      <c r="C281" s="11" t="str">
        <f t="shared" si="28"/>
        <v>466</v>
      </c>
      <c r="D281" s="22">
        <v>46639000</v>
      </c>
      <c r="E281" s="119" t="str">
        <f t="shared" si="31"/>
        <v>BIL28</v>
      </c>
      <c r="F281" s="24" t="s">
        <v>107</v>
      </c>
      <c r="G281" s="12">
        <f>+SUMIFS('BLG1222'!$I:$I,'BLG1222'!$A:$A,'ALL 2022'!$2:$2,'BLG1222'!$D:$D,'ALL 2022'!$D:$D)</f>
        <v>0</v>
      </c>
      <c r="H281" s="12">
        <f>+SUMIFS('BLG1222'!$I:$I,'BLG1222'!$A:$A,'ALL 2022'!$2:$2,'BLG1222'!$D:$D,'ALL 2022'!$D:$D)</f>
        <v>0</v>
      </c>
      <c r="I281" s="12">
        <f>+SUMIFS('BLG1222'!$I:$I,'BLG1222'!$A:$A,'ALL 2022'!$2:$2,'BLG1222'!$D:$D,'ALL 2022'!$D:$D)</f>
        <v>0</v>
      </c>
      <c r="J281" s="12">
        <f>+SUMIFS('BLG1222'!$I:$I,'BLG1222'!$A:$A,'ALL 2022'!$2:$2,'BLG1222'!$D:$D,'ALL 2022'!$D:$D)</f>
        <v>0</v>
      </c>
      <c r="K281" s="12">
        <f>+SUMIFS('BLG1222'!$I:$I,'BLG1222'!$A:$A,'ALL 2022'!$2:$2,'BLG1222'!$D:$D,'ALL 2022'!$D:$D)</f>
        <v>0</v>
      </c>
      <c r="L281" s="12">
        <f>+SUMIFS('BLG1222'!$I:$I,'BLG1222'!$A:$A,'ALL 2022'!$2:$2,'BLG1222'!$D:$D,'ALL 2022'!$D:$D)</f>
        <v>0</v>
      </c>
      <c r="M281" s="12">
        <f>+SUMIFS('BLG1222'!$I:$I,'BLG1222'!$A:$A,'ALL 2022'!$2:$2,'BLG1222'!$D:$D,'ALL 2022'!$D:$D)</f>
        <v>0</v>
      </c>
      <c r="N281" s="12">
        <f>+SUMIFS('BLG1222'!$I:$I,'BLG1222'!$A:$A,'ALL 2022'!$2:$2,'BLG1222'!$D:$D,'ALL 2022'!$D:$D)</f>
        <v>0</v>
      </c>
      <c r="O281" s="12">
        <f>+SUMIFS('BLG1222'!$I:$I,'BLG1222'!$A:$A,'ALL 2022'!$2:$2,'BLG1222'!$D:$D,'ALL 2022'!$D:$D)</f>
        <v>0</v>
      </c>
      <c r="P281" s="12">
        <f>+SUMIFS('BLG1222'!$I:$I,'BLG1222'!$A:$A,'ALL 2022'!$2:$2,'BLG1222'!$D:$D,'ALL 2022'!$D:$D)</f>
        <v>0</v>
      </c>
      <c r="Q281" s="12">
        <f>+SUMIFS('BLG1222'!$I:$I,'BLG1222'!$A:$A,'ALL 2022'!$2:$2,'BLG1222'!$D:$D,'ALL 2022'!$D:$D)</f>
        <v>0</v>
      </c>
      <c r="R281" s="12">
        <f>+SUMIFS('BLG1222'!$I:$I,'BLG1222'!$A:$A,'ALL 2022'!$2:$2,'BLG1222'!$D:$D,'ALL 2022'!$D:$D)</f>
        <v>0</v>
      </c>
      <c r="S281" s="12">
        <f>+SUMIFS('BLG1222'!$I:$I,'BLG1222'!$A:$A,'ALL 2022'!$2:$2,'BLG1222'!$D:$D,'ALL 2022'!$D:$D)</f>
        <v>0</v>
      </c>
      <c r="T281" s="12">
        <f>+SUMIFS('BLG1222'!$I:$I,'BLG1222'!$A:$A,'ALL 2022'!$2:$2,'BLG1222'!$D:$D,'ALL 2022'!$D:$D)</f>
        <v>0</v>
      </c>
      <c r="U281" s="12">
        <f>+SUMIFS('BLG1222'!$I:$I,'BLG1222'!$A:$A,'ALL 2022'!$2:$2,'BLG1222'!$D:$D,'ALL 2022'!$D:$D)</f>
        <v>0</v>
      </c>
      <c r="V281" s="12">
        <f>+SUMIFS('BLG1222'!$I:$I,'BLG1222'!$A:$A,'ALL 2022'!$2:$2,'BLG1222'!$D:$D,'ALL 2022'!$D:$D)</f>
        <v>0</v>
      </c>
      <c r="W281" s="12">
        <f>+SUMIFS('BLG1222'!$I:$I,'BLG1222'!$A:$A,'ALL 2022'!$2:$2,'BLG1222'!$D:$D,'ALL 2022'!$D:$D)</f>
        <v>0</v>
      </c>
      <c r="X281" s="12">
        <f>+SUMIFS('BLG1222'!$I:$I,'BLG1222'!$A:$A,'ALL 2022'!$2:$2,'BLG1222'!$D:$D,'ALL 2022'!$D:$D)</f>
        <v>0</v>
      </c>
      <c r="Y281" s="12">
        <f>+SUMIFS('BLG1222'!$I:$I,'BLG1222'!$A:$A,'ALL 2022'!$2:$2,'BLG1222'!$D:$D,'ALL 2022'!$D:$D)</f>
        <v>0</v>
      </c>
      <c r="Z281" s="12">
        <f>+SUMIFS('BLG1222'!$I:$I,'BLG1222'!$A:$A,'ALL 2022'!$2:$2,'BLG1222'!$D:$D,'ALL 2022'!$D:$D)</f>
        <v>0</v>
      </c>
      <c r="AA281" s="12">
        <f>+SUMIFS('BLG1222'!$I:$I,'BLG1222'!$A:$A,'ALL 2022'!$2:$2,'BLG1222'!$D:$D,'ALL 2022'!$D:$D)</f>
        <v>0</v>
      </c>
      <c r="AB281" s="12">
        <f>+SUMIFS('BLG1222'!$I:$I,'BLG1222'!$A:$A,'ALL 2022'!$2:$2,'BLG1222'!$D:$D,'ALL 2022'!$D:$D)</f>
        <v>0</v>
      </c>
      <c r="AC281" s="12">
        <f>+SUMIFS('BLG1222'!$I:$I,'BLG1222'!$A:$A,'ALL 2022'!$2:$2,'BLG1222'!$D:$D,'ALL 2022'!$D:$D)</f>
        <v>0</v>
      </c>
      <c r="AD281" s="12">
        <f>+SUMIFS('BLG1222'!$I:$I,'BLG1222'!$A:$A,'ALL 2022'!$2:$2,'BLG1222'!$D:$D,'ALL 2022'!$D:$D)</f>
        <v>0</v>
      </c>
      <c r="AE281" s="12">
        <f>+SUMIFS('BLG1222'!$I:$I,'BLG1222'!$A:$A,'ALL 2022'!$2:$2,'BLG1222'!$D:$D,'ALL 2022'!$D:$D)</f>
        <v>0</v>
      </c>
      <c r="AF281" s="12">
        <f>+SUMIFS('BLG1222'!$I:$I,'BLG1222'!$A:$A,'ALL 2022'!$2:$2,'BLG1222'!$D:$D,'ALL 2022'!$D:$D)</f>
        <v>0</v>
      </c>
      <c r="AG281" s="12">
        <f>+SUMIFS('BLG1222'!$I:$I,'BLG1222'!$A:$A,'ALL 2022'!$2:$2,'BLG1222'!$D:$D,'ALL 2022'!$D:$D)</f>
        <v>0</v>
      </c>
      <c r="AH281" s="12">
        <f>+SUMIFS('BLG1222'!$I:$I,'BLG1222'!$A:$A,'ALL 2022'!$2:$2,'BLG1222'!$D:$D,'ALL 2022'!$D:$D)</f>
        <v>0</v>
      </c>
      <c r="AI281" s="12">
        <f>+SUMIFS('BLG1222'!$I:$I,'BLG1222'!$A:$A,'ALL 2022'!$2:$2,'BLG1222'!$D:$D,'ALL 2022'!$D:$D)</f>
        <v>0</v>
      </c>
      <c r="AJ281" s="12">
        <f>+SUMIFS('BLG1222'!$I:$I,'BLG1222'!$A:$A,'ALL 2022'!$2:$2,'BLG1222'!$D:$D,'ALL 2022'!$D:$D)</f>
        <v>0</v>
      </c>
      <c r="AK281" s="12">
        <f>+SUMIFS('BLG1222'!$I:$I,'BLG1222'!$A:$A,'ALL 2022'!$2:$2,'BLG1222'!$D:$D,'ALL 2022'!$D:$D)</f>
        <v>0</v>
      </c>
      <c r="AL281" s="12">
        <f>+SUMIFS('BLG1222'!$I:$I,'BLG1222'!$A:$A,'ALL 2022'!$2:$2,'BLG1222'!$D:$D,'ALL 2022'!$D:$D)</f>
        <v>0</v>
      </c>
      <c r="AM281" s="12">
        <f>+SUMIFS('BLG1222'!$I:$I,'BLG1222'!$A:$A,'ALL 2022'!$2:$2,'BLG1222'!$D:$D,'ALL 2022'!$D:$D)</f>
        <v>0</v>
      </c>
      <c r="AN281" s="12">
        <f>+SUMIFS('BLG1222'!$I:$I,'BLG1222'!$A:$A,'ALL 2022'!$2:$2,'BLG1222'!$D:$D,'ALL 2022'!$D:$D)</f>
        <v>0</v>
      </c>
      <c r="AO281" s="12">
        <f>+SUMIFS('BLG1222'!$I:$I,'BLG1222'!$A:$A,'ALL 2022'!$2:$2,'BLG1222'!$D:$D,'ALL 2022'!$D:$D)</f>
        <v>0</v>
      </c>
      <c r="AP281" s="12">
        <f>+SUMIFS('BLG1222'!$I:$I,'BLG1222'!$A:$A,'ALL 2022'!$2:$2,'BLG1222'!$D:$D,'ALL 2022'!$D:$D)</f>
        <v>0</v>
      </c>
      <c r="AQ281" s="164">
        <f t="shared" si="29"/>
        <v>0</v>
      </c>
      <c r="AR281" s="165">
        <f t="shared" si="30"/>
        <v>0</v>
      </c>
    </row>
    <row r="282" spans="1:44" hidden="1" x14ac:dyDescent="0.25">
      <c r="A282" s="11" t="str">
        <f t="shared" si="26"/>
        <v>4</v>
      </c>
      <c r="B282" s="11" t="str">
        <f t="shared" si="27"/>
        <v>46</v>
      </c>
      <c r="C282" s="11" t="str">
        <f t="shared" si="28"/>
        <v>466</v>
      </c>
      <c r="D282" s="22">
        <v>46640000</v>
      </c>
      <c r="E282" s="119" t="str">
        <f t="shared" si="31"/>
        <v>BIL28</v>
      </c>
      <c r="F282" s="24" t="s">
        <v>127</v>
      </c>
      <c r="G282" s="12">
        <f>+SUMIFS('BLG1222'!$I:$I,'BLG1222'!$A:$A,'ALL 2022'!$2:$2,'BLG1222'!$D:$D,'ALL 2022'!$D:$D)</f>
        <v>0</v>
      </c>
      <c r="H282" s="12">
        <f>+SUMIFS('BLG1222'!$I:$I,'BLG1222'!$A:$A,'ALL 2022'!$2:$2,'BLG1222'!$D:$D,'ALL 2022'!$D:$D)</f>
        <v>0</v>
      </c>
      <c r="I282" s="12">
        <f>+SUMIFS('BLG1222'!$I:$I,'BLG1222'!$A:$A,'ALL 2022'!$2:$2,'BLG1222'!$D:$D,'ALL 2022'!$D:$D)</f>
        <v>0</v>
      </c>
      <c r="J282" s="12">
        <f>+SUMIFS('BLG1222'!$I:$I,'BLG1222'!$A:$A,'ALL 2022'!$2:$2,'BLG1222'!$D:$D,'ALL 2022'!$D:$D)</f>
        <v>0</v>
      </c>
      <c r="K282" s="12">
        <f>+SUMIFS('BLG1222'!$I:$I,'BLG1222'!$A:$A,'ALL 2022'!$2:$2,'BLG1222'!$D:$D,'ALL 2022'!$D:$D)</f>
        <v>0</v>
      </c>
      <c r="L282" s="12">
        <f>+SUMIFS('BLG1222'!$I:$I,'BLG1222'!$A:$A,'ALL 2022'!$2:$2,'BLG1222'!$D:$D,'ALL 2022'!$D:$D)</f>
        <v>0</v>
      </c>
      <c r="M282" s="12">
        <f>+SUMIFS('BLG1222'!$I:$I,'BLG1222'!$A:$A,'ALL 2022'!$2:$2,'BLG1222'!$D:$D,'ALL 2022'!$D:$D)</f>
        <v>0</v>
      </c>
      <c r="N282" s="12">
        <f>+SUMIFS('BLG1222'!$I:$I,'BLG1222'!$A:$A,'ALL 2022'!$2:$2,'BLG1222'!$D:$D,'ALL 2022'!$D:$D)</f>
        <v>0</v>
      </c>
      <c r="O282" s="12">
        <f>+SUMIFS('BLG1222'!$I:$I,'BLG1222'!$A:$A,'ALL 2022'!$2:$2,'BLG1222'!$D:$D,'ALL 2022'!$D:$D)</f>
        <v>0</v>
      </c>
      <c r="P282" s="12">
        <f>+SUMIFS('BLG1222'!$I:$I,'BLG1222'!$A:$A,'ALL 2022'!$2:$2,'BLG1222'!$D:$D,'ALL 2022'!$D:$D)</f>
        <v>0</v>
      </c>
      <c r="Q282" s="12">
        <f>+SUMIFS('BLG1222'!$I:$I,'BLG1222'!$A:$A,'ALL 2022'!$2:$2,'BLG1222'!$D:$D,'ALL 2022'!$D:$D)</f>
        <v>0</v>
      </c>
      <c r="R282" s="12">
        <f>+SUMIFS('BLG1222'!$I:$I,'BLG1222'!$A:$A,'ALL 2022'!$2:$2,'BLG1222'!$D:$D,'ALL 2022'!$D:$D)</f>
        <v>0</v>
      </c>
      <c r="S282" s="12">
        <f>+SUMIFS('BLG1222'!$I:$I,'BLG1222'!$A:$A,'ALL 2022'!$2:$2,'BLG1222'!$D:$D,'ALL 2022'!$D:$D)</f>
        <v>0</v>
      </c>
      <c r="T282" s="12">
        <f>+SUMIFS('BLG1222'!$I:$I,'BLG1222'!$A:$A,'ALL 2022'!$2:$2,'BLG1222'!$D:$D,'ALL 2022'!$D:$D)</f>
        <v>0</v>
      </c>
      <c r="U282" s="12">
        <f>+SUMIFS('BLG1222'!$I:$I,'BLG1222'!$A:$A,'ALL 2022'!$2:$2,'BLG1222'!$D:$D,'ALL 2022'!$D:$D)</f>
        <v>0</v>
      </c>
      <c r="V282" s="12">
        <f>+SUMIFS('BLG1222'!$I:$I,'BLG1222'!$A:$A,'ALL 2022'!$2:$2,'BLG1222'!$D:$D,'ALL 2022'!$D:$D)</f>
        <v>-9403691.5700000003</v>
      </c>
      <c r="W282" s="12">
        <f>+SUMIFS('BLG1222'!$I:$I,'BLG1222'!$A:$A,'ALL 2022'!$2:$2,'BLG1222'!$D:$D,'ALL 2022'!$D:$D)</f>
        <v>0</v>
      </c>
      <c r="X282" s="12">
        <f>+SUMIFS('BLG1222'!$I:$I,'BLG1222'!$A:$A,'ALL 2022'!$2:$2,'BLG1222'!$D:$D,'ALL 2022'!$D:$D)</f>
        <v>0</v>
      </c>
      <c r="Y282" s="12">
        <f>+SUMIFS('BLG1222'!$I:$I,'BLG1222'!$A:$A,'ALL 2022'!$2:$2,'BLG1222'!$D:$D,'ALL 2022'!$D:$D)</f>
        <v>0</v>
      </c>
      <c r="Z282" s="12">
        <f>+SUMIFS('BLG1222'!$I:$I,'BLG1222'!$A:$A,'ALL 2022'!$2:$2,'BLG1222'!$D:$D,'ALL 2022'!$D:$D)</f>
        <v>0</v>
      </c>
      <c r="AA282" s="12">
        <f>+SUMIFS('BLG1222'!$I:$I,'BLG1222'!$A:$A,'ALL 2022'!$2:$2,'BLG1222'!$D:$D,'ALL 2022'!$D:$D)</f>
        <v>0</v>
      </c>
      <c r="AB282" s="12">
        <f>+SUMIFS('BLG1222'!$I:$I,'BLG1222'!$A:$A,'ALL 2022'!$2:$2,'BLG1222'!$D:$D,'ALL 2022'!$D:$D)</f>
        <v>0</v>
      </c>
      <c r="AC282" s="12">
        <f>+SUMIFS('BLG1222'!$I:$I,'BLG1222'!$A:$A,'ALL 2022'!$2:$2,'BLG1222'!$D:$D,'ALL 2022'!$D:$D)</f>
        <v>0</v>
      </c>
      <c r="AD282" s="12">
        <f>+SUMIFS('BLG1222'!$I:$I,'BLG1222'!$A:$A,'ALL 2022'!$2:$2,'BLG1222'!$D:$D,'ALL 2022'!$D:$D)</f>
        <v>0</v>
      </c>
      <c r="AE282" s="12">
        <f>+SUMIFS('BLG1222'!$I:$I,'BLG1222'!$A:$A,'ALL 2022'!$2:$2,'BLG1222'!$D:$D,'ALL 2022'!$D:$D)</f>
        <v>0</v>
      </c>
      <c r="AF282" s="12">
        <f>+SUMIFS('BLG1222'!$I:$I,'BLG1222'!$A:$A,'ALL 2022'!$2:$2,'BLG1222'!$D:$D,'ALL 2022'!$D:$D)</f>
        <v>0</v>
      </c>
      <c r="AG282" s="12">
        <f>+SUMIFS('BLG1222'!$I:$I,'BLG1222'!$A:$A,'ALL 2022'!$2:$2,'BLG1222'!$D:$D,'ALL 2022'!$D:$D)</f>
        <v>-903995.94</v>
      </c>
      <c r="AH282" s="12">
        <f>+SUMIFS('BLG1222'!$I:$I,'BLG1222'!$A:$A,'ALL 2022'!$2:$2,'BLG1222'!$D:$D,'ALL 2022'!$D:$D)</f>
        <v>-7225528.5800000001</v>
      </c>
      <c r="AI282" s="12">
        <f>+SUMIFS('BLG1222'!$I:$I,'BLG1222'!$A:$A,'ALL 2022'!$2:$2,'BLG1222'!$D:$D,'ALL 2022'!$D:$D)</f>
        <v>0</v>
      </c>
      <c r="AJ282" s="12">
        <f>+SUMIFS('BLG1222'!$I:$I,'BLG1222'!$A:$A,'ALL 2022'!$2:$2,'BLG1222'!$D:$D,'ALL 2022'!$D:$D)</f>
        <v>0</v>
      </c>
      <c r="AK282" s="12">
        <f>+SUMIFS('BLG1222'!$I:$I,'BLG1222'!$A:$A,'ALL 2022'!$2:$2,'BLG1222'!$D:$D,'ALL 2022'!$D:$D)</f>
        <v>0</v>
      </c>
      <c r="AL282" s="12">
        <f>+SUMIFS('BLG1222'!$I:$I,'BLG1222'!$A:$A,'ALL 2022'!$2:$2,'BLG1222'!$D:$D,'ALL 2022'!$D:$D)</f>
        <v>0</v>
      </c>
      <c r="AM282" s="12">
        <f>+SUMIFS('BLG1222'!$I:$I,'BLG1222'!$A:$A,'ALL 2022'!$2:$2,'BLG1222'!$D:$D,'ALL 2022'!$D:$D)</f>
        <v>0</v>
      </c>
      <c r="AN282" s="12">
        <f>+SUMIFS('BLG1222'!$I:$I,'BLG1222'!$A:$A,'ALL 2022'!$2:$2,'BLG1222'!$D:$D,'ALL 2022'!$D:$D)</f>
        <v>0</v>
      </c>
      <c r="AO282" s="12">
        <f>+SUMIFS('BLG1222'!$I:$I,'BLG1222'!$A:$A,'ALL 2022'!$2:$2,'BLG1222'!$D:$D,'ALL 2022'!$D:$D)</f>
        <v>0</v>
      </c>
      <c r="AP282" s="12">
        <f>+SUMIFS('BLG1222'!$I:$I,'BLG1222'!$A:$A,'ALL 2022'!$2:$2,'BLG1222'!$D:$D,'ALL 2022'!$D:$D)</f>
        <v>0</v>
      </c>
      <c r="AQ282" s="164">
        <f t="shared" si="29"/>
        <v>-17533216.09</v>
      </c>
      <c r="AR282" s="165">
        <f t="shared" si="30"/>
        <v>-3707.9476985545248</v>
      </c>
    </row>
    <row r="283" spans="1:44" hidden="1" x14ac:dyDescent="0.25">
      <c r="A283" s="11" t="str">
        <f t="shared" si="26"/>
        <v>4</v>
      </c>
      <c r="B283" s="11" t="str">
        <f t="shared" si="27"/>
        <v>46</v>
      </c>
      <c r="C283" s="11" t="str">
        <f t="shared" si="28"/>
        <v>466</v>
      </c>
      <c r="D283" s="60">
        <v>46642000</v>
      </c>
      <c r="E283" s="119" t="str">
        <f t="shared" si="31"/>
        <v>BIL28</v>
      </c>
      <c r="F283" s="24" t="s">
        <v>141</v>
      </c>
      <c r="G283" s="12">
        <f>+SUMIFS('BLG1222'!$I:$I,'BLG1222'!$A:$A,'ALL 2022'!$2:$2,'BLG1222'!$D:$D,'ALL 2022'!$D:$D)</f>
        <v>0</v>
      </c>
      <c r="H283" s="12">
        <f>+SUMIFS('BLG1222'!$I:$I,'BLG1222'!$A:$A,'ALL 2022'!$2:$2,'BLG1222'!$D:$D,'ALL 2022'!$D:$D)</f>
        <v>0</v>
      </c>
      <c r="I283" s="12">
        <f>+SUMIFS('BLG1222'!$I:$I,'BLG1222'!$A:$A,'ALL 2022'!$2:$2,'BLG1222'!$D:$D,'ALL 2022'!$D:$D)</f>
        <v>0</v>
      </c>
      <c r="J283" s="12">
        <f>+SUMIFS('BLG1222'!$I:$I,'BLG1222'!$A:$A,'ALL 2022'!$2:$2,'BLG1222'!$D:$D,'ALL 2022'!$D:$D)</f>
        <v>0</v>
      </c>
      <c r="K283" s="12">
        <f>+SUMIFS('BLG1222'!$I:$I,'BLG1222'!$A:$A,'ALL 2022'!$2:$2,'BLG1222'!$D:$D,'ALL 2022'!$D:$D)</f>
        <v>0</v>
      </c>
      <c r="L283" s="12">
        <f>+SUMIFS('BLG1222'!$I:$I,'BLG1222'!$A:$A,'ALL 2022'!$2:$2,'BLG1222'!$D:$D,'ALL 2022'!$D:$D)</f>
        <v>0</v>
      </c>
      <c r="M283" s="12">
        <f>+SUMIFS('BLG1222'!$I:$I,'BLG1222'!$A:$A,'ALL 2022'!$2:$2,'BLG1222'!$D:$D,'ALL 2022'!$D:$D)</f>
        <v>0</v>
      </c>
      <c r="N283" s="12">
        <f>+SUMIFS('BLG1222'!$I:$I,'BLG1222'!$A:$A,'ALL 2022'!$2:$2,'BLG1222'!$D:$D,'ALL 2022'!$D:$D)</f>
        <v>0</v>
      </c>
      <c r="O283" s="12">
        <f>+SUMIFS('BLG1222'!$I:$I,'BLG1222'!$A:$A,'ALL 2022'!$2:$2,'BLG1222'!$D:$D,'ALL 2022'!$D:$D)</f>
        <v>0</v>
      </c>
      <c r="P283" s="12">
        <f>+SUMIFS('BLG1222'!$I:$I,'BLG1222'!$A:$A,'ALL 2022'!$2:$2,'BLG1222'!$D:$D,'ALL 2022'!$D:$D)</f>
        <v>0</v>
      </c>
      <c r="Q283" s="12">
        <f>+SUMIFS('BLG1222'!$I:$I,'BLG1222'!$A:$A,'ALL 2022'!$2:$2,'BLG1222'!$D:$D,'ALL 2022'!$D:$D)</f>
        <v>0</v>
      </c>
      <c r="R283" s="12">
        <f>+SUMIFS('BLG1222'!$I:$I,'BLG1222'!$A:$A,'ALL 2022'!$2:$2,'BLG1222'!$D:$D,'ALL 2022'!$D:$D)</f>
        <v>0</v>
      </c>
      <c r="S283" s="12">
        <f>+SUMIFS('BLG1222'!$I:$I,'BLG1222'!$A:$A,'ALL 2022'!$2:$2,'BLG1222'!$D:$D,'ALL 2022'!$D:$D)</f>
        <v>0</v>
      </c>
      <c r="T283" s="12">
        <f>+SUMIFS('BLG1222'!$I:$I,'BLG1222'!$A:$A,'ALL 2022'!$2:$2,'BLG1222'!$D:$D,'ALL 2022'!$D:$D)</f>
        <v>0</v>
      </c>
      <c r="U283" s="12">
        <f>+SUMIFS('BLG1222'!$I:$I,'BLG1222'!$A:$A,'ALL 2022'!$2:$2,'BLG1222'!$D:$D,'ALL 2022'!$D:$D)</f>
        <v>0</v>
      </c>
      <c r="V283" s="12">
        <f>+SUMIFS('BLG1222'!$I:$I,'BLG1222'!$A:$A,'ALL 2022'!$2:$2,'BLG1222'!$D:$D,'ALL 2022'!$D:$D)</f>
        <v>0</v>
      </c>
      <c r="W283" s="12">
        <f>+SUMIFS('BLG1222'!$I:$I,'BLG1222'!$A:$A,'ALL 2022'!$2:$2,'BLG1222'!$D:$D,'ALL 2022'!$D:$D)</f>
        <v>0</v>
      </c>
      <c r="X283" s="12">
        <f>+SUMIFS('BLG1222'!$I:$I,'BLG1222'!$A:$A,'ALL 2022'!$2:$2,'BLG1222'!$D:$D,'ALL 2022'!$D:$D)</f>
        <v>0</v>
      </c>
      <c r="Y283" s="12">
        <f>+SUMIFS('BLG1222'!$I:$I,'BLG1222'!$A:$A,'ALL 2022'!$2:$2,'BLG1222'!$D:$D,'ALL 2022'!$D:$D)</f>
        <v>0</v>
      </c>
      <c r="Z283" s="12">
        <f>+SUMIFS('BLG1222'!$I:$I,'BLG1222'!$A:$A,'ALL 2022'!$2:$2,'BLG1222'!$D:$D,'ALL 2022'!$D:$D)</f>
        <v>0</v>
      </c>
      <c r="AA283" s="12">
        <f>+SUMIFS('BLG1222'!$I:$I,'BLG1222'!$A:$A,'ALL 2022'!$2:$2,'BLG1222'!$D:$D,'ALL 2022'!$D:$D)</f>
        <v>0</v>
      </c>
      <c r="AB283" s="12">
        <f>+SUMIFS('BLG1222'!$I:$I,'BLG1222'!$A:$A,'ALL 2022'!$2:$2,'BLG1222'!$D:$D,'ALL 2022'!$D:$D)</f>
        <v>0</v>
      </c>
      <c r="AC283" s="12">
        <f>+SUMIFS('BLG1222'!$I:$I,'BLG1222'!$A:$A,'ALL 2022'!$2:$2,'BLG1222'!$D:$D,'ALL 2022'!$D:$D)</f>
        <v>0</v>
      </c>
      <c r="AD283" s="12">
        <f>+SUMIFS('BLG1222'!$I:$I,'BLG1222'!$A:$A,'ALL 2022'!$2:$2,'BLG1222'!$D:$D,'ALL 2022'!$D:$D)</f>
        <v>0</v>
      </c>
      <c r="AE283" s="12">
        <f>+SUMIFS('BLG1222'!$I:$I,'BLG1222'!$A:$A,'ALL 2022'!$2:$2,'BLG1222'!$D:$D,'ALL 2022'!$D:$D)</f>
        <v>0</v>
      </c>
      <c r="AF283" s="12">
        <f>+SUMIFS('BLG1222'!$I:$I,'BLG1222'!$A:$A,'ALL 2022'!$2:$2,'BLG1222'!$D:$D,'ALL 2022'!$D:$D)</f>
        <v>0</v>
      </c>
      <c r="AG283" s="12">
        <f>+SUMIFS('BLG1222'!$I:$I,'BLG1222'!$A:$A,'ALL 2022'!$2:$2,'BLG1222'!$D:$D,'ALL 2022'!$D:$D)</f>
        <v>0</v>
      </c>
      <c r="AH283" s="12">
        <f>+SUMIFS('BLG1222'!$I:$I,'BLG1222'!$A:$A,'ALL 2022'!$2:$2,'BLG1222'!$D:$D,'ALL 2022'!$D:$D)</f>
        <v>0</v>
      </c>
      <c r="AI283" s="12">
        <f>+SUMIFS('BLG1222'!$I:$I,'BLG1222'!$A:$A,'ALL 2022'!$2:$2,'BLG1222'!$D:$D,'ALL 2022'!$D:$D)</f>
        <v>0</v>
      </c>
      <c r="AJ283" s="12">
        <f>+SUMIFS('BLG1222'!$I:$I,'BLG1222'!$A:$A,'ALL 2022'!$2:$2,'BLG1222'!$D:$D,'ALL 2022'!$D:$D)</f>
        <v>0</v>
      </c>
      <c r="AK283" s="12">
        <f>+SUMIFS('BLG1222'!$I:$I,'BLG1222'!$A:$A,'ALL 2022'!$2:$2,'BLG1222'!$D:$D,'ALL 2022'!$D:$D)</f>
        <v>0</v>
      </c>
      <c r="AL283" s="12">
        <f>+SUMIFS('BLG1222'!$I:$I,'BLG1222'!$A:$A,'ALL 2022'!$2:$2,'BLG1222'!$D:$D,'ALL 2022'!$D:$D)</f>
        <v>0</v>
      </c>
      <c r="AM283" s="12">
        <f>+SUMIFS('BLG1222'!$I:$I,'BLG1222'!$A:$A,'ALL 2022'!$2:$2,'BLG1222'!$D:$D,'ALL 2022'!$D:$D)</f>
        <v>0</v>
      </c>
      <c r="AN283" s="12">
        <f>+SUMIFS('BLG1222'!$I:$I,'BLG1222'!$A:$A,'ALL 2022'!$2:$2,'BLG1222'!$D:$D,'ALL 2022'!$D:$D)</f>
        <v>0</v>
      </c>
      <c r="AO283" s="12">
        <f>+SUMIFS('BLG1222'!$I:$I,'BLG1222'!$A:$A,'ALL 2022'!$2:$2,'BLG1222'!$D:$D,'ALL 2022'!$D:$D)</f>
        <v>0</v>
      </c>
      <c r="AP283" s="12">
        <f>+SUMIFS('BLG1222'!$I:$I,'BLG1222'!$A:$A,'ALL 2022'!$2:$2,'BLG1222'!$D:$D,'ALL 2022'!$D:$D)</f>
        <v>0</v>
      </c>
      <c r="AQ283" s="164">
        <f t="shared" si="29"/>
        <v>0</v>
      </c>
      <c r="AR283" s="165">
        <f t="shared" si="30"/>
        <v>0</v>
      </c>
    </row>
    <row r="284" spans="1:44" hidden="1" x14ac:dyDescent="0.25">
      <c r="A284" s="11" t="str">
        <f t="shared" si="26"/>
        <v>4</v>
      </c>
      <c r="B284" s="11" t="str">
        <f t="shared" si="27"/>
        <v>46</v>
      </c>
      <c r="C284" s="11" t="str">
        <f t="shared" si="28"/>
        <v>466</v>
      </c>
      <c r="D284" s="60">
        <v>46643000</v>
      </c>
      <c r="E284" s="119" t="str">
        <f t="shared" si="31"/>
        <v>BIL28</v>
      </c>
      <c r="F284" s="24" t="s">
        <v>142</v>
      </c>
      <c r="G284" s="12">
        <f>+SUMIFS('BLG1222'!$I:$I,'BLG1222'!$A:$A,'ALL 2022'!$2:$2,'BLG1222'!$D:$D,'ALL 2022'!$D:$D)</f>
        <v>0</v>
      </c>
      <c r="H284" s="12">
        <f>+SUMIFS('BLG1222'!$I:$I,'BLG1222'!$A:$A,'ALL 2022'!$2:$2,'BLG1222'!$D:$D,'ALL 2022'!$D:$D)</f>
        <v>0</v>
      </c>
      <c r="I284" s="12">
        <f>+SUMIFS('BLG1222'!$I:$I,'BLG1222'!$A:$A,'ALL 2022'!$2:$2,'BLG1222'!$D:$D,'ALL 2022'!$D:$D)</f>
        <v>0</v>
      </c>
      <c r="J284" s="12">
        <f>+SUMIFS('BLG1222'!$I:$I,'BLG1222'!$A:$A,'ALL 2022'!$2:$2,'BLG1222'!$D:$D,'ALL 2022'!$D:$D)</f>
        <v>0</v>
      </c>
      <c r="K284" s="12">
        <f>+SUMIFS('BLG1222'!$I:$I,'BLG1222'!$A:$A,'ALL 2022'!$2:$2,'BLG1222'!$D:$D,'ALL 2022'!$D:$D)</f>
        <v>0</v>
      </c>
      <c r="L284" s="12">
        <f>+SUMIFS('BLG1222'!$I:$I,'BLG1222'!$A:$A,'ALL 2022'!$2:$2,'BLG1222'!$D:$D,'ALL 2022'!$D:$D)</f>
        <v>0</v>
      </c>
      <c r="M284" s="12">
        <f>+SUMIFS('BLG1222'!$I:$I,'BLG1222'!$A:$A,'ALL 2022'!$2:$2,'BLG1222'!$D:$D,'ALL 2022'!$D:$D)</f>
        <v>0</v>
      </c>
      <c r="N284" s="12">
        <f>+SUMIFS('BLG1222'!$I:$I,'BLG1222'!$A:$A,'ALL 2022'!$2:$2,'BLG1222'!$D:$D,'ALL 2022'!$D:$D)</f>
        <v>0</v>
      </c>
      <c r="O284" s="12">
        <f>+SUMIFS('BLG1222'!$I:$I,'BLG1222'!$A:$A,'ALL 2022'!$2:$2,'BLG1222'!$D:$D,'ALL 2022'!$D:$D)</f>
        <v>0</v>
      </c>
      <c r="P284" s="12">
        <f>+SUMIFS('BLG1222'!$I:$I,'BLG1222'!$A:$A,'ALL 2022'!$2:$2,'BLG1222'!$D:$D,'ALL 2022'!$D:$D)</f>
        <v>0</v>
      </c>
      <c r="Q284" s="12">
        <f>+SUMIFS('BLG1222'!$I:$I,'BLG1222'!$A:$A,'ALL 2022'!$2:$2,'BLG1222'!$D:$D,'ALL 2022'!$D:$D)</f>
        <v>0</v>
      </c>
      <c r="R284" s="12">
        <f>+SUMIFS('BLG1222'!$I:$I,'BLG1222'!$A:$A,'ALL 2022'!$2:$2,'BLG1222'!$D:$D,'ALL 2022'!$D:$D)</f>
        <v>0</v>
      </c>
      <c r="S284" s="12">
        <f>+SUMIFS('BLG1222'!$I:$I,'BLG1222'!$A:$A,'ALL 2022'!$2:$2,'BLG1222'!$D:$D,'ALL 2022'!$D:$D)</f>
        <v>0</v>
      </c>
      <c r="T284" s="12">
        <f>+SUMIFS('BLG1222'!$I:$I,'BLG1222'!$A:$A,'ALL 2022'!$2:$2,'BLG1222'!$D:$D,'ALL 2022'!$D:$D)</f>
        <v>0</v>
      </c>
      <c r="U284" s="12">
        <f>+SUMIFS('BLG1222'!$I:$I,'BLG1222'!$A:$A,'ALL 2022'!$2:$2,'BLG1222'!$D:$D,'ALL 2022'!$D:$D)</f>
        <v>0</v>
      </c>
      <c r="V284" s="12">
        <f>+SUMIFS('BLG1222'!$I:$I,'BLG1222'!$A:$A,'ALL 2022'!$2:$2,'BLG1222'!$D:$D,'ALL 2022'!$D:$D)</f>
        <v>0</v>
      </c>
      <c r="W284" s="12">
        <f>+SUMIFS('BLG1222'!$I:$I,'BLG1222'!$A:$A,'ALL 2022'!$2:$2,'BLG1222'!$D:$D,'ALL 2022'!$D:$D)</f>
        <v>0</v>
      </c>
      <c r="X284" s="12">
        <f>+SUMIFS('BLG1222'!$I:$I,'BLG1222'!$A:$A,'ALL 2022'!$2:$2,'BLG1222'!$D:$D,'ALL 2022'!$D:$D)</f>
        <v>0</v>
      </c>
      <c r="Y284" s="12">
        <f>+SUMIFS('BLG1222'!$I:$I,'BLG1222'!$A:$A,'ALL 2022'!$2:$2,'BLG1222'!$D:$D,'ALL 2022'!$D:$D)</f>
        <v>0</v>
      </c>
      <c r="Z284" s="12">
        <f>+SUMIFS('BLG1222'!$I:$I,'BLG1222'!$A:$A,'ALL 2022'!$2:$2,'BLG1222'!$D:$D,'ALL 2022'!$D:$D)</f>
        <v>0</v>
      </c>
      <c r="AA284" s="12">
        <f>+SUMIFS('BLG1222'!$I:$I,'BLG1222'!$A:$A,'ALL 2022'!$2:$2,'BLG1222'!$D:$D,'ALL 2022'!$D:$D)</f>
        <v>0</v>
      </c>
      <c r="AB284" s="12">
        <f>+SUMIFS('BLG1222'!$I:$I,'BLG1222'!$A:$A,'ALL 2022'!$2:$2,'BLG1222'!$D:$D,'ALL 2022'!$D:$D)</f>
        <v>0</v>
      </c>
      <c r="AC284" s="12">
        <f>+SUMIFS('BLG1222'!$I:$I,'BLG1222'!$A:$A,'ALL 2022'!$2:$2,'BLG1222'!$D:$D,'ALL 2022'!$D:$D)</f>
        <v>0</v>
      </c>
      <c r="AD284" s="12">
        <f>+SUMIFS('BLG1222'!$I:$I,'BLG1222'!$A:$A,'ALL 2022'!$2:$2,'BLG1222'!$D:$D,'ALL 2022'!$D:$D)</f>
        <v>0</v>
      </c>
      <c r="AE284" s="12">
        <f>+SUMIFS('BLG1222'!$I:$I,'BLG1222'!$A:$A,'ALL 2022'!$2:$2,'BLG1222'!$D:$D,'ALL 2022'!$D:$D)</f>
        <v>0</v>
      </c>
      <c r="AF284" s="12">
        <f>+SUMIFS('BLG1222'!$I:$I,'BLG1222'!$A:$A,'ALL 2022'!$2:$2,'BLG1222'!$D:$D,'ALL 2022'!$D:$D)</f>
        <v>0</v>
      </c>
      <c r="AG284" s="12">
        <f>+SUMIFS('BLG1222'!$I:$I,'BLG1222'!$A:$A,'ALL 2022'!$2:$2,'BLG1222'!$D:$D,'ALL 2022'!$D:$D)</f>
        <v>0</v>
      </c>
      <c r="AH284" s="12">
        <f>+SUMIFS('BLG1222'!$I:$I,'BLG1222'!$A:$A,'ALL 2022'!$2:$2,'BLG1222'!$D:$D,'ALL 2022'!$D:$D)</f>
        <v>0</v>
      </c>
      <c r="AI284" s="12">
        <f>+SUMIFS('BLG1222'!$I:$I,'BLG1222'!$A:$A,'ALL 2022'!$2:$2,'BLG1222'!$D:$D,'ALL 2022'!$D:$D)</f>
        <v>0</v>
      </c>
      <c r="AJ284" s="12">
        <f>+SUMIFS('BLG1222'!$I:$I,'BLG1222'!$A:$A,'ALL 2022'!$2:$2,'BLG1222'!$D:$D,'ALL 2022'!$D:$D)</f>
        <v>0</v>
      </c>
      <c r="AK284" s="12">
        <f>+SUMIFS('BLG1222'!$I:$I,'BLG1222'!$A:$A,'ALL 2022'!$2:$2,'BLG1222'!$D:$D,'ALL 2022'!$D:$D)</f>
        <v>0</v>
      </c>
      <c r="AL284" s="12">
        <f>+SUMIFS('BLG1222'!$I:$I,'BLG1222'!$A:$A,'ALL 2022'!$2:$2,'BLG1222'!$D:$D,'ALL 2022'!$D:$D)</f>
        <v>0</v>
      </c>
      <c r="AM284" s="12">
        <f>+SUMIFS('BLG1222'!$I:$I,'BLG1222'!$A:$A,'ALL 2022'!$2:$2,'BLG1222'!$D:$D,'ALL 2022'!$D:$D)</f>
        <v>0</v>
      </c>
      <c r="AN284" s="12">
        <f>+SUMIFS('BLG1222'!$I:$I,'BLG1222'!$A:$A,'ALL 2022'!$2:$2,'BLG1222'!$D:$D,'ALL 2022'!$D:$D)</f>
        <v>0</v>
      </c>
      <c r="AO284" s="12">
        <f>+SUMIFS('BLG1222'!$I:$I,'BLG1222'!$A:$A,'ALL 2022'!$2:$2,'BLG1222'!$D:$D,'ALL 2022'!$D:$D)</f>
        <v>0</v>
      </c>
      <c r="AP284" s="12">
        <f>+SUMIFS('BLG1222'!$I:$I,'BLG1222'!$A:$A,'ALL 2022'!$2:$2,'BLG1222'!$D:$D,'ALL 2022'!$D:$D)</f>
        <v>0</v>
      </c>
      <c r="AQ284" s="164">
        <f t="shared" si="29"/>
        <v>0</v>
      </c>
      <c r="AR284" s="165">
        <f t="shared" si="30"/>
        <v>0</v>
      </c>
    </row>
    <row r="285" spans="1:44" hidden="1" x14ac:dyDescent="0.25">
      <c r="A285" s="11" t="str">
        <f t="shared" si="26"/>
        <v>4</v>
      </c>
      <c r="B285" s="11" t="str">
        <f t="shared" si="27"/>
        <v>46</v>
      </c>
      <c r="C285" s="11" t="str">
        <f t="shared" si="28"/>
        <v>466</v>
      </c>
      <c r="D285" s="22">
        <v>46650000</v>
      </c>
      <c r="E285" s="119" t="str">
        <f t="shared" si="31"/>
        <v>BIL28</v>
      </c>
      <c r="F285" s="24" t="s">
        <v>125</v>
      </c>
      <c r="G285" s="12">
        <f>+SUMIFS('BLG1222'!$I:$I,'BLG1222'!$A:$A,'ALL 2022'!$2:$2,'BLG1222'!$D:$D,'ALL 2022'!$D:$D)</f>
        <v>0</v>
      </c>
      <c r="H285" s="12">
        <f>+SUMIFS('BLG1222'!$I:$I,'BLG1222'!$A:$A,'ALL 2022'!$2:$2,'BLG1222'!$D:$D,'ALL 2022'!$D:$D)</f>
        <v>0</v>
      </c>
      <c r="I285" s="12">
        <f>+SUMIFS('BLG1222'!$I:$I,'BLG1222'!$A:$A,'ALL 2022'!$2:$2,'BLG1222'!$D:$D,'ALL 2022'!$D:$D)</f>
        <v>0</v>
      </c>
      <c r="J285" s="12">
        <f>+SUMIFS('BLG1222'!$I:$I,'BLG1222'!$A:$A,'ALL 2022'!$2:$2,'BLG1222'!$D:$D,'ALL 2022'!$D:$D)</f>
        <v>0</v>
      </c>
      <c r="K285" s="12">
        <f>+SUMIFS('BLG1222'!$I:$I,'BLG1222'!$A:$A,'ALL 2022'!$2:$2,'BLG1222'!$D:$D,'ALL 2022'!$D:$D)</f>
        <v>0</v>
      </c>
      <c r="L285" s="12">
        <f>+SUMIFS('BLG1222'!$I:$I,'BLG1222'!$A:$A,'ALL 2022'!$2:$2,'BLG1222'!$D:$D,'ALL 2022'!$D:$D)</f>
        <v>0</v>
      </c>
      <c r="M285" s="12">
        <f>+SUMIFS('BLG1222'!$I:$I,'BLG1222'!$A:$A,'ALL 2022'!$2:$2,'BLG1222'!$D:$D,'ALL 2022'!$D:$D)</f>
        <v>0</v>
      </c>
      <c r="N285" s="12">
        <f>+SUMIFS('BLG1222'!$I:$I,'BLG1222'!$A:$A,'ALL 2022'!$2:$2,'BLG1222'!$D:$D,'ALL 2022'!$D:$D)</f>
        <v>0</v>
      </c>
      <c r="O285" s="12">
        <f>+SUMIFS('BLG1222'!$I:$I,'BLG1222'!$A:$A,'ALL 2022'!$2:$2,'BLG1222'!$D:$D,'ALL 2022'!$D:$D)</f>
        <v>0</v>
      </c>
      <c r="P285" s="12">
        <f>+SUMIFS('BLG1222'!$I:$I,'BLG1222'!$A:$A,'ALL 2022'!$2:$2,'BLG1222'!$D:$D,'ALL 2022'!$D:$D)</f>
        <v>0</v>
      </c>
      <c r="Q285" s="12">
        <f>+SUMIFS('BLG1222'!$I:$I,'BLG1222'!$A:$A,'ALL 2022'!$2:$2,'BLG1222'!$D:$D,'ALL 2022'!$D:$D)</f>
        <v>0</v>
      </c>
      <c r="R285" s="12">
        <f>+SUMIFS('BLG1222'!$I:$I,'BLG1222'!$A:$A,'ALL 2022'!$2:$2,'BLG1222'!$D:$D,'ALL 2022'!$D:$D)</f>
        <v>0</v>
      </c>
      <c r="S285" s="12">
        <f>+SUMIFS('BLG1222'!$I:$I,'BLG1222'!$A:$A,'ALL 2022'!$2:$2,'BLG1222'!$D:$D,'ALL 2022'!$D:$D)</f>
        <v>0</v>
      </c>
      <c r="T285" s="12">
        <f>+SUMIFS('BLG1222'!$I:$I,'BLG1222'!$A:$A,'ALL 2022'!$2:$2,'BLG1222'!$D:$D,'ALL 2022'!$D:$D)</f>
        <v>0</v>
      </c>
      <c r="U285" s="12">
        <f>+SUMIFS('BLG1222'!$I:$I,'BLG1222'!$A:$A,'ALL 2022'!$2:$2,'BLG1222'!$D:$D,'ALL 2022'!$D:$D)</f>
        <v>0</v>
      </c>
      <c r="V285" s="12">
        <f>+SUMIFS('BLG1222'!$I:$I,'BLG1222'!$A:$A,'ALL 2022'!$2:$2,'BLG1222'!$D:$D,'ALL 2022'!$D:$D)</f>
        <v>0</v>
      </c>
      <c r="W285" s="12">
        <f>+SUMIFS('BLG1222'!$I:$I,'BLG1222'!$A:$A,'ALL 2022'!$2:$2,'BLG1222'!$D:$D,'ALL 2022'!$D:$D)</f>
        <v>0</v>
      </c>
      <c r="X285" s="12">
        <f>+SUMIFS('BLG1222'!$I:$I,'BLG1222'!$A:$A,'ALL 2022'!$2:$2,'BLG1222'!$D:$D,'ALL 2022'!$D:$D)</f>
        <v>0</v>
      </c>
      <c r="Y285" s="12">
        <f>+SUMIFS('BLG1222'!$I:$I,'BLG1222'!$A:$A,'ALL 2022'!$2:$2,'BLG1222'!$D:$D,'ALL 2022'!$D:$D)</f>
        <v>0</v>
      </c>
      <c r="Z285" s="12">
        <f>+SUMIFS('BLG1222'!$I:$I,'BLG1222'!$A:$A,'ALL 2022'!$2:$2,'BLG1222'!$D:$D,'ALL 2022'!$D:$D)</f>
        <v>0</v>
      </c>
      <c r="AA285" s="12">
        <f>+SUMIFS('BLG1222'!$I:$I,'BLG1222'!$A:$A,'ALL 2022'!$2:$2,'BLG1222'!$D:$D,'ALL 2022'!$D:$D)</f>
        <v>0</v>
      </c>
      <c r="AB285" s="12">
        <f>+SUMIFS('BLG1222'!$I:$I,'BLG1222'!$A:$A,'ALL 2022'!$2:$2,'BLG1222'!$D:$D,'ALL 2022'!$D:$D)</f>
        <v>0</v>
      </c>
      <c r="AC285" s="12">
        <f>+SUMIFS('BLG1222'!$I:$I,'BLG1222'!$A:$A,'ALL 2022'!$2:$2,'BLG1222'!$D:$D,'ALL 2022'!$D:$D)</f>
        <v>0</v>
      </c>
      <c r="AD285" s="12">
        <f>+SUMIFS('BLG1222'!$I:$I,'BLG1222'!$A:$A,'ALL 2022'!$2:$2,'BLG1222'!$D:$D,'ALL 2022'!$D:$D)</f>
        <v>0</v>
      </c>
      <c r="AE285" s="12">
        <f>+SUMIFS('BLG1222'!$I:$I,'BLG1222'!$A:$A,'ALL 2022'!$2:$2,'BLG1222'!$D:$D,'ALL 2022'!$D:$D)</f>
        <v>0</v>
      </c>
      <c r="AF285" s="12">
        <f>+SUMIFS('BLG1222'!$I:$I,'BLG1222'!$A:$A,'ALL 2022'!$2:$2,'BLG1222'!$D:$D,'ALL 2022'!$D:$D)</f>
        <v>0</v>
      </c>
      <c r="AG285" s="12">
        <f>+SUMIFS('BLG1222'!$I:$I,'BLG1222'!$A:$A,'ALL 2022'!$2:$2,'BLG1222'!$D:$D,'ALL 2022'!$D:$D)</f>
        <v>-7246417.2000000002</v>
      </c>
      <c r="AH285" s="12">
        <f>+SUMIFS('BLG1222'!$I:$I,'BLG1222'!$A:$A,'ALL 2022'!$2:$2,'BLG1222'!$D:$D,'ALL 2022'!$D:$D)</f>
        <v>0</v>
      </c>
      <c r="AI285" s="12">
        <f>+SUMIFS('BLG1222'!$I:$I,'BLG1222'!$A:$A,'ALL 2022'!$2:$2,'BLG1222'!$D:$D,'ALL 2022'!$D:$D)</f>
        <v>0</v>
      </c>
      <c r="AJ285" s="12">
        <f>+SUMIFS('BLG1222'!$I:$I,'BLG1222'!$A:$A,'ALL 2022'!$2:$2,'BLG1222'!$D:$D,'ALL 2022'!$D:$D)</f>
        <v>0</v>
      </c>
      <c r="AK285" s="12">
        <f>+SUMIFS('BLG1222'!$I:$I,'BLG1222'!$A:$A,'ALL 2022'!$2:$2,'BLG1222'!$D:$D,'ALL 2022'!$D:$D)</f>
        <v>0</v>
      </c>
      <c r="AL285" s="12">
        <f>+SUMIFS('BLG1222'!$I:$I,'BLG1222'!$A:$A,'ALL 2022'!$2:$2,'BLG1222'!$D:$D,'ALL 2022'!$D:$D)</f>
        <v>0</v>
      </c>
      <c r="AM285" s="12">
        <f>+SUMIFS('BLG1222'!$I:$I,'BLG1222'!$A:$A,'ALL 2022'!$2:$2,'BLG1222'!$D:$D,'ALL 2022'!$D:$D)</f>
        <v>0</v>
      </c>
      <c r="AN285" s="12">
        <f>+SUMIFS('BLG1222'!$I:$I,'BLG1222'!$A:$A,'ALL 2022'!$2:$2,'BLG1222'!$D:$D,'ALL 2022'!$D:$D)</f>
        <v>0</v>
      </c>
      <c r="AO285" s="12">
        <f>+SUMIFS('BLG1222'!$I:$I,'BLG1222'!$A:$A,'ALL 2022'!$2:$2,'BLG1222'!$D:$D,'ALL 2022'!$D:$D)</f>
        <v>0</v>
      </c>
      <c r="AP285" s="12">
        <f>+SUMIFS('BLG1222'!$I:$I,'BLG1222'!$A:$A,'ALL 2022'!$2:$2,'BLG1222'!$D:$D,'ALL 2022'!$D:$D)</f>
        <v>0</v>
      </c>
      <c r="AQ285" s="164">
        <f t="shared" si="29"/>
        <v>-7246417.2000000002</v>
      </c>
      <c r="AR285" s="165">
        <f t="shared" si="30"/>
        <v>-1532.4818813378308</v>
      </c>
    </row>
    <row r="286" spans="1:44" hidden="1" x14ac:dyDescent="0.25">
      <c r="A286" s="11" t="str">
        <f t="shared" si="26"/>
        <v>4</v>
      </c>
      <c r="B286" s="11" t="str">
        <f t="shared" si="27"/>
        <v>46</v>
      </c>
      <c r="C286" s="11" t="str">
        <f t="shared" si="28"/>
        <v>466</v>
      </c>
      <c r="D286" s="22">
        <v>46660000</v>
      </c>
      <c r="E286" s="119" t="str">
        <f t="shared" si="31"/>
        <v>BIL28</v>
      </c>
      <c r="F286" s="24" t="s">
        <v>1262</v>
      </c>
      <c r="G286" s="12">
        <f>+SUMIFS('BLG1222'!$I:$I,'BLG1222'!$A:$A,'ALL 2022'!$2:$2,'BLG1222'!$D:$D,'ALL 2022'!$D:$D)</f>
        <v>0</v>
      </c>
      <c r="H286" s="12">
        <f>+SUMIFS('BLG1222'!$I:$I,'BLG1222'!$A:$A,'ALL 2022'!$2:$2,'BLG1222'!$D:$D,'ALL 2022'!$D:$D)</f>
        <v>0</v>
      </c>
      <c r="I286" s="12">
        <f>+SUMIFS('BLG1222'!$I:$I,'BLG1222'!$A:$A,'ALL 2022'!$2:$2,'BLG1222'!$D:$D,'ALL 2022'!$D:$D)</f>
        <v>0</v>
      </c>
      <c r="J286" s="12">
        <f>+SUMIFS('BLG1222'!$I:$I,'BLG1222'!$A:$A,'ALL 2022'!$2:$2,'BLG1222'!$D:$D,'ALL 2022'!$D:$D)</f>
        <v>0</v>
      </c>
      <c r="K286" s="12">
        <f>+SUMIFS('BLG1222'!$I:$I,'BLG1222'!$A:$A,'ALL 2022'!$2:$2,'BLG1222'!$D:$D,'ALL 2022'!$D:$D)</f>
        <v>0</v>
      </c>
      <c r="L286" s="12">
        <f>+SUMIFS('BLG1222'!$I:$I,'BLG1222'!$A:$A,'ALL 2022'!$2:$2,'BLG1222'!$D:$D,'ALL 2022'!$D:$D)</f>
        <v>0</v>
      </c>
      <c r="M286" s="12">
        <f>+SUMIFS('BLG1222'!$I:$I,'BLG1222'!$A:$A,'ALL 2022'!$2:$2,'BLG1222'!$D:$D,'ALL 2022'!$D:$D)</f>
        <v>0</v>
      </c>
      <c r="N286" s="12">
        <f>+SUMIFS('BLG1222'!$I:$I,'BLG1222'!$A:$A,'ALL 2022'!$2:$2,'BLG1222'!$D:$D,'ALL 2022'!$D:$D)</f>
        <v>0</v>
      </c>
      <c r="O286" s="12">
        <f>+SUMIFS('BLG1222'!$I:$I,'BLG1222'!$A:$A,'ALL 2022'!$2:$2,'BLG1222'!$D:$D,'ALL 2022'!$D:$D)</f>
        <v>0</v>
      </c>
      <c r="P286" s="12">
        <f>+SUMIFS('BLG1222'!$I:$I,'BLG1222'!$A:$A,'ALL 2022'!$2:$2,'BLG1222'!$D:$D,'ALL 2022'!$D:$D)</f>
        <v>0</v>
      </c>
      <c r="Q286" s="12">
        <f>+SUMIFS('BLG1222'!$I:$I,'BLG1222'!$A:$A,'ALL 2022'!$2:$2,'BLG1222'!$D:$D,'ALL 2022'!$D:$D)</f>
        <v>0</v>
      </c>
      <c r="R286" s="12">
        <f>+SUMIFS('BLG1222'!$I:$I,'BLG1222'!$A:$A,'ALL 2022'!$2:$2,'BLG1222'!$D:$D,'ALL 2022'!$D:$D)</f>
        <v>0</v>
      </c>
      <c r="S286" s="12">
        <f>+SUMIFS('BLG1222'!$I:$I,'BLG1222'!$A:$A,'ALL 2022'!$2:$2,'BLG1222'!$D:$D,'ALL 2022'!$D:$D)</f>
        <v>0</v>
      </c>
      <c r="T286" s="12">
        <f>+SUMIFS('BLG1222'!$I:$I,'BLG1222'!$A:$A,'ALL 2022'!$2:$2,'BLG1222'!$D:$D,'ALL 2022'!$D:$D)</f>
        <v>0</v>
      </c>
      <c r="U286" s="12">
        <f>+SUMIFS('BLG1222'!$I:$I,'BLG1222'!$A:$A,'ALL 2022'!$2:$2,'BLG1222'!$D:$D,'ALL 2022'!$D:$D)</f>
        <v>0</v>
      </c>
      <c r="V286" s="12">
        <f>+SUMIFS('BLG1222'!$I:$I,'BLG1222'!$A:$A,'ALL 2022'!$2:$2,'BLG1222'!$D:$D,'ALL 2022'!$D:$D)</f>
        <v>0</v>
      </c>
      <c r="W286" s="12">
        <f>+SUMIFS('BLG1222'!$I:$I,'BLG1222'!$A:$A,'ALL 2022'!$2:$2,'BLG1222'!$D:$D,'ALL 2022'!$D:$D)</f>
        <v>0</v>
      </c>
      <c r="X286" s="12">
        <f>+SUMIFS('BLG1222'!$I:$I,'BLG1222'!$A:$A,'ALL 2022'!$2:$2,'BLG1222'!$D:$D,'ALL 2022'!$D:$D)</f>
        <v>0</v>
      </c>
      <c r="Y286" s="12">
        <f>+SUMIFS('BLG1222'!$I:$I,'BLG1222'!$A:$A,'ALL 2022'!$2:$2,'BLG1222'!$D:$D,'ALL 2022'!$D:$D)</f>
        <v>0</v>
      </c>
      <c r="Z286" s="12">
        <f>+SUMIFS('BLG1222'!$I:$I,'BLG1222'!$A:$A,'ALL 2022'!$2:$2,'BLG1222'!$D:$D,'ALL 2022'!$D:$D)</f>
        <v>0</v>
      </c>
      <c r="AA286" s="12">
        <f>+SUMIFS('BLG1222'!$I:$I,'BLG1222'!$A:$A,'ALL 2022'!$2:$2,'BLG1222'!$D:$D,'ALL 2022'!$D:$D)</f>
        <v>0</v>
      </c>
      <c r="AB286" s="12">
        <f>+SUMIFS('BLG1222'!$I:$I,'BLG1222'!$A:$A,'ALL 2022'!$2:$2,'BLG1222'!$D:$D,'ALL 2022'!$D:$D)</f>
        <v>0</v>
      </c>
      <c r="AC286" s="12">
        <f>+SUMIFS('BLG1222'!$I:$I,'BLG1222'!$A:$A,'ALL 2022'!$2:$2,'BLG1222'!$D:$D,'ALL 2022'!$D:$D)</f>
        <v>0</v>
      </c>
      <c r="AD286" s="12">
        <f>+SUMIFS('BLG1222'!$I:$I,'BLG1222'!$A:$A,'ALL 2022'!$2:$2,'BLG1222'!$D:$D,'ALL 2022'!$D:$D)</f>
        <v>0</v>
      </c>
      <c r="AE286" s="12">
        <f>+SUMIFS('BLG1222'!$I:$I,'BLG1222'!$A:$A,'ALL 2022'!$2:$2,'BLG1222'!$D:$D,'ALL 2022'!$D:$D)</f>
        <v>0</v>
      </c>
      <c r="AF286" s="12">
        <f>+SUMIFS('BLG1222'!$I:$I,'BLG1222'!$A:$A,'ALL 2022'!$2:$2,'BLG1222'!$D:$D,'ALL 2022'!$D:$D)</f>
        <v>0</v>
      </c>
      <c r="AG286" s="12">
        <f>+SUMIFS('BLG1222'!$I:$I,'BLG1222'!$A:$A,'ALL 2022'!$2:$2,'BLG1222'!$D:$D,'ALL 2022'!$D:$D)</f>
        <v>0</v>
      </c>
      <c r="AH286" s="12">
        <f>+SUMIFS('BLG1222'!$I:$I,'BLG1222'!$A:$A,'ALL 2022'!$2:$2,'BLG1222'!$D:$D,'ALL 2022'!$D:$D)</f>
        <v>0</v>
      </c>
      <c r="AI286" s="12">
        <f>+SUMIFS('BLG1222'!$I:$I,'BLG1222'!$A:$A,'ALL 2022'!$2:$2,'BLG1222'!$D:$D,'ALL 2022'!$D:$D)</f>
        <v>0</v>
      </c>
      <c r="AJ286" s="12">
        <f>+SUMIFS('BLG1222'!$I:$I,'BLG1222'!$A:$A,'ALL 2022'!$2:$2,'BLG1222'!$D:$D,'ALL 2022'!$D:$D)</f>
        <v>0</v>
      </c>
      <c r="AK286" s="12">
        <f>+SUMIFS('BLG1222'!$I:$I,'BLG1222'!$A:$A,'ALL 2022'!$2:$2,'BLG1222'!$D:$D,'ALL 2022'!$D:$D)</f>
        <v>0</v>
      </c>
      <c r="AL286" s="12">
        <f>+SUMIFS('BLG1222'!$I:$I,'BLG1222'!$A:$A,'ALL 2022'!$2:$2,'BLG1222'!$D:$D,'ALL 2022'!$D:$D)</f>
        <v>0</v>
      </c>
      <c r="AM286" s="12">
        <f>+SUMIFS('BLG1222'!$I:$I,'BLG1222'!$A:$A,'ALL 2022'!$2:$2,'BLG1222'!$D:$D,'ALL 2022'!$D:$D)</f>
        <v>0</v>
      </c>
      <c r="AN286" s="12">
        <f>+SUMIFS('BLG1222'!$I:$I,'BLG1222'!$A:$A,'ALL 2022'!$2:$2,'BLG1222'!$D:$D,'ALL 2022'!$D:$D)</f>
        <v>0</v>
      </c>
      <c r="AO286" s="12">
        <f>+SUMIFS('BLG1222'!$I:$I,'BLG1222'!$A:$A,'ALL 2022'!$2:$2,'BLG1222'!$D:$D,'ALL 2022'!$D:$D)</f>
        <v>0</v>
      </c>
      <c r="AP286" s="12">
        <f>+SUMIFS('BLG1222'!$I:$I,'BLG1222'!$A:$A,'ALL 2022'!$2:$2,'BLG1222'!$D:$D,'ALL 2022'!$D:$D)</f>
        <v>0</v>
      </c>
      <c r="AQ286" s="164">
        <f t="shared" si="29"/>
        <v>0</v>
      </c>
      <c r="AR286" s="165">
        <f t="shared" si="30"/>
        <v>0</v>
      </c>
    </row>
    <row r="287" spans="1:44" hidden="1" x14ac:dyDescent="0.25">
      <c r="A287" s="11" t="str">
        <f t="shared" si="26"/>
        <v>4</v>
      </c>
      <c r="B287" s="11" t="str">
        <f t="shared" si="27"/>
        <v>46</v>
      </c>
      <c r="C287" s="11" t="str">
        <f t="shared" si="28"/>
        <v>466</v>
      </c>
      <c r="D287" s="60">
        <v>46670000</v>
      </c>
      <c r="E287" s="119" t="str">
        <f t="shared" si="31"/>
        <v>BIL28</v>
      </c>
      <c r="F287" s="24" t="s">
        <v>124</v>
      </c>
      <c r="G287" s="12">
        <f>+SUMIFS('BLG1222'!$I:$I,'BLG1222'!$A:$A,'ALL 2022'!$2:$2,'BLG1222'!$D:$D,'ALL 2022'!$D:$D)</f>
        <v>0</v>
      </c>
      <c r="H287" s="12">
        <f>+SUMIFS('BLG1222'!$I:$I,'BLG1222'!$A:$A,'ALL 2022'!$2:$2,'BLG1222'!$D:$D,'ALL 2022'!$D:$D)</f>
        <v>0</v>
      </c>
      <c r="I287" s="12">
        <f>+SUMIFS('BLG1222'!$I:$I,'BLG1222'!$A:$A,'ALL 2022'!$2:$2,'BLG1222'!$D:$D,'ALL 2022'!$D:$D)</f>
        <v>0</v>
      </c>
      <c r="J287" s="12">
        <f>+SUMIFS('BLG1222'!$I:$I,'BLG1222'!$A:$A,'ALL 2022'!$2:$2,'BLG1222'!$D:$D,'ALL 2022'!$D:$D)</f>
        <v>0</v>
      </c>
      <c r="K287" s="12">
        <f>+SUMIFS('BLG1222'!$I:$I,'BLG1222'!$A:$A,'ALL 2022'!$2:$2,'BLG1222'!$D:$D,'ALL 2022'!$D:$D)</f>
        <v>0</v>
      </c>
      <c r="L287" s="12">
        <f>+SUMIFS('BLG1222'!$I:$I,'BLG1222'!$A:$A,'ALL 2022'!$2:$2,'BLG1222'!$D:$D,'ALL 2022'!$D:$D)</f>
        <v>0</v>
      </c>
      <c r="M287" s="12">
        <f>+SUMIFS('BLG1222'!$I:$I,'BLG1222'!$A:$A,'ALL 2022'!$2:$2,'BLG1222'!$D:$D,'ALL 2022'!$D:$D)</f>
        <v>0</v>
      </c>
      <c r="N287" s="12">
        <f>+SUMIFS('BLG1222'!$I:$I,'BLG1222'!$A:$A,'ALL 2022'!$2:$2,'BLG1222'!$D:$D,'ALL 2022'!$D:$D)</f>
        <v>0</v>
      </c>
      <c r="O287" s="12">
        <f>+SUMIFS('BLG1222'!$I:$I,'BLG1222'!$A:$A,'ALL 2022'!$2:$2,'BLG1222'!$D:$D,'ALL 2022'!$D:$D)</f>
        <v>0</v>
      </c>
      <c r="P287" s="12">
        <f>+SUMIFS('BLG1222'!$I:$I,'BLG1222'!$A:$A,'ALL 2022'!$2:$2,'BLG1222'!$D:$D,'ALL 2022'!$D:$D)</f>
        <v>0</v>
      </c>
      <c r="Q287" s="12">
        <f>+SUMIFS('BLG1222'!$I:$I,'BLG1222'!$A:$A,'ALL 2022'!$2:$2,'BLG1222'!$D:$D,'ALL 2022'!$D:$D)</f>
        <v>0</v>
      </c>
      <c r="R287" s="12">
        <f>+SUMIFS('BLG1222'!$I:$I,'BLG1222'!$A:$A,'ALL 2022'!$2:$2,'BLG1222'!$D:$D,'ALL 2022'!$D:$D)</f>
        <v>0</v>
      </c>
      <c r="S287" s="12">
        <f>+SUMIFS('BLG1222'!$I:$I,'BLG1222'!$A:$A,'ALL 2022'!$2:$2,'BLG1222'!$D:$D,'ALL 2022'!$D:$D)</f>
        <v>0</v>
      </c>
      <c r="T287" s="12">
        <f>+SUMIFS('BLG1222'!$I:$I,'BLG1222'!$A:$A,'ALL 2022'!$2:$2,'BLG1222'!$D:$D,'ALL 2022'!$D:$D)</f>
        <v>0</v>
      </c>
      <c r="U287" s="12">
        <f>+SUMIFS('BLG1222'!$I:$I,'BLG1222'!$A:$A,'ALL 2022'!$2:$2,'BLG1222'!$D:$D,'ALL 2022'!$D:$D)</f>
        <v>0</v>
      </c>
      <c r="V287" s="12">
        <f>+SUMIFS('BLG1222'!$I:$I,'BLG1222'!$A:$A,'ALL 2022'!$2:$2,'BLG1222'!$D:$D,'ALL 2022'!$D:$D)</f>
        <v>0</v>
      </c>
      <c r="W287" s="12">
        <f>+SUMIFS('BLG1222'!$I:$I,'BLG1222'!$A:$A,'ALL 2022'!$2:$2,'BLG1222'!$D:$D,'ALL 2022'!$D:$D)</f>
        <v>0</v>
      </c>
      <c r="X287" s="12">
        <f>+SUMIFS('BLG1222'!$I:$I,'BLG1222'!$A:$A,'ALL 2022'!$2:$2,'BLG1222'!$D:$D,'ALL 2022'!$D:$D)</f>
        <v>0</v>
      </c>
      <c r="Y287" s="12">
        <f>+SUMIFS('BLG1222'!$I:$I,'BLG1222'!$A:$A,'ALL 2022'!$2:$2,'BLG1222'!$D:$D,'ALL 2022'!$D:$D)</f>
        <v>0</v>
      </c>
      <c r="Z287" s="12">
        <f>+SUMIFS('BLG1222'!$I:$I,'BLG1222'!$A:$A,'ALL 2022'!$2:$2,'BLG1222'!$D:$D,'ALL 2022'!$D:$D)</f>
        <v>0</v>
      </c>
      <c r="AA287" s="12">
        <f>+SUMIFS('BLG1222'!$I:$I,'BLG1222'!$A:$A,'ALL 2022'!$2:$2,'BLG1222'!$D:$D,'ALL 2022'!$D:$D)</f>
        <v>0</v>
      </c>
      <c r="AB287" s="12">
        <f>+SUMIFS('BLG1222'!$I:$I,'BLG1222'!$A:$A,'ALL 2022'!$2:$2,'BLG1222'!$D:$D,'ALL 2022'!$D:$D)</f>
        <v>0</v>
      </c>
      <c r="AC287" s="12">
        <f>+SUMIFS('BLG1222'!$I:$I,'BLG1222'!$A:$A,'ALL 2022'!$2:$2,'BLG1222'!$D:$D,'ALL 2022'!$D:$D)</f>
        <v>0</v>
      </c>
      <c r="AD287" s="12">
        <f>+SUMIFS('BLG1222'!$I:$I,'BLG1222'!$A:$A,'ALL 2022'!$2:$2,'BLG1222'!$D:$D,'ALL 2022'!$D:$D)</f>
        <v>0</v>
      </c>
      <c r="AE287" s="12">
        <f>+SUMIFS('BLG1222'!$I:$I,'BLG1222'!$A:$A,'ALL 2022'!$2:$2,'BLG1222'!$D:$D,'ALL 2022'!$D:$D)</f>
        <v>0</v>
      </c>
      <c r="AF287" s="12">
        <f>+SUMIFS('BLG1222'!$I:$I,'BLG1222'!$A:$A,'ALL 2022'!$2:$2,'BLG1222'!$D:$D,'ALL 2022'!$D:$D)</f>
        <v>0</v>
      </c>
      <c r="AG287" s="12">
        <f>+SUMIFS('BLG1222'!$I:$I,'BLG1222'!$A:$A,'ALL 2022'!$2:$2,'BLG1222'!$D:$D,'ALL 2022'!$D:$D)</f>
        <v>0</v>
      </c>
      <c r="AH287" s="12">
        <f>+SUMIFS('BLG1222'!$I:$I,'BLG1222'!$A:$A,'ALL 2022'!$2:$2,'BLG1222'!$D:$D,'ALL 2022'!$D:$D)</f>
        <v>0</v>
      </c>
      <c r="AI287" s="12">
        <f>+SUMIFS('BLG1222'!$I:$I,'BLG1222'!$A:$A,'ALL 2022'!$2:$2,'BLG1222'!$D:$D,'ALL 2022'!$D:$D)</f>
        <v>0</v>
      </c>
      <c r="AJ287" s="12">
        <f>+SUMIFS('BLG1222'!$I:$I,'BLG1222'!$A:$A,'ALL 2022'!$2:$2,'BLG1222'!$D:$D,'ALL 2022'!$D:$D)</f>
        <v>0</v>
      </c>
      <c r="AK287" s="12">
        <f>+SUMIFS('BLG1222'!$I:$I,'BLG1222'!$A:$A,'ALL 2022'!$2:$2,'BLG1222'!$D:$D,'ALL 2022'!$D:$D)</f>
        <v>0</v>
      </c>
      <c r="AL287" s="12">
        <f>+SUMIFS('BLG1222'!$I:$I,'BLG1222'!$A:$A,'ALL 2022'!$2:$2,'BLG1222'!$D:$D,'ALL 2022'!$D:$D)</f>
        <v>0</v>
      </c>
      <c r="AM287" s="12">
        <f>+SUMIFS('BLG1222'!$I:$I,'BLG1222'!$A:$A,'ALL 2022'!$2:$2,'BLG1222'!$D:$D,'ALL 2022'!$D:$D)</f>
        <v>0</v>
      </c>
      <c r="AN287" s="12">
        <f>+SUMIFS('BLG1222'!$I:$I,'BLG1222'!$A:$A,'ALL 2022'!$2:$2,'BLG1222'!$D:$D,'ALL 2022'!$D:$D)</f>
        <v>0</v>
      </c>
      <c r="AO287" s="12">
        <f>+SUMIFS('BLG1222'!$I:$I,'BLG1222'!$A:$A,'ALL 2022'!$2:$2,'BLG1222'!$D:$D,'ALL 2022'!$D:$D)</f>
        <v>0</v>
      </c>
      <c r="AP287" s="12">
        <f>+SUMIFS('BLG1222'!$I:$I,'BLG1222'!$A:$A,'ALL 2022'!$2:$2,'BLG1222'!$D:$D,'ALL 2022'!$D:$D)</f>
        <v>0</v>
      </c>
      <c r="AQ287" s="164">
        <f t="shared" si="29"/>
        <v>0</v>
      </c>
      <c r="AR287" s="165">
        <f t="shared" si="30"/>
        <v>0</v>
      </c>
    </row>
    <row r="288" spans="1:44" hidden="1" x14ac:dyDescent="0.25">
      <c r="A288" s="11" t="str">
        <f t="shared" si="26"/>
        <v>4</v>
      </c>
      <c r="B288" s="11" t="str">
        <f t="shared" si="27"/>
        <v>46</v>
      </c>
      <c r="C288" s="11" t="str">
        <f t="shared" si="28"/>
        <v>467</v>
      </c>
      <c r="D288" s="23">
        <v>46700000</v>
      </c>
      <c r="E288" s="119" t="str">
        <f t="shared" si="31"/>
        <v>BIL22</v>
      </c>
      <c r="F288" s="24" t="s">
        <v>1</v>
      </c>
      <c r="G288" s="12">
        <f>+SUMIFS('BLG1222'!$I:$I,'BLG1222'!$A:$A,'ALL 2022'!$2:$2,'BLG1222'!$D:$D,'ALL 2022'!$D:$D)</f>
        <v>4489224869.6000004</v>
      </c>
      <c r="H288" s="12">
        <f>+SUMIFS('BLG1222'!$I:$I,'BLG1222'!$A:$A,'ALL 2022'!$2:$2,'BLG1222'!$D:$D,'ALL 2022'!$D:$D)</f>
        <v>-12452888267</v>
      </c>
      <c r="I288" s="12">
        <f>+SUMIFS('BLG1222'!$I:$I,'BLG1222'!$A:$A,'ALL 2022'!$2:$2,'BLG1222'!$D:$D,'ALL 2022'!$D:$D)</f>
        <v>1965194120.6499999</v>
      </c>
      <c r="J288" s="12">
        <f>+SUMIFS('BLG1222'!$I:$I,'BLG1222'!$A:$A,'ALL 2022'!$2:$2,'BLG1222'!$D:$D,'ALL 2022'!$D:$D)</f>
        <v>27827877919.029999</v>
      </c>
      <c r="K288" s="12">
        <f>+SUMIFS('BLG1222'!$I:$I,'BLG1222'!$A:$A,'ALL 2022'!$2:$2,'BLG1222'!$D:$D,'ALL 2022'!$D:$D)</f>
        <v>7442707541.7000008</v>
      </c>
      <c r="L288" s="12">
        <f>+SUMIFS('BLG1222'!$I:$I,'BLG1222'!$A:$A,'ALL 2022'!$2:$2,'BLG1222'!$D:$D,'ALL 2022'!$D:$D)</f>
        <v>-3952536880.75</v>
      </c>
      <c r="M288" s="12">
        <f>+SUMIFS('BLG1222'!$I:$I,'BLG1222'!$A:$A,'ALL 2022'!$2:$2,'BLG1222'!$D:$D,'ALL 2022'!$D:$D)</f>
        <v>0</v>
      </c>
      <c r="N288" s="12">
        <f>+SUMIFS('BLG1222'!$I:$I,'BLG1222'!$A:$A,'ALL 2022'!$2:$2,'BLG1222'!$D:$D,'ALL 2022'!$D:$D)</f>
        <v>0</v>
      </c>
      <c r="O288" s="12">
        <f>+SUMIFS('BLG1222'!$I:$I,'BLG1222'!$A:$A,'ALL 2022'!$2:$2,'BLG1222'!$D:$D,'ALL 2022'!$D:$D)</f>
        <v>1633058618.6600001</v>
      </c>
      <c r="P288" s="12">
        <f>+SUMIFS('BLG1222'!$I:$I,'BLG1222'!$A:$A,'ALL 2022'!$2:$2,'BLG1222'!$D:$D,'ALL 2022'!$D:$D)</f>
        <v>-779000000</v>
      </c>
      <c r="Q288" s="12">
        <f>+SUMIFS('BLG1222'!$I:$I,'BLG1222'!$A:$A,'ALL 2022'!$2:$2,'BLG1222'!$D:$D,'ALL 2022'!$D:$D)</f>
        <v>0</v>
      </c>
      <c r="R288" s="12">
        <f>+SUMIFS('BLG1222'!$I:$I,'BLG1222'!$A:$A,'ALL 2022'!$2:$2,'BLG1222'!$D:$D,'ALL 2022'!$D:$D)</f>
        <v>65779374</v>
      </c>
      <c r="S288" s="12">
        <f>+SUMIFS('BLG1222'!$I:$I,'BLG1222'!$A:$A,'ALL 2022'!$2:$2,'BLG1222'!$D:$D,'ALL 2022'!$D:$D)</f>
        <v>-1238323929.7</v>
      </c>
      <c r="T288" s="12">
        <f>+SUMIFS('BLG1222'!$I:$I,'BLG1222'!$A:$A,'ALL 2022'!$2:$2,'BLG1222'!$D:$D,'ALL 2022'!$D:$D)</f>
        <v>0</v>
      </c>
      <c r="U288" s="12">
        <f>+SUMIFS('BLG1222'!$I:$I,'BLG1222'!$A:$A,'ALL 2022'!$2:$2,'BLG1222'!$D:$D,'ALL 2022'!$D:$D)</f>
        <v>451956720</v>
      </c>
      <c r="V288" s="12">
        <f>+SUMIFS('BLG1222'!$I:$I,'BLG1222'!$A:$A,'ALL 2022'!$2:$2,'BLG1222'!$D:$D,'ALL 2022'!$D:$D)</f>
        <v>1000000000</v>
      </c>
      <c r="W288" s="12">
        <f>+SUMIFS('BLG1222'!$I:$I,'BLG1222'!$A:$A,'ALL 2022'!$2:$2,'BLG1222'!$D:$D,'ALL 2022'!$D:$D)</f>
        <v>-5861875063</v>
      </c>
      <c r="X288" s="12">
        <f>+SUMIFS('BLG1222'!$I:$I,'BLG1222'!$A:$A,'ALL 2022'!$2:$2,'BLG1222'!$D:$D,'ALL 2022'!$D:$D)</f>
        <v>-4998999937</v>
      </c>
      <c r="Y288" s="12">
        <f>+SUMIFS('BLG1222'!$I:$I,'BLG1222'!$A:$A,'ALL 2022'!$2:$2,'BLG1222'!$D:$D,'ALL 2022'!$D:$D)</f>
        <v>0</v>
      </c>
      <c r="Z288" s="12">
        <f>+SUMIFS('BLG1222'!$I:$I,'BLG1222'!$A:$A,'ALL 2022'!$2:$2,'BLG1222'!$D:$D,'ALL 2022'!$D:$D)</f>
        <v>-100000000</v>
      </c>
      <c r="AA288" s="12">
        <f>+SUMIFS('BLG1222'!$I:$I,'BLG1222'!$A:$A,'ALL 2022'!$2:$2,'BLG1222'!$D:$D,'ALL 2022'!$D:$D)</f>
        <v>1600596329.9400001</v>
      </c>
      <c r="AB288" s="12">
        <f>+SUMIFS('BLG1222'!$I:$I,'BLG1222'!$A:$A,'ALL 2022'!$2:$2,'BLG1222'!$D:$D,'ALL 2022'!$D:$D)</f>
        <v>-6497255765.3199997</v>
      </c>
      <c r="AC288" s="12">
        <f>+SUMIFS('BLG1222'!$I:$I,'BLG1222'!$A:$A,'ALL 2022'!$2:$2,'BLG1222'!$D:$D,'ALL 2022'!$D:$D)</f>
        <v>0</v>
      </c>
      <c r="AD288" s="12">
        <f>+SUMIFS('BLG1222'!$I:$I,'BLG1222'!$A:$A,'ALL 2022'!$2:$2,'BLG1222'!$D:$D,'ALL 2022'!$D:$D)</f>
        <v>0</v>
      </c>
      <c r="AE288" s="12">
        <f>+SUMIFS('BLG1222'!$I:$I,'BLG1222'!$A:$A,'ALL 2022'!$2:$2,'BLG1222'!$D:$D,'ALL 2022'!$D:$D)</f>
        <v>300000000</v>
      </c>
      <c r="AF288" s="12">
        <f>+SUMIFS('BLG1222'!$I:$I,'BLG1222'!$A:$A,'ALL 2022'!$2:$2,'BLG1222'!$D:$D,'ALL 2022'!$D:$D)</f>
        <v>305976600</v>
      </c>
      <c r="AG288" s="12">
        <f>+SUMIFS('BLG1222'!$I:$I,'BLG1222'!$A:$A,'ALL 2022'!$2:$2,'BLG1222'!$D:$D,'ALL 2022'!$D:$D)</f>
        <v>251380</v>
      </c>
      <c r="AH288" s="12">
        <f>+SUMIFS('BLG1222'!$I:$I,'BLG1222'!$A:$A,'ALL 2022'!$2:$2,'BLG1222'!$D:$D,'ALL 2022'!$D:$D)</f>
        <v>249400</v>
      </c>
      <c r="AI288" s="12">
        <f>+SUMIFS('BLG1222'!$I:$I,'BLG1222'!$A:$A,'ALL 2022'!$2:$2,'BLG1222'!$D:$D,'ALL 2022'!$D:$D)</f>
        <v>0</v>
      </c>
      <c r="AJ288" s="12">
        <f>+SUMIFS('BLG1222'!$I:$I,'BLG1222'!$A:$A,'ALL 2022'!$2:$2,'BLG1222'!$D:$D,'ALL 2022'!$D:$D)</f>
        <v>0</v>
      </c>
      <c r="AK288" s="12">
        <f>+SUMIFS('BLG1222'!$I:$I,'BLG1222'!$A:$A,'ALL 2022'!$2:$2,'BLG1222'!$D:$D,'ALL 2022'!$D:$D)</f>
        <v>-4719073138</v>
      </c>
      <c r="AL288" s="12">
        <f>+SUMIFS('BLG1222'!$I:$I,'BLG1222'!$A:$A,'ALL 2022'!$2:$2,'BLG1222'!$D:$D,'ALL 2022'!$D:$D)</f>
        <v>0</v>
      </c>
      <c r="AM288" s="12">
        <f>+SUMIFS('BLG1222'!$I:$I,'BLG1222'!$A:$A,'ALL 2022'!$2:$2,'BLG1222'!$D:$D,'ALL 2022'!$D:$D)</f>
        <v>-1302589.25</v>
      </c>
      <c r="AN288" s="12">
        <f>+SUMIFS('BLG1222'!$I:$I,'BLG1222'!$A:$A,'ALL 2022'!$2:$2,'BLG1222'!$D:$D,'ALL 2022'!$D:$D)</f>
        <v>-50000000</v>
      </c>
      <c r="AO288" s="12">
        <f>+SUMIFS('BLG1222'!$I:$I,'BLG1222'!$A:$A,'ALL 2022'!$2:$2,'BLG1222'!$D:$D,'ALL 2022'!$D:$D)</f>
        <v>-4195019800</v>
      </c>
      <c r="AP288" s="12">
        <f>+SUMIFS('BLG1222'!$I:$I,'BLG1222'!$A:$A,'ALL 2022'!$2:$2,'BLG1222'!$D:$D,'ALL 2022'!$D:$D)</f>
        <v>0</v>
      </c>
      <c r="AQ288" s="164">
        <f t="shared" si="29"/>
        <v>2236597503.5599995</v>
      </c>
      <c r="AR288" s="165">
        <f t="shared" si="30"/>
        <v>472998.59440208931</v>
      </c>
    </row>
    <row r="289" spans="1:44" hidden="1" x14ac:dyDescent="0.25">
      <c r="A289" s="11" t="str">
        <f t="shared" si="26"/>
        <v>4</v>
      </c>
      <c r="B289" s="11" t="str">
        <f t="shared" si="27"/>
        <v>46</v>
      </c>
      <c r="C289" s="11" t="str">
        <f t="shared" si="28"/>
        <v>467</v>
      </c>
      <c r="D289" s="23">
        <v>46700001</v>
      </c>
      <c r="E289" s="119" t="str">
        <f t="shared" si="31"/>
        <v>BIL22</v>
      </c>
      <c r="F289" s="76" t="s">
        <v>663</v>
      </c>
      <c r="G289" s="12">
        <f>+SUMIFS('BLG1222'!$I:$I,'BLG1222'!$A:$A,'ALL 2022'!$2:$2,'BLG1222'!$D:$D,'ALL 2022'!$D:$D)</f>
        <v>0</v>
      </c>
      <c r="H289" s="12">
        <f>+SUMIFS('BLG1222'!$I:$I,'BLG1222'!$A:$A,'ALL 2022'!$2:$2,'BLG1222'!$D:$D,'ALL 2022'!$D:$D)</f>
        <v>0</v>
      </c>
      <c r="I289" s="12">
        <f>+SUMIFS('BLG1222'!$I:$I,'BLG1222'!$A:$A,'ALL 2022'!$2:$2,'BLG1222'!$D:$D,'ALL 2022'!$D:$D)</f>
        <v>0</v>
      </c>
      <c r="J289" s="12">
        <f>+SUMIFS('BLG1222'!$I:$I,'BLG1222'!$A:$A,'ALL 2022'!$2:$2,'BLG1222'!$D:$D,'ALL 2022'!$D:$D)</f>
        <v>0</v>
      </c>
      <c r="K289" s="12">
        <f>+SUMIFS('BLG1222'!$I:$I,'BLG1222'!$A:$A,'ALL 2022'!$2:$2,'BLG1222'!$D:$D,'ALL 2022'!$D:$D)</f>
        <v>0</v>
      </c>
      <c r="L289" s="12">
        <f>+SUMIFS('BLG1222'!$I:$I,'BLG1222'!$A:$A,'ALL 2022'!$2:$2,'BLG1222'!$D:$D,'ALL 2022'!$D:$D)</f>
        <v>0</v>
      </c>
      <c r="M289" s="12">
        <f>+SUMIFS('BLG1222'!$I:$I,'BLG1222'!$A:$A,'ALL 2022'!$2:$2,'BLG1222'!$D:$D,'ALL 2022'!$D:$D)</f>
        <v>0</v>
      </c>
      <c r="N289" s="12">
        <f>+SUMIFS('BLG1222'!$I:$I,'BLG1222'!$A:$A,'ALL 2022'!$2:$2,'BLG1222'!$D:$D,'ALL 2022'!$D:$D)</f>
        <v>0</v>
      </c>
      <c r="O289" s="12">
        <f>+SUMIFS('BLG1222'!$I:$I,'BLG1222'!$A:$A,'ALL 2022'!$2:$2,'BLG1222'!$D:$D,'ALL 2022'!$D:$D)</f>
        <v>0</v>
      </c>
      <c r="P289" s="12">
        <f>+SUMIFS('BLG1222'!$I:$I,'BLG1222'!$A:$A,'ALL 2022'!$2:$2,'BLG1222'!$D:$D,'ALL 2022'!$D:$D)</f>
        <v>0</v>
      </c>
      <c r="Q289" s="12">
        <f>+SUMIFS('BLG1222'!$I:$I,'BLG1222'!$A:$A,'ALL 2022'!$2:$2,'BLG1222'!$D:$D,'ALL 2022'!$D:$D)</f>
        <v>0</v>
      </c>
      <c r="R289" s="12">
        <f>+SUMIFS('BLG1222'!$I:$I,'BLG1222'!$A:$A,'ALL 2022'!$2:$2,'BLG1222'!$D:$D,'ALL 2022'!$D:$D)</f>
        <v>0</v>
      </c>
      <c r="S289" s="12">
        <f>+SUMIFS('BLG1222'!$I:$I,'BLG1222'!$A:$A,'ALL 2022'!$2:$2,'BLG1222'!$D:$D,'ALL 2022'!$D:$D)</f>
        <v>0</v>
      </c>
      <c r="T289" s="12">
        <f>+SUMIFS('BLG1222'!$I:$I,'BLG1222'!$A:$A,'ALL 2022'!$2:$2,'BLG1222'!$D:$D,'ALL 2022'!$D:$D)</f>
        <v>708924139.45000005</v>
      </c>
      <c r="U289" s="12">
        <f>+SUMIFS('BLG1222'!$I:$I,'BLG1222'!$A:$A,'ALL 2022'!$2:$2,'BLG1222'!$D:$D,'ALL 2022'!$D:$D)</f>
        <v>0</v>
      </c>
      <c r="V289" s="12">
        <f>+SUMIFS('BLG1222'!$I:$I,'BLG1222'!$A:$A,'ALL 2022'!$2:$2,'BLG1222'!$D:$D,'ALL 2022'!$D:$D)</f>
        <v>0</v>
      </c>
      <c r="W289" s="12">
        <f>+SUMIFS('BLG1222'!$I:$I,'BLG1222'!$A:$A,'ALL 2022'!$2:$2,'BLG1222'!$D:$D,'ALL 2022'!$D:$D)</f>
        <v>0</v>
      </c>
      <c r="X289" s="12">
        <f>+SUMIFS('BLG1222'!$I:$I,'BLG1222'!$A:$A,'ALL 2022'!$2:$2,'BLG1222'!$D:$D,'ALL 2022'!$D:$D)</f>
        <v>0</v>
      </c>
      <c r="Y289" s="12">
        <f>+SUMIFS('BLG1222'!$I:$I,'BLG1222'!$A:$A,'ALL 2022'!$2:$2,'BLG1222'!$D:$D,'ALL 2022'!$D:$D)</f>
        <v>0</v>
      </c>
      <c r="Z289" s="12">
        <f>+SUMIFS('BLG1222'!$I:$I,'BLG1222'!$A:$A,'ALL 2022'!$2:$2,'BLG1222'!$D:$D,'ALL 2022'!$D:$D)</f>
        <v>0</v>
      </c>
      <c r="AA289" s="12">
        <f>+SUMIFS('BLG1222'!$I:$I,'BLG1222'!$A:$A,'ALL 2022'!$2:$2,'BLG1222'!$D:$D,'ALL 2022'!$D:$D)</f>
        <v>0</v>
      </c>
      <c r="AB289" s="12">
        <f>+SUMIFS('BLG1222'!$I:$I,'BLG1222'!$A:$A,'ALL 2022'!$2:$2,'BLG1222'!$D:$D,'ALL 2022'!$D:$D)</f>
        <v>0</v>
      </c>
      <c r="AC289" s="12">
        <f>+SUMIFS('BLG1222'!$I:$I,'BLG1222'!$A:$A,'ALL 2022'!$2:$2,'BLG1222'!$D:$D,'ALL 2022'!$D:$D)</f>
        <v>0</v>
      </c>
      <c r="AD289" s="12">
        <f>+SUMIFS('BLG1222'!$I:$I,'BLG1222'!$A:$A,'ALL 2022'!$2:$2,'BLG1222'!$D:$D,'ALL 2022'!$D:$D)</f>
        <v>0</v>
      </c>
      <c r="AE289" s="12">
        <f>+SUMIFS('BLG1222'!$I:$I,'BLG1222'!$A:$A,'ALL 2022'!$2:$2,'BLG1222'!$D:$D,'ALL 2022'!$D:$D)</f>
        <v>0</v>
      </c>
      <c r="AF289" s="12">
        <f>+SUMIFS('BLG1222'!$I:$I,'BLG1222'!$A:$A,'ALL 2022'!$2:$2,'BLG1222'!$D:$D,'ALL 2022'!$D:$D)</f>
        <v>-21242041.550000001</v>
      </c>
      <c r="AG289" s="12">
        <f>+SUMIFS('BLG1222'!$I:$I,'BLG1222'!$A:$A,'ALL 2022'!$2:$2,'BLG1222'!$D:$D,'ALL 2022'!$D:$D)</f>
        <v>0</v>
      </c>
      <c r="AH289" s="12">
        <f>+SUMIFS('BLG1222'!$I:$I,'BLG1222'!$A:$A,'ALL 2022'!$2:$2,'BLG1222'!$D:$D,'ALL 2022'!$D:$D)</f>
        <v>0</v>
      </c>
      <c r="AI289" s="12">
        <f>+SUMIFS('BLG1222'!$I:$I,'BLG1222'!$A:$A,'ALL 2022'!$2:$2,'BLG1222'!$D:$D,'ALL 2022'!$D:$D)</f>
        <v>0</v>
      </c>
      <c r="AJ289" s="12">
        <f>+SUMIFS('BLG1222'!$I:$I,'BLG1222'!$A:$A,'ALL 2022'!$2:$2,'BLG1222'!$D:$D,'ALL 2022'!$D:$D)</f>
        <v>0</v>
      </c>
      <c r="AK289" s="12">
        <f>+SUMIFS('BLG1222'!$I:$I,'BLG1222'!$A:$A,'ALL 2022'!$2:$2,'BLG1222'!$D:$D,'ALL 2022'!$D:$D)</f>
        <v>0</v>
      </c>
      <c r="AL289" s="12">
        <f>+SUMIFS('BLG1222'!$I:$I,'BLG1222'!$A:$A,'ALL 2022'!$2:$2,'BLG1222'!$D:$D,'ALL 2022'!$D:$D)</f>
        <v>0</v>
      </c>
      <c r="AM289" s="12">
        <f>+SUMIFS('BLG1222'!$I:$I,'BLG1222'!$A:$A,'ALL 2022'!$2:$2,'BLG1222'!$D:$D,'ALL 2022'!$D:$D)</f>
        <v>0</v>
      </c>
      <c r="AN289" s="12">
        <f>+SUMIFS('BLG1222'!$I:$I,'BLG1222'!$A:$A,'ALL 2022'!$2:$2,'BLG1222'!$D:$D,'ALL 2022'!$D:$D)</f>
        <v>0</v>
      </c>
      <c r="AO289" s="12">
        <f>+SUMIFS('BLG1222'!$I:$I,'BLG1222'!$A:$A,'ALL 2022'!$2:$2,'BLG1222'!$D:$D,'ALL 2022'!$D:$D)</f>
        <v>0</v>
      </c>
      <c r="AP289" s="12">
        <f>+SUMIFS('BLG1222'!$I:$I,'BLG1222'!$A:$A,'ALL 2022'!$2:$2,'BLG1222'!$D:$D,'ALL 2022'!$D:$D)</f>
        <v>0</v>
      </c>
      <c r="AQ289" s="164">
        <f t="shared" si="29"/>
        <v>687682097.9000001</v>
      </c>
      <c r="AR289" s="165">
        <f t="shared" si="30"/>
        <v>145431.91843165454</v>
      </c>
    </row>
    <row r="290" spans="1:44" hidden="1" x14ac:dyDescent="0.25">
      <c r="A290" s="11" t="str">
        <f t="shared" si="26"/>
        <v>4</v>
      </c>
      <c r="B290" s="11" t="str">
        <f t="shared" si="27"/>
        <v>46</v>
      </c>
      <c r="C290" s="11" t="str">
        <f t="shared" si="28"/>
        <v>467</v>
      </c>
      <c r="D290" s="23">
        <v>46700002</v>
      </c>
      <c r="E290" s="119" t="str">
        <f t="shared" si="31"/>
        <v>BIL28</v>
      </c>
      <c r="F290" s="24" t="s">
        <v>22</v>
      </c>
      <c r="G290" s="12">
        <f>+SUMIFS('BLG1222'!$I:$I,'BLG1222'!$A:$A,'ALL 2022'!$2:$2,'BLG1222'!$D:$D,'ALL 2022'!$D:$D)</f>
        <v>0</v>
      </c>
      <c r="H290" s="12">
        <f>+SUMIFS('BLG1222'!$I:$I,'BLG1222'!$A:$A,'ALL 2022'!$2:$2,'BLG1222'!$D:$D,'ALL 2022'!$D:$D)</f>
        <v>0</v>
      </c>
      <c r="I290" s="12">
        <f>+SUMIFS('BLG1222'!$I:$I,'BLG1222'!$A:$A,'ALL 2022'!$2:$2,'BLG1222'!$D:$D,'ALL 2022'!$D:$D)</f>
        <v>0</v>
      </c>
      <c r="J290" s="12">
        <f>+SUMIFS('BLG1222'!$I:$I,'BLG1222'!$A:$A,'ALL 2022'!$2:$2,'BLG1222'!$D:$D,'ALL 2022'!$D:$D)</f>
        <v>0</v>
      </c>
      <c r="K290" s="12">
        <f>+SUMIFS('BLG1222'!$I:$I,'BLG1222'!$A:$A,'ALL 2022'!$2:$2,'BLG1222'!$D:$D,'ALL 2022'!$D:$D)</f>
        <v>0</v>
      </c>
      <c r="L290" s="12">
        <f>+SUMIFS('BLG1222'!$I:$I,'BLG1222'!$A:$A,'ALL 2022'!$2:$2,'BLG1222'!$D:$D,'ALL 2022'!$D:$D)</f>
        <v>0</v>
      </c>
      <c r="M290" s="12">
        <f>+SUMIFS('BLG1222'!$I:$I,'BLG1222'!$A:$A,'ALL 2022'!$2:$2,'BLG1222'!$D:$D,'ALL 2022'!$D:$D)</f>
        <v>-1320655718</v>
      </c>
      <c r="N290" s="12">
        <f>+SUMIFS('BLG1222'!$I:$I,'BLG1222'!$A:$A,'ALL 2022'!$2:$2,'BLG1222'!$D:$D,'ALL 2022'!$D:$D)</f>
        <v>0</v>
      </c>
      <c r="O290" s="12">
        <f>+SUMIFS('BLG1222'!$I:$I,'BLG1222'!$A:$A,'ALL 2022'!$2:$2,'BLG1222'!$D:$D,'ALL 2022'!$D:$D)</f>
        <v>0</v>
      </c>
      <c r="P290" s="12">
        <f>+SUMIFS('BLG1222'!$I:$I,'BLG1222'!$A:$A,'ALL 2022'!$2:$2,'BLG1222'!$D:$D,'ALL 2022'!$D:$D)</f>
        <v>0</v>
      </c>
      <c r="Q290" s="12">
        <f>+SUMIFS('BLG1222'!$I:$I,'BLG1222'!$A:$A,'ALL 2022'!$2:$2,'BLG1222'!$D:$D,'ALL 2022'!$D:$D)</f>
        <v>0</v>
      </c>
      <c r="R290" s="12">
        <f>+SUMIFS('BLG1222'!$I:$I,'BLG1222'!$A:$A,'ALL 2022'!$2:$2,'BLG1222'!$D:$D,'ALL 2022'!$D:$D)</f>
        <v>0</v>
      </c>
      <c r="S290" s="12">
        <f>+SUMIFS('BLG1222'!$I:$I,'BLG1222'!$A:$A,'ALL 2022'!$2:$2,'BLG1222'!$D:$D,'ALL 2022'!$D:$D)</f>
        <v>0</v>
      </c>
      <c r="T290" s="12">
        <f>+SUMIFS('BLG1222'!$I:$I,'BLG1222'!$A:$A,'ALL 2022'!$2:$2,'BLG1222'!$D:$D,'ALL 2022'!$D:$D)</f>
        <v>0</v>
      </c>
      <c r="U290" s="12">
        <f>+SUMIFS('BLG1222'!$I:$I,'BLG1222'!$A:$A,'ALL 2022'!$2:$2,'BLG1222'!$D:$D,'ALL 2022'!$D:$D)</f>
        <v>0</v>
      </c>
      <c r="V290" s="12">
        <f>+SUMIFS('BLG1222'!$I:$I,'BLG1222'!$A:$A,'ALL 2022'!$2:$2,'BLG1222'!$D:$D,'ALL 2022'!$D:$D)</f>
        <v>0</v>
      </c>
      <c r="W290" s="12">
        <f>+SUMIFS('BLG1222'!$I:$I,'BLG1222'!$A:$A,'ALL 2022'!$2:$2,'BLG1222'!$D:$D,'ALL 2022'!$D:$D)</f>
        <v>0</v>
      </c>
      <c r="X290" s="12">
        <f>+SUMIFS('BLG1222'!$I:$I,'BLG1222'!$A:$A,'ALL 2022'!$2:$2,'BLG1222'!$D:$D,'ALL 2022'!$D:$D)</f>
        <v>0</v>
      </c>
      <c r="Y290" s="12">
        <f>+SUMIFS('BLG1222'!$I:$I,'BLG1222'!$A:$A,'ALL 2022'!$2:$2,'BLG1222'!$D:$D,'ALL 2022'!$D:$D)</f>
        <v>0</v>
      </c>
      <c r="Z290" s="12">
        <f>+SUMIFS('BLG1222'!$I:$I,'BLG1222'!$A:$A,'ALL 2022'!$2:$2,'BLG1222'!$D:$D,'ALL 2022'!$D:$D)</f>
        <v>0</v>
      </c>
      <c r="AA290" s="12">
        <f>+SUMIFS('BLG1222'!$I:$I,'BLG1222'!$A:$A,'ALL 2022'!$2:$2,'BLG1222'!$D:$D,'ALL 2022'!$D:$D)</f>
        <v>0</v>
      </c>
      <c r="AB290" s="12">
        <f>+SUMIFS('BLG1222'!$I:$I,'BLG1222'!$A:$A,'ALL 2022'!$2:$2,'BLG1222'!$D:$D,'ALL 2022'!$D:$D)</f>
        <v>0</v>
      </c>
      <c r="AC290" s="12">
        <f>+SUMIFS('BLG1222'!$I:$I,'BLG1222'!$A:$A,'ALL 2022'!$2:$2,'BLG1222'!$D:$D,'ALL 2022'!$D:$D)</f>
        <v>0</v>
      </c>
      <c r="AD290" s="12">
        <f>+SUMIFS('BLG1222'!$I:$I,'BLG1222'!$A:$A,'ALL 2022'!$2:$2,'BLG1222'!$D:$D,'ALL 2022'!$D:$D)</f>
        <v>0</v>
      </c>
      <c r="AE290" s="12">
        <f>+SUMIFS('BLG1222'!$I:$I,'BLG1222'!$A:$A,'ALL 2022'!$2:$2,'BLG1222'!$D:$D,'ALL 2022'!$D:$D)</f>
        <v>0</v>
      </c>
      <c r="AF290" s="12">
        <f>+SUMIFS('BLG1222'!$I:$I,'BLG1222'!$A:$A,'ALL 2022'!$2:$2,'BLG1222'!$D:$D,'ALL 2022'!$D:$D)</f>
        <v>648620</v>
      </c>
      <c r="AG290" s="12">
        <f>+SUMIFS('BLG1222'!$I:$I,'BLG1222'!$A:$A,'ALL 2022'!$2:$2,'BLG1222'!$D:$D,'ALL 2022'!$D:$D)</f>
        <v>0</v>
      </c>
      <c r="AH290" s="12">
        <f>+SUMIFS('BLG1222'!$I:$I,'BLG1222'!$A:$A,'ALL 2022'!$2:$2,'BLG1222'!$D:$D,'ALL 2022'!$D:$D)</f>
        <v>0</v>
      </c>
      <c r="AI290" s="12">
        <f>+SUMIFS('BLG1222'!$I:$I,'BLG1222'!$A:$A,'ALL 2022'!$2:$2,'BLG1222'!$D:$D,'ALL 2022'!$D:$D)</f>
        <v>0</v>
      </c>
      <c r="AJ290" s="12">
        <f>+SUMIFS('BLG1222'!$I:$I,'BLG1222'!$A:$A,'ALL 2022'!$2:$2,'BLG1222'!$D:$D,'ALL 2022'!$D:$D)</f>
        <v>0</v>
      </c>
      <c r="AK290" s="12">
        <f>+SUMIFS('BLG1222'!$I:$I,'BLG1222'!$A:$A,'ALL 2022'!$2:$2,'BLG1222'!$D:$D,'ALL 2022'!$D:$D)</f>
        <v>0</v>
      </c>
      <c r="AL290" s="12">
        <f>+SUMIFS('BLG1222'!$I:$I,'BLG1222'!$A:$A,'ALL 2022'!$2:$2,'BLG1222'!$D:$D,'ALL 2022'!$D:$D)</f>
        <v>0</v>
      </c>
      <c r="AM290" s="12">
        <f>+SUMIFS('BLG1222'!$I:$I,'BLG1222'!$A:$A,'ALL 2022'!$2:$2,'BLG1222'!$D:$D,'ALL 2022'!$D:$D)</f>
        <v>200000</v>
      </c>
      <c r="AN290" s="12">
        <f>+SUMIFS('BLG1222'!$I:$I,'BLG1222'!$A:$A,'ALL 2022'!$2:$2,'BLG1222'!$D:$D,'ALL 2022'!$D:$D)</f>
        <v>0</v>
      </c>
      <c r="AO290" s="12">
        <f>+SUMIFS('BLG1222'!$I:$I,'BLG1222'!$A:$A,'ALL 2022'!$2:$2,'BLG1222'!$D:$D,'ALL 2022'!$D:$D)</f>
        <v>0</v>
      </c>
      <c r="AP290" s="12">
        <f>+SUMIFS('BLG1222'!$I:$I,'BLG1222'!$A:$A,'ALL 2022'!$2:$2,'BLG1222'!$D:$D,'ALL 2022'!$D:$D)</f>
        <v>0</v>
      </c>
      <c r="AQ290" s="164">
        <f t="shared" si="29"/>
        <v>-1319807098</v>
      </c>
      <c r="AR290" s="165">
        <f t="shared" si="30"/>
        <v>-279114.54843450949</v>
      </c>
    </row>
    <row r="291" spans="1:44" hidden="1" x14ac:dyDescent="0.25">
      <c r="A291" s="11" t="str">
        <f t="shared" si="26"/>
        <v>4</v>
      </c>
      <c r="B291" s="11" t="str">
        <f t="shared" si="27"/>
        <v>46</v>
      </c>
      <c r="C291" s="11" t="str">
        <f t="shared" si="28"/>
        <v>467</v>
      </c>
      <c r="D291" s="23">
        <v>46700004</v>
      </c>
      <c r="E291" s="119" t="str">
        <f t="shared" si="31"/>
        <v>BIL28</v>
      </c>
      <c r="F291" s="24" t="s">
        <v>7</v>
      </c>
      <c r="G291" s="12">
        <f>+SUMIFS('BLG1222'!$I:$I,'BLG1222'!$A:$A,'ALL 2022'!$2:$2,'BLG1222'!$D:$D,'ALL 2022'!$D:$D)</f>
        <v>0</v>
      </c>
      <c r="H291" s="12">
        <f>+SUMIFS('BLG1222'!$I:$I,'BLG1222'!$A:$A,'ALL 2022'!$2:$2,'BLG1222'!$D:$D,'ALL 2022'!$D:$D)</f>
        <v>0</v>
      </c>
      <c r="I291" s="12">
        <f>+SUMIFS('BLG1222'!$I:$I,'BLG1222'!$A:$A,'ALL 2022'!$2:$2,'BLG1222'!$D:$D,'ALL 2022'!$D:$D)</f>
        <v>0</v>
      </c>
      <c r="J291" s="12">
        <f>+SUMIFS('BLG1222'!$I:$I,'BLG1222'!$A:$A,'ALL 2022'!$2:$2,'BLG1222'!$D:$D,'ALL 2022'!$D:$D)</f>
        <v>0</v>
      </c>
      <c r="K291" s="12">
        <f>+SUMIFS('BLG1222'!$I:$I,'BLG1222'!$A:$A,'ALL 2022'!$2:$2,'BLG1222'!$D:$D,'ALL 2022'!$D:$D)</f>
        <v>0</v>
      </c>
      <c r="L291" s="12">
        <f>+SUMIFS('BLG1222'!$I:$I,'BLG1222'!$A:$A,'ALL 2022'!$2:$2,'BLG1222'!$D:$D,'ALL 2022'!$D:$D)</f>
        <v>0</v>
      </c>
      <c r="M291" s="12">
        <f>+SUMIFS('BLG1222'!$I:$I,'BLG1222'!$A:$A,'ALL 2022'!$2:$2,'BLG1222'!$D:$D,'ALL 2022'!$D:$D)</f>
        <v>-120000000</v>
      </c>
      <c r="N291" s="12">
        <f>+SUMIFS('BLG1222'!$I:$I,'BLG1222'!$A:$A,'ALL 2022'!$2:$2,'BLG1222'!$D:$D,'ALL 2022'!$D:$D)</f>
        <v>0</v>
      </c>
      <c r="O291" s="12">
        <f>+SUMIFS('BLG1222'!$I:$I,'BLG1222'!$A:$A,'ALL 2022'!$2:$2,'BLG1222'!$D:$D,'ALL 2022'!$D:$D)</f>
        <v>0</v>
      </c>
      <c r="P291" s="12">
        <f>+SUMIFS('BLG1222'!$I:$I,'BLG1222'!$A:$A,'ALL 2022'!$2:$2,'BLG1222'!$D:$D,'ALL 2022'!$D:$D)</f>
        <v>0</v>
      </c>
      <c r="Q291" s="12">
        <f>+SUMIFS('BLG1222'!$I:$I,'BLG1222'!$A:$A,'ALL 2022'!$2:$2,'BLG1222'!$D:$D,'ALL 2022'!$D:$D)</f>
        <v>0</v>
      </c>
      <c r="R291" s="12">
        <f>+SUMIFS('BLG1222'!$I:$I,'BLG1222'!$A:$A,'ALL 2022'!$2:$2,'BLG1222'!$D:$D,'ALL 2022'!$D:$D)</f>
        <v>0</v>
      </c>
      <c r="S291" s="12">
        <f>+SUMIFS('BLG1222'!$I:$I,'BLG1222'!$A:$A,'ALL 2022'!$2:$2,'BLG1222'!$D:$D,'ALL 2022'!$D:$D)</f>
        <v>0</v>
      </c>
      <c r="T291" s="12">
        <f>+SUMIFS('BLG1222'!$I:$I,'BLG1222'!$A:$A,'ALL 2022'!$2:$2,'BLG1222'!$D:$D,'ALL 2022'!$D:$D)</f>
        <v>150000</v>
      </c>
      <c r="U291" s="12">
        <f>+SUMIFS('BLG1222'!$I:$I,'BLG1222'!$A:$A,'ALL 2022'!$2:$2,'BLG1222'!$D:$D,'ALL 2022'!$D:$D)</f>
        <v>0</v>
      </c>
      <c r="V291" s="12">
        <f>+SUMIFS('BLG1222'!$I:$I,'BLG1222'!$A:$A,'ALL 2022'!$2:$2,'BLG1222'!$D:$D,'ALL 2022'!$D:$D)</f>
        <v>0</v>
      </c>
      <c r="W291" s="12">
        <f>+SUMIFS('BLG1222'!$I:$I,'BLG1222'!$A:$A,'ALL 2022'!$2:$2,'BLG1222'!$D:$D,'ALL 2022'!$D:$D)</f>
        <v>0</v>
      </c>
      <c r="X291" s="12">
        <f>+SUMIFS('BLG1222'!$I:$I,'BLG1222'!$A:$A,'ALL 2022'!$2:$2,'BLG1222'!$D:$D,'ALL 2022'!$D:$D)</f>
        <v>0</v>
      </c>
      <c r="Y291" s="12">
        <f>+SUMIFS('BLG1222'!$I:$I,'BLG1222'!$A:$A,'ALL 2022'!$2:$2,'BLG1222'!$D:$D,'ALL 2022'!$D:$D)</f>
        <v>0</v>
      </c>
      <c r="Z291" s="12">
        <f>+SUMIFS('BLG1222'!$I:$I,'BLG1222'!$A:$A,'ALL 2022'!$2:$2,'BLG1222'!$D:$D,'ALL 2022'!$D:$D)</f>
        <v>0</v>
      </c>
      <c r="AA291" s="12">
        <f>+SUMIFS('BLG1222'!$I:$I,'BLG1222'!$A:$A,'ALL 2022'!$2:$2,'BLG1222'!$D:$D,'ALL 2022'!$D:$D)</f>
        <v>0</v>
      </c>
      <c r="AB291" s="12">
        <f>+SUMIFS('BLG1222'!$I:$I,'BLG1222'!$A:$A,'ALL 2022'!$2:$2,'BLG1222'!$D:$D,'ALL 2022'!$D:$D)</f>
        <v>0</v>
      </c>
      <c r="AC291" s="12">
        <f>+SUMIFS('BLG1222'!$I:$I,'BLG1222'!$A:$A,'ALL 2022'!$2:$2,'BLG1222'!$D:$D,'ALL 2022'!$D:$D)</f>
        <v>0</v>
      </c>
      <c r="AD291" s="12">
        <f>+SUMIFS('BLG1222'!$I:$I,'BLG1222'!$A:$A,'ALL 2022'!$2:$2,'BLG1222'!$D:$D,'ALL 2022'!$D:$D)</f>
        <v>0</v>
      </c>
      <c r="AE291" s="12">
        <f>+SUMIFS('BLG1222'!$I:$I,'BLG1222'!$A:$A,'ALL 2022'!$2:$2,'BLG1222'!$D:$D,'ALL 2022'!$D:$D)</f>
        <v>0</v>
      </c>
      <c r="AF291" s="12">
        <f>+SUMIFS('BLG1222'!$I:$I,'BLG1222'!$A:$A,'ALL 2022'!$2:$2,'BLG1222'!$D:$D,'ALL 2022'!$D:$D)</f>
        <v>0</v>
      </c>
      <c r="AG291" s="12">
        <f>+SUMIFS('BLG1222'!$I:$I,'BLG1222'!$A:$A,'ALL 2022'!$2:$2,'BLG1222'!$D:$D,'ALL 2022'!$D:$D)</f>
        <v>0</v>
      </c>
      <c r="AH291" s="12">
        <f>+SUMIFS('BLG1222'!$I:$I,'BLG1222'!$A:$A,'ALL 2022'!$2:$2,'BLG1222'!$D:$D,'ALL 2022'!$D:$D)</f>
        <v>0</v>
      </c>
      <c r="AI291" s="12">
        <f>+SUMIFS('BLG1222'!$I:$I,'BLG1222'!$A:$A,'ALL 2022'!$2:$2,'BLG1222'!$D:$D,'ALL 2022'!$D:$D)</f>
        <v>0</v>
      </c>
      <c r="AJ291" s="12">
        <f>+SUMIFS('BLG1222'!$I:$I,'BLG1222'!$A:$A,'ALL 2022'!$2:$2,'BLG1222'!$D:$D,'ALL 2022'!$D:$D)</f>
        <v>0</v>
      </c>
      <c r="AK291" s="12">
        <f>+SUMIFS('BLG1222'!$I:$I,'BLG1222'!$A:$A,'ALL 2022'!$2:$2,'BLG1222'!$D:$D,'ALL 2022'!$D:$D)</f>
        <v>0</v>
      </c>
      <c r="AL291" s="12">
        <f>+SUMIFS('BLG1222'!$I:$I,'BLG1222'!$A:$A,'ALL 2022'!$2:$2,'BLG1222'!$D:$D,'ALL 2022'!$D:$D)</f>
        <v>0</v>
      </c>
      <c r="AM291" s="12">
        <f>+SUMIFS('BLG1222'!$I:$I,'BLG1222'!$A:$A,'ALL 2022'!$2:$2,'BLG1222'!$D:$D,'ALL 2022'!$D:$D)</f>
        <v>0</v>
      </c>
      <c r="AN291" s="12">
        <f>+SUMIFS('BLG1222'!$I:$I,'BLG1222'!$A:$A,'ALL 2022'!$2:$2,'BLG1222'!$D:$D,'ALL 2022'!$D:$D)</f>
        <v>0</v>
      </c>
      <c r="AO291" s="12">
        <f>+SUMIFS('BLG1222'!$I:$I,'BLG1222'!$A:$A,'ALL 2022'!$2:$2,'BLG1222'!$D:$D,'ALL 2022'!$D:$D)</f>
        <v>0</v>
      </c>
      <c r="AP291" s="12">
        <f>+SUMIFS('BLG1222'!$I:$I,'BLG1222'!$A:$A,'ALL 2022'!$2:$2,'BLG1222'!$D:$D,'ALL 2022'!$D:$D)</f>
        <v>0</v>
      </c>
      <c r="AQ291" s="164">
        <f t="shared" si="29"/>
        <v>-119850000</v>
      </c>
      <c r="AR291" s="165">
        <f t="shared" si="30"/>
        <v>-25346.036311342799</v>
      </c>
    </row>
    <row r="292" spans="1:44" hidden="1" x14ac:dyDescent="0.25">
      <c r="A292" s="11" t="str">
        <f t="shared" si="26"/>
        <v>4</v>
      </c>
      <c r="B292" s="11" t="str">
        <f t="shared" si="27"/>
        <v>46</v>
      </c>
      <c r="C292" s="11" t="str">
        <f t="shared" si="28"/>
        <v>467</v>
      </c>
      <c r="D292" s="23">
        <v>46700005</v>
      </c>
      <c r="E292" s="119" t="str">
        <f t="shared" si="31"/>
        <v>BIL28</v>
      </c>
      <c r="F292" s="24" t="s">
        <v>3343</v>
      </c>
      <c r="G292" s="12">
        <f>+SUMIFS('BLG1222'!$I:$I,'BLG1222'!$A:$A,'ALL 2022'!$2:$2,'BLG1222'!$D:$D,'ALL 2022'!$D:$D)</f>
        <v>0</v>
      </c>
      <c r="H292" s="12">
        <f>+SUMIFS('BLG1222'!$I:$I,'BLG1222'!$A:$A,'ALL 2022'!$2:$2,'BLG1222'!$D:$D,'ALL 2022'!$D:$D)</f>
        <v>0</v>
      </c>
      <c r="I292" s="12">
        <f>+SUMIFS('BLG1222'!$I:$I,'BLG1222'!$A:$A,'ALL 2022'!$2:$2,'BLG1222'!$D:$D,'ALL 2022'!$D:$D)</f>
        <v>0</v>
      </c>
      <c r="J292" s="12">
        <f>+SUMIFS('BLG1222'!$I:$I,'BLG1222'!$A:$A,'ALL 2022'!$2:$2,'BLG1222'!$D:$D,'ALL 2022'!$D:$D)</f>
        <v>0</v>
      </c>
      <c r="K292" s="12">
        <f>+SUMIFS('BLG1222'!$I:$I,'BLG1222'!$A:$A,'ALL 2022'!$2:$2,'BLG1222'!$D:$D,'ALL 2022'!$D:$D)</f>
        <v>0</v>
      </c>
      <c r="L292" s="12">
        <f>+SUMIFS('BLG1222'!$I:$I,'BLG1222'!$A:$A,'ALL 2022'!$2:$2,'BLG1222'!$D:$D,'ALL 2022'!$D:$D)</f>
        <v>0</v>
      </c>
      <c r="M292" s="12">
        <f>+SUMIFS('BLG1222'!$I:$I,'BLG1222'!$A:$A,'ALL 2022'!$2:$2,'BLG1222'!$D:$D,'ALL 2022'!$D:$D)</f>
        <v>0</v>
      </c>
      <c r="N292" s="12">
        <f>+SUMIFS('BLG1222'!$I:$I,'BLG1222'!$A:$A,'ALL 2022'!$2:$2,'BLG1222'!$D:$D,'ALL 2022'!$D:$D)</f>
        <v>0</v>
      </c>
      <c r="O292" s="12">
        <f>+SUMIFS('BLG1222'!$I:$I,'BLG1222'!$A:$A,'ALL 2022'!$2:$2,'BLG1222'!$D:$D,'ALL 2022'!$D:$D)</f>
        <v>0</v>
      </c>
      <c r="P292" s="12">
        <f>+SUMIFS('BLG1222'!$I:$I,'BLG1222'!$A:$A,'ALL 2022'!$2:$2,'BLG1222'!$D:$D,'ALL 2022'!$D:$D)</f>
        <v>0</v>
      </c>
      <c r="Q292" s="12">
        <f>+SUMIFS('BLG1222'!$I:$I,'BLG1222'!$A:$A,'ALL 2022'!$2:$2,'BLG1222'!$D:$D,'ALL 2022'!$D:$D)</f>
        <v>0</v>
      </c>
      <c r="R292" s="12">
        <f>+SUMIFS('BLG1222'!$I:$I,'BLG1222'!$A:$A,'ALL 2022'!$2:$2,'BLG1222'!$D:$D,'ALL 2022'!$D:$D)</f>
        <v>0</v>
      </c>
      <c r="S292" s="12">
        <f>+SUMIFS('BLG1222'!$I:$I,'BLG1222'!$A:$A,'ALL 2022'!$2:$2,'BLG1222'!$D:$D,'ALL 2022'!$D:$D)</f>
        <v>0</v>
      </c>
      <c r="T292" s="12">
        <f>+SUMIFS('BLG1222'!$I:$I,'BLG1222'!$A:$A,'ALL 2022'!$2:$2,'BLG1222'!$D:$D,'ALL 2022'!$D:$D)</f>
        <v>-202687465.33000001</v>
      </c>
      <c r="U292" s="12">
        <f>+SUMIFS('BLG1222'!$I:$I,'BLG1222'!$A:$A,'ALL 2022'!$2:$2,'BLG1222'!$D:$D,'ALL 2022'!$D:$D)</f>
        <v>0</v>
      </c>
      <c r="V292" s="12">
        <f>+SUMIFS('BLG1222'!$I:$I,'BLG1222'!$A:$A,'ALL 2022'!$2:$2,'BLG1222'!$D:$D,'ALL 2022'!$D:$D)</f>
        <v>0</v>
      </c>
      <c r="W292" s="12">
        <f>+SUMIFS('BLG1222'!$I:$I,'BLG1222'!$A:$A,'ALL 2022'!$2:$2,'BLG1222'!$D:$D,'ALL 2022'!$D:$D)</f>
        <v>0</v>
      </c>
      <c r="X292" s="12">
        <f>+SUMIFS('BLG1222'!$I:$I,'BLG1222'!$A:$A,'ALL 2022'!$2:$2,'BLG1222'!$D:$D,'ALL 2022'!$D:$D)</f>
        <v>0</v>
      </c>
      <c r="Y292" s="12">
        <f>+SUMIFS('BLG1222'!$I:$I,'BLG1222'!$A:$A,'ALL 2022'!$2:$2,'BLG1222'!$D:$D,'ALL 2022'!$D:$D)</f>
        <v>0</v>
      </c>
      <c r="Z292" s="12">
        <f>+SUMIFS('BLG1222'!$I:$I,'BLG1222'!$A:$A,'ALL 2022'!$2:$2,'BLG1222'!$D:$D,'ALL 2022'!$D:$D)</f>
        <v>0</v>
      </c>
      <c r="AA292" s="12">
        <f>+SUMIFS('BLG1222'!$I:$I,'BLG1222'!$A:$A,'ALL 2022'!$2:$2,'BLG1222'!$D:$D,'ALL 2022'!$D:$D)</f>
        <v>0</v>
      </c>
      <c r="AB292" s="12">
        <f>+SUMIFS('BLG1222'!$I:$I,'BLG1222'!$A:$A,'ALL 2022'!$2:$2,'BLG1222'!$D:$D,'ALL 2022'!$D:$D)</f>
        <v>0</v>
      </c>
      <c r="AC292" s="12">
        <f>+SUMIFS('BLG1222'!$I:$I,'BLG1222'!$A:$A,'ALL 2022'!$2:$2,'BLG1222'!$D:$D,'ALL 2022'!$D:$D)</f>
        <v>0</v>
      </c>
      <c r="AD292" s="12">
        <f>+SUMIFS('BLG1222'!$I:$I,'BLG1222'!$A:$A,'ALL 2022'!$2:$2,'BLG1222'!$D:$D,'ALL 2022'!$D:$D)</f>
        <v>0</v>
      </c>
      <c r="AE292" s="12">
        <f>+SUMIFS('BLG1222'!$I:$I,'BLG1222'!$A:$A,'ALL 2022'!$2:$2,'BLG1222'!$D:$D,'ALL 2022'!$D:$D)</f>
        <v>0</v>
      </c>
      <c r="AF292" s="12">
        <f>+SUMIFS('BLG1222'!$I:$I,'BLG1222'!$A:$A,'ALL 2022'!$2:$2,'BLG1222'!$D:$D,'ALL 2022'!$D:$D)</f>
        <v>0</v>
      </c>
      <c r="AG292" s="12">
        <f>+SUMIFS('BLG1222'!$I:$I,'BLG1222'!$A:$A,'ALL 2022'!$2:$2,'BLG1222'!$D:$D,'ALL 2022'!$D:$D)</f>
        <v>0</v>
      </c>
      <c r="AH292" s="12">
        <f>+SUMIFS('BLG1222'!$I:$I,'BLG1222'!$A:$A,'ALL 2022'!$2:$2,'BLG1222'!$D:$D,'ALL 2022'!$D:$D)</f>
        <v>0</v>
      </c>
      <c r="AI292" s="12">
        <f>+SUMIFS('BLG1222'!$I:$I,'BLG1222'!$A:$A,'ALL 2022'!$2:$2,'BLG1222'!$D:$D,'ALL 2022'!$D:$D)</f>
        <v>-55000000</v>
      </c>
      <c r="AJ292" s="12">
        <f>+SUMIFS('BLG1222'!$I:$I,'BLG1222'!$A:$A,'ALL 2022'!$2:$2,'BLG1222'!$D:$D,'ALL 2022'!$D:$D)</f>
        <v>-102500000</v>
      </c>
      <c r="AK292" s="12">
        <f>+SUMIFS('BLG1222'!$I:$I,'BLG1222'!$A:$A,'ALL 2022'!$2:$2,'BLG1222'!$D:$D,'ALL 2022'!$D:$D)</f>
        <v>0</v>
      </c>
      <c r="AL292" s="12">
        <f>+SUMIFS('BLG1222'!$I:$I,'BLG1222'!$A:$A,'ALL 2022'!$2:$2,'BLG1222'!$D:$D,'ALL 2022'!$D:$D)</f>
        <v>0</v>
      </c>
      <c r="AM292" s="12">
        <f>+SUMIFS('BLG1222'!$I:$I,'BLG1222'!$A:$A,'ALL 2022'!$2:$2,'BLG1222'!$D:$D,'ALL 2022'!$D:$D)</f>
        <v>-319667.56</v>
      </c>
      <c r="AN292" s="12">
        <f>+SUMIFS('BLG1222'!$I:$I,'BLG1222'!$A:$A,'ALL 2022'!$2:$2,'BLG1222'!$D:$D,'ALL 2022'!$D:$D)</f>
        <v>0</v>
      </c>
      <c r="AO292" s="12">
        <f>+SUMIFS('BLG1222'!$I:$I,'BLG1222'!$A:$A,'ALL 2022'!$2:$2,'BLG1222'!$D:$D,'ALL 2022'!$D:$D)</f>
        <v>0</v>
      </c>
      <c r="AP292" s="12">
        <f>+SUMIFS('BLG1222'!$I:$I,'BLG1222'!$A:$A,'ALL 2022'!$2:$2,'BLG1222'!$D:$D,'ALL 2022'!$D:$D)</f>
        <v>0</v>
      </c>
      <c r="AQ292" s="164">
        <f t="shared" si="29"/>
        <v>-360507132.89000005</v>
      </c>
      <c r="AR292" s="165">
        <f t="shared" si="30"/>
        <v>-76240.524661894247</v>
      </c>
    </row>
    <row r="293" spans="1:44" hidden="1" x14ac:dyDescent="0.25">
      <c r="A293" s="11" t="str">
        <f t="shared" si="26"/>
        <v>4</v>
      </c>
      <c r="B293" s="11" t="str">
        <f t="shared" si="27"/>
        <v>46</v>
      </c>
      <c r="C293" s="11" t="str">
        <f t="shared" si="28"/>
        <v>467</v>
      </c>
      <c r="D293" s="23">
        <v>46700010</v>
      </c>
      <c r="E293" s="119" t="str">
        <f t="shared" si="31"/>
        <v>BIL22</v>
      </c>
      <c r="F293" s="24" t="s">
        <v>9</v>
      </c>
      <c r="G293" s="12">
        <f>+SUMIFS('BLG1222'!$I:$I,'BLG1222'!$A:$A,'ALL 2022'!$2:$2,'BLG1222'!$D:$D,'ALL 2022'!$D:$D)</f>
        <v>0</v>
      </c>
      <c r="H293" s="12">
        <f>+SUMIFS('BLG1222'!$I:$I,'BLG1222'!$A:$A,'ALL 2022'!$2:$2,'BLG1222'!$D:$D,'ALL 2022'!$D:$D)</f>
        <v>0</v>
      </c>
      <c r="I293" s="12">
        <f>+SUMIFS('BLG1222'!$I:$I,'BLG1222'!$A:$A,'ALL 2022'!$2:$2,'BLG1222'!$D:$D,'ALL 2022'!$D:$D)</f>
        <v>0</v>
      </c>
      <c r="J293" s="12">
        <f>+SUMIFS('BLG1222'!$I:$I,'BLG1222'!$A:$A,'ALL 2022'!$2:$2,'BLG1222'!$D:$D,'ALL 2022'!$D:$D)</f>
        <v>0</v>
      </c>
      <c r="K293" s="12">
        <f>+SUMIFS('BLG1222'!$I:$I,'BLG1222'!$A:$A,'ALL 2022'!$2:$2,'BLG1222'!$D:$D,'ALL 2022'!$D:$D)</f>
        <v>0</v>
      </c>
      <c r="L293" s="12">
        <f>+SUMIFS('BLG1222'!$I:$I,'BLG1222'!$A:$A,'ALL 2022'!$2:$2,'BLG1222'!$D:$D,'ALL 2022'!$D:$D)</f>
        <v>0</v>
      </c>
      <c r="M293" s="12">
        <f>+SUMIFS('BLG1222'!$I:$I,'BLG1222'!$A:$A,'ALL 2022'!$2:$2,'BLG1222'!$D:$D,'ALL 2022'!$D:$D)</f>
        <v>0</v>
      </c>
      <c r="N293" s="12">
        <f>+SUMIFS('BLG1222'!$I:$I,'BLG1222'!$A:$A,'ALL 2022'!$2:$2,'BLG1222'!$D:$D,'ALL 2022'!$D:$D)</f>
        <v>0</v>
      </c>
      <c r="O293" s="12">
        <f>+SUMIFS('BLG1222'!$I:$I,'BLG1222'!$A:$A,'ALL 2022'!$2:$2,'BLG1222'!$D:$D,'ALL 2022'!$D:$D)</f>
        <v>0</v>
      </c>
      <c r="P293" s="12">
        <f>+SUMIFS('BLG1222'!$I:$I,'BLG1222'!$A:$A,'ALL 2022'!$2:$2,'BLG1222'!$D:$D,'ALL 2022'!$D:$D)</f>
        <v>0</v>
      </c>
      <c r="Q293" s="12">
        <f>+SUMIFS('BLG1222'!$I:$I,'BLG1222'!$A:$A,'ALL 2022'!$2:$2,'BLG1222'!$D:$D,'ALL 2022'!$D:$D)</f>
        <v>0</v>
      </c>
      <c r="R293" s="12">
        <f>+SUMIFS('BLG1222'!$I:$I,'BLG1222'!$A:$A,'ALL 2022'!$2:$2,'BLG1222'!$D:$D,'ALL 2022'!$D:$D)</f>
        <v>0</v>
      </c>
      <c r="S293" s="12">
        <f>+SUMIFS('BLG1222'!$I:$I,'BLG1222'!$A:$A,'ALL 2022'!$2:$2,'BLG1222'!$D:$D,'ALL 2022'!$D:$D)</f>
        <v>0</v>
      </c>
      <c r="T293" s="12">
        <f>+SUMIFS('BLG1222'!$I:$I,'BLG1222'!$A:$A,'ALL 2022'!$2:$2,'BLG1222'!$D:$D,'ALL 2022'!$D:$D)</f>
        <v>-244980000</v>
      </c>
      <c r="U293" s="12">
        <f>+SUMIFS('BLG1222'!$I:$I,'BLG1222'!$A:$A,'ALL 2022'!$2:$2,'BLG1222'!$D:$D,'ALL 2022'!$D:$D)</f>
        <v>1013100442.66</v>
      </c>
      <c r="V293" s="12">
        <f>+SUMIFS('BLG1222'!$I:$I,'BLG1222'!$A:$A,'ALL 2022'!$2:$2,'BLG1222'!$D:$D,'ALL 2022'!$D:$D)</f>
        <v>-450000000</v>
      </c>
      <c r="W293" s="12">
        <f>+SUMIFS('BLG1222'!$I:$I,'BLG1222'!$A:$A,'ALL 2022'!$2:$2,'BLG1222'!$D:$D,'ALL 2022'!$D:$D)</f>
        <v>0</v>
      </c>
      <c r="X293" s="12">
        <f>+SUMIFS('BLG1222'!$I:$I,'BLG1222'!$A:$A,'ALL 2022'!$2:$2,'BLG1222'!$D:$D,'ALL 2022'!$D:$D)</f>
        <v>0</v>
      </c>
      <c r="Y293" s="12">
        <f>+SUMIFS('BLG1222'!$I:$I,'BLG1222'!$A:$A,'ALL 2022'!$2:$2,'BLG1222'!$D:$D,'ALL 2022'!$D:$D)</f>
        <v>0</v>
      </c>
      <c r="Z293" s="12">
        <f>+SUMIFS('BLG1222'!$I:$I,'BLG1222'!$A:$A,'ALL 2022'!$2:$2,'BLG1222'!$D:$D,'ALL 2022'!$D:$D)</f>
        <v>0</v>
      </c>
      <c r="AA293" s="12">
        <f>+SUMIFS('BLG1222'!$I:$I,'BLG1222'!$A:$A,'ALL 2022'!$2:$2,'BLG1222'!$D:$D,'ALL 2022'!$D:$D)</f>
        <v>0</v>
      </c>
      <c r="AB293" s="12">
        <f>+SUMIFS('BLG1222'!$I:$I,'BLG1222'!$A:$A,'ALL 2022'!$2:$2,'BLG1222'!$D:$D,'ALL 2022'!$D:$D)</f>
        <v>0</v>
      </c>
      <c r="AC293" s="12">
        <f>+SUMIFS('BLG1222'!$I:$I,'BLG1222'!$A:$A,'ALL 2022'!$2:$2,'BLG1222'!$D:$D,'ALL 2022'!$D:$D)</f>
        <v>0</v>
      </c>
      <c r="AD293" s="12">
        <f>+SUMIFS('BLG1222'!$I:$I,'BLG1222'!$A:$A,'ALL 2022'!$2:$2,'BLG1222'!$D:$D,'ALL 2022'!$D:$D)</f>
        <v>0</v>
      </c>
      <c r="AE293" s="12">
        <f>+SUMIFS('BLG1222'!$I:$I,'BLG1222'!$A:$A,'ALL 2022'!$2:$2,'BLG1222'!$D:$D,'ALL 2022'!$D:$D)</f>
        <v>0</v>
      </c>
      <c r="AF293" s="12">
        <f>+SUMIFS('BLG1222'!$I:$I,'BLG1222'!$A:$A,'ALL 2022'!$2:$2,'BLG1222'!$D:$D,'ALL 2022'!$D:$D)</f>
        <v>-13257455.43</v>
      </c>
      <c r="AG293" s="12">
        <f>+SUMIFS('BLG1222'!$I:$I,'BLG1222'!$A:$A,'ALL 2022'!$2:$2,'BLG1222'!$D:$D,'ALL 2022'!$D:$D)</f>
        <v>0</v>
      </c>
      <c r="AH293" s="12">
        <f>+SUMIFS('BLG1222'!$I:$I,'BLG1222'!$A:$A,'ALL 2022'!$2:$2,'BLG1222'!$D:$D,'ALL 2022'!$D:$D)</f>
        <v>0</v>
      </c>
      <c r="AI293" s="12">
        <f>+SUMIFS('BLG1222'!$I:$I,'BLG1222'!$A:$A,'ALL 2022'!$2:$2,'BLG1222'!$D:$D,'ALL 2022'!$D:$D)</f>
        <v>0</v>
      </c>
      <c r="AJ293" s="12">
        <f>+SUMIFS('BLG1222'!$I:$I,'BLG1222'!$A:$A,'ALL 2022'!$2:$2,'BLG1222'!$D:$D,'ALL 2022'!$D:$D)</f>
        <v>0</v>
      </c>
      <c r="AK293" s="12">
        <f>+SUMIFS('BLG1222'!$I:$I,'BLG1222'!$A:$A,'ALL 2022'!$2:$2,'BLG1222'!$D:$D,'ALL 2022'!$D:$D)</f>
        <v>0</v>
      </c>
      <c r="AL293" s="12">
        <f>+SUMIFS('BLG1222'!$I:$I,'BLG1222'!$A:$A,'ALL 2022'!$2:$2,'BLG1222'!$D:$D,'ALL 2022'!$D:$D)</f>
        <v>0</v>
      </c>
      <c r="AM293" s="12">
        <f>+SUMIFS('BLG1222'!$I:$I,'BLG1222'!$A:$A,'ALL 2022'!$2:$2,'BLG1222'!$D:$D,'ALL 2022'!$D:$D)</f>
        <v>0</v>
      </c>
      <c r="AN293" s="12">
        <f>+SUMIFS('BLG1222'!$I:$I,'BLG1222'!$A:$A,'ALL 2022'!$2:$2,'BLG1222'!$D:$D,'ALL 2022'!$D:$D)</f>
        <v>0</v>
      </c>
      <c r="AO293" s="12">
        <f>+SUMIFS('BLG1222'!$I:$I,'BLG1222'!$A:$A,'ALL 2022'!$2:$2,'BLG1222'!$D:$D,'ALL 2022'!$D:$D)</f>
        <v>0</v>
      </c>
      <c r="AP293" s="12">
        <f>+SUMIFS('BLG1222'!$I:$I,'BLG1222'!$A:$A,'ALL 2022'!$2:$2,'BLG1222'!$D:$D,'ALL 2022'!$D:$D)</f>
        <v>0</v>
      </c>
      <c r="AQ293" s="164">
        <f t="shared" si="29"/>
        <v>304862987.22999996</v>
      </c>
      <c r="AR293" s="165">
        <f t="shared" si="30"/>
        <v>64472.82723667931</v>
      </c>
    </row>
    <row r="294" spans="1:44" hidden="1" x14ac:dyDescent="0.25">
      <c r="A294" s="11" t="str">
        <f t="shared" si="26"/>
        <v>4</v>
      </c>
      <c r="B294" s="11" t="str">
        <f t="shared" si="27"/>
        <v>46</v>
      </c>
      <c r="C294" s="11" t="str">
        <f t="shared" si="28"/>
        <v>467</v>
      </c>
      <c r="D294" s="23">
        <v>46700012</v>
      </c>
      <c r="E294" s="119" t="str">
        <f t="shared" ref="E294:E325" si="32">+IF(AQ294&gt;0,"BIL22","BIL28")</f>
        <v>BIL22</v>
      </c>
      <c r="F294" s="24" t="s">
        <v>145</v>
      </c>
      <c r="G294" s="12">
        <f>+SUMIFS('BLG1222'!$I:$I,'BLG1222'!$A:$A,'ALL 2022'!$2:$2,'BLG1222'!$D:$D,'ALL 2022'!$D:$D)</f>
        <v>0</v>
      </c>
      <c r="H294" s="12">
        <f>+SUMIFS('BLG1222'!$I:$I,'BLG1222'!$A:$A,'ALL 2022'!$2:$2,'BLG1222'!$D:$D,'ALL 2022'!$D:$D)</f>
        <v>0</v>
      </c>
      <c r="I294" s="12">
        <f>+SUMIFS('BLG1222'!$I:$I,'BLG1222'!$A:$A,'ALL 2022'!$2:$2,'BLG1222'!$D:$D,'ALL 2022'!$D:$D)</f>
        <v>0</v>
      </c>
      <c r="J294" s="12">
        <f>+SUMIFS('BLG1222'!$I:$I,'BLG1222'!$A:$A,'ALL 2022'!$2:$2,'BLG1222'!$D:$D,'ALL 2022'!$D:$D)</f>
        <v>0</v>
      </c>
      <c r="K294" s="12">
        <f>+SUMIFS('BLG1222'!$I:$I,'BLG1222'!$A:$A,'ALL 2022'!$2:$2,'BLG1222'!$D:$D,'ALL 2022'!$D:$D)</f>
        <v>0</v>
      </c>
      <c r="L294" s="12">
        <f>+SUMIFS('BLG1222'!$I:$I,'BLG1222'!$A:$A,'ALL 2022'!$2:$2,'BLG1222'!$D:$D,'ALL 2022'!$D:$D)</f>
        <v>0</v>
      </c>
      <c r="M294" s="12">
        <f>+SUMIFS('BLG1222'!$I:$I,'BLG1222'!$A:$A,'ALL 2022'!$2:$2,'BLG1222'!$D:$D,'ALL 2022'!$D:$D)</f>
        <v>0</v>
      </c>
      <c r="N294" s="12">
        <f>+SUMIFS('BLG1222'!$I:$I,'BLG1222'!$A:$A,'ALL 2022'!$2:$2,'BLG1222'!$D:$D,'ALL 2022'!$D:$D)</f>
        <v>0</v>
      </c>
      <c r="O294" s="12">
        <f>+SUMIFS('BLG1222'!$I:$I,'BLG1222'!$A:$A,'ALL 2022'!$2:$2,'BLG1222'!$D:$D,'ALL 2022'!$D:$D)</f>
        <v>0</v>
      </c>
      <c r="P294" s="12">
        <f>+SUMIFS('BLG1222'!$I:$I,'BLG1222'!$A:$A,'ALL 2022'!$2:$2,'BLG1222'!$D:$D,'ALL 2022'!$D:$D)</f>
        <v>0</v>
      </c>
      <c r="Q294" s="12">
        <f>+SUMIFS('BLG1222'!$I:$I,'BLG1222'!$A:$A,'ALL 2022'!$2:$2,'BLG1222'!$D:$D,'ALL 2022'!$D:$D)</f>
        <v>0</v>
      </c>
      <c r="R294" s="12">
        <f>+SUMIFS('BLG1222'!$I:$I,'BLG1222'!$A:$A,'ALL 2022'!$2:$2,'BLG1222'!$D:$D,'ALL 2022'!$D:$D)</f>
        <v>0</v>
      </c>
      <c r="S294" s="12">
        <f>+SUMIFS('BLG1222'!$I:$I,'BLG1222'!$A:$A,'ALL 2022'!$2:$2,'BLG1222'!$D:$D,'ALL 2022'!$D:$D)</f>
        <v>0</v>
      </c>
      <c r="T294" s="12">
        <f>+SUMIFS('BLG1222'!$I:$I,'BLG1222'!$A:$A,'ALL 2022'!$2:$2,'BLG1222'!$D:$D,'ALL 2022'!$D:$D)</f>
        <v>572005986.77999997</v>
      </c>
      <c r="U294" s="12">
        <f>+SUMIFS('BLG1222'!$I:$I,'BLG1222'!$A:$A,'ALL 2022'!$2:$2,'BLG1222'!$D:$D,'ALL 2022'!$D:$D)</f>
        <v>0</v>
      </c>
      <c r="V294" s="12">
        <f>+SUMIFS('BLG1222'!$I:$I,'BLG1222'!$A:$A,'ALL 2022'!$2:$2,'BLG1222'!$D:$D,'ALL 2022'!$D:$D)</f>
        <v>120836866.95</v>
      </c>
      <c r="W294" s="12">
        <f>+SUMIFS('BLG1222'!$I:$I,'BLG1222'!$A:$A,'ALL 2022'!$2:$2,'BLG1222'!$D:$D,'ALL 2022'!$D:$D)</f>
        <v>0</v>
      </c>
      <c r="X294" s="12">
        <f>+SUMIFS('BLG1222'!$I:$I,'BLG1222'!$A:$A,'ALL 2022'!$2:$2,'BLG1222'!$D:$D,'ALL 2022'!$D:$D)</f>
        <v>0</v>
      </c>
      <c r="Y294" s="12">
        <f>+SUMIFS('BLG1222'!$I:$I,'BLG1222'!$A:$A,'ALL 2022'!$2:$2,'BLG1222'!$D:$D,'ALL 2022'!$D:$D)</f>
        <v>0</v>
      </c>
      <c r="Z294" s="12">
        <f>+SUMIFS('BLG1222'!$I:$I,'BLG1222'!$A:$A,'ALL 2022'!$2:$2,'BLG1222'!$D:$D,'ALL 2022'!$D:$D)</f>
        <v>0</v>
      </c>
      <c r="AA294" s="12">
        <f>+SUMIFS('BLG1222'!$I:$I,'BLG1222'!$A:$A,'ALL 2022'!$2:$2,'BLG1222'!$D:$D,'ALL 2022'!$D:$D)</f>
        <v>0</v>
      </c>
      <c r="AB294" s="12">
        <f>+SUMIFS('BLG1222'!$I:$I,'BLG1222'!$A:$A,'ALL 2022'!$2:$2,'BLG1222'!$D:$D,'ALL 2022'!$D:$D)</f>
        <v>0</v>
      </c>
      <c r="AC294" s="12">
        <f>+SUMIFS('BLG1222'!$I:$I,'BLG1222'!$A:$A,'ALL 2022'!$2:$2,'BLG1222'!$D:$D,'ALL 2022'!$D:$D)</f>
        <v>0</v>
      </c>
      <c r="AD294" s="12">
        <f>+SUMIFS('BLG1222'!$I:$I,'BLG1222'!$A:$A,'ALL 2022'!$2:$2,'BLG1222'!$D:$D,'ALL 2022'!$D:$D)</f>
        <v>0</v>
      </c>
      <c r="AE294" s="12">
        <f>+SUMIFS('BLG1222'!$I:$I,'BLG1222'!$A:$A,'ALL 2022'!$2:$2,'BLG1222'!$D:$D,'ALL 2022'!$D:$D)</f>
        <v>0</v>
      </c>
      <c r="AF294" s="12">
        <f>+SUMIFS('BLG1222'!$I:$I,'BLG1222'!$A:$A,'ALL 2022'!$2:$2,'BLG1222'!$D:$D,'ALL 2022'!$D:$D)</f>
        <v>0</v>
      </c>
      <c r="AG294" s="12">
        <f>+SUMIFS('BLG1222'!$I:$I,'BLG1222'!$A:$A,'ALL 2022'!$2:$2,'BLG1222'!$D:$D,'ALL 2022'!$D:$D)</f>
        <v>0</v>
      </c>
      <c r="AH294" s="12">
        <f>+SUMIFS('BLG1222'!$I:$I,'BLG1222'!$A:$A,'ALL 2022'!$2:$2,'BLG1222'!$D:$D,'ALL 2022'!$D:$D)</f>
        <v>0</v>
      </c>
      <c r="AI294" s="12">
        <f>+SUMIFS('BLG1222'!$I:$I,'BLG1222'!$A:$A,'ALL 2022'!$2:$2,'BLG1222'!$D:$D,'ALL 2022'!$D:$D)</f>
        <v>0</v>
      </c>
      <c r="AJ294" s="12">
        <f>+SUMIFS('BLG1222'!$I:$I,'BLG1222'!$A:$A,'ALL 2022'!$2:$2,'BLG1222'!$D:$D,'ALL 2022'!$D:$D)</f>
        <v>0</v>
      </c>
      <c r="AK294" s="12">
        <f>+SUMIFS('BLG1222'!$I:$I,'BLG1222'!$A:$A,'ALL 2022'!$2:$2,'BLG1222'!$D:$D,'ALL 2022'!$D:$D)</f>
        <v>0</v>
      </c>
      <c r="AL294" s="12">
        <f>+SUMIFS('BLG1222'!$I:$I,'BLG1222'!$A:$A,'ALL 2022'!$2:$2,'BLG1222'!$D:$D,'ALL 2022'!$D:$D)</f>
        <v>0</v>
      </c>
      <c r="AM294" s="12">
        <f>+SUMIFS('BLG1222'!$I:$I,'BLG1222'!$A:$A,'ALL 2022'!$2:$2,'BLG1222'!$D:$D,'ALL 2022'!$D:$D)</f>
        <v>0</v>
      </c>
      <c r="AN294" s="12">
        <f>+SUMIFS('BLG1222'!$I:$I,'BLG1222'!$A:$A,'ALL 2022'!$2:$2,'BLG1222'!$D:$D,'ALL 2022'!$D:$D)</f>
        <v>0</v>
      </c>
      <c r="AO294" s="12">
        <f>+SUMIFS('BLG1222'!$I:$I,'BLG1222'!$A:$A,'ALL 2022'!$2:$2,'BLG1222'!$D:$D,'ALL 2022'!$D:$D)</f>
        <v>0</v>
      </c>
      <c r="AP294" s="12">
        <f>+SUMIFS('BLG1222'!$I:$I,'BLG1222'!$A:$A,'ALL 2022'!$2:$2,'BLG1222'!$D:$D,'ALL 2022'!$D:$D)</f>
        <v>0</v>
      </c>
      <c r="AQ294" s="164">
        <f t="shared" si="29"/>
        <v>692842853.73000002</v>
      </c>
      <c r="AR294" s="165">
        <f t="shared" si="30"/>
        <v>146523.32189148894</v>
      </c>
    </row>
    <row r="295" spans="1:44" hidden="1" x14ac:dyDescent="0.25">
      <c r="A295" s="11" t="str">
        <f t="shared" si="26"/>
        <v>4</v>
      </c>
      <c r="B295" s="11" t="str">
        <f t="shared" si="27"/>
        <v>46</v>
      </c>
      <c r="C295" s="11" t="str">
        <f t="shared" si="28"/>
        <v>467</v>
      </c>
      <c r="D295" s="23">
        <v>46700020</v>
      </c>
      <c r="E295" s="119" t="str">
        <f t="shared" si="32"/>
        <v>BIL28</v>
      </c>
      <c r="F295" s="24" t="s">
        <v>17</v>
      </c>
      <c r="G295" s="12">
        <f>+SUMIFS('BLG1222'!$I:$I,'BLG1222'!$A:$A,'ALL 2022'!$2:$2,'BLG1222'!$D:$D,'ALL 2022'!$D:$D)</f>
        <v>0</v>
      </c>
      <c r="H295" s="12">
        <f>+SUMIFS('BLG1222'!$I:$I,'BLG1222'!$A:$A,'ALL 2022'!$2:$2,'BLG1222'!$D:$D,'ALL 2022'!$D:$D)</f>
        <v>0</v>
      </c>
      <c r="I295" s="12">
        <f>+SUMIFS('BLG1222'!$I:$I,'BLG1222'!$A:$A,'ALL 2022'!$2:$2,'BLG1222'!$D:$D,'ALL 2022'!$D:$D)</f>
        <v>0</v>
      </c>
      <c r="J295" s="12">
        <f>+SUMIFS('BLG1222'!$I:$I,'BLG1222'!$A:$A,'ALL 2022'!$2:$2,'BLG1222'!$D:$D,'ALL 2022'!$D:$D)</f>
        <v>0</v>
      </c>
      <c r="K295" s="12">
        <f>+SUMIFS('BLG1222'!$I:$I,'BLG1222'!$A:$A,'ALL 2022'!$2:$2,'BLG1222'!$D:$D,'ALL 2022'!$D:$D)</f>
        <v>0</v>
      </c>
      <c r="L295" s="12">
        <f>+SUMIFS('BLG1222'!$I:$I,'BLG1222'!$A:$A,'ALL 2022'!$2:$2,'BLG1222'!$D:$D,'ALL 2022'!$D:$D)</f>
        <v>0</v>
      </c>
      <c r="M295" s="12">
        <f>+SUMIFS('BLG1222'!$I:$I,'BLG1222'!$A:$A,'ALL 2022'!$2:$2,'BLG1222'!$D:$D,'ALL 2022'!$D:$D)</f>
        <v>0</v>
      </c>
      <c r="N295" s="12">
        <f>+SUMIFS('BLG1222'!$I:$I,'BLG1222'!$A:$A,'ALL 2022'!$2:$2,'BLG1222'!$D:$D,'ALL 2022'!$D:$D)</f>
        <v>0</v>
      </c>
      <c r="O295" s="12">
        <f>+SUMIFS('BLG1222'!$I:$I,'BLG1222'!$A:$A,'ALL 2022'!$2:$2,'BLG1222'!$D:$D,'ALL 2022'!$D:$D)</f>
        <v>0</v>
      </c>
      <c r="P295" s="12">
        <f>+SUMIFS('BLG1222'!$I:$I,'BLG1222'!$A:$A,'ALL 2022'!$2:$2,'BLG1222'!$D:$D,'ALL 2022'!$D:$D)</f>
        <v>0</v>
      </c>
      <c r="Q295" s="12">
        <f>+SUMIFS('BLG1222'!$I:$I,'BLG1222'!$A:$A,'ALL 2022'!$2:$2,'BLG1222'!$D:$D,'ALL 2022'!$D:$D)</f>
        <v>0</v>
      </c>
      <c r="R295" s="12">
        <f>+SUMIFS('BLG1222'!$I:$I,'BLG1222'!$A:$A,'ALL 2022'!$2:$2,'BLG1222'!$D:$D,'ALL 2022'!$D:$D)</f>
        <v>0</v>
      </c>
      <c r="S295" s="12">
        <f>+SUMIFS('BLG1222'!$I:$I,'BLG1222'!$A:$A,'ALL 2022'!$2:$2,'BLG1222'!$D:$D,'ALL 2022'!$D:$D)</f>
        <v>0</v>
      </c>
      <c r="T295" s="12">
        <f>+SUMIFS('BLG1222'!$I:$I,'BLG1222'!$A:$A,'ALL 2022'!$2:$2,'BLG1222'!$D:$D,'ALL 2022'!$D:$D)</f>
        <v>0</v>
      </c>
      <c r="U295" s="12">
        <f>+SUMIFS('BLG1222'!$I:$I,'BLG1222'!$A:$A,'ALL 2022'!$2:$2,'BLG1222'!$D:$D,'ALL 2022'!$D:$D)</f>
        <v>0</v>
      </c>
      <c r="V295" s="12">
        <f>+SUMIFS('BLG1222'!$I:$I,'BLG1222'!$A:$A,'ALL 2022'!$2:$2,'BLG1222'!$D:$D,'ALL 2022'!$D:$D)</f>
        <v>0</v>
      </c>
      <c r="W295" s="12">
        <f>+SUMIFS('BLG1222'!$I:$I,'BLG1222'!$A:$A,'ALL 2022'!$2:$2,'BLG1222'!$D:$D,'ALL 2022'!$D:$D)</f>
        <v>0</v>
      </c>
      <c r="X295" s="12">
        <f>+SUMIFS('BLG1222'!$I:$I,'BLG1222'!$A:$A,'ALL 2022'!$2:$2,'BLG1222'!$D:$D,'ALL 2022'!$D:$D)</f>
        <v>0</v>
      </c>
      <c r="Y295" s="12">
        <f>+SUMIFS('BLG1222'!$I:$I,'BLG1222'!$A:$A,'ALL 2022'!$2:$2,'BLG1222'!$D:$D,'ALL 2022'!$D:$D)</f>
        <v>0</v>
      </c>
      <c r="Z295" s="12">
        <f>+SUMIFS('BLG1222'!$I:$I,'BLG1222'!$A:$A,'ALL 2022'!$2:$2,'BLG1222'!$D:$D,'ALL 2022'!$D:$D)</f>
        <v>0</v>
      </c>
      <c r="AA295" s="12">
        <f>+SUMIFS('BLG1222'!$I:$I,'BLG1222'!$A:$A,'ALL 2022'!$2:$2,'BLG1222'!$D:$D,'ALL 2022'!$D:$D)</f>
        <v>0</v>
      </c>
      <c r="AB295" s="12">
        <f>+SUMIFS('BLG1222'!$I:$I,'BLG1222'!$A:$A,'ALL 2022'!$2:$2,'BLG1222'!$D:$D,'ALL 2022'!$D:$D)</f>
        <v>0</v>
      </c>
      <c r="AC295" s="12">
        <f>+SUMIFS('BLG1222'!$I:$I,'BLG1222'!$A:$A,'ALL 2022'!$2:$2,'BLG1222'!$D:$D,'ALL 2022'!$D:$D)</f>
        <v>0</v>
      </c>
      <c r="AD295" s="12">
        <f>+SUMIFS('BLG1222'!$I:$I,'BLG1222'!$A:$A,'ALL 2022'!$2:$2,'BLG1222'!$D:$D,'ALL 2022'!$D:$D)</f>
        <v>0</v>
      </c>
      <c r="AE295" s="12">
        <f>+SUMIFS('BLG1222'!$I:$I,'BLG1222'!$A:$A,'ALL 2022'!$2:$2,'BLG1222'!$D:$D,'ALL 2022'!$D:$D)</f>
        <v>0</v>
      </c>
      <c r="AF295" s="12">
        <f>+SUMIFS('BLG1222'!$I:$I,'BLG1222'!$A:$A,'ALL 2022'!$2:$2,'BLG1222'!$D:$D,'ALL 2022'!$D:$D)</f>
        <v>0</v>
      </c>
      <c r="AG295" s="12">
        <f>+SUMIFS('BLG1222'!$I:$I,'BLG1222'!$A:$A,'ALL 2022'!$2:$2,'BLG1222'!$D:$D,'ALL 2022'!$D:$D)</f>
        <v>0</v>
      </c>
      <c r="AH295" s="12">
        <f>+SUMIFS('BLG1222'!$I:$I,'BLG1222'!$A:$A,'ALL 2022'!$2:$2,'BLG1222'!$D:$D,'ALL 2022'!$D:$D)</f>
        <v>0</v>
      </c>
      <c r="AI295" s="12">
        <f>+SUMIFS('BLG1222'!$I:$I,'BLG1222'!$A:$A,'ALL 2022'!$2:$2,'BLG1222'!$D:$D,'ALL 2022'!$D:$D)</f>
        <v>0</v>
      </c>
      <c r="AJ295" s="12">
        <f>+SUMIFS('BLG1222'!$I:$I,'BLG1222'!$A:$A,'ALL 2022'!$2:$2,'BLG1222'!$D:$D,'ALL 2022'!$D:$D)</f>
        <v>0</v>
      </c>
      <c r="AK295" s="12">
        <f>+SUMIFS('BLG1222'!$I:$I,'BLG1222'!$A:$A,'ALL 2022'!$2:$2,'BLG1222'!$D:$D,'ALL 2022'!$D:$D)</f>
        <v>0</v>
      </c>
      <c r="AL295" s="12">
        <f>+SUMIFS('BLG1222'!$I:$I,'BLG1222'!$A:$A,'ALL 2022'!$2:$2,'BLG1222'!$D:$D,'ALL 2022'!$D:$D)</f>
        <v>0</v>
      </c>
      <c r="AM295" s="12">
        <f>+SUMIFS('BLG1222'!$I:$I,'BLG1222'!$A:$A,'ALL 2022'!$2:$2,'BLG1222'!$D:$D,'ALL 2022'!$D:$D)</f>
        <v>0</v>
      </c>
      <c r="AN295" s="12">
        <f>+SUMIFS('BLG1222'!$I:$I,'BLG1222'!$A:$A,'ALL 2022'!$2:$2,'BLG1222'!$D:$D,'ALL 2022'!$D:$D)</f>
        <v>0</v>
      </c>
      <c r="AO295" s="12">
        <f>+SUMIFS('BLG1222'!$I:$I,'BLG1222'!$A:$A,'ALL 2022'!$2:$2,'BLG1222'!$D:$D,'ALL 2022'!$D:$D)</f>
        <v>0</v>
      </c>
      <c r="AP295" s="12">
        <f>+SUMIFS('BLG1222'!$I:$I,'BLG1222'!$A:$A,'ALL 2022'!$2:$2,'BLG1222'!$D:$D,'ALL 2022'!$D:$D)</f>
        <v>0</v>
      </c>
      <c r="AQ295" s="164">
        <f t="shared" si="29"/>
        <v>0</v>
      </c>
      <c r="AR295" s="165">
        <f t="shared" si="30"/>
        <v>0</v>
      </c>
    </row>
    <row r="296" spans="1:44" hidden="1" x14ac:dyDescent="0.25">
      <c r="A296" s="11" t="str">
        <f t="shared" si="26"/>
        <v>4</v>
      </c>
      <c r="B296" s="11" t="str">
        <f t="shared" si="27"/>
        <v>46</v>
      </c>
      <c r="C296" s="11" t="str">
        <f t="shared" si="28"/>
        <v>467</v>
      </c>
      <c r="D296" s="23">
        <v>46700040</v>
      </c>
      <c r="E296" s="119" t="str">
        <f t="shared" si="32"/>
        <v>BIL28</v>
      </c>
      <c r="F296" s="24" t="s">
        <v>20</v>
      </c>
      <c r="G296" s="12">
        <f>+SUMIFS('BLG1222'!$I:$I,'BLG1222'!$A:$A,'ALL 2022'!$2:$2,'BLG1222'!$D:$D,'ALL 2022'!$D:$D)</f>
        <v>0</v>
      </c>
      <c r="H296" s="12">
        <f>+SUMIFS('BLG1222'!$I:$I,'BLG1222'!$A:$A,'ALL 2022'!$2:$2,'BLG1222'!$D:$D,'ALL 2022'!$D:$D)</f>
        <v>0</v>
      </c>
      <c r="I296" s="12">
        <f>+SUMIFS('BLG1222'!$I:$I,'BLG1222'!$A:$A,'ALL 2022'!$2:$2,'BLG1222'!$D:$D,'ALL 2022'!$D:$D)</f>
        <v>0</v>
      </c>
      <c r="J296" s="12">
        <f>+SUMIFS('BLG1222'!$I:$I,'BLG1222'!$A:$A,'ALL 2022'!$2:$2,'BLG1222'!$D:$D,'ALL 2022'!$D:$D)</f>
        <v>0</v>
      </c>
      <c r="K296" s="12">
        <f>+SUMIFS('BLG1222'!$I:$I,'BLG1222'!$A:$A,'ALL 2022'!$2:$2,'BLG1222'!$D:$D,'ALL 2022'!$D:$D)</f>
        <v>0</v>
      </c>
      <c r="L296" s="12">
        <f>+SUMIFS('BLG1222'!$I:$I,'BLG1222'!$A:$A,'ALL 2022'!$2:$2,'BLG1222'!$D:$D,'ALL 2022'!$D:$D)</f>
        <v>0</v>
      </c>
      <c r="M296" s="12">
        <f>+SUMIFS('BLG1222'!$I:$I,'BLG1222'!$A:$A,'ALL 2022'!$2:$2,'BLG1222'!$D:$D,'ALL 2022'!$D:$D)</f>
        <v>0</v>
      </c>
      <c r="N296" s="12">
        <f>+SUMIFS('BLG1222'!$I:$I,'BLG1222'!$A:$A,'ALL 2022'!$2:$2,'BLG1222'!$D:$D,'ALL 2022'!$D:$D)</f>
        <v>0</v>
      </c>
      <c r="O296" s="12">
        <f>+SUMIFS('BLG1222'!$I:$I,'BLG1222'!$A:$A,'ALL 2022'!$2:$2,'BLG1222'!$D:$D,'ALL 2022'!$D:$D)</f>
        <v>0</v>
      </c>
      <c r="P296" s="12">
        <f>+SUMIFS('BLG1222'!$I:$I,'BLG1222'!$A:$A,'ALL 2022'!$2:$2,'BLG1222'!$D:$D,'ALL 2022'!$D:$D)</f>
        <v>0</v>
      </c>
      <c r="Q296" s="12">
        <f>+SUMIFS('BLG1222'!$I:$I,'BLG1222'!$A:$A,'ALL 2022'!$2:$2,'BLG1222'!$D:$D,'ALL 2022'!$D:$D)</f>
        <v>0</v>
      </c>
      <c r="R296" s="12">
        <f>+SUMIFS('BLG1222'!$I:$I,'BLG1222'!$A:$A,'ALL 2022'!$2:$2,'BLG1222'!$D:$D,'ALL 2022'!$D:$D)</f>
        <v>0</v>
      </c>
      <c r="S296" s="12">
        <f>+SUMIFS('BLG1222'!$I:$I,'BLG1222'!$A:$A,'ALL 2022'!$2:$2,'BLG1222'!$D:$D,'ALL 2022'!$D:$D)</f>
        <v>0</v>
      </c>
      <c r="T296" s="12">
        <f>+SUMIFS('BLG1222'!$I:$I,'BLG1222'!$A:$A,'ALL 2022'!$2:$2,'BLG1222'!$D:$D,'ALL 2022'!$D:$D)</f>
        <v>0</v>
      </c>
      <c r="U296" s="12">
        <f>+SUMIFS('BLG1222'!$I:$I,'BLG1222'!$A:$A,'ALL 2022'!$2:$2,'BLG1222'!$D:$D,'ALL 2022'!$D:$D)</f>
        <v>0</v>
      </c>
      <c r="V296" s="12">
        <f>+SUMIFS('BLG1222'!$I:$I,'BLG1222'!$A:$A,'ALL 2022'!$2:$2,'BLG1222'!$D:$D,'ALL 2022'!$D:$D)</f>
        <v>0</v>
      </c>
      <c r="W296" s="12">
        <f>+SUMIFS('BLG1222'!$I:$I,'BLG1222'!$A:$A,'ALL 2022'!$2:$2,'BLG1222'!$D:$D,'ALL 2022'!$D:$D)</f>
        <v>0</v>
      </c>
      <c r="X296" s="12">
        <f>+SUMIFS('BLG1222'!$I:$I,'BLG1222'!$A:$A,'ALL 2022'!$2:$2,'BLG1222'!$D:$D,'ALL 2022'!$D:$D)</f>
        <v>0</v>
      </c>
      <c r="Y296" s="12">
        <f>+SUMIFS('BLG1222'!$I:$I,'BLG1222'!$A:$A,'ALL 2022'!$2:$2,'BLG1222'!$D:$D,'ALL 2022'!$D:$D)</f>
        <v>0</v>
      </c>
      <c r="Z296" s="12">
        <f>+SUMIFS('BLG1222'!$I:$I,'BLG1222'!$A:$A,'ALL 2022'!$2:$2,'BLG1222'!$D:$D,'ALL 2022'!$D:$D)</f>
        <v>0</v>
      </c>
      <c r="AA296" s="12">
        <f>+SUMIFS('BLG1222'!$I:$I,'BLG1222'!$A:$A,'ALL 2022'!$2:$2,'BLG1222'!$D:$D,'ALL 2022'!$D:$D)</f>
        <v>0</v>
      </c>
      <c r="AB296" s="12">
        <f>+SUMIFS('BLG1222'!$I:$I,'BLG1222'!$A:$A,'ALL 2022'!$2:$2,'BLG1222'!$D:$D,'ALL 2022'!$D:$D)</f>
        <v>0</v>
      </c>
      <c r="AC296" s="12">
        <f>+SUMIFS('BLG1222'!$I:$I,'BLG1222'!$A:$A,'ALL 2022'!$2:$2,'BLG1222'!$D:$D,'ALL 2022'!$D:$D)</f>
        <v>0</v>
      </c>
      <c r="AD296" s="12">
        <f>+SUMIFS('BLG1222'!$I:$I,'BLG1222'!$A:$A,'ALL 2022'!$2:$2,'BLG1222'!$D:$D,'ALL 2022'!$D:$D)</f>
        <v>0</v>
      </c>
      <c r="AE296" s="12">
        <f>+SUMIFS('BLG1222'!$I:$I,'BLG1222'!$A:$A,'ALL 2022'!$2:$2,'BLG1222'!$D:$D,'ALL 2022'!$D:$D)</f>
        <v>0</v>
      </c>
      <c r="AF296" s="12">
        <f>+SUMIFS('BLG1222'!$I:$I,'BLG1222'!$A:$A,'ALL 2022'!$2:$2,'BLG1222'!$D:$D,'ALL 2022'!$D:$D)</f>
        <v>0</v>
      </c>
      <c r="AG296" s="12">
        <f>+SUMIFS('BLG1222'!$I:$I,'BLG1222'!$A:$A,'ALL 2022'!$2:$2,'BLG1222'!$D:$D,'ALL 2022'!$D:$D)</f>
        <v>0</v>
      </c>
      <c r="AH296" s="12">
        <f>+SUMIFS('BLG1222'!$I:$I,'BLG1222'!$A:$A,'ALL 2022'!$2:$2,'BLG1222'!$D:$D,'ALL 2022'!$D:$D)</f>
        <v>0</v>
      </c>
      <c r="AI296" s="12">
        <f>+SUMIFS('BLG1222'!$I:$I,'BLG1222'!$A:$A,'ALL 2022'!$2:$2,'BLG1222'!$D:$D,'ALL 2022'!$D:$D)</f>
        <v>0</v>
      </c>
      <c r="AJ296" s="12">
        <f>+SUMIFS('BLG1222'!$I:$I,'BLG1222'!$A:$A,'ALL 2022'!$2:$2,'BLG1222'!$D:$D,'ALL 2022'!$D:$D)</f>
        <v>0</v>
      </c>
      <c r="AK296" s="12">
        <f>+SUMIFS('BLG1222'!$I:$I,'BLG1222'!$A:$A,'ALL 2022'!$2:$2,'BLG1222'!$D:$D,'ALL 2022'!$D:$D)</f>
        <v>0</v>
      </c>
      <c r="AL296" s="12">
        <f>+SUMIFS('BLG1222'!$I:$I,'BLG1222'!$A:$A,'ALL 2022'!$2:$2,'BLG1222'!$D:$D,'ALL 2022'!$D:$D)</f>
        <v>0</v>
      </c>
      <c r="AM296" s="12">
        <f>+SUMIFS('BLG1222'!$I:$I,'BLG1222'!$A:$A,'ALL 2022'!$2:$2,'BLG1222'!$D:$D,'ALL 2022'!$D:$D)</f>
        <v>0</v>
      </c>
      <c r="AN296" s="12">
        <f>+SUMIFS('BLG1222'!$I:$I,'BLG1222'!$A:$A,'ALL 2022'!$2:$2,'BLG1222'!$D:$D,'ALL 2022'!$D:$D)</f>
        <v>0</v>
      </c>
      <c r="AO296" s="12">
        <f>+SUMIFS('BLG1222'!$I:$I,'BLG1222'!$A:$A,'ALL 2022'!$2:$2,'BLG1222'!$D:$D,'ALL 2022'!$D:$D)</f>
        <v>0</v>
      </c>
      <c r="AP296" s="12">
        <f>+SUMIFS('BLG1222'!$I:$I,'BLG1222'!$A:$A,'ALL 2022'!$2:$2,'BLG1222'!$D:$D,'ALL 2022'!$D:$D)</f>
        <v>0</v>
      </c>
      <c r="AQ296" s="164">
        <f t="shared" si="29"/>
        <v>0</v>
      </c>
      <c r="AR296" s="165">
        <f t="shared" si="30"/>
        <v>0</v>
      </c>
    </row>
    <row r="297" spans="1:44" hidden="1" x14ac:dyDescent="0.25">
      <c r="A297" s="11" t="str">
        <f t="shared" si="26"/>
        <v>4</v>
      </c>
      <c r="B297" s="11" t="str">
        <f t="shared" si="27"/>
        <v>46</v>
      </c>
      <c r="C297" s="11" t="str">
        <f t="shared" si="28"/>
        <v>467</v>
      </c>
      <c r="D297" s="23">
        <v>46700050</v>
      </c>
      <c r="E297" s="119" t="str">
        <f t="shared" si="32"/>
        <v>BIL28</v>
      </c>
      <c r="F297" s="24" t="s">
        <v>1</v>
      </c>
      <c r="G297" s="12">
        <f>+SUMIFS('BLG1222'!$I:$I,'BLG1222'!$A:$A,'ALL 2022'!$2:$2,'BLG1222'!$D:$D,'ALL 2022'!$D:$D)</f>
        <v>0</v>
      </c>
      <c r="H297" s="12">
        <f>+SUMIFS('BLG1222'!$I:$I,'BLG1222'!$A:$A,'ALL 2022'!$2:$2,'BLG1222'!$D:$D,'ALL 2022'!$D:$D)</f>
        <v>0</v>
      </c>
      <c r="I297" s="12">
        <f>+SUMIFS('BLG1222'!$I:$I,'BLG1222'!$A:$A,'ALL 2022'!$2:$2,'BLG1222'!$D:$D,'ALL 2022'!$D:$D)</f>
        <v>0</v>
      </c>
      <c r="J297" s="12">
        <f>+SUMIFS('BLG1222'!$I:$I,'BLG1222'!$A:$A,'ALL 2022'!$2:$2,'BLG1222'!$D:$D,'ALL 2022'!$D:$D)</f>
        <v>0</v>
      </c>
      <c r="K297" s="12">
        <f>+SUMIFS('BLG1222'!$I:$I,'BLG1222'!$A:$A,'ALL 2022'!$2:$2,'BLG1222'!$D:$D,'ALL 2022'!$D:$D)</f>
        <v>0</v>
      </c>
      <c r="L297" s="12">
        <f>+SUMIFS('BLG1222'!$I:$I,'BLG1222'!$A:$A,'ALL 2022'!$2:$2,'BLG1222'!$D:$D,'ALL 2022'!$D:$D)</f>
        <v>0</v>
      </c>
      <c r="M297" s="12">
        <f>+SUMIFS('BLG1222'!$I:$I,'BLG1222'!$A:$A,'ALL 2022'!$2:$2,'BLG1222'!$D:$D,'ALL 2022'!$D:$D)</f>
        <v>0</v>
      </c>
      <c r="N297" s="12">
        <f>+SUMIFS('BLG1222'!$I:$I,'BLG1222'!$A:$A,'ALL 2022'!$2:$2,'BLG1222'!$D:$D,'ALL 2022'!$D:$D)</f>
        <v>0</v>
      </c>
      <c r="O297" s="12">
        <f>+SUMIFS('BLG1222'!$I:$I,'BLG1222'!$A:$A,'ALL 2022'!$2:$2,'BLG1222'!$D:$D,'ALL 2022'!$D:$D)</f>
        <v>0</v>
      </c>
      <c r="P297" s="12">
        <f>+SUMIFS('BLG1222'!$I:$I,'BLG1222'!$A:$A,'ALL 2022'!$2:$2,'BLG1222'!$D:$D,'ALL 2022'!$D:$D)</f>
        <v>0</v>
      </c>
      <c r="Q297" s="12">
        <f>+SUMIFS('BLG1222'!$I:$I,'BLG1222'!$A:$A,'ALL 2022'!$2:$2,'BLG1222'!$D:$D,'ALL 2022'!$D:$D)</f>
        <v>0</v>
      </c>
      <c r="R297" s="12">
        <f>+SUMIFS('BLG1222'!$I:$I,'BLG1222'!$A:$A,'ALL 2022'!$2:$2,'BLG1222'!$D:$D,'ALL 2022'!$D:$D)</f>
        <v>0</v>
      </c>
      <c r="S297" s="12">
        <f>+SUMIFS('BLG1222'!$I:$I,'BLG1222'!$A:$A,'ALL 2022'!$2:$2,'BLG1222'!$D:$D,'ALL 2022'!$D:$D)</f>
        <v>0</v>
      </c>
      <c r="T297" s="12">
        <f>+SUMIFS('BLG1222'!$I:$I,'BLG1222'!$A:$A,'ALL 2022'!$2:$2,'BLG1222'!$D:$D,'ALL 2022'!$D:$D)</f>
        <v>0</v>
      </c>
      <c r="U297" s="12">
        <f>+SUMIFS('BLG1222'!$I:$I,'BLG1222'!$A:$A,'ALL 2022'!$2:$2,'BLG1222'!$D:$D,'ALL 2022'!$D:$D)</f>
        <v>0</v>
      </c>
      <c r="V297" s="12">
        <f>+SUMIFS('BLG1222'!$I:$I,'BLG1222'!$A:$A,'ALL 2022'!$2:$2,'BLG1222'!$D:$D,'ALL 2022'!$D:$D)</f>
        <v>0</v>
      </c>
      <c r="W297" s="12">
        <f>+SUMIFS('BLG1222'!$I:$I,'BLG1222'!$A:$A,'ALL 2022'!$2:$2,'BLG1222'!$D:$D,'ALL 2022'!$D:$D)</f>
        <v>0</v>
      </c>
      <c r="X297" s="12">
        <f>+SUMIFS('BLG1222'!$I:$I,'BLG1222'!$A:$A,'ALL 2022'!$2:$2,'BLG1222'!$D:$D,'ALL 2022'!$D:$D)</f>
        <v>0</v>
      </c>
      <c r="Y297" s="12">
        <f>+SUMIFS('BLG1222'!$I:$I,'BLG1222'!$A:$A,'ALL 2022'!$2:$2,'BLG1222'!$D:$D,'ALL 2022'!$D:$D)</f>
        <v>0</v>
      </c>
      <c r="Z297" s="12">
        <f>+SUMIFS('BLG1222'!$I:$I,'BLG1222'!$A:$A,'ALL 2022'!$2:$2,'BLG1222'!$D:$D,'ALL 2022'!$D:$D)</f>
        <v>0</v>
      </c>
      <c r="AA297" s="12">
        <f>+SUMIFS('BLG1222'!$I:$I,'BLG1222'!$A:$A,'ALL 2022'!$2:$2,'BLG1222'!$D:$D,'ALL 2022'!$D:$D)</f>
        <v>0</v>
      </c>
      <c r="AB297" s="12">
        <f>+SUMIFS('BLG1222'!$I:$I,'BLG1222'!$A:$A,'ALL 2022'!$2:$2,'BLG1222'!$D:$D,'ALL 2022'!$D:$D)</f>
        <v>0</v>
      </c>
      <c r="AC297" s="12">
        <f>+SUMIFS('BLG1222'!$I:$I,'BLG1222'!$A:$A,'ALL 2022'!$2:$2,'BLG1222'!$D:$D,'ALL 2022'!$D:$D)</f>
        <v>0</v>
      </c>
      <c r="AD297" s="12">
        <f>+SUMIFS('BLG1222'!$I:$I,'BLG1222'!$A:$A,'ALL 2022'!$2:$2,'BLG1222'!$D:$D,'ALL 2022'!$D:$D)</f>
        <v>0</v>
      </c>
      <c r="AE297" s="12">
        <f>+SUMIFS('BLG1222'!$I:$I,'BLG1222'!$A:$A,'ALL 2022'!$2:$2,'BLG1222'!$D:$D,'ALL 2022'!$D:$D)</f>
        <v>0</v>
      </c>
      <c r="AF297" s="12">
        <f>+SUMIFS('BLG1222'!$I:$I,'BLG1222'!$A:$A,'ALL 2022'!$2:$2,'BLG1222'!$D:$D,'ALL 2022'!$D:$D)</f>
        <v>0</v>
      </c>
      <c r="AG297" s="12">
        <f>+SUMIFS('BLG1222'!$I:$I,'BLG1222'!$A:$A,'ALL 2022'!$2:$2,'BLG1222'!$D:$D,'ALL 2022'!$D:$D)</f>
        <v>0</v>
      </c>
      <c r="AH297" s="12">
        <f>+SUMIFS('BLG1222'!$I:$I,'BLG1222'!$A:$A,'ALL 2022'!$2:$2,'BLG1222'!$D:$D,'ALL 2022'!$D:$D)</f>
        <v>0</v>
      </c>
      <c r="AI297" s="12">
        <f>+SUMIFS('BLG1222'!$I:$I,'BLG1222'!$A:$A,'ALL 2022'!$2:$2,'BLG1222'!$D:$D,'ALL 2022'!$D:$D)</f>
        <v>0</v>
      </c>
      <c r="AJ297" s="12">
        <f>+SUMIFS('BLG1222'!$I:$I,'BLG1222'!$A:$A,'ALL 2022'!$2:$2,'BLG1222'!$D:$D,'ALL 2022'!$D:$D)</f>
        <v>0</v>
      </c>
      <c r="AK297" s="12">
        <f>+SUMIFS('BLG1222'!$I:$I,'BLG1222'!$A:$A,'ALL 2022'!$2:$2,'BLG1222'!$D:$D,'ALL 2022'!$D:$D)</f>
        <v>0</v>
      </c>
      <c r="AL297" s="12">
        <f>+SUMIFS('BLG1222'!$I:$I,'BLG1222'!$A:$A,'ALL 2022'!$2:$2,'BLG1222'!$D:$D,'ALL 2022'!$D:$D)</f>
        <v>0</v>
      </c>
      <c r="AM297" s="12">
        <f>+SUMIFS('BLG1222'!$I:$I,'BLG1222'!$A:$A,'ALL 2022'!$2:$2,'BLG1222'!$D:$D,'ALL 2022'!$D:$D)</f>
        <v>0</v>
      </c>
      <c r="AN297" s="12">
        <f>+SUMIFS('BLG1222'!$I:$I,'BLG1222'!$A:$A,'ALL 2022'!$2:$2,'BLG1222'!$D:$D,'ALL 2022'!$D:$D)</f>
        <v>0</v>
      </c>
      <c r="AO297" s="12">
        <f>+SUMIFS('BLG1222'!$I:$I,'BLG1222'!$A:$A,'ALL 2022'!$2:$2,'BLG1222'!$D:$D,'ALL 2022'!$D:$D)</f>
        <v>0</v>
      </c>
      <c r="AP297" s="12">
        <f>+SUMIFS('BLG1222'!$I:$I,'BLG1222'!$A:$A,'ALL 2022'!$2:$2,'BLG1222'!$D:$D,'ALL 2022'!$D:$D)</f>
        <v>0</v>
      </c>
      <c r="AQ297" s="164">
        <f t="shared" si="29"/>
        <v>0</v>
      </c>
      <c r="AR297" s="165">
        <f t="shared" si="30"/>
        <v>0</v>
      </c>
    </row>
    <row r="298" spans="1:44" hidden="1" x14ac:dyDescent="0.25">
      <c r="A298" s="11" t="str">
        <f t="shared" si="26"/>
        <v>4</v>
      </c>
      <c r="B298" s="11" t="str">
        <f t="shared" si="27"/>
        <v>46</v>
      </c>
      <c r="C298" s="11" t="str">
        <f t="shared" si="28"/>
        <v>467</v>
      </c>
      <c r="D298" s="23">
        <v>46700060</v>
      </c>
      <c r="E298" s="119" t="str">
        <f t="shared" si="32"/>
        <v>BIL28</v>
      </c>
      <c r="F298" s="24" t="s">
        <v>148</v>
      </c>
      <c r="G298" s="12">
        <f>+SUMIFS('BLG1222'!$I:$I,'BLG1222'!$A:$A,'ALL 2022'!$2:$2,'BLG1222'!$D:$D,'ALL 2022'!$D:$D)</f>
        <v>0</v>
      </c>
      <c r="H298" s="12">
        <f>+SUMIFS('BLG1222'!$I:$I,'BLG1222'!$A:$A,'ALL 2022'!$2:$2,'BLG1222'!$D:$D,'ALL 2022'!$D:$D)</f>
        <v>0</v>
      </c>
      <c r="I298" s="12">
        <f>+SUMIFS('BLG1222'!$I:$I,'BLG1222'!$A:$A,'ALL 2022'!$2:$2,'BLG1222'!$D:$D,'ALL 2022'!$D:$D)</f>
        <v>0</v>
      </c>
      <c r="J298" s="12">
        <f>+SUMIFS('BLG1222'!$I:$I,'BLG1222'!$A:$A,'ALL 2022'!$2:$2,'BLG1222'!$D:$D,'ALL 2022'!$D:$D)</f>
        <v>0</v>
      </c>
      <c r="K298" s="12">
        <f>+SUMIFS('BLG1222'!$I:$I,'BLG1222'!$A:$A,'ALL 2022'!$2:$2,'BLG1222'!$D:$D,'ALL 2022'!$D:$D)</f>
        <v>0</v>
      </c>
      <c r="L298" s="12">
        <f>+SUMIFS('BLG1222'!$I:$I,'BLG1222'!$A:$A,'ALL 2022'!$2:$2,'BLG1222'!$D:$D,'ALL 2022'!$D:$D)</f>
        <v>0</v>
      </c>
      <c r="M298" s="12">
        <f>+SUMIFS('BLG1222'!$I:$I,'BLG1222'!$A:$A,'ALL 2022'!$2:$2,'BLG1222'!$D:$D,'ALL 2022'!$D:$D)</f>
        <v>0</v>
      </c>
      <c r="N298" s="12">
        <f>+SUMIFS('BLG1222'!$I:$I,'BLG1222'!$A:$A,'ALL 2022'!$2:$2,'BLG1222'!$D:$D,'ALL 2022'!$D:$D)</f>
        <v>0</v>
      </c>
      <c r="O298" s="12">
        <f>+SUMIFS('BLG1222'!$I:$I,'BLG1222'!$A:$A,'ALL 2022'!$2:$2,'BLG1222'!$D:$D,'ALL 2022'!$D:$D)</f>
        <v>0</v>
      </c>
      <c r="P298" s="12">
        <f>+SUMIFS('BLG1222'!$I:$I,'BLG1222'!$A:$A,'ALL 2022'!$2:$2,'BLG1222'!$D:$D,'ALL 2022'!$D:$D)</f>
        <v>0</v>
      </c>
      <c r="Q298" s="12">
        <f>+SUMIFS('BLG1222'!$I:$I,'BLG1222'!$A:$A,'ALL 2022'!$2:$2,'BLG1222'!$D:$D,'ALL 2022'!$D:$D)</f>
        <v>0</v>
      </c>
      <c r="R298" s="12">
        <f>+SUMIFS('BLG1222'!$I:$I,'BLG1222'!$A:$A,'ALL 2022'!$2:$2,'BLG1222'!$D:$D,'ALL 2022'!$D:$D)</f>
        <v>0</v>
      </c>
      <c r="S298" s="12">
        <f>+SUMIFS('BLG1222'!$I:$I,'BLG1222'!$A:$A,'ALL 2022'!$2:$2,'BLG1222'!$D:$D,'ALL 2022'!$D:$D)</f>
        <v>0</v>
      </c>
      <c r="T298" s="12">
        <f>+SUMIFS('BLG1222'!$I:$I,'BLG1222'!$A:$A,'ALL 2022'!$2:$2,'BLG1222'!$D:$D,'ALL 2022'!$D:$D)</f>
        <v>0</v>
      </c>
      <c r="U298" s="12">
        <f>+SUMIFS('BLG1222'!$I:$I,'BLG1222'!$A:$A,'ALL 2022'!$2:$2,'BLG1222'!$D:$D,'ALL 2022'!$D:$D)</f>
        <v>0</v>
      </c>
      <c r="V298" s="12">
        <f>+SUMIFS('BLG1222'!$I:$I,'BLG1222'!$A:$A,'ALL 2022'!$2:$2,'BLG1222'!$D:$D,'ALL 2022'!$D:$D)</f>
        <v>0</v>
      </c>
      <c r="W298" s="12">
        <f>+SUMIFS('BLG1222'!$I:$I,'BLG1222'!$A:$A,'ALL 2022'!$2:$2,'BLG1222'!$D:$D,'ALL 2022'!$D:$D)</f>
        <v>0</v>
      </c>
      <c r="X298" s="12">
        <f>+SUMIFS('BLG1222'!$I:$I,'BLG1222'!$A:$A,'ALL 2022'!$2:$2,'BLG1222'!$D:$D,'ALL 2022'!$D:$D)</f>
        <v>0</v>
      </c>
      <c r="Y298" s="12">
        <f>+SUMIFS('BLG1222'!$I:$I,'BLG1222'!$A:$A,'ALL 2022'!$2:$2,'BLG1222'!$D:$D,'ALL 2022'!$D:$D)</f>
        <v>0</v>
      </c>
      <c r="Z298" s="12">
        <f>+SUMIFS('BLG1222'!$I:$I,'BLG1222'!$A:$A,'ALL 2022'!$2:$2,'BLG1222'!$D:$D,'ALL 2022'!$D:$D)</f>
        <v>0</v>
      </c>
      <c r="AA298" s="12">
        <f>+SUMIFS('BLG1222'!$I:$I,'BLG1222'!$A:$A,'ALL 2022'!$2:$2,'BLG1222'!$D:$D,'ALL 2022'!$D:$D)</f>
        <v>0</v>
      </c>
      <c r="AB298" s="12">
        <f>+SUMIFS('BLG1222'!$I:$I,'BLG1222'!$A:$A,'ALL 2022'!$2:$2,'BLG1222'!$D:$D,'ALL 2022'!$D:$D)</f>
        <v>0</v>
      </c>
      <c r="AC298" s="12">
        <f>+SUMIFS('BLG1222'!$I:$I,'BLG1222'!$A:$A,'ALL 2022'!$2:$2,'BLG1222'!$D:$D,'ALL 2022'!$D:$D)</f>
        <v>0</v>
      </c>
      <c r="AD298" s="12">
        <f>+SUMIFS('BLG1222'!$I:$I,'BLG1222'!$A:$A,'ALL 2022'!$2:$2,'BLG1222'!$D:$D,'ALL 2022'!$D:$D)</f>
        <v>0</v>
      </c>
      <c r="AE298" s="12">
        <f>+SUMIFS('BLG1222'!$I:$I,'BLG1222'!$A:$A,'ALL 2022'!$2:$2,'BLG1222'!$D:$D,'ALL 2022'!$D:$D)</f>
        <v>0</v>
      </c>
      <c r="AF298" s="12">
        <f>+SUMIFS('BLG1222'!$I:$I,'BLG1222'!$A:$A,'ALL 2022'!$2:$2,'BLG1222'!$D:$D,'ALL 2022'!$D:$D)</f>
        <v>0</v>
      </c>
      <c r="AG298" s="12">
        <f>+SUMIFS('BLG1222'!$I:$I,'BLG1222'!$A:$A,'ALL 2022'!$2:$2,'BLG1222'!$D:$D,'ALL 2022'!$D:$D)</f>
        <v>0</v>
      </c>
      <c r="AH298" s="12">
        <f>+SUMIFS('BLG1222'!$I:$I,'BLG1222'!$A:$A,'ALL 2022'!$2:$2,'BLG1222'!$D:$D,'ALL 2022'!$D:$D)</f>
        <v>0</v>
      </c>
      <c r="AI298" s="12">
        <f>+SUMIFS('BLG1222'!$I:$I,'BLG1222'!$A:$A,'ALL 2022'!$2:$2,'BLG1222'!$D:$D,'ALL 2022'!$D:$D)</f>
        <v>0</v>
      </c>
      <c r="AJ298" s="12">
        <f>+SUMIFS('BLG1222'!$I:$I,'BLG1222'!$A:$A,'ALL 2022'!$2:$2,'BLG1222'!$D:$D,'ALL 2022'!$D:$D)</f>
        <v>0</v>
      </c>
      <c r="AK298" s="12">
        <f>+SUMIFS('BLG1222'!$I:$I,'BLG1222'!$A:$A,'ALL 2022'!$2:$2,'BLG1222'!$D:$D,'ALL 2022'!$D:$D)</f>
        <v>0</v>
      </c>
      <c r="AL298" s="12">
        <f>+SUMIFS('BLG1222'!$I:$I,'BLG1222'!$A:$A,'ALL 2022'!$2:$2,'BLG1222'!$D:$D,'ALL 2022'!$D:$D)</f>
        <v>0</v>
      </c>
      <c r="AM298" s="12">
        <f>+SUMIFS('BLG1222'!$I:$I,'BLG1222'!$A:$A,'ALL 2022'!$2:$2,'BLG1222'!$D:$D,'ALL 2022'!$D:$D)</f>
        <v>0</v>
      </c>
      <c r="AN298" s="12">
        <f>+SUMIFS('BLG1222'!$I:$I,'BLG1222'!$A:$A,'ALL 2022'!$2:$2,'BLG1222'!$D:$D,'ALL 2022'!$D:$D)</f>
        <v>0</v>
      </c>
      <c r="AO298" s="12">
        <f>+SUMIFS('BLG1222'!$I:$I,'BLG1222'!$A:$A,'ALL 2022'!$2:$2,'BLG1222'!$D:$D,'ALL 2022'!$D:$D)</f>
        <v>0</v>
      </c>
      <c r="AP298" s="12">
        <f>+SUMIFS('BLG1222'!$I:$I,'BLG1222'!$A:$A,'ALL 2022'!$2:$2,'BLG1222'!$D:$D,'ALL 2022'!$D:$D)</f>
        <v>0</v>
      </c>
      <c r="AQ298" s="164">
        <f t="shared" si="29"/>
        <v>0</v>
      </c>
      <c r="AR298" s="165">
        <f t="shared" si="30"/>
        <v>0</v>
      </c>
    </row>
    <row r="299" spans="1:44" hidden="1" x14ac:dyDescent="0.25">
      <c r="A299" s="11" t="str">
        <f t="shared" si="26"/>
        <v>4</v>
      </c>
      <c r="B299" s="11" t="str">
        <f t="shared" si="27"/>
        <v>46</v>
      </c>
      <c r="C299" s="11" t="str">
        <f t="shared" si="28"/>
        <v>467</v>
      </c>
      <c r="D299" s="23">
        <v>46700070</v>
      </c>
      <c r="E299" s="119" t="str">
        <f t="shared" si="32"/>
        <v>BIL28</v>
      </c>
      <c r="F299" s="24" t="s">
        <v>22</v>
      </c>
      <c r="G299" s="12">
        <f>+SUMIFS('BLG1222'!$I:$I,'BLG1222'!$A:$A,'ALL 2022'!$2:$2,'BLG1222'!$D:$D,'ALL 2022'!$D:$D)</f>
        <v>0</v>
      </c>
      <c r="H299" s="12">
        <f>+SUMIFS('BLG1222'!$I:$I,'BLG1222'!$A:$A,'ALL 2022'!$2:$2,'BLG1222'!$D:$D,'ALL 2022'!$D:$D)</f>
        <v>0</v>
      </c>
      <c r="I299" s="12">
        <f>+SUMIFS('BLG1222'!$I:$I,'BLG1222'!$A:$A,'ALL 2022'!$2:$2,'BLG1222'!$D:$D,'ALL 2022'!$D:$D)</f>
        <v>0</v>
      </c>
      <c r="J299" s="12">
        <f>+SUMIFS('BLG1222'!$I:$I,'BLG1222'!$A:$A,'ALL 2022'!$2:$2,'BLG1222'!$D:$D,'ALL 2022'!$D:$D)</f>
        <v>0</v>
      </c>
      <c r="K299" s="12">
        <f>+SUMIFS('BLG1222'!$I:$I,'BLG1222'!$A:$A,'ALL 2022'!$2:$2,'BLG1222'!$D:$D,'ALL 2022'!$D:$D)</f>
        <v>0</v>
      </c>
      <c r="L299" s="12">
        <f>+SUMIFS('BLG1222'!$I:$I,'BLG1222'!$A:$A,'ALL 2022'!$2:$2,'BLG1222'!$D:$D,'ALL 2022'!$D:$D)</f>
        <v>0</v>
      </c>
      <c r="M299" s="12">
        <f>+SUMIFS('BLG1222'!$I:$I,'BLG1222'!$A:$A,'ALL 2022'!$2:$2,'BLG1222'!$D:$D,'ALL 2022'!$D:$D)</f>
        <v>0</v>
      </c>
      <c r="N299" s="12">
        <f>+SUMIFS('BLG1222'!$I:$I,'BLG1222'!$A:$A,'ALL 2022'!$2:$2,'BLG1222'!$D:$D,'ALL 2022'!$D:$D)</f>
        <v>0</v>
      </c>
      <c r="O299" s="12">
        <f>+SUMIFS('BLG1222'!$I:$I,'BLG1222'!$A:$A,'ALL 2022'!$2:$2,'BLG1222'!$D:$D,'ALL 2022'!$D:$D)</f>
        <v>0</v>
      </c>
      <c r="P299" s="12">
        <f>+SUMIFS('BLG1222'!$I:$I,'BLG1222'!$A:$A,'ALL 2022'!$2:$2,'BLG1222'!$D:$D,'ALL 2022'!$D:$D)</f>
        <v>0</v>
      </c>
      <c r="Q299" s="12">
        <f>+SUMIFS('BLG1222'!$I:$I,'BLG1222'!$A:$A,'ALL 2022'!$2:$2,'BLG1222'!$D:$D,'ALL 2022'!$D:$D)</f>
        <v>0</v>
      </c>
      <c r="R299" s="12">
        <f>+SUMIFS('BLG1222'!$I:$I,'BLG1222'!$A:$A,'ALL 2022'!$2:$2,'BLG1222'!$D:$D,'ALL 2022'!$D:$D)</f>
        <v>0</v>
      </c>
      <c r="S299" s="12">
        <f>+SUMIFS('BLG1222'!$I:$I,'BLG1222'!$A:$A,'ALL 2022'!$2:$2,'BLG1222'!$D:$D,'ALL 2022'!$D:$D)</f>
        <v>0</v>
      </c>
      <c r="T299" s="12">
        <f>+SUMIFS('BLG1222'!$I:$I,'BLG1222'!$A:$A,'ALL 2022'!$2:$2,'BLG1222'!$D:$D,'ALL 2022'!$D:$D)</f>
        <v>0</v>
      </c>
      <c r="U299" s="12">
        <f>+SUMIFS('BLG1222'!$I:$I,'BLG1222'!$A:$A,'ALL 2022'!$2:$2,'BLG1222'!$D:$D,'ALL 2022'!$D:$D)</f>
        <v>0</v>
      </c>
      <c r="V299" s="12">
        <f>+SUMIFS('BLG1222'!$I:$I,'BLG1222'!$A:$A,'ALL 2022'!$2:$2,'BLG1222'!$D:$D,'ALL 2022'!$D:$D)</f>
        <v>0</v>
      </c>
      <c r="W299" s="12">
        <f>+SUMIFS('BLG1222'!$I:$I,'BLG1222'!$A:$A,'ALL 2022'!$2:$2,'BLG1222'!$D:$D,'ALL 2022'!$D:$D)</f>
        <v>0</v>
      </c>
      <c r="X299" s="12">
        <f>+SUMIFS('BLG1222'!$I:$I,'BLG1222'!$A:$A,'ALL 2022'!$2:$2,'BLG1222'!$D:$D,'ALL 2022'!$D:$D)</f>
        <v>0</v>
      </c>
      <c r="Y299" s="12">
        <f>+SUMIFS('BLG1222'!$I:$I,'BLG1222'!$A:$A,'ALL 2022'!$2:$2,'BLG1222'!$D:$D,'ALL 2022'!$D:$D)</f>
        <v>0</v>
      </c>
      <c r="Z299" s="12">
        <f>+SUMIFS('BLG1222'!$I:$I,'BLG1222'!$A:$A,'ALL 2022'!$2:$2,'BLG1222'!$D:$D,'ALL 2022'!$D:$D)</f>
        <v>0</v>
      </c>
      <c r="AA299" s="12">
        <f>+SUMIFS('BLG1222'!$I:$I,'BLG1222'!$A:$A,'ALL 2022'!$2:$2,'BLG1222'!$D:$D,'ALL 2022'!$D:$D)</f>
        <v>0</v>
      </c>
      <c r="AB299" s="12">
        <f>+SUMIFS('BLG1222'!$I:$I,'BLG1222'!$A:$A,'ALL 2022'!$2:$2,'BLG1222'!$D:$D,'ALL 2022'!$D:$D)</f>
        <v>0</v>
      </c>
      <c r="AC299" s="12">
        <f>+SUMIFS('BLG1222'!$I:$I,'BLG1222'!$A:$A,'ALL 2022'!$2:$2,'BLG1222'!$D:$D,'ALL 2022'!$D:$D)</f>
        <v>0</v>
      </c>
      <c r="AD299" s="12">
        <f>+SUMIFS('BLG1222'!$I:$I,'BLG1222'!$A:$A,'ALL 2022'!$2:$2,'BLG1222'!$D:$D,'ALL 2022'!$D:$D)</f>
        <v>0</v>
      </c>
      <c r="AE299" s="12">
        <f>+SUMIFS('BLG1222'!$I:$I,'BLG1222'!$A:$A,'ALL 2022'!$2:$2,'BLG1222'!$D:$D,'ALL 2022'!$D:$D)</f>
        <v>0</v>
      </c>
      <c r="AF299" s="12">
        <f>+SUMIFS('BLG1222'!$I:$I,'BLG1222'!$A:$A,'ALL 2022'!$2:$2,'BLG1222'!$D:$D,'ALL 2022'!$D:$D)</f>
        <v>0</v>
      </c>
      <c r="AG299" s="12">
        <f>+SUMIFS('BLG1222'!$I:$I,'BLG1222'!$A:$A,'ALL 2022'!$2:$2,'BLG1222'!$D:$D,'ALL 2022'!$D:$D)</f>
        <v>0</v>
      </c>
      <c r="AH299" s="12">
        <f>+SUMIFS('BLG1222'!$I:$I,'BLG1222'!$A:$A,'ALL 2022'!$2:$2,'BLG1222'!$D:$D,'ALL 2022'!$D:$D)</f>
        <v>0</v>
      </c>
      <c r="AI299" s="12">
        <f>+SUMIFS('BLG1222'!$I:$I,'BLG1222'!$A:$A,'ALL 2022'!$2:$2,'BLG1222'!$D:$D,'ALL 2022'!$D:$D)</f>
        <v>0</v>
      </c>
      <c r="AJ299" s="12">
        <f>+SUMIFS('BLG1222'!$I:$I,'BLG1222'!$A:$A,'ALL 2022'!$2:$2,'BLG1222'!$D:$D,'ALL 2022'!$D:$D)</f>
        <v>0</v>
      </c>
      <c r="AK299" s="12">
        <f>+SUMIFS('BLG1222'!$I:$I,'BLG1222'!$A:$A,'ALL 2022'!$2:$2,'BLG1222'!$D:$D,'ALL 2022'!$D:$D)</f>
        <v>0</v>
      </c>
      <c r="AL299" s="12">
        <f>+SUMIFS('BLG1222'!$I:$I,'BLG1222'!$A:$A,'ALL 2022'!$2:$2,'BLG1222'!$D:$D,'ALL 2022'!$D:$D)</f>
        <v>0</v>
      </c>
      <c r="AM299" s="12">
        <f>+SUMIFS('BLG1222'!$I:$I,'BLG1222'!$A:$A,'ALL 2022'!$2:$2,'BLG1222'!$D:$D,'ALL 2022'!$D:$D)</f>
        <v>0</v>
      </c>
      <c r="AN299" s="12">
        <f>+SUMIFS('BLG1222'!$I:$I,'BLG1222'!$A:$A,'ALL 2022'!$2:$2,'BLG1222'!$D:$D,'ALL 2022'!$D:$D)</f>
        <v>0</v>
      </c>
      <c r="AO299" s="12">
        <f>+SUMIFS('BLG1222'!$I:$I,'BLG1222'!$A:$A,'ALL 2022'!$2:$2,'BLG1222'!$D:$D,'ALL 2022'!$D:$D)</f>
        <v>0</v>
      </c>
      <c r="AP299" s="12">
        <f>+SUMIFS('BLG1222'!$I:$I,'BLG1222'!$A:$A,'ALL 2022'!$2:$2,'BLG1222'!$D:$D,'ALL 2022'!$D:$D)</f>
        <v>0</v>
      </c>
      <c r="AQ299" s="164">
        <f t="shared" si="29"/>
        <v>0</v>
      </c>
      <c r="AR299" s="165">
        <f t="shared" si="30"/>
        <v>0</v>
      </c>
    </row>
    <row r="300" spans="1:44" hidden="1" x14ac:dyDescent="0.25">
      <c r="A300" s="11" t="str">
        <f t="shared" si="26"/>
        <v>4</v>
      </c>
      <c r="B300" s="11" t="str">
        <f t="shared" si="27"/>
        <v>46</v>
      </c>
      <c r="C300" s="11" t="str">
        <f t="shared" si="28"/>
        <v>467</v>
      </c>
      <c r="D300" s="23">
        <v>46700080</v>
      </c>
      <c r="E300" s="119" t="str">
        <f t="shared" si="32"/>
        <v>BIL28</v>
      </c>
      <c r="F300" s="24" t="s">
        <v>37</v>
      </c>
      <c r="G300" s="12">
        <f>+SUMIFS('BLG1222'!$I:$I,'BLG1222'!$A:$A,'ALL 2022'!$2:$2,'BLG1222'!$D:$D,'ALL 2022'!$D:$D)</f>
        <v>0</v>
      </c>
      <c r="H300" s="12">
        <f>+SUMIFS('BLG1222'!$I:$I,'BLG1222'!$A:$A,'ALL 2022'!$2:$2,'BLG1222'!$D:$D,'ALL 2022'!$D:$D)</f>
        <v>0</v>
      </c>
      <c r="I300" s="12">
        <f>+SUMIFS('BLG1222'!$I:$I,'BLG1222'!$A:$A,'ALL 2022'!$2:$2,'BLG1222'!$D:$D,'ALL 2022'!$D:$D)</f>
        <v>0</v>
      </c>
      <c r="J300" s="12">
        <f>+SUMIFS('BLG1222'!$I:$I,'BLG1222'!$A:$A,'ALL 2022'!$2:$2,'BLG1222'!$D:$D,'ALL 2022'!$D:$D)</f>
        <v>0</v>
      </c>
      <c r="K300" s="12">
        <f>+SUMIFS('BLG1222'!$I:$I,'BLG1222'!$A:$A,'ALL 2022'!$2:$2,'BLG1222'!$D:$D,'ALL 2022'!$D:$D)</f>
        <v>0</v>
      </c>
      <c r="L300" s="12">
        <f>+SUMIFS('BLG1222'!$I:$I,'BLG1222'!$A:$A,'ALL 2022'!$2:$2,'BLG1222'!$D:$D,'ALL 2022'!$D:$D)</f>
        <v>0</v>
      </c>
      <c r="M300" s="12">
        <f>+SUMIFS('BLG1222'!$I:$I,'BLG1222'!$A:$A,'ALL 2022'!$2:$2,'BLG1222'!$D:$D,'ALL 2022'!$D:$D)</f>
        <v>0</v>
      </c>
      <c r="N300" s="12">
        <f>+SUMIFS('BLG1222'!$I:$I,'BLG1222'!$A:$A,'ALL 2022'!$2:$2,'BLG1222'!$D:$D,'ALL 2022'!$D:$D)</f>
        <v>0</v>
      </c>
      <c r="O300" s="12">
        <f>+SUMIFS('BLG1222'!$I:$I,'BLG1222'!$A:$A,'ALL 2022'!$2:$2,'BLG1222'!$D:$D,'ALL 2022'!$D:$D)</f>
        <v>0</v>
      </c>
      <c r="P300" s="12">
        <f>+SUMIFS('BLG1222'!$I:$I,'BLG1222'!$A:$A,'ALL 2022'!$2:$2,'BLG1222'!$D:$D,'ALL 2022'!$D:$D)</f>
        <v>0</v>
      </c>
      <c r="Q300" s="12">
        <f>+SUMIFS('BLG1222'!$I:$I,'BLG1222'!$A:$A,'ALL 2022'!$2:$2,'BLG1222'!$D:$D,'ALL 2022'!$D:$D)</f>
        <v>0</v>
      </c>
      <c r="R300" s="12">
        <f>+SUMIFS('BLG1222'!$I:$I,'BLG1222'!$A:$A,'ALL 2022'!$2:$2,'BLG1222'!$D:$D,'ALL 2022'!$D:$D)</f>
        <v>0</v>
      </c>
      <c r="S300" s="12">
        <f>+SUMIFS('BLG1222'!$I:$I,'BLG1222'!$A:$A,'ALL 2022'!$2:$2,'BLG1222'!$D:$D,'ALL 2022'!$D:$D)</f>
        <v>0</v>
      </c>
      <c r="T300" s="12">
        <f>+SUMIFS('BLG1222'!$I:$I,'BLG1222'!$A:$A,'ALL 2022'!$2:$2,'BLG1222'!$D:$D,'ALL 2022'!$D:$D)</f>
        <v>0</v>
      </c>
      <c r="U300" s="12">
        <f>+SUMIFS('BLG1222'!$I:$I,'BLG1222'!$A:$A,'ALL 2022'!$2:$2,'BLG1222'!$D:$D,'ALL 2022'!$D:$D)</f>
        <v>0</v>
      </c>
      <c r="V300" s="12">
        <f>+SUMIFS('BLG1222'!$I:$I,'BLG1222'!$A:$A,'ALL 2022'!$2:$2,'BLG1222'!$D:$D,'ALL 2022'!$D:$D)</f>
        <v>0</v>
      </c>
      <c r="W300" s="12">
        <f>+SUMIFS('BLG1222'!$I:$I,'BLG1222'!$A:$A,'ALL 2022'!$2:$2,'BLG1222'!$D:$D,'ALL 2022'!$D:$D)</f>
        <v>0</v>
      </c>
      <c r="X300" s="12">
        <f>+SUMIFS('BLG1222'!$I:$I,'BLG1222'!$A:$A,'ALL 2022'!$2:$2,'BLG1222'!$D:$D,'ALL 2022'!$D:$D)</f>
        <v>0</v>
      </c>
      <c r="Y300" s="12">
        <f>+SUMIFS('BLG1222'!$I:$I,'BLG1222'!$A:$A,'ALL 2022'!$2:$2,'BLG1222'!$D:$D,'ALL 2022'!$D:$D)</f>
        <v>0</v>
      </c>
      <c r="Z300" s="12">
        <f>+SUMIFS('BLG1222'!$I:$I,'BLG1222'!$A:$A,'ALL 2022'!$2:$2,'BLG1222'!$D:$D,'ALL 2022'!$D:$D)</f>
        <v>0</v>
      </c>
      <c r="AA300" s="12">
        <f>+SUMIFS('BLG1222'!$I:$I,'BLG1222'!$A:$A,'ALL 2022'!$2:$2,'BLG1222'!$D:$D,'ALL 2022'!$D:$D)</f>
        <v>0</v>
      </c>
      <c r="AB300" s="12">
        <f>+SUMIFS('BLG1222'!$I:$I,'BLG1222'!$A:$A,'ALL 2022'!$2:$2,'BLG1222'!$D:$D,'ALL 2022'!$D:$D)</f>
        <v>0</v>
      </c>
      <c r="AC300" s="12">
        <f>+SUMIFS('BLG1222'!$I:$I,'BLG1222'!$A:$A,'ALL 2022'!$2:$2,'BLG1222'!$D:$D,'ALL 2022'!$D:$D)</f>
        <v>0</v>
      </c>
      <c r="AD300" s="12">
        <f>+SUMIFS('BLG1222'!$I:$I,'BLG1222'!$A:$A,'ALL 2022'!$2:$2,'BLG1222'!$D:$D,'ALL 2022'!$D:$D)</f>
        <v>0</v>
      </c>
      <c r="AE300" s="12">
        <f>+SUMIFS('BLG1222'!$I:$I,'BLG1222'!$A:$A,'ALL 2022'!$2:$2,'BLG1222'!$D:$D,'ALL 2022'!$D:$D)</f>
        <v>0</v>
      </c>
      <c r="AF300" s="12">
        <f>+SUMIFS('BLG1222'!$I:$I,'BLG1222'!$A:$A,'ALL 2022'!$2:$2,'BLG1222'!$D:$D,'ALL 2022'!$D:$D)</f>
        <v>0</v>
      </c>
      <c r="AG300" s="12">
        <f>+SUMIFS('BLG1222'!$I:$I,'BLG1222'!$A:$A,'ALL 2022'!$2:$2,'BLG1222'!$D:$D,'ALL 2022'!$D:$D)</f>
        <v>0</v>
      </c>
      <c r="AH300" s="12">
        <f>+SUMIFS('BLG1222'!$I:$I,'BLG1222'!$A:$A,'ALL 2022'!$2:$2,'BLG1222'!$D:$D,'ALL 2022'!$D:$D)</f>
        <v>0</v>
      </c>
      <c r="AI300" s="12">
        <f>+SUMIFS('BLG1222'!$I:$I,'BLG1222'!$A:$A,'ALL 2022'!$2:$2,'BLG1222'!$D:$D,'ALL 2022'!$D:$D)</f>
        <v>0</v>
      </c>
      <c r="AJ300" s="12">
        <f>+SUMIFS('BLG1222'!$I:$I,'BLG1222'!$A:$A,'ALL 2022'!$2:$2,'BLG1222'!$D:$D,'ALL 2022'!$D:$D)</f>
        <v>0</v>
      </c>
      <c r="AK300" s="12">
        <f>+SUMIFS('BLG1222'!$I:$I,'BLG1222'!$A:$A,'ALL 2022'!$2:$2,'BLG1222'!$D:$D,'ALL 2022'!$D:$D)</f>
        <v>0</v>
      </c>
      <c r="AL300" s="12">
        <f>+SUMIFS('BLG1222'!$I:$I,'BLG1222'!$A:$A,'ALL 2022'!$2:$2,'BLG1222'!$D:$D,'ALL 2022'!$D:$D)</f>
        <v>0</v>
      </c>
      <c r="AM300" s="12">
        <f>+SUMIFS('BLG1222'!$I:$I,'BLG1222'!$A:$A,'ALL 2022'!$2:$2,'BLG1222'!$D:$D,'ALL 2022'!$D:$D)</f>
        <v>0</v>
      </c>
      <c r="AN300" s="12">
        <f>+SUMIFS('BLG1222'!$I:$I,'BLG1222'!$A:$A,'ALL 2022'!$2:$2,'BLG1222'!$D:$D,'ALL 2022'!$D:$D)</f>
        <v>0</v>
      </c>
      <c r="AO300" s="12">
        <f>+SUMIFS('BLG1222'!$I:$I,'BLG1222'!$A:$A,'ALL 2022'!$2:$2,'BLG1222'!$D:$D,'ALL 2022'!$D:$D)</f>
        <v>0</v>
      </c>
      <c r="AP300" s="12">
        <f>+SUMIFS('BLG1222'!$I:$I,'BLG1222'!$A:$A,'ALL 2022'!$2:$2,'BLG1222'!$D:$D,'ALL 2022'!$D:$D)</f>
        <v>0</v>
      </c>
      <c r="AQ300" s="164">
        <f t="shared" si="29"/>
        <v>0</v>
      </c>
      <c r="AR300" s="165">
        <f t="shared" si="30"/>
        <v>0</v>
      </c>
    </row>
    <row r="301" spans="1:44" hidden="1" x14ac:dyDescent="0.25">
      <c r="A301" s="11" t="str">
        <f t="shared" si="26"/>
        <v>4</v>
      </c>
      <c r="B301" s="11" t="str">
        <f t="shared" si="27"/>
        <v>46</v>
      </c>
      <c r="C301" s="11" t="str">
        <f t="shared" si="28"/>
        <v>467</v>
      </c>
      <c r="D301" s="23">
        <v>46700090</v>
      </c>
      <c r="E301" s="119" t="str">
        <f t="shared" si="32"/>
        <v>BIL28</v>
      </c>
      <c r="F301" s="24" t="s">
        <v>33</v>
      </c>
      <c r="G301" s="12">
        <f>+SUMIFS('BLG1222'!$I:$I,'BLG1222'!$A:$A,'ALL 2022'!$2:$2,'BLG1222'!$D:$D,'ALL 2022'!$D:$D)</f>
        <v>0</v>
      </c>
      <c r="H301" s="12">
        <f>+SUMIFS('BLG1222'!$I:$I,'BLG1222'!$A:$A,'ALL 2022'!$2:$2,'BLG1222'!$D:$D,'ALL 2022'!$D:$D)</f>
        <v>0</v>
      </c>
      <c r="I301" s="12">
        <f>+SUMIFS('BLG1222'!$I:$I,'BLG1222'!$A:$A,'ALL 2022'!$2:$2,'BLG1222'!$D:$D,'ALL 2022'!$D:$D)</f>
        <v>0</v>
      </c>
      <c r="J301" s="12">
        <f>+SUMIFS('BLG1222'!$I:$I,'BLG1222'!$A:$A,'ALL 2022'!$2:$2,'BLG1222'!$D:$D,'ALL 2022'!$D:$D)</f>
        <v>0</v>
      </c>
      <c r="K301" s="12">
        <f>+SUMIFS('BLG1222'!$I:$I,'BLG1222'!$A:$A,'ALL 2022'!$2:$2,'BLG1222'!$D:$D,'ALL 2022'!$D:$D)</f>
        <v>0</v>
      </c>
      <c r="L301" s="12">
        <f>+SUMIFS('BLG1222'!$I:$I,'BLG1222'!$A:$A,'ALL 2022'!$2:$2,'BLG1222'!$D:$D,'ALL 2022'!$D:$D)</f>
        <v>0</v>
      </c>
      <c r="M301" s="12">
        <f>+SUMIFS('BLG1222'!$I:$I,'BLG1222'!$A:$A,'ALL 2022'!$2:$2,'BLG1222'!$D:$D,'ALL 2022'!$D:$D)</f>
        <v>0</v>
      </c>
      <c r="N301" s="12">
        <f>+SUMIFS('BLG1222'!$I:$I,'BLG1222'!$A:$A,'ALL 2022'!$2:$2,'BLG1222'!$D:$D,'ALL 2022'!$D:$D)</f>
        <v>0</v>
      </c>
      <c r="O301" s="12">
        <f>+SUMIFS('BLG1222'!$I:$I,'BLG1222'!$A:$A,'ALL 2022'!$2:$2,'BLG1222'!$D:$D,'ALL 2022'!$D:$D)</f>
        <v>0</v>
      </c>
      <c r="P301" s="12">
        <f>+SUMIFS('BLG1222'!$I:$I,'BLG1222'!$A:$A,'ALL 2022'!$2:$2,'BLG1222'!$D:$D,'ALL 2022'!$D:$D)</f>
        <v>0</v>
      </c>
      <c r="Q301" s="12">
        <f>+SUMIFS('BLG1222'!$I:$I,'BLG1222'!$A:$A,'ALL 2022'!$2:$2,'BLG1222'!$D:$D,'ALL 2022'!$D:$D)</f>
        <v>0</v>
      </c>
      <c r="R301" s="12">
        <f>+SUMIFS('BLG1222'!$I:$I,'BLG1222'!$A:$A,'ALL 2022'!$2:$2,'BLG1222'!$D:$D,'ALL 2022'!$D:$D)</f>
        <v>0</v>
      </c>
      <c r="S301" s="12">
        <f>+SUMIFS('BLG1222'!$I:$I,'BLG1222'!$A:$A,'ALL 2022'!$2:$2,'BLG1222'!$D:$D,'ALL 2022'!$D:$D)</f>
        <v>0</v>
      </c>
      <c r="T301" s="12">
        <f>+SUMIFS('BLG1222'!$I:$I,'BLG1222'!$A:$A,'ALL 2022'!$2:$2,'BLG1222'!$D:$D,'ALL 2022'!$D:$D)</f>
        <v>0</v>
      </c>
      <c r="U301" s="12">
        <f>+SUMIFS('BLG1222'!$I:$I,'BLG1222'!$A:$A,'ALL 2022'!$2:$2,'BLG1222'!$D:$D,'ALL 2022'!$D:$D)</f>
        <v>0</v>
      </c>
      <c r="V301" s="12">
        <f>+SUMIFS('BLG1222'!$I:$I,'BLG1222'!$A:$A,'ALL 2022'!$2:$2,'BLG1222'!$D:$D,'ALL 2022'!$D:$D)</f>
        <v>0</v>
      </c>
      <c r="W301" s="12">
        <f>+SUMIFS('BLG1222'!$I:$I,'BLG1222'!$A:$A,'ALL 2022'!$2:$2,'BLG1222'!$D:$D,'ALL 2022'!$D:$D)</f>
        <v>0</v>
      </c>
      <c r="X301" s="12">
        <f>+SUMIFS('BLG1222'!$I:$I,'BLG1222'!$A:$A,'ALL 2022'!$2:$2,'BLG1222'!$D:$D,'ALL 2022'!$D:$D)</f>
        <v>0</v>
      </c>
      <c r="Y301" s="12">
        <f>+SUMIFS('BLG1222'!$I:$I,'BLG1222'!$A:$A,'ALL 2022'!$2:$2,'BLG1222'!$D:$D,'ALL 2022'!$D:$D)</f>
        <v>0</v>
      </c>
      <c r="Z301" s="12">
        <f>+SUMIFS('BLG1222'!$I:$I,'BLG1222'!$A:$A,'ALL 2022'!$2:$2,'BLG1222'!$D:$D,'ALL 2022'!$D:$D)</f>
        <v>0</v>
      </c>
      <c r="AA301" s="12">
        <f>+SUMIFS('BLG1222'!$I:$I,'BLG1222'!$A:$A,'ALL 2022'!$2:$2,'BLG1222'!$D:$D,'ALL 2022'!$D:$D)</f>
        <v>0</v>
      </c>
      <c r="AB301" s="12">
        <f>+SUMIFS('BLG1222'!$I:$I,'BLG1222'!$A:$A,'ALL 2022'!$2:$2,'BLG1222'!$D:$D,'ALL 2022'!$D:$D)</f>
        <v>0</v>
      </c>
      <c r="AC301" s="12">
        <f>+SUMIFS('BLG1222'!$I:$I,'BLG1222'!$A:$A,'ALL 2022'!$2:$2,'BLG1222'!$D:$D,'ALL 2022'!$D:$D)</f>
        <v>0</v>
      </c>
      <c r="AD301" s="12">
        <f>+SUMIFS('BLG1222'!$I:$I,'BLG1222'!$A:$A,'ALL 2022'!$2:$2,'BLG1222'!$D:$D,'ALL 2022'!$D:$D)</f>
        <v>0</v>
      </c>
      <c r="AE301" s="12">
        <f>+SUMIFS('BLG1222'!$I:$I,'BLG1222'!$A:$A,'ALL 2022'!$2:$2,'BLG1222'!$D:$D,'ALL 2022'!$D:$D)</f>
        <v>0</v>
      </c>
      <c r="AF301" s="12">
        <f>+SUMIFS('BLG1222'!$I:$I,'BLG1222'!$A:$A,'ALL 2022'!$2:$2,'BLG1222'!$D:$D,'ALL 2022'!$D:$D)</f>
        <v>0</v>
      </c>
      <c r="AG301" s="12">
        <f>+SUMIFS('BLG1222'!$I:$I,'BLG1222'!$A:$A,'ALL 2022'!$2:$2,'BLG1222'!$D:$D,'ALL 2022'!$D:$D)</f>
        <v>0</v>
      </c>
      <c r="AH301" s="12">
        <f>+SUMIFS('BLG1222'!$I:$I,'BLG1222'!$A:$A,'ALL 2022'!$2:$2,'BLG1222'!$D:$D,'ALL 2022'!$D:$D)</f>
        <v>0</v>
      </c>
      <c r="AI301" s="12">
        <f>+SUMIFS('BLG1222'!$I:$I,'BLG1222'!$A:$A,'ALL 2022'!$2:$2,'BLG1222'!$D:$D,'ALL 2022'!$D:$D)</f>
        <v>0</v>
      </c>
      <c r="AJ301" s="12">
        <f>+SUMIFS('BLG1222'!$I:$I,'BLG1222'!$A:$A,'ALL 2022'!$2:$2,'BLG1222'!$D:$D,'ALL 2022'!$D:$D)</f>
        <v>0</v>
      </c>
      <c r="AK301" s="12">
        <f>+SUMIFS('BLG1222'!$I:$I,'BLG1222'!$A:$A,'ALL 2022'!$2:$2,'BLG1222'!$D:$D,'ALL 2022'!$D:$D)</f>
        <v>0</v>
      </c>
      <c r="AL301" s="12">
        <f>+SUMIFS('BLG1222'!$I:$I,'BLG1222'!$A:$A,'ALL 2022'!$2:$2,'BLG1222'!$D:$D,'ALL 2022'!$D:$D)</f>
        <v>0</v>
      </c>
      <c r="AM301" s="12">
        <f>+SUMIFS('BLG1222'!$I:$I,'BLG1222'!$A:$A,'ALL 2022'!$2:$2,'BLG1222'!$D:$D,'ALL 2022'!$D:$D)</f>
        <v>0</v>
      </c>
      <c r="AN301" s="12">
        <f>+SUMIFS('BLG1222'!$I:$I,'BLG1222'!$A:$A,'ALL 2022'!$2:$2,'BLG1222'!$D:$D,'ALL 2022'!$D:$D)</f>
        <v>0</v>
      </c>
      <c r="AO301" s="12">
        <f>+SUMIFS('BLG1222'!$I:$I,'BLG1222'!$A:$A,'ALL 2022'!$2:$2,'BLG1222'!$D:$D,'ALL 2022'!$D:$D)</f>
        <v>0</v>
      </c>
      <c r="AP301" s="12">
        <f>+SUMIFS('BLG1222'!$I:$I,'BLG1222'!$A:$A,'ALL 2022'!$2:$2,'BLG1222'!$D:$D,'ALL 2022'!$D:$D)</f>
        <v>0</v>
      </c>
      <c r="AQ301" s="164">
        <f t="shared" si="29"/>
        <v>0</v>
      </c>
      <c r="AR301" s="165">
        <f t="shared" si="30"/>
        <v>0</v>
      </c>
    </row>
    <row r="302" spans="1:44" hidden="1" x14ac:dyDescent="0.25">
      <c r="A302" s="11" t="str">
        <f t="shared" si="26"/>
        <v>4</v>
      </c>
      <c r="B302" s="11" t="str">
        <f t="shared" si="27"/>
        <v>46</v>
      </c>
      <c r="C302" s="11" t="str">
        <f t="shared" si="28"/>
        <v>467</v>
      </c>
      <c r="D302" s="23">
        <v>46700100</v>
      </c>
      <c r="E302" s="119" t="str">
        <f t="shared" si="32"/>
        <v>BIL22</v>
      </c>
      <c r="F302" s="24" t="s">
        <v>149</v>
      </c>
      <c r="G302" s="12">
        <f>+SUMIFS('BLG1222'!$I:$I,'BLG1222'!$A:$A,'ALL 2022'!$2:$2,'BLG1222'!$D:$D,'ALL 2022'!$D:$D)</f>
        <v>0</v>
      </c>
      <c r="H302" s="12">
        <f>+SUMIFS('BLG1222'!$I:$I,'BLG1222'!$A:$A,'ALL 2022'!$2:$2,'BLG1222'!$D:$D,'ALL 2022'!$D:$D)</f>
        <v>0</v>
      </c>
      <c r="I302" s="12">
        <f>+SUMIFS('BLG1222'!$I:$I,'BLG1222'!$A:$A,'ALL 2022'!$2:$2,'BLG1222'!$D:$D,'ALL 2022'!$D:$D)</f>
        <v>0</v>
      </c>
      <c r="J302" s="12">
        <f>+SUMIFS('BLG1222'!$I:$I,'BLG1222'!$A:$A,'ALL 2022'!$2:$2,'BLG1222'!$D:$D,'ALL 2022'!$D:$D)</f>
        <v>0</v>
      </c>
      <c r="K302" s="12">
        <f>+SUMIFS('BLG1222'!$I:$I,'BLG1222'!$A:$A,'ALL 2022'!$2:$2,'BLG1222'!$D:$D,'ALL 2022'!$D:$D)</f>
        <v>0</v>
      </c>
      <c r="L302" s="12">
        <f>+SUMIFS('BLG1222'!$I:$I,'BLG1222'!$A:$A,'ALL 2022'!$2:$2,'BLG1222'!$D:$D,'ALL 2022'!$D:$D)</f>
        <v>0</v>
      </c>
      <c r="M302" s="12">
        <f>+SUMIFS('BLG1222'!$I:$I,'BLG1222'!$A:$A,'ALL 2022'!$2:$2,'BLG1222'!$D:$D,'ALL 2022'!$D:$D)</f>
        <v>0</v>
      </c>
      <c r="N302" s="12">
        <f>+SUMIFS('BLG1222'!$I:$I,'BLG1222'!$A:$A,'ALL 2022'!$2:$2,'BLG1222'!$D:$D,'ALL 2022'!$D:$D)</f>
        <v>0</v>
      </c>
      <c r="O302" s="12">
        <f>+SUMIFS('BLG1222'!$I:$I,'BLG1222'!$A:$A,'ALL 2022'!$2:$2,'BLG1222'!$D:$D,'ALL 2022'!$D:$D)</f>
        <v>0</v>
      </c>
      <c r="P302" s="12">
        <f>+SUMIFS('BLG1222'!$I:$I,'BLG1222'!$A:$A,'ALL 2022'!$2:$2,'BLG1222'!$D:$D,'ALL 2022'!$D:$D)</f>
        <v>0</v>
      </c>
      <c r="Q302" s="12">
        <f>+SUMIFS('BLG1222'!$I:$I,'BLG1222'!$A:$A,'ALL 2022'!$2:$2,'BLG1222'!$D:$D,'ALL 2022'!$D:$D)</f>
        <v>0</v>
      </c>
      <c r="R302" s="12">
        <f>+SUMIFS('BLG1222'!$I:$I,'BLG1222'!$A:$A,'ALL 2022'!$2:$2,'BLG1222'!$D:$D,'ALL 2022'!$D:$D)</f>
        <v>0</v>
      </c>
      <c r="S302" s="12">
        <f>+SUMIFS('BLG1222'!$I:$I,'BLG1222'!$A:$A,'ALL 2022'!$2:$2,'BLG1222'!$D:$D,'ALL 2022'!$D:$D)</f>
        <v>0</v>
      </c>
      <c r="T302" s="12">
        <f>+SUMIFS('BLG1222'!$I:$I,'BLG1222'!$A:$A,'ALL 2022'!$2:$2,'BLG1222'!$D:$D,'ALL 2022'!$D:$D)</f>
        <v>0</v>
      </c>
      <c r="U302" s="12">
        <f>+SUMIFS('BLG1222'!$I:$I,'BLG1222'!$A:$A,'ALL 2022'!$2:$2,'BLG1222'!$D:$D,'ALL 2022'!$D:$D)</f>
        <v>0</v>
      </c>
      <c r="V302" s="12">
        <f>+SUMIFS('BLG1222'!$I:$I,'BLG1222'!$A:$A,'ALL 2022'!$2:$2,'BLG1222'!$D:$D,'ALL 2022'!$D:$D)</f>
        <v>0</v>
      </c>
      <c r="W302" s="12">
        <f>+SUMIFS('BLG1222'!$I:$I,'BLG1222'!$A:$A,'ALL 2022'!$2:$2,'BLG1222'!$D:$D,'ALL 2022'!$D:$D)</f>
        <v>0</v>
      </c>
      <c r="X302" s="12">
        <f>+SUMIFS('BLG1222'!$I:$I,'BLG1222'!$A:$A,'ALL 2022'!$2:$2,'BLG1222'!$D:$D,'ALL 2022'!$D:$D)</f>
        <v>0</v>
      </c>
      <c r="Y302" s="12">
        <f>+SUMIFS('BLG1222'!$I:$I,'BLG1222'!$A:$A,'ALL 2022'!$2:$2,'BLG1222'!$D:$D,'ALL 2022'!$D:$D)</f>
        <v>0</v>
      </c>
      <c r="Z302" s="12">
        <f>+SUMIFS('BLG1222'!$I:$I,'BLG1222'!$A:$A,'ALL 2022'!$2:$2,'BLG1222'!$D:$D,'ALL 2022'!$D:$D)</f>
        <v>0</v>
      </c>
      <c r="AA302" s="12">
        <f>+SUMIFS('BLG1222'!$I:$I,'BLG1222'!$A:$A,'ALL 2022'!$2:$2,'BLG1222'!$D:$D,'ALL 2022'!$D:$D)</f>
        <v>0</v>
      </c>
      <c r="AB302" s="12">
        <f>+SUMIFS('BLG1222'!$I:$I,'BLG1222'!$A:$A,'ALL 2022'!$2:$2,'BLG1222'!$D:$D,'ALL 2022'!$D:$D)</f>
        <v>0</v>
      </c>
      <c r="AC302" s="12">
        <f>+SUMIFS('BLG1222'!$I:$I,'BLG1222'!$A:$A,'ALL 2022'!$2:$2,'BLG1222'!$D:$D,'ALL 2022'!$D:$D)</f>
        <v>0</v>
      </c>
      <c r="AD302" s="12">
        <f>+SUMIFS('BLG1222'!$I:$I,'BLG1222'!$A:$A,'ALL 2022'!$2:$2,'BLG1222'!$D:$D,'ALL 2022'!$D:$D)</f>
        <v>0</v>
      </c>
      <c r="AE302" s="12">
        <f>+SUMIFS('BLG1222'!$I:$I,'BLG1222'!$A:$A,'ALL 2022'!$2:$2,'BLG1222'!$D:$D,'ALL 2022'!$D:$D)</f>
        <v>0</v>
      </c>
      <c r="AF302" s="12">
        <f>+SUMIFS('BLG1222'!$I:$I,'BLG1222'!$A:$A,'ALL 2022'!$2:$2,'BLG1222'!$D:$D,'ALL 2022'!$D:$D)</f>
        <v>0</v>
      </c>
      <c r="AG302" s="12">
        <f>+SUMIFS('BLG1222'!$I:$I,'BLG1222'!$A:$A,'ALL 2022'!$2:$2,'BLG1222'!$D:$D,'ALL 2022'!$D:$D)</f>
        <v>0</v>
      </c>
      <c r="AH302" s="12">
        <f>+SUMIFS('BLG1222'!$I:$I,'BLG1222'!$A:$A,'ALL 2022'!$2:$2,'BLG1222'!$D:$D,'ALL 2022'!$D:$D)</f>
        <v>0</v>
      </c>
      <c r="AI302" s="12">
        <f>+SUMIFS('BLG1222'!$I:$I,'BLG1222'!$A:$A,'ALL 2022'!$2:$2,'BLG1222'!$D:$D,'ALL 2022'!$D:$D)</f>
        <v>0</v>
      </c>
      <c r="AJ302" s="12">
        <f>+SUMIFS('BLG1222'!$I:$I,'BLG1222'!$A:$A,'ALL 2022'!$2:$2,'BLG1222'!$D:$D,'ALL 2022'!$D:$D)</f>
        <v>0</v>
      </c>
      <c r="AK302" s="12">
        <f>+SUMIFS('BLG1222'!$I:$I,'BLG1222'!$A:$A,'ALL 2022'!$2:$2,'BLG1222'!$D:$D,'ALL 2022'!$D:$D)</f>
        <v>0</v>
      </c>
      <c r="AL302" s="12">
        <f>+SUMIFS('BLG1222'!$I:$I,'BLG1222'!$A:$A,'ALL 2022'!$2:$2,'BLG1222'!$D:$D,'ALL 2022'!$D:$D)</f>
        <v>0</v>
      </c>
      <c r="AM302" s="12">
        <f>+SUMIFS('BLG1222'!$I:$I,'BLG1222'!$A:$A,'ALL 2022'!$2:$2,'BLG1222'!$D:$D,'ALL 2022'!$D:$D)</f>
        <v>0</v>
      </c>
      <c r="AN302" s="12">
        <f>+SUMIFS('BLG1222'!$I:$I,'BLG1222'!$A:$A,'ALL 2022'!$2:$2,'BLG1222'!$D:$D,'ALL 2022'!$D:$D)</f>
        <v>959157280</v>
      </c>
      <c r="AO302" s="12">
        <f>+SUMIFS('BLG1222'!$I:$I,'BLG1222'!$A:$A,'ALL 2022'!$2:$2,'BLG1222'!$D:$D,'ALL 2022'!$D:$D)</f>
        <v>0</v>
      </c>
      <c r="AP302" s="12">
        <f>+SUMIFS('BLG1222'!$I:$I,'BLG1222'!$A:$A,'ALL 2022'!$2:$2,'BLG1222'!$D:$D,'ALL 2022'!$D:$D)</f>
        <v>-8978200</v>
      </c>
      <c r="AQ302" s="164">
        <f t="shared" si="29"/>
        <v>950179080</v>
      </c>
      <c r="AR302" s="165">
        <f t="shared" si="30"/>
        <v>200945.12694166286</v>
      </c>
    </row>
    <row r="303" spans="1:44" hidden="1" x14ac:dyDescent="0.25">
      <c r="A303" s="11" t="str">
        <f t="shared" si="26"/>
        <v>4</v>
      </c>
      <c r="B303" s="11" t="str">
        <f t="shared" si="27"/>
        <v>46</v>
      </c>
      <c r="C303" s="11" t="str">
        <f t="shared" si="28"/>
        <v>467</v>
      </c>
      <c r="D303" s="60">
        <v>46710000</v>
      </c>
      <c r="E303" s="119" t="str">
        <f t="shared" si="32"/>
        <v>BIL22</v>
      </c>
      <c r="F303" s="24" t="s">
        <v>4</v>
      </c>
      <c r="G303" s="12">
        <f>+SUMIFS('BLG1222'!$I:$I,'BLG1222'!$A:$A,'ALL 2022'!$2:$2,'BLG1222'!$D:$D,'ALL 2022'!$D:$D)</f>
        <v>0</v>
      </c>
      <c r="H303" s="12">
        <f>+SUMIFS('BLG1222'!$I:$I,'BLG1222'!$A:$A,'ALL 2022'!$2:$2,'BLG1222'!$D:$D,'ALL 2022'!$D:$D)</f>
        <v>0</v>
      </c>
      <c r="I303" s="12">
        <f>+SUMIFS('BLG1222'!$I:$I,'BLG1222'!$A:$A,'ALL 2022'!$2:$2,'BLG1222'!$D:$D,'ALL 2022'!$D:$D)</f>
        <v>3800000000</v>
      </c>
      <c r="J303" s="12">
        <f>+SUMIFS('BLG1222'!$I:$I,'BLG1222'!$A:$A,'ALL 2022'!$2:$2,'BLG1222'!$D:$D,'ALL 2022'!$D:$D)</f>
        <v>0</v>
      </c>
      <c r="K303" s="12">
        <f>+SUMIFS('BLG1222'!$I:$I,'BLG1222'!$A:$A,'ALL 2022'!$2:$2,'BLG1222'!$D:$D,'ALL 2022'!$D:$D)</f>
        <v>0</v>
      </c>
      <c r="L303" s="12">
        <f>+SUMIFS('BLG1222'!$I:$I,'BLG1222'!$A:$A,'ALL 2022'!$2:$2,'BLG1222'!$D:$D,'ALL 2022'!$D:$D)</f>
        <v>0</v>
      </c>
      <c r="M303" s="12">
        <f>+SUMIFS('BLG1222'!$I:$I,'BLG1222'!$A:$A,'ALL 2022'!$2:$2,'BLG1222'!$D:$D,'ALL 2022'!$D:$D)</f>
        <v>0</v>
      </c>
      <c r="N303" s="12">
        <f>+SUMIFS('BLG1222'!$I:$I,'BLG1222'!$A:$A,'ALL 2022'!$2:$2,'BLG1222'!$D:$D,'ALL 2022'!$D:$D)</f>
        <v>-524700000</v>
      </c>
      <c r="O303" s="12">
        <f>+SUMIFS('BLG1222'!$I:$I,'BLG1222'!$A:$A,'ALL 2022'!$2:$2,'BLG1222'!$D:$D,'ALL 2022'!$D:$D)</f>
        <v>53914677.369999997</v>
      </c>
      <c r="P303" s="12">
        <f>+SUMIFS('BLG1222'!$I:$I,'BLG1222'!$A:$A,'ALL 2022'!$2:$2,'BLG1222'!$D:$D,'ALL 2022'!$D:$D)</f>
        <v>0</v>
      </c>
      <c r="Q303" s="12">
        <f>+SUMIFS('BLG1222'!$I:$I,'BLG1222'!$A:$A,'ALL 2022'!$2:$2,'BLG1222'!$D:$D,'ALL 2022'!$D:$D)</f>
        <v>0</v>
      </c>
      <c r="R303" s="12">
        <f>+SUMIFS('BLG1222'!$I:$I,'BLG1222'!$A:$A,'ALL 2022'!$2:$2,'BLG1222'!$D:$D,'ALL 2022'!$D:$D)</f>
        <v>0</v>
      </c>
      <c r="S303" s="12">
        <f>+SUMIFS('BLG1222'!$I:$I,'BLG1222'!$A:$A,'ALL 2022'!$2:$2,'BLG1222'!$D:$D,'ALL 2022'!$D:$D)</f>
        <v>0</v>
      </c>
      <c r="T303" s="12">
        <f>+SUMIFS('BLG1222'!$I:$I,'BLG1222'!$A:$A,'ALL 2022'!$2:$2,'BLG1222'!$D:$D,'ALL 2022'!$D:$D)</f>
        <v>0</v>
      </c>
      <c r="U303" s="12">
        <f>+SUMIFS('BLG1222'!$I:$I,'BLG1222'!$A:$A,'ALL 2022'!$2:$2,'BLG1222'!$D:$D,'ALL 2022'!$D:$D)</f>
        <v>0</v>
      </c>
      <c r="V303" s="12">
        <f>+SUMIFS('BLG1222'!$I:$I,'BLG1222'!$A:$A,'ALL 2022'!$2:$2,'BLG1222'!$D:$D,'ALL 2022'!$D:$D)</f>
        <v>0</v>
      </c>
      <c r="W303" s="12">
        <f>+SUMIFS('BLG1222'!$I:$I,'BLG1222'!$A:$A,'ALL 2022'!$2:$2,'BLG1222'!$D:$D,'ALL 2022'!$D:$D)</f>
        <v>0</v>
      </c>
      <c r="X303" s="12">
        <f>+SUMIFS('BLG1222'!$I:$I,'BLG1222'!$A:$A,'ALL 2022'!$2:$2,'BLG1222'!$D:$D,'ALL 2022'!$D:$D)</f>
        <v>0</v>
      </c>
      <c r="Y303" s="12">
        <f>+SUMIFS('BLG1222'!$I:$I,'BLG1222'!$A:$A,'ALL 2022'!$2:$2,'BLG1222'!$D:$D,'ALL 2022'!$D:$D)</f>
        <v>0</v>
      </c>
      <c r="Z303" s="12">
        <f>+SUMIFS('BLG1222'!$I:$I,'BLG1222'!$A:$A,'ALL 2022'!$2:$2,'BLG1222'!$D:$D,'ALL 2022'!$D:$D)</f>
        <v>0</v>
      </c>
      <c r="AA303" s="12">
        <f>+SUMIFS('BLG1222'!$I:$I,'BLG1222'!$A:$A,'ALL 2022'!$2:$2,'BLG1222'!$D:$D,'ALL 2022'!$D:$D)</f>
        <v>0</v>
      </c>
      <c r="AB303" s="12">
        <f>+SUMIFS('BLG1222'!$I:$I,'BLG1222'!$A:$A,'ALL 2022'!$2:$2,'BLG1222'!$D:$D,'ALL 2022'!$D:$D)</f>
        <v>0</v>
      </c>
      <c r="AC303" s="12">
        <f>+SUMIFS('BLG1222'!$I:$I,'BLG1222'!$A:$A,'ALL 2022'!$2:$2,'BLG1222'!$D:$D,'ALL 2022'!$D:$D)</f>
        <v>0</v>
      </c>
      <c r="AD303" s="12">
        <f>+SUMIFS('BLG1222'!$I:$I,'BLG1222'!$A:$A,'ALL 2022'!$2:$2,'BLG1222'!$D:$D,'ALL 2022'!$D:$D)</f>
        <v>0</v>
      </c>
      <c r="AE303" s="12">
        <f>+SUMIFS('BLG1222'!$I:$I,'BLG1222'!$A:$A,'ALL 2022'!$2:$2,'BLG1222'!$D:$D,'ALL 2022'!$D:$D)</f>
        <v>0</v>
      </c>
      <c r="AF303" s="12">
        <f>+SUMIFS('BLG1222'!$I:$I,'BLG1222'!$A:$A,'ALL 2022'!$2:$2,'BLG1222'!$D:$D,'ALL 2022'!$D:$D)</f>
        <v>0</v>
      </c>
      <c r="AG303" s="12">
        <f>+SUMIFS('BLG1222'!$I:$I,'BLG1222'!$A:$A,'ALL 2022'!$2:$2,'BLG1222'!$D:$D,'ALL 2022'!$D:$D)</f>
        <v>0</v>
      </c>
      <c r="AH303" s="12">
        <f>+SUMIFS('BLG1222'!$I:$I,'BLG1222'!$A:$A,'ALL 2022'!$2:$2,'BLG1222'!$D:$D,'ALL 2022'!$D:$D)</f>
        <v>0</v>
      </c>
      <c r="AI303" s="12">
        <f>+SUMIFS('BLG1222'!$I:$I,'BLG1222'!$A:$A,'ALL 2022'!$2:$2,'BLG1222'!$D:$D,'ALL 2022'!$D:$D)</f>
        <v>0</v>
      </c>
      <c r="AJ303" s="12">
        <f>+SUMIFS('BLG1222'!$I:$I,'BLG1222'!$A:$A,'ALL 2022'!$2:$2,'BLG1222'!$D:$D,'ALL 2022'!$D:$D)</f>
        <v>0</v>
      </c>
      <c r="AK303" s="12">
        <f>+SUMIFS('BLG1222'!$I:$I,'BLG1222'!$A:$A,'ALL 2022'!$2:$2,'BLG1222'!$D:$D,'ALL 2022'!$D:$D)</f>
        <v>0</v>
      </c>
      <c r="AL303" s="12">
        <f>+SUMIFS('BLG1222'!$I:$I,'BLG1222'!$A:$A,'ALL 2022'!$2:$2,'BLG1222'!$D:$D,'ALL 2022'!$D:$D)</f>
        <v>0</v>
      </c>
      <c r="AM303" s="12">
        <f>+SUMIFS('BLG1222'!$I:$I,'BLG1222'!$A:$A,'ALL 2022'!$2:$2,'BLG1222'!$D:$D,'ALL 2022'!$D:$D)</f>
        <v>-300000000</v>
      </c>
      <c r="AN303" s="12">
        <f>+SUMIFS('BLG1222'!$I:$I,'BLG1222'!$A:$A,'ALL 2022'!$2:$2,'BLG1222'!$D:$D,'ALL 2022'!$D:$D)</f>
        <v>0</v>
      </c>
      <c r="AO303" s="12">
        <f>+SUMIFS('BLG1222'!$I:$I,'BLG1222'!$A:$A,'ALL 2022'!$2:$2,'BLG1222'!$D:$D,'ALL 2022'!$D:$D)</f>
        <v>0</v>
      </c>
      <c r="AP303" s="12">
        <f>+SUMIFS('BLG1222'!$I:$I,'BLG1222'!$A:$A,'ALL 2022'!$2:$2,'BLG1222'!$D:$D,'ALL 2022'!$D:$D)</f>
        <v>0</v>
      </c>
      <c r="AQ303" s="164">
        <f t="shared" si="29"/>
        <v>3029214677.3699999</v>
      </c>
      <c r="AR303" s="165">
        <f t="shared" si="30"/>
        <v>640622.32129722636</v>
      </c>
    </row>
    <row r="304" spans="1:44" hidden="1" x14ac:dyDescent="0.25">
      <c r="A304" s="11" t="str">
        <f t="shared" si="26"/>
        <v>4</v>
      </c>
      <c r="B304" s="11" t="str">
        <f t="shared" si="27"/>
        <v>46</v>
      </c>
      <c r="C304" s="11" t="str">
        <f t="shared" si="28"/>
        <v>467</v>
      </c>
      <c r="D304" s="23">
        <v>46710070</v>
      </c>
      <c r="E304" s="119" t="str">
        <f t="shared" si="32"/>
        <v>BIL28</v>
      </c>
      <c r="F304" s="24" t="s">
        <v>2568</v>
      </c>
      <c r="G304" s="12">
        <f>+SUMIFS('BLG1222'!$I:$I,'BLG1222'!$A:$A,'ALL 2022'!$2:$2,'BLG1222'!$D:$D,'ALL 2022'!$D:$D)</f>
        <v>0</v>
      </c>
      <c r="H304" s="12">
        <f>+SUMIFS('BLG1222'!$I:$I,'BLG1222'!$A:$A,'ALL 2022'!$2:$2,'BLG1222'!$D:$D,'ALL 2022'!$D:$D)</f>
        <v>0</v>
      </c>
      <c r="I304" s="12">
        <f>+SUMIFS('BLG1222'!$I:$I,'BLG1222'!$A:$A,'ALL 2022'!$2:$2,'BLG1222'!$D:$D,'ALL 2022'!$D:$D)</f>
        <v>0</v>
      </c>
      <c r="J304" s="12">
        <f>+SUMIFS('BLG1222'!$I:$I,'BLG1222'!$A:$A,'ALL 2022'!$2:$2,'BLG1222'!$D:$D,'ALL 2022'!$D:$D)</f>
        <v>0</v>
      </c>
      <c r="K304" s="12">
        <f>+SUMIFS('BLG1222'!$I:$I,'BLG1222'!$A:$A,'ALL 2022'!$2:$2,'BLG1222'!$D:$D,'ALL 2022'!$D:$D)</f>
        <v>0</v>
      </c>
      <c r="L304" s="12">
        <f>+SUMIFS('BLG1222'!$I:$I,'BLG1222'!$A:$A,'ALL 2022'!$2:$2,'BLG1222'!$D:$D,'ALL 2022'!$D:$D)</f>
        <v>0</v>
      </c>
      <c r="M304" s="12">
        <f>+SUMIFS('BLG1222'!$I:$I,'BLG1222'!$A:$A,'ALL 2022'!$2:$2,'BLG1222'!$D:$D,'ALL 2022'!$D:$D)</f>
        <v>-4454871.9400000004</v>
      </c>
      <c r="N304" s="12">
        <f>+SUMIFS('BLG1222'!$I:$I,'BLG1222'!$A:$A,'ALL 2022'!$2:$2,'BLG1222'!$D:$D,'ALL 2022'!$D:$D)</f>
        <v>0</v>
      </c>
      <c r="O304" s="12">
        <f>+SUMIFS('BLG1222'!$I:$I,'BLG1222'!$A:$A,'ALL 2022'!$2:$2,'BLG1222'!$D:$D,'ALL 2022'!$D:$D)</f>
        <v>0</v>
      </c>
      <c r="P304" s="12">
        <f>+SUMIFS('BLG1222'!$I:$I,'BLG1222'!$A:$A,'ALL 2022'!$2:$2,'BLG1222'!$D:$D,'ALL 2022'!$D:$D)</f>
        <v>0</v>
      </c>
      <c r="Q304" s="12">
        <f>+SUMIFS('BLG1222'!$I:$I,'BLG1222'!$A:$A,'ALL 2022'!$2:$2,'BLG1222'!$D:$D,'ALL 2022'!$D:$D)</f>
        <v>0</v>
      </c>
      <c r="R304" s="12">
        <f>+SUMIFS('BLG1222'!$I:$I,'BLG1222'!$A:$A,'ALL 2022'!$2:$2,'BLG1222'!$D:$D,'ALL 2022'!$D:$D)</f>
        <v>0</v>
      </c>
      <c r="S304" s="12">
        <f>+SUMIFS('BLG1222'!$I:$I,'BLG1222'!$A:$A,'ALL 2022'!$2:$2,'BLG1222'!$D:$D,'ALL 2022'!$D:$D)</f>
        <v>0</v>
      </c>
      <c r="T304" s="12">
        <f>+SUMIFS('BLG1222'!$I:$I,'BLG1222'!$A:$A,'ALL 2022'!$2:$2,'BLG1222'!$D:$D,'ALL 2022'!$D:$D)</f>
        <v>-313264383.94</v>
      </c>
      <c r="U304" s="12">
        <f>+SUMIFS('BLG1222'!$I:$I,'BLG1222'!$A:$A,'ALL 2022'!$2:$2,'BLG1222'!$D:$D,'ALL 2022'!$D:$D)</f>
        <v>-18921100</v>
      </c>
      <c r="V304" s="12">
        <f>+SUMIFS('BLG1222'!$I:$I,'BLG1222'!$A:$A,'ALL 2022'!$2:$2,'BLG1222'!$D:$D,'ALL 2022'!$D:$D)</f>
        <v>0</v>
      </c>
      <c r="W304" s="12">
        <f>+SUMIFS('BLG1222'!$I:$I,'BLG1222'!$A:$A,'ALL 2022'!$2:$2,'BLG1222'!$D:$D,'ALL 2022'!$D:$D)</f>
        <v>0</v>
      </c>
      <c r="X304" s="12">
        <f>+SUMIFS('BLG1222'!$I:$I,'BLG1222'!$A:$A,'ALL 2022'!$2:$2,'BLG1222'!$D:$D,'ALL 2022'!$D:$D)</f>
        <v>0</v>
      </c>
      <c r="Y304" s="12">
        <f>+SUMIFS('BLG1222'!$I:$I,'BLG1222'!$A:$A,'ALL 2022'!$2:$2,'BLG1222'!$D:$D,'ALL 2022'!$D:$D)</f>
        <v>-664150</v>
      </c>
      <c r="Z304" s="12">
        <f>+SUMIFS('BLG1222'!$I:$I,'BLG1222'!$A:$A,'ALL 2022'!$2:$2,'BLG1222'!$D:$D,'ALL 2022'!$D:$D)</f>
        <v>0</v>
      </c>
      <c r="AA304" s="12">
        <f>+SUMIFS('BLG1222'!$I:$I,'BLG1222'!$A:$A,'ALL 2022'!$2:$2,'BLG1222'!$D:$D,'ALL 2022'!$D:$D)</f>
        <v>0</v>
      </c>
      <c r="AB304" s="12">
        <f>+SUMIFS('BLG1222'!$I:$I,'BLG1222'!$A:$A,'ALL 2022'!$2:$2,'BLG1222'!$D:$D,'ALL 2022'!$D:$D)</f>
        <v>0</v>
      </c>
      <c r="AC304" s="12">
        <f>+SUMIFS('BLG1222'!$I:$I,'BLG1222'!$A:$A,'ALL 2022'!$2:$2,'BLG1222'!$D:$D,'ALL 2022'!$D:$D)</f>
        <v>0</v>
      </c>
      <c r="AD304" s="12">
        <f>+SUMIFS('BLG1222'!$I:$I,'BLG1222'!$A:$A,'ALL 2022'!$2:$2,'BLG1222'!$D:$D,'ALL 2022'!$D:$D)</f>
        <v>0</v>
      </c>
      <c r="AE304" s="12">
        <f>+SUMIFS('BLG1222'!$I:$I,'BLG1222'!$A:$A,'ALL 2022'!$2:$2,'BLG1222'!$D:$D,'ALL 2022'!$D:$D)</f>
        <v>0</v>
      </c>
      <c r="AF304" s="12">
        <f>+SUMIFS('BLG1222'!$I:$I,'BLG1222'!$A:$A,'ALL 2022'!$2:$2,'BLG1222'!$D:$D,'ALL 2022'!$D:$D)</f>
        <v>3688893.91</v>
      </c>
      <c r="AG304" s="12">
        <f>+SUMIFS('BLG1222'!$I:$I,'BLG1222'!$A:$A,'ALL 2022'!$2:$2,'BLG1222'!$D:$D,'ALL 2022'!$D:$D)</f>
        <v>0</v>
      </c>
      <c r="AH304" s="12">
        <f>+SUMIFS('BLG1222'!$I:$I,'BLG1222'!$A:$A,'ALL 2022'!$2:$2,'BLG1222'!$D:$D,'ALL 2022'!$D:$D)</f>
        <v>0</v>
      </c>
      <c r="AI304" s="12">
        <f>+SUMIFS('BLG1222'!$I:$I,'BLG1222'!$A:$A,'ALL 2022'!$2:$2,'BLG1222'!$D:$D,'ALL 2022'!$D:$D)</f>
        <v>0</v>
      </c>
      <c r="AJ304" s="12">
        <f>+SUMIFS('BLG1222'!$I:$I,'BLG1222'!$A:$A,'ALL 2022'!$2:$2,'BLG1222'!$D:$D,'ALL 2022'!$D:$D)</f>
        <v>-10000000</v>
      </c>
      <c r="AK304" s="12">
        <f>+SUMIFS('BLG1222'!$I:$I,'BLG1222'!$A:$A,'ALL 2022'!$2:$2,'BLG1222'!$D:$D,'ALL 2022'!$D:$D)</f>
        <v>0</v>
      </c>
      <c r="AL304" s="12">
        <f>+SUMIFS('BLG1222'!$I:$I,'BLG1222'!$A:$A,'ALL 2022'!$2:$2,'BLG1222'!$D:$D,'ALL 2022'!$D:$D)</f>
        <v>0</v>
      </c>
      <c r="AM304" s="12">
        <f>+SUMIFS('BLG1222'!$I:$I,'BLG1222'!$A:$A,'ALL 2022'!$2:$2,'BLG1222'!$D:$D,'ALL 2022'!$D:$D)</f>
        <v>-3955900</v>
      </c>
      <c r="AN304" s="12">
        <f>+SUMIFS('BLG1222'!$I:$I,'BLG1222'!$A:$A,'ALL 2022'!$2:$2,'BLG1222'!$D:$D,'ALL 2022'!$D:$D)</f>
        <v>0</v>
      </c>
      <c r="AO304" s="12">
        <f>+SUMIFS('BLG1222'!$I:$I,'BLG1222'!$A:$A,'ALL 2022'!$2:$2,'BLG1222'!$D:$D,'ALL 2022'!$D:$D)</f>
        <v>0</v>
      </c>
      <c r="AP304" s="12">
        <f>+SUMIFS('BLG1222'!$I:$I,'BLG1222'!$A:$A,'ALL 2022'!$2:$2,'BLG1222'!$D:$D,'ALL 2022'!$D:$D)</f>
        <v>0</v>
      </c>
      <c r="AQ304" s="164">
        <f t="shared" si="29"/>
        <v>-347571511.96999997</v>
      </c>
      <c r="AR304" s="165">
        <f t="shared" si="30"/>
        <v>-73504.882462911453</v>
      </c>
    </row>
    <row r="305" spans="1:44" hidden="1" x14ac:dyDescent="0.25">
      <c r="A305" s="11" t="str">
        <f t="shared" si="26"/>
        <v>4</v>
      </c>
      <c r="B305" s="11" t="str">
        <f t="shared" si="27"/>
        <v>46</v>
      </c>
      <c r="C305" s="11" t="str">
        <f t="shared" si="28"/>
        <v>467</v>
      </c>
      <c r="D305" s="23">
        <v>46710071</v>
      </c>
      <c r="E305" s="119" t="str">
        <f t="shared" si="32"/>
        <v>BIL28</v>
      </c>
      <c r="F305" s="24" t="s">
        <v>2117</v>
      </c>
      <c r="G305" s="12">
        <f>+SUMIFS('BLG1222'!$I:$I,'BLG1222'!$A:$A,'ALL 2022'!$2:$2,'BLG1222'!$D:$D,'ALL 2022'!$D:$D)</f>
        <v>0</v>
      </c>
      <c r="H305" s="12">
        <f>+SUMIFS('BLG1222'!$I:$I,'BLG1222'!$A:$A,'ALL 2022'!$2:$2,'BLG1222'!$D:$D,'ALL 2022'!$D:$D)</f>
        <v>0</v>
      </c>
      <c r="I305" s="12">
        <f>+SUMIFS('BLG1222'!$I:$I,'BLG1222'!$A:$A,'ALL 2022'!$2:$2,'BLG1222'!$D:$D,'ALL 2022'!$D:$D)</f>
        <v>0</v>
      </c>
      <c r="J305" s="12">
        <f>+SUMIFS('BLG1222'!$I:$I,'BLG1222'!$A:$A,'ALL 2022'!$2:$2,'BLG1222'!$D:$D,'ALL 2022'!$D:$D)</f>
        <v>0</v>
      </c>
      <c r="K305" s="12">
        <f>+SUMIFS('BLG1222'!$I:$I,'BLG1222'!$A:$A,'ALL 2022'!$2:$2,'BLG1222'!$D:$D,'ALL 2022'!$D:$D)</f>
        <v>0</v>
      </c>
      <c r="L305" s="12">
        <f>+SUMIFS('BLG1222'!$I:$I,'BLG1222'!$A:$A,'ALL 2022'!$2:$2,'BLG1222'!$D:$D,'ALL 2022'!$D:$D)</f>
        <v>0</v>
      </c>
      <c r="M305" s="12">
        <f>+SUMIFS('BLG1222'!$I:$I,'BLG1222'!$A:$A,'ALL 2022'!$2:$2,'BLG1222'!$D:$D,'ALL 2022'!$D:$D)</f>
        <v>0</v>
      </c>
      <c r="N305" s="12">
        <f>+SUMIFS('BLG1222'!$I:$I,'BLG1222'!$A:$A,'ALL 2022'!$2:$2,'BLG1222'!$D:$D,'ALL 2022'!$D:$D)</f>
        <v>0</v>
      </c>
      <c r="O305" s="12">
        <f>+SUMIFS('BLG1222'!$I:$I,'BLG1222'!$A:$A,'ALL 2022'!$2:$2,'BLG1222'!$D:$D,'ALL 2022'!$D:$D)</f>
        <v>0</v>
      </c>
      <c r="P305" s="12">
        <f>+SUMIFS('BLG1222'!$I:$I,'BLG1222'!$A:$A,'ALL 2022'!$2:$2,'BLG1222'!$D:$D,'ALL 2022'!$D:$D)</f>
        <v>0</v>
      </c>
      <c r="Q305" s="12">
        <f>+SUMIFS('BLG1222'!$I:$I,'BLG1222'!$A:$A,'ALL 2022'!$2:$2,'BLG1222'!$D:$D,'ALL 2022'!$D:$D)</f>
        <v>0</v>
      </c>
      <c r="R305" s="12">
        <f>+SUMIFS('BLG1222'!$I:$I,'BLG1222'!$A:$A,'ALL 2022'!$2:$2,'BLG1222'!$D:$D,'ALL 2022'!$D:$D)</f>
        <v>0</v>
      </c>
      <c r="S305" s="12">
        <f>+SUMIFS('BLG1222'!$I:$I,'BLG1222'!$A:$A,'ALL 2022'!$2:$2,'BLG1222'!$D:$D,'ALL 2022'!$D:$D)</f>
        <v>0</v>
      </c>
      <c r="T305" s="12">
        <f>+SUMIFS('BLG1222'!$I:$I,'BLG1222'!$A:$A,'ALL 2022'!$2:$2,'BLG1222'!$D:$D,'ALL 2022'!$D:$D)</f>
        <v>-350000000</v>
      </c>
      <c r="U305" s="12">
        <f>+SUMIFS('BLG1222'!$I:$I,'BLG1222'!$A:$A,'ALL 2022'!$2:$2,'BLG1222'!$D:$D,'ALL 2022'!$D:$D)</f>
        <v>0</v>
      </c>
      <c r="V305" s="12">
        <f>+SUMIFS('BLG1222'!$I:$I,'BLG1222'!$A:$A,'ALL 2022'!$2:$2,'BLG1222'!$D:$D,'ALL 2022'!$D:$D)</f>
        <v>0</v>
      </c>
      <c r="W305" s="12">
        <f>+SUMIFS('BLG1222'!$I:$I,'BLG1222'!$A:$A,'ALL 2022'!$2:$2,'BLG1222'!$D:$D,'ALL 2022'!$D:$D)</f>
        <v>0</v>
      </c>
      <c r="X305" s="12">
        <f>+SUMIFS('BLG1222'!$I:$I,'BLG1222'!$A:$A,'ALL 2022'!$2:$2,'BLG1222'!$D:$D,'ALL 2022'!$D:$D)</f>
        <v>0</v>
      </c>
      <c r="Y305" s="12">
        <f>+SUMIFS('BLG1222'!$I:$I,'BLG1222'!$A:$A,'ALL 2022'!$2:$2,'BLG1222'!$D:$D,'ALL 2022'!$D:$D)</f>
        <v>0</v>
      </c>
      <c r="Z305" s="12">
        <f>+SUMIFS('BLG1222'!$I:$I,'BLG1222'!$A:$A,'ALL 2022'!$2:$2,'BLG1222'!$D:$D,'ALL 2022'!$D:$D)</f>
        <v>0</v>
      </c>
      <c r="AA305" s="12">
        <f>+SUMIFS('BLG1222'!$I:$I,'BLG1222'!$A:$A,'ALL 2022'!$2:$2,'BLG1222'!$D:$D,'ALL 2022'!$D:$D)</f>
        <v>0</v>
      </c>
      <c r="AB305" s="12">
        <f>+SUMIFS('BLG1222'!$I:$I,'BLG1222'!$A:$A,'ALL 2022'!$2:$2,'BLG1222'!$D:$D,'ALL 2022'!$D:$D)</f>
        <v>0</v>
      </c>
      <c r="AC305" s="12">
        <f>+SUMIFS('BLG1222'!$I:$I,'BLG1222'!$A:$A,'ALL 2022'!$2:$2,'BLG1222'!$D:$D,'ALL 2022'!$D:$D)</f>
        <v>0</v>
      </c>
      <c r="AD305" s="12">
        <f>+SUMIFS('BLG1222'!$I:$I,'BLG1222'!$A:$A,'ALL 2022'!$2:$2,'BLG1222'!$D:$D,'ALL 2022'!$D:$D)</f>
        <v>0</v>
      </c>
      <c r="AE305" s="12">
        <f>+SUMIFS('BLG1222'!$I:$I,'BLG1222'!$A:$A,'ALL 2022'!$2:$2,'BLG1222'!$D:$D,'ALL 2022'!$D:$D)</f>
        <v>0</v>
      </c>
      <c r="AF305" s="12">
        <f>+SUMIFS('BLG1222'!$I:$I,'BLG1222'!$A:$A,'ALL 2022'!$2:$2,'BLG1222'!$D:$D,'ALL 2022'!$D:$D)</f>
        <v>0</v>
      </c>
      <c r="AG305" s="12">
        <f>+SUMIFS('BLG1222'!$I:$I,'BLG1222'!$A:$A,'ALL 2022'!$2:$2,'BLG1222'!$D:$D,'ALL 2022'!$D:$D)</f>
        <v>0</v>
      </c>
      <c r="AH305" s="12">
        <f>+SUMIFS('BLG1222'!$I:$I,'BLG1222'!$A:$A,'ALL 2022'!$2:$2,'BLG1222'!$D:$D,'ALL 2022'!$D:$D)</f>
        <v>0</v>
      </c>
      <c r="AI305" s="12">
        <f>+SUMIFS('BLG1222'!$I:$I,'BLG1222'!$A:$A,'ALL 2022'!$2:$2,'BLG1222'!$D:$D,'ALL 2022'!$D:$D)</f>
        <v>0</v>
      </c>
      <c r="AJ305" s="12">
        <f>+SUMIFS('BLG1222'!$I:$I,'BLG1222'!$A:$A,'ALL 2022'!$2:$2,'BLG1222'!$D:$D,'ALL 2022'!$D:$D)</f>
        <v>0</v>
      </c>
      <c r="AK305" s="12">
        <f>+SUMIFS('BLG1222'!$I:$I,'BLG1222'!$A:$A,'ALL 2022'!$2:$2,'BLG1222'!$D:$D,'ALL 2022'!$D:$D)</f>
        <v>0</v>
      </c>
      <c r="AL305" s="12">
        <f>+SUMIFS('BLG1222'!$I:$I,'BLG1222'!$A:$A,'ALL 2022'!$2:$2,'BLG1222'!$D:$D,'ALL 2022'!$D:$D)</f>
        <v>0</v>
      </c>
      <c r="AM305" s="12">
        <f>+SUMIFS('BLG1222'!$I:$I,'BLG1222'!$A:$A,'ALL 2022'!$2:$2,'BLG1222'!$D:$D,'ALL 2022'!$D:$D)</f>
        <v>0</v>
      </c>
      <c r="AN305" s="12">
        <f>+SUMIFS('BLG1222'!$I:$I,'BLG1222'!$A:$A,'ALL 2022'!$2:$2,'BLG1222'!$D:$D,'ALL 2022'!$D:$D)</f>
        <v>0</v>
      </c>
      <c r="AO305" s="12">
        <f>+SUMIFS('BLG1222'!$I:$I,'BLG1222'!$A:$A,'ALL 2022'!$2:$2,'BLG1222'!$D:$D,'ALL 2022'!$D:$D)</f>
        <v>0</v>
      </c>
      <c r="AP305" s="12">
        <f>+SUMIFS('BLG1222'!$I:$I,'BLG1222'!$A:$A,'ALL 2022'!$2:$2,'BLG1222'!$D:$D,'ALL 2022'!$D:$D)</f>
        <v>0</v>
      </c>
      <c r="AQ305" s="164">
        <f t="shared" si="29"/>
        <v>-350000000</v>
      </c>
      <c r="AR305" s="165">
        <f t="shared" si="30"/>
        <v>-74018.462319315644</v>
      </c>
    </row>
    <row r="306" spans="1:44" hidden="1" x14ac:dyDescent="0.25">
      <c r="A306" s="11" t="str">
        <f t="shared" si="26"/>
        <v>4</v>
      </c>
      <c r="B306" s="11" t="str">
        <f t="shared" si="27"/>
        <v>46</v>
      </c>
      <c r="C306" s="11" t="str">
        <f t="shared" si="28"/>
        <v>467</v>
      </c>
      <c r="D306" s="23">
        <v>46710102</v>
      </c>
      <c r="E306" s="119" t="str">
        <f t="shared" si="32"/>
        <v>BIL28</v>
      </c>
      <c r="F306" s="24" t="s">
        <v>29</v>
      </c>
      <c r="G306" s="12">
        <f>+SUMIFS('BLG1222'!$I:$I,'BLG1222'!$A:$A,'ALL 2022'!$2:$2,'BLG1222'!$D:$D,'ALL 2022'!$D:$D)</f>
        <v>0</v>
      </c>
      <c r="H306" s="12">
        <f>+SUMIFS('BLG1222'!$I:$I,'BLG1222'!$A:$A,'ALL 2022'!$2:$2,'BLG1222'!$D:$D,'ALL 2022'!$D:$D)</f>
        <v>0</v>
      </c>
      <c r="I306" s="12">
        <f>+SUMIFS('BLG1222'!$I:$I,'BLG1222'!$A:$A,'ALL 2022'!$2:$2,'BLG1222'!$D:$D,'ALL 2022'!$D:$D)</f>
        <v>0</v>
      </c>
      <c r="J306" s="12">
        <f>+SUMIFS('BLG1222'!$I:$I,'BLG1222'!$A:$A,'ALL 2022'!$2:$2,'BLG1222'!$D:$D,'ALL 2022'!$D:$D)</f>
        <v>0</v>
      </c>
      <c r="K306" s="12">
        <f>+SUMIFS('BLG1222'!$I:$I,'BLG1222'!$A:$A,'ALL 2022'!$2:$2,'BLG1222'!$D:$D,'ALL 2022'!$D:$D)</f>
        <v>0</v>
      </c>
      <c r="L306" s="12">
        <f>+SUMIFS('BLG1222'!$I:$I,'BLG1222'!$A:$A,'ALL 2022'!$2:$2,'BLG1222'!$D:$D,'ALL 2022'!$D:$D)</f>
        <v>0</v>
      </c>
      <c r="M306" s="12">
        <f>+SUMIFS('BLG1222'!$I:$I,'BLG1222'!$A:$A,'ALL 2022'!$2:$2,'BLG1222'!$D:$D,'ALL 2022'!$D:$D)</f>
        <v>0</v>
      </c>
      <c r="N306" s="12">
        <f>+SUMIFS('BLG1222'!$I:$I,'BLG1222'!$A:$A,'ALL 2022'!$2:$2,'BLG1222'!$D:$D,'ALL 2022'!$D:$D)</f>
        <v>0</v>
      </c>
      <c r="O306" s="12">
        <f>+SUMIFS('BLG1222'!$I:$I,'BLG1222'!$A:$A,'ALL 2022'!$2:$2,'BLG1222'!$D:$D,'ALL 2022'!$D:$D)</f>
        <v>0</v>
      </c>
      <c r="P306" s="12">
        <f>+SUMIFS('BLG1222'!$I:$I,'BLG1222'!$A:$A,'ALL 2022'!$2:$2,'BLG1222'!$D:$D,'ALL 2022'!$D:$D)</f>
        <v>0</v>
      </c>
      <c r="Q306" s="12">
        <f>+SUMIFS('BLG1222'!$I:$I,'BLG1222'!$A:$A,'ALL 2022'!$2:$2,'BLG1222'!$D:$D,'ALL 2022'!$D:$D)</f>
        <v>0</v>
      </c>
      <c r="R306" s="12">
        <f>+SUMIFS('BLG1222'!$I:$I,'BLG1222'!$A:$A,'ALL 2022'!$2:$2,'BLG1222'!$D:$D,'ALL 2022'!$D:$D)</f>
        <v>0</v>
      </c>
      <c r="S306" s="12">
        <f>+SUMIFS('BLG1222'!$I:$I,'BLG1222'!$A:$A,'ALL 2022'!$2:$2,'BLG1222'!$D:$D,'ALL 2022'!$D:$D)</f>
        <v>0</v>
      </c>
      <c r="T306" s="12">
        <f>+SUMIFS('BLG1222'!$I:$I,'BLG1222'!$A:$A,'ALL 2022'!$2:$2,'BLG1222'!$D:$D,'ALL 2022'!$D:$D)</f>
        <v>0</v>
      </c>
      <c r="U306" s="12">
        <f>+SUMIFS('BLG1222'!$I:$I,'BLG1222'!$A:$A,'ALL 2022'!$2:$2,'BLG1222'!$D:$D,'ALL 2022'!$D:$D)</f>
        <v>0</v>
      </c>
      <c r="V306" s="12">
        <f>+SUMIFS('BLG1222'!$I:$I,'BLG1222'!$A:$A,'ALL 2022'!$2:$2,'BLG1222'!$D:$D,'ALL 2022'!$D:$D)</f>
        <v>0</v>
      </c>
      <c r="W306" s="12">
        <f>+SUMIFS('BLG1222'!$I:$I,'BLG1222'!$A:$A,'ALL 2022'!$2:$2,'BLG1222'!$D:$D,'ALL 2022'!$D:$D)</f>
        <v>0</v>
      </c>
      <c r="X306" s="12">
        <f>+SUMIFS('BLG1222'!$I:$I,'BLG1222'!$A:$A,'ALL 2022'!$2:$2,'BLG1222'!$D:$D,'ALL 2022'!$D:$D)</f>
        <v>0</v>
      </c>
      <c r="Y306" s="12">
        <f>+SUMIFS('BLG1222'!$I:$I,'BLG1222'!$A:$A,'ALL 2022'!$2:$2,'BLG1222'!$D:$D,'ALL 2022'!$D:$D)</f>
        <v>0</v>
      </c>
      <c r="Z306" s="12">
        <f>+SUMIFS('BLG1222'!$I:$I,'BLG1222'!$A:$A,'ALL 2022'!$2:$2,'BLG1222'!$D:$D,'ALL 2022'!$D:$D)</f>
        <v>0</v>
      </c>
      <c r="AA306" s="12">
        <f>+SUMIFS('BLG1222'!$I:$I,'BLG1222'!$A:$A,'ALL 2022'!$2:$2,'BLG1222'!$D:$D,'ALL 2022'!$D:$D)</f>
        <v>0</v>
      </c>
      <c r="AB306" s="12">
        <f>+SUMIFS('BLG1222'!$I:$I,'BLG1222'!$A:$A,'ALL 2022'!$2:$2,'BLG1222'!$D:$D,'ALL 2022'!$D:$D)</f>
        <v>0</v>
      </c>
      <c r="AC306" s="12">
        <f>+SUMIFS('BLG1222'!$I:$I,'BLG1222'!$A:$A,'ALL 2022'!$2:$2,'BLG1222'!$D:$D,'ALL 2022'!$D:$D)</f>
        <v>0</v>
      </c>
      <c r="AD306" s="12">
        <f>+SUMIFS('BLG1222'!$I:$I,'BLG1222'!$A:$A,'ALL 2022'!$2:$2,'BLG1222'!$D:$D,'ALL 2022'!$D:$D)</f>
        <v>0</v>
      </c>
      <c r="AE306" s="12">
        <f>+SUMIFS('BLG1222'!$I:$I,'BLG1222'!$A:$A,'ALL 2022'!$2:$2,'BLG1222'!$D:$D,'ALL 2022'!$D:$D)</f>
        <v>0</v>
      </c>
      <c r="AF306" s="12">
        <f>+SUMIFS('BLG1222'!$I:$I,'BLG1222'!$A:$A,'ALL 2022'!$2:$2,'BLG1222'!$D:$D,'ALL 2022'!$D:$D)</f>
        <v>0</v>
      </c>
      <c r="AG306" s="12">
        <f>+SUMIFS('BLG1222'!$I:$I,'BLG1222'!$A:$A,'ALL 2022'!$2:$2,'BLG1222'!$D:$D,'ALL 2022'!$D:$D)</f>
        <v>0</v>
      </c>
      <c r="AH306" s="12">
        <f>+SUMIFS('BLG1222'!$I:$I,'BLG1222'!$A:$A,'ALL 2022'!$2:$2,'BLG1222'!$D:$D,'ALL 2022'!$D:$D)</f>
        <v>0</v>
      </c>
      <c r="AI306" s="12">
        <f>+SUMIFS('BLG1222'!$I:$I,'BLG1222'!$A:$A,'ALL 2022'!$2:$2,'BLG1222'!$D:$D,'ALL 2022'!$D:$D)</f>
        <v>0</v>
      </c>
      <c r="AJ306" s="12">
        <f>+SUMIFS('BLG1222'!$I:$I,'BLG1222'!$A:$A,'ALL 2022'!$2:$2,'BLG1222'!$D:$D,'ALL 2022'!$D:$D)</f>
        <v>0</v>
      </c>
      <c r="AK306" s="12">
        <f>+SUMIFS('BLG1222'!$I:$I,'BLG1222'!$A:$A,'ALL 2022'!$2:$2,'BLG1222'!$D:$D,'ALL 2022'!$D:$D)</f>
        <v>0</v>
      </c>
      <c r="AL306" s="12">
        <f>+SUMIFS('BLG1222'!$I:$I,'BLG1222'!$A:$A,'ALL 2022'!$2:$2,'BLG1222'!$D:$D,'ALL 2022'!$D:$D)</f>
        <v>0</v>
      </c>
      <c r="AM306" s="12">
        <f>+SUMIFS('BLG1222'!$I:$I,'BLG1222'!$A:$A,'ALL 2022'!$2:$2,'BLG1222'!$D:$D,'ALL 2022'!$D:$D)</f>
        <v>0</v>
      </c>
      <c r="AN306" s="12">
        <f>+SUMIFS('BLG1222'!$I:$I,'BLG1222'!$A:$A,'ALL 2022'!$2:$2,'BLG1222'!$D:$D,'ALL 2022'!$D:$D)</f>
        <v>0</v>
      </c>
      <c r="AO306" s="12">
        <f>+SUMIFS('BLG1222'!$I:$I,'BLG1222'!$A:$A,'ALL 2022'!$2:$2,'BLG1222'!$D:$D,'ALL 2022'!$D:$D)</f>
        <v>0</v>
      </c>
      <c r="AP306" s="12">
        <f>+SUMIFS('BLG1222'!$I:$I,'BLG1222'!$A:$A,'ALL 2022'!$2:$2,'BLG1222'!$D:$D,'ALL 2022'!$D:$D)</f>
        <v>0</v>
      </c>
      <c r="AQ306" s="164">
        <f t="shared" si="29"/>
        <v>0</v>
      </c>
      <c r="AR306" s="165">
        <f t="shared" si="30"/>
        <v>0</v>
      </c>
    </row>
    <row r="307" spans="1:44" hidden="1" x14ac:dyDescent="0.25">
      <c r="A307" s="11" t="str">
        <f t="shared" si="26"/>
        <v>4</v>
      </c>
      <c r="B307" s="11" t="str">
        <f t="shared" si="27"/>
        <v>46</v>
      </c>
      <c r="C307" s="11" t="str">
        <f t="shared" si="28"/>
        <v>467</v>
      </c>
      <c r="D307" s="23">
        <v>46710130</v>
      </c>
      <c r="E307" s="119" t="str">
        <f t="shared" si="32"/>
        <v>BIL22</v>
      </c>
      <c r="F307" s="24" t="s">
        <v>2118</v>
      </c>
      <c r="G307" s="12">
        <f>+SUMIFS('BLG1222'!$I:$I,'BLG1222'!$A:$A,'ALL 2022'!$2:$2,'BLG1222'!$D:$D,'ALL 2022'!$D:$D)</f>
        <v>0</v>
      </c>
      <c r="H307" s="12">
        <f>+SUMIFS('BLG1222'!$I:$I,'BLG1222'!$A:$A,'ALL 2022'!$2:$2,'BLG1222'!$D:$D,'ALL 2022'!$D:$D)</f>
        <v>0</v>
      </c>
      <c r="I307" s="12">
        <f>+SUMIFS('BLG1222'!$I:$I,'BLG1222'!$A:$A,'ALL 2022'!$2:$2,'BLG1222'!$D:$D,'ALL 2022'!$D:$D)</f>
        <v>0</v>
      </c>
      <c r="J307" s="12">
        <f>+SUMIFS('BLG1222'!$I:$I,'BLG1222'!$A:$A,'ALL 2022'!$2:$2,'BLG1222'!$D:$D,'ALL 2022'!$D:$D)</f>
        <v>0</v>
      </c>
      <c r="K307" s="12">
        <f>+SUMIFS('BLG1222'!$I:$I,'BLG1222'!$A:$A,'ALL 2022'!$2:$2,'BLG1222'!$D:$D,'ALL 2022'!$D:$D)</f>
        <v>0</v>
      </c>
      <c r="L307" s="12">
        <f>+SUMIFS('BLG1222'!$I:$I,'BLG1222'!$A:$A,'ALL 2022'!$2:$2,'BLG1222'!$D:$D,'ALL 2022'!$D:$D)</f>
        <v>0</v>
      </c>
      <c r="M307" s="12">
        <f>+SUMIFS('BLG1222'!$I:$I,'BLG1222'!$A:$A,'ALL 2022'!$2:$2,'BLG1222'!$D:$D,'ALL 2022'!$D:$D)</f>
        <v>0</v>
      </c>
      <c r="N307" s="12">
        <f>+SUMIFS('BLG1222'!$I:$I,'BLG1222'!$A:$A,'ALL 2022'!$2:$2,'BLG1222'!$D:$D,'ALL 2022'!$D:$D)</f>
        <v>0</v>
      </c>
      <c r="O307" s="12">
        <f>+SUMIFS('BLG1222'!$I:$I,'BLG1222'!$A:$A,'ALL 2022'!$2:$2,'BLG1222'!$D:$D,'ALL 2022'!$D:$D)</f>
        <v>0</v>
      </c>
      <c r="P307" s="12">
        <f>+SUMIFS('BLG1222'!$I:$I,'BLG1222'!$A:$A,'ALL 2022'!$2:$2,'BLG1222'!$D:$D,'ALL 2022'!$D:$D)</f>
        <v>0</v>
      </c>
      <c r="Q307" s="12">
        <f>+SUMIFS('BLG1222'!$I:$I,'BLG1222'!$A:$A,'ALL 2022'!$2:$2,'BLG1222'!$D:$D,'ALL 2022'!$D:$D)</f>
        <v>0</v>
      </c>
      <c r="R307" s="12">
        <f>+SUMIFS('BLG1222'!$I:$I,'BLG1222'!$A:$A,'ALL 2022'!$2:$2,'BLG1222'!$D:$D,'ALL 2022'!$D:$D)</f>
        <v>0</v>
      </c>
      <c r="S307" s="12">
        <f>+SUMIFS('BLG1222'!$I:$I,'BLG1222'!$A:$A,'ALL 2022'!$2:$2,'BLG1222'!$D:$D,'ALL 2022'!$D:$D)</f>
        <v>0</v>
      </c>
      <c r="T307" s="12">
        <f>+SUMIFS('BLG1222'!$I:$I,'BLG1222'!$A:$A,'ALL 2022'!$2:$2,'BLG1222'!$D:$D,'ALL 2022'!$D:$D)</f>
        <v>1898081319</v>
      </c>
      <c r="U307" s="12">
        <f>+SUMIFS('BLG1222'!$I:$I,'BLG1222'!$A:$A,'ALL 2022'!$2:$2,'BLG1222'!$D:$D,'ALL 2022'!$D:$D)</f>
        <v>0</v>
      </c>
      <c r="V307" s="12">
        <f>+SUMIFS('BLG1222'!$I:$I,'BLG1222'!$A:$A,'ALL 2022'!$2:$2,'BLG1222'!$D:$D,'ALL 2022'!$D:$D)</f>
        <v>0</v>
      </c>
      <c r="W307" s="12">
        <f>+SUMIFS('BLG1222'!$I:$I,'BLG1222'!$A:$A,'ALL 2022'!$2:$2,'BLG1222'!$D:$D,'ALL 2022'!$D:$D)</f>
        <v>0</v>
      </c>
      <c r="X307" s="12">
        <f>+SUMIFS('BLG1222'!$I:$I,'BLG1222'!$A:$A,'ALL 2022'!$2:$2,'BLG1222'!$D:$D,'ALL 2022'!$D:$D)</f>
        <v>0</v>
      </c>
      <c r="Y307" s="12">
        <f>+SUMIFS('BLG1222'!$I:$I,'BLG1222'!$A:$A,'ALL 2022'!$2:$2,'BLG1222'!$D:$D,'ALL 2022'!$D:$D)</f>
        <v>0</v>
      </c>
      <c r="Z307" s="12">
        <f>+SUMIFS('BLG1222'!$I:$I,'BLG1222'!$A:$A,'ALL 2022'!$2:$2,'BLG1222'!$D:$D,'ALL 2022'!$D:$D)</f>
        <v>0</v>
      </c>
      <c r="AA307" s="12">
        <f>+SUMIFS('BLG1222'!$I:$I,'BLG1222'!$A:$A,'ALL 2022'!$2:$2,'BLG1222'!$D:$D,'ALL 2022'!$D:$D)</f>
        <v>0</v>
      </c>
      <c r="AB307" s="12">
        <f>+SUMIFS('BLG1222'!$I:$I,'BLG1222'!$A:$A,'ALL 2022'!$2:$2,'BLG1222'!$D:$D,'ALL 2022'!$D:$D)</f>
        <v>0</v>
      </c>
      <c r="AC307" s="12">
        <f>+SUMIFS('BLG1222'!$I:$I,'BLG1222'!$A:$A,'ALL 2022'!$2:$2,'BLG1222'!$D:$D,'ALL 2022'!$D:$D)</f>
        <v>0</v>
      </c>
      <c r="AD307" s="12">
        <f>+SUMIFS('BLG1222'!$I:$I,'BLG1222'!$A:$A,'ALL 2022'!$2:$2,'BLG1222'!$D:$D,'ALL 2022'!$D:$D)</f>
        <v>0</v>
      </c>
      <c r="AE307" s="12">
        <f>+SUMIFS('BLG1222'!$I:$I,'BLG1222'!$A:$A,'ALL 2022'!$2:$2,'BLG1222'!$D:$D,'ALL 2022'!$D:$D)</f>
        <v>0</v>
      </c>
      <c r="AF307" s="12">
        <f>+SUMIFS('BLG1222'!$I:$I,'BLG1222'!$A:$A,'ALL 2022'!$2:$2,'BLG1222'!$D:$D,'ALL 2022'!$D:$D)</f>
        <v>16754750</v>
      </c>
      <c r="AG307" s="12">
        <f>+SUMIFS('BLG1222'!$I:$I,'BLG1222'!$A:$A,'ALL 2022'!$2:$2,'BLG1222'!$D:$D,'ALL 2022'!$D:$D)</f>
        <v>0</v>
      </c>
      <c r="AH307" s="12">
        <f>+SUMIFS('BLG1222'!$I:$I,'BLG1222'!$A:$A,'ALL 2022'!$2:$2,'BLG1222'!$D:$D,'ALL 2022'!$D:$D)</f>
        <v>0</v>
      </c>
      <c r="AI307" s="12">
        <f>+SUMIFS('BLG1222'!$I:$I,'BLG1222'!$A:$A,'ALL 2022'!$2:$2,'BLG1222'!$D:$D,'ALL 2022'!$D:$D)</f>
        <v>0</v>
      </c>
      <c r="AJ307" s="12">
        <f>+SUMIFS('BLG1222'!$I:$I,'BLG1222'!$A:$A,'ALL 2022'!$2:$2,'BLG1222'!$D:$D,'ALL 2022'!$D:$D)</f>
        <v>-102500000</v>
      </c>
      <c r="AK307" s="12">
        <f>+SUMIFS('BLG1222'!$I:$I,'BLG1222'!$A:$A,'ALL 2022'!$2:$2,'BLG1222'!$D:$D,'ALL 2022'!$D:$D)</f>
        <v>0</v>
      </c>
      <c r="AL307" s="12">
        <f>+SUMIFS('BLG1222'!$I:$I,'BLG1222'!$A:$A,'ALL 2022'!$2:$2,'BLG1222'!$D:$D,'ALL 2022'!$D:$D)</f>
        <v>0</v>
      </c>
      <c r="AM307" s="12">
        <f>+SUMIFS('BLG1222'!$I:$I,'BLG1222'!$A:$A,'ALL 2022'!$2:$2,'BLG1222'!$D:$D,'ALL 2022'!$D:$D)</f>
        <v>0</v>
      </c>
      <c r="AN307" s="12">
        <f>+SUMIFS('BLG1222'!$I:$I,'BLG1222'!$A:$A,'ALL 2022'!$2:$2,'BLG1222'!$D:$D,'ALL 2022'!$D:$D)</f>
        <v>0</v>
      </c>
      <c r="AO307" s="12">
        <f>+SUMIFS('BLG1222'!$I:$I,'BLG1222'!$A:$A,'ALL 2022'!$2:$2,'BLG1222'!$D:$D,'ALL 2022'!$D:$D)</f>
        <v>0</v>
      </c>
      <c r="AP307" s="12">
        <f>+SUMIFS('BLG1222'!$I:$I,'BLG1222'!$A:$A,'ALL 2022'!$2:$2,'BLG1222'!$D:$D,'ALL 2022'!$D:$D)</f>
        <v>0</v>
      </c>
      <c r="AQ307" s="164">
        <f t="shared" si="29"/>
        <v>1812336069</v>
      </c>
      <c r="AR307" s="165">
        <f t="shared" si="30"/>
        <v>383275.22580918041</v>
      </c>
    </row>
    <row r="308" spans="1:44" hidden="1" x14ac:dyDescent="0.25">
      <c r="A308" s="11" t="str">
        <f t="shared" si="26"/>
        <v>4</v>
      </c>
      <c r="B308" s="11" t="str">
        <f t="shared" si="27"/>
        <v>46</v>
      </c>
      <c r="C308" s="11" t="str">
        <f t="shared" si="28"/>
        <v>467</v>
      </c>
      <c r="D308" s="23">
        <v>46710160</v>
      </c>
      <c r="E308" s="119" t="str">
        <f t="shared" si="32"/>
        <v>BIL28</v>
      </c>
      <c r="F308" s="24" t="s">
        <v>2119</v>
      </c>
      <c r="G308" s="12">
        <f>+SUMIFS('BLG1222'!$I:$I,'BLG1222'!$A:$A,'ALL 2022'!$2:$2,'BLG1222'!$D:$D,'ALL 2022'!$D:$D)</f>
        <v>0</v>
      </c>
      <c r="H308" s="12">
        <f>+SUMIFS('BLG1222'!$I:$I,'BLG1222'!$A:$A,'ALL 2022'!$2:$2,'BLG1222'!$D:$D,'ALL 2022'!$D:$D)</f>
        <v>0</v>
      </c>
      <c r="I308" s="12">
        <f>+SUMIFS('BLG1222'!$I:$I,'BLG1222'!$A:$A,'ALL 2022'!$2:$2,'BLG1222'!$D:$D,'ALL 2022'!$D:$D)</f>
        <v>0</v>
      </c>
      <c r="J308" s="12">
        <f>+SUMIFS('BLG1222'!$I:$I,'BLG1222'!$A:$A,'ALL 2022'!$2:$2,'BLG1222'!$D:$D,'ALL 2022'!$D:$D)</f>
        <v>0</v>
      </c>
      <c r="K308" s="12">
        <f>+SUMIFS('BLG1222'!$I:$I,'BLG1222'!$A:$A,'ALL 2022'!$2:$2,'BLG1222'!$D:$D,'ALL 2022'!$D:$D)</f>
        <v>0</v>
      </c>
      <c r="L308" s="12">
        <f>+SUMIFS('BLG1222'!$I:$I,'BLG1222'!$A:$A,'ALL 2022'!$2:$2,'BLG1222'!$D:$D,'ALL 2022'!$D:$D)</f>
        <v>0</v>
      </c>
      <c r="M308" s="12">
        <f>+SUMIFS('BLG1222'!$I:$I,'BLG1222'!$A:$A,'ALL 2022'!$2:$2,'BLG1222'!$D:$D,'ALL 2022'!$D:$D)</f>
        <v>0</v>
      </c>
      <c r="N308" s="12">
        <f>+SUMIFS('BLG1222'!$I:$I,'BLG1222'!$A:$A,'ALL 2022'!$2:$2,'BLG1222'!$D:$D,'ALL 2022'!$D:$D)</f>
        <v>0</v>
      </c>
      <c r="O308" s="12">
        <f>+SUMIFS('BLG1222'!$I:$I,'BLG1222'!$A:$A,'ALL 2022'!$2:$2,'BLG1222'!$D:$D,'ALL 2022'!$D:$D)</f>
        <v>0</v>
      </c>
      <c r="P308" s="12">
        <f>+SUMIFS('BLG1222'!$I:$I,'BLG1222'!$A:$A,'ALL 2022'!$2:$2,'BLG1222'!$D:$D,'ALL 2022'!$D:$D)</f>
        <v>0</v>
      </c>
      <c r="Q308" s="12">
        <f>+SUMIFS('BLG1222'!$I:$I,'BLG1222'!$A:$A,'ALL 2022'!$2:$2,'BLG1222'!$D:$D,'ALL 2022'!$D:$D)</f>
        <v>0</v>
      </c>
      <c r="R308" s="12">
        <f>+SUMIFS('BLG1222'!$I:$I,'BLG1222'!$A:$A,'ALL 2022'!$2:$2,'BLG1222'!$D:$D,'ALL 2022'!$D:$D)</f>
        <v>0</v>
      </c>
      <c r="S308" s="12">
        <f>+SUMIFS('BLG1222'!$I:$I,'BLG1222'!$A:$A,'ALL 2022'!$2:$2,'BLG1222'!$D:$D,'ALL 2022'!$D:$D)</f>
        <v>0</v>
      </c>
      <c r="T308" s="12">
        <f>+SUMIFS('BLG1222'!$I:$I,'BLG1222'!$A:$A,'ALL 2022'!$2:$2,'BLG1222'!$D:$D,'ALL 2022'!$D:$D)</f>
        <v>0</v>
      </c>
      <c r="U308" s="12">
        <f>+SUMIFS('BLG1222'!$I:$I,'BLG1222'!$A:$A,'ALL 2022'!$2:$2,'BLG1222'!$D:$D,'ALL 2022'!$D:$D)</f>
        <v>-556000</v>
      </c>
      <c r="V308" s="12">
        <f>+SUMIFS('BLG1222'!$I:$I,'BLG1222'!$A:$A,'ALL 2022'!$2:$2,'BLG1222'!$D:$D,'ALL 2022'!$D:$D)</f>
        <v>0</v>
      </c>
      <c r="W308" s="12">
        <f>+SUMIFS('BLG1222'!$I:$I,'BLG1222'!$A:$A,'ALL 2022'!$2:$2,'BLG1222'!$D:$D,'ALL 2022'!$D:$D)</f>
        <v>0</v>
      </c>
      <c r="X308" s="12">
        <f>+SUMIFS('BLG1222'!$I:$I,'BLG1222'!$A:$A,'ALL 2022'!$2:$2,'BLG1222'!$D:$D,'ALL 2022'!$D:$D)</f>
        <v>0</v>
      </c>
      <c r="Y308" s="12">
        <f>+SUMIFS('BLG1222'!$I:$I,'BLG1222'!$A:$A,'ALL 2022'!$2:$2,'BLG1222'!$D:$D,'ALL 2022'!$D:$D)</f>
        <v>0</v>
      </c>
      <c r="Z308" s="12">
        <f>+SUMIFS('BLG1222'!$I:$I,'BLG1222'!$A:$A,'ALL 2022'!$2:$2,'BLG1222'!$D:$D,'ALL 2022'!$D:$D)</f>
        <v>0</v>
      </c>
      <c r="AA308" s="12">
        <f>+SUMIFS('BLG1222'!$I:$I,'BLG1222'!$A:$A,'ALL 2022'!$2:$2,'BLG1222'!$D:$D,'ALL 2022'!$D:$D)</f>
        <v>0</v>
      </c>
      <c r="AB308" s="12">
        <f>+SUMIFS('BLG1222'!$I:$I,'BLG1222'!$A:$A,'ALL 2022'!$2:$2,'BLG1222'!$D:$D,'ALL 2022'!$D:$D)</f>
        <v>0</v>
      </c>
      <c r="AC308" s="12">
        <f>+SUMIFS('BLG1222'!$I:$I,'BLG1222'!$A:$A,'ALL 2022'!$2:$2,'BLG1222'!$D:$D,'ALL 2022'!$D:$D)</f>
        <v>0</v>
      </c>
      <c r="AD308" s="12">
        <f>+SUMIFS('BLG1222'!$I:$I,'BLG1222'!$A:$A,'ALL 2022'!$2:$2,'BLG1222'!$D:$D,'ALL 2022'!$D:$D)</f>
        <v>0</v>
      </c>
      <c r="AE308" s="12">
        <f>+SUMIFS('BLG1222'!$I:$I,'BLG1222'!$A:$A,'ALL 2022'!$2:$2,'BLG1222'!$D:$D,'ALL 2022'!$D:$D)</f>
        <v>0</v>
      </c>
      <c r="AF308" s="12">
        <f>+SUMIFS('BLG1222'!$I:$I,'BLG1222'!$A:$A,'ALL 2022'!$2:$2,'BLG1222'!$D:$D,'ALL 2022'!$D:$D)</f>
        <v>0</v>
      </c>
      <c r="AG308" s="12">
        <f>+SUMIFS('BLG1222'!$I:$I,'BLG1222'!$A:$A,'ALL 2022'!$2:$2,'BLG1222'!$D:$D,'ALL 2022'!$D:$D)</f>
        <v>0</v>
      </c>
      <c r="AH308" s="12">
        <f>+SUMIFS('BLG1222'!$I:$I,'BLG1222'!$A:$A,'ALL 2022'!$2:$2,'BLG1222'!$D:$D,'ALL 2022'!$D:$D)</f>
        <v>0</v>
      </c>
      <c r="AI308" s="12">
        <f>+SUMIFS('BLG1222'!$I:$I,'BLG1222'!$A:$A,'ALL 2022'!$2:$2,'BLG1222'!$D:$D,'ALL 2022'!$D:$D)</f>
        <v>0</v>
      </c>
      <c r="AJ308" s="12">
        <f>+SUMIFS('BLG1222'!$I:$I,'BLG1222'!$A:$A,'ALL 2022'!$2:$2,'BLG1222'!$D:$D,'ALL 2022'!$D:$D)</f>
        <v>0</v>
      </c>
      <c r="AK308" s="12">
        <f>+SUMIFS('BLG1222'!$I:$I,'BLG1222'!$A:$A,'ALL 2022'!$2:$2,'BLG1222'!$D:$D,'ALL 2022'!$D:$D)</f>
        <v>0</v>
      </c>
      <c r="AL308" s="12">
        <f>+SUMIFS('BLG1222'!$I:$I,'BLG1222'!$A:$A,'ALL 2022'!$2:$2,'BLG1222'!$D:$D,'ALL 2022'!$D:$D)</f>
        <v>0</v>
      </c>
      <c r="AM308" s="12">
        <f>+SUMIFS('BLG1222'!$I:$I,'BLG1222'!$A:$A,'ALL 2022'!$2:$2,'BLG1222'!$D:$D,'ALL 2022'!$D:$D)</f>
        <v>0</v>
      </c>
      <c r="AN308" s="12">
        <f>+SUMIFS('BLG1222'!$I:$I,'BLG1222'!$A:$A,'ALL 2022'!$2:$2,'BLG1222'!$D:$D,'ALL 2022'!$D:$D)</f>
        <v>0</v>
      </c>
      <c r="AO308" s="12">
        <f>+SUMIFS('BLG1222'!$I:$I,'BLG1222'!$A:$A,'ALL 2022'!$2:$2,'BLG1222'!$D:$D,'ALL 2022'!$D:$D)</f>
        <v>0</v>
      </c>
      <c r="AP308" s="12">
        <f>+SUMIFS('BLG1222'!$I:$I,'BLG1222'!$A:$A,'ALL 2022'!$2:$2,'BLG1222'!$D:$D,'ALL 2022'!$D:$D)</f>
        <v>0</v>
      </c>
      <c r="AQ308" s="164">
        <f t="shared" si="29"/>
        <v>-556000</v>
      </c>
      <c r="AR308" s="165">
        <f t="shared" si="30"/>
        <v>-117.58361442725571</v>
      </c>
    </row>
    <row r="309" spans="1:44" hidden="1" x14ac:dyDescent="0.25">
      <c r="A309" s="11" t="str">
        <f t="shared" si="26"/>
        <v>4</v>
      </c>
      <c r="B309" s="11" t="str">
        <f t="shared" si="27"/>
        <v>46</v>
      </c>
      <c r="C309" s="11" t="str">
        <f t="shared" si="28"/>
        <v>467</v>
      </c>
      <c r="D309" s="23">
        <v>46710170</v>
      </c>
      <c r="E309" s="119" t="str">
        <f t="shared" si="32"/>
        <v>BIL22</v>
      </c>
      <c r="F309" s="24" t="s">
        <v>9</v>
      </c>
      <c r="G309" s="12">
        <f>+SUMIFS('BLG1222'!$I:$I,'BLG1222'!$A:$A,'ALL 2022'!$2:$2,'BLG1222'!$D:$D,'ALL 2022'!$D:$D)</f>
        <v>0</v>
      </c>
      <c r="H309" s="12">
        <f>+SUMIFS('BLG1222'!$I:$I,'BLG1222'!$A:$A,'ALL 2022'!$2:$2,'BLG1222'!$D:$D,'ALL 2022'!$D:$D)</f>
        <v>0</v>
      </c>
      <c r="I309" s="12">
        <f>+SUMIFS('BLG1222'!$I:$I,'BLG1222'!$A:$A,'ALL 2022'!$2:$2,'BLG1222'!$D:$D,'ALL 2022'!$D:$D)</f>
        <v>0</v>
      </c>
      <c r="J309" s="12">
        <f>+SUMIFS('BLG1222'!$I:$I,'BLG1222'!$A:$A,'ALL 2022'!$2:$2,'BLG1222'!$D:$D,'ALL 2022'!$D:$D)</f>
        <v>0</v>
      </c>
      <c r="K309" s="12">
        <f>+SUMIFS('BLG1222'!$I:$I,'BLG1222'!$A:$A,'ALL 2022'!$2:$2,'BLG1222'!$D:$D,'ALL 2022'!$D:$D)</f>
        <v>0</v>
      </c>
      <c r="L309" s="12">
        <f>+SUMIFS('BLG1222'!$I:$I,'BLG1222'!$A:$A,'ALL 2022'!$2:$2,'BLG1222'!$D:$D,'ALL 2022'!$D:$D)</f>
        <v>0</v>
      </c>
      <c r="M309" s="12">
        <f>+SUMIFS('BLG1222'!$I:$I,'BLG1222'!$A:$A,'ALL 2022'!$2:$2,'BLG1222'!$D:$D,'ALL 2022'!$D:$D)</f>
        <v>0</v>
      </c>
      <c r="N309" s="12">
        <f>+SUMIFS('BLG1222'!$I:$I,'BLG1222'!$A:$A,'ALL 2022'!$2:$2,'BLG1222'!$D:$D,'ALL 2022'!$D:$D)</f>
        <v>0</v>
      </c>
      <c r="O309" s="12">
        <f>+SUMIFS('BLG1222'!$I:$I,'BLG1222'!$A:$A,'ALL 2022'!$2:$2,'BLG1222'!$D:$D,'ALL 2022'!$D:$D)</f>
        <v>0</v>
      </c>
      <c r="P309" s="12">
        <f>+SUMIFS('BLG1222'!$I:$I,'BLG1222'!$A:$A,'ALL 2022'!$2:$2,'BLG1222'!$D:$D,'ALL 2022'!$D:$D)</f>
        <v>0</v>
      </c>
      <c r="Q309" s="12">
        <f>+SUMIFS('BLG1222'!$I:$I,'BLG1222'!$A:$A,'ALL 2022'!$2:$2,'BLG1222'!$D:$D,'ALL 2022'!$D:$D)</f>
        <v>0</v>
      </c>
      <c r="R309" s="12">
        <f>+SUMIFS('BLG1222'!$I:$I,'BLG1222'!$A:$A,'ALL 2022'!$2:$2,'BLG1222'!$D:$D,'ALL 2022'!$D:$D)</f>
        <v>0</v>
      </c>
      <c r="S309" s="12">
        <f>+SUMIFS('BLG1222'!$I:$I,'BLG1222'!$A:$A,'ALL 2022'!$2:$2,'BLG1222'!$D:$D,'ALL 2022'!$D:$D)</f>
        <v>0</v>
      </c>
      <c r="T309" s="12">
        <f>+SUMIFS('BLG1222'!$I:$I,'BLG1222'!$A:$A,'ALL 2022'!$2:$2,'BLG1222'!$D:$D,'ALL 2022'!$D:$D)</f>
        <v>0</v>
      </c>
      <c r="U309" s="12">
        <f>+SUMIFS('BLG1222'!$I:$I,'BLG1222'!$A:$A,'ALL 2022'!$2:$2,'BLG1222'!$D:$D,'ALL 2022'!$D:$D)</f>
        <v>57919960</v>
      </c>
      <c r="V309" s="12">
        <f>+SUMIFS('BLG1222'!$I:$I,'BLG1222'!$A:$A,'ALL 2022'!$2:$2,'BLG1222'!$D:$D,'ALL 2022'!$D:$D)</f>
        <v>0</v>
      </c>
      <c r="W309" s="12">
        <f>+SUMIFS('BLG1222'!$I:$I,'BLG1222'!$A:$A,'ALL 2022'!$2:$2,'BLG1222'!$D:$D,'ALL 2022'!$D:$D)</f>
        <v>0</v>
      </c>
      <c r="X309" s="12">
        <f>+SUMIFS('BLG1222'!$I:$I,'BLG1222'!$A:$A,'ALL 2022'!$2:$2,'BLG1222'!$D:$D,'ALL 2022'!$D:$D)</f>
        <v>0</v>
      </c>
      <c r="Y309" s="12">
        <f>+SUMIFS('BLG1222'!$I:$I,'BLG1222'!$A:$A,'ALL 2022'!$2:$2,'BLG1222'!$D:$D,'ALL 2022'!$D:$D)</f>
        <v>0</v>
      </c>
      <c r="Z309" s="12">
        <f>+SUMIFS('BLG1222'!$I:$I,'BLG1222'!$A:$A,'ALL 2022'!$2:$2,'BLG1222'!$D:$D,'ALL 2022'!$D:$D)</f>
        <v>0</v>
      </c>
      <c r="AA309" s="12">
        <f>+SUMIFS('BLG1222'!$I:$I,'BLG1222'!$A:$A,'ALL 2022'!$2:$2,'BLG1222'!$D:$D,'ALL 2022'!$D:$D)</f>
        <v>0</v>
      </c>
      <c r="AB309" s="12">
        <f>+SUMIFS('BLG1222'!$I:$I,'BLG1222'!$A:$A,'ALL 2022'!$2:$2,'BLG1222'!$D:$D,'ALL 2022'!$D:$D)</f>
        <v>0</v>
      </c>
      <c r="AC309" s="12">
        <f>+SUMIFS('BLG1222'!$I:$I,'BLG1222'!$A:$A,'ALL 2022'!$2:$2,'BLG1222'!$D:$D,'ALL 2022'!$D:$D)</f>
        <v>0</v>
      </c>
      <c r="AD309" s="12">
        <f>+SUMIFS('BLG1222'!$I:$I,'BLG1222'!$A:$A,'ALL 2022'!$2:$2,'BLG1222'!$D:$D,'ALL 2022'!$D:$D)</f>
        <v>0</v>
      </c>
      <c r="AE309" s="12">
        <f>+SUMIFS('BLG1222'!$I:$I,'BLG1222'!$A:$A,'ALL 2022'!$2:$2,'BLG1222'!$D:$D,'ALL 2022'!$D:$D)</f>
        <v>0</v>
      </c>
      <c r="AF309" s="12">
        <f>+SUMIFS('BLG1222'!$I:$I,'BLG1222'!$A:$A,'ALL 2022'!$2:$2,'BLG1222'!$D:$D,'ALL 2022'!$D:$D)</f>
        <v>0</v>
      </c>
      <c r="AG309" s="12">
        <f>+SUMIFS('BLG1222'!$I:$I,'BLG1222'!$A:$A,'ALL 2022'!$2:$2,'BLG1222'!$D:$D,'ALL 2022'!$D:$D)</f>
        <v>0</v>
      </c>
      <c r="AH309" s="12">
        <f>+SUMIFS('BLG1222'!$I:$I,'BLG1222'!$A:$A,'ALL 2022'!$2:$2,'BLG1222'!$D:$D,'ALL 2022'!$D:$D)</f>
        <v>0</v>
      </c>
      <c r="AI309" s="12">
        <f>+SUMIFS('BLG1222'!$I:$I,'BLG1222'!$A:$A,'ALL 2022'!$2:$2,'BLG1222'!$D:$D,'ALL 2022'!$D:$D)</f>
        <v>0</v>
      </c>
      <c r="AJ309" s="12">
        <f>+SUMIFS('BLG1222'!$I:$I,'BLG1222'!$A:$A,'ALL 2022'!$2:$2,'BLG1222'!$D:$D,'ALL 2022'!$D:$D)</f>
        <v>240000</v>
      </c>
      <c r="AK309" s="12">
        <f>+SUMIFS('BLG1222'!$I:$I,'BLG1222'!$A:$A,'ALL 2022'!$2:$2,'BLG1222'!$D:$D,'ALL 2022'!$D:$D)</f>
        <v>0</v>
      </c>
      <c r="AL309" s="12">
        <f>+SUMIFS('BLG1222'!$I:$I,'BLG1222'!$A:$A,'ALL 2022'!$2:$2,'BLG1222'!$D:$D,'ALL 2022'!$D:$D)</f>
        <v>0</v>
      </c>
      <c r="AM309" s="12">
        <f>+SUMIFS('BLG1222'!$I:$I,'BLG1222'!$A:$A,'ALL 2022'!$2:$2,'BLG1222'!$D:$D,'ALL 2022'!$D:$D)</f>
        <v>0</v>
      </c>
      <c r="AN309" s="12">
        <f>+SUMIFS('BLG1222'!$I:$I,'BLG1222'!$A:$A,'ALL 2022'!$2:$2,'BLG1222'!$D:$D,'ALL 2022'!$D:$D)</f>
        <v>0</v>
      </c>
      <c r="AO309" s="12">
        <f>+SUMIFS('BLG1222'!$I:$I,'BLG1222'!$A:$A,'ALL 2022'!$2:$2,'BLG1222'!$D:$D,'ALL 2022'!$D:$D)</f>
        <v>0</v>
      </c>
      <c r="AP309" s="12">
        <f>+SUMIFS('BLG1222'!$I:$I,'BLG1222'!$A:$A,'ALL 2022'!$2:$2,'BLG1222'!$D:$D,'ALL 2022'!$D:$D)</f>
        <v>0</v>
      </c>
      <c r="AQ309" s="164">
        <f t="shared" si="29"/>
        <v>58159960</v>
      </c>
      <c r="AR309" s="165">
        <f t="shared" si="30"/>
        <v>12299.7451650083</v>
      </c>
    </row>
    <row r="310" spans="1:44" hidden="1" x14ac:dyDescent="0.25">
      <c r="A310" s="11" t="str">
        <f t="shared" si="26"/>
        <v>4</v>
      </c>
      <c r="B310" s="11" t="str">
        <f t="shared" si="27"/>
        <v>46</v>
      </c>
      <c r="C310" s="11" t="str">
        <f t="shared" si="28"/>
        <v>467</v>
      </c>
      <c r="D310" s="60">
        <v>46711000</v>
      </c>
      <c r="E310" s="119" t="str">
        <f t="shared" si="32"/>
        <v>BIL22</v>
      </c>
      <c r="F310" s="24" t="s">
        <v>9</v>
      </c>
      <c r="G310" s="12">
        <f>+SUMIFS('BLG1222'!$I:$I,'BLG1222'!$A:$A,'ALL 2022'!$2:$2,'BLG1222'!$D:$D,'ALL 2022'!$D:$D)</f>
        <v>0</v>
      </c>
      <c r="H310" s="12">
        <f>+SUMIFS('BLG1222'!$I:$I,'BLG1222'!$A:$A,'ALL 2022'!$2:$2,'BLG1222'!$D:$D,'ALL 2022'!$D:$D)</f>
        <v>0</v>
      </c>
      <c r="I310" s="12">
        <f>+SUMIFS('BLG1222'!$I:$I,'BLG1222'!$A:$A,'ALL 2022'!$2:$2,'BLG1222'!$D:$D,'ALL 2022'!$D:$D)</f>
        <v>0</v>
      </c>
      <c r="J310" s="12">
        <f>+SUMIFS('BLG1222'!$I:$I,'BLG1222'!$A:$A,'ALL 2022'!$2:$2,'BLG1222'!$D:$D,'ALL 2022'!$D:$D)</f>
        <v>0</v>
      </c>
      <c r="K310" s="12">
        <f>+SUMIFS('BLG1222'!$I:$I,'BLG1222'!$A:$A,'ALL 2022'!$2:$2,'BLG1222'!$D:$D,'ALL 2022'!$D:$D)</f>
        <v>0</v>
      </c>
      <c r="L310" s="12">
        <f>+SUMIFS('BLG1222'!$I:$I,'BLG1222'!$A:$A,'ALL 2022'!$2:$2,'BLG1222'!$D:$D,'ALL 2022'!$D:$D)</f>
        <v>0</v>
      </c>
      <c r="M310" s="12">
        <f>+SUMIFS('BLG1222'!$I:$I,'BLG1222'!$A:$A,'ALL 2022'!$2:$2,'BLG1222'!$D:$D,'ALL 2022'!$D:$D)</f>
        <v>0</v>
      </c>
      <c r="N310" s="12">
        <f>+SUMIFS('BLG1222'!$I:$I,'BLG1222'!$A:$A,'ALL 2022'!$2:$2,'BLG1222'!$D:$D,'ALL 2022'!$D:$D)</f>
        <v>0</v>
      </c>
      <c r="O310" s="12">
        <f>+SUMIFS('BLG1222'!$I:$I,'BLG1222'!$A:$A,'ALL 2022'!$2:$2,'BLG1222'!$D:$D,'ALL 2022'!$D:$D)</f>
        <v>0</v>
      </c>
      <c r="P310" s="12">
        <f>+SUMIFS('BLG1222'!$I:$I,'BLG1222'!$A:$A,'ALL 2022'!$2:$2,'BLG1222'!$D:$D,'ALL 2022'!$D:$D)</f>
        <v>0</v>
      </c>
      <c r="Q310" s="12">
        <f>+SUMIFS('BLG1222'!$I:$I,'BLG1222'!$A:$A,'ALL 2022'!$2:$2,'BLG1222'!$D:$D,'ALL 2022'!$D:$D)</f>
        <v>0</v>
      </c>
      <c r="R310" s="12">
        <f>+SUMIFS('BLG1222'!$I:$I,'BLG1222'!$A:$A,'ALL 2022'!$2:$2,'BLG1222'!$D:$D,'ALL 2022'!$D:$D)</f>
        <v>0</v>
      </c>
      <c r="S310" s="12">
        <f>+SUMIFS('BLG1222'!$I:$I,'BLG1222'!$A:$A,'ALL 2022'!$2:$2,'BLG1222'!$D:$D,'ALL 2022'!$D:$D)</f>
        <v>0</v>
      </c>
      <c r="T310" s="12">
        <f>+SUMIFS('BLG1222'!$I:$I,'BLG1222'!$A:$A,'ALL 2022'!$2:$2,'BLG1222'!$D:$D,'ALL 2022'!$D:$D)</f>
        <v>0</v>
      </c>
      <c r="U310" s="12">
        <f>+SUMIFS('BLG1222'!$I:$I,'BLG1222'!$A:$A,'ALL 2022'!$2:$2,'BLG1222'!$D:$D,'ALL 2022'!$D:$D)</f>
        <v>0</v>
      </c>
      <c r="V310" s="12">
        <f>+SUMIFS('BLG1222'!$I:$I,'BLG1222'!$A:$A,'ALL 2022'!$2:$2,'BLG1222'!$D:$D,'ALL 2022'!$D:$D)</f>
        <v>0</v>
      </c>
      <c r="W310" s="12">
        <f>+SUMIFS('BLG1222'!$I:$I,'BLG1222'!$A:$A,'ALL 2022'!$2:$2,'BLG1222'!$D:$D,'ALL 2022'!$D:$D)</f>
        <v>0</v>
      </c>
      <c r="X310" s="12">
        <f>+SUMIFS('BLG1222'!$I:$I,'BLG1222'!$A:$A,'ALL 2022'!$2:$2,'BLG1222'!$D:$D,'ALL 2022'!$D:$D)</f>
        <v>0</v>
      </c>
      <c r="Y310" s="12">
        <f>+SUMIFS('BLG1222'!$I:$I,'BLG1222'!$A:$A,'ALL 2022'!$2:$2,'BLG1222'!$D:$D,'ALL 2022'!$D:$D)</f>
        <v>0</v>
      </c>
      <c r="Z310" s="12">
        <f>+SUMIFS('BLG1222'!$I:$I,'BLG1222'!$A:$A,'ALL 2022'!$2:$2,'BLG1222'!$D:$D,'ALL 2022'!$D:$D)</f>
        <v>0</v>
      </c>
      <c r="AA310" s="12">
        <f>+SUMIFS('BLG1222'!$I:$I,'BLG1222'!$A:$A,'ALL 2022'!$2:$2,'BLG1222'!$D:$D,'ALL 2022'!$D:$D)</f>
        <v>0</v>
      </c>
      <c r="AB310" s="12">
        <f>+SUMIFS('BLG1222'!$I:$I,'BLG1222'!$A:$A,'ALL 2022'!$2:$2,'BLG1222'!$D:$D,'ALL 2022'!$D:$D)</f>
        <v>0</v>
      </c>
      <c r="AC310" s="12">
        <f>+SUMIFS('BLG1222'!$I:$I,'BLG1222'!$A:$A,'ALL 2022'!$2:$2,'BLG1222'!$D:$D,'ALL 2022'!$D:$D)</f>
        <v>0</v>
      </c>
      <c r="AD310" s="12">
        <f>+SUMIFS('BLG1222'!$I:$I,'BLG1222'!$A:$A,'ALL 2022'!$2:$2,'BLG1222'!$D:$D,'ALL 2022'!$D:$D)</f>
        <v>0</v>
      </c>
      <c r="AE310" s="12">
        <f>+SUMIFS('BLG1222'!$I:$I,'BLG1222'!$A:$A,'ALL 2022'!$2:$2,'BLG1222'!$D:$D,'ALL 2022'!$D:$D)</f>
        <v>0</v>
      </c>
      <c r="AF310" s="12">
        <f>+SUMIFS('BLG1222'!$I:$I,'BLG1222'!$A:$A,'ALL 2022'!$2:$2,'BLG1222'!$D:$D,'ALL 2022'!$D:$D)</f>
        <v>0</v>
      </c>
      <c r="AG310" s="12">
        <f>+SUMIFS('BLG1222'!$I:$I,'BLG1222'!$A:$A,'ALL 2022'!$2:$2,'BLG1222'!$D:$D,'ALL 2022'!$D:$D)</f>
        <v>578252.12</v>
      </c>
      <c r="AH310" s="12">
        <f>+SUMIFS('BLG1222'!$I:$I,'BLG1222'!$A:$A,'ALL 2022'!$2:$2,'BLG1222'!$D:$D,'ALL 2022'!$D:$D)</f>
        <v>0</v>
      </c>
      <c r="AI310" s="12">
        <f>+SUMIFS('BLG1222'!$I:$I,'BLG1222'!$A:$A,'ALL 2022'!$2:$2,'BLG1222'!$D:$D,'ALL 2022'!$D:$D)</f>
        <v>0</v>
      </c>
      <c r="AJ310" s="12">
        <f>+SUMIFS('BLG1222'!$I:$I,'BLG1222'!$A:$A,'ALL 2022'!$2:$2,'BLG1222'!$D:$D,'ALL 2022'!$D:$D)</f>
        <v>0</v>
      </c>
      <c r="AK310" s="12">
        <f>+SUMIFS('BLG1222'!$I:$I,'BLG1222'!$A:$A,'ALL 2022'!$2:$2,'BLG1222'!$D:$D,'ALL 2022'!$D:$D)</f>
        <v>0</v>
      </c>
      <c r="AL310" s="12">
        <f>+SUMIFS('BLG1222'!$I:$I,'BLG1222'!$A:$A,'ALL 2022'!$2:$2,'BLG1222'!$D:$D,'ALL 2022'!$D:$D)</f>
        <v>0</v>
      </c>
      <c r="AM310" s="12">
        <f>+SUMIFS('BLG1222'!$I:$I,'BLG1222'!$A:$A,'ALL 2022'!$2:$2,'BLG1222'!$D:$D,'ALL 2022'!$D:$D)</f>
        <v>0</v>
      </c>
      <c r="AN310" s="12">
        <f>+SUMIFS('BLG1222'!$I:$I,'BLG1222'!$A:$A,'ALL 2022'!$2:$2,'BLG1222'!$D:$D,'ALL 2022'!$D:$D)</f>
        <v>0</v>
      </c>
      <c r="AO310" s="12">
        <f>+SUMIFS('BLG1222'!$I:$I,'BLG1222'!$A:$A,'ALL 2022'!$2:$2,'BLG1222'!$D:$D,'ALL 2022'!$D:$D)</f>
        <v>0</v>
      </c>
      <c r="AP310" s="12">
        <f>+SUMIFS('BLG1222'!$I:$I,'BLG1222'!$A:$A,'ALL 2022'!$2:$2,'BLG1222'!$D:$D,'ALL 2022'!$D:$D)</f>
        <v>0</v>
      </c>
      <c r="AQ310" s="164">
        <f t="shared" si="29"/>
        <v>578252.12</v>
      </c>
      <c r="AR310" s="165">
        <f t="shared" si="30"/>
        <v>122.28952215795539</v>
      </c>
    </row>
    <row r="311" spans="1:44" hidden="1" x14ac:dyDescent="0.25">
      <c r="A311" s="11" t="str">
        <f t="shared" si="26"/>
        <v>4</v>
      </c>
      <c r="B311" s="11" t="str">
        <f t="shared" si="27"/>
        <v>46</v>
      </c>
      <c r="C311" s="11" t="str">
        <f t="shared" si="28"/>
        <v>467</v>
      </c>
      <c r="D311" s="22">
        <v>46715000</v>
      </c>
      <c r="E311" s="119" t="str">
        <f t="shared" si="32"/>
        <v>BIL28</v>
      </c>
      <c r="F311" s="24" t="s">
        <v>17</v>
      </c>
      <c r="G311" s="12">
        <f>+SUMIFS('BLG1222'!$I:$I,'BLG1222'!$A:$A,'ALL 2022'!$2:$2,'BLG1222'!$D:$D,'ALL 2022'!$D:$D)</f>
        <v>0</v>
      </c>
      <c r="H311" s="12">
        <f>+SUMIFS('BLG1222'!$I:$I,'BLG1222'!$A:$A,'ALL 2022'!$2:$2,'BLG1222'!$D:$D,'ALL 2022'!$D:$D)</f>
        <v>0</v>
      </c>
      <c r="I311" s="12">
        <f>+SUMIFS('BLG1222'!$I:$I,'BLG1222'!$A:$A,'ALL 2022'!$2:$2,'BLG1222'!$D:$D,'ALL 2022'!$D:$D)</f>
        <v>0</v>
      </c>
      <c r="J311" s="12">
        <f>+SUMIFS('BLG1222'!$I:$I,'BLG1222'!$A:$A,'ALL 2022'!$2:$2,'BLG1222'!$D:$D,'ALL 2022'!$D:$D)</f>
        <v>0</v>
      </c>
      <c r="K311" s="12">
        <f>+SUMIFS('BLG1222'!$I:$I,'BLG1222'!$A:$A,'ALL 2022'!$2:$2,'BLG1222'!$D:$D,'ALL 2022'!$D:$D)</f>
        <v>0</v>
      </c>
      <c r="L311" s="12">
        <f>+SUMIFS('BLG1222'!$I:$I,'BLG1222'!$A:$A,'ALL 2022'!$2:$2,'BLG1222'!$D:$D,'ALL 2022'!$D:$D)</f>
        <v>0</v>
      </c>
      <c r="M311" s="12">
        <f>+SUMIFS('BLG1222'!$I:$I,'BLG1222'!$A:$A,'ALL 2022'!$2:$2,'BLG1222'!$D:$D,'ALL 2022'!$D:$D)</f>
        <v>0</v>
      </c>
      <c r="N311" s="12">
        <f>+SUMIFS('BLG1222'!$I:$I,'BLG1222'!$A:$A,'ALL 2022'!$2:$2,'BLG1222'!$D:$D,'ALL 2022'!$D:$D)</f>
        <v>0</v>
      </c>
      <c r="O311" s="12">
        <f>+SUMIFS('BLG1222'!$I:$I,'BLG1222'!$A:$A,'ALL 2022'!$2:$2,'BLG1222'!$D:$D,'ALL 2022'!$D:$D)</f>
        <v>0</v>
      </c>
      <c r="P311" s="12">
        <f>+SUMIFS('BLG1222'!$I:$I,'BLG1222'!$A:$A,'ALL 2022'!$2:$2,'BLG1222'!$D:$D,'ALL 2022'!$D:$D)</f>
        <v>0</v>
      </c>
      <c r="Q311" s="12">
        <f>+SUMIFS('BLG1222'!$I:$I,'BLG1222'!$A:$A,'ALL 2022'!$2:$2,'BLG1222'!$D:$D,'ALL 2022'!$D:$D)</f>
        <v>0</v>
      </c>
      <c r="R311" s="12">
        <f>+SUMIFS('BLG1222'!$I:$I,'BLG1222'!$A:$A,'ALL 2022'!$2:$2,'BLG1222'!$D:$D,'ALL 2022'!$D:$D)</f>
        <v>0</v>
      </c>
      <c r="S311" s="12">
        <f>+SUMIFS('BLG1222'!$I:$I,'BLG1222'!$A:$A,'ALL 2022'!$2:$2,'BLG1222'!$D:$D,'ALL 2022'!$D:$D)</f>
        <v>0</v>
      </c>
      <c r="T311" s="12">
        <f>+SUMIFS('BLG1222'!$I:$I,'BLG1222'!$A:$A,'ALL 2022'!$2:$2,'BLG1222'!$D:$D,'ALL 2022'!$D:$D)</f>
        <v>0</v>
      </c>
      <c r="U311" s="12">
        <f>+SUMIFS('BLG1222'!$I:$I,'BLG1222'!$A:$A,'ALL 2022'!$2:$2,'BLG1222'!$D:$D,'ALL 2022'!$D:$D)</f>
        <v>0</v>
      </c>
      <c r="V311" s="12">
        <f>+SUMIFS('BLG1222'!$I:$I,'BLG1222'!$A:$A,'ALL 2022'!$2:$2,'BLG1222'!$D:$D,'ALL 2022'!$D:$D)</f>
        <v>0</v>
      </c>
      <c r="W311" s="12">
        <f>+SUMIFS('BLG1222'!$I:$I,'BLG1222'!$A:$A,'ALL 2022'!$2:$2,'BLG1222'!$D:$D,'ALL 2022'!$D:$D)</f>
        <v>0</v>
      </c>
      <c r="X311" s="12">
        <f>+SUMIFS('BLG1222'!$I:$I,'BLG1222'!$A:$A,'ALL 2022'!$2:$2,'BLG1222'!$D:$D,'ALL 2022'!$D:$D)</f>
        <v>0</v>
      </c>
      <c r="Y311" s="12">
        <f>+SUMIFS('BLG1222'!$I:$I,'BLG1222'!$A:$A,'ALL 2022'!$2:$2,'BLG1222'!$D:$D,'ALL 2022'!$D:$D)</f>
        <v>0</v>
      </c>
      <c r="Z311" s="12">
        <f>+SUMIFS('BLG1222'!$I:$I,'BLG1222'!$A:$A,'ALL 2022'!$2:$2,'BLG1222'!$D:$D,'ALL 2022'!$D:$D)</f>
        <v>0</v>
      </c>
      <c r="AA311" s="12">
        <f>+SUMIFS('BLG1222'!$I:$I,'BLG1222'!$A:$A,'ALL 2022'!$2:$2,'BLG1222'!$D:$D,'ALL 2022'!$D:$D)</f>
        <v>0</v>
      </c>
      <c r="AB311" s="12">
        <f>+SUMIFS('BLG1222'!$I:$I,'BLG1222'!$A:$A,'ALL 2022'!$2:$2,'BLG1222'!$D:$D,'ALL 2022'!$D:$D)</f>
        <v>0</v>
      </c>
      <c r="AC311" s="12">
        <f>+SUMIFS('BLG1222'!$I:$I,'BLG1222'!$A:$A,'ALL 2022'!$2:$2,'BLG1222'!$D:$D,'ALL 2022'!$D:$D)</f>
        <v>0</v>
      </c>
      <c r="AD311" s="12">
        <f>+SUMIFS('BLG1222'!$I:$I,'BLG1222'!$A:$A,'ALL 2022'!$2:$2,'BLG1222'!$D:$D,'ALL 2022'!$D:$D)</f>
        <v>0</v>
      </c>
      <c r="AE311" s="12">
        <f>+SUMIFS('BLG1222'!$I:$I,'BLG1222'!$A:$A,'ALL 2022'!$2:$2,'BLG1222'!$D:$D,'ALL 2022'!$D:$D)</f>
        <v>0</v>
      </c>
      <c r="AF311" s="12">
        <f>+SUMIFS('BLG1222'!$I:$I,'BLG1222'!$A:$A,'ALL 2022'!$2:$2,'BLG1222'!$D:$D,'ALL 2022'!$D:$D)</f>
        <v>0</v>
      </c>
      <c r="AG311" s="12">
        <f>+SUMIFS('BLG1222'!$I:$I,'BLG1222'!$A:$A,'ALL 2022'!$2:$2,'BLG1222'!$D:$D,'ALL 2022'!$D:$D)</f>
        <v>0</v>
      </c>
      <c r="AH311" s="12">
        <f>+SUMIFS('BLG1222'!$I:$I,'BLG1222'!$A:$A,'ALL 2022'!$2:$2,'BLG1222'!$D:$D,'ALL 2022'!$D:$D)</f>
        <v>0</v>
      </c>
      <c r="AI311" s="12">
        <f>+SUMIFS('BLG1222'!$I:$I,'BLG1222'!$A:$A,'ALL 2022'!$2:$2,'BLG1222'!$D:$D,'ALL 2022'!$D:$D)</f>
        <v>0</v>
      </c>
      <c r="AJ311" s="12">
        <f>+SUMIFS('BLG1222'!$I:$I,'BLG1222'!$A:$A,'ALL 2022'!$2:$2,'BLG1222'!$D:$D,'ALL 2022'!$D:$D)</f>
        <v>0</v>
      </c>
      <c r="AK311" s="12">
        <f>+SUMIFS('BLG1222'!$I:$I,'BLG1222'!$A:$A,'ALL 2022'!$2:$2,'BLG1222'!$D:$D,'ALL 2022'!$D:$D)</f>
        <v>0</v>
      </c>
      <c r="AL311" s="12">
        <f>+SUMIFS('BLG1222'!$I:$I,'BLG1222'!$A:$A,'ALL 2022'!$2:$2,'BLG1222'!$D:$D,'ALL 2022'!$D:$D)</f>
        <v>0</v>
      </c>
      <c r="AM311" s="12">
        <f>+SUMIFS('BLG1222'!$I:$I,'BLG1222'!$A:$A,'ALL 2022'!$2:$2,'BLG1222'!$D:$D,'ALL 2022'!$D:$D)</f>
        <v>0</v>
      </c>
      <c r="AN311" s="12">
        <f>+SUMIFS('BLG1222'!$I:$I,'BLG1222'!$A:$A,'ALL 2022'!$2:$2,'BLG1222'!$D:$D,'ALL 2022'!$D:$D)</f>
        <v>0</v>
      </c>
      <c r="AO311" s="12">
        <f>+SUMIFS('BLG1222'!$I:$I,'BLG1222'!$A:$A,'ALL 2022'!$2:$2,'BLG1222'!$D:$D,'ALL 2022'!$D:$D)</f>
        <v>0</v>
      </c>
      <c r="AP311" s="12">
        <f>+SUMIFS('BLG1222'!$I:$I,'BLG1222'!$A:$A,'ALL 2022'!$2:$2,'BLG1222'!$D:$D,'ALL 2022'!$D:$D)</f>
        <v>0</v>
      </c>
      <c r="AQ311" s="164">
        <f t="shared" si="29"/>
        <v>0</v>
      </c>
      <c r="AR311" s="165">
        <f t="shared" si="30"/>
        <v>0</v>
      </c>
    </row>
    <row r="312" spans="1:44" hidden="1" x14ac:dyDescent="0.25">
      <c r="A312" s="11" t="str">
        <f t="shared" si="26"/>
        <v>4</v>
      </c>
      <c r="B312" s="11" t="str">
        <f t="shared" si="27"/>
        <v>46</v>
      </c>
      <c r="C312" s="11" t="str">
        <f t="shared" si="28"/>
        <v>467</v>
      </c>
      <c r="D312" s="22">
        <v>46719000</v>
      </c>
      <c r="E312" s="119" t="str">
        <f t="shared" si="32"/>
        <v>BIL28</v>
      </c>
      <c r="F312" s="24" t="s">
        <v>33</v>
      </c>
      <c r="G312" s="12">
        <f>+SUMIFS('BLG1222'!$I:$I,'BLG1222'!$A:$A,'ALL 2022'!$2:$2,'BLG1222'!$D:$D,'ALL 2022'!$D:$D)</f>
        <v>0</v>
      </c>
      <c r="H312" s="12">
        <f>+SUMIFS('BLG1222'!$I:$I,'BLG1222'!$A:$A,'ALL 2022'!$2:$2,'BLG1222'!$D:$D,'ALL 2022'!$D:$D)</f>
        <v>0</v>
      </c>
      <c r="I312" s="12">
        <f>+SUMIFS('BLG1222'!$I:$I,'BLG1222'!$A:$A,'ALL 2022'!$2:$2,'BLG1222'!$D:$D,'ALL 2022'!$D:$D)</f>
        <v>0</v>
      </c>
      <c r="J312" s="12">
        <f>+SUMIFS('BLG1222'!$I:$I,'BLG1222'!$A:$A,'ALL 2022'!$2:$2,'BLG1222'!$D:$D,'ALL 2022'!$D:$D)</f>
        <v>0</v>
      </c>
      <c r="K312" s="12">
        <f>+SUMIFS('BLG1222'!$I:$I,'BLG1222'!$A:$A,'ALL 2022'!$2:$2,'BLG1222'!$D:$D,'ALL 2022'!$D:$D)</f>
        <v>0</v>
      </c>
      <c r="L312" s="12">
        <f>+SUMIFS('BLG1222'!$I:$I,'BLG1222'!$A:$A,'ALL 2022'!$2:$2,'BLG1222'!$D:$D,'ALL 2022'!$D:$D)</f>
        <v>0</v>
      </c>
      <c r="M312" s="12">
        <f>+SUMIFS('BLG1222'!$I:$I,'BLG1222'!$A:$A,'ALL 2022'!$2:$2,'BLG1222'!$D:$D,'ALL 2022'!$D:$D)</f>
        <v>0</v>
      </c>
      <c r="N312" s="12">
        <f>+SUMIFS('BLG1222'!$I:$I,'BLG1222'!$A:$A,'ALL 2022'!$2:$2,'BLG1222'!$D:$D,'ALL 2022'!$D:$D)</f>
        <v>0</v>
      </c>
      <c r="O312" s="12">
        <f>+SUMIFS('BLG1222'!$I:$I,'BLG1222'!$A:$A,'ALL 2022'!$2:$2,'BLG1222'!$D:$D,'ALL 2022'!$D:$D)</f>
        <v>0</v>
      </c>
      <c r="P312" s="12">
        <f>+SUMIFS('BLG1222'!$I:$I,'BLG1222'!$A:$A,'ALL 2022'!$2:$2,'BLG1222'!$D:$D,'ALL 2022'!$D:$D)</f>
        <v>0</v>
      </c>
      <c r="Q312" s="12">
        <f>+SUMIFS('BLG1222'!$I:$I,'BLG1222'!$A:$A,'ALL 2022'!$2:$2,'BLG1222'!$D:$D,'ALL 2022'!$D:$D)</f>
        <v>0</v>
      </c>
      <c r="R312" s="12">
        <f>+SUMIFS('BLG1222'!$I:$I,'BLG1222'!$A:$A,'ALL 2022'!$2:$2,'BLG1222'!$D:$D,'ALL 2022'!$D:$D)</f>
        <v>0</v>
      </c>
      <c r="S312" s="12">
        <f>+SUMIFS('BLG1222'!$I:$I,'BLG1222'!$A:$A,'ALL 2022'!$2:$2,'BLG1222'!$D:$D,'ALL 2022'!$D:$D)</f>
        <v>0</v>
      </c>
      <c r="T312" s="12">
        <f>+SUMIFS('BLG1222'!$I:$I,'BLG1222'!$A:$A,'ALL 2022'!$2:$2,'BLG1222'!$D:$D,'ALL 2022'!$D:$D)</f>
        <v>0</v>
      </c>
      <c r="U312" s="12">
        <f>+SUMIFS('BLG1222'!$I:$I,'BLG1222'!$A:$A,'ALL 2022'!$2:$2,'BLG1222'!$D:$D,'ALL 2022'!$D:$D)</f>
        <v>0</v>
      </c>
      <c r="V312" s="12">
        <f>+SUMIFS('BLG1222'!$I:$I,'BLG1222'!$A:$A,'ALL 2022'!$2:$2,'BLG1222'!$D:$D,'ALL 2022'!$D:$D)</f>
        <v>0</v>
      </c>
      <c r="W312" s="12">
        <f>+SUMIFS('BLG1222'!$I:$I,'BLG1222'!$A:$A,'ALL 2022'!$2:$2,'BLG1222'!$D:$D,'ALL 2022'!$D:$D)</f>
        <v>0</v>
      </c>
      <c r="X312" s="12">
        <f>+SUMIFS('BLG1222'!$I:$I,'BLG1222'!$A:$A,'ALL 2022'!$2:$2,'BLG1222'!$D:$D,'ALL 2022'!$D:$D)</f>
        <v>0</v>
      </c>
      <c r="Y312" s="12">
        <f>+SUMIFS('BLG1222'!$I:$I,'BLG1222'!$A:$A,'ALL 2022'!$2:$2,'BLG1222'!$D:$D,'ALL 2022'!$D:$D)</f>
        <v>0</v>
      </c>
      <c r="Z312" s="12">
        <f>+SUMIFS('BLG1222'!$I:$I,'BLG1222'!$A:$A,'ALL 2022'!$2:$2,'BLG1222'!$D:$D,'ALL 2022'!$D:$D)</f>
        <v>0</v>
      </c>
      <c r="AA312" s="12">
        <f>+SUMIFS('BLG1222'!$I:$I,'BLG1222'!$A:$A,'ALL 2022'!$2:$2,'BLG1222'!$D:$D,'ALL 2022'!$D:$D)</f>
        <v>0</v>
      </c>
      <c r="AB312" s="12">
        <f>+SUMIFS('BLG1222'!$I:$I,'BLG1222'!$A:$A,'ALL 2022'!$2:$2,'BLG1222'!$D:$D,'ALL 2022'!$D:$D)</f>
        <v>0</v>
      </c>
      <c r="AC312" s="12">
        <f>+SUMIFS('BLG1222'!$I:$I,'BLG1222'!$A:$A,'ALL 2022'!$2:$2,'BLG1222'!$D:$D,'ALL 2022'!$D:$D)</f>
        <v>0</v>
      </c>
      <c r="AD312" s="12">
        <f>+SUMIFS('BLG1222'!$I:$I,'BLG1222'!$A:$A,'ALL 2022'!$2:$2,'BLG1222'!$D:$D,'ALL 2022'!$D:$D)</f>
        <v>0</v>
      </c>
      <c r="AE312" s="12">
        <f>+SUMIFS('BLG1222'!$I:$I,'BLG1222'!$A:$A,'ALL 2022'!$2:$2,'BLG1222'!$D:$D,'ALL 2022'!$D:$D)</f>
        <v>0</v>
      </c>
      <c r="AF312" s="12">
        <f>+SUMIFS('BLG1222'!$I:$I,'BLG1222'!$A:$A,'ALL 2022'!$2:$2,'BLG1222'!$D:$D,'ALL 2022'!$D:$D)</f>
        <v>0</v>
      </c>
      <c r="AG312" s="12">
        <f>+SUMIFS('BLG1222'!$I:$I,'BLG1222'!$A:$A,'ALL 2022'!$2:$2,'BLG1222'!$D:$D,'ALL 2022'!$D:$D)</f>
        <v>0</v>
      </c>
      <c r="AH312" s="12">
        <f>+SUMIFS('BLG1222'!$I:$I,'BLG1222'!$A:$A,'ALL 2022'!$2:$2,'BLG1222'!$D:$D,'ALL 2022'!$D:$D)</f>
        <v>0</v>
      </c>
      <c r="AI312" s="12">
        <f>+SUMIFS('BLG1222'!$I:$I,'BLG1222'!$A:$A,'ALL 2022'!$2:$2,'BLG1222'!$D:$D,'ALL 2022'!$D:$D)</f>
        <v>0</v>
      </c>
      <c r="AJ312" s="12">
        <f>+SUMIFS('BLG1222'!$I:$I,'BLG1222'!$A:$A,'ALL 2022'!$2:$2,'BLG1222'!$D:$D,'ALL 2022'!$D:$D)</f>
        <v>0</v>
      </c>
      <c r="AK312" s="12">
        <f>+SUMIFS('BLG1222'!$I:$I,'BLG1222'!$A:$A,'ALL 2022'!$2:$2,'BLG1222'!$D:$D,'ALL 2022'!$D:$D)</f>
        <v>0</v>
      </c>
      <c r="AL312" s="12">
        <f>+SUMIFS('BLG1222'!$I:$I,'BLG1222'!$A:$A,'ALL 2022'!$2:$2,'BLG1222'!$D:$D,'ALL 2022'!$D:$D)</f>
        <v>0</v>
      </c>
      <c r="AM312" s="12">
        <f>+SUMIFS('BLG1222'!$I:$I,'BLG1222'!$A:$A,'ALL 2022'!$2:$2,'BLG1222'!$D:$D,'ALL 2022'!$D:$D)</f>
        <v>0</v>
      </c>
      <c r="AN312" s="12">
        <f>+SUMIFS('BLG1222'!$I:$I,'BLG1222'!$A:$A,'ALL 2022'!$2:$2,'BLG1222'!$D:$D,'ALL 2022'!$D:$D)</f>
        <v>0</v>
      </c>
      <c r="AO312" s="12">
        <f>+SUMIFS('BLG1222'!$I:$I,'BLG1222'!$A:$A,'ALL 2022'!$2:$2,'BLG1222'!$D:$D,'ALL 2022'!$D:$D)</f>
        <v>0</v>
      </c>
      <c r="AP312" s="12">
        <f>+SUMIFS('BLG1222'!$I:$I,'BLG1222'!$A:$A,'ALL 2022'!$2:$2,'BLG1222'!$D:$D,'ALL 2022'!$D:$D)</f>
        <v>0</v>
      </c>
      <c r="AQ312" s="164">
        <f t="shared" si="29"/>
        <v>0</v>
      </c>
      <c r="AR312" s="165">
        <f t="shared" si="30"/>
        <v>0</v>
      </c>
    </row>
    <row r="313" spans="1:44" hidden="1" x14ac:dyDescent="0.25">
      <c r="A313" s="11" t="str">
        <f t="shared" si="26"/>
        <v>4</v>
      </c>
      <c r="B313" s="11" t="str">
        <f t="shared" si="27"/>
        <v>46</v>
      </c>
      <c r="C313" s="11" t="str">
        <f t="shared" si="28"/>
        <v>467</v>
      </c>
      <c r="D313" s="22">
        <v>46720000</v>
      </c>
      <c r="E313" s="119" t="str">
        <f t="shared" si="32"/>
        <v>BIL28</v>
      </c>
      <c r="F313" s="24" t="s">
        <v>137</v>
      </c>
      <c r="G313" s="12">
        <f>+SUMIFS('BLG1222'!$I:$I,'BLG1222'!$A:$A,'ALL 2022'!$2:$2,'BLG1222'!$D:$D,'ALL 2022'!$D:$D)</f>
        <v>0</v>
      </c>
      <c r="H313" s="12">
        <f>+SUMIFS('BLG1222'!$I:$I,'BLG1222'!$A:$A,'ALL 2022'!$2:$2,'BLG1222'!$D:$D,'ALL 2022'!$D:$D)</f>
        <v>0</v>
      </c>
      <c r="I313" s="12">
        <f>+SUMIFS('BLG1222'!$I:$I,'BLG1222'!$A:$A,'ALL 2022'!$2:$2,'BLG1222'!$D:$D,'ALL 2022'!$D:$D)</f>
        <v>0</v>
      </c>
      <c r="J313" s="12">
        <f>+SUMIFS('BLG1222'!$I:$I,'BLG1222'!$A:$A,'ALL 2022'!$2:$2,'BLG1222'!$D:$D,'ALL 2022'!$D:$D)</f>
        <v>0</v>
      </c>
      <c r="K313" s="12">
        <f>+SUMIFS('BLG1222'!$I:$I,'BLG1222'!$A:$A,'ALL 2022'!$2:$2,'BLG1222'!$D:$D,'ALL 2022'!$D:$D)</f>
        <v>0</v>
      </c>
      <c r="L313" s="12">
        <f>+SUMIFS('BLG1222'!$I:$I,'BLG1222'!$A:$A,'ALL 2022'!$2:$2,'BLG1222'!$D:$D,'ALL 2022'!$D:$D)</f>
        <v>0</v>
      </c>
      <c r="M313" s="12">
        <f>+SUMIFS('BLG1222'!$I:$I,'BLG1222'!$A:$A,'ALL 2022'!$2:$2,'BLG1222'!$D:$D,'ALL 2022'!$D:$D)</f>
        <v>0</v>
      </c>
      <c r="N313" s="12">
        <f>+SUMIFS('BLG1222'!$I:$I,'BLG1222'!$A:$A,'ALL 2022'!$2:$2,'BLG1222'!$D:$D,'ALL 2022'!$D:$D)</f>
        <v>0</v>
      </c>
      <c r="O313" s="12">
        <f>+SUMIFS('BLG1222'!$I:$I,'BLG1222'!$A:$A,'ALL 2022'!$2:$2,'BLG1222'!$D:$D,'ALL 2022'!$D:$D)</f>
        <v>0</v>
      </c>
      <c r="P313" s="12">
        <f>+SUMIFS('BLG1222'!$I:$I,'BLG1222'!$A:$A,'ALL 2022'!$2:$2,'BLG1222'!$D:$D,'ALL 2022'!$D:$D)</f>
        <v>0</v>
      </c>
      <c r="Q313" s="12">
        <f>+SUMIFS('BLG1222'!$I:$I,'BLG1222'!$A:$A,'ALL 2022'!$2:$2,'BLG1222'!$D:$D,'ALL 2022'!$D:$D)</f>
        <v>0</v>
      </c>
      <c r="R313" s="12">
        <f>+SUMIFS('BLG1222'!$I:$I,'BLG1222'!$A:$A,'ALL 2022'!$2:$2,'BLG1222'!$D:$D,'ALL 2022'!$D:$D)</f>
        <v>0</v>
      </c>
      <c r="S313" s="12">
        <f>+SUMIFS('BLG1222'!$I:$I,'BLG1222'!$A:$A,'ALL 2022'!$2:$2,'BLG1222'!$D:$D,'ALL 2022'!$D:$D)</f>
        <v>0</v>
      </c>
      <c r="T313" s="12">
        <f>+SUMIFS('BLG1222'!$I:$I,'BLG1222'!$A:$A,'ALL 2022'!$2:$2,'BLG1222'!$D:$D,'ALL 2022'!$D:$D)</f>
        <v>-1547192405.6400001</v>
      </c>
      <c r="U313" s="12">
        <f>+SUMIFS('BLG1222'!$I:$I,'BLG1222'!$A:$A,'ALL 2022'!$2:$2,'BLG1222'!$D:$D,'ALL 2022'!$D:$D)</f>
        <v>0</v>
      </c>
      <c r="V313" s="12">
        <f>+SUMIFS('BLG1222'!$I:$I,'BLG1222'!$A:$A,'ALL 2022'!$2:$2,'BLG1222'!$D:$D,'ALL 2022'!$D:$D)</f>
        <v>0</v>
      </c>
      <c r="W313" s="12">
        <f>+SUMIFS('BLG1222'!$I:$I,'BLG1222'!$A:$A,'ALL 2022'!$2:$2,'BLG1222'!$D:$D,'ALL 2022'!$D:$D)</f>
        <v>0</v>
      </c>
      <c r="X313" s="12">
        <f>+SUMIFS('BLG1222'!$I:$I,'BLG1222'!$A:$A,'ALL 2022'!$2:$2,'BLG1222'!$D:$D,'ALL 2022'!$D:$D)</f>
        <v>0</v>
      </c>
      <c r="Y313" s="12">
        <f>+SUMIFS('BLG1222'!$I:$I,'BLG1222'!$A:$A,'ALL 2022'!$2:$2,'BLG1222'!$D:$D,'ALL 2022'!$D:$D)</f>
        <v>0</v>
      </c>
      <c r="Z313" s="12">
        <f>+SUMIFS('BLG1222'!$I:$I,'BLG1222'!$A:$A,'ALL 2022'!$2:$2,'BLG1222'!$D:$D,'ALL 2022'!$D:$D)</f>
        <v>0</v>
      </c>
      <c r="AA313" s="12">
        <f>+SUMIFS('BLG1222'!$I:$I,'BLG1222'!$A:$A,'ALL 2022'!$2:$2,'BLG1222'!$D:$D,'ALL 2022'!$D:$D)</f>
        <v>0</v>
      </c>
      <c r="AB313" s="12">
        <f>+SUMIFS('BLG1222'!$I:$I,'BLG1222'!$A:$A,'ALL 2022'!$2:$2,'BLG1222'!$D:$D,'ALL 2022'!$D:$D)</f>
        <v>0</v>
      </c>
      <c r="AC313" s="12">
        <f>+SUMIFS('BLG1222'!$I:$I,'BLG1222'!$A:$A,'ALL 2022'!$2:$2,'BLG1222'!$D:$D,'ALL 2022'!$D:$D)</f>
        <v>0</v>
      </c>
      <c r="AD313" s="12">
        <f>+SUMIFS('BLG1222'!$I:$I,'BLG1222'!$A:$A,'ALL 2022'!$2:$2,'BLG1222'!$D:$D,'ALL 2022'!$D:$D)</f>
        <v>0</v>
      </c>
      <c r="AE313" s="12">
        <f>+SUMIFS('BLG1222'!$I:$I,'BLG1222'!$A:$A,'ALL 2022'!$2:$2,'BLG1222'!$D:$D,'ALL 2022'!$D:$D)</f>
        <v>0</v>
      </c>
      <c r="AF313" s="12">
        <f>+SUMIFS('BLG1222'!$I:$I,'BLG1222'!$A:$A,'ALL 2022'!$2:$2,'BLG1222'!$D:$D,'ALL 2022'!$D:$D)</f>
        <v>0</v>
      </c>
      <c r="AG313" s="12">
        <f>+SUMIFS('BLG1222'!$I:$I,'BLG1222'!$A:$A,'ALL 2022'!$2:$2,'BLG1222'!$D:$D,'ALL 2022'!$D:$D)</f>
        <v>0</v>
      </c>
      <c r="AH313" s="12">
        <f>+SUMIFS('BLG1222'!$I:$I,'BLG1222'!$A:$A,'ALL 2022'!$2:$2,'BLG1222'!$D:$D,'ALL 2022'!$D:$D)</f>
        <v>0</v>
      </c>
      <c r="AI313" s="12">
        <f>+SUMIFS('BLG1222'!$I:$I,'BLG1222'!$A:$A,'ALL 2022'!$2:$2,'BLG1222'!$D:$D,'ALL 2022'!$D:$D)</f>
        <v>0</v>
      </c>
      <c r="AJ313" s="12">
        <f>+SUMIFS('BLG1222'!$I:$I,'BLG1222'!$A:$A,'ALL 2022'!$2:$2,'BLG1222'!$D:$D,'ALL 2022'!$D:$D)</f>
        <v>-25000000</v>
      </c>
      <c r="AK313" s="12">
        <f>+SUMIFS('BLG1222'!$I:$I,'BLG1222'!$A:$A,'ALL 2022'!$2:$2,'BLG1222'!$D:$D,'ALL 2022'!$D:$D)</f>
        <v>0</v>
      </c>
      <c r="AL313" s="12">
        <f>+SUMIFS('BLG1222'!$I:$I,'BLG1222'!$A:$A,'ALL 2022'!$2:$2,'BLG1222'!$D:$D,'ALL 2022'!$D:$D)</f>
        <v>1500000000</v>
      </c>
      <c r="AM313" s="12">
        <f>+SUMIFS('BLG1222'!$I:$I,'BLG1222'!$A:$A,'ALL 2022'!$2:$2,'BLG1222'!$D:$D,'ALL 2022'!$D:$D)</f>
        <v>0</v>
      </c>
      <c r="AN313" s="12">
        <f>+SUMIFS('BLG1222'!$I:$I,'BLG1222'!$A:$A,'ALL 2022'!$2:$2,'BLG1222'!$D:$D,'ALL 2022'!$D:$D)</f>
        <v>0</v>
      </c>
      <c r="AO313" s="12">
        <f>+SUMIFS('BLG1222'!$I:$I,'BLG1222'!$A:$A,'ALL 2022'!$2:$2,'BLG1222'!$D:$D,'ALL 2022'!$D:$D)</f>
        <v>0</v>
      </c>
      <c r="AP313" s="12">
        <f>+SUMIFS('BLG1222'!$I:$I,'BLG1222'!$A:$A,'ALL 2022'!$2:$2,'BLG1222'!$D:$D,'ALL 2022'!$D:$D)</f>
        <v>0</v>
      </c>
      <c r="AQ313" s="164">
        <f t="shared" si="29"/>
        <v>-72192405.640000105</v>
      </c>
      <c r="AR313" s="165">
        <f t="shared" si="30"/>
        <v>-15267.345304585993</v>
      </c>
    </row>
    <row r="314" spans="1:44" hidden="1" x14ac:dyDescent="0.25">
      <c r="A314" s="11" t="str">
        <f t="shared" si="26"/>
        <v>4</v>
      </c>
      <c r="B314" s="11" t="str">
        <f t="shared" si="27"/>
        <v>46</v>
      </c>
      <c r="C314" s="11" t="str">
        <f t="shared" si="28"/>
        <v>467</v>
      </c>
      <c r="D314" s="23">
        <v>46720030</v>
      </c>
      <c r="E314" s="119" t="str">
        <f t="shared" si="32"/>
        <v>BIL28</v>
      </c>
      <c r="F314" s="24" t="s">
        <v>1580</v>
      </c>
      <c r="G314" s="12">
        <f>+SUMIFS('BLG1222'!$I:$I,'BLG1222'!$A:$A,'ALL 2022'!$2:$2,'BLG1222'!$D:$D,'ALL 2022'!$D:$D)</f>
        <v>0</v>
      </c>
      <c r="H314" s="12">
        <f>+SUMIFS('BLG1222'!$I:$I,'BLG1222'!$A:$A,'ALL 2022'!$2:$2,'BLG1222'!$D:$D,'ALL 2022'!$D:$D)</f>
        <v>0</v>
      </c>
      <c r="I314" s="12">
        <f>+SUMIFS('BLG1222'!$I:$I,'BLG1222'!$A:$A,'ALL 2022'!$2:$2,'BLG1222'!$D:$D,'ALL 2022'!$D:$D)</f>
        <v>0</v>
      </c>
      <c r="J314" s="12">
        <f>+SUMIFS('BLG1222'!$I:$I,'BLG1222'!$A:$A,'ALL 2022'!$2:$2,'BLG1222'!$D:$D,'ALL 2022'!$D:$D)</f>
        <v>0</v>
      </c>
      <c r="K314" s="12">
        <f>+SUMIFS('BLG1222'!$I:$I,'BLG1222'!$A:$A,'ALL 2022'!$2:$2,'BLG1222'!$D:$D,'ALL 2022'!$D:$D)</f>
        <v>0</v>
      </c>
      <c r="L314" s="12">
        <f>+SUMIFS('BLG1222'!$I:$I,'BLG1222'!$A:$A,'ALL 2022'!$2:$2,'BLG1222'!$D:$D,'ALL 2022'!$D:$D)</f>
        <v>0</v>
      </c>
      <c r="M314" s="12">
        <f>+SUMIFS('BLG1222'!$I:$I,'BLG1222'!$A:$A,'ALL 2022'!$2:$2,'BLG1222'!$D:$D,'ALL 2022'!$D:$D)</f>
        <v>0</v>
      </c>
      <c r="N314" s="12">
        <f>+SUMIFS('BLG1222'!$I:$I,'BLG1222'!$A:$A,'ALL 2022'!$2:$2,'BLG1222'!$D:$D,'ALL 2022'!$D:$D)</f>
        <v>0</v>
      </c>
      <c r="O314" s="12">
        <f>+SUMIFS('BLG1222'!$I:$I,'BLG1222'!$A:$A,'ALL 2022'!$2:$2,'BLG1222'!$D:$D,'ALL 2022'!$D:$D)</f>
        <v>0</v>
      </c>
      <c r="P314" s="12">
        <f>+SUMIFS('BLG1222'!$I:$I,'BLG1222'!$A:$A,'ALL 2022'!$2:$2,'BLG1222'!$D:$D,'ALL 2022'!$D:$D)</f>
        <v>0</v>
      </c>
      <c r="Q314" s="12">
        <f>+SUMIFS('BLG1222'!$I:$I,'BLG1222'!$A:$A,'ALL 2022'!$2:$2,'BLG1222'!$D:$D,'ALL 2022'!$D:$D)</f>
        <v>0</v>
      </c>
      <c r="R314" s="12">
        <f>+SUMIFS('BLG1222'!$I:$I,'BLG1222'!$A:$A,'ALL 2022'!$2:$2,'BLG1222'!$D:$D,'ALL 2022'!$D:$D)</f>
        <v>0</v>
      </c>
      <c r="S314" s="12">
        <f>+SUMIFS('BLG1222'!$I:$I,'BLG1222'!$A:$A,'ALL 2022'!$2:$2,'BLG1222'!$D:$D,'ALL 2022'!$D:$D)</f>
        <v>0</v>
      </c>
      <c r="T314" s="12">
        <f>+SUMIFS('BLG1222'!$I:$I,'BLG1222'!$A:$A,'ALL 2022'!$2:$2,'BLG1222'!$D:$D,'ALL 2022'!$D:$D)</f>
        <v>0</v>
      </c>
      <c r="U314" s="12">
        <f>+SUMIFS('BLG1222'!$I:$I,'BLG1222'!$A:$A,'ALL 2022'!$2:$2,'BLG1222'!$D:$D,'ALL 2022'!$D:$D)</f>
        <v>0</v>
      </c>
      <c r="V314" s="12">
        <f>+SUMIFS('BLG1222'!$I:$I,'BLG1222'!$A:$A,'ALL 2022'!$2:$2,'BLG1222'!$D:$D,'ALL 2022'!$D:$D)</f>
        <v>0</v>
      </c>
      <c r="W314" s="12">
        <f>+SUMIFS('BLG1222'!$I:$I,'BLG1222'!$A:$A,'ALL 2022'!$2:$2,'BLG1222'!$D:$D,'ALL 2022'!$D:$D)</f>
        <v>0</v>
      </c>
      <c r="X314" s="12">
        <f>+SUMIFS('BLG1222'!$I:$I,'BLG1222'!$A:$A,'ALL 2022'!$2:$2,'BLG1222'!$D:$D,'ALL 2022'!$D:$D)</f>
        <v>0</v>
      </c>
      <c r="Y314" s="12">
        <f>+SUMIFS('BLG1222'!$I:$I,'BLG1222'!$A:$A,'ALL 2022'!$2:$2,'BLG1222'!$D:$D,'ALL 2022'!$D:$D)</f>
        <v>0</v>
      </c>
      <c r="Z314" s="12">
        <f>+SUMIFS('BLG1222'!$I:$I,'BLG1222'!$A:$A,'ALL 2022'!$2:$2,'BLG1222'!$D:$D,'ALL 2022'!$D:$D)</f>
        <v>0</v>
      </c>
      <c r="AA314" s="12">
        <f>+SUMIFS('BLG1222'!$I:$I,'BLG1222'!$A:$A,'ALL 2022'!$2:$2,'BLG1222'!$D:$D,'ALL 2022'!$D:$D)</f>
        <v>0</v>
      </c>
      <c r="AB314" s="12">
        <f>+SUMIFS('BLG1222'!$I:$I,'BLG1222'!$A:$A,'ALL 2022'!$2:$2,'BLG1222'!$D:$D,'ALL 2022'!$D:$D)</f>
        <v>0</v>
      </c>
      <c r="AC314" s="12">
        <f>+SUMIFS('BLG1222'!$I:$I,'BLG1222'!$A:$A,'ALL 2022'!$2:$2,'BLG1222'!$D:$D,'ALL 2022'!$D:$D)</f>
        <v>0</v>
      </c>
      <c r="AD314" s="12">
        <f>+SUMIFS('BLG1222'!$I:$I,'BLG1222'!$A:$A,'ALL 2022'!$2:$2,'BLG1222'!$D:$D,'ALL 2022'!$D:$D)</f>
        <v>0</v>
      </c>
      <c r="AE314" s="12">
        <f>+SUMIFS('BLG1222'!$I:$I,'BLG1222'!$A:$A,'ALL 2022'!$2:$2,'BLG1222'!$D:$D,'ALL 2022'!$D:$D)</f>
        <v>0</v>
      </c>
      <c r="AF314" s="12">
        <f>+SUMIFS('BLG1222'!$I:$I,'BLG1222'!$A:$A,'ALL 2022'!$2:$2,'BLG1222'!$D:$D,'ALL 2022'!$D:$D)</f>
        <v>0</v>
      </c>
      <c r="AG314" s="12">
        <f>+SUMIFS('BLG1222'!$I:$I,'BLG1222'!$A:$A,'ALL 2022'!$2:$2,'BLG1222'!$D:$D,'ALL 2022'!$D:$D)</f>
        <v>0</v>
      </c>
      <c r="AH314" s="12">
        <f>+SUMIFS('BLG1222'!$I:$I,'BLG1222'!$A:$A,'ALL 2022'!$2:$2,'BLG1222'!$D:$D,'ALL 2022'!$D:$D)</f>
        <v>0</v>
      </c>
      <c r="AI314" s="12">
        <f>+SUMIFS('BLG1222'!$I:$I,'BLG1222'!$A:$A,'ALL 2022'!$2:$2,'BLG1222'!$D:$D,'ALL 2022'!$D:$D)</f>
        <v>0</v>
      </c>
      <c r="AJ314" s="12">
        <f>+SUMIFS('BLG1222'!$I:$I,'BLG1222'!$A:$A,'ALL 2022'!$2:$2,'BLG1222'!$D:$D,'ALL 2022'!$D:$D)</f>
        <v>0</v>
      </c>
      <c r="AK314" s="12">
        <f>+SUMIFS('BLG1222'!$I:$I,'BLG1222'!$A:$A,'ALL 2022'!$2:$2,'BLG1222'!$D:$D,'ALL 2022'!$D:$D)</f>
        <v>0</v>
      </c>
      <c r="AL314" s="12">
        <f>+SUMIFS('BLG1222'!$I:$I,'BLG1222'!$A:$A,'ALL 2022'!$2:$2,'BLG1222'!$D:$D,'ALL 2022'!$D:$D)</f>
        <v>0</v>
      </c>
      <c r="AM314" s="12">
        <f>+SUMIFS('BLG1222'!$I:$I,'BLG1222'!$A:$A,'ALL 2022'!$2:$2,'BLG1222'!$D:$D,'ALL 2022'!$D:$D)</f>
        <v>0</v>
      </c>
      <c r="AN314" s="12">
        <f>+SUMIFS('BLG1222'!$I:$I,'BLG1222'!$A:$A,'ALL 2022'!$2:$2,'BLG1222'!$D:$D,'ALL 2022'!$D:$D)</f>
        <v>0</v>
      </c>
      <c r="AO314" s="12">
        <f>+SUMIFS('BLG1222'!$I:$I,'BLG1222'!$A:$A,'ALL 2022'!$2:$2,'BLG1222'!$D:$D,'ALL 2022'!$D:$D)</f>
        <v>0</v>
      </c>
      <c r="AP314" s="12">
        <f>+SUMIFS('BLG1222'!$I:$I,'BLG1222'!$A:$A,'ALL 2022'!$2:$2,'BLG1222'!$D:$D,'ALL 2022'!$D:$D)</f>
        <v>0</v>
      </c>
      <c r="AQ314" s="164">
        <f t="shared" si="29"/>
        <v>0</v>
      </c>
      <c r="AR314" s="165">
        <f t="shared" si="30"/>
        <v>0</v>
      </c>
    </row>
    <row r="315" spans="1:44" hidden="1" x14ac:dyDescent="0.25">
      <c r="A315" s="11" t="str">
        <f t="shared" si="26"/>
        <v>4</v>
      </c>
      <c r="B315" s="11" t="str">
        <f t="shared" si="27"/>
        <v>46</v>
      </c>
      <c r="C315" s="11" t="str">
        <f t="shared" si="28"/>
        <v>467</v>
      </c>
      <c r="D315" s="23">
        <v>46720050</v>
      </c>
      <c r="E315" s="119" t="str">
        <f t="shared" si="32"/>
        <v>BIL22</v>
      </c>
      <c r="F315" s="24" t="s">
        <v>2017</v>
      </c>
      <c r="G315" s="12">
        <f>+SUMIFS('BLG1222'!$I:$I,'BLG1222'!$A:$A,'ALL 2022'!$2:$2,'BLG1222'!$D:$D,'ALL 2022'!$D:$D)</f>
        <v>0</v>
      </c>
      <c r="H315" s="12">
        <f>+SUMIFS('BLG1222'!$I:$I,'BLG1222'!$A:$A,'ALL 2022'!$2:$2,'BLG1222'!$D:$D,'ALL 2022'!$D:$D)</f>
        <v>0</v>
      </c>
      <c r="I315" s="12">
        <f>+SUMIFS('BLG1222'!$I:$I,'BLG1222'!$A:$A,'ALL 2022'!$2:$2,'BLG1222'!$D:$D,'ALL 2022'!$D:$D)</f>
        <v>0</v>
      </c>
      <c r="J315" s="12">
        <f>+SUMIFS('BLG1222'!$I:$I,'BLG1222'!$A:$A,'ALL 2022'!$2:$2,'BLG1222'!$D:$D,'ALL 2022'!$D:$D)</f>
        <v>0</v>
      </c>
      <c r="K315" s="12">
        <f>+SUMIFS('BLG1222'!$I:$I,'BLG1222'!$A:$A,'ALL 2022'!$2:$2,'BLG1222'!$D:$D,'ALL 2022'!$D:$D)</f>
        <v>0</v>
      </c>
      <c r="L315" s="12">
        <f>+SUMIFS('BLG1222'!$I:$I,'BLG1222'!$A:$A,'ALL 2022'!$2:$2,'BLG1222'!$D:$D,'ALL 2022'!$D:$D)</f>
        <v>0</v>
      </c>
      <c r="M315" s="12">
        <f>+SUMIFS('BLG1222'!$I:$I,'BLG1222'!$A:$A,'ALL 2022'!$2:$2,'BLG1222'!$D:$D,'ALL 2022'!$D:$D)</f>
        <v>0</v>
      </c>
      <c r="N315" s="12">
        <f>+SUMIFS('BLG1222'!$I:$I,'BLG1222'!$A:$A,'ALL 2022'!$2:$2,'BLG1222'!$D:$D,'ALL 2022'!$D:$D)</f>
        <v>0</v>
      </c>
      <c r="O315" s="12">
        <f>+SUMIFS('BLG1222'!$I:$I,'BLG1222'!$A:$A,'ALL 2022'!$2:$2,'BLG1222'!$D:$D,'ALL 2022'!$D:$D)</f>
        <v>0</v>
      </c>
      <c r="P315" s="12">
        <f>+SUMIFS('BLG1222'!$I:$I,'BLG1222'!$A:$A,'ALL 2022'!$2:$2,'BLG1222'!$D:$D,'ALL 2022'!$D:$D)</f>
        <v>0</v>
      </c>
      <c r="Q315" s="12">
        <f>+SUMIFS('BLG1222'!$I:$I,'BLG1222'!$A:$A,'ALL 2022'!$2:$2,'BLG1222'!$D:$D,'ALL 2022'!$D:$D)</f>
        <v>0</v>
      </c>
      <c r="R315" s="12">
        <f>+SUMIFS('BLG1222'!$I:$I,'BLG1222'!$A:$A,'ALL 2022'!$2:$2,'BLG1222'!$D:$D,'ALL 2022'!$D:$D)</f>
        <v>0</v>
      </c>
      <c r="S315" s="12">
        <f>+SUMIFS('BLG1222'!$I:$I,'BLG1222'!$A:$A,'ALL 2022'!$2:$2,'BLG1222'!$D:$D,'ALL 2022'!$D:$D)</f>
        <v>0</v>
      </c>
      <c r="T315" s="12">
        <f>+SUMIFS('BLG1222'!$I:$I,'BLG1222'!$A:$A,'ALL 2022'!$2:$2,'BLG1222'!$D:$D,'ALL 2022'!$D:$D)</f>
        <v>699782500</v>
      </c>
      <c r="U315" s="12">
        <f>+SUMIFS('BLG1222'!$I:$I,'BLG1222'!$A:$A,'ALL 2022'!$2:$2,'BLG1222'!$D:$D,'ALL 2022'!$D:$D)</f>
        <v>0</v>
      </c>
      <c r="V315" s="12">
        <f>+SUMIFS('BLG1222'!$I:$I,'BLG1222'!$A:$A,'ALL 2022'!$2:$2,'BLG1222'!$D:$D,'ALL 2022'!$D:$D)</f>
        <v>0</v>
      </c>
      <c r="W315" s="12">
        <f>+SUMIFS('BLG1222'!$I:$I,'BLG1222'!$A:$A,'ALL 2022'!$2:$2,'BLG1222'!$D:$D,'ALL 2022'!$D:$D)</f>
        <v>0</v>
      </c>
      <c r="X315" s="12">
        <f>+SUMIFS('BLG1222'!$I:$I,'BLG1222'!$A:$A,'ALL 2022'!$2:$2,'BLG1222'!$D:$D,'ALL 2022'!$D:$D)</f>
        <v>0</v>
      </c>
      <c r="Y315" s="12">
        <f>+SUMIFS('BLG1222'!$I:$I,'BLG1222'!$A:$A,'ALL 2022'!$2:$2,'BLG1222'!$D:$D,'ALL 2022'!$D:$D)</f>
        <v>0</v>
      </c>
      <c r="Z315" s="12">
        <f>+SUMIFS('BLG1222'!$I:$I,'BLG1222'!$A:$A,'ALL 2022'!$2:$2,'BLG1222'!$D:$D,'ALL 2022'!$D:$D)</f>
        <v>0</v>
      </c>
      <c r="AA315" s="12">
        <f>+SUMIFS('BLG1222'!$I:$I,'BLG1222'!$A:$A,'ALL 2022'!$2:$2,'BLG1222'!$D:$D,'ALL 2022'!$D:$D)</f>
        <v>0</v>
      </c>
      <c r="AB315" s="12">
        <f>+SUMIFS('BLG1222'!$I:$I,'BLG1222'!$A:$A,'ALL 2022'!$2:$2,'BLG1222'!$D:$D,'ALL 2022'!$D:$D)</f>
        <v>0</v>
      </c>
      <c r="AC315" s="12">
        <f>+SUMIFS('BLG1222'!$I:$I,'BLG1222'!$A:$A,'ALL 2022'!$2:$2,'BLG1222'!$D:$D,'ALL 2022'!$D:$D)</f>
        <v>0</v>
      </c>
      <c r="AD315" s="12">
        <f>+SUMIFS('BLG1222'!$I:$I,'BLG1222'!$A:$A,'ALL 2022'!$2:$2,'BLG1222'!$D:$D,'ALL 2022'!$D:$D)</f>
        <v>0</v>
      </c>
      <c r="AE315" s="12">
        <f>+SUMIFS('BLG1222'!$I:$I,'BLG1222'!$A:$A,'ALL 2022'!$2:$2,'BLG1222'!$D:$D,'ALL 2022'!$D:$D)</f>
        <v>0</v>
      </c>
      <c r="AF315" s="12">
        <f>+SUMIFS('BLG1222'!$I:$I,'BLG1222'!$A:$A,'ALL 2022'!$2:$2,'BLG1222'!$D:$D,'ALL 2022'!$D:$D)</f>
        <v>0</v>
      </c>
      <c r="AG315" s="12">
        <f>+SUMIFS('BLG1222'!$I:$I,'BLG1222'!$A:$A,'ALL 2022'!$2:$2,'BLG1222'!$D:$D,'ALL 2022'!$D:$D)</f>
        <v>0</v>
      </c>
      <c r="AH315" s="12">
        <f>+SUMIFS('BLG1222'!$I:$I,'BLG1222'!$A:$A,'ALL 2022'!$2:$2,'BLG1222'!$D:$D,'ALL 2022'!$D:$D)</f>
        <v>0</v>
      </c>
      <c r="AI315" s="12">
        <f>+SUMIFS('BLG1222'!$I:$I,'BLG1222'!$A:$A,'ALL 2022'!$2:$2,'BLG1222'!$D:$D,'ALL 2022'!$D:$D)</f>
        <v>0</v>
      </c>
      <c r="AJ315" s="12">
        <f>+SUMIFS('BLG1222'!$I:$I,'BLG1222'!$A:$A,'ALL 2022'!$2:$2,'BLG1222'!$D:$D,'ALL 2022'!$D:$D)</f>
        <v>0</v>
      </c>
      <c r="AK315" s="12">
        <f>+SUMIFS('BLG1222'!$I:$I,'BLG1222'!$A:$A,'ALL 2022'!$2:$2,'BLG1222'!$D:$D,'ALL 2022'!$D:$D)</f>
        <v>0</v>
      </c>
      <c r="AL315" s="12">
        <f>+SUMIFS('BLG1222'!$I:$I,'BLG1222'!$A:$A,'ALL 2022'!$2:$2,'BLG1222'!$D:$D,'ALL 2022'!$D:$D)</f>
        <v>0</v>
      </c>
      <c r="AM315" s="12">
        <f>+SUMIFS('BLG1222'!$I:$I,'BLG1222'!$A:$A,'ALL 2022'!$2:$2,'BLG1222'!$D:$D,'ALL 2022'!$D:$D)</f>
        <v>0</v>
      </c>
      <c r="AN315" s="12">
        <f>+SUMIFS('BLG1222'!$I:$I,'BLG1222'!$A:$A,'ALL 2022'!$2:$2,'BLG1222'!$D:$D,'ALL 2022'!$D:$D)</f>
        <v>0</v>
      </c>
      <c r="AO315" s="12">
        <f>+SUMIFS('BLG1222'!$I:$I,'BLG1222'!$A:$A,'ALL 2022'!$2:$2,'BLG1222'!$D:$D,'ALL 2022'!$D:$D)</f>
        <v>0</v>
      </c>
      <c r="AP315" s="12">
        <f>+SUMIFS('BLG1222'!$I:$I,'BLG1222'!$A:$A,'ALL 2022'!$2:$2,'BLG1222'!$D:$D,'ALL 2022'!$D:$D)</f>
        <v>0</v>
      </c>
      <c r="AQ315" s="164">
        <f t="shared" si="29"/>
        <v>699782500</v>
      </c>
      <c r="AR315" s="165">
        <f t="shared" si="30"/>
        <v>147990.92745133286</v>
      </c>
    </row>
    <row r="316" spans="1:44" hidden="1" x14ac:dyDescent="0.25">
      <c r="A316" s="11" t="str">
        <f t="shared" si="26"/>
        <v>4</v>
      </c>
      <c r="B316" s="11" t="str">
        <f t="shared" si="27"/>
        <v>46</v>
      </c>
      <c r="C316" s="11" t="str">
        <f t="shared" si="28"/>
        <v>467</v>
      </c>
      <c r="D316" s="23">
        <v>46720070</v>
      </c>
      <c r="E316" s="119" t="str">
        <f t="shared" si="32"/>
        <v>BIL28</v>
      </c>
      <c r="F316" s="24" t="s">
        <v>140</v>
      </c>
      <c r="G316" s="12">
        <f>+SUMIFS('BLG1222'!$I:$I,'BLG1222'!$A:$A,'ALL 2022'!$2:$2,'BLG1222'!$D:$D,'ALL 2022'!$D:$D)</f>
        <v>0</v>
      </c>
      <c r="H316" s="12">
        <f>+SUMIFS('BLG1222'!$I:$I,'BLG1222'!$A:$A,'ALL 2022'!$2:$2,'BLG1222'!$D:$D,'ALL 2022'!$D:$D)</f>
        <v>0</v>
      </c>
      <c r="I316" s="12">
        <f>+SUMIFS('BLG1222'!$I:$I,'BLG1222'!$A:$A,'ALL 2022'!$2:$2,'BLG1222'!$D:$D,'ALL 2022'!$D:$D)</f>
        <v>0</v>
      </c>
      <c r="J316" s="12">
        <f>+SUMIFS('BLG1222'!$I:$I,'BLG1222'!$A:$A,'ALL 2022'!$2:$2,'BLG1222'!$D:$D,'ALL 2022'!$D:$D)</f>
        <v>0</v>
      </c>
      <c r="K316" s="12">
        <f>+SUMIFS('BLG1222'!$I:$I,'BLG1222'!$A:$A,'ALL 2022'!$2:$2,'BLG1222'!$D:$D,'ALL 2022'!$D:$D)</f>
        <v>0</v>
      </c>
      <c r="L316" s="12">
        <f>+SUMIFS('BLG1222'!$I:$I,'BLG1222'!$A:$A,'ALL 2022'!$2:$2,'BLG1222'!$D:$D,'ALL 2022'!$D:$D)</f>
        <v>0</v>
      </c>
      <c r="M316" s="12">
        <f>+SUMIFS('BLG1222'!$I:$I,'BLG1222'!$A:$A,'ALL 2022'!$2:$2,'BLG1222'!$D:$D,'ALL 2022'!$D:$D)</f>
        <v>0</v>
      </c>
      <c r="N316" s="12">
        <f>+SUMIFS('BLG1222'!$I:$I,'BLG1222'!$A:$A,'ALL 2022'!$2:$2,'BLG1222'!$D:$D,'ALL 2022'!$D:$D)</f>
        <v>0</v>
      </c>
      <c r="O316" s="12">
        <f>+SUMIFS('BLG1222'!$I:$I,'BLG1222'!$A:$A,'ALL 2022'!$2:$2,'BLG1222'!$D:$D,'ALL 2022'!$D:$D)</f>
        <v>0</v>
      </c>
      <c r="P316" s="12">
        <f>+SUMIFS('BLG1222'!$I:$I,'BLG1222'!$A:$A,'ALL 2022'!$2:$2,'BLG1222'!$D:$D,'ALL 2022'!$D:$D)</f>
        <v>0</v>
      </c>
      <c r="Q316" s="12">
        <f>+SUMIFS('BLG1222'!$I:$I,'BLG1222'!$A:$A,'ALL 2022'!$2:$2,'BLG1222'!$D:$D,'ALL 2022'!$D:$D)</f>
        <v>0</v>
      </c>
      <c r="R316" s="12">
        <f>+SUMIFS('BLG1222'!$I:$I,'BLG1222'!$A:$A,'ALL 2022'!$2:$2,'BLG1222'!$D:$D,'ALL 2022'!$D:$D)</f>
        <v>0</v>
      </c>
      <c r="S316" s="12">
        <f>+SUMIFS('BLG1222'!$I:$I,'BLG1222'!$A:$A,'ALL 2022'!$2:$2,'BLG1222'!$D:$D,'ALL 2022'!$D:$D)</f>
        <v>0</v>
      </c>
      <c r="T316" s="12">
        <f>+SUMIFS('BLG1222'!$I:$I,'BLG1222'!$A:$A,'ALL 2022'!$2:$2,'BLG1222'!$D:$D,'ALL 2022'!$D:$D)</f>
        <v>0</v>
      </c>
      <c r="U316" s="12">
        <f>+SUMIFS('BLG1222'!$I:$I,'BLG1222'!$A:$A,'ALL 2022'!$2:$2,'BLG1222'!$D:$D,'ALL 2022'!$D:$D)</f>
        <v>0</v>
      </c>
      <c r="V316" s="12">
        <f>+SUMIFS('BLG1222'!$I:$I,'BLG1222'!$A:$A,'ALL 2022'!$2:$2,'BLG1222'!$D:$D,'ALL 2022'!$D:$D)</f>
        <v>0</v>
      </c>
      <c r="W316" s="12">
        <f>+SUMIFS('BLG1222'!$I:$I,'BLG1222'!$A:$A,'ALL 2022'!$2:$2,'BLG1222'!$D:$D,'ALL 2022'!$D:$D)</f>
        <v>0</v>
      </c>
      <c r="X316" s="12">
        <f>+SUMIFS('BLG1222'!$I:$I,'BLG1222'!$A:$A,'ALL 2022'!$2:$2,'BLG1222'!$D:$D,'ALL 2022'!$D:$D)</f>
        <v>0</v>
      </c>
      <c r="Y316" s="12">
        <f>+SUMIFS('BLG1222'!$I:$I,'BLG1222'!$A:$A,'ALL 2022'!$2:$2,'BLG1222'!$D:$D,'ALL 2022'!$D:$D)</f>
        <v>0</v>
      </c>
      <c r="Z316" s="12">
        <f>+SUMIFS('BLG1222'!$I:$I,'BLG1222'!$A:$A,'ALL 2022'!$2:$2,'BLG1222'!$D:$D,'ALL 2022'!$D:$D)</f>
        <v>0</v>
      </c>
      <c r="AA316" s="12">
        <f>+SUMIFS('BLG1222'!$I:$I,'BLG1222'!$A:$A,'ALL 2022'!$2:$2,'BLG1222'!$D:$D,'ALL 2022'!$D:$D)</f>
        <v>0</v>
      </c>
      <c r="AB316" s="12">
        <f>+SUMIFS('BLG1222'!$I:$I,'BLG1222'!$A:$A,'ALL 2022'!$2:$2,'BLG1222'!$D:$D,'ALL 2022'!$D:$D)</f>
        <v>0</v>
      </c>
      <c r="AC316" s="12">
        <f>+SUMIFS('BLG1222'!$I:$I,'BLG1222'!$A:$A,'ALL 2022'!$2:$2,'BLG1222'!$D:$D,'ALL 2022'!$D:$D)</f>
        <v>0</v>
      </c>
      <c r="AD316" s="12">
        <f>+SUMIFS('BLG1222'!$I:$I,'BLG1222'!$A:$A,'ALL 2022'!$2:$2,'BLG1222'!$D:$D,'ALL 2022'!$D:$D)</f>
        <v>0</v>
      </c>
      <c r="AE316" s="12">
        <f>+SUMIFS('BLG1222'!$I:$I,'BLG1222'!$A:$A,'ALL 2022'!$2:$2,'BLG1222'!$D:$D,'ALL 2022'!$D:$D)</f>
        <v>0</v>
      </c>
      <c r="AF316" s="12">
        <f>+SUMIFS('BLG1222'!$I:$I,'BLG1222'!$A:$A,'ALL 2022'!$2:$2,'BLG1222'!$D:$D,'ALL 2022'!$D:$D)</f>
        <v>0</v>
      </c>
      <c r="AG316" s="12">
        <f>+SUMIFS('BLG1222'!$I:$I,'BLG1222'!$A:$A,'ALL 2022'!$2:$2,'BLG1222'!$D:$D,'ALL 2022'!$D:$D)</f>
        <v>0</v>
      </c>
      <c r="AH316" s="12">
        <f>+SUMIFS('BLG1222'!$I:$I,'BLG1222'!$A:$A,'ALL 2022'!$2:$2,'BLG1222'!$D:$D,'ALL 2022'!$D:$D)</f>
        <v>0</v>
      </c>
      <c r="AI316" s="12">
        <f>+SUMIFS('BLG1222'!$I:$I,'BLG1222'!$A:$A,'ALL 2022'!$2:$2,'BLG1222'!$D:$D,'ALL 2022'!$D:$D)</f>
        <v>0</v>
      </c>
      <c r="AJ316" s="12">
        <f>+SUMIFS('BLG1222'!$I:$I,'BLG1222'!$A:$A,'ALL 2022'!$2:$2,'BLG1222'!$D:$D,'ALL 2022'!$D:$D)</f>
        <v>0</v>
      </c>
      <c r="AK316" s="12">
        <f>+SUMIFS('BLG1222'!$I:$I,'BLG1222'!$A:$A,'ALL 2022'!$2:$2,'BLG1222'!$D:$D,'ALL 2022'!$D:$D)</f>
        <v>0</v>
      </c>
      <c r="AL316" s="12">
        <f>+SUMIFS('BLG1222'!$I:$I,'BLG1222'!$A:$A,'ALL 2022'!$2:$2,'BLG1222'!$D:$D,'ALL 2022'!$D:$D)</f>
        <v>0</v>
      </c>
      <c r="AM316" s="12">
        <f>+SUMIFS('BLG1222'!$I:$I,'BLG1222'!$A:$A,'ALL 2022'!$2:$2,'BLG1222'!$D:$D,'ALL 2022'!$D:$D)</f>
        <v>0</v>
      </c>
      <c r="AN316" s="12">
        <f>+SUMIFS('BLG1222'!$I:$I,'BLG1222'!$A:$A,'ALL 2022'!$2:$2,'BLG1222'!$D:$D,'ALL 2022'!$D:$D)</f>
        <v>0</v>
      </c>
      <c r="AO316" s="12">
        <f>+SUMIFS('BLG1222'!$I:$I,'BLG1222'!$A:$A,'ALL 2022'!$2:$2,'BLG1222'!$D:$D,'ALL 2022'!$D:$D)</f>
        <v>0</v>
      </c>
      <c r="AP316" s="12">
        <f>+SUMIFS('BLG1222'!$I:$I,'BLG1222'!$A:$A,'ALL 2022'!$2:$2,'BLG1222'!$D:$D,'ALL 2022'!$D:$D)</f>
        <v>0</v>
      </c>
      <c r="AQ316" s="164">
        <f t="shared" si="29"/>
        <v>0</v>
      </c>
      <c r="AR316" s="165">
        <f t="shared" si="30"/>
        <v>0</v>
      </c>
    </row>
    <row r="317" spans="1:44" hidden="1" x14ac:dyDescent="0.25">
      <c r="A317" s="11" t="str">
        <f t="shared" si="26"/>
        <v>4</v>
      </c>
      <c r="B317" s="11" t="str">
        <f t="shared" si="27"/>
        <v>46</v>
      </c>
      <c r="C317" s="11" t="str">
        <f t="shared" si="28"/>
        <v>467</v>
      </c>
      <c r="D317" s="23">
        <v>46720071</v>
      </c>
      <c r="E317" s="119" t="str">
        <f t="shared" si="32"/>
        <v>BIL28</v>
      </c>
      <c r="F317" s="24" t="s">
        <v>5</v>
      </c>
      <c r="G317" s="12">
        <f>+SUMIFS('BLG1222'!$I:$I,'BLG1222'!$A:$A,'ALL 2022'!$2:$2,'BLG1222'!$D:$D,'ALL 2022'!$D:$D)</f>
        <v>0</v>
      </c>
      <c r="H317" s="12">
        <f>+SUMIFS('BLG1222'!$I:$I,'BLG1222'!$A:$A,'ALL 2022'!$2:$2,'BLG1222'!$D:$D,'ALL 2022'!$D:$D)</f>
        <v>0</v>
      </c>
      <c r="I317" s="12">
        <f>+SUMIFS('BLG1222'!$I:$I,'BLG1222'!$A:$A,'ALL 2022'!$2:$2,'BLG1222'!$D:$D,'ALL 2022'!$D:$D)</f>
        <v>0</v>
      </c>
      <c r="J317" s="12">
        <f>+SUMIFS('BLG1222'!$I:$I,'BLG1222'!$A:$A,'ALL 2022'!$2:$2,'BLG1222'!$D:$D,'ALL 2022'!$D:$D)</f>
        <v>0</v>
      </c>
      <c r="K317" s="12">
        <f>+SUMIFS('BLG1222'!$I:$I,'BLG1222'!$A:$A,'ALL 2022'!$2:$2,'BLG1222'!$D:$D,'ALL 2022'!$D:$D)</f>
        <v>0</v>
      </c>
      <c r="L317" s="12">
        <f>+SUMIFS('BLG1222'!$I:$I,'BLG1222'!$A:$A,'ALL 2022'!$2:$2,'BLG1222'!$D:$D,'ALL 2022'!$D:$D)</f>
        <v>0</v>
      </c>
      <c r="M317" s="12">
        <f>+SUMIFS('BLG1222'!$I:$I,'BLG1222'!$A:$A,'ALL 2022'!$2:$2,'BLG1222'!$D:$D,'ALL 2022'!$D:$D)</f>
        <v>0</v>
      </c>
      <c r="N317" s="12">
        <f>+SUMIFS('BLG1222'!$I:$I,'BLG1222'!$A:$A,'ALL 2022'!$2:$2,'BLG1222'!$D:$D,'ALL 2022'!$D:$D)</f>
        <v>0</v>
      </c>
      <c r="O317" s="12">
        <f>+SUMIFS('BLG1222'!$I:$I,'BLG1222'!$A:$A,'ALL 2022'!$2:$2,'BLG1222'!$D:$D,'ALL 2022'!$D:$D)</f>
        <v>0</v>
      </c>
      <c r="P317" s="12">
        <f>+SUMIFS('BLG1222'!$I:$I,'BLG1222'!$A:$A,'ALL 2022'!$2:$2,'BLG1222'!$D:$D,'ALL 2022'!$D:$D)</f>
        <v>0</v>
      </c>
      <c r="Q317" s="12">
        <f>+SUMIFS('BLG1222'!$I:$I,'BLG1222'!$A:$A,'ALL 2022'!$2:$2,'BLG1222'!$D:$D,'ALL 2022'!$D:$D)</f>
        <v>0</v>
      </c>
      <c r="R317" s="12">
        <f>+SUMIFS('BLG1222'!$I:$I,'BLG1222'!$A:$A,'ALL 2022'!$2:$2,'BLG1222'!$D:$D,'ALL 2022'!$D:$D)</f>
        <v>0</v>
      </c>
      <c r="S317" s="12">
        <f>+SUMIFS('BLG1222'!$I:$I,'BLG1222'!$A:$A,'ALL 2022'!$2:$2,'BLG1222'!$D:$D,'ALL 2022'!$D:$D)</f>
        <v>0</v>
      </c>
      <c r="T317" s="12">
        <f>+SUMIFS('BLG1222'!$I:$I,'BLG1222'!$A:$A,'ALL 2022'!$2:$2,'BLG1222'!$D:$D,'ALL 2022'!$D:$D)</f>
        <v>-509520</v>
      </c>
      <c r="U317" s="12">
        <f>+SUMIFS('BLG1222'!$I:$I,'BLG1222'!$A:$A,'ALL 2022'!$2:$2,'BLG1222'!$D:$D,'ALL 2022'!$D:$D)</f>
        <v>0</v>
      </c>
      <c r="V317" s="12">
        <f>+SUMIFS('BLG1222'!$I:$I,'BLG1222'!$A:$A,'ALL 2022'!$2:$2,'BLG1222'!$D:$D,'ALL 2022'!$D:$D)</f>
        <v>0</v>
      </c>
      <c r="W317" s="12">
        <f>+SUMIFS('BLG1222'!$I:$I,'BLG1222'!$A:$A,'ALL 2022'!$2:$2,'BLG1222'!$D:$D,'ALL 2022'!$D:$D)</f>
        <v>0</v>
      </c>
      <c r="X317" s="12">
        <f>+SUMIFS('BLG1222'!$I:$I,'BLG1222'!$A:$A,'ALL 2022'!$2:$2,'BLG1222'!$D:$D,'ALL 2022'!$D:$D)</f>
        <v>0</v>
      </c>
      <c r="Y317" s="12">
        <f>+SUMIFS('BLG1222'!$I:$I,'BLG1222'!$A:$A,'ALL 2022'!$2:$2,'BLG1222'!$D:$D,'ALL 2022'!$D:$D)</f>
        <v>0</v>
      </c>
      <c r="Z317" s="12">
        <f>+SUMIFS('BLG1222'!$I:$I,'BLG1222'!$A:$A,'ALL 2022'!$2:$2,'BLG1222'!$D:$D,'ALL 2022'!$D:$D)</f>
        <v>0</v>
      </c>
      <c r="AA317" s="12">
        <f>+SUMIFS('BLG1222'!$I:$I,'BLG1222'!$A:$A,'ALL 2022'!$2:$2,'BLG1222'!$D:$D,'ALL 2022'!$D:$D)</f>
        <v>0</v>
      </c>
      <c r="AB317" s="12">
        <f>+SUMIFS('BLG1222'!$I:$I,'BLG1222'!$A:$A,'ALL 2022'!$2:$2,'BLG1222'!$D:$D,'ALL 2022'!$D:$D)</f>
        <v>0</v>
      </c>
      <c r="AC317" s="12">
        <f>+SUMIFS('BLG1222'!$I:$I,'BLG1222'!$A:$A,'ALL 2022'!$2:$2,'BLG1222'!$D:$D,'ALL 2022'!$D:$D)</f>
        <v>0</v>
      </c>
      <c r="AD317" s="12">
        <f>+SUMIFS('BLG1222'!$I:$I,'BLG1222'!$A:$A,'ALL 2022'!$2:$2,'BLG1222'!$D:$D,'ALL 2022'!$D:$D)</f>
        <v>0</v>
      </c>
      <c r="AE317" s="12">
        <f>+SUMIFS('BLG1222'!$I:$I,'BLG1222'!$A:$A,'ALL 2022'!$2:$2,'BLG1222'!$D:$D,'ALL 2022'!$D:$D)</f>
        <v>0</v>
      </c>
      <c r="AF317" s="12">
        <f>+SUMIFS('BLG1222'!$I:$I,'BLG1222'!$A:$A,'ALL 2022'!$2:$2,'BLG1222'!$D:$D,'ALL 2022'!$D:$D)</f>
        <v>0</v>
      </c>
      <c r="AG317" s="12">
        <f>+SUMIFS('BLG1222'!$I:$I,'BLG1222'!$A:$A,'ALL 2022'!$2:$2,'BLG1222'!$D:$D,'ALL 2022'!$D:$D)</f>
        <v>0</v>
      </c>
      <c r="AH317" s="12">
        <f>+SUMIFS('BLG1222'!$I:$I,'BLG1222'!$A:$A,'ALL 2022'!$2:$2,'BLG1222'!$D:$D,'ALL 2022'!$D:$D)</f>
        <v>0</v>
      </c>
      <c r="AI317" s="12">
        <f>+SUMIFS('BLG1222'!$I:$I,'BLG1222'!$A:$A,'ALL 2022'!$2:$2,'BLG1222'!$D:$D,'ALL 2022'!$D:$D)</f>
        <v>0</v>
      </c>
      <c r="AJ317" s="12">
        <f>+SUMIFS('BLG1222'!$I:$I,'BLG1222'!$A:$A,'ALL 2022'!$2:$2,'BLG1222'!$D:$D,'ALL 2022'!$D:$D)</f>
        <v>0</v>
      </c>
      <c r="AK317" s="12">
        <f>+SUMIFS('BLG1222'!$I:$I,'BLG1222'!$A:$A,'ALL 2022'!$2:$2,'BLG1222'!$D:$D,'ALL 2022'!$D:$D)</f>
        <v>0</v>
      </c>
      <c r="AL317" s="12">
        <f>+SUMIFS('BLG1222'!$I:$I,'BLG1222'!$A:$A,'ALL 2022'!$2:$2,'BLG1222'!$D:$D,'ALL 2022'!$D:$D)</f>
        <v>0</v>
      </c>
      <c r="AM317" s="12">
        <f>+SUMIFS('BLG1222'!$I:$I,'BLG1222'!$A:$A,'ALL 2022'!$2:$2,'BLG1222'!$D:$D,'ALL 2022'!$D:$D)</f>
        <v>0</v>
      </c>
      <c r="AN317" s="12">
        <f>+SUMIFS('BLG1222'!$I:$I,'BLG1222'!$A:$A,'ALL 2022'!$2:$2,'BLG1222'!$D:$D,'ALL 2022'!$D:$D)</f>
        <v>0</v>
      </c>
      <c r="AO317" s="12">
        <f>+SUMIFS('BLG1222'!$I:$I,'BLG1222'!$A:$A,'ALL 2022'!$2:$2,'BLG1222'!$D:$D,'ALL 2022'!$D:$D)</f>
        <v>0</v>
      </c>
      <c r="AP317" s="12">
        <f>+SUMIFS('BLG1222'!$I:$I,'BLG1222'!$A:$A,'ALL 2022'!$2:$2,'BLG1222'!$D:$D,'ALL 2022'!$D:$D)</f>
        <v>0</v>
      </c>
      <c r="AQ317" s="164">
        <f t="shared" si="29"/>
        <v>-509520</v>
      </c>
      <c r="AR317" s="165">
        <f t="shared" si="30"/>
        <v>-107.75396263125059</v>
      </c>
    </row>
    <row r="318" spans="1:44" hidden="1" x14ac:dyDescent="0.25">
      <c r="A318" s="11" t="str">
        <f t="shared" si="26"/>
        <v>4</v>
      </c>
      <c r="B318" s="11" t="str">
        <f t="shared" si="27"/>
        <v>46</v>
      </c>
      <c r="C318" s="11" t="str">
        <f t="shared" si="28"/>
        <v>467</v>
      </c>
      <c r="D318" s="23">
        <v>46720072</v>
      </c>
      <c r="E318" s="119" t="str">
        <f t="shared" si="32"/>
        <v>BIL22</v>
      </c>
      <c r="F318" s="24" t="s">
        <v>36</v>
      </c>
      <c r="G318" s="12">
        <f>+SUMIFS('BLG1222'!$I:$I,'BLG1222'!$A:$A,'ALL 2022'!$2:$2,'BLG1222'!$D:$D,'ALL 2022'!$D:$D)</f>
        <v>0</v>
      </c>
      <c r="H318" s="12">
        <f>+SUMIFS('BLG1222'!$I:$I,'BLG1222'!$A:$A,'ALL 2022'!$2:$2,'BLG1222'!$D:$D,'ALL 2022'!$D:$D)</f>
        <v>0</v>
      </c>
      <c r="I318" s="12">
        <f>+SUMIFS('BLG1222'!$I:$I,'BLG1222'!$A:$A,'ALL 2022'!$2:$2,'BLG1222'!$D:$D,'ALL 2022'!$D:$D)</f>
        <v>0</v>
      </c>
      <c r="J318" s="12">
        <f>+SUMIFS('BLG1222'!$I:$I,'BLG1222'!$A:$A,'ALL 2022'!$2:$2,'BLG1222'!$D:$D,'ALL 2022'!$D:$D)</f>
        <v>0</v>
      </c>
      <c r="K318" s="12">
        <f>+SUMIFS('BLG1222'!$I:$I,'BLG1222'!$A:$A,'ALL 2022'!$2:$2,'BLG1222'!$D:$D,'ALL 2022'!$D:$D)</f>
        <v>0</v>
      </c>
      <c r="L318" s="12">
        <f>+SUMIFS('BLG1222'!$I:$I,'BLG1222'!$A:$A,'ALL 2022'!$2:$2,'BLG1222'!$D:$D,'ALL 2022'!$D:$D)</f>
        <v>0</v>
      </c>
      <c r="M318" s="12">
        <f>+SUMIFS('BLG1222'!$I:$I,'BLG1222'!$A:$A,'ALL 2022'!$2:$2,'BLG1222'!$D:$D,'ALL 2022'!$D:$D)</f>
        <v>0</v>
      </c>
      <c r="N318" s="12">
        <f>+SUMIFS('BLG1222'!$I:$I,'BLG1222'!$A:$A,'ALL 2022'!$2:$2,'BLG1222'!$D:$D,'ALL 2022'!$D:$D)</f>
        <v>0</v>
      </c>
      <c r="O318" s="12">
        <f>+SUMIFS('BLG1222'!$I:$I,'BLG1222'!$A:$A,'ALL 2022'!$2:$2,'BLG1222'!$D:$D,'ALL 2022'!$D:$D)</f>
        <v>0</v>
      </c>
      <c r="P318" s="12">
        <f>+SUMIFS('BLG1222'!$I:$I,'BLG1222'!$A:$A,'ALL 2022'!$2:$2,'BLG1222'!$D:$D,'ALL 2022'!$D:$D)</f>
        <v>0</v>
      </c>
      <c r="Q318" s="12">
        <f>+SUMIFS('BLG1222'!$I:$I,'BLG1222'!$A:$A,'ALL 2022'!$2:$2,'BLG1222'!$D:$D,'ALL 2022'!$D:$D)</f>
        <v>-1000000</v>
      </c>
      <c r="R318" s="12">
        <f>+SUMIFS('BLG1222'!$I:$I,'BLG1222'!$A:$A,'ALL 2022'!$2:$2,'BLG1222'!$D:$D,'ALL 2022'!$D:$D)</f>
        <v>0</v>
      </c>
      <c r="S318" s="12">
        <f>+SUMIFS('BLG1222'!$I:$I,'BLG1222'!$A:$A,'ALL 2022'!$2:$2,'BLG1222'!$D:$D,'ALL 2022'!$D:$D)</f>
        <v>0</v>
      </c>
      <c r="T318" s="12">
        <f>+SUMIFS('BLG1222'!$I:$I,'BLG1222'!$A:$A,'ALL 2022'!$2:$2,'BLG1222'!$D:$D,'ALL 2022'!$D:$D)</f>
        <v>1770220.8</v>
      </c>
      <c r="U318" s="12">
        <f>+SUMIFS('BLG1222'!$I:$I,'BLG1222'!$A:$A,'ALL 2022'!$2:$2,'BLG1222'!$D:$D,'ALL 2022'!$D:$D)</f>
        <v>0</v>
      </c>
      <c r="V318" s="12">
        <f>+SUMIFS('BLG1222'!$I:$I,'BLG1222'!$A:$A,'ALL 2022'!$2:$2,'BLG1222'!$D:$D,'ALL 2022'!$D:$D)</f>
        <v>0</v>
      </c>
      <c r="W318" s="12">
        <f>+SUMIFS('BLG1222'!$I:$I,'BLG1222'!$A:$A,'ALL 2022'!$2:$2,'BLG1222'!$D:$D,'ALL 2022'!$D:$D)</f>
        <v>0</v>
      </c>
      <c r="X318" s="12">
        <f>+SUMIFS('BLG1222'!$I:$I,'BLG1222'!$A:$A,'ALL 2022'!$2:$2,'BLG1222'!$D:$D,'ALL 2022'!$D:$D)</f>
        <v>0</v>
      </c>
      <c r="Y318" s="12">
        <f>+SUMIFS('BLG1222'!$I:$I,'BLG1222'!$A:$A,'ALL 2022'!$2:$2,'BLG1222'!$D:$D,'ALL 2022'!$D:$D)</f>
        <v>0</v>
      </c>
      <c r="Z318" s="12">
        <f>+SUMIFS('BLG1222'!$I:$I,'BLG1222'!$A:$A,'ALL 2022'!$2:$2,'BLG1222'!$D:$D,'ALL 2022'!$D:$D)</f>
        <v>0</v>
      </c>
      <c r="AA318" s="12">
        <f>+SUMIFS('BLG1222'!$I:$I,'BLG1222'!$A:$A,'ALL 2022'!$2:$2,'BLG1222'!$D:$D,'ALL 2022'!$D:$D)</f>
        <v>0</v>
      </c>
      <c r="AB318" s="12">
        <f>+SUMIFS('BLG1222'!$I:$I,'BLG1222'!$A:$A,'ALL 2022'!$2:$2,'BLG1222'!$D:$D,'ALL 2022'!$D:$D)</f>
        <v>0</v>
      </c>
      <c r="AC318" s="12">
        <f>+SUMIFS('BLG1222'!$I:$I,'BLG1222'!$A:$A,'ALL 2022'!$2:$2,'BLG1222'!$D:$D,'ALL 2022'!$D:$D)</f>
        <v>0</v>
      </c>
      <c r="AD318" s="12">
        <f>+SUMIFS('BLG1222'!$I:$I,'BLG1222'!$A:$A,'ALL 2022'!$2:$2,'BLG1222'!$D:$D,'ALL 2022'!$D:$D)</f>
        <v>0</v>
      </c>
      <c r="AE318" s="12">
        <f>+SUMIFS('BLG1222'!$I:$I,'BLG1222'!$A:$A,'ALL 2022'!$2:$2,'BLG1222'!$D:$D,'ALL 2022'!$D:$D)</f>
        <v>0</v>
      </c>
      <c r="AF318" s="12">
        <f>+SUMIFS('BLG1222'!$I:$I,'BLG1222'!$A:$A,'ALL 2022'!$2:$2,'BLG1222'!$D:$D,'ALL 2022'!$D:$D)</f>
        <v>0</v>
      </c>
      <c r="AG318" s="12">
        <f>+SUMIFS('BLG1222'!$I:$I,'BLG1222'!$A:$A,'ALL 2022'!$2:$2,'BLG1222'!$D:$D,'ALL 2022'!$D:$D)</f>
        <v>0</v>
      </c>
      <c r="AH318" s="12">
        <f>+SUMIFS('BLG1222'!$I:$I,'BLG1222'!$A:$A,'ALL 2022'!$2:$2,'BLG1222'!$D:$D,'ALL 2022'!$D:$D)</f>
        <v>0</v>
      </c>
      <c r="AI318" s="12">
        <f>+SUMIFS('BLG1222'!$I:$I,'BLG1222'!$A:$A,'ALL 2022'!$2:$2,'BLG1222'!$D:$D,'ALL 2022'!$D:$D)</f>
        <v>0</v>
      </c>
      <c r="AJ318" s="12">
        <f>+SUMIFS('BLG1222'!$I:$I,'BLG1222'!$A:$A,'ALL 2022'!$2:$2,'BLG1222'!$D:$D,'ALL 2022'!$D:$D)</f>
        <v>0</v>
      </c>
      <c r="AK318" s="12">
        <f>+SUMIFS('BLG1222'!$I:$I,'BLG1222'!$A:$A,'ALL 2022'!$2:$2,'BLG1222'!$D:$D,'ALL 2022'!$D:$D)</f>
        <v>0</v>
      </c>
      <c r="AL318" s="12">
        <f>+SUMIFS('BLG1222'!$I:$I,'BLG1222'!$A:$A,'ALL 2022'!$2:$2,'BLG1222'!$D:$D,'ALL 2022'!$D:$D)</f>
        <v>0</v>
      </c>
      <c r="AM318" s="12">
        <f>+SUMIFS('BLG1222'!$I:$I,'BLG1222'!$A:$A,'ALL 2022'!$2:$2,'BLG1222'!$D:$D,'ALL 2022'!$D:$D)</f>
        <v>0</v>
      </c>
      <c r="AN318" s="12">
        <f>+SUMIFS('BLG1222'!$I:$I,'BLG1222'!$A:$A,'ALL 2022'!$2:$2,'BLG1222'!$D:$D,'ALL 2022'!$D:$D)</f>
        <v>0</v>
      </c>
      <c r="AO318" s="12">
        <f>+SUMIFS('BLG1222'!$I:$I,'BLG1222'!$A:$A,'ALL 2022'!$2:$2,'BLG1222'!$D:$D,'ALL 2022'!$D:$D)</f>
        <v>0</v>
      </c>
      <c r="AP318" s="12">
        <f>+SUMIFS('BLG1222'!$I:$I,'BLG1222'!$A:$A,'ALL 2022'!$2:$2,'BLG1222'!$D:$D,'ALL 2022'!$D:$D)</f>
        <v>0</v>
      </c>
      <c r="AQ318" s="164">
        <f t="shared" si="29"/>
        <v>770220.8</v>
      </c>
      <c r="AR318" s="165">
        <f t="shared" si="30"/>
        <v>162.88731217815186</v>
      </c>
    </row>
    <row r="319" spans="1:44" hidden="1" x14ac:dyDescent="0.25">
      <c r="A319" s="11" t="str">
        <f t="shared" si="26"/>
        <v>4</v>
      </c>
      <c r="B319" s="11" t="str">
        <f t="shared" si="27"/>
        <v>46</v>
      </c>
      <c r="C319" s="11" t="str">
        <f t="shared" si="28"/>
        <v>467</v>
      </c>
      <c r="D319" s="23">
        <v>46720075</v>
      </c>
      <c r="E319" s="119" t="str">
        <f t="shared" si="32"/>
        <v>BIL22</v>
      </c>
      <c r="F319" s="24" t="s">
        <v>655</v>
      </c>
      <c r="G319" s="12">
        <f>+SUMIFS('BLG1222'!$I:$I,'BLG1222'!$A:$A,'ALL 2022'!$2:$2,'BLG1222'!$D:$D,'ALL 2022'!$D:$D)</f>
        <v>0</v>
      </c>
      <c r="H319" s="12">
        <f>+SUMIFS('BLG1222'!$I:$I,'BLG1222'!$A:$A,'ALL 2022'!$2:$2,'BLG1222'!$D:$D,'ALL 2022'!$D:$D)</f>
        <v>0</v>
      </c>
      <c r="I319" s="12">
        <f>+SUMIFS('BLG1222'!$I:$I,'BLG1222'!$A:$A,'ALL 2022'!$2:$2,'BLG1222'!$D:$D,'ALL 2022'!$D:$D)</f>
        <v>0</v>
      </c>
      <c r="J319" s="12">
        <f>+SUMIFS('BLG1222'!$I:$I,'BLG1222'!$A:$A,'ALL 2022'!$2:$2,'BLG1222'!$D:$D,'ALL 2022'!$D:$D)</f>
        <v>0</v>
      </c>
      <c r="K319" s="12">
        <f>+SUMIFS('BLG1222'!$I:$I,'BLG1222'!$A:$A,'ALL 2022'!$2:$2,'BLG1222'!$D:$D,'ALL 2022'!$D:$D)</f>
        <v>0</v>
      </c>
      <c r="L319" s="12">
        <f>+SUMIFS('BLG1222'!$I:$I,'BLG1222'!$A:$A,'ALL 2022'!$2:$2,'BLG1222'!$D:$D,'ALL 2022'!$D:$D)</f>
        <v>0</v>
      </c>
      <c r="M319" s="12">
        <f>+SUMIFS('BLG1222'!$I:$I,'BLG1222'!$A:$A,'ALL 2022'!$2:$2,'BLG1222'!$D:$D,'ALL 2022'!$D:$D)</f>
        <v>0</v>
      </c>
      <c r="N319" s="12">
        <f>+SUMIFS('BLG1222'!$I:$I,'BLG1222'!$A:$A,'ALL 2022'!$2:$2,'BLG1222'!$D:$D,'ALL 2022'!$D:$D)</f>
        <v>0</v>
      </c>
      <c r="O319" s="12">
        <f>+SUMIFS('BLG1222'!$I:$I,'BLG1222'!$A:$A,'ALL 2022'!$2:$2,'BLG1222'!$D:$D,'ALL 2022'!$D:$D)</f>
        <v>0</v>
      </c>
      <c r="P319" s="12">
        <f>+SUMIFS('BLG1222'!$I:$I,'BLG1222'!$A:$A,'ALL 2022'!$2:$2,'BLG1222'!$D:$D,'ALL 2022'!$D:$D)</f>
        <v>0</v>
      </c>
      <c r="Q319" s="12">
        <f>+SUMIFS('BLG1222'!$I:$I,'BLG1222'!$A:$A,'ALL 2022'!$2:$2,'BLG1222'!$D:$D,'ALL 2022'!$D:$D)</f>
        <v>0</v>
      </c>
      <c r="R319" s="12">
        <f>+SUMIFS('BLG1222'!$I:$I,'BLG1222'!$A:$A,'ALL 2022'!$2:$2,'BLG1222'!$D:$D,'ALL 2022'!$D:$D)</f>
        <v>0</v>
      </c>
      <c r="S319" s="12">
        <f>+SUMIFS('BLG1222'!$I:$I,'BLG1222'!$A:$A,'ALL 2022'!$2:$2,'BLG1222'!$D:$D,'ALL 2022'!$D:$D)</f>
        <v>0</v>
      </c>
      <c r="T319" s="12">
        <f>+SUMIFS('BLG1222'!$I:$I,'BLG1222'!$A:$A,'ALL 2022'!$2:$2,'BLG1222'!$D:$D,'ALL 2022'!$D:$D)</f>
        <v>570000000</v>
      </c>
      <c r="U319" s="12">
        <f>+SUMIFS('BLG1222'!$I:$I,'BLG1222'!$A:$A,'ALL 2022'!$2:$2,'BLG1222'!$D:$D,'ALL 2022'!$D:$D)</f>
        <v>0</v>
      </c>
      <c r="V319" s="12">
        <f>+SUMIFS('BLG1222'!$I:$I,'BLG1222'!$A:$A,'ALL 2022'!$2:$2,'BLG1222'!$D:$D,'ALL 2022'!$D:$D)</f>
        <v>0</v>
      </c>
      <c r="W319" s="12">
        <f>+SUMIFS('BLG1222'!$I:$I,'BLG1222'!$A:$A,'ALL 2022'!$2:$2,'BLG1222'!$D:$D,'ALL 2022'!$D:$D)</f>
        <v>0</v>
      </c>
      <c r="X319" s="12">
        <f>+SUMIFS('BLG1222'!$I:$I,'BLG1222'!$A:$A,'ALL 2022'!$2:$2,'BLG1222'!$D:$D,'ALL 2022'!$D:$D)</f>
        <v>0</v>
      </c>
      <c r="Y319" s="12">
        <f>+SUMIFS('BLG1222'!$I:$I,'BLG1222'!$A:$A,'ALL 2022'!$2:$2,'BLG1222'!$D:$D,'ALL 2022'!$D:$D)</f>
        <v>0</v>
      </c>
      <c r="Z319" s="12">
        <f>+SUMIFS('BLG1222'!$I:$I,'BLG1222'!$A:$A,'ALL 2022'!$2:$2,'BLG1222'!$D:$D,'ALL 2022'!$D:$D)</f>
        <v>0</v>
      </c>
      <c r="AA319" s="12">
        <f>+SUMIFS('BLG1222'!$I:$I,'BLG1222'!$A:$A,'ALL 2022'!$2:$2,'BLG1222'!$D:$D,'ALL 2022'!$D:$D)</f>
        <v>0</v>
      </c>
      <c r="AB319" s="12">
        <f>+SUMIFS('BLG1222'!$I:$I,'BLG1222'!$A:$A,'ALL 2022'!$2:$2,'BLG1222'!$D:$D,'ALL 2022'!$D:$D)</f>
        <v>0</v>
      </c>
      <c r="AC319" s="12">
        <f>+SUMIFS('BLG1222'!$I:$I,'BLG1222'!$A:$A,'ALL 2022'!$2:$2,'BLG1222'!$D:$D,'ALL 2022'!$D:$D)</f>
        <v>0</v>
      </c>
      <c r="AD319" s="12">
        <f>+SUMIFS('BLG1222'!$I:$I,'BLG1222'!$A:$A,'ALL 2022'!$2:$2,'BLG1222'!$D:$D,'ALL 2022'!$D:$D)</f>
        <v>0</v>
      </c>
      <c r="AE319" s="12">
        <f>+SUMIFS('BLG1222'!$I:$I,'BLG1222'!$A:$A,'ALL 2022'!$2:$2,'BLG1222'!$D:$D,'ALL 2022'!$D:$D)</f>
        <v>0</v>
      </c>
      <c r="AF319" s="12">
        <f>+SUMIFS('BLG1222'!$I:$I,'BLG1222'!$A:$A,'ALL 2022'!$2:$2,'BLG1222'!$D:$D,'ALL 2022'!$D:$D)</f>
        <v>0</v>
      </c>
      <c r="AG319" s="12">
        <f>+SUMIFS('BLG1222'!$I:$I,'BLG1222'!$A:$A,'ALL 2022'!$2:$2,'BLG1222'!$D:$D,'ALL 2022'!$D:$D)</f>
        <v>0</v>
      </c>
      <c r="AH319" s="12">
        <f>+SUMIFS('BLG1222'!$I:$I,'BLG1222'!$A:$A,'ALL 2022'!$2:$2,'BLG1222'!$D:$D,'ALL 2022'!$D:$D)</f>
        <v>0</v>
      </c>
      <c r="AI319" s="12">
        <f>+SUMIFS('BLG1222'!$I:$I,'BLG1222'!$A:$A,'ALL 2022'!$2:$2,'BLG1222'!$D:$D,'ALL 2022'!$D:$D)</f>
        <v>0</v>
      </c>
      <c r="AJ319" s="12">
        <f>+SUMIFS('BLG1222'!$I:$I,'BLG1222'!$A:$A,'ALL 2022'!$2:$2,'BLG1222'!$D:$D,'ALL 2022'!$D:$D)</f>
        <v>0</v>
      </c>
      <c r="AK319" s="12">
        <f>+SUMIFS('BLG1222'!$I:$I,'BLG1222'!$A:$A,'ALL 2022'!$2:$2,'BLG1222'!$D:$D,'ALL 2022'!$D:$D)</f>
        <v>0</v>
      </c>
      <c r="AL319" s="12">
        <f>+SUMIFS('BLG1222'!$I:$I,'BLG1222'!$A:$A,'ALL 2022'!$2:$2,'BLG1222'!$D:$D,'ALL 2022'!$D:$D)</f>
        <v>0</v>
      </c>
      <c r="AM319" s="12">
        <f>+SUMIFS('BLG1222'!$I:$I,'BLG1222'!$A:$A,'ALL 2022'!$2:$2,'BLG1222'!$D:$D,'ALL 2022'!$D:$D)</f>
        <v>0</v>
      </c>
      <c r="AN319" s="12">
        <f>+SUMIFS('BLG1222'!$I:$I,'BLG1222'!$A:$A,'ALL 2022'!$2:$2,'BLG1222'!$D:$D,'ALL 2022'!$D:$D)</f>
        <v>0</v>
      </c>
      <c r="AO319" s="12">
        <f>+SUMIFS('BLG1222'!$I:$I,'BLG1222'!$A:$A,'ALL 2022'!$2:$2,'BLG1222'!$D:$D,'ALL 2022'!$D:$D)</f>
        <v>0</v>
      </c>
      <c r="AP319" s="12">
        <f>+SUMIFS('BLG1222'!$I:$I,'BLG1222'!$A:$A,'ALL 2022'!$2:$2,'BLG1222'!$D:$D,'ALL 2022'!$D:$D)</f>
        <v>0</v>
      </c>
      <c r="AQ319" s="164">
        <f t="shared" si="29"/>
        <v>570000000</v>
      </c>
      <c r="AR319" s="165">
        <f t="shared" si="30"/>
        <v>120544.35292002834</v>
      </c>
    </row>
    <row r="320" spans="1:44" hidden="1" x14ac:dyDescent="0.25">
      <c r="A320" s="11" t="str">
        <f t="shared" si="26"/>
        <v>4</v>
      </c>
      <c r="B320" s="11" t="str">
        <f t="shared" si="27"/>
        <v>46</v>
      </c>
      <c r="C320" s="11" t="str">
        <f t="shared" si="28"/>
        <v>467</v>
      </c>
      <c r="D320" s="23">
        <v>46720076</v>
      </c>
      <c r="E320" s="119" t="str">
        <f t="shared" si="32"/>
        <v>BIL22</v>
      </c>
      <c r="F320" s="24" t="s">
        <v>22</v>
      </c>
      <c r="G320" s="12">
        <f>+SUMIFS('BLG1222'!$I:$I,'BLG1222'!$A:$A,'ALL 2022'!$2:$2,'BLG1222'!$D:$D,'ALL 2022'!$D:$D)</f>
        <v>0</v>
      </c>
      <c r="H320" s="12">
        <f>+SUMIFS('BLG1222'!$I:$I,'BLG1222'!$A:$A,'ALL 2022'!$2:$2,'BLG1222'!$D:$D,'ALL 2022'!$D:$D)</f>
        <v>0</v>
      </c>
      <c r="I320" s="12">
        <f>+SUMIFS('BLG1222'!$I:$I,'BLG1222'!$A:$A,'ALL 2022'!$2:$2,'BLG1222'!$D:$D,'ALL 2022'!$D:$D)</f>
        <v>0</v>
      </c>
      <c r="J320" s="12">
        <f>+SUMIFS('BLG1222'!$I:$I,'BLG1222'!$A:$A,'ALL 2022'!$2:$2,'BLG1222'!$D:$D,'ALL 2022'!$D:$D)</f>
        <v>0</v>
      </c>
      <c r="K320" s="12">
        <f>+SUMIFS('BLG1222'!$I:$I,'BLG1222'!$A:$A,'ALL 2022'!$2:$2,'BLG1222'!$D:$D,'ALL 2022'!$D:$D)</f>
        <v>0</v>
      </c>
      <c r="L320" s="12">
        <f>+SUMIFS('BLG1222'!$I:$I,'BLG1222'!$A:$A,'ALL 2022'!$2:$2,'BLG1222'!$D:$D,'ALL 2022'!$D:$D)</f>
        <v>0</v>
      </c>
      <c r="M320" s="12">
        <f>+SUMIFS('BLG1222'!$I:$I,'BLG1222'!$A:$A,'ALL 2022'!$2:$2,'BLG1222'!$D:$D,'ALL 2022'!$D:$D)</f>
        <v>0</v>
      </c>
      <c r="N320" s="12">
        <f>+SUMIFS('BLG1222'!$I:$I,'BLG1222'!$A:$A,'ALL 2022'!$2:$2,'BLG1222'!$D:$D,'ALL 2022'!$D:$D)</f>
        <v>0</v>
      </c>
      <c r="O320" s="12">
        <f>+SUMIFS('BLG1222'!$I:$I,'BLG1222'!$A:$A,'ALL 2022'!$2:$2,'BLG1222'!$D:$D,'ALL 2022'!$D:$D)</f>
        <v>0</v>
      </c>
      <c r="P320" s="12">
        <f>+SUMIFS('BLG1222'!$I:$I,'BLG1222'!$A:$A,'ALL 2022'!$2:$2,'BLG1222'!$D:$D,'ALL 2022'!$D:$D)</f>
        <v>0</v>
      </c>
      <c r="Q320" s="12">
        <f>+SUMIFS('BLG1222'!$I:$I,'BLG1222'!$A:$A,'ALL 2022'!$2:$2,'BLG1222'!$D:$D,'ALL 2022'!$D:$D)</f>
        <v>0</v>
      </c>
      <c r="R320" s="12">
        <f>+SUMIFS('BLG1222'!$I:$I,'BLG1222'!$A:$A,'ALL 2022'!$2:$2,'BLG1222'!$D:$D,'ALL 2022'!$D:$D)</f>
        <v>0</v>
      </c>
      <c r="S320" s="12">
        <f>+SUMIFS('BLG1222'!$I:$I,'BLG1222'!$A:$A,'ALL 2022'!$2:$2,'BLG1222'!$D:$D,'ALL 2022'!$D:$D)</f>
        <v>0</v>
      </c>
      <c r="T320" s="12">
        <f>+SUMIFS('BLG1222'!$I:$I,'BLG1222'!$A:$A,'ALL 2022'!$2:$2,'BLG1222'!$D:$D,'ALL 2022'!$D:$D)</f>
        <v>404637922.80000001</v>
      </c>
      <c r="U320" s="12">
        <f>+SUMIFS('BLG1222'!$I:$I,'BLG1222'!$A:$A,'ALL 2022'!$2:$2,'BLG1222'!$D:$D,'ALL 2022'!$D:$D)</f>
        <v>0</v>
      </c>
      <c r="V320" s="12">
        <f>+SUMIFS('BLG1222'!$I:$I,'BLG1222'!$A:$A,'ALL 2022'!$2:$2,'BLG1222'!$D:$D,'ALL 2022'!$D:$D)</f>
        <v>0</v>
      </c>
      <c r="W320" s="12">
        <f>+SUMIFS('BLG1222'!$I:$I,'BLG1222'!$A:$A,'ALL 2022'!$2:$2,'BLG1222'!$D:$D,'ALL 2022'!$D:$D)</f>
        <v>0</v>
      </c>
      <c r="X320" s="12">
        <f>+SUMIFS('BLG1222'!$I:$I,'BLG1222'!$A:$A,'ALL 2022'!$2:$2,'BLG1222'!$D:$D,'ALL 2022'!$D:$D)</f>
        <v>0</v>
      </c>
      <c r="Y320" s="12">
        <f>+SUMIFS('BLG1222'!$I:$I,'BLG1222'!$A:$A,'ALL 2022'!$2:$2,'BLG1222'!$D:$D,'ALL 2022'!$D:$D)</f>
        <v>0</v>
      </c>
      <c r="Z320" s="12">
        <f>+SUMIFS('BLG1222'!$I:$I,'BLG1222'!$A:$A,'ALL 2022'!$2:$2,'BLG1222'!$D:$D,'ALL 2022'!$D:$D)</f>
        <v>0</v>
      </c>
      <c r="AA320" s="12">
        <f>+SUMIFS('BLG1222'!$I:$I,'BLG1222'!$A:$A,'ALL 2022'!$2:$2,'BLG1222'!$D:$D,'ALL 2022'!$D:$D)</f>
        <v>0</v>
      </c>
      <c r="AB320" s="12">
        <f>+SUMIFS('BLG1222'!$I:$I,'BLG1222'!$A:$A,'ALL 2022'!$2:$2,'BLG1222'!$D:$D,'ALL 2022'!$D:$D)</f>
        <v>0</v>
      </c>
      <c r="AC320" s="12">
        <f>+SUMIFS('BLG1222'!$I:$I,'BLG1222'!$A:$A,'ALL 2022'!$2:$2,'BLG1222'!$D:$D,'ALL 2022'!$D:$D)</f>
        <v>0</v>
      </c>
      <c r="AD320" s="12">
        <f>+SUMIFS('BLG1222'!$I:$I,'BLG1222'!$A:$A,'ALL 2022'!$2:$2,'BLG1222'!$D:$D,'ALL 2022'!$D:$D)</f>
        <v>0</v>
      </c>
      <c r="AE320" s="12">
        <f>+SUMIFS('BLG1222'!$I:$I,'BLG1222'!$A:$A,'ALL 2022'!$2:$2,'BLG1222'!$D:$D,'ALL 2022'!$D:$D)</f>
        <v>0</v>
      </c>
      <c r="AF320" s="12">
        <f>+SUMIFS('BLG1222'!$I:$I,'BLG1222'!$A:$A,'ALL 2022'!$2:$2,'BLG1222'!$D:$D,'ALL 2022'!$D:$D)</f>
        <v>0</v>
      </c>
      <c r="AG320" s="12">
        <f>+SUMIFS('BLG1222'!$I:$I,'BLG1222'!$A:$A,'ALL 2022'!$2:$2,'BLG1222'!$D:$D,'ALL 2022'!$D:$D)</f>
        <v>0</v>
      </c>
      <c r="AH320" s="12">
        <f>+SUMIFS('BLG1222'!$I:$I,'BLG1222'!$A:$A,'ALL 2022'!$2:$2,'BLG1222'!$D:$D,'ALL 2022'!$D:$D)</f>
        <v>0</v>
      </c>
      <c r="AI320" s="12">
        <f>+SUMIFS('BLG1222'!$I:$I,'BLG1222'!$A:$A,'ALL 2022'!$2:$2,'BLG1222'!$D:$D,'ALL 2022'!$D:$D)</f>
        <v>0</v>
      </c>
      <c r="AJ320" s="12">
        <f>+SUMIFS('BLG1222'!$I:$I,'BLG1222'!$A:$A,'ALL 2022'!$2:$2,'BLG1222'!$D:$D,'ALL 2022'!$D:$D)</f>
        <v>0</v>
      </c>
      <c r="AK320" s="12">
        <f>+SUMIFS('BLG1222'!$I:$I,'BLG1222'!$A:$A,'ALL 2022'!$2:$2,'BLG1222'!$D:$D,'ALL 2022'!$D:$D)</f>
        <v>0</v>
      </c>
      <c r="AL320" s="12">
        <f>+SUMIFS('BLG1222'!$I:$I,'BLG1222'!$A:$A,'ALL 2022'!$2:$2,'BLG1222'!$D:$D,'ALL 2022'!$D:$D)</f>
        <v>0</v>
      </c>
      <c r="AM320" s="12">
        <f>+SUMIFS('BLG1222'!$I:$I,'BLG1222'!$A:$A,'ALL 2022'!$2:$2,'BLG1222'!$D:$D,'ALL 2022'!$D:$D)</f>
        <v>0</v>
      </c>
      <c r="AN320" s="12">
        <f>+SUMIFS('BLG1222'!$I:$I,'BLG1222'!$A:$A,'ALL 2022'!$2:$2,'BLG1222'!$D:$D,'ALL 2022'!$D:$D)</f>
        <v>0</v>
      </c>
      <c r="AO320" s="12">
        <f>+SUMIFS('BLG1222'!$I:$I,'BLG1222'!$A:$A,'ALL 2022'!$2:$2,'BLG1222'!$D:$D,'ALL 2022'!$D:$D)</f>
        <v>0</v>
      </c>
      <c r="AP320" s="12">
        <f>+SUMIFS('BLG1222'!$I:$I,'BLG1222'!$A:$A,'ALL 2022'!$2:$2,'BLG1222'!$D:$D,'ALL 2022'!$D:$D)</f>
        <v>0</v>
      </c>
      <c r="AQ320" s="164">
        <f t="shared" si="29"/>
        <v>404637922.80000001</v>
      </c>
      <c r="AR320" s="165">
        <f t="shared" si="30"/>
        <v>85573.362404965577</v>
      </c>
    </row>
    <row r="321" spans="1:44" hidden="1" x14ac:dyDescent="0.25">
      <c r="A321" s="11" t="str">
        <f t="shared" si="26"/>
        <v>4</v>
      </c>
      <c r="B321" s="11" t="str">
        <f t="shared" si="27"/>
        <v>46</v>
      </c>
      <c r="C321" s="11" t="str">
        <f t="shared" si="28"/>
        <v>467</v>
      </c>
      <c r="D321" s="23">
        <v>46720078</v>
      </c>
      <c r="E321" s="119" t="str">
        <f t="shared" si="32"/>
        <v>BIL28</v>
      </c>
      <c r="F321" s="24" t="s">
        <v>20</v>
      </c>
      <c r="G321" s="12">
        <f>+SUMIFS('BLG1222'!$I:$I,'BLG1222'!$A:$A,'ALL 2022'!$2:$2,'BLG1222'!$D:$D,'ALL 2022'!$D:$D)</f>
        <v>0</v>
      </c>
      <c r="H321" s="12">
        <f>+SUMIFS('BLG1222'!$I:$I,'BLG1222'!$A:$A,'ALL 2022'!$2:$2,'BLG1222'!$D:$D,'ALL 2022'!$D:$D)</f>
        <v>0</v>
      </c>
      <c r="I321" s="12">
        <f>+SUMIFS('BLG1222'!$I:$I,'BLG1222'!$A:$A,'ALL 2022'!$2:$2,'BLG1222'!$D:$D,'ALL 2022'!$D:$D)</f>
        <v>0</v>
      </c>
      <c r="J321" s="12">
        <f>+SUMIFS('BLG1222'!$I:$I,'BLG1222'!$A:$A,'ALL 2022'!$2:$2,'BLG1222'!$D:$D,'ALL 2022'!$D:$D)</f>
        <v>0</v>
      </c>
      <c r="K321" s="12">
        <f>+SUMIFS('BLG1222'!$I:$I,'BLG1222'!$A:$A,'ALL 2022'!$2:$2,'BLG1222'!$D:$D,'ALL 2022'!$D:$D)</f>
        <v>0</v>
      </c>
      <c r="L321" s="12">
        <f>+SUMIFS('BLG1222'!$I:$I,'BLG1222'!$A:$A,'ALL 2022'!$2:$2,'BLG1222'!$D:$D,'ALL 2022'!$D:$D)</f>
        <v>0</v>
      </c>
      <c r="M321" s="12">
        <f>+SUMIFS('BLG1222'!$I:$I,'BLG1222'!$A:$A,'ALL 2022'!$2:$2,'BLG1222'!$D:$D,'ALL 2022'!$D:$D)</f>
        <v>0</v>
      </c>
      <c r="N321" s="12">
        <f>+SUMIFS('BLG1222'!$I:$I,'BLG1222'!$A:$A,'ALL 2022'!$2:$2,'BLG1222'!$D:$D,'ALL 2022'!$D:$D)</f>
        <v>0</v>
      </c>
      <c r="O321" s="12">
        <f>+SUMIFS('BLG1222'!$I:$I,'BLG1222'!$A:$A,'ALL 2022'!$2:$2,'BLG1222'!$D:$D,'ALL 2022'!$D:$D)</f>
        <v>0</v>
      </c>
      <c r="P321" s="12">
        <f>+SUMIFS('BLG1222'!$I:$I,'BLG1222'!$A:$A,'ALL 2022'!$2:$2,'BLG1222'!$D:$D,'ALL 2022'!$D:$D)</f>
        <v>0</v>
      </c>
      <c r="Q321" s="12">
        <f>+SUMIFS('BLG1222'!$I:$I,'BLG1222'!$A:$A,'ALL 2022'!$2:$2,'BLG1222'!$D:$D,'ALL 2022'!$D:$D)</f>
        <v>0</v>
      </c>
      <c r="R321" s="12">
        <f>+SUMIFS('BLG1222'!$I:$I,'BLG1222'!$A:$A,'ALL 2022'!$2:$2,'BLG1222'!$D:$D,'ALL 2022'!$D:$D)</f>
        <v>0</v>
      </c>
      <c r="S321" s="12">
        <f>+SUMIFS('BLG1222'!$I:$I,'BLG1222'!$A:$A,'ALL 2022'!$2:$2,'BLG1222'!$D:$D,'ALL 2022'!$D:$D)</f>
        <v>0</v>
      </c>
      <c r="T321" s="12">
        <f>+SUMIFS('BLG1222'!$I:$I,'BLG1222'!$A:$A,'ALL 2022'!$2:$2,'BLG1222'!$D:$D,'ALL 2022'!$D:$D)</f>
        <v>-393000</v>
      </c>
      <c r="U321" s="12">
        <f>+SUMIFS('BLG1222'!$I:$I,'BLG1222'!$A:$A,'ALL 2022'!$2:$2,'BLG1222'!$D:$D,'ALL 2022'!$D:$D)</f>
        <v>0</v>
      </c>
      <c r="V321" s="12">
        <f>+SUMIFS('BLG1222'!$I:$I,'BLG1222'!$A:$A,'ALL 2022'!$2:$2,'BLG1222'!$D:$D,'ALL 2022'!$D:$D)</f>
        <v>0</v>
      </c>
      <c r="W321" s="12">
        <f>+SUMIFS('BLG1222'!$I:$I,'BLG1222'!$A:$A,'ALL 2022'!$2:$2,'BLG1222'!$D:$D,'ALL 2022'!$D:$D)</f>
        <v>0</v>
      </c>
      <c r="X321" s="12">
        <f>+SUMIFS('BLG1222'!$I:$I,'BLG1222'!$A:$A,'ALL 2022'!$2:$2,'BLG1222'!$D:$D,'ALL 2022'!$D:$D)</f>
        <v>0</v>
      </c>
      <c r="Y321" s="12">
        <f>+SUMIFS('BLG1222'!$I:$I,'BLG1222'!$A:$A,'ALL 2022'!$2:$2,'BLG1222'!$D:$D,'ALL 2022'!$D:$D)</f>
        <v>0</v>
      </c>
      <c r="Z321" s="12">
        <f>+SUMIFS('BLG1222'!$I:$I,'BLG1222'!$A:$A,'ALL 2022'!$2:$2,'BLG1222'!$D:$D,'ALL 2022'!$D:$D)</f>
        <v>0</v>
      </c>
      <c r="AA321" s="12">
        <f>+SUMIFS('BLG1222'!$I:$I,'BLG1222'!$A:$A,'ALL 2022'!$2:$2,'BLG1222'!$D:$D,'ALL 2022'!$D:$D)</f>
        <v>0</v>
      </c>
      <c r="AB321" s="12">
        <f>+SUMIFS('BLG1222'!$I:$I,'BLG1222'!$A:$A,'ALL 2022'!$2:$2,'BLG1222'!$D:$D,'ALL 2022'!$D:$D)</f>
        <v>0</v>
      </c>
      <c r="AC321" s="12">
        <f>+SUMIFS('BLG1222'!$I:$I,'BLG1222'!$A:$A,'ALL 2022'!$2:$2,'BLG1222'!$D:$D,'ALL 2022'!$D:$D)</f>
        <v>0</v>
      </c>
      <c r="AD321" s="12">
        <f>+SUMIFS('BLG1222'!$I:$I,'BLG1222'!$A:$A,'ALL 2022'!$2:$2,'BLG1222'!$D:$D,'ALL 2022'!$D:$D)</f>
        <v>0</v>
      </c>
      <c r="AE321" s="12">
        <f>+SUMIFS('BLG1222'!$I:$I,'BLG1222'!$A:$A,'ALL 2022'!$2:$2,'BLG1222'!$D:$D,'ALL 2022'!$D:$D)</f>
        <v>0</v>
      </c>
      <c r="AF321" s="12">
        <f>+SUMIFS('BLG1222'!$I:$I,'BLG1222'!$A:$A,'ALL 2022'!$2:$2,'BLG1222'!$D:$D,'ALL 2022'!$D:$D)</f>
        <v>0</v>
      </c>
      <c r="AG321" s="12">
        <f>+SUMIFS('BLG1222'!$I:$I,'BLG1222'!$A:$A,'ALL 2022'!$2:$2,'BLG1222'!$D:$D,'ALL 2022'!$D:$D)</f>
        <v>0</v>
      </c>
      <c r="AH321" s="12">
        <f>+SUMIFS('BLG1222'!$I:$I,'BLG1222'!$A:$A,'ALL 2022'!$2:$2,'BLG1222'!$D:$D,'ALL 2022'!$D:$D)</f>
        <v>0</v>
      </c>
      <c r="AI321" s="12">
        <f>+SUMIFS('BLG1222'!$I:$I,'BLG1222'!$A:$A,'ALL 2022'!$2:$2,'BLG1222'!$D:$D,'ALL 2022'!$D:$D)</f>
        <v>0</v>
      </c>
      <c r="AJ321" s="12">
        <f>+SUMIFS('BLG1222'!$I:$I,'BLG1222'!$A:$A,'ALL 2022'!$2:$2,'BLG1222'!$D:$D,'ALL 2022'!$D:$D)</f>
        <v>0</v>
      </c>
      <c r="AK321" s="12">
        <f>+SUMIFS('BLG1222'!$I:$I,'BLG1222'!$A:$A,'ALL 2022'!$2:$2,'BLG1222'!$D:$D,'ALL 2022'!$D:$D)</f>
        <v>0</v>
      </c>
      <c r="AL321" s="12">
        <f>+SUMIFS('BLG1222'!$I:$I,'BLG1222'!$A:$A,'ALL 2022'!$2:$2,'BLG1222'!$D:$D,'ALL 2022'!$D:$D)</f>
        <v>0</v>
      </c>
      <c r="AM321" s="12">
        <f>+SUMIFS('BLG1222'!$I:$I,'BLG1222'!$A:$A,'ALL 2022'!$2:$2,'BLG1222'!$D:$D,'ALL 2022'!$D:$D)</f>
        <v>0</v>
      </c>
      <c r="AN321" s="12">
        <f>+SUMIFS('BLG1222'!$I:$I,'BLG1222'!$A:$A,'ALL 2022'!$2:$2,'BLG1222'!$D:$D,'ALL 2022'!$D:$D)</f>
        <v>0</v>
      </c>
      <c r="AO321" s="12">
        <f>+SUMIFS('BLG1222'!$I:$I,'BLG1222'!$A:$A,'ALL 2022'!$2:$2,'BLG1222'!$D:$D,'ALL 2022'!$D:$D)</f>
        <v>0</v>
      </c>
      <c r="AP321" s="12">
        <f>+SUMIFS('BLG1222'!$I:$I,'BLG1222'!$A:$A,'ALL 2022'!$2:$2,'BLG1222'!$D:$D,'ALL 2022'!$D:$D)</f>
        <v>0</v>
      </c>
      <c r="AQ321" s="164">
        <f t="shared" si="29"/>
        <v>-393000</v>
      </c>
      <c r="AR321" s="165">
        <f t="shared" si="30"/>
        <v>-83.112159118545847</v>
      </c>
    </row>
    <row r="322" spans="1:44" hidden="1" x14ac:dyDescent="0.25">
      <c r="A322" s="11" t="str">
        <f t="shared" si="26"/>
        <v>4</v>
      </c>
      <c r="B322" s="11" t="str">
        <f t="shared" si="27"/>
        <v>46</v>
      </c>
      <c r="C322" s="11" t="str">
        <f t="shared" si="28"/>
        <v>467</v>
      </c>
      <c r="D322" s="23">
        <v>46720079</v>
      </c>
      <c r="E322" s="119" t="str">
        <f t="shared" si="32"/>
        <v>BIL28</v>
      </c>
      <c r="F322" s="24" t="s">
        <v>149</v>
      </c>
      <c r="G322" s="12">
        <f>+SUMIFS('BLG1222'!$I:$I,'BLG1222'!$A:$A,'ALL 2022'!$2:$2,'BLG1222'!$D:$D,'ALL 2022'!$D:$D)</f>
        <v>0</v>
      </c>
      <c r="H322" s="12">
        <f>+SUMIFS('BLG1222'!$I:$I,'BLG1222'!$A:$A,'ALL 2022'!$2:$2,'BLG1222'!$D:$D,'ALL 2022'!$D:$D)</f>
        <v>0</v>
      </c>
      <c r="I322" s="12">
        <f>+SUMIFS('BLG1222'!$I:$I,'BLG1222'!$A:$A,'ALL 2022'!$2:$2,'BLG1222'!$D:$D,'ALL 2022'!$D:$D)</f>
        <v>0</v>
      </c>
      <c r="J322" s="12">
        <f>+SUMIFS('BLG1222'!$I:$I,'BLG1222'!$A:$A,'ALL 2022'!$2:$2,'BLG1222'!$D:$D,'ALL 2022'!$D:$D)</f>
        <v>0</v>
      </c>
      <c r="K322" s="12">
        <f>+SUMIFS('BLG1222'!$I:$I,'BLG1222'!$A:$A,'ALL 2022'!$2:$2,'BLG1222'!$D:$D,'ALL 2022'!$D:$D)</f>
        <v>0</v>
      </c>
      <c r="L322" s="12">
        <f>+SUMIFS('BLG1222'!$I:$I,'BLG1222'!$A:$A,'ALL 2022'!$2:$2,'BLG1222'!$D:$D,'ALL 2022'!$D:$D)</f>
        <v>0</v>
      </c>
      <c r="M322" s="12">
        <f>+SUMIFS('BLG1222'!$I:$I,'BLG1222'!$A:$A,'ALL 2022'!$2:$2,'BLG1222'!$D:$D,'ALL 2022'!$D:$D)</f>
        <v>0</v>
      </c>
      <c r="N322" s="12">
        <f>+SUMIFS('BLG1222'!$I:$I,'BLG1222'!$A:$A,'ALL 2022'!$2:$2,'BLG1222'!$D:$D,'ALL 2022'!$D:$D)</f>
        <v>0</v>
      </c>
      <c r="O322" s="12">
        <f>+SUMIFS('BLG1222'!$I:$I,'BLG1222'!$A:$A,'ALL 2022'!$2:$2,'BLG1222'!$D:$D,'ALL 2022'!$D:$D)</f>
        <v>0</v>
      </c>
      <c r="P322" s="12">
        <f>+SUMIFS('BLG1222'!$I:$I,'BLG1222'!$A:$A,'ALL 2022'!$2:$2,'BLG1222'!$D:$D,'ALL 2022'!$D:$D)</f>
        <v>0</v>
      </c>
      <c r="Q322" s="12">
        <f>+SUMIFS('BLG1222'!$I:$I,'BLG1222'!$A:$A,'ALL 2022'!$2:$2,'BLG1222'!$D:$D,'ALL 2022'!$D:$D)</f>
        <v>0</v>
      </c>
      <c r="R322" s="12">
        <f>+SUMIFS('BLG1222'!$I:$I,'BLG1222'!$A:$A,'ALL 2022'!$2:$2,'BLG1222'!$D:$D,'ALL 2022'!$D:$D)</f>
        <v>0</v>
      </c>
      <c r="S322" s="12">
        <f>+SUMIFS('BLG1222'!$I:$I,'BLG1222'!$A:$A,'ALL 2022'!$2:$2,'BLG1222'!$D:$D,'ALL 2022'!$D:$D)</f>
        <v>0</v>
      </c>
      <c r="T322" s="12">
        <f>+SUMIFS('BLG1222'!$I:$I,'BLG1222'!$A:$A,'ALL 2022'!$2:$2,'BLG1222'!$D:$D,'ALL 2022'!$D:$D)</f>
        <v>-1013100442.65</v>
      </c>
      <c r="U322" s="12">
        <f>+SUMIFS('BLG1222'!$I:$I,'BLG1222'!$A:$A,'ALL 2022'!$2:$2,'BLG1222'!$D:$D,'ALL 2022'!$D:$D)</f>
        <v>0</v>
      </c>
      <c r="V322" s="12">
        <f>+SUMIFS('BLG1222'!$I:$I,'BLG1222'!$A:$A,'ALL 2022'!$2:$2,'BLG1222'!$D:$D,'ALL 2022'!$D:$D)</f>
        <v>0</v>
      </c>
      <c r="W322" s="12">
        <f>+SUMIFS('BLG1222'!$I:$I,'BLG1222'!$A:$A,'ALL 2022'!$2:$2,'BLG1222'!$D:$D,'ALL 2022'!$D:$D)</f>
        <v>0</v>
      </c>
      <c r="X322" s="12">
        <f>+SUMIFS('BLG1222'!$I:$I,'BLG1222'!$A:$A,'ALL 2022'!$2:$2,'BLG1222'!$D:$D,'ALL 2022'!$D:$D)</f>
        <v>0</v>
      </c>
      <c r="Y322" s="12">
        <f>+SUMIFS('BLG1222'!$I:$I,'BLG1222'!$A:$A,'ALL 2022'!$2:$2,'BLG1222'!$D:$D,'ALL 2022'!$D:$D)</f>
        <v>0</v>
      </c>
      <c r="Z322" s="12">
        <f>+SUMIFS('BLG1222'!$I:$I,'BLG1222'!$A:$A,'ALL 2022'!$2:$2,'BLG1222'!$D:$D,'ALL 2022'!$D:$D)</f>
        <v>0</v>
      </c>
      <c r="AA322" s="12">
        <f>+SUMIFS('BLG1222'!$I:$I,'BLG1222'!$A:$A,'ALL 2022'!$2:$2,'BLG1222'!$D:$D,'ALL 2022'!$D:$D)</f>
        <v>0</v>
      </c>
      <c r="AB322" s="12">
        <f>+SUMIFS('BLG1222'!$I:$I,'BLG1222'!$A:$A,'ALL 2022'!$2:$2,'BLG1222'!$D:$D,'ALL 2022'!$D:$D)</f>
        <v>0</v>
      </c>
      <c r="AC322" s="12">
        <f>+SUMIFS('BLG1222'!$I:$I,'BLG1222'!$A:$A,'ALL 2022'!$2:$2,'BLG1222'!$D:$D,'ALL 2022'!$D:$D)</f>
        <v>0</v>
      </c>
      <c r="AD322" s="12">
        <f>+SUMIFS('BLG1222'!$I:$I,'BLG1222'!$A:$A,'ALL 2022'!$2:$2,'BLG1222'!$D:$D,'ALL 2022'!$D:$D)</f>
        <v>0</v>
      </c>
      <c r="AE322" s="12">
        <f>+SUMIFS('BLG1222'!$I:$I,'BLG1222'!$A:$A,'ALL 2022'!$2:$2,'BLG1222'!$D:$D,'ALL 2022'!$D:$D)</f>
        <v>0</v>
      </c>
      <c r="AF322" s="12">
        <f>+SUMIFS('BLG1222'!$I:$I,'BLG1222'!$A:$A,'ALL 2022'!$2:$2,'BLG1222'!$D:$D,'ALL 2022'!$D:$D)</f>
        <v>0</v>
      </c>
      <c r="AG322" s="12">
        <f>+SUMIFS('BLG1222'!$I:$I,'BLG1222'!$A:$A,'ALL 2022'!$2:$2,'BLG1222'!$D:$D,'ALL 2022'!$D:$D)</f>
        <v>0</v>
      </c>
      <c r="AH322" s="12">
        <f>+SUMIFS('BLG1222'!$I:$I,'BLG1222'!$A:$A,'ALL 2022'!$2:$2,'BLG1222'!$D:$D,'ALL 2022'!$D:$D)</f>
        <v>0</v>
      </c>
      <c r="AI322" s="12">
        <f>+SUMIFS('BLG1222'!$I:$I,'BLG1222'!$A:$A,'ALL 2022'!$2:$2,'BLG1222'!$D:$D,'ALL 2022'!$D:$D)</f>
        <v>0</v>
      </c>
      <c r="AJ322" s="12">
        <f>+SUMIFS('BLG1222'!$I:$I,'BLG1222'!$A:$A,'ALL 2022'!$2:$2,'BLG1222'!$D:$D,'ALL 2022'!$D:$D)</f>
        <v>0</v>
      </c>
      <c r="AK322" s="12">
        <f>+SUMIFS('BLG1222'!$I:$I,'BLG1222'!$A:$A,'ALL 2022'!$2:$2,'BLG1222'!$D:$D,'ALL 2022'!$D:$D)</f>
        <v>0</v>
      </c>
      <c r="AL322" s="12">
        <f>+SUMIFS('BLG1222'!$I:$I,'BLG1222'!$A:$A,'ALL 2022'!$2:$2,'BLG1222'!$D:$D,'ALL 2022'!$D:$D)</f>
        <v>0</v>
      </c>
      <c r="AM322" s="12">
        <f>+SUMIFS('BLG1222'!$I:$I,'BLG1222'!$A:$A,'ALL 2022'!$2:$2,'BLG1222'!$D:$D,'ALL 2022'!$D:$D)</f>
        <v>0</v>
      </c>
      <c r="AN322" s="12">
        <f>+SUMIFS('BLG1222'!$I:$I,'BLG1222'!$A:$A,'ALL 2022'!$2:$2,'BLG1222'!$D:$D,'ALL 2022'!$D:$D)</f>
        <v>0</v>
      </c>
      <c r="AO322" s="12">
        <f>+SUMIFS('BLG1222'!$I:$I,'BLG1222'!$A:$A,'ALL 2022'!$2:$2,'BLG1222'!$D:$D,'ALL 2022'!$D:$D)</f>
        <v>0</v>
      </c>
      <c r="AP322" s="12">
        <f>+SUMIFS('BLG1222'!$I:$I,'BLG1222'!$A:$A,'ALL 2022'!$2:$2,'BLG1222'!$D:$D,'ALL 2022'!$D:$D)</f>
        <v>0</v>
      </c>
      <c r="AQ322" s="164">
        <f t="shared" si="29"/>
        <v>-1013100442.65</v>
      </c>
      <c r="AR322" s="165">
        <f t="shared" si="30"/>
        <v>-214251.81982848863</v>
      </c>
    </row>
    <row r="323" spans="1:44" hidden="1" x14ac:dyDescent="0.25">
      <c r="A323" s="11" t="str">
        <f t="shared" si="26"/>
        <v>4</v>
      </c>
      <c r="B323" s="11" t="str">
        <f t="shared" si="27"/>
        <v>46</v>
      </c>
      <c r="C323" s="11" t="str">
        <f t="shared" si="28"/>
        <v>467</v>
      </c>
      <c r="D323" s="23">
        <v>46720080</v>
      </c>
      <c r="E323" s="119" t="str">
        <f t="shared" si="32"/>
        <v>BIL22</v>
      </c>
      <c r="F323" s="24" t="s">
        <v>2123</v>
      </c>
      <c r="G323" s="12">
        <f>+SUMIFS('BLG1222'!$I:$I,'BLG1222'!$A:$A,'ALL 2022'!$2:$2,'BLG1222'!$D:$D,'ALL 2022'!$D:$D)</f>
        <v>0</v>
      </c>
      <c r="H323" s="12">
        <f>+SUMIFS('BLG1222'!$I:$I,'BLG1222'!$A:$A,'ALL 2022'!$2:$2,'BLG1222'!$D:$D,'ALL 2022'!$D:$D)</f>
        <v>0</v>
      </c>
      <c r="I323" s="12">
        <f>+SUMIFS('BLG1222'!$I:$I,'BLG1222'!$A:$A,'ALL 2022'!$2:$2,'BLG1222'!$D:$D,'ALL 2022'!$D:$D)</f>
        <v>0</v>
      </c>
      <c r="J323" s="12">
        <f>+SUMIFS('BLG1222'!$I:$I,'BLG1222'!$A:$A,'ALL 2022'!$2:$2,'BLG1222'!$D:$D,'ALL 2022'!$D:$D)</f>
        <v>0</v>
      </c>
      <c r="K323" s="12">
        <f>+SUMIFS('BLG1222'!$I:$I,'BLG1222'!$A:$A,'ALL 2022'!$2:$2,'BLG1222'!$D:$D,'ALL 2022'!$D:$D)</f>
        <v>0</v>
      </c>
      <c r="L323" s="12">
        <f>+SUMIFS('BLG1222'!$I:$I,'BLG1222'!$A:$A,'ALL 2022'!$2:$2,'BLG1222'!$D:$D,'ALL 2022'!$D:$D)</f>
        <v>0</v>
      </c>
      <c r="M323" s="12">
        <f>+SUMIFS('BLG1222'!$I:$I,'BLG1222'!$A:$A,'ALL 2022'!$2:$2,'BLG1222'!$D:$D,'ALL 2022'!$D:$D)</f>
        <v>0</v>
      </c>
      <c r="N323" s="12">
        <f>+SUMIFS('BLG1222'!$I:$I,'BLG1222'!$A:$A,'ALL 2022'!$2:$2,'BLG1222'!$D:$D,'ALL 2022'!$D:$D)</f>
        <v>0</v>
      </c>
      <c r="O323" s="12">
        <f>+SUMIFS('BLG1222'!$I:$I,'BLG1222'!$A:$A,'ALL 2022'!$2:$2,'BLG1222'!$D:$D,'ALL 2022'!$D:$D)</f>
        <v>0</v>
      </c>
      <c r="P323" s="12">
        <f>+SUMIFS('BLG1222'!$I:$I,'BLG1222'!$A:$A,'ALL 2022'!$2:$2,'BLG1222'!$D:$D,'ALL 2022'!$D:$D)</f>
        <v>0</v>
      </c>
      <c r="Q323" s="12">
        <f>+SUMIFS('BLG1222'!$I:$I,'BLG1222'!$A:$A,'ALL 2022'!$2:$2,'BLG1222'!$D:$D,'ALL 2022'!$D:$D)</f>
        <v>0</v>
      </c>
      <c r="R323" s="12">
        <f>+SUMIFS('BLG1222'!$I:$I,'BLG1222'!$A:$A,'ALL 2022'!$2:$2,'BLG1222'!$D:$D,'ALL 2022'!$D:$D)</f>
        <v>0</v>
      </c>
      <c r="S323" s="12">
        <f>+SUMIFS('BLG1222'!$I:$I,'BLG1222'!$A:$A,'ALL 2022'!$2:$2,'BLG1222'!$D:$D,'ALL 2022'!$D:$D)</f>
        <v>0</v>
      </c>
      <c r="T323" s="12">
        <f>+SUMIFS('BLG1222'!$I:$I,'BLG1222'!$A:$A,'ALL 2022'!$2:$2,'BLG1222'!$D:$D,'ALL 2022'!$D:$D)</f>
        <v>16811907.32</v>
      </c>
      <c r="U323" s="12">
        <f>+SUMIFS('BLG1222'!$I:$I,'BLG1222'!$A:$A,'ALL 2022'!$2:$2,'BLG1222'!$D:$D,'ALL 2022'!$D:$D)</f>
        <v>0</v>
      </c>
      <c r="V323" s="12">
        <f>+SUMIFS('BLG1222'!$I:$I,'BLG1222'!$A:$A,'ALL 2022'!$2:$2,'BLG1222'!$D:$D,'ALL 2022'!$D:$D)</f>
        <v>0</v>
      </c>
      <c r="W323" s="12">
        <f>+SUMIFS('BLG1222'!$I:$I,'BLG1222'!$A:$A,'ALL 2022'!$2:$2,'BLG1222'!$D:$D,'ALL 2022'!$D:$D)</f>
        <v>0</v>
      </c>
      <c r="X323" s="12">
        <f>+SUMIFS('BLG1222'!$I:$I,'BLG1222'!$A:$A,'ALL 2022'!$2:$2,'BLG1222'!$D:$D,'ALL 2022'!$D:$D)</f>
        <v>0</v>
      </c>
      <c r="Y323" s="12">
        <f>+SUMIFS('BLG1222'!$I:$I,'BLG1222'!$A:$A,'ALL 2022'!$2:$2,'BLG1222'!$D:$D,'ALL 2022'!$D:$D)</f>
        <v>0</v>
      </c>
      <c r="Z323" s="12">
        <f>+SUMIFS('BLG1222'!$I:$I,'BLG1222'!$A:$A,'ALL 2022'!$2:$2,'BLG1222'!$D:$D,'ALL 2022'!$D:$D)</f>
        <v>0</v>
      </c>
      <c r="AA323" s="12">
        <f>+SUMIFS('BLG1222'!$I:$I,'BLG1222'!$A:$A,'ALL 2022'!$2:$2,'BLG1222'!$D:$D,'ALL 2022'!$D:$D)</f>
        <v>0</v>
      </c>
      <c r="AB323" s="12">
        <f>+SUMIFS('BLG1222'!$I:$I,'BLG1222'!$A:$A,'ALL 2022'!$2:$2,'BLG1222'!$D:$D,'ALL 2022'!$D:$D)</f>
        <v>0</v>
      </c>
      <c r="AC323" s="12">
        <f>+SUMIFS('BLG1222'!$I:$I,'BLG1222'!$A:$A,'ALL 2022'!$2:$2,'BLG1222'!$D:$D,'ALL 2022'!$D:$D)</f>
        <v>0</v>
      </c>
      <c r="AD323" s="12">
        <f>+SUMIFS('BLG1222'!$I:$I,'BLG1222'!$A:$A,'ALL 2022'!$2:$2,'BLG1222'!$D:$D,'ALL 2022'!$D:$D)</f>
        <v>0</v>
      </c>
      <c r="AE323" s="12">
        <f>+SUMIFS('BLG1222'!$I:$I,'BLG1222'!$A:$A,'ALL 2022'!$2:$2,'BLG1222'!$D:$D,'ALL 2022'!$D:$D)</f>
        <v>0</v>
      </c>
      <c r="AF323" s="12">
        <f>+SUMIFS('BLG1222'!$I:$I,'BLG1222'!$A:$A,'ALL 2022'!$2:$2,'BLG1222'!$D:$D,'ALL 2022'!$D:$D)</f>
        <v>0</v>
      </c>
      <c r="AG323" s="12">
        <f>+SUMIFS('BLG1222'!$I:$I,'BLG1222'!$A:$A,'ALL 2022'!$2:$2,'BLG1222'!$D:$D,'ALL 2022'!$D:$D)</f>
        <v>0</v>
      </c>
      <c r="AH323" s="12">
        <f>+SUMIFS('BLG1222'!$I:$I,'BLG1222'!$A:$A,'ALL 2022'!$2:$2,'BLG1222'!$D:$D,'ALL 2022'!$D:$D)</f>
        <v>0</v>
      </c>
      <c r="AI323" s="12">
        <f>+SUMIFS('BLG1222'!$I:$I,'BLG1222'!$A:$A,'ALL 2022'!$2:$2,'BLG1222'!$D:$D,'ALL 2022'!$D:$D)</f>
        <v>0</v>
      </c>
      <c r="AJ323" s="12">
        <f>+SUMIFS('BLG1222'!$I:$I,'BLG1222'!$A:$A,'ALL 2022'!$2:$2,'BLG1222'!$D:$D,'ALL 2022'!$D:$D)</f>
        <v>0</v>
      </c>
      <c r="AK323" s="12">
        <f>+SUMIFS('BLG1222'!$I:$I,'BLG1222'!$A:$A,'ALL 2022'!$2:$2,'BLG1222'!$D:$D,'ALL 2022'!$D:$D)</f>
        <v>0</v>
      </c>
      <c r="AL323" s="12">
        <f>+SUMIFS('BLG1222'!$I:$I,'BLG1222'!$A:$A,'ALL 2022'!$2:$2,'BLG1222'!$D:$D,'ALL 2022'!$D:$D)</f>
        <v>0</v>
      </c>
      <c r="AM323" s="12">
        <f>+SUMIFS('BLG1222'!$I:$I,'BLG1222'!$A:$A,'ALL 2022'!$2:$2,'BLG1222'!$D:$D,'ALL 2022'!$D:$D)</f>
        <v>0</v>
      </c>
      <c r="AN323" s="12">
        <f>+SUMIFS('BLG1222'!$I:$I,'BLG1222'!$A:$A,'ALL 2022'!$2:$2,'BLG1222'!$D:$D,'ALL 2022'!$D:$D)</f>
        <v>0</v>
      </c>
      <c r="AO323" s="12">
        <f>+SUMIFS('BLG1222'!$I:$I,'BLG1222'!$A:$A,'ALL 2022'!$2:$2,'BLG1222'!$D:$D,'ALL 2022'!$D:$D)</f>
        <v>0</v>
      </c>
      <c r="AP323" s="12">
        <f>+SUMIFS('BLG1222'!$I:$I,'BLG1222'!$A:$A,'ALL 2022'!$2:$2,'BLG1222'!$D:$D,'ALL 2022'!$D:$D)</f>
        <v>0</v>
      </c>
      <c r="AQ323" s="164">
        <f t="shared" si="29"/>
        <v>16811907.32</v>
      </c>
      <c r="AR323" s="165">
        <f t="shared" si="30"/>
        <v>3555.4043670892765</v>
      </c>
    </row>
    <row r="324" spans="1:44" hidden="1" x14ac:dyDescent="0.25">
      <c r="A324" s="11" t="str">
        <f t="shared" si="26"/>
        <v>4</v>
      </c>
      <c r="B324" s="11" t="str">
        <f t="shared" si="27"/>
        <v>46</v>
      </c>
      <c r="C324" s="11" t="str">
        <f t="shared" si="28"/>
        <v>467</v>
      </c>
      <c r="D324" s="23">
        <v>46720081</v>
      </c>
      <c r="E324" s="119" t="str">
        <f t="shared" si="32"/>
        <v>BIL22</v>
      </c>
      <c r="F324" s="24" t="s">
        <v>1</v>
      </c>
      <c r="G324" s="12">
        <f>+SUMIFS('BLG1222'!$I:$I,'BLG1222'!$A:$A,'ALL 2022'!$2:$2,'BLG1222'!$D:$D,'ALL 2022'!$D:$D)</f>
        <v>0</v>
      </c>
      <c r="H324" s="12">
        <f>+SUMIFS('BLG1222'!$I:$I,'BLG1222'!$A:$A,'ALL 2022'!$2:$2,'BLG1222'!$D:$D,'ALL 2022'!$D:$D)</f>
        <v>0</v>
      </c>
      <c r="I324" s="12">
        <f>+SUMIFS('BLG1222'!$I:$I,'BLG1222'!$A:$A,'ALL 2022'!$2:$2,'BLG1222'!$D:$D,'ALL 2022'!$D:$D)</f>
        <v>0</v>
      </c>
      <c r="J324" s="12">
        <f>+SUMIFS('BLG1222'!$I:$I,'BLG1222'!$A:$A,'ALL 2022'!$2:$2,'BLG1222'!$D:$D,'ALL 2022'!$D:$D)</f>
        <v>0</v>
      </c>
      <c r="K324" s="12">
        <f>+SUMIFS('BLG1222'!$I:$I,'BLG1222'!$A:$A,'ALL 2022'!$2:$2,'BLG1222'!$D:$D,'ALL 2022'!$D:$D)</f>
        <v>0</v>
      </c>
      <c r="L324" s="12">
        <f>+SUMIFS('BLG1222'!$I:$I,'BLG1222'!$A:$A,'ALL 2022'!$2:$2,'BLG1222'!$D:$D,'ALL 2022'!$D:$D)</f>
        <v>0</v>
      </c>
      <c r="M324" s="12">
        <f>+SUMIFS('BLG1222'!$I:$I,'BLG1222'!$A:$A,'ALL 2022'!$2:$2,'BLG1222'!$D:$D,'ALL 2022'!$D:$D)</f>
        <v>0</v>
      </c>
      <c r="N324" s="12">
        <f>+SUMIFS('BLG1222'!$I:$I,'BLG1222'!$A:$A,'ALL 2022'!$2:$2,'BLG1222'!$D:$D,'ALL 2022'!$D:$D)</f>
        <v>0</v>
      </c>
      <c r="O324" s="12">
        <f>+SUMIFS('BLG1222'!$I:$I,'BLG1222'!$A:$A,'ALL 2022'!$2:$2,'BLG1222'!$D:$D,'ALL 2022'!$D:$D)</f>
        <v>0</v>
      </c>
      <c r="P324" s="12">
        <f>+SUMIFS('BLG1222'!$I:$I,'BLG1222'!$A:$A,'ALL 2022'!$2:$2,'BLG1222'!$D:$D,'ALL 2022'!$D:$D)</f>
        <v>0</v>
      </c>
      <c r="Q324" s="12">
        <f>+SUMIFS('BLG1222'!$I:$I,'BLG1222'!$A:$A,'ALL 2022'!$2:$2,'BLG1222'!$D:$D,'ALL 2022'!$D:$D)</f>
        <v>0</v>
      </c>
      <c r="R324" s="12">
        <f>+SUMIFS('BLG1222'!$I:$I,'BLG1222'!$A:$A,'ALL 2022'!$2:$2,'BLG1222'!$D:$D,'ALL 2022'!$D:$D)</f>
        <v>0</v>
      </c>
      <c r="S324" s="12">
        <f>+SUMIFS('BLG1222'!$I:$I,'BLG1222'!$A:$A,'ALL 2022'!$2:$2,'BLG1222'!$D:$D,'ALL 2022'!$D:$D)</f>
        <v>0</v>
      </c>
      <c r="T324" s="12">
        <f>+SUMIFS('BLG1222'!$I:$I,'BLG1222'!$A:$A,'ALL 2022'!$2:$2,'BLG1222'!$D:$D,'ALL 2022'!$D:$D)</f>
        <v>809217855.24000001</v>
      </c>
      <c r="U324" s="12">
        <f>+SUMIFS('BLG1222'!$I:$I,'BLG1222'!$A:$A,'ALL 2022'!$2:$2,'BLG1222'!$D:$D,'ALL 2022'!$D:$D)</f>
        <v>0</v>
      </c>
      <c r="V324" s="12">
        <f>+SUMIFS('BLG1222'!$I:$I,'BLG1222'!$A:$A,'ALL 2022'!$2:$2,'BLG1222'!$D:$D,'ALL 2022'!$D:$D)</f>
        <v>0</v>
      </c>
      <c r="W324" s="12">
        <f>+SUMIFS('BLG1222'!$I:$I,'BLG1222'!$A:$A,'ALL 2022'!$2:$2,'BLG1222'!$D:$D,'ALL 2022'!$D:$D)</f>
        <v>0</v>
      </c>
      <c r="X324" s="12">
        <f>+SUMIFS('BLG1222'!$I:$I,'BLG1222'!$A:$A,'ALL 2022'!$2:$2,'BLG1222'!$D:$D,'ALL 2022'!$D:$D)</f>
        <v>0</v>
      </c>
      <c r="Y324" s="12">
        <f>+SUMIFS('BLG1222'!$I:$I,'BLG1222'!$A:$A,'ALL 2022'!$2:$2,'BLG1222'!$D:$D,'ALL 2022'!$D:$D)</f>
        <v>0</v>
      </c>
      <c r="Z324" s="12">
        <f>+SUMIFS('BLG1222'!$I:$I,'BLG1222'!$A:$A,'ALL 2022'!$2:$2,'BLG1222'!$D:$D,'ALL 2022'!$D:$D)</f>
        <v>0</v>
      </c>
      <c r="AA324" s="12">
        <f>+SUMIFS('BLG1222'!$I:$I,'BLG1222'!$A:$A,'ALL 2022'!$2:$2,'BLG1222'!$D:$D,'ALL 2022'!$D:$D)</f>
        <v>0</v>
      </c>
      <c r="AB324" s="12">
        <f>+SUMIFS('BLG1222'!$I:$I,'BLG1222'!$A:$A,'ALL 2022'!$2:$2,'BLG1222'!$D:$D,'ALL 2022'!$D:$D)</f>
        <v>0</v>
      </c>
      <c r="AC324" s="12">
        <f>+SUMIFS('BLG1222'!$I:$I,'BLG1222'!$A:$A,'ALL 2022'!$2:$2,'BLG1222'!$D:$D,'ALL 2022'!$D:$D)</f>
        <v>0</v>
      </c>
      <c r="AD324" s="12">
        <f>+SUMIFS('BLG1222'!$I:$I,'BLG1222'!$A:$A,'ALL 2022'!$2:$2,'BLG1222'!$D:$D,'ALL 2022'!$D:$D)</f>
        <v>0</v>
      </c>
      <c r="AE324" s="12">
        <f>+SUMIFS('BLG1222'!$I:$I,'BLG1222'!$A:$A,'ALL 2022'!$2:$2,'BLG1222'!$D:$D,'ALL 2022'!$D:$D)</f>
        <v>0</v>
      </c>
      <c r="AF324" s="12">
        <f>+SUMIFS('BLG1222'!$I:$I,'BLG1222'!$A:$A,'ALL 2022'!$2:$2,'BLG1222'!$D:$D,'ALL 2022'!$D:$D)</f>
        <v>0</v>
      </c>
      <c r="AG324" s="12">
        <f>+SUMIFS('BLG1222'!$I:$I,'BLG1222'!$A:$A,'ALL 2022'!$2:$2,'BLG1222'!$D:$D,'ALL 2022'!$D:$D)</f>
        <v>0</v>
      </c>
      <c r="AH324" s="12">
        <f>+SUMIFS('BLG1222'!$I:$I,'BLG1222'!$A:$A,'ALL 2022'!$2:$2,'BLG1222'!$D:$D,'ALL 2022'!$D:$D)</f>
        <v>0</v>
      </c>
      <c r="AI324" s="12">
        <f>+SUMIFS('BLG1222'!$I:$I,'BLG1222'!$A:$A,'ALL 2022'!$2:$2,'BLG1222'!$D:$D,'ALL 2022'!$D:$D)</f>
        <v>0</v>
      </c>
      <c r="AJ324" s="12">
        <f>+SUMIFS('BLG1222'!$I:$I,'BLG1222'!$A:$A,'ALL 2022'!$2:$2,'BLG1222'!$D:$D,'ALL 2022'!$D:$D)</f>
        <v>0</v>
      </c>
      <c r="AK324" s="12">
        <f>+SUMIFS('BLG1222'!$I:$I,'BLG1222'!$A:$A,'ALL 2022'!$2:$2,'BLG1222'!$D:$D,'ALL 2022'!$D:$D)</f>
        <v>0</v>
      </c>
      <c r="AL324" s="12">
        <f>+SUMIFS('BLG1222'!$I:$I,'BLG1222'!$A:$A,'ALL 2022'!$2:$2,'BLG1222'!$D:$D,'ALL 2022'!$D:$D)</f>
        <v>0</v>
      </c>
      <c r="AM324" s="12">
        <f>+SUMIFS('BLG1222'!$I:$I,'BLG1222'!$A:$A,'ALL 2022'!$2:$2,'BLG1222'!$D:$D,'ALL 2022'!$D:$D)</f>
        <v>0</v>
      </c>
      <c r="AN324" s="12">
        <f>+SUMIFS('BLG1222'!$I:$I,'BLG1222'!$A:$A,'ALL 2022'!$2:$2,'BLG1222'!$D:$D,'ALL 2022'!$D:$D)</f>
        <v>0</v>
      </c>
      <c r="AO324" s="12">
        <f>+SUMIFS('BLG1222'!$I:$I,'BLG1222'!$A:$A,'ALL 2022'!$2:$2,'BLG1222'!$D:$D,'ALL 2022'!$D:$D)</f>
        <v>0</v>
      </c>
      <c r="AP324" s="12">
        <f>+SUMIFS('BLG1222'!$I:$I,'BLG1222'!$A:$A,'ALL 2022'!$2:$2,'BLG1222'!$D:$D,'ALL 2022'!$D:$D)</f>
        <v>0</v>
      </c>
      <c r="AQ324" s="164">
        <f t="shared" si="29"/>
        <v>809217855.24000001</v>
      </c>
      <c r="AR324" s="165">
        <f t="shared" si="30"/>
        <v>171134.46093199818</v>
      </c>
    </row>
    <row r="325" spans="1:44" hidden="1" x14ac:dyDescent="0.25">
      <c r="A325" s="11" t="str">
        <f t="shared" ref="A325:A388" si="33">+LEFT(C325)</f>
        <v>4</v>
      </c>
      <c r="B325" s="11" t="str">
        <f t="shared" ref="B325:B388" si="34">+LEFT(D:D,2)</f>
        <v>46</v>
      </c>
      <c r="C325" s="11" t="str">
        <f t="shared" ref="C325:C388" si="35">+LEFT(D325,3)</f>
        <v>467</v>
      </c>
      <c r="D325" s="23">
        <v>46720082</v>
      </c>
      <c r="E325" s="119" t="str">
        <f t="shared" si="32"/>
        <v>BIL28</v>
      </c>
      <c r="F325" s="24" t="s">
        <v>12</v>
      </c>
      <c r="G325" s="12">
        <f>+SUMIFS('BLG1222'!$I:$I,'BLG1222'!$A:$A,'ALL 2022'!$2:$2,'BLG1222'!$D:$D,'ALL 2022'!$D:$D)</f>
        <v>0</v>
      </c>
      <c r="H325" s="12">
        <f>+SUMIFS('BLG1222'!$I:$I,'BLG1222'!$A:$A,'ALL 2022'!$2:$2,'BLG1222'!$D:$D,'ALL 2022'!$D:$D)</f>
        <v>0</v>
      </c>
      <c r="I325" s="12">
        <f>+SUMIFS('BLG1222'!$I:$I,'BLG1222'!$A:$A,'ALL 2022'!$2:$2,'BLG1222'!$D:$D,'ALL 2022'!$D:$D)</f>
        <v>0</v>
      </c>
      <c r="J325" s="12">
        <f>+SUMIFS('BLG1222'!$I:$I,'BLG1222'!$A:$A,'ALL 2022'!$2:$2,'BLG1222'!$D:$D,'ALL 2022'!$D:$D)</f>
        <v>0</v>
      </c>
      <c r="K325" s="12">
        <f>+SUMIFS('BLG1222'!$I:$I,'BLG1222'!$A:$A,'ALL 2022'!$2:$2,'BLG1222'!$D:$D,'ALL 2022'!$D:$D)</f>
        <v>0</v>
      </c>
      <c r="L325" s="12">
        <f>+SUMIFS('BLG1222'!$I:$I,'BLG1222'!$A:$A,'ALL 2022'!$2:$2,'BLG1222'!$D:$D,'ALL 2022'!$D:$D)</f>
        <v>0</v>
      </c>
      <c r="M325" s="12">
        <f>+SUMIFS('BLG1222'!$I:$I,'BLG1222'!$A:$A,'ALL 2022'!$2:$2,'BLG1222'!$D:$D,'ALL 2022'!$D:$D)</f>
        <v>0</v>
      </c>
      <c r="N325" s="12">
        <f>+SUMIFS('BLG1222'!$I:$I,'BLG1222'!$A:$A,'ALL 2022'!$2:$2,'BLG1222'!$D:$D,'ALL 2022'!$D:$D)</f>
        <v>0</v>
      </c>
      <c r="O325" s="12">
        <f>+SUMIFS('BLG1222'!$I:$I,'BLG1222'!$A:$A,'ALL 2022'!$2:$2,'BLG1222'!$D:$D,'ALL 2022'!$D:$D)</f>
        <v>0</v>
      </c>
      <c r="P325" s="12">
        <f>+SUMIFS('BLG1222'!$I:$I,'BLG1222'!$A:$A,'ALL 2022'!$2:$2,'BLG1222'!$D:$D,'ALL 2022'!$D:$D)</f>
        <v>0</v>
      </c>
      <c r="Q325" s="12">
        <f>+SUMIFS('BLG1222'!$I:$I,'BLG1222'!$A:$A,'ALL 2022'!$2:$2,'BLG1222'!$D:$D,'ALL 2022'!$D:$D)</f>
        <v>0</v>
      </c>
      <c r="R325" s="12">
        <f>+SUMIFS('BLG1222'!$I:$I,'BLG1222'!$A:$A,'ALL 2022'!$2:$2,'BLG1222'!$D:$D,'ALL 2022'!$D:$D)</f>
        <v>0</v>
      </c>
      <c r="S325" s="12">
        <f>+SUMIFS('BLG1222'!$I:$I,'BLG1222'!$A:$A,'ALL 2022'!$2:$2,'BLG1222'!$D:$D,'ALL 2022'!$D:$D)</f>
        <v>0</v>
      </c>
      <c r="T325" s="12">
        <f>+SUMIFS('BLG1222'!$I:$I,'BLG1222'!$A:$A,'ALL 2022'!$2:$2,'BLG1222'!$D:$D,'ALL 2022'!$D:$D)</f>
        <v>-3490939.6</v>
      </c>
      <c r="U325" s="12">
        <f>+SUMIFS('BLG1222'!$I:$I,'BLG1222'!$A:$A,'ALL 2022'!$2:$2,'BLG1222'!$D:$D,'ALL 2022'!$D:$D)</f>
        <v>0</v>
      </c>
      <c r="V325" s="12">
        <f>+SUMIFS('BLG1222'!$I:$I,'BLG1222'!$A:$A,'ALL 2022'!$2:$2,'BLG1222'!$D:$D,'ALL 2022'!$D:$D)</f>
        <v>0</v>
      </c>
      <c r="W325" s="12">
        <f>+SUMIFS('BLG1222'!$I:$I,'BLG1222'!$A:$A,'ALL 2022'!$2:$2,'BLG1222'!$D:$D,'ALL 2022'!$D:$D)</f>
        <v>0</v>
      </c>
      <c r="X325" s="12">
        <f>+SUMIFS('BLG1222'!$I:$I,'BLG1222'!$A:$A,'ALL 2022'!$2:$2,'BLG1222'!$D:$D,'ALL 2022'!$D:$D)</f>
        <v>0</v>
      </c>
      <c r="Y325" s="12">
        <f>+SUMIFS('BLG1222'!$I:$I,'BLG1222'!$A:$A,'ALL 2022'!$2:$2,'BLG1222'!$D:$D,'ALL 2022'!$D:$D)</f>
        <v>0</v>
      </c>
      <c r="Z325" s="12">
        <f>+SUMIFS('BLG1222'!$I:$I,'BLG1222'!$A:$A,'ALL 2022'!$2:$2,'BLG1222'!$D:$D,'ALL 2022'!$D:$D)</f>
        <v>0</v>
      </c>
      <c r="AA325" s="12">
        <f>+SUMIFS('BLG1222'!$I:$I,'BLG1222'!$A:$A,'ALL 2022'!$2:$2,'BLG1222'!$D:$D,'ALL 2022'!$D:$D)</f>
        <v>0</v>
      </c>
      <c r="AB325" s="12">
        <f>+SUMIFS('BLG1222'!$I:$I,'BLG1222'!$A:$A,'ALL 2022'!$2:$2,'BLG1222'!$D:$D,'ALL 2022'!$D:$D)</f>
        <v>0</v>
      </c>
      <c r="AC325" s="12">
        <f>+SUMIFS('BLG1222'!$I:$I,'BLG1222'!$A:$A,'ALL 2022'!$2:$2,'BLG1222'!$D:$D,'ALL 2022'!$D:$D)</f>
        <v>0</v>
      </c>
      <c r="AD325" s="12">
        <f>+SUMIFS('BLG1222'!$I:$I,'BLG1222'!$A:$A,'ALL 2022'!$2:$2,'BLG1222'!$D:$D,'ALL 2022'!$D:$D)</f>
        <v>0</v>
      </c>
      <c r="AE325" s="12">
        <f>+SUMIFS('BLG1222'!$I:$I,'BLG1222'!$A:$A,'ALL 2022'!$2:$2,'BLG1222'!$D:$D,'ALL 2022'!$D:$D)</f>
        <v>0</v>
      </c>
      <c r="AF325" s="12">
        <f>+SUMIFS('BLG1222'!$I:$I,'BLG1222'!$A:$A,'ALL 2022'!$2:$2,'BLG1222'!$D:$D,'ALL 2022'!$D:$D)</f>
        <v>0</v>
      </c>
      <c r="AG325" s="12">
        <f>+SUMIFS('BLG1222'!$I:$I,'BLG1222'!$A:$A,'ALL 2022'!$2:$2,'BLG1222'!$D:$D,'ALL 2022'!$D:$D)</f>
        <v>0</v>
      </c>
      <c r="AH325" s="12">
        <f>+SUMIFS('BLG1222'!$I:$I,'BLG1222'!$A:$A,'ALL 2022'!$2:$2,'BLG1222'!$D:$D,'ALL 2022'!$D:$D)</f>
        <v>0</v>
      </c>
      <c r="AI325" s="12">
        <f>+SUMIFS('BLG1222'!$I:$I,'BLG1222'!$A:$A,'ALL 2022'!$2:$2,'BLG1222'!$D:$D,'ALL 2022'!$D:$D)</f>
        <v>0</v>
      </c>
      <c r="AJ325" s="12">
        <f>+SUMIFS('BLG1222'!$I:$I,'BLG1222'!$A:$A,'ALL 2022'!$2:$2,'BLG1222'!$D:$D,'ALL 2022'!$D:$D)</f>
        <v>0</v>
      </c>
      <c r="AK325" s="12">
        <f>+SUMIFS('BLG1222'!$I:$I,'BLG1222'!$A:$A,'ALL 2022'!$2:$2,'BLG1222'!$D:$D,'ALL 2022'!$D:$D)</f>
        <v>0</v>
      </c>
      <c r="AL325" s="12">
        <f>+SUMIFS('BLG1222'!$I:$I,'BLG1222'!$A:$A,'ALL 2022'!$2:$2,'BLG1222'!$D:$D,'ALL 2022'!$D:$D)</f>
        <v>0</v>
      </c>
      <c r="AM325" s="12">
        <f>+SUMIFS('BLG1222'!$I:$I,'BLG1222'!$A:$A,'ALL 2022'!$2:$2,'BLG1222'!$D:$D,'ALL 2022'!$D:$D)</f>
        <v>0</v>
      </c>
      <c r="AN325" s="12">
        <f>+SUMIFS('BLG1222'!$I:$I,'BLG1222'!$A:$A,'ALL 2022'!$2:$2,'BLG1222'!$D:$D,'ALL 2022'!$D:$D)</f>
        <v>0</v>
      </c>
      <c r="AO325" s="12">
        <f>+SUMIFS('BLG1222'!$I:$I,'BLG1222'!$A:$A,'ALL 2022'!$2:$2,'BLG1222'!$D:$D,'ALL 2022'!$D:$D)</f>
        <v>0</v>
      </c>
      <c r="AP325" s="12">
        <f>+SUMIFS('BLG1222'!$I:$I,'BLG1222'!$A:$A,'ALL 2022'!$2:$2,'BLG1222'!$D:$D,'ALL 2022'!$D:$D)</f>
        <v>0</v>
      </c>
      <c r="AQ325" s="164">
        <f t="shared" ref="AQ325:AQ388" si="36">+SUM(G325:AP325)</f>
        <v>-3490939.6</v>
      </c>
      <c r="AR325" s="165">
        <f t="shared" ref="AR325:AR388" si="37">+AQ325/$AT$2</f>
        <v>-738.26851783316238</v>
      </c>
    </row>
    <row r="326" spans="1:44" hidden="1" x14ac:dyDescent="0.25">
      <c r="A326" s="11" t="str">
        <f t="shared" si="33"/>
        <v>4</v>
      </c>
      <c r="B326" s="11" t="str">
        <f t="shared" si="34"/>
        <v>46</v>
      </c>
      <c r="C326" s="11" t="str">
        <f t="shared" si="35"/>
        <v>467</v>
      </c>
      <c r="D326" s="23">
        <v>46720083</v>
      </c>
      <c r="E326" s="119" t="str">
        <f t="shared" ref="E326:E344" si="38">+IF(AQ326&gt;0,"BIL22","BIL28")</f>
        <v>BIL22</v>
      </c>
      <c r="F326" s="24" t="s">
        <v>155</v>
      </c>
      <c r="G326" s="12">
        <f>+SUMIFS('BLG1222'!$I:$I,'BLG1222'!$A:$A,'ALL 2022'!$2:$2,'BLG1222'!$D:$D,'ALL 2022'!$D:$D)</f>
        <v>0</v>
      </c>
      <c r="H326" s="12">
        <f>+SUMIFS('BLG1222'!$I:$I,'BLG1222'!$A:$A,'ALL 2022'!$2:$2,'BLG1222'!$D:$D,'ALL 2022'!$D:$D)</f>
        <v>0</v>
      </c>
      <c r="I326" s="12">
        <f>+SUMIFS('BLG1222'!$I:$I,'BLG1222'!$A:$A,'ALL 2022'!$2:$2,'BLG1222'!$D:$D,'ALL 2022'!$D:$D)</f>
        <v>0</v>
      </c>
      <c r="J326" s="12">
        <f>+SUMIFS('BLG1222'!$I:$I,'BLG1222'!$A:$A,'ALL 2022'!$2:$2,'BLG1222'!$D:$D,'ALL 2022'!$D:$D)</f>
        <v>0</v>
      </c>
      <c r="K326" s="12">
        <f>+SUMIFS('BLG1222'!$I:$I,'BLG1222'!$A:$A,'ALL 2022'!$2:$2,'BLG1222'!$D:$D,'ALL 2022'!$D:$D)</f>
        <v>0</v>
      </c>
      <c r="L326" s="12">
        <f>+SUMIFS('BLG1222'!$I:$I,'BLG1222'!$A:$A,'ALL 2022'!$2:$2,'BLG1222'!$D:$D,'ALL 2022'!$D:$D)</f>
        <v>0</v>
      </c>
      <c r="M326" s="12">
        <f>+SUMIFS('BLG1222'!$I:$I,'BLG1222'!$A:$A,'ALL 2022'!$2:$2,'BLG1222'!$D:$D,'ALL 2022'!$D:$D)</f>
        <v>0</v>
      </c>
      <c r="N326" s="12">
        <f>+SUMIFS('BLG1222'!$I:$I,'BLG1222'!$A:$A,'ALL 2022'!$2:$2,'BLG1222'!$D:$D,'ALL 2022'!$D:$D)</f>
        <v>0</v>
      </c>
      <c r="O326" s="12">
        <f>+SUMIFS('BLG1222'!$I:$I,'BLG1222'!$A:$A,'ALL 2022'!$2:$2,'BLG1222'!$D:$D,'ALL 2022'!$D:$D)</f>
        <v>0</v>
      </c>
      <c r="P326" s="12">
        <f>+SUMIFS('BLG1222'!$I:$I,'BLG1222'!$A:$A,'ALL 2022'!$2:$2,'BLG1222'!$D:$D,'ALL 2022'!$D:$D)</f>
        <v>0</v>
      </c>
      <c r="Q326" s="12">
        <f>+SUMIFS('BLG1222'!$I:$I,'BLG1222'!$A:$A,'ALL 2022'!$2:$2,'BLG1222'!$D:$D,'ALL 2022'!$D:$D)</f>
        <v>0</v>
      </c>
      <c r="R326" s="12">
        <f>+SUMIFS('BLG1222'!$I:$I,'BLG1222'!$A:$A,'ALL 2022'!$2:$2,'BLG1222'!$D:$D,'ALL 2022'!$D:$D)</f>
        <v>0</v>
      </c>
      <c r="S326" s="12">
        <f>+SUMIFS('BLG1222'!$I:$I,'BLG1222'!$A:$A,'ALL 2022'!$2:$2,'BLG1222'!$D:$D,'ALL 2022'!$D:$D)</f>
        <v>0</v>
      </c>
      <c r="T326" s="12">
        <f>+SUMIFS('BLG1222'!$I:$I,'BLG1222'!$A:$A,'ALL 2022'!$2:$2,'BLG1222'!$D:$D,'ALL 2022'!$D:$D)</f>
        <v>17346673.82</v>
      </c>
      <c r="U326" s="12">
        <f>+SUMIFS('BLG1222'!$I:$I,'BLG1222'!$A:$A,'ALL 2022'!$2:$2,'BLG1222'!$D:$D,'ALL 2022'!$D:$D)</f>
        <v>0</v>
      </c>
      <c r="V326" s="12">
        <f>+SUMIFS('BLG1222'!$I:$I,'BLG1222'!$A:$A,'ALL 2022'!$2:$2,'BLG1222'!$D:$D,'ALL 2022'!$D:$D)</f>
        <v>0</v>
      </c>
      <c r="W326" s="12">
        <f>+SUMIFS('BLG1222'!$I:$I,'BLG1222'!$A:$A,'ALL 2022'!$2:$2,'BLG1222'!$D:$D,'ALL 2022'!$D:$D)</f>
        <v>0</v>
      </c>
      <c r="X326" s="12">
        <f>+SUMIFS('BLG1222'!$I:$I,'BLG1222'!$A:$A,'ALL 2022'!$2:$2,'BLG1222'!$D:$D,'ALL 2022'!$D:$D)</f>
        <v>0</v>
      </c>
      <c r="Y326" s="12">
        <f>+SUMIFS('BLG1222'!$I:$I,'BLG1222'!$A:$A,'ALL 2022'!$2:$2,'BLG1222'!$D:$D,'ALL 2022'!$D:$D)</f>
        <v>0</v>
      </c>
      <c r="Z326" s="12">
        <f>+SUMIFS('BLG1222'!$I:$I,'BLG1222'!$A:$A,'ALL 2022'!$2:$2,'BLG1222'!$D:$D,'ALL 2022'!$D:$D)</f>
        <v>0</v>
      </c>
      <c r="AA326" s="12">
        <f>+SUMIFS('BLG1222'!$I:$I,'BLG1222'!$A:$A,'ALL 2022'!$2:$2,'BLG1222'!$D:$D,'ALL 2022'!$D:$D)</f>
        <v>0</v>
      </c>
      <c r="AB326" s="12">
        <f>+SUMIFS('BLG1222'!$I:$I,'BLG1222'!$A:$A,'ALL 2022'!$2:$2,'BLG1222'!$D:$D,'ALL 2022'!$D:$D)</f>
        <v>0</v>
      </c>
      <c r="AC326" s="12">
        <f>+SUMIFS('BLG1222'!$I:$I,'BLG1222'!$A:$A,'ALL 2022'!$2:$2,'BLG1222'!$D:$D,'ALL 2022'!$D:$D)</f>
        <v>0</v>
      </c>
      <c r="AD326" s="12">
        <f>+SUMIFS('BLG1222'!$I:$I,'BLG1222'!$A:$A,'ALL 2022'!$2:$2,'BLG1222'!$D:$D,'ALL 2022'!$D:$D)</f>
        <v>0</v>
      </c>
      <c r="AE326" s="12">
        <f>+SUMIFS('BLG1222'!$I:$I,'BLG1222'!$A:$A,'ALL 2022'!$2:$2,'BLG1222'!$D:$D,'ALL 2022'!$D:$D)</f>
        <v>0</v>
      </c>
      <c r="AF326" s="12">
        <f>+SUMIFS('BLG1222'!$I:$I,'BLG1222'!$A:$A,'ALL 2022'!$2:$2,'BLG1222'!$D:$D,'ALL 2022'!$D:$D)</f>
        <v>0</v>
      </c>
      <c r="AG326" s="12">
        <f>+SUMIFS('BLG1222'!$I:$I,'BLG1222'!$A:$A,'ALL 2022'!$2:$2,'BLG1222'!$D:$D,'ALL 2022'!$D:$D)</f>
        <v>0</v>
      </c>
      <c r="AH326" s="12">
        <f>+SUMIFS('BLG1222'!$I:$I,'BLG1222'!$A:$A,'ALL 2022'!$2:$2,'BLG1222'!$D:$D,'ALL 2022'!$D:$D)</f>
        <v>0</v>
      </c>
      <c r="AI326" s="12">
        <f>+SUMIFS('BLG1222'!$I:$I,'BLG1222'!$A:$A,'ALL 2022'!$2:$2,'BLG1222'!$D:$D,'ALL 2022'!$D:$D)</f>
        <v>0</v>
      </c>
      <c r="AJ326" s="12">
        <f>+SUMIFS('BLG1222'!$I:$I,'BLG1222'!$A:$A,'ALL 2022'!$2:$2,'BLG1222'!$D:$D,'ALL 2022'!$D:$D)</f>
        <v>0</v>
      </c>
      <c r="AK326" s="12">
        <f>+SUMIFS('BLG1222'!$I:$I,'BLG1222'!$A:$A,'ALL 2022'!$2:$2,'BLG1222'!$D:$D,'ALL 2022'!$D:$D)</f>
        <v>0</v>
      </c>
      <c r="AL326" s="12">
        <f>+SUMIFS('BLG1222'!$I:$I,'BLG1222'!$A:$A,'ALL 2022'!$2:$2,'BLG1222'!$D:$D,'ALL 2022'!$D:$D)</f>
        <v>0</v>
      </c>
      <c r="AM326" s="12">
        <f>+SUMIFS('BLG1222'!$I:$I,'BLG1222'!$A:$A,'ALL 2022'!$2:$2,'BLG1222'!$D:$D,'ALL 2022'!$D:$D)</f>
        <v>0</v>
      </c>
      <c r="AN326" s="12">
        <f>+SUMIFS('BLG1222'!$I:$I,'BLG1222'!$A:$A,'ALL 2022'!$2:$2,'BLG1222'!$D:$D,'ALL 2022'!$D:$D)</f>
        <v>0</v>
      </c>
      <c r="AO326" s="12">
        <f>+SUMIFS('BLG1222'!$I:$I,'BLG1222'!$A:$A,'ALL 2022'!$2:$2,'BLG1222'!$D:$D,'ALL 2022'!$D:$D)</f>
        <v>0</v>
      </c>
      <c r="AP326" s="12">
        <f>+SUMIFS('BLG1222'!$I:$I,'BLG1222'!$A:$A,'ALL 2022'!$2:$2,'BLG1222'!$D:$D,'ALL 2022'!$D:$D)</f>
        <v>0</v>
      </c>
      <c r="AQ326" s="164">
        <f t="shared" si="36"/>
        <v>17346673.82</v>
      </c>
      <c r="AR326" s="165">
        <f t="shared" si="37"/>
        <v>3668.4974928889405</v>
      </c>
    </row>
    <row r="327" spans="1:44" hidden="1" x14ac:dyDescent="0.25">
      <c r="A327" s="11" t="str">
        <f t="shared" si="33"/>
        <v>4</v>
      </c>
      <c r="B327" s="11" t="str">
        <f t="shared" si="34"/>
        <v>46</v>
      </c>
      <c r="C327" s="11" t="str">
        <f t="shared" si="35"/>
        <v>467</v>
      </c>
      <c r="D327" s="23">
        <v>46720084</v>
      </c>
      <c r="E327" s="119" t="str">
        <f t="shared" si="38"/>
        <v>BIL22</v>
      </c>
      <c r="F327" s="24" t="s">
        <v>37</v>
      </c>
      <c r="G327" s="12">
        <f>+SUMIFS('BLG1222'!$I:$I,'BLG1222'!$A:$A,'ALL 2022'!$2:$2,'BLG1222'!$D:$D,'ALL 2022'!$D:$D)</f>
        <v>0</v>
      </c>
      <c r="H327" s="12">
        <f>+SUMIFS('BLG1222'!$I:$I,'BLG1222'!$A:$A,'ALL 2022'!$2:$2,'BLG1222'!$D:$D,'ALL 2022'!$D:$D)</f>
        <v>0</v>
      </c>
      <c r="I327" s="12">
        <f>+SUMIFS('BLG1222'!$I:$I,'BLG1222'!$A:$A,'ALL 2022'!$2:$2,'BLG1222'!$D:$D,'ALL 2022'!$D:$D)</f>
        <v>0</v>
      </c>
      <c r="J327" s="12">
        <f>+SUMIFS('BLG1222'!$I:$I,'BLG1222'!$A:$A,'ALL 2022'!$2:$2,'BLG1222'!$D:$D,'ALL 2022'!$D:$D)</f>
        <v>0</v>
      </c>
      <c r="K327" s="12">
        <f>+SUMIFS('BLG1222'!$I:$I,'BLG1222'!$A:$A,'ALL 2022'!$2:$2,'BLG1222'!$D:$D,'ALL 2022'!$D:$D)</f>
        <v>0</v>
      </c>
      <c r="L327" s="12">
        <f>+SUMIFS('BLG1222'!$I:$I,'BLG1222'!$A:$A,'ALL 2022'!$2:$2,'BLG1222'!$D:$D,'ALL 2022'!$D:$D)</f>
        <v>0</v>
      </c>
      <c r="M327" s="12">
        <f>+SUMIFS('BLG1222'!$I:$I,'BLG1222'!$A:$A,'ALL 2022'!$2:$2,'BLG1222'!$D:$D,'ALL 2022'!$D:$D)</f>
        <v>0</v>
      </c>
      <c r="N327" s="12">
        <f>+SUMIFS('BLG1222'!$I:$I,'BLG1222'!$A:$A,'ALL 2022'!$2:$2,'BLG1222'!$D:$D,'ALL 2022'!$D:$D)</f>
        <v>0</v>
      </c>
      <c r="O327" s="12">
        <f>+SUMIFS('BLG1222'!$I:$I,'BLG1222'!$A:$A,'ALL 2022'!$2:$2,'BLG1222'!$D:$D,'ALL 2022'!$D:$D)</f>
        <v>0</v>
      </c>
      <c r="P327" s="12">
        <f>+SUMIFS('BLG1222'!$I:$I,'BLG1222'!$A:$A,'ALL 2022'!$2:$2,'BLG1222'!$D:$D,'ALL 2022'!$D:$D)</f>
        <v>0</v>
      </c>
      <c r="Q327" s="12">
        <f>+SUMIFS('BLG1222'!$I:$I,'BLG1222'!$A:$A,'ALL 2022'!$2:$2,'BLG1222'!$D:$D,'ALL 2022'!$D:$D)</f>
        <v>0</v>
      </c>
      <c r="R327" s="12">
        <f>+SUMIFS('BLG1222'!$I:$I,'BLG1222'!$A:$A,'ALL 2022'!$2:$2,'BLG1222'!$D:$D,'ALL 2022'!$D:$D)</f>
        <v>0</v>
      </c>
      <c r="S327" s="12">
        <f>+SUMIFS('BLG1222'!$I:$I,'BLG1222'!$A:$A,'ALL 2022'!$2:$2,'BLG1222'!$D:$D,'ALL 2022'!$D:$D)</f>
        <v>0</v>
      </c>
      <c r="T327" s="12">
        <f>+SUMIFS('BLG1222'!$I:$I,'BLG1222'!$A:$A,'ALL 2022'!$2:$2,'BLG1222'!$D:$D,'ALL 2022'!$D:$D)</f>
        <v>937062275.13</v>
      </c>
      <c r="U327" s="12">
        <f>+SUMIFS('BLG1222'!$I:$I,'BLG1222'!$A:$A,'ALL 2022'!$2:$2,'BLG1222'!$D:$D,'ALL 2022'!$D:$D)</f>
        <v>0</v>
      </c>
      <c r="V327" s="12">
        <f>+SUMIFS('BLG1222'!$I:$I,'BLG1222'!$A:$A,'ALL 2022'!$2:$2,'BLG1222'!$D:$D,'ALL 2022'!$D:$D)</f>
        <v>0</v>
      </c>
      <c r="W327" s="12">
        <f>+SUMIFS('BLG1222'!$I:$I,'BLG1222'!$A:$A,'ALL 2022'!$2:$2,'BLG1222'!$D:$D,'ALL 2022'!$D:$D)</f>
        <v>0</v>
      </c>
      <c r="X327" s="12">
        <f>+SUMIFS('BLG1222'!$I:$I,'BLG1222'!$A:$A,'ALL 2022'!$2:$2,'BLG1222'!$D:$D,'ALL 2022'!$D:$D)</f>
        <v>0</v>
      </c>
      <c r="Y327" s="12">
        <f>+SUMIFS('BLG1222'!$I:$I,'BLG1222'!$A:$A,'ALL 2022'!$2:$2,'BLG1222'!$D:$D,'ALL 2022'!$D:$D)</f>
        <v>0</v>
      </c>
      <c r="Z327" s="12">
        <f>+SUMIFS('BLG1222'!$I:$I,'BLG1222'!$A:$A,'ALL 2022'!$2:$2,'BLG1222'!$D:$D,'ALL 2022'!$D:$D)</f>
        <v>0</v>
      </c>
      <c r="AA327" s="12">
        <f>+SUMIFS('BLG1222'!$I:$I,'BLG1222'!$A:$A,'ALL 2022'!$2:$2,'BLG1222'!$D:$D,'ALL 2022'!$D:$D)</f>
        <v>0</v>
      </c>
      <c r="AB327" s="12">
        <f>+SUMIFS('BLG1222'!$I:$I,'BLG1222'!$A:$A,'ALL 2022'!$2:$2,'BLG1222'!$D:$D,'ALL 2022'!$D:$D)</f>
        <v>0</v>
      </c>
      <c r="AC327" s="12">
        <f>+SUMIFS('BLG1222'!$I:$I,'BLG1222'!$A:$A,'ALL 2022'!$2:$2,'BLG1222'!$D:$D,'ALL 2022'!$D:$D)</f>
        <v>0</v>
      </c>
      <c r="AD327" s="12">
        <f>+SUMIFS('BLG1222'!$I:$I,'BLG1222'!$A:$A,'ALL 2022'!$2:$2,'BLG1222'!$D:$D,'ALL 2022'!$D:$D)</f>
        <v>0</v>
      </c>
      <c r="AE327" s="12">
        <f>+SUMIFS('BLG1222'!$I:$I,'BLG1222'!$A:$A,'ALL 2022'!$2:$2,'BLG1222'!$D:$D,'ALL 2022'!$D:$D)</f>
        <v>0</v>
      </c>
      <c r="AF327" s="12">
        <f>+SUMIFS('BLG1222'!$I:$I,'BLG1222'!$A:$A,'ALL 2022'!$2:$2,'BLG1222'!$D:$D,'ALL 2022'!$D:$D)</f>
        <v>0</v>
      </c>
      <c r="AG327" s="12">
        <f>+SUMIFS('BLG1222'!$I:$I,'BLG1222'!$A:$A,'ALL 2022'!$2:$2,'BLG1222'!$D:$D,'ALL 2022'!$D:$D)</f>
        <v>0</v>
      </c>
      <c r="AH327" s="12">
        <f>+SUMIFS('BLG1222'!$I:$I,'BLG1222'!$A:$A,'ALL 2022'!$2:$2,'BLG1222'!$D:$D,'ALL 2022'!$D:$D)</f>
        <v>0</v>
      </c>
      <c r="AI327" s="12">
        <f>+SUMIFS('BLG1222'!$I:$I,'BLG1222'!$A:$A,'ALL 2022'!$2:$2,'BLG1222'!$D:$D,'ALL 2022'!$D:$D)</f>
        <v>0</v>
      </c>
      <c r="AJ327" s="12">
        <f>+SUMIFS('BLG1222'!$I:$I,'BLG1222'!$A:$A,'ALL 2022'!$2:$2,'BLG1222'!$D:$D,'ALL 2022'!$D:$D)</f>
        <v>-79665537</v>
      </c>
      <c r="AK327" s="12">
        <f>+SUMIFS('BLG1222'!$I:$I,'BLG1222'!$A:$A,'ALL 2022'!$2:$2,'BLG1222'!$D:$D,'ALL 2022'!$D:$D)</f>
        <v>0</v>
      </c>
      <c r="AL327" s="12">
        <f>+SUMIFS('BLG1222'!$I:$I,'BLG1222'!$A:$A,'ALL 2022'!$2:$2,'BLG1222'!$D:$D,'ALL 2022'!$D:$D)</f>
        <v>0</v>
      </c>
      <c r="AM327" s="12">
        <f>+SUMIFS('BLG1222'!$I:$I,'BLG1222'!$A:$A,'ALL 2022'!$2:$2,'BLG1222'!$D:$D,'ALL 2022'!$D:$D)</f>
        <v>0</v>
      </c>
      <c r="AN327" s="12">
        <f>+SUMIFS('BLG1222'!$I:$I,'BLG1222'!$A:$A,'ALL 2022'!$2:$2,'BLG1222'!$D:$D,'ALL 2022'!$D:$D)</f>
        <v>0</v>
      </c>
      <c r="AO327" s="12">
        <f>+SUMIFS('BLG1222'!$I:$I,'BLG1222'!$A:$A,'ALL 2022'!$2:$2,'BLG1222'!$D:$D,'ALL 2022'!$D:$D)</f>
        <v>0</v>
      </c>
      <c r="AP327" s="12">
        <f>+SUMIFS('BLG1222'!$I:$I,'BLG1222'!$A:$A,'ALL 2022'!$2:$2,'BLG1222'!$D:$D,'ALL 2022'!$D:$D)</f>
        <v>0</v>
      </c>
      <c r="AQ327" s="164">
        <f t="shared" si="36"/>
        <v>857396738.13</v>
      </c>
      <c r="AR327" s="165">
        <f t="shared" si="37"/>
        <v>181323.39472565585</v>
      </c>
    </row>
    <row r="328" spans="1:44" hidden="1" x14ac:dyDescent="0.25">
      <c r="A328" s="11" t="str">
        <f t="shared" si="33"/>
        <v>4</v>
      </c>
      <c r="B328" s="11" t="str">
        <f t="shared" si="34"/>
        <v>46</v>
      </c>
      <c r="C328" s="11" t="str">
        <f t="shared" si="35"/>
        <v>467</v>
      </c>
      <c r="D328" s="23">
        <v>46720089</v>
      </c>
      <c r="E328" s="119" t="str">
        <f t="shared" si="38"/>
        <v>BIL22</v>
      </c>
      <c r="F328" s="24" t="s">
        <v>1</v>
      </c>
      <c r="G328" s="12">
        <f>+SUMIFS('BLG1222'!$I:$I,'BLG1222'!$A:$A,'ALL 2022'!$2:$2,'BLG1222'!$D:$D,'ALL 2022'!$D:$D)</f>
        <v>0</v>
      </c>
      <c r="H328" s="12">
        <f>+SUMIFS('BLG1222'!$I:$I,'BLG1222'!$A:$A,'ALL 2022'!$2:$2,'BLG1222'!$D:$D,'ALL 2022'!$D:$D)</f>
        <v>0</v>
      </c>
      <c r="I328" s="12">
        <f>+SUMIFS('BLG1222'!$I:$I,'BLG1222'!$A:$A,'ALL 2022'!$2:$2,'BLG1222'!$D:$D,'ALL 2022'!$D:$D)</f>
        <v>0</v>
      </c>
      <c r="J328" s="12">
        <f>+SUMIFS('BLG1222'!$I:$I,'BLG1222'!$A:$A,'ALL 2022'!$2:$2,'BLG1222'!$D:$D,'ALL 2022'!$D:$D)</f>
        <v>0</v>
      </c>
      <c r="K328" s="12">
        <f>+SUMIFS('BLG1222'!$I:$I,'BLG1222'!$A:$A,'ALL 2022'!$2:$2,'BLG1222'!$D:$D,'ALL 2022'!$D:$D)</f>
        <v>0</v>
      </c>
      <c r="L328" s="12">
        <f>+SUMIFS('BLG1222'!$I:$I,'BLG1222'!$A:$A,'ALL 2022'!$2:$2,'BLG1222'!$D:$D,'ALL 2022'!$D:$D)</f>
        <v>0</v>
      </c>
      <c r="M328" s="12">
        <f>+SUMIFS('BLG1222'!$I:$I,'BLG1222'!$A:$A,'ALL 2022'!$2:$2,'BLG1222'!$D:$D,'ALL 2022'!$D:$D)</f>
        <v>0</v>
      </c>
      <c r="N328" s="12">
        <f>+SUMIFS('BLG1222'!$I:$I,'BLG1222'!$A:$A,'ALL 2022'!$2:$2,'BLG1222'!$D:$D,'ALL 2022'!$D:$D)</f>
        <v>0</v>
      </c>
      <c r="O328" s="12">
        <f>+SUMIFS('BLG1222'!$I:$I,'BLG1222'!$A:$A,'ALL 2022'!$2:$2,'BLG1222'!$D:$D,'ALL 2022'!$D:$D)</f>
        <v>0</v>
      </c>
      <c r="P328" s="12">
        <f>+SUMIFS('BLG1222'!$I:$I,'BLG1222'!$A:$A,'ALL 2022'!$2:$2,'BLG1222'!$D:$D,'ALL 2022'!$D:$D)</f>
        <v>0</v>
      </c>
      <c r="Q328" s="12">
        <f>+SUMIFS('BLG1222'!$I:$I,'BLG1222'!$A:$A,'ALL 2022'!$2:$2,'BLG1222'!$D:$D,'ALL 2022'!$D:$D)</f>
        <v>0</v>
      </c>
      <c r="R328" s="12">
        <f>+SUMIFS('BLG1222'!$I:$I,'BLG1222'!$A:$A,'ALL 2022'!$2:$2,'BLG1222'!$D:$D,'ALL 2022'!$D:$D)</f>
        <v>0</v>
      </c>
      <c r="S328" s="12">
        <f>+SUMIFS('BLG1222'!$I:$I,'BLG1222'!$A:$A,'ALL 2022'!$2:$2,'BLG1222'!$D:$D,'ALL 2022'!$D:$D)</f>
        <v>0</v>
      </c>
      <c r="T328" s="12">
        <f>+SUMIFS('BLG1222'!$I:$I,'BLG1222'!$A:$A,'ALL 2022'!$2:$2,'BLG1222'!$D:$D,'ALL 2022'!$D:$D)</f>
        <v>0</v>
      </c>
      <c r="U328" s="12">
        <f>+SUMIFS('BLG1222'!$I:$I,'BLG1222'!$A:$A,'ALL 2022'!$2:$2,'BLG1222'!$D:$D,'ALL 2022'!$D:$D)</f>
        <v>0</v>
      </c>
      <c r="V328" s="12">
        <f>+SUMIFS('BLG1222'!$I:$I,'BLG1222'!$A:$A,'ALL 2022'!$2:$2,'BLG1222'!$D:$D,'ALL 2022'!$D:$D)</f>
        <v>0</v>
      </c>
      <c r="W328" s="12">
        <f>+SUMIFS('BLG1222'!$I:$I,'BLG1222'!$A:$A,'ALL 2022'!$2:$2,'BLG1222'!$D:$D,'ALL 2022'!$D:$D)</f>
        <v>0</v>
      </c>
      <c r="X328" s="12">
        <f>+SUMIFS('BLG1222'!$I:$I,'BLG1222'!$A:$A,'ALL 2022'!$2:$2,'BLG1222'!$D:$D,'ALL 2022'!$D:$D)</f>
        <v>0</v>
      </c>
      <c r="Y328" s="12">
        <f>+SUMIFS('BLG1222'!$I:$I,'BLG1222'!$A:$A,'ALL 2022'!$2:$2,'BLG1222'!$D:$D,'ALL 2022'!$D:$D)</f>
        <v>0</v>
      </c>
      <c r="Z328" s="12">
        <f>+SUMIFS('BLG1222'!$I:$I,'BLG1222'!$A:$A,'ALL 2022'!$2:$2,'BLG1222'!$D:$D,'ALL 2022'!$D:$D)</f>
        <v>0</v>
      </c>
      <c r="AA328" s="12">
        <f>+SUMIFS('BLG1222'!$I:$I,'BLG1222'!$A:$A,'ALL 2022'!$2:$2,'BLG1222'!$D:$D,'ALL 2022'!$D:$D)</f>
        <v>0</v>
      </c>
      <c r="AB328" s="12">
        <f>+SUMIFS('BLG1222'!$I:$I,'BLG1222'!$A:$A,'ALL 2022'!$2:$2,'BLG1222'!$D:$D,'ALL 2022'!$D:$D)</f>
        <v>0</v>
      </c>
      <c r="AC328" s="12">
        <f>+SUMIFS('BLG1222'!$I:$I,'BLG1222'!$A:$A,'ALL 2022'!$2:$2,'BLG1222'!$D:$D,'ALL 2022'!$D:$D)</f>
        <v>0</v>
      </c>
      <c r="AD328" s="12">
        <f>+SUMIFS('BLG1222'!$I:$I,'BLG1222'!$A:$A,'ALL 2022'!$2:$2,'BLG1222'!$D:$D,'ALL 2022'!$D:$D)</f>
        <v>0</v>
      </c>
      <c r="AE328" s="12">
        <f>+SUMIFS('BLG1222'!$I:$I,'BLG1222'!$A:$A,'ALL 2022'!$2:$2,'BLG1222'!$D:$D,'ALL 2022'!$D:$D)</f>
        <v>0</v>
      </c>
      <c r="AF328" s="12">
        <f>+SUMIFS('BLG1222'!$I:$I,'BLG1222'!$A:$A,'ALL 2022'!$2:$2,'BLG1222'!$D:$D,'ALL 2022'!$D:$D)</f>
        <v>0</v>
      </c>
      <c r="AG328" s="12">
        <f>+SUMIFS('BLG1222'!$I:$I,'BLG1222'!$A:$A,'ALL 2022'!$2:$2,'BLG1222'!$D:$D,'ALL 2022'!$D:$D)</f>
        <v>0</v>
      </c>
      <c r="AH328" s="12">
        <f>+SUMIFS('BLG1222'!$I:$I,'BLG1222'!$A:$A,'ALL 2022'!$2:$2,'BLG1222'!$D:$D,'ALL 2022'!$D:$D)</f>
        <v>0</v>
      </c>
      <c r="AI328" s="12">
        <f>+SUMIFS('BLG1222'!$I:$I,'BLG1222'!$A:$A,'ALL 2022'!$2:$2,'BLG1222'!$D:$D,'ALL 2022'!$D:$D)</f>
        <v>0</v>
      </c>
      <c r="AJ328" s="12">
        <f>+SUMIFS('BLG1222'!$I:$I,'BLG1222'!$A:$A,'ALL 2022'!$2:$2,'BLG1222'!$D:$D,'ALL 2022'!$D:$D)</f>
        <v>1699200</v>
      </c>
      <c r="AK328" s="12">
        <f>+SUMIFS('BLG1222'!$I:$I,'BLG1222'!$A:$A,'ALL 2022'!$2:$2,'BLG1222'!$D:$D,'ALL 2022'!$D:$D)</f>
        <v>0</v>
      </c>
      <c r="AL328" s="12">
        <f>+SUMIFS('BLG1222'!$I:$I,'BLG1222'!$A:$A,'ALL 2022'!$2:$2,'BLG1222'!$D:$D,'ALL 2022'!$D:$D)</f>
        <v>0</v>
      </c>
      <c r="AM328" s="12">
        <f>+SUMIFS('BLG1222'!$I:$I,'BLG1222'!$A:$A,'ALL 2022'!$2:$2,'BLG1222'!$D:$D,'ALL 2022'!$D:$D)</f>
        <v>0</v>
      </c>
      <c r="AN328" s="12">
        <f>+SUMIFS('BLG1222'!$I:$I,'BLG1222'!$A:$A,'ALL 2022'!$2:$2,'BLG1222'!$D:$D,'ALL 2022'!$D:$D)</f>
        <v>0</v>
      </c>
      <c r="AO328" s="12">
        <f>+SUMIFS('BLG1222'!$I:$I,'BLG1222'!$A:$A,'ALL 2022'!$2:$2,'BLG1222'!$D:$D,'ALL 2022'!$D:$D)</f>
        <v>0</v>
      </c>
      <c r="AP328" s="12">
        <f>+SUMIFS('BLG1222'!$I:$I,'BLG1222'!$A:$A,'ALL 2022'!$2:$2,'BLG1222'!$D:$D,'ALL 2022'!$D:$D)</f>
        <v>0</v>
      </c>
      <c r="AQ328" s="164">
        <f t="shared" si="36"/>
        <v>1699200</v>
      </c>
      <c r="AR328" s="165">
        <f t="shared" si="37"/>
        <v>359.34906049423182</v>
      </c>
    </row>
    <row r="329" spans="1:44" hidden="1" x14ac:dyDescent="0.25">
      <c r="A329" s="11" t="str">
        <f t="shared" si="33"/>
        <v>4</v>
      </c>
      <c r="B329" s="11" t="str">
        <f t="shared" si="34"/>
        <v>46</v>
      </c>
      <c r="C329" s="11" t="str">
        <f t="shared" si="35"/>
        <v>467</v>
      </c>
      <c r="D329" s="23">
        <v>46720090</v>
      </c>
      <c r="E329" s="119" t="str">
        <f t="shared" si="38"/>
        <v>BIL28</v>
      </c>
      <c r="F329" s="24" t="s">
        <v>2018</v>
      </c>
      <c r="G329" s="12">
        <f>+SUMIFS('BLG1222'!$I:$I,'BLG1222'!$A:$A,'ALL 2022'!$2:$2,'BLG1222'!$D:$D,'ALL 2022'!$D:$D)</f>
        <v>0</v>
      </c>
      <c r="H329" s="12">
        <f>+SUMIFS('BLG1222'!$I:$I,'BLG1222'!$A:$A,'ALL 2022'!$2:$2,'BLG1222'!$D:$D,'ALL 2022'!$D:$D)</f>
        <v>0</v>
      </c>
      <c r="I329" s="12">
        <f>+SUMIFS('BLG1222'!$I:$I,'BLG1222'!$A:$A,'ALL 2022'!$2:$2,'BLG1222'!$D:$D,'ALL 2022'!$D:$D)</f>
        <v>0</v>
      </c>
      <c r="J329" s="12">
        <f>+SUMIFS('BLG1222'!$I:$I,'BLG1222'!$A:$A,'ALL 2022'!$2:$2,'BLG1222'!$D:$D,'ALL 2022'!$D:$D)</f>
        <v>0</v>
      </c>
      <c r="K329" s="12">
        <f>+SUMIFS('BLG1222'!$I:$I,'BLG1222'!$A:$A,'ALL 2022'!$2:$2,'BLG1222'!$D:$D,'ALL 2022'!$D:$D)</f>
        <v>0</v>
      </c>
      <c r="L329" s="12">
        <f>+SUMIFS('BLG1222'!$I:$I,'BLG1222'!$A:$A,'ALL 2022'!$2:$2,'BLG1222'!$D:$D,'ALL 2022'!$D:$D)</f>
        <v>0</v>
      </c>
      <c r="M329" s="12">
        <f>+SUMIFS('BLG1222'!$I:$I,'BLG1222'!$A:$A,'ALL 2022'!$2:$2,'BLG1222'!$D:$D,'ALL 2022'!$D:$D)</f>
        <v>0</v>
      </c>
      <c r="N329" s="12">
        <f>+SUMIFS('BLG1222'!$I:$I,'BLG1222'!$A:$A,'ALL 2022'!$2:$2,'BLG1222'!$D:$D,'ALL 2022'!$D:$D)</f>
        <v>0</v>
      </c>
      <c r="O329" s="12">
        <f>+SUMIFS('BLG1222'!$I:$I,'BLG1222'!$A:$A,'ALL 2022'!$2:$2,'BLG1222'!$D:$D,'ALL 2022'!$D:$D)</f>
        <v>0</v>
      </c>
      <c r="P329" s="12">
        <f>+SUMIFS('BLG1222'!$I:$I,'BLG1222'!$A:$A,'ALL 2022'!$2:$2,'BLG1222'!$D:$D,'ALL 2022'!$D:$D)</f>
        <v>0</v>
      </c>
      <c r="Q329" s="12">
        <f>+SUMIFS('BLG1222'!$I:$I,'BLG1222'!$A:$A,'ALL 2022'!$2:$2,'BLG1222'!$D:$D,'ALL 2022'!$D:$D)</f>
        <v>0</v>
      </c>
      <c r="R329" s="12">
        <f>+SUMIFS('BLG1222'!$I:$I,'BLG1222'!$A:$A,'ALL 2022'!$2:$2,'BLG1222'!$D:$D,'ALL 2022'!$D:$D)</f>
        <v>0</v>
      </c>
      <c r="S329" s="12">
        <f>+SUMIFS('BLG1222'!$I:$I,'BLG1222'!$A:$A,'ALL 2022'!$2:$2,'BLG1222'!$D:$D,'ALL 2022'!$D:$D)</f>
        <v>0</v>
      </c>
      <c r="T329" s="12">
        <f>+SUMIFS('BLG1222'!$I:$I,'BLG1222'!$A:$A,'ALL 2022'!$2:$2,'BLG1222'!$D:$D,'ALL 2022'!$D:$D)</f>
        <v>0</v>
      </c>
      <c r="U329" s="12">
        <f>+SUMIFS('BLG1222'!$I:$I,'BLG1222'!$A:$A,'ALL 2022'!$2:$2,'BLG1222'!$D:$D,'ALL 2022'!$D:$D)</f>
        <v>0</v>
      </c>
      <c r="V329" s="12">
        <f>+SUMIFS('BLG1222'!$I:$I,'BLG1222'!$A:$A,'ALL 2022'!$2:$2,'BLG1222'!$D:$D,'ALL 2022'!$D:$D)</f>
        <v>0</v>
      </c>
      <c r="W329" s="12">
        <f>+SUMIFS('BLG1222'!$I:$I,'BLG1222'!$A:$A,'ALL 2022'!$2:$2,'BLG1222'!$D:$D,'ALL 2022'!$D:$D)</f>
        <v>0</v>
      </c>
      <c r="X329" s="12">
        <f>+SUMIFS('BLG1222'!$I:$I,'BLG1222'!$A:$A,'ALL 2022'!$2:$2,'BLG1222'!$D:$D,'ALL 2022'!$D:$D)</f>
        <v>0</v>
      </c>
      <c r="Y329" s="12">
        <f>+SUMIFS('BLG1222'!$I:$I,'BLG1222'!$A:$A,'ALL 2022'!$2:$2,'BLG1222'!$D:$D,'ALL 2022'!$D:$D)</f>
        <v>0</v>
      </c>
      <c r="Z329" s="12">
        <f>+SUMIFS('BLG1222'!$I:$I,'BLG1222'!$A:$A,'ALL 2022'!$2:$2,'BLG1222'!$D:$D,'ALL 2022'!$D:$D)</f>
        <v>0</v>
      </c>
      <c r="AA329" s="12">
        <f>+SUMIFS('BLG1222'!$I:$I,'BLG1222'!$A:$A,'ALL 2022'!$2:$2,'BLG1222'!$D:$D,'ALL 2022'!$D:$D)</f>
        <v>0</v>
      </c>
      <c r="AB329" s="12">
        <f>+SUMIFS('BLG1222'!$I:$I,'BLG1222'!$A:$A,'ALL 2022'!$2:$2,'BLG1222'!$D:$D,'ALL 2022'!$D:$D)</f>
        <v>0</v>
      </c>
      <c r="AC329" s="12">
        <f>+SUMIFS('BLG1222'!$I:$I,'BLG1222'!$A:$A,'ALL 2022'!$2:$2,'BLG1222'!$D:$D,'ALL 2022'!$D:$D)</f>
        <v>0</v>
      </c>
      <c r="AD329" s="12">
        <f>+SUMIFS('BLG1222'!$I:$I,'BLG1222'!$A:$A,'ALL 2022'!$2:$2,'BLG1222'!$D:$D,'ALL 2022'!$D:$D)</f>
        <v>0</v>
      </c>
      <c r="AE329" s="12">
        <f>+SUMIFS('BLG1222'!$I:$I,'BLG1222'!$A:$A,'ALL 2022'!$2:$2,'BLG1222'!$D:$D,'ALL 2022'!$D:$D)</f>
        <v>0</v>
      </c>
      <c r="AF329" s="12">
        <f>+SUMIFS('BLG1222'!$I:$I,'BLG1222'!$A:$A,'ALL 2022'!$2:$2,'BLG1222'!$D:$D,'ALL 2022'!$D:$D)</f>
        <v>0</v>
      </c>
      <c r="AG329" s="12">
        <f>+SUMIFS('BLG1222'!$I:$I,'BLG1222'!$A:$A,'ALL 2022'!$2:$2,'BLG1222'!$D:$D,'ALL 2022'!$D:$D)</f>
        <v>0</v>
      </c>
      <c r="AH329" s="12">
        <f>+SUMIFS('BLG1222'!$I:$I,'BLG1222'!$A:$A,'ALL 2022'!$2:$2,'BLG1222'!$D:$D,'ALL 2022'!$D:$D)</f>
        <v>0</v>
      </c>
      <c r="AI329" s="12">
        <f>+SUMIFS('BLG1222'!$I:$I,'BLG1222'!$A:$A,'ALL 2022'!$2:$2,'BLG1222'!$D:$D,'ALL 2022'!$D:$D)</f>
        <v>0</v>
      </c>
      <c r="AJ329" s="12">
        <f>+SUMIFS('BLG1222'!$I:$I,'BLG1222'!$A:$A,'ALL 2022'!$2:$2,'BLG1222'!$D:$D,'ALL 2022'!$D:$D)</f>
        <v>-3454527.6399999997</v>
      </c>
      <c r="AK329" s="12">
        <f>+SUMIFS('BLG1222'!$I:$I,'BLG1222'!$A:$A,'ALL 2022'!$2:$2,'BLG1222'!$D:$D,'ALL 2022'!$D:$D)</f>
        <v>0</v>
      </c>
      <c r="AL329" s="12">
        <f>+SUMIFS('BLG1222'!$I:$I,'BLG1222'!$A:$A,'ALL 2022'!$2:$2,'BLG1222'!$D:$D,'ALL 2022'!$D:$D)</f>
        <v>0</v>
      </c>
      <c r="AM329" s="12">
        <f>+SUMIFS('BLG1222'!$I:$I,'BLG1222'!$A:$A,'ALL 2022'!$2:$2,'BLG1222'!$D:$D,'ALL 2022'!$D:$D)</f>
        <v>0</v>
      </c>
      <c r="AN329" s="12">
        <f>+SUMIFS('BLG1222'!$I:$I,'BLG1222'!$A:$A,'ALL 2022'!$2:$2,'BLG1222'!$D:$D,'ALL 2022'!$D:$D)</f>
        <v>0</v>
      </c>
      <c r="AO329" s="12">
        <f>+SUMIFS('BLG1222'!$I:$I,'BLG1222'!$A:$A,'ALL 2022'!$2:$2,'BLG1222'!$D:$D,'ALL 2022'!$D:$D)</f>
        <v>0</v>
      </c>
      <c r="AP329" s="12">
        <f>+SUMIFS('BLG1222'!$I:$I,'BLG1222'!$A:$A,'ALL 2022'!$2:$2,'BLG1222'!$D:$D,'ALL 2022'!$D:$D)</f>
        <v>0</v>
      </c>
      <c r="AQ329" s="164">
        <f t="shared" si="36"/>
        <v>-3454527.6399999997</v>
      </c>
      <c r="AR329" s="165">
        <f t="shared" si="37"/>
        <v>-730.56806843535537</v>
      </c>
    </row>
    <row r="330" spans="1:44" hidden="1" x14ac:dyDescent="0.25">
      <c r="A330" s="11" t="str">
        <f t="shared" si="33"/>
        <v>4</v>
      </c>
      <c r="B330" s="11" t="str">
        <f t="shared" si="34"/>
        <v>46</v>
      </c>
      <c r="C330" s="11" t="str">
        <f t="shared" si="35"/>
        <v>467</v>
      </c>
      <c r="D330" s="23">
        <v>46720105</v>
      </c>
      <c r="E330" s="119" t="str">
        <f t="shared" si="38"/>
        <v>BIL28</v>
      </c>
      <c r="F330" s="24" t="s">
        <v>26</v>
      </c>
      <c r="G330" s="12">
        <f>+SUMIFS('BLG1222'!$I:$I,'BLG1222'!$A:$A,'ALL 2022'!$2:$2,'BLG1222'!$D:$D,'ALL 2022'!$D:$D)</f>
        <v>0</v>
      </c>
      <c r="H330" s="12">
        <f>+SUMIFS('BLG1222'!$I:$I,'BLG1222'!$A:$A,'ALL 2022'!$2:$2,'BLG1222'!$D:$D,'ALL 2022'!$D:$D)</f>
        <v>0</v>
      </c>
      <c r="I330" s="12">
        <f>+SUMIFS('BLG1222'!$I:$I,'BLG1222'!$A:$A,'ALL 2022'!$2:$2,'BLG1222'!$D:$D,'ALL 2022'!$D:$D)</f>
        <v>0</v>
      </c>
      <c r="J330" s="12">
        <f>+SUMIFS('BLG1222'!$I:$I,'BLG1222'!$A:$A,'ALL 2022'!$2:$2,'BLG1222'!$D:$D,'ALL 2022'!$D:$D)</f>
        <v>0</v>
      </c>
      <c r="K330" s="12">
        <f>+SUMIFS('BLG1222'!$I:$I,'BLG1222'!$A:$A,'ALL 2022'!$2:$2,'BLG1222'!$D:$D,'ALL 2022'!$D:$D)</f>
        <v>0</v>
      </c>
      <c r="L330" s="12">
        <f>+SUMIFS('BLG1222'!$I:$I,'BLG1222'!$A:$A,'ALL 2022'!$2:$2,'BLG1222'!$D:$D,'ALL 2022'!$D:$D)</f>
        <v>0</v>
      </c>
      <c r="M330" s="12">
        <f>+SUMIFS('BLG1222'!$I:$I,'BLG1222'!$A:$A,'ALL 2022'!$2:$2,'BLG1222'!$D:$D,'ALL 2022'!$D:$D)</f>
        <v>0</v>
      </c>
      <c r="N330" s="12">
        <f>+SUMIFS('BLG1222'!$I:$I,'BLG1222'!$A:$A,'ALL 2022'!$2:$2,'BLG1222'!$D:$D,'ALL 2022'!$D:$D)</f>
        <v>0</v>
      </c>
      <c r="O330" s="12">
        <f>+SUMIFS('BLG1222'!$I:$I,'BLG1222'!$A:$A,'ALL 2022'!$2:$2,'BLG1222'!$D:$D,'ALL 2022'!$D:$D)</f>
        <v>0</v>
      </c>
      <c r="P330" s="12">
        <f>+SUMIFS('BLG1222'!$I:$I,'BLG1222'!$A:$A,'ALL 2022'!$2:$2,'BLG1222'!$D:$D,'ALL 2022'!$D:$D)</f>
        <v>0</v>
      </c>
      <c r="Q330" s="12">
        <f>+SUMIFS('BLG1222'!$I:$I,'BLG1222'!$A:$A,'ALL 2022'!$2:$2,'BLG1222'!$D:$D,'ALL 2022'!$D:$D)</f>
        <v>0</v>
      </c>
      <c r="R330" s="12">
        <f>+SUMIFS('BLG1222'!$I:$I,'BLG1222'!$A:$A,'ALL 2022'!$2:$2,'BLG1222'!$D:$D,'ALL 2022'!$D:$D)</f>
        <v>0</v>
      </c>
      <c r="S330" s="12">
        <f>+SUMIFS('BLG1222'!$I:$I,'BLG1222'!$A:$A,'ALL 2022'!$2:$2,'BLG1222'!$D:$D,'ALL 2022'!$D:$D)</f>
        <v>0</v>
      </c>
      <c r="T330" s="12">
        <f>+SUMIFS('BLG1222'!$I:$I,'BLG1222'!$A:$A,'ALL 2022'!$2:$2,'BLG1222'!$D:$D,'ALL 2022'!$D:$D)</f>
        <v>0</v>
      </c>
      <c r="U330" s="12">
        <f>+SUMIFS('BLG1222'!$I:$I,'BLG1222'!$A:$A,'ALL 2022'!$2:$2,'BLG1222'!$D:$D,'ALL 2022'!$D:$D)</f>
        <v>0</v>
      </c>
      <c r="V330" s="12">
        <f>+SUMIFS('BLG1222'!$I:$I,'BLG1222'!$A:$A,'ALL 2022'!$2:$2,'BLG1222'!$D:$D,'ALL 2022'!$D:$D)</f>
        <v>0</v>
      </c>
      <c r="W330" s="12">
        <f>+SUMIFS('BLG1222'!$I:$I,'BLG1222'!$A:$A,'ALL 2022'!$2:$2,'BLG1222'!$D:$D,'ALL 2022'!$D:$D)</f>
        <v>0</v>
      </c>
      <c r="X330" s="12">
        <f>+SUMIFS('BLG1222'!$I:$I,'BLG1222'!$A:$A,'ALL 2022'!$2:$2,'BLG1222'!$D:$D,'ALL 2022'!$D:$D)</f>
        <v>0</v>
      </c>
      <c r="Y330" s="12">
        <f>+SUMIFS('BLG1222'!$I:$I,'BLG1222'!$A:$A,'ALL 2022'!$2:$2,'BLG1222'!$D:$D,'ALL 2022'!$D:$D)</f>
        <v>0</v>
      </c>
      <c r="Z330" s="12">
        <f>+SUMIFS('BLG1222'!$I:$I,'BLG1222'!$A:$A,'ALL 2022'!$2:$2,'BLG1222'!$D:$D,'ALL 2022'!$D:$D)</f>
        <v>0</v>
      </c>
      <c r="AA330" s="12">
        <f>+SUMIFS('BLG1222'!$I:$I,'BLG1222'!$A:$A,'ALL 2022'!$2:$2,'BLG1222'!$D:$D,'ALL 2022'!$D:$D)</f>
        <v>0</v>
      </c>
      <c r="AB330" s="12">
        <f>+SUMIFS('BLG1222'!$I:$I,'BLG1222'!$A:$A,'ALL 2022'!$2:$2,'BLG1222'!$D:$D,'ALL 2022'!$D:$D)</f>
        <v>0</v>
      </c>
      <c r="AC330" s="12">
        <f>+SUMIFS('BLG1222'!$I:$I,'BLG1222'!$A:$A,'ALL 2022'!$2:$2,'BLG1222'!$D:$D,'ALL 2022'!$D:$D)</f>
        <v>0</v>
      </c>
      <c r="AD330" s="12">
        <f>+SUMIFS('BLG1222'!$I:$I,'BLG1222'!$A:$A,'ALL 2022'!$2:$2,'BLG1222'!$D:$D,'ALL 2022'!$D:$D)</f>
        <v>0</v>
      </c>
      <c r="AE330" s="12">
        <f>+SUMIFS('BLG1222'!$I:$I,'BLG1222'!$A:$A,'ALL 2022'!$2:$2,'BLG1222'!$D:$D,'ALL 2022'!$D:$D)</f>
        <v>0</v>
      </c>
      <c r="AF330" s="12">
        <f>+SUMIFS('BLG1222'!$I:$I,'BLG1222'!$A:$A,'ALL 2022'!$2:$2,'BLG1222'!$D:$D,'ALL 2022'!$D:$D)</f>
        <v>0</v>
      </c>
      <c r="AG330" s="12">
        <f>+SUMIFS('BLG1222'!$I:$I,'BLG1222'!$A:$A,'ALL 2022'!$2:$2,'BLG1222'!$D:$D,'ALL 2022'!$D:$D)</f>
        <v>0</v>
      </c>
      <c r="AH330" s="12">
        <f>+SUMIFS('BLG1222'!$I:$I,'BLG1222'!$A:$A,'ALL 2022'!$2:$2,'BLG1222'!$D:$D,'ALL 2022'!$D:$D)</f>
        <v>0</v>
      </c>
      <c r="AI330" s="12">
        <f>+SUMIFS('BLG1222'!$I:$I,'BLG1222'!$A:$A,'ALL 2022'!$2:$2,'BLG1222'!$D:$D,'ALL 2022'!$D:$D)</f>
        <v>0</v>
      </c>
      <c r="AJ330" s="12">
        <f>+SUMIFS('BLG1222'!$I:$I,'BLG1222'!$A:$A,'ALL 2022'!$2:$2,'BLG1222'!$D:$D,'ALL 2022'!$D:$D)</f>
        <v>0</v>
      </c>
      <c r="AK330" s="12">
        <f>+SUMIFS('BLG1222'!$I:$I,'BLG1222'!$A:$A,'ALL 2022'!$2:$2,'BLG1222'!$D:$D,'ALL 2022'!$D:$D)</f>
        <v>0</v>
      </c>
      <c r="AL330" s="12">
        <f>+SUMIFS('BLG1222'!$I:$I,'BLG1222'!$A:$A,'ALL 2022'!$2:$2,'BLG1222'!$D:$D,'ALL 2022'!$D:$D)</f>
        <v>0</v>
      </c>
      <c r="AM330" s="12">
        <f>+SUMIFS('BLG1222'!$I:$I,'BLG1222'!$A:$A,'ALL 2022'!$2:$2,'BLG1222'!$D:$D,'ALL 2022'!$D:$D)</f>
        <v>0</v>
      </c>
      <c r="AN330" s="12">
        <f>+SUMIFS('BLG1222'!$I:$I,'BLG1222'!$A:$A,'ALL 2022'!$2:$2,'BLG1222'!$D:$D,'ALL 2022'!$D:$D)</f>
        <v>0</v>
      </c>
      <c r="AO330" s="12">
        <f>+SUMIFS('BLG1222'!$I:$I,'BLG1222'!$A:$A,'ALL 2022'!$2:$2,'BLG1222'!$D:$D,'ALL 2022'!$D:$D)</f>
        <v>0</v>
      </c>
      <c r="AP330" s="12">
        <f>+SUMIFS('BLG1222'!$I:$I,'BLG1222'!$A:$A,'ALL 2022'!$2:$2,'BLG1222'!$D:$D,'ALL 2022'!$D:$D)</f>
        <v>0</v>
      </c>
      <c r="AQ330" s="164">
        <f t="shared" si="36"/>
        <v>0</v>
      </c>
      <c r="AR330" s="165">
        <f t="shared" si="37"/>
        <v>0</v>
      </c>
    </row>
    <row r="331" spans="1:44" hidden="1" x14ac:dyDescent="0.25">
      <c r="A331" s="11" t="str">
        <f t="shared" si="33"/>
        <v>4</v>
      </c>
      <c r="B331" s="11" t="str">
        <f t="shared" si="34"/>
        <v>46</v>
      </c>
      <c r="C331" s="11" t="str">
        <f t="shared" si="35"/>
        <v>467</v>
      </c>
      <c r="D331" s="23">
        <v>46720110</v>
      </c>
      <c r="E331" s="119" t="str">
        <f t="shared" si="38"/>
        <v>BIL28</v>
      </c>
      <c r="F331" s="24" t="s">
        <v>12</v>
      </c>
      <c r="G331" s="12">
        <f>+SUMIFS('BLG1222'!$I:$I,'BLG1222'!$A:$A,'ALL 2022'!$2:$2,'BLG1222'!$D:$D,'ALL 2022'!$D:$D)</f>
        <v>0</v>
      </c>
      <c r="H331" s="12">
        <f>+SUMIFS('BLG1222'!$I:$I,'BLG1222'!$A:$A,'ALL 2022'!$2:$2,'BLG1222'!$D:$D,'ALL 2022'!$D:$D)</f>
        <v>0</v>
      </c>
      <c r="I331" s="12">
        <f>+SUMIFS('BLG1222'!$I:$I,'BLG1222'!$A:$A,'ALL 2022'!$2:$2,'BLG1222'!$D:$D,'ALL 2022'!$D:$D)</f>
        <v>0</v>
      </c>
      <c r="J331" s="12">
        <f>+SUMIFS('BLG1222'!$I:$I,'BLG1222'!$A:$A,'ALL 2022'!$2:$2,'BLG1222'!$D:$D,'ALL 2022'!$D:$D)</f>
        <v>0</v>
      </c>
      <c r="K331" s="12">
        <f>+SUMIFS('BLG1222'!$I:$I,'BLG1222'!$A:$A,'ALL 2022'!$2:$2,'BLG1222'!$D:$D,'ALL 2022'!$D:$D)</f>
        <v>0</v>
      </c>
      <c r="L331" s="12">
        <f>+SUMIFS('BLG1222'!$I:$I,'BLG1222'!$A:$A,'ALL 2022'!$2:$2,'BLG1222'!$D:$D,'ALL 2022'!$D:$D)</f>
        <v>0</v>
      </c>
      <c r="M331" s="12">
        <f>+SUMIFS('BLG1222'!$I:$I,'BLG1222'!$A:$A,'ALL 2022'!$2:$2,'BLG1222'!$D:$D,'ALL 2022'!$D:$D)</f>
        <v>0</v>
      </c>
      <c r="N331" s="12">
        <f>+SUMIFS('BLG1222'!$I:$I,'BLG1222'!$A:$A,'ALL 2022'!$2:$2,'BLG1222'!$D:$D,'ALL 2022'!$D:$D)</f>
        <v>0</v>
      </c>
      <c r="O331" s="12">
        <f>+SUMIFS('BLG1222'!$I:$I,'BLG1222'!$A:$A,'ALL 2022'!$2:$2,'BLG1222'!$D:$D,'ALL 2022'!$D:$D)</f>
        <v>0</v>
      </c>
      <c r="P331" s="12">
        <f>+SUMIFS('BLG1222'!$I:$I,'BLG1222'!$A:$A,'ALL 2022'!$2:$2,'BLG1222'!$D:$D,'ALL 2022'!$D:$D)</f>
        <v>0</v>
      </c>
      <c r="Q331" s="12">
        <f>+SUMIFS('BLG1222'!$I:$I,'BLG1222'!$A:$A,'ALL 2022'!$2:$2,'BLG1222'!$D:$D,'ALL 2022'!$D:$D)</f>
        <v>0</v>
      </c>
      <c r="R331" s="12">
        <f>+SUMIFS('BLG1222'!$I:$I,'BLG1222'!$A:$A,'ALL 2022'!$2:$2,'BLG1222'!$D:$D,'ALL 2022'!$D:$D)</f>
        <v>0</v>
      </c>
      <c r="S331" s="12">
        <f>+SUMIFS('BLG1222'!$I:$I,'BLG1222'!$A:$A,'ALL 2022'!$2:$2,'BLG1222'!$D:$D,'ALL 2022'!$D:$D)</f>
        <v>0</v>
      </c>
      <c r="T331" s="12">
        <f>+SUMIFS('BLG1222'!$I:$I,'BLG1222'!$A:$A,'ALL 2022'!$2:$2,'BLG1222'!$D:$D,'ALL 2022'!$D:$D)</f>
        <v>0</v>
      </c>
      <c r="U331" s="12">
        <f>+SUMIFS('BLG1222'!$I:$I,'BLG1222'!$A:$A,'ALL 2022'!$2:$2,'BLG1222'!$D:$D,'ALL 2022'!$D:$D)</f>
        <v>0</v>
      </c>
      <c r="V331" s="12">
        <f>+SUMIFS('BLG1222'!$I:$I,'BLG1222'!$A:$A,'ALL 2022'!$2:$2,'BLG1222'!$D:$D,'ALL 2022'!$D:$D)</f>
        <v>0</v>
      </c>
      <c r="W331" s="12">
        <f>+SUMIFS('BLG1222'!$I:$I,'BLG1222'!$A:$A,'ALL 2022'!$2:$2,'BLG1222'!$D:$D,'ALL 2022'!$D:$D)</f>
        <v>0</v>
      </c>
      <c r="X331" s="12">
        <f>+SUMIFS('BLG1222'!$I:$I,'BLG1222'!$A:$A,'ALL 2022'!$2:$2,'BLG1222'!$D:$D,'ALL 2022'!$D:$D)</f>
        <v>0</v>
      </c>
      <c r="Y331" s="12">
        <f>+SUMIFS('BLG1222'!$I:$I,'BLG1222'!$A:$A,'ALL 2022'!$2:$2,'BLG1222'!$D:$D,'ALL 2022'!$D:$D)</f>
        <v>0</v>
      </c>
      <c r="Z331" s="12">
        <f>+SUMIFS('BLG1222'!$I:$I,'BLG1222'!$A:$A,'ALL 2022'!$2:$2,'BLG1222'!$D:$D,'ALL 2022'!$D:$D)</f>
        <v>0</v>
      </c>
      <c r="AA331" s="12">
        <f>+SUMIFS('BLG1222'!$I:$I,'BLG1222'!$A:$A,'ALL 2022'!$2:$2,'BLG1222'!$D:$D,'ALL 2022'!$D:$D)</f>
        <v>0</v>
      </c>
      <c r="AB331" s="12">
        <f>+SUMIFS('BLG1222'!$I:$I,'BLG1222'!$A:$A,'ALL 2022'!$2:$2,'BLG1222'!$D:$D,'ALL 2022'!$D:$D)</f>
        <v>0</v>
      </c>
      <c r="AC331" s="12">
        <f>+SUMIFS('BLG1222'!$I:$I,'BLG1222'!$A:$A,'ALL 2022'!$2:$2,'BLG1222'!$D:$D,'ALL 2022'!$D:$D)</f>
        <v>0</v>
      </c>
      <c r="AD331" s="12">
        <f>+SUMIFS('BLG1222'!$I:$I,'BLG1222'!$A:$A,'ALL 2022'!$2:$2,'BLG1222'!$D:$D,'ALL 2022'!$D:$D)</f>
        <v>0</v>
      </c>
      <c r="AE331" s="12">
        <f>+SUMIFS('BLG1222'!$I:$I,'BLG1222'!$A:$A,'ALL 2022'!$2:$2,'BLG1222'!$D:$D,'ALL 2022'!$D:$D)</f>
        <v>0</v>
      </c>
      <c r="AF331" s="12">
        <f>+SUMIFS('BLG1222'!$I:$I,'BLG1222'!$A:$A,'ALL 2022'!$2:$2,'BLG1222'!$D:$D,'ALL 2022'!$D:$D)</f>
        <v>0</v>
      </c>
      <c r="AG331" s="12">
        <f>+SUMIFS('BLG1222'!$I:$I,'BLG1222'!$A:$A,'ALL 2022'!$2:$2,'BLG1222'!$D:$D,'ALL 2022'!$D:$D)</f>
        <v>0</v>
      </c>
      <c r="AH331" s="12">
        <f>+SUMIFS('BLG1222'!$I:$I,'BLG1222'!$A:$A,'ALL 2022'!$2:$2,'BLG1222'!$D:$D,'ALL 2022'!$D:$D)</f>
        <v>0</v>
      </c>
      <c r="AI331" s="12">
        <f>+SUMIFS('BLG1222'!$I:$I,'BLG1222'!$A:$A,'ALL 2022'!$2:$2,'BLG1222'!$D:$D,'ALL 2022'!$D:$D)</f>
        <v>0</v>
      </c>
      <c r="AJ331" s="12">
        <f>+SUMIFS('BLG1222'!$I:$I,'BLG1222'!$A:$A,'ALL 2022'!$2:$2,'BLG1222'!$D:$D,'ALL 2022'!$D:$D)</f>
        <v>0</v>
      </c>
      <c r="AK331" s="12">
        <f>+SUMIFS('BLG1222'!$I:$I,'BLG1222'!$A:$A,'ALL 2022'!$2:$2,'BLG1222'!$D:$D,'ALL 2022'!$D:$D)</f>
        <v>0</v>
      </c>
      <c r="AL331" s="12">
        <f>+SUMIFS('BLG1222'!$I:$I,'BLG1222'!$A:$A,'ALL 2022'!$2:$2,'BLG1222'!$D:$D,'ALL 2022'!$D:$D)</f>
        <v>0</v>
      </c>
      <c r="AM331" s="12">
        <f>+SUMIFS('BLG1222'!$I:$I,'BLG1222'!$A:$A,'ALL 2022'!$2:$2,'BLG1222'!$D:$D,'ALL 2022'!$D:$D)</f>
        <v>0</v>
      </c>
      <c r="AN331" s="12">
        <f>+SUMIFS('BLG1222'!$I:$I,'BLG1222'!$A:$A,'ALL 2022'!$2:$2,'BLG1222'!$D:$D,'ALL 2022'!$D:$D)</f>
        <v>0</v>
      </c>
      <c r="AO331" s="12">
        <f>+SUMIFS('BLG1222'!$I:$I,'BLG1222'!$A:$A,'ALL 2022'!$2:$2,'BLG1222'!$D:$D,'ALL 2022'!$D:$D)</f>
        <v>0</v>
      </c>
      <c r="AP331" s="12">
        <f>+SUMIFS('BLG1222'!$I:$I,'BLG1222'!$A:$A,'ALL 2022'!$2:$2,'BLG1222'!$D:$D,'ALL 2022'!$D:$D)</f>
        <v>0</v>
      </c>
      <c r="AQ331" s="164">
        <f t="shared" si="36"/>
        <v>0</v>
      </c>
      <c r="AR331" s="165">
        <f t="shared" si="37"/>
        <v>0</v>
      </c>
    </row>
    <row r="332" spans="1:44" hidden="1" x14ac:dyDescent="0.25">
      <c r="A332" s="11" t="str">
        <f t="shared" si="33"/>
        <v>4</v>
      </c>
      <c r="B332" s="11" t="str">
        <f t="shared" si="34"/>
        <v>46</v>
      </c>
      <c r="C332" s="11" t="str">
        <f t="shared" si="35"/>
        <v>467</v>
      </c>
      <c r="D332" s="23">
        <v>46720120</v>
      </c>
      <c r="E332" s="119" t="str">
        <f t="shared" si="38"/>
        <v>BIL22</v>
      </c>
      <c r="F332" s="24" t="s">
        <v>155</v>
      </c>
      <c r="G332" s="12">
        <f>+SUMIFS('BLG1222'!$I:$I,'BLG1222'!$A:$A,'ALL 2022'!$2:$2,'BLG1222'!$D:$D,'ALL 2022'!$D:$D)</f>
        <v>0</v>
      </c>
      <c r="H332" s="12">
        <f>+SUMIFS('BLG1222'!$I:$I,'BLG1222'!$A:$A,'ALL 2022'!$2:$2,'BLG1222'!$D:$D,'ALL 2022'!$D:$D)</f>
        <v>0</v>
      </c>
      <c r="I332" s="12">
        <f>+SUMIFS('BLG1222'!$I:$I,'BLG1222'!$A:$A,'ALL 2022'!$2:$2,'BLG1222'!$D:$D,'ALL 2022'!$D:$D)</f>
        <v>0</v>
      </c>
      <c r="J332" s="12">
        <f>+SUMIFS('BLG1222'!$I:$I,'BLG1222'!$A:$A,'ALL 2022'!$2:$2,'BLG1222'!$D:$D,'ALL 2022'!$D:$D)</f>
        <v>0</v>
      </c>
      <c r="K332" s="12">
        <f>+SUMIFS('BLG1222'!$I:$I,'BLG1222'!$A:$A,'ALL 2022'!$2:$2,'BLG1222'!$D:$D,'ALL 2022'!$D:$D)</f>
        <v>0</v>
      </c>
      <c r="L332" s="12">
        <f>+SUMIFS('BLG1222'!$I:$I,'BLG1222'!$A:$A,'ALL 2022'!$2:$2,'BLG1222'!$D:$D,'ALL 2022'!$D:$D)</f>
        <v>0</v>
      </c>
      <c r="M332" s="12">
        <f>+SUMIFS('BLG1222'!$I:$I,'BLG1222'!$A:$A,'ALL 2022'!$2:$2,'BLG1222'!$D:$D,'ALL 2022'!$D:$D)</f>
        <v>0</v>
      </c>
      <c r="N332" s="12">
        <f>+SUMIFS('BLG1222'!$I:$I,'BLG1222'!$A:$A,'ALL 2022'!$2:$2,'BLG1222'!$D:$D,'ALL 2022'!$D:$D)</f>
        <v>0</v>
      </c>
      <c r="O332" s="12">
        <f>+SUMIFS('BLG1222'!$I:$I,'BLG1222'!$A:$A,'ALL 2022'!$2:$2,'BLG1222'!$D:$D,'ALL 2022'!$D:$D)</f>
        <v>-66743.360000000001</v>
      </c>
      <c r="P332" s="12">
        <f>+SUMIFS('BLG1222'!$I:$I,'BLG1222'!$A:$A,'ALL 2022'!$2:$2,'BLG1222'!$D:$D,'ALL 2022'!$D:$D)</f>
        <v>0</v>
      </c>
      <c r="Q332" s="12">
        <f>+SUMIFS('BLG1222'!$I:$I,'BLG1222'!$A:$A,'ALL 2022'!$2:$2,'BLG1222'!$D:$D,'ALL 2022'!$D:$D)</f>
        <v>0</v>
      </c>
      <c r="R332" s="12">
        <f>+SUMIFS('BLG1222'!$I:$I,'BLG1222'!$A:$A,'ALL 2022'!$2:$2,'BLG1222'!$D:$D,'ALL 2022'!$D:$D)</f>
        <v>0</v>
      </c>
      <c r="S332" s="12">
        <f>+SUMIFS('BLG1222'!$I:$I,'BLG1222'!$A:$A,'ALL 2022'!$2:$2,'BLG1222'!$D:$D,'ALL 2022'!$D:$D)</f>
        <v>0</v>
      </c>
      <c r="T332" s="12">
        <f>+SUMIFS('BLG1222'!$I:$I,'BLG1222'!$A:$A,'ALL 2022'!$2:$2,'BLG1222'!$D:$D,'ALL 2022'!$D:$D)</f>
        <v>0</v>
      </c>
      <c r="U332" s="12">
        <f>+SUMIFS('BLG1222'!$I:$I,'BLG1222'!$A:$A,'ALL 2022'!$2:$2,'BLG1222'!$D:$D,'ALL 2022'!$D:$D)</f>
        <v>3485232.97</v>
      </c>
      <c r="V332" s="12">
        <f>+SUMIFS('BLG1222'!$I:$I,'BLG1222'!$A:$A,'ALL 2022'!$2:$2,'BLG1222'!$D:$D,'ALL 2022'!$D:$D)</f>
        <v>0</v>
      </c>
      <c r="W332" s="12">
        <f>+SUMIFS('BLG1222'!$I:$I,'BLG1222'!$A:$A,'ALL 2022'!$2:$2,'BLG1222'!$D:$D,'ALL 2022'!$D:$D)</f>
        <v>0</v>
      </c>
      <c r="X332" s="12">
        <f>+SUMIFS('BLG1222'!$I:$I,'BLG1222'!$A:$A,'ALL 2022'!$2:$2,'BLG1222'!$D:$D,'ALL 2022'!$D:$D)</f>
        <v>0</v>
      </c>
      <c r="Y332" s="12">
        <f>+SUMIFS('BLG1222'!$I:$I,'BLG1222'!$A:$A,'ALL 2022'!$2:$2,'BLG1222'!$D:$D,'ALL 2022'!$D:$D)</f>
        <v>0</v>
      </c>
      <c r="Z332" s="12">
        <f>+SUMIFS('BLG1222'!$I:$I,'BLG1222'!$A:$A,'ALL 2022'!$2:$2,'BLG1222'!$D:$D,'ALL 2022'!$D:$D)</f>
        <v>0</v>
      </c>
      <c r="AA332" s="12">
        <f>+SUMIFS('BLG1222'!$I:$I,'BLG1222'!$A:$A,'ALL 2022'!$2:$2,'BLG1222'!$D:$D,'ALL 2022'!$D:$D)</f>
        <v>0</v>
      </c>
      <c r="AB332" s="12">
        <f>+SUMIFS('BLG1222'!$I:$I,'BLG1222'!$A:$A,'ALL 2022'!$2:$2,'BLG1222'!$D:$D,'ALL 2022'!$D:$D)</f>
        <v>0</v>
      </c>
      <c r="AC332" s="12">
        <f>+SUMIFS('BLG1222'!$I:$I,'BLG1222'!$A:$A,'ALL 2022'!$2:$2,'BLG1222'!$D:$D,'ALL 2022'!$D:$D)</f>
        <v>0</v>
      </c>
      <c r="AD332" s="12">
        <f>+SUMIFS('BLG1222'!$I:$I,'BLG1222'!$A:$A,'ALL 2022'!$2:$2,'BLG1222'!$D:$D,'ALL 2022'!$D:$D)</f>
        <v>0</v>
      </c>
      <c r="AE332" s="12">
        <f>+SUMIFS('BLG1222'!$I:$I,'BLG1222'!$A:$A,'ALL 2022'!$2:$2,'BLG1222'!$D:$D,'ALL 2022'!$D:$D)</f>
        <v>0</v>
      </c>
      <c r="AF332" s="12">
        <f>+SUMIFS('BLG1222'!$I:$I,'BLG1222'!$A:$A,'ALL 2022'!$2:$2,'BLG1222'!$D:$D,'ALL 2022'!$D:$D)</f>
        <v>0</v>
      </c>
      <c r="AG332" s="12">
        <f>+SUMIFS('BLG1222'!$I:$I,'BLG1222'!$A:$A,'ALL 2022'!$2:$2,'BLG1222'!$D:$D,'ALL 2022'!$D:$D)</f>
        <v>0</v>
      </c>
      <c r="AH332" s="12">
        <f>+SUMIFS('BLG1222'!$I:$I,'BLG1222'!$A:$A,'ALL 2022'!$2:$2,'BLG1222'!$D:$D,'ALL 2022'!$D:$D)</f>
        <v>0</v>
      </c>
      <c r="AI332" s="12">
        <f>+SUMIFS('BLG1222'!$I:$I,'BLG1222'!$A:$A,'ALL 2022'!$2:$2,'BLG1222'!$D:$D,'ALL 2022'!$D:$D)</f>
        <v>0</v>
      </c>
      <c r="AJ332" s="12">
        <f>+SUMIFS('BLG1222'!$I:$I,'BLG1222'!$A:$A,'ALL 2022'!$2:$2,'BLG1222'!$D:$D,'ALL 2022'!$D:$D)</f>
        <v>0</v>
      </c>
      <c r="AK332" s="12">
        <f>+SUMIFS('BLG1222'!$I:$I,'BLG1222'!$A:$A,'ALL 2022'!$2:$2,'BLG1222'!$D:$D,'ALL 2022'!$D:$D)</f>
        <v>0</v>
      </c>
      <c r="AL332" s="12">
        <f>+SUMIFS('BLG1222'!$I:$I,'BLG1222'!$A:$A,'ALL 2022'!$2:$2,'BLG1222'!$D:$D,'ALL 2022'!$D:$D)</f>
        <v>0</v>
      </c>
      <c r="AM332" s="12">
        <f>+SUMIFS('BLG1222'!$I:$I,'BLG1222'!$A:$A,'ALL 2022'!$2:$2,'BLG1222'!$D:$D,'ALL 2022'!$D:$D)</f>
        <v>0</v>
      </c>
      <c r="AN332" s="12">
        <f>+SUMIFS('BLG1222'!$I:$I,'BLG1222'!$A:$A,'ALL 2022'!$2:$2,'BLG1222'!$D:$D,'ALL 2022'!$D:$D)</f>
        <v>0</v>
      </c>
      <c r="AO332" s="12">
        <f>+SUMIFS('BLG1222'!$I:$I,'BLG1222'!$A:$A,'ALL 2022'!$2:$2,'BLG1222'!$D:$D,'ALL 2022'!$D:$D)</f>
        <v>0</v>
      </c>
      <c r="AP332" s="12">
        <f>+SUMIFS('BLG1222'!$I:$I,'BLG1222'!$A:$A,'ALL 2022'!$2:$2,'BLG1222'!$D:$D,'ALL 2022'!$D:$D)</f>
        <v>0</v>
      </c>
      <c r="AQ332" s="164">
        <f t="shared" si="36"/>
        <v>3418489.6100000003</v>
      </c>
      <c r="AR332" s="165">
        <f t="shared" si="37"/>
        <v>722.94669824787729</v>
      </c>
    </row>
    <row r="333" spans="1:44" hidden="1" x14ac:dyDescent="0.25">
      <c r="A333" s="11" t="str">
        <f t="shared" si="33"/>
        <v>4</v>
      </c>
      <c r="B333" s="11" t="str">
        <f t="shared" si="34"/>
        <v>46</v>
      </c>
      <c r="C333" s="11" t="str">
        <f t="shared" si="35"/>
        <v>467</v>
      </c>
      <c r="D333" s="23">
        <v>46720130</v>
      </c>
      <c r="E333" s="119" t="str">
        <f t="shared" si="38"/>
        <v>BIL28</v>
      </c>
      <c r="F333" s="24" t="s">
        <v>2216</v>
      </c>
      <c r="G333" s="12">
        <f>+SUMIFS('BLG1222'!$I:$I,'BLG1222'!$A:$A,'ALL 2022'!$2:$2,'BLG1222'!$D:$D,'ALL 2022'!$D:$D)</f>
        <v>0</v>
      </c>
      <c r="H333" s="12">
        <f>+SUMIFS('BLG1222'!$I:$I,'BLG1222'!$A:$A,'ALL 2022'!$2:$2,'BLG1222'!$D:$D,'ALL 2022'!$D:$D)</f>
        <v>0</v>
      </c>
      <c r="I333" s="12">
        <f>+SUMIFS('BLG1222'!$I:$I,'BLG1222'!$A:$A,'ALL 2022'!$2:$2,'BLG1222'!$D:$D,'ALL 2022'!$D:$D)</f>
        <v>0</v>
      </c>
      <c r="J333" s="12">
        <f>+SUMIFS('BLG1222'!$I:$I,'BLG1222'!$A:$A,'ALL 2022'!$2:$2,'BLG1222'!$D:$D,'ALL 2022'!$D:$D)</f>
        <v>0</v>
      </c>
      <c r="K333" s="12">
        <f>+SUMIFS('BLG1222'!$I:$I,'BLG1222'!$A:$A,'ALL 2022'!$2:$2,'BLG1222'!$D:$D,'ALL 2022'!$D:$D)</f>
        <v>0</v>
      </c>
      <c r="L333" s="12">
        <f>+SUMIFS('BLG1222'!$I:$I,'BLG1222'!$A:$A,'ALL 2022'!$2:$2,'BLG1222'!$D:$D,'ALL 2022'!$D:$D)</f>
        <v>0</v>
      </c>
      <c r="M333" s="12">
        <f>+SUMIFS('BLG1222'!$I:$I,'BLG1222'!$A:$A,'ALL 2022'!$2:$2,'BLG1222'!$D:$D,'ALL 2022'!$D:$D)</f>
        <v>0</v>
      </c>
      <c r="N333" s="12">
        <f>+SUMIFS('BLG1222'!$I:$I,'BLG1222'!$A:$A,'ALL 2022'!$2:$2,'BLG1222'!$D:$D,'ALL 2022'!$D:$D)</f>
        <v>0</v>
      </c>
      <c r="O333" s="12">
        <f>+SUMIFS('BLG1222'!$I:$I,'BLG1222'!$A:$A,'ALL 2022'!$2:$2,'BLG1222'!$D:$D,'ALL 2022'!$D:$D)</f>
        <v>0</v>
      </c>
      <c r="P333" s="12">
        <f>+SUMIFS('BLG1222'!$I:$I,'BLG1222'!$A:$A,'ALL 2022'!$2:$2,'BLG1222'!$D:$D,'ALL 2022'!$D:$D)</f>
        <v>0</v>
      </c>
      <c r="Q333" s="12">
        <f>+SUMIFS('BLG1222'!$I:$I,'BLG1222'!$A:$A,'ALL 2022'!$2:$2,'BLG1222'!$D:$D,'ALL 2022'!$D:$D)</f>
        <v>0</v>
      </c>
      <c r="R333" s="12">
        <f>+SUMIFS('BLG1222'!$I:$I,'BLG1222'!$A:$A,'ALL 2022'!$2:$2,'BLG1222'!$D:$D,'ALL 2022'!$D:$D)</f>
        <v>0</v>
      </c>
      <c r="S333" s="12">
        <f>+SUMIFS('BLG1222'!$I:$I,'BLG1222'!$A:$A,'ALL 2022'!$2:$2,'BLG1222'!$D:$D,'ALL 2022'!$D:$D)</f>
        <v>0</v>
      </c>
      <c r="T333" s="12">
        <f>+SUMIFS('BLG1222'!$I:$I,'BLG1222'!$A:$A,'ALL 2022'!$2:$2,'BLG1222'!$D:$D,'ALL 2022'!$D:$D)</f>
        <v>0</v>
      </c>
      <c r="U333" s="12">
        <f>+SUMIFS('BLG1222'!$I:$I,'BLG1222'!$A:$A,'ALL 2022'!$2:$2,'BLG1222'!$D:$D,'ALL 2022'!$D:$D)</f>
        <v>0</v>
      </c>
      <c r="V333" s="12">
        <f>+SUMIFS('BLG1222'!$I:$I,'BLG1222'!$A:$A,'ALL 2022'!$2:$2,'BLG1222'!$D:$D,'ALL 2022'!$D:$D)</f>
        <v>0</v>
      </c>
      <c r="W333" s="12">
        <f>+SUMIFS('BLG1222'!$I:$I,'BLG1222'!$A:$A,'ALL 2022'!$2:$2,'BLG1222'!$D:$D,'ALL 2022'!$D:$D)</f>
        <v>0</v>
      </c>
      <c r="X333" s="12">
        <f>+SUMIFS('BLG1222'!$I:$I,'BLG1222'!$A:$A,'ALL 2022'!$2:$2,'BLG1222'!$D:$D,'ALL 2022'!$D:$D)</f>
        <v>0</v>
      </c>
      <c r="Y333" s="12">
        <f>+SUMIFS('BLG1222'!$I:$I,'BLG1222'!$A:$A,'ALL 2022'!$2:$2,'BLG1222'!$D:$D,'ALL 2022'!$D:$D)</f>
        <v>0</v>
      </c>
      <c r="Z333" s="12">
        <f>+SUMIFS('BLG1222'!$I:$I,'BLG1222'!$A:$A,'ALL 2022'!$2:$2,'BLG1222'!$D:$D,'ALL 2022'!$D:$D)</f>
        <v>0</v>
      </c>
      <c r="AA333" s="12">
        <f>+SUMIFS('BLG1222'!$I:$I,'BLG1222'!$A:$A,'ALL 2022'!$2:$2,'BLG1222'!$D:$D,'ALL 2022'!$D:$D)</f>
        <v>0</v>
      </c>
      <c r="AB333" s="12">
        <f>+SUMIFS('BLG1222'!$I:$I,'BLG1222'!$A:$A,'ALL 2022'!$2:$2,'BLG1222'!$D:$D,'ALL 2022'!$D:$D)</f>
        <v>0</v>
      </c>
      <c r="AC333" s="12">
        <f>+SUMIFS('BLG1222'!$I:$I,'BLG1222'!$A:$A,'ALL 2022'!$2:$2,'BLG1222'!$D:$D,'ALL 2022'!$D:$D)</f>
        <v>0</v>
      </c>
      <c r="AD333" s="12">
        <f>+SUMIFS('BLG1222'!$I:$I,'BLG1222'!$A:$A,'ALL 2022'!$2:$2,'BLG1222'!$D:$D,'ALL 2022'!$D:$D)</f>
        <v>0</v>
      </c>
      <c r="AE333" s="12">
        <f>+SUMIFS('BLG1222'!$I:$I,'BLG1222'!$A:$A,'ALL 2022'!$2:$2,'BLG1222'!$D:$D,'ALL 2022'!$D:$D)</f>
        <v>0</v>
      </c>
      <c r="AF333" s="12">
        <f>+SUMIFS('BLG1222'!$I:$I,'BLG1222'!$A:$A,'ALL 2022'!$2:$2,'BLG1222'!$D:$D,'ALL 2022'!$D:$D)</f>
        <v>0</v>
      </c>
      <c r="AG333" s="12">
        <f>+SUMIFS('BLG1222'!$I:$I,'BLG1222'!$A:$A,'ALL 2022'!$2:$2,'BLG1222'!$D:$D,'ALL 2022'!$D:$D)</f>
        <v>0</v>
      </c>
      <c r="AH333" s="12">
        <f>+SUMIFS('BLG1222'!$I:$I,'BLG1222'!$A:$A,'ALL 2022'!$2:$2,'BLG1222'!$D:$D,'ALL 2022'!$D:$D)</f>
        <v>0</v>
      </c>
      <c r="AI333" s="12">
        <f>+SUMIFS('BLG1222'!$I:$I,'BLG1222'!$A:$A,'ALL 2022'!$2:$2,'BLG1222'!$D:$D,'ALL 2022'!$D:$D)</f>
        <v>0</v>
      </c>
      <c r="AJ333" s="12">
        <f>+SUMIFS('BLG1222'!$I:$I,'BLG1222'!$A:$A,'ALL 2022'!$2:$2,'BLG1222'!$D:$D,'ALL 2022'!$D:$D)</f>
        <v>0</v>
      </c>
      <c r="AK333" s="12">
        <f>+SUMIFS('BLG1222'!$I:$I,'BLG1222'!$A:$A,'ALL 2022'!$2:$2,'BLG1222'!$D:$D,'ALL 2022'!$D:$D)</f>
        <v>0</v>
      </c>
      <c r="AL333" s="12">
        <f>+SUMIFS('BLG1222'!$I:$I,'BLG1222'!$A:$A,'ALL 2022'!$2:$2,'BLG1222'!$D:$D,'ALL 2022'!$D:$D)</f>
        <v>0</v>
      </c>
      <c r="AM333" s="12">
        <f>+SUMIFS('BLG1222'!$I:$I,'BLG1222'!$A:$A,'ALL 2022'!$2:$2,'BLG1222'!$D:$D,'ALL 2022'!$D:$D)</f>
        <v>0</v>
      </c>
      <c r="AN333" s="12">
        <f>+SUMIFS('BLG1222'!$I:$I,'BLG1222'!$A:$A,'ALL 2022'!$2:$2,'BLG1222'!$D:$D,'ALL 2022'!$D:$D)</f>
        <v>0</v>
      </c>
      <c r="AO333" s="12">
        <f>+SUMIFS('BLG1222'!$I:$I,'BLG1222'!$A:$A,'ALL 2022'!$2:$2,'BLG1222'!$D:$D,'ALL 2022'!$D:$D)</f>
        <v>0</v>
      </c>
      <c r="AP333" s="12">
        <f>+SUMIFS('BLG1222'!$I:$I,'BLG1222'!$A:$A,'ALL 2022'!$2:$2,'BLG1222'!$D:$D,'ALL 2022'!$D:$D)</f>
        <v>0</v>
      </c>
      <c r="AQ333" s="164">
        <f t="shared" si="36"/>
        <v>0</v>
      </c>
      <c r="AR333" s="165">
        <f t="shared" si="37"/>
        <v>0</v>
      </c>
    </row>
    <row r="334" spans="1:44" hidden="1" x14ac:dyDescent="0.25">
      <c r="A334" s="11" t="str">
        <f t="shared" si="33"/>
        <v>4</v>
      </c>
      <c r="B334" s="11" t="str">
        <f t="shared" si="34"/>
        <v>46</v>
      </c>
      <c r="C334" s="11" t="str">
        <f t="shared" si="35"/>
        <v>467</v>
      </c>
      <c r="D334" s="23">
        <v>46720800</v>
      </c>
      <c r="E334" s="119" t="str">
        <f t="shared" si="38"/>
        <v>BIL28</v>
      </c>
      <c r="F334" s="24" t="s">
        <v>5</v>
      </c>
      <c r="G334" s="12">
        <f>+SUMIFS('BLG1222'!$I:$I,'BLG1222'!$A:$A,'ALL 2022'!$2:$2,'BLG1222'!$D:$D,'ALL 2022'!$D:$D)</f>
        <v>0</v>
      </c>
      <c r="H334" s="12">
        <f>+SUMIFS('BLG1222'!$I:$I,'BLG1222'!$A:$A,'ALL 2022'!$2:$2,'BLG1222'!$D:$D,'ALL 2022'!$D:$D)</f>
        <v>0</v>
      </c>
      <c r="I334" s="12">
        <f>+SUMIFS('BLG1222'!$I:$I,'BLG1222'!$A:$A,'ALL 2022'!$2:$2,'BLG1222'!$D:$D,'ALL 2022'!$D:$D)</f>
        <v>0</v>
      </c>
      <c r="J334" s="12">
        <f>+SUMIFS('BLG1222'!$I:$I,'BLG1222'!$A:$A,'ALL 2022'!$2:$2,'BLG1222'!$D:$D,'ALL 2022'!$D:$D)</f>
        <v>0</v>
      </c>
      <c r="K334" s="12">
        <f>+SUMIFS('BLG1222'!$I:$I,'BLG1222'!$A:$A,'ALL 2022'!$2:$2,'BLG1222'!$D:$D,'ALL 2022'!$D:$D)</f>
        <v>0</v>
      </c>
      <c r="L334" s="12">
        <f>+SUMIFS('BLG1222'!$I:$I,'BLG1222'!$A:$A,'ALL 2022'!$2:$2,'BLG1222'!$D:$D,'ALL 2022'!$D:$D)</f>
        <v>0</v>
      </c>
      <c r="M334" s="12">
        <f>+SUMIFS('BLG1222'!$I:$I,'BLG1222'!$A:$A,'ALL 2022'!$2:$2,'BLG1222'!$D:$D,'ALL 2022'!$D:$D)</f>
        <v>0</v>
      </c>
      <c r="N334" s="12">
        <f>+SUMIFS('BLG1222'!$I:$I,'BLG1222'!$A:$A,'ALL 2022'!$2:$2,'BLG1222'!$D:$D,'ALL 2022'!$D:$D)</f>
        <v>0</v>
      </c>
      <c r="O334" s="12">
        <f>+SUMIFS('BLG1222'!$I:$I,'BLG1222'!$A:$A,'ALL 2022'!$2:$2,'BLG1222'!$D:$D,'ALL 2022'!$D:$D)</f>
        <v>0</v>
      </c>
      <c r="P334" s="12">
        <f>+SUMIFS('BLG1222'!$I:$I,'BLG1222'!$A:$A,'ALL 2022'!$2:$2,'BLG1222'!$D:$D,'ALL 2022'!$D:$D)</f>
        <v>0</v>
      </c>
      <c r="Q334" s="12">
        <f>+SUMIFS('BLG1222'!$I:$I,'BLG1222'!$A:$A,'ALL 2022'!$2:$2,'BLG1222'!$D:$D,'ALL 2022'!$D:$D)</f>
        <v>0</v>
      </c>
      <c r="R334" s="12">
        <f>+SUMIFS('BLG1222'!$I:$I,'BLG1222'!$A:$A,'ALL 2022'!$2:$2,'BLG1222'!$D:$D,'ALL 2022'!$D:$D)</f>
        <v>0</v>
      </c>
      <c r="S334" s="12">
        <f>+SUMIFS('BLG1222'!$I:$I,'BLG1222'!$A:$A,'ALL 2022'!$2:$2,'BLG1222'!$D:$D,'ALL 2022'!$D:$D)</f>
        <v>0</v>
      </c>
      <c r="T334" s="12">
        <f>+SUMIFS('BLG1222'!$I:$I,'BLG1222'!$A:$A,'ALL 2022'!$2:$2,'BLG1222'!$D:$D,'ALL 2022'!$D:$D)</f>
        <v>0</v>
      </c>
      <c r="U334" s="12">
        <f>+SUMIFS('BLG1222'!$I:$I,'BLG1222'!$A:$A,'ALL 2022'!$2:$2,'BLG1222'!$D:$D,'ALL 2022'!$D:$D)</f>
        <v>0</v>
      </c>
      <c r="V334" s="12">
        <f>+SUMIFS('BLG1222'!$I:$I,'BLG1222'!$A:$A,'ALL 2022'!$2:$2,'BLG1222'!$D:$D,'ALL 2022'!$D:$D)</f>
        <v>0</v>
      </c>
      <c r="W334" s="12">
        <f>+SUMIFS('BLG1222'!$I:$I,'BLG1222'!$A:$A,'ALL 2022'!$2:$2,'BLG1222'!$D:$D,'ALL 2022'!$D:$D)</f>
        <v>0</v>
      </c>
      <c r="X334" s="12">
        <f>+SUMIFS('BLG1222'!$I:$I,'BLG1222'!$A:$A,'ALL 2022'!$2:$2,'BLG1222'!$D:$D,'ALL 2022'!$D:$D)</f>
        <v>0</v>
      </c>
      <c r="Y334" s="12">
        <f>+SUMIFS('BLG1222'!$I:$I,'BLG1222'!$A:$A,'ALL 2022'!$2:$2,'BLG1222'!$D:$D,'ALL 2022'!$D:$D)</f>
        <v>0</v>
      </c>
      <c r="Z334" s="12">
        <f>+SUMIFS('BLG1222'!$I:$I,'BLG1222'!$A:$A,'ALL 2022'!$2:$2,'BLG1222'!$D:$D,'ALL 2022'!$D:$D)</f>
        <v>0</v>
      </c>
      <c r="AA334" s="12">
        <f>+SUMIFS('BLG1222'!$I:$I,'BLG1222'!$A:$A,'ALL 2022'!$2:$2,'BLG1222'!$D:$D,'ALL 2022'!$D:$D)</f>
        <v>0</v>
      </c>
      <c r="AB334" s="12">
        <f>+SUMIFS('BLG1222'!$I:$I,'BLG1222'!$A:$A,'ALL 2022'!$2:$2,'BLG1222'!$D:$D,'ALL 2022'!$D:$D)</f>
        <v>0</v>
      </c>
      <c r="AC334" s="12">
        <f>+SUMIFS('BLG1222'!$I:$I,'BLG1222'!$A:$A,'ALL 2022'!$2:$2,'BLG1222'!$D:$D,'ALL 2022'!$D:$D)</f>
        <v>0</v>
      </c>
      <c r="AD334" s="12">
        <f>+SUMIFS('BLG1222'!$I:$I,'BLG1222'!$A:$A,'ALL 2022'!$2:$2,'BLG1222'!$D:$D,'ALL 2022'!$D:$D)</f>
        <v>0</v>
      </c>
      <c r="AE334" s="12">
        <f>+SUMIFS('BLG1222'!$I:$I,'BLG1222'!$A:$A,'ALL 2022'!$2:$2,'BLG1222'!$D:$D,'ALL 2022'!$D:$D)</f>
        <v>0</v>
      </c>
      <c r="AF334" s="12">
        <f>+SUMIFS('BLG1222'!$I:$I,'BLG1222'!$A:$A,'ALL 2022'!$2:$2,'BLG1222'!$D:$D,'ALL 2022'!$D:$D)</f>
        <v>0</v>
      </c>
      <c r="AG334" s="12">
        <f>+SUMIFS('BLG1222'!$I:$I,'BLG1222'!$A:$A,'ALL 2022'!$2:$2,'BLG1222'!$D:$D,'ALL 2022'!$D:$D)</f>
        <v>0</v>
      </c>
      <c r="AH334" s="12">
        <f>+SUMIFS('BLG1222'!$I:$I,'BLG1222'!$A:$A,'ALL 2022'!$2:$2,'BLG1222'!$D:$D,'ALL 2022'!$D:$D)</f>
        <v>0</v>
      </c>
      <c r="AI334" s="12">
        <f>+SUMIFS('BLG1222'!$I:$I,'BLG1222'!$A:$A,'ALL 2022'!$2:$2,'BLG1222'!$D:$D,'ALL 2022'!$D:$D)</f>
        <v>0</v>
      </c>
      <c r="AJ334" s="12">
        <f>+SUMIFS('BLG1222'!$I:$I,'BLG1222'!$A:$A,'ALL 2022'!$2:$2,'BLG1222'!$D:$D,'ALL 2022'!$D:$D)</f>
        <v>0</v>
      </c>
      <c r="AK334" s="12">
        <f>+SUMIFS('BLG1222'!$I:$I,'BLG1222'!$A:$A,'ALL 2022'!$2:$2,'BLG1222'!$D:$D,'ALL 2022'!$D:$D)</f>
        <v>0</v>
      </c>
      <c r="AL334" s="12">
        <f>+SUMIFS('BLG1222'!$I:$I,'BLG1222'!$A:$A,'ALL 2022'!$2:$2,'BLG1222'!$D:$D,'ALL 2022'!$D:$D)</f>
        <v>0</v>
      </c>
      <c r="AM334" s="12">
        <f>+SUMIFS('BLG1222'!$I:$I,'BLG1222'!$A:$A,'ALL 2022'!$2:$2,'BLG1222'!$D:$D,'ALL 2022'!$D:$D)</f>
        <v>0</v>
      </c>
      <c r="AN334" s="12">
        <f>+SUMIFS('BLG1222'!$I:$I,'BLG1222'!$A:$A,'ALL 2022'!$2:$2,'BLG1222'!$D:$D,'ALL 2022'!$D:$D)</f>
        <v>0</v>
      </c>
      <c r="AO334" s="12">
        <f>+SUMIFS('BLG1222'!$I:$I,'BLG1222'!$A:$A,'ALL 2022'!$2:$2,'BLG1222'!$D:$D,'ALL 2022'!$D:$D)</f>
        <v>0</v>
      </c>
      <c r="AP334" s="12">
        <f>+SUMIFS('BLG1222'!$I:$I,'BLG1222'!$A:$A,'ALL 2022'!$2:$2,'BLG1222'!$D:$D,'ALL 2022'!$D:$D)</f>
        <v>0</v>
      </c>
      <c r="AQ334" s="164">
        <f t="shared" si="36"/>
        <v>0</v>
      </c>
      <c r="AR334" s="165">
        <f t="shared" si="37"/>
        <v>0</v>
      </c>
    </row>
    <row r="335" spans="1:44" hidden="1" x14ac:dyDescent="0.25">
      <c r="A335" s="11" t="str">
        <f t="shared" si="33"/>
        <v>4</v>
      </c>
      <c r="B335" s="11" t="str">
        <f t="shared" si="34"/>
        <v>46</v>
      </c>
      <c r="C335" s="11" t="str">
        <f t="shared" si="35"/>
        <v>467</v>
      </c>
      <c r="D335" s="23">
        <v>46720900</v>
      </c>
      <c r="E335" s="119" t="str">
        <f t="shared" si="38"/>
        <v>BIL22</v>
      </c>
      <c r="F335" s="24" t="s">
        <v>33</v>
      </c>
      <c r="G335" s="12">
        <f>+SUMIFS('BLG1222'!$I:$I,'BLG1222'!$A:$A,'ALL 2022'!$2:$2,'BLG1222'!$D:$D,'ALL 2022'!$D:$D)</f>
        <v>0</v>
      </c>
      <c r="H335" s="12">
        <f>+SUMIFS('BLG1222'!$I:$I,'BLG1222'!$A:$A,'ALL 2022'!$2:$2,'BLG1222'!$D:$D,'ALL 2022'!$D:$D)</f>
        <v>0</v>
      </c>
      <c r="I335" s="12">
        <f>+SUMIFS('BLG1222'!$I:$I,'BLG1222'!$A:$A,'ALL 2022'!$2:$2,'BLG1222'!$D:$D,'ALL 2022'!$D:$D)</f>
        <v>0</v>
      </c>
      <c r="J335" s="12">
        <f>+SUMIFS('BLG1222'!$I:$I,'BLG1222'!$A:$A,'ALL 2022'!$2:$2,'BLG1222'!$D:$D,'ALL 2022'!$D:$D)</f>
        <v>0</v>
      </c>
      <c r="K335" s="12">
        <f>+SUMIFS('BLG1222'!$I:$I,'BLG1222'!$A:$A,'ALL 2022'!$2:$2,'BLG1222'!$D:$D,'ALL 2022'!$D:$D)</f>
        <v>0</v>
      </c>
      <c r="L335" s="12">
        <f>+SUMIFS('BLG1222'!$I:$I,'BLG1222'!$A:$A,'ALL 2022'!$2:$2,'BLG1222'!$D:$D,'ALL 2022'!$D:$D)</f>
        <v>0</v>
      </c>
      <c r="M335" s="12">
        <f>+SUMIFS('BLG1222'!$I:$I,'BLG1222'!$A:$A,'ALL 2022'!$2:$2,'BLG1222'!$D:$D,'ALL 2022'!$D:$D)</f>
        <v>0</v>
      </c>
      <c r="N335" s="12">
        <f>+SUMIFS('BLG1222'!$I:$I,'BLG1222'!$A:$A,'ALL 2022'!$2:$2,'BLG1222'!$D:$D,'ALL 2022'!$D:$D)</f>
        <v>1320891718</v>
      </c>
      <c r="O335" s="12">
        <f>+SUMIFS('BLG1222'!$I:$I,'BLG1222'!$A:$A,'ALL 2022'!$2:$2,'BLG1222'!$D:$D,'ALL 2022'!$D:$D)</f>
        <v>25220626</v>
      </c>
      <c r="P335" s="12">
        <f>+SUMIFS('BLG1222'!$I:$I,'BLG1222'!$A:$A,'ALL 2022'!$2:$2,'BLG1222'!$D:$D,'ALL 2022'!$D:$D)</f>
        <v>0</v>
      </c>
      <c r="Q335" s="12">
        <f>+SUMIFS('BLG1222'!$I:$I,'BLG1222'!$A:$A,'ALL 2022'!$2:$2,'BLG1222'!$D:$D,'ALL 2022'!$D:$D)</f>
        <v>0</v>
      </c>
      <c r="R335" s="12">
        <f>+SUMIFS('BLG1222'!$I:$I,'BLG1222'!$A:$A,'ALL 2022'!$2:$2,'BLG1222'!$D:$D,'ALL 2022'!$D:$D)</f>
        <v>0</v>
      </c>
      <c r="S335" s="12">
        <f>+SUMIFS('BLG1222'!$I:$I,'BLG1222'!$A:$A,'ALL 2022'!$2:$2,'BLG1222'!$D:$D,'ALL 2022'!$D:$D)</f>
        <v>0</v>
      </c>
      <c r="T335" s="12">
        <f>+SUMIFS('BLG1222'!$I:$I,'BLG1222'!$A:$A,'ALL 2022'!$2:$2,'BLG1222'!$D:$D,'ALL 2022'!$D:$D)</f>
        <v>0</v>
      </c>
      <c r="U335" s="12">
        <f>+SUMIFS('BLG1222'!$I:$I,'BLG1222'!$A:$A,'ALL 2022'!$2:$2,'BLG1222'!$D:$D,'ALL 2022'!$D:$D)</f>
        <v>0</v>
      </c>
      <c r="V335" s="12">
        <f>+SUMIFS('BLG1222'!$I:$I,'BLG1222'!$A:$A,'ALL 2022'!$2:$2,'BLG1222'!$D:$D,'ALL 2022'!$D:$D)</f>
        <v>0</v>
      </c>
      <c r="W335" s="12">
        <f>+SUMIFS('BLG1222'!$I:$I,'BLG1222'!$A:$A,'ALL 2022'!$2:$2,'BLG1222'!$D:$D,'ALL 2022'!$D:$D)</f>
        <v>0</v>
      </c>
      <c r="X335" s="12">
        <f>+SUMIFS('BLG1222'!$I:$I,'BLG1222'!$A:$A,'ALL 2022'!$2:$2,'BLG1222'!$D:$D,'ALL 2022'!$D:$D)</f>
        <v>0</v>
      </c>
      <c r="Y335" s="12">
        <f>+SUMIFS('BLG1222'!$I:$I,'BLG1222'!$A:$A,'ALL 2022'!$2:$2,'BLG1222'!$D:$D,'ALL 2022'!$D:$D)</f>
        <v>0</v>
      </c>
      <c r="Z335" s="12">
        <f>+SUMIFS('BLG1222'!$I:$I,'BLG1222'!$A:$A,'ALL 2022'!$2:$2,'BLG1222'!$D:$D,'ALL 2022'!$D:$D)</f>
        <v>0</v>
      </c>
      <c r="AA335" s="12">
        <f>+SUMIFS('BLG1222'!$I:$I,'BLG1222'!$A:$A,'ALL 2022'!$2:$2,'BLG1222'!$D:$D,'ALL 2022'!$D:$D)</f>
        <v>0</v>
      </c>
      <c r="AB335" s="12">
        <f>+SUMIFS('BLG1222'!$I:$I,'BLG1222'!$A:$A,'ALL 2022'!$2:$2,'BLG1222'!$D:$D,'ALL 2022'!$D:$D)</f>
        <v>0</v>
      </c>
      <c r="AC335" s="12">
        <f>+SUMIFS('BLG1222'!$I:$I,'BLG1222'!$A:$A,'ALL 2022'!$2:$2,'BLG1222'!$D:$D,'ALL 2022'!$D:$D)</f>
        <v>0</v>
      </c>
      <c r="AD335" s="12">
        <f>+SUMIFS('BLG1222'!$I:$I,'BLG1222'!$A:$A,'ALL 2022'!$2:$2,'BLG1222'!$D:$D,'ALL 2022'!$D:$D)</f>
        <v>0</v>
      </c>
      <c r="AE335" s="12">
        <f>+SUMIFS('BLG1222'!$I:$I,'BLG1222'!$A:$A,'ALL 2022'!$2:$2,'BLG1222'!$D:$D,'ALL 2022'!$D:$D)</f>
        <v>0</v>
      </c>
      <c r="AF335" s="12">
        <f>+SUMIFS('BLG1222'!$I:$I,'BLG1222'!$A:$A,'ALL 2022'!$2:$2,'BLG1222'!$D:$D,'ALL 2022'!$D:$D)</f>
        <v>0</v>
      </c>
      <c r="AG335" s="12">
        <f>+SUMIFS('BLG1222'!$I:$I,'BLG1222'!$A:$A,'ALL 2022'!$2:$2,'BLG1222'!$D:$D,'ALL 2022'!$D:$D)</f>
        <v>180000000</v>
      </c>
      <c r="AH335" s="12">
        <f>+SUMIFS('BLG1222'!$I:$I,'BLG1222'!$A:$A,'ALL 2022'!$2:$2,'BLG1222'!$D:$D,'ALL 2022'!$D:$D)</f>
        <v>85000000</v>
      </c>
      <c r="AI335" s="12">
        <f>+SUMIFS('BLG1222'!$I:$I,'BLG1222'!$A:$A,'ALL 2022'!$2:$2,'BLG1222'!$D:$D,'ALL 2022'!$D:$D)</f>
        <v>0</v>
      </c>
      <c r="AJ335" s="12">
        <f>+SUMIFS('BLG1222'!$I:$I,'BLG1222'!$A:$A,'ALL 2022'!$2:$2,'BLG1222'!$D:$D,'ALL 2022'!$D:$D)</f>
        <v>0</v>
      </c>
      <c r="AK335" s="12">
        <f>+SUMIFS('BLG1222'!$I:$I,'BLG1222'!$A:$A,'ALL 2022'!$2:$2,'BLG1222'!$D:$D,'ALL 2022'!$D:$D)</f>
        <v>0</v>
      </c>
      <c r="AL335" s="12">
        <f>+SUMIFS('BLG1222'!$I:$I,'BLG1222'!$A:$A,'ALL 2022'!$2:$2,'BLG1222'!$D:$D,'ALL 2022'!$D:$D)</f>
        <v>0</v>
      </c>
      <c r="AM335" s="12">
        <f>+SUMIFS('BLG1222'!$I:$I,'BLG1222'!$A:$A,'ALL 2022'!$2:$2,'BLG1222'!$D:$D,'ALL 2022'!$D:$D)</f>
        <v>0</v>
      </c>
      <c r="AN335" s="12">
        <f>+SUMIFS('BLG1222'!$I:$I,'BLG1222'!$A:$A,'ALL 2022'!$2:$2,'BLG1222'!$D:$D,'ALL 2022'!$D:$D)</f>
        <v>0</v>
      </c>
      <c r="AO335" s="12">
        <f>+SUMIFS('BLG1222'!$I:$I,'BLG1222'!$A:$A,'ALL 2022'!$2:$2,'BLG1222'!$D:$D,'ALL 2022'!$D:$D)</f>
        <v>0</v>
      </c>
      <c r="AP335" s="12">
        <f>+SUMIFS('BLG1222'!$I:$I,'BLG1222'!$A:$A,'ALL 2022'!$2:$2,'BLG1222'!$D:$D,'ALL 2022'!$D:$D)</f>
        <v>0</v>
      </c>
      <c r="AQ335" s="164">
        <f t="shared" si="36"/>
        <v>1611112344</v>
      </c>
      <c r="AR335" s="165">
        <f t="shared" si="37"/>
        <v>340720.16664728086</v>
      </c>
    </row>
    <row r="336" spans="1:44" hidden="1" x14ac:dyDescent="0.25">
      <c r="A336" s="11" t="str">
        <f t="shared" si="33"/>
        <v>4</v>
      </c>
      <c r="B336" s="11" t="str">
        <f t="shared" si="34"/>
        <v>46</v>
      </c>
      <c r="C336" s="11" t="str">
        <f t="shared" si="35"/>
        <v>467</v>
      </c>
      <c r="D336" s="22">
        <v>46721000</v>
      </c>
      <c r="E336" s="119" t="str">
        <f t="shared" si="38"/>
        <v>BIL28</v>
      </c>
      <c r="F336" s="24" t="s">
        <v>148</v>
      </c>
      <c r="G336" s="12">
        <f>+SUMIFS('BLG1222'!$I:$I,'BLG1222'!$A:$A,'ALL 2022'!$2:$2,'BLG1222'!$D:$D,'ALL 2022'!$D:$D)</f>
        <v>0</v>
      </c>
      <c r="H336" s="12">
        <f>+SUMIFS('BLG1222'!$I:$I,'BLG1222'!$A:$A,'ALL 2022'!$2:$2,'BLG1222'!$D:$D,'ALL 2022'!$D:$D)</f>
        <v>0</v>
      </c>
      <c r="I336" s="12">
        <f>+SUMIFS('BLG1222'!$I:$I,'BLG1222'!$A:$A,'ALL 2022'!$2:$2,'BLG1222'!$D:$D,'ALL 2022'!$D:$D)</f>
        <v>0</v>
      </c>
      <c r="J336" s="12">
        <f>+SUMIFS('BLG1222'!$I:$I,'BLG1222'!$A:$A,'ALL 2022'!$2:$2,'BLG1222'!$D:$D,'ALL 2022'!$D:$D)</f>
        <v>0</v>
      </c>
      <c r="K336" s="12">
        <f>+SUMIFS('BLG1222'!$I:$I,'BLG1222'!$A:$A,'ALL 2022'!$2:$2,'BLG1222'!$D:$D,'ALL 2022'!$D:$D)</f>
        <v>0</v>
      </c>
      <c r="L336" s="12">
        <f>+SUMIFS('BLG1222'!$I:$I,'BLG1222'!$A:$A,'ALL 2022'!$2:$2,'BLG1222'!$D:$D,'ALL 2022'!$D:$D)</f>
        <v>0</v>
      </c>
      <c r="M336" s="12">
        <f>+SUMIFS('BLG1222'!$I:$I,'BLG1222'!$A:$A,'ALL 2022'!$2:$2,'BLG1222'!$D:$D,'ALL 2022'!$D:$D)</f>
        <v>0</v>
      </c>
      <c r="N336" s="12">
        <f>+SUMIFS('BLG1222'!$I:$I,'BLG1222'!$A:$A,'ALL 2022'!$2:$2,'BLG1222'!$D:$D,'ALL 2022'!$D:$D)</f>
        <v>0</v>
      </c>
      <c r="O336" s="12">
        <f>+SUMIFS('BLG1222'!$I:$I,'BLG1222'!$A:$A,'ALL 2022'!$2:$2,'BLG1222'!$D:$D,'ALL 2022'!$D:$D)</f>
        <v>0</v>
      </c>
      <c r="P336" s="12">
        <f>+SUMIFS('BLG1222'!$I:$I,'BLG1222'!$A:$A,'ALL 2022'!$2:$2,'BLG1222'!$D:$D,'ALL 2022'!$D:$D)</f>
        <v>0</v>
      </c>
      <c r="Q336" s="12">
        <f>+SUMIFS('BLG1222'!$I:$I,'BLG1222'!$A:$A,'ALL 2022'!$2:$2,'BLG1222'!$D:$D,'ALL 2022'!$D:$D)</f>
        <v>0</v>
      </c>
      <c r="R336" s="12">
        <f>+SUMIFS('BLG1222'!$I:$I,'BLG1222'!$A:$A,'ALL 2022'!$2:$2,'BLG1222'!$D:$D,'ALL 2022'!$D:$D)</f>
        <v>0</v>
      </c>
      <c r="S336" s="12">
        <f>+SUMIFS('BLG1222'!$I:$I,'BLG1222'!$A:$A,'ALL 2022'!$2:$2,'BLG1222'!$D:$D,'ALL 2022'!$D:$D)</f>
        <v>0</v>
      </c>
      <c r="T336" s="12">
        <f>+SUMIFS('BLG1222'!$I:$I,'BLG1222'!$A:$A,'ALL 2022'!$2:$2,'BLG1222'!$D:$D,'ALL 2022'!$D:$D)</f>
        <v>0</v>
      </c>
      <c r="U336" s="12">
        <f>+SUMIFS('BLG1222'!$I:$I,'BLG1222'!$A:$A,'ALL 2022'!$2:$2,'BLG1222'!$D:$D,'ALL 2022'!$D:$D)</f>
        <v>0</v>
      </c>
      <c r="V336" s="12">
        <f>+SUMIFS('BLG1222'!$I:$I,'BLG1222'!$A:$A,'ALL 2022'!$2:$2,'BLG1222'!$D:$D,'ALL 2022'!$D:$D)</f>
        <v>0</v>
      </c>
      <c r="W336" s="12">
        <f>+SUMIFS('BLG1222'!$I:$I,'BLG1222'!$A:$A,'ALL 2022'!$2:$2,'BLG1222'!$D:$D,'ALL 2022'!$D:$D)</f>
        <v>0</v>
      </c>
      <c r="X336" s="12">
        <f>+SUMIFS('BLG1222'!$I:$I,'BLG1222'!$A:$A,'ALL 2022'!$2:$2,'BLG1222'!$D:$D,'ALL 2022'!$D:$D)</f>
        <v>0</v>
      </c>
      <c r="Y336" s="12">
        <f>+SUMIFS('BLG1222'!$I:$I,'BLG1222'!$A:$A,'ALL 2022'!$2:$2,'BLG1222'!$D:$D,'ALL 2022'!$D:$D)</f>
        <v>0</v>
      </c>
      <c r="Z336" s="12">
        <f>+SUMIFS('BLG1222'!$I:$I,'BLG1222'!$A:$A,'ALL 2022'!$2:$2,'BLG1222'!$D:$D,'ALL 2022'!$D:$D)</f>
        <v>0</v>
      </c>
      <c r="AA336" s="12">
        <f>+SUMIFS('BLG1222'!$I:$I,'BLG1222'!$A:$A,'ALL 2022'!$2:$2,'BLG1222'!$D:$D,'ALL 2022'!$D:$D)</f>
        <v>0</v>
      </c>
      <c r="AB336" s="12">
        <f>+SUMIFS('BLG1222'!$I:$I,'BLG1222'!$A:$A,'ALL 2022'!$2:$2,'BLG1222'!$D:$D,'ALL 2022'!$D:$D)</f>
        <v>0</v>
      </c>
      <c r="AC336" s="12">
        <f>+SUMIFS('BLG1222'!$I:$I,'BLG1222'!$A:$A,'ALL 2022'!$2:$2,'BLG1222'!$D:$D,'ALL 2022'!$D:$D)</f>
        <v>0</v>
      </c>
      <c r="AD336" s="12">
        <f>+SUMIFS('BLG1222'!$I:$I,'BLG1222'!$A:$A,'ALL 2022'!$2:$2,'BLG1222'!$D:$D,'ALL 2022'!$D:$D)</f>
        <v>0</v>
      </c>
      <c r="AE336" s="12">
        <f>+SUMIFS('BLG1222'!$I:$I,'BLG1222'!$A:$A,'ALL 2022'!$2:$2,'BLG1222'!$D:$D,'ALL 2022'!$D:$D)</f>
        <v>0</v>
      </c>
      <c r="AF336" s="12">
        <f>+SUMIFS('BLG1222'!$I:$I,'BLG1222'!$A:$A,'ALL 2022'!$2:$2,'BLG1222'!$D:$D,'ALL 2022'!$D:$D)</f>
        <v>0</v>
      </c>
      <c r="AG336" s="12">
        <f>+SUMIFS('BLG1222'!$I:$I,'BLG1222'!$A:$A,'ALL 2022'!$2:$2,'BLG1222'!$D:$D,'ALL 2022'!$D:$D)</f>
        <v>0</v>
      </c>
      <c r="AH336" s="12">
        <f>+SUMIFS('BLG1222'!$I:$I,'BLG1222'!$A:$A,'ALL 2022'!$2:$2,'BLG1222'!$D:$D,'ALL 2022'!$D:$D)</f>
        <v>0</v>
      </c>
      <c r="AI336" s="12">
        <f>+SUMIFS('BLG1222'!$I:$I,'BLG1222'!$A:$A,'ALL 2022'!$2:$2,'BLG1222'!$D:$D,'ALL 2022'!$D:$D)</f>
        <v>0</v>
      </c>
      <c r="AJ336" s="12">
        <f>+SUMIFS('BLG1222'!$I:$I,'BLG1222'!$A:$A,'ALL 2022'!$2:$2,'BLG1222'!$D:$D,'ALL 2022'!$D:$D)</f>
        <v>0</v>
      </c>
      <c r="AK336" s="12">
        <f>+SUMIFS('BLG1222'!$I:$I,'BLG1222'!$A:$A,'ALL 2022'!$2:$2,'BLG1222'!$D:$D,'ALL 2022'!$D:$D)</f>
        <v>0</v>
      </c>
      <c r="AL336" s="12">
        <f>+SUMIFS('BLG1222'!$I:$I,'BLG1222'!$A:$A,'ALL 2022'!$2:$2,'BLG1222'!$D:$D,'ALL 2022'!$D:$D)</f>
        <v>0</v>
      </c>
      <c r="AM336" s="12">
        <f>+SUMIFS('BLG1222'!$I:$I,'BLG1222'!$A:$A,'ALL 2022'!$2:$2,'BLG1222'!$D:$D,'ALL 2022'!$D:$D)</f>
        <v>0</v>
      </c>
      <c r="AN336" s="12">
        <f>+SUMIFS('BLG1222'!$I:$I,'BLG1222'!$A:$A,'ALL 2022'!$2:$2,'BLG1222'!$D:$D,'ALL 2022'!$D:$D)</f>
        <v>0</v>
      </c>
      <c r="AO336" s="12">
        <f>+SUMIFS('BLG1222'!$I:$I,'BLG1222'!$A:$A,'ALL 2022'!$2:$2,'BLG1222'!$D:$D,'ALL 2022'!$D:$D)</f>
        <v>0</v>
      </c>
      <c r="AP336" s="12">
        <f>+SUMIFS('BLG1222'!$I:$I,'BLG1222'!$A:$A,'ALL 2022'!$2:$2,'BLG1222'!$D:$D,'ALL 2022'!$D:$D)</f>
        <v>0</v>
      </c>
      <c r="AQ336" s="164">
        <f t="shared" si="36"/>
        <v>0</v>
      </c>
      <c r="AR336" s="165">
        <f t="shared" si="37"/>
        <v>0</v>
      </c>
    </row>
    <row r="337" spans="1:44" hidden="1" x14ac:dyDescent="0.25">
      <c r="A337" s="11" t="str">
        <f t="shared" si="33"/>
        <v>4</v>
      </c>
      <c r="B337" s="11" t="str">
        <f t="shared" si="34"/>
        <v>46</v>
      </c>
      <c r="C337" s="11" t="str">
        <f t="shared" si="35"/>
        <v>467</v>
      </c>
      <c r="D337" s="60">
        <v>46724000</v>
      </c>
      <c r="E337" s="119" t="str">
        <f t="shared" si="38"/>
        <v>BIL28</v>
      </c>
      <c r="F337" s="24" t="s">
        <v>5</v>
      </c>
      <c r="G337" s="12">
        <f>+SUMIFS('BLG1222'!$I:$I,'BLG1222'!$A:$A,'ALL 2022'!$2:$2,'BLG1222'!$D:$D,'ALL 2022'!$D:$D)</f>
        <v>0</v>
      </c>
      <c r="H337" s="12">
        <f>+SUMIFS('BLG1222'!$I:$I,'BLG1222'!$A:$A,'ALL 2022'!$2:$2,'BLG1222'!$D:$D,'ALL 2022'!$D:$D)</f>
        <v>0</v>
      </c>
      <c r="I337" s="12">
        <f>+SUMIFS('BLG1222'!$I:$I,'BLG1222'!$A:$A,'ALL 2022'!$2:$2,'BLG1222'!$D:$D,'ALL 2022'!$D:$D)</f>
        <v>0</v>
      </c>
      <c r="J337" s="12">
        <f>+SUMIFS('BLG1222'!$I:$I,'BLG1222'!$A:$A,'ALL 2022'!$2:$2,'BLG1222'!$D:$D,'ALL 2022'!$D:$D)</f>
        <v>0</v>
      </c>
      <c r="K337" s="12">
        <f>+SUMIFS('BLG1222'!$I:$I,'BLG1222'!$A:$A,'ALL 2022'!$2:$2,'BLG1222'!$D:$D,'ALL 2022'!$D:$D)</f>
        <v>0</v>
      </c>
      <c r="L337" s="12">
        <f>+SUMIFS('BLG1222'!$I:$I,'BLG1222'!$A:$A,'ALL 2022'!$2:$2,'BLG1222'!$D:$D,'ALL 2022'!$D:$D)</f>
        <v>0</v>
      </c>
      <c r="M337" s="12">
        <f>+SUMIFS('BLG1222'!$I:$I,'BLG1222'!$A:$A,'ALL 2022'!$2:$2,'BLG1222'!$D:$D,'ALL 2022'!$D:$D)</f>
        <v>0</v>
      </c>
      <c r="N337" s="12">
        <f>+SUMIFS('BLG1222'!$I:$I,'BLG1222'!$A:$A,'ALL 2022'!$2:$2,'BLG1222'!$D:$D,'ALL 2022'!$D:$D)</f>
        <v>0</v>
      </c>
      <c r="O337" s="12">
        <f>+SUMIFS('BLG1222'!$I:$I,'BLG1222'!$A:$A,'ALL 2022'!$2:$2,'BLG1222'!$D:$D,'ALL 2022'!$D:$D)</f>
        <v>0</v>
      </c>
      <c r="P337" s="12">
        <f>+SUMIFS('BLG1222'!$I:$I,'BLG1222'!$A:$A,'ALL 2022'!$2:$2,'BLG1222'!$D:$D,'ALL 2022'!$D:$D)</f>
        <v>0</v>
      </c>
      <c r="Q337" s="12">
        <f>+SUMIFS('BLG1222'!$I:$I,'BLG1222'!$A:$A,'ALL 2022'!$2:$2,'BLG1222'!$D:$D,'ALL 2022'!$D:$D)</f>
        <v>0</v>
      </c>
      <c r="R337" s="12">
        <f>+SUMIFS('BLG1222'!$I:$I,'BLG1222'!$A:$A,'ALL 2022'!$2:$2,'BLG1222'!$D:$D,'ALL 2022'!$D:$D)</f>
        <v>0</v>
      </c>
      <c r="S337" s="12">
        <f>+SUMIFS('BLG1222'!$I:$I,'BLG1222'!$A:$A,'ALL 2022'!$2:$2,'BLG1222'!$D:$D,'ALL 2022'!$D:$D)</f>
        <v>0</v>
      </c>
      <c r="T337" s="12">
        <f>+SUMIFS('BLG1222'!$I:$I,'BLG1222'!$A:$A,'ALL 2022'!$2:$2,'BLG1222'!$D:$D,'ALL 2022'!$D:$D)</f>
        <v>0</v>
      </c>
      <c r="U337" s="12">
        <f>+SUMIFS('BLG1222'!$I:$I,'BLG1222'!$A:$A,'ALL 2022'!$2:$2,'BLG1222'!$D:$D,'ALL 2022'!$D:$D)</f>
        <v>0</v>
      </c>
      <c r="V337" s="12">
        <f>+SUMIFS('BLG1222'!$I:$I,'BLG1222'!$A:$A,'ALL 2022'!$2:$2,'BLG1222'!$D:$D,'ALL 2022'!$D:$D)</f>
        <v>0</v>
      </c>
      <c r="W337" s="12">
        <f>+SUMIFS('BLG1222'!$I:$I,'BLG1222'!$A:$A,'ALL 2022'!$2:$2,'BLG1222'!$D:$D,'ALL 2022'!$D:$D)</f>
        <v>0</v>
      </c>
      <c r="X337" s="12">
        <f>+SUMIFS('BLG1222'!$I:$I,'BLG1222'!$A:$A,'ALL 2022'!$2:$2,'BLG1222'!$D:$D,'ALL 2022'!$D:$D)</f>
        <v>0</v>
      </c>
      <c r="Y337" s="12">
        <f>+SUMIFS('BLG1222'!$I:$I,'BLG1222'!$A:$A,'ALL 2022'!$2:$2,'BLG1222'!$D:$D,'ALL 2022'!$D:$D)</f>
        <v>0</v>
      </c>
      <c r="Z337" s="12">
        <f>+SUMIFS('BLG1222'!$I:$I,'BLG1222'!$A:$A,'ALL 2022'!$2:$2,'BLG1222'!$D:$D,'ALL 2022'!$D:$D)</f>
        <v>0</v>
      </c>
      <c r="AA337" s="12">
        <f>+SUMIFS('BLG1222'!$I:$I,'BLG1222'!$A:$A,'ALL 2022'!$2:$2,'BLG1222'!$D:$D,'ALL 2022'!$D:$D)</f>
        <v>0</v>
      </c>
      <c r="AB337" s="12">
        <f>+SUMIFS('BLG1222'!$I:$I,'BLG1222'!$A:$A,'ALL 2022'!$2:$2,'BLG1222'!$D:$D,'ALL 2022'!$D:$D)</f>
        <v>0</v>
      </c>
      <c r="AC337" s="12">
        <f>+SUMIFS('BLG1222'!$I:$I,'BLG1222'!$A:$A,'ALL 2022'!$2:$2,'BLG1222'!$D:$D,'ALL 2022'!$D:$D)</f>
        <v>0</v>
      </c>
      <c r="AD337" s="12">
        <f>+SUMIFS('BLG1222'!$I:$I,'BLG1222'!$A:$A,'ALL 2022'!$2:$2,'BLG1222'!$D:$D,'ALL 2022'!$D:$D)</f>
        <v>0</v>
      </c>
      <c r="AE337" s="12">
        <f>+SUMIFS('BLG1222'!$I:$I,'BLG1222'!$A:$A,'ALL 2022'!$2:$2,'BLG1222'!$D:$D,'ALL 2022'!$D:$D)</f>
        <v>0</v>
      </c>
      <c r="AF337" s="12">
        <f>+SUMIFS('BLG1222'!$I:$I,'BLG1222'!$A:$A,'ALL 2022'!$2:$2,'BLG1222'!$D:$D,'ALL 2022'!$D:$D)</f>
        <v>0</v>
      </c>
      <c r="AG337" s="12">
        <f>+SUMIFS('BLG1222'!$I:$I,'BLG1222'!$A:$A,'ALL 2022'!$2:$2,'BLG1222'!$D:$D,'ALL 2022'!$D:$D)</f>
        <v>0</v>
      </c>
      <c r="AH337" s="12">
        <f>+SUMIFS('BLG1222'!$I:$I,'BLG1222'!$A:$A,'ALL 2022'!$2:$2,'BLG1222'!$D:$D,'ALL 2022'!$D:$D)</f>
        <v>0</v>
      </c>
      <c r="AI337" s="12">
        <f>+SUMIFS('BLG1222'!$I:$I,'BLG1222'!$A:$A,'ALL 2022'!$2:$2,'BLG1222'!$D:$D,'ALL 2022'!$D:$D)</f>
        <v>0</v>
      </c>
      <c r="AJ337" s="12">
        <f>+SUMIFS('BLG1222'!$I:$I,'BLG1222'!$A:$A,'ALL 2022'!$2:$2,'BLG1222'!$D:$D,'ALL 2022'!$D:$D)</f>
        <v>0</v>
      </c>
      <c r="AK337" s="12">
        <f>+SUMIFS('BLG1222'!$I:$I,'BLG1222'!$A:$A,'ALL 2022'!$2:$2,'BLG1222'!$D:$D,'ALL 2022'!$D:$D)</f>
        <v>0</v>
      </c>
      <c r="AL337" s="12">
        <f>+SUMIFS('BLG1222'!$I:$I,'BLG1222'!$A:$A,'ALL 2022'!$2:$2,'BLG1222'!$D:$D,'ALL 2022'!$D:$D)</f>
        <v>0</v>
      </c>
      <c r="AM337" s="12">
        <f>+SUMIFS('BLG1222'!$I:$I,'BLG1222'!$A:$A,'ALL 2022'!$2:$2,'BLG1222'!$D:$D,'ALL 2022'!$D:$D)</f>
        <v>0</v>
      </c>
      <c r="AN337" s="12">
        <f>+SUMIFS('BLG1222'!$I:$I,'BLG1222'!$A:$A,'ALL 2022'!$2:$2,'BLG1222'!$D:$D,'ALL 2022'!$D:$D)</f>
        <v>0</v>
      </c>
      <c r="AO337" s="12">
        <f>+SUMIFS('BLG1222'!$I:$I,'BLG1222'!$A:$A,'ALL 2022'!$2:$2,'BLG1222'!$D:$D,'ALL 2022'!$D:$D)</f>
        <v>0</v>
      </c>
      <c r="AP337" s="12">
        <f>+SUMIFS('BLG1222'!$I:$I,'BLG1222'!$A:$A,'ALL 2022'!$2:$2,'BLG1222'!$D:$D,'ALL 2022'!$D:$D)</f>
        <v>0</v>
      </c>
      <c r="AQ337" s="164">
        <f t="shared" si="36"/>
        <v>0</v>
      </c>
      <c r="AR337" s="165">
        <f t="shared" si="37"/>
        <v>0</v>
      </c>
    </row>
    <row r="338" spans="1:44" hidden="1" x14ac:dyDescent="0.25">
      <c r="A338" s="11" t="str">
        <f t="shared" si="33"/>
        <v>4</v>
      </c>
      <c r="B338" s="11" t="str">
        <f t="shared" si="34"/>
        <v>46</v>
      </c>
      <c r="C338" s="11" t="str">
        <f t="shared" si="35"/>
        <v>467</v>
      </c>
      <c r="D338" s="22">
        <v>46725000</v>
      </c>
      <c r="E338" s="119" t="str">
        <f t="shared" si="38"/>
        <v>BIL28</v>
      </c>
      <c r="F338" s="24" t="s">
        <v>36</v>
      </c>
      <c r="G338" s="12">
        <f>+SUMIFS('BLG1222'!$I:$I,'BLG1222'!$A:$A,'ALL 2022'!$2:$2,'BLG1222'!$D:$D,'ALL 2022'!$D:$D)</f>
        <v>0</v>
      </c>
      <c r="H338" s="12">
        <f>+SUMIFS('BLG1222'!$I:$I,'BLG1222'!$A:$A,'ALL 2022'!$2:$2,'BLG1222'!$D:$D,'ALL 2022'!$D:$D)</f>
        <v>0</v>
      </c>
      <c r="I338" s="12">
        <f>+SUMIFS('BLG1222'!$I:$I,'BLG1222'!$A:$A,'ALL 2022'!$2:$2,'BLG1222'!$D:$D,'ALL 2022'!$D:$D)</f>
        <v>0</v>
      </c>
      <c r="J338" s="12">
        <f>+SUMIFS('BLG1222'!$I:$I,'BLG1222'!$A:$A,'ALL 2022'!$2:$2,'BLG1222'!$D:$D,'ALL 2022'!$D:$D)</f>
        <v>0</v>
      </c>
      <c r="K338" s="12">
        <f>+SUMIFS('BLG1222'!$I:$I,'BLG1222'!$A:$A,'ALL 2022'!$2:$2,'BLG1222'!$D:$D,'ALL 2022'!$D:$D)</f>
        <v>0</v>
      </c>
      <c r="L338" s="12">
        <f>+SUMIFS('BLG1222'!$I:$I,'BLG1222'!$A:$A,'ALL 2022'!$2:$2,'BLG1222'!$D:$D,'ALL 2022'!$D:$D)</f>
        <v>0</v>
      </c>
      <c r="M338" s="12">
        <f>+SUMIFS('BLG1222'!$I:$I,'BLG1222'!$A:$A,'ALL 2022'!$2:$2,'BLG1222'!$D:$D,'ALL 2022'!$D:$D)</f>
        <v>0</v>
      </c>
      <c r="N338" s="12">
        <f>+SUMIFS('BLG1222'!$I:$I,'BLG1222'!$A:$A,'ALL 2022'!$2:$2,'BLG1222'!$D:$D,'ALL 2022'!$D:$D)</f>
        <v>0</v>
      </c>
      <c r="O338" s="12">
        <f>+SUMIFS('BLG1222'!$I:$I,'BLG1222'!$A:$A,'ALL 2022'!$2:$2,'BLG1222'!$D:$D,'ALL 2022'!$D:$D)</f>
        <v>0</v>
      </c>
      <c r="P338" s="12">
        <f>+SUMIFS('BLG1222'!$I:$I,'BLG1222'!$A:$A,'ALL 2022'!$2:$2,'BLG1222'!$D:$D,'ALL 2022'!$D:$D)</f>
        <v>0</v>
      </c>
      <c r="Q338" s="12">
        <f>+SUMIFS('BLG1222'!$I:$I,'BLG1222'!$A:$A,'ALL 2022'!$2:$2,'BLG1222'!$D:$D,'ALL 2022'!$D:$D)</f>
        <v>0</v>
      </c>
      <c r="R338" s="12">
        <f>+SUMIFS('BLG1222'!$I:$I,'BLG1222'!$A:$A,'ALL 2022'!$2:$2,'BLG1222'!$D:$D,'ALL 2022'!$D:$D)</f>
        <v>0</v>
      </c>
      <c r="S338" s="12">
        <f>+SUMIFS('BLG1222'!$I:$I,'BLG1222'!$A:$A,'ALL 2022'!$2:$2,'BLG1222'!$D:$D,'ALL 2022'!$D:$D)</f>
        <v>0</v>
      </c>
      <c r="T338" s="12">
        <f>+SUMIFS('BLG1222'!$I:$I,'BLG1222'!$A:$A,'ALL 2022'!$2:$2,'BLG1222'!$D:$D,'ALL 2022'!$D:$D)</f>
        <v>0</v>
      </c>
      <c r="U338" s="12">
        <f>+SUMIFS('BLG1222'!$I:$I,'BLG1222'!$A:$A,'ALL 2022'!$2:$2,'BLG1222'!$D:$D,'ALL 2022'!$D:$D)</f>
        <v>0</v>
      </c>
      <c r="V338" s="12">
        <f>+SUMIFS('BLG1222'!$I:$I,'BLG1222'!$A:$A,'ALL 2022'!$2:$2,'BLG1222'!$D:$D,'ALL 2022'!$D:$D)</f>
        <v>0</v>
      </c>
      <c r="W338" s="12">
        <f>+SUMIFS('BLG1222'!$I:$I,'BLG1222'!$A:$A,'ALL 2022'!$2:$2,'BLG1222'!$D:$D,'ALL 2022'!$D:$D)</f>
        <v>0</v>
      </c>
      <c r="X338" s="12">
        <f>+SUMIFS('BLG1222'!$I:$I,'BLG1222'!$A:$A,'ALL 2022'!$2:$2,'BLG1222'!$D:$D,'ALL 2022'!$D:$D)</f>
        <v>0</v>
      </c>
      <c r="Y338" s="12">
        <f>+SUMIFS('BLG1222'!$I:$I,'BLG1222'!$A:$A,'ALL 2022'!$2:$2,'BLG1222'!$D:$D,'ALL 2022'!$D:$D)</f>
        <v>0</v>
      </c>
      <c r="Z338" s="12">
        <f>+SUMIFS('BLG1222'!$I:$I,'BLG1222'!$A:$A,'ALL 2022'!$2:$2,'BLG1222'!$D:$D,'ALL 2022'!$D:$D)</f>
        <v>0</v>
      </c>
      <c r="AA338" s="12">
        <f>+SUMIFS('BLG1222'!$I:$I,'BLG1222'!$A:$A,'ALL 2022'!$2:$2,'BLG1222'!$D:$D,'ALL 2022'!$D:$D)</f>
        <v>0</v>
      </c>
      <c r="AB338" s="12">
        <f>+SUMIFS('BLG1222'!$I:$I,'BLG1222'!$A:$A,'ALL 2022'!$2:$2,'BLG1222'!$D:$D,'ALL 2022'!$D:$D)</f>
        <v>0</v>
      </c>
      <c r="AC338" s="12">
        <f>+SUMIFS('BLG1222'!$I:$I,'BLG1222'!$A:$A,'ALL 2022'!$2:$2,'BLG1222'!$D:$D,'ALL 2022'!$D:$D)</f>
        <v>0</v>
      </c>
      <c r="AD338" s="12">
        <f>+SUMIFS('BLG1222'!$I:$I,'BLG1222'!$A:$A,'ALL 2022'!$2:$2,'BLG1222'!$D:$D,'ALL 2022'!$D:$D)</f>
        <v>0</v>
      </c>
      <c r="AE338" s="12">
        <f>+SUMIFS('BLG1222'!$I:$I,'BLG1222'!$A:$A,'ALL 2022'!$2:$2,'BLG1222'!$D:$D,'ALL 2022'!$D:$D)</f>
        <v>0</v>
      </c>
      <c r="AF338" s="12">
        <f>+SUMIFS('BLG1222'!$I:$I,'BLG1222'!$A:$A,'ALL 2022'!$2:$2,'BLG1222'!$D:$D,'ALL 2022'!$D:$D)</f>
        <v>0</v>
      </c>
      <c r="AG338" s="12">
        <f>+SUMIFS('BLG1222'!$I:$I,'BLG1222'!$A:$A,'ALL 2022'!$2:$2,'BLG1222'!$D:$D,'ALL 2022'!$D:$D)</f>
        <v>0</v>
      </c>
      <c r="AH338" s="12">
        <f>+SUMIFS('BLG1222'!$I:$I,'BLG1222'!$A:$A,'ALL 2022'!$2:$2,'BLG1222'!$D:$D,'ALL 2022'!$D:$D)</f>
        <v>0</v>
      </c>
      <c r="AI338" s="12">
        <f>+SUMIFS('BLG1222'!$I:$I,'BLG1222'!$A:$A,'ALL 2022'!$2:$2,'BLG1222'!$D:$D,'ALL 2022'!$D:$D)</f>
        <v>0</v>
      </c>
      <c r="AJ338" s="12">
        <f>+SUMIFS('BLG1222'!$I:$I,'BLG1222'!$A:$A,'ALL 2022'!$2:$2,'BLG1222'!$D:$D,'ALL 2022'!$D:$D)</f>
        <v>0</v>
      </c>
      <c r="AK338" s="12">
        <f>+SUMIFS('BLG1222'!$I:$I,'BLG1222'!$A:$A,'ALL 2022'!$2:$2,'BLG1222'!$D:$D,'ALL 2022'!$D:$D)</f>
        <v>0</v>
      </c>
      <c r="AL338" s="12">
        <f>+SUMIFS('BLG1222'!$I:$I,'BLG1222'!$A:$A,'ALL 2022'!$2:$2,'BLG1222'!$D:$D,'ALL 2022'!$D:$D)</f>
        <v>0</v>
      </c>
      <c r="AM338" s="12">
        <f>+SUMIFS('BLG1222'!$I:$I,'BLG1222'!$A:$A,'ALL 2022'!$2:$2,'BLG1222'!$D:$D,'ALL 2022'!$D:$D)</f>
        <v>0</v>
      </c>
      <c r="AN338" s="12">
        <f>+SUMIFS('BLG1222'!$I:$I,'BLG1222'!$A:$A,'ALL 2022'!$2:$2,'BLG1222'!$D:$D,'ALL 2022'!$D:$D)</f>
        <v>0</v>
      </c>
      <c r="AO338" s="12">
        <f>+SUMIFS('BLG1222'!$I:$I,'BLG1222'!$A:$A,'ALL 2022'!$2:$2,'BLG1222'!$D:$D,'ALL 2022'!$D:$D)</f>
        <v>0</v>
      </c>
      <c r="AP338" s="12">
        <f>+SUMIFS('BLG1222'!$I:$I,'BLG1222'!$A:$A,'ALL 2022'!$2:$2,'BLG1222'!$D:$D,'ALL 2022'!$D:$D)</f>
        <v>0</v>
      </c>
      <c r="AQ338" s="164">
        <f t="shared" si="36"/>
        <v>0</v>
      </c>
      <c r="AR338" s="165">
        <f t="shared" si="37"/>
        <v>0</v>
      </c>
    </row>
    <row r="339" spans="1:44" hidden="1" x14ac:dyDescent="0.25">
      <c r="A339" s="11" t="str">
        <f t="shared" si="33"/>
        <v>4</v>
      </c>
      <c r="B339" s="11" t="str">
        <f t="shared" si="34"/>
        <v>46</v>
      </c>
      <c r="C339" s="11" t="str">
        <f t="shared" si="35"/>
        <v>467</v>
      </c>
      <c r="D339" s="60">
        <v>46730000</v>
      </c>
      <c r="E339" s="119" t="str">
        <f t="shared" si="38"/>
        <v>BIL28</v>
      </c>
      <c r="F339" s="24" t="s">
        <v>138</v>
      </c>
      <c r="G339" s="12">
        <f>+SUMIFS('BLG1222'!$I:$I,'BLG1222'!$A:$A,'ALL 2022'!$2:$2,'BLG1222'!$D:$D,'ALL 2022'!$D:$D)</f>
        <v>0</v>
      </c>
      <c r="H339" s="12">
        <f>+SUMIFS('BLG1222'!$I:$I,'BLG1222'!$A:$A,'ALL 2022'!$2:$2,'BLG1222'!$D:$D,'ALL 2022'!$D:$D)</f>
        <v>0</v>
      </c>
      <c r="I339" s="12">
        <f>+SUMIFS('BLG1222'!$I:$I,'BLG1222'!$A:$A,'ALL 2022'!$2:$2,'BLG1222'!$D:$D,'ALL 2022'!$D:$D)</f>
        <v>0</v>
      </c>
      <c r="J339" s="12">
        <f>+SUMIFS('BLG1222'!$I:$I,'BLG1222'!$A:$A,'ALL 2022'!$2:$2,'BLG1222'!$D:$D,'ALL 2022'!$D:$D)</f>
        <v>0</v>
      </c>
      <c r="K339" s="12">
        <f>+SUMIFS('BLG1222'!$I:$I,'BLG1222'!$A:$A,'ALL 2022'!$2:$2,'BLG1222'!$D:$D,'ALL 2022'!$D:$D)</f>
        <v>0</v>
      </c>
      <c r="L339" s="12">
        <f>+SUMIFS('BLG1222'!$I:$I,'BLG1222'!$A:$A,'ALL 2022'!$2:$2,'BLG1222'!$D:$D,'ALL 2022'!$D:$D)</f>
        <v>0</v>
      </c>
      <c r="M339" s="12">
        <f>+SUMIFS('BLG1222'!$I:$I,'BLG1222'!$A:$A,'ALL 2022'!$2:$2,'BLG1222'!$D:$D,'ALL 2022'!$D:$D)</f>
        <v>0</v>
      </c>
      <c r="N339" s="12">
        <f>+SUMIFS('BLG1222'!$I:$I,'BLG1222'!$A:$A,'ALL 2022'!$2:$2,'BLG1222'!$D:$D,'ALL 2022'!$D:$D)</f>
        <v>0</v>
      </c>
      <c r="O339" s="12">
        <f>+SUMIFS('BLG1222'!$I:$I,'BLG1222'!$A:$A,'ALL 2022'!$2:$2,'BLG1222'!$D:$D,'ALL 2022'!$D:$D)</f>
        <v>0</v>
      </c>
      <c r="P339" s="12">
        <f>+SUMIFS('BLG1222'!$I:$I,'BLG1222'!$A:$A,'ALL 2022'!$2:$2,'BLG1222'!$D:$D,'ALL 2022'!$D:$D)</f>
        <v>0</v>
      </c>
      <c r="Q339" s="12">
        <f>+SUMIFS('BLG1222'!$I:$I,'BLG1222'!$A:$A,'ALL 2022'!$2:$2,'BLG1222'!$D:$D,'ALL 2022'!$D:$D)</f>
        <v>0</v>
      </c>
      <c r="R339" s="12">
        <f>+SUMIFS('BLG1222'!$I:$I,'BLG1222'!$A:$A,'ALL 2022'!$2:$2,'BLG1222'!$D:$D,'ALL 2022'!$D:$D)</f>
        <v>0</v>
      </c>
      <c r="S339" s="12">
        <f>+SUMIFS('BLG1222'!$I:$I,'BLG1222'!$A:$A,'ALL 2022'!$2:$2,'BLG1222'!$D:$D,'ALL 2022'!$D:$D)</f>
        <v>0</v>
      </c>
      <c r="T339" s="12">
        <f>+SUMIFS('BLG1222'!$I:$I,'BLG1222'!$A:$A,'ALL 2022'!$2:$2,'BLG1222'!$D:$D,'ALL 2022'!$D:$D)</f>
        <v>0</v>
      </c>
      <c r="U339" s="12">
        <f>+SUMIFS('BLG1222'!$I:$I,'BLG1222'!$A:$A,'ALL 2022'!$2:$2,'BLG1222'!$D:$D,'ALL 2022'!$D:$D)</f>
        <v>0</v>
      </c>
      <c r="V339" s="12">
        <f>+SUMIFS('BLG1222'!$I:$I,'BLG1222'!$A:$A,'ALL 2022'!$2:$2,'BLG1222'!$D:$D,'ALL 2022'!$D:$D)</f>
        <v>0</v>
      </c>
      <c r="W339" s="12">
        <f>+SUMIFS('BLG1222'!$I:$I,'BLG1222'!$A:$A,'ALL 2022'!$2:$2,'BLG1222'!$D:$D,'ALL 2022'!$D:$D)</f>
        <v>0</v>
      </c>
      <c r="X339" s="12">
        <f>+SUMIFS('BLG1222'!$I:$I,'BLG1222'!$A:$A,'ALL 2022'!$2:$2,'BLG1222'!$D:$D,'ALL 2022'!$D:$D)</f>
        <v>0</v>
      </c>
      <c r="Y339" s="12">
        <f>+SUMIFS('BLG1222'!$I:$I,'BLG1222'!$A:$A,'ALL 2022'!$2:$2,'BLG1222'!$D:$D,'ALL 2022'!$D:$D)</f>
        <v>0</v>
      </c>
      <c r="Z339" s="12">
        <f>+SUMIFS('BLG1222'!$I:$I,'BLG1222'!$A:$A,'ALL 2022'!$2:$2,'BLG1222'!$D:$D,'ALL 2022'!$D:$D)</f>
        <v>0</v>
      </c>
      <c r="AA339" s="12">
        <f>+SUMIFS('BLG1222'!$I:$I,'BLG1222'!$A:$A,'ALL 2022'!$2:$2,'BLG1222'!$D:$D,'ALL 2022'!$D:$D)</f>
        <v>0</v>
      </c>
      <c r="AB339" s="12">
        <f>+SUMIFS('BLG1222'!$I:$I,'BLG1222'!$A:$A,'ALL 2022'!$2:$2,'BLG1222'!$D:$D,'ALL 2022'!$D:$D)</f>
        <v>0</v>
      </c>
      <c r="AC339" s="12">
        <f>+SUMIFS('BLG1222'!$I:$I,'BLG1222'!$A:$A,'ALL 2022'!$2:$2,'BLG1222'!$D:$D,'ALL 2022'!$D:$D)</f>
        <v>0</v>
      </c>
      <c r="AD339" s="12">
        <f>+SUMIFS('BLG1222'!$I:$I,'BLG1222'!$A:$A,'ALL 2022'!$2:$2,'BLG1222'!$D:$D,'ALL 2022'!$D:$D)</f>
        <v>0</v>
      </c>
      <c r="AE339" s="12">
        <f>+SUMIFS('BLG1222'!$I:$I,'BLG1222'!$A:$A,'ALL 2022'!$2:$2,'BLG1222'!$D:$D,'ALL 2022'!$D:$D)</f>
        <v>0</v>
      </c>
      <c r="AF339" s="12">
        <f>+SUMIFS('BLG1222'!$I:$I,'BLG1222'!$A:$A,'ALL 2022'!$2:$2,'BLG1222'!$D:$D,'ALL 2022'!$D:$D)</f>
        <v>0</v>
      </c>
      <c r="AG339" s="12">
        <f>+SUMIFS('BLG1222'!$I:$I,'BLG1222'!$A:$A,'ALL 2022'!$2:$2,'BLG1222'!$D:$D,'ALL 2022'!$D:$D)</f>
        <v>0</v>
      </c>
      <c r="AH339" s="12">
        <f>+SUMIFS('BLG1222'!$I:$I,'BLG1222'!$A:$A,'ALL 2022'!$2:$2,'BLG1222'!$D:$D,'ALL 2022'!$D:$D)</f>
        <v>0</v>
      </c>
      <c r="AI339" s="12">
        <f>+SUMIFS('BLG1222'!$I:$I,'BLG1222'!$A:$A,'ALL 2022'!$2:$2,'BLG1222'!$D:$D,'ALL 2022'!$D:$D)</f>
        <v>0</v>
      </c>
      <c r="AJ339" s="12">
        <f>+SUMIFS('BLG1222'!$I:$I,'BLG1222'!$A:$A,'ALL 2022'!$2:$2,'BLG1222'!$D:$D,'ALL 2022'!$D:$D)</f>
        <v>0</v>
      </c>
      <c r="AK339" s="12">
        <f>+SUMIFS('BLG1222'!$I:$I,'BLG1222'!$A:$A,'ALL 2022'!$2:$2,'BLG1222'!$D:$D,'ALL 2022'!$D:$D)</f>
        <v>0</v>
      </c>
      <c r="AL339" s="12">
        <f>+SUMIFS('BLG1222'!$I:$I,'BLG1222'!$A:$A,'ALL 2022'!$2:$2,'BLG1222'!$D:$D,'ALL 2022'!$D:$D)</f>
        <v>0</v>
      </c>
      <c r="AM339" s="12">
        <f>+SUMIFS('BLG1222'!$I:$I,'BLG1222'!$A:$A,'ALL 2022'!$2:$2,'BLG1222'!$D:$D,'ALL 2022'!$D:$D)</f>
        <v>0</v>
      </c>
      <c r="AN339" s="12">
        <f>+SUMIFS('BLG1222'!$I:$I,'BLG1222'!$A:$A,'ALL 2022'!$2:$2,'BLG1222'!$D:$D,'ALL 2022'!$D:$D)</f>
        <v>0</v>
      </c>
      <c r="AO339" s="12">
        <f>+SUMIFS('BLG1222'!$I:$I,'BLG1222'!$A:$A,'ALL 2022'!$2:$2,'BLG1222'!$D:$D,'ALL 2022'!$D:$D)</f>
        <v>0</v>
      </c>
      <c r="AP339" s="12">
        <f>+SUMIFS('BLG1222'!$I:$I,'BLG1222'!$A:$A,'ALL 2022'!$2:$2,'BLG1222'!$D:$D,'ALL 2022'!$D:$D)</f>
        <v>0</v>
      </c>
      <c r="AQ339" s="164">
        <f t="shared" si="36"/>
        <v>0</v>
      </c>
      <c r="AR339" s="165">
        <f t="shared" si="37"/>
        <v>0</v>
      </c>
    </row>
    <row r="340" spans="1:44" hidden="1" x14ac:dyDescent="0.25">
      <c r="A340" s="11" t="str">
        <f t="shared" si="33"/>
        <v>4</v>
      </c>
      <c r="B340" s="11" t="str">
        <f t="shared" si="34"/>
        <v>46</v>
      </c>
      <c r="C340" s="11" t="str">
        <f t="shared" si="35"/>
        <v>467</v>
      </c>
      <c r="D340" s="60">
        <v>46735000</v>
      </c>
      <c r="E340" s="119" t="str">
        <f t="shared" si="38"/>
        <v>BIL28</v>
      </c>
      <c r="F340" s="24" t="s">
        <v>37</v>
      </c>
      <c r="G340" s="12">
        <f>+SUMIFS('BLG1222'!$I:$I,'BLG1222'!$A:$A,'ALL 2022'!$2:$2,'BLG1222'!$D:$D,'ALL 2022'!$D:$D)</f>
        <v>0</v>
      </c>
      <c r="H340" s="12">
        <f>+SUMIFS('BLG1222'!$I:$I,'BLG1222'!$A:$A,'ALL 2022'!$2:$2,'BLG1222'!$D:$D,'ALL 2022'!$D:$D)</f>
        <v>0</v>
      </c>
      <c r="I340" s="12">
        <f>+SUMIFS('BLG1222'!$I:$I,'BLG1222'!$A:$A,'ALL 2022'!$2:$2,'BLG1222'!$D:$D,'ALL 2022'!$D:$D)</f>
        <v>0</v>
      </c>
      <c r="J340" s="12">
        <f>+SUMIFS('BLG1222'!$I:$I,'BLG1222'!$A:$A,'ALL 2022'!$2:$2,'BLG1222'!$D:$D,'ALL 2022'!$D:$D)</f>
        <v>0</v>
      </c>
      <c r="K340" s="12">
        <f>+SUMIFS('BLG1222'!$I:$I,'BLG1222'!$A:$A,'ALL 2022'!$2:$2,'BLG1222'!$D:$D,'ALL 2022'!$D:$D)</f>
        <v>0</v>
      </c>
      <c r="L340" s="12">
        <f>+SUMIFS('BLG1222'!$I:$I,'BLG1222'!$A:$A,'ALL 2022'!$2:$2,'BLG1222'!$D:$D,'ALL 2022'!$D:$D)</f>
        <v>0</v>
      </c>
      <c r="M340" s="12">
        <f>+SUMIFS('BLG1222'!$I:$I,'BLG1222'!$A:$A,'ALL 2022'!$2:$2,'BLG1222'!$D:$D,'ALL 2022'!$D:$D)</f>
        <v>0</v>
      </c>
      <c r="N340" s="12">
        <f>+SUMIFS('BLG1222'!$I:$I,'BLG1222'!$A:$A,'ALL 2022'!$2:$2,'BLG1222'!$D:$D,'ALL 2022'!$D:$D)</f>
        <v>0</v>
      </c>
      <c r="O340" s="12">
        <f>+SUMIFS('BLG1222'!$I:$I,'BLG1222'!$A:$A,'ALL 2022'!$2:$2,'BLG1222'!$D:$D,'ALL 2022'!$D:$D)</f>
        <v>0</v>
      </c>
      <c r="P340" s="12">
        <f>+SUMIFS('BLG1222'!$I:$I,'BLG1222'!$A:$A,'ALL 2022'!$2:$2,'BLG1222'!$D:$D,'ALL 2022'!$D:$D)</f>
        <v>0</v>
      </c>
      <c r="Q340" s="12">
        <f>+SUMIFS('BLG1222'!$I:$I,'BLG1222'!$A:$A,'ALL 2022'!$2:$2,'BLG1222'!$D:$D,'ALL 2022'!$D:$D)</f>
        <v>0</v>
      </c>
      <c r="R340" s="12">
        <f>+SUMIFS('BLG1222'!$I:$I,'BLG1222'!$A:$A,'ALL 2022'!$2:$2,'BLG1222'!$D:$D,'ALL 2022'!$D:$D)</f>
        <v>0</v>
      </c>
      <c r="S340" s="12">
        <f>+SUMIFS('BLG1222'!$I:$I,'BLG1222'!$A:$A,'ALL 2022'!$2:$2,'BLG1222'!$D:$D,'ALL 2022'!$D:$D)</f>
        <v>0</v>
      </c>
      <c r="T340" s="12">
        <f>+SUMIFS('BLG1222'!$I:$I,'BLG1222'!$A:$A,'ALL 2022'!$2:$2,'BLG1222'!$D:$D,'ALL 2022'!$D:$D)</f>
        <v>0</v>
      </c>
      <c r="U340" s="12">
        <f>+SUMIFS('BLG1222'!$I:$I,'BLG1222'!$A:$A,'ALL 2022'!$2:$2,'BLG1222'!$D:$D,'ALL 2022'!$D:$D)</f>
        <v>0</v>
      </c>
      <c r="V340" s="12">
        <f>+SUMIFS('BLG1222'!$I:$I,'BLG1222'!$A:$A,'ALL 2022'!$2:$2,'BLG1222'!$D:$D,'ALL 2022'!$D:$D)</f>
        <v>0</v>
      </c>
      <c r="W340" s="12">
        <f>+SUMIFS('BLG1222'!$I:$I,'BLG1222'!$A:$A,'ALL 2022'!$2:$2,'BLG1222'!$D:$D,'ALL 2022'!$D:$D)</f>
        <v>0</v>
      </c>
      <c r="X340" s="12">
        <f>+SUMIFS('BLG1222'!$I:$I,'BLG1222'!$A:$A,'ALL 2022'!$2:$2,'BLG1222'!$D:$D,'ALL 2022'!$D:$D)</f>
        <v>0</v>
      </c>
      <c r="Y340" s="12">
        <f>+SUMIFS('BLG1222'!$I:$I,'BLG1222'!$A:$A,'ALL 2022'!$2:$2,'BLG1222'!$D:$D,'ALL 2022'!$D:$D)</f>
        <v>0</v>
      </c>
      <c r="Z340" s="12">
        <f>+SUMIFS('BLG1222'!$I:$I,'BLG1222'!$A:$A,'ALL 2022'!$2:$2,'BLG1222'!$D:$D,'ALL 2022'!$D:$D)</f>
        <v>0</v>
      </c>
      <c r="AA340" s="12">
        <f>+SUMIFS('BLG1222'!$I:$I,'BLG1222'!$A:$A,'ALL 2022'!$2:$2,'BLG1222'!$D:$D,'ALL 2022'!$D:$D)</f>
        <v>0</v>
      </c>
      <c r="AB340" s="12">
        <f>+SUMIFS('BLG1222'!$I:$I,'BLG1222'!$A:$A,'ALL 2022'!$2:$2,'BLG1222'!$D:$D,'ALL 2022'!$D:$D)</f>
        <v>0</v>
      </c>
      <c r="AC340" s="12">
        <f>+SUMIFS('BLG1222'!$I:$I,'BLG1222'!$A:$A,'ALL 2022'!$2:$2,'BLG1222'!$D:$D,'ALL 2022'!$D:$D)</f>
        <v>0</v>
      </c>
      <c r="AD340" s="12">
        <f>+SUMIFS('BLG1222'!$I:$I,'BLG1222'!$A:$A,'ALL 2022'!$2:$2,'BLG1222'!$D:$D,'ALL 2022'!$D:$D)</f>
        <v>0</v>
      </c>
      <c r="AE340" s="12">
        <f>+SUMIFS('BLG1222'!$I:$I,'BLG1222'!$A:$A,'ALL 2022'!$2:$2,'BLG1222'!$D:$D,'ALL 2022'!$D:$D)</f>
        <v>0</v>
      </c>
      <c r="AF340" s="12">
        <f>+SUMIFS('BLG1222'!$I:$I,'BLG1222'!$A:$A,'ALL 2022'!$2:$2,'BLG1222'!$D:$D,'ALL 2022'!$D:$D)</f>
        <v>0</v>
      </c>
      <c r="AG340" s="12">
        <f>+SUMIFS('BLG1222'!$I:$I,'BLG1222'!$A:$A,'ALL 2022'!$2:$2,'BLG1222'!$D:$D,'ALL 2022'!$D:$D)</f>
        <v>0</v>
      </c>
      <c r="AH340" s="12">
        <f>+SUMIFS('BLG1222'!$I:$I,'BLG1222'!$A:$A,'ALL 2022'!$2:$2,'BLG1222'!$D:$D,'ALL 2022'!$D:$D)</f>
        <v>0</v>
      </c>
      <c r="AI340" s="12">
        <f>+SUMIFS('BLG1222'!$I:$I,'BLG1222'!$A:$A,'ALL 2022'!$2:$2,'BLG1222'!$D:$D,'ALL 2022'!$D:$D)</f>
        <v>0</v>
      </c>
      <c r="AJ340" s="12">
        <f>+SUMIFS('BLG1222'!$I:$I,'BLG1222'!$A:$A,'ALL 2022'!$2:$2,'BLG1222'!$D:$D,'ALL 2022'!$D:$D)</f>
        <v>0</v>
      </c>
      <c r="AK340" s="12">
        <f>+SUMIFS('BLG1222'!$I:$I,'BLG1222'!$A:$A,'ALL 2022'!$2:$2,'BLG1222'!$D:$D,'ALL 2022'!$D:$D)</f>
        <v>0</v>
      </c>
      <c r="AL340" s="12">
        <f>+SUMIFS('BLG1222'!$I:$I,'BLG1222'!$A:$A,'ALL 2022'!$2:$2,'BLG1222'!$D:$D,'ALL 2022'!$D:$D)</f>
        <v>0</v>
      </c>
      <c r="AM340" s="12">
        <f>+SUMIFS('BLG1222'!$I:$I,'BLG1222'!$A:$A,'ALL 2022'!$2:$2,'BLG1222'!$D:$D,'ALL 2022'!$D:$D)</f>
        <v>0</v>
      </c>
      <c r="AN340" s="12">
        <f>+SUMIFS('BLG1222'!$I:$I,'BLG1222'!$A:$A,'ALL 2022'!$2:$2,'BLG1222'!$D:$D,'ALL 2022'!$D:$D)</f>
        <v>0</v>
      </c>
      <c r="AO340" s="12">
        <f>+SUMIFS('BLG1222'!$I:$I,'BLG1222'!$A:$A,'ALL 2022'!$2:$2,'BLG1222'!$D:$D,'ALL 2022'!$D:$D)</f>
        <v>0</v>
      </c>
      <c r="AP340" s="12">
        <f>+SUMIFS('BLG1222'!$I:$I,'BLG1222'!$A:$A,'ALL 2022'!$2:$2,'BLG1222'!$D:$D,'ALL 2022'!$D:$D)</f>
        <v>0</v>
      </c>
      <c r="AQ340" s="164">
        <f t="shared" si="36"/>
        <v>0</v>
      </c>
      <c r="AR340" s="165">
        <f t="shared" si="37"/>
        <v>0</v>
      </c>
    </row>
    <row r="341" spans="1:44" hidden="1" x14ac:dyDescent="0.25">
      <c r="A341" s="11" t="str">
        <f t="shared" si="33"/>
        <v>4</v>
      </c>
      <c r="B341" s="11" t="str">
        <f t="shared" si="34"/>
        <v>46</v>
      </c>
      <c r="C341" s="11" t="str">
        <f t="shared" si="35"/>
        <v>467</v>
      </c>
      <c r="D341" s="60">
        <v>46743000</v>
      </c>
      <c r="E341" s="119" t="str">
        <f t="shared" si="38"/>
        <v>BIL28</v>
      </c>
      <c r="F341" s="81" t="s">
        <v>19</v>
      </c>
      <c r="G341" s="12">
        <f>+SUMIFS('BLG1222'!$I:$I,'BLG1222'!$A:$A,'ALL 2022'!$2:$2,'BLG1222'!$D:$D,'ALL 2022'!$D:$D)</f>
        <v>0</v>
      </c>
      <c r="H341" s="12">
        <f>+SUMIFS('BLG1222'!$I:$I,'BLG1222'!$A:$A,'ALL 2022'!$2:$2,'BLG1222'!$D:$D,'ALL 2022'!$D:$D)</f>
        <v>0</v>
      </c>
      <c r="I341" s="12">
        <f>+SUMIFS('BLG1222'!$I:$I,'BLG1222'!$A:$A,'ALL 2022'!$2:$2,'BLG1222'!$D:$D,'ALL 2022'!$D:$D)</f>
        <v>0</v>
      </c>
      <c r="J341" s="12">
        <f>+SUMIFS('BLG1222'!$I:$I,'BLG1222'!$A:$A,'ALL 2022'!$2:$2,'BLG1222'!$D:$D,'ALL 2022'!$D:$D)</f>
        <v>0</v>
      </c>
      <c r="K341" s="12">
        <f>+SUMIFS('BLG1222'!$I:$I,'BLG1222'!$A:$A,'ALL 2022'!$2:$2,'BLG1222'!$D:$D,'ALL 2022'!$D:$D)</f>
        <v>0</v>
      </c>
      <c r="L341" s="12">
        <f>+SUMIFS('BLG1222'!$I:$I,'BLG1222'!$A:$A,'ALL 2022'!$2:$2,'BLG1222'!$D:$D,'ALL 2022'!$D:$D)</f>
        <v>0</v>
      </c>
      <c r="M341" s="12">
        <f>+SUMIFS('BLG1222'!$I:$I,'BLG1222'!$A:$A,'ALL 2022'!$2:$2,'BLG1222'!$D:$D,'ALL 2022'!$D:$D)</f>
        <v>0</v>
      </c>
      <c r="N341" s="12">
        <f>+SUMIFS('BLG1222'!$I:$I,'BLG1222'!$A:$A,'ALL 2022'!$2:$2,'BLG1222'!$D:$D,'ALL 2022'!$D:$D)</f>
        <v>0</v>
      </c>
      <c r="O341" s="12">
        <f>+SUMIFS('BLG1222'!$I:$I,'BLG1222'!$A:$A,'ALL 2022'!$2:$2,'BLG1222'!$D:$D,'ALL 2022'!$D:$D)</f>
        <v>0</v>
      </c>
      <c r="P341" s="12">
        <f>+SUMIFS('BLG1222'!$I:$I,'BLG1222'!$A:$A,'ALL 2022'!$2:$2,'BLG1222'!$D:$D,'ALL 2022'!$D:$D)</f>
        <v>0</v>
      </c>
      <c r="Q341" s="12">
        <f>+SUMIFS('BLG1222'!$I:$I,'BLG1222'!$A:$A,'ALL 2022'!$2:$2,'BLG1222'!$D:$D,'ALL 2022'!$D:$D)</f>
        <v>0</v>
      </c>
      <c r="R341" s="12">
        <f>+SUMIFS('BLG1222'!$I:$I,'BLG1222'!$A:$A,'ALL 2022'!$2:$2,'BLG1222'!$D:$D,'ALL 2022'!$D:$D)</f>
        <v>0</v>
      </c>
      <c r="S341" s="12">
        <f>+SUMIFS('BLG1222'!$I:$I,'BLG1222'!$A:$A,'ALL 2022'!$2:$2,'BLG1222'!$D:$D,'ALL 2022'!$D:$D)</f>
        <v>0</v>
      </c>
      <c r="T341" s="12">
        <f>+SUMIFS('BLG1222'!$I:$I,'BLG1222'!$A:$A,'ALL 2022'!$2:$2,'BLG1222'!$D:$D,'ALL 2022'!$D:$D)</f>
        <v>0</v>
      </c>
      <c r="U341" s="12">
        <f>+SUMIFS('BLG1222'!$I:$I,'BLG1222'!$A:$A,'ALL 2022'!$2:$2,'BLG1222'!$D:$D,'ALL 2022'!$D:$D)</f>
        <v>0</v>
      </c>
      <c r="V341" s="12">
        <f>+SUMIFS('BLG1222'!$I:$I,'BLG1222'!$A:$A,'ALL 2022'!$2:$2,'BLG1222'!$D:$D,'ALL 2022'!$D:$D)</f>
        <v>0</v>
      </c>
      <c r="W341" s="12">
        <f>+SUMIFS('BLG1222'!$I:$I,'BLG1222'!$A:$A,'ALL 2022'!$2:$2,'BLG1222'!$D:$D,'ALL 2022'!$D:$D)</f>
        <v>0</v>
      </c>
      <c r="X341" s="12">
        <f>+SUMIFS('BLG1222'!$I:$I,'BLG1222'!$A:$A,'ALL 2022'!$2:$2,'BLG1222'!$D:$D,'ALL 2022'!$D:$D)</f>
        <v>0</v>
      </c>
      <c r="Y341" s="12">
        <f>+SUMIFS('BLG1222'!$I:$I,'BLG1222'!$A:$A,'ALL 2022'!$2:$2,'BLG1222'!$D:$D,'ALL 2022'!$D:$D)</f>
        <v>0</v>
      </c>
      <c r="Z341" s="12">
        <f>+SUMIFS('BLG1222'!$I:$I,'BLG1222'!$A:$A,'ALL 2022'!$2:$2,'BLG1222'!$D:$D,'ALL 2022'!$D:$D)</f>
        <v>0</v>
      </c>
      <c r="AA341" s="12">
        <f>+SUMIFS('BLG1222'!$I:$I,'BLG1222'!$A:$A,'ALL 2022'!$2:$2,'BLG1222'!$D:$D,'ALL 2022'!$D:$D)</f>
        <v>0</v>
      </c>
      <c r="AB341" s="12">
        <f>+SUMIFS('BLG1222'!$I:$I,'BLG1222'!$A:$A,'ALL 2022'!$2:$2,'BLG1222'!$D:$D,'ALL 2022'!$D:$D)</f>
        <v>0</v>
      </c>
      <c r="AC341" s="12">
        <f>+SUMIFS('BLG1222'!$I:$I,'BLG1222'!$A:$A,'ALL 2022'!$2:$2,'BLG1222'!$D:$D,'ALL 2022'!$D:$D)</f>
        <v>0</v>
      </c>
      <c r="AD341" s="12">
        <f>+SUMIFS('BLG1222'!$I:$I,'BLG1222'!$A:$A,'ALL 2022'!$2:$2,'BLG1222'!$D:$D,'ALL 2022'!$D:$D)</f>
        <v>0</v>
      </c>
      <c r="AE341" s="12">
        <f>+SUMIFS('BLG1222'!$I:$I,'BLG1222'!$A:$A,'ALL 2022'!$2:$2,'BLG1222'!$D:$D,'ALL 2022'!$D:$D)</f>
        <v>0</v>
      </c>
      <c r="AF341" s="12">
        <f>+SUMIFS('BLG1222'!$I:$I,'BLG1222'!$A:$A,'ALL 2022'!$2:$2,'BLG1222'!$D:$D,'ALL 2022'!$D:$D)</f>
        <v>0</v>
      </c>
      <c r="AG341" s="12">
        <f>+SUMIFS('BLG1222'!$I:$I,'BLG1222'!$A:$A,'ALL 2022'!$2:$2,'BLG1222'!$D:$D,'ALL 2022'!$D:$D)</f>
        <v>0</v>
      </c>
      <c r="AH341" s="12">
        <f>+SUMIFS('BLG1222'!$I:$I,'BLG1222'!$A:$A,'ALL 2022'!$2:$2,'BLG1222'!$D:$D,'ALL 2022'!$D:$D)</f>
        <v>0</v>
      </c>
      <c r="AI341" s="12">
        <f>+SUMIFS('BLG1222'!$I:$I,'BLG1222'!$A:$A,'ALL 2022'!$2:$2,'BLG1222'!$D:$D,'ALL 2022'!$D:$D)</f>
        <v>0</v>
      </c>
      <c r="AJ341" s="12">
        <f>+SUMIFS('BLG1222'!$I:$I,'BLG1222'!$A:$A,'ALL 2022'!$2:$2,'BLG1222'!$D:$D,'ALL 2022'!$D:$D)</f>
        <v>0</v>
      </c>
      <c r="AK341" s="12">
        <f>+SUMIFS('BLG1222'!$I:$I,'BLG1222'!$A:$A,'ALL 2022'!$2:$2,'BLG1222'!$D:$D,'ALL 2022'!$D:$D)</f>
        <v>0</v>
      </c>
      <c r="AL341" s="12">
        <f>+SUMIFS('BLG1222'!$I:$I,'BLG1222'!$A:$A,'ALL 2022'!$2:$2,'BLG1222'!$D:$D,'ALL 2022'!$D:$D)</f>
        <v>0</v>
      </c>
      <c r="AM341" s="12">
        <f>+SUMIFS('BLG1222'!$I:$I,'BLG1222'!$A:$A,'ALL 2022'!$2:$2,'BLG1222'!$D:$D,'ALL 2022'!$D:$D)</f>
        <v>0</v>
      </c>
      <c r="AN341" s="12">
        <f>+SUMIFS('BLG1222'!$I:$I,'BLG1222'!$A:$A,'ALL 2022'!$2:$2,'BLG1222'!$D:$D,'ALL 2022'!$D:$D)</f>
        <v>0</v>
      </c>
      <c r="AO341" s="12">
        <f>+SUMIFS('BLG1222'!$I:$I,'BLG1222'!$A:$A,'ALL 2022'!$2:$2,'BLG1222'!$D:$D,'ALL 2022'!$D:$D)</f>
        <v>0</v>
      </c>
      <c r="AP341" s="12">
        <f>+SUMIFS('BLG1222'!$I:$I,'BLG1222'!$A:$A,'ALL 2022'!$2:$2,'BLG1222'!$D:$D,'ALL 2022'!$D:$D)</f>
        <v>0</v>
      </c>
      <c r="AQ341" s="164">
        <f t="shared" si="36"/>
        <v>0</v>
      </c>
      <c r="AR341" s="165">
        <f t="shared" si="37"/>
        <v>0</v>
      </c>
    </row>
    <row r="342" spans="1:44" hidden="1" x14ac:dyDescent="0.25">
      <c r="A342" s="11" t="str">
        <f t="shared" si="33"/>
        <v>4</v>
      </c>
      <c r="B342" s="11" t="str">
        <f t="shared" si="34"/>
        <v>46</v>
      </c>
      <c r="C342" s="11" t="str">
        <f t="shared" si="35"/>
        <v>467</v>
      </c>
      <c r="D342" s="22">
        <v>46760000</v>
      </c>
      <c r="E342" s="119" t="str">
        <f t="shared" si="38"/>
        <v>BIL28</v>
      </c>
      <c r="F342" s="24" t="s">
        <v>334</v>
      </c>
      <c r="G342" s="12">
        <f>+SUMIFS('BLG1222'!$I:$I,'BLG1222'!$A:$A,'ALL 2022'!$2:$2,'BLG1222'!$D:$D,'ALL 2022'!$D:$D)</f>
        <v>0</v>
      </c>
      <c r="H342" s="12">
        <f>+SUMIFS('BLG1222'!$I:$I,'BLG1222'!$A:$A,'ALL 2022'!$2:$2,'BLG1222'!$D:$D,'ALL 2022'!$D:$D)</f>
        <v>0</v>
      </c>
      <c r="I342" s="12">
        <f>+SUMIFS('BLG1222'!$I:$I,'BLG1222'!$A:$A,'ALL 2022'!$2:$2,'BLG1222'!$D:$D,'ALL 2022'!$D:$D)</f>
        <v>0</v>
      </c>
      <c r="J342" s="12">
        <f>+SUMIFS('BLG1222'!$I:$I,'BLG1222'!$A:$A,'ALL 2022'!$2:$2,'BLG1222'!$D:$D,'ALL 2022'!$D:$D)</f>
        <v>0</v>
      </c>
      <c r="K342" s="12">
        <f>+SUMIFS('BLG1222'!$I:$I,'BLG1222'!$A:$A,'ALL 2022'!$2:$2,'BLG1222'!$D:$D,'ALL 2022'!$D:$D)</f>
        <v>0</v>
      </c>
      <c r="L342" s="12">
        <f>+SUMIFS('BLG1222'!$I:$I,'BLG1222'!$A:$A,'ALL 2022'!$2:$2,'BLG1222'!$D:$D,'ALL 2022'!$D:$D)</f>
        <v>0</v>
      </c>
      <c r="M342" s="12">
        <f>+SUMIFS('BLG1222'!$I:$I,'BLG1222'!$A:$A,'ALL 2022'!$2:$2,'BLG1222'!$D:$D,'ALL 2022'!$D:$D)</f>
        <v>0</v>
      </c>
      <c r="N342" s="12">
        <f>+SUMIFS('BLG1222'!$I:$I,'BLG1222'!$A:$A,'ALL 2022'!$2:$2,'BLG1222'!$D:$D,'ALL 2022'!$D:$D)</f>
        <v>0</v>
      </c>
      <c r="O342" s="12">
        <f>+SUMIFS('BLG1222'!$I:$I,'BLG1222'!$A:$A,'ALL 2022'!$2:$2,'BLG1222'!$D:$D,'ALL 2022'!$D:$D)</f>
        <v>0</v>
      </c>
      <c r="P342" s="12">
        <f>+SUMIFS('BLG1222'!$I:$I,'BLG1222'!$A:$A,'ALL 2022'!$2:$2,'BLG1222'!$D:$D,'ALL 2022'!$D:$D)</f>
        <v>0</v>
      </c>
      <c r="Q342" s="12">
        <f>+SUMIFS('BLG1222'!$I:$I,'BLG1222'!$A:$A,'ALL 2022'!$2:$2,'BLG1222'!$D:$D,'ALL 2022'!$D:$D)</f>
        <v>0</v>
      </c>
      <c r="R342" s="12">
        <f>+SUMIFS('BLG1222'!$I:$I,'BLG1222'!$A:$A,'ALL 2022'!$2:$2,'BLG1222'!$D:$D,'ALL 2022'!$D:$D)</f>
        <v>0</v>
      </c>
      <c r="S342" s="12">
        <f>+SUMIFS('BLG1222'!$I:$I,'BLG1222'!$A:$A,'ALL 2022'!$2:$2,'BLG1222'!$D:$D,'ALL 2022'!$D:$D)</f>
        <v>0</v>
      </c>
      <c r="T342" s="12">
        <f>+SUMIFS('BLG1222'!$I:$I,'BLG1222'!$A:$A,'ALL 2022'!$2:$2,'BLG1222'!$D:$D,'ALL 2022'!$D:$D)</f>
        <v>0</v>
      </c>
      <c r="U342" s="12">
        <f>+SUMIFS('BLG1222'!$I:$I,'BLG1222'!$A:$A,'ALL 2022'!$2:$2,'BLG1222'!$D:$D,'ALL 2022'!$D:$D)</f>
        <v>0</v>
      </c>
      <c r="V342" s="12">
        <f>+SUMIFS('BLG1222'!$I:$I,'BLG1222'!$A:$A,'ALL 2022'!$2:$2,'BLG1222'!$D:$D,'ALL 2022'!$D:$D)</f>
        <v>0</v>
      </c>
      <c r="W342" s="12">
        <f>+SUMIFS('BLG1222'!$I:$I,'BLG1222'!$A:$A,'ALL 2022'!$2:$2,'BLG1222'!$D:$D,'ALL 2022'!$D:$D)</f>
        <v>0</v>
      </c>
      <c r="X342" s="12">
        <f>+SUMIFS('BLG1222'!$I:$I,'BLG1222'!$A:$A,'ALL 2022'!$2:$2,'BLG1222'!$D:$D,'ALL 2022'!$D:$D)</f>
        <v>0</v>
      </c>
      <c r="Y342" s="12">
        <f>+SUMIFS('BLG1222'!$I:$I,'BLG1222'!$A:$A,'ALL 2022'!$2:$2,'BLG1222'!$D:$D,'ALL 2022'!$D:$D)</f>
        <v>0</v>
      </c>
      <c r="Z342" s="12">
        <f>+SUMIFS('BLG1222'!$I:$I,'BLG1222'!$A:$A,'ALL 2022'!$2:$2,'BLG1222'!$D:$D,'ALL 2022'!$D:$D)</f>
        <v>0</v>
      </c>
      <c r="AA342" s="12">
        <f>+SUMIFS('BLG1222'!$I:$I,'BLG1222'!$A:$A,'ALL 2022'!$2:$2,'BLG1222'!$D:$D,'ALL 2022'!$D:$D)</f>
        <v>0</v>
      </c>
      <c r="AB342" s="12">
        <f>+SUMIFS('BLG1222'!$I:$I,'BLG1222'!$A:$A,'ALL 2022'!$2:$2,'BLG1222'!$D:$D,'ALL 2022'!$D:$D)</f>
        <v>0</v>
      </c>
      <c r="AC342" s="12">
        <f>+SUMIFS('BLG1222'!$I:$I,'BLG1222'!$A:$A,'ALL 2022'!$2:$2,'BLG1222'!$D:$D,'ALL 2022'!$D:$D)</f>
        <v>0</v>
      </c>
      <c r="AD342" s="12">
        <f>+SUMIFS('BLG1222'!$I:$I,'BLG1222'!$A:$A,'ALL 2022'!$2:$2,'BLG1222'!$D:$D,'ALL 2022'!$D:$D)</f>
        <v>0</v>
      </c>
      <c r="AE342" s="12">
        <f>+SUMIFS('BLG1222'!$I:$I,'BLG1222'!$A:$A,'ALL 2022'!$2:$2,'BLG1222'!$D:$D,'ALL 2022'!$D:$D)</f>
        <v>0</v>
      </c>
      <c r="AF342" s="12">
        <f>+SUMIFS('BLG1222'!$I:$I,'BLG1222'!$A:$A,'ALL 2022'!$2:$2,'BLG1222'!$D:$D,'ALL 2022'!$D:$D)</f>
        <v>0</v>
      </c>
      <c r="AG342" s="12">
        <f>+SUMIFS('BLG1222'!$I:$I,'BLG1222'!$A:$A,'ALL 2022'!$2:$2,'BLG1222'!$D:$D,'ALL 2022'!$D:$D)</f>
        <v>0</v>
      </c>
      <c r="AH342" s="12">
        <f>+SUMIFS('BLG1222'!$I:$I,'BLG1222'!$A:$A,'ALL 2022'!$2:$2,'BLG1222'!$D:$D,'ALL 2022'!$D:$D)</f>
        <v>0</v>
      </c>
      <c r="AI342" s="12">
        <f>+SUMIFS('BLG1222'!$I:$I,'BLG1222'!$A:$A,'ALL 2022'!$2:$2,'BLG1222'!$D:$D,'ALL 2022'!$D:$D)</f>
        <v>0</v>
      </c>
      <c r="AJ342" s="12">
        <f>+SUMIFS('BLG1222'!$I:$I,'BLG1222'!$A:$A,'ALL 2022'!$2:$2,'BLG1222'!$D:$D,'ALL 2022'!$D:$D)</f>
        <v>0</v>
      </c>
      <c r="AK342" s="12">
        <f>+SUMIFS('BLG1222'!$I:$I,'BLG1222'!$A:$A,'ALL 2022'!$2:$2,'BLG1222'!$D:$D,'ALL 2022'!$D:$D)</f>
        <v>0</v>
      </c>
      <c r="AL342" s="12">
        <f>+SUMIFS('BLG1222'!$I:$I,'BLG1222'!$A:$A,'ALL 2022'!$2:$2,'BLG1222'!$D:$D,'ALL 2022'!$D:$D)</f>
        <v>0</v>
      </c>
      <c r="AM342" s="12">
        <f>+SUMIFS('BLG1222'!$I:$I,'BLG1222'!$A:$A,'ALL 2022'!$2:$2,'BLG1222'!$D:$D,'ALL 2022'!$D:$D)</f>
        <v>0</v>
      </c>
      <c r="AN342" s="12">
        <f>+SUMIFS('BLG1222'!$I:$I,'BLG1222'!$A:$A,'ALL 2022'!$2:$2,'BLG1222'!$D:$D,'ALL 2022'!$D:$D)</f>
        <v>0</v>
      </c>
      <c r="AO342" s="12">
        <f>+SUMIFS('BLG1222'!$I:$I,'BLG1222'!$A:$A,'ALL 2022'!$2:$2,'BLG1222'!$D:$D,'ALL 2022'!$D:$D)</f>
        <v>0</v>
      </c>
      <c r="AP342" s="12">
        <f>+SUMIFS('BLG1222'!$I:$I,'BLG1222'!$A:$A,'ALL 2022'!$2:$2,'BLG1222'!$D:$D,'ALL 2022'!$D:$D)</f>
        <v>0</v>
      </c>
      <c r="AQ342" s="164">
        <f t="shared" si="36"/>
        <v>0</v>
      </c>
      <c r="AR342" s="165">
        <f t="shared" si="37"/>
        <v>0</v>
      </c>
    </row>
    <row r="343" spans="1:44" hidden="1" x14ac:dyDescent="0.25">
      <c r="A343" s="11" t="str">
        <f t="shared" si="33"/>
        <v>4</v>
      </c>
      <c r="B343" s="11" t="str">
        <f t="shared" si="34"/>
        <v>46</v>
      </c>
      <c r="C343" s="11" t="str">
        <f t="shared" si="35"/>
        <v>468</v>
      </c>
      <c r="D343" s="23">
        <v>46800000</v>
      </c>
      <c r="E343" s="119" t="str">
        <f t="shared" si="38"/>
        <v>BIL22</v>
      </c>
      <c r="F343" s="24" t="s">
        <v>5</v>
      </c>
      <c r="G343" s="12">
        <f>+SUMIFS('BLG1222'!$I:$I,'BLG1222'!$A:$A,'ALL 2022'!$2:$2,'BLG1222'!$D:$D,'ALL 2022'!$D:$D)</f>
        <v>0</v>
      </c>
      <c r="H343" s="12">
        <f>+SUMIFS('BLG1222'!$I:$I,'BLG1222'!$A:$A,'ALL 2022'!$2:$2,'BLG1222'!$D:$D,'ALL 2022'!$D:$D)</f>
        <v>0</v>
      </c>
      <c r="I343" s="12">
        <f>+SUMIFS('BLG1222'!$I:$I,'BLG1222'!$A:$A,'ALL 2022'!$2:$2,'BLG1222'!$D:$D,'ALL 2022'!$D:$D)</f>
        <v>-150000</v>
      </c>
      <c r="J343" s="12">
        <f>+SUMIFS('BLG1222'!$I:$I,'BLG1222'!$A:$A,'ALL 2022'!$2:$2,'BLG1222'!$D:$D,'ALL 2022'!$D:$D)</f>
        <v>0</v>
      </c>
      <c r="K343" s="12">
        <f>+SUMIFS('BLG1222'!$I:$I,'BLG1222'!$A:$A,'ALL 2022'!$2:$2,'BLG1222'!$D:$D,'ALL 2022'!$D:$D)</f>
        <v>0</v>
      </c>
      <c r="L343" s="12">
        <f>+SUMIFS('BLG1222'!$I:$I,'BLG1222'!$A:$A,'ALL 2022'!$2:$2,'BLG1222'!$D:$D,'ALL 2022'!$D:$D)</f>
        <v>0</v>
      </c>
      <c r="M343" s="12">
        <f>+SUMIFS('BLG1222'!$I:$I,'BLG1222'!$A:$A,'ALL 2022'!$2:$2,'BLG1222'!$D:$D,'ALL 2022'!$D:$D)</f>
        <v>0</v>
      </c>
      <c r="N343" s="12">
        <f>+SUMIFS('BLG1222'!$I:$I,'BLG1222'!$A:$A,'ALL 2022'!$2:$2,'BLG1222'!$D:$D,'ALL 2022'!$D:$D)</f>
        <v>0</v>
      </c>
      <c r="O343" s="12">
        <f>+SUMIFS('BLG1222'!$I:$I,'BLG1222'!$A:$A,'ALL 2022'!$2:$2,'BLG1222'!$D:$D,'ALL 2022'!$D:$D)</f>
        <v>914002500</v>
      </c>
      <c r="P343" s="12">
        <f>+SUMIFS('BLG1222'!$I:$I,'BLG1222'!$A:$A,'ALL 2022'!$2:$2,'BLG1222'!$D:$D,'ALL 2022'!$D:$D)</f>
        <v>-293143.59999999998</v>
      </c>
      <c r="Q343" s="12">
        <f>+SUMIFS('BLG1222'!$I:$I,'BLG1222'!$A:$A,'ALL 2022'!$2:$2,'BLG1222'!$D:$D,'ALL 2022'!$D:$D)</f>
        <v>0</v>
      </c>
      <c r="R343" s="12">
        <f>+SUMIFS('BLG1222'!$I:$I,'BLG1222'!$A:$A,'ALL 2022'!$2:$2,'BLG1222'!$D:$D,'ALL 2022'!$D:$D)</f>
        <v>0</v>
      </c>
      <c r="S343" s="12">
        <f>+SUMIFS('BLG1222'!$I:$I,'BLG1222'!$A:$A,'ALL 2022'!$2:$2,'BLG1222'!$D:$D,'ALL 2022'!$D:$D)</f>
        <v>0</v>
      </c>
      <c r="T343" s="12">
        <f>+SUMIFS('BLG1222'!$I:$I,'BLG1222'!$A:$A,'ALL 2022'!$2:$2,'BLG1222'!$D:$D,'ALL 2022'!$D:$D)</f>
        <v>0</v>
      </c>
      <c r="U343" s="12">
        <f>+SUMIFS('BLG1222'!$I:$I,'BLG1222'!$A:$A,'ALL 2022'!$2:$2,'BLG1222'!$D:$D,'ALL 2022'!$D:$D)</f>
        <v>0</v>
      </c>
      <c r="V343" s="12">
        <f>+SUMIFS('BLG1222'!$I:$I,'BLG1222'!$A:$A,'ALL 2022'!$2:$2,'BLG1222'!$D:$D,'ALL 2022'!$D:$D)</f>
        <v>0</v>
      </c>
      <c r="W343" s="12">
        <f>+SUMIFS('BLG1222'!$I:$I,'BLG1222'!$A:$A,'ALL 2022'!$2:$2,'BLG1222'!$D:$D,'ALL 2022'!$D:$D)</f>
        <v>0</v>
      </c>
      <c r="X343" s="12">
        <f>+SUMIFS('BLG1222'!$I:$I,'BLG1222'!$A:$A,'ALL 2022'!$2:$2,'BLG1222'!$D:$D,'ALL 2022'!$D:$D)</f>
        <v>0</v>
      </c>
      <c r="Y343" s="12">
        <f>+SUMIFS('BLG1222'!$I:$I,'BLG1222'!$A:$A,'ALL 2022'!$2:$2,'BLG1222'!$D:$D,'ALL 2022'!$D:$D)</f>
        <v>0</v>
      </c>
      <c r="Z343" s="12">
        <f>+SUMIFS('BLG1222'!$I:$I,'BLG1222'!$A:$A,'ALL 2022'!$2:$2,'BLG1222'!$D:$D,'ALL 2022'!$D:$D)</f>
        <v>0</v>
      </c>
      <c r="AA343" s="12">
        <f>+SUMIFS('BLG1222'!$I:$I,'BLG1222'!$A:$A,'ALL 2022'!$2:$2,'BLG1222'!$D:$D,'ALL 2022'!$D:$D)</f>
        <v>0</v>
      </c>
      <c r="AB343" s="12">
        <f>+SUMIFS('BLG1222'!$I:$I,'BLG1222'!$A:$A,'ALL 2022'!$2:$2,'BLG1222'!$D:$D,'ALL 2022'!$D:$D)</f>
        <v>0</v>
      </c>
      <c r="AC343" s="12">
        <f>+SUMIFS('BLG1222'!$I:$I,'BLG1222'!$A:$A,'ALL 2022'!$2:$2,'BLG1222'!$D:$D,'ALL 2022'!$D:$D)</f>
        <v>0</v>
      </c>
      <c r="AD343" s="12">
        <f>+SUMIFS('BLG1222'!$I:$I,'BLG1222'!$A:$A,'ALL 2022'!$2:$2,'BLG1222'!$D:$D,'ALL 2022'!$D:$D)</f>
        <v>0</v>
      </c>
      <c r="AE343" s="12">
        <f>+SUMIFS('BLG1222'!$I:$I,'BLG1222'!$A:$A,'ALL 2022'!$2:$2,'BLG1222'!$D:$D,'ALL 2022'!$D:$D)</f>
        <v>-9760374.8900000006</v>
      </c>
      <c r="AF343" s="12">
        <f>+SUMIFS('BLG1222'!$I:$I,'BLG1222'!$A:$A,'ALL 2022'!$2:$2,'BLG1222'!$D:$D,'ALL 2022'!$D:$D)</f>
        <v>0</v>
      </c>
      <c r="AG343" s="12">
        <f>+SUMIFS('BLG1222'!$I:$I,'BLG1222'!$A:$A,'ALL 2022'!$2:$2,'BLG1222'!$D:$D,'ALL 2022'!$D:$D)</f>
        <v>0</v>
      </c>
      <c r="AH343" s="12">
        <f>+SUMIFS('BLG1222'!$I:$I,'BLG1222'!$A:$A,'ALL 2022'!$2:$2,'BLG1222'!$D:$D,'ALL 2022'!$D:$D)</f>
        <v>0</v>
      </c>
      <c r="AI343" s="12">
        <f>+SUMIFS('BLG1222'!$I:$I,'BLG1222'!$A:$A,'ALL 2022'!$2:$2,'BLG1222'!$D:$D,'ALL 2022'!$D:$D)</f>
        <v>0</v>
      </c>
      <c r="AJ343" s="12">
        <f>+SUMIFS('BLG1222'!$I:$I,'BLG1222'!$A:$A,'ALL 2022'!$2:$2,'BLG1222'!$D:$D,'ALL 2022'!$D:$D)</f>
        <v>0</v>
      </c>
      <c r="AK343" s="12">
        <f>+SUMIFS('BLG1222'!$I:$I,'BLG1222'!$A:$A,'ALL 2022'!$2:$2,'BLG1222'!$D:$D,'ALL 2022'!$D:$D)</f>
        <v>0</v>
      </c>
      <c r="AL343" s="12">
        <f>+SUMIFS('BLG1222'!$I:$I,'BLG1222'!$A:$A,'ALL 2022'!$2:$2,'BLG1222'!$D:$D,'ALL 2022'!$D:$D)</f>
        <v>0</v>
      </c>
      <c r="AM343" s="12">
        <f>+SUMIFS('BLG1222'!$I:$I,'BLG1222'!$A:$A,'ALL 2022'!$2:$2,'BLG1222'!$D:$D,'ALL 2022'!$D:$D)</f>
        <v>0</v>
      </c>
      <c r="AN343" s="12">
        <f>+SUMIFS('BLG1222'!$I:$I,'BLG1222'!$A:$A,'ALL 2022'!$2:$2,'BLG1222'!$D:$D,'ALL 2022'!$D:$D)</f>
        <v>0</v>
      </c>
      <c r="AO343" s="12">
        <f>+SUMIFS('BLG1222'!$I:$I,'BLG1222'!$A:$A,'ALL 2022'!$2:$2,'BLG1222'!$D:$D,'ALL 2022'!$D:$D)</f>
        <v>-19799362.560000002</v>
      </c>
      <c r="AP343" s="12">
        <f>+SUMIFS('BLG1222'!$I:$I,'BLG1222'!$A:$A,'ALL 2022'!$2:$2,'BLG1222'!$D:$D,'ALL 2022'!$D:$D)</f>
        <v>0</v>
      </c>
      <c r="AQ343" s="164">
        <f t="shared" si="36"/>
        <v>883999618.95000005</v>
      </c>
      <c r="AR343" s="165">
        <f t="shared" si="37"/>
        <v>186949.40710154275</v>
      </c>
    </row>
    <row r="344" spans="1:44" hidden="1" x14ac:dyDescent="0.25">
      <c r="A344" s="11" t="str">
        <f t="shared" si="33"/>
        <v>4</v>
      </c>
      <c r="B344" s="11" t="str">
        <f t="shared" si="34"/>
        <v>46</v>
      </c>
      <c r="C344" s="11" t="str">
        <f t="shared" si="35"/>
        <v>468</v>
      </c>
      <c r="D344" s="23">
        <v>46800001</v>
      </c>
      <c r="E344" s="119" t="str">
        <f t="shared" si="38"/>
        <v>BIL28</v>
      </c>
      <c r="F344" s="24" t="s">
        <v>2376</v>
      </c>
      <c r="G344" s="12">
        <f>+SUMIFS('BLG1222'!$I:$I,'BLG1222'!$A:$A,'ALL 2022'!$2:$2,'BLG1222'!$D:$D,'ALL 2022'!$D:$D)</f>
        <v>0</v>
      </c>
      <c r="H344" s="12">
        <f>+SUMIFS('BLG1222'!$I:$I,'BLG1222'!$A:$A,'ALL 2022'!$2:$2,'BLG1222'!$D:$D,'ALL 2022'!$D:$D)</f>
        <v>0</v>
      </c>
      <c r="I344" s="12">
        <f>+SUMIFS('BLG1222'!$I:$I,'BLG1222'!$A:$A,'ALL 2022'!$2:$2,'BLG1222'!$D:$D,'ALL 2022'!$D:$D)</f>
        <v>0</v>
      </c>
      <c r="J344" s="12">
        <f>+SUMIFS('BLG1222'!$I:$I,'BLG1222'!$A:$A,'ALL 2022'!$2:$2,'BLG1222'!$D:$D,'ALL 2022'!$D:$D)</f>
        <v>0</v>
      </c>
      <c r="K344" s="12">
        <f>+SUMIFS('BLG1222'!$I:$I,'BLG1222'!$A:$A,'ALL 2022'!$2:$2,'BLG1222'!$D:$D,'ALL 2022'!$D:$D)</f>
        <v>0</v>
      </c>
      <c r="L344" s="12">
        <f>+SUMIFS('BLG1222'!$I:$I,'BLG1222'!$A:$A,'ALL 2022'!$2:$2,'BLG1222'!$D:$D,'ALL 2022'!$D:$D)</f>
        <v>0</v>
      </c>
      <c r="M344" s="12">
        <f>+SUMIFS('BLG1222'!$I:$I,'BLG1222'!$A:$A,'ALL 2022'!$2:$2,'BLG1222'!$D:$D,'ALL 2022'!$D:$D)</f>
        <v>0</v>
      </c>
      <c r="N344" s="12">
        <f>+SUMIFS('BLG1222'!$I:$I,'BLG1222'!$A:$A,'ALL 2022'!$2:$2,'BLG1222'!$D:$D,'ALL 2022'!$D:$D)</f>
        <v>0</v>
      </c>
      <c r="O344" s="12">
        <f>+SUMIFS('BLG1222'!$I:$I,'BLG1222'!$A:$A,'ALL 2022'!$2:$2,'BLG1222'!$D:$D,'ALL 2022'!$D:$D)</f>
        <v>0</v>
      </c>
      <c r="P344" s="12">
        <f>+SUMIFS('BLG1222'!$I:$I,'BLG1222'!$A:$A,'ALL 2022'!$2:$2,'BLG1222'!$D:$D,'ALL 2022'!$D:$D)</f>
        <v>0</v>
      </c>
      <c r="Q344" s="12">
        <f>+SUMIFS('BLG1222'!$I:$I,'BLG1222'!$A:$A,'ALL 2022'!$2:$2,'BLG1222'!$D:$D,'ALL 2022'!$D:$D)</f>
        <v>0</v>
      </c>
      <c r="R344" s="12">
        <f>+SUMIFS('BLG1222'!$I:$I,'BLG1222'!$A:$A,'ALL 2022'!$2:$2,'BLG1222'!$D:$D,'ALL 2022'!$D:$D)</f>
        <v>0</v>
      </c>
      <c r="S344" s="12">
        <f>+SUMIFS('BLG1222'!$I:$I,'BLG1222'!$A:$A,'ALL 2022'!$2:$2,'BLG1222'!$D:$D,'ALL 2022'!$D:$D)</f>
        <v>0</v>
      </c>
      <c r="T344" s="12">
        <f>+SUMIFS('BLG1222'!$I:$I,'BLG1222'!$A:$A,'ALL 2022'!$2:$2,'BLG1222'!$D:$D,'ALL 2022'!$D:$D)</f>
        <v>0</v>
      </c>
      <c r="U344" s="12">
        <f>+SUMIFS('BLG1222'!$I:$I,'BLG1222'!$A:$A,'ALL 2022'!$2:$2,'BLG1222'!$D:$D,'ALL 2022'!$D:$D)</f>
        <v>0</v>
      </c>
      <c r="V344" s="12">
        <f>+SUMIFS('BLG1222'!$I:$I,'BLG1222'!$A:$A,'ALL 2022'!$2:$2,'BLG1222'!$D:$D,'ALL 2022'!$D:$D)</f>
        <v>0</v>
      </c>
      <c r="W344" s="12">
        <f>+SUMIFS('BLG1222'!$I:$I,'BLG1222'!$A:$A,'ALL 2022'!$2:$2,'BLG1222'!$D:$D,'ALL 2022'!$D:$D)</f>
        <v>0</v>
      </c>
      <c r="X344" s="12">
        <f>+SUMIFS('BLG1222'!$I:$I,'BLG1222'!$A:$A,'ALL 2022'!$2:$2,'BLG1222'!$D:$D,'ALL 2022'!$D:$D)</f>
        <v>0</v>
      </c>
      <c r="Y344" s="12">
        <f>+SUMIFS('BLG1222'!$I:$I,'BLG1222'!$A:$A,'ALL 2022'!$2:$2,'BLG1222'!$D:$D,'ALL 2022'!$D:$D)</f>
        <v>0</v>
      </c>
      <c r="Z344" s="12">
        <f>+SUMIFS('BLG1222'!$I:$I,'BLG1222'!$A:$A,'ALL 2022'!$2:$2,'BLG1222'!$D:$D,'ALL 2022'!$D:$D)</f>
        <v>0</v>
      </c>
      <c r="AA344" s="12">
        <f>+SUMIFS('BLG1222'!$I:$I,'BLG1222'!$A:$A,'ALL 2022'!$2:$2,'BLG1222'!$D:$D,'ALL 2022'!$D:$D)</f>
        <v>0</v>
      </c>
      <c r="AB344" s="12">
        <f>+SUMIFS('BLG1222'!$I:$I,'BLG1222'!$A:$A,'ALL 2022'!$2:$2,'BLG1222'!$D:$D,'ALL 2022'!$D:$D)</f>
        <v>0</v>
      </c>
      <c r="AC344" s="12">
        <f>+SUMIFS('BLG1222'!$I:$I,'BLG1222'!$A:$A,'ALL 2022'!$2:$2,'BLG1222'!$D:$D,'ALL 2022'!$D:$D)</f>
        <v>0</v>
      </c>
      <c r="AD344" s="12">
        <f>+SUMIFS('BLG1222'!$I:$I,'BLG1222'!$A:$A,'ALL 2022'!$2:$2,'BLG1222'!$D:$D,'ALL 2022'!$D:$D)</f>
        <v>0</v>
      </c>
      <c r="AE344" s="12">
        <f>+SUMIFS('BLG1222'!$I:$I,'BLG1222'!$A:$A,'ALL 2022'!$2:$2,'BLG1222'!$D:$D,'ALL 2022'!$D:$D)</f>
        <v>0</v>
      </c>
      <c r="AF344" s="12">
        <f>+SUMIFS('BLG1222'!$I:$I,'BLG1222'!$A:$A,'ALL 2022'!$2:$2,'BLG1222'!$D:$D,'ALL 2022'!$D:$D)</f>
        <v>0</v>
      </c>
      <c r="AG344" s="12">
        <f>+SUMIFS('BLG1222'!$I:$I,'BLG1222'!$A:$A,'ALL 2022'!$2:$2,'BLG1222'!$D:$D,'ALL 2022'!$D:$D)</f>
        <v>0</v>
      </c>
      <c r="AH344" s="12">
        <f>+SUMIFS('BLG1222'!$I:$I,'BLG1222'!$A:$A,'ALL 2022'!$2:$2,'BLG1222'!$D:$D,'ALL 2022'!$D:$D)</f>
        <v>0</v>
      </c>
      <c r="AI344" s="12">
        <f>+SUMIFS('BLG1222'!$I:$I,'BLG1222'!$A:$A,'ALL 2022'!$2:$2,'BLG1222'!$D:$D,'ALL 2022'!$D:$D)</f>
        <v>0</v>
      </c>
      <c r="AJ344" s="12">
        <f>+SUMIFS('BLG1222'!$I:$I,'BLG1222'!$A:$A,'ALL 2022'!$2:$2,'BLG1222'!$D:$D,'ALL 2022'!$D:$D)</f>
        <v>0</v>
      </c>
      <c r="AK344" s="12">
        <f>+SUMIFS('BLG1222'!$I:$I,'BLG1222'!$A:$A,'ALL 2022'!$2:$2,'BLG1222'!$D:$D,'ALL 2022'!$D:$D)</f>
        <v>0</v>
      </c>
      <c r="AL344" s="12">
        <f>+SUMIFS('BLG1222'!$I:$I,'BLG1222'!$A:$A,'ALL 2022'!$2:$2,'BLG1222'!$D:$D,'ALL 2022'!$D:$D)</f>
        <v>0</v>
      </c>
      <c r="AM344" s="12">
        <f>+SUMIFS('BLG1222'!$I:$I,'BLG1222'!$A:$A,'ALL 2022'!$2:$2,'BLG1222'!$D:$D,'ALL 2022'!$D:$D)</f>
        <v>0</v>
      </c>
      <c r="AN344" s="12">
        <f>+SUMIFS('BLG1222'!$I:$I,'BLG1222'!$A:$A,'ALL 2022'!$2:$2,'BLG1222'!$D:$D,'ALL 2022'!$D:$D)</f>
        <v>0</v>
      </c>
      <c r="AO344" s="12">
        <f>+SUMIFS('BLG1222'!$I:$I,'BLG1222'!$A:$A,'ALL 2022'!$2:$2,'BLG1222'!$D:$D,'ALL 2022'!$D:$D)</f>
        <v>0</v>
      </c>
      <c r="AP344" s="12">
        <f>+SUMIFS('BLG1222'!$I:$I,'BLG1222'!$A:$A,'ALL 2022'!$2:$2,'BLG1222'!$D:$D,'ALL 2022'!$D:$D)</f>
        <v>0</v>
      </c>
      <c r="AQ344" s="164">
        <f t="shared" si="36"/>
        <v>0</v>
      </c>
      <c r="AR344" s="165">
        <f t="shared" si="37"/>
        <v>0</v>
      </c>
    </row>
    <row r="345" spans="1:44" hidden="1" x14ac:dyDescent="0.25">
      <c r="A345" s="11" t="str">
        <f t="shared" si="33"/>
        <v>4</v>
      </c>
      <c r="B345" s="11" t="str">
        <f t="shared" si="34"/>
        <v>47</v>
      </c>
      <c r="C345" s="11" t="str">
        <f t="shared" si="35"/>
        <v>471</v>
      </c>
      <c r="D345" s="23">
        <v>47100000</v>
      </c>
      <c r="E345" s="196" t="s">
        <v>3253</v>
      </c>
      <c r="F345" s="24" t="s">
        <v>157</v>
      </c>
      <c r="G345" s="12">
        <f>+SUMIFS('BLG1222'!$I:$I,'BLG1222'!$A:$A,'ALL 2022'!$2:$2,'BLG1222'!$D:$D,'ALL 2022'!$D:$D)</f>
        <v>1665491.38</v>
      </c>
      <c r="H345" s="12">
        <f>+SUMIFS('BLG1222'!$I:$I,'BLG1222'!$A:$A,'ALL 2022'!$2:$2,'BLG1222'!$D:$D,'ALL 2022'!$D:$D)</f>
        <v>-47999.99</v>
      </c>
      <c r="I345" s="12">
        <f>+SUMIFS('BLG1222'!$I:$I,'BLG1222'!$A:$A,'ALL 2022'!$2:$2,'BLG1222'!$D:$D,'ALL 2022'!$D:$D)</f>
        <v>3141706.84</v>
      </c>
      <c r="J345" s="12">
        <f>+SUMIFS('BLG1222'!$I:$I,'BLG1222'!$A:$A,'ALL 2022'!$2:$2,'BLG1222'!$D:$D,'ALL 2022'!$D:$D)</f>
        <v>0</v>
      </c>
      <c r="K345" s="12">
        <f>+SUMIFS('BLG1222'!$I:$I,'BLG1222'!$A:$A,'ALL 2022'!$2:$2,'BLG1222'!$D:$D,'ALL 2022'!$D:$D)</f>
        <v>-1986216.14</v>
      </c>
      <c r="L345" s="12">
        <f>+SUMIFS('BLG1222'!$I:$I,'BLG1222'!$A:$A,'ALL 2022'!$2:$2,'BLG1222'!$D:$D,'ALL 2022'!$D:$D)</f>
        <v>0</v>
      </c>
      <c r="M345" s="12">
        <f>+SUMIFS('BLG1222'!$I:$I,'BLG1222'!$A:$A,'ALL 2022'!$2:$2,'BLG1222'!$D:$D,'ALL 2022'!$D:$D)</f>
        <v>0</v>
      </c>
      <c r="N345" s="12">
        <f>+SUMIFS('BLG1222'!$I:$I,'BLG1222'!$A:$A,'ALL 2022'!$2:$2,'BLG1222'!$D:$D,'ALL 2022'!$D:$D)</f>
        <v>0</v>
      </c>
      <c r="O345" s="12">
        <f>+SUMIFS('BLG1222'!$I:$I,'BLG1222'!$A:$A,'ALL 2022'!$2:$2,'BLG1222'!$D:$D,'ALL 2022'!$D:$D)</f>
        <v>16</v>
      </c>
      <c r="P345" s="12">
        <f>+SUMIFS('BLG1222'!$I:$I,'BLG1222'!$A:$A,'ALL 2022'!$2:$2,'BLG1222'!$D:$D,'ALL 2022'!$D:$D)</f>
        <v>883000</v>
      </c>
      <c r="Q345" s="12">
        <f>+SUMIFS('BLG1222'!$I:$I,'BLG1222'!$A:$A,'ALL 2022'!$2:$2,'BLG1222'!$D:$D,'ALL 2022'!$D:$D)</f>
        <v>0</v>
      </c>
      <c r="R345" s="12">
        <f>+SUMIFS('BLG1222'!$I:$I,'BLG1222'!$A:$A,'ALL 2022'!$2:$2,'BLG1222'!$D:$D,'ALL 2022'!$D:$D)</f>
        <v>0</v>
      </c>
      <c r="S345" s="12">
        <f>+SUMIFS('BLG1222'!$I:$I,'BLG1222'!$A:$A,'ALL 2022'!$2:$2,'BLG1222'!$D:$D,'ALL 2022'!$D:$D)</f>
        <v>0.91</v>
      </c>
      <c r="T345" s="12">
        <f>+SUMIFS('BLG1222'!$I:$I,'BLG1222'!$A:$A,'ALL 2022'!$2:$2,'BLG1222'!$D:$D,'ALL 2022'!$D:$D)</f>
        <v>860000</v>
      </c>
      <c r="U345" s="12">
        <f>+SUMIFS('BLG1222'!$I:$I,'BLG1222'!$A:$A,'ALL 2022'!$2:$2,'BLG1222'!$D:$D,'ALL 2022'!$D:$D)</f>
        <v>-682.8</v>
      </c>
      <c r="V345" s="12">
        <f>+SUMIFS('BLG1222'!$I:$I,'BLG1222'!$A:$A,'ALL 2022'!$2:$2,'BLG1222'!$D:$D,'ALL 2022'!$D:$D)</f>
        <v>5493552.0099999905</v>
      </c>
      <c r="W345" s="12">
        <f>+SUMIFS('BLG1222'!$I:$I,'BLG1222'!$A:$A,'ALL 2022'!$2:$2,'BLG1222'!$D:$D,'ALL 2022'!$D:$D)</f>
        <v>0</v>
      </c>
      <c r="X345" s="12">
        <f>+SUMIFS('BLG1222'!$I:$I,'BLG1222'!$A:$A,'ALL 2022'!$2:$2,'BLG1222'!$D:$D,'ALL 2022'!$D:$D)</f>
        <v>0</v>
      </c>
      <c r="Y345" s="12">
        <f>+SUMIFS('BLG1222'!$I:$I,'BLG1222'!$A:$A,'ALL 2022'!$2:$2,'BLG1222'!$D:$D,'ALL 2022'!$D:$D)</f>
        <v>0</v>
      </c>
      <c r="Z345" s="12">
        <f>+SUMIFS('BLG1222'!$I:$I,'BLG1222'!$A:$A,'ALL 2022'!$2:$2,'BLG1222'!$D:$D,'ALL 2022'!$D:$D)</f>
        <v>0</v>
      </c>
      <c r="AA345" s="12">
        <f>+SUMIFS('BLG1222'!$I:$I,'BLG1222'!$A:$A,'ALL 2022'!$2:$2,'BLG1222'!$D:$D,'ALL 2022'!$D:$D)</f>
        <v>0</v>
      </c>
      <c r="AB345" s="12">
        <f>+SUMIFS('BLG1222'!$I:$I,'BLG1222'!$A:$A,'ALL 2022'!$2:$2,'BLG1222'!$D:$D,'ALL 2022'!$D:$D)</f>
        <v>0</v>
      </c>
      <c r="AC345" s="12">
        <f>+SUMIFS('BLG1222'!$I:$I,'BLG1222'!$A:$A,'ALL 2022'!$2:$2,'BLG1222'!$D:$D,'ALL 2022'!$D:$D)</f>
        <v>0</v>
      </c>
      <c r="AD345" s="12">
        <f>+SUMIFS('BLG1222'!$I:$I,'BLG1222'!$A:$A,'ALL 2022'!$2:$2,'BLG1222'!$D:$D,'ALL 2022'!$D:$D)</f>
        <v>0</v>
      </c>
      <c r="AE345" s="12">
        <f>+SUMIFS('BLG1222'!$I:$I,'BLG1222'!$A:$A,'ALL 2022'!$2:$2,'BLG1222'!$D:$D,'ALL 2022'!$D:$D)</f>
        <v>0</v>
      </c>
      <c r="AF345" s="12">
        <f>+SUMIFS('BLG1222'!$I:$I,'BLG1222'!$A:$A,'ALL 2022'!$2:$2,'BLG1222'!$D:$D,'ALL 2022'!$D:$D)</f>
        <v>0</v>
      </c>
      <c r="AG345" s="12">
        <f>+SUMIFS('BLG1222'!$I:$I,'BLG1222'!$A:$A,'ALL 2022'!$2:$2,'BLG1222'!$D:$D,'ALL 2022'!$D:$D)</f>
        <v>0</v>
      </c>
      <c r="AH345" s="12">
        <f>+SUMIFS('BLG1222'!$I:$I,'BLG1222'!$A:$A,'ALL 2022'!$2:$2,'BLG1222'!$D:$D,'ALL 2022'!$D:$D)</f>
        <v>0</v>
      </c>
      <c r="AI345" s="12">
        <f>+SUMIFS('BLG1222'!$I:$I,'BLG1222'!$A:$A,'ALL 2022'!$2:$2,'BLG1222'!$D:$D,'ALL 2022'!$D:$D)</f>
        <v>0</v>
      </c>
      <c r="AJ345" s="12">
        <f>+SUMIFS('BLG1222'!$I:$I,'BLG1222'!$A:$A,'ALL 2022'!$2:$2,'BLG1222'!$D:$D,'ALL 2022'!$D:$D)</f>
        <v>0</v>
      </c>
      <c r="AK345" s="12">
        <f>+SUMIFS('BLG1222'!$I:$I,'BLG1222'!$A:$A,'ALL 2022'!$2:$2,'BLG1222'!$D:$D,'ALL 2022'!$D:$D)</f>
        <v>0</v>
      </c>
      <c r="AL345" s="12">
        <f>+SUMIFS('BLG1222'!$I:$I,'BLG1222'!$A:$A,'ALL 2022'!$2:$2,'BLG1222'!$D:$D,'ALL 2022'!$D:$D)</f>
        <v>34160500.600000001</v>
      </c>
      <c r="AM345" s="12">
        <f>+SUMIFS('BLG1222'!$I:$I,'BLG1222'!$A:$A,'ALL 2022'!$2:$2,'BLG1222'!$D:$D,'ALL 2022'!$D:$D)</f>
        <v>0</v>
      </c>
      <c r="AN345" s="12">
        <f>+SUMIFS('BLG1222'!$I:$I,'BLG1222'!$A:$A,'ALL 2022'!$2:$2,'BLG1222'!$D:$D,'ALL 2022'!$D:$D)</f>
        <v>0</v>
      </c>
      <c r="AO345" s="12">
        <f>+SUMIFS('BLG1222'!$I:$I,'BLG1222'!$A:$A,'ALL 2022'!$2:$2,'BLG1222'!$D:$D,'ALL 2022'!$D:$D)</f>
        <v>75088305.5</v>
      </c>
      <c r="AP345" s="12">
        <f>+SUMIFS('BLG1222'!$I:$I,'BLG1222'!$A:$A,'ALL 2022'!$2:$2,'BLG1222'!$D:$D,'ALL 2022'!$D:$D)</f>
        <v>0</v>
      </c>
      <c r="AQ345" s="164">
        <f t="shared" si="36"/>
        <v>119257674.30999999</v>
      </c>
      <c r="AR345" s="165">
        <f t="shared" si="37"/>
        <v>25220.770492011288</v>
      </c>
    </row>
    <row r="346" spans="1:44" hidden="1" x14ac:dyDescent="0.25">
      <c r="A346" s="11" t="str">
        <f t="shared" si="33"/>
        <v>4</v>
      </c>
      <c r="B346" s="11" t="str">
        <f t="shared" si="34"/>
        <v>47</v>
      </c>
      <c r="C346" s="11" t="str">
        <f t="shared" si="35"/>
        <v>472</v>
      </c>
      <c r="D346" s="23">
        <v>47200000</v>
      </c>
      <c r="E346" s="196" t="s">
        <v>3253</v>
      </c>
      <c r="F346" s="24" t="s">
        <v>697</v>
      </c>
      <c r="G346" s="12">
        <f>+SUMIFS('BLG1222'!$I:$I,'BLG1222'!$A:$A,'ALL 2022'!$2:$2,'BLG1222'!$D:$D,'ALL 2022'!$D:$D)</f>
        <v>2</v>
      </c>
      <c r="H346" s="12">
        <f>+SUMIFS('BLG1222'!$I:$I,'BLG1222'!$A:$A,'ALL 2022'!$2:$2,'BLG1222'!$D:$D,'ALL 2022'!$D:$D)</f>
        <v>0</v>
      </c>
      <c r="I346" s="12">
        <f>+SUMIFS('BLG1222'!$I:$I,'BLG1222'!$A:$A,'ALL 2022'!$2:$2,'BLG1222'!$D:$D,'ALL 2022'!$D:$D)</f>
        <v>0</v>
      </c>
      <c r="J346" s="12">
        <f>+SUMIFS('BLG1222'!$I:$I,'BLG1222'!$A:$A,'ALL 2022'!$2:$2,'BLG1222'!$D:$D,'ALL 2022'!$D:$D)</f>
        <v>0</v>
      </c>
      <c r="K346" s="12">
        <f>+SUMIFS('BLG1222'!$I:$I,'BLG1222'!$A:$A,'ALL 2022'!$2:$2,'BLG1222'!$D:$D,'ALL 2022'!$D:$D)</f>
        <v>0</v>
      </c>
      <c r="L346" s="12">
        <f>+SUMIFS('BLG1222'!$I:$I,'BLG1222'!$A:$A,'ALL 2022'!$2:$2,'BLG1222'!$D:$D,'ALL 2022'!$D:$D)</f>
        <v>0</v>
      </c>
      <c r="M346" s="12">
        <f>+SUMIFS('BLG1222'!$I:$I,'BLG1222'!$A:$A,'ALL 2022'!$2:$2,'BLG1222'!$D:$D,'ALL 2022'!$D:$D)</f>
        <v>0</v>
      </c>
      <c r="N346" s="12">
        <f>+SUMIFS('BLG1222'!$I:$I,'BLG1222'!$A:$A,'ALL 2022'!$2:$2,'BLG1222'!$D:$D,'ALL 2022'!$D:$D)</f>
        <v>0</v>
      </c>
      <c r="O346" s="12">
        <f>+SUMIFS('BLG1222'!$I:$I,'BLG1222'!$A:$A,'ALL 2022'!$2:$2,'BLG1222'!$D:$D,'ALL 2022'!$D:$D)</f>
        <v>0</v>
      </c>
      <c r="P346" s="12">
        <f>+SUMIFS('BLG1222'!$I:$I,'BLG1222'!$A:$A,'ALL 2022'!$2:$2,'BLG1222'!$D:$D,'ALL 2022'!$D:$D)</f>
        <v>0</v>
      </c>
      <c r="Q346" s="12">
        <f>+SUMIFS('BLG1222'!$I:$I,'BLG1222'!$A:$A,'ALL 2022'!$2:$2,'BLG1222'!$D:$D,'ALL 2022'!$D:$D)</f>
        <v>0</v>
      </c>
      <c r="R346" s="12">
        <f>+SUMIFS('BLG1222'!$I:$I,'BLG1222'!$A:$A,'ALL 2022'!$2:$2,'BLG1222'!$D:$D,'ALL 2022'!$D:$D)</f>
        <v>0</v>
      </c>
      <c r="S346" s="12">
        <f>+SUMIFS('BLG1222'!$I:$I,'BLG1222'!$A:$A,'ALL 2022'!$2:$2,'BLG1222'!$D:$D,'ALL 2022'!$D:$D)</f>
        <v>0</v>
      </c>
      <c r="T346" s="12">
        <f>+SUMIFS('BLG1222'!$I:$I,'BLG1222'!$A:$A,'ALL 2022'!$2:$2,'BLG1222'!$D:$D,'ALL 2022'!$D:$D)</f>
        <v>0</v>
      </c>
      <c r="U346" s="12">
        <f>+SUMIFS('BLG1222'!$I:$I,'BLG1222'!$A:$A,'ALL 2022'!$2:$2,'BLG1222'!$D:$D,'ALL 2022'!$D:$D)</f>
        <v>0</v>
      </c>
      <c r="V346" s="12">
        <f>+SUMIFS('BLG1222'!$I:$I,'BLG1222'!$A:$A,'ALL 2022'!$2:$2,'BLG1222'!$D:$D,'ALL 2022'!$D:$D)</f>
        <v>540900</v>
      </c>
      <c r="W346" s="12">
        <f>+SUMIFS('BLG1222'!$I:$I,'BLG1222'!$A:$A,'ALL 2022'!$2:$2,'BLG1222'!$D:$D,'ALL 2022'!$D:$D)</f>
        <v>0</v>
      </c>
      <c r="X346" s="12">
        <f>+SUMIFS('BLG1222'!$I:$I,'BLG1222'!$A:$A,'ALL 2022'!$2:$2,'BLG1222'!$D:$D,'ALL 2022'!$D:$D)</f>
        <v>0</v>
      </c>
      <c r="Y346" s="12">
        <f>+SUMIFS('BLG1222'!$I:$I,'BLG1222'!$A:$A,'ALL 2022'!$2:$2,'BLG1222'!$D:$D,'ALL 2022'!$D:$D)</f>
        <v>0</v>
      </c>
      <c r="Z346" s="12">
        <f>+SUMIFS('BLG1222'!$I:$I,'BLG1222'!$A:$A,'ALL 2022'!$2:$2,'BLG1222'!$D:$D,'ALL 2022'!$D:$D)</f>
        <v>0</v>
      </c>
      <c r="AA346" s="12">
        <f>+SUMIFS('BLG1222'!$I:$I,'BLG1222'!$A:$A,'ALL 2022'!$2:$2,'BLG1222'!$D:$D,'ALL 2022'!$D:$D)</f>
        <v>0</v>
      </c>
      <c r="AB346" s="12">
        <f>+SUMIFS('BLG1222'!$I:$I,'BLG1222'!$A:$A,'ALL 2022'!$2:$2,'BLG1222'!$D:$D,'ALL 2022'!$D:$D)</f>
        <v>0</v>
      </c>
      <c r="AC346" s="12">
        <f>+SUMIFS('BLG1222'!$I:$I,'BLG1222'!$A:$A,'ALL 2022'!$2:$2,'BLG1222'!$D:$D,'ALL 2022'!$D:$D)</f>
        <v>0</v>
      </c>
      <c r="AD346" s="12">
        <f>+SUMIFS('BLG1222'!$I:$I,'BLG1222'!$A:$A,'ALL 2022'!$2:$2,'BLG1222'!$D:$D,'ALL 2022'!$D:$D)</f>
        <v>0</v>
      </c>
      <c r="AE346" s="12">
        <f>+SUMIFS('BLG1222'!$I:$I,'BLG1222'!$A:$A,'ALL 2022'!$2:$2,'BLG1222'!$D:$D,'ALL 2022'!$D:$D)</f>
        <v>0</v>
      </c>
      <c r="AF346" s="12">
        <f>+SUMIFS('BLG1222'!$I:$I,'BLG1222'!$A:$A,'ALL 2022'!$2:$2,'BLG1222'!$D:$D,'ALL 2022'!$D:$D)</f>
        <v>0</v>
      </c>
      <c r="AG346" s="12">
        <f>+SUMIFS('BLG1222'!$I:$I,'BLG1222'!$A:$A,'ALL 2022'!$2:$2,'BLG1222'!$D:$D,'ALL 2022'!$D:$D)</f>
        <v>0</v>
      </c>
      <c r="AH346" s="12">
        <f>+SUMIFS('BLG1222'!$I:$I,'BLG1222'!$A:$A,'ALL 2022'!$2:$2,'BLG1222'!$D:$D,'ALL 2022'!$D:$D)</f>
        <v>0</v>
      </c>
      <c r="AI346" s="12">
        <f>+SUMIFS('BLG1222'!$I:$I,'BLG1222'!$A:$A,'ALL 2022'!$2:$2,'BLG1222'!$D:$D,'ALL 2022'!$D:$D)</f>
        <v>0</v>
      </c>
      <c r="AJ346" s="12">
        <f>+SUMIFS('BLG1222'!$I:$I,'BLG1222'!$A:$A,'ALL 2022'!$2:$2,'BLG1222'!$D:$D,'ALL 2022'!$D:$D)</f>
        <v>0</v>
      </c>
      <c r="AK346" s="12">
        <f>+SUMIFS('BLG1222'!$I:$I,'BLG1222'!$A:$A,'ALL 2022'!$2:$2,'BLG1222'!$D:$D,'ALL 2022'!$D:$D)</f>
        <v>0</v>
      </c>
      <c r="AL346" s="12">
        <f>+SUMIFS('BLG1222'!$I:$I,'BLG1222'!$A:$A,'ALL 2022'!$2:$2,'BLG1222'!$D:$D,'ALL 2022'!$D:$D)</f>
        <v>0</v>
      </c>
      <c r="AM346" s="12">
        <f>+SUMIFS('BLG1222'!$I:$I,'BLG1222'!$A:$A,'ALL 2022'!$2:$2,'BLG1222'!$D:$D,'ALL 2022'!$D:$D)</f>
        <v>0</v>
      </c>
      <c r="AN346" s="12">
        <f>+SUMIFS('BLG1222'!$I:$I,'BLG1222'!$A:$A,'ALL 2022'!$2:$2,'BLG1222'!$D:$D,'ALL 2022'!$D:$D)</f>
        <v>0</v>
      </c>
      <c r="AO346" s="12">
        <f>+SUMIFS('BLG1222'!$I:$I,'BLG1222'!$A:$A,'ALL 2022'!$2:$2,'BLG1222'!$D:$D,'ALL 2022'!$D:$D)</f>
        <v>0</v>
      </c>
      <c r="AP346" s="12">
        <f>+SUMIFS('BLG1222'!$I:$I,'BLG1222'!$A:$A,'ALL 2022'!$2:$2,'BLG1222'!$D:$D,'ALL 2022'!$D:$D)</f>
        <v>0</v>
      </c>
      <c r="AQ346" s="164">
        <f t="shared" si="36"/>
        <v>540902</v>
      </c>
      <c r="AR346" s="165">
        <f t="shared" si="37"/>
        <v>114.39066944412134</v>
      </c>
    </row>
    <row r="347" spans="1:44" hidden="1" x14ac:dyDescent="0.25">
      <c r="A347" s="11" t="str">
        <f t="shared" si="33"/>
        <v>4</v>
      </c>
      <c r="B347" s="11" t="str">
        <f t="shared" si="34"/>
        <v>48</v>
      </c>
      <c r="C347" s="11" t="str">
        <f t="shared" si="35"/>
        <v>486</v>
      </c>
      <c r="D347" s="23">
        <v>48600000</v>
      </c>
      <c r="E347" s="196" t="s">
        <v>3257</v>
      </c>
      <c r="F347" s="24" t="s">
        <v>158</v>
      </c>
      <c r="G347" s="12">
        <f>+SUMIFS('BLG1222'!$I:$I,'BLG1222'!$A:$A,'ALL 2022'!$2:$2,'BLG1222'!$D:$D,'ALL 2022'!$D:$D)</f>
        <v>20938530.609999999</v>
      </c>
      <c r="H347" s="12">
        <f>+SUMIFS('BLG1222'!$I:$I,'BLG1222'!$A:$A,'ALL 2022'!$2:$2,'BLG1222'!$D:$D,'ALL 2022'!$D:$D)</f>
        <v>53631948.479999997</v>
      </c>
      <c r="I347" s="12">
        <f>+SUMIFS('BLG1222'!$I:$I,'BLG1222'!$A:$A,'ALL 2022'!$2:$2,'BLG1222'!$D:$D,'ALL 2022'!$D:$D)</f>
        <v>40781950.759999998</v>
      </c>
      <c r="J347" s="12">
        <f>+SUMIFS('BLG1222'!$I:$I,'BLG1222'!$A:$A,'ALL 2022'!$2:$2,'BLG1222'!$D:$D,'ALL 2022'!$D:$D)</f>
        <v>45930348.350000001</v>
      </c>
      <c r="K347" s="12">
        <f>+SUMIFS('BLG1222'!$I:$I,'BLG1222'!$A:$A,'ALL 2022'!$2:$2,'BLG1222'!$D:$D,'ALL 2022'!$D:$D)</f>
        <v>15313320.199999999</v>
      </c>
      <c r="L347" s="12">
        <f>+SUMIFS('BLG1222'!$I:$I,'BLG1222'!$A:$A,'ALL 2022'!$2:$2,'BLG1222'!$D:$D,'ALL 2022'!$D:$D)</f>
        <v>4987927.62</v>
      </c>
      <c r="M347" s="12">
        <f>+SUMIFS('BLG1222'!$I:$I,'BLG1222'!$A:$A,'ALL 2022'!$2:$2,'BLG1222'!$D:$D,'ALL 2022'!$D:$D)</f>
        <v>667450387.93999994</v>
      </c>
      <c r="N347" s="12">
        <f>+SUMIFS('BLG1222'!$I:$I,'BLG1222'!$A:$A,'ALL 2022'!$2:$2,'BLG1222'!$D:$D,'ALL 2022'!$D:$D)</f>
        <v>0</v>
      </c>
      <c r="O347" s="12">
        <f>+SUMIFS('BLG1222'!$I:$I,'BLG1222'!$A:$A,'ALL 2022'!$2:$2,'BLG1222'!$D:$D,'ALL 2022'!$D:$D)</f>
        <v>35689636.270000003</v>
      </c>
      <c r="P347" s="12">
        <f>+SUMIFS('BLG1222'!$I:$I,'BLG1222'!$A:$A,'ALL 2022'!$2:$2,'BLG1222'!$D:$D,'ALL 2022'!$D:$D)</f>
        <v>2554331.35</v>
      </c>
      <c r="Q347" s="12">
        <f>+SUMIFS('BLG1222'!$I:$I,'BLG1222'!$A:$A,'ALL 2022'!$2:$2,'BLG1222'!$D:$D,'ALL 2022'!$D:$D)</f>
        <v>0</v>
      </c>
      <c r="R347" s="12">
        <f>+SUMIFS('BLG1222'!$I:$I,'BLG1222'!$A:$A,'ALL 2022'!$2:$2,'BLG1222'!$D:$D,'ALL 2022'!$D:$D)</f>
        <v>1412317.5</v>
      </c>
      <c r="S347" s="12">
        <f>+SUMIFS('BLG1222'!$I:$I,'BLG1222'!$A:$A,'ALL 2022'!$2:$2,'BLG1222'!$D:$D,'ALL 2022'!$D:$D)</f>
        <v>22143118.199999999</v>
      </c>
      <c r="T347" s="12">
        <f>+SUMIFS('BLG1222'!$I:$I,'BLG1222'!$A:$A,'ALL 2022'!$2:$2,'BLG1222'!$D:$D,'ALL 2022'!$D:$D)</f>
        <v>24208856.390000001</v>
      </c>
      <c r="U347" s="12">
        <f>+SUMIFS('BLG1222'!$I:$I,'BLG1222'!$A:$A,'ALL 2022'!$2:$2,'BLG1222'!$D:$D,'ALL 2022'!$D:$D)</f>
        <v>164838597.94999999</v>
      </c>
      <c r="V347" s="12">
        <f>+SUMIFS('BLG1222'!$I:$I,'BLG1222'!$A:$A,'ALL 2022'!$2:$2,'BLG1222'!$D:$D,'ALL 2022'!$D:$D)</f>
        <v>1991206.5</v>
      </c>
      <c r="W347" s="12">
        <f>+SUMIFS('BLG1222'!$I:$I,'BLG1222'!$A:$A,'ALL 2022'!$2:$2,'BLG1222'!$D:$D,'ALL 2022'!$D:$D)</f>
        <v>2673674.94</v>
      </c>
      <c r="X347" s="12">
        <f>+SUMIFS('BLG1222'!$I:$I,'BLG1222'!$A:$A,'ALL 2022'!$2:$2,'BLG1222'!$D:$D,'ALL 2022'!$D:$D)</f>
        <v>1544595.96</v>
      </c>
      <c r="Y347" s="12">
        <f>+SUMIFS('BLG1222'!$I:$I,'BLG1222'!$A:$A,'ALL 2022'!$2:$2,'BLG1222'!$D:$D,'ALL 2022'!$D:$D)</f>
        <v>0</v>
      </c>
      <c r="Z347" s="12">
        <f>+SUMIFS('BLG1222'!$I:$I,'BLG1222'!$A:$A,'ALL 2022'!$2:$2,'BLG1222'!$D:$D,'ALL 2022'!$D:$D)</f>
        <v>0</v>
      </c>
      <c r="AA347" s="12">
        <f>+SUMIFS('BLG1222'!$I:$I,'BLG1222'!$A:$A,'ALL 2022'!$2:$2,'BLG1222'!$D:$D,'ALL 2022'!$D:$D)</f>
        <v>0</v>
      </c>
      <c r="AB347" s="12">
        <f>+SUMIFS('BLG1222'!$I:$I,'BLG1222'!$A:$A,'ALL 2022'!$2:$2,'BLG1222'!$D:$D,'ALL 2022'!$D:$D)</f>
        <v>4883057.72</v>
      </c>
      <c r="AC347" s="12">
        <f>+SUMIFS('BLG1222'!$I:$I,'BLG1222'!$A:$A,'ALL 2022'!$2:$2,'BLG1222'!$D:$D,'ALL 2022'!$D:$D)</f>
        <v>921095585.26300001</v>
      </c>
      <c r="AD347" s="12">
        <f>+SUMIFS('BLG1222'!$I:$I,'BLG1222'!$A:$A,'ALL 2022'!$2:$2,'BLG1222'!$D:$D,'ALL 2022'!$D:$D)</f>
        <v>207297.57</v>
      </c>
      <c r="AE347" s="12">
        <f>+SUMIFS('BLG1222'!$I:$I,'BLG1222'!$A:$A,'ALL 2022'!$2:$2,'BLG1222'!$D:$D,'ALL 2022'!$D:$D)</f>
        <v>684584.15</v>
      </c>
      <c r="AF347" s="12">
        <f>+SUMIFS('BLG1222'!$I:$I,'BLG1222'!$A:$A,'ALL 2022'!$2:$2,'BLG1222'!$D:$D,'ALL 2022'!$D:$D)</f>
        <v>3851929.3</v>
      </c>
      <c r="AG347" s="12">
        <f>+SUMIFS('BLG1222'!$I:$I,'BLG1222'!$A:$A,'ALL 2022'!$2:$2,'BLG1222'!$D:$D,'ALL 2022'!$D:$D)</f>
        <v>27919420.32</v>
      </c>
      <c r="AH347" s="12">
        <f>+SUMIFS('BLG1222'!$I:$I,'BLG1222'!$A:$A,'ALL 2022'!$2:$2,'BLG1222'!$D:$D,'ALL 2022'!$D:$D)</f>
        <v>3877896.7</v>
      </c>
      <c r="AI347" s="12">
        <f>+SUMIFS('BLG1222'!$I:$I,'BLG1222'!$A:$A,'ALL 2022'!$2:$2,'BLG1222'!$D:$D,'ALL 2022'!$D:$D)</f>
        <v>0</v>
      </c>
      <c r="AJ347" s="12">
        <f>+SUMIFS('BLG1222'!$I:$I,'BLG1222'!$A:$A,'ALL 2022'!$2:$2,'BLG1222'!$D:$D,'ALL 2022'!$D:$D)</f>
        <v>2092055.53</v>
      </c>
      <c r="AK347" s="12">
        <f>+SUMIFS('BLG1222'!$I:$I,'BLG1222'!$A:$A,'ALL 2022'!$2:$2,'BLG1222'!$D:$D,'ALL 2022'!$D:$D)</f>
        <v>4572386.13</v>
      </c>
      <c r="AL347" s="12">
        <f>+SUMIFS('BLG1222'!$I:$I,'BLG1222'!$A:$A,'ALL 2022'!$2:$2,'BLG1222'!$D:$D,'ALL 2022'!$D:$D)</f>
        <v>245723673.63999999</v>
      </c>
      <c r="AM347" s="12">
        <f>+SUMIFS('BLG1222'!$I:$I,'BLG1222'!$A:$A,'ALL 2022'!$2:$2,'BLG1222'!$D:$D,'ALL 2022'!$D:$D)</f>
        <v>0</v>
      </c>
      <c r="AN347" s="12">
        <f>+SUMIFS('BLG1222'!$I:$I,'BLG1222'!$A:$A,'ALL 2022'!$2:$2,'BLG1222'!$D:$D,'ALL 2022'!$D:$D)</f>
        <v>0</v>
      </c>
      <c r="AO347" s="12">
        <f>+SUMIFS('BLG1222'!$I:$I,'BLG1222'!$A:$A,'ALL 2022'!$2:$2,'BLG1222'!$D:$D,'ALL 2022'!$D:$D)</f>
        <v>8740140.7200000007</v>
      </c>
      <c r="AP347" s="12">
        <f>+SUMIFS('BLG1222'!$I:$I,'BLG1222'!$A:$A,'ALL 2022'!$2:$2,'BLG1222'!$D:$D,'ALL 2022'!$D:$D)</f>
        <v>0</v>
      </c>
      <c r="AQ347" s="164">
        <f t="shared" si="36"/>
        <v>2329738776.0629997</v>
      </c>
      <c r="AR347" s="165">
        <f t="shared" si="37"/>
        <v>492696.23374247912</v>
      </c>
    </row>
    <row r="348" spans="1:44" hidden="1" x14ac:dyDescent="0.25">
      <c r="A348" s="11" t="str">
        <f t="shared" si="33"/>
        <v>4</v>
      </c>
      <c r="B348" s="11" t="str">
        <f t="shared" si="34"/>
        <v>48</v>
      </c>
      <c r="C348" s="11" t="str">
        <f t="shared" si="35"/>
        <v>487</v>
      </c>
      <c r="D348" s="29">
        <v>48700000</v>
      </c>
      <c r="E348" s="195" t="s">
        <v>3258</v>
      </c>
      <c r="F348" s="24" t="s">
        <v>1272</v>
      </c>
      <c r="G348" s="12">
        <f>+SUMIFS('BLG1222'!$I:$I,'BLG1222'!$A:$A,'ALL 2022'!$2:$2,'BLG1222'!$D:$D,'ALL 2022'!$D:$D)</f>
        <v>0</v>
      </c>
      <c r="H348" s="12">
        <f>+SUMIFS('BLG1222'!$I:$I,'BLG1222'!$A:$A,'ALL 2022'!$2:$2,'BLG1222'!$D:$D,'ALL 2022'!$D:$D)</f>
        <v>0</v>
      </c>
      <c r="I348" s="12">
        <f>+SUMIFS('BLG1222'!$I:$I,'BLG1222'!$A:$A,'ALL 2022'!$2:$2,'BLG1222'!$D:$D,'ALL 2022'!$D:$D)</f>
        <v>0</v>
      </c>
      <c r="J348" s="12">
        <f>+SUMIFS('BLG1222'!$I:$I,'BLG1222'!$A:$A,'ALL 2022'!$2:$2,'BLG1222'!$D:$D,'ALL 2022'!$D:$D)</f>
        <v>0</v>
      </c>
      <c r="K348" s="12">
        <f>+SUMIFS('BLG1222'!$I:$I,'BLG1222'!$A:$A,'ALL 2022'!$2:$2,'BLG1222'!$D:$D,'ALL 2022'!$D:$D)</f>
        <v>-25000000</v>
      </c>
      <c r="L348" s="12">
        <f>+SUMIFS('BLG1222'!$I:$I,'BLG1222'!$A:$A,'ALL 2022'!$2:$2,'BLG1222'!$D:$D,'ALL 2022'!$D:$D)</f>
        <v>0</v>
      </c>
      <c r="M348" s="12">
        <f>+SUMIFS('BLG1222'!$I:$I,'BLG1222'!$A:$A,'ALL 2022'!$2:$2,'BLG1222'!$D:$D,'ALL 2022'!$D:$D)</f>
        <v>0</v>
      </c>
      <c r="N348" s="12">
        <f>+SUMIFS('BLG1222'!$I:$I,'BLG1222'!$A:$A,'ALL 2022'!$2:$2,'BLG1222'!$D:$D,'ALL 2022'!$D:$D)</f>
        <v>0</v>
      </c>
      <c r="O348" s="12">
        <f>+SUMIFS('BLG1222'!$I:$I,'BLG1222'!$A:$A,'ALL 2022'!$2:$2,'BLG1222'!$D:$D,'ALL 2022'!$D:$D)</f>
        <v>0</v>
      </c>
      <c r="P348" s="12">
        <f>+SUMIFS('BLG1222'!$I:$I,'BLG1222'!$A:$A,'ALL 2022'!$2:$2,'BLG1222'!$D:$D,'ALL 2022'!$D:$D)</f>
        <v>-825000000</v>
      </c>
      <c r="Q348" s="12">
        <f>+SUMIFS('BLG1222'!$I:$I,'BLG1222'!$A:$A,'ALL 2022'!$2:$2,'BLG1222'!$D:$D,'ALL 2022'!$D:$D)</f>
        <v>0</v>
      </c>
      <c r="R348" s="12">
        <f>+SUMIFS('BLG1222'!$I:$I,'BLG1222'!$A:$A,'ALL 2022'!$2:$2,'BLG1222'!$D:$D,'ALL 2022'!$D:$D)</f>
        <v>0</v>
      </c>
      <c r="S348" s="12">
        <f>+SUMIFS('BLG1222'!$I:$I,'BLG1222'!$A:$A,'ALL 2022'!$2:$2,'BLG1222'!$D:$D,'ALL 2022'!$D:$D)</f>
        <v>0</v>
      </c>
      <c r="T348" s="12">
        <f>+SUMIFS('BLG1222'!$I:$I,'BLG1222'!$A:$A,'ALL 2022'!$2:$2,'BLG1222'!$D:$D,'ALL 2022'!$D:$D)</f>
        <v>0</v>
      </c>
      <c r="U348" s="12">
        <f>+SUMIFS('BLG1222'!$I:$I,'BLG1222'!$A:$A,'ALL 2022'!$2:$2,'BLG1222'!$D:$D,'ALL 2022'!$D:$D)</f>
        <v>-159592958.18000001</v>
      </c>
      <c r="V348" s="12">
        <f>+SUMIFS('BLG1222'!$I:$I,'BLG1222'!$A:$A,'ALL 2022'!$2:$2,'BLG1222'!$D:$D,'ALL 2022'!$D:$D)</f>
        <v>0</v>
      </c>
      <c r="W348" s="12">
        <f>+SUMIFS('BLG1222'!$I:$I,'BLG1222'!$A:$A,'ALL 2022'!$2:$2,'BLG1222'!$D:$D,'ALL 2022'!$D:$D)</f>
        <v>-5638846.1500000004</v>
      </c>
      <c r="X348" s="12">
        <f>+SUMIFS('BLG1222'!$I:$I,'BLG1222'!$A:$A,'ALL 2022'!$2:$2,'BLG1222'!$D:$D,'ALL 2022'!$D:$D)</f>
        <v>0</v>
      </c>
      <c r="Y348" s="12">
        <f>+SUMIFS('BLG1222'!$I:$I,'BLG1222'!$A:$A,'ALL 2022'!$2:$2,'BLG1222'!$D:$D,'ALL 2022'!$D:$D)</f>
        <v>0</v>
      </c>
      <c r="Z348" s="12">
        <f>+SUMIFS('BLG1222'!$I:$I,'BLG1222'!$A:$A,'ALL 2022'!$2:$2,'BLG1222'!$D:$D,'ALL 2022'!$D:$D)</f>
        <v>0</v>
      </c>
      <c r="AA348" s="12">
        <f>+SUMIFS('BLG1222'!$I:$I,'BLG1222'!$A:$A,'ALL 2022'!$2:$2,'BLG1222'!$D:$D,'ALL 2022'!$D:$D)</f>
        <v>0</v>
      </c>
      <c r="AB348" s="12">
        <f>+SUMIFS('BLG1222'!$I:$I,'BLG1222'!$A:$A,'ALL 2022'!$2:$2,'BLG1222'!$D:$D,'ALL 2022'!$D:$D)</f>
        <v>0</v>
      </c>
      <c r="AC348" s="12">
        <f>+SUMIFS('BLG1222'!$I:$I,'BLG1222'!$A:$A,'ALL 2022'!$2:$2,'BLG1222'!$D:$D,'ALL 2022'!$D:$D)</f>
        <v>0</v>
      </c>
      <c r="AD348" s="12">
        <f>+SUMIFS('BLG1222'!$I:$I,'BLG1222'!$A:$A,'ALL 2022'!$2:$2,'BLG1222'!$D:$D,'ALL 2022'!$D:$D)</f>
        <v>0</v>
      </c>
      <c r="AE348" s="12">
        <f>+SUMIFS('BLG1222'!$I:$I,'BLG1222'!$A:$A,'ALL 2022'!$2:$2,'BLG1222'!$D:$D,'ALL 2022'!$D:$D)</f>
        <v>0</v>
      </c>
      <c r="AF348" s="12">
        <f>+SUMIFS('BLG1222'!$I:$I,'BLG1222'!$A:$A,'ALL 2022'!$2:$2,'BLG1222'!$D:$D,'ALL 2022'!$D:$D)</f>
        <v>0</v>
      </c>
      <c r="AG348" s="12">
        <f>+SUMIFS('BLG1222'!$I:$I,'BLG1222'!$A:$A,'ALL 2022'!$2:$2,'BLG1222'!$D:$D,'ALL 2022'!$D:$D)</f>
        <v>0</v>
      </c>
      <c r="AH348" s="12">
        <f>+SUMIFS('BLG1222'!$I:$I,'BLG1222'!$A:$A,'ALL 2022'!$2:$2,'BLG1222'!$D:$D,'ALL 2022'!$D:$D)</f>
        <v>0</v>
      </c>
      <c r="AI348" s="12">
        <f>+SUMIFS('BLG1222'!$I:$I,'BLG1222'!$A:$A,'ALL 2022'!$2:$2,'BLG1222'!$D:$D,'ALL 2022'!$D:$D)</f>
        <v>0</v>
      </c>
      <c r="AJ348" s="12">
        <f>+SUMIFS('BLG1222'!$I:$I,'BLG1222'!$A:$A,'ALL 2022'!$2:$2,'BLG1222'!$D:$D,'ALL 2022'!$D:$D)</f>
        <v>0</v>
      </c>
      <c r="AK348" s="12">
        <f>+SUMIFS('BLG1222'!$I:$I,'BLG1222'!$A:$A,'ALL 2022'!$2:$2,'BLG1222'!$D:$D,'ALL 2022'!$D:$D)</f>
        <v>0</v>
      </c>
      <c r="AL348" s="12">
        <f>+SUMIFS('BLG1222'!$I:$I,'BLG1222'!$A:$A,'ALL 2022'!$2:$2,'BLG1222'!$D:$D,'ALL 2022'!$D:$D)</f>
        <v>-1627576980.01</v>
      </c>
      <c r="AM348" s="12">
        <f>+SUMIFS('BLG1222'!$I:$I,'BLG1222'!$A:$A,'ALL 2022'!$2:$2,'BLG1222'!$D:$D,'ALL 2022'!$D:$D)</f>
        <v>0</v>
      </c>
      <c r="AN348" s="12">
        <f>+SUMIFS('BLG1222'!$I:$I,'BLG1222'!$A:$A,'ALL 2022'!$2:$2,'BLG1222'!$D:$D,'ALL 2022'!$D:$D)</f>
        <v>0</v>
      </c>
      <c r="AO348" s="12">
        <f>+SUMIFS('BLG1222'!$I:$I,'BLG1222'!$A:$A,'ALL 2022'!$2:$2,'BLG1222'!$D:$D,'ALL 2022'!$D:$D)</f>
        <v>0</v>
      </c>
      <c r="AP348" s="12">
        <f>+SUMIFS('BLG1222'!$I:$I,'BLG1222'!$A:$A,'ALL 2022'!$2:$2,'BLG1222'!$D:$D,'ALL 2022'!$D:$D)</f>
        <v>0</v>
      </c>
      <c r="AQ348" s="164">
        <f t="shared" si="36"/>
        <v>-2642808784.3400002</v>
      </c>
      <c r="AR348" s="165">
        <f t="shared" si="37"/>
        <v>-558904.69263093336</v>
      </c>
    </row>
    <row r="349" spans="1:44" hidden="1" x14ac:dyDescent="0.25">
      <c r="A349" s="11" t="str">
        <f t="shared" si="33"/>
        <v>4</v>
      </c>
      <c r="B349" s="11" t="str">
        <f t="shared" si="34"/>
        <v>49</v>
      </c>
      <c r="C349" s="11" t="str">
        <f t="shared" si="35"/>
        <v>491</v>
      </c>
      <c r="D349" s="23">
        <v>49100000</v>
      </c>
      <c r="E349" s="196" t="s">
        <v>3259</v>
      </c>
      <c r="F349" s="24" t="s">
        <v>336</v>
      </c>
      <c r="G349" s="12">
        <f>+SUMIFS('BLG1222'!$I:$I,'BLG1222'!$A:$A,'ALL 2022'!$2:$2,'BLG1222'!$D:$D,'ALL 2022'!$D:$D)</f>
        <v>-352310624.04000002</v>
      </c>
      <c r="H349" s="12">
        <f>+SUMIFS('BLG1222'!$I:$I,'BLG1222'!$A:$A,'ALL 2022'!$2:$2,'BLG1222'!$D:$D,'ALL 2022'!$D:$D)</f>
        <v>0</v>
      </c>
      <c r="I349" s="12">
        <f>+SUMIFS('BLG1222'!$I:$I,'BLG1222'!$A:$A,'ALL 2022'!$2:$2,'BLG1222'!$D:$D,'ALL 2022'!$D:$D)</f>
        <v>-415719177.52999997</v>
      </c>
      <c r="J349" s="12">
        <f>+SUMIFS('BLG1222'!$I:$I,'BLG1222'!$A:$A,'ALL 2022'!$2:$2,'BLG1222'!$D:$D,'ALL 2022'!$D:$D)</f>
        <v>-1880659744.2</v>
      </c>
      <c r="K349" s="12">
        <f>+SUMIFS('BLG1222'!$I:$I,'BLG1222'!$A:$A,'ALL 2022'!$2:$2,'BLG1222'!$D:$D,'ALL 2022'!$D:$D)</f>
        <v>-1973351727.5</v>
      </c>
      <c r="L349" s="12">
        <f>+SUMIFS('BLG1222'!$I:$I,'BLG1222'!$A:$A,'ALL 2022'!$2:$2,'BLG1222'!$D:$D,'ALL 2022'!$D:$D)</f>
        <v>0</v>
      </c>
      <c r="M349" s="12">
        <f>+SUMIFS('BLG1222'!$I:$I,'BLG1222'!$A:$A,'ALL 2022'!$2:$2,'BLG1222'!$D:$D,'ALL 2022'!$D:$D)</f>
        <v>-42500004</v>
      </c>
      <c r="N349" s="12">
        <f>+SUMIFS('BLG1222'!$I:$I,'BLG1222'!$A:$A,'ALL 2022'!$2:$2,'BLG1222'!$D:$D,'ALL 2022'!$D:$D)</f>
        <v>0</v>
      </c>
      <c r="O349" s="12">
        <f>+SUMIFS('BLG1222'!$I:$I,'BLG1222'!$A:$A,'ALL 2022'!$2:$2,'BLG1222'!$D:$D,'ALL 2022'!$D:$D)</f>
        <v>-818140769.89999998</v>
      </c>
      <c r="P349" s="12">
        <f>+SUMIFS('BLG1222'!$I:$I,'BLG1222'!$A:$A,'ALL 2022'!$2:$2,'BLG1222'!$D:$D,'ALL 2022'!$D:$D)</f>
        <v>0</v>
      </c>
      <c r="Q349" s="12">
        <f>+SUMIFS('BLG1222'!$I:$I,'BLG1222'!$A:$A,'ALL 2022'!$2:$2,'BLG1222'!$D:$D,'ALL 2022'!$D:$D)</f>
        <v>0</v>
      </c>
      <c r="R349" s="12">
        <f>+SUMIFS('BLG1222'!$I:$I,'BLG1222'!$A:$A,'ALL 2022'!$2:$2,'BLG1222'!$D:$D,'ALL 2022'!$D:$D)</f>
        <v>0</v>
      </c>
      <c r="S349" s="12">
        <f>+SUMIFS('BLG1222'!$I:$I,'BLG1222'!$A:$A,'ALL 2022'!$2:$2,'BLG1222'!$D:$D,'ALL 2022'!$D:$D)</f>
        <v>0</v>
      </c>
      <c r="T349" s="12">
        <f>+SUMIFS('BLG1222'!$I:$I,'BLG1222'!$A:$A,'ALL 2022'!$2:$2,'BLG1222'!$D:$D,'ALL 2022'!$D:$D)</f>
        <v>-1349654291.0899999</v>
      </c>
      <c r="U349" s="12">
        <f>+SUMIFS('BLG1222'!$I:$I,'BLG1222'!$A:$A,'ALL 2022'!$2:$2,'BLG1222'!$D:$D,'ALL 2022'!$D:$D)</f>
        <v>0</v>
      </c>
      <c r="V349" s="12">
        <f>+SUMIFS('BLG1222'!$I:$I,'BLG1222'!$A:$A,'ALL 2022'!$2:$2,'BLG1222'!$D:$D,'ALL 2022'!$D:$D)</f>
        <v>0</v>
      </c>
      <c r="W349" s="12">
        <f>+SUMIFS('BLG1222'!$I:$I,'BLG1222'!$A:$A,'ALL 2022'!$2:$2,'BLG1222'!$D:$D,'ALL 2022'!$D:$D)</f>
        <v>0</v>
      </c>
      <c r="X349" s="12">
        <f>+SUMIFS('BLG1222'!$I:$I,'BLG1222'!$A:$A,'ALL 2022'!$2:$2,'BLG1222'!$D:$D,'ALL 2022'!$D:$D)</f>
        <v>0</v>
      </c>
      <c r="Y349" s="12">
        <f>+SUMIFS('BLG1222'!$I:$I,'BLG1222'!$A:$A,'ALL 2022'!$2:$2,'BLG1222'!$D:$D,'ALL 2022'!$D:$D)</f>
        <v>0</v>
      </c>
      <c r="Z349" s="12">
        <f>+SUMIFS('BLG1222'!$I:$I,'BLG1222'!$A:$A,'ALL 2022'!$2:$2,'BLG1222'!$D:$D,'ALL 2022'!$D:$D)</f>
        <v>0</v>
      </c>
      <c r="AA349" s="12">
        <f>+SUMIFS('BLG1222'!$I:$I,'BLG1222'!$A:$A,'ALL 2022'!$2:$2,'BLG1222'!$D:$D,'ALL 2022'!$D:$D)</f>
        <v>0</v>
      </c>
      <c r="AB349" s="12">
        <f>+SUMIFS('BLG1222'!$I:$I,'BLG1222'!$A:$A,'ALL 2022'!$2:$2,'BLG1222'!$D:$D,'ALL 2022'!$D:$D)</f>
        <v>0</v>
      </c>
      <c r="AC349" s="12">
        <f>+SUMIFS('BLG1222'!$I:$I,'BLG1222'!$A:$A,'ALL 2022'!$2:$2,'BLG1222'!$D:$D,'ALL 2022'!$D:$D)</f>
        <v>0</v>
      </c>
      <c r="AD349" s="12">
        <f>+SUMIFS('BLG1222'!$I:$I,'BLG1222'!$A:$A,'ALL 2022'!$2:$2,'BLG1222'!$D:$D,'ALL 2022'!$D:$D)</f>
        <v>0</v>
      </c>
      <c r="AE349" s="12">
        <f>+SUMIFS('BLG1222'!$I:$I,'BLG1222'!$A:$A,'ALL 2022'!$2:$2,'BLG1222'!$D:$D,'ALL 2022'!$D:$D)</f>
        <v>-11462424.039999999</v>
      </c>
      <c r="AF349" s="12">
        <f>+SUMIFS('BLG1222'!$I:$I,'BLG1222'!$A:$A,'ALL 2022'!$2:$2,'BLG1222'!$D:$D,'ALL 2022'!$D:$D)</f>
        <v>0</v>
      </c>
      <c r="AG349" s="12">
        <f>+SUMIFS('BLG1222'!$I:$I,'BLG1222'!$A:$A,'ALL 2022'!$2:$2,'BLG1222'!$D:$D,'ALL 2022'!$D:$D)</f>
        <v>-704257579.70000005</v>
      </c>
      <c r="AH349" s="12">
        <f>+SUMIFS('BLG1222'!$I:$I,'BLG1222'!$A:$A,'ALL 2022'!$2:$2,'BLG1222'!$D:$D,'ALL 2022'!$D:$D)</f>
        <v>-5422559.5</v>
      </c>
      <c r="AI349" s="12">
        <f>+SUMIFS('BLG1222'!$I:$I,'BLG1222'!$A:$A,'ALL 2022'!$2:$2,'BLG1222'!$D:$D,'ALL 2022'!$D:$D)</f>
        <v>0</v>
      </c>
      <c r="AJ349" s="12">
        <f>+SUMIFS('BLG1222'!$I:$I,'BLG1222'!$A:$A,'ALL 2022'!$2:$2,'BLG1222'!$D:$D,'ALL 2022'!$D:$D)</f>
        <v>0</v>
      </c>
      <c r="AK349" s="12">
        <f>+SUMIFS('BLG1222'!$I:$I,'BLG1222'!$A:$A,'ALL 2022'!$2:$2,'BLG1222'!$D:$D,'ALL 2022'!$D:$D)</f>
        <v>0</v>
      </c>
      <c r="AL349" s="12">
        <f>+SUMIFS('BLG1222'!$I:$I,'BLG1222'!$A:$A,'ALL 2022'!$2:$2,'BLG1222'!$D:$D,'ALL 2022'!$D:$D)</f>
        <v>-1293600000</v>
      </c>
      <c r="AM349" s="12">
        <f>+SUMIFS('BLG1222'!$I:$I,'BLG1222'!$A:$A,'ALL 2022'!$2:$2,'BLG1222'!$D:$D,'ALL 2022'!$D:$D)</f>
        <v>-20479998</v>
      </c>
      <c r="AN349" s="12">
        <f>+SUMIFS('BLG1222'!$I:$I,'BLG1222'!$A:$A,'ALL 2022'!$2:$2,'BLG1222'!$D:$D,'ALL 2022'!$D:$D)</f>
        <v>0</v>
      </c>
      <c r="AO349" s="12">
        <f>+SUMIFS('BLG1222'!$I:$I,'BLG1222'!$A:$A,'ALL 2022'!$2:$2,'BLG1222'!$D:$D,'ALL 2022'!$D:$D)</f>
        <v>0</v>
      </c>
      <c r="AP349" s="12">
        <f>+SUMIFS('BLG1222'!$I:$I,'BLG1222'!$A:$A,'ALL 2022'!$2:$2,'BLG1222'!$D:$D,'ALL 2022'!$D:$D)</f>
        <v>0</v>
      </c>
      <c r="AQ349" s="164">
        <f t="shared" si="36"/>
        <v>-8867558899.5</v>
      </c>
      <c r="AR349" s="165">
        <f t="shared" si="37"/>
        <v>-1875323.069334151</v>
      </c>
    </row>
    <row r="350" spans="1:44" hidden="1" x14ac:dyDescent="0.25">
      <c r="A350" s="11" t="str">
        <f t="shared" si="33"/>
        <v>4</v>
      </c>
      <c r="B350" s="11" t="str">
        <f t="shared" si="34"/>
        <v>49</v>
      </c>
      <c r="C350" s="11" t="str">
        <f t="shared" si="35"/>
        <v>496</v>
      </c>
      <c r="D350" s="23">
        <v>49600000</v>
      </c>
      <c r="E350" s="196" t="s">
        <v>3259</v>
      </c>
      <c r="F350" s="24" t="s">
        <v>2687</v>
      </c>
      <c r="G350" s="12">
        <f>+SUMIFS('BLG1222'!$I:$I,'BLG1222'!$A:$A,'ALL 2022'!$2:$2,'BLG1222'!$D:$D,'ALL 2022'!$D:$D)</f>
        <v>0</v>
      </c>
      <c r="H350" s="12">
        <f>+SUMIFS('BLG1222'!$I:$I,'BLG1222'!$A:$A,'ALL 2022'!$2:$2,'BLG1222'!$D:$D,'ALL 2022'!$D:$D)</f>
        <v>0</v>
      </c>
      <c r="I350" s="12">
        <f>+SUMIFS('BLG1222'!$I:$I,'BLG1222'!$A:$A,'ALL 2022'!$2:$2,'BLG1222'!$D:$D,'ALL 2022'!$D:$D)</f>
        <v>0</v>
      </c>
      <c r="J350" s="12">
        <f>+SUMIFS('BLG1222'!$I:$I,'BLG1222'!$A:$A,'ALL 2022'!$2:$2,'BLG1222'!$D:$D,'ALL 2022'!$D:$D)</f>
        <v>0</v>
      </c>
      <c r="K350" s="12">
        <f>+SUMIFS('BLG1222'!$I:$I,'BLG1222'!$A:$A,'ALL 2022'!$2:$2,'BLG1222'!$D:$D,'ALL 2022'!$D:$D)</f>
        <v>0</v>
      </c>
      <c r="L350" s="12">
        <f>+SUMIFS('BLG1222'!$I:$I,'BLG1222'!$A:$A,'ALL 2022'!$2:$2,'BLG1222'!$D:$D,'ALL 2022'!$D:$D)</f>
        <v>0</v>
      </c>
      <c r="M350" s="12">
        <f>+SUMIFS('BLG1222'!$I:$I,'BLG1222'!$A:$A,'ALL 2022'!$2:$2,'BLG1222'!$D:$D,'ALL 2022'!$D:$D)</f>
        <v>0</v>
      </c>
      <c r="N350" s="12">
        <f>+SUMIFS('BLG1222'!$I:$I,'BLG1222'!$A:$A,'ALL 2022'!$2:$2,'BLG1222'!$D:$D,'ALL 2022'!$D:$D)</f>
        <v>0</v>
      </c>
      <c r="O350" s="12">
        <f>+SUMIFS('BLG1222'!$I:$I,'BLG1222'!$A:$A,'ALL 2022'!$2:$2,'BLG1222'!$D:$D,'ALL 2022'!$D:$D)</f>
        <v>0</v>
      </c>
      <c r="P350" s="12">
        <f>+SUMIFS('BLG1222'!$I:$I,'BLG1222'!$A:$A,'ALL 2022'!$2:$2,'BLG1222'!$D:$D,'ALL 2022'!$D:$D)</f>
        <v>0</v>
      </c>
      <c r="Q350" s="12">
        <f>+SUMIFS('BLG1222'!$I:$I,'BLG1222'!$A:$A,'ALL 2022'!$2:$2,'BLG1222'!$D:$D,'ALL 2022'!$D:$D)</f>
        <v>0</v>
      </c>
      <c r="R350" s="12">
        <f>+SUMIFS('BLG1222'!$I:$I,'BLG1222'!$A:$A,'ALL 2022'!$2:$2,'BLG1222'!$D:$D,'ALL 2022'!$D:$D)</f>
        <v>0</v>
      </c>
      <c r="S350" s="12">
        <f>+SUMIFS('BLG1222'!$I:$I,'BLG1222'!$A:$A,'ALL 2022'!$2:$2,'BLG1222'!$D:$D,'ALL 2022'!$D:$D)</f>
        <v>0</v>
      </c>
      <c r="T350" s="12">
        <f>+SUMIFS('BLG1222'!$I:$I,'BLG1222'!$A:$A,'ALL 2022'!$2:$2,'BLG1222'!$D:$D,'ALL 2022'!$D:$D)</f>
        <v>0</v>
      </c>
      <c r="U350" s="12">
        <f>+SUMIFS('BLG1222'!$I:$I,'BLG1222'!$A:$A,'ALL 2022'!$2:$2,'BLG1222'!$D:$D,'ALL 2022'!$D:$D)</f>
        <v>0</v>
      </c>
      <c r="V350" s="12">
        <f>+SUMIFS('BLG1222'!$I:$I,'BLG1222'!$A:$A,'ALL 2022'!$2:$2,'BLG1222'!$D:$D,'ALL 2022'!$D:$D)</f>
        <v>0</v>
      </c>
      <c r="W350" s="12">
        <f>+SUMIFS('BLG1222'!$I:$I,'BLG1222'!$A:$A,'ALL 2022'!$2:$2,'BLG1222'!$D:$D,'ALL 2022'!$D:$D)</f>
        <v>0</v>
      </c>
      <c r="X350" s="12">
        <f>+SUMIFS('BLG1222'!$I:$I,'BLG1222'!$A:$A,'ALL 2022'!$2:$2,'BLG1222'!$D:$D,'ALL 2022'!$D:$D)</f>
        <v>0</v>
      </c>
      <c r="Y350" s="12">
        <f>+SUMIFS('BLG1222'!$I:$I,'BLG1222'!$A:$A,'ALL 2022'!$2:$2,'BLG1222'!$D:$D,'ALL 2022'!$D:$D)</f>
        <v>0</v>
      </c>
      <c r="Z350" s="12">
        <f>+SUMIFS('BLG1222'!$I:$I,'BLG1222'!$A:$A,'ALL 2022'!$2:$2,'BLG1222'!$D:$D,'ALL 2022'!$D:$D)</f>
        <v>0</v>
      </c>
      <c r="AA350" s="12">
        <f>+SUMIFS('BLG1222'!$I:$I,'BLG1222'!$A:$A,'ALL 2022'!$2:$2,'BLG1222'!$D:$D,'ALL 2022'!$D:$D)</f>
        <v>0</v>
      </c>
      <c r="AB350" s="12">
        <f>+SUMIFS('BLG1222'!$I:$I,'BLG1222'!$A:$A,'ALL 2022'!$2:$2,'BLG1222'!$D:$D,'ALL 2022'!$D:$D)</f>
        <v>-183956909.58000001</v>
      </c>
      <c r="AC350" s="12">
        <f>+SUMIFS('BLG1222'!$I:$I,'BLG1222'!$A:$A,'ALL 2022'!$2:$2,'BLG1222'!$D:$D,'ALL 2022'!$D:$D)</f>
        <v>0</v>
      </c>
      <c r="AD350" s="12">
        <f>+SUMIFS('BLG1222'!$I:$I,'BLG1222'!$A:$A,'ALL 2022'!$2:$2,'BLG1222'!$D:$D,'ALL 2022'!$D:$D)</f>
        <v>0</v>
      </c>
      <c r="AE350" s="12">
        <f>+SUMIFS('BLG1222'!$I:$I,'BLG1222'!$A:$A,'ALL 2022'!$2:$2,'BLG1222'!$D:$D,'ALL 2022'!$D:$D)</f>
        <v>0</v>
      </c>
      <c r="AF350" s="12">
        <f>+SUMIFS('BLG1222'!$I:$I,'BLG1222'!$A:$A,'ALL 2022'!$2:$2,'BLG1222'!$D:$D,'ALL 2022'!$D:$D)</f>
        <v>0</v>
      </c>
      <c r="AG350" s="12">
        <f>+SUMIFS('BLG1222'!$I:$I,'BLG1222'!$A:$A,'ALL 2022'!$2:$2,'BLG1222'!$D:$D,'ALL 2022'!$D:$D)</f>
        <v>-44544081.600000001</v>
      </c>
      <c r="AH350" s="12">
        <f>+SUMIFS('BLG1222'!$I:$I,'BLG1222'!$A:$A,'ALL 2022'!$2:$2,'BLG1222'!$D:$D,'ALL 2022'!$D:$D)</f>
        <v>-11399250.199999999</v>
      </c>
      <c r="AI350" s="12">
        <f>+SUMIFS('BLG1222'!$I:$I,'BLG1222'!$A:$A,'ALL 2022'!$2:$2,'BLG1222'!$D:$D,'ALL 2022'!$D:$D)</f>
        <v>0</v>
      </c>
      <c r="AJ350" s="12">
        <f>+SUMIFS('BLG1222'!$I:$I,'BLG1222'!$A:$A,'ALL 2022'!$2:$2,'BLG1222'!$D:$D,'ALL 2022'!$D:$D)</f>
        <v>0</v>
      </c>
      <c r="AK350" s="12">
        <f>+SUMIFS('BLG1222'!$I:$I,'BLG1222'!$A:$A,'ALL 2022'!$2:$2,'BLG1222'!$D:$D,'ALL 2022'!$D:$D)</f>
        <v>0</v>
      </c>
      <c r="AL350" s="12">
        <f>+SUMIFS('BLG1222'!$I:$I,'BLG1222'!$A:$A,'ALL 2022'!$2:$2,'BLG1222'!$D:$D,'ALL 2022'!$D:$D)</f>
        <v>0</v>
      </c>
      <c r="AM350" s="12">
        <f>+SUMIFS('BLG1222'!$I:$I,'BLG1222'!$A:$A,'ALL 2022'!$2:$2,'BLG1222'!$D:$D,'ALL 2022'!$D:$D)</f>
        <v>0</v>
      </c>
      <c r="AN350" s="12">
        <f>+SUMIFS('BLG1222'!$I:$I,'BLG1222'!$A:$A,'ALL 2022'!$2:$2,'BLG1222'!$D:$D,'ALL 2022'!$D:$D)</f>
        <v>0</v>
      </c>
      <c r="AO350" s="12">
        <f>+SUMIFS('BLG1222'!$I:$I,'BLG1222'!$A:$A,'ALL 2022'!$2:$2,'BLG1222'!$D:$D,'ALL 2022'!$D:$D)</f>
        <v>0</v>
      </c>
      <c r="AP350" s="12">
        <f>+SUMIFS('BLG1222'!$I:$I,'BLG1222'!$A:$A,'ALL 2022'!$2:$2,'BLG1222'!$D:$D,'ALL 2022'!$D:$D)</f>
        <v>0</v>
      </c>
      <c r="AQ350" s="164">
        <f t="shared" si="36"/>
        <v>-239900241.38</v>
      </c>
      <c r="AR350" s="165">
        <f t="shared" si="37"/>
        <v>-50734.419934229307</v>
      </c>
    </row>
    <row r="351" spans="1:44" hidden="1" x14ac:dyDescent="0.25">
      <c r="A351" s="11" t="str">
        <f t="shared" si="33"/>
        <v>4</v>
      </c>
      <c r="B351" s="11" t="str">
        <f t="shared" si="34"/>
        <v>49</v>
      </c>
      <c r="C351" s="11" t="str">
        <f t="shared" si="35"/>
        <v>496</v>
      </c>
      <c r="D351" s="23">
        <v>49660000</v>
      </c>
      <c r="E351" s="196" t="s">
        <v>3260</v>
      </c>
      <c r="F351" s="57" t="s">
        <v>700</v>
      </c>
      <c r="G351" s="12">
        <f>+SUMIFS('BLG1222'!$I:$I,'BLG1222'!$A:$A,'ALL 2022'!$2:$2,'BLG1222'!$D:$D,'ALL 2022'!$D:$D)</f>
        <v>0</v>
      </c>
      <c r="H351" s="12">
        <f>+SUMIFS('BLG1222'!$I:$I,'BLG1222'!$A:$A,'ALL 2022'!$2:$2,'BLG1222'!$D:$D,'ALL 2022'!$D:$D)</f>
        <v>0</v>
      </c>
      <c r="I351" s="12">
        <f>+SUMIFS('BLG1222'!$I:$I,'BLG1222'!$A:$A,'ALL 2022'!$2:$2,'BLG1222'!$D:$D,'ALL 2022'!$D:$D)</f>
        <v>0</v>
      </c>
      <c r="J351" s="12">
        <f>+SUMIFS('BLG1222'!$I:$I,'BLG1222'!$A:$A,'ALL 2022'!$2:$2,'BLG1222'!$D:$D,'ALL 2022'!$D:$D)</f>
        <v>-75155958</v>
      </c>
      <c r="K351" s="12">
        <f>+SUMIFS('BLG1222'!$I:$I,'BLG1222'!$A:$A,'ALL 2022'!$2:$2,'BLG1222'!$D:$D,'ALL 2022'!$D:$D)</f>
        <v>0</v>
      </c>
      <c r="L351" s="12">
        <f>+SUMIFS('BLG1222'!$I:$I,'BLG1222'!$A:$A,'ALL 2022'!$2:$2,'BLG1222'!$D:$D,'ALL 2022'!$D:$D)</f>
        <v>0</v>
      </c>
      <c r="M351" s="12">
        <f>+SUMIFS('BLG1222'!$I:$I,'BLG1222'!$A:$A,'ALL 2022'!$2:$2,'BLG1222'!$D:$D,'ALL 2022'!$D:$D)</f>
        <v>0</v>
      </c>
      <c r="N351" s="12">
        <f>+SUMIFS('BLG1222'!$I:$I,'BLG1222'!$A:$A,'ALL 2022'!$2:$2,'BLG1222'!$D:$D,'ALL 2022'!$D:$D)</f>
        <v>0</v>
      </c>
      <c r="O351" s="12">
        <f>+SUMIFS('BLG1222'!$I:$I,'BLG1222'!$A:$A,'ALL 2022'!$2:$2,'BLG1222'!$D:$D,'ALL 2022'!$D:$D)</f>
        <v>0</v>
      </c>
      <c r="P351" s="12">
        <f>+SUMIFS('BLG1222'!$I:$I,'BLG1222'!$A:$A,'ALL 2022'!$2:$2,'BLG1222'!$D:$D,'ALL 2022'!$D:$D)</f>
        <v>0</v>
      </c>
      <c r="Q351" s="12">
        <f>+SUMIFS('BLG1222'!$I:$I,'BLG1222'!$A:$A,'ALL 2022'!$2:$2,'BLG1222'!$D:$D,'ALL 2022'!$D:$D)</f>
        <v>0</v>
      </c>
      <c r="R351" s="12">
        <f>+SUMIFS('BLG1222'!$I:$I,'BLG1222'!$A:$A,'ALL 2022'!$2:$2,'BLG1222'!$D:$D,'ALL 2022'!$D:$D)</f>
        <v>0</v>
      </c>
      <c r="S351" s="12">
        <f>+SUMIFS('BLG1222'!$I:$I,'BLG1222'!$A:$A,'ALL 2022'!$2:$2,'BLG1222'!$D:$D,'ALL 2022'!$D:$D)</f>
        <v>0</v>
      </c>
      <c r="T351" s="12">
        <f>+SUMIFS('BLG1222'!$I:$I,'BLG1222'!$A:$A,'ALL 2022'!$2:$2,'BLG1222'!$D:$D,'ALL 2022'!$D:$D)</f>
        <v>0</v>
      </c>
      <c r="U351" s="12">
        <f>+SUMIFS('BLG1222'!$I:$I,'BLG1222'!$A:$A,'ALL 2022'!$2:$2,'BLG1222'!$D:$D,'ALL 2022'!$D:$D)</f>
        <v>0</v>
      </c>
      <c r="V351" s="12">
        <f>+SUMIFS('BLG1222'!$I:$I,'BLG1222'!$A:$A,'ALL 2022'!$2:$2,'BLG1222'!$D:$D,'ALL 2022'!$D:$D)</f>
        <v>0</v>
      </c>
      <c r="W351" s="12">
        <f>+SUMIFS('BLG1222'!$I:$I,'BLG1222'!$A:$A,'ALL 2022'!$2:$2,'BLG1222'!$D:$D,'ALL 2022'!$D:$D)</f>
        <v>0</v>
      </c>
      <c r="X351" s="12">
        <f>+SUMIFS('BLG1222'!$I:$I,'BLG1222'!$A:$A,'ALL 2022'!$2:$2,'BLG1222'!$D:$D,'ALL 2022'!$D:$D)</f>
        <v>0</v>
      </c>
      <c r="Y351" s="12">
        <f>+SUMIFS('BLG1222'!$I:$I,'BLG1222'!$A:$A,'ALL 2022'!$2:$2,'BLG1222'!$D:$D,'ALL 2022'!$D:$D)</f>
        <v>0</v>
      </c>
      <c r="Z351" s="12">
        <f>+SUMIFS('BLG1222'!$I:$I,'BLG1222'!$A:$A,'ALL 2022'!$2:$2,'BLG1222'!$D:$D,'ALL 2022'!$D:$D)</f>
        <v>0</v>
      </c>
      <c r="AA351" s="12">
        <f>+SUMIFS('BLG1222'!$I:$I,'BLG1222'!$A:$A,'ALL 2022'!$2:$2,'BLG1222'!$D:$D,'ALL 2022'!$D:$D)</f>
        <v>0</v>
      </c>
      <c r="AB351" s="12">
        <f>+SUMIFS('BLG1222'!$I:$I,'BLG1222'!$A:$A,'ALL 2022'!$2:$2,'BLG1222'!$D:$D,'ALL 2022'!$D:$D)</f>
        <v>0</v>
      </c>
      <c r="AC351" s="12">
        <f>+SUMIFS('BLG1222'!$I:$I,'BLG1222'!$A:$A,'ALL 2022'!$2:$2,'BLG1222'!$D:$D,'ALL 2022'!$D:$D)</f>
        <v>0</v>
      </c>
      <c r="AD351" s="12">
        <f>+SUMIFS('BLG1222'!$I:$I,'BLG1222'!$A:$A,'ALL 2022'!$2:$2,'BLG1222'!$D:$D,'ALL 2022'!$D:$D)</f>
        <v>0</v>
      </c>
      <c r="AE351" s="12">
        <f>+SUMIFS('BLG1222'!$I:$I,'BLG1222'!$A:$A,'ALL 2022'!$2:$2,'BLG1222'!$D:$D,'ALL 2022'!$D:$D)</f>
        <v>0</v>
      </c>
      <c r="AF351" s="12">
        <f>+SUMIFS('BLG1222'!$I:$I,'BLG1222'!$A:$A,'ALL 2022'!$2:$2,'BLG1222'!$D:$D,'ALL 2022'!$D:$D)</f>
        <v>0</v>
      </c>
      <c r="AG351" s="12">
        <f>+SUMIFS('BLG1222'!$I:$I,'BLG1222'!$A:$A,'ALL 2022'!$2:$2,'BLG1222'!$D:$D,'ALL 2022'!$D:$D)</f>
        <v>0</v>
      </c>
      <c r="AH351" s="12">
        <f>+SUMIFS('BLG1222'!$I:$I,'BLG1222'!$A:$A,'ALL 2022'!$2:$2,'BLG1222'!$D:$D,'ALL 2022'!$D:$D)</f>
        <v>0</v>
      </c>
      <c r="AI351" s="12">
        <f>+SUMIFS('BLG1222'!$I:$I,'BLG1222'!$A:$A,'ALL 2022'!$2:$2,'BLG1222'!$D:$D,'ALL 2022'!$D:$D)</f>
        <v>0</v>
      </c>
      <c r="AJ351" s="12">
        <f>+SUMIFS('BLG1222'!$I:$I,'BLG1222'!$A:$A,'ALL 2022'!$2:$2,'BLG1222'!$D:$D,'ALL 2022'!$D:$D)</f>
        <v>0</v>
      </c>
      <c r="AK351" s="12">
        <f>+SUMIFS('BLG1222'!$I:$I,'BLG1222'!$A:$A,'ALL 2022'!$2:$2,'BLG1222'!$D:$D,'ALL 2022'!$D:$D)</f>
        <v>0</v>
      </c>
      <c r="AL351" s="12">
        <f>+SUMIFS('BLG1222'!$I:$I,'BLG1222'!$A:$A,'ALL 2022'!$2:$2,'BLG1222'!$D:$D,'ALL 2022'!$D:$D)</f>
        <v>0</v>
      </c>
      <c r="AM351" s="12">
        <f>+SUMIFS('BLG1222'!$I:$I,'BLG1222'!$A:$A,'ALL 2022'!$2:$2,'BLG1222'!$D:$D,'ALL 2022'!$D:$D)</f>
        <v>0</v>
      </c>
      <c r="AN351" s="12">
        <f>+SUMIFS('BLG1222'!$I:$I,'BLG1222'!$A:$A,'ALL 2022'!$2:$2,'BLG1222'!$D:$D,'ALL 2022'!$D:$D)</f>
        <v>0</v>
      </c>
      <c r="AO351" s="12">
        <f>+SUMIFS('BLG1222'!$I:$I,'BLG1222'!$A:$A,'ALL 2022'!$2:$2,'BLG1222'!$D:$D,'ALL 2022'!$D:$D)</f>
        <v>0</v>
      </c>
      <c r="AP351" s="12">
        <f>+SUMIFS('BLG1222'!$I:$I,'BLG1222'!$A:$A,'ALL 2022'!$2:$2,'BLG1222'!$D:$D,'ALL 2022'!$D:$D)</f>
        <v>0</v>
      </c>
      <c r="AQ351" s="164">
        <f t="shared" si="36"/>
        <v>-75155958</v>
      </c>
      <c r="AR351" s="165">
        <f t="shared" si="37"/>
        <v>-15894.081272271625</v>
      </c>
    </row>
    <row r="352" spans="1:44" hidden="1" x14ac:dyDescent="0.25">
      <c r="A352" s="11" t="str">
        <f t="shared" si="33"/>
        <v>5</v>
      </c>
      <c r="B352" s="11" t="str">
        <f t="shared" si="34"/>
        <v>51</v>
      </c>
      <c r="C352" s="11" t="str">
        <f t="shared" si="35"/>
        <v>511</v>
      </c>
      <c r="D352" s="23">
        <v>51110000</v>
      </c>
      <c r="E352" s="119" t="str">
        <f t="shared" ref="E352:E365" si="39">+IF(AQ:AQ&gt;0,"BIL27","BIL29")</f>
        <v>BIL27</v>
      </c>
      <c r="F352" s="24" t="s">
        <v>337</v>
      </c>
      <c r="G352" s="12">
        <f>+SUMIFS('BLG1222'!$I:$I,'BLG1222'!$A:$A,'ALL 2022'!$2:$2,'BLG1222'!$D:$D,'ALL 2022'!$D:$D)</f>
        <v>131781473</v>
      </c>
      <c r="H352" s="12">
        <f>+SUMIFS('BLG1222'!$I:$I,'BLG1222'!$A:$A,'ALL 2022'!$2:$2,'BLG1222'!$D:$D,'ALL 2022'!$D:$D)</f>
        <v>1474937.09</v>
      </c>
      <c r="I352" s="12">
        <f>+SUMIFS('BLG1222'!$I:$I,'BLG1222'!$A:$A,'ALL 2022'!$2:$2,'BLG1222'!$D:$D,'ALL 2022'!$D:$D)</f>
        <v>451593051.36000001</v>
      </c>
      <c r="J352" s="12">
        <f>+SUMIFS('BLG1222'!$I:$I,'BLG1222'!$A:$A,'ALL 2022'!$2:$2,'BLG1222'!$D:$D,'ALL 2022'!$D:$D)</f>
        <v>5917236504.1300001</v>
      </c>
      <c r="K352" s="12">
        <f>+SUMIFS('BLG1222'!$I:$I,'BLG1222'!$A:$A,'ALL 2022'!$2:$2,'BLG1222'!$D:$D,'ALL 2022'!$D:$D)</f>
        <v>2124900</v>
      </c>
      <c r="L352" s="12">
        <f>+SUMIFS('BLG1222'!$I:$I,'BLG1222'!$A:$A,'ALL 2022'!$2:$2,'BLG1222'!$D:$D,'ALL 2022'!$D:$D)</f>
        <v>0</v>
      </c>
      <c r="M352" s="12">
        <f>+SUMIFS('BLG1222'!$I:$I,'BLG1222'!$A:$A,'ALL 2022'!$2:$2,'BLG1222'!$D:$D,'ALL 2022'!$D:$D)</f>
        <v>0</v>
      </c>
      <c r="N352" s="12">
        <f>+SUMIFS('BLG1222'!$I:$I,'BLG1222'!$A:$A,'ALL 2022'!$2:$2,'BLG1222'!$D:$D,'ALL 2022'!$D:$D)</f>
        <v>0</v>
      </c>
      <c r="O352" s="12">
        <f>+SUMIFS('BLG1222'!$I:$I,'BLG1222'!$A:$A,'ALL 2022'!$2:$2,'BLG1222'!$D:$D,'ALL 2022'!$D:$D)</f>
        <v>52866815.340000004</v>
      </c>
      <c r="P352" s="12">
        <f>+SUMIFS('BLG1222'!$I:$I,'BLG1222'!$A:$A,'ALL 2022'!$2:$2,'BLG1222'!$D:$D,'ALL 2022'!$D:$D)</f>
        <v>28083357</v>
      </c>
      <c r="Q352" s="12">
        <f>+SUMIFS('BLG1222'!$I:$I,'BLG1222'!$A:$A,'ALL 2022'!$2:$2,'BLG1222'!$D:$D,'ALL 2022'!$D:$D)</f>
        <v>0</v>
      </c>
      <c r="R352" s="12">
        <f>+SUMIFS('BLG1222'!$I:$I,'BLG1222'!$A:$A,'ALL 2022'!$2:$2,'BLG1222'!$D:$D,'ALL 2022'!$D:$D)</f>
        <v>0</v>
      </c>
      <c r="S352" s="12">
        <f>+SUMIFS('BLG1222'!$I:$I,'BLG1222'!$A:$A,'ALL 2022'!$2:$2,'BLG1222'!$D:$D,'ALL 2022'!$D:$D)</f>
        <v>38118660</v>
      </c>
      <c r="T352" s="12">
        <f>+SUMIFS('BLG1222'!$I:$I,'BLG1222'!$A:$A,'ALL 2022'!$2:$2,'BLG1222'!$D:$D,'ALL 2022'!$D:$D)</f>
        <v>265847735.30000001</v>
      </c>
      <c r="U352" s="12">
        <f>+SUMIFS('BLG1222'!$I:$I,'BLG1222'!$A:$A,'ALL 2022'!$2:$2,'BLG1222'!$D:$D,'ALL 2022'!$D:$D)</f>
        <v>33339190.719999999</v>
      </c>
      <c r="V352" s="12">
        <f>+SUMIFS('BLG1222'!$I:$I,'BLG1222'!$A:$A,'ALL 2022'!$2:$2,'BLG1222'!$D:$D,'ALL 2022'!$D:$D)</f>
        <v>-2576461.3600000101</v>
      </c>
      <c r="W352" s="12">
        <f>+SUMIFS('BLG1222'!$I:$I,'BLG1222'!$A:$A,'ALL 2022'!$2:$2,'BLG1222'!$D:$D,'ALL 2022'!$D:$D)</f>
        <v>0</v>
      </c>
      <c r="X352" s="12">
        <f>+SUMIFS('BLG1222'!$I:$I,'BLG1222'!$A:$A,'ALL 2022'!$2:$2,'BLG1222'!$D:$D,'ALL 2022'!$D:$D)</f>
        <v>0</v>
      </c>
      <c r="Y352" s="12">
        <f>+SUMIFS('BLG1222'!$I:$I,'BLG1222'!$A:$A,'ALL 2022'!$2:$2,'BLG1222'!$D:$D,'ALL 2022'!$D:$D)</f>
        <v>0</v>
      </c>
      <c r="Z352" s="12">
        <f>+SUMIFS('BLG1222'!$I:$I,'BLG1222'!$A:$A,'ALL 2022'!$2:$2,'BLG1222'!$D:$D,'ALL 2022'!$D:$D)</f>
        <v>0</v>
      </c>
      <c r="AA352" s="12">
        <f>+SUMIFS('BLG1222'!$I:$I,'BLG1222'!$A:$A,'ALL 2022'!$2:$2,'BLG1222'!$D:$D,'ALL 2022'!$D:$D)</f>
        <v>893189.02</v>
      </c>
      <c r="AB352" s="12">
        <f>+SUMIFS('BLG1222'!$I:$I,'BLG1222'!$A:$A,'ALL 2022'!$2:$2,'BLG1222'!$D:$D,'ALL 2022'!$D:$D)</f>
        <v>276797176</v>
      </c>
      <c r="AC352" s="12">
        <f>+SUMIFS('BLG1222'!$I:$I,'BLG1222'!$A:$A,'ALL 2022'!$2:$2,'BLG1222'!$D:$D,'ALL 2022'!$D:$D)</f>
        <v>0</v>
      </c>
      <c r="AD352" s="12">
        <f>+SUMIFS('BLG1222'!$I:$I,'BLG1222'!$A:$A,'ALL 2022'!$2:$2,'BLG1222'!$D:$D,'ALL 2022'!$D:$D)</f>
        <v>0</v>
      </c>
      <c r="AE352" s="12">
        <f>+SUMIFS('BLG1222'!$I:$I,'BLG1222'!$A:$A,'ALL 2022'!$2:$2,'BLG1222'!$D:$D,'ALL 2022'!$D:$D)</f>
        <v>0</v>
      </c>
      <c r="AF352" s="12">
        <f>+SUMIFS('BLG1222'!$I:$I,'BLG1222'!$A:$A,'ALL 2022'!$2:$2,'BLG1222'!$D:$D,'ALL 2022'!$D:$D)</f>
        <v>306958311</v>
      </c>
      <c r="AG352" s="12">
        <f>+SUMIFS('BLG1222'!$I:$I,'BLG1222'!$A:$A,'ALL 2022'!$2:$2,'BLG1222'!$D:$D,'ALL 2022'!$D:$D)</f>
        <v>0</v>
      </c>
      <c r="AH352" s="12">
        <f>+SUMIFS('BLG1222'!$I:$I,'BLG1222'!$A:$A,'ALL 2022'!$2:$2,'BLG1222'!$D:$D,'ALL 2022'!$D:$D)</f>
        <v>249765500</v>
      </c>
      <c r="AI352" s="12">
        <f>+SUMIFS('BLG1222'!$I:$I,'BLG1222'!$A:$A,'ALL 2022'!$2:$2,'BLG1222'!$D:$D,'ALL 2022'!$D:$D)</f>
        <v>0</v>
      </c>
      <c r="AJ352" s="12">
        <f>+SUMIFS('BLG1222'!$I:$I,'BLG1222'!$A:$A,'ALL 2022'!$2:$2,'BLG1222'!$D:$D,'ALL 2022'!$D:$D)</f>
        <v>0</v>
      </c>
      <c r="AK352" s="12">
        <f>+SUMIFS('BLG1222'!$I:$I,'BLG1222'!$A:$A,'ALL 2022'!$2:$2,'BLG1222'!$D:$D,'ALL 2022'!$D:$D)</f>
        <v>0</v>
      </c>
      <c r="AL352" s="12">
        <f>+SUMIFS('BLG1222'!$I:$I,'BLG1222'!$A:$A,'ALL 2022'!$2:$2,'BLG1222'!$D:$D,'ALL 2022'!$D:$D)</f>
        <v>0</v>
      </c>
      <c r="AM352" s="12">
        <f>+SUMIFS('BLG1222'!$I:$I,'BLG1222'!$A:$A,'ALL 2022'!$2:$2,'BLG1222'!$D:$D,'ALL 2022'!$D:$D)</f>
        <v>0</v>
      </c>
      <c r="AN352" s="12">
        <f>+SUMIFS('BLG1222'!$I:$I,'BLG1222'!$A:$A,'ALL 2022'!$2:$2,'BLG1222'!$D:$D,'ALL 2022'!$D:$D)</f>
        <v>0</v>
      </c>
      <c r="AO352" s="12">
        <f>+SUMIFS('BLG1222'!$I:$I,'BLG1222'!$A:$A,'ALL 2022'!$2:$2,'BLG1222'!$D:$D,'ALL 2022'!$D:$D)</f>
        <v>65411322.390000001</v>
      </c>
      <c r="AP352" s="12">
        <f>+SUMIFS('BLG1222'!$I:$I,'BLG1222'!$A:$A,'ALL 2022'!$2:$2,'BLG1222'!$D:$D,'ALL 2022'!$D:$D)</f>
        <v>0</v>
      </c>
      <c r="AQ352" s="164">
        <f t="shared" si="36"/>
        <v>7819715660.9900017</v>
      </c>
      <c r="AR352" s="165">
        <f t="shared" si="37"/>
        <v>1653723.7971450025</v>
      </c>
    </row>
    <row r="353" spans="1:44" hidden="1" x14ac:dyDescent="0.25">
      <c r="A353" s="11" t="str">
        <f t="shared" si="33"/>
        <v>5</v>
      </c>
      <c r="B353" s="11" t="str">
        <f t="shared" si="34"/>
        <v>51</v>
      </c>
      <c r="C353" s="11" t="str">
        <f t="shared" si="35"/>
        <v>511</v>
      </c>
      <c r="D353" s="23">
        <v>51112000</v>
      </c>
      <c r="E353" s="119" t="str">
        <f t="shared" si="39"/>
        <v>BIL29</v>
      </c>
      <c r="F353" s="24" t="s">
        <v>2125</v>
      </c>
      <c r="G353" s="12">
        <f>+SUMIFS('BLG1222'!$I:$I,'BLG1222'!$A:$A,'ALL 2022'!$2:$2,'BLG1222'!$D:$D,'ALL 2022'!$D:$D)</f>
        <v>0</v>
      </c>
      <c r="H353" s="12">
        <f>+SUMIFS('BLG1222'!$I:$I,'BLG1222'!$A:$A,'ALL 2022'!$2:$2,'BLG1222'!$D:$D,'ALL 2022'!$D:$D)</f>
        <v>0</v>
      </c>
      <c r="I353" s="12">
        <f>+SUMIFS('BLG1222'!$I:$I,'BLG1222'!$A:$A,'ALL 2022'!$2:$2,'BLG1222'!$D:$D,'ALL 2022'!$D:$D)</f>
        <v>0</v>
      </c>
      <c r="J353" s="12">
        <f>+SUMIFS('BLG1222'!$I:$I,'BLG1222'!$A:$A,'ALL 2022'!$2:$2,'BLG1222'!$D:$D,'ALL 2022'!$D:$D)</f>
        <v>0</v>
      </c>
      <c r="K353" s="12">
        <f>+SUMIFS('BLG1222'!$I:$I,'BLG1222'!$A:$A,'ALL 2022'!$2:$2,'BLG1222'!$D:$D,'ALL 2022'!$D:$D)</f>
        <v>0</v>
      </c>
      <c r="L353" s="12">
        <f>+SUMIFS('BLG1222'!$I:$I,'BLG1222'!$A:$A,'ALL 2022'!$2:$2,'BLG1222'!$D:$D,'ALL 2022'!$D:$D)</f>
        <v>0</v>
      </c>
      <c r="M353" s="12">
        <f>+SUMIFS('BLG1222'!$I:$I,'BLG1222'!$A:$A,'ALL 2022'!$2:$2,'BLG1222'!$D:$D,'ALL 2022'!$D:$D)</f>
        <v>0</v>
      </c>
      <c r="N353" s="12">
        <f>+SUMIFS('BLG1222'!$I:$I,'BLG1222'!$A:$A,'ALL 2022'!$2:$2,'BLG1222'!$D:$D,'ALL 2022'!$D:$D)</f>
        <v>0</v>
      </c>
      <c r="O353" s="12">
        <f>+SUMIFS('BLG1222'!$I:$I,'BLG1222'!$A:$A,'ALL 2022'!$2:$2,'BLG1222'!$D:$D,'ALL 2022'!$D:$D)</f>
        <v>0</v>
      </c>
      <c r="P353" s="12">
        <f>+SUMIFS('BLG1222'!$I:$I,'BLG1222'!$A:$A,'ALL 2022'!$2:$2,'BLG1222'!$D:$D,'ALL 2022'!$D:$D)</f>
        <v>0</v>
      </c>
      <c r="Q353" s="12">
        <f>+SUMIFS('BLG1222'!$I:$I,'BLG1222'!$A:$A,'ALL 2022'!$2:$2,'BLG1222'!$D:$D,'ALL 2022'!$D:$D)</f>
        <v>0</v>
      </c>
      <c r="R353" s="12">
        <f>+SUMIFS('BLG1222'!$I:$I,'BLG1222'!$A:$A,'ALL 2022'!$2:$2,'BLG1222'!$D:$D,'ALL 2022'!$D:$D)</f>
        <v>0</v>
      </c>
      <c r="S353" s="12">
        <f>+SUMIFS('BLG1222'!$I:$I,'BLG1222'!$A:$A,'ALL 2022'!$2:$2,'BLG1222'!$D:$D,'ALL 2022'!$D:$D)</f>
        <v>0</v>
      </c>
      <c r="T353" s="12">
        <f>+SUMIFS('BLG1222'!$I:$I,'BLG1222'!$A:$A,'ALL 2022'!$2:$2,'BLG1222'!$D:$D,'ALL 2022'!$D:$D)</f>
        <v>-228814.9</v>
      </c>
      <c r="U353" s="12">
        <f>+SUMIFS('BLG1222'!$I:$I,'BLG1222'!$A:$A,'ALL 2022'!$2:$2,'BLG1222'!$D:$D,'ALL 2022'!$D:$D)</f>
        <v>0</v>
      </c>
      <c r="V353" s="12">
        <f>+SUMIFS('BLG1222'!$I:$I,'BLG1222'!$A:$A,'ALL 2022'!$2:$2,'BLG1222'!$D:$D,'ALL 2022'!$D:$D)</f>
        <v>0</v>
      </c>
      <c r="W353" s="12">
        <f>+SUMIFS('BLG1222'!$I:$I,'BLG1222'!$A:$A,'ALL 2022'!$2:$2,'BLG1222'!$D:$D,'ALL 2022'!$D:$D)</f>
        <v>0</v>
      </c>
      <c r="X353" s="12">
        <f>+SUMIFS('BLG1222'!$I:$I,'BLG1222'!$A:$A,'ALL 2022'!$2:$2,'BLG1222'!$D:$D,'ALL 2022'!$D:$D)</f>
        <v>0</v>
      </c>
      <c r="Y353" s="12">
        <f>+SUMIFS('BLG1222'!$I:$I,'BLG1222'!$A:$A,'ALL 2022'!$2:$2,'BLG1222'!$D:$D,'ALL 2022'!$D:$D)</f>
        <v>0</v>
      </c>
      <c r="Z353" s="12">
        <f>+SUMIFS('BLG1222'!$I:$I,'BLG1222'!$A:$A,'ALL 2022'!$2:$2,'BLG1222'!$D:$D,'ALL 2022'!$D:$D)</f>
        <v>0</v>
      </c>
      <c r="AA353" s="12">
        <f>+SUMIFS('BLG1222'!$I:$I,'BLG1222'!$A:$A,'ALL 2022'!$2:$2,'BLG1222'!$D:$D,'ALL 2022'!$D:$D)</f>
        <v>0</v>
      </c>
      <c r="AB353" s="12">
        <f>+SUMIFS('BLG1222'!$I:$I,'BLG1222'!$A:$A,'ALL 2022'!$2:$2,'BLG1222'!$D:$D,'ALL 2022'!$D:$D)</f>
        <v>0</v>
      </c>
      <c r="AC353" s="12">
        <f>+SUMIFS('BLG1222'!$I:$I,'BLG1222'!$A:$A,'ALL 2022'!$2:$2,'BLG1222'!$D:$D,'ALL 2022'!$D:$D)</f>
        <v>0</v>
      </c>
      <c r="AD353" s="12">
        <f>+SUMIFS('BLG1222'!$I:$I,'BLG1222'!$A:$A,'ALL 2022'!$2:$2,'BLG1222'!$D:$D,'ALL 2022'!$D:$D)</f>
        <v>0</v>
      </c>
      <c r="AE353" s="12">
        <f>+SUMIFS('BLG1222'!$I:$I,'BLG1222'!$A:$A,'ALL 2022'!$2:$2,'BLG1222'!$D:$D,'ALL 2022'!$D:$D)</f>
        <v>0</v>
      </c>
      <c r="AF353" s="12">
        <f>+SUMIFS('BLG1222'!$I:$I,'BLG1222'!$A:$A,'ALL 2022'!$2:$2,'BLG1222'!$D:$D,'ALL 2022'!$D:$D)</f>
        <v>0</v>
      </c>
      <c r="AG353" s="12">
        <f>+SUMIFS('BLG1222'!$I:$I,'BLG1222'!$A:$A,'ALL 2022'!$2:$2,'BLG1222'!$D:$D,'ALL 2022'!$D:$D)</f>
        <v>0</v>
      </c>
      <c r="AH353" s="12">
        <f>+SUMIFS('BLG1222'!$I:$I,'BLG1222'!$A:$A,'ALL 2022'!$2:$2,'BLG1222'!$D:$D,'ALL 2022'!$D:$D)</f>
        <v>0</v>
      </c>
      <c r="AI353" s="12">
        <f>+SUMIFS('BLG1222'!$I:$I,'BLG1222'!$A:$A,'ALL 2022'!$2:$2,'BLG1222'!$D:$D,'ALL 2022'!$D:$D)</f>
        <v>0</v>
      </c>
      <c r="AJ353" s="12">
        <f>+SUMIFS('BLG1222'!$I:$I,'BLG1222'!$A:$A,'ALL 2022'!$2:$2,'BLG1222'!$D:$D,'ALL 2022'!$D:$D)</f>
        <v>0</v>
      </c>
      <c r="AK353" s="12">
        <f>+SUMIFS('BLG1222'!$I:$I,'BLG1222'!$A:$A,'ALL 2022'!$2:$2,'BLG1222'!$D:$D,'ALL 2022'!$D:$D)</f>
        <v>0</v>
      </c>
      <c r="AL353" s="12">
        <f>+SUMIFS('BLG1222'!$I:$I,'BLG1222'!$A:$A,'ALL 2022'!$2:$2,'BLG1222'!$D:$D,'ALL 2022'!$D:$D)</f>
        <v>0</v>
      </c>
      <c r="AM353" s="12">
        <f>+SUMIFS('BLG1222'!$I:$I,'BLG1222'!$A:$A,'ALL 2022'!$2:$2,'BLG1222'!$D:$D,'ALL 2022'!$D:$D)</f>
        <v>0</v>
      </c>
      <c r="AN353" s="12">
        <f>+SUMIFS('BLG1222'!$I:$I,'BLG1222'!$A:$A,'ALL 2022'!$2:$2,'BLG1222'!$D:$D,'ALL 2022'!$D:$D)</f>
        <v>0</v>
      </c>
      <c r="AO353" s="12">
        <f>+SUMIFS('BLG1222'!$I:$I,'BLG1222'!$A:$A,'ALL 2022'!$2:$2,'BLG1222'!$D:$D,'ALL 2022'!$D:$D)</f>
        <v>0</v>
      </c>
      <c r="AP353" s="12">
        <f>+SUMIFS('BLG1222'!$I:$I,'BLG1222'!$A:$A,'ALL 2022'!$2:$2,'BLG1222'!$D:$D,'ALL 2022'!$D:$D)</f>
        <v>0</v>
      </c>
      <c r="AQ353" s="164">
        <f t="shared" si="36"/>
        <v>-228814.9</v>
      </c>
      <c r="AR353" s="165">
        <f t="shared" si="37"/>
        <v>-48.390077296422788</v>
      </c>
    </row>
    <row r="354" spans="1:44" hidden="1" x14ac:dyDescent="0.25">
      <c r="A354" s="11" t="str">
        <f t="shared" si="33"/>
        <v>5</v>
      </c>
      <c r="B354" s="11" t="str">
        <f t="shared" si="34"/>
        <v>51</v>
      </c>
      <c r="C354" s="11" t="str">
        <f t="shared" si="35"/>
        <v>511</v>
      </c>
      <c r="D354" s="23">
        <v>51113000</v>
      </c>
      <c r="E354" s="119" t="str">
        <f t="shared" si="39"/>
        <v>BIL29</v>
      </c>
      <c r="F354" s="24" t="s">
        <v>2021</v>
      </c>
      <c r="G354" s="12">
        <f>+SUMIFS('BLG1222'!$I:$I,'BLG1222'!$A:$A,'ALL 2022'!$2:$2,'BLG1222'!$D:$D,'ALL 2022'!$D:$D)</f>
        <v>0</v>
      </c>
      <c r="H354" s="12">
        <f>+SUMIFS('BLG1222'!$I:$I,'BLG1222'!$A:$A,'ALL 2022'!$2:$2,'BLG1222'!$D:$D,'ALL 2022'!$D:$D)</f>
        <v>0</v>
      </c>
      <c r="I354" s="12">
        <f>+SUMIFS('BLG1222'!$I:$I,'BLG1222'!$A:$A,'ALL 2022'!$2:$2,'BLG1222'!$D:$D,'ALL 2022'!$D:$D)</f>
        <v>0</v>
      </c>
      <c r="J354" s="12">
        <f>+SUMIFS('BLG1222'!$I:$I,'BLG1222'!$A:$A,'ALL 2022'!$2:$2,'BLG1222'!$D:$D,'ALL 2022'!$D:$D)</f>
        <v>0</v>
      </c>
      <c r="K354" s="12">
        <f>+SUMIFS('BLG1222'!$I:$I,'BLG1222'!$A:$A,'ALL 2022'!$2:$2,'BLG1222'!$D:$D,'ALL 2022'!$D:$D)</f>
        <v>0</v>
      </c>
      <c r="L354" s="12">
        <f>+SUMIFS('BLG1222'!$I:$I,'BLG1222'!$A:$A,'ALL 2022'!$2:$2,'BLG1222'!$D:$D,'ALL 2022'!$D:$D)</f>
        <v>0</v>
      </c>
      <c r="M354" s="12">
        <f>+SUMIFS('BLG1222'!$I:$I,'BLG1222'!$A:$A,'ALL 2022'!$2:$2,'BLG1222'!$D:$D,'ALL 2022'!$D:$D)</f>
        <v>0</v>
      </c>
      <c r="N354" s="12">
        <f>+SUMIFS('BLG1222'!$I:$I,'BLG1222'!$A:$A,'ALL 2022'!$2:$2,'BLG1222'!$D:$D,'ALL 2022'!$D:$D)</f>
        <v>0</v>
      </c>
      <c r="O354" s="12">
        <f>+SUMIFS('BLG1222'!$I:$I,'BLG1222'!$A:$A,'ALL 2022'!$2:$2,'BLG1222'!$D:$D,'ALL 2022'!$D:$D)</f>
        <v>0</v>
      </c>
      <c r="P354" s="12">
        <f>+SUMIFS('BLG1222'!$I:$I,'BLG1222'!$A:$A,'ALL 2022'!$2:$2,'BLG1222'!$D:$D,'ALL 2022'!$D:$D)</f>
        <v>0</v>
      </c>
      <c r="Q354" s="12">
        <f>+SUMIFS('BLG1222'!$I:$I,'BLG1222'!$A:$A,'ALL 2022'!$2:$2,'BLG1222'!$D:$D,'ALL 2022'!$D:$D)</f>
        <v>0</v>
      </c>
      <c r="R354" s="12">
        <f>+SUMIFS('BLG1222'!$I:$I,'BLG1222'!$A:$A,'ALL 2022'!$2:$2,'BLG1222'!$D:$D,'ALL 2022'!$D:$D)</f>
        <v>0</v>
      </c>
      <c r="S354" s="12">
        <f>+SUMIFS('BLG1222'!$I:$I,'BLG1222'!$A:$A,'ALL 2022'!$2:$2,'BLG1222'!$D:$D,'ALL 2022'!$D:$D)</f>
        <v>0</v>
      </c>
      <c r="T354" s="12">
        <f>+SUMIFS('BLG1222'!$I:$I,'BLG1222'!$A:$A,'ALL 2022'!$2:$2,'BLG1222'!$D:$D,'ALL 2022'!$D:$D)</f>
        <v>0</v>
      </c>
      <c r="U354" s="12">
        <f>+SUMIFS('BLG1222'!$I:$I,'BLG1222'!$A:$A,'ALL 2022'!$2:$2,'BLG1222'!$D:$D,'ALL 2022'!$D:$D)</f>
        <v>0</v>
      </c>
      <c r="V354" s="12">
        <f>+SUMIFS('BLG1222'!$I:$I,'BLG1222'!$A:$A,'ALL 2022'!$2:$2,'BLG1222'!$D:$D,'ALL 2022'!$D:$D)</f>
        <v>0</v>
      </c>
      <c r="W354" s="12">
        <f>+SUMIFS('BLG1222'!$I:$I,'BLG1222'!$A:$A,'ALL 2022'!$2:$2,'BLG1222'!$D:$D,'ALL 2022'!$D:$D)</f>
        <v>0</v>
      </c>
      <c r="X354" s="12">
        <f>+SUMIFS('BLG1222'!$I:$I,'BLG1222'!$A:$A,'ALL 2022'!$2:$2,'BLG1222'!$D:$D,'ALL 2022'!$D:$D)</f>
        <v>0</v>
      </c>
      <c r="Y354" s="12">
        <f>+SUMIFS('BLG1222'!$I:$I,'BLG1222'!$A:$A,'ALL 2022'!$2:$2,'BLG1222'!$D:$D,'ALL 2022'!$D:$D)</f>
        <v>0</v>
      </c>
      <c r="Z354" s="12">
        <f>+SUMIFS('BLG1222'!$I:$I,'BLG1222'!$A:$A,'ALL 2022'!$2:$2,'BLG1222'!$D:$D,'ALL 2022'!$D:$D)</f>
        <v>0</v>
      </c>
      <c r="AA354" s="12">
        <f>+SUMIFS('BLG1222'!$I:$I,'BLG1222'!$A:$A,'ALL 2022'!$2:$2,'BLG1222'!$D:$D,'ALL 2022'!$D:$D)</f>
        <v>0</v>
      </c>
      <c r="AB354" s="12">
        <f>+SUMIFS('BLG1222'!$I:$I,'BLG1222'!$A:$A,'ALL 2022'!$2:$2,'BLG1222'!$D:$D,'ALL 2022'!$D:$D)</f>
        <v>0</v>
      </c>
      <c r="AC354" s="12">
        <f>+SUMIFS('BLG1222'!$I:$I,'BLG1222'!$A:$A,'ALL 2022'!$2:$2,'BLG1222'!$D:$D,'ALL 2022'!$D:$D)</f>
        <v>0</v>
      </c>
      <c r="AD354" s="12">
        <f>+SUMIFS('BLG1222'!$I:$I,'BLG1222'!$A:$A,'ALL 2022'!$2:$2,'BLG1222'!$D:$D,'ALL 2022'!$D:$D)</f>
        <v>0</v>
      </c>
      <c r="AE354" s="12">
        <f>+SUMIFS('BLG1222'!$I:$I,'BLG1222'!$A:$A,'ALL 2022'!$2:$2,'BLG1222'!$D:$D,'ALL 2022'!$D:$D)</f>
        <v>0</v>
      </c>
      <c r="AF354" s="12">
        <f>+SUMIFS('BLG1222'!$I:$I,'BLG1222'!$A:$A,'ALL 2022'!$2:$2,'BLG1222'!$D:$D,'ALL 2022'!$D:$D)</f>
        <v>0</v>
      </c>
      <c r="AG354" s="12">
        <f>+SUMIFS('BLG1222'!$I:$I,'BLG1222'!$A:$A,'ALL 2022'!$2:$2,'BLG1222'!$D:$D,'ALL 2022'!$D:$D)</f>
        <v>0</v>
      </c>
      <c r="AH354" s="12">
        <f>+SUMIFS('BLG1222'!$I:$I,'BLG1222'!$A:$A,'ALL 2022'!$2:$2,'BLG1222'!$D:$D,'ALL 2022'!$D:$D)</f>
        <v>0</v>
      </c>
      <c r="AI354" s="12">
        <f>+SUMIFS('BLG1222'!$I:$I,'BLG1222'!$A:$A,'ALL 2022'!$2:$2,'BLG1222'!$D:$D,'ALL 2022'!$D:$D)</f>
        <v>0</v>
      </c>
      <c r="AJ354" s="12">
        <f>+SUMIFS('BLG1222'!$I:$I,'BLG1222'!$A:$A,'ALL 2022'!$2:$2,'BLG1222'!$D:$D,'ALL 2022'!$D:$D)</f>
        <v>0</v>
      </c>
      <c r="AK354" s="12">
        <f>+SUMIFS('BLG1222'!$I:$I,'BLG1222'!$A:$A,'ALL 2022'!$2:$2,'BLG1222'!$D:$D,'ALL 2022'!$D:$D)</f>
        <v>0</v>
      </c>
      <c r="AL354" s="12">
        <f>+SUMIFS('BLG1222'!$I:$I,'BLG1222'!$A:$A,'ALL 2022'!$2:$2,'BLG1222'!$D:$D,'ALL 2022'!$D:$D)</f>
        <v>0</v>
      </c>
      <c r="AM354" s="12">
        <f>+SUMIFS('BLG1222'!$I:$I,'BLG1222'!$A:$A,'ALL 2022'!$2:$2,'BLG1222'!$D:$D,'ALL 2022'!$D:$D)</f>
        <v>0</v>
      </c>
      <c r="AN354" s="12">
        <f>+SUMIFS('BLG1222'!$I:$I,'BLG1222'!$A:$A,'ALL 2022'!$2:$2,'BLG1222'!$D:$D,'ALL 2022'!$D:$D)</f>
        <v>0</v>
      </c>
      <c r="AO354" s="12">
        <f>+SUMIFS('BLG1222'!$I:$I,'BLG1222'!$A:$A,'ALL 2022'!$2:$2,'BLG1222'!$D:$D,'ALL 2022'!$D:$D)</f>
        <v>0</v>
      </c>
      <c r="AP354" s="12">
        <f>+SUMIFS('BLG1222'!$I:$I,'BLG1222'!$A:$A,'ALL 2022'!$2:$2,'BLG1222'!$D:$D,'ALL 2022'!$D:$D)</f>
        <v>0</v>
      </c>
      <c r="AQ354" s="164">
        <f t="shared" si="36"/>
        <v>0</v>
      </c>
      <c r="AR354" s="165">
        <f t="shared" si="37"/>
        <v>0</v>
      </c>
    </row>
    <row r="355" spans="1:44" hidden="1" x14ac:dyDescent="0.25">
      <c r="A355" s="11" t="str">
        <f t="shared" si="33"/>
        <v>5</v>
      </c>
      <c r="B355" s="11" t="str">
        <f t="shared" si="34"/>
        <v>51</v>
      </c>
      <c r="C355" s="11" t="str">
        <f t="shared" si="35"/>
        <v>511</v>
      </c>
      <c r="D355" s="23">
        <v>51119999</v>
      </c>
      <c r="E355" s="119" t="str">
        <f t="shared" si="39"/>
        <v>BIL29</v>
      </c>
      <c r="F355" s="24" t="s">
        <v>2462</v>
      </c>
      <c r="G355" s="12">
        <f>+SUMIFS('BLG1222'!$I:$I,'BLG1222'!$A:$A,'ALL 2022'!$2:$2,'BLG1222'!$D:$D,'ALL 2022'!$D:$D)</f>
        <v>0</v>
      </c>
      <c r="H355" s="12">
        <f>+SUMIFS('BLG1222'!$I:$I,'BLG1222'!$A:$A,'ALL 2022'!$2:$2,'BLG1222'!$D:$D,'ALL 2022'!$D:$D)</f>
        <v>0</v>
      </c>
      <c r="I355" s="12">
        <f>+SUMIFS('BLG1222'!$I:$I,'BLG1222'!$A:$A,'ALL 2022'!$2:$2,'BLG1222'!$D:$D,'ALL 2022'!$D:$D)</f>
        <v>0</v>
      </c>
      <c r="J355" s="12">
        <f>+SUMIFS('BLG1222'!$I:$I,'BLG1222'!$A:$A,'ALL 2022'!$2:$2,'BLG1222'!$D:$D,'ALL 2022'!$D:$D)</f>
        <v>0</v>
      </c>
      <c r="K355" s="12">
        <f>+SUMIFS('BLG1222'!$I:$I,'BLG1222'!$A:$A,'ALL 2022'!$2:$2,'BLG1222'!$D:$D,'ALL 2022'!$D:$D)</f>
        <v>0</v>
      </c>
      <c r="L355" s="12">
        <f>+SUMIFS('BLG1222'!$I:$I,'BLG1222'!$A:$A,'ALL 2022'!$2:$2,'BLG1222'!$D:$D,'ALL 2022'!$D:$D)</f>
        <v>0</v>
      </c>
      <c r="M355" s="12">
        <f>+SUMIFS('BLG1222'!$I:$I,'BLG1222'!$A:$A,'ALL 2022'!$2:$2,'BLG1222'!$D:$D,'ALL 2022'!$D:$D)</f>
        <v>0</v>
      </c>
      <c r="N355" s="12">
        <f>+SUMIFS('BLG1222'!$I:$I,'BLG1222'!$A:$A,'ALL 2022'!$2:$2,'BLG1222'!$D:$D,'ALL 2022'!$D:$D)</f>
        <v>0</v>
      </c>
      <c r="O355" s="12">
        <f>+SUMIFS('BLG1222'!$I:$I,'BLG1222'!$A:$A,'ALL 2022'!$2:$2,'BLG1222'!$D:$D,'ALL 2022'!$D:$D)</f>
        <v>0</v>
      </c>
      <c r="P355" s="12">
        <f>+SUMIFS('BLG1222'!$I:$I,'BLG1222'!$A:$A,'ALL 2022'!$2:$2,'BLG1222'!$D:$D,'ALL 2022'!$D:$D)</f>
        <v>0</v>
      </c>
      <c r="Q355" s="12">
        <f>+SUMIFS('BLG1222'!$I:$I,'BLG1222'!$A:$A,'ALL 2022'!$2:$2,'BLG1222'!$D:$D,'ALL 2022'!$D:$D)</f>
        <v>0</v>
      </c>
      <c r="R355" s="12">
        <f>+SUMIFS('BLG1222'!$I:$I,'BLG1222'!$A:$A,'ALL 2022'!$2:$2,'BLG1222'!$D:$D,'ALL 2022'!$D:$D)</f>
        <v>0</v>
      </c>
      <c r="S355" s="12">
        <f>+SUMIFS('BLG1222'!$I:$I,'BLG1222'!$A:$A,'ALL 2022'!$2:$2,'BLG1222'!$D:$D,'ALL 2022'!$D:$D)</f>
        <v>0</v>
      </c>
      <c r="T355" s="12">
        <f>+SUMIFS('BLG1222'!$I:$I,'BLG1222'!$A:$A,'ALL 2022'!$2:$2,'BLG1222'!$D:$D,'ALL 2022'!$D:$D)</f>
        <v>0</v>
      </c>
      <c r="U355" s="12">
        <f>+SUMIFS('BLG1222'!$I:$I,'BLG1222'!$A:$A,'ALL 2022'!$2:$2,'BLG1222'!$D:$D,'ALL 2022'!$D:$D)</f>
        <v>0</v>
      </c>
      <c r="V355" s="12">
        <f>+SUMIFS('BLG1222'!$I:$I,'BLG1222'!$A:$A,'ALL 2022'!$2:$2,'BLG1222'!$D:$D,'ALL 2022'!$D:$D)</f>
        <v>0</v>
      </c>
      <c r="W355" s="12">
        <f>+SUMIFS('BLG1222'!$I:$I,'BLG1222'!$A:$A,'ALL 2022'!$2:$2,'BLG1222'!$D:$D,'ALL 2022'!$D:$D)</f>
        <v>0</v>
      </c>
      <c r="X355" s="12">
        <f>+SUMIFS('BLG1222'!$I:$I,'BLG1222'!$A:$A,'ALL 2022'!$2:$2,'BLG1222'!$D:$D,'ALL 2022'!$D:$D)</f>
        <v>0</v>
      </c>
      <c r="Y355" s="12">
        <f>+SUMIFS('BLG1222'!$I:$I,'BLG1222'!$A:$A,'ALL 2022'!$2:$2,'BLG1222'!$D:$D,'ALL 2022'!$D:$D)</f>
        <v>0</v>
      </c>
      <c r="Z355" s="12">
        <f>+SUMIFS('BLG1222'!$I:$I,'BLG1222'!$A:$A,'ALL 2022'!$2:$2,'BLG1222'!$D:$D,'ALL 2022'!$D:$D)</f>
        <v>0</v>
      </c>
      <c r="AA355" s="12">
        <f>+SUMIFS('BLG1222'!$I:$I,'BLG1222'!$A:$A,'ALL 2022'!$2:$2,'BLG1222'!$D:$D,'ALL 2022'!$D:$D)</f>
        <v>0</v>
      </c>
      <c r="AB355" s="12">
        <f>+SUMIFS('BLG1222'!$I:$I,'BLG1222'!$A:$A,'ALL 2022'!$2:$2,'BLG1222'!$D:$D,'ALL 2022'!$D:$D)</f>
        <v>-2536</v>
      </c>
      <c r="AC355" s="12">
        <f>+SUMIFS('BLG1222'!$I:$I,'BLG1222'!$A:$A,'ALL 2022'!$2:$2,'BLG1222'!$D:$D,'ALL 2022'!$D:$D)</f>
        <v>0</v>
      </c>
      <c r="AD355" s="12">
        <f>+SUMIFS('BLG1222'!$I:$I,'BLG1222'!$A:$A,'ALL 2022'!$2:$2,'BLG1222'!$D:$D,'ALL 2022'!$D:$D)</f>
        <v>0</v>
      </c>
      <c r="AE355" s="12">
        <f>+SUMIFS('BLG1222'!$I:$I,'BLG1222'!$A:$A,'ALL 2022'!$2:$2,'BLG1222'!$D:$D,'ALL 2022'!$D:$D)</f>
        <v>0</v>
      </c>
      <c r="AF355" s="12">
        <f>+SUMIFS('BLG1222'!$I:$I,'BLG1222'!$A:$A,'ALL 2022'!$2:$2,'BLG1222'!$D:$D,'ALL 2022'!$D:$D)</f>
        <v>0</v>
      </c>
      <c r="AG355" s="12">
        <f>+SUMIFS('BLG1222'!$I:$I,'BLG1222'!$A:$A,'ALL 2022'!$2:$2,'BLG1222'!$D:$D,'ALL 2022'!$D:$D)</f>
        <v>0</v>
      </c>
      <c r="AH355" s="12">
        <f>+SUMIFS('BLG1222'!$I:$I,'BLG1222'!$A:$A,'ALL 2022'!$2:$2,'BLG1222'!$D:$D,'ALL 2022'!$D:$D)</f>
        <v>0</v>
      </c>
      <c r="AI355" s="12">
        <f>+SUMIFS('BLG1222'!$I:$I,'BLG1222'!$A:$A,'ALL 2022'!$2:$2,'BLG1222'!$D:$D,'ALL 2022'!$D:$D)</f>
        <v>0</v>
      </c>
      <c r="AJ355" s="12">
        <f>+SUMIFS('BLG1222'!$I:$I,'BLG1222'!$A:$A,'ALL 2022'!$2:$2,'BLG1222'!$D:$D,'ALL 2022'!$D:$D)</f>
        <v>0</v>
      </c>
      <c r="AK355" s="12">
        <f>+SUMIFS('BLG1222'!$I:$I,'BLG1222'!$A:$A,'ALL 2022'!$2:$2,'BLG1222'!$D:$D,'ALL 2022'!$D:$D)</f>
        <v>0</v>
      </c>
      <c r="AL355" s="12">
        <f>+SUMIFS('BLG1222'!$I:$I,'BLG1222'!$A:$A,'ALL 2022'!$2:$2,'BLG1222'!$D:$D,'ALL 2022'!$D:$D)</f>
        <v>0</v>
      </c>
      <c r="AM355" s="12">
        <f>+SUMIFS('BLG1222'!$I:$I,'BLG1222'!$A:$A,'ALL 2022'!$2:$2,'BLG1222'!$D:$D,'ALL 2022'!$D:$D)</f>
        <v>0</v>
      </c>
      <c r="AN355" s="12">
        <f>+SUMIFS('BLG1222'!$I:$I,'BLG1222'!$A:$A,'ALL 2022'!$2:$2,'BLG1222'!$D:$D,'ALL 2022'!$D:$D)</f>
        <v>0</v>
      </c>
      <c r="AO355" s="12">
        <f>+SUMIFS('BLG1222'!$I:$I,'BLG1222'!$A:$A,'ALL 2022'!$2:$2,'BLG1222'!$D:$D,'ALL 2022'!$D:$D)</f>
        <v>0</v>
      </c>
      <c r="AP355" s="12">
        <f>+SUMIFS('BLG1222'!$I:$I,'BLG1222'!$A:$A,'ALL 2022'!$2:$2,'BLG1222'!$D:$D,'ALL 2022'!$D:$D)</f>
        <v>0</v>
      </c>
      <c r="AQ355" s="164">
        <f t="shared" si="36"/>
        <v>-2536</v>
      </c>
      <c r="AR355" s="165">
        <f t="shared" si="37"/>
        <v>-0.5363166298336699</v>
      </c>
    </row>
    <row r="356" spans="1:44" hidden="1" x14ac:dyDescent="0.25">
      <c r="A356" s="11" t="str">
        <f t="shared" si="33"/>
        <v>5</v>
      </c>
      <c r="B356" s="11" t="str">
        <f t="shared" si="34"/>
        <v>51</v>
      </c>
      <c r="C356" s="11" t="str">
        <f t="shared" si="35"/>
        <v>511</v>
      </c>
      <c r="D356" s="23">
        <v>51120000</v>
      </c>
      <c r="E356" s="119" t="str">
        <f t="shared" si="39"/>
        <v>BIL27</v>
      </c>
      <c r="F356" s="24" t="s">
        <v>707</v>
      </c>
      <c r="G356" s="12">
        <f>+SUMIFS('BLG1222'!$I:$I,'BLG1222'!$A:$A,'ALL 2022'!$2:$2,'BLG1222'!$D:$D,'ALL 2022'!$D:$D)</f>
        <v>0</v>
      </c>
      <c r="H356" s="12">
        <f>+SUMIFS('BLG1222'!$I:$I,'BLG1222'!$A:$A,'ALL 2022'!$2:$2,'BLG1222'!$D:$D,'ALL 2022'!$D:$D)</f>
        <v>0</v>
      </c>
      <c r="I356" s="12">
        <f>+SUMIFS('BLG1222'!$I:$I,'BLG1222'!$A:$A,'ALL 2022'!$2:$2,'BLG1222'!$D:$D,'ALL 2022'!$D:$D)</f>
        <v>0</v>
      </c>
      <c r="J356" s="12">
        <f>+SUMIFS('BLG1222'!$I:$I,'BLG1222'!$A:$A,'ALL 2022'!$2:$2,'BLG1222'!$D:$D,'ALL 2022'!$D:$D)</f>
        <v>-159045326</v>
      </c>
      <c r="K356" s="12">
        <f>+SUMIFS('BLG1222'!$I:$I,'BLG1222'!$A:$A,'ALL 2022'!$2:$2,'BLG1222'!$D:$D,'ALL 2022'!$D:$D)</f>
        <v>0</v>
      </c>
      <c r="L356" s="12">
        <f>+SUMIFS('BLG1222'!$I:$I,'BLG1222'!$A:$A,'ALL 2022'!$2:$2,'BLG1222'!$D:$D,'ALL 2022'!$D:$D)</f>
        <v>0</v>
      </c>
      <c r="M356" s="12">
        <f>+SUMIFS('BLG1222'!$I:$I,'BLG1222'!$A:$A,'ALL 2022'!$2:$2,'BLG1222'!$D:$D,'ALL 2022'!$D:$D)</f>
        <v>0</v>
      </c>
      <c r="N356" s="12">
        <f>+SUMIFS('BLG1222'!$I:$I,'BLG1222'!$A:$A,'ALL 2022'!$2:$2,'BLG1222'!$D:$D,'ALL 2022'!$D:$D)</f>
        <v>0</v>
      </c>
      <c r="O356" s="12">
        <f>+SUMIFS('BLG1222'!$I:$I,'BLG1222'!$A:$A,'ALL 2022'!$2:$2,'BLG1222'!$D:$D,'ALL 2022'!$D:$D)</f>
        <v>0</v>
      </c>
      <c r="P356" s="12">
        <f>+SUMIFS('BLG1222'!$I:$I,'BLG1222'!$A:$A,'ALL 2022'!$2:$2,'BLG1222'!$D:$D,'ALL 2022'!$D:$D)</f>
        <v>0</v>
      </c>
      <c r="Q356" s="12">
        <f>+SUMIFS('BLG1222'!$I:$I,'BLG1222'!$A:$A,'ALL 2022'!$2:$2,'BLG1222'!$D:$D,'ALL 2022'!$D:$D)</f>
        <v>0</v>
      </c>
      <c r="R356" s="12">
        <f>+SUMIFS('BLG1222'!$I:$I,'BLG1222'!$A:$A,'ALL 2022'!$2:$2,'BLG1222'!$D:$D,'ALL 2022'!$D:$D)</f>
        <v>0</v>
      </c>
      <c r="S356" s="12">
        <f>+SUMIFS('BLG1222'!$I:$I,'BLG1222'!$A:$A,'ALL 2022'!$2:$2,'BLG1222'!$D:$D,'ALL 2022'!$D:$D)</f>
        <v>0</v>
      </c>
      <c r="T356" s="12">
        <f>+SUMIFS('BLG1222'!$I:$I,'BLG1222'!$A:$A,'ALL 2022'!$2:$2,'BLG1222'!$D:$D,'ALL 2022'!$D:$D)</f>
        <v>13352855.359999999</v>
      </c>
      <c r="U356" s="12">
        <f>+SUMIFS('BLG1222'!$I:$I,'BLG1222'!$A:$A,'ALL 2022'!$2:$2,'BLG1222'!$D:$D,'ALL 2022'!$D:$D)</f>
        <v>170519182</v>
      </c>
      <c r="V356" s="12">
        <f>+SUMIFS('BLG1222'!$I:$I,'BLG1222'!$A:$A,'ALL 2022'!$2:$2,'BLG1222'!$D:$D,'ALL 2022'!$D:$D)</f>
        <v>0</v>
      </c>
      <c r="W356" s="12">
        <f>+SUMIFS('BLG1222'!$I:$I,'BLG1222'!$A:$A,'ALL 2022'!$2:$2,'BLG1222'!$D:$D,'ALL 2022'!$D:$D)</f>
        <v>0</v>
      </c>
      <c r="X356" s="12">
        <f>+SUMIFS('BLG1222'!$I:$I,'BLG1222'!$A:$A,'ALL 2022'!$2:$2,'BLG1222'!$D:$D,'ALL 2022'!$D:$D)</f>
        <v>0</v>
      </c>
      <c r="Y356" s="12">
        <f>+SUMIFS('BLG1222'!$I:$I,'BLG1222'!$A:$A,'ALL 2022'!$2:$2,'BLG1222'!$D:$D,'ALL 2022'!$D:$D)</f>
        <v>0</v>
      </c>
      <c r="Z356" s="12">
        <f>+SUMIFS('BLG1222'!$I:$I,'BLG1222'!$A:$A,'ALL 2022'!$2:$2,'BLG1222'!$D:$D,'ALL 2022'!$D:$D)</f>
        <v>0</v>
      </c>
      <c r="AA356" s="12">
        <f>+SUMIFS('BLG1222'!$I:$I,'BLG1222'!$A:$A,'ALL 2022'!$2:$2,'BLG1222'!$D:$D,'ALL 2022'!$D:$D)</f>
        <v>0</v>
      </c>
      <c r="AB356" s="12">
        <f>+SUMIFS('BLG1222'!$I:$I,'BLG1222'!$A:$A,'ALL 2022'!$2:$2,'BLG1222'!$D:$D,'ALL 2022'!$D:$D)</f>
        <v>0</v>
      </c>
      <c r="AC356" s="12">
        <f>+SUMIFS('BLG1222'!$I:$I,'BLG1222'!$A:$A,'ALL 2022'!$2:$2,'BLG1222'!$D:$D,'ALL 2022'!$D:$D)</f>
        <v>0</v>
      </c>
      <c r="AD356" s="12">
        <f>+SUMIFS('BLG1222'!$I:$I,'BLG1222'!$A:$A,'ALL 2022'!$2:$2,'BLG1222'!$D:$D,'ALL 2022'!$D:$D)</f>
        <v>0</v>
      </c>
      <c r="AE356" s="12">
        <f>+SUMIFS('BLG1222'!$I:$I,'BLG1222'!$A:$A,'ALL 2022'!$2:$2,'BLG1222'!$D:$D,'ALL 2022'!$D:$D)</f>
        <v>0</v>
      </c>
      <c r="AF356" s="12">
        <f>+SUMIFS('BLG1222'!$I:$I,'BLG1222'!$A:$A,'ALL 2022'!$2:$2,'BLG1222'!$D:$D,'ALL 2022'!$D:$D)</f>
        <v>31671507.350000001</v>
      </c>
      <c r="AG356" s="12">
        <f>+SUMIFS('BLG1222'!$I:$I,'BLG1222'!$A:$A,'ALL 2022'!$2:$2,'BLG1222'!$D:$D,'ALL 2022'!$D:$D)</f>
        <v>0</v>
      </c>
      <c r="AH356" s="12">
        <f>+SUMIFS('BLG1222'!$I:$I,'BLG1222'!$A:$A,'ALL 2022'!$2:$2,'BLG1222'!$D:$D,'ALL 2022'!$D:$D)</f>
        <v>0</v>
      </c>
      <c r="AI356" s="12">
        <f>+SUMIFS('BLG1222'!$I:$I,'BLG1222'!$A:$A,'ALL 2022'!$2:$2,'BLG1222'!$D:$D,'ALL 2022'!$D:$D)</f>
        <v>0</v>
      </c>
      <c r="AJ356" s="12">
        <f>+SUMIFS('BLG1222'!$I:$I,'BLG1222'!$A:$A,'ALL 2022'!$2:$2,'BLG1222'!$D:$D,'ALL 2022'!$D:$D)</f>
        <v>0</v>
      </c>
      <c r="AK356" s="12">
        <f>+SUMIFS('BLG1222'!$I:$I,'BLG1222'!$A:$A,'ALL 2022'!$2:$2,'BLG1222'!$D:$D,'ALL 2022'!$D:$D)</f>
        <v>0</v>
      </c>
      <c r="AL356" s="12">
        <f>+SUMIFS('BLG1222'!$I:$I,'BLG1222'!$A:$A,'ALL 2022'!$2:$2,'BLG1222'!$D:$D,'ALL 2022'!$D:$D)</f>
        <v>0</v>
      </c>
      <c r="AM356" s="12">
        <f>+SUMIFS('BLG1222'!$I:$I,'BLG1222'!$A:$A,'ALL 2022'!$2:$2,'BLG1222'!$D:$D,'ALL 2022'!$D:$D)</f>
        <v>0</v>
      </c>
      <c r="AN356" s="12">
        <f>+SUMIFS('BLG1222'!$I:$I,'BLG1222'!$A:$A,'ALL 2022'!$2:$2,'BLG1222'!$D:$D,'ALL 2022'!$D:$D)</f>
        <v>0</v>
      </c>
      <c r="AO356" s="12">
        <f>+SUMIFS('BLG1222'!$I:$I,'BLG1222'!$A:$A,'ALL 2022'!$2:$2,'BLG1222'!$D:$D,'ALL 2022'!$D:$D)</f>
        <v>0</v>
      </c>
      <c r="AP356" s="12">
        <f>+SUMIFS('BLG1222'!$I:$I,'BLG1222'!$A:$A,'ALL 2022'!$2:$2,'BLG1222'!$D:$D,'ALL 2022'!$D:$D)</f>
        <v>0</v>
      </c>
      <c r="AQ356" s="164">
        <f t="shared" si="36"/>
        <v>56498218.710000016</v>
      </c>
      <c r="AR356" s="165">
        <f t="shared" si="37"/>
        <v>11948.317921984544</v>
      </c>
    </row>
    <row r="357" spans="1:44" hidden="1" x14ac:dyDescent="0.25">
      <c r="A357" s="11" t="str">
        <f t="shared" si="33"/>
        <v>5</v>
      </c>
      <c r="B357" s="11" t="str">
        <f t="shared" si="34"/>
        <v>51</v>
      </c>
      <c r="C357" s="11" t="str">
        <f t="shared" si="35"/>
        <v>511</v>
      </c>
      <c r="D357" s="23">
        <v>51121000</v>
      </c>
      <c r="E357" s="119" t="str">
        <f t="shared" si="39"/>
        <v>BIL27</v>
      </c>
      <c r="F357" s="24" t="s">
        <v>2126</v>
      </c>
      <c r="G357" s="12">
        <f>+SUMIFS('BLG1222'!$I:$I,'BLG1222'!$A:$A,'ALL 2022'!$2:$2,'BLG1222'!$D:$D,'ALL 2022'!$D:$D)</f>
        <v>0</v>
      </c>
      <c r="H357" s="12">
        <f>+SUMIFS('BLG1222'!$I:$I,'BLG1222'!$A:$A,'ALL 2022'!$2:$2,'BLG1222'!$D:$D,'ALL 2022'!$D:$D)</f>
        <v>0</v>
      </c>
      <c r="I357" s="12">
        <f>+SUMIFS('BLG1222'!$I:$I,'BLG1222'!$A:$A,'ALL 2022'!$2:$2,'BLG1222'!$D:$D,'ALL 2022'!$D:$D)</f>
        <v>5506202</v>
      </c>
      <c r="J357" s="12">
        <f>+SUMIFS('BLG1222'!$I:$I,'BLG1222'!$A:$A,'ALL 2022'!$2:$2,'BLG1222'!$D:$D,'ALL 2022'!$D:$D)</f>
        <v>0</v>
      </c>
      <c r="K357" s="12">
        <f>+SUMIFS('BLG1222'!$I:$I,'BLG1222'!$A:$A,'ALL 2022'!$2:$2,'BLG1222'!$D:$D,'ALL 2022'!$D:$D)</f>
        <v>0</v>
      </c>
      <c r="L357" s="12">
        <f>+SUMIFS('BLG1222'!$I:$I,'BLG1222'!$A:$A,'ALL 2022'!$2:$2,'BLG1222'!$D:$D,'ALL 2022'!$D:$D)</f>
        <v>0</v>
      </c>
      <c r="M357" s="12">
        <f>+SUMIFS('BLG1222'!$I:$I,'BLG1222'!$A:$A,'ALL 2022'!$2:$2,'BLG1222'!$D:$D,'ALL 2022'!$D:$D)</f>
        <v>0</v>
      </c>
      <c r="N357" s="12">
        <f>+SUMIFS('BLG1222'!$I:$I,'BLG1222'!$A:$A,'ALL 2022'!$2:$2,'BLG1222'!$D:$D,'ALL 2022'!$D:$D)</f>
        <v>0</v>
      </c>
      <c r="O357" s="12">
        <f>+SUMIFS('BLG1222'!$I:$I,'BLG1222'!$A:$A,'ALL 2022'!$2:$2,'BLG1222'!$D:$D,'ALL 2022'!$D:$D)</f>
        <v>0</v>
      </c>
      <c r="P357" s="12">
        <f>+SUMIFS('BLG1222'!$I:$I,'BLG1222'!$A:$A,'ALL 2022'!$2:$2,'BLG1222'!$D:$D,'ALL 2022'!$D:$D)</f>
        <v>0</v>
      </c>
      <c r="Q357" s="12">
        <f>+SUMIFS('BLG1222'!$I:$I,'BLG1222'!$A:$A,'ALL 2022'!$2:$2,'BLG1222'!$D:$D,'ALL 2022'!$D:$D)</f>
        <v>0</v>
      </c>
      <c r="R357" s="12">
        <f>+SUMIFS('BLG1222'!$I:$I,'BLG1222'!$A:$A,'ALL 2022'!$2:$2,'BLG1222'!$D:$D,'ALL 2022'!$D:$D)</f>
        <v>0</v>
      </c>
      <c r="S357" s="12">
        <f>+SUMIFS('BLG1222'!$I:$I,'BLG1222'!$A:$A,'ALL 2022'!$2:$2,'BLG1222'!$D:$D,'ALL 2022'!$D:$D)</f>
        <v>0</v>
      </c>
      <c r="T357" s="12">
        <f>+SUMIFS('BLG1222'!$I:$I,'BLG1222'!$A:$A,'ALL 2022'!$2:$2,'BLG1222'!$D:$D,'ALL 2022'!$D:$D)</f>
        <v>190198519.16999999</v>
      </c>
      <c r="U357" s="12">
        <f>+SUMIFS('BLG1222'!$I:$I,'BLG1222'!$A:$A,'ALL 2022'!$2:$2,'BLG1222'!$D:$D,'ALL 2022'!$D:$D)</f>
        <v>0</v>
      </c>
      <c r="V357" s="12">
        <f>+SUMIFS('BLG1222'!$I:$I,'BLG1222'!$A:$A,'ALL 2022'!$2:$2,'BLG1222'!$D:$D,'ALL 2022'!$D:$D)</f>
        <v>0</v>
      </c>
      <c r="W357" s="12">
        <f>+SUMIFS('BLG1222'!$I:$I,'BLG1222'!$A:$A,'ALL 2022'!$2:$2,'BLG1222'!$D:$D,'ALL 2022'!$D:$D)</f>
        <v>0</v>
      </c>
      <c r="X357" s="12">
        <f>+SUMIFS('BLG1222'!$I:$I,'BLG1222'!$A:$A,'ALL 2022'!$2:$2,'BLG1222'!$D:$D,'ALL 2022'!$D:$D)</f>
        <v>0</v>
      </c>
      <c r="Y357" s="12">
        <f>+SUMIFS('BLG1222'!$I:$I,'BLG1222'!$A:$A,'ALL 2022'!$2:$2,'BLG1222'!$D:$D,'ALL 2022'!$D:$D)</f>
        <v>0</v>
      </c>
      <c r="Z357" s="12">
        <f>+SUMIFS('BLG1222'!$I:$I,'BLG1222'!$A:$A,'ALL 2022'!$2:$2,'BLG1222'!$D:$D,'ALL 2022'!$D:$D)</f>
        <v>0</v>
      </c>
      <c r="AA357" s="12">
        <f>+SUMIFS('BLG1222'!$I:$I,'BLG1222'!$A:$A,'ALL 2022'!$2:$2,'BLG1222'!$D:$D,'ALL 2022'!$D:$D)</f>
        <v>0</v>
      </c>
      <c r="AB357" s="12">
        <f>+SUMIFS('BLG1222'!$I:$I,'BLG1222'!$A:$A,'ALL 2022'!$2:$2,'BLG1222'!$D:$D,'ALL 2022'!$D:$D)</f>
        <v>0</v>
      </c>
      <c r="AC357" s="12">
        <f>+SUMIFS('BLG1222'!$I:$I,'BLG1222'!$A:$A,'ALL 2022'!$2:$2,'BLG1222'!$D:$D,'ALL 2022'!$D:$D)</f>
        <v>0</v>
      </c>
      <c r="AD357" s="12">
        <f>+SUMIFS('BLG1222'!$I:$I,'BLG1222'!$A:$A,'ALL 2022'!$2:$2,'BLG1222'!$D:$D,'ALL 2022'!$D:$D)</f>
        <v>0</v>
      </c>
      <c r="AE357" s="12">
        <f>+SUMIFS('BLG1222'!$I:$I,'BLG1222'!$A:$A,'ALL 2022'!$2:$2,'BLG1222'!$D:$D,'ALL 2022'!$D:$D)</f>
        <v>0</v>
      </c>
      <c r="AF357" s="12">
        <f>+SUMIFS('BLG1222'!$I:$I,'BLG1222'!$A:$A,'ALL 2022'!$2:$2,'BLG1222'!$D:$D,'ALL 2022'!$D:$D)</f>
        <v>0</v>
      </c>
      <c r="AG357" s="12">
        <f>+SUMIFS('BLG1222'!$I:$I,'BLG1222'!$A:$A,'ALL 2022'!$2:$2,'BLG1222'!$D:$D,'ALL 2022'!$D:$D)</f>
        <v>0</v>
      </c>
      <c r="AH357" s="12">
        <f>+SUMIFS('BLG1222'!$I:$I,'BLG1222'!$A:$A,'ALL 2022'!$2:$2,'BLG1222'!$D:$D,'ALL 2022'!$D:$D)</f>
        <v>0</v>
      </c>
      <c r="AI357" s="12">
        <f>+SUMIFS('BLG1222'!$I:$I,'BLG1222'!$A:$A,'ALL 2022'!$2:$2,'BLG1222'!$D:$D,'ALL 2022'!$D:$D)</f>
        <v>0</v>
      </c>
      <c r="AJ357" s="12">
        <f>+SUMIFS('BLG1222'!$I:$I,'BLG1222'!$A:$A,'ALL 2022'!$2:$2,'BLG1222'!$D:$D,'ALL 2022'!$D:$D)</f>
        <v>0</v>
      </c>
      <c r="AK357" s="12">
        <f>+SUMIFS('BLG1222'!$I:$I,'BLG1222'!$A:$A,'ALL 2022'!$2:$2,'BLG1222'!$D:$D,'ALL 2022'!$D:$D)</f>
        <v>0</v>
      </c>
      <c r="AL357" s="12">
        <f>+SUMIFS('BLG1222'!$I:$I,'BLG1222'!$A:$A,'ALL 2022'!$2:$2,'BLG1222'!$D:$D,'ALL 2022'!$D:$D)</f>
        <v>0</v>
      </c>
      <c r="AM357" s="12">
        <f>+SUMIFS('BLG1222'!$I:$I,'BLG1222'!$A:$A,'ALL 2022'!$2:$2,'BLG1222'!$D:$D,'ALL 2022'!$D:$D)</f>
        <v>0</v>
      </c>
      <c r="AN357" s="12">
        <f>+SUMIFS('BLG1222'!$I:$I,'BLG1222'!$A:$A,'ALL 2022'!$2:$2,'BLG1222'!$D:$D,'ALL 2022'!$D:$D)</f>
        <v>0</v>
      </c>
      <c r="AO357" s="12">
        <f>+SUMIFS('BLG1222'!$I:$I,'BLG1222'!$A:$A,'ALL 2022'!$2:$2,'BLG1222'!$D:$D,'ALL 2022'!$D:$D)</f>
        <v>0</v>
      </c>
      <c r="AP357" s="12">
        <f>+SUMIFS('BLG1222'!$I:$I,'BLG1222'!$A:$A,'ALL 2022'!$2:$2,'BLG1222'!$D:$D,'ALL 2022'!$D:$D)</f>
        <v>0</v>
      </c>
      <c r="AQ357" s="164">
        <f t="shared" si="36"/>
        <v>195704721.16999999</v>
      </c>
      <c r="AR357" s="165">
        <f t="shared" si="37"/>
        <v>41387.892941810911</v>
      </c>
    </row>
    <row r="358" spans="1:44" hidden="1" x14ac:dyDescent="0.25">
      <c r="A358" s="11" t="str">
        <f t="shared" si="33"/>
        <v>5</v>
      </c>
      <c r="B358" s="11" t="str">
        <f t="shared" si="34"/>
        <v>51</v>
      </c>
      <c r="C358" s="11" t="str">
        <f t="shared" si="35"/>
        <v>511</v>
      </c>
      <c r="D358" s="23">
        <v>51122000</v>
      </c>
      <c r="E358" s="119" t="str">
        <f t="shared" si="39"/>
        <v>BIL29</v>
      </c>
      <c r="F358" s="24" t="s">
        <v>2127</v>
      </c>
      <c r="G358" s="12">
        <f>+SUMIFS('BLG1222'!$I:$I,'BLG1222'!$A:$A,'ALL 2022'!$2:$2,'BLG1222'!$D:$D,'ALL 2022'!$D:$D)</f>
        <v>0</v>
      </c>
      <c r="H358" s="12">
        <f>+SUMIFS('BLG1222'!$I:$I,'BLG1222'!$A:$A,'ALL 2022'!$2:$2,'BLG1222'!$D:$D,'ALL 2022'!$D:$D)</f>
        <v>0</v>
      </c>
      <c r="I358" s="12">
        <f>+SUMIFS('BLG1222'!$I:$I,'BLG1222'!$A:$A,'ALL 2022'!$2:$2,'BLG1222'!$D:$D,'ALL 2022'!$D:$D)</f>
        <v>46361932.68</v>
      </c>
      <c r="J358" s="12">
        <f>+SUMIFS('BLG1222'!$I:$I,'BLG1222'!$A:$A,'ALL 2022'!$2:$2,'BLG1222'!$D:$D,'ALL 2022'!$D:$D)</f>
        <v>0</v>
      </c>
      <c r="K358" s="12">
        <f>+SUMIFS('BLG1222'!$I:$I,'BLG1222'!$A:$A,'ALL 2022'!$2:$2,'BLG1222'!$D:$D,'ALL 2022'!$D:$D)</f>
        <v>0</v>
      </c>
      <c r="L358" s="12">
        <f>+SUMIFS('BLG1222'!$I:$I,'BLG1222'!$A:$A,'ALL 2022'!$2:$2,'BLG1222'!$D:$D,'ALL 2022'!$D:$D)</f>
        <v>0</v>
      </c>
      <c r="M358" s="12">
        <f>+SUMIFS('BLG1222'!$I:$I,'BLG1222'!$A:$A,'ALL 2022'!$2:$2,'BLG1222'!$D:$D,'ALL 2022'!$D:$D)</f>
        <v>0</v>
      </c>
      <c r="N358" s="12">
        <f>+SUMIFS('BLG1222'!$I:$I,'BLG1222'!$A:$A,'ALL 2022'!$2:$2,'BLG1222'!$D:$D,'ALL 2022'!$D:$D)</f>
        <v>0</v>
      </c>
      <c r="O358" s="12">
        <f>+SUMIFS('BLG1222'!$I:$I,'BLG1222'!$A:$A,'ALL 2022'!$2:$2,'BLG1222'!$D:$D,'ALL 2022'!$D:$D)</f>
        <v>0</v>
      </c>
      <c r="P358" s="12">
        <f>+SUMIFS('BLG1222'!$I:$I,'BLG1222'!$A:$A,'ALL 2022'!$2:$2,'BLG1222'!$D:$D,'ALL 2022'!$D:$D)</f>
        <v>0</v>
      </c>
      <c r="Q358" s="12">
        <f>+SUMIFS('BLG1222'!$I:$I,'BLG1222'!$A:$A,'ALL 2022'!$2:$2,'BLG1222'!$D:$D,'ALL 2022'!$D:$D)</f>
        <v>0</v>
      </c>
      <c r="R358" s="12">
        <f>+SUMIFS('BLG1222'!$I:$I,'BLG1222'!$A:$A,'ALL 2022'!$2:$2,'BLG1222'!$D:$D,'ALL 2022'!$D:$D)</f>
        <v>0</v>
      </c>
      <c r="S358" s="12">
        <f>+SUMIFS('BLG1222'!$I:$I,'BLG1222'!$A:$A,'ALL 2022'!$2:$2,'BLG1222'!$D:$D,'ALL 2022'!$D:$D)</f>
        <v>0</v>
      </c>
      <c r="T358" s="12">
        <f>+SUMIFS('BLG1222'!$I:$I,'BLG1222'!$A:$A,'ALL 2022'!$2:$2,'BLG1222'!$D:$D,'ALL 2022'!$D:$D)</f>
        <v>-534956768.19999999</v>
      </c>
      <c r="U358" s="12">
        <f>+SUMIFS('BLG1222'!$I:$I,'BLG1222'!$A:$A,'ALL 2022'!$2:$2,'BLG1222'!$D:$D,'ALL 2022'!$D:$D)</f>
        <v>0</v>
      </c>
      <c r="V358" s="12">
        <f>+SUMIFS('BLG1222'!$I:$I,'BLG1222'!$A:$A,'ALL 2022'!$2:$2,'BLG1222'!$D:$D,'ALL 2022'!$D:$D)</f>
        <v>0</v>
      </c>
      <c r="W358" s="12">
        <f>+SUMIFS('BLG1222'!$I:$I,'BLG1222'!$A:$A,'ALL 2022'!$2:$2,'BLG1222'!$D:$D,'ALL 2022'!$D:$D)</f>
        <v>0</v>
      </c>
      <c r="X358" s="12">
        <f>+SUMIFS('BLG1222'!$I:$I,'BLG1222'!$A:$A,'ALL 2022'!$2:$2,'BLG1222'!$D:$D,'ALL 2022'!$D:$D)</f>
        <v>0</v>
      </c>
      <c r="Y358" s="12">
        <f>+SUMIFS('BLG1222'!$I:$I,'BLG1222'!$A:$A,'ALL 2022'!$2:$2,'BLG1222'!$D:$D,'ALL 2022'!$D:$D)</f>
        <v>0</v>
      </c>
      <c r="Z358" s="12">
        <f>+SUMIFS('BLG1222'!$I:$I,'BLG1222'!$A:$A,'ALL 2022'!$2:$2,'BLG1222'!$D:$D,'ALL 2022'!$D:$D)</f>
        <v>0</v>
      </c>
      <c r="AA358" s="12">
        <f>+SUMIFS('BLG1222'!$I:$I,'BLG1222'!$A:$A,'ALL 2022'!$2:$2,'BLG1222'!$D:$D,'ALL 2022'!$D:$D)</f>
        <v>0</v>
      </c>
      <c r="AB358" s="12">
        <f>+SUMIFS('BLG1222'!$I:$I,'BLG1222'!$A:$A,'ALL 2022'!$2:$2,'BLG1222'!$D:$D,'ALL 2022'!$D:$D)</f>
        <v>0</v>
      </c>
      <c r="AC358" s="12">
        <f>+SUMIFS('BLG1222'!$I:$I,'BLG1222'!$A:$A,'ALL 2022'!$2:$2,'BLG1222'!$D:$D,'ALL 2022'!$D:$D)</f>
        <v>0</v>
      </c>
      <c r="AD358" s="12">
        <f>+SUMIFS('BLG1222'!$I:$I,'BLG1222'!$A:$A,'ALL 2022'!$2:$2,'BLG1222'!$D:$D,'ALL 2022'!$D:$D)</f>
        <v>0</v>
      </c>
      <c r="AE358" s="12">
        <f>+SUMIFS('BLG1222'!$I:$I,'BLG1222'!$A:$A,'ALL 2022'!$2:$2,'BLG1222'!$D:$D,'ALL 2022'!$D:$D)</f>
        <v>0</v>
      </c>
      <c r="AF358" s="12">
        <f>+SUMIFS('BLG1222'!$I:$I,'BLG1222'!$A:$A,'ALL 2022'!$2:$2,'BLG1222'!$D:$D,'ALL 2022'!$D:$D)</f>
        <v>0</v>
      </c>
      <c r="AG358" s="12">
        <f>+SUMIFS('BLG1222'!$I:$I,'BLG1222'!$A:$A,'ALL 2022'!$2:$2,'BLG1222'!$D:$D,'ALL 2022'!$D:$D)</f>
        <v>0</v>
      </c>
      <c r="AH358" s="12">
        <f>+SUMIFS('BLG1222'!$I:$I,'BLG1222'!$A:$A,'ALL 2022'!$2:$2,'BLG1222'!$D:$D,'ALL 2022'!$D:$D)</f>
        <v>0</v>
      </c>
      <c r="AI358" s="12">
        <f>+SUMIFS('BLG1222'!$I:$I,'BLG1222'!$A:$A,'ALL 2022'!$2:$2,'BLG1222'!$D:$D,'ALL 2022'!$D:$D)</f>
        <v>0</v>
      </c>
      <c r="AJ358" s="12">
        <f>+SUMIFS('BLG1222'!$I:$I,'BLG1222'!$A:$A,'ALL 2022'!$2:$2,'BLG1222'!$D:$D,'ALL 2022'!$D:$D)</f>
        <v>0</v>
      </c>
      <c r="AK358" s="12">
        <f>+SUMIFS('BLG1222'!$I:$I,'BLG1222'!$A:$A,'ALL 2022'!$2:$2,'BLG1222'!$D:$D,'ALL 2022'!$D:$D)</f>
        <v>0</v>
      </c>
      <c r="AL358" s="12">
        <f>+SUMIFS('BLG1222'!$I:$I,'BLG1222'!$A:$A,'ALL 2022'!$2:$2,'BLG1222'!$D:$D,'ALL 2022'!$D:$D)</f>
        <v>0</v>
      </c>
      <c r="AM358" s="12">
        <f>+SUMIFS('BLG1222'!$I:$I,'BLG1222'!$A:$A,'ALL 2022'!$2:$2,'BLG1222'!$D:$D,'ALL 2022'!$D:$D)</f>
        <v>0</v>
      </c>
      <c r="AN358" s="12">
        <f>+SUMIFS('BLG1222'!$I:$I,'BLG1222'!$A:$A,'ALL 2022'!$2:$2,'BLG1222'!$D:$D,'ALL 2022'!$D:$D)</f>
        <v>0</v>
      </c>
      <c r="AO358" s="12">
        <f>+SUMIFS('BLG1222'!$I:$I,'BLG1222'!$A:$A,'ALL 2022'!$2:$2,'BLG1222'!$D:$D,'ALL 2022'!$D:$D)</f>
        <v>0</v>
      </c>
      <c r="AP358" s="12">
        <f>+SUMIFS('BLG1222'!$I:$I,'BLG1222'!$A:$A,'ALL 2022'!$2:$2,'BLG1222'!$D:$D,'ALL 2022'!$D:$D)</f>
        <v>0</v>
      </c>
      <c r="AQ358" s="164">
        <f t="shared" si="36"/>
        <v>-488594835.51999998</v>
      </c>
      <c r="AR358" s="165">
        <f t="shared" si="37"/>
        <v>-103328.68120671241</v>
      </c>
    </row>
    <row r="359" spans="1:44" hidden="1" x14ac:dyDescent="0.25">
      <c r="A359" s="11" t="str">
        <f t="shared" si="33"/>
        <v>5</v>
      </c>
      <c r="B359" s="11" t="str">
        <f t="shared" si="34"/>
        <v>51</v>
      </c>
      <c r="C359" s="11" t="str">
        <f t="shared" si="35"/>
        <v>511</v>
      </c>
      <c r="D359" s="23">
        <v>51122310</v>
      </c>
      <c r="E359" s="119" t="str">
        <f t="shared" si="39"/>
        <v>BIL29</v>
      </c>
      <c r="F359" s="24" t="s">
        <v>704</v>
      </c>
      <c r="G359" s="12">
        <f>+SUMIFS('BLG1222'!$I:$I,'BLG1222'!$A:$A,'ALL 2022'!$2:$2,'BLG1222'!$D:$D,'ALL 2022'!$D:$D)</f>
        <v>0</v>
      </c>
      <c r="H359" s="12">
        <f>+SUMIFS('BLG1222'!$I:$I,'BLG1222'!$A:$A,'ALL 2022'!$2:$2,'BLG1222'!$D:$D,'ALL 2022'!$D:$D)</f>
        <v>0</v>
      </c>
      <c r="I359" s="12">
        <f>+SUMIFS('BLG1222'!$I:$I,'BLG1222'!$A:$A,'ALL 2022'!$2:$2,'BLG1222'!$D:$D,'ALL 2022'!$D:$D)</f>
        <v>0</v>
      </c>
      <c r="J359" s="12">
        <f>+SUMIFS('BLG1222'!$I:$I,'BLG1222'!$A:$A,'ALL 2022'!$2:$2,'BLG1222'!$D:$D,'ALL 2022'!$D:$D)</f>
        <v>0</v>
      </c>
      <c r="K359" s="12">
        <f>+SUMIFS('BLG1222'!$I:$I,'BLG1222'!$A:$A,'ALL 2022'!$2:$2,'BLG1222'!$D:$D,'ALL 2022'!$D:$D)</f>
        <v>0</v>
      </c>
      <c r="L359" s="12">
        <f>+SUMIFS('BLG1222'!$I:$I,'BLG1222'!$A:$A,'ALL 2022'!$2:$2,'BLG1222'!$D:$D,'ALL 2022'!$D:$D)</f>
        <v>0</v>
      </c>
      <c r="M359" s="12">
        <f>+SUMIFS('BLG1222'!$I:$I,'BLG1222'!$A:$A,'ALL 2022'!$2:$2,'BLG1222'!$D:$D,'ALL 2022'!$D:$D)</f>
        <v>0</v>
      </c>
      <c r="N359" s="12">
        <f>+SUMIFS('BLG1222'!$I:$I,'BLG1222'!$A:$A,'ALL 2022'!$2:$2,'BLG1222'!$D:$D,'ALL 2022'!$D:$D)</f>
        <v>0</v>
      </c>
      <c r="O359" s="12">
        <f>+SUMIFS('BLG1222'!$I:$I,'BLG1222'!$A:$A,'ALL 2022'!$2:$2,'BLG1222'!$D:$D,'ALL 2022'!$D:$D)</f>
        <v>0</v>
      </c>
      <c r="P359" s="12">
        <f>+SUMIFS('BLG1222'!$I:$I,'BLG1222'!$A:$A,'ALL 2022'!$2:$2,'BLG1222'!$D:$D,'ALL 2022'!$D:$D)</f>
        <v>0</v>
      </c>
      <c r="Q359" s="12">
        <f>+SUMIFS('BLG1222'!$I:$I,'BLG1222'!$A:$A,'ALL 2022'!$2:$2,'BLG1222'!$D:$D,'ALL 2022'!$D:$D)</f>
        <v>0</v>
      </c>
      <c r="R359" s="12">
        <f>+SUMIFS('BLG1222'!$I:$I,'BLG1222'!$A:$A,'ALL 2022'!$2:$2,'BLG1222'!$D:$D,'ALL 2022'!$D:$D)</f>
        <v>0</v>
      </c>
      <c r="S359" s="12">
        <f>+SUMIFS('BLG1222'!$I:$I,'BLG1222'!$A:$A,'ALL 2022'!$2:$2,'BLG1222'!$D:$D,'ALL 2022'!$D:$D)</f>
        <v>0</v>
      </c>
      <c r="T359" s="12">
        <f>+SUMIFS('BLG1222'!$I:$I,'BLG1222'!$A:$A,'ALL 2022'!$2:$2,'BLG1222'!$D:$D,'ALL 2022'!$D:$D)</f>
        <v>0</v>
      </c>
      <c r="U359" s="12">
        <f>+SUMIFS('BLG1222'!$I:$I,'BLG1222'!$A:$A,'ALL 2022'!$2:$2,'BLG1222'!$D:$D,'ALL 2022'!$D:$D)</f>
        <v>0</v>
      </c>
      <c r="V359" s="12">
        <f>+SUMIFS('BLG1222'!$I:$I,'BLG1222'!$A:$A,'ALL 2022'!$2:$2,'BLG1222'!$D:$D,'ALL 2022'!$D:$D)</f>
        <v>0</v>
      </c>
      <c r="W359" s="12">
        <f>+SUMIFS('BLG1222'!$I:$I,'BLG1222'!$A:$A,'ALL 2022'!$2:$2,'BLG1222'!$D:$D,'ALL 2022'!$D:$D)</f>
        <v>0</v>
      </c>
      <c r="X359" s="12">
        <f>+SUMIFS('BLG1222'!$I:$I,'BLG1222'!$A:$A,'ALL 2022'!$2:$2,'BLG1222'!$D:$D,'ALL 2022'!$D:$D)</f>
        <v>0</v>
      </c>
      <c r="Y359" s="12">
        <f>+SUMIFS('BLG1222'!$I:$I,'BLG1222'!$A:$A,'ALL 2022'!$2:$2,'BLG1222'!$D:$D,'ALL 2022'!$D:$D)</f>
        <v>0</v>
      </c>
      <c r="Z359" s="12">
        <f>+SUMIFS('BLG1222'!$I:$I,'BLG1222'!$A:$A,'ALL 2022'!$2:$2,'BLG1222'!$D:$D,'ALL 2022'!$D:$D)</f>
        <v>0</v>
      </c>
      <c r="AA359" s="12">
        <f>+SUMIFS('BLG1222'!$I:$I,'BLG1222'!$A:$A,'ALL 2022'!$2:$2,'BLG1222'!$D:$D,'ALL 2022'!$D:$D)</f>
        <v>0</v>
      </c>
      <c r="AB359" s="12">
        <f>+SUMIFS('BLG1222'!$I:$I,'BLG1222'!$A:$A,'ALL 2022'!$2:$2,'BLG1222'!$D:$D,'ALL 2022'!$D:$D)</f>
        <v>0</v>
      </c>
      <c r="AC359" s="12">
        <f>+SUMIFS('BLG1222'!$I:$I,'BLG1222'!$A:$A,'ALL 2022'!$2:$2,'BLG1222'!$D:$D,'ALL 2022'!$D:$D)</f>
        <v>0</v>
      </c>
      <c r="AD359" s="12">
        <f>+SUMIFS('BLG1222'!$I:$I,'BLG1222'!$A:$A,'ALL 2022'!$2:$2,'BLG1222'!$D:$D,'ALL 2022'!$D:$D)</f>
        <v>0</v>
      </c>
      <c r="AE359" s="12">
        <f>+SUMIFS('BLG1222'!$I:$I,'BLG1222'!$A:$A,'ALL 2022'!$2:$2,'BLG1222'!$D:$D,'ALL 2022'!$D:$D)</f>
        <v>0</v>
      </c>
      <c r="AF359" s="12">
        <f>+SUMIFS('BLG1222'!$I:$I,'BLG1222'!$A:$A,'ALL 2022'!$2:$2,'BLG1222'!$D:$D,'ALL 2022'!$D:$D)</f>
        <v>0</v>
      </c>
      <c r="AG359" s="12">
        <f>+SUMIFS('BLG1222'!$I:$I,'BLG1222'!$A:$A,'ALL 2022'!$2:$2,'BLG1222'!$D:$D,'ALL 2022'!$D:$D)</f>
        <v>0</v>
      </c>
      <c r="AH359" s="12">
        <f>+SUMIFS('BLG1222'!$I:$I,'BLG1222'!$A:$A,'ALL 2022'!$2:$2,'BLG1222'!$D:$D,'ALL 2022'!$D:$D)</f>
        <v>0</v>
      </c>
      <c r="AI359" s="12">
        <f>+SUMIFS('BLG1222'!$I:$I,'BLG1222'!$A:$A,'ALL 2022'!$2:$2,'BLG1222'!$D:$D,'ALL 2022'!$D:$D)</f>
        <v>0</v>
      </c>
      <c r="AJ359" s="12">
        <f>+SUMIFS('BLG1222'!$I:$I,'BLG1222'!$A:$A,'ALL 2022'!$2:$2,'BLG1222'!$D:$D,'ALL 2022'!$D:$D)</f>
        <v>0</v>
      </c>
      <c r="AK359" s="12">
        <f>+SUMIFS('BLG1222'!$I:$I,'BLG1222'!$A:$A,'ALL 2022'!$2:$2,'BLG1222'!$D:$D,'ALL 2022'!$D:$D)</f>
        <v>0</v>
      </c>
      <c r="AL359" s="12">
        <f>+SUMIFS('BLG1222'!$I:$I,'BLG1222'!$A:$A,'ALL 2022'!$2:$2,'BLG1222'!$D:$D,'ALL 2022'!$D:$D)</f>
        <v>0</v>
      </c>
      <c r="AM359" s="12">
        <f>+SUMIFS('BLG1222'!$I:$I,'BLG1222'!$A:$A,'ALL 2022'!$2:$2,'BLG1222'!$D:$D,'ALL 2022'!$D:$D)</f>
        <v>0</v>
      </c>
      <c r="AN359" s="12">
        <f>+SUMIFS('BLG1222'!$I:$I,'BLG1222'!$A:$A,'ALL 2022'!$2:$2,'BLG1222'!$D:$D,'ALL 2022'!$D:$D)</f>
        <v>0</v>
      </c>
      <c r="AO359" s="12">
        <f>+SUMIFS('BLG1222'!$I:$I,'BLG1222'!$A:$A,'ALL 2022'!$2:$2,'BLG1222'!$D:$D,'ALL 2022'!$D:$D)</f>
        <v>0</v>
      </c>
      <c r="AP359" s="12">
        <f>+SUMIFS('BLG1222'!$I:$I,'BLG1222'!$A:$A,'ALL 2022'!$2:$2,'BLG1222'!$D:$D,'ALL 2022'!$D:$D)</f>
        <v>0</v>
      </c>
      <c r="AQ359" s="164">
        <f t="shared" si="36"/>
        <v>0</v>
      </c>
      <c r="AR359" s="165">
        <f t="shared" si="37"/>
        <v>0</v>
      </c>
    </row>
    <row r="360" spans="1:44" hidden="1" x14ac:dyDescent="0.25">
      <c r="A360" s="11" t="str">
        <f t="shared" si="33"/>
        <v>5</v>
      </c>
      <c r="B360" s="11" t="str">
        <f t="shared" si="34"/>
        <v>51</v>
      </c>
      <c r="C360" s="11" t="str">
        <f t="shared" si="35"/>
        <v>511</v>
      </c>
      <c r="D360" s="23">
        <v>51122410</v>
      </c>
      <c r="E360" s="119" t="str">
        <f t="shared" si="39"/>
        <v>BIL27</v>
      </c>
      <c r="F360" s="24" t="s">
        <v>391</v>
      </c>
      <c r="G360" s="12">
        <f>+SUMIFS('BLG1222'!$I:$I,'BLG1222'!$A:$A,'ALL 2022'!$2:$2,'BLG1222'!$D:$D,'ALL 2022'!$D:$D)</f>
        <v>0</v>
      </c>
      <c r="H360" s="12">
        <f>+SUMIFS('BLG1222'!$I:$I,'BLG1222'!$A:$A,'ALL 2022'!$2:$2,'BLG1222'!$D:$D,'ALL 2022'!$D:$D)</f>
        <v>0</v>
      </c>
      <c r="I360" s="12">
        <f>+SUMIFS('BLG1222'!$I:$I,'BLG1222'!$A:$A,'ALL 2022'!$2:$2,'BLG1222'!$D:$D,'ALL 2022'!$D:$D)</f>
        <v>0</v>
      </c>
      <c r="J360" s="12">
        <f>+SUMIFS('BLG1222'!$I:$I,'BLG1222'!$A:$A,'ALL 2022'!$2:$2,'BLG1222'!$D:$D,'ALL 2022'!$D:$D)</f>
        <v>189108537.90000001</v>
      </c>
      <c r="K360" s="12">
        <f>+SUMIFS('BLG1222'!$I:$I,'BLG1222'!$A:$A,'ALL 2022'!$2:$2,'BLG1222'!$D:$D,'ALL 2022'!$D:$D)</f>
        <v>135794500</v>
      </c>
      <c r="L360" s="12">
        <f>+SUMIFS('BLG1222'!$I:$I,'BLG1222'!$A:$A,'ALL 2022'!$2:$2,'BLG1222'!$D:$D,'ALL 2022'!$D:$D)</f>
        <v>2924848.01</v>
      </c>
      <c r="M360" s="12">
        <f>+SUMIFS('BLG1222'!$I:$I,'BLG1222'!$A:$A,'ALL 2022'!$2:$2,'BLG1222'!$D:$D,'ALL 2022'!$D:$D)</f>
        <v>0</v>
      </c>
      <c r="N360" s="12">
        <f>+SUMIFS('BLG1222'!$I:$I,'BLG1222'!$A:$A,'ALL 2022'!$2:$2,'BLG1222'!$D:$D,'ALL 2022'!$D:$D)</f>
        <v>0</v>
      </c>
      <c r="O360" s="12">
        <f>+SUMIFS('BLG1222'!$I:$I,'BLG1222'!$A:$A,'ALL 2022'!$2:$2,'BLG1222'!$D:$D,'ALL 2022'!$D:$D)</f>
        <v>0</v>
      </c>
      <c r="P360" s="12">
        <f>+SUMIFS('BLG1222'!$I:$I,'BLG1222'!$A:$A,'ALL 2022'!$2:$2,'BLG1222'!$D:$D,'ALL 2022'!$D:$D)</f>
        <v>0</v>
      </c>
      <c r="Q360" s="12">
        <f>+SUMIFS('BLG1222'!$I:$I,'BLG1222'!$A:$A,'ALL 2022'!$2:$2,'BLG1222'!$D:$D,'ALL 2022'!$D:$D)</f>
        <v>0</v>
      </c>
      <c r="R360" s="12">
        <f>+SUMIFS('BLG1222'!$I:$I,'BLG1222'!$A:$A,'ALL 2022'!$2:$2,'BLG1222'!$D:$D,'ALL 2022'!$D:$D)</f>
        <v>0</v>
      </c>
      <c r="S360" s="12">
        <f>+SUMIFS('BLG1222'!$I:$I,'BLG1222'!$A:$A,'ALL 2022'!$2:$2,'BLG1222'!$D:$D,'ALL 2022'!$D:$D)</f>
        <v>0</v>
      </c>
      <c r="T360" s="12">
        <f>+SUMIFS('BLG1222'!$I:$I,'BLG1222'!$A:$A,'ALL 2022'!$2:$2,'BLG1222'!$D:$D,'ALL 2022'!$D:$D)</f>
        <v>0</v>
      </c>
      <c r="U360" s="12">
        <f>+SUMIFS('BLG1222'!$I:$I,'BLG1222'!$A:$A,'ALL 2022'!$2:$2,'BLG1222'!$D:$D,'ALL 2022'!$D:$D)</f>
        <v>0</v>
      </c>
      <c r="V360" s="12">
        <f>+SUMIFS('BLG1222'!$I:$I,'BLG1222'!$A:$A,'ALL 2022'!$2:$2,'BLG1222'!$D:$D,'ALL 2022'!$D:$D)</f>
        <v>28617790</v>
      </c>
      <c r="W360" s="12">
        <f>+SUMIFS('BLG1222'!$I:$I,'BLG1222'!$A:$A,'ALL 2022'!$2:$2,'BLG1222'!$D:$D,'ALL 2022'!$D:$D)</f>
        <v>0</v>
      </c>
      <c r="X360" s="12">
        <f>+SUMIFS('BLG1222'!$I:$I,'BLG1222'!$A:$A,'ALL 2022'!$2:$2,'BLG1222'!$D:$D,'ALL 2022'!$D:$D)</f>
        <v>0</v>
      </c>
      <c r="Y360" s="12">
        <f>+SUMIFS('BLG1222'!$I:$I,'BLG1222'!$A:$A,'ALL 2022'!$2:$2,'BLG1222'!$D:$D,'ALL 2022'!$D:$D)</f>
        <v>0</v>
      </c>
      <c r="Z360" s="12">
        <f>+SUMIFS('BLG1222'!$I:$I,'BLG1222'!$A:$A,'ALL 2022'!$2:$2,'BLG1222'!$D:$D,'ALL 2022'!$D:$D)</f>
        <v>0</v>
      </c>
      <c r="AA360" s="12">
        <f>+SUMIFS('BLG1222'!$I:$I,'BLG1222'!$A:$A,'ALL 2022'!$2:$2,'BLG1222'!$D:$D,'ALL 2022'!$D:$D)</f>
        <v>0</v>
      </c>
      <c r="AB360" s="12">
        <f>+SUMIFS('BLG1222'!$I:$I,'BLG1222'!$A:$A,'ALL 2022'!$2:$2,'BLG1222'!$D:$D,'ALL 2022'!$D:$D)</f>
        <v>0</v>
      </c>
      <c r="AC360" s="12">
        <f>+SUMIFS('BLG1222'!$I:$I,'BLG1222'!$A:$A,'ALL 2022'!$2:$2,'BLG1222'!$D:$D,'ALL 2022'!$D:$D)</f>
        <v>0</v>
      </c>
      <c r="AD360" s="12">
        <f>+SUMIFS('BLG1222'!$I:$I,'BLG1222'!$A:$A,'ALL 2022'!$2:$2,'BLG1222'!$D:$D,'ALL 2022'!$D:$D)</f>
        <v>0</v>
      </c>
      <c r="AE360" s="12">
        <f>+SUMIFS('BLG1222'!$I:$I,'BLG1222'!$A:$A,'ALL 2022'!$2:$2,'BLG1222'!$D:$D,'ALL 2022'!$D:$D)</f>
        <v>0</v>
      </c>
      <c r="AF360" s="12">
        <f>+SUMIFS('BLG1222'!$I:$I,'BLG1222'!$A:$A,'ALL 2022'!$2:$2,'BLG1222'!$D:$D,'ALL 2022'!$D:$D)</f>
        <v>0</v>
      </c>
      <c r="AG360" s="12">
        <f>+SUMIFS('BLG1222'!$I:$I,'BLG1222'!$A:$A,'ALL 2022'!$2:$2,'BLG1222'!$D:$D,'ALL 2022'!$D:$D)</f>
        <v>0</v>
      </c>
      <c r="AH360" s="12">
        <f>+SUMIFS('BLG1222'!$I:$I,'BLG1222'!$A:$A,'ALL 2022'!$2:$2,'BLG1222'!$D:$D,'ALL 2022'!$D:$D)</f>
        <v>0</v>
      </c>
      <c r="AI360" s="12">
        <f>+SUMIFS('BLG1222'!$I:$I,'BLG1222'!$A:$A,'ALL 2022'!$2:$2,'BLG1222'!$D:$D,'ALL 2022'!$D:$D)</f>
        <v>0</v>
      </c>
      <c r="AJ360" s="12">
        <f>+SUMIFS('BLG1222'!$I:$I,'BLG1222'!$A:$A,'ALL 2022'!$2:$2,'BLG1222'!$D:$D,'ALL 2022'!$D:$D)</f>
        <v>0</v>
      </c>
      <c r="AK360" s="12">
        <f>+SUMIFS('BLG1222'!$I:$I,'BLG1222'!$A:$A,'ALL 2022'!$2:$2,'BLG1222'!$D:$D,'ALL 2022'!$D:$D)</f>
        <v>0</v>
      </c>
      <c r="AL360" s="12">
        <f>+SUMIFS('BLG1222'!$I:$I,'BLG1222'!$A:$A,'ALL 2022'!$2:$2,'BLG1222'!$D:$D,'ALL 2022'!$D:$D)</f>
        <v>0</v>
      </c>
      <c r="AM360" s="12">
        <f>+SUMIFS('BLG1222'!$I:$I,'BLG1222'!$A:$A,'ALL 2022'!$2:$2,'BLG1222'!$D:$D,'ALL 2022'!$D:$D)</f>
        <v>0</v>
      </c>
      <c r="AN360" s="12">
        <f>+SUMIFS('BLG1222'!$I:$I,'BLG1222'!$A:$A,'ALL 2022'!$2:$2,'BLG1222'!$D:$D,'ALL 2022'!$D:$D)</f>
        <v>0</v>
      </c>
      <c r="AO360" s="12">
        <f>+SUMIFS('BLG1222'!$I:$I,'BLG1222'!$A:$A,'ALL 2022'!$2:$2,'BLG1222'!$D:$D,'ALL 2022'!$D:$D)</f>
        <v>-1736.2600000007078</v>
      </c>
      <c r="AP360" s="12">
        <f>+SUMIFS('BLG1222'!$I:$I,'BLG1222'!$A:$A,'ALL 2022'!$2:$2,'BLG1222'!$D:$D,'ALL 2022'!$D:$D)</f>
        <v>0</v>
      </c>
      <c r="AQ360" s="164">
        <f t="shared" si="36"/>
        <v>356443939.64999998</v>
      </c>
      <c r="AR360" s="165">
        <f t="shared" si="37"/>
        <v>75381.235188376973</v>
      </c>
    </row>
    <row r="361" spans="1:44" hidden="1" x14ac:dyDescent="0.25">
      <c r="A361" s="11" t="str">
        <f t="shared" si="33"/>
        <v>5</v>
      </c>
      <c r="B361" s="11" t="str">
        <f t="shared" si="34"/>
        <v>51</v>
      </c>
      <c r="C361" s="11" t="str">
        <f t="shared" si="35"/>
        <v>511</v>
      </c>
      <c r="D361" s="23">
        <v>51122420</v>
      </c>
      <c r="E361" s="119" t="str">
        <f t="shared" si="39"/>
        <v>BIL29</v>
      </c>
      <c r="F361" s="24" t="s">
        <v>706</v>
      </c>
      <c r="G361" s="12">
        <f>+SUMIFS('BLG1222'!$I:$I,'BLG1222'!$A:$A,'ALL 2022'!$2:$2,'BLG1222'!$D:$D,'ALL 2022'!$D:$D)</f>
        <v>0</v>
      </c>
      <c r="H361" s="12">
        <f>+SUMIFS('BLG1222'!$I:$I,'BLG1222'!$A:$A,'ALL 2022'!$2:$2,'BLG1222'!$D:$D,'ALL 2022'!$D:$D)</f>
        <v>0</v>
      </c>
      <c r="I361" s="12">
        <f>+SUMIFS('BLG1222'!$I:$I,'BLG1222'!$A:$A,'ALL 2022'!$2:$2,'BLG1222'!$D:$D,'ALL 2022'!$D:$D)</f>
        <v>0</v>
      </c>
      <c r="J361" s="12">
        <f>+SUMIFS('BLG1222'!$I:$I,'BLG1222'!$A:$A,'ALL 2022'!$2:$2,'BLG1222'!$D:$D,'ALL 2022'!$D:$D)</f>
        <v>0</v>
      </c>
      <c r="K361" s="12">
        <f>+SUMIFS('BLG1222'!$I:$I,'BLG1222'!$A:$A,'ALL 2022'!$2:$2,'BLG1222'!$D:$D,'ALL 2022'!$D:$D)</f>
        <v>0</v>
      </c>
      <c r="L361" s="12">
        <f>+SUMIFS('BLG1222'!$I:$I,'BLG1222'!$A:$A,'ALL 2022'!$2:$2,'BLG1222'!$D:$D,'ALL 2022'!$D:$D)</f>
        <v>0</v>
      </c>
      <c r="M361" s="12">
        <f>+SUMIFS('BLG1222'!$I:$I,'BLG1222'!$A:$A,'ALL 2022'!$2:$2,'BLG1222'!$D:$D,'ALL 2022'!$D:$D)</f>
        <v>0</v>
      </c>
      <c r="N361" s="12">
        <f>+SUMIFS('BLG1222'!$I:$I,'BLG1222'!$A:$A,'ALL 2022'!$2:$2,'BLG1222'!$D:$D,'ALL 2022'!$D:$D)</f>
        <v>0</v>
      </c>
      <c r="O361" s="12">
        <f>+SUMIFS('BLG1222'!$I:$I,'BLG1222'!$A:$A,'ALL 2022'!$2:$2,'BLG1222'!$D:$D,'ALL 2022'!$D:$D)</f>
        <v>0</v>
      </c>
      <c r="P361" s="12">
        <f>+SUMIFS('BLG1222'!$I:$I,'BLG1222'!$A:$A,'ALL 2022'!$2:$2,'BLG1222'!$D:$D,'ALL 2022'!$D:$D)</f>
        <v>0</v>
      </c>
      <c r="Q361" s="12">
        <f>+SUMIFS('BLG1222'!$I:$I,'BLG1222'!$A:$A,'ALL 2022'!$2:$2,'BLG1222'!$D:$D,'ALL 2022'!$D:$D)</f>
        <v>0</v>
      </c>
      <c r="R361" s="12">
        <f>+SUMIFS('BLG1222'!$I:$I,'BLG1222'!$A:$A,'ALL 2022'!$2:$2,'BLG1222'!$D:$D,'ALL 2022'!$D:$D)</f>
        <v>0</v>
      </c>
      <c r="S361" s="12">
        <f>+SUMIFS('BLG1222'!$I:$I,'BLG1222'!$A:$A,'ALL 2022'!$2:$2,'BLG1222'!$D:$D,'ALL 2022'!$D:$D)</f>
        <v>0</v>
      </c>
      <c r="T361" s="12">
        <f>+SUMIFS('BLG1222'!$I:$I,'BLG1222'!$A:$A,'ALL 2022'!$2:$2,'BLG1222'!$D:$D,'ALL 2022'!$D:$D)</f>
        <v>0</v>
      </c>
      <c r="U361" s="12">
        <f>+SUMIFS('BLG1222'!$I:$I,'BLG1222'!$A:$A,'ALL 2022'!$2:$2,'BLG1222'!$D:$D,'ALL 2022'!$D:$D)</f>
        <v>0</v>
      </c>
      <c r="V361" s="12">
        <f>+SUMIFS('BLG1222'!$I:$I,'BLG1222'!$A:$A,'ALL 2022'!$2:$2,'BLG1222'!$D:$D,'ALL 2022'!$D:$D)</f>
        <v>0</v>
      </c>
      <c r="W361" s="12">
        <f>+SUMIFS('BLG1222'!$I:$I,'BLG1222'!$A:$A,'ALL 2022'!$2:$2,'BLG1222'!$D:$D,'ALL 2022'!$D:$D)</f>
        <v>0</v>
      </c>
      <c r="X361" s="12">
        <f>+SUMIFS('BLG1222'!$I:$I,'BLG1222'!$A:$A,'ALL 2022'!$2:$2,'BLG1222'!$D:$D,'ALL 2022'!$D:$D)</f>
        <v>0</v>
      </c>
      <c r="Y361" s="12">
        <f>+SUMIFS('BLG1222'!$I:$I,'BLG1222'!$A:$A,'ALL 2022'!$2:$2,'BLG1222'!$D:$D,'ALL 2022'!$D:$D)</f>
        <v>0</v>
      </c>
      <c r="Z361" s="12">
        <f>+SUMIFS('BLG1222'!$I:$I,'BLG1222'!$A:$A,'ALL 2022'!$2:$2,'BLG1222'!$D:$D,'ALL 2022'!$D:$D)</f>
        <v>0</v>
      </c>
      <c r="AA361" s="12">
        <f>+SUMIFS('BLG1222'!$I:$I,'BLG1222'!$A:$A,'ALL 2022'!$2:$2,'BLG1222'!$D:$D,'ALL 2022'!$D:$D)</f>
        <v>0</v>
      </c>
      <c r="AB361" s="12">
        <f>+SUMIFS('BLG1222'!$I:$I,'BLG1222'!$A:$A,'ALL 2022'!$2:$2,'BLG1222'!$D:$D,'ALL 2022'!$D:$D)</f>
        <v>0</v>
      </c>
      <c r="AC361" s="12">
        <f>+SUMIFS('BLG1222'!$I:$I,'BLG1222'!$A:$A,'ALL 2022'!$2:$2,'BLG1222'!$D:$D,'ALL 2022'!$D:$D)</f>
        <v>0</v>
      </c>
      <c r="AD361" s="12">
        <f>+SUMIFS('BLG1222'!$I:$I,'BLG1222'!$A:$A,'ALL 2022'!$2:$2,'BLG1222'!$D:$D,'ALL 2022'!$D:$D)</f>
        <v>0</v>
      </c>
      <c r="AE361" s="12">
        <f>+SUMIFS('BLG1222'!$I:$I,'BLG1222'!$A:$A,'ALL 2022'!$2:$2,'BLG1222'!$D:$D,'ALL 2022'!$D:$D)</f>
        <v>0</v>
      </c>
      <c r="AF361" s="12">
        <f>+SUMIFS('BLG1222'!$I:$I,'BLG1222'!$A:$A,'ALL 2022'!$2:$2,'BLG1222'!$D:$D,'ALL 2022'!$D:$D)</f>
        <v>0</v>
      </c>
      <c r="AG361" s="12">
        <f>+SUMIFS('BLG1222'!$I:$I,'BLG1222'!$A:$A,'ALL 2022'!$2:$2,'BLG1222'!$D:$D,'ALL 2022'!$D:$D)</f>
        <v>0</v>
      </c>
      <c r="AH361" s="12">
        <f>+SUMIFS('BLG1222'!$I:$I,'BLG1222'!$A:$A,'ALL 2022'!$2:$2,'BLG1222'!$D:$D,'ALL 2022'!$D:$D)</f>
        <v>0</v>
      </c>
      <c r="AI361" s="12">
        <f>+SUMIFS('BLG1222'!$I:$I,'BLG1222'!$A:$A,'ALL 2022'!$2:$2,'BLG1222'!$D:$D,'ALL 2022'!$D:$D)</f>
        <v>0</v>
      </c>
      <c r="AJ361" s="12">
        <f>+SUMIFS('BLG1222'!$I:$I,'BLG1222'!$A:$A,'ALL 2022'!$2:$2,'BLG1222'!$D:$D,'ALL 2022'!$D:$D)</f>
        <v>0</v>
      </c>
      <c r="AK361" s="12">
        <f>+SUMIFS('BLG1222'!$I:$I,'BLG1222'!$A:$A,'ALL 2022'!$2:$2,'BLG1222'!$D:$D,'ALL 2022'!$D:$D)</f>
        <v>0</v>
      </c>
      <c r="AL361" s="12">
        <f>+SUMIFS('BLG1222'!$I:$I,'BLG1222'!$A:$A,'ALL 2022'!$2:$2,'BLG1222'!$D:$D,'ALL 2022'!$D:$D)</f>
        <v>0</v>
      </c>
      <c r="AM361" s="12">
        <f>+SUMIFS('BLG1222'!$I:$I,'BLG1222'!$A:$A,'ALL 2022'!$2:$2,'BLG1222'!$D:$D,'ALL 2022'!$D:$D)</f>
        <v>0</v>
      </c>
      <c r="AN361" s="12">
        <f>+SUMIFS('BLG1222'!$I:$I,'BLG1222'!$A:$A,'ALL 2022'!$2:$2,'BLG1222'!$D:$D,'ALL 2022'!$D:$D)</f>
        <v>0</v>
      </c>
      <c r="AO361" s="12">
        <f>+SUMIFS('BLG1222'!$I:$I,'BLG1222'!$A:$A,'ALL 2022'!$2:$2,'BLG1222'!$D:$D,'ALL 2022'!$D:$D)</f>
        <v>0</v>
      </c>
      <c r="AP361" s="12">
        <f>+SUMIFS('BLG1222'!$I:$I,'BLG1222'!$A:$A,'ALL 2022'!$2:$2,'BLG1222'!$D:$D,'ALL 2022'!$D:$D)</f>
        <v>0</v>
      </c>
      <c r="AQ361" s="164">
        <f t="shared" si="36"/>
        <v>0</v>
      </c>
      <c r="AR361" s="165">
        <f t="shared" si="37"/>
        <v>0</v>
      </c>
    </row>
    <row r="362" spans="1:44" hidden="1" x14ac:dyDescent="0.25">
      <c r="A362" s="11" t="str">
        <f t="shared" si="33"/>
        <v>5</v>
      </c>
      <c r="B362" s="11" t="str">
        <f t="shared" si="34"/>
        <v>51</v>
      </c>
      <c r="C362" s="11" t="str">
        <f t="shared" si="35"/>
        <v>511</v>
      </c>
      <c r="D362" s="23">
        <v>51130000</v>
      </c>
      <c r="E362" s="119" t="str">
        <f t="shared" si="39"/>
        <v>BIL29</v>
      </c>
      <c r="F362" s="24" t="s">
        <v>393</v>
      </c>
      <c r="G362" s="12">
        <f>+SUMIFS('BLG1222'!$I:$I,'BLG1222'!$A:$A,'ALL 2022'!$2:$2,'BLG1222'!$D:$D,'ALL 2022'!$D:$D)</f>
        <v>0</v>
      </c>
      <c r="H362" s="12">
        <f>+SUMIFS('BLG1222'!$I:$I,'BLG1222'!$A:$A,'ALL 2022'!$2:$2,'BLG1222'!$D:$D,'ALL 2022'!$D:$D)</f>
        <v>0</v>
      </c>
      <c r="I362" s="12">
        <f>+SUMIFS('BLG1222'!$I:$I,'BLG1222'!$A:$A,'ALL 2022'!$2:$2,'BLG1222'!$D:$D,'ALL 2022'!$D:$D)</f>
        <v>0</v>
      </c>
      <c r="J362" s="12">
        <f>+SUMIFS('BLG1222'!$I:$I,'BLG1222'!$A:$A,'ALL 2022'!$2:$2,'BLG1222'!$D:$D,'ALL 2022'!$D:$D)</f>
        <v>3150000</v>
      </c>
      <c r="K362" s="12">
        <f>+SUMIFS('BLG1222'!$I:$I,'BLG1222'!$A:$A,'ALL 2022'!$2:$2,'BLG1222'!$D:$D,'ALL 2022'!$D:$D)</f>
        <v>2000000</v>
      </c>
      <c r="L362" s="12">
        <f>+SUMIFS('BLG1222'!$I:$I,'BLG1222'!$A:$A,'ALL 2022'!$2:$2,'BLG1222'!$D:$D,'ALL 2022'!$D:$D)</f>
        <v>0</v>
      </c>
      <c r="M362" s="12">
        <f>+SUMIFS('BLG1222'!$I:$I,'BLG1222'!$A:$A,'ALL 2022'!$2:$2,'BLG1222'!$D:$D,'ALL 2022'!$D:$D)</f>
        <v>0</v>
      </c>
      <c r="N362" s="12">
        <f>+SUMIFS('BLG1222'!$I:$I,'BLG1222'!$A:$A,'ALL 2022'!$2:$2,'BLG1222'!$D:$D,'ALL 2022'!$D:$D)</f>
        <v>0</v>
      </c>
      <c r="O362" s="12">
        <f>+SUMIFS('BLG1222'!$I:$I,'BLG1222'!$A:$A,'ALL 2022'!$2:$2,'BLG1222'!$D:$D,'ALL 2022'!$D:$D)</f>
        <v>0</v>
      </c>
      <c r="P362" s="12">
        <f>+SUMIFS('BLG1222'!$I:$I,'BLG1222'!$A:$A,'ALL 2022'!$2:$2,'BLG1222'!$D:$D,'ALL 2022'!$D:$D)</f>
        <v>-10380819.779999999</v>
      </c>
      <c r="Q362" s="12">
        <f>+SUMIFS('BLG1222'!$I:$I,'BLG1222'!$A:$A,'ALL 2022'!$2:$2,'BLG1222'!$D:$D,'ALL 2022'!$D:$D)</f>
        <v>0</v>
      </c>
      <c r="R362" s="12">
        <f>+SUMIFS('BLG1222'!$I:$I,'BLG1222'!$A:$A,'ALL 2022'!$2:$2,'BLG1222'!$D:$D,'ALL 2022'!$D:$D)</f>
        <v>0</v>
      </c>
      <c r="S362" s="12">
        <f>+SUMIFS('BLG1222'!$I:$I,'BLG1222'!$A:$A,'ALL 2022'!$2:$2,'BLG1222'!$D:$D,'ALL 2022'!$D:$D)</f>
        <v>0</v>
      </c>
      <c r="T362" s="12">
        <f>+SUMIFS('BLG1222'!$I:$I,'BLG1222'!$A:$A,'ALL 2022'!$2:$2,'BLG1222'!$D:$D,'ALL 2022'!$D:$D)</f>
        <v>-300000</v>
      </c>
      <c r="U362" s="12">
        <f>+SUMIFS('BLG1222'!$I:$I,'BLG1222'!$A:$A,'ALL 2022'!$2:$2,'BLG1222'!$D:$D,'ALL 2022'!$D:$D)</f>
        <v>0</v>
      </c>
      <c r="V362" s="12">
        <f>+SUMIFS('BLG1222'!$I:$I,'BLG1222'!$A:$A,'ALL 2022'!$2:$2,'BLG1222'!$D:$D,'ALL 2022'!$D:$D)</f>
        <v>0</v>
      </c>
      <c r="W362" s="12">
        <f>+SUMIFS('BLG1222'!$I:$I,'BLG1222'!$A:$A,'ALL 2022'!$2:$2,'BLG1222'!$D:$D,'ALL 2022'!$D:$D)</f>
        <v>0</v>
      </c>
      <c r="X362" s="12">
        <f>+SUMIFS('BLG1222'!$I:$I,'BLG1222'!$A:$A,'ALL 2022'!$2:$2,'BLG1222'!$D:$D,'ALL 2022'!$D:$D)</f>
        <v>0</v>
      </c>
      <c r="Y362" s="12">
        <f>+SUMIFS('BLG1222'!$I:$I,'BLG1222'!$A:$A,'ALL 2022'!$2:$2,'BLG1222'!$D:$D,'ALL 2022'!$D:$D)</f>
        <v>0</v>
      </c>
      <c r="Z362" s="12">
        <f>+SUMIFS('BLG1222'!$I:$I,'BLG1222'!$A:$A,'ALL 2022'!$2:$2,'BLG1222'!$D:$D,'ALL 2022'!$D:$D)</f>
        <v>0</v>
      </c>
      <c r="AA362" s="12">
        <f>+SUMIFS('BLG1222'!$I:$I,'BLG1222'!$A:$A,'ALL 2022'!$2:$2,'BLG1222'!$D:$D,'ALL 2022'!$D:$D)</f>
        <v>0</v>
      </c>
      <c r="AB362" s="12">
        <f>+SUMIFS('BLG1222'!$I:$I,'BLG1222'!$A:$A,'ALL 2022'!$2:$2,'BLG1222'!$D:$D,'ALL 2022'!$D:$D)</f>
        <v>0</v>
      </c>
      <c r="AC362" s="12">
        <f>+SUMIFS('BLG1222'!$I:$I,'BLG1222'!$A:$A,'ALL 2022'!$2:$2,'BLG1222'!$D:$D,'ALL 2022'!$D:$D)</f>
        <v>0</v>
      </c>
      <c r="AD362" s="12">
        <f>+SUMIFS('BLG1222'!$I:$I,'BLG1222'!$A:$A,'ALL 2022'!$2:$2,'BLG1222'!$D:$D,'ALL 2022'!$D:$D)</f>
        <v>0</v>
      </c>
      <c r="AE362" s="12">
        <f>+SUMIFS('BLG1222'!$I:$I,'BLG1222'!$A:$A,'ALL 2022'!$2:$2,'BLG1222'!$D:$D,'ALL 2022'!$D:$D)</f>
        <v>0</v>
      </c>
      <c r="AF362" s="12">
        <f>+SUMIFS('BLG1222'!$I:$I,'BLG1222'!$A:$A,'ALL 2022'!$2:$2,'BLG1222'!$D:$D,'ALL 2022'!$D:$D)</f>
        <v>0</v>
      </c>
      <c r="AG362" s="12">
        <f>+SUMIFS('BLG1222'!$I:$I,'BLG1222'!$A:$A,'ALL 2022'!$2:$2,'BLG1222'!$D:$D,'ALL 2022'!$D:$D)</f>
        <v>0</v>
      </c>
      <c r="AH362" s="12">
        <f>+SUMIFS('BLG1222'!$I:$I,'BLG1222'!$A:$A,'ALL 2022'!$2:$2,'BLG1222'!$D:$D,'ALL 2022'!$D:$D)</f>
        <v>0</v>
      </c>
      <c r="AI362" s="12">
        <f>+SUMIFS('BLG1222'!$I:$I,'BLG1222'!$A:$A,'ALL 2022'!$2:$2,'BLG1222'!$D:$D,'ALL 2022'!$D:$D)</f>
        <v>0</v>
      </c>
      <c r="AJ362" s="12">
        <f>+SUMIFS('BLG1222'!$I:$I,'BLG1222'!$A:$A,'ALL 2022'!$2:$2,'BLG1222'!$D:$D,'ALL 2022'!$D:$D)</f>
        <v>0</v>
      </c>
      <c r="AK362" s="12">
        <f>+SUMIFS('BLG1222'!$I:$I,'BLG1222'!$A:$A,'ALL 2022'!$2:$2,'BLG1222'!$D:$D,'ALL 2022'!$D:$D)</f>
        <v>0</v>
      </c>
      <c r="AL362" s="12">
        <f>+SUMIFS('BLG1222'!$I:$I,'BLG1222'!$A:$A,'ALL 2022'!$2:$2,'BLG1222'!$D:$D,'ALL 2022'!$D:$D)</f>
        <v>0</v>
      </c>
      <c r="AM362" s="12">
        <f>+SUMIFS('BLG1222'!$I:$I,'BLG1222'!$A:$A,'ALL 2022'!$2:$2,'BLG1222'!$D:$D,'ALL 2022'!$D:$D)</f>
        <v>0</v>
      </c>
      <c r="AN362" s="12">
        <f>+SUMIFS('BLG1222'!$I:$I,'BLG1222'!$A:$A,'ALL 2022'!$2:$2,'BLG1222'!$D:$D,'ALL 2022'!$D:$D)</f>
        <v>0</v>
      </c>
      <c r="AO362" s="12">
        <f>+SUMIFS('BLG1222'!$I:$I,'BLG1222'!$A:$A,'ALL 2022'!$2:$2,'BLG1222'!$D:$D,'ALL 2022'!$D:$D)</f>
        <v>0</v>
      </c>
      <c r="AP362" s="12">
        <f>+SUMIFS('BLG1222'!$I:$I,'BLG1222'!$A:$A,'ALL 2022'!$2:$2,'BLG1222'!$D:$D,'ALL 2022'!$D:$D)</f>
        <v>0</v>
      </c>
      <c r="AQ362" s="164">
        <f t="shared" si="36"/>
        <v>-5530819.7799999993</v>
      </c>
      <c r="AR362" s="165">
        <f t="shared" si="37"/>
        <v>-1169.6650728024445</v>
      </c>
    </row>
    <row r="363" spans="1:44" hidden="1" x14ac:dyDescent="0.25">
      <c r="A363" s="11" t="str">
        <f t="shared" si="33"/>
        <v>5</v>
      </c>
      <c r="B363" s="11" t="str">
        <f t="shared" si="34"/>
        <v>51</v>
      </c>
      <c r="C363" s="11" t="str">
        <f t="shared" si="35"/>
        <v>511</v>
      </c>
      <c r="D363" s="23">
        <v>51140000</v>
      </c>
      <c r="E363" s="119" t="str">
        <f t="shared" si="39"/>
        <v>BIL29</v>
      </c>
      <c r="F363" s="24" t="s">
        <v>395</v>
      </c>
      <c r="G363" s="12">
        <f>+SUMIFS('BLG1222'!$I:$I,'BLG1222'!$A:$A,'ALL 2022'!$2:$2,'BLG1222'!$D:$D,'ALL 2022'!$D:$D)</f>
        <v>-184446112</v>
      </c>
      <c r="H363" s="12">
        <f>+SUMIFS('BLG1222'!$I:$I,'BLG1222'!$A:$A,'ALL 2022'!$2:$2,'BLG1222'!$D:$D,'ALL 2022'!$D:$D)</f>
        <v>-3858704.64</v>
      </c>
      <c r="I363" s="12">
        <f>+SUMIFS('BLG1222'!$I:$I,'BLG1222'!$A:$A,'ALL 2022'!$2:$2,'BLG1222'!$D:$D,'ALL 2022'!$D:$D)</f>
        <v>-467831711.95999998</v>
      </c>
      <c r="J363" s="12">
        <f>+SUMIFS('BLG1222'!$I:$I,'BLG1222'!$A:$A,'ALL 2022'!$2:$2,'BLG1222'!$D:$D,'ALL 2022'!$D:$D)</f>
        <v>-2979925118.54</v>
      </c>
      <c r="K363" s="12">
        <f>+SUMIFS('BLG1222'!$I:$I,'BLG1222'!$A:$A,'ALL 2022'!$2:$2,'BLG1222'!$D:$D,'ALL 2022'!$D:$D)</f>
        <v>-297038923.99000001</v>
      </c>
      <c r="L363" s="12">
        <f>+SUMIFS('BLG1222'!$I:$I,'BLG1222'!$A:$A,'ALL 2022'!$2:$2,'BLG1222'!$D:$D,'ALL 2022'!$D:$D)</f>
        <v>0</v>
      </c>
      <c r="M363" s="12">
        <f>+SUMIFS('BLG1222'!$I:$I,'BLG1222'!$A:$A,'ALL 2022'!$2:$2,'BLG1222'!$D:$D,'ALL 2022'!$D:$D)</f>
        <v>0</v>
      </c>
      <c r="N363" s="12">
        <f>+SUMIFS('BLG1222'!$I:$I,'BLG1222'!$A:$A,'ALL 2022'!$2:$2,'BLG1222'!$D:$D,'ALL 2022'!$D:$D)</f>
        <v>0</v>
      </c>
      <c r="O363" s="12">
        <f>+SUMIFS('BLG1222'!$I:$I,'BLG1222'!$A:$A,'ALL 2022'!$2:$2,'BLG1222'!$D:$D,'ALL 2022'!$D:$D)</f>
        <v>-59825709.030000001</v>
      </c>
      <c r="P363" s="12">
        <f>+SUMIFS('BLG1222'!$I:$I,'BLG1222'!$A:$A,'ALL 2022'!$2:$2,'BLG1222'!$D:$D,'ALL 2022'!$D:$D)</f>
        <v>39424193.75</v>
      </c>
      <c r="Q363" s="12">
        <f>+SUMIFS('BLG1222'!$I:$I,'BLG1222'!$A:$A,'ALL 2022'!$2:$2,'BLG1222'!$D:$D,'ALL 2022'!$D:$D)</f>
        <v>0</v>
      </c>
      <c r="R363" s="12">
        <f>+SUMIFS('BLG1222'!$I:$I,'BLG1222'!$A:$A,'ALL 2022'!$2:$2,'BLG1222'!$D:$D,'ALL 2022'!$D:$D)</f>
        <v>-10441102.32</v>
      </c>
      <c r="S363" s="12">
        <f>+SUMIFS('BLG1222'!$I:$I,'BLG1222'!$A:$A,'ALL 2022'!$2:$2,'BLG1222'!$D:$D,'ALL 2022'!$D:$D)</f>
        <v>0</v>
      </c>
      <c r="T363" s="12">
        <f>+SUMIFS('BLG1222'!$I:$I,'BLG1222'!$A:$A,'ALL 2022'!$2:$2,'BLG1222'!$D:$D,'ALL 2022'!$D:$D)</f>
        <v>348878384.56999999</v>
      </c>
      <c r="U363" s="12">
        <f>+SUMIFS('BLG1222'!$I:$I,'BLG1222'!$A:$A,'ALL 2022'!$2:$2,'BLG1222'!$D:$D,'ALL 2022'!$D:$D)</f>
        <v>44124000</v>
      </c>
      <c r="V363" s="12">
        <f>+SUMIFS('BLG1222'!$I:$I,'BLG1222'!$A:$A,'ALL 2022'!$2:$2,'BLG1222'!$D:$D,'ALL 2022'!$D:$D)</f>
        <v>40413041.039999999</v>
      </c>
      <c r="W363" s="12">
        <f>+SUMIFS('BLG1222'!$I:$I,'BLG1222'!$A:$A,'ALL 2022'!$2:$2,'BLG1222'!$D:$D,'ALL 2022'!$D:$D)</f>
        <v>0</v>
      </c>
      <c r="X363" s="12">
        <f>+SUMIFS('BLG1222'!$I:$I,'BLG1222'!$A:$A,'ALL 2022'!$2:$2,'BLG1222'!$D:$D,'ALL 2022'!$D:$D)</f>
        <v>0</v>
      </c>
      <c r="Y363" s="12">
        <f>+SUMIFS('BLG1222'!$I:$I,'BLG1222'!$A:$A,'ALL 2022'!$2:$2,'BLG1222'!$D:$D,'ALL 2022'!$D:$D)</f>
        <v>0</v>
      </c>
      <c r="Z363" s="12">
        <f>+SUMIFS('BLG1222'!$I:$I,'BLG1222'!$A:$A,'ALL 2022'!$2:$2,'BLG1222'!$D:$D,'ALL 2022'!$D:$D)</f>
        <v>0</v>
      </c>
      <c r="AA363" s="12">
        <f>+SUMIFS('BLG1222'!$I:$I,'BLG1222'!$A:$A,'ALL 2022'!$2:$2,'BLG1222'!$D:$D,'ALL 2022'!$D:$D)</f>
        <v>0</v>
      </c>
      <c r="AB363" s="12">
        <f>+SUMIFS('BLG1222'!$I:$I,'BLG1222'!$A:$A,'ALL 2022'!$2:$2,'BLG1222'!$D:$D,'ALL 2022'!$D:$D)</f>
        <v>-47902394.939999998</v>
      </c>
      <c r="AC363" s="12">
        <f>+SUMIFS('BLG1222'!$I:$I,'BLG1222'!$A:$A,'ALL 2022'!$2:$2,'BLG1222'!$D:$D,'ALL 2022'!$D:$D)</f>
        <v>0</v>
      </c>
      <c r="AD363" s="12">
        <f>+SUMIFS('BLG1222'!$I:$I,'BLG1222'!$A:$A,'ALL 2022'!$2:$2,'BLG1222'!$D:$D,'ALL 2022'!$D:$D)</f>
        <v>0</v>
      </c>
      <c r="AE363" s="12">
        <f>+SUMIFS('BLG1222'!$I:$I,'BLG1222'!$A:$A,'ALL 2022'!$2:$2,'BLG1222'!$D:$D,'ALL 2022'!$D:$D)</f>
        <v>0</v>
      </c>
      <c r="AF363" s="12">
        <f>+SUMIFS('BLG1222'!$I:$I,'BLG1222'!$A:$A,'ALL 2022'!$2:$2,'BLG1222'!$D:$D,'ALL 2022'!$D:$D)</f>
        <v>204000</v>
      </c>
      <c r="AG363" s="12">
        <f>+SUMIFS('BLG1222'!$I:$I,'BLG1222'!$A:$A,'ALL 2022'!$2:$2,'BLG1222'!$D:$D,'ALL 2022'!$D:$D)</f>
        <v>-1338500</v>
      </c>
      <c r="AH363" s="12">
        <f>+SUMIFS('BLG1222'!$I:$I,'BLG1222'!$A:$A,'ALL 2022'!$2:$2,'BLG1222'!$D:$D,'ALL 2022'!$D:$D)</f>
        <v>0</v>
      </c>
      <c r="AI363" s="12">
        <f>+SUMIFS('BLG1222'!$I:$I,'BLG1222'!$A:$A,'ALL 2022'!$2:$2,'BLG1222'!$D:$D,'ALL 2022'!$D:$D)</f>
        <v>0</v>
      </c>
      <c r="AJ363" s="12">
        <f>+SUMIFS('BLG1222'!$I:$I,'BLG1222'!$A:$A,'ALL 2022'!$2:$2,'BLG1222'!$D:$D,'ALL 2022'!$D:$D)</f>
        <v>0</v>
      </c>
      <c r="AK363" s="12">
        <f>+SUMIFS('BLG1222'!$I:$I,'BLG1222'!$A:$A,'ALL 2022'!$2:$2,'BLG1222'!$D:$D,'ALL 2022'!$D:$D)</f>
        <v>0</v>
      </c>
      <c r="AL363" s="12">
        <f>+SUMIFS('BLG1222'!$I:$I,'BLG1222'!$A:$A,'ALL 2022'!$2:$2,'BLG1222'!$D:$D,'ALL 2022'!$D:$D)</f>
        <v>0</v>
      </c>
      <c r="AM363" s="12">
        <f>+SUMIFS('BLG1222'!$I:$I,'BLG1222'!$A:$A,'ALL 2022'!$2:$2,'BLG1222'!$D:$D,'ALL 2022'!$D:$D)</f>
        <v>0</v>
      </c>
      <c r="AN363" s="12">
        <f>+SUMIFS('BLG1222'!$I:$I,'BLG1222'!$A:$A,'ALL 2022'!$2:$2,'BLG1222'!$D:$D,'ALL 2022'!$D:$D)</f>
        <v>0</v>
      </c>
      <c r="AO363" s="12">
        <f>+SUMIFS('BLG1222'!$I:$I,'BLG1222'!$A:$A,'ALL 2022'!$2:$2,'BLG1222'!$D:$D,'ALL 2022'!$D:$D)</f>
        <v>-387859656.76999998</v>
      </c>
      <c r="AP363" s="12">
        <f>+SUMIFS('BLG1222'!$I:$I,'BLG1222'!$A:$A,'ALL 2022'!$2:$2,'BLG1222'!$D:$D,'ALL 2022'!$D:$D)</f>
        <v>0</v>
      </c>
      <c r="AQ363" s="164">
        <f t="shared" si="36"/>
        <v>-3967424314.8300004</v>
      </c>
      <c r="AR363" s="165">
        <f t="shared" si="37"/>
        <v>-839036.13471994596</v>
      </c>
    </row>
    <row r="364" spans="1:44" hidden="1" x14ac:dyDescent="0.25">
      <c r="A364" s="11" t="str">
        <f t="shared" si="33"/>
        <v>5</v>
      </c>
      <c r="B364" s="11" t="str">
        <f t="shared" si="34"/>
        <v>51</v>
      </c>
      <c r="C364" s="11" t="str">
        <f t="shared" si="35"/>
        <v>511</v>
      </c>
      <c r="D364" s="23">
        <v>51154000</v>
      </c>
      <c r="E364" s="119" t="str">
        <f t="shared" si="39"/>
        <v>BIL29</v>
      </c>
      <c r="F364" s="24" t="s">
        <v>1830</v>
      </c>
      <c r="G364" s="12">
        <f>+SUMIFS('BLG1222'!$I:$I,'BLG1222'!$A:$A,'ALL 2022'!$2:$2,'BLG1222'!$D:$D,'ALL 2022'!$D:$D)</f>
        <v>0</v>
      </c>
      <c r="H364" s="12">
        <f>+SUMIFS('BLG1222'!$I:$I,'BLG1222'!$A:$A,'ALL 2022'!$2:$2,'BLG1222'!$D:$D,'ALL 2022'!$D:$D)</f>
        <v>0</v>
      </c>
      <c r="I364" s="12">
        <f>+SUMIFS('BLG1222'!$I:$I,'BLG1222'!$A:$A,'ALL 2022'!$2:$2,'BLG1222'!$D:$D,'ALL 2022'!$D:$D)</f>
        <v>0</v>
      </c>
      <c r="J364" s="12">
        <f>+SUMIFS('BLG1222'!$I:$I,'BLG1222'!$A:$A,'ALL 2022'!$2:$2,'BLG1222'!$D:$D,'ALL 2022'!$D:$D)</f>
        <v>0</v>
      </c>
      <c r="K364" s="12">
        <f>+SUMIFS('BLG1222'!$I:$I,'BLG1222'!$A:$A,'ALL 2022'!$2:$2,'BLG1222'!$D:$D,'ALL 2022'!$D:$D)</f>
        <v>0</v>
      </c>
      <c r="L364" s="12">
        <f>+SUMIFS('BLG1222'!$I:$I,'BLG1222'!$A:$A,'ALL 2022'!$2:$2,'BLG1222'!$D:$D,'ALL 2022'!$D:$D)</f>
        <v>0</v>
      </c>
      <c r="M364" s="12">
        <f>+SUMIFS('BLG1222'!$I:$I,'BLG1222'!$A:$A,'ALL 2022'!$2:$2,'BLG1222'!$D:$D,'ALL 2022'!$D:$D)</f>
        <v>0</v>
      </c>
      <c r="N364" s="12">
        <f>+SUMIFS('BLG1222'!$I:$I,'BLG1222'!$A:$A,'ALL 2022'!$2:$2,'BLG1222'!$D:$D,'ALL 2022'!$D:$D)</f>
        <v>0</v>
      </c>
      <c r="O364" s="12">
        <f>+SUMIFS('BLG1222'!$I:$I,'BLG1222'!$A:$A,'ALL 2022'!$2:$2,'BLG1222'!$D:$D,'ALL 2022'!$D:$D)</f>
        <v>0</v>
      </c>
      <c r="P364" s="12">
        <f>+SUMIFS('BLG1222'!$I:$I,'BLG1222'!$A:$A,'ALL 2022'!$2:$2,'BLG1222'!$D:$D,'ALL 2022'!$D:$D)</f>
        <v>0</v>
      </c>
      <c r="Q364" s="12">
        <f>+SUMIFS('BLG1222'!$I:$I,'BLG1222'!$A:$A,'ALL 2022'!$2:$2,'BLG1222'!$D:$D,'ALL 2022'!$D:$D)</f>
        <v>0</v>
      </c>
      <c r="R364" s="12">
        <f>+SUMIFS('BLG1222'!$I:$I,'BLG1222'!$A:$A,'ALL 2022'!$2:$2,'BLG1222'!$D:$D,'ALL 2022'!$D:$D)</f>
        <v>0</v>
      </c>
      <c r="S364" s="12">
        <f>+SUMIFS('BLG1222'!$I:$I,'BLG1222'!$A:$A,'ALL 2022'!$2:$2,'BLG1222'!$D:$D,'ALL 2022'!$D:$D)</f>
        <v>0</v>
      </c>
      <c r="T364" s="12">
        <f>+SUMIFS('BLG1222'!$I:$I,'BLG1222'!$A:$A,'ALL 2022'!$2:$2,'BLG1222'!$D:$D,'ALL 2022'!$D:$D)</f>
        <v>0</v>
      </c>
      <c r="U364" s="12">
        <f>+SUMIFS('BLG1222'!$I:$I,'BLG1222'!$A:$A,'ALL 2022'!$2:$2,'BLG1222'!$D:$D,'ALL 2022'!$D:$D)</f>
        <v>0</v>
      </c>
      <c r="V364" s="12">
        <f>+SUMIFS('BLG1222'!$I:$I,'BLG1222'!$A:$A,'ALL 2022'!$2:$2,'BLG1222'!$D:$D,'ALL 2022'!$D:$D)</f>
        <v>0</v>
      </c>
      <c r="W364" s="12">
        <f>+SUMIFS('BLG1222'!$I:$I,'BLG1222'!$A:$A,'ALL 2022'!$2:$2,'BLG1222'!$D:$D,'ALL 2022'!$D:$D)</f>
        <v>0</v>
      </c>
      <c r="X364" s="12">
        <f>+SUMIFS('BLG1222'!$I:$I,'BLG1222'!$A:$A,'ALL 2022'!$2:$2,'BLG1222'!$D:$D,'ALL 2022'!$D:$D)</f>
        <v>0</v>
      </c>
      <c r="Y364" s="12">
        <f>+SUMIFS('BLG1222'!$I:$I,'BLG1222'!$A:$A,'ALL 2022'!$2:$2,'BLG1222'!$D:$D,'ALL 2022'!$D:$D)</f>
        <v>0</v>
      </c>
      <c r="Z364" s="12">
        <f>+SUMIFS('BLG1222'!$I:$I,'BLG1222'!$A:$A,'ALL 2022'!$2:$2,'BLG1222'!$D:$D,'ALL 2022'!$D:$D)</f>
        <v>0</v>
      </c>
      <c r="AA364" s="12">
        <f>+SUMIFS('BLG1222'!$I:$I,'BLG1222'!$A:$A,'ALL 2022'!$2:$2,'BLG1222'!$D:$D,'ALL 2022'!$D:$D)</f>
        <v>0</v>
      </c>
      <c r="AB364" s="12">
        <f>+SUMIFS('BLG1222'!$I:$I,'BLG1222'!$A:$A,'ALL 2022'!$2:$2,'BLG1222'!$D:$D,'ALL 2022'!$D:$D)</f>
        <v>0</v>
      </c>
      <c r="AC364" s="12">
        <f>+SUMIFS('BLG1222'!$I:$I,'BLG1222'!$A:$A,'ALL 2022'!$2:$2,'BLG1222'!$D:$D,'ALL 2022'!$D:$D)</f>
        <v>0</v>
      </c>
      <c r="AD364" s="12">
        <f>+SUMIFS('BLG1222'!$I:$I,'BLG1222'!$A:$A,'ALL 2022'!$2:$2,'BLG1222'!$D:$D,'ALL 2022'!$D:$D)</f>
        <v>0</v>
      </c>
      <c r="AE364" s="12">
        <f>+SUMIFS('BLG1222'!$I:$I,'BLG1222'!$A:$A,'ALL 2022'!$2:$2,'BLG1222'!$D:$D,'ALL 2022'!$D:$D)</f>
        <v>0</v>
      </c>
      <c r="AF364" s="12">
        <f>+SUMIFS('BLG1222'!$I:$I,'BLG1222'!$A:$A,'ALL 2022'!$2:$2,'BLG1222'!$D:$D,'ALL 2022'!$D:$D)</f>
        <v>0</v>
      </c>
      <c r="AG364" s="12">
        <f>+SUMIFS('BLG1222'!$I:$I,'BLG1222'!$A:$A,'ALL 2022'!$2:$2,'BLG1222'!$D:$D,'ALL 2022'!$D:$D)</f>
        <v>0</v>
      </c>
      <c r="AH364" s="12">
        <f>+SUMIFS('BLG1222'!$I:$I,'BLG1222'!$A:$A,'ALL 2022'!$2:$2,'BLG1222'!$D:$D,'ALL 2022'!$D:$D)</f>
        <v>0</v>
      </c>
      <c r="AI364" s="12">
        <f>+SUMIFS('BLG1222'!$I:$I,'BLG1222'!$A:$A,'ALL 2022'!$2:$2,'BLG1222'!$D:$D,'ALL 2022'!$D:$D)</f>
        <v>0</v>
      </c>
      <c r="AJ364" s="12">
        <f>+SUMIFS('BLG1222'!$I:$I,'BLG1222'!$A:$A,'ALL 2022'!$2:$2,'BLG1222'!$D:$D,'ALL 2022'!$D:$D)</f>
        <v>0</v>
      </c>
      <c r="AK364" s="12">
        <f>+SUMIFS('BLG1222'!$I:$I,'BLG1222'!$A:$A,'ALL 2022'!$2:$2,'BLG1222'!$D:$D,'ALL 2022'!$D:$D)</f>
        <v>0</v>
      </c>
      <c r="AL364" s="12">
        <f>+SUMIFS('BLG1222'!$I:$I,'BLG1222'!$A:$A,'ALL 2022'!$2:$2,'BLG1222'!$D:$D,'ALL 2022'!$D:$D)</f>
        <v>0</v>
      </c>
      <c r="AM364" s="12">
        <f>+SUMIFS('BLG1222'!$I:$I,'BLG1222'!$A:$A,'ALL 2022'!$2:$2,'BLG1222'!$D:$D,'ALL 2022'!$D:$D)</f>
        <v>0</v>
      </c>
      <c r="AN364" s="12">
        <f>+SUMIFS('BLG1222'!$I:$I,'BLG1222'!$A:$A,'ALL 2022'!$2:$2,'BLG1222'!$D:$D,'ALL 2022'!$D:$D)</f>
        <v>0</v>
      </c>
      <c r="AO364" s="12">
        <f>+SUMIFS('BLG1222'!$I:$I,'BLG1222'!$A:$A,'ALL 2022'!$2:$2,'BLG1222'!$D:$D,'ALL 2022'!$D:$D)</f>
        <v>0</v>
      </c>
      <c r="AP364" s="12">
        <f>+SUMIFS('BLG1222'!$I:$I,'BLG1222'!$A:$A,'ALL 2022'!$2:$2,'BLG1222'!$D:$D,'ALL 2022'!$D:$D)</f>
        <v>0</v>
      </c>
      <c r="AQ364" s="164">
        <f t="shared" si="36"/>
        <v>0</v>
      </c>
      <c r="AR364" s="165">
        <f t="shared" si="37"/>
        <v>0</v>
      </c>
    </row>
    <row r="365" spans="1:44" hidden="1" x14ac:dyDescent="0.25">
      <c r="A365" s="11" t="str">
        <f t="shared" si="33"/>
        <v>5</v>
      </c>
      <c r="B365" s="11" t="str">
        <f t="shared" si="34"/>
        <v>51</v>
      </c>
      <c r="C365" s="11" t="str">
        <f t="shared" si="35"/>
        <v>511</v>
      </c>
      <c r="D365" s="23">
        <v>51160000</v>
      </c>
      <c r="E365" s="119" t="str">
        <f t="shared" si="39"/>
        <v>BIL27</v>
      </c>
      <c r="F365" s="24" t="s">
        <v>3344</v>
      </c>
      <c r="G365" s="12">
        <f>+SUMIFS('BLG1222'!$I:$I,'BLG1222'!$A:$A,'ALL 2022'!$2:$2,'BLG1222'!$D:$D,'ALL 2022'!$D:$D)</f>
        <v>0</v>
      </c>
      <c r="H365" s="12">
        <f>+SUMIFS('BLG1222'!$I:$I,'BLG1222'!$A:$A,'ALL 2022'!$2:$2,'BLG1222'!$D:$D,'ALL 2022'!$D:$D)</f>
        <v>0</v>
      </c>
      <c r="I365" s="12">
        <f>+SUMIFS('BLG1222'!$I:$I,'BLG1222'!$A:$A,'ALL 2022'!$2:$2,'BLG1222'!$D:$D,'ALL 2022'!$D:$D)</f>
        <v>0</v>
      </c>
      <c r="J365" s="12">
        <f>+SUMIFS('BLG1222'!$I:$I,'BLG1222'!$A:$A,'ALL 2022'!$2:$2,'BLG1222'!$D:$D,'ALL 2022'!$D:$D)</f>
        <v>0</v>
      </c>
      <c r="K365" s="12">
        <f>+SUMIFS('BLG1222'!$I:$I,'BLG1222'!$A:$A,'ALL 2022'!$2:$2,'BLG1222'!$D:$D,'ALL 2022'!$D:$D)</f>
        <v>0</v>
      </c>
      <c r="L365" s="12">
        <f>+SUMIFS('BLG1222'!$I:$I,'BLG1222'!$A:$A,'ALL 2022'!$2:$2,'BLG1222'!$D:$D,'ALL 2022'!$D:$D)</f>
        <v>0</v>
      </c>
      <c r="M365" s="12">
        <f>+SUMIFS('BLG1222'!$I:$I,'BLG1222'!$A:$A,'ALL 2022'!$2:$2,'BLG1222'!$D:$D,'ALL 2022'!$D:$D)</f>
        <v>0</v>
      </c>
      <c r="N365" s="12">
        <f>+SUMIFS('BLG1222'!$I:$I,'BLG1222'!$A:$A,'ALL 2022'!$2:$2,'BLG1222'!$D:$D,'ALL 2022'!$D:$D)</f>
        <v>0</v>
      </c>
      <c r="O365" s="12">
        <f>+SUMIFS('BLG1222'!$I:$I,'BLG1222'!$A:$A,'ALL 2022'!$2:$2,'BLG1222'!$D:$D,'ALL 2022'!$D:$D)</f>
        <v>0</v>
      </c>
      <c r="P365" s="12">
        <f>+SUMIFS('BLG1222'!$I:$I,'BLG1222'!$A:$A,'ALL 2022'!$2:$2,'BLG1222'!$D:$D,'ALL 2022'!$D:$D)</f>
        <v>0</v>
      </c>
      <c r="Q365" s="12">
        <f>+SUMIFS('BLG1222'!$I:$I,'BLG1222'!$A:$A,'ALL 2022'!$2:$2,'BLG1222'!$D:$D,'ALL 2022'!$D:$D)</f>
        <v>0</v>
      </c>
      <c r="R365" s="12">
        <f>+SUMIFS('BLG1222'!$I:$I,'BLG1222'!$A:$A,'ALL 2022'!$2:$2,'BLG1222'!$D:$D,'ALL 2022'!$D:$D)</f>
        <v>0</v>
      </c>
      <c r="S365" s="12">
        <f>+SUMIFS('BLG1222'!$I:$I,'BLG1222'!$A:$A,'ALL 2022'!$2:$2,'BLG1222'!$D:$D,'ALL 2022'!$D:$D)</f>
        <v>0</v>
      </c>
      <c r="T365" s="12">
        <f>+SUMIFS('BLG1222'!$I:$I,'BLG1222'!$A:$A,'ALL 2022'!$2:$2,'BLG1222'!$D:$D,'ALL 2022'!$D:$D)</f>
        <v>0</v>
      </c>
      <c r="U365" s="12">
        <f>+SUMIFS('BLG1222'!$I:$I,'BLG1222'!$A:$A,'ALL 2022'!$2:$2,'BLG1222'!$D:$D,'ALL 2022'!$D:$D)</f>
        <v>0</v>
      </c>
      <c r="V365" s="12">
        <f>+SUMIFS('BLG1222'!$I:$I,'BLG1222'!$A:$A,'ALL 2022'!$2:$2,'BLG1222'!$D:$D,'ALL 2022'!$D:$D)</f>
        <v>0</v>
      </c>
      <c r="W365" s="12">
        <f>+SUMIFS('BLG1222'!$I:$I,'BLG1222'!$A:$A,'ALL 2022'!$2:$2,'BLG1222'!$D:$D,'ALL 2022'!$D:$D)</f>
        <v>0</v>
      </c>
      <c r="X365" s="12">
        <f>+SUMIFS('BLG1222'!$I:$I,'BLG1222'!$A:$A,'ALL 2022'!$2:$2,'BLG1222'!$D:$D,'ALL 2022'!$D:$D)</f>
        <v>0</v>
      </c>
      <c r="Y365" s="12">
        <f>+SUMIFS('BLG1222'!$I:$I,'BLG1222'!$A:$A,'ALL 2022'!$2:$2,'BLG1222'!$D:$D,'ALL 2022'!$D:$D)</f>
        <v>0</v>
      </c>
      <c r="Z365" s="12">
        <f>+SUMIFS('BLG1222'!$I:$I,'BLG1222'!$A:$A,'ALL 2022'!$2:$2,'BLG1222'!$D:$D,'ALL 2022'!$D:$D)</f>
        <v>0</v>
      </c>
      <c r="AA365" s="12">
        <f>+SUMIFS('BLG1222'!$I:$I,'BLG1222'!$A:$A,'ALL 2022'!$2:$2,'BLG1222'!$D:$D,'ALL 2022'!$D:$D)</f>
        <v>0</v>
      </c>
      <c r="AB365" s="12">
        <f>+SUMIFS('BLG1222'!$I:$I,'BLG1222'!$A:$A,'ALL 2022'!$2:$2,'BLG1222'!$D:$D,'ALL 2022'!$D:$D)</f>
        <v>0</v>
      </c>
      <c r="AC365" s="12">
        <f>+SUMIFS('BLG1222'!$I:$I,'BLG1222'!$A:$A,'ALL 2022'!$2:$2,'BLG1222'!$D:$D,'ALL 2022'!$D:$D)</f>
        <v>0</v>
      </c>
      <c r="AD365" s="12">
        <f>+SUMIFS('BLG1222'!$I:$I,'BLG1222'!$A:$A,'ALL 2022'!$2:$2,'BLG1222'!$D:$D,'ALL 2022'!$D:$D)</f>
        <v>0</v>
      </c>
      <c r="AE365" s="12">
        <f>+SUMIFS('BLG1222'!$I:$I,'BLG1222'!$A:$A,'ALL 2022'!$2:$2,'BLG1222'!$D:$D,'ALL 2022'!$D:$D)</f>
        <v>0</v>
      </c>
      <c r="AF365" s="12">
        <f>+SUMIFS('BLG1222'!$I:$I,'BLG1222'!$A:$A,'ALL 2022'!$2:$2,'BLG1222'!$D:$D,'ALL 2022'!$D:$D)</f>
        <v>448280000</v>
      </c>
      <c r="AG365" s="12">
        <f>+SUMIFS('BLG1222'!$I:$I,'BLG1222'!$A:$A,'ALL 2022'!$2:$2,'BLG1222'!$D:$D,'ALL 2022'!$D:$D)</f>
        <v>0</v>
      </c>
      <c r="AH365" s="12">
        <f>+SUMIFS('BLG1222'!$I:$I,'BLG1222'!$A:$A,'ALL 2022'!$2:$2,'BLG1222'!$D:$D,'ALL 2022'!$D:$D)</f>
        <v>0</v>
      </c>
      <c r="AI365" s="12">
        <f>+SUMIFS('BLG1222'!$I:$I,'BLG1222'!$A:$A,'ALL 2022'!$2:$2,'BLG1222'!$D:$D,'ALL 2022'!$D:$D)</f>
        <v>0</v>
      </c>
      <c r="AJ365" s="12">
        <f>+SUMIFS('BLG1222'!$I:$I,'BLG1222'!$A:$A,'ALL 2022'!$2:$2,'BLG1222'!$D:$D,'ALL 2022'!$D:$D)</f>
        <v>0</v>
      </c>
      <c r="AK365" s="12">
        <f>+SUMIFS('BLG1222'!$I:$I,'BLG1222'!$A:$A,'ALL 2022'!$2:$2,'BLG1222'!$D:$D,'ALL 2022'!$D:$D)</f>
        <v>0</v>
      </c>
      <c r="AL365" s="12">
        <f>+SUMIFS('BLG1222'!$I:$I,'BLG1222'!$A:$A,'ALL 2022'!$2:$2,'BLG1222'!$D:$D,'ALL 2022'!$D:$D)</f>
        <v>0</v>
      </c>
      <c r="AM365" s="12">
        <f>+SUMIFS('BLG1222'!$I:$I,'BLG1222'!$A:$A,'ALL 2022'!$2:$2,'BLG1222'!$D:$D,'ALL 2022'!$D:$D)</f>
        <v>0</v>
      </c>
      <c r="AN365" s="12">
        <f>+SUMIFS('BLG1222'!$I:$I,'BLG1222'!$A:$A,'ALL 2022'!$2:$2,'BLG1222'!$D:$D,'ALL 2022'!$D:$D)</f>
        <v>0</v>
      </c>
      <c r="AO365" s="12">
        <f>+SUMIFS('BLG1222'!$I:$I,'BLG1222'!$A:$A,'ALL 2022'!$2:$2,'BLG1222'!$D:$D,'ALL 2022'!$D:$D)</f>
        <v>-29853946.32</v>
      </c>
      <c r="AP365" s="12">
        <f>+SUMIFS('BLG1222'!$I:$I,'BLG1222'!$A:$A,'ALL 2022'!$2:$2,'BLG1222'!$D:$D,'ALL 2022'!$D:$D)</f>
        <v>0</v>
      </c>
      <c r="AQ365" s="164">
        <f t="shared" si="36"/>
        <v>418426053.68000001</v>
      </c>
      <c r="AR365" s="165">
        <f t="shared" si="37"/>
        <v>88489.294536380068</v>
      </c>
    </row>
    <row r="366" spans="1:44" hidden="1" x14ac:dyDescent="0.25">
      <c r="A366" s="11" t="str">
        <f t="shared" si="33"/>
        <v>5</v>
      </c>
      <c r="B366" s="11" t="str">
        <f t="shared" si="34"/>
        <v>51</v>
      </c>
      <c r="C366" s="11" t="str">
        <f t="shared" si="35"/>
        <v>512</v>
      </c>
      <c r="D366" s="60">
        <v>51201000</v>
      </c>
      <c r="E366" s="119" t="str">
        <f t="shared" ref="E366:E393" si="40">+IF(AQ:AQ&gt;0,"BIL26","BIL29")</f>
        <v>BIL26</v>
      </c>
      <c r="F366" s="24" t="s">
        <v>341</v>
      </c>
      <c r="G366" s="12">
        <f>+SUMIFS('BLG1222'!$I:$I,'BLG1222'!$A:$A,'ALL 2022'!$2:$2,'BLG1222'!$D:$D,'ALL 2022'!$D:$D)</f>
        <v>107164504</v>
      </c>
      <c r="H366" s="12">
        <f>+SUMIFS('BLG1222'!$I:$I,'BLG1222'!$A:$A,'ALL 2022'!$2:$2,'BLG1222'!$D:$D,'ALL 2022'!$D:$D)</f>
        <v>0</v>
      </c>
      <c r="I366" s="12">
        <f>+SUMIFS('BLG1222'!$I:$I,'BLG1222'!$A:$A,'ALL 2022'!$2:$2,'BLG1222'!$D:$D,'ALL 2022'!$D:$D)</f>
        <v>0</v>
      </c>
      <c r="J366" s="12">
        <f>+SUMIFS('BLG1222'!$I:$I,'BLG1222'!$A:$A,'ALL 2022'!$2:$2,'BLG1222'!$D:$D,'ALL 2022'!$D:$D)</f>
        <v>132005128</v>
      </c>
      <c r="K366" s="12">
        <f>+SUMIFS('BLG1222'!$I:$I,'BLG1222'!$A:$A,'ALL 2022'!$2:$2,'BLG1222'!$D:$D,'ALL 2022'!$D:$D)</f>
        <v>131287529</v>
      </c>
      <c r="L366" s="12">
        <f>+SUMIFS('BLG1222'!$I:$I,'BLG1222'!$A:$A,'ALL 2022'!$2:$2,'BLG1222'!$D:$D,'ALL 2022'!$D:$D)</f>
        <v>0</v>
      </c>
      <c r="M366" s="12">
        <f>+SUMIFS('BLG1222'!$I:$I,'BLG1222'!$A:$A,'ALL 2022'!$2:$2,'BLG1222'!$D:$D,'ALL 2022'!$D:$D)</f>
        <v>0</v>
      </c>
      <c r="N366" s="12">
        <f>+SUMIFS('BLG1222'!$I:$I,'BLG1222'!$A:$A,'ALL 2022'!$2:$2,'BLG1222'!$D:$D,'ALL 2022'!$D:$D)</f>
        <v>166023472.02000001</v>
      </c>
      <c r="O366" s="12">
        <f>+SUMIFS('BLG1222'!$I:$I,'BLG1222'!$A:$A,'ALL 2022'!$2:$2,'BLG1222'!$D:$D,'ALL 2022'!$D:$D)</f>
        <v>0</v>
      </c>
      <c r="P366" s="12">
        <f>+SUMIFS('BLG1222'!$I:$I,'BLG1222'!$A:$A,'ALL 2022'!$2:$2,'BLG1222'!$D:$D,'ALL 2022'!$D:$D)</f>
        <v>0</v>
      </c>
      <c r="Q366" s="12">
        <f>+SUMIFS('BLG1222'!$I:$I,'BLG1222'!$A:$A,'ALL 2022'!$2:$2,'BLG1222'!$D:$D,'ALL 2022'!$D:$D)</f>
        <v>0</v>
      </c>
      <c r="R366" s="12">
        <f>+SUMIFS('BLG1222'!$I:$I,'BLG1222'!$A:$A,'ALL 2022'!$2:$2,'BLG1222'!$D:$D,'ALL 2022'!$D:$D)</f>
        <v>0</v>
      </c>
      <c r="S366" s="12">
        <f>+SUMIFS('BLG1222'!$I:$I,'BLG1222'!$A:$A,'ALL 2022'!$2:$2,'BLG1222'!$D:$D,'ALL 2022'!$D:$D)</f>
        <v>7100</v>
      </c>
      <c r="T366" s="12">
        <f>+SUMIFS('BLG1222'!$I:$I,'BLG1222'!$A:$A,'ALL 2022'!$2:$2,'BLG1222'!$D:$D,'ALL 2022'!$D:$D)</f>
        <v>2549650</v>
      </c>
      <c r="U366" s="12">
        <f>+SUMIFS('BLG1222'!$I:$I,'BLG1222'!$A:$A,'ALL 2022'!$2:$2,'BLG1222'!$D:$D,'ALL 2022'!$D:$D)</f>
        <v>2009968</v>
      </c>
      <c r="V366" s="12">
        <f>+SUMIFS('BLG1222'!$I:$I,'BLG1222'!$A:$A,'ALL 2022'!$2:$2,'BLG1222'!$D:$D,'ALL 2022'!$D:$D)</f>
        <v>10779164</v>
      </c>
      <c r="W366" s="12">
        <f>+SUMIFS('BLG1222'!$I:$I,'BLG1222'!$A:$A,'ALL 2022'!$2:$2,'BLG1222'!$D:$D,'ALL 2022'!$D:$D)</f>
        <v>0</v>
      </c>
      <c r="X366" s="12">
        <f>+SUMIFS('BLG1222'!$I:$I,'BLG1222'!$A:$A,'ALL 2022'!$2:$2,'BLG1222'!$D:$D,'ALL 2022'!$D:$D)</f>
        <v>0</v>
      </c>
      <c r="Y366" s="12">
        <f>+SUMIFS('BLG1222'!$I:$I,'BLG1222'!$A:$A,'ALL 2022'!$2:$2,'BLG1222'!$D:$D,'ALL 2022'!$D:$D)</f>
        <v>0</v>
      </c>
      <c r="Z366" s="12">
        <f>+SUMIFS('BLG1222'!$I:$I,'BLG1222'!$A:$A,'ALL 2022'!$2:$2,'BLG1222'!$D:$D,'ALL 2022'!$D:$D)</f>
        <v>0</v>
      </c>
      <c r="AA366" s="12">
        <f>+SUMIFS('BLG1222'!$I:$I,'BLG1222'!$A:$A,'ALL 2022'!$2:$2,'BLG1222'!$D:$D,'ALL 2022'!$D:$D)</f>
        <v>0</v>
      </c>
      <c r="AB366" s="12">
        <f>+SUMIFS('BLG1222'!$I:$I,'BLG1222'!$A:$A,'ALL 2022'!$2:$2,'BLG1222'!$D:$D,'ALL 2022'!$D:$D)</f>
        <v>0</v>
      </c>
      <c r="AC366" s="12">
        <f>+SUMIFS('BLG1222'!$I:$I,'BLG1222'!$A:$A,'ALL 2022'!$2:$2,'BLG1222'!$D:$D,'ALL 2022'!$D:$D)</f>
        <v>0</v>
      </c>
      <c r="AD366" s="12">
        <f>+SUMIFS('BLG1222'!$I:$I,'BLG1222'!$A:$A,'ALL 2022'!$2:$2,'BLG1222'!$D:$D,'ALL 2022'!$D:$D)</f>
        <v>0</v>
      </c>
      <c r="AE366" s="12">
        <f>+SUMIFS('BLG1222'!$I:$I,'BLG1222'!$A:$A,'ALL 2022'!$2:$2,'BLG1222'!$D:$D,'ALL 2022'!$D:$D)</f>
        <v>0</v>
      </c>
      <c r="AF366" s="12">
        <f>+SUMIFS('BLG1222'!$I:$I,'BLG1222'!$A:$A,'ALL 2022'!$2:$2,'BLG1222'!$D:$D,'ALL 2022'!$D:$D)</f>
        <v>0</v>
      </c>
      <c r="AG366" s="12">
        <f>+SUMIFS('BLG1222'!$I:$I,'BLG1222'!$A:$A,'ALL 2022'!$2:$2,'BLG1222'!$D:$D,'ALL 2022'!$D:$D)</f>
        <v>432652920.44</v>
      </c>
      <c r="AH366" s="12">
        <f>+SUMIFS('BLG1222'!$I:$I,'BLG1222'!$A:$A,'ALL 2022'!$2:$2,'BLG1222'!$D:$D,'ALL 2022'!$D:$D)</f>
        <v>0</v>
      </c>
      <c r="AI366" s="12">
        <f>+SUMIFS('BLG1222'!$I:$I,'BLG1222'!$A:$A,'ALL 2022'!$2:$2,'BLG1222'!$D:$D,'ALL 2022'!$D:$D)</f>
        <v>0</v>
      </c>
      <c r="AJ366" s="12">
        <f>+SUMIFS('BLG1222'!$I:$I,'BLG1222'!$A:$A,'ALL 2022'!$2:$2,'BLG1222'!$D:$D,'ALL 2022'!$D:$D)</f>
        <v>0</v>
      </c>
      <c r="AK366" s="12">
        <f>+SUMIFS('BLG1222'!$I:$I,'BLG1222'!$A:$A,'ALL 2022'!$2:$2,'BLG1222'!$D:$D,'ALL 2022'!$D:$D)</f>
        <v>0</v>
      </c>
      <c r="AL366" s="12">
        <f>+SUMIFS('BLG1222'!$I:$I,'BLG1222'!$A:$A,'ALL 2022'!$2:$2,'BLG1222'!$D:$D,'ALL 2022'!$D:$D)</f>
        <v>0</v>
      </c>
      <c r="AM366" s="12">
        <f>+SUMIFS('BLG1222'!$I:$I,'BLG1222'!$A:$A,'ALL 2022'!$2:$2,'BLG1222'!$D:$D,'ALL 2022'!$D:$D)</f>
        <v>0</v>
      </c>
      <c r="AN366" s="12">
        <f>+SUMIFS('BLG1222'!$I:$I,'BLG1222'!$A:$A,'ALL 2022'!$2:$2,'BLG1222'!$D:$D,'ALL 2022'!$D:$D)</f>
        <v>4385960506.6599998</v>
      </c>
      <c r="AO366" s="12">
        <f>+SUMIFS('BLG1222'!$I:$I,'BLG1222'!$A:$A,'ALL 2022'!$2:$2,'BLG1222'!$D:$D,'ALL 2022'!$D:$D)</f>
        <v>0</v>
      </c>
      <c r="AP366" s="12">
        <f>+SUMIFS('BLG1222'!$I:$I,'BLG1222'!$A:$A,'ALL 2022'!$2:$2,'BLG1222'!$D:$D,'ALL 2022'!$D:$D)</f>
        <v>332545654.45999998</v>
      </c>
      <c r="AQ366" s="164">
        <f t="shared" si="36"/>
        <v>5702985596.5799999</v>
      </c>
      <c r="AR366" s="165">
        <f t="shared" si="37"/>
        <v>1206074.927108733</v>
      </c>
    </row>
    <row r="367" spans="1:44" hidden="1" x14ac:dyDescent="0.25">
      <c r="A367" s="11" t="str">
        <f t="shared" si="33"/>
        <v>5</v>
      </c>
      <c r="B367" s="11" t="str">
        <f t="shared" si="34"/>
        <v>51</v>
      </c>
      <c r="C367" s="11" t="str">
        <f t="shared" si="35"/>
        <v>512</v>
      </c>
      <c r="D367" s="23">
        <v>51202000</v>
      </c>
      <c r="E367" s="119" t="str">
        <f t="shared" si="40"/>
        <v>BIL26</v>
      </c>
      <c r="F367" s="57" t="s">
        <v>400</v>
      </c>
      <c r="G367" s="12">
        <f>+SUMIFS('BLG1222'!$I:$I,'BLG1222'!$A:$A,'ALL 2022'!$2:$2,'BLG1222'!$D:$D,'ALL 2022'!$D:$D)</f>
        <v>391600</v>
      </c>
      <c r="H367" s="12">
        <f>+SUMIFS('BLG1222'!$I:$I,'BLG1222'!$A:$A,'ALL 2022'!$2:$2,'BLG1222'!$D:$D,'ALL 2022'!$D:$D)</f>
        <v>0</v>
      </c>
      <c r="I367" s="12">
        <f>+SUMIFS('BLG1222'!$I:$I,'BLG1222'!$A:$A,'ALL 2022'!$2:$2,'BLG1222'!$D:$D,'ALL 2022'!$D:$D)</f>
        <v>0</v>
      </c>
      <c r="J367" s="12">
        <f>+SUMIFS('BLG1222'!$I:$I,'BLG1222'!$A:$A,'ALL 2022'!$2:$2,'BLG1222'!$D:$D,'ALL 2022'!$D:$D)</f>
        <v>35460377</v>
      </c>
      <c r="K367" s="12">
        <f>+SUMIFS('BLG1222'!$I:$I,'BLG1222'!$A:$A,'ALL 2022'!$2:$2,'BLG1222'!$D:$D,'ALL 2022'!$D:$D)</f>
        <v>45949400</v>
      </c>
      <c r="L367" s="12">
        <f>+SUMIFS('BLG1222'!$I:$I,'BLG1222'!$A:$A,'ALL 2022'!$2:$2,'BLG1222'!$D:$D,'ALL 2022'!$D:$D)</f>
        <v>283660</v>
      </c>
      <c r="M367" s="12">
        <f>+SUMIFS('BLG1222'!$I:$I,'BLG1222'!$A:$A,'ALL 2022'!$2:$2,'BLG1222'!$D:$D,'ALL 2022'!$D:$D)</f>
        <v>0</v>
      </c>
      <c r="N367" s="12">
        <f>+SUMIFS('BLG1222'!$I:$I,'BLG1222'!$A:$A,'ALL 2022'!$2:$2,'BLG1222'!$D:$D,'ALL 2022'!$D:$D)</f>
        <v>342403706.88</v>
      </c>
      <c r="O367" s="12">
        <f>+SUMIFS('BLG1222'!$I:$I,'BLG1222'!$A:$A,'ALL 2022'!$2:$2,'BLG1222'!$D:$D,'ALL 2022'!$D:$D)</f>
        <v>0</v>
      </c>
      <c r="P367" s="12">
        <f>+SUMIFS('BLG1222'!$I:$I,'BLG1222'!$A:$A,'ALL 2022'!$2:$2,'BLG1222'!$D:$D,'ALL 2022'!$D:$D)</f>
        <v>0</v>
      </c>
      <c r="Q367" s="12">
        <f>+SUMIFS('BLG1222'!$I:$I,'BLG1222'!$A:$A,'ALL 2022'!$2:$2,'BLG1222'!$D:$D,'ALL 2022'!$D:$D)</f>
        <v>0</v>
      </c>
      <c r="R367" s="12">
        <f>+SUMIFS('BLG1222'!$I:$I,'BLG1222'!$A:$A,'ALL 2022'!$2:$2,'BLG1222'!$D:$D,'ALL 2022'!$D:$D)</f>
        <v>0</v>
      </c>
      <c r="S367" s="12">
        <f>+SUMIFS('BLG1222'!$I:$I,'BLG1222'!$A:$A,'ALL 2022'!$2:$2,'BLG1222'!$D:$D,'ALL 2022'!$D:$D)</f>
        <v>0</v>
      </c>
      <c r="T367" s="12">
        <f>+SUMIFS('BLG1222'!$I:$I,'BLG1222'!$A:$A,'ALL 2022'!$2:$2,'BLG1222'!$D:$D,'ALL 2022'!$D:$D)</f>
        <v>0</v>
      </c>
      <c r="U367" s="12">
        <f>+SUMIFS('BLG1222'!$I:$I,'BLG1222'!$A:$A,'ALL 2022'!$2:$2,'BLG1222'!$D:$D,'ALL 2022'!$D:$D)</f>
        <v>0</v>
      </c>
      <c r="V367" s="12">
        <f>+SUMIFS('BLG1222'!$I:$I,'BLG1222'!$A:$A,'ALL 2022'!$2:$2,'BLG1222'!$D:$D,'ALL 2022'!$D:$D)</f>
        <v>3224560</v>
      </c>
      <c r="W367" s="12">
        <f>+SUMIFS('BLG1222'!$I:$I,'BLG1222'!$A:$A,'ALL 2022'!$2:$2,'BLG1222'!$D:$D,'ALL 2022'!$D:$D)</f>
        <v>0</v>
      </c>
      <c r="X367" s="12">
        <f>+SUMIFS('BLG1222'!$I:$I,'BLG1222'!$A:$A,'ALL 2022'!$2:$2,'BLG1222'!$D:$D,'ALL 2022'!$D:$D)</f>
        <v>0</v>
      </c>
      <c r="Y367" s="12">
        <f>+SUMIFS('BLG1222'!$I:$I,'BLG1222'!$A:$A,'ALL 2022'!$2:$2,'BLG1222'!$D:$D,'ALL 2022'!$D:$D)</f>
        <v>0</v>
      </c>
      <c r="Z367" s="12">
        <f>+SUMIFS('BLG1222'!$I:$I,'BLG1222'!$A:$A,'ALL 2022'!$2:$2,'BLG1222'!$D:$D,'ALL 2022'!$D:$D)</f>
        <v>0</v>
      </c>
      <c r="AA367" s="12">
        <f>+SUMIFS('BLG1222'!$I:$I,'BLG1222'!$A:$A,'ALL 2022'!$2:$2,'BLG1222'!$D:$D,'ALL 2022'!$D:$D)</f>
        <v>0</v>
      </c>
      <c r="AB367" s="12">
        <f>+SUMIFS('BLG1222'!$I:$I,'BLG1222'!$A:$A,'ALL 2022'!$2:$2,'BLG1222'!$D:$D,'ALL 2022'!$D:$D)</f>
        <v>0</v>
      </c>
      <c r="AC367" s="12">
        <f>+SUMIFS('BLG1222'!$I:$I,'BLG1222'!$A:$A,'ALL 2022'!$2:$2,'BLG1222'!$D:$D,'ALL 2022'!$D:$D)</f>
        <v>0</v>
      </c>
      <c r="AD367" s="12">
        <f>+SUMIFS('BLG1222'!$I:$I,'BLG1222'!$A:$A,'ALL 2022'!$2:$2,'BLG1222'!$D:$D,'ALL 2022'!$D:$D)</f>
        <v>0</v>
      </c>
      <c r="AE367" s="12">
        <f>+SUMIFS('BLG1222'!$I:$I,'BLG1222'!$A:$A,'ALL 2022'!$2:$2,'BLG1222'!$D:$D,'ALL 2022'!$D:$D)</f>
        <v>0</v>
      </c>
      <c r="AF367" s="12">
        <f>+SUMIFS('BLG1222'!$I:$I,'BLG1222'!$A:$A,'ALL 2022'!$2:$2,'BLG1222'!$D:$D,'ALL 2022'!$D:$D)</f>
        <v>0</v>
      </c>
      <c r="AG367" s="12">
        <f>+SUMIFS('BLG1222'!$I:$I,'BLG1222'!$A:$A,'ALL 2022'!$2:$2,'BLG1222'!$D:$D,'ALL 2022'!$D:$D)</f>
        <v>0</v>
      </c>
      <c r="AH367" s="12">
        <f>+SUMIFS('BLG1222'!$I:$I,'BLG1222'!$A:$A,'ALL 2022'!$2:$2,'BLG1222'!$D:$D,'ALL 2022'!$D:$D)</f>
        <v>0</v>
      </c>
      <c r="AI367" s="12">
        <f>+SUMIFS('BLG1222'!$I:$I,'BLG1222'!$A:$A,'ALL 2022'!$2:$2,'BLG1222'!$D:$D,'ALL 2022'!$D:$D)</f>
        <v>0</v>
      </c>
      <c r="AJ367" s="12">
        <f>+SUMIFS('BLG1222'!$I:$I,'BLG1222'!$A:$A,'ALL 2022'!$2:$2,'BLG1222'!$D:$D,'ALL 2022'!$D:$D)</f>
        <v>0</v>
      </c>
      <c r="AK367" s="12">
        <f>+SUMIFS('BLG1222'!$I:$I,'BLG1222'!$A:$A,'ALL 2022'!$2:$2,'BLG1222'!$D:$D,'ALL 2022'!$D:$D)</f>
        <v>0</v>
      </c>
      <c r="AL367" s="12">
        <f>+SUMIFS('BLG1222'!$I:$I,'BLG1222'!$A:$A,'ALL 2022'!$2:$2,'BLG1222'!$D:$D,'ALL 2022'!$D:$D)</f>
        <v>0</v>
      </c>
      <c r="AM367" s="12">
        <f>+SUMIFS('BLG1222'!$I:$I,'BLG1222'!$A:$A,'ALL 2022'!$2:$2,'BLG1222'!$D:$D,'ALL 2022'!$D:$D)</f>
        <v>0</v>
      </c>
      <c r="AN367" s="12">
        <f>+SUMIFS('BLG1222'!$I:$I,'BLG1222'!$A:$A,'ALL 2022'!$2:$2,'BLG1222'!$D:$D,'ALL 2022'!$D:$D)</f>
        <v>2020466203.1400001</v>
      </c>
      <c r="AO367" s="12">
        <f>+SUMIFS('BLG1222'!$I:$I,'BLG1222'!$A:$A,'ALL 2022'!$2:$2,'BLG1222'!$D:$D,'ALL 2022'!$D:$D)</f>
        <v>0</v>
      </c>
      <c r="AP367" s="12">
        <f>+SUMIFS('BLG1222'!$I:$I,'BLG1222'!$A:$A,'ALL 2022'!$2:$2,'BLG1222'!$D:$D,'ALL 2022'!$D:$D)</f>
        <v>0</v>
      </c>
      <c r="AQ367" s="164">
        <f t="shared" si="36"/>
        <v>2448179507.02</v>
      </c>
      <c r="AR367" s="165">
        <f t="shared" si="37"/>
        <v>517744.2359750875</v>
      </c>
    </row>
    <row r="368" spans="1:44" hidden="1" x14ac:dyDescent="0.25">
      <c r="A368" s="11" t="str">
        <f t="shared" si="33"/>
        <v>5</v>
      </c>
      <c r="B368" s="11" t="str">
        <f t="shared" si="34"/>
        <v>51</v>
      </c>
      <c r="C368" s="11" t="str">
        <f t="shared" si="35"/>
        <v>512</v>
      </c>
      <c r="D368" s="23">
        <v>51211000</v>
      </c>
      <c r="E368" s="119" t="str">
        <f t="shared" si="40"/>
        <v>BIL29</v>
      </c>
      <c r="F368" s="24" t="s">
        <v>343</v>
      </c>
      <c r="G368" s="12">
        <f>+SUMIFS('BLG1222'!$I:$I,'BLG1222'!$A:$A,'ALL 2022'!$2:$2,'BLG1222'!$D:$D,'ALL 2022'!$D:$D)</f>
        <v>-707495156.13999999</v>
      </c>
      <c r="H368" s="12">
        <f>+SUMIFS('BLG1222'!$I:$I,'BLG1222'!$A:$A,'ALL 2022'!$2:$2,'BLG1222'!$D:$D,'ALL 2022'!$D:$D)</f>
        <v>0</v>
      </c>
      <c r="I368" s="12">
        <f>+SUMIFS('BLG1222'!$I:$I,'BLG1222'!$A:$A,'ALL 2022'!$2:$2,'BLG1222'!$D:$D,'ALL 2022'!$D:$D)</f>
        <v>-410710260.08940202</v>
      </c>
      <c r="J368" s="12">
        <f>+SUMIFS('BLG1222'!$I:$I,'BLG1222'!$A:$A,'ALL 2022'!$2:$2,'BLG1222'!$D:$D,'ALL 2022'!$D:$D)</f>
        <v>-658372441.15999997</v>
      </c>
      <c r="K368" s="12">
        <f>+SUMIFS('BLG1222'!$I:$I,'BLG1222'!$A:$A,'ALL 2022'!$2:$2,'BLG1222'!$D:$D,'ALL 2022'!$D:$D)</f>
        <v>-874941626.37</v>
      </c>
      <c r="L368" s="12">
        <f>+SUMIFS('BLG1222'!$I:$I,'BLG1222'!$A:$A,'ALL 2022'!$2:$2,'BLG1222'!$D:$D,'ALL 2022'!$D:$D)</f>
        <v>0</v>
      </c>
      <c r="M368" s="12">
        <f>+SUMIFS('BLG1222'!$I:$I,'BLG1222'!$A:$A,'ALL 2022'!$2:$2,'BLG1222'!$D:$D,'ALL 2022'!$D:$D)</f>
        <v>-990217798.60000002</v>
      </c>
      <c r="N368" s="12">
        <f>+SUMIFS('BLG1222'!$I:$I,'BLG1222'!$A:$A,'ALL 2022'!$2:$2,'BLG1222'!$D:$D,'ALL 2022'!$D:$D)</f>
        <v>0</v>
      </c>
      <c r="O368" s="12">
        <f>+SUMIFS('BLG1222'!$I:$I,'BLG1222'!$A:$A,'ALL 2022'!$2:$2,'BLG1222'!$D:$D,'ALL 2022'!$D:$D)</f>
        <v>-9563447.8399999999</v>
      </c>
      <c r="P368" s="12">
        <f>+SUMIFS('BLG1222'!$I:$I,'BLG1222'!$A:$A,'ALL 2022'!$2:$2,'BLG1222'!$D:$D,'ALL 2022'!$D:$D)</f>
        <v>38275251.590000004</v>
      </c>
      <c r="Q368" s="12">
        <f>+SUMIFS('BLG1222'!$I:$I,'BLG1222'!$A:$A,'ALL 2022'!$2:$2,'BLG1222'!$D:$D,'ALL 2022'!$D:$D)</f>
        <v>0</v>
      </c>
      <c r="R368" s="12">
        <f>+SUMIFS('BLG1222'!$I:$I,'BLG1222'!$A:$A,'ALL 2022'!$2:$2,'BLG1222'!$D:$D,'ALL 2022'!$D:$D)</f>
        <v>0</v>
      </c>
      <c r="S368" s="12">
        <f>+SUMIFS('BLG1222'!$I:$I,'BLG1222'!$A:$A,'ALL 2022'!$2:$2,'BLG1222'!$D:$D,'ALL 2022'!$D:$D)</f>
        <v>961499.36</v>
      </c>
      <c r="T368" s="12">
        <f>+SUMIFS('BLG1222'!$I:$I,'BLG1222'!$A:$A,'ALL 2022'!$2:$2,'BLG1222'!$D:$D,'ALL 2022'!$D:$D)</f>
        <v>-567386952.28999996</v>
      </c>
      <c r="U368" s="12">
        <f>+SUMIFS('BLG1222'!$I:$I,'BLG1222'!$A:$A,'ALL 2022'!$2:$2,'BLG1222'!$D:$D,'ALL 2022'!$D:$D)</f>
        <v>79601772.409999996</v>
      </c>
      <c r="V368" s="12">
        <f>+SUMIFS('BLG1222'!$I:$I,'BLG1222'!$A:$A,'ALL 2022'!$2:$2,'BLG1222'!$D:$D,'ALL 2022'!$D:$D)</f>
        <v>0</v>
      </c>
      <c r="W368" s="12">
        <f>+SUMIFS('BLG1222'!$I:$I,'BLG1222'!$A:$A,'ALL 2022'!$2:$2,'BLG1222'!$D:$D,'ALL 2022'!$D:$D)</f>
        <v>0</v>
      </c>
      <c r="X368" s="12">
        <f>+SUMIFS('BLG1222'!$I:$I,'BLG1222'!$A:$A,'ALL 2022'!$2:$2,'BLG1222'!$D:$D,'ALL 2022'!$D:$D)</f>
        <v>0</v>
      </c>
      <c r="Y368" s="12">
        <f>+SUMIFS('BLG1222'!$I:$I,'BLG1222'!$A:$A,'ALL 2022'!$2:$2,'BLG1222'!$D:$D,'ALL 2022'!$D:$D)</f>
        <v>0</v>
      </c>
      <c r="Z368" s="12">
        <f>+SUMIFS('BLG1222'!$I:$I,'BLG1222'!$A:$A,'ALL 2022'!$2:$2,'BLG1222'!$D:$D,'ALL 2022'!$D:$D)</f>
        <v>0</v>
      </c>
      <c r="AA368" s="12">
        <f>+SUMIFS('BLG1222'!$I:$I,'BLG1222'!$A:$A,'ALL 2022'!$2:$2,'BLG1222'!$D:$D,'ALL 2022'!$D:$D)</f>
        <v>181547168.02000001</v>
      </c>
      <c r="AB368" s="12">
        <f>+SUMIFS('BLG1222'!$I:$I,'BLG1222'!$A:$A,'ALL 2022'!$2:$2,'BLG1222'!$D:$D,'ALL 2022'!$D:$D)</f>
        <v>0</v>
      </c>
      <c r="AC368" s="12">
        <f>+SUMIFS('BLG1222'!$I:$I,'BLG1222'!$A:$A,'ALL 2022'!$2:$2,'BLG1222'!$D:$D,'ALL 2022'!$D:$D)</f>
        <v>0</v>
      </c>
      <c r="AD368" s="12">
        <f>+SUMIFS('BLG1222'!$I:$I,'BLG1222'!$A:$A,'ALL 2022'!$2:$2,'BLG1222'!$D:$D,'ALL 2022'!$D:$D)</f>
        <v>0</v>
      </c>
      <c r="AE368" s="12">
        <f>+SUMIFS('BLG1222'!$I:$I,'BLG1222'!$A:$A,'ALL 2022'!$2:$2,'BLG1222'!$D:$D,'ALL 2022'!$D:$D)</f>
        <v>102960963.36</v>
      </c>
      <c r="AF368" s="12">
        <f>+SUMIFS('BLG1222'!$I:$I,'BLG1222'!$A:$A,'ALL 2022'!$2:$2,'BLG1222'!$D:$D,'ALL 2022'!$D:$D)</f>
        <v>0</v>
      </c>
      <c r="AG368" s="12">
        <f>+SUMIFS('BLG1222'!$I:$I,'BLG1222'!$A:$A,'ALL 2022'!$2:$2,'BLG1222'!$D:$D,'ALL 2022'!$D:$D)</f>
        <v>0</v>
      </c>
      <c r="AH368" s="12">
        <f>+SUMIFS('BLG1222'!$I:$I,'BLG1222'!$A:$A,'ALL 2022'!$2:$2,'BLG1222'!$D:$D,'ALL 2022'!$D:$D)</f>
        <v>0</v>
      </c>
      <c r="AI368" s="12">
        <f>+SUMIFS('BLG1222'!$I:$I,'BLG1222'!$A:$A,'ALL 2022'!$2:$2,'BLG1222'!$D:$D,'ALL 2022'!$D:$D)</f>
        <v>0</v>
      </c>
      <c r="AJ368" s="12">
        <f>+SUMIFS('BLG1222'!$I:$I,'BLG1222'!$A:$A,'ALL 2022'!$2:$2,'BLG1222'!$D:$D,'ALL 2022'!$D:$D)</f>
        <v>0</v>
      </c>
      <c r="AK368" s="12">
        <f>+SUMIFS('BLG1222'!$I:$I,'BLG1222'!$A:$A,'ALL 2022'!$2:$2,'BLG1222'!$D:$D,'ALL 2022'!$D:$D)</f>
        <v>0</v>
      </c>
      <c r="AL368" s="12">
        <f>+SUMIFS('BLG1222'!$I:$I,'BLG1222'!$A:$A,'ALL 2022'!$2:$2,'BLG1222'!$D:$D,'ALL 2022'!$D:$D)</f>
        <v>0</v>
      </c>
      <c r="AM368" s="12">
        <f>+SUMIFS('BLG1222'!$I:$I,'BLG1222'!$A:$A,'ALL 2022'!$2:$2,'BLG1222'!$D:$D,'ALL 2022'!$D:$D)</f>
        <v>0</v>
      </c>
      <c r="AN368" s="12">
        <f>+SUMIFS('BLG1222'!$I:$I,'BLG1222'!$A:$A,'ALL 2022'!$2:$2,'BLG1222'!$D:$D,'ALL 2022'!$D:$D)</f>
        <v>0</v>
      </c>
      <c r="AO368" s="12">
        <f>+SUMIFS('BLG1222'!$I:$I,'BLG1222'!$A:$A,'ALL 2022'!$2:$2,'BLG1222'!$D:$D,'ALL 2022'!$D:$D)</f>
        <v>10473724.800000001</v>
      </c>
      <c r="AP368" s="12">
        <f>+SUMIFS('BLG1222'!$I:$I,'BLG1222'!$A:$A,'ALL 2022'!$2:$2,'BLG1222'!$D:$D,'ALL 2022'!$D:$D)</f>
        <v>0</v>
      </c>
      <c r="AQ368" s="164">
        <f t="shared" si="36"/>
        <v>-3804867302.9494014</v>
      </c>
      <c r="AR368" s="165">
        <f t="shared" si="37"/>
        <v>-804658.36312387546</v>
      </c>
    </row>
    <row r="369" spans="1:44" hidden="1" x14ac:dyDescent="0.25">
      <c r="A369" s="11" t="str">
        <f t="shared" si="33"/>
        <v>5</v>
      </c>
      <c r="B369" s="11" t="str">
        <f t="shared" si="34"/>
        <v>51</v>
      </c>
      <c r="C369" s="11" t="str">
        <f t="shared" si="35"/>
        <v>512</v>
      </c>
      <c r="D369" s="23">
        <v>51211010</v>
      </c>
      <c r="E369" s="119" t="str">
        <f t="shared" si="40"/>
        <v>BIL26</v>
      </c>
      <c r="F369" s="24" t="s">
        <v>3263</v>
      </c>
      <c r="G369" s="12">
        <f>+SUMIFS('BLG1222'!$I:$I,'BLG1222'!$A:$A,'ALL 2022'!$2:$2,'BLG1222'!$D:$D,'ALL 2022'!$D:$D)</f>
        <v>0</v>
      </c>
      <c r="H369" s="12">
        <f>+SUMIFS('BLG1222'!$I:$I,'BLG1222'!$A:$A,'ALL 2022'!$2:$2,'BLG1222'!$D:$D,'ALL 2022'!$D:$D)</f>
        <v>0</v>
      </c>
      <c r="I369" s="12">
        <f>+SUMIFS('BLG1222'!$I:$I,'BLG1222'!$A:$A,'ALL 2022'!$2:$2,'BLG1222'!$D:$D,'ALL 2022'!$D:$D)</f>
        <v>0</v>
      </c>
      <c r="J369" s="12">
        <f>+SUMIFS('BLG1222'!$I:$I,'BLG1222'!$A:$A,'ALL 2022'!$2:$2,'BLG1222'!$D:$D,'ALL 2022'!$D:$D)</f>
        <v>572219.79</v>
      </c>
      <c r="K369" s="12">
        <f>+SUMIFS('BLG1222'!$I:$I,'BLG1222'!$A:$A,'ALL 2022'!$2:$2,'BLG1222'!$D:$D,'ALL 2022'!$D:$D)</f>
        <v>0</v>
      </c>
      <c r="L369" s="12">
        <f>+SUMIFS('BLG1222'!$I:$I,'BLG1222'!$A:$A,'ALL 2022'!$2:$2,'BLG1222'!$D:$D,'ALL 2022'!$D:$D)</f>
        <v>0</v>
      </c>
      <c r="M369" s="12">
        <f>+SUMIFS('BLG1222'!$I:$I,'BLG1222'!$A:$A,'ALL 2022'!$2:$2,'BLG1222'!$D:$D,'ALL 2022'!$D:$D)</f>
        <v>0</v>
      </c>
      <c r="N369" s="12">
        <f>+SUMIFS('BLG1222'!$I:$I,'BLG1222'!$A:$A,'ALL 2022'!$2:$2,'BLG1222'!$D:$D,'ALL 2022'!$D:$D)</f>
        <v>0</v>
      </c>
      <c r="O369" s="12">
        <f>+SUMIFS('BLG1222'!$I:$I,'BLG1222'!$A:$A,'ALL 2022'!$2:$2,'BLG1222'!$D:$D,'ALL 2022'!$D:$D)</f>
        <v>0</v>
      </c>
      <c r="P369" s="12">
        <f>+SUMIFS('BLG1222'!$I:$I,'BLG1222'!$A:$A,'ALL 2022'!$2:$2,'BLG1222'!$D:$D,'ALL 2022'!$D:$D)</f>
        <v>0</v>
      </c>
      <c r="Q369" s="12">
        <f>+SUMIFS('BLG1222'!$I:$I,'BLG1222'!$A:$A,'ALL 2022'!$2:$2,'BLG1222'!$D:$D,'ALL 2022'!$D:$D)</f>
        <v>0</v>
      </c>
      <c r="R369" s="12">
        <f>+SUMIFS('BLG1222'!$I:$I,'BLG1222'!$A:$A,'ALL 2022'!$2:$2,'BLG1222'!$D:$D,'ALL 2022'!$D:$D)</f>
        <v>0</v>
      </c>
      <c r="S369" s="12">
        <f>+SUMIFS('BLG1222'!$I:$I,'BLG1222'!$A:$A,'ALL 2022'!$2:$2,'BLG1222'!$D:$D,'ALL 2022'!$D:$D)</f>
        <v>0</v>
      </c>
      <c r="T369" s="12">
        <f>+SUMIFS('BLG1222'!$I:$I,'BLG1222'!$A:$A,'ALL 2022'!$2:$2,'BLG1222'!$D:$D,'ALL 2022'!$D:$D)</f>
        <v>0</v>
      </c>
      <c r="U369" s="12">
        <f>+SUMIFS('BLG1222'!$I:$I,'BLG1222'!$A:$A,'ALL 2022'!$2:$2,'BLG1222'!$D:$D,'ALL 2022'!$D:$D)</f>
        <v>0</v>
      </c>
      <c r="V369" s="12">
        <f>+SUMIFS('BLG1222'!$I:$I,'BLG1222'!$A:$A,'ALL 2022'!$2:$2,'BLG1222'!$D:$D,'ALL 2022'!$D:$D)</f>
        <v>0</v>
      </c>
      <c r="W369" s="12">
        <f>+SUMIFS('BLG1222'!$I:$I,'BLG1222'!$A:$A,'ALL 2022'!$2:$2,'BLG1222'!$D:$D,'ALL 2022'!$D:$D)</f>
        <v>0</v>
      </c>
      <c r="X369" s="12">
        <f>+SUMIFS('BLG1222'!$I:$I,'BLG1222'!$A:$A,'ALL 2022'!$2:$2,'BLG1222'!$D:$D,'ALL 2022'!$D:$D)</f>
        <v>0</v>
      </c>
      <c r="Y369" s="12">
        <f>+SUMIFS('BLG1222'!$I:$I,'BLG1222'!$A:$A,'ALL 2022'!$2:$2,'BLG1222'!$D:$D,'ALL 2022'!$D:$D)</f>
        <v>0</v>
      </c>
      <c r="Z369" s="12">
        <f>+SUMIFS('BLG1222'!$I:$I,'BLG1222'!$A:$A,'ALL 2022'!$2:$2,'BLG1222'!$D:$D,'ALL 2022'!$D:$D)</f>
        <v>0</v>
      </c>
      <c r="AA369" s="12">
        <f>+SUMIFS('BLG1222'!$I:$I,'BLG1222'!$A:$A,'ALL 2022'!$2:$2,'BLG1222'!$D:$D,'ALL 2022'!$D:$D)</f>
        <v>0</v>
      </c>
      <c r="AB369" s="12">
        <f>+SUMIFS('BLG1222'!$I:$I,'BLG1222'!$A:$A,'ALL 2022'!$2:$2,'BLG1222'!$D:$D,'ALL 2022'!$D:$D)</f>
        <v>0</v>
      </c>
      <c r="AC369" s="12">
        <f>+SUMIFS('BLG1222'!$I:$I,'BLG1222'!$A:$A,'ALL 2022'!$2:$2,'BLG1222'!$D:$D,'ALL 2022'!$D:$D)</f>
        <v>0</v>
      </c>
      <c r="AD369" s="12">
        <f>+SUMIFS('BLG1222'!$I:$I,'BLG1222'!$A:$A,'ALL 2022'!$2:$2,'BLG1222'!$D:$D,'ALL 2022'!$D:$D)</f>
        <v>0</v>
      </c>
      <c r="AE369" s="12">
        <f>+SUMIFS('BLG1222'!$I:$I,'BLG1222'!$A:$A,'ALL 2022'!$2:$2,'BLG1222'!$D:$D,'ALL 2022'!$D:$D)</f>
        <v>0</v>
      </c>
      <c r="AF369" s="12">
        <f>+SUMIFS('BLG1222'!$I:$I,'BLG1222'!$A:$A,'ALL 2022'!$2:$2,'BLG1222'!$D:$D,'ALL 2022'!$D:$D)</f>
        <v>0</v>
      </c>
      <c r="AG369" s="12">
        <f>+SUMIFS('BLG1222'!$I:$I,'BLG1222'!$A:$A,'ALL 2022'!$2:$2,'BLG1222'!$D:$D,'ALL 2022'!$D:$D)</f>
        <v>0</v>
      </c>
      <c r="AH369" s="12">
        <f>+SUMIFS('BLG1222'!$I:$I,'BLG1222'!$A:$A,'ALL 2022'!$2:$2,'BLG1222'!$D:$D,'ALL 2022'!$D:$D)</f>
        <v>0</v>
      </c>
      <c r="AI369" s="12">
        <f>+SUMIFS('BLG1222'!$I:$I,'BLG1222'!$A:$A,'ALL 2022'!$2:$2,'BLG1222'!$D:$D,'ALL 2022'!$D:$D)</f>
        <v>0</v>
      </c>
      <c r="AJ369" s="12">
        <f>+SUMIFS('BLG1222'!$I:$I,'BLG1222'!$A:$A,'ALL 2022'!$2:$2,'BLG1222'!$D:$D,'ALL 2022'!$D:$D)</f>
        <v>0</v>
      </c>
      <c r="AK369" s="12">
        <f>+SUMIFS('BLG1222'!$I:$I,'BLG1222'!$A:$A,'ALL 2022'!$2:$2,'BLG1222'!$D:$D,'ALL 2022'!$D:$D)</f>
        <v>0</v>
      </c>
      <c r="AL369" s="12">
        <f>+SUMIFS('BLG1222'!$I:$I,'BLG1222'!$A:$A,'ALL 2022'!$2:$2,'BLG1222'!$D:$D,'ALL 2022'!$D:$D)</f>
        <v>0</v>
      </c>
      <c r="AM369" s="12">
        <f>+SUMIFS('BLG1222'!$I:$I,'BLG1222'!$A:$A,'ALL 2022'!$2:$2,'BLG1222'!$D:$D,'ALL 2022'!$D:$D)</f>
        <v>0</v>
      </c>
      <c r="AN369" s="12">
        <f>+SUMIFS('BLG1222'!$I:$I,'BLG1222'!$A:$A,'ALL 2022'!$2:$2,'BLG1222'!$D:$D,'ALL 2022'!$D:$D)</f>
        <v>0</v>
      </c>
      <c r="AO369" s="12">
        <f>+SUMIFS('BLG1222'!$I:$I,'BLG1222'!$A:$A,'ALL 2022'!$2:$2,'BLG1222'!$D:$D,'ALL 2022'!$D:$D)</f>
        <v>0</v>
      </c>
      <c r="AP369" s="12">
        <f>+SUMIFS('BLG1222'!$I:$I,'BLG1222'!$A:$A,'ALL 2022'!$2:$2,'BLG1222'!$D:$D,'ALL 2022'!$D:$D)</f>
        <v>0</v>
      </c>
      <c r="AQ369" s="164">
        <f t="shared" si="36"/>
        <v>572219.79</v>
      </c>
      <c r="AR369" s="165">
        <f t="shared" si="37"/>
        <v>121.01379704137632</v>
      </c>
    </row>
    <row r="370" spans="1:44" hidden="1" x14ac:dyDescent="0.25">
      <c r="A370" s="11" t="str">
        <f t="shared" si="33"/>
        <v>5</v>
      </c>
      <c r="B370" s="11" t="str">
        <f t="shared" si="34"/>
        <v>51</v>
      </c>
      <c r="C370" s="11" t="str">
        <f t="shared" si="35"/>
        <v>512</v>
      </c>
      <c r="D370" s="23">
        <v>51211100</v>
      </c>
      <c r="E370" s="119" t="str">
        <f t="shared" si="40"/>
        <v>BIL29</v>
      </c>
      <c r="F370" s="24" t="s">
        <v>2433</v>
      </c>
      <c r="G370" s="12">
        <f>+SUMIFS('BLG1222'!$I:$I,'BLG1222'!$A:$A,'ALL 2022'!$2:$2,'BLG1222'!$D:$D,'ALL 2022'!$D:$D)</f>
        <v>0</v>
      </c>
      <c r="H370" s="12">
        <f>+SUMIFS('BLG1222'!$I:$I,'BLG1222'!$A:$A,'ALL 2022'!$2:$2,'BLG1222'!$D:$D,'ALL 2022'!$D:$D)</f>
        <v>0</v>
      </c>
      <c r="I370" s="12">
        <f>+SUMIFS('BLG1222'!$I:$I,'BLG1222'!$A:$A,'ALL 2022'!$2:$2,'BLG1222'!$D:$D,'ALL 2022'!$D:$D)</f>
        <v>0</v>
      </c>
      <c r="J370" s="12">
        <f>+SUMIFS('BLG1222'!$I:$I,'BLG1222'!$A:$A,'ALL 2022'!$2:$2,'BLG1222'!$D:$D,'ALL 2022'!$D:$D)</f>
        <v>0</v>
      </c>
      <c r="K370" s="12">
        <f>+SUMIFS('BLG1222'!$I:$I,'BLG1222'!$A:$A,'ALL 2022'!$2:$2,'BLG1222'!$D:$D,'ALL 2022'!$D:$D)</f>
        <v>0</v>
      </c>
      <c r="L370" s="12">
        <f>+SUMIFS('BLG1222'!$I:$I,'BLG1222'!$A:$A,'ALL 2022'!$2:$2,'BLG1222'!$D:$D,'ALL 2022'!$D:$D)</f>
        <v>0</v>
      </c>
      <c r="M370" s="12">
        <f>+SUMIFS('BLG1222'!$I:$I,'BLG1222'!$A:$A,'ALL 2022'!$2:$2,'BLG1222'!$D:$D,'ALL 2022'!$D:$D)</f>
        <v>-349255739.12</v>
      </c>
      <c r="N370" s="12">
        <f>+SUMIFS('BLG1222'!$I:$I,'BLG1222'!$A:$A,'ALL 2022'!$2:$2,'BLG1222'!$D:$D,'ALL 2022'!$D:$D)</f>
        <v>0</v>
      </c>
      <c r="O370" s="12">
        <f>+SUMIFS('BLG1222'!$I:$I,'BLG1222'!$A:$A,'ALL 2022'!$2:$2,'BLG1222'!$D:$D,'ALL 2022'!$D:$D)</f>
        <v>0</v>
      </c>
      <c r="P370" s="12">
        <f>+SUMIFS('BLG1222'!$I:$I,'BLG1222'!$A:$A,'ALL 2022'!$2:$2,'BLG1222'!$D:$D,'ALL 2022'!$D:$D)</f>
        <v>0</v>
      </c>
      <c r="Q370" s="12">
        <f>+SUMIFS('BLG1222'!$I:$I,'BLG1222'!$A:$A,'ALL 2022'!$2:$2,'BLG1222'!$D:$D,'ALL 2022'!$D:$D)</f>
        <v>0</v>
      </c>
      <c r="R370" s="12">
        <f>+SUMIFS('BLG1222'!$I:$I,'BLG1222'!$A:$A,'ALL 2022'!$2:$2,'BLG1222'!$D:$D,'ALL 2022'!$D:$D)</f>
        <v>0</v>
      </c>
      <c r="S370" s="12">
        <f>+SUMIFS('BLG1222'!$I:$I,'BLG1222'!$A:$A,'ALL 2022'!$2:$2,'BLG1222'!$D:$D,'ALL 2022'!$D:$D)</f>
        <v>0</v>
      </c>
      <c r="T370" s="12">
        <f>+SUMIFS('BLG1222'!$I:$I,'BLG1222'!$A:$A,'ALL 2022'!$2:$2,'BLG1222'!$D:$D,'ALL 2022'!$D:$D)</f>
        <v>0</v>
      </c>
      <c r="U370" s="12">
        <f>+SUMIFS('BLG1222'!$I:$I,'BLG1222'!$A:$A,'ALL 2022'!$2:$2,'BLG1222'!$D:$D,'ALL 2022'!$D:$D)</f>
        <v>0</v>
      </c>
      <c r="V370" s="12">
        <f>+SUMIFS('BLG1222'!$I:$I,'BLG1222'!$A:$A,'ALL 2022'!$2:$2,'BLG1222'!$D:$D,'ALL 2022'!$D:$D)</f>
        <v>0</v>
      </c>
      <c r="W370" s="12">
        <f>+SUMIFS('BLG1222'!$I:$I,'BLG1222'!$A:$A,'ALL 2022'!$2:$2,'BLG1222'!$D:$D,'ALL 2022'!$D:$D)</f>
        <v>0</v>
      </c>
      <c r="X370" s="12">
        <f>+SUMIFS('BLG1222'!$I:$I,'BLG1222'!$A:$A,'ALL 2022'!$2:$2,'BLG1222'!$D:$D,'ALL 2022'!$D:$D)</f>
        <v>0</v>
      </c>
      <c r="Y370" s="12">
        <f>+SUMIFS('BLG1222'!$I:$I,'BLG1222'!$A:$A,'ALL 2022'!$2:$2,'BLG1222'!$D:$D,'ALL 2022'!$D:$D)</f>
        <v>0</v>
      </c>
      <c r="Z370" s="12">
        <f>+SUMIFS('BLG1222'!$I:$I,'BLG1222'!$A:$A,'ALL 2022'!$2:$2,'BLG1222'!$D:$D,'ALL 2022'!$D:$D)</f>
        <v>0</v>
      </c>
      <c r="AA370" s="12">
        <f>+SUMIFS('BLG1222'!$I:$I,'BLG1222'!$A:$A,'ALL 2022'!$2:$2,'BLG1222'!$D:$D,'ALL 2022'!$D:$D)</f>
        <v>0</v>
      </c>
      <c r="AB370" s="12">
        <f>+SUMIFS('BLG1222'!$I:$I,'BLG1222'!$A:$A,'ALL 2022'!$2:$2,'BLG1222'!$D:$D,'ALL 2022'!$D:$D)</f>
        <v>0</v>
      </c>
      <c r="AC370" s="12">
        <f>+SUMIFS('BLG1222'!$I:$I,'BLG1222'!$A:$A,'ALL 2022'!$2:$2,'BLG1222'!$D:$D,'ALL 2022'!$D:$D)</f>
        <v>0</v>
      </c>
      <c r="AD370" s="12">
        <f>+SUMIFS('BLG1222'!$I:$I,'BLG1222'!$A:$A,'ALL 2022'!$2:$2,'BLG1222'!$D:$D,'ALL 2022'!$D:$D)</f>
        <v>0</v>
      </c>
      <c r="AE370" s="12">
        <f>+SUMIFS('BLG1222'!$I:$I,'BLG1222'!$A:$A,'ALL 2022'!$2:$2,'BLG1222'!$D:$D,'ALL 2022'!$D:$D)</f>
        <v>0</v>
      </c>
      <c r="AF370" s="12">
        <f>+SUMIFS('BLG1222'!$I:$I,'BLG1222'!$A:$A,'ALL 2022'!$2:$2,'BLG1222'!$D:$D,'ALL 2022'!$D:$D)</f>
        <v>0</v>
      </c>
      <c r="AG370" s="12">
        <f>+SUMIFS('BLG1222'!$I:$I,'BLG1222'!$A:$A,'ALL 2022'!$2:$2,'BLG1222'!$D:$D,'ALL 2022'!$D:$D)</f>
        <v>0</v>
      </c>
      <c r="AH370" s="12">
        <f>+SUMIFS('BLG1222'!$I:$I,'BLG1222'!$A:$A,'ALL 2022'!$2:$2,'BLG1222'!$D:$D,'ALL 2022'!$D:$D)</f>
        <v>0</v>
      </c>
      <c r="AI370" s="12">
        <f>+SUMIFS('BLG1222'!$I:$I,'BLG1222'!$A:$A,'ALL 2022'!$2:$2,'BLG1222'!$D:$D,'ALL 2022'!$D:$D)</f>
        <v>0</v>
      </c>
      <c r="AJ370" s="12">
        <f>+SUMIFS('BLG1222'!$I:$I,'BLG1222'!$A:$A,'ALL 2022'!$2:$2,'BLG1222'!$D:$D,'ALL 2022'!$D:$D)</f>
        <v>0</v>
      </c>
      <c r="AK370" s="12">
        <f>+SUMIFS('BLG1222'!$I:$I,'BLG1222'!$A:$A,'ALL 2022'!$2:$2,'BLG1222'!$D:$D,'ALL 2022'!$D:$D)</f>
        <v>0</v>
      </c>
      <c r="AL370" s="12">
        <f>+SUMIFS('BLG1222'!$I:$I,'BLG1222'!$A:$A,'ALL 2022'!$2:$2,'BLG1222'!$D:$D,'ALL 2022'!$D:$D)</f>
        <v>0</v>
      </c>
      <c r="AM370" s="12">
        <f>+SUMIFS('BLG1222'!$I:$I,'BLG1222'!$A:$A,'ALL 2022'!$2:$2,'BLG1222'!$D:$D,'ALL 2022'!$D:$D)</f>
        <v>0</v>
      </c>
      <c r="AN370" s="12">
        <f>+SUMIFS('BLG1222'!$I:$I,'BLG1222'!$A:$A,'ALL 2022'!$2:$2,'BLG1222'!$D:$D,'ALL 2022'!$D:$D)</f>
        <v>0</v>
      </c>
      <c r="AO370" s="12">
        <f>+SUMIFS('BLG1222'!$I:$I,'BLG1222'!$A:$A,'ALL 2022'!$2:$2,'BLG1222'!$D:$D,'ALL 2022'!$D:$D)</f>
        <v>0</v>
      </c>
      <c r="AP370" s="12">
        <f>+SUMIFS('BLG1222'!$I:$I,'BLG1222'!$A:$A,'ALL 2022'!$2:$2,'BLG1222'!$D:$D,'ALL 2022'!$D:$D)</f>
        <v>0</v>
      </c>
      <c r="AQ370" s="164">
        <f t="shared" si="36"/>
        <v>-349255739.12</v>
      </c>
      <c r="AR370" s="165">
        <f t="shared" si="37"/>
        <v>-73861.065045309864</v>
      </c>
    </row>
    <row r="371" spans="1:44" hidden="1" x14ac:dyDescent="0.25">
      <c r="A371" s="11" t="str">
        <f t="shared" si="33"/>
        <v>5</v>
      </c>
      <c r="B371" s="11" t="str">
        <f t="shared" si="34"/>
        <v>51</v>
      </c>
      <c r="C371" s="11" t="str">
        <f t="shared" si="35"/>
        <v>512</v>
      </c>
      <c r="D371" s="23">
        <v>51212000</v>
      </c>
      <c r="E371" s="119" t="str">
        <f t="shared" si="40"/>
        <v>BIL26</v>
      </c>
      <c r="F371" s="24" t="s">
        <v>2641</v>
      </c>
      <c r="G371" s="12">
        <f>+SUMIFS('BLG1222'!$I:$I,'BLG1222'!$A:$A,'ALL 2022'!$2:$2,'BLG1222'!$D:$D,'ALL 2022'!$D:$D)</f>
        <v>0</v>
      </c>
      <c r="H371" s="12">
        <f>+SUMIFS('BLG1222'!$I:$I,'BLG1222'!$A:$A,'ALL 2022'!$2:$2,'BLG1222'!$D:$D,'ALL 2022'!$D:$D)</f>
        <v>0</v>
      </c>
      <c r="I371" s="12">
        <f>+SUMIFS('BLG1222'!$I:$I,'BLG1222'!$A:$A,'ALL 2022'!$2:$2,'BLG1222'!$D:$D,'ALL 2022'!$D:$D)</f>
        <v>3248456.4710000199</v>
      </c>
      <c r="J371" s="12">
        <f>+SUMIFS('BLG1222'!$I:$I,'BLG1222'!$A:$A,'ALL 2022'!$2:$2,'BLG1222'!$D:$D,'ALL 2022'!$D:$D)</f>
        <v>34913627.210000001</v>
      </c>
      <c r="K371" s="12">
        <f>+SUMIFS('BLG1222'!$I:$I,'BLG1222'!$A:$A,'ALL 2022'!$2:$2,'BLG1222'!$D:$D,'ALL 2022'!$D:$D)</f>
        <v>0</v>
      </c>
      <c r="L371" s="12">
        <f>+SUMIFS('BLG1222'!$I:$I,'BLG1222'!$A:$A,'ALL 2022'!$2:$2,'BLG1222'!$D:$D,'ALL 2022'!$D:$D)</f>
        <v>0</v>
      </c>
      <c r="M371" s="12">
        <f>+SUMIFS('BLG1222'!$I:$I,'BLG1222'!$A:$A,'ALL 2022'!$2:$2,'BLG1222'!$D:$D,'ALL 2022'!$D:$D)</f>
        <v>0</v>
      </c>
      <c r="N371" s="12">
        <f>+SUMIFS('BLG1222'!$I:$I,'BLG1222'!$A:$A,'ALL 2022'!$2:$2,'BLG1222'!$D:$D,'ALL 2022'!$D:$D)</f>
        <v>0</v>
      </c>
      <c r="O371" s="12">
        <f>+SUMIFS('BLG1222'!$I:$I,'BLG1222'!$A:$A,'ALL 2022'!$2:$2,'BLG1222'!$D:$D,'ALL 2022'!$D:$D)</f>
        <v>0</v>
      </c>
      <c r="P371" s="12">
        <f>+SUMIFS('BLG1222'!$I:$I,'BLG1222'!$A:$A,'ALL 2022'!$2:$2,'BLG1222'!$D:$D,'ALL 2022'!$D:$D)</f>
        <v>0</v>
      </c>
      <c r="Q371" s="12">
        <f>+SUMIFS('BLG1222'!$I:$I,'BLG1222'!$A:$A,'ALL 2022'!$2:$2,'BLG1222'!$D:$D,'ALL 2022'!$D:$D)</f>
        <v>0</v>
      </c>
      <c r="R371" s="12">
        <f>+SUMIFS('BLG1222'!$I:$I,'BLG1222'!$A:$A,'ALL 2022'!$2:$2,'BLG1222'!$D:$D,'ALL 2022'!$D:$D)</f>
        <v>0</v>
      </c>
      <c r="S371" s="12">
        <f>+SUMIFS('BLG1222'!$I:$I,'BLG1222'!$A:$A,'ALL 2022'!$2:$2,'BLG1222'!$D:$D,'ALL 2022'!$D:$D)</f>
        <v>0</v>
      </c>
      <c r="T371" s="12">
        <f>+SUMIFS('BLG1222'!$I:$I,'BLG1222'!$A:$A,'ALL 2022'!$2:$2,'BLG1222'!$D:$D,'ALL 2022'!$D:$D)</f>
        <v>0</v>
      </c>
      <c r="U371" s="12">
        <f>+SUMIFS('BLG1222'!$I:$I,'BLG1222'!$A:$A,'ALL 2022'!$2:$2,'BLG1222'!$D:$D,'ALL 2022'!$D:$D)</f>
        <v>0</v>
      </c>
      <c r="V371" s="12">
        <f>+SUMIFS('BLG1222'!$I:$I,'BLG1222'!$A:$A,'ALL 2022'!$2:$2,'BLG1222'!$D:$D,'ALL 2022'!$D:$D)</f>
        <v>0</v>
      </c>
      <c r="W371" s="12">
        <f>+SUMIFS('BLG1222'!$I:$I,'BLG1222'!$A:$A,'ALL 2022'!$2:$2,'BLG1222'!$D:$D,'ALL 2022'!$D:$D)</f>
        <v>0</v>
      </c>
      <c r="X371" s="12">
        <f>+SUMIFS('BLG1222'!$I:$I,'BLG1222'!$A:$A,'ALL 2022'!$2:$2,'BLG1222'!$D:$D,'ALL 2022'!$D:$D)</f>
        <v>0</v>
      </c>
      <c r="Y371" s="12">
        <f>+SUMIFS('BLG1222'!$I:$I,'BLG1222'!$A:$A,'ALL 2022'!$2:$2,'BLG1222'!$D:$D,'ALL 2022'!$D:$D)</f>
        <v>0</v>
      </c>
      <c r="Z371" s="12">
        <f>+SUMIFS('BLG1222'!$I:$I,'BLG1222'!$A:$A,'ALL 2022'!$2:$2,'BLG1222'!$D:$D,'ALL 2022'!$D:$D)</f>
        <v>0</v>
      </c>
      <c r="AA371" s="12">
        <f>+SUMIFS('BLG1222'!$I:$I,'BLG1222'!$A:$A,'ALL 2022'!$2:$2,'BLG1222'!$D:$D,'ALL 2022'!$D:$D)</f>
        <v>0</v>
      </c>
      <c r="AB371" s="12">
        <f>+SUMIFS('BLG1222'!$I:$I,'BLG1222'!$A:$A,'ALL 2022'!$2:$2,'BLG1222'!$D:$D,'ALL 2022'!$D:$D)</f>
        <v>0</v>
      </c>
      <c r="AC371" s="12">
        <f>+SUMIFS('BLG1222'!$I:$I,'BLG1222'!$A:$A,'ALL 2022'!$2:$2,'BLG1222'!$D:$D,'ALL 2022'!$D:$D)</f>
        <v>0</v>
      </c>
      <c r="AD371" s="12">
        <f>+SUMIFS('BLG1222'!$I:$I,'BLG1222'!$A:$A,'ALL 2022'!$2:$2,'BLG1222'!$D:$D,'ALL 2022'!$D:$D)</f>
        <v>0</v>
      </c>
      <c r="AE371" s="12">
        <f>+SUMIFS('BLG1222'!$I:$I,'BLG1222'!$A:$A,'ALL 2022'!$2:$2,'BLG1222'!$D:$D,'ALL 2022'!$D:$D)</f>
        <v>0</v>
      </c>
      <c r="AF371" s="12">
        <f>+SUMIFS('BLG1222'!$I:$I,'BLG1222'!$A:$A,'ALL 2022'!$2:$2,'BLG1222'!$D:$D,'ALL 2022'!$D:$D)</f>
        <v>0</v>
      </c>
      <c r="AG371" s="12">
        <f>+SUMIFS('BLG1222'!$I:$I,'BLG1222'!$A:$A,'ALL 2022'!$2:$2,'BLG1222'!$D:$D,'ALL 2022'!$D:$D)</f>
        <v>0</v>
      </c>
      <c r="AH371" s="12">
        <f>+SUMIFS('BLG1222'!$I:$I,'BLG1222'!$A:$A,'ALL 2022'!$2:$2,'BLG1222'!$D:$D,'ALL 2022'!$D:$D)</f>
        <v>0</v>
      </c>
      <c r="AI371" s="12">
        <f>+SUMIFS('BLG1222'!$I:$I,'BLG1222'!$A:$A,'ALL 2022'!$2:$2,'BLG1222'!$D:$D,'ALL 2022'!$D:$D)</f>
        <v>0</v>
      </c>
      <c r="AJ371" s="12">
        <f>+SUMIFS('BLG1222'!$I:$I,'BLG1222'!$A:$A,'ALL 2022'!$2:$2,'BLG1222'!$D:$D,'ALL 2022'!$D:$D)</f>
        <v>0</v>
      </c>
      <c r="AK371" s="12">
        <f>+SUMIFS('BLG1222'!$I:$I,'BLG1222'!$A:$A,'ALL 2022'!$2:$2,'BLG1222'!$D:$D,'ALL 2022'!$D:$D)</f>
        <v>0</v>
      </c>
      <c r="AL371" s="12">
        <f>+SUMIFS('BLG1222'!$I:$I,'BLG1222'!$A:$A,'ALL 2022'!$2:$2,'BLG1222'!$D:$D,'ALL 2022'!$D:$D)</f>
        <v>0</v>
      </c>
      <c r="AM371" s="12">
        <f>+SUMIFS('BLG1222'!$I:$I,'BLG1222'!$A:$A,'ALL 2022'!$2:$2,'BLG1222'!$D:$D,'ALL 2022'!$D:$D)</f>
        <v>0</v>
      </c>
      <c r="AN371" s="12">
        <f>+SUMIFS('BLG1222'!$I:$I,'BLG1222'!$A:$A,'ALL 2022'!$2:$2,'BLG1222'!$D:$D,'ALL 2022'!$D:$D)</f>
        <v>0</v>
      </c>
      <c r="AO371" s="12">
        <f>+SUMIFS('BLG1222'!$I:$I,'BLG1222'!$A:$A,'ALL 2022'!$2:$2,'BLG1222'!$D:$D,'ALL 2022'!$D:$D)</f>
        <v>0</v>
      </c>
      <c r="AP371" s="12">
        <f>+SUMIFS('BLG1222'!$I:$I,'BLG1222'!$A:$A,'ALL 2022'!$2:$2,'BLG1222'!$D:$D,'ALL 2022'!$D:$D)</f>
        <v>0</v>
      </c>
      <c r="AQ371" s="164">
        <f t="shared" si="36"/>
        <v>38162083.681000024</v>
      </c>
      <c r="AR371" s="165">
        <f t="shared" si="37"/>
        <v>8070.5678656247737</v>
      </c>
    </row>
    <row r="372" spans="1:44" hidden="1" x14ac:dyDescent="0.25">
      <c r="A372" s="11" t="str">
        <f t="shared" si="33"/>
        <v>5</v>
      </c>
      <c r="B372" s="11" t="str">
        <f t="shared" si="34"/>
        <v>51</v>
      </c>
      <c r="C372" s="11" t="str">
        <f t="shared" si="35"/>
        <v>512</v>
      </c>
      <c r="D372" s="23">
        <v>51213000</v>
      </c>
      <c r="E372" s="119" t="str">
        <f t="shared" si="40"/>
        <v>BIL26</v>
      </c>
      <c r="F372" s="24" t="s">
        <v>3264</v>
      </c>
      <c r="G372" s="12">
        <f>+SUMIFS('BLG1222'!$I:$I,'BLG1222'!$A:$A,'ALL 2022'!$2:$2,'BLG1222'!$D:$D,'ALL 2022'!$D:$D)</f>
        <v>0</v>
      </c>
      <c r="H372" s="12">
        <f>+SUMIFS('BLG1222'!$I:$I,'BLG1222'!$A:$A,'ALL 2022'!$2:$2,'BLG1222'!$D:$D,'ALL 2022'!$D:$D)</f>
        <v>0</v>
      </c>
      <c r="I372" s="12">
        <f>+SUMIFS('BLG1222'!$I:$I,'BLG1222'!$A:$A,'ALL 2022'!$2:$2,'BLG1222'!$D:$D,'ALL 2022'!$D:$D)</f>
        <v>6530687.7873999998</v>
      </c>
      <c r="J372" s="12">
        <f>+SUMIFS('BLG1222'!$I:$I,'BLG1222'!$A:$A,'ALL 2022'!$2:$2,'BLG1222'!$D:$D,'ALL 2022'!$D:$D)</f>
        <v>11908623.039999999</v>
      </c>
      <c r="K372" s="12">
        <f>+SUMIFS('BLG1222'!$I:$I,'BLG1222'!$A:$A,'ALL 2022'!$2:$2,'BLG1222'!$D:$D,'ALL 2022'!$D:$D)</f>
        <v>0</v>
      </c>
      <c r="L372" s="12">
        <f>+SUMIFS('BLG1222'!$I:$I,'BLG1222'!$A:$A,'ALL 2022'!$2:$2,'BLG1222'!$D:$D,'ALL 2022'!$D:$D)</f>
        <v>0</v>
      </c>
      <c r="M372" s="12">
        <f>+SUMIFS('BLG1222'!$I:$I,'BLG1222'!$A:$A,'ALL 2022'!$2:$2,'BLG1222'!$D:$D,'ALL 2022'!$D:$D)</f>
        <v>0</v>
      </c>
      <c r="N372" s="12">
        <f>+SUMIFS('BLG1222'!$I:$I,'BLG1222'!$A:$A,'ALL 2022'!$2:$2,'BLG1222'!$D:$D,'ALL 2022'!$D:$D)</f>
        <v>201948114.13</v>
      </c>
      <c r="O372" s="12">
        <f>+SUMIFS('BLG1222'!$I:$I,'BLG1222'!$A:$A,'ALL 2022'!$2:$2,'BLG1222'!$D:$D,'ALL 2022'!$D:$D)</f>
        <v>0</v>
      </c>
      <c r="P372" s="12">
        <f>+SUMIFS('BLG1222'!$I:$I,'BLG1222'!$A:$A,'ALL 2022'!$2:$2,'BLG1222'!$D:$D,'ALL 2022'!$D:$D)</f>
        <v>0</v>
      </c>
      <c r="Q372" s="12">
        <f>+SUMIFS('BLG1222'!$I:$I,'BLG1222'!$A:$A,'ALL 2022'!$2:$2,'BLG1222'!$D:$D,'ALL 2022'!$D:$D)</f>
        <v>0</v>
      </c>
      <c r="R372" s="12">
        <f>+SUMIFS('BLG1222'!$I:$I,'BLG1222'!$A:$A,'ALL 2022'!$2:$2,'BLG1222'!$D:$D,'ALL 2022'!$D:$D)</f>
        <v>0</v>
      </c>
      <c r="S372" s="12">
        <f>+SUMIFS('BLG1222'!$I:$I,'BLG1222'!$A:$A,'ALL 2022'!$2:$2,'BLG1222'!$D:$D,'ALL 2022'!$D:$D)</f>
        <v>0</v>
      </c>
      <c r="T372" s="12">
        <f>+SUMIFS('BLG1222'!$I:$I,'BLG1222'!$A:$A,'ALL 2022'!$2:$2,'BLG1222'!$D:$D,'ALL 2022'!$D:$D)</f>
        <v>0</v>
      </c>
      <c r="U372" s="12">
        <f>+SUMIFS('BLG1222'!$I:$I,'BLG1222'!$A:$A,'ALL 2022'!$2:$2,'BLG1222'!$D:$D,'ALL 2022'!$D:$D)</f>
        <v>0</v>
      </c>
      <c r="V372" s="12">
        <f>+SUMIFS('BLG1222'!$I:$I,'BLG1222'!$A:$A,'ALL 2022'!$2:$2,'BLG1222'!$D:$D,'ALL 2022'!$D:$D)</f>
        <v>0</v>
      </c>
      <c r="W372" s="12">
        <f>+SUMIFS('BLG1222'!$I:$I,'BLG1222'!$A:$A,'ALL 2022'!$2:$2,'BLG1222'!$D:$D,'ALL 2022'!$D:$D)</f>
        <v>0</v>
      </c>
      <c r="X372" s="12">
        <f>+SUMIFS('BLG1222'!$I:$I,'BLG1222'!$A:$A,'ALL 2022'!$2:$2,'BLG1222'!$D:$D,'ALL 2022'!$D:$D)</f>
        <v>0</v>
      </c>
      <c r="Y372" s="12">
        <f>+SUMIFS('BLG1222'!$I:$I,'BLG1222'!$A:$A,'ALL 2022'!$2:$2,'BLG1222'!$D:$D,'ALL 2022'!$D:$D)</f>
        <v>0</v>
      </c>
      <c r="Z372" s="12">
        <f>+SUMIFS('BLG1222'!$I:$I,'BLG1222'!$A:$A,'ALL 2022'!$2:$2,'BLG1222'!$D:$D,'ALL 2022'!$D:$D)</f>
        <v>0</v>
      </c>
      <c r="AA372" s="12">
        <f>+SUMIFS('BLG1222'!$I:$I,'BLG1222'!$A:$A,'ALL 2022'!$2:$2,'BLG1222'!$D:$D,'ALL 2022'!$D:$D)</f>
        <v>0</v>
      </c>
      <c r="AB372" s="12">
        <f>+SUMIFS('BLG1222'!$I:$I,'BLG1222'!$A:$A,'ALL 2022'!$2:$2,'BLG1222'!$D:$D,'ALL 2022'!$D:$D)</f>
        <v>0</v>
      </c>
      <c r="AC372" s="12">
        <f>+SUMIFS('BLG1222'!$I:$I,'BLG1222'!$A:$A,'ALL 2022'!$2:$2,'BLG1222'!$D:$D,'ALL 2022'!$D:$D)</f>
        <v>0</v>
      </c>
      <c r="AD372" s="12">
        <f>+SUMIFS('BLG1222'!$I:$I,'BLG1222'!$A:$A,'ALL 2022'!$2:$2,'BLG1222'!$D:$D,'ALL 2022'!$D:$D)</f>
        <v>0</v>
      </c>
      <c r="AE372" s="12">
        <f>+SUMIFS('BLG1222'!$I:$I,'BLG1222'!$A:$A,'ALL 2022'!$2:$2,'BLG1222'!$D:$D,'ALL 2022'!$D:$D)</f>
        <v>0</v>
      </c>
      <c r="AF372" s="12">
        <f>+SUMIFS('BLG1222'!$I:$I,'BLG1222'!$A:$A,'ALL 2022'!$2:$2,'BLG1222'!$D:$D,'ALL 2022'!$D:$D)</f>
        <v>0</v>
      </c>
      <c r="AG372" s="12">
        <f>+SUMIFS('BLG1222'!$I:$I,'BLG1222'!$A:$A,'ALL 2022'!$2:$2,'BLG1222'!$D:$D,'ALL 2022'!$D:$D)</f>
        <v>0</v>
      </c>
      <c r="AH372" s="12">
        <f>+SUMIFS('BLG1222'!$I:$I,'BLG1222'!$A:$A,'ALL 2022'!$2:$2,'BLG1222'!$D:$D,'ALL 2022'!$D:$D)</f>
        <v>0</v>
      </c>
      <c r="AI372" s="12">
        <f>+SUMIFS('BLG1222'!$I:$I,'BLG1222'!$A:$A,'ALL 2022'!$2:$2,'BLG1222'!$D:$D,'ALL 2022'!$D:$D)</f>
        <v>0</v>
      </c>
      <c r="AJ372" s="12">
        <f>+SUMIFS('BLG1222'!$I:$I,'BLG1222'!$A:$A,'ALL 2022'!$2:$2,'BLG1222'!$D:$D,'ALL 2022'!$D:$D)</f>
        <v>0</v>
      </c>
      <c r="AK372" s="12">
        <f>+SUMIFS('BLG1222'!$I:$I,'BLG1222'!$A:$A,'ALL 2022'!$2:$2,'BLG1222'!$D:$D,'ALL 2022'!$D:$D)</f>
        <v>0</v>
      </c>
      <c r="AL372" s="12">
        <f>+SUMIFS('BLG1222'!$I:$I,'BLG1222'!$A:$A,'ALL 2022'!$2:$2,'BLG1222'!$D:$D,'ALL 2022'!$D:$D)</f>
        <v>0</v>
      </c>
      <c r="AM372" s="12">
        <f>+SUMIFS('BLG1222'!$I:$I,'BLG1222'!$A:$A,'ALL 2022'!$2:$2,'BLG1222'!$D:$D,'ALL 2022'!$D:$D)</f>
        <v>0</v>
      </c>
      <c r="AN372" s="12">
        <f>+SUMIFS('BLG1222'!$I:$I,'BLG1222'!$A:$A,'ALL 2022'!$2:$2,'BLG1222'!$D:$D,'ALL 2022'!$D:$D)</f>
        <v>0</v>
      </c>
      <c r="AO372" s="12">
        <f>+SUMIFS('BLG1222'!$I:$I,'BLG1222'!$A:$A,'ALL 2022'!$2:$2,'BLG1222'!$D:$D,'ALL 2022'!$D:$D)</f>
        <v>0</v>
      </c>
      <c r="AP372" s="12">
        <f>+SUMIFS('BLG1222'!$I:$I,'BLG1222'!$A:$A,'ALL 2022'!$2:$2,'BLG1222'!$D:$D,'ALL 2022'!$D:$D)</f>
        <v>0</v>
      </c>
      <c r="AQ372" s="164">
        <f t="shared" si="36"/>
        <v>220387424.95739999</v>
      </c>
      <c r="AR372" s="165">
        <f t="shared" si="37"/>
        <v>46607.823742458044</v>
      </c>
    </row>
    <row r="373" spans="1:44" hidden="1" x14ac:dyDescent="0.25">
      <c r="A373" s="11" t="str">
        <f t="shared" si="33"/>
        <v>5</v>
      </c>
      <c r="B373" s="11" t="str">
        <f t="shared" si="34"/>
        <v>51</v>
      </c>
      <c r="C373" s="11" t="str">
        <f t="shared" si="35"/>
        <v>512</v>
      </c>
      <c r="D373" s="23">
        <v>51221000</v>
      </c>
      <c r="E373" s="119" t="str">
        <f t="shared" si="40"/>
        <v>BIL26</v>
      </c>
      <c r="F373" s="24" t="s">
        <v>345</v>
      </c>
      <c r="G373" s="12">
        <f>+SUMIFS('BLG1222'!$I:$I,'BLG1222'!$A:$A,'ALL 2022'!$2:$2,'BLG1222'!$D:$D,'ALL 2022'!$D:$D)</f>
        <v>-927250331.52999997</v>
      </c>
      <c r="H373" s="12">
        <f>+SUMIFS('BLG1222'!$I:$I,'BLG1222'!$A:$A,'ALL 2022'!$2:$2,'BLG1222'!$D:$D,'ALL 2022'!$D:$D)</f>
        <v>0</v>
      </c>
      <c r="I373" s="12">
        <f>+SUMIFS('BLG1222'!$I:$I,'BLG1222'!$A:$A,'ALL 2022'!$2:$2,'BLG1222'!$D:$D,'ALL 2022'!$D:$D)</f>
        <v>-444807545.30140102</v>
      </c>
      <c r="J373" s="12">
        <f>+SUMIFS('BLG1222'!$I:$I,'BLG1222'!$A:$A,'ALL 2022'!$2:$2,'BLG1222'!$D:$D,'ALL 2022'!$D:$D)</f>
        <v>-554545002.05000007</v>
      </c>
      <c r="K373" s="12">
        <f>+SUMIFS('BLG1222'!$I:$I,'BLG1222'!$A:$A,'ALL 2022'!$2:$2,'BLG1222'!$D:$D,'ALL 2022'!$D:$D)</f>
        <v>-532967530.99000001</v>
      </c>
      <c r="L373" s="12">
        <f>+SUMIFS('BLG1222'!$I:$I,'BLG1222'!$A:$A,'ALL 2022'!$2:$2,'BLG1222'!$D:$D,'ALL 2022'!$D:$D)</f>
        <v>75069562.379999995</v>
      </c>
      <c r="M373" s="12">
        <f>+SUMIFS('BLG1222'!$I:$I,'BLG1222'!$A:$A,'ALL 2022'!$2:$2,'BLG1222'!$D:$D,'ALL 2022'!$D:$D)</f>
        <v>82541403.939999998</v>
      </c>
      <c r="N373" s="12">
        <f>+SUMIFS('BLG1222'!$I:$I,'BLG1222'!$A:$A,'ALL 2022'!$2:$2,'BLG1222'!$D:$D,'ALL 2022'!$D:$D)</f>
        <v>0</v>
      </c>
      <c r="O373" s="12">
        <f>+SUMIFS('BLG1222'!$I:$I,'BLG1222'!$A:$A,'ALL 2022'!$2:$2,'BLG1222'!$D:$D,'ALL 2022'!$D:$D)</f>
        <v>-8926891.6999999993</v>
      </c>
      <c r="P373" s="12">
        <f>+SUMIFS('BLG1222'!$I:$I,'BLG1222'!$A:$A,'ALL 2022'!$2:$2,'BLG1222'!$D:$D,'ALL 2022'!$D:$D)</f>
        <v>158721610.38</v>
      </c>
      <c r="Q373" s="12">
        <f>+SUMIFS('BLG1222'!$I:$I,'BLG1222'!$A:$A,'ALL 2022'!$2:$2,'BLG1222'!$D:$D,'ALL 2022'!$D:$D)</f>
        <v>0</v>
      </c>
      <c r="R373" s="12">
        <f>+SUMIFS('BLG1222'!$I:$I,'BLG1222'!$A:$A,'ALL 2022'!$2:$2,'BLG1222'!$D:$D,'ALL 2022'!$D:$D)</f>
        <v>78382299.659999996</v>
      </c>
      <c r="S373" s="12">
        <f>+SUMIFS('BLG1222'!$I:$I,'BLG1222'!$A:$A,'ALL 2022'!$2:$2,'BLG1222'!$D:$D,'ALL 2022'!$D:$D)</f>
        <v>3168212.13</v>
      </c>
      <c r="T373" s="12">
        <f>+SUMIFS('BLG1222'!$I:$I,'BLG1222'!$A:$A,'ALL 2022'!$2:$2,'BLG1222'!$D:$D,'ALL 2022'!$D:$D)</f>
        <v>-1085496283.4100001</v>
      </c>
      <c r="U373" s="12">
        <f>+SUMIFS('BLG1222'!$I:$I,'BLG1222'!$A:$A,'ALL 2022'!$2:$2,'BLG1222'!$D:$D,'ALL 2022'!$D:$D)</f>
        <v>201933478.11000001</v>
      </c>
      <c r="V373" s="12">
        <f>+SUMIFS('BLG1222'!$I:$I,'BLG1222'!$A:$A,'ALL 2022'!$2:$2,'BLG1222'!$D:$D,'ALL 2022'!$D:$D)</f>
        <v>0</v>
      </c>
      <c r="W373" s="12">
        <f>+SUMIFS('BLG1222'!$I:$I,'BLG1222'!$A:$A,'ALL 2022'!$2:$2,'BLG1222'!$D:$D,'ALL 2022'!$D:$D)</f>
        <v>49366399.619999997</v>
      </c>
      <c r="X373" s="12">
        <f>+SUMIFS('BLG1222'!$I:$I,'BLG1222'!$A:$A,'ALL 2022'!$2:$2,'BLG1222'!$D:$D,'ALL 2022'!$D:$D)</f>
        <v>0</v>
      </c>
      <c r="Y373" s="12">
        <f>+SUMIFS('BLG1222'!$I:$I,'BLG1222'!$A:$A,'ALL 2022'!$2:$2,'BLG1222'!$D:$D,'ALL 2022'!$D:$D)</f>
        <v>0</v>
      </c>
      <c r="Z373" s="12">
        <f>+SUMIFS('BLG1222'!$I:$I,'BLG1222'!$A:$A,'ALL 2022'!$2:$2,'BLG1222'!$D:$D,'ALL 2022'!$D:$D)</f>
        <v>0</v>
      </c>
      <c r="AA373" s="12">
        <f>+SUMIFS('BLG1222'!$I:$I,'BLG1222'!$A:$A,'ALL 2022'!$2:$2,'BLG1222'!$D:$D,'ALL 2022'!$D:$D)</f>
        <v>26643.85</v>
      </c>
      <c r="AB373" s="12">
        <f>+SUMIFS('BLG1222'!$I:$I,'BLG1222'!$A:$A,'ALL 2022'!$2:$2,'BLG1222'!$D:$D,'ALL 2022'!$D:$D)</f>
        <v>-847878124.23000002</v>
      </c>
      <c r="AC373" s="12">
        <f>+SUMIFS('BLG1222'!$I:$I,'BLG1222'!$A:$A,'ALL 2022'!$2:$2,'BLG1222'!$D:$D,'ALL 2022'!$D:$D)</f>
        <v>116607209.333</v>
      </c>
      <c r="AD373" s="12">
        <f>+SUMIFS('BLG1222'!$I:$I,'BLG1222'!$A:$A,'ALL 2022'!$2:$2,'BLG1222'!$D:$D,'ALL 2022'!$D:$D)</f>
        <v>0</v>
      </c>
      <c r="AE373" s="12">
        <f>+SUMIFS('BLG1222'!$I:$I,'BLG1222'!$A:$A,'ALL 2022'!$2:$2,'BLG1222'!$D:$D,'ALL 2022'!$D:$D)</f>
        <v>0</v>
      </c>
      <c r="AF373" s="12">
        <f>+SUMIFS('BLG1222'!$I:$I,'BLG1222'!$A:$A,'ALL 2022'!$2:$2,'BLG1222'!$D:$D,'ALL 2022'!$D:$D)</f>
        <v>0</v>
      </c>
      <c r="AG373" s="12">
        <f>+SUMIFS('BLG1222'!$I:$I,'BLG1222'!$A:$A,'ALL 2022'!$2:$2,'BLG1222'!$D:$D,'ALL 2022'!$D:$D)</f>
        <v>-15000</v>
      </c>
      <c r="AH373" s="12">
        <f>+SUMIFS('BLG1222'!$I:$I,'BLG1222'!$A:$A,'ALL 2022'!$2:$2,'BLG1222'!$D:$D,'ALL 2022'!$D:$D)</f>
        <v>0</v>
      </c>
      <c r="AI373" s="12">
        <f>+SUMIFS('BLG1222'!$I:$I,'BLG1222'!$A:$A,'ALL 2022'!$2:$2,'BLG1222'!$D:$D,'ALL 2022'!$D:$D)</f>
        <v>0</v>
      </c>
      <c r="AJ373" s="12">
        <f>+SUMIFS('BLG1222'!$I:$I,'BLG1222'!$A:$A,'ALL 2022'!$2:$2,'BLG1222'!$D:$D,'ALL 2022'!$D:$D)</f>
        <v>0</v>
      </c>
      <c r="AK373" s="12">
        <f>+SUMIFS('BLG1222'!$I:$I,'BLG1222'!$A:$A,'ALL 2022'!$2:$2,'BLG1222'!$D:$D,'ALL 2022'!$D:$D)</f>
        <v>-59409413.109999999</v>
      </c>
      <c r="AL373" s="12">
        <f>+SUMIFS('BLG1222'!$I:$I,'BLG1222'!$A:$A,'ALL 2022'!$2:$2,'BLG1222'!$D:$D,'ALL 2022'!$D:$D)</f>
        <v>176597737.99000001</v>
      </c>
      <c r="AM373" s="12">
        <f>+SUMIFS('BLG1222'!$I:$I,'BLG1222'!$A:$A,'ALL 2022'!$2:$2,'BLG1222'!$D:$D,'ALL 2022'!$D:$D)</f>
        <v>0</v>
      </c>
      <c r="AN373" s="12">
        <f>+SUMIFS('BLG1222'!$I:$I,'BLG1222'!$A:$A,'ALL 2022'!$2:$2,'BLG1222'!$D:$D,'ALL 2022'!$D:$D)</f>
        <v>4138770890.5799999</v>
      </c>
      <c r="AO373" s="12">
        <f>+SUMIFS('BLG1222'!$I:$I,'BLG1222'!$A:$A,'ALL 2022'!$2:$2,'BLG1222'!$D:$D,'ALL 2022'!$D:$D)</f>
        <v>1316325605.48</v>
      </c>
      <c r="AP373" s="12">
        <f>+SUMIFS('BLG1222'!$I:$I,'BLG1222'!$A:$A,'ALL 2022'!$2:$2,'BLG1222'!$D:$D,'ALL 2022'!$D:$D)</f>
        <v>0</v>
      </c>
      <c r="AQ373" s="164">
        <f t="shared" si="36"/>
        <v>1936214931.1315999</v>
      </c>
      <c r="AR373" s="165">
        <f t="shared" si="37"/>
        <v>409473.29120588762</v>
      </c>
    </row>
    <row r="374" spans="1:44" hidden="1" x14ac:dyDescent="0.25">
      <c r="A374" s="11" t="str">
        <f t="shared" si="33"/>
        <v>5</v>
      </c>
      <c r="B374" s="11" t="str">
        <f t="shared" si="34"/>
        <v>51</v>
      </c>
      <c r="C374" s="11" t="str">
        <f t="shared" si="35"/>
        <v>512</v>
      </c>
      <c r="D374" s="23">
        <v>51222000</v>
      </c>
      <c r="E374" s="119" t="str">
        <f t="shared" si="40"/>
        <v>BIL29</v>
      </c>
      <c r="F374" s="24" t="s">
        <v>3323</v>
      </c>
      <c r="G374" s="12">
        <f>+SUMIFS('BLG1222'!$I:$I,'BLG1222'!$A:$A,'ALL 2022'!$2:$2,'BLG1222'!$D:$D,'ALL 2022'!$D:$D)</f>
        <v>0</v>
      </c>
      <c r="H374" s="12">
        <f>+SUMIFS('BLG1222'!$I:$I,'BLG1222'!$A:$A,'ALL 2022'!$2:$2,'BLG1222'!$D:$D,'ALL 2022'!$D:$D)</f>
        <v>0</v>
      </c>
      <c r="I374" s="12">
        <f>+SUMIFS('BLG1222'!$I:$I,'BLG1222'!$A:$A,'ALL 2022'!$2:$2,'BLG1222'!$D:$D,'ALL 2022'!$D:$D)</f>
        <v>0</v>
      </c>
      <c r="J374" s="12">
        <f>+SUMIFS('BLG1222'!$I:$I,'BLG1222'!$A:$A,'ALL 2022'!$2:$2,'BLG1222'!$D:$D,'ALL 2022'!$D:$D)</f>
        <v>0</v>
      </c>
      <c r="K374" s="12">
        <f>+SUMIFS('BLG1222'!$I:$I,'BLG1222'!$A:$A,'ALL 2022'!$2:$2,'BLG1222'!$D:$D,'ALL 2022'!$D:$D)</f>
        <v>0</v>
      </c>
      <c r="L374" s="12">
        <f>+SUMIFS('BLG1222'!$I:$I,'BLG1222'!$A:$A,'ALL 2022'!$2:$2,'BLG1222'!$D:$D,'ALL 2022'!$D:$D)</f>
        <v>0</v>
      </c>
      <c r="M374" s="12">
        <f>+SUMIFS('BLG1222'!$I:$I,'BLG1222'!$A:$A,'ALL 2022'!$2:$2,'BLG1222'!$D:$D,'ALL 2022'!$D:$D)</f>
        <v>0</v>
      </c>
      <c r="N374" s="12">
        <f>+SUMIFS('BLG1222'!$I:$I,'BLG1222'!$A:$A,'ALL 2022'!$2:$2,'BLG1222'!$D:$D,'ALL 2022'!$D:$D)</f>
        <v>0</v>
      </c>
      <c r="O374" s="12">
        <f>+SUMIFS('BLG1222'!$I:$I,'BLG1222'!$A:$A,'ALL 2022'!$2:$2,'BLG1222'!$D:$D,'ALL 2022'!$D:$D)</f>
        <v>0</v>
      </c>
      <c r="P374" s="12">
        <f>+SUMIFS('BLG1222'!$I:$I,'BLG1222'!$A:$A,'ALL 2022'!$2:$2,'BLG1222'!$D:$D,'ALL 2022'!$D:$D)</f>
        <v>0</v>
      </c>
      <c r="Q374" s="12">
        <f>+SUMIFS('BLG1222'!$I:$I,'BLG1222'!$A:$A,'ALL 2022'!$2:$2,'BLG1222'!$D:$D,'ALL 2022'!$D:$D)</f>
        <v>0</v>
      </c>
      <c r="R374" s="12">
        <f>+SUMIFS('BLG1222'!$I:$I,'BLG1222'!$A:$A,'ALL 2022'!$2:$2,'BLG1222'!$D:$D,'ALL 2022'!$D:$D)</f>
        <v>0</v>
      </c>
      <c r="S374" s="12">
        <f>+SUMIFS('BLG1222'!$I:$I,'BLG1222'!$A:$A,'ALL 2022'!$2:$2,'BLG1222'!$D:$D,'ALL 2022'!$D:$D)</f>
        <v>0</v>
      </c>
      <c r="T374" s="12">
        <f>+SUMIFS('BLG1222'!$I:$I,'BLG1222'!$A:$A,'ALL 2022'!$2:$2,'BLG1222'!$D:$D,'ALL 2022'!$D:$D)</f>
        <v>0</v>
      </c>
      <c r="U374" s="12">
        <f>+SUMIFS('BLG1222'!$I:$I,'BLG1222'!$A:$A,'ALL 2022'!$2:$2,'BLG1222'!$D:$D,'ALL 2022'!$D:$D)</f>
        <v>0</v>
      </c>
      <c r="V374" s="12">
        <f>+SUMIFS('BLG1222'!$I:$I,'BLG1222'!$A:$A,'ALL 2022'!$2:$2,'BLG1222'!$D:$D,'ALL 2022'!$D:$D)</f>
        <v>0</v>
      </c>
      <c r="W374" s="12">
        <f>+SUMIFS('BLG1222'!$I:$I,'BLG1222'!$A:$A,'ALL 2022'!$2:$2,'BLG1222'!$D:$D,'ALL 2022'!$D:$D)</f>
        <v>0</v>
      </c>
      <c r="X374" s="12">
        <f>+SUMIFS('BLG1222'!$I:$I,'BLG1222'!$A:$A,'ALL 2022'!$2:$2,'BLG1222'!$D:$D,'ALL 2022'!$D:$D)</f>
        <v>0</v>
      </c>
      <c r="Y374" s="12">
        <f>+SUMIFS('BLG1222'!$I:$I,'BLG1222'!$A:$A,'ALL 2022'!$2:$2,'BLG1222'!$D:$D,'ALL 2022'!$D:$D)</f>
        <v>0</v>
      </c>
      <c r="Z374" s="12">
        <f>+SUMIFS('BLG1222'!$I:$I,'BLG1222'!$A:$A,'ALL 2022'!$2:$2,'BLG1222'!$D:$D,'ALL 2022'!$D:$D)</f>
        <v>0</v>
      </c>
      <c r="AA374" s="12">
        <f>+SUMIFS('BLG1222'!$I:$I,'BLG1222'!$A:$A,'ALL 2022'!$2:$2,'BLG1222'!$D:$D,'ALL 2022'!$D:$D)</f>
        <v>0</v>
      </c>
      <c r="AB374" s="12">
        <f>+SUMIFS('BLG1222'!$I:$I,'BLG1222'!$A:$A,'ALL 2022'!$2:$2,'BLG1222'!$D:$D,'ALL 2022'!$D:$D)</f>
        <v>0</v>
      </c>
      <c r="AC374" s="12">
        <f>+SUMIFS('BLG1222'!$I:$I,'BLG1222'!$A:$A,'ALL 2022'!$2:$2,'BLG1222'!$D:$D,'ALL 2022'!$D:$D)</f>
        <v>0</v>
      </c>
      <c r="AD374" s="12">
        <f>+SUMIFS('BLG1222'!$I:$I,'BLG1222'!$A:$A,'ALL 2022'!$2:$2,'BLG1222'!$D:$D,'ALL 2022'!$D:$D)</f>
        <v>0</v>
      </c>
      <c r="AE374" s="12">
        <f>+SUMIFS('BLG1222'!$I:$I,'BLG1222'!$A:$A,'ALL 2022'!$2:$2,'BLG1222'!$D:$D,'ALL 2022'!$D:$D)</f>
        <v>0</v>
      </c>
      <c r="AF374" s="12">
        <f>+SUMIFS('BLG1222'!$I:$I,'BLG1222'!$A:$A,'ALL 2022'!$2:$2,'BLG1222'!$D:$D,'ALL 2022'!$D:$D)</f>
        <v>0</v>
      </c>
      <c r="AG374" s="12">
        <f>+SUMIFS('BLG1222'!$I:$I,'BLG1222'!$A:$A,'ALL 2022'!$2:$2,'BLG1222'!$D:$D,'ALL 2022'!$D:$D)</f>
        <v>0</v>
      </c>
      <c r="AH374" s="12">
        <f>+SUMIFS('BLG1222'!$I:$I,'BLG1222'!$A:$A,'ALL 2022'!$2:$2,'BLG1222'!$D:$D,'ALL 2022'!$D:$D)</f>
        <v>0</v>
      </c>
      <c r="AI374" s="12">
        <f>+SUMIFS('BLG1222'!$I:$I,'BLG1222'!$A:$A,'ALL 2022'!$2:$2,'BLG1222'!$D:$D,'ALL 2022'!$D:$D)</f>
        <v>0</v>
      </c>
      <c r="AJ374" s="12">
        <f>+SUMIFS('BLG1222'!$I:$I,'BLG1222'!$A:$A,'ALL 2022'!$2:$2,'BLG1222'!$D:$D,'ALL 2022'!$D:$D)</f>
        <v>0</v>
      </c>
      <c r="AK374" s="12">
        <f>+SUMIFS('BLG1222'!$I:$I,'BLG1222'!$A:$A,'ALL 2022'!$2:$2,'BLG1222'!$D:$D,'ALL 2022'!$D:$D)</f>
        <v>0</v>
      </c>
      <c r="AL374" s="12">
        <f>+SUMIFS('BLG1222'!$I:$I,'BLG1222'!$A:$A,'ALL 2022'!$2:$2,'BLG1222'!$D:$D,'ALL 2022'!$D:$D)</f>
        <v>0</v>
      </c>
      <c r="AM374" s="12">
        <f>+SUMIFS('BLG1222'!$I:$I,'BLG1222'!$A:$A,'ALL 2022'!$2:$2,'BLG1222'!$D:$D,'ALL 2022'!$D:$D)</f>
        <v>0</v>
      </c>
      <c r="AN374" s="12">
        <f>+SUMIFS('BLG1222'!$I:$I,'BLG1222'!$A:$A,'ALL 2022'!$2:$2,'BLG1222'!$D:$D,'ALL 2022'!$D:$D)</f>
        <v>0</v>
      </c>
      <c r="AO374" s="12">
        <f>+SUMIFS('BLG1222'!$I:$I,'BLG1222'!$A:$A,'ALL 2022'!$2:$2,'BLG1222'!$D:$D,'ALL 2022'!$D:$D)</f>
        <v>0</v>
      </c>
      <c r="AP374" s="12">
        <f>+SUMIFS('BLG1222'!$I:$I,'BLG1222'!$A:$A,'ALL 2022'!$2:$2,'BLG1222'!$D:$D,'ALL 2022'!$D:$D)</f>
        <v>0</v>
      </c>
      <c r="AQ374" s="164">
        <f t="shared" si="36"/>
        <v>0</v>
      </c>
      <c r="AR374" s="165">
        <f t="shared" si="37"/>
        <v>0</v>
      </c>
    </row>
    <row r="375" spans="1:44" hidden="1" x14ac:dyDescent="0.25">
      <c r="A375" s="11" t="str">
        <f t="shared" si="33"/>
        <v>5</v>
      </c>
      <c r="B375" s="11" t="str">
        <f t="shared" si="34"/>
        <v>51</v>
      </c>
      <c r="C375" s="11" t="str">
        <f t="shared" si="35"/>
        <v>512</v>
      </c>
      <c r="D375" s="23">
        <v>51223000</v>
      </c>
      <c r="E375" s="119" t="str">
        <f t="shared" si="40"/>
        <v>BIL26</v>
      </c>
      <c r="F375" s="24" t="s">
        <v>2480</v>
      </c>
      <c r="G375" s="12">
        <f>+SUMIFS('BLG1222'!$I:$I,'BLG1222'!$A:$A,'ALL 2022'!$2:$2,'BLG1222'!$D:$D,'ALL 2022'!$D:$D)</f>
        <v>0</v>
      </c>
      <c r="H375" s="12">
        <f>+SUMIFS('BLG1222'!$I:$I,'BLG1222'!$A:$A,'ALL 2022'!$2:$2,'BLG1222'!$D:$D,'ALL 2022'!$D:$D)</f>
        <v>0</v>
      </c>
      <c r="I375" s="12">
        <f>+SUMIFS('BLG1222'!$I:$I,'BLG1222'!$A:$A,'ALL 2022'!$2:$2,'BLG1222'!$D:$D,'ALL 2022'!$D:$D)</f>
        <v>0</v>
      </c>
      <c r="J375" s="12">
        <f>+SUMIFS('BLG1222'!$I:$I,'BLG1222'!$A:$A,'ALL 2022'!$2:$2,'BLG1222'!$D:$D,'ALL 2022'!$D:$D)</f>
        <v>0</v>
      </c>
      <c r="K375" s="12">
        <f>+SUMIFS('BLG1222'!$I:$I,'BLG1222'!$A:$A,'ALL 2022'!$2:$2,'BLG1222'!$D:$D,'ALL 2022'!$D:$D)</f>
        <v>0</v>
      </c>
      <c r="L375" s="12">
        <f>+SUMIFS('BLG1222'!$I:$I,'BLG1222'!$A:$A,'ALL 2022'!$2:$2,'BLG1222'!$D:$D,'ALL 2022'!$D:$D)</f>
        <v>0</v>
      </c>
      <c r="M375" s="12">
        <f>+SUMIFS('BLG1222'!$I:$I,'BLG1222'!$A:$A,'ALL 2022'!$2:$2,'BLG1222'!$D:$D,'ALL 2022'!$D:$D)</f>
        <v>0</v>
      </c>
      <c r="N375" s="12">
        <f>+SUMIFS('BLG1222'!$I:$I,'BLG1222'!$A:$A,'ALL 2022'!$2:$2,'BLG1222'!$D:$D,'ALL 2022'!$D:$D)</f>
        <v>0</v>
      </c>
      <c r="O375" s="12">
        <f>+SUMIFS('BLG1222'!$I:$I,'BLG1222'!$A:$A,'ALL 2022'!$2:$2,'BLG1222'!$D:$D,'ALL 2022'!$D:$D)</f>
        <v>0</v>
      </c>
      <c r="P375" s="12">
        <f>+SUMIFS('BLG1222'!$I:$I,'BLG1222'!$A:$A,'ALL 2022'!$2:$2,'BLG1222'!$D:$D,'ALL 2022'!$D:$D)</f>
        <v>0</v>
      </c>
      <c r="Q375" s="12">
        <f>+SUMIFS('BLG1222'!$I:$I,'BLG1222'!$A:$A,'ALL 2022'!$2:$2,'BLG1222'!$D:$D,'ALL 2022'!$D:$D)</f>
        <v>0</v>
      </c>
      <c r="R375" s="12">
        <f>+SUMIFS('BLG1222'!$I:$I,'BLG1222'!$A:$A,'ALL 2022'!$2:$2,'BLG1222'!$D:$D,'ALL 2022'!$D:$D)</f>
        <v>0</v>
      </c>
      <c r="S375" s="12">
        <f>+SUMIFS('BLG1222'!$I:$I,'BLG1222'!$A:$A,'ALL 2022'!$2:$2,'BLG1222'!$D:$D,'ALL 2022'!$D:$D)</f>
        <v>0</v>
      </c>
      <c r="T375" s="12">
        <f>+SUMIFS('BLG1222'!$I:$I,'BLG1222'!$A:$A,'ALL 2022'!$2:$2,'BLG1222'!$D:$D,'ALL 2022'!$D:$D)</f>
        <v>0</v>
      </c>
      <c r="U375" s="12">
        <f>+SUMIFS('BLG1222'!$I:$I,'BLG1222'!$A:$A,'ALL 2022'!$2:$2,'BLG1222'!$D:$D,'ALL 2022'!$D:$D)</f>
        <v>0</v>
      </c>
      <c r="V375" s="12">
        <f>+SUMIFS('BLG1222'!$I:$I,'BLG1222'!$A:$A,'ALL 2022'!$2:$2,'BLG1222'!$D:$D,'ALL 2022'!$D:$D)</f>
        <v>0</v>
      </c>
      <c r="W375" s="12">
        <f>+SUMIFS('BLG1222'!$I:$I,'BLG1222'!$A:$A,'ALL 2022'!$2:$2,'BLG1222'!$D:$D,'ALL 2022'!$D:$D)</f>
        <v>0</v>
      </c>
      <c r="X375" s="12">
        <f>+SUMIFS('BLG1222'!$I:$I,'BLG1222'!$A:$A,'ALL 2022'!$2:$2,'BLG1222'!$D:$D,'ALL 2022'!$D:$D)</f>
        <v>0</v>
      </c>
      <c r="Y375" s="12">
        <f>+SUMIFS('BLG1222'!$I:$I,'BLG1222'!$A:$A,'ALL 2022'!$2:$2,'BLG1222'!$D:$D,'ALL 2022'!$D:$D)</f>
        <v>0</v>
      </c>
      <c r="Z375" s="12">
        <f>+SUMIFS('BLG1222'!$I:$I,'BLG1222'!$A:$A,'ALL 2022'!$2:$2,'BLG1222'!$D:$D,'ALL 2022'!$D:$D)</f>
        <v>0</v>
      </c>
      <c r="AA375" s="12">
        <f>+SUMIFS('BLG1222'!$I:$I,'BLG1222'!$A:$A,'ALL 2022'!$2:$2,'BLG1222'!$D:$D,'ALL 2022'!$D:$D)</f>
        <v>0</v>
      </c>
      <c r="AB375" s="12">
        <f>+SUMIFS('BLG1222'!$I:$I,'BLG1222'!$A:$A,'ALL 2022'!$2:$2,'BLG1222'!$D:$D,'ALL 2022'!$D:$D)</f>
        <v>0</v>
      </c>
      <c r="AC375" s="12">
        <f>+SUMIFS('BLG1222'!$I:$I,'BLG1222'!$A:$A,'ALL 2022'!$2:$2,'BLG1222'!$D:$D,'ALL 2022'!$D:$D)</f>
        <v>705116838.42999995</v>
      </c>
      <c r="AD375" s="12">
        <f>+SUMIFS('BLG1222'!$I:$I,'BLG1222'!$A:$A,'ALL 2022'!$2:$2,'BLG1222'!$D:$D,'ALL 2022'!$D:$D)</f>
        <v>0</v>
      </c>
      <c r="AE375" s="12">
        <f>+SUMIFS('BLG1222'!$I:$I,'BLG1222'!$A:$A,'ALL 2022'!$2:$2,'BLG1222'!$D:$D,'ALL 2022'!$D:$D)</f>
        <v>0</v>
      </c>
      <c r="AF375" s="12">
        <f>+SUMIFS('BLG1222'!$I:$I,'BLG1222'!$A:$A,'ALL 2022'!$2:$2,'BLG1222'!$D:$D,'ALL 2022'!$D:$D)</f>
        <v>0</v>
      </c>
      <c r="AG375" s="12">
        <f>+SUMIFS('BLG1222'!$I:$I,'BLG1222'!$A:$A,'ALL 2022'!$2:$2,'BLG1222'!$D:$D,'ALL 2022'!$D:$D)</f>
        <v>0</v>
      </c>
      <c r="AH375" s="12">
        <f>+SUMIFS('BLG1222'!$I:$I,'BLG1222'!$A:$A,'ALL 2022'!$2:$2,'BLG1222'!$D:$D,'ALL 2022'!$D:$D)</f>
        <v>0</v>
      </c>
      <c r="AI375" s="12">
        <f>+SUMIFS('BLG1222'!$I:$I,'BLG1222'!$A:$A,'ALL 2022'!$2:$2,'BLG1222'!$D:$D,'ALL 2022'!$D:$D)</f>
        <v>0</v>
      </c>
      <c r="AJ375" s="12">
        <f>+SUMIFS('BLG1222'!$I:$I,'BLG1222'!$A:$A,'ALL 2022'!$2:$2,'BLG1222'!$D:$D,'ALL 2022'!$D:$D)</f>
        <v>0</v>
      </c>
      <c r="AK375" s="12">
        <f>+SUMIFS('BLG1222'!$I:$I,'BLG1222'!$A:$A,'ALL 2022'!$2:$2,'BLG1222'!$D:$D,'ALL 2022'!$D:$D)</f>
        <v>0</v>
      </c>
      <c r="AL375" s="12">
        <f>+SUMIFS('BLG1222'!$I:$I,'BLG1222'!$A:$A,'ALL 2022'!$2:$2,'BLG1222'!$D:$D,'ALL 2022'!$D:$D)</f>
        <v>0</v>
      </c>
      <c r="AM375" s="12">
        <f>+SUMIFS('BLG1222'!$I:$I,'BLG1222'!$A:$A,'ALL 2022'!$2:$2,'BLG1222'!$D:$D,'ALL 2022'!$D:$D)</f>
        <v>0</v>
      </c>
      <c r="AN375" s="12">
        <f>+SUMIFS('BLG1222'!$I:$I,'BLG1222'!$A:$A,'ALL 2022'!$2:$2,'BLG1222'!$D:$D,'ALL 2022'!$D:$D)</f>
        <v>0</v>
      </c>
      <c r="AO375" s="12">
        <f>+SUMIFS('BLG1222'!$I:$I,'BLG1222'!$A:$A,'ALL 2022'!$2:$2,'BLG1222'!$D:$D,'ALL 2022'!$D:$D)</f>
        <v>0</v>
      </c>
      <c r="AP375" s="12">
        <f>+SUMIFS('BLG1222'!$I:$I,'BLG1222'!$A:$A,'ALL 2022'!$2:$2,'BLG1222'!$D:$D,'ALL 2022'!$D:$D)</f>
        <v>0</v>
      </c>
      <c r="AQ375" s="164">
        <f t="shared" si="36"/>
        <v>705116838.42999995</v>
      </c>
      <c r="AR375" s="165">
        <f t="shared" si="37"/>
        <v>149119.04038870265</v>
      </c>
    </row>
    <row r="376" spans="1:44" hidden="1" x14ac:dyDescent="0.25">
      <c r="A376" s="11" t="str">
        <f t="shared" si="33"/>
        <v>5</v>
      </c>
      <c r="B376" s="11" t="str">
        <f t="shared" si="34"/>
        <v>51</v>
      </c>
      <c r="C376" s="11" t="str">
        <f t="shared" si="35"/>
        <v>512</v>
      </c>
      <c r="D376" s="23">
        <v>51231000</v>
      </c>
      <c r="E376" s="119" t="str">
        <f t="shared" si="40"/>
        <v>BIL29</v>
      </c>
      <c r="F376" s="24" t="s">
        <v>347</v>
      </c>
      <c r="G376" s="12">
        <f>+SUMIFS('BLG1222'!$I:$I,'BLG1222'!$A:$A,'ALL 2022'!$2:$2,'BLG1222'!$D:$D,'ALL 2022'!$D:$D)</f>
        <v>-255091774.36000001</v>
      </c>
      <c r="H376" s="12">
        <f>+SUMIFS('BLG1222'!$I:$I,'BLG1222'!$A:$A,'ALL 2022'!$2:$2,'BLG1222'!$D:$D,'ALL 2022'!$D:$D)</f>
        <v>0</v>
      </c>
      <c r="I376" s="12">
        <f>+SUMIFS('BLG1222'!$I:$I,'BLG1222'!$A:$A,'ALL 2022'!$2:$2,'BLG1222'!$D:$D,'ALL 2022'!$D:$D)</f>
        <v>-151578888.61149901</v>
      </c>
      <c r="J376" s="12">
        <f>+SUMIFS('BLG1222'!$I:$I,'BLG1222'!$A:$A,'ALL 2022'!$2:$2,'BLG1222'!$D:$D,'ALL 2022'!$D:$D)</f>
        <v>-779872549.74000001</v>
      </c>
      <c r="K376" s="12">
        <f>+SUMIFS('BLG1222'!$I:$I,'BLG1222'!$A:$A,'ALL 2022'!$2:$2,'BLG1222'!$D:$D,'ALL 2022'!$D:$D)</f>
        <v>-420631309.54000002</v>
      </c>
      <c r="L376" s="12">
        <f>+SUMIFS('BLG1222'!$I:$I,'BLG1222'!$A:$A,'ALL 2022'!$2:$2,'BLG1222'!$D:$D,'ALL 2022'!$D:$D)</f>
        <v>5230833.09</v>
      </c>
      <c r="M376" s="12">
        <f>+SUMIFS('BLG1222'!$I:$I,'BLG1222'!$A:$A,'ALL 2022'!$2:$2,'BLG1222'!$D:$D,'ALL 2022'!$D:$D)</f>
        <v>-6913224515.9899998</v>
      </c>
      <c r="N376" s="12">
        <f>+SUMIFS('BLG1222'!$I:$I,'BLG1222'!$A:$A,'ALL 2022'!$2:$2,'BLG1222'!$D:$D,'ALL 2022'!$D:$D)</f>
        <v>0</v>
      </c>
      <c r="O376" s="12">
        <f>+SUMIFS('BLG1222'!$I:$I,'BLG1222'!$A:$A,'ALL 2022'!$2:$2,'BLG1222'!$D:$D,'ALL 2022'!$D:$D)</f>
        <v>-333276.39</v>
      </c>
      <c r="P376" s="12">
        <f>+SUMIFS('BLG1222'!$I:$I,'BLG1222'!$A:$A,'ALL 2022'!$2:$2,'BLG1222'!$D:$D,'ALL 2022'!$D:$D)</f>
        <v>0</v>
      </c>
      <c r="Q376" s="12">
        <f>+SUMIFS('BLG1222'!$I:$I,'BLG1222'!$A:$A,'ALL 2022'!$2:$2,'BLG1222'!$D:$D,'ALL 2022'!$D:$D)</f>
        <v>0</v>
      </c>
      <c r="R376" s="12">
        <f>+SUMIFS('BLG1222'!$I:$I,'BLG1222'!$A:$A,'ALL 2022'!$2:$2,'BLG1222'!$D:$D,'ALL 2022'!$D:$D)</f>
        <v>0</v>
      </c>
      <c r="S376" s="12">
        <f>+SUMIFS('BLG1222'!$I:$I,'BLG1222'!$A:$A,'ALL 2022'!$2:$2,'BLG1222'!$D:$D,'ALL 2022'!$D:$D)</f>
        <v>123685115.76000001</v>
      </c>
      <c r="T376" s="12">
        <f>+SUMIFS('BLG1222'!$I:$I,'BLG1222'!$A:$A,'ALL 2022'!$2:$2,'BLG1222'!$D:$D,'ALL 2022'!$D:$D)</f>
        <v>10008495.859999999</v>
      </c>
      <c r="U376" s="12">
        <f>+SUMIFS('BLG1222'!$I:$I,'BLG1222'!$A:$A,'ALL 2022'!$2:$2,'BLG1222'!$D:$D,'ALL 2022'!$D:$D)</f>
        <v>4385431.76</v>
      </c>
      <c r="V376" s="12">
        <f>+SUMIFS('BLG1222'!$I:$I,'BLG1222'!$A:$A,'ALL 2022'!$2:$2,'BLG1222'!$D:$D,'ALL 2022'!$D:$D)</f>
        <v>6724268.9299998898</v>
      </c>
      <c r="W376" s="12">
        <f>+SUMIFS('BLG1222'!$I:$I,'BLG1222'!$A:$A,'ALL 2022'!$2:$2,'BLG1222'!$D:$D,'ALL 2022'!$D:$D)</f>
        <v>0</v>
      </c>
      <c r="X376" s="12">
        <f>+SUMIFS('BLG1222'!$I:$I,'BLG1222'!$A:$A,'ALL 2022'!$2:$2,'BLG1222'!$D:$D,'ALL 2022'!$D:$D)</f>
        <v>36092898.5</v>
      </c>
      <c r="Y376" s="12">
        <f>+SUMIFS('BLG1222'!$I:$I,'BLG1222'!$A:$A,'ALL 2022'!$2:$2,'BLG1222'!$D:$D,'ALL 2022'!$D:$D)</f>
        <v>0</v>
      </c>
      <c r="Z376" s="12">
        <f>+SUMIFS('BLG1222'!$I:$I,'BLG1222'!$A:$A,'ALL 2022'!$2:$2,'BLG1222'!$D:$D,'ALL 2022'!$D:$D)</f>
        <v>0</v>
      </c>
      <c r="AA376" s="12">
        <f>+SUMIFS('BLG1222'!$I:$I,'BLG1222'!$A:$A,'ALL 2022'!$2:$2,'BLG1222'!$D:$D,'ALL 2022'!$D:$D)</f>
        <v>0</v>
      </c>
      <c r="AB376" s="12">
        <f>+SUMIFS('BLG1222'!$I:$I,'BLG1222'!$A:$A,'ALL 2022'!$2:$2,'BLG1222'!$D:$D,'ALL 2022'!$D:$D)</f>
        <v>0</v>
      </c>
      <c r="AC376" s="12">
        <f>+SUMIFS('BLG1222'!$I:$I,'BLG1222'!$A:$A,'ALL 2022'!$2:$2,'BLG1222'!$D:$D,'ALL 2022'!$D:$D)</f>
        <v>10005551.857000001</v>
      </c>
      <c r="AD376" s="12">
        <f>+SUMIFS('BLG1222'!$I:$I,'BLG1222'!$A:$A,'ALL 2022'!$2:$2,'BLG1222'!$D:$D,'ALL 2022'!$D:$D)</f>
        <v>0</v>
      </c>
      <c r="AE376" s="12">
        <f>+SUMIFS('BLG1222'!$I:$I,'BLG1222'!$A:$A,'ALL 2022'!$2:$2,'BLG1222'!$D:$D,'ALL 2022'!$D:$D)</f>
        <v>0</v>
      </c>
      <c r="AF376" s="12">
        <f>+SUMIFS('BLG1222'!$I:$I,'BLG1222'!$A:$A,'ALL 2022'!$2:$2,'BLG1222'!$D:$D,'ALL 2022'!$D:$D)</f>
        <v>-12600</v>
      </c>
      <c r="AG376" s="12">
        <f>+SUMIFS('BLG1222'!$I:$I,'BLG1222'!$A:$A,'ALL 2022'!$2:$2,'BLG1222'!$D:$D,'ALL 2022'!$D:$D)</f>
        <v>0</v>
      </c>
      <c r="AH376" s="12">
        <f>+SUMIFS('BLG1222'!$I:$I,'BLG1222'!$A:$A,'ALL 2022'!$2:$2,'BLG1222'!$D:$D,'ALL 2022'!$D:$D)</f>
        <v>0</v>
      </c>
      <c r="AI376" s="12">
        <f>+SUMIFS('BLG1222'!$I:$I,'BLG1222'!$A:$A,'ALL 2022'!$2:$2,'BLG1222'!$D:$D,'ALL 2022'!$D:$D)</f>
        <v>5545980.9500000002</v>
      </c>
      <c r="AJ376" s="12">
        <f>+SUMIFS('BLG1222'!$I:$I,'BLG1222'!$A:$A,'ALL 2022'!$2:$2,'BLG1222'!$D:$D,'ALL 2022'!$D:$D)</f>
        <v>0</v>
      </c>
      <c r="AK376" s="12">
        <f>+SUMIFS('BLG1222'!$I:$I,'BLG1222'!$A:$A,'ALL 2022'!$2:$2,'BLG1222'!$D:$D,'ALL 2022'!$D:$D)</f>
        <v>0</v>
      </c>
      <c r="AL376" s="12">
        <f>+SUMIFS('BLG1222'!$I:$I,'BLG1222'!$A:$A,'ALL 2022'!$2:$2,'BLG1222'!$D:$D,'ALL 2022'!$D:$D)</f>
        <v>0</v>
      </c>
      <c r="AM376" s="12">
        <f>+SUMIFS('BLG1222'!$I:$I,'BLG1222'!$A:$A,'ALL 2022'!$2:$2,'BLG1222'!$D:$D,'ALL 2022'!$D:$D)</f>
        <v>852283241.83000004</v>
      </c>
      <c r="AN376" s="12">
        <f>+SUMIFS('BLG1222'!$I:$I,'BLG1222'!$A:$A,'ALL 2022'!$2:$2,'BLG1222'!$D:$D,'ALL 2022'!$D:$D)</f>
        <v>0</v>
      </c>
      <c r="AO376" s="12">
        <f>+SUMIFS('BLG1222'!$I:$I,'BLG1222'!$A:$A,'ALL 2022'!$2:$2,'BLG1222'!$D:$D,'ALL 2022'!$D:$D)</f>
        <v>-37561291.670000002</v>
      </c>
      <c r="AP376" s="12">
        <f>+SUMIFS('BLG1222'!$I:$I,'BLG1222'!$A:$A,'ALL 2022'!$2:$2,'BLG1222'!$D:$D,'ALL 2022'!$D:$D)</f>
        <v>0</v>
      </c>
      <c r="AQ376" s="164">
        <f t="shared" si="36"/>
        <v>-7504344387.7644987</v>
      </c>
      <c r="AR376" s="165">
        <f t="shared" si="37"/>
        <v>-1587028.6637054696</v>
      </c>
    </row>
    <row r="377" spans="1:44" hidden="1" x14ac:dyDescent="0.25">
      <c r="A377" s="11" t="str">
        <f t="shared" si="33"/>
        <v>5</v>
      </c>
      <c r="B377" s="11" t="str">
        <f t="shared" si="34"/>
        <v>51</v>
      </c>
      <c r="C377" s="11" t="str">
        <f t="shared" si="35"/>
        <v>512</v>
      </c>
      <c r="D377" s="23">
        <v>51231010</v>
      </c>
      <c r="E377" s="119" t="str">
        <f t="shared" si="40"/>
        <v>BIL26</v>
      </c>
      <c r="F377" s="24" t="s">
        <v>2772</v>
      </c>
      <c r="G377" s="12">
        <f>+SUMIFS('BLG1222'!$I:$I,'BLG1222'!$A:$A,'ALL 2022'!$2:$2,'BLG1222'!$D:$D,'ALL 2022'!$D:$D)</f>
        <v>0</v>
      </c>
      <c r="H377" s="12">
        <f>+SUMIFS('BLG1222'!$I:$I,'BLG1222'!$A:$A,'ALL 2022'!$2:$2,'BLG1222'!$D:$D,'ALL 2022'!$D:$D)</f>
        <v>0</v>
      </c>
      <c r="I377" s="12">
        <f>+SUMIFS('BLG1222'!$I:$I,'BLG1222'!$A:$A,'ALL 2022'!$2:$2,'BLG1222'!$D:$D,'ALL 2022'!$D:$D)</f>
        <v>0</v>
      </c>
      <c r="J377" s="12">
        <f>+SUMIFS('BLG1222'!$I:$I,'BLG1222'!$A:$A,'ALL 2022'!$2:$2,'BLG1222'!$D:$D,'ALL 2022'!$D:$D)</f>
        <v>23002216.239999998</v>
      </c>
      <c r="K377" s="12">
        <f>+SUMIFS('BLG1222'!$I:$I,'BLG1222'!$A:$A,'ALL 2022'!$2:$2,'BLG1222'!$D:$D,'ALL 2022'!$D:$D)</f>
        <v>0</v>
      </c>
      <c r="L377" s="12">
        <f>+SUMIFS('BLG1222'!$I:$I,'BLG1222'!$A:$A,'ALL 2022'!$2:$2,'BLG1222'!$D:$D,'ALL 2022'!$D:$D)</f>
        <v>0</v>
      </c>
      <c r="M377" s="12">
        <f>+SUMIFS('BLG1222'!$I:$I,'BLG1222'!$A:$A,'ALL 2022'!$2:$2,'BLG1222'!$D:$D,'ALL 2022'!$D:$D)</f>
        <v>0</v>
      </c>
      <c r="N377" s="12">
        <f>+SUMIFS('BLG1222'!$I:$I,'BLG1222'!$A:$A,'ALL 2022'!$2:$2,'BLG1222'!$D:$D,'ALL 2022'!$D:$D)</f>
        <v>0</v>
      </c>
      <c r="O377" s="12">
        <f>+SUMIFS('BLG1222'!$I:$I,'BLG1222'!$A:$A,'ALL 2022'!$2:$2,'BLG1222'!$D:$D,'ALL 2022'!$D:$D)</f>
        <v>0</v>
      </c>
      <c r="P377" s="12">
        <f>+SUMIFS('BLG1222'!$I:$I,'BLG1222'!$A:$A,'ALL 2022'!$2:$2,'BLG1222'!$D:$D,'ALL 2022'!$D:$D)</f>
        <v>0</v>
      </c>
      <c r="Q377" s="12">
        <f>+SUMIFS('BLG1222'!$I:$I,'BLG1222'!$A:$A,'ALL 2022'!$2:$2,'BLG1222'!$D:$D,'ALL 2022'!$D:$D)</f>
        <v>0</v>
      </c>
      <c r="R377" s="12">
        <f>+SUMIFS('BLG1222'!$I:$I,'BLG1222'!$A:$A,'ALL 2022'!$2:$2,'BLG1222'!$D:$D,'ALL 2022'!$D:$D)</f>
        <v>0</v>
      </c>
      <c r="S377" s="12">
        <f>+SUMIFS('BLG1222'!$I:$I,'BLG1222'!$A:$A,'ALL 2022'!$2:$2,'BLG1222'!$D:$D,'ALL 2022'!$D:$D)</f>
        <v>0</v>
      </c>
      <c r="T377" s="12">
        <f>+SUMIFS('BLG1222'!$I:$I,'BLG1222'!$A:$A,'ALL 2022'!$2:$2,'BLG1222'!$D:$D,'ALL 2022'!$D:$D)</f>
        <v>0</v>
      </c>
      <c r="U377" s="12">
        <f>+SUMIFS('BLG1222'!$I:$I,'BLG1222'!$A:$A,'ALL 2022'!$2:$2,'BLG1222'!$D:$D,'ALL 2022'!$D:$D)</f>
        <v>0</v>
      </c>
      <c r="V377" s="12">
        <f>+SUMIFS('BLG1222'!$I:$I,'BLG1222'!$A:$A,'ALL 2022'!$2:$2,'BLG1222'!$D:$D,'ALL 2022'!$D:$D)</f>
        <v>0</v>
      </c>
      <c r="W377" s="12">
        <f>+SUMIFS('BLG1222'!$I:$I,'BLG1222'!$A:$A,'ALL 2022'!$2:$2,'BLG1222'!$D:$D,'ALL 2022'!$D:$D)</f>
        <v>0</v>
      </c>
      <c r="X377" s="12">
        <f>+SUMIFS('BLG1222'!$I:$I,'BLG1222'!$A:$A,'ALL 2022'!$2:$2,'BLG1222'!$D:$D,'ALL 2022'!$D:$D)</f>
        <v>0</v>
      </c>
      <c r="Y377" s="12">
        <f>+SUMIFS('BLG1222'!$I:$I,'BLG1222'!$A:$A,'ALL 2022'!$2:$2,'BLG1222'!$D:$D,'ALL 2022'!$D:$D)</f>
        <v>0</v>
      </c>
      <c r="Z377" s="12">
        <f>+SUMIFS('BLG1222'!$I:$I,'BLG1222'!$A:$A,'ALL 2022'!$2:$2,'BLG1222'!$D:$D,'ALL 2022'!$D:$D)</f>
        <v>0</v>
      </c>
      <c r="AA377" s="12">
        <f>+SUMIFS('BLG1222'!$I:$I,'BLG1222'!$A:$A,'ALL 2022'!$2:$2,'BLG1222'!$D:$D,'ALL 2022'!$D:$D)</f>
        <v>0</v>
      </c>
      <c r="AB377" s="12">
        <f>+SUMIFS('BLG1222'!$I:$I,'BLG1222'!$A:$A,'ALL 2022'!$2:$2,'BLG1222'!$D:$D,'ALL 2022'!$D:$D)</f>
        <v>0</v>
      </c>
      <c r="AC377" s="12">
        <f>+SUMIFS('BLG1222'!$I:$I,'BLG1222'!$A:$A,'ALL 2022'!$2:$2,'BLG1222'!$D:$D,'ALL 2022'!$D:$D)</f>
        <v>0</v>
      </c>
      <c r="AD377" s="12">
        <f>+SUMIFS('BLG1222'!$I:$I,'BLG1222'!$A:$A,'ALL 2022'!$2:$2,'BLG1222'!$D:$D,'ALL 2022'!$D:$D)</f>
        <v>0</v>
      </c>
      <c r="AE377" s="12">
        <f>+SUMIFS('BLG1222'!$I:$I,'BLG1222'!$A:$A,'ALL 2022'!$2:$2,'BLG1222'!$D:$D,'ALL 2022'!$D:$D)</f>
        <v>0</v>
      </c>
      <c r="AF377" s="12">
        <f>+SUMIFS('BLG1222'!$I:$I,'BLG1222'!$A:$A,'ALL 2022'!$2:$2,'BLG1222'!$D:$D,'ALL 2022'!$D:$D)</f>
        <v>0</v>
      </c>
      <c r="AG377" s="12">
        <f>+SUMIFS('BLG1222'!$I:$I,'BLG1222'!$A:$A,'ALL 2022'!$2:$2,'BLG1222'!$D:$D,'ALL 2022'!$D:$D)</f>
        <v>0</v>
      </c>
      <c r="AH377" s="12">
        <f>+SUMIFS('BLG1222'!$I:$I,'BLG1222'!$A:$A,'ALL 2022'!$2:$2,'BLG1222'!$D:$D,'ALL 2022'!$D:$D)</f>
        <v>0</v>
      </c>
      <c r="AI377" s="12">
        <f>+SUMIFS('BLG1222'!$I:$I,'BLG1222'!$A:$A,'ALL 2022'!$2:$2,'BLG1222'!$D:$D,'ALL 2022'!$D:$D)</f>
        <v>0</v>
      </c>
      <c r="AJ377" s="12">
        <f>+SUMIFS('BLG1222'!$I:$I,'BLG1222'!$A:$A,'ALL 2022'!$2:$2,'BLG1222'!$D:$D,'ALL 2022'!$D:$D)</f>
        <v>0</v>
      </c>
      <c r="AK377" s="12">
        <f>+SUMIFS('BLG1222'!$I:$I,'BLG1222'!$A:$A,'ALL 2022'!$2:$2,'BLG1222'!$D:$D,'ALL 2022'!$D:$D)</f>
        <v>0</v>
      </c>
      <c r="AL377" s="12">
        <f>+SUMIFS('BLG1222'!$I:$I,'BLG1222'!$A:$A,'ALL 2022'!$2:$2,'BLG1222'!$D:$D,'ALL 2022'!$D:$D)</f>
        <v>0</v>
      </c>
      <c r="AM377" s="12">
        <f>+SUMIFS('BLG1222'!$I:$I,'BLG1222'!$A:$A,'ALL 2022'!$2:$2,'BLG1222'!$D:$D,'ALL 2022'!$D:$D)</f>
        <v>4729836.5999999996</v>
      </c>
      <c r="AN377" s="12">
        <f>+SUMIFS('BLG1222'!$I:$I,'BLG1222'!$A:$A,'ALL 2022'!$2:$2,'BLG1222'!$D:$D,'ALL 2022'!$D:$D)</f>
        <v>161866231.94999999</v>
      </c>
      <c r="AO377" s="12">
        <f>+SUMIFS('BLG1222'!$I:$I,'BLG1222'!$A:$A,'ALL 2022'!$2:$2,'BLG1222'!$D:$D,'ALL 2022'!$D:$D)</f>
        <v>0</v>
      </c>
      <c r="AP377" s="12">
        <f>+SUMIFS('BLG1222'!$I:$I,'BLG1222'!$A:$A,'ALL 2022'!$2:$2,'BLG1222'!$D:$D,'ALL 2022'!$D:$D)</f>
        <v>0</v>
      </c>
      <c r="AQ377" s="164">
        <f t="shared" si="36"/>
        <v>189598284.78999999</v>
      </c>
      <c r="AR377" s="165">
        <f t="shared" si="37"/>
        <v>40096.495710101401</v>
      </c>
    </row>
    <row r="378" spans="1:44" hidden="1" x14ac:dyDescent="0.25">
      <c r="A378" s="11" t="str">
        <f t="shared" si="33"/>
        <v>5</v>
      </c>
      <c r="B378" s="11" t="str">
        <f t="shared" si="34"/>
        <v>51</v>
      </c>
      <c r="C378" s="11" t="str">
        <f t="shared" si="35"/>
        <v>512</v>
      </c>
      <c r="D378" s="23">
        <v>51241000</v>
      </c>
      <c r="E378" s="119" t="str">
        <f t="shared" si="40"/>
        <v>BIL29</v>
      </c>
      <c r="F378" s="24" t="s">
        <v>159</v>
      </c>
      <c r="G378" s="12">
        <f>+SUMIFS('BLG1222'!$I:$I,'BLG1222'!$A:$A,'ALL 2022'!$2:$2,'BLG1222'!$D:$D,'ALL 2022'!$D:$D)</f>
        <v>-175115401.94</v>
      </c>
      <c r="H378" s="12">
        <f>+SUMIFS('BLG1222'!$I:$I,'BLG1222'!$A:$A,'ALL 2022'!$2:$2,'BLG1222'!$D:$D,'ALL 2022'!$D:$D)</f>
        <v>84924768.879999995</v>
      </c>
      <c r="I378" s="12">
        <f>+SUMIFS('BLG1222'!$I:$I,'BLG1222'!$A:$A,'ALL 2022'!$2:$2,'BLG1222'!$D:$D,'ALL 2022'!$D:$D)</f>
        <v>-498682748.52050102</v>
      </c>
      <c r="J378" s="12">
        <f>+SUMIFS('BLG1222'!$I:$I,'BLG1222'!$A:$A,'ALL 2022'!$2:$2,'BLG1222'!$D:$D,'ALL 2022'!$D:$D)</f>
        <v>-303429294.38999999</v>
      </c>
      <c r="K378" s="12">
        <f>+SUMIFS('BLG1222'!$I:$I,'BLG1222'!$A:$A,'ALL 2022'!$2:$2,'BLG1222'!$D:$D,'ALL 2022'!$D:$D)</f>
        <v>-1338534719.1700001</v>
      </c>
      <c r="L378" s="12">
        <f>+SUMIFS('BLG1222'!$I:$I,'BLG1222'!$A:$A,'ALL 2022'!$2:$2,'BLG1222'!$D:$D,'ALL 2022'!$D:$D)</f>
        <v>-17862855.829999998</v>
      </c>
      <c r="M378" s="12">
        <f>+SUMIFS('BLG1222'!$I:$I,'BLG1222'!$A:$A,'ALL 2022'!$2:$2,'BLG1222'!$D:$D,'ALL 2022'!$D:$D)</f>
        <v>0</v>
      </c>
      <c r="N378" s="12">
        <f>+SUMIFS('BLG1222'!$I:$I,'BLG1222'!$A:$A,'ALL 2022'!$2:$2,'BLG1222'!$D:$D,'ALL 2022'!$D:$D)</f>
        <v>0</v>
      </c>
      <c r="O378" s="12">
        <f>+SUMIFS('BLG1222'!$I:$I,'BLG1222'!$A:$A,'ALL 2022'!$2:$2,'BLG1222'!$D:$D,'ALL 2022'!$D:$D)</f>
        <v>181638732.75999999</v>
      </c>
      <c r="P378" s="12">
        <f>+SUMIFS('BLG1222'!$I:$I,'BLG1222'!$A:$A,'ALL 2022'!$2:$2,'BLG1222'!$D:$D,'ALL 2022'!$D:$D)</f>
        <v>0</v>
      </c>
      <c r="Q378" s="12">
        <f>+SUMIFS('BLG1222'!$I:$I,'BLG1222'!$A:$A,'ALL 2022'!$2:$2,'BLG1222'!$D:$D,'ALL 2022'!$D:$D)</f>
        <v>6505898.2699999996</v>
      </c>
      <c r="R378" s="12">
        <f>+SUMIFS('BLG1222'!$I:$I,'BLG1222'!$A:$A,'ALL 2022'!$2:$2,'BLG1222'!$D:$D,'ALL 2022'!$D:$D)</f>
        <v>0</v>
      </c>
      <c r="S378" s="12">
        <f>+SUMIFS('BLG1222'!$I:$I,'BLG1222'!$A:$A,'ALL 2022'!$2:$2,'BLG1222'!$D:$D,'ALL 2022'!$D:$D)</f>
        <v>-1232635967.45</v>
      </c>
      <c r="T378" s="12">
        <f>+SUMIFS('BLG1222'!$I:$I,'BLG1222'!$A:$A,'ALL 2022'!$2:$2,'BLG1222'!$D:$D,'ALL 2022'!$D:$D)</f>
        <v>-1018649051.63</v>
      </c>
      <c r="U378" s="12">
        <f>+SUMIFS('BLG1222'!$I:$I,'BLG1222'!$A:$A,'ALL 2022'!$2:$2,'BLG1222'!$D:$D,'ALL 2022'!$D:$D)</f>
        <v>912558301.63</v>
      </c>
      <c r="V378" s="12">
        <f>+SUMIFS('BLG1222'!$I:$I,'BLG1222'!$A:$A,'ALL 2022'!$2:$2,'BLG1222'!$D:$D,'ALL 2022'!$D:$D)</f>
        <v>-2508614.90000004</v>
      </c>
      <c r="W378" s="12">
        <f>+SUMIFS('BLG1222'!$I:$I,'BLG1222'!$A:$A,'ALL 2022'!$2:$2,'BLG1222'!$D:$D,'ALL 2022'!$D:$D)</f>
        <v>26956710.3499997</v>
      </c>
      <c r="X378" s="12">
        <f>+SUMIFS('BLG1222'!$I:$I,'BLG1222'!$A:$A,'ALL 2022'!$2:$2,'BLG1222'!$D:$D,'ALL 2022'!$D:$D)</f>
        <v>53957371.75</v>
      </c>
      <c r="Y378" s="12">
        <f>+SUMIFS('BLG1222'!$I:$I,'BLG1222'!$A:$A,'ALL 2022'!$2:$2,'BLG1222'!$D:$D,'ALL 2022'!$D:$D)</f>
        <v>0</v>
      </c>
      <c r="Z378" s="12">
        <f>+SUMIFS('BLG1222'!$I:$I,'BLG1222'!$A:$A,'ALL 2022'!$2:$2,'BLG1222'!$D:$D,'ALL 2022'!$D:$D)</f>
        <v>6854978.6299999999</v>
      </c>
      <c r="AA378" s="12">
        <f>+SUMIFS('BLG1222'!$I:$I,'BLG1222'!$A:$A,'ALL 2022'!$2:$2,'BLG1222'!$D:$D,'ALL 2022'!$D:$D)</f>
        <v>0</v>
      </c>
      <c r="AB378" s="12">
        <f>+SUMIFS('BLG1222'!$I:$I,'BLG1222'!$A:$A,'ALL 2022'!$2:$2,'BLG1222'!$D:$D,'ALL 2022'!$D:$D)</f>
        <v>159291558.53999999</v>
      </c>
      <c r="AC378" s="12">
        <f>+SUMIFS('BLG1222'!$I:$I,'BLG1222'!$A:$A,'ALL 2022'!$2:$2,'BLG1222'!$D:$D,'ALL 2022'!$D:$D)</f>
        <v>0</v>
      </c>
      <c r="AD378" s="12">
        <f>+SUMIFS('BLG1222'!$I:$I,'BLG1222'!$A:$A,'ALL 2022'!$2:$2,'BLG1222'!$D:$D,'ALL 2022'!$D:$D)</f>
        <v>221078.73</v>
      </c>
      <c r="AE378" s="12">
        <f>+SUMIFS('BLG1222'!$I:$I,'BLG1222'!$A:$A,'ALL 2022'!$2:$2,'BLG1222'!$D:$D,'ALL 2022'!$D:$D)</f>
        <v>0</v>
      </c>
      <c r="AF378" s="12">
        <f>+SUMIFS('BLG1222'!$I:$I,'BLG1222'!$A:$A,'ALL 2022'!$2:$2,'BLG1222'!$D:$D,'ALL 2022'!$D:$D)</f>
        <v>287012089.36000001</v>
      </c>
      <c r="AG378" s="12">
        <f>+SUMIFS('BLG1222'!$I:$I,'BLG1222'!$A:$A,'ALL 2022'!$2:$2,'BLG1222'!$D:$D,'ALL 2022'!$D:$D)</f>
        <v>444379385.82999998</v>
      </c>
      <c r="AH378" s="12">
        <f>+SUMIFS('BLG1222'!$I:$I,'BLG1222'!$A:$A,'ALL 2022'!$2:$2,'BLG1222'!$D:$D,'ALL 2022'!$D:$D)</f>
        <v>-22425436.289999999</v>
      </c>
      <c r="AI378" s="12">
        <f>+SUMIFS('BLG1222'!$I:$I,'BLG1222'!$A:$A,'ALL 2022'!$2:$2,'BLG1222'!$D:$D,'ALL 2022'!$D:$D)</f>
        <v>0</v>
      </c>
      <c r="AJ378" s="12">
        <f>+SUMIFS('BLG1222'!$I:$I,'BLG1222'!$A:$A,'ALL 2022'!$2:$2,'BLG1222'!$D:$D,'ALL 2022'!$D:$D)</f>
        <v>17746122.329999998</v>
      </c>
      <c r="AK378" s="12">
        <f>+SUMIFS('BLG1222'!$I:$I,'BLG1222'!$A:$A,'ALL 2022'!$2:$2,'BLG1222'!$D:$D,'ALL 2022'!$D:$D)</f>
        <v>0</v>
      </c>
      <c r="AL378" s="12">
        <f>+SUMIFS('BLG1222'!$I:$I,'BLG1222'!$A:$A,'ALL 2022'!$2:$2,'BLG1222'!$D:$D,'ALL 2022'!$D:$D)</f>
        <v>1974729.36</v>
      </c>
      <c r="AM378" s="12">
        <f>+SUMIFS('BLG1222'!$I:$I,'BLG1222'!$A:$A,'ALL 2022'!$2:$2,'BLG1222'!$D:$D,'ALL 2022'!$D:$D)</f>
        <v>1498043999.3900001</v>
      </c>
      <c r="AN378" s="12">
        <f>+SUMIFS('BLG1222'!$I:$I,'BLG1222'!$A:$A,'ALL 2022'!$2:$2,'BLG1222'!$D:$D,'ALL 2022'!$D:$D)</f>
        <v>0</v>
      </c>
      <c r="AO378" s="12">
        <f>+SUMIFS('BLG1222'!$I:$I,'BLG1222'!$A:$A,'ALL 2022'!$2:$2,'BLG1222'!$D:$D,'ALL 2022'!$D:$D)</f>
        <v>122271416.91</v>
      </c>
      <c r="AP378" s="12">
        <f>+SUMIFS('BLG1222'!$I:$I,'BLG1222'!$A:$A,'ALL 2022'!$2:$2,'BLG1222'!$D:$D,'ALL 2022'!$D:$D)</f>
        <v>0</v>
      </c>
      <c r="AQ378" s="164">
        <f t="shared" si="36"/>
        <v>-805506947.40050089</v>
      </c>
      <c r="AR378" s="165">
        <f t="shared" si="37"/>
        <v>-170349.67324031697</v>
      </c>
    </row>
    <row r="379" spans="1:44" hidden="1" x14ac:dyDescent="0.25">
      <c r="A379" s="11" t="str">
        <f t="shared" si="33"/>
        <v>5</v>
      </c>
      <c r="B379" s="11" t="str">
        <f t="shared" si="34"/>
        <v>51</v>
      </c>
      <c r="C379" s="11" t="str">
        <f t="shared" si="35"/>
        <v>512</v>
      </c>
      <c r="D379" s="23">
        <v>51241100</v>
      </c>
      <c r="E379" s="119" t="str">
        <f t="shared" si="40"/>
        <v>BIL26</v>
      </c>
      <c r="F379" s="24" t="s">
        <v>2725</v>
      </c>
      <c r="G379" s="12">
        <f>+SUMIFS('BLG1222'!$I:$I,'BLG1222'!$A:$A,'ALL 2022'!$2:$2,'BLG1222'!$D:$D,'ALL 2022'!$D:$D)</f>
        <v>0</v>
      </c>
      <c r="H379" s="12">
        <f>+SUMIFS('BLG1222'!$I:$I,'BLG1222'!$A:$A,'ALL 2022'!$2:$2,'BLG1222'!$D:$D,'ALL 2022'!$D:$D)</f>
        <v>0</v>
      </c>
      <c r="I379" s="12">
        <f>+SUMIFS('BLG1222'!$I:$I,'BLG1222'!$A:$A,'ALL 2022'!$2:$2,'BLG1222'!$D:$D,'ALL 2022'!$D:$D)</f>
        <v>0</v>
      </c>
      <c r="J379" s="12">
        <f>+SUMIFS('BLG1222'!$I:$I,'BLG1222'!$A:$A,'ALL 2022'!$2:$2,'BLG1222'!$D:$D,'ALL 2022'!$D:$D)</f>
        <v>0</v>
      </c>
      <c r="K379" s="12">
        <f>+SUMIFS('BLG1222'!$I:$I,'BLG1222'!$A:$A,'ALL 2022'!$2:$2,'BLG1222'!$D:$D,'ALL 2022'!$D:$D)</f>
        <v>0</v>
      </c>
      <c r="L379" s="12">
        <f>+SUMIFS('BLG1222'!$I:$I,'BLG1222'!$A:$A,'ALL 2022'!$2:$2,'BLG1222'!$D:$D,'ALL 2022'!$D:$D)</f>
        <v>0</v>
      </c>
      <c r="M379" s="12">
        <f>+SUMIFS('BLG1222'!$I:$I,'BLG1222'!$A:$A,'ALL 2022'!$2:$2,'BLG1222'!$D:$D,'ALL 2022'!$D:$D)</f>
        <v>0</v>
      </c>
      <c r="N379" s="12">
        <f>+SUMIFS('BLG1222'!$I:$I,'BLG1222'!$A:$A,'ALL 2022'!$2:$2,'BLG1222'!$D:$D,'ALL 2022'!$D:$D)</f>
        <v>0</v>
      </c>
      <c r="O379" s="12">
        <f>+SUMIFS('BLG1222'!$I:$I,'BLG1222'!$A:$A,'ALL 2022'!$2:$2,'BLG1222'!$D:$D,'ALL 2022'!$D:$D)</f>
        <v>0</v>
      </c>
      <c r="P379" s="12">
        <f>+SUMIFS('BLG1222'!$I:$I,'BLG1222'!$A:$A,'ALL 2022'!$2:$2,'BLG1222'!$D:$D,'ALL 2022'!$D:$D)</f>
        <v>0</v>
      </c>
      <c r="Q379" s="12">
        <f>+SUMIFS('BLG1222'!$I:$I,'BLG1222'!$A:$A,'ALL 2022'!$2:$2,'BLG1222'!$D:$D,'ALL 2022'!$D:$D)</f>
        <v>0</v>
      </c>
      <c r="R379" s="12">
        <f>+SUMIFS('BLG1222'!$I:$I,'BLG1222'!$A:$A,'ALL 2022'!$2:$2,'BLG1222'!$D:$D,'ALL 2022'!$D:$D)</f>
        <v>0</v>
      </c>
      <c r="S379" s="12">
        <f>+SUMIFS('BLG1222'!$I:$I,'BLG1222'!$A:$A,'ALL 2022'!$2:$2,'BLG1222'!$D:$D,'ALL 2022'!$D:$D)</f>
        <v>0</v>
      </c>
      <c r="T379" s="12">
        <f>+SUMIFS('BLG1222'!$I:$I,'BLG1222'!$A:$A,'ALL 2022'!$2:$2,'BLG1222'!$D:$D,'ALL 2022'!$D:$D)</f>
        <v>0</v>
      </c>
      <c r="U379" s="12">
        <f>+SUMIFS('BLG1222'!$I:$I,'BLG1222'!$A:$A,'ALL 2022'!$2:$2,'BLG1222'!$D:$D,'ALL 2022'!$D:$D)</f>
        <v>0</v>
      </c>
      <c r="V379" s="12">
        <f>+SUMIFS('BLG1222'!$I:$I,'BLG1222'!$A:$A,'ALL 2022'!$2:$2,'BLG1222'!$D:$D,'ALL 2022'!$D:$D)</f>
        <v>0</v>
      </c>
      <c r="W379" s="12">
        <f>+SUMIFS('BLG1222'!$I:$I,'BLG1222'!$A:$A,'ALL 2022'!$2:$2,'BLG1222'!$D:$D,'ALL 2022'!$D:$D)</f>
        <v>0</v>
      </c>
      <c r="X379" s="12">
        <f>+SUMIFS('BLG1222'!$I:$I,'BLG1222'!$A:$A,'ALL 2022'!$2:$2,'BLG1222'!$D:$D,'ALL 2022'!$D:$D)</f>
        <v>0</v>
      </c>
      <c r="Y379" s="12">
        <f>+SUMIFS('BLG1222'!$I:$I,'BLG1222'!$A:$A,'ALL 2022'!$2:$2,'BLG1222'!$D:$D,'ALL 2022'!$D:$D)</f>
        <v>0</v>
      </c>
      <c r="Z379" s="12">
        <f>+SUMIFS('BLG1222'!$I:$I,'BLG1222'!$A:$A,'ALL 2022'!$2:$2,'BLG1222'!$D:$D,'ALL 2022'!$D:$D)</f>
        <v>0</v>
      </c>
      <c r="AA379" s="12">
        <f>+SUMIFS('BLG1222'!$I:$I,'BLG1222'!$A:$A,'ALL 2022'!$2:$2,'BLG1222'!$D:$D,'ALL 2022'!$D:$D)</f>
        <v>0</v>
      </c>
      <c r="AB379" s="12">
        <f>+SUMIFS('BLG1222'!$I:$I,'BLG1222'!$A:$A,'ALL 2022'!$2:$2,'BLG1222'!$D:$D,'ALL 2022'!$D:$D)</f>
        <v>0</v>
      </c>
      <c r="AC379" s="12">
        <f>+SUMIFS('BLG1222'!$I:$I,'BLG1222'!$A:$A,'ALL 2022'!$2:$2,'BLG1222'!$D:$D,'ALL 2022'!$D:$D)</f>
        <v>0</v>
      </c>
      <c r="AD379" s="12">
        <f>+SUMIFS('BLG1222'!$I:$I,'BLG1222'!$A:$A,'ALL 2022'!$2:$2,'BLG1222'!$D:$D,'ALL 2022'!$D:$D)</f>
        <v>0</v>
      </c>
      <c r="AE379" s="12">
        <f>+SUMIFS('BLG1222'!$I:$I,'BLG1222'!$A:$A,'ALL 2022'!$2:$2,'BLG1222'!$D:$D,'ALL 2022'!$D:$D)</f>
        <v>0</v>
      </c>
      <c r="AF379" s="12">
        <f>+SUMIFS('BLG1222'!$I:$I,'BLG1222'!$A:$A,'ALL 2022'!$2:$2,'BLG1222'!$D:$D,'ALL 2022'!$D:$D)</f>
        <v>0</v>
      </c>
      <c r="AG379" s="12">
        <f>+SUMIFS('BLG1222'!$I:$I,'BLG1222'!$A:$A,'ALL 2022'!$2:$2,'BLG1222'!$D:$D,'ALL 2022'!$D:$D)</f>
        <v>66548</v>
      </c>
      <c r="AH379" s="12">
        <f>+SUMIFS('BLG1222'!$I:$I,'BLG1222'!$A:$A,'ALL 2022'!$2:$2,'BLG1222'!$D:$D,'ALL 2022'!$D:$D)</f>
        <v>5485600</v>
      </c>
      <c r="AI379" s="12">
        <f>+SUMIFS('BLG1222'!$I:$I,'BLG1222'!$A:$A,'ALL 2022'!$2:$2,'BLG1222'!$D:$D,'ALL 2022'!$D:$D)</f>
        <v>0</v>
      </c>
      <c r="AJ379" s="12">
        <f>+SUMIFS('BLG1222'!$I:$I,'BLG1222'!$A:$A,'ALL 2022'!$2:$2,'BLG1222'!$D:$D,'ALL 2022'!$D:$D)</f>
        <v>0</v>
      </c>
      <c r="AK379" s="12">
        <f>+SUMIFS('BLG1222'!$I:$I,'BLG1222'!$A:$A,'ALL 2022'!$2:$2,'BLG1222'!$D:$D,'ALL 2022'!$D:$D)</f>
        <v>0</v>
      </c>
      <c r="AL379" s="12">
        <f>+SUMIFS('BLG1222'!$I:$I,'BLG1222'!$A:$A,'ALL 2022'!$2:$2,'BLG1222'!$D:$D,'ALL 2022'!$D:$D)</f>
        <v>0</v>
      </c>
      <c r="AM379" s="12">
        <f>+SUMIFS('BLG1222'!$I:$I,'BLG1222'!$A:$A,'ALL 2022'!$2:$2,'BLG1222'!$D:$D,'ALL 2022'!$D:$D)</f>
        <v>0</v>
      </c>
      <c r="AN379" s="12">
        <f>+SUMIFS('BLG1222'!$I:$I,'BLG1222'!$A:$A,'ALL 2022'!$2:$2,'BLG1222'!$D:$D,'ALL 2022'!$D:$D)</f>
        <v>0</v>
      </c>
      <c r="AO379" s="12">
        <f>+SUMIFS('BLG1222'!$I:$I,'BLG1222'!$A:$A,'ALL 2022'!$2:$2,'BLG1222'!$D:$D,'ALL 2022'!$D:$D)</f>
        <v>0</v>
      </c>
      <c r="AP379" s="12">
        <f>+SUMIFS('BLG1222'!$I:$I,'BLG1222'!$A:$A,'ALL 2022'!$2:$2,'BLG1222'!$D:$D,'ALL 2022'!$D:$D)</f>
        <v>0</v>
      </c>
      <c r="AQ379" s="164">
        <f t="shared" si="36"/>
        <v>5552148</v>
      </c>
      <c r="AR379" s="165">
        <f t="shared" si="37"/>
        <v>1174.1755929407534</v>
      </c>
    </row>
    <row r="380" spans="1:44" hidden="1" x14ac:dyDescent="0.25">
      <c r="A380" s="11" t="str">
        <f t="shared" si="33"/>
        <v>5</v>
      </c>
      <c r="B380" s="11" t="str">
        <f t="shared" si="34"/>
        <v>51</v>
      </c>
      <c r="C380" s="11" t="str">
        <f t="shared" si="35"/>
        <v>512</v>
      </c>
      <c r="D380" s="60">
        <v>51242000</v>
      </c>
      <c r="E380" s="119" t="str">
        <f t="shared" si="40"/>
        <v>BIL26</v>
      </c>
      <c r="F380" s="130" t="s">
        <v>2356</v>
      </c>
      <c r="G380" s="12">
        <f>+SUMIFS('BLG1222'!$I:$I,'BLG1222'!$A:$A,'ALL 2022'!$2:$2,'BLG1222'!$D:$D,'ALL 2022'!$D:$D)</f>
        <v>0</v>
      </c>
      <c r="H380" s="12">
        <f>+SUMIFS('BLG1222'!$I:$I,'BLG1222'!$A:$A,'ALL 2022'!$2:$2,'BLG1222'!$D:$D,'ALL 2022'!$D:$D)</f>
        <v>0</v>
      </c>
      <c r="I380" s="12">
        <f>+SUMIFS('BLG1222'!$I:$I,'BLG1222'!$A:$A,'ALL 2022'!$2:$2,'BLG1222'!$D:$D,'ALL 2022'!$D:$D)</f>
        <v>0</v>
      </c>
      <c r="J380" s="12">
        <f>+SUMIFS('BLG1222'!$I:$I,'BLG1222'!$A:$A,'ALL 2022'!$2:$2,'BLG1222'!$D:$D,'ALL 2022'!$D:$D)</f>
        <v>0</v>
      </c>
      <c r="K380" s="12">
        <f>+SUMIFS('BLG1222'!$I:$I,'BLG1222'!$A:$A,'ALL 2022'!$2:$2,'BLG1222'!$D:$D,'ALL 2022'!$D:$D)</f>
        <v>0</v>
      </c>
      <c r="L380" s="12">
        <f>+SUMIFS('BLG1222'!$I:$I,'BLG1222'!$A:$A,'ALL 2022'!$2:$2,'BLG1222'!$D:$D,'ALL 2022'!$D:$D)</f>
        <v>0</v>
      </c>
      <c r="M380" s="12">
        <f>+SUMIFS('BLG1222'!$I:$I,'BLG1222'!$A:$A,'ALL 2022'!$2:$2,'BLG1222'!$D:$D,'ALL 2022'!$D:$D)</f>
        <v>0</v>
      </c>
      <c r="N380" s="12">
        <f>+SUMIFS('BLG1222'!$I:$I,'BLG1222'!$A:$A,'ALL 2022'!$2:$2,'BLG1222'!$D:$D,'ALL 2022'!$D:$D)</f>
        <v>0</v>
      </c>
      <c r="O380" s="12">
        <f>+SUMIFS('BLG1222'!$I:$I,'BLG1222'!$A:$A,'ALL 2022'!$2:$2,'BLG1222'!$D:$D,'ALL 2022'!$D:$D)</f>
        <v>0</v>
      </c>
      <c r="P380" s="12">
        <f>+SUMIFS('BLG1222'!$I:$I,'BLG1222'!$A:$A,'ALL 2022'!$2:$2,'BLG1222'!$D:$D,'ALL 2022'!$D:$D)</f>
        <v>0</v>
      </c>
      <c r="Q380" s="12">
        <f>+SUMIFS('BLG1222'!$I:$I,'BLG1222'!$A:$A,'ALL 2022'!$2:$2,'BLG1222'!$D:$D,'ALL 2022'!$D:$D)</f>
        <v>0</v>
      </c>
      <c r="R380" s="12">
        <f>+SUMIFS('BLG1222'!$I:$I,'BLG1222'!$A:$A,'ALL 2022'!$2:$2,'BLG1222'!$D:$D,'ALL 2022'!$D:$D)</f>
        <v>0</v>
      </c>
      <c r="S380" s="12">
        <f>+SUMIFS('BLG1222'!$I:$I,'BLG1222'!$A:$A,'ALL 2022'!$2:$2,'BLG1222'!$D:$D,'ALL 2022'!$D:$D)</f>
        <v>0</v>
      </c>
      <c r="T380" s="12">
        <f>+SUMIFS('BLG1222'!$I:$I,'BLG1222'!$A:$A,'ALL 2022'!$2:$2,'BLG1222'!$D:$D,'ALL 2022'!$D:$D)</f>
        <v>0</v>
      </c>
      <c r="U380" s="12">
        <f>+SUMIFS('BLG1222'!$I:$I,'BLG1222'!$A:$A,'ALL 2022'!$2:$2,'BLG1222'!$D:$D,'ALL 2022'!$D:$D)</f>
        <v>0</v>
      </c>
      <c r="V380" s="12">
        <f>+SUMIFS('BLG1222'!$I:$I,'BLG1222'!$A:$A,'ALL 2022'!$2:$2,'BLG1222'!$D:$D,'ALL 2022'!$D:$D)</f>
        <v>0</v>
      </c>
      <c r="W380" s="12">
        <f>+SUMIFS('BLG1222'!$I:$I,'BLG1222'!$A:$A,'ALL 2022'!$2:$2,'BLG1222'!$D:$D,'ALL 2022'!$D:$D)</f>
        <v>9800629.1600000001</v>
      </c>
      <c r="X380" s="12">
        <f>+SUMIFS('BLG1222'!$I:$I,'BLG1222'!$A:$A,'ALL 2022'!$2:$2,'BLG1222'!$D:$D,'ALL 2022'!$D:$D)</f>
        <v>0</v>
      </c>
      <c r="Y380" s="12">
        <f>+SUMIFS('BLG1222'!$I:$I,'BLG1222'!$A:$A,'ALL 2022'!$2:$2,'BLG1222'!$D:$D,'ALL 2022'!$D:$D)</f>
        <v>0</v>
      </c>
      <c r="Z380" s="12">
        <f>+SUMIFS('BLG1222'!$I:$I,'BLG1222'!$A:$A,'ALL 2022'!$2:$2,'BLG1222'!$D:$D,'ALL 2022'!$D:$D)</f>
        <v>0</v>
      </c>
      <c r="AA380" s="12">
        <f>+SUMIFS('BLG1222'!$I:$I,'BLG1222'!$A:$A,'ALL 2022'!$2:$2,'BLG1222'!$D:$D,'ALL 2022'!$D:$D)</f>
        <v>0</v>
      </c>
      <c r="AB380" s="12">
        <f>+SUMIFS('BLG1222'!$I:$I,'BLG1222'!$A:$A,'ALL 2022'!$2:$2,'BLG1222'!$D:$D,'ALL 2022'!$D:$D)</f>
        <v>317285.7</v>
      </c>
      <c r="AC380" s="12">
        <f>+SUMIFS('BLG1222'!$I:$I,'BLG1222'!$A:$A,'ALL 2022'!$2:$2,'BLG1222'!$D:$D,'ALL 2022'!$D:$D)</f>
        <v>0</v>
      </c>
      <c r="AD380" s="12">
        <f>+SUMIFS('BLG1222'!$I:$I,'BLG1222'!$A:$A,'ALL 2022'!$2:$2,'BLG1222'!$D:$D,'ALL 2022'!$D:$D)</f>
        <v>0</v>
      </c>
      <c r="AE380" s="12">
        <f>+SUMIFS('BLG1222'!$I:$I,'BLG1222'!$A:$A,'ALL 2022'!$2:$2,'BLG1222'!$D:$D,'ALL 2022'!$D:$D)</f>
        <v>0</v>
      </c>
      <c r="AF380" s="12">
        <f>+SUMIFS('BLG1222'!$I:$I,'BLG1222'!$A:$A,'ALL 2022'!$2:$2,'BLG1222'!$D:$D,'ALL 2022'!$D:$D)</f>
        <v>0</v>
      </c>
      <c r="AG380" s="12">
        <f>+SUMIFS('BLG1222'!$I:$I,'BLG1222'!$A:$A,'ALL 2022'!$2:$2,'BLG1222'!$D:$D,'ALL 2022'!$D:$D)</f>
        <v>0</v>
      </c>
      <c r="AH380" s="12">
        <f>+SUMIFS('BLG1222'!$I:$I,'BLG1222'!$A:$A,'ALL 2022'!$2:$2,'BLG1222'!$D:$D,'ALL 2022'!$D:$D)</f>
        <v>0</v>
      </c>
      <c r="AI380" s="12">
        <f>+SUMIFS('BLG1222'!$I:$I,'BLG1222'!$A:$A,'ALL 2022'!$2:$2,'BLG1222'!$D:$D,'ALL 2022'!$D:$D)</f>
        <v>0</v>
      </c>
      <c r="AJ380" s="12">
        <f>+SUMIFS('BLG1222'!$I:$I,'BLG1222'!$A:$A,'ALL 2022'!$2:$2,'BLG1222'!$D:$D,'ALL 2022'!$D:$D)</f>
        <v>0</v>
      </c>
      <c r="AK380" s="12">
        <f>+SUMIFS('BLG1222'!$I:$I,'BLG1222'!$A:$A,'ALL 2022'!$2:$2,'BLG1222'!$D:$D,'ALL 2022'!$D:$D)</f>
        <v>0</v>
      </c>
      <c r="AL380" s="12">
        <f>+SUMIFS('BLG1222'!$I:$I,'BLG1222'!$A:$A,'ALL 2022'!$2:$2,'BLG1222'!$D:$D,'ALL 2022'!$D:$D)</f>
        <v>0</v>
      </c>
      <c r="AM380" s="12">
        <f>+SUMIFS('BLG1222'!$I:$I,'BLG1222'!$A:$A,'ALL 2022'!$2:$2,'BLG1222'!$D:$D,'ALL 2022'!$D:$D)</f>
        <v>0</v>
      </c>
      <c r="AN380" s="12">
        <f>+SUMIFS('BLG1222'!$I:$I,'BLG1222'!$A:$A,'ALL 2022'!$2:$2,'BLG1222'!$D:$D,'ALL 2022'!$D:$D)</f>
        <v>0</v>
      </c>
      <c r="AO380" s="12">
        <f>+SUMIFS('BLG1222'!$I:$I,'BLG1222'!$A:$A,'ALL 2022'!$2:$2,'BLG1222'!$D:$D,'ALL 2022'!$D:$D)</f>
        <v>0</v>
      </c>
      <c r="AP380" s="12">
        <f>+SUMIFS('BLG1222'!$I:$I,'BLG1222'!$A:$A,'ALL 2022'!$2:$2,'BLG1222'!$D:$D,'ALL 2022'!$D:$D)</f>
        <v>0</v>
      </c>
      <c r="AQ380" s="164">
        <f t="shared" si="36"/>
        <v>10117914.859999999</v>
      </c>
      <c r="AR380" s="165">
        <f t="shared" si="37"/>
        <v>2139.7499994712966</v>
      </c>
    </row>
    <row r="381" spans="1:44" hidden="1" x14ac:dyDescent="0.25">
      <c r="A381" s="11" t="str">
        <f t="shared" si="33"/>
        <v>5</v>
      </c>
      <c r="B381" s="11" t="str">
        <f t="shared" si="34"/>
        <v>51</v>
      </c>
      <c r="C381" s="11" t="str">
        <f t="shared" si="35"/>
        <v>512</v>
      </c>
      <c r="D381" s="60">
        <v>51243000</v>
      </c>
      <c r="E381" s="119" t="str">
        <f t="shared" si="40"/>
        <v>BIL26</v>
      </c>
      <c r="F381" s="130" t="s">
        <v>2357</v>
      </c>
      <c r="G381" s="12">
        <f>+SUMIFS('BLG1222'!$I:$I,'BLG1222'!$A:$A,'ALL 2022'!$2:$2,'BLG1222'!$D:$D,'ALL 2022'!$D:$D)</f>
        <v>0</v>
      </c>
      <c r="H381" s="12">
        <f>+SUMIFS('BLG1222'!$I:$I,'BLG1222'!$A:$A,'ALL 2022'!$2:$2,'BLG1222'!$D:$D,'ALL 2022'!$D:$D)</f>
        <v>0</v>
      </c>
      <c r="I381" s="12">
        <f>+SUMIFS('BLG1222'!$I:$I,'BLG1222'!$A:$A,'ALL 2022'!$2:$2,'BLG1222'!$D:$D,'ALL 2022'!$D:$D)</f>
        <v>0</v>
      </c>
      <c r="J381" s="12">
        <f>+SUMIFS('BLG1222'!$I:$I,'BLG1222'!$A:$A,'ALL 2022'!$2:$2,'BLG1222'!$D:$D,'ALL 2022'!$D:$D)</f>
        <v>0</v>
      </c>
      <c r="K381" s="12">
        <f>+SUMIFS('BLG1222'!$I:$I,'BLG1222'!$A:$A,'ALL 2022'!$2:$2,'BLG1222'!$D:$D,'ALL 2022'!$D:$D)</f>
        <v>0</v>
      </c>
      <c r="L381" s="12">
        <f>+SUMIFS('BLG1222'!$I:$I,'BLG1222'!$A:$A,'ALL 2022'!$2:$2,'BLG1222'!$D:$D,'ALL 2022'!$D:$D)</f>
        <v>0</v>
      </c>
      <c r="M381" s="12">
        <f>+SUMIFS('BLG1222'!$I:$I,'BLG1222'!$A:$A,'ALL 2022'!$2:$2,'BLG1222'!$D:$D,'ALL 2022'!$D:$D)</f>
        <v>0</v>
      </c>
      <c r="N381" s="12">
        <f>+SUMIFS('BLG1222'!$I:$I,'BLG1222'!$A:$A,'ALL 2022'!$2:$2,'BLG1222'!$D:$D,'ALL 2022'!$D:$D)</f>
        <v>0</v>
      </c>
      <c r="O381" s="12">
        <f>+SUMIFS('BLG1222'!$I:$I,'BLG1222'!$A:$A,'ALL 2022'!$2:$2,'BLG1222'!$D:$D,'ALL 2022'!$D:$D)</f>
        <v>0</v>
      </c>
      <c r="P381" s="12">
        <f>+SUMIFS('BLG1222'!$I:$I,'BLG1222'!$A:$A,'ALL 2022'!$2:$2,'BLG1222'!$D:$D,'ALL 2022'!$D:$D)</f>
        <v>0</v>
      </c>
      <c r="Q381" s="12">
        <f>+SUMIFS('BLG1222'!$I:$I,'BLG1222'!$A:$A,'ALL 2022'!$2:$2,'BLG1222'!$D:$D,'ALL 2022'!$D:$D)</f>
        <v>0</v>
      </c>
      <c r="R381" s="12">
        <f>+SUMIFS('BLG1222'!$I:$I,'BLG1222'!$A:$A,'ALL 2022'!$2:$2,'BLG1222'!$D:$D,'ALL 2022'!$D:$D)</f>
        <v>0</v>
      </c>
      <c r="S381" s="12">
        <f>+SUMIFS('BLG1222'!$I:$I,'BLG1222'!$A:$A,'ALL 2022'!$2:$2,'BLG1222'!$D:$D,'ALL 2022'!$D:$D)</f>
        <v>0</v>
      </c>
      <c r="T381" s="12">
        <f>+SUMIFS('BLG1222'!$I:$I,'BLG1222'!$A:$A,'ALL 2022'!$2:$2,'BLG1222'!$D:$D,'ALL 2022'!$D:$D)</f>
        <v>0</v>
      </c>
      <c r="U381" s="12">
        <f>+SUMIFS('BLG1222'!$I:$I,'BLG1222'!$A:$A,'ALL 2022'!$2:$2,'BLG1222'!$D:$D,'ALL 2022'!$D:$D)</f>
        <v>0</v>
      </c>
      <c r="V381" s="12">
        <f>+SUMIFS('BLG1222'!$I:$I,'BLG1222'!$A:$A,'ALL 2022'!$2:$2,'BLG1222'!$D:$D,'ALL 2022'!$D:$D)</f>
        <v>0</v>
      </c>
      <c r="W381" s="12">
        <f>+SUMIFS('BLG1222'!$I:$I,'BLG1222'!$A:$A,'ALL 2022'!$2:$2,'BLG1222'!$D:$D,'ALL 2022'!$D:$D)</f>
        <v>5424562.9500000002</v>
      </c>
      <c r="X381" s="12">
        <f>+SUMIFS('BLG1222'!$I:$I,'BLG1222'!$A:$A,'ALL 2022'!$2:$2,'BLG1222'!$D:$D,'ALL 2022'!$D:$D)</f>
        <v>0</v>
      </c>
      <c r="Y381" s="12">
        <f>+SUMIFS('BLG1222'!$I:$I,'BLG1222'!$A:$A,'ALL 2022'!$2:$2,'BLG1222'!$D:$D,'ALL 2022'!$D:$D)</f>
        <v>0</v>
      </c>
      <c r="Z381" s="12">
        <f>+SUMIFS('BLG1222'!$I:$I,'BLG1222'!$A:$A,'ALL 2022'!$2:$2,'BLG1222'!$D:$D,'ALL 2022'!$D:$D)</f>
        <v>0</v>
      </c>
      <c r="AA381" s="12">
        <f>+SUMIFS('BLG1222'!$I:$I,'BLG1222'!$A:$A,'ALL 2022'!$2:$2,'BLG1222'!$D:$D,'ALL 2022'!$D:$D)</f>
        <v>0</v>
      </c>
      <c r="AB381" s="12">
        <f>+SUMIFS('BLG1222'!$I:$I,'BLG1222'!$A:$A,'ALL 2022'!$2:$2,'BLG1222'!$D:$D,'ALL 2022'!$D:$D)</f>
        <v>0</v>
      </c>
      <c r="AC381" s="12">
        <f>+SUMIFS('BLG1222'!$I:$I,'BLG1222'!$A:$A,'ALL 2022'!$2:$2,'BLG1222'!$D:$D,'ALL 2022'!$D:$D)</f>
        <v>0</v>
      </c>
      <c r="AD381" s="12">
        <f>+SUMIFS('BLG1222'!$I:$I,'BLG1222'!$A:$A,'ALL 2022'!$2:$2,'BLG1222'!$D:$D,'ALL 2022'!$D:$D)</f>
        <v>0</v>
      </c>
      <c r="AE381" s="12">
        <f>+SUMIFS('BLG1222'!$I:$I,'BLG1222'!$A:$A,'ALL 2022'!$2:$2,'BLG1222'!$D:$D,'ALL 2022'!$D:$D)</f>
        <v>0</v>
      </c>
      <c r="AF381" s="12">
        <f>+SUMIFS('BLG1222'!$I:$I,'BLG1222'!$A:$A,'ALL 2022'!$2:$2,'BLG1222'!$D:$D,'ALL 2022'!$D:$D)</f>
        <v>0</v>
      </c>
      <c r="AG381" s="12">
        <f>+SUMIFS('BLG1222'!$I:$I,'BLG1222'!$A:$A,'ALL 2022'!$2:$2,'BLG1222'!$D:$D,'ALL 2022'!$D:$D)</f>
        <v>0</v>
      </c>
      <c r="AH381" s="12">
        <f>+SUMIFS('BLG1222'!$I:$I,'BLG1222'!$A:$A,'ALL 2022'!$2:$2,'BLG1222'!$D:$D,'ALL 2022'!$D:$D)</f>
        <v>0</v>
      </c>
      <c r="AI381" s="12">
        <f>+SUMIFS('BLG1222'!$I:$I,'BLG1222'!$A:$A,'ALL 2022'!$2:$2,'BLG1222'!$D:$D,'ALL 2022'!$D:$D)</f>
        <v>0</v>
      </c>
      <c r="AJ381" s="12">
        <f>+SUMIFS('BLG1222'!$I:$I,'BLG1222'!$A:$A,'ALL 2022'!$2:$2,'BLG1222'!$D:$D,'ALL 2022'!$D:$D)</f>
        <v>0</v>
      </c>
      <c r="AK381" s="12">
        <f>+SUMIFS('BLG1222'!$I:$I,'BLG1222'!$A:$A,'ALL 2022'!$2:$2,'BLG1222'!$D:$D,'ALL 2022'!$D:$D)</f>
        <v>0</v>
      </c>
      <c r="AL381" s="12">
        <f>+SUMIFS('BLG1222'!$I:$I,'BLG1222'!$A:$A,'ALL 2022'!$2:$2,'BLG1222'!$D:$D,'ALL 2022'!$D:$D)</f>
        <v>0</v>
      </c>
      <c r="AM381" s="12">
        <f>+SUMIFS('BLG1222'!$I:$I,'BLG1222'!$A:$A,'ALL 2022'!$2:$2,'BLG1222'!$D:$D,'ALL 2022'!$D:$D)</f>
        <v>-188944.49</v>
      </c>
      <c r="AN381" s="12">
        <f>+SUMIFS('BLG1222'!$I:$I,'BLG1222'!$A:$A,'ALL 2022'!$2:$2,'BLG1222'!$D:$D,'ALL 2022'!$D:$D)</f>
        <v>0</v>
      </c>
      <c r="AO381" s="12">
        <f>+SUMIFS('BLG1222'!$I:$I,'BLG1222'!$A:$A,'ALL 2022'!$2:$2,'BLG1222'!$D:$D,'ALL 2022'!$D:$D)</f>
        <v>0</v>
      </c>
      <c r="AP381" s="12">
        <f>+SUMIFS('BLG1222'!$I:$I,'BLG1222'!$A:$A,'ALL 2022'!$2:$2,'BLG1222'!$D:$D,'ALL 2022'!$D:$D)</f>
        <v>0</v>
      </c>
      <c r="AQ381" s="164">
        <f t="shared" si="36"/>
        <v>5235618.46</v>
      </c>
      <c r="AR381" s="165">
        <f t="shared" si="37"/>
        <v>1107.2355077137811</v>
      </c>
    </row>
    <row r="382" spans="1:44" hidden="1" x14ac:dyDescent="0.25">
      <c r="A382" s="11" t="str">
        <f t="shared" si="33"/>
        <v>5</v>
      </c>
      <c r="B382" s="11" t="str">
        <f t="shared" si="34"/>
        <v>51</v>
      </c>
      <c r="C382" s="11" t="str">
        <f t="shared" si="35"/>
        <v>512</v>
      </c>
      <c r="D382" s="60">
        <v>51244000</v>
      </c>
      <c r="E382" s="119" t="str">
        <f t="shared" si="40"/>
        <v>BIL26</v>
      </c>
      <c r="F382" s="130" t="s">
        <v>2464</v>
      </c>
      <c r="G382" s="12">
        <f>+SUMIFS('BLG1222'!$I:$I,'BLG1222'!$A:$A,'ALL 2022'!$2:$2,'BLG1222'!$D:$D,'ALL 2022'!$D:$D)</f>
        <v>0</v>
      </c>
      <c r="H382" s="12">
        <f>+SUMIFS('BLG1222'!$I:$I,'BLG1222'!$A:$A,'ALL 2022'!$2:$2,'BLG1222'!$D:$D,'ALL 2022'!$D:$D)</f>
        <v>0</v>
      </c>
      <c r="I382" s="12">
        <f>+SUMIFS('BLG1222'!$I:$I,'BLG1222'!$A:$A,'ALL 2022'!$2:$2,'BLG1222'!$D:$D,'ALL 2022'!$D:$D)</f>
        <v>0</v>
      </c>
      <c r="J382" s="12">
        <f>+SUMIFS('BLG1222'!$I:$I,'BLG1222'!$A:$A,'ALL 2022'!$2:$2,'BLG1222'!$D:$D,'ALL 2022'!$D:$D)</f>
        <v>0</v>
      </c>
      <c r="K382" s="12">
        <f>+SUMIFS('BLG1222'!$I:$I,'BLG1222'!$A:$A,'ALL 2022'!$2:$2,'BLG1222'!$D:$D,'ALL 2022'!$D:$D)</f>
        <v>76332121.609999999</v>
      </c>
      <c r="L382" s="12">
        <f>+SUMIFS('BLG1222'!$I:$I,'BLG1222'!$A:$A,'ALL 2022'!$2:$2,'BLG1222'!$D:$D,'ALL 2022'!$D:$D)</f>
        <v>0</v>
      </c>
      <c r="M382" s="12">
        <f>+SUMIFS('BLG1222'!$I:$I,'BLG1222'!$A:$A,'ALL 2022'!$2:$2,'BLG1222'!$D:$D,'ALL 2022'!$D:$D)</f>
        <v>0</v>
      </c>
      <c r="N382" s="12">
        <f>+SUMIFS('BLG1222'!$I:$I,'BLG1222'!$A:$A,'ALL 2022'!$2:$2,'BLG1222'!$D:$D,'ALL 2022'!$D:$D)</f>
        <v>0</v>
      </c>
      <c r="O382" s="12">
        <f>+SUMIFS('BLG1222'!$I:$I,'BLG1222'!$A:$A,'ALL 2022'!$2:$2,'BLG1222'!$D:$D,'ALL 2022'!$D:$D)</f>
        <v>0</v>
      </c>
      <c r="P382" s="12">
        <f>+SUMIFS('BLG1222'!$I:$I,'BLG1222'!$A:$A,'ALL 2022'!$2:$2,'BLG1222'!$D:$D,'ALL 2022'!$D:$D)</f>
        <v>0</v>
      </c>
      <c r="Q382" s="12">
        <f>+SUMIFS('BLG1222'!$I:$I,'BLG1222'!$A:$A,'ALL 2022'!$2:$2,'BLG1222'!$D:$D,'ALL 2022'!$D:$D)</f>
        <v>0</v>
      </c>
      <c r="R382" s="12">
        <f>+SUMIFS('BLG1222'!$I:$I,'BLG1222'!$A:$A,'ALL 2022'!$2:$2,'BLG1222'!$D:$D,'ALL 2022'!$D:$D)</f>
        <v>0</v>
      </c>
      <c r="S382" s="12">
        <f>+SUMIFS('BLG1222'!$I:$I,'BLG1222'!$A:$A,'ALL 2022'!$2:$2,'BLG1222'!$D:$D,'ALL 2022'!$D:$D)</f>
        <v>0</v>
      </c>
      <c r="T382" s="12">
        <f>+SUMIFS('BLG1222'!$I:$I,'BLG1222'!$A:$A,'ALL 2022'!$2:$2,'BLG1222'!$D:$D,'ALL 2022'!$D:$D)</f>
        <v>0</v>
      </c>
      <c r="U382" s="12">
        <f>+SUMIFS('BLG1222'!$I:$I,'BLG1222'!$A:$A,'ALL 2022'!$2:$2,'BLG1222'!$D:$D,'ALL 2022'!$D:$D)</f>
        <v>0</v>
      </c>
      <c r="V382" s="12">
        <f>+SUMIFS('BLG1222'!$I:$I,'BLG1222'!$A:$A,'ALL 2022'!$2:$2,'BLG1222'!$D:$D,'ALL 2022'!$D:$D)</f>
        <v>0</v>
      </c>
      <c r="W382" s="12">
        <f>+SUMIFS('BLG1222'!$I:$I,'BLG1222'!$A:$A,'ALL 2022'!$2:$2,'BLG1222'!$D:$D,'ALL 2022'!$D:$D)</f>
        <v>0</v>
      </c>
      <c r="X382" s="12">
        <f>+SUMIFS('BLG1222'!$I:$I,'BLG1222'!$A:$A,'ALL 2022'!$2:$2,'BLG1222'!$D:$D,'ALL 2022'!$D:$D)</f>
        <v>0</v>
      </c>
      <c r="Y382" s="12">
        <f>+SUMIFS('BLG1222'!$I:$I,'BLG1222'!$A:$A,'ALL 2022'!$2:$2,'BLG1222'!$D:$D,'ALL 2022'!$D:$D)</f>
        <v>0</v>
      </c>
      <c r="Z382" s="12">
        <f>+SUMIFS('BLG1222'!$I:$I,'BLG1222'!$A:$A,'ALL 2022'!$2:$2,'BLG1222'!$D:$D,'ALL 2022'!$D:$D)</f>
        <v>0</v>
      </c>
      <c r="AA382" s="12">
        <f>+SUMIFS('BLG1222'!$I:$I,'BLG1222'!$A:$A,'ALL 2022'!$2:$2,'BLG1222'!$D:$D,'ALL 2022'!$D:$D)</f>
        <v>0</v>
      </c>
      <c r="AB382" s="12">
        <f>+SUMIFS('BLG1222'!$I:$I,'BLG1222'!$A:$A,'ALL 2022'!$2:$2,'BLG1222'!$D:$D,'ALL 2022'!$D:$D)</f>
        <v>80000</v>
      </c>
      <c r="AC382" s="12">
        <f>+SUMIFS('BLG1222'!$I:$I,'BLG1222'!$A:$A,'ALL 2022'!$2:$2,'BLG1222'!$D:$D,'ALL 2022'!$D:$D)</f>
        <v>0</v>
      </c>
      <c r="AD382" s="12">
        <f>+SUMIFS('BLG1222'!$I:$I,'BLG1222'!$A:$A,'ALL 2022'!$2:$2,'BLG1222'!$D:$D,'ALL 2022'!$D:$D)</f>
        <v>0</v>
      </c>
      <c r="AE382" s="12">
        <f>+SUMIFS('BLG1222'!$I:$I,'BLG1222'!$A:$A,'ALL 2022'!$2:$2,'BLG1222'!$D:$D,'ALL 2022'!$D:$D)</f>
        <v>0</v>
      </c>
      <c r="AF382" s="12">
        <f>+SUMIFS('BLG1222'!$I:$I,'BLG1222'!$A:$A,'ALL 2022'!$2:$2,'BLG1222'!$D:$D,'ALL 2022'!$D:$D)</f>
        <v>57249.97</v>
      </c>
      <c r="AG382" s="12">
        <f>+SUMIFS('BLG1222'!$I:$I,'BLG1222'!$A:$A,'ALL 2022'!$2:$2,'BLG1222'!$D:$D,'ALL 2022'!$D:$D)</f>
        <v>0</v>
      </c>
      <c r="AH382" s="12">
        <f>+SUMIFS('BLG1222'!$I:$I,'BLG1222'!$A:$A,'ALL 2022'!$2:$2,'BLG1222'!$D:$D,'ALL 2022'!$D:$D)</f>
        <v>0</v>
      </c>
      <c r="AI382" s="12">
        <f>+SUMIFS('BLG1222'!$I:$I,'BLG1222'!$A:$A,'ALL 2022'!$2:$2,'BLG1222'!$D:$D,'ALL 2022'!$D:$D)</f>
        <v>0</v>
      </c>
      <c r="AJ382" s="12">
        <f>+SUMIFS('BLG1222'!$I:$I,'BLG1222'!$A:$A,'ALL 2022'!$2:$2,'BLG1222'!$D:$D,'ALL 2022'!$D:$D)</f>
        <v>0</v>
      </c>
      <c r="AK382" s="12">
        <f>+SUMIFS('BLG1222'!$I:$I,'BLG1222'!$A:$A,'ALL 2022'!$2:$2,'BLG1222'!$D:$D,'ALL 2022'!$D:$D)</f>
        <v>0</v>
      </c>
      <c r="AL382" s="12">
        <f>+SUMIFS('BLG1222'!$I:$I,'BLG1222'!$A:$A,'ALL 2022'!$2:$2,'BLG1222'!$D:$D,'ALL 2022'!$D:$D)</f>
        <v>0</v>
      </c>
      <c r="AM382" s="12">
        <f>+SUMIFS('BLG1222'!$I:$I,'BLG1222'!$A:$A,'ALL 2022'!$2:$2,'BLG1222'!$D:$D,'ALL 2022'!$D:$D)</f>
        <v>0</v>
      </c>
      <c r="AN382" s="12">
        <f>+SUMIFS('BLG1222'!$I:$I,'BLG1222'!$A:$A,'ALL 2022'!$2:$2,'BLG1222'!$D:$D,'ALL 2022'!$D:$D)</f>
        <v>0</v>
      </c>
      <c r="AO382" s="12">
        <f>+SUMIFS('BLG1222'!$I:$I,'BLG1222'!$A:$A,'ALL 2022'!$2:$2,'BLG1222'!$D:$D,'ALL 2022'!$D:$D)</f>
        <v>0</v>
      </c>
      <c r="AP382" s="12">
        <f>+SUMIFS('BLG1222'!$I:$I,'BLG1222'!$A:$A,'ALL 2022'!$2:$2,'BLG1222'!$D:$D,'ALL 2022'!$D:$D)</f>
        <v>0</v>
      </c>
      <c r="AQ382" s="164">
        <f t="shared" si="36"/>
        <v>76469371.579999998</v>
      </c>
      <c r="AR382" s="165">
        <f t="shared" si="37"/>
        <v>16171.843711074218</v>
      </c>
    </row>
    <row r="383" spans="1:44" hidden="1" x14ac:dyDescent="0.25">
      <c r="A383" s="11" t="str">
        <f t="shared" si="33"/>
        <v>5</v>
      </c>
      <c r="B383" s="11" t="str">
        <f t="shared" si="34"/>
        <v>51</v>
      </c>
      <c r="C383" s="11" t="str">
        <f t="shared" si="35"/>
        <v>512</v>
      </c>
      <c r="D383" s="60">
        <v>51245000</v>
      </c>
      <c r="E383" s="119" t="str">
        <f t="shared" si="40"/>
        <v>BIL29</v>
      </c>
      <c r="F383" s="130" t="s">
        <v>2465</v>
      </c>
      <c r="G383" s="12">
        <f>+SUMIFS('BLG1222'!$I:$I,'BLG1222'!$A:$A,'ALL 2022'!$2:$2,'BLG1222'!$D:$D,'ALL 2022'!$D:$D)</f>
        <v>0</v>
      </c>
      <c r="H383" s="12">
        <f>+SUMIFS('BLG1222'!$I:$I,'BLG1222'!$A:$A,'ALL 2022'!$2:$2,'BLG1222'!$D:$D,'ALL 2022'!$D:$D)</f>
        <v>0</v>
      </c>
      <c r="I383" s="12">
        <f>+SUMIFS('BLG1222'!$I:$I,'BLG1222'!$A:$A,'ALL 2022'!$2:$2,'BLG1222'!$D:$D,'ALL 2022'!$D:$D)</f>
        <v>0</v>
      </c>
      <c r="J383" s="12">
        <f>+SUMIFS('BLG1222'!$I:$I,'BLG1222'!$A:$A,'ALL 2022'!$2:$2,'BLG1222'!$D:$D,'ALL 2022'!$D:$D)</f>
        <v>0</v>
      </c>
      <c r="K383" s="12">
        <f>+SUMIFS('BLG1222'!$I:$I,'BLG1222'!$A:$A,'ALL 2022'!$2:$2,'BLG1222'!$D:$D,'ALL 2022'!$D:$D)</f>
        <v>0</v>
      </c>
      <c r="L383" s="12">
        <f>+SUMIFS('BLG1222'!$I:$I,'BLG1222'!$A:$A,'ALL 2022'!$2:$2,'BLG1222'!$D:$D,'ALL 2022'!$D:$D)</f>
        <v>0</v>
      </c>
      <c r="M383" s="12">
        <f>+SUMIFS('BLG1222'!$I:$I,'BLG1222'!$A:$A,'ALL 2022'!$2:$2,'BLG1222'!$D:$D,'ALL 2022'!$D:$D)</f>
        <v>0</v>
      </c>
      <c r="N383" s="12">
        <f>+SUMIFS('BLG1222'!$I:$I,'BLG1222'!$A:$A,'ALL 2022'!$2:$2,'BLG1222'!$D:$D,'ALL 2022'!$D:$D)</f>
        <v>0</v>
      </c>
      <c r="O383" s="12">
        <f>+SUMIFS('BLG1222'!$I:$I,'BLG1222'!$A:$A,'ALL 2022'!$2:$2,'BLG1222'!$D:$D,'ALL 2022'!$D:$D)</f>
        <v>0</v>
      </c>
      <c r="P383" s="12">
        <f>+SUMIFS('BLG1222'!$I:$I,'BLG1222'!$A:$A,'ALL 2022'!$2:$2,'BLG1222'!$D:$D,'ALL 2022'!$D:$D)</f>
        <v>0</v>
      </c>
      <c r="Q383" s="12">
        <f>+SUMIFS('BLG1222'!$I:$I,'BLG1222'!$A:$A,'ALL 2022'!$2:$2,'BLG1222'!$D:$D,'ALL 2022'!$D:$D)</f>
        <v>0</v>
      </c>
      <c r="R383" s="12">
        <f>+SUMIFS('BLG1222'!$I:$I,'BLG1222'!$A:$A,'ALL 2022'!$2:$2,'BLG1222'!$D:$D,'ALL 2022'!$D:$D)</f>
        <v>0</v>
      </c>
      <c r="S383" s="12">
        <f>+SUMIFS('BLG1222'!$I:$I,'BLG1222'!$A:$A,'ALL 2022'!$2:$2,'BLG1222'!$D:$D,'ALL 2022'!$D:$D)</f>
        <v>0</v>
      </c>
      <c r="T383" s="12">
        <f>+SUMIFS('BLG1222'!$I:$I,'BLG1222'!$A:$A,'ALL 2022'!$2:$2,'BLG1222'!$D:$D,'ALL 2022'!$D:$D)</f>
        <v>0</v>
      </c>
      <c r="U383" s="12">
        <f>+SUMIFS('BLG1222'!$I:$I,'BLG1222'!$A:$A,'ALL 2022'!$2:$2,'BLG1222'!$D:$D,'ALL 2022'!$D:$D)</f>
        <v>0</v>
      </c>
      <c r="V383" s="12">
        <f>+SUMIFS('BLG1222'!$I:$I,'BLG1222'!$A:$A,'ALL 2022'!$2:$2,'BLG1222'!$D:$D,'ALL 2022'!$D:$D)</f>
        <v>0</v>
      </c>
      <c r="W383" s="12">
        <f>+SUMIFS('BLG1222'!$I:$I,'BLG1222'!$A:$A,'ALL 2022'!$2:$2,'BLG1222'!$D:$D,'ALL 2022'!$D:$D)</f>
        <v>0</v>
      </c>
      <c r="X383" s="12">
        <f>+SUMIFS('BLG1222'!$I:$I,'BLG1222'!$A:$A,'ALL 2022'!$2:$2,'BLG1222'!$D:$D,'ALL 2022'!$D:$D)</f>
        <v>0</v>
      </c>
      <c r="Y383" s="12">
        <f>+SUMIFS('BLG1222'!$I:$I,'BLG1222'!$A:$A,'ALL 2022'!$2:$2,'BLG1222'!$D:$D,'ALL 2022'!$D:$D)</f>
        <v>0</v>
      </c>
      <c r="Z383" s="12">
        <f>+SUMIFS('BLG1222'!$I:$I,'BLG1222'!$A:$A,'ALL 2022'!$2:$2,'BLG1222'!$D:$D,'ALL 2022'!$D:$D)</f>
        <v>0</v>
      </c>
      <c r="AA383" s="12">
        <f>+SUMIFS('BLG1222'!$I:$I,'BLG1222'!$A:$A,'ALL 2022'!$2:$2,'BLG1222'!$D:$D,'ALL 2022'!$D:$D)</f>
        <v>0</v>
      </c>
      <c r="AB383" s="12">
        <f>+SUMIFS('BLG1222'!$I:$I,'BLG1222'!$A:$A,'ALL 2022'!$2:$2,'BLG1222'!$D:$D,'ALL 2022'!$D:$D)</f>
        <v>-1112916.03</v>
      </c>
      <c r="AC383" s="12">
        <f>+SUMIFS('BLG1222'!$I:$I,'BLG1222'!$A:$A,'ALL 2022'!$2:$2,'BLG1222'!$D:$D,'ALL 2022'!$D:$D)</f>
        <v>0</v>
      </c>
      <c r="AD383" s="12">
        <f>+SUMIFS('BLG1222'!$I:$I,'BLG1222'!$A:$A,'ALL 2022'!$2:$2,'BLG1222'!$D:$D,'ALL 2022'!$D:$D)</f>
        <v>0</v>
      </c>
      <c r="AE383" s="12">
        <f>+SUMIFS('BLG1222'!$I:$I,'BLG1222'!$A:$A,'ALL 2022'!$2:$2,'BLG1222'!$D:$D,'ALL 2022'!$D:$D)</f>
        <v>0</v>
      </c>
      <c r="AF383" s="12">
        <f>+SUMIFS('BLG1222'!$I:$I,'BLG1222'!$A:$A,'ALL 2022'!$2:$2,'BLG1222'!$D:$D,'ALL 2022'!$D:$D)</f>
        <v>0</v>
      </c>
      <c r="AG383" s="12">
        <f>+SUMIFS('BLG1222'!$I:$I,'BLG1222'!$A:$A,'ALL 2022'!$2:$2,'BLG1222'!$D:$D,'ALL 2022'!$D:$D)</f>
        <v>0</v>
      </c>
      <c r="AH383" s="12">
        <f>+SUMIFS('BLG1222'!$I:$I,'BLG1222'!$A:$A,'ALL 2022'!$2:$2,'BLG1222'!$D:$D,'ALL 2022'!$D:$D)</f>
        <v>0</v>
      </c>
      <c r="AI383" s="12">
        <f>+SUMIFS('BLG1222'!$I:$I,'BLG1222'!$A:$A,'ALL 2022'!$2:$2,'BLG1222'!$D:$D,'ALL 2022'!$D:$D)</f>
        <v>0</v>
      </c>
      <c r="AJ383" s="12">
        <f>+SUMIFS('BLG1222'!$I:$I,'BLG1222'!$A:$A,'ALL 2022'!$2:$2,'BLG1222'!$D:$D,'ALL 2022'!$D:$D)</f>
        <v>0</v>
      </c>
      <c r="AK383" s="12">
        <f>+SUMIFS('BLG1222'!$I:$I,'BLG1222'!$A:$A,'ALL 2022'!$2:$2,'BLG1222'!$D:$D,'ALL 2022'!$D:$D)</f>
        <v>0</v>
      </c>
      <c r="AL383" s="12">
        <f>+SUMIFS('BLG1222'!$I:$I,'BLG1222'!$A:$A,'ALL 2022'!$2:$2,'BLG1222'!$D:$D,'ALL 2022'!$D:$D)</f>
        <v>0</v>
      </c>
      <c r="AM383" s="12">
        <f>+SUMIFS('BLG1222'!$I:$I,'BLG1222'!$A:$A,'ALL 2022'!$2:$2,'BLG1222'!$D:$D,'ALL 2022'!$D:$D)</f>
        <v>0</v>
      </c>
      <c r="AN383" s="12">
        <f>+SUMIFS('BLG1222'!$I:$I,'BLG1222'!$A:$A,'ALL 2022'!$2:$2,'BLG1222'!$D:$D,'ALL 2022'!$D:$D)</f>
        <v>0</v>
      </c>
      <c r="AO383" s="12">
        <f>+SUMIFS('BLG1222'!$I:$I,'BLG1222'!$A:$A,'ALL 2022'!$2:$2,'BLG1222'!$D:$D,'ALL 2022'!$D:$D)</f>
        <v>0</v>
      </c>
      <c r="AP383" s="12">
        <f>+SUMIFS('BLG1222'!$I:$I,'BLG1222'!$A:$A,'ALL 2022'!$2:$2,'BLG1222'!$D:$D,'ALL 2022'!$D:$D)</f>
        <v>0</v>
      </c>
      <c r="AQ383" s="164">
        <f t="shared" si="36"/>
        <v>-1112916.03</v>
      </c>
      <c r="AR383" s="165">
        <f t="shared" si="37"/>
        <v>-235.36095208890674</v>
      </c>
    </row>
    <row r="384" spans="1:44" hidden="1" x14ac:dyDescent="0.25">
      <c r="A384" s="11" t="str">
        <f t="shared" si="33"/>
        <v>5</v>
      </c>
      <c r="B384" s="11" t="str">
        <f t="shared" si="34"/>
        <v>51</v>
      </c>
      <c r="C384" s="11" t="str">
        <f t="shared" si="35"/>
        <v>512</v>
      </c>
      <c r="D384" s="60">
        <v>51250000</v>
      </c>
      <c r="E384" s="119" t="str">
        <f t="shared" si="40"/>
        <v>BIL29</v>
      </c>
      <c r="F384" s="130" t="s">
        <v>3265</v>
      </c>
      <c r="G384" s="12">
        <f>+SUMIFS('BLG1222'!$I:$I,'BLG1222'!$A:$A,'ALL 2022'!$2:$2,'BLG1222'!$D:$D,'ALL 2022'!$D:$D)</f>
        <v>0</v>
      </c>
      <c r="H384" s="12">
        <f>+SUMIFS('BLG1222'!$I:$I,'BLG1222'!$A:$A,'ALL 2022'!$2:$2,'BLG1222'!$D:$D,'ALL 2022'!$D:$D)</f>
        <v>0</v>
      </c>
      <c r="I384" s="12">
        <f>+SUMIFS('BLG1222'!$I:$I,'BLG1222'!$A:$A,'ALL 2022'!$2:$2,'BLG1222'!$D:$D,'ALL 2022'!$D:$D)</f>
        <v>0</v>
      </c>
      <c r="J384" s="12">
        <f>+SUMIFS('BLG1222'!$I:$I,'BLG1222'!$A:$A,'ALL 2022'!$2:$2,'BLG1222'!$D:$D,'ALL 2022'!$D:$D)</f>
        <v>0</v>
      </c>
      <c r="K384" s="12">
        <f>+SUMIFS('BLG1222'!$I:$I,'BLG1222'!$A:$A,'ALL 2022'!$2:$2,'BLG1222'!$D:$D,'ALL 2022'!$D:$D)</f>
        <v>0</v>
      </c>
      <c r="L384" s="12">
        <f>+SUMIFS('BLG1222'!$I:$I,'BLG1222'!$A:$A,'ALL 2022'!$2:$2,'BLG1222'!$D:$D,'ALL 2022'!$D:$D)</f>
        <v>0</v>
      </c>
      <c r="M384" s="12">
        <f>+SUMIFS('BLG1222'!$I:$I,'BLG1222'!$A:$A,'ALL 2022'!$2:$2,'BLG1222'!$D:$D,'ALL 2022'!$D:$D)</f>
        <v>0</v>
      </c>
      <c r="N384" s="12">
        <f>+SUMIFS('BLG1222'!$I:$I,'BLG1222'!$A:$A,'ALL 2022'!$2:$2,'BLG1222'!$D:$D,'ALL 2022'!$D:$D)</f>
        <v>0</v>
      </c>
      <c r="O384" s="12">
        <f>+SUMIFS('BLG1222'!$I:$I,'BLG1222'!$A:$A,'ALL 2022'!$2:$2,'BLG1222'!$D:$D,'ALL 2022'!$D:$D)</f>
        <v>0</v>
      </c>
      <c r="P384" s="12">
        <f>+SUMIFS('BLG1222'!$I:$I,'BLG1222'!$A:$A,'ALL 2022'!$2:$2,'BLG1222'!$D:$D,'ALL 2022'!$D:$D)</f>
        <v>0</v>
      </c>
      <c r="Q384" s="12">
        <f>+SUMIFS('BLG1222'!$I:$I,'BLG1222'!$A:$A,'ALL 2022'!$2:$2,'BLG1222'!$D:$D,'ALL 2022'!$D:$D)</f>
        <v>0</v>
      </c>
      <c r="R384" s="12">
        <f>+SUMIFS('BLG1222'!$I:$I,'BLG1222'!$A:$A,'ALL 2022'!$2:$2,'BLG1222'!$D:$D,'ALL 2022'!$D:$D)</f>
        <v>0</v>
      </c>
      <c r="S384" s="12">
        <f>+SUMIFS('BLG1222'!$I:$I,'BLG1222'!$A:$A,'ALL 2022'!$2:$2,'BLG1222'!$D:$D,'ALL 2022'!$D:$D)</f>
        <v>0</v>
      </c>
      <c r="T384" s="12">
        <f>+SUMIFS('BLG1222'!$I:$I,'BLG1222'!$A:$A,'ALL 2022'!$2:$2,'BLG1222'!$D:$D,'ALL 2022'!$D:$D)</f>
        <v>0</v>
      </c>
      <c r="U384" s="12">
        <f>+SUMIFS('BLG1222'!$I:$I,'BLG1222'!$A:$A,'ALL 2022'!$2:$2,'BLG1222'!$D:$D,'ALL 2022'!$D:$D)</f>
        <v>0</v>
      </c>
      <c r="V384" s="12">
        <f>+SUMIFS('BLG1222'!$I:$I,'BLG1222'!$A:$A,'ALL 2022'!$2:$2,'BLG1222'!$D:$D,'ALL 2022'!$D:$D)</f>
        <v>0</v>
      </c>
      <c r="W384" s="12">
        <f>+SUMIFS('BLG1222'!$I:$I,'BLG1222'!$A:$A,'ALL 2022'!$2:$2,'BLG1222'!$D:$D,'ALL 2022'!$D:$D)</f>
        <v>0</v>
      </c>
      <c r="X384" s="12">
        <f>+SUMIFS('BLG1222'!$I:$I,'BLG1222'!$A:$A,'ALL 2022'!$2:$2,'BLG1222'!$D:$D,'ALL 2022'!$D:$D)</f>
        <v>0</v>
      </c>
      <c r="Y384" s="12">
        <f>+SUMIFS('BLG1222'!$I:$I,'BLG1222'!$A:$A,'ALL 2022'!$2:$2,'BLG1222'!$D:$D,'ALL 2022'!$D:$D)</f>
        <v>0</v>
      </c>
      <c r="Z384" s="12">
        <f>+SUMIFS('BLG1222'!$I:$I,'BLG1222'!$A:$A,'ALL 2022'!$2:$2,'BLG1222'!$D:$D,'ALL 2022'!$D:$D)</f>
        <v>0</v>
      </c>
      <c r="AA384" s="12">
        <f>+SUMIFS('BLG1222'!$I:$I,'BLG1222'!$A:$A,'ALL 2022'!$2:$2,'BLG1222'!$D:$D,'ALL 2022'!$D:$D)</f>
        <v>0</v>
      </c>
      <c r="AB384" s="12">
        <f>+SUMIFS('BLG1222'!$I:$I,'BLG1222'!$A:$A,'ALL 2022'!$2:$2,'BLG1222'!$D:$D,'ALL 2022'!$D:$D)</f>
        <v>0</v>
      </c>
      <c r="AC384" s="12">
        <f>+SUMIFS('BLG1222'!$I:$I,'BLG1222'!$A:$A,'ALL 2022'!$2:$2,'BLG1222'!$D:$D,'ALL 2022'!$D:$D)</f>
        <v>0</v>
      </c>
      <c r="AD384" s="12">
        <f>+SUMIFS('BLG1222'!$I:$I,'BLG1222'!$A:$A,'ALL 2022'!$2:$2,'BLG1222'!$D:$D,'ALL 2022'!$D:$D)</f>
        <v>0</v>
      </c>
      <c r="AE384" s="12">
        <f>+SUMIFS('BLG1222'!$I:$I,'BLG1222'!$A:$A,'ALL 2022'!$2:$2,'BLG1222'!$D:$D,'ALL 2022'!$D:$D)</f>
        <v>0</v>
      </c>
      <c r="AF384" s="12">
        <f>+SUMIFS('BLG1222'!$I:$I,'BLG1222'!$A:$A,'ALL 2022'!$2:$2,'BLG1222'!$D:$D,'ALL 2022'!$D:$D)</f>
        <v>0</v>
      </c>
      <c r="AG384" s="12">
        <f>+SUMIFS('BLG1222'!$I:$I,'BLG1222'!$A:$A,'ALL 2022'!$2:$2,'BLG1222'!$D:$D,'ALL 2022'!$D:$D)</f>
        <v>0</v>
      </c>
      <c r="AH384" s="12">
        <f>+SUMIFS('BLG1222'!$I:$I,'BLG1222'!$A:$A,'ALL 2022'!$2:$2,'BLG1222'!$D:$D,'ALL 2022'!$D:$D)</f>
        <v>0</v>
      </c>
      <c r="AI384" s="12">
        <f>+SUMIFS('BLG1222'!$I:$I,'BLG1222'!$A:$A,'ALL 2022'!$2:$2,'BLG1222'!$D:$D,'ALL 2022'!$D:$D)</f>
        <v>0</v>
      </c>
      <c r="AJ384" s="12">
        <f>+SUMIFS('BLG1222'!$I:$I,'BLG1222'!$A:$A,'ALL 2022'!$2:$2,'BLG1222'!$D:$D,'ALL 2022'!$D:$D)</f>
        <v>0</v>
      </c>
      <c r="AK384" s="12">
        <f>+SUMIFS('BLG1222'!$I:$I,'BLG1222'!$A:$A,'ALL 2022'!$2:$2,'BLG1222'!$D:$D,'ALL 2022'!$D:$D)</f>
        <v>0</v>
      </c>
      <c r="AL384" s="12">
        <f>+SUMIFS('BLG1222'!$I:$I,'BLG1222'!$A:$A,'ALL 2022'!$2:$2,'BLG1222'!$D:$D,'ALL 2022'!$D:$D)</f>
        <v>0</v>
      </c>
      <c r="AM384" s="12">
        <f>+SUMIFS('BLG1222'!$I:$I,'BLG1222'!$A:$A,'ALL 2022'!$2:$2,'BLG1222'!$D:$D,'ALL 2022'!$D:$D)</f>
        <v>0</v>
      </c>
      <c r="AN384" s="12">
        <f>+SUMIFS('BLG1222'!$I:$I,'BLG1222'!$A:$A,'ALL 2022'!$2:$2,'BLG1222'!$D:$D,'ALL 2022'!$D:$D)</f>
        <v>0</v>
      </c>
      <c r="AO384" s="12">
        <f>+SUMIFS('BLG1222'!$I:$I,'BLG1222'!$A:$A,'ALL 2022'!$2:$2,'BLG1222'!$D:$D,'ALL 2022'!$D:$D)</f>
        <v>0</v>
      </c>
      <c r="AP384" s="12">
        <f>+SUMIFS('BLG1222'!$I:$I,'BLG1222'!$A:$A,'ALL 2022'!$2:$2,'BLG1222'!$D:$D,'ALL 2022'!$D:$D)</f>
        <v>0</v>
      </c>
      <c r="AQ384" s="164">
        <f t="shared" si="36"/>
        <v>0</v>
      </c>
      <c r="AR384" s="165">
        <f t="shared" si="37"/>
        <v>0</v>
      </c>
    </row>
    <row r="385" spans="1:44" hidden="1" x14ac:dyDescent="0.25">
      <c r="A385" s="11" t="str">
        <f t="shared" si="33"/>
        <v>5</v>
      </c>
      <c r="B385" s="11" t="str">
        <f t="shared" si="34"/>
        <v>51</v>
      </c>
      <c r="C385" s="11" t="str">
        <f t="shared" si="35"/>
        <v>512</v>
      </c>
      <c r="D385" s="60">
        <v>51251000</v>
      </c>
      <c r="E385" s="119" t="str">
        <f t="shared" si="40"/>
        <v>BIL26</v>
      </c>
      <c r="F385" s="24" t="s">
        <v>405</v>
      </c>
      <c r="G385" s="12">
        <f>+SUMIFS('BLG1222'!$I:$I,'BLG1222'!$A:$A,'ALL 2022'!$2:$2,'BLG1222'!$D:$D,'ALL 2022'!$D:$D)</f>
        <v>0</v>
      </c>
      <c r="H385" s="12">
        <f>+SUMIFS('BLG1222'!$I:$I,'BLG1222'!$A:$A,'ALL 2022'!$2:$2,'BLG1222'!$D:$D,'ALL 2022'!$D:$D)</f>
        <v>0</v>
      </c>
      <c r="I385" s="12">
        <f>+SUMIFS('BLG1222'!$I:$I,'BLG1222'!$A:$A,'ALL 2022'!$2:$2,'BLG1222'!$D:$D,'ALL 2022'!$D:$D)</f>
        <v>0</v>
      </c>
      <c r="J385" s="12">
        <f>+SUMIFS('BLG1222'!$I:$I,'BLG1222'!$A:$A,'ALL 2022'!$2:$2,'BLG1222'!$D:$D,'ALL 2022'!$D:$D)</f>
        <v>0</v>
      </c>
      <c r="K385" s="12">
        <f>+SUMIFS('BLG1222'!$I:$I,'BLG1222'!$A:$A,'ALL 2022'!$2:$2,'BLG1222'!$D:$D,'ALL 2022'!$D:$D)</f>
        <v>0</v>
      </c>
      <c r="L385" s="12">
        <f>+SUMIFS('BLG1222'!$I:$I,'BLG1222'!$A:$A,'ALL 2022'!$2:$2,'BLG1222'!$D:$D,'ALL 2022'!$D:$D)</f>
        <v>0</v>
      </c>
      <c r="M385" s="12">
        <f>+SUMIFS('BLG1222'!$I:$I,'BLG1222'!$A:$A,'ALL 2022'!$2:$2,'BLG1222'!$D:$D,'ALL 2022'!$D:$D)</f>
        <v>0</v>
      </c>
      <c r="N385" s="12">
        <f>+SUMIFS('BLG1222'!$I:$I,'BLG1222'!$A:$A,'ALL 2022'!$2:$2,'BLG1222'!$D:$D,'ALL 2022'!$D:$D)</f>
        <v>0</v>
      </c>
      <c r="O385" s="12">
        <f>+SUMIFS('BLG1222'!$I:$I,'BLG1222'!$A:$A,'ALL 2022'!$2:$2,'BLG1222'!$D:$D,'ALL 2022'!$D:$D)</f>
        <v>88317174.290000007</v>
      </c>
      <c r="P385" s="12">
        <f>+SUMIFS('BLG1222'!$I:$I,'BLG1222'!$A:$A,'ALL 2022'!$2:$2,'BLG1222'!$D:$D,'ALL 2022'!$D:$D)</f>
        <v>0</v>
      </c>
      <c r="Q385" s="12">
        <f>+SUMIFS('BLG1222'!$I:$I,'BLG1222'!$A:$A,'ALL 2022'!$2:$2,'BLG1222'!$D:$D,'ALL 2022'!$D:$D)</f>
        <v>0</v>
      </c>
      <c r="R385" s="12">
        <f>+SUMIFS('BLG1222'!$I:$I,'BLG1222'!$A:$A,'ALL 2022'!$2:$2,'BLG1222'!$D:$D,'ALL 2022'!$D:$D)</f>
        <v>0</v>
      </c>
      <c r="S385" s="12">
        <f>+SUMIFS('BLG1222'!$I:$I,'BLG1222'!$A:$A,'ALL 2022'!$2:$2,'BLG1222'!$D:$D,'ALL 2022'!$D:$D)</f>
        <v>0</v>
      </c>
      <c r="T385" s="12">
        <f>+SUMIFS('BLG1222'!$I:$I,'BLG1222'!$A:$A,'ALL 2022'!$2:$2,'BLG1222'!$D:$D,'ALL 2022'!$D:$D)</f>
        <v>0</v>
      </c>
      <c r="U385" s="12">
        <f>+SUMIFS('BLG1222'!$I:$I,'BLG1222'!$A:$A,'ALL 2022'!$2:$2,'BLG1222'!$D:$D,'ALL 2022'!$D:$D)</f>
        <v>0</v>
      </c>
      <c r="V385" s="12">
        <f>+SUMIFS('BLG1222'!$I:$I,'BLG1222'!$A:$A,'ALL 2022'!$2:$2,'BLG1222'!$D:$D,'ALL 2022'!$D:$D)</f>
        <v>0</v>
      </c>
      <c r="W385" s="12">
        <f>+SUMIFS('BLG1222'!$I:$I,'BLG1222'!$A:$A,'ALL 2022'!$2:$2,'BLG1222'!$D:$D,'ALL 2022'!$D:$D)</f>
        <v>0</v>
      </c>
      <c r="X385" s="12">
        <f>+SUMIFS('BLG1222'!$I:$I,'BLG1222'!$A:$A,'ALL 2022'!$2:$2,'BLG1222'!$D:$D,'ALL 2022'!$D:$D)</f>
        <v>0</v>
      </c>
      <c r="Y385" s="12">
        <f>+SUMIFS('BLG1222'!$I:$I,'BLG1222'!$A:$A,'ALL 2022'!$2:$2,'BLG1222'!$D:$D,'ALL 2022'!$D:$D)</f>
        <v>0</v>
      </c>
      <c r="Z385" s="12">
        <f>+SUMIFS('BLG1222'!$I:$I,'BLG1222'!$A:$A,'ALL 2022'!$2:$2,'BLG1222'!$D:$D,'ALL 2022'!$D:$D)</f>
        <v>0</v>
      </c>
      <c r="AA385" s="12">
        <f>+SUMIFS('BLG1222'!$I:$I,'BLG1222'!$A:$A,'ALL 2022'!$2:$2,'BLG1222'!$D:$D,'ALL 2022'!$D:$D)</f>
        <v>0</v>
      </c>
      <c r="AB385" s="12">
        <f>+SUMIFS('BLG1222'!$I:$I,'BLG1222'!$A:$A,'ALL 2022'!$2:$2,'BLG1222'!$D:$D,'ALL 2022'!$D:$D)</f>
        <v>0</v>
      </c>
      <c r="AC385" s="12">
        <f>+SUMIFS('BLG1222'!$I:$I,'BLG1222'!$A:$A,'ALL 2022'!$2:$2,'BLG1222'!$D:$D,'ALL 2022'!$D:$D)</f>
        <v>0</v>
      </c>
      <c r="AD385" s="12">
        <f>+SUMIFS('BLG1222'!$I:$I,'BLG1222'!$A:$A,'ALL 2022'!$2:$2,'BLG1222'!$D:$D,'ALL 2022'!$D:$D)</f>
        <v>0</v>
      </c>
      <c r="AE385" s="12">
        <f>+SUMIFS('BLG1222'!$I:$I,'BLG1222'!$A:$A,'ALL 2022'!$2:$2,'BLG1222'!$D:$D,'ALL 2022'!$D:$D)</f>
        <v>0</v>
      </c>
      <c r="AF385" s="12">
        <f>+SUMIFS('BLG1222'!$I:$I,'BLG1222'!$A:$A,'ALL 2022'!$2:$2,'BLG1222'!$D:$D,'ALL 2022'!$D:$D)</f>
        <v>0</v>
      </c>
      <c r="AG385" s="12">
        <f>+SUMIFS('BLG1222'!$I:$I,'BLG1222'!$A:$A,'ALL 2022'!$2:$2,'BLG1222'!$D:$D,'ALL 2022'!$D:$D)</f>
        <v>0</v>
      </c>
      <c r="AH385" s="12">
        <f>+SUMIFS('BLG1222'!$I:$I,'BLG1222'!$A:$A,'ALL 2022'!$2:$2,'BLG1222'!$D:$D,'ALL 2022'!$D:$D)</f>
        <v>0</v>
      </c>
      <c r="AI385" s="12">
        <f>+SUMIFS('BLG1222'!$I:$I,'BLG1222'!$A:$A,'ALL 2022'!$2:$2,'BLG1222'!$D:$D,'ALL 2022'!$D:$D)</f>
        <v>0</v>
      </c>
      <c r="AJ385" s="12">
        <f>+SUMIFS('BLG1222'!$I:$I,'BLG1222'!$A:$A,'ALL 2022'!$2:$2,'BLG1222'!$D:$D,'ALL 2022'!$D:$D)</f>
        <v>0</v>
      </c>
      <c r="AK385" s="12">
        <f>+SUMIFS('BLG1222'!$I:$I,'BLG1222'!$A:$A,'ALL 2022'!$2:$2,'BLG1222'!$D:$D,'ALL 2022'!$D:$D)</f>
        <v>0</v>
      </c>
      <c r="AL385" s="12">
        <f>+SUMIFS('BLG1222'!$I:$I,'BLG1222'!$A:$A,'ALL 2022'!$2:$2,'BLG1222'!$D:$D,'ALL 2022'!$D:$D)</f>
        <v>326328272.06000006</v>
      </c>
      <c r="AM385" s="12">
        <f>+SUMIFS('BLG1222'!$I:$I,'BLG1222'!$A:$A,'ALL 2022'!$2:$2,'BLG1222'!$D:$D,'ALL 2022'!$D:$D)</f>
        <v>0</v>
      </c>
      <c r="AN385" s="12">
        <f>+SUMIFS('BLG1222'!$I:$I,'BLG1222'!$A:$A,'ALL 2022'!$2:$2,'BLG1222'!$D:$D,'ALL 2022'!$D:$D)</f>
        <v>0</v>
      </c>
      <c r="AO385" s="12">
        <f>+SUMIFS('BLG1222'!$I:$I,'BLG1222'!$A:$A,'ALL 2022'!$2:$2,'BLG1222'!$D:$D,'ALL 2022'!$D:$D)</f>
        <v>0</v>
      </c>
      <c r="AP385" s="12">
        <f>+SUMIFS('BLG1222'!$I:$I,'BLG1222'!$A:$A,'ALL 2022'!$2:$2,'BLG1222'!$D:$D,'ALL 2022'!$D:$D)</f>
        <v>0</v>
      </c>
      <c r="AQ385" s="164">
        <f t="shared" si="36"/>
        <v>414645446.35000008</v>
      </c>
      <c r="AR385" s="165">
        <f t="shared" si="37"/>
        <v>87689.766704380847</v>
      </c>
    </row>
    <row r="386" spans="1:44" hidden="1" x14ac:dyDescent="0.25">
      <c r="A386" s="11" t="str">
        <f t="shared" si="33"/>
        <v>5</v>
      </c>
      <c r="B386" s="11" t="str">
        <f t="shared" si="34"/>
        <v>51</v>
      </c>
      <c r="C386" s="11" t="str">
        <f t="shared" si="35"/>
        <v>512</v>
      </c>
      <c r="D386" s="23">
        <v>51260000</v>
      </c>
      <c r="E386" s="119" t="str">
        <f t="shared" si="40"/>
        <v>BIL29</v>
      </c>
      <c r="F386" s="24" t="s">
        <v>930</v>
      </c>
      <c r="G386" s="12">
        <f>+SUMIFS('BLG1222'!$I:$I,'BLG1222'!$A:$A,'ALL 2022'!$2:$2,'BLG1222'!$D:$D,'ALL 2022'!$D:$D)</f>
        <v>0</v>
      </c>
      <c r="H386" s="12">
        <f>+SUMIFS('BLG1222'!$I:$I,'BLG1222'!$A:$A,'ALL 2022'!$2:$2,'BLG1222'!$D:$D,'ALL 2022'!$D:$D)</f>
        <v>0</v>
      </c>
      <c r="I386" s="12">
        <f>+SUMIFS('BLG1222'!$I:$I,'BLG1222'!$A:$A,'ALL 2022'!$2:$2,'BLG1222'!$D:$D,'ALL 2022'!$D:$D)</f>
        <v>0</v>
      </c>
      <c r="J386" s="12">
        <f>+SUMIFS('BLG1222'!$I:$I,'BLG1222'!$A:$A,'ALL 2022'!$2:$2,'BLG1222'!$D:$D,'ALL 2022'!$D:$D)</f>
        <v>0</v>
      </c>
      <c r="K386" s="12">
        <f>+SUMIFS('BLG1222'!$I:$I,'BLG1222'!$A:$A,'ALL 2022'!$2:$2,'BLG1222'!$D:$D,'ALL 2022'!$D:$D)</f>
        <v>22112731.59</v>
      </c>
      <c r="L386" s="12">
        <f>+SUMIFS('BLG1222'!$I:$I,'BLG1222'!$A:$A,'ALL 2022'!$2:$2,'BLG1222'!$D:$D,'ALL 2022'!$D:$D)</f>
        <v>0</v>
      </c>
      <c r="M386" s="12">
        <f>+SUMIFS('BLG1222'!$I:$I,'BLG1222'!$A:$A,'ALL 2022'!$2:$2,'BLG1222'!$D:$D,'ALL 2022'!$D:$D)</f>
        <v>0</v>
      </c>
      <c r="N386" s="12">
        <f>+SUMIFS('BLG1222'!$I:$I,'BLG1222'!$A:$A,'ALL 2022'!$2:$2,'BLG1222'!$D:$D,'ALL 2022'!$D:$D)</f>
        <v>0</v>
      </c>
      <c r="O386" s="12">
        <f>+SUMIFS('BLG1222'!$I:$I,'BLG1222'!$A:$A,'ALL 2022'!$2:$2,'BLG1222'!$D:$D,'ALL 2022'!$D:$D)</f>
        <v>0</v>
      </c>
      <c r="P386" s="12">
        <f>+SUMIFS('BLG1222'!$I:$I,'BLG1222'!$A:$A,'ALL 2022'!$2:$2,'BLG1222'!$D:$D,'ALL 2022'!$D:$D)</f>
        <v>0</v>
      </c>
      <c r="Q386" s="12">
        <f>+SUMIFS('BLG1222'!$I:$I,'BLG1222'!$A:$A,'ALL 2022'!$2:$2,'BLG1222'!$D:$D,'ALL 2022'!$D:$D)</f>
        <v>0</v>
      </c>
      <c r="R386" s="12">
        <f>+SUMIFS('BLG1222'!$I:$I,'BLG1222'!$A:$A,'ALL 2022'!$2:$2,'BLG1222'!$D:$D,'ALL 2022'!$D:$D)</f>
        <v>0</v>
      </c>
      <c r="S386" s="12">
        <f>+SUMIFS('BLG1222'!$I:$I,'BLG1222'!$A:$A,'ALL 2022'!$2:$2,'BLG1222'!$D:$D,'ALL 2022'!$D:$D)</f>
        <v>0</v>
      </c>
      <c r="T386" s="12">
        <f>+SUMIFS('BLG1222'!$I:$I,'BLG1222'!$A:$A,'ALL 2022'!$2:$2,'BLG1222'!$D:$D,'ALL 2022'!$D:$D)</f>
        <v>229500</v>
      </c>
      <c r="U386" s="12">
        <f>+SUMIFS('BLG1222'!$I:$I,'BLG1222'!$A:$A,'ALL 2022'!$2:$2,'BLG1222'!$D:$D,'ALL 2022'!$D:$D)</f>
        <v>0</v>
      </c>
      <c r="V386" s="12">
        <f>+SUMIFS('BLG1222'!$I:$I,'BLG1222'!$A:$A,'ALL 2022'!$2:$2,'BLG1222'!$D:$D,'ALL 2022'!$D:$D)</f>
        <v>0</v>
      </c>
      <c r="W386" s="12">
        <f>+SUMIFS('BLG1222'!$I:$I,'BLG1222'!$A:$A,'ALL 2022'!$2:$2,'BLG1222'!$D:$D,'ALL 2022'!$D:$D)</f>
        <v>0</v>
      </c>
      <c r="X386" s="12">
        <f>+SUMIFS('BLG1222'!$I:$I,'BLG1222'!$A:$A,'ALL 2022'!$2:$2,'BLG1222'!$D:$D,'ALL 2022'!$D:$D)</f>
        <v>0</v>
      </c>
      <c r="Y386" s="12">
        <f>+SUMIFS('BLG1222'!$I:$I,'BLG1222'!$A:$A,'ALL 2022'!$2:$2,'BLG1222'!$D:$D,'ALL 2022'!$D:$D)</f>
        <v>6226639.0700000003</v>
      </c>
      <c r="Z386" s="12">
        <f>+SUMIFS('BLG1222'!$I:$I,'BLG1222'!$A:$A,'ALL 2022'!$2:$2,'BLG1222'!$D:$D,'ALL 2022'!$D:$D)</f>
        <v>0</v>
      </c>
      <c r="AA386" s="12">
        <f>+SUMIFS('BLG1222'!$I:$I,'BLG1222'!$A:$A,'ALL 2022'!$2:$2,'BLG1222'!$D:$D,'ALL 2022'!$D:$D)</f>
        <v>0</v>
      </c>
      <c r="AB386" s="12">
        <f>+SUMIFS('BLG1222'!$I:$I,'BLG1222'!$A:$A,'ALL 2022'!$2:$2,'BLG1222'!$D:$D,'ALL 2022'!$D:$D)</f>
        <v>17195175</v>
      </c>
      <c r="AC386" s="12">
        <f>+SUMIFS('BLG1222'!$I:$I,'BLG1222'!$A:$A,'ALL 2022'!$2:$2,'BLG1222'!$D:$D,'ALL 2022'!$D:$D)</f>
        <v>16252573.779999999</v>
      </c>
      <c r="AD386" s="12">
        <f>+SUMIFS('BLG1222'!$I:$I,'BLG1222'!$A:$A,'ALL 2022'!$2:$2,'BLG1222'!$D:$D,'ALL 2022'!$D:$D)</f>
        <v>0</v>
      </c>
      <c r="AE386" s="12">
        <f>+SUMIFS('BLG1222'!$I:$I,'BLG1222'!$A:$A,'ALL 2022'!$2:$2,'BLG1222'!$D:$D,'ALL 2022'!$D:$D)</f>
        <v>0</v>
      </c>
      <c r="AF386" s="12">
        <f>+SUMIFS('BLG1222'!$I:$I,'BLG1222'!$A:$A,'ALL 2022'!$2:$2,'BLG1222'!$D:$D,'ALL 2022'!$D:$D)</f>
        <v>0</v>
      </c>
      <c r="AG386" s="12">
        <f>+SUMIFS('BLG1222'!$I:$I,'BLG1222'!$A:$A,'ALL 2022'!$2:$2,'BLG1222'!$D:$D,'ALL 2022'!$D:$D)</f>
        <v>0</v>
      </c>
      <c r="AH386" s="12">
        <f>+SUMIFS('BLG1222'!$I:$I,'BLG1222'!$A:$A,'ALL 2022'!$2:$2,'BLG1222'!$D:$D,'ALL 2022'!$D:$D)</f>
        <v>0</v>
      </c>
      <c r="AI386" s="12">
        <f>+SUMIFS('BLG1222'!$I:$I,'BLG1222'!$A:$A,'ALL 2022'!$2:$2,'BLG1222'!$D:$D,'ALL 2022'!$D:$D)</f>
        <v>0</v>
      </c>
      <c r="AJ386" s="12">
        <f>+SUMIFS('BLG1222'!$I:$I,'BLG1222'!$A:$A,'ALL 2022'!$2:$2,'BLG1222'!$D:$D,'ALL 2022'!$D:$D)</f>
        <v>0</v>
      </c>
      <c r="AK386" s="12">
        <f>+SUMIFS('BLG1222'!$I:$I,'BLG1222'!$A:$A,'ALL 2022'!$2:$2,'BLG1222'!$D:$D,'ALL 2022'!$D:$D)</f>
        <v>0</v>
      </c>
      <c r="AL386" s="12">
        <f>+SUMIFS('BLG1222'!$I:$I,'BLG1222'!$A:$A,'ALL 2022'!$2:$2,'BLG1222'!$D:$D,'ALL 2022'!$D:$D)</f>
        <v>0</v>
      </c>
      <c r="AM386" s="12">
        <f>+SUMIFS('BLG1222'!$I:$I,'BLG1222'!$A:$A,'ALL 2022'!$2:$2,'BLG1222'!$D:$D,'ALL 2022'!$D:$D)</f>
        <v>0</v>
      </c>
      <c r="AN386" s="12">
        <f>+SUMIFS('BLG1222'!$I:$I,'BLG1222'!$A:$A,'ALL 2022'!$2:$2,'BLG1222'!$D:$D,'ALL 2022'!$D:$D)</f>
        <v>0</v>
      </c>
      <c r="AO386" s="12">
        <f>+SUMIFS('BLG1222'!$I:$I,'BLG1222'!$A:$A,'ALL 2022'!$2:$2,'BLG1222'!$D:$D,'ALL 2022'!$D:$D)</f>
        <v>-560025090.7299999</v>
      </c>
      <c r="AP386" s="12">
        <f>+SUMIFS('BLG1222'!$I:$I,'BLG1222'!$A:$A,'ALL 2022'!$2:$2,'BLG1222'!$D:$D,'ALL 2022'!$D:$D)</f>
        <v>0</v>
      </c>
      <c r="AQ386" s="164">
        <f t="shared" si="36"/>
        <v>-498008471.2899999</v>
      </c>
      <c r="AR386" s="165">
        <f t="shared" si="37"/>
        <v>-105319.48933393955</v>
      </c>
    </row>
    <row r="387" spans="1:44" hidden="1" x14ac:dyDescent="0.25">
      <c r="A387" s="11" t="str">
        <f t="shared" si="33"/>
        <v>5</v>
      </c>
      <c r="B387" s="11" t="str">
        <f t="shared" si="34"/>
        <v>51</v>
      </c>
      <c r="C387" s="11" t="str">
        <f t="shared" si="35"/>
        <v>512</v>
      </c>
      <c r="D387" s="23">
        <v>51261000</v>
      </c>
      <c r="E387" s="119" t="str">
        <f t="shared" si="40"/>
        <v>BIL26</v>
      </c>
      <c r="F387" s="24" t="s">
        <v>2358</v>
      </c>
      <c r="G387" s="12">
        <f>+SUMIFS('BLG1222'!$I:$I,'BLG1222'!$A:$A,'ALL 2022'!$2:$2,'BLG1222'!$D:$D,'ALL 2022'!$D:$D)</f>
        <v>0</v>
      </c>
      <c r="H387" s="12">
        <f>+SUMIFS('BLG1222'!$I:$I,'BLG1222'!$A:$A,'ALL 2022'!$2:$2,'BLG1222'!$D:$D,'ALL 2022'!$D:$D)</f>
        <v>0</v>
      </c>
      <c r="I387" s="12">
        <f>+SUMIFS('BLG1222'!$I:$I,'BLG1222'!$A:$A,'ALL 2022'!$2:$2,'BLG1222'!$D:$D,'ALL 2022'!$D:$D)</f>
        <v>0</v>
      </c>
      <c r="J387" s="12">
        <f>+SUMIFS('BLG1222'!$I:$I,'BLG1222'!$A:$A,'ALL 2022'!$2:$2,'BLG1222'!$D:$D,'ALL 2022'!$D:$D)</f>
        <v>0</v>
      </c>
      <c r="K387" s="12">
        <f>+SUMIFS('BLG1222'!$I:$I,'BLG1222'!$A:$A,'ALL 2022'!$2:$2,'BLG1222'!$D:$D,'ALL 2022'!$D:$D)</f>
        <v>0</v>
      </c>
      <c r="L387" s="12">
        <f>+SUMIFS('BLG1222'!$I:$I,'BLG1222'!$A:$A,'ALL 2022'!$2:$2,'BLG1222'!$D:$D,'ALL 2022'!$D:$D)</f>
        <v>0</v>
      </c>
      <c r="M387" s="12">
        <f>+SUMIFS('BLG1222'!$I:$I,'BLG1222'!$A:$A,'ALL 2022'!$2:$2,'BLG1222'!$D:$D,'ALL 2022'!$D:$D)</f>
        <v>0</v>
      </c>
      <c r="N387" s="12">
        <f>+SUMIFS('BLG1222'!$I:$I,'BLG1222'!$A:$A,'ALL 2022'!$2:$2,'BLG1222'!$D:$D,'ALL 2022'!$D:$D)</f>
        <v>0</v>
      </c>
      <c r="O387" s="12">
        <f>+SUMIFS('BLG1222'!$I:$I,'BLG1222'!$A:$A,'ALL 2022'!$2:$2,'BLG1222'!$D:$D,'ALL 2022'!$D:$D)</f>
        <v>0</v>
      </c>
      <c r="P387" s="12">
        <f>+SUMIFS('BLG1222'!$I:$I,'BLG1222'!$A:$A,'ALL 2022'!$2:$2,'BLG1222'!$D:$D,'ALL 2022'!$D:$D)</f>
        <v>0</v>
      </c>
      <c r="Q387" s="12">
        <f>+SUMIFS('BLG1222'!$I:$I,'BLG1222'!$A:$A,'ALL 2022'!$2:$2,'BLG1222'!$D:$D,'ALL 2022'!$D:$D)</f>
        <v>0</v>
      </c>
      <c r="R387" s="12">
        <f>+SUMIFS('BLG1222'!$I:$I,'BLG1222'!$A:$A,'ALL 2022'!$2:$2,'BLG1222'!$D:$D,'ALL 2022'!$D:$D)</f>
        <v>0</v>
      </c>
      <c r="S387" s="12">
        <f>+SUMIFS('BLG1222'!$I:$I,'BLG1222'!$A:$A,'ALL 2022'!$2:$2,'BLG1222'!$D:$D,'ALL 2022'!$D:$D)</f>
        <v>151200</v>
      </c>
      <c r="T387" s="12">
        <f>+SUMIFS('BLG1222'!$I:$I,'BLG1222'!$A:$A,'ALL 2022'!$2:$2,'BLG1222'!$D:$D,'ALL 2022'!$D:$D)</f>
        <v>0</v>
      </c>
      <c r="U387" s="12">
        <f>+SUMIFS('BLG1222'!$I:$I,'BLG1222'!$A:$A,'ALL 2022'!$2:$2,'BLG1222'!$D:$D,'ALL 2022'!$D:$D)</f>
        <v>0</v>
      </c>
      <c r="V387" s="12">
        <f>+SUMIFS('BLG1222'!$I:$I,'BLG1222'!$A:$A,'ALL 2022'!$2:$2,'BLG1222'!$D:$D,'ALL 2022'!$D:$D)</f>
        <v>0</v>
      </c>
      <c r="W387" s="12">
        <f>+SUMIFS('BLG1222'!$I:$I,'BLG1222'!$A:$A,'ALL 2022'!$2:$2,'BLG1222'!$D:$D,'ALL 2022'!$D:$D)</f>
        <v>3975</v>
      </c>
      <c r="X387" s="12">
        <f>+SUMIFS('BLG1222'!$I:$I,'BLG1222'!$A:$A,'ALL 2022'!$2:$2,'BLG1222'!$D:$D,'ALL 2022'!$D:$D)</f>
        <v>5514330</v>
      </c>
      <c r="Y387" s="12">
        <f>+SUMIFS('BLG1222'!$I:$I,'BLG1222'!$A:$A,'ALL 2022'!$2:$2,'BLG1222'!$D:$D,'ALL 2022'!$D:$D)</f>
        <v>0</v>
      </c>
      <c r="Z387" s="12">
        <f>+SUMIFS('BLG1222'!$I:$I,'BLG1222'!$A:$A,'ALL 2022'!$2:$2,'BLG1222'!$D:$D,'ALL 2022'!$D:$D)</f>
        <v>0</v>
      </c>
      <c r="AA387" s="12">
        <f>+SUMIFS('BLG1222'!$I:$I,'BLG1222'!$A:$A,'ALL 2022'!$2:$2,'BLG1222'!$D:$D,'ALL 2022'!$D:$D)</f>
        <v>0</v>
      </c>
      <c r="AB387" s="12">
        <f>+SUMIFS('BLG1222'!$I:$I,'BLG1222'!$A:$A,'ALL 2022'!$2:$2,'BLG1222'!$D:$D,'ALL 2022'!$D:$D)</f>
        <v>0</v>
      </c>
      <c r="AC387" s="12">
        <f>+SUMIFS('BLG1222'!$I:$I,'BLG1222'!$A:$A,'ALL 2022'!$2:$2,'BLG1222'!$D:$D,'ALL 2022'!$D:$D)</f>
        <v>6268814.1830000002</v>
      </c>
      <c r="AD387" s="12">
        <f>+SUMIFS('BLG1222'!$I:$I,'BLG1222'!$A:$A,'ALL 2022'!$2:$2,'BLG1222'!$D:$D,'ALL 2022'!$D:$D)</f>
        <v>0</v>
      </c>
      <c r="AE387" s="12">
        <f>+SUMIFS('BLG1222'!$I:$I,'BLG1222'!$A:$A,'ALL 2022'!$2:$2,'BLG1222'!$D:$D,'ALL 2022'!$D:$D)</f>
        <v>0</v>
      </c>
      <c r="AF387" s="12">
        <f>+SUMIFS('BLG1222'!$I:$I,'BLG1222'!$A:$A,'ALL 2022'!$2:$2,'BLG1222'!$D:$D,'ALL 2022'!$D:$D)</f>
        <v>0</v>
      </c>
      <c r="AG387" s="12">
        <f>+SUMIFS('BLG1222'!$I:$I,'BLG1222'!$A:$A,'ALL 2022'!$2:$2,'BLG1222'!$D:$D,'ALL 2022'!$D:$D)</f>
        <v>0</v>
      </c>
      <c r="AH387" s="12">
        <f>+SUMIFS('BLG1222'!$I:$I,'BLG1222'!$A:$A,'ALL 2022'!$2:$2,'BLG1222'!$D:$D,'ALL 2022'!$D:$D)</f>
        <v>0</v>
      </c>
      <c r="AI387" s="12">
        <f>+SUMIFS('BLG1222'!$I:$I,'BLG1222'!$A:$A,'ALL 2022'!$2:$2,'BLG1222'!$D:$D,'ALL 2022'!$D:$D)</f>
        <v>0</v>
      </c>
      <c r="AJ387" s="12">
        <f>+SUMIFS('BLG1222'!$I:$I,'BLG1222'!$A:$A,'ALL 2022'!$2:$2,'BLG1222'!$D:$D,'ALL 2022'!$D:$D)</f>
        <v>0</v>
      </c>
      <c r="AK387" s="12">
        <f>+SUMIFS('BLG1222'!$I:$I,'BLG1222'!$A:$A,'ALL 2022'!$2:$2,'BLG1222'!$D:$D,'ALL 2022'!$D:$D)</f>
        <v>0</v>
      </c>
      <c r="AL387" s="12">
        <f>+SUMIFS('BLG1222'!$I:$I,'BLG1222'!$A:$A,'ALL 2022'!$2:$2,'BLG1222'!$D:$D,'ALL 2022'!$D:$D)</f>
        <v>4766000</v>
      </c>
      <c r="AM387" s="12">
        <f>+SUMIFS('BLG1222'!$I:$I,'BLG1222'!$A:$A,'ALL 2022'!$2:$2,'BLG1222'!$D:$D,'ALL 2022'!$D:$D)</f>
        <v>399928855.30000001</v>
      </c>
      <c r="AN387" s="12">
        <f>+SUMIFS('BLG1222'!$I:$I,'BLG1222'!$A:$A,'ALL 2022'!$2:$2,'BLG1222'!$D:$D,'ALL 2022'!$D:$D)</f>
        <v>0</v>
      </c>
      <c r="AO387" s="12">
        <f>+SUMIFS('BLG1222'!$I:$I,'BLG1222'!$A:$A,'ALL 2022'!$2:$2,'BLG1222'!$D:$D,'ALL 2022'!$D:$D)</f>
        <v>0</v>
      </c>
      <c r="AP387" s="12">
        <f>+SUMIFS('BLG1222'!$I:$I,'BLG1222'!$A:$A,'ALL 2022'!$2:$2,'BLG1222'!$D:$D,'ALL 2022'!$D:$D)</f>
        <v>0</v>
      </c>
      <c r="AQ387" s="164">
        <f t="shared" si="36"/>
        <v>416633174.48300004</v>
      </c>
      <c r="AR387" s="165">
        <f t="shared" si="37"/>
        <v>88110.13407556228</v>
      </c>
    </row>
    <row r="388" spans="1:44" hidden="1" x14ac:dyDescent="0.25">
      <c r="A388" s="11" t="str">
        <f t="shared" si="33"/>
        <v>5</v>
      </c>
      <c r="B388" s="11" t="str">
        <f t="shared" si="34"/>
        <v>51</v>
      </c>
      <c r="C388" s="11" t="str">
        <f t="shared" si="35"/>
        <v>512</v>
      </c>
      <c r="D388" s="23">
        <v>51264000</v>
      </c>
      <c r="E388" s="119" t="str">
        <f t="shared" si="40"/>
        <v>BIL26</v>
      </c>
      <c r="F388" s="24" t="s">
        <v>933</v>
      </c>
      <c r="G388" s="12">
        <f>+SUMIFS('BLG1222'!$I:$I,'BLG1222'!$A:$A,'ALL 2022'!$2:$2,'BLG1222'!$D:$D,'ALL 2022'!$D:$D)</f>
        <v>0</v>
      </c>
      <c r="H388" s="12">
        <f>+SUMIFS('BLG1222'!$I:$I,'BLG1222'!$A:$A,'ALL 2022'!$2:$2,'BLG1222'!$D:$D,'ALL 2022'!$D:$D)</f>
        <v>0</v>
      </c>
      <c r="I388" s="12">
        <f>+SUMIFS('BLG1222'!$I:$I,'BLG1222'!$A:$A,'ALL 2022'!$2:$2,'BLG1222'!$D:$D,'ALL 2022'!$D:$D)</f>
        <v>0</v>
      </c>
      <c r="J388" s="12">
        <f>+SUMIFS('BLG1222'!$I:$I,'BLG1222'!$A:$A,'ALL 2022'!$2:$2,'BLG1222'!$D:$D,'ALL 2022'!$D:$D)</f>
        <v>0</v>
      </c>
      <c r="K388" s="12">
        <f>+SUMIFS('BLG1222'!$I:$I,'BLG1222'!$A:$A,'ALL 2022'!$2:$2,'BLG1222'!$D:$D,'ALL 2022'!$D:$D)</f>
        <v>32380850.870000001</v>
      </c>
      <c r="L388" s="12">
        <f>+SUMIFS('BLG1222'!$I:$I,'BLG1222'!$A:$A,'ALL 2022'!$2:$2,'BLG1222'!$D:$D,'ALL 2022'!$D:$D)</f>
        <v>0</v>
      </c>
      <c r="M388" s="12">
        <f>+SUMIFS('BLG1222'!$I:$I,'BLG1222'!$A:$A,'ALL 2022'!$2:$2,'BLG1222'!$D:$D,'ALL 2022'!$D:$D)</f>
        <v>0</v>
      </c>
      <c r="N388" s="12">
        <f>+SUMIFS('BLG1222'!$I:$I,'BLG1222'!$A:$A,'ALL 2022'!$2:$2,'BLG1222'!$D:$D,'ALL 2022'!$D:$D)</f>
        <v>0</v>
      </c>
      <c r="O388" s="12">
        <f>+SUMIFS('BLG1222'!$I:$I,'BLG1222'!$A:$A,'ALL 2022'!$2:$2,'BLG1222'!$D:$D,'ALL 2022'!$D:$D)</f>
        <v>0</v>
      </c>
      <c r="P388" s="12">
        <f>+SUMIFS('BLG1222'!$I:$I,'BLG1222'!$A:$A,'ALL 2022'!$2:$2,'BLG1222'!$D:$D,'ALL 2022'!$D:$D)</f>
        <v>0</v>
      </c>
      <c r="Q388" s="12">
        <f>+SUMIFS('BLG1222'!$I:$I,'BLG1222'!$A:$A,'ALL 2022'!$2:$2,'BLG1222'!$D:$D,'ALL 2022'!$D:$D)</f>
        <v>0</v>
      </c>
      <c r="R388" s="12">
        <f>+SUMIFS('BLG1222'!$I:$I,'BLG1222'!$A:$A,'ALL 2022'!$2:$2,'BLG1222'!$D:$D,'ALL 2022'!$D:$D)</f>
        <v>0</v>
      </c>
      <c r="S388" s="12">
        <f>+SUMIFS('BLG1222'!$I:$I,'BLG1222'!$A:$A,'ALL 2022'!$2:$2,'BLG1222'!$D:$D,'ALL 2022'!$D:$D)</f>
        <v>0</v>
      </c>
      <c r="T388" s="12">
        <f>+SUMIFS('BLG1222'!$I:$I,'BLG1222'!$A:$A,'ALL 2022'!$2:$2,'BLG1222'!$D:$D,'ALL 2022'!$D:$D)</f>
        <v>0</v>
      </c>
      <c r="U388" s="12">
        <f>+SUMIFS('BLG1222'!$I:$I,'BLG1222'!$A:$A,'ALL 2022'!$2:$2,'BLG1222'!$D:$D,'ALL 2022'!$D:$D)</f>
        <v>0</v>
      </c>
      <c r="V388" s="12">
        <f>+SUMIFS('BLG1222'!$I:$I,'BLG1222'!$A:$A,'ALL 2022'!$2:$2,'BLG1222'!$D:$D,'ALL 2022'!$D:$D)</f>
        <v>0</v>
      </c>
      <c r="W388" s="12">
        <f>+SUMIFS('BLG1222'!$I:$I,'BLG1222'!$A:$A,'ALL 2022'!$2:$2,'BLG1222'!$D:$D,'ALL 2022'!$D:$D)</f>
        <v>0</v>
      </c>
      <c r="X388" s="12">
        <f>+SUMIFS('BLG1222'!$I:$I,'BLG1222'!$A:$A,'ALL 2022'!$2:$2,'BLG1222'!$D:$D,'ALL 2022'!$D:$D)</f>
        <v>0</v>
      </c>
      <c r="Y388" s="12">
        <f>+SUMIFS('BLG1222'!$I:$I,'BLG1222'!$A:$A,'ALL 2022'!$2:$2,'BLG1222'!$D:$D,'ALL 2022'!$D:$D)</f>
        <v>0</v>
      </c>
      <c r="Z388" s="12">
        <f>+SUMIFS('BLG1222'!$I:$I,'BLG1222'!$A:$A,'ALL 2022'!$2:$2,'BLG1222'!$D:$D,'ALL 2022'!$D:$D)</f>
        <v>0</v>
      </c>
      <c r="AA388" s="12">
        <f>+SUMIFS('BLG1222'!$I:$I,'BLG1222'!$A:$A,'ALL 2022'!$2:$2,'BLG1222'!$D:$D,'ALL 2022'!$D:$D)</f>
        <v>0</v>
      </c>
      <c r="AB388" s="12">
        <f>+SUMIFS('BLG1222'!$I:$I,'BLG1222'!$A:$A,'ALL 2022'!$2:$2,'BLG1222'!$D:$D,'ALL 2022'!$D:$D)</f>
        <v>0</v>
      </c>
      <c r="AC388" s="12">
        <f>+SUMIFS('BLG1222'!$I:$I,'BLG1222'!$A:$A,'ALL 2022'!$2:$2,'BLG1222'!$D:$D,'ALL 2022'!$D:$D)</f>
        <v>0</v>
      </c>
      <c r="AD388" s="12">
        <f>+SUMIFS('BLG1222'!$I:$I,'BLG1222'!$A:$A,'ALL 2022'!$2:$2,'BLG1222'!$D:$D,'ALL 2022'!$D:$D)</f>
        <v>0</v>
      </c>
      <c r="AE388" s="12">
        <f>+SUMIFS('BLG1222'!$I:$I,'BLG1222'!$A:$A,'ALL 2022'!$2:$2,'BLG1222'!$D:$D,'ALL 2022'!$D:$D)</f>
        <v>0</v>
      </c>
      <c r="AF388" s="12">
        <f>+SUMIFS('BLG1222'!$I:$I,'BLG1222'!$A:$A,'ALL 2022'!$2:$2,'BLG1222'!$D:$D,'ALL 2022'!$D:$D)</f>
        <v>0</v>
      </c>
      <c r="AG388" s="12">
        <f>+SUMIFS('BLG1222'!$I:$I,'BLG1222'!$A:$A,'ALL 2022'!$2:$2,'BLG1222'!$D:$D,'ALL 2022'!$D:$D)</f>
        <v>0</v>
      </c>
      <c r="AH388" s="12">
        <f>+SUMIFS('BLG1222'!$I:$I,'BLG1222'!$A:$A,'ALL 2022'!$2:$2,'BLG1222'!$D:$D,'ALL 2022'!$D:$D)</f>
        <v>0</v>
      </c>
      <c r="AI388" s="12">
        <f>+SUMIFS('BLG1222'!$I:$I,'BLG1222'!$A:$A,'ALL 2022'!$2:$2,'BLG1222'!$D:$D,'ALL 2022'!$D:$D)</f>
        <v>0</v>
      </c>
      <c r="AJ388" s="12">
        <f>+SUMIFS('BLG1222'!$I:$I,'BLG1222'!$A:$A,'ALL 2022'!$2:$2,'BLG1222'!$D:$D,'ALL 2022'!$D:$D)</f>
        <v>0</v>
      </c>
      <c r="AK388" s="12">
        <f>+SUMIFS('BLG1222'!$I:$I,'BLG1222'!$A:$A,'ALL 2022'!$2:$2,'BLG1222'!$D:$D,'ALL 2022'!$D:$D)</f>
        <v>0</v>
      </c>
      <c r="AL388" s="12">
        <f>+SUMIFS('BLG1222'!$I:$I,'BLG1222'!$A:$A,'ALL 2022'!$2:$2,'BLG1222'!$D:$D,'ALL 2022'!$D:$D)</f>
        <v>0</v>
      </c>
      <c r="AM388" s="12">
        <f>+SUMIFS('BLG1222'!$I:$I,'BLG1222'!$A:$A,'ALL 2022'!$2:$2,'BLG1222'!$D:$D,'ALL 2022'!$D:$D)</f>
        <v>0</v>
      </c>
      <c r="AN388" s="12">
        <f>+SUMIFS('BLG1222'!$I:$I,'BLG1222'!$A:$A,'ALL 2022'!$2:$2,'BLG1222'!$D:$D,'ALL 2022'!$D:$D)</f>
        <v>0</v>
      </c>
      <c r="AO388" s="12">
        <f>+SUMIFS('BLG1222'!$I:$I,'BLG1222'!$A:$A,'ALL 2022'!$2:$2,'BLG1222'!$D:$D,'ALL 2022'!$D:$D)</f>
        <v>0</v>
      </c>
      <c r="AP388" s="12">
        <f>+SUMIFS('BLG1222'!$I:$I,'BLG1222'!$A:$A,'ALL 2022'!$2:$2,'BLG1222'!$D:$D,'ALL 2022'!$D:$D)</f>
        <v>0</v>
      </c>
      <c r="AQ388" s="164">
        <f t="shared" si="36"/>
        <v>32380850.870000001</v>
      </c>
      <c r="AR388" s="165">
        <f t="shared" si="37"/>
        <v>6847.9451142527832</v>
      </c>
    </row>
    <row r="389" spans="1:44" hidden="1" x14ac:dyDescent="0.25">
      <c r="A389" s="11" t="str">
        <f t="shared" ref="A389:A452" si="41">+LEFT(C389)</f>
        <v>5</v>
      </c>
      <c r="B389" s="11" t="str">
        <f t="shared" ref="B389:B452" si="42">+LEFT(D:D,2)</f>
        <v>51</v>
      </c>
      <c r="C389" s="11" t="str">
        <f t="shared" ref="C389:C452" si="43">+LEFT(D389,3)</f>
        <v>512</v>
      </c>
      <c r="D389" s="23">
        <v>51270000</v>
      </c>
      <c r="E389" s="119" t="str">
        <f t="shared" si="40"/>
        <v>BIL26</v>
      </c>
      <c r="F389" s="24" t="s">
        <v>934</v>
      </c>
      <c r="G389" s="12">
        <f>+SUMIFS('BLG1222'!$I:$I,'BLG1222'!$A:$A,'ALL 2022'!$2:$2,'BLG1222'!$D:$D,'ALL 2022'!$D:$D)</f>
        <v>0</v>
      </c>
      <c r="H389" s="12">
        <f>+SUMIFS('BLG1222'!$I:$I,'BLG1222'!$A:$A,'ALL 2022'!$2:$2,'BLG1222'!$D:$D,'ALL 2022'!$D:$D)</f>
        <v>0</v>
      </c>
      <c r="I389" s="12">
        <f>+SUMIFS('BLG1222'!$I:$I,'BLG1222'!$A:$A,'ALL 2022'!$2:$2,'BLG1222'!$D:$D,'ALL 2022'!$D:$D)</f>
        <v>0</v>
      </c>
      <c r="J389" s="12">
        <f>+SUMIFS('BLG1222'!$I:$I,'BLG1222'!$A:$A,'ALL 2022'!$2:$2,'BLG1222'!$D:$D,'ALL 2022'!$D:$D)</f>
        <v>0</v>
      </c>
      <c r="K389" s="12">
        <f>+SUMIFS('BLG1222'!$I:$I,'BLG1222'!$A:$A,'ALL 2022'!$2:$2,'BLG1222'!$D:$D,'ALL 2022'!$D:$D)</f>
        <v>6961476.6299999999</v>
      </c>
      <c r="L389" s="12">
        <f>+SUMIFS('BLG1222'!$I:$I,'BLG1222'!$A:$A,'ALL 2022'!$2:$2,'BLG1222'!$D:$D,'ALL 2022'!$D:$D)</f>
        <v>0</v>
      </c>
      <c r="M389" s="12">
        <f>+SUMIFS('BLG1222'!$I:$I,'BLG1222'!$A:$A,'ALL 2022'!$2:$2,'BLG1222'!$D:$D,'ALL 2022'!$D:$D)</f>
        <v>0</v>
      </c>
      <c r="N389" s="12">
        <f>+SUMIFS('BLG1222'!$I:$I,'BLG1222'!$A:$A,'ALL 2022'!$2:$2,'BLG1222'!$D:$D,'ALL 2022'!$D:$D)</f>
        <v>0</v>
      </c>
      <c r="O389" s="12">
        <f>+SUMIFS('BLG1222'!$I:$I,'BLG1222'!$A:$A,'ALL 2022'!$2:$2,'BLG1222'!$D:$D,'ALL 2022'!$D:$D)</f>
        <v>0</v>
      </c>
      <c r="P389" s="12">
        <f>+SUMIFS('BLG1222'!$I:$I,'BLG1222'!$A:$A,'ALL 2022'!$2:$2,'BLG1222'!$D:$D,'ALL 2022'!$D:$D)</f>
        <v>0</v>
      </c>
      <c r="Q389" s="12">
        <f>+SUMIFS('BLG1222'!$I:$I,'BLG1222'!$A:$A,'ALL 2022'!$2:$2,'BLG1222'!$D:$D,'ALL 2022'!$D:$D)</f>
        <v>0</v>
      </c>
      <c r="R389" s="12">
        <f>+SUMIFS('BLG1222'!$I:$I,'BLG1222'!$A:$A,'ALL 2022'!$2:$2,'BLG1222'!$D:$D,'ALL 2022'!$D:$D)</f>
        <v>0</v>
      </c>
      <c r="S389" s="12">
        <f>+SUMIFS('BLG1222'!$I:$I,'BLG1222'!$A:$A,'ALL 2022'!$2:$2,'BLG1222'!$D:$D,'ALL 2022'!$D:$D)</f>
        <v>0</v>
      </c>
      <c r="T389" s="12">
        <f>+SUMIFS('BLG1222'!$I:$I,'BLG1222'!$A:$A,'ALL 2022'!$2:$2,'BLG1222'!$D:$D,'ALL 2022'!$D:$D)</f>
        <v>614619.5</v>
      </c>
      <c r="U389" s="12">
        <f>+SUMIFS('BLG1222'!$I:$I,'BLG1222'!$A:$A,'ALL 2022'!$2:$2,'BLG1222'!$D:$D,'ALL 2022'!$D:$D)</f>
        <v>0</v>
      </c>
      <c r="V389" s="12">
        <f>+SUMIFS('BLG1222'!$I:$I,'BLG1222'!$A:$A,'ALL 2022'!$2:$2,'BLG1222'!$D:$D,'ALL 2022'!$D:$D)</f>
        <v>0</v>
      </c>
      <c r="W389" s="12">
        <f>+SUMIFS('BLG1222'!$I:$I,'BLG1222'!$A:$A,'ALL 2022'!$2:$2,'BLG1222'!$D:$D,'ALL 2022'!$D:$D)</f>
        <v>0</v>
      </c>
      <c r="X389" s="12">
        <f>+SUMIFS('BLG1222'!$I:$I,'BLG1222'!$A:$A,'ALL 2022'!$2:$2,'BLG1222'!$D:$D,'ALL 2022'!$D:$D)</f>
        <v>0</v>
      </c>
      <c r="Y389" s="12">
        <f>+SUMIFS('BLG1222'!$I:$I,'BLG1222'!$A:$A,'ALL 2022'!$2:$2,'BLG1222'!$D:$D,'ALL 2022'!$D:$D)</f>
        <v>0</v>
      </c>
      <c r="Z389" s="12">
        <f>+SUMIFS('BLG1222'!$I:$I,'BLG1222'!$A:$A,'ALL 2022'!$2:$2,'BLG1222'!$D:$D,'ALL 2022'!$D:$D)</f>
        <v>0</v>
      </c>
      <c r="AA389" s="12">
        <f>+SUMIFS('BLG1222'!$I:$I,'BLG1222'!$A:$A,'ALL 2022'!$2:$2,'BLG1222'!$D:$D,'ALL 2022'!$D:$D)</f>
        <v>0</v>
      </c>
      <c r="AB389" s="12">
        <f>+SUMIFS('BLG1222'!$I:$I,'BLG1222'!$A:$A,'ALL 2022'!$2:$2,'BLG1222'!$D:$D,'ALL 2022'!$D:$D)</f>
        <v>0</v>
      </c>
      <c r="AC389" s="12">
        <f>+SUMIFS('BLG1222'!$I:$I,'BLG1222'!$A:$A,'ALL 2022'!$2:$2,'BLG1222'!$D:$D,'ALL 2022'!$D:$D)</f>
        <v>0</v>
      </c>
      <c r="AD389" s="12">
        <f>+SUMIFS('BLG1222'!$I:$I,'BLG1222'!$A:$A,'ALL 2022'!$2:$2,'BLG1222'!$D:$D,'ALL 2022'!$D:$D)</f>
        <v>0</v>
      </c>
      <c r="AE389" s="12">
        <f>+SUMIFS('BLG1222'!$I:$I,'BLG1222'!$A:$A,'ALL 2022'!$2:$2,'BLG1222'!$D:$D,'ALL 2022'!$D:$D)</f>
        <v>0</v>
      </c>
      <c r="AF389" s="12">
        <f>+SUMIFS('BLG1222'!$I:$I,'BLG1222'!$A:$A,'ALL 2022'!$2:$2,'BLG1222'!$D:$D,'ALL 2022'!$D:$D)</f>
        <v>0</v>
      </c>
      <c r="AG389" s="12">
        <f>+SUMIFS('BLG1222'!$I:$I,'BLG1222'!$A:$A,'ALL 2022'!$2:$2,'BLG1222'!$D:$D,'ALL 2022'!$D:$D)</f>
        <v>0</v>
      </c>
      <c r="AH389" s="12">
        <f>+SUMIFS('BLG1222'!$I:$I,'BLG1222'!$A:$A,'ALL 2022'!$2:$2,'BLG1222'!$D:$D,'ALL 2022'!$D:$D)</f>
        <v>0</v>
      </c>
      <c r="AI389" s="12">
        <f>+SUMIFS('BLG1222'!$I:$I,'BLG1222'!$A:$A,'ALL 2022'!$2:$2,'BLG1222'!$D:$D,'ALL 2022'!$D:$D)</f>
        <v>0</v>
      </c>
      <c r="AJ389" s="12">
        <f>+SUMIFS('BLG1222'!$I:$I,'BLG1222'!$A:$A,'ALL 2022'!$2:$2,'BLG1222'!$D:$D,'ALL 2022'!$D:$D)</f>
        <v>0</v>
      </c>
      <c r="AK389" s="12">
        <f>+SUMIFS('BLG1222'!$I:$I,'BLG1222'!$A:$A,'ALL 2022'!$2:$2,'BLG1222'!$D:$D,'ALL 2022'!$D:$D)</f>
        <v>0</v>
      </c>
      <c r="AL389" s="12">
        <f>+SUMIFS('BLG1222'!$I:$I,'BLG1222'!$A:$A,'ALL 2022'!$2:$2,'BLG1222'!$D:$D,'ALL 2022'!$D:$D)</f>
        <v>0</v>
      </c>
      <c r="AM389" s="12">
        <f>+SUMIFS('BLG1222'!$I:$I,'BLG1222'!$A:$A,'ALL 2022'!$2:$2,'BLG1222'!$D:$D,'ALL 2022'!$D:$D)</f>
        <v>0</v>
      </c>
      <c r="AN389" s="12">
        <f>+SUMIFS('BLG1222'!$I:$I,'BLG1222'!$A:$A,'ALL 2022'!$2:$2,'BLG1222'!$D:$D,'ALL 2022'!$D:$D)</f>
        <v>0</v>
      </c>
      <c r="AO389" s="12">
        <f>+SUMIFS('BLG1222'!$I:$I,'BLG1222'!$A:$A,'ALL 2022'!$2:$2,'BLG1222'!$D:$D,'ALL 2022'!$D:$D)</f>
        <v>0</v>
      </c>
      <c r="AP389" s="12">
        <f>+SUMIFS('BLG1222'!$I:$I,'BLG1222'!$A:$A,'ALL 2022'!$2:$2,'BLG1222'!$D:$D,'ALL 2022'!$D:$D)</f>
        <v>0</v>
      </c>
      <c r="AQ389" s="164">
        <f t="shared" ref="AQ389:AQ452" si="44">+SUM(G389:AP389)</f>
        <v>7576096.1299999999</v>
      </c>
      <c r="AR389" s="165">
        <f t="shared" ref="AR389:AR452" si="45">+AQ389/$AT$2</f>
        <v>1602.2028169311945</v>
      </c>
    </row>
    <row r="390" spans="1:44" hidden="1" x14ac:dyDescent="0.25">
      <c r="A390" s="11" t="str">
        <f t="shared" si="41"/>
        <v>5</v>
      </c>
      <c r="B390" s="11" t="str">
        <f t="shared" si="42"/>
        <v>51</v>
      </c>
      <c r="C390" s="11" t="str">
        <f t="shared" si="43"/>
        <v>512</v>
      </c>
      <c r="D390" s="23">
        <v>51271000</v>
      </c>
      <c r="E390" s="119" t="str">
        <f t="shared" si="40"/>
        <v>BIL26</v>
      </c>
      <c r="F390" s="24" t="s">
        <v>2024</v>
      </c>
      <c r="G390" s="12">
        <f>+SUMIFS('BLG1222'!$I:$I,'BLG1222'!$A:$A,'ALL 2022'!$2:$2,'BLG1222'!$D:$D,'ALL 2022'!$D:$D)</f>
        <v>0</v>
      </c>
      <c r="H390" s="12">
        <f>+SUMIFS('BLG1222'!$I:$I,'BLG1222'!$A:$A,'ALL 2022'!$2:$2,'BLG1222'!$D:$D,'ALL 2022'!$D:$D)</f>
        <v>0</v>
      </c>
      <c r="I390" s="12">
        <f>+SUMIFS('BLG1222'!$I:$I,'BLG1222'!$A:$A,'ALL 2022'!$2:$2,'BLG1222'!$D:$D,'ALL 2022'!$D:$D)</f>
        <v>0</v>
      </c>
      <c r="J390" s="12">
        <f>+SUMIFS('BLG1222'!$I:$I,'BLG1222'!$A:$A,'ALL 2022'!$2:$2,'BLG1222'!$D:$D,'ALL 2022'!$D:$D)</f>
        <v>0</v>
      </c>
      <c r="K390" s="12">
        <f>+SUMIFS('BLG1222'!$I:$I,'BLG1222'!$A:$A,'ALL 2022'!$2:$2,'BLG1222'!$D:$D,'ALL 2022'!$D:$D)</f>
        <v>0</v>
      </c>
      <c r="L390" s="12">
        <f>+SUMIFS('BLG1222'!$I:$I,'BLG1222'!$A:$A,'ALL 2022'!$2:$2,'BLG1222'!$D:$D,'ALL 2022'!$D:$D)</f>
        <v>0</v>
      </c>
      <c r="M390" s="12">
        <f>+SUMIFS('BLG1222'!$I:$I,'BLG1222'!$A:$A,'ALL 2022'!$2:$2,'BLG1222'!$D:$D,'ALL 2022'!$D:$D)</f>
        <v>0</v>
      </c>
      <c r="N390" s="12">
        <f>+SUMIFS('BLG1222'!$I:$I,'BLG1222'!$A:$A,'ALL 2022'!$2:$2,'BLG1222'!$D:$D,'ALL 2022'!$D:$D)</f>
        <v>0</v>
      </c>
      <c r="O390" s="12">
        <f>+SUMIFS('BLG1222'!$I:$I,'BLG1222'!$A:$A,'ALL 2022'!$2:$2,'BLG1222'!$D:$D,'ALL 2022'!$D:$D)</f>
        <v>0</v>
      </c>
      <c r="P390" s="12">
        <f>+SUMIFS('BLG1222'!$I:$I,'BLG1222'!$A:$A,'ALL 2022'!$2:$2,'BLG1222'!$D:$D,'ALL 2022'!$D:$D)</f>
        <v>0</v>
      </c>
      <c r="Q390" s="12">
        <f>+SUMIFS('BLG1222'!$I:$I,'BLG1222'!$A:$A,'ALL 2022'!$2:$2,'BLG1222'!$D:$D,'ALL 2022'!$D:$D)</f>
        <v>0</v>
      </c>
      <c r="R390" s="12">
        <f>+SUMIFS('BLG1222'!$I:$I,'BLG1222'!$A:$A,'ALL 2022'!$2:$2,'BLG1222'!$D:$D,'ALL 2022'!$D:$D)</f>
        <v>0</v>
      </c>
      <c r="S390" s="12">
        <f>+SUMIFS('BLG1222'!$I:$I,'BLG1222'!$A:$A,'ALL 2022'!$2:$2,'BLG1222'!$D:$D,'ALL 2022'!$D:$D)</f>
        <v>-157607.53</v>
      </c>
      <c r="T390" s="12">
        <f>+SUMIFS('BLG1222'!$I:$I,'BLG1222'!$A:$A,'ALL 2022'!$2:$2,'BLG1222'!$D:$D,'ALL 2022'!$D:$D)</f>
        <v>0</v>
      </c>
      <c r="U390" s="12">
        <f>+SUMIFS('BLG1222'!$I:$I,'BLG1222'!$A:$A,'ALL 2022'!$2:$2,'BLG1222'!$D:$D,'ALL 2022'!$D:$D)</f>
        <v>0</v>
      </c>
      <c r="V390" s="12">
        <f>+SUMIFS('BLG1222'!$I:$I,'BLG1222'!$A:$A,'ALL 2022'!$2:$2,'BLG1222'!$D:$D,'ALL 2022'!$D:$D)</f>
        <v>0</v>
      </c>
      <c r="W390" s="12">
        <f>+SUMIFS('BLG1222'!$I:$I,'BLG1222'!$A:$A,'ALL 2022'!$2:$2,'BLG1222'!$D:$D,'ALL 2022'!$D:$D)</f>
        <v>0</v>
      </c>
      <c r="X390" s="12">
        <f>+SUMIFS('BLG1222'!$I:$I,'BLG1222'!$A:$A,'ALL 2022'!$2:$2,'BLG1222'!$D:$D,'ALL 2022'!$D:$D)</f>
        <v>0</v>
      </c>
      <c r="Y390" s="12">
        <f>+SUMIFS('BLG1222'!$I:$I,'BLG1222'!$A:$A,'ALL 2022'!$2:$2,'BLG1222'!$D:$D,'ALL 2022'!$D:$D)</f>
        <v>0</v>
      </c>
      <c r="Z390" s="12">
        <f>+SUMIFS('BLG1222'!$I:$I,'BLG1222'!$A:$A,'ALL 2022'!$2:$2,'BLG1222'!$D:$D,'ALL 2022'!$D:$D)</f>
        <v>0</v>
      </c>
      <c r="AA390" s="12">
        <f>+SUMIFS('BLG1222'!$I:$I,'BLG1222'!$A:$A,'ALL 2022'!$2:$2,'BLG1222'!$D:$D,'ALL 2022'!$D:$D)</f>
        <v>0</v>
      </c>
      <c r="AB390" s="12">
        <f>+SUMIFS('BLG1222'!$I:$I,'BLG1222'!$A:$A,'ALL 2022'!$2:$2,'BLG1222'!$D:$D,'ALL 2022'!$D:$D)</f>
        <v>0</v>
      </c>
      <c r="AC390" s="12">
        <f>+SUMIFS('BLG1222'!$I:$I,'BLG1222'!$A:$A,'ALL 2022'!$2:$2,'BLG1222'!$D:$D,'ALL 2022'!$D:$D)</f>
        <v>0</v>
      </c>
      <c r="AD390" s="12">
        <f>+SUMIFS('BLG1222'!$I:$I,'BLG1222'!$A:$A,'ALL 2022'!$2:$2,'BLG1222'!$D:$D,'ALL 2022'!$D:$D)</f>
        <v>0</v>
      </c>
      <c r="AE390" s="12">
        <f>+SUMIFS('BLG1222'!$I:$I,'BLG1222'!$A:$A,'ALL 2022'!$2:$2,'BLG1222'!$D:$D,'ALL 2022'!$D:$D)</f>
        <v>0</v>
      </c>
      <c r="AF390" s="12">
        <f>+SUMIFS('BLG1222'!$I:$I,'BLG1222'!$A:$A,'ALL 2022'!$2:$2,'BLG1222'!$D:$D,'ALL 2022'!$D:$D)</f>
        <v>0</v>
      </c>
      <c r="AG390" s="12">
        <f>+SUMIFS('BLG1222'!$I:$I,'BLG1222'!$A:$A,'ALL 2022'!$2:$2,'BLG1222'!$D:$D,'ALL 2022'!$D:$D)</f>
        <v>0</v>
      </c>
      <c r="AH390" s="12">
        <f>+SUMIFS('BLG1222'!$I:$I,'BLG1222'!$A:$A,'ALL 2022'!$2:$2,'BLG1222'!$D:$D,'ALL 2022'!$D:$D)</f>
        <v>0</v>
      </c>
      <c r="AI390" s="12">
        <f>+SUMIFS('BLG1222'!$I:$I,'BLG1222'!$A:$A,'ALL 2022'!$2:$2,'BLG1222'!$D:$D,'ALL 2022'!$D:$D)</f>
        <v>0</v>
      </c>
      <c r="AJ390" s="12">
        <f>+SUMIFS('BLG1222'!$I:$I,'BLG1222'!$A:$A,'ALL 2022'!$2:$2,'BLG1222'!$D:$D,'ALL 2022'!$D:$D)</f>
        <v>0</v>
      </c>
      <c r="AK390" s="12">
        <f>+SUMIFS('BLG1222'!$I:$I,'BLG1222'!$A:$A,'ALL 2022'!$2:$2,'BLG1222'!$D:$D,'ALL 2022'!$D:$D)</f>
        <v>0</v>
      </c>
      <c r="AL390" s="12">
        <f>+SUMIFS('BLG1222'!$I:$I,'BLG1222'!$A:$A,'ALL 2022'!$2:$2,'BLG1222'!$D:$D,'ALL 2022'!$D:$D)</f>
        <v>0</v>
      </c>
      <c r="AM390" s="12">
        <f>+SUMIFS('BLG1222'!$I:$I,'BLG1222'!$A:$A,'ALL 2022'!$2:$2,'BLG1222'!$D:$D,'ALL 2022'!$D:$D)</f>
        <v>650974605.89999998</v>
      </c>
      <c r="AN390" s="12">
        <f>+SUMIFS('BLG1222'!$I:$I,'BLG1222'!$A:$A,'ALL 2022'!$2:$2,'BLG1222'!$D:$D,'ALL 2022'!$D:$D)</f>
        <v>0</v>
      </c>
      <c r="AO390" s="12">
        <f>+SUMIFS('BLG1222'!$I:$I,'BLG1222'!$A:$A,'ALL 2022'!$2:$2,'BLG1222'!$D:$D,'ALL 2022'!$D:$D)</f>
        <v>0</v>
      </c>
      <c r="AP390" s="12">
        <f>+SUMIFS('BLG1222'!$I:$I,'BLG1222'!$A:$A,'ALL 2022'!$2:$2,'BLG1222'!$D:$D,'ALL 2022'!$D:$D)</f>
        <v>0</v>
      </c>
      <c r="AQ390" s="164">
        <f t="shared" si="44"/>
        <v>650816998.37</v>
      </c>
      <c r="AR390" s="165">
        <f t="shared" si="45"/>
        <v>137635.63848748559</v>
      </c>
    </row>
    <row r="391" spans="1:44" hidden="1" x14ac:dyDescent="0.25">
      <c r="A391" s="11" t="str">
        <f t="shared" si="41"/>
        <v>5</v>
      </c>
      <c r="B391" s="11" t="str">
        <f t="shared" si="42"/>
        <v>51</v>
      </c>
      <c r="C391" s="11" t="str">
        <f t="shared" si="43"/>
        <v>512</v>
      </c>
      <c r="D391" s="23">
        <v>51280000</v>
      </c>
      <c r="E391" s="119" t="str">
        <f t="shared" si="40"/>
        <v>BIL26</v>
      </c>
      <c r="F391" s="24" t="s">
        <v>2128</v>
      </c>
      <c r="G391" s="12">
        <f>+SUMIFS('BLG1222'!$I:$I,'BLG1222'!$A:$A,'ALL 2022'!$2:$2,'BLG1222'!$D:$D,'ALL 2022'!$D:$D)</f>
        <v>0</v>
      </c>
      <c r="H391" s="12">
        <f>+SUMIFS('BLG1222'!$I:$I,'BLG1222'!$A:$A,'ALL 2022'!$2:$2,'BLG1222'!$D:$D,'ALL 2022'!$D:$D)</f>
        <v>0</v>
      </c>
      <c r="I391" s="12">
        <f>+SUMIFS('BLG1222'!$I:$I,'BLG1222'!$A:$A,'ALL 2022'!$2:$2,'BLG1222'!$D:$D,'ALL 2022'!$D:$D)</f>
        <v>0</v>
      </c>
      <c r="J391" s="12">
        <f>+SUMIFS('BLG1222'!$I:$I,'BLG1222'!$A:$A,'ALL 2022'!$2:$2,'BLG1222'!$D:$D,'ALL 2022'!$D:$D)</f>
        <v>0</v>
      </c>
      <c r="K391" s="12">
        <f>+SUMIFS('BLG1222'!$I:$I,'BLG1222'!$A:$A,'ALL 2022'!$2:$2,'BLG1222'!$D:$D,'ALL 2022'!$D:$D)</f>
        <v>0</v>
      </c>
      <c r="L391" s="12">
        <f>+SUMIFS('BLG1222'!$I:$I,'BLG1222'!$A:$A,'ALL 2022'!$2:$2,'BLG1222'!$D:$D,'ALL 2022'!$D:$D)</f>
        <v>0</v>
      </c>
      <c r="M391" s="12">
        <f>+SUMIFS('BLG1222'!$I:$I,'BLG1222'!$A:$A,'ALL 2022'!$2:$2,'BLG1222'!$D:$D,'ALL 2022'!$D:$D)</f>
        <v>0</v>
      </c>
      <c r="N391" s="12">
        <f>+SUMIFS('BLG1222'!$I:$I,'BLG1222'!$A:$A,'ALL 2022'!$2:$2,'BLG1222'!$D:$D,'ALL 2022'!$D:$D)</f>
        <v>0</v>
      </c>
      <c r="O391" s="12">
        <f>+SUMIFS('BLG1222'!$I:$I,'BLG1222'!$A:$A,'ALL 2022'!$2:$2,'BLG1222'!$D:$D,'ALL 2022'!$D:$D)</f>
        <v>0</v>
      </c>
      <c r="P391" s="12">
        <f>+SUMIFS('BLG1222'!$I:$I,'BLG1222'!$A:$A,'ALL 2022'!$2:$2,'BLG1222'!$D:$D,'ALL 2022'!$D:$D)</f>
        <v>0</v>
      </c>
      <c r="Q391" s="12">
        <f>+SUMIFS('BLG1222'!$I:$I,'BLG1222'!$A:$A,'ALL 2022'!$2:$2,'BLG1222'!$D:$D,'ALL 2022'!$D:$D)</f>
        <v>0</v>
      </c>
      <c r="R391" s="12">
        <f>+SUMIFS('BLG1222'!$I:$I,'BLG1222'!$A:$A,'ALL 2022'!$2:$2,'BLG1222'!$D:$D,'ALL 2022'!$D:$D)</f>
        <v>0</v>
      </c>
      <c r="S391" s="12">
        <f>+SUMIFS('BLG1222'!$I:$I,'BLG1222'!$A:$A,'ALL 2022'!$2:$2,'BLG1222'!$D:$D,'ALL 2022'!$D:$D)</f>
        <v>0</v>
      </c>
      <c r="T391" s="12">
        <f>+SUMIFS('BLG1222'!$I:$I,'BLG1222'!$A:$A,'ALL 2022'!$2:$2,'BLG1222'!$D:$D,'ALL 2022'!$D:$D)</f>
        <v>52836597.289999999</v>
      </c>
      <c r="U391" s="12">
        <f>+SUMIFS('BLG1222'!$I:$I,'BLG1222'!$A:$A,'ALL 2022'!$2:$2,'BLG1222'!$D:$D,'ALL 2022'!$D:$D)</f>
        <v>0</v>
      </c>
      <c r="V391" s="12">
        <f>+SUMIFS('BLG1222'!$I:$I,'BLG1222'!$A:$A,'ALL 2022'!$2:$2,'BLG1222'!$D:$D,'ALL 2022'!$D:$D)</f>
        <v>0</v>
      </c>
      <c r="W391" s="12">
        <f>+SUMIFS('BLG1222'!$I:$I,'BLG1222'!$A:$A,'ALL 2022'!$2:$2,'BLG1222'!$D:$D,'ALL 2022'!$D:$D)</f>
        <v>0</v>
      </c>
      <c r="X391" s="12">
        <f>+SUMIFS('BLG1222'!$I:$I,'BLG1222'!$A:$A,'ALL 2022'!$2:$2,'BLG1222'!$D:$D,'ALL 2022'!$D:$D)</f>
        <v>0</v>
      </c>
      <c r="Y391" s="12">
        <f>+SUMIFS('BLG1222'!$I:$I,'BLG1222'!$A:$A,'ALL 2022'!$2:$2,'BLG1222'!$D:$D,'ALL 2022'!$D:$D)</f>
        <v>0</v>
      </c>
      <c r="Z391" s="12">
        <f>+SUMIFS('BLG1222'!$I:$I,'BLG1222'!$A:$A,'ALL 2022'!$2:$2,'BLG1222'!$D:$D,'ALL 2022'!$D:$D)</f>
        <v>0</v>
      </c>
      <c r="AA391" s="12">
        <f>+SUMIFS('BLG1222'!$I:$I,'BLG1222'!$A:$A,'ALL 2022'!$2:$2,'BLG1222'!$D:$D,'ALL 2022'!$D:$D)</f>
        <v>0</v>
      </c>
      <c r="AB391" s="12">
        <f>+SUMIFS('BLG1222'!$I:$I,'BLG1222'!$A:$A,'ALL 2022'!$2:$2,'BLG1222'!$D:$D,'ALL 2022'!$D:$D)</f>
        <v>0</v>
      </c>
      <c r="AC391" s="12">
        <f>+SUMIFS('BLG1222'!$I:$I,'BLG1222'!$A:$A,'ALL 2022'!$2:$2,'BLG1222'!$D:$D,'ALL 2022'!$D:$D)</f>
        <v>0</v>
      </c>
      <c r="AD391" s="12">
        <f>+SUMIFS('BLG1222'!$I:$I,'BLG1222'!$A:$A,'ALL 2022'!$2:$2,'BLG1222'!$D:$D,'ALL 2022'!$D:$D)</f>
        <v>0</v>
      </c>
      <c r="AE391" s="12">
        <f>+SUMIFS('BLG1222'!$I:$I,'BLG1222'!$A:$A,'ALL 2022'!$2:$2,'BLG1222'!$D:$D,'ALL 2022'!$D:$D)</f>
        <v>0</v>
      </c>
      <c r="AF391" s="12">
        <f>+SUMIFS('BLG1222'!$I:$I,'BLG1222'!$A:$A,'ALL 2022'!$2:$2,'BLG1222'!$D:$D,'ALL 2022'!$D:$D)</f>
        <v>0</v>
      </c>
      <c r="AG391" s="12">
        <f>+SUMIFS('BLG1222'!$I:$I,'BLG1222'!$A:$A,'ALL 2022'!$2:$2,'BLG1222'!$D:$D,'ALL 2022'!$D:$D)</f>
        <v>0</v>
      </c>
      <c r="AH391" s="12">
        <f>+SUMIFS('BLG1222'!$I:$I,'BLG1222'!$A:$A,'ALL 2022'!$2:$2,'BLG1222'!$D:$D,'ALL 2022'!$D:$D)</f>
        <v>0</v>
      </c>
      <c r="AI391" s="12">
        <f>+SUMIFS('BLG1222'!$I:$I,'BLG1222'!$A:$A,'ALL 2022'!$2:$2,'BLG1222'!$D:$D,'ALL 2022'!$D:$D)</f>
        <v>0</v>
      </c>
      <c r="AJ391" s="12">
        <f>+SUMIFS('BLG1222'!$I:$I,'BLG1222'!$A:$A,'ALL 2022'!$2:$2,'BLG1222'!$D:$D,'ALL 2022'!$D:$D)</f>
        <v>0</v>
      </c>
      <c r="AK391" s="12">
        <f>+SUMIFS('BLG1222'!$I:$I,'BLG1222'!$A:$A,'ALL 2022'!$2:$2,'BLG1222'!$D:$D,'ALL 2022'!$D:$D)</f>
        <v>0</v>
      </c>
      <c r="AL391" s="12">
        <f>+SUMIFS('BLG1222'!$I:$I,'BLG1222'!$A:$A,'ALL 2022'!$2:$2,'BLG1222'!$D:$D,'ALL 2022'!$D:$D)</f>
        <v>0</v>
      </c>
      <c r="AM391" s="12">
        <f>+SUMIFS('BLG1222'!$I:$I,'BLG1222'!$A:$A,'ALL 2022'!$2:$2,'BLG1222'!$D:$D,'ALL 2022'!$D:$D)</f>
        <v>0</v>
      </c>
      <c r="AN391" s="12">
        <f>+SUMIFS('BLG1222'!$I:$I,'BLG1222'!$A:$A,'ALL 2022'!$2:$2,'BLG1222'!$D:$D,'ALL 2022'!$D:$D)</f>
        <v>0</v>
      </c>
      <c r="AO391" s="12">
        <f>+SUMIFS('BLG1222'!$I:$I,'BLG1222'!$A:$A,'ALL 2022'!$2:$2,'BLG1222'!$D:$D,'ALL 2022'!$D:$D)</f>
        <v>0</v>
      </c>
      <c r="AP391" s="12">
        <f>+SUMIFS('BLG1222'!$I:$I,'BLG1222'!$A:$A,'ALL 2022'!$2:$2,'BLG1222'!$D:$D,'ALL 2022'!$D:$D)</f>
        <v>0</v>
      </c>
      <c r="AQ391" s="164">
        <f t="shared" si="44"/>
        <v>52836597.289999999</v>
      </c>
      <c r="AR391" s="165">
        <f t="shared" si="45"/>
        <v>11173.953387402056</v>
      </c>
    </row>
    <row r="392" spans="1:44" hidden="1" x14ac:dyDescent="0.25">
      <c r="A392" s="11" t="str">
        <f t="shared" si="41"/>
        <v>5</v>
      </c>
      <c r="B392" s="11" t="str">
        <f t="shared" si="42"/>
        <v>51</v>
      </c>
      <c r="C392" s="11" t="str">
        <f t="shared" si="43"/>
        <v>512</v>
      </c>
      <c r="D392" s="23">
        <v>51291000</v>
      </c>
      <c r="E392" s="119" t="str">
        <f t="shared" si="40"/>
        <v>BIL26</v>
      </c>
      <c r="F392" s="24" t="s">
        <v>341</v>
      </c>
      <c r="G392" s="12">
        <f>+SUMIFS('BLG1222'!$I:$I,'BLG1222'!$A:$A,'ALL 2022'!$2:$2,'BLG1222'!$D:$D,'ALL 2022'!$D:$D)</f>
        <v>0</v>
      </c>
      <c r="H392" s="12">
        <f>+SUMIFS('BLG1222'!$I:$I,'BLG1222'!$A:$A,'ALL 2022'!$2:$2,'BLG1222'!$D:$D,'ALL 2022'!$D:$D)</f>
        <v>0</v>
      </c>
      <c r="I392" s="12">
        <f>+SUMIFS('BLG1222'!$I:$I,'BLG1222'!$A:$A,'ALL 2022'!$2:$2,'BLG1222'!$D:$D,'ALL 2022'!$D:$D)</f>
        <v>55720620</v>
      </c>
      <c r="J392" s="12">
        <f>+SUMIFS('BLG1222'!$I:$I,'BLG1222'!$A:$A,'ALL 2022'!$2:$2,'BLG1222'!$D:$D,'ALL 2022'!$D:$D)</f>
        <v>0</v>
      </c>
      <c r="K392" s="12">
        <f>+SUMIFS('BLG1222'!$I:$I,'BLG1222'!$A:$A,'ALL 2022'!$2:$2,'BLG1222'!$D:$D,'ALL 2022'!$D:$D)</f>
        <v>0</v>
      </c>
      <c r="L392" s="12">
        <f>+SUMIFS('BLG1222'!$I:$I,'BLG1222'!$A:$A,'ALL 2022'!$2:$2,'BLG1222'!$D:$D,'ALL 2022'!$D:$D)</f>
        <v>0</v>
      </c>
      <c r="M392" s="12">
        <f>+SUMIFS('BLG1222'!$I:$I,'BLG1222'!$A:$A,'ALL 2022'!$2:$2,'BLG1222'!$D:$D,'ALL 2022'!$D:$D)</f>
        <v>0</v>
      </c>
      <c r="N392" s="12">
        <f>+SUMIFS('BLG1222'!$I:$I,'BLG1222'!$A:$A,'ALL 2022'!$2:$2,'BLG1222'!$D:$D,'ALL 2022'!$D:$D)</f>
        <v>0</v>
      </c>
      <c r="O392" s="12">
        <f>+SUMIFS('BLG1222'!$I:$I,'BLG1222'!$A:$A,'ALL 2022'!$2:$2,'BLG1222'!$D:$D,'ALL 2022'!$D:$D)</f>
        <v>0</v>
      </c>
      <c r="P392" s="12">
        <f>+SUMIFS('BLG1222'!$I:$I,'BLG1222'!$A:$A,'ALL 2022'!$2:$2,'BLG1222'!$D:$D,'ALL 2022'!$D:$D)</f>
        <v>0</v>
      </c>
      <c r="Q392" s="12">
        <f>+SUMIFS('BLG1222'!$I:$I,'BLG1222'!$A:$A,'ALL 2022'!$2:$2,'BLG1222'!$D:$D,'ALL 2022'!$D:$D)</f>
        <v>0</v>
      </c>
      <c r="R392" s="12">
        <f>+SUMIFS('BLG1222'!$I:$I,'BLG1222'!$A:$A,'ALL 2022'!$2:$2,'BLG1222'!$D:$D,'ALL 2022'!$D:$D)</f>
        <v>0</v>
      </c>
      <c r="S392" s="12">
        <f>+SUMIFS('BLG1222'!$I:$I,'BLG1222'!$A:$A,'ALL 2022'!$2:$2,'BLG1222'!$D:$D,'ALL 2022'!$D:$D)</f>
        <v>0</v>
      </c>
      <c r="T392" s="12">
        <f>+SUMIFS('BLG1222'!$I:$I,'BLG1222'!$A:$A,'ALL 2022'!$2:$2,'BLG1222'!$D:$D,'ALL 2022'!$D:$D)</f>
        <v>0</v>
      </c>
      <c r="U392" s="12">
        <f>+SUMIFS('BLG1222'!$I:$I,'BLG1222'!$A:$A,'ALL 2022'!$2:$2,'BLG1222'!$D:$D,'ALL 2022'!$D:$D)</f>
        <v>0</v>
      </c>
      <c r="V392" s="12">
        <f>+SUMIFS('BLG1222'!$I:$I,'BLG1222'!$A:$A,'ALL 2022'!$2:$2,'BLG1222'!$D:$D,'ALL 2022'!$D:$D)</f>
        <v>0</v>
      </c>
      <c r="W392" s="12">
        <f>+SUMIFS('BLG1222'!$I:$I,'BLG1222'!$A:$A,'ALL 2022'!$2:$2,'BLG1222'!$D:$D,'ALL 2022'!$D:$D)</f>
        <v>0</v>
      </c>
      <c r="X392" s="12">
        <f>+SUMIFS('BLG1222'!$I:$I,'BLG1222'!$A:$A,'ALL 2022'!$2:$2,'BLG1222'!$D:$D,'ALL 2022'!$D:$D)</f>
        <v>0</v>
      </c>
      <c r="Y392" s="12">
        <f>+SUMIFS('BLG1222'!$I:$I,'BLG1222'!$A:$A,'ALL 2022'!$2:$2,'BLG1222'!$D:$D,'ALL 2022'!$D:$D)</f>
        <v>0</v>
      </c>
      <c r="Z392" s="12">
        <f>+SUMIFS('BLG1222'!$I:$I,'BLG1222'!$A:$A,'ALL 2022'!$2:$2,'BLG1222'!$D:$D,'ALL 2022'!$D:$D)</f>
        <v>0</v>
      </c>
      <c r="AA392" s="12">
        <f>+SUMIFS('BLG1222'!$I:$I,'BLG1222'!$A:$A,'ALL 2022'!$2:$2,'BLG1222'!$D:$D,'ALL 2022'!$D:$D)</f>
        <v>0</v>
      </c>
      <c r="AB392" s="12">
        <f>+SUMIFS('BLG1222'!$I:$I,'BLG1222'!$A:$A,'ALL 2022'!$2:$2,'BLG1222'!$D:$D,'ALL 2022'!$D:$D)</f>
        <v>0</v>
      </c>
      <c r="AC392" s="12">
        <f>+SUMIFS('BLG1222'!$I:$I,'BLG1222'!$A:$A,'ALL 2022'!$2:$2,'BLG1222'!$D:$D,'ALL 2022'!$D:$D)</f>
        <v>0</v>
      </c>
      <c r="AD392" s="12">
        <f>+SUMIFS('BLG1222'!$I:$I,'BLG1222'!$A:$A,'ALL 2022'!$2:$2,'BLG1222'!$D:$D,'ALL 2022'!$D:$D)</f>
        <v>0</v>
      </c>
      <c r="AE392" s="12">
        <f>+SUMIFS('BLG1222'!$I:$I,'BLG1222'!$A:$A,'ALL 2022'!$2:$2,'BLG1222'!$D:$D,'ALL 2022'!$D:$D)</f>
        <v>0</v>
      </c>
      <c r="AF392" s="12">
        <f>+SUMIFS('BLG1222'!$I:$I,'BLG1222'!$A:$A,'ALL 2022'!$2:$2,'BLG1222'!$D:$D,'ALL 2022'!$D:$D)</f>
        <v>35341713</v>
      </c>
      <c r="AG392" s="12">
        <f>+SUMIFS('BLG1222'!$I:$I,'BLG1222'!$A:$A,'ALL 2022'!$2:$2,'BLG1222'!$D:$D,'ALL 2022'!$D:$D)</f>
        <v>55566337</v>
      </c>
      <c r="AH392" s="12">
        <f>+SUMIFS('BLG1222'!$I:$I,'BLG1222'!$A:$A,'ALL 2022'!$2:$2,'BLG1222'!$D:$D,'ALL 2022'!$D:$D)</f>
        <v>68457207</v>
      </c>
      <c r="AI392" s="12">
        <f>+SUMIFS('BLG1222'!$I:$I,'BLG1222'!$A:$A,'ALL 2022'!$2:$2,'BLG1222'!$D:$D,'ALL 2022'!$D:$D)</f>
        <v>0</v>
      </c>
      <c r="AJ392" s="12">
        <f>+SUMIFS('BLG1222'!$I:$I,'BLG1222'!$A:$A,'ALL 2022'!$2:$2,'BLG1222'!$D:$D,'ALL 2022'!$D:$D)</f>
        <v>0</v>
      </c>
      <c r="AK392" s="12">
        <f>+SUMIFS('BLG1222'!$I:$I,'BLG1222'!$A:$A,'ALL 2022'!$2:$2,'BLG1222'!$D:$D,'ALL 2022'!$D:$D)</f>
        <v>0</v>
      </c>
      <c r="AL392" s="12">
        <f>+SUMIFS('BLG1222'!$I:$I,'BLG1222'!$A:$A,'ALL 2022'!$2:$2,'BLG1222'!$D:$D,'ALL 2022'!$D:$D)</f>
        <v>0</v>
      </c>
      <c r="AM392" s="12">
        <f>+SUMIFS('BLG1222'!$I:$I,'BLG1222'!$A:$A,'ALL 2022'!$2:$2,'BLG1222'!$D:$D,'ALL 2022'!$D:$D)</f>
        <v>0</v>
      </c>
      <c r="AN392" s="12">
        <f>+SUMIFS('BLG1222'!$I:$I,'BLG1222'!$A:$A,'ALL 2022'!$2:$2,'BLG1222'!$D:$D,'ALL 2022'!$D:$D)</f>
        <v>0</v>
      </c>
      <c r="AO392" s="12">
        <f>+SUMIFS('BLG1222'!$I:$I,'BLG1222'!$A:$A,'ALL 2022'!$2:$2,'BLG1222'!$D:$D,'ALL 2022'!$D:$D)</f>
        <v>0</v>
      </c>
      <c r="AP392" s="12">
        <f>+SUMIFS('BLG1222'!$I:$I,'BLG1222'!$A:$A,'ALL 2022'!$2:$2,'BLG1222'!$D:$D,'ALL 2022'!$D:$D)</f>
        <v>0</v>
      </c>
      <c r="AQ392" s="164">
        <f t="shared" si="44"/>
        <v>215085877</v>
      </c>
      <c r="AR392" s="165">
        <f t="shared" si="45"/>
        <v>45486.645377547029</v>
      </c>
    </row>
    <row r="393" spans="1:44" hidden="1" x14ac:dyDescent="0.25">
      <c r="A393" s="11" t="str">
        <f t="shared" si="41"/>
        <v>5</v>
      </c>
      <c r="B393" s="11" t="str">
        <f t="shared" si="42"/>
        <v>51</v>
      </c>
      <c r="C393" s="11" t="str">
        <f t="shared" si="43"/>
        <v>512</v>
      </c>
      <c r="D393" s="29">
        <v>51292000</v>
      </c>
      <c r="E393" s="119" t="str">
        <f t="shared" si="40"/>
        <v>BIL26</v>
      </c>
      <c r="F393" s="24" t="s">
        <v>1287</v>
      </c>
      <c r="G393" s="12">
        <f>+SUMIFS('BLG1222'!$I:$I,'BLG1222'!$A:$A,'ALL 2022'!$2:$2,'BLG1222'!$D:$D,'ALL 2022'!$D:$D)</f>
        <v>0</v>
      </c>
      <c r="H393" s="12">
        <f>+SUMIFS('BLG1222'!$I:$I,'BLG1222'!$A:$A,'ALL 2022'!$2:$2,'BLG1222'!$D:$D,'ALL 2022'!$D:$D)</f>
        <v>0</v>
      </c>
      <c r="I393" s="12">
        <f>+SUMIFS('BLG1222'!$I:$I,'BLG1222'!$A:$A,'ALL 2022'!$2:$2,'BLG1222'!$D:$D,'ALL 2022'!$D:$D)</f>
        <v>554918</v>
      </c>
      <c r="J393" s="12">
        <f>+SUMIFS('BLG1222'!$I:$I,'BLG1222'!$A:$A,'ALL 2022'!$2:$2,'BLG1222'!$D:$D,'ALL 2022'!$D:$D)</f>
        <v>0</v>
      </c>
      <c r="K393" s="12">
        <f>+SUMIFS('BLG1222'!$I:$I,'BLG1222'!$A:$A,'ALL 2022'!$2:$2,'BLG1222'!$D:$D,'ALL 2022'!$D:$D)</f>
        <v>0</v>
      </c>
      <c r="L393" s="12">
        <f>+SUMIFS('BLG1222'!$I:$I,'BLG1222'!$A:$A,'ALL 2022'!$2:$2,'BLG1222'!$D:$D,'ALL 2022'!$D:$D)</f>
        <v>0</v>
      </c>
      <c r="M393" s="12">
        <f>+SUMIFS('BLG1222'!$I:$I,'BLG1222'!$A:$A,'ALL 2022'!$2:$2,'BLG1222'!$D:$D,'ALL 2022'!$D:$D)</f>
        <v>0</v>
      </c>
      <c r="N393" s="12">
        <f>+SUMIFS('BLG1222'!$I:$I,'BLG1222'!$A:$A,'ALL 2022'!$2:$2,'BLG1222'!$D:$D,'ALL 2022'!$D:$D)</f>
        <v>0</v>
      </c>
      <c r="O393" s="12">
        <f>+SUMIFS('BLG1222'!$I:$I,'BLG1222'!$A:$A,'ALL 2022'!$2:$2,'BLG1222'!$D:$D,'ALL 2022'!$D:$D)</f>
        <v>0</v>
      </c>
      <c r="P393" s="12">
        <f>+SUMIFS('BLG1222'!$I:$I,'BLG1222'!$A:$A,'ALL 2022'!$2:$2,'BLG1222'!$D:$D,'ALL 2022'!$D:$D)</f>
        <v>0</v>
      </c>
      <c r="Q393" s="12">
        <f>+SUMIFS('BLG1222'!$I:$I,'BLG1222'!$A:$A,'ALL 2022'!$2:$2,'BLG1222'!$D:$D,'ALL 2022'!$D:$D)</f>
        <v>0</v>
      </c>
      <c r="R393" s="12">
        <f>+SUMIFS('BLG1222'!$I:$I,'BLG1222'!$A:$A,'ALL 2022'!$2:$2,'BLG1222'!$D:$D,'ALL 2022'!$D:$D)</f>
        <v>0</v>
      </c>
      <c r="S393" s="12">
        <f>+SUMIFS('BLG1222'!$I:$I,'BLG1222'!$A:$A,'ALL 2022'!$2:$2,'BLG1222'!$D:$D,'ALL 2022'!$D:$D)</f>
        <v>0</v>
      </c>
      <c r="T393" s="12">
        <f>+SUMIFS('BLG1222'!$I:$I,'BLG1222'!$A:$A,'ALL 2022'!$2:$2,'BLG1222'!$D:$D,'ALL 2022'!$D:$D)</f>
        <v>0</v>
      </c>
      <c r="U393" s="12">
        <f>+SUMIFS('BLG1222'!$I:$I,'BLG1222'!$A:$A,'ALL 2022'!$2:$2,'BLG1222'!$D:$D,'ALL 2022'!$D:$D)</f>
        <v>0</v>
      </c>
      <c r="V393" s="12">
        <f>+SUMIFS('BLG1222'!$I:$I,'BLG1222'!$A:$A,'ALL 2022'!$2:$2,'BLG1222'!$D:$D,'ALL 2022'!$D:$D)</f>
        <v>0</v>
      </c>
      <c r="W393" s="12">
        <f>+SUMIFS('BLG1222'!$I:$I,'BLG1222'!$A:$A,'ALL 2022'!$2:$2,'BLG1222'!$D:$D,'ALL 2022'!$D:$D)</f>
        <v>0</v>
      </c>
      <c r="X393" s="12">
        <f>+SUMIFS('BLG1222'!$I:$I,'BLG1222'!$A:$A,'ALL 2022'!$2:$2,'BLG1222'!$D:$D,'ALL 2022'!$D:$D)</f>
        <v>0</v>
      </c>
      <c r="Y393" s="12">
        <f>+SUMIFS('BLG1222'!$I:$I,'BLG1222'!$A:$A,'ALL 2022'!$2:$2,'BLG1222'!$D:$D,'ALL 2022'!$D:$D)</f>
        <v>0</v>
      </c>
      <c r="Z393" s="12">
        <f>+SUMIFS('BLG1222'!$I:$I,'BLG1222'!$A:$A,'ALL 2022'!$2:$2,'BLG1222'!$D:$D,'ALL 2022'!$D:$D)</f>
        <v>0</v>
      </c>
      <c r="AA393" s="12">
        <f>+SUMIFS('BLG1222'!$I:$I,'BLG1222'!$A:$A,'ALL 2022'!$2:$2,'BLG1222'!$D:$D,'ALL 2022'!$D:$D)</f>
        <v>0</v>
      </c>
      <c r="AB393" s="12">
        <f>+SUMIFS('BLG1222'!$I:$I,'BLG1222'!$A:$A,'ALL 2022'!$2:$2,'BLG1222'!$D:$D,'ALL 2022'!$D:$D)</f>
        <v>0</v>
      </c>
      <c r="AC393" s="12">
        <f>+SUMIFS('BLG1222'!$I:$I,'BLG1222'!$A:$A,'ALL 2022'!$2:$2,'BLG1222'!$D:$D,'ALL 2022'!$D:$D)</f>
        <v>0</v>
      </c>
      <c r="AD393" s="12">
        <f>+SUMIFS('BLG1222'!$I:$I,'BLG1222'!$A:$A,'ALL 2022'!$2:$2,'BLG1222'!$D:$D,'ALL 2022'!$D:$D)</f>
        <v>0</v>
      </c>
      <c r="AE393" s="12">
        <f>+SUMIFS('BLG1222'!$I:$I,'BLG1222'!$A:$A,'ALL 2022'!$2:$2,'BLG1222'!$D:$D,'ALL 2022'!$D:$D)</f>
        <v>0</v>
      </c>
      <c r="AF393" s="12">
        <f>+SUMIFS('BLG1222'!$I:$I,'BLG1222'!$A:$A,'ALL 2022'!$2:$2,'BLG1222'!$D:$D,'ALL 2022'!$D:$D)</f>
        <v>0</v>
      </c>
      <c r="AG393" s="12">
        <f>+SUMIFS('BLG1222'!$I:$I,'BLG1222'!$A:$A,'ALL 2022'!$2:$2,'BLG1222'!$D:$D,'ALL 2022'!$D:$D)</f>
        <v>0</v>
      </c>
      <c r="AH393" s="12">
        <f>+SUMIFS('BLG1222'!$I:$I,'BLG1222'!$A:$A,'ALL 2022'!$2:$2,'BLG1222'!$D:$D,'ALL 2022'!$D:$D)</f>
        <v>0</v>
      </c>
      <c r="AI393" s="12">
        <f>+SUMIFS('BLG1222'!$I:$I,'BLG1222'!$A:$A,'ALL 2022'!$2:$2,'BLG1222'!$D:$D,'ALL 2022'!$D:$D)</f>
        <v>0</v>
      </c>
      <c r="AJ393" s="12">
        <f>+SUMIFS('BLG1222'!$I:$I,'BLG1222'!$A:$A,'ALL 2022'!$2:$2,'BLG1222'!$D:$D,'ALL 2022'!$D:$D)</f>
        <v>0</v>
      </c>
      <c r="AK393" s="12">
        <f>+SUMIFS('BLG1222'!$I:$I,'BLG1222'!$A:$A,'ALL 2022'!$2:$2,'BLG1222'!$D:$D,'ALL 2022'!$D:$D)</f>
        <v>0</v>
      </c>
      <c r="AL393" s="12">
        <f>+SUMIFS('BLG1222'!$I:$I,'BLG1222'!$A:$A,'ALL 2022'!$2:$2,'BLG1222'!$D:$D,'ALL 2022'!$D:$D)</f>
        <v>0</v>
      </c>
      <c r="AM393" s="12">
        <f>+SUMIFS('BLG1222'!$I:$I,'BLG1222'!$A:$A,'ALL 2022'!$2:$2,'BLG1222'!$D:$D,'ALL 2022'!$D:$D)</f>
        <v>0</v>
      </c>
      <c r="AN393" s="12">
        <f>+SUMIFS('BLG1222'!$I:$I,'BLG1222'!$A:$A,'ALL 2022'!$2:$2,'BLG1222'!$D:$D,'ALL 2022'!$D:$D)</f>
        <v>0</v>
      </c>
      <c r="AO393" s="12">
        <f>+SUMIFS('BLG1222'!$I:$I,'BLG1222'!$A:$A,'ALL 2022'!$2:$2,'BLG1222'!$D:$D,'ALL 2022'!$D:$D)</f>
        <v>0</v>
      </c>
      <c r="AP393" s="12">
        <f>+SUMIFS('BLG1222'!$I:$I,'BLG1222'!$A:$A,'ALL 2022'!$2:$2,'BLG1222'!$D:$D,'ALL 2022'!$D:$D)</f>
        <v>0</v>
      </c>
      <c r="AQ393" s="164">
        <f t="shared" si="44"/>
        <v>554918</v>
      </c>
      <c r="AR393" s="165">
        <f t="shared" si="45"/>
        <v>117.35479163802857</v>
      </c>
    </row>
    <row r="394" spans="1:44" hidden="1" x14ac:dyDescent="0.25">
      <c r="A394" s="11" t="str">
        <f t="shared" si="41"/>
        <v>5</v>
      </c>
      <c r="B394" s="11" t="str">
        <f t="shared" si="42"/>
        <v>51</v>
      </c>
      <c r="C394" s="11" t="str">
        <f t="shared" si="43"/>
        <v>518</v>
      </c>
      <c r="D394" s="23">
        <v>51800000</v>
      </c>
      <c r="E394" s="119" t="str">
        <f>+IF(AQ:AQ&gt;0,"BIL27","BIL29")</f>
        <v>BIL29</v>
      </c>
      <c r="F394" s="24" t="s">
        <v>407</v>
      </c>
      <c r="G394" s="12">
        <f>+SUMIFS('BLG1222'!$I:$I,'BLG1222'!$A:$A,'ALL 2022'!$2:$2,'BLG1222'!$D:$D,'ALL 2022'!$D:$D)</f>
        <v>-25334072.120000001</v>
      </c>
      <c r="H394" s="12">
        <f>+SUMIFS('BLG1222'!$I:$I,'BLG1222'!$A:$A,'ALL 2022'!$2:$2,'BLG1222'!$D:$D,'ALL 2022'!$D:$D)</f>
        <v>0</v>
      </c>
      <c r="I394" s="12">
        <f>+SUMIFS('BLG1222'!$I:$I,'BLG1222'!$A:$A,'ALL 2022'!$2:$2,'BLG1222'!$D:$D,'ALL 2022'!$D:$D)</f>
        <v>-32646865.09</v>
      </c>
      <c r="J394" s="12">
        <f>+SUMIFS('BLG1222'!$I:$I,'BLG1222'!$A:$A,'ALL 2022'!$2:$2,'BLG1222'!$D:$D,'ALL 2022'!$D:$D)</f>
        <v>-55229851.109999999</v>
      </c>
      <c r="K394" s="12">
        <f>+SUMIFS('BLG1222'!$I:$I,'BLG1222'!$A:$A,'ALL 2022'!$2:$2,'BLG1222'!$D:$D,'ALL 2022'!$D:$D)</f>
        <v>-181688133.49000001</v>
      </c>
      <c r="L394" s="12">
        <f>+SUMIFS('BLG1222'!$I:$I,'BLG1222'!$A:$A,'ALL 2022'!$2:$2,'BLG1222'!$D:$D,'ALL 2022'!$D:$D)</f>
        <v>-19822036.809999999</v>
      </c>
      <c r="M394" s="12">
        <f>+SUMIFS('BLG1222'!$I:$I,'BLG1222'!$A:$A,'ALL 2022'!$2:$2,'BLG1222'!$D:$D,'ALL 2022'!$D:$D)</f>
        <v>0</v>
      </c>
      <c r="N394" s="12">
        <f>+SUMIFS('BLG1222'!$I:$I,'BLG1222'!$A:$A,'ALL 2022'!$2:$2,'BLG1222'!$D:$D,'ALL 2022'!$D:$D)</f>
        <v>0</v>
      </c>
      <c r="O394" s="12">
        <f>+SUMIFS('BLG1222'!$I:$I,'BLG1222'!$A:$A,'ALL 2022'!$2:$2,'BLG1222'!$D:$D,'ALL 2022'!$D:$D)</f>
        <v>-6709237.5199999996</v>
      </c>
      <c r="P394" s="12">
        <f>+SUMIFS('BLG1222'!$I:$I,'BLG1222'!$A:$A,'ALL 2022'!$2:$2,'BLG1222'!$D:$D,'ALL 2022'!$D:$D)</f>
        <v>-33730508.57</v>
      </c>
      <c r="Q394" s="12">
        <f>+SUMIFS('BLG1222'!$I:$I,'BLG1222'!$A:$A,'ALL 2022'!$2:$2,'BLG1222'!$D:$D,'ALL 2022'!$D:$D)</f>
        <v>0</v>
      </c>
      <c r="R394" s="12">
        <f>+SUMIFS('BLG1222'!$I:$I,'BLG1222'!$A:$A,'ALL 2022'!$2:$2,'BLG1222'!$D:$D,'ALL 2022'!$D:$D)</f>
        <v>-418941095.37</v>
      </c>
      <c r="S394" s="12">
        <f>+SUMIFS('BLG1222'!$I:$I,'BLG1222'!$A:$A,'ALL 2022'!$2:$2,'BLG1222'!$D:$D,'ALL 2022'!$D:$D)</f>
        <v>-861443.48</v>
      </c>
      <c r="T394" s="12">
        <f>+SUMIFS('BLG1222'!$I:$I,'BLG1222'!$A:$A,'ALL 2022'!$2:$2,'BLG1222'!$D:$D,'ALL 2022'!$D:$D)</f>
        <v>0</v>
      </c>
      <c r="U394" s="12">
        <f>+SUMIFS('BLG1222'!$I:$I,'BLG1222'!$A:$A,'ALL 2022'!$2:$2,'BLG1222'!$D:$D,'ALL 2022'!$D:$D)</f>
        <v>-17918366.800000001</v>
      </c>
      <c r="V394" s="12">
        <f>+SUMIFS('BLG1222'!$I:$I,'BLG1222'!$A:$A,'ALL 2022'!$2:$2,'BLG1222'!$D:$D,'ALL 2022'!$D:$D)</f>
        <v>0</v>
      </c>
      <c r="W394" s="12">
        <f>+SUMIFS('BLG1222'!$I:$I,'BLG1222'!$A:$A,'ALL 2022'!$2:$2,'BLG1222'!$D:$D,'ALL 2022'!$D:$D)</f>
        <v>0</v>
      </c>
      <c r="X394" s="12">
        <f>+SUMIFS('BLG1222'!$I:$I,'BLG1222'!$A:$A,'ALL 2022'!$2:$2,'BLG1222'!$D:$D,'ALL 2022'!$D:$D)</f>
        <v>0</v>
      </c>
      <c r="Y394" s="12">
        <f>+SUMIFS('BLG1222'!$I:$I,'BLG1222'!$A:$A,'ALL 2022'!$2:$2,'BLG1222'!$D:$D,'ALL 2022'!$D:$D)</f>
        <v>0</v>
      </c>
      <c r="Z394" s="12">
        <f>+SUMIFS('BLG1222'!$I:$I,'BLG1222'!$A:$A,'ALL 2022'!$2:$2,'BLG1222'!$D:$D,'ALL 2022'!$D:$D)</f>
        <v>0</v>
      </c>
      <c r="AA394" s="12">
        <f>+SUMIFS('BLG1222'!$I:$I,'BLG1222'!$A:$A,'ALL 2022'!$2:$2,'BLG1222'!$D:$D,'ALL 2022'!$D:$D)</f>
        <v>0</v>
      </c>
      <c r="AB394" s="12">
        <f>+SUMIFS('BLG1222'!$I:$I,'BLG1222'!$A:$A,'ALL 2022'!$2:$2,'BLG1222'!$D:$D,'ALL 2022'!$D:$D)</f>
        <v>-321288990.60999995</v>
      </c>
      <c r="AC394" s="12">
        <f>+SUMIFS('BLG1222'!$I:$I,'BLG1222'!$A:$A,'ALL 2022'!$2:$2,'BLG1222'!$D:$D,'ALL 2022'!$D:$D)</f>
        <v>0</v>
      </c>
      <c r="AD394" s="12">
        <f>+SUMIFS('BLG1222'!$I:$I,'BLG1222'!$A:$A,'ALL 2022'!$2:$2,'BLG1222'!$D:$D,'ALL 2022'!$D:$D)</f>
        <v>0</v>
      </c>
      <c r="AE394" s="12">
        <f>+SUMIFS('BLG1222'!$I:$I,'BLG1222'!$A:$A,'ALL 2022'!$2:$2,'BLG1222'!$D:$D,'ALL 2022'!$D:$D)</f>
        <v>0</v>
      </c>
      <c r="AF394" s="12">
        <f>+SUMIFS('BLG1222'!$I:$I,'BLG1222'!$A:$A,'ALL 2022'!$2:$2,'BLG1222'!$D:$D,'ALL 2022'!$D:$D)</f>
        <v>0</v>
      </c>
      <c r="AG394" s="12">
        <f>+SUMIFS('BLG1222'!$I:$I,'BLG1222'!$A:$A,'ALL 2022'!$2:$2,'BLG1222'!$D:$D,'ALL 2022'!$D:$D)</f>
        <v>0</v>
      </c>
      <c r="AH394" s="12">
        <f>+SUMIFS('BLG1222'!$I:$I,'BLG1222'!$A:$A,'ALL 2022'!$2:$2,'BLG1222'!$D:$D,'ALL 2022'!$D:$D)</f>
        <v>0</v>
      </c>
      <c r="AI394" s="12">
        <f>+SUMIFS('BLG1222'!$I:$I,'BLG1222'!$A:$A,'ALL 2022'!$2:$2,'BLG1222'!$D:$D,'ALL 2022'!$D:$D)</f>
        <v>0</v>
      </c>
      <c r="AJ394" s="12">
        <f>+SUMIFS('BLG1222'!$I:$I,'BLG1222'!$A:$A,'ALL 2022'!$2:$2,'BLG1222'!$D:$D,'ALL 2022'!$D:$D)</f>
        <v>0</v>
      </c>
      <c r="AK394" s="12">
        <f>+SUMIFS('BLG1222'!$I:$I,'BLG1222'!$A:$A,'ALL 2022'!$2:$2,'BLG1222'!$D:$D,'ALL 2022'!$D:$D)</f>
        <v>0</v>
      </c>
      <c r="AL394" s="12">
        <f>+SUMIFS('BLG1222'!$I:$I,'BLG1222'!$A:$A,'ALL 2022'!$2:$2,'BLG1222'!$D:$D,'ALL 2022'!$D:$D)</f>
        <v>0</v>
      </c>
      <c r="AM394" s="12">
        <f>+SUMIFS('BLG1222'!$I:$I,'BLG1222'!$A:$A,'ALL 2022'!$2:$2,'BLG1222'!$D:$D,'ALL 2022'!$D:$D)</f>
        <v>0</v>
      </c>
      <c r="AN394" s="12">
        <f>+SUMIFS('BLG1222'!$I:$I,'BLG1222'!$A:$A,'ALL 2022'!$2:$2,'BLG1222'!$D:$D,'ALL 2022'!$D:$D)</f>
        <v>0</v>
      </c>
      <c r="AO394" s="12">
        <f>+SUMIFS('BLG1222'!$I:$I,'BLG1222'!$A:$A,'ALL 2022'!$2:$2,'BLG1222'!$D:$D,'ALL 2022'!$D:$D)</f>
        <v>0</v>
      </c>
      <c r="AP394" s="12">
        <f>+SUMIFS('BLG1222'!$I:$I,'BLG1222'!$A:$A,'ALL 2022'!$2:$2,'BLG1222'!$D:$D,'ALL 2022'!$D:$D)</f>
        <v>0</v>
      </c>
      <c r="AQ394" s="164">
        <f t="shared" si="44"/>
        <v>-1114170600.9699998</v>
      </c>
      <c r="AR394" s="165">
        <f t="shared" si="45"/>
        <v>-235626.27041482055</v>
      </c>
    </row>
    <row r="395" spans="1:44" hidden="1" x14ac:dyDescent="0.25">
      <c r="A395" s="11" t="str">
        <f t="shared" si="41"/>
        <v>5</v>
      </c>
      <c r="B395" s="11" t="str">
        <f t="shared" si="42"/>
        <v>51</v>
      </c>
      <c r="C395" s="11" t="str">
        <f t="shared" si="43"/>
        <v>519</v>
      </c>
      <c r="D395" s="23">
        <v>51910000</v>
      </c>
      <c r="E395" s="119" t="s">
        <v>3266</v>
      </c>
      <c r="F395" s="24" t="s">
        <v>721</v>
      </c>
      <c r="G395" s="12">
        <f>+SUMIFS('BLG1222'!$I:$I,'BLG1222'!$A:$A,'ALL 2022'!$2:$2,'BLG1222'!$D:$D,'ALL 2022'!$D:$D)</f>
        <v>-1500000000</v>
      </c>
      <c r="H395" s="12">
        <f>+SUMIFS('BLG1222'!$I:$I,'BLG1222'!$A:$A,'ALL 2022'!$2:$2,'BLG1222'!$D:$D,'ALL 2022'!$D:$D)</f>
        <v>0</v>
      </c>
      <c r="I395" s="12">
        <f>+SUMIFS('BLG1222'!$I:$I,'BLG1222'!$A:$A,'ALL 2022'!$2:$2,'BLG1222'!$D:$D,'ALL 2022'!$D:$D)</f>
        <v>-1799999999.9000001</v>
      </c>
      <c r="J395" s="12">
        <f>+SUMIFS('BLG1222'!$I:$I,'BLG1222'!$A:$A,'ALL 2022'!$2:$2,'BLG1222'!$D:$D,'ALL 2022'!$D:$D)</f>
        <v>-9450000000</v>
      </c>
      <c r="K395" s="12">
        <f>+SUMIFS('BLG1222'!$I:$I,'BLG1222'!$A:$A,'ALL 2022'!$2:$2,'BLG1222'!$D:$D,'ALL 2022'!$D:$D)</f>
        <v>-6500000000</v>
      </c>
      <c r="L395" s="12">
        <f>+SUMIFS('BLG1222'!$I:$I,'BLG1222'!$A:$A,'ALL 2022'!$2:$2,'BLG1222'!$D:$D,'ALL 2022'!$D:$D)</f>
        <v>1.220703125E-6</v>
      </c>
      <c r="M395" s="12">
        <f>+SUMIFS('BLG1222'!$I:$I,'BLG1222'!$A:$A,'ALL 2022'!$2:$2,'BLG1222'!$D:$D,'ALL 2022'!$D:$D)</f>
        <v>0</v>
      </c>
      <c r="N395" s="12">
        <f>+SUMIFS('BLG1222'!$I:$I,'BLG1222'!$A:$A,'ALL 2022'!$2:$2,'BLG1222'!$D:$D,'ALL 2022'!$D:$D)</f>
        <v>0</v>
      </c>
      <c r="O395" s="12">
        <f>+SUMIFS('BLG1222'!$I:$I,'BLG1222'!$A:$A,'ALL 2022'!$2:$2,'BLG1222'!$D:$D,'ALL 2022'!$D:$D)</f>
        <v>0</v>
      </c>
      <c r="P395" s="12">
        <f>+SUMIFS('BLG1222'!$I:$I,'BLG1222'!$A:$A,'ALL 2022'!$2:$2,'BLG1222'!$D:$D,'ALL 2022'!$D:$D)</f>
        <v>0</v>
      </c>
      <c r="Q395" s="12">
        <f>+SUMIFS('BLG1222'!$I:$I,'BLG1222'!$A:$A,'ALL 2022'!$2:$2,'BLG1222'!$D:$D,'ALL 2022'!$D:$D)</f>
        <v>0</v>
      </c>
      <c r="R395" s="12">
        <f>+SUMIFS('BLG1222'!$I:$I,'BLG1222'!$A:$A,'ALL 2022'!$2:$2,'BLG1222'!$D:$D,'ALL 2022'!$D:$D)</f>
        <v>0</v>
      </c>
      <c r="S395" s="12">
        <f>+SUMIFS('BLG1222'!$I:$I,'BLG1222'!$A:$A,'ALL 2022'!$2:$2,'BLG1222'!$D:$D,'ALL 2022'!$D:$D)</f>
        <v>-93976269</v>
      </c>
      <c r="T395" s="12">
        <f>+SUMIFS('BLG1222'!$I:$I,'BLG1222'!$A:$A,'ALL 2022'!$2:$2,'BLG1222'!$D:$D,'ALL 2022'!$D:$D)</f>
        <v>-6550000000</v>
      </c>
      <c r="U395" s="12">
        <f>+SUMIFS('BLG1222'!$I:$I,'BLG1222'!$A:$A,'ALL 2022'!$2:$2,'BLG1222'!$D:$D,'ALL 2022'!$D:$D)</f>
        <v>0</v>
      </c>
      <c r="V395" s="12">
        <f>+SUMIFS('BLG1222'!$I:$I,'BLG1222'!$A:$A,'ALL 2022'!$2:$2,'BLG1222'!$D:$D,'ALL 2022'!$D:$D)</f>
        <v>0</v>
      </c>
      <c r="W395" s="12">
        <f>+SUMIFS('BLG1222'!$I:$I,'BLG1222'!$A:$A,'ALL 2022'!$2:$2,'BLG1222'!$D:$D,'ALL 2022'!$D:$D)</f>
        <v>0</v>
      </c>
      <c r="X395" s="12">
        <f>+SUMIFS('BLG1222'!$I:$I,'BLG1222'!$A:$A,'ALL 2022'!$2:$2,'BLG1222'!$D:$D,'ALL 2022'!$D:$D)</f>
        <v>0</v>
      </c>
      <c r="Y395" s="12">
        <f>+SUMIFS('BLG1222'!$I:$I,'BLG1222'!$A:$A,'ALL 2022'!$2:$2,'BLG1222'!$D:$D,'ALL 2022'!$D:$D)</f>
        <v>0</v>
      </c>
      <c r="Z395" s="12">
        <f>+SUMIFS('BLG1222'!$I:$I,'BLG1222'!$A:$A,'ALL 2022'!$2:$2,'BLG1222'!$D:$D,'ALL 2022'!$D:$D)</f>
        <v>0</v>
      </c>
      <c r="AA395" s="12">
        <f>+SUMIFS('BLG1222'!$I:$I,'BLG1222'!$A:$A,'ALL 2022'!$2:$2,'BLG1222'!$D:$D,'ALL 2022'!$D:$D)</f>
        <v>0</v>
      </c>
      <c r="AB395" s="12">
        <f>+SUMIFS('BLG1222'!$I:$I,'BLG1222'!$A:$A,'ALL 2022'!$2:$2,'BLG1222'!$D:$D,'ALL 2022'!$D:$D)</f>
        <v>-774242467.48305798</v>
      </c>
      <c r="AC395" s="12">
        <f>+SUMIFS('BLG1222'!$I:$I,'BLG1222'!$A:$A,'ALL 2022'!$2:$2,'BLG1222'!$D:$D,'ALL 2022'!$D:$D)</f>
        <v>0</v>
      </c>
      <c r="AD395" s="12">
        <f>+SUMIFS('BLG1222'!$I:$I,'BLG1222'!$A:$A,'ALL 2022'!$2:$2,'BLG1222'!$D:$D,'ALL 2022'!$D:$D)</f>
        <v>0</v>
      </c>
      <c r="AE395" s="12">
        <f>+SUMIFS('BLG1222'!$I:$I,'BLG1222'!$A:$A,'ALL 2022'!$2:$2,'BLG1222'!$D:$D,'ALL 2022'!$D:$D)</f>
        <v>0</v>
      </c>
      <c r="AF395" s="12">
        <f>+SUMIFS('BLG1222'!$I:$I,'BLG1222'!$A:$A,'ALL 2022'!$2:$2,'BLG1222'!$D:$D,'ALL 2022'!$D:$D)</f>
        <v>0</v>
      </c>
      <c r="AG395" s="12">
        <f>+SUMIFS('BLG1222'!$I:$I,'BLG1222'!$A:$A,'ALL 2022'!$2:$2,'BLG1222'!$D:$D,'ALL 2022'!$D:$D)</f>
        <v>0</v>
      </c>
      <c r="AH395" s="12">
        <f>+SUMIFS('BLG1222'!$I:$I,'BLG1222'!$A:$A,'ALL 2022'!$2:$2,'BLG1222'!$D:$D,'ALL 2022'!$D:$D)</f>
        <v>0</v>
      </c>
      <c r="AI395" s="12">
        <f>+SUMIFS('BLG1222'!$I:$I,'BLG1222'!$A:$A,'ALL 2022'!$2:$2,'BLG1222'!$D:$D,'ALL 2022'!$D:$D)</f>
        <v>0</v>
      </c>
      <c r="AJ395" s="12">
        <f>+SUMIFS('BLG1222'!$I:$I,'BLG1222'!$A:$A,'ALL 2022'!$2:$2,'BLG1222'!$D:$D,'ALL 2022'!$D:$D)</f>
        <v>0</v>
      </c>
      <c r="AK395" s="12">
        <f>+SUMIFS('BLG1222'!$I:$I,'BLG1222'!$A:$A,'ALL 2022'!$2:$2,'BLG1222'!$D:$D,'ALL 2022'!$D:$D)</f>
        <v>-1446603660.2</v>
      </c>
      <c r="AL395" s="12">
        <f>+SUMIFS('BLG1222'!$I:$I,'BLG1222'!$A:$A,'ALL 2022'!$2:$2,'BLG1222'!$D:$D,'ALL 2022'!$D:$D)</f>
        <v>0</v>
      </c>
      <c r="AM395" s="12">
        <f>+SUMIFS('BLG1222'!$I:$I,'BLG1222'!$A:$A,'ALL 2022'!$2:$2,'BLG1222'!$D:$D,'ALL 2022'!$D:$D)</f>
        <v>1000000000</v>
      </c>
      <c r="AN395" s="12">
        <f>+SUMIFS('BLG1222'!$I:$I,'BLG1222'!$A:$A,'ALL 2022'!$2:$2,'BLG1222'!$D:$D,'ALL 2022'!$D:$D)</f>
        <v>0</v>
      </c>
      <c r="AO395" s="12">
        <f>+SUMIFS('BLG1222'!$I:$I,'BLG1222'!$A:$A,'ALL 2022'!$2:$2,'BLG1222'!$D:$D,'ALL 2022'!$D:$D)</f>
        <v>-525000000</v>
      </c>
      <c r="AP395" s="12">
        <f>+SUMIFS('BLG1222'!$I:$I,'BLG1222'!$A:$A,'ALL 2022'!$2:$2,'BLG1222'!$D:$D,'ALL 2022'!$D:$D)</f>
        <v>0</v>
      </c>
      <c r="AQ395" s="164">
        <f t="shared" si="44"/>
        <v>-27639822396.583061</v>
      </c>
      <c r="AR395" s="165">
        <f t="shared" si="45"/>
        <v>-5845306.1502115997</v>
      </c>
    </row>
    <row r="396" spans="1:44" hidden="1" x14ac:dyDescent="0.25">
      <c r="A396" s="11" t="str">
        <f t="shared" si="41"/>
        <v>5</v>
      </c>
      <c r="B396" s="11" t="str">
        <f t="shared" si="42"/>
        <v>51</v>
      </c>
      <c r="C396" s="11" t="str">
        <f t="shared" si="43"/>
        <v>519</v>
      </c>
      <c r="D396" s="23">
        <v>51910016</v>
      </c>
      <c r="E396" s="119" t="s">
        <v>3266</v>
      </c>
      <c r="F396" s="24" t="s">
        <v>2256</v>
      </c>
      <c r="G396" s="12">
        <f>+SUMIFS('BLG1222'!$I:$I,'BLG1222'!$A:$A,'ALL 2022'!$2:$2,'BLG1222'!$D:$D,'ALL 2022'!$D:$D)</f>
        <v>0</v>
      </c>
      <c r="H396" s="12">
        <f>+SUMIFS('BLG1222'!$I:$I,'BLG1222'!$A:$A,'ALL 2022'!$2:$2,'BLG1222'!$D:$D,'ALL 2022'!$D:$D)</f>
        <v>0</v>
      </c>
      <c r="I396" s="12">
        <f>+SUMIFS('BLG1222'!$I:$I,'BLG1222'!$A:$A,'ALL 2022'!$2:$2,'BLG1222'!$D:$D,'ALL 2022'!$D:$D)</f>
        <v>0</v>
      </c>
      <c r="J396" s="12">
        <f>+SUMIFS('BLG1222'!$I:$I,'BLG1222'!$A:$A,'ALL 2022'!$2:$2,'BLG1222'!$D:$D,'ALL 2022'!$D:$D)</f>
        <v>0</v>
      </c>
      <c r="K396" s="12">
        <f>+SUMIFS('BLG1222'!$I:$I,'BLG1222'!$A:$A,'ALL 2022'!$2:$2,'BLG1222'!$D:$D,'ALL 2022'!$D:$D)</f>
        <v>0</v>
      </c>
      <c r="L396" s="12">
        <f>+SUMIFS('BLG1222'!$I:$I,'BLG1222'!$A:$A,'ALL 2022'!$2:$2,'BLG1222'!$D:$D,'ALL 2022'!$D:$D)</f>
        <v>0</v>
      </c>
      <c r="M396" s="12">
        <f>+SUMIFS('BLG1222'!$I:$I,'BLG1222'!$A:$A,'ALL 2022'!$2:$2,'BLG1222'!$D:$D,'ALL 2022'!$D:$D)</f>
        <v>0</v>
      </c>
      <c r="N396" s="12">
        <f>+SUMIFS('BLG1222'!$I:$I,'BLG1222'!$A:$A,'ALL 2022'!$2:$2,'BLG1222'!$D:$D,'ALL 2022'!$D:$D)</f>
        <v>0</v>
      </c>
      <c r="O396" s="12">
        <f>+SUMIFS('BLG1222'!$I:$I,'BLG1222'!$A:$A,'ALL 2022'!$2:$2,'BLG1222'!$D:$D,'ALL 2022'!$D:$D)</f>
        <v>0</v>
      </c>
      <c r="P396" s="12">
        <f>+SUMIFS('BLG1222'!$I:$I,'BLG1222'!$A:$A,'ALL 2022'!$2:$2,'BLG1222'!$D:$D,'ALL 2022'!$D:$D)</f>
        <v>0</v>
      </c>
      <c r="Q396" s="12">
        <f>+SUMIFS('BLG1222'!$I:$I,'BLG1222'!$A:$A,'ALL 2022'!$2:$2,'BLG1222'!$D:$D,'ALL 2022'!$D:$D)</f>
        <v>0</v>
      </c>
      <c r="R396" s="12">
        <f>+SUMIFS('BLG1222'!$I:$I,'BLG1222'!$A:$A,'ALL 2022'!$2:$2,'BLG1222'!$D:$D,'ALL 2022'!$D:$D)</f>
        <v>0</v>
      </c>
      <c r="S396" s="12">
        <f>+SUMIFS('BLG1222'!$I:$I,'BLG1222'!$A:$A,'ALL 2022'!$2:$2,'BLG1222'!$D:$D,'ALL 2022'!$D:$D)</f>
        <v>0</v>
      </c>
      <c r="T396" s="12">
        <f>+SUMIFS('BLG1222'!$I:$I,'BLG1222'!$A:$A,'ALL 2022'!$2:$2,'BLG1222'!$D:$D,'ALL 2022'!$D:$D)</f>
        <v>0</v>
      </c>
      <c r="U396" s="12">
        <f>+SUMIFS('BLG1222'!$I:$I,'BLG1222'!$A:$A,'ALL 2022'!$2:$2,'BLG1222'!$D:$D,'ALL 2022'!$D:$D)</f>
        <v>0</v>
      </c>
      <c r="V396" s="12">
        <f>+SUMIFS('BLG1222'!$I:$I,'BLG1222'!$A:$A,'ALL 2022'!$2:$2,'BLG1222'!$D:$D,'ALL 2022'!$D:$D)</f>
        <v>0</v>
      </c>
      <c r="W396" s="12">
        <f>+SUMIFS('BLG1222'!$I:$I,'BLG1222'!$A:$A,'ALL 2022'!$2:$2,'BLG1222'!$D:$D,'ALL 2022'!$D:$D)</f>
        <v>0</v>
      </c>
      <c r="X396" s="12">
        <f>+SUMIFS('BLG1222'!$I:$I,'BLG1222'!$A:$A,'ALL 2022'!$2:$2,'BLG1222'!$D:$D,'ALL 2022'!$D:$D)</f>
        <v>0</v>
      </c>
      <c r="Y396" s="12">
        <f>+SUMIFS('BLG1222'!$I:$I,'BLG1222'!$A:$A,'ALL 2022'!$2:$2,'BLG1222'!$D:$D,'ALL 2022'!$D:$D)</f>
        <v>0</v>
      </c>
      <c r="Z396" s="12">
        <f>+SUMIFS('BLG1222'!$I:$I,'BLG1222'!$A:$A,'ALL 2022'!$2:$2,'BLG1222'!$D:$D,'ALL 2022'!$D:$D)</f>
        <v>0</v>
      </c>
      <c r="AA396" s="12">
        <f>+SUMIFS('BLG1222'!$I:$I,'BLG1222'!$A:$A,'ALL 2022'!$2:$2,'BLG1222'!$D:$D,'ALL 2022'!$D:$D)</f>
        <v>0</v>
      </c>
      <c r="AB396" s="12">
        <f>+SUMIFS('BLG1222'!$I:$I,'BLG1222'!$A:$A,'ALL 2022'!$2:$2,'BLG1222'!$D:$D,'ALL 2022'!$D:$D)</f>
        <v>0</v>
      </c>
      <c r="AC396" s="12">
        <f>+SUMIFS('BLG1222'!$I:$I,'BLG1222'!$A:$A,'ALL 2022'!$2:$2,'BLG1222'!$D:$D,'ALL 2022'!$D:$D)</f>
        <v>0</v>
      </c>
      <c r="AD396" s="12">
        <f>+SUMIFS('BLG1222'!$I:$I,'BLG1222'!$A:$A,'ALL 2022'!$2:$2,'BLG1222'!$D:$D,'ALL 2022'!$D:$D)</f>
        <v>0</v>
      </c>
      <c r="AE396" s="12">
        <f>+SUMIFS('BLG1222'!$I:$I,'BLG1222'!$A:$A,'ALL 2022'!$2:$2,'BLG1222'!$D:$D,'ALL 2022'!$D:$D)</f>
        <v>0</v>
      </c>
      <c r="AF396" s="12">
        <f>+SUMIFS('BLG1222'!$I:$I,'BLG1222'!$A:$A,'ALL 2022'!$2:$2,'BLG1222'!$D:$D,'ALL 2022'!$D:$D)</f>
        <v>0</v>
      </c>
      <c r="AG396" s="12">
        <f>+SUMIFS('BLG1222'!$I:$I,'BLG1222'!$A:$A,'ALL 2022'!$2:$2,'BLG1222'!$D:$D,'ALL 2022'!$D:$D)</f>
        <v>0</v>
      </c>
      <c r="AH396" s="12">
        <f>+SUMIFS('BLG1222'!$I:$I,'BLG1222'!$A:$A,'ALL 2022'!$2:$2,'BLG1222'!$D:$D,'ALL 2022'!$D:$D)</f>
        <v>0</v>
      </c>
      <c r="AI396" s="12">
        <f>+SUMIFS('BLG1222'!$I:$I,'BLG1222'!$A:$A,'ALL 2022'!$2:$2,'BLG1222'!$D:$D,'ALL 2022'!$D:$D)</f>
        <v>0</v>
      </c>
      <c r="AJ396" s="12">
        <f>+SUMIFS('BLG1222'!$I:$I,'BLG1222'!$A:$A,'ALL 2022'!$2:$2,'BLG1222'!$D:$D,'ALL 2022'!$D:$D)</f>
        <v>0</v>
      </c>
      <c r="AK396" s="12">
        <f>+SUMIFS('BLG1222'!$I:$I,'BLG1222'!$A:$A,'ALL 2022'!$2:$2,'BLG1222'!$D:$D,'ALL 2022'!$D:$D)</f>
        <v>0</v>
      </c>
      <c r="AL396" s="12">
        <f>+SUMIFS('BLG1222'!$I:$I,'BLG1222'!$A:$A,'ALL 2022'!$2:$2,'BLG1222'!$D:$D,'ALL 2022'!$D:$D)</f>
        <v>0</v>
      </c>
      <c r="AM396" s="12">
        <f>+SUMIFS('BLG1222'!$I:$I,'BLG1222'!$A:$A,'ALL 2022'!$2:$2,'BLG1222'!$D:$D,'ALL 2022'!$D:$D)</f>
        <v>0</v>
      </c>
      <c r="AN396" s="12">
        <f>+SUMIFS('BLG1222'!$I:$I,'BLG1222'!$A:$A,'ALL 2022'!$2:$2,'BLG1222'!$D:$D,'ALL 2022'!$D:$D)</f>
        <v>0</v>
      </c>
      <c r="AO396" s="12">
        <f>+SUMIFS('BLG1222'!$I:$I,'BLG1222'!$A:$A,'ALL 2022'!$2:$2,'BLG1222'!$D:$D,'ALL 2022'!$D:$D)</f>
        <v>0</v>
      </c>
      <c r="AP396" s="12">
        <f>+SUMIFS('BLG1222'!$I:$I,'BLG1222'!$A:$A,'ALL 2022'!$2:$2,'BLG1222'!$D:$D,'ALL 2022'!$D:$D)</f>
        <v>0</v>
      </c>
      <c r="AQ396" s="164">
        <f t="shared" si="44"/>
        <v>0</v>
      </c>
      <c r="AR396" s="165">
        <f t="shared" si="45"/>
        <v>0</v>
      </c>
    </row>
    <row r="397" spans="1:44" hidden="1" x14ac:dyDescent="0.25">
      <c r="A397" s="11" t="str">
        <f t="shared" si="41"/>
        <v>5</v>
      </c>
      <c r="B397" s="11" t="str">
        <f t="shared" si="42"/>
        <v>51</v>
      </c>
      <c r="C397" s="11" t="str">
        <f t="shared" si="43"/>
        <v>519</v>
      </c>
      <c r="D397" s="23">
        <v>51920000</v>
      </c>
      <c r="E397" s="119" t="s">
        <v>3266</v>
      </c>
      <c r="F397" s="24" t="s">
        <v>408</v>
      </c>
      <c r="G397" s="12">
        <f>+SUMIFS('BLG1222'!$I:$I,'BLG1222'!$A:$A,'ALL 2022'!$2:$2,'BLG1222'!$D:$D,'ALL 2022'!$D:$D)</f>
        <v>-700000000</v>
      </c>
      <c r="H397" s="12">
        <f>+SUMIFS('BLG1222'!$I:$I,'BLG1222'!$A:$A,'ALL 2022'!$2:$2,'BLG1222'!$D:$D,'ALL 2022'!$D:$D)</f>
        <v>0</v>
      </c>
      <c r="I397" s="12">
        <f>+SUMIFS('BLG1222'!$I:$I,'BLG1222'!$A:$A,'ALL 2022'!$2:$2,'BLG1222'!$D:$D,'ALL 2022'!$D:$D)</f>
        <v>-2500000000</v>
      </c>
      <c r="J397" s="12">
        <f>+SUMIFS('BLG1222'!$I:$I,'BLG1222'!$A:$A,'ALL 2022'!$2:$2,'BLG1222'!$D:$D,'ALL 2022'!$D:$D)</f>
        <v>-8000000000</v>
      </c>
      <c r="K397" s="12">
        <f>+SUMIFS('BLG1222'!$I:$I,'BLG1222'!$A:$A,'ALL 2022'!$2:$2,'BLG1222'!$D:$D,'ALL 2022'!$D:$D)</f>
        <v>-4450000000</v>
      </c>
      <c r="L397" s="12">
        <f>+SUMIFS('BLG1222'!$I:$I,'BLG1222'!$A:$A,'ALL 2022'!$2:$2,'BLG1222'!$D:$D,'ALL 2022'!$D:$D)</f>
        <v>-1500000000</v>
      </c>
      <c r="M397" s="12">
        <f>+SUMIFS('BLG1222'!$I:$I,'BLG1222'!$A:$A,'ALL 2022'!$2:$2,'BLG1222'!$D:$D,'ALL 2022'!$D:$D)</f>
        <v>0</v>
      </c>
      <c r="N397" s="12">
        <f>+SUMIFS('BLG1222'!$I:$I,'BLG1222'!$A:$A,'ALL 2022'!$2:$2,'BLG1222'!$D:$D,'ALL 2022'!$D:$D)</f>
        <v>0</v>
      </c>
      <c r="O397" s="12">
        <f>+SUMIFS('BLG1222'!$I:$I,'BLG1222'!$A:$A,'ALL 2022'!$2:$2,'BLG1222'!$D:$D,'ALL 2022'!$D:$D)</f>
        <v>0</v>
      </c>
      <c r="P397" s="12">
        <f>+SUMIFS('BLG1222'!$I:$I,'BLG1222'!$A:$A,'ALL 2022'!$2:$2,'BLG1222'!$D:$D,'ALL 2022'!$D:$D)</f>
        <v>0</v>
      </c>
      <c r="Q397" s="12">
        <f>+SUMIFS('BLG1222'!$I:$I,'BLG1222'!$A:$A,'ALL 2022'!$2:$2,'BLG1222'!$D:$D,'ALL 2022'!$D:$D)</f>
        <v>0</v>
      </c>
      <c r="R397" s="12">
        <f>+SUMIFS('BLG1222'!$I:$I,'BLG1222'!$A:$A,'ALL 2022'!$2:$2,'BLG1222'!$D:$D,'ALL 2022'!$D:$D)</f>
        <v>0</v>
      </c>
      <c r="S397" s="12">
        <f>+SUMIFS('BLG1222'!$I:$I,'BLG1222'!$A:$A,'ALL 2022'!$2:$2,'BLG1222'!$D:$D,'ALL 2022'!$D:$D)</f>
        <v>-228661590.53</v>
      </c>
      <c r="T397" s="12">
        <f>+SUMIFS('BLG1222'!$I:$I,'BLG1222'!$A:$A,'ALL 2022'!$2:$2,'BLG1222'!$D:$D,'ALL 2022'!$D:$D)</f>
        <v>-250000000</v>
      </c>
      <c r="U397" s="12">
        <f>+SUMIFS('BLG1222'!$I:$I,'BLG1222'!$A:$A,'ALL 2022'!$2:$2,'BLG1222'!$D:$D,'ALL 2022'!$D:$D)</f>
        <v>0</v>
      </c>
      <c r="V397" s="12">
        <f>+SUMIFS('BLG1222'!$I:$I,'BLG1222'!$A:$A,'ALL 2022'!$2:$2,'BLG1222'!$D:$D,'ALL 2022'!$D:$D)</f>
        <v>0</v>
      </c>
      <c r="W397" s="12">
        <f>+SUMIFS('BLG1222'!$I:$I,'BLG1222'!$A:$A,'ALL 2022'!$2:$2,'BLG1222'!$D:$D,'ALL 2022'!$D:$D)</f>
        <v>0</v>
      </c>
      <c r="X397" s="12">
        <f>+SUMIFS('BLG1222'!$I:$I,'BLG1222'!$A:$A,'ALL 2022'!$2:$2,'BLG1222'!$D:$D,'ALL 2022'!$D:$D)</f>
        <v>0</v>
      </c>
      <c r="Y397" s="12">
        <f>+SUMIFS('BLG1222'!$I:$I,'BLG1222'!$A:$A,'ALL 2022'!$2:$2,'BLG1222'!$D:$D,'ALL 2022'!$D:$D)</f>
        <v>0</v>
      </c>
      <c r="Z397" s="12">
        <f>+SUMIFS('BLG1222'!$I:$I,'BLG1222'!$A:$A,'ALL 2022'!$2:$2,'BLG1222'!$D:$D,'ALL 2022'!$D:$D)</f>
        <v>0</v>
      </c>
      <c r="AA397" s="12">
        <f>+SUMIFS('BLG1222'!$I:$I,'BLG1222'!$A:$A,'ALL 2022'!$2:$2,'BLG1222'!$D:$D,'ALL 2022'!$D:$D)</f>
        <v>0</v>
      </c>
      <c r="AB397" s="12">
        <f>+SUMIFS('BLG1222'!$I:$I,'BLG1222'!$A:$A,'ALL 2022'!$2:$2,'BLG1222'!$D:$D,'ALL 2022'!$D:$D)</f>
        <v>0</v>
      </c>
      <c r="AC397" s="12">
        <f>+SUMIFS('BLG1222'!$I:$I,'BLG1222'!$A:$A,'ALL 2022'!$2:$2,'BLG1222'!$D:$D,'ALL 2022'!$D:$D)</f>
        <v>-1153000797.5699999</v>
      </c>
      <c r="AD397" s="12">
        <f>+SUMIFS('BLG1222'!$I:$I,'BLG1222'!$A:$A,'ALL 2022'!$2:$2,'BLG1222'!$D:$D,'ALL 2022'!$D:$D)</f>
        <v>0</v>
      </c>
      <c r="AE397" s="12">
        <f>+SUMIFS('BLG1222'!$I:$I,'BLG1222'!$A:$A,'ALL 2022'!$2:$2,'BLG1222'!$D:$D,'ALL 2022'!$D:$D)</f>
        <v>0</v>
      </c>
      <c r="AF397" s="12">
        <f>+SUMIFS('BLG1222'!$I:$I,'BLG1222'!$A:$A,'ALL 2022'!$2:$2,'BLG1222'!$D:$D,'ALL 2022'!$D:$D)</f>
        <v>0</v>
      </c>
      <c r="AG397" s="12">
        <f>+SUMIFS('BLG1222'!$I:$I,'BLG1222'!$A:$A,'ALL 2022'!$2:$2,'BLG1222'!$D:$D,'ALL 2022'!$D:$D)</f>
        <v>0</v>
      </c>
      <c r="AH397" s="12">
        <f>+SUMIFS('BLG1222'!$I:$I,'BLG1222'!$A:$A,'ALL 2022'!$2:$2,'BLG1222'!$D:$D,'ALL 2022'!$D:$D)</f>
        <v>0</v>
      </c>
      <c r="AI397" s="12">
        <f>+SUMIFS('BLG1222'!$I:$I,'BLG1222'!$A:$A,'ALL 2022'!$2:$2,'BLG1222'!$D:$D,'ALL 2022'!$D:$D)</f>
        <v>0</v>
      </c>
      <c r="AJ397" s="12">
        <f>+SUMIFS('BLG1222'!$I:$I,'BLG1222'!$A:$A,'ALL 2022'!$2:$2,'BLG1222'!$D:$D,'ALL 2022'!$D:$D)</f>
        <v>0</v>
      </c>
      <c r="AK397" s="12">
        <f>+SUMIFS('BLG1222'!$I:$I,'BLG1222'!$A:$A,'ALL 2022'!$2:$2,'BLG1222'!$D:$D,'ALL 2022'!$D:$D)</f>
        <v>0</v>
      </c>
      <c r="AL397" s="12">
        <f>+SUMIFS('BLG1222'!$I:$I,'BLG1222'!$A:$A,'ALL 2022'!$2:$2,'BLG1222'!$D:$D,'ALL 2022'!$D:$D)</f>
        <v>0</v>
      </c>
      <c r="AM397" s="12">
        <f>+SUMIFS('BLG1222'!$I:$I,'BLG1222'!$A:$A,'ALL 2022'!$2:$2,'BLG1222'!$D:$D,'ALL 2022'!$D:$D)</f>
        <v>0</v>
      </c>
      <c r="AN397" s="12">
        <f>+SUMIFS('BLG1222'!$I:$I,'BLG1222'!$A:$A,'ALL 2022'!$2:$2,'BLG1222'!$D:$D,'ALL 2022'!$D:$D)</f>
        <v>0</v>
      </c>
      <c r="AO397" s="12">
        <f>+SUMIFS('BLG1222'!$I:$I,'BLG1222'!$A:$A,'ALL 2022'!$2:$2,'BLG1222'!$D:$D,'ALL 2022'!$D:$D)</f>
        <v>-1278460612.45</v>
      </c>
      <c r="AP397" s="12">
        <f>+SUMIFS('BLG1222'!$I:$I,'BLG1222'!$A:$A,'ALL 2022'!$2:$2,'BLG1222'!$D:$D,'ALL 2022'!$D:$D)</f>
        <v>0</v>
      </c>
      <c r="AQ397" s="164">
        <f t="shared" si="44"/>
        <v>-20060123000.549999</v>
      </c>
      <c r="AR397" s="165">
        <f t="shared" si="45"/>
        <v>-4242341.3098201351</v>
      </c>
    </row>
    <row r="398" spans="1:44" hidden="1" x14ac:dyDescent="0.25">
      <c r="A398" s="11" t="str">
        <f t="shared" si="41"/>
        <v>5</v>
      </c>
      <c r="B398" s="11" t="str">
        <f t="shared" si="42"/>
        <v>51</v>
      </c>
      <c r="C398" s="11" t="str">
        <f t="shared" si="43"/>
        <v>519</v>
      </c>
      <c r="D398" s="23">
        <v>51940000</v>
      </c>
      <c r="E398" s="119" t="s">
        <v>3266</v>
      </c>
      <c r="F398" s="24" t="s">
        <v>410</v>
      </c>
      <c r="G398" s="12">
        <f>+SUMIFS('BLG1222'!$I:$I,'BLG1222'!$A:$A,'ALL 2022'!$2:$2,'BLG1222'!$D:$D,'ALL 2022'!$D:$D)</f>
        <v>-1000000000</v>
      </c>
      <c r="H398" s="12">
        <f>+SUMIFS('BLG1222'!$I:$I,'BLG1222'!$A:$A,'ALL 2022'!$2:$2,'BLG1222'!$D:$D,'ALL 2022'!$D:$D)</f>
        <v>0</v>
      </c>
      <c r="I398" s="12">
        <f>+SUMIFS('BLG1222'!$I:$I,'BLG1222'!$A:$A,'ALL 2022'!$2:$2,'BLG1222'!$D:$D,'ALL 2022'!$D:$D)</f>
        <v>-1950000000</v>
      </c>
      <c r="J398" s="12">
        <f>+SUMIFS('BLG1222'!$I:$I,'BLG1222'!$A:$A,'ALL 2022'!$2:$2,'BLG1222'!$D:$D,'ALL 2022'!$D:$D)</f>
        <v>-2500000000</v>
      </c>
      <c r="K398" s="12">
        <f>+SUMIFS('BLG1222'!$I:$I,'BLG1222'!$A:$A,'ALL 2022'!$2:$2,'BLG1222'!$D:$D,'ALL 2022'!$D:$D)</f>
        <v>-1150000000</v>
      </c>
      <c r="L398" s="12">
        <f>+SUMIFS('BLG1222'!$I:$I,'BLG1222'!$A:$A,'ALL 2022'!$2:$2,'BLG1222'!$D:$D,'ALL 2022'!$D:$D)</f>
        <v>0</v>
      </c>
      <c r="M398" s="12">
        <f>+SUMIFS('BLG1222'!$I:$I,'BLG1222'!$A:$A,'ALL 2022'!$2:$2,'BLG1222'!$D:$D,'ALL 2022'!$D:$D)</f>
        <v>0</v>
      </c>
      <c r="N398" s="12">
        <f>+SUMIFS('BLG1222'!$I:$I,'BLG1222'!$A:$A,'ALL 2022'!$2:$2,'BLG1222'!$D:$D,'ALL 2022'!$D:$D)</f>
        <v>0</v>
      </c>
      <c r="O398" s="12">
        <f>+SUMIFS('BLG1222'!$I:$I,'BLG1222'!$A:$A,'ALL 2022'!$2:$2,'BLG1222'!$D:$D,'ALL 2022'!$D:$D)</f>
        <v>0</v>
      </c>
      <c r="P398" s="12">
        <f>+SUMIFS('BLG1222'!$I:$I,'BLG1222'!$A:$A,'ALL 2022'!$2:$2,'BLG1222'!$D:$D,'ALL 2022'!$D:$D)</f>
        <v>-801377538.51999998</v>
      </c>
      <c r="Q398" s="12">
        <f>+SUMIFS('BLG1222'!$I:$I,'BLG1222'!$A:$A,'ALL 2022'!$2:$2,'BLG1222'!$D:$D,'ALL 2022'!$D:$D)</f>
        <v>0</v>
      </c>
      <c r="R398" s="12">
        <f>+SUMIFS('BLG1222'!$I:$I,'BLG1222'!$A:$A,'ALL 2022'!$2:$2,'BLG1222'!$D:$D,'ALL 2022'!$D:$D)</f>
        <v>0</v>
      </c>
      <c r="S398" s="12">
        <f>+SUMIFS('BLG1222'!$I:$I,'BLG1222'!$A:$A,'ALL 2022'!$2:$2,'BLG1222'!$D:$D,'ALL 2022'!$D:$D)</f>
        <v>0</v>
      </c>
      <c r="T398" s="12">
        <f>+SUMIFS('BLG1222'!$I:$I,'BLG1222'!$A:$A,'ALL 2022'!$2:$2,'BLG1222'!$D:$D,'ALL 2022'!$D:$D)</f>
        <v>-687312789.20000005</v>
      </c>
      <c r="U398" s="12">
        <f>+SUMIFS('BLG1222'!$I:$I,'BLG1222'!$A:$A,'ALL 2022'!$2:$2,'BLG1222'!$D:$D,'ALL 2022'!$D:$D)</f>
        <v>0</v>
      </c>
      <c r="V398" s="12">
        <f>+SUMIFS('BLG1222'!$I:$I,'BLG1222'!$A:$A,'ALL 2022'!$2:$2,'BLG1222'!$D:$D,'ALL 2022'!$D:$D)</f>
        <v>0</v>
      </c>
      <c r="W398" s="12">
        <f>+SUMIFS('BLG1222'!$I:$I,'BLG1222'!$A:$A,'ALL 2022'!$2:$2,'BLG1222'!$D:$D,'ALL 2022'!$D:$D)</f>
        <v>0</v>
      </c>
      <c r="X398" s="12">
        <f>+SUMIFS('BLG1222'!$I:$I,'BLG1222'!$A:$A,'ALL 2022'!$2:$2,'BLG1222'!$D:$D,'ALL 2022'!$D:$D)</f>
        <v>0</v>
      </c>
      <c r="Y398" s="12">
        <f>+SUMIFS('BLG1222'!$I:$I,'BLG1222'!$A:$A,'ALL 2022'!$2:$2,'BLG1222'!$D:$D,'ALL 2022'!$D:$D)</f>
        <v>0</v>
      </c>
      <c r="Z398" s="12">
        <f>+SUMIFS('BLG1222'!$I:$I,'BLG1222'!$A:$A,'ALL 2022'!$2:$2,'BLG1222'!$D:$D,'ALL 2022'!$D:$D)</f>
        <v>0</v>
      </c>
      <c r="AA398" s="12">
        <f>+SUMIFS('BLG1222'!$I:$I,'BLG1222'!$A:$A,'ALL 2022'!$2:$2,'BLG1222'!$D:$D,'ALL 2022'!$D:$D)</f>
        <v>0</v>
      </c>
      <c r="AB398" s="12">
        <f>+SUMIFS('BLG1222'!$I:$I,'BLG1222'!$A:$A,'ALL 2022'!$2:$2,'BLG1222'!$D:$D,'ALL 2022'!$D:$D)</f>
        <v>0</v>
      </c>
      <c r="AC398" s="12">
        <f>+SUMIFS('BLG1222'!$I:$I,'BLG1222'!$A:$A,'ALL 2022'!$2:$2,'BLG1222'!$D:$D,'ALL 2022'!$D:$D)</f>
        <v>0</v>
      </c>
      <c r="AD398" s="12">
        <f>+SUMIFS('BLG1222'!$I:$I,'BLG1222'!$A:$A,'ALL 2022'!$2:$2,'BLG1222'!$D:$D,'ALL 2022'!$D:$D)</f>
        <v>0</v>
      </c>
      <c r="AE398" s="12">
        <f>+SUMIFS('BLG1222'!$I:$I,'BLG1222'!$A:$A,'ALL 2022'!$2:$2,'BLG1222'!$D:$D,'ALL 2022'!$D:$D)</f>
        <v>0</v>
      </c>
      <c r="AF398" s="12">
        <f>+SUMIFS('BLG1222'!$I:$I,'BLG1222'!$A:$A,'ALL 2022'!$2:$2,'BLG1222'!$D:$D,'ALL 2022'!$D:$D)</f>
        <v>0</v>
      </c>
      <c r="AG398" s="12">
        <f>+SUMIFS('BLG1222'!$I:$I,'BLG1222'!$A:$A,'ALL 2022'!$2:$2,'BLG1222'!$D:$D,'ALL 2022'!$D:$D)</f>
        <v>0</v>
      </c>
      <c r="AH398" s="12">
        <f>+SUMIFS('BLG1222'!$I:$I,'BLG1222'!$A:$A,'ALL 2022'!$2:$2,'BLG1222'!$D:$D,'ALL 2022'!$D:$D)</f>
        <v>0</v>
      </c>
      <c r="AI398" s="12">
        <f>+SUMIFS('BLG1222'!$I:$I,'BLG1222'!$A:$A,'ALL 2022'!$2:$2,'BLG1222'!$D:$D,'ALL 2022'!$D:$D)</f>
        <v>0</v>
      </c>
      <c r="AJ398" s="12">
        <f>+SUMIFS('BLG1222'!$I:$I,'BLG1222'!$A:$A,'ALL 2022'!$2:$2,'BLG1222'!$D:$D,'ALL 2022'!$D:$D)</f>
        <v>0</v>
      </c>
      <c r="AK398" s="12">
        <f>+SUMIFS('BLG1222'!$I:$I,'BLG1222'!$A:$A,'ALL 2022'!$2:$2,'BLG1222'!$D:$D,'ALL 2022'!$D:$D)</f>
        <v>0</v>
      </c>
      <c r="AL398" s="12">
        <f>+SUMIFS('BLG1222'!$I:$I,'BLG1222'!$A:$A,'ALL 2022'!$2:$2,'BLG1222'!$D:$D,'ALL 2022'!$D:$D)</f>
        <v>0</v>
      </c>
      <c r="AM398" s="12">
        <f>+SUMIFS('BLG1222'!$I:$I,'BLG1222'!$A:$A,'ALL 2022'!$2:$2,'BLG1222'!$D:$D,'ALL 2022'!$D:$D)</f>
        <v>0</v>
      </c>
      <c r="AN398" s="12">
        <f>+SUMIFS('BLG1222'!$I:$I,'BLG1222'!$A:$A,'ALL 2022'!$2:$2,'BLG1222'!$D:$D,'ALL 2022'!$D:$D)</f>
        <v>0</v>
      </c>
      <c r="AO398" s="12">
        <f>+SUMIFS('BLG1222'!$I:$I,'BLG1222'!$A:$A,'ALL 2022'!$2:$2,'BLG1222'!$D:$D,'ALL 2022'!$D:$D)</f>
        <v>0</v>
      </c>
      <c r="AP398" s="12">
        <f>+SUMIFS('BLG1222'!$I:$I,'BLG1222'!$A:$A,'ALL 2022'!$2:$2,'BLG1222'!$D:$D,'ALL 2022'!$D:$D)</f>
        <v>0</v>
      </c>
      <c r="AQ398" s="164">
        <f t="shared" si="44"/>
        <v>-8088690327.7200003</v>
      </c>
      <c r="AR398" s="165">
        <f t="shared" si="45"/>
        <v>-1710606.9149570165</v>
      </c>
    </row>
    <row r="399" spans="1:44" hidden="1" x14ac:dyDescent="0.25">
      <c r="A399" s="11" t="str">
        <f t="shared" si="41"/>
        <v>5</v>
      </c>
      <c r="B399" s="11" t="str">
        <f t="shared" si="42"/>
        <v>51</v>
      </c>
      <c r="C399" s="11" t="str">
        <f t="shared" si="43"/>
        <v>519</v>
      </c>
      <c r="D399" s="23">
        <v>51950000</v>
      </c>
      <c r="E399" s="119" t="s">
        <v>3266</v>
      </c>
      <c r="F399" s="24" t="s">
        <v>2221</v>
      </c>
      <c r="G399" s="12">
        <f>+SUMIFS('BLG1222'!$I:$I,'BLG1222'!$A:$A,'ALL 2022'!$2:$2,'BLG1222'!$D:$D,'ALL 2022'!$D:$D)</f>
        <v>-600000000</v>
      </c>
      <c r="H399" s="12">
        <f>+SUMIFS('BLG1222'!$I:$I,'BLG1222'!$A:$A,'ALL 2022'!$2:$2,'BLG1222'!$D:$D,'ALL 2022'!$D:$D)</f>
        <v>0</v>
      </c>
      <c r="I399" s="12">
        <f>+SUMIFS('BLG1222'!$I:$I,'BLG1222'!$A:$A,'ALL 2022'!$2:$2,'BLG1222'!$D:$D,'ALL 2022'!$D:$D)</f>
        <v>-1500000000</v>
      </c>
      <c r="J399" s="12">
        <f>+SUMIFS('BLG1222'!$I:$I,'BLG1222'!$A:$A,'ALL 2022'!$2:$2,'BLG1222'!$D:$D,'ALL 2022'!$D:$D)</f>
        <v>-5000000000</v>
      </c>
      <c r="K399" s="12">
        <f>+SUMIFS('BLG1222'!$I:$I,'BLG1222'!$A:$A,'ALL 2022'!$2:$2,'BLG1222'!$D:$D,'ALL 2022'!$D:$D)</f>
        <v>-6000000000</v>
      </c>
      <c r="L399" s="12">
        <f>+SUMIFS('BLG1222'!$I:$I,'BLG1222'!$A:$A,'ALL 2022'!$2:$2,'BLG1222'!$D:$D,'ALL 2022'!$D:$D)</f>
        <v>0</v>
      </c>
      <c r="M399" s="12">
        <f>+SUMIFS('BLG1222'!$I:$I,'BLG1222'!$A:$A,'ALL 2022'!$2:$2,'BLG1222'!$D:$D,'ALL 2022'!$D:$D)</f>
        <v>0</v>
      </c>
      <c r="N399" s="12">
        <f>+SUMIFS('BLG1222'!$I:$I,'BLG1222'!$A:$A,'ALL 2022'!$2:$2,'BLG1222'!$D:$D,'ALL 2022'!$D:$D)</f>
        <v>0</v>
      </c>
      <c r="O399" s="12">
        <f>+SUMIFS('BLG1222'!$I:$I,'BLG1222'!$A:$A,'ALL 2022'!$2:$2,'BLG1222'!$D:$D,'ALL 2022'!$D:$D)</f>
        <v>0</v>
      </c>
      <c r="P399" s="12">
        <f>+SUMIFS('BLG1222'!$I:$I,'BLG1222'!$A:$A,'ALL 2022'!$2:$2,'BLG1222'!$D:$D,'ALL 2022'!$D:$D)</f>
        <v>0</v>
      </c>
      <c r="Q399" s="12">
        <f>+SUMIFS('BLG1222'!$I:$I,'BLG1222'!$A:$A,'ALL 2022'!$2:$2,'BLG1222'!$D:$D,'ALL 2022'!$D:$D)</f>
        <v>0</v>
      </c>
      <c r="R399" s="12">
        <f>+SUMIFS('BLG1222'!$I:$I,'BLG1222'!$A:$A,'ALL 2022'!$2:$2,'BLG1222'!$D:$D,'ALL 2022'!$D:$D)</f>
        <v>0</v>
      </c>
      <c r="S399" s="12">
        <f>+SUMIFS('BLG1222'!$I:$I,'BLG1222'!$A:$A,'ALL 2022'!$2:$2,'BLG1222'!$D:$D,'ALL 2022'!$D:$D)</f>
        <v>0</v>
      </c>
      <c r="T399" s="12">
        <f>+SUMIFS('BLG1222'!$I:$I,'BLG1222'!$A:$A,'ALL 2022'!$2:$2,'BLG1222'!$D:$D,'ALL 2022'!$D:$D)</f>
        <v>0</v>
      </c>
      <c r="U399" s="12">
        <f>+SUMIFS('BLG1222'!$I:$I,'BLG1222'!$A:$A,'ALL 2022'!$2:$2,'BLG1222'!$D:$D,'ALL 2022'!$D:$D)</f>
        <v>0</v>
      </c>
      <c r="V399" s="12">
        <f>+SUMIFS('BLG1222'!$I:$I,'BLG1222'!$A:$A,'ALL 2022'!$2:$2,'BLG1222'!$D:$D,'ALL 2022'!$D:$D)</f>
        <v>0</v>
      </c>
      <c r="W399" s="12">
        <f>+SUMIFS('BLG1222'!$I:$I,'BLG1222'!$A:$A,'ALL 2022'!$2:$2,'BLG1222'!$D:$D,'ALL 2022'!$D:$D)</f>
        <v>0</v>
      </c>
      <c r="X399" s="12">
        <f>+SUMIFS('BLG1222'!$I:$I,'BLG1222'!$A:$A,'ALL 2022'!$2:$2,'BLG1222'!$D:$D,'ALL 2022'!$D:$D)</f>
        <v>0</v>
      </c>
      <c r="Y399" s="12">
        <f>+SUMIFS('BLG1222'!$I:$I,'BLG1222'!$A:$A,'ALL 2022'!$2:$2,'BLG1222'!$D:$D,'ALL 2022'!$D:$D)</f>
        <v>0</v>
      </c>
      <c r="Z399" s="12">
        <f>+SUMIFS('BLG1222'!$I:$I,'BLG1222'!$A:$A,'ALL 2022'!$2:$2,'BLG1222'!$D:$D,'ALL 2022'!$D:$D)</f>
        <v>0</v>
      </c>
      <c r="AA399" s="12">
        <f>+SUMIFS('BLG1222'!$I:$I,'BLG1222'!$A:$A,'ALL 2022'!$2:$2,'BLG1222'!$D:$D,'ALL 2022'!$D:$D)</f>
        <v>0</v>
      </c>
      <c r="AB399" s="12">
        <f>+SUMIFS('BLG1222'!$I:$I,'BLG1222'!$A:$A,'ALL 2022'!$2:$2,'BLG1222'!$D:$D,'ALL 2022'!$D:$D)</f>
        <v>0</v>
      </c>
      <c r="AC399" s="12">
        <f>+SUMIFS('BLG1222'!$I:$I,'BLG1222'!$A:$A,'ALL 2022'!$2:$2,'BLG1222'!$D:$D,'ALL 2022'!$D:$D)</f>
        <v>0</v>
      </c>
      <c r="AD399" s="12">
        <f>+SUMIFS('BLG1222'!$I:$I,'BLG1222'!$A:$A,'ALL 2022'!$2:$2,'BLG1222'!$D:$D,'ALL 2022'!$D:$D)</f>
        <v>0</v>
      </c>
      <c r="AE399" s="12">
        <f>+SUMIFS('BLG1222'!$I:$I,'BLG1222'!$A:$A,'ALL 2022'!$2:$2,'BLG1222'!$D:$D,'ALL 2022'!$D:$D)</f>
        <v>0</v>
      </c>
      <c r="AF399" s="12">
        <f>+SUMIFS('BLG1222'!$I:$I,'BLG1222'!$A:$A,'ALL 2022'!$2:$2,'BLG1222'!$D:$D,'ALL 2022'!$D:$D)</f>
        <v>0</v>
      </c>
      <c r="AG399" s="12">
        <f>+SUMIFS('BLG1222'!$I:$I,'BLG1222'!$A:$A,'ALL 2022'!$2:$2,'BLG1222'!$D:$D,'ALL 2022'!$D:$D)</f>
        <v>0</v>
      </c>
      <c r="AH399" s="12">
        <f>+SUMIFS('BLG1222'!$I:$I,'BLG1222'!$A:$A,'ALL 2022'!$2:$2,'BLG1222'!$D:$D,'ALL 2022'!$D:$D)</f>
        <v>0</v>
      </c>
      <c r="AI399" s="12">
        <f>+SUMIFS('BLG1222'!$I:$I,'BLG1222'!$A:$A,'ALL 2022'!$2:$2,'BLG1222'!$D:$D,'ALL 2022'!$D:$D)</f>
        <v>0</v>
      </c>
      <c r="AJ399" s="12">
        <f>+SUMIFS('BLG1222'!$I:$I,'BLG1222'!$A:$A,'ALL 2022'!$2:$2,'BLG1222'!$D:$D,'ALL 2022'!$D:$D)</f>
        <v>0</v>
      </c>
      <c r="AK399" s="12">
        <f>+SUMIFS('BLG1222'!$I:$I,'BLG1222'!$A:$A,'ALL 2022'!$2:$2,'BLG1222'!$D:$D,'ALL 2022'!$D:$D)</f>
        <v>0</v>
      </c>
      <c r="AL399" s="12">
        <f>+SUMIFS('BLG1222'!$I:$I,'BLG1222'!$A:$A,'ALL 2022'!$2:$2,'BLG1222'!$D:$D,'ALL 2022'!$D:$D)</f>
        <v>0</v>
      </c>
      <c r="AM399" s="12">
        <f>+SUMIFS('BLG1222'!$I:$I,'BLG1222'!$A:$A,'ALL 2022'!$2:$2,'BLG1222'!$D:$D,'ALL 2022'!$D:$D)</f>
        <v>0</v>
      </c>
      <c r="AN399" s="12">
        <f>+SUMIFS('BLG1222'!$I:$I,'BLG1222'!$A:$A,'ALL 2022'!$2:$2,'BLG1222'!$D:$D,'ALL 2022'!$D:$D)</f>
        <v>0</v>
      </c>
      <c r="AO399" s="12">
        <f>+SUMIFS('BLG1222'!$I:$I,'BLG1222'!$A:$A,'ALL 2022'!$2:$2,'BLG1222'!$D:$D,'ALL 2022'!$D:$D)</f>
        <v>0</v>
      </c>
      <c r="AP399" s="12">
        <f>+SUMIFS('BLG1222'!$I:$I,'BLG1222'!$A:$A,'ALL 2022'!$2:$2,'BLG1222'!$D:$D,'ALL 2022'!$D:$D)</f>
        <v>0</v>
      </c>
      <c r="AQ399" s="164">
        <f t="shared" si="44"/>
        <v>-13100000000</v>
      </c>
      <c r="AR399" s="165">
        <f t="shared" si="45"/>
        <v>-2770405.3039515284</v>
      </c>
    </row>
    <row r="400" spans="1:44" hidden="1" x14ac:dyDescent="0.25">
      <c r="A400" s="11" t="str">
        <f t="shared" si="41"/>
        <v>5</v>
      </c>
      <c r="B400" s="11" t="str">
        <f t="shared" si="42"/>
        <v>51</v>
      </c>
      <c r="C400" s="11" t="str">
        <f t="shared" si="43"/>
        <v>519</v>
      </c>
      <c r="D400" s="23">
        <v>51960000</v>
      </c>
      <c r="E400" s="119" t="s">
        <v>3266</v>
      </c>
      <c r="F400" s="24" t="s">
        <v>412</v>
      </c>
      <c r="G400" s="12">
        <f>+SUMIFS('BLG1222'!$I:$I,'BLG1222'!$A:$A,'ALL 2022'!$2:$2,'BLG1222'!$D:$D,'ALL 2022'!$D:$D)</f>
        <v>0</v>
      </c>
      <c r="H400" s="12">
        <f>+SUMIFS('BLG1222'!$I:$I,'BLG1222'!$A:$A,'ALL 2022'!$2:$2,'BLG1222'!$D:$D,'ALL 2022'!$D:$D)</f>
        <v>0</v>
      </c>
      <c r="I400" s="12">
        <f>+SUMIFS('BLG1222'!$I:$I,'BLG1222'!$A:$A,'ALL 2022'!$2:$2,'BLG1222'!$D:$D,'ALL 2022'!$D:$D)</f>
        <v>0</v>
      </c>
      <c r="J400" s="12">
        <f>+SUMIFS('BLG1222'!$I:$I,'BLG1222'!$A:$A,'ALL 2022'!$2:$2,'BLG1222'!$D:$D,'ALL 2022'!$D:$D)</f>
        <v>0</v>
      </c>
      <c r="K400" s="12">
        <f>+SUMIFS('BLG1222'!$I:$I,'BLG1222'!$A:$A,'ALL 2022'!$2:$2,'BLG1222'!$D:$D,'ALL 2022'!$D:$D)</f>
        <v>0</v>
      </c>
      <c r="L400" s="12">
        <f>+SUMIFS('BLG1222'!$I:$I,'BLG1222'!$A:$A,'ALL 2022'!$2:$2,'BLG1222'!$D:$D,'ALL 2022'!$D:$D)</f>
        <v>0</v>
      </c>
      <c r="M400" s="12">
        <f>+SUMIFS('BLG1222'!$I:$I,'BLG1222'!$A:$A,'ALL 2022'!$2:$2,'BLG1222'!$D:$D,'ALL 2022'!$D:$D)</f>
        <v>0</v>
      </c>
      <c r="N400" s="12">
        <f>+SUMIFS('BLG1222'!$I:$I,'BLG1222'!$A:$A,'ALL 2022'!$2:$2,'BLG1222'!$D:$D,'ALL 2022'!$D:$D)</f>
        <v>0</v>
      </c>
      <c r="O400" s="12">
        <f>+SUMIFS('BLG1222'!$I:$I,'BLG1222'!$A:$A,'ALL 2022'!$2:$2,'BLG1222'!$D:$D,'ALL 2022'!$D:$D)</f>
        <v>0</v>
      </c>
      <c r="P400" s="12">
        <f>+SUMIFS('BLG1222'!$I:$I,'BLG1222'!$A:$A,'ALL 2022'!$2:$2,'BLG1222'!$D:$D,'ALL 2022'!$D:$D)</f>
        <v>0</v>
      </c>
      <c r="Q400" s="12">
        <f>+SUMIFS('BLG1222'!$I:$I,'BLG1222'!$A:$A,'ALL 2022'!$2:$2,'BLG1222'!$D:$D,'ALL 2022'!$D:$D)</f>
        <v>0</v>
      </c>
      <c r="R400" s="12">
        <f>+SUMIFS('BLG1222'!$I:$I,'BLG1222'!$A:$A,'ALL 2022'!$2:$2,'BLG1222'!$D:$D,'ALL 2022'!$D:$D)</f>
        <v>0</v>
      </c>
      <c r="S400" s="12">
        <f>+SUMIFS('BLG1222'!$I:$I,'BLG1222'!$A:$A,'ALL 2022'!$2:$2,'BLG1222'!$D:$D,'ALL 2022'!$D:$D)</f>
        <v>0</v>
      </c>
      <c r="T400" s="12">
        <f>+SUMIFS('BLG1222'!$I:$I,'BLG1222'!$A:$A,'ALL 2022'!$2:$2,'BLG1222'!$D:$D,'ALL 2022'!$D:$D)</f>
        <v>0</v>
      </c>
      <c r="U400" s="12">
        <f>+SUMIFS('BLG1222'!$I:$I,'BLG1222'!$A:$A,'ALL 2022'!$2:$2,'BLG1222'!$D:$D,'ALL 2022'!$D:$D)</f>
        <v>0</v>
      </c>
      <c r="V400" s="12">
        <f>+SUMIFS('BLG1222'!$I:$I,'BLG1222'!$A:$A,'ALL 2022'!$2:$2,'BLG1222'!$D:$D,'ALL 2022'!$D:$D)</f>
        <v>0</v>
      </c>
      <c r="W400" s="12">
        <f>+SUMIFS('BLG1222'!$I:$I,'BLG1222'!$A:$A,'ALL 2022'!$2:$2,'BLG1222'!$D:$D,'ALL 2022'!$D:$D)</f>
        <v>0</v>
      </c>
      <c r="X400" s="12">
        <f>+SUMIFS('BLG1222'!$I:$I,'BLG1222'!$A:$A,'ALL 2022'!$2:$2,'BLG1222'!$D:$D,'ALL 2022'!$D:$D)</f>
        <v>0</v>
      </c>
      <c r="Y400" s="12">
        <f>+SUMIFS('BLG1222'!$I:$I,'BLG1222'!$A:$A,'ALL 2022'!$2:$2,'BLG1222'!$D:$D,'ALL 2022'!$D:$D)</f>
        <v>0</v>
      </c>
      <c r="Z400" s="12">
        <f>+SUMIFS('BLG1222'!$I:$I,'BLG1222'!$A:$A,'ALL 2022'!$2:$2,'BLG1222'!$D:$D,'ALL 2022'!$D:$D)</f>
        <v>0</v>
      </c>
      <c r="AA400" s="12">
        <f>+SUMIFS('BLG1222'!$I:$I,'BLG1222'!$A:$A,'ALL 2022'!$2:$2,'BLG1222'!$D:$D,'ALL 2022'!$D:$D)</f>
        <v>0</v>
      </c>
      <c r="AB400" s="12">
        <f>+SUMIFS('BLG1222'!$I:$I,'BLG1222'!$A:$A,'ALL 2022'!$2:$2,'BLG1222'!$D:$D,'ALL 2022'!$D:$D)</f>
        <v>0</v>
      </c>
      <c r="AC400" s="12">
        <f>+SUMIFS('BLG1222'!$I:$I,'BLG1222'!$A:$A,'ALL 2022'!$2:$2,'BLG1222'!$D:$D,'ALL 2022'!$D:$D)</f>
        <v>0</v>
      </c>
      <c r="AD400" s="12">
        <f>+SUMIFS('BLG1222'!$I:$I,'BLG1222'!$A:$A,'ALL 2022'!$2:$2,'BLG1222'!$D:$D,'ALL 2022'!$D:$D)</f>
        <v>0</v>
      </c>
      <c r="AE400" s="12">
        <f>+SUMIFS('BLG1222'!$I:$I,'BLG1222'!$A:$A,'ALL 2022'!$2:$2,'BLG1222'!$D:$D,'ALL 2022'!$D:$D)</f>
        <v>0</v>
      </c>
      <c r="AF400" s="12">
        <f>+SUMIFS('BLG1222'!$I:$I,'BLG1222'!$A:$A,'ALL 2022'!$2:$2,'BLG1222'!$D:$D,'ALL 2022'!$D:$D)</f>
        <v>0</v>
      </c>
      <c r="AG400" s="12">
        <f>+SUMIFS('BLG1222'!$I:$I,'BLG1222'!$A:$A,'ALL 2022'!$2:$2,'BLG1222'!$D:$D,'ALL 2022'!$D:$D)</f>
        <v>0</v>
      </c>
      <c r="AH400" s="12">
        <f>+SUMIFS('BLG1222'!$I:$I,'BLG1222'!$A:$A,'ALL 2022'!$2:$2,'BLG1222'!$D:$D,'ALL 2022'!$D:$D)</f>
        <v>0</v>
      </c>
      <c r="AI400" s="12">
        <f>+SUMIFS('BLG1222'!$I:$I,'BLG1222'!$A:$A,'ALL 2022'!$2:$2,'BLG1222'!$D:$D,'ALL 2022'!$D:$D)</f>
        <v>0</v>
      </c>
      <c r="AJ400" s="12">
        <f>+SUMIFS('BLG1222'!$I:$I,'BLG1222'!$A:$A,'ALL 2022'!$2:$2,'BLG1222'!$D:$D,'ALL 2022'!$D:$D)</f>
        <v>0</v>
      </c>
      <c r="AK400" s="12">
        <f>+SUMIFS('BLG1222'!$I:$I,'BLG1222'!$A:$A,'ALL 2022'!$2:$2,'BLG1222'!$D:$D,'ALL 2022'!$D:$D)</f>
        <v>0</v>
      </c>
      <c r="AL400" s="12">
        <f>+SUMIFS('BLG1222'!$I:$I,'BLG1222'!$A:$A,'ALL 2022'!$2:$2,'BLG1222'!$D:$D,'ALL 2022'!$D:$D)</f>
        <v>0</v>
      </c>
      <c r="AM400" s="12">
        <f>+SUMIFS('BLG1222'!$I:$I,'BLG1222'!$A:$A,'ALL 2022'!$2:$2,'BLG1222'!$D:$D,'ALL 2022'!$D:$D)</f>
        <v>0</v>
      </c>
      <c r="AN400" s="12">
        <f>+SUMIFS('BLG1222'!$I:$I,'BLG1222'!$A:$A,'ALL 2022'!$2:$2,'BLG1222'!$D:$D,'ALL 2022'!$D:$D)</f>
        <v>0</v>
      </c>
      <c r="AO400" s="12">
        <f>+SUMIFS('BLG1222'!$I:$I,'BLG1222'!$A:$A,'ALL 2022'!$2:$2,'BLG1222'!$D:$D,'ALL 2022'!$D:$D)</f>
        <v>0</v>
      </c>
      <c r="AP400" s="12">
        <f>+SUMIFS('BLG1222'!$I:$I,'BLG1222'!$A:$A,'ALL 2022'!$2:$2,'BLG1222'!$D:$D,'ALL 2022'!$D:$D)</f>
        <v>0</v>
      </c>
      <c r="AQ400" s="164">
        <f t="shared" si="44"/>
        <v>0</v>
      </c>
      <c r="AR400" s="165">
        <f t="shared" si="45"/>
        <v>0</v>
      </c>
    </row>
    <row r="401" spans="1:44" hidden="1" x14ac:dyDescent="0.25">
      <c r="A401" s="11" t="str">
        <f t="shared" si="41"/>
        <v>5</v>
      </c>
      <c r="B401" s="11" t="str">
        <f t="shared" si="42"/>
        <v>51</v>
      </c>
      <c r="C401" s="11" t="str">
        <f t="shared" si="43"/>
        <v>519</v>
      </c>
      <c r="D401" s="23">
        <v>51970000</v>
      </c>
      <c r="E401" s="119" t="s">
        <v>3266</v>
      </c>
      <c r="F401" s="24" t="s">
        <v>3267</v>
      </c>
      <c r="G401" s="12">
        <f>+SUMIFS('BLG1222'!$I:$I,'BLG1222'!$A:$A,'ALL 2022'!$2:$2,'BLG1222'!$D:$D,'ALL 2022'!$D:$D)</f>
        <v>0</v>
      </c>
      <c r="H401" s="12">
        <f>+SUMIFS('BLG1222'!$I:$I,'BLG1222'!$A:$A,'ALL 2022'!$2:$2,'BLG1222'!$D:$D,'ALL 2022'!$D:$D)</f>
        <v>0</v>
      </c>
      <c r="I401" s="12">
        <f>+SUMIFS('BLG1222'!$I:$I,'BLG1222'!$A:$A,'ALL 2022'!$2:$2,'BLG1222'!$D:$D,'ALL 2022'!$D:$D)</f>
        <v>0</v>
      </c>
      <c r="J401" s="12">
        <f>+SUMIFS('BLG1222'!$I:$I,'BLG1222'!$A:$A,'ALL 2022'!$2:$2,'BLG1222'!$D:$D,'ALL 2022'!$D:$D)</f>
        <v>0</v>
      </c>
      <c r="K401" s="12">
        <f>+SUMIFS('BLG1222'!$I:$I,'BLG1222'!$A:$A,'ALL 2022'!$2:$2,'BLG1222'!$D:$D,'ALL 2022'!$D:$D)</f>
        <v>0</v>
      </c>
      <c r="L401" s="12">
        <f>+SUMIFS('BLG1222'!$I:$I,'BLG1222'!$A:$A,'ALL 2022'!$2:$2,'BLG1222'!$D:$D,'ALL 2022'!$D:$D)</f>
        <v>0</v>
      </c>
      <c r="M401" s="12">
        <f>+SUMIFS('BLG1222'!$I:$I,'BLG1222'!$A:$A,'ALL 2022'!$2:$2,'BLG1222'!$D:$D,'ALL 2022'!$D:$D)</f>
        <v>0</v>
      </c>
      <c r="N401" s="12">
        <f>+SUMIFS('BLG1222'!$I:$I,'BLG1222'!$A:$A,'ALL 2022'!$2:$2,'BLG1222'!$D:$D,'ALL 2022'!$D:$D)</f>
        <v>0</v>
      </c>
      <c r="O401" s="12">
        <f>+SUMIFS('BLG1222'!$I:$I,'BLG1222'!$A:$A,'ALL 2022'!$2:$2,'BLG1222'!$D:$D,'ALL 2022'!$D:$D)</f>
        <v>0</v>
      </c>
      <c r="P401" s="12">
        <f>+SUMIFS('BLG1222'!$I:$I,'BLG1222'!$A:$A,'ALL 2022'!$2:$2,'BLG1222'!$D:$D,'ALL 2022'!$D:$D)</f>
        <v>0</v>
      </c>
      <c r="Q401" s="12">
        <f>+SUMIFS('BLG1222'!$I:$I,'BLG1222'!$A:$A,'ALL 2022'!$2:$2,'BLG1222'!$D:$D,'ALL 2022'!$D:$D)</f>
        <v>0</v>
      </c>
      <c r="R401" s="12">
        <f>+SUMIFS('BLG1222'!$I:$I,'BLG1222'!$A:$A,'ALL 2022'!$2:$2,'BLG1222'!$D:$D,'ALL 2022'!$D:$D)</f>
        <v>0</v>
      </c>
      <c r="S401" s="12">
        <f>+SUMIFS('BLG1222'!$I:$I,'BLG1222'!$A:$A,'ALL 2022'!$2:$2,'BLG1222'!$D:$D,'ALL 2022'!$D:$D)</f>
        <v>0</v>
      </c>
      <c r="T401" s="12">
        <f>+SUMIFS('BLG1222'!$I:$I,'BLG1222'!$A:$A,'ALL 2022'!$2:$2,'BLG1222'!$D:$D,'ALL 2022'!$D:$D)</f>
        <v>0</v>
      </c>
      <c r="U401" s="12">
        <f>+SUMIFS('BLG1222'!$I:$I,'BLG1222'!$A:$A,'ALL 2022'!$2:$2,'BLG1222'!$D:$D,'ALL 2022'!$D:$D)</f>
        <v>0</v>
      </c>
      <c r="V401" s="12">
        <f>+SUMIFS('BLG1222'!$I:$I,'BLG1222'!$A:$A,'ALL 2022'!$2:$2,'BLG1222'!$D:$D,'ALL 2022'!$D:$D)</f>
        <v>0</v>
      </c>
      <c r="W401" s="12">
        <f>+SUMIFS('BLG1222'!$I:$I,'BLG1222'!$A:$A,'ALL 2022'!$2:$2,'BLG1222'!$D:$D,'ALL 2022'!$D:$D)</f>
        <v>0</v>
      </c>
      <c r="X401" s="12">
        <f>+SUMIFS('BLG1222'!$I:$I,'BLG1222'!$A:$A,'ALL 2022'!$2:$2,'BLG1222'!$D:$D,'ALL 2022'!$D:$D)</f>
        <v>0</v>
      </c>
      <c r="Y401" s="12">
        <f>+SUMIFS('BLG1222'!$I:$I,'BLG1222'!$A:$A,'ALL 2022'!$2:$2,'BLG1222'!$D:$D,'ALL 2022'!$D:$D)</f>
        <v>0</v>
      </c>
      <c r="Z401" s="12">
        <f>+SUMIFS('BLG1222'!$I:$I,'BLG1222'!$A:$A,'ALL 2022'!$2:$2,'BLG1222'!$D:$D,'ALL 2022'!$D:$D)</f>
        <v>0</v>
      </c>
      <c r="AA401" s="12">
        <f>+SUMIFS('BLG1222'!$I:$I,'BLG1222'!$A:$A,'ALL 2022'!$2:$2,'BLG1222'!$D:$D,'ALL 2022'!$D:$D)</f>
        <v>0</v>
      </c>
      <c r="AB401" s="12">
        <f>+SUMIFS('BLG1222'!$I:$I,'BLG1222'!$A:$A,'ALL 2022'!$2:$2,'BLG1222'!$D:$D,'ALL 2022'!$D:$D)</f>
        <v>0</v>
      </c>
      <c r="AC401" s="12">
        <f>+SUMIFS('BLG1222'!$I:$I,'BLG1222'!$A:$A,'ALL 2022'!$2:$2,'BLG1222'!$D:$D,'ALL 2022'!$D:$D)</f>
        <v>0</v>
      </c>
      <c r="AD401" s="12">
        <f>+SUMIFS('BLG1222'!$I:$I,'BLG1222'!$A:$A,'ALL 2022'!$2:$2,'BLG1222'!$D:$D,'ALL 2022'!$D:$D)</f>
        <v>0</v>
      </c>
      <c r="AE401" s="12">
        <f>+SUMIFS('BLG1222'!$I:$I,'BLG1222'!$A:$A,'ALL 2022'!$2:$2,'BLG1222'!$D:$D,'ALL 2022'!$D:$D)</f>
        <v>0</v>
      </c>
      <c r="AF401" s="12">
        <f>+SUMIFS('BLG1222'!$I:$I,'BLG1222'!$A:$A,'ALL 2022'!$2:$2,'BLG1222'!$D:$D,'ALL 2022'!$D:$D)</f>
        <v>0</v>
      </c>
      <c r="AG401" s="12">
        <f>+SUMIFS('BLG1222'!$I:$I,'BLG1222'!$A:$A,'ALL 2022'!$2:$2,'BLG1222'!$D:$D,'ALL 2022'!$D:$D)</f>
        <v>0</v>
      </c>
      <c r="AH401" s="12">
        <f>+SUMIFS('BLG1222'!$I:$I,'BLG1222'!$A:$A,'ALL 2022'!$2:$2,'BLG1222'!$D:$D,'ALL 2022'!$D:$D)</f>
        <v>0</v>
      </c>
      <c r="AI401" s="12">
        <f>+SUMIFS('BLG1222'!$I:$I,'BLG1222'!$A:$A,'ALL 2022'!$2:$2,'BLG1222'!$D:$D,'ALL 2022'!$D:$D)</f>
        <v>0</v>
      </c>
      <c r="AJ401" s="12">
        <f>+SUMIFS('BLG1222'!$I:$I,'BLG1222'!$A:$A,'ALL 2022'!$2:$2,'BLG1222'!$D:$D,'ALL 2022'!$D:$D)</f>
        <v>0</v>
      </c>
      <c r="AK401" s="12">
        <f>+SUMIFS('BLG1222'!$I:$I,'BLG1222'!$A:$A,'ALL 2022'!$2:$2,'BLG1222'!$D:$D,'ALL 2022'!$D:$D)</f>
        <v>0</v>
      </c>
      <c r="AL401" s="12">
        <f>+SUMIFS('BLG1222'!$I:$I,'BLG1222'!$A:$A,'ALL 2022'!$2:$2,'BLG1222'!$D:$D,'ALL 2022'!$D:$D)</f>
        <v>0</v>
      </c>
      <c r="AM401" s="12">
        <f>+SUMIFS('BLG1222'!$I:$I,'BLG1222'!$A:$A,'ALL 2022'!$2:$2,'BLG1222'!$D:$D,'ALL 2022'!$D:$D)</f>
        <v>0</v>
      </c>
      <c r="AN401" s="12">
        <f>+SUMIFS('BLG1222'!$I:$I,'BLG1222'!$A:$A,'ALL 2022'!$2:$2,'BLG1222'!$D:$D,'ALL 2022'!$D:$D)</f>
        <v>0</v>
      </c>
      <c r="AO401" s="12">
        <f>+SUMIFS('BLG1222'!$I:$I,'BLG1222'!$A:$A,'ALL 2022'!$2:$2,'BLG1222'!$D:$D,'ALL 2022'!$D:$D)</f>
        <v>0</v>
      </c>
      <c r="AP401" s="12">
        <f>+SUMIFS('BLG1222'!$I:$I,'BLG1222'!$A:$A,'ALL 2022'!$2:$2,'BLG1222'!$D:$D,'ALL 2022'!$D:$D)</f>
        <v>0</v>
      </c>
      <c r="AQ401" s="164">
        <f t="shared" si="44"/>
        <v>0</v>
      </c>
      <c r="AR401" s="165">
        <f t="shared" si="45"/>
        <v>0</v>
      </c>
    </row>
    <row r="402" spans="1:44" hidden="1" x14ac:dyDescent="0.25">
      <c r="A402" s="11" t="str">
        <f t="shared" si="41"/>
        <v>5</v>
      </c>
      <c r="B402" s="11" t="str">
        <f t="shared" si="42"/>
        <v>53</v>
      </c>
      <c r="C402" s="11" t="str">
        <f t="shared" si="43"/>
        <v>530</v>
      </c>
      <c r="D402" s="23">
        <v>53000000</v>
      </c>
      <c r="E402" s="119" t="str">
        <f t="shared" ref="E402:E415" si="46">+IF(AQ:AQ&gt;0,"BIL27","BIL29")</f>
        <v>BIL27</v>
      </c>
      <c r="F402" s="24" t="s">
        <v>2690</v>
      </c>
      <c r="G402" s="12">
        <f>+SUMIFS('BLG1222'!$I:$I,'BLG1222'!$A:$A,'ALL 2022'!$2:$2,'BLG1222'!$D:$D,'ALL 2022'!$D:$D)</f>
        <v>0</v>
      </c>
      <c r="H402" s="12">
        <f>+SUMIFS('BLG1222'!$I:$I,'BLG1222'!$A:$A,'ALL 2022'!$2:$2,'BLG1222'!$D:$D,'ALL 2022'!$D:$D)</f>
        <v>0</v>
      </c>
      <c r="I402" s="12">
        <f>+SUMIFS('BLG1222'!$I:$I,'BLG1222'!$A:$A,'ALL 2022'!$2:$2,'BLG1222'!$D:$D,'ALL 2022'!$D:$D)</f>
        <v>0</v>
      </c>
      <c r="J402" s="12">
        <f>+SUMIFS('BLG1222'!$I:$I,'BLG1222'!$A:$A,'ALL 2022'!$2:$2,'BLG1222'!$D:$D,'ALL 2022'!$D:$D)</f>
        <v>0</v>
      </c>
      <c r="K402" s="12">
        <f>+SUMIFS('BLG1222'!$I:$I,'BLG1222'!$A:$A,'ALL 2022'!$2:$2,'BLG1222'!$D:$D,'ALL 2022'!$D:$D)</f>
        <v>0</v>
      </c>
      <c r="L402" s="12">
        <f>+SUMIFS('BLG1222'!$I:$I,'BLG1222'!$A:$A,'ALL 2022'!$2:$2,'BLG1222'!$D:$D,'ALL 2022'!$D:$D)</f>
        <v>0</v>
      </c>
      <c r="M402" s="12">
        <f>+SUMIFS('BLG1222'!$I:$I,'BLG1222'!$A:$A,'ALL 2022'!$2:$2,'BLG1222'!$D:$D,'ALL 2022'!$D:$D)</f>
        <v>0</v>
      </c>
      <c r="N402" s="12">
        <f>+SUMIFS('BLG1222'!$I:$I,'BLG1222'!$A:$A,'ALL 2022'!$2:$2,'BLG1222'!$D:$D,'ALL 2022'!$D:$D)</f>
        <v>1050327.06</v>
      </c>
      <c r="O402" s="12">
        <f>+SUMIFS('BLG1222'!$I:$I,'BLG1222'!$A:$A,'ALL 2022'!$2:$2,'BLG1222'!$D:$D,'ALL 2022'!$D:$D)</f>
        <v>0</v>
      </c>
      <c r="P402" s="12">
        <f>+SUMIFS('BLG1222'!$I:$I,'BLG1222'!$A:$A,'ALL 2022'!$2:$2,'BLG1222'!$D:$D,'ALL 2022'!$D:$D)</f>
        <v>2764397.42</v>
      </c>
      <c r="Q402" s="12">
        <f>+SUMIFS('BLG1222'!$I:$I,'BLG1222'!$A:$A,'ALL 2022'!$2:$2,'BLG1222'!$D:$D,'ALL 2022'!$D:$D)</f>
        <v>0</v>
      </c>
      <c r="R402" s="12">
        <f>+SUMIFS('BLG1222'!$I:$I,'BLG1222'!$A:$A,'ALL 2022'!$2:$2,'BLG1222'!$D:$D,'ALL 2022'!$D:$D)</f>
        <v>0</v>
      </c>
      <c r="S402" s="12">
        <f>+SUMIFS('BLG1222'!$I:$I,'BLG1222'!$A:$A,'ALL 2022'!$2:$2,'BLG1222'!$D:$D,'ALL 2022'!$D:$D)</f>
        <v>0</v>
      </c>
      <c r="T402" s="12">
        <f>+SUMIFS('BLG1222'!$I:$I,'BLG1222'!$A:$A,'ALL 2022'!$2:$2,'BLG1222'!$D:$D,'ALL 2022'!$D:$D)</f>
        <v>0</v>
      </c>
      <c r="U402" s="12">
        <f>+SUMIFS('BLG1222'!$I:$I,'BLG1222'!$A:$A,'ALL 2022'!$2:$2,'BLG1222'!$D:$D,'ALL 2022'!$D:$D)</f>
        <v>0</v>
      </c>
      <c r="V402" s="12">
        <f>+SUMIFS('BLG1222'!$I:$I,'BLG1222'!$A:$A,'ALL 2022'!$2:$2,'BLG1222'!$D:$D,'ALL 2022'!$D:$D)</f>
        <v>0</v>
      </c>
      <c r="W402" s="12">
        <f>+SUMIFS('BLG1222'!$I:$I,'BLG1222'!$A:$A,'ALL 2022'!$2:$2,'BLG1222'!$D:$D,'ALL 2022'!$D:$D)</f>
        <v>0</v>
      </c>
      <c r="X402" s="12">
        <f>+SUMIFS('BLG1222'!$I:$I,'BLG1222'!$A:$A,'ALL 2022'!$2:$2,'BLG1222'!$D:$D,'ALL 2022'!$D:$D)</f>
        <v>0</v>
      </c>
      <c r="Y402" s="12">
        <f>+SUMIFS('BLG1222'!$I:$I,'BLG1222'!$A:$A,'ALL 2022'!$2:$2,'BLG1222'!$D:$D,'ALL 2022'!$D:$D)</f>
        <v>0</v>
      </c>
      <c r="Z402" s="12">
        <f>+SUMIFS('BLG1222'!$I:$I,'BLG1222'!$A:$A,'ALL 2022'!$2:$2,'BLG1222'!$D:$D,'ALL 2022'!$D:$D)</f>
        <v>0</v>
      </c>
      <c r="AA402" s="12">
        <f>+SUMIFS('BLG1222'!$I:$I,'BLG1222'!$A:$A,'ALL 2022'!$2:$2,'BLG1222'!$D:$D,'ALL 2022'!$D:$D)</f>
        <v>0</v>
      </c>
      <c r="AB402" s="12">
        <f>+SUMIFS('BLG1222'!$I:$I,'BLG1222'!$A:$A,'ALL 2022'!$2:$2,'BLG1222'!$D:$D,'ALL 2022'!$D:$D)</f>
        <v>0</v>
      </c>
      <c r="AC402" s="12">
        <f>+SUMIFS('BLG1222'!$I:$I,'BLG1222'!$A:$A,'ALL 2022'!$2:$2,'BLG1222'!$D:$D,'ALL 2022'!$D:$D)</f>
        <v>0</v>
      </c>
      <c r="AD402" s="12">
        <f>+SUMIFS('BLG1222'!$I:$I,'BLG1222'!$A:$A,'ALL 2022'!$2:$2,'BLG1222'!$D:$D,'ALL 2022'!$D:$D)</f>
        <v>0</v>
      </c>
      <c r="AE402" s="12">
        <f>+SUMIFS('BLG1222'!$I:$I,'BLG1222'!$A:$A,'ALL 2022'!$2:$2,'BLG1222'!$D:$D,'ALL 2022'!$D:$D)</f>
        <v>0</v>
      </c>
      <c r="AF402" s="12">
        <f>+SUMIFS('BLG1222'!$I:$I,'BLG1222'!$A:$A,'ALL 2022'!$2:$2,'BLG1222'!$D:$D,'ALL 2022'!$D:$D)</f>
        <v>0</v>
      </c>
      <c r="AG402" s="12">
        <f>+SUMIFS('BLG1222'!$I:$I,'BLG1222'!$A:$A,'ALL 2022'!$2:$2,'BLG1222'!$D:$D,'ALL 2022'!$D:$D)</f>
        <v>26388</v>
      </c>
      <c r="AH402" s="12">
        <f>+SUMIFS('BLG1222'!$I:$I,'BLG1222'!$A:$A,'ALL 2022'!$2:$2,'BLG1222'!$D:$D,'ALL 2022'!$D:$D)</f>
        <v>1240</v>
      </c>
      <c r="AI402" s="12">
        <f>+SUMIFS('BLG1222'!$I:$I,'BLG1222'!$A:$A,'ALL 2022'!$2:$2,'BLG1222'!$D:$D,'ALL 2022'!$D:$D)</f>
        <v>0</v>
      </c>
      <c r="AJ402" s="12">
        <f>+SUMIFS('BLG1222'!$I:$I,'BLG1222'!$A:$A,'ALL 2022'!$2:$2,'BLG1222'!$D:$D,'ALL 2022'!$D:$D)</f>
        <v>0</v>
      </c>
      <c r="AK402" s="12">
        <f>+SUMIFS('BLG1222'!$I:$I,'BLG1222'!$A:$A,'ALL 2022'!$2:$2,'BLG1222'!$D:$D,'ALL 2022'!$D:$D)</f>
        <v>0</v>
      </c>
      <c r="AL402" s="12">
        <f>+SUMIFS('BLG1222'!$I:$I,'BLG1222'!$A:$A,'ALL 2022'!$2:$2,'BLG1222'!$D:$D,'ALL 2022'!$D:$D)</f>
        <v>0</v>
      </c>
      <c r="AM402" s="12">
        <f>+SUMIFS('BLG1222'!$I:$I,'BLG1222'!$A:$A,'ALL 2022'!$2:$2,'BLG1222'!$D:$D,'ALL 2022'!$D:$D)</f>
        <v>0</v>
      </c>
      <c r="AN402" s="12">
        <f>+SUMIFS('BLG1222'!$I:$I,'BLG1222'!$A:$A,'ALL 2022'!$2:$2,'BLG1222'!$D:$D,'ALL 2022'!$D:$D)</f>
        <v>1025869.13</v>
      </c>
      <c r="AO402" s="12">
        <f>+SUMIFS('BLG1222'!$I:$I,'BLG1222'!$A:$A,'ALL 2022'!$2:$2,'BLG1222'!$D:$D,'ALL 2022'!$D:$D)</f>
        <v>0</v>
      </c>
      <c r="AP402" s="12">
        <f>+SUMIFS('BLG1222'!$I:$I,'BLG1222'!$A:$A,'ALL 2022'!$2:$2,'BLG1222'!$D:$D,'ALL 2022'!$D:$D)</f>
        <v>347551.51</v>
      </c>
      <c r="AQ402" s="164">
        <f t="shared" si="44"/>
        <v>5215773.12</v>
      </c>
      <c r="AR402" s="165">
        <f t="shared" si="45"/>
        <v>1103.0385889966269</v>
      </c>
    </row>
    <row r="403" spans="1:44" hidden="1" x14ac:dyDescent="0.25">
      <c r="A403" s="11" t="str">
        <f t="shared" si="41"/>
        <v>5</v>
      </c>
      <c r="B403" s="11" t="str">
        <f t="shared" si="42"/>
        <v>53</v>
      </c>
      <c r="C403" s="11" t="str">
        <f t="shared" si="43"/>
        <v>531</v>
      </c>
      <c r="D403" s="23">
        <v>53100000</v>
      </c>
      <c r="E403" s="119" t="str">
        <f t="shared" si="46"/>
        <v>BIL27</v>
      </c>
      <c r="F403" s="24" t="s">
        <v>3044</v>
      </c>
      <c r="G403" s="12">
        <f>+SUMIFS('BLG1222'!$I:$I,'BLG1222'!$A:$A,'ALL 2022'!$2:$2,'BLG1222'!$D:$D,'ALL 2022'!$D:$D)</f>
        <v>0</v>
      </c>
      <c r="H403" s="12">
        <f>+SUMIFS('BLG1222'!$I:$I,'BLG1222'!$A:$A,'ALL 2022'!$2:$2,'BLG1222'!$D:$D,'ALL 2022'!$D:$D)</f>
        <v>219600</v>
      </c>
      <c r="I403" s="12">
        <f>+SUMIFS('BLG1222'!$I:$I,'BLG1222'!$A:$A,'ALL 2022'!$2:$2,'BLG1222'!$D:$D,'ALL 2022'!$D:$D)</f>
        <v>13375600</v>
      </c>
      <c r="J403" s="12">
        <f>+SUMIFS('BLG1222'!$I:$I,'BLG1222'!$A:$A,'ALL 2022'!$2:$2,'BLG1222'!$D:$D,'ALL 2022'!$D:$D)</f>
        <v>9626100</v>
      </c>
      <c r="K403" s="12">
        <f>+SUMIFS('BLG1222'!$I:$I,'BLG1222'!$A:$A,'ALL 2022'!$2:$2,'BLG1222'!$D:$D,'ALL 2022'!$D:$D)</f>
        <v>0</v>
      </c>
      <c r="L403" s="12">
        <f>+SUMIFS('BLG1222'!$I:$I,'BLG1222'!$A:$A,'ALL 2022'!$2:$2,'BLG1222'!$D:$D,'ALL 2022'!$D:$D)</f>
        <v>2760851.68</v>
      </c>
      <c r="M403" s="12">
        <f>+SUMIFS('BLG1222'!$I:$I,'BLG1222'!$A:$A,'ALL 2022'!$2:$2,'BLG1222'!$D:$D,'ALL 2022'!$D:$D)</f>
        <v>18020</v>
      </c>
      <c r="N403" s="12">
        <f>+SUMIFS('BLG1222'!$I:$I,'BLG1222'!$A:$A,'ALL 2022'!$2:$2,'BLG1222'!$D:$D,'ALL 2022'!$D:$D)</f>
        <v>0</v>
      </c>
      <c r="O403" s="12">
        <f>+SUMIFS('BLG1222'!$I:$I,'BLG1222'!$A:$A,'ALL 2022'!$2:$2,'BLG1222'!$D:$D,'ALL 2022'!$D:$D)</f>
        <v>9267.7900000000009</v>
      </c>
      <c r="P403" s="12">
        <f>+SUMIFS('BLG1222'!$I:$I,'BLG1222'!$A:$A,'ALL 2022'!$2:$2,'BLG1222'!$D:$D,'ALL 2022'!$D:$D)</f>
        <v>0</v>
      </c>
      <c r="Q403" s="12">
        <f>+SUMIFS('BLG1222'!$I:$I,'BLG1222'!$A:$A,'ALL 2022'!$2:$2,'BLG1222'!$D:$D,'ALL 2022'!$D:$D)</f>
        <v>0</v>
      </c>
      <c r="R403" s="12">
        <f>+SUMIFS('BLG1222'!$I:$I,'BLG1222'!$A:$A,'ALL 2022'!$2:$2,'BLG1222'!$D:$D,'ALL 2022'!$D:$D)</f>
        <v>1104587.44</v>
      </c>
      <c r="S403" s="12">
        <f>+SUMIFS('BLG1222'!$I:$I,'BLG1222'!$A:$A,'ALL 2022'!$2:$2,'BLG1222'!$D:$D,'ALL 2022'!$D:$D)</f>
        <v>1158037</v>
      </c>
      <c r="T403" s="12">
        <f>+SUMIFS('BLG1222'!$I:$I,'BLG1222'!$A:$A,'ALL 2022'!$2:$2,'BLG1222'!$D:$D,'ALL 2022'!$D:$D)</f>
        <v>108062</v>
      </c>
      <c r="U403" s="12">
        <f>+SUMIFS('BLG1222'!$I:$I,'BLG1222'!$A:$A,'ALL 2022'!$2:$2,'BLG1222'!$D:$D,'ALL 2022'!$D:$D)</f>
        <v>0</v>
      </c>
      <c r="V403" s="12">
        <f>+SUMIFS('BLG1222'!$I:$I,'BLG1222'!$A:$A,'ALL 2022'!$2:$2,'BLG1222'!$D:$D,'ALL 2022'!$D:$D)</f>
        <v>15840</v>
      </c>
      <c r="W403" s="12">
        <f>+SUMIFS('BLG1222'!$I:$I,'BLG1222'!$A:$A,'ALL 2022'!$2:$2,'BLG1222'!$D:$D,'ALL 2022'!$D:$D)</f>
        <v>1450854.8799999801</v>
      </c>
      <c r="X403" s="12">
        <f>+SUMIFS('BLG1222'!$I:$I,'BLG1222'!$A:$A,'ALL 2022'!$2:$2,'BLG1222'!$D:$D,'ALL 2022'!$D:$D)</f>
        <v>1345082</v>
      </c>
      <c r="Y403" s="12">
        <f>+SUMIFS('BLG1222'!$I:$I,'BLG1222'!$A:$A,'ALL 2022'!$2:$2,'BLG1222'!$D:$D,'ALL 2022'!$D:$D)</f>
        <v>2000000</v>
      </c>
      <c r="Z403" s="12">
        <f>+SUMIFS('BLG1222'!$I:$I,'BLG1222'!$A:$A,'ALL 2022'!$2:$2,'BLG1222'!$D:$D,'ALL 2022'!$D:$D)</f>
        <v>0</v>
      </c>
      <c r="AA403" s="12">
        <f>+SUMIFS('BLG1222'!$I:$I,'BLG1222'!$A:$A,'ALL 2022'!$2:$2,'BLG1222'!$D:$D,'ALL 2022'!$D:$D)</f>
        <v>0</v>
      </c>
      <c r="AB403" s="12">
        <f>+SUMIFS('BLG1222'!$I:$I,'BLG1222'!$A:$A,'ALL 2022'!$2:$2,'BLG1222'!$D:$D,'ALL 2022'!$D:$D)</f>
        <v>0</v>
      </c>
      <c r="AC403" s="12">
        <f>+SUMIFS('BLG1222'!$I:$I,'BLG1222'!$A:$A,'ALL 2022'!$2:$2,'BLG1222'!$D:$D,'ALL 2022'!$D:$D)</f>
        <v>275425.62</v>
      </c>
      <c r="AD403" s="12">
        <f>+SUMIFS('BLG1222'!$I:$I,'BLG1222'!$A:$A,'ALL 2022'!$2:$2,'BLG1222'!$D:$D,'ALL 2022'!$D:$D)</f>
        <v>452977</v>
      </c>
      <c r="AE403" s="12">
        <f>+SUMIFS('BLG1222'!$I:$I,'BLG1222'!$A:$A,'ALL 2022'!$2:$2,'BLG1222'!$D:$D,'ALL 2022'!$D:$D)</f>
        <v>4000</v>
      </c>
      <c r="AF403" s="12">
        <f>+SUMIFS('BLG1222'!$I:$I,'BLG1222'!$A:$A,'ALL 2022'!$2:$2,'BLG1222'!$D:$D,'ALL 2022'!$D:$D)</f>
        <v>3181689.33</v>
      </c>
      <c r="AG403" s="12">
        <f>+SUMIFS('BLG1222'!$I:$I,'BLG1222'!$A:$A,'ALL 2022'!$2:$2,'BLG1222'!$D:$D,'ALL 2022'!$D:$D)</f>
        <v>1025298</v>
      </c>
      <c r="AH403" s="12">
        <f>+SUMIFS('BLG1222'!$I:$I,'BLG1222'!$A:$A,'ALL 2022'!$2:$2,'BLG1222'!$D:$D,'ALL 2022'!$D:$D)</f>
        <v>3014624</v>
      </c>
      <c r="AI403" s="12">
        <f>+SUMIFS('BLG1222'!$I:$I,'BLG1222'!$A:$A,'ALL 2022'!$2:$2,'BLG1222'!$D:$D,'ALL 2022'!$D:$D)</f>
        <v>978000</v>
      </c>
      <c r="AJ403" s="12">
        <f>+SUMIFS('BLG1222'!$I:$I,'BLG1222'!$A:$A,'ALL 2022'!$2:$2,'BLG1222'!$D:$D,'ALL 2022'!$D:$D)</f>
        <v>0</v>
      </c>
      <c r="AK403" s="12">
        <f>+SUMIFS('BLG1222'!$I:$I,'BLG1222'!$A:$A,'ALL 2022'!$2:$2,'BLG1222'!$D:$D,'ALL 2022'!$D:$D)</f>
        <v>1640963.85</v>
      </c>
      <c r="AL403" s="12">
        <f>+SUMIFS('BLG1222'!$I:$I,'BLG1222'!$A:$A,'ALL 2022'!$2:$2,'BLG1222'!$D:$D,'ALL 2022'!$D:$D)</f>
        <v>0</v>
      </c>
      <c r="AM403" s="12">
        <f>+SUMIFS('BLG1222'!$I:$I,'BLG1222'!$A:$A,'ALL 2022'!$2:$2,'BLG1222'!$D:$D,'ALL 2022'!$D:$D)</f>
        <v>123800</v>
      </c>
      <c r="AN403" s="12">
        <f>+SUMIFS('BLG1222'!$I:$I,'BLG1222'!$A:$A,'ALL 2022'!$2:$2,'BLG1222'!$D:$D,'ALL 2022'!$D:$D)</f>
        <v>0</v>
      </c>
      <c r="AO403" s="12">
        <f>+SUMIFS('BLG1222'!$I:$I,'BLG1222'!$A:$A,'ALL 2022'!$2:$2,'BLG1222'!$D:$D,'ALL 2022'!$D:$D)</f>
        <v>19463.669999999998</v>
      </c>
      <c r="AP403" s="12">
        <f>+SUMIFS('BLG1222'!$I:$I,'BLG1222'!$A:$A,'ALL 2022'!$2:$2,'BLG1222'!$D:$D,'ALL 2022'!$D:$D)</f>
        <v>0</v>
      </c>
      <c r="AQ403" s="164">
        <f t="shared" si="44"/>
        <v>43908144.259999983</v>
      </c>
      <c r="AR403" s="165">
        <f t="shared" si="45"/>
        <v>9285.7523469139542</v>
      </c>
    </row>
    <row r="404" spans="1:44" hidden="1" x14ac:dyDescent="0.25">
      <c r="A404" s="11" t="str">
        <f t="shared" si="41"/>
        <v>5</v>
      </c>
      <c r="B404" s="11" t="str">
        <f t="shared" si="42"/>
        <v>53</v>
      </c>
      <c r="C404" s="11" t="str">
        <f t="shared" si="43"/>
        <v>531</v>
      </c>
      <c r="D404" s="23">
        <v>53110000</v>
      </c>
      <c r="E404" s="119" t="str">
        <f t="shared" si="46"/>
        <v>BIL27</v>
      </c>
      <c r="F404" s="24" t="s">
        <v>416</v>
      </c>
      <c r="G404" s="12">
        <f>+SUMIFS('BLG1222'!$I:$I,'BLG1222'!$A:$A,'ALL 2022'!$2:$2,'BLG1222'!$D:$D,'ALL 2022'!$D:$D)</f>
        <v>1178564.6200000001</v>
      </c>
      <c r="H404" s="12">
        <f>+SUMIFS('BLG1222'!$I:$I,'BLG1222'!$A:$A,'ALL 2022'!$2:$2,'BLG1222'!$D:$D,'ALL 2022'!$D:$D)</f>
        <v>0</v>
      </c>
      <c r="I404" s="12">
        <f>+SUMIFS('BLG1222'!$I:$I,'BLG1222'!$A:$A,'ALL 2022'!$2:$2,'BLG1222'!$D:$D,'ALL 2022'!$D:$D)</f>
        <v>974100</v>
      </c>
      <c r="J404" s="12">
        <f>+SUMIFS('BLG1222'!$I:$I,'BLG1222'!$A:$A,'ALL 2022'!$2:$2,'BLG1222'!$D:$D,'ALL 2022'!$D:$D)</f>
        <v>725200</v>
      </c>
      <c r="K404" s="12">
        <f>+SUMIFS('BLG1222'!$I:$I,'BLG1222'!$A:$A,'ALL 2022'!$2:$2,'BLG1222'!$D:$D,'ALL 2022'!$D:$D)</f>
        <v>12626900</v>
      </c>
      <c r="L404" s="12">
        <f>+SUMIFS('BLG1222'!$I:$I,'BLG1222'!$A:$A,'ALL 2022'!$2:$2,'BLG1222'!$D:$D,'ALL 2022'!$D:$D)</f>
        <v>1093842</v>
      </c>
      <c r="M404" s="12">
        <f>+SUMIFS('BLG1222'!$I:$I,'BLG1222'!$A:$A,'ALL 2022'!$2:$2,'BLG1222'!$D:$D,'ALL 2022'!$D:$D)</f>
        <v>0</v>
      </c>
      <c r="N404" s="12">
        <f>+SUMIFS('BLG1222'!$I:$I,'BLG1222'!$A:$A,'ALL 2022'!$2:$2,'BLG1222'!$D:$D,'ALL 2022'!$D:$D)</f>
        <v>0</v>
      </c>
      <c r="O404" s="12">
        <f>+SUMIFS('BLG1222'!$I:$I,'BLG1222'!$A:$A,'ALL 2022'!$2:$2,'BLG1222'!$D:$D,'ALL 2022'!$D:$D)</f>
        <v>0</v>
      </c>
      <c r="P404" s="12">
        <f>+SUMIFS('BLG1222'!$I:$I,'BLG1222'!$A:$A,'ALL 2022'!$2:$2,'BLG1222'!$D:$D,'ALL 2022'!$D:$D)</f>
        <v>0</v>
      </c>
      <c r="Q404" s="12">
        <f>+SUMIFS('BLG1222'!$I:$I,'BLG1222'!$A:$A,'ALL 2022'!$2:$2,'BLG1222'!$D:$D,'ALL 2022'!$D:$D)</f>
        <v>0</v>
      </c>
      <c r="R404" s="12">
        <f>+SUMIFS('BLG1222'!$I:$I,'BLG1222'!$A:$A,'ALL 2022'!$2:$2,'BLG1222'!$D:$D,'ALL 2022'!$D:$D)</f>
        <v>0</v>
      </c>
      <c r="S404" s="12">
        <f>+SUMIFS('BLG1222'!$I:$I,'BLG1222'!$A:$A,'ALL 2022'!$2:$2,'BLG1222'!$D:$D,'ALL 2022'!$D:$D)</f>
        <v>0</v>
      </c>
      <c r="T404" s="12">
        <f>+SUMIFS('BLG1222'!$I:$I,'BLG1222'!$A:$A,'ALL 2022'!$2:$2,'BLG1222'!$D:$D,'ALL 2022'!$D:$D)</f>
        <v>0</v>
      </c>
      <c r="U404" s="12">
        <f>+SUMIFS('BLG1222'!$I:$I,'BLG1222'!$A:$A,'ALL 2022'!$2:$2,'BLG1222'!$D:$D,'ALL 2022'!$D:$D)</f>
        <v>0</v>
      </c>
      <c r="V404" s="12">
        <f>+SUMIFS('BLG1222'!$I:$I,'BLG1222'!$A:$A,'ALL 2022'!$2:$2,'BLG1222'!$D:$D,'ALL 2022'!$D:$D)</f>
        <v>43288.990000000202</v>
      </c>
      <c r="W404" s="12">
        <f>+SUMIFS('BLG1222'!$I:$I,'BLG1222'!$A:$A,'ALL 2022'!$2:$2,'BLG1222'!$D:$D,'ALL 2022'!$D:$D)</f>
        <v>0</v>
      </c>
      <c r="X404" s="12">
        <f>+SUMIFS('BLG1222'!$I:$I,'BLG1222'!$A:$A,'ALL 2022'!$2:$2,'BLG1222'!$D:$D,'ALL 2022'!$D:$D)</f>
        <v>0</v>
      </c>
      <c r="Y404" s="12">
        <f>+SUMIFS('BLG1222'!$I:$I,'BLG1222'!$A:$A,'ALL 2022'!$2:$2,'BLG1222'!$D:$D,'ALL 2022'!$D:$D)</f>
        <v>0</v>
      </c>
      <c r="Z404" s="12">
        <f>+SUMIFS('BLG1222'!$I:$I,'BLG1222'!$A:$A,'ALL 2022'!$2:$2,'BLG1222'!$D:$D,'ALL 2022'!$D:$D)</f>
        <v>0</v>
      </c>
      <c r="AA404" s="12">
        <f>+SUMIFS('BLG1222'!$I:$I,'BLG1222'!$A:$A,'ALL 2022'!$2:$2,'BLG1222'!$D:$D,'ALL 2022'!$D:$D)</f>
        <v>0</v>
      </c>
      <c r="AB404" s="12">
        <f>+SUMIFS('BLG1222'!$I:$I,'BLG1222'!$A:$A,'ALL 2022'!$2:$2,'BLG1222'!$D:$D,'ALL 2022'!$D:$D)</f>
        <v>0</v>
      </c>
      <c r="AC404" s="12">
        <f>+SUMIFS('BLG1222'!$I:$I,'BLG1222'!$A:$A,'ALL 2022'!$2:$2,'BLG1222'!$D:$D,'ALL 2022'!$D:$D)</f>
        <v>0</v>
      </c>
      <c r="AD404" s="12">
        <f>+SUMIFS('BLG1222'!$I:$I,'BLG1222'!$A:$A,'ALL 2022'!$2:$2,'BLG1222'!$D:$D,'ALL 2022'!$D:$D)</f>
        <v>0</v>
      </c>
      <c r="AE404" s="12">
        <f>+SUMIFS('BLG1222'!$I:$I,'BLG1222'!$A:$A,'ALL 2022'!$2:$2,'BLG1222'!$D:$D,'ALL 2022'!$D:$D)</f>
        <v>0</v>
      </c>
      <c r="AF404" s="12">
        <f>+SUMIFS('BLG1222'!$I:$I,'BLG1222'!$A:$A,'ALL 2022'!$2:$2,'BLG1222'!$D:$D,'ALL 2022'!$D:$D)</f>
        <v>0</v>
      </c>
      <c r="AG404" s="12">
        <f>+SUMIFS('BLG1222'!$I:$I,'BLG1222'!$A:$A,'ALL 2022'!$2:$2,'BLG1222'!$D:$D,'ALL 2022'!$D:$D)</f>
        <v>0</v>
      </c>
      <c r="AH404" s="12">
        <f>+SUMIFS('BLG1222'!$I:$I,'BLG1222'!$A:$A,'ALL 2022'!$2:$2,'BLG1222'!$D:$D,'ALL 2022'!$D:$D)</f>
        <v>0</v>
      </c>
      <c r="AI404" s="12">
        <f>+SUMIFS('BLG1222'!$I:$I,'BLG1222'!$A:$A,'ALL 2022'!$2:$2,'BLG1222'!$D:$D,'ALL 2022'!$D:$D)</f>
        <v>0</v>
      </c>
      <c r="AJ404" s="12">
        <f>+SUMIFS('BLG1222'!$I:$I,'BLG1222'!$A:$A,'ALL 2022'!$2:$2,'BLG1222'!$D:$D,'ALL 2022'!$D:$D)</f>
        <v>0</v>
      </c>
      <c r="AK404" s="12">
        <f>+SUMIFS('BLG1222'!$I:$I,'BLG1222'!$A:$A,'ALL 2022'!$2:$2,'BLG1222'!$D:$D,'ALL 2022'!$D:$D)</f>
        <v>0</v>
      </c>
      <c r="AL404" s="12">
        <f>+SUMIFS('BLG1222'!$I:$I,'BLG1222'!$A:$A,'ALL 2022'!$2:$2,'BLG1222'!$D:$D,'ALL 2022'!$D:$D)</f>
        <v>0</v>
      </c>
      <c r="AM404" s="12">
        <f>+SUMIFS('BLG1222'!$I:$I,'BLG1222'!$A:$A,'ALL 2022'!$2:$2,'BLG1222'!$D:$D,'ALL 2022'!$D:$D)</f>
        <v>4644076.07</v>
      </c>
      <c r="AN404" s="12">
        <f>+SUMIFS('BLG1222'!$I:$I,'BLG1222'!$A:$A,'ALL 2022'!$2:$2,'BLG1222'!$D:$D,'ALL 2022'!$D:$D)</f>
        <v>0</v>
      </c>
      <c r="AO404" s="12">
        <f>+SUMIFS('BLG1222'!$I:$I,'BLG1222'!$A:$A,'ALL 2022'!$2:$2,'BLG1222'!$D:$D,'ALL 2022'!$D:$D)</f>
        <v>219200</v>
      </c>
      <c r="AP404" s="12">
        <f>+SUMIFS('BLG1222'!$I:$I,'BLG1222'!$A:$A,'ALL 2022'!$2:$2,'BLG1222'!$D:$D,'ALL 2022'!$D:$D)</f>
        <v>0</v>
      </c>
      <c r="AQ404" s="164">
        <f t="shared" si="44"/>
        <v>21505171.68</v>
      </c>
      <c r="AR404" s="165">
        <f t="shared" si="45"/>
        <v>4547.9421133328397</v>
      </c>
    </row>
    <row r="405" spans="1:44" hidden="1" x14ac:dyDescent="0.25">
      <c r="A405" s="11" t="str">
        <f t="shared" si="41"/>
        <v>5</v>
      </c>
      <c r="B405" s="11" t="str">
        <f t="shared" si="42"/>
        <v>53</v>
      </c>
      <c r="C405" s="11" t="str">
        <f t="shared" si="43"/>
        <v>531</v>
      </c>
      <c r="D405" s="23">
        <v>53120000</v>
      </c>
      <c r="E405" s="119" t="str">
        <f t="shared" si="46"/>
        <v>BIL27</v>
      </c>
      <c r="F405" s="24" t="s">
        <v>2259</v>
      </c>
      <c r="G405" s="12">
        <f>+SUMIFS('BLG1222'!$I:$I,'BLG1222'!$A:$A,'ALL 2022'!$2:$2,'BLG1222'!$D:$D,'ALL 2022'!$D:$D)</f>
        <v>0</v>
      </c>
      <c r="H405" s="12">
        <f>+SUMIFS('BLG1222'!$I:$I,'BLG1222'!$A:$A,'ALL 2022'!$2:$2,'BLG1222'!$D:$D,'ALL 2022'!$D:$D)</f>
        <v>0</v>
      </c>
      <c r="I405" s="12">
        <f>+SUMIFS('BLG1222'!$I:$I,'BLG1222'!$A:$A,'ALL 2022'!$2:$2,'BLG1222'!$D:$D,'ALL 2022'!$D:$D)</f>
        <v>0</v>
      </c>
      <c r="J405" s="12">
        <f>+SUMIFS('BLG1222'!$I:$I,'BLG1222'!$A:$A,'ALL 2022'!$2:$2,'BLG1222'!$D:$D,'ALL 2022'!$D:$D)</f>
        <v>0</v>
      </c>
      <c r="K405" s="12">
        <f>+SUMIFS('BLG1222'!$I:$I,'BLG1222'!$A:$A,'ALL 2022'!$2:$2,'BLG1222'!$D:$D,'ALL 2022'!$D:$D)</f>
        <v>0</v>
      </c>
      <c r="L405" s="12">
        <f>+SUMIFS('BLG1222'!$I:$I,'BLG1222'!$A:$A,'ALL 2022'!$2:$2,'BLG1222'!$D:$D,'ALL 2022'!$D:$D)</f>
        <v>0</v>
      </c>
      <c r="M405" s="12">
        <f>+SUMIFS('BLG1222'!$I:$I,'BLG1222'!$A:$A,'ALL 2022'!$2:$2,'BLG1222'!$D:$D,'ALL 2022'!$D:$D)</f>
        <v>0</v>
      </c>
      <c r="N405" s="12">
        <f>+SUMIFS('BLG1222'!$I:$I,'BLG1222'!$A:$A,'ALL 2022'!$2:$2,'BLG1222'!$D:$D,'ALL 2022'!$D:$D)</f>
        <v>0</v>
      </c>
      <c r="O405" s="12">
        <f>+SUMIFS('BLG1222'!$I:$I,'BLG1222'!$A:$A,'ALL 2022'!$2:$2,'BLG1222'!$D:$D,'ALL 2022'!$D:$D)</f>
        <v>0</v>
      </c>
      <c r="P405" s="12">
        <f>+SUMIFS('BLG1222'!$I:$I,'BLG1222'!$A:$A,'ALL 2022'!$2:$2,'BLG1222'!$D:$D,'ALL 2022'!$D:$D)</f>
        <v>0</v>
      </c>
      <c r="Q405" s="12">
        <f>+SUMIFS('BLG1222'!$I:$I,'BLG1222'!$A:$A,'ALL 2022'!$2:$2,'BLG1222'!$D:$D,'ALL 2022'!$D:$D)</f>
        <v>0</v>
      </c>
      <c r="R405" s="12">
        <f>+SUMIFS('BLG1222'!$I:$I,'BLG1222'!$A:$A,'ALL 2022'!$2:$2,'BLG1222'!$D:$D,'ALL 2022'!$D:$D)</f>
        <v>0</v>
      </c>
      <c r="S405" s="12">
        <f>+SUMIFS('BLG1222'!$I:$I,'BLG1222'!$A:$A,'ALL 2022'!$2:$2,'BLG1222'!$D:$D,'ALL 2022'!$D:$D)</f>
        <v>0</v>
      </c>
      <c r="T405" s="12">
        <f>+SUMIFS('BLG1222'!$I:$I,'BLG1222'!$A:$A,'ALL 2022'!$2:$2,'BLG1222'!$D:$D,'ALL 2022'!$D:$D)</f>
        <v>0</v>
      </c>
      <c r="U405" s="12">
        <f>+SUMIFS('BLG1222'!$I:$I,'BLG1222'!$A:$A,'ALL 2022'!$2:$2,'BLG1222'!$D:$D,'ALL 2022'!$D:$D)</f>
        <v>0</v>
      </c>
      <c r="V405" s="12">
        <f>+SUMIFS('BLG1222'!$I:$I,'BLG1222'!$A:$A,'ALL 2022'!$2:$2,'BLG1222'!$D:$D,'ALL 2022'!$D:$D)</f>
        <v>2539190</v>
      </c>
      <c r="W405" s="12">
        <f>+SUMIFS('BLG1222'!$I:$I,'BLG1222'!$A:$A,'ALL 2022'!$2:$2,'BLG1222'!$D:$D,'ALL 2022'!$D:$D)</f>
        <v>0</v>
      </c>
      <c r="X405" s="12">
        <f>+SUMIFS('BLG1222'!$I:$I,'BLG1222'!$A:$A,'ALL 2022'!$2:$2,'BLG1222'!$D:$D,'ALL 2022'!$D:$D)</f>
        <v>0</v>
      </c>
      <c r="Y405" s="12">
        <f>+SUMIFS('BLG1222'!$I:$I,'BLG1222'!$A:$A,'ALL 2022'!$2:$2,'BLG1222'!$D:$D,'ALL 2022'!$D:$D)</f>
        <v>0</v>
      </c>
      <c r="Z405" s="12">
        <f>+SUMIFS('BLG1222'!$I:$I,'BLG1222'!$A:$A,'ALL 2022'!$2:$2,'BLG1222'!$D:$D,'ALL 2022'!$D:$D)</f>
        <v>0</v>
      </c>
      <c r="AA405" s="12">
        <f>+SUMIFS('BLG1222'!$I:$I,'BLG1222'!$A:$A,'ALL 2022'!$2:$2,'BLG1222'!$D:$D,'ALL 2022'!$D:$D)</f>
        <v>0</v>
      </c>
      <c r="AB405" s="12">
        <f>+SUMIFS('BLG1222'!$I:$I,'BLG1222'!$A:$A,'ALL 2022'!$2:$2,'BLG1222'!$D:$D,'ALL 2022'!$D:$D)</f>
        <v>0</v>
      </c>
      <c r="AC405" s="12">
        <f>+SUMIFS('BLG1222'!$I:$I,'BLG1222'!$A:$A,'ALL 2022'!$2:$2,'BLG1222'!$D:$D,'ALL 2022'!$D:$D)</f>
        <v>0</v>
      </c>
      <c r="AD405" s="12">
        <f>+SUMIFS('BLG1222'!$I:$I,'BLG1222'!$A:$A,'ALL 2022'!$2:$2,'BLG1222'!$D:$D,'ALL 2022'!$D:$D)</f>
        <v>0</v>
      </c>
      <c r="AE405" s="12">
        <f>+SUMIFS('BLG1222'!$I:$I,'BLG1222'!$A:$A,'ALL 2022'!$2:$2,'BLG1222'!$D:$D,'ALL 2022'!$D:$D)</f>
        <v>0</v>
      </c>
      <c r="AF405" s="12">
        <f>+SUMIFS('BLG1222'!$I:$I,'BLG1222'!$A:$A,'ALL 2022'!$2:$2,'BLG1222'!$D:$D,'ALL 2022'!$D:$D)</f>
        <v>0</v>
      </c>
      <c r="AG405" s="12">
        <f>+SUMIFS('BLG1222'!$I:$I,'BLG1222'!$A:$A,'ALL 2022'!$2:$2,'BLG1222'!$D:$D,'ALL 2022'!$D:$D)</f>
        <v>0</v>
      </c>
      <c r="AH405" s="12">
        <f>+SUMIFS('BLG1222'!$I:$I,'BLG1222'!$A:$A,'ALL 2022'!$2:$2,'BLG1222'!$D:$D,'ALL 2022'!$D:$D)</f>
        <v>0</v>
      </c>
      <c r="AI405" s="12">
        <f>+SUMIFS('BLG1222'!$I:$I,'BLG1222'!$A:$A,'ALL 2022'!$2:$2,'BLG1222'!$D:$D,'ALL 2022'!$D:$D)</f>
        <v>0</v>
      </c>
      <c r="AJ405" s="12">
        <f>+SUMIFS('BLG1222'!$I:$I,'BLG1222'!$A:$A,'ALL 2022'!$2:$2,'BLG1222'!$D:$D,'ALL 2022'!$D:$D)</f>
        <v>0</v>
      </c>
      <c r="AK405" s="12">
        <f>+SUMIFS('BLG1222'!$I:$I,'BLG1222'!$A:$A,'ALL 2022'!$2:$2,'BLG1222'!$D:$D,'ALL 2022'!$D:$D)</f>
        <v>0</v>
      </c>
      <c r="AL405" s="12">
        <f>+SUMIFS('BLG1222'!$I:$I,'BLG1222'!$A:$A,'ALL 2022'!$2:$2,'BLG1222'!$D:$D,'ALL 2022'!$D:$D)</f>
        <v>0</v>
      </c>
      <c r="AM405" s="12">
        <f>+SUMIFS('BLG1222'!$I:$I,'BLG1222'!$A:$A,'ALL 2022'!$2:$2,'BLG1222'!$D:$D,'ALL 2022'!$D:$D)</f>
        <v>0</v>
      </c>
      <c r="AN405" s="12">
        <f>+SUMIFS('BLG1222'!$I:$I,'BLG1222'!$A:$A,'ALL 2022'!$2:$2,'BLG1222'!$D:$D,'ALL 2022'!$D:$D)</f>
        <v>0</v>
      </c>
      <c r="AO405" s="12">
        <f>+SUMIFS('BLG1222'!$I:$I,'BLG1222'!$A:$A,'ALL 2022'!$2:$2,'BLG1222'!$D:$D,'ALL 2022'!$D:$D)</f>
        <v>1377400</v>
      </c>
      <c r="AP405" s="12">
        <f>+SUMIFS('BLG1222'!$I:$I,'BLG1222'!$A:$A,'ALL 2022'!$2:$2,'BLG1222'!$D:$D,'ALL 2022'!$D:$D)</f>
        <v>0</v>
      </c>
      <c r="AQ405" s="164">
        <f t="shared" si="44"/>
        <v>3916590</v>
      </c>
      <c r="AR405" s="165">
        <f t="shared" si="45"/>
        <v>828.28562667202414</v>
      </c>
    </row>
    <row r="406" spans="1:44" hidden="1" x14ac:dyDescent="0.25">
      <c r="A406" s="11" t="str">
        <f t="shared" si="41"/>
        <v>5</v>
      </c>
      <c r="B406" s="11" t="str">
        <f t="shared" si="42"/>
        <v>53</v>
      </c>
      <c r="C406" s="11" t="str">
        <f t="shared" si="43"/>
        <v>531</v>
      </c>
      <c r="D406" s="23">
        <v>53150000</v>
      </c>
      <c r="E406" s="119" t="str">
        <f t="shared" si="46"/>
        <v>BIL29</v>
      </c>
      <c r="F406" s="24" t="s">
        <v>2261</v>
      </c>
      <c r="G406" s="12">
        <f>+SUMIFS('BLG1222'!$I:$I,'BLG1222'!$A:$A,'ALL 2022'!$2:$2,'BLG1222'!$D:$D,'ALL 2022'!$D:$D)</f>
        <v>0</v>
      </c>
      <c r="H406" s="12">
        <f>+SUMIFS('BLG1222'!$I:$I,'BLG1222'!$A:$A,'ALL 2022'!$2:$2,'BLG1222'!$D:$D,'ALL 2022'!$D:$D)</f>
        <v>0</v>
      </c>
      <c r="I406" s="12">
        <f>+SUMIFS('BLG1222'!$I:$I,'BLG1222'!$A:$A,'ALL 2022'!$2:$2,'BLG1222'!$D:$D,'ALL 2022'!$D:$D)</f>
        <v>0</v>
      </c>
      <c r="J406" s="12">
        <f>+SUMIFS('BLG1222'!$I:$I,'BLG1222'!$A:$A,'ALL 2022'!$2:$2,'BLG1222'!$D:$D,'ALL 2022'!$D:$D)</f>
        <v>0</v>
      </c>
      <c r="K406" s="12">
        <f>+SUMIFS('BLG1222'!$I:$I,'BLG1222'!$A:$A,'ALL 2022'!$2:$2,'BLG1222'!$D:$D,'ALL 2022'!$D:$D)</f>
        <v>0</v>
      </c>
      <c r="L406" s="12">
        <f>+SUMIFS('BLG1222'!$I:$I,'BLG1222'!$A:$A,'ALL 2022'!$2:$2,'BLG1222'!$D:$D,'ALL 2022'!$D:$D)</f>
        <v>0</v>
      </c>
      <c r="M406" s="12">
        <f>+SUMIFS('BLG1222'!$I:$I,'BLG1222'!$A:$A,'ALL 2022'!$2:$2,'BLG1222'!$D:$D,'ALL 2022'!$D:$D)</f>
        <v>0</v>
      </c>
      <c r="N406" s="12">
        <f>+SUMIFS('BLG1222'!$I:$I,'BLG1222'!$A:$A,'ALL 2022'!$2:$2,'BLG1222'!$D:$D,'ALL 2022'!$D:$D)</f>
        <v>0</v>
      </c>
      <c r="O406" s="12">
        <f>+SUMIFS('BLG1222'!$I:$I,'BLG1222'!$A:$A,'ALL 2022'!$2:$2,'BLG1222'!$D:$D,'ALL 2022'!$D:$D)</f>
        <v>0</v>
      </c>
      <c r="P406" s="12">
        <f>+SUMIFS('BLG1222'!$I:$I,'BLG1222'!$A:$A,'ALL 2022'!$2:$2,'BLG1222'!$D:$D,'ALL 2022'!$D:$D)</f>
        <v>0</v>
      </c>
      <c r="Q406" s="12">
        <f>+SUMIFS('BLG1222'!$I:$I,'BLG1222'!$A:$A,'ALL 2022'!$2:$2,'BLG1222'!$D:$D,'ALL 2022'!$D:$D)</f>
        <v>0</v>
      </c>
      <c r="R406" s="12">
        <f>+SUMIFS('BLG1222'!$I:$I,'BLG1222'!$A:$A,'ALL 2022'!$2:$2,'BLG1222'!$D:$D,'ALL 2022'!$D:$D)</f>
        <v>0</v>
      </c>
      <c r="S406" s="12">
        <f>+SUMIFS('BLG1222'!$I:$I,'BLG1222'!$A:$A,'ALL 2022'!$2:$2,'BLG1222'!$D:$D,'ALL 2022'!$D:$D)</f>
        <v>0</v>
      </c>
      <c r="T406" s="12">
        <f>+SUMIFS('BLG1222'!$I:$I,'BLG1222'!$A:$A,'ALL 2022'!$2:$2,'BLG1222'!$D:$D,'ALL 2022'!$D:$D)</f>
        <v>0</v>
      </c>
      <c r="U406" s="12">
        <f>+SUMIFS('BLG1222'!$I:$I,'BLG1222'!$A:$A,'ALL 2022'!$2:$2,'BLG1222'!$D:$D,'ALL 2022'!$D:$D)</f>
        <v>0</v>
      </c>
      <c r="V406" s="12">
        <f>+SUMIFS('BLG1222'!$I:$I,'BLG1222'!$A:$A,'ALL 2022'!$2:$2,'BLG1222'!$D:$D,'ALL 2022'!$D:$D)</f>
        <v>0</v>
      </c>
      <c r="W406" s="12">
        <f>+SUMIFS('BLG1222'!$I:$I,'BLG1222'!$A:$A,'ALL 2022'!$2:$2,'BLG1222'!$D:$D,'ALL 2022'!$D:$D)</f>
        <v>0</v>
      </c>
      <c r="X406" s="12">
        <f>+SUMIFS('BLG1222'!$I:$I,'BLG1222'!$A:$A,'ALL 2022'!$2:$2,'BLG1222'!$D:$D,'ALL 2022'!$D:$D)</f>
        <v>0</v>
      </c>
      <c r="Y406" s="12">
        <f>+SUMIFS('BLG1222'!$I:$I,'BLG1222'!$A:$A,'ALL 2022'!$2:$2,'BLG1222'!$D:$D,'ALL 2022'!$D:$D)</f>
        <v>0</v>
      </c>
      <c r="Z406" s="12">
        <f>+SUMIFS('BLG1222'!$I:$I,'BLG1222'!$A:$A,'ALL 2022'!$2:$2,'BLG1222'!$D:$D,'ALL 2022'!$D:$D)</f>
        <v>0</v>
      </c>
      <c r="AA406" s="12">
        <f>+SUMIFS('BLG1222'!$I:$I,'BLG1222'!$A:$A,'ALL 2022'!$2:$2,'BLG1222'!$D:$D,'ALL 2022'!$D:$D)</f>
        <v>0</v>
      </c>
      <c r="AB406" s="12">
        <f>+SUMIFS('BLG1222'!$I:$I,'BLG1222'!$A:$A,'ALL 2022'!$2:$2,'BLG1222'!$D:$D,'ALL 2022'!$D:$D)</f>
        <v>0</v>
      </c>
      <c r="AC406" s="12">
        <f>+SUMIFS('BLG1222'!$I:$I,'BLG1222'!$A:$A,'ALL 2022'!$2:$2,'BLG1222'!$D:$D,'ALL 2022'!$D:$D)</f>
        <v>0</v>
      </c>
      <c r="AD406" s="12">
        <f>+SUMIFS('BLG1222'!$I:$I,'BLG1222'!$A:$A,'ALL 2022'!$2:$2,'BLG1222'!$D:$D,'ALL 2022'!$D:$D)</f>
        <v>0</v>
      </c>
      <c r="AE406" s="12">
        <f>+SUMIFS('BLG1222'!$I:$I,'BLG1222'!$A:$A,'ALL 2022'!$2:$2,'BLG1222'!$D:$D,'ALL 2022'!$D:$D)</f>
        <v>0</v>
      </c>
      <c r="AF406" s="12">
        <f>+SUMIFS('BLG1222'!$I:$I,'BLG1222'!$A:$A,'ALL 2022'!$2:$2,'BLG1222'!$D:$D,'ALL 2022'!$D:$D)</f>
        <v>0</v>
      </c>
      <c r="AG406" s="12">
        <f>+SUMIFS('BLG1222'!$I:$I,'BLG1222'!$A:$A,'ALL 2022'!$2:$2,'BLG1222'!$D:$D,'ALL 2022'!$D:$D)</f>
        <v>0</v>
      </c>
      <c r="AH406" s="12">
        <f>+SUMIFS('BLG1222'!$I:$I,'BLG1222'!$A:$A,'ALL 2022'!$2:$2,'BLG1222'!$D:$D,'ALL 2022'!$D:$D)</f>
        <v>0</v>
      </c>
      <c r="AI406" s="12">
        <f>+SUMIFS('BLG1222'!$I:$I,'BLG1222'!$A:$A,'ALL 2022'!$2:$2,'BLG1222'!$D:$D,'ALL 2022'!$D:$D)</f>
        <v>0</v>
      </c>
      <c r="AJ406" s="12">
        <f>+SUMIFS('BLG1222'!$I:$I,'BLG1222'!$A:$A,'ALL 2022'!$2:$2,'BLG1222'!$D:$D,'ALL 2022'!$D:$D)</f>
        <v>0</v>
      </c>
      <c r="AK406" s="12">
        <f>+SUMIFS('BLG1222'!$I:$I,'BLG1222'!$A:$A,'ALL 2022'!$2:$2,'BLG1222'!$D:$D,'ALL 2022'!$D:$D)</f>
        <v>0</v>
      </c>
      <c r="AL406" s="12">
        <f>+SUMIFS('BLG1222'!$I:$I,'BLG1222'!$A:$A,'ALL 2022'!$2:$2,'BLG1222'!$D:$D,'ALL 2022'!$D:$D)</f>
        <v>0</v>
      </c>
      <c r="AM406" s="12">
        <f>+SUMIFS('BLG1222'!$I:$I,'BLG1222'!$A:$A,'ALL 2022'!$2:$2,'BLG1222'!$D:$D,'ALL 2022'!$D:$D)</f>
        <v>0</v>
      </c>
      <c r="AN406" s="12">
        <f>+SUMIFS('BLG1222'!$I:$I,'BLG1222'!$A:$A,'ALL 2022'!$2:$2,'BLG1222'!$D:$D,'ALL 2022'!$D:$D)</f>
        <v>0</v>
      </c>
      <c r="AO406" s="12">
        <f>+SUMIFS('BLG1222'!$I:$I,'BLG1222'!$A:$A,'ALL 2022'!$2:$2,'BLG1222'!$D:$D,'ALL 2022'!$D:$D)</f>
        <v>0</v>
      </c>
      <c r="AP406" s="12">
        <f>+SUMIFS('BLG1222'!$I:$I,'BLG1222'!$A:$A,'ALL 2022'!$2:$2,'BLG1222'!$D:$D,'ALL 2022'!$D:$D)</f>
        <v>0</v>
      </c>
      <c r="AQ406" s="164">
        <f t="shared" si="44"/>
        <v>0</v>
      </c>
      <c r="AR406" s="165">
        <f t="shared" si="45"/>
        <v>0</v>
      </c>
    </row>
    <row r="407" spans="1:44" hidden="1" x14ac:dyDescent="0.25">
      <c r="A407" s="11" t="str">
        <f t="shared" si="41"/>
        <v>5</v>
      </c>
      <c r="B407" s="11" t="str">
        <f t="shared" si="42"/>
        <v>53</v>
      </c>
      <c r="C407" s="11" t="str">
        <f t="shared" si="43"/>
        <v>532</v>
      </c>
      <c r="D407" s="23">
        <v>53200000</v>
      </c>
      <c r="E407" s="119" t="str">
        <f t="shared" si="46"/>
        <v>BIL27</v>
      </c>
      <c r="F407" s="24" t="s">
        <v>162</v>
      </c>
      <c r="G407" s="12">
        <f>+SUMIFS('BLG1222'!$I:$I,'BLG1222'!$A:$A,'ALL 2022'!$2:$2,'BLG1222'!$D:$D,'ALL 2022'!$D:$D)</f>
        <v>7161170</v>
      </c>
      <c r="H407" s="12">
        <f>+SUMIFS('BLG1222'!$I:$I,'BLG1222'!$A:$A,'ALL 2022'!$2:$2,'BLG1222'!$D:$D,'ALL 2022'!$D:$D)</f>
        <v>0</v>
      </c>
      <c r="I407" s="12">
        <f>+SUMIFS('BLG1222'!$I:$I,'BLG1222'!$A:$A,'ALL 2022'!$2:$2,'BLG1222'!$D:$D,'ALL 2022'!$D:$D)</f>
        <v>50000</v>
      </c>
      <c r="J407" s="12">
        <f>+SUMIFS('BLG1222'!$I:$I,'BLG1222'!$A:$A,'ALL 2022'!$2:$2,'BLG1222'!$D:$D,'ALL 2022'!$D:$D)</f>
        <v>2903700</v>
      </c>
      <c r="K407" s="12">
        <f>+SUMIFS('BLG1222'!$I:$I,'BLG1222'!$A:$A,'ALL 2022'!$2:$2,'BLG1222'!$D:$D,'ALL 2022'!$D:$D)</f>
        <v>0</v>
      </c>
      <c r="L407" s="12">
        <f>+SUMIFS('BLG1222'!$I:$I,'BLG1222'!$A:$A,'ALL 2022'!$2:$2,'BLG1222'!$D:$D,'ALL 2022'!$D:$D)</f>
        <v>0</v>
      </c>
      <c r="M407" s="12">
        <f>+SUMIFS('BLG1222'!$I:$I,'BLG1222'!$A:$A,'ALL 2022'!$2:$2,'BLG1222'!$D:$D,'ALL 2022'!$D:$D)</f>
        <v>0</v>
      </c>
      <c r="N407" s="12">
        <f>+SUMIFS('BLG1222'!$I:$I,'BLG1222'!$A:$A,'ALL 2022'!$2:$2,'BLG1222'!$D:$D,'ALL 2022'!$D:$D)</f>
        <v>0</v>
      </c>
      <c r="O407" s="12">
        <f>+SUMIFS('BLG1222'!$I:$I,'BLG1222'!$A:$A,'ALL 2022'!$2:$2,'BLG1222'!$D:$D,'ALL 2022'!$D:$D)</f>
        <v>0</v>
      </c>
      <c r="P407" s="12">
        <f>+SUMIFS('BLG1222'!$I:$I,'BLG1222'!$A:$A,'ALL 2022'!$2:$2,'BLG1222'!$D:$D,'ALL 2022'!$D:$D)</f>
        <v>0</v>
      </c>
      <c r="Q407" s="12">
        <f>+SUMIFS('BLG1222'!$I:$I,'BLG1222'!$A:$A,'ALL 2022'!$2:$2,'BLG1222'!$D:$D,'ALL 2022'!$D:$D)</f>
        <v>441100</v>
      </c>
      <c r="R407" s="12">
        <f>+SUMIFS('BLG1222'!$I:$I,'BLG1222'!$A:$A,'ALL 2022'!$2:$2,'BLG1222'!$D:$D,'ALL 2022'!$D:$D)</f>
        <v>76161</v>
      </c>
      <c r="S407" s="12">
        <f>+SUMIFS('BLG1222'!$I:$I,'BLG1222'!$A:$A,'ALL 2022'!$2:$2,'BLG1222'!$D:$D,'ALL 2022'!$D:$D)</f>
        <v>0</v>
      </c>
      <c r="T407" s="12">
        <f>+SUMIFS('BLG1222'!$I:$I,'BLG1222'!$A:$A,'ALL 2022'!$2:$2,'BLG1222'!$D:$D,'ALL 2022'!$D:$D)</f>
        <v>12018.08</v>
      </c>
      <c r="U407" s="12">
        <f>+SUMIFS('BLG1222'!$I:$I,'BLG1222'!$A:$A,'ALL 2022'!$2:$2,'BLG1222'!$D:$D,'ALL 2022'!$D:$D)</f>
        <v>4979072.67</v>
      </c>
      <c r="V407" s="12">
        <f>+SUMIFS('BLG1222'!$I:$I,'BLG1222'!$A:$A,'ALL 2022'!$2:$2,'BLG1222'!$D:$D,'ALL 2022'!$D:$D)</f>
        <v>-3944855</v>
      </c>
      <c r="W407" s="12">
        <f>+SUMIFS('BLG1222'!$I:$I,'BLG1222'!$A:$A,'ALL 2022'!$2:$2,'BLG1222'!$D:$D,'ALL 2022'!$D:$D)</f>
        <v>5110358.17</v>
      </c>
      <c r="X407" s="12">
        <f>+SUMIFS('BLG1222'!$I:$I,'BLG1222'!$A:$A,'ALL 2022'!$2:$2,'BLG1222'!$D:$D,'ALL 2022'!$D:$D)</f>
        <v>0</v>
      </c>
      <c r="Y407" s="12">
        <f>+SUMIFS('BLG1222'!$I:$I,'BLG1222'!$A:$A,'ALL 2022'!$2:$2,'BLG1222'!$D:$D,'ALL 2022'!$D:$D)</f>
        <v>0</v>
      </c>
      <c r="Z407" s="12">
        <f>+SUMIFS('BLG1222'!$I:$I,'BLG1222'!$A:$A,'ALL 2022'!$2:$2,'BLG1222'!$D:$D,'ALL 2022'!$D:$D)</f>
        <v>0</v>
      </c>
      <c r="AA407" s="12">
        <f>+SUMIFS('BLG1222'!$I:$I,'BLG1222'!$A:$A,'ALL 2022'!$2:$2,'BLG1222'!$D:$D,'ALL 2022'!$D:$D)</f>
        <v>0</v>
      </c>
      <c r="AB407" s="12">
        <f>+SUMIFS('BLG1222'!$I:$I,'BLG1222'!$A:$A,'ALL 2022'!$2:$2,'BLG1222'!$D:$D,'ALL 2022'!$D:$D)</f>
        <v>12276100</v>
      </c>
      <c r="AC407" s="12">
        <f>+SUMIFS('BLG1222'!$I:$I,'BLG1222'!$A:$A,'ALL 2022'!$2:$2,'BLG1222'!$D:$D,'ALL 2022'!$D:$D)</f>
        <v>0</v>
      </c>
      <c r="AD407" s="12">
        <f>+SUMIFS('BLG1222'!$I:$I,'BLG1222'!$A:$A,'ALL 2022'!$2:$2,'BLG1222'!$D:$D,'ALL 2022'!$D:$D)</f>
        <v>0</v>
      </c>
      <c r="AE407" s="12">
        <f>+SUMIFS('BLG1222'!$I:$I,'BLG1222'!$A:$A,'ALL 2022'!$2:$2,'BLG1222'!$D:$D,'ALL 2022'!$D:$D)</f>
        <v>0</v>
      </c>
      <c r="AF407" s="12">
        <f>+SUMIFS('BLG1222'!$I:$I,'BLG1222'!$A:$A,'ALL 2022'!$2:$2,'BLG1222'!$D:$D,'ALL 2022'!$D:$D)</f>
        <v>453725</v>
      </c>
      <c r="AG407" s="12">
        <f>+SUMIFS('BLG1222'!$I:$I,'BLG1222'!$A:$A,'ALL 2022'!$2:$2,'BLG1222'!$D:$D,'ALL 2022'!$D:$D)</f>
        <v>19925247.699999999</v>
      </c>
      <c r="AH407" s="12">
        <f>+SUMIFS('BLG1222'!$I:$I,'BLG1222'!$A:$A,'ALL 2022'!$2:$2,'BLG1222'!$D:$D,'ALL 2022'!$D:$D)</f>
        <v>0</v>
      </c>
      <c r="AI407" s="12">
        <f>+SUMIFS('BLG1222'!$I:$I,'BLG1222'!$A:$A,'ALL 2022'!$2:$2,'BLG1222'!$D:$D,'ALL 2022'!$D:$D)</f>
        <v>0</v>
      </c>
      <c r="AJ407" s="12">
        <f>+SUMIFS('BLG1222'!$I:$I,'BLG1222'!$A:$A,'ALL 2022'!$2:$2,'BLG1222'!$D:$D,'ALL 2022'!$D:$D)</f>
        <v>266363</v>
      </c>
      <c r="AK407" s="12">
        <f>+SUMIFS('BLG1222'!$I:$I,'BLG1222'!$A:$A,'ALL 2022'!$2:$2,'BLG1222'!$D:$D,'ALL 2022'!$D:$D)</f>
        <v>447054.4</v>
      </c>
      <c r="AL407" s="12">
        <f>+SUMIFS('BLG1222'!$I:$I,'BLG1222'!$A:$A,'ALL 2022'!$2:$2,'BLG1222'!$D:$D,'ALL 2022'!$D:$D)</f>
        <v>0</v>
      </c>
      <c r="AM407" s="12">
        <f>+SUMIFS('BLG1222'!$I:$I,'BLG1222'!$A:$A,'ALL 2022'!$2:$2,'BLG1222'!$D:$D,'ALL 2022'!$D:$D)</f>
        <v>0</v>
      </c>
      <c r="AN407" s="12">
        <f>+SUMIFS('BLG1222'!$I:$I,'BLG1222'!$A:$A,'ALL 2022'!$2:$2,'BLG1222'!$D:$D,'ALL 2022'!$D:$D)</f>
        <v>0</v>
      </c>
      <c r="AO407" s="12">
        <f>+SUMIFS('BLG1222'!$I:$I,'BLG1222'!$A:$A,'ALL 2022'!$2:$2,'BLG1222'!$D:$D,'ALL 2022'!$D:$D)</f>
        <v>0</v>
      </c>
      <c r="AP407" s="12">
        <f>+SUMIFS('BLG1222'!$I:$I,'BLG1222'!$A:$A,'ALL 2022'!$2:$2,'BLG1222'!$D:$D,'ALL 2022'!$D:$D)</f>
        <v>0</v>
      </c>
      <c r="AQ407" s="164">
        <f t="shared" si="44"/>
        <v>50157215.020000003</v>
      </c>
      <c r="AR407" s="165">
        <f t="shared" si="45"/>
        <v>10607.31408571338</v>
      </c>
    </row>
    <row r="408" spans="1:44" hidden="1" x14ac:dyDescent="0.25">
      <c r="A408" s="11" t="str">
        <f t="shared" si="41"/>
        <v>5</v>
      </c>
      <c r="B408" s="11" t="str">
        <f t="shared" si="42"/>
        <v>53</v>
      </c>
      <c r="C408" s="11" t="str">
        <f t="shared" si="43"/>
        <v>532</v>
      </c>
      <c r="D408" s="23">
        <v>53220000</v>
      </c>
      <c r="E408" s="119" t="str">
        <f t="shared" si="46"/>
        <v>BIL27</v>
      </c>
      <c r="F408" s="24" t="s">
        <v>723</v>
      </c>
      <c r="G408" s="12">
        <f>+SUMIFS('BLG1222'!$I:$I,'BLG1222'!$A:$A,'ALL 2022'!$2:$2,'BLG1222'!$D:$D,'ALL 2022'!$D:$D)</f>
        <v>0</v>
      </c>
      <c r="H408" s="12">
        <f>+SUMIFS('BLG1222'!$I:$I,'BLG1222'!$A:$A,'ALL 2022'!$2:$2,'BLG1222'!$D:$D,'ALL 2022'!$D:$D)</f>
        <v>0</v>
      </c>
      <c r="I408" s="12">
        <f>+SUMIFS('BLG1222'!$I:$I,'BLG1222'!$A:$A,'ALL 2022'!$2:$2,'BLG1222'!$D:$D,'ALL 2022'!$D:$D)</f>
        <v>0</v>
      </c>
      <c r="J408" s="12">
        <f>+SUMIFS('BLG1222'!$I:$I,'BLG1222'!$A:$A,'ALL 2022'!$2:$2,'BLG1222'!$D:$D,'ALL 2022'!$D:$D)</f>
        <v>1073100</v>
      </c>
      <c r="K408" s="12">
        <f>+SUMIFS('BLG1222'!$I:$I,'BLG1222'!$A:$A,'ALL 2022'!$2:$2,'BLG1222'!$D:$D,'ALL 2022'!$D:$D)</f>
        <v>0</v>
      </c>
      <c r="L408" s="12">
        <f>+SUMIFS('BLG1222'!$I:$I,'BLG1222'!$A:$A,'ALL 2022'!$2:$2,'BLG1222'!$D:$D,'ALL 2022'!$D:$D)</f>
        <v>0</v>
      </c>
      <c r="M408" s="12">
        <f>+SUMIFS('BLG1222'!$I:$I,'BLG1222'!$A:$A,'ALL 2022'!$2:$2,'BLG1222'!$D:$D,'ALL 2022'!$D:$D)</f>
        <v>0</v>
      </c>
      <c r="N408" s="12">
        <f>+SUMIFS('BLG1222'!$I:$I,'BLG1222'!$A:$A,'ALL 2022'!$2:$2,'BLG1222'!$D:$D,'ALL 2022'!$D:$D)</f>
        <v>0</v>
      </c>
      <c r="O408" s="12">
        <f>+SUMIFS('BLG1222'!$I:$I,'BLG1222'!$A:$A,'ALL 2022'!$2:$2,'BLG1222'!$D:$D,'ALL 2022'!$D:$D)</f>
        <v>0</v>
      </c>
      <c r="P408" s="12">
        <f>+SUMIFS('BLG1222'!$I:$I,'BLG1222'!$A:$A,'ALL 2022'!$2:$2,'BLG1222'!$D:$D,'ALL 2022'!$D:$D)</f>
        <v>0</v>
      </c>
      <c r="Q408" s="12">
        <f>+SUMIFS('BLG1222'!$I:$I,'BLG1222'!$A:$A,'ALL 2022'!$2:$2,'BLG1222'!$D:$D,'ALL 2022'!$D:$D)</f>
        <v>0</v>
      </c>
      <c r="R408" s="12">
        <f>+SUMIFS('BLG1222'!$I:$I,'BLG1222'!$A:$A,'ALL 2022'!$2:$2,'BLG1222'!$D:$D,'ALL 2022'!$D:$D)</f>
        <v>0</v>
      </c>
      <c r="S408" s="12">
        <f>+SUMIFS('BLG1222'!$I:$I,'BLG1222'!$A:$A,'ALL 2022'!$2:$2,'BLG1222'!$D:$D,'ALL 2022'!$D:$D)</f>
        <v>0</v>
      </c>
      <c r="T408" s="12">
        <f>+SUMIFS('BLG1222'!$I:$I,'BLG1222'!$A:$A,'ALL 2022'!$2:$2,'BLG1222'!$D:$D,'ALL 2022'!$D:$D)</f>
        <v>0</v>
      </c>
      <c r="U408" s="12">
        <f>+SUMIFS('BLG1222'!$I:$I,'BLG1222'!$A:$A,'ALL 2022'!$2:$2,'BLG1222'!$D:$D,'ALL 2022'!$D:$D)</f>
        <v>0</v>
      </c>
      <c r="V408" s="12">
        <f>+SUMIFS('BLG1222'!$I:$I,'BLG1222'!$A:$A,'ALL 2022'!$2:$2,'BLG1222'!$D:$D,'ALL 2022'!$D:$D)</f>
        <v>0</v>
      </c>
      <c r="W408" s="12">
        <f>+SUMIFS('BLG1222'!$I:$I,'BLG1222'!$A:$A,'ALL 2022'!$2:$2,'BLG1222'!$D:$D,'ALL 2022'!$D:$D)</f>
        <v>0</v>
      </c>
      <c r="X408" s="12">
        <f>+SUMIFS('BLG1222'!$I:$I,'BLG1222'!$A:$A,'ALL 2022'!$2:$2,'BLG1222'!$D:$D,'ALL 2022'!$D:$D)</f>
        <v>0</v>
      </c>
      <c r="Y408" s="12">
        <f>+SUMIFS('BLG1222'!$I:$I,'BLG1222'!$A:$A,'ALL 2022'!$2:$2,'BLG1222'!$D:$D,'ALL 2022'!$D:$D)</f>
        <v>0</v>
      </c>
      <c r="Z408" s="12">
        <f>+SUMIFS('BLG1222'!$I:$I,'BLG1222'!$A:$A,'ALL 2022'!$2:$2,'BLG1222'!$D:$D,'ALL 2022'!$D:$D)</f>
        <v>0</v>
      </c>
      <c r="AA408" s="12">
        <f>+SUMIFS('BLG1222'!$I:$I,'BLG1222'!$A:$A,'ALL 2022'!$2:$2,'BLG1222'!$D:$D,'ALL 2022'!$D:$D)</f>
        <v>0</v>
      </c>
      <c r="AB408" s="12">
        <f>+SUMIFS('BLG1222'!$I:$I,'BLG1222'!$A:$A,'ALL 2022'!$2:$2,'BLG1222'!$D:$D,'ALL 2022'!$D:$D)</f>
        <v>0</v>
      </c>
      <c r="AC408" s="12">
        <f>+SUMIFS('BLG1222'!$I:$I,'BLG1222'!$A:$A,'ALL 2022'!$2:$2,'BLG1222'!$D:$D,'ALL 2022'!$D:$D)</f>
        <v>0</v>
      </c>
      <c r="AD408" s="12">
        <f>+SUMIFS('BLG1222'!$I:$I,'BLG1222'!$A:$A,'ALL 2022'!$2:$2,'BLG1222'!$D:$D,'ALL 2022'!$D:$D)</f>
        <v>0</v>
      </c>
      <c r="AE408" s="12">
        <f>+SUMIFS('BLG1222'!$I:$I,'BLG1222'!$A:$A,'ALL 2022'!$2:$2,'BLG1222'!$D:$D,'ALL 2022'!$D:$D)</f>
        <v>0</v>
      </c>
      <c r="AF408" s="12">
        <f>+SUMIFS('BLG1222'!$I:$I,'BLG1222'!$A:$A,'ALL 2022'!$2:$2,'BLG1222'!$D:$D,'ALL 2022'!$D:$D)</f>
        <v>0</v>
      </c>
      <c r="AG408" s="12">
        <f>+SUMIFS('BLG1222'!$I:$I,'BLG1222'!$A:$A,'ALL 2022'!$2:$2,'BLG1222'!$D:$D,'ALL 2022'!$D:$D)</f>
        <v>0</v>
      </c>
      <c r="AH408" s="12">
        <f>+SUMIFS('BLG1222'!$I:$I,'BLG1222'!$A:$A,'ALL 2022'!$2:$2,'BLG1222'!$D:$D,'ALL 2022'!$D:$D)</f>
        <v>0</v>
      </c>
      <c r="AI408" s="12">
        <f>+SUMIFS('BLG1222'!$I:$I,'BLG1222'!$A:$A,'ALL 2022'!$2:$2,'BLG1222'!$D:$D,'ALL 2022'!$D:$D)</f>
        <v>0</v>
      </c>
      <c r="AJ408" s="12">
        <f>+SUMIFS('BLG1222'!$I:$I,'BLG1222'!$A:$A,'ALL 2022'!$2:$2,'BLG1222'!$D:$D,'ALL 2022'!$D:$D)</f>
        <v>0</v>
      </c>
      <c r="AK408" s="12">
        <f>+SUMIFS('BLG1222'!$I:$I,'BLG1222'!$A:$A,'ALL 2022'!$2:$2,'BLG1222'!$D:$D,'ALL 2022'!$D:$D)</f>
        <v>0</v>
      </c>
      <c r="AL408" s="12">
        <f>+SUMIFS('BLG1222'!$I:$I,'BLG1222'!$A:$A,'ALL 2022'!$2:$2,'BLG1222'!$D:$D,'ALL 2022'!$D:$D)</f>
        <v>0</v>
      </c>
      <c r="AM408" s="12">
        <f>+SUMIFS('BLG1222'!$I:$I,'BLG1222'!$A:$A,'ALL 2022'!$2:$2,'BLG1222'!$D:$D,'ALL 2022'!$D:$D)</f>
        <v>0</v>
      </c>
      <c r="AN408" s="12">
        <f>+SUMIFS('BLG1222'!$I:$I,'BLG1222'!$A:$A,'ALL 2022'!$2:$2,'BLG1222'!$D:$D,'ALL 2022'!$D:$D)</f>
        <v>0</v>
      </c>
      <c r="AO408" s="12">
        <f>+SUMIFS('BLG1222'!$I:$I,'BLG1222'!$A:$A,'ALL 2022'!$2:$2,'BLG1222'!$D:$D,'ALL 2022'!$D:$D)</f>
        <v>0</v>
      </c>
      <c r="AP408" s="12">
        <f>+SUMIFS('BLG1222'!$I:$I,'BLG1222'!$A:$A,'ALL 2022'!$2:$2,'BLG1222'!$D:$D,'ALL 2022'!$D:$D)</f>
        <v>0</v>
      </c>
      <c r="AQ408" s="164">
        <f t="shared" si="44"/>
        <v>1073100</v>
      </c>
      <c r="AR408" s="165">
        <f t="shared" si="45"/>
        <v>226.94060547102177</v>
      </c>
    </row>
    <row r="409" spans="1:44" hidden="1" x14ac:dyDescent="0.25">
      <c r="A409" s="11" t="str">
        <f t="shared" si="41"/>
        <v>5</v>
      </c>
      <c r="B409" s="11" t="str">
        <f t="shared" si="42"/>
        <v>53</v>
      </c>
      <c r="C409" s="11" t="str">
        <f t="shared" si="43"/>
        <v>533</v>
      </c>
      <c r="D409" s="23">
        <v>53300000</v>
      </c>
      <c r="E409" s="119" t="str">
        <f t="shared" si="46"/>
        <v>BIL27</v>
      </c>
      <c r="F409" s="24" t="s">
        <v>351</v>
      </c>
      <c r="G409" s="12">
        <f>+SUMIFS('BLG1222'!$I:$I,'BLG1222'!$A:$A,'ALL 2022'!$2:$2,'BLG1222'!$D:$D,'ALL 2022'!$D:$D)</f>
        <v>12076890.970000001</v>
      </c>
      <c r="H409" s="12">
        <f>+SUMIFS('BLG1222'!$I:$I,'BLG1222'!$A:$A,'ALL 2022'!$2:$2,'BLG1222'!$D:$D,'ALL 2022'!$D:$D)</f>
        <v>0</v>
      </c>
      <c r="I409" s="12">
        <f>+SUMIFS('BLG1222'!$I:$I,'BLG1222'!$A:$A,'ALL 2022'!$2:$2,'BLG1222'!$D:$D,'ALL 2022'!$D:$D)</f>
        <v>0</v>
      </c>
      <c r="J409" s="12">
        <f>+SUMIFS('BLG1222'!$I:$I,'BLG1222'!$A:$A,'ALL 2022'!$2:$2,'BLG1222'!$D:$D,'ALL 2022'!$D:$D)</f>
        <v>0</v>
      </c>
      <c r="K409" s="12">
        <f>+SUMIFS('BLG1222'!$I:$I,'BLG1222'!$A:$A,'ALL 2022'!$2:$2,'BLG1222'!$D:$D,'ALL 2022'!$D:$D)</f>
        <v>65011300.000009798</v>
      </c>
      <c r="L409" s="12">
        <f>+SUMIFS('BLG1222'!$I:$I,'BLG1222'!$A:$A,'ALL 2022'!$2:$2,'BLG1222'!$D:$D,'ALL 2022'!$D:$D)</f>
        <v>0</v>
      </c>
      <c r="M409" s="12">
        <f>+SUMIFS('BLG1222'!$I:$I,'BLG1222'!$A:$A,'ALL 2022'!$2:$2,'BLG1222'!$D:$D,'ALL 2022'!$D:$D)</f>
        <v>529133</v>
      </c>
      <c r="N409" s="12">
        <f>+SUMIFS('BLG1222'!$I:$I,'BLG1222'!$A:$A,'ALL 2022'!$2:$2,'BLG1222'!$D:$D,'ALL 2022'!$D:$D)</f>
        <v>0</v>
      </c>
      <c r="O409" s="12">
        <f>+SUMIFS('BLG1222'!$I:$I,'BLG1222'!$A:$A,'ALL 2022'!$2:$2,'BLG1222'!$D:$D,'ALL 2022'!$D:$D)</f>
        <v>0</v>
      </c>
      <c r="P409" s="12">
        <f>+SUMIFS('BLG1222'!$I:$I,'BLG1222'!$A:$A,'ALL 2022'!$2:$2,'BLG1222'!$D:$D,'ALL 2022'!$D:$D)</f>
        <v>0</v>
      </c>
      <c r="Q409" s="12">
        <f>+SUMIFS('BLG1222'!$I:$I,'BLG1222'!$A:$A,'ALL 2022'!$2:$2,'BLG1222'!$D:$D,'ALL 2022'!$D:$D)</f>
        <v>0</v>
      </c>
      <c r="R409" s="12">
        <f>+SUMIFS('BLG1222'!$I:$I,'BLG1222'!$A:$A,'ALL 2022'!$2:$2,'BLG1222'!$D:$D,'ALL 2022'!$D:$D)</f>
        <v>0</v>
      </c>
      <c r="S409" s="12">
        <f>+SUMIFS('BLG1222'!$I:$I,'BLG1222'!$A:$A,'ALL 2022'!$2:$2,'BLG1222'!$D:$D,'ALL 2022'!$D:$D)</f>
        <v>0</v>
      </c>
      <c r="T409" s="12">
        <f>+SUMIFS('BLG1222'!$I:$I,'BLG1222'!$A:$A,'ALL 2022'!$2:$2,'BLG1222'!$D:$D,'ALL 2022'!$D:$D)</f>
        <v>0</v>
      </c>
      <c r="U409" s="12">
        <f>+SUMIFS('BLG1222'!$I:$I,'BLG1222'!$A:$A,'ALL 2022'!$2:$2,'BLG1222'!$D:$D,'ALL 2022'!$D:$D)</f>
        <v>0</v>
      </c>
      <c r="V409" s="12">
        <f>+SUMIFS('BLG1222'!$I:$I,'BLG1222'!$A:$A,'ALL 2022'!$2:$2,'BLG1222'!$D:$D,'ALL 2022'!$D:$D)</f>
        <v>0</v>
      </c>
      <c r="W409" s="12">
        <f>+SUMIFS('BLG1222'!$I:$I,'BLG1222'!$A:$A,'ALL 2022'!$2:$2,'BLG1222'!$D:$D,'ALL 2022'!$D:$D)</f>
        <v>0</v>
      </c>
      <c r="X409" s="12">
        <f>+SUMIFS('BLG1222'!$I:$I,'BLG1222'!$A:$A,'ALL 2022'!$2:$2,'BLG1222'!$D:$D,'ALL 2022'!$D:$D)</f>
        <v>0</v>
      </c>
      <c r="Y409" s="12">
        <f>+SUMIFS('BLG1222'!$I:$I,'BLG1222'!$A:$A,'ALL 2022'!$2:$2,'BLG1222'!$D:$D,'ALL 2022'!$D:$D)</f>
        <v>0</v>
      </c>
      <c r="Z409" s="12">
        <f>+SUMIFS('BLG1222'!$I:$I,'BLG1222'!$A:$A,'ALL 2022'!$2:$2,'BLG1222'!$D:$D,'ALL 2022'!$D:$D)</f>
        <v>0</v>
      </c>
      <c r="AA409" s="12">
        <f>+SUMIFS('BLG1222'!$I:$I,'BLG1222'!$A:$A,'ALL 2022'!$2:$2,'BLG1222'!$D:$D,'ALL 2022'!$D:$D)</f>
        <v>0</v>
      </c>
      <c r="AB409" s="12">
        <f>+SUMIFS('BLG1222'!$I:$I,'BLG1222'!$A:$A,'ALL 2022'!$2:$2,'BLG1222'!$D:$D,'ALL 2022'!$D:$D)</f>
        <v>241312</v>
      </c>
      <c r="AC409" s="12">
        <f>+SUMIFS('BLG1222'!$I:$I,'BLG1222'!$A:$A,'ALL 2022'!$2:$2,'BLG1222'!$D:$D,'ALL 2022'!$D:$D)</f>
        <v>0</v>
      </c>
      <c r="AD409" s="12">
        <f>+SUMIFS('BLG1222'!$I:$I,'BLG1222'!$A:$A,'ALL 2022'!$2:$2,'BLG1222'!$D:$D,'ALL 2022'!$D:$D)</f>
        <v>0</v>
      </c>
      <c r="AE409" s="12">
        <f>+SUMIFS('BLG1222'!$I:$I,'BLG1222'!$A:$A,'ALL 2022'!$2:$2,'BLG1222'!$D:$D,'ALL 2022'!$D:$D)</f>
        <v>0</v>
      </c>
      <c r="AF409" s="12">
        <f>+SUMIFS('BLG1222'!$I:$I,'BLG1222'!$A:$A,'ALL 2022'!$2:$2,'BLG1222'!$D:$D,'ALL 2022'!$D:$D)</f>
        <v>0</v>
      </c>
      <c r="AG409" s="12">
        <f>+SUMIFS('BLG1222'!$I:$I,'BLG1222'!$A:$A,'ALL 2022'!$2:$2,'BLG1222'!$D:$D,'ALL 2022'!$D:$D)</f>
        <v>0</v>
      </c>
      <c r="AH409" s="12">
        <f>+SUMIFS('BLG1222'!$I:$I,'BLG1222'!$A:$A,'ALL 2022'!$2:$2,'BLG1222'!$D:$D,'ALL 2022'!$D:$D)</f>
        <v>0</v>
      </c>
      <c r="AI409" s="12">
        <f>+SUMIFS('BLG1222'!$I:$I,'BLG1222'!$A:$A,'ALL 2022'!$2:$2,'BLG1222'!$D:$D,'ALL 2022'!$D:$D)</f>
        <v>0</v>
      </c>
      <c r="AJ409" s="12">
        <f>+SUMIFS('BLG1222'!$I:$I,'BLG1222'!$A:$A,'ALL 2022'!$2:$2,'BLG1222'!$D:$D,'ALL 2022'!$D:$D)</f>
        <v>0</v>
      </c>
      <c r="AK409" s="12">
        <f>+SUMIFS('BLG1222'!$I:$I,'BLG1222'!$A:$A,'ALL 2022'!$2:$2,'BLG1222'!$D:$D,'ALL 2022'!$D:$D)</f>
        <v>0</v>
      </c>
      <c r="AL409" s="12">
        <f>+SUMIFS('BLG1222'!$I:$I,'BLG1222'!$A:$A,'ALL 2022'!$2:$2,'BLG1222'!$D:$D,'ALL 2022'!$D:$D)</f>
        <v>0</v>
      </c>
      <c r="AM409" s="12">
        <f>+SUMIFS('BLG1222'!$I:$I,'BLG1222'!$A:$A,'ALL 2022'!$2:$2,'BLG1222'!$D:$D,'ALL 2022'!$D:$D)</f>
        <v>0</v>
      </c>
      <c r="AN409" s="12">
        <f>+SUMIFS('BLG1222'!$I:$I,'BLG1222'!$A:$A,'ALL 2022'!$2:$2,'BLG1222'!$D:$D,'ALL 2022'!$D:$D)</f>
        <v>0</v>
      </c>
      <c r="AO409" s="12">
        <f>+SUMIFS('BLG1222'!$I:$I,'BLG1222'!$A:$A,'ALL 2022'!$2:$2,'BLG1222'!$D:$D,'ALL 2022'!$D:$D)</f>
        <v>0</v>
      </c>
      <c r="AP409" s="12">
        <f>+SUMIFS('BLG1222'!$I:$I,'BLG1222'!$A:$A,'ALL 2022'!$2:$2,'BLG1222'!$D:$D,'ALL 2022'!$D:$D)</f>
        <v>0</v>
      </c>
      <c r="AQ409" s="164">
        <f t="shared" si="44"/>
        <v>77858635.970009804</v>
      </c>
      <c r="AR409" s="165">
        <f t="shared" si="45"/>
        <v>16465.647179369957</v>
      </c>
    </row>
    <row r="410" spans="1:44" hidden="1" x14ac:dyDescent="0.25">
      <c r="A410" s="11" t="str">
        <f t="shared" si="41"/>
        <v>5</v>
      </c>
      <c r="B410" s="11" t="str">
        <f t="shared" si="42"/>
        <v>53</v>
      </c>
      <c r="C410" s="11" t="str">
        <f t="shared" si="43"/>
        <v>534</v>
      </c>
      <c r="D410" s="23">
        <v>53400000</v>
      </c>
      <c r="E410" s="119" t="str">
        <f t="shared" si="46"/>
        <v>BIL27</v>
      </c>
      <c r="F410" s="24" t="s">
        <v>3345</v>
      </c>
      <c r="G410" s="12">
        <f>+SUMIFS('BLG1222'!$I:$I,'BLG1222'!$A:$A,'ALL 2022'!$2:$2,'BLG1222'!$D:$D,'ALL 2022'!$D:$D)</f>
        <v>0</v>
      </c>
      <c r="H410" s="12">
        <f>+SUMIFS('BLG1222'!$I:$I,'BLG1222'!$A:$A,'ALL 2022'!$2:$2,'BLG1222'!$D:$D,'ALL 2022'!$D:$D)</f>
        <v>0</v>
      </c>
      <c r="I410" s="12">
        <f>+SUMIFS('BLG1222'!$I:$I,'BLG1222'!$A:$A,'ALL 2022'!$2:$2,'BLG1222'!$D:$D,'ALL 2022'!$D:$D)</f>
        <v>0</v>
      </c>
      <c r="J410" s="12">
        <f>+SUMIFS('BLG1222'!$I:$I,'BLG1222'!$A:$A,'ALL 2022'!$2:$2,'BLG1222'!$D:$D,'ALL 2022'!$D:$D)</f>
        <v>0</v>
      </c>
      <c r="K410" s="12">
        <f>+SUMIFS('BLG1222'!$I:$I,'BLG1222'!$A:$A,'ALL 2022'!$2:$2,'BLG1222'!$D:$D,'ALL 2022'!$D:$D)</f>
        <v>0</v>
      </c>
      <c r="L410" s="12">
        <f>+SUMIFS('BLG1222'!$I:$I,'BLG1222'!$A:$A,'ALL 2022'!$2:$2,'BLG1222'!$D:$D,'ALL 2022'!$D:$D)</f>
        <v>0</v>
      </c>
      <c r="M410" s="12">
        <f>+SUMIFS('BLG1222'!$I:$I,'BLG1222'!$A:$A,'ALL 2022'!$2:$2,'BLG1222'!$D:$D,'ALL 2022'!$D:$D)</f>
        <v>6838</v>
      </c>
      <c r="N410" s="12">
        <f>+SUMIFS('BLG1222'!$I:$I,'BLG1222'!$A:$A,'ALL 2022'!$2:$2,'BLG1222'!$D:$D,'ALL 2022'!$D:$D)</f>
        <v>0</v>
      </c>
      <c r="O410" s="12">
        <f>+SUMIFS('BLG1222'!$I:$I,'BLG1222'!$A:$A,'ALL 2022'!$2:$2,'BLG1222'!$D:$D,'ALL 2022'!$D:$D)</f>
        <v>1425431.98</v>
      </c>
      <c r="P410" s="12">
        <f>+SUMIFS('BLG1222'!$I:$I,'BLG1222'!$A:$A,'ALL 2022'!$2:$2,'BLG1222'!$D:$D,'ALL 2022'!$D:$D)</f>
        <v>0</v>
      </c>
      <c r="Q410" s="12">
        <f>+SUMIFS('BLG1222'!$I:$I,'BLG1222'!$A:$A,'ALL 2022'!$2:$2,'BLG1222'!$D:$D,'ALL 2022'!$D:$D)</f>
        <v>0</v>
      </c>
      <c r="R410" s="12">
        <f>+SUMIFS('BLG1222'!$I:$I,'BLG1222'!$A:$A,'ALL 2022'!$2:$2,'BLG1222'!$D:$D,'ALL 2022'!$D:$D)</f>
        <v>0</v>
      </c>
      <c r="S410" s="12">
        <f>+SUMIFS('BLG1222'!$I:$I,'BLG1222'!$A:$A,'ALL 2022'!$2:$2,'BLG1222'!$D:$D,'ALL 2022'!$D:$D)</f>
        <v>512091.94</v>
      </c>
      <c r="T410" s="12">
        <f>+SUMIFS('BLG1222'!$I:$I,'BLG1222'!$A:$A,'ALL 2022'!$2:$2,'BLG1222'!$D:$D,'ALL 2022'!$D:$D)</f>
        <v>0</v>
      </c>
      <c r="U410" s="12">
        <f>+SUMIFS('BLG1222'!$I:$I,'BLG1222'!$A:$A,'ALL 2022'!$2:$2,'BLG1222'!$D:$D,'ALL 2022'!$D:$D)</f>
        <v>0</v>
      </c>
      <c r="V410" s="12">
        <f>+SUMIFS('BLG1222'!$I:$I,'BLG1222'!$A:$A,'ALL 2022'!$2:$2,'BLG1222'!$D:$D,'ALL 2022'!$D:$D)</f>
        <v>0</v>
      </c>
      <c r="W410" s="12">
        <f>+SUMIFS('BLG1222'!$I:$I,'BLG1222'!$A:$A,'ALL 2022'!$2:$2,'BLG1222'!$D:$D,'ALL 2022'!$D:$D)</f>
        <v>0</v>
      </c>
      <c r="X410" s="12">
        <f>+SUMIFS('BLG1222'!$I:$I,'BLG1222'!$A:$A,'ALL 2022'!$2:$2,'BLG1222'!$D:$D,'ALL 2022'!$D:$D)</f>
        <v>0</v>
      </c>
      <c r="Y410" s="12">
        <f>+SUMIFS('BLG1222'!$I:$I,'BLG1222'!$A:$A,'ALL 2022'!$2:$2,'BLG1222'!$D:$D,'ALL 2022'!$D:$D)</f>
        <v>0</v>
      </c>
      <c r="Z410" s="12">
        <f>+SUMIFS('BLG1222'!$I:$I,'BLG1222'!$A:$A,'ALL 2022'!$2:$2,'BLG1222'!$D:$D,'ALL 2022'!$D:$D)</f>
        <v>0</v>
      </c>
      <c r="AA410" s="12">
        <f>+SUMIFS('BLG1222'!$I:$I,'BLG1222'!$A:$A,'ALL 2022'!$2:$2,'BLG1222'!$D:$D,'ALL 2022'!$D:$D)</f>
        <v>0</v>
      </c>
      <c r="AB410" s="12">
        <f>+SUMIFS('BLG1222'!$I:$I,'BLG1222'!$A:$A,'ALL 2022'!$2:$2,'BLG1222'!$D:$D,'ALL 2022'!$D:$D)</f>
        <v>0</v>
      </c>
      <c r="AC410" s="12">
        <f>+SUMIFS('BLG1222'!$I:$I,'BLG1222'!$A:$A,'ALL 2022'!$2:$2,'BLG1222'!$D:$D,'ALL 2022'!$D:$D)</f>
        <v>0</v>
      </c>
      <c r="AD410" s="12">
        <f>+SUMIFS('BLG1222'!$I:$I,'BLG1222'!$A:$A,'ALL 2022'!$2:$2,'BLG1222'!$D:$D,'ALL 2022'!$D:$D)</f>
        <v>0</v>
      </c>
      <c r="AE410" s="12">
        <f>+SUMIFS('BLG1222'!$I:$I,'BLG1222'!$A:$A,'ALL 2022'!$2:$2,'BLG1222'!$D:$D,'ALL 2022'!$D:$D)</f>
        <v>0</v>
      </c>
      <c r="AF410" s="12">
        <f>+SUMIFS('BLG1222'!$I:$I,'BLG1222'!$A:$A,'ALL 2022'!$2:$2,'BLG1222'!$D:$D,'ALL 2022'!$D:$D)</f>
        <v>0</v>
      </c>
      <c r="AG410" s="12">
        <f>+SUMIFS('BLG1222'!$I:$I,'BLG1222'!$A:$A,'ALL 2022'!$2:$2,'BLG1222'!$D:$D,'ALL 2022'!$D:$D)</f>
        <v>0</v>
      </c>
      <c r="AH410" s="12">
        <f>+SUMIFS('BLG1222'!$I:$I,'BLG1222'!$A:$A,'ALL 2022'!$2:$2,'BLG1222'!$D:$D,'ALL 2022'!$D:$D)</f>
        <v>0</v>
      </c>
      <c r="AI410" s="12">
        <f>+SUMIFS('BLG1222'!$I:$I,'BLG1222'!$A:$A,'ALL 2022'!$2:$2,'BLG1222'!$D:$D,'ALL 2022'!$D:$D)</f>
        <v>0</v>
      </c>
      <c r="AJ410" s="12">
        <f>+SUMIFS('BLG1222'!$I:$I,'BLG1222'!$A:$A,'ALL 2022'!$2:$2,'BLG1222'!$D:$D,'ALL 2022'!$D:$D)</f>
        <v>0</v>
      </c>
      <c r="AK410" s="12">
        <f>+SUMIFS('BLG1222'!$I:$I,'BLG1222'!$A:$A,'ALL 2022'!$2:$2,'BLG1222'!$D:$D,'ALL 2022'!$D:$D)</f>
        <v>0</v>
      </c>
      <c r="AL410" s="12">
        <f>+SUMIFS('BLG1222'!$I:$I,'BLG1222'!$A:$A,'ALL 2022'!$2:$2,'BLG1222'!$D:$D,'ALL 2022'!$D:$D)</f>
        <v>0</v>
      </c>
      <c r="AM410" s="12">
        <f>+SUMIFS('BLG1222'!$I:$I,'BLG1222'!$A:$A,'ALL 2022'!$2:$2,'BLG1222'!$D:$D,'ALL 2022'!$D:$D)</f>
        <v>0</v>
      </c>
      <c r="AN410" s="12">
        <f>+SUMIFS('BLG1222'!$I:$I,'BLG1222'!$A:$A,'ALL 2022'!$2:$2,'BLG1222'!$D:$D,'ALL 2022'!$D:$D)</f>
        <v>0</v>
      </c>
      <c r="AO410" s="12">
        <f>+SUMIFS('BLG1222'!$I:$I,'BLG1222'!$A:$A,'ALL 2022'!$2:$2,'BLG1222'!$D:$D,'ALL 2022'!$D:$D)</f>
        <v>0</v>
      </c>
      <c r="AP410" s="12">
        <f>+SUMIFS('BLG1222'!$I:$I,'BLG1222'!$A:$A,'ALL 2022'!$2:$2,'BLG1222'!$D:$D,'ALL 2022'!$D:$D)</f>
        <v>0</v>
      </c>
      <c r="AQ410" s="164">
        <f t="shared" si="44"/>
        <v>1944361.92</v>
      </c>
      <c r="AR410" s="165">
        <f t="shared" si="45"/>
        <v>411.19622717323489</v>
      </c>
    </row>
    <row r="411" spans="1:44" hidden="1" x14ac:dyDescent="0.25">
      <c r="A411" s="11" t="str">
        <f t="shared" si="41"/>
        <v>5</v>
      </c>
      <c r="B411" s="11" t="str">
        <f t="shared" si="42"/>
        <v>53</v>
      </c>
      <c r="C411" s="11" t="str">
        <f t="shared" si="43"/>
        <v>535</v>
      </c>
      <c r="D411" s="23">
        <v>53500000</v>
      </c>
      <c r="E411" s="119" t="str">
        <f t="shared" si="46"/>
        <v>BIL27</v>
      </c>
      <c r="F411" s="24" t="s">
        <v>3346</v>
      </c>
      <c r="G411" s="12">
        <f>+SUMIFS('BLG1222'!$I:$I,'BLG1222'!$A:$A,'ALL 2022'!$2:$2,'BLG1222'!$D:$D,'ALL 2022'!$D:$D)</f>
        <v>0</v>
      </c>
      <c r="H411" s="12">
        <f>+SUMIFS('BLG1222'!$I:$I,'BLG1222'!$A:$A,'ALL 2022'!$2:$2,'BLG1222'!$D:$D,'ALL 2022'!$D:$D)</f>
        <v>0</v>
      </c>
      <c r="I411" s="12">
        <f>+SUMIFS('BLG1222'!$I:$I,'BLG1222'!$A:$A,'ALL 2022'!$2:$2,'BLG1222'!$D:$D,'ALL 2022'!$D:$D)</f>
        <v>0</v>
      </c>
      <c r="J411" s="12">
        <f>+SUMIFS('BLG1222'!$I:$I,'BLG1222'!$A:$A,'ALL 2022'!$2:$2,'BLG1222'!$D:$D,'ALL 2022'!$D:$D)</f>
        <v>0</v>
      </c>
      <c r="K411" s="12">
        <f>+SUMIFS('BLG1222'!$I:$I,'BLG1222'!$A:$A,'ALL 2022'!$2:$2,'BLG1222'!$D:$D,'ALL 2022'!$D:$D)</f>
        <v>0</v>
      </c>
      <c r="L411" s="12">
        <f>+SUMIFS('BLG1222'!$I:$I,'BLG1222'!$A:$A,'ALL 2022'!$2:$2,'BLG1222'!$D:$D,'ALL 2022'!$D:$D)</f>
        <v>0</v>
      </c>
      <c r="M411" s="12">
        <f>+SUMIFS('BLG1222'!$I:$I,'BLG1222'!$A:$A,'ALL 2022'!$2:$2,'BLG1222'!$D:$D,'ALL 2022'!$D:$D)</f>
        <v>0</v>
      </c>
      <c r="N411" s="12">
        <f>+SUMIFS('BLG1222'!$I:$I,'BLG1222'!$A:$A,'ALL 2022'!$2:$2,'BLG1222'!$D:$D,'ALL 2022'!$D:$D)</f>
        <v>0</v>
      </c>
      <c r="O411" s="12">
        <f>+SUMIFS('BLG1222'!$I:$I,'BLG1222'!$A:$A,'ALL 2022'!$2:$2,'BLG1222'!$D:$D,'ALL 2022'!$D:$D)</f>
        <v>0</v>
      </c>
      <c r="P411" s="12">
        <f>+SUMIFS('BLG1222'!$I:$I,'BLG1222'!$A:$A,'ALL 2022'!$2:$2,'BLG1222'!$D:$D,'ALL 2022'!$D:$D)</f>
        <v>2189330.7599999998</v>
      </c>
      <c r="Q411" s="12">
        <f>+SUMIFS('BLG1222'!$I:$I,'BLG1222'!$A:$A,'ALL 2022'!$2:$2,'BLG1222'!$D:$D,'ALL 2022'!$D:$D)</f>
        <v>0</v>
      </c>
      <c r="R411" s="12">
        <f>+SUMIFS('BLG1222'!$I:$I,'BLG1222'!$A:$A,'ALL 2022'!$2:$2,'BLG1222'!$D:$D,'ALL 2022'!$D:$D)</f>
        <v>0</v>
      </c>
      <c r="S411" s="12">
        <f>+SUMIFS('BLG1222'!$I:$I,'BLG1222'!$A:$A,'ALL 2022'!$2:$2,'BLG1222'!$D:$D,'ALL 2022'!$D:$D)</f>
        <v>-226000</v>
      </c>
      <c r="T411" s="12">
        <f>+SUMIFS('BLG1222'!$I:$I,'BLG1222'!$A:$A,'ALL 2022'!$2:$2,'BLG1222'!$D:$D,'ALL 2022'!$D:$D)</f>
        <v>0</v>
      </c>
      <c r="U411" s="12">
        <f>+SUMIFS('BLG1222'!$I:$I,'BLG1222'!$A:$A,'ALL 2022'!$2:$2,'BLG1222'!$D:$D,'ALL 2022'!$D:$D)</f>
        <v>0</v>
      </c>
      <c r="V411" s="12">
        <f>+SUMIFS('BLG1222'!$I:$I,'BLG1222'!$A:$A,'ALL 2022'!$2:$2,'BLG1222'!$D:$D,'ALL 2022'!$D:$D)</f>
        <v>0</v>
      </c>
      <c r="W411" s="12">
        <f>+SUMIFS('BLG1222'!$I:$I,'BLG1222'!$A:$A,'ALL 2022'!$2:$2,'BLG1222'!$D:$D,'ALL 2022'!$D:$D)</f>
        <v>0</v>
      </c>
      <c r="X411" s="12">
        <f>+SUMIFS('BLG1222'!$I:$I,'BLG1222'!$A:$A,'ALL 2022'!$2:$2,'BLG1222'!$D:$D,'ALL 2022'!$D:$D)</f>
        <v>0</v>
      </c>
      <c r="Y411" s="12">
        <f>+SUMIFS('BLG1222'!$I:$I,'BLG1222'!$A:$A,'ALL 2022'!$2:$2,'BLG1222'!$D:$D,'ALL 2022'!$D:$D)</f>
        <v>0</v>
      </c>
      <c r="Z411" s="12">
        <f>+SUMIFS('BLG1222'!$I:$I,'BLG1222'!$A:$A,'ALL 2022'!$2:$2,'BLG1222'!$D:$D,'ALL 2022'!$D:$D)</f>
        <v>0</v>
      </c>
      <c r="AA411" s="12">
        <f>+SUMIFS('BLG1222'!$I:$I,'BLG1222'!$A:$A,'ALL 2022'!$2:$2,'BLG1222'!$D:$D,'ALL 2022'!$D:$D)</f>
        <v>0</v>
      </c>
      <c r="AB411" s="12">
        <f>+SUMIFS('BLG1222'!$I:$I,'BLG1222'!$A:$A,'ALL 2022'!$2:$2,'BLG1222'!$D:$D,'ALL 2022'!$D:$D)</f>
        <v>0</v>
      </c>
      <c r="AC411" s="12">
        <f>+SUMIFS('BLG1222'!$I:$I,'BLG1222'!$A:$A,'ALL 2022'!$2:$2,'BLG1222'!$D:$D,'ALL 2022'!$D:$D)</f>
        <v>0</v>
      </c>
      <c r="AD411" s="12">
        <f>+SUMIFS('BLG1222'!$I:$I,'BLG1222'!$A:$A,'ALL 2022'!$2:$2,'BLG1222'!$D:$D,'ALL 2022'!$D:$D)</f>
        <v>0</v>
      </c>
      <c r="AE411" s="12">
        <f>+SUMIFS('BLG1222'!$I:$I,'BLG1222'!$A:$A,'ALL 2022'!$2:$2,'BLG1222'!$D:$D,'ALL 2022'!$D:$D)</f>
        <v>0</v>
      </c>
      <c r="AF411" s="12">
        <f>+SUMIFS('BLG1222'!$I:$I,'BLG1222'!$A:$A,'ALL 2022'!$2:$2,'BLG1222'!$D:$D,'ALL 2022'!$D:$D)</f>
        <v>0</v>
      </c>
      <c r="AG411" s="12">
        <f>+SUMIFS('BLG1222'!$I:$I,'BLG1222'!$A:$A,'ALL 2022'!$2:$2,'BLG1222'!$D:$D,'ALL 2022'!$D:$D)</f>
        <v>0</v>
      </c>
      <c r="AH411" s="12">
        <f>+SUMIFS('BLG1222'!$I:$I,'BLG1222'!$A:$A,'ALL 2022'!$2:$2,'BLG1222'!$D:$D,'ALL 2022'!$D:$D)</f>
        <v>0</v>
      </c>
      <c r="AI411" s="12">
        <f>+SUMIFS('BLG1222'!$I:$I,'BLG1222'!$A:$A,'ALL 2022'!$2:$2,'BLG1222'!$D:$D,'ALL 2022'!$D:$D)</f>
        <v>0</v>
      </c>
      <c r="AJ411" s="12">
        <f>+SUMIFS('BLG1222'!$I:$I,'BLG1222'!$A:$A,'ALL 2022'!$2:$2,'BLG1222'!$D:$D,'ALL 2022'!$D:$D)</f>
        <v>0</v>
      </c>
      <c r="AK411" s="12">
        <f>+SUMIFS('BLG1222'!$I:$I,'BLG1222'!$A:$A,'ALL 2022'!$2:$2,'BLG1222'!$D:$D,'ALL 2022'!$D:$D)</f>
        <v>0</v>
      </c>
      <c r="AL411" s="12">
        <f>+SUMIFS('BLG1222'!$I:$I,'BLG1222'!$A:$A,'ALL 2022'!$2:$2,'BLG1222'!$D:$D,'ALL 2022'!$D:$D)</f>
        <v>0</v>
      </c>
      <c r="AM411" s="12">
        <f>+SUMIFS('BLG1222'!$I:$I,'BLG1222'!$A:$A,'ALL 2022'!$2:$2,'BLG1222'!$D:$D,'ALL 2022'!$D:$D)</f>
        <v>0</v>
      </c>
      <c r="AN411" s="12">
        <f>+SUMIFS('BLG1222'!$I:$I,'BLG1222'!$A:$A,'ALL 2022'!$2:$2,'BLG1222'!$D:$D,'ALL 2022'!$D:$D)</f>
        <v>0</v>
      </c>
      <c r="AO411" s="12">
        <f>+SUMIFS('BLG1222'!$I:$I,'BLG1222'!$A:$A,'ALL 2022'!$2:$2,'BLG1222'!$D:$D,'ALL 2022'!$D:$D)</f>
        <v>178200</v>
      </c>
      <c r="AP411" s="12">
        <f>+SUMIFS('BLG1222'!$I:$I,'BLG1222'!$A:$A,'ALL 2022'!$2:$2,'BLG1222'!$D:$D,'ALL 2022'!$D:$D)</f>
        <v>0</v>
      </c>
      <c r="AQ411" s="164">
        <f t="shared" si="44"/>
        <v>2141530.7599999998</v>
      </c>
      <c r="AR411" s="165">
        <f t="shared" si="45"/>
        <v>452.89375389918678</v>
      </c>
    </row>
    <row r="412" spans="1:44" hidden="1" x14ac:dyDescent="0.25">
      <c r="A412" s="11" t="str">
        <f t="shared" si="41"/>
        <v>5</v>
      </c>
      <c r="B412" s="11" t="str">
        <f t="shared" si="42"/>
        <v>53</v>
      </c>
      <c r="C412" s="11" t="str">
        <f t="shared" si="43"/>
        <v>536</v>
      </c>
      <c r="D412" s="23">
        <v>53600000</v>
      </c>
      <c r="E412" s="119" t="str">
        <f t="shared" si="46"/>
        <v>BIL27</v>
      </c>
      <c r="F412" s="24" t="s">
        <v>1478</v>
      </c>
      <c r="G412" s="12">
        <f>+SUMIFS('BLG1222'!$I:$I,'BLG1222'!$A:$A,'ALL 2022'!$2:$2,'BLG1222'!$D:$D,'ALL 2022'!$D:$D)</f>
        <v>0</v>
      </c>
      <c r="H412" s="12">
        <f>+SUMIFS('BLG1222'!$I:$I,'BLG1222'!$A:$A,'ALL 2022'!$2:$2,'BLG1222'!$D:$D,'ALL 2022'!$D:$D)</f>
        <v>0</v>
      </c>
      <c r="I412" s="12">
        <f>+SUMIFS('BLG1222'!$I:$I,'BLG1222'!$A:$A,'ALL 2022'!$2:$2,'BLG1222'!$D:$D,'ALL 2022'!$D:$D)</f>
        <v>0</v>
      </c>
      <c r="J412" s="12">
        <f>+SUMIFS('BLG1222'!$I:$I,'BLG1222'!$A:$A,'ALL 2022'!$2:$2,'BLG1222'!$D:$D,'ALL 2022'!$D:$D)</f>
        <v>0</v>
      </c>
      <c r="K412" s="12">
        <f>+SUMIFS('BLG1222'!$I:$I,'BLG1222'!$A:$A,'ALL 2022'!$2:$2,'BLG1222'!$D:$D,'ALL 2022'!$D:$D)</f>
        <v>0</v>
      </c>
      <c r="L412" s="12">
        <f>+SUMIFS('BLG1222'!$I:$I,'BLG1222'!$A:$A,'ALL 2022'!$2:$2,'BLG1222'!$D:$D,'ALL 2022'!$D:$D)</f>
        <v>0</v>
      </c>
      <c r="M412" s="12">
        <f>+SUMIFS('BLG1222'!$I:$I,'BLG1222'!$A:$A,'ALL 2022'!$2:$2,'BLG1222'!$D:$D,'ALL 2022'!$D:$D)</f>
        <v>2764279.43</v>
      </c>
      <c r="N412" s="12">
        <f>+SUMIFS('BLG1222'!$I:$I,'BLG1222'!$A:$A,'ALL 2022'!$2:$2,'BLG1222'!$D:$D,'ALL 2022'!$D:$D)</f>
        <v>0</v>
      </c>
      <c r="O412" s="12">
        <f>+SUMIFS('BLG1222'!$I:$I,'BLG1222'!$A:$A,'ALL 2022'!$2:$2,'BLG1222'!$D:$D,'ALL 2022'!$D:$D)</f>
        <v>0</v>
      </c>
      <c r="P412" s="12">
        <f>+SUMIFS('BLG1222'!$I:$I,'BLG1222'!$A:$A,'ALL 2022'!$2:$2,'BLG1222'!$D:$D,'ALL 2022'!$D:$D)</f>
        <v>0</v>
      </c>
      <c r="Q412" s="12">
        <f>+SUMIFS('BLG1222'!$I:$I,'BLG1222'!$A:$A,'ALL 2022'!$2:$2,'BLG1222'!$D:$D,'ALL 2022'!$D:$D)</f>
        <v>0</v>
      </c>
      <c r="R412" s="12">
        <f>+SUMIFS('BLG1222'!$I:$I,'BLG1222'!$A:$A,'ALL 2022'!$2:$2,'BLG1222'!$D:$D,'ALL 2022'!$D:$D)</f>
        <v>0</v>
      </c>
      <c r="S412" s="12">
        <f>+SUMIFS('BLG1222'!$I:$I,'BLG1222'!$A:$A,'ALL 2022'!$2:$2,'BLG1222'!$D:$D,'ALL 2022'!$D:$D)</f>
        <v>300</v>
      </c>
      <c r="T412" s="12">
        <f>+SUMIFS('BLG1222'!$I:$I,'BLG1222'!$A:$A,'ALL 2022'!$2:$2,'BLG1222'!$D:$D,'ALL 2022'!$D:$D)</f>
        <v>0</v>
      </c>
      <c r="U412" s="12">
        <f>+SUMIFS('BLG1222'!$I:$I,'BLG1222'!$A:$A,'ALL 2022'!$2:$2,'BLG1222'!$D:$D,'ALL 2022'!$D:$D)</f>
        <v>0</v>
      </c>
      <c r="V412" s="12">
        <f>+SUMIFS('BLG1222'!$I:$I,'BLG1222'!$A:$A,'ALL 2022'!$2:$2,'BLG1222'!$D:$D,'ALL 2022'!$D:$D)</f>
        <v>0</v>
      </c>
      <c r="W412" s="12">
        <f>+SUMIFS('BLG1222'!$I:$I,'BLG1222'!$A:$A,'ALL 2022'!$2:$2,'BLG1222'!$D:$D,'ALL 2022'!$D:$D)</f>
        <v>0</v>
      </c>
      <c r="X412" s="12">
        <f>+SUMIFS('BLG1222'!$I:$I,'BLG1222'!$A:$A,'ALL 2022'!$2:$2,'BLG1222'!$D:$D,'ALL 2022'!$D:$D)</f>
        <v>3336648.1</v>
      </c>
      <c r="Y412" s="12">
        <f>+SUMIFS('BLG1222'!$I:$I,'BLG1222'!$A:$A,'ALL 2022'!$2:$2,'BLG1222'!$D:$D,'ALL 2022'!$D:$D)</f>
        <v>0</v>
      </c>
      <c r="Z412" s="12">
        <f>+SUMIFS('BLG1222'!$I:$I,'BLG1222'!$A:$A,'ALL 2022'!$2:$2,'BLG1222'!$D:$D,'ALL 2022'!$D:$D)</f>
        <v>0</v>
      </c>
      <c r="AA412" s="12">
        <f>+SUMIFS('BLG1222'!$I:$I,'BLG1222'!$A:$A,'ALL 2022'!$2:$2,'BLG1222'!$D:$D,'ALL 2022'!$D:$D)</f>
        <v>0</v>
      </c>
      <c r="AB412" s="12">
        <f>+SUMIFS('BLG1222'!$I:$I,'BLG1222'!$A:$A,'ALL 2022'!$2:$2,'BLG1222'!$D:$D,'ALL 2022'!$D:$D)</f>
        <v>0</v>
      </c>
      <c r="AC412" s="12">
        <f>+SUMIFS('BLG1222'!$I:$I,'BLG1222'!$A:$A,'ALL 2022'!$2:$2,'BLG1222'!$D:$D,'ALL 2022'!$D:$D)</f>
        <v>0</v>
      </c>
      <c r="AD412" s="12">
        <f>+SUMIFS('BLG1222'!$I:$I,'BLG1222'!$A:$A,'ALL 2022'!$2:$2,'BLG1222'!$D:$D,'ALL 2022'!$D:$D)</f>
        <v>0</v>
      </c>
      <c r="AE412" s="12">
        <f>+SUMIFS('BLG1222'!$I:$I,'BLG1222'!$A:$A,'ALL 2022'!$2:$2,'BLG1222'!$D:$D,'ALL 2022'!$D:$D)</f>
        <v>0</v>
      </c>
      <c r="AF412" s="12">
        <f>+SUMIFS('BLG1222'!$I:$I,'BLG1222'!$A:$A,'ALL 2022'!$2:$2,'BLG1222'!$D:$D,'ALL 2022'!$D:$D)</f>
        <v>0</v>
      </c>
      <c r="AG412" s="12">
        <f>+SUMIFS('BLG1222'!$I:$I,'BLG1222'!$A:$A,'ALL 2022'!$2:$2,'BLG1222'!$D:$D,'ALL 2022'!$D:$D)</f>
        <v>0</v>
      </c>
      <c r="AH412" s="12">
        <f>+SUMIFS('BLG1222'!$I:$I,'BLG1222'!$A:$A,'ALL 2022'!$2:$2,'BLG1222'!$D:$D,'ALL 2022'!$D:$D)</f>
        <v>0</v>
      </c>
      <c r="AI412" s="12">
        <f>+SUMIFS('BLG1222'!$I:$I,'BLG1222'!$A:$A,'ALL 2022'!$2:$2,'BLG1222'!$D:$D,'ALL 2022'!$D:$D)</f>
        <v>0</v>
      </c>
      <c r="AJ412" s="12">
        <f>+SUMIFS('BLG1222'!$I:$I,'BLG1222'!$A:$A,'ALL 2022'!$2:$2,'BLG1222'!$D:$D,'ALL 2022'!$D:$D)</f>
        <v>0</v>
      </c>
      <c r="AK412" s="12">
        <f>+SUMIFS('BLG1222'!$I:$I,'BLG1222'!$A:$A,'ALL 2022'!$2:$2,'BLG1222'!$D:$D,'ALL 2022'!$D:$D)</f>
        <v>0</v>
      </c>
      <c r="AL412" s="12">
        <f>+SUMIFS('BLG1222'!$I:$I,'BLG1222'!$A:$A,'ALL 2022'!$2:$2,'BLG1222'!$D:$D,'ALL 2022'!$D:$D)</f>
        <v>0</v>
      </c>
      <c r="AM412" s="12">
        <f>+SUMIFS('BLG1222'!$I:$I,'BLG1222'!$A:$A,'ALL 2022'!$2:$2,'BLG1222'!$D:$D,'ALL 2022'!$D:$D)</f>
        <v>0</v>
      </c>
      <c r="AN412" s="12">
        <f>+SUMIFS('BLG1222'!$I:$I,'BLG1222'!$A:$A,'ALL 2022'!$2:$2,'BLG1222'!$D:$D,'ALL 2022'!$D:$D)</f>
        <v>0</v>
      </c>
      <c r="AO412" s="12">
        <f>+SUMIFS('BLG1222'!$I:$I,'BLG1222'!$A:$A,'ALL 2022'!$2:$2,'BLG1222'!$D:$D,'ALL 2022'!$D:$D)</f>
        <v>137400</v>
      </c>
      <c r="AP412" s="12">
        <f>+SUMIFS('BLG1222'!$I:$I,'BLG1222'!$A:$A,'ALL 2022'!$2:$2,'BLG1222'!$D:$D,'ALL 2022'!$D:$D)</f>
        <v>0</v>
      </c>
      <c r="AQ412" s="164">
        <f t="shared" si="44"/>
        <v>6238627.5300000003</v>
      </c>
      <c r="AR412" s="165">
        <f t="shared" si="45"/>
        <v>1319.3531907244292</v>
      </c>
    </row>
    <row r="413" spans="1:44" hidden="1" x14ac:dyDescent="0.25">
      <c r="A413" s="11" t="str">
        <f t="shared" si="41"/>
        <v>5</v>
      </c>
      <c r="B413" s="11" t="str">
        <f t="shared" si="42"/>
        <v>53</v>
      </c>
      <c r="C413" s="11" t="str">
        <f t="shared" si="43"/>
        <v>537</v>
      </c>
      <c r="D413" s="23">
        <v>53700000</v>
      </c>
      <c r="E413" s="119" t="str">
        <f t="shared" si="46"/>
        <v>BIL29</v>
      </c>
      <c r="F413" s="24" t="s">
        <v>3189</v>
      </c>
      <c r="G413" s="12">
        <f>+SUMIFS('BLG1222'!$I:$I,'BLG1222'!$A:$A,'ALL 2022'!$2:$2,'BLG1222'!$D:$D,'ALL 2022'!$D:$D)</f>
        <v>0</v>
      </c>
      <c r="H413" s="12">
        <f>+SUMIFS('BLG1222'!$I:$I,'BLG1222'!$A:$A,'ALL 2022'!$2:$2,'BLG1222'!$D:$D,'ALL 2022'!$D:$D)</f>
        <v>0</v>
      </c>
      <c r="I413" s="12">
        <f>+SUMIFS('BLG1222'!$I:$I,'BLG1222'!$A:$A,'ALL 2022'!$2:$2,'BLG1222'!$D:$D,'ALL 2022'!$D:$D)</f>
        <v>0</v>
      </c>
      <c r="J413" s="12">
        <f>+SUMIFS('BLG1222'!$I:$I,'BLG1222'!$A:$A,'ALL 2022'!$2:$2,'BLG1222'!$D:$D,'ALL 2022'!$D:$D)</f>
        <v>0</v>
      </c>
      <c r="K413" s="12">
        <f>+SUMIFS('BLG1222'!$I:$I,'BLG1222'!$A:$A,'ALL 2022'!$2:$2,'BLG1222'!$D:$D,'ALL 2022'!$D:$D)</f>
        <v>0</v>
      </c>
      <c r="L413" s="12">
        <f>+SUMIFS('BLG1222'!$I:$I,'BLG1222'!$A:$A,'ALL 2022'!$2:$2,'BLG1222'!$D:$D,'ALL 2022'!$D:$D)</f>
        <v>0</v>
      </c>
      <c r="M413" s="12">
        <f>+SUMIFS('BLG1222'!$I:$I,'BLG1222'!$A:$A,'ALL 2022'!$2:$2,'BLG1222'!$D:$D,'ALL 2022'!$D:$D)</f>
        <v>0</v>
      </c>
      <c r="N413" s="12">
        <f>+SUMIFS('BLG1222'!$I:$I,'BLG1222'!$A:$A,'ALL 2022'!$2:$2,'BLG1222'!$D:$D,'ALL 2022'!$D:$D)</f>
        <v>0</v>
      </c>
      <c r="O413" s="12">
        <f>+SUMIFS('BLG1222'!$I:$I,'BLG1222'!$A:$A,'ALL 2022'!$2:$2,'BLG1222'!$D:$D,'ALL 2022'!$D:$D)</f>
        <v>0</v>
      </c>
      <c r="P413" s="12">
        <f>+SUMIFS('BLG1222'!$I:$I,'BLG1222'!$A:$A,'ALL 2022'!$2:$2,'BLG1222'!$D:$D,'ALL 2022'!$D:$D)</f>
        <v>0</v>
      </c>
      <c r="Q413" s="12">
        <f>+SUMIFS('BLG1222'!$I:$I,'BLG1222'!$A:$A,'ALL 2022'!$2:$2,'BLG1222'!$D:$D,'ALL 2022'!$D:$D)</f>
        <v>0</v>
      </c>
      <c r="R413" s="12">
        <f>+SUMIFS('BLG1222'!$I:$I,'BLG1222'!$A:$A,'ALL 2022'!$2:$2,'BLG1222'!$D:$D,'ALL 2022'!$D:$D)</f>
        <v>0</v>
      </c>
      <c r="S413" s="12">
        <f>+SUMIFS('BLG1222'!$I:$I,'BLG1222'!$A:$A,'ALL 2022'!$2:$2,'BLG1222'!$D:$D,'ALL 2022'!$D:$D)</f>
        <v>66.040000000000006</v>
      </c>
      <c r="T413" s="12">
        <f>+SUMIFS('BLG1222'!$I:$I,'BLG1222'!$A:$A,'ALL 2022'!$2:$2,'BLG1222'!$D:$D,'ALL 2022'!$D:$D)</f>
        <v>-2732200</v>
      </c>
      <c r="U413" s="12">
        <f>+SUMIFS('BLG1222'!$I:$I,'BLG1222'!$A:$A,'ALL 2022'!$2:$2,'BLG1222'!$D:$D,'ALL 2022'!$D:$D)</f>
        <v>0</v>
      </c>
      <c r="V413" s="12">
        <f>+SUMIFS('BLG1222'!$I:$I,'BLG1222'!$A:$A,'ALL 2022'!$2:$2,'BLG1222'!$D:$D,'ALL 2022'!$D:$D)</f>
        <v>0</v>
      </c>
      <c r="W413" s="12">
        <f>+SUMIFS('BLG1222'!$I:$I,'BLG1222'!$A:$A,'ALL 2022'!$2:$2,'BLG1222'!$D:$D,'ALL 2022'!$D:$D)</f>
        <v>0</v>
      </c>
      <c r="X413" s="12">
        <f>+SUMIFS('BLG1222'!$I:$I,'BLG1222'!$A:$A,'ALL 2022'!$2:$2,'BLG1222'!$D:$D,'ALL 2022'!$D:$D)</f>
        <v>0</v>
      </c>
      <c r="Y413" s="12">
        <f>+SUMIFS('BLG1222'!$I:$I,'BLG1222'!$A:$A,'ALL 2022'!$2:$2,'BLG1222'!$D:$D,'ALL 2022'!$D:$D)</f>
        <v>0</v>
      </c>
      <c r="Z413" s="12">
        <f>+SUMIFS('BLG1222'!$I:$I,'BLG1222'!$A:$A,'ALL 2022'!$2:$2,'BLG1222'!$D:$D,'ALL 2022'!$D:$D)</f>
        <v>0</v>
      </c>
      <c r="AA413" s="12">
        <f>+SUMIFS('BLG1222'!$I:$I,'BLG1222'!$A:$A,'ALL 2022'!$2:$2,'BLG1222'!$D:$D,'ALL 2022'!$D:$D)</f>
        <v>0</v>
      </c>
      <c r="AB413" s="12">
        <f>+SUMIFS('BLG1222'!$I:$I,'BLG1222'!$A:$A,'ALL 2022'!$2:$2,'BLG1222'!$D:$D,'ALL 2022'!$D:$D)</f>
        <v>0</v>
      </c>
      <c r="AC413" s="12">
        <f>+SUMIFS('BLG1222'!$I:$I,'BLG1222'!$A:$A,'ALL 2022'!$2:$2,'BLG1222'!$D:$D,'ALL 2022'!$D:$D)</f>
        <v>0</v>
      </c>
      <c r="AD413" s="12">
        <f>+SUMIFS('BLG1222'!$I:$I,'BLG1222'!$A:$A,'ALL 2022'!$2:$2,'BLG1222'!$D:$D,'ALL 2022'!$D:$D)</f>
        <v>0</v>
      </c>
      <c r="AE413" s="12">
        <f>+SUMIFS('BLG1222'!$I:$I,'BLG1222'!$A:$A,'ALL 2022'!$2:$2,'BLG1222'!$D:$D,'ALL 2022'!$D:$D)</f>
        <v>0</v>
      </c>
      <c r="AF413" s="12">
        <f>+SUMIFS('BLG1222'!$I:$I,'BLG1222'!$A:$A,'ALL 2022'!$2:$2,'BLG1222'!$D:$D,'ALL 2022'!$D:$D)</f>
        <v>0</v>
      </c>
      <c r="AG413" s="12">
        <f>+SUMIFS('BLG1222'!$I:$I,'BLG1222'!$A:$A,'ALL 2022'!$2:$2,'BLG1222'!$D:$D,'ALL 2022'!$D:$D)</f>
        <v>0</v>
      </c>
      <c r="AH413" s="12">
        <f>+SUMIFS('BLG1222'!$I:$I,'BLG1222'!$A:$A,'ALL 2022'!$2:$2,'BLG1222'!$D:$D,'ALL 2022'!$D:$D)</f>
        <v>0</v>
      </c>
      <c r="AI413" s="12">
        <f>+SUMIFS('BLG1222'!$I:$I,'BLG1222'!$A:$A,'ALL 2022'!$2:$2,'BLG1222'!$D:$D,'ALL 2022'!$D:$D)</f>
        <v>0</v>
      </c>
      <c r="AJ413" s="12">
        <f>+SUMIFS('BLG1222'!$I:$I,'BLG1222'!$A:$A,'ALL 2022'!$2:$2,'BLG1222'!$D:$D,'ALL 2022'!$D:$D)</f>
        <v>0</v>
      </c>
      <c r="AK413" s="12">
        <f>+SUMIFS('BLG1222'!$I:$I,'BLG1222'!$A:$A,'ALL 2022'!$2:$2,'BLG1222'!$D:$D,'ALL 2022'!$D:$D)</f>
        <v>0</v>
      </c>
      <c r="AL413" s="12">
        <f>+SUMIFS('BLG1222'!$I:$I,'BLG1222'!$A:$A,'ALL 2022'!$2:$2,'BLG1222'!$D:$D,'ALL 2022'!$D:$D)</f>
        <v>0</v>
      </c>
      <c r="AM413" s="12">
        <f>+SUMIFS('BLG1222'!$I:$I,'BLG1222'!$A:$A,'ALL 2022'!$2:$2,'BLG1222'!$D:$D,'ALL 2022'!$D:$D)</f>
        <v>0</v>
      </c>
      <c r="AN413" s="12">
        <f>+SUMIFS('BLG1222'!$I:$I,'BLG1222'!$A:$A,'ALL 2022'!$2:$2,'BLG1222'!$D:$D,'ALL 2022'!$D:$D)</f>
        <v>0</v>
      </c>
      <c r="AO413" s="12">
        <f>+SUMIFS('BLG1222'!$I:$I,'BLG1222'!$A:$A,'ALL 2022'!$2:$2,'BLG1222'!$D:$D,'ALL 2022'!$D:$D)</f>
        <v>0</v>
      </c>
      <c r="AP413" s="12">
        <f>+SUMIFS('BLG1222'!$I:$I,'BLG1222'!$A:$A,'ALL 2022'!$2:$2,'BLG1222'!$D:$D,'ALL 2022'!$D:$D)</f>
        <v>0</v>
      </c>
      <c r="AQ413" s="164">
        <f t="shared" si="44"/>
        <v>-2732133.96</v>
      </c>
      <c r="AR413" s="165">
        <f t="shared" si="45"/>
        <v>-577.79529877023606</v>
      </c>
    </row>
    <row r="414" spans="1:44" hidden="1" x14ac:dyDescent="0.25">
      <c r="A414" s="11" t="str">
        <f t="shared" si="41"/>
        <v>5</v>
      </c>
      <c r="B414" s="11" t="str">
        <f t="shared" si="42"/>
        <v>53</v>
      </c>
      <c r="C414" s="11" t="str">
        <f t="shared" si="43"/>
        <v>538</v>
      </c>
      <c r="D414" s="23">
        <v>53800000</v>
      </c>
      <c r="E414" s="119" t="str">
        <f t="shared" si="46"/>
        <v>BIL27</v>
      </c>
      <c r="F414" s="24" t="s">
        <v>3190</v>
      </c>
      <c r="G414" s="12">
        <f>+SUMIFS('BLG1222'!$I:$I,'BLG1222'!$A:$A,'ALL 2022'!$2:$2,'BLG1222'!$D:$D,'ALL 2022'!$D:$D)</f>
        <v>0</v>
      </c>
      <c r="H414" s="12">
        <f>+SUMIFS('BLG1222'!$I:$I,'BLG1222'!$A:$A,'ALL 2022'!$2:$2,'BLG1222'!$D:$D,'ALL 2022'!$D:$D)</f>
        <v>0</v>
      </c>
      <c r="I414" s="12">
        <f>+SUMIFS('BLG1222'!$I:$I,'BLG1222'!$A:$A,'ALL 2022'!$2:$2,'BLG1222'!$D:$D,'ALL 2022'!$D:$D)</f>
        <v>0</v>
      </c>
      <c r="J414" s="12">
        <f>+SUMIFS('BLG1222'!$I:$I,'BLG1222'!$A:$A,'ALL 2022'!$2:$2,'BLG1222'!$D:$D,'ALL 2022'!$D:$D)</f>
        <v>0</v>
      </c>
      <c r="K414" s="12">
        <f>+SUMIFS('BLG1222'!$I:$I,'BLG1222'!$A:$A,'ALL 2022'!$2:$2,'BLG1222'!$D:$D,'ALL 2022'!$D:$D)</f>
        <v>0</v>
      </c>
      <c r="L414" s="12">
        <f>+SUMIFS('BLG1222'!$I:$I,'BLG1222'!$A:$A,'ALL 2022'!$2:$2,'BLG1222'!$D:$D,'ALL 2022'!$D:$D)</f>
        <v>0</v>
      </c>
      <c r="M414" s="12">
        <f>+SUMIFS('BLG1222'!$I:$I,'BLG1222'!$A:$A,'ALL 2022'!$2:$2,'BLG1222'!$D:$D,'ALL 2022'!$D:$D)</f>
        <v>0</v>
      </c>
      <c r="N414" s="12">
        <f>+SUMIFS('BLG1222'!$I:$I,'BLG1222'!$A:$A,'ALL 2022'!$2:$2,'BLG1222'!$D:$D,'ALL 2022'!$D:$D)</f>
        <v>0</v>
      </c>
      <c r="O414" s="12">
        <f>+SUMIFS('BLG1222'!$I:$I,'BLG1222'!$A:$A,'ALL 2022'!$2:$2,'BLG1222'!$D:$D,'ALL 2022'!$D:$D)</f>
        <v>0</v>
      </c>
      <c r="P414" s="12">
        <f>+SUMIFS('BLG1222'!$I:$I,'BLG1222'!$A:$A,'ALL 2022'!$2:$2,'BLG1222'!$D:$D,'ALL 2022'!$D:$D)</f>
        <v>0</v>
      </c>
      <c r="Q414" s="12">
        <f>+SUMIFS('BLG1222'!$I:$I,'BLG1222'!$A:$A,'ALL 2022'!$2:$2,'BLG1222'!$D:$D,'ALL 2022'!$D:$D)</f>
        <v>0</v>
      </c>
      <c r="R414" s="12">
        <f>+SUMIFS('BLG1222'!$I:$I,'BLG1222'!$A:$A,'ALL 2022'!$2:$2,'BLG1222'!$D:$D,'ALL 2022'!$D:$D)</f>
        <v>0</v>
      </c>
      <c r="S414" s="12">
        <f>+SUMIFS('BLG1222'!$I:$I,'BLG1222'!$A:$A,'ALL 2022'!$2:$2,'BLG1222'!$D:$D,'ALL 2022'!$D:$D)</f>
        <v>0</v>
      </c>
      <c r="T414" s="12">
        <f>+SUMIFS('BLG1222'!$I:$I,'BLG1222'!$A:$A,'ALL 2022'!$2:$2,'BLG1222'!$D:$D,'ALL 2022'!$D:$D)</f>
        <v>1186500</v>
      </c>
      <c r="U414" s="12">
        <f>+SUMIFS('BLG1222'!$I:$I,'BLG1222'!$A:$A,'ALL 2022'!$2:$2,'BLG1222'!$D:$D,'ALL 2022'!$D:$D)</f>
        <v>0</v>
      </c>
      <c r="V414" s="12">
        <f>+SUMIFS('BLG1222'!$I:$I,'BLG1222'!$A:$A,'ALL 2022'!$2:$2,'BLG1222'!$D:$D,'ALL 2022'!$D:$D)</f>
        <v>0</v>
      </c>
      <c r="W414" s="12">
        <f>+SUMIFS('BLG1222'!$I:$I,'BLG1222'!$A:$A,'ALL 2022'!$2:$2,'BLG1222'!$D:$D,'ALL 2022'!$D:$D)</f>
        <v>0</v>
      </c>
      <c r="X414" s="12">
        <f>+SUMIFS('BLG1222'!$I:$I,'BLG1222'!$A:$A,'ALL 2022'!$2:$2,'BLG1222'!$D:$D,'ALL 2022'!$D:$D)</f>
        <v>0</v>
      </c>
      <c r="Y414" s="12">
        <f>+SUMIFS('BLG1222'!$I:$I,'BLG1222'!$A:$A,'ALL 2022'!$2:$2,'BLG1222'!$D:$D,'ALL 2022'!$D:$D)</f>
        <v>0</v>
      </c>
      <c r="Z414" s="12">
        <f>+SUMIFS('BLG1222'!$I:$I,'BLG1222'!$A:$A,'ALL 2022'!$2:$2,'BLG1222'!$D:$D,'ALL 2022'!$D:$D)</f>
        <v>0</v>
      </c>
      <c r="AA414" s="12">
        <f>+SUMIFS('BLG1222'!$I:$I,'BLG1222'!$A:$A,'ALL 2022'!$2:$2,'BLG1222'!$D:$D,'ALL 2022'!$D:$D)</f>
        <v>0</v>
      </c>
      <c r="AB414" s="12">
        <f>+SUMIFS('BLG1222'!$I:$I,'BLG1222'!$A:$A,'ALL 2022'!$2:$2,'BLG1222'!$D:$D,'ALL 2022'!$D:$D)</f>
        <v>0</v>
      </c>
      <c r="AC414" s="12">
        <f>+SUMIFS('BLG1222'!$I:$I,'BLG1222'!$A:$A,'ALL 2022'!$2:$2,'BLG1222'!$D:$D,'ALL 2022'!$D:$D)</f>
        <v>0</v>
      </c>
      <c r="AD414" s="12">
        <f>+SUMIFS('BLG1222'!$I:$I,'BLG1222'!$A:$A,'ALL 2022'!$2:$2,'BLG1222'!$D:$D,'ALL 2022'!$D:$D)</f>
        <v>0</v>
      </c>
      <c r="AE414" s="12">
        <f>+SUMIFS('BLG1222'!$I:$I,'BLG1222'!$A:$A,'ALL 2022'!$2:$2,'BLG1222'!$D:$D,'ALL 2022'!$D:$D)</f>
        <v>0</v>
      </c>
      <c r="AF414" s="12">
        <f>+SUMIFS('BLG1222'!$I:$I,'BLG1222'!$A:$A,'ALL 2022'!$2:$2,'BLG1222'!$D:$D,'ALL 2022'!$D:$D)</f>
        <v>0</v>
      </c>
      <c r="AG414" s="12">
        <f>+SUMIFS('BLG1222'!$I:$I,'BLG1222'!$A:$A,'ALL 2022'!$2:$2,'BLG1222'!$D:$D,'ALL 2022'!$D:$D)</f>
        <v>0</v>
      </c>
      <c r="AH414" s="12">
        <f>+SUMIFS('BLG1222'!$I:$I,'BLG1222'!$A:$A,'ALL 2022'!$2:$2,'BLG1222'!$D:$D,'ALL 2022'!$D:$D)</f>
        <v>0</v>
      </c>
      <c r="AI414" s="12">
        <f>+SUMIFS('BLG1222'!$I:$I,'BLG1222'!$A:$A,'ALL 2022'!$2:$2,'BLG1222'!$D:$D,'ALL 2022'!$D:$D)</f>
        <v>0</v>
      </c>
      <c r="AJ414" s="12">
        <f>+SUMIFS('BLG1222'!$I:$I,'BLG1222'!$A:$A,'ALL 2022'!$2:$2,'BLG1222'!$D:$D,'ALL 2022'!$D:$D)</f>
        <v>0</v>
      </c>
      <c r="AK414" s="12">
        <f>+SUMIFS('BLG1222'!$I:$I,'BLG1222'!$A:$A,'ALL 2022'!$2:$2,'BLG1222'!$D:$D,'ALL 2022'!$D:$D)</f>
        <v>0</v>
      </c>
      <c r="AL414" s="12">
        <f>+SUMIFS('BLG1222'!$I:$I,'BLG1222'!$A:$A,'ALL 2022'!$2:$2,'BLG1222'!$D:$D,'ALL 2022'!$D:$D)</f>
        <v>0</v>
      </c>
      <c r="AM414" s="12">
        <f>+SUMIFS('BLG1222'!$I:$I,'BLG1222'!$A:$A,'ALL 2022'!$2:$2,'BLG1222'!$D:$D,'ALL 2022'!$D:$D)</f>
        <v>0</v>
      </c>
      <c r="AN414" s="12">
        <f>+SUMIFS('BLG1222'!$I:$I,'BLG1222'!$A:$A,'ALL 2022'!$2:$2,'BLG1222'!$D:$D,'ALL 2022'!$D:$D)</f>
        <v>0</v>
      </c>
      <c r="AO414" s="12">
        <f>+SUMIFS('BLG1222'!$I:$I,'BLG1222'!$A:$A,'ALL 2022'!$2:$2,'BLG1222'!$D:$D,'ALL 2022'!$D:$D)</f>
        <v>8028800</v>
      </c>
      <c r="AP414" s="12">
        <f>+SUMIFS('BLG1222'!$I:$I,'BLG1222'!$A:$A,'ALL 2022'!$2:$2,'BLG1222'!$D:$D,'ALL 2022'!$D:$D)</f>
        <v>0</v>
      </c>
      <c r="AQ414" s="164">
        <f t="shared" si="44"/>
        <v>9215300</v>
      </c>
      <c r="AR414" s="165">
        <f t="shared" si="45"/>
        <v>1948.8638166033984</v>
      </c>
    </row>
    <row r="415" spans="1:44" hidden="1" x14ac:dyDescent="0.25">
      <c r="A415" s="11" t="str">
        <f t="shared" si="41"/>
        <v>5</v>
      </c>
      <c r="B415" s="11" t="str">
        <f t="shared" si="42"/>
        <v>53</v>
      </c>
      <c r="C415" s="11" t="str">
        <f t="shared" si="43"/>
        <v>539</v>
      </c>
      <c r="D415" s="23">
        <v>53900000</v>
      </c>
      <c r="E415" s="119" t="str">
        <f t="shared" si="46"/>
        <v>BIL27</v>
      </c>
      <c r="F415" s="24" t="s">
        <v>3192</v>
      </c>
      <c r="G415" s="12">
        <f>+SUMIFS('BLG1222'!$I:$I,'BLG1222'!$A:$A,'ALL 2022'!$2:$2,'BLG1222'!$D:$D,'ALL 2022'!$D:$D)</f>
        <v>0</v>
      </c>
      <c r="H415" s="12">
        <f>+SUMIFS('BLG1222'!$I:$I,'BLG1222'!$A:$A,'ALL 2022'!$2:$2,'BLG1222'!$D:$D,'ALL 2022'!$D:$D)</f>
        <v>0</v>
      </c>
      <c r="I415" s="12">
        <f>+SUMIFS('BLG1222'!$I:$I,'BLG1222'!$A:$A,'ALL 2022'!$2:$2,'BLG1222'!$D:$D,'ALL 2022'!$D:$D)</f>
        <v>0</v>
      </c>
      <c r="J415" s="12">
        <f>+SUMIFS('BLG1222'!$I:$I,'BLG1222'!$A:$A,'ALL 2022'!$2:$2,'BLG1222'!$D:$D,'ALL 2022'!$D:$D)</f>
        <v>0</v>
      </c>
      <c r="K415" s="12">
        <f>+SUMIFS('BLG1222'!$I:$I,'BLG1222'!$A:$A,'ALL 2022'!$2:$2,'BLG1222'!$D:$D,'ALL 2022'!$D:$D)</f>
        <v>0</v>
      </c>
      <c r="L415" s="12">
        <f>+SUMIFS('BLG1222'!$I:$I,'BLG1222'!$A:$A,'ALL 2022'!$2:$2,'BLG1222'!$D:$D,'ALL 2022'!$D:$D)</f>
        <v>0</v>
      </c>
      <c r="M415" s="12">
        <f>+SUMIFS('BLG1222'!$I:$I,'BLG1222'!$A:$A,'ALL 2022'!$2:$2,'BLG1222'!$D:$D,'ALL 2022'!$D:$D)</f>
        <v>0</v>
      </c>
      <c r="N415" s="12">
        <f>+SUMIFS('BLG1222'!$I:$I,'BLG1222'!$A:$A,'ALL 2022'!$2:$2,'BLG1222'!$D:$D,'ALL 2022'!$D:$D)</f>
        <v>0</v>
      </c>
      <c r="O415" s="12">
        <f>+SUMIFS('BLG1222'!$I:$I,'BLG1222'!$A:$A,'ALL 2022'!$2:$2,'BLG1222'!$D:$D,'ALL 2022'!$D:$D)</f>
        <v>0</v>
      </c>
      <c r="P415" s="12">
        <f>+SUMIFS('BLG1222'!$I:$I,'BLG1222'!$A:$A,'ALL 2022'!$2:$2,'BLG1222'!$D:$D,'ALL 2022'!$D:$D)</f>
        <v>0</v>
      </c>
      <c r="Q415" s="12">
        <f>+SUMIFS('BLG1222'!$I:$I,'BLG1222'!$A:$A,'ALL 2022'!$2:$2,'BLG1222'!$D:$D,'ALL 2022'!$D:$D)</f>
        <v>0</v>
      </c>
      <c r="R415" s="12">
        <f>+SUMIFS('BLG1222'!$I:$I,'BLG1222'!$A:$A,'ALL 2022'!$2:$2,'BLG1222'!$D:$D,'ALL 2022'!$D:$D)</f>
        <v>0</v>
      </c>
      <c r="S415" s="12">
        <f>+SUMIFS('BLG1222'!$I:$I,'BLG1222'!$A:$A,'ALL 2022'!$2:$2,'BLG1222'!$D:$D,'ALL 2022'!$D:$D)</f>
        <v>0</v>
      </c>
      <c r="T415" s="12">
        <f>+SUMIFS('BLG1222'!$I:$I,'BLG1222'!$A:$A,'ALL 2022'!$2:$2,'BLG1222'!$D:$D,'ALL 2022'!$D:$D)</f>
        <v>0</v>
      </c>
      <c r="U415" s="12">
        <f>+SUMIFS('BLG1222'!$I:$I,'BLG1222'!$A:$A,'ALL 2022'!$2:$2,'BLG1222'!$D:$D,'ALL 2022'!$D:$D)</f>
        <v>0</v>
      </c>
      <c r="V415" s="12">
        <f>+SUMIFS('BLG1222'!$I:$I,'BLG1222'!$A:$A,'ALL 2022'!$2:$2,'BLG1222'!$D:$D,'ALL 2022'!$D:$D)</f>
        <v>0</v>
      </c>
      <c r="W415" s="12">
        <f>+SUMIFS('BLG1222'!$I:$I,'BLG1222'!$A:$A,'ALL 2022'!$2:$2,'BLG1222'!$D:$D,'ALL 2022'!$D:$D)</f>
        <v>0</v>
      </c>
      <c r="X415" s="12">
        <f>+SUMIFS('BLG1222'!$I:$I,'BLG1222'!$A:$A,'ALL 2022'!$2:$2,'BLG1222'!$D:$D,'ALL 2022'!$D:$D)</f>
        <v>0</v>
      </c>
      <c r="Y415" s="12">
        <f>+SUMIFS('BLG1222'!$I:$I,'BLG1222'!$A:$A,'ALL 2022'!$2:$2,'BLG1222'!$D:$D,'ALL 2022'!$D:$D)</f>
        <v>0</v>
      </c>
      <c r="Z415" s="12">
        <f>+SUMIFS('BLG1222'!$I:$I,'BLG1222'!$A:$A,'ALL 2022'!$2:$2,'BLG1222'!$D:$D,'ALL 2022'!$D:$D)</f>
        <v>0</v>
      </c>
      <c r="AA415" s="12">
        <f>+SUMIFS('BLG1222'!$I:$I,'BLG1222'!$A:$A,'ALL 2022'!$2:$2,'BLG1222'!$D:$D,'ALL 2022'!$D:$D)</f>
        <v>0</v>
      </c>
      <c r="AB415" s="12">
        <f>+SUMIFS('BLG1222'!$I:$I,'BLG1222'!$A:$A,'ALL 2022'!$2:$2,'BLG1222'!$D:$D,'ALL 2022'!$D:$D)</f>
        <v>0</v>
      </c>
      <c r="AC415" s="12">
        <f>+SUMIFS('BLG1222'!$I:$I,'BLG1222'!$A:$A,'ALL 2022'!$2:$2,'BLG1222'!$D:$D,'ALL 2022'!$D:$D)</f>
        <v>0</v>
      </c>
      <c r="AD415" s="12">
        <f>+SUMIFS('BLG1222'!$I:$I,'BLG1222'!$A:$A,'ALL 2022'!$2:$2,'BLG1222'!$D:$D,'ALL 2022'!$D:$D)</f>
        <v>0</v>
      </c>
      <c r="AE415" s="12">
        <f>+SUMIFS('BLG1222'!$I:$I,'BLG1222'!$A:$A,'ALL 2022'!$2:$2,'BLG1222'!$D:$D,'ALL 2022'!$D:$D)</f>
        <v>0</v>
      </c>
      <c r="AF415" s="12">
        <f>+SUMIFS('BLG1222'!$I:$I,'BLG1222'!$A:$A,'ALL 2022'!$2:$2,'BLG1222'!$D:$D,'ALL 2022'!$D:$D)</f>
        <v>5648180</v>
      </c>
      <c r="AG415" s="12">
        <f>+SUMIFS('BLG1222'!$I:$I,'BLG1222'!$A:$A,'ALL 2022'!$2:$2,'BLG1222'!$D:$D,'ALL 2022'!$D:$D)</f>
        <v>0</v>
      </c>
      <c r="AH415" s="12">
        <f>+SUMIFS('BLG1222'!$I:$I,'BLG1222'!$A:$A,'ALL 2022'!$2:$2,'BLG1222'!$D:$D,'ALL 2022'!$D:$D)</f>
        <v>0</v>
      </c>
      <c r="AI415" s="12">
        <f>+SUMIFS('BLG1222'!$I:$I,'BLG1222'!$A:$A,'ALL 2022'!$2:$2,'BLG1222'!$D:$D,'ALL 2022'!$D:$D)</f>
        <v>0</v>
      </c>
      <c r="AJ415" s="12">
        <f>+SUMIFS('BLG1222'!$I:$I,'BLG1222'!$A:$A,'ALL 2022'!$2:$2,'BLG1222'!$D:$D,'ALL 2022'!$D:$D)</f>
        <v>0</v>
      </c>
      <c r="AK415" s="12">
        <f>+SUMIFS('BLG1222'!$I:$I,'BLG1222'!$A:$A,'ALL 2022'!$2:$2,'BLG1222'!$D:$D,'ALL 2022'!$D:$D)</f>
        <v>0</v>
      </c>
      <c r="AL415" s="12">
        <f>+SUMIFS('BLG1222'!$I:$I,'BLG1222'!$A:$A,'ALL 2022'!$2:$2,'BLG1222'!$D:$D,'ALL 2022'!$D:$D)</f>
        <v>0</v>
      </c>
      <c r="AM415" s="12">
        <f>+SUMIFS('BLG1222'!$I:$I,'BLG1222'!$A:$A,'ALL 2022'!$2:$2,'BLG1222'!$D:$D,'ALL 2022'!$D:$D)</f>
        <v>0</v>
      </c>
      <c r="AN415" s="12">
        <f>+SUMIFS('BLG1222'!$I:$I,'BLG1222'!$A:$A,'ALL 2022'!$2:$2,'BLG1222'!$D:$D,'ALL 2022'!$D:$D)</f>
        <v>0</v>
      </c>
      <c r="AO415" s="12">
        <f>+SUMIFS('BLG1222'!$I:$I,'BLG1222'!$A:$A,'ALL 2022'!$2:$2,'BLG1222'!$D:$D,'ALL 2022'!$D:$D)</f>
        <v>0</v>
      </c>
      <c r="AP415" s="12">
        <f>+SUMIFS('BLG1222'!$I:$I,'BLG1222'!$A:$A,'ALL 2022'!$2:$2,'BLG1222'!$D:$D,'ALL 2022'!$D:$D)</f>
        <v>0</v>
      </c>
      <c r="AQ415" s="164">
        <f t="shared" si="44"/>
        <v>5648180</v>
      </c>
      <c r="AR415" s="165">
        <f t="shared" si="45"/>
        <v>1194.4845671506064</v>
      </c>
    </row>
    <row r="416" spans="1:44" hidden="1" x14ac:dyDescent="0.25">
      <c r="A416" s="11" t="str">
        <f t="shared" si="41"/>
        <v>5</v>
      </c>
      <c r="B416" s="11" t="str">
        <f t="shared" si="42"/>
        <v>54</v>
      </c>
      <c r="C416" s="11" t="str">
        <f t="shared" si="43"/>
        <v>541</v>
      </c>
      <c r="D416" s="23">
        <v>54100000</v>
      </c>
      <c r="E416" s="119" t="s">
        <v>3261</v>
      </c>
      <c r="F416" s="24" t="s">
        <v>2028</v>
      </c>
      <c r="G416" s="12">
        <f>+SUMIFS('BLG1222'!$I:$I,'BLG1222'!$A:$A,'ALL 2022'!$2:$2,'BLG1222'!$D:$D,'ALL 2022'!$D:$D)</f>
        <v>0</v>
      </c>
      <c r="H416" s="12">
        <f>+SUMIFS('BLG1222'!$I:$I,'BLG1222'!$A:$A,'ALL 2022'!$2:$2,'BLG1222'!$D:$D,'ALL 2022'!$D:$D)</f>
        <v>0</v>
      </c>
      <c r="I416" s="12">
        <f>+SUMIFS('BLG1222'!$I:$I,'BLG1222'!$A:$A,'ALL 2022'!$2:$2,'BLG1222'!$D:$D,'ALL 2022'!$D:$D)</f>
        <v>0</v>
      </c>
      <c r="J416" s="12">
        <f>+SUMIFS('BLG1222'!$I:$I,'BLG1222'!$A:$A,'ALL 2022'!$2:$2,'BLG1222'!$D:$D,'ALL 2022'!$D:$D)</f>
        <v>0</v>
      </c>
      <c r="K416" s="12">
        <f>+SUMIFS('BLG1222'!$I:$I,'BLG1222'!$A:$A,'ALL 2022'!$2:$2,'BLG1222'!$D:$D,'ALL 2022'!$D:$D)</f>
        <v>0</v>
      </c>
      <c r="L416" s="12">
        <f>+SUMIFS('BLG1222'!$I:$I,'BLG1222'!$A:$A,'ALL 2022'!$2:$2,'BLG1222'!$D:$D,'ALL 2022'!$D:$D)</f>
        <v>0</v>
      </c>
      <c r="M416" s="12">
        <f>+SUMIFS('BLG1222'!$I:$I,'BLG1222'!$A:$A,'ALL 2022'!$2:$2,'BLG1222'!$D:$D,'ALL 2022'!$D:$D)</f>
        <v>0</v>
      </c>
      <c r="N416" s="12">
        <f>+SUMIFS('BLG1222'!$I:$I,'BLG1222'!$A:$A,'ALL 2022'!$2:$2,'BLG1222'!$D:$D,'ALL 2022'!$D:$D)</f>
        <v>0</v>
      </c>
      <c r="O416" s="12">
        <f>+SUMIFS('BLG1222'!$I:$I,'BLG1222'!$A:$A,'ALL 2022'!$2:$2,'BLG1222'!$D:$D,'ALL 2022'!$D:$D)</f>
        <v>0</v>
      </c>
      <c r="P416" s="12">
        <f>+SUMIFS('BLG1222'!$I:$I,'BLG1222'!$A:$A,'ALL 2022'!$2:$2,'BLG1222'!$D:$D,'ALL 2022'!$D:$D)</f>
        <v>0</v>
      </c>
      <c r="Q416" s="12">
        <f>+SUMIFS('BLG1222'!$I:$I,'BLG1222'!$A:$A,'ALL 2022'!$2:$2,'BLG1222'!$D:$D,'ALL 2022'!$D:$D)</f>
        <v>0</v>
      </c>
      <c r="R416" s="12">
        <f>+SUMIFS('BLG1222'!$I:$I,'BLG1222'!$A:$A,'ALL 2022'!$2:$2,'BLG1222'!$D:$D,'ALL 2022'!$D:$D)</f>
        <v>0</v>
      </c>
      <c r="S416" s="12">
        <f>+SUMIFS('BLG1222'!$I:$I,'BLG1222'!$A:$A,'ALL 2022'!$2:$2,'BLG1222'!$D:$D,'ALL 2022'!$D:$D)</f>
        <v>0</v>
      </c>
      <c r="T416" s="12">
        <f>+SUMIFS('BLG1222'!$I:$I,'BLG1222'!$A:$A,'ALL 2022'!$2:$2,'BLG1222'!$D:$D,'ALL 2022'!$D:$D)</f>
        <v>0</v>
      </c>
      <c r="U416" s="12">
        <f>+SUMIFS('BLG1222'!$I:$I,'BLG1222'!$A:$A,'ALL 2022'!$2:$2,'BLG1222'!$D:$D,'ALL 2022'!$D:$D)</f>
        <v>0</v>
      </c>
      <c r="V416" s="12">
        <f>+SUMIFS('BLG1222'!$I:$I,'BLG1222'!$A:$A,'ALL 2022'!$2:$2,'BLG1222'!$D:$D,'ALL 2022'!$D:$D)</f>
        <v>0</v>
      </c>
      <c r="W416" s="12">
        <f>+SUMIFS('BLG1222'!$I:$I,'BLG1222'!$A:$A,'ALL 2022'!$2:$2,'BLG1222'!$D:$D,'ALL 2022'!$D:$D)</f>
        <v>0</v>
      </c>
      <c r="X416" s="12">
        <f>+SUMIFS('BLG1222'!$I:$I,'BLG1222'!$A:$A,'ALL 2022'!$2:$2,'BLG1222'!$D:$D,'ALL 2022'!$D:$D)</f>
        <v>0</v>
      </c>
      <c r="Y416" s="12">
        <f>+SUMIFS('BLG1222'!$I:$I,'BLG1222'!$A:$A,'ALL 2022'!$2:$2,'BLG1222'!$D:$D,'ALL 2022'!$D:$D)</f>
        <v>0</v>
      </c>
      <c r="Z416" s="12">
        <f>+SUMIFS('BLG1222'!$I:$I,'BLG1222'!$A:$A,'ALL 2022'!$2:$2,'BLG1222'!$D:$D,'ALL 2022'!$D:$D)</f>
        <v>0</v>
      </c>
      <c r="AA416" s="12">
        <f>+SUMIFS('BLG1222'!$I:$I,'BLG1222'!$A:$A,'ALL 2022'!$2:$2,'BLG1222'!$D:$D,'ALL 2022'!$D:$D)</f>
        <v>0</v>
      </c>
      <c r="AB416" s="12">
        <f>+SUMIFS('BLG1222'!$I:$I,'BLG1222'!$A:$A,'ALL 2022'!$2:$2,'BLG1222'!$D:$D,'ALL 2022'!$D:$D)</f>
        <v>0</v>
      </c>
      <c r="AC416" s="12">
        <f>+SUMIFS('BLG1222'!$I:$I,'BLG1222'!$A:$A,'ALL 2022'!$2:$2,'BLG1222'!$D:$D,'ALL 2022'!$D:$D)</f>
        <v>0</v>
      </c>
      <c r="AD416" s="12">
        <f>+SUMIFS('BLG1222'!$I:$I,'BLG1222'!$A:$A,'ALL 2022'!$2:$2,'BLG1222'!$D:$D,'ALL 2022'!$D:$D)</f>
        <v>0</v>
      </c>
      <c r="AE416" s="12">
        <f>+SUMIFS('BLG1222'!$I:$I,'BLG1222'!$A:$A,'ALL 2022'!$2:$2,'BLG1222'!$D:$D,'ALL 2022'!$D:$D)</f>
        <v>0</v>
      </c>
      <c r="AF416" s="12">
        <f>+SUMIFS('BLG1222'!$I:$I,'BLG1222'!$A:$A,'ALL 2022'!$2:$2,'BLG1222'!$D:$D,'ALL 2022'!$D:$D)</f>
        <v>0</v>
      </c>
      <c r="AG416" s="12">
        <f>+SUMIFS('BLG1222'!$I:$I,'BLG1222'!$A:$A,'ALL 2022'!$2:$2,'BLG1222'!$D:$D,'ALL 2022'!$D:$D)</f>
        <v>0</v>
      </c>
      <c r="AH416" s="12">
        <f>+SUMIFS('BLG1222'!$I:$I,'BLG1222'!$A:$A,'ALL 2022'!$2:$2,'BLG1222'!$D:$D,'ALL 2022'!$D:$D)</f>
        <v>0</v>
      </c>
      <c r="AI416" s="12">
        <f>+SUMIFS('BLG1222'!$I:$I,'BLG1222'!$A:$A,'ALL 2022'!$2:$2,'BLG1222'!$D:$D,'ALL 2022'!$D:$D)</f>
        <v>0</v>
      </c>
      <c r="AJ416" s="12">
        <f>+SUMIFS('BLG1222'!$I:$I,'BLG1222'!$A:$A,'ALL 2022'!$2:$2,'BLG1222'!$D:$D,'ALL 2022'!$D:$D)</f>
        <v>0</v>
      </c>
      <c r="AK416" s="12">
        <f>+SUMIFS('BLG1222'!$I:$I,'BLG1222'!$A:$A,'ALL 2022'!$2:$2,'BLG1222'!$D:$D,'ALL 2022'!$D:$D)</f>
        <v>0</v>
      </c>
      <c r="AL416" s="12">
        <f>+SUMIFS('BLG1222'!$I:$I,'BLG1222'!$A:$A,'ALL 2022'!$2:$2,'BLG1222'!$D:$D,'ALL 2022'!$D:$D)</f>
        <v>0</v>
      </c>
      <c r="AM416" s="12">
        <f>+SUMIFS('BLG1222'!$I:$I,'BLG1222'!$A:$A,'ALL 2022'!$2:$2,'BLG1222'!$D:$D,'ALL 2022'!$D:$D)</f>
        <v>0</v>
      </c>
      <c r="AN416" s="12">
        <f>+SUMIFS('BLG1222'!$I:$I,'BLG1222'!$A:$A,'ALL 2022'!$2:$2,'BLG1222'!$D:$D,'ALL 2022'!$D:$D)</f>
        <v>0</v>
      </c>
      <c r="AO416" s="12">
        <f>+SUMIFS('BLG1222'!$I:$I,'BLG1222'!$A:$A,'ALL 2022'!$2:$2,'BLG1222'!$D:$D,'ALL 2022'!$D:$D)</f>
        <v>0</v>
      </c>
      <c r="AP416" s="12">
        <f>+SUMIFS('BLG1222'!$I:$I,'BLG1222'!$A:$A,'ALL 2022'!$2:$2,'BLG1222'!$D:$D,'ALL 2022'!$D:$D)</f>
        <v>0</v>
      </c>
      <c r="AQ416" s="164">
        <f t="shared" si="44"/>
        <v>0</v>
      </c>
      <c r="AR416" s="165">
        <f t="shared" si="45"/>
        <v>0</v>
      </c>
    </row>
    <row r="417" spans="1:44" hidden="1" x14ac:dyDescent="0.25">
      <c r="A417" s="11" t="str">
        <f t="shared" si="41"/>
        <v>5</v>
      </c>
      <c r="B417" s="11" t="str">
        <f t="shared" si="42"/>
        <v>58</v>
      </c>
      <c r="C417" s="11" t="str">
        <f t="shared" si="43"/>
        <v>580</v>
      </c>
      <c r="D417" s="23">
        <v>58000000</v>
      </c>
      <c r="E417" s="119" t="s">
        <v>3261</v>
      </c>
      <c r="F417" s="24" t="s">
        <v>163</v>
      </c>
      <c r="G417" s="12">
        <f>+SUMIFS('BLG1222'!$I:$I,'BLG1222'!$A:$A,'ALL 2022'!$2:$2,'BLG1222'!$D:$D,'ALL 2022'!$D:$D)</f>
        <v>20000</v>
      </c>
      <c r="H417" s="12">
        <f>+SUMIFS('BLG1222'!$I:$I,'BLG1222'!$A:$A,'ALL 2022'!$2:$2,'BLG1222'!$D:$D,'ALL 2022'!$D:$D)</f>
        <v>764000</v>
      </c>
      <c r="I417" s="12">
        <f>+SUMIFS('BLG1222'!$I:$I,'BLG1222'!$A:$A,'ALL 2022'!$2:$2,'BLG1222'!$D:$D,'ALL 2022'!$D:$D)</f>
        <v>-12000000</v>
      </c>
      <c r="J417" s="12">
        <f>+SUMIFS('BLG1222'!$I:$I,'BLG1222'!$A:$A,'ALL 2022'!$2:$2,'BLG1222'!$D:$D,'ALL 2022'!$D:$D)</f>
        <v>0</v>
      </c>
      <c r="K417" s="12">
        <f>+SUMIFS('BLG1222'!$I:$I,'BLG1222'!$A:$A,'ALL 2022'!$2:$2,'BLG1222'!$D:$D,'ALL 2022'!$D:$D)</f>
        <v>0</v>
      </c>
      <c r="L417" s="12">
        <f>+SUMIFS('BLG1222'!$I:$I,'BLG1222'!$A:$A,'ALL 2022'!$2:$2,'BLG1222'!$D:$D,'ALL 2022'!$D:$D)</f>
        <v>0</v>
      </c>
      <c r="M417" s="12">
        <f>+SUMIFS('BLG1222'!$I:$I,'BLG1222'!$A:$A,'ALL 2022'!$2:$2,'BLG1222'!$D:$D,'ALL 2022'!$D:$D)</f>
        <v>-70000</v>
      </c>
      <c r="N417" s="12">
        <f>+SUMIFS('BLG1222'!$I:$I,'BLG1222'!$A:$A,'ALL 2022'!$2:$2,'BLG1222'!$D:$D,'ALL 2022'!$D:$D)</f>
        <v>-1907.48</v>
      </c>
      <c r="O417" s="12">
        <f>+SUMIFS('BLG1222'!$I:$I,'BLG1222'!$A:$A,'ALL 2022'!$2:$2,'BLG1222'!$D:$D,'ALL 2022'!$D:$D)</f>
        <v>0</v>
      </c>
      <c r="P417" s="12">
        <f>+SUMIFS('BLG1222'!$I:$I,'BLG1222'!$A:$A,'ALL 2022'!$2:$2,'BLG1222'!$D:$D,'ALL 2022'!$D:$D)</f>
        <v>0</v>
      </c>
      <c r="Q417" s="12">
        <f>+SUMIFS('BLG1222'!$I:$I,'BLG1222'!$A:$A,'ALL 2022'!$2:$2,'BLG1222'!$D:$D,'ALL 2022'!$D:$D)</f>
        <v>0</v>
      </c>
      <c r="R417" s="12">
        <f>+SUMIFS('BLG1222'!$I:$I,'BLG1222'!$A:$A,'ALL 2022'!$2:$2,'BLG1222'!$D:$D,'ALL 2022'!$D:$D)</f>
        <v>0</v>
      </c>
      <c r="S417" s="12">
        <f>+SUMIFS('BLG1222'!$I:$I,'BLG1222'!$A:$A,'ALL 2022'!$2:$2,'BLG1222'!$D:$D,'ALL 2022'!$D:$D)</f>
        <v>2849300</v>
      </c>
      <c r="T417" s="12">
        <f>+SUMIFS('BLG1222'!$I:$I,'BLG1222'!$A:$A,'ALL 2022'!$2:$2,'BLG1222'!$D:$D,'ALL 2022'!$D:$D)</f>
        <v>14862114.859999999</v>
      </c>
      <c r="U417" s="12">
        <f>+SUMIFS('BLG1222'!$I:$I,'BLG1222'!$A:$A,'ALL 2022'!$2:$2,'BLG1222'!$D:$D,'ALL 2022'!$D:$D)</f>
        <v>0</v>
      </c>
      <c r="V417" s="12">
        <f>+SUMIFS('BLG1222'!$I:$I,'BLG1222'!$A:$A,'ALL 2022'!$2:$2,'BLG1222'!$D:$D,'ALL 2022'!$D:$D)</f>
        <v>-6361800</v>
      </c>
      <c r="W417" s="12">
        <f>+SUMIFS('BLG1222'!$I:$I,'BLG1222'!$A:$A,'ALL 2022'!$2:$2,'BLG1222'!$D:$D,'ALL 2022'!$D:$D)</f>
        <v>0</v>
      </c>
      <c r="X417" s="12">
        <f>+SUMIFS('BLG1222'!$I:$I,'BLG1222'!$A:$A,'ALL 2022'!$2:$2,'BLG1222'!$D:$D,'ALL 2022'!$D:$D)</f>
        <v>0</v>
      </c>
      <c r="Y417" s="12">
        <f>+SUMIFS('BLG1222'!$I:$I,'BLG1222'!$A:$A,'ALL 2022'!$2:$2,'BLG1222'!$D:$D,'ALL 2022'!$D:$D)</f>
        <v>0</v>
      </c>
      <c r="Z417" s="12">
        <f>+SUMIFS('BLG1222'!$I:$I,'BLG1222'!$A:$A,'ALL 2022'!$2:$2,'BLG1222'!$D:$D,'ALL 2022'!$D:$D)</f>
        <v>0</v>
      </c>
      <c r="AA417" s="12">
        <f>+SUMIFS('BLG1222'!$I:$I,'BLG1222'!$A:$A,'ALL 2022'!$2:$2,'BLG1222'!$D:$D,'ALL 2022'!$D:$D)</f>
        <v>0</v>
      </c>
      <c r="AB417" s="12">
        <f>+SUMIFS('BLG1222'!$I:$I,'BLG1222'!$A:$A,'ALL 2022'!$2:$2,'BLG1222'!$D:$D,'ALL 2022'!$D:$D)</f>
        <v>0</v>
      </c>
      <c r="AC417" s="12">
        <f>+SUMIFS('BLG1222'!$I:$I,'BLG1222'!$A:$A,'ALL 2022'!$2:$2,'BLG1222'!$D:$D,'ALL 2022'!$D:$D)</f>
        <v>0</v>
      </c>
      <c r="AD417" s="12">
        <f>+SUMIFS('BLG1222'!$I:$I,'BLG1222'!$A:$A,'ALL 2022'!$2:$2,'BLG1222'!$D:$D,'ALL 2022'!$D:$D)</f>
        <v>0</v>
      </c>
      <c r="AE417" s="12">
        <f>+SUMIFS('BLG1222'!$I:$I,'BLG1222'!$A:$A,'ALL 2022'!$2:$2,'BLG1222'!$D:$D,'ALL 2022'!$D:$D)</f>
        <v>0</v>
      </c>
      <c r="AF417" s="12">
        <f>+SUMIFS('BLG1222'!$I:$I,'BLG1222'!$A:$A,'ALL 2022'!$2:$2,'BLG1222'!$D:$D,'ALL 2022'!$D:$D)</f>
        <v>0</v>
      </c>
      <c r="AG417" s="12">
        <f>+SUMIFS('BLG1222'!$I:$I,'BLG1222'!$A:$A,'ALL 2022'!$2:$2,'BLG1222'!$D:$D,'ALL 2022'!$D:$D)</f>
        <v>-155500</v>
      </c>
      <c r="AH417" s="12">
        <f>+SUMIFS('BLG1222'!$I:$I,'BLG1222'!$A:$A,'ALL 2022'!$2:$2,'BLG1222'!$D:$D,'ALL 2022'!$D:$D)</f>
        <v>0</v>
      </c>
      <c r="AI417" s="12">
        <f>+SUMIFS('BLG1222'!$I:$I,'BLG1222'!$A:$A,'ALL 2022'!$2:$2,'BLG1222'!$D:$D,'ALL 2022'!$D:$D)</f>
        <v>0</v>
      </c>
      <c r="AJ417" s="12">
        <f>+SUMIFS('BLG1222'!$I:$I,'BLG1222'!$A:$A,'ALL 2022'!$2:$2,'BLG1222'!$D:$D,'ALL 2022'!$D:$D)</f>
        <v>0</v>
      </c>
      <c r="AK417" s="12">
        <f>+SUMIFS('BLG1222'!$I:$I,'BLG1222'!$A:$A,'ALL 2022'!$2:$2,'BLG1222'!$D:$D,'ALL 2022'!$D:$D)</f>
        <v>0</v>
      </c>
      <c r="AL417" s="12">
        <f>+SUMIFS('BLG1222'!$I:$I,'BLG1222'!$A:$A,'ALL 2022'!$2:$2,'BLG1222'!$D:$D,'ALL 2022'!$D:$D)</f>
        <v>0</v>
      </c>
      <c r="AM417" s="12">
        <f>+SUMIFS('BLG1222'!$I:$I,'BLG1222'!$A:$A,'ALL 2022'!$2:$2,'BLG1222'!$D:$D,'ALL 2022'!$D:$D)</f>
        <v>0</v>
      </c>
      <c r="AN417" s="12">
        <f>+SUMIFS('BLG1222'!$I:$I,'BLG1222'!$A:$A,'ALL 2022'!$2:$2,'BLG1222'!$D:$D,'ALL 2022'!$D:$D)</f>
        <v>0</v>
      </c>
      <c r="AO417" s="12">
        <f>+SUMIFS('BLG1222'!$I:$I,'BLG1222'!$A:$A,'ALL 2022'!$2:$2,'BLG1222'!$D:$D,'ALL 2022'!$D:$D)</f>
        <v>-740800</v>
      </c>
      <c r="AP417" s="12">
        <f>+SUMIFS('BLG1222'!$I:$I,'BLG1222'!$A:$A,'ALL 2022'!$2:$2,'BLG1222'!$D:$D,'ALL 2022'!$D:$D)</f>
        <v>0</v>
      </c>
      <c r="AQ417" s="164">
        <f t="shared" si="44"/>
        <v>-834592.62000000104</v>
      </c>
      <c r="AR417" s="165">
        <f t="shared" si="45"/>
        <v>-176.50074970128284</v>
      </c>
    </row>
    <row r="418" spans="1:44" x14ac:dyDescent="0.25">
      <c r="A418" s="11" t="str">
        <f t="shared" si="41"/>
        <v>6</v>
      </c>
      <c r="B418" s="11" t="str">
        <f t="shared" si="42"/>
        <v>60</v>
      </c>
      <c r="C418" s="11" t="str">
        <f t="shared" si="43"/>
        <v>601</v>
      </c>
      <c r="D418" s="23">
        <v>60100000</v>
      </c>
      <c r="E418" s="119" t="s">
        <v>3269</v>
      </c>
      <c r="F418" s="24" t="s">
        <v>353</v>
      </c>
      <c r="G418" s="12">
        <f>+SUMIFS('BLG1222'!$I:$I,'BLG1222'!$A:$A,'ALL 2022'!$2:$2,'BLG1222'!$D:$D,'ALL 2022'!$D:$D)</f>
        <v>0</v>
      </c>
      <c r="H418" s="12">
        <f>+SUMIFS('BLG1222'!$I:$I,'BLG1222'!$A:$A,'ALL 2022'!$2:$2,'BLG1222'!$D:$D,'ALL 2022'!$D:$D)</f>
        <v>0</v>
      </c>
      <c r="I418" s="12">
        <f>+SUMIFS('BLG1222'!$I:$I,'BLG1222'!$A:$A,'ALL 2022'!$2:$2,'BLG1222'!$D:$D,'ALL 2022'!$D:$D)</f>
        <v>0</v>
      </c>
      <c r="J418" s="12">
        <f>+SUMIFS('BLG1222'!$I:$I,'BLG1222'!$A:$A,'ALL 2022'!$2:$2,'BLG1222'!$D:$D,'ALL 2022'!$D:$D)</f>
        <v>0</v>
      </c>
      <c r="K418" s="12">
        <f>+SUMIFS('BLG1222'!$I:$I,'BLG1222'!$A:$A,'ALL 2022'!$2:$2,'BLG1222'!$D:$D,'ALL 2022'!$D:$D)</f>
        <v>0</v>
      </c>
      <c r="L418" s="12">
        <f>+SUMIFS('BLG1222'!$I:$I,'BLG1222'!$A:$A,'ALL 2022'!$2:$2,'BLG1222'!$D:$D,'ALL 2022'!$D:$D)</f>
        <v>0</v>
      </c>
      <c r="M418" s="12">
        <f>+SUMIFS('BLG1222'!$I:$I,'BLG1222'!$A:$A,'ALL 2022'!$2:$2,'BLG1222'!$D:$D,'ALL 2022'!$D:$D)</f>
        <v>0</v>
      </c>
      <c r="N418" s="12">
        <f>+SUMIFS('BLG1222'!$I:$I,'BLG1222'!$A:$A,'ALL 2022'!$2:$2,'BLG1222'!$D:$D,'ALL 2022'!$D:$D)</f>
        <v>0</v>
      </c>
      <c r="O418" s="12">
        <f>+SUMIFS('BLG1222'!$I:$I,'BLG1222'!$A:$A,'ALL 2022'!$2:$2,'BLG1222'!$D:$D,'ALL 2022'!$D:$D)</f>
        <v>0</v>
      </c>
      <c r="P418" s="12">
        <f>+SUMIFS('BLG1222'!$I:$I,'BLG1222'!$A:$A,'ALL 2022'!$2:$2,'BLG1222'!$D:$D,'ALL 2022'!$D:$D)</f>
        <v>0</v>
      </c>
      <c r="Q418" s="12">
        <f>+SUMIFS('BLG1222'!$I:$I,'BLG1222'!$A:$A,'ALL 2022'!$2:$2,'BLG1222'!$D:$D,'ALL 2022'!$D:$D)</f>
        <v>0</v>
      </c>
      <c r="R418" s="12">
        <f>+SUMIFS('BLG1222'!$I:$I,'BLG1222'!$A:$A,'ALL 2022'!$2:$2,'BLG1222'!$D:$D,'ALL 2022'!$D:$D)</f>
        <v>0</v>
      </c>
      <c r="S418" s="12">
        <f>+SUMIFS('BLG1222'!$I:$I,'BLG1222'!$A:$A,'ALL 2022'!$2:$2,'BLG1222'!$D:$D,'ALL 2022'!$D:$D)</f>
        <v>0</v>
      </c>
      <c r="T418" s="12">
        <f>+SUMIFS('BLG1222'!$I:$I,'BLG1222'!$A:$A,'ALL 2022'!$2:$2,'BLG1222'!$D:$D,'ALL 2022'!$D:$D)</f>
        <v>0</v>
      </c>
      <c r="U418" s="12">
        <f>+SUMIFS('BLG1222'!$I:$I,'BLG1222'!$A:$A,'ALL 2022'!$2:$2,'BLG1222'!$D:$D,'ALL 2022'!$D:$D)</f>
        <v>0</v>
      </c>
      <c r="V418" s="12">
        <f>+SUMIFS('BLG1222'!$I:$I,'BLG1222'!$A:$A,'ALL 2022'!$2:$2,'BLG1222'!$D:$D,'ALL 2022'!$D:$D)</f>
        <v>0</v>
      </c>
      <c r="W418" s="12">
        <f>+SUMIFS('BLG1222'!$I:$I,'BLG1222'!$A:$A,'ALL 2022'!$2:$2,'BLG1222'!$D:$D,'ALL 2022'!$D:$D)</f>
        <v>0</v>
      </c>
      <c r="X418" s="12">
        <f>+SUMIFS('BLG1222'!$I:$I,'BLG1222'!$A:$A,'ALL 2022'!$2:$2,'BLG1222'!$D:$D,'ALL 2022'!$D:$D)</f>
        <v>0</v>
      </c>
      <c r="Y418" s="12">
        <f>+SUMIFS('BLG1222'!$I:$I,'BLG1222'!$A:$A,'ALL 2022'!$2:$2,'BLG1222'!$D:$D,'ALL 2022'!$D:$D)</f>
        <v>0</v>
      </c>
      <c r="Z418" s="12">
        <f>+SUMIFS('BLG1222'!$I:$I,'BLG1222'!$A:$A,'ALL 2022'!$2:$2,'BLG1222'!$D:$D,'ALL 2022'!$D:$D)</f>
        <v>0</v>
      </c>
      <c r="AA418" s="12">
        <f>+SUMIFS('BLG1222'!$I:$I,'BLG1222'!$A:$A,'ALL 2022'!$2:$2,'BLG1222'!$D:$D,'ALL 2022'!$D:$D)</f>
        <v>0</v>
      </c>
      <c r="AB418" s="12">
        <f>+SUMIFS('BLG1222'!$I:$I,'BLG1222'!$A:$A,'ALL 2022'!$2:$2,'BLG1222'!$D:$D,'ALL 2022'!$D:$D)</f>
        <v>0</v>
      </c>
      <c r="AC418" s="12">
        <f>+SUMIFS('BLG1222'!$I:$I,'BLG1222'!$A:$A,'ALL 2022'!$2:$2,'BLG1222'!$D:$D,'ALL 2022'!$D:$D)</f>
        <v>5592714455.8519983</v>
      </c>
      <c r="AD418" s="12">
        <f>+SUMIFS('BLG1222'!$I:$I,'BLG1222'!$A:$A,'ALL 2022'!$2:$2,'BLG1222'!$D:$D,'ALL 2022'!$D:$D)</f>
        <v>0</v>
      </c>
      <c r="AE418" s="12">
        <f>+SUMIFS('BLG1222'!$I:$I,'BLG1222'!$A:$A,'ALL 2022'!$2:$2,'BLG1222'!$D:$D,'ALL 2022'!$D:$D)</f>
        <v>0</v>
      </c>
      <c r="AF418" s="12">
        <f>+SUMIFS('BLG1222'!$I:$I,'BLG1222'!$A:$A,'ALL 2022'!$2:$2,'BLG1222'!$D:$D,'ALL 2022'!$D:$D)</f>
        <v>0</v>
      </c>
      <c r="AG418" s="12">
        <f>+SUMIFS('BLG1222'!$I:$I,'BLG1222'!$A:$A,'ALL 2022'!$2:$2,'BLG1222'!$D:$D,'ALL 2022'!$D:$D)</f>
        <v>0</v>
      </c>
      <c r="AH418" s="12">
        <f>+SUMIFS('BLG1222'!$I:$I,'BLG1222'!$A:$A,'ALL 2022'!$2:$2,'BLG1222'!$D:$D,'ALL 2022'!$D:$D)</f>
        <v>0</v>
      </c>
      <c r="AI418" s="12">
        <f>+SUMIFS('BLG1222'!$I:$I,'BLG1222'!$A:$A,'ALL 2022'!$2:$2,'BLG1222'!$D:$D,'ALL 2022'!$D:$D)</f>
        <v>0</v>
      </c>
      <c r="AJ418" s="12">
        <f>+SUMIFS('BLG1222'!$I:$I,'BLG1222'!$A:$A,'ALL 2022'!$2:$2,'BLG1222'!$D:$D,'ALL 2022'!$D:$D)</f>
        <v>0</v>
      </c>
      <c r="AK418" s="12">
        <f>+SUMIFS('BLG1222'!$I:$I,'BLG1222'!$A:$A,'ALL 2022'!$2:$2,'BLG1222'!$D:$D,'ALL 2022'!$D:$D)</f>
        <v>0</v>
      </c>
      <c r="AL418" s="12">
        <f>+SUMIFS('BLG1222'!$I:$I,'BLG1222'!$A:$A,'ALL 2022'!$2:$2,'BLG1222'!$D:$D,'ALL 2022'!$D:$D)</f>
        <v>0</v>
      </c>
      <c r="AM418" s="12">
        <f>+SUMIFS('BLG1222'!$I:$I,'BLG1222'!$A:$A,'ALL 2022'!$2:$2,'BLG1222'!$D:$D,'ALL 2022'!$D:$D)</f>
        <v>0</v>
      </c>
      <c r="AN418" s="12">
        <f>+SUMIFS('BLG1222'!$I:$I,'BLG1222'!$A:$A,'ALL 2022'!$2:$2,'BLG1222'!$D:$D,'ALL 2022'!$D:$D)</f>
        <v>0</v>
      </c>
      <c r="AO418" s="12">
        <f>+SUMIFS('BLG1222'!$I:$I,'BLG1222'!$A:$A,'ALL 2022'!$2:$2,'BLG1222'!$D:$D,'ALL 2022'!$D:$D)</f>
        <v>0</v>
      </c>
      <c r="AP418" s="12">
        <f>+SUMIFS('BLG1222'!$I:$I,'BLG1222'!$A:$A,'ALL 2022'!$2:$2,'BLG1222'!$D:$D,'ALL 2022'!$D:$D)</f>
        <v>0</v>
      </c>
      <c r="AQ418" s="164">
        <f t="shared" si="44"/>
        <v>5592714455.8519983</v>
      </c>
      <c r="AR418" s="165">
        <f t="shared" si="45"/>
        <v>1182754.6406090658</v>
      </c>
    </row>
    <row r="419" spans="1:44" x14ac:dyDescent="0.25">
      <c r="A419" s="11" t="str">
        <f t="shared" si="41"/>
        <v>6</v>
      </c>
      <c r="B419" s="11" t="str">
        <f t="shared" si="42"/>
        <v>60</v>
      </c>
      <c r="C419" s="11" t="str">
        <f t="shared" si="43"/>
        <v>601</v>
      </c>
      <c r="D419" s="23">
        <v>60101000</v>
      </c>
      <c r="E419" s="119" t="s">
        <v>3269</v>
      </c>
      <c r="F419" s="24" t="s">
        <v>359</v>
      </c>
      <c r="G419" s="12">
        <f>+SUMIFS('BLG1222'!$I:$I,'BLG1222'!$A:$A,'ALL 2022'!$2:$2,'BLG1222'!$D:$D,'ALL 2022'!$D:$D)</f>
        <v>7834335583.9799995</v>
      </c>
      <c r="H419" s="12">
        <f>+SUMIFS('BLG1222'!$I:$I,'BLG1222'!$A:$A,'ALL 2022'!$2:$2,'BLG1222'!$D:$D,'ALL 2022'!$D:$D)</f>
        <v>0</v>
      </c>
      <c r="I419" s="12">
        <f>+SUMIFS('BLG1222'!$I:$I,'BLG1222'!$A:$A,'ALL 2022'!$2:$2,'BLG1222'!$D:$D,'ALL 2022'!$D:$D)</f>
        <v>1537187371.1716001</v>
      </c>
      <c r="J419" s="12">
        <f>+SUMIFS('BLG1222'!$I:$I,'BLG1222'!$A:$A,'ALL 2022'!$2:$2,'BLG1222'!$D:$D,'ALL 2022'!$D:$D)</f>
        <v>4255000</v>
      </c>
      <c r="K419" s="12">
        <f>+SUMIFS('BLG1222'!$I:$I,'BLG1222'!$A:$A,'ALL 2022'!$2:$2,'BLG1222'!$D:$D,'ALL 2022'!$D:$D)</f>
        <v>0</v>
      </c>
      <c r="L419" s="12">
        <f>+SUMIFS('BLG1222'!$I:$I,'BLG1222'!$A:$A,'ALL 2022'!$2:$2,'BLG1222'!$D:$D,'ALL 2022'!$D:$D)</f>
        <v>-13237899.9999997</v>
      </c>
      <c r="M419" s="12">
        <f>+SUMIFS('BLG1222'!$I:$I,'BLG1222'!$A:$A,'ALL 2022'!$2:$2,'BLG1222'!$D:$D,'ALL 2022'!$D:$D)</f>
        <v>328908401585.21997</v>
      </c>
      <c r="N419" s="12">
        <f>+SUMIFS('BLG1222'!$I:$I,'BLG1222'!$A:$A,'ALL 2022'!$2:$2,'BLG1222'!$D:$D,'ALL 2022'!$D:$D)</f>
        <v>9134331890.0100002</v>
      </c>
      <c r="O419" s="12">
        <f>+SUMIFS('BLG1222'!$I:$I,'BLG1222'!$A:$A,'ALL 2022'!$2:$2,'BLG1222'!$D:$D,'ALL 2022'!$D:$D)</f>
        <v>0</v>
      </c>
      <c r="P419" s="12">
        <f>+SUMIFS('BLG1222'!$I:$I,'BLG1222'!$A:$A,'ALL 2022'!$2:$2,'BLG1222'!$D:$D,'ALL 2022'!$D:$D)</f>
        <v>0</v>
      </c>
      <c r="Q419" s="12">
        <f>+SUMIFS('BLG1222'!$I:$I,'BLG1222'!$A:$A,'ALL 2022'!$2:$2,'BLG1222'!$D:$D,'ALL 2022'!$D:$D)</f>
        <v>0</v>
      </c>
      <c r="R419" s="12">
        <f>+SUMIFS('BLG1222'!$I:$I,'BLG1222'!$A:$A,'ALL 2022'!$2:$2,'BLG1222'!$D:$D,'ALL 2022'!$D:$D)</f>
        <v>0</v>
      </c>
      <c r="S419" s="12">
        <f>+SUMIFS('BLG1222'!$I:$I,'BLG1222'!$A:$A,'ALL 2022'!$2:$2,'BLG1222'!$D:$D,'ALL 2022'!$D:$D)</f>
        <v>0</v>
      </c>
      <c r="T419" s="12">
        <f>+SUMIFS('BLG1222'!$I:$I,'BLG1222'!$A:$A,'ALL 2022'!$2:$2,'BLG1222'!$D:$D,'ALL 2022'!$D:$D)</f>
        <v>0</v>
      </c>
      <c r="U419" s="12">
        <f>+SUMIFS('BLG1222'!$I:$I,'BLG1222'!$A:$A,'ALL 2022'!$2:$2,'BLG1222'!$D:$D,'ALL 2022'!$D:$D)</f>
        <v>0</v>
      </c>
      <c r="V419" s="12">
        <f>+SUMIFS('BLG1222'!$I:$I,'BLG1222'!$A:$A,'ALL 2022'!$2:$2,'BLG1222'!$D:$D,'ALL 2022'!$D:$D)</f>
        <v>0</v>
      </c>
      <c r="W419" s="12">
        <f>+SUMIFS('BLG1222'!$I:$I,'BLG1222'!$A:$A,'ALL 2022'!$2:$2,'BLG1222'!$D:$D,'ALL 2022'!$D:$D)</f>
        <v>0</v>
      </c>
      <c r="X419" s="12">
        <f>+SUMIFS('BLG1222'!$I:$I,'BLG1222'!$A:$A,'ALL 2022'!$2:$2,'BLG1222'!$D:$D,'ALL 2022'!$D:$D)</f>
        <v>50675000</v>
      </c>
      <c r="Y419" s="12">
        <f>+SUMIFS('BLG1222'!$I:$I,'BLG1222'!$A:$A,'ALL 2022'!$2:$2,'BLG1222'!$D:$D,'ALL 2022'!$D:$D)</f>
        <v>0</v>
      </c>
      <c r="Z419" s="12">
        <f>+SUMIFS('BLG1222'!$I:$I,'BLG1222'!$A:$A,'ALL 2022'!$2:$2,'BLG1222'!$D:$D,'ALL 2022'!$D:$D)</f>
        <v>0</v>
      </c>
      <c r="AA419" s="12">
        <f>+SUMIFS('BLG1222'!$I:$I,'BLG1222'!$A:$A,'ALL 2022'!$2:$2,'BLG1222'!$D:$D,'ALL 2022'!$D:$D)</f>
        <v>0</v>
      </c>
      <c r="AB419" s="12">
        <f>+SUMIFS('BLG1222'!$I:$I,'BLG1222'!$A:$A,'ALL 2022'!$2:$2,'BLG1222'!$D:$D,'ALL 2022'!$D:$D)</f>
        <v>6378931067.7299995</v>
      </c>
      <c r="AC419" s="12">
        <f>+SUMIFS('BLG1222'!$I:$I,'BLG1222'!$A:$A,'ALL 2022'!$2:$2,'BLG1222'!$D:$D,'ALL 2022'!$D:$D)</f>
        <v>0</v>
      </c>
      <c r="AD419" s="12">
        <f>+SUMIFS('BLG1222'!$I:$I,'BLG1222'!$A:$A,'ALL 2022'!$2:$2,'BLG1222'!$D:$D,'ALL 2022'!$D:$D)</f>
        <v>0</v>
      </c>
      <c r="AE419" s="12">
        <f>+SUMIFS('BLG1222'!$I:$I,'BLG1222'!$A:$A,'ALL 2022'!$2:$2,'BLG1222'!$D:$D,'ALL 2022'!$D:$D)</f>
        <v>0</v>
      </c>
      <c r="AF419" s="12">
        <f>+SUMIFS('BLG1222'!$I:$I,'BLG1222'!$A:$A,'ALL 2022'!$2:$2,'BLG1222'!$D:$D,'ALL 2022'!$D:$D)</f>
        <v>0</v>
      </c>
      <c r="AG419" s="12">
        <f>+SUMIFS('BLG1222'!$I:$I,'BLG1222'!$A:$A,'ALL 2022'!$2:$2,'BLG1222'!$D:$D,'ALL 2022'!$D:$D)</f>
        <v>0</v>
      </c>
      <c r="AH419" s="12">
        <f>+SUMIFS('BLG1222'!$I:$I,'BLG1222'!$A:$A,'ALL 2022'!$2:$2,'BLG1222'!$D:$D,'ALL 2022'!$D:$D)</f>
        <v>0</v>
      </c>
      <c r="AI419" s="12">
        <f>+SUMIFS('BLG1222'!$I:$I,'BLG1222'!$A:$A,'ALL 2022'!$2:$2,'BLG1222'!$D:$D,'ALL 2022'!$D:$D)</f>
        <v>0</v>
      </c>
      <c r="AJ419" s="12">
        <f>+SUMIFS('BLG1222'!$I:$I,'BLG1222'!$A:$A,'ALL 2022'!$2:$2,'BLG1222'!$D:$D,'ALL 2022'!$D:$D)</f>
        <v>0</v>
      </c>
      <c r="AK419" s="12">
        <f>+SUMIFS('BLG1222'!$I:$I,'BLG1222'!$A:$A,'ALL 2022'!$2:$2,'BLG1222'!$D:$D,'ALL 2022'!$D:$D)</f>
        <v>95038346.890000001</v>
      </c>
      <c r="AL419" s="12">
        <f>+SUMIFS('BLG1222'!$I:$I,'BLG1222'!$A:$A,'ALL 2022'!$2:$2,'BLG1222'!$D:$D,'ALL 2022'!$D:$D)</f>
        <v>1254684947.3800001</v>
      </c>
      <c r="AM419" s="12">
        <f>+SUMIFS('BLG1222'!$I:$I,'BLG1222'!$A:$A,'ALL 2022'!$2:$2,'BLG1222'!$D:$D,'ALL 2022'!$D:$D)</f>
        <v>3852681937.5999999</v>
      </c>
      <c r="AN419" s="12">
        <f>+SUMIFS('BLG1222'!$I:$I,'BLG1222'!$A:$A,'ALL 2022'!$2:$2,'BLG1222'!$D:$D,'ALL 2022'!$D:$D)</f>
        <v>0</v>
      </c>
      <c r="AO419" s="12">
        <f>+SUMIFS('BLG1222'!$I:$I,'BLG1222'!$A:$A,'ALL 2022'!$2:$2,'BLG1222'!$D:$D,'ALL 2022'!$D:$D)</f>
        <v>0</v>
      </c>
      <c r="AP419" s="12">
        <f>+SUMIFS('BLG1222'!$I:$I,'BLG1222'!$A:$A,'ALL 2022'!$2:$2,'BLG1222'!$D:$D,'ALL 2022'!$D:$D)</f>
        <v>0</v>
      </c>
      <c r="AQ419" s="164">
        <f t="shared" si="44"/>
        <v>359037284829.98157</v>
      </c>
      <c r="AR419" s="165">
        <f t="shared" si="45"/>
        <v>75929679.252621114</v>
      </c>
    </row>
    <row r="420" spans="1:44" x14ac:dyDescent="0.25">
      <c r="A420" s="11" t="str">
        <f t="shared" si="41"/>
        <v>6</v>
      </c>
      <c r="B420" s="11" t="str">
        <f t="shared" si="42"/>
        <v>60</v>
      </c>
      <c r="C420" s="11" t="str">
        <f t="shared" si="43"/>
        <v>601</v>
      </c>
      <c r="D420" s="23">
        <v>60101200</v>
      </c>
      <c r="E420" s="119" t="s">
        <v>3269</v>
      </c>
      <c r="F420" s="24" t="s">
        <v>2395</v>
      </c>
      <c r="G420" s="12">
        <f>+SUMIFS('BLG1222'!$I:$I,'BLG1222'!$A:$A,'ALL 2022'!$2:$2,'BLG1222'!$D:$D,'ALL 2022'!$D:$D)</f>
        <v>0</v>
      </c>
      <c r="H420" s="12">
        <f>+SUMIFS('BLG1222'!$I:$I,'BLG1222'!$A:$A,'ALL 2022'!$2:$2,'BLG1222'!$D:$D,'ALL 2022'!$D:$D)</f>
        <v>0</v>
      </c>
      <c r="I420" s="12">
        <f>+SUMIFS('BLG1222'!$I:$I,'BLG1222'!$A:$A,'ALL 2022'!$2:$2,'BLG1222'!$D:$D,'ALL 2022'!$D:$D)</f>
        <v>0</v>
      </c>
      <c r="J420" s="12">
        <f>+SUMIFS('BLG1222'!$I:$I,'BLG1222'!$A:$A,'ALL 2022'!$2:$2,'BLG1222'!$D:$D,'ALL 2022'!$D:$D)</f>
        <v>0</v>
      </c>
      <c r="K420" s="12">
        <f>+SUMIFS('BLG1222'!$I:$I,'BLG1222'!$A:$A,'ALL 2022'!$2:$2,'BLG1222'!$D:$D,'ALL 2022'!$D:$D)</f>
        <v>0</v>
      </c>
      <c r="L420" s="12">
        <f>+SUMIFS('BLG1222'!$I:$I,'BLG1222'!$A:$A,'ALL 2022'!$2:$2,'BLG1222'!$D:$D,'ALL 2022'!$D:$D)</f>
        <v>0</v>
      </c>
      <c r="M420" s="12">
        <f>+SUMIFS('BLG1222'!$I:$I,'BLG1222'!$A:$A,'ALL 2022'!$2:$2,'BLG1222'!$D:$D,'ALL 2022'!$D:$D)</f>
        <v>0</v>
      </c>
      <c r="N420" s="12">
        <f>+SUMIFS('BLG1222'!$I:$I,'BLG1222'!$A:$A,'ALL 2022'!$2:$2,'BLG1222'!$D:$D,'ALL 2022'!$D:$D)</f>
        <v>0</v>
      </c>
      <c r="O420" s="12">
        <f>+SUMIFS('BLG1222'!$I:$I,'BLG1222'!$A:$A,'ALL 2022'!$2:$2,'BLG1222'!$D:$D,'ALL 2022'!$D:$D)</f>
        <v>0</v>
      </c>
      <c r="P420" s="12">
        <f>+SUMIFS('BLG1222'!$I:$I,'BLG1222'!$A:$A,'ALL 2022'!$2:$2,'BLG1222'!$D:$D,'ALL 2022'!$D:$D)</f>
        <v>0</v>
      </c>
      <c r="Q420" s="12">
        <f>+SUMIFS('BLG1222'!$I:$I,'BLG1222'!$A:$A,'ALL 2022'!$2:$2,'BLG1222'!$D:$D,'ALL 2022'!$D:$D)</f>
        <v>0</v>
      </c>
      <c r="R420" s="12">
        <f>+SUMIFS('BLG1222'!$I:$I,'BLG1222'!$A:$A,'ALL 2022'!$2:$2,'BLG1222'!$D:$D,'ALL 2022'!$D:$D)</f>
        <v>0</v>
      </c>
      <c r="S420" s="12">
        <f>+SUMIFS('BLG1222'!$I:$I,'BLG1222'!$A:$A,'ALL 2022'!$2:$2,'BLG1222'!$D:$D,'ALL 2022'!$D:$D)</f>
        <v>0</v>
      </c>
      <c r="T420" s="12">
        <f>+SUMIFS('BLG1222'!$I:$I,'BLG1222'!$A:$A,'ALL 2022'!$2:$2,'BLG1222'!$D:$D,'ALL 2022'!$D:$D)</f>
        <v>0</v>
      </c>
      <c r="U420" s="12">
        <f>+SUMIFS('BLG1222'!$I:$I,'BLG1222'!$A:$A,'ALL 2022'!$2:$2,'BLG1222'!$D:$D,'ALL 2022'!$D:$D)</f>
        <v>0</v>
      </c>
      <c r="V420" s="12">
        <f>+SUMIFS('BLG1222'!$I:$I,'BLG1222'!$A:$A,'ALL 2022'!$2:$2,'BLG1222'!$D:$D,'ALL 2022'!$D:$D)</f>
        <v>0</v>
      </c>
      <c r="W420" s="12">
        <f>+SUMIFS('BLG1222'!$I:$I,'BLG1222'!$A:$A,'ALL 2022'!$2:$2,'BLG1222'!$D:$D,'ALL 2022'!$D:$D)</f>
        <v>0</v>
      </c>
      <c r="X420" s="12">
        <f>+SUMIFS('BLG1222'!$I:$I,'BLG1222'!$A:$A,'ALL 2022'!$2:$2,'BLG1222'!$D:$D,'ALL 2022'!$D:$D)</f>
        <v>0</v>
      </c>
      <c r="Y420" s="12">
        <f>+SUMIFS('BLG1222'!$I:$I,'BLG1222'!$A:$A,'ALL 2022'!$2:$2,'BLG1222'!$D:$D,'ALL 2022'!$D:$D)</f>
        <v>0</v>
      </c>
      <c r="Z420" s="12">
        <f>+SUMIFS('BLG1222'!$I:$I,'BLG1222'!$A:$A,'ALL 2022'!$2:$2,'BLG1222'!$D:$D,'ALL 2022'!$D:$D)</f>
        <v>0</v>
      </c>
      <c r="AA420" s="12">
        <f>+SUMIFS('BLG1222'!$I:$I,'BLG1222'!$A:$A,'ALL 2022'!$2:$2,'BLG1222'!$D:$D,'ALL 2022'!$D:$D)</f>
        <v>0</v>
      </c>
      <c r="AB420" s="12">
        <f>+SUMIFS('BLG1222'!$I:$I,'BLG1222'!$A:$A,'ALL 2022'!$2:$2,'BLG1222'!$D:$D,'ALL 2022'!$D:$D)</f>
        <v>0</v>
      </c>
      <c r="AC420" s="12">
        <f>+SUMIFS('BLG1222'!$I:$I,'BLG1222'!$A:$A,'ALL 2022'!$2:$2,'BLG1222'!$D:$D,'ALL 2022'!$D:$D)</f>
        <v>0</v>
      </c>
      <c r="AD420" s="12">
        <f>+SUMIFS('BLG1222'!$I:$I,'BLG1222'!$A:$A,'ALL 2022'!$2:$2,'BLG1222'!$D:$D,'ALL 2022'!$D:$D)</f>
        <v>0</v>
      </c>
      <c r="AE420" s="12">
        <f>+SUMIFS('BLG1222'!$I:$I,'BLG1222'!$A:$A,'ALL 2022'!$2:$2,'BLG1222'!$D:$D,'ALL 2022'!$D:$D)</f>
        <v>0</v>
      </c>
      <c r="AF420" s="12">
        <f>+SUMIFS('BLG1222'!$I:$I,'BLG1222'!$A:$A,'ALL 2022'!$2:$2,'BLG1222'!$D:$D,'ALL 2022'!$D:$D)</f>
        <v>0</v>
      </c>
      <c r="AG420" s="12">
        <f>+SUMIFS('BLG1222'!$I:$I,'BLG1222'!$A:$A,'ALL 2022'!$2:$2,'BLG1222'!$D:$D,'ALL 2022'!$D:$D)</f>
        <v>0</v>
      </c>
      <c r="AH420" s="12">
        <f>+SUMIFS('BLG1222'!$I:$I,'BLG1222'!$A:$A,'ALL 2022'!$2:$2,'BLG1222'!$D:$D,'ALL 2022'!$D:$D)</f>
        <v>0</v>
      </c>
      <c r="AI420" s="12">
        <f>+SUMIFS('BLG1222'!$I:$I,'BLG1222'!$A:$A,'ALL 2022'!$2:$2,'BLG1222'!$D:$D,'ALL 2022'!$D:$D)</f>
        <v>0</v>
      </c>
      <c r="AJ420" s="12">
        <f>+SUMIFS('BLG1222'!$I:$I,'BLG1222'!$A:$A,'ALL 2022'!$2:$2,'BLG1222'!$D:$D,'ALL 2022'!$D:$D)</f>
        <v>0</v>
      </c>
      <c r="AK420" s="12">
        <f>+SUMIFS('BLG1222'!$I:$I,'BLG1222'!$A:$A,'ALL 2022'!$2:$2,'BLG1222'!$D:$D,'ALL 2022'!$D:$D)</f>
        <v>0</v>
      </c>
      <c r="AL420" s="12">
        <f>+SUMIFS('BLG1222'!$I:$I,'BLG1222'!$A:$A,'ALL 2022'!$2:$2,'BLG1222'!$D:$D,'ALL 2022'!$D:$D)</f>
        <v>0</v>
      </c>
      <c r="AM420" s="12">
        <f>+SUMIFS('BLG1222'!$I:$I,'BLG1222'!$A:$A,'ALL 2022'!$2:$2,'BLG1222'!$D:$D,'ALL 2022'!$D:$D)</f>
        <v>0</v>
      </c>
      <c r="AN420" s="12">
        <f>+SUMIFS('BLG1222'!$I:$I,'BLG1222'!$A:$A,'ALL 2022'!$2:$2,'BLG1222'!$D:$D,'ALL 2022'!$D:$D)</f>
        <v>0</v>
      </c>
      <c r="AO420" s="12">
        <f>+SUMIFS('BLG1222'!$I:$I,'BLG1222'!$A:$A,'ALL 2022'!$2:$2,'BLG1222'!$D:$D,'ALL 2022'!$D:$D)</f>
        <v>0</v>
      </c>
      <c r="AP420" s="12">
        <f>+SUMIFS('BLG1222'!$I:$I,'BLG1222'!$A:$A,'ALL 2022'!$2:$2,'BLG1222'!$D:$D,'ALL 2022'!$D:$D)</f>
        <v>0</v>
      </c>
      <c r="AQ420" s="164">
        <f t="shared" si="44"/>
        <v>0</v>
      </c>
      <c r="AR420" s="165">
        <f t="shared" si="45"/>
        <v>0</v>
      </c>
    </row>
    <row r="421" spans="1:44" x14ac:dyDescent="0.25">
      <c r="A421" s="11" t="str">
        <f t="shared" si="41"/>
        <v>6</v>
      </c>
      <c r="B421" s="11" t="str">
        <f t="shared" si="42"/>
        <v>60</v>
      </c>
      <c r="C421" s="11" t="str">
        <f t="shared" si="43"/>
        <v>601</v>
      </c>
      <c r="D421" s="23">
        <v>60102000</v>
      </c>
      <c r="E421" s="119" t="s">
        <v>3269</v>
      </c>
      <c r="F421" s="24" t="s">
        <v>424</v>
      </c>
      <c r="G421" s="12">
        <f>+SUMIFS('BLG1222'!$I:$I,'BLG1222'!$A:$A,'ALL 2022'!$2:$2,'BLG1222'!$D:$D,'ALL 2022'!$D:$D)</f>
        <v>124402575</v>
      </c>
      <c r="H421" s="12">
        <f>+SUMIFS('BLG1222'!$I:$I,'BLG1222'!$A:$A,'ALL 2022'!$2:$2,'BLG1222'!$D:$D,'ALL 2022'!$D:$D)</f>
        <v>0</v>
      </c>
      <c r="I421" s="12">
        <f>+SUMIFS('BLG1222'!$I:$I,'BLG1222'!$A:$A,'ALL 2022'!$2:$2,'BLG1222'!$D:$D,'ALL 2022'!$D:$D)</f>
        <v>135985946.3915</v>
      </c>
      <c r="J421" s="12">
        <f>+SUMIFS('BLG1222'!$I:$I,'BLG1222'!$A:$A,'ALL 2022'!$2:$2,'BLG1222'!$D:$D,'ALL 2022'!$D:$D)</f>
        <v>0</v>
      </c>
      <c r="K421" s="12">
        <f>+SUMIFS('BLG1222'!$I:$I,'BLG1222'!$A:$A,'ALL 2022'!$2:$2,'BLG1222'!$D:$D,'ALL 2022'!$D:$D)</f>
        <v>0</v>
      </c>
      <c r="L421" s="12">
        <f>+SUMIFS('BLG1222'!$I:$I,'BLG1222'!$A:$A,'ALL 2022'!$2:$2,'BLG1222'!$D:$D,'ALL 2022'!$D:$D)</f>
        <v>0</v>
      </c>
      <c r="M421" s="12">
        <f>+SUMIFS('BLG1222'!$I:$I,'BLG1222'!$A:$A,'ALL 2022'!$2:$2,'BLG1222'!$D:$D,'ALL 2022'!$D:$D)</f>
        <v>0</v>
      </c>
      <c r="N421" s="12">
        <f>+SUMIFS('BLG1222'!$I:$I,'BLG1222'!$A:$A,'ALL 2022'!$2:$2,'BLG1222'!$D:$D,'ALL 2022'!$D:$D)</f>
        <v>0</v>
      </c>
      <c r="O421" s="12">
        <f>+SUMIFS('BLG1222'!$I:$I,'BLG1222'!$A:$A,'ALL 2022'!$2:$2,'BLG1222'!$D:$D,'ALL 2022'!$D:$D)</f>
        <v>0</v>
      </c>
      <c r="P421" s="12">
        <f>+SUMIFS('BLG1222'!$I:$I,'BLG1222'!$A:$A,'ALL 2022'!$2:$2,'BLG1222'!$D:$D,'ALL 2022'!$D:$D)</f>
        <v>0</v>
      </c>
      <c r="Q421" s="12">
        <f>+SUMIFS('BLG1222'!$I:$I,'BLG1222'!$A:$A,'ALL 2022'!$2:$2,'BLG1222'!$D:$D,'ALL 2022'!$D:$D)</f>
        <v>0</v>
      </c>
      <c r="R421" s="12">
        <f>+SUMIFS('BLG1222'!$I:$I,'BLG1222'!$A:$A,'ALL 2022'!$2:$2,'BLG1222'!$D:$D,'ALL 2022'!$D:$D)</f>
        <v>0</v>
      </c>
      <c r="S421" s="12">
        <f>+SUMIFS('BLG1222'!$I:$I,'BLG1222'!$A:$A,'ALL 2022'!$2:$2,'BLG1222'!$D:$D,'ALL 2022'!$D:$D)</f>
        <v>0</v>
      </c>
      <c r="T421" s="12">
        <f>+SUMIFS('BLG1222'!$I:$I,'BLG1222'!$A:$A,'ALL 2022'!$2:$2,'BLG1222'!$D:$D,'ALL 2022'!$D:$D)</f>
        <v>0</v>
      </c>
      <c r="U421" s="12">
        <f>+SUMIFS('BLG1222'!$I:$I,'BLG1222'!$A:$A,'ALL 2022'!$2:$2,'BLG1222'!$D:$D,'ALL 2022'!$D:$D)</f>
        <v>0</v>
      </c>
      <c r="V421" s="12">
        <f>+SUMIFS('BLG1222'!$I:$I,'BLG1222'!$A:$A,'ALL 2022'!$2:$2,'BLG1222'!$D:$D,'ALL 2022'!$D:$D)</f>
        <v>0</v>
      </c>
      <c r="W421" s="12">
        <f>+SUMIFS('BLG1222'!$I:$I,'BLG1222'!$A:$A,'ALL 2022'!$2:$2,'BLG1222'!$D:$D,'ALL 2022'!$D:$D)</f>
        <v>0</v>
      </c>
      <c r="X421" s="12">
        <f>+SUMIFS('BLG1222'!$I:$I,'BLG1222'!$A:$A,'ALL 2022'!$2:$2,'BLG1222'!$D:$D,'ALL 2022'!$D:$D)</f>
        <v>0</v>
      </c>
      <c r="Y421" s="12">
        <f>+SUMIFS('BLG1222'!$I:$I,'BLG1222'!$A:$A,'ALL 2022'!$2:$2,'BLG1222'!$D:$D,'ALL 2022'!$D:$D)</f>
        <v>0</v>
      </c>
      <c r="Z421" s="12">
        <f>+SUMIFS('BLG1222'!$I:$I,'BLG1222'!$A:$A,'ALL 2022'!$2:$2,'BLG1222'!$D:$D,'ALL 2022'!$D:$D)</f>
        <v>0</v>
      </c>
      <c r="AA421" s="12">
        <f>+SUMIFS('BLG1222'!$I:$I,'BLG1222'!$A:$A,'ALL 2022'!$2:$2,'BLG1222'!$D:$D,'ALL 2022'!$D:$D)</f>
        <v>0</v>
      </c>
      <c r="AB421" s="12">
        <f>+SUMIFS('BLG1222'!$I:$I,'BLG1222'!$A:$A,'ALL 2022'!$2:$2,'BLG1222'!$D:$D,'ALL 2022'!$D:$D)</f>
        <v>0</v>
      </c>
      <c r="AC421" s="12">
        <f>+SUMIFS('BLG1222'!$I:$I,'BLG1222'!$A:$A,'ALL 2022'!$2:$2,'BLG1222'!$D:$D,'ALL 2022'!$D:$D)</f>
        <v>0</v>
      </c>
      <c r="AD421" s="12">
        <f>+SUMIFS('BLG1222'!$I:$I,'BLG1222'!$A:$A,'ALL 2022'!$2:$2,'BLG1222'!$D:$D,'ALL 2022'!$D:$D)</f>
        <v>0</v>
      </c>
      <c r="AE421" s="12">
        <f>+SUMIFS('BLG1222'!$I:$I,'BLG1222'!$A:$A,'ALL 2022'!$2:$2,'BLG1222'!$D:$D,'ALL 2022'!$D:$D)</f>
        <v>0</v>
      </c>
      <c r="AF421" s="12">
        <f>+SUMIFS('BLG1222'!$I:$I,'BLG1222'!$A:$A,'ALL 2022'!$2:$2,'BLG1222'!$D:$D,'ALL 2022'!$D:$D)</f>
        <v>0</v>
      </c>
      <c r="AG421" s="12">
        <f>+SUMIFS('BLG1222'!$I:$I,'BLG1222'!$A:$A,'ALL 2022'!$2:$2,'BLG1222'!$D:$D,'ALL 2022'!$D:$D)</f>
        <v>0</v>
      </c>
      <c r="AH421" s="12">
        <f>+SUMIFS('BLG1222'!$I:$I,'BLG1222'!$A:$A,'ALL 2022'!$2:$2,'BLG1222'!$D:$D,'ALL 2022'!$D:$D)</f>
        <v>0</v>
      </c>
      <c r="AI421" s="12">
        <f>+SUMIFS('BLG1222'!$I:$I,'BLG1222'!$A:$A,'ALL 2022'!$2:$2,'BLG1222'!$D:$D,'ALL 2022'!$D:$D)</f>
        <v>0</v>
      </c>
      <c r="AJ421" s="12">
        <f>+SUMIFS('BLG1222'!$I:$I,'BLG1222'!$A:$A,'ALL 2022'!$2:$2,'BLG1222'!$D:$D,'ALL 2022'!$D:$D)</f>
        <v>0</v>
      </c>
      <c r="AK421" s="12">
        <f>+SUMIFS('BLG1222'!$I:$I,'BLG1222'!$A:$A,'ALL 2022'!$2:$2,'BLG1222'!$D:$D,'ALL 2022'!$D:$D)</f>
        <v>0</v>
      </c>
      <c r="AL421" s="12">
        <f>+SUMIFS('BLG1222'!$I:$I,'BLG1222'!$A:$A,'ALL 2022'!$2:$2,'BLG1222'!$D:$D,'ALL 2022'!$D:$D)</f>
        <v>0</v>
      </c>
      <c r="AM421" s="12">
        <f>+SUMIFS('BLG1222'!$I:$I,'BLG1222'!$A:$A,'ALL 2022'!$2:$2,'BLG1222'!$D:$D,'ALL 2022'!$D:$D)</f>
        <v>5700623234.54</v>
      </c>
      <c r="AN421" s="12">
        <f>+SUMIFS('BLG1222'!$I:$I,'BLG1222'!$A:$A,'ALL 2022'!$2:$2,'BLG1222'!$D:$D,'ALL 2022'!$D:$D)</f>
        <v>0</v>
      </c>
      <c r="AO421" s="12">
        <f>+SUMIFS('BLG1222'!$I:$I,'BLG1222'!$A:$A,'ALL 2022'!$2:$2,'BLG1222'!$D:$D,'ALL 2022'!$D:$D)</f>
        <v>0</v>
      </c>
      <c r="AP421" s="12">
        <f>+SUMIFS('BLG1222'!$I:$I,'BLG1222'!$A:$A,'ALL 2022'!$2:$2,'BLG1222'!$D:$D,'ALL 2022'!$D:$D)</f>
        <v>0</v>
      </c>
      <c r="AQ421" s="164">
        <f t="shared" si="44"/>
        <v>5961011755.9314995</v>
      </c>
      <c r="AR421" s="165">
        <f t="shared" si="45"/>
        <v>1260642.6401183237</v>
      </c>
    </row>
    <row r="422" spans="1:44" x14ac:dyDescent="0.25">
      <c r="A422" s="11" t="str">
        <f t="shared" si="41"/>
        <v>6</v>
      </c>
      <c r="B422" s="11" t="str">
        <f t="shared" si="42"/>
        <v>60</v>
      </c>
      <c r="C422" s="11" t="str">
        <f t="shared" si="43"/>
        <v>601</v>
      </c>
      <c r="D422" s="23">
        <v>60103000</v>
      </c>
      <c r="E422" s="119" t="s">
        <v>3269</v>
      </c>
      <c r="F422" s="24" t="s">
        <v>356</v>
      </c>
      <c r="G422" s="12">
        <f>+SUMIFS('BLG1222'!$I:$I,'BLG1222'!$A:$A,'ALL 2022'!$2:$2,'BLG1222'!$D:$D,'ALL 2022'!$D:$D)</f>
        <v>2180892825.0099998</v>
      </c>
      <c r="H422" s="12">
        <f>+SUMIFS('BLG1222'!$I:$I,'BLG1222'!$A:$A,'ALL 2022'!$2:$2,'BLG1222'!$D:$D,'ALL 2022'!$D:$D)</f>
        <v>0</v>
      </c>
      <c r="I422" s="12">
        <f>+SUMIFS('BLG1222'!$I:$I,'BLG1222'!$A:$A,'ALL 2022'!$2:$2,'BLG1222'!$D:$D,'ALL 2022'!$D:$D)</f>
        <v>11784373309.059</v>
      </c>
      <c r="J422" s="12">
        <f>+SUMIFS('BLG1222'!$I:$I,'BLG1222'!$A:$A,'ALL 2022'!$2:$2,'BLG1222'!$D:$D,'ALL 2022'!$D:$D)</f>
        <v>0</v>
      </c>
      <c r="K422" s="12">
        <f>+SUMIFS('BLG1222'!$I:$I,'BLG1222'!$A:$A,'ALL 2022'!$2:$2,'BLG1222'!$D:$D,'ALL 2022'!$D:$D)</f>
        <v>1440000</v>
      </c>
      <c r="L422" s="12">
        <f>+SUMIFS('BLG1222'!$I:$I,'BLG1222'!$A:$A,'ALL 2022'!$2:$2,'BLG1222'!$D:$D,'ALL 2022'!$D:$D)</f>
        <v>0</v>
      </c>
      <c r="M422" s="12">
        <f>+SUMIFS('BLG1222'!$I:$I,'BLG1222'!$A:$A,'ALL 2022'!$2:$2,'BLG1222'!$D:$D,'ALL 2022'!$D:$D)</f>
        <v>0</v>
      </c>
      <c r="N422" s="12">
        <f>+SUMIFS('BLG1222'!$I:$I,'BLG1222'!$A:$A,'ALL 2022'!$2:$2,'BLG1222'!$D:$D,'ALL 2022'!$D:$D)</f>
        <v>0</v>
      </c>
      <c r="O422" s="12">
        <f>+SUMIFS('BLG1222'!$I:$I,'BLG1222'!$A:$A,'ALL 2022'!$2:$2,'BLG1222'!$D:$D,'ALL 2022'!$D:$D)</f>
        <v>0</v>
      </c>
      <c r="P422" s="12">
        <f>+SUMIFS('BLG1222'!$I:$I,'BLG1222'!$A:$A,'ALL 2022'!$2:$2,'BLG1222'!$D:$D,'ALL 2022'!$D:$D)</f>
        <v>0</v>
      </c>
      <c r="Q422" s="12">
        <f>+SUMIFS('BLG1222'!$I:$I,'BLG1222'!$A:$A,'ALL 2022'!$2:$2,'BLG1222'!$D:$D,'ALL 2022'!$D:$D)</f>
        <v>0</v>
      </c>
      <c r="R422" s="12">
        <f>+SUMIFS('BLG1222'!$I:$I,'BLG1222'!$A:$A,'ALL 2022'!$2:$2,'BLG1222'!$D:$D,'ALL 2022'!$D:$D)</f>
        <v>0</v>
      </c>
      <c r="S422" s="12">
        <f>+SUMIFS('BLG1222'!$I:$I,'BLG1222'!$A:$A,'ALL 2022'!$2:$2,'BLG1222'!$D:$D,'ALL 2022'!$D:$D)</f>
        <v>0</v>
      </c>
      <c r="T422" s="12">
        <f>+SUMIFS('BLG1222'!$I:$I,'BLG1222'!$A:$A,'ALL 2022'!$2:$2,'BLG1222'!$D:$D,'ALL 2022'!$D:$D)</f>
        <v>0</v>
      </c>
      <c r="U422" s="12">
        <f>+SUMIFS('BLG1222'!$I:$I,'BLG1222'!$A:$A,'ALL 2022'!$2:$2,'BLG1222'!$D:$D,'ALL 2022'!$D:$D)</f>
        <v>0</v>
      </c>
      <c r="V422" s="12">
        <f>+SUMIFS('BLG1222'!$I:$I,'BLG1222'!$A:$A,'ALL 2022'!$2:$2,'BLG1222'!$D:$D,'ALL 2022'!$D:$D)</f>
        <v>0</v>
      </c>
      <c r="W422" s="12">
        <f>+SUMIFS('BLG1222'!$I:$I,'BLG1222'!$A:$A,'ALL 2022'!$2:$2,'BLG1222'!$D:$D,'ALL 2022'!$D:$D)</f>
        <v>0</v>
      </c>
      <c r="X422" s="12">
        <f>+SUMIFS('BLG1222'!$I:$I,'BLG1222'!$A:$A,'ALL 2022'!$2:$2,'BLG1222'!$D:$D,'ALL 2022'!$D:$D)</f>
        <v>0</v>
      </c>
      <c r="Y422" s="12">
        <f>+SUMIFS('BLG1222'!$I:$I,'BLG1222'!$A:$A,'ALL 2022'!$2:$2,'BLG1222'!$D:$D,'ALL 2022'!$D:$D)</f>
        <v>0</v>
      </c>
      <c r="Z422" s="12">
        <f>+SUMIFS('BLG1222'!$I:$I,'BLG1222'!$A:$A,'ALL 2022'!$2:$2,'BLG1222'!$D:$D,'ALL 2022'!$D:$D)</f>
        <v>0</v>
      </c>
      <c r="AA422" s="12">
        <f>+SUMIFS('BLG1222'!$I:$I,'BLG1222'!$A:$A,'ALL 2022'!$2:$2,'BLG1222'!$D:$D,'ALL 2022'!$D:$D)</f>
        <v>0</v>
      </c>
      <c r="AB422" s="12">
        <f>+SUMIFS('BLG1222'!$I:$I,'BLG1222'!$A:$A,'ALL 2022'!$2:$2,'BLG1222'!$D:$D,'ALL 2022'!$D:$D)</f>
        <v>20680115.600000001</v>
      </c>
      <c r="AC422" s="12">
        <f>+SUMIFS('BLG1222'!$I:$I,'BLG1222'!$A:$A,'ALL 2022'!$2:$2,'BLG1222'!$D:$D,'ALL 2022'!$D:$D)</f>
        <v>0</v>
      </c>
      <c r="AD422" s="12">
        <f>+SUMIFS('BLG1222'!$I:$I,'BLG1222'!$A:$A,'ALL 2022'!$2:$2,'BLG1222'!$D:$D,'ALL 2022'!$D:$D)</f>
        <v>0</v>
      </c>
      <c r="AE422" s="12">
        <f>+SUMIFS('BLG1222'!$I:$I,'BLG1222'!$A:$A,'ALL 2022'!$2:$2,'BLG1222'!$D:$D,'ALL 2022'!$D:$D)</f>
        <v>0</v>
      </c>
      <c r="AF422" s="12">
        <f>+SUMIFS('BLG1222'!$I:$I,'BLG1222'!$A:$A,'ALL 2022'!$2:$2,'BLG1222'!$D:$D,'ALL 2022'!$D:$D)</f>
        <v>0</v>
      </c>
      <c r="AG422" s="12">
        <f>+SUMIFS('BLG1222'!$I:$I,'BLG1222'!$A:$A,'ALL 2022'!$2:$2,'BLG1222'!$D:$D,'ALL 2022'!$D:$D)</f>
        <v>0</v>
      </c>
      <c r="AH422" s="12">
        <f>+SUMIFS('BLG1222'!$I:$I,'BLG1222'!$A:$A,'ALL 2022'!$2:$2,'BLG1222'!$D:$D,'ALL 2022'!$D:$D)</f>
        <v>0</v>
      </c>
      <c r="AI422" s="12">
        <f>+SUMIFS('BLG1222'!$I:$I,'BLG1222'!$A:$A,'ALL 2022'!$2:$2,'BLG1222'!$D:$D,'ALL 2022'!$D:$D)</f>
        <v>0</v>
      </c>
      <c r="AJ422" s="12">
        <f>+SUMIFS('BLG1222'!$I:$I,'BLG1222'!$A:$A,'ALL 2022'!$2:$2,'BLG1222'!$D:$D,'ALL 2022'!$D:$D)</f>
        <v>0</v>
      </c>
      <c r="AK422" s="12">
        <f>+SUMIFS('BLG1222'!$I:$I,'BLG1222'!$A:$A,'ALL 2022'!$2:$2,'BLG1222'!$D:$D,'ALL 2022'!$D:$D)</f>
        <v>0</v>
      </c>
      <c r="AL422" s="12">
        <f>+SUMIFS('BLG1222'!$I:$I,'BLG1222'!$A:$A,'ALL 2022'!$2:$2,'BLG1222'!$D:$D,'ALL 2022'!$D:$D)</f>
        <v>0</v>
      </c>
      <c r="AM422" s="12">
        <f>+SUMIFS('BLG1222'!$I:$I,'BLG1222'!$A:$A,'ALL 2022'!$2:$2,'BLG1222'!$D:$D,'ALL 2022'!$D:$D)</f>
        <v>0</v>
      </c>
      <c r="AN422" s="12">
        <f>+SUMIFS('BLG1222'!$I:$I,'BLG1222'!$A:$A,'ALL 2022'!$2:$2,'BLG1222'!$D:$D,'ALL 2022'!$D:$D)</f>
        <v>0</v>
      </c>
      <c r="AO422" s="12">
        <f>+SUMIFS('BLG1222'!$I:$I,'BLG1222'!$A:$A,'ALL 2022'!$2:$2,'BLG1222'!$D:$D,'ALL 2022'!$D:$D)</f>
        <v>0</v>
      </c>
      <c r="AP422" s="12">
        <f>+SUMIFS('BLG1222'!$I:$I,'BLG1222'!$A:$A,'ALL 2022'!$2:$2,'BLG1222'!$D:$D,'ALL 2022'!$D:$D)</f>
        <v>0</v>
      </c>
      <c r="AQ422" s="164">
        <f t="shared" si="44"/>
        <v>13987386249.669001</v>
      </c>
      <c r="AR422" s="165">
        <f t="shared" si="45"/>
        <v>2958070.9201909676</v>
      </c>
    </row>
    <row r="423" spans="1:44" x14ac:dyDescent="0.25">
      <c r="A423" s="11" t="str">
        <f t="shared" si="41"/>
        <v>6</v>
      </c>
      <c r="B423" s="11" t="str">
        <f t="shared" si="42"/>
        <v>60</v>
      </c>
      <c r="C423" s="11" t="str">
        <f t="shared" si="43"/>
        <v>601</v>
      </c>
      <c r="D423" s="23">
        <v>60110000</v>
      </c>
      <c r="E423" s="119" t="s">
        <v>3269</v>
      </c>
      <c r="F423" s="24" t="s">
        <v>360</v>
      </c>
      <c r="G423" s="12">
        <f>+SUMIFS('BLG1222'!$I:$I,'BLG1222'!$A:$A,'ALL 2022'!$2:$2,'BLG1222'!$D:$D,'ALL 2022'!$D:$D)</f>
        <v>2646789599.1300001</v>
      </c>
      <c r="H423" s="12">
        <f>+SUMIFS('BLG1222'!$I:$I,'BLG1222'!$A:$A,'ALL 2022'!$2:$2,'BLG1222'!$D:$D,'ALL 2022'!$D:$D)</f>
        <v>0</v>
      </c>
      <c r="I423" s="12">
        <f>+SUMIFS('BLG1222'!$I:$I,'BLG1222'!$A:$A,'ALL 2022'!$2:$2,'BLG1222'!$D:$D,'ALL 2022'!$D:$D)</f>
        <v>0</v>
      </c>
      <c r="J423" s="12">
        <f>+SUMIFS('BLG1222'!$I:$I,'BLG1222'!$A:$A,'ALL 2022'!$2:$2,'BLG1222'!$D:$D,'ALL 2022'!$D:$D)</f>
        <v>291876250</v>
      </c>
      <c r="K423" s="12">
        <f>+SUMIFS('BLG1222'!$I:$I,'BLG1222'!$A:$A,'ALL 2022'!$2:$2,'BLG1222'!$D:$D,'ALL 2022'!$D:$D)</f>
        <v>40520487717.199997</v>
      </c>
      <c r="L423" s="12">
        <f>+SUMIFS('BLG1222'!$I:$I,'BLG1222'!$A:$A,'ALL 2022'!$2:$2,'BLG1222'!$D:$D,'ALL 2022'!$D:$D)</f>
        <v>8593136284.2000008</v>
      </c>
      <c r="M423" s="12">
        <f>+SUMIFS('BLG1222'!$I:$I,'BLG1222'!$A:$A,'ALL 2022'!$2:$2,'BLG1222'!$D:$D,'ALL 2022'!$D:$D)</f>
        <v>0</v>
      </c>
      <c r="N423" s="12">
        <f>+SUMIFS('BLG1222'!$I:$I,'BLG1222'!$A:$A,'ALL 2022'!$2:$2,'BLG1222'!$D:$D,'ALL 2022'!$D:$D)</f>
        <v>0</v>
      </c>
      <c r="O423" s="12">
        <f>+SUMIFS('BLG1222'!$I:$I,'BLG1222'!$A:$A,'ALL 2022'!$2:$2,'BLG1222'!$D:$D,'ALL 2022'!$D:$D)</f>
        <v>0</v>
      </c>
      <c r="P423" s="12">
        <f>+SUMIFS('BLG1222'!$I:$I,'BLG1222'!$A:$A,'ALL 2022'!$2:$2,'BLG1222'!$D:$D,'ALL 2022'!$D:$D)</f>
        <v>0</v>
      </c>
      <c r="Q423" s="12">
        <f>+SUMIFS('BLG1222'!$I:$I,'BLG1222'!$A:$A,'ALL 2022'!$2:$2,'BLG1222'!$D:$D,'ALL 2022'!$D:$D)</f>
        <v>0</v>
      </c>
      <c r="R423" s="12">
        <f>+SUMIFS('BLG1222'!$I:$I,'BLG1222'!$A:$A,'ALL 2022'!$2:$2,'BLG1222'!$D:$D,'ALL 2022'!$D:$D)</f>
        <v>0</v>
      </c>
      <c r="S423" s="12">
        <f>+SUMIFS('BLG1222'!$I:$I,'BLG1222'!$A:$A,'ALL 2022'!$2:$2,'BLG1222'!$D:$D,'ALL 2022'!$D:$D)</f>
        <v>0</v>
      </c>
      <c r="T423" s="12">
        <f>+SUMIFS('BLG1222'!$I:$I,'BLG1222'!$A:$A,'ALL 2022'!$2:$2,'BLG1222'!$D:$D,'ALL 2022'!$D:$D)</f>
        <v>0</v>
      </c>
      <c r="U423" s="12">
        <f>+SUMIFS('BLG1222'!$I:$I,'BLG1222'!$A:$A,'ALL 2022'!$2:$2,'BLG1222'!$D:$D,'ALL 2022'!$D:$D)</f>
        <v>0</v>
      </c>
      <c r="V423" s="12">
        <f>+SUMIFS('BLG1222'!$I:$I,'BLG1222'!$A:$A,'ALL 2022'!$2:$2,'BLG1222'!$D:$D,'ALL 2022'!$D:$D)</f>
        <v>0</v>
      </c>
      <c r="W423" s="12">
        <f>+SUMIFS('BLG1222'!$I:$I,'BLG1222'!$A:$A,'ALL 2022'!$2:$2,'BLG1222'!$D:$D,'ALL 2022'!$D:$D)</f>
        <v>0</v>
      </c>
      <c r="X423" s="12">
        <f>+SUMIFS('BLG1222'!$I:$I,'BLG1222'!$A:$A,'ALL 2022'!$2:$2,'BLG1222'!$D:$D,'ALL 2022'!$D:$D)</f>
        <v>0</v>
      </c>
      <c r="Y423" s="12">
        <f>+SUMIFS('BLG1222'!$I:$I,'BLG1222'!$A:$A,'ALL 2022'!$2:$2,'BLG1222'!$D:$D,'ALL 2022'!$D:$D)</f>
        <v>0</v>
      </c>
      <c r="Z423" s="12">
        <f>+SUMIFS('BLG1222'!$I:$I,'BLG1222'!$A:$A,'ALL 2022'!$2:$2,'BLG1222'!$D:$D,'ALL 2022'!$D:$D)</f>
        <v>0</v>
      </c>
      <c r="AA423" s="12">
        <f>+SUMIFS('BLG1222'!$I:$I,'BLG1222'!$A:$A,'ALL 2022'!$2:$2,'BLG1222'!$D:$D,'ALL 2022'!$D:$D)</f>
        <v>0</v>
      </c>
      <c r="AB423" s="12">
        <f>+SUMIFS('BLG1222'!$I:$I,'BLG1222'!$A:$A,'ALL 2022'!$2:$2,'BLG1222'!$D:$D,'ALL 2022'!$D:$D)</f>
        <v>0</v>
      </c>
      <c r="AC423" s="12">
        <f>+SUMIFS('BLG1222'!$I:$I,'BLG1222'!$A:$A,'ALL 2022'!$2:$2,'BLG1222'!$D:$D,'ALL 2022'!$D:$D)</f>
        <v>0</v>
      </c>
      <c r="AD423" s="12">
        <f>+SUMIFS('BLG1222'!$I:$I,'BLG1222'!$A:$A,'ALL 2022'!$2:$2,'BLG1222'!$D:$D,'ALL 2022'!$D:$D)</f>
        <v>0</v>
      </c>
      <c r="AE423" s="12">
        <f>+SUMIFS('BLG1222'!$I:$I,'BLG1222'!$A:$A,'ALL 2022'!$2:$2,'BLG1222'!$D:$D,'ALL 2022'!$D:$D)</f>
        <v>0</v>
      </c>
      <c r="AF423" s="12">
        <f>+SUMIFS('BLG1222'!$I:$I,'BLG1222'!$A:$A,'ALL 2022'!$2:$2,'BLG1222'!$D:$D,'ALL 2022'!$D:$D)</f>
        <v>0</v>
      </c>
      <c r="AG423" s="12">
        <f>+SUMIFS('BLG1222'!$I:$I,'BLG1222'!$A:$A,'ALL 2022'!$2:$2,'BLG1222'!$D:$D,'ALL 2022'!$D:$D)</f>
        <v>0</v>
      </c>
      <c r="AH423" s="12">
        <f>+SUMIFS('BLG1222'!$I:$I,'BLG1222'!$A:$A,'ALL 2022'!$2:$2,'BLG1222'!$D:$D,'ALL 2022'!$D:$D)</f>
        <v>0</v>
      </c>
      <c r="AI423" s="12">
        <f>+SUMIFS('BLG1222'!$I:$I,'BLG1222'!$A:$A,'ALL 2022'!$2:$2,'BLG1222'!$D:$D,'ALL 2022'!$D:$D)</f>
        <v>0</v>
      </c>
      <c r="AJ423" s="12">
        <f>+SUMIFS('BLG1222'!$I:$I,'BLG1222'!$A:$A,'ALL 2022'!$2:$2,'BLG1222'!$D:$D,'ALL 2022'!$D:$D)</f>
        <v>0</v>
      </c>
      <c r="AK423" s="12">
        <f>+SUMIFS('BLG1222'!$I:$I,'BLG1222'!$A:$A,'ALL 2022'!$2:$2,'BLG1222'!$D:$D,'ALL 2022'!$D:$D)</f>
        <v>0</v>
      </c>
      <c r="AL423" s="12">
        <f>+SUMIFS('BLG1222'!$I:$I,'BLG1222'!$A:$A,'ALL 2022'!$2:$2,'BLG1222'!$D:$D,'ALL 2022'!$D:$D)</f>
        <v>0</v>
      </c>
      <c r="AM423" s="12">
        <f>+SUMIFS('BLG1222'!$I:$I,'BLG1222'!$A:$A,'ALL 2022'!$2:$2,'BLG1222'!$D:$D,'ALL 2022'!$D:$D)</f>
        <v>0</v>
      </c>
      <c r="AN423" s="12">
        <f>+SUMIFS('BLG1222'!$I:$I,'BLG1222'!$A:$A,'ALL 2022'!$2:$2,'BLG1222'!$D:$D,'ALL 2022'!$D:$D)</f>
        <v>0</v>
      </c>
      <c r="AO423" s="12">
        <f>+SUMIFS('BLG1222'!$I:$I,'BLG1222'!$A:$A,'ALL 2022'!$2:$2,'BLG1222'!$D:$D,'ALL 2022'!$D:$D)</f>
        <v>0</v>
      </c>
      <c r="AP423" s="12">
        <f>+SUMIFS('BLG1222'!$I:$I,'BLG1222'!$A:$A,'ALL 2022'!$2:$2,'BLG1222'!$D:$D,'ALL 2022'!$D:$D)</f>
        <v>0</v>
      </c>
      <c r="AQ423" s="164">
        <f t="shared" si="44"/>
        <v>52052289850.529999</v>
      </c>
      <c r="AR423" s="165">
        <f t="shared" si="45"/>
        <v>11008087.014101574</v>
      </c>
    </row>
    <row r="424" spans="1:44" x14ac:dyDescent="0.25">
      <c r="A424" s="11" t="str">
        <f t="shared" si="41"/>
        <v>6</v>
      </c>
      <c r="B424" s="11" t="str">
        <f t="shared" si="42"/>
        <v>60</v>
      </c>
      <c r="C424" s="11" t="str">
        <f t="shared" si="43"/>
        <v>601</v>
      </c>
      <c r="D424" s="23">
        <v>60114000</v>
      </c>
      <c r="E424" s="119" t="s">
        <v>3269</v>
      </c>
      <c r="F424" s="24" t="s">
        <v>362</v>
      </c>
      <c r="G424" s="12">
        <f>+SUMIFS('BLG1222'!$I:$I,'BLG1222'!$A:$A,'ALL 2022'!$2:$2,'BLG1222'!$D:$D,'ALL 2022'!$D:$D)</f>
        <v>0</v>
      </c>
      <c r="H424" s="12">
        <f>+SUMIFS('BLG1222'!$I:$I,'BLG1222'!$A:$A,'ALL 2022'!$2:$2,'BLG1222'!$D:$D,'ALL 2022'!$D:$D)</f>
        <v>0</v>
      </c>
      <c r="I424" s="12">
        <f>+SUMIFS('BLG1222'!$I:$I,'BLG1222'!$A:$A,'ALL 2022'!$2:$2,'BLG1222'!$D:$D,'ALL 2022'!$D:$D)</f>
        <v>0</v>
      </c>
      <c r="J424" s="12">
        <f>+SUMIFS('BLG1222'!$I:$I,'BLG1222'!$A:$A,'ALL 2022'!$2:$2,'BLG1222'!$D:$D,'ALL 2022'!$D:$D)</f>
        <v>0</v>
      </c>
      <c r="K424" s="12">
        <f>+SUMIFS('BLG1222'!$I:$I,'BLG1222'!$A:$A,'ALL 2022'!$2:$2,'BLG1222'!$D:$D,'ALL 2022'!$D:$D)</f>
        <v>0</v>
      </c>
      <c r="L424" s="12">
        <f>+SUMIFS('BLG1222'!$I:$I,'BLG1222'!$A:$A,'ALL 2022'!$2:$2,'BLG1222'!$D:$D,'ALL 2022'!$D:$D)</f>
        <v>0</v>
      </c>
      <c r="M424" s="12">
        <f>+SUMIFS('BLG1222'!$I:$I,'BLG1222'!$A:$A,'ALL 2022'!$2:$2,'BLG1222'!$D:$D,'ALL 2022'!$D:$D)</f>
        <v>0</v>
      </c>
      <c r="N424" s="12">
        <f>+SUMIFS('BLG1222'!$I:$I,'BLG1222'!$A:$A,'ALL 2022'!$2:$2,'BLG1222'!$D:$D,'ALL 2022'!$D:$D)</f>
        <v>0</v>
      </c>
      <c r="O424" s="12">
        <f>+SUMIFS('BLG1222'!$I:$I,'BLG1222'!$A:$A,'ALL 2022'!$2:$2,'BLG1222'!$D:$D,'ALL 2022'!$D:$D)</f>
        <v>0</v>
      </c>
      <c r="P424" s="12">
        <f>+SUMIFS('BLG1222'!$I:$I,'BLG1222'!$A:$A,'ALL 2022'!$2:$2,'BLG1222'!$D:$D,'ALL 2022'!$D:$D)</f>
        <v>0</v>
      </c>
      <c r="Q424" s="12">
        <f>+SUMIFS('BLG1222'!$I:$I,'BLG1222'!$A:$A,'ALL 2022'!$2:$2,'BLG1222'!$D:$D,'ALL 2022'!$D:$D)</f>
        <v>0</v>
      </c>
      <c r="R424" s="12">
        <f>+SUMIFS('BLG1222'!$I:$I,'BLG1222'!$A:$A,'ALL 2022'!$2:$2,'BLG1222'!$D:$D,'ALL 2022'!$D:$D)</f>
        <v>0</v>
      </c>
      <c r="S424" s="12">
        <f>+SUMIFS('BLG1222'!$I:$I,'BLG1222'!$A:$A,'ALL 2022'!$2:$2,'BLG1222'!$D:$D,'ALL 2022'!$D:$D)</f>
        <v>0</v>
      </c>
      <c r="T424" s="12">
        <f>+SUMIFS('BLG1222'!$I:$I,'BLG1222'!$A:$A,'ALL 2022'!$2:$2,'BLG1222'!$D:$D,'ALL 2022'!$D:$D)</f>
        <v>0</v>
      </c>
      <c r="U424" s="12">
        <f>+SUMIFS('BLG1222'!$I:$I,'BLG1222'!$A:$A,'ALL 2022'!$2:$2,'BLG1222'!$D:$D,'ALL 2022'!$D:$D)</f>
        <v>0</v>
      </c>
      <c r="V424" s="12">
        <f>+SUMIFS('BLG1222'!$I:$I,'BLG1222'!$A:$A,'ALL 2022'!$2:$2,'BLG1222'!$D:$D,'ALL 2022'!$D:$D)</f>
        <v>0</v>
      </c>
      <c r="W424" s="12">
        <f>+SUMIFS('BLG1222'!$I:$I,'BLG1222'!$A:$A,'ALL 2022'!$2:$2,'BLG1222'!$D:$D,'ALL 2022'!$D:$D)</f>
        <v>0</v>
      </c>
      <c r="X424" s="12">
        <f>+SUMIFS('BLG1222'!$I:$I,'BLG1222'!$A:$A,'ALL 2022'!$2:$2,'BLG1222'!$D:$D,'ALL 2022'!$D:$D)</f>
        <v>0</v>
      </c>
      <c r="Y424" s="12">
        <f>+SUMIFS('BLG1222'!$I:$I,'BLG1222'!$A:$A,'ALL 2022'!$2:$2,'BLG1222'!$D:$D,'ALL 2022'!$D:$D)</f>
        <v>0</v>
      </c>
      <c r="Z424" s="12">
        <f>+SUMIFS('BLG1222'!$I:$I,'BLG1222'!$A:$A,'ALL 2022'!$2:$2,'BLG1222'!$D:$D,'ALL 2022'!$D:$D)</f>
        <v>0</v>
      </c>
      <c r="AA424" s="12">
        <f>+SUMIFS('BLG1222'!$I:$I,'BLG1222'!$A:$A,'ALL 2022'!$2:$2,'BLG1222'!$D:$D,'ALL 2022'!$D:$D)</f>
        <v>0</v>
      </c>
      <c r="AB424" s="12">
        <f>+SUMIFS('BLG1222'!$I:$I,'BLG1222'!$A:$A,'ALL 2022'!$2:$2,'BLG1222'!$D:$D,'ALL 2022'!$D:$D)</f>
        <v>0</v>
      </c>
      <c r="AC424" s="12">
        <f>+SUMIFS('BLG1222'!$I:$I,'BLG1222'!$A:$A,'ALL 2022'!$2:$2,'BLG1222'!$D:$D,'ALL 2022'!$D:$D)</f>
        <v>0</v>
      </c>
      <c r="AD424" s="12">
        <f>+SUMIFS('BLG1222'!$I:$I,'BLG1222'!$A:$A,'ALL 2022'!$2:$2,'BLG1222'!$D:$D,'ALL 2022'!$D:$D)</f>
        <v>0</v>
      </c>
      <c r="AE424" s="12">
        <f>+SUMIFS('BLG1222'!$I:$I,'BLG1222'!$A:$A,'ALL 2022'!$2:$2,'BLG1222'!$D:$D,'ALL 2022'!$D:$D)</f>
        <v>0</v>
      </c>
      <c r="AF424" s="12">
        <f>+SUMIFS('BLG1222'!$I:$I,'BLG1222'!$A:$A,'ALL 2022'!$2:$2,'BLG1222'!$D:$D,'ALL 2022'!$D:$D)</f>
        <v>0</v>
      </c>
      <c r="AG424" s="12">
        <f>+SUMIFS('BLG1222'!$I:$I,'BLG1222'!$A:$A,'ALL 2022'!$2:$2,'BLG1222'!$D:$D,'ALL 2022'!$D:$D)</f>
        <v>0</v>
      </c>
      <c r="AH424" s="12">
        <f>+SUMIFS('BLG1222'!$I:$I,'BLG1222'!$A:$A,'ALL 2022'!$2:$2,'BLG1222'!$D:$D,'ALL 2022'!$D:$D)</f>
        <v>0</v>
      </c>
      <c r="AI424" s="12">
        <f>+SUMIFS('BLG1222'!$I:$I,'BLG1222'!$A:$A,'ALL 2022'!$2:$2,'BLG1222'!$D:$D,'ALL 2022'!$D:$D)</f>
        <v>0</v>
      </c>
      <c r="AJ424" s="12">
        <f>+SUMIFS('BLG1222'!$I:$I,'BLG1222'!$A:$A,'ALL 2022'!$2:$2,'BLG1222'!$D:$D,'ALL 2022'!$D:$D)</f>
        <v>0</v>
      </c>
      <c r="AK424" s="12">
        <f>+SUMIFS('BLG1222'!$I:$I,'BLG1222'!$A:$A,'ALL 2022'!$2:$2,'BLG1222'!$D:$D,'ALL 2022'!$D:$D)</f>
        <v>0</v>
      </c>
      <c r="AL424" s="12">
        <f>+SUMIFS('BLG1222'!$I:$I,'BLG1222'!$A:$A,'ALL 2022'!$2:$2,'BLG1222'!$D:$D,'ALL 2022'!$D:$D)</f>
        <v>0</v>
      </c>
      <c r="AM424" s="12">
        <f>+SUMIFS('BLG1222'!$I:$I,'BLG1222'!$A:$A,'ALL 2022'!$2:$2,'BLG1222'!$D:$D,'ALL 2022'!$D:$D)</f>
        <v>0</v>
      </c>
      <c r="AN424" s="12">
        <f>+SUMIFS('BLG1222'!$I:$I,'BLG1222'!$A:$A,'ALL 2022'!$2:$2,'BLG1222'!$D:$D,'ALL 2022'!$D:$D)</f>
        <v>0</v>
      </c>
      <c r="AO424" s="12">
        <f>+SUMIFS('BLG1222'!$I:$I,'BLG1222'!$A:$A,'ALL 2022'!$2:$2,'BLG1222'!$D:$D,'ALL 2022'!$D:$D)</f>
        <v>0</v>
      </c>
      <c r="AP424" s="12">
        <f>+SUMIFS('BLG1222'!$I:$I,'BLG1222'!$A:$A,'ALL 2022'!$2:$2,'BLG1222'!$D:$D,'ALL 2022'!$D:$D)</f>
        <v>0</v>
      </c>
      <c r="AQ424" s="164">
        <f t="shared" si="44"/>
        <v>0</v>
      </c>
      <c r="AR424" s="165">
        <f t="shared" si="45"/>
        <v>0</v>
      </c>
    </row>
    <row r="425" spans="1:44" x14ac:dyDescent="0.25">
      <c r="A425" s="11" t="str">
        <f t="shared" si="41"/>
        <v>6</v>
      </c>
      <c r="B425" s="11" t="str">
        <f t="shared" si="42"/>
        <v>60</v>
      </c>
      <c r="C425" s="11" t="str">
        <f t="shared" si="43"/>
        <v>601</v>
      </c>
      <c r="D425" s="23">
        <v>60120000</v>
      </c>
      <c r="E425" s="119" t="s">
        <v>3269</v>
      </c>
      <c r="F425" s="24" t="s">
        <v>355</v>
      </c>
      <c r="G425" s="12">
        <f>+SUMIFS('BLG1222'!$I:$I,'BLG1222'!$A:$A,'ALL 2022'!$2:$2,'BLG1222'!$D:$D,'ALL 2022'!$D:$D)</f>
        <v>0</v>
      </c>
      <c r="H425" s="12">
        <f>+SUMIFS('BLG1222'!$I:$I,'BLG1222'!$A:$A,'ALL 2022'!$2:$2,'BLG1222'!$D:$D,'ALL 2022'!$D:$D)</f>
        <v>0</v>
      </c>
      <c r="I425" s="12">
        <f>+SUMIFS('BLG1222'!$I:$I,'BLG1222'!$A:$A,'ALL 2022'!$2:$2,'BLG1222'!$D:$D,'ALL 2022'!$D:$D)</f>
        <v>325000</v>
      </c>
      <c r="J425" s="12">
        <f>+SUMIFS('BLG1222'!$I:$I,'BLG1222'!$A:$A,'ALL 2022'!$2:$2,'BLG1222'!$D:$D,'ALL 2022'!$D:$D)</f>
        <v>0</v>
      </c>
      <c r="K425" s="12">
        <f>+SUMIFS('BLG1222'!$I:$I,'BLG1222'!$A:$A,'ALL 2022'!$2:$2,'BLG1222'!$D:$D,'ALL 2022'!$D:$D)</f>
        <v>16969924143.66</v>
      </c>
      <c r="L425" s="12">
        <f>+SUMIFS('BLG1222'!$I:$I,'BLG1222'!$A:$A,'ALL 2022'!$2:$2,'BLG1222'!$D:$D,'ALL 2022'!$D:$D)</f>
        <v>0</v>
      </c>
      <c r="M425" s="12">
        <f>+SUMIFS('BLG1222'!$I:$I,'BLG1222'!$A:$A,'ALL 2022'!$2:$2,'BLG1222'!$D:$D,'ALL 2022'!$D:$D)</f>
        <v>0</v>
      </c>
      <c r="N425" s="12">
        <f>+SUMIFS('BLG1222'!$I:$I,'BLG1222'!$A:$A,'ALL 2022'!$2:$2,'BLG1222'!$D:$D,'ALL 2022'!$D:$D)</f>
        <v>0</v>
      </c>
      <c r="O425" s="12">
        <f>+SUMIFS('BLG1222'!$I:$I,'BLG1222'!$A:$A,'ALL 2022'!$2:$2,'BLG1222'!$D:$D,'ALL 2022'!$D:$D)</f>
        <v>0</v>
      </c>
      <c r="P425" s="12">
        <f>+SUMIFS('BLG1222'!$I:$I,'BLG1222'!$A:$A,'ALL 2022'!$2:$2,'BLG1222'!$D:$D,'ALL 2022'!$D:$D)</f>
        <v>0</v>
      </c>
      <c r="Q425" s="12">
        <f>+SUMIFS('BLG1222'!$I:$I,'BLG1222'!$A:$A,'ALL 2022'!$2:$2,'BLG1222'!$D:$D,'ALL 2022'!$D:$D)</f>
        <v>0</v>
      </c>
      <c r="R425" s="12">
        <f>+SUMIFS('BLG1222'!$I:$I,'BLG1222'!$A:$A,'ALL 2022'!$2:$2,'BLG1222'!$D:$D,'ALL 2022'!$D:$D)</f>
        <v>0</v>
      </c>
      <c r="S425" s="12">
        <f>+SUMIFS('BLG1222'!$I:$I,'BLG1222'!$A:$A,'ALL 2022'!$2:$2,'BLG1222'!$D:$D,'ALL 2022'!$D:$D)</f>
        <v>0</v>
      </c>
      <c r="T425" s="12">
        <f>+SUMIFS('BLG1222'!$I:$I,'BLG1222'!$A:$A,'ALL 2022'!$2:$2,'BLG1222'!$D:$D,'ALL 2022'!$D:$D)</f>
        <v>0</v>
      </c>
      <c r="U425" s="12">
        <f>+SUMIFS('BLG1222'!$I:$I,'BLG1222'!$A:$A,'ALL 2022'!$2:$2,'BLG1222'!$D:$D,'ALL 2022'!$D:$D)</f>
        <v>0</v>
      </c>
      <c r="V425" s="12">
        <f>+SUMIFS('BLG1222'!$I:$I,'BLG1222'!$A:$A,'ALL 2022'!$2:$2,'BLG1222'!$D:$D,'ALL 2022'!$D:$D)</f>
        <v>0</v>
      </c>
      <c r="W425" s="12">
        <f>+SUMIFS('BLG1222'!$I:$I,'BLG1222'!$A:$A,'ALL 2022'!$2:$2,'BLG1222'!$D:$D,'ALL 2022'!$D:$D)</f>
        <v>0</v>
      </c>
      <c r="X425" s="12">
        <f>+SUMIFS('BLG1222'!$I:$I,'BLG1222'!$A:$A,'ALL 2022'!$2:$2,'BLG1222'!$D:$D,'ALL 2022'!$D:$D)</f>
        <v>0</v>
      </c>
      <c r="Y425" s="12">
        <f>+SUMIFS('BLG1222'!$I:$I,'BLG1222'!$A:$A,'ALL 2022'!$2:$2,'BLG1222'!$D:$D,'ALL 2022'!$D:$D)</f>
        <v>0</v>
      </c>
      <c r="Z425" s="12">
        <f>+SUMIFS('BLG1222'!$I:$I,'BLG1222'!$A:$A,'ALL 2022'!$2:$2,'BLG1222'!$D:$D,'ALL 2022'!$D:$D)</f>
        <v>0</v>
      </c>
      <c r="AA425" s="12">
        <f>+SUMIFS('BLG1222'!$I:$I,'BLG1222'!$A:$A,'ALL 2022'!$2:$2,'BLG1222'!$D:$D,'ALL 2022'!$D:$D)</f>
        <v>0</v>
      </c>
      <c r="AB425" s="12">
        <f>+SUMIFS('BLG1222'!$I:$I,'BLG1222'!$A:$A,'ALL 2022'!$2:$2,'BLG1222'!$D:$D,'ALL 2022'!$D:$D)</f>
        <v>0</v>
      </c>
      <c r="AC425" s="12">
        <f>+SUMIFS('BLG1222'!$I:$I,'BLG1222'!$A:$A,'ALL 2022'!$2:$2,'BLG1222'!$D:$D,'ALL 2022'!$D:$D)</f>
        <v>0</v>
      </c>
      <c r="AD425" s="12">
        <f>+SUMIFS('BLG1222'!$I:$I,'BLG1222'!$A:$A,'ALL 2022'!$2:$2,'BLG1222'!$D:$D,'ALL 2022'!$D:$D)</f>
        <v>0</v>
      </c>
      <c r="AE425" s="12">
        <f>+SUMIFS('BLG1222'!$I:$I,'BLG1222'!$A:$A,'ALL 2022'!$2:$2,'BLG1222'!$D:$D,'ALL 2022'!$D:$D)</f>
        <v>0</v>
      </c>
      <c r="AF425" s="12">
        <f>+SUMIFS('BLG1222'!$I:$I,'BLG1222'!$A:$A,'ALL 2022'!$2:$2,'BLG1222'!$D:$D,'ALL 2022'!$D:$D)</f>
        <v>0</v>
      </c>
      <c r="AG425" s="12">
        <f>+SUMIFS('BLG1222'!$I:$I,'BLG1222'!$A:$A,'ALL 2022'!$2:$2,'BLG1222'!$D:$D,'ALL 2022'!$D:$D)</f>
        <v>0</v>
      </c>
      <c r="AH425" s="12">
        <f>+SUMIFS('BLG1222'!$I:$I,'BLG1222'!$A:$A,'ALL 2022'!$2:$2,'BLG1222'!$D:$D,'ALL 2022'!$D:$D)</f>
        <v>0</v>
      </c>
      <c r="AI425" s="12">
        <f>+SUMIFS('BLG1222'!$I:$I,'BLG1222'!$A:$A,'ALL 2022'!$2:$2,'BLG1222'!$D:$D,'ALL 2022'!$D:$D)</f>
        <v>0</v>
      </c>
      <c r="AJ425" s="12">
        <f>+SUMIFS('BLG1222'!$I:$I,'BLG1222'!$A:$A,'ALL 2022'!$2:$2,'BLG1222'!$D:$D,'ALL 2022'!$D:$D)</f>
        <v>0</v>
      </c>
      <c r="AK425" s="12">
        <f>+SUMIFS('BLG1222'!$I:$I,'BLG1222'!$A:$A,'ALL 2022'!$2:$2,'BLG1222'!$D:$D,'ALL 2022'!$D:$D)</f>
        <v>0</v>
      </c>
      <c r="AL425" s="12">
        <f>+SUMIFS('BLG1222'!$I:$I,'BLG1222'!$A:$A,'ALL 2022'!$2:$2,'BLG1222'!$D:$D,'ALL 2022'!$D:$D)</f>
        <v>0</v>
      </c>
      <c r="AM425" s="12">
        <f>+SUMIFS('BLG1222'!$I:$I,'BLG1222'!$A:$A,'ALL 2022'!$2:$2,'BLG1222'!$D:$D,'ALL 2022'!$D:$D)</f>
        <v>0</v>
      </c>
      <c r="AN425" s="12">
        <f>+SUMIFS('BLG1222'!$I:$I,'BLG1222'!$A:$A,'ALL 2022'!$2:$2,'BLG1222'!$D:$D,'ALL 2022'!$D:$D)</f>
        <v>0</v>
      </c>
      <c r="AO425" s="12">
        <f>+SUMIFS('BLG1222'!$I:$I,'BLG1222'!$A:$A,'ALL 2022'!$2:$2,'BLG1222'!$D:$D,'ALL 2022'!$D:$D)</f>
        <v>0</v>
      </c>
      <c r="AP425" s="12">
        <f>+SUMIFS('BLG1222'!$I:$I,'BLG1222'!$A:$A,'ALL 2022'!$2:$2,'BLG1222'!$D:$D,'ALL 2022'!$D:$D)</f>
        <v>0</v>
      </c>
      <c r="AQ425" s="164">
        <f t="shared" si="44"/>
        <v>16970249143.66</v>
      </c>
      <c r="AR425" s="165">
        <f t="shared" si="45"/>
        <v>3588890.7051125607</v>
      </c>
    </row>
    <row r="426" spans="1:44" x14ac:dyDescent="0.25">
      <c r="A426" s="11" t="str">
        <f t="shared" si="41"/>
        <v>6</v>
      </c>
      <c r="B426" s="11" t="str">
        <f t="shared" si="42"/>
        <v>60</v>
      </c>
      <c r="C426" s="11" t="str">
        <f t="shared" si="43"/>
        <v>602</v>
      </c>
      <c r="D426" s="23">
        <v>60200000</v>
      </c>
      <c r="E426" s="119" t="s">
        <v>3269</v>
      </c>
      <c r="F426" s="24" t="s">
        <v>363</v>
      </c>
      <c r="G426" s="12">
        <f>+SUMIFS('BLG1222'!$I:$I,'BLG1222'!$A:$A,'ALL 2022'!$2:$2,'BLG1222'!$D:$D,'ALL 2022'!$D:$D)</f>
        <v>0</v>
      </c>
      <c r="H426" s="12">
        <f>+SUMIFS('BLG1222'!$I:$I,'BLG1222'!$A:$A,'ALL 2022'!$2:$2,'BLG1222'!$D:$D,'ALL 2022'!$D:$D)</f>
        <v>0</v>
      </c>
      <c r="I426" s="12">
        <f>+SUMIFS('BLG1222'!$I:$I,'BLG1222'!$A:$A,'ALL 2022'!$2:$2,'BLG1222'!$D:$D,'ALL 2022'!$D:$D)</f>
        <v>0</v>
      </c>
      <c r="J426" s="12">
        <f>+SUMIFS('BLG1222'!$I:$I,'BLG1222'!$A:$A,'ALL 2022'!$2:$2,'BLG1222'!$D:$D,'ALL 2022'!$D:$D)</f>
        <v>0</v>
      </c>
      <c r="K426" s="12">
        <f>+SUMIFS('BLG1222'!$I:$I,'BLG1222'!$A:$A,'ALL 2022'!$2:$2,'BLG1222'!$D:$D,'ALL 2022'!$D:$D)</f>
        <v>0</v>
      </c>
      <c r="L426" s="12">
        <f>+SUMIFS('BLG1222'!$I:$I,'BLG1222'!$A:$A,'ALL 2022'!$2:$2,'BLG1222'!$D:$D,'ALL 2022'!$D:$D)</f>
        <v>0</v>
      </c>
      <c r="M426" s="12">
        <f>+SUMIFS('BLG1222'!$I:$I,'BLG1222'!$A:$A,'ALL 2022'!$2:$2,'BLG1222'!$D:$D,'ALL 2022'!$D:$D)</f>
        <v>0</v>
      </c>
      <c r="N426" s="12">
        <f>+SUMIFS('BLG1222'!$I:$I,'BLG1222'!$A:$A,'ALL 2022'!$2:$2,'BLG1222'!$D:$D,'ALL 2022'!$D:$D)</f>
        <v>0</v>
      </c>
      <c r="O426" s="12">
        <f>+SUMIFS('BLG1222'!$I:$I,'BLG1222'!$A:$A,'ALL 2022'!$2:$2,'BLG1222'!$D:$D,'ALL 2022'!$D:$D)</f>
        <v>0</v>
      </c>
      <c r="P426" s="12">
        <f>+SUMIFS('BLG1222'!$I:$I,'BLG1222'!$A:$A,'ALL 2022'!$2:$2,'BLG1222'!$D:$D,'ALL 2022'!$D:$D)</f>
        <v>0</v>
      </c>
      <c r="Q426" s="12">
        <f>+SUMIFS('BLG1222'!$I:$I,'BLG1222'!$A:$A,'ALL 2022'!$2:$2,'BLG1222'!$D:$D,'ALL 2022'!$D:$D)</f>
        <v>0</v>
      </c>
      <c r="R426" s="12">
        <f>+SUMIFS('BLG1222'!$I:$I,'BLG1222'!$A:$A,'ALL 2022'!$2:$2,'BLG1222'!$D:$D,'ALL 2022'!$D:$D)</f>
        <v>0</v>
      </c>
      <c r="S426" s="12">
        <f>+SUMIFS('BLG1222'!$I:$I,'BLG1222'!$A:$A,'ALL 2022'!$2:$2,'BLG1222'!$D:$D,'ALL 2022'!$D:$D)</f>
        <v>0</v>
      </c>
      <c r="T426" s="12">
        <f>+SUMIFS('BLG1222'!$I:$I,'BLG1222'!$A:$A,'ALL 2022'!$2:$2,'BLG1222'!$D:$D,'ALL 2022'!$D:$D)</f>
        <v>0</v>
      </c>
      <c r="U426" s="12">
        <f>+SUMIFS('BLG1222'!$I:$I,'BLG1222'!$A:$A,'ALL 2022'!$2:$2,'BLG1222'!$D:$D,'ALL 2022'!$D:$D)</f>
        <v>0</v>
      </c>
      <c r="V426" s="12">
        <f>+SUMIFS('BLG1222'!$I:$I,'BLG1222'!$A:$A,'ALL 2022'!$2:$2,'BLG1222'!$D:$D,'ALL 2022'!$D:$D)</f>
        <v>0</v>
      </c>
      <c r="W426" s="12">
        <f>+SUMIFS('BLG1222'!$I:$I,'BLG1222'!$A:$A,'ALL 2022'!$2:$2,'BLG1222'!$D:$D,'ALL 2022'!$D:$D)</f>
        <v>0</v>
      </c>
      <c r="X426" s="12">
        <f>+SUMIFS('BLG1222'!$I:$I,'BLG1222'!$A:$A,'ALL 2022'!$2:$2,'BLG1222'!$D:$D,'ALL 2022'!$D:$D)</f>
        <v>0</v>
      </c>
      <c r="Y426" s="12">
        <f>+SUMIFS('BLG1222'!$I:$I,'BLG1222'!$A:$A,'ALL 2022'!$2:$2,'BLG1222'!$D:$D,'ALL 2022'!$D:$D)</f>
        <v>0</v>
      </c>
      <c r="Z426" s="12">
        <f>+SUMIFS('BLG1222'!$I:$I,'BLG1222'!$A:$A,'ALL 2022'!$2:$2,'BLG1222'!$D:$D,'ALL 2022'!$D:$D)</f>
        <v>0</v>
      </c>
      <c r="AA426" s="12">
        <f>+SUMIFS('BLG1222'!$I:$I,'BLG1222'!$A:$A,'ALL 2022'!$2:$2,'BLG1222'!$D:$D,'ALL 2022'!$D:$D)</f>
        <v>0</v>
      </c>
      <c r="AB426" s="12">
        <f>+SUMIFS('BLG1222'!$I:$I,'BLG1222'!$A:$A,'ALL 2022'!$2:$2,'BLG1222'!$D:$D,'ALL 2022'!$D:$D)</f>
        <v>0</v>
      </c>
      <c r="AC426" s="12">
        <f>+SUMIFS('BLG1222'!$I:$I,'BLG1222'!$A:$A,'ALL 2022'!$2:$2,'BLG1222'!$D:$D,'ALL 2022'!$D:$D)</f>
        <v>0</v>
      </c>
      <c r="AD426" s="12">
        <f>+SUMIFS('BLG1222'!$I:$I,'BLG1222'!$A:$A,'ALL 2022'!$2:$2,'BLG1222'!$D:$D,'ALL 2022'!$D:$D)</f>
        <v>0</v>
      </c>
      <c r="AE426" s="12">
        <f>+SUMIFS('BLG1222'!$I:$I,'BLG1222'!$A:$A,'ALL 2022'!$2:$2,'BLG1222'!$D:$D,'ALL 2022'!$D:$D)</f>
        <v>0</v>
      </c>
      <c r="AF426" s="12">
        <f>+SUMIFS('BLG1222'!$I:$I,'BLG1222'!$A:$A,'ALL 2022'!$2:$2,'BLG1222'!$D:$D,'ALL 2022'!$D:$D)</f>
        <v>0</v>
      </c>
      <c r="AG426" s="12">
        <f>+SUMIFS('BLG1222'!$I:$I,'BLG1222'!$A:$A,'ALL 2022'!$2:$2,'BLG1222'!$D:$D,'ALL 2022'!$D:$D)</f>
        <v>0</v>
      </c>
      <c r="AH426" s="12">
        <f>+SUMIFS('BLG1222'!$I:$I,'BLG1222'!$A:$A,'ALL 2022'!$2:$2,'BLG1222'!$D:$D,'ALL 2022'!$D:$D)</f>
        <v>0</v>
      </c>
      <c r="AI426" s="12">
        <f>+SUMIFS('BLG1222'!$I:$I,'BLG1222'!$A:$A,'ALL 2022'!$2:$2,'BLG1222'!$D:$D,'ALL 2022'!$D:$D)</f>
        <v>0</v>
      </c>
      <c r="AJ426" s="12">
        <f>+SUMIFS('BLG1222'!$I:$I,'BLG1222'!$A:$A,'ALL 2022'!$2:$2,'BLG1222'!$D:$D,'ALL 2022'!$D:$D)</f>
        <v>0</v>
      </c>
      <c r="AK426" s="12">
        <f>+SUMIFS('BLG1222'!$I:$I,'BLG1222'!$A:$A,'ALL 2022'!$2:$2,'BLG1222'!$D:$D,'ALL 2022'!$D:$D)</f>
        <v>0</v>
      </c>
      <c r="AL426" s="12">
        <f>+SUMIFS('BLG1222'!$I:$I,'BLG1222'!$A:$A,'ALL 2022'!$2:$2,'BLG1222'!$D:$D,'ALL 2022'!$D:$D)</f>
        <v>0</v>
      </c>
      <c r="AM426" s="12">
        <f>+SUMIFS('BLG1222'!$I:$I,'BLG1222'!$A:$A,'ALL 2022'!$2:$2,'BLG1222'!$D:$D,'ALL 2022'!$D:$D)</f>
        <v>0</v>
      </c>
      <c r="AN426" s="12">
        <f>+SUMIFS('BLG1222'!$I:$I,'BLG1222'!$A:$A,'ALL 2022'!$2:$2,'BLG1222'!$D:$D,'ALL 2022'!$D:$D)</f>
        <v>0</v>
      </c>
      <c r="AO426" s="12">
        <f>+SUMIFS('BLG1222'!$I:$I,'BLG1222'!$A:$A,'ALL 2022'!$2:$2,'BLG1222'!$D:$D,'ALL 2022'!$D:$D)</f>
        <v>0</v>
      </c>
      <c r="AP426" s="12">
        <f>+SUMIFS('BLG1222'!$I:$I,'BLG1222'!$A:$A,'ALL 2022'!$2:$2,'BLG1222'!$D:$D,'ALL 2022'!$D:$D)</f>
        <v>0</v>
      </c>
      <c r="AQ426" s="164">
        <f t="shared" si="44"/>
        <v>0</v>
      </c>
      <c r="AR426" s="165">
        <f t="shared" si="45"/>
        <v>0</v>
      </c>
    </row>
    <row r="427" spans="1:44" x14ac:dyDescent="0.25">
      <c r="A427" s="11" t="str">
        <f t="shared" si="41"/>
        <v>6</v>
      </c>
      <c r="B427" s="11" t="str">
        <f t="shared" si="42"/>
        <v>60</v>
      </c>
      <c r="C427" s="11" t="str">
        <f t="shared" si="43"/>
        <v>602</v>
      </c>
      <c r="D427" s="23">
        <v>60201000</v>
      </c>
      <c r="E427" s="119" t="s">
        <v>3269</v>
      </c>
      <c r="F427" s="24" t="s">
        <v>430</v>
      </c>
      <c r="G427" s="12">
        <f>+SUMIFS('BLG1222'!$I:$I,'BLG1222'!$A:$A,'ALL 2022'!$2:$2,'BLG1222'!$D:$D,'ALL 2022'!$D:$D)</f>
        <v>458292186.12</v>
      </c>
      <c r="H427" s="12">
        <f>+SUMIFS('BLG1222'!$I:$I,'BLG1222'!$A:$A,'ALL 2022'!$2:$2,'BLG1222'!$D:$D,'ALL 2022'!$D:$D)</f>
        <v>0</v>
      </c>
      <c r="I427" s="12">
        <f>+SUMIFS('BLG1222'!$I:$I,'BLG1222'!$A:$A,'ALL 2022'!$2:$2,'BLG1222'!$D:$D,'ALL 2022'!$D:$D)</f>
        <v>815000</v>
      </c>
      <c r="J427" s="12">
        <f>+SUMIFS('BLG1222'!$I:$I,'BLG1222'!$A:$A,'ALL 2022'!$2:$2,'BLG1222'!$D:$D,'ALL 2022'!$D:$D)</f>
        <v>189481858.24000001</v>
      </c>
      <c r="K427" s="12">
        <f>+SUMIFS('BLG1222'!$I:$I,'BLG1222'!$A:$A,'ALL 2022'!$2:$2,'BLG1222'!$D:$D,'ALL 2022'!$D:$D)</f>
        <v>1244927793.4000001</v>
      </c>
      <c r="L427" s="12">
        <f>+SUMIFS('BLG1222'!$I:$I,'BLG1222'!$A:$A,'ALL 2022'!$2:$2,'BLG1222'!$D:$D,'ALL 2022'!$D:$D)</f>
        <v>140265862.91</v>
      </c>
      <c r="M427" s="12">
        <f>+SUMIFS('BLG1222'!$I:$I,'BLG1222'!$A:$A,'ALL 2022'!$2:$2,'BLG1222'!$D:$D,'ALL 2022'!$D:$D)</f>
        <v>3003381524</v>
      </c>
      <c r="N427" s="12">
        <f>+SUMIFS('BLG1222'!$I:$I,'BLG1222'!$A:$A,'ALL 2022'!$2:$2,'BLG1222'!$D:$D,'ALL 2022'!$D:$D)</f>
        <v>1969000</v>
      </c>
      <c r="O427" s="12">
        <f>+SUMIFS('BLG1222'!$I:$I,'BLG1222'!$A:$A,'ALL 2022'!$2:$2,'BLG1222'!$D:$D,'ALL 2022'!$D:$D)</f>
        <v>0</v>
      </c>
      <c r="P427" s="12">
        <f>+SUMIFS('BLG1222'!$I:$I,'BLG1222'!$A:$A,'ALL 2022'!$2:$2,'BLG1222'!$D:$D,'ALL 2022'!$D:$D)</f>
        <v>191667.05</v>
      </c>
      <c r="Q427" s="12">
        <f>+SUMIFS('BLG1222'!$I:$I,'BLG1222'!$A:$A,'ALL 2022'!$2:$2,'BLG1222'!$D:$D,'ALL 2022'!$D:$D)</f>
        <v>0</v>
      </c>
      <c r="R427" s="12">
        <f>+SUMIFS('BLG1222'!$I:$I,'BLG1222'!$A:$A,'ALL 2022'!$2:$2,'BLG1222'!$D:$D,'ALL 2022'!$D:$D)</f>
        <v>0</v>
      </c>
      <c r="S427" s="12">
        <f>+SUMIFS('BLG1222'!$I:$I,'BLG1222'!$A:$A,'ALL 2022'!$2:$2,'BLG1222'!$D:$D,'ALL 2022'!$D:$D)</f>
        <v>0</v>
      </c>
      <c r="T427" s="12">
        <f>+SUMIFS('BLG1222'!$I:$I,'BLG1222'!$A:$A,'ALL 2022'!$2:$2,'BLG1222'!$D:$D,'ALL 2022'!$D:$D)</f>
        <v>370700</v>
      </c>
      <c r="U427" s="12">
        <f>+SUMIFS('BLG1222'!$I:$I,'BLG1222'!$A:$A,'ALL 2022'!$2:$2,'BLG1222'!$D:$D,'ALL 2022'!$D:$D)</f>
        <v>0</v>
      </c>
      <c r="V427" s="12">
        <f>+SUMIFS('BLG1222'!$I:$I,'BLG1222'!$A:$A,'ALL 2022'!$2:$2,'BLG1222'!$D:$D,'ALL 2022'!$D:$D)</f>
        <v>0</v>
      </c>
      <c r="W427" s="12">
        <f>+SUMIFS('BLG1222'!$I:$I,'BLG1222'!$A:$A,'ALL 2022'!$2:$2,'BLG1222'!$D:$D,'ALL 2022'!$D:$D)</f>
        <v>0</v>
      </c>
      <c r="X427" s="12">
        <f>+SUMIFS('BLG1222'!$I:$I,'BLG1222'!$A:$A,'ALL 2022'!$2:$2,'BLG1222'!$D:$D,'ALL 2022'!$D:$D)</f>
        <v>0</v>
      </c>
      <c r="Y427" s="12">
        <f>+SUMIFS('BLG1222'!$I:$I,'BLG1222'!$A:$A,'ALL 2022'!$2:$2,'BLG1222'!$D:$D,'ALL 2022'!$D:$D)</f>
        <v>0</v>
      </c>
      <c r="Z427" s="12">
        <f>+SUMIFS('BLG1222'!$I:$I,'BLG1222'!$A:$A,'ALL 2022'!$2:$2,'BLG1222'!$D:$D,'ALL 2022'!$D:$D)</f>
        <v>0</v>
      </c>
      <c r="AA427" s="12">
        <f>+SUMIFS('BLG1222'!$I:$I,'BLG1222'!$A:$A,'ALL 2022'!$2:$2,'BLG1222'!$D:$D,'ALL 2022'!$D:$D)</f>
        <v>0</v>
      </c>
      <c r="AB427" s="12">
        <f>+SUMIFS('BLG1222'!$I:$I,'BLG1222'!$A:$A,'ALL 2022'!$2:$2,'BLG1222'!$D:$D,'ALL 2022'!$D:$D)</f>
        <v>542397545.38</v>
      </c>
      <c r="AC427" s="12">
        <f>+SUMIFS('BLG1222'!$I:$I,'BLG1222'!$A:$A,'ALL 2022'!$2:$2,'BLG1222'!$D:$D,'ALL 2022'!$D:$D)</f>
        <v>4938649.16</v>
      </c>
      <c r="AD427" s="12">
        <f>+SUMIFS('BLG1222'!$I:$I,'BLG1222'!$A:$A,'ALL 2022'!$2:$2,'BLG1222'!$D:$D,'ALL 2022'!$D:$D)</f>
        <v>0</v>
      </c>
      <c r="AE427" s="12">
        <f>+SUMIFS('BLG1222'!$I:$I,'BLG1222'!$A:$A,'ALL 2022'!$2:$2,'BLG1222'!$D:$D,'ALL 2022'!$D:$D)</f>
        <v>0</v>
      </c>
      <c r="AF427" s="12">
        <f>+SUMIFS('BLG1222'!$I:$I,'BLG1222'!$A:$A,'ALL 2022'!$2:$2,'BLG1222'!$D:$D,'ALL 2022'!$D:$D)</f>
        <v>56600</v>
      </c>
      <c r="AG427" s="12">
        <f>+SUMIFS('BLG1222'!$I:$I,'BLG1222'!$A:$A,'ALL 2022'!$2:$2,'BLG1222'!$D:$D,'ALL 2022'!$D:$D)</f>
        <v>0</v>
      </c>
      <c r="AH427" s="12">
        <f>+SUMIFS('BLG1222'!$I:$I,'BLG1222'!$A:$A,'ALL 2022'!$2:$2,'BLG1222'!$D:$D,'ALL 2022'!$D:$D)</f>
        <v>0</v>
      </c>
      <c r="AI427" s="12">
        <f>+SUMIFS('BLG1222'!$I:$I,'BLG1222'!$A:$A,'ALL 2022'!$2:$2,'BLG1222'!$D:$D,'ALL 2022'!$D:$D)</f>
        <v>0</v>
      </c>
      <c r="AJ427" s="12">
        <f>+SUMIFS('BLG1222'!$I:$I,'BLG1222'!$A:$A,'ALL 2022'!$2:$2,'BLG1222'!$D:$D,'ALL 2022'!$D:$D)</f>
        <v>0</v>
      </c>
      <c r="AK427" s="12">
        <f>+SUMIFS('BLG1222'!$I:$I,'BLG1222'!$A:$A,'ALL 2022'!$2:$2,'BLG1222'!$D:$D,'ALL 2022'!$D:$D)</f>
        <v>18032612.670000002</v>
      </c>
      <c r="AL427" s="12">
        <f>+SUMIFS('BLG1222'!$I:$I,'BLG1222'!$A:$A,'ALL 2022'!$2:$2,'BLG1222'!$D:$D,'ALL 2022'!$D:$D)</f>
        <v>0</v>
      </c>
      <c r="AM427" s="12">
        <f>+SUMIFS('BLG1222'!$I:$I,'BLG1222'!$A:$A,'ALL 2022'!$2:$2,'BLG1222'!$D:$D,'ALL 2022'!$D:$D)</f>
        <v>186189570</v>
      </c>
      <c r="AN427" s="12">
        <f>+SUMIFS('BLG1222'!$I:$I,'BLG1222'!$A:$A,'ALL 2022'!$2:$2,'BLG1222'!$D:$D,'ALL 2022'!$D:$D)</f>
        <v>0</v>
      </c>
      <c r="AO427" s="12">
        <f>+SUMIFS('BLG1222'!$I:$I,'BLG1222'!$A:$A,'ALL 2022'!$2:$2,'BLG1222'!$D:$D,'ALL 2022'!$D:$D)</f>
        <v>1868189.29</v>
      </c>
      <c r="AP427" s="12">
        <f>+SUMIFS('BLG1222'!$I:$I,'BLG1222'!$A:$A,'ALL 2022'!$2:$2,'BLG1222'!$D:$D,'ALL 2022'!$D:$D)</f>
        <v>0</v>
      </c>
      <c r="AQ427" s="164">
        <f t="shared" si="44"/>
        <v>5793178758.2200003</v>
      </c>
      <c r="AR427" s="165">
        <f t="shared" si="45"/>
        <v>1225149.0960696198</v>
      </c>
    </row>
    <row r="428" spans="1:44" x14ac:dyDescent="0.25">
      <c r="A428" s="11" t="str">
        <f t="shared" si="41"/>
        <v>6</v>
      </c>
      <c r="B428" s="11" t="str">
        <f t="shared" si="42"/>
        <v>60</v>
      </c>
      <c r="C428" s="11" t="str">
        <f t="shared" si="43"/>
        <v>602</v>
      </c>
      <c r="D428" s="23">
        <v>60203000</v>
      </c>
      <c r="E428" s="119" t="s">
        <v>3269</v>
      </c>
      <c r="F428" s="24" t="s">
        <v>366</v>
      </c>
      <c r="G428" s="12">
        <f>+SUMIFS('BLG1222'!$I:$I,'BLG1222'!$A:$A,'ALL 2022'!$2:$2,'BLG1222'!$D:$D,'ALL 2022'!$D:$D)</f>
        <v>0</v>
      </c>
      <c r="H428" s="12">
        <f>+SUMIFS('BLG1222'!$I:$I,'BLG1222'!$A:$A,'ALL 2022'!$2:$2,'BLG1222'!$D:$D,'ALL 2022'!$D:$D)</f>
        <v>0</v>
      </c>
      <c r="I428" s="12">
        <f>+SUMIFS('BLG1222'!$I:$I,'BLG1222'!$A:$A,'ALL 2022'!$2:$2,'BLG1222'!$D:$D,'ALL 2022'!$D:$D)</f>
        <v>173215202.84999999</v>
      </c>
      <c r="J428" s="12">
        <f>+SUMIFS('BLG1222'!$I:$I,'BLG1222'!$A:$A,'ALL 2022'!$2:$2,'BLG1222'!$D:$D,'ALL 2022'!$D:$D)</f>
        <v>0</v>
      </c>
      <c r="K428" s="12">
        <f>+SUMIFS('BLG1222'!$I:$I,'BLG1222'!$A:$A,'ALL 2022'!$2:$2,'BLG1222'!$D:$D,'ALL 2022'!$D:$D)</f>
        <v>0</v>
      </c>
      <c r="L428" s="12">
        <f>+SUMIFS('BLG1222'!$I:$I,'BLG1222'!$A:$A,'ALL 2022'!$2:$2,'BLG1222'!$D:$D,'ALL 2022'!$D:$D)</f>
        <v>0</v>
      </c>
      <c r="M428" s="12">
        <f>+SUMIFS('BLG1222'!$I:$I,'BLG1222'!$A:$A,'ALL 2022'!$2:$2,'BLG1222'!$D:$D,'ALL 2022'!$D:$D)</f>
        <v>0</v>
      </c>
      <c r="N428" s="12">
        <f>+SUMIFS('BLG1222'!$I:$I,'BLG1222'!$A:$A,'ALL 2022'!$2:$2,'BLG1222'!$D:$D,'ALL 2022'!$D:$D)</f>
        <v>0</v>
      </c>
      <c r="O428" s="12">
        <f>+SUMIFS('BLG1222'!$I:$I,'BLG1222'!$A:$A,'ALL 2022'!$2:$2,'BLG1222'!$D:$D,'ALL 2022'!$D:$D)</f>
        <v>0</v>
      </c>
      <c r="P428" s="12">
        <f>+SUMIFS('BLG1222'!$I:$I,'BLG1222'!$A:$A,'ALL 2022'!$2:$2,'BLG1222'!$D:$D,'ALL 2022'!$D:$D)</f>
        <v>0</v>
      </c>
      <c r="Q428" s="12">
        <f>+SUMIFS('BLG1222'!$I:$I,'BLG1222'!$A:$A,'ALL 2022'!$2:$2,'BLG1222'!$D:$D,'ALL 2022'!$D:$D)</f>
        <v>0</v>
      </c>
      <c r="R428" s="12">
        <f>+SUMIFS('BLG1222'!$I:$I,'BLG1222'!$A:$A,'ALL 2022'!$2:$2,'BLG1222'!$D:$D,'ALL 2022'!$D:$D)</f>
        <v>0</v>
      </c>
      <c r="S428" s="12">
        <f>+SUMIFS('BLG1222'!$I:$I,'BLG1222'!$A:$A,'ALL 2022'!$2:$2,'BLG1222'!$D:$D,'ALL 2022'!$D:$D)</f>
        <v>0</v>
      </c>
      <c r="T428" s="12">
        <f>+SUMIFS('BLG1222'!$I:$I,'BLG1222'!$A:$A,'ALL 2022'!$2:$2,'BLG1222'!$D:$D,'ALL 2022'!$D:$D)</f>
        <v>0</v>
      </c>
      <c r="U428" s="12">
        <f>+SUMIFS('BLG1222'!$I:$I,'BLG1222'!$A:$A,'ALL 2022'!$2:$2,'BLG1222'!$D:$D,'ALL 2022'!$D:$D)</f>
        <v>0</v>
      </c>
      <c r="V428" s="12">
        <f>+SUMIFS('BLG1222'!$I:$I,'BLG1222'!$A:$A,'ALL 2022'!$2:$2,'BLG1222'!$D:$D,'ALL 2022'!$D:$D)</f>
        <v>0</v>
      </c>
      <c r="W428" s="12">
        <f>+SUMIFS('BLG1222'!$I:$I,'BLG1222'!$A:$A,'ALL 2022'!$2:$2,'BLG1222'!$D:$D,'ALL 2022'!$D:$D)</f>
        <v>0</v>
      </c>
      <c r="X428" s="12">
        <f>+SUMIFS('BLG1222'!$I:$I,'BLG1222'!$A:$A,'ALL 2022'!$2:$2,'BLG1222'!$D:$D,'ALL 2022'!$D:$D)</f>
        <v>0</v>
      </c>
      <c r="Y428" s="12">
        <f>+SUMIFS('BLG1222'!$I:$I,'BLG1222'!$A:$A,'ALL 2022'!$2:$2,'BLG1222'!$D:$D,'ALL 2022'!$D:$D)</f>
        <v>0</v>
      </c>
      <c r="Z428" s="12">
        <f>+SUMIFS('BLG1222'!$I:$I,'BLG1222'!$A:$A,'ALL 2022'!$2:$2,'BLG1222'!$D:$D,'ALL 2022'!$D:$D)</f>
        <v>0</v>
      </c>
      <c r="AA428" s="12">
        <f>+SUMIFS('BLG1222'!$I:$I,'BLG1222'!$A:$A,'ALL 2022'!$2:$2,'BLG1222'!$D:$D,'ALL 2022'!$D:$D)</f>
        <v>0</v>
      </c>
      <c r="AB428" s="12">
        <f>+SUMIFS('BLG1222'!$I:$I,'BLG1222'!$A:$A,'ALL 2022'!$2:$2,'BLG1222'!$D:$D,'ALL 2022'!$D:$D)</f>
        <v>0</v>
      </c>
      <c r="AC428" s="12">
        <f>+SUMIFS('BLG1222'!$I:$I,'BLG1222'!$A:$A,'ALL 2022'!$2:$2,'BLG1222'!$D:$D,'ALL 2022'!$D:$D)</f>
        <v>0</v>
      </c>
      <c r="AD428" s="12">
        <f>+SUMIFS('BLG1222'!$I:$I,'BLG1222'!$A:$A,'ALL 2022'!$2:$2,'BLG1222'!$D:$D,'ALL 2022'!$D:$D)</f>
        <v>0</v>
      </c>
      <c r="AE428" s="12">
        <f>+SUMIFS('BLG1222'!$I:$I,'BLG1222'!$A:$A,'ALL 2022'!$2:$2,'BLG1222'!$D:$D,'ALL 2022'!$D:$D)</f>
        <v>0</v>
      </c>
      <c r="AF428" s="12">
        <f>+SUMIFS('BLG1222'!$I:$I,'BLG1222'!$A:$A,'ALL 2022'!$2:$2,'BLG1222'!$D:$D,'ALL 2022'!$D:$D)</f>
        <v>0</v>
      </c>
      <c r="AG428" s="12">
        <f>+SUMIFS('BLG1222'!$I:$I,'BLG1222'!$A:$A,'ALL 2022'!$2:$2,'BLG1222'!$D:$D,'ALL 2022'!$D:$D)</f>
        <v>0</v>
      </c>
      <c r="AH428" s="12">
        <f>+SUMIFS('BLG1222'!$I:$I,'BLG1222'!$A:$A,'ALL 2022'!$2:$2,'BLG1222'!$D:$D,'ALL 2022'!$D:$D)</f>
        <v>0</v>
      </c>
      <c r="AI428" s="12">
        <f>+SUMIFS('BLG1222'!$I:$I,'BLG1222'!$A:$A,'ALL 2022'!$2:$2,'BLG1222'!$D:$D,'ALL 2022'!$D:$D)</f>
        <v>0</v>
      </c>
      <c r="AJ428" s="12">
        <f>+SUMIFS('BLG1222'!$I:$I,'BLG1222'!$A:$A,'ALL 2022'!$2:$2,'BLG1222'!$D:$D,'ALL 2022'!$D:$D)</f>
        <v>0</v>
      </c>
      <c r="AK428" s="12">
        <f>+SUMIFS('BLG1222'!$I:$I,'BLG1222'!$A:$A,'ALL 2022'!$2:$2,'BLG1222'!$D:$D,'ALL 2022'!$D:$D)</f>
        <v>0</v>
      </c>
      <c r="AL428" s="12">
        <f>+SUMIFS('BLG1222'!$I:$I,'BLG1222'!$A:$A,'ALL 2022'!$2:$2,'BLG1222'!$D:$D,'ALL 2022'!$D:$D)</f>
        <v>0</v>
      </c>
      <c r="AM428" s="12">
        <f>+SUMIFS('BLG1222'!$I:$I,'BLG1222'!$A:$A,'ALL 2022'!$2:$2,'BLG1222'!$D:$D,'ALL 2022'!$D:$D)</f>
        <v>1175000</v>
      </c>
      <c r="AN428" s="12">
        <f>+SUMIFS('BLG1222'!$I:$I,'BLG1222'!$A:$A,'ALL 2022'!$2:$2,'BLG1222'!$D:$D,'ALL 2022'!$D:$D)</f>
        <v>0</v>
      </c>
      <c r="AO428" s="12">
        <f>+SUMIFS('BLG1222'!$I:$I,'BLG1222'!$A:$A,'ALL 2022'!$2:$2,'BLG1222'!$D:$D,'ALL 2022'!$D:$D)</f>
        <v>0</v>
      </c>
      <c r="AP428" s="12">
        <f>+SUMIFS('BLG1222'!$I:$I,'BLG1222'!$A:$A,'ALL 2022'!$2:$2,'BLG1222'!$D:$D,'ALL 2022'!$D:$D)</f>
        <v>0</v>
      </c>
      <c r="AQ428" s="164">
        <f t="shared" si="44"/>
        <v>174390202.84999999</v>
      </c>
      <c r="AR428" s="165">
        <f t="shared" si="45"/>
        <v>36880.270452887249</v>
      </c>
    </row>
    <row r="429" spans="1:44" x14ac:dyDescent="0.25">
      <c r="A429" s="11" t="str">
        <f t="shared" si="41"/>
        <v>6</v>
      </c>
      <c r="B429" s="11" t="str">
        <f t="shared" si="42"/>
        <v>60</v>
      </c>
      <c r="C429" s="11" t="str">
        <f t="shared" si="43"/>
        <v>602</v>
      </c>
      <c r="D429" s="23">
        <v>60204000</v>
      </c>
      <c r="E429" s="119" t="s">
        <v>3269</v>
      </c>
      <c r="F429" s="24" t="s">
        <v>2264</v>
      </c>
      <c r="G429" s="12">
        <f>+SUMIFS('BLG1222'!$I:$I,'BLG1222'!$A:$A,'ALL 2022'!$2:$2,'BLG1222'!$D:$D,'ALL 2022'!$D:$D)</f>
        <v>0</v>
      </c>
      <c r="H429" s="12">
        <f>+SUMIFS('BLG1222'!$I:$I,'BLG1222'!$A:$A,'ALL 2022'!$2:$2,'BLG1222'!$D:$D,'ALL 2022'!$D:$D)</f>
        <v>0</v>
      </c>
      <c r="I429" s="12">
        <f>+SUMIFS('BLG1222'!$I:$I,'BLG1222'!$A:$A,'ALL 2022'!$2:$2,'BLG1222'!$D:$D,'ALL 2022'!$D:$D)</f>
        <v>4211775</v>
      </c>
      <c r="J429" s="12">
        <f>+SUMIFS('BLG1222'!$I:$I,'BLG1222'!$A:$A,'ALL 2022'!$2:$2,'BLG1222'!$D:$D,'ALL 2022'!$D:$D)</f>
        <v>0</v>
      </c>
      <c r="K429" s="12">
        <f>+SUMIFS('BLG1222'!$I:$I,'BLG1222'!$A:$A,'ALL 2022'!$2:$2,'BLG1222'!$D:$D,'ALL 2022'!$D:$D)</f>
        <v>0</v>
      </c>
      <c r="L429" s="12">
        <f>+SUMIFS('BLG1222'!$I:$I,'BLG1222'!$A:$A,'ALL 2022'!$2:$2,'BLG1222'!$D:$D,'ALL 2022'!$D:$D)</f>
        <v>0</v>
      </c>
      <c r="M429" s="12">
        <f>+SUMIFS('BLG1222'!$I:$I,'BLG1222'!$A:$A,'ALL 2022'!$2:$2,'BLG1222'!$D:$D,'ALL 2022'!$D:$D)</f>
        <v>0</v>
      </c>
      <c r="N429" s="12">
        <f>+SUMIFS('BLG1222'!$I:$I,'BLG1222'!$A:$A,'ALL 2022'!$2:$2,'BLG1222'!$D:$D,'ALL 2022'!$D:$D)</f>
        <v>0</v>
      </c>
      <c r="O429" s="12">
        <f>+SUMIFS('BLG1222'!$I:$I,'BLG1222'!$A:$A,'ALL 2022'!$2:$2,'BLG1222'!$D:$D,'ALL 2022'!$D:$D)</f>
        <v>0</v>
      </c>
      <c r="P429" s="12">
        <f>+SUMIFS('BLG1222'!$I:$I,'BLG1222'!$A:$A,'ALL 2022'!$2:$2,'BLG1222'!$D:$D,'ALL 2022'!$D:$D)</f>
        <v>0</v>
      </c>
      <c r="Q429" s="12">
        <f>+SUMIFS('BLG1222'!$I:$I,'BLG1222'!$A:$A,'ALL 2022'!$2:$2,'BLG1222'!$D:$D,'ALL 2022'!$D:$D)</f>
        <v>0</v>
      </c>
      <c r="R429" s="12">
        <f>+SUMIFS('BLG1222'!$I:$I,'BLG1222'!$A:$A,'ALL 2022'!$2:$2,'BLG1222'!$D:$D,'ALL 2022'!$D:$D)</f>
        <v>0</v>
      </c>
      <c r="S429" s="12">
        <f>+SUMIFS('BLG1222'!$I:$I,'BLG1222'!$A:$A,'ALL 2022'!$2:$2,'BLG1222'!$D:$D,'ALL 2022'!$D:$D)</f>
        <v>0</v>
      </c>
      <c r="T429" s="12">
        <f>+SUMIFS('BLG1222'!$I:$I,'BLG1222'!$A:$A,'ALL 2022'!$2:$2,'BLG1222'!$D:$D,'ALL 2022'!$D:$D)</f>
        <v>0</v>
      </c>
      <c r="U429" s="12">
        <f>+SUMIFS('BLG1222'!$I:$I,'BLG1222'!$A:$A,'ALL 2022'!$2:$2,'BLG1222'!$D:$D,'ALL 2022'!$D:$D)</f>
        <v>0</v>
      </c>
      <c r="V429" s="12">
        <f>+SUMIFS('BLG1222'!$I:$I,'BLG1222'!$A:$A,'ALL 2022'!$2:$2,'BLG1222'!$D:$D,'ALL 2022'!$D:$D)</f>
        <v>0</v>
      </c>
      <c r="W429" s="12">
        <f>+SUMIFS('BLG1222'!$I:$I,'BLG1222'!$A:$A,'ALL 2022'!$2:$2,'BLG1222'!$D:$D,'ALL 2022'!$D:$D)</f>
        <v>0</v>
      </c>
      <c r="X429" s="12">
        <f>+SUMIFS('BLG1222'!$I:$I,'BLG1222'!$A:$A,'ALL 2022'!$2:$2,'BLG1222'!$D:$D,'ALL 2022'!$D:$D)</f>
        <v>0</v>
      </c>
      <c r="Y429" s="12">
        <f>+SUMIFS('BLG1222'!$I:$I,'BLG1222'!$A:$A,'ALL 2022'!$2:$2,'BLG1222'!$D:$D,'ALL 2022'!$D:$D)</f>
        <v>0</v>
      </c>
      <c r="Z429" s="12">
        <f>+SUMIFS('BLG1222'!$I:$I,'BLG1222'!$A:$A,'ALL 2022'!$2:$2,'BLG1222'!$D:$D,'ALL 2022'!$D:$D)</f>
        <v>0</v>
      </c>
      <c r="AA429" s="12">
        <f>+SUMIFS('BLG1222'!$I:$I,'BLG1222'!$A:$A,'ALL 2022'!$2:$2,'BLG1222'!$D:$D,'ALL 2022'!$D:$D)</f>
        <v>0</v>
      </c>
      <c r="AB429" s="12">
        <f>+SUMIFS('BLG1222'!$I:$I,'BLG1222'!$A:$A,'ALL 2022'!$2:$2,'BLG1222'!$D:$D,'ALL 2022'!$D:$D)</f>
        <v>0</v>
      </c>
      <c r="AC429" s="12">
        <f>+SUMIFS('BLG1222'!$I:$I,'BLG1222'!$A:$A,'ALL 2022'!$2:$2,'BLG1222'!$D:$D,'ALL 2022'!$D:$D)</f>
        <v>0</v>
      </c>
      <c r="AD429" s="12">
        <f>+SUMIFS('BLG1222'!$I:$I,'BLG1222'!$A:$A,'ALL 2022'!$2:$2,'BLG1222'!$D:$D,'ALL 2022'!$D:$D)</f>
        <v>0</v>
      </c>
      <c r="AE429" s="12">
        <f>+SUMIFS('BLG1222'!$I:$I,'BLG1222'!$A:$A,'ALL 2022'!$2:$2,'BLG1222'!$D:$D,'ALL 2022'!$D:$D)</f>
        <v>0</v>
      </c>
      <c r="AF429" s="12">
        <f>+SUMIFS('BLG1222'!$I:$I,'BLG1222'!$A:$A,'ALL 2022'!$2:$2,'BLG1222'!$D:$D,'ALL 2022'!$D:$D)</f>
        <v>0</v>
      </c>
      <c r="AG429" s="12">
        <f>+SUMIFS('BLG1222'!$I:$I,'BLG1222'!$A:$A,'ALL 2022'!$2:$2,'BLG1222'!$D:$D,'ALL 2022'!$D:$D)</f>
        <v>0</v>
      </c>
      <c r="AH429" s="12">
        <f>+SUMIFS('BLG1222'!$I:$I,'BLG1222'!$A:$A,'ALL 2022'!$2:$2,'BLG1222'!$D:$D,'ALL 2022'!$D:$D)</f>
        <v>0</v>
      </c>
      <c r="AI429" s="12">
        <f>+SUMIFS('BLG1222'!$I:$I,'BLG1222'!$A:$A,'ALL 2022'!$2:$2,'BLG1222'!$D:$D,'ALL 2022'!$D:$D)</f>
        <v>0</v>
      </c>
      <c r="AJ429" s="12">
        <f>+SUMIFS('BLG1222'!$I:$I,'BLG1222'!$A:$A,'ALL 2022'!$2:$2,'BLG1222'!$D:$D,'ALL 2022'!$D:$D)</f>
        <v>0</v>
      </c>
      <c r="AK429" s="12">
        <f>+SUMIFS('BLG1222'!$I:$I,'BLG1222'!$A:$A,'ALL 2022'!$2:$2,'BLG1222'!$D:$D,'ALL 2022'!$D:$D)</f>
        <v>0</v>
      </c>
      <c r="AL429" s="12">
        <f>+SUMIFS('BLG1222'!$I:$I,'BLG1222'!$A:$A,'ALL 2022'!$2:$2,'BLG1222'!$D:$D,'ALL 2022'!$D:$D)</f>
        <v>0</v>
      </c>
      <c r="AM429" s="12">
        <f>+SUMIFS('BLG1222'!$I:$I,'BLG1222'!$A:$A,'ALL 2022'!$2:$2,'BLG1222'!$D:$D,'ALL 2022'!$D:$D)</f>
        <v>0</v>
      </c>
      <c r="AN429" s="12">
        <f>+SUMIFS('BLG1222'!$I:$I,'BLG1222'!$A:$A,'ALL 2022'!$2:$2,'BLG1222'!$D:$D,'ALL 2022'!$D:$D)</f>
        <v>0</v>
      </c>
      <c r="AO429" s="12">
        <f>+SUMIFS('BLG1222'!$I:$I,'BLG1222'!$A:$A,'ALL 2022'!$2:$2,'BLG1222'!$D:$D,'ALL 2022'!$D:$D)</f>
        <v>0</v>
      </c>
      <c r="AP429" s="12">
        <f>+SUMIFS('BLG1222'!$I:$I,'BLG1222'!$A:$A,'ALL 2022'!$2:$2,'BLG1222'!$D:$D,'ALL 2022'!$D:$D)</f>
        <v>0</v>
      </c>
      <c r="AQ429" s="164">
        <f t="shared" si="44"/>
        <v>4211775</v>
      </c>
      <c r="AR429" s="165">
        <f t="shared" si="45"/>
        <v>890.71174038553045</v>
      </c>
    </row>
    <row r="430" spans="1:44" x14ac:dyDescent="0.25">
      <c r="A430" s="11" t="str">
        <f t="shared" si="41"/>
        <v>6</v>
      </c>
      <c r="B430" s="11" t="str">
        <f t="shared" si="42"/>
        <v>60</v>
      </c>
      <c r="C430" s="11" t="str">
        <f t="shared" si="43"/>
        <v>602</v>
      </c>
      <c r="D430" s="23">
        <v>60205000</v>
      </c>
      <c r="E430" s="119" t="s">
        <v>3269</v>
      </c>
      <c r="F430" s="24" t="s">
        <v>432</v>
      </c>
      <c r="G430" s="12">
        <f>+SUMIFS('BLG1222'!$I:$I,'BLG1222'!$A:$A,'ALL 2022'!$2:$2,'BLG1222'!$D:$D,'ALL 2022'!$D:$D)</f>
        <v>2535700.11</v>
      </c>
      <c r="H430" s="12">
        <f>+SUMIFS('BLG1222'!$I:$I,'BLG1222'!$A:$A,'ALL 2022'!$2:$2,'BLG1222'!$D:$D,'ALL 2022'!$D:$D)</f>
        <v>0</v>
      </c>
      <c r="I430" s="12">
        <f>+SUMIFS('BLG1222'!$I:$I,'BLG1222'!$A:$A,'ALL 2022'!$2:$2,'BLG1222'!$D:$D,'ALL 2022'!$D:$D)</f>
        <v>800261.8</v>
      </c>
      <c r="J430" s="12">
        <f>+SUMIFS('BLG1222'!$I:$I,'BLG1222'!$A:$A,'ALL 2022'!$2:$2,'BLG1222'!$D:$D,'ALL 2022'!$D:$D)</f>
        <v>0</v>
      </c>
      <c r="K430" s="12">
        <f>+SUMIFS('BLG1222'!$I:$I,'BLG1222'!$A:$A,'ALL 2022'!$2:$2,'BLG1222'!$D:$D,'ALL 2022'!$D:$D)</f>
        <v>164616.85</v>
      </c>
      <c r="L430" s="12">
        <f>+SUMIFS('BLG1222'!$I:$I,'BLG1222'!$A:$A,'ALL 2022'!$2:$2,'BLG1222'!$D:$D,'ALL 2022'!$D:$D)</f>
        <v>3124437.8</v>
      </c>
      <c r="M430" s="12">
        <f>+SUMIFS('BLG1222'!$I:$I,'BLG1222'!$A:$A,'ALL 2022'!$2:$2,'BLG1222'!$D:$D,'ALL 2022'!$D:$D)</f>
        <v>-281084.03999999998</v>
      </c>
      <c r="N430" s="12">
        <f>+SUMIFS('BLG1222'!$I:$I,'BLG1222'!$A:$A,'ALL 2022'!$2:$2,'BLG1222'!$D:$D,'ALL 2022'!$D:$D)</f>
        <v>0</v>
      </c>
      <c r="O430" s="12">
        <f>+SUMIFS('BLG1222'!$I:$I,'BLG1222'!$A:$A,'ALL 2022'!$2:$2,'BLG1222'!$D:$D,'ALL 2022'!$D:$D)</f>
        <v>0</v>
      </c>
      <c r="P430" s="12">
        <f>+SUMIFS('BLG1222'!$I:$I,'BLG1222'!$A:$A,'ALL 2022'!$2:$2,'BLG1222'!$D:$D,'ALL 2022'!$D:$D)</f>
        <v>0</v>
      </c>
      <c r="Q430" s="12">
        <f>+SUMIFS('BLG1222'!$I:$I,'BLG1222'!$A:$A,'ALL 2022'!$2:$2,'BLG1222'!$D:$D,'ALL 2022'!$D:$D)</f>
        <v>0</v>
      </c>
      <c r="R430" s="12">
        <f>+SUMIFS('BLG1222'!$I:$I,'BLG1222'!$A:$A,'ALL 2022'!$2:$2,'BLG1222'!$D:$D,'ALL 2022'!$D:$D)</f>
        <v>0</v>
      </c>
      <c r="S430" s="12">
        <f>+SUMIFS('BLG1222'!$I:$I,'BLG1222'!$A:$A,'ALL 2022'!$2:$2,'BLG1222'!$D:$D,'ALL 2022'!$D:$D)</f>
        <v>0</v>
      </c>
      <c r="T430" s="12">
        <f>+SUMIFS('BLG1222'!$I:$I,'BLG1222'!$A:$A,'ALL 2022'!$2:$2,'BLG1222'!$D:$D,'ALL 2022'!$D:$D)</f>
        <v>1309750.8400000001</v>
      </c>
      <c r="U430" s="12">
        <f>+SUMIFS('BLG1222'!$I:$I,'BLG1222'!$A:$A,'ALL 2022'!$2:$2,'BLG1222'!$D:$D,'ALL 2022'!$D:$D)</f>
        <v>0</v>
      </c>
      <c r="V430" s="12">
        <f>+SUMIFS('BLG1222'!$I:$I,'BLG1222'!$A:$A,'ALL 2022'!$2:$2,'BLG1222'!$D:$D,'ALL 2022'!$D:$D)</f>
        <v>0</v>
      </c>
      <c r="W430" s="12">
        <f>+SUMIFS('BLG1222'!$I:$I,'BLG1222'!$A:$A,'ALL 2022'!$2:$2,'BLG1222'!$D:$D,'ALL 2022'!$D:$D)</f>
        <v>0</v>
      </c>
      <c r="X430" s="12">
        <f>+SUMIFS('BLG1222'!$I:$I,'BLG1222'!$A:$A,'ALL 2022'!$2:$2,'BLG1222'!$D:$D,'ALL 2022'!$D:$D)</f>
        <v>0</v>
      </c>
      <c r="Y430" s="12">
        <f>+SUMIFS('BLG1222'!$I:$I,'BLG1222'!$A:$A,'ALL 2022'!$2:$2,'BLG1222'!$D:$D,'ALL 2022'!$D:$D)</f>
        <v>0</v>
      </c>
      <c r="Z430" s="12">
        <f>+SUMIFS('BLG1222'!$I:$I,'BLG1222'!$A:$A,'ALL 2022'!$2:$2,'BLG1222'!$D:$D,'ALL 2022'!$D:$D)</f>
        <v>0</v>
      </c>
      <c r="AA430" s="12">
        <f>+SUMIFS('BLG1222'!$I:$I,'BLG1222'!$A:$A,'ALL 2022'!$2:$2,'BLG1222'!$D:$D,'ALL 2022'!$D:$D)</f>
        <v>0</v>
      </c>
      <c r="AB430" s="12">
        <f>+SUMIFS('BLG1222'!$I:$I,'BLG1222'!$A:$A,'ALL 2022'!$2:$2,'BLG1222'!$D:$D,'ALL 2022'!$D:$D)</f>
        <v>0</v>
      </c>
      <c r="AC430" s="12">
        <f>+SUMIFS('BLG1222'!$I:$I,'BLG1222'!$A:$A,'ALL 2022'!$2:$2,'BLG1222'!$D:$D,'ALL 2022'!$D:$D)</f>
        <v>0</v>
      </c>
      <c r="AD430" s="12">
        <f>+SUMIFS('BLG1222'!$I:$I,'BLG1222'!$A:$A,'ALL 2022'!$2:$2,'BLG1222'!$D:$D,'ALL 2022'!$D:$D)</f>
        <v>0</v>
      </c>
      <c r="AE430" s="12">
        <f>+SUMIFS('BLG1222'!$I:$I,'BLG1222'!$A:$A,'ALL 2022'!$2:$2,'BLG1222'!$D:$D,'ALL 2022'!$D:$D)</f>
        <v>0</v>
      </c>
      <c r="AF430" s="12">
        <f>+SUMIFS('BLG1222'!$I:$I,'BLG1222'!$A:$A,'ALL 2022'!$2:$2,'BLG1222'!$D:$D,'ALL 2022'!$D:$D)</f>
        <v>0</v>
      </c>
      <c r="AG430" s="12">
        <f>+SUMIFS('BLG1222'!$I:$I,'BLG1222'!$A:$A,'ALL 2022'!$2:$2,'BLG1222'!$D:$D,'ALL 2022'!$D:$D)</f>
        <v>0</v>
      </c>
      <c r="AH430" s="12">
        <f>+SUMIFS('BLG1222'!$I:$I,'BLG1222'!$A:$A,'ALL 2022'!$2:$2,'BLG1222'!$D:$D,'ALL 2022'!$D:$D)</f>
        <v>0</v>
      </c>
      <c r="AI430" s="12">
        <f>+SUMIFS('BLG1222'!$I:$I,'BLG1222'!$A:$A,'ALL 2022'!$2:$2,'BLG1222'!$D:$D,'ALL 2022'!$D:$D)</f>
        <v>0</v>
      </c>
      <c r="AJ430" s="12">
        <f>+SUMIFS('BLG1222'!$I:$I,'BLG1222'!$A:$A,'ALL 2022'!$2:$2,'BLG1222'!$D:$D,'ALL 2022'!$D:$D)</f>
        <v>0</v>
      </c>
      <c r="AK430" s="12">
        <f>+SUMIFS('BLG1222'!$I:$I,'BLG1222'!$A:$A,'ALL 2022'!$2:$2,'BLG1222'!$D:$D,'ALL 2022'!$D:$D)</f>
        <v>2577103.92</v>
      </c>
      <c r="AL430" s="12">
        <f>+SUMIFS('BLG1222'!$I:$I,'BLG1222'!$A:$A,'ALL 2022'!$2:$2,'BLG1222'!$D:$D,'ALL 2022'!$D:$D)</f>
        <v>170798297.72999999</v>
      </c>
      <c r="AM430" s="12">
        <f>+SUMIFS('BLG1222'!$I:$I,'BLG1222'!$A:$A,'ALL 2022'!$2:$2,'BLG1222'!$D:$D,'ALL 2022'!$D:$D)</f>
        <v>740999625.17999995</v>
      </c>
      <c r="AN430" s="12">
        <f>+SUMIFS('BLG1222'!$I:$I,'BLG1222'!$A:$A,'ALL 2022'!$2:$2,'BLG1222'!$D:$D,'ALL 2022'!$D:$D)</f>
        <v>0</v>
      </c>
      <c r="AO430" s="12">
        <f>+SUMIFS('BLG1222'!$I:$I,'BLG1222'!$A:$A,'ALL 2022'!$2:$2,'BLG1222'!$D:$D,'ALL 2022'!$D:$D)</f>
        <v>0</v>
      </c>
      <c r="AP430" s="12">
        <f>+SUMIFS('BLG1222'!$I:$I,'BLG1222'!$A:$A,'ALL 2022'!$2:$2,'BLG1222'!$D:$D,'ALL 2022'!$D:$D)</f>
        <v>0</v>
      </c>
      <c r="AQ430" s="164">
        <f t="shared" si="44"/>
        <v>922028710.18999994</v>
      </c>
      <c r="AR430" s="165">
        <f t="shared" si="45"/>
        <v>194991.84955007347</v>
      </c>
    </row>
    <row r="431" spans="1:44" x14ac:dyDescent="0.25">
      <c r="A431" s="11" t="str">
        <f t="shared" si="41"/>
        <v>6</v>
      </c>
      <c r="B431" s="11" t="str">
        <f t="shared" si="42"/>
        <v>60</v>
      </c>
      <c r="C431" s="11" t="str">
        <f t="shared" si="43"/>
        <v>602</v>
      </c>
      <c r="D431" s="23">
        <v>60205100</v>
      </c>
      <c r="E431" s="119" t="s">
        <v>3269</v>
      </c>
      <c r="F431" s="24" t="s">
        <v>365</v>
      </c>
      <c r="G431" s="12">
        <f>+SUMIFS('BLG1222'!$I:$I,'BLG1222'!$A:$A,'ALL 2022'!$2:$2,'BLG1222'!$D:$D,'ALL 2022'!$D:$D)</f>
        <v>0</v>
      </c>
      <c r="H431" s="12">
        <f>+SUMIFS('BLG1222'!$I:$I,'BLG1222'!$A:$A,'ALL 2022'!$2:$2,'BLG1222'!$D:$D,'ALL 2022'!$D:$D)</f>
        <v>0</v>
      </c>
      <c r="I431" s="12">
        <f>+SUMIFS('BLG1222'!$I:$I,'BLG1222'!$A:$A,'ALL 2022'!$2:$2,'BLG1222'!$D:$D,'ALL 2022'!$D:$D)</f>
        <v>0</v>
      </c>
      <c r="J431" s="12">
        <f>+SUMIFS('BLG1222'!$I:$I,'BLG1222'!$A:$A,'ALL 2022'!$2:$2,'BLG1222'!$D:$D,'ALL 2022'!$D:$D)</f>
        <v>0</v>
      </c>
      <c r="K431" s="12">
        <f>+SUMIFS('BLG1222'!$I:$I,'BLG1222'!$A:$A,'ALL 2022'!$2:$2,'BLG1222'!$D:$D,'ALL 2022'!$D:$D)</f>
        <v>0</v>
      </c>
      <c r="L431" s="12">
        <f>+SUMIFS('BLG1222'!$I:$I,'BLG1222'!$A:$A,'ALL 2022'!$2:$2,'BLG1222'!$D:$D,'ALL 2022'!$D:$D)</f>
        <v>0</v>
      </c>
      <c r="M431" s="12">
        <f>+SUMIFS('BLG1222'!$I:$I,'BLG1222'!$A:$A,'ALL 2022'!$2:$2,'BLG1222'!$D:$D,'ALL 2022'!$D:$D)</f>
        <v>0</v>
      </c>
      <c r="N431" s="12">
        <f>+SUMIFS('BLG1222'!$I:$I,'BLG1222'!$A:$A,'ALL 2022'!$2:$2,'BLG1222'!$D:$D,'ALL 2022'!$D:$D)</f>
        <v>0</v>
      </c>
      <c r="O431" s="12">
        <f>+SUMIFS('BLG1222'!$I:$I,'BLG1222'!$A:$A,'ALL 2022'!$2:$2,'BLG1222'!$D:$D,'ALL 2022'!$D:$D)</f>
        <v>0</v>
      </c>
      <c r="P431" s="12">
        <f>+SUMIFS('BLG1222'!$I:$I,'BLG1222'!$A:$A,'ALL 2022'!$2:$2,'BLG1222'!$D:$D,'ALL 2022'!$D:$D)</f>
        <v>0</v>
      </c>
      <c r="Q431" s="12">
        <f>+SUMIFS('BLG1222'!$I:$I,'BLG1222'!$A:$A,'ALL 2022'!$2:$2,'BLG1222'!$D:$D,'ALL 2022'!$D:$D)</f>
        <v>0</v>
      </c>
      <c r="R431" s="12">
        <f>+SUMIFS('BLG1222'!$I:$I,'BLG1222'!$A:$A,'ALL 2022'!$2:$2,'BLG1222'!$D:$D,'ALL 2022'!$D:$D)</f>
        <v>0</v>
      </c>
      <c r="S431" s="12">
        <f>+SUMIFS('BLG1222'!$I:$I,'BLG1222'!$A:$A,'ALL 2022'!$2:$2,'BLG1222'!$D:$D,'ALL 2022'!$D:$D)</f>
        <v>0</v>
      </c>
      <c r="T431" s="12">
        <f>+SUMIFS('BLG1222'!$I:$I,'BLG1222'!$A:$A,'ALL 2022'!$2:$2,'BLG1222'!$D:$D,'ALL 2022'!$D:$D)</f>
        <v>0</v>
      </c>
      <c r="U431" s="12">
        <f>+SUMIFS('BLG1222'!$I:$I,'BLG1222'!$A:$A,'ALL 2022'!$2:$2,'BLG1222'!$D:$D,'ALL 2022'!$D:$D)</f>
        <v>0</v>
      </c>
      <c r="V431" s="12">
        <f>+SUMIFS('BLG1222'!$I:$I,'BLG1222'!$A:$A,'ALL 2022'!$2:$2,'BLG1222'!$D:$D,'ALL 2022'!$D:$D)</f>
        <v>0</v>
      </c>
      <c r="W431" s="12">
        <f>+SUMIFS('BLG1222'!$I:$I,'BLG1222'!$A:$A,'ALL 2022'!$2:$2,'BLG1222'!$D:$D,'ALL 2022'!$D:$D)</f>
        <v>0</v>
      </c>
      <c r="X431" s="12">
        <f>+SUMIFS('BLG1222'!$I:$I,'BLG1222'!$A:$A,'ALL 2022'!$2:$2,'BLG1222'!$D:$D,'ALL 2022'!$D:$D)</f>
        <v>0</v>
      </c>
      <c r="Y431" s="12">
        <f>+SUMIFS('BLG1222'!$I:$I,'BLG1222'!$A:$A,'ALL 2022'!$2:$2,'BLG1222'!$D:$D,'ALL 2022'!$D:$D)</f>
        <v>0</v>
      </c>
      <c r="Z431" s="12">
        <f>+SUMIFS('BLG1222'!$I:$I,'BLG1222'!$A:$A,'ALL 2022'!$2:$2,'BLG1222'!$D:$D,'ALL 2022'!$D:$D)</f>
        <v>0</v>
      </c>
      <c r="AA431" s="12">
        <f>+SUMIFS('BLG1222'!$I:$I,'BLG1222'!$A:$A,'ALL 2022'!$2:$2,'BLG1222'!$D:$D,'ALL 2022'!$D:$D)</f>
        <v>0</v>
      </c>
      <c r="AB431" s="12">
        <f>+SUMIFS('BLG1222'!$I:$I,'BLG1222'!$A:$A,'ALL 2022'!$2:$2,'BLG1222'!$D:$D,'ALL 2022'!$D:$D)</f>
        <v>0</v>
      </c>
      <c r="AC431" s="12">
        <f>+SUMIFS('BLG1222'!$I:$I,'BLG1222'!$A:$A,'ALL 2022'!$2:$2,'BLG1222'!$D:$D,'ALL 2022'!$D:$D)</f>
        <v>0</v>
      </c>
      <c r="AD431" s="12">
        <f>+SUMIFS('BLG1222'!$I:$I,'BLG1222'!$A:$A,'ALL 2022'!$2:$2,'BLG1222'!$D:$D,'ALL 2022'!$D:$D)</f>
        <v>0</v>
      </c>
      <c r="AE431" s="12">
        <f>+SUMIFS('BLG1222'!$I:$I,'BLG1222'!$A:$A,'ALL 2022'!$2:$2,'BLG1222'!$D:$D,'ALL 2022'!$D:$D)</f>
        <v>0</v>
      </c>
      <c r="AF431" s="12">
        <f>+SUMIFS('BLG1222'!$I:$I,'BLG1222'!$A:$A,'ALL 2022'!$2:$2,'BLG1222'!$D:$D,'ALL 2022'!$D:$D)</f>
        <v>0</v>
      </c>
      <c r="AG431" s="12">
        <f>+SUMIFS('BLG1222'!$I:$I,'BLG1222'!$A:$A,'ALL 2022'!$2:$2,'BLG1222'!$D:$D,'ALL 2022'!$D:$D)</f>
        <v>0</v>
      </c>
      <c r="AH431" s="12">
        <f>+SUMIFS('BLG1222'!$I:$I,'BLG1222'!$A:$A,'ALL 2022'!$2:$2,'BLG1222'!$D:$D,'ALL 2022'!$D:$D)</f>
        <v>0</v>
      </c>
      <c r="AI431" s="12">
        <f>+SUMIFS('BLG1222'!$I:$I,'BLG1222'!$A:$A,'ALL 2022'!$2:$2,'BLG1222'!$D:$D,'ALL 2022'!$D:$D)</f>
        <v>0</v>
      </c>
      <c r="AJ431" s="12">
        <f>+SUMIFS('BLG1222'!$I:$I,'BLG1222'!$A:$A,'ALL 2022'!$2:$2,'BLG1222'!$D:$D,'ALL 2022'!$D:$D)</f>
        <v>0</v>
      </c>
      <c r="AK431" s="12">
        <f>+SUMIFS('BLG1222'!$I:$I,'BLG1222'!$A:$A,'ALL 2022'!$2:$2,'BLG1222'!$D:$D,'ALL 2022'!$D:$D)</f>
        <v>0</v>
      </c>
      <c r="AL431" s="12">
        <f>+SUMIFS('BLG1222'!$I:$I,'BLG1222'!$A:$A,'ALL 2022'!$2:$2,'BLG1222'!$D:$D,'ALL 2022'!$D:$D)</f>
        <v>0</v>
      </c>
      <c r="AM431" s="12">
        <f>+SUMIFS('BLG1222'!$I:$I,'BLG1222'!$A:$A,'ALL 2022'!$2:$2,'BLG1222'!$D:$D,'ALL 2022'!$D:$D)</f>
        <v>0</v>
      </c>
      <c r="AN431" s="12">
        <f>+SUMIFS('BLG1222'!$I:$I,'BLG1222'!$A:$A,'ALL 2022'!$2:$2,'BLG1222'!$D:$D,'ALL 2022'!$D:$D)</f>
        <v>0</v>
      </c>
      <c r="AO431" s="12">
        <f>+SUMIFS('BLG1222'!$I:$I,'BLG1222'!$A:$A,'ALL 2022'!$2:$2,'BLG1222'!$D:$D,'ALL 2022'!$D:$D)</f>
        <v>0</v>
      </c>
      <c r="AP431" s="12">
        <f>+SUMIFS('BLG1222'!$I:$I,'BLG1222'!$A:$A,'ALL 2022'!$2:$2,'BLG1222'!$D:$D,'ALL 2022'!$D:$D)</f>
        <v>0</v>
      </c>
      <c r="AQ431" s="164">
        <f t="shared" si="44"/>
        <v>0</v>
      </c>
      <c r="AR431" s="165">
        <f t="shared" si="45"/>
        <v>0</v>
      </c>
    </row>
    <row r="432" spans="1:44" x14ac:dyDescent="0.25">
      <c r="A432" s="11" t="str">
        <f t="shared" si="41"/>
        <v>6</v>
      </c>
      <c r="B432" s="11" t="str">
        <f t="shared" si="42"/>
        <v>60</v>
      </c>
      <c r="C432" s="11" t="str">
        <f t="shared" si="43"/>
        <v>602</v>
      </c>
      <c r="D432" s="23">
        <v>60205200</v>
      </c>
      <c r="E432" s="119" t="s">
        <v>3269</v>
      </c>
      <c r="F432" s="24" t="s">
        <v>366</v>
      </c>
      <c r="G432" s="12">
        <f>+SUMIFS('BLG1222'!$I:$I,'BLG1222'!$A:$A,'ALL 2022'!$2:$2,'BLG1222'!$D:$D,'ALL 2022'!$D:$D)</f>
        <v>0</v>
      </c>
      <c r="H432" s="12">
        <f>+SUMIFS('BLG1222'!$I:$I,'BLG1222'!$A:$A,'ALL 2022'!$2:$2,'BLG1222'!$D:$D,'ALL 2022'!$D:$D)</f>
        <v>0</v>
      </c>
      <c r="I432" s="12">
        <f>+SUMIFS('BLG1222'!$I:$I,'BLG1222'!$A:$A,'ALL 2022'!$2:$2,'BLG1222'!$D:$D,'ALL 2022'!$D:$D)</f>
        <v>0</v>
      </c>
      <c r="J432" s="12">
        <f>+SUMIFS('BLG1222'!$I:$I,'BLG1222'!$A:$A,'ALL 2022'!$2:$2,'BLG1222'!$D:$D,'ALL 2022'!$D:$D)</f>
        <v>0</v>
      </c>
      <c r="K432" s="12">
        <f>+SUMIFS('BLG1222'!$I:$I,'BLG1222'!$A:$A,'ALL 2022'!$2:$2,'BLG1222'!$D:$D,'ALL 2022'!$D:$D)</f>
        <v>0</v>
      </c>
      <c r="L432" s="12">
        <f>+SUMIFS('BLG1222'!$I:$I,'BLG1222'!$A:$A,'ALL 2022'!$2:$2,'BLG1222'!$D:$D,'ALL 2022'!$D:$D)</f>
        <v>0</v>
      </c>
      <c r="M432" s="12">
        <f>+SUMIFS('BLG1222'!$I:$I,'BLG1222'!$A:$A,'ALL 2022'!$2:$2,'BLG1222'!$D:$D,'ALL 2022'!$D:$D)</f>
        <v>0</v>
      </c>
      <c r="N432" s="12">
        <f>+SUMIFS('BLG1222'!$I:$I,'BLG1222'!$A:$A,'ALL 2022'!$2:$2,'BLG1222'!$D:$D,'ALL 2022'!$D:$D)</f>
        <v>0</v>
      </c>
      <c r="O432" s="12">
        <f>+SUMIFS('BLG1222'!$I:$I,'BLG1222'!$A:$A,'ALL 2022'!$2:$2,'BLG1222'!$D:$D,'ALL 2022'!$D:$D)</f>
        <v>0</v>
      </c>
      <c r="P432" s="12">
        <f>+SUMIFS('BLG1222'!$I:$I,'BLG1222'!$A:$A,'ALL 2022'!$2:$2,'BLG1222'!$D:$D,'ALL 2022'!$D:$D)</f>
        <v>0</v>
      </c>
      <c r="Q432" s="12">
        <f>+SUMIFS('BLG1222'!$I:$I,'BLG1222'!$A:$A,'ALL 2022'!$2:$2,'BLG1222'!$D:$D,'ALL 2022'!$D:$D)</f>
        <v>0</v>
      </c>
      <c r="R432" s="12">
        <f>+SUMIFS('BLG1222'!$I:$I,'BLG1222'!$A:$A,'ALL 2022'!$2:$2,'BLG1222'!$D:$D,'ALL 2022'!$D:$D)</f>
        <v>0</v>
      </c>
      <c r="S432" s="12">
        <f>+SUMIFS('BLG1222'!$I:$I,'BLG1222'!$A:$A,'ALL 2022'!$2:$2,'BLG1222'!$D:$D,'ALL 2022'!$D:$D)</f>
        <v>0</v>
      </c>
      <c r="T432" s="12">
        <f>+SUMIFS('BLG1222'!$I:$I,'BLG1222'!$A:$A,'ALL 2022'!$2:$2,'BLG1222'!$D:$D,'ALL 2022'!$D:$D)</f>
        <v>19016119.050000001</v>
      </c>
      <c r="U432" s="12">
        <f>+SUMIFS('BLG1222'!$I:$I,'BLG1222'!$A:$A,'ALL 2022'!$2:$2,'BLG1222'!$D:$D,'ALL 2022'!$D:$D)</f>
        <v>0</v>
      </c>
      <c r="V432" s="12">
        <f>+SUMIFS('BLG1222'!$I:$I,'BLG1222'!$A:$A,'ALL 2022'!$2:$2,'BLG1222'!$D:$D,'ALL 2022'!$D:$D)</f>
        <v>0</v>
      </c>
      <c r="W432" s="12">
        <f>+SUMIFS('BLG1222'!$I:$I,'BLG1222'!$A:$A,'ALL 2022'!$2:$2,'BLG1222'!$D:$D,'ALL 2022'!$D:$D)</f>
        <v>0</v>
      </c>
      <c r="X432" s="12">
        <f>+SUMIFS('BLG1222'!$I:$I,'BLG1222'!$A:$A,'ALL 2022'!$2:$2,'BLG1222'!$D:$D,'ALL 2022'!$D:$D)</f>
        <v>0</v>
      </c>
      <c r="Y432" s="12">
        <f>+SUMIFS('BLG1222'!$I:$I,'BLG1222'!$A:$A,'ALL 2022'!$2:$2,'BLG1222'!$D:$D,'ALL 2022'!$D:$D)</f>
        <v>0</v>
      </c>
      <c r="Z432" s="12">
        <f>+SUMIFS('BLG1222'!$I:$I,'BLG1222'!$A:$A,'ALL 2022'!$2:$2,'BLG1222'!$D:$D,'ALL 2022'!$D:$D)</f>
        <v>0</v>
      </c>
      <c r="AA432" s="12">
        <f>+SUMIFS('BLG1222'!$I:$I,'BLG1222'!$A:$A,'ALL 2022'!$2:$2,'BLG1222'!$D:$D,'ALL 2022'!$D:$D)</f>
        <v>0</v>
      </c>
      <c r="AB432" s="12">
        <f>+SUMIFS('BLG1222'!$I:$I,'BLG1222'!$A:$A,'ALL 2022'!$2:$2,'BLG1222'!$D:$D,'ALL 2022'!$D:$D)</f>
        <v>0</v>
      </c>
      <c r="AC432" s="12">
        <f>+SUMIFS('BLG1222'!$I:$I,'BLG1222'!$A:$A,'ALL 2022'!$2:$2,'BLG1222'!$D:$D,'ALL 2022'!$D:$D)</f>
        <v>0</v>
      </c>
      <c r="AD432" s="12">
        <f>+SUMIFS('BLG1222'!$I:$I,'BLG1222'!$A:$A,'ALL 2022'!$2:$2,'BLG1222'!$D:$D,'ALL 2022'!$D:$D)</f>
        <v>0</v>
      </c>
      <c r="AE432" s="12">
        <f>+SUMIFS('BLG1222'!$I:$I,'BLG1222'!$A:$A,'ALL 2022'!$2:$2,'BLG1222'!$D:$D,'ALL 2022'!$D:$D)</f>
        <v>0</v>
      </c>
      <c r="AF432" s="12">
        <f>+SUMIFS('BLG1222'!$I:$I,'BLG1222'!$A:$A,'ALL 2022'!$2:$2,'BLG1222'!$D:$D,'ALL 2022'!$D:$D)</f>
        <v>0</v>
      </c>
      <c r="AG432" s="12">
        <f>+SUMIFS('BLG1222'!$I:$I,'BLG1222'!$A:$A,'ALL 2022'!$2:$2,'BLG1222'!$D:$D,'ALL 2022'!$D:$D)</f>
        <v>0</v>
      </c>
      <c r="AH432" s="12">
        <f>+SUMIFS('BLG1222'!$I:$I,'BLG1222'!$A:$A,'ALL 2022'!$2:$2,'BLG1222'!$D:$D,'ALL 2022'!$D:$D)</f>
        <v>0</v>
      </c>
      <c r="AI432" s="12">
        <f>+SUMIFS('BLG1222'!$I:$I,'BLG1222'!$A:$A,'ALL 2022'!$2:$2,'BLG1222'!$D:$D,'ALL 2022'!$D:$D)</f>
        <v>0</v>
      </c>
      <c r="AJ432" s="12">
        <f>+SUMIFS('BLG1222'!$I:$I,'BLG1222'!$A:$A,'ALL 2022'!$2:$2,'BLG1222'!$D:$D,'ALL 2022'!$D:$D)</f>
        <v>0</v>
      </c>
      <c r="AK432" s="12">
        <f>+SUMIFS('BLG1222'!$I:$I,'BLG1222'!$A:$A,'ALL 2022'!$2:$2,'BLG1222'!$D:$D,'ALL 2022'!$D:$D)</f>
        <v>0</v>
      </c>
      <c r="AL432" s="12">
        <f>+SUMIFS('BLG1222'!$I:$I,'BLG1222'!$A:$A,'ALL 2022'!$2:$2,'BLG1222'!$D:$D,'ALL 2022'!$D:$D)</f>
        <v>15224371.43</v>
      </c>
      <c r="AM432" s="12">
        <f>+SUMIFS('BLG1222'!$I:$I,'BLG1222'!$A:$A,'ALL 2022'!$2:$2,'BLG1222'!$D:$D,'ALL 2022'!$D:$D)</f>
        <v>0</v>
      </c>
      <c r="AN432" s="12">
        <f>+SUMIFS('BLG1222'!$I:$I,'BLG1222'!$A:$A,'ALL 2022'!$2:$2,'BLG1222'!$D:$D,'ALL 2022'!$D:$D)</f>
        <v>0</v>
      </c>
      <c r="AO432" s="12">
        <f>+SUMIFS('BLG1222'!$I:$I,'BLG1222'!$A:$A,'ALL 2022'!$2:$2,'BLG1222'!$D:$D,'ALL 2022'!$D:$D)</f>
        <v>0</v>
      </c>
      <c r="AP432" s="12">
        <f>+SUMIFS('BLG1222'!$I:$I,'BLG1222'!$A:$A,'ALL 2022'!$2:$2,'BLG1222'!$D:$D,'ALL 2022'!$D:$D)</f>
        <v>0</v>
      </c>
      <c r="AQ432" s="164">
        <f t="shared" si="44"/>
        <v>34240490.480000004</v>
      </c>
      <c r="AR432" s="165">
        <f t="shared" si="45"/>
        <v>7241.224155396475</v>
      </c>
    </row>
    <row r="433" spans="1:44" x14ac:dyDescent="0.25">
      <c r="A433" s="11" t="str">
        <f t="shared" si="41"/>
        <v>6</v>
      </c>
      <c r="B433" s="11" t="str">
        <f t="shared" si="42"/>
        <v>60</v>
      </c>
      <c r="C433" s="11" t="str">
        <f t="shared" si="43"/>
        <v>602</v>
      </c>
      <c r="D433" s="23">
        <v>60205300</v>
      </c>
      <c r="E433" s="119" t="s">
        <v>3269</v>
      </c>
      <c r="F433" s="24" t="s">
        <v>367</v>
      </c>
      <c r="G433" s="12">
        <f>+SUMIFS('BLG1222'!$I:$I,'BLG1222'!$A:$A,'ALL 2022'!$2:$2,'BLG1222'!$D:$D,'ALL 2022'!$D:$D)</f>
        <v>94353886.200000003</v>
      </c>
      <c r="H433" s="12">
        <f>+SUMIFS('BLG1222'!$I:$I,'BLG1222'!$A:$A,'ALL 2022'!$2:$2,'BLG1222'!$D:$D,'ALL 2022'!$D:$D)</f>
        <v>0</v>
      </c>
      <c r="I433" s="12">
        <f>+SUMIFS('BLG1222'!$I:$I,'BLG1222'!$A:$A,'ALL 2022'!$2:$2,'BLG1222'!$D:$D,'ALL 2022'!$D:$D)</f>
        <v>0</v>
      </c>
      <c r="J433" s="12">
        <f>+SUMIFS('BLG1222'!$I:$I,'BLG1222'!$A:$A,'ALL 2022'!$2:$2,'BLG1222'!$D:$D,'ALL 2022'!$D:$D)</f>
        <v>0</v>
      </c>
      <c r="K433" s="12">
        <f>+SUMIFS('BLG1222'!$I:$I,'BLG1222'!$A:$A,'ALL 2022'!$2:$2,'BLG1222'!$D:$D,'ALL 2022'!$D:$D)</f>
        <v>45932555.649999999</v>
      </c>
      <c r="L433" s="12">
        <f>+SUMIFS('BLG1222'!$I:$I,'BLG1222'!$A:$A,'ALL 2022'!$2:$2,'BLG1222'!$D:$D,'ALL 2022'!$D:$D)</f>
        <v>7149138</v>
      </c>
      <c r="M433" s="12">
        <f>+SUMIFS('BLG1222'!$I:$I,'BLG1222'!$A:$A,'ALL 2022'!$2:$2,'BLG1222'!$D:$D,'ALL 2022'!$D:$D)</f>
        <v>0</v>
      </c>
      <c r="N433" s="12">
        <f>+SUMIFS('BLG1222'!$I:$I,'BLG1222'!$A:$A,'ALL 2022'!$2:$2,'BLG1222'!$D:$D,'ALL 2022'!$D:$D)</f>
        <v>0</v>
      </c>
      <c r="O433" s="12">
        <f>+SUMIFS('BLG1222'!$I:$I,'BLG1222'!$A:$A,'ALL 2022'!$2:$2,'BLG1222'!$D:$D,'ALL 2022'!$D:$D)</f>
        <v>0</v>
      </c>
      <c r="P433" s="12">
        <f>+SUMIFS('BLG1222'!$I:$I,'BLG1222'!$A:$A,'ALL 2022'!$2:$2,'BLG1222'!$D:$D,'ALL 2022'!$D:$D)</f>
        <v>0</v>
      </c>
      <c r="Q433" s="12">
        <f>+SUMIFS('BLG1222'!$I:$I,'BLG1222'!$A:$A,'ALL 2022'!$2:$2,'BLG1222'!$D:$D,'ALL 2022'!$D:$D)</f>
        <v>0</v>
      </c>
      <c r="R433" s="12">
        <f>+SUMIFS('BLG1222'!$I:$I,'BLG1222'!$A:$A,'ALL 2022'!$2:$2,'BLG1222'!$D:$D,'ALL 2022'!$D:$D)</f>
        <v>0</v>
      </c>
      <c r="S433" s="12">
        <f>+SUMIFS('BLG1222'!$I:$I,'BLG1222'!$A:$A,'ALL 2022'!$2:$2,'BLG1222'!$D:$D,'ALL 2022'!$D:$D)</f>
        <v>0</v>
      </c>
      <c r="T433" s="12">
        <f>+SUMIFS('BLG1222'!$I:$I,'BLG1222'!$A:$A,'ALL 2022'!$2:$2,'BLG1222'!$D:$D,'ALL 2022'!$D:$D)</f>
        <v>0</v>
      </c>
      <c r="U433" s="12">
        <f>+SUMIFS('BLG1222'!$I:$I,'BLG1222'!$A:$A,'ALL 2022'!$2:$2,'BLG1222'!$D:$D,'ALL 2022'!$D:$D)</f>
        <v>0</v>
      </c>
      <c r="V433" s="12">
        <f>+SUMIFS('BLG1222'!$I:$I,'BLG1222'!$A:$A,'ALL 2022'!$2:$2,'BLG1222'!$D:$D,'ALL 2022'!$D:$D)</f>
        <v>0</v>
      </c>
      <c r="W433" s="12">
        <f>+SUMIFS('BLG1222'!$I:$I,'BLG1222'!$A:$A,'ALL 2022'!$2:$2,'BLG1222'!$D:$D,'ALL 2022'!$D:$D)</f>
        <v>0</v>
      </c>
      <c r="X433" s="12">
        <f>+SUMIFS('BLG1222'!$I:$I,'BLG1222'!$A:$A,'ALL 2022'!$2:$2,'BLG1222'!$D:$D,'ALL 2022'!$D:$D)</f>
        <v>0</v>
      </c>
      <c r="Y433" s="12">
        <f>+SUMIFS('BLG1222'!$I:$I,'BLG1222'!$A:$A,'ALL 2022'!$2:$2,'BLG1222'!$D:$D,'ALL 2022'!$D:$D)</f>
        <v>0</v>
      </c>
      <c r="Z433" s="12">
        <f>+SUMIFS('BLG1222'!$I:$I,'BLG1222'!$A:$A,'ALL 2022'!$2:$2,'BLG1222'!$D:$D,'ALL 2022'!$D:$D)</f>
        <v>0</v>
      </c>
      <c r="AA433" s="12">
        <f>+SUMIFS('BLG1222'!$I:$I,'BLG1222'!$A:$A,'ALL 2022'!$2:$2,'BLG1222'!$D:$D,'ALL 2022'!$D:$D)</f>
        <v>0</v>
      </c>
      <c r="AB433" s="12">
        <f>+SUMIFS('BLG1222'!$I:$I,'BLG1222'!$A:$A,'ALL 2022'!$2:$2,'BLG1222'!$D:$D,'ALL 2022'!$D:$D)</f>
        <v>0</v>
      </c>
      <c r="AC433" s="12">
        <f>+SUMIFS('BLG1222'!$I:$I,'BLG1222'!$A:$A,'ALL 2022'!$2:$2,'BLG1222'!$D:$D,'ALL 2022'!$D:$D)</f>
        <v>132954098.56200001</v>
      </c>
      <c r="AD433" s="12">
        <f>+SUMIFS('BLG1222'!$I:$I,'BLG1222'!$A:$A,'ALL 2022'!$2:$2,'BLG1222'!$D:$D,'ALL 2022'!$D:$D)</f>
        <v>0</v>
      </c>
      <c r="AE433" s="12">
        <f>+SUMIFS('BLG1222'!$I:$I,'BLG1222'!$A:$A,'ALL 2022'!$2:$2,'BLG1222'!$D:$D,'ALL 2022'!$D:$D)</f>
        <v>0</v>
      </c>
      <c r="AF433" s="12">
        <f>+SUMIFS('BLG1222'!$I:$I,'BLG1222'!$A:$A,'ALL 2022'!$2:$2,'BLG1222'!$D:$D,'ALL 2022'!$D:$D)</f>
        <v>0</v>
      </c>
      <c r="AG433" s="12">
        <f>+SUMIFS('BLG1222'!$I:$I,'BLG1222'!$A:$A,'ALL 2022'!$2:$2,'BLG1222'!$D:$D,'ALL 2022'!$D:$D)</f>
        <v>0</v>
      </c>
      <c r="AH433" s="12">
        <f>+SUMIFS('BLG1222'!$I:$I,'BLG1222'!$A:$A,'ALL 2022'!$2:$2,'BLG1222'!$D:$D,'ALL 2022'!$D:$D)</f>
        <v>0</v>
      </c>
      <c r="AI433" s="12">
        <f>+SUMIFS('BLG1222'!$I:$I,'BLG1222'!$A:$A,'ALL 2022'!$2:$2,'BLG1222'!$D:$D,'ALL 2022'!$D:$D)</f>
        <v>0</v>
      </c>
      <c r="AJ433" s="12">
        <f>+SUMIFS('BLG1222'!$I:$I,'BLG1222'!$A:$A,'ALL 2022'!$2:$2,'BLG1222'!$D:$D,'ALL 2022'!$D:$D)</f>
        <v>0</v>
      </c>
      <c r="AK433" s="12">
        <f>+SUMIFS('BLG1222'!$I:$I,'BLG1222'!$A:$A,'ALL 2022'!$2:$2,'BLG1222'!$D:$D,'ALL 2022'!$D:$D)</f>
        <v>0</v>
      </c>
      <c r="AL433" s="12">
        <f>+SUMIFS('BLG1222'!$I:$I,'BLG1222'!$A:$A,'ALL 2022'!$2:$2,'BLG1222'!$D:$D,'ALL 2022'!$D:$D)</f>
        <v>6004410951.5900002</v>
      </c>
      <c r="AM433" s="12">
        <f>+SUMIFS('BLG1222'!$I:$I,'BLG1222'!$A:$A,'ALL 2022'!$2:$2,'BLG1222'!$D:$D,'ALL 2022'!$D:$D)</f>
        <v>0</v>
      </c>
      <c r="AN433" s="12">
        <f>+SUMIFS('BLG1222'!$I:$I,'BLG1222'!$A:$A,'ALL 2022'!$2:$2,'BLG1222'!$D:$D,'ALL 2022'!$D:$D)</f>
        <v>0</v>
      </c>
      <c r="AO433" s="12">
        <f>+SUMIFS('BLG1222'!$I:$I,'BLG1222'!$A:$A,'ALL 2022'!$2:$2,'BLG1222'!$D:$D,'ALL 2022'!$D:$D)</f>
        <v>0</v>
      </c>
      <c r="AP433" s="12">
        <f>+SUMIFS('BLG1222'!$I:$I,'BLG1222'!$A:$A,'ALL 2022'!$2:$2,'BLG1222'!$D:$D,'ALL 2022'!$D:$D)</f>
        <v>0</v>
      </c>
      <c r="AQ433" s="164">
        <f t="shared" si="44"/>
        <v>6284800630.0019999</v>
      </c>
      <c r="AR433" s="165">
        <f t="shared" si="45"/>
        <v>1329117.9389034694</v>
      </c>
    </row>
    <row r="434" spans="1:44" x14ac:dyDescent="0.25">
      <c r="A434" s="11" t="str">
        <f t="shared" si="41"/>
        <v>6</v>
      </c>
      <c r="B434" s="11" t="str">
        <f t="shared" si="42"/>
        <v>60</v>
      </c>
      <c r="C434" s="11" t="str">
        <f t="shared" si="43"/>
        <v>602</v>
      </c>
      <c r="D434" s="23">
        <v>60206000</v>
      </c>
      <c r="E434" s="119" t="s">
        <v>3269</v>
      </c>
      <c r="F434" s="24" t="s">
        <v>368</v>
      </c>
      <c r="G434" s="12">
        <f>+SUMIFS('BLG1222'!$I:$I,'BLG1222'!$A:$A,'ALL 2022'!$2:$2,'BLG1222'!$D:$D,'ALL 2022'!$D:$D)</f>
        <v>12550228.5</v>
      </c>
      <c r="H434" s="12">
        <f>+SUMIFS('BLG1222'!$I:$I,'BLG1222'!$A:$A,'ALL 2022'!$2:$2,'BLG1222'!$D:$D,'ALL 2022'!$D:$D)</f>
        <v>0</v>
      </c>
      <c r="I434" s="12">
        <f>+SUMIFS('BLG1222'!$I:$I,'BLG1222'!$A:$A,'ALL 2022'!$2:$2,'BLG1222'!$D:$D,'ALL 2022'!$D:$D)</f>
        <v>0</v>
      </c>
      <c r="J434" s="12">
        <f>+SUMIFS('BLG1222'!$I:$I,'BLG1222'!$A:$A,'ALL 2022'!$2:$2,'BLG1222'!$D:$D,'ALL 2022'!$D:$D)</f>
        <v>0</v>
      </c>
      <c r="K434" s="12">
        <f>+SUMIFS('BLG1222'!$I:$I,'BLG1222'!$A:$A,'ALL 2022'!$2:$2,'BLG1222'!$D:$D,'ALL 2022'!$D:$D)</f>
        <v>374369000.81</v>
      </c>
      <c r="L434" s="12">
        <f>+SUMIFS('BLG1222'!$I:$I,'BLG1222'!$A:$A,'ALL 2022'!$2:$2,'BLG1222'!$D:$D,'ALL 2022'!$D:$D)</f>
        <v>0</v>
      </c>
      <c r="M434" s="12">
        <f>+SUMIFS('BLG1222'!$I:$I,'BLG1222'!$A:$A,'ALL 2022'!$2:$2,'BLG1222'!$D:$D,'ALL 2022'!$D:$D)</f>
        <v>0</v>
      </c>
      <c r="N434" s="12">
        <f>+SUMIFS('BLG1222'!$I:$I,'BLG1222'!$A:$A,'ALL 2022'!$2:$2,'BLG1222'!$D:$D,'ALL 2022'!$D:$D)</f>
        <v>0</v>
      </c>
      <c r="O434" s="12">
        <f>+SUMIFS('BLG1222'!$I:$I,'BLG1222'!$A:$A,'ALL 2022'!$2:$2,'BLG1222'!$D:$D,'ALL 2022'!$D:$D)</f>
        <v>0</v>
      </c>
      <c r="P434" s="12">
        <f>+SUMIFS('BLG1222'!$I:$I,'BLG1222'!$A:$A,'ALL 2022'!$2:$2,'BLG1222'!$D:$D,'ALL 2022'!$D:$D)</f>
        <v>0</v>
      </c>
      <c r="Q434" s="12">
        <f>+SUMIFS('BLG1222'!$I:$I,'BLG1222'!$A:$A,'ALL 2022'!$2:$2,'BLG1222'!$D:$D,'ALL 2022'!$D:$D)</f>
        <v>0</v>
      </c>
      <c r="R434" s="12">
        <f>+SUMIFS('BLG1222'!$I:$I,'BLG1222'!$A:$A,'ALL 2022'!$2:$2,'BLG1222'!$D:$D,'ALL 2022'!$D:$D)</f>
        <v>0</v>
      </c>
      <c r="S434" s="12">
        <f>+SUMIFS('BLG1222'!$I:$I,'BLG1222'!$A:$A,'ALL 2022'!$2:$2,'BLG1222'!$D:$D,'ALL 2022'!$D:$D)</f>
        <v>45000</v>
      </c>
      <c r="T434" s="12">
        <f>+SUMIFS('BLG1222'!$I:$I,'BLG1222'!$A:$A,'ALL 2022'!$2:$2,'BLG1222'!$D:$D,'ALL 2022'!$D:$D)</f>
        <v>706433189.84000003</v>
      </c>
      <c r="U434" s="12">
        <f>+SUMIFS('BLG1222'!$I:$I,'BLG1222'!$A:$A,'ALL 2022'!$2:$2,'BLG1222'!$D:$D,'ALL 2022'!$D:$D)</f>
        <v>0</v>
      </c>
      <c r="V434" s="12">
        <f>+SUMIFS('BLG1222'!$I:$I,'BLG1222'!$A:$A,'ALL 2022'!$2:$2,'BLG1222'!$D:$D,'ALL 2022'!$D:$D)</f>
        <v>0</v>
      </c>
      <c r="W434" s="12">
        <f>+SUMIFS('BLG1222'!$I:$I,'BLG1222'!$A:$A,'ALL 2022'!$2:$2,'BLG1222'!$D:$D,'ALL 2022'!$D:$D)</f>
        <v>0</v>
      </c>
      <c r="X434" s="12">
        <f>+SUMIFS('BLG1222'!$I:$I,'BLG1222'!$A:$A,'ALL 2022'!$2:$2,'BLG1222'!$D:$D,'ALL 2022'!$D:$D)</f>
        <v>0</v>
      </c>
      <c r="Y434" s="12">
        <f>+SUMIFS('BLG1222'!$I:$I,'BLG1222'!$A:$A,'ALL 2022'!$2:$2,'BLG1222'!$D:$D,'ALL 2022'!$D:$D)</f>
        <v>0</v>
      </c>
      <c r="Z434" s="12">
        <f>+SUMIFS('BLG1222'!$I:$I,'BLG1222'!$A:$A,'ALL 2022'!$2:$2,'BLG1222'!$D:$D,'ALL 2022'!$D:$D)</f>
        <v>0</v>
      </c>
      <c r="AA434" s="12">
        <f>+SUMIFS('BLG1222'!$I:$I,'BLG1222'!$A:$A,'ALL 2022'!$2:$2,'BLG1222'!$D:$D,'ALL 2022'!$D:$D)</f>
        <v>0</v>
      </c>
      <c r="AB434" s="12">
        <f>+SUMIFS('BLG1222'!$I:$I,'BLG1222'!$A:$A,'ALL 2022'!$2:$2,'BLG1222'!$D:$D,'ALL 2022'!$D:$D)</f>
        <v>0</v>
      </c>
      <c r="AC434" s="12">
        <f>+SUMIFS('BLG1222'!$I:$I,'BLG1222'!$A:$A,'ALL 2022'!$2:$2,'BLG1222'!$D:$D,'ALL 2022'!$D:$D)</f>
        <v>136510182.037</v>
      </c>
      <c r="AD434" s="12">
        <f>+SUMIFS('BLG1222'!$I:$I,'BLG1222'!$A:$A,'ALL 2022'!$2:$2,'BLG1222'!$D:$D,'ALL 2022'!$D:$D)</f>
        <v>0</v>
      </c>
      <c r="AE434" s="12">
        <f>+SUMIFS('BLG1222'!$I:$I,'BLG1222'!$A:$A,'ALL 2022'!$2:$2,'BLG1222'!$D:$D,'ALL 2022'!$D:$D)</f>
        <v>0</v>
      </c>
      <c r="AF434" s="12">
        <f>+SUMIFS('BLG1222'!$I:$I,'BLG1222'!$A:$A,'ALL 2022'!$2:$2,'BLG1222'!$D:$D,'ALL 2022'!$D:$D)</f>
        <v>0</v>
      </c>
      <c r="AG434" s="12">
        <f>+SUMIFS('BLG1222'!$I:$I,'BLG1222'!$A:$A,'ALL 2022'!$2:$2,'BLG1222'!$D:$D,'ALL 2022'!$D:$D)</f>
        <v>0</v>
      </c>
      <c r="AH434" s="12">
        <f>+SUMIFS('BLG1222'!$I:$I,'BLG1222'!$A:$A,'ALL 2022'!$2:$2,'BLG1222'!$D:$D,'ALL 2022'!$D:$D)</f>
        <v>0</v>
      </c>
      <c r="AI434" s="12">
        <f>+SUMIFS('BLG1222'!$I:$I,'BLG1222'!$A:$A,'ALL 2022'!$2:$2,'BLG1222'!$D:$D,'ALL 2022'!$D:$D)</f>
        <v>0</v>
      </c>
      <c r="AJ434" s="12">
        <f>+SUMIFS('BLG1222'!$I:$I,'BLG1222'!$A:$A,'ALL 2022'!$2:$2,'BLG1222'!$D:$D,'ALL 2022'!$D:$D)</f>
        <v>0</v>
      </c>
      <c r="AK434" s="12">
        <f>+SUMIFS('BLG1222'!$I:$I,'BLG1222'!$A:$A,'ALL 2022'!$2:$2,'BLG1222'!$D:$D,'ALL 2022'!$D:$D)</f>
        <v>0</v>
      </c>
      <c r="AL434" s="12">
        <f>+SUMIFS('BLG1222'!$I:$I,'BLG1222'!$A:$A,'ALL 2022'!$2:$2,'BLG1222'!$D:$D,'ALL 2022'!$D:$D)</f>
        <v>508281622.42000002</v>
      </c>
      <c r="AM434" s="12">
        <f>+SUMIFS('BLG1222'!$I:$I,'BLG1222'!$A:$A,'ALL 2022'!$2:$2,'BLG1222'!$D:$D,'ALL 2022'!$D:$D)</f>
        <v>0</v>
      </c>
      <c r="AN434" s="12">
        <f>+SUMIFS('BLG1222'!$I:$I,'BLG1222'!$A:$A,'ALL 2022'!$2:$2,'BLG1222'!$D:$D,'ALL 2022'!$D:$D)</f>
        <v>0</v>
      </c>
      <c r="AO434" s="12">
        <f>+SUMIFS('BLG1222'!$I:$I,'BLG1222'!$A:$A,'ALL 2022'!$2:$2,'BLG1222'!$D:$D,'ALL 2022'!$D:$D)</f>
        <v>0</v>
      </c>
      <c r="AP434" s="12">
        <f>+SUMIFS('BLG1222'!$I:$I,'BLG1222'!$A:$A,'ALL 2022'!$2:$2,'BLG1222'!$D:$D,'ALL 2022'!$D:$D)</f>
        <v>0</v>
      </c>
      <c r="AQ434" s="164">
        <f t="shared" si="44"/>
        <v>1738189223.6070001</v>
      </c>
      <c r="AR434" s="165">
        <f t="shared" si="45"/>
        <v>367594.55300398642</v>
      </c>
    </row>
    <row r="435" spans="1:44" x14ac:dyDescent="0.25">
      <c r="A435" s="11" t="str">
        <f t="shared" si="41"/>
        <v>6</v>
      </c>
      <c r="B435" s="11" t="str">
        <f t="shared" si="42"/>
        <v>60</v>
      </c>
      <c r="C435" s="11" t="str">
        <f t="shared" si="43"/>
        <v>602</v>
      </c>
      <c r="D435" s="23">
        <v>60209000</v>
      </c>
      <c r="E435" s="119" t="s">
        <v>3269</v>
      </c>
      <c r="F435" s="24" t="s">
        <v>372</v>
      </c>
      <c r="G435" s="12">
        <f>+SUMIFS('BLG1222'!$I:$I,'BLG1222'!$A:$A,'ALL 2022'!$2:$2,'BLG1222'!$D:$D,'ALL 2022'!$D:$D)</f>
        <v>84271163.049999997</v>
      </c>
      <c r="H435" s="12">
        <f>+SUMIFS('BLG1222'!$I:$I,'BLG1222'!$A:$A,'ALL 2022'!$2:$2,'BLG1222'!$D:$D,'ALL 2022'!$D:$D)</f>
        <v>0</v>
      </c>
      <c r="I435" s="12">
        <f>+SUMIFS('BLG1222'!$I:$I,'BLG1222'!$A:$A,'ALL 2022'!$2:$2,'BLG1222'!$D:$D,'ALL 2022'!$D:$D)</f>
        <v>0</v>
      </c>
      <c r="J435" s="12">
        <f>+SUMIFS('BLG1222'!$I:$I,'BLG1222'!$A:$A,'ALL 2022'!$2:$2,'BLG1222'!$D:$D,'ALL 2022'!$D:$D)</f>
        <v>0</v>
      </c>
      <c r="K435" s="12">
        <f>+SUMIFS('BLG1222'!$I:$I,'BLG1222'!$A:$A,'ALL 2022'!$2:$2,'BLG1222'!$D:$D,'ALL 2022'!$D:$D)</f>
        <v>7210565</v>
      </c>
      <c r="L435" s="12">
        <f>+SUMIFS('BLG1222'!$I:$I,'BLG1222'!$A:$A,'ALL 2022'!$2:$2,'BLG1222'!$D:$D,'ALL 2022'!$D:$D)</f>
        <v>0</v>
      </c>
      <c r="M435" s="12">
        <f>+SUMIFS('BLG1222'!$I:$I,'BLG1222'!$A:$A,'ALL 2022'!$2:$2,'BLG1222'!$D:$D,'ALL 2022'!$D:$D)</f>
        <v>0</v>
      </c>
      <c r="N435" s="12">
        <f>+SUMIFS('BLG1222'!$I:$I,'BLG1222'!$A:$A,'ALL 2022'!$2:$2,'BLG1222'!$D:$D,'ALL 2022'!$D:$D)</f>
        <v>0</v>
      </c>
      <c r="O435" s="12">
        <f>+SUMIFS('BLG1222'!$I:$I,'BLG1222'!$A:$A,'ALL 2022'!$2:$2,'BLG1222'!$D:$D,'ALL 2022'!$D:$D)</f>
        <v>0</v>
      </c>
      <c r="P435" s="12">
        <f>+SUMIFS('BLG1222'!$I:$I,'BLG1222'!$A:$A,'ALL 2022'!$2:$2,'BLG1222'!$D:$D,'ALL 2022'!$D:$D)</f>
        <v>0</v>
      </c>
      <c r="Q435" s="12">
        <f>+SUMIFS('BLG1222'!$I:$I,'BLG1222'!$A:$A,'ALL 2022'!$2:$2,'BLG1222'!$D:$D,'ALL 2022'!$D:$D)</f>
        <v>0</v>
      </c>
      <c r="R435" s="12">
        <f>+SUMIFS('BLG1222'!$I:$I,'BLG1222'!$A:$A,'ALL 2022'!$2:$2,'BLG1222'!$D:$D,'ALL 2022'!$D:$D)</f>
        <v>0</v>
      </c>
      <c r="S435" s="12">
        <f>+SUMIFS('BLG1222'!$I:$I,'BLG1222'!$A:$A,'ALL 2022'!$2:$2,'BLG1222'!$D:$D,'ALL 2022'!$D:$D)</f>
        <v>0</v>
      </c>
      <c r="T435" s="12">
        <f>+SUMIFS('BLG1222'!$I:$I,'BLG1222'!$A:$A,'ALL 2022'!$2:$2,'BLG1222'!$D:$D,'ALL 2022'!$D:$D)</f>
        <v>0</v>
      </c>
      <c r="U435" s="12">
        <f>+SUMIFS('BLG1222'!$I:$I,'BLG1222'!$A:$A,'ALL 2022'!$2:$2,'BLG1222'!$D:$D,'ALL 2022'!$D:$D)</f>
        <v>0</v>
      </c>
      <c r="V435" s="12">
        <f>+SUMIFS('BLG1222'!$I:$I,'BLG1222'!$A:$A,'ALL 2022'!$2:$2,'BLG1222'!$D:$D,'ALL 2022'!$D:$D)</f>
        <v>0</v>
      </c>
      <c r="W435" s="12">
        <f>+SUMIFS('BLG1222'!$I:$I,'BLG1222'!$A:$A,'ALL 2022'!$2:$2,'BLG1222'!$D:$D,'ALL 2022'!$D:$D)</f>
        <v>0</v>
      </c>
      <c r="X435" s="12">
        <f>+SUMIFS('BLG1222'!$I:$I,'BLG1222'!$A:$A,'ALL 2022'!$2:$2,'BLG1222'!$D:$D,'ALL 2022'!$D:$D)</f>
        <v>0</v>
      </c>
      <c r="Y435" s="12">
        <f>+SUMIFS('BLG1222'!$I:$I,'BLG1222'!$A:$A,'ALL 2022'!$2:$2,'BLG1222'!$D:$D,'ALL 2022'!$D:$D)</f>
        <v>0</v>
      </c>
      <c r="Z435" s="12">
        <f>+SUMIFS('BLG1222'!$I:$I,'BLG1222'!$A:$A,'ALL 2022'!$2:$2,'BLG1222'!$D:$D,'ALL 2022'!$D:$D)</f>
        <v>0</v>
      </c>
      <c r="AA435" s="12">
        <f>+SUMIFS('BLG1222'!$I:$I,'BLG1222'!$A:$A,'ALL 2022'!$2:$2,'BLG1222'!$D:$D,'ALL 2022'!$D:$D)</f>
        <v>0</v>
      </c>
      <c r="AB435" s="12">
        <f>+SUMIFS('BLG1222'!$I:$I,'BLG1222'!$A:$A,'ALL 2022'!$2:$2,'BLG1222'!$D:$D,'ALL 2022'!$D:$D)</f>
        <v>0</v>
      </c>
      <c r="AC435" s="12">
        <f>+SUMIFS('BLG1222'!$I:$I,'BLG1222'!$A:$A,'ALL 2022'!$2:$2,'BLG1222'!$D:$D,'ALL 2022'!$D:$D)</f>
        <v>0</v>
      </c>
      <c r="AD435" s="12">
        <f>+SUMIFS('BLG1222'!$I:$I,'BLG1222'!$A:$A,'ALL 2022'!$2:$2,'BLG1222'!$D:$D,'ALL 2022'!$D:$D)</f>
        <v>0</v>
      </c>
      <c r="AE435" s="12">
        <f>+SUMIFS('BLG1222'!$I:$I,'BLG1222'!$A:$A,'ALL 2022'!$2:$2,'BLG1222'!$D:$D,'ALL 2022'!$D:$D)</f>
        <v>0</v>
      </c>
      <c r="AF435" s="12">
        <f>+SUMIFS('BLG1222'!$I:$I,'BLG1222'!$A:$A,'ALL 2022'!$2:$2,'BLG1222'!$D:$D,'ALL 2022'!$D:$D)</f>
        <v>0</v>
      </c>
      <c r="AG435" s="12">
        <f>+SUMIFS('BLG1222'!$I:$I,'BLG1222'!$A:$A,'ALL 2022'!$2:$2,'BLG1222'!$D:$D,'ALL 2022'!$D:$D)</f>
        <v>0</v>
      </c>
      <c r="AH435" s="12">
        <f>+SUMIFS('BLG1222'!$I:$I,'BLG1222'!$A:$A,'ALL 2022'!$2:$2,'BLG1222'!$D:$D,'ALL 2022'!$D:$D)</f>
        <v>0</v>
      </c>
      <c r="AI435" s="12">
        <f>+SUMIFS('BLG1222'!$I:$I,'BLG1222'!$A:$A,'ALL 2022'!$2:$2,'BLG1222'!$D:$D,'ALL 2022'!$D:$D)</f>
        <v>0</v>
      </c>
      <c r="AJ435" s="12">
        <f>+SUMIFS('BLG1222'!$I:$I,'BLG1222'!$A:$A,'ALL 2022'!$2:$2,'BLG1222'!$D:$D,'ALL 2022'!$D:$D)</f>
        <v>0</v>
      </c>
      <c r="AK435" s="12">
        <f>+SUMIFS('BLG1222'!$I:$I,'BLG1222'!$A:$A,'ALL 2022'!$2:$2,'BLG1222'!$D:$D,'ALL 2022'!$D:$D)</f>
        <v>0</v>
      </c>
      <c r="AL435" s="12">
        <f>+SUMIFS('BLG1222'!$I:$I,'BLG1222'!$A:$A,'ALL 2022'!$2:$2,'BLG1222'!$D:$D,'ALL 2022'!$D:$D)</f>
        <v>0</v>
      </c>
      <c r="AM435" s="12">
        <f>+SUMIFS('BLG1222'!$I:$I,'BLG1222'!$A:$A,'ALL 2022'!$2:$2,'BLG1222'!$D:$D,'ALL 2022'!$D:$D)</f>
        <v>0</v>
      </c>
      <c r="AN435" s="12">
        <f>+SUMIFS('BLG1222'!$I:$I,'BLG1222'!$A:$A,'ALL 2022'!$2:$2,'BLG1222'!$D:$D,'ALL 2022'!$D:$D)</f>
        <v>0</v>
      </c>
      <c r="AO435" s="12">
        <f>+SUMIFS('BLG1222'!$I:$I,'BLG1222'!$A:$A,'ALL 2022'!$2:$2,'BLG1222'!$D:$D,'ALL 2022'!$D:$D)</f>
        <v>0</v>
      </c>
      <c r="AP435" s="12">
        <f>+SUMIFS('BLG1222'!$I:$I,'BLG1222'!$A:$A,'ALL 2022'!$2:$2,'BLG1222'!$D:$D,'ALL 2022'!$D:$D)</f>
        <v>0</v>
      </c>
      <c r="AQ435" s="164">
        <f t="shared" si="44"/>
        <v>91481728.049999997</v>
      </c>
      <c r="AR435" s="165">
        <f t="shared" si="45"/>
        <v>19346.676687356587</v>
      </c>
    </row>
    <row r="436" spans="1:44" x14ac:dyDescent="0.25">
      <c r="A436" s="11" t="str">
        <f t="shared" si="41"/>
        <v>6</v>
      </c>
      <c r="B436" s="11" t="str">
        <f t="shared" si="42"/>
        <v>60</v>
      </c>
      <c r="C436" s="11" t="str">
        <f t="shared" si="43"/>
        <v>602</v>
      </c>
      <c r="D436" s="23">
        <v>60210000</v>
      </c>
      <c r="E436" s="119" t="s">
        <v>3269</v>
      </c>
      <c r="F436" s="24" t="s">
        <v>1359</v>
      </c>
      <c r="G436" s="12">
        <f>+SUMIFS('BLG1222'!$I:$I,'BLG1222'!$A:$A,'ALL 2022'!$2:$2,'BLG1222'!$D:$D,'ALL 2022'!$D:$D)</f>
        <v>0</v>
      </c>
      <c r="H436" s="12">
        <f>+SUMIFS('BLG1222'!$I:$I,'BLG1222'!$A:$A,'ALL 2022'!$2:$2,'BLG1222'!$D:$D,'ALL 2022'!$D:$D)</f>
        <v>0</v>
      </c>
      <c r="I436" s="12">
        <f>+SUMIFS('BLG1222'!$I:$I,'BLG1222'!$A:$A,'ALL 2022'!$2:$2,'BLG1222'!$D:$D,'ALL 2022'!$D:$D)</f>
        <v>108000</v>
      </c>
      <c r="J436" s="12">
        <f>+SUMIFS('BLG1222'!$I:$I,'BLG1222'!$A:$A,'ALL 2022'!$2:$2,'BLG1222'!$D:$D,'ALL 2022'!$D:$D)</f>
        <v>0</v>
      </c>
      <c r="K436" s="12">
        <f>+SUMIFS('BLG1222'!$I:$I,'BLG1222'!$A:$A,'ALL 2022'!$2:$2,'BLG1222'!$D:$D,'ALL 2022'!$D:$D)</f>
        <v>0</v>
      </c>
      <c r="L436" s="12">
        <f>+SUMIFS('BLG1222'!$I:$I,'BLG1222'!$A:$A,'ALL 2022'!$2:$2,'BLG1222'!$D:$D,'ALL 2022'!$D:$D)</f>
        <v>0</v>
      </c>
      <c r="M436" s="12">
        <f>+SUMIFS('BLG1222'!$I:$I,'BLG1222'!$A:$A,'ALL 2022'!$2:$2,'BLG1222'!$D:$D,'ALL 2022'!$D:$D)</f>
        <v>0</v>
      </c>
      <c r="N436" s="12">
        <f>+SUMIFS('BLG1222'!$I:$I,'BLG1222'!$A:$A,'ALL 2022'!$2:$2,'BLG1222'!$D:$D,'ALL 2022'!$D:$D)</f>
        <v>0</v>
      </c>
      <c r="O436" s="12">
        <f>+SUMIFS('BLG1222'!$I:$I,'BLG1222'!$A:$A,'ALL 2022'!$2:$2,'BLG1222'!$D:$D,'ALL 2022'!$D:$D)</f>
        <v>0</v>
      </c>
      <c r="P436" s="12">
        <f>+SUMIFS('BLG1222'!$I:$I,'BLG1222'!$A:$A,'ALL 2022'!$2:$2,'BLG1222'!$D:$D,'ALL 2022'!$D:$D)</f>
        <v>0</v>
      </c>
      <c r="Q436" s="12">
        <f>+SUMIFS('BLG1222'!$I:$I,'BLG1222'!$A:$A,'ALL 2022'!$2:$2,'BLG1222'!$D:$D,'ALL 2022'!$D:$D)</f>
        <v>0</v>
      </c>
      <c r="R436" s="12">
        <f>+SUMIFS('BLG1222'!$I:$I,'BLG1222'!$A:$A,'ALL 2022'!$2:$2,'BLG1222'!$D:$D,'ALL 2022'!$D:$D)</f>
        <v>0</v>
      </c>
      <c r="S436" s="12">
        <f>+SUMIFS('BLG1222'!$I:$I,'BLG1222'!$A:$A,'ALL 2022'!$2:$2,'BLG1222'!$D:$D,'ALL 2022'!$D:$D)</f>
        <v>0</v>
      </c>
      <c r="T436" s="12">
        <f>+SUMIFS('BLG1222'!$I:$I,'BLG1222'!$A:$A,'ALL 2022'!$2:$2,'BLG1222'!$D:$D,'ALL 2022'!$D:$D)</f>
        <v>0</v>
      </c>
      <c r="U436" s="12">
        <f>+SUMIFS('BLG1222'!$I:$I,'BLG1222'!$A:$A,'ALL 2022'!$2:$2,'BLG1222'!$D:$D,'ALL 2022'!$D:$D)</f>
        <v>0</v>
      </c>
      <c r="V436" s="12">
        <f>+SUMIFS('BLG1222'!$I:$I,'BLG1222'!$A:$A,'ALL 2022'!$2:$2,'BLG1222'!$D:$D,'ALL 2022'!$D:$D)</f>
        <v>0</v>
      </c>
      <c r="W436" s="12">
        <f>+SUMIFS('BLG1222'!$I:$I,'BLG1222'!$A:$A,'ALL 2022'!$2:$2,'BLG1222'!$D:$D,'ALL 2022'!$D:$D)</f>
        <v>0</v>
      </c>
      <c r="X436" s="12">
        <f>+SUMIFS('BLG1222'!$I:$I,'BLG1222'!$A:$A,'ALL 2022'!$2:$2,'BLG1222'!$D:$D,'ALL 2022'!$D:$D)</f>
        <v>0</v>
      </c>
      <c r="Y436" s="12">
        <f>+SUMIFS('BLG1222'!$I:$I,'BLG1222'!$A:$A,'ALL 2022'!$2:$2,'BLG1222'!$D:$D,'ALL 2022'!$D:$D)</f>
        <v>0</v>
      </c>
      <c r="Z436" s="12">
        <f>+SUMIFS('BLG1222'!$I:$I,'BLG1222'!$A:$A,'ALL 2022'!$2:$2,'BLG1222'!$D:$D,'ALL 2022'!$D:$D)</f>
        <v>0</v>
      </c>
      <c r="AA436" s="12">
        <f>+SUMIFS('BLG1222'!$I:$I,'BLG1222'!$A:$A,'ALL 2022'!$2:$2,'BLG1222'!$D:$D,'ALL 2022'!$D:$D)</f>
        <v>0</v>
      </c>
      <c r="AB436" s="12">
        <f>+SUMIFS('BLG1222'!$I:$I,'BLG1222'!$A:$A,'ALL 2022'!$2:$2,'BLG1222'!$D:$D,'ALL 2022'!$D:$D)</f>
        <v>0</v>
      </c>
      <c r="AC436" s="12">
        <f>+SUMIFS('BLG1222'!$I:$I,'BLG1222'!$A:$A,'ALL 2022'!$2:$2,'BLG1222'!$D:$D,'ALL 2022'!$D:$D)</f>
        <v>0</v>
      </c>
      <c r="AD436" s="12">
        <f>+SUMIFS('BLG1222'!$I:$I,'BLG1222'!$A:$A,'ALL 2022'!$2:$2,'BLG1222'!$D:$D,'ALL 2022'!$D:$D)</f>
        <v>0</v>
      </c>
      <c r="AE436" s="12">
        <f>+SUMIFS('BLG1222'!$I:$I,'BLG1222'!$A:$A,'ALL 2022'!$2:$2,'BLG1222'!$D:$D,'ALL 2022'!$D:$D)</f>
        <v>0</v>
      </c>
      <c r="AF436" s="12">
        <f>+SUMIFS('BLG1222'!$I:$I,'BLG1222'!$A:$A,'ALL 2022'!$2:$2,'BLG1222'!$D:$D,'ALL 2022'!$D:$D)</f>
        <v>0</v>
      </c>
      <c r="AG436" s="12">
        <f>+SUMIFS('BLG1222'!$I:$I,'BLG1222'!$A:$A,'ALL 2022'!$2:$2,'BLG1222'!$D:$D,'ALL 2022'!$D:$D)</f>
        <v>0</v>
      </c>
      <c r="AH436" s="12">
        <f>+SUMIFS('BLG1222'!$I:$I,'BLG1222'!$A:$A,'ALL 2022'!$2:$2,'BLG1222'!$D:$D,'ALL 2022'!$D:$D)</f>
        <v>0</v>
      </c>
      <c r="AI436" s="12">
        <f>+SUMIFS('BLG1222'!$I:$I,'BLG1222'!$A:$A,'ALL 2022'!$2:$2,'BLG1222'!$D:$D,'ALL 2022'!$D:$D)</f>
        <v>0</v>
      </c>
      <c r="AJ436" s="12">
        <f>+SUMIFS('BLG1222'!$I:$I,'BLG1222'!$A:$A,'ALL 2022'!$2:$2,'BLG1222'!$D:$D,'ALL 2022'!$D:$D)</f>
        <v>0</v>
      </c>
      <c r="AK436" s="12">
        <f>+SUMIFS('BLG1222'!$I:$I,'BLG1222'!$A:$A,'ALL 2022'!$2:$2,'BLG1222'!$D:$D,'ALL 2022'!$D:$D)</f>
        <v>0</v>
      </c>
      <c r="AL436" s="12">
        <f>+SUMIFS('BLG1222'!$I:$I,'BLG1222'!$A:$A,'ALL 2022'!$2:$2,'BLG1222'!$D:$D,'ALL 2022'!$D:$D)</f>
        <v>0</v>
      </c>
      <c r="AM436" s="12">
        <f>+SUMIFS('BLG1222'!$I:$I,'BLG1222'!$A:$A,'ALL 2022'!$2:$2,'BLG1222'!$D:$D,'ALL 2022'!$D:$D)</f>
        <v>0</v>
      </c>
      <c r="AN436" s="12">
        <f>+SUMIFS('BLG1222'!$I:$I,'BLG1222'!$A:$A,'ALL 2022'!$2:$2,'BLG1222'!$D:$D,'ALL 2022'!$D:$D)</f>
        <v>10025000</v>
      </c>
      <c r="AO436" s="12">
        <f>+SUMIFS('BLG1222'!$I:$I,'BLG1222'!$A:$A,'ALL 2022'!$2:$2,'BLG1222'!$D:$D,'ALL 2022'!$D:$D)</f>
        <v>0</v>
      </c>
      <c r="AP436" s="12">
        <f>+SUMIFS('BLG1222'!$I:$I,'BLG1222'!$A:$A,'ALL 2022'!$2:$2,'BLG1222'!$D:$D,'ALL 2022'!$D:$D)</f>
        <v>0</v>
      </c>
      <c r="AQ436" s="164">
        <f t="shared" si="44"/>
        <v>10133000</v>
      </c>
      <c r="AR436" s="165">
        <f t="shared" si="45"/>
        <v>2142.940224804644</v>
      </c>
    </row>
    <row r="437" spans="1:44" x14ac:dyDescent="0.25">
      <c r="A437" s="11" t="str">
        <f t="shared" si="41"/>
        <v>6</v>
      </c>
      <c r="B437" s="11" t="str">
        <f t="shared" si="42"/>
        <v>60</v>
      </c>
      <c r="C437" s="11" t="str">
        <f t="shared" si="43"/>
        <v>602</v>
      </c>
      <c r="D437" s="23">
        <v>60220000</v>
      </c>
      <c r="E437" s="119" t="s">
        <v>3269</v>
      </c>
      <c r="F437" s="24" t="s">
        <v>1418</v>
      </c>
      <c r="G437" s="12">
        <f>+SUMIFS('BLG1222'!$I:$I,'BLG1222'!$A:$A,'ALL 2022'!$2:$2,'BLG1222'!$D:$D,'ALL 2022'!$D:$D)</f>
        <v>0</v>
      </c>
      <c r="H437" s="12">
        <f>+SUMIFS('BLG1222'!$I:$I,'BLG1222'!$A:$A,'ALL 2022'!$2:$2,'BLG1222'!$D:$D,'ALL 2022'!$D:$D)</f>
        <v>0</v>
      </c>
      <c r="I437" s="12">
        <f>+SUMIFS('BLG1222'!$I:$I,'BLG1222'!$A:$A,'ALL 2022'!$2:$2,'BLG1222'!$D:$D,'ALL 2022'!$D:$D)</f>
        <v>1569975</v>
      </c>
      <c r="J437" s="12">
        <f>+SUMIFS('BLG1222'!$I:$I,'BLG1222'!$A:$A,'ALL 2022'!$2:$2,'BLG1222'!$D:$D,'ALL 2022'!$D:$D)</f>
        <v>0</v>
      </c>
      <c r="K437" s="12">
        <f>+SUMIFS('BLG1222'!$I:$I,'BLG1222'!$A:$A,'ALL 2022'!$2:$2,'BLG1222'!$D:$D,'ALL 2022'!$D:$D)</f>
        <v>0</v>
      </c>
      <c r="L437" s="12">
        <f>+SUMIFS('BLG1222'!$I:$I,'BLG1222'!$A:$A,'ALL 2022'!$2:$2,'BLG1222'!$D:$D,'ALL 2022'!$D:$D)</f>
        <v>0</v>
      </c>
      <c r="M437" s="12">
        <f>+SUMIFS('BLG1222'!$I:$I,'BLG1222'!$A:$A,'ALL 2022'!$2:$2,'BLG1222'!$D:$D,'ALL 2022'!$D:$D)</f>
        <v>427873566.63999999</v>
      </c>
      <c r="N437" s="12">
        <f>+SUMIFS('BLG1222'!$I:$I,'BLG1222'!$A:$A,'ALL 2022'!$2:$2,'BLG1222'!$D:$D,'ALL 2022'!$D:$D)</f>
        <v>0</v>
      </c>
      <c r="O437" s="12">
        <f>+SUMIFS('BLG1222'!$I:$I,'BLG1222'!$A:$A,'ALL 2022'!$2:$2,'BLG1222'!$D:$D,'ALL 2022'!$D:$D)</f>
        <v>0</v>
      </c>
      <c r="P437" s="12">
        <f>+SUMIFS('BLG1222'!$I:$I,'BLG1222'!$A:$A,'ALL 2022'!$2:$2,'BLG1222'!$D:$D,'ALL 2022'!$D:$D)</f>
        <v>0</v>
      </c>
      <c r="Q437" s="12">
        <f>+SUMIFS('BLG1222'!$I:$I,'BLG1222'!$A:$A,'ALL 2022'!$2:$2,'BLG1222'!$D:$D,'ALL 2022'!$D:$D)</f>
        <v>0</v>
      </c>
      <c r="R437" s="12">
        <f>+SUMIFS('BLG1222'!$I:$I,'BLG1222'!$A:$A,'ALL 2022'!$2:$2,'BLG1222'!$D:$D,'ALL 2022'!$D:$D)</f>
        <v>0</v>
      </c>
      <c r="S437" s="12">
        <f>+SUMIFS('BLG1222'!$I:$I,'BLG1222'!$A:$A,'ALL 2022'!$2:$2,'BLG1222'!$D:$D,'ALL 2022'!$D:$D)</f>
        <v>0</v>
      </c>
      <c r="T437" s="12">
        <f>+SUMIFS('BLG1222'!$I:$I,'BLG1222'!$A:$A,'ALL 2022'!$2:$2,'BLG1222'!$D:$D,'ALL 2022'!$D:$D)</f>
        <v>0</v>
      </c>
      <c r="U437" s="12">
        <f>+SUMIFS('BLG1222'!$I:$I,'BLG1222'!$A:$A,'ALL 2022'!$2:$2,'BLG1222'!$D:$D,'ALL 2022'!$D:$D)</f>
        <v>0</v>
      </c>
      <c r="V437" s="12">
        <f>+SUMIFS('BLG1222'!$I:$I,'BLG1222'!$A:$A,'ALL 2022'!$2:$2,'BLG1222'!$D:$D,'ALL 2022'!$D:$D)</f>
        <v>0</v>
      </c>
      <c r="W437" s="12">
        <f>+SUMIFS('BLG1222'!$I:$I,'BLG1222'!$A:$A,'ALL 2022'!$2:$2,'BLG1222'!$D:$D,'ALL 2022'!$D:$D)</f>
        <v>0</v>
      </c>
      <c r="X437" s="12">
        <f>+SUMIFS('BLG1222'!$I:$I,'BLG1222'!$A:$A,'ALL 2022'!$2:$2,'BLG1222'!$D:$D,'ALL 2022'!$D:$D)</f>
        <v>0</v>
      </c>
      <c r="Y437" s="12">
        <f>+SUMIFS('BLG1222'!$I:$I,'BLG1222'!$A:$A,'ALL 2022'!$2:$2,'BLG1222'!$D:$D,'ALL 2022'!$D:$D)</f>
        <v>0</v>
      </c>
      <c r="Z437" s="12">
        <f>+SUMIFS('BLG1222'!$I:$I,'BLG1222'!$A:$A,'ALL 2022'!$2:$2,'BLG1222'!$D:$D,'ALL 2022'!$D:$D)</f>
        <v>0</v>
      </c>
      <c r="AA437" s="12">
        <f>+SUMIFS('BLG1222'!$I:$I,'BLG1222'!$A:$A,'ALL 2022'!$2:$2,'BLG1222'!$D:$D,'ALL 2022'!$D:$D)</f>
        <v>0</v>
      </c>
      <c r="AB437" s="12">
        <f>+SUMIFS('BLG1222'!$I:$I,'BLG1222'!$A:$A,'ALL 2022'!$2:$2,'BLG1222'!$D:$D,'ALL 2022'!$D:$D)</f>
        <v>0</v>
      </c>
      <c r="AC437" s="12">
        <f>+SUMIFS('BLG1222'!$I:$I,'BLG1222'!$A:$A,'ALL 2022'!$2:$2,'BLG1222'!$D:$D,'ALL 2022'!$D:$D)</f>
        <v>0</v>
      </c>
      <c r="AD437" s="12">
        <f>+SUMIFS('BLG1222'!$I:$I,'BLG1222'!$A:$A,'ALL 2022'!$2:$2,'BLG1222'!$D:$D,'ALL 2022'!$D:$D)</f>
        <v>0</v>
      </c>
      <c r="AE437" s="12">
        <f>+SUMIFS('BLG1222'!$I:$I,'BLG1222'!$A:$A,'ALL 2022'!$2:$2,'BLG1222'!$D:$D,'ALL 2022'!$D:$D)</f>
        <v>0</v>
      </c>
      <c r="AF437" s="12">
        <f>+SUMIFS('BLG1222'!$I:$I,'BLG1222'!$A:$A,'ALL 2022'!$2:$2,'BLG1222'!$D:$D,'ALL 2022'!$D:$D)</f>
        <v>0</v>
      </c>
      <c r="AG437" s="12">
        <f>+SUMIFS('BLG1222'!$I:$I,'BLG1222'!$A:$A,'ALL 2022'!$2:$2,'BLG1222'!$D:$D,'ALL 2022'!$D:$D)</f>
        <v>0</v>
      </c>
      <c r="AH437" s="12">
        <f>+SUMIFS('BLG1222'!$I:$I,'BLG1222'!$A:$A,'ALL 2022'!$2:$2,'BLG1222'!$D:$D,'ALL 2022'!$D:$D)</f>
        <v>0</v>
      </c>
      <c r="AI437" s="12">
        <f>+SUMIFS('BLG1222'!$I:$I,'BLG1222'!$A:$A,'ALL 2022'!$2:$2,'BLG1222'!$D:$D,'ALL 2022'!$D:$D)</f>
        <v>0</v>
      </c>
      <c r="AJ437" s="12">
        <f>+SUMIFS('BLG1222'!$I:$I,'BLG1222'!$A:$A,'ALL 2022'!$2:$2,'BLG1222'!$D:$D,'ALL 2022'!$D:$D)</f>
        <v>0</v>
      </c>
      <c r="AK437" s="12">
        <f>+SUMIFS('BLG1222'!$I:$I,'BLG1222'!$A:$A,'ALL 2022'!$2:$2,'BLG1222'!$D:$D,'ALL 2022'!$D:$D)</f>
        <v>0</v>
      </c>
      <c r="AL437" s="12">
        <f>+SUMIFS('BLG1222'!$I:$I,'BLG1222'!$A:$A,'ALL 2022'!$2:$2,'BLG1222'!$D:$D,'ALL 2022'!$D:$D)</f>
        <v>0</v>
      </c>
      <c r="AM437" s="12">
        <f>+SUMIFS('BLG1222'!$I:$I,'BLG1222'!$A:$A,'ALL 2022'!$2:$2,'BLG1222'!$D:$D,'ALL 2022'!$D:$D)</f>
        <v>0</v>
      </c>
      <c r="AN437" s="12">
        <f>+SUMIFS('BLG1222'!$I:$I,'BLG1222'!$A:$A,'ALL 2022'!$2:$2,'BLG1222'!$D:$D,'ALL 2022'!$D:$D)</f>
        <v>0</v>
      </c>
      <c r="AO437" s="12">
        <f>+SUMIFS('BLG1222'!$I:$I,'BLG1222'!$A:$A,'ALL 2022'!$2:$2,'BLG1222'!$D:$D,'ALL 2022'!$D:$D)</f>
        <v>0</v>
      </c>
      <c r="AP437" s="12">
        <f>+SUMIFS('BLG1222'!$I:$I,'BLG1222'!$A:$A,'ALL 2022'!$2:$2,'BLG1222'!$D:$D,'ALL 2022'!$D:$D)</f>
        <v>0</v>
      </c>
      <c r="AQ437" s="164">
        <f t="shared" si="44"/>
        <v>429443541.63999999</v>
      </c>
      <c r="AR437" s="165">
        <f t="shared" si="45"/>
        <v>90819.287443296562</v>
      </c>
    </row>
    <row r="438" spans="1:44" x14ac:dyDescent="0.25">
      <c r="A438" s="11" t="str">
        <f t="shared" si="41"/>
        <v>6</v>
      </c>
      <c r="B438" s="11" t="str">
        <f t="shared" si="42"/>
        <v>60</v>
      </c>
      <c r="C438" s="11" t="str">
        <f t="shared" si="43"/>
        <v>602</v>
      </c>
      <c r="D438" s="23">
        <v>60260000</v>
      </c>
      <c r="E438" s="119" t="s">
        <v>3269</v>
      </c>
      <c r="F438" s="24" t="s">
        <v>2270</v>
      </c>
      <c r="G438" s="12">
        <f>+SUMIFS('BLG1222'!$I:$I,'BLG1222'!$A:$A,'ALL 2022'!$2:$2,'BLG1222'!$D:$D,'ALL 2022'!$D:$D)</f>
        <v>0</v>
      </c>
      <c r="H438" s="12">
        <f>+SUMIFS('BLG1222'!$I:$I,'BLG1222'!$A:$A,'ALL 2022'!$2:$2,'BLG1222'!$D:$D,'ALL 2022'!$D:$D)</f>
        <v>0</v>
      </c>
      <c r="I438" s="12">
        <f>+SUMIFS('BLG1222'!$I:$I,'BLG1222'!$A:$A,'ALL 2022'!$2:$2,'BLG1222'!$D:$D,'ALL 2022'!$D:$D)</f>
        <v>0</v>
      </c>
      <c r="J438" s="12">
        <f>+SUMIFS('BLG1222'!$I:$I,'BLG1222'!$A:$A,'ALL 2022'!$2:$2,'BLG1222'!$D:$D,'ALL 2022'!$D:$D)</f>
        <v>0</v>
      </c>
      <c r="K438" s="12">
        <f>+SUMIFS('BLG1222'!$I:$I,'BLG1222'!$A:$A,'ALL 2022'!$2:$2,'BLG1222'!$D:$D,'ALL 2022'!$D:$D)</f>
        <v>0</v>
      </c>
      <c r="L438" s="12">
        <f>+SUMIFS('BLG1222'!$I:$I,'BLG1222'!$A:$A,'ALL 2022'!$2:$2,'BLG1222'!$D:$D,'ALL 2022'!$D:$D)</f>
        <v>0</v>
      </c>
      <c r="M438" s="12">
        <f>+SUMIFS('BLG1222'!$I:$I,'BLG1222'!$A:$A,'ALL 2022'!$2:$2,'BLG1222'!$D:$D,'ALL 2022'!$D:$D)</f>
        <v>0</v>
      </c>
      <c r="N438" s="12">
        <f>+SUMIFS('BLG1222'!$I:$I,'BLG1222'!$A:$A,'ALL 2022'!$2:$2,'BLG1222'!$D:$D,'ALL 2022'!$D:$D)</f>
        <v>0</v>
      </c>
      <c r="O438" s="12">
        <f>+SUMIFS('BLG1222'!$I:$I,'BLG1222'!$A:$A,'ALL 2022'!$2:$2,'BLG1222'!$D:$D,'ALL 2022'!$D:$D)</f>
        <v>0</v>
      </c>
      <c r="P438" s="12">
        <f>+SUMIFS('BLG1222'!$I:$I,'BLG1222'!$A:$A,'ALL 2022'!$2:$2,'BLG1222'!$D:$D,'ALL 2022'!$D:$D)</f>
        <v>0</v>
      </c>
      <c r="Q438" s="12">
        <f>+SUMIFS('BLG1222'!$I:$I,'BLG1222'!$A:$A,'ALL 2022'!$2:$2,'BLG1222'!$D:$D,'ALL 2022'!$D:$D)</f>
        <v>0</v>
      </c>
      <c r="R438" s="12">
        <f>+SUMIFS('BLG1222'!$I:$I,'BLG1222'!$A:$A,'ALL 2022'!$2:$2,'BLG1222'!$D:$D,'ALL 2022'!$D:$D)</f>
        <v>0</v>
      </c>
      <c r="S438" s="12">
        <f>+SUMIFS('BLG1222'!$I:$I,'BLG1222'!$A:$A,'ALL 2022'!$2:$2,'BLG1222'!$D:$D,'ALL 2022'!$D:$D)</f>
        <v>0</v>
      </c>
      <c r="T438" s="12">
        <f>+SUMIFS('BLG1222'!$I:$I,'BLG1222'!$A:$A,'ALL 2022'!$2:$2,'BLG1222'!$D:$D,'ALL 2022'!$D:$D)</f>
        <v>0</v>
      </c>
      <c r="U438" s="12">
        <f>+SUMIFS('BLG1222'!$I:$I,'BLG1222'!$A:$A,'ALL 2022'!$2:$2,'BLG1222'!$D:$D,'ALL 2022'!$D:$D)</f>
        <v>0</v>
      </c>
      <c r="V438" s="12">
        <f>+SUMIFS('BLG1222'!$I:$I,'BLG1222'!$A:$A,'ALL 2022'!$2:$2,'BLG1222'!$D:$D,'ALL 2022'!$D:$D)</f>
        <v>0</v>
      </c>
      <c r="W438" s="12">
        <f>+SUMIFS('BLG1222'!$I:$I,'BLG1222'!$A:$A,'ALL 2022'!$2:$2,'BLG1222'!$D:$D,'ALL 2022'!$D:$D)</f>
        <v>0</v>
      </c>
      <c r="X438" s="12">
        <f>+SUMIFS('BLG1222'!$I:$I,'BLG1222'!$A:$A,'ALL 2022'!$2:$2,'BLG1222'!$D:$D,'ALL 2022'!$D:$D)</f>
        <v>0</v>
      </c>
      <c r="Y438" s="12">
        <f>+SUMIFS('BLG1222'!$I:$I,'BLG1222'!$A:$A,'ALL 2022'!$2:$2,'BLG1222'!$D:$D,'ALL 2022'!$D:$D)</f>
        <v>0</v>
      </c>
      <c r="Z438" s="12">
        <f>+SUMIFS('BLG1222'!$I:$I,'BLG1222'!$A:$A,'ALL 2022'!$2:$2,'BLG1222'!$D:$D,'ALL 2022'!$D:$D)</f>
        <v>0</v>
      </c>
      <c r="AA438" s="12">
        <f>+SUMIFS('BLG1222'!$I:$I,'BLG1222'!$A:$A,'ALL 2022'!$2:$2,'BLG1222'!$D:$D,'ALL 2022'!$D:$D)</f>
        <v>0</v>
      </c>
      <c r="AB438" s="12">
        <f>+SUMIFS('BLG1222'!$I:$I,'BLG1222'!$A:$A,'ALL 2022'!$2:$2,'BLG1222'!$D:$D,'ALL 2022'!$D:$D)</f>
        <v>0</v>
      </c>
      <c r="AC438" s="12">
        <f>+SUMIFS('BLG1222'!$I:$I,'BLG1222'!$A:$A,'ALL 2022'!$2:$2,'BLG1222'!$D:$D,'ALL 2022'!$D:$D)</f>
        <v>0</v>
      </c>
      <c r="AD438" s="12">
        <f>+SUMIFS('BLG1222'!$I:$I,'BLG1222'!$A:$A,'ALL 2022'!$2:$2,'BLG1222'!$D:$D,'ALL 2022'!$D:$D)</f>
        <v>0</v>
      </c>
      <c r="AE438" s="12">
        <f>+SUMIFS('BLG1222'!$I:$I,'BLG1222'!$A:$A,'ALL 2022'!$2:$2,'BLG1222'!$D:$D,'ALL 2022'!$D:$D)</f>
        <v>0</v>
      </c>
      <c r="AF438" s="12">
        <f>+SUMIFS('BLG1222'!$I:$I,'BLG1222'!$A:$A,'ALL 2022'!$2:$2,'BLG1222'!$D:$D,'ALL 2022'!$D:$D)</f>
        <v>0</v>
      </c>
      <c r="AG438" s="12">
        <f>+SUMIFS('BLG1222'!$I:$I,'BLG1222'!$A:$A,'ALL 2022'!$2:$2,'BLG1222'!$D:$D,'ALL 2022'!$D:$D)</f>
        <v>0</v>
      </c>
      <c r="AH438" s="12">
        <f>+SUMIFS('BLG1222'!$I:$I,'BLG1222'!$A:$A,'ALL 2022'!$2:$2,'BLG1222'!$D:$D,'ALL 2022'!$D:$D)</f>
        <v>0</v>
      </c>
      <c r="AI438" s="12">
        <f>+SUMIFS('BLG1222'!$I:$I,'BLG1222'!$A:$A,'ALL 2022'!$2:$2,'BLG1222'!$D:$D,'ALL 2022'!$D:$D)</f>
        <v>0</v>
      </c>
      <c r="AJ438" s="12">
        <f>+SUMIFS('BLG1222'!$I:$I,'BLG1222'!$A:$A,'ALL 2022'!$2:$2,'BLG1222'!$D:$D,'ALL 2022'!$D:$D)</f>
        <v>0</v>
      </c>
      <c r="AK438" s="12">
        <f>+SUMIFS('BLG1222'!$I:$I,'BLG1222'!$A:$A,'ALL 2022'!$2:$2,'BLG1222'!$D:$D,'ALL 2022'!$D:$D)</f>
        <v>0</v>
      </c>
      <c r="AL438" s="12">
        <f>+SUMIFS('BLG1222'!$I:$I,'BLG1222'!$A:$A,'ALL 2022'!$2:$2,'BLG1222'!$D:$D,'ALL 2022'!$D:$D)</f>
        <v>0</v>
      </c>
      <c r="AM438" s="12">
        <f>+SUMIFS('BLG1222'!$I:$I,'BLG1222'!$A:$A,'ALL 2022'!$2:$2,'BLG1222'!$D:$D,'ALL 2022'!$D:$D)</f>
        <v>0</v>
      </c>
      <c r="AN438" s="12">
        <f>+SUMIFS('BLG1222'!$I:$I,'BLG1222'!$A:$A,'ALL 2022'!$2:$2,'BLG1222'!$D:$D,'ALL 2022'!$D:$D)</f>
        <v>0</v>
      </c>
      <c r="AO438" s="12">
        <f>+SUMIFS('BLG1222'!$I:$I,'BLG1222'!$A:$A,'ALL 2022'!$2:$2,'BLG1222'!$D:$D,'ALL 2022'!$D:$D)</f>
        <v>0</v>
      </c>
      <c r="AP438" s="12">
        <f>+SUMIFS('BLG1222'!$I:$I,'BLG1222'!$A:$A,'ALL 2022'!$2:$2,'BLG1222'!$D:$D,'ALL 2022'!$D:$D)</f>
        <v>0</v>
      </c>
      <c r="AQ438" s="164">
        <f t="shared" si="44"/>
        <v>0</v>
      </c>
      <c r="AR438" s="165">
        <f t="shared" si="45"/>
        <v>0</v>
      </c>
    </row>
    <row r="439" spans="1:44" x14ac:dyDescent="0.25">
      <c r="A439" s="11" t="str">
        <f t="shared" si="41"/>
        <v>6</v>
      </c>
      <c r="B439" s="11" t="str">
        <f t="shared" si="42"/>
        <v>60</v>
      </c>
      <c r="C439" s="11" t="str">
        <f t="shared" si="43"/>
        <v>603</v>
      </c>
      <c r="D439" s="60">
        <v>60301000</v>
      </c>
      <c r="E439" s="119" t="s">
        <v>3269</v>
      </c>
      <c r="F439" s="24" t="s">
        <v>3270</v>
      </c>
      <c r="G439" s="12">
        <f>+SUMIFS('BLG1222'!$I:$I,'BLG1222'!$A:$A,'ALL 2022'!$2:$2,'BLG1222'!$D:$D,'ALL 2022'!$D:$D)</f>
        <v>0</v>
      </c>
      <c r="H439" s="12">
        <f>+SUMIFS('BLG1222'!$I:$I,'BLG1222'!$A:$A,'ALL 2022'!$2:$2,'BLG1222'!$D:$D,'ALL 2022'!$D:$D)</f>
        <v>0</v>
      </c>
      <c r="I439" s="12">
        <f>+SUMIFS('BLG1222'!$I:$I,'BLG1222'!$A:$A,'ALL 2022'!$2:$2,'BLG1222'!$D:$D,'ALL 2022'!$D:$D)</f>
        <v>-2453651936.9000001</v>
      </c>
      <c r="J439" s="12">
        <f>+SUMIFS('BLG1222'!$I:$I,'BLG1222'!$A:$A,'ALL 2022'!$2:$2,'BLG1222'!$D:$D,'ALL 2022'!$D:$D)</f>
        <v>0</v>
      </c>
      <c r="K439" s="12">
        <f>+SUMIFS('BLG1222'!$I:$I,'BLG1222'!$A:$A,'ALL 2022'!$2:$2,'BLG1222'!$D:$D,'ALL 2022'!$D:$D)</f>
        <v>0</v>
      </c>
      <c r="L439" s="12">
        <f>+SUMIFS('BLG1222'!$I:$I,'BLG1222'!$A:$A,'ALL 2022'!$2:$2,'BLG1222'!$D:$D,'ALL 2022'!$D:$D)</f>
        <v>0</v>
      </c>
      <c r="M439" s="12">
        <f>+SUMIFS('BLG1222'!$I:$I,'BLG1222'!$A:$A,'ALL 2022'!$2:$2,'BLG1222'!$D:$D,'ALL 2022'!$D:$D)</f>
        <v>-25644501365.540001</v>
      </c>
      <c r="N439" s="12">
        <f>+SUMIFS('BLG1222'!$I:$I,'BLG1222'!$A:$A,'ALL 2022'!$2:$2,'BLG1222'!$D:$D,'ALL 2022'!$D:$D)</f>
        <v>0</v>
      </c>
      <c r="O439" s="12">
        <f>+SUMIFS('BLG1222'!$I:$I,'BLG1222'!$A:$A,'ALL 2022'!$2:$2,'BLG1222'!$D:$D,'ALL 2022'!$D:$D)</f>
        <v>0</v>
      </c>
      <c r="P439" s="12">
        <f>+SUMIFS('BLG1222'!$I:$I,'BLG1222'!$A:$A,'ALL 2022'!$2:$2,'BLG1222'!$D:$D,'ALL 2022'!$D:$D)</f>
        <v>0</v>
      </c>
      <c r="Q439" s="12">
        <f>+SUMIFS('BLG1222'!$I:$I,'BLG1222'!$A:$A,'ALL 2022'!$2:$2,'BLG1222'!$D:$D,'ALL 2022'!$D:$D)</f>
        <v>0</v>
      </c>
      <c r="R439" s="12">
        <f>+SUMIFS('BLG1222'!$I:$I,'BLG1222'!$A:$A,'ALL 2022'!$2:$2,'BLG1222'!$D:$D,'ALL 2022'!$D:$D)</f>
        <v>0</v>
      </c>
      <c r="S439" s="12">
        <f>+SUMIFS('BLG1222'!$I:$I,'BLG1222'!$A:$A,'ALL 2022'!$2:$2,'BLG1222'!$D:$D,'ALL 2022'!$D:$D)</f>
        <v>0</v>
      </c>
      <c r="T439" s="12">
        <f>+SUMIFS('BLG1222'!$I:$I,'BLG1222'!$A:$A,'ALL 2022'!$2:$2,'BLG1222'!$D:$D,'ALL 2022'!$D:$D)</f>
        <v>0</v>
      </c>
      <c r="U439" s="12">
        <f>+SUMIFS('BLG1222'!$I:$I,'BLG1222'!$A:$A,'ALL 2022'!$2:$2,'BLG1222'!$D:$D,'ALL 2022'!$D:$D)</f>
        <v>0</v>
      </c>
      <c r="V439" s="12">
        <f>+SUMIFS('BLG1222'!$I:$I,'BLG1222'!$A:$A,'ALL 2022'!$2:$2,'BLG1222'!$D:$D,'ALL 2022'!$D:$D)</f>
        <v>0</v>
      </c>
      <c r="W439" s="12">
        <f>+SUMIFS('BLG1222'!$I:$I,'BLG1222'!$A:$A,'ALL 2022'!$2:$2,'BLG1222'!$D:$D,'ALL 2022'!$D:$D)</f>
        <v>-52386890.439999901</v>
      </c>
      <c r="X439" s="12">
        <f>+SUMIFS('BLG1222'!$I:$I,'BLG1222'!$A:$A,'ALL 2022'!$2:$2,'BLG1222'!$D:$D,'ALL 2022'!$D:$D)</f>
        <v>-184028689.59999999</v>
      </c>
      <c r="Y439" s="12">
        <f>+SUMIFS('BLG1222'!$I:$I,'BLG1222'!$A:$A,'ALL 2022'!$2:$2,'BLG1222'!$D:$D,'ALL 2022'!$D:$D)</f>
        <v>0</v>
      </c>
      <c r="Z439" s="12">
        <f>+SUMIFS('BLG1222'!$I:$I,'BLG1222'!$A:$A,'ALL 2022'!$2:$2,'BLG1222'!$D:$D,'ALL 2022'!$D:$D)</f>
        <v>0</v>
      </c>
      <c r="AA439" s="12">
        <f>+SUMIFS('BLG1222'!$I:$I,'BLG1222'!$A:$A,'ALL 2022'!$2:$2,'BLG1222'!$D:$D,'ALL 2022'!$D:$D)</f>
        <v>0</v>
      </c>
      <c r="AB439" s="12">
        <f>+SUMIFS('BLG1222'!$I:$I,'BLG1222'!$A:$A,'ALL 2022'!$2:$2,'BLG1222'!$D:$D,'ALL 2022'!$D:$D)</f>
        <v>-65828085.850000001</v>
      </c>
      <c r="AC439" s="12">
        <f>+SUMIFS('BLG1222'!$I:$I,'BLG1222'!$A:$A,'ALL 2022'!$2:$2,'BLG1222'!$D:$D,'ALL 2022'!$D:$D)</f>
        <v>-614927122.52699995</v>
      </c>
      <c r="AD439" s="12">
        <f>+SUMIFS('BLG1222'!$I:$I,'BLG1222'!$A:$A,'ALL 2022'!$2:$2,'BLG1222'!$D:$D,'ALL 2022'!$D:$D)</f>
        <v>0</v>
      </c>
      <c r="AE439" s="12">
        <f>+SUMIFS('BLG1222'!$I:$I,'BLG1222'!$A:$A,'ALL 2022'!$2:$2,'BLG1222'!$D:$D,'ALL 2022'!$D:$D)</f>
        <v>0</v>
      </c>
      <c r="AF439" s="12">
        <f>+SUMIFS('BLG1222'!$I:$I,'BLG1222'!$A:$A,'ALL 2022'!$2:$2,'BLG1222'!$D:$D,'ALL 2022'!$D:$D)</f>
        <v>0</v>
      </c>
      <c r="AG439" s="12">
        <f>+SUMIFS('BLG1222'!$I:$I,'BLG1222'!$A:$A,'ALL 2022'!$2:$2,'BLG1222'!$D:$D,'ALL 2022'!$D:$D)</f>
        <v>0</v>
      </c>
      <c r="AH439" s="12">
        <f>+SUMIFS('BLG1222'!$I:$I,'BLG1222'!$A:$A,'ALL 2022'!$2:$2,'BLG1222'!$D:$D,'ALL 2022'!$D:$D)</f>
        <v>0</v>
      </c>
      <c r="AI439" s="12">
        <f>+SUMIFS('BLG1222'!$I:$I,'BLG1222'!$A:$A,'ALL 2022'!$2:$2,'BLG1222'!$D:$D,'ALL 2022'!$D:$D)</f>
        <v>0</v>
      </c>
      <c r="AJ439" s="12">
        <f>+SUMIFS('BLG1222'!$I:$I,'BLG1222'!$A:$A,'ALL 2022'!$2:$2,'BLG1222'!$D:$D,'ALL 2022'!$D:$D)</f>
        <v>0</v>
      </c>
      <c r="AK439" s="12">
        <f>+SUMIFS('BLG1222'!$I:$I,'BLG1222'!$A:$A,'ALL 2022'!$2:$2,'BLG1222'!$D:$D,'ALL 2022'!$D:$D)</f>
        <v>-368780125.35000002</v>
      </c>
      <c r="AL439" s="12">
        <f>+SUMIFS('BLG1222'!$I:$I,'BLG1222'!$A:$A,'ALL 2022'!$2:$2,'BLG1222'!$D:$D,'ALL 2022'!$D:$D)</f>
        <v>0</v>
      </c>
      <c r="AM439" s="12">
        <f>+SUMIFS('BLG1222'!$I:$I,'BLG1222'!$A:$A,'ALL 2022'!$2:$2,'BLG1222'!$D:$D,'ALL 2022'!$D:$D)</f>
        <v>141564247.19999999</v>
      </c>
      <c r="AN439" s="12">
        <f>+SUMIFS('BLG1222'!$I:$I,'BLG1222'!$A:$A,'ALL 2022'!$2:$2,'BLG1222'!$D:$D,'ALL 2022'!$D:$D)</f>
        <v>0</v>
      </c>
      <c r="AO439" s="12">
        <f>+SUMIFS('BLG1222'!$I:$I,'BLG1222'!$A:$A,'ALL 2022'!$2:$2,'BLG1222'!$D:$D,'ALL 2022'!$D:$D)</f>
        <v>0</v>
      </c>
      <c r="AP439" s="12">
        <f>+SUMIFS('BLG1222'!$I:$I,'BLG1222'!$A:$A,'ALL 2022'!$2:$2,'BLG1222'!$D:$D,'ALL 2022'!$D:$D)</f>
        <v>0</v>
      </c>
      <c r="AQ439" s="164">
        <f t="shared" si="44"/>
        <v>-29242539969.006996</v>
      </c>
      <c r="AR439" s="165">
        <f t="shared" si="45"/>
        <v>-6184250.9794772174</v>
      </c>
    </row>
    <row r="440" spans="1:44" x14ac:dyDescent="0.25">
      <c r="A440" s="11" t="str">
        <f t="shared" si="41"/>
        <v>6</v>
      </c>
      <c r="B440" s="11" t="str">
        <f t="shared" si="42"/>
        <v>60</v>
      </c>
      <c r="C440" s="11" t="str">
        <f t="shared" si="43"/>
        <v>603</v>
      </c>
      <c r="D440" s="22">
        <v>60302000</v>
      </c>
      <c r="E440" s="119" t="s">
        <v>3269</v>
      </c>
      <c r="F440" s="11" t="s">
        <v>3272</v>
      </c>
      <c r="G440" s="12">
        <f>+SUMIFS('BLG1222'!$I:$I,'BLG1222'!$A:$A,'ALL 2022'!$2:$2,'BLG1222'!$D:$D,'ALL 2022'!$D:$D)</f>
        <v>0</v>
      </c>
      <c r="H440" s="12">
        <f>+SUMIFS('BLG1222'!$I:$I,'BLG1222'!$A:$A,'ALL 2022'!$2:$2,'BLG1222'!$D:$D,'ALL 2022'!$D:$D)</f>
        <v>0</v>
      </c>
      <c r="I440" s="12">
        <f>+SUMIFS('BLG1222'!$I:$I,'BLG1222'!$A:$A,'ALL 2022'!$2:$2,'BLG1222'!$D:$D,'ALL 2022'!$D:$D)</f>
        <v>0</v>
      </c>
      <c r="J440" s="12">
        <f>+SUMIFS('BLG1222'!$I:$I,'BLG1222'!$A:$A,'ALL 2022'!$2:$2,'BLG1222'!$D:$D,'ALL 2022'!$D:$D)</f>
        <v>0</v>
      </c>
      <c r="K440" s="12">
        <f>+SUMIFS('BLG1222'!$I:$I,'BLG1222'!$A:$A,'ALL 2022'!$2:$2,'BLG1222'!$D:$D,'ALL 2022'!$D:$D)</f>
        <v>0</v>
      </c>
      <c r="L440" s="12">
        <f>+SUMIFS('BLG1222'!$I:$I,'BLG1222'!$A:$A,'ALL 2022'!$2:$2,'BLG1222'!$D:$D,'ALL 2022'!$D:$D)</f>
        <v>0</v>
      </c>
      <c r="M440" s="12">
        <f>+SUMIFS('BLG1222'!$I:$I,'BLG1222'!$A:$A,'ALL 2022'!$2:$2,'BLG1222'!$D:$D,'ALL 2022'!$D:$D)</f>
        <v>347817123.50999999</v>
      </c>
      <c r="N440" s="12">
        <f>+SUMIFS('BLG1222'!$I:$I,'BLG1222'!$A:$A,'ALL 2022'!$2:$2,'BLG1222'!$D:$D,'ALL 2022'!$D:$D)</f>
        <v>0</v>
      </c>
      <c r="O440" s="12">
        <f>+SUMIFS('BLG1222'!$I:$I,'BLG1222'!$A:$A,'ALL 2022'!$2:$2,'BLG1222'!$D:$D,'ALL 2022'!$D:$D)</f>
        <v>0</v>
      </c>
      <c r="P440" s="12">
        <f>+SUMIFS('BLG1222'!$I:$I,'BLG1222'!$A:$A,'ALL 2022'!$2:$2,'BLG1222'!$D:$D,'ALL 2022'!$D:$D)</f>
        <v>0</v>
      </c>
      <c r="Q440" s="12">
        <f>+SUMIFS('BLG1222'!$I:$I,'BLG1222'!$A:$A,'ALL 2022'!$2:$2,'BLG1222'!$D:$D,'ALL 2022'!$D:$D)</f>
        <v>0</v>
      </c>
      <c r="R440" s="12">
        <f>+SUMIFS('BLG1222'!$I:$I,'BLG1222'!$A:$A,'ALL 2022'!$2:$2,'BLG1222'!$D:$D,'ALL 2022'!$D:$D)</f>
        <v>0</v>
      </c>
      <c r="S440" s="12">
        <f>+SUMIFS('BLG1222'!$I:$I,'BLG1222'!$A:$A,'ALL 2022'!$2:$2,'BLG1222'!$D:$D,'ALL 2022'!$D:$D)</f>
        <v>217884838.90000001</v>
      </c>
      <c r="T440" s="12">
        <f>+SUMIFS('BLG1222'!$I:$I,'BLG1222'!$A:$A,'ALL 2022'!$2:$2,'BLG1222'!$D:$D,'ALL 2022'!$D:$D)</f>
        <v>0</v>
      </c>
      <c r="U440" s="12">
        <f>+SUMIFS('BLG1222'!$I:$I,'BLG1222'!$A:$A,'ALL 2022'!$2:$2,'BLG1222'!$D:$D,'ALL 2022'!$D:$D)</f>
        <v>0</v>
      </c>
      <c r="V440" s="12">
        <f>+SUMIFS('BLG1222'!$I:$I,'BLG1222'!$A:$A,'ALL 2022'!$2:$2,'BLG1222'!$D:$D,'ALL 2022'!$D:$D)</f>
        <v>0</v>
      </c>
      <c r="W440" s="12">
        <f>+SUMIFS('BLG1222'!$I:$I,'BLG1222'!$A:$A,'ALL 2022'!$2:$2,'BLG1222'!$D:$D,'ALL 2022'!$D:$D)</f>
        <v>0</v>
      </c>
      <c r="X440" s="12">
        <f>+SUMIFS('BLG1222'!$I:$I,'BLG1222'!$A:$A,'ALL 2022'!$2:$2,'BLG1222'!$D:$D,'ALL 2022'!$D:$D)</f>
        <v>0</v>
      </c>
      <c r="Y440" s="12">
        <f>+SUMIFS('BLG1222'!$I:$I,'BLG1222'!$A:$A,'ALL 2022'!$2:$2,'BLG1222'!$D:$D,'ALL 2022'!$D:$D)</f>
        <v>0</v>
      </c>
      <c r="Z440" s="12">
        <f>+SUMIFS('BLG1222'!$I:$I,'BLG1222'!$A:$A,'ALL 2022'!$2:$2,'BLG1222'!$D:$D,'ALL 2022'!$D:$D)</f>
        <v>0</v>
      </c>
      <c r="AA440" s="12">
        <f>+SUMIFS('BLG1222'!$I:$I,'BLG1222'!$A:$A,'ALL 2022'!$2:$2,'BLG1222'!$D:$D,'ALL 2022'!$D:$D)</f>
        <v>0</v>
      </c>
      <c r="AB440" s="12">
        <f>+SUMIFS('BLG1222'!$I:$I,'BLG1222'!$A:$A,'ALL 2022'!$2:$2,'BLG1222'!$D:$D,'ALL 2022'!$D:$D)</f>
        <v>0</v>
      </c>
      <c r="AC440" s="12">
        <f>+SUMIFS('BLG1222'!$I:$I,'BLG1222'!$A:$A,'ALL 2022'!$2:$2,'BLG1222'!$D:$D,'ALL 2022'!$D:$D)</f>
        <v>0</v>
      </c>
      <c r="AD440" s="12">
        <f>+SUMIFS('BLG1222'!$I:$I,'BLG1222'!$A:$A,'ALL 2022'!$2:$2,'BLG1222'!$D:$D,'ALL 2022'!$D:$D)</f>
        <v>0</v>
      </c>
      <c r="AE440" s="12">
        <f>+SUMIFS('BLG1222'!$I:$I,'BLG1222'!$A:$A,'ALL 2022'!$2:$2,'BLG1222'!$D:$D,'ALL 2022'!$D:$D)</f>
        <v>0</v>
      </c>
      <c r="AF440" s="12">
        <f>+SUMIFS('BLG1222'!$I:$I,'BLG1222'!$A:$A,'ALL 2022'!$2:$2,'BLG1222'!$D:$D,'ALL 2022'!$D:$D)</f>
        <v>0</v>
      </c>
      <c r="AG440" s="12">
        <f>+SUMIFS('BLG1222'!$I:$I,'BLG1222'!$A:$A,'ALL 2022'!$2:$2,'BLG1222'!$D:$D,'ALL 2022'!$D:$D)</f>
        <v>0</v>
      </c>
      <c r="AH440" s="12">
        <f>+SUMIFS('BLG1222'!$I:$I,'BLG1222'!$A:$A,'ALL 2022'!$2:$2,'BLG1222'!$D:$D,'ALL 2022'!$D:$D)</f>
        <v>0</v>
      </c>
      <c r="AI440" s="12">
        <f>+SUMIFS('BLG1222'!$I:$I,'BLG1222'!$A:$A,'ALL 2022'!$2:$2,'BLG1222'!$D:$D,'ALL 2022'!$D:$D)</f>
        <v>0</v>
      </c>
      <c r="AJ440" s="12">
        <f>+SUMIFS('BLG1222'!$I:$I,'BLG1222'!$A:$A,'ALL 2022'!$2:$2,'BLG1222'!$D:$D,'ALL 2022'!$D:$D)</f>
        <v>0</v>
      </c>
      <c r="AK440" s="12">
        <f>+SUMIFS('BLG1222'!$I:$I,'BLG1222'!$A:$A,'ALL 2022'!$2:$2,'BLG1222'!$D:$D,'ALL 2022'!$D:$D)</f>
        <v>0</v>
      </c>
      <c r="AL440" s="12">
        <f>+SUMIFS('BLG1222'!$I:$I,'BLG1222'!$A:$A,'ALL 2022'!$2:$2,'BLG1222'!$D:$D,'ALL 2022'!$D:$D)</f>
        <v>0</v>
      </c>
      <c r="AM440" s="12">
        <f>+SUMIFS('BLG1222'!$I:$I,'BLG1222'!$A:$A,'ALL 2022'!$2:$2,'BLG1222'!$D:$D,'ALL 2022'!$D:$D)</f>
        <v>0</v>
      </c>
      <c r="AN440" s="12">
        <f>+SUMIFS('BLG1222'!$I:$I,'BLG1222'!$A:$A,'ALL 2022'!$2:$2,'BLG1222'!$D:$D,'ALL 2022'!$D:$D)</f>
        <v>0</v>
      </c>
      <c r="AO440" s="12">
        <f>+SUMIFS('BLG1222'!$I:$I,'BLG1222'!$A:$A,'ALL 2022'!$2:$2,'BLG1222'!$D:$D,'ALL 2022'!$D:$D)</f>
        <v>0</v>
      </c>
      <c r="AP440" s="12">
        <f>+SUMIFS('BLG1222'!$I:$I,'BLG1222'!$A:$A,'ALL 2022'!$2:$2,'BLG1222'!$D:$D,'ALL 2022'!$D:$D)</f>
        <v>0</v>
      </c>
      <c r="AQ440" s="164">
        <f t="shared" si="44"/>
        <v>565701962.40999997</v>
      </c>
      <c r="AR440" s="165">
        <f t="shared" si="45"/>
        <v>119635.39825316428</v>
      </c>
    </row>
    <row r="441" spans="1:44" x14ac:dyDescent="0.25">
      <c r="A441" s="11" t="str">
        <f t="shared" si="41"/>
        <v>6</v>
      </c>
      <c r="B441" s="11" t="str">
        <f t="shared" si="42"/>
        <v>60</v>
      </c>
      <c r="C441" s="11" t="str">
        <f t="shared" si="43"/>
        <v>603</v>
      </c>
      <c r="D441" s="23">
        <v>60303000</v>
      </c>
      <c r="E441" s="119" t="s">
        <v>3269</v>
      </c>
      <c r="F441" s="24" t="s">
        <v>2756</v>
      </c>
      <c r="G441" s="12">
        <f>+SUMIFS('BLG1222'!$I:$I,'BLG1222'!$A:$A,'ALL 2022'!$2:$2,'BLG1222'!$D:$D,'ALL 2022'!$D:$D)</f>
        <v>0</v>
      </c>
      <c r="H441" s="12">
        <f>+SUMIFS('BLG1222'!$I:$I,'BLG1222'!$A:$A,'ALL 2022'!$2:$2,'BLG1222'!$D:$D,'ALL 2022'!$D:$D)</f>
        <v>0</v>
      </c>
      <c r="I441" s="12">
        <f>+SUMIFS('BLG1222'!$I:$I,'BLG1222'!$A:$A,'ALL 2022'!$2:$2,'BLG1222'!$D:$D,'ALL 2022'!$D:$D)</f>
        <v>0</v>
      </c>
      <c r="J441" s="12">
        <f>+SUMIFS('BLG1222'!$I:$I,'BLG1222'!$A:$A,'ALL 2022'!$2:$2,'BLG1222'!$D:$D,'ALL 2022'!$D:$D)</f>
        <v>0</v>
      </c>
      <c r="K441" s="12">
        <f>+SUMIFS('BLG1222'!$I:$I,'BLG1222'!$A:$A,'ALL 2022'!$2:$2,'BLG1222'!$D:$D,'ALL 2022'!$D:$D)</f>
        <v>0</v>
      </c>
      <c r="L441" s="12">
        <f>+SUMIFS('BLG1222'!$I:$I,'BLG1222'!$A:$A,'ALL 2022'!$2:$2,'BLG1222'!$D:$D,'ALL 2022'!$D:$D)</f>
        <v>0</v>
      </c>
      <c r="M441" s="12">
        <f>+SUMIFS('BLG1222'!$I:$I,'BLG1222'!$A:$A,'ALL 2022'!$2:$2,'BLG1222'!$D:$D,'ALL 2022'!$D:$D)</f>
        <v>-181508015.83000001</v>
      </c>
      <c r="N441" s="12">
        <f>+SUMIFS('BLG1222'!$I:$I,'BLG1222'!$A:$A,'ALL 2022'!$2:$2,'BLG1222'!$D:$D,'ALL 2022'!$D:$D)</f>
        <v>0</v>
      </c>
      <c r="O441" s="12">
        <f>+SUMIFS('BLG1222'!$I:$I,'BLG1222'!$A:$A,'ALL 2022'!$2:$2,'BLG1222'!$D:$D,'ALL 2022'!$D:$D)</f>
        <v>0</v>
      </c>
      <c r="P441" s="12">
        <f>+SUMIFS('BLG1222'!$I:$I,'BLG1222'!$A:$A,'ALL 2022'!$2:$2,'BLG1222'!$D:$D,'ALL 2022'!$D:$D)</f>
        <v>0</v>
      </c>
      <c r="Q441" s="12">
        <f>+SUMIFS('BLG1222'!$I:$I,'BLG1222'!$A:$A,'ALL 2022'!$2:$2,'BLG1222'!$D:$D,'ALL 2022'!$D:$D)</f>
        <v>0</v>
      </c>
      <c r="R441" s="12">
        <f>+SUMIFS('BLG1222'!$I:$I,'BLG1222'!$A:$A,'ALL 2022'!$2:$2,'BLG1222'!$D:$D,'ALL 2022'!$D:$D)</f>
        <v>0</v>
      </c>
      <c r="S441" s="12">
        <f>+SUMIFS('BLG1222'!$I:$I,'BLG1222'!$A:$A,'ALL 2022'!$2:$2,'BLG1222'!$D:$D,'ALL 2022'!$D:$D)</f>
        <v>0</v>
      </c>
      <c r="T441" s="12">
        <f>+SUMIFS('BLG1222'!$I:$I,'BLG1222'!$A:$A,'ALL 2022'!$2:$2,'BLG1222'!$D:$D,'ALL 2022'!$D:$D)</f>
        <v>0</v>
      </c>
      <c r="U441" s="12">
        <f>+SUMIFS('BLG1222'!$I:$I,'BLG1222'!$A:$A,'ALL 2022'!$2:$2,'BLG1222'!$D:$D,'ALL 2022'!$D:$D)</f>
        <v>0</v>
      </c>
      <c r="V441" s="12">
        <f>+SUMIFS('BLG1222'!$I:$I,'BLG1222'!$A:$A,'ALL 2022'!$2:$2,'BLG1222'!$D:$D,'ALL 2022'!$D:$D)</f>
        <v>0</v>
      </c>
      <c r="W441" s="12">
        <f>+SUMIFS('BLG1222'!$I:$I,'BLG1222'!$A:$A,'ALL 2022'!$2:$2,'BLG1222'!$D:$D,'ALL 2022'!$D:$D)</f>
        <v>0</v>
      </c>
      <c r="X441" s="12">
        <f>+SUMIFS('BLG1222'!$I:$I,'BLG1222'!$A:$A,'ALL 2022'!$2:$2,'BLG1222'!$D:$D,'ALL 2022'!$D:$D)</f>
        <v>0</v>
      </c>
      <c r="Y441" s="12">
        <f>+SUMIFS('BLG1222'!$I:$I,'BLG1222'!$A:$A,'ALL 2022'!$2:$2,'BLG1222'!$D:$D,'ALL 2022'!$D:$D)</f>
        <v>0</v>
      </c>
      <c r="Z441" s="12">
        <f>+SUMIFS('BLG1222'!$I:$I,'BLG1222'!$A:$A,'ALL 2022'!$2:$2,'BLG1222'!$D:$D,'ALL 2022'!$D:$D)</f>
        <v>0</v>
      </c>
      <c r="AA441" s="12">
        <f>+SUMIFS('BLG1222'!$I:$I,'BLG1222'!$A:$A,'ALL 2022'!$2:$2,'BLG1222'!$D:$D,'ALL 2022'!$D:$D)</f>
        <v>0</v>
      </c>
      <c r="AB441" s="12">
        <f>+SUMIFS('BLG1222'!$I:$I,'BLG1222'!$A:$A,'ALL 2022'!$2:$2,'BLG1222'!$D:$D,'ALL 2022'!$D:$D)</f>
        <v>0</v>
      </c>
      <c r="AC441" s="12">
        <f>+SUMIFS('BLG1222'!$I:$I,'BLG1222'!$A:$A,'ALL 2022'!$2:$2,'BLG1222'!$D:$D,'ALL 2022'!$D:$D)</f>
        <v>0</v>
      </c>
      <c r="AD441" s="12">
        <f>+SUMIFS('BLG1222'!$I:$I,'BLG1222'!$A:$A,'ALL 2022'!$2:$2,'BLG1222'!$D:$D,'ALL 2022'!$D:$D)</f>
        <v>0</v>
      </c>
      <c r="AE441" s="12">
        <f>+SUMIFS('BLG1222'!$I:$I,'BLG1222'!$A:$A,'ALL 2022'!$2:$2,'BLG1222'!$D:$D,'ALL 2022'!$D:$D)</f>
        <v>0</v>
      </c>
      <c r="AF441" s="12">
        <f>+SUMIFS('BLG1222'!$I:$I,'BLG1222'!$A:$A,'ALL 2022'!$2:$2,'BLG1222'!$D:$D,'ALL 2022'!$D:$D)</f>
        <v>0</v>
      </c>
      <c r="AG441" s="12">
        <f>+SUMIFS('BLG1222'!$I:$I,'BLG1222'!$A:$A,'ALL 2022'!$2:$2,'BLG1222'!$D:$D,'ALL 2022'!$D:$D)</f>
        <v>0</v>
      </c>
      <c r="AH441" s="12">
        <f>+SUMIFS('BLG1222'!$I:$I,'BLG1222'!$A:$A,'ALL 2022'!$2:$2,'BLG1222'!$D:$D,'ALL 2022'!$D:$D)</f>
        <v>0</v>
      </c>
      <c r="AI441" s="12">
        <f>+SUMIFS('BLG1222'!$I:$I,'BLG1222'!$A:$A,'ALL 2022'!$2:$2,'BLG1222'!$D:$D,'ALL 2022'!$D:$D)</f>
        <v>0</v>
      </c>
      <c r="AJ441" s="12">
        <f>+SUMIFS('BLG1222'!$I:$I,'BLG1222'!$A:$A,'ALL 2022'!$2:$2,'BLG1222'!$D:$D,'ALL 2022'!$D:$D)</f>
        <v>0</v>
      </c>
      <c r="AK441" s="12">
        <f>+SUMIFS('BLG1222'!$I:$I,'BLG1222'!$A:$A,'ALL 2022'!$2:$2,'BLG1222'!$D:$D,'ALL 2022'!$D:$D)</f>
        <v>54080042.390000001</v>
      </c>
      <c r="AL441" s="12">
        <f>+SUMIFS('BLG1222'!$I:$I,'BLG1222'!$A:$A,'ALL 2022'!$2:$2,'BLG1222'!$D:$D,'ALL 2022'!$D:$D)</f>
        <v>0</v>
      </c>
      <c r="AM441" s="12">
        <f>+SUMIFS('BLG1222'!$I:$I,'BLG1222'!$A:$A,'ALL 2022'!$2:$2,'BLG1222'!$D:$D,'ALL 2022'!$D:$D)</f>
        <v>0</v>
      </c>
      <c r="AN441" s="12">
        <f>+SUMIFS('BLG1222'!$I:$I,'BLG1222'!$A:$A,'ALL 2022'!$2:$2,'BLG1222'!$D:$D,'ALL 2022'!$D:$D)</f>
        <v>0</v>
      </c>
      <c r="AO441" s="12">
        <f>+SUMIFS('BLG1222'!$I:$I,'BLG1222'!$A:$A,'ALL 2022'!$2:$2,'BLG1222'!$D:$D,'ALL 2022'!$D:$D)</f>
        <v>0</v>
      </c>
      <c r="AP441" s="12">
        <f>+SUMIFS('BLG1222'!$I:$I,'BLG1222'!$A:$A,'ALL 2022'!$2:$2,'BLG1222'!$D:$D,'ALL 2022'!$D:$D)</f>
        <v>0</v>
      </c>
      <c r="AQ441" s="164">
        <f t="shared" si="44"/>
        <v>-127427973.44000001</v>
      </c>
      <c r="AR441" s="165">
        <f t="shared" si="45"/>
        <v>-26948.636144272557</v>
      </c>
    </row>
    <row r="442" spans="1:44" x14ac:dyDescent="0.25">
      <c r="A442" s="11" t="str">
        <f t="shared" si="41"/>
        <v>6</v>
      </c>
      <c r="B442" s="11" t="str">
        <f t="shared" si="42"/>
        <v>60</v>
      </c>
      <c r="C442" s="11" t="str">
        <f t="shared" si="43"/>
        <v>603</v>
      </c>
      <c r="D442" s="60">
        <v>60305000</v>
      </c>
      <c r="E442" s="119" t="s">
        <v>3269</v>
      </c>
      <c r="F442" s="24" t="s">
        <v>374</v>
      </c>
      <c r="G442" s="12">
        <f>+SUMIFS('BLG1222'!$I:$I,'BLG1222'!$A:$A,'ALL 2022'!$2:$2,'BLG1222'!$D:$D,'ALL 2022'!$D:$D)</f>
        <v>0</v>
      </c>
      <c r="H442" s="12">
        <f>+SUMIFS('BLG1222'!$I:$I,'BLG1222'!$A:$A,'ALL 2022'!$2:$2,'BLG1222'!$D:$D,'ALL 2022'!$D:$D)</f>
        <v>0</v>
      </c>
      <c r="I442" s="12">
        <f>+SUMIFS('BLG1222'!$I:$I,'BLG1222'!$A:$A,'ALL 2022'!$2:$2,'BLG1222'!$D:$D,'ALL 2022'!$D:$D)</f>
        <v>0</v>
      </c>
      <c r="J442" s="12">
        <f>+SUMIFS('BLG1222'!$I:$I,'BLG1222'!$A:$A,'ALL 2022'!$2:$2,'BLG1222'!$D:$D,'ALL 2022'!$D:$D)</f>
        <v>0</v>
      </c>
      <c r="K442" s="12">
        <f>+SUMIFS('BLG1222'!$I:$I,'BLG1222'!$A:$A,'ALL 2022'!$2:$2,'BLG1222'!$D:$D,'ALL 2022'!$D:$D)</f>
        <v>0</v>
      </c>
      <c r="L442" s="12">
        <f>+SUMIFS('BLG1222'!$I:$I,'BLG1222'!$A:$A,'ALL 2022'!$2:$2,'BLG1222'!$D:$D,'ALL 2022'!$D:$D)</f>
        <v>0</v>
      </c>
      <c r="M442" s="12">
        <f>+SUMIFS('BLG1222'!$I:$I,'BLG1222'!$A:$A,'ALL 2022'!$2:$2,'BLG1222'!$D:$D,'ALL 2022'!$D:$D)</f>
        <v>0</v>
      </c>
      <c r="N442" s="12">
        <f>+SUMIFS('BLG1222'!$I:$I,'BLG1222'!$A:$A,'ALL 2022'!$2:$2,'BLG1222'!$D:$D,'ALL 2022'!$D:$D)</f>
        <v>0</v>
      </c>
      <c r="O442" s="12">
        <f>+SUMIFS('BLG1222'!$I:$I,'BLG1222'!$A:$A,'ALL 2022'!$2:$2,'BLG1222'!$D:$D,'ALL 2022'!$D:$D)</f>
        <v>0</v>
      </c>
      <c r="P442" s="12">
        <f>+SUMIFS('BLG1222'!$I:$I,'BLG1222'!$A:$A,'ALL 2022'!$2:$2,'BLG1222'!$D:$D,'ALL 2022'!$D:$D)</f>
        <v>0</v>
      </c>
      <c r="Q442" s="12">
        <f>+SUMIFS('BLG1222'!$I:$I,'BLG1222'!$A:$A,'ALL 2022'!$2:$2,'BLG1222'!$D:$D,'ALL 2022'!$D:$D)</f>
        <v>0</v>
      </c>
      <c r="R442" s="12">
        <f>+SUMIFS('BLG1222'!$I:$I,'BLG1222'!$A:$A,'ALL 2022'!$2:$2,'BLG1222'!$D:$D,'ALL 2022'!$D:$D)</f>
        <v>0</v>
      </c>
      <c r="S442" s="12">
        <f>+SUMIFS('BLG1222'!$I:$I,'BLG1222'!$A:$A,'ALL 2022'!$2:$2,'BLG1222'!$D:$D,'ALL 2022'!$D:$D)</f>
        <v>0</v>
      </c>
      <c r="T442" s="12">
        <f>+SUMIFS('BLG1222'!$I:$I,'BLG1222'!$A:$A,'ALL 2022'!$2:$2,'BLG1222'!$D:$D,'ALL 2022'!$D:$D)</f>
        <v>0</v>
      </c>
      <c r="U442" s="12">
        <f>+SUMIFS('BLG1222'!$I:$I,'BLG1222'!$A:$A,'ALL 2022'!$2:$2,'BLG1222'!$D:$D,'ALL 2022'!$D:$D)</f>
        <v>0</v>
      </c>
      <c r="V442" s="12">
        <f>+SUMIFS('BLG1222'!$I:$I,'BLG1222'!$A:$A,'ALL 2022'!$2:$2,'BLG1222'!$D:$D,'ALL 2022'!$D:$D)</f>
        <v>0</v>
      </c>
      <c r="W442" s="12">
        <f>+SUMIFS('BLG1222'!$I:$I,'BLG1222'!$A:$A,'ALL 2022'!$2:$2,'BLG1222'!$D:$D,'ALL 2022'!$D:$D)</f>
        <v>0</v>
      </c>
      <c r="X442" s="12">
        <f>+SUMIFS('BLG1222'!$I:$I,'BLG1222'!$A:$A,'ALL 2022'!$2:$2,'BLG1222'!$D:$D,'ALL 2022'!$D:$D)</f>
        <v>0</v>
      </c>
      <c r="Y442" s="12">
        <f>+SUMIFS('BLG1222'!$I:$I,'BLG1222'!$A:$A,'ALL 2022'!$2:$2,'BLG1222'!$D:$D,'ALL 2022'!$D:$D)</f>
        <v>0</v>
      </c>
      <c r="Z442" s="12">
        <f>+SUMIFS('BLG1222'!$I:$I,'BLG1222'!$A:$A,'ALL 2022'!$2:$2,'BLG1222'!$D:$D,'ALL 2022'!$D:$D)</f>
        <v>0</v>
      </c>
      <c r="AA442" s="12">
        <f>+SUMIFS('BLG1222'!$I:$I,'BLG1222'!$A:$A,'ALL 2022'!$2:$2,'BLG1222'!$D:$D,'ALL 2022'!$D:$D)</f>
        <v>0</v>
      </c>
      <c r="AB442" s="12">
        <f>+SUMIFS('BLG1222'!$I:$I,'BLG1222'!$A:$A,'ALL 2022'!$2:$2,'BLG1222'!$D:$D,'ALL 2022'!$D:$D)</f>
        <v>0</v>
      </c>
      <c r="AC442" s="12">
        <f>+SUMIFS('BLG1222'!$I:$I,'BLG1222'!$A:$A,'ALL 2022'!$2:$2,'BLG1222'!$D:$D,'ALL 2022'!$D:$D)</f>
        <v>0</v>
      </c>
      <c r="AD442" s="12">
        <f>+SUMIFS('BLG1222'!$I:$I,'BLG1222'!$A:$A,'ALL 2022'!$2:$2,'BLG1222'!$D:$D,'ALL 2022'!$D:$D)</f>
        <v>0</v>
      </c>
      <c r="AE442" s="12">
        <f>+SUMIFS('BLG1222'!$I:$I,'BLG1222'!$A:$A,'ALL 2022'!$2:$2,'BLG1222'!$D:$D,'ALL 2022'!$D:$D)</f>
        <v>0</v>
      </c>
      <c r="AF442" s="12">
        <f>+SUMIFS('BLG1222'!$I:$I,'BLG1222'!$A:$A,'ALL 2022'!$2:$2,'BLG1222'!$D:$D,'ALL 2022'!$D:$D)</f>
        <v>0</v>
      </c>
      <c r="AG442" s="12">
        <f>+SUMIFS('BLG1222'!$I:$I,'BLG1222'!$A:$A,'ALL 2022'!$2:$2,'BLG1222'!$D:$D,'ALL 2022'!$D:$D)</f>
        <v>0</v>
      </c>
      <c r="AH442" s="12">
        <f>+SUMIFS('BLG1222'!$I:$I,'BLG1222'!$A:$A,'ALL 2022'!$2:$2,'BLG1222'!$D:$D,'ALL 2022'!$D:$D)</f>
        <v>0</v>
      </c>
      <c r="AI442" s="12">
        <f>+SUMIFS('BLG1222'!$I:$I,'BLG1222'!$A:$A,'ALL 2022'!$2:$2,'BLG1222'!$D:$D,'ALL 2022'!$D:$D)</f>
        <v>0</v>
      </c>
      <c r="AJ442" s="12">
        <f>+SUMIFS('BLG1222'!$I:$I,'BLG1222'!$A:$A,'ALL 2022'!$2:$2,'BLG1222'!$D:$D,'ALL 2022'!$D:$D)</f>
        <v>0</v>
      </c>
      <c r="AK442" s="12">
        <f>+SUMIFS('BLG1222'!$I:$I,'BLG1222'!$A:$A,'ALL 2022'!$2:$2,'BLG1222'!$D:$D,'ALL 2022'!$D:$D)</f>
        <v>0</v>
      </c>
      <c r="AL442" s="12">
        <f>+SUMIFS('BLG1222'!$I:$I,'BLG1222'!$A:$A,'ALL 2022'!$2:$2,'BLG1222'!$D:$D,'ALL 2022'!$D:$D)</f>
        <v>0</v>
      </c>
      <c r="AM442" s="12">
        <f>+SUMIFS('BLG1222'!$I:$I,'BLG1222'!$A:$A,'ALL 2022'!$2:$2,'BLG1222'!$D:$D,'ALL 2022'!$D:$D)</f>
        <v>0</v>
      </c>
      <c r="AN442" s="12">
        <f>+SUMIFS('BLG1222'!$I:$I,'BLG1222'!$A:$A,'ALL 2022'!$2:$2,'BLG1222'!$D:$D,'ALL 2022'!$D:$D)</f>
        <v>0</v>
      </c>
      <c r="AO442" s="12">
        <f>+SUMIFS('BLG1222'!$I:$I,'BLG1222'!$A:$A,'ALL 2022'!$2:$2,'BLG1222'!$D:$D,'ALL 2022'!$D:$D)</f>
        <v>0</v>
      </c>
      <c r="AP442" s="12">
        <f>+SUMIFS('BLG1222'!$I:$I,'BLG1222'!$A:$A,'ALL 2022'!$2:$2,'BLG1222'!$D:$D,'ALL 2022'!$D:$D)</f>
        <v>0</v>
      </c>
      <c r="AQ442" s="164">
        <f t="shared" si="44"/>
        <v>0</v>
      </c>
      <c r="AR442" s="165">
        <f t="shared" si="45"/>
        <v>0</v>
      </c>
    </row>
    <row r="443" spans="1:44" x14ac:dyDescent="0.25">
      <c r="A443" s="11" t="str">
        <f t="shared" si="41"/>
        <v>6</v>
      </c>
      <c r="B443" s="11" t="str">
        <f t="shared" si="42"/>
        <v>60</v>
      </c>
      <c r="C443" s="11" t="str">
        <f t="shared" si="43"/>
        <v>603</v>
      </c>
      <c r="D443" s="60">
        <v>60307000</v>
      </c>
      <c r="E443" s="119" t="s">
        <v>3269</v>
      </c>
      <c r="F443" s="24" t="s">
        <v>726</v>
      </c>
      <c r="G443" s="12">
        <f>+SUMIFS('BLG1222'!$I:$I,'BLG1222'!$A:$A,'ALL 2022'!$2:$2,'BLG1222'!$D:$D,'ALL 2022'!$D:$D)</f>
        <v>0</v>
      </c>
      <c r="H443" s="12">
        <f>+SUMIFS('BLG1222'!$I:$I,'BLG1222'!$A:$A,'ALL 2022'!$2:$2,'BLG1222'!$D:$D,'ALL 2022'!$D:$D)</f>
        <v>0</v>
      </c>
      <c r="I443" s="12">
        <f>+SUMIFS('BLG1222'!$I:$I,'BLG1222'!$A:$A,'ALL 2022'!$2:$2,'BLG1222'!$D:$D,'ALL 2022'!$D:$D)</f>
        <v>570992816.39999998</v>
      </c>
      <c r="J443" s="12">
        <f>+SUMIFS('BLG1222'!$I:$I,'BLG1222'!$A:$A,'ALL 2022'!$2:$2,'BLG1222'!$D:$D,'ALL 2022'!$D:$D)</f>
        <v>0</v>
      </c>
      <c r="K443" s="12">
        <f>+SUMIFS('BLG1222'!$I:$I,'BLG1222'!$A:$A,'ALL 2022'!$2:$2,'BLG1222'!$D:$D,'ALL 2022'!$D:$D)</f>
        <v>0</v>
      </c>
      <c r="L443" s="12">
        <f>+SUMIFS('BLG1222'!$I:$I,'BLG1222'!$A:$A,'ALL 2022'!$2:$2,'BLG1222'!$D:$D,'ALL 2022'!$D:$D)</f>
        <v>0</v>
      </c>
      <c r="M443" s="12">
        <f>+SUMIFS('BLG1222'!$I:$I,'BLG1222'!$A:$A,'ALL 2022'!$2:$2,'BLG1222'!$D:$D,'ALL 2022'!$D:$D)</f>
        <v>0</v>
      </c>
      <c r="N443" s="12">
        <f>+SUMIFS('BLG1222'!$I:$I,'BLG1222'!$A:$A,'ALL 2022'!$2:$2,'BLG1222'!$D:$D,'ALL 2022'!$D:$D)</f>
        <v>0</v>
      </c>
      <c r="O443" s="12">
        <f>+SUMIFS('BLG1222'!$I:$I,'BLG1222'!$A:$A,'ALL 2022'!$2:$2,'BLG1222'!$D:$D,'ALL 2022'!$D:$D)</f>
        <v>0</v>
      </c>
      <c r="P443" s="12">
        <f>+SUMIFS('BLG1222'!$I:$I,'BLG1222'!$A:$A,'ALL 2022'!$2:$2,'BLG1222'!$D:$D,'ALL 2022'!$D:$D)</f>
        <v>0</v>
      </c>
      <c r="Q443" s="12">
        <f>+SUMIFS('BLG1222'!$I:$I,'BLG1222'!$A:$A,'ALL 2022'!$2:$2,'BLG1222'!$D:$D,'ALL 2022'!$D:$D)</f>
        <v>0</v>
      </c>
      <c r="R443" s="12">
        <f>+SUMIFS('BLG1222'!$I:$I,'BLG1222'!$A:$A,'ALL 2022'!$2:$2,'BLG1222'!$D:$D,'ALL 2022'!$D:$D)</f>
        <v>0</v>
      </c>
      <c r="S443" s="12">
        <f>+SUMIFS('BLG1222'!$I:$I,'BLG1222'!$A:$A,'ALL 2022'!$2:$2,'BLG1222'!$D:$D,'ALL 2022'!$D:$D)</f>
        <v>0</v>
      </c>
      <c r="T443" s="12">
        <f>+SUMIFS('BLG1222'!$I:$I,'BLG1222'!$A:$A,'ALL 2022'!$2:$2,'BLG1222'!$D:$D,'ALL 2022'!$D:$D)</f>
        <v>-68129657.759999797</v>
      </c>
      <c r="U443" s="12">
        <f>+SUMIFS('BLG1222'!$I:$I,'BLG1222'!$A:$A,'ALL 2022'!$2:$2,'BLG1222'!$D:$D,'ALL 2022'!$D:$D)</f>
        <v>0</v>
      </c>
      <c r="V443" s="12">
        <f>+SUMIFS('BLG1222'!$I:$I,'BLG1222'!$A:$A,'ALL 2022'!$2:$2,'BLG1222'!$D:$D,'ALL 2022'!$D:$D)</f>
        <v>0</v>
      </c>
      <c r="W443" s="12">
        <f>+SUMIFS('BLG1222'!$I:$I,'BLG1222'!$A:$A,'ALL 2022'!$2:$2,'BLG1222'!$D:$D,'ALL 2022'!$D:$D)</f>
        <v>0</v>
      </c>
      <c r="X443" s="12">
        <f>+SUMIFS('BLG1222'!$I:$I,'BLG1222'!$A:$A,'ALL 2022'!$2:$2,'BLG1222'!$D:$D,'ALL 2022'!$D:$D)</f>
        <v>0</v>
      </c>
      <c r="Y443" s="12">
        <f>+SUMIFS('BLG1222'!$I:$I,'BLG1222'!$A:$A,'ALL 2022'!$2:$2,'BLG1222'!$D:$D,'ALL 2022'!$D:$D)</f>
        <v>0</v>
      </c>
      <c r="Z443" s="12">
        <f>+SUMIFS('BLG1222'!$I:$I,'BLG1222'!$A:$A,'ALL 2022'!$2:$2,'BLG1222'!$D:$D,'ALL 2022'!$D:$D)</f>
        <v>0</v>
      </c>
      <c r="AA443" s="12">
        <f>+SUMIFS('BLG1222'!$I:$I,'BLG1222'!$A:$A,'ALL 2022'!$2:$2,'BLG1222'!$D:$D,'ALL 2022'!$D:$D)</f>
        <v>0</v>
      </c>
      <c r="AB443" s="12">
        <f>+SUMIFS('BLG1222'!$I:$I,'BLG1222'!$A:$A,'ALL 2022'!$2:$2,'BLG1222'!$D:$D,'ALL 2022'!$D:$D)</f>
        <v>0</v>
      </c>
      <c r="AC443" s="12">
        <f>+SUMIFS('BLG1222'!$I:$I,'BLG1222'!$A:$A,'ALL 2022'!$2:$2,'BLG1222'!$D:$D,'ALL 2022'!$D:$D)</f>
        <v>0</v>
      </c>
      <c r="AD443" s="12">
        <f>+SUMIFS('BLG1222'!$I:$I,'BLG1222'!$A:$A,'ALL 2022'!$2:$2,'BLG1222'!$D:$D,'ALL 2022'!$D:$D)</f>
        <v>0</v>
      </c>
      <c r="AE443" s="12">
        <f>+SUMIFS('BLG1222'!$I:$I,'BLG1222'!$A:$A,'ALL 2022'!$2:$2,'BLG1222'!$D:$D,'ALL 2022'!$D:$D)</f>
        <v>0</v>
      </c>
      <c r="AF443" s="12">
        <f>+SUMIFS('BLG1222'!$I:$I,'BLG1222'!$A:$A,'ALL 2022'!$2:$2,'BLG1222'!$D:$D,'ALL 2022'!$D:$D)</f>
        <v>-208242844.52000001</v>
      </c>
      <c r="AG443" s="12">
        <f>+SUMIFS('BLG1222'!$I:$I,'BLG1222'!$A:$A,'ALL 2022'!$2:$2,'BLG1222'!$D:$D,'ALL 2022'!$D:$D)</f>
        <v>345602741.94999999</v>
      </c>
      <c r="AH443" s="12">
        <f>+SUMIFS('BLG1222'!$I:$I,'BLG1222'!$A:$A,'ALL 2022'!$2:$2,'BLG1222'!$D:$D,'ALL 2022'!$D:$D)</f>
        <v>-472137046.80000001</v>
      </c>
      <c r="AI443" s="12">
        <f>+SUMIFS('BLG1222'!$I:$I,'BLG1222'!$A:$A,'ALL 2022'!$2:$2,'BLG1222'!$D:$D,'ALL 2022'!$D:$D)</f>
        <v>0</v>
      </c>
      <c r="AJ443" s="12">
        <f>+SUMIFS('BLG1222'!$I:$I,'BLG1222'!$A:$A,'ALL 2022'!$2:$2,'BLG1222'!$D:$D,'ALL 2022'!$D:$D)</f>
        <v>0</v>
      </c>
      <c r="AK443" s="12">
        <f>+SUMIFS('BLG1222'!$I:$I,'BLG1222'!$A:$A,'ALL 2022'!$2:$2,'BLG1222'!$D:$D,'ALL 2022'!$D:$D)</f>
        <v>0</v>
      </c>
      <c r="AL443" s="12">
        <f>+SUMIFS('BLG1222'!$I:$I,'BLG1222'!$A:$A,'ALL 2022'!$2:$2,'BLG1222'!$D:$D,'ALL 2022'!$D:$D)</f>
        <v>0</v>
      </c>
      <c r="AM443" s="12">
        <f>+SUMIFS('BLG1222'!$I:$I,'BLG1222'!$A:$A,'ALL 2022'!$2:$2,'BLG1222'!$D:$D,'ALL 2022'!$D:$D)</f>
        <v>0</v>
      </c>
      <c r="AN443" s="12">
        <f>+SUMIFS('BLG1222'!$I:$I,'BLG1222'!$A:$A,'ALL 2022'!$2:$2,'BLG1222'!$D:$D,'ALL 2022'!$D:$D)</f>
        <v>0</v>
      </c>
      <c r="AO443" s="12">
        <f>+SUMIFS('BLG1222'!$I:$I,'BLG1222'!$A:$A,'ALL 2022'!$2:$2,'BLG1222'!$D:$D,'ALL 2022'!$D:$D)</f>
        <v>0</v>
      </c>
      <c r="AP443" s="12">
        <f>+SUMIFS('BLG1222'!$I:$I,'BLG1222'!$A:$A,'ALL 2022'!$2:$2,'BLG1222'!$D:$D,'ALL 2022'!$D:$D)</f>
        <v>0</v>
      </c>
      <c r="AQ443" s="164">
        <f t="shared" si="44"/>
        <v>168086009.27000016</v>
      </c>
      <c r="AR443" s="165">
        <f t="shared" si="45"/>
        <v>35547.051267301846</v>
      </c>
    </row>
    <row r="444" spans="1:44" x14ac:dyDescent="0.25">
      <c r="A444" s="11" t="str">
        <f t="shared" si="41"/>
        <v>6</v>
      </c>
      <c r="B444" s="11" t="str">
        <f t="shared" si="42"/>
        <v>60</v>
      </c>
      <c r="C444" s="11" t="str">
        <f t="shared" si="43"/>
        <v>603</v>
      </c>
      <c r="D444" s="60">
        <v>60308000</v>
      </c>
      <c r="E444" s="119" t="s">
        <v>3269</v>
      </c>
      <c r="F444" s="24" t="s">
        <v>728</v>
      </c>
      <c r="G444" s="12">
        <f>+SUMIFS('BLG1222'!$I:$I,'BLG1222'!$A:$A,'ALL 2022'!$2:$2,'BLG1222'!$D:$D,'ALL 2022'!$D:$D)</f>
        <v>0</v>
      </c>
      <c r="H444" s="12">
        <f>+SUMIFS('BLG1222'!$I:$I,'BLG1222'!$A:$A,'ALL 2022'!$2:$2,'BLG1222'!$D:$D,'ALL 2022'!$D:$D)</f>
        <v>0</v>
      </c>
      <c r="I444" s="12">
        <f>+SUMIFS('BLG1222'!$I:$I,'BLG1222'!$A:$A,'ALL 2022'!$2:$2,'BLG1222'!$D:$D,'ALL 2022'!$D:$D)</f>
        <v>2586241186.73</v>
      </c>
      <c r="J444" s="12">
        <f>+SUMIFS('BLG1222'!$I:$I,'BLG1222'!$A:$A,'ALL 2022'!$2:$2,'BLG1222'!$D:$D,'ALL 2022'!$D:$D)</f>
        <v>0</v>
      </c>
      <c r="K444" s="12">
        <f>+SUMIFS('BLG1222'!$I:$I,'BLG1222'!$A:$A,'ALL 2022'!$2:$2,'BLG1222'!$D:$D,'ALL 2022'!$D:$D)</f>
        <v>0</v>
      </c>
      <c r="L444" s="12">
        <f>+SUMIFS('BLG1222'!$I:$I,'BLG1222'!$A:$A,'ALL 2022'!$2:$2,'BLG1222'!$D:$D,'ALL 2022'!$D:$D)</f>
        <v>0</v>
      </c>
      <c r="M444" s="12">
        <f>+SUMIFS('BLG1222'!$I:$I,'BLG1222'!$A:$A,'ALL 2022'!$2:$2,'BLG1222'!$D:$D,'ALL 2022'!$D:$D)</f>
        <v>0</v>
      </c>
      <c r="N444" s="12">
        <f>+SUMIFS('BLG1222'!$I:$I,'BLG1222'!$A:$A,'ALL 2022'!$2:$2,'BLG1222'!$D:$D,'ALL 2022'!$D:$D)</f>
        <v>0</v>
      </c>
      <c r="O444" s="12">
        <f>+SUMIFS('BLG1222'!$I:$I,'BLG1222'!$A:$A,'ALL 2022'!$2:$2,'BLG1222'!$D:$D,'ALL 2022'!$D:$D)</f>
        <v>0</v>
      </c>
      <c r="P444" s="12">
        <f>+SUMIFS('BLG1222'!$I:$I,'BLG1222'!$A:$A,'ALL 2022'!$2:$2,'BLG1222'!$D:$D,'ALL 2022'!$D:$D)</f>
        <v>0</v>
      </c>
      <c r="Q444" s="12">
        <f>+SUMIFS('BLG1222'!$I:$I,'BLG1222'!$A:$A,'ALL 2022'!$2:$2,'BLG1222'!$D:$D,'ALL 2022'!$D:$D)</f>
        <v>0</v>
      </c>
      <c r="R444" s="12">
        <f>+SUMIFS('BLG1222'!$I:$I,'BLG1222'!$A:$A,'ALL 2022'!$2:$2,'BLG1222'!$D:$D,'ALL 2022'!$D:$D)</f>
        <v>0</v>
      </c>
      <c r="S444" s="12">
        <f>+SUMIFS('BLG1222'!$I:$I,'BLG1222'!$A:$A,'ALL 2022'!$2:$2,'BLG1222'!$D:$D,'ALL 2022'!$D:$D)</f>
        <v>0</v>
      </c>
      <c r="T444" s="12">
        <f>+SUMIFS('BLG1222'!$I:$I,'BLG1222'!$A:$A,'ALL 2022'!$2:$2,'BLG1222'!$D:$D,'ALL 2022'!$D:$D)</f>
        <v>4820163838</v>
      </c>
      <c r="U444" s="12">
        <f>+SUMIFS('BLG1222'!$I:$I,'BLG1222'!$A:$A,'ALL 2022'!$2:$2,'BLG1222'!$D:$D,'ALL 2022'!$D:$D)</f>
        <v>0</v>
      </c>
      <c r="V444" s="12">
        <f>+SUMIFS('BLG1222'!$I:$I,'BLG1222'!$A:$A,'ALL 2022'!$2:$2,'BLG1222'!$D:$D,'ALL 2022'!$D:$D)</f>
        <v>0</v>
      </c>
      <c r="W444" s="12">
        <f>+SUMIFS('BLG1222'!$I:$I,'BLG1222'!$A:$A,'ALL 2022'!$2:$2,'BLG1222'!$D:$D,'ALL 2022'!$D:$D)</f>
        <v>0</v>
      </c>
      <c r="X444" s="12">
        <f>+SUMIFS('BLG1222'!$I:$I,'BLG1222'!$A:$A,'ALL 2022'!$2:$2,'BLG1222'!$D:$D,'ALL 2022'!$D:$D)</f>
        <v>0</v>
      </c>
      <c r="Y444" s="12">
        <f>+SUMIFS('BLG1222'!$I:$I,'BLG1222'!$A:$A,'ALL 2022'!$2:$2,'BLG1222'!$D:$D,'ALL 2022'!$D:$D)</f>
        <v>0</v>
      </c>
      <c r="Z444" s="12">
        <f>+SUMIFS('BLG1222'!$I:$I,'BLG1222'!$A:$A,'ALL 2022'!$2:$2,'BLG1222'!$D:$D,'ALL 2022'!$D:$D)</f>
        <v>0</v>
      </c>
      <c r="AA444" s="12">
        <f>+SUMIFS('BLG1222'!$I:$I,'BLG1222'!$A:$A,'ALL 2022'!$2:$2,'BLG1222'!$D:$D,'ALL 2022'!$D:$D)</f>
        <v>0</v>
      </c>
      <c r="AB444" s="12">
        <f>+SUMIFS('BLG1222'!$I:$I,'BLG1222'!$A:$A,'ALL 2022'!$2:$2,'BLG1222'!$D:$D,'ALL 2022'!$D:$D)</f>
        <v>0</v>
      </c>
      <c r="AC444" s="12">
        <f>+SUMIFS('BLG1222'!$I:$I,'BLG1222'!$A:$A,'ALL 2022'!$2:$2,'BLG1222'!$D:$D,'ALL 2022'!$D:$D)</f>
        <v>0</v>
      </c>
      <c r="AD444" s="12">
        <f>+SUMIFS('BLG1222'!$I:$I,'BLG1222'!$A:$A,'ALL 2022'!$2:$2,'BLG1222'!$D:$D,'ALL 2022'!$D:$D)</f>
        <v>0</v>
      </c>
      <c r="AE444" s="12">
        <f>+SUMIFS('BLG1222'!$I:$I,'BLG1222'!$A:$A,'ALL 2022'!$2:$2,'BLG1222'!$D:$D,'ALL 2022'!$D:$D)</f>
        <v>0</v>
      </c>
      <c r="AF444" s="12">
        <f>+SUMIFS('BLG1222'!$I:$I,'BLG1222'!$A:$A,'ALL 2022'!$2:$2,'BLG1222'!$D:$D,'ALL 2022'!$D:$D)</f>
        <v>0</v>
      </c>
      <c r="AG444" s="12">
        <f>+SUMIFS('BLG1222'!$I:$I,'BLG1222'!$A:$A,'ALL 2022'!$2:$2,'BLG1222'!$D:$D,'ALL 2022'!$D:$D)</f>
        <v>42600000</v>
      </c>
      <c r="AH444" s="12">
        <f>+SUMIFS('BLG1222'!$I:$I,'BLG1222'!$A:$A,'ALL 2022'!$2:$2,'BLG1222'!$D:$D,'ALL 2022'!$D:$D)</f>
        <v>86720000</v>
      </c>
      <c r="AI444" s="12">
        <f>+SUMIFS('BLG1222'!$I:$I,'BLG1222'!$A:$A,'ALL 2022'!$2:$2,'BLG1222'!$D:$D,'ALL 2022'!$D:$D)</f>
        <v>0</v>
      </c>
      <c r="AJ444" s="12">
        <f>+SUMIFS('BLG1222'!$I:$I,'BLG1222'!$A:$A,'ALL 2022'!$2:$2,'BLG1222'!$D:$D,'ALL 2022'!$D:$D)</f>
        <v>0</v>
      </c>
      <c r="AK444" s="12">
        <f>+SUMIFS('BLG1222'!$I:$I,'BLG1222'!$A:$A,'ALL 2022'!$2:$2,'BLG1222'!$D:$D,'ALL 2022'!$D:$D)</f>
        <v>9019946.8599999994</v>
      </c>
      <c r="AL444" s="12">
        <f>+SUMIFS('BLG1222'!$I:$I,'BLG1222'!$A:$A,'ALL 2022'!$2:$2,'BLG1222'!$D:$D,'ALL 2022'!$D:$D)</f>
        <v>0</v>
      </c>
      <c r="AM444" s="12">
        <f>+SUMIFS('BLG1222'!$I:$I,'BLG1222'!$A:$A,'ALL 2022'!$2:$2,'BLG1222'!$D:$D,'ALL 2022'!$D:$D)</f>
        <v>0</v>
      </c>
      <c r="AN444" s="12">
        <f>+SUMIFS('BLG1222'!$I:$I,'BLG1222'!$A:$A,'ALL 2022'!$2:$2,'BLG1222'!$D:$D,'ALL 2022'!$D:$D)</f>
        <v>0</v>
      </c>
      <c r="AO444" s="12">
        <f>+SUMIFS('BLG1222'!$I:$I,'BLG1222'!$A:$A,'ALL 2022'!$2:$2,'BLG1222'!$D:$D,'ALL 2022'!$D:$D)</f>
        <v>0</v>
      </c>
      <c r="AP444" s="12">
        <f>+SUMIFS('BLG1222'!$I:$I,'BLG1222'!$A:$A,'ALL 2022'!$2:$2,'BLG1222'!$D:$D,'ALL 2022'!$D:$D)</f>
        <v>0</v>
      </c>
      <c r="AQ444" s="164">
        <f t="shared" si="44"/>
        <v>7544744971.5899992</v>
      </c>
      <c r="AR444" s="165">
        <f t="shared" si="45"/>
        <v>1595572.6325385158</v>
      </c>
    </row>
    <row r="445" spans="1:44" x14ac:dyDescent="0.25">
      <c r="A445" s="11" t="str">
        <f t="shared" si="41"/>
        <v>6</v>
      </c>
      <c r="B445" s="11" t="str">
        <f t="shared" si="42"/>
        <v>60</v>
      </c>
      <c r="C445" s="11" t="str">
        <f t="shared" si="43"/>
        <v>603</v>
      </c>
      <c r="D445" s="23">
        <v>60310000</v>
      </c>
      <c r="E445" s="119" t="s">
        <v>3269</v>
      </c>
      <c r="F445" s="24" t="s">
        <v>373</v>
      </c>
      <c r="G445" s="12">
        <f>+SUMIFS('BLG1222'!$I:$I,'BLG1222'!$A:$A,'ALL 2022'!$2:$2,'BLG1222'!$D:$D,'ALL 2022'!$D:$D)</f>
        <v>-2338186616.3699999</v>
      </c>
      <c r="H445" s="12">
        <f>+SUMIFS('BLG1222'!$I:$I,'BLG1222'!$A:$A,'ALL 2022'!$2:$2,'BLG1222'!$D:$D,'ALL 2022'!$D:$D)</f>
        <v>0</v>
      </c>
      <c r="I445" s="12">
        <f>+SUMIFS('BLG1222'!$I:$I,'BLG1222'!$A:$A,'ALL 2022'!$2:$2,'BLG1222'!$D:$D,'ALL 2022'!$D:$D)</f>
        <v>0</v>
      </c>
      <c r="J445" s="12">
        <f>+SUMIFS('BLG1222'!$I:$I,'BLG1222'!$A:$A,'ALL 2022'!$2:$2,'BLG1222'!$D:$D,'ALL 2022'!$D:$D)</f>
        <v>74465618.069999993</v>
      </c>
      <c r="K445" s="12">
        <f>+SUMIFS('BLG1222'!$I:$I,'BLG1222'!$A:$A,'ALL 2022'!$2:$2,'BLG1222'!$D:$D,'ALL 2022'!$D:$D)</f>
        <v>4296254217</v>
      </c>
      <c r="L445" s="12">
        <f>+SUMIFS('BLG1222'!$I:$I,'BLG1222'!$A:$A,'ALL 2022'!$2:$2,'BLG1222'!$D:$D,'ALL 2022'!$D:$D)</f>
        <v>-1213295692.23</v>
      </c>
      <c r="M445" s="12">
        <f>+SUMIFS('BLG1222'!$I:$I,'BLG1222'!$A:$A,'ALL 2022'!$2:$2,'BLG1222'!$D:$D,'ALL 2022'!$D:$D)</f>
        <v>0</v>
      </c>
      <c r="N445" s="12">
        <f>+SUMIFS('BLG1222'!$I:$I,'BLG1222'!$A:$A,'ALL 2022'!$2:$2,'BLG1222'!$D:$D,'ALL 2022'!$D:$D)</f>
        <v>-2866130266.8000002</v>
      </c>
      <c r="O445" s="12">
        <f>+SUMIFS('BLG1222'!$I:$I,'BLG1222'!$A:$A,'ALL 2022'!$2:$2,'BLG1222'!$D:$D,'ALL 2022'!$D:$D)</f>
        <v>0</v>
      </c>
      <c r="P445" s="12">
        <f>+SUMIFS('BLG1222'!$I:$I,'BLG1222'!$A:$A,'ALL 2022'!$2:$2,'BLG1222'!$D:$D,'ALL 2022'!$D:$D)</f>
        <v>0</v>
      </c>
      <c r="Q445" s="12">
        <f>+SUMIFS('BLG1222'!$I:$I,'BLG1222'!$A:$A,'ALL 2022'!$2:$2,'BLG1222'!$D:$D,'ALL 2022'!$D:$D)</f>
        <v>0</v>
      </c>
      <c r="R445" s="12">
        <f>+SUMIFS('BLG1222'!$I:$I,'BLG1222'!$A:$A,'ALL 2022'!$2:$2,'BLG1222'!$D:$D,'ALL 2022'!$D:$D)</f>
        <v>0</v>
      </c>
      <c r="S445" s="12">
        <f>+SUMIFS('BLG1222'!$I:$I,'BLG1222'!$A:$A,'ALL 2022'!$2:$2,'BLG1222'!$D:$D,'ALL 2022'!$D:$D)</f>
        <v>0</v>
      </c>
      <c r="T445" s="12">
        <f>+SUMIFS('BLG1222'!$I:$I,'BLG1222'!$A:$A,'ALL 2022'!$2:$2,'BLG1222'!$D:$D,'ALL 2022'!$D:$D)</f>
        <v>0</v>
      </c>
      <c r="U445" s="12">
        <f>+SUMIFS('BLG1222'!$I:$I,'BLG1222'!$A:$A,'ALL 2022'!$2:$2,'BLG1222'!$D:$D,'ALL 2022'!$D:$D)</f>
        <v>0</v>
      </c>
      <c r="V445" s="12">
        <f>+SUMIFS('BLG1222'!$I:$I,'BLG1222'!$A:$A,'ALL 2022'!$2:$2,'BLG1222'!$D:$D,'ALL 2022'!$D:$D)</f>
        <v>0</v>
      </c>
      <c r="W445" s="12">
        <f>+SUMIFS('BLG1222'!$I:$I,'BLG1222'!$A:$A,'ALL 2022'!$2:$2,'BLG1222'!$D:$D,'ALL 2022'!$D:$D)</f>
        <v>0</v>
      </c>
      <c r="X445" s="12">
        <f>+SUMIFS('BLG1222'!$I:$I,'BLG1222'!$A:$A,'ALL 2022'!$2:$2,'BLG1222'!$D:$D,'ALL 2022'!$D:$D)</f>
        <v>0</v>
      </c>
      <c r="Y445" s="12">
        <f>+SUMIFS('BLG1222'!$I:$I,'BLG1222'!$A:$A,'ALL 2022'!$2:$2,'BLG1222'!$D:$D,'ALL 2022'!$D:$D)</f>
        <v>0</v>
      </c>
      <c r="Z445" s="12">
        <f>+SUMIFS('BLG1222'!$I:$I,'BLG1222'!$A:$A,'ALL 2022'!$2:$2,'BLG1222'!$D:$D,'ALL 2022'!$D:$D)</f>
        <v>0</v>
      </c>
      <c r="AA445" s="12">
        <f>+SUMIFS('BLG1222'!$I:$I,'BLG1222'!$A:$A,'ALL 2022'!$2:$2,'BLG1222'!$D:$D,'ALL 2022'!$D:$D)</f>
        <v>0</v>
      </c>
      <c r="AB445" s="12">
        <f>+SUMIFS('BLG1222'!$I:$I,'BLG1222'!$A:$A,'ALL 2022'!$2:$2,'BLG1222'!$D:$D,'ALL 2022'!$D:$D)</f>
        <v>0</v>
      </c>
      <c r="AC445" s="12">
        <f>+SUMIFS('BLG1222'!$I:$I,'BLG1222'!$A:$A,'ALL 2022'!$2:$2,'BLG1222'!$D:$D,'ALL 2022'!$D:$D)</f>
        <v>0</v>
      </c>
      <c r="AD445" s="12">
        <f>+SUMIFS('BLG1222'!$I:$I,'BLG1222'!$A:$A,'ALL 2022'!$2:$2,'BLG1222'!$D:$D,'ALL 2022'!$D:$D)</f>
        <v>0</v>
      </c>
      <c r="AE445" s="12">
        <f>+SUMIFS('BLG1222'!$I:$I,'BLG1222'!$A:$A,'ALL 2022'!$2:$2,'BLG1222'!$D:$D,'ALL 2022'!$D:$D)</f>
        <v>0</v>
      </c>
      <c r="AF445" s="12">
        <f>+SUMIFS('BLG1222'!$I:$I,'BLG1222'!$A:$A,'ALL 2022'!$2:$2,'BLG1222'!$D:$D,'ALL 2022'!$D:$D)</f>
        <v>0</v>
      </c>
      <c r="AG445" s="12">
        <f>+SUMIFS('BLG1222'!$I:$I,'BLG1222'!$A:$A,'ALL 2022'!$2:$2,'BLG1222'!$D:$D,'ALL 2022'!$D:$D)</f>
        <v>0</v>
      </c>
      <c r="AH445" s="12">
        <f>+SUMIFS('BLG1222'!$I:$I,'BLG1222'!$A:$A,'ALL 2022'!$2:$2,'BLG1222'!$D:$D,'ALL 2022'!$D:$D)</f>
        <v>0</v>
      </c>
      <c r="AI445" s="12">
        <f>+SUMIFS('BLG1222'!$I:$I,'BLG1222'!$A:$A,'ALL 2022'!$2:$2,'BLG1222'!$D:$D,'ALL 2022'!$D:$D)</f>
        <v>0</v>
      </c>
      <c r="AJ445" s="12">
        <f>+SUMIFS('BLG1222'!$I:$I,'BLG1222'!$A:$A,'ALL 2022'!$2:$2,'BLG1222'!$D:$D,'ALL 2022'!$D:$D)</f>
        <v>0</v>
      </c>
      <c r="AK445" s="12">
        <f>+SUMIFS('BLG1222'!$I:$I,'BLG1222'!$A:$A,'ALL 2022'!$2:$2,'BLG1222'!$D:$D,'ALL 2022'!$D:$D)</f>
        <v>0</v>
      </c>
      <c r="AL445" s="12">
        <f>+SUMIFS('BLG1222'!$I:$I,'BLG1222'!$A:$A,'ALL 2022'!$2:$2,'BLG1222'!$D:$D,'ALL 2022'!$D:$D)</f>
        <v>-33034324</v>
      </c>
      <c r="AM445" s="12">
        <f>+SUMIFS('BLG1222'!$I:$I,'BLG1222'!$A:$A,'ALL 2022'!$2:$2,'BLG1222'!$D:$D,'ALL 2022'!$D:$D)</f>
        <v>0</v>
      </c>
      <c r="AN445" s="12">
        <f>+SUMIFS('BLG1222'!$I:$I,'BLG1222'!$A:$A,'ALL 2022'!$2:$2,'BLG1222'!$D:$D,'ALL 2022'!$D:$D)</f>
        <v>0</v>
      </c>
      <c r="AO445" s="12">
        <f>+SUMIFS('BLG1222'!$I:$I,'BLG1222'!$A:$A,'ALL 2022'!$2:$2,'BLG1222'!$D:$D,'ALL 2022'!$D:$D)</f>
        <v>0</v>
      </c>
      <c r="AP445" s="12">
        <f>+SUMIFS('BLG1222'!$I:$I,'BLG1222'!$A:$A,'ALL 2022'!$2:$2,'BLG1222'!$D:$D,'ALL 2022'!$D:$D)</f>
        <v>0</v>
      </c>
      <c r="AQ445" s="164">
        <f t="shared" si="44"/>
        <v>-2079927064.3299999</v>
      </c>
      <c r="AR445" s="165">
        <f t="shared" si="45"/>
        <v>-439865.722965814</v>
      </c>
    </row>
    <row r="446" spans="1:44" x14ac:dyDescent="0.25">
      <c r="A446" s="11" t="str">
        <f t="shared" si="41"/>
        <v>6</v>
      </c>
      <c r="B446" s="11" t="str">
        <f t="shared" si="42"/>
        <v>60</v>
      </c>
      <c r="C446" s="11" t="str">
        <f t="shared" si="43"/>
        <v>603</v>
      </c>
      <c r="D446" s="23">
        <v>60370000</v>
      </c>
      <c r="E446" s="119" t="s">
        <v>3269</v>
      </c>
      <c r="F446" s="24" t="s">
        <v>725</v>
      </c>
      <c r="G446" s="12">
        <f>+SUMIFS('BLG1222'!$I:$I,'BLG1222'!$A:$A,'ALL 2022'!$2:$2,'BLG1222'!$D:$D,'ALL 2022'!$D:$D)</f>
        <v>0</v>
      </c>
      <c r="H446" s="12">
        <f>+SUMIFS('BLG1222'!$I:$I,'BLG1222'!$A:$A,'ALL 2022'!$2:$2,'BLG1222'!$D:$D,'ALL 2022'!$D:$D)</f>
        <v>0</v>
      </c>
      <c r="I446" s="12">
        <f>+SUMIFS('BLG1222'!$I:$I,'BLG1222'!$A:$A,'ALL 2022'!$2:$2,'BLG1222'!$D:$D,'ALL 2022'!$D:$D)</f>
        <v>0</v>
      </c>
      <c r="J446" s="12">
        <f>+SUMIFS('BLG1222'!$I:$I,'BLG1222'!$A:$A,'ALL 2022'!$2:$2,'BLG1222'!$D:$D,'ALL 2022'!$D:$D)</f>
        <v>-5821019957.1300001</v>
      </c>
      <c r="K446" s="12">
        <f>+SUMIFS('BLG1222'!$I:$I,'BLG1222'!$A:$A,'ALL 2022'!$2:$2,'BLG1222'!$D:$D,'ALL 2022'!$D:$D)</f>
        <v>0</v>
      </c>
      <c r="L446" s="12">
        <f>+SUMIFS('BLG1222'!$I:$I,'BLG1222'!$A:$A,'ALL 2022'!$2:$2,'BLG1222'!$D:$D,'ALL 2022'!$D:$D)</f>
        <v>0</v>
      </c>
      <c r="M446" s="12">
        <f>+SUMIFS('BLG1222'!$I:$I,'BLG1222'!$A:$A,'ALL 2022'!$2:$2,'BLG1222'!$D:$D,'ALL 2022'!$D:$D)</f>
        <v>0</v>
      </c>
      <c r="N446" s="12">
        <f>+SUMIFS('BLG1222'!$I:$I,'BLG1222'!$A:$A,'ALL 2022'!$2:$2,'BLG1222'!$D:$D,'ALL 2022'!$D:$D)</f>
        <v>0</v>
      </c>
      <c r="O446" s="12">
        <f>+SUMIFS('BLG1222'!$I:$I,'BLG1222'!$A:$A,'ALL 2022'!$2:$2,'BLG1222'!$D:$D,'ALL 2022'!$D:$D)</f>
        <v>0</v>
      </c>
      <c r="P446" s="12">
        <f>+SUMIFS('BLG1222'!$I:$I,'BLG1222'!$A:$A,'ALL 2022'!$2:$2,'BLG1222'!$D:$D,'ALL 2022'!$D:$D)</f>
        <v>0</v>
      </c>
      <c r="Q446" s="12">
        <f>+SUMIFS('BLG1222'!$I:$I,'BLG1222'!$A:$A,'ALL 2022'!$2:$2,'BLG1222'!$D:$D,'ALL 2022'!$D:$D)</f>
        <v>0</v>
      </c>
      <c r="R446" s="12">
        <f>+SUMIFS('BLG1222'!$I:$I,'BLG1222'!$A:$A,'ALL 2022'!$2:$2,'BLG1222'!$D:$D,'ALL 2022'!$D:$D)</f>
        <v>0</v>
      </c>
      <c r="S446" s="12">
        <f>+SUMIFS('BLG1222'!$I:$I,'BLG1222'!$A:$A,'ALL 2022'!$2:$2,'BLG1222'!$D:$D,'ALL 2022'!$D:$D)</f>
        <v>0</v>
      </c>
      <c r="T446" s="12">
        <f>+SUMIFS('BLG1222'!$I:$I,'BLG1222'!$A:$A,'ALL 2022'!$2:$2,'BLG1222'!$D:$D,'ALL 2022'!$D:$D)</f>
        <v>0</v>
      </c>
      <c r="U446" s="12">
        <f>+SUMIFS('BLG1222'!$I:$I,'BLG1222'!$A:$A,'ALL 2022'!$2:$2,'BLG1222'!$D:$D,'ALL 2022'!$D:$D)</f>
        <v>0</v>
      </c>
      <c r="V446" s="12">
        <f>+SUMIFS('BLG1222'!$I:$I,'BLG1222'!$A:$A,'ALL 2022'!$2:$2,'BLG1222'!$D:$D,'ALL 2022'!$D:$D)</f>
        <v>1946010603.22</v>
      </c>
      <c r="W446" s="12">
        <f>+SUMIFS('BLG1222'!$I:$I,'BLG1222'!$A:$A,'ALL 2022'!$2:$2,'BLG1222'!$D:$D,'ALL 2022'!$D:$D)</f>
        <v>0</v>
      </c>
      <c r="X446" s="12">
        <f>+SUMIFS('BLG1222'!$I:$I,'BLG1222'!$A:$A,'ALL 2022'!$2:$2,'BLG1222'!$D:$D,'ALL 2022'!$D:$D)</f>
        <v>0</v>
      </c>
      <c r="Y446" s="12">
        <f>+SUMIFS('BLG1222'!$I:$I,'BLG1222'!$A:$A,'ALL 2022'!$2:$2,'BLG1222'!$D:$D,'ALL 2022'!$D:$D)</f>
        <v>0</v>
      </c>
      <c r="Z446" s="12">
        <f>+SUMIFS('BLG1222'!$I:$I,'BLG1222'!$A:$A,'ALL 2022'!$2:$2,'BLG1222'!$D:$D,'ALL 2022'!$D:$D)</f>
        <v>0</v>
      </c>
      <c r="AA446" s="12">
        <f>+SUMIFS('BLG1222'!$I:$I,'BLG1222'!$A:$A,'ALL 2022'!$2:$2,'BLG1222'!$D:$D,'ALL 2022'!$D:$D)</f>
        <v>0</v>
      </c>
      <c r="AB446" s="12">
        <f>+SUMIFS('BLG1222'!$I:$I,'BLG1222'!$A:$A,'ALL 2022'!$2:$2,'BLG1222'!$D:$D,'ALL 2022'!$D:$D)</f>
        <v>0</v>
      </c>
      <c r="AC446" s="12">
        <f>+SUMIFS('BLG1222'!$I:$I,'BLG1222'!$A:$A,'ALL 2022'!$2:$2,'BLG1222'!$D:$D,'ALL 2022'!$D:$D)</f>
        <v>0</v>
      </c>
      <c r="AD446" s="12">
        <f>+SUMIFS('BLG1222'!$I:$I,'BLG1222'!$A:$A,'ALL 2022'!$2:$2,'BLG1222'!$D:$D,'ALL 2022'!$D:$D)</f>
        <v>0</v>
      </c>
      <c r="AE446" s="12">
        <f>+SUMIFS('BLG1222'!$I:$I,'BLG1222'!$A:$A,'ALL 2022'!$2:$2,'BLG1222'!$D:$D,'ALL 2022'!$D:$D)</f>
        <v>0</v>
      </c>
      <c r="AF446" s="12">
        <f>+SUMIFS('BLG1222'!$I:$I,'BLG1222'!$A:$A,'ALL 2022'!$2:$2,'BLG1222'!$D:$D,'ALL 2022'!$D:$D)</f>
        <v>0</v>
      </c>
      <c r="AG446" s="12">
        <f>+SUMIFS('BLG1222'!$I:$I,'BLG1222'!$A:$A,'ALL 2022'!$2:$2,'BLG1222'!$D:$D,'ALL 2022'!$D:$D)</f>
        <v>0</v>
      </c>
      <c r="AH446" s="12">
        <f>+SUMIFS('BLG1222'!$I:$I,'BLG1222'!$A:$A,'ALL 2022'!$2:$2,'BLG1222'!$D:$D,'ALL 2022'!$D:$D)</f>
        <v>0</v>
      </c>
      <c r="AI446" s="12">
        <f>+SUMIFS('BLG1222'!$I:$I,'BLG1222'!$A:$A,'ALL 2022'!$2:$2,'BLG1222'!$D:$D,'ALL 2022'!$D:$D)</f>
        <v>0</v>
      </c>
      <c r="AJ446" s="12">
        <f>+SUMIFS('BLG1222'!$I:$I,'BLG1222'!$A:$A,'ALL 2022'!$2:$2,'BLG1222'!$D:$D,'ALL 2022'!$D:$D)</f>
        <v>0</v>
      </c>
      <c r="AK446" s="12">
        <f>+SUMIFS('BLG1222'!$I:$I,'BLG1222'!$A:$A,'ALL 2022'!$2:$2,'BLG1222'!$D:$D,'ALL 2022'!$D:$D)</f>
        <v>0</v>
      </c>
      <c r="AL446" s="12">
        <f>+SUMIFS('BLG1222'!$I:$I,'BLG1222'!$A:$A,'ALL 2022'!$2:$2,'BLG1222'!$D:$D,'ALL 2022'!$D:$D)</f>
        <v>0</v>
      </c>
      <c r="AM446" s="12">
        <f>+SUMIFS('BLG1222'!$I:$I,'BLG1222'!$A:$A,'ALL 2022'!$2:$2,'BLG1222'!$D:$D,'ALL 2022'!$D:$D)</f>
        <v>0</v>
      </c>
      <c r="AN446" s="12">
        <f>+SUMIFS('BLG1222'!$I:$I,'BLG1222'!$A:$A,'ALL 2022'!$2:$2,'BLG1222'!$D:$D,'ALL 2022'!$D:$D)</f>
        <v>19330373806.59</v>
      </c>
      <c r="AO446" s="12">
        <f>+SUMIFS('BLG1222'!$I:$I,'BLG1222'!$A:$A,'ALL 2022'!$2:$2,'BLG1222'!$D:$D,'ALL 2022'!$D:$D)</f>
        <v>300927551.43000001</v>
      </c>
      <c r="AP446" s="12">
        <f>+SUMIFS('BLG1222'!$I:$I,'BLG1222'!$A:$A,'ALL 2022'!$2:$2,'BLG1222'!$D:$D,'ALL 2022'!$D:$D)</f>
        <v>0</v>
      </c>
      <c r="AQ446" s="164">
        <f t="shared" si="44"/>
        <v>15756292004.110001</v>
      </c>
      <c r="AR446" s="165">
        <f t="shared" si="45"/>
        <v>3332161.4457095726</v>
      </c>
    </row>
    <row r="447" spans="1:44" x14ac:dyDescent="0.25">
      <c r="A447" s="11" t="str">
        <f t="shared" si="41"/>
        <v>6</v>
      </c>
      <c r="B447" s="11" t="str">
        <f t="shared" si="42"/>
        <v>60</v>
      </c>
      <c r="C447" s="11" t="str">
        <f t="shared" si="43"/>
        <v>603</v>
      </c>
      <c r="D447" s="23">
        <v>60380000</v>
      </c>
      <c r="E447" s="119" t="s">
        <v>3269</v>
      </c>
      <c r="F447" s="24" t="s">
        <v>727</v>
      </c>
      <c r="G447" s="12">
        <f>+SUMIFS('BLG1222'!$I:$I,'BLG1222'!$A:$A,'ALL 2022'!$2:$2,'BLG1222'!$D:$D,'ALL 2022'!$D:$D)</f>
        <v>0</v>
      </c>
      <c r="H447" s="12">
        <f>+SUMIFS('BLG1222'!$I:$I,'BLG1222'!$A:$A,'ALL 2022'!$2:$2,'BLG1222'!$D:$D,'ALL 2022'!$D:$D)</f>
        <v>0</v>
      </c>
      <c r="I447" s="12">
        <f>+SUMIFS('BLG1222'!$I:$I,'BLG1222'!$A:$A,'ALL 2022'!$2:$2,'BLG1222'!$D:$D,'ALL 2022'!$D:$D)</f>
        <v>0</v>
      </c>
      <c r="J447" s="12">
        <f>+SUMIFS('BLG1222'!$I:$I,'BLG1222'!$A:$A,'ALL 2022'!$2:$2,'BLG1222'!$D:$D,'ALL 2022'!$D:$D)</f>
        <v>-240972676.88</v>
      </c>
      <c r="K447" s="12">
        <f>+SUMIFS('BLG1222'!$I:$I,'BLG1222'!$A:$A,'ALL 2022'!$2:$2,'BLG1222'!$D:$D,'ALL 2022'!$D:$D)</f>
        <v>1002066780.16</v>
      </c>
      <c r="L447" s="12">
        <f>+SUMIFS('BLG1222'!$I:$I,'BLG1222'!$A:$A,'ALL 2022'!$2:$2,'BLG1222'!$D:$D,'ALL 2022'!$D:$D)</f>
        <v>0</v>
      </c>
      <c r="M447" s="12">
        <f>+SUMIFS('BLG1222'!$I:$I,'BLG1222'!$A:$A,'ALL 2022'!$2:$2,'BLG1222'!$D:$D,'ALL 2022'!$D:$D)</f>
        <v>0</v>
      </c>
      <c r="N447" s="12">
        <f>+SUMIFS('BLG1222'!$I:$I,'BLG1222'!$A:$A,'ALL 2022'!$2:$2,'BLG1222'!$D:$D,'ALL 2022'!$D:$D)</f>
        <v>0</v>
      </c>
      <c r="O447" s="12">
        <f>+SUMIFS('BLG1222'!$I:$I,'BLG1222'!$A:$A,'ALL 2022'!$2:$2,'BLG1222'!$D:$D,'ALL 2022'!$D:$D)</f>
        <v>0</v>
      </c>
      <c r="P447" s="12">
        <f>+SUMIFS('BLG1222'!$I:$I,'BLG1222'!$A:$A,'ALL 2022'!$2:$2,'BLG1222'!$D:$D,'ALL 2022'!$D:$D)</f>
        <v>0</v>
      </c>
      <c r="Q447" s="12">
        <f>+SUMIFS('BLG1222'!$I:$I,'BLG1222'!$A:$A,'ALL 2022'!$2:$2,'BLG1222'!$D:$D,'ALL 2022'!$D:$D)</f>
        <v>0</v>
      </c>
      <c r="R447" s="12">
        <f>+SUMIFS('BLG1222'!$I:$I,'BLG1222'!$A:$A,'ALL 2022'!$2:$2,'BLG1222'!$D:$D,'ALL 2022'!$D:$D)</f>
        <v>0</v>
      </c>
      <c r="S447" s="12">
        <f>+SUMIFS('BLG1222'!$I:$I,'BLG1222'!$A:$A,'ALL 2022'!$2:$2,'BLG1222'!$D:$D,'ALL 2022'!$D:$D)</f>
        <v>0</v>
      </c>
      <c r="T447" s="12">
        <f>+SUMIFS('BLG1222'!$I:$I,'BLG1222'!$A:$A,'ALL 2022'!$2:$2,'BLG1222'!$D:$D,'ALL 2022'!$D:$D)</f>
        <v>0</v>
      </c>
      <c r="U447" s="12">
        <f>+SUMIFS('BLG1222'!$I:$I,'BLG1222'!$A:$A,'ALL 2022'!$2:$2,'BLG1222'!$D:$D,'ALL 2022'!$D:$D)</f>
        <v>0</v>
      </c>
      <c r="V447" s="12">
        <f>+SUMIFS('BLG1222'!$I:$I,'BLG1222'!$A:$A,'ALL 2022'!$2:$2,'BLG1222'!$D:$D,'ALL 2022'!$D:$D)</f>
        <v>0</v>
      </c>
      <c r="W447" s="12">
        <f>+SUMIFS('BLG1222'!$I:$I,'BLG1222'!$A:$A,'ALL 2022'!$2:$2,'BLG1222'!$D:$D,'ALL 2022'!$D:$D)</f>
        <v>0</v>
      </c>
      <c r="X447" s="12">
        <f>+SUMIFS('BLG1222'!$I:$I,'BLG1222'!$A:$A,'ALL 2022'!$2:$2,'BLG1222'!$D:$D,'ALL 2022'!$D:$D)</f>
        <v>0</v>
      </c>
      <c r="Y447" s="12">
        <f>+SUMIFS('BLG1222'!$I:$I,'BLG1222'!$A:$A,'ALL 2022'!$2:$2,'BLG1222'!$D:$D,'ALL 2022'!$D:$D)</f>
        <v>0</v>
      </c>
      <c r="Z447" s="12">
        <f>+SUMIFS('BLG1222'!$I:$I,'BLG1222'!$A:$A,'ALL 2022'!$2:$2,'BLG1222'!$D:$D,'ALL 2022'!$D:$D)</f>
        <v>0</v>
      </c>
      <c r="AA447" s="12">
        <f>+SUMIFS('BLG1222'!$I:$I,'BLG1222'!$A:$A,'ALL 2022'!$2:$2,'BLG1222'!$D:$D,'ALL 2022'!$D:$D)</f>
        <v>0</v>
      </c>
      <c r="AB447" s="12">
        <f>+SUMIFS('BLG1222'!$I:$I,'BLG1222'!$A:$A,'ALL 2022'!$2:$2,'BLG1222'!$D:$D,'ALL 2022'!$D:$D)</f>
        <v>0</v>
      </c>
      <c r="AC447" s="12">
        <f>+SUMIFS('BLG1222'!$I:$I,'BLG1222'!$A:$A,'ALL 2022'!$2:$2,'BLG1222'!$D:$D,'ALL 2022'!$D:$D)</f>
        <v>0</v>
      </c>
      <c r="AD447" s="12">
        <f>+SUMIFS('BLG1222'!$I:$I,'BLG1222'!$A:$A,'ALL 2022'!$2:$2,'BLG1222'!$D:$D,'ALL 2022'!$D:$D)</f>
        <v>0</v>
      </c>
      <c r="AE447" s="12">
        <f>+SUMIFS('BLG1222'!$I:$I,'BLG1222'!$A:$A,'ALL 2022'!$2:$2,'BLG1222'!$D:$D,'ALL 2022'!$D:$D)</f>
        <v>0</v>
      </c>
      <c r="AF447" s="12">
        <f>+SUMIFS('BLG1222'!$I:$I,'BLG1222'!$A:$A,'ALL 2022'!$2:$2,'BLG1222'!$D:$D,'ALL 2022'!$D:$D)</f>
        <v>0</v>
      </c>
      <c r="AG447" s="12">
        <f>+SUMIFS('BLG1222'!$I:$I,'BLG1222'!$A:$A,'ALL 2022'!$2:$2,'BLG1222'!$D:$D,'ALL 2022'!$D:$D)</f>
        <v>0</v>
      </c>
      <c r="AH447" s="12">
        <f>+SUMIFS('BLG1222'!$I:$I,'BLG1222'!$A:$A,'ALL 2022'!$2:$2,'BLG1222'!$D:$D,'ALL 2022'!$D:$D)</f>
        <v>0</v>
      </c>
      <c r="AI447" s="12">
        <f>+SUMIFS('BLG1222'!$I:$I,'BLG1222'!$A:$A,'ALL 2022'!$2:$2,'BLG1222'!$D:$D,'ALL 2022'!$D:$D)</f>
        <v>0</v>
      </c>
      <c r="AJ447" s="12">
        <f>+SUMIFS('BLG1222'!$I:$I,'BLG1222'!$A:$A,'ALL 2022'!$2:$2,'BLG1222'!$D:$D,'ALL 2022'!$D:$D)</f>
        <v>0</v>
      </c>
      <c r="AK447" s="12">
        <f>+SUMIFS('BLG1222'!$I:$I,'BLG1222'!$A:$A,'ALL 2022'!$2:$2,'BLG1222'!$D:$D,'ALL 2022'!$D:$D)</f>
        <v>0</v>
      </c>
      <c r="AL447" s="12">
        <f>+SUMIFS('BLG1222'!$I:$I,'BLG1222'!$A:$A,'ALL 2022'!$2:$2,'BLG1222'!$D:$D,'ALL 2022'!$D:$D)</f>
        <v>0</v>
      </c>
      <c r="AM447" s="12">
        <f>+SUMIFS('BLG1222'!$I:$I,'BLG1222'!$A:$A,'ALL 2022'!$2:$2,'BLG1222'!$D:$D,'ALL 2022'!$D:$D)</f>
        <v>0</v>
      </c>
      <c r="AN447" s="12">
        <f>+SUMIFS('BLG1222'!$I:$I,'BLG1222'!$A:$A,'ALL 2022'!$2:$2,'BLG1222'!$D:$D,'ALL 2022'!$D:$D)</f>
        <v>0</v>
      </c>
      <c r="AO447" s="12">
        <f>+SUMIFS('BLG1222'!$I:$I,'BLG1222'!$A:$A,'ALL 2022'!$2:$2,'BLG1222'!$D:$D,'ALL 2022'!$D:$D)</f>
        <v>10754805.279999999</v>
      </c>
      <c r="AP447" s="12">
        <f>+SUMIFS('BLG1222'!$I:$I,'BLG1222'!$A:$A,'ALL 2022'!$2:$2,'BLG1222'!$D:$D,'ALL 2022'!$D:$D)</f>
        <v>0</v>
      </c>
      <c r="AQ447" s="164">
        <f t="shared" si="44"/>
        <v>771848908.55999994</v>
      </c>
      <c r="AR447" s="165">
        <f t="shared" si="45"/>
        <v>163231.62672700931</v>
      </c>
    </row>
    <row r="448" spans="1:44" x14ac:dyDescent="0.25">
      <c r="A448" s="11" t="str">
        <f t="shared" si="41"/>
        <v>6</v>
      </c>
      <c r="B448" s="11" t="str">
        <f t="shared" si="42"/>
        <v>60</v>
      </c>
      <c r="C448" s="11" t="str">
        <f t="shared" si="43"/>
        <v>604</v>
      </c>
      <c r="D448" s="23">
        <v>60400000</v>
      </c>
      <c r="E448" s="119" t="s">
        <v>3269</v>
      </c>
      <c r="F448" s="24" t="s">
        <v>729</v>
      </c>
      <c r="G448" s="12">
        <f>+SUMIFS('BLG1222'!$I:$I,'BLG1222'!$A:$A,'ALL 2022'!$2:$2,'BLG1222'!$D:$D,'ALL 2022'!$D:$D)</f>
        <v>0</v>
      </c>
      <c r="H448" s="12">
        <f>+SUMIFS('BLG1222'!$I:$I,'BLG1222'!$A:$A,'ALL 2022'!$2:$2,'BLG1222'!$D:$D,'ALL 2022'!$D:$D)</f>
        <v>0</v>
      </c>
      <c r="I448" s="12">
        <f>+SUMIFS('BLG1222'!$I:$I,'BLG1222'!$A:$A,'ALL 2022'!$2:$2,'BLG1222'!$D:$D,'ALL 2022'!$D:$D)</f>
        <v>0</v>
      </c>
      <c r="J448" s="12">
        <f>+SUMIFS('BLG1222'!$I:$I,'BLG1222'!$A:$A,'ALL 2022'!$2:$2,'BLG1222'!$D:$D,'ALL 2022'!$D:$D)</f>
        <v>2402300</v>
      </c>
      <c r="K448" s="12">
        <f>+SUMIFS('BLG1222'!$I:$I,'BLG1222'!$A:$A,'ALL 2022'!$2:$2,'BLG1222'!$D:$D,'ALL 2022'!$D:$D)</f>
        <v>0</v>
      </c>
      <c r="L448" s="12">
        <f>+SUMIFS('BLG1222'!$I:$I,'BLG1222'!$A:$A,'ALL 2022'!$2:$2,'BLG1222'!$D:$D,'ALL 2022'!$D:$D)</f>
        <v>0</v>
      </c>
      <c r="M448" s="12">
        <f>+SUMIFS('BLG1222'!$I:$I,'BLG1222'!$A:$A,'ALL 2022'!$2:$2,'BLG1222'!$D:$D,'ALL 2022'!$D:$D)</f>
        <v>0</v>
      </c>
      <c r="N448" s="12">
        <f>+SUMIFS('BLG1222'!$I:$I,'BLG1222'!$A:$A,'ALL 2022'!$2:$2,'BLG1222'!$D:$D,'ALL 2022'!$D:$D)</f>
        <v>0</v>
      </c>
      <c r="O448" s="12">
        <f>+SUMIFS('BLG1222'!$I:$I,'BLG1222'!$A:$A,'ALL 2022'!$2:$2,'BLG1222'!$D:$D,'ALL 2022'!$D:$D)</f>
        <v>0</v>
      </c>
      <c r="P448" s="12">
        <f>+SUMIFS('BLG1222'!$I:$I,'BLG1222'!$A:$A,'ALL 2022'!$2:$2,'BLG1222'!$D:$D,'ALL 2022'!$D:$D)</f>
        <v>0</v>
      </c>
      <c r="Q448" s="12">
        <f>+SUMIFS('BLG1222'!$I:$I,'BLG1222'!$A:$A,'ALL 2022'!$2:$2,'BLG1222'!$D:$D,'ALL 2022'!$D:$D)</f>
        <v>0</v>
      </c>
      <c r="R448" s="12">
        <f>+SUMIFS('BLG1222'!$I:$I,'BLG1222'!$A:$A,'ALL 2022'!$2:$2,'BLG1222'!$D:$D,'ALL 2022'!$D:$D)</f>
        <v>0</v>
      </c>
      <c r="S448" s="12">
        <f>+SUMIFS('BLG1222'!$I:$I,'BLG1222'!$A:$A,'ALL 2022'!$2:$2,'BLG1222'!$D:$D,'ALL 2022'!$D:$D)</f>
        <v>0</v>
      </c>
      <c r="T448" s="12">
        <f>+SUMIFS('BLG1222'!$I:$I,'BLG1222'!$A:$A,'ALL 2022'!$2:$2,'BLG1222'!$D:$D,'ALL 2022'!$D:$D)</f>
        <v>122195751.14</v>
      </c>
      <c r="U448" s="12">
        <f>+SUMIFS('BLG1222'!$I:$I,'BLG1222'!$A:$A,'ALL 2022'!$2:$2,'BLG1222'!$D:$D,'ALL 2022'!$D:$D)</f>
        <v>89000000</v>
      </c>
      <c r="V448" s="12">
        <f>+SUMIFS('BLG1222'!$I:$I,'BLG1222'!$A:$A,'ALL 2022'!$2:$2,'BLG1222'!$D:$D,'ALL 2022'!$D:$D)</f>
        <v>60000</v>
      </c>
      <c r="W448" s="12">
        <f>+SUMIFS('BLG1222'!$I:$I,'BLG1222'!$A:$A,'ALL 2022'!$2:$2,'BLG1222'!$D:$D,'ALL 2022'!$D:$D)</f>
        <v>0</v>
      </c>
      <c r="X448" s="12">
        <f>+SUMIFS('BLG1222'!$I:$I,'BLG1222'!$A:$A,'ALL 2022'!$2:$2,'BLG1222'!$D:$D,'ALL 2022'!$D:$D)</f>
        <v>0</v>
      </c>
      <c r="Y448" s="12">
        <f>+SUMIFS('BLG1222'!$I:$I,'BLG1222'!$A:$A,'ALL 2022'!$2:$2,'BLG1222'!$D:$D,'ALL 2022'!$D:$D)</f>
        <v>0</v>
      </c>
      <c r="Z448" s="12">
        <f>+SUMIFS('BLG1222'!$I:$I,'BLG1222'!$A:$A,'ALL 2022'!$2:$2,'BLG1222'!$D:$D,'ALL 2022'!$D:$D)</f>
        <v>0</v>
      </c>
      <c r="AA448" s="12">
        <f>+SUMIFS('BLG1222'!$I:$I,'BLG1222'!$A:$A,'ALL 2022'!$2:$2,'BLG1222'!$D:$D,'ALL 2022'!$D:$D)</f>
        <v>0</v>
      </c>
      <c r="AB448" s="12">
        <f>+SUMIFS('BLG1222'!$I:$I,'BLG1222'!$A:$A,'ALL 2022'!$2:$2,'BLG1222'!$D:$D,'ALL 2022'!$D:$D)</f>
        <v>0</v>
      </c>
      <c r="AC448" s="12">
        <f>+SUMIFS('BLG1222'!$I:$I,'BLG1222'!$A:$A,'ALL 2022'!$2:$2,'BLG1222'!$D:$D,'ALL 2022'!$D:$D)</f>
        <v>0</v>
      </c>
      <c r="AD448" s="12">
        <f>+SUMIFS('BLG1222'!$I:$I,'BLG1222'!$A:$A,'ALL 2022'!$2:$2,'BLG1222'!$D:$D,'ALL 2022'!$D:$D)</f>
        <v>0</v>
      </c>
      <c r="AE448" s="12">
        <f>+SUMIFS('BLG1222'!$I:$I,'BLG1222'!$A:$A,'ALL 2022'!$2:$2,'BLG1222'!$D:$D,'ALL 2022'!$D:$D)</f>
        <v>0</v>
      </c>
      <c r="AF448" s="12">
        <f>+SUMIFS('BLG1222'!$I:$I,'BLG1222'!$A:$A,'ALL 2022'!$2:$2,'BLG1222'!$D:$D,'ALL 2022'!$D:$D)</f>
        <v>0</v>
      </c>
      <c r="AG448" s="12">
        <f>+SUMIFS('BLG1222'!$I:$I,'BLG1222'!$A:$A,'ALL 2022'!$2:$2,'BLG1222'!$D:$D,'ALL 2022'!$D:$D)</f>
        <v>0</v>
      </c>
      <c r="AH448" s="12">
        <f>+SUMIFS('BLG1222'!$I:$I,'BLG1222'!$A:$A,'ALL 2022'!$2:$2,'BLG1222'!$D:$D,'ALL 2022'!$D:$D)</f>
        <v>0</v>
      </c>
      <c r="AI448" s="12">
        <f>+SUMIFS('BLG1222'!$I:$I,'BLG1222'!$A:$A,'ALL 2022'!$2:$2,'BLG1222'!$D:$D,'ALL 2022'!$D:$D)</f>
        <v>0</v>
      </c>
      <c r="AJ448" s="12">
        <f>+SUMIFS('BLG1222'!$I:$I,'BLG1222'!$A:$A,'ALL 2022'!$2:$2,'BLG1222'!$D:$D,'ALL 2022'!$D:$D)</f>
        <v>1379550</v>
      </c>
      <c r="AK448" s="12">
        <f>+SUMIFS('BLG1222'!$I:$I,'BLG1222'!$A:$A,'ALL 2022'!$2:$2,'BLG1222'!$D:$D,'ALL 2022'!$D:$D)</f>
        <v>0</v>
      </c>
      <c r="AL448" s="12">
        <f>+SUMIFS('BLG1222'!$I:$I,'BLG1222'!$A:$A,'ALL 2022'!$2:$2,'BLG1222'!$D:$D,'ALL 2022'!$D:$D)</f>
        <v>3653654452.8299999</v>
      </c>
      <c r="AM448" s="12">
        <f>+SUMIFS('BLG1222'!$I:$I,'BLG1222'!$A:$A,'ALL 2022'!$2:$2,'BLG1222'!$D:$D,'ALL 2022'!$D:$D)</f>
        <v>2150900</v>
      </c>
      <c r="AN448" s="12">
        <f>+SUMIFS('BLG1222'!$I:$I,'BLG1222'!$A:$A,'ALL 2022'!$2:$2,'BLG1222'!$D:$D,'ALL 2022'!$D:$D)</f>
        <v>0</v>
      </c>
      <c r="AO448" s="12">
        <f>+SUMIFS('BLG1222'!$I:$I,'BLG1222'!$A:$A,'ALL 2022'!$2:$2,'BLG1222'!$D:$D,'ALL 2022'!$D:$D)</f>
        <v>0</v>
      </c>
      <c r="AP448" s="12">
        <f>+SUMIFS('BLG1222'!$I:$I,'BLG1222'!$A:$A,'ALL 2022'!$2:$2,'BLG1222'!$D:$D,'ALL 2022'!$D:$D)</f>
        <v>0</v>
      </c>
      <c r="AQ448" s="164">
        <f t="shared" si="44"/>
        <v>3870842953.9699998</v>
      </c>
      <c r="AR448" s="165">
        <f t="shared" si="45"/>
        <v>818610.98094976251</v>
      </c>
    </row>
    <row r="449" spans="1:44" x14ac:dyDescent="0.25">
      <c r="A449" s="11" t="str">
        <f t="shared" si="41"/>
        <v>6</v>
      </c>
      <c r="B449" s="11" t="str">
        <f t="shared" si="42"/>
        <v>60</v>
      </c>
      <c r="C449" s="11" t="str">
        <f t="shared" si="43"/>
        <v>605</v>
      </c>
      <c r="D449" s="22">
        <v>60500000</v>
      </c>
      <c r="E449" s="119" t="s">
        <v>3269</v>
      </c>
      <c r="F449" s="11" t="s">
        <v>1697</v>
      </c>
      <c r="G449" s="12">
        <f>+SUMIFS('BLG1222'!$I:$I,'BLG1222'!$A:$A,'ALL 2022'!$2:$2,'BLG1222'!$D:$D,'ALL 2022'!$D:$D)</f>
        <v>0</v>
      </c>
      <c r="H449" s="12">
        <f>+SUMIFS('BLG1222'!$I:$I,'BLG1222'!$A:$A,'ALL 2022'!$2:$2,'BLG1222'!$D:$D,'ALL 2022'!$D:$D)</f>
        <v>0</v>
      </c>
      <c r="I449" s="12">
        <f>+SUMIFS('BLG1222'!$I:$I,'BLG1222'!$A:$A,'ALL 2022'!$2:$2,'BLG1222'!$D:$D,'ALL 2022'!$D:$D)</f>
        <v>512052.15</v>
      </c>
      <c r="J449" s="12">
        <f>+SUMIFS('BLG1222'!$I:$I,'BLG1222'!$A:$A,'ALL 2022'!$2:$2,'BLG1222'!$D:$D,'ALL 2022'!$D:$D)</f>
        <v>0</v>
      </c>
      <c r="K449" s="12">
        <f>+SUMIFS('BLG1222'!$I:$I,'BLG1222'!$A:$A,'ALL 2022'!$2:$2,'BLG1222'!$D:$D,'ALL 2022'!$D:$D)</f>
        <v>0</v>
      </c>
      <c r="L449" s="12">
        <f>+SUMIFS('BLG1222'!$I:$I,'BLG1222'!$A:$A,'ALL 2022'!$2:$2,'BLG1222'!$D:$D,'ALL 2022'!$D:$D)</f>
        <v>0</v>
      </c>
      <c r="M449" s="12">
        <f>+SUMIFS('BLG1222'!$I:$I,'BLG1222'!$A:$A,'ALL 2022'!$2:$2,'BLG1222'!$D:$D,'ALL 2022'!$D:$D)</f>
        <v>51247738.380000003</v>
      </c>
      <c r="N449" s="12">
        <f>+SUMIFS('BLG1222'!$I:$I,'BLG1222'!$A:$A,'ALL 2022'!$2:$2,'BLG1222'!$D:$D,'ALL 2022'!$D:$D)</f>
        <v>35219563.479999997</v>
      </c>
      <c r="O449" s="12">
        <f>+SUMIFS('BLG1222'!$I:$I,'BLG1222'!$A:$A,'ALL 2022'!$2:$2,'BLG1222'!$D:$D,'ALL 2022'!$D:$D)</f>
        <v>0</v>
      </c>
      <c r="P449" s="12">
        <f>+SUMIFS('BLG1222'!$I:$I,'BLG1222'!$A:$A,'ALL 2022'!$2:$2,'BLG1222'!$D:$D,'ALL 2022'!$D:$D)</f>
        <v>52280</v>
      </c>
      <c r="Q449" s="12">
        <f>+SUMIFS('BLG1222'!$I:$I,'BLG1222'!$A:$A,'ALL 2022'!$2:$2,'BLG1222'!$D:$D,'ALL 2022'!$D:$D)</f>
        <v>0</v>
      </c>
      <c r="R449" s="12">
        <f>+SUMIFS('BLG1222'!$I:$I,'BLG1222'!$A:$A,'ALL 2022'!$2:$2,'BLG1222'!$D:$D,'ALL 2022'!$D:$D)</f>
        <v>0</v>
      </c>
      <c r="S449" s="12">
        <f>+SUMIFS('BLG1222'!$I:$I,'BLG1222'!$A:$A,'ALL 2022'!$2:$2,'BLG1222'!$D:$D,'ALL 2022'!$D:$D)</f>
        <v>0</v>
      </c>
      <c r="T449" s="12">
        <f>+SUMIFS('BLG1222'!$I:$I,'BLG1222'!$A:$A,'ALL 2022'!$2:$2,'BLG1222'!$D:$D,'ALL 2022'!$D:$D)</f>
        <v>29220997.23</v>
      </c>
      <c r="U449" s="12">
        <f>+SUMIFS('BLG1222'!$I:$I,'BLG1222'!$A:$A,'ALL 2022'!$2:$2,'BLG1222'!$D:$D,'ALL 2022'!$D:$D)</f>
        <v>0</v>
      </c>
      <c r="V449" s="12">
        <f>+SUMIFS('BLG1222'!$I:$I,'BLG1222'!$A:$A,'ALL 2022'!$2:$2,'BLG1222'!$D:$D,'ALL 2022'!$D:$D)</f>
        <v>0</v>
      </c>
      <c r="W449" s="12">
        <f>+SUMIFS('BLG1222'!$I:$I,'BLG1222'!$A:$A,'ALL 2022'!$2:$2,'BLG1222'!$D:$D,'ALL 2022'!$D:$D)</f>
        <v>0</v>
      </c>
      <c r="X449" s="12">
        <f>+SUMIFS('BLG1222'!$I:$I,'BLG1222'!$A:$A,'ALL 2022'!$2:$2,'BLG1222'!$D:$D,'ALL 2022'!$D:$D)</f>
        <v>0</v>
      </c>
      <c r="Y449" s="12">
        <f>+SUMIFS('BLG1222'!$I:$I,'BLG1222'!$A:$A,'ALL 2022'!$2:$2,'BLG1222'!$D:$D,'ALL 2022'!$D:$D)</f>
        <v>0</v>
      </c>
      <c r="Z449" s="12">
        <f>+SUMIFS('BLG1222'!$I:$I,'BLG1222'!$A:$A,'ALL 2022'!$2:$2,'BLG1222'!$D:$D,'ALL 2022'!$D:$D)</f>
        <v>0</v>
      </c>
      <c r="AA449" s="12">
        <f>+SUMIFS('BLG1222'!$I:$I,'BLG1222'!$A:$A,'ALL 2022'!$2:$2,'BLG1222'!$D:$D,'ALL 2022'!$D:$D)</f>
        <v>0</v>
      </c>
      <c r="AB449" s="12">
        <f>+SUMIFS('BLG1222'!$I:$I,'BLG1222'!$A:$A,'ALL 2022'!$2:$2,'BLG1222'!$D:$D,'ALL 2022'!$D:$D)</f>
        <v>0</v>
      </c>
      <c r="AC449" s="12">
        <f>+SUMIFS('BLG1222'!$I:$I,'BLG1222'!$A:$A,'ALL 2022'!$2:$2,'BLG1222'!$D:$D,'ALL 2022'!$D:$D)</f>
        <v>0</v>
      </c>
      <c r="AD449" s="12">
        <f>+SUMIFS('BLG1222'!$I:$I,'BLG1222'!$A:$A,'ALL 2022'!$2:$2,'BLG1222'!$D:$D,'ALL 2022'!$D:$D)</f>
        <v>0</v>
      </c>
      <c r="AE449" s="12">
        <f>+SUMIFS('BLG1222'!$I:$I,'BLG1222'!$A:$A,'ALL 2022'!$2:$2,'BLG1222'!$D:$D,'ALL 2022'!$D:$D)</f>
        <v>0</v>
      </c>
      <c r="AF449" s="12">
        <f>+SUMIFS('BLG1222'!$I:$I,'BLG1222'!$A:$A,'ALL 2022'!$2:$2,'BLG1222'!$D:$D,'ALL 2022'!$D:$D)</f>
        <v>0</v>
      </c>
      <c r="AG449" s="12">
        <f>+SUMIFS('BLG1222'!$I:$I,'BLG1222'!$A:$A,'ALL 2022'!$2:$2,'BLG1222'!$D:$D,'ALL 2022'!$D:$D)</f>
        <v>0</v>
      </c>
      <c r="AH449" s="12">
        <f>+SUMIFS('BLG1222'!$I:$I,'BLG1222'!$A:$A,'ALL 2022'!$2:$2,'BLG1222'!$D:$D,'ALL 2022'!$D:$D)</f>
        <v>0</v>
      </c>
      <c r="AI449" s="12">
        <f>+SUMIFS('BLG1222'!$I:$I,'BLG1222'!$A:$A,'ALL 2022'!$2:$2,'BLG1222'!$D:$D,'ALL 2022'!$D:$D)</f>
        <v>0</v>
      </c>
      <c r="AJ449" s="12">
        <f>+SUMIFS('BLG1222'!$I:$I,'BLG1222'!$A:$A,'ALL 2022'!$2:$2,'BLG1222'!$D:$D,'ALL 2022'!$D:$D)</f>
        <v>0</v>
      </c>
      <c r="AK449" s="12">
        <f>+SUMIFS('BLG1222'!$I:$I,'BLG1222'!$A:$A,'ALL 2022'!$2:$2,'BLG1222'!$D:$D,'ALL 2022'!$D:$D)</f>
        <v>0</v>
      </c>
      <c r="AL449" s="12">
        <f>+SUMIFS('BLG1222'!$I:$I,'BLG1222'!$A:$A,'ALL 2022'!$2:$2,'BLG1222'!$D:$D,'ALL 2022'!$D:$D)</f>
        <v>184105408.81999999</v>
      </c>
      <c r="AM449" s="12">
        <f>+SUMIFS('BLG1222'!$I:$I,'BLG1222'!$A:$A,'ALL 2022'!$2:$2,'BLG1222'!$D:$D,'ALL 2022'!$D:$D)</f>
        <v>0</v>
      </c>
      <c r="AN449" s="12">
        <f>+SUMIFS('BLG1222'!$I:$I,'BLG1222'!$A:$A,'ALL 2022'!$2:$2,'BLG1222'!$D:$D,'ALL 2022'!$D:$D)</f>
        <v>36275976.979999997</v>
      </c>
      <c r="AO449" s="12">
        <f>+SUMIFS('BLG1222'!$I:$I,'BLG1222'!$A:$A,'ALL 2022'!$2:$2,'BLG1222'!$D:$D,'ALL 2022'!$D:$D)</f>
        <v>0</v>
      </c>
      <c r="AP449" s="12">
        <f>+SUMIFS('BLG1222'!$I:$I,'BLG1222'!$A:$A,'ALL 2022'!$2:$2,'BLG1222'!$D:$D,'ALL 2022'!$D:$D)</f>
        <v>1063033.3400000001</v>
      </c>
      <c r="AQ449" s="164">
        <f t="shared" si="44"/>
        <v>337697050.38</v>
      </c>
      <c r="AR449" s="165">
        <f t="shared" si="45"/>
        <v>71416.618282560186</v>
      </c>
    </row>
    <row r="450" spans="1:44" x14ac:dyDescent="0.25">
      <c r="A450" s="11" t="str">
        <f t="shared" si="41"/>
        <v>6</v>
      </c>
      <c r="B450" s="11" t="str">
        <f t="shared" si="42"/>
        <v>60</v>
      </c>
      <c r="C450" s="11" t="str">
        <f t="shared" si="43"/>
        <v>606</v>
      </c>
      <c r="D450" s="23">
        <v>60600000</v>
      </c>
      <c r="E450" s="119" t="s">
        <v>3269</v>
      </c>
      <c r="F450" s="24" t="s">
        <v>376</v>
      </c>
      <c r="G450" s="12">
        <f>+SUMIFS('BLG1222'!$I:$I,'BLG1222'!$A:$A,'ALL 2022'!$2:$2,'BLG1222'!$D:$D,'ALL 2022'!$D:$D)</f>
        <v>0</v>
      </c>
      <c r="H450" s="12">
        <f>+SUMIFS('BLG1222'!$I:$I,'BLG1222'!$A:$A,'ALL 2022'!$2:$2,'BLG1222'!$D:$D,'ALL 2022'!$D:$D)</f>
        <v>0</v>
      </c>
      <c r="I450" s="12">
        <f>+SUMIFS('BLG1222'!$I:$I,'BLG1222'!$A:$A,'ALL 2022'!$2:$2,'BLG1222'!$D:$D,'ALL 2022'!$D:$D)</f>
        <v>0</v>
      </c>
      <c r="J450" s="12">
        <f>+SUMIFS('BLG1222'!$I:$I,'BLG1222'!$A:$A,'ALL 2022'!$2:$2,'BLG1222'!$D:$D,'ALL 2022'!$D:$D)</f>
        <v>0</v>
      </c>
      <c r="K450" s="12">
        <f>+SUMIFS('BLG1222'!$I:$I,'BLG1222'!$A:$A,'ALL 2022'!$2:$2,'BLG1222'!$D:$D,'ALL 2022'!$D:$D)</f>
        <v>0</v>
      </c>
      <c r="L450" s="12">
        <f>+SUMIFS('BLG1222'!$I:$I,'BLG1222'!$A:$A,'ALL 2022'!$2:$2,'BLG1222'!$D:$D,'ALL 2022'!$D:$D)</f>
        <v>0</v>
      </c>
      <c r="M450" s="12">
        <f>+SUMIFS('BLG1222'!$I:$I,'BLG1222'!$A:$A,'ALL 2022'!$2:$2,'BLG1222'!$D:$D,'ALL 2022'!$D:$D)</f>
        <v>0</v>
      </c>
      <c r="N450" s="12">
        <f>+SUMIFS('BLG1222'!$I:$I,'BLG1222'!$A:$A,'ALL 2022'!$2:$2,'BLG1222'!$D:$D,'ALL 2022'!$D:$D)</f>
        <v>0</v>
      </c>
      <c r="O450" s="12">
        <f>+SUMIFS('BLG1222'!$I:$I,'BLG1222'!$A:$A,'ALL 2022'!$2:$2,'BLG1222'!$D:$D,'ALL 2022'!$D:$D)</f>
        <v>0</v>
      </c>
      <c r="P450" s="12">
        <f>+SUMIFS('BLG1222'!$I:$I,'BLG1222'!$A:$A,'ALL 2022'!$2:$2,'BLG1222'!$D:$D,'ALL 2022'!$D:$D)</f>
        <v>0</v>
      </c>
      <c r="Q450" s="12">
        <f>+SUMIFS('BLG1222'!$I:$I,'BLG1222'!$A:$A,'ALL 2022'!$2:$2,'BLG1222'!$D:$D,'ALL 2022'!$D:$D)</f>
        <v>0</v>
      </c>
      <c r="R450" s="12">
        <f>+SUMIFS('BLG1222'!$I:$I,'BLG1222'!$A:$A,'ALL 2022'!$2:$2,'BLG1222'!$D:$D,'ALL 2022'!$D:$D)</f>
        <v>0</v>
      </c>
      <c r="S450" s="12">
        <f>+SUMIFS('BLG1222'!$I:$I,'BLG1222'!$A:$A,'ALL 2022'!$2:$2,'BLG1222'!$D:$D,'ALL 2022'!$D:$D)</f>
        <v>0</v>
      </c>
      <c r="T450" s="12">
        <f>+SUMIFS('BLG1222'!$I:$I,'BLG1222'!$A:$A,'ALL 2022'!$2:$2,'BLG1222'!$D:$D,'ALL 2022'!$D:$D)</f>
        <v>0</v>
      </c>
      <c r="U450" s="12">
        <f>+SUMIFS('BLG1222'!$I:$I,'BLG1222'!$A:$A,'ALL 2022'!$2:$2,'BLG1222'!$D:$D,'ALL 2022'!$D:$D)</f>
        <v>0</v>
      </c>
      <c r="V450" s="12">
        <f>+SUMIFS('BLG1222'!$I:$I,'BLG1222'!$A:$A,'ALL 2022'!$2:$2,'BLG1222'!$D:$D,'ALL 2022'!$D:$D)</f>
        <v>0</v>
      </c>
      <c r="W450" s="12">
        <f>+SUMIFS('BLG1222'!$I:$I,'BLG1222'!$A:$A,'ALL 2022'!$2:$2,'BLG1222'!$D:$D,'ALL 2022'!$D:$D)</f>
        <v>0</v>
      </c>
      <c r="X450" s="12">
        <f>+SUMIFS('BLG1222'!$I:$I,'BLG1222'!$A:$A,'ALL 2022'!$2:$2,'BLG1222'!$D:$D,'ALL 2022'!$D:$D)</f>
        <v>0</v>
      </c>
      <c r="Y450" s="12">
        <f>+SUMIFS('BLG1222'!$I:$I,'BLG1222'!$A:$A,'ALL 2022'!$2:$2,'BLG1222'!$D:$D,'ALL 2022'!$D:$D)</f>
        <v>0</v>
      </c>
      <c r="Z450" s="12">
        <f>+SUMIFS('BLG1222'!$I:$I,'BLG1222'!$A:$A,'ALL 2022'!$2:$2,'BLG1222'!$D:$D,'ALL 2022'!$D:$D)</f>
        <v>0</v>
      </c>
      <c r="AA450" s="12">
        <f>+SUMIFS('BLG1222'!$I:$I,'BLG1222'!$A:$A,'ALL 2022'!$2:$2,'BLG1222'!$D:$D,'ALL 2022'!$D:$D)</f>
        <v>0</v>
      </c>
      <c r="AB450" s="12">
        <f>+SUMIFS('BLG1222'!$I:$I,'BLG1222'!$A:$A,'ALL 2022'!$2:$2,'BLG1222'!$D:$D,'ALL 2022'!$D:$D)</f>
        <v>0</v>
      </c>
      <c r="AC450" s="12">
        <f>+SUMIFS('BLG1222'!$I:$I,'BLG1222'!$A:$A,'ALL 2022'!$2:$2,'BLG1222'!$D:$D,'ALL 2022'!$D:$D)</f>
        <v>0</v>
      </c>
      <c r="AD450" s="12">
        <f>+SUMIFS('BLG1222'!$I:$I,'BLG1222'!$A:$A,'ALL 2022'!$2:$2,'BLG1222'!$D:$D,'ALL 2022'!$D:$D)</f>
        <v>0</v>
      </c>
      <c r="AE450" s="12">
        <f>+SUMIFS('BLG1222'!$I:$I,'BLG1222'!$A:$A,'ALL 2022'!$2:$2,'BLG1222'!$D:$D,'ALL 2022'!$D:$D)</f>
        <v>0</v>
      </c>
      <c r="AF450" s="12">
        <f>+SUMIFS('BLG1222'!$I:$I,'BLG1222'!$A:$A,'ALL 2022'!$2:$2,'BLG1222'!$D:$D,'ALL 2022'!$D:$D)</f>
        <v>0</v>
      </c>
      <c r="AG450" s="12">
        <f>+SUMIFS('BLG1222'!$I:$I,'BLG1222'!$A:$A,'ALL 2022'!$2:$2,'BLG1222'!$D:$D,'ALL 2022'!$D:$D)</f>
        <v>0</v>
      </c>
      <c r="AH450" s="12">
        <f>+SUMIFS('BLG1222'!$I:$I,'BLG1222'!$A:$A,'ALL 2022'!$2:$2,'BLG1222'!$D:$D,'ALL 2022'!$D:$D)</f>
        <v>0</v>
      </c>
      <c r="AI450" s="12">
        <f>+SUMIFS('BLG1222'!$I:$I,'BLG1222'!$A:$A,'ALL 2022'!$2:$2,'BLG1222'!$D:$D,'ALL 2022'!$D:$D)</f>
        <v>0</v>
      </c>
      <c r="AJ450" s="12">
        <f>+SUMIFS('BLG1222'!$I:$I,'BLG1222'!$A:$A,'ALL 2022'!$2:$2,'BLG1222'!$D:$D,'ALL 2022'!$D:$D)</f>
        <v>0</v>
      </c>
      <c r="AK450" s="12">
        <f>+SUMIFS('BLG1222'!$I:$I,'BLG1222'!$A:$A,'ALL 2022'!$2:$2,'BLG1222'!$D:$D,'ALL 2022'!$D:$D)</f>
        <v>0</v>
      </c>
      <c r="AL450" s="12">
        <f>+SUMIFS('BLG1222'!$I:$I,'BLG1222'!$A:$A,'ALL 2022'!$2:$2,'BLG1222'!$D:$D,'ALL 2022'!$D:$D)</f>
        <v>0</v>
      </c>
      <c r="AM450" s="12">
        <f>+SUMIFS('BLG1222'!$I:$I,'BLG1222'!$A:$A,'ALL 2022'!$2:$2,'BLG1222'!$D:$D,'ALL 2022'!$D:$D)</f>
        <v>0</v>
      </c>
      <c r="AN450" s="12">
        <f>+SUMIFS('BLG1222'!$I:$I,'BLG1222'!$A:$A,'ALL 2022'!$2:$2,'BLG1222'!$D:$D,'ALL 2022'!$D:$D)</f>
        <v>0</v>
      </c>
      <c r="AO450" s="12">
        <f>+SUMIFS('BLG1222'!$I:$I,'BLG1222'!$A:$A,'ALL 2022'!$2:$2,'BLG1222'!$D:$D,'ALL 2022'!$D:$D)</f>
        <v>0</v>
      </c>
      <c r="AP450" s="12">
        <f>+SUMIFS('BLG1222'!$I:$I,'BLG1222'!$A:$A,'ALL 2022'!$2:$2,'BLG1222'!$D:$D,'ALL 2022'!$D:$D)</f>
        <v>0</v>
      </c>
      <c r="AQ450" s="164">
        <f t="shared" si="44"/>
        <v>0</v>
      </c>
      <c r="AR450" s="165">
        <f t="shared" si="45"/>
        <v>0</v>
      </c>
    </row>
    <row r="451" spans="1:44" x14ac:dyDescent="0.25">
      <c r="A451" s="11" t="str">
        <f t="shared" si="41"/>
        <v>6</v>
      </c>
      <c r="B451" s="11" t="str">
        <f t="shared" si="42"/>
        <v>60</v>
      </c>
      <c r="C451" s="11" t="str">
        <f t="shared" si="43"/>
        <v>606</v>
      </c>
      <c r="D451" s="23">
        <v>60601000</v>
      </c>
      <c r="E451" s="119" t="s">
        <v>3269</v>
      </c>
      <c r="F451" s="24" t="s">
        <v>164</v>
      </c>
      <c r="G451" s="12">
        <f>+SUMIFS('BLG1222'!$I:$I,'BLG1222'!$A:$A,'ALL 2022'!$2:$2,'BLG1222'!$D:$D,'ALL 2022'!$D:$D)</f>
        <v>0</v>
      </c>
      <c r="H451" s="12">
        <f>+SUMIFS('BLG1222'!$I:$I,'BLG1222'!$A:$A,'ALL 2022'!$2:$2,'BLG1222'!$D:$D,'ALL 2022'!$D:$D)</f>
        <v>6208252.21</v>
      </c>
      <c r="I451" s="12">
        <f>+SUMIFS('BLG1222'!$I:$I,'BLG1222'!$A:$A,'ALL 2022'!$2:$2,'BLG1222'!$D:$D,'ALL 2022'!$D:$D)</f>
        <v>1272828874.27</v>
      </c>
      <c r="J451" s="12">
        <f>+SUMIFS('BLG1222'!$I:$I,'BLG1222'!$A:$A,'ALL 2022'!$2:$2,'BLG1222'!$D:$D,'ALL 2022'!$D:$D)</f>
        <v>0</v>
      </c>
      <c r="K451" s="12">
        <f>+SUMIFS('BLG1222'!$I:$I,'BLG1222'!$A:$A,'ALL 2022'!$2:$2,'BLG1222'!$D:$D,'ALL 2022'!$D:$D)</f>
        <v>0</v>
      </c>
      <c r="L451" s="12">
        <f>+SUMIFS('BLG1222'!$I:$I,'BLG1222'!$A:$A,'ALL 2022'!$2:$2,'BLG1222'!$D:$D,'ALL 2022'!$D:$D)</f>
        <v>0</v>
      </c>
      <c r="M451" s="12">
        <f>+SUMIFS('BLG1222'!$I:$I,'BLG1222'!$A:$A,'ALL 2022'!$2:$2,'BLG1222'!$D:$D,'ALL 2022'!$D:$D)</f>
        <v>0</v>
      </c>
      <c r="N451" s="12">
        <f>+SUMIFS('BLG1222'!$I:$I,'BLG1222'!$A:$A,'ALL 2022'!$2:$2,'BLG1222'!$D:$D,'ALL 2022'!$D:$D)</f>
        <v>410782597.44</v>
      </c>
      <c r="O451" s="12">
        <f>+SUMIFS('BLG1222'!$I:$I,'BLG1222'!$A:$A,'ALL 2022'!$2:$2,'BLG1222'!$D:$D,'ALL 2022'!$D:$D)</f>
        <v>503516332.50999999</v>
      </c>
      <c r="P451" s="12">
        <f>+SUMIFS('BLG1222'!$I:$I,'BLG1222'!$A:$A,'ALL 2022'!$2:$2,'BLG1222'!$D:$D,'ALL 2022'!$D:$D)</f>
        <v>105013030.79000001</v>
      </c>
      <c r="Q451" s="12">
        <f>+SUMIFS('BLG1222'!$I:$I,'BLG1222'!$A:$A,'ALL 2022'!$2:$2,'BLG1222'!$D:$D,'ALL 2022'!$D:$D)</f>
        <v>0</v>
      </c>
      <c r="R451" s="12">
        <f>+SUMIFS('BLG1222'!$I:$I,'BLG1222'!$A:$A,'ALL 2022'!$2:$2,'BLG1222'!$D:$D,'ALL 2022'!$D:$D)</f>
        <v>17229848.899999999</v>
      </c>
      <c r="S451" s="12">
        <f>+SUMIFS('BLG1222'!$I:$I,'BLG1222'!$A:$A,'ALL 2022'!$2:$2,'BLG1222'!$D:$D,'ALL 2022'!$D:$D)</f>
        <v>0</v>
      </c>
      <c r="T451" s="12">
        <f>+SUMIFS('BLG1222'!$I:$I,'BLG1222'!$A:$A,'ALL 2022'!$2:$2,'BLG1222'!$D:$D,'ALL 2022'!$D:$D)</f>
        <v>778124.58</v>
      </c>
      <c r="U451" s="12">
        <f>+SUMIFS('BLG1222'!$I:$I,'BLG1222'!$A:$A,'ALL 2022'!$2:$2,'BLG1222'!$D:$D,'ALL 2022'!$D:$D)</f>
        <v>0</v>
      </c>
      <c r="V451" s="12">
        <f>+SUMIFS('BLG1222'!$I:$I,'BLG1222'!$A:$A,'ALL 2022'!$2:$2,'BLG1222'!$D:$D,'ALL 2022'!$D:$D)</f>
        <v>0</v>
      </c>
      <c r="W451" s="12">
        <f>+SUMIFS('BLG1222'!$I:$I,'BLG1222'!$A:$A,'ALL 2022'!$2:$2,'BLG1222'!$D:$D,'ALL 2022'!$D:$D)</f>
        <v>13936684.630000001</v>
      </c>
      <c r="X451" s="12">
        <f>+SUMIFS('BLG1222'!$I:$I,'BLG1222'!$A:$A,'ALL 2022'!$2:$2,'BLG1222'!$D:$D,'ALL 2022'!$D:$D)</f>
        <v>0</v>
      </c>
      <c r="Y451" s="12">
        <f>+SUMIFS('BLG1222'!$I:$I,'BLG1222'!$A:$A,'ALL 2022'!$2:$2,'BLG1222'!$D:$D,'ALL 2022'!$D:$D)</f>
        <v>0</v>
      </c>
      <c r="Z451" s="12">
        <f>+SUMIFS('BLG1222'!$I:$I,'BLG1222'!$A:$A,'ALL 2022'!$2:$2,'BLG1222'!$D:$D,'ALL 2022'!$D:$D)</f>
        <v>0</v>
      </c>
      <c r="AA451" s="12">
        <f>+SUMIFS('BLG1222'!$I:$I,'BLG1222'!$A:$A,'ALL 2022'!$2:$2,'BLG1222'!$D:$D,'ALL 2022'!$D:$D)</f>
        <v>0</v>
      </c>
      <c r="AB451" s="12">
        <f>+SUMIFS('BLG1222'!$I:$I,'BLG1222'!$A:$A,'ALL 2022'!$2:$2,'BLG1222'!$D:$D,'ALL 2022'!$D:$D)</f>
        <v>318177815.25</v>
      </c>
      <c r="AC451" s="12">
        <f>+SUMIFS('BLG1222'!$I:$I,'BLG1222'!$A:$A,'ALL 2022'!$2:$2,'BLG1222'!$D:$D,'ALL 2022'!$D:$D)</f>
        <v>367989385.60000002</v>
      </c>
      <c r="AD451" s="12">
        <f>+SUMIFS('BLG1222'!$I:$I,'BLG1222'!$A:$A,'ALL 2022'!$2:$2,'BLG1222'!$D:$D,'ALL 2022'!$D:$D)</f>
        <v>0</v>
      </c>
      <c r="AE451" s="12">
        <f>+SUMIFS('BLG1222'!$I:$I,'BLG1222'!$A:$A,'ALL 2022'!$2:$2,'BLG1222'!$D:$D,'ALL 2022'!$D:$D)</f>
        <v>0</v>
      </c>
      <c r="AF451" s="12">
        <f>+SUMIFS('BLG1222'!$I:$I,'BLG1222'!$A:$A,'ALL 2022'!$2:$2,'BLG1222'!$D:$D,'ALL 2022'!$D:$D)</f>
        <v>14918176.08</v>
      </c>
      <c r="AG451" s="12">
        <f>+SUMIFS('BLG1222'!$I:$I,'BLG1222'!$A:$A,'ALL 2022'!$2:$2,'BLG1222'!$D:$D,'ALL 2022'!$D:$D)</f>
        <v>1097016</v>
      </c>
      <c r="AH451" s="12">
        <f>+SUMIFS('BLG1222'!$I:$I,'BLG1222'!$A:$A,'ALL 2022'!$2:$2,'BLG1222'!$D:$D,'ALL 2022'!$D:$D)</f>
        <v>1349375.56</v>
      </c>
      <c r="AI451" s="12">
        <f>+SUMIFS('BLG1222'!$I:$I,'BLG1222'!$A:$A,'ALL 2022'!$2:$2,'BLG1222'!$D:$D,'ALL 2022'!$D:$D)</f>
        <v>0</v>
      </c>
      <c r="AJ451" s="12">
        <f>+SUMIFS('BLG1222'!$I:$I,'BLG1222'!$A:$A,'ALL 2022'!$2:$2,'BLG1222'!$D:$D,'ALL 2022'!$D:$D)</f>
        <v>0</v>
      </c>
      <c r="AK451" s="12">
        <f>+SUMIFS('BLG1222'!$I:$I,'BLG1222'!$A:$A,'ALL 2022'!$2:$2,'BLG1222'!$D:$D,'ALL 2022'!$D:$D)</f>
        <v>0</v>
      </c>
      <c r="AL451" s="12">
        <f>+SUMIFS('BLG1222'!$I:$I,'BLG1222'!$A:$A,'ALL 2022'!$2:$2,'BLG1222'!$D:$D,'ALL 2022'!$D:$D)</f>
        <v>31214944.73</v>
      </c>
      <c r="AM451" s="12">
        <f>+SUMIFS('BLG1222'!$I:$I,'BLG1222'!$A:$A,'ALL 2022'!$2:$2,'BLG1222'!$D:$D,'ALL 2022'!$D:$D)</f>
        <v>694745538.52999997</v>
      </c>
      <c r="AN451" s="12">
        <f>+SUMIFS('BLG1222'!$I:$I,'BLG1222'!$A:$A,'ALL 2022'!$2:$2,'BLG1222'!$D:$D,'ALL 2022'!$D:$D)</f>
        <v>0</v>
      </c>
      <c r="AO451" s="12">
        <f>+SUMIFS('BLG1222'!$I:$I,'BLG1222'!$A:$A,'ALL 2022'!$2:$2,'BLG1222'!$D:$D,'ALL 2022'!$D:$D)</f>
        <v>0</v>
      </c>
      <c r="AP451" s="12">
        <f>+SUMIFS('BLG1222'!$I:$I,'BLG1222'!$A:$A,'ALL 2022'!$2:$2,'BLG1222'!$D:$D,'ALL 2022'!$D:$D)</f>
        <v>0</v>
      </c>
      <c r="AQ451" s="164">
        <f t="shared" si="44"/>
        <v>3759785997.0799999</v>
      </c>
      <c r="AR451" s="165">
        <f t="shared" si="45"/>
        <v>795124.50901016162</v>
      </c>
    </row>
    <row r="452" spans="1:44" x14ac:dyDescent="0.25">
      <c r="A452" s="11" t="str">
        <f t="shared" si="41"/>
        <v>6</v>
      </c>
      <c r="B452" s="11" t="str">
        <f t="shared" si="42"/>
        <v>60</v>
      </c>
      <c r="C452" s="11" t="str">
        <f t="shared" si="43"/>
        <v>606</v>
      </c>
      <c r="D452" s="23">
        <v>60602000</v>
      </c>
      <c r="E452" s="119" t="s">
        <v>3269</v>
      </c>
      <c r="F452" s="24" t="s">
        <v>165</v>
      </c>
      <c r="G452" s="12">
        <f>+SUMIFS('BLG1222'!$I:$I,'BLG1222'!$A:$A,'ALL 2022'!$2:$2,'BLG1222'!$D:$D,'ALL 2022'!$D:$D)</f>
        <v>0</v>
      </c>
      <c r="H452" s="12">
        <f>+SUMIFS('BLG1222'!$I:$I,'BLG1222'!$A:$A,'ALL 2022'!$2:$2,'BLG1222'!$D:$D,'ALL 2022'!$D:$D)</f>
        <v>107298210.40000001</v>
      </c>
      <c r="I452" s="12">
        <f>+SUMIFS('BLG1222'!$I:$I,'BLG1222'!$A:$A,'ALL 2022'!$2:$2,'BLG1222'!$D:$D,'ALL 2022'!$D:$D)</f>
        <v>-28054470.18</v>
      </c>
      <c r="J452" s="12">
        <f>+SUMIFS('BLG1222'!$I:$I,'BLG1222'!$A:$A,'ALL 2022'!$2:$2,'BLG1222'!$D:$D,'ALL 2022'!$D:$D)</f>
        <v>0</v>
      </c>
      <c r="K452" s="12">
        <f>+SUMIFS('BLG1222'!$I:$I,'BLG1222'!$A:$A,'ALL 2022'!$2:$2,'BLG1222'!$D:$D,'ALL 2022'!$D:$D)</f>
        <v>0</v>
      </c>
      <c r="L452" s="12">
        <f>+SUMIFS('BLG1222'!$I:$I,'BLG1222'!$A:$A,'ALL 2022'!$2:$2,'BLG1222'!$D:$D,'ALL 2022'!$D:$D)</f>
        <v>0</v>
      </c>
      <c r="M452" s="12">
        <f>+SUMIFS('BLG1222'!$I:$I,'BLG1222'!$A:$A,'ALL 2022'!$2:$2,'BLG1222'!$D:$D,'ALL 2022'!$D:$D)</f>
        <v>0</v>
      </c>
      <c r="N452" s="12">
        <f>+SUMIFS('BLG1222'!$I:$I,'BLG1222'!$A:$A,'ALL 2022'!$2:$2,'BLG1222'!$D:$D,'ALL 2022'!$D:$D)</f>
        <v>0</v>
      </c>
      <c r="O452" s="12">
        <f>+SUMIFS('BLG1222'!$I:$I,'BLG1222'!$A:$A,'ALL 2022'!$2:$2,'BLG1222'!$D:$D,'ALL 2022'!$D:$D)</f>
        <v>18499165.829999998</v>
      </c>
      <c r="P452" s="12">
        <f>+SUMIFS('BLG1222'!$I:$I,'BLG1222'!$A:$A,'ALL 2022'!$2:$2,'BLG1222'!$D:$D,'ALL 2022'!$D:$D)</f>
        <v>0</v>
      </c>
      <c r="Q452" s="12">
        <f>+SUMIFS('BLG1222'!$I:$I,'BLG1222'!$A:$A,'ALL 2022'!$2:$2,'BLG1222'!$D:$D,'ALL 2022'!$D:$D)</f>
        <v>4898.1099999999997</v>
      </c>
      <c r="R452" s="12">
        <f>+SUMIFS('BLG1222'!$I:$I,'BLG1222'!$A:$A,'ALL 2022'!$2:$2,'BLG1222'!$D:$D,'ALL 2022'!$D:$D)</f>
        <v>5923956.5199999996</v>
      </c>
      <c r="S452" s="12">
        <f>+SUMIFS('BLG1222'!$I:$I,'BLG1222'!$A:$A,'ALL 2022'!$2:$2,'BLG1222'!$D:$D,'ALL 2022'!$D:$D)</f>
        <v>24944453.829999998</v>
      </c>
      <c r="T452" s="12">
        <f>+SUMIFS('BLG1222'!$I:$I,'BLG1222'!$A:$A,'ALL 2022'!$2:$2,'BLG1222'!$D:$D,'ALL 2022'!$D:$D)</f>
        <v>23773074.829999998</v>
      </c>
      <c r="U452" s="12">
        <f>+SUMIFS('BLG1222'!$I:$I,'BLG1222'!$A:$A,'ALL 2022'!$2:$2,'BLG1222'!$D:$D,'ALL 2022'!$D:$D)</f>
        <v>2531810730.8000002</v>
      </c>
      <c r="V452" s="12">
        <f>+SUMIFS('BLG1222'!$I:$I,'BLG1222'!$A:$A,'ALL 2022'!$2:$2,'BLG1222'!$D:$D,'ALL 2022'!$D:$D)</f>
        <v>0</v>
      </c>
      <c r="W452" s="12">
        <f>+SUMIFS('BLG1222'!$I:$I,'BLG1222'!$A:$A,'ALL 2022'!$2:$2,'BLG1222'!$D:$D,'ALL 2022'!$D:$D)</f>
        <v>652440485.83000004</v>
      </c>
      <c r="X452" s="12">
        <f>+SUMIFS('BLG1222'!$I:$I,'BLG1222'!$A:$A,'ALL 2022'!$2:$2,'BLG1222'!$D:$D,'ALL 2022'!$D:$D)</f>
        <v>3065189</v>
      </c>
      <c r="Y452" s="12">
        <f>+SUMIFS('BLG1222'!$I:$I,'BLG1222'!$A:$A,'ALL 2022'!$2:$2,'BLG1222'!$D:$D,'ALL 2022'!$D:$D)</f>
        <v>0</v>
      </c>
      <c r="Z452" s="12">
        <f>+SUMIFS('BLG1222'!$I:$I,'BLG1222'!$A:$A,'ALL 2022'!$2:$2,'BLG1222'!$D:$D,'ALL 2022'!$D:$D)</f>
        <v>0</v>
      </c>
      <c r="AA452" s="12">
        <f>+SUMIFS('BLG1222'!$I:$I,'BLG1222'!$A:$A,'ALL 2022'!$2:$2,'BLG1222'!$D:$D,'ALL 2022'!$D:$D)</f>
        <v>0</v>
      </c>
      <c r="AB452" s="12">
        <f>+SUMIFS('BLG1222'!$I:$I,'BLG1222'!$A:$A,'ALL 2022'!$2:$2,'BLG1222'!$D:$D,'ALL 2022'!$D:$D)</f>
        <v>119725394.44999999</v>
      </c>
      <c r="AC452" s="12">
        <f>+SUMIFS('BLG1222'!$I:$I,'BLG1222'!$A:$A,'ALL 2022'!$2:$2,'BLG1222'!$D:$D,'ALL 2022'!$D:$D)</f>
        <v>4092485.6359999999</v>
      </c>
      <c r="AD452" s="12">
        <f>+SUMIFS('BLG1222'!$I:$I,'BLG1222'!$A:$A,'ALL 2022'!$2:$2,'BLG1222'!$D:$D,'ALL 2022'!$D:$D)</f>
        <v>0</v>
      </c>
      <c r="AE452" s="12">
        <f>+SUMIFS('BLG1222'!$I:$I,'BLG1222'!$A:$A,'ALL 2022'!$2:$2,'BLG1222'!$D:$D,'ALL 2022'!$D:$D)</f>
        <v>0</v>
      </c>
      <c r="AF452" s="12">
        <f>+SUMIFS('BLG1222'!$I:$I,'BLG1222'!$A:$A,'ALL 2022'!$2:$2,'BLG1222'!$D:$D,'ALL 2022'!$D:$D)</f>
        <v>854900</v>
      </c>
      <c r="AG452" s="12">
        <f>+SUMIFS('BLG1222'!$I:$I,'BLG1222'!$A:$A,'ALL 2022'!$2:$2,'BLG1222'!$D:$D,'ALL 2022'!$D:$D)</f>
        <v>3636020</v>
      </c>
      <c r="AH452" s="12">
        <f>+SUMIFS('BLG1222'!$I:$I,'BLG1222'!$A:$A,'ALL 2022'!$2:$2,'BLG1222'!$D:$D,'ALL 2022'!$D:$D)</f>
        <v>255000</v>
      </c>
      <c r="AI452" s="12">
        <f>+SUMIFS('BLG1222'!$I:$I,'BLG1222'!$A:$A,'ALL 2022'!$2:$2,'BLG1222'!$D:$D,'ALL 2022'!$D:$D)</f>
        <v>0</v>
      </c>
      <c r="AJ452" s="12">
        <f>+SUMIFS('BLG1222'!$I:$I,'BLG1222'!$A:$A,'ALL 2022'!$2:$2,'BLG1222'!$D:$D,'ALL 2022'!$D:$D)</f>
        <v>30000</v>
      </c>
      <c r="AK452" s="12">
        <f>+SUMIFS('BLG1222'!$I:$I,'BLG1222'!$A:$A,'ALL 2022'!$2:$2,'BLG1222'!$D:$D,'ALL 2022'!$D:$D)</f>
        <v>37762133.539999999</v>
      </c>
      <c r="AL452" s="12">
        <f>+SUMIFS('BLG1222'!$I:$I,'BLG1222'!$A:$A,'ALL 2022'!$2:$2,'BLG1222'!$D:$D,'ALL 2022'!$D:$D)</f>
        <v>1615356018.21</v>
      </c>
      <c r="AM452" s="12">
        <f>+SUMIFS('BLG1222'!$I:$I,'BLG1222'!$A:$A,'ALL 2022'!$2:$2,'BLG1222'!$D:$D,'ALL 2022'!$D:$D)</f>
        <v>24516661.460000001</v>
      </c>
      <c r="AN452" s="12">
        <f>+SUMIFS('BLG1222'!$I:$I,'BLG1222'!$A:$A,'ALL 2022'!$2:$2,'BLG1222'!$D:$D,'ALL 2022'!$D:$D)</f>
        <v>0</v>
      </c>
      <c r="AO452" s="12">
        <f>+SUMIFS('BLG1222'!$I:$I,'BLG1222'!$A:$A,'ALL 2022'!$2:$2,'BLG1222'!$D:$D,'ALL 2022'!$D:$D)</f>
        <v>0</v>
      </c>
      <c r="AP452" s="12">
        <f>+SUMIFS('BLG1222'!$I:$I,'BLG1222'!$A:$A,'ALL 2022'!$2:$2,'BLG1222'!$D:$D,'ALL 2022'!$D:$D)</f>
        <v>0</v>
      </c>
      <c r="AQ452" s="164">
        <f t="shared" si="44"/>
        <v>5145934308.2659998</v>
      </c>
      <c r="AR452" s="165">
        <f t="shared" si="45"/>
        <v>1088268.9848401728</v>
      </c>
    </row>
    <row r="453" spans="1:44" x14ac:dyDescent="0.25">
      <c r="A453" s="11" t="str">
        <f t="shared" ref="A453:A516" si="47">+LEFT(C453)</f>
        <v>6</v>
      </c>
      <c r="B453" s="11" t="str">
        <f t="shared" ref="B453:B516" si="48">+LEFT(D:D,2)</f>
        <v>60</v>
      </c>
      <c r="C453" s="11" t="str">
        <f t="shared" ref="C453:C516" si="49">+LEFT(D453,3)</f>
        <v>606</v>
      </c>
      <c r="D453" s="23">
        <v>60603000</v>
      </c>
      <c r="E453" s="119" t="s">
        <v>3269</v>
      </c>
      <c r="F453" s="24" t="s">
        <v>380</v>
      </c>
      <c r="G453" s="12">
        <f>+SUMIFS('BLG1222'!$I:$I,'BLG1222'!$A:$A,'ALL 2022'!$2:$2,'BLG1222'!$D:$D,'ALL 2022'!$D:$D)</f>
        <v>0</v>
      </c>
      <c r="H453" s="12">
        <f>+SUMIFS('BLG1222'!$I:$I,'BLG1222'!$A:$A,'ALL 2022'!$2:$2,'BLG1222'!$D:$D,'ALL 2022'!$D:$D)</f>
        <v>0</v>
      </c>
      <c r="I453" s="12">
        <f>+SUMIFS('BLG1222'!$I:$I,'BLG1222'!$A:$A,'ALL 2022'!$2:$2,'BLG1222'!$D:$D,'ALL 2022'!$D:$D)</f>
        <v>213774390.56999999</v>
      </c>
      <c r="J453" s="12">
        <f>+SUMIFS('BLG1222'!$I:$I,'BLG1222'!$A:$A,'ALL 2022'!$2:$2,'BLG1222'!$D:$D,'ALL 2022'!$D:$D)</f>
        <v>0</v>
      </c>
      <c r="K453" s="12">
        <f>+SUMIFS('BLG1222'!$I:$I,'BLG1222'!$A:$A,'ALL 2022'!$2:$2,'BLG1222'!$D:$D,'ALL 2022'!$D:$D)</f>
        <v>0</v>
      </c>
      <c r="L453" s="12">
        <f>+SUMIFS('BLG1222'!$I:$I,'BLG1222'!$A:$A,'ALL 2022'!$2:$2,'BLG1222'!$D:$D,'ALL 2022'!$D:$D)</f>
        <v>0</v>
      </c>
      <c r="M453" s="12">
        <f>+SUMIFS('BLG1222'!$I:$I,'BLG1222'!$A:$A,'ALL 2022'!$2:$2,'BLG1222'!$D:$D,'ALL 2022'!$D:$D)</f>
        <v>0</v>
      </c>
      <c r="N453" s="12">
        <f>+SUMIFS('BLG1222'!$I:$I,'BLG1222'!$A:$A,'ALL 2022'!$2:$2,'BLG1222'!$D:$D,'ALL 2022'!$D:$D)</f>
        <v>0</v>
      </c>
      <c r="O453" s="12">
        <f>+SUMIFS('BLG1222'!$I:$I,'BLG1222'!$A:$A,'ALL 2022'!$2:$2,'BLG1222'!$D:$D,'ALL 2022'!$D:$D)</f>
        <v>104189698.91</v>
      </c>
      <c r="P453" s="12">
        <f>+SUMIFS('BLG1222'!$I:$I,'BLG1222'!$A:$A,'ALL 2022'!$2:$2,'BLG1222'!$D:$D,'ALL 2022'!$D:$D)</f>
        <v>0</v>
      </c>
      <c r="Q453" s="12">
        <f>+SUMIFS('BLG1222'!$I:$I,'BLG1222'!$A:$A,'ALL 2022'!$2:$2,'BLG1222'!$D:$D,'ALL 2022'!$D:$D)</f>
        <v>0</v>
      </c>
      <c r="R453" s="12">
        <f>+SUMIFS('BLG1222'!$I:$I,'BLG1222'!$A:$A,'ALL 2022'!$2:$2,'BLG1222'!$D:$D,'ALL 2022'!$D:$D)</f>
        <v>800000</v>
      </c>
      <c r="S453" s="12">
        <f>+SUMIFS('BLG1222'!$I:$I,'BLG1222'!$A:$A,'ALL 2022'!$2:$2,'BLG1222'!$D:$D,'ALL 2022'!$D:$D)</f>
        <v>0</v>
      </c>
      <c r="T453" s="12">
        <f>+SUMIFS('BLG1222'!$I:$I,'BLG1222'!$A:$A,'ALL 2022'!$2:$2,'BLG1222'!$D:$D,'ALL 2022'!$D:$D)</f>
        <v>9379175</v>
      </c>
      <c r="U453" s="12">
        <f>+SUMIFS('BLG1222'!$I:$I,'BLG1222'!$A:$A,'ALL 2022'!$2:$2,'BLG1222'!$D:$D,'ALL 2022'!$D:$D)</f>
        <v>157038316.28</v>
      </c>
      <c r="V453" s="12">
        <f>+SUMIFS('BLG1222'!$I:$I,'BLG1222'!$A:$A,'ALL 2022'!$2:$2,'BLG1222'!$D:$D,'ALL 2022'!$D:$D)</f>
        <v>0</v>
      </c>
      <c r="W453" s="12">
        <f>+SUMIFS('BLG1222'!$I:$I,'BLG1222'!$A:$A,'ALL 2022'!$2:$2,'BLG1222'!$D:$D,'ALL 2022'!$D:$D)</f>
        <v>28324450</v>
      </c>
      <c r="X453" s="12">
        <f>+SUMIFS('BLG1222'!$I:$I,'BLG1222'!$A:$A,'ALL 2022'!$2:$2,'BLG1222'!$D:$D,'ALL 2022'!$D:$D)</f>
        <v>261300</v>
      </c>
      <c r="Y453" s="12">
        <f>+SUMIFS('BLG1222'!$I:$I,'BLG1222'!$A:$A,'ALL 2022'!$2:$2,'BLG1222'!$D:$D,'ALL 2022'!$D:$D)</f>
        <v>0</v>
      </c>
      <c r="Z453" s="12">
        <f>+SUMIFS('BLG1222'!$I:$I,'BLG1222'!$A:$A,'ALL 2022'!$2:$2,'BLG1222'!$D:$D,'ALL 2022'!$D:$D)</f>
        <v>0</v>
      </c>
      <c r="AA453" s="12">
        <f>+SUMIFS('BLG1222'!$I:$I,'BLG1222'!$A:$A,'ALL 2022'!$2:$2,'BLG1222'!$D:$D,'ALL 2022'!$D:$D)</f>
        <v>0</v>
      </c>
      <c r="AB453" s="12">
        <f>+SUMIFS('BLG1222'!$I:$I,'BLG1222'!$A:$A,'ALL 2022'!$2:$2,'BLG1222'!$D:$D,'ALL 2022'!$D:$D)</f>
        <v>133281744.03</v>
      </c>
      <c r="AC453" s="12">
        <f>+SUMIFS('BLG1222'!$I:$I,'BLG1222'!$A:$A,'ALL 2022'!$2:$2,'BLG1222'!$D:$D,'ALL 2022'!$D:$D)</f>
        <v>80620806.184</v>
      </c>
      <c r="AD453" s="12">
        <f>+SUMIFS('BLG1222'!$I:$I,'BLG1222'!$A:$A,'ALL 2022'!$2:$2,'BLG1222'!$D:$D,'ALL 2022'!$D:$D)</f>
        <v>0</v>
      </c>
      <c r="AE453" s="12">
        <f>+SUMIFS('BLG1222'!$I:$I,'BLG1222'!$A:$A,'ALL 2022'!$2:$2,'BLG1222'!$D:$D,'ALL 2022'!$D:$D)</f>
        <v>0</v>
      </c>
      <c r="AF453" s="12">
        <f>+SUMIFS('BLG1222'!$I:$I,'BLG1222'!$A:$A,'ALL 2022'!$2:$2,'BLG1222'!$D:$D,'ALL 2022'!$D:$D)</f>
        <v>298000</v>
      </c>
      <c r="AG453" s="12">
        <f>+SUMIFS('BLG1222'!$I:$I,'BLG1222'!$A:$A,'ALL 2022'!$2:$2,'BLG1222'!$D:$D,'ALL 2022'!$D:$D)</f>
        <v>5000</v>
      </c>
      <c r="AH453" s="12">
        <f>+SUMIFS('BLG1222'!$I:$I,'BLG1222'!$A:$A,'ALL 2022'!$2:$2,'BLG1222'!$D:$D,'ALL 2022'!$D:$D)</f>
        <v>0</v>
      </c>
      <c r="AI453" s="12">
        <f>+SUMIFS('BLG1222'!$I:$I,'BLG1222'!$A:$A,'ALL 2022'!$2:$2,'BLG1222'!$D:$D,'ALL 2022'!$D:$D)</f>
        <v>0</v>
      </c>
      <c r="AJ453" s="12">
        <f>+SUMIFS('BLG1222'!$I:$I,'BLG1222'!$A:$A,'ALL 2022'!$2:$2,'BLG1222'!$D:$D,'ALL 2022'!$D:$D)</f>
        <v>0</v>
      </c>
      <c r="AK453" s="12">
        <f>+SUMIFS('BLG1222'!$I:$I,'BLG1222'!$A:$A,'ALL 2022'!$2:$2,'BLG1222'!$D:$D,'ALL 2022'!$D:$D)</f>
        <v>12685876.800000001</v>
      </c>
      <c r="AL453" s="12">
        <f>+SUMIFS('BLG1222'!$I:$I,'BLG1222'!$A:$A,'ALL 2022'!$2:$2,'BLG1222'!$D:$D,'ALL 2022'!$D:$D)</f>
        <v>0</v>
      </c>
      <c r="AM453" s="12">
        <f>+SUMIFS('BLG1222'!$I:$I,'BLG1222'!$A:$A,'ALL 2022'!$2:$2,'BLG1222'!$D:$D,'ALL 2022'!$D:$D)</f>
        <v>0</v>
      </c>
      <c r="AN453" s="12">
        <f>+SUMIFS('BLG1222'!$I:$I,'BLG1222'!$A:$A,'ALL 2022'!$2:$2,'BLG1222'!$D:$D,'ALL 2022'!$D:$D)</f>
        <v>0</v>
      </c>
      <c r="AO453" s="12">
        <f>+SUMIFS('BLG1222'!$I:$I,'BLG1222'!$A:$A,'ALL 2022'!$2:$2,'BLG1222'!$D:$D,'ALL 2022'!$D:$D)</f>
        <v>0</v>
      </c>
      <c r="AP453" s="12">
        <f>+SUMIFS('BLG1222'!$I:$I,'BLG1222'!$A:$A,'ALL 2022'!$2:$2,'BLG1222'!$D:$D,'ALL 2022'!$D:$D)</f>
        <v>0</v>
      </c>
      <c r="AQ453" s="164">
        <f t="shared" ref="AQ453:AQ516" si="50">+SUM(G453:AP453)</f>
        <v>740658757.77399993</v>
      </c>
      <c r="AR453" s="165">
        <f t="shared" ref="AR453:AR516" si="51">+AQ453/$AT$2</f>
        <v>156635.49243933128</v>
      </c>
    </row>
    <row r="454" spans="1:44" x14ac:dyDescent="0.25">
      <c r="A454" s="11" t="str">
        <f t="shared" si="47"/>
        <v>6</v>
      </c>
      <c r="B454" s="11" t="str">
        <f t="shared" si="48"/>
        <v>60</v>
      </c>
      <c r="C454" s="11" t="str">
        <f t="shared" si="49"/>
        <v>606</v>
      </c>
      <c r="D454" s="23">
        <v>60603100</v>
      </c>
      <c r="E454" s="119" t="s">
        <v>3269</v>
      </c>
      <c r="F454" s="24" t="s">
        <v>2029</v>
      </c>
      <c r="G454" s="12">
        <f>+SUMIFS('BLG1222'!$I:$I,'BLG1222'!$A:$A,'ALL 2022'!$2:$2,'BLG1222'!$D:$D,'ALL 2022'!$D:$D)</f>
        <v>0</v>
      </c>
      <c r="H454" s="12">
        <f>+SUMIFS('BLG1222'!$I:$I,'BLG1222'!$A:$A,'ALL 2022'!$2:$2,'BLG1222'!$D:$D,'ALL 2022'!$D:$D)</f>
        <v>0</v>
      </c>
      <c r="I454" s="12">
        <f>+SUMIFS('BLG1222'!$I:$I,'BLG1222'!$A:$A,'ALL 2022'!$2:$2,'BLG1222'!$D:$D,'ALL 2022'!$D:$D)</f>
        <v>0</v>
      </c>
      <c r="J454" s="12">
        <f>+SUMIFS('BLG1222'!$I:$I,'BLG1222'!$A:$A,'ALL 2022'!$2:$2,'BLG1222'!$D:$D,'ALL 2022'!$D:$D)</f>
        <v>0</v>
      </c>
      <c r="K454" s="12">
        <f>+SUMIFS('BLG1222'!$I:$I,'BLG1222'!$A:$A,'ALL 2022'!$2:$2,'BLG1222'!$D:$D,'ALL 2022'!$D:$D)</f>
        <v>0</v>
      </c>
      <c r="L454" s="12">
        <f>+SUMIFS('BLG1222'!$I:$I,'BLG1222'!$A:$A,'ALL 2022'!$2:$2,'BLG1222'!$D:$D,'ALL 2022'!$D:$D)</f>
        <v>0</v>
      </c>
      <c r="M454" s="12">
        <f>+SUMIFS('BLG1222'!$I:$I,'BLG1222'!$A:$A,'ALL 2022'!$2:$2,'BLG1222'!$D:$D,'ALL 2022'!$D:$D)</f>
        <v>0</v>
      </c>
      <c r="N454" s="12">
        <f>+SUMIFS('BLG1222'!$I:$I,'BLG1222'!$A:$A,'ALL 2022'!$2:$2,'BLG1222'!$D:$D,'ALL 2022'!$D:$D)</f>
        <v>0</v>
      </c>
      <c r="O454" s="12">
        <f>+SUMIFS('BLG1222'!$I:$I,'BLG1222'!$A:$A,'ALL 2022'!$2:$2,'BLG1222'!$D:$D,'ALL 2022'!$D:$D)</f>
        <v>0</v>
      </c>
      <c r="P454" s="12">
        <f>+SUMIFS('BLG1222'!$I:$I,'BLG1222'!$A:$A,'ALL 2022'!$2:$2,'BLG1222'!$D:$D,'ALL 2022'!$D:$D)</f>
        <v>0</v>
      </c>
      <c r="Q454" s="12">
        <f>+SUMIFS('BLG1222'!$I:$I,'BLG1222'!$A:$A,'ALL 2022'!$2:$2,'BLG1222'!$D:$D,'ALL 2022'!$D:$D)</f>
        <v>0</v>
      </c>
      <c r="R454" s="12">
        <f>+SUMIFS('BLG1222'!$I:$I,'BLG1222'!$A:$A,'ALL 2022'!$2:$2,'BLG1222'!$D:$D,'ALL 2022'!$D:$D)</f>
        <v>0</v>
      </c>
      <c r="S454" s="12">
        <f>+SUMIFS('BLG1222'!$I:$I,'BLG1222'!$A:$A,'ALL 2022'!$2:$2,'BLG1222'!$D:$D,'ALL 2022'!$D:$D)</f>
        <v>203023166.25</v>
      </c>
      <c r="T454" s="12">
        <f>+SUMIFS('BLG1222'!$I:$I,'BLG1222'!$A:$A,'ALL 2022'!$2:$2,'BLG1222'!$D:$D,'ALL 2022'!$D:$D)</f>
        <v>0</v>
      </c>
      <c r="U454" s="12">
        <f>+SUMIFS('BLG1222'!$I:$I,'BLG1222'!$A:$A,'ALL 2022'!$2:$2,'BLG1222'!$D:$D,'ALL 2022'!$D:$D)</f>
        <v>0</v>
      </c>
      <c r="V454" s="12">
        <f>+SUMIFS('BLG1222'!$I:$I,'BLG1222'!$A:$A,'ALL 2022'!$2:$2,'BLG1222'!$D:$D,'ALL 2022'!$D:$D)</f>
        <v>0</v>
      </c>
      <c r="W454" s="12">
        <f>+SUMIFS('BLG1222'!$I:$I,'BLG1222'!$A:$A,'ALL 2022'!$2:$2,'BLG1222'!$D:$D,'ALL 2022'!$D:$D)</f>
        <v>0</v>
      </c>
      <c r="X454" s="12">
        <f>+SUMIFS('BLG1222'!$I:$I,'BLG1222'!$A:$A,'ALL 2022'!$2:$2,'BLG1222'!$D:$D,'ALL 2022'!$D:$D)</f>
        <v>0</v>
      </c>
      <c r="Y454" s="12">
        <f>+SUMIFS('BLG1222'!$I:$I,'BLG1222'!$A:$A,'ALL 2022'!$2:$2,'BLG1222'!$D:$D,'ALL 2022'!$D:$D)</f>
        <v>0</v>
      </c>
      <c r="Z454" s="12">
        <f>+SUMIFS('BLG1222'!$I:$I,'BLG1222'!$A:$A,'ALL 2022'!$2:$2,'BLG1222'!$D:$D,'ALL 2022'!$D:$D)</f>
        <v>0</v>
      </c>
      <c r="AA454" s="12">
        <f>+SUMIFS('BLG1222'!$I:$I,'BLG1222'!$A:$A,'ALL 2022'!$2:$2,'BLG1222'!$D:$D,'ALL 2022'!$D:$D)</f>
        <v>0</v>
      </c>
      <c r="AB454" s="12">
        <f>+SUMIFS('BLG1222'!$I:$I,'BLG1222'!$A:$A,'ALL 2022'!$2:$2,'BLG1222'!$D:$D,'ALL 2022'!$D:$D)</f>
        <v>0</v>
      </c>
      <c r="AC454" s="12">
        <f>+SUMIFS('BLG1222'!$I:$I,'BLG1222'!$A:$A,'ALL 2022'!$2:$2,'BLG1222'!$D:$D,'ALL 2022'!$D:$D)</f>
        <v>0</v>
      </c>
      <c r="AD454" s="12">
        <f>+SUMIFS('BLG1222'!$I:$I,'BLG1222'!$A:$A,'ALL 2022'!$2:$2,'BLG1222'!$D:$D,'ALL 2022'!$D:$D)</f>
        <v>0</v>
      </c>
      <c r="AE454" s="12">
        <f>+SUMIFS('BLG1222'!$I:$I,'BLG1222'!$A:$A,'ALL 2022'!$2:$2,'BLG1222'!$D:$D,'ALL 2022'!$D:$D)</f>
        <v>0</v>
      </c>
      <c r="AF454" s="12">
        <f>+SUMIFS('BLG1222'!$I:$I,'BLG1222'!$A:$A,'ALL 2022'!$2:$2,'BLG1222'!$D:$D,'ALL 2022'!$D:$D)</f>
        <v>0</v>
      </c>
      <c r="AG454" s="12">
        <f>+SUMIFS('BLG1222'!$I:$I,'BLG1222'!$A:$A,'ALL 2022'!$2:$2,'BLG1222'!$D:$D,'ALL 2022'!$D:$D)</f>
        <v>0</v>
      </c>
      <c r="AH454" s="12">
        <f>+SUMIFS('BLG1222'!$I:$I,'BLG1222'!$A:$A,'ALL 2022'!$2:$2,'BLG1222'!$D:$D,'ALL 2022'!$D:$D)</f>
        <v>0</v>
      </c>
      <c r="AI454" s="12">
        <f>+SUMIFS('BLG1222'!$I:$I,'BLG1222'!$A:$A,'ALL 2022'!$2:$2,'BLG1222'!$D:$D,'ALL 2022'!$D:$D)</f>
        <v>0</v>
      </c>
      <c r="AJ454" s="12">
        <f>+SUMIFS('BLG1222'!$I:$I,'BLG1222'!$A:$A,'ALL 2022'!$2:$2,'BLG1222'!$D:$D,'ALL 2022'!$D:$D)</f>
        <v>0</v>
      </c>
      <c r="AK454" s="12">
        <f>+SUMIFS('BLG1222'!$I:$I,'BLG1222'!$A:$A,'ALL 2022'!$2:$2,'BLG1222'!$D:$D,'ALL 2022'!$D:$D)</f>
        <v>0</v>
      </c>
      <c r="AL454" s="12">
        <f>+SUMIFS('BLG1222'!$I:$I,'BLG1222'!$A:$A,'ALL 2022'!$2:$2,'BLG1222'!$D:$D,'ALL 2022'!$D:$D)</f>
        <v>0</v>
      </c>
      <c r="AM454" s="12">
        <f>+SUMIFS('BLG1222'!$I:$I,'BLG1222'!$A:$A,'ALL 2022'!$2:$2,'BLG1222'!$D:$D,'ALL 2022'!$D:$D)</f>
        <v>0</v>
      </c>
      <c r="AN454" s="12">
        <f>+SUMIFS('BLG1222'!$I:$I,'BLG1222'!$A:$A,'ALL 2022'!$2:$2,'BLG1222'!$D:$D,'ALL 2022'!$D:$D)</f>
        <v>0</v>
      </c>
      <c r="AO454" s="12">
        <f>+SUMIFS('BLG1222'!$I:$I,'BLG1222'!$A:$A,'ALL 2022'!$2:$2,'BLG1222'!$D:$D,'ALL 2022'!$D:$D)</f>
        <v>0</v>
      </c>
      <c r="AP454" s="12">
        <f>+SUMIFS('BLG1222'!$I:$I,'BLG1222'!$A:$A,'ALL 2022'!$2:$2,'BLG1222'!$D:$D,'ALL 2022'!$D:$D)</f>
        <v>0</v>
      </c>
      <c r="AQ454" s="164">
        <f t="shared" si="50"/>
        <v>203023166.25</v>
      </c>
      <c r="AR454" s="165">
        <f t="shared" si="51"/>
        <v>42935.607374353662</v>
      </c>
    </row>
    <row r="455" spans="1:44" x14ac:dyDescent="0.25">
      <c r="A455" s="11" t="str">
        <f t="shared" si="47"/>
        <v>6</v>
      </c>
      <c r="B455" s="11" t="str">
        <f t="shared" si="48"/>
        <v>60</v>
      </c>
      <c r="C455" s="11" t="str">
        <f t="shared" si="49"/>
        <v>606</v>
      </c>
      <c r="D455" s="23">
        <v>60604000</v>
      </c>
      <c r="E455" s="119" t="s">
        <v>3269</v>
      </c>
      <c r="F455" s="24" t="s">
        <v>166</v>
      </c>
      <c r="G455" s="12">
        <f>+SUMIFS('BLG1222'!$I:$I,'BLG1222'!$A:$A,'ALL 2022'!$2:$2,'BLG1222'!$D:$D,'ALL 2022'!$D:$D)</f>
        <v>0</v>
      </c>
      <c r="H455" s="12">
        <f>+SUMIFS('BLG1222'!$I:$I,'BLG1222'!$A:$A,'ALL 2022'!$2:$2,'BLG1222'!$D:$D,'ALL 2022'!$D:$D)</f>
        <v>32346258.210000001</v>
      </c>
      <c r="I455" s="12">
        <f>+SUMIFS('BLG1222'!$I:$I,'BLG1222'!$A:$A,'ALL 2022'!$2:$2,'BLG1222'!$D:$D,'ALL 2022'!$D:$D)</f>
        <v>0</v>
      </c>
      <c r="J455" s="12">
        <f>+SUMIFS('BLG1222'!$I:$I,'BLG1222'!$A:$A,'ALL 2022'!$2:$2,'BLG1222'!$D:$D,'ALL 2022'!$D:$D)</f>
        <v>0</v>
      </c>
      <c r="K455" s="12">
        <f>+SUMIFS('BLG1222'!$I:$I,'BLG1222'!$A:$A,'ALL 2022'!$2:$2,'BLG1222'!$D:$D,'ALL 2022'!$D:$D)</f>
        <v>0</v>
      </c>
      <c r="L455" s="12">
        <f>+SUMIFS('BLG1222'!$I:$I,'BLG1222'!$A:$A,'ALL 2022'!$2:$2,'BLG1222'!$D:$D,'ALL 2022'!$D:$D)</f>
        <v>0</v>
      </c>
      <c r="M455" s="12">
        <f>+SUMIFS('BLG1222'!$I:$I,'BLG1222'!$A:$A,'ALL 2022'!$2:$2,'BLG1222'!$D:$D,'ALL 2022'!$D:$D)</f>
        <v>0</v>
      </c>
      <c r="N455" s="12">
        <f>+SUMIFS('BLG1222'!$I:$I,'BLG1222'!$A:$A,'ALL 2022'!$2:$2,'BLG1222'!$D:$D,'ALL 2022'!$D:$D)</f>
        <v>0</v>
      </c>
      <c r="O455" s="12">
        <f>+SUMIFS('BLG1222'!$I:$I,'BLG1222'!$A:$A,'ALL 2022'!$2:$2,'BLG1222'!$D:$D,'ALL 2022'!$D:$D)</f>
        <v>1102299.83</v>
      </c>
      <c r="P455" s="12">
        <f>+SUMIFS('BLG1222'!$I:$I,'BLG1222'!$A:$A,'ALL 2022'!$2:$2,'BLG1222'!$D:$D,'ALL 2022'!$D:$D)</f>
        <v>47160</v>
      </c>
      <c r="Q455" s="12">
        <f>+SUMIFS('BLG1222'!$I:$I,'BLG1222'!$A:$A,'ALL 2022'!$2:$2,'BLG1222'!$D:$D,'ALL 2022'!$D:$D)</f>
        <v>116017.51</v>
      </c>
      <c r="R455" s="12">
        <f>+SUMIFS('BLG1222'!$I:$I,'BLG1222'!$A:$A,'ALL 2022'!$2:$2,'BLG1222'!$D:$D,'ALL 2022'!$D:$D)</f>
        <v>1581460</v>
      </c>
      <c r="S455" s="12">
        <f>+SUMIFS('BLG1222'!$I:$I,'BLG1222'!$A:$A,'ALL 2022'!$2:$2,'BLG1222'!$D:$D,'ALL 2022'!$D:$D)</f>
        <v>1311052.5</v>
      </c>
      <c r="T455" s="12">
        <f>+SUMIFS('BLG1222'!$I:$I,'BLG1222'!$A:$A,'ALL 2022'!$2:$2,'BLG1222'!$D:$D,'ALL 2022'!$D:$D)</f>
        <v>5792539.4900000002</v>
      </c>
      <c r="U455" s="12">
        <f>+SUMIFS('BLG1222'!$I:$I,'BLG1222'!$A:$A,'ALL 2022'!$2:$2,'BLG1222'!$D:$D,'ALL 2022'!$D:$D)</f>
        <v>0</v>
      </c>
      <c r="V455" s="12">
        <f>+SUMIFS('BLG1222'!$I:$I,'BLG1222'!$A:$A,'ALL 2022'!$2:$2,'BLG1222'!$D:$D,'ALL 2022'!$D:$D)</f>
        <v>0</v>
      </c>
      <c r="W455" s="12">
        <f>+SUMIFS('BLG1222'!$I:$I,'BLG1222'!$A:$A,'ALL 2022'!$2:$2,'BLG1222'!$D:$D,'ALL 2022'!$D:$D)</f>
        <v>16153428.01</v>
      </c>
      <c r="X455" s="12">
        <f>+SUMIFS('BLG1222'!$I:$I,'BLG1222'!$A:$A,'ALL 2022'!$2:$2,'BLG1222'!$D:$D,'ALL 2022'!$D:$D)</f>
        <v>1289000</v>
      </c>
      <c r="Y455" s="12">
        <f>+SUMIFS('BLG1222'!$I:$I,'BLG1222'!$A:$A,'ALL 2022'!$2:$2,'BLG1222'!$D:$D,'ALL 2022'!$D:$D)</f>
        <v>0</v>
      </c>
      <c r="Z455" s="12">
        <f>+SUMIFS('BLG1222'!$I:$I,'BLG1222'!$A:$A,'ALL 2022'!$2:$2,'BLG1222'!$D:$D,'ALL 2022'!$D:$D)</f>
        <v>0</v>
      </c>
      <c r="AA455" s="12">
        <f>+SUMIFS('BLG1222'!$I:$I,'BLG1222'!$A:$A,'ALL 2022'!$2:$2,'BLG1222'!$D:$D,'ALL 2022'!$D:$D)</f>
        <v>0</v>
      </c>
      <c r="AB455" s="12">
        <f>+SUMIFS('BLG1222'!$I:$I,'BLG1222'!$A:$A,'ALL 2022'!$2:$2,'BLG1222'!$D:$D,'ALL 2022'!$D:$D)</f>
        <v>67065278.43</v>
      </c>
      <c r="AC455" s="12">
        <f>+SUMIFS('BLG1222'!$I:$I,'BLG1222'!$A:$A,'ALL 2022'!$2:$2,'BLG1222'!$D:$D,'ALL 2022'!$D:$D)</f>
        <v>90919805.981999993</v>
      </c>
      <c r="AD455" s="12">
        <f>+SUMIFS('BLG1222'!$I:$I,'BLG1222'!$A:$A,'ALL 2022'!$2:$2,'BLG1222'!$D:$D,'ALL 2022'!$D:$D)</f>
        <v>0</v>
      </c>
      <c r="AE455" s="12">
        <f>+SUMIFS('BLG1222'!$I:$I,'BLG1222'!$A:$A,'ALL 2022'!$2:$2,'BLG1222'!$D:$D,'ALL 2022'!$D:$D)</f>
        <v>0</v>
      </c>
      <c r="AF455" s="12">
        <f>+SUMIFS('BLG1222'!$I:$I,'BLG1222'!$A:$A,'ALL 2022'!$2:$2,'BLG1222'!$D:$D,'ALL 2022'!$D:$D)</f>
        <v>1468820</v>
      </c>
      <c r="AG455" s="12">
        <f>+SUMIFS('BLG1222'!$I:$I,'BLG1222'!$A:$A,'ALL 2022'!$2:$2,'BLG1222'!$D:$D,'ALL 2022'!$D:$D)</f>
        <v>0</v>
      </c>
      <c r="AH455" s="12">
        <f>+SUMIFS('BLG1222'!$I:$I,'BLG1222'!$A:$A,'ALL 2022'!$2:$2,'BLG1222'!$D:$D,'ALL 2022'!$D:$D)</f>
        <v>0</v>
      </c>
      <c r="AI455" s="12">
        <f>+SUMIFS('BLG1222'!$I:$I,'BLG1222'!$A:$A,'ALL 2022'!$2:$2,'BLG1222'!$D:$D,'ALL 2022'!$D:$D)</f>
        <v>0</v>
      </c>
      <c r="AJ455" s="12">
        <f>+SUMIFS('BLG1222'!$I:$I,'BLG1222'!$A:$A,'ALL 2022'!$2:$2,'BLG1222'!$D:$D,'ALL 2022'!$D:$D)</f>
        <v>333020</v>
      </c>
      <c r="AK455" s="12">
        <f>+SUMIFS('BLG1222'!$I:$I,'BLG1222'!$A:$A,'ALL 2022'!$2:$2,'BLG1222'!$D:$D,'ALL 2022'!$D:$D)</f>
        <v>9100468.0800000001</v>
      </c>
      <c r="AL455" s="12">
        <f>+SUMIFS('BLG1222'!$I:$I,'BLG1222'!$A:$A,'ALL 2022'!$2:$2,'BLG1222'!$D:$D,'ALL 2022'!$D:$D)</f>
        <v>9815631.6199999992</v>
      </c>
      <c r="AM455" s="12">
        <f>+SUMIFS('BLG1222'!$I:$I,'BLG1222'!$A:$A,'ALL 2022'!$2:$2,'BLG1222'!$D:$D,'ALL 2022'!$D:$D)</f>
        <v>7929850</v>
      </c>
      <c r="AN455" s="12">
        <f>+SUMIFS('BLG1222'!$I:$I,'BLG1222'!$A:$A,'ALL 2022'!$2:$2,'BLG1222'!$D:$D,'ALL 2022'!$D:$D)</f>
        <v>0</v>
      </c>
      <c r="AO455" s="12">
        <f>+SUMIFS('BLG1222'!$I:$I,'BLG1222'!$A:$A,'ALL 2022'!$2:$2,'BLG1222'!$D:$D,'ALL 2022'!$D:$D)</f>
        <v>0</v>
      </c>
      <c r="AP455" s="12">
        <f>+SUMIFS('BLG1222'!$I:$I,'BLG1222'!$A:$A,'ALL 2022'!$2:$2,'BLG1222'!$D:$D,'ALL 2022'!$D:$D)</f>
        <v>0</v>
      </c>
      <c r="AQ455" s="164">
        <f t="shared" si="50"/>
        <v>246372089.662</v>
      </c>
      <c r="AR455" s="165">
        <f t="shared" si="51"/>
        <v>52103.094957650865</v>
      </c>
    </row>
    <row r="456" spans="1:44" x14ac:dyDescent="0.25">
      <c r="A456" s="11" t="str">
        <f t="shared" si="47"/>
        <v>6</v>
      </c>
      <c r="B456" s="11" t="str">
        <f t="shared" si="48"/>
        <v>60</v>
      </c>
      <c r="C456" s="11" t="str">
        <f t="shared" si="49"/>
        <v>606</v>
      </c>
      <c r="D456" s="23">
        <v>60605000</v>
      </c>
      <c r="E456" s="119" t="s">
        <v>3269</v>
      </c>
      <c r="F456" s="24" t="s">
        <v>167</v>
      </c>
      <c r="G456" s="12">
        <f>+SUMIFS('BLG1222'!$I:$I,'BLG1222'!$A:$A,'ALL 2022'!$2:$2,'BLG1222'!$D:$D,'ALL 2022'!$D:$D)</f>
        <v>0</v>
      </c>
      <c r="H456" s="12">
        <f>+SUMIFS('BLG1222'!$I:$I,'BLG1222'!$A:$A,'ALL 2022'!$2:$2,'BLG1222'!$D:$D,'ALL 2022'!$D:$D)</f>
        <v>118484050.07000001</v>
      </c>
      <c r="I456" s="12">
        <f>+SUMIFS('BLG1222'!$I:$I,'BLG1222'!$A:$A,'ALL 2022'!$2:$2,'BLG1222'!$D:$D,'ALL 2022'!$D:$D)</f>
        <v>96711851.120000005</v>
      </c>
      <c r="J456" s="12">
        <f>+SUMIFS('BLG1222'!$I:$I,'BLG1222'!$A:$A,'ALL 2022'!$2:$2,'BLG1222'!$D:$D,'ALL 2022'!$D:$D)</f>
        <v>0</v>
      </c>
      <c r="K456" s="12">
        <f>+SUMIFS('BLG1222'!$I:$I,'BLG1222'!$A:$A,'ALL 2022'!$2:$2,'BLG1222'!$D:$D,'ALL 2022'!$D:$D)</f>
        <v>0</v>
      </c>
      <c r="L456" s="12">
        <f>+SUMIFS('BLG1222'!$I:$I,'BLG1222'!$A:$A,'ALL 2022'!$2:$2,'BLG1222'!$D:$D,'ALL 2022'!$D:$D)</f>
        <v>0</v>
      </c>
      <c r="M456" s="12">
        <f>+SUMIFS('BLG1222'!$I:$I,'BLG1222'!$A:$A,'ALL 2022'!$2:$2,'BLG1222'!$D:$D,'ALL 2022'!$D:$D)</f>
        <v>0</v>
      </c>
      <c r="N456" s="12">
        <f>+SUMIFS('BLG1222'!$I:$I,'BLG1222'!$A:$A,'ALL 2022'!$2:$2,'BLG1222'!$D:$D,'ALL 2022'!$D:$D)</f>
        <v>0</v>
      </c>
      <c r="O456" s="12">
        <f>+SUMIFS('BLG1222'!$I:$I,'BLG1222'!$A:$A,'ALL 2022'!$2:$2,'BLG1222'!$D:$D,'ALL 2022'!$D:$D)</f>
        <v>93253160.370000005</v>
      </c>
      <c r="P456" s="12">
        <f>+SUMIFS('BLG1222'!$I:$I,'BLG1222'!$A:$A,'ALL 2022'!$2:$2,'BLG1222'!$D:$D,'ALL 2022'!$D:$D)</f>
        <v>46037182.729999997</v>
      </c>
      <c r="Q456" s="12">
        <f>+SUMIFS('BLG1222'!$I:$I,'BLG1222'!$A:$A,'ALL 2022'!$2:$2,'BLG1222'!$D:$D,'ALL 2022'!$D:$D)</f>
        <v>265756.09000000003</v>
      </c>
      <c r="R456" s="12">
        <f>+SUMIFS('BLG1222'!$I:$I,'BLG1222'!$A:$A,'ALL 2022'!$2:$2,'BLG1222'!$D:$D,'ALL 2022'!$D:$D)</f>
        <v>6470601.71</v>
      </c>
      <c r="S456" s="12">
        <f>+SUMIFS('BLG1222'!$I:$I,'BLG1222'!$A:$A,'ALL 2022'!$2:$2,'BLG1222'!$D:$D,'ALL 2022'!$D:$D)</f>
        <v>2311349.12</v>
      </c>
      <c r="T456" s="12">
        <f>+SUMIFS('BLG1222'!$I:$I,'BLG1222'!$A:$A,'ALL 2022'!$2:$2,'BLG1222'!$D:$D,'ALL 2022'!$D:$D)</f>
        <v>721082915.73000002</v>
      </c>
      <c r="U456" s="12">
        <f>+SUMIFS('BLG1222'!$I:$I,'BLG1222'!$A:$A,'ALL 2022'!$2:$2,'BLG1222'!$D:$D,'ALL 2022'!$D:$D)</f>
        <v>83835009.040000007</v>
      </c>
      <c r="V456" s="12">
        <f>+SUMIFS('BLG1222'!$I:$I,'BLG1222'!$A:$A,'ALL 2022'!$2:$2,'BLG1222'!$D:$D,'ALL 2022'!$D:$D)</f>
        <v>0</v>
      </c>
      <c r="W456" s="12">
        <f>+SUMIFS('BLG1222'!$I:$I,'BLG1222'!$A:$A,'ALL 2022'!$2:$2,'BLG1222'!$D:$D,'ALL 2022'!$D:$D)</f>
        <v>86748043.829999998</v>
      </c>
      <c r="X456" s="12">
        <f>+SUMIFS('BLG1222'!$I:$I,'BLG1222'!$A:$A,'ALL 2022'!$2:$2,'BLG1222'!$D:$D,'ALL 2022'!$D:$D)</f>
        <v>23339672.399999999</v>
      </c>
      <c r="Y456" s="12">
        <f>+SUMIFS('BLG1222'!$I:$I,'BLG1222'!$A:$A,'ALL 2022'!$2:$2,'BLG1222'!$D:$D,'ALL 2022'!$D:$D)</f>
        <v>0</v>
      </c>
      <c r="Z456" s="12">
        <f>+SUMIFS('BLG1222'!$I:$I,'BLG1222'!$A:$A,'ALL 2022'!$2:$2,'BLG1222'!$D:$D,'ALL 2022'!$D:$D)</f>
        <v>0</v>
      </c>
      <c r="AA456" s="12">
        <f>+SUMIFS('BLG1222'!$I:$I,'BLG1222'!$A:$A,'ALL 2022'!$2:$2,'BLG1222'!$D:$D,'ALL 2022'!$D:$D)</f>
        <v>0</v>
      </c>
      <c r="AB456" s="12">
        <f>+SUMIFS('BLG1222'!$I:$I,'BLG1222'!$A:$A,'ALL 2022'!$2:$2,'BLG1222'!$D:$D,'ALL 2022'!$D:$D)</f>
        <v>269324144.38</v>
      </c>
      <c r="AC456" s="12">
        <f>+SUMIFS('BLG1222'!$I:$I,'BLG1222'!$A:$A,'ALL 2022'!$2:$2,'BLG1222'!$D:$D,'ALL 2022'!$D:$D)</f>
        <v>24158498.739999998</v>
      </c>
      <c r="AD456" s="12">
        <f>+SUMIFS('BLG1222'!$I:$I,'BLG1222'!$A:$A,'ALL 2022'!$2:$2,'BLG1222'!$D:$D,'ALL 2022'!$D:$D)</f>
        <v>0</v>
      </c>
      <c r="AE456" s="12">
        <f>+SUMIFS('BLG1222'!$I:$I,'BLG1222'!$A:$A,'ALL 2022'!$2:$2,'BLG1222'!$D:$D,'ALL 2022'!$D:$D)</f>
        <v>0</v>
      </c>
      <c r="AF456" s="12">
        <f>+SUMIFS('BLG1222'!$I:$I,'BLG1222'!$A:$A,'ALL 2022'!$2:$2,'BLG1222'!$D:$D,'ALL 2022'!$D:$D)</f>
        <v>4822258</v>
      </c>
      <c r="AG456" s="12">
        <f>+SUMIFS('BLG1222'!$I:$I,'BLG1222'!$A:$A,'ALL 2022'!$2:$2,'BLG1222'!$D:$D,'ALL 2022'!$D:$D)</f>
        <v>2917435.4</v>
      </c>
      <c r="AH456" s="12">
        <f>+SUMIFS('BLG1222'!$I:$I,'BLG1222'!$A:$A,'ALL 2022'!$2:$2,'BLG1222'!$D:$D,'ALL 2022'!$D:$D)</f>
        <v>316020</v>
      </c>
      <c r="AI456" s="12">
        <f>+SUMIFS('BLG1222'!$I:$I,'BLG1222'!$A:$A,'ALL 2022'!$2:$2,'BLG1222'!$D:$D,'ALL 2022'!$D:$D)</f>
        <v>0</v>
      </c>
      <c r="AJ456" s="12">
        <f>+SUMIFS('BLG1222'!$I:$I,'BLG1222'!$A:$A,'ALL 2022'!$2:$2,'BLG1222'!$D:$D,'ALL 2022'!$D:$D)</f>
        <v>1211335.23</v>
      </c>
      <c r="AK456" s="12">
        <f>+SUMIFS('BLG1222'!$I:$I,'BLG1222'!$A:$A,'ALL 2022'!$2:$2,'BLG1222'!$D:$D,'ALL 2022'!$D:$D)</f>
        <v>67346538.109999999</v>
      </c>
      <c r="AL456" s="12">
        <f>+SUMIFS('BLG1222'!$I:$I,'BLG1222'!$A:$A,'ALL 2022'!$2:$2,'BLG1222'!$D:$D,'ALL 2022'!$D:$D)</f>
        <v>144116098.50999999</v>
      </c>
      <c r="AM456" s="12">
        <f>+SUMIFS('BLG1222'!$I:$I,'BLG1222'!$A:$A,'ALL 2022'!$2:$2,'BLG1222'!$D:$D,'ALL 2022'!$D:$D)</f>
        <v>0</v>
      </c>
      <c r="AN456" s="12">
        <f>+SUMIFS('BLG1222'!$I:$I,'BLG1222'!$A:$A,'ALL 2022'!$2:$2,'BLG1222'!$D:$D,'ALL 2022'!$D:$D)</f>
        <v>0</v>
      </c>
      <c r="AO456" s="12">
        <f>+SUMIFS('BLG1222'!$I:$I,'BLG1222'!$A:$A,'ALL 2022'!$2:$2,'BLG1222'!$D:$D,'ALL 2022'!$D:$D)</f>
        <v>0</v>
      </c>
      <c r="AP456" s="12">
        <f>+SUMIFS('BLG1222'!$I:$I,'BLG1222'!$A:$A,'ALL 2022'!$2:$2,'BLG1222'!$D:$D,'ALL 2022'!$D:$D)</f>
        <v>0</v>
      </c>
      <c r="AQ456" s="164">
        <f t="shared" si="50"/>
        <v>1792751920.5800002</v>
      </c>
      <c r="AR456" s="165">
        <f t="shared" si="51"/>
        <v>379133.54423237569</v>
      </c>
    </row>
    <row r="457" spans="1:44" x14ac:dyDescent="0.25">
      <c r="A457" s="11" t="str">
        <f t="shared" si="47"/>
        <v>6</v>
      </c>
      <c r="B457" s="11" t="str">
        <f t="shared" si="48"/>
        <v>60</v>
      </c>
      <c r="C457" s="11" t="str">
        <f t="shared" si="49"/>
        <v>606</v>
      </c>
      <c r="D457" s="23">
        <v>60606000</v>
      </c>
      <c r="E457" s="119" t="s">
        <v>3269</v>
      </c>
      <c r="F457" s="24" t="s">
        <v>383</v>
      </c>
      <c r="G457" s="12">
        <f>+SUMIFS('BLG1222'!$I:$I,'BLG1222'!$A:$A,'ALL 2022'!$2:$2,'BLG1222'!$D:$D,'ALL 2022'!$D:$D)</f>
        <v>1459300</v>
      </c>
      <c r="H457" s="12">
        <f>+SUMIFS('BLG1222'!$I:$I,'BLG1222'!$A:$A,'ALL 2022'!$2:$2,'BLG1222'!$D:$D,'ALL 2022'!$D:$D)</f>
        <v>0</v>
      </c>
      <c r="I457" s="12">
        <f>+SUMIFS('BLG1222'!$I:$I,'BLG1222'!$A:$A,'ALL 2022'!$2:$2,'BLG1222'!$D:$D,'ALL 2022'!$D:$D)</f>
        <v>2163419.34</v>
      </c>
      <c r="J457" s="12">
        <f>+SUMIFS('BLG1222'!$I:$I,'BLG1222'!$A:$A,'ALL 2022'!$2:$2,'BLG1222'!$D:$D,'ALL 2022'!$D:$D)</f>
        <v>0</v>
      </c>
      <c r="K457" s="12">
        <f>+SUMIFS('BLG1222'!$I:$I,'BLG1222'!$A:$A,'ALL 2022'!$2:$2,'BLG1222'!$D:$D,'ALL 2022'!$D:$D)</f>
        <v>0</v>
      </c>
      <c r="L457" s="12">
        <f>+SUMIFS('BLG1222'!$I:$I,'BLG1222'!$A:$A,'ALL 2022'!$2:$2,'BLG1222'!$D:$D,'ALL 2022'!$D:$D)</f>
        <v>0</v>
      </c>
      <c r="M457" s="12">
        <f>+SUMIFS('BLG1222'!$I:$I,'BLG1222'!$A:$A,'ALL 2022'!$2:$2,'BLG1222'!$D:$D,'ALL 2022'!$D:$D)</f>
        <v>0</v>
      </c>
      <c r="N457" s="12">
        <f>+SUMIFS('BLG1222'!$I:$I,'BLG1222'!$A:$A,'ALL 2022'!$2:$2,'BLG1222'!$D:$D,'ALL 2022'!$D:$D)</f>
        <v>0</v>
      </c>
      <c r="O457" s="12">
        <f>+SUMIFS('BLG1222'!$I:$I,'BLG1222'!$A:$A,'ALL 2022'!$2:$2,'BLG1222'!$D:$D,'ALL 2022'!$D:$D)</f>
        <v>0</v>
      </c>
      <c r="P457" s="12">
        <f>+SUMIFS('BLG1222'!$I:$I,'BLG1222'!$A:$A,'ALL 2022'!$2:$2,'BLG1222'!$D:$D,'ALL 2022'!$D:$D)</f>
        <v>211678</v>
      </c>
      <c r="Q457" s="12">
        <f>+SUMIFS('BLG1222'!$I:$I,'BLG1222'!$A:$A,'ALL 2022'!$2:$2,'BLG1222'!$D:$D,'ALL 2022'!$D:$D)</f>
        <v>0</v>
      </c>
      <c r="R457" s="12">
        <f>+SUMIFS('BLG1222'!$I:$I,'BLG1222'!$A:$A,'ALL 2022'!$2:$2,'BLG1222'!$D:$D,'ALL 2022'!$D:$D)</f>
        <v>0</v>
      </c>
      <c r="S457" s="12">
        <f>+SUMIFS('BLG1222'!$I:$I,'BLG1222'!$A:$A,'ALL 2022'!$2:$2,'BLG1222'!$D:$D,'ALL 2022'!$D:$D)</f>
        <v>6000</v>
      </c>
      <c r="T457" s="12">
        <f>+SUMIFS('BLG1222'!$I:$I,'BLG1222'!$A:$A,'ALL 2022'!$2:$2,'BLG1222'!$D:$D,'ALL 2022'!$D:$D)</f>
        <v>0</v>
      </c>
      <c r="U457" s="12">
        <f>+SUMIFS('BLG1222'!$I:$I,'BLG1222'!$A:$A,'ALL 2022'!$2:$2,'BLG1222'!$D:$D,'ALL 2022'!$D:$D)</f>
        <v>608813989.95000005</v>
      </c>
      <c r="V457" s="12">
        <f>+SUMIFS('BLG1222'!$I:$I,'BLG1222'!$A:$A,'ALL 2022'!$2:$2,'BLG1222'!$D:$D,'ALL 2022'!$D:$D)</f>
        <v>0</v>
      </c>
      <c r="W457" s="12">
        <f>+SUMIFS('BLG1222'!$I:$I,'BLG1222'!$A:$A,'ALL 2022'!$2:$2,'BLG1222'!$D:$D,'ALL 2022'!$D:$D)</f>
        <v>0</v>
      </c>
      <c r="X457" s="12">
        <f>+SUMIFS('BLG1222'!$I:$I,'BLG1222'!$A:$A,'ALL 2022'!$2:$2,'BLG1222'!$D:$D,'ALL 2022'!$D:$D)</f>
        <v>0</v>
      </c>
      <c r="Y457" s="12">
        <f>+SUMIFS('BLG1222'!$I:$I,'BLG1222'!$A:$A,'ALL 2022'!$2:$2,'BLG1222'!$D:$D,'ALL 2022'!$D:$D)</f>
        <v>0</v>
      </c>
      <c r="Z457" s="12">
        <f>+SUMIFS('BLG1222'!$I:$I,'BLG1222'!$A:$A,'ALL 2022'!$2:$2,'BLG1222'!$D:$D,'ALL 2022'!$D:$D)</f>
        <v>0</v>
      </c>
      <c r="AA457" s="12">
        <f>+SUMIFS('BLG1222'!$I:$I,'BLG1222'!$A:$A,'ALL 2022'!$2:$2,'BLG1222'!$D:$D,'ALL 2022'!$D:$D)</f>
        <v>0</v>
      </c>
      <c r="AB457" s="12">
        <f>+SUMIFS('BLG1222'!$I:$I,'BLG1222'!$A:$A,'ALL 2022'!$2:$2,'BLG1222'!$D:$D,'ALL 2022'!$D:$D)</f>
        <v>18050000</v>
      </c>
      <c r="AC457" s="12">
        <f>+SUMIFS('BLG1222'!$I:$I,'BLG1222'!$A:$A,'ALL 2022'!$2:$2,'BLG1222'!$D:$D,'ALL 2022'!$D:$D)</f>
        <v>0</v>
      </c>
      <c r="AD457" s="12">
        <f>+SUMIFS('BLG1222'!$I:$I,'BLG1222'!$A:$A,'ALL 2022'!$2:$2,'BLG1222'!$D:$D,'ALL 2022'!$D:$D)</f>
        <v>0</v>
      </c>
      <c r="AE457" s="12">
        <f>+SUMIFS('BLG1222'!$I:$I,'BLG1222'!$A:$A,'ALL 2022'!$2:$2,'BLG1222'!$D:$D,'ALL 2022'!$D:$D)</f>
        <v>0</v>
      </c>
      <c r="AF457" s="12">
        <f>+SUMIFS('BLG1222'!$I:$I,'BLG1222'!$A:$A,'ALL 2022'!$2:$2,'BLG1222'!$D:$D,'ALL 2022'!$D:$D)</f>
        <v>0</v>
      </c>
      <c r="AG457" s="12">
        <f>+SUMIFS('BLG1222'!$I:$I,'BLG1222'!$A:$A,'ALL 2022'!$2:$2,'BLG1222'!$D:$D,'ALL 2022'!$D:$D)</f>
        <v>361370</v>
      </c>
      <c r="AH457" s="12">
        <f>+SUMIFS('BLG1222'!$I:$I,'BLG1222'!$A:$A,'ALL 2022'!$2:$2,'BLG1222'!$D:$D,'ALL 2022'!$D:$D)</f>
        <v>711300</v>
      </c>
      <c r="AI457" s="12">
        <f>+SUMIFS('BLG1222'!$I:$I,'BLG1222'!$A:$A,'ALL 2022'!$2:$2,'BLG1222'!$D:$D,'ALL 2022'!$D:$D)</f>
        <v>0</v>
      </c>
      <c r="AJ457" s="12">
        <f>+SUMIFS('BLG1222'!$I:$I,'BLG1222'!$A:$A,'ALL 2022'!$2:$2,'BLG1222'!$D:$D,'ALL 2022'!$D:$D)</f>
        <v>0</v>
      </c>
      <c r="AK457" s="12">
        <f>+SUMIFS('BLG1222'!$I:$I,'BLG1222'!$A:$A,'ALL 2022'!$2:$2,'BLG1222'!$D:$D,'ALL 2022'!$D:$D)</f>
        <v>0</v>
      </c>
      <c r="AL457" s="12">
        <f>+SUMIFS('BLG1222'!$I:$I,'BLG1222'!$A:$A,'ALL 2022'!$2:$2,'BLG1222'!$D:$D,'ALL 2022'!$D:$D)</f>
        <v>0</v>
      </c>
      <c r="AM457" s="12">
        <f>+SUMIFS('BLG1222'!$I:$I,'BLG1222'!$A:$A,'ALL 2022'!$2:$2,'BLG1222'!$D:$D,'ALL 2022'!$D:$D)</f>
        <v>0</v>
      </c>
      <c r="AN457" s="12">
        <f>+SUMIFS('BLG1222'!$I:$I,'BLG1222'!$A:$A,'ALL 2022'!$2:$2,'BLG1222'!$D:$D,'ALL 2022'!$D:$D)</f>
        <v>0</v>
      </c>
      <c r="AO457" s="12">
        <f>+SUMIFS('BLG1222'!$I:$I,'BLG1222'!$A:$A,'ALL 2022'!$2:$2,'BLG1222'!$D:$D,'ALL 2022'!$D:$D)</f>
        <v>0</v>
      </c>
      <c r="AP457" s="12">
        <f>+SUMIFS('BLG1222'!$I:$I,'BLG1222'!$A:$A,'ALL 2022'!$2:$2,'BLG1222'!$D:$D,'ALL 2022'!$D:$D)</f>
        <v>0</v>
      </c>
      <c r="AQ457" s="164">
        <f t="shared" si="50"/>
        <v>631777057.29000008</v>
      </c>
      <c r="AR457" s="165">
        <f t="shared" si="51"/>
        <v>133609.04659779425</v>
      </c>
    </row>
    <row r="458" spans="1:44" x14ac:dyDescent="0.25">
      <c r="A458" s="11" t="str">
        <f t="shared" si="47"/>
        <v>6</v>
      </c>
      <c r="B458" s="11" t="str">
        <f t="shared" si="48"/>
        <v>60</v>
      </c>
      <c r="C458" s="11" t="str">
        <f t="shared" si="49"/>
        <v>606</v>
      </c>
      <c r="D458" s="23">
        <v>60606100</v>
      </c>
      <c r="E458" s="119" t="s">
        <v>3269</v>
      </c>
      <c r="F458" s="24" t="s">
        <v>371</v>
      </c>
      <c r="G458" s="12">
        <f>+SUMIFS('BLG1222'!$I:$I,'BLG1222'!$A:$A,'ALL 2022'!$2:$2,'BLG1222'!$D:$D,'ALL 2022'!$D:$D)</f>
        <v>0</v>
      </c>
      <c r="H458" s="12">
        <f>+SUMIFS('BLG1222'!$I:$I,'BLG1222'!$A:$A,'ALL 2022'!$2:$2,'BLG1222'!$D:$D,'ALL 2022'!$D:$D)</f>
        <v>0</v>
      </c>
      <c r="I458" s="12">
        <f>+SUMIFS('BLG1222'!$I:$I,'BLG1222'!$A:$A,'ALL 2022'!$2:$2,'BLG1222'!$D:$D,'ALL 2022'!$D:$D)</f>
        <v>0</v>
      </c>
      <c r="J458" s="12">
        <f>+SUMIFS('BLG1222'!$I:$I,'BLG1222'!$A:$A,'ALL 2022'!$2:$2,'BLG1222'!$D:$D,'ALL 2022'!$D:$D)</f>
        <v>0</v>
      </c>
      <c r="K458" s="12">
        <f>+SUMIFS('BLG1222'!$I:$I,'BLG1222'!$A:$A,'ALL 2022'!$2:$2,'BLG1222'!$D:$D,'ALL 2022'!$D:$D)</f>
        <v>0</v>
      </c>
      <c r="L458" s="12">
        <f>+SUMIFS('BLG1222'!$I:$I,'BLG1222'!$A:$A,'ALL 2022'!$2:$2,'BLG1222'!$D:$D,'ALL 2022'!$D:$D)</f>
        <v>0</v>
      </c>
      <c r="M458" s="12">
        <f>+SUMIFS('BLG1222'!$I:$I,'BLG1222'!$A:$A,'ALL 2022'!$2:$2,'BLG1222'!$D:$D,'ALL 2022'!$D:$D)</f>
        <v>0</v>
      </c>
      <c r="N458" s="12">
        <f>+SUMIFS('BLG1222'!$I:$I,'BLG1222'!$A:$A,'ALL 2022'!$2:$2,'BLG1222'!$D:$D,'ALL 2022'!$D:$D)</f>
        <v>0</v>
      </c>
      <c r="O458" s="12">
        <f>+SUMIFS('BLG1222'!$I:$I,'BLG1222'!$A:$A,'ALL 2022'!$2:$2,'BLG1222'!$D:$D,'ALL 2022'!$D:$D)</f>
        <v>0</v>
      </c>
      <c r="P458" s="12">
        <f>+SUMIFS('BLG1222'!$I:$I,'BLG1222'!$A:$A,'ALL 2022'!$2:$2,'BLG1222'!$D:$D,'ALL 2022'!$D:$D)</f>
        <v>0</v>
      </c>
      <c r="Q458" s="12">
        <f>+SUMIFS('BLG1222'!$I:$I,'BLG1222'!$A:$A,'ALL 2022'!$2:$2,'BLG1222'!$D:$D,'ALL 2022'!$D:$D)</f>
        <v>0</v>
      </c>
      <c r="R458" s="12">
        <f>+SUMIFS('BLG1222'!$I:$I,'BLG1222'!$A:$A,'ALL 2022'!$2:$2,'BLG1222'!$D:$D,'ALL 2022'!$D:$D)</f>
        <v>0</v>
      </c>
      <c r="S458" s="12">
        <f>+SUMIFS('BLG1222'!$I:$I,'BLG1222'!$A:$A,'ALL 2022'!$2:$2,'BLG1222'!$D:$D,'ALL 2022'!$D:$D)</f>
        <v>396979145.24000001</v>
      </c>
      <c r="T458" s="12">
        <f>+SUMIFS('BLG1222'!$I:$I,'BLG1222'!$A:$A,'ALL 2022'!$2:$2,'BLG1222'!$D:$D,'ALL 2022'!$D:$D)</f>
        <v>0</v>
      </c>
      <c r="U458" s="12">
        <f>+SUMIFS('BLG1222'!$I:$I,'BLG1222'!$A:$A,'ALL 2022'!$2:$2,'BLG1222'!$D:$D,'ALL 2022'!$D:$D)</f>
        <v>0</v>
      </c>
      <c r="V458" s="12">
        <f>+SUMIFS('BLG1222'!$I:$I,'BLG1222'!$A:$A,'ALL 2022'!$2:$2,'BLG1222'!$D:$D,'ALL 2022'!$D:$D)</f>
        <v>0</v>
      </c>
      <c r="W458" s="12">
        <f>+SUMIFS('BLG1222'!$I:$I,'BLG1222'!$A:$A,'ALL 2022'!$2:$2,'BLG1222'!$D:$D,'ALL 2022'!$D:$D)</f>
        <v>0</v>
      </c>
      <c r="X458" s="12">
        <f>+SUMIFS('BLG1222'!$I:$I,'BLG1222'!$A:$A,'ALL 2022'!$2:$2,'BLG1222'!$D:$D,'ALL 2022'!$D:$D)</f>
        <v>0</v>
      </c>
      <c r="Y458" s="12">
        <f>+SUMIFS('BLG1222'!$I:$I,'BLG1222'!$A:$A,'ALL 2022'!$2:$2,'BLG1222'!$D:$D,'ALL 2022'!$D:$D)</f>
        <v>0</v>
      </c>
      <c r="Z458" s="12">
        <f>+SUMIFS('BLG1222'!$I:$I,'BLG1222'!$A:$A,'ALL 2022'!$2:$2,'BLG1222'!$D:$D,'ALL 2022'!$D:$D)</f>
        <v>0</v>
      </c>
      <c r="AA458" s="12">
        <f>+SUMIFS('BLG1222'!$I:$I,'BLG1222'!$A:$A,'ALL 2022'!$2:$2,'BLG1222'!$D:$D,'ALL 2022'!$D:$D)</f>
        <v>0</v>
      </c>
      <c r="AB458" s="12">
        <f>+SUMIFS('BLG1222'!$I:$I,'BLG1222'!$A:$A,'ALL 2022'!$2:$2,'BLG1222'!$D:$D,'ALL 2022'!$D:$D)</f>
        <v>0</v>
      </c>
      <c r="AC458" s="12">
        <f>+SUMIFS('BLG1222'!$I:$I,'BLG1222'!$A:$A,'ALL 2022'!$2:$2,'BLG1222'!$D:$D,'ALL 2022'!$D:$D)</f>
        <v>0</v>
      </c>
      <c r="AD458" s="12">
        <f>+SUMIFS('BLG1222'!$I:$I,'BLG1222'!$A:$A,'ALL 2022'!$2:$2,'BLG1222'!$D:$D,'ALL 2022'!$D:$D)</f>
        <v>0</v>
      </c>
      <c r="AE458" s="12">
        <f>+SUMIFS('BLG1222'!$I:$I,'BLG1222'!$A:$A,'ALL 2022'!$2:$2,'BLG1222'!$D:$D,'ALL 2022'!$D:$D)</f>
        <v>0</v>
      </c>
      <c r="AF458" s="12">
        <f>+SUMIFS('BLG1222'!$I:$I,'BLG1222'!$A:$A,'ALL 2022'!$2:$2,'BLG1222'!$D:$D,'ALL 2022'!$D:$D)</f>
        <v>0</v>
      </c>
      <c r="AG458" s="12">
        <f>+SUMIFS('BLG1222'!$I:$I,'BLG1222'!$A:$A,'ALL 2022'!$2:$2,'BLG1222'!$D:$D,'ALL 2022'!$D:$D)</f>
        <v>0</v>
      </c>
      <c r="AH458" s="12">
        <f>+SUMIFS('BLG1222'!$I:$I,'BLG1222'!$A:$A,'ALL 2022'!$2:$2,'BLG1222'!$D:$D,'ALL 2022'!$D:$D)</f>
        <v>0</v>
      </c>
      <c r="AI458" s="12">
        <f>+SUMIFS('BLG1222'!$I:$I,'BLG1222'!$A:$A,'ALL 2022'!$2:$2,'BLG1222'!$D:$D,'ALL 2022'!$D:$D)</f>
        <v>0</v>
      </c>
      <c r="AJ458" s="12">
        <f>+SUMIFS('BLG1222'!$I:$I,'BLG1222'!$A:$A,'ALL 2022'!$2:$2,'BLG1222'!$D:$D,'ALL 2022'!$D:$D)</f>
        <v>0</v>
      </c>
      <c r="AK458" s="12">
        <f>+SUMIFS('BLG1222'!$I:$I,'BLG1222'!$A:$A,'ALL 2022'!$2:$2,'BLG1222'!$D:$D,'ALL 2022'!$D:$D)</f>
        <v>0</v>
      </c>
      <c r="AL458" s="12">
        <f>+SUMIFS('BLG1222'!$I:$I,'BLG1222'!$A:$A,'ALL 2022'!$2:$2,'BLG1222'!$D:$D,'ALL 2022'!$D:$D)</f>
        <v>0</v>
      </c>
      <c r="AM458" s="12">
        <f>+SUMIFS('BLG1222'!$I:$I,'BLG1222'!$A:$A,'ALL 2022'!$2:$2,'BLG1222'!$D:$D,'ALL 2022'!$D:$D)</f>
        <v>0</v>
      </c>
      <c r="AN458" s="12">
        <f>+SUMIFS('BLG1222'!$I:$I,'BLG1222'!$A:$A,'ALL 2022'!$2:$2,'BLG1222'!$D:$D,'ALL 2022'!$D:$D)</f>
        <v>0</v>
      </c>
      <c r="AO458" s="12">
        <f>+SUMIFS('BLG1222'!$I:$I,'BLG1222'!$A:$A,'ALL 2022'!$2:$2,'BLG1222'!$D:$D,'ALL 2022'!$D:$D)</f>
        <v>0</v>
      </c>
      <c r="AP458" s="12">
        <f>+SUMIFS('BLG1222'!$I:$I,'BLG1222'!$A:$A,'ALL 2022'!$2:$2,'BLG1222'!$D:$D,'ALL 2022'!$D:$D)</f>
        <v>0</v>
      </c>
      <c r="AQ458" s="164">
        <f t="shared" si="50"/>
        <v>396979145.24000001</v>
      </c>
      <c r="AR458" s="165">
        <f t="shared" si="51"/>
        <v>83953.674010003058</v>
      </c>
    </row>
    <row r="459" spans="1:44" x14ac:dyDescent="0.25">
      <c r="A459" s="11" t="str">
        <f t="shared" si="47"/>
        <v>6</v>
      </c>
      <c r="B459" s="11" t="str">
        <f t="shared" si="48"/>
        <v>60</v>
      </c>
      <c r="C459" s="11" t="str">
        <f t="shared" si="49"/>
        <v>606</v>
      </c>
      <c r="D459" s="23">
        <v>60606200</v>
      </c>
      <c r="E459" s="119" t="s">
        <v>3269</v>
      </c>
      <c r="F459" s="24" t="s">
        <v>2034</v>
      </c>
      <c r="G459" s="12">
        <f>+SUMIFS('BLG1222'!$I:$I,'BLG1222'!$A:$A,'ALL 2022'!$2:$2,'BLG1222'!$D:$D,'ALL 2022'!$D:$D)</f>
        <v>0</v>
      </c>
      <c r="H459" s="12">
        <f>+SUMIFS('BLG1222'!$I:$I,'BLG1222'!$A:$A,'ALL 2022'!$2:$2,'BLG1222'!$D:$D,'ALL 2022'!$D:$D)</f>
        <v>0</v>
      </c>
      <c r="I459" s="12">
        <f>+SUMIFS('BLG1222'!$I:$I,'BLG1222'!$A:$A,'ALL 2022'!$2:$2,'BLG1222'!$D:$D,'ALL 2022'!$D:$D)</f>
        <v>0</v>
      </c>
      <c r="J459" s="12">
        <f>+SUMIFS('BLG1222'!$I:$I,'BLG1222'!$A:$A,'ALL 2022'!$2:$2,'BLG1222'!$D:$D,'ALL 2022'!$D:$D)</f>
        <v>0</v>
      </c>
      <c r="K459" s="12">
        <f>+SUMIFS('BLG1222'!$I:$I,'BLG1222'!$A:$A,'ALL 2022'!$2:$2,'BLG1222'!$D:$D,'ALL 2022'!$D:$D)</f>
        <v>0</v>
      </c>
      <c r="L459" s="12">
        <f>+SUMIFS('BLG1222'!$I:$I,'BLG1222'!$A:$A,'ALL 2022'!$2:$2,'BLG1222'!$D:$D,'ALL 2022'!$D:$D)</f>
        <v>0</v>
      </c>
      <c r="M459" s="12">
        <f>+SUMIFS('BLG1222'!$I:$I,'BLG1222'!$A:$A,'ALL 2022'!$2:$2,'BLG1222'!$D:$D,'ALL 2022'!$D:$D)</f>
        <v>0</v>
      </c>
      <c r="N459" s="12">
        <f>+SUMIFS('BLG1222'!$I:$I,'BLG1222'!$A:$A,'ALL 2022'!$2:$2,'BLG1222'!$D:$D,'ALL 2022'!$D:$D)</f>
        <v>0</v>
      </c>
      <c r="O459" s="12">
        <f>+SUMIFS('BLG1222'!$I:$I,'BLG1222'!$A:$A,'ALL 2022'!$2:$2,'BLG1222'!$D:$D,'ALL 2022'!$D:$D)</f>
        <v>0</v>
      </c>
      <c r="P459" s="12">
        <f>+SUMIFS('BLG1222'!$I:$I,'BLG1222'!$A:$A,'ALL 2022'!$2:$2,'BLG1222'!$D:$D,'ALL 2022'!$D:$D)</f>
        <v>0</v>
      </c>
      <c r="Q459" s="12">
        <f>+SUMIFS('BLG1222'!$I:$I,'BLG1222'!$A:$A,'ALL 2022'!$2:$2,'BLG1222'!$D:$D,'ALL 2022'!$D:$D)</f>
        <v>0</v>
      </c>
      <c r="R459" s="12">
        <f>+SUMIFS('BLG1222'!$I:$I,'BLG1222'!$A:$A,'ALL 2022'!$2:$2,'BLG1222'!$D:$D,'ALL 2022'!$D:$D)</f>
        <v>0</v>
      </c>
      <c r="S459" s="12">
        <f>+SUMIFS('BLG1222'!$I:$I,'BLG1222'!$A:$A,'ALL 2022'!$2:$2,'BLG1222'!$D:$D,'ALL 2022'!$D:$D)</f>
        <v>561507758.95000005</v>
      </c>
      <c r="T459" s="12">
        <f>+SUMIFS('BLG1222'!$I:$I,'BLG1222'!$A:$A,'ALL 2022'!$2:$2,'BLG1222'!$D:$D,'ALL 2022'!$D:$D)</f>
        <v>6127685.7799999993</v>
      </c>
      <c r="U459" s="12">
        <f>+SUMIFS('BLG1222'!$I:$I,'BLG1222'!$A:$A,'ALL 2022'!$2:$2,'BLG1222'!$D:$D,'ALL 2022'!$D:$D)</f>
        <v>0</v>
      </c>
      <c r="V459" s="12">
        <f>+SUMIFS('BLG1222'!$I:$I,'BLG1222'!$A:$A,'ALL 2022'!$2:$2,'BLG1222'!$D:$D,'ALL 2022'!$D:$D)</f>
        <v>0</v>
      </c>
      <c r="W459" s="12">
        <f>+SUMIFS('BLG1222'!$I:$I,'BLG1222'!$A:$A,'ALL 2022'!$2:$2,'BLG1222'!$D:$D,'ALL 2022'!$D:$D)</f>
        <v>0</v>
      </c>
      <c r="X459" s="12">
        <f>+SUMIFS('BLG1222'!$I:$I,'BLG1222'!$A:$A,'ALL 2022'!$2:$2,'BLG1222'!$D:$D,'ALL 2022'!$D:$D)</f>
        <v>0</v>
      </c>
      <c r="Y459" s="12">
        <f>+SUMIFS('BLG1222'!$I:$I,'BLG1222'!$A:$A,'ALL 2022'!$2:$2,'BLG1222'!$D:$D,'ALL 2022'!$D:$D)</f>
        <v>0</v>
      </c>
      <c r="Z459" s="12">
        <f>+SUMIFS('BLG1222'!$I:$I,'BLG1222'!$A:$A,'ALL 2022'!$2:$2,'BLG1222'!$D:$D,'ALL 2022'!$D:$D)</f>
        <v>0</v>
      </c>
      <c r="AA459" s="12">
        <f>+SUMIFS('BLG1222'!$I:$I,'BLG1222'!$A:$A,'ALL 2022'!$2:$2,'BLG1222'!$D:$D,'ALL 2022'!$D:$D)</f>
        <v>0</v>
      </c>
      <c r="AB459" s="12">
        <f>+SUMIFS('BLG1222'!$I:$I,'BLG1222'!$A:$A,'ALL 2022'!$2:$2,'BLG1222'!$D:$D,'ALL 2022'!$D:$D)</f>
        <v>0</v>
      </c>
      <c r="AC459" s="12">
        <f>+SUMIFS('BLG1222'!$I:$I,'BLG1222'!$A:$A,'ALL 2022'!$2:$2,'BLG1222'!$D:$D,'ALL 2022'!$D:$D)</f>
        <v>0</v>
      </c>
      <c r="AD459" s="12">
        <f>+SUMIFS('BLG1222'!$I:$I,'BLG1222'!$A:$A,'ALL 2022'!$2:$2,'BLG1222'!$D:$D,'ALL 2022'!$D:$D)</f>
        <v>0</v>
      </c>
      <c r="AE459" s="12">
        <f>+SUMIFS('BLG1222'!$I:$I,'BLG1222'!$A:$A,'ALL 2022'!$2:$2,'BLG1222'!$D:$D,'ALL 2022'!$D:$D)</f>
        <v>0</v>
      </c>
      <c r="AF459" s="12">
        <f>+SUMIFS('BLG1222'!$I:$I,'BLG1222'!$A:$A,'ALL 2022'!$2:$2,'BLG1222'!$D:$D,'ALL 2022'!$D:$D)</f>
        <v>0</v>
      </c>
      <c r="AG459" s="12">
        <f>+SUMIFS('BLG1222'!$I:$I,'BLG1222'!$A:$A,'ALL 2022'!$2:$2,'BLG1222'!$D:$D,'ALL 2022'!$D:$D)</f>
        <v>0</v>
      </c>
      <c r="AH459" s="12">
        <f>+SUMIFS('BLG1222'!$I:$I,'BLG1222'!$A:$A,'ALL 2022'!$2:$2,'BLG1222'!$D:$D,'ALL 2022'!$D:$D)</f>
        <v>0</v>
      </c>
      <c r="AI459" s="12">
        <f>+SUMIFS('BLG1222'!$I:$I,'BLG1222'!$A:$A,'ALL 2022'!$2:$2,'BLG1222'!$D:$D,'ALL 2022'!$D:$D)</f>
        <v>0</v>
      </c>
      <c r="AJ459" s="12">
        <f>+SUMIFS('BLG1222'!$I:$I,'BLG1222'!$A:$A,'ALL 2022'!$2:$2,'BLG1222'!$D:$D,'ALL 2022'!$D:$D)</f>
        <v>0</v>
      </c>
      <c r="AK459" s="12">
        <f>+SUMIFS('BLG1222'!$I:$I,'BLG1222'!$A:$A,'ALL 2022'!$2:$2,'BLG1222'!$D:$D,'ALL 2022'!$D:$D)</f>
        <v>0</v>
      </c>
      <c r="AL459" s="12">
        <f>+SUMIFS('BLG1222'!$I:$I,'BLG1222'!$A:$A,'ALL 2022'!$2:$2,'BLG1222'!$D:$D,'ALL 2022'!$D:$D)</f>
        <v>0</v>
      </c>
      <c r="AM459" s="12">
        <f>+SUMIFS('BLG1222'!$I:$I,'BLG1222'!$A:$A,'ALL 2022'!$2:$2,'BLG1222'!$D:$D,'ALL 2022'!$D:$D)</f>
        <v>0</v>
      </c>
      <c r="AN459" s="12">
        <f>+SUMIFS('BLG1222'!$I:$I,'BLG1222'!$A:$A,'ALL 2022'!$2:$2,'BLG1222'!$D:$D,'ALL 2022'!$D:$D)</f>
        <v>0</v>
      </c>
      <c r="AO459" s="12">
        <f>+SUMIFS('BLG1222'!$I:$I,'BLG1222'!$A:$A,'ALL 2022'!$2:$2,'BLG1222'!$D:$D,'ALL 2022'!$D:$D)</f>
        <v>0</v>
      </c>
      <c r="AP459" s="12">
        <f>+SUMIFS('BLG1222'!$I:$I,'BLG1222'!$A:$A,'ALL 2022'!$2:$2,'BLG1222'!$D:$D,'ALL 2022'!$D:$D)</f>
        <v>0</v>
      </c>
      <c r="AQ459" s="164">
        <f t="shared" si="50"/>
        <v>567635444.73000002</v>
      </c>
      <c r="AR459" s="165">
        <f t="shared" si="51"/>
        <v>120044.29364815852</v>
      </c>
    </row>
    <row r="460" spans="1:44" x14ac:dyDescent="0.25">
      <c r="A460" s="11" t="str">
        <f t="shared" si="47"/>
        <v>6</v>
      </c>
      <c r="B460" s="11" t="str">
        <f t="shared" si="48"/>
        <v>60</v>
      </c>
      <c r="C460" s="11" t="str">
        <f t="shared" si="49"/>
        <v>606</v>
      </c>
      <c r="D460" s="23">
        <v>60607000</v>
      </c>
      <c r="E460" s="119" t="s">
        <v>3269</v>
      </c>
      <c r="F460" s="24" t="s">
        <v>168</v>
      </c>
      <c r="G460" s="12">
        <f>+SUMIFS('BLG1222'!$I:$I,'BLG1222'!$A:$A,'ALL 2022'!$2:$2,'BLG1222'!$D:$D,'ALL 2022'!$D:$D)</f>
        <v>0</v>
      </c>
      <c r="H460" s="12">
        <f>+SUMIFS('BLG1222'!$I:$I,'BLG1222'!$A:$A,'ALL 2022'!$2:$2,'BLG1222'!$D:$D,'ALL 2022'!$D:$D)</f>
        <v>48936485.939999998</v>
      </c>
      <c r="I460" s="12">
        <f>+SUMIFS('BLG1222'!$I:$I,'BLG1222'!$A:$A,'ALL 2022'!$2:$2,'BLG1222'!$D:$D,'ALL 2022'!$D:$D)</f>
        <v>8217850.71</v>
      </c>
      <c r="J460" s="12">
        <f>+SUMIFS('BLG1222'!$I:$I,'BLG1222'!$A:$A,'ALL 2022'!$2:$2,'BLG1222'!$D:$D,'ALL 2022'!$D:$D)</f>
        <v>0</v>
      </c>
      <c r="K460" s="12">
        <f>+SUMIFS('BLG1222'!$I:$I,'BLG1222'!$A:$A,'ALL 2022'!$2:$2,'BLG1222'!$D:$D,'ALL 2022'!$D:$D)</f>
        <v>0</v>
      </c>
      <c r="L460" s="12">
        <f>+SUMIFS('BLG1222'!$I:$I,'BLG1222'!$A:$A,'ALL 2022'!$2:$2,'BLG1222'!$D:$D,'ALL 2022'!$D:$D)</f>
        <v>0</v>
      </c>
      <c r="M460" s="12">
        <f>+SUMIFS('BLG1222'!$I:$I,'BLG1222'!$A:$A,'ALL 2022'!$2:$2,'BLG1222'!$D:$D,'ALL 2022'!$D:$D)</f>
        <v>13543730.17</v>
      </c>
      <c r="N460" s="12">
        <f>+SUMIFS('BLG1222'!$I:$I,'BLG1222'!$A:$A,'ALL 2022'!$2:$2,'BLG1222'!$D:$D,'ALL 2022'!$D:$D)</f>
        <v>0</v>
      </c>
      <c r="O460" s="12">
        <f>+SUMIFS('BLG1222'!$I:$I,'BLG1222'!$A:$A,'ALL 2022'!$2:$2,'BLG1222'!$D:$D,'ALL 2022'!$D:$D)</f>
        <v>3788581.54</v>
      </c>
      <c r="P460" s="12">
        <f>+SUMIFS('BLG1222'!$I:$I,'BLG1222'!$A:$A,'ALL 2022'!$2:$2,'BLG1222'!$D:$D,'ALL 2022'!$D:$D)</f>
        <v>551194.05000000005</v>
      </c>
      <c r="Q460" s="12">
        <f>+SUMIFS('BLG1222'!$I:$I,'BLG1222'!$A:$A,'ALL 2022'!$2:$2,'BLG1222'!$D:$D,'ALL 2022'!$D:$D)</f>
        <v>118874.13</v>
      </c>
      <c r="R460" s="12">
        <f>+SUMIFS('BLG1222'!$I:$I,'BLG1222'!$A:$A,'ALL 2022'!$2:$2,'BLG1222'!$D:$D,'ALL 2022'!$D:$D)</f>
        <v>30000</v>
      </c>
      <c r="S460" s="12">
        <f>+SUMIFS('BLG1222'!$I:$I,'BLG1222'!$A:$A,'ALL 2022'!$2:$2,'BLG1222'!$D:$D,'ALL 2022'!$D:$D)</f>
        <v>1831509.53</v>
      </c>
      <c r="T460" s="12">
        <f>+SUMIFS('BLG1222'!$I:$I,'BLG1222'!$A:$A,'ALL 2022'!$2:$2,'BLG1222'!$D:$D,'ALL 2022'!$D:$D)</f>
        <v>23361607.449999999</v>
      </c>
      <c r="U460" s="12">
        <f>+SUMIFS('BLG1222'!$I:$I,'BLG1222'!$A:$A,'ALL 2022'!$2:$2,'BLG1222'!$D:$D,'ALL 2022'!$D:$D)</f>
        <v>22284112.059999999</v>
      </c>
      <c r="V460" s="12">
        <f>+SUMIFS('BLG1222'!$I:$I,'BLG1222'!$A:$A,'ALL 2022'!$2:$2,'BLG1222'!$D:$D,'ALL 2022'!$D:$D)</f>
        <v>0</v>
      </c>
      <c r="W460" s="12">
        <f>+SUMIFS('BLG1222'!$I:$I,'BLG1222'!$A:$A,'ALL 2022'!$2:$2,'BLG1222'!$D:$D,'ALL 2022'!$D:$D)</f>
        <v>2494947.06</v>
      </c>
      <c r="X460" s="12">
        <f>+SUMIFS('BLG1222'!$I:$I,'BLG1222'!$A:$A,'ALL 2022'!$2:$2,'BLG1222'!$D:$D,'ALL 2022'!$D:$D)</f>
        <v>490600</v>
      </c>
      <c r="Y460" s="12">
        <f>+SUMIFS('BLG1222'!$I:$I,'BLG1222'!$A:$A,'ALL 2022'!$2:$2,'BLG1222'!$D:$D,'ALL 2022'!$D:$D)</f>
        <v>0</v>
      </c>
      <c r="Z460" s="12">
        <f>+SUMIFS('BLG1222'!$I:$I,'BLG1222'!$A:$A,'ALL 2022'!$2:$2,'BLG1222'!$D:$D,'ALL 2022'!$D:$D)</f>
        <v>0</v>
      </c>
      <c r="AA460" s="12">
        <f>+SUMIFS('BLG1222'!$I:$I,'BLG1222'!$A:$A,'ALL 2022'!$2:$2,'BLG1222'!$D:$D,'ALL 2022'!$D:$D)</f>
        <v>0</v>
      </c>
      <c r="AB460" s="12">
        <f>+SUMIFS('BLG1222'!$I:$I,'BLG1222'!$A:$A,'ALL 2022'!$2:$2,'BLG1222'!$D:$D,'ALL 2022'!$D:$D)</f>
        <v>3657509.84</v>
      </c>
      <c r="AC460" s="12">
        <f>+SUMIFS('BLG1222'!$I:$I,'BLG1222'!$A:$A,'ALL 2022'!$2:$2,'BLG1222'!$D:$D,'ALL 2022'!$D:$D)</f>
        <v>10463475.369999999</v>
      </c>
      <c r="AD460" s="12">
        <f>+SUMIFS('BLG1222'!$I:$I,'BLG1222'!$A:$A,'ALL 2022'!$2:$2,'BLG1222'!$D:$D,'ALL 2022'!$D:$D)</f>
        <v>0</v>
      </c>
      <c r="AE460" s="12">
        <f>+SUMIFS('BLG1222'!$I:$I,'BLG1222'!$A:$A,'ALL 2022'!$2:$2,'BLG1222'!$D:$D,'ALL 2022'!$D:$D)</f>
        <v>0</v>
      </c>
      <c r="AF460" s="12">
        <f>+SUMIFS('BLG1222'!$I:$I,'BLG1222'!$A:$A,'ALL 2022'!$2:$2,'BLG1222'!$D:$D,'ALL 2022'!$D:$D)</f>
        <v>2025800</v>
      </c>
      <c r="AG460" s="12">
        <f>+SUMIFS('BLG1222'!$I:$I,'BLG1222'!$A:$A,'ALL 2022'!$2:$2,'BLG1222'!$D:$D,'ALL 2022'!$D:$D)</f>
        <v>412600</v>
      </c>
      <c r="AH460" s="12">
        <f>+SUMIFS('BLG1222'!$I:$I,'BLG1222'!$A:$A,'ALL 2022'!$2:$2,'BLG1222'!$D:$D,'ALL 2022'!$D:$D)</f>
        <v>39000</v>
      </c>
      <c r="AI460" s="12">
        <f>+SUMIFS('BLG1222'!$I:$I,'BLG1222'!$A:$A,'ALL 2022'!$2:$2,'BLG1222'!$D:$D,'ALL 2022'!$D:$D)</f>
        <v>0</v>
      </c>
      <c r="AJ460" s="12">
        <f>+SUMIFS('BLG1222'!$I:$I,'BLG1222'!$A:$A,'ALL 2022'!$2:$2,'BLG1222'!$D:$D,'ALL 2022'!$D:$D)</f>
        <v>0</v>
      </c>
      <c r="AK460" s="12">
        <f>+SUMIFS('BLG1222'!$I:$I,'BLG1222'!$A:$A,'ALL 2022'!$2:$2,'BLG1222'!$D:$D,'ALL 2022'!$D:$D)</f>
        <v>20000</v>
      </c>
      <c r="AL460" s="12">
        <f>+SUMIFS('BLG1222'!$I:$I,'BLG1222'!$A:$A,'ALL 2022'!$2:$2,'BLG1222'!$D:$D,'ALL 2022'!$D:$D)</f>
        <v>4829453.8899999997</v>
      </c>
      <c r="AM460" s="12">
        <f>+SUMIFS('BLG1222'!$I:$I,'BLG1222'!$A:$A,'ALL 2022'!$2:$2,'BLG1222'!$D:$D,'ALL 2022'!$D:$D)</f>
        <v>2613721.75</v>
      </c>
      <c r="AN460" s="12">
        <f>+SUMIFS('BLG1222'!$I:$I,'BLG1222'!$A:$A,'ALL 2022'!$2:$2,'BLG1222'!$D:$D,'ALL 2022'!$D:$D)</f>
        <v>0</v>
      </c>
      <c r="AO460" s="12">
        <f>+SUMIFS('BLG1222'!$I:$I,'BLG1222'!$A:$A,'ALL 2022'!$2:$2,'BLG1222'!$D:$D,'ALL 2022'!$D:$D)</f>
        <v>0</v>
      </c>
      <c r="AP460" s="12">
        <f>+SUMIFS('BLG1222'!$I:$I,'BLG1222'!$A:$A,'ALL 2022'!$2:$2,'BLG1222'!$D:$D,'ALL 2022'!$D:$D)</f>
        <v>0</v>
      </c>
      <c r="AQ460" s="164">
        <f t="shared" si="50"/>
        <v>149711053.48999998</v>
      </c>
      <c r="AR460" s="165">
        <f t="shared" si="51"/>
        <v>31661.091347241749</v>
      </c>
    </row>
    <row r="461" spans="1:44" x14ac:dyDescent="0.25">
      <c r="A461" s="11" t="str">
        <f t="shared" si="47"/>
        <v>6</v>
      </c>
      <c r="B461" s="11" t="str">
        <f t="shared" si="48"/>
        <v>60</v>
      </c>
      <c r="C461" s="11" t="str">
        <f t="shared" si="49"/>
        <v>606</v>
      </c>
      <c r="D461" s="23">
        <v>60608000</v>
      </c>
      <c r="E461" s="119" t="s">
        <v>3269</v>
      </c>
      <c r="F461" s="24" t="s">
        <v>170</v>
      </c>
      <c r="G461" s="12">
        <f>+SUMIFS('BLG1222'!$I:$I,'BLG1222'!$A:$A,'ALL 2022'!$2:$2,'BLG1222'!$D:$D,'ALL 2022'!$D:$D)</f>
        <v>3261254.79</v>
      </c>
      <c r="H461" s="12">
        <f>+SUMIFS('BLG1222'!$I:$I,'BLG1222'!$A:$A,'ALL 2022'!$2:$2,'BLG1222'!$D:$D,'ALL 2022'!$D:$D)</f>
        <v>61971884.579999998</v>
      </c>
      <c r="I461" s="12">
        <f>+SUMIFS('BLG1222'!$I:$I,'BLG1222'!$A:$A,'ALL 2022'!$2:$2,'BLG1222'!$D:$D,'ALL 2022'!$D:$D)</f>
        <v>31048415.219999999</v>
      </c>
      <c r="J461" s="12">
        <f>+SUMIFS('BLG1222'!$I:$I,'BLG1222'!$A:$A,'ALL 2022'!$2:$2,'BLG1222'!$D:$D,'ALL 2022'!$D:$D)</f>
        <v>8188677.0899999999</v>
      </c>
      <c r="K461" s="12">
        <f>+SUMIFS('BLG1222'!$I:$I,'BLG1222'!$A:$A,'ALL 2022'!$2:$2,'BLG1222'!$D:$D,'ALL 2022'!$D:$D)</f>
        <v>11684500</v>
      </c>
      <c r="L461" s="12">
        <f>+SUMIFS('BLG1222'!$I:$I,'BLG1222'!$A:$A,'ALL 2022'!$2:$2,'BLG1222'!$D:$D,'ALL 2022'!$D:$D)</f>
        <v>615000</v>
      </c>
      <c r="M461" s="12">
        <f>+SUMIFS('BLG1222'!$I:$I,'BLG1222'!$A:$A,'ALL 2022'!$2:$2,'BLG1222'!$D:$D,'ALL 2022'!$D:$D)</f>
        <v>0</v>
      </c>
      <c r="N461" s="12">
        <f>+SUMIFS('BLG1222'!$I:$I,'BLG1222'!$A:$A,'ALL 2022'!$2:$2,'BLG1222'!$D:$D,'ALL 2022'!$D:$D)</f>
        <v>0</v>
      </c>
      <c r="O461" s="12">
        <f>+SUMIFS('BLG1222'!$I:$I,'BLG1222'!$A:$A,'ALL 2022'!$2:$2,'BLG1222'!$D:$D,'ALL 2022'!$D:$D)</f>
        <v>2424618.4500000002</v>
      </c>
      <c r="P461" s="12">
        <f>+SUMIFS('BLG1222'!$I:$I,'BLG1222'!$A:$A,'ALL 2022'!$2:$2,'BLG1222'!$D:$D,'ALL 2022'!$D:$D)</f>
        <v>2102569</v>
      </c>
      <c r="Q461" s="12">
        <f>+SUMIFS('BLG1222'!$I:$I,'BLG1222'!$A:$A,'ALL 2022'!$2:$2,'BLG1222'!$D:$D,'ALL 2022'!$D:$D)</f>
        <v>337102.05</v>
      </c>
      <c r="R461" s="12">
        <f>+SUMIFS('BLG1222'!$I:$I,'BLG1222'!$A:$A,'ALL 2022'!$2:$2,'BLG1222'!$D:$D,'ALL 2022'!$D:$D)</f>
        <v>294440</v>
      </c>
      <c r="S461" s="12">
        <f>+SUMIFS('BLG1222'!$I:$I,'BLG1222'!$A:$A,'ALL 2022'!$2:$2,'BLG1222'!$D:$D,'ALL 2022'!$D:$D)</f>
        <v>1985846.5</v>
      </c>
      <c r="T461" s="12">
        <f>+SUMIFS('BLG1222'!$I:$I,'BLG1222'!$A:$A,'ALL 2022'!$2:$2,'BLG1222'!$D:$D,'ALL 2022'!$D:$D)</f>
        <v>56772951.549999997</v>
      </c>
      <c r="U461" s="12">
        <f>+SUMIFS('BLG1222'!$I:$I,'BLG1222'!$A:$A,'ALL 2022'!$2:$2,'BLG1222'!$D:$D,'ALL 2022'!$D:$D)</f>
        <v>9258905</v>
      </c>
      <c r="V461" s="12">
        <f>+SUMIFS('BLG1222'!$I:$I,'BLG1222'!$A:$A,'ALL 2022'!$2:$2,'BLG1222'!$D:$D,'ALL 2022'!$D:$D)</f>
        <v>0</v>
      </c>
      <c r="W461" s="12">
        <f>+SUMIFS('BLG1222'!$I:$I,'BLG1222'!$A:$A,'ALL 2022'!$2:$2,'BLG1222'!$D:$D,'ALL 2022'!$D:$D)</f>
        <v>7379016.5599999996</v>
      </c>
      <c r="X461" s="12">
        <f>+SUMIFS('BLG1222'!$I:$I,'BLG1222'!$A:$A,'ALL 2022'!$2:$2,'BLG1222'!$D:$D,'ALL 2022'!$D:$D)</f>
        <v>2824750</v>
      </c>
      <c r="Y461" s="12">
        <f>+SUMIFS('BLG1222'!$I:$I,'BLG1222'!$A:$A,'ALL 2022'!$2:$2,'BLG1222'!$D:$D,'ALL 2022'!$D:$D)</f>
        <v>0</v>
      </c>
      <c r="Z461" s="12">
        <f>+SUMIFS('BLG1222'!$I:$I,'BLG1222'!$A:$A,'ALL 2022'!$2:$2,'BLG1222'!$D:$D,'ALL 2022'!$D:$D)</f>
        <v>0</v>
      </c>
      <c r="AA461" s="12">
        <f>+SUMIFS('BLG1222'!$I:$I,'BLG1222'!$A:$A,'ALL 2022'!$2:$2,'BLG1222'!$D:$D,'ALL 2022'!$D:$D)</f>
        <v>0</v>
      </c>
      <c r="AB461" s="12">
        <f>+SUMIFS('BLG1222'!$I:$I,'BLG1222'!$A:$A,'ALL 2022'!$2:$2,'BLG1222'!$D:$D,'ALL 2022'!$D:$D)</f>
        <v>26316445.02</v>
      </c>
      <c r="AC461" s="12">
        <f>+SUMIFS('BLG1222'!$I:$I,'BLG1222'!$A:$A,'ALL 2022'!$2:$2,'BLG1222'!$D:$D,'ALL 2022'!$D:$D)</f>
        <v>6740414.3360000001</v>
      </c>
      <c r="AD461" s="12">
        <f>+SUMIFS('BLG1222'!$I:$I,'BLG1222'!$A:$A,'ALL 2022'!$2:$2,'BLG1222'!$D:$D,'ALL 2022'!$D:$D)</f>
        <v>0</v>
      </c>
      <c r="AE461" s="12">
        <f>+SUMIFS('BLG1222'!$I:$I,'BLG1222'!$A:$A,'ALL 2022'!$2:$2,'BLG1222'!$D:$D,'ALL 2022'!$D:$D)</f>
        <v>0</v>
      </c>
      <c r="AF461" s="12">
        <f>+SUMIFS('BLG1222'!$I:$I,'BLG1222'!$A:$A,'ALL 2022'!$2:$2,'BLG1222'!$D:$D,'ALL 2022'!$D:$D)</f>
        <v>8855767.7200000007</v>
      </c>
      <c r="AG461" s="12">
        <f>+SUMIFS('BLG1222'!$I:$I,'BLG1222'!$A:$A,'ALL 2022'!$2:$2,'BLG1222'!$D:$D,'ALL 2022'!$D:$D)</f>
        <v>4338805</v>
      </c>
      <c r="AH461" s="12">
        <f>+SUMIFS('BLG1222'!$I:$I,'BLG1222'!$A:$A,'ALL 2022'!$2:$2,'BLG1222'!$D:$D,'ALL 2022'!$D:$D)</f>
        <v>5712481</v>
      </c>
      <c r="AI461" s="12">
        <f>+SUMIFS('BLG1222'!$I:$I,'BLG1222'!$A:$A,'ALL 2022'!$2:$2,'BLG1222'!$D:$D,'ALL 2022'!$D:$D)</f>
        <v>0</v>
      </c>
      <c r="AJ461" s="12">
        <f>+SUMIFS('BLG1222'!$I:$I,'BLG1222'!$A:$A,'ALL 2022'!$2:$2,'BLG1222'!$D:$D,'ALL 2022'!$D:$D)</f>
        <v>111360</v>
      </c>
      <c r="AK461" s="12">
        <f>+SUMIFS('BLG1222'!$I:$I,'BLG1222'!$A:$A,'ALL 2022'!$2:$2,'BLG1222'!$D:$D,'ALL 2022'!$D:$D)</f>
        <v>7860281.7599999998</v>
      </c>
      <c r="AL461" s="12">
        <f>+SUMIFS('BLG1222'!$I:$I,'BLG1222'!$A:$A,'ALL 2022'!$2:$2,'BLG1222'!$D:$D,'ALL 2022'!$D:$D)</f>
        <v>37260481.219999999</v>
      </c>
      <c r="AM461" s="12">
        <f>+SUMIFS('BLG1222'!$I:$I,'BLG1222'!$A:$A,'ALL 2022'!$2:$2,'BLG1222'!$D:$D,'ALL 2022'!$D:$D)</f>
        <v>5251446.57</v>
      </c>
      <c r="AN461" s="12">
        <f>+SUMIFS('BLG1222'!$I:$I,'BLG1222'!$A:$A,'ALL 2022'!$2:$2,'BLG1222'!$D:$D,'ALL 2022'!$D:$D)</f>
        <v>0</v>
      </c>
      <c r="AO461" s="12">
        <f>+SUMIFS('BLG1222'!$I:$I,'BLG1222'!$A:$A,'ALL 2022'!$2:$2,'BLG1222'!$D:$D,'ALL 2022'!$D:$D)</f>
        <v>0</v>
      </c>
      <c r="AP461" s="12">
        <f>+SUMIFS('BLG1222'!$I:$I,'BLG1222'!$A:$A,'ALL 2022'!$2:$2,'BLG1222'!$D:$D,'ALL 2022'!$D:$D)</f>
        <v>0</v>
      </c>
      <c r="AQ461" s="164">
        <f t="shared" si="50"/>
        <v>302597413.41600001</v>
      </c>
      <c r="AR461" s="165">
        <f t="shared" si="51"/>
        <v>63993.700693870211</v>
      </c>
    </row>
    <row r="462" spans="1:44" x14ac:dyDescent="0.25">
      <c r="A462" s="11" t="str">
        <f t="shared" si="47"/>
        <v>6</v>
      </c>
      <c r="B462" s="11" t="str">
        <f t="shared" si="48"/>
        <v>60</v>
      </c>
      <c r="C462" s="11" t="str">
        <f t="shared" si="49"/>
        <v>606</v>
      </c>
      <c r="D462" s="23">
        <v>60609000</v>
      </c>
      <c r="E462" s="119" t="s">
        <v>3269</v>
      </c>
      <c r="F462" s="24" t="s">
        <v>171</v>
      </c>
      <c r="G462" s="12">
        <f>+SUMIFS('BLG1222'!$I:$I,'BLG1222'!$A:$A,'ALL 2022'!$2:$2,'BLG1222'!$D:$D,'ALL 2022'!$D:$D)</f>
        <v>0</v>
      </c>
      <c r="H462" s="12">
        <f>+SUMIFS('BLG1222'!$I:$I,'BLG1222'!$A:$A,'ALL 2022'!$2:$2,'BLG1222'!$D:$D,'ALL 2022'!$D:$D)</f>
        <v>0</v>
      </c>
      <c r="I462" s="12">
        <f>+SUMIFS('BLG1222'!$I:$I,'BLG1222'!$A:$A,'ALL 2022'!$2:$2,'BLG1222'!$D:$D,'ALL 2022'!$D:$D)</f>
        <v>7925260.0678000003</v>
      </c>
      <c r="J462" s="12">
        <f>+SUMIFS('BLG1222'!$I:$I,'BLG1222'!$A:$A,'ALL 2022'!$2:$2,'BLG1222'!$D:$D,'ALL 2022'!$D:$D)</f>
        <v>0</v>
      </c>
      <c r="K462" s="12">
        <f>+SUMIFS('BLG1222'!$I:$I,'BLG1222'!$A:$A,'ALL 2022'!$2:$2,'BLG1222'!$D:$D,'ALL 2022'!$D:$D)</f>
        <v>0</v>
      </c>
      <c r="L462" s="12">
        <f>+SUMIFS('BLG1222'!$I:$I,'BLG1222'!$A:$A,'ALL 2022'!$2:$2,'BLG1222'!$D:$D,'ALL 2022'!$D:$D)</f>
        <v>0</v>
      </c>
      <c r="M462" s="12">
        <f>+SUMIFS('BLG1222'!$I:$I,'BLG1222'!$A:$A,'ALL 2022'!$2:$2,'BLG1222'!$D:$D,'ALL 2022'!$D:$D)</f>
        <v>0</v>
      </c>
      <c r="N462" s="12">
        <f>+SUMIFS('BLG1222'!$I:$I,'BLG1222'!$A:$A,'ALL 2022'!$2:$2,'BLG1222'!$D:$D,'ALL 2022'!$D:$D)</f>
        <v>0</v>
      </c>
      <c r="O462" s="12">
        <f>+SUMIFS('BLG1222'!$I:$I,'BLG1222'!$A:$A,'ALL 2022'!$2:$2,'BLG1222'!$D:$D,'ALL 2022'!$D:$D)</f>
        <v>14717305.25</v>
      </c>
      <c r="P462" s="12">
        <f>+SUMIFS('BLG1222'!$I:$I,'BLG1222'!$A:$A,'ALL 2022'!$2:$2,'BLG1222'!$D:$D,'ALL 2022'!$D:$D)</f>
        <v>527293.01</v>
      </c>
      <c r="Q462" s="12">
        <f>+SUMIFS('BLG1222'!$I:$I,'BLG1222'!$A:$A,'ALL 2022'!$2:$2,'BLG1222'!$D:$D,'ALL 2022'!$D:$D)</f>
        <v>0</v>
      </c>
      <c r="R462" s="12">
        <f>+SUMIFS('BLG1222'!$I:$I,'BLG1222'!$A:$A,'ALL 2022'!$2:$2,'BLG1222'!$D:$D,'ALL 2022'!$D:$D)</f>
        <v>218670</v>
      </c>
      <c r="S462" s="12">
        <f>+SUMIFS('BLG1222'!$I:$I,'BLG1222'!$A:$A,'ALL 2022'!$2:$2,'BLG1222'!$D:$D,'ALL 2022'!$D:$D)</f>
        <v>1464059202.05</v>
      </c>
      <c r="T462" s="12">
        <f>+SUMIFS('BLG1222'!$I:$I,'BLG1222'!$A:$A,'ALL 2022'!$2:$2,'BLG1222'!$D:$D,'ALL 2022'!$D:$D)</f>
        <v>0</v>
      </c>
      <c r="U462" s="12">
        <f>+SUMIFS('BLG1222'!$I:$I,'BLG1222'!$A:$A,'ALL 2022'!$2:$2,'BLG1222'!$D:$D,'ALL 2022'!$D:$D)</f>
        <v>52425</v>
      </c>
      <c r="V462" s="12">
        <f>+SUMIFS('BLG1222'!$I:$I,'BLG1222'!$A:$A,'ALL 2022'!$2:$2,'BLG1222'!$D:$D,'ALL 2022'!$D:$D)</f>
        <v>0</v>
      </c>
      <c r="W462" s="12">
        <f>+SUMIFS('BLG1222'!$I:$I,'BLG1222'!$A:$A,'ALL 2022'!$2:$2,'BLG1222'!$D:$D,'ALL 2022'!$D:$D)</f>
        <v>267324538.13</v>
      </c>
      <c r="X462" s="12">
        <f>+SUMIFS('BLG1222'!$I:$I,'BLG1222'!$A:$A,'ALL 2022'!$2:$2,'BLG1222'!$D:$D,'ALL 2022'!$D:$D)</f>
        <v>346495</v>
      </c>
      <c r="Y462" s="12">
        <f>+SUMIFS('BLG1222'!$I:$I,'BLG1222'!$A:$A,'ALL 2022'!$2:$2,'BLG1222'!$D:$D,'ALL 2022'!$D:$D)</f>
        <v>0</v>
      </c>
      <c r="Z462" s="12">
        <f>+SUMIFS('BLG1222'!$I:$I,'BLG1222'!$A:$A,'ALL 2022'!$2:$2,'BLG1222'!$D:$D,'ALL 2022'!$D:$D)</f>
        <v>0</v>
      </c>
      <c r="AA462" s="12">
        <f>+SUMIFS('BLG1222'!$I:$I,'BLG1222'!$A:$A,'ALL 2022'!$2:$2,'BLG1222'!$D:$D,'ALL 2022'!$D:$D)</f>
        <v>0</v>
      </c>
      <c r="AB462" s="12">
        <f>+SUMIFS('BLG1222'!$I:$I,'BLG1222'!$A:$A,'ALL 2022'!$2:$2,'BLG1222'!$D:$D,'ALL 2022'!$D:$D)</f>
        <v>-336250</v>
      </c>
      <c r="AC462" s="12">
        <f>+SUMIFS('BLG1222'!$I:$I,'BLG1222'!$A:$A,'ALL 2022'!$2:$2,'BLG1222'!$D:$D,'ALL 2022'!$D:$D)</f>
        <v>15266437.865</v>
      </c>
      <c r="AD462" s="12">
        <f>+SUMIFS('BLG1222'!$I:$I,'BLG1222'!$A:$A,'ALL 2022'!$2:$2,'BLG1222'!$D:$D,'ALL 2022'!$D:$D)</f>
        <v>0</v>
      </c>
      <c r="AE462" s="12">
        <f>+SUMIFS('BLG1222'!$I:$I,'BLG1222'!$A:$A,'ALL 2022'!$2:$2,'BLG1222'!$D:$D,'ALL 2022'!$D:$D)</f>
        <v>0</v>
      </c>
      <c r="AF462" s="12">
        <f>+SUMIFS('BLG1222'!$I:$I,'BLG1222'!$A:$A,'ALL 2022'!$2:$2,'BLG1222'!$D:$D,'ALL 2022'!$D:$D)</f>
        <v>0</v>
      </c>
      <c r="AG462" s="12">
        <f>+SUMIFS('BLG1222'!$I:$I,'BLG1222'!$A:$A,'ALL 2022'!$2:$2,'BLG1222'!$D:$D,'ALL 2022'!$D:$D)</f>
        <v>82990</v>
      </c>
      <c r="AH462" s="12">
        <f>+SUMIFS('BLG1222'!$I:$I,'BLG1222'!$A:$A,'ALL 2022'!$2:$2,'BLG1222'!$D:$D,'ALL 2022'!$D:$D)</f>
        <v>105800</v>
      </c>
      <c r="AI462" s="12">
        <f>+SUMIFS('BLG1222'!$I:$I,'BLG1222'!$A:$A,'ALL 2022'!$2:$2,'BLG1222'!$D:$D,'ALL 2022'!$D:$D)</f>
        <v>0</v>
      </c>
      <c r="AJ462" s="12">
        <f>+SUMIFS('BLG1222'!$I:$I,'BLG1222'!$A:$A,'ALL 2022'!$2:$2,'BLG1222'!$D:$D,'ALL 2022'!$D:$D)</f>
        <v>0</v>
      </c>
      <c r="AK462" s="12">
        <f>+SUMIFS('BLG1222'!$I:$I,'BLG1222'!$A:$A,'ALL 2022'!$2:$2,'BLG1222'!$D:$D,'ALL 2022'!$D:$D)</f>
        <v>0</v>
      </c>
      <c r="AL462" s="12">
        <f>+SUMIFS('BLG1222'!$I:$I,'BLG1222'!$A:$A,'ALL 2022'!$2:$2,'BLG1222'!$D:$D,'ALL 2022'!$D:$D)</f>
        <v>0</v>
      </c>
      <c r="AM462" s="12">
        <f>+SUMIFS('BLG1222'!$I:$I,'BLG1222'!$A:$A,'ALL 2022'!$2:$2,'BLG1222'!$D:$D,'ALL 2022'!$D:$D)</f>
        <v>10265898</v>
      </c>
      <c r="AN462" s="12">
        <f>+SUMIFS('BLG1222'!$I:$I,'BLG1222'!$A:$A,'ALL 2022'!$2:$2,'BLG1222'!$D:$D,'ALL 2022'!$D:$D)</f>
        <v>0</v>
      </c>
      <c r="AO462" s="12">
        <f>+SUMIFS('BLG1222'!$I:$I,'BLG1222'!$A:$A,'ALL 2022'!$2:$2,'BLG1222'!$D:$D,'ALL 2022'!$D:$D)</f>
        <v>0</v>
      </c>
      <c r="AP462" s="12">
        <f>+SUMIFS('BLG1222'!$I:$I,'BLG1222'!$A:$A,'ALL 2022'!$2:$2,'BLG1222'!$D:$D,'ALL 2022'!$D:$D)</f>
        <v>0</v>
      </c>
      <c r="AQ462" s="164">
        <f t="shared" si="50"/>
        <v>1780556064.3728001</v>
      </c>
      <c r="AR462" s="165">
        <f t="shared" si="51"/>
        <v>376554.3484520202</v>
      </c>
    </row>
    <row r="463" spans="1:44" x14ac:dyDescent="0.25">
      <c r="A463" s="11" t="str">
        <f t="shared" si="47"/>
        <v>6</v>
      </c>
      <c r="B463" s="11" t="str">
        <f t="shared" si="48"/>
        <v>60</v>
      </c>
      <c r="C463" s="11" t="str">
        <f t="shared" si="49"/>
        <v>606</v>
      </c>
      <c r="D463" s="23">
        <v>60609100</v>
      </c>
      <c r="E463" s="119" t="s">
        <v>3269</v>
      </c>
      <c r="F463" s="24" t="s">
        <v>2396</v>
      </c>
      <c r="G463" s="12">
        <f>+SUMIFS('BLG1222'!$I:$I,'BLG1222'!$A:$A,'ALL 2022'!$2:$2,'BLG1222'!$D:$D,'ALL 2022'!$D:$D)</f>
        <v>0</v>
      </c>
      <c r="H463" s="12">
        <f>+SUMIFS('BLG1222'!$I:$I,'BLG1222'!$A:$A,'ALL 2022'!$2:$2,'BLG1222'!$D:$D,'ALL 2022'!$D:$D)</f>
        <v>0</v>
      </c>
      <c r="I463" s="12">
        <f>+SUMIFS('BLG1222'!$I:$I,'BLG1222'!$A:$A,'ALL 2022'!$2:$2,'BLG1222'!$D:$D,'ALL 2022'!$D:$D)</f>
        <v>0</v>
      </c>
      <c r="J463" s="12">
        <f>+SUMIFS('BLG1222'!$I:$I,'BLG1222'!$A:$A,'ALL 2022'!$2:$2,'BLG1222'!$D:$D,'ALL 2022'!$D:$D)</f>
        <v>0</v>
      </c>
      <c r="K463" s="12">
        <f>+SUMIFS('BLG1222'!$I:$I,'BLG1222'!$A:$A,'ALL 2022'!$2:$2,'BLG1222'!$D:$D,'ALL 2022'!$D:$D)</f>
        <v>0</v>
      </c>
      <c r="L463" s="12">
        <f>+SUMIFS('BLG1222'!$I:$I,'BLG1222'!$A:$A,'ALL 2022'!$2:$2,'BLG1222'!$D:$D,'ALL 2022'!$D:$D)</f>
        <v>0</v>
      </c>
      <c r="M463" s="12">
        <f>+SUMIFS('BLG1222'!$I:$I,'BLG1222'!$A:$A,'ALL 2022'!$2:$2,'BLG1222'!$D:$D,'ALL 2022'!$D:$D)</f>
        <v>0</v>
      </c>
      <c r="N463" s="12">
        <f>+SUMIFS('BLG1222'!$I:$I,'BLG1222'!$A:$A,'ALL 2022'!$2:$2,'BLG1222'!$D:$D,'ALL 2022'!$D:$D)</f>
        <v>0</v>
      </c>
      <c r="O463" s="12">
        <f>+SUMIFS('BLG1222'!$I:$I,'BLG1222'!$A:$A,'ALL 2022'!$2:$2,'BLG1222'!$D:$D,'ALL 2022'!$D:$D)</f>
        <v>0</v>
      </c>
      <c r="P463" s="12">
        <f>+SUMIFS('BLG1222'!$I:$I,'BLG1222'!$A:$A,'ALL 2022'!$2:$2,'BLG1222'!$D:$D,'ALL 2022'!$D:$D)</f>
        <v>0</v>
      </c>
      <c r="Q463" s="12">
        <f>+SUMIFS('BLG1222'!$I:$I,'BLG1222'!$A:$A,'ALL 2022'!$2:$2,'BLG1222'!$D:$D,'ALL 2022'!$D:$D)</f>
        <v>0</v>
      </c>
      <c r="R463" s="12">
        <f>+SUMIFS('BLG1222'!$I:$I,'BLG1222'!$A:$A,'ALL 2022'!$2:$2,'BLG1222'!$D:$D,'ALL 2022'!$D:$D)</f>
        <v>0</v>
      </c>
      <c r="S463" s="12">
        <f>+SUMIFS('BLG1222'!$I:$I,'BLG1222'!$A:$A,'ALL 2022'!$2:$2,'BLG1222'!$D:$D,'ALL 2022'!$D:$D)</f>
        <v>0</v>
      </c>
      <c r="T463" s="12">
        <f>+SUMIFS('BLG1222'!$I:$I,'BLG1222'!$A:$A,'ALL 2022'!$2:$2,'BLG1222'!$D:$D,'ALL 2022'!$D:$D)</f>
        <v>0</v>
      </c>
      <c r="U463" s="12">
        <f>+SUMIFS('BLG1222'!$I:$I,'BLG1222'!$A:$A,'ALL 2022'!$2:$2,'BLG1222'!$D:$D,'ALL 2022'!$D:$D)</f>
        <v>0</v>
      </c>
      <c r="V463" s="12">
        <f>+SUMIFS('BLG1222'!$I:$I,'BLG1222'!$A:$A,'ALL 2022'!$2:$2,'BLG1222'!$D:$D,'ALL 2022'!$D:$D)</f>
        <v>0</v>
      </c>
      <c r="W463" s="12">
        <f>+SUMIFS('BLG1222'!$I:$I,'BLG1222'!$A:$A,'ALL 2022'!$2:$2,'BLG1222'!$D:$D,'ALL 2022'!$D:$D)</f>
        <v>0</v>
      </c>
      <c r="X463" s="12">
        <f>+SUMIFS('BLG1222'!$I:$I,'BLG1222'!$A:$A,'ALL 2022'!$2:$2,'BLG1222'!$D:$D,'ALL 2022'!$D:$D)</f>
        <v>89308085.569999993</v>
      </c>
      <c r="Y463" s="12">
        <f>+SUMIFS('BLG1222'!$I:$I,'BLG1222'!$A:$A,'ALL 2022'!$2:$2,'BLG1222'!$D:$D,'ALL 2022'!$D:$D)</f>
        <v>0</v>
      </c>
      <c r="Z463" s="12">
        <f>+SUMIFS('BLG1222'!$I:$I,'BLG1222'!$A:$A,'ALL 2022'!$2:$2,'BLG1222'!$D:$D,'ALL 2022'!$D:$D)</f>
        <v>0</v>
      </c>
      <c r="AA463" s="12">
        <f>+SUMIFS('BLG1222'!$I:$I,'BLG1222'!$A:$A,'ALL 2022'!$2:$2,'BLG1222'!$D:$D,'ALL 2022'!$D:$D)</f>
        <v>0</v>
      </c>
      <c r="AB463" s="12">
        <f>+SUMIFS('BLG1222'!$I:$I,'BLG1222'!$A:$A,'ALL 2022'!$2:$2,'BLG1222'!$D:$D,'ALL 2022'!$D:$D)</f>
        <v>0</v>
      </c>
      <c r="AC463" s="12">
        <f>+SUMIFS('BLG1222'!$I:$I,'BLG1222'!$A:$A,'ALL 2022'!$2:$2,'BLG1222'!$D:$D,'ALL 2022'!$D:$D)</f>
        <v>0</v>
      </c>
      <c r="AD463" s="12">
        <f>+SUMIFS('BLG1222'!$I:$I,'BLG1222'!$A:$A,'ALL 2022'!$2:$2,'BLG1222'!$D:$D,'ALL 2022'!$D:$D)</f>
        <v>0</v>
      </c>
      <c r="AE463" s="12">
        <f>+SUMIFS('BLG1222'!$I:$I,'BLG1222'!$A:$A,'ALL 2022'!$2:$2,'BLG1222'!$D:$D,'ALL 2022'!$D:$D)</f>
        <v>0</v>
      </c>
      <c r="AF463" s="12">
        <f>+SUMIFS('BLG1222'!$I:$I,'BLG1222'!$A:$A,'ALL 2022'!$2:$2,'BLG1222'!$D:$D,'ALL 2022'!$D:$D)</f>
        <v>0</v>
      </c>
      <c r="AG463" s="12">
        <f>+SUMIFS('BLG1222'!$I:$I,'BLG1222'!$A:$A,'ALL 2022'!$2:$2,'BLG1222'!$D:$D,'ALL 2022'!$D:$D)</f>
        <v>0</v>
      </c>
      <c r="AH463" s="12">
        <f>+SUMIFS('BLG1222'!$I:$I,'BLG1222'!$A:$A,'ALL 2022'!$2:$2,'BLG1222'!$D:$D,'ALL 2022'!$D:$D)</f>
        <v>0</v>
      </c>
      <c r="AI463" s="12">
        <f>+SUMIFS('BLG1222'!$I:$I,'BLG1222'!$A:$A,'ALL 2022'!$2:$2,'BLG1222'!$D:$D,'ALL 2022'!$D:$D)</f>
        <v>0</v>
      </c>
      <c r="AJ463" s="12">
        <f>+SUMIFS('BLG1222'!$I:$I,'BLG1222'!$A:$A,'ALL 2022'!$2:$2,'BLG1222'!$D:$D,'ALL 2022'!$D:$D)</f>
        <v>0</v>
      </c>
      <c r="AK463" s="12">
        <f>+SUMIFS('BLG1222'!$I:$I,'BLG1222'!$A:$A,'ALL 2022'!$2:$2,'BLG1222'!$D:$D,'ALL 2022'!$D:$D)</f>
        <v>0</v>
      </c>
      <c r="AL463" s="12">
        <f>+SUMIFS('BLG1222'!$I:$I,'BLG1222'!$A:$A,'ALL 2022'!$2:$2,'BLG1222'!$D:$D,'ALL 2022'!$D:$D)</f>
        <v>0</v>
      </c>
      <c r="AM463" s="12">
        <f>+SUMIFS('BLG1222'!$I:$I,'BLG1222'!$A:$A,'ALL 2022'!$2:$2,'BLG1222'!$D:$D,'ALL 2022'!$D:$D)</f>
        <v>0</v>
      </c>
      <c r="AN463" s="12">
        <f>+SUMIFS('BLG1222'!$I:$I,'BLG1222'!$A:$A,'ALL 2022'!$2:$2,'BLG1222'!$D:$D,'ALL 2022'!$D:$D)</f>
        <v>0</v>
      </c>
      <c r="AO463" s="12">
        <f>+SUMIFS('BLG1222'!$I:$I,'BLG1222'!$A:$A,'ALL 2022'!$2:$2,'BLG1222'!$D:$D,'ALL 2022'!$D:$D)</f>
        <v>0</v>
      </c>
      <c r="AP463" s="12">
        <f>+SUMIFS('BLG1222'!$I:$I,'BLG1222'!$A:$A,'ALL 2022'!$2:$2,'BLG1222'!$D:$D,'ALL 2022'!$D:$D)</f>
        <v>0</v>
      </c>
      <c r="AQ463" s="164">
        <f t="shared" si="50"/>
        <v>89308085.569999993</v>
      </c>
      <c r="AR463" s="165">
        <f t="shared" si="51"/>
        <v>18886.991904495033</v>
      </c>
    </row>
    <row r="464" spans="1:44" x14ac:dyDescent="0.25">
      <c r="A464" s="11" t="str">
        <f t="shared" si="47"/>
        <v>6</v>
      </c>
      <c r="B464" s="11" t="str">
        <f t="shared" si="48"/>
        <v>60</v>
      </c>
      <c r="C464" s="11" t="str">
        <f t="shared" si="49"/>
        <v>606</v>
      </c>
      <c r="D464" s="23">
        <v>60609200</v>
      </c>
      <c r="E464" s="119" t="s">
        <v>3269</v>
      </c>
      <c r="F464" s="24" t="s">
        <v>2397</v>
      </c>
      <c r="G464" s="12">
        <f>+SUMIFS('BLG1222'!$I:$I,'BLG1222'!$A:$A,'ALL 2022'!$2:$2,'BLG1222'!$D:$D,'ALL 2022'!$D:$D)</f>
        <v>0</v>
      </c>
      <c r="H464" s="12">
        <f>+SUMIFS('BLG1222'!$I:$I,'BLG1222'!$A:$A,'ALL 2022'!$2:$2,'BLG1222'!$D:$D,'ALL 2022'!$D:$D)</f>
        <v>0</v>
      </c>
      <c r="I464" s="12">
        <f>+SUMIFS('BLG1222'!$I:$I,'BLG1222'!$A:$A,'ALL 2022'!$2:$2,'BLG1222'!$D:$D,'ALL 2022'!$D:$D)</f>
        <v>0</v>
      </c>
      <c r="J464" s="12">
        <f>+SUMIFS('BLG1222'!$I:$I,'BLG1222'!$A:$A,'ALL 2022'!$2:$2,'BLG1222'!$D:$D,'ALL 2022'!$D:$D)</f>
        <v>0</v>
      </c>
      <c r="K464" s="12">
        <f>+SUMIFS('BLG1222'!$I:$I,'BLG1222'!$A:$A,'ALL 2022'!$2:$2,'BLG1222'!$D:$D,'ALL 2022'!$D:$D)</f>
        <v>0</v>
      </c>
      <c r="L464" s="12">
        <f>+SUMIFS('BLG1222'!$I:$I,'BLG1222'!$A:$A,'ALL 2022'!$2:$2,'BLG1222'!$D:$D,'ALL 2022'!$D:$D)</f>
        <v>0</v>
      </c>
      <c r="M464" s="12">
        <f>+SUMIFS('BLG1222'!$I:$I,'BLG1222'!$A:$A,'ALL 2022'!$2:$2,'BLG1222'!$D:$D,'ALL 2022'!$D:$D)</f>
        <v>0</v>
      </c>
      <c r="N464" s="12">
        <f>+SUMIFS('BLG1222'!$I:$I,'BLG1222'!$A:$A,'ALL 2022'!$2:$2,'BLG1222'!$D:$D,'ALL 2022'!$D:$D)</f>
        <v>0</v>
      </c>
      <c r="O464" s="12">
        <f>+SUMIFS('BLG1222'!$I:$I,'BLG1222'!$A:$A,'ALL 2022'!$2:$2,'BLG1222'!$D:$D,'ALL 2022'!$D:$D)</f>
        <v>0</v>
      </c>
      <c r="P464" s="12">
        <f>+SUMIFS('BLG1222'!$I:$I,'BLG1222'!$A:$A,'ALL 2022'!$2:$2,'BLG1222'!$D:$D,'ALL 2022'!$D:$D)</f>
        <v>0</v>
      </c>
      <c r="Q464" s="12">
        <f>+SUMIFS('BLG1222'!$I:$I,'BLG1222'!$A:$A,'ALL 2022'!$2:$2,'BLG1222'!$D:$D,'ALL 2022'!$D:$D)</f>
        <v>0</v>
      </c>
      <c r="R464" s="12">
        <f>+SUMIFS('BLG1222'!$I:$I,'BLG1222'!$A:$A,'ALL 2022'!$2:$2,'BLG1222'!$D:$D,'ALL 2022'!$D:$D)</f>
        <v>0</v>
      </c>
      <c r="S464" s="12">
        <f>+SUMIFS('BLG1222'!$I:$I,'BLG1222'!$A:$A,'ALL 2022'!$2:$2,'BLG1222'!$D:$D,'ALL 2022'!$D:$D)</f>
        <v>0</v>
      </c>
      <c r="T464" s="12">
        <f>+SUMIFS('BLG1222'!$I:$I,'BLG1222'!$A:$A,'ALL 2022'!$2:$2,'BLG1222'!$D:$D,'ALL 2022'!$D:$D)</f>
        <v>0</v>
      </c>
      <c r="U464" s="12">
        <f>+SUMIFS('BLG1222'!$I:$I,'BLG1222'!$A:$A,'ALL 2022'!$2:$2,'BLG1222'!$D:$D,'ALL 2022'!$D:$D)</f>
        <v>0</v>
      </c>
      <c r="V464" s="12">
        <f>+SUMIFS('BLG1222'!$I:$I,'BLG1222'!$A:$A,'ALL 2022'!$2:$2,'BLG1222'!$D:$D,'ALL 2022'!$D:$D)</f>
        <v>0</v>
      </c>
      <c r="W464" s="12">
        <f>+SUMIFS('BLG1222'!$I:$I,'BLG1222'!$A:$A,'ALL 2022'!$2:$2,'BLG1222'!$D:$D,'ALL 2022'!$D:$D)</f>
        <v>0</v>
      </c>
      <c r="X464" s="12">
        <f>+SUMIFS('BLG1222'!$I:$I,'BLG1222'!$A:$A,'ALL 2022'!$2:$2,'BLG1222'!$D:$D,'ALL 2022'!$D:$D)</f>
        <v>516223011</v>
      </c>
      <c r="Y464" s="12">
        <f>+SUMIFS('BLG1222'!$I:$I,'BLG1222'!$A:$A,'ALL 2022'!$2:$2,'BLG1222'!$D:$D,'ALL 2022'!$D:$D)</f>
        <v>0</v>
      </c>
      <c r="Z464" s="12">
        <f>+SUMIFS('BLG1222'!$I:$I,'BLG1222'!$A:$A,'ALL 2022'!$2:$2,'BLG1222'!$D:$D,'ALL 2022'!$D:$D)</f>
        <v>0</v>
      </c>
      <c r="AA464" s="12">
        <f>+SUMIFS('BLG1222'!$I:$I,'BLG1222'!$A:$A,'ALL 2022'!$2:$2,'BLG1222'!$D:$D,'ALL 2022'!$D:$D)</f>
        <v>0</v>
      </c>
      <c r="AB464" s="12">
        <f>+SUMIFS('BLG1222'!$I:$I,'BLG1222'!$A:$A,'ALL 2022'!$2:$2,'BLG1222'!$D:$D,'ALL 2022'!$D:$D)</f>
        <v>0</v>
      </c>
      <c r="AC464" s="12">
        <f>+SUMIFS('BLG1222'!$I:$I,'BLG1222'!$A:$A,'ALL 2022'!$2:$2,'BLG1222'!$D:$D,'ALL 2022'!$D:$D)</f>
        <v>0</v>
      </c>
      <c r="AD464" s="12">
        <f>+SUMIFS('BLG1222'!$I:$I,'BLG1222'!$A:$A,'ALL 2022'!$2:$2,'BLG1222'!$D:$D,'ALL 2022'!$D:$D)</f>
        <v>0</v>
      </c>
      <c r="AE464" s="12">
        <f>+SUMIFS('BLG1222'!$I:$I,'BLG1222'!$A:$A,'ALL 2022'!$2:$2,'BLG1222'!$D:$D,'ALL 2022'!$D:$D)</f>
        <v>0</v>
      </c>
      <c r="AF464" s="12">
        <f>+SUMIFS('BLG1222'!$I:$I,'BLG1222'!$A:$A,'ALL 2022'!$2:$2,'BLG1222'!$D:$D,'ALL 2022'!$D:$D)</f>
        <v>0</v>
      </c>
      <c r="AG464" s="12">
        <f>+SUMIFS('BLG1222'!$I:$I,'BLG1222'!$A:$A,'ALL 2022'!$2:$2,'BLG1222'!$D:$D,'ALL 2022'!$D:$D)</f>
        <v>0</v>
      </c>
      <c r="AH464" s="12">
        <f>+SUMIFS('BLG1222'!$I:$I,'BLG1222'!$A:$A,'ALL 2022'!$2:$2,'BLG1222'!$D:$D,'ALL 2022'!$D:$D)</f>
        <v>0</v>
      </c>
      <c r="AI464" s="12">
        <f>+SUMIFS('BLG1222'!$I:$I,'BLG1222'!$A:$A,'ALL 2022'!$2:$2,'BLG1222'!$D:$D,'ALL 2022'!$D:$D)</f>
        <v>0</v>
      </c>
      <c r="AJ464" s="12">
        <f>+SUMIFS('BLG1222'!$I:$I,'BLG1222'!$A:$A,'ALL 2022'!$2:$2,'BLG1222'!$D:$D,'ALL 2022'!$D:$D)</f>
        <v>0</v>
      </c>
      <c r="AK464" s="12">
        <f>+SUMIFS('BLG1222'!$I:$I,'BLG1222'!$A:$A,'ALL 2022'!$2:$2,'BLG1222'!$D:$D,'ALL 2022'!$D:$D)</f>
        <v>0</v>
      </c>
      <c r="AL464" s="12">
        <f>+SUMIFS('BLG1222'!$I:$I,'BLG1222'!$A:$A,'ALL 2022'!$2:$2,'BLG1222'!$D:$D,'ALL 2022'!$D:$D)</f>
        <v>0</v>
      </c>
      <c r="AM464" s="12">
        <f>+SUMIFS('BLG1222'!$I:$I,'BLG1222'!$A:$A,'ALL 2022'!$2:$2,'BLG1222'!$D:$D,'ALL 2022'!$D:$D)</f>
        <v>0</v>
      </c>
      <c r="AN464" s="12">
        <f>+SUMIFS('BLG1222'!$I:$I,'BLG1222'!$A:$A,'ALL 2022'!$2:$2,'BLG1222'!$D:$D,'ALL 2022'!$D:$D)</f>
        <v>0</v>
      </c>
      <c r="AO464" s="12">
        <f>+SUMIFS('BLG1222'!$I:$I,'BLG1222'!$A:$A,'ALL 2022'!$2:$2,'BLG1222'!$D:$D,'ALL 2022'!$D:$D)</f>
        <v>0</v>
      </c>
      <c r="AP464" s="12">
        <f>+SUMIFS('BLG1222'!$I:$I,'BLG1222'!$A:$A,'ALL 2022'!$2:$2,'BLG1222'!$D:$D,'ALL 2022'!$D:$D)</f>
        <v>0</v>
      </c>
      <c r="AQ464" s="164">
        <f t="shared" si="50"/>
        <v>516223011</v>
      </c>
      <c r="AR464" s="165">
        <f t="shared" si="51"/>
        <v>109171.52425162047</v>
      </c>
    </row>
    <row r="465" spans="1:44" x14ac:dyDescent="0.25">
      <c r="A465" s="11" t="str">
        <f t="shared" si="47"/>
        <v>6</v>
      </c>
      <c r="B465" s="11" t="str">
        <f t="shared" si="48"/>
        <v>60</v>
      </c>
      <c r="C465" s="11" t="str">
        <f t="shared" si="49"/>
        <v>606</v>
      </c>
      <c r="D465" s="23">
        <v>60610000</v>
      </c>
      <c r="E465" s="119" t="s">
        <v>3269</v>
      </c>
      <c r="F465" s="24" t="s">
        <v>442</v>
      </c>
      <c r="G465" s="12">
        <f>+SUMIFS('BLG1222'!$I:$I,'BLG1222'!$A:$A,'ALL 2022'!$2:$2,'BLG1222'!$D:$D,'ALL 2022'!$D:$D)</f>
        <v>550342167.14999998</v>
      </c>
      <c r="H465" s="12">
        <f>+SUMIFS('BLG1222'!$I:$I,'BLG1222'!$A:$A,'ALL 2022'!$2:$2,'BLG1222'!$D:$D,'ALL 2022'!$D:$D)</f>
        <v>0</v>
      </c>
      <c r="I465" s="12">
        <f>+SUMIFS('BLG1222'!$I:$I,'BLG1222'!$A:$A,'ALL 2022'!$2:$2,'BLG1222'!$D:$D,'ALL 2022'!$D:$D)</f>
        <v>506022267.47280002</v>
      </c>
      <c r="J465" s="12">
        <f>+SUMIFS('BLG1222'!$I:$I,'BLG1222'!$A:$A,'ALL 2022'!$2:$2,'BLG1222'!$D:$D,'ALL 2022'!$D:$D)</f>
        <v>181496509.02000001</v>
      </c>
      <c r="K465" s="12">
        <f>+SUMIFS('BLG1222'!$I:$I,'BLG1222'!$A:$A,'ALL 2022'!$2:$2,'BLG1222'!$D:$D,'ALL 2022'!$D:$D)</f>
        <v>760036786.99000001</v>
      </c>
      <c r="L465" s="12">
        <f>+SUMIFS('BLG1222'!$I:$I,'BLG1222'!$A:$A,'ALL 2022'!$2:$2,'BLG1222'!$D:$D,'ALL 2022'!$D:$D)</f>
        <v>219241472.25</v>
      </c>
      <c r="M465" s="12">
        <f>+SUMIFS('BLG1222'!$I:$I,'BLG1222'!$A:$A,'ALL 2022'!$2:$2,'BLG1222'!$D:$D,'ALL 2022'!$D:$D)</f>
        <v>0</v>
      </c>
      <c r="N465" s="12">
        <f>+SUMIFS('BLG1222'!$I:$I,'BLG1222'!$A:$A,'ALL 2022'!$2:$2,'BLG1222'!$D:$D,'ALL 2022'!$D:$D)</f>
        <v>293299626.31999999</v>
      </c>
      <c r="O465" s="12">
        <f>+SUMIFS('BLG1222'!$I:$I,'BLG1222'!$A:$A,'ALL 2022'!$2:$2,'BLG1222'!$D:$D,'ALL 2022'!$D:$D)</f>
        <v>0</v>
      </c>
      <c r="P465" s="12">
        <f>+SUMIFS('BLG1222'!$I:$I,'BLG1222'!$A:$A,'ALL 2022'!$2:$2,'BLG1222'!$D:$D,'ALL 2022'!$D:$D)</f>
        <v>352775.2</v>
      </c>
      <c r="Q465" s="12">
        <f>+SUMIFS('BLG1222'!$I:$I,'BLG1222'!$A:$A,'ALL 2022'!$2:$2,'BLG1222'!$D:$D,'ALL 2022'!$D:$D)</f>
        <v>0</v>
      </c>
      <c r="R465" s="12">
        <f>+SUMIFS('BLG1222'!$I:$I,'BLG1222'!$A:$A,'ALL 2022'!$2:$2,'BLG1222'!$D:$D,'ALL 2022'!$D:$D)</f>
        <v>0</v>
      </c>
      <c r="S465" s="12">
        <f>+SUMIFS('BLG1222'!$I:$I,'BLG1222'!$A:$A,'ALL 2022'!$2:$2,'BLG1222'!$D:$D,'ALL 2022'!$D:$D)</f>
        <v>0</v>
      </c>
      <c r="T465" s="12">
        <f>+SUMIFS('BLG1222'!$I:$I,'BLG1222'!$A:$A,'ALL 2022'!$2:$2,'BLG1222'!$D:$D,'ALL 2022'!$D:$D)</f>
        <v>100000</v>
      </c>
      <c r="U465" s="12">
        <f>+SUMIFS('BLG1222'!$I:$I,'BLG1222'!$A:$A,'ALL 2022'!$2:$2,'BLG1222'!$D:$D,'ALL 2022'!$D:$D)</f>
        <v>0</v>
      </c>
      <c r="V465" s="12">
        <f>+SUMIFS('BLG1222'!$I:$I,'BLG1222'!$A:$A,'ALL 2022'!$2:$2,'BLG1222'!$D:$D,'ALL 2022'!$D:$D)</f>
        <v>261247.81</v>
      </c>
      <c r="W465" s="12">
        <f>+SUMIFS('BLG1222'!$I:$I,'BLG1222'!$A:$A,'ALL 2022'!$2:$2,'BLG1222'!$D:$D,'ALL 2022'!$D:$D)</f>
        <v>26298880</v>
      </c>
      <c r="X465" s="12">
        <f>+SUMIFS('BLG1222'!$I:$I,'BLG1222'!$A:$A,'ALL 2022'!$2:$2,'BLG1222'!$D:$D,'ALL 2022'!$D:$D)</f>
        <v>0</v>
      </c>
      <c r="Y465" s="12">
        <f>+SUMIFS('BLG1222'!$I:$I,'BLG1222'!$A:$A,'ALL 2022'!$2:$2,'BLG1222'!$D:$D,'ALL 2022'!$D:$D)</f>
        <v>0</v>
      </c>
      <c r="Z465" s="12">
        <f>+SUMIFS('BLG1222'!$I:$I,'BLG1222'!$A:$A,'ALL 2022'!$2:$2,'BLG1222'!$D:$D,'ALL 2022'!$D:$D)</f>
        <v>1744072.97</v>
      </c>
      <c r="AA465" s="12">
        <f>+SUMIFS('BLG1222'!$I:$I,'BLG1222'!$A:$A,'ALL 2022'!$2:$2,'BLG1222'!$D:$D,'ALL 2022'!$D:$D)</f>
        <v>0</v>
      </c>
      <c r="AB465" s="12">
        <f>+SUMIFS('BLG1222'!$I:$I,'BLG1222'!$A:$A,'ALL 2022'!$2:$2,'BLG1222'!$D:$D,'ALL 2022'!$D:$D)</f>
        <v>1152457.8400000001</v>
      </c>
      <c r="AC465" s="12">
        <f>+SUMIFS('BLG1222'!$I:$I,'BLG1222'!$A:$A,'ALL 2022'!$2:$2,'BLG1222'!$D:$D,'ALL 2022'!$D:$D)</f>
        <v>0</v>
      </c>
      <c r="AD465" s="12">
        <f>+SUMIFS('BLG1222'!$I:$I,'BLG1222'!$A:$A,'ALL 2022'!$2:$2,'BLG1222'!$D:$D,'ALL 2022'!$D:$D)</f>
        <v>0</v>
      </c>
      <c r="AE465" s="12">
        <f>+SUMIFS('BLG1222'!$I:$I,'BLG1222'!$A:$A,'ALL 2022'!$2:$2,'BLG1222'!$D:$D,'ALL 2022'!$D:$D)</f>
        <v>18291162.309999999</v>
      </c>
      <c r="AF465" s="12">
        <f>+SUMIFS('BLG1222'!$I:$I,'BLG1222'!$A:$A,'ALL 2022'!$2:$2,'BLG1222'!$D:$D,'ALL 2022'!$D:$D)</f>
        <v>0</v>
      </c>
      <c r="AG465" s="12">
        <f>+SUMIFS('BLG1222'!$I:$I,'BLG1222'!$A:$A,'ALL 2022'!$2:$2,'BLG1222'!$D:$D,'ALL 2022'!$D:$D)</f>
        <v>0</v>
      </c>
      <c r="AH465" s="12">
        <f>+SUMIFS('BLG1222'!$I:$I,'BLG1222'!$A:$A,'ALL 2022'!$2:$2,'BLG1222'!$D:$D,'ALL 2022'!$D:$D)</f>
        <v>0</v>
      </c>
      <c r="AI465" s="12">
        <f>+SUMIFS('BLG1222'!$I:$I,'BLG1222'!$A:$A,'ALL 2022'!$2:$2,'BLG1222'!$D:$D,'ALL 2022'!$D:$D)</f>
        <v>0</v>
      </c>
      <c r="AJ465" s="12">
        <f>+SUMIFS('BLG1222'!$I:$I,'BLG1222'!$A:$A,'ALL 2022'!$2:$2,'BLG1222'!$D:$D,'ALL 2022'!$D:$D)</f>
        <v>0</v>
      </c>
      <c r="AK465" s="12">
        <f>+SUMIFS('BLG1222'!$I:$I,'BLG1222'!$A:$A,'ALL 2022'!$2:$2,'BLG1222'!$D:$D,'ALL 2022'!$D:$D)</f>
        <v>0</v>
      </c>
      <c r="AL465" s="12">
        <f>+SUMIFS('BLG1222'!$I:$I,'BLG1222'!$A:$A,'ALL 2022'!$2:$2,'BLG1222'!$D:$D,'ALL 2022'!$D:$D)</f>
        <v>0</v>
      </c>
      <c r="AM465" s="12">
        <f>+SUMIFS('BLG1222'!$I:$I,'BLG1222'!$A:$A,'ALL 2022'!$2:$2,'BLG1222'!$D:$D,'ALL 2022'!$D:$D)</f>
        <v>0</v>
      </c>
      <c r="AN465" s="12">
        <f>+SUMIFS('BLG1222'!$I:$I,'BLG1222'!$A:$A,'ALL 2022'!$2:$2,'BLG1222'!$D:$D,'ALL 2022'!$D:$D)</f>
        <v>0</v>
      </c>
      <c r="AO465" s="12">
        <f>+SUMIFS('BLG1222'!$I:$I,'BLG1222'!$A:$A,'ALL 2022'!$2:$2,'BLG1222'!$D:$D,'ALL 2022'!$D:$D)</f>
        <v>18813737.84</v>
      </c>
      <c r="AP465" s="12">
        <f>+SUMIFS('BLG1222'!$I:$I,'BLG1222'!$A:$A,'ALL 2022'!$2:$2,'BLG1222'!$D:$D,'ALL 2022'!$D:$D)</f>
        <v>0</v>
      </c>
      <c r="AQ465" s="164">
        <f t="shared" si="50"/>
        <v>2577453163.1728001</v>
      </c>
      <c r="AR465" s="165">
        <f t="shared" si="51"/>
        <v>545083.199537448</v>
      </c>
    </row>
    <row r="466" spans="1:44" x14ac:dyDescent="0.25">
      <c r="A466" s="11" t="str">
        <f t="shared" si="47"/>
        <v>6</v>
      </c>
      <c r="B466" s="11" t="str">
        <f t="shared" si="48"/>
        <v>60</v>
      </c>
      <c r="C466" s="11" t="str">
        <f t="shared" si="49"/>
        <v>606</v>
      </c>
      <c r="D466" s="23">
        <v>60611000</v>
      </c>
      <c r="E466" s="119" t="s">
        <v>3269</v>
      </c>
      <c r="F466" s="24" t="s">
        <v>442</v>
      </c>
      <c r="G466" s="12">
        <f>+SUMIFS('BLG1222'!$I:$I,'BLG1222'!$A:$A,'ALL 2022'!$2:$2,'BLG1222'!$D:$D,'ALL 2022'!$D:$D)</f>
        <v>0</v>
      </c>
      <c r="H466" s="12">
        <f>+SUMIFS('BLG1222'!$I:$I,'BLG1222'!$A:$A,'ALL 2022'!$2:$2,'BLG1222'!$D:$D,'ALL 2022'!$D:$D)</f>
        <v>0</v>
      </c>
      <c r="I466" s="12">
        <f>+SUMIFS('BLG1222'!$I:$I,'BLG1222'!$A:$A,'ALL 2022'!$2:$2,'BLG1222'!$D:$D,'ALL 2022'!$D:$D)</f>
        <v>0</v>
      </c>
      <c r="J466" s="12">
        <f>+SUMIFS('BLG1222'!$I:$I,'BLG1222'!$A:$A,'ALL 2022'!$2:$2,'BLG1222'!$D:$D,'ALL 2022'!$D:$D)</f>
        <v>0</v>
      </c>
      <c r="K466" s="12">
        <f>+SUMIFS('BLG1222'!$I:$I,'BLG1222'!$A:$A,'ALL 2022'!$2:$2,'BLG1222'!$D:$D,'ALL 2022'!$D:$D)</f>
        <v>0</v>
      </c>
      <c r="L466" s="12">
        <f>+SUMIFS('BLG1222'!$I:$I,'BLG1222'!$A:$A,'ALL 2022'!$2:$2,'BLG1222'!$D:$D,'ALL 2022'!$D:$D)</f>
        <v>0</v>
      </c>
      <c r="M466" s="12">
        <f>+SUMIFS('BLG1222'!$I:$I,'BLG1222'!$A:$A,'ALL 2022'!$2:$2,'BLG1222'!$D:$D,'ALL 2022'!$D:$D)</f>
        <v>3364065966.9499998</v>
      </c>
      <c r="N466" s="12">
        <f>+SUMIFS('BLG1222'!$I:$I,'BLG1222'!$A:$A,'ALL 2022'!$2:$2,'BLG1222'!$D:$D,'ALL 2022'!$D:$D)</f>
        <v>0</v>
      </c>
      <c r="O466" s="12">
        <f>+SUMIFS('BLG1222'!$I:$I,'BLG1222'!$A:$A,'ALL 2022'!$2:$2,'BLG1222'!$D:$D,'ALL 2022'!$D:$D)</f>
        <v>0</v>
      </c>
      <c r="P466" s="12">
        <f>+SUMIFS('BLG1222'!$I:$I,'BLG1222'!$A:$A,'ALL 2022'!$2:$2,'BLG1222'!$D:$D,'ALL 2022'!$D:$D)</f>
        <v>0</v>
      </c>
      <c r="Q466" s="12">
        <f>+SUMIFS('BLG1222'!$I:$I,'BLG1222'!$A:$A,'ALL 2022'!$2:$2,'BLG1222'!$D:$D,'ALL 2022'!$D:$D)</f>
        <v>0</v>
      </c>
      <c r="R466" s="12">
        <f>+SUMIFS('BLG1222'!$I:$I,'BLG1222'!$A:$A,'ALL 2022'!$2:$2,'BLG1222'!$D:$D,'ALL 2022'!$D:$D)</f>
        <v>0</v>
      </c>
      <c r="S466" s="12">
        <f>+SUMIFS('BLG1222'!$I:$I,'BLG1222'!$A:$A,'ALL 2022'!$2:$2,'BLG1222'!$D:$D,'ALL 2022'!$D:$D)</f>
        <v>0</v>
      </c>
      <c r="T466" s="12">
        <f>+SUMIFS('BLG1222'!$I:$I,'BLG1222'!$A:$A,'ALL 2022'!$2:$2,'BLG1222'!$D:$D,'ALL 2022'!$D:$D)</f>
        <v>0</v>
      </c>
      <c r="U466" s="12">
        <f>+SUMIFS('BLG1222'!$I:$I,'BLG1222'!$A:$A,'ALL 2022'!$2:$2,'BLG1222'!$D:$D,'ALL 2022'!$D:$D)</f>
        <v>0</v>
      </c>
      <c r="V466" s="12">
        <f>+SUMIFS('BLG1222'!$I:$I,'BLG1222'!$A:$A,'ALL 2022'!$2:$2,'BLG1222'!$D:$D,'ALL 2022'!$D:$D)</f>
        <v>0</v>
      </c>
      <c r="W466" s="12">
        <f>+SUMIFS('BLG1222'!$I:$I,'BLG1222'!$A:$A,'ALL 2022'!$2:$2,'BLG1222'!$D:$D,'ALL 2022'!$D:$D)</f>
        <v>0</v>
      </c>
      <c r="X466" s="12">
        <f>+SUMIFS('BLG1222'!$I:$I,'BLG1222'!$A:$A,'ALL 2022'!$2:$2,'BLG1222'!$D:$D,'ALL 2022'!$D:$D)</f>
        <v>0</v>
      </c>
      <c r="Y466" s="12">
        <f>+SUMIFS('BLG1222'!$I:$I,'BLG1222'!$A:$A,'ALL 2022'!$2:$2,'BLG1222'!$D:$D,'ALL 2022'!$D:$D)</f>
        <v>0</v>
      </c>
      <c r="Z466" s="12">
        <f>+SUMIFS('BLG1222'!$I:$I,'BLG1222'!$A:$A,'ALL 2022'!$2:$2,'BLG1222'!$D:$D,'ALL 2022'!$D:$D)</f>
        <v>0</v>
      </c>
      <c r="AA466" s="12">
        <f>+SUMIFS('BLG1222'!$I:$I,'BLG1222'!$A:$A,'ALL 2022'!$2:$2,'BLG1222'!$D:$D,'ALL 2022'!$D:$D)</f>
        <v>0</v>
      </c>
      <c r="AB466" s="12">
        <f>+SUMIFS('BLG1222'!$I:$I,'BLG1222'!$A:$A,'ALL 2022'!$2:$2,'BLG1222'!$D:$D,'ALL 2022'!$D:$D)</f>
        <v>0</v>
      </c>
      <c r="AC466" s="12">
        <f>+SUMIFS('BLG1222'!$I:$I,'BLG1222'!$A:$A,'ALL 2022'!$2:$2,'BLG1222'!$D:$D,'ALL 2022'!$D:$D)</f>
        <v>0</v>
      </c>
      <c r="AD466" s="12">
        <f>+SUMIFS('BLG1222'!$I:$I,'BLG1222'!$A:$A,'ALL 2022'!$2:$2,'BLG1222'!$D:$D,'ALL 2022'!$D:$D)</f>
        <v>0</v>
      </c>
      <c r="AE466" s="12">
        <f>+SUMIFS('BLG1222'!$I:$I,'BLG1222'!$A:$A,'ALL 2022'!$2:$2,'BLG1222'!$D:$D,'ALL 2022'!$D:$D)</f>
        <v>0</v>
      </c>
      <c r="AF466" s="12">
        <f>+SUMIFS('BLG1222'!$I:$I,'BLG1222'!$A:$A,'ALL 2022'!$2:$2,'BLG1222'!$D:$D,'ALL 2022'!$D:$D)</f>
        <v>0</v>
      </c>
      <c r="AG466" s="12">
        <f>+SUMIFS('BLG1222'!$I:$I,'BLG1222'!$A:$A,'ALL 2022'!$2:$2,'BLG1222'!$D:$D,'ALL 2022'!$D:$D)</f>
        <v>0</v>
      </c>
      <c r="AH466" s="12">
        <f>+SUMIFS('BLG1222'!$I:$I,'BLG1222'!$A:$A,'ALL 2022'!$2:$2,'BLG1222'!$D:$D,'ALL 2022'!$D:$D)</f>
        <v>0</v>
      </c>
      <c r="AI466" s="12">
        <f>+SUMIFS('BLG1222'!$I:$I,'BLG1222'!$A:$A,'ALL 2022'!$2:$2,'BLG1222'!$D:$D,'ALL 2022'!$D:$D)</f>
        <v>0</v>
      </c>
      <c r="AJ466" s="12">
        <f>+SUMIFS('BLG1222'!$I:$I,'BLG1222'!$A:$A,'ALL 2022'!$2:$2,'BLG1222'!$D:$D,'ALL 2022'!$D:$D)</f>
        <v>0</v>
      </c>
      <c r="AK466" s="12">
        <f>+SUMIFS('BLG1222'!$I:$I,'BLG1222'!$A:$A,'ALL 2022'!$2:$2,'BLG1222'!$D:$D,'ALL 2022'!$D:$D)</f>
        <v>0</v>
      </c>
      <c r="AL466" s="12">
        <f>+SUMIFS('BLG1222'!$I:$I,'BLG1222'!$A:$A,'ALL 2022'!$2:$2,'BLG1222'!$D:$D,'ALL 2022'!$D:$D)</f>
        <v>0</v>
      </c>
      <c r="AM466" s="12">
        <f>+SUMIFS('BLG1222'!$I:$I,'BLG1222'!$A:$A,'ALL 2022'!$2:$2,'BLG1222'!$D:$D,'ALL 2022'!$D:$D)</f>
        <v>0</v>
      </c>
      <c r="AN466" s="12">
        <f>+SUMIFS('BLG1222'!$I:$I,'BLG1222'!$A:$A,'ALL 2022'!$2:$2,'BLG1222'!$D:$D,'ALL 2022'!$D:$D)</f>
        <v>0</v>
      </c>
      <c r="AO466" s="12">
        <f>+SUMIFS('BLG1222'!$I:$I,'BLG1222'!$A:$A,'ALL 2022'!$2:$2,'BLG1222'!$D:$D,'ALL 2022'!$D:$D)</f>
        <v>0</v>
      </c>
      <c r="AP466" s="12">
        <f>+SUMIFS('BLG1222'!$I:$I,'BLG1222'!$A:$A,'ALL 2022'!$2:$2,'BLG1222'!$D:$D,'ALL 2022'!$D:$D)</f>
        <v>0</v>
      </c>
      <c r="AQ466" s="164">
        <f t="shared" si="50"/>
        <v>3364065966.9499998</v>
      </c>
      <c r="AR466" s="165">
        <f t="shared" si="51"/>
        <v>711437.11432680197</v>
      </c>
    </row>
    <row r="467" spans="1:44" x14ac:dyDescent="0.25">
      <c r="A467" s="11" t="str">
        <f t="shared" si="47"/>
        <v>6</v>
      </c>
      <c r="B467" s="11" t="str">
        <f t="shared" si="48"/>
        <v>60</v>
      </c>
      <c r="C467" s="11" t="str">
        <f t="shared" si="49"/>
        <v>606</v>
      </c>
      <c r="D467" s="23">
        <v>60620000</v>
      </c>
      <c r="E467" s="119" t="s">
        <v>3269</v>
      </c>
      <c r="F467" s="24" t="s">
        <v>378</v>
      </c>
      <c r="G467" s="12">
        <f>+SUMIFS('BLG1222'!$I:$I,'BLG1222'!$A:$A,'ALL 2022'!$2:$2,'BLG1222'!$D:$D,'ALL 2022'!$D:$D)</f>
        <v>133514606.68000001</v>
      </c>
      <c r="H467" s="12">
        <f>+SUMIFS('BLG1222'!$I:$I,'BLG1222'!$A:$A,'ALL 2022'!$2:$2,'BLG1222'!$D:$D,'ALL 2022'!$D:$D)</f>
        <v>0</v>
      </c>
      <c r="I467" s="12">
        <f>+SUMIFS('BLG1222'!$I:$I,'BLG1222'!$A:$A,'ALL 2022'!$2:$2,'BLG1222'!$D:$D,'ALL 2022'!$D:$D)</f>
        <v>0</v>
      </c>
      <c r="J467" s="12">
        <f>+SUMIFS('BLG1222'!$I:$I,'BLG1222'!$A:$A,'ALL 2022'!$2:$2,'BLG1222'!$D:$D,'ALL 2022'!$D:$D)</f>
        <v>138355384.81</v>
      </c>
      <c r="K467" s="12">
        <f>+SUMIFS('BLG1222'!$I:$I,'BLG1222'!$A:$A,'ALL 2022'!$2:$2,'BLG1222'!$D:$D,'ALL 2022'!$D:$D)</f>
        <v>64984494.909999996</v>
      </c>
      <c r="L467" s="12">
        <f>+SUMIFS('BLG1222'!$I:$I,'BLG1222'!$A:$A,'ALL 2022'!$2:$2,'BLG1222'!$D:$D,'ALL 2022'!$D:$D)</f>
        <v>4519078.83</v>
      </c>
      <c r="M467" s="12">
        <f>+SUMIFS('BLG1222'!$I:$I,'BLG1222'!$A:$A,'ALL 2022'!$2:$2,'BLG1222'!$D:$D,'ALL 2022'!$D:$D)</f>
        <v>0</v>
      </c>
      <c r="N467" s="12">
        <f>+SUMIFS('BLG1222'!$I:$I,'BLG1222'!$A:$A,'ALL 2022'!$2:$2,'BLG1222'!$D:$D,'ALL 2022'!$D:$D)</f>
        <v>13607113</v>
      </c>
      <c r="O467" s="12">
        <f>+SUMIFS('BLG1222'!$I:$I,'BLG1222'!$A:$A,'ALL 2022'!$2:$2,'BLG1222'!$D:$D,'ALL 2022'!$D:$D)</f>
        <v>0</v>
      </c>
      <c r="P467" s="12">
        <f>+SUMIFS('BLG1222'!$I:$I,'BLG1222'!$A:$A,'ALL 2022'!$2:$2,'BLG1222'!$D:$D,'ALL 2022'!$D:$D)</f>
        <v>0</v>
      </c>
      <c r="Q467" s="12">
        <f>+SUMIFS('BLG1222'!$I:$I,'BLG1222'!$A:$A,'ALL 2022'!$2:$2,'BLG1222'!$D:$D,'ALL 2022'!$D:$D)</f>
        <v>0</v>
      </c>
      <c r="R467" s="12">
        <f>+SUMIFS('BLG1222'!$I:$I,'BLG1222'!$A:$A,'ALL 2022'!$2:$2,'BLG1222'!$D:$D,'ALL 2022'!$D:$D)</f>
        <v>0</v>
      </c>
      <c r="S467" s="12">
        <f>+SUMIFS('BLG1222'!$I:$I,'BLG1222'!$A:$A,'ALL 2022'!$2:$2,'BLG1222'!$D:$D,'ALL 2022'!$D:$D)</f>
        <v>0</v>
      </c>
      <c r="T467" s="12">
        <f>+SUMIFS('BLG1222'!$I:$I,'BLG1222'!$A:$A,'ALL 2022'!$2:$2,'BLG1222'!$D:$D,'ALL 2022'!$D:$D)</f>
        <v>0</v>
      </c>
      <c r="U467" s="12">
        <f>+SUMIFS('BLG1222'!$I:$I,'BLG1222'!$A:$A,'ALL 2022'!$2:$2,'BLG1222'!$D:$D,'ALL 2022'!$D:$D)</f>
        <v>0</v>
      </c>
      <c r="V467" s="12">
        <f>+SUMIFS('BLG1222'!$I:$I,'BLG1222'!$A:$A,'ALL 2022'!$2:$2,'BLG1222'!$D:$D,'ALL 2022'!$D:$D)</f>
        <v>446900</v>
      </c>
      <c r="W467" s="12">
        <f>+SUMIFS('BLG1222'!$I:$I,'BLG1222'!$A:$A,'ALL 2022'!$2:$2,'BLG1222'!$D:$D,'ALL 2022'!$D:$D)</f>
        <v>0</v>
      </c>
      <c r="X467" s="12">
        <f>+SUMIFS('BLG1222'!$I:$I,'BLG1222'!$A:$A,'ALL 2022'!$2:$2,'BLG1222'!$D:$D,'ALL 2022'!$D:$D)</f>
        <v>0</v>
      </c>
      <c r="Y467" s="12">
        <f>+SUMIFS('BLG1222'!$I:$I,'BLG1222'!$A:$A,'ALL 2022'!$2:$2,'BLG1222'!$D:$D,'ALL 2022'!$D:$D)</f>
        <v>0</v>
      </c>
      <c r="Z467" s="12">
        <f>+SUMIFS('BLG1222'!$I:$I,'BLG1222'!$A:$A,'ALL 2022'!$2:$2,'BLG1222'!$D:$D,'ALL 2022'!$D:$D)</f>
        <v>0</v>
      </c>
      <c r="AA467" s="12">
        <f>+SUMIFS('BLG1222'!$I:$I,'BLG1222'!$A:$A,'ALL 2022'!$2:$2,'BLG1222'!$D:$D,'ALL 2022'!$D:$D)</f>
        <v>0</v>
      </c>
      <c r="AB467" s="12">
        <f>+SUMIFS('BLG1222'!$I:$I,'BLG1222'!$A:$A,'ALL 2022'!$2:$2,'BLG1222'!$D:$D,'ALL 2022'!$D:$D)</f>
        <v>0</v>
      </c>
      <c r="AC467" s="12">
        <f>+SUMIFS('BLG1222'!$I:$I,'BLG1222'!$A:$A,'ALL 2022'!$2:$2,'BLG1222'!$D:$D,'ALL 2022'!$D:$D)</f>
        <v>0</v>
      </c>
      <c r="AD467" s="12">
        <f>+SUMIFS('BLG1222'!$I:$I,'BLG1222'!$A:$A,'ALL 2022'!$2:$2,'BLG1222'!$D:$D,'ALL 2022'!$D:$D)</f>
        <v>0</v>
      </c>
      <c r="AE467" s="12">
        <f>+SUMIFS('BLG1222'!$I:$I,'BLG1222'!$A:$A,'ALL 2022'!$2:$2,'BLG1222'!$D:$D,'ALL 2022'!$D:$D)</f>
        <v>0</v>
      </c>
      <c r="AF467" s="12">
        <f>+SUMIFS('BLG1222'!$I:$I,'BLG1222'!$A:$A,'ALL 2022'!$2:$2,'BLG1222'!$D:$D,'ALL 2022'!$D:$D)</f>
        <v>0</v>
      </c>
      <c r="AG467" s="12">
        <f>+SUMIFS('BLG1222'!$I:$I,'BLG1222'!$A:$A,'ALL 2022'!$2:$2,'BLG1222'!$D:$D,'ALL 2022'!$D:$D)</f>
        <v>0</v>
      </c>
      <c r="AH467" s="12">
        <f>+SUMIFS('BLG1222'!$I:$I,'BLG1222'!$A:$A,'ALL 2022'!$2:$2,'BLG1222'!$D:$D,'ALL 2022'!$D:$D)</f>
        <v>0</v>
      </c>
      <c r="AI467" s="12">
        <f>+SUMIFS('BLG1222'!$I:$I,'BLG1222'!$A:$A,'ALL 2022'!$2:$2,'BLG1222'!$D:$D,'ALL 2022'!$D:$D)</f>
        <v>0</v>
      </c>
      <c r="AJ467" s="12">
        <f>+SUMIFS('BLG1222'!$I:$I,'BLG1222'!$A:$A,'ALL 2022'!$2:$2,'BLG1222'!$D:$D,'ALL 2022'!$D:$D)</f>
        <v>0</v>
      </c>
      <c r="AK467" s="12">
        <f>+SUMIFS('BLG1222'!$I:$I,'BLG1222'!$A:$A,'ALL 2022'!$2:$2,'BLG1222'!$D:$D,'ALL 2022'!$D:$D)</f>
        <v>0</v>
      </c>
      <c r="AL467" s="12">
        <f>+SUMIFS('BLG1222'!$I:$I,'BLG1222'!$A:$A,'ALL 2022'!$2:$2,'BLG1222'!$D:$D,'ALL 2022'!$D:$D)</f>
        <v>0</v>
      </c>
      <c r="AM467" s="12">
        <f>+SUMIFS('BLG1222'!$I:$I,'BLG1222'!$A:$A,'ALL 2022'!$2:$2,'BLG1222'!$D:$D,'ALL 2022'!$D:$D)</f>
        <v>0</v>
      </c>
      <c r="AN467" s="12">
        <f>+SUMIFS('BLG1222'!$I:$I,'BLG1222'!$A:$A,'ALL 2022'!$2:$2,'BLG1222'!$D:$D,'ALL 2022'!$D:$D)</f>
        <v>93125325.269999996</v>
      </c>
      <c r="AO467" s="12">
        <f>+SUMIFS('BLG1222'!$I:$I,'BLG1222'!$A:$A,'ALL 2022'!$2:$2,'BLG1222'!$D:$D,'ALL 2022'!$D:$D)</f>
        <v>6490772.3200000003</v>
      </c>
      <c r="AP467" s="12">
        <f>+SUMIFS('BLG1222'!$I:$I,'BLG1222'!$A:$A,'ALL 2022'!$2:$2,'BLG1222'!$D:$D,'ALL 2022'!$D:$D)</f>
        <v>0</v>
      </c>
      <c r="AQ467" s="164">
        <f t="shared" si="50"/>
        <v>455043675.81999993</v>
      </c>
      <c r="AR467" s="165">
        <f t="shared" si="51"/>
        <v>96233.237635215846</v>
      </c>
    </row>
    <row r="468" spans="1:44" x14ac:dyDescent="0.25">
      <c r="A468" s="11" t="str">
        <f t="shared" si="47"/>
        <v>6</v>
      </c>
      <c r="B468" s="11" t="str">
        <f t="shared" si="48"/>
        <v>60</v>
      </c>
      <c r="C468" s="11" t="str">
        <f t="shared" si="49"/>
        <v>606</v>
      </c>
      <c r="D468" s="23">
        <v>60621000</v>
      </c>
      <c r="E468" s="119" t="s">
        <v>3269</v>
      </c>
      <c r="F468" s="24" t="s">
        <v>379</v>
      </c>
      <c r="G468" s="12">
        <f>+SUMIFS('BLG1222'!$I:$I,'BLG1222'!$A:$A,'ALL 2022'!$2:$2,'BLG1222'!$D:$D,'ALL 2022'!$D:$D)</f>
        <v>244220726.53</v>
      </c>
      <c r="H468" s="12">
        <f>+SUMIFS('BLG1222'!$I:$I,'BLG1222'!$A:$A,'ALL 2022'!$2:$2,'BLG1222'!$D:$D,'ALL 2022'!$D:$D)</f>
        <v>0</v>
      </c>
      <c r="I468" s="12">
        <f>+SUMIFS('BLG1222'!$I:$I,'BLG1222'!$A:$A,'ALL 2022'!$2:$2,'BLG1222'!$D:$D,'ALL 2022'!$D:$D)</f>
        <v>0</v>
      </c>
      <c r="J468" s="12">
        <f>+SUMIFS('BLG1222'!$I:$I,'BLG1222'!$A:$A,'ALL 2022'!$2:$2,'BLG1222'!$D:$D,'ALL 2022'!$D:$D)</f>
        <v>6356622.3600000003</v>
      </c>
      <c r="K468" s="12">
        <f>+SUMIFS('BLG1222'!$I:$I,'BLG1222'!$A:$A,'ALL 2022'!$2:$2,'BLG1222'!$D:$D,'ALL 2022'!$D:$D)</f>
        <v>0</v>
      </c>
      <c r="L468" s="12">
        <f>+SUMIFS('BLG1222'!$I:$I,'BLG1222'!$A:$A,'ALL 2022'!$2:$2,'BLG1222'!$D:$D,'ALL 2022'!$D:$D)</f>
        <v>0</v>
      </c>
      <c r="M468" s="12">
        <f>+SUMIFS('BLG1222'!$I:$I,'BLG1222'!$A:$A,'ALL 2022'!$2:$2,'BLG1222'!$D:$D,'ALL 2022'!$D:$D)</f>
        <v>0</v>
      </c>
      <c r="N468" s="12">
        <f>+SUMIFS('BLG1222'!$I:$I,'BLG1222'!$A:$A,'ALL 2022'!$2:$2,'BLG1222'!$D:$D,'ALL 2022'!$D:$D)</f>
        <v>701670939.29999995</v>
      </c>
      <c r="O468" s="12">
        <f>+SUMIFS('BLG1222'!$I:$I,'BLG1222'!$A:$A,'ALL 2022'!$2:$2,'BLG1222'!$D:$D,'ALL 2022'!$D:$D)</f>
        <v>0</v>
      </c>
      <c r="P468" s="12">
        <f>+SUMIFS('BLG1222'!$I:$I,'BLG1222'!$A:$A,'ALL 2022'!$2:$2,'BLG1222'!$D:$D,'ALL 2022'!$D:$D)</f>
        <v>0</v>
      </c>
      <c r="Q468" s="12">
        <f>+SUMIFS('BLG1222'!$I:$I,'BLG1222'!$A:$A,'ALL 2022'!$2:$2,'BLG1222'!$D:$D,'ALL 2022'!$D:$D)</f>
        <v>0</v>
      </c>
      <c r="R468" s="12">
        <f>+SUMIFS('BLG1222'!$I:$I,'BLG1222'!$A:$A,'ALL 2022'!$2:$2,'BLG1222'!$D:$D,'ALL 2022'!$D:$D)</f>
        <v>0</v>
      </c>
      <c r="S468" s="12">
        <f>+SUMIFS('BLG1222'!$I:$I,'BLG1222'!$A:$A,'ALL 2022'!$2:$2,'BLG1222'!$D:$D,'ALL 2022'!$D:$D)</f>
        <v>0</v>
      </c>
      <c r="T468" s="12">
        <f>+SUMIFS('BLG1222'!$I:$I,'BLG1222'!$A:$A,'ALL 2022'!$2:$2,'BLG1222'!$D:$D,'ALL 2022'!$D:$D)</f>
        <v>0</v>
      </c>
      <c r="U468" s="12">
        <f>+SUMIFS('BLG1222'!$I:$I,'BLG1222'!$A:$A,'ALL 2022'!$2:$2,'BLG1222'!$D:$D,'ALL 2022'!$D:$D)</f>
        <v>0</v>
      </c>
      <c r="V468" s="12">
        <f>+SUMIFS('BLG1222'!$I:$I,'BLG1222'!$A:$A,'ALL 2022'!$2:$2,'BLG1222'!$D:$D,'ALL 2022'!$D:$D)</f>
        <v>0</v>
      </c>
      <c r="W468" s="12">
        <f>+SUMIFS('BLG1222'!$I:$I,'BLG1222'!$A:$A,'ALL 2022'!$2:$2,'BLG1222'!$D:$D,'ALL 2022'!$D:$D)</f>
        <v>0</v>
      </c>
      <c r="X468" s="12">
        <f>+SUMIFS('BLG1222'!$I:$I,'BLG1222'!$A:$A,'ALL 2022'!$2:$2,'BLG1222'!$D:$D,'ALL 2022'!$D:$D)</f>
        <v>0</v>
      </c>
      <c r="Y468" s="12">
        <f>+SUMIFS('BLG1222'!$I:$I,'BLG1222'!$A:$A,'ALL 2022'!$2:$2,'BLG1222'!$D:$D,'ALL 2022'!$D:$D)</f>
        <v>0</v>
      </c>
      <c r="Z468" s="12">
        <f>+SUMIFS('BLG1222'!$I:$I,'BLG1222'!$A:$A,'ALL 2022'!$2:$2,'BLG1222'!$D:$D,'ALL 2022'!$D:$D)</f>
        <v>0</v>
      </c>
      <c r="AA468" s="12">
        <f>+SUMIFS('BLG1222'!$I:$I,'BLG1222'!$A:$A,'ALL 2022'!$2:$2,'BLG1222'!$D:$D,'ALL 2022'!$D:$D)</f>
        <v>0</v>
      </c>
      <c r="AB468" s="12">
        <f>+SUMIFS('BLG1222'!$I:$I,'BLG1222'!$A:$A,'ALL 2022'!$2:$2,'BLG1222'!$D:$D,'ALL 2022'!$D:$D)</f>
        <v>0</v>
      </c>
      <c r="AC468" s="12">
        <f>+SUMIFS('BLG1222'!$I:$I,'BLG1222'!$A:$A,'ALL 2022'!$2:$2,'BLG1222'!$D:$D,'ALL 2022'!$D:$D)</f>
        <v>0</v>
      </c>
      <c r="AD468" s="12">
        <f>+SUMIFS('BLG1222'!$I:$I,'BLG1222'!$A:$A,'ALL 2022'!$2:$2,'BLG1222'!$D:$D,'ALL 2022'!$D:$D)</f>
        <v>0</v>
      </c>
      <c r="AE468" s="12">
        <f>+SUMIFS('BLG1222'!$I:$I,'BLG1222'!$A:$A,'ALL 2022'!$2:$2,'BLG1222'!$D:$D,'ALL 2022'!$D:$D)</f>
        <v>0</v>
      </c>
      <c r="AF468" s="12">
        <f>+SUMIFS('BLG1222'!$I:$I,'BLG1222'!$A:$A,'ALL 2022'!$2:$2,'BLG1222'!$D:$D,'ALL 2022'!$D:$D)</f>
        <v>0</v>
      </c>
      <c r="AG468" s="12">
        <f>+SUMIFS('BLG1222'!$I:$I,'BLG1222'!$A:$A,'ALL 2022'!$2:$2,'BLG1222'!$D:$D,'ALL 2022'!$D:$D)</f>
        <v>0</v>
      </c>
      <c r="AH468" s="12">
        <f>+SUMIFS('BLG1222'!$I:$I,'BLG1222'!$A:$A,'ALL 2022'!$2:$2,'BLG1222'!$D:$D,'ALL 2022'!$D:$D)</f>
        <v>0</v>
      </c>
      <c r="AI468" s="12">
        <f>+SUMIFS('BLG1222'!$I:$I,'BLG1222'!$A:$A,'ALL 2022'!$2:$2,'BLG1222'!$D:$D,'ALL 2022'!$D:$D)</f>
        <v>0</v>
      </c>
      <c r="AJ468" s="12">
        <f>+SUMIFS('BLG1222'!$I:$I,'BLG1222'!$A:$A,'ALL 2022'!$2:$2,'BLG1222'!$D:$D,'ALL 2022'!$D:$D)</f>
        <v>0</v>
      </c>
      <c r="AK468" s="12">
        <f>+SUMIFS('BLG1222'!$I:$I,'BLG1222'!$A:$A,'ALL 2022'!$2:$2,'BLG1222'!$D:$D,'ALL 2022'!$D:$D)</f>
        <v>0</v>
      </c>
      <c r="AL468" s="12">
        <f>+SUMIFS('BLG1222'!$I:$I,'BLG1222'!$A:$A,'ALL 2022'!$2:$2,'BLG1222'!$D:$D,'ALL 2022'!$D:$D)</f>
        <v>0</v>
      </c>
      <c r="AM468" s="12">
        <f>+SUMIFS('BLG1222'!$I:$I,'BLG1222'!$A:$A,'ALL 2022'!$2:$2,'BLG1222'!$D:$D,'ALL 2022'!$D:$D)</f>
        <v>0</v>
      </c>
      <c r="AN468" s="12">
        <f>+SUMIFS('BLG1222'!$I:$I,'BLG1222'!$A:$A,'ALL 2022'!$2:$2,'BLG1222'!$D:$D,'ALL 2022'!$D:$D)</f>
        <v>0</v>
      </c>
      <c r="AO468" s="12">
        <f>+SUMIFS('BLG1222'!$I:$I,'BLG1222'!$A:$A,'ALL 2022'!$2:$2,'BLG1222'!$D:$D,'ALL 2022'!$D:$D)</f>
        <v>0</v>
      </c>
      <c r="AP468" s="12">
        <f>+SUMIFS('BLG1222'!$I:$I,'BLG1222'!$A:$A,'ALL 2022'!$2:$2,'BLG1222'!$D:$D,'ALL 2022'!$D:$D)</f>
        <v>0</v>
      </c>
      <c r="AQ468" s="164">
        <f t="shared" si="50"/>
        <v>952248288.18999994</v>
      </c>
      <c r="AR468" s="165">
        <f t="shared" si="51"/>
        <v>201382.72582292667</v>
      </c>
    </row>
    <row r="469" spans="1:44" x14ac:dyDescent="0.25">
      <c r="A469" s="11" t="str">
        <f t="shared" si="47"/>
        <v>6</v>
      </c>
      <c r="B469" s="11" t="str">
        <f t="shared" si="48"/>
        <v>60</v>
      </c>
      <c r="C469" s="11" t="str">
        <f t="shared" si="49"/>
        <v>606</v>
      </c>
      <c r="D469" s="23">
        <v>60630000</v>
      </c>
      <c r="E469" s="119" t="s">
        <v>3269</v>
      </c>
      <c r="F469" s="24" t="s">
        <v>380</v>
      </c>
      <c r="G469" s="12">
        <f>+SUMIFS('BLG1222'!$I:$I,'BLG1222'!$A:$A,'ALL 2022'!$2:$2,'BLG1222'!$D:$D,'ALL 2022'!$D:$D)</f>
        <v>7617700</v>
      </c>
      <c r="H469" s="12">
        <f>+SUMIFS('BLG1222'!$I:$I,'BLG1222'!$A:$A,'ALL 2022'!$2:$2,'BLG1222'!$D:$D,'ALL 2022'!$D:$D)</f>
        <v>0</v>
      </c>
      <c r="I469" s="12">
        <f>+SUMIFS('BLG1222'!$I:$I,'BLG1222'!$A:$A,'ALL 2022'!$2:$2,'BLG1222'!$D:$D,'ALL 2022'!$D:$D)</f>
        <v>0</v>
      </c>
      <c r="J469" s="12">
        <f>+SUMIFS('BLG1222'!$I:$I,'BLG1222'!$A:$A,'ALL 2022'!$2:$2,'BLG1222'!$D:$D,'ALL 2022'!$D:$D)</f>
        <v>0</v>
      </c>
      <c r="K469" s="12">
        <f>+SUMIFS('BLG1222'!$I:$I,'BLG1222'!$A:$A,'ALL 2022'!$2:$2,'BLG1222'!$D:$D,'ALL 2022'!$D:$D)</f>
        <v>16283626</v>
      </c>
      <c r="L469" s="12">
        <f>+SUMIFS('BLG1222'!$I:$I,'BLG1222'!$A:$A,'ALL 2022'!$2:$2,'BLG1222'!$D:$D,'ALL 2022'!$D:$D)</f>
        <v>0</v>
      </c>
      <c r="M469" s="12">
        <f>+SUMIFS('BLG1222'!$I:$I,'BLG1222'!$A:$A,'ALL 2022'!$2:$2,'BLG1222'!$D:$D,'ALL 2022'!$D:$D)</f>
        <v>67039684.909999996</v>
      </c>
      <c r="N469" s="12">
        <f>+SUMIFS('BLG1222'!$I:$I,'BLG1222'!$A:$A,'ALL 2022'!$2:$2,'BLG1222'!$D:$D,'ALL 2022'!$D:$D)</f>
        <v>0</v>
      </c>
      <c r="O469" s="12">
        <f>+SUMIFS('BLG1222'!$I:$I,'BLG1222'!$A:$A,'ALL 2022'!$2:$2,'BLG1222'!$D:$D,'ALL 2022'!$D:$D)</f>
        <v>0</v>
      </c>
      <c r="P469" s="12">
        <f>+SUMIFS('BLG1222'!$I:$I,'BLG1222'!$A:$A,'ALL 2022'!$2:$2,'BLG1222'!$D:$D,'ALL 2022'!$D:$D)</f>
        <v>0</v>
      </c>
      <c r="Q469" s="12">
        <f>+SUMIFS('BLG1222'!$I:$I,'BLG1222'!$A:$A,'ALL 2022'!$2:$2,'BLG1222'!$D:$D,'ALL 2022'!$D:$D)</f>
        <v>0</v>
      </c>
      <c r="R469" s="12">
        <f>+SUMIFS('BLG1222'!$I:$I,'BLG1222'!$A:$A,'ALL 2022'!$2:$2,'BLG1222'!$D:$D,'ALL 2022'!$D:$D)</f>
        <v>0</v>
      </c>
      <c r="S469" s="12">
        <f>+SUMIFS('BLG1222'!$I:$I,'BLG1222'!$A:$A,'ALL 2022'!$2:$2,'BLG1222'!$D:$D,'ALL 2022'!$D:$D)</f>
        <v>0</v>
      </c>
      <c r="T469" s="12">
        <f>+SUMIFS('BLG1222'!$I:$I,'BLG1222'!$A:$A,'ALL 2022'!$2:$2,'BLG1222'!$D:$D,'ALL 2022'!$D:$D)</f>
        <v>0</v>
      </c>
      <c r="U469" s="12">
        <f>+SUMIFS('BLG1222'!$I:$I,'BLG1222'!$A:$A,'ALL 2022'!$2:$2,'BLG1222'!$D:$D,'ALL 2022'!$D:$D)</f>
        <v>0</v>
      </c>
      <c r="V469" s="12">
        <f>+SUMIFS('BLG1222'!$I:$I,'BLG1222'!$A:$A,'ALL 2022'!$2:$2,'BLG1222'!$D:$D,'ALL 2022'!$D:$D)</f>
        <v>718000</v>
      </c>
      <c r="W469" s="12">
        <f>+SUMIFS('BLG1222'!$I:$I,'BLG1222'!$A:$A,'ALL 2022'!$2:$2,'BLG1222'!$D:$D,'ALL 2022'!$D:$D)</f>
        <v>0</v>
      </c>
      <c r="X469" s="12">
        <f>+SUMIFS('BLG1222'!$I:$I,'BLG1222'!$A:$A,'ALL 2022'!$2:$2,'BLG1222'!$D:$D,'ALL 2022'!$D:$D)</f>
        <v>0</v>
      </c>
      <c r="Y469" s="12">
        <f>+SUMIFS('BLG1222'!$I:$I,'BLG1222'!$A:$A,'ALL 2022'!$2:$2,'BLG1222'!$D:$D,'ALL 2022'!$D:$D)</f>
        <v>0</v>
      </c>
      <c r="Z469" s="12">
        <f>+SUMIFS('BLG1222'!$I:$I,'BLG1222'!$A:$A,'ALL 2022'!$2:$2,'BLG1222'!$D:$D,'ALL 2022'!$D:$D)</f>
        <v>0</v>
      </c>
      <c r="AA469" s="12">
        <f>+SUMIFS('BLG1222'!$I:$I,'BLG1222'!$A:$A,'ALL 2022'!$2:$2,'BLG1222'!$D:$D,'ALL 2022'!$D:$D)</f>
        <v>0</v>
      </c>
      <c r="AB469" s="12">
        <f>+SUMIFS('BLG1222'!$I:$I,'BLG1222'!$A:$A,'ALL 2022'!$2:$2,'BLG1222'!$D:$D,'ALL 2022'!$D:$D)</f>
        <v>0</v>
      </c>
      <c r="AC469" s="12">
        <f>+SUMIFS('BLG1222'!$I:$I,'BLG1222'!$A:$A,'ALL 2022'!$2:$2,'BLG1222'!$D:$D,'ALL 2022'!$D:$D)</f>
        <v>0</v>
      </c>
      <c r="AD469" s="12">
        <f>+SUMIFS('BLG1222'!$I:$I,'BLG1222'!$A:$A,'ALL 2022'!$2:$2,'BLG1222'!$D:$D,'ALL 2022'!$D:$D)</f>
        <v>0</v>
      </c>
      <c r="AE469" s="12">
        <f>+SUMIFS('BLG1222'!$I:$I,'BLG1222'!$A:$A,'ALL 2022'!$2:$2,'BLG1222'!$D:$D,'ALL 2022'!$D:$D)</f>
        <v>0</v>
      </c>
      <c r="AF469" s="12">
        <f>+SUMIFS('BLG1222'!$I:$I,'BLG1222'!$A:$A,'ALL 2022'!$2:$2,'BLG1222'!$D:$D,'ALL 2022'!$D:$D)</f>
        <v>0</v>
      </c>
      <c r="AG469" s="12">
        <f>+SUMIFS('BLG1222'!$I:$I,'BLG1222'!$A:$A,'ALL 2022'!$2:$2,'BLG1222'!$D:$D,'ALL 2022'!$D:$D)</f>
        <v>0</v>
      </c>
      <c r="AH469" s="12">
        <f>+SUMIFS('BLG1222'!$I:$I,'BLG1222'!$A:$A,'ALL 2022'!$2:$2,'BLG1222'!$D:$D,'ALL 2022'!$D:$D)</f>
        <v>0</v>
      </c>
      <c r="AI469" s="12">
        <f>+SUMIFS('BLG1222'!$I:$I,'BLG1222'!$A:$A,'ALL 2022'!$2:$2,'BLG1222'!$D:$D,'ALL 2022'!$D:$D)</f>
        <v>0</v>
      </c>
      <c r="AJ469" s="12">
        <f>+SUMIFS('BLG1222'!$I:$I,'BLG1222'!$A:$A,'ALL 2022'!$2:$2,'BLG1222'!$D:$D,'ALL 2022'!$D:$D)</f>
        <v>0</v>
      </c>
      <c r="AK469" s="12">
        <f>+SUMIFS('BLG1222'!$I:$I,'BLG1222'!$A:$A,'ALL 2022'!$2:$2,'BLG1222'!$D:$D,'ALL 2022'!$D:$D)</f>
        <v>0</v>
      </c>
      <c r="AL469" s="12">
        <f>+SUMIFS('BLG1222'!$I:$I,'BLG1222'!$A:$A,'ALL 2022'!$2:$2,'BLG1222'!$D:$D,'ALL 2022'!$D:$D)</f>
        <v>0</v>
      </c>
      <c r="AM469" s="12">
        <f>+SUMIFS('BLG1222'!$I:$I,'BLG1222'!$A:$A,'ALL 2022'!$2:$2,'BLG1222'!$D:$D,'ALL 2022'!$D:$D)</f>
        <v>0</v>
      </c>
      <c r="AN469" s="12">
        <f>+SUMIFS('BLG1222'!$I:$I,'BLG1222'!$A:$A,'ALL 2022'!$2:$2,'BLG1222'!$D:$D,'ALL 2022'!$D:$D)</f>
        <v>0</v>
      </c>
      <c r="AO469" s="12">
        <f>+SUMIFS('BLG1222'!$I:$I,'BLG1222'!$A:$A,'ALL 2022'!$2:$2,'BLG1222'!$D:$D,'ALL 2022'!$D:$D)</f>
        <v>0</v>
      </c>
      <c r="AP469" s="12">
        <f>+SUMIFS('BLG1222'!$I:$I,'BLG1222'!$A:$A,'ALL 2022'!$2:$2,'BLG1222'!$D:$D,'ALL 2022'!$D:$D)</f>
        <v>0</v>
      </c>
      <c r="AQ469" s="164">
        <f t="shared" si="50"/>
        <v>91659010.909999996</v>
      </c>
      <c r="AR469" s="165">
        <f t="shared" si="51"/>
        <v>19384.168700764505</v>
      </c>
    </row>
    <row r="470" spans="1:44" x14ac:dyDescent="0.25">
      <c r="A470" s="11" t="str">
        <f t="shared" si="47"/>
        <v>6</v>
      </c>
      <c r="B470" s="11" t="str">
        <f t="shared" si="48"/>
        <v>60</v>
      </c>
      <c r="C470" s="11" t="str">
        <f t="shared" si="49"/>
        <v>606</v>
      </c>
      <c r="D470" s="23">
        <v>60640000</v>
      </c>
      <c r="E470" s="119" t="s">
        <v>3269</v>
      </c>
      <c r="F470" s="24" t="s">
        <v>382</v>
      </c>
      <c r="G470" s="12">
        <f>+SUMIFS('BLG1222'!$I:$I,'BLG1222'!$A:$A,'ALL 2022'!$2:$2,'BLG1222'!$D:$D,'ALL 2022'!$D:$D)</f>
        <v>54551449.369999997</v>
      </c>
      <c r="H470" s="12">
        <f>+SUMIFS('BLG1222'!$I:$I,'BLG1222'!$A:$A,'ALL 2022'!$2:$2,'BLG1222'!$D:$D,'ALL 2022'!$D:$D)</f>
        <v>0</v>
      </c>
      <c r="I470" s="12">
        <f>+SUMIFS('BLG1222'!$I:$I,'BLG1222'!$A:$A,'ALL 2022'!$2:$2,'BLG1222'!$D:$D,'ALL 2022'!$D:$D)</f>
        <v>0</v>
      </c>
      <c r="J470" s="12">
        <f>+SUMIFS('BLG1222'!$I:$I,'BLG1222'!$A:$A,'ALL 2022'!$2:$2,'BLG1222'!$D:$D,'ALL 2022'!$D:$D)</f>
        <v>22582995.899999999</v>
      </c>
      <c r="K470" s="12">
        <f>+SUMIFS('BLG1222'!$I:$I,'BLG1222'!$A:$A,'ALL 2022'!$2:$2,'BLG1222'!$D:$D,'ALL 2022'!$D:$D)</f>
        <v>45735616.840000004</v>
      </c>
      <c r="L470" s="12">
        <f>+SUMIFS('BLG1222'!$I:$I,'BLG1222'!$A:$A,'ALL 2022'!$2:$2,'BLG1222'!$D:$D,'ALL 2022'!$D:$D)</f>
        <v>19590735</v>
      </c>
      <c r="M470" s="12">
        <f>+SUMIFS('BLG1222'!$I:$I,'BLG1222'!$A:$A,'ALL 2022'!$2:$2,'BLG1222'!$D:$D,'ALL 2022'!$D:$D)</f>
        <v>6990167.5599999996</v>
      </c>
      <c r="N470" s="12">
        <f>+SUMIFS('BLG1222'!$I:$I,'BLG1222'!$A:$A,'ALL 2022'!$2:$2,'BLG1222'!$D:$D,'ALL 2022'!$D:$D)</f>
        <v>9354796.6699999999</v>
      </c>
      <c r="O470" s="12">
        <f>+SUMIFS('BLG1222'!$I:$I,'BLG1222'!$A:$A,'ALL 2022'!$2:$2,'BLG1222'!$D:$D,'ALL 2022'!$D:$D)</f>
        <v>0</v>
      </c>
      <c r="P470" s="12">
        <f>+SUMIFS('BLG1222'!$I:$I,'BLG1222'!$A:$A,'ALL 2022'!$2:$2,'BLG1222'!$D:$D,'ALL 2022'!$D:$D)</f>
        <v>0</v>
      </c>
      <c r="Q470" s="12">
        <f>+SUMIFS('BLG1222'!$I:$I,'BLG1222'!$A:$A,'ALL 2022'!$2:$2,'BLG1222'!$D:$D,'ALL 2022'!$D:$D)</f>
        <v>0</v>
      </c>
      <c r="R470" s="12">
        <f>+SUMIFS('BLG1222'!$I:$I,'BLG1222'!$A:$A,'ALL 2022'!$2:$2,'BLG1222'!$D:$D,'ALL 2022'!$D:$D)</f>
        <v>0</v>
      </c>
      <c r="S470" s="12">
        <f>+SUMIFS('BLG1222'!$I:$I,'BLG1222'!$A:$A,'ALL 2022'!$2:$2,'BLG1222'!$D:$D,'ALL 2022'!$D:$D)</f>
        <v>0</v>
      </c>
      <c r="T470" s="12">
        <f>+SUMIFS('BLG1222'!$I:$I,'BLG1222'!$A:$A,'ALL 2022'!$2:$2,'BLG1222'!$D:$D,'ALL 2022'!$D:$D)</f>
        <v>0</v>
      </c>
      <c r="U470" s="12">
        <f>+SUMIFS('BLG1222'!$I:$I,'BLG1222'!$A:$A,'ALL 2022'!$2:$2,'BLG1222'!$D:$D,'ALL 2022'!$D:$D)</f>
        <v>0</v>
      </c>
      <c r="V470" s="12">
        <f>+SUMIFS('BLG1222'!$I:$I,'BLG1222'!$A:$A,'ALL 2022'!$2:$2,'BLG1222'!$D:$D,'ALL 2022'!$D:$D)</f>
        <v>771369</v>
      </c>
      <c r="W470" s="12">
        <f>+SUMIFS('BLG1222'!$I:$I,'BLG1222'!$A:$A,'ALL 2022'!$2:$2,'BLG1222'!$D:$D,'ALL 2022'!$D:$D)</f>
        <v>0</v>
      </c>
      <c r="X470" s="12">
        <f>+SUMIFS('BLG1222'!$I:$I,'BLG1222'!$A:$A,'ALL 2022'!$2:$2,'BLG1222'!$D:$D,'ALL 2022'!$D:$D)</f>
        <v>0</v>
      </c>
      <c r="Y470" s="12">
        <f>+SUMIFS('BLG1222'!$I:$I,'BLG1222'!$A:$A,'ALL 2022'!$2:$2,'BLG1222'!$D:$D,'ALL 2022'!$D:$D)</f>
        <v>0</v>
      </c>
      <c r="Z470" s="12">
        <f>+SUMIFS('BLG1222'!$I:$I,'BLG1222'!$A:$A,'ALL 2022'!$2:$2,'BLG1222'!$D:$D,'ALL 2022'!$D:$D)</f>
        <v>0</v>
      </c>
      <c r="AA470" s="12">
        <f>+SUMIFS('BLG1222'!$I:$I,'BLG1222'!$A:$A,'ALL 2022'!$2:$2,'BLG1222'!$D:$D,'ALL 2022'!$D:$D)</f>
        <v>0</v>
      </c>
      <c r="AB470" s="12">
        <f>+SUMIFS('BLG1222'!$I:$I,'BLG1222'!$A:$A,'ALL 2022'!$2:$2,'BLG1222'!$D:$D,'ALL 2022'!$D:$D)</f>
        <v>0</v>
      </c>
      <c r="AC470" s="12">
        <f>+SUMIFS('BLG1222'!$I:$I,'BLG1222'!$A:$A,'ALL 2022'!$2:$2,'BLG1222'!$D:$D,'ALL 2022'!$D:$D)</f>
        <v>0</v>
      </c>
      <c r="AD470" s="12">
        <f>+SUMIFS('BLG1222'!$I:$I,'BLG1222'!$A:$A,'ALL 2022'!$2:$2,'BLG1222'!$D:$D,'ALL 2022'!$D:$D)</f>
        <v>0</v>
      </c>
      <c r="AE470" s="12">
        <f>+SUMIFS('BLG1222'!$I:$I,'BLG1222'!$A:$A,'ALL 2022'!$2:$2,'BLG1222'!$D:$D,'ALL 2022'!$D:$D)</f>
        <v>0</v>
      </c>
      <c r="AF470" s="12">
        <f>+SUMIFS('BLG1222'!$I:$I,'BLG1222'!$A:$A,'ALL 2022'!$2:$2,'BLG1222'!$D:$D,'ALL 2022'!$D:$D)</f>
        <v>0</v>
      </c>
      <c r="AG470" s="12">
        <f>+SUMIFS('BLG1222'!$I:$I,'BLG1222'!$A:$A,'ALL 2022'!$2:$2,'BLG1222'!$D:$D,'ALL 2022'!$D:$D)</f>
        <v>0</v>
      </c>
      <c r="AH470" s="12">
        <f>+SUMIFS('BLG1222'!$I:$I,'BLG1222'!$A:$A,'ALL 2022'!$2:$2,'BLG1222'!$D:$D,'ALL 2022'!$D:$D)</f>
        <v>0</v>
      </c>
      <c r="AI470" s="12">
        <f>+SUMIFS('BLG1222'!$I:$I,'BLG1222'!$A:$A,'ALL 2022'!$2:$2,'BLG1222'!$D:$D,'ALL 2022'!$D:$D)</f>
        <v>0</v>
      </c>
      <c r="AJ470" s="12">
        <f>+SUMIFS('BLG1222'!$I:$I,'BLG1222'!$A:$A,'ALL 2022'!$2:$2,'BLG1222'!$D:$D,'ALL 2022'!$D:$D)</f>
        <v>0</v>
      </c>
      <c r="AK470" s="12">
        <f>+SUMIFS('BLG1222'!$I:$I,'BLG1222'!$A:$A,'ALL 2022'!$2:$2,'BLG1222'!$D:$D,'ALL 2022'!$D:$D)</f>
        <v>0</v>
      </c>
      <c r="AL470" s="12">
        <f>+SUMIFS('BLG1222'!$I:$I,'BLG1222'!$A:$A,'ALL 2022'!$2:$2,'BLG1222'!$D:$D,'ALL 2022'!$D:$D)</f>
        <v>0</v>
      </c>
      <c r="AM470" s="12">
        <f>+SUMIFS('BLG1222'!$I:$I,'BLG1222'!$A:$A,'ALL 2022'!$2:$2,'BLG1222'!$D:$D,'ALL 2022'!$D:$D)</f>
        <v>0</v>
      </c>
      <c r="AN470" s="12">
        <f>+SUMIFS('BLG1222'!$I:$I,'BLG1222'!$A:$A,'ALL 2022'!$2:$2,'BLG1222'!$D:$D,'ALL 2022'!$D:$D)</f>
        <v>9963123.5</v>
      </c>
      <c r="AO470" s="12">
        <f>+SUMIFS('BLG1222'!$I:$I,'BLG1222'!$A:$A,'ALL 2022'!$2:$2,'BLG1222'!$D:$D,'ALL 2022'!$D:$D)</f>
        <v>1858241</v>
      </c>
      <c r="AP470" s="12">
        <f>+SUMIFS('BLG1222'!$I:$I,'BLG1222'!$A:$A,'ALL 2022'!$2:$2,'BLG1222'!$D:$D,'ALL 2022'!$D:$D)</f>
        <v>0</v>
      </c>
      <c r="AQ470" s="164">
        <f t="shared" si="50"/>
        <v>171398494.84</v>
      </c>
      <c r="AR470" s="165">
        <f t="shared" si="51"/>
        <v>36247.580091148448</v>
      </c>
    </row>
    <row r="471" spans="1:44" x14ac:dyDescent="0.25">
      <c r="A471" s="11" t="str">
        <f t="shared" si="47"/>
        <v>6</v>
      </c>
      <c r="B471" s="11" t="str">
        <f t="shared" si="48"/>
        <v>60</v>
      </c>
      <c r="C471" s="11" t="str">
        <f t="shared" si="49"/>
        <v>606</v>
      </c>
      <c r="D471" s="23">
        <v>60641000</v>
      </c>
      <c r="E471" s="119" t="s">
        <v>3269</v>
      </c>
      <c r="F471" s="24" t="s">
        <v>446</v>
      </c>
      <c r="G471" s="12">
        <f>+SUMIFS('BLG1222'!$I:$I,'BLG1222'!$A:$A,'ALL 2022'!$2:$2,'BLG1222'!$D:$D,'ALL 2022'!$D:$D)</f>
        <v>290052705.07999998</v>
      </c>
      <c r="H471" s="12">
        <f>+SUMIFS('BLG1222'!$I:$I,'BLG1222'!$A:$A,'ALL 2022'!$2:$2,'BLG1222'!$D:$D,'ALL 2022'!$D:$D)</f>
        <v>0</v>
      </c>
      <c r="I471" s="12">
        <f>+SUMIFS('BLG1222'!$I:$I,'BLG1222'!$A:$A,'ALL 2022'!$2:$2,'BLG1222'!$D:$D,'ALL 2022'!$D:$D)</f>
        <v>0</v>
      </c>
      <c r="J471" s="12">
        <f>+SUMIFS('BLG1222'!$I:$I,'BLG1222'!$A:$A,'ALL 2022'!$2:$2,'BLG1222'!$D:$D,'ALL 2022'!$D:$D)</f>
        <v>0</v>
      </c>
      <c r="K471" s="12">
        <f>+SUMIFS('BLG1222'!$I:$I,'BLG1222'!$A:$A,'ALL 2022'!$2:$2,'BLG1222'!$D:$D,'ALL 2022'!$D:$D)</f>
        <v>2291506</v>
      </c>
      <c r="L471" s="12">
        <f>+SUMIFS('BLG1222'!$I:$I,'BLG1222'!$A:$A,'ALL 2022'!$2:$2,'BLG1222'!$D:$D,'ALL 2022'!$D:$D)</f>
        <v>537200</v>
      </c>
      <c r="M471" s="12">
        <f>+SUMIFS('BLG1222'!$I:$I,'BLG1222'!$A:$A,'ALL 2022'!$2:$2,'BLG1222'!$D:$D,'ALL 2022'!$D:$D)</f>
        <v>0</v>
      </c>
      <c r="N471" s="12">
        <f>+SUMIFS('BLG1222'!$I:$I,'BLG1222'!$A:$A,'ALL 2022'!$2:$2,'BLG1222'!$D:$D,'ALL 2022'!$D:$D)</f>
        <v>0</v>
      </c>
      <c r="O471" s="12">
        <f>+SUMIFS('BLG1222'!$I:$I,'BLG1222'!$A:$A,'ALL 2022'!$2:$2,'BLG1222'!$D:$D,'ALL 2022'!$D:$D)</f>
        <v>0</v>
      </c>
      <c r="P471" s="12">
        <f>+SUMIFS('BLG1222'!$I:$I,'BLG1222'!$A:$A,'ALL 2022'!$2:$2,'BLG1222'!$D:$D,'ALL 2022'!$D:$D)</f>
        <v>0</v>
      </c>
      <c r="Q471" s="12">
        <f>+SUMIFS('BLG1222'!$I:$I,'BLG1222'!$A:$A,'ALL 2022'!$2:$2,'BLG1222'!$D:$D,'ALL 2022'!$D:$D)</f>
        <v>0</v>
      </c>
      <c r="R471" s="12">
        <f>+SUMIFS('BLG1222'!$I:$I,'BLG1222'!$A:$A,'ALL 2022'!$2:$2,'BLG1222'!$D:$D,'ALL 2022'!$D:$D)</f>
        <v>0</v>
      </c>
      <c r="S471" s="12">
        <f>+SUMIFS('BLG1222'!$I:$I,'BLG1222'!$A:$A,'ALL 2022'!$2:$2,'BLG1222'!$D:$D,'ALL 2022'!$D:$D)</f>
        <v>0</v>
      </c>
      <c r="T471" s="12">
        <f>+SUMIFS('BLG1222'!$I:$I,'BLG1222'!$A:$A,'ALL 2022'!$2:$2,'BLG1222'!$D:$D,'ALL 2022'!$D:$D)</f>
        <v>0</v>
      </c>
      <c r="U471" s="12">
        <f>+SUMIFS('BLG1222'!$I:$I,'BLG1222'!$A:$A,'ALL 2022'!$2:$2,'BLG1222'!$D:$D,'ALL 2022'!$D:$D)</f>
        <v>0</v>
      </c>
      <c r="V471" s="12">
        <f>+SUMIFS('BLG1222'!$I:$I,'BLG1222'!$A:$A,'ALL 2022'!$2:$2,'BLG1222'!$D:$D,'ALL 2022'!$D:$D)</f>
        <v>0</v>
      </c>
      <c r="W471" s="12">
        <f>+SUMIFS('BLG1222'!$I:$I,'BLG1222'!$A:$A,'ALL 2022'!$2:$2,'BLG1222'!$D:$D,'ALL 2022'!$D:$D)</f>
        <v>0</v>
      </c>
      <c r="X471" s="12">
        <f>+SUMIFS('BLG1222'!$I:$I,'BLG1222'!$A:$A,'ALL 2022'!$2:$2,'BLG1222'!$D:$D,'ALL 2022'!$D:$D)</f>
        <v>0</v>
      </c>
      <c r="Y471" s="12">
        <f>+SUMIFS('BLG1222'!$I:$I,'BLG1222'!$A:$A,'ALL 2022'!$2:$2,'BLG1222'!$D:$D,'ALL 2022'!$D:$D)</f>
        <v>0</v>
      </c>
      <c r="Z471" s="12">
        <f>+SUMIFS('BLG1222'!$I:$I,'BLG1222'!$A:$A,'ALL 2022'!$2:$2,'BLG1222'!$D:$D,'ALL 2022'!$D:$D)</f>
        <v>0</v>
      </c>
      <c r="AA471" s="12">
        <f>+SUMIFS('BLG1222'!$I:$I,'BLG1222'!$A:$A,'ALL 2022'!$2:$2,'BLG1222'!$D:$D,'ALL 2022'!$D:$D)</f>
        <v>0</v>
      </c>
      <c r="AB471" s="12">
        <f>+SUMIFS('BLG1222'!$I:$I,'BLG1222'!$A:$A,'ALL 2022'!$2:$2,'BLG1222'!$D:$D,'ALL 2022'!$D:$D)</f>
        <v>0</v>
      </c>
      <c r="AC471" s="12">
        <f>+SUMIFS('BLG1222'!$I:$I,'BLG1222'!$A:$A,'ALL 2022'!$2:$2,'BLG1222'!$D:$D,'ALL 2022'!$D:$D)</f>
        <v>0</v>
      </c>
      <c r="AD471" s="12">
        <f>+SUMIFS('BLG1222'!$I:$I,'BLG1222'!$A:$A,'ALL 2022'!$2:$2,'BLG1222'!$D:$D,'ALL 2022'!$D:$D)</f>
        <v>0</v>
      </c>
      <c r="AE471" s="12">
        <f>+SUMIFS('BLG1222'!$I:$I,'BLG1222'!$A:$A,'ALL 2022'!$2:$2,'BLG1222'!$D:$D,'ALL 2022'!$D:$D)</f>
        <v>0</v>
      </c>
      <c r="AF471" s="12">
        <f>+SUMIFS('BLG1222'!$I:$I,'BLG1222'!$A:$A,'ALL 2022'!$2:$2,'BLG1222'!$D:$D,'ALL 2022'!$D:$D)</f>
        <v>0</v>
      </c>
      <c r="AG471" s="12">
        <f>+SUMIFS('BLG1222'!$I:$I,'BLG1222'!$A:$A,'ALL 2022'!$2:$2,'BLG1222'!$D:$D,'ALL 2022'!$D:$D)</f>
        <v>0</v>
      </c>
      <c r="AH471" s="12">
        <f>+SUMIFS('BLG1222'!$I:$I,'BLG1222'!$A:$A,'ALL 2022'!$2:$2,'BLG1222'!$D:$D,'ALL 2022'!$D:$D)</f>
        <v>0</v>
      </c>
      <c r="AI471" s="12">
        <f>+SUMIFS('BLG1222'!$I:$I,'BLG1222'!$A:$A,'ALL 2022'!$2:$2,'BLG1222'!$D:$D,'ALL 2022'!$D:$D)</f>
        <v>0</v>
      </c>
      <c r="AJ471" s="12">
        <f>+SUMIFS('BLG1222'!$I:$I,'BLG1222'!$A:$A,'ALL 2022'!$2:$2,'BLG1222'!$D:$D,'ALL 2022'!$D:$D)</f>
        <v>0</v>
      </c>
      <c r="AK471" s="12">
        <f>+SUMIFS('BLG1222'!$I:$I,'BLG1222'!$A:$A,'ALL 2022'!$2:$2,'BLG1222'!$D:$D,'ALL 2022'!$D:$D)</f>
        <v>0</v>
      </c>
      <c r="AL471" s="12">
        <f>+SUMIFS('BLG1222'!$I:$I,'BLG1222'!$A:$A,'ALL 2022'!$2:$2,'BLG1222'!$D:$D,'ALL 2022'!$D:$D)</f>
        <v>0</v>
      </c>
      <c r="AM471" s="12">
        <f>+SUMIFS('BLG1222'!$I:$I,'BLG1222'!$A:$A,'ALL 2022'!$2:$2,'BLG1222'!$D:$D,'ALL 2022'!$D:$D)</f>
        <v>0</v>
      </c>
      <c r="AN471" s="12">
        <f>+SUMIFS('BLG1222'!$I:$I,'BLG1222'!$A:$A,'ALL 2022'!$2:$2,'BLG1222'!$D:$D,'ALL 2022'!$D:$D)</f>
        <v>0</v>
      </c>
      <c r="AO471" s="12">
        <f>+SUMIFS('BLG1222'!$I:$I,'BLG1222'!$A:$A,'ALL 2022'!$2:$2,'BLG1222'!$D:$D,'ALL 2022'!$D:$D)</f>
        <v>0</v>
      </c>
      <c r="AP471" s="12">
        <f>+SUMIFS('BLG1222'!$I:$I,'BLG1222'!$A:$A,'ALL 2022'!$2:$2,'BLG1222'!$D:$D,'ALL 2022'!$D:$D)</f>
        <v>0</v>
      </c>
      <c r="AQ471" s="164">
        <f t="shared" si="50"/>
        <v>292881411.07999998</v>
      </c>
      <c r="AR471" s="165">
        <f t="shared" si="51"/>
        <v>61938.947685865642</v>
      </c>
    </row>
    <row r="472" spans="1:44" x14ac:dyDescent="0.25">
      <c r="A472" s="11" t="str">
        <f t="shared" si="47"/>
        <v>6</v>
      </c>
      <c r="B472" s="11" t="str">
        <f t="shared" si="48"/>
        <v>60</v>
      </c>
      <c r="C472" s="11" t="str">
        <f t="shared" si="49"/>
        <v>606</v>
      </c>
      <c r="D472" s="23">
        <v>60650000</v>
      </c>
      <c r="E472" s="119" t="s">
        <v>3269</v>
      </c>
      <c r="F472" s="24" t="s">
        <v>167</v>
      </c>
      <c r="G472" s="12">
        <f>+SUMIFS('BLG1222'!$I:$I,'BLG1222'!$A:$A,'ALL 2022'!$2:$2,'BLG1222'!$D:$D,'ALL 2022'!$D:$D)</f>
        <v>197267532.86000001</v>
      </c>
      <c r="H472" s="12">
        <f>+SUMIFS('BLG1222'!$I:$I,'BLG1222'!$A:$A,'ALL 2022'!$2:$2,'BLG1222'!$D:$D,'ALL 2022'!$D:$D)</f>
        <v>0</v>
      </c>
      <c r="I472" s="12">
        <f>+SUMIFS('BLG1222'!$I:$I,'BLG1222'!$A:$A,'ALL 2022'!$2:$2,'BLG1222'!$D:$D,'ALL 2022'!$D:$D)</f>
        <v>0</v>
      </c>
      <c r="J472" s="12">
        <f>+SUMIFS('BLG1222'!$I:$I,'BLG1222'!$A:$A,'ALL 2022'!$2:$2,'BLG1222'!$D:$D,'ALL 2022'!$D:$D)</f>
        <v>166204979.61000001</v>
      </c>
      <c r="K472" s="12">
        <f>+SUMIFS('BLG1222'!$I:$I,'BLG1222'!$A:$A,'ALL 2022'!$2:$2,'BLG1222'!$D:$D,'ALL 2022'!$D:$D)</f>
        <v>142118683.97</v>
      </c>
      <c r="L472" s="12">
        <f>+SUMIFS('BLG1222'!$I:$I,'BLG1222'!$A:$A,'ALL 2022'!$2:$2,'BLG1222'!$D:$D,'ALL 2022'!$D:$D)</f>
        <v>12609578.119999999</v>
      </c>
      <c r="M472" s="12">
        <f>+SUMIFS('BLG1222'!$I:$I,'BLG1222'!$A:$A,'ALL 2022'!$2:$2,'BLG1222'!$D:$D,'ALL 2022'!$D:$D)</f>
        <v>0</v>
      </c>
      <c r="N472" s="12">
        <f>+SUMIFS('BLG1222'!$I:$I,'BLG1222'!$A:$A,'ALL 2022'!$2:$2,'BLG1222'!$D:$D,'ALL 2022'!$D:$D)</f>
        <v>0</v>
      </c>
      <c r="O472" s="12">
        <f>+SUMIFS('BLG1222'!$I:$I,'BLG1222'!$A:$A,'ALL 2022'!$2:$2,'BLG1222'!$D:$D,'ALL 2022'!$D:$D)</f>
        <v>0</v>
      </c>
      <c r="P472" s="12">
        <f>+SUMIFS('BLG1222'!$I:$I,'BLG1222'!$A:$A,'ALL 2022'!$2:$2,'BLG1222'!$D:$D,'ALL 2022'!$D:$D)</f>
        <v>0</v>
      </c>
      <c r="Q472" s="12">
        <f>+SUMIFS('BLG1222'!$I:$I,'BLG1222'!$A:$A,'ALL 2022'!$2:$2,'BLG1222'!$D:$D,'ALL 2022'!$D:$D)</f>
        <v>0</v>
      </c>
      <c r="R472" s="12">
        <f>+SUMIFS('BLG1222'!$I:$I,'BLG1222'!$A:$A,'ALL 2022'!$2:$2,'BLG1222'!$D:$D,'ALL 2022'!$D:$D)</f>
        <v>0</v>
      </c>
      <c r="S472" s="12">
        <f>+SUMIFS('BLG1222'!$I:$I,'BLG1222'!$A:$A,'ALL 2022'!$2:$2,'BLG1222'!$D:$D,'ALL 2022'!$D:$D)</f>
        <v>0</v>
      </c>
      <c r="T472" s="12">
        <f>+SUMIFS('BLG1222'!$I:$I,'BLG1222'!$A:$A,'ALL 2022'!$2:$2,'BLG1222'!$D:$D,'ALL 2022'!$D:$D)</f>
        <v>0</v>
      </c>
      <c r="U472" s="12">
        <f>+SUMIFS('BLG1222'!$I:$I,'BLG1222'!$A:$A,'ALL 2022'!$2:$2,'BLG1222'!$D:$D,'ALL 2022'!$D:$D)</f>
        <v>0</v>
      </c>
      <c r="V472" s="12">
        <f>+SUMIFS('BLG1222'!$I:$I,'BLG1222'!$A:$A,'ALL 2022'!$2:$2,'BLG1222'!$D:$D,'ALL 2022'!$D:$D)</f>
        <v>488100</v>
      </c>
      <c r="W472" s="12">
        <f>+SUMIFS('BLG1222'!$I:$I,'BLG1222'!$A:$A,'ALL 2022'!$2:$2,'BLG1222'!$D:$D,'ALL 2022'!$D:$D)</f>
        <v>0</v>
      </c>
      <c r="X472" s="12">
        <f>+SUMIFS('BLG1222'!$I:$I,'BLG1222'!$A:$A,'ALL 2022'!$2:$2,'BLG1222'!$D:$D,'ALL 2022'!$D:$D)</f>
        <v>0</v>
      </c>
      <c r="Y472" s="12">
        <f>+SUMIFS('BLG1222'!$I:$I,'BLG1222'!$A:$A,'ALL 2022'!$2:$2,'BLG1222'!$D:$D,'ALL 2022'!$D:$D)</f>
        <v>0</v>
      </c>
      <c r="Z472" s="12">
        <f>+SUMIFS('BLG1222'!$I:$I,'BLG1222'!$A:$A,'ALL 2022'!$2:$2,'BLG1222'!$D:$D,'ALL 2022'!$D:$D)</f>
        <v>1186215.78</v>
      </c>
      <c r="AA472" s="12">
        <f>+SUMIFS('BLG1222'!$I:$I,'BLG1222'!$A:$A,'ALL 2022'!$2:$2,'BLG1222'!$D:$D,'ALL 2022'!$D:$D)</f>
        <v>0</v>
      </c>
      <c r="AB472" s="12">
        <f>+SUMIFS('BLG1222'!$I:$I,'BLG1222'!$A:$A,'ALL 2022'!$2:$2,'BLG1222'!$D:$D,'ALL 2022'!$D:$D)</f>
        <v>0</v>
      </c>
      <c r="AC472" s="12">
        <f>+SUMIFS('BLG1222'!$I:$I,'BLG1222'!$A:$A,'ALL 2022'!$2:$2,'BLG1222'!$D:$D,'ALL 2022'!$D:$D)</f>
        <v>0</v>
      </c>
      <c r="AD472" s="12">
        <f>+SUMIFS('BLG1222'!$I:$I,'BLG1222'!$A:$A,'ALL 2022'!$2:$2,'BLG1222'!$D:$D,'ALL 2022'!$D:$D)</f>
        <v>0</v>
      </c>
      <c r="AE472" s="12">
        <f>+SUMIFS('BLG1222'!$I:$I,'BLG1222'!$A:$A,'ALL 2022'!$2:$2,'BLG1222'!$D:$D,'ALL 2022'!$D:$D)</f>
        <v>1062005</v>
      </c>
      <c r="AF472" s="12">
        <f>+SUMIFS('BLG1222'!$I:$I,'BLG1222'!$A:$A,'ALL 2022'!$2:$2,'BLG1222'!$D:$D,'ALL 2022'!$D:$D)</f>
        <v>0</v>
      </c>
      <c r="AG472" s="12">
        <f>+SUMIFS('BLG1222'!$I:$I,'BLG1222'!$A:$A,'ALL 2022'!$2:$2,'BLG1222'!$D:$D,'ALL 2022'!$D:$D)</f>
        <v>0</v>
      </c>
      <c r="AH472" s="12">
        <f>+SUMIFS('BLG1222'!$I:$I,'BLG1222'!$A:$A,'ALL 2022'!$2:$2,'BLG1222'!$D:$D,'ALL 2022'!$D:$D)</f>
        <v>0</v>
      </c>
      <c r="AI472" s="12">
        <f>+SUMIFS('BLG1222'!$I:$I,'BLG1222'!$A:$A,'ALL 2022'!$2:$2,'BLG1222'!$D:$D,'ALL 2022'!$D:$D)</f>
        <v>0</v>
      </c>
      <c r="AJ472" s="12">
        <f>+SUMIFS('BLG1222'!$I:$I,'BLG1222'!$A:$A,'ALL 2022'!$2:$2,'BLG1222'!$D:$D,'ALL 2022'!$D:$D)</f>
        <v>0</v>
      </c>
      <c r="AK472" s="12">
        <f>+SUMIFS('BLG1222'!$I:$I,'BLG1222'!$A:$A,'ALL 2022'!$2:$2,'BLG1222'!$D:$D,'ALL 2022'!$D:$D)</f>
        <v>0</v>
      </c>
      <c r="AL472" s="12">
        <f>+SUMIFS('BLG1222'!$I:$I,'BLG1222'!$A:$A,'ALL 2022'!$2:$2,'BLG1222'!$D:$D,'ALL 2022'!$D:$D)</f>
        <v>0</v>
      </c>
      <c r="AM472" s="12">
        <f>+SUMIFS('BLG1222'!$I:$I,'BLG1222'!$A:$A,'ALL 2022'!$2:$2,'BLG1222'!$D:$D,'ALL 2022'!$D:$D)</f>
        <v>0</v>
      </c>
      <c r="AN472" s="12">
        <f>+SUMIFS('BLG1222'!$I:$I,'BLG1222'!$A:$A,'ALL 2022'!$2:$2,'BLG1222'!$D:$D,'ALL 2022'!$D:$D)</f>
        <v>0</v>
      </c>
      <c r="AO472" s="12">
        <f>+SUMIFS('BLG1222'!$I:$I,'BLG1222'!$A:$A,'ALL 2022'!$2:$2,'BLG1222'!$D:$D,'ALL 2022'!$D:$D)</f>
        <v>39978445.07</v>
      </c>
      <c r="AP472" s="12">
        <f>+SUMIFS('BLG1222'!$I:$I,'BLG1222'!$A:$A,'ALL 2022'!$2:$2,'BLG1222'!$D:$D,'ALL 2022'!$D:$D)</f>
        <v>0</v>
      </c>
      <c r="AQ472" s="164">
        <f t="shared" si="50"/>
        <v>560915540.41000009</v>
      </c>
      <c r="AR472" s="165">
        <f t="shared" si="51"/>
        <v>118623.15940616047</v>
      </c>
    </row>
    <row r="473" spans="1:44" x14ac:dyDescent="0.25">
      <c r="A473" s="11" t="str">
        <f t="shared" si="47"/>
        <v>6</v>
      </c>
      <c r="B473" s="11" t="str">
        <f t="shared" si="48"/>
        <v>60</v>
      </c>
      <c r="C473" s="11" t="str">
        <f t="shared" si="49"/>
        <v>606</v>
      </c>
      <c r="D473" s="23">
        <v>60660000</v>
      </c>
      <c r="E473" s="119" t="s">
        <v>3269</v>
      </c>
      <c r="F473" s="24" t="s">
        <v>968</v>
      </c>
      <c r="G473" s="12">
        <f>+SUMIFS('BLG1222'!$I:$I,'BLG1222'!$A:$A,'ALL 2022'!$2:$2,'BLG1222'!$D:$D,'ALL 2022'!$D:$D)</f>
        <v>0</v>
      </c>
      <c r="H473" s="12">
        <f>+SUMIFS('BLG1222'!$I:$I,'BLG1222'!$A:$A,'ALL 2022'!$2:$2,'BLG1222'!$D:$D,'ALL 2022'!$D:$D)</f>
        <v>0</v>
      </c>
      <c r="I473" s="12">
        <f>+SUMIFS('BLG1222'!$I:$I,'BLG1222'!$A:$A,'ALL 2022'!$2:$2,'BLG1222'!$D:$D,'ALL 2022'!$D:$D)</f>
        <v>0</v>
      </c>
      <c r="J473" s="12">
        <f>+SUMIFS('BLG1222'!$I:$I,'BLG1222'!$A:$A,'ALL 2022'!$2:$2,'BLG1222'!$D:$D,'ALL 2022'!$D:$D)</f>
        <v>0</v>
      </c>
      <c r="K473" s="12">
        <f>+SUMIFS('BLG1222'!$I:$I,'BLG1222'!$A:$A,'ALL 2022'!$2:$2,'BLG1222'!$D:$D,'ALL 2022'!$D:$D)</f>
        <v>772002620</v>
      </c>
      <c r="L473" s="12">
        <f>+SUMIFS('BLG1222'!$I:$I,'BLG1222'!$A:$A,'ALL 2022'!$2:$2,'BLG1222'!$D:$D,'ALL 2022'!$D:$D)</f>
        <v>0</v>
      </c>
      <c r="M473" s="12">
        <f>+SUMIFS('BLG1222'!$I:$I,'BLG1222'!$A:$A,'ALL 2022'!$2:$2,'BLG1222'!$D:$D,'ALL 2022'!$D:$D)</f>
        <v>0</v>
      </c>
      <c r="N473" s="12">
        <f>+SUMIFS('BLG1222'!$I:$I,'BLG1222'!$A:$A,'ALL 2022'!$2:$2,'BLG1222'!$D:$D,'ALL 2022'!$D:$D)</f>
        <v>0</v>
      </c>
      <c r="O473" s="12">
        <f>+SUMIFS('BLG1222'!$I:$I,'BLG1222'!$A:$A,'ALL 2022'!$2:$2,'BLG1222'!$D:$D,'ALL 2022'!$D:$D)</f>
        <v>0</v>
      </c>
      <c r="P473" s="12">
        <f>+SUMIFS('BLG1222'!$I:$I,'BLG1222'!$A:$A,'ALL 2022'!$2:$2,'BLG1222'!$D:$D,'ALL 2022'!$D:$D)</f>
        <v>0</v>
      </c>
      <c r="Q473" s="12">
        <f>+SUMIFS('BLG1222'!$I:$I,'BLG1222'!$A:$A,'ALL 2022'!$2:$2,'BLG1222'!$D:$D,'ALL 2022'!$D:$D)</f>
        <v>0</v>
      </c>
      <c r="R473" s="12">
        <f>+SUMIFS('BLG1222'!$I:$I,'BLG1222'!$A:$A,'ALL 2022'!$2:$2,'BLG1222'!$D:$D,'ALL 2022'!$D:$D)</f>
        <v>0</v>
      </c>
      <c r="S473" s="12">
        <f>+SUMIFS('BLG1222'!$I:$I,'BLG1222'!$A:$A,'ALL 2022'!$2:$2,'BLG1222'!$D:$D,'ALL 2022'!$D:$D)</f>
        <v>0</v>
      </c>
      <c r="T473" s="12">
        <f>+SUMIFS('BLG1222'!$I:$I,'BLG1222'!$A:$A,'ALL 2022'!$2:$2,'BLG1222'!$D:$D,'ALL 2022'!$D:$D)</f>
        <v>0</v>
      </c>
      <c r="U473" s="12">
        <f>+SUMIFS('BLG1222'!$I:$I,'BLG1222'!$A:$A,'ALL 2022'!$2:$2,'BLG1222'!$D:$D,'ALL 2022'!$D:$D)</f>
        <v>0</v>
      </c>
      <c r="V473" s="12">
        <f>+SUMIFS('BLG1222'!$I:$I,'BLG1222'!$A:$A,'ALL 2022'!$2:$2,'BLG1222'!$D:$D,'ALL 2022'!$D:$D)</f>
        <v>0</v>
      </c>
      <c r="W473" s="12">
        <f>+SUMIFS('BLG1222'!$I:$I,'BLG1222'!$A:$A,'ALL 2022'!$2:$2,'BLG1222'!$D:$D,'ALL 2022'!$D:$D)</f>
        <v>0</v>
      </c>
      <c r="X473" s="12">
        <f>+SUMIFS('BLG1222'!$I:$I,'BLG1222'!$A:$A,'ALL 2022'!$2:$2,'BLG1222'!$D:$D,'ALL 2022'!$D:$D)</f>
        <v>0</v>
      </c>
      <c r="Y473" s="12">
        <f>+SUMIFS('BLG1222'!$I:$I,'BLG1222'!$A:$A,'ALL 2022'!$2:$2,'BLG1222'!$D:$D,'ALL 2022'!$D:$D)</f>
        <v>0</v>
      </c>
      <c r="Z473" s="12">
        <f>+SUMIFS('BLG1222'!$I:$I,'BLG1222'!$A:$A,'ALL 2022'!$2:$2,'BLG1222'!$D:$D,'ALL 2022'!$D:$D)</f>
        <v>0</v>
      </c>
      <c r="AA473" s="12">
        <f>+SUMIFS('BLG1222'!$I:$I,'BLG1222'!$A:$A,'ALL 2022'!$2:$2,'BLG1222'!$D:$D,'ALL 2022'!$D:$D)</f>
        <v>0</v>
      </c>
      <c r="AB473" s="12">
        <f>+SUMIFS('BLG1222'!$I:$I,'BLG1222'!$A:$A,'ALL 2022'!$2:$2,'BLG1222'!$D:$D,'ALL 2022'!$D:$D)</f>
        <v>0</v>
      </c>
      <c r="AC473" s="12">
        <f>+SUMIFS('BLG1222'!$I:$I,'BLG1222'!$A:$A,'ALL 2022'!$2:$2,'BLG1222'!$D:$D,'ALL 2022'!$D:$D)</f>
        <v>0</v>
      </c>
      <c r="AD473" s="12">
        <f>+SUMIFS('BLG1222'!$I:$I,'BLG1222'!$A:$A,'ALL 2022'!$2:$2,'BLG1222'!$D:$D,'ALL 2022'!$D:$D)</f>
        <v>0</v>
      </c>
      <c r="AE473" s="12">
        <f>+SUMIFS('BLG1222'!$I:$I,'BLG1222'!$A:$A,'ALL 2022'!$2:$2,'BLG1222'!$D:$D,'ALL 2022'!$D:$D)</f>
        <v>0</v>
      </c>
      <c r="AF473" s="12">
        <f>+SUMIFS('BLG1222'!$I:$I,'BLG1222'!$A:$A,'ALL 2022'!$2:$2,'BLG1222'!$D:$D,'ALL 2022'!$D:$D)</f>
        <v>0</v>
      </c>
      <c r="AG473" s="12">
        <f>+SUMIFS('BLG1222'!$I:$I,'BLG1222'!$A:$A,'ALL 2022'!$2:$2,'BLG1222'!$D:$D,'ALL 2022'!$D:$D)</f>
        <v>0</v>
      </c>
      <c r="AH473" s="12">
        <f>+SUMIFS('BLG1222'!$I:$I,'BLG1222'!$A:$A,'ALL 2022'!$2:$2,'BLG1222'!$D:$D,'ALL 2022'!$D:$D)</f>
        <v>0</v>
      </c>
      <c r="AI473" s="12">
        <f>+SUMIFS('BLG1222'!$I:$I,'BLG1222'!$A:$A,'ALL 2022'!$2:$2,'BLG1222'!$D:$D,'ALL 2022'!$D:$D)</f>
        <v>0</v>
      </c>
      <c r="AJ473" s="12">
        <f>+SUMIFS('BLG1222'!$I:$I,'BLG1222'!$A:$A,'ALL 2022'!$2:$2,'BLG1222'!$D:$D,'ALL 2022'!$D:$D)</f>
        <v>0</v>
      </c>
      <c r="AK473" s="12">
        <f>+SUMIFS('BLG1222'!$I:$I,'BLG1222'!$A:$A,'ALL 2022'!$2:$2,'BLG1222'!$D:$D,'ALL 2022'!$D:$D)</f>
        <v>0</v>
      </c>
      <c r="AL473" s="12">
        <f>+SUMIFS('BLG1222'!$I:$I,'BLG1222'!$A:$A,'ALL 2022'!$2:$2,'BLG1222'!$D:$D,'ALL 2022'!$D:$D)</f>
        <v>0</v>
      </c>
      <c r="AM473" s="12">
        <f>+SUMIFS('BLG1222'!$I:$I,'BLG1222'!$A:$A,'ALL 2022'!$2:$2,'BLG1222'!$D:$D,'ALL 2022'!$D:$D)</f>
        <v>0</v>
      </c>
      <c r="AN473" s="12">
        <f>+SUMIFS('BLG1222'!$I:$I,'BLG1222'!$A:$A,'ALL 2022'!$2:$2,'BLG1222'!$D:$D,'ALL 2022'!$D:$D)</f>
        <v>0</v>
      </c>
      <c r="AO473" s="12">
        <f>+SUMIFS('BLG1222'!$I:$I,'BLG1222'!$A:$A,'ALL 2022'!$2:$2,'BLG1222'!$D:$D,'ALL 2022'!$D:$D)</f>
        <v>0</v>
      </c>
      <c r="AP473" s="12">
        <f>+SUMIFS('BLG1222'!$I:$I,'BLG1222'!$A:$A,'ALL 2022'!$2:$2,'BLG1222'!$D:$D,'ALL 2022'!$D:$D)</f>
        <v>0</v>
      </c>
      <c r="AQ473" s="164">
        <f t="shared" si="50"/>
        <v>772002620</v>
      </c>
      <c r="AR473" s="165">
        <f t="shared" si="51"/>
        <v>163264.13382537986</v>
      </c>
    </row>
    <row r="474" spans="1:44" x14ac:dyDescent="0.25">
      <c r="A474" s="11" t="str">
        <f t="shared" si="47"/>
        <v>6</v>
      </c>
      <c r="B474" s="11" t="str">
        <f t="shared" si="48"/>
        <v>60</v>
      </c>
      <c r="C474" s="11" t="str">
        <f t="shared" si="49"/>
        <v>606</v>
      </c>
      <c r="D474" s="23">
        <v>60670000</v>
      </c>
      <c r="E474" s="119" t="s">
        <v>3269</v>
      </c>
      <c r="F474" s="24" t="s">
        <v>385</v>
      </c>
      <c r="G474" s="12">
        <f>+SUMIFS('BLG1222'!$I:$I,'BLG1222'!$A:$A,'ALL 2022'!$2:$2,'BLG1222'!$D:$D,'ALL 2022'!$D:$D)</f>
        <v>12451554.51</v>
      </c>
      <c r="H474" s="12">
        <f>+SUMIFS('BLG1222'!$I:$I,'BLG1222'!$A:$A,'ALL 2022'!$2:$2,'BLG1222'!$D:$D,'ALL 2022'!$D:$D)</f>
        <v>0</v>
      </c>
      <c r="I474" s="12">
        <f>+SUMIFS('BLG1222'!$I:$I,'BLG1222'!$A:$A,'ALL 2022'!$2:$2,'BLG1222'!$D:$D,'ALL 2022'!$D:$D)</f>
        <v>0</v>
      </c>
      <c r="J474" s="12">
        <f>+SUMIFS('BLG1222'!$I:$I,'BLG1222'!$A:$A,'ALL 2022'!$2:$2,'BLG1222'!$D:$D,'ALL 2022'!$D:$D)</f>
        <v>3341616.58</v>
      </c>
      <c r="K474" s="12">
        <f>+SUMIFS('BLG1222'!$I:$I,'BLG1222'!$A:$A,'ALL 2022'!$2:$2,'BLG1222'!$D:$D,'ALL 2022'!$D:$D)</f>
        <v>12906777.5</v>
      </c>
      <c r="L474" s="12">
        <f>+SUMIFS('BLG1222'!$I:$I,'BLG1222'!$A:$A,'ALL 2022'!$2:$2,'BLG1222'!$D:$D,'ALL 2022'!$D:$D)</f>
        <v>9871541</v>
      </c>
      <c r="M474" s="12">
        <f>+SUMIFS('BLG1222'!$I:$I,'BLG1222'!$A:$A,'ALL 2022'!$2:$2,'BLG1222'!$D:$D,'ALL 2022'!$D:$D)</f>
        <v>0</v>
      </c>
      <c r="N474" s="12">
        <f>+SUMIFS('BLG1222'!$I:$I,'BLG1222'!$A:$A,'ALL 2022'!$2:$2,'BLG1222'!$D:$D,'ALL 2022'!$D:$D)</f>
        <v>0</v>
      </c>
      <c r="O474" s="12">
        <f>+SUMIFS('BLG1222'!$I:$I,'BLG1222'!$A:$A,'ALL 2022'!$2:$2,'BLG1222'!$D:$D,'ALL 2022'!$D:$D)</f>
        <v>587700</v>
      </c>
      <c r="P474" s="12">
        <f>+SUMIFS('BLG1222'!$I:$I,'BLG1222'!$A:$A,'ALL 2022'!$2:$2,'BLG1222'!$D:$D,'ALL 2022'!$D:$D)</f>
        <v>0</v>
      </c>
      <c r="Q474" s="12">
        <f>+SUMIFS('BLG1222'!$I:$I,'BLG1222'!$A:$A,'ALL 2022'!$2:$2,'BLG1222'!$D:$D,'ALL 2022'!$D:$D)</f>
        <v>0</v>
      </c>
      <c r="R474" s="12">
        <f>+SUMIFS('BLG1222'!$I:$I,'BLG1222'!$A:$A,'ALL 2022'!$2:$2,'BLG1222'!$D:$D,'ALL 2022'!$D:$D)</f>
        <v>0</v>
      </c>
      <c r="S474" s="12">
        <f>+SUMIFS('BLG1222'!$I:$I,'BLG1222'!$A:$A,'ALL 2022'!$2:$2,'BLG1222'!$D:$D,'ALL 2022'!$D:$D)</f>
        <v>0</v>
      </c>
      <c r="T474" s="12">
        <f>+SUMIFS('BLG1222'!$I:$I,'BLG1222'!$A:$A,'ALL 2022'!$2:$2,'BLG1222'!$D:$D,'ALL 2022'!$D:$D)</f>
        <v>0</v>
      </c>
      <c r="U474" s="12">
        <f>+SUMIFS('BLG1222'!$I:$I,'BLG1222'!$A:$A,'ALL 2022'!$2:$2,'BLG1222'!$D:$D,'ALL 2022'!$D:$D)</f>
        <v>0</v>
      </c>
      <c r="V474" s="12">
        <f>+SUMIFS('BLG1222'!$I:$I,'BLG1222'!$A:$A,'ALL 2022'!$2:$2,'BLG1222'!$D:$D,'ALL 2022'!$D:$D)</f>
        <v>0</v>
      </c>
      <c r="W474" s="12">
        <f>+SUMIFS('BLG1222'!$I:$I,'BLG1222'!$A:$A,'ALL 2022'!$2:$2,'BLG1222'!$D:$D,'ALL 2022'!$D:$D)</f>
        <v>0</v>
      </c>
      <c r="X474" s="12">
        <f>+SUMIFS('BLG1222'!$I:$I,'BLG1222'!$A:$A,'ALL 2022'!$2:$2,'BLG1222'!$D:$D,'ALL 2022'!$D:$D)</f>
        <v>0</v>
      </c>
      <c r="Y474" s="12">
        <f>+SUMIFS('BLG1222'!$I:$I,'BLG1222'!$A:$A,'ALL 2022'!$2:$2,'BLG1222'!$D:$D,'ALL 2022'!$D:$D)</f>
        <v>0</v>
      </c>
      <c r="Z474" s="12">
        <f>+SUMIFS('BLG1222'!$I:$I,'BLG1222'!$A:$A,'ALL 2022'!$2:$2,'BLG1222'!$D:$D,'ALL 2022'!$D:$D)</f>
        <v>0</v>
      </c>
      <c r="AA474" s="12">
        <f>+SUMIFS('BLG1222'!$I:$I,'BLG1222'!$A:$A,'ALL 2022'!$2:$2,'BLG1222'!$D:$D,'ALL 2022'!$D:$D)</f>
        <v>0</v>
      </c>
      <c r="AB474" s="12">
        <f>+SUMIFS('BLG1222'!$I:$I,'BLG1222'!$A:$A,'ALL 2022'!$2:$2,'BLG1222'!$D:$D,'ALL 2022'!$D:$D)</f>
        <v>0</v>
      </c>
      <c r="AC474" s="12">
        <f>+SUMIFS('BLG1222'!$I:$I,'BLG1222'!$A:$A,'ALL 2022'!$2:$2,'BLG1222'!$D:$D,'ALL 2022'!$D:$D)</f>
        <v>0</v>
      </c>
      <c r="AD474" s="12">
        <f>+SUMIFS('BLG1222'!$I:$I,'BLG1222'!$A:$A,'ALL 2022'!$2:$2,'BLG1222'!$D:$D,'ALL 2022'!$D:$D)</f>
        <v>0</v>
      </c>
      <c r="AE474" s="12">
        <f>+SUMIFS('BLG1222'!$I:$I,'BLG1222'!$A:$A,'ALL 2022'!$2:$2,'BLG1222'!$D:$D,'ALL 2022'!$D:$D)</f>
        <v>0</v>
      </c>
      <c r="AF474" s="12">
        <f>+SUMIFS('BLG1222'!$I:$I,'BLG1222'!$A:$A,'ALL 2022'!$2:$2,'BLG1222'!$D:$D,'ALL 2022'!$D:$D)</f>
        <v>0</v>
      </c>
      <c r="AG474" s="12">
        <f>+SUMIFS('BLG1222'!$I:$I,'BLG1222'!$A:$A,'ALL 2022'!$2:$2,'BLG1222'!$D:$D,'ALL 2022'!$D:$D)</f>
        <v>0</v>
      </c>
      <c r="AH474" s="12">
        <f>+SUMIFS('BLG1222'!$I:$I,'BLG1222'!$A:$A,'ALL 2022'!$2:$2,'BLG1222'!$D:$D,'ALL 2022'!$D:$D)</f>
        <v>0</v>
      </c>
      <c r="AI474" s="12">
        <f>+SUMIFS('BLG1222'!$I:$I,'BLG1222'!$A:$A,'ALL 2022'!$2:$2,'BLG1222'!$D:$D,'ALL 2022'!$D:$D)</f>
        <v>0</v>
      </c>
      <c r="AJ474" s="12">
        <f>+SUMIFS('BLG1222'!$I:$I,'BLG1222'!$A:$A,'ALL 2022'!$2:$2,'BLG1222'!$D:$D,'ALL 2022'!$D:$D)</f>
        <v>0</v>
      </c>
      <c r="AK474" s="12">
        <f>+SUMIFS('BLG1222'!$I:$I,'BLG1222'!$A:$A,'ALL 2022'!$2:$2,'BLG1222'!$D:$D,'ALL 2022'!$D:$D)</f>
        <v>0</v>
      </c>
      <c r="AL474" s="12">
        <f>+SUMIFS('BLG1222'!$I:$I,'BLG1222'!$A:$A,'ALL 2022'!$2:$2,'BLG1222'!$D:$D,'ALL 2022'!$D:$D)</f>
        <v>0</v>
      </c>
      <c r="AM474" s="12">
        <f>+SUMIFS('BLG1222'!$I:$I,'BLG1222'!$A:$A,'ALL 2022'!$2:$2,'BLG1222'!$D:$D,'ALL 2022'!$D:$D)</f>
        <v>0</v>
      </c>
      <c r="AN474" s="12">
        <f>+SUMIFS('BLG1222'!$I:$I,'BLG1222'!$A:$A,'ALL 2022'!$2:$2,'BLG1222'!$D:$D,'ALL 2022'!$D:$D)</f>
        <v>0</v>
      </c>
      <c r="AO474" s="12">
        <f>+SUMIFS('BLG1222'!$I:$I,'BLG1222'!$A:$A,'ALL 2022'!$2:$2,'BLG1222'!$D:$D,'ALL 2022'!$D:$D)</f>
        <v>7112364.2300000004</v>
      </c>
      <c r="AP474" s="12">
        <f>+SUMIFS('BLG1222'!$I:$I,'BLG1222'!$A:$A,'ALL 2022'!$2:$2,'BLG1222'!$D:$D,'ALL 2022'!$D:$D)</f>
        <v>0</v>
      </c>
      <c r="AQ474" s="164">
        <f t="shared" si="50"/>
        <v>46271553.820000008</v>
      </c>
      <c r="AR474" s="165">
        <f t="shared" si="51"/>
        <v>9785.5693225195901</v>
      </c>
    </row>
    <row r="475" spans="1:44" x14ac:dyDescent="0.25">
      <c r="A475" s="11" t="str">
        <f t="shared" si="47"/>
        <v>6</v>
      </c>
      <c r="B475" s="11" t="str">
        <f t="shared" si="48"/>
        <v>60</v>
      </c>
      <c r="C475" s="11" t="str">
        <f t="shared" si="49"/>
        <v>606</v>
      </c>
      <c r="D475" s="23">
        <v>60680000</v>
      </c>
      <c r="E475" s="119" t="s">
        <v>3269</v>
      </c>
      <c r="F475" s="24" t="s">
        <v>375</v>
      </c>
      <c r="G475" s="12">
        <f>+SUMIFS('BLG1222'!$I:$I,'BLG1222'!$A:$A,'ALL 2022'!$2:$2,'BLG1222'!$D:$D,'ALL 2022'!$D:$D)</f>
        <v>22522086.34</v>
      </c>
      <c r="H475" s="12">
        <f>+SUMIFS('BLG1222'!$I:$I,'BLG1222'!$A:$A,'ALL 2022'!$2:$2,'BLG1222'!$D:$D,'ALL 2022'!$D:$D)</f>
        <v>0</v>
      </c>
      <c r="I475" s="12">
        <f>+SUMIFS('BLG1222'!$I:$I,'BLG1222'!$A:$A,'ALL 2022'!$2:$2,'BLG1222'!$D:$D,'ALL 2022'!$D:$D)</f>
        <v>149000</v>
      </c>
      <c r="J475" s="12">
        <f>+SUMIFS('BLG1222'!$I:$I,'BLG1222'!$A:$A,'ALL 2022'!$2:$2,'BLG1222'!$D:$D,'ALL 2022'!$D:$D)</f>
        <v>39687277.890000001</v>
      </c>
      <c r="K475" s="12">
        <f>+SUMIFS('BLG1222'!$I:$I,'BLG1222'!$A:$A,'ALL 2022'!$2:$2,'BLG1222'!$D:$D,'ALL 2022'!$D:$D)</f>
        <v>35086363.659999996</v>
      </c>
      <c r="L475" s="12">
        <f>+SUMIFS('BLG1222'!$I:$I,'BLG1222'!$A:$A,'ALL 2022'!$2:$2,'BLG1222'!$D:$D,'ALL 2022'!$D:$D)</f>
        <v>11397879.93</v>
      </c>
      <c r="M475" s="12">
        <f>+SUMIFS('BLG1222'!$I:$I,'BLG1222'!$A:$A,'ALL 2022'!$2:$2,'BLG1222'!$D:$D,'ALL 2022'!$D:$D)</f>
        <v>0</v>
      </c>
      <c r="N475" s="12">
        <f>+SUMIFS('BLG1222'!$I:$I,'BLG1222'!$A:$A,'ALL 2022'!$2:$2,'BLG1222'!$D:$D,'ALL 2022'!$D:$D)</f>
        <v>0</v>
      </c>
      <c r="O475" s="12">
        <f>+SUMIFS('BLG1222'!$I:$I,'BLG1222'!$A:$A,'ALL 2022'!$2:$2,'BLG1222'!$D:$D,'ALL 2022'!$D:$D)</f>
        <v>0</v>
      </c>
      <c r="P475" s="12">
        <f>+SUMIFS('BLG1222'!$I:$I,'BLG1222'!$A:$A,'ALL 2022'!$2:$2,'BLG1222'!$D:$D,'ALL 2022'!$D:$D)</f>
        <v>25595830.920000002</v>
      </c>
      <c r="Q475" s="12">
        <f>+SUMIFS('BLG1222'!$I:$I,'BLG1222'!$A:$A,'ALL 2022'!$2:$2,'BLG1222'!$D:$D,'ALL 2022'!$D:$D)</f>
        <v>0</v>
      </c>
      <c r="R475" s="12">
        <f>+SUMIFS('BLG1222'!$I:$I,'BLG1222'!$A:$A,'ALL 2022'!$2:$2,'BLG1222'!$D:$D,'ALL 2022'!$D:$D)</f>
        <v>0</v>
      </c>
      <c r="S475" s="12">
        <f>+SUMIFS('BLG1222'!$I:$I,'BLG1222'!$A:$A,'ALL 2022'!$2:$2,'BLG1222'!$D:$D,'ALL 2022'!$D:$D)</f>
        <v>0</v>
      </c>
      <c r="T475" s="12">
        <f>+SUMIFS('BLG1222'!$I:$I,'BLG1222'!$A:$A,'ALL 2022'!$2:$2,'BLG1222'!$D:$D,'ALL 2022'!$D:$D)</f>
        <v>0</v>
      </c>
      <c r="U475" s="12">
        <f>+SUMIFS('BLG1222'!$I:$I,'BLG1222'!$A:$A,'ALL 2022'!$2:$2,'BLG1222'!$D:$D,'ALL 2022'!$D:$D)</f>
        <v>0</v>
      </c>
      <c r="V475" s="12">
        <f>+SUMIFS('BLG1222'!$I:$I,'BLG1222'!$A:$A,'ALL 2022'!$2:$2,'BLG1222'!$D:$D,'ALL 2022'!$D:$D)</f>
        <v>564800</v>
      </c>
      <c r="W475" s="12">
        <f>+SUMIFS('BLG1222'!$I:$I,'BLG1222'!$A:$A,'ALL 2022'!$2:$2,'BLG1222'!$D:$D,'ALL 2022'!$D:$D)</f>
        <v>0</v>
      </c>
      <c r="X475" s="12">
        <f>+SUMIFS('BLG1222'!$I:$I,'BLG1222'!$A:$A,'ALL 2022'!$2:$2,'BLG1222'!$D:$D,'ALL 2022'!$D:$D)</f>
        <v>0</v>
      </c>
      <c r="Y475" s="12">
        <f>+SUMIFS('BLG1222'!$I:$I,'BLG1222'!$A:$A,'ALL 2022'!$2:$2,'BLG1222'!$D:$D,'ALL 2022'!$D:$D)</f>
        <v>0</v>
      </c>
      <c r="Z475" s="12">
        <f>+SUMIFS('BLG1222'!$I:$I,'BLG1222'!$A:$A,'ALL 2022'!$2:$2,'BLG1222'!$D:$D,'ALL 2022'!$D:$D)</f>
        <v>0</v>
      </c>
      <c r="AA475" s="12">
        <f>+SUMIFS('BLG1222'!$I:$I,'BLG1222'!$A:$A,'ALL 2022'!$2:$2,'BLG1222'!$D:$D,'ALL 2022'!$D:$D)</f>
        <v>0</v>
      </c>
      <c r="AB475" s="12">
        <f>+SUMIFS('BLG1222'!$I:$I,'BLG1222'!$A:$A,'ALL 2022'!$2:$2,'BLG1222'!$D:$D,'ALL 2022'!$D:$D)</f>
        <v>0</v>
      </c>
      <c r="AC475" s="12">
        <f>+SUMIFS('BLG1222'!$I:$I,'BLG1222'!$A:$A,'ALL 2022'!$2:$2,'BLG1222'!$D:$D,'ALL 2022'!$D:$D)</f>
        <v>0</v>
      </c>
      <c r="AD475" s="12">
        <f>+SUMIFS('BLG1222'!$I:$I,'BLG1222'!$A:$A,'ALL 2022'!$2:$2,'BLG1222'!$D:$D,'ALL 2022'!$D:$D)</f>
        <v>0</v>
      </c>
      <c r="AE475" s="12">
        <f>+SUMIFS('BLG1222'!$I:$I,'BLG1222'!$A:$A,'ALL 2022'!$2:$2,'BLG1222'!$D:$D,'ALL 2022'!$D:$D)</f>
        <v>0</v>
      </c>
      <c r="AF475" s="12">
        <f>+SUMIFS('BLG1222'!$I:$I,'BLG1222'!$A:$A,'ALL 2022'!$2:$2,'BLG1222'!$D:$D,'ALL 2022'!$D:$D)</f>
        <v>0</v>
      </c>
      <c r="AG475" s="12">
        <f>+SUMIFS('BLG1222'!$I:$I,'BLG1222'!$A:$A,'ALL 2022'!$2:$2,'BLG1222'!$D:$D,'ALL 2022'!$D:$D)</f>
        <v>0</v>
      </c>
      <c r="AH475" s="12">
        <f>+SUMIFS('BLG1222'!$I:$I,'BLG1222'!$A:$A,'ALL 2022'!$2:$2,'BLG1222'!$D:$D,'ALL 2022'!$D:$D)</f>
        <v>1710684</v>
      </c>
      <c r="AI475" s="12">
        <f>+SUMIFS('BLG1222'!$I:$I,'BLG1222'!$A:$A,'ALL 2022'!$2:$2,'BLG1222'!$D:$D,'ALL 2022'!$D:$D)</f>
        <v>0</v>
      </c>
      <c r="AJ475" s="12">
        <f>+SUMIFS('BLG1222'!$I:$I,'BLG1222'!$A:$A,'ALL 2022'!$2:$2,'BLG1222'!$D:$D,'ALL 2022'!$D:$D)</f>
        <v>0</v>
      </c>
      <c r="AK475" s="12">
        <f>+SUMIFS('BLG1222'!$I:$I,'BLG1222'!$A:$A,'ALL 2022'!$2:$2,'BLG1222'!$D:$D,'ALL 2022'!$D:$D)</f>
        <v>0</v>
      </c>
      <c r="AL475" s="12">
        <f>+SUMIFS('BLG1222'!$I:$I,'BLG1222'!$A:$A,'ALL 2022'!$2:$2,'BLG1222'!$D:$D,'ALL 2022'!$D:$D)</f>
        <v>0</v>
      </c>
      <c r="AM475" s="12">
        <f>+SUMIFS('BLG1222'!$I:$I,'BLG1222'!$A:$A,'ALL 2022'!$2:$2,'BLG1222'!$D:$D,'ALL 2022'!$D:$D)</f>
        <v>0</v>
      </c>
      <c r="AN475" s="12">
        <f>+SUMIFS('BLG1222'!$I:$I,'BLG1222'!$A:$A,'ALL 2022'!$2:$2,'BLG1222'!$D:$D,'ALL 2022'!$D:$D)</f>
        <v>0</v>
      </c>
      <c r="AO475" s="12">
        <f>+SUMIFS('BLG1222'!$I:$I,'BLG1222'!$A:$A,'ALL 2022'!$2:$2,'BLG1222'!$D:$D,'ALL 2022'!$D:$D)</f>
        <v>10561997.92</v>
      </c>
      <c r="AP475" s="12">
        <f>+SUMIFS('BLG1222'!$I:$I,'BLG1222'!$A:$A,'ALL 2022'!$2:$2,'BLG1222'!$D:$D,'ALL 2022'!$D:$D)</f>
        <v>0</v>
      </c>
      <c r="AQ475" s="164">
        <f t="shared" si="50"/>
        <v>147275920.66</v>
      </c>
      <c r="AR475" s="165">
        <f t="shared" si="51"/>
        <v>31146.106239756373</v>
      </c>
    </row>
    <row r="476" spans="1:44" x14ac:dyDescent="0.25">
      <c r="A476" s="11" t="str">
        <f t="shared" si="47"/>
        <v>6</v>
      </c>
      <c r="B476" s="11" t="str">
        <f t="shared" si="48"/>
        <v>60</v>
      </c>
      <c r="C476" s="11" t="str">
        <f t="shared" si="49"/>
        <v>606</v>
      </c>
      <c r="D476" s="23">
        <v>60690000</v>
      </c>
      <c r="E476" s="119" t="s">
        <v>3269</v>
      </c>
      <c r="F476" s="24" t="s">
        <v>387</v>
      </c>
      <c r="G476" s="12">
        <f>+SUMIFS('BLG1222'!$I:$I,'BLG1222'!$A:$A,'ALL 2022'!$2:$2,'BLG1222'!$D:$D,'ALL 2022'!$D:$D)</f>
        <v>2321032</v>
      </c>
      <c r="H476" s="12">
        <f>+SUMIFS('BLG1222'!$I:$I,'BLG1222'!$A:$A,'ALL 2022'!$2:$2,'BLG1222'!$D:$D,'ALL 2022'!$D:$D)</f>
        <v>0</v>
      </c>
      <c r="I476" s="12">
        <f>+SUMIFS('BLG1222'!$I:$I,'BLG1222'!$A:$A,'ALL 2022'!$2:$2,'BLG1222'!$D:$D,'ALL 2022'!$D:$D)</f>
        <v>0</v>
      </c>
      <c r="J476" s="12">
        <f>+SUMIFS('BLG1222'!$I:$I,'BLG1222'!$A:$A,'ALL 2022'!$2:$2,'BLG1222'!$D:$D,'ALL 2022'!$D:$D)</f>
        <v>320500</v>
      </c>
      <c r="K476" s="12">
        <f>+SUMIFS('BLG1222'!$I:$I,'BLG1222'!$A:$A,'ALL 2022'!$2:$2,'BLG1222'!$D:$D,'ALL 2022'!$D:$D)</f>
        <v>7128700</v>
      </c>
      <c r="L476" s="12">
        <f>+SUMIFS('BLG1222'!$I:$I,'BLG1222'!$A:$A,'ALL 2022'!$2:$2,'BLG1222'!$D:$D,'ALL 2022'!$D:$D)</f>
        <v>22949681.77</v>
      </c>
      <c r="M476" s="12">
        <f>+SUMIFS('BLG1222'!$I:$I,'BLG1222'!$A:$A,'ALL 2022'!$2:$2,'BLG1222'!$D:$D,'ALL 2022'!$D:$D)</f>
        <v>0</v>
      </c>
      <c r="N476" s="12">
        <f>+SUMIFS('BLG1222'!$I:$I,'BLG1222'!$A:$A,'ALL 2022'!$2:$2,'BLG1222'!$D:$D,'ALL 2022'!$D:$D)</f>
        <v>0</v>
      </c>
      <c r="O476" s="12">
        <f>+SUMIFS('BLG1222'!$I:$I,'BLG1222'!$A:$A,'ALL 2022'!$2:$2,'BLG1222'!$D:$D,'ALL 2022'!$D:$D)</f>
        <v>0</v>
      </c>
      <c r="P476" s="12">
        <f>+SUMIFS('BLG1222'!$I:$I,'BLG1222'!$A:$A,'ALL 2022'!$2:$2,'BLG1222'!$D:$D,'ALL 2022'!$D:$D)</f>
        <v>0</v>
      </c>
      <c r="Q476" s="12">
        <f>+SUMIFS('BLG1222'!$I:$I,'BLG1222'!$A:$A,'ALL 2022'!$2:$2,'BLG1222'!$D:$D,'ALL 2022'!$D:$D)</f>
        <v>0</v>
      </c>
      <c r="R476" s="12">
        <f>+SUMIFS('BLG1222'!$I:$I,'BLG1222'!$A:$A,'ALL 2022'!$2:$2,'BLG1222'!$D:$D,'ALL 2022'!$D:$D)</f>
        <v>0</v>
      </c>
      <c r="S476" s="12">
        <f>+SUMIFS('BLG1222'!$I:$I,'BLG1222'!$A:$A,'ALL 2022'!$2:$2,'BLG1222'!$D:$D,'ALL 2022'!$D:$D)</f>
        <v>0</v>
      </c>
      <c r="T476" s="12">
        <f>+SUMIFS('BLG1222'!$I:$I,'BLG1222'!$A:$A,'ALL 2022'!$2:$2,'BLG1222'!$D:$D,'ALL 2022'!$D:$D)</f>
        <v>0</v>
      </c>
      <c r="U476" s="12">
        <f>+SUMIFS('BLG1222'!$I:$I,'BLG1222'!$A:$A,'ALL 2022'!$2:$2,'BLG1222'!$D:$D,'ALL 2022'!$D:$D)</f>
        <v>0</v>
      </c>
      <c r="V476" s="12">
        <f>+SUMIFS('BLG1222'!$I:$I,'BLG1222'!$A:$A,'ALL 2022'!$2:$2,'BLG1222'!$D:$D,'ALL 2022'!$D:$D)</f>
        <v>0</v>
      </c>
      <c r="W476" s="12">
        <f>+SUMIFS('BLG1222'!$I:$I,'BLG1222'!$A:$A,'ALL 2022'!$2:$2,'BLG1222'!$D:$D,'ALL 2022'!$D:$D)</f>
        <v>0</v>
      </c>
      <c r="X476" s="12">
        <f>+SUMIFS('BLG1222'!$I:$I,'BLG1222'!$A:$A,'ALL 2022'!$2:$2,'BLG1222'!$D:$D,'ALL 2022'!$D:$D)</f>
        <v>0</v>
      </c>
      <c r="Y476" s="12">
        <f>+SUMIFS('BLG1222'!$I:$I,'BLG1222'!$A:$A,'ALL 2022'!$2:$2,'BLG1222'!$D:$D,'ALL 2022'!$D:$D)</f>
        <v>0</v>
      </c>
      <c r="Z476" s="12">
        <f>+SUMIFS('BLG1222'!$I:$I,'BLG1222'!$A:$A,'ALL 2022'!$2:$2,'BLG1222'!$D:$D,'ALL 2022'!$D:$D)</f>
        <v>0</v>
      </c>
      <c r="AA476" s="12">
        <f>+SUMIFS('BLG1222'!$I:$I,'BLG1222'!$A:$A,'ALL 2022'!$2:$2,'BLG1222'!$D:$D,'ALL 2022'!$D:$D)</f>
        <v>0</v>
      </c>
      <c r="AB476" s="12">
        <f>+SUMIFS('BLG1222'!$I:$I,'BLG1222'!$A:$A,'ALL 2022'!$2:$2,'BLG1222'!$D:$D,'ALL 2022'!$D:$D)</f>
        <v>0</v>
      </c>
      <c r="AC476" s="12">
        <f>+SUMIFS('BLG1222'!$I:$I,'BLG1222'!$A:$A,'ALL 2022'!$2:$2,'BLG1222'!$D:$D,'ALL 2022'!$D:$D)</f>
        <v>0</v>
      </c>
      <c r="AD476" s="12">
        <f>+SUMIFS('BLG1222'!$I:$I,'BLG1222'!$A:$A,'ALL 2022'!$2:$2,'BLG1222'!$D:$D,'ALL 2022'!$D:$D)</f>
        <v>0</v>
      </c>
      <c r="AE476" s="12">
        <f>+SUMIFS('BLG1222'!$I:$I,'BLG1222'!$A:$A,'ALL 2022'!$2:$2,'BLG1222'!$D:$D,'ALL 2022'!$D:$D)</f>
        <v>0</v>
      </c>
      <c r="AF476" s="12">
        <f>+SUMIFS('BLG1222'!$I:$I,'BLG1222'!$A:$A,'ALL 2022'!$2:$2,'BLG1222'!$D:$D,'ALL 2022'!$D:$D)</f>
        <v>0</v>
      </c>
      <c r="AG476" s="12">
        <f>+SUMIFS('BLG1222'!$I:$I,'BLG1222'!$A:$A,'ALL 2022'!$2:$2,'BLG1222'!$D:$D,'ALL 2022'!$D:$D)</f>
        <v>0</v>
      </c>
      <c r="AH476" s="12">
        <f>+SUMIFS('BLG1222'!$I:$I,'BLG1222'!$A:$A,'ALL 2022'!$2:$2,'BLG1222'!$D:$D,'ALL 2022'!$D:$D)</f>
        <v>0</v>
      </c>
      <c r="AI476" s="12">
        <f>+SUMIFS('BLG1222'!$I:$I,'BLG1222'!$A:$A,'ALL 2022'!$2:$2,'BLG1222'!$D:$D,'ALL 2022'!$D:$D)</f>
        <v>0</v>
      </c>
      <c r="AJ476" s="12">
        <f>+SUMIFS('BLG1222'!$I:$I,'BLG1222'!$A:$A,'ALL 2022'!$2:$2,'BLG1222'!$D:$D,'ALL 2022'!$D:$D)</f>
        <v>0</v>
      </c>
      <c r="AK476" s="12">
        <f>+SUMIFS('BLG1222'!$I:$I,'BLG1222'!$A:$A,'ALL 2022'!$2:$2,'BLG1222'!$D:$D,'ALL 2022'!$D:$D)</f>
        <v>0</v>
      </c>
      <c r="AL476" s="12">
        <f>+SUMIFS('BLG1222'!$I:$I,'BLG1222'!$A:$A,'ALL 2022'!$2:$2,'BLG1222'!$D:$D,'ALL 2022'!$D:$D)</f>
        <v>0</v>
      </c>
      <c r="AM476" s="12">
        <f>+SUMIFS('BLG1222'!$I:$I,'BLG1222'!$A:$A,'ALL 2022'!$2:$2,'BLG1222'!$D:$D,'ALL 2022'!$D:$D)</f>
        <v>0</v>
      </c>
      <c r="AN476" s="12">
        <f>+SUMIFS('BLG1222'!$I:$I,'BLG1222'!$A:$A,'ALL 2022'!$2:$2,'BLG1222'!$D:$D,'ALL 2022'!$D:$D)</f>
        <v>0</v>
      </c>
      <c r="AO476" s="12">
        <f>+SUMIFS('BLG1222'!$I:$I,'BLG1222'!$A:$A,'ALL 2022'!$2:$2,'BLG1222'!$D:$D,'ALL 2022'!$D:$D)</f>
        <v>0</v>
      </c>
      <c r="AP476" s="12">
        <f>+SUMIFS('BLG1222'!$I:$I,'BLG1222'!$A:$A,'ALL 2022'!$2:$2,'BLG1222'!$D:$D,'ALL 2022'!$D:$D)</f>
        <v>0</v>
      </c>
      <c r="AQ476" s="164">
        <f t="shared" si="50"/>
        <v>32719913.77</v>
      </c>
      <c r="AR476" s="165">
        <f t="shared" si="51"/>
        <v>6919.6505842171482</v>
      </c>
    </row>
    <row r="477" spans="1:44" x14ac:dyDescent="0.25">
      <c r="A477" s="11" t="str">
        <f t="shared" si="47"/>
        <v>6</v>
      </c>
      <c r="B477" s="11" t="str">
        <f t="shared" si="48"/>
        <v>60</v>
      </c>
      <c r="C477" s="11" t="str">
        <f t="shared" si="49"/>
        <v>607</v>
      </c>
      <c r="D477" s="60">
        <v>60700000</v>
      </c>
      <c r="E477" s="119" t="s">
        <v>3269</v>
      </c>
      <c r="F477" s="24" t="s">
        <v>389</v>
      </c>
      <c r="G477" s="12">
        <f>+SUMIFS('BLG1222'!$I:$I,'BLG1222'!$A:$A,'ALL 2022'!$2:$2,'BLG1222'!$D:$D,'ALL 2022'!$D:$D)</f>
        <v>0</v>
      </c>
      <c r="H477" s="12">
        <f>+SUMIFS('BLG1222'!$I:$I,'BLG1222'!$A:$A,'ALL 2022'!$2:$2,'BLG1222'!$D:$D,'ALL 2022'!$D:$D)</f>
        <v>0</v>
      </c>
      <c r="I477" s="12">
        <f>+SUMIFS('BLG1222'!$I:$I,'BLG1222'!$A:$A,'ALL 2022'!$2:$2,'BLG1222'!$D:$D,'ALL 2022'!$D:$D)</f>
        <v>-1400000</v>
      </c>
      <c r="J477" s="12">
        <f>+SUMIFS('BLG1222'!$I:$I,'BLG1222'!$A:$A,'ALL 2022'!$2:$2,'BLG1222'!$D:$D,'ALL 2022'!$D:$D)</f>
        <v>0</v>
      </c>
      <c r="K477" s="12">
        <f>+SUMIFS('BLG1222'!$I:$I,'BLG1222'!$A:$A,'ALL 2022'!$2:$2,'BLG1222'!$D:$D,'ALL 2022'!$D:$D)</f>
        <v>0</v>
      </c>
      <c r="L477" s="12">
        <f>+SUMIFS('BLG1222'!$I:$I,'BLG1222'!$A:$A,'ALL 2022'!$2:$2,'BLG1222'!$D:$D,'ALL 2022'!$D:$D)</f>
        <v>0</v>
      </c>
      <c r="M477" s="12">
        <f>+SUMIFS('BLG1222'!$I:$I,'BLG1222'!$A:$A,'ALL 2022'!$2:$2,'BLG1222'!$D:$D,'ALL 2022'!$D:$D)</f>
        <v>0</v>
      </c>
      <c r="N477" s="12">
        <f>+SUMIFS('BLG1222'!$I:$I,'BLG1222'!$A:$A,'ALL 2022'!$2:$2,'BLG1222'!$D:$D,'ALL 2022'!$D:$D)</f>
        <v>0</v>
      </c>
      <c r="O477" s="12">
        <f>+SUMIFS('BLG1222'!$I:$I,'BLG1222'!$A:$A,'ALL 2022'!$2:$2,'BLG1222'!$D:$D,'ALL 2022'!$D:$D)</f>
        <v>0</v>
      </c>
      <c r="P477" s="12">
        <f>+SUMIFS('BLG1222'!$I:$I,'BLG1222'!$A:$A,'ALL 2022'!$2:$2,'BLG1222'!$D:$D,'ALL 2022'!$D:$D)</f>
        <v>0</v>
      </c>
      <c r="Q477" s="12">
        <f>+SUMIFS('BLG1222'!$I:$I,'BLG1222'!$A:$A,'ALL 2022'!$2:$2,'BLG1222'!$D:$D,'ALL 2022'!$D:$D)</f>
        <v>0</v>
      </c>
      <c r="R477" s="12">
        <f>+SUMIFS('BLG1222'!$I:$I,'BLG1222'!$A:$A,'ALL 2022'!$2:$2,'BLG1222'!$D:$D,'ALL 2022'!$D:$D)</f>
        <v>0</v>
      </c>
      <c r="S477" s="12">
        <f>+SUMIFS('BLG1222'!$I:$I,'BLG1222'!$A:$A,'ALL 2022'!$2:$2,'BLG1222'!$D:$D,'ALL 2022'!$D:$D)</f>
        <v>0</v>
      </c>
      <c r="T477" s="12">
        <f>+SUMIFS('BLG1222'!$I:$I,'BLG1222'!$A:$A,'ALL 2022'!$2:$2,'BLG1222'!$D:$D,'ALL 2022'!$D:$D)</f>
        <v>0</v>
      </c>
      <c r="U477" s="12">
        <f>+SUMIFS('BLG1222'!$I:$I,'BLG1222'!$A:$A,'ALL 2022'!$2:$2,'BLG1222'!$D:$D,'ALL 2022'!$D:$D)</f>
        <v>0</v>
      </c>
      <c r="V477" s="12">
        <f>+SUMIFS('BLG1222'!$I:$I,'BLG1222'!$A:$A,'ALL 2022'!$2:$2,'BLG1222'!$D:$D,'ALL 2022'!$D:$D)</f>
        <v>0</v>
      </c>
      <c r="W477" s="12">
        <f>+SUMIFS('BLG1222'!$I:$I,'BLG1222'!$A:$A,'ALL 2022'!$2:$2,'BLG1222'!$D:$D,'ALL 2022'!$D:$D)</f>
        <v>0</v>
      </c>
      <c r="X477" s="12">
        <f>+SUMIFS('BLG1222'!$I:$I,'BLG1222'!$A:$A,'ALL 2022'!$2:$2,'BLG1222'!$D:$D,'ALL 2022'!$D:$D)</f>
        <v>0</v>
      </c>
      <c r="Y477" s="12">
        <f>+SUMIFS('BLG1222'!$I:$I,'BLG1222'!$A:$A,'ALL 2022'!$2:$2,'BLG1222'!$D:$D,'ALL 2022'!$D:$D)</f>
        <v>0</v>
      </c>
      <c r="Z477" s="12">
        <f>+SUMIFS('BLG1222'!$I:$I,'BLG1222'!$A:$A,'ALL 2022'!$2:$2,'BLG1222'!$D:$D,'ALL 2022'!$D:$D)</f>
        <v>0</v>
      </c>
      <c r="AA477" s="12">
        <f>+SUMIFS('BLG1222'!$I:$I,'BLG1222'!$A:$A,'ALL 2022'!$2:$2,'BLG1222'!$D:$D,'ALL 2022'!$D:$D)</f>
        <v>0</v>
      </c>
      <c r="AB477" s="12">
        <f>+SUMIFS('BLG1222'!$I:$I,'BLG1222'!$A:$A,'ALL 2022'!$2:$2,'BLG1222'!$D:$D,'ALL 2022'!$D:$D)</f>
        <v>0</v>
      </c>
      <c r="AC477" s="12">
        <f>+SUMIFS('BLG1222'!$I:$I,'BLG1222'!$A:$A,'ALL 2022'!$2:$2,'BLG1222'!$D:$D,'ALL 2022'!$D:$D)</f>
        <v>0</v>
      </c>
      <c r="AD477" s="12">
        <f>+SUMIFS('BLG1222'!$I:$I,'BLG1222'!$A:$A,'ALL 2022'!$2:$2,'BLG1222'!$D:$D,'ALL 2022'!$D:$D)</f>
        <v>0</v>
      </c>
      <c r="AE477" s="12">
        <f>+SUMIFS('BLG1222'!$I:$I,'BLG1222'!$A:$A,'ALL 2022'!$2:$2,'BLG1222'!$D:$D,'ALL 2022'!$D:$D)</f>
        <v>0</v>
      </c>
      <c r="AF477" s="12">
        <f>+SUMIFS('BLG1222'!$I:$I,'BLG1222'!$A:$A,'ALL 2022'!$2:$2,'BLG1222'!$D:$D,'ALL 2022'!$D:$D)</f>
        <v>0</v>
      </c>
      <c r="AG477" s="12">
        <f>+SUMIFS('BLG1222'!$I:$I,'BLG1222'!$A:$A,'ALL 2022'!$2:$2,'BLG1222'!$D:$D,'ALL 2022'!$D:$D)</f>
        <v>0</v>
      </c>
      <c r="AH477" s="12">
        <f>+SUMIFS('BLG1222'!$I:$I,'BLG1222'!$A:$A,'ALL 2022'!$2:$2,'BLG1222'!$D:$D,'ALL 2022'!$D:$D)</f>
        <v>0</v>
      </c>
      <c r="AI477" s="12">
        <f>+SUMIFS('BLG1222'!$I:$I,'BLG1222'!$A:$A,'ALL 2022'!$2:$2,'BLG1222'!$D:$D,'ALL 2022'!$D:$D)</f>
        <v>0</v>
      </c>
      <c r="AJ477" s="12">
        <f>+SUMIFS('BLG1222'!$I:$I,'BLG1222'!$A:$A,'ALL 2022'!$2:$2,'BLG1222'!$D:$D,'ALL 2022'!$D:$D)</f>
        <v>0</v>
      </c>
      <c r="AK477" s="12">
        <f>+SUMIFS('BLG1222'!$I:$I,'BLG1222'!$A:$A,'ALL 2022'!$2:$2,'BLG1222'!$D:$D,'ALL 2022'!$D:$D)</f>
        <v>0</v>
      </c>
      <c r="AL477" s="12">
        <f>+SUMIFS('BLG1222'!$I:$I,'BLG1222'!$A:$A,'ALL 2022'!$2:$2,'BLG1222'!$D:$D,'ALL 2022'!$D:$D)</f>
        <v>0</v>
      </c>
      <c r="AM477" s="12">
        <f>+SUMIFS('BLG1222'!$I:$I,'BLG1222'!$A:$A,'ALL 2022'!$2:$2,'BLG1222'!$D:$D,'ALL 2022'!$D:$D)</f>
        <v>0</v>
      </c>
      <c r="AN477" s="12">
        <f>+SUMIFS('BLG1222'!$I:$I,'BLG1222'!$A:$A,'ALL 2022'!$2:$2,'BLG1222'!$D:$D,'ALL 2022'!$D:$D)</f>
        <v>119866780</v>
      </c>
      <c r="AO477" s="12">
        <f>+SUMIFS('BLG1222'!$I:$I,'BLG1222'!$A:$A,'ALL 2022'!$2:$2,'BLG1222'!$D:$D,'ALL 2022'!$D:$D)</f>
        <v>0</v>
      </c>
      <c r="AP477" s="12">
        <f>+SUMIFS('BLG1222'!$I:$I,'BLG1222'!$A:$A,'ALL 2022'!$2:$2,'BLG1222'!$D:$D,'ALL 2022'!$D:$D)</f>
        <v>0</v>
      </c>
      <c r="AQ477" s="164">
        <f t="shared" si="50"/>
        <v>118466780</v>
      </c>
      <c r="AR477" s="165">
        <f t="shared" si="51"/>
        <v>25053.511118630446</v>
      </c>
    </row>
    <row r="478" spans="1:44" x14ac:dyDescent="0.25">
      <c r="A478" s="11" t="str">
        <f t="shared" si="47"/>
        <v>6</v>
      </c>
      <c r="B478" s="11" t="str">
        <f t="shared" si="48"/>
        <v>60</v>
      </c>
      <c r="C478" s="11" t="str">
        <f t="shared" si="49"/>
        <v>607</v>
      </c>
      <c r="D478" s="23">
        <v>60701000</v>
      </c>
      <c r="E478" s="119" t="s">
        <v>3269</v>
      </c>
      <c r="F478" s="24" t="s">
        <v>1385</v>
      </c>
      <c r="G478" s="12">
        <f>+SUMIFS('BLG1222'!$I:$I,'BLG1222'!$A:$A,'ALL 2022'!$2:$2,'BLG1222'!$D:$D,'ALL 2022'!$D:$D)</f>
        <v>0</v>
      </c>
      <c r="H478" s="12">
        <f>+SUMIFS('BLG1222'!$I:$I,'BLG1222'!$A:$A,'ALL 2022'!$2:$2,'BLG1222'!$D:$D,'ALL 2022'!$D:$D)</f>
        <v>0</v>
      </c>
      <c r="I478" s="12">
        <f>+SUMIFS('BLG1222'!$I:$I,'BLG1222'!$A:$A,'ALL 2022'!$2:$2,'BLG1222'!$D:$D,'ALL 2022'!$D:$D)</f>
        <v>120256796.64399999</v>
      </c>
      <c r="J478" s="12">
        <f>+SUMIFS('BLG1222'!$I:$I,'BLG1222'!$A:$A,'ALL 2022'!$2:$2,'BLG1222'!$D:$D,'ALL 2022'!$D:$D)</f>
        <v>0</v>
      </c>
      <c r="K478" s="12">
        <f>+SUMIFS('BLG1222'!$I:$I,'BLG1222'!$A:$A,'ALL 2022'!$2:$2,'BLG1222'!$D:$D,'ALL 2022'!$D:$D)</f>
        <v>0</v>
      </c>
      <c r="L478" s="12">
        <f>+SUMIFS('BLG1222'!$I:$I,'BLG1222'!$A:$A,'ALL 2022'!$2:$2,'BLG1222'!$D:$D,'ALL 2022'!$D:$D)</f>
        <v>0</v>
      </c>
      <c r="M478" s="12">
        <f>+SUMIFS('BLG1222'!$I:$I,'BLG1222'!$A:$A,'ALL 2022'!$2:$2,'BLG1222'!$D:$D,'ALL 2022'!$D:$D)</f>
        <v>0</v>
      </c>
      <c r="N478" s="12">
        <f>+SUMIFS('BLG1222'!$I:$I,'BLG1222'!$A:$A,'ALL 2022'!$2:$2,'BLG1222'!$D:$D,'ALL 2022'!$D:$D)</f>
        <v>0</v>
      </c>
      <c r="O478" s="12">
        <f>+SUMIFS('BLG1222'!$I:$I,'BLG1222'!$A:$A,'ALL 2022'!$2:$2,'BLG1222'!$D:$D,'ALL 2022'!$D:$D)</f>
        <v>0</v>
      </c>
      <c r="P478" s="12">
        <f>+SUMIFS('BLG1222'!$I:$I,'BLG1222'!$A:$A,'ALL 2022'!$2:$2,'BLG1222'!$D:$D,'ALL 2022'!$D:$D)</f>
        <v>0</v>
      </c>
      <c r="Q478" s="12">
        <f>+SUMIFS('BLG1222'!$I:$I,'BLG1222'!$A:$A,'ALL 2022'!$2:$2,'BLG1222'!$D:$D,'ALL 2022'!$D:$D)</f>
        <v>0</v>
      </c>
      <c r="R478" s="12">
        <f>+SUMIFS('BLG1222'!$I:$I,'BLG1222'!$A:$A,'ALL 2022'!$2:$2,'BLG1222'!$D:$D,'ALL 2022'!$D:$D)</f>
        <v>0</v>
      </c>
      <c r="S478" s="12">
        <f>+SUMIFS('BLG1222'!$I:$I,'BLG1222'!$A:$A,'ALL 2022'!$2:$2,'BLG1222'!$D:$D,'ALL 2022'!$D:$D)</f>
        <v>0</v>
      </c>
      <c r="T478" s="12">
        <f>+SUMIFS('BLG1222'!$I:$I,'BLG1222'!$A:$A,'ALL 2022'!$2:$2,'BLG1222'!$D:$D,'ALL 2022'!$D:$D)</f>
        <v>1924993006.4100001</v>
      </c>
      <c r="U478" s="12">
        <f>+SUMIFS('BLG1222'!$I:$I,'BLG1222'!$A:$A,'ALL 2022'!$2:$2,'BLG1222'!$D:$D,'ALL 2022'!$D:$D)</f>
        <v>0</v>
      </c>
      <c r="V478" s="12">
        <f>+SUMIFS('BLG1222'!$I:$I,'BLG1222'!$A:$A,'ALL 2022'!$2:$2,'BLG1222'!$D:$D,'ALL 2022'!$D:$D)</f>
        <v>0</v>
      </c>
      <c r="W478" s="12">
        <f>+SUMIFS('BLG1222'!$I:$I,'BLG1222'!$A:$A,'ALL 2022'!$2:$2,'BLG1222'!$D:$D,'ALL 2022'!$D:$D)</f>
        <v>0</v>
      </c>
      <c r="X478" s="12">
        <f>+SUMIFS('BLG1222'!$I:$I,'BLG1222'!$A:$A,'ALL 2022'!$2:$2,'BLG1222'!$D:$D,'ALL 2022'!$D:$D)</f>
        <v>0</v>
      </c>
      <c r="Y478" s="12">
        <f>+SUMIFS('BLG1222'!$I:$I,'BLG1222'!$A:$A,'ALL 2022'!$2:$2,'BLG1222'!$D:$D,'ALL 2022'!$D:$D)</f>
        <v>0</v>
      </c>
      <c r="Z478" s="12">
        <f>+SUMIFS('BLG1222'!$I:$I,'BLG1222'!$A:$A,'ALL 2022'!$2:$2,'BLG1222'!$D:$D,'ALL 2022'!$D:$D)</f>
        <v>0</v>
      </c>
      <c r="AA478" s="12">
        <f>+SUMIFS('BLG1222'!$I:$I,'BLG1222'!$A:$A,'ALL 2022'!$2:$2,'BLG1222'!$D:$D,'ALL 2022'!$D:$D)</f>
        <v>0</v>
      </c>
      <c r="AB478" s="12">
        <f>+SUMIFS('BLG1222'!$I:$I,'BLG1222'!$A:$A,'ALL 2022'!$2:$2,'BLG1222'!$D:$D,'ALL 2022'!$D:$D)</f>
        <v>6819872438.6899996</v>
      </c>
      <c r="AC478" s="12">
        <f>+SUMIFS('BLG1222'!$I:$I,'BLG1222'!$A:$A,'ALL 2022'!$2:$2,'BLG1222'!$D:$D,'ALL 2022'!$D:$D)</f>
        <v>0</v>
      </c>
      <c r="AD478" s="12">
        <f>+SUMIFS('BLG1222'!$I:$I,'BLG1222'!$A:$A,'ALL 2022'!$2:$2,'BLG1222'!$D:$D,'ALL 2022'!$D:$D)</f>
        <v>0</v>
      </c>
      <c r="AE478" s="12">
        <f>+SUMIFS('BLG1222'!$I:$I,'BLG1222'!$A:$A,'ALL 2022'!$2:$2,'BLG1222'!$D:$D,'ALL 2022'!$D:$D)</f>
        <v>0</v>
      </c>
      <c r="AF478" s="12">
        <f>+SUMIFS('BLG1222'!$I:$I,'BLG1222'!$A:$A,'ALL 2022'!$2:$2,'BLG1222'!$D:$D,'ALL 2022'!$D:$D)</f>
        <v>15598113405.15</v>
      </c>
      <c r="AG478" s="12">
        <f>+SUMIFS('BLG1222'!$I:$I,'BLG1222'!$A:$A,'ALL 2022'!$2:$2,'BLG1222'!$D:$D,'ALL 2022'!$D:$D)</f>
        <v>8154902612.4899998</v>
      </c>
      <c r="AH478" s="12">
        <f>+SUMIFS('BLG1222'!$I:$I,'BLG1222'!$A:$A,'ALL 2022'!$2:$2,'BLG1222'!$D:$D,'ALL 2022'!$D:$D)</f>
        <v>5449627379.8999996</v>
      </c>
      <c r="AI478" s="12">
        <f>+SUMIFS('BLG1222'!$I:$I,'BLG1222'!$A:$A,'ALL 2022'!$2:$2,'BLG1222'!$D:$D,'ALL 2022'!$D:$D)</f>
        <v>0</v>
      </c>
      <c r="AJ478" s="12">
        <f>+SUMIFS('BLG1222'!$I:$I,'BLG1222'!$A:$A,'ALL 2022'!$2:$2,'BLG1222'!$D:$D,'ALL 2022'!$D:$D)</f>
        <v>0</v>
      </c>
      <c r="AK478" s="12">
        <f>+SUMIFS('BLG1222'!$I:$I,'BLG1222'!$A:$A,'ALL 2022'!$2:$2,'BLG1222'!$D:$D,'ALL 2022'!$D:$D)</f>
        <v>0</v>
      </c>
      <c r="AL478" s="12">
        <f>+SUMIFS('BLG1222'!$I:$I,'BLG1222'!$A:$A,'ALL 2022'!$2:$2,'BLG1222'!$D:$D,'ALL 2022'!$D:$D)</f>
        <v>23045605.199999999</v>
      </c>
      <c r="AM478" s="12">
        <f>+SUMIFS('BLG1222'!$I:$I,'BLG1222'!$A:$A,'ALL 2022'!$2:$2,'BLG1222'!$D:$D,'ALL 2022'!$D:$D)</f>
        <v>0</v>
      </c>
      <c r="AN478" s="12">
        <f>+SUMIFS('BLG1222'!$I:$I,'BLG1222'!$A:$A,'ALL 2022'!$2:$2,'BLG1222'!$D:$D,'ALL 2022'!$D:$D)</f>
        <v>0</v>
      </c>
      <c r="AO478" s="12">
        <f>+SUMIFS('BLG1222'!$I:$I,'BLG1222'!$A:$A,'ALL 2022'!$2:$2,'BLG1222'!$D:$D,'ALL 2022'!$D:$D)</f>
        <v>0</v>
      </c>
      <c r="AP478" s="12">
        <f>+SUMIFS('BLG1222'!$I:$I,'BLG1222'!$A:$A,'ALL 2022'!$2:$2,'BLG1222'!$D:$D,'ALL 2022'!$D:$D)</f>
        <v>0</v>
      </c>
      <c r="AQ478" s="164">
        <f t="shared" si="50"/>
        <v>38090811244.483994</v>
      </c>
      <c r="AR478" s="165">
        <f t="shared" si="51"/>
        <v>8055495.0766057232</v>
      </c>
    </row>
    <row r="479" spans="1:44" x14ac:dyDescent="0.25">
      <c r="A479" s="11" t="str">
        <f t="shared" si="47"/>
        <v>6</v>
      </c>
      <c r="B479" s="11" t="str">
        <f t="shared" si="48"/>
        <v>60</v>
      </c>
      <c r="C479" s="11" t="str">
        <f t="shared" si="49"/>
        <v>607</v>
      </c>
      <c r="D479" s="23">
        <v>60702000</v>
      </c>
      <c r="E479" s="119" t="s">
        <v>3269</v>
      </c>
      <c r="F479" s="24" t="s">
        <v>1387</v>
      </c>
      <c r="G479" s="12">
        <f>+SUMIFS('BLG1222'!$I:$I,'BLG1222'!$A:$A,'ALL 2022'!$2:$2,'BLG1222'!$D:$D,'ALL 2022'!$D:$D)</f>
        <v>0</v>
      </c>
      <c r="H479" s="12">
        <f>+SUMIFS('BLG1222'!$I:$I,'BLG1222'!$A:$A,'ALL 2022'!$2:$2,'BLG1222'!$D:$D,'ALL 2022'!$D:$D)</f>
        <v>0</v>
      </c>
      <c r="I479" s="12">
        <f>+SUMIFS('BLG1222'!$I:$I,'BLG1222'!$A:$A,'ALL 2022'!$2:$2,'BLG1222'!$D:$D,'ALL 2022'!$D:$D)</f>
        <v>461469229.45950001</v>
      </c>
      <c r="J479" s="12">
        <f>+SUMIFS('BLG1222'!$I:$I,'BLG1222'!$A:$A,'ALL 2022'!$2:$2,'BLG1222'!$D:$D,'ALL 2022'!$D:$D)</f>
        <v>0</v>
      </c>
      <c r="K479" s="12">
        <f>+SUMIFS('BLG1222'!$I:$I,'BLG1222'!$A:$A,'ALL 2022'!$2:$2,'BLG1222'!$D:$D,'ALL 2022'!$D:$D)</f>
        <v>0</v>
      </c>
      <c r="L479" s="12">
        <f>+SUMIFS('BLG1222'!$I:$I,'BLG1222'!$A:$A,'ALL 2022'!$2:$2,'BLG1222'!$D:$D,'ALL 2022'!$D:$D)</f>
        <v>0</v>
      </c>
      <c r="M479" s="12">
        <f>+SUMIFS('BLG1222'!$I:$I,'BLG1222'!$A:$A,'ALL 2022'!$2:$2,'BLG1222'!$D:$D,'ALL 2022'!$D:$D)</f>
        <v>0</v>
      </c>
      <c r="N479" s="12">
        <f>+SUMIFS('BLG1222'!$I:$I,'BLG1222'!$A:$A,'ALL 2022'!$2:$2,'BLG1222'!$D:$D,'ALL 2022'!$D:$D)</f>
        <v>0</v>
      </c>
      <c r="O479" s="12">
        <f>+SUMIFS('BLG1222'!$I:$I,'BLG1222'!$A:$A,'ALL 2022'!$2:$2,'BLG1222'!$D:$D,'ALL 2022'!$D:$D)</f>
        <v>0</v>
      </c>
      <c r="P479" s="12">
        <f>+SUMIFS('BLG1222'!$I:$I,'BLG1222'!$A:$A,'ALL 2022'!$2:$2,'BLG1222'!$D:$D,'ALL 2022'!$D:$D)</f>
        <v>0</v>
      </c>
      <c r="Q479" s="12">
        <f>+SUMIFS('BLG1222'!$I:$I,'BLG1222'!$A:$A,'ALL 2022'!$2:$2,'BLG1222'!$D:$D,'ALL 2022'!$D:$D)</f>
        <v>0</v>
      </c>
      <c r="R479" s="12">
        <f>+SUMIFS('BLG1222'!$I:$I,'BLG1222'!$A:$A,'ALL 2022'!$2:$2,'BLG1222'!$D:$D,'ALL 2022'!$D:$D)</f>
        <v>0</v>
      </c>
      <c r="S479" s="12">
        <f>+SUMIFS('BLG1222'!$I:$I,'BLG1222'!$A:$A,'ALL 2022'!$2:$2,'BLG1222'!$D:$D,'ALL 2022'!$D:$D)</f>
        <v>0</v>
      </c>
      <c r="T479" s="12">
        <f>+SUMIFS('BLG1222'!$I:$I,'BLG1222'!$A:$A,'ALL 2022'!$2:$2,'BLG1222'!$D:$D,'ALL 2022'!$D:$D)</f>
        <v>32423428959.240002</v>
      </c>
      <c r="U479" s="12">
        <f>+SUMIFS('BLG1222'!$I:$I,'BLG1222'!$A:$A,'ALL 2022'!$2:$2,'BLG1222'!$D:$D,'ALL 2022'!$D:$D)</f>
        <v>0</v>
      </c>
      <c r="V479" s="12">
        <f>+SUMIFS('BLG1222'!$I:$I,'BLG1222'!$A:$A,'ALL 2022'!$2:$2,'BLG1222'!$D:$D,'ALL 2022'!$D:$D)</f>
        <v>0</v>
      </c>
      <c r="W479" s="12">
        <f>+SUMIFS('BLG1222'!$I:$I,'BLG1222'!$A:$A,'ALL 2022'!$2:$2,'BLG1222'!$D:$D,'ALL 2022'!$D:$D)</f>
        <v>0</v>
      </c>
      <c r="X479" s="12">
        <f>+SUMIFS('BLG1222'!$I:$I,'BLG1222'!$A:$A,'ALL 2022'!$2:$2,'BLG1222'!$D:$D,'ALL 2022'!$D:$D)</f>
        <v>0</v>
      </c>
      <c r="Y479" s="12">
        <f>+SUMIFS('BLG1222'!$I:$I,'BLG1222'!$A:$A,'ALL 2022'!$2:$2,'BLG1222'!$D:$D,'ALL 2022'!$D:$D)</f>
        <v>0</v>
      </c>
      <c r="Z479" s="12">
        <f>+SUMIFS('BLG1222'!$I:$I,'BLG1222'!$A:$A,'ALL 2022'!$2:$2,'BLG1222'!$D:$D,'ALL 2022'!$D:$D)</f>
        <v>0</v>
      </c>
      <c r="AA479" s="12">
        <f>+SUMIFS('BLG1222'!$I:$I,'BLG1222'!$A:$A,'ALL 2022'!$2:$2,'BLG1222'!$D:$D,'ALL 2022'!$D:$D)</f>
        <v>0</v>
      </c>
      <c r="AB479" s="12">
        <f>+SUMIFS('BLG1222'!$I:$I,'BLG1222'!$A:$A,'ALL 2022'!$2:$2,'BLG1222'!$D:$D,'ALL 2022'!$D:$D)</f>
        <v>0</v>
      </c>
      <c r="AC479" s="12">
        <f>+SUMIFS('BLG1222'!$I:$I,'BLG1222'!$A:$A,'ALL 2022'!$2:$2,'BLG1222'!$D:$D,'ALL 2022'!$D:$D)</f>
        <v>0</v>
      </c>
      <c r="AD479" s="12">
        <f>+SUMIFS('BLG1222'!$I:$I,'BLG1222'!$A:$A,'ALL 2022'!$2:$2,'BLG1222'!$D:$D,'ALL 2022'!$D:$D)</f>
        <v>0</v>
      </c>
      <c r="AE479" s="12">
        <f>+SUMIFS('BLG1222'!$I:$I,'BLG1222'!$A:$A,'ALL 2022'!$2:$2,'BLG1222'!$D:$D,'ALL 2022'!$D:$D)</f>
        <v>0</v>
      </c>
      <c r="AF479" s="12">
        <f>+SUMIFS('BLG1222'!$I:$I,'BLG1222'!$A:$A,'ALL 2022'!$2:$2,'BLG1222'!$D:$D,'ALL 2022'!$D:$D)</f>
        <v>0</v>
      </c>
      <c r="AG479" s="12">
        <f>+SUMIFS('BLG1222'!$I:$I,'BLG1222'!$A:$A,'ALL 2022'!$2:$2,'BLG1222'!$D:$D,'ALL 2022'!$D:$D)</f>
        <v>0</v>
      </c>
      <c r="AH479" s="12">
        <f>+SUMIFS('BLG1222'!$I:$I,'BLG1222'!$A:$A,'ALL 2022'!$2:$2,'BLG1222'!$D:$D,'ALL 2022'!$D:$D)</f>
        <v>0</v>
      </c>
      <c r="AI479" s="12">
        <f>+SUMIFS('BLG1222'!$I:$I,'BLG1222'!$A:$A,'ALL 2022'!$2:$2,'BLG1222'!$D:$D,'ALL 2022'!$D:$D)</f>
        <v>0</v>
      </c>
      <c r="AJ479" s="12">
        <f>+SUMIFS('BLG1222'!$I:$I,'BLG1222'!$A:$A,'ALL 2022'!$2:$2,'BLG1222'!$D:$D,'ALL 2022'!$D:$D)</f>
        <v>0</v>
      </c>
      <c r="AK479" s="12">
        <f>+SUMIFS('BLG1222'!$I:$I,'BLG1222'!$A:$A,'ALL 2022'!$2:$2,'BLG1222'!$D:$D,'ALL 2022'!$D:$D)</f>
        <v>0</v>
      </c>
      <c r="AL479" s="12">
        <f>+SUMIFS('BLG1222'!$I:$I,'BLG1222'!$A:$A,'ALL 2022'!$2:$2,'BLG1222'!$D:$D,'ALL 2022'!$D:$D)</f>
        <v>0</v>
      </c>
      <c r="AM479" s="12">
        <f>+SUMIFS('BLG1222'!$I:$I,'BLG1222'!$A:$A,'ALL 2022'!$2:$2,'BLG1222'!$D:$D,'ALL 2022'!$D:$D)</f>
        <v>0</v>
      </c>
      <c r="AN479" s="12">
        <f>+SUMIFS('BLG1222'!$I:$I,'BLG1222'!$A:$A,'ALL 2022'!$2:$2,'BLG1222'!$D:$D,'ALL 2022'!$D:$D)</f>
        <v>0</v>
      </c>
      <c r="AO479" s="12">
        <f>+SUMIFS('BLG1222'!$I:$I,'BLG1222'!$A:$A,'ALL 2022'!$2:$2,'BLG1222'!$D:$D,'ALL 2022'!$D:$D)</f>
        <v>0</v>
      </c>
      <c r="AP479" s="12">
        <f>+SUMIFS('BLG1222'!$I:$I,'BLG1222'!$A:$A,'ALL 2022'!$2:$2,'BLG1222'!$D:$D,'ALL 2022'!$D:$D)</f>
        <v>0</v>
      </c>
      <c r="AQ479" s="164">
        <f t="shared" si="50"/>
        <v>32884898188.699501</v>
      </c>
      <c r="AR479" s="165">
        <f t="shared" si="51"/>
        <v>6954541.7070136722</v>
      </c>
    </row>
    <row r="480" spans="1:44" x14ac:dyDescent="0.25">
      <c r="A480" s="11" t="str">
        <f t="shared" si="47"/>
        <v>6</v>
      </c>
      <c r="B480" s="11" t="str">
        <f t="shared" si="48"/>
        <v>60</v>
      </c>
      <c r="C480" s="11" t="str">
        <f t="shared" si="49"/>
        <v>607</v>
      </c>
      <c r="D480" s="23">
        <v>60702100</v>
      </c>
      <c r="E480" s="119" t="s">
        <v>3269</v>
      </c>
      <c r="F480" s="24" t="s">
        <v>2035</v>
      </c>
      <c r="G480" s="12">
        <f>+SUMIFS('BLG1222'!$I:$I,'BLG1222'!$A:$A,'ALL 2022'!$2:$2,'BLG1222'!$D:$D,'ALL 2022'!$D:$D)</f>
        <v>0</v>
      </c>
      <c r="H480" s="12">
        <f>+SUMIFS('BLG1222'!$I:$I,'BLG1222'!$A:$A,'ALL 2022'!$2:$2,'BLG1222'!$D:$D,'ALL 2022'!$D:$D)</f>
        <v>0</v>
      </c>
      <c r="I480" s="12">
        <f>+SUMIFS('BLG1222'!$I:$I,'BLG1222'!$A:$A,'ALL 2022'!$2:$2,'BLG1222'!$D:$D,'ALL 2022'!$D:$D)</f>
        <v>0</v>
      </c>
      <c r="J480" s="12">
        <f>+SUMIFS('BLG1222'!$I:$I,'BLG1222'!$A:$A,'ALL 2022'!$2:$2,'BLG1222'!$D:$D,'ALL 2022'!$D:$D)</f>
        <v>0</v>
      </c>
      <c r="K480" s="12">
        <f>+SUMIFS('BLG1222'!$I:$I,'BLG1222'!$A:$A,'ALL 2022'!$2:$2,'BLG1222'!$D:$D,'ALL 2022'!$D:$D)</f>
        <v>0</v>
      </c>
      <c r="L480" s="12">
        <f>+SUMIFS('BLG1222'!$I:$I,'BLG1222'!$A:$A,'ALL 2022'!$2:$2,'BLG1222'!$D:$D,'ALL 2022'!$D:$D)</f>
        <v>0</v>
      </c>
      <c r="M480" s="12">
        <f>+SUMIFS('BLG1222'!$I:$I,'BLG1222'!$A:$A,'ALL 2022'!$2:$2,'BLG1222'!$D:$D,'ALL 2022'!$D:$D)</f>
        <v>0</v>
      </c>
      <c r="N480" s="12">
        <f>+SUMIFS('BLG1222'!$I:$I,'BLG1222'!$A:$A,'ALL 2022'!$2:$2,'BLG1222'!$D:$D,'ALL 2022'!$D:$D)</f>
        <v>0</v>
      </c>
      <c r="O480" s="12">
        <f>+SUMIFS('BLG1222'!$I:$I,'BLG1222'!$A:$A,'ALL 2022'!$2:$2,'BLG1222'!$D:$D,'ALL 2022'!$D:$D)</f>
        <v>0</v>
      </c>
      <c r="P480" s="12">
        <f>+SUMIFS('BLG1222'!$I:$I,'BLG1222'!$A:$A,'ALL 2022'!$2:$2,'BLG1222'!$D:$D,'ALL 2022'!$D:$D)</f>
        <v>0</v>
      </c>
      <c r="Q480" s="12">
        <f>+SUMIFS('BLG1222'!$I:$I,'BLG1222'!$A:$A,'ALL 2022'!$2:$2,'BLG1222'!$D:$D,'ALL 2022'!$D:$D)</f>
        <v>0</v>
      </c>
      <c r="R480" s="12">
        <f>+SUMIFS('BLG1222'!$I:$I,'BLG1222'!$A:$A,'ALL 2022'!$2:$2,'BLG1222'!$D:$D,'ALL 2022'!$D:$D)</f>
        <v>0</v>
      </c>
      <c r="S480" s="12">
        <f>+SUMIFS('BLG1222'!$I:$I,'BLG1222'!$A:$A,'ALL 2022'!$2:$2,'BLG1222'!$D:$D,'ALL 2022'!$D:$D)</f>
        <v>0</v>
      </c>
      <c r="T480" s="12">
        <f>+SUMIFS('BLG1222'!$I:$I,'BLG1222'!$A:$A,'ALL 2022'!$2:$2,'BLG1222'!$D:$D,'ALL 2022'!$D:$D)</f>
        <v>0</v>
      </c>
      <c r="U480" s="12">
        <f>+SUMIFS('BLG1222'!$I:$I,'BLG1222'!$A:$A,'ALL 2022'!$2:$2,'BLG1222'!$D:$D,'ALL 2022'!$D:$D)</f>
        <v>0</v>
      </c>
      <c r="V480" s="12">
        <f>+SUMIFS('BLG1222'!$I:$I,'BLG1222'!$A:$A,'ALL 2022'!$2:$2,'BLG1222'!$D:$D,'ALL 2022'!$D:$D)</f>
        <v>0</v>
      </c>
      <c r="W480" s="12">
        <f>+SUMIFS('BLG1222'!$I:$I,'BLG1222'!$A:$A,'ALL 2022'!$2:$2,'BLG1222'!$D:$D,'ALL 2022'!$D:$D)</f>
        <v>0</v>
      </c>
      <c r="X480" s="12">
        <f>+SUMIFS('BLG1222'!$I:$I,'BLG1222'!$A:$A,'ALL 2022'!$2:$2,'BLG1222'!$D:$D,'ALL 2022'!$D:$D)</f>
        <v>0</v>
      </c>
      <c r="Y480" s="12">
        <f>+SUMIFS('BLG1222'!$I:$I,'BLG1222'!$A:$A,'ALL 2022'!$2:$2,'BLG1222'!$D:$D,'ALL 2022'!$D:$D)</f>
        <v>0</v>
      </c>
      <c r="Z480" s="12">
        <f>+SUMIFS('BLG1222'!$I:$I,'BLG1222'!$A:$A,'ALL 2022'!$2:$2,'BLG1222'!$D:$D,'ALL 2022'!$D:$D)</f>
        <v>0</v>
      </c>
      <c r="AA480" s="12">
        <f>+SUMIFS('BLG1222'!$I:$I,'BLG1222'!$A:$A,'ALL 2022'!$2:$2,'BLG1222'!$D:$D,'ALL 2022'!$D:$D)</f>
        <v>0</v>
      </c>
      <c r="AB480" s="12">
        <f>+SUMIFS('BLG1222'!$I:$I,'BLG1222'!$A:$A,'ALL 2022'!$2:$2,'BLG1222'!$D:$D,'ALL 2022'!$D:$D)</f>
        <v>0</v>
      </c>
      <c r="AC480" s="12">
        <f>+SUMIFS('BLG1222'!$I:$I,'BLG1222'!$A:$A,'ALL 2022'!$2:$2,'BLG1222'!$D:$D,'ALL 2022'!$D:$D)</f>
        <v>0</v>
      </c>
      <c r="AD480" s="12">
        <f>+SUMIFS('BLG1222'!$I:$I,'BLG1222'!$A:$A,'ALL 2022'!$2:$2,'BLG1222'!$D:$D,'ALL 2022'!$D:$D)</f>
        <v>0</v>
      </c>
      <c r="AE480" s="12">
        <f>+SUMIFS('BLG1222'!$I:$I,'BLG1222'!$A:$A,'ALL 2022'!$2:$2,'BLG1222'!$D:$D,'ALL 2022'!$D:$D)</f>
        <v>0</v>
      </c>
      <c r="AF480" s="12">
        <f>+SUMIFS('BLG1222'!$I:$I,'BLG1222'!$A:$A,'ALL 2022'!$2:$2,'BLG1222'!$D:$D,'ALL 2022'!$D:$D)</f>
        <v>0</v>
      </c>
      <c r="AG480" s="12">
        <f>+SUMIFS('BLG1222'!$I:$I,'BLG1222'!$A:$A,'ALL 2022'!$2:$2,'BLG1222'!$D:$D,'ALL 2022'!$D:$D)</f>
        <v>0</v>
      </c>
      <c r="AH480" s="12">
        <f>+SUMIFS('BLG1222'!$I:$I,'BLG1222'!$A:$A,'ALL 2022'!$2:$2,'BLG1222'!$D:$D,'ALL 2022'!$D:$D)</f>
        <v>0</v>
      </c>
      <c r="AI480" s="12">
        <f>+SUMIFS('BLG1222'!$I:$I,'BLG1222'!$A:$A,'ALL 2022'!$2:$2,'BLG1222'!$D:$D,'ALL 2022'!$D:$D)</f>
        <v>0</v>
      </c>
      <c r="AJ480" s="12">
        <f>+SUMIFS('BLG1222'!$I:$I,'BLG1222'!$A:$A,'ALL 2022'!$2:$2,'BLG1222'!$D:$D,'ALL 2022'!$D:$D)</f>
        <v>0</v>
      </c>
      <c r="AK480" s="12">
        <f>+SUMIFS('BLG1222'!$I:$I,'BLG1222'!$A:$A,'ALL 2022'!$2:$2,'BLG1222'!$D:$D,'ALL 2022'!$D:$D)</f>
        <v>0</v>
      </c>
      <c r="AL480" s="12">
        <f>+SUMIFS('BLG1222'!$I:$I,'BLG1222'!$A:$A,'ALL 2022'!$2:$2,'BLG1222'!$D:$D,'ALL 2022'!$D:$D)</f>
        <v>0</v>
      </c>
      <c r="AM480" s="12">
        <f>+SUMIFS('BLG1222'!$I:$I,'BLG1222'!$A:$A,'ALL 2022'!$2:$2,'BLG1222'!$D:$D,'ALL 2022'!$D:$D)</f>
        <v>0</v>
      </c>
      <c r="AN480" s="12">
        <f>+SUMIFS('BLG1222'!$I:$I,'BLG1222'!$A:$A,'ALL 2022'!$2:$2,'BLG1222'!$D:$D,'ALL 2022'!$D:$D)</f>
        <v>0</v>
      </c>
      <c r="AO480" s="12">
        <f>+SUMIFS('BLG1222'!$I:$I,'BLG1222'!$A:$A,'ALL 2022'!$2:$2,'BLG1222'!$D:$D,'ALL 2022'!$D:$D)</f>
        <v>0</v>
      </c>
      <c r="AP480" s="12">
        <f>+SUMIFS('BLG1222'!$I:$I,'BLG1222'!$A:$A,'ALL 2022'!$2:$2,'BLG1222'!$D:$D,'ALL 2022'!$D:$D)</f>
        <v>0</v>
      </c>
      <c r="AQ480" s="164">
        <f t="shared" si="50"/>
        <v>0</v>
      </c>
      <c r="AR480" s="165">
        <f t="shared" si="51"/>
        <v>0</v>
      </c>
    </row>
    <row r="481" spans="1:44" x14ac:dyDescent="0.25">
      <c r="A481" s="11" t="str">
        <f t="shared" si="47"/>
        <v>6</v>
      </c>
      <c r="B481" s="11" t="str">
        <f t="shared" si="48"/>
        <v>60</v>
      </c>
      <c r="C481" s="11" t="str">
        <f t="shared" si="49"/>
        <v>607</v>
      </c>
      <c r="D481" s="23">
        <v>60710000</v>
      </c>
      <c r="E481" s="119" t="s">
        <v>3269</v>
      </c>
      <c r="F481" s="24" t="s">
        <v>453</v>
      </c>
      <c r="G481" s="12">
        <f>+SUMIFS('BLG1222'!$I:$I,'BLG1222'!$A:$A,'ALL 2022'!$2:$2,'BLG1222'!$D:$D,'ALL 2022'!$D:$D)</f>
        <v>0</v>
      </c>
      <c r="H481" s="12">
        <f>+SUMIFS('BLG1222'!$I:$I,'BLG1222'!$A:$A,'ALL 2022'!$2:$2,'BLG1222'!$D:$D,'ALL 2022'!$D:$D)</f>
        <v>0</v>
      </c>
      <c r="I481" s="12">
        <f>+SUMIFS('BLG1222'!$I:$I,'BLG1222'!$A:$A,'ALL 2022'!$2:$2,'BLG1222'!$D:$D,'ALL 2022'!$D:$D)</f>
        <v>0</v>
      </c>
      <c r="J481" s="12">
        <f>+SUMIFS('BLG1222'!$I:$I,'BLG1222'!$A:$A,'ALL 2022'!$2:$2,'BLG1222'!$D:$D,'ALL 2022'!$D:$D)</f>
        <v>12008582485.299999</v>
      </c>
      <c r="K481" s="12">
        <f>+SUMIFS('BLG1222'!$I:$I,'BLG1222'!$A:$A,'ALL 2022'!$2:$2,'BLG1222'!$D:$D,'ALL 2022'!$D:$D)</f>
        <v>287870983.12</v>
      </c>
      <c r="L481" s="12">
        <f>+SUMIFS('BLG1222'!$I:$I,'BLG1222'!$A:$A,'ALL 2022'!$2:$2,'BLG1222'!$D:$D,'ALL 2022'!$D:$D)</f>
        <v>0</v>
      </c>
      <c r="M481" s="12">
        <f>+SUMIFS('BLG1222'!$I:$I,'BLG1222'!$A:$A,'ALL 2022'!$2:$2,'BLG1222'!$D:$D,'ALL 2022'!$D:$D)</f>
        <v>0</v>
      </c>
      <c r="N481" s="12">
        <f>+SUMIFS('BLG1222'!$I:$I,'BLG1222'!$A:$A,'ALL 2022'!$2:$2,'BLG1222'!$D:$D,'ALL 2022'!$D:$D)</f>
        <v>0</v>
      </c>
      <c r="O481" s="12">
        <f>+SUMIFS('BLG1222'!$I:$I,'BLG1222'!$A:$A,'ALL 2022'!$2:$2,'BLG1222'!$D:$D,'ALL 2022'!$D:$D)</f>
        <v>0</v>
      </c>
      <c r="P481" s="12">
        <f>+SUMIFS('BLG1222'!$I:$I,'BLG1222'!$A:$A,'ALL 2022'!$2:$2,'BLG1222'!$D:$D,'ALL 2022'!$D:$D)</f>
        <v>0</v>
      </c>
      <c r="Q481" s="12">
        <f>+SUMIFS('BLG1222'!$I:$I,'BLG1222'!$A:$A,'ALL 2022'!$2:$2,'BLG1222'!$D:$D,'ALL 2022'!$D:$D)</f>
        <v>0</v>
      </c>
      <c r="R481" s="12">
        <f>+SUMIFS('BLG1222'!$I:$I,'BLG1222'!$A:$A,'ALL 2022'!$2:$2,'BLG1222'!$D:$D,'ALL 2022'!$D:$D)</f>
        <v>0</v>
      </c>
      <c r="S481" s="12">
        <f>+SUMIFS('BLG1222'!$I:$I,'BLG1222'!$A:$A,'ALL 2022'!$2:$2,'BLG1222'!$D:$D,'ALL 2022'!$D:$D)</f>
        <v>0</v>
      </c>
      <c r="T481" s="12">
        <f>+SUMIFS('BLG1222'!$I:$I,'BLG1222'!$A:$A,'ALL 2022'!$2:$2,'BLG1222'!$D:$D,'ALL 2022'!$D:$D)</f>
        <v>0</v>
      </c>
      <c r="U481" s="12">
        <f>+SUMIFS('BLG1222'!$I:$I,'BLG1222'!$A:$A,'ALL 2022'!$2:$2,'BLG1222'!$D:$D,'ALL 2022'!$D:$D)</f>
        <v>0</v>
      </c>
      <c r="V481" s="12">
        <f>+SUMIFS('BLG1222'!$I:$I,'BLG1222'!$A:$A,'ALL 2022'!$2:$2,'BLG1222'!$D:$D,'ALL 2022'!$D:$D)</f>
        <v>298412259.82999998</v>
      </c>
      <c r="W481" s="12">
        <f>+SUMIFS('BLG1222'!$I:$I,'BLG1222'!$A:$A,'ALL 2022'!$2:$2,'BLG1222'!$D:$D,'ALL 2022'!$D:$D)</f>
        <v>0</v>
      </c>
      <c r="X481" s="12">
        <f>+SUMIFS('BLG1222'!$I:$I,'BLG1222'!$A:$A,'ALL 2022'!$2:$2,'BLG1222'!$D:$D,'ALL 2022'!$D:$D)</f>
        <v>0</v>
      </c>
      <c r="Y481" s="12">
        <f>+SUMIFS('BLG1222'!$I:$I,'BLG1222'!$A:$A,'ALL 2022'!$2:$2,'BLG1222'!$D:$D,'ALL 2022'!$D:$D)</f>
        <v>0</v>
      </c>
      <c r="Z481" s="12">
        <f>+SUMIFS('BLG1222'!$I:$I,'BLG1222'!$A:$A,'ALL 2022'!$2:$2,'BLG1222'!$D:$D,'ALL 2022'!$D:$D)</f>
        <v>0</v>
      </c>
      <c r="AA481" s="12">
        <f>+SUMIFS('BLG1222'!$I:$I,'BLG1222'!$A:$A,'ALL 2022'!$2:$2,'BLG1222'!$D:$D,'ALL 2022'!$D:$D)</f>
        <v>0</v>
      </c>
      <c r="AB481" s="12">
        <f>+SUMIFS('BLG1222'!$I:$I,'BLG1222'!$A:$A,'ALL 2022'!$2:$2,'BLG1222'!$D:$D,'ALL 2022'!$D:$D)</f>
        <v>0</v>
      </c>
      <c r="AC481" s="12">
        <f>+SUMIFS('BLG1222'!$I:$I,'BLG1222'!$A:$A,'ALL 2022'!$2:$2,'BLG1222'!$D:$D,'ALL 2022'!$D:$D)</f>
        <v>0</v>
      </c>
      <c r="AD481" s="12">
        <f>+SUMIFS('BLG1222'!$I:$I,'BLG1222'!$A:$A,'ALL 2022'!$2:$2,'BLG1222'!$D:$D,'ALL 2022'!$D:$D)</f>
        <v>0</v>
      </c>
      <c r="AE481" s="12">
        <f>+SUMIFS('BLG1222'!$I:$I,'BLG1222'!$A:$A,'ALL 2022'!$2:$2,'BLG1222'!$D:$D,'ALL 2022'!$D:$D)</f>
        <v>0</v>
      </c>
      <c r="AF481" s="12">
        <f>+SUMIFS('BLG1222'!$I:$I,'BLG1222'!$A:$A,'ALL 2022'!$2:$2,'BLG1222'!$D:$D,'ALL 2022'!$D:$D)</f>
        <v>0</v>
      </c>
      <c r="AG481" s="12">
        <f>+SUMIFS('BLG1222'!$I:$I,'BLG1222'!$A:$A,'ALL 2022'!$2:$2,'BLG1222'!$D:$D,'ALL 2022'!$D:$D)</f>
        <v>0</v>
      </c>
      <c r="AH481" s="12">
        <f>+SUMIFS('BLG1222'!$I:$I,'BLG1222'!$A:$A,'ALL 2022'!$2:$2,'BLG1222'!$D:$D,'ALL 2022'!$D:$D)</f>
        <v>0</v>
      </c>
      <c r="AI481" s="12">
        <f>+SUMIFS('BLG1222'!$I:$I,'BLG1222'!$A:$A,'ALL 2022'!$2:$2,'BLG1222'!$D:$D,'ALL 2022'!$D:$D)</f>
        <v>0</v>
      </c>
      <c r="AJ481" s="12">
        <f>+SUMIFS('BLG1222'!$I:$I,'BLG1222'!$A:$A,'ALL 2022'!$2:$2,'BLG1222'!$D:$D,'ALL 2022'!$D:$D)</f>
        <v>0</v>
      </c>
      <c r="AK481" s="12">
        <f>+SUMIFS('BLG1222'!$I:$I,'BLG1222'!$A:$A,'ALL 2022'!$2:$2,'BLG1222'!$D:$D,'ALL 2022'!$D:$D)</f>
        <v>0</v>
      </c>
      <c r="AL481" s="12">
        <f>+SUMIFS('BLG1222'!$I:$I,'BLG1222'!$A:$A,'ALL 2022'!$2:$2,'BLG1222'!$D:$D,'ALL 2022'!$D:$D)</f>
        <v>0</v>
      </c>
      <c r="AM481" s="12">
        <f>+SUMIFS('BLG1222'!$I:$I,'BLG1222'!$A:$A,'ALL 2022'!$2:$2,'BLG1222'!$D:$D,'ALL 2022'!$D:$D)</f>
        <v>0</v>
      </c>
      <c r="AN481" s="12">
        <f>+SUMIFS('BLG1222'!$I:$I,'BLG1222'!$A:$A,'ALL 2022'!$2:$2,'BLG1222'!$D:$D,'ALL 2022'!$D:$D)</f>
        <v>0</v>
      </c>
      <c r="AO481" s="12">
        <f>+SUMIFS('BLG1222'!$I:$I,'BLG1222'!$A:$A,'ALL 2022'!$2:$2,'BLG1222'!$D:$D,'ALL 2022'!$D:$D)</f>
        <v>502263399.07999998</v>
      </c>
      <c r="AP481" s="12">
        <f>+SUMIFS('BLG1222'!$I:$I,'BLG1222'!$A:$A,'ALL 2022'!$2:$2,'BLG1222'!$D:$D,'ALL 2022'!$D:$D)</f>
        <v>0</v>
      </c>
      <c r="AQ481" s="164">
        <f t="shared" si="50"/>
        <v>13097129127.33</v>
      </c>
      <c r="AR481" s="165">
        <f t="shared" si="51"/>
        <v>2769798.1680071056</v>
      </c>
    </row>
    <row r="482" spans="1:44" x14ac:dyDescent="0.25">
      <c r="A482" s="11" t="str">
        <f t="shared" si="47"/>
        <v>6</v>
      </c>
      <c r="B482" s="11" t="str">
        <f t="shared" si="48"/>
        <v>60</v>
      </c>
      <c r="C482" s="11" t="str">
        <f t="shared" si="49"/>
        <v>607</v>
      </c>
      <c r="D482" s="23">
        <v>60712000</v>
      </c>
      <c r="E482" s="119" t="s">
        <v>3269</v>
      </c>
      <c r="F482" s="24" t="s">
        <v>2279</v>
      </c>
      <c r="G482" s="12">
        <f>+SUMIFS('BLG1222'!$I:$I,'BLG1222'!$A:$A,'ALL 2022'!$2:$2,'BLG1222'!$D:$D,'ALL 2022'!$D:$D)</f>
        <v>0</v>
      </c>
      <c r="H482" s="12">
        <f>+SUMIFS('BLG1222'!$I:$I,'BLG1222'!$A:$A,'ALL 2022'!$2:$2,'BLG1222'!$D:$D,'ALL 2022'!$D:$D)</f>
        <v>0</v>
      </c>
      <c r="I482" s="12">
        <f>+SUMIFS('BLG1222'!$I:$I,'BLG1222'!$A:$A,'ALL 2022'!$2:$2,'BLG1222'!$D:$D,'ALL 2022'!$D:$D)</f>
        <v>0</v>
      </c>
      <c r="J482" s="12">
        <f>+SUMIFS('BLG1222'!$I:$I,'BLG1222'!$A:$A,'ALL 2022'!$2:$2,'BLG1222'!$D:$D,'ALL 2022'!$D:$D)</f>
        <v>0</v>
      </c>
      <c r="K482" s="12">
        <f>+SUMIFS('BLG1222'!$I:$I,'BLG1222'!$A:$A,'ALL 2022'!$2:$2,'BLG1222'!$D:$D,'ALL 2022'!$D:$D)</f>
        <v>0</v>
      </c>
      <c r="L482" s="12">
        <f>+SUMIFS('BLG1222'!$I:$I,'BLG1222'!$A:$A,'ALL 2022'!$2:$2,'BLG1222'!$D:$D,'ALL 2022'!$D:$D)</f>
        <v>0</v>
      </c>
      <c r="M482" s="12">
        <f>+SUMIFS('BLG1222'!$I:$I,'BLG1222'!$A:$A,'ALL 2022'!$2:$2,'BLG1222'!$D:$D,'ALL 2022'!$D:$D)</f>
        <v>0</v>
      </c>
      <c r="N482" s="12">
        <f>+SUMIFS('BLG1222'!$I:$I,'BLG1222'!$A:$A,'ALL 2022'!$2:$2,'BLG1222'!$D:$D,'ALL 2022'!$D:$D)</f>
        <v>0</v>
      </c>
      <c r="O482" s="12">
        <f>+SUMIFS('BLG1222'!$I:$I,'BLG1222'!$A:$A,'ALL 2022'!$2:$2,'BLG1222'!$D:$D,'ALL 2022'!$D:$D)</f>
        <v>0</v>
      </c>
      <c r="P482" s="12">
        <f>+SUMIFS('BLG1222'!$I:$I,'BLG1222'!$A:$A,'ALL 2022'!$2:$2,'BLG1222'!$D:$D,'ALL 2022'!$D:$D)</f>
        <v>0</v>
      </c>
      <c r="Q482" s="12">
        <f>+SUMIFS('BLG1222'!$I:$I,'BLG1222'!$A:$A,'ALL 2022'!$2:$2,'BLG1222'!$D:$D,'ALL 2022'!$D:$D)</f>
        <v>0</v>
      </c>
      <c r="R482" s="12">
        <f>+SUMIFS('BLG1222'!$I:$I,'BLG1222'!$A:$A,'ALL 2022'!$2:$2,'BLG1222'!$D:$D,'ALL 2022'!$D:$D)</f>
        <v>0</v>
      </c>
      <c r="S482" s="12">
        <f>+SUMIFS('BLG1222'!$I:$I,'BLG1222'!$A:$A,'ALL 2022'!$2:$2,'BLG1222'!$D:$D,'ALL 2022'!$D:$D)</f>
        <v>0</v>
      </c>
      <c r="T482" s="12">
        <f>+SUMIFS('BLG1222'!$I:$I,'BLG1222'!$A:$A,'ALL 2022'!$2:$2,'BLG1222'!$D:$D,'ALL 2022'!$D:$D)</f>
        <v>0</v>
      </c>
      <c r="U482" s="12">
        <f>+SUMIFS('BLG1222'!$I:$I,'BLG1222'!$A:$A,'ALL 2022'!$2:$2,'BLG1222'!$D:$D,'ALL 2022'!$D:$D)</f>
        <v>0</v>
      </c>
      <c r="V482" s="12">
        <f>+SUMIFS('BLG1222'!$I:$I,'BLG1222'!$A:$A,'ALL 2022'!$2:$2,'BLG1222'!$D:$D,'ALL 2022'!$D:$D)</f>
        <v>0</v>
      </c>
      <c r="W482" s="12">
        <f>+SUMIFS('BLG1222'!$I:$I,'BLG1222'!$A:$A,'ALL 2022'!$2:$2,'BLG1222'!$D:$D,'ALL 2022'!$D:$D)</f>
        <v>0</v>
      </c>
      <c r="X482" s="12">
        <f>+SUMIFS('BLG1222'!$I:$I,'BLG1222'!$A:$A,'ALL 2022'!$2:$2,'BLG1222'!$D:$D,'ALL 2022'!$D:$D)</f>
        <v>0</v>
      </c>
      <c r="Y482" s="12">
        <f>+SUMIFS('BLG1222'!$I:$I,'BLG1222'!$A:$A,'ALL 2022'!$2:$2,'BLG1222'!$D:$D,'ALL 2022'!$D:$D)</f>
        <v>0</v>
      </c>
      <c r="Z482" s="12">
        <f>+SUMIFS('BLG1222'!$I:$I,'BLG1222'!$A:$A,'ALL 2022'!$2:$2,'BLG1222'!$D:$D,'ALL 2022'!$D:$D)</f>
        <v>0</v>
      </c>
      <c r="AA482" s="12">
        <f>+SUMIFS('BLG1222'!$I:$I,'BLG1222'!$A:$A,'ALL 2022'!$2:$2,'BLG1222'!$D:$D,'ALL 2022'!$D:$D)</f>
        <v>0</v>
      </c>
      <c r="AB482" s="12">
        <f>+SUMIFS('BLG1222'!$I:$I,'BLG1222'!$A:$A,'ALL 2022'!$2:$2,'BLG1222'!$D:$D,'ALL 2022'!$D:$D)</f>
        <v>0</v>
      </c>
      <c r="AC482" s="12">
        <f>+SUMIFS('BLG1222'!$I:$I,'BLG1222'!$A:$A,'ALL 2022'!$2:$2,'BLG1222'!$D:$D,'ALL 2022'!$D:$D)</f>
        <v>0</v>
      </c>
      <c r="AD482" s="12">
        <f>+SUMIFS('BLG1222'!$I:$I,'BLG1222'!$A:$A,'ALL 2022'!$2:$2,'BLG1222'!$D:$D,'ALL 2022'!$D:$D)</f>
        <v>0</v>
      </c>
      <c r="AE482" s="12">
        <f>+SUMIFS('BLG1222'!$I:$I,'BLG1222'!$A:$A,'ALL 2022'!$2:$2,'BLG1222'!$D:$D,'ALL 2022'!$D:$D)</f>
        <v>0</v>
      </c>
      <c r="AF482" s="12">
        <f>+SUMIFS('BLG1222'!$I:$I,'BLG1222'!$A:$A,'ALL 2022'!$2:$2,'BLG1222'!$D:$D,'ALL 2022'!$D:$D)</f>
        <v>0</v>
      </c>
      <c r="AG482" s="12">
        <f>+SUMIFS('BLG1222'!$I:$I,'BLG1222'!$A:$A,'ALL 2022'!$2:$2,'BLG1222'!$D:$D,'ALL 2022'!$D:$D)</f>
        <v>0</v>
      </c>
      <c r="AH482" s="12">
        <f>+SUMIFS('BLG1222'!$I:$I,'BLG1222'!$A:$A,'ALL 2022'!$2:$2,'BLG1222'!$D:$D,'ALL 2022'!$D:$D)</f>
        <v>0</v>
      </c>
      <c r="AI482" s="12">
        <f>+SUMIFS('BLG1222'!$I:$I,'BLG1222'!$A:$A,'ALL 2022'!$2:$2,'BLG1222'!$D:$D,'ALL 2022'!$D:$D)</f>
        <v>0</v>
      </c>
      <c r="AJ482" s="12">
        <f>+SUMIFS('BLG1222'!$I:$I,'BLG1222'!$A:$A,'ALL 2022'!$2:$2,'BLG1222'!$D:$D,'ALL 2022'!$D:$D)</f>
        <v>0</v>
      </c>
      <c r="AK482" s="12">
        <f>+SUMIFS('BLG1222'!$I:$I,'BLG1222'!$A:$A,'ALL 2022'!$2:$2,'BLG1222'!$D:$D,'ALL 2022'!$D:$D)</f>
        <v>0</v>
      </c>
      <c r="AL482" s="12">
        <f>+SUMIFS('BLG1222'!$I:$I,'BLG1222'!$A:$A,'ALL 2022'!$2:$2,'BLG1222'!$D:$D,'ALL 2022'!$D:$D)</f>
        <v>0</v>
      </c>
      <c r="AM482" s="12">
        <f>+SUMIFS('BLG1222'!$I:$I,'BLG1222'!$A:$A,'ALL 2022'!$2:$2,'BLG1222'!$D:$D,'ALL 2022'!$D:$D)</f>
        <v>0</v>
      </c>
      <c r="AN482" s="12">
        <f>+SUMIFS('BLG1222'!$I:$I,'BLG1222'!$A:$A,'ALL 2022'!$2:$2,'BLG1222'!$D:$D,'ALL 2022'!$D:$D)</f>
        <v>0</v>
      </c>
      <c r="AO482" s="12">
        <f>+SUMIFS('BLG1222'!$I:$I,'BLG1222'!$A:$A,'ALL 2022'!$2:$2,'BLG1222'!$D:$D,'ALL 2022'!$D:$D)</f>
        <v>0</v>
      </c>
      <c r="AP482" s="12">
        <f>+SUMIFS('BLG1222'!$I:$I,'BLG1222'!$A:$A,'ALL 2022'!$2:$2,'BLG1222'!$D:$D,'ALL 2022'!$D:$D)</f>
        <v>0</v>
      </c>
      <c r="AQ482" s="164">
        <f t="shared" si="50"/>
        <v>0</v>
      </c>
      <c r="AR482" s="165">
        <f t="shared" si="51"/>
        <v>0</v>
      </c>
    </row>
    <row r="483" spans="1:44" x14ac:dyDescent="0.25">
      <c r="A483" s="11" t="str">
        <f t="shared" si="47"/>
        <v>6</v>
      </c>
      <c r="B483" s="11" t="str">
        <f t="shared" si="48"/>
        <v>60</v>
      </c>
      <c r="C483" s="11" t="str">
        <f t="shared" si="49"/>
        <v>607</v>
      </c>
      <c r="D483" s="23">
        <v>60720000</v>
      </c>
      <c r="E483" s="119" t="s">
        <v>3269</v>
      </c>
      <c r="F483" s="24" t="s">
        <v>731</v>
      </c>
      <c r="G483" s="12">
        <f>+SUMIFS('BLG1222'!$I:$I,'BLG1222'!$A:$A,'ALL 2022'!$2:$2,'BLG1222'!$D:$D,'ALL 2022'!$D:$D)</f>
        <v>0</v>
      </c>
      <c r="H483" s="12">
        <f>+SUMIFS('BLG1222'!$I:$I,'BLG1222'!$A:$A,'ALL 2022'!$2:$2,'BLG1222'!$D:$D,'ALL 2022'!$D:$D)</f>
        <v>0</v>
      </c>
      <c r="I483" s="12">
        <f>+SUMIFS('BLG1222'!$I:$I,'BLG1222'!$A:$A,'ALL 2022'!$2:$2,'BLG1222'!$D:$D,'ALL 2022'!$D:$D)</f>
        <v>0</v>
      </c>
      <c r="J483" s="12">
        <f>+SUMIFS('BLG1222'!$I:$I,'BLG1222'!$A:$A,'ALL 2022'!$2:$2,'BLG1222'!$D:$D,'ALL 2022'!$D:$D)</f>
        <v>52665347635.190002</v>
      </c>
      <c r="K483" s="12">
        <f>+SUMIFS('BLG1222'!$I:$I,'BLG1222'!$A:$A,'ALL 2022'!$2:$2,'BLG1222'!$D:$D,'ALL 2022'!$D:$D)</f>
        <v>0</v>
      </c>
      <c r="L483" s="12">
        <f>+SUMIFS('BLG1222'!$I:$I,'BLG1222'!$A:$A,'ALL 2022'!$2:$2,'BLG1222'!$D:$D,'ALL 2022'!$D:$D)</f>
        <v>0</v>
      </c>
      <c r="M483" s="12">
        <f>+SUMIFS('BLG1222'!$I:$I,'BLG1222'!$A:$A,'ALL 2022'!$2:$2,'BLG1222'!$D:$D,'ALL 2022'!$D:$D)</f>
        <v>0</v>
      </c>
      <c r="N483" s="12">
        <f>+SUMIFS('BLG1222'!$I:$I,'BLG1222'!$A:$A,'ALL 2022'!$2:$2,'BLG1222'!$D:$D,'ALL 2022'!$D:$D)</f>
        <v>0</v>
      </c>
      <c r="O483" s="12">
        <f>+SUMIFS('BLG1222'!$I:$I,'BLG1222'!$A:$A,'ALL 2022'!$2:$2,'BLG1222'!$D:$D,'ALL 2022'!$D:$D)</f>
        <v>0</v>
      </c>
      <c r="P483" s="12">
        <f>+SUMIFS('BLG1222'!$I:$I,'BLG1222'!$A:$A,'ALL 2022'!$2:$2,'BLG1222'!$D:$D,'ALL 2022'!$D:$D)</f>
        <v>0</v>
      </c>
      <c r="Q483" s="12">
        <f>+SUMIFS('BLG1222'!$I:$I,'BLG1222'!$A:$A,'ALL 2022'!$2:$2,'BLG1222'!$D:$D,'ALL 2022'!$D:$D)</f>
        <v>0</v>
      </c>
      <c r="R483" s="12">
        <f>+SUMIFS('BLG1222'!$I:$I,'BLG1222'!$A:$A,'ALL 2022'!$2:$2,'BLG1222'!$D:$D,'ALL 2022'!$D:$D)</f>
        <v>0</v>
      </c>
      <c r="S483" s="12">
        <f>+SUMIFS('BLG1222'!$I:$I,'BLG1222'!$A:$A,'ALL 2022'!$2:$2,'BLG1222'!$D:$D,'ALL 2022'!$D:$D)</f>
        <v>0</v>
      </c>
      <c r="T483" s="12">
        <f>+SUMIFS('BLG1222'!$I:$I,'BLG1222'!$A:$A,'ALL 2022'!$2:$2,'BLG1222'!$D:$D,'ALL 2022'!$D:$D)</f>
        <v>0</v>
      </c>
      <c r="U483" s="12">
        <f>+SUMIFS('BLG1222'!$I:$I,'BLG1222'!$A:$A,'ALL 2022'!$2:$2,'BLG1222'!$D:$D,'ALL 2022'!$D:$D)</f>
        <v>0</v>
      </c>
      <c r="V483" s="12">
        <f>+SUMIFS('BLG1222'!$I:$I,'BLG1222'!$A:$A,'ALL 2022'!$2:$2,'BLG1222'!$D:$D,'ALL 2022'!$D:$D)</f>
        <v>0</v>
      </c>
      <c r="W483" s="12">
        <f>+SUMIFS('BLG1222'!$I:$I,'BLG1222'!$A:$A,'ALL 2022'!$2:$2,'BLG1222'!$D:$D,'ALL 2022'!$D:$D)</f>
        <v>0</v>
      </c>
      <c r="X483" s="12">
        <f>+SUMIFS('BLG1222'!$I:$I,'BLG1222'!$A:$A,'ALL 2022'!$2:$2,'BLG1222'!$D:$D,'ALL 2022'!$D:$D)</f>
        <v>0</v>
      </c>
      <c r="Y483" s="12">
        <f>+SUMIFS('BLG1222'!$I:$I,'BLG1222'!$A:$A,'ALL 2022'!$2:$2,'BLG1222'!$D:$D,'ALL 2022'!$D:$D)</f>
        <v>0</v>
      </c>
      <c r="Z483" s="12">
        <f>+SUMIFS('BLG1222'!$I:$I,'BLG1222'!$A:$A,'ALL 2022'!$2:$2,'BLG1222'!$D:$D,'ALL 2022'!$D:$D)</f>
        <v>0</v>
      </c>
      <c r="AA483" s="12">
        <f>+SUMIFS('BLG1222'!$I:$I,'BLG1222'!$A:$A,'ALL 2022'!$2:$2,'BLG1222'!$D:$D,'ALL 2022'!$D:$D)</f>
        <v>0</v>
      </c>
      <c r="AB483" s="12">
        <f>+SUMIFS('BLG1222'!$I:$I,'BLG1222'!$A:$A,'ALL 2022'!$2:$2,'BLG1222'!$D:$D,'ALL 2022'!$D:$D)</f>
        <v>0</v>
      </c>
      <c r="AC483" s="12">
        <f>+SUMIFS('BLG1222'!$I:$I,'BLG1222'!$A:$A,'ALL 2022'!$2:$2,'BLG1222'!$D:$D,'ALL 2022'!$D:$D)</f>
        <v>0</v>
      </c>
      <c r="AD483" s="12">
        <f>+SUMIFS('BLG1222'!$I:$I,'BLG1222'!$A:$A,'ALL 2022'!$2:$2,'BLG1222'!$D:$D,'ALL 2022'!$D:$D)</f>
        <v>0</v>
      </c>
      <c r="AE483" s="12">
        <f>+SUMIFS('BLG1222'!$I:$I,'BLG1222'!$A:$A,'ALL 2022'!$2:$2,'BLG1222'!$D:$D,'ALL 2022'!$D:$D)</f>
        <v>0</v>
      </c>
      <c r="AF483" s="12">
        <f>+SUMIFS('BLG1222'!$I:$I,'BLG1222'!$A:$A,'ALL 2022'!$2:$2,'BLG1222'!$D:$D,'ALL 2022'!$D:$D)</f>
        <v>0</v>
      </c>
      <c r="AG483" s="12">
        <f>+SUMIFS('BLG1222'!$I:$I,'BLG1222'!$A:$A,'ALL 2022'!$2:$2,'BLG1222'!$D:$D,'ALL 2022'!$D:$D)</f>
        <v>0</v>
      </c>
      <c r="AH483" s="12">
        <f>+SUMIFS('BLG1222'!$I:$I,'BLG1222'!$A:$A,'ALL 2022'!$2:$2,'BLG1222'!$D:$D,'ALL 2022'!$D:$D)</f>
        <v>0</v>
      </c>
      <c r="AI483" s="12">
        <f>+SUMIFS('BLG1222'!$I:$I,'BLG1222'!$A:$A,'ALL 2022'!$2:$2,'BLG1222'!$D:$D,'ALL 2022'!$D:$D)</f>
        <v>0</v>
      </c>
      <c r="AJ483" s="12">
        <f>+SUMIFS('BLG1222'!$I:$I,'BLG1222'!$A:$A,'ALL 2022'!$2:$2,'BLG1222'!$D:$D,'ALL 2022'!$D:$D)</f>
        <v>0</v>
      </c>
      <c r="AK483" s="12">
        <f>+SUMIFS('BLG1222'!$I:$I,'BLG1222'!$A:$A,'ALL 2022'!$2:$2,'BLG1222'!$D:$D,'ALL 2022'!$D:$D)</f>
        <v>0</v>
      </c>
      <c r="AL483" s="12">
        <f>+SUMIFS('BLG1222'!$I:$I,'BLG1222'!$A:$A,'ALL 2022'!$2:$2,'BLG1222'!$D:$D,'ALL 2022'!$D:$D)</f>
        <v>0</v>
      </c>
      <c r="AM483" s="12">
        <f>+SUMIFS('BLG1222'!$I:$I,'BLG1222'!$A:$A,'ALL 2022'!$2:$2,'BLG1222'!$D:$D,'ALL 2022'!$D:$D)</f>
        <v>0</v>
      </c>
      <c r="AN483" s="12">
        <f>+SUMIFS('BLG1222'!$I:$I,'BLG1222'!$A:$A,'ALL 2022'!$2:$2,'BLG1222'!$D:$D,'ALL 2022'!$D:$D)</f>
        <v>320738035535.42004</v>
      </c>
      <c r="AO483" s="12">
        <f>+SUMIFS('BLG1222'!$I:$I,'BLG1222'!$A:$A,'ALL 2022'!$2:$2,'BLG1222'!$D:$D,'ALL 2022'!$D:$D)</f>
        <v>5029519403.54</v>
      </c>
      <c r="AP483" s="12">
        <f>+SUMIFS('BLG1222'!$I:$I,'BLG1222'!$A:$A,'ALL 2022'!$2:$2,'BLG1222'!$D:$D,'ALL 2022'!$D:$D)</f>
        <v>0</v>
      </c>
      <c r="AQ483" s="164">
        <f t="shared" si="50"/>
        <v>378432902574.15002</v>
      </c>
      <c r="AR483" s="165">
        <f t="shared" si="51"/>
        <v>80031490.113068491</v>
      </c>
    </row>
    <row r="484" spans="1:44" x14ac:dyDescent="0.25">
      <c r="A484" s="11" t="str">
        <f t="shared" si="47"/>
        <v>6</v>
      </c>
      <c r="B484" s="11" t="str">
        <f t="shared" si="48"/>
        <v>60</v>
      </c>
      <c r="C484" s="11" t="str">
        <f t="shared" si="49"/>
        <v>608</v>
      </c>
      <c r="D484" s="23">
        <v>60800000</v>
      </c>
      <c r="E484" s="119" t="s">
        <v>3269</v>
      </c>
      <c r="F484" s="24" t="s">
        <v>390</v>
      </c>
      <c r="G484" s="12">
        <f>+SUMIFS('BLG1222'!$I:$I,'BLG1222'!$A:$A,'ALL 2022'!$2:$2,'BLG1222'!$D:$D,'ALL 2022'!$D:$D)</f>
        <v>0</v>
      </c>
      <c r="H484" s="12">
        <f>+SUMIFS('BLG1222'!$I:$I,'BLG1222'!$A:$A,'ALL 2022'!$2:$2,'BLG1222'!$D:$D,'ALL 2022'!$D:$D)</f>
        <v>0</v>
      </c>
      <c r="I484" s="12">
        <f>+SUMIFS('BLG1222'!$I:$I,'BLG1222'!$A:$A,'ALL 2022'!$2:$2,'BLG1222'!$D:$D,'ALL 2022'!$D:$D)</f>
        <v>0</v>
      </c>
      <c r="J484" s="12">
        <f>+SUMIFS('BLG1222'!$I:$I,'BLG1222'!$A:$A,'ALL 2022'!$2:$2,'BLG1222'!$D:$D,'ALL 2022'!$D:$D)</f>
        <v>0</v>
      </c>
      <c r="K484" s="12">
        <f>+SUMIFS('BLG1222'!$I:$I,'BLG1222'!$A:$A,'ALL 2022'!$2:$2,'BLG1222'!$D:$D,'ALL 2022'!$D:$D)</f>
        <v>0</v>
      </c>
      <c r="L484" s="12">
        <f>+SUMIFS('BLG1222'!$I:$I,'BLG1222'!$A:$A,'ALL 2022'!$2:$2,'BLG1222'!$D:$D,'ALL 2022'!$D:$D)</f>
        <v>0</v>
      </c>
      <c r="M484" s="12">
        <f>+SUMIFS('BLG1222'!$I:$I,'BLG1222'!$A:$A,'ALL 2022'!$2:$2,'BLG1222'!$D:$D,'ALL 2022'!$D:$D)</f>
        <v>0</v>
      </c>
      <c r="N484" s="12">
        <f>+SUMIFS('BLG1222'!$I:$I,'BLG1222'!$A:$A,'ALL 2022'!$2:$2,'BLG1222'!$D:$D,'ALL 2022'!$D:$D)</f>
        <v>0</v>
      </c>
      <c r="O484" s="12">
        <f>+SUMIFS('BLG1222'!$I:$I,'BLG1222'!$A:$A,'ALL 2022'!$2:$2,'BLG1222'!$D:$D,'ALL 2022'!$D:$D)</f>
        <v>0</v>
      </c>
      <c r="P484" s="12">
        <f>+SUMIFS('BLG1222'!$I:$I,'BLG1222'!$A:$A,'ALL 2022'!$2:$2,'BLG1222'!$D:$D,'ALL 2022'!$D:$D)</f>
        <v>0</v>
      </c>
      <c r="Q484" s="12">
        <f>+SUMIFS('BLG1222'!$I:$I,'BLG1222'!$A:$A,'ALL 2022'!$2:$2,'BLG1222'!$D:$D,'ALL 2022'!$D:$D)</f>
        <v>0</v>
      </c>
      <c r="R484" s="12">
        <f>+SUMIFS('BLG1222'!$I:$I,'BLG1222'!$A:$A,'ALL 2022'!$2:$2,'BLG1222'!$D:$D,'ALL 2022'!$D:$D)</f>
        <v>0</v>
      </c>
      <c r="S484" s="12">
        <f>+SUMIFS('BLG1222'!$I:$I,'BLG1222'!$A:$A,'ALL 2022'!$2:$2,'BLG1222'!$D:$D,'ALL 2022'!$D:$D)</f>
        <v>0</v>
      </c>
      <c r="T484" s="12">
        <f>+SUMIFS('BLG1222'!$I:$I,'BLG1222'!$A:$A,'ALL 2022'!$2:$2,'BLG1222'!$D:$D,'ALL 2022'!$D:$D)</f>
        <v>0</v>
      </c>
      <c r="U484" s="12">
        <f>+SUMIFS('BLG1222'!$I:$I,'BLG1222'!$A:$A,'ALL 2022'!$2:$2,'BLG1222'!$D:$D,'ALL 2022'!$D:$D)</f>
        <v>0</v>
      </c>
      <c r="V484" s="12">
        <f>+SUMIFS('BLG1222'!$I:$I,'BLG1222'!$A:$A,'ALL 2022'!$2:$2,'BLG1222'!$D:$D,'ALL 2022'!$D:$D)</f>
        <v>0</v>
      </c>
      <c r="W484" s="12">
        <f>+SUMIFS('BLG1222'!$I:$I,'BLG1222'!$A:$A,'ALL 2022'!$2:$2,'BLG1222'!$D:$D,'ALL 2022'!$D:$D)</f>
        <v>0</v>
      </c>
      <c r="X484" s="12">
        <f>+SUMIFS('BLG1222'!$I:$I,'BLG1222'!$A:$A,'ALL 2022'!$2:$2,'BLG1222'!$D:$D,'ALL 2022'!$D:$D)</f>
        <v>0</v>
      </c>
      <c r="Y484" s="12">
        <f>+SUMIFS('BLG1222'!$I:$I,'BLG1222'!$A:$A,'ALL 2022'!$2:$2,'BLG1222'!$D:$D,'ALL 2022'!$D:$D)</f>
        <v>0</v>
      </c>
      <c r="Z484" s="12">
        <f>+SUMIFS('BLG1222'!$I:$I,'BLG1222'!$A:$A,'ALL 2022'!$2:$2,'BLG1222'!$D:$D,'ALL 2022'!$D:$D)</f>
        <v>0</v>
      </c>
      <c r="AA484" s="12">
        <f>+SUMIFS('BLG1222'!$I:$I,'BLG1222'!$A:$A,'ALL 2022'!$2:$2,'BLG1222'!$D:$D,'ALL 2022'!$D:$D)</f>
        <v>0</v>
      </c>
      <c r="AB484" s="12">
        <f>+SUMIFS('BLG1222'!$I:$I,'BLG1222'!$A:$A,'ALL 2022'!$2:$2,'BLG1222'!$D:$D,'ALL 2022'!$D:$D)</f>
        <v>0</v>
      </c>
      <c r="AC484" s="12">
        <f>+SUMIFS('BLG1222'!$I:$I,'BLG1222'!$A:$A,'ALL 2022'!$2:$2,'BLG1222'!$D:$D,'ALL 2022'!$D:$D)</f>
        <v>0</v>
      </c>
      <c r="AD484" s="12">
        <f>+SUMIFS('BLG1222'!$I:$I,'BLG1222'!$A:$A,'ALL 2022'!$2:$2,'BLG1222'!$D:$D,'ALL 2022'!$D:$D)</f>
        <v>0</v>
      </c>
      <c r="AE484" s="12">
        <f>+SUMIFS('BLG1222'!$I:$I,'BLG1222'!$A:$A,'ALL 2022'!$2:$2,'BLG1222'!$D:$D,'ALL 2022'!$D:$D)</f>
        <v>0</v>
      </c>
      <c r="AF484" s="12">
        <f>+SUMIFS('BLG1222'!$I:$I,'BLG1222'!$A:$A,'ALL 2022'!$2:$2,'BLG1222'!$D:$D,'ALL 2022'!$D:$D)</f>
        <v>0</v>
      </c>
      <c r="AG484" s="12">
        <f>+SUMIFS('BLG1222'!$I:$I,'BLG1222'!$A:$A,'ALL 2022'!$2:$2,'BLG1222'!$D:$D,'ALL 2022'!$D:$D)</f>
        <v>0</v>
      </c>
      <c r="AH484" s="12">
        <f>+SUMIFS('BLG1222'!$I:$I,'BLG1222'!$A:$A,'ALL 2022'!$2:$2,'BLG1222'!$D:$D,'ALL 2022'!$D:$D)</f>
        <v>0</v>
      </c>
      <c r="AI484" s="12">
        <f>+SUMIFS('BLG1222'!$I:$I,'BLG1222'!$A:$A,'ALL 2022'!$2:$2,'BLG1222'!$D:$D,'ALL 2022'!$D:$D)</f>
        <v>0</v>
      </c>
      <c r="AJ484" s="12">
        <f>+SUMIFS('BLG1222'!$I:$I,'BLG1222'!$A:$A,'ALL 2022'!$2:$2,'BLG1222'!$D:$D,'ALL 2022'!$D:$D)</f>
        <v>0</v>
      </c>
      <c r="AK484" s="12">
        <f>+SUMIFS('BLG1222'!$I:$I,'BLG1222'!$A:$A,'ALL 2022'!$2:$2,'BLG1222'!$D:$D,'ALL 2022'!$D:$D)</f>
        <v>0</v>
      </c>
      <c r="AL484" s="12">
        <f>+SUMIFS('BLG1222'!$I:$I,'BLG1222'!$A:$A,'ALL 2022'!$2:$2,'BLG1222'!$D:$D,'ALL 2022'!$D:$D)</f>
        <v>0</v>
      </c>
      <c r="AM484" s="12">
        <f>+SUMIFS('BLG1222'!$I:$I,'BLG1222'!$A:$A,'ALL 2022'!$2:$2,'BLG1222'!$D:$D,'ALL 2022'!$D:$D)</f>
        <v>0</v>
      </c>
      <c r="AN484" s="12">
        <f>+SUMIFS('BLG1222'!$I:$I,'BLG1222'!$A:$A,'ALL 2022'!$2:$2,'BLG1222'!$D:$D,'ALL 2022'!$D:$D)</f>
        <v>0</v>
      </c>
      <c r="AO484" s="12">
        <f>+SUMIFS('BLG1222'!$I:$I,'BLG1222'!$A:$A,'ALL 2022'!$2:$2,'BLG1222'!$D:$D,'ALL 2022'!$D:$D)</f>
        <v>0</v>
      </c>
      <c r="AP484" s="12">
        <f>+SUMIFS('BLG1222'!$I:$I,'BLG1222'!$A:$A,'ALL 2022'!$2:$2,'BLG1222'!$D:$D,'ALL 2022'!$D:$D)</f>
        <v>0</v>
      </c>
      <c r="AQ484" s="164">
        <f t="shared" si="50"/>
        <v>0</v>
      </c>
      <c r="AR484" s="165">
        <f t="shared" si="51"/>
        <v>0</v>
      </c>
    </row>
    <row r="485" spans="1:44" x14ac:dyDescent="0.25">
      <c r="A485" s="11" t="str">
        <f t="shared" si="47"/>
        <v>6</v>
      </c>
      <c r="B485" s="11" t="str">
        <f t="shared" si="48"/>
        <v>60</v>
      </c>
      <c r="C485" s="11" t="str">
        <f t="shared" si="49"/>
        <v>608</v>
      </c>
      <c r="D485" s="23">
        <v>60801000</v>
      </c>
      <c r="E485" s="119" t="s">
        <v>3269</v>
      </c>
      <c r="F485" s="24" t="s">
        <v>457</v>
      </c>
      <c r="G485" s="12">
        <f>+SUMIFS('BLG1222'!$I:$I,'BLG1222'!$A:$A,'ALL 2022'!$2:$2,'BLG1222'!$D:$D,'ALL 2022'!$D:$D)</f>
        <v>476600425.54000002</v>
      </c>
      <c r="H485" s="12">
        <f>+SUMIFS('BLG1222'!$I:$I,'BLG1222'!$A:$A,'ALL 2022'!$2:$2,'BLG1222'!$D:$D,'ALL 2022'!$D:$D)</f>
        <v>0</v>
      </c>
      <c r="I485" s="12">
        <f>+SUMIFS('BLG1222'!$I:$I,'BLG1222'!$A:$A,'ALL 2022'!$2:$2,'BLG1222'!$D:$D,'ALL 2022'!$D:$D)</f>
        <v>60183019.572400004</v>
      </c>
      <c r="J485" s="12">
        <f>+SUMIFS('BLG1222'!$I:$I,'BLG1222'!$A:$A,'ALL 2022'!$2:$2,'BLG1222'!$D:$D,'ALL 2022'!$D:$D)</f>
        <v>1479229978.9200001</v>
      </c>
      <c r="K485" s="12">
        <f>+SUMIFS('BLG1222'!$I:$I,'BLG1222'!$A:$A,'ALL 2022'!$2:$2,'BLG1222'!$D:$D,'ALL 2022'!$D:$D)</f>
        <v>93605941.200000003</v>
      </c>
      <c r="L485" s="12">
        <f>+SUMIFS('BLG1222'!$I:$I,'BLG1222'!$A:$A,'ALL 2022'!$2:$2,'BLG1222'!$D:$D,'ALL 2022'!$D:$D)</f>
        <v>12914613.25</v>
      </c>
      <c r="M485" s="12">
        <f>+SUMIFS('BLG1222'!$I:$I,'BLG1222'!$A:$A,'ALL 2022'!$2:$2,'BLG1222'!$D:$D,'ALL 2022'!$D:$D)</f>
        <v>59399798.509999998</v>
      </c>
      <c r="N485" s="12">
        <f>+SUMIFS('BLG1222'!$I:$I,'BLG1222'!$A:$A,'ALL 2022'!$2:$2,'BLG1222'!$D:$D,'ALL 2022'!$D:$D)</f>
        <v>0</v>
      </c>
      <c r="O485" s="12">
        <f>+SUMIFS('BLG1222'!$I:$I,'BLG1222'!$A:$A,'ALL 2022'!$2:$2,'BLG1222'!$D:$D,'ALL 2022'!$D:$D)</f>
        <v>0</v>
      </c>
      <c r="P485" s="12">
        <f>+SUMIFS('BLG1222'!$I:$I,'BLG1222'!$A:$A,'ALL 2022'!$2:$2,'BLG1222'!$D:$D,'ALL 2022'!$D:$D)</f>
        <v>0</v>
      </c>
      <c r="Q485" s="12">
        <f>+SUMIFS('BLG1222'!$I:$I,'BLG1222'!$A:$A,'ALL 2022'!$2:$2,'BLG1222'!$D:$D,'ALL 2022'!$D:$D)</f>
        <v>0</v>
      </c>
      <c r="R485" s="12">
        <f>+SUMIFS('BLG1222'!$I:$I,'BLG1222'!$A:$A,'ALL 2022'!$2:$2,'BLG1222'!$D:$D,'ALL 2022'!$D:$D)</f>
        <v>0</v>
      </c>
      <c r="S485" s="12">
        <f>+SUMIFS('BLG1222'!$I:$I,'BLG1222'!$A:$A,'ALL 2022'!$2:$2,'BLG1222'!$D:$D,'ALL 2022'!$D:$D)</f>
        <v>2204573.2799999998</v>
      </c>
      <c r="T485" s="12">
        <f>+SUMIFS('BLG1222'!$I:$I,'BLG1222'!$A:$A,'ALL 2022'!$2:$2,'BLG1222'!$D:$D,'ALL 2022'!$D:$D)</f>
        <v>1334374083.6300001</v>
      </c>
      <c r="U485" s="12">
        <f>+SUMIFS('BLG1222'!$I:$I,'BLG1222'!$A:$A,'ALL 2022'!$2:$2,'BLG1222'!$D:$D,'ALL 2022'!$D:$D)</f>
        <v>0</v>
      </c>
      <c r="V485" s="12">
        <f>+SUMIFS('BLG1222'!$I:$I,'BLG1222'!$A:$A,'ALL 2022'!$2:$2,'BLG1222'!$D:$D,'ALL 2022'!$D:$D)</f>
        <v>7200000</v>
      </c>
      <c r="W485" s="12">
        <f>+SUMIFS('BLG1222'!$I:$I,'BLG1222'!$A:$A,'ALL 2022'!$2:$2,'BLG1222'!$D:$D,'ALL 2022'!$D:$D)</f>
        <v>51518484.32</v>
      </c>
      <c r="X485" s="12">
        <f>+SUMIFS('BLG1222'!$I:$I,'BLG1222'!$A:$A,'ALL 2022'!$2:$2,'BLG1222'!$D:$D,'ALL 2022'!$D:$D)</f>
        <v>166700</v>
      </c>
      <c r="Y485" s="12">
        <f>+SUMIFS('BLG1222'!$I:$I,'BLG1222'!$A:$A,'ALL 2022'!$2:$2,'BLG1222'!$D:$D,'ALL 2022'!$D:$D)</f>
        <v>0</v>
      </c>
      <c r="Z485" s="12">
        <f>+SUMIFS('BLG1222'!$I:$I,'BLG1222'!$A:$A,'ALL 2022'!$2:$2,'BLG1222'!$D:$D,'ALL 2022'!$D:$D)</f>
        <v>0</v>
      </c>
      <c r="AA485" s="12">
        <f>+SUMIFS('BLG1222'!$I:$I,'BLG1222'!$A:$A,'ALL 2022'!$2:$2,'BLG1222'!$D:$D,'ALL 2022'!$D:$D)</f>
        <v>0</v>
      </c>
      <c r="AB485" s="12">
        <f>+SUMIFS('BLG1222'!$I:$I,'BLG1222'!$A:$A,'ALL 2022'!$2:$2,'BLG1222'!$D:$D,'ALL 2022'!$D:$D)</f>
        <v>98422865.060000002</v>
      </c>
      <c r="AC485" s="12">
        <f>+SUMIFS('BLG1222'!$I:$I,'BLG1222'!$A:$A,'ALL 2022'!$2:$2,'BLG1222'!$D:$D,'ALL 2022'!$D:$D)</f>
        <v>0</v>
      </c>
      <c r="AD485" s="12">
        <f>+SUMIFS('BLG1222'!$I:$I,'BLG1222'!$A:$A,'ALL 2022'!$2:$2,'BLG1222'!$D:$D,'ALL 2022'!$D:$D)</f>
        <v>0</v>
      </c>
      <c r="AE485" s="12">
        <f>+SUMIFS('BLG1222'!$I:$I,'BLG1222'!$A:$A,'ALL 2022'!$2:$2,'BLG1222'!$D:$D,'ALL 2022'!$D:$D)</f>
        <v>0</v>
      </c>
      <c r="AF485" s="12">
        <f>+SUMIFS('BLG1222'!$I:$I,'BLG1222'!$A:$A,'ALL 2022'!$2:$2,'BLG1222'!$D:$D,'ALL 2022'!$D:$D)</f>
        <v>0</v>
      </c>
      <c r="AG485" s="12">
        <f>+SUMIFS('BLG1222'!$I:$I,'BLG1222'!$A:$A,'ALL 2022'!$2:$2,'BLG1222'!$D:$D,'ALL 2022'!$D:$D)</f>
        <v>0</v>
      </c>
      <c r="AH485" s="12">
        <f>+SUMIFS('BLG1222'!$I:$I,'BLG1222'!$A:$A,'ALL 2022'!$2:$2,'BLG1222'!$D:$D,'ALL 2022'!$D:$D)</f>
        <v>0</v>
      </c>
      <c r="AI485" s="12">
        <f>+SUMIFS('BLG1222'!$I:$I,'BLG1222'!$A:$A,'ALL 2022'!$2:$2,'BLG1222'!$D:$D,'ALL 2022'!$D:$D)</f>
        <v>0</v>
      </c>
      <c r="AJ485" s="12">
        <f>+SUMIFS('BLG1222'!$I:$I,'BLG1222'!$A:$A,'ALL 2022'!$2:$2,'BLG1222'!$D:$D,'ALL 2022'!$D:$D)</f>
        <v>0</v>
      </c>
      <c r="AK485" s="12">
        <f>+SUMIFS('BLG1222'!$I:$I,'BLG1222'!$A:$A,'ALL 2022'!$2:$2,'BLG1222'!$D:$D,'ALL 2022'!$D:$D)</f>
        <v>16809049.629999999</v>
      </c>
      <c r="AL485" s="12">
        <f>+SUMIFS('BLG1222'!$I:$I,'BLG1222'!$A:$A,'ALL 2022'!$2:$2,'BLG1222'!$D:$D,'ALL 2022'!$D:$D)</f>
        <v>154390903.78</v>
      </c>
      <c r="AM485" s="12">
        <f>+SUMIFS('BLG1222'!$I:$I,'BLG1222'!$A:$A,'ALL 2022'!$2:$2,'BLG1222'!$D:$D,'ALL 2022'!$D:$D)</f>
        <v>0</v>
      </c>
      <c r="AN485" s="12">
        <f>+SUMIFS('BLG1222'!$I:$I,'BLG1222'!$A:$A,'ALL 2022'!$2:$2,'BLG1222'!$D:$D,'ALL 2022'!$D:$D)</f>
        <v>0</v>
      </c>
      <c r="AO485" s="12">
        <f>+SUMIFS('BLG1222'!$I:$I,'BLG1222'!$A:$A,'ALL 2022'!$2:$2,'BLG1222'!$D:$D,'ALL 2022'!$D:$D)</f>
        <v>148063808.08000001</v>
      </c>
      <c r="AP485" s="12">
        <f>+SUMIFS('BLG1222'!$I:$I,'BLG1222'!$A:$A,'ALL 2022'!$2:$2,'BLG1222'!$D:$D,'ALL 2022'!$D:$D)</f>
        <v>0</v>
      </c>
      <c r="AQ485" s="164">
        <f t="shared" si="50"/>
        <v>3995084244.7724009</v>
      </c>
      <c r="AR485" s="165">
        <f t="shared" si="51"/>
        <v>844885.69324050727</v>
      </c>
    </row>
    <row r="486" spans="1:44" x14ac:dyDescent="0.25">
      <c r="A486" s="11" t="str">
        <f t="shared" si="47"/>
        <v>6</v>
      </c>
      <c r="B486" s="11" t="str">
        <f t="shared" si="48"/>
        <v>60</v>
      </c>
      <c r="C486" s="11" t="str">
        <f t="shared" si="49"/>
        <v>608</v>
      </c>
      <c r="D486" s="23">
        <v>60802000</v>
      </c>
      <c r="E486" s="119" t="s">
        <v>3269</v>
      </c>
      <c r="F486" s="24" t="s">
        <v>732</v>
      </c>
      <c r="G486" s="12">
        <f>+SUMIFS('BLG1222'!$I:$I,'BLG1222'!$A:$A,'ALL 2022'!$2:$2,'BLG1222'!$D:$D,'ALL 2022'!$D:$D)</f>
        <v>1692904</v>
      </c>
      <c r="H486" s="12">
        <f>+SUMIFS('BLG1222'!$I:$I,'BLG1222'!$A:$A,'ALL 2022'!$2:$2,'BLG1222'!$D:$D,'ALL 2022'!$D:$D)</f>
        <v>0</v>
      </c>
      <c r="I486" s="12">
        <f>+SUMIFS('BLG1222'!$I:$I,'BLG1222'!$A:$A,'ALL 2022'!$2:$2,'BLG1222'!$D:$D,'ALL 2022'!$D:$D)</f>
        <v>26303577</v>
      </c>
      <c r="J486" s="12">
        <f>+SUMIFS('BLG1222'!$I:$I,'BLG1222'!$A:$A,'ALL 2022'!$2:$2,'BLG1222'!$D:$D,'ALL 2022'!$D:$D)</f>
        <v>55842937.600000001</v>
      </c>
      <c r="K486" s="12">
        <f>+SUMIFS('BLG1222'!$I:$I,'BLG1222'!$A:$A,'ALL 2022'!$2:$2,'BLG1222'!$D:$D,'ALL 2022'!$D:$D)</f>
        <v>1491807</v>
      </c>
      <c r="L486" s="12">
        <f>+SUMIFS('BLG1222'!$I:$I,'BLG1222'!$A:$A,'ALL 2022'!$2:$2,'BLG1222'!$D:$D,'ALL 2022'!$D:$D)</f>
        <v>0</v>
      </c>
      <c r="M486" s="12">
        <f>+SUMIFS('BLG1222'!$I:$I,'BLG1222'!$A:$A,'ALL 2022'!$2:$2,'BLG1222'!$D:$D,'ALL 2022'!$D:$D)</f>
        <v>91002.99</v>
      </c>
      <c r="N486" s="12">
        <f>+SUMIFS('BLG1222'!$I:$I,'BLG1222'!$A:$A,'ALL 2022'!$2:$2,'BLG1222'!$D:$D,'ALL 2022'!$D:$D)</f>
        <v>0</v>
      </c>
      <c r="O486" s="12">
        <f>+SUMIFS('BLG1222'!$I:$I,'BLG1222'!$A:$A,'ALL 2022'!$2:$2,'BLG1222'!$D:$D,'ALL 2022'!$D:$D)</f>
        <v>0</v>
      </c>
      <c r="P486" s="12">
        <f>+SUMIFS('BLG1222'!$I:$I,'BLG1222'!$A:$A,'ALL 2022'!$2:$2,'BLG1222'!$D:$D,'ALL 2022'!$D:$D)</f>
        <v>0</v>
      </c>
      <c r="Q486" s="12">
        <f>+SUMIFS('BLG1222'!$I:$I,'BLG1222'!$A:$A,'ALL 2022'!$2:$2,'BLG1222'!$D:$D,'ALL 2022'!$D:$D)</f>
        <v>0</v>
      </c>
      <c r="R486" s="12">
        <f>+SUMIFS('BLG1222'!$I:$I,'BLG1222'!$A:$A,'ALL 2022'!$2:$2,'BLG1222'!$D:$D,'ALL 2022'!$D:$D)</f>
        <v>0</v>
      </c>
      <c r="S486" s="12">
        <f>+SUMIFS('BLG1222'!$I:$I,'BLG1222'!$A:$A,'ALL 2022'!$2:$2,'BLG1222'!$D:$D,'ALL 2022'!$D:$D)</f>
        <v>0</v>
      </c>
      <c r="T486" s="12">
        <f>+SUMIFS('BLG1222'!$I:$I,'BLG1222'!$A:$A,'ALL 2022'!$2:$2,'BLG1222'!$D:$D,'ALL 2022'!$D:$D)</f>
        <v>0</v>
      </c>
      <c r="U486" s="12">
        <f>+SUMIFS('BLG1222'!$I:$I,'BLG1222'!$A:$A,'ALL 2022'!$2:$2,'BLG1222'!$D:$D,'ALL 2022'!$D:$D)</f>
        <v>0</v>
      </c>
      <c r="V486" s="12">
        <f>+SUMIFS('BLG1222'!$I:$I,'BLG1222'!$A:$A,'ALL 2022'!$2:$2,'BLG1222'!$D:$D,'ALL 2022'!$D:$D)</f>
        <v>0</v>
      </c>
      <c r="W486" s="12">
        <f>+SUMIFS('BLG1222'!$I:$I,'BLG1222'!$A:$A,'ALL 2022'!$2:$2,'BLG1222'!$D:$D,'ALL 2022'!$D:$D)</f>
        <v>11969253</v>
      </c>
      <c r="X486" s="12">
        <f>+SUMIFS('BLG1222'!$I:$I,'BLG1222'!$A:$A,'ALL 2022'!$2:$2,'BLG1222'!$D:$D,'ALL 2022'!$D:$D)</f>
        <v>684487</v>
      </c>
      <c r="Y486" s="12">
        <f>+SUMIFS('BLG1222'!$I:$I,'BLG1222'!$A:$A,'ALL 2022'!$2:$2,'BLG1222'!$D:$D,'ALL 2022'!$D:$D)</f>
        <v>0</v>
      </c>
      <c r="Z486" s="12">
        <f>+SUMIFS('BLG1222'!$I:$I,'BLG1222'!$A:$A,'ALL 2022'!$2:$2,'BLG1222'!$D:$D,'ALL 2022'!$D:$D)</f>
        <v>0</v>
      </c>
      <c r="AA486" s="12">
        <f>+SUMIFS('BLG1222'!$I:$I,'BLG1222'!$A:$A,'ALL 2022'!$2:$2,'BLG1222'!$D:$D,'ALL 2022'!$D:$D)</f>
        <v>0</v>
      </c>
      <c r="AB486" s="12">
        <f>+SUMIFS('BLG1222'!$I:$I,'BLG1222'!$A:$A,'ALL 2022'!$2:$2,'BLG1222'!$D:$D,'ALL 2022'!$D:$D)</f>
        <v>0</v>
      </c>
      <c r="AC486" s="12">
        <f>+SUMIFS('BLG1222'!$I:$I,'BLG1222'!$A:$A,'ALL 2022'!$2:$2,'BLG1222'!$D:$D,'ALL 2022'!$D:$D)</f>
        <v>0</v>
      </c>
      <c r="AD486" s="12">
        <f>+SUMIFS('BLG1222'!$I:$I,'BLG1222'!$A:$A,'ALL 2022'!$2:$2,'BLG1222'!$D:$D,'ALL 2022'!$D:$D)</f>
        <v>0</v>
      </c>
      <c r="AE486" s="12">
        <f>+SUMIFS('BLG1222'!$I:$I,'BLG1222'!$A:$A,'ALL 2022'!$2:$2,'BLG1222'!$D:$D,'ALL 2022'!$D:$D)</f>
        <v>0</v>
      </c>
      <c r="AF486" s="12">
        <f>+SUMIFS('BLG1222'!$I:$I,'BLG1222'!$A:$A,'ALL 2022'!$2:$2,'BLG1222'!$D:$D,'ALL 2022'!$D:$D)</f>
        <v>0</v>
      </c>
      <c r="AG486" s="12">
        <f>+SUMIFS('BLG1222'!$I:$I,'BLG1222'!$A:$A,'ALL 2022'!$2:$2,'BLG1222'!$D:$D,'ALL 2022'!$D:$D)</f>
        <v>0</v>
      </c>
      <c r="AH486" s="12">
        <f>+SUMIFS('BLG1222'!$I:$I,'BLG1222'!$A:$A,'ALL 2022'!$2:$2,'BLG1222'!$D:$D,'ALL 2022'!$D:$D)</f>
        <v>0</v>
      </c>
      <c r="AI486" s="12">
        <f>+SUMIFS('BLG1222'!$I:$I,'BLG1222'!$A:$A,'ALL 2022'!$2:$2,'BLG1222'!$D:$D,'ALL 2022'!$D:$D)</f>
        <v>0</v>
      </c>
      <c r="AJ486" s="12">
        <f>+SUMIFS('BLG1222'!$I:$I,'BLG1222'!$A:$A,'ALL 2022'!$2:$2,'BLG1222'!$D:$D,'ALL 2022'!$D:$D)</f>
        <v>0</v>
      </c>
      <c r="AK486" s="12">
        <f>+SUMIFS('BLG1222'!$I:$I,'BLG1222'!$A:$A,'ALL 2022'!$2:$2,'BLG1222'!$D:$D,'ALL 2022'!$D:$D)</f>
        <v>0</v>
      </c>
      <c r="AL486" s="12">
        <f>+SUMIFS('BLG1222'!$I:$I,'BLG1222'!$A:$A,'ALL 2022'!$2:$2,'BLG1222'!$D:$D,'ALL 2022'!$D:$D)</f>
        <v>13574132</v>
      </c>
      <c r="AM486" s="12">
        <f>+SUMIFS('BLG1222'!$I:$I,'BLG1222'!$A:$A,'ALL 2022'!$2:$2,'BLG1222'!$D:$D,'ALL 2022'!$D:$D)</f>
        <v>0</v>
      </c>
      <c r="AN486" s="12">
        <f>+SUMIFS('BLG1222'!$I:$I,'BLG1222'!$A:$A,'ALL 2022'!$2:$2,'BLG1222'!$D:$D,'ALL 2022'!$D:$D)</f>
        <v>0</v>
      </c>
      <c r="AO486" s="12">
        <f>+SUMIFS('BLG1222'!$I:$I,'BLG1222'!$A:$A,'ALL 2022'!$2:$2,'BLG1222'!$D:$D,'ALL 2022'!$D:$D)</f>
        <v>2523235.9700000002</v>
      </c>
      <c r="AP486" s="12">
        <f>+SUMIFS('BLG1222'!$I:$I,'BLG1222'!$A:$A,'ALL 2022'!$2:$2,'BLG1222'!$D:$D,'ALL 2022'!$D:$D)</f>
        <v>0</v>
      </c>
      <c r="AQ486" s="164">
        <f t="shared" si="50"/>
        <v>114173336.55999999</v>
      </c>
      <c r="AR486" s="165">
        <f t="shared" si="51"/>
        <v>24145.528028676865</v>
      </c>
    </row>
    <row r="487" spans="1:44" x14ac:dyDescent="0.25">
      <c r="A487" s="11" t="str">
        <f t="shared" si="47"/>
        <v>6</v>
      </c>
      <c r="B487" s="11" t="str">
        <f t="shared" si="48"/>
        <v>60</v>
      </c>
      <c r="C487" s="11" t="str">
        <f t="shared" si="49"/>
        <v>608</v>
      </c>
      <c r="D487" s="23">
        <v>60803000</v>
      </c>
      <c r="E487" s="119" t="s">
        <v>3269</v>
      </c>
      <c r="F487" s="24" t="s">
        <v>459</v>
      </c>
      <c r="G487" s="12">
        <f>+SUMIFS('BLG1222'!$I:$I,'BLG1222'!$A:$A,'ALL 2022'!$2:$2,'BLG1222'!$D:$D,'ALL 2022'!$D:$D)</f>
        <v>6476016</v>
      </c>
      <c r="H487" s="12">
        <f>+SUMIFS('BLG1222'!$I:$I,'BLG1222'!$A:$A,'ALL 2022'!$2:$2,'BLG1222'!$D:$D,'ALL 2022'!$D:$D)</f>
        <v>0</v>
      </c>
      <c r="I487" s="12">
        <f>+SUMIFS('BLG1222'!$I:$I,'BLG1222'!$A:$A,'ALL 2022'!$2:$2,'BLG1222'!$D:$D,'ALL 2022'!$D:$D)</f>
        <v>16076512.99</v>
      </c>
      <c r="J487" s="12">
        <f>+SUMIFS('BLG1222'!$I:$I,'BLG1222'!$A:$A,'ALL 2022'!$2:$2,'BLG1222'!$D:$D,'ALL 2022'!$D:$D)</f>
        <v>56464637.659999996</v>
      </c>
      <c r="K487" s="12">
        <f>+SUMIFS('BLG1222'!$I:$I,'BLG1222'!$A:$A,'ALL 2022'!$2:$2,'BLG1222'!$D:$D,'ALL 2022'!$D:$D)</f>
        <v>41617983.280000001</v>
      </c>
      <c r="L487" s="12">
        <f>+SUMIFS('BLG1222'!$I:$I,'BLG1222'!$A:$A,'ALL 2022'!$2:$2,'BLG1222'!$D:$D,'ALL 2022'!$D:$D)</f>
        <v>358224.2</v>
      </c>
      <c r="M487" s="12">
        <f>+SUMIFS('BLG1222'!$I:$I,'BLG1222'!$A:$A,'ALL 2022'!$2:$2,'BLG1222'!$D:$D,'ALL 2022'!$D:$D)</f>
        <v>6374164.04</v>
      </c>
      <c r="N487" s="12">
        <f>+SUMIFS('BLG1222'!$I:$I,'BLG1222'!$A:$A,'ALL 2022'!$2:$2,'BLG1222'!$D:$D,'ALL 2022'!$D:$D)</f>
        <v>0</v>
      </c>
      <c r="O487" s="12">
        <f>+SUMIFS('BLG1222'!$I:$I,'BLG1222'!$A:$A,'ALL 2022'!$2:$2,'BLG1222'!$D:$D,'ALL 2022'!$D:$D)</f>
        <v>0</v>
      </c>
      <c r="P487" s="12">
        <f>+SUMIFS('BLG1222'!$I:$I,'BLG1222'!$A:$A,'ALL 2022'!$2:$2,'BLG1222'!$D:$D,'ALL 2022'!$D:$D)</f>
        <v>744951</v>
      </c>
      <c r="Q487" s="12">
        <f>+SUMIFS('BLG1222'!$I:$I,'BLG1222'!$A:$A,'ALL 2022'!$2:$2,'BLG1222'!$D:$D,'ALL 2022'!$D:$D)</f>
        <v>0</v>
      </c>
      <c r="R487" s="12">
        <f>+SUMIFS('BLG1222'!$I:$I,'BLG1222'!$A:$A,'ALL 2022'!$2:$2,'BLG1222'!$D:$D,'ALL 2022'!$D:$D)</f>
        <v>0</v>
      </c>
      <c r="S487" s="12">
        <f>+SUMIFS('BLG1222'!$I:$I,'BLG1222'!$A:$A,'ALL 2022'!$2:$2,'BLG1222'!$D:$D,'ALL 2022'!$D:$D)</f>
        <v>0</v>
      </c>
      <c r="T487" s="12">
        <f>+SUMIFS('BLG1222'!$I:$I,'BLG1222'!$A:$A,'ALL 2022'!$2:$2,'BLG1222'!$D:$D,'ALL 2022'!$D:$D)</f>
        <v>184510094.63</v>
      </c>
      <c r="U487" s="12">
        <f>+SUMIFS('BLG1222'!$I:$I,'BLG1222'!$A:$A,'ALL 2022'!$2:$2,'BLG1222'!$D:$D,'ALL 2022'!$D:$D)</f>
        <v>0</v>
      </c>
      <c r="V487" s="12">
        <f>+SUMIFS('BLG1222'!$I:$I,'BLG1222'!$A:$A,'ALL 2022'!$2:$2,'BLG1222'!$D:$D,'ALL 2022'!$D:$D)</f>
        <v>100000</v>
      </c>
      <c r="W487" s="12">
        <f>+SUMIFS('BLG1222'!$I:$I,'BLG1222'!$A:$A,'ALL 2022'!$2:$2,'BLG1222'!$D:$D,'ALL 2022'!$D:$D)</f>
        <v>0</v>
      </c>
      <c r="X487" s="12">
        <f>+SUMIFS('BLG1222'!$I:$I,'BLG1222'!$A:$A,'ALL 2022'!$2:$2,'BLG1222'!$D:$D,'ALL 2022'!$D:$D)</f>
        <v>0</v>
      </c>
      <c r="Y487" s="12">
        <f>+SUMIFS('BLG1222'!$I:$I,'BLG1222'!$A:$A,'ALL 2022'!$2:$2,'BLG1222'!$D:$D,'ALL 2022'!$D:$D)</f>
        <v>0</v>
      </c>
      <c r="Z487" s="12">
        <f>+SUMIFS('BLG1222'!$I:$I,'BLG1222'!$A:$A,'ALL 2022'!$2:$2,'BLG1222'!$D:$D,'ALL 2022'!$D:$D)</f>
        <v>0</v>
      </c>
      <c r="AA487" s="12">
        <f>+SUMIFS('BLG1222'!$I:$I,'BLG1222'!$A:$A,'ALL 2022'!$2:$2,'BLG1222'!$D:$D,'ALL 2022'!$D:$D)</f>
        <v>0</v>
      </c>
      <c r="AB487" s="12">
        <f>+SUMIFS('BLG1222'!$I:$I,'BLG1222'!$A:$A,'ALL 2022'!$2:$2,'BLG1222'!$D:$D,'ALL 2022'!$D:$D)</f>
        <v>420471</v>
      </c>
      <c r="AC487" s="12">
        <f>+SUMIFS('BLG1222'!$I:$I,'BLG1222'!$A:$A,'ALL 2022'!$2:$2,'BLG1222'!$D:$D,'ALL 2022'!$D:$D)</f>
        <v>0</v>
      </c>
      <c r="AD487" s="12">
        <f>+SUMIFS('BLG1222'!$I:$I,'BLG1222'!$A:$A,'ALL 2022'!$2:$2,'BLG1222'!$D:$D,'ALL 2022'!$D:$D)</f>
        <v>0</v>
      </c>
      <c r="AE487" s="12">
        <f>+SUMIFS('BLG1222'!$I:$I,'BLG1222'!$A:$A,'ALL 2022'!$2:$2,'BLG1222'!$D:$D,'ALL 2022'!$D:$D)</f>
        <v>0</v>
      </c>
      <c r="AF487" s="12">
        <f>+SUMIFS('BLG1222'!$I:$I,'BLG1222'!$A:$A,'ALL 2022'!$2:$2,'BLG1222'!$D:$D,'ALL 2022'!$D:$D)</f>
        <v>0</v>
      </c>
      <c r="AG487" s="12">
        <f>+SUMIFS('BLG1222'!$I:$I,'BLG1222'!$A:$A,'ALL 2022'!$2:$2,'BLG1222'!$D:$D,'ALL 2022'!$D:$D)</f>
        <v>0</v>
      </c>
      <c r="AH487" s="12">
        <f>+SUMIFS('BLG1222'!$I:$I,'BLG1222'!$A:$A,'ALL 2022'!$2:$2,'BLG1222'!$D:$D,'ALL 2022'!$D:$D)</f>
        <v>0</v>
      </c>
      <c r="AI487" s="12">
        <f>+SUMIFS('BLG1222'!$I:$I,'BLG1222'!$A:$A,'ALL 2022'!$2:$2,'BLG1222'!$D:$D,'ALL 2022'!$D:$D)</f>
        <v>0</v>
      </c>
      <c r="AJ487" s="12">
        <f>+SUMIFS('BLG1222'!$I:$I,'BLG1222'!$A:$A,'ALL 2022'!$2:$2,'BLG1222'!$D:$D,'ALL 2022'!$D:$D)</f>
        <v>0</v>
      </c>
      <c r="AK487" s="12">
        <f>+SUMIFS('BLG1222'!$I:$I,'BLG1222'!$A:$A,'ALL 2022'!$2:$2,'BLG1222'!$D:$D,'ALL 2022'!$D:$D)</f>
        <v>1135420.7</v>
      </c>
      <c r="AL487" s="12">
        <f>+SUMIFS('BLG1222'!$I:$I,'BLG1222'!$A:$A,'ALL 2022'!$2:$2,'BLG1222'!$D:$D,'ALL 2022'!$D:$D)</f>
        <v>1337166.6599999999</v>
      </c>
      <c r="AM487" s="12">
        <f>+SUMIFS('BLG1222'!$I:$I,'BLG1222'!$A:$A,'ALL 2022'!$2:$2,'BLG1222'!$D:$D,'ALL 2022'!$D:$D)</f>
        <v>19624000</v>
      </c>
      <c r="AN487" s="12">
        <f>+SUMIFS('BLG1222'!$I:$I,'BLG1222'!$A:$A,'ALL 2022'!$2:$2,'BLG1222'!$D:$D,'ALL 2022'!$D:$D)</f>
        <v>0</v>
      </c>
      <c r="AO487" s="12">
        <f>+SUMIFS('BLG1222'!$I:$I,'BLG1222'!$A:$A,'ALL 2022'!$2:$2,'BLG1222'!$D:$D,'ALL 2022'!$D:$D)</f>
        <v>16492908.439999999</v>
      </c>
      <c r="AP487" s="12">
        <f>+SUMIFS('BLG1222'!$I:$I,'BLG1222'!$A:$A,'ALL 2022'!$2:$2,'BLG1222'!$D:$D,'ALL 2022'!$D:$D)</f>
        <v>0</v>
      </c>
      <c r="AQ487" s="164">
        <f t="shared" si="50"/>
        <v>351732550.60000002</v>
      </c>
      <c r="AR487" s="165">
        <f t="shared" si="51"/>
        <v>74384.864408751106</v>
      </c>
    </row>
    <row r="488" spans="1:44" x14ac:dyDescent="0.25">
      <c r="A488" s="11" t="str">
        <f t="shared" si="47"/>
        <v>6</v>
      </c>
      <c r="B488" s="11" t="str">
        <f t="shared" si="48"/>
        <v>60</v>
      </c>
      <c r="C488" s="11" t="str">
        <f t="shared" si="49"/>
        <v>608</v>
      </c>
      <c r="D488" s="23">
        <v>60804000</v>
      </c>
      <c r="E488" s="119" t="s">
        <v>3269</v>
      </c>
      <c r="F488" s="24" t="s">
        <v>461</v>
      </c>
      <c r="G488" s="12">
        <f>+SUMIFS('BLG1222'!$I:$I,'BLG1222'!$A:$A,'ALL 2022'!$2:$2,'BLG1222'!$D:$D,'ALL 2022'!$D:$D)</f>
        <v>5150562.0999999996</v>
      </c>
      <c r="H488" s="12">
        <f>+SUMIFS('BLG1222'!$I:$I,'BLG1222'!$A:$A,'ALL 2022'!$2:$2,'BLG1222'!$D:$D,'ALL 2022'!$D:$D)</f>
        <v>405000</v>
      </c>
      <c r="I488" s="12">
        <f>+SUMIFS('BLG1222'!$I:$I,'BLG1222'!$A:$A,'ALL 2022'!$2:$2,'BLG1222'!$D:$D,'ALL 2022'!$D:$D)</f>
        <v>-517456449.69</v>
      </c>
      <c r="J488" s="12">
        <f>+SUMIFS('BLG1222'!$I:$I,'BLG1222'!$A:$A,'ALL 2022'!$2:$2,'BLG1222'!$D:$D,'ALL 2022'!$D:$D)</f>
        <v>1116167646.53</v>
      </c>
      <c r="K488" s="12">
        <f>+SUMIFS('BLG1222'!$I:$I,'BLG1222'!$A:$A,'ALL 2022'!$2:$2,'BLG1222'!$D:$D,'ALL 2022'!$D:$D)</f>
        <v>420915482.47000003</v>
      </c>
      <c r="L488" s="12">
        <f>+SUMIFS('BLG1222'!$I:$I,'BLG1222'!$A:$A,'ALL 2022'!$2:$2,'BLG1222'!$D:$D,'ALL 2022'!$D:$D)</f>
        <v>433574.1</v>
      </c>
      <c r="M488" s="12">
        <f>+SUMIFS('BLG1222'!$I:$I,'BLG1222'!$A:$A,'ALL 2022'!$2:$2,'BLG1222'!$D:$D,'ALL 2022'!$D:$D)</f>
        <v>6393575169.8100004</v>
      </c>
      <c r="N488" s="12">
        <f>+SUMIFS('BLG1222'!$I:$I,'BLG1222'!$A:$A,'ALL 2022'!$2:$2,'BLG1222'!$D:$D,'ALL 2022'!$D:$D)</f>
        <v>0</v>
      </c>
      <c r="O488" s="12">
        <f>+SUMIFS('BLG1222'!$I:$I,'BLG1222'!$A:$A,'ALL 2022'!$2:$2,'BLG1222'!$D:$D,'ALL 2022'!$D:$D)</f>
        <v>0</v>
      </c>
      <c r="P488" s="12">
        <f>+SUMIFS('BLG1222'!$I:$I,'BLG1222'!$A:$A,'ALL 2022'!$2:$2,'BLG1222'!$D:$D,'ALL 2022'!$D:$D)</f>
        <v>0</v>
      </c>
      <c r="Q488" s="12">
        <f>+SUMIFS('BLG1222'!$I:$I,'BLG1222'!$A:$A,'ALL 2022'!$2:$2,'BLG1222'!$D:$D,'ALL 2022'!$D:$D)</f>
        <v>0</v>
      </c>
      <c r="R488" s="12">
        <f>+SUMIFS('BLG1222'!$I:$I,'BLG1222'!$A:$A,'ALL 2022'!$2:$2,'BLG1222'!$D:$D,'ALL 2022'!$D:$D)</f>
        <v>0</v>
      </c>
      <c r="S488" s="12">
        <f>+SUMIFS('BLG1222'!$I:$I,'BLG1222'!$A:$A,'ALL 2022'!$2:$2,'BLG1222'!$D:$D,'ALL 2022'!$D:$D)</f>
        <v>0</v>
      </c>
      <c r="T488" s="12">
        <f>+SUMIFS('BLG1222'!$I:$I,'BLG1222'!$A:$A,'ALL 2022'!$2:$2,'BLG1222'!$D:$D,'ALL 2022'!$D:$D)</f>
        <v>491780654.17000002</v>
      </c>
      <c r="U488" s="12">
        <f>+SUMIFS('BLG1222'!$I:$I,'BLG1222'!$A:$A,'ALL 2022'!$2:$2,'BLG1222'!$D:$D,'ALL 2022'!$D:$D)</f>
        <v>0</v>
      </c>
      <c r="V488" s="12">
        <f>+SUMIFS('BLG1222'!$I:$I,'BLG1222'!$A:$A,'ALL 2022'!$2:$2,'BLG1222'!$D:$D,'ALL 2022'!$D:$D)</f>
        <v>428000</v>
      </c>
      <c r="W488" s="12">
        <f>+SUMIFS('BLG1222'!$I:$I,'BLG1222'!$A:$A,'ALL 2022'!$2:$2,'BLG1222'!$D:$D,'ALL 2022'!$D:$D)</f>
        <v>165591825.56</v>
      </c>
      <c r="X488" s="12">
        <f>+SUMIFS('BLG1222'!$I:$I,'BLG1222'!$A:$A,'ALL 2022'!$2:$2,'BLG1222'!$D:$D,'ALL 2022'!$D:$D)</f>
        <v>6656458.4199999999</v>
      </c>
      <c r="Y488" s="12">
        <f>+SUMIFS('BLG1222'!$I:$I,'BLG1222'!$A:$A,'ALL 2022'!$2:$2,'BLG1222'!$D:$D,'ALL 2022'!$D:$D)</f>
        <v>0</v>
      </c>
      <c r="Z488" s="12">
        <f>+SUMIFS('BLG1222'!$I:$I,'BLG1222'!$A:$A,'ALL 2022'!$2:$2,'BLG1222'!$D:$D,'ALL 2022'!$D:$D)</f>
        <v>0</v>
      </c>
      <c r="AA488" s="12">
        <f>+SUMIFS('BLG1222'!$I:$I,'BLG1222'!$A:$A,'ALL 2022'!$2:$2,'BLG1222'!$D:$D,'ALL 2022'!$D:$D)</f>
        <v>0</v>
      </c>
      <c r="AB488" s="12">
        <f>+SUMIFS('BLG1222'!$I:$I,'BLG1222'!$A:$A,'ALL 2022'!$2:$2,'BLG1222'!$D:$D,'ALL 2022'!$D:$D)</f>
        <v>2461603.5099999998</v>
      </c>
      <c r="AC488" s="12">
        <f>+SUMIFS('BLG1222'!$I:$I,'BLG1222'!$A:$A,'ALL 2022'!$2:$2,'BLG1222'!$D:$D,'ALL 2022'!$D:$D)</f>
        <v>0</v>
      </c>
      <c r="AD488" s="12">
        <f>+SUMIFS('BLG1222'!$I:$I,'BLG1222'!$A:$A,'ALL 2022'!$2:$2,'BLG1222'!$D:$D,'ALL 2022'!$D:$D)</f>
        <v>0</v>
      </c>
      <c r="AE488" s="12">
        <f>+SUMIFS('BLG1222'!$I:$I,'BLG1222'!$A:$A,'ALL 2022'!$2:$2,'BLG1222'!$D:$D,'ALL 2022'!$D:$D)</f>
        <v>0</v>
      </c>
      <c r="AF488" s="12">
        <f>+SUMIFS('BLG1222'!$I:$I,'BLG1222'!$A:$A,'ALL 2022'!$2:$2,'BLG1222'!$D:$D,'ALL 2022'!$D:$D)</f>
        <v>0</v>
      </c>
      <c r="AG488" s="12">
        <f>+SUMIFS('BLG1222'!$I:$I,'BLG1222'!$A:$A,'ALL 2022'!$2:$2,'BLG1222'!$D:$D,'ALL 2022'!$D:$D)</f>
        <v>0</v>
      </c>
      <c r="AH488" s="12">
        <f>+SUMIFS('BLG1222'!$I:$I,'BLG1222'!$A:$A,'ALL 2022'!$2:$2,'BLG1222'!$D:$D,'ALL 2022'!$D:$D)</f>
        <v>0</v>
      </c>
      <c r="AI488" s="12">
        <f>+SUMIFS('BLG1222'!$I:$I,'BLG1222'!$A:$A,'ALL 2022'!$2:$2,'BLG1222'!$D:$D,'ALL 2022'!$D:$D)</f>
        <v>0</v>
      </c>
      <c r="AJ488" s="12">
        <f>+SUMIFS('BLG1222'!$I:$I,'BLG1222'!$A:$A,'ALL 2022'!$2:$2,'BLG1222'!$D:$D,'ALL 2022'!$D:$D)</f>
        <v>0</v>
      </c>
      <c r="AK488" s="12">
        <f>+SUMIFS('BLG1222'!$I:$I,'BLG1222'!$A:$A,'ALL 2022'!$2:$2,'BLG1222'!$D:$D,'ALL 2022'!$D:$D)</f>
        <v>-23861.06</v>
      </c>
      <c r="AL488" s="12">
        <f>+SUMIFS('BLG1222'!$I:$I,'BLG1222'!$A:$A,'ALL 2022'!$2:$2,'BLG1222'!$D:$D,'ALL 2022'!$D:$D)</f>
        <v>3355707.34</v>
      </c>
      <c r="AM488" s="12">
        <f>+SUMIFS('BLG1222'!$I:$I,'BLG1222'!$A:$A,'ALL 2022'!$2:$2,'BLG1222'!$D:$D,'ALL 2022'!$D:$D)</f>
        <v>36703673.460000001</v>
      </c>
      <c r="AN488" s="12">
        <f>+SUMIFS('BLG1222'!$I:$I,'BLG1222'!$A:$A,'ALL 2022'!$2:$2,'BLG1222'!$D:$D,'ALL 2022'!$D:$D)</f>
        <v>0</v>
      </c>
      <c r="AO488" s="12">
        <f>+SUMIFS('BLG1222'!$I:$I,'BLG1222'!$A:$A,'ALL 2022'!$2:$2,'BLG1222'!$D:$D,'ALL 2022'!$D:$D)</f>
        <v>63135762.280000001</v>
      </c>
      <c r="AP488" s="12">
        <f>+SUMIFS('BLG1222'!$I:$I,'BLG1222'!$A:$A,'ALL 2022'!$2:$2,'BLG1222'!$D:$D,'ALL 2022'!$D:$D)</f>
        <v>0</v>
      </c>
      <c r="AQ488" s="164">
        <f t="shared" si="50"/>
        <v>8189280809.000001</v>
      </c>
      <c r="AR488" s="165">
        <f t="shared" si="51"/>
        <v>1731879.9228093179</v>
      </c>
    </row>
    <row r="489" spans="1:44" x14ac:dyDescent="0.25">
      <c r="A489" s="11" t="str">
        <f t="shared" si="47"/>
        <v>6</v>
      </c>
      <c r="B489" s="11" t="str">
        <f t="shared" si="48"/>
        <v>60</v>
      </c>
      <c r="C489" s="11" t="str">
        <f t="shared" si="49"/>
        <v>608</v>
      </c>
      <c r="D489" s="23">
        <v>60805000</v>
      </c>
      <c r="E489" s="119" t="s">
        <v>3269</v>
      </c>
      <c r="F489" s="24" t="s">
        <v>2137</v>
      </c>
      <c r="G489" s="12">
        <f>+SUMIFS('BLG1222'!$I:$I,'BLG1222'!$A:$A,'ALL 2022'!$2:$2,'BLG1222'!$D:$D,'ALL 2022'!$D:$D)</f>
        <v>0</v>
      </c>
      <c r="H489" s="12">
        <f>+SUMIFS('BLG1222'!$I:$I,'BLG1222'!$A:$A,'ALL 2022'!$2:$2,'BLG1222'!$D:$D,'ALL 2022'!$D:$D)</f>
        <v>0</v>
      </c>
      <c r="I489" s="12">
        <f>+SUMIFS('BLG1222'!$I:$I,'BLG1222'!$A:$A,'ALL 2022'!$2:$2,'BLG1222'!$D:$D,'ALL 2022'!$D:$D)</f>
        <v>107961483.84999999</v>
      </c>
      <c r="J489" s="12">
        <f>+SUMIFS('BLG1222'!$I:$I,'BLG1222'!$A:$A,'ALL 2022'!$2:$2,'BLG1222'!$D:$D,'ALL 2022'!$D:$D)</f>
        <v>0</v>
      </c>
      <c r="K489" s="12">
        <f>+SUMIFS('BLG1222'!$I:$I,'BLG1222'!$A:$A,'ALL 2022'!$2:$2,'BLG1222'!$D:$D,'ALL 2022'!$D:$D)</f>
        <v>10000</v>
      </c>
      <c r="L489" s="12">
        <f>+SUMIFS('BLG1222'!$I:$I,'BLG1222'!$A:$A,'ALL 2022'!$2:$2,'BLG1222'!$D:$D,'ALL 2022'!$D:$D)</f>
        <v>0</v>
      </c>
      <c r="M489" s="12">
        <f>+SUMIFS('BLG1222'!$I:$I,'BLG1222'!$A:$A,'ALL 2022'!$2:$2,'BLG1222'!$D:$D,'ALL 2022'!$D:$D)</f>
        <v>0</v>
      </c>
      <c r="N489" s="12">
        <f>+SUMIFS('BLG1222'!$I:$I,'BLG1222'!$A:$A,'ALL 2022'!$2:$2,'BLG1222'!$D:$D,'ALL 2022'!$D:$D)</f>
        <v>0</v>
      </c>
      <c r="O489" s="12">
        <f>+SUMIFS('BLG1222'!$I:$I,'BLG1222'!$A:$A,'ALL 2022'!$2:$2,'BLG1222'!$D:$D,'ALL 2022'!$D:$D)</f>
        <v>0</v>
      </c>
      <c r="P489" s="12">
        <f>+SUMIFS('BLG1222'!$I:$I,'BLG1222'!$A:$A,'ALL 2022'!$2:$2,'BLG1222'!$D:$D,'ALL 2022'!$D:$D)</f>
        <v>0</v>
      </c>
      <c r="Q489" s="12">
        <f>+SUMIFS('BLG1222'!$I:$I,'BLG1222'!$A:$A,'ALL 2022'!$2:$2,'BLG1222'!$D:$D,'ALL 2022'!$D:$D)</f>
        <v>0</v>
      </c>
      <c r="R489" s="12">
        <f>+SUMIFS('BLG1222'!$I:$I,'BLG1222'!$A:$A,'ALL 2022'!$2:$2,'BLG1222'!$D:$D,'ALL 2022'!$D:$D)</f>
        <v>0</v>
      </c>
      <c r="S489" s="12">
        <f>+SUMIFS('BLG1222'!$I:$I,'BLG1222'!$A:$A,'ALL 2022'!$2:$2,'BLG1222'!$D:$D,'ALL 2022'!$D:$D)</f>
        <v>0</v>
      </c>
      <c r="T489" s="12">
        <f>+SUMIFS('BLG1222'!$I:$I,'BLG1222'!$A:$A,'ALL 2022'!$2:$2,'BLG1222'!$D:$D,'ALL 2022'!$D:$D)</f>
        <v>-4149533.2</v>
      </c>
      <c r="U489" s="12">
        <f>+SUMIFS('BLG1222'!$I:$I,'BLG1222'!$A:$A,'ALL 2022'!$2:$2,'BLG1222'!$D:$D,'ALL 2022'!$D:$D)</f>
        <v>0</v>
      </c>
      <c r="V489" s="12">
        <f>+SUMIFS('BLG1222'!$I:$I,'BLG1222'!$A:$A,'ALL 2022'!$2:$2,'BLG1222'!$D:$D,'ALL 2022'!$D:$D)</f>
        <v>0</v>
      </c>
      <c r="W489" s="12">
        <f>+SUMIFS('BLG1222'!$I:$I,'BLG1222'!$A:$A,'ALL 2022'!$2:$2,'BLG1222'!$D:$D,'ALL 2022'!$D:$D)</f>
        <v>0</v>
      </c>
      <c r="X489" s="12">
        <f>+SUMIFS('BLG1222'!$I:$I,'BLG1222'!$A:$A,'ALL 2022'!$2:$2,'BLG1222'!$D:$D,'ALL 2022'!$D:$D)</f>
        <v>0</v>
      </c>
      <c r="Y489" s="12">
        <f>+SUMIFS('BLG1222'!$I:$I,'BLG1222'!$A:$A,'ALL 2022'!$2:$2,'BLG1222'!$D:$D,'ALL 2022'!$D:$D)</f>
        <v>0</v>
      </c>
      <c r="Z489" s="12">
        <f>+SUMIFS('BLG1222'!$I:$I,'BLG1222'!$A:$A,'ALL 2022'!$2:$2,'BLG1222'!$D:$D,'ALL 2022'!$D:$D)</f>
        <v>0</v>
      </c>
      <c r="AA489" s="12">
        <f>+SUMIFS('BLG1222'!$I:$I,'BLG1222'!$A:$A,'ALL 2022'!$2:$2,'BLG1222'!$D:$D,'ALL 2022'!$D:$D)</f>
        <v>0</v>
      </c>
      <c r="AB489" s="12">
        <f>+SUMIFS('BLG1222'!$I:$I,'BLG1222'!$A:$A,'ALL 2022'!$2:$2,'BLG1222'!$D:$D,'ALL 2022'!$D:$D)</f>
        <v>0</v>
      </c>
      <c r="AC489" s="12">
        <f>+SUMIFS('BLG1222'!$I:$I,'BLG1222'!$A:$A,'ALL 2022'!$2:$2,'BLG1222'!$D:$D,'ALL 2022'!$D:$D)</f>
        <v>0</v>
      </c>
      <c r="AD489" s="12">
        <f>+SUMIFS('BLG1222'!$I:$I,'BLG1222'!$A:$A,'ALL 2022'!$2:$2,'BLG1222'!$D:$D,'ALL 2022'!$D:$D)</f>
        <v>0</v>
      </c>
      <c r="AE489" s="12">
        <f>+SUMIFS('BLG1222'!$I:$I,'BLG1222'!$A:$A,'ALL 2022'!$2:$2,'BLG1222'!$D:$D,'ALL 2022'!$D:$D)</f>
        <v>0</v>
      </c>
      <c r="AF489" s="12">
        <f>+SUMIFS('BLG1222'!$I:$I,'BLG1222'!$A:$A,'ALL 2022'!$2:$2,'BLG1222'!$D:$D,'ALL 2022'!$D:$D)</f>
        <v>0</v>
      </c>
      <c r="AG489" s="12">
        <f>+SUMIFS('BLG1222'!$I:$I,'BLG1222'!$A:$A,'ALL 2022'!$2:$2,'BLG1222'!$D:$D,'ALL 2022'!$D:$D)</f>
        <v>0</v>
      </c>
      <c r="AH489" s="12">
        <f>+SUMIFS('BLG1222'!$I:$I,'BLG1222'!$A:$A,'ALL 2022'!$2:$2,'BLG1222'!$D:$D,'ALL 2022'!$D:$D)</f>
        <v>0</v>
      </c>
      <c r="AI489" s="12">
        <f>+SUMIFS('BLG1222'!$I:$I,'BLG1222'!$A:$A,'ALL 2022'!$2:$2,'BLG1222'!$D:$D,'ALL 2022'!$D:$D)</f>
        <v>0</v>
      </c>
      <c r="AJ489" s="12">
        <f>+SUMIFS('BLG1222'!$I:$I,'BLG1222'!$A:$A,'ALL 2022'!$2:$2,'BLG1222'!$D:$D,'ALL 2022'!$D:$D)</f>
        <v>0</v>
      </c>
      <c r="AK489" s="12">
        <f>+SUMIFS('BLG1222'!$I:$I,'BLG1222'!$A:$A,'ALL 2022'!$2:$2,'BLG1222'!$D:$D,'ALL 2022'!$D:$D)</f>
        <v>0</v>
      </c>
      <c r="AL489" s="12">
        <f>+SUMIFS('BLG1222'!$I:$I,'BLG1222'!$A:$A,'ALL 2022'!$2:$2,'BLG1222'!$D:$D,'ALL 2022'!$D:$D)</f>
        <v>0</v>
      </c>
      <c r="AM489" s="12">
        <f>+SUMIFS('BLG1222'!$I:$I,'BLG1222'!$A:$A,'ALL 2022'!$2:$2,'BLG1222'!$D:$D,'ALL 2022'!$D:$D)</f>
        <v>0</v>
      </c>
      <c r="AN489" s="12">
        <f>+SUMIFS('BLG1222'!$I:$I,'BLG1222'!$A:$A,'ALL 2022'!$2:$2,'BLG1222'!$D:$D,'ALL 2022'!$D:$D)</f>
        <v>0</v>
      </c>
      <c r="AO489" s="12">
        <f>+SUMIFS('BLG1222'!$I:$I,'BLG1222'!$A:$A,'ALL 2022'!$2:$2,'BLG1222'!$D:$D,'ALL 2022'!$D:$D)</f>
        <v>0</v>
      </c>
      <c r="AP489" s="12">
        <f>+SUMIFS('BLG1222'!$I:$I,'BLG1222'!$A:$A,'ALL 2022'!$2:$2,'BLG1222'!$D:$D,'ALL 2022'!$D:$D)</f>
        <v>0</v>
      </c>
      <c r="AQ489" s="164">
        <f t="shared" si="50"/>
        <v>103821950.64999999</v>
      </c>
      <c r="AR489" s="165">
        <f t="shared" si="51"/>
        <v>21956.403263156779</v>
      </c>
    </row>
    <row r="490" spans="1:44" x14ac:dyDescent="0.25">
      <c r="A490" s="11" t="str">
        <f t="shared" si="47"/>
        <v>6</v>
      </c>
      <c r="B490" s="11" t="str">
        <f t="shared" si="48"/>
        <v>60</v>
      </c>
      <c r="C490" s="11" t="str">
        <f t="shared" si="49"/>
        <v>608</v>
      </c>
      <c r="D490" s="23">
        <v>60806000</v>
      </c>
      <c r="E490" s="119" t="s">
        <v>3269</v>
      </c>
      <c r="F490" s="24" t="s">
        <v>462</v>
      </c>
      <c r="G490" s="12">
        <f>+SUMIFS('BLG1222'!$I:$I,'BLG1222'!$A:$A,'ALL 2022'!$2:$2,'BLG1222'!$D:$D,'ALL 2022'!$D:$D)</f>
        <v>0</v>
      </c>
      <c r="H490" s="12">
        <f>+SUMIFS('BLG1222'!$I:$I,'BLG1222'!$A:$A,'ALL 2022'!$2:$2,'BLG1222'!$D:$D,'ALL 2022'!$D:$D)</f>
        <v>0</v>
      </c>
      <c r="I490" s="12">
        <f>+SUMIFS('BLG1222'!$I:$I,'BLG1222'!$A:$A,'ALL 2022'!$2:$2,'BLG1222'!$D:$D,'ALL 2022'!$D:$D)</f>
        <v>0</v>
      </c>
      <c r="J490" s="12">
        <f>+SUMIFS('BLG1222'!$I:$I,'BLG1222'!$A:$A,'ALL 2022'!$2:$2,'BLG1222'!$D:$D,'ALL 2022'!$D:$D)</f>
        <v>228170752.09999999</v>
      </c>
      <c r="K490" s="12">
        <f>+SUMIFS('BLG1222'!$I:$I,'BLG1222'!$A:$A,'ALL 2022'!$2:$2,'BLG1222'!$D:$D,'ALL 2022'!$D:$D)</f>
        <v>148317443.58000001</v>
      </c>
      <c r="L490" s="12">
        <f>+SUMIFS('BLG1222'!$I:$I,'BLG1222'!$A:$A,'ALL 2022'!$2:$2,'BLG1222'!$D:$D,'ALL 2022'!$D:$D)</f>
        <v>32688.5</v>
      </c>
      <c r="M490" s="12">
        <f>+SUMIFS('BLG1222'!$I:$I,'BLG1222'!$A:$A,'ALL 2022'!$2:$2,'BLG1222'!$D:$D,'ALL 2022'!$D:$D)</f>
        <v>0</v>
      </c>
      <c r="N490" s="12">
        <f>+SUMIFS('BLG1222'!$I:$I,'BLG1222'!$A:$A,'ALL 2022'!$2:$2,'BLG1222'!$D:$D,'ALL 2022'!$D:$D)</f>
        <v>0</v>
      </c>
      <c r="O490" s="12">
        <f>+SUMIFS('BLG1222'!$I:$I,'BLG1222'!$A:$A,'ALL 2022'!$2:$2,'BLG1222'!$D:$D,'ALL 2022'!$D:$D)</f>
        <v>0</v>
      </c>
      <c r="P490" s="12">
        <f>+SUMIFS('BLG1222'!$I:$I,'BLG1222'!$A:$A,'ALL 2022'!$2:$2,'BLG1222'!$D:$D,'ALL 2022'!$D:$D)</f>
        <v>0</v>
      </c>
      <c r="Q490" s="12">
        <f>+SUMIFS('BLG1222'!$I:$I,'BLG1222'!$A:$A,'ALL 2022'!$2:$2,'BLG1222'!$D:$D,'ALL 2022'!$D:$D)</f>
        <v>0</v>
      </c>
      <c r="R490" s="12">
        <f>+SUMIFS('BLG1222'!$I:$I,'BLG1222'!$A:$A,'ALL 2022'!$2:$2,'BLG1222'!$D:$D,'ALL 2022'!$D:$D)</f>
        <v>0</v>
      </c>
      <c r="S490" s="12">
        <f>+SUMIFS('BLG1222'!$I:$I,'BLG1222'!$A:$A,'ALL 2022'!$2:$2,'BLG1222'!$D:$D,'ALL 2022'!$D:$D)</f>
        <v>0</v>
      </c>
      <c r="T490" s="12">
        <f>+SUMIFS('BLG1222'!$I:$I,'BLG1222'!$A:$A,'ALL 2022'!$2:$2,'BLG1222'!$D:$D,'ALL 2022'!$D:$D)</f>
        <v>0</v>
      </c>
      <c r="U490" s="12">
        <f>+SUMIFS('BLG1222'!$I:$I,'BLG1222'!$A:$A,'ALL 2022'!$2:$2,'BLG1222'!$D:$D,'ALL 2022'!$D:$D)</f>
        <v>0</v>
      </c>
      <c r="V490" s="12">
        <f>+SUMIFS('BLG1222'!$I:$I,'BLG1222'!$A:$A,'ALL 2022'!$2:$2,'BLG1222'!$D:$D,'ALL 2022'!$D:$D)</f>
        <v>0</v>
      </c>
      <c r="W490" s="12">
        <f>+SUMIFS('BLG1222'!$I:$I,'BLG1222'!$A:$A,'ALL 2022'!$2:$2,'BLG1222'!$D:$D,'ALL 2022'!$D:$D)</f>
        <v>22661509.510000002</v>
      </c>
      <c r="X490" s="12">
        <f>+SUMIFS('BLG1222'!$I:$I,'BLG1222'!$A:$A,'ALL 2022'!$2:$2,'BLG1222'!$D:$D,'ALL 2022'!$D:$D)</f>
        <v>1045450.5</v>
      </c>
      <c r="Y490" s="12">
        <f>+SUMIFS('BLG1222'!$I:$I,'BLG1222'!$A:$A,'ALL 2022'!$2:$2,'BLG1222'!$D:$D,'ALL 2022'!$D:$D)</f>
        <v>0</v>
      </c>
      <c r="Z490" s="12">
        <f>+SUMIFS('BLG1222'!$I:$I,'BLG1222'!$A:$A,'ALL 2022'!$2:$2,'BLG1222'!$D:$D,'ALL 2022'!$D:$D)</f>
        <v>0</v>
      </c>
      <c r="AA490" s="12">
        <f>+SUMIFS('BLG1222'!$I:$I,'BLG1222'!$A:$A,'ALL 2022'!$2:$2,'BLG1222'!$D:$D,'ALL 2022'!$D:$D)</f>
        <v>0</v>
      </c>
      <c r="AB490" s="12">
        <f>+SUMIFS('BLG1222'!$I:$I,'BLG1222'!$A:$A,'ALL 2022'!$2:$2,'BLG1222'!$D:$D,'ALL 2022'!$D:$D)</f>
        <v>0</v>
      </c>
      <c r="AC490" s="12">
        <f>+SUMIFS('BLG1222'!$I:$I,'BLG1222'!$A:$A,'ALL 2022'!$2:$2,'BLG1222'!$D:$D,'ALL 2022'!$D:$D)</f>
        <v>0</v>
      </c>
      <c r="AD490" s="12">
        <f>+SUMIFS('BLG1222'!$I:$I,'BLG1222'!$A:$A,'ALL 2022'!$2:$2,'BLG1222'!$D:$D,'ALL 2022'!$D:$D)</f>
        <v>0</v>
      </c>
      <c r="AE490" s="12">
        <f>+SUMIFS('BLG1222'!$I:$I,'BLG1222'!$A:$A,'ALL 2022'!$2:$2,'BLG1222'!$D:$D,'ALL 2022'!$D:$D)</f>
        <v>0</v>
      </c>
      <c r="AF490" s="12">
        <f>+SUMIFS('BLG1222'!$I:$I,'BLG1222'!$A:$A,'ALL 2022'!$2:$2,'BLG1222'!$D:$D,'ALL 2022'!$D:$D)</f>
        <v>0</v>
      </c>
      <c r="AG490" s="12">
        <f>+SUMIFS('BLG1222'!$I:$I,'BLG1222'!$A:$A,'ALL 2022'!$2:$2,'BLG1222'!$D:$D,'ALL 2022'!$D:$D)</f>
        <v>0</v>
      </c>
      <c r="AH490" s="12">
        <f>+SUMIFS('BLG1222'!$I:$I,'BLG1222'!$A:$A,'ALL 2022'!$2:$2,'BLG1222'!$D:$D,'ALL 2022'!$D:$D)</f>
        <v>0</v>
      </c>
      <c r="AI490" s="12">
        <f>+SUMIFS('BLG1222'!$I:$I,'BLG1222'!$A:$A,'ALL 2022'!$2:$2,'BLG1222'!$D:$D,'ALL 2022'!$D:$D)</f>
        <v>0</v>
      </c>
      <c r="AJ490" s="12">
        <f>+SUMIFS('BLG1222'!$I:$I,'BLG1222'!$A:$A,'ALL 2022'!$2:$2,'BLG1222'!$D:$D,'ALL 2022'!$D:$D)</f>
        <v>0</v>
      </c>
      <c r="AK490" s="12">
        <f>+SUMIFS('BLG1222'!$I:$I,'BLG1222'!$A:$A,'ALL 2022'!$2:$2,'BLG1222'!$D:$D,'ALL 2022'!$D:$D)</f>
        <v>23000</v>
      </c>
      <c r="AL490" s="12">
        <f>+SUMIFS('BLG1222'!$I:$I,'BLG1222'!$A:$A,'ALL 2022'!$2:$2,'BLG1222'!$D:$D,'ALL 2022'!$D:$D)</f>
        <v>9431432.0600000005</v>
      </c>
      <c r="AM490" s="12">
        <f>+SUMIFS('BLG1222'!$I:$I,'BLG1222'!$A:$A,'ALL 2022'!$2:$2,'BLG1222'!$D:$D,'ALL 2022'!$D:$D)</f>
        <v>0</v>
      </c>
      <c r="AN490" s="12">
        <f>+SUMIFS('BLG1222'!$I:$I,'BLG1222'!$A:$A,'ALL 2022'!$2:$2,'BLG1222'!$D:$D,'ALL 2022'!$D:$D)</f>
        <v>0</v>
      </c>
      <c r="AO490" s="12">
        <f>+SUMIFS('BLG1222'!$I:$I,'BLG1222'!$A:$A,'ALL 2022'!$2:$2,'BLG1222'!$D:$D,'ALL 2022'!$D:$D)</f>
        <v>21248379.219999999</v>
      </c>
      <c r="AP490" s="12">
        <f>+SUMIFS('BLG1222'!$I:$I,'BLG1222'!$A:$A,'ALL 2022'!$2:$2,'BLG1222'!$D:$D,'ALL 2022'!$D:$D)</f>
        <v>0</v>
      </c>
      <c r="AQ490" s="164">
        <f t="shared" si="50"/>
        <v>430930655.47000003</v>
      </c>
      <c r="AR490" s="165">
        <f t="shared" si="51"/>
        <v>91133.784240411973</v>
      </c>
    </row>
    <row r="491" spans="1:44" x14ac:dyDescent="0.25">
      <c r="A491" s="11" t="str">
        <f t="shared" si="47"/>
        <v>6</v>
      </c>
      <c r="B491" s="11" t="str">
        <f t="shared" si="48"/>
        <v>60</v>
      </c>
      <c r="C491" s="11" t="str">
        <f t="shared" si="49"/>
        <v>608</v>
      </c>
      <c r="D491" s="23">
        <v>60807000</v>
      </c>
      <c r="E491" s="119" t="s">
        <v>3269</v>
      </c>
      <c r="F491" s="24" t="s">
        <v>2138</v>
      </c>
      <c r="G491" s="12">
        <f>+SUMIFS('BLG1222'!$I:$I,'BLG1222'!$A:$A,'ALL 2022'!$2:$2,'BLG1222'!$D:$D,'ALL 2022'!$D:$D)</f>
        <v>32548</v>
      </c>
      <c r="H491" s="12">
        <f>+SUMIFS('BLG1222'!$I:$I,'BLG1222'!$A:$A,'ALL 2022'!$2:$2,'BLG1222'!$D:$D,'ALL 2022'!$D:$D)</f>
        <v>0</v>
      </c>
      <c r="I491" s="12">
        <f>+SUMIFS('BLG1222'!$I:$I,'BLG1222'!$A:$A,'ALL 2022'!$2:$2,'BLG1222'!$D:$D,'ALL 2022'!$D:$D)</f>
        <v>360928777</v>
      </c>
      <c r="J491" s="12">
        <f>+SUMIFS('BLG1222'!$I:$I,'BLG1222'!$A:$A,'ALL 2022'!$2:$2,'BLG1222'!$D:$D,'ALL 2022'!$D:$D)</f>
        <v>32647875</v>
      </c>
      <c r="K491" s="12">
        <f>+SUMIFS('BLG1222'!$I:$I,'BLG1222'!$A:$A,'ALL 2022'!$2:$2,'BLG1222'!$D:$D,'ALL 2022'!$D:$D)</f>
        <v>3521376.82</v>
      </c>
      <c r="L491" s="12">
        <f>+SUMIFS('BLG1222'!$I:$I,'BLG1222'!$A:$A,'ALL 2022'!$2:$2,'BLG1222'!$D:$D,'ALL 2022'!$D:$D)</f>
        <v>157602.04999999999</v>
      </c>
      <c r="M491" s="12">
        <f>+SUMIFS('BLG1222'!$I:$I,'BLG1222'!$A:$A,'ALL 2022'!$2:$2,'BLG1222'!$D:$D,'ALL 2022'!$D:$D)</f>
        <v>0</v>
      </c>
      <c r="N491" s="12">
        <f>+SUMIFS('BLG1222'!$I:$I,'BLG1222'!$A:$A,'ALL 2022'!$2:$2,'BLG1222'!$D:$D,'ALL 2022'!$D:$D)</f>
        <v>0</v>
      </c>
      <c r="O491" s="12">
        <f>+SUMIFS('BLG1222'!$I:$I,'BLG1222'!$A:$A,'ALL 2022'!$2:$2,'BLG1222'!$D:$D,'ALL 2022'!$D:$D)</f>
        <v>0</v>
      </c>
      <c r="P491" s="12">
        <f>+SUMIFS('BLG1222'!$I:$I,'BLG1222'!$A:$A,'ALL 2022'!$2:$2,'BLG1222'!$D:$D,'ALL 2022'!$D:$D)</f>
        <v>0</v>
      </c>
      <c r="Q491" s="12">
        <f>+SUMIFS('BLG1222'!$I:$I,'BLG1222'!$A:$A,'ALL 2022'!$2:$2,'BLG1222'!$D:$D,'ALL 2022'!$D:$D)</f>
        <v>0</v>
      </c>
      <c r="R491" s="12">
        <f>+SUMIFS('BLG1222'!$I:$I,'BLG1222'!$A:$A,'ALL 2022'!$2:$2,'BLG1222'!$D:$D,'ALL 2022'!$D:$D)</f>
        <v>0</v>
      </c>
      <c r="S491" s="12">
        <f>+SUMIFS('BLG1222'!$I:$I,'BLG1222'!$A:$A,'ALL 2022'!$2:$2,'BLG1222'!$D:$D,'ALL 2022'!$D:$D)</f>
        <v>0</v>
      </c>
      <c r="T491" s="12">
        <f>+SUMIFS('BLG1222'!$I:$I,'BLG1222'!$A:$A,'ALL 2022'!$2:$2,'BLG1222'!$D:$D,'ALL 2022'!$D:$D)</f>
        <v>103677928.48</v>
      </c>
      <c r="U491" s="12">
        <f>+SUMIFS('BLG1222'!$I:$I,'BLG1222'!$A:$A,'ALL 2022'!$2:$2,'BLG1222'!$D:$D,'ALL 2022'!$D:$D)</f>
        <v>0</v>
      </c>
      <c r="V491" s="12">
        <f>+SUMIFS('BLG1222'!$I:$I,'BLG1222'!$A:$A,'ALL 2022'!$2:$2,'BLG1222'!$D:$D,'ALL 2022'!$D:$D)</f>
        <v>239909</v>
      </c>
      <c r="W491" s="12">
        <f>+SUMIFS('BLG1222'!$I:$I,'BLG1222'!$A:$A,'ALL 2022'!$2:$2,'BLG1222'!$D:$D,'ALL 2022'!$D:$D)</f>
        <v>128475.32</v>
      </c>
      <c r="X491" s="12">
        <f>+SUMIFS('BLG1222'!$I:$I,'BLG1222'!$A:$A,'ALL 2022'!$2:$2,'BLG1222'!$D:$D,'ALL 2022'!$D:$D)</f>
        <v>0</v>
      </c>
      <c r="Y491" s="12">
        <f>+SUMIFS('BLG1222'!$I:$I,'BLG1222'!$A:$A,'ALL 2022'!$2:$2,'BLG1222'!$D:$D,'ALL 2022'!$D:$D)</f>
        <v>0</v>
      </c>
      <c r="Z491" s="12">
        <f>+SUMIFS('BLG1222'!$I:$I,'BLG1222'!$A:$A,'ALL 2022'!$2:$2,'BLG1222'!$D:$D,'ALL 2022'!$D:$D)</f>
        <v>0</v>
      </c>
      <c r="AA491" s="12">
        <f>+SUMIFS('BLG1222'!$I:$I,'BLG1222'!$A:$A,'ALL 2022'!$2:$2,'BLG1222'!$D:$D,'ALL 2022'!$D:$D)</f>
        <v>0</v>
      </c>
      <c r="AB491" s="12">
        <f>+SUMIFS('BLG1222'!$I:$I,'BLG1222'!$A:$A,'ALL 2022'!$2:$2,'BLG1222'!$D:$D,'ALL 2022'!$D:$D)</f>
        <v>0</v>
      </c>
      <c r="AC491" s="12">
        <f>+SUMIFS('BLG1222'!$I:$I,'BLG1222'!$A:$A,'ALL 2022'!$2:$2,'BLG1222'!$D:$D,'ALL 2022'!$D:$D)</f>
        <v>0</v>
      </c>
      <c r="AD491" s="12">
        <f>+SUMIFS('BLG1222'!$I:$I,'BLG1222'!$A:$A,'ALL 2022'!$2:$2,'BLG1222'!$D:$D,'ALL 2022'!$D:$D)</f>
        <v>0</v>
      </c>
      <c r="AE491" s="12">
        <f>+SUMIFS('BLG1222'!$I:$I,'BLG1222'!$A:$A,'ALL 2022'!$2:$2,'BLG1222'!$D:$D,'ALL 2022'!$D:$D)</f>
        <v>0</v>
      </c>
      <c r="AF491" s="12">
        <f>+SUMIFS('BLG1222'!$I:$I,'BLG1222'!$A:$A,'ALL 2022'!$2:$2,'BLG1222'!$D:$D,'ALL 2022'!$D:$D)</f>
        <v>0</v>
      </c>
      <c r="AG491" s="12">
        <f>+SUMIFS('BLG1222'!$I:$I,'BLG1222'!$A:$A,'ALL 2022'!$2:$2,'BLG1222'!$D:$D,'ALL 2022'!$D:$D)</f>
        <v>200473525</v>
      </c>
      <c r="AH491" s="12">
        <f>+SUMIFS('BLG1222'!$I:$I,'BLG1222'!$A:$A,'ALL 2022'!$2:$2,'BLG1222'!$D:$D,'ALL 2022'!$D:$D)</f>
        <v>192974285.19999999</v>
      </c>
      <c r="AI491" s="12">
        <f>+SUMIFS('BLG1222'!$I:$I,'BLG1222'!$A:$A,'ALL 2022'!$2:$2,'BLG1222'!$D:$D,'ALL 2022'!$D:$D)</f>
        <v>0</v>
      </c>
      <c r="AJ491" s="12">
        <f>+SUMIFS('BLG1222'!$I:$I,'BLG1222'!$A:$A,'ALL 2022'!$2:$2,'BLG1222'!$D:$D,'ALL 2022'!$D:$D)</f>
        <v>0</v>
      </c>
      <c r="AK491" s="12">
        <f>+SUMIFS('BLG1222'!$I:$I,'BLG1222'!$A:$A,'ALL 2022'!$2:$2,'BLG1222'!$D:$D,'ALL 2022'!$D:$D)</f>
        <v>1156624.82</v>
      </c>
      <c r="AL491" s="12">
        <f>+SUMIFS('BLG1222'!$I:$I,'BLG1222'!$A:$A,'ALL 2022'!$2:$2,'BLG1222'!$D:$D,'ALL 2022'!$D:$D)</f>
        <v>0</v>
      </c>
      <c r="AM491" s="12">
        <f>+SUMIFS('BLG1222'!$I:$I,'BLG1222'!$A:$A,'ALL 2022'!$2:$2,'BLG1222'!$D:$D,'ALL 2022'!$D:$D)</f>
        <v>0</v>
      </c>
      <c r="AN491" s="12">
        <f>+SUMIFS('BLG1222'!$I:$I,'BLG1222'!$A:$A,'ALL 2022'!$2:$2,'BLG1222'!$D:$D,'ALL 2022'!$D:$D)</f>
        <v>0</v>
      </c>
      <c r="AO491" s="12">
        <f>+SUMIFS('BLG1222'!$I:$I,'BLG1222'!$A:$A,'ALL 2022'!$2:$2,'BLG1222'!$D:$D,'ALL 2022'!$D:$D)</f>
        <v>55343</v>
      </c>
      <c r="AP491" s="12">
        <f>+SUMIFS('BLG1222'!$I:$I,'BLG1222'!$A:$A,'ALL 2022'!$2:$2,'BLG1222'!$D:$D,'ALL 2022'!$D:$D)</f>
        <v>0</v>
      </c>
      <c r="AQ491" s="164">
        <f t="shared" si="50"/>
        <v>895994269.69000018</v>
      </c>
      <c r="AR491" s="165">
        <f t="shared" si="51"/>
        <v>189486.05168392006</v>
      </c>
    </row>
    <row r="492" spans="1:44" x14ac:dyDescent="0.25">
      <c r="A492" s="11" t="str">
        <f t="shared" si="47"/>
        <v>6</v>
      </c>
      <c r="B492" s="11" t="str">
        <f t="shared" si="48"/>
        <v>60</v>
      </c>
      <c r="C492" s="11" t="str">
        <f t="shared" si="49"/>
        <v>608</v>
      </c>
      <c r="D492" s="23">
        <v>60808000</v>
      </c>
      <c r="E492" s="119" t="s">
        <v>3269</v>
      </c>
      <c r="F492" s="24" t="s">
        <v>464</v>
      </c>
      <c r="G492" s="12">
        <f>+SUMIFS('BLG1222'!$I:$I,'BLG1222'!$A:$A,'ALL 2022'!$2:$2,'BLG1222'!$D:$D,'ALL 2022'!$D:$D)</f>
        <v>8837250</v>
      </c>
      <c r="H492" s="12">
        <f>+SUMIFS('BLG1222'!$I:$I,'BLG1222'!$A:$A,'ALL 2022'!$2:$2,'BLG1222'!$D:$D,'ALL 2022'!$D:$D)</f>
        <v>0</v>
      </c>
      <c r="I492" s="12">
        <f>+SUMIFS('BLG1222'!$I:$I,'BLG1222'!$A:$A,'ALL 2022'!$2:$2,'BLG1222'!$D:$D,'ALL 2022'!$D:$D)</f>
        <v>7159500</v>
      </c>
      <c r="J492" s="12">
        <f>+SUMIFS('BLG1222'!$I:$I,'BLG1222'!$A:$A,'ALL 2022'!$2:$2,'BLG1222'!$D:$D,'ALL 2022'!$D:$D)</f>
        <v>3029142011.0300002</v>
      </c>
      <c r="K492" s="12">
        <f>+SUMIFS('BLG1222'!$I:$I,'BLG1222'!$A:$A,'ALL 2022'!$2:$2,'BLG1222'!$D:$D,'ALL 2022'!$D:$D)</f>
        <v>2185009011.3299999</v>
      </c>
      <c r="L492" s="12">
        <f>+SUMIFS('BLG1222'!$I:$I,'BLG1222'!$A:$A,'ALL 2022'!$2:$2,'BLG1222'!$D:$D,'ALL 2022'!$D:$D)</f>
        <v>2065100</v>
      </c>
      <c r="M492" s="12">
        <f>+SUMIFS('BLG1222'!$I:$I,'BLG1222'!$A:$A,'ALL 2022'!$2:$2,'BLG1222'!$D:$D,'ALL 2022'!$D:$D)</f>
        <v>22955380.260000002</v>
      </c>
      <c r="N492" s="12">
        <f>+SUMIFS('BLG1222'!$I:$I,'BLG1222'!$A:$A,'ALL 2022'!$2:$2,'BLG1222'!$D:$D,'ALL 2022'!$D:$D)</f>
        <v>0</v>
      </c>
      <c r="O492" s="12">
        <f>+SUMIFS('BLG1222'!$I:$I,'BLG1222'!$A:$A,'ALL 2022'!$2:$2,'BLG1222'!$D:$D,'ALL 2022'!$D:$D)</f>
        <v>0</v>
      </c>
      <c r="P492" s="12">
        <f>+SUMIFS('BLG1222'!$I:$I,'BLG1222'!$A:$A,'ALL 2022'!$2:$2,'BLG1222'!$D:$D,'ALL 2022'!$D:$D)</f>
        <v>0</v>
      </c>
      <c r="Q492" s="12">
        <f>+SUMIFS('BLG1222'!$I:$I,'BLG1222'!$A:$A,'ALL 2022'!$2:$2,'BLG1222'!$D:$D,'ALL 2022'!$D:$D)</f>
        <v>0</v>
      </c>
      <c r="R492" s="12">
        <f>+SUMIFS('BLG1222'!$I:$I,'BLG1222'!$A:$A,'ALL 2022'!$2:$2,'BLG1222'!$D:$D,'ALL 2022'!$D:$D)</f>
        <v>0</v>
      </c>
      <c r="S492" s="12">
        <f>+SUMIFS('BLG1222'!$I:$I,'BLG1222'!$A:$A,'ALL 2022'!$2:$2,'BLG1222'!$D:$D,'ALL 2022'!$D:$D)</f>
        <v>0</v>
      </c>
      <c r="T492" s="12">
        <f>+SUMIFS('BLG1222'!$I:$I,'BLG1222'!$A:$A,'ALL 2022'!$2:$2,'BLG1222'!$D:$D,'ALL 2022'!$D:$D)</f>
        <v>114017368.31999999</v>
      </c>
      <c r="U492" s="12">
        <f>+SUMIFS('BLG1222'!$I:$I,'BLG1222'!$A:$A,'ALL 2022'!$2:$2,'BLG1222'!$D:$D,'ALL 2022'!$D:$D)</f>
        <v>0</v>
      </c>
      <c r="V492" s="12">
        <f>+SUMIFS('BLG1222'!$I:$I,'BLG1222'!$A:$A,'ALL 2022'!$2:$2,'BLG1222'!$D:$D,'ALL 2022'!$D:$D)</f>
        <v>0</v>
      </c>
      <c r="W492" s="12">
        <f>+SUMIFS('BLG1222'!$I:$I,'BLG1222'!$A:$A,'ALL 2022'!$2:$2,'BLG1222'!$D:$D,'ALL 2022'!$D:$D)</f>
        <v>41501478.960000001</v>
      </c>
      <c r="X492" s="12">
        <f>+SUMIFS('BLG1222'!$I:$I,'BLG1222'!$A:$A,'ALL 2022'!$2:$2,'BLG1222'!$D:$D,'ALL 2022'!$D:$D)</f>
        <v>8843845</v>
      </c>
      <c r="Y492" s="12">
        <f>+SUMIFS('BLG1222'!$I:$I,'BLG1222'!$A:$A,'ALL 2022'!$2:$2,'BLG1222'!$D:$D,'ALL 2022'!$D:$D)</f>
        <v>0</v>
      </c>
      <c r="Z492" s="12">
        <f>+SUMIFS('BLG1222'!$I:$I,'BLG1222'!$A:$A,'ALL 2022'!$2:$2,'BLG1222'!$D:$D,'ALL 2022'!$D:$D)</f>
        <v>0</v>
      </c>
      <c r="AA492" s="12">
        <f>+SUMIFS('BLG1222'!$I:$I,'BLG1222'!$A:$A,'ALL 2022'!$2:$2,'BLG1222'!$D:$D,'ALL 2022'!$D:$D)</f>
        <v>0</v>
      </c>
      <c r="AB492" s="12">
        <f>+SUMIFS('BLG1222'!$I:$I,'BLG1222'!$A:$A,'ALL 2022'!$2:$2,'BLG1222'!$D:$D,'ALL 2022'!$D:$D)</f>
        <v>6281707</v>
      </c>
      <c r="AC492" s="12">
        <f>+SUMIFS('BLG1222'!$I:$I,'BLG1222'!$A:$A,'ALL 2022'!$2:$2,'BLG1222'!$D:$D,'ALL 2022'!$D:$D)</f>
        <v>0</v>
      </c>
      <c r="AD492" s="12">
        <f>+SUMIFS('BLG1222'!$I:$I,'BLG1222'!$A:$A,'ALL 2022'!$2:$2,'BLG1222'!$D:$D,'ALL 2022'!$D:$D)</f>
        <v>0</v>
      </c>
      <c r="AE492" s="12">
        <f>+SUMIFS('BLG1222'!$I:$I,'BLG1222'!$A:$A,'ALL 2022'!$2:$2,'BLG1222'!$D:$D,'ALL 2022'!$D:$D)</f>
        <v>0</v>
      </c>
      <c r="AF492" s="12">
        <f>+SUMIFS('BLG1222'!$I:$I,'BLG1222'!$A:$A,'ALL 2022'!$2:$2,'BLG1222'!$D:$D,'ALL 2022'!$D:$D)</f>
        <v>480037942.19</v>
      </c>
      <c r="AG492" s="12">
        <f>+SUMIFS('BLG1222'!$I:$I,'BLG1222'!$A:$A,'ALL 2022'!$2:$2,'BLG1222'!$D:$D,'ALL 2022'!$D:$D)</f>
        <v>0</v>
      </c>
      <c r="AH492" s="12">
        <f>+SUMIFS('BLG1222'!$I:$I,'BLG1222'!$A:$A,'ALL 2022'!$2:$2,'BLG1222'!$D:$D,'ALL 2022'!$D:$D)</f>
        <v>0</v>
      </c>
      <c r="AI492" s="12">
        <f>+SUMIFS('BLG1222'!$I:$I,'BLG1222'!$A:$A,'ALL 2022'!$2:$2,'BLG1222'!$D:$D,'ALL 2022'!$D:$D)</f>
        <v>0</v>
      </c>
      <c r="AJ492" s="12">
        <f>+SUMIFS('BLG1222'!$I:$I,'BLG1222'!$A:$A,'ALL 2022'!$2:$2,'BLG1222'!$D:$D,'ALL 2022'!$D:$D)</f>
        <v>0</v>
      </c>
      <c r="AK492" s="12">
        <f>+SUMIFS('BLG1222'!$I:$I,'BLG1222'!$A:$A,'ALL 2022'!$2:$2,'BLG1222'!$D:$D,'ALL 2022'!$D:$D)</f>
        <v>4961564</v>
      </c>
      <c r="AL492" s="12">
        <f>+SUMIFS('BLG1222'!$I:$I,'BLG1222'!$A:$A,'ALL 2022'!$2:$2,'BLG1222'!$D:$D,'ALL 2022'!$D:$D)</f>
        <v>0</v>
      </c>
      <c r="AM492" s="12">
        <f>+SUMIFS('BLG1222'!$I:$I,'BLG1222'!$A:$A,'ALL 2022'!$2:$2,'BLG1222'!$D:$D,'ALL 2022'!$D:$D)</f>
        <v>155105000</v>
      </c>
      <c r="AN492" s="12">
        <f>+SUMIFS('BLG1222'!$I:$I,'BLG1222'!$A:$A,'ALL 2022'!$2:$2,'BLG1222'!$D:$D,'ALL 2022'!$D:$D)</f>
        <v>0</v>
      </c>
      <c r="AO492" s="12">
        <f>+SUMIFS('BLG1222'!$I:$I,'BLG1222'!$A:$A,'ALL 2022'!$2:$2,'BLG1222'!$D:$D,'ALL 2022'!$D:$D)</f>
        <v>36920952.689999998</v>
      </c>
      <c r="AP492" s="12">
        <f>+SUMIFS('BLG1222'!$I:$I,'BLG1222'!$A:$A,'ALL 2022'!$2:$2,'BLG1222'!$D:$D,'ALL 2022'!$D:$D)</f>
        <v>0</v>
      </c>
      <c r="AQ492" s="164">
        <f t="shared" si="50"/>
        <v>6102838110.7799997</v>
      </c>
      <c r="AR492" s="165">
        <f t="shared" si="51"/>
        <v>1290636.2649818654</v>
      </c>
    </row>
    <row r="493" spans="1:44" x14ac:dyDescent="0.25">
      <c r="A493" s="11" t="str">
        <f t="shared" si="47"/>
        <v>6</v>
      </c>
      <c r="B493" s="11" t="str">
        <f t="shared" si="48"/>
        <v>60</v>
      </c>
      <c r="C493" s="11" t="str">
        <f t="shared" si="49"/>
        <v>608</v>
      </c>
      <c r="D493" s="23">
        <v>60809000</v>
      </c>
      <c r="E493" s="119" t="s">
        <v>3269</v>
      </c>
      <c r="F493" s="24" t="s">
        <v>733</v>
      </c>
      <c r="G493" s="12">
        <f>+SUMIFS('BLG1222'!$I:$I,'BLG1222'!$A:$A,'ALL 2022'!$2:$2,'BLG1222'!$D:$D,'ALL 2022'!$D:$D)</f>
        <v>516000</v>
      </c>
      <c r="H493" s="12">
        <f>+SUMIFS('BLG1222'!$I:$I,'BLG1222'!$A:$A,'ALL 2022'!$2:$2,'BLG1222'!$D:$D,'ALL 2022'!$D:$D)</f>
        <v>-519709.55</v>
      </c>
      <c r="I493" s="12">
        <f>+SUMIFS('BLG1222'!$I:$I,'BLG1222'!$A:$A,'ALL 2022'!$2:$2,'BLG1222'!$D:$D,'ALL 2022'!$D:$D)</f>
        <v>861782196</v>
      </c>
      <c r="J493" s="12">
        <f>+SUMIFS('BLG1222'!$I:$I,'BLG1222'!$A:$A,'ALL 2022'!$2:$2,'BLG1222'!$D:$D,'ALL 2022'!$D:$D)</f>
        <v>25926900</v>
      </c>
      <c r="K493" s="12">
        <f>+SUMIFS('BLG1222'!$I:$I,'BLG1222'!$A:$A,'ALL 2022'!$2:$2,'BLG1222'!$D:$D,'ALL 2022'!$D:$D)</f>
        <v>4350000</v>
      </c>
      <c r="L493" s="12">
        <f>+SUMIFS('BLG1222'!$I:$I,'BLG1222'!$A:$A,'ALL 2022'!$2:$2,'BLG1222'!$D:$D,'ALL 2022'!$D:$D)</f>
        <v>0</v>
      </c>
      <c r="M493" s="12">
        <f>+SUMIFS('BLG1222'!$I:$I,'BLG1222'!$A:$A,'ALL 2022'!$2:$2,'BLG1222'!$D:$D,'ALL 2022'!$D:$D)</f>
        <v>0</v>
      </c>
      <c r="N493" s="12">
        <f>+SUMIFS('BLG1222'!$I:$I,'BLG1222'!$A:$A,'ALL 2022'!$2:$2,'BLG1222'!$D:$D,'ALL 2022'!$D:$D)</f>
        <v>0</v>
      </c>
      <c r="O493" s="12">
        <f>+SUMIFS('BLG1222'!$I:$I,'BLG1222'!$A:$A,'ALL 2022'!$2:$2,'BLG1222'!$D:$D,'ALL 2022'!$D:$D)</f>
        <v>0</v>
      </c>
      <c r="P493" s="12">
        <f>+SUMIFS('BLG1222'!$I:$I,'BLG1222'!$A:$A,'ALL 2022'!$2:$2,'BLG1222'!$D:$D,'ALL 2022'!$D:$D)</f>
        <v>0</v>
      </c>
      <c r="Q493" s="12">
        <f>+SUMIFS('BLG1222'!$I:$I,'BLG1222'!$A:$A,'ALL 2022'!$2:$2,'BLG1222'!$D:$D,'ALL 2022'!$D:$D)</f>
        <v>0</v>
      </c>
      <c r="R493" s="12">
        <f>+SUMIFS('BLG1222'!$I:$I,'BLG1222'!$A:$A,'ALL 2022'!$2:$2,'BLG1222'!$D:$D,'ALL 2022'!$D:$D)</f>
        <v>0</v>
      </c>
      <c r="S493" s="12">
        <f>+SUMIFS('BLG1222'!$I:$I,'BLG1222'!$A:$A,'ALL 2022'!$2:$2,'BLG1222'!$D:$D,'ALL 2022'!$D:$D)</f>
        <v>0</v>
      </c>
      <c r="T493" s="12">
        <f>+SUMIFS('BLG1222'!$I:$I,'BLG1222'!$A:$A,'ALL 2022'!$2:$2,'BLG1222'!$D:$D,'ALL 2022'!$D:$D)</f>
        <v>0</v>
      </c>
      <c r="U493" s="12">
        <f>+SUMIFS('BLG1222'!$I:$I,'BLG1222'!$A:$A,'ALL 2022'!$2:$2,'BLG1222'!$D:$D,'ALL 2022'!$D:$D)</f>
        <v>0</v>
      </c>
      <c r="V493" s="12">
        <f>+SUMIFS('BLG1222'!$I:$I,'BLG1222'!$A:$A,'ALL 2022'!$2:$2,'BLG1222'!$D:$D,'ALL 2022'!$D:$D)</f>
        <v>0</v>
      </c>
      <c r="W493" s="12">
        <f>+SUMIFS('BLG1222'!$I:$I,'BLG1222'!$A:$A,'ALL 2022'!$2:$2,'BLG1222'!$D:$D,'ALL 2022'!$D:$D)</f>
        <v>0</v>
      </c>
      <c r="X493" s="12">
        <f>+SUMIFS('BLG1222'!$I:$I,'BLG1222'!$A:$A,'ALL 2022'!$2:$2,'BLG1222'!$D:$D,'ALL 2022'!$D:$D)</f>
        <v>0</v>
      </c>
      <c r="Y493" s="12">
        <f>+SUMIFS('BLG1222'!$I:$I,'BLG1222'!$A:$A,'ALL 2022'!$2:$2,'BLG1222'!$D:$D,'ALL 2022'!$D:$D)</f>
        <v>0</v>
      </c>
      <c r="Z493" s="12">
        <f>+SUMIFS('BLG1222'!$I:$I,'BLG1222'!$A:$A,'ALL 2022'!$2:$2,'BLG1222'!$D:$D,'ALL 2022'!$D:$D)</f>
        <v>0</v>
      </c>
      <c r="AA493" s="12">
        <f>+SUMIFS('BLG1222'!$I:$I,'BLG1222'!$A:$A,'ALL 2022'!$2:$2,'BLG1222'!$D:$D,'ALL 2022'!$D:$D)</f>
        <v>0</v>
      </c>
      <c r="AB493" s="12">
        <f>+SUMIFS('BLG1222'!$I:$I,'BLG1222'!$A:$A,'ALL 2022'!$2:$2,'BLG1222'!$D:$D,'ALL 2022'!$D:$D)</f>
        <v>0</v>
      </c>
      <c r="AC493" s="12">
        <f>+SUMIFS('BLG1222'!$I:$I,'BLG1222'!$A:$A,'ALL 2022'!$2:$2,'BLG1222'!$D:$D,'ALL 2022'!$D:$D)</f>
        <v>0</v>
      </c>
      <c r="AD493" s="12">
        <f>+SUMIFS('BLG1222'!$I:$I,'BLG1222'!$A:$A,'ALL 2022'!$2:$2,'BLG1222'!$D:$D,'ALL 2022'!$D:$D)</f>
        <v>0</v>
      </c>
      <c r="AE493" s="12">
        <f>+SUMIFS('BLG1222'!$I:$I,'BLG1222'!$A:$A,'ALL 2022'!$2:$2,'BLG1222'!$D:$D,'ALL 2022'!$D:$D)</f>
        <v>0</v>
      </c>
      <c r="AF493" s="12">
        <f>+SUMIFS('BLG1222'!$I:$I,'BLG1222'!$A:$A,'ALL 2022'!$2:$2,'BLG1222'!$D:$D,'ALL 2022'!$D:$D)</f>
        <v>0</v>
      </c>
      <c r="AG493" s="12">
        <f>+SUMIFS('BLG1222'!$I:$I,'BLG1222'!$A:$A,'ALL 2022'!$2:$2,'BLG1222'!$D:$D,'ALL 2022'!$D:$D)</f>
        <v>0</v>
      </c>
      <c r="AH493" s="12">
        <f>+SUMIFS('BLG1222'!$I:$I,'BLG1222'!$A:$A,'ALL 2022'!$2:$2,'BLG1222'!$D:$D,'ALL 2022'!$D:$D)</f>
        <v>0</v>
      </c>
      <c r="AI493" s="12">
        <f>+SUMIFS('BLG1222'!$I:$I,'BLG1222'!$A:$A,'ALL 2022'!$2:$2,'BLG1222'!$D:$D,'ALL 2022'!$D:$D)</f>
        <v>0</v>
      </c>
      <c r="AJ493" s="12">
        <f>+SUMIFS('BLG1222'!$I:$I,'BLG1222'!$A:$A,'ALL 2022'!$2:$2,'BLG1222'!$D:$D,'ALL 2022'!$D:$D)</f>
        <v>0</v>
      </c>
      <c r="AK493" s="12">
        <f>+SUMIFS('BLG1222'!$I:$I,'BLG1222'!$A:$A,'ALL 2022'!$2:$2,'BLG1222'!$D:$D,'ALL 2022'!$D:$D)</f>
        <v>0</v>
      </c>
      <c r="AL493" s="12">
        <f>+SUMIFS('BLG1222'!$I:$I,'BLG1222'!$A:$A,'ALL 2022'!$2:$2,'BLG1222'!$D:$D,'ALL 2022'!$D:$D)</f>
        <v>0</v>
      </c>
      <c r="AM493" s="12">
        <f>+SUMIFS('BLG1222'!$I:$I,'BLG1222'!$A:$A,'ALL 2022'!$2:$2,'BLG1222'!$D:$D,'ALL 2022'!$D:$D)</f>
        <v>288971044.73000002</v>
      </c>
      <c r="AN493" s="12">
        <f>+SUMIFS('BLG1222'!$I:$I,'BLG1222'!$A:$A,'ALL 2022'!$2:$2,'BLG1222'!$D:$D,'ALL 2022'!$D:$D)</f>
        <v>0</v>
      </c>
      <c r="AO493" s="12">
        <f>+SUMIFS('BLG1222'!$I:$I,'BLG1222'!$A:$A,'ALL 2022'!$2:$2,'BLG1222'!$D:$D,'ALL 2022'!$D:$D)</f>
        <v>671000</v>
      </c>
      <c r="AP493" s="12">
        <f>+SUMIFS('BLG1222'!$I:$I,'BLG1222'!$A:$A,'ALL 2022'!$2:$2,'BLG1222'!$D:$D,'ALL 2022'!$D:$D)</f>
        <v>0</v>
      </c>
      <c r="AQ493" s="164">
        <f t="shared" si="50"/>
        <v>1181697431.1800001</v>
      </c>
      <c r="AR493" s="165">
        <f t="shared" si="51"/>
        <v>249906.93366465406</v>
      </c>
    </row>
    <row r="494" spans="1:44" x14ac:dyDescent="0.25">
      <c r="A494" s="11" t="str">
        <f t="shared" si="47"/>
        <v>6</v>
      </c>
      <c r="B494" s="11" t="str">
        <f t="shared" si="48"/>
        <v>60</v>
      </c>
      <c r="C494" s="11" t="str">
        <f t="shared" si="49"/>
        <v>608</v>
      </c>
      <c r="D494" s="23">
        <v>60809100</v>
      </c>
      <c r="E494" s="119" t="s">
        <v>3269</v>
      </c>
      <c r="F494" s="24" t="s">
        <v>3347</v>
      </c>
      <c r="G494" s="12">
        <f>+SUMIFS('BLG1222'!$I:$I,'BLG1222'!$A:$A,'ALL 2022'!$2:$2,'BLG1222'!$D:$D,'ALL 2022'!$D:$D)</f>
        <v>0</v>
      </c>
      <c r="H494" s="12">
        <f>+SUMIFS('BLG1222'!$I:$I,'BLG1222'!$A:$A,'ALL 2022'!$2:$2,'BLG1222'!$D:$D,'ALL 2022'!$D:$D)</f>
        <v>0</v>
      </c>
      <c r="I494" s="12">
        <f>+SUMIFS('BLG1222'!$I:$I,'BLG1222'!$A:$A,'ALL 2022'!$2:$2,'BLG1222'!$D:$D,'ALL 2022'!$D:$D)</f>
        <v>34079615.609999999</v>
      </c>
      <c r="J494" s="12">
        <f>+SUMIFS('BLG1222'!$I:$I,'BLG1222'!$A:$A,'ALL 2022'!$2:$2,'BLG1222'!$D:$D,'ALL 2022'!$D:$D)</f>
        <v>0</v>
      </c>
      <c r="K494" s="12">
        <f>+SUMIFS('BLG1222'!$I:$I,'BLG1222'!$A:$A,'ALL 2022'!$2:$2,'BLG1222'!$D:$D,'ALL 2022'!$D:$D)</f>
        <v>0</v>
      </c>
      <c r="L494" s="12">
        <f>+SUMIFS('BLG1222'!$I:$I,'BLG1222'!$A:$A,'ALL 2022'!$2:$2,'BLG1222'!$D:$D,'ALL 2022'!$D:$D)</f>
        <v>0</v>
      </c>
      <c r="M494" s="12">
        <f>+SUMIFS('BLG1222'!$I:$I,'BLG1222'!$A:$A,'ALL 2022'!$2:$2,'BLG1222'!$D:$D,'ALL 2022'!$D:$D)</f>
        <v>0</v>
      </c>
      <c r="N494" s="12">
        <f>+SUMIFS('BLG1222'!$I:$I,'BLG1222'!$A:$A,'ALL 2022'!$2:$2,'BLG1222'!$D:$D,'ALL 2022'!$D:$D)</f>
        <v>0</v>
      </c>
      <c r="O494" s="12">
        <f>+SUMIFS('BLG1222'!$I:$I,'BLG1222'!$A:$A,'ALL 2022'!$2:$2,'BLG1222'!$D:$D,'ALL 2022'!$D:$D)</f>
        <v>0</v>
      </c>
      <c r="P494" s="12">
        <f>+SUMIFS('BLG1222'!$I:$I,'BLG1222'!$A:$A,'ALL 2022'!$2:$2,'BLG1222'!$D:$D,'ALL 2022'!$D:$D)</f>
        <v>0</v>
      </c>
      <c r="Q494" s="12">
        <f>+SUMIFS('BLG1222'!$I:$I,'BLG1222'!$A:$A,'ALL 2022'!$2:$2,'BLG1222'!$D:$D,'ALL 2022'!$D:$D)</f>
        <v>0</v>
      </c>
      <c r="R494" s="12">
        <f>+SUMIFS('BLG1222'!$I:$I,'BLG1222'!$A:$A,'ALL 2022'!$2:$2,'BLG1222'!$D:$D,'ALL 2022'!$D:$D)</f>
        <v>0</v>
      </c>
      <c r="S494" s="12">
        <f>+SUMIFS('BLG1222'!$I:$I,'BLG1222'!$A:$A,'ALL 2022'!$2:$2,'BLG1222'!$D:$D,'ALL 2022'!$D:$D)</f>
        <v>0</v>
      </c>
      <c r="T494" s="12">
        <f>+SUMIFS('BLG1222'!$I:$I,'BLG1222'!$A:$A,'ALL 2022'!$2:$2,'BLG1222'!$D:$D,'ALL 2022'!$D:$D)</f>
        <v>0</v>
      </c>
      <c r="U494" s="12">
        <f>+SUMIFS('BLG1222'!$I:$I,'BLG1222'!$A:$A,'ALL 2022'!$2:$2,'BLG1222'!$D:$D,'ALL 2022'!$D:$D)</f>
        <v>0</v>
      </c>
      <c r="V494" s="12">
        <f>+SUMIFS('BLG1222'!$I:$I,'BLG1222'!$A:$A,'ALL 2022'!$2:$2,'BLG1222'!$D:$D,'ALL 2022'!$D:$D)</f>
        <v>0</v>
      </c>
      <c r="W494" s="12">
        <f>+SUMIFS('BLG1222'!$I:$I,'BLG1222'!$A:$A,'ALL 2022'!$2:$2,'BLG1222'!$D:$D,'ALL 2022'!$D:$D)</f>
        <v>0</v>
      </c>
      <c r="X494" s="12">
        <f>+SUMIFS('BLG1222'!$I:$I,'BLG1222'!$A:$A,'ALL 2022'!$2:$2,'BLG1222'!$D:$D,'ALL 2022'!$D:$D)</f>
        <v>0</v>
      </c>
      <c r="Y494" s="12">
        <f>+SUMIFS('BLG1222'!$I:$I,'BLG1222'!$A:$A,'ALL 2022'!$2:$2,'BLG1222'!$D:$D,'ALL 2022'!$D:$D)</f>
        <v>0</v>
      </c>
      <c r="Z494" s="12">
        <f>+SUMIFS('BLG1222'!$I:$I,'BLG1222'!$A:$A,'ALL 2022'!$2:$2,'BLG1222'!$D:$D,'ALL 2022'!$D:$D)</f>
        <v>0</v>
      </c>
      <c r="AA494" s="12">
        <f>+SUMIFS('BLG1222'!$I:$I,'BLG1222'!$A:$A,'ALL 2022'!$2:$2,'BLG1222'!$D:$D,'ALL 2022'!$D:$D)</f>
        <v>0</v>
      </c>
      <c r="AB494" s="12">
        <f>+SUMIFS('BLG1222'!$I:$I,'BLG1222'!$A:$A,'ALL 2022'!$2:$2,'BLG1222'!$D:$D,'ALL 2022'!$D:$D)</f>
        <v>0</v>
      </c>
      <c r="AC494" s="12">
        <f>+SUMIFS('BLG1222'!$I:$I,'BLG1222'!$A:$A,'ALL 2022'!$2:$2,'BLG1222'!$D:$D,'ALL 2022'!$D:$D)</f>
        <v>0</v>
      </c>
      <c r="AD494" s="12">
        <f>+SUMIFS('BLG1222'!$I:$I,'BLG1222'!$A:$A,'ALL 2022'!$2:$2,'BLG1222'!$D:$D,'ALL 2022'!$D:$D)</f>
        <v>0</v>
      </c>
      <c r="AE494" s="12">
        <f>+SUMIFS('BLG1222'!$I:$I,'BLG1222'!$A:$A,'ALL 2022'!$2:$2,'BLG1222'!$D:$D,'ALL 2022'!$D:$D)</f>
        <v>0</v>
      </c>
      <c r="AF494" s="12">
        <f>+SUMIFS('BLG1222'!$I:$I,'BLG1222'!$A:$A,'ALL 2022'!$2:$2,'BLG1222'!$D:$D,'ALL 2022'!$D:$D)</f>
        <v>0</v>
      </c>
      <c r="AG494" s="12">
        <f>+SUMIFS('BLG1222'!$I:$I,'BLG1222'!$A:$A,'ALL 2022'!$2:$2,'BLG1222'!$D:$D,'ALL 2022'!$D:$D)</f>
        <v>0</v>
      </c>
      <c r="AH494" s="12">
        <f>+SUMIFS('BLG1222'!$I:$I,'BLG1222'!$A:$A,'ALL 2022'!$2:$2,'BLG1222'!$D:$D,'ALL 2022'!$D:$D)</f>
        <v>0</v>
      </c>
      <c r="AI494" s="12">
        <f>+SUMIFS('BLG1222'!$I:$I,'BLG1222'!$A:$A,'ALL 2022'!$2:$2,'BLG1222'!$D:$D,'ALL 2022'!$D:$D)</f>
        <v>0</v>
      </c>
      <c r="AJ494" s="12">
        <f>+SUMIFS('BLG1222'!$I:$I,'BLG1222'!$A:$A,'ALL 2022'!$2:$2,'BLG1222'!$D:$D,'ALL 2022'!$D:$D)</f>
        <v>0</v>
      </c>
      <c r="AK494" s="12">
        <f>+SUMIFS('BLG1222'!$I:$I,'BLG1222'!$A:$A,'ALL 2022'!$2:$2,'BLG1222'!$D:$D,'ALL 2022'!$D:$D)</f>
        <v>0</v>
      </c>
      <c r="AL494" s="12">
        <f>+SUMIFS('BLG1222'!$I:$I,'BLG1222'!$A:$A,'ALL 2022'!$2:$2,'BLG1222'!$D:$D,'ALL 2022'!$D:$D)</f>
        <v>0</v>
      </c>
      <c r="AM494" s="12">
        <f>+SUMIFS('BLG1222'!$I:$I,'BLG1222'!$A:$A,'ALL 2022'!$2:$2,'BLG1222'!$D:$D,'ALL 2022'!$D:$D)</f>
        <v>0</v>
      </c>
      <c r="AN494" s="12">
        <f>+SUMIFS('BLG1222'!$I:$I,'BLG1222'!$A:$A,'ALL 2022'!$2:$2,'BLG1222'!$D:$D,'ALL 2022'!$D:$D)</f>
        <v>0</v>
      </c>
      <c r="AO494" s="12">
        <f>+SUMIFS('BLG1222'!$I:$I,'BLG1222'!$A:$A,'ALL 2022'!$2:$2,'BLG1222'!$D:$D,'ALL 2022'!$D:$D)</f>
        <v>0</v>
      </c>
      <c r="AP494" s="12">
        <f>+SUMIFS('BLG1222'!$I:$I,'BLG1222'!$A:$A,'ALL 2022'!$2:$2,'BLG1222'!$D:$D,'ALL 2022'!$D:$D)</f>
        <v>0</v>
      </c>
      <c r="AQ494" s="164">
        <f t="shared" si="50"/>
        <v>34079615.609999999</v>
      </c>
      <c r="AR494" s="165">
        <f t="shared" si="51"/>
        <v>7207.2021253872745</v>
      </c>
    </row>
    <row r="495" spans="1:44" x14ac:dyDescent="0.25">
      <c r="A495" s="11" t="str">
        <f t="shared" si="47"/>
        <v>6</v>
      </c>
      <c r="B495" s="11" t="str">
        <f t="shared" si="48"/>
        <v>60</v>
      </c>
      <c r="C495" s="11" t="str">
        <f t="shared" si="49"/>
        <v>608</v>
      </c>
      <c r="D495" s="23">
        <v>60810000</v>
      </c>
      <c r="E495" s="119" t="s">
        <v>3269</v>
      </c>
      <c r="F495" s="24" t="s">
        <v>403</v>
      </c>
      <c r="G495" s="12">
        <f>+SUMIFS('BLG1222'!$I:$I,'BLG1222'!$A:$A,'ALL 2022'!$2:$2,'BLG1222'!$D:$D,'ALL 2022'!$D:$D)</f>
        <v>0</v>
      </c>
      <c r="H495" s="12">
        <f>+SUMIFS('BLG1222'!$I:$I,'BLG1222'!$A:$A,'ALL 2022'!$2:$2,'BLG1222'!$D:$D,'ALL 2022'!$D:$D)</f>
        <v>0</v>
      </c>
      <c r="I495" s="12">
        <f>+SUMIFS('BLG1222'!$I:$I,'BLG1222'!$A:$A,'ALL 2022'!$2:$2,'BLG1222'!$D:$D,'ALL 2022'!$D:$D)</f>
        <v>84010509</v>
      </c>
      <c r="J495" s="12">
        <f>+SUMIFS('BLG1222'!$I:$I,'BLG1222'!$A:$A,'ALL 2022'!$2:$2,'BLG1222'!$D:$D,'ALL 2022'!$D:$D)</f>
        <v>0</v>
      </c>
      <c r="K495" s="12">
        <f>+SUMIFS('BLG1222'!$I:$I,'BLG1222'!$A:$A,'ALL 2022'!$2:$2,'BLG1222'!$D:$D,'ALL 2022'!$D:$D)</f>
        <v>0</v>
      </c>
      <c r="L495" s="12">
        <f>+SUMIFS('BLG1222'!$I:$I,'BLG1222'!$A:$A,'ALL 2022'!$2:$2,'BLG1222'!$D:$D,'ALL 2022'!$D:$D)</f>
        <v>0</v>
      </c>
      <c r="M495" s="12">
        <f>+SUMIFS('BLG1222'!$I:$I,'BLG1222'!$A:$A,'ALL 2022'!$2:$2,'BLG1222'!$D:$D,'ALL 2022'!$D:$D)</f>
        <v>0</v>
      </c>
      <c r="N495" s="12">
        <f>+SUMIFS('BLG1222'!$I:$I,'BLG1222'!$A:$A,'ALL 2022'!$2:$2,'BLG1222'!$D:$D,'ALL 2022'!$D:$D)</f>
        <v>0</v>
      </c>
      <c r="O495" s="12">
        <f>+SUMIFS('BLG1222'!$I:$I,'BLG1222'!$A:$A,'ALL 2022'!$2:$2,'BLG1222'!$D:$D,'ALL 2022'!$D:$D)</f>
        <v>0</v>
      </c>
      <c r="P495" s="12">
        <f>+SUMIFS('BLG1222'!$I:$I,'BLG1222'!$A:$A,'ALL 2022'!$2:$2,'BLG1222'!$D:$D,'ALL 2022'!$D:$D)</f>
        <v>0</v>
      </c>
      <c r="Q495" s="12">
        <f>+SUMIFS('BLG1222'!$I:$I,'BLG1222'!$A:$A,'ALL 2022'!$2:$2,'BLG1222'!$D:$D,'ALL 2022'!$D:$D)</f>
        <v>0</v>
      </c>
      <c r="R495" s="12">
        <f>+SUMIFS('BLG1222'!$I:$I,'BLG1222'!$A:$A,'ALL 2022'!$2:$2,'BLG1222'!$D:$D,'ALL 2022'!$D:$D)</f>
        <v>0</v>
      </c>
      <c r="S495" s="12">
        <f>+SUMIFS('BLG1222'!$I:$I,'BLG1222'!$A:$A,'ALL 2022'!$2:$2,'BLG1222'!$D:$D,'ALL 2022'!$D:$D)</f>
        <v>0</v>
      </c>
      <c r="T495" s="12">
        <f>+SUMIFS('BLG1222'!$I:$I,'BLG1222'!$A:$A,'ALL 2022'!$2:$2,'BLG1222'!$D:$D,'ALL 2022'!$D:$D)</f>
        <v>0</v>
      </c>
      <c r="U495" s="12">
        <f>+SUMIFS('BLG1222'!$I:$I,'BLG1222'!$A:$A,'ALL 2022'!$2:$2,'BLG1222'!$D:$D,'ALL 2022'!$D:$D)</f>
        <v>0</v>
      </c>
      <c r="V495" s="12">
        <f>+SUMIFS('BLG1222'!$I:$I,'BLG1222'!$A:$A,'ALL 2022'!$2:$2,'BLG1222'!$D:$D,'ALL 2022'!$D:$D)</f>
        <v>0</v>
      </c>
      <c r="W495" s="12">
        <f>+SUMIFS('BLG1222'!$I:$I,'BLG1222'!$A:$A,'ALL 2022'!$2:$2,'BLG1222'!$D:$D,'ALL 2022'!$D:$D)</f>
        <v>0</v>
      </c>
      <c r="X495" s="12">
        <f>+SUMIFS('BLG1222'!$I:$I,'BLG1222'!$A:$A,'ALL 2022'!$2:$2,'BLG1222'!$D:$D,'ALL 2022'!$D:$D)</f>
        <v>0</v>
      </c>
      <c r="Y495" s="12">
        <f>+SUMIFS('BLG1222'!$I:$I,'BLG1222'!$A:$A,'ALL 2022'!$2:$2,'BLG1222'!$D:$D,'ALL 2022'!$D:$D)</f>
        <v>0</v>
      </c>
      <c r="Z495" s="12">
        <f>+SUMIFS('BLG1222'!$I:$I,'BLG1222'!$A:$A,'ALL 2022'!$2:$2,'BLG1222'!$D:$D,'ALL 2022'!$D:$D)</f>
        <v>0</v>
      </c>
      <c r="AA495" s="12">
        <f>+SUMIFS('BLG1222'!$I:$I,'BLG1222'!$A:$A,'ALL 2022'!$2:$2,'BLG1222'!$D:$D,'ALL 2022'!$D:$D)</f>
        <v>0</v>
      </c>
      <c r="AB495" s="12">
        <f>+SUMIFS('BLG1222'!$I:$I,'BLG1222'!$A:$A,'ALL 2022'!$2:$2,'BLG1222'!$D:$D,'ALL 2022'!$D:$D)</f>
        <v>0</v>
      </c>
      <c r="AC495" s="12">
        <f>+SUMIFS('BLG1222'!$I:$I,'BLG1222'!$A:$A,'ALL 2022'!$2:$2,'BLG1222'!$D:$D,'ALL 2022'!$D:$D)</f>
        <v>0</v>
      </c>
      <c r="AD495" s="12">
        <f>+SUMIFS('BLG1222'!$I:$I,'BLG1222'!$A:$A,'ALL 2022'!$2:$2,'BLG1222'!$D:$D,'ALL 2022'!$D:$D)</f>
        <v>0</v>
      </c>
      <c r="AE495" s="12">
        <f>+SUMIFS('BLG1222'!$I:$I,'BLG1222'!$A:$A,'ALL 2022'!$2:$2,'BLG1222'!$D:$D,'ALL 2022'!$D:$D)</f>
        <v>0</v>
      </c>
      <c r="AF495" s="12">
        <f>+SUMIFS('BLG1222'!$I:$I,'BLG1222'!$A:$A,'ALL 2022'!$2:$2,'BLG1222'!$D:$D,'ALL 2022'!$D:$D)</f>
        <v>0</v>
      </c>
      <c r="AG495" s="12">
        <f>+SUMIFS('BLG1222'!$I:$I,'BLG1222'!$A:$A,'ALL 2022'!$2:$2,'BLG1222'!$D:$D,'ALL 2022'!$D:$D)</f>
        <v>0</v>
      </c>
      <c r="AH495" s="12">
        <f>+SUMIFS('BLG1222'!$I:$I,'BLG1222'!$A:$A,'ALL 2022'!$2:$2,'BLG1222'!$D:$D,'ALL 2022'!$D:$D)</f>
        <v>0</v>
      </c>
      <c r="AI495" s="12">
        <f>+SUMIFS('BLG1222'!$I:$I,'BLG1222'!$A:$A,'ALL 2022'!$2:$2,'BLG1222'!$D:$D,'ALL 2022'!$D:$D)</f>
        <v>0</v>
      </c>
      <c r="AJ495" s="12">
        <f>+SUMIFS('BLG1222'!$I:$I,'BLG1222'!$A:$A,'ALL 2022'!$2:$2,'BLG1222'!$D:$D,'ALL 2022'!$D:$D)</f>
        <v>0</v>
      </c>
      <c r="AK495" s="12">
        <f>+SUMIFS('BLG1222'!$I:$I,'BLG1222'!$A:$A,'ALL 2022'!$2:$2,'BLG1222'!$D:$D,'ALL 2022'!$D:$D)</f>
        <v>0</v>
      </c>
      <c r="AL495" s="12">
        <f>+SUMIFS('BLG1222'!$I:$I,'BLG1222'!$A:$A,'ALL 2022'!$2:$2,'BLG1222'!$D:$D,'ALL 2022'!$D:$D)</f>
        <v>0</v>
      </c>
      <c r="AM495" s="12">
        <f>+SUMIFS('BLG1222'!$I:$I,'BLG1222'!$A:$A,'ALL 2022'!$2:$2,'BLG1222'!$D:$D,'ALL 2022'!$D:$D)</f>
        <v>0</v>
      </c>
      <c r="AN495" s="12">
        <f>+SUMIFS('BLG1222'!$I:$I,'BLG1222'!$A:$A,'ALL 2022'!$2:$2,'BLG1222'!$D:$D,'ALL 2022'!$D:$D)</f>
        <v>0</v>
      </c>
      <c r="AO495" s="12">
        <f>+SUMIFS('BLG1222'!$I:$I,'BLG1222'!$A:$A,'ALL 2022'!$2:$2,'BLG1222'!$D:$D,'ALL 2022'!$D:$D)</f>
        <v>0</v>
      </c>
      <c r="AP495" s="12">
        <f>+SUMIFS('BLG1222'!$I:$I,'BLG1222'!$A:$A,'ALL 2022'!$2:$2,'BLG1222'!$D:$D,'ALL 2022'!$D:$D)</f>
        <v>0</v>
      </c>
      <c r="AQ495" s="164">
        <f t="shared" si="50"/>
        <v>84010509</v>
      </c>
      <c r="AR495" s="165">
        <f t="shared" si="51"/>
        <v>17766.653413837223</v>
      </c>
    </row>
    <row r="496" spans="1:44" x14ac:dyDescent="0.25">
      <c r="A496" s="11" t="str">
        <f t="shared" si="47"/>
        <v>6</v>
      </c>
      <c r="B496" s="11" t="str">
        <f t="shared" si="48"/>
        <v>60</v>
      </c>
      <c r="C496" s="11" t="str">
        <f t="shared" si="49"/>
        <v>608</v>
      </c>
      <c r="D496" s="23">
        <v>60811000</v>
      </c>
      <c r="E496" s="119" t="s">
        <v>3269</v>
      </c>
      <c r="F496" s="24" t="s">
        <v>466</v>
      </c>
      <c r="G496" s="12">
        <f>+SUMIFS('BLG1222'!$I:$I,'BLG1222'!$A:$A,'ALL 2022'!$2:$2,'BLG1222'!$D:$D,'ALL 2022'!$D:$D)</f>
        <v>16105945.01</v>
      </c>
      <c r="H496" s="12">
        <f>+SUMIFS('BLG1222'!$I:$I,'BLG1222'!$A:$A,'ALL 2022'!$2:$2,'BLG1222'!$D:$D,'ALL 2022'!$D:$D)</f>
        <v>0</v>
      </c>
      <c r="I496" s="12">
        <f>+SUMIFS('BLG1222'!$I:$I,'BLG1222'!$A:$A,'ALL 2022'!$2:$2,'BLG1222'!$D:$D,'ALL 2022'!$D:$D)</f>
        <v>0</v>
      </c>
      <c r="J496" s="12">
        <f>+SUMIFS('BLG1222'!$I:$I,'BLG1222'!$A:$A,'ALL 2022'!$2:$2,'BLG1222'!$D:$D,'ALL 2022'!$D:$D)</f>
        <v>143341444.62</v>
      </c>
      <c r="K496" s="12">
        <f>+SUMIFS('BLG1222'!$I:$I,'BLG1222'!$A:$A,'ALL 2022'!$2:$2,'BLG1222'!$D:$D,'ALL 2022'!$D:$D)</f>
        <v>97660635</v>
      </c>
      <c r="L496" s="12">
        <f>+SUMIFS('BLG1222'!$I:$I,'BLG1222'!$A:$A,'ALL 2022'!$2:$2,'BLG1222'!$D:$D,'ALL 2022'!$D:$D)</f>
        <v>1872297</v>
      </c>
      <c r="M496" s="12">
        <f>+SUMIFS('BLG1222'!$I:$I,'BLG1222'!$A:$A,'ALL 2022'!$2:$2,'BLG1222'!$D:$D,'ALL 2022'!$D:$D)</f>
        <v>80494804</v>
      </c>
      <c r="N496" s="12">
        <f>+SUMIFS('BLG1222'!$I:$I,'BLG1222'!$A:$A,'ALL 2022'!$2:$2,'BLG1222'!$D:$D,'ALL 2022'!$D:$D)</f>
        <v>0</v>
      </c>
      <c r="O496" s="12">
        <f>+SUMIFS('BLG1222'!$I:$I,'BLG1222'!$A:$A,'ALL 2022'!$2:$2,'BLG1222'!$D:$D,'ALL 2022'!$D:$D)</f>
        <v>0</v>
      </c>
      <c r="P496" s="12">
        <f>+SUMIFS('BLG1222'!$I:$I,'BLG1222'!$A:$A,'ALL 2022'!$2:$2,'BLG1222'!$D:$D,'ALL 2022'!$D:$D)</f>
        <v>0</v>
      </c>
      <c r="Q496" s="12">
        <f>+SUMIFS('BLG1222'!$I:$I,'BLG1222'!$A:$A,'ALL 2022'!$2:$2,'BLG1222'!$D:$D,'ALL 2022'!$D:$D)</f>
        <v>0</v>
      </c>
      <c r="R496" s="12">
        <f>+SUMIFS('BLG1222'!$I:$I,'BLG1222'!$A:$A,'ALL 2022'!$2:$2,'BLG1222'!$D:$D,'ALL 2022'!$D:$D)</f>
        <v>0</v>
      </c>
      <c r="S496" s="12">
        <f>+SUMIFS('BLG1222'!$I:$I,'BLG1222'!$A:$A,'ALL 2022'!$2:$2,'BLG1222'!$D:$D,'ALL 2022'!$D:$D)</f>
        <v>0</v>
      </c>
      <c r="T496" s="12">
        <f>+SUMIFS('BLG1222'!$I:$I,'BLG1222'!$A:$A,'ALL 2022'!$2:$2,'BLG1222'!$D:$D,'ALL 2022'!$D:$D)</f>
        <v>1299130055.3099999</v>
      </c>
      <c r="U496" s="12">
        <f>+SUMIFS('BLG1222'!$I:$I,'BLG1222'!$A:$A,'ALL 2022'!$2:$2,'BLG1222'!$D:$D,'ALL 2022'!$D:$D)</f>
        <v>0</v>
      </c>
      <c r="V496" s="12">
        <f>+SUMIFS('BLG1222'!$I:$I,'BLG1222'!$A:$A,'ALL 2022'!$2:$2,'BLG1222'!$D:$D,'ALL 2022'!$D:$D)</f>
        <v>2511707</v>
      </c>
      <c r="W496" s="12">
        <f>+SUMIFS('BLG1222'!$I:$I,'BLG1222'!$A:$A,'ALL 2022'!$2:$2,'BLG1222'!$D:$D,'ALL 2022'!$D:$D)</f>
        <v>2618187</v>
      </c>
      <c r="X496" s="12">
        <f>+SUMIFS('BLG1222'!$I:$I,'BLG1222'!$A:$A,'ALL 2022'!$2:$2,'BLG1222'!$D:$D,'ALL 2022'!$D:$D)</f>
        <v>0</v>
      </c>
      <c r="Y496" s="12">
        <f>+SUMIFS('BLG1222'!$I:$I,'BLG1222'!$A:$A,'ALL 2022'!$2:$2,'BLG1222'!$D:$D,'ALL 2022'!$D:$D)</f>
        <v>0</v>
      </c>
      <c r="Z496" s="12">
        <f>+SUMIFS('BLG1222'!$I:$I,'BLG1222'!$A:$A,'ALL 2022'!$2:$2,'BLG1222'!$D:$D,'ALL 2022'!$D:$D)</f>
        <v>0</v>
      </c>
      <c r="AA496" s="12">
        <f>+SUMIFS('BLG1222'!$I:$I,'BLG1222'!$A:$A,'ALL 2022'!$2:$2,'BLG1222'!$D:$D,'ALL 2022'!$D:$D)</f>
        <v>0</v>
      </c>
      <c r="AB496" s="12">
        <f>+SUMIFS('BLG1222'!$I:$I,'BLG1222'!$A:$A,'ALL 2022'!$2:$2,'BLG1222'!$D:$D,'ALL 2022'!$D:$D)</f>
        <v>9984276</v>
      </c>
      <c r="AC496" s="12">
        <f>+SUMIFS('BLG1222'!$I:$I,'BLG1222'!$A:$A,'ALL 2022'!$2:$2,'BLG1222'!$D:$D,'ALL 2022'!$D:$D)</f>
        <v>0</v>
      </c>
      <c r="AD496" s="12">
        <f>+SUMIFS('BLG1222'!$I:$I,'BLG1222'!$A:$A,'ALL 2022'!$2:$2,'BLG1222'!$D:$D,'ALL 2022'!$D:$D)</f>
        <v>0</v>
      </c>
      <c r="AE496" s="12">
        <f>+SUMIFS('BLG1222'!$I:$I,'BLG1222'!$A:$A,'ALL 2022'!$2:$2,'BLG1222'!$D:$D,'ALL 2022'!$D:$D)</f>
        <v>0</v>
      </c>
      <c r="AF496" s="12">
        <f>+SUMIFS('BLG1222'!$I:$I,'BLG1222'!$A:$A,'ALL 2022'!$2:$2,'BLG1222'!$D:$D,'ALL 2022'!$D:$D)</f>
        <v>0</v>
      </c>
      <c r="AG496" s="12">
        <f>+SUMIFS('BLG1222'!$I:$I,'BLG1222'!$A:$A,'ALL 2022'!$2:$2,'BLG1222'!$D:$D,'ALL 2022'!$D:$D)</f>
        <v>0</v>
      </c>
      <c r="AH496" s="12">
        <f>+SUMIFS('BLG1222'!$I:$I,'BLG1222'!$A:$A,'ALL 2022'!$2:$2,'BLG1222'!$D:$D,'ALL 2022'!$D:$D)</f>
        <v>0</v>
      </c>
      <c r="AI496" s="12">
        <f>+SUMIFS('BLG1222'!$I:$I,'BLG1222'!$A:$A,'ALL 2022'!$2:$2,'BLG1222'!$D:$D,'ALL 2022'!$D:$D)</f>
        <v>0</v>
      </c>
      <c r="AJ496" s="12">
        <f>+SUMIFS('BLG1222'!$I:$I,'BLG1222'!$A:$A,'ALL 2022'!$2:$2,'BLG1222'!$D:$D,'ALL 2022'!$D:$D)</f>
        <v>0</v>
      </c>
      <c r="AK496" s="12">
        <f>+SUMIFS('BLG1222'!$I:$I,'BLG1222'!$A:$A,'ALL 2022'!$2:$2,'BLG1222'!$D:$D,'ALL 2022'!$D:$D)</f>
        <v>28537261</v>
      </c>
      <c r="AL496" s="12">
        <f>+SUMIFS('BLG1222'!$I:$I,'BLG1222'!$A:$A,'ALL 2022'!$2:$2,'BLG1222'!$D:$D,'ALL 2022'!$D:$D)</f>
        <v>8964257</v>
      </c>
      <c r="AM496" s="12">
        <f>+SUMIFS('BLG1222'!$I:$I,'BLG1222'!$A:$A,'ALL 2022'!$2:$2,'BLG1222'!$D:$D,'ALL 2022'!$D:$D)</f>
        <v>530397113.39999998</v>
      </c>
      <c r="AN496" s="12">
        <f>+SUMIFS('BLG1222'!$I:$I,'BLG1222'!$A:$A,'ALL 2022'!$2:$2,'BLG1222'!$D:$D,'ALL 2022'!$D:$D)</f>
        <v>159000</v>
      </c>
      <c r="AO496" s="12">
        <f>+SUMIFS('BLG1222'!$I:$I,'BLG1222'!$A:$A,'ALL 2022'!$2:$2,'BLG1222'!$D:$D,'ALL 2022'!$D:$D)</f>
        <v>480474228.45999998</v>
      </c>
      <c r="AP496" s="12">
        <f>+SUMIFS('BLG1222'!$I:$I,'BLG1222'!$A:$A,'ALL 2022'!$2:$2,'BLG1222'!$D:$D,'ALL 2022'!$D:$D)</f>
        <v>0</v>
      </c>
      <c r="AQ496" s="164">
        <f t="shared" si="50"/>
        <v>2702251210.8000002</v>
      </c>
      <c r="AR496" s="165">
        <f t="shared" si="51"/>
        <v>571475.65549692826</v>
      </c>
    </row>
    <row r="497" spans="1:44" x14ac:dyDescent="0.25">
      <c r="A497" s="11" t="str">
        <f t="shared" si="47"/>
        <v>6</v>
      </c>
      <c r="B497" s="11" t="str">
        <f t="shared" si="48"/>
        <v>60</v>
      </c>
      <c r="C497" s="11" t="str">
        <f t="shared" si="49"/>
        <v>608</v>
      </c>
      <c r="D497" s="23">
        <v>60811100</v>
      </c>
      <c r="E497" s="119" t="s">
        <v>3269</v>
      </c>
      <c r="F497" s="24" t="s">
        <v>468</v>
      </c>
      <c r="G497" s="12">
        <f>+SUMIFS('BLG1222'!$I:$I,'BLG1222'!$A:$A,'ALL 2022'!$2:$2,'BLG1222'!$D:$D,'ALL 2022'!$D:$D)</f>
        <v>21621546.079999998</v>
      </c>
      <c r="H497" s="12">
        <f>+SUMIFS('BLG1222'!$I:$I,'BLG1222'!$A:$A,'ALL 2022'!$2:$2,'BLG1222'!$D:$D,'ALL 2022'!$D:$D)</f>
        <v>0</v>
      </c>
      <c r="I497" s="12">
        <f>+SUMIFS('BLG1222'!$I:$I,'BLG1222'!$A:$A,'ALL 2022'!$2:$2,'BLG1222'!$D:$D,'ALL 2022'!$D:$D)</f>
        <v>0</v>
      </c>
      <c r="J497" s="12">
        <f>+SUMIFS('BLG1222'!$I:$I,'BLG1222'!$A:$A,'ALL 2022'!$2:$2,'BLG1222'!$D:$D,'ALL 2022'!$D:$D)</f>
        <v>65683131.43</v>
      </c>
      <c r="K497" s="12">
        <f>+SUMIFS('BLG1222'!$I:$I,'BLG1222'!$A:$A,'ALL 2022'!$2:$2,'BLG1222'!$D:$D,'ALL 2022'!$D:$D)</f>
        <v>51787682</v>
      </c>
      <c r="L497" s="12">
        <f>+SUMIFS('BLG1222'!$I:$I,'BLG1222'!$A:$A,'ALL 2022'!$2:$2,'BLG1222'!$D:$D,'ALL 2022'!$D:$D)</f>
        <v>205831</v>
      </c>
      <c r="M497" s="12">
        <f>+SUMIFS('BLG1222'!$I:$I,'BLG1222'!$A:$A,'ALL 2022'!$2:$2,'BLG1222'!$D:$D,'ALL 2022'!$D:$D)</f>
        <v>550494092</v>
      </c>
      <c r="N497" s="12">
        <f>+SUMIFS('BLG1222'!$I:$I,'BLG1222'!$A:$A,'ALL 2022'!$2:$2,'BLG1222'!$D:$D,'ALL 2022'!$D:$D)</f>
        <v>0</v>
      </c>
      <c r="O497" s="12">
        <f>+SUMIFS('BLG1222'!$I:$I,'BLG1222'!$A:$A,'ALL 2022'!$2:$2,'BLG1222'!$D:$D,'ALL 2022'!$D:$D)</f>
        <v>0</v>
      </c>
      <c r="P497" s="12">
        <f>+SUMIFS('BLG1222'!$I:$I,'BLG1222'!$A:$A,'ALL 2022'!$2:$2,'BLG1222'!$D:$D,'ALL 2022'!$D:$D)</f>
        <v>0</v>
      </c>
      <c r="Q497" s="12">
        <f>+SUMIFS('BLG1222'!$I:$I,'BLG1222'!$A:$A,'ALL 2022'!$2:$2,'BLG1222'!$D:$D,'ALL 2022'!$D:$D)</f>
        <v>0</v>
      </c>
      <c r="R497" s="12">
        <f>+SUMIFS('BLG1222'!$I:$I,'BLG1222'!$A:$A,'ALL 2022'!$2:$2,'BLG1222'!$D:$D,'ALL 2022'!$D:$D)</f>
        <v>0</v>
      </c>
      <c r="S497" s="12">
        <f>+SUMIFS('BLG1222'!$I:$I,'BLG1222'!$A:$A,'ALL 2022'!$2:$2,'BLG1222'!$D:$D,'ALL 2022'!$D:$D)</f>
        <v>0</v>
      </c>
      <c r="T497" s="12">
        <f>+SUMIFS('BLG1222'!$I:$I,'BLG1222'!$A:$A,'ALL 2022'!$2:$2,'BLG1222'!$D:$D,'ALL 2022'!$D:$D)</f>
        <v>197429293.52000001</v>
      </c>
      <c r="U497" s="12">
        <f>+SUMIFS('BLG1222'!$I:$I,'BLG1222'!$A:$A,'ALL 2022'!$2:$2,'BLG1222'!$D:$D,'ALL 2022'!$D:$D)</f>
        <v>0</v>
      </c>
      <c r="V497" s="12">
        <f>+SUMIFS('BLG1222'!$I:$I,'BLG1222'!$A:$A,'ALL 2022'!$2:$2,'BLG1222'!$D:$D,'ALL 2022'!$D:$D)</f>
        <v>457894</v>
      </c>
      <c r="W497" s="12">
        <f>+SUMIFS('BLG1222'!$I:$I,'BLG1222'!$A:$A,'ALL 2022'!$2:$2,'BLG1222'!$D:$D,'ALL 2022'!$D:$D)</f>
        <v>0</v>
      </c>
      <c r="X497" s="12">
        <f>+SUMIFS('BLG1222'!$I:$I,'BLG1222'!$A:$A,'ALL 2022'!$2:$2,'BLG1222'!$D:$D,'ALL 2022'!$D:$D)</f>
        <v>0</v>
      </c>
      <c r="Y497" s="12">
        <f>+SUMIFS('BLG1222'!$I:$I,'BLG1222'!$A:$A,'ALL 2022'!$2:$2,'BLG1222'!$D:$D,'ALL 2022'!$D:$D)</f>
        <v>0</v>
      </c>
      <c r="Z497" s="12">
        <f>+SUMIFS('BLG1222'!$I:$I,'BLG1222'!$A:$A,'ALL 2022'!$2:$2,'BLG1222'!$D:$D,'ALL 2022'!$D:$D)</f>
        <v>0</v>
      </c>
      <c r="AA497" s="12">
        <f>+SUMIFS('BLG1222'!$I:$I,'BLG1222'!$A:$A,'ALL 2022'!$2:$2,'BLG1222'!$D:$D,'ALL 2022'!$D:$D)</f>
        <v>0</v>
      </c>
      <c r="AB497" s="12">
        <f>+SUMIFS('BLG1222'!$I:$I,'BLG1222'!$A:$A,'ALL 2022'!$2:$2,'BLG1222'!$D:$D,'ALL 2022'!$D:$D)</f>
        <v>0</v>
      </c>
      <c r="AC497" s="12">
        <f>+SUMIFS('BLG1222'!$I:$I,'BLG1222'!$A:$A,'ALL 2022'!$2:$2,'BLG1222'!$D:$D,'ALL 2022'!$D:$D)</f>
        <v>0</v>
      </c>
      <c r="AD497" s="12">
        <f>+SUMIFS('BLG1222'!$I:$I,'BLG1222'!$A:$A,'ALL 2022'!$2:$2,'BLG1222'!$D:$D,'ALL 2022'!$D:$D)</f>
        <v>0</v>
      </c>
      <c r="AE497" s="12">
        <f>+SUMIFS('BLG1222'!$I:$I,'BLG1222'!$A:$A,'ALL 2022'!$2:$2,'BLG1222'!$D:$D,'ALL 2022'!$D:$D)</f>
        <v>0</v>
      </c>
      <c r="AF497" s="12">
        <f>+SUMIFS('BLG1222'!$I:$I,'BLG1222'!$A:$A,'ALL 2022'!$2:$2,'BLG1222'!$D:$D,'ALL 2022'!$D:$D)</f>
        <v>0</v>
      </c>
      <c r="AG497" s="12">
        <f>+SUMIFS('BLG1222'!$I:$I,'BLG1222'!$A:$A,'ALL 2022'!$2:$2,'BLG1222'!$D:$D,'ALL 2022'!$D:$D)</f>
        <v>0</v>
      </c>
      <c r="AH497" s="12">
        <f>+SUMIFS('BLG1222'!$I:$I,'BLG1222'!$A:$A,'ALL 2022'!$2:$2,'BLG1222'!$D:$D,'ALL 2022'!$D:$D)</f>
        <v>0</v>
      </c>
      <c r="AI497" s="12">
        <f>+SUMIFS('BLG1222'!$I:$I,'BLG1222'!$A:$A,'ALL 2022'!$2:$2,'BLG1222'!$D:$D,'ALL 2022'!$D:$D)</f>
        <v>0</v>
      </c>
      <c r="AJ497" s="12">
        <f>+SUMIFS('BLG1222'!$I:$I,'BLG1222'!$A:$A,'ALL 2022'!$2:$2,'BLG1222'!$D:$D,'ALL 2022'!$D:$D)</f>
        <v>0</v>
      </c>
      <c r="AK497" s="12">
        <f>+SUMIFS('BLG1222'!$I:$I,'BLG1222'!$A:$A,'ALL 2022'!$2:$2,'BLG1222'!$D:$D,'ALL 2022'!$D:$D)</f>
        <v>873040</v>
      </c>
      <c r="AL497" s="12">
        <f>+SUMIFS('BLG1222'!$I:$I,'BLG1222'!$A:$A,'ALL 2022'!$2:$2,'BLG1222'!$D:$D,'ALL 2022'!$D:$D)</f>
        <v>0</v>
      </c>
      <c r="AM497" s="12">
        <f>+SUMIFS('BLG1222'!$I:$I,'BLG1222'!$A:$A,'ALL 2022'!$2:$2,'BLG1222'!$D:$D,'ALL 2022'!$D:$D)</f>
        <v>0</v>
      </c>
      <c r="AN497" s="12">
        <f>+SUMIFS('BLG1222'!$I:$I,'BLG1222'!$A:$A,'ALL 2022'!$2:$2,'BLG1222'!$D:$D,'ALL 2022'!$D:$D)</f>
        <v>0</v>
      </c>
      <c r="AO497" s="12">
        <f>+SUMIFS('BLG1222'!$I:$I,'BLG1222'!$A:$A,'ALL 2022'!$2:$2,'BLG1222'!$D:$D,'ALL 2022'!$D:$D)</f>
        <v>58198162.060000002</v>
      </c>
      <c r="AP497" s="12">
        <f>+SUMIFS('BLG1222'!$I:$I,'BLG1222'!$A:$A,'ALL 2022'!$2:$2,'BLG1222'!$D:$D,'ALL 2022'!$D:$D)</f>
        <v>0</v>
      </c>
      <c r="AQ497" s="164">
        <f t="shared" si="50"/>
        <v>946750672.08999991</v>
      </c>
      <c r="AR497" s="165">
        <f t="shared" si="51"/>
        <v>200220.08270822978</v>
      </c>
    </row>
    <row r="498" spans="1:44" x14ac:dyDescent="0.25">
      <c r="A498" s="11" t="str">
        <f t="shared" si="47"/>
        <v>6</v>
      </c>
      <c r="B498" s="11" t="str">
        <f t="shared" si="48"/>
        <v>60</v>
      </c>
      <c r="C498" s="11" t="str">
        <f t="shared" si="49"/>
        <v>608</v>
      </c>
      <c r="D498" s="23">
        <v>60812000</v>
      </c>
      <c r="E498" s="119" t="s">
        <v>3269</v>
      </c>
      <c r="F498" s="24" t="s">
        <v>403</v>
      </c>
      <c r="G498" s="12">
        <f>+SUMIFS('BLG1222'!$I:$I,'BLG1222'!$A:$A,'ALL 2022'!$2:$2,'BLG1222'!$D:$D,'ALL 2022'!$D:$D)</f>
        <v>11453830</v>
      </c>
      <c r="H498" s="12">
        <f>+SUMIFS('BLG1222'!$I:$I,'BLG1222'!$A:$A,'ALL 2022'!$2:$2,'BLG1222'!$D:$D,'ALL 2022'!$D:$D)</f>
        <v>0</v>
      </c>
      <c r="I498" s="12">
        <f>+SUMIFS('BLG1222'!$I:$I,'BLG1222'!$A:$A,'ALL 2022'!$2:$2,'BLG1222'!$D:$D,'ALL 2022'!$D:$D)</f>
        <v>1620000</v>
      </c>
      <c r="J498" s="12">
        <f>+SUMIFS('BLG1222'!$I:$I,'BLG1222'!$A:$A,'ALL 2022'!$2:$2,'BLG1222'!$D:$D,'ALL 2022'!$D:$D)</f>
        <v>299169367.24000001</v>
      </c>
      <c r="K498" s="12">
        <f>+SUMIFS('BLG1222'!$I:$I,'BLG1222'!$A:$A,'ALL 2022'!$2:$2,'BLG1222'!$D:$D,'ALL 2022'!$D:$D)</f>
        <v>101024977.2</v>
      </c>
      <c r="L498" s="12">
        <f>+SUMIFS('BLG1222'!$I:$I,'BLG1222'!$A:$A,'ALL 2022'!$2:$2,'BLG1222'!$D:$D,'ALL 2022'!$D:$D)</f>
        <v>744183</v>
      </c>
      <c r="M498" s="12">
        <f>+SUMIFS('BLG1222'!$I:$I,'BLG1222'!$A:$A,'ALL 2022'!$2:$2,'BLG1222'!$D:$D,'ALL 2022'!$D:$D)</f>
        <v>1308288363</v>
      </c>
      <c r="N498" s="12">
        <f>+SUMIFS('BLG1222'!$I:$I,'BLG1222'!$A:$A,'ALL 2022'!$2:$2,'BLG1222'!$D:$D,'ALL 2022'!$D:$D)</f>
        <v>0</v>
      </c>
      <c r="O498" s="12">
        <f>+SUMIFS('BLG1222'!$I:$I,'BLG1222'!$A:$A,'ALL 2022'!$2:$2,'BLG1222'!$D:$D,'ALL 2022'!$D:$D)</f>
        <v>0</v>
      </c>
      <c r="P498" s="12">
        <f>+SUMIFS('BLG1222'!$I:$I,'BLG1222'!$A:$A,'ALL 2022'!$2:$2,'BLG1222'!$D:$D,'ALL 2022'!$D:$D)</f>
        <v>0</v>
      </c>
      <c r="Q498" s="12">
        <f>+SUMIFS('BLG1222'!$I:$I,'BLG1222'!$A:$A,'ALL 2022'!$2:$2,'BLG1222'!$D:$D,'ALL 2022'!$D:$D)</f>
        <v>0</v>
      </c>
      <c r="R498" s="12">
        <f>+SUMIFS('BLG1222'!$I:$I,'BLG1222'!$A:$A,'ALL 2022'!$2:$2,'BLG1222'!$D:$D,'ALL 2022'!$D:$D)</f>
        <v>0</v>
      </c>
      <c r="S498" s="12">
        <f>+SUMIFS('BLG1222'!$I:$I,'BLG1222'!$A:$A,'ALL 2022'!$2:$2,'BLG1222'!$D:$D,'ALL 2022'!$D:$D)</f>
        <v>0</v>
      </c>
      <c r="T498" s="12">
        <f>+SUMIFS('BLG1222'!$I:$I,'BLG1222'!$A:$A,'ALL 2022'!$2:$2,'BLG1222'!$D:$D,'ALL 2022'!$D:$D)</f>
        <v>151672565</v>
      </c>
      <c r="U498" s="12">
        <f>+SUMIFS('BLG1222'!$I:$I,'BLG1222'!$A:$A,'ALL 2022'!$2:$2,'BLG1222'!$D:$D,'ALL 2022'!$D:$D)</f>
        <v>0</v>
      </c>
      <c r="V498" s="12">
        <f>+SUMIFS('BLG1222'!$I:$I,'BLG1222'!$A:$A,'ALL 2022'!$2:$2,'BLG1222'!$D:$D,'ALL 2022'!$D:$D)</f>
        <v>313892</v>
      </c>
      <c r="W498" s="12">
        <f>+SUMIFS('BLG1222'!$I:$I,'BLG1222'!$A:$A,'ALL 2022'!$2:$2,'BLG1222'!$D:$D,'ALL 2022'!$D:$D)</f>
        <v>21066784.329999998</v>
      </c>
      <c r="X498" s="12">
        <f>+SUMIFS('BLG1222'!$I:$I,'BLG1222'!$A:$A,'ALL 2022'!$2:$2,'BLG1222'!$D:$D,'ALL 2022'!$D:$D)</f>
        <v>1576499</v>
      </c>
      <c r="Y498" s="12">
        <f>+SUMIFS('BLG1222'!$I:$I,'BLG1222'!$A:$A,'ALL 2022'!$2:$2,'BLG1222'!$D:$D,'ALL 2022'!$D:$D)</f>
        <v>0</v>
      </c>
      <c r="Z498" s="12">
        <f>+SUMIFS('BLG1222'!$I:$I,'BLG1222'!$A:$A,'ALL 2022'!$2:$2,'BLG1222'!$D:$D,'ALL 2022'!$D:$D)</f>
        <v>0</v>
      </c>
      <c r="AA498" s="12">
        <f>+SUMIFS('BLG1222'!$I:$I,'BLG1222'!$A:$A,'ALL 2022'!$2:$2,'BLG1222'!$D:$D,'ALL 2022'!$D:$D)</f>
        <v>0</v>
      </c>
      <c r="AB498" s="12">
        <f>+SUMIFS('BLG1222'!$I:$I,'BLG1222'!$A:$A,'ALL 2022'!$2:$2,'BLG1222'!$D:$D,'ALL 2022'!$D:$D)</f>
        <v>514778</v>
      </c>
      <c r="AC498" s="12">
        <f>+SUMIFS('BLG1222'!$I:$I,'BLG1222'!$A:$A,'ALL 2022'!$2:$2,'BLG1222'!$D:$D,'ALL 2022'!$D:$D)</f>
        <v>0</v>
      </c>
      <c r="AD498" s="12">
        <f>+SUMIFS('BLG1222'!$I:$I,'BLG1222'!$A:$A,'ALL 2022'!$2:$2,'BLG1222'!$D:$D,'ALL 2022'!$D:$D)</f>
        <v>0</v>
      </c>
      <c r="AE498" s="12">
        <f>+SUMIFS('BLG1222'!$I:$I,'BLG1222'!$A:$A,'ALL 2022'!$2:$2,'BLG1222'!$D:$D,'ALL 2022'!$D:$D)</f>
        <v>0</v>
      </c>
      <c r="AF498" s="12">
        <f>+SUMIFS('BLG1222'!$I:$I,'BLG1222'!$A:$A,'ALL 2022'!$2:$2,'BLG1222'!$D:$D,'ALL 2022'!$D:$D)</f>
        <v>0</v>
      </c>
      <c r="AG498" s="12">
        <f>+SUMIFS('BLG1222'!$I:$I,'BLG1222'!$A:$A,'ALL 2022'!$2:$2,'BLG1222'!$D:$D,'ALL 2022'!$D:$D)</f>
        <v>0</v>
      </c>
      <c r="AH498" s="12">
        <f>+SUMIFS('BLG1222'!$I:$I,'BLG1222'!$A:$A,'ALL 2022'!$2:$2,'BLG1222'!$D:$D,'ALL 2022'!$D:$D)</f>
        <v>0</v>
      </c>
      <c r="AI498" s="12">
        <f>+SUMIFS('BLG1222'!$I:$I,'BLG1222'!$A:$A,'ALL 2022'!$2:$2,'BLG1222'!$D:$D,'ALL 2022'!$D:$D)</f>
        <v>0</v>
      </c>
      <c r="AJ498" s="12">
        <f>+SUMIFS('BLG1222'!$I:$I,'BLG1222'!$A:$A,'ALL 2022'!$2:$2,'BLG1222'!$D:$D,'ALL 2022'!$D:$D)</f>
        <v>0</v>
      </c>
      <c r="AK498" s="12">
        <f>+SUMIFS('BLG1222'!$I:$I,'BLG1222'!$A:$A,'ALL 2022'!$2:$2,'BLG1222'!$D:$D,'ALL 2022'!$D:$D)</f>
        <v>3402340</v>
      </c>
      <c r="AL498" s="12">
        <f>+SUMIFS('BLG1222'!$I:$I,'BLG1222'!$A:$A,'ALL 2022'!$2:$2,'BLG1222'!$D:$D,'ALL 2022'!$D:$D)</f>
        <v>12882540</v>
      </c>
      <c r="AM498" s="12">
        <f>+SUMIFS('BLG1222'!$I:$I,'BLG1222'!$A:$A,'ALL 2022'!$2:$2,'BLG1222'!$D:$D,'ALL 2022'!$D:$D)</f>
        <v>45242793</v>
      </c>
      <c r="AN498" s="12">
        <f>+SUMIFS('BLG1222'!$I:$I,'BLG1222'!$A:$A,'ALL 2022'!$2:$2,'BLG1222'!$D:$D,'ALL 2022'!$D:$D)</f>
        <v>80000</v>
      </c>
      <c r="AO498" s="12">
        <f>+SUMIFS('BLG1222'!$I:$I,'BLG1222'!$A:$A,'ALL 2022'!$2:$2,'BLG1222'!$D:$D,'ALL 2022'!$D:$D)</f>
        <v>29116942</v>
      </c>
      <c r="AP498" s="12">
        <f>+SUMIFS('BLG1222'!$I:$I,'BLG1222'!$A:$A,'ALL 2022'!$2:$2,'BLG1222'!$D:$D,'ALL 2022'!$D:$D)</f>
        <v>0</v>
      </c>
      <c r="AQ498" s="164">
        <f t="shared" si="50"/>
        <v>1988169853.77</v>
      </c>
      <c r="AR498" s="165">
        <f t="shared" si="51"/>
        <v>420460.7868733544</v>
      </c>
    </row>
    <row r="499" spans="1:44" x14ac:dyDescent="0.25">
      <c r="A499" s="11" t="str">
        <f t="shared" si="47"/>
        <v>6</v>
      </c>
      <c r="B499" s="11" t="str">
        <f t="shared" si="48"/>
        <v>60</v>
      </c>
      <c r="C499" s="11" t="str">
        <f t="shared" si="49"/>
        <v>608</v>
      </c>
      <c r="D499" s="23">
        <v>60813000</v>
      </c>
      <c r="E499" s="119" t="s">
        <v>3269</v>
      </c>
      <c r="F499" s="24" t="s">
        <v>2819</v>
      </c>
      <c r="G499" s="12">
        <f>+SUMIFS('BLG1222'!$I:$I,'BLG1222'!$A:$A,'ALL 2022'!$2:$2,'BLG1222'!$D:$D,'ALL 2022'!$D:$D)</f>
        <v>0</v>
      </c>
      <c r="H499" s="12">
        <f>+SUMIFS('BLG1222'!$I:$I,'BLG1222'!$A:$A,'ALL 2022'!$2:$2,'BLG1222'!$D:$D,'ALL 2022'!$D:$D)</f>
        <v>0</v>
      </c>
      <c r="I499" s="12">
        <f>+SUMIFS('BLG1222'!$I:$I,'BLG1222'!$A:$A,'ALL 2022'!$2:$2,'BLG1222'!$D:$D,'ALL 2022'!$D:$D)</f>
        <v>0</v>
      </c>
      <c r="J499" s="12">
        <f>+SUMIFS('BLG1222'!$I:$I,'BLG1222'!$A:$A,'ALL 2022'!$2:$2,'BLG1222'!$D:$D,'ALL 2022'!$D:$D)</f>
        <v>0</v>
      </c>
      <c r="K499" s="12">
        <f>+SUMIFS('BLG1222'!$I:$I,'BLG1222'!$A:$A,'ALL 2022'!$2:$2,'BLG1222'!$D:$D,'ALL 2022'!$D:$D)</f>
        <v>0</v>
      </c>
      <c r="L499" s="12">
        <f>+SUMIFS('BLG1222'!$I:$I,'BLG1222'!$A:$A,'ALL 2022'!$2:$2,'BLG1222'!$D:$D,'ALL 2022'!$D:$D)</f>
        <v>0</v>
      </c>
      <c r="M499" s="12">
        <f>+SUMIFS('BLG1222'!$I:$I,'BLG1222'!$A:$A,'ALL 2022'!$2:$2,'BLG1222'!$D:$D,'ALL 2022'!$D:$D)</f>
        <v>0</v>
      </c>
      <c r="N499" s="12">
        <f>+SUMIFS('BLG1222'!$I:$I,'BLG1222'!$A:$A,'ALL 2022'!$2:$2,'BLG1222'!$D:$D,'ALL 2022'!$D:$D)</f>
        <v>0</v>
      </c>
      <c r="O499" s="12">
        <f>+SUMIFS('BLG1222'!$I:$I,'BLG1222'!$A:$A,'ALL 2022'!$2:$2,'BLG1222'!$D:$D,'ALL 2022'!$D:$D)</f>
        <v>0</v>
      </c>
      <c r="P499" s="12">
        <f>+SUMIFS('BLG1222'!$I:$I,'BLG1222'!$A:$A,'ALL 2022'!$2:$2,'BLG1222'!$D:$D,'ALL 2022'!$D:$D)</f>
        <v>0</v>
      </c>
      <c r="Q499" s="12">
        <f>+SUMIFS('BLG1222'!$I:$I,'BLG1222'!$A:$A,'ALL 2022'!$2:$2,'BLG1222'!$D:$D,'ALL 2022'!$D:$D)</f>
        <v>0</v>
      </c>
      <c r="R499" s="12">
        <f>+SUMIFS('BLG1222'!$I:$I,'BLG1222'!$A:$A,'ALL 2022'!$2:$2,'BLG1222'!$D:$D,'ALL 2022'!$D:$D)</f>
        <v>0</v>
      </c>
      <c r="S499" s="12">
        <f>+SUMIFS('BLG1222'!$I:$I,'BLG1222'!$A:$A,'ALL 2022'!$2:$2,'BLG1222'!$D:$D,'ALL 2022'!$D:$D)</f>
        <v>0</v>
      </c>
      <c r="T499" s="12">
        <f>+SUMIFS('BLG1222'!$I:$I,'BLG1222'!$A:$A,'ALL 2022'!$2:$2,'BLG1222'!$D:$D,'ALL 2022'!$D:$D)</f>
        <v>0</v>
      </c>
      <c r="U499" s="12">
        <f>+SUMIFS('BLG1222'!$I:$I,'BLG1222'!$A:$A,'ALL 2022'!$2:$2,'BLG1222'!$D:$D,'ALL 2022'!$D:$D)</f>
        <v>0</v>
      </c>
      <c r="V499" s="12">
        <f>+SUMIFS('BLG1222'!$I:$I,'BLG1222'!$A:$A,'ALL 2022'!$2:$2,'BLG1222'!$D:$D,'ALL 2022'!$D:$D)</f>
        <v>0</v>
      </c>
      <c r="W499" s="12">
        <f>+SUMIFS('BLG1222'!$I:$I,'BLG1222'!$A:$A,'ALL 2022'!$2:$2,'BLG1222'!$D:$D,'ALL 2022'!$D:$D)</f>
        <v>0</v>
      </c>
      <c r="X499" s="12">
        <f>+SUMIFS('BLG1222'!$I:$I,'BLG1222'!$A:$A,'ALL 2022'!$2:$2,'BLG1222'!$D:$D,'ALL 2022'!$D:$D)</f>
        <v>0</v>
      </c>
      <c r="Y499" s="12">
        <f>+SUMIFS('BLG1222'!$I:$I,'BLG1222'!$A:$A,'ALL 2022'!$2:$2,'BLG1222'!$D:$D,'ALL 2022'!$D:$D)</f>
        <v>0</v>
      </c>
      <c r="Z499" s="12">
        <f>+SUMIFS('BLG1222'!$I:$I,'BLG1222'!$A:$A,'ALL 2022'!$2:$2,'BLG1222'!$D:$D,'ALL 2022'!$D:$D)</f>
        <v>0</v>
      </c>
      <c r="AA499" s="12">
        <f>+SUMIFS('BLG1222'!$I:$I,'BLG1222'!$A:$A,'ALL 2022'!$2:$2,'BLG1222'!$D:$D,'ALL 2022'!$D:$D)</f>
        <v>0</v>
      </c>
      <c r="AB499" s="12">
        <f>+SUMIFS('BLG1222'!$I:$I,'BLG1222'!$A:$A,'ALL 2022'!$2:$2,'BLG1222'!$D:$D,'ALL 2022'!$D:$D)</f>
        <v>0</v>
      </c>
      <c r="AC499" s="12">
        <f>+SUMIFS('BLG1222'!$I:$I,'BLG1222'!$A:$A,'ALL 2022'!$2:$2,'BLG1222'!$D:$D,'ALL 2022'!$D:$D)</f>
        <v>0</v>
      </c>
      <c r="AD499" s="12">
        <f>+SUMIFS('BLG1222'!$I:$I,'BLG1222'!$A:$A,'ALL 2022'!$2:$2,'BLG1222'!$D:$D,'ALL 2022'!$D:$D)</f>
        <v>0</v>
      </c>
      <c r="AE499" s="12">
        <f>+SUMIFS('BLG1222'!$I:$I,'BLG1222'!$A:$A,'ALL 2022'!$2:$2,'BLG1222'!$D:$D,'ALL 2022'!$D:$D)</f>
        <v>0</v>
      </c>
      <c r="AF499" s="12">
        <f>+SUMIFS('BLG1222'!$I:$I,'BLG1222'!$A:$A,'ALL 2022'!$2:$2,'BLG1222'!$D:$D,'ALL 2022'!$D:$D)</f>
        <v>0</v>
      </c>
      <c r="AG499" s="12">
        <f>+SUMIFS('BLG1222'!$I:$I,'BLG1222'!$A:$A,'ALL 2022'!$2:$2,'BLG1222'!$D:$D,'ALL 2022'!$D:$D)</f>
        <v>0</v>
      </c>
      <c r="AH499" s="12">
        <f>+SUMIFS('BLG1222'!$I:$I,'BLG1222'!$A:$A,'ALL 2022'!$2:$2,'BLG1222'!$D:$D,'ALL 2022'!$D:$D)</f>
        <v>0</v>
      </c>
      <c r="AI499" s="12">
        <f>+SUMIFS('BLG1222'!$I:$I,'BLG1222'!$A:$A,'ALL 2022'!$2:$2,'BLG1222'!$D:$D,'ALL 2022'!$D:$D)</f>
        <v>0</v>
      </c>
      <c r="AJ499" s="12">
        <f>+SUMIFS('BLG1222'!$I:$I,'BLG1222'!$A:$A,'ALL 2022'!$2:$2,'BLG1222'!$D:$D,'ALL 2022'!$D:$D)</f>
        <v>0</v>
      </c>
      <c r="AK499" s="12">
        <f>+SUMIFS('BLG1222'!$I:$I,'BLG1222'!$A:$A,'ALL 2022'!$2:$2,'BLG1222'!$D:$D,'ALL 2022'!$D:$D)</f>
        <v>0</v>
      </c>
      <c r="AL499" s="12">
        <f>+SUMIFS('BLG1222'!$I:$I,'BLG1222'!$A:$A,'ALL 2022'!$2:$2,'BLG1222'!$D:$D,'ALL 2022'!$D:$D)</f>
        <v>0</v>
      </c>
      <c r="AM499" s="12">
        <f>+SUMIFS('BLG1222'!$I:$I,'BLG1222'!$A:$A,'ALL 2022'!$2:$2,'BLG1222'!$D:$D,'ALL 2022'!$D:$D)</f>
        <v>0</v>
      </c>
      <c r="AN499" s="12">
        <f>+SUMIFS('BLG1222'!$I:$I,'BLG1222'!$A:$A,'ALL 2022'!$2:$2,'BLG1222'!$D:$D,'ALL 2022'!$D:$D)</f>
        <v>0</v>
      </c>
      <c r="AO499" s="12">
        <f>+SUMIFS('BLG1222'!$I:$I,'BLG1222'!$A:$A,'ALL 2022'!$2:$2,'BLG1222'!$D:$D,'ALL 2022'!$D:$D)</f>
        <v>0</v>
      </c>
      <c r="AP499" s="12">
        <f>+SUMIFS('BLG1222'!$I:$I,'BLG1222'!$A:$A,'ALL 2022'!$2:$2,'BLG1222'!$D:$D,'ALL 2022'!$D:$D)</f>
        <v>0</v>
      </c>
      <c r="AQ499" s="164">
        <f t="shared" si="50"/>
        <v>0</v>
      </c>
      <c r="AR499" s="165">
        <f t="shared" si="51"/>
        <v>0</v>
      </c>
    </row>
    <row r="500" spans="1:44" x14ac:dyDescent="0.25">
      <c r="A500" s="11" t="str">
        <f t="shared" si="47"/>
        <v>6</v>
      </c>
      <c r="B500" s="11" t="str">
        <f t="shared" si="48"/>
        <v>60</v>
      </c>
      <c r="C500" s="11" t="str">
        <f t="shared" si="49"/>
        <v>608</v>
      </c>
      <c r="D500" s="23">
        <v>60817000</v>
      </c>
      <c r="E500" s="119" t="s">
        <v>3269</v>
      </c>
      <c r="F500" s="24" t="s">
        <v>404</v>
      </c>
      <c r="G500" s="12">
        <f>+SUMIFS('BLG1222'!$I:$I,'BLG1222'!$A:$A,'ALL 2022'!$2:$2,'BLG1222'!$D:$D,'ALL 2022'!$D:$D)</f>
        <v>80511121.269999996</v>
      </c>
      <c r="H500" s="12">
        <f>+SUMIFS('BLG1222'!$I:$I,'BLG1222'!$A:$A,'ALL 2022'!$2:$2,'BLG1222'!$D:$D,'ALL 2022'!$D:$D)</f>
        <v>0</v>
      </c>
      <c r="I500" s="12">
        <f>+SUMIFS('BLG1222'!$I:$I,'BLG1222'!$A:$A,'ALL 2022'!$2:$2,'BLG1222'!$D:$D,'ALL 2022'!$D:$D)</f>
        <v>0</v>
      </c>
      <c r="J500" s="12">
        <f>+SUMIFS('BLG1222'!$I:$I,'BLG1222'!$A:$A,'ALL 2022'!$2:$2,'BLG1222'!$D:$D,'ALL 2022'!$D:$D)</f>
        <v>194450046.03999999</v>
      </c>
      <c r="K500" s="12">
        <f>+SUMIFS('BLG1222'!$I:$I,'BLG1222'!$A:$A,'ALL 2022'!$2:$2,'BLG1222'!$D:$D,'ALL 2022'!$D:$D)</f>
        <v>315153273.77999997</v>
      </c>
      <c r="L500" s="12">
        <f>+SUMIFS('BLG1222'!$I:$I,'BLG1222'!$A:$A,'ALL 2022'!$2:$2,'BLG1222'!$D:$D,'ALL 2022'!$D:$D)</f>
        <v>0</v>
      </c>
      <c r="M500" s="12">
        <f>+SUMIFS('BLG1222'!$I:$I,'BLG1222'!$A:$A,'ALL 2022'!$2:$2,'BLG1222'!$D:$D,'ALL 2022'!$D:$D)</f>
        <v>0</v>
      </c>
      <c r="N500" s="12">
        <f>+SUMIFS('BLG1222'!$I:$I,'BLG1222'!$A:$A,'ALL 2022'!$2:$2,'BLG1222'!$D:$D,'ALL 2022'!$D:$D)</f>
        <v>0</v>
      </c>
      <c r="O500" s="12">
        <f>+SUMIFS('BLG1222'!$I:$I,'BLG1222'!$A:$A,'ALL 2022'!$2:$2,'BLG1222'!$D:$D,'ALL 2022'!$D:$D)</f>
        <v>0</v>
      </c>
      <c r="P500" s="12">
        <f>+SUMIFS('BLG1222'!$I:$I,'BLG1222'!$A:$A,'ALL 2022'!$2:$2,'BLG1222'!$D:$D,'ALL 2022'!$D:$D)</f>
        <v>0</v>
      </c>
      <c r="Q500" s="12">
        <f>+SUMIFS('BLG1222'!$I:$I,'BLG1222'!$A:$A,'ALL 2022'!$2:$2,'BLG1222'!$D:$D,'ALL 2022'!$D:$D)</f>
        <v>0</v>
      </c>
      <c r="R500" s="12">
        <f>+SUMIFS('BLG1222'!$I:$I,'BLG1222'!$A:$A,'ALL 2022'!$2:$2,'BLG1222'!$D:$D,'ALL 2022'!$D:$D)</f>
        <v>0</v>
      </c>
      <c r="S500" s="12">
        <f>+SUMIFS('BLG1222'!$I:$I,'BLG1222'!$A:$A,'ALL 2022'!$2:$2,'BLG1222'!$D:$D,'ALL 2022'!$D:$D)</f>
        <v>0</v>
      </c>
      <c r="T500" s="12">
        <f>+SUMIFS('BLG1222'!$I:$I,'BLG1222'!$A:$A,'ALL 2022'!$2:$2,'BLG1222'!$D:$D,'ALL 2022'!$D:$D)</f>
        <v>0</v>
      </c>
      <c r="U500" s="12">
        <f>+SUMIFS('BLG1222'!$I:$I,'BLG1222'!$A:$A,'ALL 2022'!$2:$2,'BLG1222'!$D:$D,'ALL 2022'!$D:$D)</f>
        <v>0</v>
      </c>
      <c r="V500" s="12">
        <f>+SUMIFS('BLG1222'!$I:$I,'BLG1222'!$A:$A,'ALL 2022'!$2:$2,'BLG1222'!$D:$D,'ALL 2022'!$D:$D)</f>
        <v>0</v>
      </c>
      <c r="W500" s="12">
        <f>+SUMIFS('BLG1222'!$I:$I,'BLG1222'!$A:$A,'ALL 2022'!$2:$2,'BLG1222'!$D:$D,'ALL 2022'!$D:$D)</f>
        <v>0</v>
      </c>
      <c r="X500" s="12">
        <f>+SUMIFS('BLG1222'!$I:$I,'BLG1222'!$A:$A,'ALL 2022'!$2:$2,'BLG1222'!$D:$D,'ALL 2022'!$D:$D)</f>
        <v>0</v>
      </c>
      <c r="Y500" s="12">
        <f>+SUMIFS('BLG1222'!$I:$I,'BLG1222'!$A:$A,'ALL 2022'!$2:$2,'BLG1222'!$D:$D,'ALL 2022'!$D:$D)</f>
        <v>0</v>
      </c>
      <c r="Z500" s="12">
        <f>+SUMIFS('BLG1222'!$I:$I,'BLG1222'!$A:$A,'ALL 2022'!$2:$2,'BLG1222'!$D:$D,'ALL 2022'!$D:$D)</f>
        <v>0</v>
      </c>
      <c r="AA500" s="12">
        <f>+SUMIFS('BLG1222'!$I:$I,'BLG1222'!$A:$A,'ALL 2022'!$2:$2,'BLG1222'!$D:$D,'ALL 2022'!$D:$D)</f>
        <v>0</v>
      </c>
      <c r="AB500" s="12">
        <f>+SUMIFS('BLG1222'!$I:$I,'BLG1222'!$A:$A,'ALL 2022'!$2:$2,'BLG1222'!$D:$D,'ALL 2022'!$D:$D)</f>
        <v>2000000</v>
      </c>
      <c r="AC500" s="12">
        <f>+SUMIFS('BLG1222'!$I:$I,'BLG1222'!$A:$A,'ALL 2022'!$2:$2,'BLG1222'!$D:$D,'ALL 2022'!$D:$D)</f>
        <v>0</v>
      </c>
      <c r="AD500" s="12">
        <f>+SUMIFS('BLG1222'!$I:$I,'BLG1222'!$A:$A,'ALL 2022'!$2:$2,'BLG1222'!$D:$D,'ALL 2022'!$D:$D)</f>
        <v>0</v>
      </c>
      <c r="AE500" s="12">
        <f>+SUMIFS('BLG1222'!$I:$I,'BLG1222'!$A:$A,'ALL 2022'!$2:$2,'BLG1222'!$D:$D,'ALL 2022'!$D:$D)</f>
        <v>0</v>
      </c>
      <c r="AF500" s="12">
        <f>+SUMIFS('BLG1222'!$I:$I,'BLG1222'!$A:$A,'ALL 2022'!$2:$2,'BLG1222'!$D:$D,'ALL 2022'!$D:$D)</f>
        <v>0</v>
      </c>
      <c r="AG500" s="12">
        <f>+SUMIFS('BLG1222'!$I:$I,'BLG1222'!$A:$A,'ALL 2022'!$2:$2,'BLG1222'!$D:$D,'ALL 2022'!$D:$D)</f>
        <v>0</v>
      </c>
      <c r="AH500" s="12">
        <f>+SUMIFS('BLG1222'!$I:$I,'BLG1222'!$A:$A,'ALL 2022'!$2:$2,'BLG1222'!$D:$D,'ALL 2022'!$D:$D)</f>
        <v>0</v>
      </c>
      <c r="AI500" s="12">
        <f>+SUMIFS('BLG1222'!$I:$I,'BLG1222'!$A:$A,'ALL 2022'!$2:$2,'BLG1222'!$D:$D,'ALL 2022'!$D:$D)</f>
        <v>0</v>
      </c>
      <c r="AJ500" s="12">
        <f>+SUMIFS('BLG1222'!$I:$I,'BLG1222'!$A:$A,'ALL 2022'!$2:$2,'BLG1222'!$D:$D,'ALL 2022'!$D:$D)</f>
        <v>0</v>
      </c>
      <c r="AK500" s="12">
        <f>+SUMIFS('BLG1222'!$I:$I,'BLG1222'!$A:$A,'ALL 2022'!$2:$2,'BLG1222'!$D:$D,'ALL 2022'!$D:$D)</f>
        <v>0</v>
      </c>
      <c r="AL500" s="12">
        <f>+SUMIFS('BLG1222'!$I:$I,'BLG1222'!$A:$A,'ALL 2022'!$2:$2,'BLG1222'!$D:$D,'ALL 2022'!$D:$D)</f>
        <v>0</v>
      </c>
      <c r="AM500" s="12">
        <f>+SUMIFS('BLG1222'!$I:$I,'BLG1222'!$A:$A,'ALL 2022'!$2:$2,'BLG1222'!$D:$D,'ALL 2022'!$D:$D)</f>
        <v>0</v>
      </c>
      <c r="AN500" s="12">
        <f>+SUMIFS('BLG1222'!$I:$I,'BLG1222'!$A:$A,'ALL 2022'!$2:$2,'BLG1222'!$D:$D,'ALL 2022'!$D:$D)</f>
        <v>0</v>
      </c>
      <c r="AO500" s="12">
        <f>+SUMIFS('BLG1222'!$I:$I,'BLG1222'!$A:$A,'ALL 2022'!$2:$2,'BLG1222'!$D:$D,'ALL 2022'!$D:$D)</f>
        <v>0</v>
      </c>
      <c r="AP500" s="12">
        <f>+SUMIFS('BLG1222'!$I:$I,'BLG1222'!$A:$A,'ALL 2022'!$2:$2,'BLG1222'!$D:$D,'ALL 2022'!$D:$D)</f>
        <v>0</v>
      </c>
      <c r="AQ500" s="164">
        <f t="shared" si="50"/>
        <v>592114441.08999991</v>
      </c>
      <c r="AR500" s="165">
        <f t="shared" si="51"/>
        <v>125221.14413297943</v>
      </c>
    </row>
    <row r="501" spans="1:44" x14ac:dyDescent="0.25">
      <c r="A501" s="11" t="str">
        <f t="shared" si="47"/>
        <v>6</v>
      </c>
      <c r="B501" s="11" t="str">
        <f t="shared" si="48"/>
        <v>60</v>
      </c>
      <c r="C501" s="11" t="str">
        <f t="shared" si="49"/>
        <v>608</v>
      </c>
      <c r="D501" s="23">
        <v>60818000</v>
      </c>
      <c r="E501" s="119" t="s">
        <v>3269</v>
      </c>
      <c r="F501" s="24" t="s">
        <v>425</v>
      </c>
      <c r="G501" s="12">
        <f>+SUMIFS('BLG1222'!$I:$I,'BLG1222'!$A:$A,'ALL 2022'!$2:$2,'BLG1222'!$D:$D,'ALL 2022'!$D:$D)</f>
        <v>0</v>
      </c>
      <c r="H501" s="12">
        <f>+SUMIFS('BLG1222'!$I:$I,'BLG1222'!$A:$A,'ALL 2022'!$2:$2,'BLG1222'!$D:$D,'ALL 2022'!$D:$D)</f>
        <v>0</v>
      </c>
      <c r="I501" s="12">
        <f>+SUMIFS('BLG1222'!$I:$I,'BLG1222'!$A:$A,'ALL 2022'!$2:$2,'BLG1222'!$D:$D,'ALL 2022'!$D:$D)</f>
        <v>0</v>
      </c>
      <c r="J501" s="12">
        <f>+SUMIFS('BLG1222'!$I:$I,'BLG1222'!$A:$A,'ALL 2022'!$2:$2,'BLG1222'!$D:$D,'ALL 2022'!$D:$D)</f>
        <v>2160000</v>
      </c>
      <c r="K501" s="12">
        <f>+SUMIFS('BLG1222'!$I:$I,'BLG1222'!$A:$A,'ALL 2022'!$2:$2,'BLG1222'!$D:$D,'ALL 2022'!$D:$D)</f>
        <v>7180625</v>
      </c>
      <c r="L501" s="12">
        <f>+SUMIFS('BLG1222'!$I:$I,'BLG1222'!$A:$A,'ALL 2022'!$2:$2,'BLG1222'!$D:$D,'ALL 2022'!$D:$D)</f>
        <v>0</v>
      </c>
      <c r="M501" s="12">
        <f>+SUMIFS('BLG1222'!$I:$I,'BLG1222'!$A:$A,'ALL 2022'!$2:$2,'BLG1222'!$D:$D,'ALL 2022'!$D:$D)</f>
        <v>0</v>
      </c>
      <c r="N501" s="12">
        <f>+SUMIFS('BLG1222'!$I:$I,'BLG1222'!$A:$A,'ALL 2022'!$2:$2,'BLG1222'!$D:$D,'ALL 2022'!$D:$D)</f>
        <v>0</v>
      </c>
      <c r="O501" s="12">
        <f>+SUMIFS('BLG1222'!$I:$I,'BLG1222'!$A:$A,'ALL 2022'!$2:$2,'BLG1222'!$D:$D,'ALL 2022'!$D:$D)</f>
        <v>0</v>
      </c>
      <c r="P501" s="12">
        <f>+SUMIFS('BLG1222'!$I:$I,'BLG1222'!$A:$A,'ALL 2022'!$2:$2,'BLG1222'!$D:$D,'ALL 2022'!$D:$D)</f>
        <v>0</v>
      </c>
      <c r="Q501" s="12">
        <f>+SUMIFS('BLG1222'!$I:$I,'BLG1222'!$A:$A,'ALL 2022'!$2:$2,'BLG1222'!$D:$D,'ALL 2022'!$D:$D)</f>
        <v>0</v>
      </c>
      <c r="R501" s="12">
        <f>+SUMIFS('BLG1222'!$I:$I,'BLG1222'!$A:$A,'ALL 2022'!$2:$2,'BLG1222'!$D:$D,'ALL 2022'!$D:$D)</f>
        <v>0</v>
      </c>
      <c r="S501" s="12">
        <f>+SUMIFS('BLG1222'!$I:$I,'BLG1222'!$A:$A,'ALL 2022'!$2:$2,'BLG1222'!$D:$D,'ALL 2022'!$D:$D)</f>
        <v>0</v>
      </c>
      <c r="T501" s="12">
        <f>+SUMIFS('BLG1222'!$I:$I,'BLG1222'!$A:$A,'ALL 2022'!$2:$2,'BLG1222'!$D:$D,'ALL 2022'!$D:$D)</f>
        <v>0</v>
      </c>
      <c r="U501" s="12">
        <f>+SUMIFS('BLG1222'!$I:$I,'BLG1222'!$A:$A,'ALL 2022'!$2:$2,'BLG1222'!$D:$D,'ALL 2022'!$D:$D)</f>
        <v>0</v>
      </c>
      <c r="V501" s="12">
        <f>+SUMIFS('BLG1222'!$I:$I,'BLG1222'!$A:$A,'ALL 2022'!$2:$2,'BLG1222'!$D:$D,'ALL 2022'!$D:$D)</f>
        <v>0</v>
      </c>
      <c r="W501" s="12">
        <f>+SUMIFS('BLG1222'!$I:$I,'BLG1222'!$A:$A,'ALL 2022'!$2:$2,'BLG1222'!$D:$D,'ALL 2022'!$D:$D)</f>
        <v>0</v>
      </c>
      <c r="X501" s="12">
        <f>+SUMIFS('BLG1222'!$I:$I,'BLG1222'!$A:$A,'ALL 2022'!$2:$2,'BLG1222'!$D:$D,'ALL 2022'!$D:$D)</f>
        <v>0</v>
      </c>
      <c r="Y501" s="12">
        <f>+SUMIFS('BLG1222'!$I:$I,'BLG1222'!$A:$A,'ALL 2022'!$2:$2,'BLG1222'!$D:$D,'ALL 2022'!$D:$D)</f>
        <v>0</v>
      </c>
      <c r="Z501" s="12">
        <f>+SUMIFS('BLG1222'!$I:$I,'BLG1222'!$A:$A,'ALL 2022'!$2:$2,'BLG1222'!$D:$D,'ALL 2022'!$D:$D)</f>
        <v>0</v>
      </c>
      <c r="AA501" s="12">
        <f>+SUMIFS('BLG1222'!$I:$I,'BLG1222'!$A:$A,'ALL 2022'!$2:$2,'BLG1222'!$D:$D,'ALL 2022'!$D:$D)</f>
        <v>0</v>
      </c>
      <c r="AB501" s="12">
        <f>+SUMIFS('BLG1222'!$I:$I,'BLG1222'!$A:$A,'ALL 2022'!$2:$2,'BLG1222'!$D:$D,'ALL 2022'!$D:$D)</f>
        <v>0</v>
      </c>
      <c r="AC501" s="12">
        <f>+SUMIFS('BLG1222'!$I:$I,'BLG1222'!$A:$A,'ALL 2022'!$2:$2,'BLG1222'!$D:$D,'ALL 2022'!$D:$D)</f>
        <v>0</v>
      </c>
      <c r="AD501" s="12">
        <f>+SUMIFS('BLG1222'!$I:$I,'BLG1222'!$A:$A,'ALL 2022'!$2:$2,'BLG1222'!$D:$D,'ALL 2022'!$D:$D)</f>
        <v>0</v>
      </c>
      <c r="AE501" s="12">
        <f>+SUMIFS('BLG1222'!$I:$I,'BLG1222'!$A:$A,'ALL 2022'!$2:$2,'BLG1222'!$D:$D,'ALL 2022'!$D:$D)</f>
        <v>0</v>
      </c>
      <c r="AF501" s="12">
        <f>+SUMIFS('BLG1222'!$I:$I,'BLG1222'!$A:$A,'ALL 2022'!$2:$2,'BLG1222'!$D:$D,'ALL 2022'!$D:$D)</f>
        <v>0</v>
      </c>
      <c r="AG501" s="12">
        <f>+SUMIFS('BLG1222'!$I:$I,'BLG1222'!$A:$A,'ALL 2022'!$2:$2,'BLG1222'!$D:$D,'ALL 2022'!$D:$D)</f>
        <v>0</v>
      </c>
      <c r="AH501" s="12">
        <f>+SUMIFS('BLG1222'!$I:$I,'BLG1222'!$A:$A,'ALL 2022'!$2:$2,'BLG1222'!$D:$D,'ALL 2022'!$D:$D)</f>
        <v>0</v>
      </c>
      <c r="AI501" s="12">
        <f>+SUMIFS('BLG1222'!$I:$I,'BLG1222'!$A:$A,'ALL 2022'!$2:$2,'BLG1222'!$D:$D,'ALL 2022'!$D:$D)</f>
        <v>0</v>
      </c>
      <c r="AJ501" s="12">
        <f>+SUMIFS('BLG1222'!$I:$I,'BLG1222'!$A:$A,'ALL 2022'!$2:$2,'BLG1222'!$D:$D,'ALL 2022'!$D:$D)</f>
        <v>0</v>
      </c>
      <c r="AK501" s="12">
        <f>+SUMIFS('BLG1222'!$I:$I,'BLG1222'!$A:$A,'ALL 2022'!$2:$2,'BLG1222'!$D:$D,'ALL 2022'!$D:$D)</f>
        <v>0</v>
      </c>
      <c r="AL501" s="12">
        <f>+SUMIFS('BLG1222'!$I:$I,'BLG1222'!$A:$A,'ALL 2022'!$2:$2,'BLG1222'!$D:$D,'ALL 2022'!$D:$D)</f>
        <v>0</v>
      </c>
      <c r="AM501" s="12">
        <f>+SUMIFS('BLG1222'!$I:$I,'BLG1222'!$A:$A,'ALL 2022'!$2:$2,'BLG1222'!$D:$D,'ALL 2022'!$D:$D)</f>
        <v>0</v>
      </c>
      <c r="AN501" s="12">
        <f>+SUMIFS('BLG1222'!$I:$I,'BLG1222'!$A:$A,'ALL 2022'!$2:$2,'BLG1222'!$D:$D,'ALL 2022'!$D:$D)</f>
        <v>733944629.85000014</v>
      </c>
      <c r="AO501" s="12">
        <f>+SUMIFS('BLG1222'!$I:$I,'BLG1222'!$A:$A,'ALL 2022'!$2:$2,'BLG1222'!$D:$D,'ALL 2022'!$D:$D)</f>
        <v>0</v>
      </c>
      <c r="AP501" s="12">
        <f>+SUMIFS('BLG1222'!$I:$I,'BLG1222'!$A:$A,'ALL 2022'!$2:$2,'BLG1222'!$D:$D,'ALL 2022'!$D:$D)</f>
        <v>0</v>
      </c>
      <c r="AQ501" s="164">
        <f t="shared" si="50"/>
        <v>743285254.85000014</v>
      </c>
      <c r="AR501" s="165">
        <f t="shared" si="51"/>
        <v>157190.94751033618</v>
      </c>
    </row>
    <row r="502" spans="1:44" x14ac:dyDescent="0.25">
      <c r="A502" s="11" t="str">
        <f t="shared" si="47"/>
        <v>6</v>
      </c>
      <c r="B502" s="11" t="str">
        <f t="shared" si="48"/>
        <v>60</v>
      </c>
      <c r="C502" s="11" t="str">
        <f t="shared" si="49"/>
        <v>608</v>
      </c>
      <c r="D502" s="23">
        <v>60820000</v>
      </c>
      <c r="E502" s="119" t="s">
        <v>3269</v>
      </c>
      <c r="F502" s="24" t="s">
        <v>2286</v>
      </c>
      <c r="G502" s="12">
        <f>+SUMIFS('BLG1222'!$I:$I,'BLG1222'!$A:$A,'ALL 2022'!$2:$2,'BLG1222'!$D:$D,'ALL 2022'!$D:$D)</f>
        <v>0</v>
      </c>
      <c r="H502" s="12">
        <f>+SUMIFS('BLG1222'!$I:$I,'BLG1222'!$A:$A,'ALL 2022'!$2:$2,'BLG1222'!$D:$D,'ALL 2022'!$D:$D)</f>
        <v>0</v>
      </c>
      <c r="I502" s="12">
        <f>+SUMIFS('BLG1222'!$I:$I,'BLG1222'!$A:$A,'ALL 2022'!$2:$2,'BLG1222'!$D:$D,'ALL 2022'!$D:$D)</f>
        <v>0</v>
      </c>
      <c r="J502" s="12">
        <f>+SUMIFS('BLG1222'!$I:$I,'BLG1222'!$A:$A,'ALL 2022'!$2:$2,'BLG1222'!$D:$D,'ALL 2022'!$D:$D)</f>
        <v>0</v>
      </c>
      <c r="K502" s="12">
        <f>+SUMIFS('BLG1222'!$I:$I,'BLG1222'!$A:$A,'ALL 2022'!$2:$2,'BLG1222'!$D:$D,'ALL 2022'!$D:$D)</f>
        <v>0</v>
      </c>
      <c r="L502" s="12">
        <f>+SUMIFS('BLG1222'!$I:$I,'BLG1222'!$A:$A,'ALL 2022'!$2:$2,'BLG1222'!$D:$D,'ALL 2022'!$D:$D)</f>
        <v>0</v>
      </c>
      <c r="M502" s="12">
        <f>+SUMIFS('BLG1222'!$I:$I,'BLG1222'!$A:$A,'ALL 2022'!$2:$2,'BLG1222'!$D:$D,'ALL 2022'!$D:$D)</f>
        <v>0</v>
      </c>
      <c r="N502" s="12">
        <f>+SUMIFS('BLG1222'!$I:$I,'BLG1222'!$A:$A,'ALL 2022'!$2:$2,'BLG1222'!$D:$D,'ALL 2022'!$D:$D)</f>
        <v>0</v>
      </c>
      <c r="O502" s="12">
        <f>+SUMIFS('BLG1222'!$I:$I,'BLG1222'!$A:$A,'ALL 2022'!$2:$2,'BLG1222'!$D:$D,'ALL 2022'!$D:$D)</f>
        <v>0</v>
      </c>
      <c r="P502" s="12">
        <f>+SUMIFS('BLG1222'!$I:$I,'BLG1222'!$A:$A,'ALL 2022'!$2:$2,'BLG1222'!$D:$D,'ALL 2022'!$D:$D)</f>
        <v>0</v>
      </c>
      <c r="Q502" s="12">
        <f>+SUMIFS('BLG1222'!$I:$I,'BLG1222'!$A:$A,'ALL 2022'!$2:$2,'BLG1222'!$D:$D,'ALL 2022'!$D:$D)</f>
        <v>0</v>
      </c>
      <c r="R502" s="12">
        <f>+SUMIFS('BLG1222'!$I:$I,'BLG1222'!$A:$A,'ALL 2022'!$2:$2,'BLG1222'!$D:$D,'ALL 2022'!$D:$D)</f>
        <v>0</v>
      </c>
      <c r="S502" s="12">
        <f>+SUMIFS('BLG1222'!$I:$I,'BLG1222'!$A:$A,'ALL 2022'!$2:$2,'BLG1222'!$D:$D,'ALL 2022'!$D:$D)</f>
        <v>0</v>
      </c>
      <c r="T502" s="12">
        <f>+SUMIFS('BLG1222'!$I:$I,'BLG1222'!$A:$A,'ALL 2022'!$2:$2,'BLG1222'!$D:$D,'ALL 2022'!$D:$D)</f>
        <v>0</v>
      </c>
      <c r="U502" s="12">
        <f>+SUMIFS('BLG1222'!$I:$I,'BLG1222'!$A:$A,'ALL 2022'!$2:$2,'BLG1222'!$D:$D,'ALL 2022'!$D:$D)</f>
        <v>0</v>
      </c>
      <c r="V502" s="12">
        <f>+SUMIFS('BLG1222'!$I:$I,'BLG1222'!$A:$A,'ALL 2022'!$2:$2,'BLG1222'!$D:$D,'ALL 2022'!$D:$D)</f>
        <v>0</v>
      </c>
      <c r="W502" s="12">
        <f>+SUMIFS('BLG1222'!$I:$I,'BLG1222'!$A:$A,'ALL 2022'!$2:$2,'BLG1222'!$D:$D,'ALL 2022'!$D:$D)</f>
        <v>0</v>
      </c>
      <c r="X502" s="12">
        <f>+SUMIFS('BLG1222'!$I:$I,'BLG1222'!$A:$A,'ALL 2022'!$2:$2,'BLG1222'!$D:$D,'ALL 2022'!$D:$D)</f>
        <v>0</v>
      </c>
      <c r="Y502" s="12">
        <f>+SUMIFS('BLG1222'!$I:$I,'BLG1222'!$A:$A,'ALL 2022'!$2:$2,'BLG1222'!$D:$D,'ALL 2022'!$D:$D)</f>
        <v>0</v>
      </c>
      <c r="Z502" s="12">
        <f>+SUMIFS('BLG1222'!$I:$I,'BLG1222'!$A:$A,'ALL 2022'!$2:$2,'BLG1222'!$D:$D,'ALL 2022'!$D:$D)</f>
        <v>0</v>
      </c>
      <c r="AA502" s="12">
        <f>+SUMIFS('BLG1222'!$I:$I,'BLG1222'!$A:$A,'ALL 2022'!$2:$2,'BLG1222'!$D:$D,'ALL 2022'!$D:$D)</f>
        <v>0</v>
      </c>
      <c r="AB502" s="12">
        <f>+SUMIFS('BLG1222'!$I:$I,'BLG1222'!$A:$A,'ALL 2022'!$2:$2,'BLG1222'!$D:$D,'ALL 2022'!$D:$D)</f>
        <v>0</v>
      </c>
      <c r="AC502" s="12">
        <f>+SUMIFS('BLG1222'!$I:$I,'BLG1222'!$A:$A,'ALL 2022'!$2:$2,'BLG1222'!$D:$D,'ALL 2022'!$D:$D)</f>
        <v>0</v>
      </c>
      <c r="AD502" s="12">
        <f>+SUMIFS('BLG1222'!$I:$I,'BLG1222'!$A:$A,'ALL 2022'!$2:$2,'BLG1222'!$D:$D,'ALL 2022'!$D:$D)</f>
        <v>0</v>
      </c>
      <c r="AE502" s="12">
        <f>+SUMIFS('BLG1222'!$I:$I,'BLG1222'!$A:$A,'ALL 2022'!$2:$2,'BLG1222'!$D:$D,'ALL 2022'!$D:$D)</f>
        <v>0</v>
      </c>
      <c r="AF502" s="12">
        <f>+SUMIFS('BLG1222'!$I:$I,'BLG1222'!$A:$A,'ALL 2022'!$2:$2,'BLG1222'!$D:$D,'ALL 2022'!$D:$D)</f>
        <v>0</v>
      </c>
      <c r="AG502" s="12">
        <f>+SUMIFS('BLG1222'!$I:$I,'BLG1222'!$A:$A,'ALL 2022'!$2:$2,'BLG1222'!$D:$D,'ALL 2022'!$D:$D)</f>
        <v>0</v>
      </c>
      <c r="AH502" s="12">
        <f>+SUMIFS('BLG1222'!$I:$I,'BLG1222'!$A:$A,'ALL 2022'!$2:$2,'BLG1222'!$D:$D,'ALL 2022'!$D:$D)</f>
        <v>0</v>
      </c>
      <c r="AI502" s="12">
        <f>+SUMIFS('BLG1222'!$I:$I,'BLG1222'!$A:$A,'ALL 2022'!$2:$2,'BLG1222'!$D:$D,'ALL 2022'!$D:$D)</f>
        <v>0</v>
      </c>
      <c r="AJ502" s="12">
        <f>+SUMIFS('BLG1222'!$I:$I,'BLG1222'!$A:$A,'ALL 2022'!$2:$2,'BLG1222'!$D:$D,'ALL 2022'!$D:$D)</f>
        <v>0</v>
      </c>
      <c r="AK502" s="12">
        <f>+SUMIFS('BLG1222'!$I:$I,'BLG1222'!$A:$A,'ALL 2022'!$2:$2,'BLG1222'!$D:$D,'ALL 2022'!$D:$D)</f>
        <v>0</v>
      </c>
      <c r="AL502" s="12">
        <f>+SUMIFS('BLG1222'!$I:$I,'BLG1222'!$A:$A,'ALL 2022'!$2:$2,'BLG1222'!$D:$D,'ALL 2022'!$D:$D)</f>
        <v>0</v>
      </c>
      <c r="AM502" s="12">
        <f>+SUMIFS('BLG1222'!$I:$I,'BLG1222'!$A:$A,'ALL 2022'!$2:$2,'BLG1222'!$D:$D,'ALL 2022'!$D:$D)</f>
        <v>0</v>
      </c>
      <c r="AN502" s="12">
        <f>+SUMIFS('BLG1222'!$I:$I,'BLG1222'!$A:$A,'ALL 2022'!$2:$2,'BLG1222'!$D:$D,'ALL 2022'!$D:$D)</f>
        <v>0</v>
      </c>
      <c r="AO502" s="12">
        <f>+SUMIFS('BLG1222'!$I:$I,'BLG1222'!$A:$A,'ALL 2022'!$2:$2,'BLG1222'!$D:$D,'ALL 2022'!$D:$D)</f>
        <v>0</v>
      </c>
      <c r="AP502" s="12">
        <f>+SUMIFS('BLG1222'!$I:$I,'BLG1222'!$A:$A,'ALL 2022'!$2:$2,'BLG1222'!$D:$D,'ALL 2022'!$D:$D)</f>
        <v>0</v>
      </c>
      <c r="AQ502" s="164">
        <f t="shared" si="50"/>
        <v>0</v>
      </c>
      <c r="AR502" s="165">
        <f t="shared" si="51"/>
        <v>0</v>
      </c>
    </row>
    <row r="503" spans="1:44" x14ac:dyDescent="0.25">
      <c r="A503" s="11" t="str">
        <f t="shared" si="47"/>
        <v>6</v>
      </c>
      <c r="B503" s="11" t="str">
        <f t="shared" si="48"/>
        <v>60</v>
      </c>
      <c r="C503" s="11" t="str">
        <f t="shared" si="49"/>
        <v>608</v>
      </c>
      <c r="D503" s="23">
        <v>60840000</v>
      </c>
      <c r="E503" s="119" t="s">
        <v>3269</v>
      </c>
      <c r="F503" s="24" t="s">
        <v>2287</v>
      </c>
      <c r="G503" s="12">
        <f>+SUMIFS('BLG1222'!$I:$I,'BLG1222'!$A:$A,'ALL 2022'!$2:$2,'BLG1222'!$D:$D,'ALL 2022'!$D:$D)</f>
        <v>0</v>
      </c>
      <c r="H503" s="12">
        <f>+SUMIFS('BLG1222'!$I:$I,'BLG1222'!$A:$A,'ALL 2022'!$2:$2,'BLG1222'!$D:$D,'ALL 2022'!$D:$D)</f>
        <v>0</v>
      </c>
      <c r="I503" s="12">
        <f>+SUMIFS('BLG1222'!$I:$I,'BLG1222'!$A:$A,'ALL 2022'!$2:$2,'BLG1222'!$D:$D,'ALL 2022'!$D:$D)</f>
        <v>0</v>
      </c>
      <c r="J503" s="12">
        <f>+SUMIFS('BLG1222'!$I:$I,'BLG1222'!$A:$A,'ALL 2022'!$2:$2,'BLG1222'!$D:$D,'ALL 2022'!$D:$D)</f>
        <v>0</v>
      </c>
      <c r="K503" s="12">
        <f>+SUMIFS('BLG1222'!$I:$I,'BLG1222'!$A:$A,'ALL 2022'!$2:$2,'BLG1222'!$D:$D,'ALL 2022'!$D:$D)</f>
        <v>0</v>
      </c>
      <c r="L503" s="12">
        <f>+SUMIFS('BLG1222'!$I:$I,'BLG1222'!$A:$A,'ALL 2022'!$2:$2,'BLG1222'!$D:$D,'ALL 2022'!$D:$D)</f>
        <v>0</v>
      </c>
      <c r="M503" s="12">
        <f>+SUMIFS('BLG1222'!$I:$I,'BLG1222'!$A:$A,'ALL 2022'!$2:$2,'BLG1222'!$D:$D,'ALL 2022'!$D:$D)</f>
        <v>0</v>
      </c>
      <c r="N503" s="12">
        <f>+SUMIFS('BLG1222'!$I:$I,'BLG1222'!$A:$A,'ALL 2022'!$2:$2,'BLG1222'!$D:$D,'ALL 2022'!$D:$D)</f>
        <v>0</v>
      </c>
      <c r="O503" s="12">
        <f>+SUMIFS('BLG1222'!$I:$I,'BLG1222'!$A:$A,'ALL 2022'!$2:$2,'BLG1222'!$D:$D,'ALL 2022'!$D:$D)</f>
        <v>0</v>
      </c>
      <c r="P503" s="12">
        <f>+SUMIFS('BLG1222'!$I:$I,'BLG1222'!$A:$A,'ALL 2022'!$2:$2,'BLG1222'!$D:$D,'ALL 2022'!$D:$D)</f>
        <v>0</v>
      </c>
      <c r="Q503" s="12">
        <f>+SUMIFS('BLG1222'!$I:$I,'BLG1222'!$A:$A,'ALL 2022'!$2:$2,'BLG1222'!$D:$D,'ALL 2022'!$D:$D)</f>
        <v>0</v>
      </c>
      <c r="R503" s="12">
        <f>+SUMIFS('BLG1222'!$I:$I,'BLG1222'!$A:$A,'ALL 2022'!$2:$2,'BLG1222'!$D:$D,'ALL 2022'!$D:$D)</f>
        <v>0</v>
      </c>
      <c r="S503" s="12">
        <f>+SUMIFS('BLG1222'!$I:$I,'BLG1222'!$A:$A,'ALL 2022'!$2:$2,'BLG1222'!$D:$D,'ALL 2022'!$D:$D)</f>
        <v>0</v>
      </c>
      <c r="T503" s="12">
        <f>+SUMIFS('BLG1222'!$I:$I,'BLG1222'!$A:$A,'ALL 2022'!$2:$2,'BLG1222'!$D:$D,'ALL 2022'!$D:$D)</f>
        <v>0</v>
      </c>
      <c r="U503" s="12">
        <f>+SUMIFS('BLG1222'!$I:$I,'BLG1222'!$A:$A,'ALL 2022'!$2:$2,'BLG1222'!$D:$D,'ALL 2022'!$D:$D)</f>
        <v>0</v>
      </c>
      <c r="V503" s="12">
        <f>+SUMIFS('BLG1222'!$I:$I,'BLG1222'!$A:$A,'ALL 2022'!$2:$2,'BLG1222'!$D:$D,'ALL 2022'!$D:$D)</f>
        <v>0</v>
      </c>
      <c r="W503" s="12">
        <f>+SUMIFS('BLG1222'!$I:$I,'BLG1222'!$A:$A,'ALL 2022'!$2:$2,'BLG1222'!$D:$D,'ALL 2022'!$D:$D)</f>
        <v>0</v>
      </c>
      <c r="X503" s="12">
        <f>+SUMIFS('BLG1222'!$I:$I,'BLG1222'!$A:$A,'ALL 2022'!$2:$2,'BLG1222'!$D:$D,'ALL 2022'!$D:$D)</f>
        <v>0</v>
      </c>
      <c r="Y503" s="12">
        <f>+SUMIFS('BLG1222'!$I:$I,'BLG1222'!$A:$A,'ALL 2022'!$2:$2,'BLG1222'!$D:$D,'ALL 2022'!$D:$D)</f>
        <v>0</v>
      </c>
      <c r="Z503" s="12">
        <f>+SUMIFS('BLG1222'!$I:$I,'BLG1222'!$A:$A,'ALL 2022'!$2:$2,'BLG1222'!$D:$D,'ALL 2022'!$D:$D)</f>
        <v>0</v>
      </c>
      <c r="AA503" s="12">
        <f>+SUMIFS('BLG1222'!$I:$I,'BLG1222'!$A:$A,'ALL 2022'!$2:$2,'BLG1222'!$D:$D,'ALL 2022'!$D:$D)</f>
        <v>0</v>
      </c>
      <c r="AB503" s="12">
        <f>+SUMIFS('BLG1222'!$I:$I,'BLG1222'!$A:$A,'ALL 2022'!$2:$2,'BLG1222'!$D:$D,'ALL 2022'!$D:$D)</f>
        <v>0</v>
      </c>
      <c r="AC503" s="12">
        <f>+SUMIFS('BLG1222'!$I:$I,'BLG1222'!$A:$A,'ALL 2022'!$2:$2,'BLG1222'!$D:$D,'ALL 2022'!$D:$D)</f>
        <v>0</v>
      </c>
      <c r="AD503" s="12">
        <f>+SUMIFS('BLG1222'!$I:$I,'BLG1222'!$A:$A,'ALL 2022'!$2:$2,'BLG1222'!$D:$D,'ALL 2022'!$D:$D)</f>
        <v>0</v>
      </c>
      <c r="AE503" s="12">
        <f>+SUMIFS('BLG1222'!$I:$I,'BLG1222'!$A:$A,'ALL 2022'!$2:$2,'BLG1222'!$D:$D,'ALL 2022'!$D:$D)</f>
        <v>0</v>
      </c>
      <c r="AF503" s="12">
        <f>+SUMIFS('BLG1222'!$I:$I,'BLG1222'!$A:$A,'ALL 2022'!$2:$2,'BLG1222'!$D:$D,'ALL 2022'!$D:$D)</f>
        <v>0</v>
      </c>
      <c r="AG503" s="12">
        <f>+SUMIFS('BLG1222'!$I:$I,'BLG1222'!$A:$A,'ALL 2022'!$2:$2,'BLG1222'!$D:$D,'ALL 2022'!$D:$D)</f>
        <v>0</v>
      </c>
      <c r="AH503" s="12">
        <f>+SUMIFS('BLG1222'!$I:$I,'BLG1222'!$A:$A,'ALL 2022'!$2:$2,'BLG1222'!$D:$D,'ALL 2022'!$D:$D)</f>
        <v>0</v>
      </c>
      <c r="AI503" s="12">
        <f>+SUMIFS('BLG1222'!$I:$I,'BLG1222'!$A:$A,'ALL 2022'!$2:$2,'BLG1222'!$D:$D,'ALL 2022'!$D:$D)</f>
        <v>0</v>
      </c>
      <c r="AJ503" s="12">
        <f>+SUMIFS('BLG1222'!$I:$I,'BLG1222'!$A:$A,'ALL 2022'!$2:$2,'BLG1222'!$D:$D,'ALL 2022'!$D:$D)</f>
        <v>0</v>
      </c>
      <c r="AK503" s="12">
        <f>+SUMIFS('BLG1222'!$I:$I,'BLG1222'!$A:$A,'ALL 2022'!$2:$2,'BLG1222'!$D:$D,'ALL 2022'!$D:$D)</f>
        <v>0</v>
      </c>
      <c r="AL503" s="12">
        <f>+SUMIFS('BLG1222'!$I:$I,'BLG1222'!$A:$A,'ALL 2022'!$2:$2,'BLG1222'!$D:$D,'ALL 2022'!$D:$D)</f>
        <v>0</v>
      </c>
      <c r="AM503" s="12">
        <f>+SUMIFS('BLG1222'!$I:$I,'BLG1222'!$A:$A,'ALL 2022'!$2:$2,'BLG1222'!$D:$D,'ALL 2022'!$D:$D)</f>
        <v>0</v>
      </c>
      <c r="AN503" s="12">
        <f>+SUMIFS('BLG1222'!$I:$I,'BLG1222'!$A:$A,'ALL 2022'!$2:$2,'BLG1222'!$D:$D,'ALL 2022'!$D:$D)</f>
        <v>0</v>
      </c>
      <c r="AO503" s="12">
        <f>+SUMIFS('BLG1222'!$I:$I,'BLG1222'!$A:$A,'ALL 2022'!$2:$2,'BLG1222'!$D:$D,'ALL 2022'!$D:$D)</f>
        <v>0</v>
      </c>
      <c r="AP503" s="12">
        <f>+SUMIFS('BLG1222'!$I:$I,'BLG1222'!$A:$A,'ALL 2022'!$2:$2,'BLG1222'!$D:$D,'ALL 2022'!$D:$D)</f>
        <v>0</v>
      </c>
      <c r="AQ503" s="164">
        <f t="shared" si="50"/>
        <v>0</v>
      </c>
      <c r="AR503" s="165">
        <f t="shared" si="51"/>
        <v>0</v>
      </c>
    </row>
    <row r="504" spans="1:44" x14ac:dyDescent="0.25">
      <c r="A504" s="11" t="str">
        <f t="shared" si="47"/>
        <v>6</v>
      </c>
      <c r="B504" s="11" t="str">
        <f t="shared" si="48"/>
        <v>60</v>
      </c>
      <c r="C504" s="11" t="str">
        <f t="shared" si="49"/>
        <v>608</v>
      </c>
      <c r="D504" s="23">
        <v>60850000</v>
      </c>
      <c r="E504" s="119" t="s">
        <v>3269</v>
      </c>
      <c r="F504" s="24" t="s">
        <v>2288</v>
      </c>
      <c r="G504" s="12">
        <f>+SUMIFS('BLG1222'!$I:$I,'BLG1222'!$A:$A,'ALL 2022'!$2:$2,'BLG1222'!$D:$D,'ALL 2022'!$D:$D)</f>
        <v>0</v>
      </c>
      <c r="H504" s="12">
        <f>+SUMIFS('BLG1222'!$I:$I,'BLG1222'!$A:$A,'ALL 2022'!$2:$2,'BLG1222'!$D:$D,'ALL 2022'!$D:$D)</f>
        <v>0</v>
      </c>
      <c r="I504" s="12">
        <f>+SUMIFS('BLG1222'!$I:$I,'BLG1222'!$A:$A,'ALL 2022'!$2:$2,'BLG1222'!$D:$D,'ALL 2022'!$D:$D)</f>
        <v>0</v>
      </c>
      <c r="J504" s="12">
        <f>+SUMIFS('BLG1222'!$I:$I,'BLG1222'!$A:$A,'ALL 2022'!$2:$2,'BLG1222'!$D:$D,'ALL 2022'!$D:$D)</f>
        <v>0</v>
      </c>
      <c r="K504" s="12">
        <f>+SUMIFS('BLG1222'!$I:$I,'BLG1222'!$A:$A,'ALL 2022'!$2:$2,'BLG1222'!$D:$D,'ALL 2022'!$D:$D)</f>
        <v>0</v>
      </c>
      <c r="L504" s="12">
        <f>+SUMIFS('BLG1222'!$I:$I,'BLG1222'!$A:$A,'ALL 2022'!$2:$2,'BLG1222'!$D:$D,'ALL 2022'!$D:$D)</f>
        <v>0</v>
      </c>
      <c r="M504" s="12">
        <f>+SUMIFS('BLG1222'!$I:$I,'BLG1222'!$A:$A,'ALL 2022'!$2:$2,'BLG1222'!$D:$D,'ALL 2022'!$D:$D)</f>
        <v>0</v>
      </c>
      <c r="N504" s="12">
        <f>+SUMIFS('BLG1222'!$I:$I,'BLG1222'!$A:$A,'ALL 2022'!$2:$2,'BLG1222'!$D:$D,'ALL 2022'!$D:$D)</f>
        <v>0</v>
      </c>
      <c r="O504" s="12">
        <f>+SUMIFS('BLG1222'!$I:$I,'BLG1222'!$A:$A,'ALL 2022'!$2:$2,'BLG1222'!$D:$D,'ALL 2022'!$D:$D)</f>
        <v>0</v>
      </c>
      <c r="P504" s="12">
        <f>+SUMIFS('BLG1222'!$I:$I,'BLG1222'!$A:$A,'ALL 2022'!$2:$2,'BLG1222'!$D:$D,'ALL 2022'!$D:$D)</f>
        <v>0</v>
      </c>
      <c r="Q504" s="12">
        <f>+SUMIFS('BLG1222'!$I:$I,'BLG1222'!$A:$A,'ALL 2022'!$2:$2,'BLG1222'!$D:$D,'ALL 2022'!$D:$D)</f>
        <v>0</v>
      </c>
      <c r="R504" s="12">
        <f>+SUMIFS('BLG1222'!$I:$I,'BLG1222'!$A:$A,'ALL 2022'!$2:$2,'BLG1222'!$D:$D,'ALL 2022'!$D:$D)</f>
        <v>0</v>
      </c>
      <c r="S504" s="12">
        <f>+SUMIFS('BLG1222'!$I:$I,'BLG1222'!$A:$A,'ALL 2022'!$2:$2,'BLG1222'!$D:$D,'ALL 2022'!$D:$D)</f>
        <v>0</v>
      </c>
      <c r="T504" s="12">
        <f>+SUMIFS('BLG1222'!$I:$I,'BLG1222'!$A:$A,'ALL 2022'!$2:$2,'BLG1222'!$D:$D,'ALL 2022'!$D:$D)</f>
        <v>0</v>
      </c>
      <c r="U504" s="12">
        <f>+SUMIFS('BLG1222'!$I:$I,'BLG1222'!$A:$A,'ALL 2022'!$2:$2,'BLG1222'!$D:$D,'ALL 2022'!$D:$D)</f>
        <v>0</v>
      </c>
      <c r="V504" s="12">
        <f>+SUMIFS('BLG1222'!$I:$I,'BLG1222'!$A:$A,'ALL 2022'!$2:$2,'BLG1222'!$D:$D,'ALL 2022'!$D:$D)</f>
        <v>0</v>
      </c>
      <c r="W504" s="12">
        <f>+SUMIFS('BLG1222'!$I:$I,'BLG1222'!$A:$A,'ALL 2022'!$2:$2,'BLG1222'!$D:$D,'ALL 2022'!$D:$D)</f>
        <v>0</v>
      </c>
      <c r="X504" s="12">
        <f>+SUMIFS('BLG1222'!$I:$I,'BLG1222'!$A:$A,'ALL 2022'!$2:$2,'BLG1222'!$D:$D,'ALL 2022'!$D:$D)</f>
        <v>0</v>
      </c>
      <c r="Y504" s="12">
        <f>+SUMIFS('BLG1222'!$I:$I,'BLG1222'!$A:$A,'ALL 2022'!$2:$2,'BLG1222'!$D:$D,'ALL 2022'!$D:$D)</f>
        <v>0</v>
      </c>
      <c r="Z504" s="12">
        <f>+SUMIFS('BLG1222'!$I:$I,'BLG1222'!$A:$A,'ALL 2022'!$2:$2,'BLG1222'!$D:$D,'ALL 2022'!$D:$D)</f>
        <v>0</v>
      </c>
      <c r="AA504" s="12">
        <f>+SUMIFS('BLG1222'!$I:$I,'BLG1222'!$A:$A,'ALL 2022'!$2:$2,'BLG1222'!$D:$D,'ALL 2022'!$D:$D)</f>
        <v>0</v>
      </c>
      <c r="AB504" s="12">
        <f>+SUMIFS('BLG1222'!$I:$I,'BLG1222'!$A:$A,'ALL 2022'!$2:$2,'BLG1222'!$D:$D,'ALL 2022'!$D:$D)</f>
        <v>0</v>
      </c>
      <c r="AC504" s="12">
        <f>+SUMIFS('BLG1222'!$I:$I,'BLG1222'!$A:$A,'ALL 2022'!$2:$2,'BLG1222'!$D:$D,'ALL 2022'!$D:$D)</f>
        <v>0</v>
      </c>
      <c r="AD504" s="12">
        <f>+SUMIFS('BLG1222'!$I:$I,'BLG1222'!$A:$A,'ALL 2022'!$2:$2,'BLG1222'!$D:$D,'ALL 2022'!$D:$D)</f>
        <v>0</v>
      </c>
      <c r="AE504" s="12">
        <f>+SUMIFS('BLG1222'!$I:$I,'BLG1222'!$A:$A,'ALL 2022'!$2:$2,'BLG1222'!$D:$D,'ALL 2022'!$D:$D)</f>
        <v>0</v>
      </c>
      <c r="AF504" s="12">
        <f>+SUMIFS('BLG1222'!$I:$I,'BLG1222'!$A:$A,'ALL 2022'!$2:$2,'BLG1222'!$D:$D,'ALL 2022'!$D:$D)</f>
        <v>0</v>
      </c>
      <c r="AG504" s="12">
        <f>+SUMIFS('BLG1222'!$I:$I,'BLG1222'!$A:$A,'ALL 2022'!$2:$2,'BLG1222'!$D:$D,'ALL 2022'!$D:$D)</f>
        <v>0</v>
      </c>
      <c r="AH504" s="12">
        <f>+SUMIFS('BLG1222'!$I:$I,'BLG1222'!$A:$A,'ALL 2022'!$2:$2,'BLG1222'!$D:$D,'ALL 2022'!$D:$D)</f>
        <v>0</v>
      </c>
      <c r="AI504" s="12">
        <f>+SUMIFS('BLG1222'!$I:$I,'BLG1222'!$A:$A,'ALL 2022'!$2:$2,'BLG1222'!$D:$D,'ALL 2022'!$D:$D)</f>
        <v>0</v>
      </c>
      <c r="AJ504" s="12">
        <f>+SUMIFS('BLG1222'!$I:$I,'BLG1222'!$A:$A,'ALL 2022'!$2:$2,'BLG1222'!$D:$D,'ALL 2022'!$D:$D)</f>
        <v>0</v>
      </c>
      <c r="AK504" s="12">
        <f>+SUMIFS('BLG1222'!$I:$I,'BLG1222'!$A:$A,'ALL 2022'!$2:$2,'BLG1222'!$D:$D,'ALL 2022'!$D:$D)</f>
        <v>0</v>
      </c>
      <c r="AL504" s="12">
        <f>+SUMIFS('BLG1222'!$I:$I,'BLG1222'!$A:$A,'ALL 2022'!$2:$2,'BLG1222'!$D:$D,'ALL 2022'!$D:$D)</f>
        <v>0</v>
      </c>
      <c r="AM504" s="12">
        <f>+SUMIFS('BLG1222'!$I:$I,'BLG1222'!$A:$A,'ALL 2022'!$2:$2,'BLG1222'!$D:$D,'ALL 2022'!$D:$D)</f>
        <v>0</v>
      </c>
      <c r="AN504" s="12">
        <f>+SUMIFS('BLG1222'!$I:$I,'BLG1222'!$A:$A,'ALL 2022'!$2:$2,'BLG1222'!$D:$D,'ALL 2022'!$D:$D)</f>
        <v>0</v>
      </c>
      <c r="AO504" s="12">
        <f>+SUMIFS('BLG1222'!$I:$I,'BLG1222'!$A:$A,'ALL 2022'!$2:$2,'BLG1222'!$D:$D,'ALL 2022'!$D:$D)</f>
        <v>0</v>
      </c>
      <c r="AP504" s="12">
        <f>+SUMIFS('BLG1222'!$I:$I,'BLG1222'!$A:$A,'ALL 2022'!$2:$2,'BLG1222'!$D:$D,'ALL 2022'!$D:$D)</f>
        <v>0</v>
      </c>
      <c r="AQ504" s="164">
        <f t="shared" si="50"/>
        <v>0</v>
      </c>
      <c r="AR504" s="165">
        <f t="shared" si="51"/>
        <v>0</v>
      </c>
    </row>
    <row r="505" spans="1:44" x14ac:dyDescent="0.25">
      <c r="A505" s="11" t="str">
        <f t="shared" si="47"/>
        <v>6</v>
      </c>
      <c r="B505" s="11" t="str">
        <f t="shared" si="48"/>
        <v>60</v>
      </c>
      <c r="C505" s="11" t="str">
        <f t="shared" si="49"/>
        <v>608</v>
      </c>
      <c r="D505" s="23">
        <v>60880000</v>
      </c>
      <c r="E505" s="119" t="s">
        <v>3269</v>
      </c>
      <c r="F505" s="24" t="s">
        <v>464</v>
      </c>
      <c r="G505" s="12">
        <f>+SUMIFS('BLG1222'!$I:$I,'BLG1222'!$A:$A,'ALL 2022'!$2:$2,'BLG1222'!$D:$D,'ALL 2022'!$D:$D)</f>
        <v>0</v>
      </c>
      <c r="H505" s="12">
        <f>+SUMIFS('BLG1222'!$I:$I,'BLG1222'!$A:$A,'ALL 2022'!$2:$2,'BLG1222'!$D:$D,'ALL 2022'!$D:$D)</f>
        <v>0</v>
      </c>
      <c r="I505" s="12">
        <f>+SUMIFS('BLG1222'!$I:$I,'BLG1222'!$A:$A,'ALL 2022'!$2:$2,'BLG1222'!$D:$D,'ALL 2022'!$D:$D)</f>
        <v>0</v>
      </c>
      <c r="J505" s="12">
        <f>+SUMIFS('BLG1222'!$I:$I,'BLG1222'!$A:$A,'ALL 2022'!$2:$2,'BLG1222'!$D:$D,'ALL 2022'!$D:$D)</f>
        <v>5133000</v>
      </c>
      <c r="K505" s="12">
        <f>+SUMIFS('BLG1222'!$I:$I,'BLG1222'!$A:$A,'ALL 2022'!$2:$2,'BLG1222'!$D:$D,'ALL 2022'!$D:$D)</f>
        <v>8951836</v>
      </c>
      <c r="L505" s="12">
        <f>+SUMIFS('BLG1222'!$I:$I,'BLG1222'!$A:$A,'ALL 2022'!$2:$2,'BLG1222'!$D:$D,'ALL 2022'!$D:$D)</f>
        <v>0</v>
      </c>
      <c r="M505" s="12">
        <f>+SUMIFS('BLG1222'!$I:$I,'BLG1222'!$A:$A,'ALL 2022'!$2:$2,'BLG1222'!$D:$D,'ALL 2022'!$D:$D)</f>
        <v>0</v>
      </c>
      <c r="N505" s="12">
        <f>+SUMIFS('BLG1222'!$I:$I,'BLG1222'!$A:$A,'ALL 2022'!$2:$2,'BLG1222'!$D:$D,'ALL 2022'!$D:$D)</f>
        <v>0</v>
      </c>
      <c r="O505" s="12">
        <f>+SUMIFS('BLG1222'!$I:$I,'BLG1222'!$A:$A,'ALL 2022'!$2:$2,'BLG1222'!$D:$D,'ALL 2022'!$D:$D)</f>
        <v>0</v>
      </c>
      <c r="P505" s="12">
        <f>+SUMIFS('BLG1222'!$I:$I,'BLG1222'!$A:$A,'ALL 2022'!$2:$2,'BLG1222'!$D:$D,'ALL 2022'!$D:$D)</f>
        <v>0</v>
      </c>
      <c r="Q505" s="12">
        <f>+SUMIFS('BLG1222'!$I:$I,'BLG1222'!$A:$A,'ALL 2022'!$2:$2,'BLG1222'!$D:$D,'ALL 2022'!$D:$D)</f>
        <v>0</v>
      </c>
      <c r="R505" s="12">
        <f>+SUMIFS('BLG1222'!$I:$I,'BLG1222'!$A:$A,'ALL 2022'!$2:$2,'BLG1222'!$D:$D,'ALL 2022'!$D:$D)</f>
        <v>0</v>
      </c>
      <c r="S505" s="12">
        <f>+SUMIFS('BLG1222'!$I:$I,'BLG1222'!$A:$A,'ALL 2022'!$2:$2,'BLG1222'!$D:$D,'ALL 2022'!$D:$D)</f>
        <v>0</v>
      </c>
      <c r="T505" s="12">
        <f>+SUMIFS('BLG1222'!$I:$I,'BLG1222'!$A:$A,'ALL 2022'!$2:$2,'BLG1222'!$D:$D,'ALL 2022'!$D:$D)</f>
        <v>4903097.24</v>
      </c>
      <c r="U505" s="12">
        <f>+SUMIFS('BLG1222'!$I:$I,'BLG1222'!$A:$A,'ALL 2022'!$2:$2,'BLG1222'!$D:$D,'ALL 2022'!$D:$D)</f>
        <v>0</v>
      </c>
      <c r="V505" s="12">
        <f>+SUMIFS('BLG1222'!$I:$I,'BLG1222'!$A:$A,'ALL 2022'!$2:$2,'BLG1222'!$D:$D,'ALL 2022'!$D:$D)</f>
        <v>0</v>
      </c>
      <c r="W505" s="12">
        <f>+SUMIFS('BLG1222'!$I:$I,'BLG1222'!$A:$A,'ALL 2022'!$2:$2,'BLG1222'!$D:$D,'ALL 2022'!$D:$D)</f>
        <v>0</v>
      </c>
      <c r="X505" s="12">
        <f>+SUMIFS('BLG1222'!$I:$I,'BLG1222'!$A:$A,'ALL 2022'!$2:$2,'BLG1222'!$D:$D,'ALL 2022'!$D:$D)</f>
        <v>1070520</v>
      </c>
      <c r="Y505" s="12">
        <f>+SUMIFS('BLG1222'!$I:$I,'BLG1222'!$A:$A,'ALL 2022'!$2:$2,'BLG1222'!$D:$D,'ALL 2022'!$D:$D)</f>
        <v>0</v>
      </c>
      <c r="Z505" s="12">
        <f>+SUMIFS('BLG1222'!$I:$I,'BLG1222'!$A:$A,'ALL 2022'!$2:$2,'BLG1222'!$D:$D,'ALL 2022'!$D:$D)</f>
        <v>0</v>
      </c>
      <c r="AA505" s="12">
        <f>+SUMIFS('BLG1222'!$I:$I,'BLG1222'!$A:$A,'ALL 2022'!$2:$2,'BLG1222'!$D:$D,'ALL 2022'!$D:$D)</f>
        <v>0</v>
      </c>
      <c r="AB505" s="12">
        <f>+SUMIFS('BLG1222'!$I:$I,'BLG1222'!$A:$A,'ALL 2022'!$2:$2,'BLG1222'!$D:$D,'ALL 2022'!$D:$D)</f>
        <v>4675000</v>
      </c>
      <c r="AC505" s="12">
        <f>+SUMIFS('BLG1222'!$I:$I,'BLG1222'!$A:$A,'ALL 2022'!$2:$2,'BLG1222'!$D:$D,'ALL 2022'!$D:$D)</f>
        <v>0</v>
      </c>
      <c r="AD505" s="12">
        <f>+SUMIFS('BLG1222'!$I:$I,'BLG1222'!$A:$A,'ALL 2022'!$2:$2,'BLG1222'!$D:$D,'ALL 2022'!$D:$D)</f>
        <v>0</v>
      </c>
      <c r="AE505" s="12">
        <f>+SUMIFS('BLG1222'!$I:$I,'BLG1222'!$A:$A,'ALL 2022'!$2:$2,'BLG1222'!$D:$D,'ALL 2022'!$D:$D)</f>
        <v>0</v>
      </c>
      <c r="AF505" s="12">
        <f>+SUMIFS('BLG1222'!$I:$I,'BLG1222'!$A:$A,'ALL 2022'!$2:$2,'BLG1222'!$D:$D,'ALL 2022'!$D:$D)</f>
        <v>0</v>
      </c>
      <c r="AG505" s="12">
        <f>+SUMIFS('BLG1222'!$I:$I,'BLG1222'!$A:$A,'ALL 2022'!$2:$2,'BLG1222'!$D:$D,'ALL 2022'!$D:$D)</f>
        <v>0</v>
      </c>
      <c r="AH505" s="12">
        <f>+SUMIFS('BLG1222'!$I:$I,'BLG1222'!$A:$A,'ALL 2022'!$2:$2,'BLG1222'!$D:$D,'ALL 2022'!$D:$D)</f>
        <v>0</v>
      </c>
      <c r="AI505" s="12">
        <f>+SUMIFS('BLG1222'!$I:$I,'BLG1222'!$A:$A,'ALL 2022'!$2:$2,'BLG1222'!$D:$D,'ALL 2022'!$D:$D)</f>
        <v>0</v>
      </c>
      <c r="AJ505" s="12">
        <f>+SUMIFS('BLG1222'!$I:$I,'BLG1222'!$A:$A,'ALL 2022'!$2:$2,'BLG1222'!$D:$D,'ALL 2022'!$D:$D)</f>
        <v>0</v>
      </c>
      <c r="AK505" s="12">
        <f>+SUMIFS('BLG1222'!$I:$I,'BLG1222'!$A:$A,'ALL 2022'!$2:$2,'BLG1222'!$D:$D,'ALL 2022'!$D:$D)</f>
        <v>0</v>
      </c>
      <c r="AL505" s="12">
        <f>+SUMIFS('BLG1222'!$I:$I,'BLG1222'!$A:$A,'ALL 2022'!$2:$2,'BLG1222'!$D:$D,'ALL 2022'!$D:$D)</f>
        <v>0</v>
      </c>
      <c r="AM505" s="12">
        <f>+SUMIFS('BLG1222'!$I:$I,'BLG1222'!$A:$A,'ALL 2022'!$2:$2,'BLG1222'!$D:$D,'ALL 2022'!$D:$D)</f>
        <v>64566000</v>
      </c>
      <c r="AN505" s="12">
        <f>+SUMIFS('BLG1222'!$I:$I,'BLG1222'!$A:$A,'ALL 2022'!$2:$2,'BLG1222'!$D:$D,'ALL 2022'!$D:$D)</f>
        <v>0</v>
      </c>
      <c r="AO505" s="12">
        <f>+SUMIFS('BLG1222'!$I:$I,'BLG1222'!$A:$A,'ALL 2022'!$2:$2,'BLG1222'!$D:$D,'ALL 2022'!$D:$D)</f>
        <v>14388010.560000001</v>
      </c>
      <c r="AP505" s="12">
        <f>+SUMIFS('BLG1222'!$I:$I,'BLG1222'!$A:$A,'ALL 2022'!$2:$2,'BLG1222'!$D:$D,'ALL 2022'!$D:$D)</f>
        <v>0</v>
      </c>
      <c r="AQ505" s="164">
        <f t="shared" si="50"/>
        <v>103687463.80000001</v>
      </c>
      <c r="AR505" s="165">
        <f t="shared" si="51"/>
        <v>21927.961806473446</v>
      </c>
    </row>
    <row r="506" spans="1:44" x14ac:dyDescent="0.25">
      <c r="A506" s="11" t="str">
        <f t="shared" si="47"/>
        <v>6</v>
      </c>
      <c r="B506" s="11" t="str">
        <f t="shared" si="48"/>
        <v>60</v>
      </c>
      <c r="C506" s="11" t="str">
        <f t="shared" si="49"/>
        <v>609</v>
      </c>
      <c r="D506" s="60">
        <v>60900000</v>
      </c>
      <c r="E506" s="119" t="s">
        <v>3269</v>
      </c>
      <c r="F506" s="24" t="s">
        <v>471</v>
      </c>
      <c r="G506" s="12">
        <f>+SUMIFS('BLG1222'!$I:$I,'BLG1222'!$A:$A,'ALL 2022'!$2:$2,'BLG1222'!$D:$D,'ALL 2022'!$D:$D)</f>
        <v>0</v>
      </c>
      <c r="H506" s="12">
        <f>+SUMIFS('BLG1222'!$I:$I,'BLG1222'!$A:$A,'ALL 2022'!$2:$2,'BLG1222'!$D:$D,'ALL 2022'!$D:$D)</f>
        <v>0</v>
      </c>
      <c r="I506" s="12">
        <f>+SUMIFS('BLG1222'!$I:$I,'BLG1222'!$A:$A,'ALL 2022'!$2:$2,'BLG1222'!$D:$D,'ALL 2022'!$D:$D)</f>
        <v>-3340844.04</v>
      </c>
      <c r="J506" s="12">
        <f>+SUMIFS('BLG1222'!$I:$I,'BLG1222'!$A:$A,'ALL 2022'!$2:$2,'BLG1222'!$D:$D,'ALL 2022'!$D:$D)</f>
        <v>0</v>
      </c>
      <c r="K506" s="12">
        <f>+SUMIFS('BLG1222'!$I:$I,'BLG1222'!$A:$A,'ALL 2022'!$2:$2,'BLG1222'!$D:$D,'ALL 2022'!$D:$D)</f>
        <v>-210486800</v>
      </c>
      <c r="L506" s="12">
        <f>+SUMIFS('BLG1222'!$I:$I,'BLG1222'!$A:$A,'ALL 2022'!$2:$2,'BLG1222'!$D:$D,'ALL 2022'!$D:$D)</f>
        <v>0</v>
      </c>
      <c r="M506" s="12">
        <f>+SUMIFS('BLG1222'!$I:$I,'BLG1222'!$A:$A,'ALL 2022'!$2:$2,'BLG1222'!$D:$D,'ALL 2022'!$D:$D)</f>
        <v>0</v>
      </c>
      <c r="N506" s="12">
        <f>+SUMIFS('BLG1222'!$I:$I,'BLG1222'!$A:$A,'ALL 2022'!$2:$2,'BLG1222'!$D:$D,'ALL 2022'!$D:$D)</f>
        <v>0</v>
      </c>
      <c r="O506" s="12">
        <f>+SUMIFS('BLG1222'!$I:$I,'BLG1222'!$A:$A,'ALL 2022'!$2:$2,'BLG1222'!$D:$D,'ALL 2022'!$D:$D)</f>
        <v>-752752.01</v>
      </c>
      <c r="P506" s="12">
        <f>+SUMIFS('BLG1222'!$I:$I,'BLG1222'!$A:$A,'ALL 2022'!$2:$2,'BLG1222'!$D:$D,'ALL 2022'!$D:$D)</f>
        <v>0</v>
      </c>
      <c r="Q506" s="12">
        <f>+SUMIFS('BLG1222'!$I:$I,'BLG1222'!$A:$A,'ALL 2022'!$2:$2,'BLG1222'!$D:$D,'ALL 2022'!$D:$D)</f>
        <v>0</v>
      </c>
      <c r="R506" s="12">
        <f>+SUMIFS('BLG1222'!$I:$I,'BLG1222'!$A:$A,'ALL 2022'!$2:$2,'BLG1222'!$D:$D,'ALL 2022'!$D:$D)</f>
        <v>0</v>
      </c>
      <c r="S506" s="12">
        <f>+SUMIFS('BLG1222'!$I:$I,'BLG1222'!$A:$A,'ALL 2022'!$2:$2,'BLG1222'!$D:$D,'ALL 2022'!$D:$D)</f>
        <v>0</v>
      </c>
      <c r="T506" s="12">
        <f>+SUMIFS('BLG1222'!$I:$I,'BLG1222'!$A:$A,'ALL 2022'!$2:$2,'BLG1222'!$D:$D,'ALL 2022'!$D:$D)</f>
        <v>-903391.04</v>
      </c>
      <c r="U506" s="12">
        <f>+SUMIFS('BLG1222'!$I:$I,'BLG1222'!$A:$A,'ALL 2022'!$2:$2,'BLG1222'!$D:$D,'ALL 2022'!$D:$D)</f>
        <v>-2676500000</v>
      </c>
      <c r="V506" s="12">
        <f>+SUMIFS('BLG1222'!$I:$I,'BLG1222'!$A:$A,'ALL 2022'!$2:$2,'BLG1222'!$D:$D,'ALL 2022'!$D:$D)</f>
        <v>-15660</v>
      </c>
      <c r="W506" s="12">
        <f>+SUMIFS('BLG1222'!$I:$I,'BLG1222'!$A:$A,'ALL 2022'!$2:$2,'BLG1222'!$D:$D,'ALL 2022'!$D:$D)</f>
        <v>0</v>
      </c>
      <c r="X506" s="12">
        <f>+SUMIFS('BLG1222'!$I:$I,'BLG1222'!$A:$A,'ALL 2022'!$2:$2,'BLG1222'!$D:$D,'ALL 2022'!$D:$D)</f>
        <v>0</v>
      </c>
      <c r="Y506" s="12">
        <f>+SUMIFS('BLG1222'!$I:$I,'BLG1222'!$A:$A,'ALL 2022'!$2:$2,'BLG1222'!$D:$D,'ALL 2022'!$D:$D)</f>
        <v>0</v>
      </c>
      <c r="Z506" s="12">
        <f>+SUMIFS('BLG1222'!$I:$I,'BLG1222'!$A:$A,'ALL 2022'!$2:$2,'BLG1222'!$D:$D,'ALL 2022'!$D:$D)</f>
        <v>0</v>
      </c>
      <c r="AA506" s="12">
        <f>+SUMIFS('BLG1222'!$I:$I,'BLG1222'!$A:$A,'ALL 2022'!$2:$2,'BLG1222'!$D:$D,'ALL 2022'!$D:$D)</f>
        <v>0</v>
      </c>
      <c r="AB506" s="12">
        <f>+SUMIFS('BLG1222'!$I:$I,'BLG1222'!$A:$A,'ALL 2022'!$2:$2,'BLG1222'!$D:$D,'ALL 2022'!$D:$D)</f>
        <v>-907712.93</v>
      </c>
      <c r="AC506" s="12">
        <f>+SUMIFS('BLG1222'!$I:$I,'BLG1222'!$A:$A,'ALL 2022'!$2:$2,'BLG1222'!$D:$D,'ALL 2022'!$D:$D)</f>
        <v>0</v>
      </c>
      <c r="AD506" s="12">
        <f>+SUMIFS('BLG1222'!$I:$I,'BLG1222'!$A:$A,'ALL 2022'!$2:$2,'BLG1222'!$D:$D,'ALL 2022'!$D:$D)</f>
        <v>0</v>
      </c>
      <c r="AE506" s="12">
        <f>+SUMIFS('BLG1222'!$I:$I,'BLG1222'!$A:$A,'ALL 2022'!$2:$2,'BLG1222'!$D:$D,'ALL 2022'!$D:$D)</f>
        <v>0</v>
      </c>
      <c r="AF506" s="12">
        <f>+SUMIFS('BLG1222'!$I:$I,'BLG1222'!$A:$A,'ALL 2022'!$2:$2,'BLG1222'!$D:$D,'ALL 2022'!$D:$D)</f>
        <v>-7450744</v>
      </c>
      <c r="AG506" s="12">
        <f>+SUMIFS('BLG1222'!$I:$I,'BLG1222'!$A:$A,'ALL 2022'!$2:$2,'BLG1222'!$D:$D,'ALL 2022'!$D:$D)</f>
        <v>0</v>
      </c>
      <c r="AH506" s="12">
        <f>+SUMIFS('BLG1222'!$I:$I,'BLG1222'!$A:$A,'ALL 2022'!$2:$2,'BLG1222'!$D:$D,'ALL 2022'!$D:$D)</f>
        <v>-1470000</v>
      </c>
      <c r="AI506" s="12">
        <f>+SUMIFS('BLG1222'!$I:$I,'BLG1222'!$A:$A,'ALL 2022'!$2:$2,'BLG1222'!$D:$D,'ALL 2022'!$D:$D)</f>
        <v>0</v>
      </c>
      <c r="AJ506" s="12">
        <f>+SUMIFS('BLG1222'!$I:$I,'BLG1222'!$A:$A,'ALL 2022'!$2:$2,'BLG1222'!$D:$D,'ALL 2022'!$D:$D)</f>
        <v>0</v>
      </c>
      <c r="AK506" s="12">
        <f>+SUMIFS('BLG1222'!$I:$I,'BLG1222'!$A:$A,'ALL 2022'!$2:$2,'BLG1222'!$D:$D,'ALL 2022'!$D:$D)</f>
        <v>0</v>
      </c>
      <c r="AL506" s="12">
        <f>+SUMIFS('BLG1222'!$I:$I,'BLG1222'!$A:$A,'ALL 2022'!$2:$2,'BLG1222'!$D:$D,'ALL 2022'!$D:$D)</f>
        <v>-20188600.77</v>
      </c>
      <c r="AM506" s="12">
        <f>+SUMIFS('BLG1222'!$I:$I,'BLG1222'!$A:$A,'ALL 2022'!$2:$2,'BLG1222'!$D:$D,'ALL 2022'!$D:$D)</f>
        <v>0</v>
      </c>
      <c r="AN506" s="12">
        <f>+SUMIFS('BLG1222'!$I:$I,'BLG1222'!$A:$A,'ALL 2022'!$2:$2,'BLG1222'!$D:$D,'ALL 2022'!$D:$D)</f>
        <v>0</v>
      </c>
      <c r="AO506" s="12">
        <f>+SUMIFS('BLG1222'!$I:$I,'BLG1222'!$A:$A,'ALL 2022'!$2:$2,'BLG1222'!$D:$D,'ALL 2022'!$D:$D)</f>
        <v>0</v>
      </c>
      <c r="AP506" s="12">
        <f>+SUMIFS('BLG1222'!$I:$I,'BLG1222'!$A:$A,'ALL 2022'!$2:$2,'BLG1222'!$D:$D,'ALL 2022'!$D:$D)</f>
        <v>0</v>
      </c>
      <c r="AQ506" s="164">
        <f t="shared" si="50"/>
        <v>-2922016504.79</v>
      </c>
      <c r="AR506" s="165">
        <f t="shared" si="51"/>
        <v>-617951.91016062</v>
      </c>
    </row>
    <row r="507" spans="1:44" x14ac:dyDescent="0.25">
      <c r="A507" s="11" t="str">
        <f t="shared" si="47"/>
        <v>6</v>
      </c>
      <c r="B507" s="11" t="str">
        <f t="shared" si="48"/>
        <v>60</v>
      </c>
      <c r="C507" s="11" t="str">
        <f t="shared" si="49"/>
        <v>609</v>
      </c>
      <c r="D507" s="23">
        <v>60910000</v>
      </c>
      <c r="E507" s="119" t="s">
        <v>3269</v>
      </c>
      <c r="F507" s="24" t="s">
        <v>1431</v>
      </c>
      <c r="G507" s="12">
        <f>+SUMIFS('BLG1222'!$I:$I,'BLG1222'!$A:$A,'ALL 2022'!$2:$2,'BLG1222'!$D:$D,'ALL 2022'!$D:$D)</f>
        <v>0</v>
      </c>
      <c r="H507" s="12">
        <f>+SUMIFS('BLG1222'!$I:$I,'BLG1222'!$A:$A,'ALL 2022'!$2:$2,'BLG1222'!$D:$D,'ALL 2022'!$D:$D)</f>
        <v>0</v>
      </c>
      <c r="I507" s="12">
        <f>+SUMIFS('BLG1222'!$I:$I,'BLG1222'!$A:$A,'ALL 2022'!$2:$2,'BLG1222'!$D:$D,'ALL 2022'!$D:$D)</f>
        <v>-90499590.829999998</v>
      </c>
      <c r="J507" s="12">
        <f>+SUMIFS('BLG1222'!$I:$I,'BLG1222'!$A:$A,'ALL 2022'!$2:$2,'BLG1222'!$D:$D,'ALL 2022'!$D:$D)</f>
        <v>0</v>
      </c>
      <c r="K507" s="12">
        <f>+SUMIFS('BLG1222'!$I:$I,'BLG1222'!$A:$A,'ALL 2022'!$2:$2,'BLG1222'!$D:$D,'ALL 2022'!$D:$D)</f>
        <v>0</v>
      </c>
      <c r="L507" s="12">
        <f>+SUMIFS('BLG1222'!$I:$I,'BLG1222'!$A:$A,'ALL 2022'!$2:$2,'BLG1222'!$D:$D,'ALL 2022'!$D:$D)</f>
        <v>0</v>
      </c>
      <c r="M507" s="12">
        <f>+SUMIFS('BLG1222'!$I:$I,'BLG1222'!$A:$A,'ALL 2022'!$2:$2,'BLG1222'!$D:$D,'ALL 2022'!$D:$D)</f>
        <v>0</v>
      </c>
      <c r="N507" s="12">
        <f>+SUMIFS('BLG1222'!$I:$I,'BLG1222'!$A:$A,'ALL 2022'!$2:$2,'BLG1222'!$D:$D,'ALL 2022'!$D:$D)</f>
        <v>0</v>
      </c>
      <c r="O507" s="12">
        <f>+SUMIFS('BLG1222'!$I:$I,'BLG1222'!$A:$A,'ALL 2022'!$2:$2,'BLG1222'!$D:$D,'ALL 2022'!$D:$D)</f>
        <v>0</v>
      </c>
      <c r="P507" s="12">
        <f>+SUMIFS('BLG1222'!$I:$I,'BLG1222'!$A:$A,'ALL 2022'!$2:$2,'BLG1222'!$D:$D,'ALL 2022'!$D:$D)</f>
        <v>0</v>
      </c>
      <c r="Q507" s="12">
        <f>+SUMIFS('BLG1222'!$I:$I,'BLG1222'!$A:$A,'ALL 2022'!$2:$2,'BLG1222'!$D:$D,'ALL 2022'!$D:$D)</f>
        <v>0</v>
      </c>
      <c r="R507" s="12">
        <f>+SUMIFS('BLG1222'!$I:$I,'BLG1222'!$A:$A,'ALL 2022'!$2:$2,'BLG1222'!$D:$D,'ALL 2022'!$D:$D)</f>
        <v>0</v>
      </c>
      <c r="S507" s="12">
        <f>+SUMIFS('BLG1222'!$I:$I,'BLG1222'!$A:$A,'ALL 2022'!$2:$2,'BLG1222'!$D:$D,'ALL 2022'!$D:$D)</f>
        <v>0</v>
      </c>
      <c r="T507" s="12">
        <f>+SUMIFS('BLG1222'!$I:$I,'BLG1222'!$A:$A,'ALL 2022'!$2:$2,'BLG1222'!$D:$D,'ALL 2022'!$D:$D)</f>
        <v>0</v>
      </c>
      <c r="U507" s="12">
        <f>+SUMIFS('BLG1222'!$I:$I,'BLG1222'!$A:$A,'ALL 2022'!$2:$2,'BLG1222'!$D:$D,'ALL 2022'!$D:$D)</f>
        <v>0</v>
      </c>
      <c r="V507" s="12">
        <f>+SUMIFS('BLG1222'!$I:$I,'BLG1222'!$A:$A,'ALL 2022'!$2:$2,'BLG1222'!$D:$D,'ALL 2022'!$D:$D)</f>
        <v>0</v>
      </c>
      <c r="W507" s="12">
        <f>+SUMIFS('BLG1222'!$I:$I,'BLG1222'!$A:$A,'ALL 2022'!$2:$2,'BLG1222'!$D:$D,'ALL 2022'!$D:$D)</f>
        <v>0</v>
      </c>
      <c r="X507" s="12">
        <f>+SUMIFS('BLG1222'!$I:$I,'BLG1222'!$A:$A,'ALL 2022'!$2:$2,'BLG1222'!$D:$D,'ALL 2022'!$D:$D)</f>
        <v>0</v>
      </c>
      <c r="Y507" s="12">
        <f>+SUMIFS('BLG1222'!$I:$I,'BLG1222'!$A:$A,'ALL 2022'!$2:$2,'BLG1222'!$D:$D,'ALL 2022'!$D:$D)</f>
        <v>0</v>
      </c>
      <c r="Z507" s="12">
        <f>+SUMIFS('BLG1222'!$I:$I,'BLG1222'!$A:$A,'ALL 2022'!$2:$2,'BLG1222'!$D:$D,'ALL 2022'!$D:$D)</f>
        <v>0</v>
      </c>
      <c r="AA507" s="12">
        <f>+SUMIFS('BLG1222'!$I:$I,'BLG1222'!$A:$A,'ALL 2022'!$2:$2,'BLG1222'!$D:$D,'ALL 2022'!$D:$D)</f>
        <v>0</v>
      </c>
      <c r="AB507" s="12">
        <f>+SUMIFS('BLG1222'!$I:$I,'BLG1222'!$A:$A,'ALL 2022'!$2:$2,'BLG1222'!$D:$D,'ALL 2022'!$D:$D)</f>
        <v>0</v>
      </c>
      <c r="AC507" s="12">
        <f>+SUMIFS('BLG1222'!$I:$I,'BLG1222'!$A:$A,'ALL 2022'!$2:$2,'BLG1222'!$D:$D,'ALL 2022'!$D:$D)</f>
        <v>0</v>
      </c>
      <c r="AD507" s="12">
        <f>+SUMIFS('BLG1222'!$I:$I,'BLG1222'!$A:$A,'ALL 2022'!$2:$2,'BLG1222'!$D:$D,'ALL 2022'!$D:$D)</f>
        <v>0</v>
      </c>
      <c r="AE507" s="12">
        <f>+SUMIFS('BLG1222'!$I:$I,'BLG1222'!$A:$A,'ALL 2022'!$2:$2,'BLG1222'!$D:$D,'ALL 2022'!$D:$D)</f>
        <v>0</v>
      </c>
      <c r="AF507" s="12">
        <f>+SUMIFS('BLG1222'!$I:$I,'BLG1222'!$A:$A,'ALL 2022'!$2:$2,'BLG1222'!$D:$D,'ALL 2022'!$D:$D)</f>
        <v>0</v>
      </c>
      <c r="AG507" s="12">
        <f>+SUMIFS('BLG1222'!$I:$I,'BLG1222'!$A:$A,'ALL 2022'!$2:$2,'BLG1222'!$D:$D,'ALL 2022'!$D:$D)</f>
        <v>0</v>
      </c>
      <c r="AH507" s="12">
        <f>+SUMIFS('BLG1222'!$I:$I,'BLG1222'!$A:$A,'ALL 2022'!$2:$2,'BLG1222'!$D:$D,'ALL 2022'!$D:$D)</f>
        <v>0</v>
      </c>
      <c r="AI507" s="12">
        <f>+SUMIFS('BLG1222'!$I:$I,'BLG1222'!$A:$A,'ALL 2022'!$2:$2,'BLG1222'!$D:$D,'ALL 2022'!$D:$D)</f>
        <v>0</v>
      </c>
      <c r="AJ507" s="12">
        <f>+SUMIFS('BLG1222'!$I:$I,'BLG1222'!$A:$A,'ALL 2022'!$2:$2,'BLG1222'!$D:$D,'ALL 2022'!$D:$D)</f>
        <v>0</v>
      </c>
      <c r="AK507" s="12">
        <f>+SUMIFS('BLG1222'!$I:$I,'BLG1222'!$A:$A,'ALL 2022'!$2:$2,'BLG1222'!$D:$D,'ALL 2022'!$D:$D)</f>
        <v>0</v>
      </c>
      <c r="AL507" s="12">
        <f>+SUMIFS('BLG1222'!$I:$I,'BLG1222'!$A:$A,'ALL 2022'!$2:$2,'BLG1222'!$D:$D,'ALL 2022'!$D:$D)</f>
        <v>0</v>
      </c>
      <c r="AM507" s="12">
        <f>+SUMIFS('BLG1222'!$I:$I,'BLG1222'!$A:$A,'ALL 2022'!$2:$2,'BLG1222'!$D:$D,'ALL 2022'!$D:$D)</f>
        <v>0</v>
      </c>
      <c r="AN507" s="12">
        <f>+SUMIFS('BLG1222'!$I:$I,'BLG1222'!$A:$A,'ALL 2022'!$2:$2,'BLG1222'!$D:$D,'ALL 2022'!$D:$D)</f>
        <v>0</v>
      </c>
      <c r="AO507" s="12">
        <f>+SUMIFS('BLG1222'!$I:$I,'BLG1222'!$A:$A,'ALL 2022'!$2:$2,'BLG1222'!$D:$D,'ALL 2022'!$D:$D)</f>
        <v>0</v>
      </c>
      <c r="AP507" s="12">
        <f>+SUMIFS('BLG1222'!$I:$I,'BLG1222'!$A:$A,'ALL 2022'!$2:$2,'BLG1222'!$D:$D,'ALL 2022'!$D:$D)</f>
        <v>0</v>
      </c>
      <c r="AQ507" s="164">
        <f t="shared" si="50"/>
        <v>-90499590.829999998</v>
      </c>
      <c r="AR507" s="165">
        <f t="shared" si="51"/>
        <v>-19138.973010753823</v>
      </c>
    </row>
    <row r="508" spans="1:44" x14ac:dyDescent="0.25">
      <c r="A508" s="11" t="str">
        <f t="shared" si="47"/>
        <v>6</v>
      </c>
      <c r="B508" s="11" t="str">
        <f t="shared" si="48"/>
        <v>60</v>
      </c>
      <c r="C508" s="11" t="str">
        <f t="shared" si="49"/>
        <v>609</v>
      </c>
      <c r="D508" s="23">
        <v>60920000</v>
      </c>
      <c r="E508" s="119" t="s">
        <v>3269</v>
      </c>
      <c r="F508" s="24" t="s">
        <v>1394</v>
      </c>
      <c r="G508" s="12">
        <f>+SUMIFS('BLG1222'!$I:$I,'BLG1222'!$A:$A,'ALL 2022'!$2:$2,'BLG1222'!$D:$D,'ALL 2022'!$D:$D)</f>
        <v>0</v>
      </c>
      <c r="H508" s="12">
        <f>+SUMIFS('BLG1222'!$I:$I,'BLG1222'!$A:$A,'ALL 2022'!$2:$2,'BLG1222'!$D:$D,'ALL 2022'!$D:$D)</f>
        <v>0</v>
      </c>
      <c r="I508" s="12">
        <f>+SUMIFS('BLG1222'!$I:$I,'BLG1222'!$A:$A,'ALL 2022'!$2:$2,'BLG1222'!$D:$D,'ALL 2022'!$D:$D)</f>
        <v>0</v>
      </c>
      <c r="J508" s="12">
        <f>+SUMIFS('BLG1222'!$I:$I,'BLG1222'!$A:$A,'ALL 2022'!$2:$2,'BLG1222'!$D:$D,'ALL 2022'!$D:$D)</f>
        <v>0</v>
      </c>
      <c r="K508" s="12">
        <f>+SUMIFS('BLG1222'!$I:$I,'BLG1222'!$A:$A,'ALL 2022'!$2:$2,'BLG1222'!$D:$D,'ALL 2022'!$D:$D)</f>
        <v>0</v>
      </c>
      <c r="L508" s="12">
        <f>+SUMIFS('BLG1222'!$I:$I,'BLG1222'!$A:$A,'ALL 2022'!$2:$2,'BLG1222'!$D:$D,'ALL 2022'!$D:$D)</f>
        <v>0</v>
      </c>
      <c r="M508" s="12">
        <f>+SUMIFS('BLG1222'!$I:$I,'BLG1222'!$A:$A,'ALL 2022'!$2:$2,'BLG1222'!$D:$D,'ALL 2022'!$D:$D)</f>
        <v>0</v>
      </c>
      <c r="N508" s="12">
        <f>+SUMIFS('BLG1222'!$I:$I,'BLG1222'!$A:$A,'ALL 2022'!$2:$2,'BLG1222'!$D:$D,'ALL 2022'!$D:$D)</f>
        <v>0</v>
      </c>
      <c r="O508" s="12">
        <f>+SUMIFS('BLG1222'!$I:$I,'BLG1222'!$A:$A,'ALL 2022'!$2:$2,'BLG1222'!$D:$D,'ALL 2022'!$D:$D)</f>
        <v>0</v>
      </c>
      <c r="P508" s="12">
        <f>+SUMIFS('BLG1222'!$I:$I,'BLG1222'!$A:$A,'ALL 2022'!$2:$2,'BLG1222'!$D:$D,'ALL 2022'!$D:$D)</f>
        <v>0</v>
      </c>
      <c r="Q508" s="12">
        <f>+SUMIFS('BLG1222'!$I:$I,'BLG1222'!$A:$A,'ALL 2022'!$2:$2,'BLG1222'!$D:$D,'ALL 2022'!$D:$D)</f>
        <v>0</v>
      </c>
      <c r="R508" s="12">
        <f>+SUMIFS('BLG1222'!$I:$I,'BLG1222'!$A:$A,'ALL 2022'!$2:$2,'BLG1222'!$D:$D,'ALL 2022'!$D:$D)</f>
        <v>0</v>
      </c>
      <c r="S508" s="12">
        <f>+SUMIFS('BLG1222'!$I:$I,'BLG1222'!$A:$A,'ALL 2022'!$2:$2,'BLG1222'!$D:$D,'ALL 2022'!$D:$D)</f>
        <v>0</v>
      </c>
      <c r="T508" s="12">
        <f>+SUMIFS('BLG1222'!$I:$I,'BLG1222'!$A:$A,'ALL 2022'!$2:$2,'BLG1222'!$D:$D,'ALL 2022'!$D:$D)</f>
        <v>0</v>
      </c>
      <c r="U508" s="12">
        <f>+SUMIFS('BLG1222'!$I:$I,'BLG1222'!$A:$A,'ALL 2022'!$2:$2,'BLG1222'!$D:$D,'ALL 2022'!$D:$D)</f>
        <v>0</v>
      </c>
      <c r="V508" s="12">
        <f>+SUMIFS('BLG1222'!$I:$I,'BLG1222'!$A:$A,'ALL 2022'!$2:$2,'BLG1222'!$D:$D,'ALL 2022'!$D:$D)</f>
        <v>0</v>
      </c>
      <c r="W508" s="12">
        <f>+SUMIFS('BLG1222'!$I:$I,'BLG1222'!$A:$A,'ALL 2022'!$2:$2,'BLG1222'!$D:$D,'ALL 2022'!$D:$D)</f>
        <v>0</v>
      </c>
      <c r="X508" s="12">
        <f>+SUMIFS('BLG1222'!$I:$I,'BLG1222'!$A:$A,'ALL 2022'!$2:$2,'BLG1222'!$D:$D,'ALL 2022'!$D:$D)</f>
        <v>0</v>
      </c>
      <c r="Y508" s="12">
        <f>+SUMIFS('BLG1222'!$I:$I,'BLG1222'!$A:$A,'ALL 2022'!$2:$2,'BLG1222'!$D:$D,'ALL 2022'!$D:$D)</f>
        <v>0</v>
      </c>
      <c r="Z508" s="12">
        <f>+SUMIFS('BLG1222'!$I:$I,'BLG1222'!$A:$A,'ALL 2022'!$2:$2,'BLG1222'!$D:$D,'ALL 2022'!$D:$D)</f>
        <v>0</v>
      </c>
      <c r="AA508" s="12">
        <f>+SUMIFS('BLG1222'!$I:$I,'BLG1222'!$A:$A,'ALL 2022'!$2:$2,'BLG1222'!$D:$D,'ALL 2022'!$D:$D)</f>
        <v>0</v>
      </c>
      <c r="AB508" s="12">
        <f>+SUMIFS('BLG1222'!$I:$I,'BLG1222'!$A:$A,'ALL 2022'!$2:$2,'BLG1222'!$D:$D,'ALL 2022'!$D:$D)</f>
        <v>0</v>
      </c>
      <c r="AC508" s="12">
        <f>+SUMIFS('BLG1222'!$I:$I,'BLG1222'!$A:$A,'ALL 2022'!$2:$2,'BLG1222'!$D:$D,'ALL 2022'!$D:$D)</f>
        <v>0</v>
      </c>
      <c r="AD508" s="12">
        <f>+SUMIFS('BLG1222'!$I:$I,'BLG1222'!$A:$A,'ALL 2022'!$2:$2,'BLG1222'!$D:$D,'ALL 2022'!$D:$D)</f>
        <v>0</v>
      </c>
      <c r="AE508" s="12">
        <f>+SUMIFS('BLG1222'!$I:$I,'BLG1222'!$A:$A,'ALL 2022'!$2:$2,'BLG1222'!$D:$D,'ALL 2022'!$D:$D)</f>
        <v>0</v>
      </c>
      <c r="AF508" s="12">
        <f>+SUMIFS('BLG1222'!$I:$I,'BLG1222'!$A:$A,'ALL 2022'!$2:$2,'BLG1222'!$D:$D,'ALL 2022'!$D:$D)</f>
        <v>0</v>
      </c>
      <c r="AG508" s="12">
        <f>+SUMIFS('BLG1222'!$I:$I,'BLG1222'!$A:$A,'ALL 2022'!$2:$2,'BLG1222'!$D:$D,'ALL 2022'!$D:$D)</f>
        <v>0</v>
      </c>
      <c r="AH508" s="12">
        <f>+SUMIFS('BLG1222'!$I:$I,'BLG1222'!$A:$A,'ALL 2022'!$2:$2,'BLG1222'!$D:$D,'ALL 2022'!$D:$D)</f>
        <v>0</v>
      </c>
      <c r="AI508" s="12">
        <f>+SUMIFS('BLG1222'!$I:$I,'BLG1222'!$A:$A,'ALL 2022'!$2:$2,'BLG1222'!$D:$D,'ALL 2022'!$D:$D)</f>
        <v>0</v>
      </c>
      <c r="AJ508" s="12">
        <f>+SUMIFS('BLG1222'!$I:$I,'BLG1222'!$A:$A,'ALL 2022'!$2:$2,'BLG1222'!$D:$D,'ALL 2022'!$D:$D)</f>
        <v>0</v>
      </c>
      <c r="AK508" s="12">
        <f>+SUMIFS('BLG1222'!$I:$I,'BLG1222'!$A:$A,'ALL 2022'!$2:$2,'BLG1222'!$D:$D,'ALL 2022'!$D:$D)</f>
        <v>0</v>
      </c>
      <c r="AL508" s="12">
        <f>+SUMIFS('BLG1222'!$I:$I,'BLG1222'!$A:$A,'ALL 2022'!$2:$2,'BLG1222'!$D:$D,'ALL 2022'!$D:$D)</f>
        <v>0</v>
      </c>
      <c r="AM508" s="12">
        <f>+SUMIFS('BLG1222'!$I:$I,'BLG1222'!$A:$A,'ALL 2022'!$2:$2,'BLG1222'!$D:$D,'ALL 2022'!$D:$D)</f>
        <v>0</v>
      </c>
      <c r="AN508" s="12">
        <f>+SUMIFS('BLG1222'!$I:$I,'BLG1222'!$A:$A,'ALL 2022'!$2:$2,'BLG1222'!$D:$D,'ALL 2022'!$D:$D)</f>
        <v>0</v>
      </c>
      <c r="AO508" s="12">
        <f>+SUMIFS('BLG1222'!$I:$I,'BLG1222'!$A:$A,'ALL 2022'!$2:$2,'BLG1222'!$D:$D,'ALL 2022'!$D:$D)</f>
        <v>0</v>
      </c>
      <c r="AP508" s="12">
        <f>+SUMIFS('BLG1222'!$I:$I,'BLG1222'!$A:$A,'ALL 2022'!$2:$2,'BLG1222'!$D:$D,'ALL 2022'!$D:$D)</f>
        <v>0</v>
      </c>
      <c r="AQ508" s="164">
        <f t="shared" si="50"/>
        <v>0</v>
      </c>
      <c r="AR508" s="165">
        <f t="shared" si="51"/>
        <v>0</v>
      </c>
    </row>
    <row r="509" spans="1:44" x14ac:dyDescent="0.25">
      <c r="A509" s="11" t="str">
        <f t="shared" si="47"/>
        <v>6</v>
      </c>
      <c r="B509" s="11" t="str">
        <f t="shared" si="48"/>
        <v>60</v>
      </c>
      <c r="C509" s="11" t="str">
        <f t="shared" si="49"/>
        <v>609</v>
      </c>
      <c r="D509" s="23">
        <v>60940000</v>
      </c>
      <c r="E509" s="119" t="s">
        <v>3269</v>
      </c>
      <c r="F509" s="24" t="s">
        <v>736</v>
      </c>
      <c r="G509" s="12">
        <f>+SUMIFS('BLG1222'!$I:$I,'BLG1222'!$A:$A,'ALL 2022'!$2:$2,'BLG1222'!$D:$D,'ALL 2022'!$D:$D)</f>
        <v>0</v>
      </c>
      <c r="H509" s="12">
        <f>+SUMIFS('BLG1222'!$I:$I,'BLG1222'!$A:$A,'ALL 2022'!$2:$2,'BLG1222'!$D:$D,'ALL 2022'!$D:$D)</f>
        <v>0</v>
      </c>
      <c r="I509" s="12">
        <f>+SUMIFS('BLG1222'!$I:$I,'BLG1222'!$A:$A,'ALL 2022'!$2:$2,'BLG1222'!$D:$D,'ALL 2022'!$D:$D)</f>
        <v>0</v>
      </c>
      <c r="J509" s="12">
        <f>+SUMIFS('BLG1222'!$I:$I,'BLG1222'!$A:$A,'ALL 2022'!$2:$2,'BLG1222'!$D:$D,'ALL 2022'!$D:$D)</f>
        <v>0</v>
      </c>
      <c r="K509" s="12">
        <f>+SUMIFS('BLG1222'!$I:$I,'BLG1222'!$A:$A,'ALL 2022'!$2:$2,'BLG1222'!$D:$D,'ALL 2022'!$D:$D)</f>
        <v>0</v>
      </c>
      <c r="L509" s="12">
        <f>+SUMIFS('BLG1222'!$I:$I,'BLG1222'!$A:$A,'ALL 2022'!$2:$2,'BLG1222'!$D:$D,'ALL 2022'!$D:$D)</f>
        <v>0</v>
      </c>
      <c r="M509" s="12">
        <f>+SUMIFS('BLG1222'!$I:$I,'BLG1222'!$A:$A,'ALL 2022'!$2:$2,'BLG1222'!$D:$D,'ALL 2022'!$D:$D)</f>
        <v>0</v>
      </c>
      <c r="N509" s="12">
        <f>+SUMIFS('BLG1222'!$I:$I,'BLG1222'!$A:$A,'ALL 2022'!$2:$2,'BLG1222'!$D:$D,'ALL 2022'!$D:$D)</f>
        <v>0</v>
      </c>
      <c r="O509" s="12">
        <f>+SUMIFS('BLG1222'!$I:$I,'BLG1222'!$A:$A,'ALL 2022'!$2:$2,'BLG1222'!$D:$D,'ALL 2022'!$D:$D)</f>
        <v>0</v>
      </c>
      <c r="P509" s="12">
        <f>+SUMIFS('BLG1222'!$I:$I,'BLG1222'!$A:$A,'ALL 2022'!$2:$2,'BLG1222'!$D:$D,'ALL 2022'!$D:$D)</f>
        <v>0</v>
      </c>
      <c r="Q509" s="12">
        <f>+SUMIFS('BLG1222'!$I:$I,'BLG1222'!$A:$A,'ALL 2022'!$2:$2,'BLG1222'!$D:$D,'ALL 2022'!$D:$D)</f>
        <v>0</v>
      </c>
      <c r="R509" s="12">
        <f>+SUMIFS('BLG1222'!$I:$I,'BLG1222'!$A:$A,'ALL 2022'!$2:$2,'BLG1222'!$D:$D,'ALL 2022'!$D:$D)</f>
        <v>0</v>
      </c>
      <c r="S509" s="12">
        <f>+SUMIFS('BLG1222'!$I:$I,'BLG1222'!$A:$A,'ALL 2022'!$2:$2,'BLG1222'!$D:$D,'ALL 2022'!$D:$D)</f>
        <v>0</v>
      </c>
      <c r="T509" s="12">
        <f>+SUMIFS('BLG1222'!$I:$I,'BLG1222'!$A:$A,'ALL 2022'!$2:$2,'BLG1222'!$D:$D,'ALL 2022'!$D:$D)</f>
        <v>-7233338.0899999999</v>
      </c>
      <c r="U509" s="12">
        <f>+SUMIFS('BLG1222'!$I:$I,'BLG1222'!$A:$A,'ALL 2022'!$2:$2,'BLG1222'!$D:$D,'ALL 2022'!$D:$D)</f>
        <v>0</v>
      </c>
      <c r="V509" s="12">
        <f>+SUMIFS('BLG1222'!$I:$I,'BLG1222'!$A:$A,'ALL 2022'!$2:$2,'BLG1222'!$D:$D,'ALL 2022'!$D:$D)</f>
        <v>-10000</v>
      </c>
      <c r="W509" s="12">
        <f>+SUMIFS('BLG1222'!$I:$I,'BLG1222'!$A:$A,'ALL 2022'!$2:$2,'BLG1222'!$D:$D,'ALL 2022'!$D:$D)</f>
        <v>0</v>
      </c>
      <c r="X509" s="12">
        <f>+SUMIFS('BLG1222'!$I:$I,'BLG1222'!$A:$A,'ALL 2022'!$2:$2,'BLG1222'!$D:$D,'ALL 2022'!$D:$D)</f>
        <v>0</v>
      </c>
      <c r="Y509" s="12">
        <f>+SUMIFS('BLG1222'!$I:$I,'BLG1222'!$A:$A,'ALL 2022'!$2:$2,'BLG1222'!$D:$D,'ALL 2022'!$D:$D)</f>
        <v>0</v>
      </c>
      <c r="Z509" s="12">
        <f>+SUMIFS('BLG1222'!$I:$I,'BLG1222'!$A:$A,'ALL 2022'!$2:$2,'BLG1222'!$D:$D,'ALL 2022'!$D:$D)</f>
        <v>0</v>
      </c>
      <c r="AA509" s="12">
        <f>+SUMIFS('BLG1222'!$I:$I,'BLG1222'!$A:$A,'ALL 2022'!$2:$2,'BLG1222'!$D:$D,'ALL 2022'!$D:$D)</f>
        <v>0</v>
      </c>
      <c r="AB509" s="12">
        <f>+SUMIFS('BLG1222'!$I:$I,'BLG1222'!$A:$A,'ALL 2022'!$2:$2,'BLG1222'!$D:$D,'ALL 2022'!$D:$D)</f>
        <v>0</v>
      </c>
      <c r="AC509" s="12">
        <f>+SUMIFS('BLG1222'!$I:$I,'BLG1222'!$A:$A,'ALL 2022'!$2:$2,'BLG1222'!$D:$D,'ALL 2022'!$D:$D)</f>
        <v>0</v>
      </c>
      <c r="AD509" s="12">
        <f>+SUMIFS('BLG1222'!$I:$I,'BLG1222'!$A:$A,'ALL 2022'!$2:$2,'BLG1222'!$D:$D,'ALL 2022'!$D:$D)</f>
        <v>0</v>
      </c>
      <c r="AE509" s="12">
        <f>+SUMIFS('BLG1222'!$I:$I,'BLG1222'!$A:$A,'ALL 2022'!$2:$2,'BLG1222'!$D:$D,'ALL 2022'!$D:$D)</f>
        <v>0</v>
      </c>
      <c r="AF509" s="12">
        <f>+SUMIFS('BLG1222'!$I:$I,'BLG1222'!$A:$A,'ALL 2022'!$2:$2,'BLG1222'!$D:$D,'ALL 2022'!$D:$D)</f>
        <v>0</v>
      </c>
      <c r="AG509" s="12">
        <f>+SUMIFS('BLG1222'!$I:$I,'BLG1222'!$A:$A,'ALL 2022'!$2:$2,'BLG1222'!$D:$D,'ALL 2022'!$D:$D)</f>
        <v>-2337900</v>
      </c>
      <c r="AH509" s="12">
        <f>+SUMIFS('BLG1222'!$I:$I,'BLG1222'!$A:$A,'ALL 2022'!$2:$2,'BLG1222'!$D:$D,'ALL 2022'!$D:$D)</f>
        <v>-147000</v>
      </c>
      <c r="AI509" s="12">
        <f>+SUMIFS('BLG1222'!$I:$I,'BLG1222'!$A:$A,'ALL 2022'!$2:$2,'BLG1222'!$D:$D,'ALL 2022'!$D:$D)</f>
        <v>0</v>
      </c>
      <c r="AJ509" s="12">
        <f>+SUMIFS('BLG1222'!$I:$I,'BLG1222'!$A:$A,'ALL 2022'!$2:$2,'BLG1222'!$D:$D,'ALL 2022'!$D:$D)</f>
        <v>0</v>
      </c>
      <c r="AK509" s="12">
        <f>+SUMIFS('BLG1222'!$I:$I,'BLG1222'!$A:$A,'ALL 2022'!$2:$2,'BLG1222'!$D:$D,'ALL 2022'!$D:$D)</f>
        <v>0</v>
      </c>
      <c r="AL509" s="12">
        <f>+SUMIFS('BLG1222'!$I:$I,'BLG1222'!$A:$A,'ALL 2022'!$2:$2,'BLG1222'!$D:$D,'ALL 2022'!$D:$D)</f>
        <v>0</v>
      </c>
      <c r="AM509" s="12">
        <f>+SUMIFS('BLG1222'!$I:$I,'BLG1222'!$A:$A,'ALL 2022'!$2:$2,'BLG1222'!$D:$D,'ALL 2022'!$D:$D)</f>
        <v>0</v>
      </c>
      <c r="AN509" s="12">
        <f>+SUMIFS('BLG1222'!$I:$I,'BLG1222'!$A:$A,'ALL 2022'!$2:$2,'BLG1222'!$D:$D,'ALL 2022'!$D:$D)</f>
        <v>0</v>
      </c>
      <c r="AO509" s="12">
        <f>+SUMIFS('BLG1222'!$I:$I,'BLG1222'!$A:$A,'ALL 2022'!$2:$2,'BLG1222'!$D:$D,'ALL 2022'!$D:$D)</f>
        <v>0</v>
      </c>
      <c r="AP509" s="12">
        <f>+SUMIFS('BLG1222'!$I:$I,'BLG1222'!$A:$A,'ALL 2022'!$2:$2,'BLG1222'!$D:$D,'ALL 2022'!$D:$D)</f>
        <v>0</v>
      </c>
      <c r="AQ509" s="164">
        <f t="shared" si="50"/>
        <v>-9728238.0899999999</v>
      </c>
      <c r="AR509" s="165">
        <f t="shared" si="51"/>
        <v>-2057.3406414228461</v>
      </c>
    </row>
    <row r="510" spans="1:44" hidden="1" x14ac:dyDescent="0.25">
      <c r="A510" s="11" t="str">
        <f t="shared" si="47"/>
        <v>6</v>
      </c>
      <c r="B510" s="11" t="str">
        <f t="shared" si="48"/>
        <v>61</v>
      </c>
      <c r="C510" s="11" t="str">
        <f t="shared" si="49"/>
        <v>611</v>
      </c>
      <c r="D510" s="60">
        <v>61100000</v>
      </c>
      <c r="E510" s="196" t="s">
        <v>3273</v>
      </c>
      <c r="F510" s="24" t="s">
        <v>173</v>
      </c>
      <c r="G510" s="12">
        <f>+SUMIFS('BLG1222'!$I:$I,'BLG1222'!$A:$A,'ALL 2022'!$2:$2,'BLG1222'!$D:$D,'ALL 2022'!$D:$D)</f>
        <v>71756762.680000007</v>
      </c>
      <c r="H510" s="12">
        <f>+SUMIFS('BLG1222'!$I:$I,'BLG1222'!$A:$A,'ALL 2022'!$2:$2,'BLG1222'!$D:$D,'ALL 2022'!$D:$D)</f>
        <v>33664105</v>
      </c>
      <c r="I510" s="12">
        <f>+SUMIFS('BLG1222'!$I:$I,'BLG1222'!$A:$A,'ALL 2022'!$2:$2,'BLG1222'!$D:$D,'ALL 2022'!$D:$D)</f>
        <v>0</v>
      </c>
      <c r="J510" s="12">
        <f>+SUMIFS('BLG1222'!$I:$I,'BLG1222'!$A:$A,'ALL 2022'!$2:$2,'BLG1222'!$D:$D,'ALL 2022'!$D:$D)</f>
        <v>0</v>
      </c>
      <c r="K510" s="12">
        <f>+SUMIFS('BLG1222'!$I:$I,'BLG1222'!$A:$A,'ALL 2022'!$2:$2,'BLG1222'!$D:$D,'ALL 2022'!$D:$D)</f>
        <v>0</v>
      </c>
      <c r="L510" s="12">
        <f>+SUMIFS('BLG1222'!$I:$I,'BLG1222'!$A:$A,'ALL 2022'!$2:$2,'BLG1222'!$D:$D,'ALL 2022'!$D:$D)</f>
        <v>0</v>
      </c>
      <c r="M510" s="12">
        <f>+SUMIFS('BLG1222'!$I:$I,'BLG1222'!$A:$A,'ALL 2022'!$2:$2,'BLG1222'!$D:$D,'ALL 2022'!$D:$D)</f>
        <v>0</v>
      </c>
      <c r="N510" s="12">
        <f>+SUMIFS('BLG1222'!$I:$I,'BLG1222'!$A:$A,'ALL 2022'!$2:$2,'BLG1222'!$D:$D,'ALL 2022'!$D:$D)</f>
        <v>1676389.76</v>
      </c>
      <c r="O510" s="12">
        <f>+SUMIFS('BLG1222'!$I:$I,'BLG1222'!$A:$A,'ALL 2022'!$2:$2,'BLG1222'!$D:$D,'ALL 2022'!$D:$D)</f>
        <v>63301300.560000002</v>
      </c>
      <c r="P510" s="12">
        <f>+SUMIFS('BLG1222'!$I:$I,'BLG1222'!$A:$A,'ALL 2022'!$2:$2,'BLG1222'!$D:$D,'ALL 2022'!$D:$D)</f>
        <v>572210.29</v>
      </c>
      <c r="Q510" s="12">
        <f>+SUMIFS('BLG1222'!$I:$I,'BLG1222'!$A:$A,'ALL 2022'!$2:$2,'BLG1222'!$D:$D,'ALL 2022'!$D:$D)</f>
        <v>0</v>
      </c>
      <c r="R510" s="12">
        <f>+SUMIFS('BLG1222'!$I:$I,'BLG1222'!$A:$A,'ALL 2022'!$2:$2,'BLG1222'!$D:$D,'ALL 2022'!$D:$D)</f>
        <v>0</v>
      </c>
      <c r="S510" s="12">
        <f>+SUMIFS('BLG1222'!$I:$I,'BLG1222'!$A:$A,'ALL 2022'!$2:$2,'BLG1222'!$D:$D,'ALL 2022'!$D:$D)</f>
        <v>0</v>
      </c>
      <c r="T510" s="12">
        <f>+SUMIFS('BLG1222'!$I:$I,'BLG1222'!$A:$A,'ALL 2022'!$2:$2,'BLG1222'!$D:$D,'ALL 2022'!$D:$D)</f>
        <v>0</v>
      </c>
      <c r="U510" s="12">
        <f>+SUMIFS('BLG1222'!$I:$I,'BLG1222'!$A:$A,'ALL 2022'!$2:$2,'BLG1222'!$D:$D,'ALL 2022'!$D:$D)</f>
        <v>0</v>
      </c>
      <c r="V510" s="12">
        <f>+SUMIFS('BLG1222'!$I:$I,'BLG1222'!$A:$A,'ALL 2022'!$2:$2,'BLG1222'!$D:$D,'ALL 2022'!$D:$D)</f>
        <v>0</v>
      </c>
      <c r="W510" s="12">
        <f>+SUMIFS('BLG1222'!$I:$I,'BLG1222'!$A:$A,'ALL 2022'!$2:$2,'BLG1222'!$D:$D,'ALL 2022'!$D:$D)</f>
        <v>0</v>
      </c>
      <c r="X510" s="12">
        <f>+SUMIFS('BLG1222'!$I:$I,'BLG1222'!$A:$A,'ALL 2022'!$2:$2,'BLG1222'!$D:$D,'ALL 2022'!$D:$D)</f>
        <v>0</v>
      </c>
      <c r="Y510" s="12">
        <f>+SUMIFS('BLG1222'!$I:$I,'BLG1222'!$A:$A,'ALL 2022'!$2:$2,'BLG1222'!$D:$D,'ALL 2022'!$D:$D)</f>
        <v>0</v>
      </c>
      <c r="Z510" s="12">
        <f>+SUMIFS('BLG1222'!$I:$I,'BLG1222'!$A:$A,'ALL 2022'!$2:$2,'BLG1222'!$D:$D,'ALL 2022'!$D:$D)</f>
        <v>0</v>
      </c>
      <c r="AA510" s="12">
        <f>+SUMIFS('BLG1222'!$I:$I,'BLG1222'!$A:$A,'ALL 2022'!$2:$2,'BLG1222'!$D:$D,'ALL 2022'!$D:$D)</f>
        <v>0</v>
      </c>
      <c r="AB510" s="12">
        <f>+SUMIFS('BLG1222'!$I:$I,'BLG1222'!$A:$A,'ALL 2022'!$2:$2,'BLG1222'!$D:$D,'ALL 2022'!$D:$D)</f>
        <v>0</v>
      </c>
      <c r="AC510" s="12">
        <f>+SUMIFS('BLG1222'!$I:$I,'BLG1222'!$A:$A,'ALL 2022'!$2:$2,'BLG1222'!$D:$D,'ALL 2022'!$D:$D)</f>
        <v>0</v>
      </c>
      <c r="AD510" s="12">
        <f>+SUMIFS('BLG1222'!$I:$I,'BLG1222'!$A:$A,'ALL 2022'!$2:$2,'BLG1222'!$D:$D,'ALL 2022'!$D:$D)</f>
        <v>0</v>
      </c>
      <c r="AE510" s="12">
        <f>+SUMIFS('BLG1222'!$I:$I,'BLG1222'!$A:$A,'ALL 2022'!$2:$2,'BLG1222'!$D:$D,'ALL 2022'!$D:$D)</f>
        <v>0</v>
      </c>
      <c r="AF510" s="12">
        <f>+SUMIFS('BLG1222'!$I:$I,'BLG1222'!$A:$A,'ALL 2022'!$2:$2,'BLG1222'!$D:$D,'ALL 2022'!$D:$D)</f>
        <v>0</v>
      </c>
      <c r="AG510" s="12">
        <f>+SUMIFS('BLG1222'!$I:$I,'BLG1222'!$A:$A,'ALL 2022'!$2:$2,'BLG1222'!$D:$D,'ALL 2022'!$D:$D)</f>
        <v>0</v>
      </c>
      <c r="AH510" s="12">
        <f>+SUMIFS('BLG1222'!$I:$I,'BLG1222'!$A:$A,'ALL 2022'!$2:$2,'BLG1222'!$D:$D,'ALL 2022'!$D:$D)</f>
        <v>0</v>
      </c>
      <c r="AI510" s="12">
        <f>+SUMIFS('BLG1222'!$I:$I,'BLG1222'!$A:$A,'ALL 2022'!$2:$2,'BLG1222'!$D:$D,'ALL 2022'!$D:$D)</f>
        <v>0</v>
      </c>
      <c r="AJ510" s="12">
        <f>+SUMIFS('BLG1222'!$I:$I,'BLG1222'!$A:$A,'ALL 2022'!$2:$2,'BLG1222'!$D:$D,'ALL 2022'!$D:$D)</f>
        <v>0</v>
      </c>
      <c r="AK510" s="12">
        <f>+SUMIFS('BLG1222'!$I:$I,'BLG1222'!$A:$A,'ALL 2022'!$2:$2,'BLG1222'!$D:$D,'ALL 2022'!$D:$D)</f>
        <v>0</v>
      </c>
      <c r="AL510" s="12">
        <f>+SUMIFS('BLG1222'!$I:$I,'BLG1222'!$A:$A,'ALL 2022'!$2:$2,'BLG1222'!$D:$D,'ALL 2022'!$D:$D)</f>
        <v>0</v>
      </c>
      <c r="AM510" s="12">
        <f>+SUMIFS('BLG1222'!$I:$I,'BLG1222'!$A:$A,'ALL 2022'!$2:$2,'BLG1222'!$D:$D,'ALL 2022'!$D:$D)</f>
        <v>0</v>
      </c>
      <c r="AN510" s="12">
        <f>+SUMIFS('BLG1222'!$I:$I,'BLG1222'!$A:$A,'ALL 2022'!$2:$2,'BLG1222'!$D:$D,'ALL 2022'!$D:$D)</f>
        <v>0</v>
      </c>
      <c r="AO510" s="12">
        <f>+SUMIFS('BLG1222'!$I:$I,'BLG1222'!$A:$A,'ALL 2022'!$2:$2,'BLG1222'!$D:$D,'ALL 2022'!$D:$D)</f>
        <v>0</v>
      </c>
      <c r="AP510" s="12">
        <f>+SUMIFS('BLG1222'!$I:$I,'BLG1222'!$A:$A,'ALL 2022'!$2:$2,'BLG1222'!$D:$D,'ALL 2022'!$D:$D)</f>
        <v>0</v>
      </c>
      <c r="AQ510" s="164">
        <f t="shared" si="50"/>
        <v>170970768.28999999</v>
      </c>
      <c r="AR510" s="165">
        <f t="shared" si="51"/>
        <v>36157.12391536517</v>
      </c>
    </row>
    <row r="511" spans="1:44" hidden="1" x14ac:dyDescent="0.25">
      <c r="A511" s="11" t="str">
        <f t="shared" si="47"/>
        <v>6</v>
      </c>
      <c r="B511" s="11" t="str">
        <f t="shared" si="48"/>
        <v>61</v>
      </c>
      <c r="C511" s="11" t="str">
        <f t="shared" si="49"/>
        <v>611</v>
      </c>
      <c r="D511" s="23">
        <v>61110000</v>
      </c>
      <c r="E511" s="196" t="s">
        <v>3273</v>
      </c>
      <c r="F511" s="24" t="s">
        <v>473</v>
      </c>
      <c r="G511" s="12">
        <f>+SUMIFS('BLG1222'!$I:$I,'BLG1222'!$A:$A,'ALL 2022'!$2:$2,'BLG1222'!$D:$D,'ALL 2022'!$D:$D)</f>
        <v>48109601.07</v>
      </c>
      <c r="H511" s="12">
        <f>+SUMIFS('BLG1222'!$I:$I,'BLG1222'!$A:$A,'ALL 2022'!$2:$2,'BLG1222'!$D:$D,'ALL 2022'!$D:$D)</f>
        <v>0</v>
      </c>
      <c r="I511" s="12">
        <f>+SUMIFS('BLG1222'!$I:$I,'BLG1222'!$A:$A,'ALL 2022'!$2:$2,'BLG1222'!$D:$D,'ALL 2022'!$D:$D)</f>
        <v>0</v>
      </c>
      <c r="J511" s="12">
        <f>+SUMIFS('BLG1222'!$I:$I,'BLG1222'!$A:$A,'ALL 2022'!$2:$2,'BLG1222'!$D:$D,'ALL 2022'!$D:$D)</f>
        <v>0</v>
      </c>
      <c r="K511" s="12">
        <f>+SUMIFS('BLG1222'!$I:$I,'BLG1222'!$A:$A,'ALL 2022'!$2:$2,'BLG1222'!$D:$D,'ALL 2022'!$D:$D)</f>
        <v>0</v>
      </c>
      <c r="L511" s="12">
        <f>+SUMIFS('BLG1222'!$I:$I,'BLG1222'!$A:$A,'ALL 2022'!$2:$2,'BLG1222'!$D:$D,'ALL 2022'!$D:$D)</f>
        <v>4860000</v>
      </c>
      <c r="M511" s="12">
        <f>+SUMIFS('BLG1222'!$I:$I,'BLG1222'!$A:$A,'ALL 2022'!$2:$2,'BLG1222'!$D:$D,'ALL 2022'!$D:$D)</f>
        <v>0</v>
      </c>
      <c r="N511" s="12">
        <f>+SUMIFS('BLG1222'!$I:$I,'BLG1222'!$A:$A,'ALL 2022'!$2:$2,'BLG1222'!$D:$D,'ALL 2022'!$D:$D)</f>
        <v>14435292.699999999</v>
      </c>
      <c r="O511" s="12">
        <f>+SUMIFS('BLG1222'!$I:$I,'BLG1222'!$A:$A,'ALL 2022'!$2:$2,'BLG1222'!$D:$D,'ALL 2022'!$D:$D)</f>
        <v>0</v>
      </c>
      <c r="P511" s="12">
        <f>+SUMIFS('BLG1222'!$I:$I,'BLG1222'!$A:$A,'ALL 2022'!$2:$2,'BLG1222'!$D:$D,'ALL 2022'!$D:$D)</f>
        <v>0</v>
      </c>
      <c r="Q511" s="12">
        <f>+SUMIFS('BLG1222'!$I:$I,'BLG1222'!$A:$A,'ALL 2022'!$2:$2,'BLG1222'!$D:$D,'ALL 2022'!$D:$D)</f>
        <v>0</v>
      </c>
      <c r="R511" s="12">
        <f>+SUMIFS('BLG1222'!$I:$I,'BLG1222'!$A:$A,'ALL 2022'!$2:$2,'BLG1222'!$D:$D,'ALL 2022'!$D:$D)</f>
        <v>0</v>
      </c>
      <c r="S511" s="12">
        <f>+SUMIFS('BLG1222'!$I:$I,'BLG1222'!$A:$A,'ALL 2022'!$2:$2,'BLG1222'!$D:$D,'ALL 2022'!$D:$D)</f>
        <v>0</v>
      </c>
      <c r="T511" s="12">
        <f>+SUMIFS('BLG1222'!$I:$I,'BLG1222'!$A:$A,'ALL 2022'!$2:$2,'BLG1222'!$D:$D,'ALL 2022'!$D:$D)</f>
        <v>132402776.95</v>
      </c>
      <c r="U511" s="12">
        <f>+SUMIFS('BLG1222'!$I:$I,'BLG1222'!$A:$A,'ALL 2022'!$2:$2,'BLG1222'!$D:$D,'ALL 2022'!$D:$D)</f>
        <v>74790208.180000007</v>
      </c>
      <c r="V511" s="12">
        <f>+SUMIFS('BLG1222'!$I:$I,'BLG1222'!$A:$A,'ALL 2022'!$2:$2,'BLG1222'!$D:$D,'ALL 2022'!$D:$D)</f>
        <v>0</v>
      </c>
      <c r="W511" s="12">
        <f>+SUMIFS('BLG1222'!$I:$I,'BLG1222'!$A:$A,'ALL 2022'!$2:$2,'BLG1222'!$D:$D,'ALL 2022'!$D:$D)</f>
        <v>0</v>
      </c>
      <c r="X511" s="12">
        <f>+SUMIFS('BLG1222'!$I:$I,'BLG1222'!$A:$A,'ALL 2022'!$2:$2,'BLG1222'!$D:$D,'ALL 2022'!$D:$D)</f>
        <v>0</v>
      </c>
      <c r="Y511" s="12">
        <f>+SUMIFS('BLG1222'!$I:$I,'BLG1222'!$A:$A,'ALL 2022'!$2:$2,'BLG1222'!$D:$D,'ALL 2022'!$D:$D)</f>
        <v>0</v>
      </c>
      <c r="Z511" s="12">
        <f>+SUMIFS('BLG1222'!$I:$I,'BLG1222'!$A:$A,'ALL 2022'!$2:$2,'BLG1222'!$D:$D,'ALL 2022'!$D:$D)</f>
        <v>0</v>
      </c>
      <c r="AA511" s="12">
        <f>+SUMIFS('BLG1222'!$I:$I,'BLG1222'!$A:$A,'ALL 2022'!$2:$2,'BLG1222'!$D:$D,'ALL 2022'!$D:$D)</f>
        <v>0</v>
      </c>
      <c r="AB511" s="12">
        <f>+SUMIFS('BLG1222'!$I:$I,'BLG1222'!$A:$A,'ALL 2022'!$2:$2,'BLG1222'!$D:$D,'ALL 2022'!$D:$D)</f>
        <v>0</v>
      </c>
      <c r="AC511" s="12">
        <f>+SUMIFS('BLG1222'!$I:$I,'BLG1222'!$A:$A,'ALL 2022'!$2:$2,'BLG1222'!$D:$D,'ALL 2022'!$D:$D)</f>
        <v>0</v>
      </c>
      <c r="AD511" s="12">
        <f>+SUMIFS('BLG1222'!$I:$I,'BLG1222'!$A:$A,'ALL 2022'!$2:$2,'BLG1222'!$D:$D,'ALL 2022'!$D:$D)</f>
        <v>0</v>
      </c>
      <c r="AE511" s="12">
        <f>+SUMIFS('BLG1222'!$I:$I,'BLG1222'!$A:$A,'ALL 2022'!$2:$2,'BLG1222'!$D:$D,'ALL 2022'!$D:$D)</f>
        <v>0</v>
      </c>
      <c r="AF511" s="12">
        <f>+SUMIFS('BLG1222'!$I:$I,'BLG1222'!$A:$A,'ALL 2022'!$2:$2,'BLG1222'!$D:$D,'ALL 2022'!$D:$D)</f>
        <v>0</v>
      </c>
      <c r="AG511" s="12">
        <f>+SUMIFS('BLG1222'!$I:$I,'BLG1222'!$A:$A,'ALL 2022'!$2:$2,'BLG1222'!$D:$D,'ALL 2022'!$D:$D)</f>
        <v>0</v>
      </c>
      <c r="AH511" s="12">
        <f>+SUMIFS('BLG1222'!$I:$I,'BLG1222'!$A:$A,'ALL 2022'!$2:$2,'BLG1222'!$D:$D,'ALL 2022'!$D:$D)</f>
        <v>0</v>
      </c>
      <c r="AI511" s="12">
        <f>+SUMIFS('BLG1222'!$I:$I,'BLG1222'!$A:$A,'ALL 2022'!$2:$2,'BLG1222'!$D:$D,'ALL 2022'!$D:$D)</f>
        <v>0</v>
      </c>
      <c r="AJ511" s="12">
        <f>+SUMIFS('BLG1222'!$I:$I,'BLG1222'!$A:$A,'ALL 2022'!$2:$2,'BLG1222'!$D:$D,'ALL 2022'!$D:$D)</f>
        <v>6443691.3300000001</v>
      </c>
      <c r="AK511" s="12">
        <f>+SUMIFS('BLG1222'!$I:$I,'BLG1222'!$A:$A,'ALL 2022'!$2:$2,'BLG1222'!$D:$D,'ALL 2022'!$D:$D)</f>
        <v>0</v>
      </c>
      <c r="AL511" s="12">
        <f>+SUMIFS('BLG1222'!$I:$I,'BLG1222'!$A:$A,'ALL 2022'!$2:$2,'BLG1222'!$D:$D,'ALL 2022'!$D:$D)</f>
        <v>0</v>
      </c>
      <c r="AM511" s="12">
        <f>+SUMIFS('BLG1222'!$I:$I,'BLG1222'!$A:$A,'ALL 2022'!$2:$2,'BLG1222'!$D:$D,'ALL 2022'!$D:$D)</f>
        <v>0</v>
      </c>
      <c r="AN511" s="12">
        <f>+SUMIFS('BLG1222'!$I:$I,'BLG1222'!$A:$A,'ALL 2022'!$2:$2,'BLG1222'!$D:$D,'ALL 2022'!$D:$D)</f>
        <v>0</v>
      </c>
      <c r="AO511" s="12">
        <f>+SUMIFS('BLG1222'!$I:$I,'BLG1222'!$A:$A,'ALL 2022'!$2:$2,'BLG1222'!$D:$D,'ALL 2022'!$D:$D)</f>
        <v>20001308.5</v>
      </c>
      <c r="AP511" s="12">
        <f>+SUMIFS('BLG1222'!$I:$I,'BLG1222'!$A:$A,'ALL 2022'!$2:$2,'BLG1222'!$D:$D,'ALL 2022'!$D:$D)</f>
        <v>0</v>
      </c>
      <c r="AQ511" s="164">
        <f t="shared" si="50"/>
        <v>301042878.72999996</v>
      </c>
      <c r="AR511" s="165">
        <f t="shared" si="51"/>
        <v>63664.945645070889</v>
      </c>
    </row>
    <row r="512" spans="1:44" hidden="1" x14ac:dyDescent="0.25">
      <c r="A512" s="11" t="str">
        <f t="shared" si="47"/>
        <v>6</v>
      </c>
      <c r="B512" s="11" t="str">
        <f t="shared" si="48"/>
        <v>61</v>
      </c>
      <c r="C512" s="11" t="str">
        <f t="shared" si="49"/>
        <v>613</v>
      </c>
      <c r="D512" s="23">
        <v>61300000</v>
      </c>
      <c r="E512" s="196" t="s">
        <v>3273</v>
      </c>
      <c r="F512" s="24" t="s">
        <v>737</v>
      </c>
      <c r="G512" s="12">
        <f>+SUMIFS('BLG1222'!$I:$I,'BLG1222'!$A:$A,'ALL 2022'!$2:$2,'BLG1222'!$D:$D,'ALL 2022'!$D:$D)</f>
        <v>59597714.18</v>
      </c>
      <c r="H512" s="12">
        <f>+SUMIFS('BLG1222'!$I:$I,'BLG1222'!$A:$A,'ALL 2022'!$2:$2,'BLG1222'!$D:$D,'ALL 2022'!$D:$D)</f>
        <v>0</v>
      </c>
      <c r="I512" s="12">
        <f>+SUMIFS('BLG1222'!$I:$I,'BLG1222'!$A:$A,'ALL 2022'!$2:$2,'BLG1222'!$D:$D,'ALL 2022'!$D:$D)</f>
        <v>200000</v>
      </c>
      <c r="J512" s="12">
        <f>+SUMIFS('BLG1222'!$I:$I,'BLG1222'!$A:$A,'ALL 2022'!$2:$2,'BLG1222'!$D:$D,'ALL 2022'!$D:$D)</f>
        <v>65157451.539999999</v>
      </c>
      <c r="K512" s="12">
        <f>+SUMIFS('BLG1222'!$I:$I,'BLG1222'!$A:$A,'ALL 2022'!$2:$2,'BLG1222'!$D:$D,'ALL 2022'!$D:$D)</f>
        <v>199359089.31</v>
      </c>
      <c r="L512" s="12">
        <f>+SUMIFS('BLG1222'!$I:$I,'BLG1222'!$A:$A,'ALL 2022'!$2:$2,'BLG1222'!$D:$D,'ALL 2022'!$D:$D)</f>
        <v>66331289.439999998</v>
      </c>
      <c r="M512" s="12">
        <f>+SUMIFS('BLG1222'!$I:$I,'BLG1222'!$A:$A,'ALL 2022'!$2:$2,'BLG1222'!$D:$D,'ALL 2022'!$D:$D)</f>
        <v>0</v>
      </c>
      <c r="N512" s="12">
        <f>+SUMIFS('BLG1222'!$I:$I,'BLG1222'!$A:$A,'ALL 2022'!$2:$2,'BLG1222'!$D:$D,'ALL 2022'!$D:$D)</f>
        <v>1200000</v>
      </c>
      <c r="O512" s="12">
        <f>+SUMIFS('BLG1222'!$I:$I,'BLG1222'!$A:$A,'ALL 2022'!$2:$2,'BLG1222'!$D:$D,'ALL 2022'!$D:$D)</f>
        <v>0</v>
      </c>
      <c r="P512" s="12">
        <f>+SUMIFS('BLG1222'!$I:$I,'BLG1222'!$A:$A,'ALL 2022'!$2:$2,'BLG1222'!$D:$D,'ALL 2022'!$D:$D)</f>
        <v>0</v>
      </c>
      <c r="Q512" s="12">
        <f>+SUMIFS('BLG1222'!$I:$I,'BLG1222'!$A:$A,'ALL 2022'!$2:$2,'BLG1222'!$D:$D,'ALL 2022'!$D:$D)</f>
        <v>0</v>
      </c>
      <c r="R512" s="12">
        <f>+SUMIFS('BLG1222'!$I:$I,'BLG1222'!$A:$A,'ALL 2022'!$2:$2,'BLG1222'!$D:$D,'ALL 2022'!$D:$D)</f>
        <v>0</v>
      </c>
      <c r="S512" s="12">
        <f>+SUMIFS('BLG1222'!$I:$I,'BLG1222'!$A:$A,'ALL 2022'!$2:$2,'BLG1222'!$D:$D,'ALL 2022'!$D:$D)</f>
        <v>0</v>
      </c>
      <c r="T512" s="12">
        <f>+SUMIFS('BLG1222'!$I:$I,'BLG1222'!$A:$A,'ALL 2022'!$2:$2,'BLG1222'!$D:$D,'ALL 2022'!$D:$D)</f>
        <v>0</v>
      </c>
      <c r="U512" s="12">
        <f>+SUMIFS('BLG1222'!$I:$I,'BLG1222'!$A:$A,'ALL 2022'!$2:$2,'BLG1222'!$D:$D,'ALL 2022'!$D:$D)</f>
        <v>0</v>
      </c>
      <c r="V512" s="12">
        <f>+SUMIFS('BLG1222'!$I:$I,'BLG1222'!$A:$A,'ALL 2022'!$2:$2,'BLG1222'!$D:$D,'ALL 2022'!$D:$D)</f>
        <v>1645543.49</v>
      </c>
      <c r="W512" s="12">
        <f>+SUMIFS('BLG1222'!$I:$I,'BLG1222'!$A:$A,'ALL 2022'!$2:$2,'BLG1222'!$D:$D,'ALL 2022'!$D:$D)</f>
        <v>0</v>
      </c>
      <c r="X512" s="12">
        <f>+SUMIFS('BLG1222'!$I:$I,'BLG1222'!$A:$A,'ALL 2022'!$2:$2,'BLG1222'!$D:$D,'ALL 2022'!$D:$D)</f>
        <v>0</v>
      </c>
      <c r="Y512" s="12">
        <f>+SUMIFS('BLG1222'!$I:$I,'BLG1222'!$A:$A,'ALL 2022'!$2:$2,'BLG1222'!$D:$D,'ALL 2022'!$D:$D)</f>
        <v>0</v>
      </c>
      <c r="Z512" s="12">
        <f>+SUMIFS('BLG1222'!$I:$I,'BLG1222'!$A:$A,'ALL 2022'!$2:$2,'BLG1222'!$D:$D,'ALL 2022'!$D:$D)</f>
        <v>0</v>
      </c>
      <c r="AA512" s="12">
        <f>+SUMIFS('BLG1222'!$I:$I,'BLG1222'!$A:$A,'ALL 2022'!$2:$2,'BLG1222'!$D:$D,'ALL 2022'!$D:$D)</f>
        <v>0</v>
      </c>
      <c r="AB512" s="12">
        <f>+SUMIFS('BLG1222'!$I:$I,'BLG1222'!$A:$A,'ALL 2022'!$2:$2,'BLG1222'!$D:$D,'ALL 2022'!$D:$D)</f>
        <v>32673509.399999999</v>
      </c>
      <c r="AC512" s="12">
        <f>+SUMIFS('BLG1222'!$I:$I,'BLG1222'!$A:$A,'ALL 2022'!$2:$2,'BLG1222'!$D:$D,'ALL 2022'!$D:$D)</f>
        <v>0</v>
      </c>
      <c r="AD512" s="12">
        <f>+SUMIFS('BLG1222'!$I:$I,'BLG1222'!$A:$A,'ALL 2022'!$2:$2,'BLG1222'!$D:$D,'ALL 2022'!$D:$D)</f>
        <v>0</v>
      </c>
      <c r="AE512" s="12">
        <f>+SUMIFS('BLG1222'!$I:$I,'BLG1222'!$A:$A,'ALL 2022'!$2:$2,'BLG1222'!$D:$D,'ALL 2022'!$D:$D)</f>
        <v>0</v>
      </c>
      <c r="AF512" s="12">
        <f>+SUMIFS('BLG1222'!$I:$I,'BLG1222'!$A:$A,'ALL 2022'!$2:$2,'BLG1222'!$D:$D,'ALL 2022'!$D:$D)</f>
        <v>0</v>
      </c>
      <c r="AG512" s="12">
        <f>+SUMIFS('BLG1222'!$I:$I,'BLG1222'!$A:$A,'ALL 2022'!$2:$2,'BLG1222'!$D:$D,'ALL 2022'!$D:$D)</f>
        <v>0</v>
      </c>
      <c r="AH512" s="12">
        <f>+SUMIFS('BLG1222'!$I:$I,'BLG1222'!$A:$A,'ALL 2022'!$2:$2,'BLG1222'!$D:$D,'ALL 2022'!$D:$D)</f>
        <v>0</v>
      </c>
      <c r="AI512" s="12">
        <f>+SUMIFS('BLG1222'!$I:$I,'BLG1222'!$A:$A,'ALL 2022'!$2:$2,'BLG1222'!$D:$D,'ALL 2022'!$D:$D)</f>
        <v>0</v>
      </c>
      <c r="AJ512" s="12">
        <f>+SUMIFS('BLG1222'!$I:$I,'BLG1222'!$A:$A,'ALL 2022'!$2:$2,'BLG1222'!$D:$D,'ALL 2022'!$D:$D)</f>
        <v>8400760.5199999996</v>
      </c>
      <c r="AK512" s="12">
        <f>+SUMIFS('BLG1222'!$I:$I,'BLG1222'!$A:$A,'ALL 2022'!$2:$2,'BLG1222'!$D:$D,'ALL 2022'!$D:$D)</f>
        <v>16870567.780000001</v>
      </c>
      <c r="AL512" s="12">
        <f>+SUMIFS('BLG1222'!$I:$I,'BLG1222'!$A:$A,'ALL 2022'!$2:$2,'BLG1222'!$D:$D,'ALL 2022'!$D:$D)</f>
        <v>0</v>
      </c>
      <c r="AM512" s="12">
        <f>+SUMIFS('BLG1222'!$I:$I,'BLG1222'!$A:$A,'ALL 2022'!$2:$2,'BLG1222'!$D:$D,'ALL 2022'!$D:$D)</f>
        <v>0</v>
      </c>
      <c r="AN512" s="12">
        <f>+SUMIFS('BLG1222'!$I:$I,'BLG1222'!$A:$A,'ALL 2022'!$2:$2,'BLG1222'!$D:$D,'ALL 2022'!$D:$D)</f>
        <v>0</v>
      </c>
      <c r="AO512" s="12">
        <f>+SUMIFS('BLG1222'!$I:$I,'BLG1222'!$A:$A,'ALL 2022'!$2:$2,'BLG1222'!$D:$D,'ALL 2022'!$D:$D)</f>
        <v>105377877.77</v>
      </c>
      <c r="AP512" s="12">
        <f>+SUMIFS('BLG1222'!$I:$I,'BLG1222'!$A:$A,'ALL 2022'!$2:$2,'BLG1222'!$D:$D,'ALL 2022'!$D:$D)</f>
        <v>1200000</v>
      </c>
      <c r="AQ512" s="164">
        <f t="shared" si="50"/>
        <v>558013803.42999995</v>
      </c>
      <c r="AR512" s="165">
        <f t="shared" si="51"/>
        <v>118009.49623668988</v>
      </c>
    </row>
    <row r="513" spans="1:44" hidden="1" x14ac:dyDescent="0.25">
      <c r="A513" s="11" t="str">
        <f t="shared" si="47"/>
        <v>6</v>
      </c>
      <c r="B513" s="11" t="str">
        <f t="shared" si="48"/>
        <v>61</v>
      </c>
      <c r="C513" s="11" t="str">
        <f t="shared" si="49"/>
        <v>613</v>
      </c>
      <c r="D513" s="23">
        <v>61301000</v>
      </c>
      <c r="E513" s="196" t="s">
        <v>3273</v>
      </c>
      <c r="F513" s="24" t="s">
        <v>477</v>
      </c>
      <c r="G513" s="12">
        <f>+SUMIFS('BLG1222'!$I:$I,'BLG1222'!$A:$A,'ALL 2022'!$2:$2,'BLG1222'!$D:$D,'ALL 2022'!$D:$D)</f>
        <v>0</v>
      </c>
      <c r="H513" s="12">
        <f>+SUMIFS('BLG1222'!$I:$I,'BLG1222'!$A:$A,'ALL 2022'!$2:$2,'BLG1222'!$D:$D,'ALL 2022'!$D:$D)</f>
        <v>75717074</v>
      </c>
      <c r="I513" s="12">
        <f>+SUMIFS('BLG1222'!$I:$I,'BLG1222'!$A:$A,'ALL 2022'!$2:$2,'BLG1222'!$D:$D,'ALL 2022'!$D:$D)</f>
        <v>27368874.16</v>
      </c>
      <c r="J513" s="12">
        <f>+SUMIFS('BLG1222'!$I:$I,'BLG1222'!$A:$A,'ALL 2022'!$2:$2,'BLG1222'!$D:$D,'ALL 2022'!$D:$D)</f>
        <v>74536425.790000007</v>
      </c>
      <c r="K513" s="12">
        <f>+SUMIFS('BLG1222'!$I:$I,'BLG1222'!$A:$A,'ALL 2022'!$2:$2,'BLG1222'!$D:$D,'ALL 2022'!$D:$D)</f>
        <v>655176850.99000001</v>
      </c>
      <c r="L513" s="12">
        <f>+SUMIFS('BLG1222'!$I:$I,'BLG1222'!$A:$A,'ALL 2022'!$2:$2,'BLG1222'!$D:$D,'ALL 2022'!$D:$D)</f>
        <v>709613</v>
      </c>
      <c r="M513" s="12">
        <f>+SUMIFS('BLG1222'!$I:$I,'BLG1222'!$A:$A,'ALL 2022'!$2:$2,'BLG1222'!$D:$D,'ALL 2022'!$D:$D)</f>
        <v>221400000</v>
      </c>
      <c r="N513" s="12">
        <f>+SUMIFS('BLG1222'!$I:$I,'BLG1222'!$A:$A,'ALL 2022'!$2:$2,'BLG1222'!$D:$D,'ALL 2022'!$D:$D)</f>
        <v>1200000</v>
      </c>
      <c r="O513" s="12">
        <f>+SUMIFS('BLG1222'!$I:$I,'BLG1222'!$A:$A,'ALL 2022'!$2:$2,'BLG1222'!$D:$D,'ALL 2022'!$D:$D)</f>
        <v>383977771.27999997</v>
      </c>
      <c r="P513" s="12">
        <f>+SUMIFS('BLG1222'!$I:$I,'BLG1222'!$A:$A,'ALL 2022'!$2:$2,'BLG1222'!$D:$D,'ALL 2022'!$D:$D)</f>
        <v>58825162.75</v>
      </c>
      <c r="Q513" s="12">
        <f>+SUMIFS('BLG1222'!$I:$I,'BLG1222'!$A:$A,'ALL 2022'!$2:$2,'BLG1222'!$D:$D,'ALL 2022'!$D:$D)</f>
        <v>70961.34</v>
      </c>
      <c r="R513" s="12">
        <f>+SUMIFS('BLG1222'!$I:$I,'BLG1222'!$A:$A,'ALL 2022'!$2:$2,'BLG1222'!$D:$D,'ALL 2022'!$D:$D)</f>
        <v>0</v>
      </c>
      <c r="S513" s="12">
        <f>+SUMIFS('BLG1222'!$I:$I,'BLG1222'!$A:$A,'ALL 2022'!$2:$2,'BLG1222'!$D:$D,'ALL 2022'!$D:$D)</f>
        <v>71648219.560000002</v>
      </c>
      <c r="T513" s="12">
        <f>+SUMIFS('BLG1222'!$I:$I,'BLG1222'!$A:$A,'ALL 2022'!$2:$2,'BLG1222'!$D:$D,'ALL 2022'!$D:$D)</f>
        <v>220296171.78</v>
      </c>
      <c r="U513" s="12">
        <f>+SUMIFS('BLG1222'!$I:$I,'BLG1222'!$A:$A,'ALL 2022'!$2:$2,'BLG1222'!$D:$D,'ALL 2022'!$D:$D)</f>
        <v>0</v>
      </c>
      <c r="V513" s="12">
        <f>+SUMIFS('BLG1222'!$I:$I,'BLG1222'!$A:$A,'ALL 2022'!$2:$2,'BLG1222'!$D:$D,'ALL 2022'!$D:$D)</f>
        <v>37077186.43</v>
      </c>
      <c r="W513" s="12">
        <f>+SUMIFS('BLG1222'!$I:$I,'BLG1222'!$A:$A,'ALL 2022'!$2:$2,'BLG1222'!$D:$D,'ALL 2022'!$D:$D)</f>
        <v>360000</v>
      </c>
      <c r="X513" s="12">
        <f>+SUMIFS('BLG1222'!$I:$I,'BLG1222'!$A:$A,'ALL 2022'!$2:$2,'BLG1222'!$D:$D,'ALL 2022'!$D:$D)</f>
        <v>0</v>
      </c>
      <c r="Y513" s="12">
        <f>+SUMIFS('BLG1222'!$I:$I,'BLG1222'!$A:$A,'ALL 2022'!$2:$2,'BLG1222'!$D:$D,'ALL 2022'!$D:$D)</f>
        <v>0</v>
      </c>
      <c r="Z513" s="12">
        <f>+SUMIFS('BLG1222'!$I:$I,'BLG1222'!$A:$A,'ALL 2022'!$2:$2,'BLG1222'!$D:$D,'ALL 2022'!$D:$D)</f>
        <v>0</v>
      </c>
      <c r="AA513" s="12">
        <f>+SUMIFS('BLG1222'!$I:$I,'BLG1222'!$A:$A,'ALL 2022'!$2:$2,'BLG1222'!$D:$D,'ALL 2022'!$D:$D)</f>
        <v>0</v>
      </c>
      <c r="AB513" s="12">
        <f>+SUMIFS('BLG1222'!$I:$I,'BLG1222'!$A:$A,'ALL 2022'!$2:$2,'BLG1222'!$D:$D,'ALL 2022'!$D:$D)</f>
        <v>0</v>
      </c>
      <c r="AC513" s="12">
        <f>+SUMIFS('BLG1222'!$I:$I,'BLG1222'!$A:$A,'ALL 2022'!$2:$2,'BLG1222'!$D:$D,'ALL 2022'!$D:$D)</f>
        <v>300000000</v>
      </c>
      <c r="AD513" s="12">
        <f>+SUMIFS('BLG1222'!$I:$I,'BLG1222'!$A:$A,'ALL 2022'!$2:$2,'BLG1222'!$D:$D,'ALL 2022'!$D:$D)</f>
        <v>23</v>
      </c>
      <c r="AE513" s="12">
        <f>+SUMIFS('BLG1222'!$I:$I,'BLG1222'!$A:$A,'ALL 2022'!$2:$2,'BLG1222'!$D:$D,'ALL 2022'!$D:$D)</f>
        <v>0</v>
      </c>
      <c r="AF513" s="12">
        <f>+SUMIFS('BLG1222'!$I:$I,'BLG1222'!$A:$A,'ALL 2022'!$2:$2,'BLG1222'!$D:$D,'ALL 2022'!$D:$D)</f>
        <v>56947368.43</v>
      </c>
      <c r="AG513" s="12">
        <f>+SUMIFS('BLG1222'!$I:$I,'BLG1222'!$A:$A,'ALL 2022'!$2:$2,'BLG1222'!$D:$D,'ALL 2022'!$D:$D)</f>
        <v>30000000</v>
      </c>
      <c r="AH513" s="12">
        <f>+SUMIFS('BLG1222'!$I:$I,'BLG1222'!$A:$A,'ALL 2022'!$2:$2,'BLG1222'!$D:$D,'ALL 2022'!$D:$D)</f>
        <v>60824500</v>
      </c>
      <c r="AI513" s="12">
        <f>+SUMIFS('BLG1222'!$I:$I,'BLG1222'!$A:$A,'ALL 2022'!$2:$2,'BLG1222'!$D:$D,'ALL 2022'!$D:$D)</f>
        <v>0</v>
      </c>
      <c r="AJ513" s="12">
        <f>+SUMIFS('BLG1222'!$I:$I,'BLG1222'!$A:$A,'ALL 2022'!$2:$2,'BLG1222'!$D:$D,'ALL 2022'!$D:$D)</f>
        <v>0</v>
      </c>
      <c r="AK513" s="12">
        <f>+SUMIFS('BLG1222'!$I:$I,'BLG1222'!$A:$A,'ALL 2022'!$2:$2,'BLG1222'!$D:$D,'ALL 2022'!$D:$D)</f>
        <v>0</v>
      </c>
      <c r="AL513" s="12">
        <f>+SUMIFS('BLG1222'!$I:$I,'BLG1222'!$A:$A,'ALL 2022'!$2:$2,'BLG1222'!$D:$D,'ALL 2022'!$D:$D)</f>
        <v>114902315</v>
      </c>
      <c r="AM513" s="12">
        <f>+SUMIFS('BLG1222'!$I:$I,'BLG1222'!$A:$A,'ALL 2022'!$2:$2,'BLG1222'!$D:$D,'ALL 2022'!$D:$D)</f>
        <v>5964000</v>
      </c>
      <c r="AN513" s="12">
        <f>+SUMIFS('BLG1222'!$I:$I,'BLG1222'!$A:$A,'ALL 2022'!$2:$2,'BLG1222'!$D:$D,'ALL 2022'!$D:$D)</f>
        <v>0</v>
      </c>
      <c r="AO513" s="12">
        <f>+SUMIFS('BLG1222'!$I:$I,'BLG1222'!$A:$A,'ALL 2022'!$2:$2,'BLG1222'!$D:$D,'ALL 2022'!$D:$D)</f>
        <v>38400000</v>
      </c>
      <c r="AP513" s="12">
        <f>+SUMIFS('BLG1222'!$I:$I,'BLG1222'!$A:$A,'ALL 2022'!$2:$2,'BLG1222'!$D:$D,'ALL 2022'!$D:$D)</f>
        <v>0</v>
      </c>
      <c r="AQ513" s="164">
        <f t="shared" si="50"/>
        <v>2435402517.5099998</v>
      </c>
      <c r="AR513" s="165">
        <f t="shared" si="51"/>
        <v>515042.14135622967</v>
      </c>
    </row>
    <row r="514" spans="1:44" hidden="1" x14ac:dyDescent="0.25">
      <c r="A514" s="11" t="str">
        <f t="shared" si="47"/>
        <v>6</v>
      </c>
      <c r="B514" s="11" t="str">
        <f t="shared" si="48"/>
        <v>61</v>
      </c>
      <c r="C514" s="11" t="str">
        <f t="shared" si="49"/>
        <v>613</v>
      </c>
      <c r="D514" s="23">
        <v>61302000</v>
      </c>
      <c r="E514" s="196" t="s">
        <v>3273</v>
      </c>
      <c r="F514" s="24" t="s">
        <v>175</v>
      </c>
      <c r="G514" s="12">
        <f>+SUMIFS('BLG1222'!$I:$I,'BLG1222'!$A:$A,'ALL 2022'!$2:$2,'BLG1222'!$D:$D,'ALL 2022'!$D:$D)</f>
        <v>3660500</v>
      </c>
      <c r="H514" s="12">
        <f>+SUMIFS('BLG1222'!$I:$I,'BLG1222'!$A:$A,'ALL 2022'!$2:$2,'BLG1222'!$D:$D,'ALL 2022'!$D:$D)</f>
        <v>816741108.49000001</v>
      </c>
      <c r="I514" s="12">
        <f>+SUMIFS('BLG1222'!$I:$I,'BLG1222'!$A:$A,'ALL 2022'!$2:$2,'BLG1222'!$D:$D,'ALL 2022'!$D:$D)</f>
        <v>241329534.75</v>
      </c>
      <c r="J514" s="12">
        <f>+SUMIFS('BLG1222'!$I:$I,'BLG1222'!$A:$A,'ALL 2022'!$2:$2,'BLG1222'!$D:$D,'ALL 2022'!$D:$D)</f>
        <v>64095130.18</v>
      </c>
      <c r="K514" s="12">
        <f>+SUMIFS('BLG1222'!$I:$I,'BLG1222'!$A:$A,'ALL 2022'!$2:$2,'BLG1222'!$D:$D,'ALL 2022'!$D:$D)</f>
        <v>891213382.13</v>
      </c>
      <c r="L514" s="12">
        <f>+SUMIFS('BLG1222'!$I:$I,'BLG1222'!$A:$A,'ALL 2022'!$2:$2,'BLG1222'!$D:$D,'ALL 2022'!$D:$D)</f>
        <v>276963.58000000101</v>
      </c>
      <c r="M514" s="12">
        <f>+SUMIFS('BLG1222'!$I:$I,'BLG1222'!$A:$A,'ALL 2022'!$2:$2,'BLG1222'!$D:$D,'ALL 2022'!$D:$D)</f>
        <v>0</v>
      </c>
      <c r="N514" s="12">
        <f>+SUMIFS('BLG1222'!$I:$I,'BLG1222'!$A:$A,'ALL 2022'!$2:$2,'BLG1222'!$D:$D,'ALL 2022'!$D:$D)</f>
        <v>1560000</v>
      </c>
      <c r="O514" s="12">
        <f>+SUMIFS('BLG1222'!$I:$I,'BLG1222'!$A:$A,'ALL 2022'!$2:$2,'BLG1222'!$D:$D,'ALL 2022'!$D:$D)</f>
        <v>36442752.729999997</v>
      </c>
      <c r="P514" s="12">
        <f>+SUMIFS('BLG1222'!$I:$I,'BLG1222'!$A:$A,'ALL 2022'!$2:$2,'BLG1222'!$D:$D,'ALL 2022'!$D:$D)</f>
        <v>8553914.1799999997</v>
      </c>
      <c r="Q514" s="12">
        <f>+SUMIFS('BLG1222'!$I:$I,'BLG1222'!$A:$A,'ALL 2022'!$2:$2,'BLG1222'!$D:$D,'ALL 2022'!$D:$D)</f>
        <v>497361.38</v>
      </c>
      <c r="R514" s="12">
        <f>+SUMIFS('BLG1222'!$I:$I,'BLG1222'!$A:$A,'ALL 2022'!$2:$2,'BLG1222'!$D:$D,'ALL 2022'!$D:$D)</f>
        <v>26320000</v>
      </c>
      <c r="S514" s="12">
        <f>+SUMIFS('BLG1222'!$I:$I,'BLG1222'!$A:$A,'ALL 2022'!$2:$2,'BLG1222'!$D:$D,'ALL 2022'!$D:$D)</f>
        <v>52632</v>
      </c>
      <c r="T514" s="12">
        <f>+SUMIFS('BLG1222'!$I:$I,'BLG1222'!$A:$A,'ALL 2022'!$2:$2,'BLG1222'!$D:$D,'ALL 2022'!$D:$D)</f>
        <v>601531596.88</v>
      </c>
      <c r="U514" s="12">
        <f>+SUMIFS('BLG1222'!$I:$I,'BLG1222'!$A:$A,'ALL 2022'!$2:$2,'BLG1222'!$D:$D,'ALL 2022'!$D:$D)</f>
        <v>27517400</v>
      </c>
      <c r="V514" s="12">
        <f>+SUMIFS('BLG1222'!$I:$I,'BLG1222'!$A:$A,'ALL 2022'!$2:$2,'BLG1222'!$D:$D,'ALL 2022'!$D:$D)</f>
        <v>0</v>
      </c>
      <c r="W514" s="12">
        <f>+SUMIFS('BLG1222'!$I:$I,'BLG1222'!$A:$A,'ALL 2022'!$2:$2,'BLG1222'!$D:$D,'ALL 2022'!$D:$D)</f>
        <v>223577492.80000001</v>
      </c>
      <c r="X514" s="12">
        <f>+SUMIFS('BLG1222'!$I:$I,'BLG1222'!$A:$A,'ALL 2022'!$2:$2,'BLG1222'!$D:$D,'ALL 2022'!$D:$D)</f>
        <v>2923229.68</v>
      </c>
      <c r="Y514" s="12">
        <f>+SUMIFS('BLG1222'!$I:$I,'BLG1222'!$A:$A,'ALL 2022'!$2:$2,'BLG1222'!$D:$D,'ALL 2022'!$D:$D)</f>
        <v>0</v>
      </c>
      <c r="Z514" s="12">
        <f>+SUMIFS('BLG1222'!$I:$I,'BLG1222'!$A:$A,'ALL 2022'!$2:$2,'BLG1222'!$D:$D,'ALL 2022'!$D:$D)</f>
        <v>0</v>
      </c>
      <c r="AA514" s="12">
        <f>+SUMIFS('BLG1222'!$I:$I,'BLG1222'!$A:$A,'ALL 2022'!$2:$2,'BLG1222'!$D:$D,'ALL 2022'!$D:$D)</f>
        <v>0</v>
      </c>
      <c r="AB514" s="12">
        <f>+SUMIFS('BLG1222'!$I:$I,'BLG1222'!$A:$A,'ALL 2022'!$2:$2,'BLG1222'!$D:$D,'ALL 2022'!$D:$D)</f>
        <v>14777380.41</v>
      </c>
      <c r="AC514" s="12">
        <f>+SUMIFS('BLG1222'!$I:$I,'BLG1222'!$A:$A,'ALL 2022'!$2:$2,'BLG1222'!$D:$D,'ALL 2022'!$D:$D)</f>
        <v>19445586.800000001</v>
      </c>
      <c r="AD514" s="12">
        <f>+SUMIFS('BLG1222'!$I:$I,'BLG1222'!$A:$A,'ALL 2022'!$2:$2,'BLG1222'!$D:$D,'ALL 2022'!$D:$D)</f>
        <v>0</v>
      </c>
      <c r="AE514" s="12">
        <f>+SUMIFS('BLG1222'!$I:$I,'BLG1222'!$A:$A,'ALL 2022'!$2:$2,'BLG1222'!$D:$D,'ALL 2022'!$D:$D)</f>
        <v>542724</v>
      </c>
      <c r="AF514" s="12">
        <f>+SUMIFS('BLG1222'!$I:$I,'BLG1222'!$A:$A,'ALL 2022'!$2:$2,'BLG1222'!$D:$D,'ALL 2022'!$D:$D)</f>
        <v>16458565.970000001</v>
      </c>
      <c r="AG514" s="12">
        <f>+SUMIFS('BLG1222'!$I:$I,'BLG1222'!$A:$A,'ALL 2022'!$2:$2,'BLG1222'!$D:$D,'ALL 2022'!$D:$D)</f>
        <v>27622103.960000001</v>
      </c>
      <c r="AH514" s="12">
        <f>+SUMIFS('BLG1222'!$I:$I,'BLG1222'!$A:$A,'ALL 2022'!$2:$2,'BLG1222'!$D:$D,'ALL 2022'!$D:$D)</f>
        <v>11000000</v>
      </c>
      <c r="AI514" s="12">
        <f>+SUMIFS('BLG1222'!$I:$I,'BLG1222'!$A:$A,'ALL 2022'!$2:$2,'BLG1222'!$D:$D,'ALL 2022'!$D:$D)</f>
        <v>0</v>
      </c>
      <c r="AJ514" s="12">
        <f>+SUMIFS('BLG1222'!$I:$I,'BLG1222'!$A:$A,'ALL 2022'!$2:$2,'BLG1222'!$D:$D,'ALL 2022'!$D:$D)</f>
        <v>549951.6</v>
      </c>
      <c r="AK514" s="12">
        <f>+SUMIFS('BLG1222'!$I:$I,'BLG1222'!$A:$A,'ALL 2022'!$2:$2,'BLG1222'!$D:$D,'ALL 2022'!$D:$D)</f>
        <v>17327520</v>
      </c>
      <c r="AL514" s="12">
        <f>+SUMIFS('BLG1222'!$I:$I,'BLG1222'!$A:$A,'ALL 2022'!$2:$2,'BLG1222'!$D:$D,'ALL 2022'!$D:$D)</f>
        <v>0</v>
      </c>
      <c r="AM514" s="12">
        <f>+SUMIFS('BLG1222'!$I:$I,'BLG1222'!$A:$A,'ALL 2022'!$2:$2,'BLG1222'!$D:$D,'ALL 2022'!$D:$D)</f>
        <v>-1216000</v>
      </c>
      <c r="AN514" s="12">
        <f>+SUMIFS('BLG1222'!$I:$I,'BLG1222'!$A:$A,'ALL 2022'!$2:$2,'BLG1222'!$D:$D,'ALL 2022'!$D:$D)</f>
        <v>0</v>
      </c>
      <c r="AO514" s="12">
        <f>+SUMIFS('BLG1222'!$I:$I,'BLG1222'!$A:$A,'ALL 2022'!$2:$2,'BLG1222'!$D:$D,'ALL 2022'!$D:$D)</f>
        <v>393182895.13999999</v>
      </c>
      <c r="AP514" s="12">
        <f>+SUMIFS('BLG1222'!$I:$I,'BLG1222'!$A:$A,'ALL 2022'!$2:$2,'BLG1222'!$D:$D,'ALL 2022'!$D:$D)</f>
        <v>0</v>
      </c>
      <c r="AQ514" s="164">
        <f t="shared" si="50"/>
        <v>3445983726.6599998</v>
      </c>
      <c r="AR514" s="165">
        <f t="shared" si="51"/>
        <v>728761.19035645167</v>
      </c>
    </row>
    <row r="515" spans="1:44" hidden="1" x14ac:dyDescent="0.25">
      <c r="A515" s="11" t="str">
        <f t="shared" si="47"/>
        <v>6</v>
      </c>
      <c r="B515" s="11" t="str">
        <f t="shared" si="48"/>
        <v>61</v>
      </c>
      <c r="C515" s="11" t="str">
        <f t="shared" si="49"/>
        <v>613</v>
      </c>
      <c r="D515" s="23">
        <v>61302100</v>
      </c>
      <c r="E515" s="196" t="s">
        <v>3273</v>
      </c>
      <c r="F515" s="24" t="s">
        <v>3175</v>
      </c>
      <c r="G515" s="12">
        <f>+SUMIFS('BLG1222'!$I:$I,'BLG1222'!$A:$A,'ALL 2022'!$2:$2,'BLG1222'!$D:$D,'ALL 2022'!$D:$D)</f>
        <v>0</v>
      </c>
      <c r="H515" s="12">
        <f>+SUMIFS('BLG1222'!$I:$I,'BLG1222'!$A:$A,'ALL 2022'!$2:$2,'BLG1222'!$D:$D,'ALL 2022'!$D:$D)</f>
        <v>0</v>
      </c>
      <c r="I515" s="12">
        <f>+SUMIFS('BLG1222'!$I:$I,'BLG1222'!$A:$A,'ALL 2022'!$2:$2,'BLG1222'!$D:$D,'ALL 2022'!$D:$D)</f>
        <v>0</v>
      </c>
      <c r="J515" s="12">
        <f>+SUMIFS('BLG1222'!$I:$I,'BLG1222'!$A:$A,'ALL 2022'!$2:$2,'BLG1222'!$D:$D,'ALL 2022'!$D:$D)</f>
        <v>0</v>
      </c>
      <c r="K515" s="12">
        <f>+SUMIFS('BLG1222'!$I:$I,'BLG1222'!$A:$A,'ALL 2022'!$2:$2,'BLG1222'!$D:$D,'ALL 2022'!$D:$D)</f>
        <v>0</v>
      </c>
      <c r="L515" s="12">
        <f>+SUMIFS('BLG1222'!$I:$I,'BLG1222'!$A:$A,'ALL 2022'!$2:$2,'BLG1222'!$D:$D,'ALL 2022'!$D:$D)</f>
        <v>0</v>
      </c>
      <c r="M515" s="12">
        <f>+SUMIFS('BLG1222'!$I:$I,'BLG1222'!$A:$A,'ALL 2022'!$2:$2,'BLG1222'!$D:$D,'ALL 2022'!$D:$D)</f>
        <v>0</v>
      </c>
      <c r="N515" s="12">
        <f>+SUMIFS('BLG1222'!$I:$I,'BLG1222'!$A:$A,'ALL 2022'!$2:$2,'BLG1222'!$D:$D,'ALL 2022'!$D:$D)</f>
        <v>0</v>
      </c>
      <c r="O515" s="12">
        <f>+SUMIFS('BLG1222'!$I:$I,'BLG1222'!$A:$A,'ALL 2022'!$2:$2,'BLG1222'!$D:$D,'ALL 2022'!$D:$D)</f>
        <v>0</v>
      </c>
      <c r="P515" s="12">
        <f>+SUMIFS('BLG1222'!$I:$I,'BLG1222'!$A:$A,'ALL 2022'!$2:$2,'BLG1222'!$D:$D,'ALL 2022'!$D:$D)</f>
        <v>0</v>
      </c>
      <c r="Q515" s="12">
        <f>+SUMIFS('BLG1222'!$I:$I,'BLG1222'!$A:$A,'ALL 2022'!$2:$2,'BLG1222'!$D:$D,'ALL 2022'!$D:$D)</f>
        <v>0</v>
      </c>
      <c r="R515" s="12">
        <f>+SUMIFS('BLG1222'!$I:$I,'BLG1222'!$A:$A,'ALL 2022'!$2:$2,'BLG1222'!$D:$D,'ALL 2022'!$D:$D)</f>
        <v>0</v>
      </c>
      <c r="S515" s="12">
        <f>+SUMIFS('BLG1222'!$I:$I,'BLG1222'!$A:$A,'ALL 2022'!$2:$2,'BLG1222'!$D:$D,'ALL 2022'!$D:$D)</f>
        <v>0</v>
      </c>
      <c r="T515" s="12">
        <f>+SUMIFS('BLG1222'!$I:$I,'BLG1222'!$A:$A,'ALL 2022'!$2:$2,'BLG1222'!$D:$D,'ALL 2022'!$D:$D)</f>
        <v>0</v>
      </c>
      <c r="U515" s="12">
        <f>+SUMIFS('BLG1222'!$I:$I,'BLG1222'!$A:$A,'ALL 2022'!$2:$2,'BLG1222'!$D:$D,'ALL 2022'!$D:$D)</f>
        <v>0</v>
      </c>
      <c r="V515" s="12">
        <f>+SUMIFS('BLG1222'!$I:$I,'BLG1222'!$A:$A,'ALL 2022'!$2:$2,'BLG1222'!$D:$D,'ALL 2022'!$D:$D)</f>
        <v>0</v>
      </c>
      <c r="W515" s="12">
        <f>+SUMIFS('BLG1222'!$I:$I,'BLG1222'!$A:$A,'ALL 2022'!$2:$2,'BLG1222'!$D:$D,'ALL 2022'!$D:$D)</f>
        <v>0</v>
      </c>
      <c r="X515" s="12">
        <f>+SUMIFS('BLG1222'!$I:$I,'BLG1222'!$A:$A,'ALL 2022'!$2:$2,'BLG1222'!$D:$D,'ALL 2022'!$D:$D)</f>
        <v>0</v>
      </c>
      <c r="Y515" s="12">
        <f>+SUMIFS('BLG1222'!$I:$I,'BLG1222'!$A:$A,'ALL 2022'!$2:$2,'BLG1222'!$D:$D,'ALL 2022'!$D:$D)</f>
        <v>0</v>
      </c>
      <c r="Z515" s="12">
        <f>+SUMIFS('BLG1222'!$I:$I,'BLG1222'!$A:$A,'ALL 2022'!$2:$2,'BLG1222'!$D:$D,'ALL 2022'!$D:$D)</f>
        <v>0</v>
      </c>
      <c r="AA515" s="12">
        <f>+SUMIFS('BLG1222'!$I:$I,'BLG1222'!$A:$A,'ALL 2022'!$2:$2,'BLG1222'!$D:$D,'ALL 2022'!$D:$D)</f>
        <v>0</v>
      </c>
      <c r="AB515" s="12">
        <f>+SUMIFS('BLG1222'!$I:$I,'BLG1222'!$A:$A,'ALL 2022'!$2:$2,'BLG1222'!$D:$D,'ALL 2022'!$D:$D)</f>
        <v>0</v>
      </c>
      <c r="AC515" s="12">
        <f>+SUMIFS('BLG1222'!$I:$I,'BLG1222'!$A:$A,'ALL 2022'!$2:$2,'BLG1222'!$D:$D,'ALL 2022'!$D:$D)</f>
        <v>0</v>
      </c>
      <c r="AD515" s="12">
        <f>+SUMIFS('BLG1222'!$I:$I,'BLG1222'!$A:$A,'ALL 2022'!$2:$2,'BLG1222'!$D:$D,'ALL 2022'!$D:$D)</f>
        <v>0</v>
      </c>
      <c r="AE515" s="12">
        <f>+SUMIFS('BLG1222'!$I:$I,'BLG1222'!$A:$A,'ALL 2022'!$2:$2,'BLG1222'!$D:$D,'ALL 2022'!$D:$D)</f>
        <v>0</v>
      </c>
      <c r="AF515" s="12">
        <f>+SUMIFS('BLG1222'!$I:$I,'BLG1222'!$A:$A,'ALL 2022'!$2:$2,'BLG1222'!$D:$D,'ALL 2022'!$D:$D)</f>
        <v>0</v>
      </c>
      <c r="AG515" s="12">
        <f>+SUMIFS('BLG1222'!$I:$I,'BLG1222'!$A:$A,'ALL 2022'!$2:$2,'BLG1222'!$D:$D,'ALL 2022'!$D:$D)</f>
        <v>0</v>
      </c>
      <c r="AH515" s="12">
        <f>+SUMIFS('BLG1222'!$I:$I,'BLG1222'!$A:$A,'ALL 2022'!$2:$2,'BLG1222'!$D:$D,'ALL 2022'!$D:$D)</f>
        <v>0</v>
      </c>
      <c r="AI515" s="12">
        <f>+SUMIFS('BLG1222'!$I:$I,'BLG1222'!$A:$A,'ALL 2022'!$2:$2,'BLG1222'!$D:$D,'ALL 2022'!$D:$D)</f>
        <v>0</v>
      </c>
      <c r="AJ515" s="12">
        <f>+SUMIFS('BLG1222'!$I:$I,'BLG1222'!$A:$A,'ALL 2022'!$2:$2,'BLG1222'!$D:$D,'ALL 2022'!$D:$D)</f>
        <v>0</v>
      </c>
      <c r="AK515" s="12">
        <f>+SUMIFS('BLG1222'!$I:$I,'BLG1222'!$A:$A,'ALL 2022'!$2:$2,'BLG1222'!$D:$D,'ALL 2022'!$D:$D)</f>
        <v>0</v>
      </c>
      <c r="AL515" s="12">
        <f>+SUMIFS('BLG1222'!$I:$I,'BLG1222'!$A:$A,'ALL 2022'!$2:$2,'BLG1222'!$D:$D,'ALL 2022'!$D:$D)</f>
        <v>0</v>
      </c>
      <c r="AM515" s="12">
        <f>+SUMIFS('BLG1222'!$I:$I,'BLG1222'!$A:$A,'ALL 2022'!$2:$2,'BLG1222'!$D:$D,'ALL 2022'!$D:$D)</f>
        <v>0</v>
      </c>
      <c r="AN515" s="12">
        <f>+SUMIFS('BLG1222'!$I:$I,'BLG1222'!$A:$A,'ALL 2022'!$2:$2,'BLG1222'!$D:$D,'ALL 2022'!$D:$D)</f>
        <v>0</v>
      </c>
      <c r="AO515" s="12">
        <f>+SUMIFS('BLG1222'!$I:$I,'BLG1222'!$A:$A,'ALL 2022'!$2:$2,'BLG1222'!$D:$D,'ALL 2022'!$D:$D)</f>
        <v>0</v>
      </c>
      <c r="AP515" s="12">
        <f>+SUMIFS('BLG1222'!$I:$I,'BLG1222'!$A:$A,'ALL 2022'!$2:$2,'BLG1222'!$D:$D,'ALL 2022'!$D:$D)</f>
        <v>0</v>
      </c>
      <c r="AQ515" s="164">
        <f t="shared" si="50"/>
        <v>0</v>
      </c>
      <c r="AR515" s="165">
        <f t="shared" si="51"/>
        <v>0</v>
      </c>
    </row>
    <row r="516" spans="1:44" hidden="1" x14ac:dyDescent="0.25">
      <c r="A516" s="11" t="str">
        <f t="shared" si="47"/>
        <v>6</v>
      </c>
      <c r="B516" s="11" t="str">
        <f t="shared" si="48"/>
        <v>61</v>
      </c>
      <c r="C516" s="11" t="str">
        <f t="shared" si="49"/>
        <v>613</v>
      </c>
      <c r="D516" s="23">
        <v>61302200</v>
      </c>
      <c r="E516" s="196" t="s">
        <v>3273</v>
      </c>
      <c r="F516" s="24" t="s">
        <v>3176</v>
      </c>
      <c r="G516" s="12">
        <f>+SUMIFS('BLG1222'!$I:$I,'BLG1222'!$A:$A,'ALL 2022'!$2:$2,'BLG1222'!$D:$D,'ALL 2022'!$D:$D)</f>
        <v>0</v>
      </c>
      <c r="H516" s="12">
        <f>+SUMIFS('BLG1222'!$I:$I,'BLG1222'!$A:$A,'ALL 2022'!$2:$2,'BLG1222'!$D:$D,'ALL 2022'!$D:$D)</f>
        <v>0</v>
      </c>
      <c r="I516" s="12">
        <f>+SUMIFS('BLG1222'!$I:$I,'BLG1222'!$A:$A,'ALL 2022'!$2:$2,'BLG1222'!$D:$D,'ALL 2022'!$D:$D)</f>
        <v>0</v>
      </c>
      <c r="J516" s="12">
        <f>+SUMIFS('BLG1222'!$I:$I,'BLG1222'!$A:$A,'ALL 2022'!$2:$2,'BLG1222'!$D:$D,'ALL 2022'!$D:$D)</f>
        <v>0</v>
      </c>
      <c r="K516" s="12">
        <f>+SUMIFS('BLG1222'!$I:$I,'BLG1222'!$A:$A,'ALL 2022'!$2:$2,'BLG1222'!$D:$D,'ALL 2022'!$D:$D)</f>
        <v>0</v>
      </c>
      <c r="L516" s="12">
        <f>+SUMIFS('BLG1222'!$I:$I,'BLG1222'!$A:$A,'ALL 2022'!$2:$2,'BLG1222'!$D:$D,'ALL 2022'!$D:$D)</f>
        <v>0</v>
      </c>
      <c r="M516" s="12">
        <f>+SUMIFS('BLG1222'!$I:$I,'BLG1222'!$A:$A,'ALL 2022'!$2:$2,'BLG1222'!$D:$D,'ALL 2022'!$D:$D)</f>
        <v>0</v>
      </c>
      <c r="N516" s="12">
        <f>+SUMIFS('BLG1222'!$I:$I,'BLG1222'!$A:$A,'ALL 2022'!$2:$2,'BLG1222'!$D:$D,'ALL 2022'!$D:$D)</f>
        <v>0</v>
      </c>
      <c r="O516" s="12">
        <f>+SUMIFS('BLG1222'!$I:$I,'BLG1222'!$A:$A,'ALL 2022'!$2:$2,'BLG1222'!$D:$D,'ALL 2022'!$D:$D)</f>
        <v>0</v>
      </c>
      <c r="P516" s="12">
        <f>+SUMIFS('BLG1222'!$I:$I,'BLG1222'!$A:$A,'ALL 2022'!$2:$2,'BLG1222'!$D:$D,'ALL 2022'!$D:$D)</f>
        <v>0</v>
      </c>
      <c r="Q516" s="12">
        <f>+SUMIFS('BLG1222'!$I:$I,'BLG1222'!$A:$A,'ALL 2022'!$2:$2,'BLG1222'!$D:$D,'ALL 2022'!$D:$D)</f>
        <v>0</v>
      </c>
      <c r="R516" s="12">
        <f>+SUMIFS('BLG1222'!$I:$I,'BLG1222'!$A:$A,'ALL 2022'!$2:$2,'BLG1222'!$D:$D,'ALL 2022'!$D:$D)</f>
        <v>0</v>
      </c>
      <c r="S516" s="12">
        <f>+SUMIFS('BLG1222'!$I:$I,'BLG1222'!$A:$A,'ALL 2022'!$2:$2,'BLG1222'!$D:$D,'ALL 2022'!$D:$D)</f>
        <v>0</v>
      </c>
      <c r="T516" s="12">
        <f>+SUMIFS('BLG1222'!$I:$I,'BLG1222'!$A:$A,'ALL 2022'!$2:$2,'BLG1222'!$D:$D,'ALL 2022'!$D:$D)</f>
        <v>0</v>
      </c>
      <c r="U516" s="12">
        <f>+SUMIFS('BLG1222'!$I:$I,'BLG1222'!$A:$A,'ALL 2022'!$2:$2,'BLG1222'!$D:$D,'ALL 2022'!$D:$D)</f>
        <v>0</v>
      </c>
      <c r="V516" s="12">
        <f>+SUMIFS('BLG1222'!$I:$I,'BLG1222'!$A:$A,'ALL 2022'!$2:$2,'BLG1222'!$D:$D,'ALL 2022'!$D:$D)</f>
        <v>0</v>
      </c>
      <c r="W516" s="12">
        <f>+SUMIFS('BLG1222'!$I:$I,'BLG1222'!$A:$A,'ALL 2022'!$2:$2,'BLG1222'!$D:$D,'ALL 2022'!$D:$D)</f>
        <v>0</v>
      </c>
      <c r="X516" s="12">
        <f>+SUMIFS('BLG1222'!$I:$I,'BLG1222'!$A:$A,'ALL 2022'!$2:$2,'BLG1222'!$D:$D,'ALL 2022'!$D:$D)</f>
        <v>0</v>
      </c>
      <c r="Y516" s="12">
        <f>+SUMIFS('BLG1222'!$I:$I,'BLG1222'!$A:$A,'ALL 2022'!$2:$2,'BLG1222'!$D:$D,'ALL 2022'!$D:$D)</f>
        <v>0</v>
      </c>
      <c r="Z516" s="12">
        <f>+SUMIFS('BLG1222'!$I:$I,'BLG1222'!$A:$A,'ALL 2022'!$2:$2,'BLG1222'!$D:$D,'ALL 2022'!$D:$D)</f>
        <v>0</v>
      </c>
      <c r="AA516" s="12">
        <f>+SUMIFS('BLG1222'!$I:$I,'BLG1222'!$A:$A,'ALL 2022'!$2:$2,'BLG1222'!$D:$D,'ALL 2022'!$D:$D)</f>
        <v>0</v>
      </c>
      <c r="AB516" s="12">
        <f>+SUMIFS('BLG1222'!$I:$I,'BLG1222'!$A:$A,'ALL 2022'!$2:$2,'BLG1222'!$D:$D,'ALL 2022'!$D:$D)</f>
        <v>0</v>
      </c>
      <c r="AC516" s="12">
        <f>+SUMIFS('BLG1222'!$I:$I,'BLG1222'!$A:$A,'ALL 2022'!$2:$2,'BLG1222'!$D:$D,'ALL 2022'!$D:$D)</f>
        <v>0</v>
      </c>
      <c r="AD516" s="12">
        <f>+SUMIFS('BLG1222'!$I:$I,'BLG1222'!$A:$A,'ALL 2022'!$2:$2,'BLG1222'!$D:$D,'ALL 2022'!$D:$D)</f>
        <v>0</v>
      </c>
      <c r="AE516" s="12">
        <f>+SUMIFS('BLG1222'!$I:$I,'BLG1222'!$A:$A,'ALL 2022'!$2:$2,'BLG1222'!$D:$D,'ALL 2022'!$D:$D)</f>
        <v>0</v>
      </c>
      <c r="AF516" s="12">
        <f>+SUMIFS('BLG1222'!$I:$I,'BLG1222'!$A:$A,'ALL 2022'!$2:$2,'BLG1222'!$D:$D,'ALL 2022'!$D:$D)</f>
        <v>0</v>
      </c>
      <c r="AG516" s="12">
        <f>+SUMIFS('BLG1222'!$I:$I,'BLG1222'!$A:$A,'ALL 2022'!$2:$2,'BLG1222'!$D:$D,'ALL 2022'!$D:$D)</f>
        <v>0</v>
      </c>
      <c r="AH516" s="12">
        <f>+SUMIFS('BLG1222'!$I:$I,'BLG1222'!$A:$A,'ALL 2022'!$2:$2,'BLG1222'!$D:$D,'ALL 2022'!$D:$D)</f>
        <v>0</v>
      </c>
      <c r="AI516" s="12">
        <f>+SUMIFS('BLG1222'!$I:$I,'BLG1222'!$A:$A,'ALL 2022'!$2:$2,'BLG1222'!$D:$D,'ALL 2022'!$D:$D)</f>
        <v>0</v>
      </c>
      <c r="AJ516" s="12">
        <f>+SUMIFS('BLG1222'!$I:$I,'BLG1222'!$A:$A,'ALL 2022'!$2:$2,'BLG1222'!$D:$D,'ALL 2022'!$D:$D)</f>
        <v>0</v>
      </c>
      <c r="AK516" s="12">
        <f>+SUMIFS('BLG1222'!$I:$I,'BLG1222'!$A:$A,'ALL 2022'!$2:$2,'BLG1222'!$D:$D,'ALL 2022'!$D:$D)</f>
        <v>0</v>
      </c>
      <c r="AL516" s="12">
        <f>+SUMIFS('BLG1222'!$I:$I,'BLG1222'!$A:$A,'ALL 2022'!$2:$2,'BLG1222'!$D:$D,'ALL 2022'!$D:$D)</f>
        <v>0</v>
      </c>
      <c r="AM516" s="12">
        <f>+SUMIFS('BLG1222'!$I:$I,'BLG1222'!$A:$A,'ALL 2022'!$2:$2,'BLG1222'!$D:$D,'ALL 2022'!$D:$D)</f>
        <v>0</v>
      </c>
      <c r="AN516" s="12">
        <f>+SUMIFS('BLG1222'!$I:$I,'BLG1222'!$A:$A,'ALL 2022'!$2:$2,'BLG1222'!$D:$D,'ALL 2022'!$D:$D)</f>
        <v>0</v>
      </c>
      <c r="AO516" s="12">
        <f>+SUMIFS('BLG1222'!$I:$I,'BLG1222'!$A:$A,'ALL 2022'!$2:$2,'BLG1222'!$D:$D,'ALL 2022'!$D:$D)</f>
        <v>0</v>
      </c>
      <c r="AP516" s="12">
        <f>+SUMIFS('BLG1222'!$I:$I,'BLG1222'!$A:$A,'ALL 2022'!$2:$2,'BLG1222'!$D:$D,'ALL 2022'!$D:$D)</f>
        <v>0</v>
      </c>
      <c r="AQ516" s="164">
        <f t="shared" si="50"/>
        <v>0</v>
      </c>
      <c r="AR516" s="165">
        <f t="shared" si="51"/>
        <v>0</v>
      </c>
    </row>
    <row r="517" spans="1:44" hidden="1" x14ac:dyDescent="0.25">
      <c r="A517" s="11" t="str">
        <f t="shared" ref="A517:A580" si="52">+LEFT(C517)</f>
        <v>6</v>
      </c>
      <c r="B517" s="11" t="str">
        <f t="shared" ref="B517:B580" si="53">+LEFT(D:D,2)</f>
        <v>61</v>
      </c>
      <c r="C517" s="11" t="str">
        <f t="shared" ref="C517:C580" si="54">+LEFT(D517,3)</f>
        <v>613</v>
      </c>
      <c r="D517" s="23">
        <v>61302300</v>
      </c>
      <c r="E517" s="196" t="s">
        <v>3273</v>
      </c>
      <c r="F517" s="24" t="s">
        <v>3177</v>
      </c>
      <c r="G517" s="12">
        <f>+SUMIFS('BLG1222'!$I:$I,'BLG1222'!$A:$A,'ALL 2022'!$2:$2,'BLG1222'!$D:$D,'ALL 2022'!$D:$D)</f>
        <v>0</v>
      </c>
      <c r="H517" s="12">
        <f>+SUMIFS('BLG1222'!$I:$I,'BLG1222'!$A:$A,'ALL 2022'!$2:$2,'BLG1222'!$D:$D,'ALL 2022'!$D:$D)</f>
        <v>0</v>
      </c>
      <c r="I517" s="12">
        <f>+SUMIFS('BLG1222'!$I:$I,'BLG1222'!$A:$A,'ALL 2022'!$2:$2,'BLG1222'!$D:$D,'ALL 2022'!$D:$D)</f>
        <v>0</v>
      </c>
      <c r="J517" s="12">
        <f>+SUMIFS('BLG1222'!$I:$I,'BLG1222'!$A:$A,'ALL 2022'!$2:$2,'BLG1222'!$D:$D,'ALL 2022'!$D:$D)</f>
        <v>0</v>
      </c>
      <c r="K517" s="12">
        <f>+SUMIFS('BLG1222'!$I:$I,'BLG1222'!$A:$A,'ALL 2022'!$2:$2,'BLG1222'!$D:$D,'ALL 2022'!$D:$D)</f>
        <v>0</v>
      </c>
      <c r="L517" s="12">
        <f>+SUMIFS('BLG1222'!$I:$I,'BLG1222'!$A:$A,'ALL 2022'!$2:$2,'BLG1222'!$D:$D,'ALL 2022'!$D:$D)</f>
        <v>0</v>
      </c>
      <c r="M517" s="12">
        <f>+SUMIFS('BLG1222'!$I:$I,'BLG1222'!$A:$A,'ALL 2022'!$2:$2,'BLG1222'!$D:$D,'ALL 2022'!$D:$D)</f>
        <v>0</v>
      </c>
      <c r="N517" s="12">
        <f>+SUMIFS('BLG1222'!$I:$I,'BLG1222'!$A:$A,'ALL 2022'!$2:$2,'BLG1222'!$D:$D,'ALL 2022'!$D:$D)</f>
        <v>0</v>
      </c>
      <c r="O517" s="12">
        <f>+SUMIFS('BLG1222'!$I:$I,'BLG1222'!$A:$A,'ALL 2022'!$2:$2,'BLG1222'!$D:$D,'ALL 2022'!$D:$D)</f>
        <v>0</v>
      </c>
      <c r="P517" s="12">
        <f>+SUMIFS('BLG1222'!$I:$I,'BLG1222'!$A:$A,'ALL 2022'!$2:$2,'BLG1222'!$D:$D,'ALL 2022'!$D:$D)</f>
        <v>0</v>
      </c>
      <c r="Q517" s="12">
        <f>+SUMIFS('BLG1222'!$I:$I,'BLG1222'!$A:$A,'ALL 2022'!$2:$2,'BLG1222'!$D:$D,'ALL 2022'!$D:$D)</f>
        <v>0</v>
      </c>
      <c r="R517" s="12">
        <f>+SUMIFS('BLG1222'!$I:$I,'BLG1222'!$A:$A,'ALL 2022'!$2:$2,'BLG1222'!$D:$D,'ALL 2022'!$D:$D)</f>
        <v>0</v>
      </c>
      <c r="S517" s="12">
        <f>+SUMIFS('BLG1222'!$I:$I,'BLG1222'!$A:$A,'ALL 2022'!$2:$2,'BLG1222'!$D:$D,'ALL 2022'!$D:$D)</f>
        <v>0</v>
      </c>
      <c r="T517" s="12">
        <f>+SUMIFS('BLG1222'!$I:$I,'BLG1222'!$A:$A,'ALL 2022'!$2:$2,'BLG1222'!$D:$D,'ALL 2022'!$D:$D)</f>
        <v>0</v>
      </c>
      <c r="U517" s="12">
        <f>+SUMIFS('BLG1222'!$I:$I,'BLG1222'!$A:$A,'ALL 2022'!$2:$2,'BLG1222'!$D:$D,'ALL 2022'!$D:$D)</f>
        <v>0</v>
      </c>
      <c r="V517" s="12">
        <f>+SUMIFS('BLG1222'!$I:$I,'BLG1222'!$A:$A,'ALL 2022'!$2:$2,'BLG1222'!$D:$D,'ALL 2022'!$D:$D)</f>
        <v>0</v>
      </c>
      <c r="W517" s="12">
        <f>+SUMIFS('BLG1222'!$I:$I,'BLG1222'!$A:$A,'ALL 2022'!$2:$2,'BLG1222'!$D:$D,'ALL 2022'!$D:$D)</f>
        <v>0</v>
      </c>
      <c r="X517" s="12">
        <f>+SUMIFS('BLG1222'!$I:$I,'BLG1222'!$A:$A,'ALL 2022'!$2:$2,'BLG1222'!$D:$D,'ALL 2022'!$D:$D)</f>
        <v>0</v>
      </c>
      <c r="Y517" s="12">
        <f>+SUMIFS('BLG1222'!$I:$I,'BLG1222'!$A:$A,'ALL 2022'!$2:$2,'BLG1222'!$D:$D,'ALL 2022'!$D:$D)</f>
        <v>0</v>
      </c>
      <c r="Z517" s="12">
        <f>+SUMIFS('BLG1222'!$I:$I,'BLG1222'!$A:$A,'ALL 2022'!$2:$2,'BLG1222'!$D:$D,'ALL 2022'!$D:$D)</f>
        <v>0</v>
      </c>
      <c r="AA517" s="12">
        <f>+SUMIFS('BLG1222'!$I:$I,'BLG1222'!$A:$A,'ALL 2022'!$2:$2,'BLG1222'!$D:$D,'ALL 2022'!$D:$D)</f>
        <v>0</v>
      </c>
      <c r="AB517" s="12">
        <f>+SUMIFS('BLG1222'!$I:$I,'BLG1222'!$A:$A,'ALL 2022'!$2:$2,'BLG1222'!$D:$D,'ALL 2022'!$D:$D)</f>
        <v>0</v>
      </c>
      <c r="AC517" s="12">
        <f>+SUMIFS('BLG1222'!$I:$I,'BLG1222'!$A:$A,'ALL 2022'!$2:$2,'BLG1222'!$D:$D,'ALL 2022'!$D:$D)</f>
        <v>0</v>
      </c>
      <c r="AD517" s="12">
        <f>+SUMIFS('BLG1222'!$I:$I,'BLG1222'!$A:$A,'ALL 2022'!$2:$2,'BLG1222'!$D:$D,'ALL 2022'!$D:$D)</f>
        <v>0</v>
      </c>
      <c r="AE517" s="12">
        <f>+SUMIFS('BLG1222'!$I:$I,'BLG1222'!$A:$A,'ALL 2022'!$2:$2,'BLG1222'!$D:$D,'ALL 2022'!$D:$D)</f>
        <v>0</v>
      </c>
      <c r="AF517" s="12">
        <f>+SUMIFS('BLG1222'!$I:$I,'BLG1222'!$A:$A,'ALL 2022'!$2:$2,'BLG1222'!$D:$D,'ALL 2022'!$D:$D)</f>
        <v>0</v>
      </c>
      <c r="AG517" s="12">
        <f>+SUMIFS('BLG1222'!$I:$I,'BLG1222'!$A:$A,'ALL 2022'!$2:$2,'BLG1222'!$D:$D,'ALL 2022'!$D:$D)</f>
        <v>0</v>
      </c>
      <c r="AH517" s="12">
        <f>+SUMIFS('BLG1222'!$I:$I,'BLG1222'!$A:$A,'ALL 2022'!$2:$2,'BLG1222'!$D:$D,'ALL 2022'!$D:$D)</f>
        <v>0</v>
      </c>
      <c r="AI517" s="12">
        <f>+SUMIFS('BLG1222'!$I:$I,'BLG1222'!$A:$A,'ALL 2022'!$2:$2,'BLG1222'!$D:$D,'ALL 2022'!$D:$D)</f>
        <v>0</v>
      </c>
      <c r="AJ517" s="12">
        <f>+SUMIFS('BLG1222'!$I:$I,'BLG1222'!$A:$A,'ALL 2022'!$2:$2,'BLG1222'!$D:$D,'ALL 2022'!$D:$D)</f>
        <v>0</v>
      </c>
      <c r="AK517" s="12">
        <f>+SUMIFS('BLG1222'!$I:$I,'BLG1222'!$A:$A,'ALL 2022'!$2:$2,'BLG1222'!$D:$D,'ALL 2022'!$D:$D)</f>
        <v>0</v>
      </c>
      <c r="AL517" s="12">
        <f>+SUMIFS('BLG1222'!$I:$I,'BLG1222'!$A:$A,'ALL 2022'!$2:$2,'BLG1222'!$D:$D,'ALL 2022'!$D:$D)</f>
        <v>0</v>
      </c>
      <c r="AM517" s="12">
        <f>+SUMIFS('BLG1222'!$I:$I,'BLG1222'!$A:$A,'ALL 2022'!$2:$2,'BLG1222'!$D:$D,'ALL 2022'!$D:$D)</f>
        <v>0</v>
      </c>
      <c r="AN517" s="12">
        <f>+SUMIFS('BLG1222'!$I:$I,'BLG1222'!$A:$A,'ALL 2022'!$2:$2,'BLG1222'!$D:$D,'ALL 2022'!$D:$D)</f>
        <v>0</v>
      </c>
      <c r="AO517" s="12">
        <f>+SUMIFS('BLG1222'!$I:$I,'BLG1222'!$A:$A,'ALL 2022'!$2:$2,'BLG1222'!$D:$D,'ALL 2022'!$D:$D)</f>
        <v>0</v>
      </c>
      <c r="AP517" s="12">
        <f>+SUMIFS('BLG1222'!$I:$I,'BLG1222'!$A:$A,'ALL 2022'!$2:$2,'BLG1222'!$D:$D,'ALL 2022'!$D:$D)</f>
        <v>0</v>
      </c>
      <c r="AQ517" s="164">
        <f t="shared" ref="AQ517:AQ580" si="55">+SUM(G517:AP517)</f>
        <v>0</v>
      </c>
      <c r="AR517" s="165">
        <f t="shared" ref="AR517:AR580" si="56">+AQ517/$AT$2</f>
        <v>0</v>
      </c>
    </row>
    <row r="518" spans="1:44" hidden="1" x14ac:dyDescent="0.25">
      <c r="A518" s="11" t="str">
        <f t="shared" si="52"/>
        <v>6</v>
      </c>
      <c r="B518" s="11" t="str">
        <f t="shared" si="53"/>
        <v>61</v>
      </c>
      <c r="C518" s="11" t="str">
        <f t="shared" si="54"/>
        <v>613</v>
      </c>
      <c r="D518" s="23">
        <v>61302400</v>
      </c>
      <c r="E518" s="196" t="s">
        <v>3273</v>
      </c>
      <c r="F518" s="24" t="s">
        <v>3193</v>
      </c>
      <c r="G518" s="12">
        <f>+SUMIFS('BLG1222'!$I:$I,'BLG1222'!$A:$A,'ALL 2022'!$2:$2,'BLG1222'!$D:$D,'ALL 2022'!$D:$D)</f>
        <v>0</v>
      </c>
      <c r="H518" s="12">
        <f>+SUMIFS('BLG1222'!$I:$I,'BLG1222'!$A:$A,'ALL 2022'!$2:$2,'BLG1222'!$D:$D,'ALL 2022'!$D:$D)</f>
        <v>0</v>
      </c>
      <c r="I518" s="12">
        <f>+SUMIFS('BLG1222'!$I:$I,'BLG1222'!$A:$A,'ALL 2022'!$2:$2,'BLG1222'!$D:$D,'ALL 2022'!$D:$D)</f>
        <v>0</v>
      </c>
      <c r="J518" s="12">
        <f>+SUMIFS('BLG1222'!$I:$I,'BLG1222'!$A:$A,'ALL 2022'!$2:$2,'BLG1222'!$D:$D,'ALL 2022'!$D:$D)</f>
        <v>0</v>
      </c>
      <c r="K518" s="12">
        <f>+SUMIFS('BLG1222'!$I:$I,'BLG1222'!$A:$A,'ALL 2022'!$2:$2,'BLG1222'!$D:$D,'ALL 2022'!$D:$D)</f>
        <v>0</v>
      </c>
      <c r="L518" s="12">
        <f>+SUMIFS('BLG1222'!$I:$I,'BLG1222'!$A:$A,'ALL 2022'!$2:$2,'BLG1222'!$D:$D,'ALL 2022'!$D:$D)</f>
        <v>0</v>
      </c>
      <c r="M518" s="12">
        <f>+SUMIFS('BLG1222'!$I:$I,'BLG1222'!$A:$A,'ALL 2022'!$2:$2,'BLG1222'!$D:$D,'ALL 2022'!$D:$D)</f>
        <v>0</v>
      </c>
      <c r="N518" s="12">
        <f>+SUMIFS('BLG1222'!$I:$I,'BLG1222'!$A:$A,'ALL 2022'!$2:$2,'BLG1222'!$D:$D,'ALL 2022'!$D:$D)</f>
        <v>0</v>
      </c>
      <c r="O518" s="12">
        <f>+SUMIFS('BLG1222'!$I:$I,'BLG1222'!$A:$A,'ALL 2022'!$2:$2,'BLG1222'!$D:$D,'ALL 2022'!$D:$D)</f>
        <v>0</v>
      </c>
      <c r="P518" s="12">
        <f>+SUMIFS('BLG1222'!$I:$I,'BLG1222'!$A:$A,'ALL 2022'!$2:$2,'BLG1222'!$D:$D,'ALL 2022'!$D:$D)</f>
        <v>0</v>
      </c>
      <c r="Q518" s="12">
        <f>+SUMIFS('BLG1222'!$I:$I,'BLG1222'!$A:$A,'ALL 2022'!$2:$2,'BLG1222'!$D:$D,'ALL 2022'!$D:$D)</f>
        <v>0</v>
      </c>
      <c r="R518" s="12">
        <f>+SUMIFS('BLG1222'!$I:$I,'BLG1222'!$A:$A,'ALL 2022'!$2:$2,'BLG1222'!$D:$D,'ALL 2022'!$D:$D)</f>
        <v>0</v>
      </c>
      <c r="S518" s="12">
        <f>+SUMIFS('BLG1222'!$I:$I,'BLG1222'!$A:$A,'ALL 2022'!$2:$2,'BLG1222'!$D:$D,'ALL 2022'!$D:$D)</f>
        <v>0</v>
      </c>
      <c r="T518" s="12">
        <f>+SUMIFS('BLG1222'!$I:$I,'BLG1222'!$A:$A,'ALL 2022'!$2:$2,'BLG1222'!$D:$D,'ALL 2022'!$D:$D)</f>
        <v>0</v>
      </c>
      <c r="U518" s="12">
        <f>+SUMIFS('BLG1222'!$I:$I,'BLG1222'!$A:$A,'ALL 2022'!$2:$2,'BLG1222'!$D:$D,'ALL 2022'!$D:$D)</f>
        <v>0</v>
      </c>
      <c r="V518" s="12">
        <f>+SUMIFS('BLG1222'!$I:$I,'BLG1222'!$A:$A,'ALL 2022'!$2:$2,'BLG1222'!$D:$D,'ALL 2022'!$D:$D)</f>
        <v>0</v>
      </c>
      <c r="W518" s="12">
        <f>+SUMIFS('BLG1222'!$I:$I,'BLG1222'!$A:$A,'ALL 2022'!$2:$2,'BLG1222'!$D:$D,'ALL 2022'!$D:$D)</f>
        <v>0</v>
      </c>
      <c r="X518" s="12">
        <f>+SUMIFS('BLG1222'!$I:$I,'BLG1222'!$A:$A,'ALL 2022'!$2:$2,'BLG1222'!$D:$D,'ALL 2022'!$D:$D)</f>
        <v>0</v>
      </c>
      <c r="Y518" s="12">
        <f>+SUMIFS('BLG1222'!$I:$I,'BLG1222'!$A:$A,'ALL 2022'!$2:$2,'BLG1222'!$D:$D,'ALL 2022'!$D:$D)</f>
        <v>0</v>
      </c>
      <c r="Z518" s="12">
        <f>+SUMIFS('BLG1222'!$I:$I,'BLG1222'!$A:$A,'ALL 2022'!$2:$2,'BLG1222'!$D:$D,'ALL 2022'!$D:$D)</f>
        <v>0</v>
      </c>
      <c r="AA518" s="12">
        <f>+SUMIFS('BLG1222'!$I:$I,'BLG1222'!$A:$A,'ALL 2022'!$2:$2,'BLG1222'!$D:$D,'ALL 2022'!$D:$D)</f>
        <v>0</v>
      </c>
      <c r="AB518" s="12">
        <f>+SUMIFS('BLG1222'!$I:$I,'BLG1222'!$A:$A,'ALL 2022'!$2:$2,'BLG1222'!$D:$D,'ALL 2022'!$D:$D)</f>
        <v>0</v>
      </c>
      <c r="AC518" s="12">
        <f>+SUMIFS('BLG1222'!$I:$I,'BLG1222'!$A:$A,'ALL 2022'!$2:$2,'BLG1222'!$D:$D,'ALL 2022'!$D:$D)</f>
        <v>0</v>
      </c>
      <c r="AD518" s="12">
        <f>+SUMIFS('BLG1222'!$I:$I,'BLG1222'!$A:$A,'ALL 2022'!$2:$2,'BLG1222'!$D:$D,'ALL 2022'!$D:$D)</f>
        <v>0</v>
      </c>
      <c r="AE518" s="12">
        <f>+SUMIFS('BLG1222'!$I:$I,'BLG1222'!$A:$A,'ALL 2022'!$2:$2,'BLG1222'!$D:$D,'ALL 2022'!$D:$D)</f>
        <v>0</v>
      </c>
      <c r="AF518" s="12">
        <f>+SUMIFS('BLG1222'!$I:$I,'BLG1222'!$A:$A,'ALL 2022'!$2:$2,'BLG1222'!$D:$D,'ALL 2022'!$D:$D)</f>
        <v>0</v>
      </c>
      <c r="AG518" s="12">
        <f>+SUMIFS('BLG1222'!$I:$I,'BLG1222'!$A:$A,'ALL 2022'!$2:$2,'BLG1222'!$D:$D,'ALL 2022'!$D:$D)</f>
        <v>0</v>
      </c>
      <c r="AH518" s="12">
        <f>+SUMIFS('BLG1222'!$I:$I,'BLG1222'!$A:$A,'ALL 2022'!$2:$2,'BLG1222'!$D:$D,'ALL 2022'!$D:$D)</f>
        <v>0</v>
      </c>
      <c r="AI518" s="12">
        <f>+SUMIFS('BLG1222'!$I:$I,'BLG1222'!$A:$A,'ALL 2022'!$2:$2,'BLG1222'!$D:$D,'ALL 2022'!$D:$D)</f>
        <v>0</v>
      </c>
      <c r="AJ518" s="12">
        <f>+SUMIFS('BLG1222'!$I:$I,'BLG1222'!$A:$A,'ALL 2022'!$2:$2,'BLG1222'!$D:$D,'ALL 2022'!$D:$D)</f>
        <v>0</v>
      </c>
      <c r="AK518" s="12">
        <f>+SUMIFS('BLG1222'!$I:$I,'BLG1222'!$A:$A,'ALL 2022'!$2:$2,'BLG1222'!$D:$D,'ALL 2022'!$D:$D)</f>
        <v>0</v>
      </c>
      <c r="AL518" s="12">
        <f>+SUMIFS('BLG1222'!$I:$I,'BLG1222'!$A:$A,'ALL 2022'!$2:$2,'BLG1222'!$D:$D,'ALL 2022'!$D:$D)</f>
        <v>0</v>
      </c>
      <c r="AM518" s="12">
        <f>+SUMIFS('BLG1222'!$I:$I,'BLG1222'!$A:$A,'ALL 2022'!$2:$2,'BLG1222'!$D:$D,'ALL 2022'!$D:$D)</f>
        <v>0</v>
      </c>
      <c r="AN518" s="12">
        <f>+SUMIFS('BLG1222'!$I:$I,'BLG1222'!$A:$A,'ALL 2022'!$2:$2,'BLG1222'!$D:$D,'ALL 2022'!$D:$D)</f>
        <v>0</v>
      </c>
      <c r="AO518" s="12">
        <f>+SUMIFS('BLG1222'!$I:$I,'BLG1222'!$A:$A,'ALL 2022'!$2:$2,'BLG1222'!$D:$D,'ALL 2022'!$D:$D)</f>
        <v>0</v>
      </c>
      <c r="AP518" s="12">
        <f>+SUMIFS('BLG1222'!$I:$I,'BLG1222'!$A:$A,'ALL 2022'!$2:$2,'BLG1222'!$D:$D,'ALL 2022'!$D:$D)</f>
        <v>0</v>
      </c>
      <c r="AQ518" s="164">
        <f t="shared" si="55"/>
        <v>0</v>
      </c>
      <c r="AR518" s="165">
        <f t="shared" si="56"/>
        <v>0</v>
      </c>
    </row>
    <row r="519" spans="1:44" hidden="1" x14ac:dyDescent="0.25">
      <c r="A519" s="11" t="str">
        <f t="shared" si="52"/>
        <v>6</v>
      </c>
      <c r="B519" s="11" t="str">
        <f t="shared" si="53"/>
        <v>61</v>
      </c>
      <c r="C519" s="11" t="str">
        <f t="shared" si="54"/>
        <v>613</v>
      </c>
      <c r="D519" s="23">
        <v>61302500</v>
      </c>
      <c r="E519" s="196" t="s">
        <v>3273</v>
      </c>
      <c r="F519" s="24" t="s">
        <v>3194</v>
      </c>
      <c r="G519" s="12">
        <f>+SUMIFS('BLG1222'!$I:$I,'BLG1222'!$A:$A,'ALL 2022'!$2:$2,'BLG1222'!$D:$D,'ALL 2022'!$D:$D)</f>
        <v>0</v>
      </c>
      <c r="H519" s="12">
        <f>+SUMIFS('BLG1222'!$I:$I,'BLG1222'!$A:$A,'ALL 2022'!$2:$2,'BLG1222'!$D:$D,'ALL 2022'!$D:$D)</f>
        <v>0</v>
      </c>
      <c r="I519" s="12">
        <f>+SUMIFS('BLG1222'!$I:$I,'BLG1222'!$A:$A,'ALL 2022'!$2:$2,'BLG1222'!$D:$D,'ALL 2022'!$D:$D)</f>
        <v>0</v>
      </c>
      <c r="J519" s="12">
        <f>+SUMIFS('BLG1222'!$I:$I,'BLG1222'!$A:$A,'ALL 2022'!$2:$2,'BLG1222'!$D:$D,'ALL 2022'!$D:$D)</f>
        <v>0</v>
      </c>
      <c r="K519" s="12">
        <f>+SUMIFS('BLG1222'!$I:$I,'BLG1222'!$A:$A,'ALL 2022'!$2:$2,'BLG1222'!$D:$D,'ALL 2022'!$D:$D)</f>
        <v>0</v>
      </c>
      <c r="L519" s="12">
        <f>+SUMIFS('BLG1222'!$I:$I,'BLG1222'!$A:$A,'ALL 2022'!$2:$2,'BLG1222'!$D:$D,'ALL 2022'!$D:$D)</f>
        <v>0</v>
      </c>
      <c r="M519" s="12">
        <f>+SUMIFS('BLG1222'!$I:$I,'BLG1222'!$A:$A,'ALL 2022'!$2:$2,'BLG1222'!$D:$D,'ALL 2022'!$D:$D)</f>
        <v>0</v>
      </c>
      <c r="N519" s="12">
        <f>+SUMIFS('BLG1222'!$I:$I,'BLG1222'!$A:$A,'ALL 2022'!$2:$2,'BLG1222'!$D:$D,'ALL 2022'!$D:$D)</f>
        <v>0</v>
      </c>
      <c r="O519" s="12">
        <f>+SUMIFS('BLG1222'!$I:$I,'BLG1222'!$A:$A,'ALL 2022'!$2:$2,'BLG1222'!$D:$D,'ALL 2022'!$D:$D)</f>
        <v>0</v>
      </c>
      <c r="P519" s="12">
        <f>+SUMIFS('BLG1222'!$I:$I,'BLG1222'!$A:$A,'ALL 2022'!$2:$2,'BLG1222'!$D:$D,'ALL 2022'!$D:$D)</f>
        <v>0</v>
      </c>
      <c r="Q519" s="12">
        <f>+SUMIFS('BLG1222'!$I:$I,'BLG1222'!$A:$A,'ALL 2022'!$2:$2,'BLG1222'!$D:$D,'ALL 2022'!$D:$D)</f>
        <v>0</v>
      </c>
      <c r="R519" s="12">
        <f>+SUMIFS('BLG1222'!$I:$I,'BLG1222'!$A:$A,'ALL 2022'!$2:$2,'BLG1222'!$D:$D,'ALL 2022'!$D:$D)</f>
        <v>0</v>
      </c>
      <c r="S519" s="12">
        <f>+SUMIFS('BLG1222'!$I:$I,'BLG1222'!$A:$A,'ALL 2022'!$2:$2,'BLG1222'!$D:$D,'ALL 2022'!$D:$D)</f>
        <v>0</v>
      </c>
      <c r="T519" s="12">
        <f>+SUMIFS('BLG1222'!$I:$I,'BLG1222'!$A:$A,'ALL 2022'!$2:$2,'BLG1222'!$D:$D,'ALL 2022'!$D:$D)</f>
        <v>0</v>
      </c>
      <c r="U519" s="12">
        <f>+SUMIFS('BLG1222'!$I:$I,'BLG1222'!$A:$A,'ALL 2022'!$2:$2,'BLG1222'!$D:$D,'ALL 2022'!$D:$D)</f>
        <v>0</v>
      </c>
      <c r="V519" s="12">
        <f>+SUMIFS('BLG1222'!$I:$I,'BLG1222'!$A:$A,'ALL 2022'!$2:$2,'BLG1222'!$D:$D,'ALL 2022'!$D:$D)</f>
        <v>0</v>
      </c>
      <c r="W519" s="12">
        <f>+SUMIFS('BLG1222'!$I:$I,'BLG1222'!$A:$A,'ALL 2022'!$2:$2,'BLG1222'!$D:$D,'ALL 2022'!$D:$D)</f>
        <v>0</v>
      </c>
      <c r="X519" s="12">
        <f>+SUMIFS('BLG1222'!$I:$I,'BLG1222'!$A:$A,'ALL 2022'!$2:$2,'BLG1222'!$D:$D,'ALL 2022'!$D:$D)</f>
        <v>0</v>
      </c>
      <c r="Y519" s="12">
        <f>+SUMIFS('BLG1222'!$I:$I,'BLG1222'!$A:$A,'ALL 2022'!$2:$2,'BLG1222'!$D:$D,'ALL 2022'!$D:$D)</f>
        <v>0</v>
      </c>
      <c r="Z519" s="12">
        <f>+SUMIFS('BLG1222'!$I:$I,'BLG1222'!$A:$A,'ALL 2022'!$2:$2,'BLG1222'!$D:$D,'ALL 2022'!$D:$D)</f>
        <v>0</v>
      </c>
      <c r="AA519" s="12">
        <f>+SUMIFS('BLG1222'!$I:$I,'BLG1222'!$A:$A,'ALL 2022'!$2:$2,'BLG1222'!$D:$D,'ALL 2022'!$D:$D)</f>
        <v>0</v>
      </c>
      <c r="AB519" s="12">
        <f>+SUMIFS('BLG1222'!$I:$I,'BLG1222'!$A:$A,'ALL 2022'!$2:$2,'BLG1222'!$D:$D,'ALL 2022'!$D:$D)</f>
        <v>0</v>
      </c>
      <c r="AC519" s="12">
        <f>+SUMIFS('BLG1222'!$I:$I,'BLG1222'!$A:$A,'ALL 2022'!$2:$2,'BLG1222'!$D:$D,'ALL 2022'!$D:$D)</f>
        <v>0</v>
      </c>
      <c r="AD519" s="12">
        <f>+SUMIFS('BLG1222'!$I:$I,'BLG1222'!$A:$A,'ALL 2022'!$2:$2,'BLG1222'!$D:$D,'ALL 2022'!$D:$D)</f>
        <v>0</v>
      </c>
      <c r="AE519" s="12">
        <f>+SUMIFS('BLG1222'!$I:$I,'BLG1222'!$A:$A,'ALL 2022'!$2:$2,'BLG1222'!$D:$D,'ALL 2022'!$D:$D)</f>
        <v>0</v>
      </c>
      <c r="AF519" s="12">
        <f>+SUMIFS('BLG1222'!$I:$I,'BLG1222'!$A:$A,'ALL 2022'!$2:$2,'BLG1222'!$D:$D,'ALL 2022'!$D:$D)</f>
        <v>0</v>
      </c>
      <c r="AG519" s="12">
        <f>+SUMIFS('BLG1222'!$I:$I,'BLG1222'!$A:$A,'ALL 2022'!$2:$2,'BLG1222'!$D:$D,'ALL 2022'!$D:$D)</f>
        <v>0</v>
      </c>
      <c r="AH519" s="12">
        <f>+SUMIFS('BLG1222'!$I:$I,'BLG1222'!$A:$A,'ALL 2022'!$2:$2,'BLG1222'!$D:$D,'ALL 2022'!$D:$D)</f>
        <v>0</v>
      </c>
      <c r="AI519" s="12">
        <f>+SUMIFS('BLG1222'!$I:$I,'BLG1222'!$A:$A,'ALL 2022'!$2:$2,'BLG1222'!$D:$D,'ALL 2022'!$D:$D)</f>
        <v>0</v>
      </c>
      <c r="AJ519" s="12">
        <f>+SUMIFS('BLG1222'!$I:$I,'BLG1222'!$A:$A,'ALL 2022'!$2:$2,'BLG1222'!$D:$D,'ALL 2022'!$D:$D)</f>
        <v>0</v>
      </c>
      <c r="AK519" s="12">
        <f>+SUMIFS('BLG1222'!$I:$I,'BLG1222'!$A:$A,'ALL 2022'!$2:$2,'BLG1222'!$D:$D,'ALL 2022'!$D:$D)</f>
        <v>0</v>
      </c>
      <c r="AL519" s="12">
        <f>+SUMIFS('BLG1222'!$I:$I,'BLG1222'!$A:$A,'ALL 2022'!$2:$2,'BLG1222'!$D:$D,'ALL 2022'!$D:$D)</f>
        <v>0</v>
      </c>
      <c r="AM519" s="12">
        <f>+SUMIFS('BLG1222'!$I:$I,'BLG1222'!$A:$A,'ALL 2022'!$2:$2,'BLG1222'!$D:$D,'ALL 2022'!$D:$D)</f>
        <v>0</v>
      </c>
      <c r="AN519" s="12">
        <f>+SUMIFS('BLG1222'!$I:$I,'BLG1222'!$A:$A,'ALL 2022'!$2:$2,'BLG1222'!$D:$D,'ALL 2022'!$D:$D)</f>
        <v>0</v>
      </c>
      <c r="AO519" s="12">
        <f>+SUMIFS('BLG1222'!$I:$I,'BLG1222'!$A:$A,'ALL 2022'!$2:$2,'BLG1222'!$D:$D,'ALL 2022'!$D:$D)</f>
        <v>0</v>
      </c>
      <c r="AP519" s="12">
        <f>+SUMIFS('BLG1222'!$I:$I,'BLG1222'!$A:$A,'ALL 2022'!$2:$2,'BLG1222'!$D:$D,'ALL 2022'!$D:$D)</f>
        <v>0</v>
      </c>
      <c r="AQ519" s="164">
        <f t="shared" si="55"/>
        <v>0</v>
      </c>
      <c r="AR519" s="165">
        <f t="shared" si="56"/>
        <v>0</v>
      </c>
    </row>
    <row r="520" spans="1:44" hidden="1" x14ac:dyDescent="0.25">
      <c r="A520" s="11" t="str">
        <f t="shared" si="52"/>
        <v>6</v>
      </c>
      <c r="B520" s="11" t="str">
        <f t="shared" si="53"/>
        <v>61</v>
      </c>
      <c r="C520" s="11" t="str">
        <f t="shared" si="54"/>
        <v>613</v>
      </c>
      <c r="D520" s="23">
        <v>61302600</v>
      </c>
      <c r="E520" s="196" t="s">
        <v>3273</v>
      </c>
      <c r="F520" s="24" t="s">
        <v>3195</v>
      </c>
      <c r="G520" s="12">
        <f>+SUMIFS('BLG1222'!$I:$I,'BLG1222'!$A:$A,'ALL 2022'!$2:$2,'BLG1222'!$D:$D,'ALL 2022'!$D:$D)</f>
        <v>0</v>
      </c>
      <c r="H520" s="12">
        <f>+SUMIFS('BLG1222'!$I:$I,'BLG1222'!$A:$A,'ALL 2022'!$2:$2,'BLG1222'!$D:$D,'ALL 2022'!$D:$D)</f>
        <v>0</v>
      </c>
      <c r="I520" s="12">
        <f>+SUMIFS('BLG1222'!$I:$I,'BLG1222'!$A:$A,'ALL 2022'!$2:$2,'BLG1222'!$D:$D,'ALL 2022'!$D:$D)</f>
        <v>0</v>
      </c>
      <c r="J520" s="12">
        <f>+SUMIFS('BLG1222'!$I:$I,'BLG1222'!$A:$A,'ALL 2022'!$2:$2,'BLG1222'!$D:$D,'ALL 2022'!$D:$D)</f>
        <v>0</v>
      </c>
      <c r="K520" s="12">
        <f>+SUMIFS('BLG1222'!$I:$I,'BLG1222'!$A:$A,'ALL 2022'!$2:$2,'BLG1222'!$D:$D,'ALL 2022'!$D:$D)</f>
        <v>0</v>
      </c>
      <c r="L520" s="12">
        <f>+SUMIFS('BLG1222'!$I:$I,'BLG1222'!$A:$A,'ALL 2022'!$2:$2,'BLG1222'!$D:$D,'ALL 2022'!$D:$D)</f>
        <v>0</v>
      </c>
      <c r="M520" s="12">
        <f>+SUMIFS('BLG1222'!$I:$I,'BLG1222'!$A:$A,'ALL 2022'!$2:$2,'BLG1222'!$D:$D,'ALL 2022'!$D:$D)</f>
        <v>0</v>
      </c>
      <c r="N520" s="12">
        <f>+SUMIFS('BLG1222'!$I:$I,'BLG1222'!$A:$A,'ALL 2022'!$2:$2,'BLG1222'!$D:$D,'ALL 2022'!$D:$D)</f>
        <v>0</v>
      </c>
      <c r="O520" s="12">
        <f>+SUMIFS('BLG1222'!$I:$I,'BLG1222'!$A:$A,'ALL 2022'!$2:$2,'BLG1222'!$D:$D,'ALL 2022'!$D:$D)</f>
        <v>0</v>
      </c>
      <c r="P520" s="12">
        <f>+SUMIFS('BLG1222'!$I:$I,'BLG1222'!$A:$A,'ALL 2022'!$2:$2,'BLG1222'!$D:$D,'ALL 2022'!$D:$D)</f>
        <v>0</v>
      </c>
      <c r="Q520" s="12">
        <f>+SUMIFS('BLG1222'!$I:$I,'BLG1222'!$A:$A,'ALL 2022'!$2:$2,'BLG1222'!$D:$D,'ALL 2022'!$D:$D)</f>
        <v>0</v>
      </c>
      <c r="R520" s="12">
        <f>+SUMIFS('BLG1222'!$I:$I,'BLG1222'!$A:$A,'ALL 2022'!$2:$2,'BLG1222'!$D:$D,'ALL 2022'!$D:$D)</f>
        <v>0</v>
      </c>
      <c r="S520" s="12">
        <f>+SUMIFS('BLG1222'!$I:$I,'BLG1222'!$A:$A,'ALL 2022'!$2:$2,'BLG1222'!$D:$D,'ALL 2022'!$D:$D)</f>
        <v>0</v>
      </c>
      <c r="T520" s="12">
        <f>+SUMIFS('BLG1222'!$I:$I,'BLG1222'!$A:$A,'ALL 2022'!$2:$2,'BLG1222'!$D:$D,'ALL 2022'!$D:$D)</f>
        <v>0</v>
      </c>
      <c r="U520" s="12">
        <f>+SUMIFS('BLG1222'!$I:$I,'BLG1222'!$A:$A,'ALL 2022'!$2:$2,'BLG1222'!$D:$D,'ALL 2022'!$D:$D)</f>
        <v>0</v>
      </c>
      <c r="V520" s="12">
        <f>+SUMIFS('BLG1222'!$I:$I,'BLG1222'!$A:$A,'ALL 2022'!$2:$2,'BLG1222'!$D:$D,'ALL 2022'!$D:$D)</f>
        <v>0</v>
      </c>
      <c r="W520" s="12">
        <f>+SUMIFS('BLG1222'!$I:$I,'BLG1222'!$A:$A,'ALL 2022'!$2:$2,'BLG1222'!$D:$D,'ALL 2022'!$D:$D)</f>
        <v>0</v>
      </c>
      <c r="X520" s="12">
        <f>+SUMIFS('BLG1222'!$I:$I,'BLG1222'!$A:$A,'ALL 2022'!$2:$2,'BLG1222'!$D:$D,'ALL 2022'!$D:$D)</f>
        <v>0</v>
      </c>
      <c r="Y520" s="12">
        <f>+SUMIFS('BLG1222'!$I:$I,'BLG1222'!$A:$A,'ALL 2022'!$2:$2,'BLG1222'!$D:$D,'ALL 2022'!$D:$D)</f>
        <v>0</v>
      </c>
      <c r="Z520" s="12">
        <f>+SUMIFS('BLG1222'!$I:$I,'BLG1222'!$A:$A,'ALL 2022'!$2:$2,'BLG1222'!$D:$D,'ALL 2022'!$D:$D)</f>
        <v>0</v>
      </c>
      <c r="AA520" s="12">
        <f>+SUMIFS('BLG1222'!$I:$I,'BLG1222'!$A:$A,'ALL 2022'!$2:$2,'BLG1222'!$D:$D,'ALL 2022'!$D:$D)</f>
        <v>0</v>
      </c>
      <c r="AB520" s="12">
        <f>+SUMIFS('BLG1222'!$I:$I,'BLG1222'!$A:$A,'ALL 2022'!$2:$2,'BLG1222'!$D:$D,'ALL 2022'!$D:$D)</f>
        <v>0</v>
      </c>
      <c r="AC520" s="12">
        <f>+SUMIFS('BLG1222'!$I:$I,'BLG1222'!$A:$A,'ALL 2022'!$2:$2,'BLG1222'!$D:$D,'ALL 2022'!$D:$D)</f>
        <v>0</v>
      </c>
      <c r="AD520" s="12">
        <f>+SUMIFS('BLG1222'!$I:$I,'BLG1222'!$A:$A,'ALL 2022'!$2:$2,'BLG1222'!$D:$D,'ALL 2022'!$D:$D)</f>
        <v>0</v>
      </c>
      <c r="AE520" s="12">
        <f>+SUMIFS('BLG1222'!$I:$I,'BLG1222'!$A:$A,'ALL 2022'!$2:$2,'BLG1222'!$D:$D,'ALL 2022'!$D:$D)</f>
        <v>0</v>
      </c>
      <c r="AF520" s="12">
        <f>+SUMIFS('BLG1222'!$I:$I,'BLG1222'!$A:$A,'ALL 2022'!$2:$2,'BLG1222'!$D:$D,'ALL 2022'!$D:$D)</f>
        <v>0</v>
      </c>
      <c r="AG520" s="12">
        <f>+SUMIFS('BLG1222'!$I:$I,'BLG1222'!$A:$A,'ALL 2022'!$2:$2,'BLG1222'!$D:$D,'ALL 2022'!$D:$D)</f>
        <v>0</v>
      </c>
      <c r="AH520" s="12">
        <f>+SUMIFS('BLG1222'!$I:$I,'BLG1222'!$A:$A,'ALL 2022'!$2:$2,'BLG1222'!$D:$D,'ALL 2022'!$D:$D)</f>
        <v>0</v>
      </c>
      <c r="AI520" s="12">
        <f>+SUMIFS('BLG1222'!$I:$I,'BLG1222'!$A:$A,'ALL 2022'!$2:$2,'BLG1222'!$D:$D,'ALL 2022'!$D:$D)</f>
        <v>0</v>
      </c>
      <c r="AJ520" s="12">
        <f>+SUMIFS('BLG1222'!$I:$I,'BLG1222'!$A:$A,'ALL 2022'!$2:$2,'BLG1222'!$D:$D,'ALL 2022'!$D:$D)</f>
        <v>0</v>
      </c>
      <c r="AK520" s="12">
        <f>+SUMIFS('BLG1222'!$I:$I,'BLG1222'!$A:$A,'ALL 2022'!$2:$2,'BLG1222'!$D:$D,'ALL 2022'!$D:$D)</f>
        <v>0</v>
      </c>
      <c r="AL520" s="12">
        <f>+SUMIFS('BLG1222'!$I:$I,'BLG1222'!$A:$A,'ALL 2022'!$2:$2,'BLG1222'!$D:$D,'ALL 2022'!$D:$D)</f>
        <v>0</v>
      </c>
      <c r="AM520" s="12">
        <f>+SUMIFS('BLG1222'!$I:$I,'BLG1222'!$A:$A,'ALL 2022'!$2:$2,'BLG1222'!$D:$D,'ALL 2022'!$D:$D)</f>
        <v>0</v>
      </c>
      <c r="AN520" s="12">
        <f>+SUMIFS('BLG1222'!$I:$I,'BLG1222'!$A:$A,'ALL 2022'!$2:$2,'BLG1222'!$D:$D,'ALL 2022'!$D:$D)</f>
        <v>0</v>
      </c>
      <c r="AO520" s="12">
        <f>+SUMIFS('BLG1222'!$I:$I,'BLG1222'!$A:$A,'ALL 2022'!$2:$2,'BLG1222'!$D:$D,'ALL 2022'!$D:$D)</f>
        <v>0</v>
      </c>
      <c r="AP520" s="12">
        <f>+SUMIFS('BLG1222'!$I:$I,'BLG1222'!$A:$A,'ALL 2022'!$2:$2,'BLG1222'!$D:$D,'ALL 2022'!$D:$D)</f>
        <v>0</v>
      </c>
      <c r="AQ520" s="164">
        <f t="shared" si="55"/>
        <v>0</v>
      </c>
      <c r="AR520" s="165">
        <f t="shared" si="56"/>
        <v>0</v>
      </c>
    </row>
    <row r="521" spans="1:44" hidden="1" x14ac:dyDescent="0.25">
      <c r="A521" s="11" t="str">
        <f t="shared" si="52"/>
        <v>6</v>
      </c>
      <c r="B521" s="11" t="str">
        <f t="shared" si="53"/>
        <v>61</v>
      </c>
      <c r="C521" s="11" t="str">
        <f t="shared" si="54"/>
        <v>613</v>
      </c>
      <c r="D521" s="23">
        <v>61303000</v>
      </c>
      <c r="E521" s="196" t="s">
        <v>3273</v>
      </c>
      <c r="F521" s="24" t="s">
        <v>406</v>
      </c>
      <c r="G521" s="12">
        <f>+SUMIFS('BLG1222'!$I:$I,'BLG1222'!$A:$A,'ALL 2022'!$2:$2,'BLG1222'!$D:$D,'ALL 2022'!$D:$D)</f>
        <v>143404275.90000001</v>
      </c>
      <c r="H521" s="12">
        <f>+SUMIFS('BLG1222'!$I:$I,'BLG1222'!$A:$A,'ALL 2022'!$2:$2,'BLG1222'!$D:$D,'ALL 2022'!$D:$D)</f>
        <v>270048456.76999998</v>
      </c>
      <c r="I521" s="12">
        <f>+SUMIFS('BLG1222'!$I:$I,'BLG1222'!$A:$A,'ALL 2022'!$2:$2,'BLG1222'!$D:$D,'ALL 2022'!$D:$D)</f>
        <v>332690477.13</v>
      </c>
      <c r="J521" s="12">
        <f>+SUMIFS('BLG1222'!$I:$I,'BLG1222'!$A:$A,'ALL 2022'!$2:$2,'BLG1222'!$D:$D,'ALL 2022'!$D:$D)</f>
        <v>563121727.20000005</v>
      </c>
      <c r="K521" s="12">
        <f>+SUMIFS('BLG1222'!$I:$I,'BLG1222'!$A:$A,'ALL 2022'!$2:$2,'BLG1222'!$D:$D,'ALL 2022'!$D:$D)</f>
        <v>314725856.82999998</v>
      </c>
      <c r="L521" s="12">
        <f>+SUMIFS('BLG1222'!$I:$I,'BLG1222'!$A:$A,'ALL 2022'!$2:$2,'BLG1222'!$D:$D,'ALL 2022'!$D:$D)</f>
        <v>14708768.779999999</v>
      </c>
      <c r="M521" s="12">
        <f>+SUMIFS('BLG1222'!$I:$I,'BLG1222'!$A:$A,'ALL 2022'!$2:$2,'BLG1222'!$D:$D,'ALL 2022'!$D:$D)</f>
        <v>0</v>
      </c>
      <c r="N521" s="12">
        <f>+SUMIFS('BLG1222'!$I:$I,'BLG1222'!$A:$A,'ALL 2022'!$2:$2,'BLG1222'!$D:$D,'ALL 2022'!$D:$D)</f>
        <v>0</v>
      </c>
      <c r="O521" s="12">
        <f>+SUMIFS('BLG1222'!$I:$I,'BLG1222'!$A:$A,'ALL 2022'!$2:$2,'BLG1222'!$D:$D,'ALL 2022'!$D:$D)</f>
        <v>5851450</v>
      </c>
      <c r="P521" s="12">
        <f>+SUMIFS('BLG1222'!$I:$I,'BLG1222'!$A:$A,'ALL 2022'!$2:$2,'BLG1222'!$D:$D,'ALL 2022'!$D:$D)</f>
        <v>0</v>
      </c>
      <c r="Q521" s="12">
        <f>+SUMIFS('BLG1222'!$I:$I,'BLG1222'!$A:$A,'ALL 2022'!$2:$2,'BLG1222'!$D:$D,'ALL 2022'!$D:$D)</f>
        <v>0</v>
      </c>
      <c r="R521" s="12">
        <f>+SUMIFS('BLG1222'!$I:$I,'BLG1222'!$A:$A,'ALL 2022'!$2:$2,'BLG1222'!$D:$D,'ALL 2022'!$D:$D)</f>
        <v>0</v>
      </c>
      <c r="S521" s="12">
        <f>+SUMIFS('BLG1222'!$I:$I,'BLG1222'!$A:$A,'ALL 2022'!$2:$2,'BLG1222'!$D:$D,'ALL 2022'!$D:$D)</f>
        <v>46364595.829999998</v>
      </c>
      <c r="T521" s="12">
        <f>+SUMIFS('BLG1222'!$I:$I,'BLG1222'!$A:$A,'ALL 2022'!$2:$2,'BLG1222'!$D:$D,'ALL 2022'!$D:$D)</f>
        <v>106832039.98</v>
      </c>
      <c r="U521" s="12">
        <f>+SUMIFS('BLG1222'!$I:$I,'BLG1222'!$A:$A,'ALL 2022'!$2:$2,'BLG1222'!$D:$D,'ALL 2022'!$D:$D)</f>
        <v>0</v>
      </c>
      <c r="V521" s="12">
        <f>+SUMIFS('BLG1222'!$I:$I,'BLG1222'!$A:$A,'ALL 2022'!$2:$2,'BLG1222'!$D:$D,'ALL 2022'!$D:$D)</f>
        <v>0</v>
      </c>
      <c r="W521" s="12">
        <f>+SUMIFS('BLG1222'!$I:$I,'BLG1222'!$A:$A,'ALL 2022'!$2:$2,'BLG1222'!$D:$D,'ALL 2022'!$D:$D)</f>
        <v>10229280</v>
      </c>
      <c r="X521" s="12">
        <f>+SUMIFS('BLG1222'!$I:$I,'BLG1222'!$A:$A,'ALL 2022'!$2:$2,'BLG1222'!$D:$D,'ALL 2022'!$D:$D)</f>
        <v>0</v>
      </c>
      <c r="Y521" s="12">
        <f>+SUMIFS('BLG1222'!$I:$I,'BLG1222'!$A:$A,'ALL 2022'!$2:$2,'BLG1222'!$D:$D,'ALL 2022'!$D:$D)</f>
        <v>0</v>
      </c>
      <c r="Z521" s="12">
        <f>+SUMIFS('BLG1222'!$I:$I,'BLG1222'!$A:$A,'ALL 2022'!$2:$2,'BLG1222'!$D:$D,'ALL 2022'!$D:$D)</f>
        <v>0</v>
      </c>
      <c r="AA521" s="12">
        <f>+SUMIFS('BLG1222'!$I:$I,'BLG1222'!$A:$A,'ALL 2022'!$2:$2,'BLG1222'!$D:$D,'ALL 2022'!$D:$D)</f>
        <v>0</v>
      </c>
      <c r="AB521" s="12">
        <f>+SUMIFS('BLG1222'!$I:$I,'BLG1222'!$A:$A,'ALL 2022'!$2:$2,'BLG1222'!$D:$D,'ALL 2022'!$D:$D)</f>
        <v>334759560.76999998</v>
      </c>
      <c r="AC521" s="12">
        <f>+SUMIFS('BLG1222'!$I:$I,'BLG1222'!$A:$A,'ALL 2022'!$2:$2,'BLG1222'!$D:$D,'ALL 2022'!$D:$D)</f>
        <v>3647070.54</v>
      </c>
      <c r="AD521" s="12">
        <f>+SUMIFS('BLG1222'!$I:$I,'BLG1222'!$A:$A,'ALL 2022'!$2:$2,'BLG1222'!$D:$D,'ALL 2022'!$D:$D)</f>
        <v>0</v>
      </c>
      <c r="AE521" s="12">
        <f>+SUMIFS('BLG1222'!$I:$I,'BLG1222'!$A:$A,'ALL 2022'!$2:$2,'BLG1222'!$D:$D,'ALL 2022'!$D:$D)</f>
        <v>0</v>
      </c>
      <c r="AF521" s="12">
        <f>+SUMIFS('BLG1222'!$I:$I,'BLG1222'!$A:$A,'ALL 2022'!$2:$2,'BLG1222'!$D:$D,'ALL 2022'!$D:$D)</f>
        <v>0</v>
      </c>
      <c r="AG521" s="12">
        <f>+SUMIFS('BLG1222'!$I:$I,'BLG1222'!$A:$A,'ALL 2022'!$2:$2,'BLG1222'!$D:$D,'ALL 2022'!$D:$D)</f>
        <v>50000</v>
      </c>
      <c r="AH521" s="12">
        <f>+SUMIFS('BLG1222'!$I:$I,'BLG1222'!$A:$A,'ALL 2022'!$2:$2,'BLG1222'!$D:$D,'ALL 2022'!$D:$D)</f>
        <v>0</v>
      </c>
      <c r="AI521" s="12">
        <f>+SUMIFS('BLG1222'!$I:$I,'BLG1222'!$A:$A,'ALL 2022'!$2:$2,'BLG1222'!$D:$D,'ALL 2022'!$D:$D)</f>
        <v>0</v>
      </c>
      <c r="AJ521" s="12">
        <f>+SUMIFS('BLG1222'!$I:$I,'BLG1222'!$A:$A,'ALL 2022'!$2:$2,'BLG1222'!$D:$D,'ALL 2022'!$D:$D)</f>
        <v>0</v>
      </c>
      <c r="AK521" s="12">
        <f>+SUMIFS('BLG1222'!$I:$I,'BLG1222'!$A:$A,'ALL 2022'!$2:$2,'BLG1222'!$D:$D,'ALL 2022'!$D:$D)</f>
        <v>0</v>
      </c>
      <c r="AL521" s="12">
        <f>+SUMIFS('BLG1222'!$I:$I,'BLG1222'!$A:$A,'ALL 2022'!$2:$2,'BLG1222'!$D:$D,'ALL 2022'!$D:$D)</f>
        <v>6147700</v>
      </c>
      <c r="AM521" s="12">
        <f>+SUMIFS('BLG1222'!$I:$I,'BLG1222'!$A:$A,'ALL 2022'!$2:$2,'BLG1222'!$D:$D,'ALL 2022'!$D:$D)</f>
        <v>0</v>
      </c>
      <c r="AN521" s="12">
        <f>+SUMIFS('BLG1222'!$I:$I,'BLG1222'!$A:$A,'ALL 2022'!$2:$2,'BLG1222'!$D:$D,'ALL 2022'!$D:$D)</f>
        <v>0</v>
      </c>
      <c r="AO521" s="12">
        <f>+SUMIFS('BLG1222'!$I:$I,'BLG1222'!$A:$A,'ALL 2022'!$2:$2,'BLG1222'!$D:$D,'ALL 2022'!$D:$D)</f>
        <v>181960997.18000001</v>
      </c>
      <c r="AP521" s="12">
        <f>+SUMIFS('BLG1222'!$I:$I,'BLG1222'!$A:$A,'ALL 2022'!$2:$2,'BLG1222'!$D:$D,'ALL 2022'!$D:$D)</f>
        <v>0</v>
      </c>
      <c r="AQ521" s="164">
        <f t="shared" si="55"/>
        <v>2334542256.9099994</v>
      </c>
      <c r="AR521" s="165">
        <f t="shared" si="56"/>
        <v>493712.08021697967</v>
      </c>
    </row>
    <row r="522" spans="1:44" hidden="1" x14ac:dyDescent="0.25">
      <c r="A522" s="11" t="str">
        <f t="shared" si="52"/>
        <v>6</v>
      </c>
      <c r="B522" s="11" t="str">
        <f t="shared" si="53"/>
        <v>61</v>
      </c>
      <c r="C522" s="11" t="str">
        <f t="shared" si="54"/>
        <v>613</v>
      </c>
      <c r="D522" s="23">
        <v>61304000</v>
      </c>
      <c r="E522" s="196" t="s">
        <v>3273</v>
      </c>
      <c r="F522" s="24" t="s">
        <v>2377</v>
      </c>
      <c r="G522" s="12">
        <f>+SUMIFS('BLG1222'!$I:$I,'BLG1222'!$A:$A,'ALL 2022'!$2:$2,'BLG1222'!$D:$D,'ALL 2022'!$D:$D)</f>
        <v>0</v>
      </c>
      <c r="H522" s="12">
        <f>+SUMIFS('BLG1222'!$I:$I,'BLG1222'!$A:$A,'ALL 2022'!$2:$2,'BLG1222'!$D:$D,'ALL 2022'!$D:$D)</f>
        <v>0</v>
      </c>
      <c r="I522" s="12">
        <f>+SUMIFS('BLG1222'!$I:$I,'BLG1222'!$A:$A,'ALL 2022'!$2:$2,'BLG1222'!$D:$D,'ALL 2022'!$D:$D)</f>
        <v>0</v>
      </c>
      <c r="J522" s="12">
        <f>+SUMIFS('BLG1222'!$I:$I,'BLG1222'!$A:$A,'ALL 2022'!$2:$2,'BLG1222'!$D:$D,'ALL 2022'!$D:$D)</f>
        <v>0</v>
      </c>
      <c r="K522" s="12">
        <f>+SUMIFS('BLG1222'!$I:$I,'BLG1222'!$A:$A,'ALL 2022'!$2:$2,'BLG1222'!$D:$D,'ALL 2022'!$D:$D)</f>
        <v>0</v>
      </c>
      <c r="L522" s="12">
        <f>+SUMIFS('BLG1222'!$I:$I,'BLG1222'!$A:$A,'ALL 2022'!$2:$2,'BLG1222'!$D:$D,'ALL 2022'!$D:$D)</f>
        <v>0</v>
      </c>
      <c r="M522" s="12">
        <f>+SUMIFS('BLG1222'!$I:$I,'BLG1222'!$A:$A,'ALL 2022'!$2:$2,'BLG1222'!$D:$D,'ALL 2022'!$D:$D)</f>
        <v>0</v>
      </c>
      <c r="N522" s="12">
        <f>+SUMIFS('BLG1222'!$I:$I,'BLG1222'!$A:$A,'ALL 2022'!$2:$2,'BLG1222'!$D:$D,'ALL 2022'!$D:$D)</f>
        <v>0</v>
      </c>
      <c r="O522" s="12">
        <f>+SUMIFS('BLG1222'!$I:$I,'BLG1222'!$A:$A,'ALL 2022'!$2:$2,'BLG1222'!$D:$D,'ALL 2022'!$D:$D)</f>
        <v>0</v>
      </c>
      <c r="P522" s="12">
        <f>+SUMIFS('BLG1222'!$I:$I,'BLG1222'!$A:$A,'ALL 2022'!$2:$2,'BLG1222'!$D:$D,'ALL 2022'!$D:$D)</f>
        <v>0</v>
      </c>
      <c r="Q522" s="12">
        <f>+SUMIFS('BLG1222'!$I:$I,'BLG1222'!$A:$A,'ALL 2022'!$2:$2,'BLG1222'!$D:$D,'ALL 2022'!$D:$D)</f>
        <v>0</v>
      </c>
      <c r="R522" s="12">
        <f>+SUMIFS('BLG1222'!$I:$I,'BLG1222'!$A:$A,'ALL 2022'!$2:$2,'BLG1222'!$D:$D,'ALL 2022'!$D:$D)</f>
        <v>0</v>
      </c>
      <c r="S522" s="12">
        <f>+SUMIFS('BLG1222'!$I:$I,'BLG1222'!$A:$A,'ALL 2022'!$2:$2,'BLG1222'!$D:$D,'ALL 2022'!$D:$D)</f>
        <v>224179332.41</v>
      </c>
      <c r="T522" s="12">
        <f>+SUMIFS('BLG1222'!$I:$I,'BLG1222'!$A:$A,'ALL 2022'!$2:$2,'BLG1222'!$D:$D,'ALL 2022'!$D:$D)</f>
        <v>30454366.780000001</v>
      </c>
      <c r="U522" s="12">
        <f>+SUMIFS('BLG1222'!$I:$I,'BLG1222'!$A:$A,'ALL 2022'!$2:$2,'BLG1222'!$D:$D,'ALL 2022'!$D:$D)</f>
        <v>0</v>
      </c>
      <c r="V522" s="12">
        <f>+SUMIFS('BLG1222'!$I:$I,'BLG1222'!$A:$A,'ALL 2022'!$2:$2,'BLG1222'!$D:$D,'ALL 2022'!$D:$D)</f>
        <v>0</v>
      </c>
      <c r="W522" s="12">
        <f>+SUMIFS('BLG1222'!$I:$I,'BLG1222'!$A:$A,'ALL 2022'!$2:$2,'BLG1222'!$D:$D,'ALL 2022'!$D:$D)</f>
        <v>29417.550000000701</v>
      </c>
      <c r="X522" s="12">
        <f>+SUMIFS('BLG1222'!$I:$I,'BLG1222'!$A:$A,'ALL 2022'!$2:$2,'BLG1222'!$D:$D,'ALL 2022'!$D:$D)</f>
        <v>0</v>
      </c>
      <c r="Y522" s="12">
        <f>+SUMIFS('BLG1222'!$I:$I,'BLG1222'!$A:$A,'ALL 2022'!$2:$2,'BLG1222'!$D:$D,'ALL 2022'!$D:$D)</f>
        <v>0</v>
      </c>
      <c r="Z522" s="12">
        <f>+SUMIFS('BLG1222'!$I:$I,'BLG1222'!$A:$A,'ALL 2022'!$2:$2,'BLG1222'!$D:$D,'ALL 2022'!$D:$D)</f>
        <v>0</v>
      </c>
      <c r="AA522" s="12">
        <f>+SUMIFS('BLG1222'!$I:$I,'BLG1222'!$A:$A,'ALL 2022'!$2:$2,'BLG1222'!$D:$D,'ALL 2022'!$D:$D)</f>
        <v>0</v>
      </c>
      <c r="AB522" s="12">
        <f>+SUMIFS('BLG1222'!$I:$I,'BLG1222'!$A:$A,'ALL 2022'!$2:$2,'BLG1222'!$D:$D,'ALL 2022'!$D:$D)</f>
        <v>10710902.74</v>
      </c>
      <c r="AC522" s="12">
        <f>+SUMIFS('BLG1222'!$I:$I,'BLG1222'!$A:$A,'ALL 2022'!$2:$2,'BLG1222'!$D:$D,'ALL 2022'!$D:$D)</f>
        <v>0</v>
      </c>
      <c r="AD522" s="12">
        <f>+SUMIFS('BLG1222'!$I:$I,'BLG1222'!$A:$A,'ALL 2022'!$2:$2,'BLG1222'!$D:$D,'ALL 2022'!$D:$D)</f>
        <v>0</v>
      </c>
      <c r="AE522" s="12">
        <f>+SUMIFS('BLG1222'!$I:$I,'BLG1222'!$A:$A,'ALL 2022'!$2:$2,'BLG1222'!$D:$D,'ALL 2022'!$D:$D)</f>
        <v>0</v>
      </c>
      <c r="AF522" s="12">
        <f>+SUMIFS('BLG1222'!$I:$I,'BLG1222'!$A:$A,'ALL 2022'!$2:$2,'BLG1222'!$D:$D,'ALL 2022'!$D:$D)</f>
        <v>0</v>
      </c>
      <c r="AG522" s="12">
        <f>+SUMIFS('BLG1222'!$I:$I,'BLG1222'!$A:$A,'ALL 2022'!$2:$2,'BLG1222'!$D:$D,'ALL 2022'!$D:$D)</f>
        <v>0</v>
      </c>
      <c r="AH522" s="12">
        <f>+SUMIFS('BLG1222'!$I:$I,'BLG1222'!$A:$A,'ALL 2022'!$2:$2,'BLG1222'!$D:$D,'ALL 2022'!$D:$D)</f>
        <v>0</v>
      </c>
      <c r="AI522" s="12">
        <f>+SUMIFS('BLG1222'!$I:$I,'BLG1222'!$A:$A,'ALL 2022'!$2:$2,'BLG1222'!$D:$D,'ALL 2022'!$D:$D)</f>
        <v>0</v>
      </c>
      <c r="AJ522" s="12">
        <f>+SUMIFS('BLG1222'!$I:$I,'BLG1222'!$A:$A,'ALL 2022'!$2:$2,'BLG1222'!$D:$D,'ALL 2022'!$D:$D)</f>
        <v>0</v>
      </c>
      <c r="AK522" s="12">
        <f>+SUMIFS('BLG1222'!$I:$I,'BLG1222'!$A:$A,'ALL 2022'!$2:$2,'BLG1222'!$D:$D,'ALL 2022'!$D:$D)</f>
        <v>0</v>
      </c>
      <c r="AL522" s="12">
        <f>+SUMIFS('BLG1222'!$I:$I,'BLG1222'!$A:$A,'ALL 2022'!$2:$2,'BLG1222'!$D:$D,'ALL 2022'!$D:$D)</f>
        <v>41293615.539999999</v>
      </c>
      <c r="AM522" s="12">
        <f>+SUMIFS('BLG1222'!$I:$I,'BLG1222'!$A:$A,'ALL 2022'!$2:$2,'BLG1222'!$D:$D,'ALL 2022'!$D:$D)</f>
        <v>0</v>
      </c>
      <c r="AN522" s="12">
        <f>+SUMIFS('BLG1222'!$I:$I,'BLG1222'!$A:$A,'ALL 2022'!$2:$2,'BLG1222'!$D:$D,'ALL 2022'!$D:$D)</f>
        <v>122532634.5</v>
      </c>
      <c r="AO522" s="12">
        <f>+SUMIFS('BLG1222'!$I:$I,'BLG1222'!$A:$A,'ALL 2022'!$2:$2,'BLG1222'!$D:$D,'ALL 2022'!$D:$D)</f>
        <v>0</v>
      </c>
      <c r="AP522" s="12">
        <f>+SUMIFS('BLG1222'!$I:$I,'BLG1222'!$A:$A,'ALL 2022'!$2:$2,'BLG1222'!$D:$D,'ALL 2022'!$D:$D)</f>
        <v>0</v>
      </c>
      <c r="AQ522" s="164">
        <f t="shared" si="55"/>
        <v>429200269.52000004</v>
      </c>
      <c r="AR522" s="165">
        <f t="shared" si="56"/>
        <v>90767.839934017829</v>
      </c>
    </row>
    <row r="523" spans="1:44" hidden="1" x14ac:dyDescent="0.25">
      <c r="A523" s="11" t="str">
        <f t="shared" si="52"/>
        <v>6</v>
      </c>
      <c r="B523" s="11" t="str">
        <f t="shared" si="53"/>
        <v>61</v>
      </c>
      <c r="C523" s="11" t="str">
        <f t="shared" si="54"/>
        <v>614</v>
      </c>
      <c r="D523" s="23">
        <v>61400000</v>
      </c>
      <c r="E523" s="196" t="s">
        <v>3273</v>
      </c>
      <c r="F523" s="24" t="s">
        <v>3348</v>
      </c>
      <c r="G523" s="12">
        <f>+SUMIFS('BLG1222'!$I:$I,'BLG1222'!$A:$A,'ALL 2022'!$2:$2,'BLG1222'!$D:$D,'ALL 2022'!$D:$D)</f>
        <v>0</v>
      </c>
      <c r="H523" s="12">
        <f>+SUMIFS('BLG1222'!$I:$I,'BLG1222'!$A:$A,'ALL 2022'!$2:$2,'BLG1222'!$D:$D,'ALL 2022'!$D:$D)</f>
        <v>0</v>
      </c>
      <c r="I523" s="12">
        <f>+SUMIFS('BLG1222'!$I:$I,'BLG1222'!$A:$A,'ALL 2022'!$2:$2,'BLG1222'!$D:$D,'ALL 2022'!$D:$D)</f>
        <v>0</v>
      </c>
      <c r="J523" s="12">
        <f>+SUMIFS('BLG1222'!$I:$I,'BLG1222'!$A:$A,'ALL 2022'!$2:$2,'BLG1222'!$D:$D,'ALL 2022'!$D:$D)</f>
        <v>0</v>
      </c>
      <c r="K523" s="12">
        <f>+SUMIFS('BLG1222'!$I:$I,'BLG1222'!$A:$A,'ALL 2022'!$2:$2,'BLG1222'!$D:$D,'ALL 2022'!$D:$D)</f>
        <v>0</v>
      </c>
      <c r="L523" s="12">
        <f>+SUMIFS('BLG1222'!$I:$I,'BLG1222'!$A:$A,'ALL 2022'!$2:$2,'BLG1222'!$D:$D,'ALL 2022'!$D:$D)</f>
        <v>0</v>
      </c>
      <c r="M523" s="12">
        <f>+SUMIFS('BLG1222'!$I:$I,'BLG1222'!$A:$A,'ALL 2022'!$2:$2,'BLG1222'!$D:$D,'ALL 2022'!$D:$D)</f>
        <v>40331781.539999999</v>
      </c>
      <c r="N523" s="12">
        <f>+SUMIFS('BLG1222'!$I:$I,'BLG1222'!$A:$A,'ALL 2022'!$2:$2,'BLG1222'!$D:$D,'ALL 2022'!$D:$D)</f>
        <v>0</v>
      </c>
      <c r="O523" s="12">
        <f>+SUMIFS('BLG1222'!$I:$I,'BLG1222'!$A:$A,'ALL 2022'!$2:$2,'BLG1222'!$D:$D,'ALL 2022'!$D:$D)</f>
        <v>2676484.9300000002</v>
      </c>
      <c r="P523" s="12">
        <f>+SUMIFS('BLG1222'!$I:$I,'BLG1222'!$A:$A,'ALL 2022'!$2:$2,'BLG1222'!$D:$D,'ALL 2022'!$D:$D)</f>
        <v>0</v>
      </c>
      <c r="Q523" s="12">
        <f>+SUMIFS('BLG1222'!$I:$I,'BLG1222'!$A:$A,'ALL 2022'!$2:$2,'BLG1222'!$D:$D,'ALL 2022'!$D:$D)</f>
        <v>0</v>
      </c>
      <c r="R523" s="12">
        <f>+SUMIFS('BLG1222'!$I:$I,'BLG1222'!$A:$A,'ALL 2022'!$2:$2,'BLG1222'!$D:$D,'ALL 2022'!$D:$D)</f>
        <v>0</v>
      </c>
      <c r="S523" s="12">
        <f>+SUMIFS('BLG1222'!$I:$I,'BLG1222'!$A:$A,'ALL 2022'!$2:$2,'BLG1222'!$D:$D,'ALL 2022'!$D:$D)</f>
        <v>0</v>
      </c>
      <c r="T523" s="12">
        <f>+SUMIFS('BLG1222'!$I:$I,'BLG1222'!$A:$A,'ALL 2022'!$2:$2,'BLG1222'!$D:$D,'ALL 2022'!$D:$D)</f>
        <v>0</v>
      </c>
      <c r="U523" s="12">
        <f>+SUMIFS('BLG1222'!$I:$I,'BLG1222'!$A:$A,'ALL 2022'!$2:$2,'BLG1222'!$D:$D,'ALL 2022'!$D:$D)</f>
        <v>0</v>
      </c>
      <c r="V523" s="12">
        <f>+SUMIFS('BLG1222'!$I:$I,'BLG1222'!$A:$A,'ALL 2022'!$2:$2,'BLG1222'!$D:$D,'ALL 2022'!$D:$D)</f>
        <v>0</v>
      </c>
      <c r="W523" s="12">
        <f>+SUMIFS('BLG1222'!$I:$I,'BLG1222'!$A:$A,'ALL 2022'!$2:$2,'BLG1222'!$D:$D,'ALL 2022'!$D:$D)</f>
        <v>0</v>
      </c>
      <c r="X523" s="12">
        <f>+SUMIFS('BLG1222'!$I:$I,'BLG1222'!$A:$A,'ALL 2022'!$2:$2,'BLG1222'!$D:$D,'ALL 2022'!$D:$D)</f>
        <v>0</v>
      </c>
      <c r="Y523" s="12">
        <f>+SUMIFS('BLG1222'!$I:$I,'BLG1222'!$A:$A,'ALL 2022'!$2:$2,'BLG1222'!$D:$D,'ALL 2022'!$D:$D)</f>
        <v>0</v>
      </c>
      <c r="Z523" s="12">
        <f>+SUMIFS('BLG1222'!$I:$I,'BLG1222'!$A:$A,'ALL 2022'!$2:$2,'BLG1222'!$D:$D,'ALL 2022'!$D:$D)</f>
        <v>0</v>
      </c>
      <c r="AA523" s="12">
        <f>+SUMIFS('BLG1222'!$I:$I,'BLG1222'!$A:$A,'ALL 2022'!$2:$2,'BLG1222'!$D:$D,'ALL 2022'!$D:$D)</f>
        <v>0</v>
      </c>
      <c r="AB523" s="12">
        <f>+SUMIFS('BLG1222'!$I:$I,'BLG1222'!$A:$A,'ALL 2022'!$2:$2,'BLG1222'!$D:$D,'ALL 2022'!$D:$D)</f>
        <v>0</v>
      </c>
      <c r="AC523" s="12">
        <f>+SUMIFS('BLG1222'!$I:$I,'BLG1222'!$A:$A,'ALL 2022'!$2:$2,'BLG1222'!$D:$D,'ALL 2022'!$D:$D)</f>
        <v>0</v>
      </c>
      <c r="AD523" s="12">
        <f>+SUMIFS('BLG1222'!$I:$I,'BLG1222'!$A:$A,'ALL 2022'!$2:$2,'BLG1222'!$D:$D,'ALL 2022'!$D:$D)</f>
        <v>0</v>
      </c>
      <c r="AE523" s="12">
        <f>+SUMIFS('BLG1222'!$I:$I,'BLG1222'!$A:$A,'ALL 2022'!$2:$2,'BLG1222'!$D:$D,'ALL 2022'!$D:$D)</f>
        <v>0</v>
      </c>
      <c r="AF523" s="12">
        <f>+SUMIFS('BLG1222'!$I:$I,'BLG1222'!$A:$A,'ALL 2022'!$2:$2,'BLG1222'!$D:$D,'ALL 2022'!$D:$D)</f>
        <v>0</v>
      </c>
      <c r="AG523" s="12">
        <f>+SUMIFS('BLG1222'!$I:$I,'BLG1222'!$A:$A,'ALL 2022'!$2:$2,'BLG1222'!$D:$D,'ALL 2022'!$D:$D)</f>
        <v>0</v>
      </c>
      <c r="AH523" s="12">
        <f>+SUMIFS('BLG1222'!$I:$I,'BLG1222'!$A:$A,'ALL 2022'!$2:$2,'BLG1222'!$D:$D,'ALL 2022'!$D:$D)</f>
        <v>0</v>
      </c>
      <c r="AI523" s="12">
        <f>+SUMIFS('BLG1222'!$I:$I,'BLG1222'!$A:$A,'ALL 2022'!$2:$2,'BLG1222'!$D:$D,'ALL 2022'!$D:$D)</f>
        <v>0</v>
      </c>
      <c r="AJ523" s="12">
        <f>+SUMIFS('BLG1222'!$I:$I,'BLG1222'!$A:$A,'ALL 2022'!$2:$2,'BLG1222'!$D:$D,'ALL 2022'!$D:$D)</f>
        <v>0</v>
      </c>
      <c r="AK523" s="12">
        <f>+SUMIFS('BLG1222'!$I:$I,'BLG1222'!$A:$A,'ALL 2022'!$2:$2,'BLG1222'!$D:$D,'ALL 2022'!$D:$D)</f>
        <v>0</v>
      </c>
      <c r="AL523" s="12">
        <f>+SUMIFS('BLG1222'!$I:$I,'BLG1222'!$A:$A,'ALL 2022'!$2:$2,'BLG1222'!$D:$D,'ALL 2022'!$D:$D)</f>
        <v>0</v>
      </c>
      <c r="AM523" s="12">
        <f>+SUMIFS('BLG1222'!$I:$I,'BLG1222'!$A:$A,'ALL 2022'!$2:$2,'BLG1222'!$D:$D,'ALL 2022'!$D:$D)</f>
        <v>0</v>
      </c>
      <c r="AN523" s="12">
        <f>+SUMIFS('BLG1222'!$I:$I,'BLG1222'!$A:$A,'ALL 2022'!$2:$2,'BLG1222'!$D:$D,'ALL 2022'!$D:$D)</f>
        <v>0</v>
      </c>
      <c r="AO523" s="12">
        <f>+SUMIFS('BLG1222'!$I:$I,'BLG1222'!$A:$A,'ALL 2022'!$2:$2,'BLG1222'!$D:$D,'ALL 2022'!$D:$D)</f>
        <v>39430054.659999996</v>
      </c>
      <c r="AP523" s="12">
        <f>+SUMIFS('BLG1222'!$I:$I,'BLG1222'!$A:$A,'ALL 2022'!$2:$2,'BLG1222'!$D:$D,'ALL 2022'!$D:$D)</f>
        <v>0</v>
      </c>
      <c r="AQ523" s="164">
        <f t="shared" si="55"/>
        <v>82438321.129999995</v>
      </c>
      <c r="AR523" s="165">
        <f t="shared" si="56"/>
        <v>17434.165046367278</v>
      </c>
    </row>
    <row r="524" spans="1:44" hidden="1" x14ac:dyDescent="0.25">
      <c r="A524" s="11" t="str">
        <f t="shared" si="52"/>
        <v>6</v>
      </c>
      <c r="B524" s="11" t="str">
        <f t="shared" si="53"/>
        <v>61</v>
      </c>
      <c r="C524" s="11" t="str">
        <f t="shared" si="54"/>
        <v>615</v>
      </c>
      <c r="D524" s="23">
        <v>61500000</v>
      </c>
      <c r="E524" s="196" t="s">
        <v>3273</v>
      </c>
      <c r="F524" s="24" t="s">
        <v>409</v>
      </c>
      <c r="G524" s="12">
        <f>+SUMIFS('BLG1222'!$I:$I,'BLG1222'!$A:$A,'ALL 2022'!$2:$2,'BLG1222'!$D:$D,'ALL 2022'!$D:$D)</f>
        <v>64553686.840000004</v>
      </c>
      <c r="H524" s="12">
        <f>+SUMIFS('BLG1222'!$I:$I,'BLG1222'!$A:$A,'ALL 2022'!$2:$2,'BLG1222'!$D:$D,'ALL 2022'!$D:$D)</f>
        <v>28612985.510000002</v>
      </c>
      <c r="I524" s="12">
        <f>+SUMIFS('BLG1222'!$I:$I,'BLG1222'!$A:$A,'ALL 2022'!$2:$2,'BLG1222'!$D:$D,'ALL 2022'!$D:$D)</f>
        <v>422000</v>
      </c>
      <c r="J524" s="12">
        <f>+SUMIFS('BLG1222'!$I:$I,'BLG1222'!$A:$A,'ALL 2022'!$2:$2,'BLG1222'!$D:$D,'ALL 2022'!$D:$D)</f>
        <v>482833.47</v>
      </c>
      <c r="K524" s="12">
        <f>+SUMIFS('BLG1222'!$I:$I,'BLG1222'!$A:$A,'ALL 2022'!$2:$2,'BLG1222'!$D:$D,'ALL 2022'!$D:$D)</f>
        <v>2766000</v>
      </c>
      <c r="L524" s="12">
        <f>+SUMIFS('BLG1222'!$I:$I,'BLG1222'!$A:$A,'ALL 2022'!$2:$2,'BLG1222'!$D:$D,'ALL 2022'!$D:$D)</f>
        <v>537471</v>
      </c>
      <c r="M524" s="12">
        <f>+SUMIFS('BLG1222'!$I:$I,'BLG1222'!$A:$A,'ALL 2022'!$2:$2,'BLG1222'!$D:$D,'ALL 2022'!$D:$D)</f>
        <v>69547408.120000005</v>
      </c>
      <c r="N524" s="12">
        <f>+SUMIFS('BLG1222'!$I:$I,'BLG1222'!$A:$A,'ALL 2022'!$2:$2,'BLG1222'!$D:$D,'ALL 2022'!$D:$D)</f>
        <v>3244683.33</v>
      </c>
      <c r="O524" s="12">
        <f>+SUMIFS('BLG1222'!$I:$I,'BLG1222'!$A:$A,'ALL 2022'!$2:$2,'BLG1222'!$D:$D,'ALL 2022'!$D:$D)</f>
        <v>940845.83</v>
      </c>
      <c r="P524" s="12">
        <f>+SUMIFS('BLG1222'!$I:$I,'BLG1222'!$A:$A,'ALL 2022'!$2:$2,'BLG1222'!$D:$D,'ALL 2022'!$D:$D)</f>
        <v>2466100</v>
      </c>
      <c r="Q524" s="12">
        <f>+SUMIFS('BLG1222'!$I:$I,'BLG1222'!$A:$A,'ALL 2022'!$2:$2,'BLG1222'!$D:$D,'ALL 2022'!$D:$D)</f>
        <v>32635.87</v>
      </c>
      <c r="R524" s="12">
        <f>+SUMIFS('BLG1222'!$I:$I,'BLG1222'!$A:$A,'ALL 2022'!$2:$2,'BLG1222'!$D:$D,'ALL 2022'!$D:$D)</f>
        <v>643400</v>
      </c>
      <c r="S524" s="12">
        <f>+SUMIFS('BLG1222'!$I:$I,'BLG1222'!$A:$A,'ALL 2022'!$2:$2,'BLG1222'!$D:$D,'ALL 2022'!$D:$D)</f>
        <v>639579</v>
      </c>
      <c r="T524" s="12">
        <f>+SUMIFS('BLG1222'!$I:$I,'BLG1222'!$A:$A,'ALL 2022'!$2:$2,'BLG1222'!$D:$D,'ALL 2022'!$D:$D)</f>
        <v>72800898.049999997</v>
      </c>
      <c r="U524" s="12">
        <f>+SUMIFS('BLG1222'!$I:$I,'BLG1222'!$A:$A,'ALL 2022'!$2:$2,'BLG1222'!$D:$D,'ALL 2022'!$D:$D)</f>
        <v>9038048.75</v>
      </c>
      <c r="V524" s="12">
        <f>+SUMIFS('BLG1222'!$I:$I,'BLG1222'!$A:$A,'ALL 2022'!$2:$2,'BLG1222'!$D:$D,'ALL 2022'!$D:$D)</f>
        <v>52500</v>
      </c>
      <c r="W524" s="12">
        <f>+SUMIFS('BLG1222'!$I:$I,'BLG1222'!$A:$A,'ALL 2022'!$2:$2,'BLG1222'!$D:$D,'ALL 2022'!$D:$D)</f>
        <v>12215393.6</v>
      </c>
      <c r="X524" s="12">
        <f>+SUMIFS('BLG1222'!$I:$I,'BLG1222'!$A:$A,'ALL 2022'!$2:$2,'BLG1222'!$D:$D,'ALL 2022'!$D:$D)</f>
        <v>1177400</v>
      </c>
      <c r="Y524" s="12">
        <f>+SUMIFS('BLG1222'!$I:$I,'BLG1222'!$A:$A,'ALL 2022'!$2:$2,'BLG1222'!$D:$D,'ALL 2022'!$D:$D)</f>
        <v>0</v>
      </c>
      <c r="Z524" s="12">
        <f>+SUMIFS('BLG1222'!$I:$I,'BLG1222'!$A:$A,'ALL 2022'!$2:$2,'BLG1222'!$D:$D,'ALL 2022'!$D:$D)</f>
        <v>1850000</v>
      </c>
      <c r="AA524" s="12">
        <f>+SUMIFS('BLG1222'!$I:$I,'BLG1222'!$A:$A,'ALL 2022'!$2:$2,'BLG1222'!$D:$D,'ALL 2022'!$D:$D)</f>
        <v>0</v>
      </c>
      <c r="AB524" s="12">
        <f>+SUMIFS('BLG1222'!$I:$I,'BLG1222'!$A:$A,'ALL 2022'!$2:$2,'BLG1222'!$D:$D,'ALL 2022'!$D:$D)</f>
        <v>12568000</v>
      </c>
      <c r="AC524" s="12">
        <f>+SUMIFS('BLG1222'!$I:$I,'BLG1222'!$A:$A,'ALL 2022'!$2:$2,'BLG1222'!$D:$D,'ALL 2022'!$D:$D)</f>
        <v>74952457.359999999</v>
      </c>
      <c r="AD524" s="12">
        <f>+SUMIFS('BLG1222'!$I:$I,'BLG1222'!$A:$A,'ALL 2022'!$2:$2,'BLG1222'!$D:$D,'ALL 2022'!$D:$D)</f>
        <v>0</v>
      </c>
      <c r="AE524" s="12">
        <f>+SUMIFS('BLG1222'!$I:$I,'BLG1222'!$A:$A,'ALL 2022'!$2:$2,'BLG1222'!$D:$D,'ALL 2022'!$D:$D)</f>
        <v>0</v>
      </c>
      <c r="AF524" s="12">
        <f>+SUMIFS('BLG1222'!$I:$I,'BLG1222'!$A:$A,'ALL 2022'!$2:$2,'BLG1222'!$D:$D,'ALL 2022'!$D:$D)</f>
        <v>2373000</v>
      </c>
      <c r="AG524" s="12">
        <f>+SUMIFS('BLG1222'!$I:$I,'BLG1222'!$A:$A,'ALL 2022'!$2:$2,'BLG1222'!$D:$D,'ALL 2022'!$D:$D)</f>
        <v>0</v>
      </c>
      <c r="AH524" s="12">
        <f>+SUMIFS('BLG1222'!$I:$I,'BLG1222'!$A:$A,'ALL 2022'!$2:$2,'BLG1222'!$D:$D,'ALL 2022'!$D:$D)</f>
        <v>0</v>
      </c>
      <c r="AI524" s="12">
        <f>+SUMIFS('BLG1222'!$I:$I,'BLG1222'!$A:$A,'ALL 2022'!$2:$2,'BLG1222'!$D:$D,'ALL 2022'!$D:$D)</f>
        <v>0</v>
      </c>
      <c r="AJ524" s="12">
        <f>+SUMIFS('BLG1222'!$I:$I,'BLG1222'!$A:$A,'ALL 2022'!$2:$2,'BLG1222'!$D:$D,'ALL 2022'!$D:$D)</f>
        <v>430000</v>
      </c>
      <c r="AK524" s="12">
        <f>+SUMIFS('BLG1222'!$I:$I,'BLG1222'!$A:$A,'ALL 2022'!$2:$2,'BLG1222'!$D:$D,'ALL 2022'!$D:$D)</f>
        <v>3373035.55</v>
      </c>
      <c r="AL524" s="12">
        <f>+SUMIFS('BLG1222'!$I:$I,'BLG1222'!$A:$A,'ALL 2022'!$2:$2,'BLG1222'!$D:$D,'ALL 2022'!$D:$D)</f>
        <v>0</v>
      </c>
      <c r="AM524" s="12">
        <f>+SUMIFS('BLG1222'!$I:$I,'BLG1222'!$A:$A,'ALL 2022'!$2:$2,'BLG1222'!$D:$D,'ALL 2022'!$D:$D)</f>
        <v>0</v>
      </c>
      <c r="AN524" s="12">
        <f>+SUMIFS('BLG1222'!$I:$I,'BLG1222'!$A:$A,'ALL 2022'!$2:$2,'BLG1222'!$D:$D,'ALL 2022'!$D:$D)</f>
        <v>0</v>
      </c>
      <c r="AO524" s="12">
        <f>+SUMIFS('BLG1222'!$I:$I,'BLG1222'!$A:$A,'ALL 2022'!$2:$2,'BLG1222'!$D:$D,'ALL 2022'!$D:$D)</f>
        <v>548743</v>
      </c>
      <c r="AP524" s="12">
        <f>+SUMIFS('BLG1222'!$I:$I,'BLG1222'!$A:$A,'ALL 2022'!$2:$2,'BLG1222'!$D:$D,'ALL 2022'!$D:$D)</f>
        <v>0</v>
      </c>
      <c r="AQ524" s="164">
        <f t="shared" si="55"/>
        <v>366269105.28000009</v>
      </c>
      <c r="AR524" s="165">
        <f t="shared" si="56"/>
        <v>77459.074193991837</v>
      </c>
    </row>
    <row r="525" spans="1:44" hidden="1" x14ac:dyDescent="0.25">
      <c r="A525" s="11" t="str">
        <f t="shared" si="52"/>
        <v>6</v>
      </c>
      <c r="B525" s="11" t="str">
        <f t="shared" si="53"/>
        <v>61</v>
      </c>
      <c r="C525" s="11" t="str">
        <f t="shared" si="54"/>
        <v>615</v>
      </c>
      <c r="D525" s="23">
        <v>61501000</v>
      </c>
      <c r="E525" s="196" t="s">
        <v>3273</v>
      </c>
      <c r="F525" s="24" t="s">
        <v>480</v>
      </c>
      <c r="G525" s="12">
        <f>+SUMIFS('BLG1222'!$I:$I,'BLG1222'!$A:$A,'ALL 2022'!$2:$2,'BLG1222'!$D:$D,'ALL 2022'!$D:$D)</f>
        <v>6401638.0800000001</v>
      </c>
      <c r="H525" s="12">
        <f>+SUMIFS('BLG1222'!$I:$I,'BLG1222'!$A:$A,'ALL 2022'!$2:$2,'BLG1222'!$D:$D,'ALL 2022'!$D:$D)</f>
        <v>16036693.24</v>
      </c>
      <c r="I525" s="12">
        <f>+SUMIFS('BLG1222'!$I:$I,'BLG1222'!$A:$A,'ALL 2022'!$2:$2,'BLG1222'!$D:$D,'ALL 2022'!$D:$D)</f>
        <v>23673804.278000001</v>
      </c>
      <c r="J525" s="12">
        <f>+SUMIFS('BLG1222'!$I:$I,'BLG1222'!$A:$A,'ALL 2022'!$2:$2,'BLG1222'!$D:$D,'ALL 2022'!$D:$D)</f>
        <v>29656980.91</v>
      </c>
      <c r="K525" s="12">
        <f>+SUMIFS('BLG1222'!$I:$I,'BLG1222'!$A:$A,'ALL 2022'!$2:$2,'BLG1222'!$D:$D,'ALL 2022'!$D:$D)</f>
        <v>61877158</v>
      </c>
      <c r="L525" s="12">
        <f>+SUMIFS('BLG1222'!$I:$I,'BLG1222'!$A:$A,'ALL 2022'!$2:$2,'BLG1222'!$D:$D,'ALL 2022'!$D:$D)</f>
        <v>459738</v>
      </c>
      <c r="M525" s="12">
        <f>+SUMIFS('BLG1222'!$I:$I,'BLG1222'!$A:$A,'ALL 2022'!$2:$2,'BLG1222'!$D:$D,'ALL 2022'!$D:$D)</f>
        <v>0</v>
      </c>
      <c r="N525" s="12">
        <f>+SUMIFS('BLG1222'!$I:$I,'BLG1222'!$A:$A,'ALL 2022'!$2:$2,'BLG1222'!$D:$D,'ALL 2022'!$D:$D)</f>
        <v>0</v>
      </c>
      <c r="O525" s="12">
        <f>+SUMIFS('BLG1222'!$I:$I,'BLG1222'!$A:$A,'ALL 2022'!$2:$2,'BLG1222'!$D:$D,'ALL 2022'!$D:$D)</f>
        <v>321068858.23000002</v>
      </c>
      <c r="P525" s="12">
        <f>+SUMIFS('BLG1222'!$I:$I,'BLG1222'!$A:$A,'ALL 2022'!$2:$2,'BLG1222'!$D:$D,'ALL 2022'!$D:$D)</f>
        <v>25104514.690000001</v>
      </c>
      <c r="Q525" s="12">
        <f>+SUMIFS('BLG1222'!$I:$I,'BLG1222'!$A:$A,'ALL 2022'!$2:$2,'BLG1222'!$D:$D,'ALL 2022'!$D:$D)</f>
        <v>973.82</v>
      </c>
      <c r="R525" s="12">
        <f>+SUMIFS('BLG1222'!$I:$I,'BLG1222'!$A:$A,'ALL 2022'!$2:$2,'BLG1222'!$D:$D,'ALL 2022'!$D:$D)</f>
        <v>2750500</v>
      </c>
      <c r="S525" s="12">
        <f>+SUMIFS('BLG1222'!$I:$I,'BLG1222'!$A:$A,'ALL 2022'!$2:$2,'BLG1222'!$D:$D,'ALL 2022'!$D:$D)</f>
        <v>4800000</v>
      </c>
      <c r="T525" s="12">
        <f>+SUMIFS('BLG1222'!$I:$I,'BLG1222'!$A:$A,'ALL 2022'!$2:$2,'BLG1222'!$D:$D,'ALL 2022'!$D:$D)</f>
        <v>74315902</v>
      </c>
      <c r="U525" s="12">
        <f>+SUMIFS('BLG1222'!$I:$I,'BLG1222'!$A:$A,'ALL 2022'!$2:$2,'BLG1222'!$D:$D,'ALL 2022'!$D:$D)</f>
        <v>168000</v>
      </c>
      <c r="V525" s="12">
        <f>+SUMIFS('BLG1222'!$I:$I,'BLG1222'!$A:$A,'ALL 2022'!$2:$2,'BLG1222'!$D:$D,'ALL 2022'!$D:$D)</f>
        <v>0</v>
      </c>
      <c r="W525" s="12">
        <f>+SUMIFS('BLG1222'!$I:$I,'BLG1222'!$A:$A,'ALL 2022'!$2:$2,'BLG1222'!$D:$D,'ALL 2022'!$D:$D)</f>
        <v>0</v>
      </c>
      <c r="X525" s="12">
        <f>+SUMIFS('BLG1222'!$I:$I,'BLG1222'!$A:$A,'ALL 2022'!$2:$2,'BLG1222'!$D:$D,'ALL 2022'!$D:$D)</f>
        <v>0</v>
      </c>
      <c r="Y525" s="12">
        <f>+SUMIFS('BLG1222'!$I:$I,'BLG1222'!$A:$A,'ALL 2022'!$2:$2,'BLG1222'!$D:$D,'ALL 2022'!$D:$D)</f>
        <v>0</v>
      </c>
      <c r="Z525" s="12">
        <f>+SUMIFS('BLG1222'!$I:$I,'BLG1222'!$A:$A,'ALL 2022'!$2:$2,'BLG1222'!$D:$D,'ALL 2022'!$D:$D)</f>
        <v>0</v>
      </c>
      <c r="AA525" s="12">
        <f>+SUMIFS('BLG1222'!$I:$I,'BLG1222'!$A:$A,'ALL 2022'!$2:$2,'BLG1222'!$D:$D,'ALL 2022'!$D:$D)</f>
        <v>0</v>
      </c>
      <c r="AB525" s="12">
        <f>+SUMIFS('BLG1222'!$I:$I,'BLG1222'!$A:$A,'ALL 2022'!$2:$2,'BLG1222'!$D:$D,'ALL 2022'!$D:$D)</f>
        <v>2019296.39</v>
      </c>
      <c r="AC525" s="12">
        <f>+SUMIFS('BLG1222'!$I:$I,'BLG1222'!$A:$A,'ALL 2022'!$2:$2,'BLG1222'!$D:$D,'ALL 2022'!$D:$D)</f>
        <v>3916619.18</v>
      </c>
      <c r="AD525" s="12">
        <f>+SUMIFS('BLG1222'!$I:$I,'BLG1222'!$A:$A,'ALL 2022'!$2:$2,'BLG1222'!$D:$D,'ALL 2022'!$D:$D)</f>
        <v>0</v>
      </c>
      <c r="AE525" s="12">
        <f>+SUMIFS('BLG1222'!$I:$I,'BLG1222'!$A:$A,'ALL 2022'!$2:$2,'BLG1222'!$D:$D,'ALL 2022'!$D:$D)</f>
        <v>830000</v>
      </c>
      <c r="AF525" s="12">
        <f>+SUMIFS('BLG1222'!$I:$I,'BLG1222'!$A:$A,'ALL 2022'!$2:$2,'BLG1222'!$D:$D,'ALL 2022'!$D:$D)</f>
        <v>5778226.0800000001</v>
      </c>
      <c r="AG525" s="12">
        <f>+SUMIFS('BLG1222'!$I:$I,'BLG1222'!$A:$A,'ALL 2022'!$2:$2,'BLG1222'!$D:$D,'ALL 2022'!$D:$D)</f>
        <v>93000</v>
      </c>
      <c r="AH525" s="12">
        <f>+SUMIFS('BLG1222'!$I:$I,'BLG1222'!$A:$A,'ALL 2022'!$2:$2,'BLG1222'!$D:$D,'ALL 2022'!$D:$D)</f>
        <v>44700</v>
      </c>
      <c r="AI525" s="12">
        <f>+SUMIFS('BLG1222'!$I:$I,'BLG1222'!$A:$A,'ALL 2022'!$2:$2,'BLG1222'!$D:$D,'ALL 2022'!$D:$D)</f>
        <v>0</v>
      </c>
      <c r="AJ525" s="12">
        <f>+SUMIFS('BLG1222'!$I:$I,'BLG1222'!$A:$A,'ALL 2022'!$2:$2,'BLG1222'!$D:$D,'ALL 2022'!$D:$D)</f>
        <v>0</v>
      </c>
      <c r="AK525" s="12">
        <f>+SUMIFS('BLG1222'!$I:$I,'BLG1222'!$A:$A,'ALL 2022'!$2:$2,'BLG1222'!$D:$D,'ALL 2022'!$D:$D)</f>
        <v>294000</v>
      </c>
      <c r="AL525" s="12">
        <f>+SUMIFS('BLG1222'!$I:$I,'BLG1222'!$A:$A,'ALL 2022'!$2:$2,'BLG1222'!$D:$D,'ALL 2022'!$D:$D)</f>
        <v>5788200</v>
      </c>
      <c r="AM525" s="12">
        <f>+SUMIFS('BLG1222'!$I:$I,'BLG1222'!$A:$A,'ALL 2022'!$2:$2,'BLG1222'!$D:$D,'ALL 2022'!$D:$D)</f>
        <v>34596540.810000002</v>
      </c>
      <c r="AN525" s="12">
        <f>+SUMIFS('BLG1222'!$I:$I,'BLG1222'!$A:$A,'ALL 2022'!$2:$2,'BLG1222'!$D:$D,'ALL 2022'!$D:$D)</f>
        <v>0</v>
      </c>
      <c r="AO525" s="12">
        <f>+SUMIFS('BLG1222'!$I:$I,'BLG1222'!$A:$A,'ALL 2022'!$2:$2,'BLG1222'!$D:$D,'ALL 2022'!$D:$D)</f>
        <v>31004521</v>
      </c>
      <c r="AP525" s="12">
        <f>+SUMIFS('BLG1222'!$I:$I,'BLG1222'!$A:$A,'ALL 2022'!$2:$2,'BLG1222'!$D:$D,'ALL 2022'!$D:$D)</f>
        <v>0</v>
      </c>
      <c r="AQ525" s="164">
        <f t="shared" si="55"/>
        <v>650679864.70799994</v>
      </c>
      <c r="AR525" s="165">
        <f t="shared" si="56"/>
        <v>137606.63727950427</v>
      </c>
    </row>
    <row r="526" spans="1:44" hidden="1" x14ac:dyDescent="0.25">
      <c r="A526" s="11" t="str">
        <f t="shared" si="52"/>
        <v>6</v>
      </c>
      <c r="B526" s="11" t="str">
        <f t="shared" si="53"/>
        <v>61</v>
      </c>
      <c r="C526" s="11" t="str">
        <f t="shared" si="54"/>
        <v>615</v>
      </c>
      <c r="D526" s="23">
        <v>61501400</v>
      </c>
      <c r="E526" s="196" t="s">
        <v>3273</v>
      </c>
      <c r="F526" s="24" t="s">
        <v>179</v>
      </c>
      <c r="G526" s="12">
        <f>+SUMIFS('BLG1222'!$I:$I,'BLG1222'!$A:$A,'ALL 2022'!$2:$2,'BLG1222'!$D:$D,'ALL 2022'!$D:$D)</f>
        <v>0</v>
      </c>
      <c r="H526" s="12">
        <f>+SUMIFS('BLG1222'!$I:$I,'BLG1222'!$A:$A,'ALL 2022'!$2:$2,'BLG1222'!$D:$D,'ALL 2022'!$D:$D)</f>
        <v>0</v>
      </c>
      <c r="I526" s="12">
        <f>+SUMIFS('BLG1222'!$I:$I,'BLG1222'!$A:$A,'ALL 2022'!$2:$2,'BLG1222'!$D:$D,'ALL 2022'!$D:$D)</f>
        <v>0</v>
      </c>
      <c r="J526" s="12">
        <f>+SUMIFS('BLG1222'!$I:$I,'BLG1222'!$A:$A,'ALL 2022'!$2:$2,'BLG1222'!$D:$D,'ALL 2022'!$D:$D)</f>
        <v>0</v>
      </c>
      <c r="K526" s="12">
        <f>+SUMIFS('BLG1222'!$I:$I,'BLG1222'!$A:$A,'ALL 2022'!$2:$2,'BLG1222'!$D:$D,'ALL 2022'!$D:$D)</f>
        <v>0</v>
      </c>
      <c r="L526" s="12">
        <f>+SUMIFS('BLG1222'!$I:$I,'BLG1222'!$A:$A,'ALL 2022'!$2:$2,'BLG1222'!$D:$D,'ALL 2022'!$D:$D)</f>
        <v>0</v>
      </c>
      <c r="M526" s="12">
        <f>+SUMIFS('BLG1222'!$I:$I,'BLG1222'!$A:$A,'ALL 2022'!$2:$2,'BLG1222'!$D:$D,'ALL 2022'!$D:$D)</f>
        <v>0</v>
      </c>
      <c r="N526" s="12">
        <f>+SUMIFS('BLG1222'!$I:$I,'BLG1222'!$A:$A,'ALL 2022'!$2:$2,'BLG1222'!$D:$D,'ALL 2022'!$D:$D)</f>
        <v>0</v>
      </c>
      <c r="O526" s="12">
        <f>+SUMIFS('BLG1222'!$I:$I,'BLG1222'!$A:$A,'ALL 2022'!$2:$2,'BLG1222'!$D:$D,'ALL 2022'!$D:$D)</f>
        <v>0</v>
      </c>
      <c r="P526" s="12">
        <f>+SUMIFS('BLG1222'!$I:$I,'BLG1222'!$A:$A,'ALL 2022'!$2:$2,'BLG1222'!$D:$D,'ALL 2022'!$D:$D)</f>
        <v>0</v>
      </c>
      <c r="Q526" s="12">
        <f>+SUMIFS('BLG1222'!$I:$I,'BLG1222'!$A:$A,'ALL 2022'!$2:$2,'BLG1222'!$D:$D,'ALL 2022'!$D:$D)</f>
        <v>0</v>
      </c>
      <c r="R526" s="12">
        <f>+SUMIFS('BLG1222'!$I:$I,'BLG1222'!$A:$A,'ALL 2022'!$2:$2,'BLG1222'!$D:$D,'ALL 2022'!$D:$D)</f>
        <v>0</v>
      </c>
      <c r="S526" s="12">
        <f>+SUMIFS('BLG1222'!$I:$I,'BLG1222'!$A:$A,'ALL 2022'!$2:$2,'BLG1222'!$D:$D,'ALL 2022'!$D:$D)</f>
        <v>0</v>
      </c>
      <c r="T526" s="12">
        <f>+SUMIFS('BLG1222'!$I:$I,'BLG1222'!$A:$A,'ALL 2022'!$2:$2,'BLG1222'!$D:$D,'ALL 2022'!$D:$D)</f>
        <v>0</v>
      </c>
      <c r="U526" s="12">
        <f>+SUMIFS('BLG1222'!$I:$I,'BLG1222'!$A:$A,'ALL 2022'!$2:$2,'BLG1222'!$D:$D,'ALL 2022'!$D:$D)</f>
        <v>0</v>
      </c>
      <c r="V526" s="12">
        <f>+SUMIFS('BLG1222'!$I:$I,'BLG1222'!$A:$A,'ALL 2022'!$2:$2,'BLG1222'!$D:$D,'ALL 2022'!$D:$D)</f>
        <v>0</v>
      </c>
      <c r="W526" s="12">
        <f>+SUMIFS('BLG1222'!$I:$I,'BLG1222'!$A:$A,'ALL 2022'!$2:$2,'BLG1222'!$D:$D,'ALL 2022'!$D:$D)</f>
        <v>0</v>
      </c>
      <c r="X526" s="12">
        <f>+SUMIFS('BLG1222'!$I:$I,'BLG1222'!$A:$A,'ALL 2022'!$2:$2,'BLG1222'!$D:$D,'ALL 2022'!$D:$D)</f>
        <v>0</v>
      </c>
      <c r="Y526" s="12">
        <f>+SUMIFS('BLG1222'!$I:$I,'BLG1222'!$A:$A,'ALL 2022'!$2:$2,'BLG1222'!$D:$D,'ALL 2022'!$D:$D)</f>
        <v>0</v>
      </c>
      <c r="Z526" s="12">
        <f>+SUMIFS('BLG1222'!$I:$I,'BLG1222'!$A:$A,'ALL 2022'!$2:$2,'BLG1222'!$D:$D,'ALL 2022'!$D:$D)</f>
        <v>0</v>
      </c>
      <c r="AA526" s="12">
        <f>+SUMIFS('BLG1222'!$I:$I,'BLG1222'!$A:$A,'ALL 2022'!$2:$2,'BLG1222'!$D:$D,'ALL 2022'!$D:$D)</f>
        <v>0</v>
      </c>
      <c r="AB526" s="12">
        <f>+SUMIFS('BLG1222'!$I:$I,'BLG1222'!$A:$A,'ALL 2022'!$2:$2,'BLG1222'!$D:$D,'ALL 2022'!$D:$D)</f>
        <v>0</v>
      </c>
      <c r="AC526" s="12">
        <f>+SUMIFS('BLG1222'!$I:$I,'BLG1222'!$A:$A,'ALL 2022'!$2:$2,'BLG1222'!$D:$D,'ALL 2022'!$D:$D)</f>
        <v>0</v>
      </c>
      <c r="AD526" s="12">
        <f>+SUMIFS('BLG1222'!$I:$I,'BLG1222'!$A:$A,'ALL 2022'!$2:$2,'BLG1222'!$D:$D,'ALL 2022'!$D:$D)</f>
        <v>0</v>
      </c>
      <c r="AE526" s="12">
        <f>+SUMIFS('BLG1222'!$I:$I,'BLG1222'!$A:$A,'ALL 2022'!$2:$2,'BLG1222'!$D:$D,'ALL 2022'!$D:$D)</f>
        <v>0</v>
      </c>
      <c r="AF526" s="12">
        <f>+SUMIFS('BLG1222'!$I:$I,'BLG1222'!$A:$A,'ALL 2022'!$2:$2,'BLG1222'!$D:$D,'ALL 2022'!$D:$D)</f>
        <v>0</v>
      </c>
      <c r="AG526" s="12">
        <f>+SUMIFS('BLG1222'!$I:$I,'BLG1222'!$A:$A,'ALL 2022'!$2:$2,'BLG1222'!$D:$D,'ALL 2022'!$D:$D)</f>
        <v>0</v>
      </c>
      <c r="AH526" s="12">
        <f>+SUMIFS('BLG1222'!$I:$I,'BLG1222'!$A:$A,'ALL 2022'!$2:$2,'BLG1222'!$D:$D,'ALL 2022'!$D:$D)</f>
        <v>0</v>
      </c>
      <c r="AI526" s="12">
        <f>+SUMIFS('BLG1222'!$I:$I,'BLG1222'!$A:$A,'ALL 2022'!$2:$2,'BLG1222'!$D:$D,'ALL 2022'!$D:$D)</f>
        <v>0</v>
      </c>
      <c r="AJ526" s="12">
        <f>+SUMIFS('BLG1222'!$I:$I,'BLG1222'!$A:$A,'ALL 2022'!$2:$2,'BLG1222'!$D:$D,'ALL 2022'!$D:$D)</f>
        <v>0</v>
      </c>
      <c r="AK526" s="12">
        <f>+SUMIFS('BLG1222'!$I:$I,'BLG1222'!$A:$A,'ALL 2022'!$2:$2,'BLG1222'!$D:$D,'ALL 2022'!$D:$D)</f>
        <v>0</v>
      </c>
      <c r="AL526" s="12">
        <f>+SUMIFS('BLG1222'!$I:$I,'BLG1222'!$A:$A,'ALL 2022'!$2:$2,'BLG1222'!$D:$D,'ALL 2022'!$D:$D)</f>
        <v>0</v>
      </c>
      <c r="AM526" s="12">
        <f>+SUMIFS('BLG1222'!$I:$I,'BLG1222'!$A:$A,'ALL 2022'!$2:$2,'BLG1222'!$D:$D,'ALL 2022'!$D:$D)</f>
        <v>0</v>
      </c>
      <c r="AN526" s="12">
        <f>+SUMIFS('BLG1222'!$I:$I,'BLG1222'!$A:$A,'ALL 2022'!$2:$2,'BLG1222'!$D:$D,'ALL 2022'!$D:$D)</f>
        <v>0</v>
      </c>
      <c r="AO526" s="12">
        <f>+SUMIFS('BLG1222'!$I:$I,'BLG1222'!$A:$A,'ALL 2022'!$2:$2,'BLG1222'!$D:$D,'ALL 2022'!$D:$D)</f>
        <v>0</v>
      </c>
      <c r="AP526" s="12">
        <f>+SUMIFS('BLG1222'!$I:$I,'BLG1222'!$A:$A,'ALL 2022'!$2:$2,'BLG1222'!$D:$D,'ALL 2022'!$D:$D)</f>
        <v>0</v>
      </c>
      <c r="AQ526" s="164">
        <f t="shared" si="55"/>
        <v>0</v>
      </c>
      <c r="AR526" s="165">
        <f t="shared" si="56"/>
        <v>0</v>
      </c>
    </row>
    <row r="527" spans="1:44" hidden="1" x14ac:dyDescent="0.25">
      <c r="A527" s="11" t="str">
        <f t="shared" si="52"/>
        <v>6</v>
      </c>
      <c r="B527" s="11" t="str">
        <f t="shared" si="53"/>
        <v>61</v>
      </c>
      <c r="C527" s="11" t="str">
        <f t="shared" si="54"/>
        <v>615</v>
      </c>
      <c r="D527" s="23">
        <v>61502000</v>
      </c>
      <c r="E527" s="196" t="s">
        <v>3273</v>
      </c>
      <c r="F527" s="24" t="s">
        <v>180</v>
      </c>
      <c r="G527" s="12">
        <f>+SUMIFS('BLG1222'!$I:$I,'BLG1222'!$A:$A,'ALL 2022'!$2:$2,'BLG1222'!$D:$D,'ALL 2022'!$D:$D)</f>
        <v>12420</v>
      </c>
      <c r="H527" s="12">
        <f>+SUMIFS('BLG1222'!$I:$I,'BLG1222'!$A:$A,'ALL 2022'!$2:$2,'BLG1222'!$D:$D,'ALL 2022'!$D:$D)</f>
        <v>0</v>
      </c>
      <c r="I527" s="12">
        <f>+SUMIFS('BLG1222'!$I:$I,'BLG1222'!$A:$A,'ALL 2022'!$2:$2,'BLG1222'!$D:$D,'ALL 2022'!$D:$D)</f>
        <v>90000</v>
      </c>
      <c r="J527" s="12">
        <f>+SUMIFS('BLG1222'!$I:$I,'BLG1222'!$A:$A,'ALL 2022'!$2:$2,'BLG1222'!$D:$D,'ALL 2022'!$D:$D)</f>
        <v>0</v>
      </c>
      <c r="K527" s="12">
        <f>+SUMIFS('BLG1222'!$I:$I,'BLG1222'!$A:$A,'ALL 2022'!$2:$2,'BLG1222'!$D:$D,'ALL 2022'!$D:$D)</f>
        <v>0</v>
      </c>
      <c r="L527" s="12">
        <f>+SUMIFS('BLG1222'!$I:$I,'BLG1222'!$A:$A,'ALL 2022'!$2:$2,'BLG1222'!$D:$D,'ALL 2022'!$D:$D)</f>
        <v>15613297</v>
      </c>
      <c r="M527" s="12">
        <f>+SUMIFS('BLG1222'!$I:$I,'BLG1222'!$A:$A,'ALL 2022'!$2:$2,'BLG1222'!$D:$D,'ALL 2022'!$D:$D)</f>
        <v>878300</v>
      </c>
      <c r="N527" s="12">
        <f>+SUMIFS('BLG1222'!$I:$I,'BLG1222'!$A:$A,'ALL 2022'!$2:$2,'BLG1222'!$D:$D,'ALL 2022'!$D:$D)</f>
        <v>0</v>
      </c>
      <c r="O527" s="12">
        <f>+SUMIFS('BLG1222'!$I:$I,'BLG1222'!$A:$A,'ALL 2022'!$2:$2,'BLG1222'!$D:$D,'ALL 2022'!$D:$D)</f>
        <v>550000</v>
      </c>
      <c r="P527" s="12">
        <f>+SUMIFS('BLG1222'!$I:$I,'BLG1222'!$A:$A,'ALL 2022'!$2:$2,'BLG1222'!$D:$D,'ALL 2022'!$D:$D)</f>
        <v>0</v>
      </c>
      <c r="Q527" s="12">
        <f>+SUMIFS('BLG1222'!$I:$I,'BLG1222'!$A:$A,'ALL 2022'!$2:$2,'BLG1222'!$D:$D,'ALL 2022'!$D:$D)</f>
        <v>2679.68</v>
      </c>
      <c r="R527" s="12">
        <f>+SUMIFS('BLG1222'!$I:$I,'BLG1222'!$A:$A,'ALL 2022'!$2:$2,'BLG1222'!$D:$D,'ALL 2022'!$D:$D)</f>
        <v>76500</v>
      </c>
      <c r="S527" s="12">
        <f>+SUMIFS('BLG1222'!$I:$I,'BLG1222'!$A:$A,'ALL 2022'!$2:$2,'BLG1222'!$D:$D,'ALL 2022'!$D:$D)</f>
        <v>524284.6</v>
      </c>
      <c r="T527" s="12">
        <f>+SUMIFS('BLG1222'!$I:$I,'BLG1222'!$A:$A,'ALL 2022'!$2:$2,'BLG1222'!$D:$D,'ALL 2022'!$D:$D)</f>
        <v>4728700</v>
      </c>
      <c r="U527" s="12">
        <f>+SUMIFS('BLG1222'!$I:$I,'BLG1222'!$A:$A,'ALL 2022'!$2:$2,'BLG1222'!$D:$D,'ALL 2022'!$D:$D)</f>
        <v>466686.2</v>
      </c>
      <c r="V527" s="12">
        <f>+SUMIFS('BLG1222'!$I:$I,'BLG1222'!$A:$A,'ALL 2022'!$2:$2,'BLG1222'!$D:$D,'ALL 2022'!$D:$D)</f>
        <v>0</v>
      </c>
      <c r="W527" s="12">
        <f>+SUMIFS('BLG1222'!$I:$I,'BLG1222'!$A:$A,'ALL 2022'!$2:$2,'BLG1222'!$D:$D,'ALL 2022'!$D:$D)</f>
        <v>0</v>
      </c>
      <c r="X527" s="12">
        <f>+SUMIFS('BLG1222'!$I:$I,'BLG1222'!$A:$A,'ALL 2022'!$2:$2,'BLG1222'!$D:$D,'ALL 2022'!$D:$D)</f>
        <v>50000</v>
      </c>
      <c r="Y527" s="12">
        <f>+SUMIFS('BLG1222'!$I:$I,'BLG1222'!$A:$A,'ALL 2022'!$2:$2,'BLG1222'!$D:$D,'ALL 2022'!$D:$D)</f>
        <v>0</v>
      </c>
      <c r="Z527" s="12">
        <f>+SUMIFS('BLG1222'!$I:$I,'BLG1222'!$A:$A,'ALL 2022'!$2:$2,'BLG1222'!$D:$D,'ALL 2022'!$D:$D)</f>
        <v>0</v>
      </c>
      <c r="AA527" s="12">
        <f>+SUMIFS('BLG1222'!$I:$I,'BLG1222'!$A:$A,'ALL 2022'!$2:$2,'BLG1222'!$D:$D,'ALL 2022'!$D:$D)</f>
        <v>0</v>
      </c>
      <c r="AB527" s="12">
        <f>+SUMIFS('BLG1222'!$I:$I,'BLG1222'!$A:$A,'ALL 2022'!$2:$2,'BLG1222'!$D:$D,'ALL 2022'!$D:$D)</f>
        <v>0</v>
      </c>
      <c r="AC527" s="12">
        <f>+SUMIFS('BLG1222'!$I:$I,'BLG1222'!$A:$A,'ALL 2022'!$2:$2,'BLG1222'!$D:$D,'ALL 2022'!$D:$D)</f>
        <v>1546500</v>
      </c>
      <c r="AD527" s="12">
        <f>+SUMIFS('BLG1222'!$I:$I,'BLG1222'!$A:$A,'ALL 2022'!$2:$2,'BLG1222'!$D:$D,'ALL 2022'!$D:$D)</f>
        <v>0</v>
      </c>
      <c r="AE527" s="12">
        <f>+SUMIFS('BLG1222'!$I:$I,'BLG1222'!$A:$A,'ALL 2022'!$2:$2,'BLG1222'!$D:$D,'ALL 2022'!$D:$D)</f>
        <v>0</v>
      </c>
      <c r="AF527" s="12">
        <f>+SUMIFS('BLG1222'!$I:$I,'BLG1222'!$A:$A,'ALL 2022'!$2:$2,'BLG1222'!$D:$D,'ALL 2022'!$D:$D)</f>
        <v>180000</v>
      </c>
      <c r="AG527" s="12">
        <f>+SUMIFS('BLG1222'!$I:$I,'BLG1222'!$A:$A,'ALL 2022'!$2:$2,'BLG1222'!$D:$D,'ALL 2022'!$D:$D)</f>
        <v>14000</v>
      </c>
      <c r="AH527" s="12">
        <f>+SUMIFS('BLG1222'!$I:$I,'BLG1222'!$A:$A,'ALL 2022'!$2:$2,'BLG1222'!$D:$D,'ALL 2022'!$D:$D)</f>
        <v>0</v>
      </c>
      <c r="AI527" s="12">
        <f>+SUMIFS('BLG1222'!$I:$I,'BLG1222'!$A:$A,'ALL 2022'!$2:$2,'BLG1222'!$D:$D,'ALL 2022'!$D:$D)</f>
        <v>0</v>
      </c>
      <c r="AJ527" s="12">
        <f>+SUMIFS('BLG1222'!$I:$I,'BLG1222'!$A:$A,'ALL 2022'!$2:$2,'BLG1222'!$D:$D,'ALL 2022'!$D:$D)</f>
        <v>0</v>
      </c>
      <c r="AK527" s="12">
        <f>+SUMIFS('BLG1222'!$I:$I,'BLG1222'!$A:$A,'ALL 2022'!$2:$2,'BLG1222'!$D:$D,'ALL 2022'!$D:$D)</f>
        <v>0</v>
      </c>
      <c r="AL527" s="12">
        <f>+SUMIFS('BLG1222'!$I:$I,'BLG1222'!$A:$A,'ALL 2022'!$2:$2,'BLG1222'!$D:$D,'ALL 2022'!$D:$D)</f>
        <v>80000</v>
      </c>
      <c r="AM527" s="12">
        <f>+SUMIFS('BLG1222'!$I:$I,'BLG1222'!$A:$A,'ALL 2022'!$2:$2,'BLG1222'!$D:$D,'ALL 2022'!$D:$D)</f>
        <v>1003116</v>
      </c>
      <c r="AN527" s="12">
        <f>+SUMIFS('BLG1222'!$I:$I,'BLG1222'!$A:$A,'ALL 2022'!$2:$2,'BLG1222'!$D:$D,'ALL 2022'!$D:$D)</f>
        <v>0</v>
      </c>
      <c r="AO527" s="12">
        <f>+SUMIFS('BLG1222'!$I:$I,'BLG1222'!$A:$A,'ALL 2022'!$2:$2,'BLG1222'!$D:$D,'ALL 2022'!$D:$D)</f>
        <v>36846</v>
      </c>
      <c r="AP527" s="12">
        <f>+SUMIFS('BLG1222'!$I:$I,'BLG1222'!$A:$A,'ALL 2022'!$2:$2,'BLG1222'!$D:$D,'ALL 2022'!$D:$D)</f>
        <v>0</v>
      </c>
      <c r="AQ527" s="164">
        <f t="shared" si="55"/>
        <v>25853329.48</v>
      </c>
      <c r="AR527" s="165">
        <f t="shared" si="56"/>
        <v>5467.4962684120928</v>
      </c>
    </row>
    <row r="528" spans="1:44" hidden="1" x14ac:dyDescent="0.25">
      <c r="A528" s="11" t="str">
        <f t="shared" si="52"/>
        <v>6</v>
      </c>
      <c r="B528" s="11" t="str">
        <f t="shared" si="53"/>
        <v>61</v>
      </c>
      <c r="C528" s="11" t="str">
        <f t="shared" si="54"/>
        <v>615</v>
      </c>
      <c r="D528" s="23">
        <v>61503000</v>
      </c>
      <c r="E528" s="196" t="s">
        <v>3273</v>
      </c>
      <c r="F528" s="24" t="s">
        <v>481</v>
      </c>
      <c r="G528" s="12">
        <f>+SUMIFS('BLG1222'!$I:$I,'BLG1222'!$A:$A,'ALL 2022'!$2:$2,'BLG1222'!$D:$D,'ALL 2022'!$D:$D)</f>
        <v>92670021.060000002</v>
      </c>
      <c r="H528" s="12">
        <f>+SUMIFS('BLG1222'!$I:$I,'BLG1222'!$A:$A,'ALL 2022'!$2:$2,'BLG1222'!$D:$D,'ALL 2022'!$D:$D)</f>
        <v>209885085.47999999</v>
      </c>
      <c r="I528" s="12">
        <f>+SUMIFS('BLG1222'!$I:$I,'BLG1222'!$A:$A,'ALL 2022'!$2:$2,'BLG1222'!$D:$D,'ALL 2022'!$D:$D)</f>
        <v>48810711.080700003</v>
      </c>
      <c r="J528" s="12">
        <f>+SUMIFS('BLG1222'!$I:$I,'BLG1222'!$A:$A,'ALL 2022'!$2:$2,'BLG1222'!$D:$D,'ALL 2022'!$D:$D)</f>
        <v>74836808.769999996</v>
      </c>
      <c r="K528" s="12">
        <f>+SUMIFS('BLG1222'!$I:$I,'BLG1222'!$A:$A,'ALL 2022'!$2:$2,'BLG1222'!$D:$D,'ALL 2022'!$D:$D)</f>
        <v>126701431.42</v>
      </c>
      <c r="L528" s="12">
        <f>+SUMIFS('BLG1222'!$I:$I,'BLG1222'!$A:$A,'ALL 2022'!$2:$2,'BLG1222'!$D:$D,'ALL 2022'!$D:$D)</f>
        <v>2106376.96</v>
      </c>
      <c r="M528" s="12">
        <f>+SUMIFS('BLG1222'!$I:$I,'BLG1222'!$A:$A,'ALL 2022'!$2:$2,'BLG1222'!$D:$D,'ALL 2022'!$D:$D)</f>
        <v>25422972.469999999</v>
      </c>
      <c r="N528" s="12">
        <f>+SUMIFS('BLG1222'!$I:$I,'BLG1222'!$A:$A,'ALL 2022'!$2:$2,'BLG1222'!$D:$D,'ALL 2022'!$D:$D)</f>
        <v>0</v>
      </c>
      <c r="O528" s="12">
        <f>+SUMIFS('BLG1222'!$I:$I,'BLG1222'!$A:$A,'ALL 2022'!$2:$2,'BLG1222'!$D:$D,'ALL 2022'!$D:$D)</f>
        <v>4667381.38</v>
      </c>
      <c r="P528" s="12">
        <f>+SUMIFS('BLG1222'!$I:$I,'BLG1222'!$A:$A,'ALL 2022'!$2:$2,'BLG1222'!$D:$D,'ALL 2022'!$D:$D)</f>
        <v>0</v>
      </c>
      <c r="Q528" s="12">
        <f>+SUMIFS('BLG1222'!$I:$I,'BLG1222'!$A:$A,'ALL 2022'!$2:$2,'BLG1222'!$D:$D,'ALL 2022'!$D:$D)</f>
        <v>270895.21000000002</v>
      </c>
      <c r="R528" s="12">
        <f>+SUMIFS('BLG1222'!$I:$I,'BLG1222'!$A:$A,'ALL 2022'!$2:$2,'BLG1222'!$D:$D,'ALL 2022'!$D:$D)</f>
        <v>4988319</v>
      </c>
      <c r="S528" s="12">
        <f>+SUMIFS('BLG1222'!$I:$I,'BLG1222'!$A:$A,'ALL 2022'!$2:$2,'BLG1222'!$D:$D,'ALL 2022'!$D:$D)</f>
        <v>7703192.8300000001</v>
      </c>
      <c r="T528" s="12">
        <f>+SUMIFS('BLG1222'!$I:$I,'BLG1222'!$A:$A,'ALL 2022'!$2:$2,'BLG1222'!$D:$D,'ALL 2022'!$D:$D)</f>
        <v>145717264.61000001</v>
      </c>
      <c r="U528" s="12">
        <f>+SUMIFS('BLG1222'!$I:$I,'BLG1222'!$A:$A,'ALL 2022'!$2:$2,'BLG1222'!$D:$D,'ALL 2022'!$D:$D)</f>
        <v>1374563702.46</v>
      </c>
      <c r="V528" s="12">
        <f>+SUMIFS('BLG1222'!$I:$I,'BLG1222'!$A:$A,'ALL 2022'!$2:$2,'BLG1222'!$D:$D,'ALL 2022'!$D:$D)</f>
        <v>302000</v>
      </c>
      <c r="W528" s="12">
        <f>+SUMIFS('BLG1222'!$I:$I,'BLG1222'!$A:$A,'ALL 2022'!$2:$2,'BLG1222'!$D:$D,'ALL 2022'!$D:$D)</f>
        <v>45000498.850000001</v>
      </c>
      <c r="X528" s="12">
        <f>+SUMIFS('BLG1222'!$I:$I,'BLG1222'!$A:$A,'ALL 2022'!$2:$2,'BLG1222'!$D:$D,'ALL 2022'!$D:$D)</f>
        <v>29678570.57</v>
      </c>
      <c r="Y528" s="12">
        <f>+SUMIFS('BLG1222'!$I:$I,'BLG1222'!$A:$A,'ALL 2022'!$2:$2,'BLG1222'!$D:$D,'ALL 2022'!$D:$D)</f>
        <v>0</v>
      </c>
      <c r="Z528" s="12">
        <f>+SUMIFS('BLG1222'!$I:$I,'BLG1222'!$A:$A,'ALL 2022'!$2:$2,'BLG1222'!$D:$D,'ALL 2022'!$D:$D)</f>
        <v>0</v>
      </c>
      <c r="AA528" s="12">
        <f>+SUMIFS('BLG1222'!$I:$I,'BLG1222'!$A:$A,'ALL 2022'!$2:$2,'BLG1222'!$D:$D,'ALL 2022'!$D:$D)</f>
        <v>0</v>
      </c>
      <c r="AB528" s="12">
        <f>+SUMIFS('BLG1222'!$I:$I,'BLG1222'!$A:$A,'ALL 2022'!$2:$2,'BLG1222'!$D:$D,'ALL 2022'!$D:$D)</f>
        <v>26136019.800000001</v>
      </c>
      <c r="AC528" s="12">
        <f>+SUMIFS('BLG1222'!$I:$I,'BLG1222'!$A:$A,'ALL 2022'!$2:$2,'BLG1222'!$D:$D,'ALL 2022'!$D:$D)</f>
        <v>0</v>
      </c>
      <c r="AD528" s="12">
        <f>+SUMIFS('BLG1222'!$I:$I,'BLG1222'!$A:$A,'ALL 2022'!$2:$2,'BLG1222'!$D:$D,'ALL 2022'!$D:$D)</f>
        <v>0</v>
      </c>
      <c r="AE528" s="12">
        <f>+SUMIFS('BLG1222'!$I:$I,'BLG1222'!$A:$A,'ALL 2022'!$2:$2,'BLG1222'!$D:$D,'ALL 2022'!$D:$D)</f>
        <v>0</v>
      </c>
      <c r="AF528" s="12">
        <f>+SUMIFS('BLG1222'!$I:$I,'BLG1222'!$A:$A,'ALL 2022'!$2:$2,'BLG1222'!$D:$D,'ALL 2022'!$D:$D)</f>
        <v>22863205.09</v>
      </c>
      <c r="AG528" s="12">
        <f>+SUMIFS('BLG1222'!$I:$I,'BLG1222'!$A:$A,'ALL 2022'!$2:$2,'BLG1222'!$D:$D,'ALL 2022'!$D:$D)</f>
        <v>1249759.53</v>
      </c>
      <c r="AH528" s="12">
        <f>+SUMIFS('BLG1222'!$I:$I,'BLG1222'!$A:$A,'ALL 2022'!$2:$2,'BLG1222'!$D:$D,'ALL 2022'!$D:$D)</f>
        <v>717000</v>
      </c>
      <c r="AI528" s="12">
        <f>+SUMIFS('BLG1222'!$I:$I,'BLG1222'!$A:$A,'ALL 2022'!$2:$2,'BLG1222'!$D:$D,'ALL 2022'!$D:$D)</f>
        <v>0</v>
      </c>
      <c r="AJ528" s="12">
        <f>+SUMIFS('BLG1222'!$I:$I,'BLG1222'!$A:$A,'ALL 2022'!$2:$2,'BLG1222'!$D:$D,'ALL 2022'!$D:$D)</f>
        <v>2356188.65</v>
      </c>
      <c r="AK528" s="12">
        <f>+SUMIFS('BLG1222'!$I:$I,'BLG1222'!$A:$A,'ALL 2022'!$2:$2,'BLG1222'!$D:$D,'ALL 2022'!$D:$D)</f>
        <v>0</v>
      </c>
      <c r="AL528" s="12">
        <f>+SUMIFS('BLG1222'!$I:$I,'BLG1222'!$A:$A,'ALL 2022'!$2:$2,'BLG1222'!$D:$D,'ALL 2022'!$D:$D)</f>
        <v>66846199.07</v>
      </c>
      <c r="AM528" s="12">
        <f>+SUMIFS('BLG1222'!$I:$I,'BLG1222'!$A:$A,'ALL 2022'!$2:$2,'BLG1222'!$D:$D,'ALL 2022'!$D:$D)</f>
        <v>19559324.48</v>
      </c>
      <c r="AN528" s="12">
        <f>+SUMIFS('BLG1222'!$I:$I,'BLG1222'!$A:$A,'ALL 2022'!$2:$2,'BLG1222'!$D:$D,'ALL 2022'!$D:$D)</f>
        <v>0</v>
      </c>
      <c r="AO528" s="12">
        <f>+SUMIFS('BLG1222'!$I:$I,'BLG1222'!$A:$A,'ALL 2022'!$2:$2,'BLG1222'!$D:$D,'ALL 2022'!$D:$D)</f>
        <v>12494717.83</v>
      </c>
      <c r="AP528" s="12">
        <f>+SUMIFS('BLG1222'!$I:$I,'BLG1222'!$A:$A,'ALL 2022'!$2:$2,'BLG1222'!$D:$D,'ALL 2022'!$D:$D)</f>
        <v>0</v>
      </c>
      <c r="AQ528" s="164">
        <f t="shared" si="55"/>
        <v>2345547646.6007009</v>
      </c>
      <c r="AR528" s="165">
        <f t="shared" si="56"/>
        <v>496039.51456592418</v>
      </c>
    </row>
    <row r="529" spans="1:44" hidden="1" x14ac:dyDescent="0.25">
      <c r="A529" s="11" t="str">
        <f t="shared" si="52"/>
        <v>6</v>
      </c>
      <c r="B529" s="11" t="str">
        <f t="shared" si="53"/>
        <v>61</v>
      </c>
      <c r="C529" s="11" t="str">
        <f t="shared" si="54"/>
        <v>615</v>
      </c>
      <c r="D529" s="23">
        <v>61504000</v>
      </c>
      <c r="E529" s="196" t="s">
        <v>3273</v>
      </c>
      <c r="F529" s="24" t="s">
        <v>741</v>
      </c>
      <c r="G529" s="12">
        <f>+SUMIFS('BLG1222'!$I:$I,'BLG1222'!$A:$A,'ALL 2022'!$2:$2,'BLG1222'!$D:$D,'ALL 2022'!$D:$D)</f>
        <v>0</v>
      </c>
      <c r="H529" s="12">
        <f>+SUMIFS('BLG1222'!$I:$I,'BLG1222'!$A:$A,'ALL 2022'!$2:$2,'BLG1222'!$D:$D,'ALL 2022'!$D:$D)</f>
        <v>0</v>
      </c>
      <c r="I529" s="12">
        <f>+SUMIFS('BLG1222'!$I:$I,'BLG1222'!$A:$A,'ALL 2022'!$2:$2,'BLG1222'!$D:$D,'ALL 2022'!$D:$D)</f>
        <v>5384166.7000000002</v>
      </c>
      <c r="J529" s="12">
        <f>+SUMIFS('BLG1222'!$I:$I,'BLG1222'!$A:$A,'ALL 2022'!$2:$2,'BLG1222'!$D:$D,'ALL 2022'!$D:$D)</f>
        <v>27500</v>
      </c>
      <c r="K529" s="12">
        <f>+SUMIFS('BLG1222'!$I:$I,'BLG1222'!$A:$A,'ALL 2022'!$2:$2,'BLG1222'!$D:$D,'ALL 2022'!$D:$D)</f>
        <v>3180150</v>
      </c>
      <c r="L529" s="12">
        <f>+SUMIFS('BLG1222'!$I:$I,'BLG1222'!$A:$A,'ALL 2022'!$2:$2,'BLG1222'!$D:$D,'ALL 2022'!$D:$D)</f>
        <v>356400</v>
      </c>
      <c r="M529" s="12">
        <f>+SUMIFS('BLG1222'!$I:$I,'BLG1222'!$A:$A,'ALL 2022'!$2:$2,'BLG1222'!$D:$D,'ALL 2022'!$D:$D)</f>
        <v>717400</v>
      </c>
      <c r="N529" s="12">
        <f>+SUMIFS('BLG1222'!$I:$I,'BLG1222'!$A:$A,'ALL 2022'!$2:$2,'BLG1222'!$D:$D,'ALL 2022'!$D:$D)</f>
        <v>0</v>
      </c>
      <c r="O529" s="12">
        <f>+SUMIFS('BLG1222'!$I:$I,'BLG1222'!$A:$A,'ALL 2022'!$2:$2,'BLG1222'!$D:$D,'ALL 2022'!$D:$D)</f>
        <v>0</v>
      </c>
      <c r="P529" s="12">
        <f>+SUMIFS('BLG1222'!$I:$I,'BLG1222'!$A:$A,'ALL 2022'!$2:$2,'BLG1222'!$D:$D,'ALL 2022'!$D:$D)</f>
        <v>0</v>
      </c>
      <c r="Q529" s="12">
        <f>+SUMIFS('BLG1222'!$I:$I,'BLG1222'!$A:$A,'ALL 2022'!$2:$2,'BLG1222'!$D:$D,'ALL 2022'!$D:$D)</f>
        <v>0</v>
      </c>
      <c r="R529" s="12">
        <f>+SUMIFS('BLG1222'!$I:$I,'BLG1222'!$A:$A,'ALL 2022'!$2:$2,'BLG1222'!$D:$D,'ALL 2022'!$D:$D)</f>
        <v>0</v>
      </c>
      <c r="S529" s="12">
        <f>+SUMIFS('BLG1222'!$I:$I,'BLG1222'!$A:$A,'ALL 2022'!$2:$2,'BLG1222'!$D:$D,'ALL 2022'!$D:$D)</f>
        <v>1720000</v>
      </c>
      <c r="T529" s="12">
        <f>+SUMIFS('BLG1222'!$I:$I,'BLG1222'!$A:$A,'ALL 2022'!$2:$2,'BLG1222'!$D:$D,'ALL 2022'!$D:$D)</f>
        <v>15163798.880000001</v>
      </c>
      <c r="U529" s="12">
        <f>+SUMIFS('BLG1222'!$I:$I,'BLG1222'!$A:$A,'ALL 2022'!$2:$2,'BLG1222'!$D:$D,'ALL 2022'!$D:$D)</f>
        <v>0</v>
      </c>
      <c r="V529" s="12">
        <f>+SUMIFS('BLG1222'!$I:$I,'BLG1222'!$A:$A,'ALL 2022'!$2:$2,'BLG1222'!$D:$D,'ALL 2022'!$D:$D)</f>
        <v>0</v>
      </c>
      <c r="W529" s="12">
        <f>+SUMIFS('BLG1222'!$I:$I,'BLG1222'!$A:$A,'ALL 2022'!$2:$2,'BLG1222'!$D:$D,'ALL 2022'!$D:$D)</f>
        <v>0</v>
      </c>
      <c r="X529" s="12">
        <f>+SUMIFS('BLG1222'!$I:$I,'BLG1222'!$A:$A,'ALL 2022'!$2:$2,'BLG1222'!$D:$D,'ALL 2022'!$D:$D)</f>
        <v>0</v>
      </c>
      <c r="Y529" s="12">
        <f>+SUMIFS('BLG1222'!$I:$I,'BLG1222'!$A:$A,'ALL 2022'!$2:$2,'BLG1222'!$D:$D,'ALL 2022'!$D:$D)</f>
        <v>0</v>
      </c>
      <c r="Z529" s="12">
        <f>+SUMIFS('BLG1222'!$I:$I,'BLG1222'!$A:$A,'ALL 2022'!$2:$2,'BLG1222'!$D:$D,'ALL 2022'!$D:$D)</f>
        <v>0</v>
      </c>
      <c r="AA529" s="12">
        <f>+SUMIFS('BLG1222'!$I:$I,'BLG1222'!$A:$A,'ALL 2022'!$2:$2,'BLG1222'!$D:$D,'ALL 2022'!$D:$D)</f>
        <v>0</v>
      </c>
      <c r="AB529" s="12">
        <f>+SUMIFS('BLG1222'!$I:$I,'BLG1222'!$A:$A,'ALL 2022'!$2:$2,'BLG1222'!$D:$D,'ALL 2022'!$D:$D)</f>
        <v>49775073.310000002</v>
      </c>
      <c r="AC529" s="12">
        <f>+SUMIFS('BLG1222'!$I:$I,'BLG1222'!$A:$A,'ALL 2022'!$2:$2,'BLG1222'!$D:$D,'ALL 2022'!$D:$D)</f>
        <v>0</v>
      </c>
      <c r="AD529" s="12">
        <f>+SUMIFS('BLG1222'!$I:$I,'BLG1222'!$A:$A,'ALL 2022'!$2:$2,'BLG1222'!$D:$D,'ALL 2022'!$D:$D)</f>
        <v>0</v>
      </c>
      <c r="AE529" s="12">
        <f>+SUMIFS('BLG1222'!$I:$I,'BLG1222'!$A:$A,'ALL 2022'!$2:$2,'BLG1222'!$D:$D,'ALL 2022'!$D:$D)</f>
        <v>0</v>
      </c>
      <c r="AF529" s="12">
        <f>+SUMIFS('BLG1222'!$I:$I,'BLG1222'!$A:$A,'ALL 2022'!$2:$2,'BLG1222'!$D:$D,'ALL 2022'!$D:$D)</f>
        <v>287000</v>
      </c>
      <c r="AG529" s="12">
        <f>+SUMIFS('BLG1222'!$I:$I,'BLG1222'!$A:$A,'ALL 2022'!$2:$2,'BLG1222'!$D:$D,'ALL 2022'!$D:$D)</f>
        <v>20000</v>
      </c>
      <c r="AH529" s="12">
        <f>+SUMIFS('BLG1222'!$I:$I,'BLG1222'!$A:$A,'ALL 2022'!$2:$2,'BLG1222'!$D:$D,'ALL 2022'!$D:$D)</f>
        <v>58100</v>
      </c>
      <c r="AI529" s="12">
        <f>+SUMIFS('BLG1222'!$I:$I,'BLG1222'!$A:$A,'ALL 2022'!$2:$2,'BLG1222'!$D:$D,'ALL 2022'!$D:$D)</f>
        <v>0</v>
      </c>
      <c r="AJ529" s="12">
        <f>+SUMIFS('BLG1222'!$I:$I,'BLG1222'!$A:$A,'ALL 2022'!$2:$2,'BLG1222'!$D:$D,'ALL 2022'!$D:$D)</f>
        <v>0</v>
      </c>
      <c r="AK529" s="12">
        <f>+SUMIFS('BLG1222'!$I:$I,'BLG1222'!$A:$A,'ALL 2022'!$2:$2,'BLG1222'!$D:$D,'ALL 2022'!$D:$D)</f>
        <v>1403180</v>
      </c>
      <c r="AL529" s="12">
        <f>+SUMIFS('BLG1222'!$I:$I,'BLG1222'!$A:$A,'ALL 2022'!$2:$2,'BLG1222'!$D:$D,'ALL 2022'!$D:$D)</f>
        <v>0</v>
      </c>
      <c r="AM529" s="12">
        <f>+SUMIFS('BLG1222'!$I:$I,'BLG1222'!$A:$A,'ALL 2022'!$2:$2,'BLG1222'!$D:$D,'ALL 2022'!$D:$D)</f>
        <v>26890977.059999999</v>
      </c>
      <c r="AN529" s="12">
        <f>+SUMIFS('BLG1222'!$I:$I,'BLG1222'!$A:$A,'ALL 2022'!$2:$2,'BLG1222'!$D:$D,'ALL 2022'!$D:$D)</f>
        <v>0</v>
      </c>
      <c r="AO529" s="12">
        <f>+SUMIFS('BLG1222'!$I:$I,'BLG1222'!$A:$A,'ALL 2022'!$2:$2,'BLG1222'!$D:$D,'ALL 2022'!$D:$D)</f>
        <v>7288425.1100000003</v>
      </c>
      <c r="AP529" s="12">
        <f>+SUMIFS('BLG1222'!$I:$I,'BLG1222'!$A:$A,'ALL 2022'!$2:$2,'BLG1222'!$D:$D,'ALL 2022'!$D:$D)</f>
        <v>0</v>
      </c>
      <c r="AQ529" s="164">
        <f t="shared" si="55"/>
        <v>112272171.06</v>
      </c>
      <c r="AR529" s="165">
        <f t="shared" si="56"/>
        <v>23743.467037463917</v>
      </c>
    </row>
    <row r="530" spans="1:44" hidden="1" x14ac:dyDescent="0.25">
      <c r="A530" s="11" t="str">
        <f t="shared" si="52"/>
        <v>6</v>
      </c>
      <c r="B530" s="11" t="str">
        <f t="shared" si="53"/>
        <v>61</v>
      </c>
      <c r="C530" s="11" t="str">
        <f t="shared" si="54"/>
        <v>615</v>
      </c>
      <c r="D530" s="23">
        <v>61505000</v>
      </c>
      <c r="E530" s="196" t="s">
        <v>3273</v>
      </c>
      <c r="F530" s="24" t="s">
        <v>415</v>
      </c>
      <c r="G530" s="12">
        <f>+SUMIFS('BLG1222'!$I:$I,'BLG1222'!$A:$A,'ALL 2022'!$2:$2,'BLG1222'!$D:$D,'ALL 2022'!$D:$D)</f>
        <v>673527</v>
      </c>
      <c r="H530" s="12">
        <f>+SUMIFS('BLG1222'!$I:$I,'BLG1222'!$A:$A,'ALL 2022'!$2:$2,'BLG1222'!$D:$D,'ALL 2022'!$D:$D)</f>
        <v>0</v>
      </c>
      <c r="I530" s="12">
        <f>+SUMIFS('BLG1222'!$I:$I,'BLG1222'!$A:$A,'ALL 2022'!$2:$2,'BLG1222'!$D:$D,'ALL 2022'!$D:$D)</f>
        <v>0</v>
      </c>
      <c r="J530" s="12">
        <f>+SUMIFS('BLG1222'!$I:$I,'BLG1222'!$A:$A,'ALL 2022'!$2:$2,'BLG1222'!$D:$D,'ALL 2022'!$D:$D)</f>
        <v>983600</v>
      </c>
      <c r="K530" s="12">
        <f>+SUMIFS('BLG1222'!$I:$I,'BLG1222'!$A:$A,'ALL 2022'!$2:$2,'BLG1222'!$D:$D,'ALL 2022'!$D:$D)</f>
        <v>343911831.25999999</v>
      </c>
      <c r="L530" s="12">
        <f>+SUMIFS('BLG1222'!$I:$I,'BLG1222'!$A:$A,'ALL 2022'!$2:$2,'BLG1222'!$D:$D,'ALL 2022'!$D:$D)</f>
        <v>59557063.789999999</v>
      </c>
      <c r="M530" s="12">
        <f>+SUMIFS('BLG1222'!$I:$I,'BLG1222'!$A:$A,'ALL 2022'!$2:$2,'BLG1222'!$D:$D,'ALL 2022'!$D:$D)</f>
        <v>0</v>
      </c>
      <c r="N530" s="12">
        <f>+SUMIFS('BLG1222'!$I:$I,'BLG1222'!$A:$A,'ALL 2022'!$2:$2,'BLG1222'!$D:$D,'ALL 2022'!$D:$D)</f>
        <v>0</v>
      </c>
      <c r="O530" s="12">
        <f>+SUMIFS('BLG1222'!$I:$I,'BLG1222'!$A:$A,'ALL 2022'!$2:$2,'BLG1222'!$D:$D,'ALL 2022'!$D:$D)</f>
        <v>0</v>
      </c>
      <c r="P530" s="12">
        <f>+SUMIFS('BLG1222'!$I:$I,'BLG1222'!$A:$A,'ALL 2022'!$2:$2,'BLG1222'!$D:$D,'ALL 2022'!$D:$D)</f>
        <v>0</v>
      </c>
      <c r="Q530" s="12">
        <f>+SUMIFS('BLG1222'!$I:$I,'BLG1222'!$A:$A,'ALL 2022'!$2:$2,'BLG1222'!$D:$D,'ALL 2022'!$D:$D)</f>
        <v>0</v>
      </c>
      <c r="R530" s="12">
        <f>+SUMIFS('BLG1222'!$I:$I,'BLG1222'!$A:$A,'ALL 2022'!$2:$2,'BLG1222'!$D:$D,'ALL 2022'!$D:$D)</f>
        <v>0</v>
      </c>
      <c r="S530" s="12">
        <f>+SUMIFS('BLG1222'!$I:$I,'BLG1222'!$A:$A,'ALL 2022'!$2:$2,'BLG1222'!$D:$D,'ALL 2022'!$D:$D)</f>
        <v>0</v>
      </c>
      <c r="T530" s="12">
        <f>+SUMIFS('BLG1222'!$I:$I,'BLG1222'!$A:$A,'ALL 2022'!$2:$2,'BLG1222'!$D:$D,'ALL 2022'!$D:$D)</f>
        <v>0</v>
      </c>
      <c r="U530" s="12">
        <f>+SUMIFS('BLG1222'!$I:$I,'BLG1222'!$A:$A,'ALL 2022'!$2:$2,'BLG1222'!$D:$D,'ALL 2022'!$D:$D)</f>
        <v>0</v>
      </c>
      <c r="V530" s="12">
        <f>+SUMIFS('BLG1222'!$I:$I,'BLG1222'!$A:$A,'ALL 2022'!$2:$2,'BLG1222'!$D:$D,'ALL 2022'!$D:$D)</f>
        <v>0</v>
      </c>
      <c r="W530" s="12">
        <f>+SUMIFS('BLG1222'!$I:$I,'BLG1222'!$A:$A,'ALL 2022'!$2:$2,'BLG1222'!$D:$D,'ALL 2022'!$D:$D)</f>
        <v>0</v>
      </c>
      <c r="X530" s="12">
        <f>+SUMIFS('BLG1222'!$I:$I,'BLG1222'!$A:$A,'ALL 2022'!$2:$2,'BLG1222'!$D:$D,'ALL 2022'!$D:$D)</f>
        <v>0</v>
      </c>
      <c r="Y530" s="12">
        <f>+SUMIFS('BLG1222'!$I:$I,'BLG1222'!$A:$A,'ALL 2022'!$2:$2,'BLG1222'!$D:$D,'ALL 2022'!$D:$D)</f>
        <v>0</v>
      </c>
      <c r="Z530" s="12">
        <f>+SUMIFS('BLG1222'!$I:$I,'BLG1222'!$A:$A,'ALL 2022'!$2:$2,'BLG1222'!$D:$D,'ALL 2022'!$D:$D)</f>
        <v>0</v>
      </c>
      <c r="AA530" s="12">
        <f>+SUMIFS('BLG1222'!$I:$I,'BLG1222'!$A:$A,'ALL 2022'!$2:$2,'BLG1222'!$D:$D,'ALL 2022'!$D:$D)</f>
        <v>0</v>
      </c>
      <c r="AB530" s="12">
        <f>+SUMIFS('BLG1222'!$I:$I,'BLG1222'!$A:$A,'ALL 2022'!$2:$2,'BLG1222'!$D:$D,'ALL 2022'!$D:$D)</f>
        <v>0</v>
      </c>
      <c r="AC530" s="12">
        <f>+SUMIFS('BLG1222'!$I:$I,'BLG1222'!$A:$A,'ALL 2022'!$2:$2,'BLG1222'!$D:$D,'ALL 2022'!$D:$D)</f>
        <v>6387220</v>
      </c>
      <c r="AD530" s="12">
        <f>+SUMIFS('BLG1222'!$I:$I,'BLG1222'!$A:$A,'ALL 2022'!$2:$2,'BLG1222'!$D:$D,'ALL 2022'!$D:$D)</f>
        <v>0</v>
      </c>
      <c r="AE530" s="12">
        <f>+SUMIFS('BLG1222'!$I:$I,'BLG1222'!$A:$A,'ALL 2022'!$2:$2,'BLG1222'!$D:$D,'ALL 2022'!$D:$D)</f>
        <v>0</v>
      </c>
      <c r="AF530" s="12">
        <f>+SUMIFS('BLG1222'!$I:$I,'BLG1222'!$A:$A,'ALL 2022'!$2:$2,'BLG1222'!$D:$D,'ALL 2022'!$D:$D)</f>
        <v>0</v>
      </c>
      <c r="AG530" s="12">
        <f>+SUMIFS('BLG1222'!$I:$I,'BLG1222'!$A:$A,'ALL 2022'!$2:$2,'BLG1222'!$D:$D,'ALL 2022'!$D:$D)</f>
        <v>0</v>
      </c>
      <c r="AH530" s="12">
        <f>+SUMIFS('BLG1222'!$I:$I,'BLG1222'!$A:$A,'ALL 2022'!$2:$2,'BLG1222'!$D:$D,'ALL 2022'!$D:$D)</f>
        <v>0</v>
      </c>
      <c r="AI530" s="12">
        <f>+SUMIFS('BLG1222'!$I:$I,'BLG1222'!$A:$A,'ALL 2022'!$2:$2,'BLG1222'!$D:$D,'ALL 2022'!$D:$D)</f>
        <v>0</v>
      </c>
      <c r="AJ530" s="12">
        <f>+SUMIFS('BLG1222'!$I:$I,'BLG1222'!$A:$A,'ALL 2022'!$2:$2,'BLG1222'!$D:$D,'ALL 2022'!$D:$D)</f>
        <v>0</v>
      </c>
      <c r="AK530" s="12">
        <f>+SUMIFS('BLG1222'!$I:$I,'BLG1222'!$A:$A,'ALL 2022'!$2:$2,'BLG1222'!$D:$D,'ALL 2022'!$D:$D)</f>
        <v>0</v>
      </c>
      <c r="AL530" s="12">
        <f>+SUMIFS('BLG1222'!$I:$I,'BLG1222'!$A:$A,'ALL 2022'!$2:$2,'BLG1222'!$D:$D,'ALL 2022'!$D:$D)</f>
        <v>45000</v>
      </c>
      <c r="AM530" s="12">
        <f>+SUMIFS('BLG1222'!$I:$I,'BLG1222'!$A:$A,'ALL 2022'!$2:$2,'BLG1222'!$D:$D,'ALL 2022'!$D:$D)</f>
        <v>0</v>
      </c>
      <c r="AN530" s="12">
        <f>+SUMIFS('BLG1222'!$I:$I,'BLG1222'!$A:$A,'ALL 2022'!$2:$2,'BLG1222'!$D:$D,'ALL 2022'!$D:$D)</f>
        <v>0</v>
      </c>
      <c r="AO530" s="12">
        <f>+SUMIFS('BLG1222'!$I:$I,'BLG1222'!$A:$A,'ALL 2022'!$2:$2,'BLG1222'!$D:$D,'ALL 2022'!$D:$D)</f>
        <v>0</v>
      </c>
      <c r="AP530" s="12">
        <f>+SUMIFS('BLG1222'!$I:$I,'BLG1222'!$A:$A,'ALL 2022'!$2:$2,'BLG1222'!$D:$D,'ALL 2022'!$D:$D)</f>
        <v>0</v>
      </c>
      <c r="AQ530" s="164">
        <f t="shared" si="55"/>
        <v>411558242.05000001</v>
      </c>
      <c r="AR530" s="165">
        <f t="shared" si="56"/>
        <v>87036.880661090603</v>
      </c>
    </row>
    <row r="531" spans="1:44" hidden="1" x14ac:dyDescent="0.25">
      <c r="A531" s="11" t="str">
        <f t="shared" si="52"/>
        <v>6</v>
      </c>
      <c r="B531" s="11" t="str">
        <f t="shared" si="53"/>
        <v>61</v>
      </c>
      <c r="C531" s="11" t="str">
        <f t="shared" si="54"/>
        <v>615</v>
      </c>
      <c r="D531" s="23">
        <v>61506000</v>
      </c>
      <c r="E531" s="196" t="s">
        <v>3273</v>
      </c>
      <c r="F531" s="24" t="s">
        <v>413</v>
      </c>
      <c r="G531" s="12">
        <f>+SUMIFS('BLG1222'!$I:$I,'BLG1222'!$A:$A,'ALL 2022'!$2:$2,'BLG1222'!$D:$D,'ALL 2022'!$D:$D)</f>
        <v>27245630.420000002</v>
      </c>
      <c r="H531" s="12">
        <f>+SUMIFS('BLG1222'!$I:$I,'BLG1222'!$A:$A,'ALL 2022'!$2:$2,'BLG1222'!$D:$D,'ALL 2022'!$D:$D)</f>
        <v>0</v>
      </c>
      <c r="I531" s="12">
        <f>+SUMIFS('BLG1222'!$I:$I,'BLG1222'!$A:$A,'ALL 2022'!$2:$2,'BLG1222'!$D:$D,'ALL 2022'!$D:$D)</f>
        <v>0</v>
      </c>
      <c r="J531" s="12">
        <f>+SUMIFS('BLG1222'!$I:$I,'BLG1222'!$A:$A,'ALL 2022'!$2:$2,'BLG1222'!$D:$D,'ALL 2022'!$D:$D)</f>
        <v>0</v>
      </c>
      <c r="K531" s="12">
        <f>+SUMIFS('BLG1222'!$I:$I,'BLG1222'!$A:$A,'ALL 2022'!$2:$2,'BLG1222'!$D:$D,'ALL 2022'!$D:$D)</f>
        <v>0</v>
      </c>
      <c r="L531" s="12">
        <f>+SUMIFS('BLG1222'!$I:$I,'BLG1222'!$A:$A,'ALL 2022'!$2:$2,'BLG1222'!$D:$D,'ALL 2022'!$D:$D)</f>
        <v>0</v>
      </c>
      <c r="M531" s="12">
        <f>+SUMIFS('BLG1222'!$I:$I,'BLG1222'!$A:$A,'ALL 2022'!$2:$2,'BLG1222'!$D:$D,'ALL 2022'!$D:$D)</f>
        <v>0</v>
      </c>
      <c r="N531" s="12">
        <f>+SUMIFS('BLG1222'!$I:$I,'BLG1222'!$A:$A,'ALL 2022'!$2:$2,'BLG1222'!$D:$D,'ALL 2022'!$D:$D)</f>
        <v>0</v>
      </c>
      <c r="O531" s="12">
        <f>+SUMIFS('BLG1222'!$I:$I,'BLG1222'!$A:$A,'ALL 2022'!$2:$2,'BLG1222'!$D:$D,'ALL 2022'!$D:$D)</f>
        <v>0</v>
      </c>
      <c r="P531" s="12">
        <f>+SUMIFS('BLG1222'!$I:$I,'BLG1222'!$A:$A,'ALL 2022'!$2:$2,'BLG1222'!$D:$D,'ALL 2022'!$D:$D)</f>
        <v>0</v>
      </c>
      <c r="Q531" s="12">
        <f>+SUMIFS('BLG1222'!$I:$I,'BLG1222'!$A:$A,'ALL 2022'!$2:$2,'BLG1222'!$D:$D,'ALL 2022'!$D:$D)</f>
        <v>0</v>
      </c>
      <c r="R531" s="12">
        <f>+SUMIFS('BLG1222'!$I:$I,'BLG1222'!$A:$A,'ALL 2022'!$2:$2,'BLG1222'!$D:$D,'ALL 2022'!$D:$D)</f>
        <v>0</v>
      </c>
      <c r="S531" s="12">
        <f>+SUMIFS('BLG1222'!$I:$I,'BLG1222'!$A:$A,'ALL 2022'!$2:$2,'BLG1222'!$D:$D,'ALL 2022'!$D:$D)</f>
        <v>0</v>
      </c>
      <c r="T531" s="12">
        <f>+SUMIFS('BLG1222'!$I:$I,'BLG1222'!$A:$A,'ALL 2022'!$2:$2,'BLG1222'!$D:$D,'ALL 2022'!$D:$D)</f>
        <v>120936631.01000001</v>
      </c>
      <c r="U531" s="12">
        <f>+SUMIFS('BLG1222'!$I:$I,'BLG1222'!$A:$A,'ALL 2022'!$2:$2,'BLG1222'!$D:$D,'ALL 2022'!$D:$D)</f>
        <v>0</v>
      </c>
      <c r="V531" s="12">
        <f>+SUMIFS('BLG1222'!$I:$I,'BLG1222'!$A:$A,'ALL 2022'!$2:$2,'BLG1222'!$D:$D,'ALL 2022'!$D:$D)</f>
        <v>0</v>
      </c>
      <c r="W531" s="12">
        <f>+SUMIFS('BLG1222'!$I:$I,'BLG1222'!$A:$A,'ALL 2022'!$2:$2,'BLG1222'!$D:$D,'ALL 2022'!$D:$D)</f>
        <v>0</v>
      </c>
      <c r="X531" s="12">
        <f>+SUMIFS('BLG1222'!$I:$I,'BLG1222'!$A:$A,'ALL 2022'!$2:$2,'BLG1222'!$D:$D,'ALL 2022'!$D:$D)</f>
        <v>0</v>
      </c>
      <c r="Y531" s="12">
        <f>+SUMIFS('BLG1222'!$I:$I,'BLG1222'!$A:$A,'ALL 2022'!$2:$2,'BLG1222'!$D:$D,'ALL 2022'!$D:$D)</f>
        <v>0</v>
      </c>
      <c r="Z531" s="12">
        <f>+SUMIFS('BLG1222'!$I:$I,'BLG1222'!$A:$A,'ALL 2022'!$2:$2,'BLG1222'!$D:$D,'ALL 2022'!$D:$D)</f>
        <v>0</v>
      </c>
      <c r="AA531" s="12">
        <f>+SUMIFS('BLG1222'!$I:$I,'BLG1222'!$A:$A,'ALL 2022'!$2:$2,'BLG1222'!$D:$D,'ALL 2022'!$D:$D)</f>
        <v>0</v>
      </c>
      <c r="AB531" s="12">
        <f>+SUMIFS('BLG1222'!$I:$I,'BLG1222'!$A:$A,'ALL 2022'!$2:$2,'BLG1222'!$D:$D,'ALL 2022'!$D:$D)</f>
        <v>0</v>
      </c>
      <c r="AC531" s="12">
        <f>+SUMIFS('BLG1222'!$I:$I,'BLG1222'!$A:$A,'ALL 2022'!$2:$2,'BLG1222'!$D:$D,'ALL 2022'!$D:$D)</f>
        <v>4639600</v>
      </c>
      <c r="AD531" s="12">
        <f>+SUMIFS('BLG1222'!$I:$I,'BLG1222'!$A:$A,'ALL 2022'!$2:$2,'BLG1222'!$D:$D,'ALL 2022'!$D:$D)</f>
        <v>0</v>
      </c>
      <c r="AE531" s="12">
        <f>+SUMIFS('BLG1222'!$I:$I,'BLG1222'!$A:$A,'ALL 2022'!$2:$2,'BLG1222'!$D:$D,'ALL 2022'!$D:$D)</f>
        <v>0</v>
      </c>
      <c r="AF531" s="12">
        <f>+SUMIFS('BLG1222'!$I:$I,'BLG1222'!$A:$A,'ALL 2022'!$2:$2,'BLG1222'!$D:$D,'ALL 2022'!$D:$D)</f>
        <v>0</v>
      </c>
      <c r="AG531" s="12">
        <f>+SUMIFS('BLG1222'!$I:$I,'BLG1222'!$A:$A,'ALL 2022'!$2:$2,'BLG1222'!$D:$D,'ALL 2022'!$D:$D)</f>
        <v>0</v>
      </c>
      <c r="AH531" s="12">
        <f>+SUMIFS('BLG1222'!$I:$I,'BLG1222'!$A:$A,'ALL 2022'!$2:$2,'BLG1222'!$D:$D,'ALL 2022'!$D:$D)</f>
        <v>0</v>
      </c>
      <c r="AI531" s="12">
        <f>+SUMIFS('BLG1222'!$I:$I,'BLG1222'!$A:$A,'ALL 2022'!$2:$2,'BLG1222'!$D:$D,'ALL 2022'!$D:$D)</f>
        <v>0</v>
      </c>
      <c r="AJ531" s="12">
        <f>+SUMIFS('BLG1222'!$I:$I,'BLG1222'!$A:$A,'ALL 2022'!$2:$2,'BLG1222'!$D:$D,'ALL 2022'!$D:$D)</f>
        <v>0</v>
      </c>
      <c r="AK531" s="12">
        <f>+SUMIFS('BLG1222'!$I:$I,'BLG1222'!$A:$A,'ALL 2022'!$2:$2,'BLG1222'!$D:$D,'ALL 2022'!$D:$D)</f>
        <v>0</v>
      </c>
      <c r="AL531" s="12">
        <f>+SUMIFS('BLG1222'!$I:$I,'BLG1222'!$A:$A,'ALL 2022'!$2:$2,'BLG1222'!$D:$D,'ALL 2022'!$D:$D)</f>
        <v>4023500</v>
      </c>
      <c r="AM531" s="12">
        <f>+SUMIFS('BLG1222'!$I:$I,'BLG1222'!$A:$A,'ALL 2022'!$2:$2,'BLG1222'!$D:$D,'ALL 2022'!$D:$D)</f>
        <v>0</v>
      </c>
      <c r="AN531" s="12">
        <f>+SUMIFS('BLG1222'!$I:$I,'BLG1222'!$A:$A,'ALL 2022'!$2:$2,'BLG1222'!$D:$D,'ALL 2022'!$D:$D)</f>
        <v>0</v>
      </c>
      <c r="AO531" s="12">
        <f>+SUMIFS('BLG1222'!$I:$I,'BLG1222'!$A:$A,'ALL 2022'!$2:$2,'BLG1222'!$D:$D,'ALL 2022'!$D:$D)</f>
        <v>0</v>
      </c>
      <c r="AP531" s="12">
        <f>+SUMIFS('BLG1222'!$I:$I,'BLG1222'!$A:$A,'ALL 2022'!$2:$2,'BLG1222'!$D:$D,'ALL 2022'!$D:$D)</f>
        <v>0</v>
      </c>
      <c r="AQ531" s="164">
        <f t="shared" si="55"/>
        <v>156845361.43000001</v>
      </c>
      <c r="AR531" s="165">
        <f t="shared" si="56"/>
        <v>33169.864214188281</v>
      </c>
    </row>
    <row r="532" spans="1:44" hidden="1" x14ac:dyDescent="0.25">
      <c r="A532" s="11" t="str">
        <f t="shared" si="52"/>
        <v>6</v>
      </c>
      <c r="B532" s="11" t="str">
        <f t="shared" si="53"/>
        <v>61</v>
      </c>
      <c r="C532" s="11" t="str">
        <f t="shared" si="54"/>
        <v>615</v>
      </c>
      <c r="D532" s="23">
        <v>61513000</v>
      </c>
      <c r="E532" s="196" t="s">
        <v>3273</v>
      </c>
      <c r="F532" s="24" t="s">
        <v>2144</v>
      </c>
      <c r="G532" s="12">
        <f>+SUMIFS('BLG1222'!$I:$I,'BLG1222'!$A:$A,'ALL 2022'!$2:$2,'BLG1222'!$D:$D,'ALL 2022'!$D:$D)</f>
        <v>0</v>
      </c>
      <c r="H532" s="12">
        <f>+SUMIFS('BLG1222'!$I:$I,'BLG1222'!$A:$A,'ALL 2022'!$2:$2,'BLG1222'!$D:$D,'ALL 2022'!$D:$D)</f>
        <v>0</v>
      </c>
      <c r="I532" s="12">
        <f>+SUMIFS('BLG1222'!$I:$I,'BLG1222'!$A:$A,'ALL 2022'!$2:$2,'BLG1222'!$D:$D,'ALL 2022'!$D:$D)</f>
        <v>0</v>
      </c>
      <c r="J532" s="12">
        <f>+SUMIFS('BLG1222'!$I:$I,'BLG1222'!$A:$A,'ALL 2022'!$2:$2,'BLG1222'!$D:$D,'ALL 2022'!$D:$D)</f>
        <v>0</v>
      </c>
      <c r="K532" s="12">
        <f>+SUMIFS('BLG1222'!$I:$I,'BLG1222'!$A:$A,'ALL 2022'!$2:$2,'BLG1222'!$D:$D,'ALL 2022'!$D:$D)</f>
        <v>0</v>
      </c>
      <c r="L532" s="12">
        <f>+SUMIFS('BLG1222'!$I:$I,'BLG1222'!$A:$A,'ALL 2022'!$2:$2,'BLG1222'!$D:$D,'ALL 2022'!$D:$D)</f>
        <v>0</v>
      </c>
      <c r="M532" s="12">
        <f>+SUMIFS('BLG1222'!$I:$I,'BLG1222'!$A:$A,'ALL 2022'!$2:$2,'BLG1222'!$D:$D,'ALL 2022'!$D:$D)</f>
        <v>0</v>
      </c>
      <c r="N532" s="12">
        <f>+SUMIFS('BLG1222'!$I:$I,'BLG1222'!$A:$A,'ALL 2022'!$2:$2,'BLG1222'!$D:$D,'ALL 2022'!$D:$D)</f>
        <v>0</v>
      </c>
      <c r="O532" s="12">
        <f>+SUMIFS('BLG1222'!$I:$I,'BLG1222'!$A:$A,'ALL 2022'!$2:$2,'BLG1222'!$D:$D,'ALL 2022'!$D:$D)</f>
        <v>0</v>
      </c>
      <c r="P532" s="12">
        <f>+SUMIFS('BLG1222'!$I:$I,'BLG1222'!$A:$A,'ALL 2022'!$2:$2,'BLG1222'!$D:$D,'ALL 2022'!$D:$D)</f>
        <v>0</v>
      </c>
      <c r="Q532" s="12">
        <f>+SUMIFS('BLG1222'!$I:$I,'BLG1222'!$A:$A,'ALL 2022'!$2:$2,'BLG1222'!$D:$D,'ALL 2022'!$D:$D)</f>
        <v>0</v>
      </c>
      <c r="R532" s="12">
        <f>+SUMIFS('BLG1222'!$I:$I,'BLG1222'!$A:$A,'ALL 2022'!$2:$2,'BLG1222'!$D:$D,'ALL 2022'!$D:$D)</f>
        <v>0</v>
      </c>
      <c r="S532" s="12">
        <f>+SUMIFS('BLG1222'!$I:$I,'BLG1222'!$A:$A,'ALL 2022'!$2:$2,'BLG1222'!$D:$D,'ALL 2022'!$D:$D)</f>
        <v>0</v>
      </c>
      <c r="T532" s="12">
        <f>+SUMIFS('BLG1222'!$I:$I,'BLG1222'!$A:$A,'ALL 2022'!$2:$2,'BLG1222'!$D:$D,'ALL 2022'!$D:$D)</f>
        <v>49720483.859999999</v>
      </c>
      <c r="U532" s="12">
        <f>+SUMIFS('BLG1222'!$I:$I,'BLG1222'!$A:$A,'ALL 2022'!$2:$2,'BLG1222'!$D:$D,'ALL 2022'!$D:$D)</f>
        <v>0</v>
      </c>
      <c r="V532" s="12">
        <f>+SUMIFS('BLG1222'!$I:$I,'BLG1222'!$A:$A,'ALL 2022'!$2:$2,'BLG1222'!$D:$D,'ALL 2022'!$D:$D)</f>
        <v>0</v>
      </c>
      <c r="W532" s="12">
        <f>+SUMIFS('BLG1222'!$I:$I,'BLG1222'!$A:$A,'ALL 2022'!$2:$2,'BLG1222'!$D:$D,'ALL 2022'!$D:$D)</f>
        <v>0</v>
      </c>
      <c r="X532" s="12">
        <f>+SUMIFS('BLG1222'!$I:$I,'BLG1222'!$A:$A,'ALL 2022'!$2:$2,'BLG1222'!$D:$D,'ALL 2022'!$D:$D)</f>
        <v>0</v>
      </c>
      <c r="Y532" s="12">
        <f>+SUMIFS('BLG1222'!$I:$I,'BLG1222'!$A:$A,'ALL 2022'!$2:$2,'BLG1222'!$D:$D,'ALL 2022'!$D:$D)</f>
        <v>0</v>
      </c>
      <c r="Z532" s="12">
        <f>+SUMIFS('BLG1222'!$I:$I,'BLG1222'!$A:$A,'ALL 2022'!$2:$2,'BLG1222'!$D:$D,'ALL 2022'!$D:$D)</f>
        <v>0</v>
      </c>
      <c r="AA532" s="12">
        <f>+SUMIFS('BLG1222'!$I:$I,'BLG1222'!$A:$A,'ALL 2022'!$2:$2,'BLG1222'!$D:$D,'ALL 2022'!$D:$D)</f>
        <v>0</v>
      </c>
      <c r="AB532" s="12">
        <f>+SUMIFS('BLG1222'!$I:$I,'BLG1222'!$A:$A,'ALL 2022'!$2:$2,'BLG1222'!$D:$D,'ALL 2022'!$D:$D)</f>
        <v>0</v>
      </c>
      <c r="AC532" s="12">
        <f>+SUMIFS('BLG1222'!$I:$I,'BLG1222'!$A:$A,'ALL 2022'!$2:$2,'BLG1222'!$D:$D,'ALL 2022'!$D:$D)</f>
        <v>0</v>
      </c>
      <c r="AD532" s="12">
        <f>+SUMIFS('BLG1222'!$I:$I,'BLG1222'!$A:$A,'ALL 2022'!$2:$2,'BLG1222'!$D:$D,'ALL 2022'!$D:$D)</f>
        <v>0</v>
      </c>
      <c r="AE532" s="12">
        <f>+SUMIFS('BLG1222'!$I:$I,'BLG1222'!$A:$A,'ALL 2022'!$2:$2,'BLG1222'!$D:$D,'ALL 2022'!$D:$D)</f>
        <v>0</v>
      </c>
      <c r="AF532" s="12">
        <f>+SUMIFS('BLG1222'!$I:$I,'BLG1222'!$A:$A,'ALL 2022'!$2:$2,'BLG1222'!$D:$D,'ALL 2022'!$D:$D)</f>
        <v>0</v>
      </c>
      <c r="AG532" s="12">
        <f>+SUMIFS('BLG1222'!$I:$I,'BLG1222'!$A:$A,'ALL 2022'!$2:$2,'BLG1222'!$D:$D,'ALL 2022'!$D:$D)</f>
        <v>0</v>
      </c>
      <c r="AH532" s="12">
        <f>+SUMIFS('BLG1222'!$I:$I,'BLG1222'!$A:$A,'ALL 2022'!$2:$2,'BLG1222'!$D:$D,'ALL 2022'!$D:$D)</f>
        <v>0</v>
      </c>
      <c r="AI532" s="12">
        <f>+SUMIFS('BLG1222'!$I:$I,'BLG1222'!$A:$A,'ALL 2022'!$2:$2,'BLG1222'!$D:$D,'ALL 2022'!$D:$D)</f>
        <v>0</v>
      </c>
      <c r="AJ532" s="12">
        <f>+SUMIFS('BLG1222'!$I:$I,'BLG1222'!$A:$A,'ALL 2022'!$2:$2,'BLG1222'!$D:$D,'ALL 2022'!$D:$D)</f>
        <v>0</v>
      </c>
      <c r="AK532" s="12">
        <f>+SUMIFS('BLG1222'!$I:$I,'BLG1222'!$A:$A,'ALL 2022'!$2:$2,'BLG1222'!$D:$D,'ALL 2022'!$D:$D)</f>
        <v>0</v>
      </c>
      <c r="AL532" s="12">
        <f>+SUMIFS('BLG1222'!$I:$I,'BLG1222'!$A:$A,'ALL 2022'!$2:$2,'BLG1222'!$D:$D,'ALL 2022'!$D:$D)</f>
        <v>0</v>
      </c>
      <c r="AM532" s="12">
        <f>+SUMIFS('BLG1222'!$I:$I,'BLG1222'!$A:$A,'ALL 2022'!$2:$2,'BLG1222'!$D:$D,'ALL 2022'!$D:$D)</f>
        <v>0</v>
      </c>
      <c r="AN532" s="12">
        <f>+SUMIFS('BLG1222'!$I:$I,'BLG1222'!$A:$A,'ALL 2022'!$2:$2,'BLG1222'!$D:$D,'ALL 2022'!$D:$D)</f>
        <v>0</v>
      </c>
      <c r="AO532" s="12">
        <f>+SUMIFS('BLG1222'!$I:$I,'BLG1222'!$A:$A,'ALL 2022'!$2:$2,'BLG1222'!$D:$D,'ALL 2022'!$D:$D)</f>
        <v>0</v>
      </c>
      <c r="AP532" s="12">
        <f>+SUMIFS('BLG1222'!$I:$I,'BLG1222'!$A:$A,'ALL 2022'!$2:$2,'BLG1222'!$D:$D,'ALL 2022'!$D:$D)</f>
        <v>0</v>
      </c>
      <c r="AQ532" s="164">
        <f t="shared" si="55"/>
        <v>49720483.859999999</v>
      </c>
      <c r="AR532" s="165">
        <f t="shared" si="56"/>
        <v>10514.953603113005</v>
      </c>
    </row>
    <row r="533" spans="1:44" hidden="1" x14ac:dyDescent="0.25">
      <c r="A533" s="11" t="str">
        <f t="shared" si="52"/>
        <v>6</v>
      </c>
      <c r="B533" s="11" t="str">
        <f t="shared" si="53"/>
        <v>61</v>
      </c>
      <c r="C533" s="11" t="str">
        <f t="shared" si="54"/>
        <v>615</v>
      </c>
      <c r="D533" s="23">
        <v>61520000</v>
      </c>
      <c r="E533" s="196" t="s">
        <v>3273</v>
      </c>
      <c r="F533" s="24" t="s">
        <v>1403</v>
      </c>
      <c r="G533" s="12">
        <f>+SUMIFS('BLG1222'!$I:$I,'BLG1222'!$A:$A,'ALL 2022'!$2:$2,'BLG1222'!$D:$D,'ALL 2022'!$D:$D)</f>
        <v>0</v>
      </c>
      <c r="H533" s="12">
        <f>+SUMIFS('BLG1222'!$I:$I,'BLG1222'!$A:$A,'ALL 2022'!$2:$2,'BLG1222'!$D:$D,'ALL 2022'!$D:$D)</f>
        <v>0</v>
      </c>
      <c r="I533" s="12">
        <f>+SUMIFS('BLG1222'!$I:$I,'BLG1222'!$A:$A,'ALL 2022'!$2:$2,'BLG1222'!$D:$D,'ALL 2022'!$D:$D)</f>
        <v>8615870.8399999999</v>
      </c>
      <c r="J533" s="12">
        <f>+SUMIFS('BLG1222'!$I:$I,'BLG1222'!$A:$A,'ALL 2022'!$2:$2,'BLG1222'!$D:$D,'ALL 2022'!$D:$D)</f>
        <v>0</v>
      </c>
      <c r="K533" s="12">
        <f>+SUMIFS('BLG1222'!$I:$I,'BLG1222'!$A:$A,'ALL 2022'!$2:$2,'BLG1222'!$D:$D,'ALL 2022'!$D:$D)</f>
        <v>0</v>
      </c>
      <c r="L533" s="12">
        <f>+SUMIFS('BLG1222'!$I:$I,'BLG1222'!$A:$A,'ALL 2022'!$2:$2,'BLG1222'!$D:$D,'ALL 2022'!$D:$D)</f>
        <v>0</v>
      </c>
      <c r="M533" s="12">
        <f>+SUMIFS('BLG1222'!$I:$I,'BLG1222'!$A:$A,'ALL 2022'!$2:$2,'BLG1222'!$D:$D,'ALL 2022'!$D:$D)</f>
        <v>0</v>
      </c>
      <c r="N533" s="12">
        <f>+SUMIFS('BLG1222'!$I:$I,'BLG1222'!$A:$A,'ALL 2022'!$2:$2,'BLG1222'!$D:$D,'ALL 2022'!$D:$D)</f>
        <v>0</v>
      </c>
      <c r="O533" s="12">
        <f>+SUMIFS('BLG1222'!$I:$I,'BLG1222'!$A:$A,'ALL 2022'!$2:$2,'BLG1222'!$D:$D,'ALL 2022'!$D:$D)</f>
        <v>0</v>
      </c>
      <c r="P533" s="12">
        <f>+SUMIFS('BLG1222'!$I:$I,'BLG1222'!$A:$A,'ALL 2022'!$2:$2,'BLG1222'!$D:$D,'ALL 2022'!$D:$D)</f>
        <v>0</v>
      </c>
      <c r="Q533" s="12">
        <f>+SUMIFS('BLG1222'!$I:$I,'BLG1222'!$A:$A,'ALL 2022'!$2:$2,'BLG1222'!$D:$D,'ALL 2022'!$D:$D)</f>
        <v>0</v>
      </c>
      <c r="R533" s="12">
        <f>+SUMIFS('BLG1222'!$I:$I,'BLG1222'!$A:$A,'ALL 2022'!$2:$2,'BLG1222'!$D:$D,'ALL 2022'!$D:$D)</f>
        <v>0</v>
      </c>
      <c r="S533" s="12">
        <f>+SUMIFS('BLG1222'!$I:$I,'BLG1222'!$A:$A,'ALL 2022'!$2:$2,'BLG1222'!$D:$D,'ALL 2022'!$D:$D)</f>
        <v>0</v>
      </c>
      <c r="T533" s="12">
        <f>+SUMIFS('BLG1222'!$I:$I,'BLG1222'!$A:$A,'ALL 2022'!$2:$2,'BLG1222'!$D:$D,'ALL 2022'!$D:$D)</f>
        <v>0</v>
      </c>
      <c r="U533" s="12">
        <f>+SUMIFS('BLG1222'!$I:$I,'BLG1222'!$A:$A,'ALL 2022'!$2:$2,'BLG1222'!$D:$D,'ALL 2022'!$D:$D)</f>
        <v>0</v>
      </c>
      <c r="V533" s="12">
        <f>+SUMIFS('BLG1222'!$I:$I,'BLG1222'!$A:$A,'ALL 2022'!$2:$2,'BLG1222'!$D:$D,'ALL 2022'!$D:$D)</f>
        <v>0</v>
      </c>
      <c r="W533" s="12">
        <f>+SUMIFS('BLG1222'!$I:$I,'BLG1222'!$A:$A,'ALL 2022'!$2:$2,'BLG1222'!$D:$D,'ALL 2022'!$D:$D)</f>
        <v>0</v>
      </c>
      <c r="X533" s="12">
        <f>+SUMIFS('BLG1222'!$I:$I,'BLG1222'!$A:$A,'ALL 2022'!$2:$2,'BLG1222'!$D:$D,'ALL 2022'!$D:$D)</f>
        <v>0</v>
      </c>
      <c r="Y533" s="12">
        <f>+SUMIFS('BLG1222'!$I:$I,'BLG1222'!$A:$A,'ALL 2022'!$2:$2,'BLG1222'!$D:$D,'ALL 2022'!$D:$D)</f>
        <v>0</v>
      </c>
      <c r="Z533" s="12">
        <f>+SUMIFS('BLG1222'!$I:$I,'BLG1222'!$A:$A,'ALL 2022'!$2:$2,'BLG1222'!$D:$D,'ALL 2022'!$D:$D)</f>
        <v>0</v>
      </c>
      <c r="AA533" s="12">
        <f>+SUMIFS('BLG1222'!$I:$I,'BLG1222'!$A:$A,'ALL 2022'!$2:$2,'BLG1222'!$D:$D,'ALL 2022'!$D:$D)</f>
        <v>0</v>
      </c>
      <c r="AB533" s="12">
        <f>+SUMIFS('BLG1222'!$I:$I,'BLG1222'!$A:$A,'ALL 2022'!$2:$2,'BLG1222'!$D:$D,'ALL 2022'!$D:$D)</f>
        <v>0</v>
      </c>
      <c r="AC533" s="12">
        <f>+SUMIFS('BLG1222'!$I:$I,'BLG1222'!$A:$A,'ALL 2022'!$2:$2,'BLG1222'!$D:$D,'ALL 2022'!$D:$D)</f>
        <v>0</v>
      </c>
      <c r="AD533" s="12">
        <f>+SUMIFS('BLG1222'!$I:$I,'BLG1222'!$A:$A,'ALL 2022'!$2:$2,'BLG1222'!$D:$D,'ALL 2022'!$D:$D)</f>
        <v>0</v>
      </c>
      <c r="AE533" s="12">
        <f>+SUMIFS('BLG1222'!$I:$I,'BLG1222'!$A:$A,'ALL 2022'!$2:$2,'BLG1222'!$D:$D,'ALL 2022'!$D:$D)</f>
        <v>0</v>
      </c>
      <c r="AF533" s="12">
        <f>+SUMIFS('BLG1222'!$I:$I,'BLG1222'!$A:$A,'ALL 2022'!$2:$2,'BLG1222'!$D:$D,'ALL 2022'!$D:$D)</f>
        <v>0</v>
      </c>
      <c r="AG533" s="12">
        <f>+SUMIFS('BLG1222'!$I:$I,'BLG1222'!$A:$A,'ALL 2022'!$2:$2,'BLG1222'!$D:$D,'ALL 2022'!$D:$D)</f>
        <v>0</v>
      </c>
      <c r="AH533" s="12">
        <f>+SUMIFS('BLG1222'!$I:$I,'BLG1222'!$A:$A,'ALL 2022'!$2:$2,'BLG1222'!$D:$D,'ALL 2022'!$D:$D)</f>
        <v>33100</v>
      </c>
      <c r="AI533" s="12">
        <f>+SUMIFS('BLG1222'!$I:$I,'BLG1222'!$A:$A,'ALL 2022'!$2:$2,'BLG1222'!$D:$D,'ALL 2022'!$D:$D)</f>
        <v>0</v>
      </c>
      <c r="AJ533" s="12">
        <f>+SUMIFS('BLG1222'!$I:$I,'BLG1222'!$A:$A,'ALL 2022'!$2:$2,'BLG1222'!$D:$D,'ALL 2022'!$D:$D)</f>
        <v>0</v>
      </c>
      <c r="AK533" s="12">
        <f>+SUMIFS('BLG1222'!$I:$I,'BLG1222'!$A:$A,'ALL 2022'!$2:$2,'BLG1222'!$D:$D,'ALL 2022'!$D:$D)</f>
        <v>0</v>
      </c>
      <c r="AL533" s="12">
        <f>+SUMIFS('BLG1222'!$I:$I,'BLG1222'!$A:$A,'ALL 2022'!$2:$2,'BLG1222'!$D:$D,'ALL 2022'!$D:$D)</f>
        <v>0</v>
      </c>
      <c r="AM533" s="12">
        <f>+SUMIFS('BLG1222'!$I:$I,'BLG1222'!$A:$A,'ALL 2022'!$2:$2,'BLG1222'!$D:$D,'ALL 2022'!$D:$D)</f>
        <v>0</v>
      </c>
      <c r="AN533" s="12">
        <f>+SUMIFS('BLG1222'!$I:$I,'BLG1222'!$A:$A,'ALL 2022'!$2:$2,'BLG1222'!$D:$D,'ALL 2022'!$D:$D)</f>
        <v>0</v>
      </c>
      <c r="AO533" s="12">
        <f>+SUMIFS('BLG1222'!$I:$I,'BLG1222'!$A:$A,'ALL 2022'!$2:$2,'BLG1222'!$D:$D,'ALL 2022'!$D:$D)</f>
        <v>0</v>
      </c>
      <c r="AP533" s="12">
        <f>+SUMIFS('BLG1222'!$I:$I,'BLG1222'!$A:$A,'ALL 2022'!$2:$2,'BLG1222'!$D:$D,'ALL 2022'!$D:$D)</f>
        <v>0</v>
      </c>
      <c r="AQ533" s="164">
        <f t="shared" si="55"/>
        <v>8648970.8399999999</v>
      </c>
      <c r="AR533" s="165">
        <f t="shared" si="56"/>
        <v>1829.0957777754279</v>
      </c>
    </row>
    <row r="534" spans="1:44" hidden="1" x14ac:dyDescent="0.25">
      <c r="A534" s="11" t="str">
        <f t="shared" si="52"/>
        <v>6</v>
      </c>
      <c r="B534" s="11" t="str">
        <f t="shared" si="53"/>
        <v>61</v>
      </c>
      <c r="C534" s="11" t="str">
        <f t="shared" si="54"/>
        <v>615</v>
      </c>
      <c r="D534" s="23">
        <v>61530000</v>
      </c>
      <c r="E534" s="196" t="s">
        <v>3273</v>
      </c>
      <c r="F534" s="24" t="s">
        <v>2295</v>
      </c>
      <c r="G534" s="12">
        <f>+SUMIFS('BLG1222'!$I:$I,'BLG1222'!$A:$A,'ALL 2022'!$2:$2,'BLG1222'!$D:$D,'ALL 2022'!$D:$D)</f>
        <v>0</v>
      </c>
      <c r="H534" s="12">
        <f>+SUMIFS('BLG1222'!$I:$I,'BLG1222'!$A:$A,'ALL 2022'!$2:$2,'BLG1222'!$D:$D,'ALL 2022'!$D:$D)</f>
        <v>0</v>
      </c>
      <c r="I534" s="12">
        <f>+SUMIFS('BLG1222'!$I:$I,'BLG1222'!$A:$A,'ALL 2022'!$2:$2,'BLG1222'!$D:$D,'ALL 2022'!$D:$D)</f>
        <v>0</v>
      </c>
      <c r="J534" s="12">
        <f>+SUMIFS('BLG1222'!$I:$I,'BLG1222'!$A:$A,'ALL 2022'!$2:$2,'BLG1222'!$D:$D,'ALL 2022'!$D:$D)</f>
        <v>0</v>
      </c>
      <c r="K534" s="12">
        <f>+SUMIFS('BLG1222'!$I:$I,'BLG1222'!$A:$A,'ALL 2022'!$2:$2,'BLG1222'!$D:$D,'ALL 2022'!$D:$D)</f>
        <v>0</v>
      </c>
      <c r="L534" s="12">
        <f>+SUMIFS('BLG1222'!$I:$I,'BLG1222'!$A:$A,'ALL 2022'!$2:$2,'BLG1222'!$D:$D,'ALL 2022'!$D:$D)</f>
        <v>0</v>
      </c>
      <c r="M534" s="12">
        <f>+SUMIFS('BLG1222'!$I:$I,'BLG1222'!$A:$A,'ALL 2022'!$2:$2,'BLG1222'!$D:$D,'ALL 2022'!$D:$D)</f>
        <v>0</v>
      </c>
      <c r="N534" s="12">
        <f>+SUMIFS('BLG1222'!$I:$I,'BLG1222'!$A:$A,'ALL 2022'!$2:$2,'BLG1222'!$D:$D,'ALL 2022'!$D:$D)</f>
        <v>0</v>
      </c>
      <c r="O534" s="12">
        <f>+SUMIFS('BLG1222'!$I:$I,'BLG1222'!$A:$A,'ALL 2022'!$2:$2,'BLG1222'!$D:$D,'ALL 2022'!$D:$D)</f>
        <v>0</v>
      </c>
      <c r="P534" s="12">
        <f>+SUMIFS('BLG1222'!$I:$I,'BLG1222'!$A:$A,'ALL 2022'!$2:$2,'BLG1222'!$D:$D,'ALL 2022'!$D:$D)</f>
        <v>0</v>
      </c>
      <c r="Q534" s="12">
        <f>+SUMIFS('BLG1222'!$I:$I,'BLG1222'!$A:$A,'ALL 2022'!$2:$2,'BLG1222'!$D:$D,'ALL 2022'!$D:$D)</f>
        <v>0</v>
      </c>
      <c r="R534" s="12">
        <f>+SUMIFS('BLG1222'!$I:$I,'BLG1222'!$A:$A,'ALL 2022'!$2:$2,'BLG1222'!$D:$D,'ALL 2022'!$D:$D)</f>
        <v>0</v>
      </c>
      <c r="S534" s="12">
        <f>+SUMIFS('BLG1222'!$I:$I,'BLG1222'!$A:$A,'ALL 2022'!$2:$2,'BLG1222'!$D:$D,'ALL 2022'!$D:$D)</f>
        <v>0</v>
      </c>
      <c r="T534" s="12">
        <f>+SUMIFS('BLG1222'!$I:$I,'BLG1222'!$A:$A,'ALL 2022'!$2:$2,'BLG1222'!$D:$D,'ALL 2022'!$D:$D)</f>
        <v>0</v>
      </c>
      <c r="U534" s="12">
        <f>+SUMIFS('BLG1222'!$I:$I,'BLG1222'!$A:$A,'ALL 2022'!$2:$2,'BLG1222'!$D:$D,'ALL 2022'!$D:$D)</f>
        <v>0</v>
      </c>
      <c r="V534" s="12">
        <f>+SUMIFS('BLG1222'!$I:$I,'BLG1222'!$A:$A,'ALL 2022'!$2:$2,'BLG1222'!$D:$D,'ALL 2022'!$D:$D)</f>
        <v>0</v>
      </c>
      <c r="W534" s="12">
        <f>+SUMIFS('BLG1222'!$I:$I,'BLG1222'!$A:$A,'ALL 2022'!$2:$2,'BLG1222'!$D:$D,'ALL 2022'!$D:$D)</f>
        <v>0</v>
      </c>
      <c r="X534" s="12">
        <f>+SUMIFS('BLG1222'!$I:$I,'BLG1222'!$A:$A,'ALL 2022'!$2:$2,'BLG1222'!$D:$D,'ALL 2022'!$D:$D)</f>
        <v>0</v>
      </c>
      <c r="Y534" s="12">
        <f>+SUMIFS('BLG1222'!$I:$I,'BLG1222'!$A:$A,'ALL 2022'!$2:$2,'BLG1222'!$D:$D,'ALL 2022'!$D:$D)</f>
        <v>0</v>
      </c>
      <c r="Z534" s="12">
        <f>+SUMIFS('BLG1222'!$I:$I,'BLG1222'!$A:$A,'ALL 2022'!$2:$2,'BLG1222'!$D:$D,'ALL 2022'!$D:$D)</f>
        <v>0</v>
      </c>
      <c r="AA534" s="12">
        <f>+SUMIFS('BLG1222'!$I:$I,'BLG1222'!$A:$A,'ALL 2022'!$2:$2,'BLG1222'!$D:$D,'ALL 2022'!$D:$D)</f>
        <v>0</v>
      </c>
      <c r="AB534" s="12">
        <f>+SUMIFS('BLG1222'!$I:$I,'BLG1222'!$A:$A,'ALL 2022'!$2:$2,'BLG1222'!$D:$D,'ALL 2022'!$D:$D)</f>
        <v>0</v>
      </c>
      <c r="AC534" s="12">
        <f>+SUMIFS('BLG1222'!$I:$I,'BLG1222'!$A:$A,'ALL 2022'!$2:$2,'BLG1222'!$D:$D,'ALL 2022'!$D:$D)</f>
        <v>0</v>
      </c>
      <c r="AD534" s="12">
        <f>+SUMIFS('BLG1222'!$I:$I,'BLG1222'!$A:$A,'ALL 2022'!$2:$2,'BLG1222'!$D:$D,'ALL 2022'!$D:$D)</f>
        <v>0</v>
      </c>
      <c r="AE534" s="12">
        <f>+SUMIFS('BLG1222'!$I:$I,'BLG1222'!$A:$A,'ALL 2022'!$2:$2,'BLG1222'!$D:$D,'ALL 2022'!$D:$D)</f>
        <v>0</v>
      </c>
      <c r="AF534" s="12">
        <f>+SUMIFS('BLG1222'!$I:$I,'BLG1222'!$A:$A,'ALL 2022'!$2:$2,'BLG1222'!$D:$D,'ALL 2022'!$D:$D)</f>
        <v>0</v>
      </c>
      <c r="AG534" s="12">
        <f>+SUMIFS('BLG1222'!$I:$I,'BLG1222'!$A:$A,'ALL 2022'!$2:$2,'BLG1222'!$D:$D,'ALL 2022'!$D:$D)</f>
        <v>0</v>
      </c>
      <c r="AH534" s="12">
        <f>+SUMIFS('BLG1222'!$I:$I,'BLG1222'!$A:$A,'ALL 2022'!$2:$2,'BLG1222'!$D:$D,'ALL 2022'!$D:$D)</f>
        <v>0</v>
      </c>
      <c r="AI534" s="12">
        <f>+SUMIFS('BLG1222'!$I:$I,'BLG1222'!$A:$A,'ALL 2022'!$2:$2,'BLG1222'!$D:$D,'ALL 2022'!$D:$D)</f>
        <v>0</v>
      </c>
      <c r="AJ534" s="12">
        <f>+SUMIFS('BLG1222'!$I:$I,'BLG1222'!$A:$A,'ALL 2022'!$2:$2,'BLG1222'!$D:$D,'ALL 2022'!$D:$D)</f>
        <v>0</v>
      </c>
      <c r="AK534" s="12">
        <f>+SUMIFS('BLG1222'!$I:$I,'BLG1222'!$A:$A,'ALL 2022'!$2:$2,'BLG1222'!$D:$D,'ALL 2022'!$D:$D)</f>
        <v>0</v>
      </c>
      <c r="AL534" s="12">
        <f>+SUMIFS('BLG1222'!$I:$I,'BLG1222'!$A:$A,'ALL 2022'!$2:$2,'BLG1222'!$D:$D,'ALL 2022'!$D:$D)</f>
        <v>0</v>
      </c>
      <c r="AM534" s="12">
        <f>+SUMIFS('BLG1222'!$I:$I,'BLG1222'!$A:$A,'ALL 2022'!$2:$2,'BLG1222'!$D:$D,'ALL 2022'!$D:$D)</f>
        <v>0</v>
      </c>
      <c r="AN534" s="12">
        <f>+SUMIFS('BLG1222'!$I:$I,'BLG1222'!$A:$A,'ALL 2022'!$2:$2,'BLG1222'!$D:$D,'ALL 2022'!$D:$D)</f>
        <v>0</v>
      </c>
      <c r="AO534" s="12">
        <f>+SUMIFS('BLG1222'!$I:$I,'BLG1222'!$A:$A,'ALL 2022'!$2:$2,'BLG1222'!$D:$D,'ALL 2022'!$D:$D)</f>
        <v>0</v>
      </c>
      <c r="AP534" s="12">
        <f>+SUMIFS('BLG1222'!$I:$I,'BLG1222'!$A:$A,'ALL 2022'!$2:$2,'BLG1222'!$D:$D,'ALL 2022'!$D:$D)</f>
        <v>0</v>
      </c>
      <c r="AQ534" s="164">
        <f t="shared" si="55"/>
        <v>0</v>
      </c>
      <c r="AR534" s="165">
        <f t="shared" si="56"/>
        <v>0</v>
      </c>
    </row>
    <row r="535" spans="1:44" hidden="1" x14ac:dyDescent="0.25">
      <c r="A535" s="11" t="str">
        <f t="shared" si="52"/>
        <v>6</v>
      </c>
      <c r="B535" s="11" t="str">
        <f t="shared" si="53"/>
        <v>61</v>
      </c>
      <c r="C535" s="11" t="str">
        <f t="shared" si="54"/>
        <v>615</v>
      </c>
      <c r="D535" s="23">
        <v>61540000</v>
      </c>
      <c r="E535" s="196" t="s">
        <v>3273</v>
      </c>
      <c r="F535" s="24" t="s">
        <v>2296</v>
      </c>
      <c r="G535" s="12">
        <f>+SUMIFS('BLG1222'!$I:$I,'BLG1222'!$A:$A,'ALL 2022'!$2:$2,'BLG1222'!$D:$D,'ALL 2022'!$D:$D)</f>
        <v>0</v>
      </c>
      <c r="H535" s="12">
        <f>+SUMIFS('BLG1222'!$I:$I,'BLG1222'!$A:$A,'ALL 2022'!$2:$2,'BLG1222'!$D:$D,'ALL 2022'!$D:$D)</f>
        <v>0</v>
      </c>
      <c r="I535" s="12">
        <f>+SUMIFS('BLG1222'!$I:$I,'BLG1222'!$A:$A,'ALL 2022'!$2:$2,'BLG1222'!$D:$D,'ALL 2022'!$D:$D)</f>
        <v>0</v>
      </c>
      <c r="J535" s="12">
        <f>+SUMIFS('BLG1222'!$I:$I,'BLG1222'!$A:$A,'ALL 2022'!$2:$2,'BLG1222'!$D:$D,'ALL 2022'!$D:$D)</f>
        <v>0</v>
      </c>
      <c r="K535" s="12">
        <f>+SUMIFS('BLG1222'!$I:$I,'BLG1222'!$A:$A,'ALL 2022'!$2:$2,'BLG1222'!$D:$D,'ALL 2022'!$D:$D)</f>
        <v>0</v>
      </c>
      <c r="L535" s="12">
        <f>+SUMIFS('BLG1222'!$I:$I,'BLG1222'!$A:$A,'ALL 2022'!$2:$2,'BLG1222'!$D:$D,'ALL 2022'!$D:$D)</f>
        <v>0</v>
      </c>
      <c r="M535" s="12">
        <f>+SUMIFS('BLG1222'!$I:$I,'BLG1222'!$A:$A,'ALL 2022'!$2:$2,'BLG1222'!$D:$D,'ALL 2022'!$D:$D)</f>
        <v>0</v>
      </c>
      <c r="N535" s="12">
        <f>+SUMIFS('BLG1222'!$I:$I,'BLG1222'!$A:$A,'ALL 2022'!$2:$2,'BLG1222'!$D:$D,'ALL 2022'!$D:$D)</f>
        <v>0</v>
      </c>
      <c r="O535" s="12">
        <f>+SUMIFS('BLG1222'!$I:$I,'BLG1222'!$A:$A,'ALL 2022'!$2:$2,'BLG1222'!$D:$D,'ALL 2022'!$D:$D)</f>
        <v>0</v>
      </c>
      <c r="P535" s="12">
        <f>+SUMIFS('BLG1222'!$I:$I,'BLG1222'!$A:$A,'ALL 2022'!$2:$2,'BLG1222'!$D:$D,'ALL 2022'!$D:$D)</f>
        <v>0</v>
      </c>
      <c r="Q535" s="12">
        <f>+SUMIFS('BLG1222'!$I:$I,'BLG1222'!$A:$A,'ALL 2022'!$2:$2,'BLG1222'!$D:$D,'ALL 2022'!$D:$D)</f>
        <v>0</v>
      </c>
      <c r="R535" s="12">
        <f>+SUMIFS('BLG1222'!$I:$I,'BLG1222'!$A:$A,'ALL 2022'!$2:$2,'BLG1222'!$D:$D,'ALL 2022'!$D:$D)</f>
        <v>0</v>
      </c>
      <c r="S535" s="12">
        <f>+SUMIFS('BLG1222'!$I:$I,'BLG1222'!$A:$A,'ALL 2022'!$2:$2,'BLG1222'!$D:$D,'ALL 2022'!$D:$D)</f>
        <v>0</v>
      </c>
      <c r="T535" s="12">
        <f>+SUMIFS('BLG1222'!$I:$I,'BLG1222'!$A:$A,'ALL 2022'!$2:$2,'BLG1222'!$D:$D,'ALL 2022'!$D:$D)</f>
        <v>0</v>
      </c>
      <c r="U535" s="12">
        <f>+SUMIFS('BLG1222'!$I:$I,'BLG1222'!$A:$A,'ALL 2022'!$2:$2,'BLG1222'!$D:$D,'ALL 2022'!$D:$D)</f>
        <v>0</v>
      </c>
      <c r="V535" s="12">
        <f>+SUMIFS('BLG1222'!$I:$I,'BLG1222'!$A:$A,'ALL 2022'!$2:$2,'BLG1222'!$D:$D,'ALL 2022'!$D:$D)</f>
        <v>0</v>
      </c>
      <c r="W535" s="12">
        <f>+SUMIFS('BLG1222'!$I:$I,'BLG1222'!$A:$A,'ALL 2022'!$2:$2,'BLG1222'!$D:$D,'ALL 2022'!$D:$D)</f>
        <v>0</v>
      </c>
      <c r="X535" s="12">
        <f>+SUMIFS('BLG1222'!$I:$I,'BLG1222'!$A:$A,'ALL 2022'!$2:$2,'BLG1222'!$D:$D,'ALL 2022'!$D:$D)</f>
        <v>0</v>
      </c>
      <c r="Y535" s="12">
        <f>+SUMIFS('BLG1222'!$I:$I,'BLG1222'!$A:$A,'ALL 2022'!$2:$2,'BLG1222'!$D:$D,'ALL 2022'!$D:$D)</f>
        <v>0</v>
      </c>
      <c r="Z535" s="12">
        <f>+SUMIFS('BLG1222'!$I:$I,'BLG1222'!$A:$A,'ALL 2022'!$2:$2,'BLG1222'!$D:$D,'ALL 2022'!$D:$D)</f>
        <v>0</v>
      </c>
      <c r="AA535" s="12">
        <f>+SUMIFS('BLG1222'!$I:$I,'BLG1222'!$A:$A,'ALL 2022'!$2:$2,'BLG1222'!$D:$D,'ALL 2022'!$D:$D)</f>
        <v>0</v>
      </c>
      <c r="AB535" s="12">
        <f>+SUMIFS('BLG1222'!$I:$I,'BLG1222'!$A:$A,'ALL 2022'!$2:$2,'BLG1222'!$D:$D,'ALL 2022'!$D:$D)</f>
        <v>0</v>
      </c>
      <c r="AC535" s="12">
        <f>+SUMIFS('BLG1222'!$I:$I,'BLG1222'!$A:$A,'ALL 2022'!$2:$2,'BLG1222'!$D:$D,'ALL 2022'!$D:$D)</f>
        <v>0</v>
      </c>
      <c r="AD535" s="12">
        <f>+SUMIFS('BLG1222'!$I:$I,'BLG1222'!$A:$A,'ALL 2022'!$2:$2,'BLG1222'!$D:$D,'ALL 2022'!$D:$D)</f>
        <v>0</v>
      </c>
      <c r="AE535" s="12">
        <f>+SUMIFS('BLG1222'!$I:$I,'BLG1222'!$A:$A,'ALL 2022'!$2:$2,'BLG1222'!$D:$D,'ALL 2022'!$D:$D)</f>
        <v>0</v>
      </c>
      <c r="AF535" s="12">
        <f>+SUMIFS('BLG1222'!$I:$I,'BLG1222'!$A:$A,'ALL 2022'!$2:$2,'BLG1222'!$D:$D,'ALL 2022'!$D:$D)</f>
        <v>0</v>
      </c>
      <c r="AG535" s="12">
        <f>+SUMIFS('BLG1222'!$I:$I,'BLG1222'!$A:$A,'ALL 2022'!$2:$2,'BLG1222'!$D:$D,'ALL 2022'!$D:$D)</f>
        <v>0</v>
      </c>
      <c r="AH535" s="12">
        <f>+SUMIFS('BLG1222'!$I:$I,'BLG1222'!$A:$A,'ALL 2022'!$2:$2,'BLG1222'!$D:$D,'ALL 2022'!$D:$D)</f>
        <v>0</v>
      </c>
      <c r="AI535" s="12">
        <f>+SUMIFS('BLG1222'!$I:$I,'BLG1222'!$A:$A,'ALL 2022'!$2:$2,'BLG1222'!$D:$D,'ALL 2022'!$D:$D)</f>
        <v>0</v>
      </c>
      <c r="AJ535" s="12">
        <f>+SUMIFS('BLG1222'!$I:$I,'BLG1222'!$A:$A,'ALL 2022'!$2:$2,'BLG1222'!$D:$D,'ALL 2022'!$D:$D)</f>
        <v>0</v>
      </c>
      <c r="AK535" s="12">
        <f>+SUMIFS('BLG1222'!$I:$I,'BLG1222'!$A:$A,'ALL 2022'!$2:$2,'BLG1222'!$D:$D,'ALL 2022'!$D:$D)</f>
        <v>0</v>
      </c>
      <c r="AL535" s="12">
        <f>+SUMIFS('BLG1222'!$I:$I,'BLG1222'!$A:$A,'ALL 2022'!$2:$2,'BLG1222'!$D:$D,'ALL 2022'!$D:$D)</f>
        <v>0</v>
      </c>
      <c r="AM535" s="12">
        <f>+SUMIFS('BLG1222'!$I:$I,'BLG1222'!$A:$A,'ALL 2022'!$2:$2,'BLG1222'!$D:$D,'ALL 2022'!$D:$D)</f>
        <v>0</v>
      </c>
      <c r="AN535" s="12">
        <f>+SUMIFS('BLG1222'!$I:$I,'BLG1222'!$A:$A,'ALL 2022'!$2:$2,'BLG1222'!$D:$D,'ALL 2022'!$D:$D)</f>
        <v>0</v>
      </c>
      <c r="AO535" s="12">
        <f>+SUMIFS('BLG1222'!$I:$I,'BLG1222'!$A:$A,'ALL 2022'!$2:$2,'BLG1222'!$D:$D,'ALL 2022'!$D:$D)</f>
        <v>0</v>
      </c>
      <c r="AP535" s="12">
        <f>+SUMIFS('BLG1222'!$I:$I,'BLG1222'!$A:$A,'ALL 2022'!$2:$2,'BLG1222'!$D:$D,'ALL 2022'!$D:$D)</f>
        <v>0</v>
      </c>
      <c r="AQ535" s="164">
        <f t="shared" si="55"/>
        <v>0</v>
      </c>
      <c r="AR535" s="165">
        <f t="shared" si="56"/>
        <v>0</v>
      </c>
    </row>
    <row r="536" spans="1:44" hidden="1" x14ac:dyDescent="0.25">
      <c r="A536" s="11" t="str">
        <f t="shared" si="52"/>
        <v>6</v>
      </c>
      <c r="B536" s="11" t="str">
        <f t="shared" si="53"/>
        <v>61</v>
      </c>
      <c r="C536" s="11" t="str">
        <f t="shared" si="54"/>
        <v>615</v>
      </c>
      <c r="D536" s="23">
        <v>61541000</v>
      </c>
      <c r="E536" s="196" t="s">
        <v>3273</v>
      </c>
      <c r="F536" s="24" t="s">
        <v>2297</v>
      </c>
      <c r="G536" s="12">
        <f>+SUMIFS('BLG1222'!$I:$I,'BLG1222'!$A:$A,'ALL 2022'!$2:$2,'BLG1222'!$D:$D,'ALL 2022'!$D:$D)</f>
        <v>0</v>
      </c>
      <c r="H536" s="12">
        <f>+SUMIFS('BLG1222'!$I:$I,'BLG1222'!$A:$A,'ALL 2022'!$2:$2,'BLG1222'!$D:$D,'ALL 2022'!$D:$D)</f>
        <v>0</v>
      </c>
      <c r="I536" s="12">
        <f>+SUMIFS('BLG1222'!$I:$I,'BLG1222'!$A:$A,'ALL 2022'!$2:$2,'BLG1222'!$D:$D,'ALL 2022'!$D:$D)</f>
        <v>0</v>
      </c>
      <c r="J536" s="12">
        <f>+SUMIFS('BLG1222'!$I:$I,'BLG1222'!$A:$A,'ALL 2022'!$2:$2,'BLG1222'!$D:$D,'ALL 2022'!$D:$D)</f>
        <v>0</v>
      </c>
      <c r="K536" s="12">
        <f>+SUMIFS('BLG1222'!$I:$I,'BLG1222'!$A:$A,'ALL 2022'!$2:$2,'BLG1222'!$D:$D,'ALL 2022'!$D:$D)</f>
        <v>0</v>
      </c>
      <c r="L536" s="12">
        <f>+SUMIFS('BLG1222'!$I:$I,'BLG1222'!$A:$A,'ALL 2022'!$2:$2,'BLG1222'!$D:$D,'ALL 2022'!$D:$D)</f>
        <v>0</v>
      </c>
      <c r="M536" s="12">
        <f>+SUMIFS('BLG1222'!$I:$I,'BLG1222'!$A:$A,'ALL 2022'!$2:$2,'BLG1222'!$D:$D,'ALL 2022'!$D:$D)</f>
        <v>0</v>
      </c>
      <c r="N536" s="12">
        <f>+SUMIFS('BLG1222'!$I:$I,'BLG1222'!$A:$A,'ALL 2022'!$2:$2,'BLG1222'!$D:$D,'ALL 2022'!$D:$D)</f>
        <v>0</v>
      </c>
      <c r="O536" s="12">
        <f>+SUMIFS('BLG1222'!$I:$I,'BLG1222'!$A:$A,'ALL 2022'!$2:$2,'BLG1222'!$D:$D,'ALL 2022'!$D:$D)</f>
        <v>0</v>
      </c>
      <c r="P536" s="12">
        <f>+SUMIFS('BLG1222'!$I:$I,'BLG1222'!$A:$A,'ALL 2022'!$2:$2,'BLG1222'!$D:$D,'ALL 2022'!$D:$D)</f>
        <v>0</v>
      </c>
      <c r="Q536" s="12">
        <f>+SUMIFS('BLG1222'!$I:$I,'BLG1222'!$A:$A,'ALL 2022'!$2:$2,'BLG1222'!$D:$D,'ALL 2022'!$D:$D)</f>
        <v>0</v>
      </c>
      <c r="R536" s="12">
        <f>+SUMIFS('BLG1222'!$I:$I,'BLG1222'!$A:$A,'ALL 2022'!$2:$2,'BLG1222'!$D:$D,'ALL 2022'!$D:$D)</f>
        <v>0</v>
      </c>
      <c r="S536" s="12">
        <f>+SUMIFS('BLG1222'!$I:$I,'BLG1222'!$A:$A,'ALL 2022'!$2:$2,'BLG1222'!$D:$D,'ALL 2022'!$D:$D)</f>
        <v>0</v>
      </c>
      <c r="T536" s="12">
        <f>+SUMIFS('BLG1222'!$I:$I,'BLG1222'!$A:$A,'ALL 2022'!$2:$2,'BLG1222'!$D:$D,'ALL 2022'!$D:$D)</f>
        <v>0</v>
      </c>
      <c r="U536" s="12">
        <f>+SUMIFS('BLG1222'!$I:$I,'BLG1222'!$A:$A,'ALL 2022'!$2:$2,'BLG1222'!$D:$D,'ALL 2022'!$D:$D)</f>
        <v>0</v>
      </c>
      <c r="V536" s="12">
        <f>+SUMIFS('BLG1222'!$I:$I,'BLG1222'!$A:$A,'ALL 2022'!$2:$2,'BLG1222'!$D:$D,'ALL 2022'!$D:$D)</f>
        <v>0</v>
      </c>
      <c r="W536" s="12">
        <f>+SUMIFS('BLG1222'!$I:$I,'BLG1222'!$A:$A,'ALL 2022'!$2:$2,'BLG1222'!$D:$D,'ALL 2022'!$D:$D)</f>
        <v>0</v>
      </c>
      <c r="X536" s="12">
        <f>+SUMIFS('BLG1222'!$I:$I,'BLG1222'!$A:$A,'ALL 2022'!$2:$2,'BLG1222'!$D:$D,'ALL 2022'!$D:$D)</f>
        <v>0</v>
      </c>
      <c r="Y536" s="12">
        <f>+SUMIFS('BLG1222'!$I:$I,'BLG1222'!$A:$A,'ALL 2022'!$2:$2,'BLG1222'!$D:$D,'ALL 2022'!$D:$D)</f>
        <v>0</v>
      </c>
      <c r="Z536" s="12">
        <f>+SUMIFS('BLG1222'!$I:$I,'BLG1222'!$A:$A,'ALL 2022'!$2:$2,'BLG1222'!$D:$D,'ALL 2022'!$D:$D)</f>
        <v>0</v>
      </c>
      <c r="AA536" s="12">
        <f>+SUMIFS('BLG1222'!$I:$I,'BLG1222'!$A:$A,'ALL 2022'!$2:$2,'BLG1222'!$D:$D,'ALL 2022'!$D:$D)</f>
        <v>0</v>
      </c>
      <c r="AB536" s="12">
        <f>+SUMIFS('BLG1222'!$I:$I,'BLG1222'!$A:$A,'ALL 2022'!$2:$2,'BLG1222'!$D:$D,'ALL 2022'!$D:$D)</f>
        <v>0</v>
      </c>
      <c r="AC536" s="12">
        <f>+SUMIFS('BLG1222'!$I:$I,'BLG1222'!$A:$A,'ALL 2022'!$2:$2,'BLG1222'!$D:$D,'ALL 2022'!$D:$D)</f>
        <v>0</v>
      </c>
      <c r="AD536" s="12">
        <f>+SUMIFS('BLG1222'!$I:$I,'BLG1222'!$A:$A,'ALL 2022'!$2:$2,'BLG1222'!$D:$D,'ALL 2022'!$D:$D)</f>
        <v>0</v>
      </c>
      <c r="AE536" s="12">
        <f>+SUMIFS('BLG1222'!$I:$I,'BLG1222'!$A:$A,'ALL 2022'!$2:$2,'BLG1222'!$D:$D,'ALL 2022'!$D:$D)</f>
        <v>0</v>
      </c>
      <c r="AF536" s="12">
        <f>+SUMIFS('BLG1222'!$I:$I,'BLG1222'!$A:$A,'ALL 2022'!$2:$2,'BLG1222'!$D:$D,'ALL 2022'!$D:$D)</f>
        <v>0</v>
      </c>
      <c r="AG536" s="12">
        <f>+SUMIFS('BLG1222'!$I:$I,'BLG1222'!$A:$A,'ALL 2022'!$2:$2,'BLG1222'!$D:$D,'ALL 2022'!$D:$D)</f>
        <v>0</v>
      </c>
      <c r="AH536" s="12">
        <f>+SUMIFS('BLG1222'!$I:$I,'BLG1222'!$A:$A,'ALL 2022'!$2:$2,'BLG1222'!$D:$D,'ALL 2022'!$D:$D)</f>
        <v>0</v>
      </c>
      <c r="AI536" s="12">
        <f>+SUMIFS('BLG1222'!$I:$I,'BLG1222'!$A:$A,'ALL 2022'!$2:$2,'BLG1222'!$D:$D,'ALL 2022'!$D:$D)</f>
        <v>0</v>
      </c>
      <c r="AJ536" s="12">
        <f>+SUMIFS('BLG1222'!$I:$I,'BLG1222'!$A:$A,'ALL 2022'!$2:$2,'BLG1222'!$D:$D,'ALL 2022'!$D:$D)</f>
        <v>0</v>
      </c>
      <c r="AK536" s="12">
        <f>+SUMIFS('BLG1222'!$I:$I,'BLG1222'!$A:$A,'ALL 2022'!$2:$2,'BLG1222'!$D:$D,'ALL 2022'!$D:$D)</f>
        <v>0</v>
      </c>
      <c r="AL536" s="12">
        <f>+SUMIFS('BLG1222'!$I:$I,'BLG1222'!$A:$A,'ALL 2022'!$2:$2,'BLG1222'!$D:$D,'ALL 2022'!$D:$D)</f>
        <v>0</v>
      </c>
      <c r="AM536" s="12">
        <f>+SUMIFS('BLG1222'!$I:$I,'BLG1222'!$A:$A,'ALL 2022'!$2:$2,'BLG1222'!$D:$D,'ALL 2022'!$D:$D)</f>
        <v>0</v>
      </c>
      <c r="AN536" s="12">
        <f>+SUMIFS('BLG1222'!$I:$I,'BLG1222'!$A:$A,'ALL 2022'!$2:$2,'BLG1222'!$D:$D,'ALL 2022'!$D:$D)</f>
        <v>0</v>
      </c>
      <c r="AO536" s="12">
        <f>+SUMIFS('BLG1222'!$I:$I,'BLG1222'!$A:$A,'ALL 2022'!$2:$2,'BLG1222'!$D:$D,'ALL 2022'!$D:$D)</f>
        <v>0</v>
      </c>
      <c r="AP536" s="12">
        <f>+SUMIFS('BLG1222'!$I:$I,'BLG1222'!$A:$A,'ALL 2022'!$2:$2,'BLG1222'!$D:$D,'ALL 2022'!$D:$D)</f>
        <v>0</v>
      </c>
      <c r="AQ536" s="164">
        <f t="shared" si="55"/>
        <v>0</v>
      </c>
      <c r="AR536" s="165">
        <f t="shared" si="56"/>
        <v>0</v>
      </c>
    </row>
    <row r="537" spans="1:44" hidden="1" x14ac:dyDescent="0.25">
      <c r="A537" s="11" t="str">
        <f t="shared" si="52"/>
        <v>6</v>
      </c>
      <c r="B537" s="11" t="str">
        <f t="shared" si="53"/>
        <v>61</v>
      </c>
      <c r="C537" s="11" t="str">
        <f t="shared" si="54"/>
        <v>615</v>
      </c>
      <c r="D537" s="23">
        <v>61550000</v>
      </c>
      <c r="E537" s="196" t="s">
        <v>3273</v>
      </c>
      <c r="F537" s="24" t="s">
        <v>2298</v>
      </c>
      <c r="G537" s="12">
        <f>+SUMIFS('BLG1222'!$I:$I,'BLG1222'!$A:$A,'ALL 2022'!$2:$2,'BLG1222'!$D:$D,'ALL 2022'!$D:$D)</f>
        <v>0</v>
      </c>
      <c r="H537" s="12">
        <f>+SUMIFS('BLG1222'!$I:$I,'BLG1222'!$A:$A,'ALL 2022'!$2:$2,'BLG1222'!$D:$D,'ALL 2022'!$D:$D)</f>
        <v>0</v>
      </c>
      <c r="I537" s="12">
        <f>+SUMIFS('BLG1222'!$I:$I,'BLG1222'!$A:$A,'ALL 2022'!$2:$2,'BLG1222'!$D:$D,'ALL 2022'!$D:$D)</f>
        <v>2739200</v>
      </c>
      <c r="J537" s="12">
        <f>+SUMIFS('BLG1222'!$I:$I,'BLG1222'!$A:$A,'ALL 2022'!$2:$2,'BLG1222'!$D:$D,'ALL 2022'!$D:$D)</f>
        <v>0</v>
      </c>
      <c r="K537" s="12">
        <f>+SUMIFS('BLG1222'!$I:$I,'BLG1222'!$A:$A,'ALL 2022'!$2:$2,'BLG1222'!$D:$D,'ALL 2022'!$D:$D)</f>
        <v>0</v>
      </c>
      <c r="L537" s="12">
        <f>+SUMIFS('BLG1222'!$I:$I,'BLG1222'!$A:$A,'ALL 2022'!$2:$2,'BLG1222'!$D:$D,'ALL 2022'!$D:$D)</f>
        <v>0</v>
      </c>
      <c r="M537" s="12">
        <f>+SUMIFS('BLG1222'!$I:$I,'BLG1222'!$A:$A,'ALL 2022'!$2:$2,'BLG1222'!$D:$D,'ALL 2022'!$D:$D)</f>
        <v>0</v>
      </c>
      <c r="N537" s="12">
        <f>+SUMIFS('BLG1222'!$I:$I,'BLG1222'!$A:$A,'ALL 2022'!$2:$2,'BLG1222'!$D:$D,'ALL 2022'!$D:$D)</f>
        <v>0</v>
      </c>
      <c r="O537" s="12">
        <f>+SUMIFS('BLG1222'!$I:$I,'BLG1222'!$A:$A,'ALL 2022'!$2:$2,'BLG1222'!$D:$D,'ALL 2022'!$D:$D)</f>
        <v>0</v>
      </c>
      <c r="P537" s="12">
        <f>+SUMIFS('BLG1222'!$I:$I,'BLG1222'!$A:$A,'ALL 2022'!$2:$2,'BLG1222'!$D:$D,'ALL 2022'!$D:$D)</f>
        <v>0</v>
      </c>
      <c r="Q537" s="12">
        <f>+SUMIFS('BLG1222'!$I:$I,'BLG1222'!$A:$A,'ALL 2022'!$2:$2,'BLG1222'!$D:$D,'ALL 2022'!$D:$D)</f>
        <v>0</v>
      </c>
      <c r="R537" s="12">
        <f>+SUMIFS('BLG1222'!$I:$I,'BLG1222'!$A:$A,'ALL 2022'!$2:$2,'BLG1222'!$D:$D,'ALL 2022'!$D:$D)</f>
        <v>0</v>
      </c>
      <c r="S537" s="12">
        <f>+SUMIFS('BLG1222'!$I:$I,'BLG1222'!$A:$A,'ALL 2022'!$2:$2,'BLG1222'!$D:$D,'ALL 2022'!$D:$D)</f>
        <v>0</v>
      </c>
      <c r="T537" s="12">
        <f>+SUMIFS('BLG1222'!$I:$I,'BLG1222'!$A:$A,'ALL 2022'!$2:$2,'BLG1222'!$D:$D,'ALL 2022'!$D:$D)</f>
        <v>0</v>
      </c>
      <c r="U537" s="12">
        <f>+SUMIFS('BLG1222'!$I:$I,'BLG1222'!$A:$A,'ALL 2022'!$2:$2,'BLG1222'!$D:$D,'ALL 2022'!$D:$D)</f>
        <v>0</v>
      </c>
      <c r="V537" s="12">
        <f>+SUMIFS('BLG1222'!$I:$I,'BLG1222'!$A:$A,'ALL 2022'!$2:$2,'BLG1222'!$D:$D,'ALL 2022'!$D:$D)</f>
        <v>0</v>
      </c>
      <c r="W537" s="12">
        <f>+SUMIFS('BLG1222'!$I:$I,'BLG1222'!$A:$A,'ALL 2022'!$2:$2,'BLG1222'!$D:$D,'ALL 2022'!$D:$D)</f>
        <v>0</v>
      </c>
      <c r="X537" s="12">
        <f>+SUMIFS('BLG1222'!$I:$I,'BLG1222'!$A:$A,'ALL 2022'!$2:$2,'BLG1222'!$D:$D,'ALL 2022'!$D:$D)</f>
        <v>0</v>
      </c>
      <c r="Y537" s="12">
        <f>+SUMIFS('BLG1222'!$I:$I,'BLG1222'!$A:$A,'ALL 2022'!$2:$2,'BLG1222'!$D:$D,'ALL 2022'!$D:$D)</f>
        <v>0</v>
      </c>
      <c r="Z537" s="12">
        <f>+SUMIFS('BLG1222'!$I:$I,'BLG1222'!$A:$A,'ALL 2022'!$2:$2,'BLG1222'!$D:$D,'ALL 2022'!$D:$D)</f>
        <v>0</v>
      </c>
      <c r="AA537" s="12">
        <f>+SUMIFS('BLG1222'!$I:$I,'BLG1222'!$A:$A,'ALL 2022'!$2:$2,'BLG1222'!$D:$D,'ALL 2022'!$D:$D)</f>
        <v>0</v>
      </c>
      <c r="AB537" s="12">
        <f>+SUMIFS('BLG1222'!$I:$I,'BLG1222'!$A:$A,'ALL 2022'!$2:$2,'BLG1222'!$D:$D,'ALL 2022'!$D:$D)</f>
        <v>0</v>
      </c>
      <c r="AC537" s="12">
        <f>+SUMIFS('BLG1222'!$I:$I,'BLG1222'!$A:$A,'ALL 2022'!$2:$2,'BLG1222'!$D:$D,'ALL 2022'!$D:$D)</f>
        <v>0</v>
      </c>
      <c r="AD537" s="12">
        <f>+SUMIFS('BLG1222'!$I:$I,'BLG1222'!$A:$A,'ALL 2022'!$2:$2,'BLG1222'!$D:$D,'ALL 2022'!$D:$D)</f>
        <v>0</v>
      </c>
      <c r="AE537" s="12">
        <f>+SUMIFS('BLG1222'!$I:$I,'BLG1222'!$A:$A,'ALL 2022'!$2:$2,'BLG1222'!$D:$D,'ALL 2022'!$D:$D)</f>
        <v>0</v>
      </c>
      <c r="AF537" s="12">
        <f>+SUMIFS('BLG1222'!$I:$I,'BLG1222'!$A:$A,'ALL 2022'!$2:$2,'BLG1222'!$D:$D,'ALL 2022'!$D:$D)</f>
        <v>0</v>
      </c>
      <c r="AG537" s="12">
        <f>+SUMIFS('BLG1222'!$I:$I,'BLG1222'!$A:$A,'ALL 2022'!$2:$2,'BLG1222'!$D:$D,'ALL 2022'!$D:$D)</f>
        <v>0</v>
      </c>
      <c r="AH537" s="12">
        <f>+SUMIFS('BLG1222'!$I:$I,'BLG1222'!$A:$A,'ALL 2022'!$2:$2,'BLG1222'!$D:$D,'ALL 2022'!$D:$D)</f>
        <v>0</v>
      </c>
      <c r="AI537" s="12">
        <f>+SUMIFS('BLG1222'!$I:$I,'BLG1222'!$A:$A,'ALL 2022'!$2:$2,'BLG1222'!$D:$D,'ALL 2022'!$D:$D)</f>
        <v>0</v>
      </c>
      <c r="AJ537" s="12">
        <f>+SUMIFS('BLG1222'!$I:$I,'BLG1222'!$A:$A,'ALL 2022'!$2:$2,'BLG1222'!$D:$D,'ALL 2022'!$D:$D)</f>
        <v>0</v>
      </c>
      <c r="AK537" s="12">
        <f>+SUMIFS('BLG1222'!$I:$I,'BLG1222'!$A:$A,'ALL 2022'!$2:$2,'BLG1222'!$D:$D,'ALL 2022'!$D:$D)</f>
        <v>0</v>
      </c>
      <c r="AL537" s="12">
        <f>+SUMIFS('BLG1222'!$I:$I,'BLG1222'!$A:$A,'ALL 2022'!$2:$2,'BLG1222'!$D:$D,'ALL 2022'!$D:$D)</f>
        <v>0</v>
      </c>
      <c r="AM537" s="12">
        <f>+SUMIFS('BLG1222'!$I:$I,'BLG1222'!$A:$A,'ALL 2022'!$2:$2,'BLG1222'!$D:$D,'ALL 2022'!$D:$D)</f>
        <v>0</v>
      </c>
      <c r="AN537" s="12">
        <f>+SUMIFS('BLG1222'!$I:$I,'BLG1222'!$A:$A,'ALL 2022'!$2:$2,'BLG1222'!$D:$D,'ALL 2022'!$D:$D)</f>
        <v>0</v>
      </c>
      <c r="AO537" s="12">
        <f>+SUMIFS('BLG1222'!$I:$I,'BLG1222'!$A:$A,'ALL 2022'!$2:$2,'BLG1222'!$D:$D,'ALL 2022'!$D:$D)</f>
        <v>0</v>
      </c>
      <c r="AP537" s="12">
        <f>+SUMIFS('BLG1222'!$I:$I,'BLG1222'!$A:$A,'ALL 2022'!$2:$2,'BLG1222'!$D:$D,'ALL 2022'!$D:$D)</f>
        <v>0</v>
      </c>
      <c r="AQ537" s="164">
        <f t="shared" si="55"/>
        <v>2739200</v>
      </c>
      <c r="AR537" s="165">
        <f t="shared" si="56"/>
        <v>579.2896342430555</v>
      </c>
    </row>
    <row r="538" spans="1:44" hidden="1" x14ac:dyDescent="0.25">
      <c r="A538" s="11" t="str">
        <f t="shared" si="52"/>
        <v>6</v>
      </c>
      <c r="B538" s="11" t="str">
        <f t="shared" si="53"/>
        <v>61</v>
      </c>
      <c r="C538" s="11" t="str">
        <f t="shared" si="54"/>
        <v>615</v>
      </c>
      <c r="D538" s="23">
        <v>61560000</v>
      </c>
      <c r="E538" s="196" t="s">
        <v>3273</v>
      </c>
      <c r="F538" s="24" t="s">
        <v>2299</v>
      </c>
      <c r="G538" s="12">
        <f>+SUMIFS('BLG1222'!$I:$I,'BLG1222'!$A:$A,'ALL 2022'!$2:$2,'BLG1222'!$D:$D,'ALL 2022'!$D:$D)</f>
        <v>0</v>
      </c>
      <c r="H538" s="12">
        <f>+SUMIFS('BLG1222'!$I:$I,'BLG1222'!$A:$A,'ALL 2022'!$2:$2,'BLG1222'!$D:$D,'ALL 2022'!$D:$D)</f>
        <v>0</v>
      </c>
      <c r="I538" s="12">
        <f>+SUMIFS('BLG1222'!$I:$I,'BLG1222'!$A:$A,'ALL 2022'!$2:$2,'BLG1222'!$D:$D,'ALL 2022'!$D:$D)</f>
        <v>8878499.2229999993</v>
      </c>
      <c r="J538" s="12">
        <f>+SUMIFS('BLG1222'!$I:$I,'BLG1222'!$A:$A,'ALL 2022'!$2:$2,'BLG1222'!$D:$D,'ALL 2022'!$D:$D)</f>
        <v>0</v>
      </c>
      <c r="K538" s="12">
        <f>+SUMIFS('BLG1222'!$I:$I,'BLG1222'!$A:$A,'ALL 2022'!$2:$2,'BLG1222'!$D:$D,'ALL 2022'!$D:$D)</f>
        <v>0</v>
      </c>
      <c r="L538" s="12">
        <f>+SUMIFS('BLG1222'!$I:$I,'BLG1222'!$A:$A,'ALL 2022'!$2:$2,'BLG1222'!$D:$D,'ALL 2022'!$D:$D)</f>
        <v>0</v>
      </c>
      <c r="M538" s="12">
        <f>+SUMIFS('BLG1222'!$I:$I,'BLG1222'!$A:$A,'ALL 2022'!$2:$2,'BLG1222'!$D:$D,'ALL 2022'!$D:$D)</f>
        <v>0</v>
      </c>
      <c r="N538" s="12">
        <f>+SUMIFS('BLG1222'!$I:$I,'BLG1222'!$A:$A,'ALL 2022'!$2:$2,'BLG1222'!$D:$D,'ALL 2022'!$D:$D)</f>
        <v>0</v>
      </c>
      <c r="O538" s="12">
        <f>+SUMIFS('BLG1222'!$I:$I,'BLG1222'!$A:$A,'ALL 2022'!$2:$2,'BLG1222'!$D:$D,'ALL 2022'!$D:$D)</f>
        <v>0</v>
      </c>
      <c r="P538" s="12">
        <f>+SUMIFS('BLG1222'!$I:$I,'BLG1222'!$A:$A,'ALL 2022'!$2:$2,'BLG1222'!$D:$D,'ALL 2022'!$D:$D)</f>
        <v>0</v>
      </c>
      <c r="Q538" s="12">
        <f>+SUMIFS('BLG1222'!$I:$I,'BLG1222'!$A:$A,'ALL 2022'!$2:$2,'BLG1222'!$D:$D,'ALL 2022'!$D:$D)</f>
        <v>0</v>
      </c>
      <c r="R538" s="12">
        <f>+SUMIFS('BLG1222'!$I:$I,'BLG1222'!$A:$A,'ALL 2022'!$2:$2,'BLG1222'!$D:$D,'ALL 2022'!$D:$D)</f>
        <v>0</v>
      </c>
      <c r="S538" s="12">
        <f>+SUMIFS('BLG1222'!$I:$I,'BLG1222'!$A:$A,'ALL 2022'!$2:$2,'BLG1222'!$D:$D,'ALL 2022'!$D:$D)</f>
        <v>0</v>
      </c>
      <c r="T538" s="12">
        <f>+SUMIFS('BLG1222'!$I:$I,'BLG1222'!$A:$A,'ALL 2022'!$2:$2,'BLG1222'!$D:$D,'ALL 2022'!$D:$D)</f>
        <v>0</v>
      </c>
      <c r="U538" s="12">
        <f>+SUMIFS('BLG1222'!$I:$I,'BLG1222'!$A:$A,'ALL 2022'!$2:$2,'BLG1222'!$D:$D,'ALL 2022'!$D:$D)</f>
        <v>0</v>
      </c>
      <c r="V538" s="12">
        <f>+SUMIFS('BLG1222'!$I:$I,'BLG1222'!$A:$A,'ALL 2022'!$2:$2,'BLG1222'!$D:$D,'ALL 2022'!$D:$D)</f>
        <v>0</v>
      </c>
      <c r="W538" s="12">
        <f>+SUMIFS('BLG1222'!$I:$I,'BLG1222'!$A:$A,'ALL 2022'!$2:$2,'BLG1222'!$D:$D,'ALL 2022'!$D:$D)</f>
        <v>0</v>
      </c>
      <c r="X538" s="12">
        <f>+SUMIFS('BLG1222'!$I:$I,'BLG1222'!$A:$A,'ALL 2022'!$2:$2,'BLG1222'!$D:$D,'ALL 2022'!$D:$D)</f>
        <v>0</v>
      </c>
      <c r="Y538" s="12">
        <f>+SUMIFS('BLG1222'!$I:$I,'BLG1222'!$A:$A,'ALL 2022'!$2:$2,'BLG1222'!$D:$D,'ALL 2022'!$D:$D)</f>
        <v>0</v>
      </c>
      <c r="Z538" s="12">
        <f>+SUMIFS('BLG1222'!$I:$I,'BLG1222'!$A:$A,'ALL 2022'!$2:$2,'BLG1222'!$D:$D,'ALL 2022'!$D:$D)</f>
        <v>0</v>
      </c>
      <c r="AA538" s="12">
        <f>+SUMIFS('BLG1222'!$I:$I,'BLG1222'!$A:$A,'ALL 2022'!$2:$2,'BLG1222'!$D:$D,'ALL 2022'!$D:$D)</f>
        <v>0</v>
      </c>
      <c r="AB538" s="12">
        <f>+SUMIFS('BLG1222'!$I:$I,'BLG1222'!$A:$A,'ALL 2022'!$2:$2,'BLG1222'!$D:$D,'ALL 2022'!$D:$D)</f>
        <v>0</v>
      </c>
      <c r="AC538" s="12">
        <f>+SUMIFS('BLG1222'!$I:$I,'BLG1222'!$A:$A,'ALL 2022'!$2:$2,'BLG1222'!$D:$D,'ALL 2022'!$D:$D)</f>
        <v>0</v>
      </c>
      <c r="AD538" s="12">
        <f>+SUMIFS('BLG1222'!$I:$I,'BLG1222'!$A:$A,'ALL 2022'!$2:$2,'BLG1222'!$D:$D,'ALL 2022'!$D:$D)</f>
        <v>0</v>
      </c>
      <c r="AE538" s="12">
        <f>+SUMIFS('BLG1222'!$I:$I,'BLG1222'!$A:$A,'ALL 2022'!$2:$2,'BLG1222'!$D:$D,'ALL 2022'!$D:$D)</f>
        <v>0</v>
      </c>
      <c r="AF538" s="12">
        <f>+SUMIFS('BLG1222'!$I:$I,'BLG1222'!$A:$A,'ALL 2022'!$2:$2,'BLG1222'!$D:$D,'ALL 2022'!$D:$D)</f>
        <v>0</v>
      </c>
      <c r="AG538" s="12">
        <f>+SUMIFS('BLG1222'!$I:$I,'BLG1222'!$A:$A,'ALL 2022'!$2:$2,'BLG1222'!$D:$D,'ALL 2022'!$D:$D)</f>
        <v>0</v>
      </c>
      <c r="AH538" s="12">
        <f>+SUMIFS('BLG1222'!$I:$I,'BLG1222'!$A:$A,'ALL 2022'!$2:$2,'BLG1222'!$D:$D,'ALL 2022'!$D:$D)</f>
        <v>0</v>
      </c>
      <c r="AI538" s="12">
        <f>+SUMIFS('BLG1222'!$I:$I,'BLG1222'!$A:$A,'ALL 2022'!$2:$2,'BLG1222'!$D:$D,'ALL 2022'!$D:$D)</f>
        <v>0</v>
      </c>
      <c r="AJ538" s="12">
        <f>+SUMIFS('BLG1222'!$I:$I,'BLG1222'!$A:$A,'ALL 2022'!$2:$2,'BLG1222'!$D:$D,'ALL 2022'!$D:$D)</f>
        <v>0</v>
      </c>
      <c r="AK538" s="12">
        <f>+SUMIFS('BLG1222'!$I:$I,'BLG1222'!$A:$A,'ALL 2022'!$2:$2,'BLG1222'!$D:$D,'ALL 2022'!$D:$D)</f>
        <v>0</v>
      </c>
      <c r="AL538" s="12">
        <f>+SUMIFS('BLG1222'!$I:$I,'BLG1222'!$A:$A,'ALL 2022'!$2:$2,'BLG1222'!$D:$D,'ALL 2022'!$D:$D)</f>
        <v>0</v>
      </c>
      <c r="AM538" s="12">
        <f>+SUMIFS('BLG1222'!$I:$I,'BLG1222'!$A:$A,'ALL 2022'!$2:$2,'BLG1222'!$D:$D,'ALL 2022'!$D:$D)</f>
        <v>0</v>
      </c>
      <c r="AN538" s="12">
        <f>+SUMIFS('BLG1222'!$I:$I,'BLG1222'!$A:$A,'ALL 2022'!$2:$2,'BLG1222'!$D:$D,'ALL 2022'!$D:$D)</f>
        <v>0</v>
      </c>
      <c r="AO538" s="12">
        <f>+SUMIFS('BLG1222'!$I:$I,'BLG1222'!$A:$A,'ALL 2022'!$2:$2,'BLG1222'!$D:$D,'ALL 2022'!$D:$D)</f>
        <v>0</v>
      </c>
      <c r="AP538" s="12">
        <f>+SUMIFS('BLG1222'!$I:$I,'BLG1222'!$A:$A,'ALL 2022'!$2:$2,'BLG1222'!$D:$D,'ALL 2022'!$D:$D)</f>
        <v>0</v>
      </c>
      <c r="AQ538" s="164">
        <f t="shared" si="55"/>
        <v>8878499.2229999993</v>
      </c>
      <c r="AR538" s="165">
        <f t="shared" si="56"/>
        <v>1877.636743399139</v>
      </c>
    </row>
    <row r="539" spans="1:44" hidden="1" x14ac:dyDescent="0.25">
      <c r="A539" s="11" t="str">
        <f t="shared" si="52"/>
        <v>6</v>
      </c>
      <c r="B539" s="11" t="str">
        <f t="shared" si="53"/>
        <v>61</v>
      </c>
      <c r="C539" s="11" t="str">
        <f t="shared" si="54"/>
        <v>616</v>
      </c>
      <c r="D539" s="23">
        <v>61600000</v>
      </c>
      <c r="E539" s="196" t="s">
        <v>3273</v>
      </c>
      <c r="F539" s="24" t="s">
        <v>417</v>
      </c>
      <c r="G539" s="12">
        <f>+SUMIFS('BLG1222'!$I:$I,'BLG1222'!$A:$A,'ALL 2022'!$2:$2,'BLG1222'!$D:$D,'ALL 2022'!$D:$D)</f>
        <v>0</v>
      </c>
      <c r="H539" s="12">
        <f>+SUMIFS('BLG1222'!$I:$I,'BLG1222'!$A:$A,'ALL 2022'!$2:$2,'BLG1222'!$D:$D,'ALL 2022'!$D:$D)</f>
        <v>0</v>
      </c>
      <c r="I539" s="12">
        <f>+SUMIFS('BLG1222'!$I:$I,'BLG1222'!$A:$A,'ALL 2022'!$2:$2,'BLG1222'!$D:$D,'ALL 2022'!$D:$D)</f>
        <v>0</v>
      </c>
      <c r="J539" s="12">
        <f>+SUMIFS('BLG1222'!$I:$I,'BLG1222'!$A:$A,'ALL 2022'!$2:$2,'BLG1222'!$D:$D,'ALL 2022'!$D:$D)</f>
        <v>0</v>
      </c>
      <c r="K539" s="12">
        <f>+SUMIFS('BLG1222'!$I:$I,'BLG1222'!$A:$A,'ALL 2022'!$2:$2,'BLG1222'!$D:$D,'ALL 2022'!$D:$D)</f>
        <v>0</v>
      </c>
      <c r="L539" s="12">
        <f>+SUMIFS('BLG1222'!$I:$I,'BLG1222'!$A:$A,'ALL 2022'!$2:$2,'BLG1222'!$D:$D,'ALL 2022'!$D:$D)</f>
        <v>0</v>
      </c>
      <c r="M539" s="12">
        <f>+SUMIFS('BLG1222'!$I:$I,'BLG1222'!$A:$A,'ALL 2022'!$2:$2,'BLG1222'!$D:$D,'ALL 2022'!$D:$D)</f>
        <v>0</v>
      </c>
      <c r="N539" s="12">
        <f>+SUMIFS('BLG1222'!$I:$I,'BLG1222'!$A:$A,'ALL 2022'!$2:$2,'BLG1222'!$D:$D,'ALL 2022'!$D:$D)</f>
        <v>12531147.48</v>
      </c>
      <c r="O539" s="12">
        <f>+SUMIFS('BLG1222'!$I:$I,'BLG1222'!$A:$A,'ALL 2022'!$2:$2,'BLG1222'!$D:$D,'ALL 2022'!$D:$D)</f>
        <v>0</v>
      </c>
      <c r="P539" s="12">
        <f>+SUMIFS('BLG1222'!$I:$I,'BLG1222'!$A:$A,'ALL 2022'!$2:$2,'BLG1222'!$D:$D,'ALL 2022'!$D:$D)</f>
        <v>0</v>
      </c>
      <c r="Q539" s="12">
        <f>+SUMIFS('BLG1222'!$I:$I,'BLG1222'!$A:$A,'ALL 2022'!$2:$2,'BLG1222'!$D:$D,'ALL 2022'!$D:$D)</f>
        <v>0</v>
      </c>
      <c r="R539" s="12">
        <f>+SUMIFS('BLG1222'!$I:$I,'BLG1222'!$A:$A,'ALL 2022'!$2:$2,'BLG1222'!$D:$D,'ALL 2022'!$D:$D)</f>
        <v>0</v>
      </c>
      <c r="S539" s="12">
        <f>+SUMIFS('BLG1222'!$I:$I,'BLG1222'!$A:$A,'ALL 2022'!$2:$2,'BLG1222'!$D:$D,'ALL 2022'!$D:$D)</f>
        <v>0</v>
      </c>
      <c r="T539" s="12">
        <f>+SUMIFS('BLG1222'!$I:$I,'BLG1222'!$A:$A,'ALL 2022'!$2:$2,'BLG1222'!$D:$D,'ALL 2022'!$D:$D)</f>
        <v>0</v>
      </c>
      <c r="U539" s="12">
        <f>+SUMIFS('BLG1222'!$I:$I,'BLG1222'!$A:$A,'ALL 2022'!$2:$2,'BLG1222'!$D:$D,'ALL 2022'!$D:$D)</f>
        <v>0</v>
      </c>
      <c r="V539" s="12">
        <f>+SUMIFS('BLG1222'!$I:$I,'BLG1222'!$A:$A,'ALL 2022'!$2:$2,'BLG1222'!$D:$D,'ALL 2022'!$D:$D)</f>
        <v>0</v>
      </c>
      <c r="W539" s="12">
        <f>+SUMIFS('BLG1222'!$I:$I,'BLG1222'!$A:$A,'ALL 2022'!$2:$2,'BLG1222'!$D:$D,'ALL 2022'!$D:$D)</f>
        <v>0</v>
      </c>
      <c r="X539" s="12">
        <f>+SUMIFS('BLG1222'!$I:$I,'BLG1222'!$A:$A,'ALL 2022'!$2:$2,'BLG1222'!$D:$D,'ALL 2022'!$D:$D)</f>
        <v>0</v>
      </c>
      <c r="Y539" s="12">
        <f>+SUMIFS('BLG1222'!$I:$I,'BLG1222'!$A:$A,'ALL 2022'!$2:$2,'BLG1222'!$D:$D,'ALL 2022'!$D:$D)</f>
        <v>0</v>
      </c>
      <c r="Z539" s="12">
        <f>+SUMIFS('BLG1222'!$I:$I,'BLG1222'!$A:$A,'ALL 2022'!$2:$2,'BLG1222'!$D:$D,'ALL 2022'!$D:$D)</f>
        <v>0</v>
      </c>
      <c r="AA539" s="12">
        <f>+SUMIFS('BLG1222'!$I:$I,'BLG1222'!$A:$A,'ALL 2022'!$2:$2,'BLG1222'!$D:$D,'ALL 2022'!$D:$D)</f>
        <v>0</v>
      </c>
      <c r="AB539" s="12">
        <f>+SUMIFS('BLG1222'!$I:$I,'BLG1222'!$A:$A,'ALL 2022'!$2:$2,'BLG1222'!$D:$D,'ALL 2022'!$D:$D)</f>
        <v>0</v>
      </c>
      <c r="AC539" s="12">
        <f>+SUMIFS('BLG1222'!$I:$I,'BLG1222'!$A:$A,'ALL 2022'!$2:$2,'BLG1222'!$D:$D,'ALL 2022'!$D:$D)</f>
        <v>0</v>
      </c>
      <c r="AD539" s="12">
        <f>+SUMIFS('BLG1222'!$I:$I,'BLG1222'!$A:$A,'ALL 2022'!$2:$2,'BLG1222'!$D:$D,'ALL 2022'!$D:$D)</f>
        <v>0</v>
      </c>
      <c r="AE539" s="12">
        <f>+SUMIFS('BLG1222'!$I:$I,'BLG1222'!$A:$A,'ALL 2022'!$2:$2,'BLG1222'!$D:$D,'ALL 2022'!$D:$D)</f>
        <v>0</v>
      </c>
      <c r="AF539" s="12">
        <f>+SUMIFS('BLG1222'!$I:$I,'BLG1222'!$A:$A,'ALL 2022'!$2:$2,'BLG1222'!$D:$D,'ALL 2022'!$D:$D)</f>
        <v>0</v>
      </c>
      <c r="AG539" s="12">
        <f>+SUMIFS('BLG1222'!$I:$I,'BLG1222'!$A:$A,'ALL 2022'!$2:$2,'BLG1222'!$D:$D,'ALL 2022'!$D:$D)</f>
        <v>0</v>
      </c>
      <c r="AH539" s="12">
        <f>+SUMIFS('BLG1222'!$I:$I,'BLG1222'!$A:$A,'ALL 2022'!$2:$2,'BLG1222'!$D:$D,'ALL 2022'!$D:$D)</f>
        <v>0</v>
      </c>
      <c r="AI539" s="12">
        <f>+SUMIFS('BLG1222'!$I:$I,'BLG1222'!$A:$A,'ALL 2022'!$2:$2,'BLG1222'!$D:$D,'ALL 2022'!$D:$D)</f>
        <v>0</v>
      </c>
      <c r="AJ539" s="12">
        <f>+SUMIFS('BLG1222'!$I:$I,'BLG1222'!$A:$A,'ALL 2022'!$2:$2,'BLG1222'!$D:$D,'ALL 2022'!$D:$D)</f>
        <v>0</v>
      </c>
      <c r="AK539" s="12">
        <f>+SUMIFS('BLG1222'!$I:$I,'BLG1222'!$A:$A,'ALL 2022'!$2:$2,'BLG1222'!$D:$D,'ALL 2022'!$D:$D)</f>
        <v>0</v>
      </c>
      <c r="AL539" s="12">
        <f>+SUMIFS('BLG1222'!$I:$I,'BLG1222'!$A:$A,'ALL 2022'!$2:$2,'BLG1222'!$D:$D,'ALL 2022'!$D:$D)</f>
        <v>0</v>
      </c>
      <c r="AM539" s="12">
        <f>+SUMIFS('BLG1222'!$I:$I,'BLG1222'!$A:$A,'ALL 2022'!$2:$2,'BLG1222'!$D:$D,'ALL 2022'!$D:$D)</f>
        <v>0</v>
      </c>
      <c r="AN539" s="12">
        <f>+SUMIFS('BLG1222'!$I:$I,'BLG1222'!$A:$A,'ALL 2022'!$2:$2,'BLG1222'!$D:$D,'ALL 2022'!$D:$D)</f>
        <v>7925566.9699999997</v>
      </c>
      <c r="AO539" s="12">
        <f>+SUMIFS('BLG1222'!$I:$I,'BLG1222'!$A:$A,'ALL 2022'!$2:$2,'BLG1222'!$D:$D,'ALL 2022'!$D:$D)</f>
        <v>0</v>
      </c>
      <c r="AP539" s="12">
        <f>+SUMIFS('BLG1222'!$I:$I,'BLG1222'!$A:$A,'ALL 2022'!$2:$2,'BLG1222'!$D:$D,'ALL 2022'!$D:$D)</f>
        <v>7245108.6299999999</v>
      </c>
      <c r="AQ539" s="164">
        <f t="shared" si="55"/>
        <v>27701823.079999998</v>
      </c>
      <c r="AR539" s="165">
        <f t="shared" si="56"/>
        <v>5858.4181366380808</v>
      </c>
    </row>
    <row r="540" spans="1:44" hidden="1" x14ac:dyDescent="0.25">
      <c r="A540" s="11" t="str">
        <f t="shared" si="52"/>
        <v>6</v>
      </c>
      <c r="B540" s="11" t="str">
        <f t="shared" si="53"/>
        <v>61</v>
      </c>
      <c r="C540" s="11" t="str">
        <f t="shared" si="54"/>
        <v>616</v>
      </c>
      <c r="D540" s="23">
        <v>61601000</v>
      </c>
      <c r="E540" s="196" t="s">
        <v>3273</v>
      </c>
      <c r="F540" s="24" t="s">
        <v>417</v>
      </c>
      <c r="G540" s="12">
        <f>+SUMIFS('BLG1222'!$I:$I,'BLG1222'!$A:$A,'ALL 2022'!$2:$2,'BLG1222'!$D:$D,'ALL 2022'!$D:$D)</f>
        <v>4697387.13</v>
      </c>
      <c r="H540" s="12">
        <f>+SUMIFS('BLG1222'!$I:$I,'BLG1222'!$A:$A,'ALL 2022'!$2:$2,'BLG1222'!$D:$D,'ALL 2022'!$D:$D)</f>
        <v>30976.639999999999</v>
      </c>
      <c r="I540" s="12">
        <f>+SUMIFS('BLG1222'!$I:$I,'BLG1222'!$A:$A,'ALL 2022'!$2:$2,'BLG1222'!$D:$D,'ALL 2022'!$D:$D)</f>
        <v>3677565.79</v>
      </c>
      <c r="J540" s="12">
        <f>+SUMIFS('BLG1222'!$I:$I,'BLG1222'!$A:$A,'ALL 2022'!$2:$2,'BLG1222'!$D:$D,'ALL 2022'!$D:$D)</f>
        <v>5065560.75</v>
      </c>
      <c r="K540" s="12">
        <f>+SUMIFS('BLG1222'!$I:$I,'BLG1222'!$A:$A,'ALL 2022'!$2:$2,'BLG1222'!$D:$D,'ALL 2022'!$D:$D)</f>
        <v>514840.91</v>
      </c>
      <c r="L540" s="12">
        <f>+SUMIFS('BLG1222'!$I:$I,'BLG1222'!$A:$A,'ALL 2022'!$2:$2,'BLG1222'!$D:$D,'ALL 2022'!$D:$D)</f>
        <v>-119941</v>
      </c>
      <c r="M540" s="12">
        <f>+SUMIFS('BLG1222'!$I:$I,'BLG1222'!$A:$A,'ALL 2022'!$2:$2,'BLG1222'!$D:$D,'ALL 2022'!$D:$D)</f>
        <v>6064679.6100000003</v>
      </c>
      <c r="N540" s="12">
        <f>+SUMIFS('BLG1222'!$I:$I,'BLG1222'!$A:$A,'ALL 2022'!$2:$2,'BLG1222'!$D:$D,'ALL 2022'!$D:$D)</f>
        <v>0</v>
      </c>
      <c r="O540" s="12">
        <f>+SUMIFS('BLG1222'!$I:$I,'BLG1222'!$A:$A,'ALL 2022'!$2:$2,'BLG1222'!$D:$D,'ALL 2022'!$D:$D)</f>
        <v>16218.77</v>
      </c>
      <c r="P540" s="12">
        <f>+SUMIFS('BLG1222'!$I:$I,'BLG1222'!$A:$A,'ALL 2022'!$2:$2,'BLG1222'!$D:$D,'ALL 2022'!$D:$D)</f>
        <v>0</v>
      </c>
      <c r="Q540" s="12">
        <f>+SUMIFS('BLG1222'!$I:$I,'BLG1222'!$A:$A,'ALL 2022'!$2:$2,'BLG1222'!$D:$D,'ALL 2022'!$D:$D)</f>
        <v>5.89</v>
      </c>
      <c r="R540" s="12">
        <f>+SUMIFS('BLG1222'!$I:$I,'BLG1222'!$A:$A,'ALL 2022'!$2:$2,'BLG1222'!$D:$D,'ALL 2022'!$D:$D)</f>
        <v>0</v>
      </c>
      <c r="S540" s="12">
        <f>+SUMIFS('BLG1222'!$I:$I,'BLG1222'!$A:$A,'ALL 2022'!$2:$2,'BLG1222'!$D:$D,'ALL 2022'!$D:$D)</f>
        <v>0</v>
      </c>
      <c r="T540" s="12">
        <f>+SUMIFS('BLG1222'!$I:$I,'BLG1222'!$A:$A,'ALL 2022'!$2:$2,'BLG1222'!$D:$D,'ALL 2022'!$D:$D)</f>
        <v>43591315.399999999</v>
      </c>
      <c r="U540" s="12">
        <f>+SUMIFS('BLG1222'!$I:$I,'BLG1222'!$A:$A,'ALL 2022'!$2:$2,'BLG1222'!$D:$D,'ALL 2022'!$D:$D)</f>
        <v>353130360.02999997</v>
      </c>
      <c r="V540" s="12">
        <f>+SUMIFS('BLG1222'!$I:$I,'BLG1222'!$A:$A,'ALL 2022'!$2:$2,'BLG1222'!$D:$D,'ALL 2022'!$D:$D)</f>
        <v>0</v>
      </c>
      <c r="W540" s="12">
        <f>+SUMIFS('BLG1222'!$I:$I,'BLG1222'!$A:$A,'ALL 2022'!$2:$2,'BLG1222'!$D:$D,'ALL 2022'!$D:$D)</f>
        <v>137285.96</v>
      </c>
      <c r="X540" s="12">
        <f>+SUMIFS('BLG1222'!$I:$I,'BLG1222'!$A:$A,'ALL 2022'!$2:$2,'BLG1222'!$D:$D,'ALL 2022'!$D:$D)</f>
        <v>0</v>
      </c>
      <c r="Y540" s="12">
        <f>+SUMIFS('BLG1222'!$I:$I,'BLG1222'!$A:$A,'ALL 2022'!$2:$2,'BLG1222'!$D:$D,'ALL 2022'!$D:$D)</f>
        <v>0</v>
      </c>
      <c r="Z540" s="12">
        <f>+SUMIFS('BLG1222'!$I:$I,'BLG1222'!$A:$A,'ALL 2022'!$2:$2,'BLG1222'!$D:$D,'ALL 2022'!$D:$D)</f>
        <v>0</v>
      </c>
      <c r="AA540" s="12">
        <f>+SUMIFS('BLG1222'!$I:$I,'BLG1222'!$A:$A,'ALL 2022'!$2:$2,'BLG1222'!$D:$D,'ALL 2022'!$D:$D)</f>
        <v>0</v>
      </c>
      <c r="AB540" s="12">
        <f>+SUMIFS('BLG1222'!$I:$I,'BLG1222'!$A:$A,'ALL 2022'!$2:$2,'BLG1222'!$D:$D,'ALL 2022'!$D:$D)</f>
        <v>114167.44</v>
      </c>
      <c r="AC540" s="12">
        <f>+SUMIFS('BLG1222'!$I:$I,'BLG1222'!$A:$A,'ALL 2022'!$2:$2,'BLG1222'!$D:$D,'ALL 2022'!$D:$D)</f>
        <v>418819.978</v>
      </c>
      <c r="AD540" s="12">
        <f>+SUMIFS('BLG1222'!$I:$I,'BLG1222'!$A:$A,'ALL 2022'!$2:$2,'BLG1222'!$D:$D,'ALL 2022'!$D:$D)</f>
        <v>0</v>
      </c>
      <c r="AE540" s="12">
        <f>+SUMIFS('BLG1222'!$I:$I,'BLG1222'!$A:$A,'ALL 2022'!$2:$2,'BLG1222'!$D:$D,'ALL 2022'!$D:$D)</f>
        <v>0</v>
      </c>
      <c r="AF540" s="12">
        <f>+SUMIFS('BLG1222'!$I:$I,'BLG1222'!$A:$A,'ALL 2022'!$2:$2,'BLG1222'!$D:$D,'ALL 2022'!$D:$D)</f>
        <v>41786.639999999999</v>
      </c>
      <c r="AG540" s="12">
        <f>+SUMIFS('BLG1222'!$I:$I,'BLG1222'!$A:$A,'ALL 2022'!$2:$2,'BLG1222'!$D:$D,'ALL 2022'!$D:$D)</f>
        <v>14115.99</v>
      </c>
      <c r="AH540" s="12">
        <f>+SUMIFS('BLG1222'!$I:$I,'BLG1222'!$A:$A,'ALL 2022'!$2:$2,'BLG1222'!$D:$D,'ALL 2022'!$D:$D)</f>
        <v>0</v>
      </c>
      <c r="AI540" s="12">
        <f>+SUMIFS('BLG1222'!$I:$I,'BLG1222'!$A:$A,'ALL 2022'!$2:$2,'BLG1222'!$D:$D,'ALL 2022'!$D:$D)</f>
        <v>0</v>
      </c>
      <c r="AJ540" s="12">
        <f>+SUMIFS('BLG1222'!$I:$I,'BLG1222'!$A:$A,'ALL 2022'!$2:$2,'BLG1222'!$D:$D,'ALL 2022'!$D:$D)</f>
        <v>0</v>
      </c>
      <c r="AK540" s="12">
        <f>+SUMIFS('BLG1222'!$I:$I,'BLG1222'!$A:$A,'ALL 2022'!$2:$2,'BLG1222'!$D:$D,'ALL 2022'!$D:$D)</f>
        <v>0</v>
      </c>
      <c r="AL540" s="12">
        <f>+SUMIFS('BLG1222'!$I:$I,'BLG1222'!$A:$A,'ALL 2022'!$2:$2,'BLG1222'!$D:$D,'ALL 2022'!$D:$D)</f>
        <v>9264092.1999999993</v>
      </c>
      <c r="AM540" s="12">
        <f>+SUMIFS('BLG1222'!$I:$I,'BLG1222'!$A:$A,'ALL 2022'!$2:$2,'BLG1222'!$D:$D,'ALL 2022'!$D:$D)</f>
        <v>3970422</v>
      </c>
      <c r="AN540" s="12">
        <f>+SUMIFS('BLG1222'!$I:$I,'BLG1222'!$A:$A,'ALL 2022'!$2:$2,'BLG1222'!$D:$D,'ALL 2022'!$D:$D)</f>
        <v>0</v>
      </c>
      <c r="AO540" s="12">
        <f>+SUMIFS('BLG1222'!$I:$I,'BLG1222'!$A:$A,'ALL 2022'!$2:$2,'BLG1222'!$D:$D,'ALL 2022'!$D:$D)</f>
        <v>2467250.09</v>
      </c>
      <c r="AP540" s="12">
        <f>+SUMIFS('BLG1222'!$I:$I,'BLG1222'!$A:$A,'ALL 2022'!$2:$2,'BLG1222'!$D:$D,'ALL 2022'!$D:$D)</f>
        <v>0</v>
      </c>
      <c r="AQ540" s="164">
        <f t="shared" si="55"/>
        <v>433096910.21799988</v>
      </c>
      <c r="AR540" s="165">
        <f t="shared" si="56"/>
        <v>91591.906655951578</v>
      </c>
    </row>
    <row r="541" spans="1:44" hidden="1" x14ac:dyDescent="0.25">
      <c r="A541" s="11" t="str">
        <f t="shared" si="52"/>
        <v>6</v>
      </c>
      <c r="B541" s="11" t="str">
        <f t="shared" si="53"/>
        <v>61</v>
      </c>
      <c r="C541" s="11" t="str">
        <f t="shared" si="54"/>
        <v>616</v>
      </c>
      <c r="D541" s="23">
        <v>61602000</v>
      </c>
      <c r="E541" s="196" t="s">
        <v>3273</v>
      </c>
      <c r="F541" s="24" t="s">
        <v>488</v>
      </c>
      <c r="G541" s="12">
        <f>+SUMIFS('BLG1222'!$I:$I,'BLG1222'!$A:$A,'ALL 2022'!$2:$2,'BLG1222'!$D:$D,'ALL 2022'!$D:$D)</f>
        <v>25371052.289999999</v>
      </c>
      <c r="H541" s="12">
        <f>+SUMIFS('BLG1222'!$I:$I,'BLG1222'!$A:$A,'ALL 2022'!$2:$2,'BLG1222'!$D:$D,'ALL 2022'!$D:$D)</f>
        <v>376032.87</v>
      </c>
      <c r="I541" s="12">
        <f>+SUMIFS('BLG1222'!$I:$I,'BLG1222'!$A:$A,'ALL 2022'!$2:$2,'BLG1222'!$D:$D,'ALL 2022'!$D:$D)</f>
        <v>23117662</v>
      </c>
      <c r="J541" s="12">
        <f>+SUMIFS('BLG1222'!$I:$I,'BLG1222'!$A:$A,'ALL 2022'!$2:$2,'BLG1222'!$D:$D,'ALL 2022'!$D:$D)</f>
        <v>46363311.5</v>
      </c>
      <c r="K541" s="12">
        <f>+SUMIFS('BLG1222'!$I:$I,'BLG1222'!$A:$A,'ALL 2022'!$2:$2,'BLG1222'!$D:$D,'ALL 2022'!$D:$D)</f>
        <v>74443549</v>
      </c>
      <c r="L541" s="12">
        <f>+SUMIFS('BLG1222'!$I:$I,'BLG1222'!$A:$A,'ALL 2022'!$2:$2,'BLG1222'!$D:$D,'ALL 2022'!$D:$D)</f>
        <v>13980813</v>
      </c>
      <c r="M541" s="12">
        <f>+SUMIFS('BLG1222'!$I:$I,'BLG1222'!$A:$A,'ALL 2022'!$2:$2,'BLG1222'!$D:$D,'ALL 2022'!$D:$D)</f>
        <v>236614607.06</v>
      </c>
      <c r="N541" s="12">
        <f>+SUMIFS('BLG1222'!$I:$I,'BLG1222'!$A:$A,'ALL 2022'!$2:$2,'BLG1222'!$D:$D,'ALL 2022'!$D:$D)</f>
        <v>0</v>
      </c>
      <c r="O541" s="12">
        <f>+SUMIFS('BLG1222'!$I:$I,'BLG1222'!$A:$A,'ALL 2022'!$2:$2,'BLG1222'!$D:$D,'ALL 2022'!$D:$D)</f>
        <v>200201189.03999999</v>
      </c>
      <c r="P541" s="12">
        <f>+SUMIFS('BLG1222'!$I:$I,'BLG1222'!$A:$A,'ALL 2022'!$2:$2,'BLG1222'!$D:$D,'ALL 2022'!$D:$D)</f>
        <v>19507556.649999999</v>
      </c>
      <c r="Q541" s="12">
        <f>+SUMIFS('BLG1222'!$I:$I,'BLG1222'!$A:$A,'ALL 2022'!$2:$2,'BLG1222'!$D:$D,'ALL 2022'!$D:$D)</f>
        <v>0</v>
      </c>
      <c r="R541" s="12">
        <f>+SUMIFS('BLG1222'!$I:$I,'BLG1222'!$A:$A,'ALL 2022'!$2:$2,'BLG1222'!$D:$D,'ALL 2022'!$D:$D)</f>
        <v>21187575.170000002</v>
      </c>
      <c r="S541" s="12">
        <f>+SUMIFS('BLG1222'!$I:$I,'BLG1222'!$A:$A,'ALL 2022'!$2:$2,'BLG1222'!$D:$D,'ALL 2022'!$D:$D)</f>
        <v>28122902.879999999</v>
      </c>
      <c r="T541" s="12">
        <f>+SUMIFS('BLG1222'!$I:$I,'BLG1222'!$A:$A,'ALL 2022'!$2:$2,'BLG1222'!$D:$D,'ALL 2022'!$D:$D)</f>
        <v>15500266</v>
      </c>
      <c r="U541" s="12">
        <f>+SUMIFS('BLG1222'!$I:$I,'BLG1222'!$A:$A,'ALL 2022'!$2:$2,'BLG1222'!$D:$D,'ALL 2022'!$D:$D)</f>
        <v>12118958.93</v>
      </c>
      <c r="V541" s="12">
        <f>+SUMIFS('BLG1222'!$I:$I,'BLG1222'!$A:$A,'ALL 2022'!$2:$2,'BLG1222'!$D:$D,'ALL 2022'!$D:$D)</f>
        <v>2850422.88</v>
      </c>
      <c r="W541" s="12">
        <f>+SUMIFS('BLG1222'!$I:$I,'BLG1222'!$A:$A,'ALL 2022'!$2:$2,'BLG1222'!$D:$D,'ALL 2022'!$D:$D)</f>
        <v>102151585.05</v>
      </c>
      <c r="X541" s="12">
        <f>+SUMIFS('BLG1222'!$I:$I,'BLG1222'!$A:$A,'ALL 2022'!$2:$2,'BLG1222'!$D:$D,'ALL 2022'!$D:$D)</f>
        <v>497211</v>
      </c>
      <c r="Y541" s="12">
        <f>+SUMIFS('BLG1222'!$I:$I,'BLG1222'!$A:$A,'ALL 2022'!$2:$2,'BLG1222'!$D:$D,'ALL 2022'!$D:$D)</f>
        <v>0</v>
      </c>
      <c r="Z541" s="12">
        <f>+SUMIFS('BLG1222'!$I:$I,'BLG1222'!$A:$A,'ALL 2022'!$2:$2,'BLG1222'!$D:$D,'ALL 2022'!$D:$D)</f>
        <v>0</v>
      </c>
      <c r="AA541" s="12">
        <f>+SUMIFS('BLG1222'!$I:$I,'BLG1222'!$A:$A,'ALL 2022'!$2:$2,'BLG1222'!$D:$D,'ALL 2022'!$D:$D)</f>
        <v>0</v>
      </c>
      <c r="AB541" s="12">
        <f>+SUMIFS('BLG1222'!$I:$I,'BLG1222'!$A:$A,'ALL 2022'!$2:$2,'BLG1222'!$D:$D,'ALL 2022'!$D:$D)</f>
        <v>13846162.300000001</v>
      </c>
      <c r="AC541" s="12">
        <f>+SUMIFS('BLG1222'!$I:$I,'BLG1222'!$A:$A,'ALL 2022'!$2:$2,'BLG1222'!$D:$D,'ALL 2022'!$D:$D)</f>
        <v>20629329.300000001</v>
      </c>
      <c r="AD541" s="12">
        <f>+SUMIFS('BLG1222'!$I:$I,'BLG1222'!$A:$A,'ALL 2022'!$2:$2,'BLG1222'!$D:$D,'ALL 2022'!$D:$D)</f>
        <v>745389.16</v>
      </c>
      <c r="AE541" s="12">
        <f>+SUMIFS('BLG1222'!$I:$I,'BLG1222'!$A:$A,'ALL 2022'!$2:$2,'BLG1222'!$D:$D,'ALL 2022'!$D:$D)</f>
        <v>38239</v>
      </c>
      <c r="AF541" s="12">
        <f>+SUMIFS('BLG1222'!$I:$I,'BLG1222'!$A:$A,'ALL 2022'!$2:$2,'BLG1222'!$D:$D,'ALL 2022'!$D:$D)</f>
        <v>2813535.77</v>
      </c>
      <c r="AG541" s="12">
        <f>+SUMIFS('BLG1222'!$I:$I,'BLG1222'!$A:$A,'ALL 2022'!$2:$2,'BLG1222'!$D:$D,'ALL 2022'!$D:$D)</f>
        <v>3466411.51</v>
      </c>
      <c r="AH541" s="12">
        <f>+SUMIFS('BLG1222'!$I:$I,'BLG1222'!$A:$A,'ALL 2022'!$2:$2,'BLG1222'!$D:$D,'ALL 2022'!$D:$D)</f>
        <v>2788822.44</v>
      </c>
      <c r="AI541" s="12">
        <f>+SUMIFS('BLG1222'!$I:$I,'BLG1222'!$A:$A,'ALL 2022'!$2:$2,'BLG1222'!$D:$D,'ALL 2022'!$D:$D)</f>
        <v>0</v>
      </c>
      <c r="AJ541" s="12">
        <f>+SUMIFS('BLG1222'!$I:$I,'BLG1222'!$A:$A,'ALL 2022'!$2:$2,'BLG1222'!$D:$D,'ALL 2022'!$D:$D)</f>
        <v>0</v>
      </c>
      <c r="AK541" s="12">
        <f>+SUMIFS('BLG1222'!$I:$I,'BLG1222'!$A:$A,'ALL 2022'!$2:$2,'BLG1222'!$D:$D,'ALL 2022'!$D:$D)</f>
        <v>50736208.649999999</v>
      </c>
      <c r="AL541" s="12">
        <f>+SUMIFS('BLG1222'!$I:$I,'BLG1222'!$A:$A,'ALL 2022'!$2:$2,'BLG1222'!$D:$D,'ALL 2022'!$D:$D)</f>
        <v>2495984.5499999998</v>
      </c>
      <c r="AM541" s="12">
        <f>+SUMIFS('BLG1222'!$I:$I,'BLG1222'!$A:$A,'ALL 2022'!$2:$2,'BLG1222'!$D:$D,'ALL 2022'!$D:$D)</f>
        <v>19889557.100000001</v>
      </c>
      <c r="AN541" s="12">
        <f>+SUMIFS('BLG1222'!$I:$I,'BLG1222'!$A:$A,'ALL 2022'!$2:$2,'BLG1222'!$D:$D,'ALL 2022'!$D:$D)</f>
        <v>0</v>
      </c>
      <c r="AO541" s="12">
        <f>+SUMIFS('BLG1222'!$I:$I,'BLG1222'!$A:$A,'ALL 2022'!$2:$2,'BLG1222'!$D:$D,'ALL 2022'!$D:$D)</f>
        <v>11890250.550000001</v>
      </c>
      <c r="AP541" s="12">
        <f>+SUMIFS('BLG1222'!$I:$I,'BLG1222'!$A:$A,'ALL 2022'!$2:$2,'BLG1222'!$D:$D,'ALL 2022'!$D:$D)</f>
        <v>0</v>
      </c>
      <c r="AQ541" s="164">
        <f t="shared" si="55"/>
        <v>951744585.64999962</v>
      </c>
      <c r="AR541" s="165">
        <f t="shared" si="56"/>
        <v>201276.2021444205</v>
      </c>
    </row>
    <row r="542" spans="1:44" hidden="1" x14ac:dyDescent="0.25">
      <c r="A542" s="11" t="str">
        <f t="shared" si="52"/>
        <v>6</v>
      </c>
      <c r="B542" s="11" t="str">
        <f t="shared" si="53"/>
        <v>61</v>
      </c>
      <c r="C542" s="11" t="str">
        <f t="shared" si="54"/>
        <v>616</v>
      </c>
      <c r="D542" s="23">
        <v>61603000</v>
      </c>
      <c r="E542" s="196" t="s">
        <v>3273</v>
      </c>
      <c r="F542" s="24" t="s">
        <v>1598</v>
      </c>
      <c r="G542" s="12">
        <f>+SUMIFS('BLG1222'!$I:$I,'BLG1222'!$A:$A,'ALL 2022'!$2:$2,'BLG1222'!$D:$D,'ALL 2022'!$D:$D)</f>
        <v>1104762.1200000001</v>
      </c>
      <c r="H542" s="12">
        <f>+SUMIFS('BLG1222'!$I:$I,'BLG1222'!$A:$A,'ALL 2022'!$2:$2,'BLG1222'!$D:$D,'ALL 2022'!$D:$D)</f>
        <v>0</v>
      </c>
      <c r="I542" s="12">
        <f>+SUMIFS('BLG1222'!$I:$I,'BLG1222'!$A:$A,'ALL 2022'!$2:$2,'BLG1222'!$D:$D,'ALL 2022'!$D:$D)</f>
        <v>0</v>
      </c>
      <c r="J542" s="12">
        <f>+SUMIFS('BLG1222'!$I:$I,'BLG1222'!$A:$A,'ALL 2022'!$2:$2,'BLG1222'!$D:$D,'ALL 2022'!$D:$D)</f>
        <v>2925143.01</v>
      </c>
      <c r="K542" s="12">
        <f>+SUMIFS('BLG1222'!$I:$I,'BLG1222'!$A:$A,'ALL 2022'!$2:$2,'BLG1222'!$D:$D,'ALL 2022'!$D:$D)</f>
        <v>3338250.64</v>
      </c>
      <c r="L542" s="12">
        <f>+SUMIFS('BLG1222'!$I:$I,'BLG1222'!$A:$A,'ALL 2022'!$2:$2,'BLG1222'!$D:$D,'ALL 2022'!$D:$D)</f>
        <v>4873455.8099999996</v>
      </c>
      <c r="M542" s="12">
        <f>+SUMIFS('BLG1222'!$I:$I,'BLG1222'!$A:$A,'ALL 2022'!$2:$2,'BLG1222'!$D:$D,'ALL 2022'!$D:$D)</f>
        <v>975417.32</v>
      </c>
      <c r="N542" s="12">
        <f>+SUMIFS('BLG1222'!$I:$I,'BLG1222'!$A:$A,'ALL 2022'!$2:$2,'BLG1222'!$D:$D,'ALL 2022'!$D:$D)</f>
        <v>0</v>
      </c>
      <c r="O542" s="12">
        <f>+SUMIFS('BLG1222'!$I:$I,'BLG1222'!$A:$A,'ALL 2022'!$2:$2,'BLG1222'!$D:$D,'ALL 2022'!$D:$D)</f>
        <v>471817.5</v>
      </c>
      <c r="P542" s="12">
        <f>+SUMIFS('BLG1222'!$I:$I,'BLG1222'!$A:$A,'ALL 2022'!$2:$2,'BLG1222'!$D:$D,'ALL 2022'!$D:$D)</f>
        <v>0</v>
      </c>
      <c r="Q542" s="12">
        <f>+SUMIFS('BLG1222'!$I:$I,'BLG1222'!$A:$A,'ALL 2022'!$2:$2,'BLG1222'!$D:$D,'ALL 2022'!$D:$D)</f>
        <v>0</v>
      </c>
      <c r="R542" s="12">
        <f>+SUMIFS('BLG1222'!$I:$I,'BLG1222'!$A:$A,'ALL 2022'!$2:$2,'BLG1222'!$D:$D,'ALL 2022'!$D:$D)</f>
        <v>0</v>
      </c>
      <c r="S542" s="12">
        <f>+SUMIFS('BLG1222'!$I:$I,'BLG1222'!$A:$A,'ALL 2022'!$2:$2,'BLG1222'!$D:$D,'ALL 2022'!$D:$D)</f>
        <v>719597.25</v>
      </c>
      <c r="T542" s="12">
        <f>+SUMIFS('BLG1222'!$I:$I,'BLG1222'!$A:$A,'ALL 2022'!$2:$2,'BLG1222'!$D:$D,'ALL 2022'!$D:$D)</f>
        <v>0</v>
      </c>
      <c r="U542" s="12">
        <f>+SUMIFS('BLG1222'!$I:$I,'BLG1222'!$A:$A,'ALL 2022'!$2:$2,'BLG1222'!$D:$D,'ALL 2022'!$D:$D)</f>
        <v>1107700</v>
      </c>
      <c r="V542" s="12">
        <f>+SUMIFS('BLG1222'!$I:$I,'BLG1222'!$A:$A,'ALL 2022'!$2:$2,'BLG1222'!$D:$D,'ALL 2022'!$D:$D)</f>
        <v>0</v>
      </c>
      <c r="W542" s="12">
        <f>+SUMIFS('BLG1222'!$I:$I,'BLG1222'!$A:$A,'ALL 2022'!$2:$2,'BLG1222'!$D:$D,'ALL 2022'!$D:$D)</f>
        <v>0</v>
      </c>
      <c r="X542" s="12">
        <f>+SUMIFS('BLG1222'!$I:$I,'BLG1222'!$A:$A,'ALL 2022'!$2:$2,'BLG1222'!$D:$D,'ALL 2022'!$D:$D)</f>
        <v>0</v>
      </c>
      <c r="Y542" s="12">
        <f>+SUMIFS('BLG1222'!$I:$I,'BLG1222'!$A:$A,'ALL 2022'!$2:$2,'BLG1222'!$D:$D,'ALL 2022'!$D:$D)</f>
        <v>0</v>
      </c>
      <c r="Z542" s="12">
        <f>+SUMIFS('BLG1222'!$I:$I,'BLG1222'!$A:$A,'ALL 2022'!$2:$2,'BLG1222'!$D:$D,'ALL 2022'!$D:$D)</f>
        <v>0</v>
      </c>
      <c r="AA542" s="12">
        <f>+SUMIFS('BLG1222'!$I:$I,'BLG1222'!$A:$A,'ALL 2022'!$2:$2,'BLG1222'!$D:$D,'ALL 2022'!$D:$D)</f>
        <v>0</v>
      </c>
      <c r="AB542" s="12">
        <f>+SUMIFS('BLG1222'!$I:$I,'BLG1222'!$A:$A,'ALL 2022'!$2:$2,'BLG1222'!$D:$D,'ALL 2022'!$D:$D)</f>
        <v>95674.98</v>
      </c>
      <c r="AC542" s="12">
        <f>+SUMIFS('BLG1222'!$I:$I,'BLG1222'!$A:$A,'ALL 2022'!$2:$2,'BLG1222'!$D:$D,'ALL 2022'!$D:$D)</f>
        <v>0</v>
      </c>
      <c r="AD542" s="12">
        <f>+SUMIFS('BLG1222'!$I:$I,'BLG1222'!$A:$A,'ALL 2022'!$2:$2,'BLG1222'!$D:$D,'ALL 2022'!$D:$D)</f>
        <v>0</v>
      </c>
      <c r="AE542" s="12">
        <f>+SUMIFS('BLG1222'!$I:$I,'BLG1222'!$A:$A,'ALL 2022'!$2:$2,'BLG1222'!$D:$D,'ALL 2022'!$D:$D)</f>
        <v>0</v>
      </c>
      <c r="AF542" s="12">
        <f>+SUMIFS('BLG1222'!$I:$I,'BLG1222'!$A:$A,'ALL 2022'!$2:$2,'BLG1222'!$D:$D,'ALL 2022'!$D:$D)</f>
        <v>0</v>
      </c>
      <c r="AG542" s="12">
        <f>+SUMIFS('BLG1222'!$I:$I,'BLG1222'!$A:$A,'ALL 2022'!$2:$2,'BLG1222'!$D:$D,'ALL 2022'!$D:$D)</f>
        <v>0</v>
      </c>
      <c r="AH542" s="12">
        <f>+SUMIFS('BLG1222'!$I:$I,'BLG1222'!$A:$A,'ALL 2022'!$2:$2,'BLG1222'!$D:$D,'ALL 2022'!$D:$D)</f>
        <v>0</v>
      </c>
      <c r="AI542" s="12">
        <f>+SUMIFS('BLG1222'!$I:$I,'BLG1222'!$A:$A,'ALL 2022'!$2:$2,'BLG1222'!$D:$D,'ALL 2022'!$D:$D)</f>
        <v>0</v>
      </c>
      <c r="AJ542" s="12">
        <f>+SUMIFS('BLG1222'!$I:$I,'BLG1222'!$A:$A,'ALL 2022'!$2:$2,'BLG1222'!$D:$D,'ALL 2022'!$D:$D)</f>
        <v>48977.48</v>
      </c>
      <c r="AK542" s="12">
        <f>+SUMIFS('BLG1222'!$I:$I,'BLG1222'!$A:$A,'ALL 2022'!$2:$2,'BLG1222'!$D:$D,'ALL 2022'!$D:$D)</f>
        <v>1029264</v>
      </c>
      <c r="AL542" s="12">
        <f>+SUMIFS('BLG1222'!$I:$I,'BLG1222'!$A:$A,'ALL 2022'!$2:$2,'BLG1222'!$D:$D,'ALL 2022'!$D:$D)</f>
        <v>888250</v>
      </c>
      <c r="AM542" s="12">
        <f>+SUMIFS('BLG1222'!$I:$I,'BLG1222'!$A:$A,'ALL 2022'!$2:$2,'BLG1222'!$D:$D,'ALL 2022'!$D:$D)</f>
        <v>0</v>
      </c>
      <c r="AN542" s="12">
        <f>+SUMIFS('BLG1222'!$I:$I,'BLG1222'!$A:$A,'ALL 2022'!$2:$2,'BLG1222'!$D:$D,'ALL 2022'!$D:$D)</f>
        <v>0</v>
      </c>
      <c r="AO542" s="12">
        <f>+SUMIFS('BLG1222'!$I:$I,'BLG1222'!$A:$A,'ALL 2022'!$2:$2,'BLG1222'!$D:$D,'ALL 2022'!$D:$D)</f>
        <v>43565.82</v>
      </c>
      <c r="AP542" s="12">
        <f>+SUMIFS('BLG1222'!$I:$I,'BLG1222'!$A:$A,'ALL 2022'!$2:$2,'BLG1222'!$D:$D,'ALL 2022'!$D:$D)</f>
        <v>0</v>
      </c>
      <c r="AQ542" s="164">
        <f t="shared" si="55"/>
        <v>17621875.93</v>
      </c>
      <c r="AR542" s="165">
        <f t="shared" si="56"/>
        <v>3726.6975986296006</v>
      </c>
    </row>
    <row r="543" spans="1:44" hidden="1" x14ac:dyDescent="0.25">
      <c r="A543" s="11" t="str">
        <f t="shared" si="52"/>
        <v>6</v>
      </c>
      <c r="B543" s="11" t="str">
        <f t="shared" si="53"/>
        <v>61</v>
      </c>
      <c r="C543" s="11" t="str">
        <f t="shared" si="54"/>
        <v>616</v>
      </c>
      <c r="D543" s="23">
        <v>61604000</v>
      </c>
      <c r="E543" s="196" t="s">
        <v>3273</v>
      </c>
      <c r="F543" s="24" t="s">
        <v>183</v>
      </c>
      <c r="G543" s="12">
        <f>+SUMIFS('BLG1222'!$I:$I,'BLG1222'!$A:$A,'ALL 2022'!$2:$2,'BLG1222'!$D:$D,'ALL 2022'!$D:$D)</f>
        <v>4715848.82</v>
      </c>
      <c r="H543" s="12">
        <f>+SUMIFS('BLG1222'!$I:$I,'BLG1222'!$A:$A,'ALL 2022'!$2:$2,'BLG1222'!$D:$D,'ALL 2022'!$D:$D)</f>
        <v>35944032.479999997</v>
      </c>
      <c r="I543" s="12">
        <f>+SUMIFS('BLG1222'!$I:$I,'BLG1222'!$A:$A,'ALL 2022'!$2:$2,'BLG1222'!$D:$D,'ALL 2022'!$D:$D)</f>
        <v>30480901.800000001</v>
      </c>
      <c r="J543" s="12">
        <f>+SUMIFS('BLG1222'!$I:$I,'BLG1222'!$A:$A,'ALL 2022'!$2:$2,'BLG1222'!$D:$D,'ALL 2022'!$D:$D)</f>
        <v>25711785.439999998</v>
      </c>
      <c r="K543" s="12">
        <f>+SUMIFS('BLG1222'!$I:$I,'BLG1222'!$A:$A,'ALL 2022'!$2:$2,'BLG1222'!$D:$D,'ALL 2022'!$D:$D)</f>
        <v>24205146.460000001</v>
      </c>
      <c r="L543" s="12">
        <f>+SUMIFS('BLG1222'!$I:$I,'BLG1222'!$A:$A,'ALL 2022'!$2:$2,'BLG1222'!$D:$D,'ALL 2022'!$D:$D)</f>
        <v>-82242</v>
      </c>
      <c r="M543" s="12">
        <f>+SUMIFS('BLG1222'!$I:$I,'BLG1222'!$A:$A,'ALL 2022'!$2:$2,'BLG1222'!$D:$D,'ALL 2022'!$D:$D)</f>
        <v>59033648.670000002</v>
      </c>
      <c r="N543" s="12">
        <f>+SUMIFS('BLG1222'!$I:$I,'BLG1222'!$A:$A,'ALL 2022'!$2:$2,'BLG1222'!$D:$D,'ALL 2022'!$D:$D)</f>
        <v>0</v>
      </c>
      <c r="O543" s="12">
        <f>+SUMIFS('BLG1222'!$I:$I,'BLG1222'!$A:$A,'ALL 2022'!$2:$2,'BLG1222'!$D:$D,'ALL 2022'!$D:$D)</f>
        <v>48985544.829999998</v>
      </c>
      <c r="P543" s="12">
        <f>+SUMIFS('BLG1222'!$I:$I,'BLG1222'!$A:$A,'ALL 2022'!$2:$2,'BLG1222'!$D:$D,'ALL 2022'!$D:$D)</f>
        <v>1943073</v>
      </c>
      <c r="Q543" s="12">
        <f>+SUMIFS('BLG1222'!$I:$I,'BLG1222'!$A:$A,'ALL 2022'!$2:$2,'BLG1222'!$D:$D,'ALL 2022'!$D:$D)</f>
        <v>21715.99</v>
      </c>
      <c r="R543" s="12">
        <f>+SUMIFS('BLG1222'!$I:$I,'BLG1222'!$A:$A,'ALL 2022'!$2:$2,'BLG1222'!$D:$D,'ALL 2022'!$D:$D)</f>
        <v>733177.73</v>
      </c>
      <c r="S543" s="12">
        <f>+SUMIFS('BLG1222'!$I:$I,'BLG1222'!$A:$A,'ALL 2022'!$2:$2,'BLG1222'!$D:$D,'ALL 2022'!$D:$D)</f>
        <v>5993945.8300000001</v>
      </c>
      <c r="T543" s="12">
        <f>+SUMIFS('BLG1222'!$I:$I,'BLG1222'!$A:$A,'ALL 2022'!$2:$2,'BLG1222'!$D:$D,'ALL 2022'!$D:$D)</f>
        <v>5182578.26</v>
      </c>
      <c r="U543" s="12">
        <f>+SUMIFS('BLG1222'!$I:$I,'BLG1222'!$A:$A,'ALL 2022'!$2:$2,'BLG1222'!$D:$D,'ALL 2022'!$D:$D)</f>
        <v>6047240.1200000001</v>
      </c>
      <c r="V543" s="12">
        <f>+SUMIFS('BLG1222'!$I:$I,'BLG1222'!$A:$A,'ALL 2022'!$2:$2,'BLG1222'!$D:$D,'ALL 2022'!$D:$D)</f>
        <v>0</v>
      </c>
      <c r="W543" s="12">
        <f>+SUMIFS('BLG1222'!$I:$I,'BLG1222'!$A:$A,'ALL 2022'!$2:$2,'BLG1222'!$D:$D,'ALL 2022'!$D:$D)</f>
        <v>16522868.869999999</v>
      </c>
      <c r="X543" s="12">
        <f>+SUMIFS('BLG1222'!$I:$I,'BLG1222'!$A:$A,'ALL 2022'!$2:$2,'BLG1222'!$D:$D,'ALL 2022'!$D:$D)</f>
        <v>2976996</v>
      </c>
      <c r="Y543" s="12">
        <f>+SUMIFS('BLG1222'!$I:$I,'BLG1222'!$A:$A,'ALL 2022'!$2:$2,'BLG1222'!$D:$D,'ALL 2022'!$D:$D)</f>
        <v>0</v>
      </c>
      <c r="Z543" s="12">
        <f>+SUMIFS('BLG1222'!$I:$I,'BLG1222'!$A:$A,'ALL 2022'!$2:$2,'BLG1222'!$D:$D,'ALL 2022'!$D:$D)</f>
        <v>0</v>
      </c>
      <c r="AA543" s="12">
        <f>+SUMIFS('BLG1222'!$I:$I,'BLG1222'!$A:$A,'ALL 2022'!$2:$2,'BLG1222'!$D:$D,'ALL 2022'!$D:$D)</f>
        <v>0</v>
      </c>
      <c r="AB543" s="12">
        <f>+SUMIFS('BLG1222'!$I:$I,'BLG1222'!$A:$A,'ALL 2022'!$2:$2,'BLG1222'!$D:$D,'ALL 2022'!$D:$D)</f>
        <v>5177275.3099999996</v>
      </c>
      <c r="AC543" s="12">
        <f>+SUMIFS('BLG1222'!$I:$I,'BLG1222'!$A:$A,'ALL 2022'!$2:$2,'BLG1222'!$D:$D,'ALL 2022'!$D:$D)</f>
        <v>4819831</v>
      </c>
      <c r="AD543" s="12">
        <f>+SUMIFS('BLG1222'!$I:$I,'BLG1222'!$A:$A,'ALL 2022'!$2:$2,'BLG1222'!$D:$D,'ALL 2022'!$D:$D)</f>
        <v>0</v>
      </c>
      <c r="AE543" s="12">
        <f>+SUMIFS('BLG1222'!$I:$I,'BLG1222'!$A:$A,'ALL 2022'!$2:$2,'BLG1222'!$D:$D,'ALL 2022'!$D:$D)</f>
        <v>0</v>
      </c>
      <c r="AF543" s="12">
        <f>+SUMIFS('BLG1222'!$I:$I,'BLG1222'!$A:$A,'ALL 2022'!$2:$2,'BLG1222'!$D:$D,'ALL 2022'!$D:$D)</f>
        <v>-335445</v>
      </c>
      <c r="AG543" s="12">
        <f>+SUMIFS('BLG1222'!$I:$I,'BLG1222'!$A:$A,'ALL 2022'!$2:$2,'BLG1222'!$D:$D,'ALL 2022'!$D:$D)</f>
        <v>0</v>
      </c>
      <c r="AH543" s="12">
        <f>+SUMIFS('BLG1222'!$I:$I,'BLG1222'!$A:$A,'ALL 2022'!$2:$2,'BLG1222'!$D:$D,'ALL 2022'!$D:$D)</f>
        <v>0</v>
      </c>
      <c r="AI543" s="12">
        <f>+SUMIFS('BLG1222'!$I:$I,'BLG1222'!$A:$A,'ALL 2022'!$2:$2,'BLG1222'!$D:$D,'ALL 2022'!$D:$D)</f>
        <v>0</v>
      </c>
      <c r="AJ543" s="12">
        <f>+SUMIFS('BLG1222'!$I:$I,'BLG1222'!$A:$A,'ALL 2022'!$2:$2,'BLG1222'!$D:$D,'ALL 2022'!$D:$D)</f>
        <v>855627.73</v>
      </c>
      <c r="AK543" s="12">
        <f>+SUMIFS('BLG1222'!$I:$I,'BLG1222'!$A:$A,'ALL 2022'!$2:$2,'BLG1222'!$D:$D,'ALL 2022'!$D:$D)</f>
        <v>0</v>
      </c>
      <c r="AL543" s="12">
        <f>+SUMIFS('BLG1222'!$I:$I,'BLG1222'!$A:$A,'ALL 2022'!$2:$2,'BLG1222'!$D:$D,'ALL 2022'!$D:$D)</f>
        <v>64186092.57</v>
      </c>
      <c r="AM543" s="12">
        <f>+SUMIFS('BLG1222'!$I:$I,'BLG1222'!$A:$A,'ALL 2022'!$2:$2,'BLG1222'!$D:$D,'ALL 2022'!$D:$D)</f>
        <v>24326</v>
      </c>
      <c r="AN543" s="12">
        <f>+SUMIFS('BLG1222'!$I:$I,'BLG1222'!$A:$A,'ALL 2022'!$2:$2,'BLG1222'!$D:$D,'ALL 2022'!$D:$D)</f>
        <v>0</v>
      </c>
      <c r="AO543" s="12">
        <f>+SUMIFS('BLG1222'!$I:$I,'BLG1222'!$A:$A,'ALL 2022'!$2:$2,'BLG1222'!$D:$D,'ALL 2022'!$D:$D)</f>
        <v>5329982.1500000004</v>
      </c>
      <c r="AP543" s="12">
        <f>+SUMIFS('BLG1222'!$I:$I,'BLG1222'!$A:$A,'ALL 2022'!$2:$2,'BLG1222'!$D:$D,'ALL 2022'!$D:$D)</f>
        <v>0</v>
      </c>
      <c r="AQ543" s="164">
        <f t="shared" si="55"/>
        <v>348473952.06</v>
      </c>
      <c r="AR543" s="165">
        <f t="shared" si="56"/>
        <v>73695.731685188905</v>
      </c>
    </row>
    <row r="544" spans="1:44" hidden="1" x14ac:dyDescent="0.25">
      <c r="A544" s="11" t="str">
        <f t="shared" si="52"/>
        <v>6</v>
      </c>
      <c r="B544" s="11" t="str">
        <f t="shared" si="53"/>
        <v>61</v>
      </c>
      <c r="C544" s="11" t="str">
        <f t="shared" si="54"/>
        <v>616</v>
      </c>
      <c r="D544" s="23">
        <v>61610000</v>
      </c>
      <c r="E544" s="196" t="s">
        <v>3273</v>
      </c>
      <c r="F544" s="24" t="s">
        <v>1438</v>
      </c>
      <c r="G544" s="12">
        <f>+SUMIFS('BLG1222'!$I:$I,'BLG1222'!$A:$A,'ALL 2022'!$2:$2,'BLG1222'!$D:$D,'ALL 2022'!$D:$D)</f>
        <v>0</v>
      </c>
      <c r="H544" s="12">
        <f>+SUMIFS('BLG1222'!$I:$I,'BLG1222'!$A:$A,'ALL 2022'!$2:$2,'BLG1222'!$D:$D,'ALL 2022'!$D:$D)</f>
        <v>0</v>
      </c>
      <c r="I544" s="12">
        <f>+SUMIFS('BLG1222'!$I:$I,'BLG1222'!$A:$A,'ALL 2022'!$2:$2,'BLG1222'!$D:$D,'ALL 2022'!$D:$D)</f>
        <v>30906048</v>
      </c>
      <c r="J544" s="12">
        <f>+SUMIFS('BLG1222'!$I:$I,'BLG1222'!$A:$A,'ALL 2022'!$2:$2,'BLG1222'!$D:$D,'ALL 2022'!$D:$D)</f>
        <v>0</v>
      </c>
      <c r="K544" s="12">
        <f>+SUMIFS('BLG1222'!$I:$I,'BLG1222'!$A:$A,'ALL 2022'!$2:$2,'BLG1222'!$D:$D,'ALL 2022'!$D:$D)</f>
        <v>0</v>
      </c>
      <c r="L544" s="12">
        <f>+SUMIFS('BLG1222'!$I:$I,'BLG1222'!$A:$A,'ALL 2022'!$2:$2,'BLG1222'!$D:$D,'ALL 2022'!$D:$D)</f>
        <v>0</v>
      </c>
      <c r="M544" s="12">
        <f>+SUMIFS('BLG1222'!$I:$I,'BLG1222'!$A:$A,'ALL 2022'!$2:$2,'BLG1222'!$D:$D,'ALL 2022'!$D:$D)</f>
        <v>0</v>
      </c>
      <c r="N544" s="12">
        <f>+SUMIFS('BLG1222'!$I:$I,'BLG1222'!$A:$A,'ALL 2022'!$2:$2,'BLG1222'!$D:$D,'ALL 2022'!$D:$D)</f>
        <v>0</v>
      </c>
      <c r="O544" s="12">
        <f>+SUMIFS('BLG1222'!$I:$I,'BLG1222'!$A:$A,'ALL 2022'!$2:$2,'BLG1222'!$D:$D,'ALL 2022'!$D:$D)</f>
        <v>0</v>
      </c>
      <c r="P544" s="12">
        <f>+SUMIFS('BLG1222'!$I:$I,'BLG1222'!$A:$A,'ALL 2022'!$2:$2,'BLG1222'!$D:$D,'ALL 2022'!$D:$D)</f>
        <v>0</v>
      </c>
      <c r="Q544" s="12">
        <f>+SUMIFS('BLG1222'!$I:$I,'BLG1222'!$A:$A,'ALL 2022'!$2:$2,'BLG1222'!$D:$D,'ALL 2022'!$D:$D)</f>
        <v>0</v>
      </c>
      <c r="R544" s="12">
        <f>+SUMIFS('BLG1222'!$I:$I,'BLG1222'!$A:$A,'ALL 2022'!$2:$2,'BLG1222'!$D:$D,'ALL 2022'!$D:$D)</f>
        <v>0</v>
      </c>
      <c r="S544" s="12">
        <f>+SUMIFS('BLG1222'!$I:$I,'BLG1222'!$A:$A,'ALL 2022'!$2:$2,'BLG1222'!$D:$D,'ALL 2022'!$D:$D)</f>
        <v>0</v>
      </c>
      <c r="T544" s="12">
        <f>+SUMIFS('BLG1222'!$I:$I,'BLG1222'!$A:$A,'ALL 2022'!$2:$2,'BLG1222'!$D:$D,'ALL 2022'!$D:$D)</f>
        <v>0</v>
      </c>
      <c r="U544" s="12">
        <f>+SUMIFS('BLG1222'!$I:$I,'BLG1222'!$A:$A,'ALL 2022'!$2:$2,'BLG1222'!$D:$D,'ALL 2022'!$D:$D)</f>
        <v>0</v>
      </c>
      <c r="V544" s="12">
        <f>+SUMIFS('BLG1222'!$I:$I,'BLG1222'!$A:$A,'ALL 2022'!$2:$2,'BLG1222'!$D:$D,'ALL 2022'!$D:$D)</f>
        <v>0</v>
      </c>
      <c r="W544" s="12">
        <f>+SUMIFS('BLG1222'!$I:$I,'BLG1222'!$A:$A,'ALL 2022'!$2:$2,'BLG1222'!$D:$D,'ALL 2022'!$D:$D)</f>
        <v>0</v>
      </c>
      <c r="X544" s="12">
        <f>+SUMIFS('BLG1222'!$I:$I,'BLG1222'!$A:$A,'ALL 2022'!$2:$2,'BLG1222'!$D:$D,'ALL 2022'!$D:$D)</f>
        <v>0</v>
      </c>
      <c r="Y544" s="12">
        <f>+SUMIFS('BLG1222'!$I:$I,'BLG1222'!$A:$A,'ALL 2022'!$2:$2,'BLG1222'!$D:$D,'ALL 2022'!$D:$D)</f>
        <v>0</v>
      </c>
      <c r="Z544" s="12">
        <f>+SUMIFS('BLG1222'!$I:$I,'BLG1222'!$A:$A,'ALL 2022'!$2:$2,'BLG1222'!$D:$D,'ALL 2022'!$D:$D)</f>
        <v>0</v>
      </c>
      <c r="AA544" s="12">
        <f>+SUMIFS('BLG1222'!$I:$I,'BLG1222'!$A:$A,'ALL 2022'!$2:$2,'BLG1222'!$D:$D,'ALL 2022'!$D:$D)</f>
        <v>0</v>
      </c>
      <c r="AB544" s="12">
        <f>+SUMIFS('BLG1222'!$I:$I,'BLG1222'!$A:$A,'ALL 2022'!$2:$2,'BLG1222'!$D:$D,'ALL 2022'!$D:$D)</f>
        <v>0</v>
      </c>
      <c r="AC544" s="12">
        <f>+SUMIFS('BLG1222'!$I:$I,'BLG1222'!$A:$A,'ALL 2022'!$2:$2,'BLG1222'!$D:$D,'ALL 2022'!$D:$D)</f>
        <v>0</v>
      </c>
      <c r="AD544" s="12">
        <f>+SUMIFS('BLG1222'!$I:$I,'BLG1222'!$A:$A,'ALL 2022'!$2:$2,'BLG1222'!$D:$D,'ALL 2022'!$D:$D)</f>
        <v>0</v>
      </c>
      <c r="AE544" s="12">
        <f>+SUMIFS('BLG1222'!$I:$I,'BLG1222'!$A:$A,'ALL 2022'!$2:$2,'BLG1222'!$D:$D,'ALL 2022'!$D:$D)</f>
        <v>0</v>
      </c>
      <c r="AF544" s="12">
        <f>+SUMIFS('BLG1222'!$I:$I,'BLG1222'!$A:$A,'ALL 2022'!$2:$2,'BLG1222'!$D:$D,'ALL 2022'!$D:$D)</f>
        <v>0</v>
      </c>
      <c r="AG544" s="12">
        <f>+SUMIFS('BLG1222'!$I:$I,'BLG1222'!$A:$A,'ALL 2022'!$2:$2,'BLG1222'!$D:$D,'ALL 2022'!$D:$D)</f>
        <v>0</v>
      </c>
      <c r="AH544" s="12">
        <f>+SUMIFS('BLG1222'!$I:$I,'BLG1222'!$A:$A,'ALL 2022'!$2:$2,'BLG1222'!$D:$D,'ALL 2022'!$D:$D)</f>
        <v>0</v>
      </c>
      <c r="AI544" s="12">
        <f>+SUMIFS('BLG1222'!$I:$I,'BLG1222'!$A:$A,'ALL 2022'!$2:$2,'BLG1222'!$D:$D,'ALL 2022'!$D:$D)</f>
        <v>0</v>
      </c>
      <c r="AJ544" s="12">
        <f>+SUMIFS('BLG1222'!$I:$I,'BLG1222'!$A:$A,'ALL 2022'!$2:$2,'BLG1222'!$D:$D,'ALL 2022'!$D:$D)</f>
        <v>0</v>
      </c>
      <c r="AK544" s="12">
        <f>+SUMIFS('BLG1222'!$I:$I,'BLG1222'!$A:$A,'ALL 2022'!$2:$2,'BLG1222'!$D:$D,'ALL 2022'!$D:$D)</f>
        <v>0</v>
      </c>
      <c r="AL544" s="12">
        <f>+SUMIFS('BLG1222'!$I:$I,'BLG1222'!$A:$A,'ALL 2022'!$2:$2,'BLG1222'!$D:$D,'ALL 2022'!$D:$D)</f>
        <v>0</v>
      </c>
      <c r="AM544" s="12">
        <f>+SUMIFS('BLG1222'!$I:$I,'BLG1222'!$A:$A,'ALL 2022'!$2:$2,'BLG1222'!$D:$D,'ALL 2022'!$D:$D)</f>
        <v>0</v>
      </c>
      <c r="AN544" s="12">
        <f>+SUMIFS('BLG1222'!$I:$I,'BLG1222'!$A:$A,'ALL 2022'!$2:$2,'BLG1222'!$D:$D,'ALL 2022'!$D:$D)</f>
        <v>0</v>
      </c>
      <c r="AO544" s="12">
        <f>+SUMIFS('BLG1222'!$I:$I,'BLG1222'!$A:$A,'ALL 2022'!$2:$2,'BLG1222'!$D:$D,'ALL 2022'!$D:$D)</f>
        <v>0</v>
      </c>
      <c r="AP544" s="12">
        <f>+SUMIFS('BLG1222'!$I:$I,'BLG1222'!$A:$A,'ALL 2022'!$2:$2,'BLG1222'!$D:$D,'ALL 2022'!$D:$D)</f>
        <v>0</v>
      </c>
      <c r="AQ544" s="164">
        <f t="shared" si="55"/>
        <v>30906048</v>
      </c>
      <c r="AR544" s="165">
        <f t="shared" si="56"/>
        <v>6536.0518552198873</v>
      </c>
    </row>
    <row r="545" spans="1:44" hidden="1" x14ac:dyDescent="0.25">
      <c r="A545" s="11" t="str">
        <f t="shared" si="52"/>
        <v>6</v>
      </c>
      <c r="B545" s="11" t="str">
        <f t="shared" si="53"/>
        <v>61</v>
      </c>
      <c r="C545" s="11" t="str">
        <f t="shared" si="54"/>
        <v>616</v>
      </c>
      <c r="D545" s="23">
        <v>61620000</v>
      </c>
      <c r="E545" s="196" t="s">
        <v>3273</v>
      </c>
      <c r="F545" s="24" t="s">
        <v>2300</v>
      </c>
      <c r="G545" s="12">
        <f>+SUMIFS('BLG1222'!$I:$I,'BLG1222'!$A:$A,'ALL 2022'!$2:$2,'BLG1222'!$D:$D,'ALL 2022'!$D:$D)</f>
        <v>0</v>
      </c>
      <c r="H545" s="12">
        <f>+SUMIFS('BLG1222'!$I:$I,'BLG1222'!$A:$A,'ALL 2022'!$2:$2,'BLG1222'!$D:$D,'ALL 2022'!$D:$D)</f>
        <v>0</v>
      </c>
      <c r="I545" s="12">
        <f>+SUMIFS('BLG1222'!$I:$I,'BLG1222'!$A:$A,'ALL 2022'!$2:$2,'BLG1222'!$D:$D,'ALL 2022'!$D:$D)</f>
        <v>0</v>
      </c>
      <c r="J545" s="12">
        <f>+SUMIFS('BLG1222'!$I:$I,'BLG1222'!$A:$A,'ALL 2022'!$2:$2,'BLG1222'!$D:$D,'ALL 2022'!$D:$D)</f>
        <v>0</v>
      </c>
      <c r="K545" s="12">
        <f>+SUMIFS('BLG1222'!$I:$I,'BLG1222'!$A:$A,'ALL 2022'!$2:$2,'BLG1222'!$D:$D,'ALL 2022'!$D:$D)</f>
        <v>0</v>
      </c>
      <c r="L545" s="12">
        <f>+SUMIFS('BLG1222'!$I:$I,'BLG1222'!$A:$A,'ALL 2022'!$2:$2,'BLG1222'!$D:$D,'ALL 2022'!$D:$D)</f>
        <v>0</v>
      </c>
      <c r="M545" s="12">
        <f>+SUMIFS('BLG1222'!$I:$I,'BLG1222'!$A:$A,'ALL 2022'!$2:$2,'BLG1222'!$D:$D,'ALL 2022'!$D:$D)</f>
        <v>0</v>
      </c>
      <c r="N545" s="12">
        <f>+SUMIFS('BLG1222'!$I:$I,'BLG1222'!$A:$A,'ALL 2022'!$2:$2,'BLG1222'!$D:$D,'ALL 2022'!$D:$D)</f>
        <v>0</v>
      </c>
      <c r="O545" s="12">
        <f>+SUMIFS('BLG1222'!$I:$I,'BLG1222'!$A:$A,'ALL 2022'!$2:$2,'BLG1222'!$D:$D,'ALL 2022'!$D:$D)</f>
        <v>0</v>
      </c>
      <c r="P545" s="12">
        <f>+SUMIFS('BLG1222'!$I:$I,'BLG1222'!$A:$A,'ALL 2022'!$2:$2,'BLG1222'!$D:$D,'ALL 2022'!$D:$D)</f>
        <v>0</v>
      </c>
      <c r="Q545" s="12">
        <f>+SUMIFS('BLG1222'!$I:$I,'BLG1222'!$A:$A,'ALL 2022'!$2:$2,'BLG1222'!$D:$D,'ALL 2022'!$D:$D)</f>
        <v>0</v>
      </c>
      <c r="R545" s="12">
        <f>+SUMIFS('BLG1222'!$I:$I,'BLG1222'!$A:$A,'ALL 2022'!$2:$2,'BLG1222'!$D:$D,'ALL 2022'!$D:$D)</f>
        <v>0</v>
      </c>
      <c r="S545" s="12">
        <f>+SUMIFS('BLG1222'!$I:$I,'BLG1222'!$A:$A,'ALL 2022'!$2:$2,'BLG1222'!$D:$D,'ALL 2022'!$D:$D)</f>
        <v>0</v>
      </c>
      <c r="T545" s="12">
        <f>+SUMIFS('BLG1222'!$I:$I,'BLG1222'!$A:$A,'ALL 2022'!$2:$2,'BLG1222'!$D:$D,'ALL 2022'!$D:$D)</f>
        <v>0</v>
      </c>
      <c r="U545" s="12">
        <f>+SUMIFS('BLG1222'!$I:$I,'BLG1222'!$A:$A,'ALL 2022'!$2:$2,'BLG1222'!$D:$D,'ALL 2022'!$D:$D)</f>
        <v>0</v>
      </c>
      <c r="V545" s="12">
        <f>+SUMIFS('BLG1222'!$I:$I,'BLG1222'!$A:$A,'ALL 2022'!$2:$2,'BLG1222'!$D:$D,'ALL 2022'!$D:$D)</f>
        <v>0</v>
      </c>
      <c r="W545" s="12">
        <f>+SUMIFS('BLG1222'!$I:$I,'BLG1222'!$A:$A,'ALL 2022'!$2:$2,'BLG1222'!$D:$D,'ALL 2022'!$D:$D)</f>
        <v>0</v>
      </c>
      <c r="X545" s="12">
        <f>+SUMIFS('BLG1222'!$I:$I,'BLG1222'!$A:$A,'ALL 2022'!$2:$2,'BLG1222'!$D:$D,'ALL 2022'!$D:$D)</f>
        <v>0</v>
      </c>
      <c r="Y545" s="12">
        <f>+SUMIFS('BLG1222'!$I:$I,'BLG1222'!$A:$A,'ALL 2022'!$2:$2,'BLG1222'!$D:$D,'ALL 2022'!$D:$D)</f>
        <v>0</v>
      </c>
      <c r="Z545" s="12">
        <f>+SUMIFS('BLG1222'!$I:$I,'BLG1222'!$A:$A,'ALL 2022'!$2:$2,'BLG1222'!$D:$D,'ALL 2022'!$D:$D)</f>
        <v>0</v>
      </c>
      <c r="AA545" s="12">
        <f>+SUMIFS('BLG1222'!$I:$I,'BLG1222'!$A:$A,'ALL 2022'!$2:$2,'BLG1222'!$D:$D,'ALL 2022'!$D:$D)</f>
        <v>0</v>
      </c>
      <c r="AB545" s="12">
        <f>+SUMIFS('BLG1222'!$I:$I,'BLG1222'!$A:$A,'ALL 2022'!$2:$2,'BLG1222'!$D:$D,'ALL 2022'!$D:$D)</f>
        <v>0</v>
      </c>
      <c r="AC545" s="12">
        <f>+SUMIFS('BLG1222'!$I:$I,'BLG1222'!$A:$A,'ALL 2022'!$2:$2,'BLG1222'!$D:$D,'ALL 2022'!$D:$D)</f>
        <v>0</v>
      </c>
      <c r="AD545" s="12">
        <f>+SUMIFS('BLG1222'!$I:$I,'BLG1222'!$A:$A,'ALL 2022'!$2:$2,'BLG1222'!$D:$D,'ALL 2022'!$D:$D)</f>
        <v>0</v>
      </c>
      <c r="AE545" s="12">
        <f>+SUMIFS('BLG1222'!$I:$I,'BLG1222'!$A:$A,'ALL 2022'!$2:$2,'BLG1222'!$D:$D,'ALL 2022'!$D:$D)</f>
        <v>0</v>
      </c>
      <c r="AF545" s="12">
        <f>+SUMIFS('BLG1222'!$I:$I,'BLG1222'!$A:$A,'ALL 2022'!$2:$2,'BLG1222'!$D:$D,'ALL 2022'!$D:$D)</f>
        <v>0</v>
      </c>
      <c r="AG545" s="12">
        <f>+SUMIFS('BLG1222'!$I:$I,'BLG1222'!$A:$A,'ALL 2022'!$2:$2,'BLG1222'!$D:$D,'ALL 2022'!$D:$D)</f>
        <v>0</v>
      </c>
      <c r="AH545" s="12">
        <f>+SUMIFS('BLG1222'!$I:$I,'BLG1222'!$A:$A,'ALL 2022'!$2:$2,'BLG1222'!$D:$D,'ALL 2022'!$D:$D)</f>
        <v>0</v>
      </c>
      <c r="AI545" s="12">
        <f>+SUMIFS('BLG1222'!$I:$I,'BLG1222'!$A:$A,'ALL 2022'!$2:$2,'BLG1222'!$D:$D,'ALL 2022'!$D:$D)</f>
        <v>0</v>
      </c>
      <c r="AJ545" s="12">
        <f>+SUMIFS('BLG1222'!$I:$I,'BLG1222'!$A:$A,'ALL 2022'!$2:$2,'BLG1222'!$D:$D,'ALL 2022'!$D:$D)</f>
        <v>0</v>
      </c>
      <c r="AK545" s="12">
        <f>+SUMIFS('BLG1222'!$I:$I,'BLG1222'!$A:$A,'ALL 2022'!$2:$2,'BLG1222'!$D:$D,'ALL 2022'!$D:$D)</f>
        <v>0</v>
      </c>
      <c r="AL545" s="12">
        <f>+SUMIFS('BLG1222'!$I:$I,'BLG1222'!$A:$A,'ALL 2022'!$2:$2,'BLG1222'!$D:$D,'ALL 2022'!$D:$D)</f>
        <v>0</v>
      </c>
      <c r="AM545" s="12">
        <f>+SUMIFS('BLG1222'!$I:$I,'BLG1222'!$A:$A,'ALL 2022'!$2:$2,'BLG1222'!$D:$D,'ALL 2022'!$D:$D)</f>
        <v>0</v>
      </c>
      <c r="AN545" s="12">
        <f>+SUMIFS('BLG1222'!$I:$I,'BLG1222'!$A:$A,'ALL 2022'!$2:$2,'BLG1222'!$D:$D,'ALL 2022'!$D:$D)</f>
        <v>0</v>
      </c>
      <c r="AO545" s="12">
        <f>+SUMIFS('BLG1222'!$I:$I,'BLG1222'!$A:$A,'ALL 2022'!$2:$2,'BLG1222'!$D:$D,'ALL 2022'!$D:$D)</f>
        <v>0</v>
      </c>
      <c r="AP545" s="12">
        <f>+SUMIFS('BLG1222'!$I:$I,'BLG1222'!$A:$A,'ALL 2022'!$2:$2,'BLG1222'!$D:$D,'ALL 2022'!$D:$D)</f>
        <v>0</v>
      </c>
      <c r="AQ545" s="164">
        <f t="shared" si="55"/>
        <v>0</v>
      </c>
      <c r="AR545" s="165">
        <f t="shared" si="56"/>
        <v>0</v>
      </c>
    </row>
    <row r="546" spans="1:44" hidden="1" x14ac:dyDescent="0.25">
      <c r="A546" s="11" t="str">
        <f t="shared" si="52"/>
        <v>6</v>
      </c>
      <c r="B546" s="11" t="str">
        <f t="shared" si="53"/>
        <v>61</v>
      </c>
      <c r="C546" s="11" t="str">
        <f t="shared" si="54"/>
        <v>617</v>
      </c>
      <c r="D546" s="23">
        <v>61700000</v>
      </c>
      <c r="E546" s="196" t="s">
        <v>3273</v>
      </c>
      <c r="F546" s="24" t="s">
        <v>744</v>
      </c>
      <c r="G546" s="12">
        <f>+SUMIFS('BLG1222'!$I:$I,'BLG1222'!$A:$A,'ALL 2022'!$2:$2,'BLG1222'!$D:$D,'ALL 2022'!$D:$D)</f>
        <v>0</v>
      </c>
      <c r="H546" s="12">
        <f>+SUMIFS('BLG1222'!$I:$I,'BLG1222'!$A:$A,'ALL 2022'!$2:$2,'BLG1222'!$D:$D,'ALL 2022'!$D:$D)</f>
        <v>0</v>
      </c>
      <c r="I546" s="12">
        <f>+SUMIFS('BLG1222'!$I:$I,'BLG1222'!$A:$A,'ALL 2022'!$2:$2,'BLG1222'!$D:$D,'ALL 2022'!$D:$D)</f>
        <v>61111.11</v>
      </c>
      <c r="J546" s="12">
        <f>+SUMIFS('BLG1222'!$I:$I,'BLG1222'!$A:$A,'ALL 2022'!$2:$2,'BLG1222'!$D:$D,'ALL 2022'!$D:$D)</f>
        <v>0</v>
      </c>
      <c r="K546" s="12">
        <f>+SUMIFS('BLG1222'!$I:$I,'BLG1222'!$A:$A,'ALL 2022'!$2:$2,'BLG1222'!$D:$D,'ALL 2022'!$D:$D)</f>
        <v>0</v>
      </c>
      <c r="L546" s="12">
        <f>+SUMIFS('BLG1222'!$I:$I,'BLG1222'!$A:$A,'ALL 2022'!$2:$2,'BLG1222'!$D:$D,'ALL 2022'!$D:$D)</f>
        <v>0</v>
      </c>
      <c r="M546" s="12">
        <f>+SUMIFS('BLG1222'!$I:$I,'BLG1222'!$A:$A,'ALL 2022'!$2:$2,'BLG1222'!$D:$D,'ALL 2022'!$D:$D)</f>
        <v>0</v>
      </c>
      <c r="N546" s="12">
        <f>+SUMIFS('BLG1222'!$I:$I,'BLG1222'!$A:$A,'ALL 2022'!$2:$2,'BLG1222'!$D:$D,'ALL 2022'!$D:$D)</f>
        <v>312500</v>
      </c>
      <c r="O546" s="12">
        <f>+SUMIFS('BLG1222'!$I:$I,'BLG1222'!$A:$A,'ALL 2022'!$2:$2,'BLG1222'!$D:$D,'ALL 2022'!$D:$D)</f>
        <v>0</v>
      </c>
      <c r="P546" s="12">
        <f>+SUMIFS('BLG1222'!$I:$I,'BLG1222'!$A:$A,'ALL 2022'!$2:$2,'BLG1222'!$D:$D,'ALL 2022'!$D:$D)</f>
        <v>0</v>
      </c>
      <c r="Q546" s="12">
        <f>+SUMIFS('BLG1222'!$I:$I,'BLG1222'!$A:$A,'ALL 2022'!$2:$2,'BLG1222'!$D:$D,'ALL 2022'!$D:$D)</f>
        <v>0</v>
      </c>
      <c r="R546" s="12">
        <f>+SUMIFS('BLG1222'!$I:$I,'BLG1222'!$A:$A,'ALL 2022'!$2:$2,'BLG1222'!$D:$D,'ALL 2022'!$D:$D)</f>
        <v>0</v>
      </c>
      <c r="S546" s="12">
        <f>+SUMIFS('BLG1222'!$I:$I,'BLG1222'!$A:$A,'ALL 2022'!$2:$2,'BLG1222'!$D:$D,'ALL 2022'!$D:$D)</f>
        <v>0</v>
      </c>
      <c r="T546" s="12">
        <f>+SUMIFS('BLG1222'!$I:$I,'BLG1222'!$A:$A,'ALL 2022'!$2:$2,'BLG1222'!$D:$D,'ALL 2022'!$D:$D)</f>
        <v>0</v>
      </c>
      <c r="U546" s="12">
        <f>+SUMIFS('BLG1222'!$I:$I,'BLG1222'!$A:$A,'ALL 2022'!$2:$2,'BLG1222'!$D:$D,'ALL 2022'!$D:$D)</f>
        <v>0</v>
      </c>
      <c r="V546" s="12">
        <f>+SUMIFS('BLG1222'!$I:$I,'BLG1222'!$A:$A,'ALL 2022'!$2:$2,'BLG1222'!$D:$D,'ALL 2022'!$D:$D)</f>
        <v>0</v>
      </c>
      <c r="W546" s="12">
        <f>+SUMIFS('BLG1222'!$I:$I,'BLG1222'!$A:$A,'ALL 2022'!$2:$2,'BLG1222'!$D:$D,'ALL 2022'!$D:$D)</f>
        <v>0</v>
      </c>
      <c r="X546" s="12">
        <f>+SUMIFS('BLG1222'!$I:$I,'BLG1222'!$A:$A,'ALL 2022'!$2:$2,'BLG1222'!$D:$D,'ALL 2022'!$D:$D)</f>
        <v>0</v>
      </c>
      <c r="Y546" s="12">
        <f>+SUMIFS('BLG1222'!$I:$I,'BLG1222'!$A:$A,'ALL 2022'!$2:$2,'BLG1222'!$D:$D,'ALL 2022'!$D:$D)</f>
        <v>0</v>
      </c>
      <c r="Z546" s="12">
        <f>+SUMIFS('BLG1222'!$I:$I,'BLG1222'!$A:$A,'ALL 2022'!$2:$2,'BLG1222'!$D:$D,'ALL 2022'!$D:$D)</f>
        <v>0</v>
      </c>
      <c r="AA546" s="12">
        <f>+SUMIFS('BLG1222'!$I:$I,'BLG1222'!$A:$A,'ALL 2022'!$2:$2,'BLG1222'!$D:$D,'ALL 2022'!$D:$D)</f>
        <v>0</v>
      </c>
      <c r="AB546" s="12">
        <f>+SUMIFS('BLG1222'!$I:$I,'BLG1222'!$A:$A,'ALL 2022'!$2:$2,'BLG1222'!$D:$D,'ALL 2022'!$D:$D)</f>
        <v>0</v>
      </c>
      <c r="AC546" s="12">
        <f>+SUMIFS('BLG1222'!$I:$I,'BLG1222'!$A:$A,'ALL 2022'!$2:$2,'BLG1222'!$D:$D,'ALL 2022'!$D:$D)</f>
        <v>0</v>
      </c>
      <c r="AD546" s="12">
        <f>+SUMIFS('BLG1222'!$I:$I,'BLG1222'!$A:$A,'ALL 2022'!$2:$2,'BLG1222'!$D:$D,'ALL 2022'!$D:$D)</f>
        <v>0</v>
      </c>
      <c r="AE546" s="12">
        <f>+SUMIFS('BLG1222'!$I:$I,'BLG1222'!$A:$A,'ALL 2022'!$2:$2,'BLG1222'!$D:$D,'ALL 2022'!$D:$D)</f>
        <v>0</v>
      </c>
      <c r="AF546" s="12">
        <f>+SUMIFS('BLG1222'!$I:$I,'BLG1222'!$A:$A,'ALL 2022'!$2:$2,'BLG1222'!$D:$D,'ALL 2022'!$D:$D)</f>
        <v>0</v>
      </c>
      <c r="AG546" s="12">
        <f>+SUMIFS('BLG1222'!$I:$I,'BLG1222'!$A:$A,'ALL 2022'!$2:$2,'BLG1222'!$D:$D,'ALL 2022'!$D:$D)</f>
        <v>0</v>
      </c>
      <c r="AH546" s="12">
        <f>+SUMIFS('BLG1222'!$I:$I,'BLG1222'!$A:$A,'ALL 2022'!$2:$2,'BLG1222'!$D:$D,'ALL 2022'!$D:$D)</f>
        <v>0</v>
      </c>
      <c r="AI546" s="12">
        <f>+SUMIFS('BLG1222'!$I:$I,'BLG1222'!$A:$A,'ALL 2022'!$2:$2,'BLG1222'!$D:$D,'ALL 2022'!$D:$D)</f>
        <v>0</v>
      </c>
      <c r="AJ546" s="12">
        <f>+SUMIFS('BLG1222'!$I:$I,'BLG1222'!$A:$A,'ALL 2022'!$2:$2,'BLG1222'!$D:$D,'ALL 2022'!$D:$D)</f>
        <v>0</v>
      </c>
      <c r="AK546" s="12">
        <f>+SUMIFS('BLG1222'!$I:$I,'BLG1222'!$A:$A,'ALL 2022'!$2:$2,'BLG1222'!$D:$D,'ALL 2022'!$D:$D)</f>
        <v>30000</v>
      </c>
      <c r="AL546" s="12">
        <f>+SUMIFS('BLG1222'!$I:$I,'BLG1222'!$A:$A,'ALL 2022'!$2:$2,'BLG1222'!$D:$D,'ALL 2022'!$D:$D)</f>
        <v>0</v>
      </c>
      <c r="AM546" s="12">
        <f>+SUMIFS('BLG1222'!$I:$I,'BLG1222'!$A:$A,'ALL 2022'!$2:$2,'BLG1222'!$D:$D,'ALL 2022'!$D:$D)</f>
        <v>0</v>
      </c>
      <c r="AN546" s="12">
        <f>+SUMIFS('BLG1222'!$I:$I,'BLG1222'!$A:$A,'ALL 2022'!$2:$2,'BLG1222'!$D:$D,'ALL 2022'!$D:$D)</f>
        <v>0</v>
      </c>
      <c r="AO546" s="12">
        <f>+SUMIFS('BLG1222'!$I:$I,'BLG1222'!$A:$A,'ALL 2022'!$2:$2,'BLG1222'!$D:$D,'ALL 2022'!$D:$D)</f>
        <v>0</v>
      </c>
      <c r="AP546" s="12">
        <f>+SUMIFS('BLG1222'!$I:$I,'BLG1222'!$A:$A,'ALL 2022'!$2:$2,'BLG1222'!$D:$D,'ALL 2022'!$D:$D)</f>
        <v>0</v>
      </c>
      <c r="AQ546" s="164">
        <f t="shared" si="55"/>
        <v>403611.11</v>
      </c>
      <c r="AR546" s="165">
        <f t="shared" si="56"/>
        <v>85.356210677691891</v>
      </c>
    </row>
    <row r="547" spans="1:44" hidden="1" x14ac:dyDescent="0.25">
      <c r="A547" s="11" t="str">
        <f t="shared" si="52"/>
        <v>6</v>
      </c>
      <c r="B547" s="11" t="str">
        <f t="shared" si="53"/>
        <v>61</v>
      </c>
      <c r="C547" s="11" t="str">
        <f t="shared" si="54"/>
        <v>618</v>
      </c>
      <c r="D547" s="23">
        <v>61800000</v>
      </c>
      <c r="E547" s="196" t="s">
        <v>3273</v>
      </c>
      <c r="F547" s="24" t="s">
        <v>184</v>
      </c>
      <c r="G547" s="12">
        <f>+SUMIFS('BLG1222'!$I:$I,'BLG1222'!$A:$A,'ALL 2022'!$2:$2,'BLG1222'!$D:$D,'ALL 2022'!$D:$D)</f>
        <v>0</v>
      </c>
      <c r="H547" s="12">
        <f>+SUMIFS('BLG1222'!$I:$I,'BLG1222'!$A:$A,'ALL 2022'!$2:$2,'BLG1222'!$D:$D,'ALL 2022'!$D:$D)</f>
        <v>0</v>
      </c>
      <c r="I547" s="12">
        <f>+SUMIFS('BLG1222'!$I:$I,'BLG1222'!$A:$A,'ALL 2022'!$2:$2,'BLG1222'!$D:$D,'ALL 2022'!$D:$D)</f>
        <v>312200</v>
      </c>
      <c r="J547" s="12">
        <f>+SUMIFS('BLG1222'!$I:$I,'BLG1222'!$A:$A,'ALL 2022'!$2:$2,'BLG1222'!$D:$D,'ALL 2022'!$D:$D)</f>
        <v>0</v>
      </c>
      <c r="K547" s="12">
        <f>+SUMIFS('BLG1222'!$I:$I,'BLG1222'!$A:$A,'ALL 2022'!$2:$2,'BLG1222'!$D:$D,'ALL 2022'!$D:$D)</f>
        <v>0</v>
      </c>
      <c r="L547" s="12">
        <f>+SUMIFS('BLG1222'!$I:$I,'BLG1222'!$A:$A,'ALL 2022'!$2:$2,'BLG1222'!$D:$D,'ALL 2022'!$D:$D)</f>
        <v>0</v>
      </c>
      <c r="M547" s="12">
        <f>+SUMIFS('BLG1222'!$I:$I,'BLG1222'!$A:$A,'ALL 2022'!$2:$2,'BLG1222'!$D:$D,'ALL 2022'!$D:$D)</f>
        <v>0</v>
      </c>
      <c r="N547" s="12">
        <f>+SUMIFS('BLG1222'!$I:$I,'BLG1222'!$A:$A,'ALL 2022'!$2:$2,'BLG1222'!$D:$D,'ALL 2022'!$D:$D)</f>
        <v>0</v>
      </c>
      <c r="O547" s="12">
        <f>+SUMIFS('BLG1222'!$I:$I,'BLG1222'!$A:$A,'ALL 2022'!$2:$2,'BLG1222'!$D:$D,'ALL 2022'!$D:$D)</f>
        <v>0</v>
      </c>
      <c r="P547" s="12">
        <f>+SUMIFS('BLG1222'!$I:$I,'BLG1222'!$A:$A,'ALL 2022'!$2:$2,'BLG1222'!$D:$D,'ALL 2022'!$D:$D)</f>
        <v>0</v>
      </c>
      <c r="Q547" s="12">
        <f>+SUMIFS('BLG1222'!$I:$I,'BLG1222'!$A:$A,'ALL 2022'!$2:$2,'BLG1222'!$D:$D,'ALL 2022'!$D:$D)</f>
        <v>0</v>
      </c>
      <c r="R547" s="12">
        <f>+SUMIFS('BLG1222'!$I:$I,'BLG1222'!$A:$A,'ALL 2022'!$2:$2,'BLG1222'!$D:$D,'ALL 2022'!$D:$D)</f>
        <v>0</v>
      </c>
      <c r="S547" s="12">
        <f>+SUMIFS('BLG1222'!$I:$I,'BLG1222'!$A:$A,'ALL 2022'!$2:$2,'BLG1222'!$D:$D,'ALL 2022'!$D:$D)</f>
        <v>0</v>
      </c>
      <c r="T547" s="12">
        <f>+SUMIFS('BLG1222'!$I:$I,'BLG1222'!$A:$A,'ALL 2022'!$2:$2,'BLG1222'!$D:$D,'ALL 2022'!$D:$D)</f>
        <v>0</v>
      </c>
      <c r="U547" s="12">
        <f>+SUMIFS('BLG1222'!$I:$I,'BLG1222'!$A:$A,'ALL 2022'!$2:$2,'BLG1222'!$D:$D,'ALL 2022'!$D:$D)</f>
        <v>0</v>
      </c>
      <c r="V547" s="12">
        <f>+SUMIFS('BLG1222'!$I:$I,'BLG1222'!$A:$A,'ALL 2022'!$2:$2,'BLG1222'!$D:$D,'ALL 2022'!$D:$D)</f>
        <v>0</v>
      </c>
      <c r="W547" s="12">
        <f>+SUMIFS('BLG1222'!$I:$I,'BLG1222'!$A:$A,'ALL 2022'!$2:$2,'BLG1222'!$D:$D,'ALL 2022'!$D:$D)</f>
        <v>0</v>
      </c>
      <c r="X547" s="12">
        <f>+SUMIFS('BLG1222'!$I:$I,'BLG1222'!$A:$A,'ALL 2022'!$2:$2,'BLG1222'!$D:$D,'ALL 2022'!$D:$D)</f>
        <v>0</v>
      </c>
      <c r="Y547" s="12">
        <f>+SUMIFS('BLG1222'!$I:$I,'BLG1222'!$A:$A,'ALL 2022'!$2:$2,'BLG1222'!$D:$D,'ALL 2022'!$D:$D)</f>
        <v>0</v>
      </c>
      <c r="Z547" s="12">
        <f>+SUMIFS('BLG1222'!$I:$I,'BLG1222'!$A:$A,'ALL 2022'!$2:$2,'BLG1222'!$D:$D,'ALL 2022'!$D:$D)</f>
        <v>0</v>
      </c>
      <c r="AA547" s="12">
        <f>+SUMIFS('BLG1222'!$I:$I,'BLG1222'!$A:$A,'ALL 2022'!$2:$2,'BLG1222'!$D:$D,'ALL 2022'!$D:$D)</f>
        <v>0</v>
      </c>
      <c r="AB547" s="12">
        <f>+SUMIFS('BLG1222'!$I:$I,'BLG1222'!$A:$A,'ALL 2022'!$2:$2,'BLG1222'!$D:$D,'ALL 2022'!$D:$D)</f>
        <v>0</v>
      </c>
      <c r="AC547" s="12">
        <f>+SUMIFS('BLG1222'!$I:$I,'BLG1222'!$A:$A,'ALL 2022'!$2:$2,'BLG1222'!$D:$D,'ALL 2022'!$D:$D)</f>
        <v>0</v>
      </c>
      <c r="AD547" s="12">
        <f>+SUMIFS('BLG1222'!$I:$I,'BLG1222'!$A:$A,'ALL 2022'!$2:$2,'BLG1222'!$D:$D,'ALL 2022'!$D:$D)</f>
        <v>0</v>
      </c>
      <c r="AE547" s="12">
        <f>+SUMIFS('BLG1222'!$I:$I,'BLG1222'!$A:$A,'ALL 2022'!$2:$2,'BLG1222'!$D:$D,'ALL 2022'!$D:$D)</f>
        <v>0</v>
      </c>
      <c r="AF547" s="12">
        <f>+SUMIFS('BLG1222'!$I:$I,'BLG1222'!$A:$A,'ALL 2022'!$2:$2,'BLG1222'!$D:$D,'ALL 2022'!$D:$D)</f>
        <v>0</v>
      </c>
      <c r="AG547" s="12">
        <f>+SUMIFS('BLG1222'!$I:$I,'BLG1222'!$A:$A,'ALL 2022'!$2:$2,'BLG1222'!$D:$D,'ALL 2022'!$D:$D)</f>
        <v>0</v>
      </c>
      <c r="AH547" s="12">
        <f>+SUMIFS('BLG1222'!$I:$I,'BLG1222'!$A:$A,'ALL 2022'!$2:$2,'BLG1222'!$D:$D,'ALL 2022'!$D:$D)</f>
        <v>0</v>
      </c>
      <c r="AI547" s="12">
        <f>+SUMIFS('BLG1222'!$I:$I,'BLG1222'!$A:$A,'ALL 2022'!$2:$2,'BLG1222'!$D:$D,'ALL 2022'!$D:$D)</f>
        <v>0</v>
      </c>
      <c r="AJ547" s="12">
        <f>+SUMIFS('BLG1222'!$I:$I,'BLG1222'!$A:$A,'ALL 2022'!$2:$2,'BLG1222'!$D:$D,'ALL 2022'!$D:$D)</f>
        <v>0</v>
      </c>
      <c r="AK547" s="12">
        <f>+SUMIFS('BLG1222'!$I:$I,'BLG1222'!$A:$A,'ALL 2022'!$2:$2,'BLG1222'!$D:$D,'ALL 2022'!$D:$D)</f>
        <v>0</v>
      </c>
      <c r="AL547" s="12">
        <f>+SUMIFS('BLG1222'!$I:$I,'BLG1222'!$A:$A,'ALL 2022'!$2:$2,'BLG1222'!$D:$D,'ALL 2022'!$D:$D)</f>
        <v>0</v>
      </c>
      <c r="AM547" s="12">
        <f>+SUMIFS('BLG1222'!$I:$I,'BLG1222'!$A:$A,'ALL 2022'!$2:$2,'BLG1222'!$D:$D,'ALL 2022'!$D:$D)</f>
        <v>0</v>
      </c>
      <c r="AN547" s="12">
        <f>+SUMIFS('BLG1222'!$I:$I,'BLG1222'!$A:$A,'ALL 2022'!$2:$2,'BLG1222'!$D:$D,'ALL 2022'!$D:$D)</f>
        <v>0</v>
      </c>
      <c r="AO547" s="12">
        <f>+SUMIFS('BLG1222'!$I:$I,'BLG1222'!$A:$A,'ALL 2022'!$2:$2,'BLG1222'!$D:$D,'ALL 2022'!$D:$D)</f>
        <v>0</v>
      </c>
      <c r="AP547" s="12">
        <f>+SUMIFS('BLG1222'!$I:$I,'BLG1222'!$A:$A,'ALL 2022'!$2:$2,'BLG1222'!$D:$D,'ALL 2022'!$D:$D)</f>
        <v>0</v>
      </c>
      <c r="AQ547" s="164">
        <f t="shared" si="55"/>
        <v>312200</v>
      </c>
      <c r="AR547" s="165">
        <f t="shared" si="56"/>
        <v>66.024468388829561</v>
      </c>
    </row>
    <row r="548" spans="1:44" hidden="1" x14ac:dyDescent="0.25">
      <c r="A548" s="11" t="str">
        <f t="shared" si="52"/>
        <v>6</v>
      </c>
      <c r="B548" s="11" t="str">
        <f t="shared" si="53"/>
        <v>61</v>
      </c>
      <c r="C548" s="11" t="str">
        <f t="shared" si="54"/>
        <v>618</v>
      </c>
      <c r="D548" s="23">
        <v>61801000</v>
      </c>
      <c r="E548" s="196" t="s">
        <v>3273</v>
      </c>
      <c r="F548" s="24" t="s">
        <v>492</v>
      </c>
      <c r="G548" s="12">
        <f>+SUMIFS('BLG1222'!$I:$I,'BLG1222'!$A:$A,'ALL 2022'!$2:$2,'BLG1222'!$D:$D,'ALL 2022'!$D:$D)</f>
        <v>2642400</v>
      </c>
      <c r="H548" s="12">
        <f>+SUMIFS('BLG1222'!$I:$I,'BLG1222'!$A:$A,'ALL 2022'!$2:$2,'BLG1222'!$D:$D,'ALL 2022'!$D:$D)</f>
        <v>2280000</v>
      </c>
      <c r="I548" s="12">
        <f>+SUMIFS('BLG1222'!$I:$I,'BLG1222'!$A:$A,'ALL 2022'!$2:$2,'BLG1222'!$D:$D,'ALL 2022'!$D:$D)</f>
        <v>0</v>
      </c>
      <c r="J548" s="12">
        <f>+SUMIFS('BLG1222'!$I:$I,'BLG1222'!$A:$A,'ALL 2022'!$2:$2,'BLG1222'!$D:$D,'ALL 2022'!$D:$D)</f>
        <v>10176800</v>
      </c>
      <c r="K548" s="12">
        <f>+SUMIFS('BLG1222'!$I:$I,'BLG1222'!$A:$A,'ALL 2022'!$2:$2,'BLG1222'!$D:$D,'ALL 2022'!$D:$D)</f>
        <v>0</v>
      </c>
      <c r="L548" s="12">
        <f>+SUMIFS('BLG1222'!$I:$I,'BLG1222'!$A:$A,'ALL 2022'!$2:$2,'BLG1222'!$D:$D,'ALL 2022'!$D:$D)</f>
        <v>920045</v>
      </c>
      <c r="M548" s="12">
        <f>+SUMIFS('BLG1222'!$I:$I,'BLG1222'!$A:$A,'ALL 2022'!$2:$2,'BLG1222'!$D:$D,'ALL 2022'!$D:$D)</f>
        <v>0</v>
      </c>
      <c r="N548" s="12">
        <f>+SUMIFS('BLG1222'!$I:$I,'BLG1222'!$A:$A,'ALL 2022'!$2:$2,'BLG1222'!$D:$D,'ALL 2022'!$D:$D)</f>
        <v>0</v>
      </c>
      <c r="O548" s="12">
        <f>+SUMIFS('BLG1222'!$I:$I,'BLG1222'!$A:$A,'ALL 2022'!$2:$2,'BLG1222'!$D:$D,'ALL 2022'!$D:$D)</f>
        <v>3525800</v>
      </c>
      <c r="P548" s="12">
        <f>+SUMIFS('BLG1222'!$I:$I,'BLG1222'!$A:$A,'ALL 2022'!$2:$2,'BLG1222'!$D:$D,'ALL 2022'!$D:$D)</f>
        <v>0</v>
      </c>
      <c r="Q548" s="12">
        <f>+SUMIFS('BLG1222'!$I:$I,'BLG1222'!$A:$A,'ALL 2022'!$2:$2,'BLG1222'!$D:$D,'ALL 2022'!$D:$D)</f>
        <v>3924.53</v>
      </c>
      <c r="R548" s="12">
        <f>+SUMIFS('BLG1222'!$I:$I,'BLG1222'!$A:$A,'ALL 2022'!$2:$2,'BLG1222'!$D:$D,'ALL 2022'!$D:$D)</f>
        <v>0</v>
      </c>
      <c r="S548" s="12">
        <f>+SUMIFS('BLG1222'!$I:$I,'BLG1222'!$A:$A,'ALL 2022'!$2:$2,'BLG1222'!$D:$D,'ALL 2022'!$D:$D)</f>
        <v>0</v>
      </c>
      <c r="T548" s="12">
        <f>+SUMIFS('BLG1222'!$I:$I,'BLG1222'!$A:$A,'ALL 2022'!$2:$2,'BLG1222'!$D:$D,'ALL 2022'!$D:$D)</f>
        <v>0</v>
      </c>
      <c r="U548" s="12">
        <f>+SUMIFS('BLG1222'!$I:$I,'BLG1222'!$A:$A,'ALL 2022'!$2:$2,'BLG1222'!$D:$D,'ALL 2022'!$D:$D)</f>
        <v>3215500</v>
      </c>
      <c r="V548" s="12">
        <f>+SUMIFS('BLG1222'!$I:$I,'BLG1222'!$A:$A,'ALL 2022'!$2:$2,'BLG1222'!$D:$D,'ALL 2022'!$D:$D)</f>
        <v>0</v>
      </c>
      <c r="W548" s="12">
        <f>+SUMIFS('BLG1222'!$I:$I,'BLG1222'!$A:$A,'ALL 2022'!$2:$2,'BLG1222'!$D:$D,'ALL 2022'!$D:$D)</f>
        <v>0</v>
      </c>
      <c r="X548" s="12">
        <f>+SUMIFS('BLG1222'!$I:$I,'BLG1222'!$A:$A,'ALL 2022'!$2:$2,'BLG1222'!$D:$D,'ALL 2022'!$D:$D)</f>
        <v>0</v>
      </c>
      <c r="Y548" s="12">
        <f>+SUMIFS('BLG1222'!$I:$I,'BLG1222'!$A:$A,'ALL 2022'!$2:$2,'BLG1222'!$D:$D,'ALL 2022'!$D:$D)</f>
        <v>0</v>
      </c>
      <c r="Z548" s="12">
        <f>+SUMIFS('BLG1222'!$I:$I,'BLG1222'!$A:$A,'ALL 2022'!$2:$2,'BLG1222'!$D:$D,'ALL 2022'!$D:$D)</f>
        <v>0</v>
      </c>
      <c r="AA548" s="12">
        <f>+SUMIFS('BLG1222'!$I:$I,'BLG1222'!$A:$A,'ALL 2022'!$2:$2,'BLG1222'!$D:$D,'ALL 2022'!$D:$D)</f>
        <v>0</v>
      </c>
      <c r="AB548" s="12">
        <f>+SUMIFS('BLG1222'!$I:$I,'BLG1222'!$A:$A,'ALL 2022'!$2:$2,'BLG1222'!$D:$D,'ALL 2022'!$D:$D)</f>
        <v>2642400</v>
      </c>
      <c r="AC548" s="12">
        <f>+SUMIFS('BLG1222'!$I:$I,'BLG1222'!$A:$A,'ALL 2022'!$2:$2,'BLG1222'!$D:$D,'ALL 2022'!$D:$D)</f>
        <v>0</v>
      </c>
      <c r="AD548" s="12">
        <f>+SUMIFS('BLG1222'!$I:$I,'BLG1222'!$A:$A,'ALL 2022'!$2:$2,'BLG1222'!$D:$D,'ALL 2022'!$D:$D)</f>
        <v>0</v>
      </c>
      <c r="AE548" s="12">
        <f>+SUMIFS('BLG1222'!$I:$I,'BLG1222'!$A:$A,'ALL 2022'!$2:$2,'BLG1222'!$D:$D,'ALL 2022'!$D:$D)</f>
        <v>0</v>
      </c>
      <c r="AF548" s="12">
        <f>+SUMIFS('BLG1222'!$I:$I,'BLG1222'!$A:$A,'ALL 2022'!$2:$2,'BLG1222'!$D:$D,'ALL 2022'!$D:$D)</f>
        <v>3600</v>
      </c>
      <c r="AG548" s="12">
        <f>+SUMIFS('BLG1222'!$I:$I,'BLG1222'!$A:$A,'ALL 2022'!$2:$2,'BLG1222'!$D:$D,'ALL 2022'!$D:$D)</f>
        <v>143900</v>
      </c>
      <c r="AH548" s="12">
        <f>+SUMIFS('BLG1222'!$I:$I,'BLG1222'!$A:$A,'ALL 2022'!$2:$2,'BLG1222'!$D:$D,'ALL 2022'!$D:$D)</f>
        <v>10250</v>
      </c>
      <c r="AI548" s="12">
        <f>+SUMIFS('BLG1222'!$I:$I,'BLG1222'!$A:$A,'ALL 2022'!$2:$2,'BLG1222'!$D:$D,'ALL 2022'!$D:$D)</f>
        <v>0</v>
      </c>
      <c r="AJ548" s="12">
        <f>+SUMIFS('BLG1222'!$I:$I,'BLG1222'!$A:$A,'ALL 2022'!$2:$2,'BLG1222'!$D:$D,'ALL 2022'!$D:$D)</f>
        <v>216000</v>
      </c>
      <c r="AK548" s="12">
        <f>+SUMIFS('BLG1222'!$I:$I,'BLG1222'!$A:$A,'ALL 2022'!$2:$2,'BLG1222'!$D:$D,'ALL 2022'!$D:$D)</f>
        <v>0</v>
      </c>
      <c r="AL548" s="12">
        <f>+SUMIFS('BLG1222'!$I:$I,'BLG1222'!$A:$A,'ALL 2022'!$2:$2,'BLG1222'!$D:$D,'ALL 2022'!$D:$D)</f>
        <v>0</v>
      </c>
      <c r="AM548" s="12">
        <f>+SUMIFS('BLG1222'!$I:$I,'BLG1222'!$A:$A,'ALL 2022'!$2:$2,'BLG1222'!$D:$D,'ALL 2022'!$D:$D)</f>
        <v>0</v>
      </c>
      <c r="AN548" s="12">
        <f>+SUMIFS('BLG1222'!$I:$I,'BLG1222'!$A:$A,'ALL 2022'!$2:$2,'BLG1222'!$D:$D,'ALL 2022'!$D:$D)</f>
        <v>0</v>
      </c>
      <c r="AO548" s="12">
        <f>+SUMIFS('BLG1222'!$I:$I,'BLG1222'!$A:$A,'ALL 2022'!$2:$2,'BLG1222'!$D:$D,'ALL 2022'!$D:$D)</f>
        <v>1207594.8</v>
      </c>
      <c r="AP548" s="12">
        <f>+SUMIFS('BLG1222'!$I:$I,'BLG1222'!$A:$A,'ALL 2022'!$2:$2,'BLG1222'!$D:$D,'ALL 2022'!$D:$D)</f>
        <v>0</v>
      </c>
      <c r="AQ548" s="164">
        <f t="shared" si="55"/>
        <v>26988214.330000002</v>
      </c>
      <c r="AR548" s="165">
        <f t="shared" si="56"/>
        <v>5707.5032155734843</v>
      </c>
    </row>
    <row r="549" spans="1:44" hidden="1" x14ac:dyDescent="0.25">
      <c r="A549" s="11" t="str">
        <f t="shared" si="52"/>
        <v>6</v>
      </c>
      <c r="B549" s="11" t="str">
        <f t="shared" si="53"/>
        <v>61</v>
      </c>
      <c r="C549" s="11" t="str">
        <f t="shared" si="54"/>
        <v>618</v>
      </c>
      <c r="D549" s="23">
        <v>61802000</v>
      </c>
      <c r="E549" s="196" t="s">
        <v>3273</v>
      </c>
      <c r="F549" s="24" t="s">
        <v>494</v>
      </c>
      <c r="G549" s="12">
        <f>+SUMIFS('BLG1222'!$I:$I,'BLG1222'!$A:$A,'ALL 2022'!$2:$2,'BLG1222'!$D:$D,'ALL 2022'!$D:$D)</f>
        <v>206500</v>
      </c>
      <c r="H549" s="12">
        <f>+SUMIFS('BLG1222'!$I:$I,'BLG1222'!$A:$A,'ALL 2022'!$2:$2,'BLG1222'!$D:$D,'ALL 2022'!$D:$D)</f>
        <v>310300</v>
      </c>
      <c r="I549" s="12">
        <f>+SUMIFS('BLG1222'!$I:$I,'BLG1222'!$A:$A,'ALL 2022'!$2:$2,'BLG1222'!$D:$D,'ALL 2022'!$D:$D)</f>
        <v>2973000</v>
      </c>
      <c r="J549" s="12">
        <f>+SUMIFS('BLG1222'!$I:$I,'BLG1222'!$A:$A,'ALL 2022'!$2:$2,'BLG1222'!$D:$D,'ALL 2022'!$D:$D)</f>
        <v>4879600</v>
      </c>
      <c r="K549" s="12">
        <f>+SUMIFS('BLG1222'!$I:$I,'BLG1222'!$A:$A,'ALL 2022'!$2:$2,'BLG1222'!$D:$D,'ALL 2022'!$D:$D)</f>
        <v>1320000</v>
      </c>
      <c r="L549" s="12">
        <f>+SUMIFS('BLG1222'!$I:$I,'BLG1222'!$A:$A,'ALL 2022'!$2:$2,'BLG1222'!$D:$D,'ALL 2022'!$D:$D)</f>
        <v>100509.2</v>
      </c>
      <c r="M549" s="12">
        <f>+SUMIFS('BLG1222'!$I:$I,'BLG1222'!$A:$A,'ALL 2022'!$2:$2,'BLG1222'!$D:$D,'ALL 2022'!$D:$D)</f>
        <v>0</v>
      </c>
      <c r="N549" s="12">
        <f>+SUMIFS('BLG1222'!$I:$I,'BLG1222'!$A:$A,'ALL 2022'!$2:$2,'BLG1222'!$D:$D,'ALL 2022'!$D:$D)</f>
        <v>0</v>
      </c>
      <c r="O549" s="12">
        <f>+SUMIFS('BLG1222'!$I:$I,'BLG1222'!$A:$A,'ALL 2022'!$2:$2,'BLG1222'!$D:$D,'ALL 2022'!$D:$D)</f>
        <v>0</v>
      </c>
      <c r="P549" s="12">
        <f>+SUMIFS('BLG1222'!$I:$I,'BLG1222'!$A:$A,'ALL 2022'!$2:$2,'BLG1222'!$D:$D,'ALL 2022'!$D:$D)</f>
        <v>42600</v>
      </c>
      <c r="Q549" s="12">
        <f>+SUMIFS('BLG1222'!$I:$I,'BLG1222'!$A:$A,'ALL 2022'!$2:$2,'BLG1222'!$D:$D,'ALL 2022'!$D:$D)</f>
        <v>1898.4</v>
      </c>
      <c r="R549" s="12">
        <f>+SUMIFS('BLG1222'!$I:$I,'BLG1222'!$A:$A,'ALL 2022'!$2:$2,'BLG1222'!$D:$D,'ALL 2022'!$D:$D)</f>
        <v>612900</v>
      </c>
      <c r="S549" s="12">
        <f>+SUMIFS('BLG1222'!$I:$I,'BLG1222'!$A:$A,'ALL 2022'!$2:$2,'BLG1222'!$D:$D,'ALL 2022'!$D:$D)</f>
        <v>55200</v>
      </c>
      <c r="T549" s="12">
        <f>+SUMIFS('BLG1222'!$I:$I,'BLG1222'!$A:$A,'ALL 2022'!$2:$2,'BLG1222'!$D:$D,'ALL 2022'!$D:$D)</f>
        <v>2175452</v>
      </c>
      <c r="U549" s="12">
        <f>+SUMIFS('BLG1222'!$I:$I,'BLG1222'!$A:$A,'ALL 2022'!$2:$2,'BLG1222'!$D:$D,'ALL 2022'!$D:$D)</f>
        <v>7857690.2999999998</v>
      </c>
      <c r="V549" s="12">
        <f>+SUMIFS('BLG1222'!$I:$I,'BLG1222'!$A:$A,'ALL 2022'!$2:$2,'BLG1222'!$D:$D,'ALL 2022'!$D:$D)</f>
        <v>0</v>
      </c>
      <c r="W549" s="12">
        <f>+SUMIFS('BLG1222'!$I:$I,'BLG1222'!$A:$A,'ALL 2022'!$2:$2,'BLG1222'!$D:$D,'ALL 2022'!$D:$D)</f>
        <v>194600</v>
      </c>
      <c r="X549" s="12">
        <f>+SUMIFS('BLG1222'!$I:$I,'BLG1222'!$A:$A,'ALL 2022'!$2:$2,'BLG1222'!$D:$D,'ALL 2022'!$D:$D)</f>
        <v>1220800</v>
      </c>
      <c r="Y549" s="12">
        <f>+SUMIFS('BLG1222'!$I:$I,'BLG1222'!$A:$A,'ALL 2022'!$2:$2,'BLG1222'!$D:$D,'ALL 2022'!$D:$D)</f>
        <v>0</v>
      </c>
      <c r="Z549" s="12">
        <f>+SUMIFS('BLG1222'!$I:$I,'BLG1222'!$A:$A,'ALL 2022'!$2:$2,'BLG1222'!$D:$D,'ALL 2022'!$D:$D)</f>
        <v>0</v>
      </c>
      <c r="AA549" s="12">
        <f>+SUMIFS('BLG1222'!$I:$I,'BLG1222'!$A:$A,'ALL 2022'!$2:$2,'BLG1222'!$D:$D,'ALL 2022'!$D:$D)</f>
        <v>0</v>
      </c>
      <c r="AB549" s="12">
        <f>+SUMIFS('BLG1222'!$I:$I,'BLG1222'!$A:$A,'ALL 2022'!$2:$2,'BLG1222'!$D:$D,'ALL 2022'!$D:$D)</f>
        <v>2600</v>
      </c>
      <c r="AC549" s="12">
        <f>+SUMIFS('BLG1222'!$I:$I,'BLG1222'!$A:$A,'ALL 2022'!$2:$2,'BLG1222'!$D:$D,'ALL 2022'!$D:$D)</f>
        <v>1658289.29</v>
      </c>
      <c r="AD549" s="12">
        <f>+SUMIFS('BLG1222'!$I:$I,'BLG1222'!$A:$A,'ALL 2022'!$2:$2,'BLG1222'!$D:$D,'ALL 2022'!$D:$D)</f>
        <v>0</v>
      </c>
      <c r="AE549" s="12">
        <f>+SUMIFS('BLG1222'!$I:$I,'BLG1222'!$A:$A,'ALL 2022'!$2:$2,'BLG1222'!$D:$D,'ALL 2022'!$D:$D)</f>
        <v>0</v>
      </c>
      <c r="AF549" s="12">
        <f>+SUMIFS('BLG1222'!$I:$I,'BLG1222'!$A:$A,'ALL 2022'!$2:$2,'BLG1222'!$D:$D,'ALL 2022'!$D:$D)</f>
        <v>133400</v>
      </c>
      <c r="AG549" s="12">
        <f>+SUMIFS('BLG1222'!$I:$I,'BLG1222'!$A:$A,'ALL 2022'!$2:$2,'BLG1222'!$D:$D,'ALL 2022'!$D:$D)</f>
        <v>0</v>
      </c>
      <c r="AH549" s="12">
        <f>+SUMIFS('BLG1222'!$I:$I,'BLG1222'!$A:$A,'ALL 2022'!$2:$2,'BLG1222'!$D:$D,'ALL 2022'!$D:$D)</f>
        <v>0</v>
      </c>
      <c r="AI549" s="12">
        <f>+SUMIFS('BLG1222'!$I:$I,'BLG1222'!$A:$A,'ALL 2022'!$2:$2,'BLG1222'!$D:$D,'ALL 2022'!$D:$D)</f>
        <v>46000</v>
      </c>
      <c r="AJ549" s="12">
        <f>+SUMIFS('BLG1222'!$I:$I,'BLG1222'!$A:$A,'ALL 2022'!$2:$2,'BLG1222'!$D:$D,'ALL 2022'!$D:$D)</f>
        <v>6400</v>
      </c>
      <c r="AK549" s="12">
        <f>+SUMIFS('BLG1222'!$I:$I,'BLG1222'!$A:$A,'ALL 2022'!$2:$2,'BLG1222'!$D:$D,'ALL 2022'!$D:$D)</f>
        <v>72900</v>
      </c>
      <c r="AL549" s="12">
        <f>+SUMIFS('BLG1222'!$I:$I,'BLG1222'!$A:$A,'ALL 2022'!$2:$2,'BLG1222'!$D:$D,'ALL 2022'!$D:$D)</f>
        <v>2006400</v>
      </c>
      <c r="AM549" s="12">
        <f>+SUMIFS('BLG1222'!$I:$I,'BLG1222'!$A:$A,'ALL 2022'!$2:$2,'BLG1222'!$D:$D,'ALL 2022'!$D:$D)</f>
        <v>208500</v>
      </c>
      <c r="AN549" s="12">
        <f>+SUMIFS('BLG1222'!$I:$I,'BLG1222'!$A:$A,'ALL 2022'!$2:$2,'BLG1222'!$D:$D,'ALL 2022'!$D:$D)</f>
        <v>0</v>
      </c>
      <c r="AO549" s="12">
        <f>+SUMIFS('BLG1222'!$I:$I,'BLG1222'!$A:$A,'ALL 2022'!$2:$2,'BLG1222'!$D:$D,'ALL 2022'!$D:$D)</f>
        <v>3348103</v>
      </c>
      <c r="AP549" s="12">
        <f>+SUMIFS('BLG1222'!$I:$I,'BLG1222'!$A:$A,'ALL 2022'!$2:$2,'BLG1222'!$D:$D,'ALL 2022'!$D:$D)</f>
        <v>0</v>
      </c>
      <c r="AQ549" s="164">
        <f t="shared" si="55"/>
        <v>29433642.189999998</v>
      </c>
      <c r="AR549" s="165">
        <f t="shared" si="56"/>
        <v>6224.6655296020972</v>
      </c>
    </row>
    <row r="550" spans="1:44" hidden="1" x14ac:dyDescent="0.25">
      <c r="A550" s="11" t="str">
        <f t="shared" si="52"/>
        <v>6</v>
      </c>
      <c r="B550" s="11" t="str">
        <f t="shared" si="53"/>
        <v>61</v>
      </c>
      <c r="C550" s="11" t="str">
        <f t="shared" si="54"/>
        <v>618</v>
      </c>
      <c r="D550" s="23">
        <v>61810000</v>
      </c>
      <c r="E550" s="196" t="s">
        <v>3273</v>
      </c>
      <c r="F550" s="24" t="s">
        <v>2301</v>
      </c>
      <c r="G550" s="12">
        <f>+SUMIFS('BLG1222'!$I:$I,'BLG1222'!$A:$A,'ALL 2022'!$2:$2,'BLG1222'!$D:$D,'ALL 2022'!$D:$D)</f>
        <v>0</v>
      </c>
      <c r="H550" s="12">
        <f>+SUMIFS('BLG1222'!$I:$I,'BLG1222'!$A:$A,'ALL 2022'!$2:$2,'BLG1222'!$D:$D,'ALL 2022'!$D:$D)</f>
        <v>0</v>
      </c>
      <c r="I550" s="12">
        <f>+SUMIFS('BLG1222'!$I:$I,'BLG1222'!$A:$A,'ALL 2022'!$2:$2,'BLG1222'!$D:$D,'ALL 2022'!$D:$D)</f>
        <v>0</v>
      </c>
      <c r="J550" s="12">
        <f>+SUMIFS('BLG1222'!$I:$I,'BLG1222'!$A:$A,'ALL 2022'!$2:$2,'BLG1222'!$D:$D,'ALL 2022'!$D:$D)</f>
        <v>0</v>
      </c>
      <c r="K550" s="12">
        <f>+SUMIFS('BLG1222'!$I:$I,'BLG1222'!$A:$A,'ALL 2022'!$2:$2,'BLG1222'!$D:$D,'ALL 2022'!$D:$D)</f>
        <v>0</v>
      </c>
      <c r="L550" s="12">
        <f>+SUMIFS('BLG1222'!$I:$I,'BLG1222'!$A:$A,'ALL 2022'!$2:$2,'BLG1222'!$D:$D,'ALL 2022'!$D:$D)</f>
        <v>0</v>
      </c>
      <c r="M550" s="12">
        <f>+SUMIFS('BLG1222'!$I:$I,'BLG1222'!$A:$A,'ALL 2022'!$2:$2,'BLG1222'!$D:$D,'ALL 2022'!$D:$D)</f>
        <v>0</v>
      </c>
      <c r="N550" s="12">
        <f>+SUMIFS('BLG1222'!$I:$I,'BLG1222'!$A:$A,'ALL 2022'!$2:$2,'BLG1222'!$D:$D,'ALL 2022'!$D:$D)</f>
        <v>0</v>
      </c>
      <c r="O550" s="12">
        <f>+SUMIFS('BLG1222'!$I:$I,'BLG1222'!$A:$A,'ALL 2022'!$2:$2,'BLG1222'!$D:$D,'ALL 2022'!$D:$D)</f>
        <v>0</v>
      </c>
      <c r="P550" s="12">
        <f>+SUMIFS('BLG1222'!$I:$I,'BLG1222'!$A:$A,'ALL 2022'!$2:$2,'BLG1222'!$D:$D,'ALL 2022'!$D:$D)</f>
        <v>0</v>
      </c>
      <c r="Q550" s="12">
        <f>+SUMIFS('BLG1222'!$I:$I,'BLG1222'!$A:$A,'ALL 2022'!$2:$2,'BLG1222'!$D:$D,'ALL 2022'!$D:$D)</f>
        <v>0</v>
      </c>
      <c r="R550" s="12">
        <f>+SUMIFS('BLG1222'!$I:$I,'BLG1222'!$A:$A,'ALL 2022'!$2:$2,'BLG1222'!$D:$D,'ALL 2022'!$D:$D)</f>
        <v>0</v>
      </c>
      <c r="S550" s="12">
        <f>+SUMIFS('BLG1222'!$I:$I,'BLG1222'!$A:$A,'ALL 2022'!$2:$2,'BLG1222'!$D:$D,'ALL 2022'!$D:$D)</f>
        <v>0</v>
      </c>
      <c r="T550" s="12">
        <f>+SUMIFS('BLG1222'!$I:$I,'BLG1222'!$A:$A,'ALL 2022'!$2:$2,'BLG1222'!$D:$D,'ALL 2022'!$D:$D)</f>
        <v>0</v>
      </c>
      <c r="U550" s="12">
        <f>+SUMIFS('BLG1222'!$I:$I,'BLG1222'!$A:$A,'ALL 2022'!$2:$2,'BLG1222'!$D:$D,'ALL 2022'!$D:$D)</f>
        <v>0</v>
      </c>
      <c r="V550" s="12">
        <f>+SUMIFS('BLG1222'!$I:$I,'BLG1222'!$A:$A,'ALL 2022'!$2:$2,'BLG1222'!$D:$D,'ALL 2022'!$D:$D)</f>
        <v>0</v>
      </c>
      <c r="W550" s="12">
        <f>+SUMIFS('BLG1222'!$I:$I,'BLG1222'!$A:$A,'ALL 2022'!$2:$2,'BLG1222'!$D:$D,'ALL 2022'!$D:$D)</f>
        <v>0</v>
      </c>
      <c r="X550" s="12">
        <f>+SUMIFS('BLG1222'!$I:$I,'BLG1222'!$A:$A,'ALL 2022'!$2:$2,'BLG1222'!$D:$D,'ALL 2022'!$D:$D)</f>
        <v>0</v>
      </c>
      <c r="Y550" s="12">
        <f>+SUMIFS('BLG1222'!$I:$I,'BLG1222'!$A:$A,'ALL 2022'!$2:$2,'BLG1222'!$D:$D,'ALL 2022'!$D:$D)</f>
        <v>0</v>
      </c>
      <c r="Z550" s="12">
        <f>+SUMIFS('BLG1222'!$I:$I,'BLG1222'!$A:$A,'ALL 2022'!$2:$2,'BLG1222'!$D:$D,'ALL 2022'!$D:$D)</f>
        <v>0</v>
      </c>
      <c r="AA550" s="12">
        <f>+SUMIFS('BLG1222'!$I:$I,'BLG1222'!$A:$A,'ALL 2022'!$2:$2,'BLG1222'!$D:$D,'ALL 2022'!$D:$D)</f>
        <v>0</v>
      </c>
      <c r="AB550" s="12">
        <f>+SUMIFS('BLG1222'!$I:$I,'BLG1222'!$A:$A,'ALL 2022'!$2:$2,'BLG1222'!$D:$D,'ALL 2022'!$D:$D)</f>
        <v>0</v>
      </c>
      <c r="AC550" s="12">
        <f>+SUMIFS('BLG1222'!$I:$I,'BLG1222'!$A:$A,'ALL 2022'!$2:$2,'BLG1222'!$D:$D,'ALL 2022'!$D:$D)</f>
        <v>0</v>
      </c>
      <c r="AD550" s="12">
        <f>+SUMIFS('BLG1222'!$I:$I,'BLG1222'!$A:$A,'ALL 2022'!$2:$2,'BLG1222'!$D:$D,'ALL 2022'!$D:$D)</f>
        <v>0</v>
      </c>
      <c r="AE550" s="12">
        <f>+SUMIFS('BLG1222'!$I:$I,'BLG1222'!$A:$A,'ALL 2022'!$2:$2,'BLG1222'!$D:$D,'ALL 2022'!$D:$D)</f>
        <v>0</v>
      </c>
      <c r="AF550" s="12">
        <f>+SUMIFS('BLG1222'!$I:$I,'BLG1222'!$A:$A,'ALL 2022'!$2:$2,'BLG1222'!$D:$D,'ALL 2022'!$D:$D)</f>
        <v>0</v>
      </c>
      <c r="AG550" s="12">
        <f>+SUMIFS('BLG1222'!$I:$I,'BLG1222'!$A:$A,'ALL 2022'!$2:$2,'BLG1222'!$D:$D,'ALL 2022'!$D:$D)</f>
        <v>0</v>
      </c>
      <c r="AH550" s="12">
        <f>+SUMIFS('BLG1222'!$I:$I,'BLG1222'!$A:$A,'ALL 2022'!$2:$2,'BLG1222'!$D:$D,'ALL 2022'!$D:$D)</f>
        <v>0</v>
      </c>
      <c r="AI550" s="12">
        <f>+SUMIFS('BLG1222'!$I:$I,'BLG1222'!$A:$A,'ALL 2022'!$2:$2,'BLG1222'!$D:$D,'ALL 2022'!$D:$D)</f>
        <v>0</v>
      </c>
      <c r="AJ550" s="12">
        <f>+SUMIFS('BLG1222'!$I:$I,'BLG1222'!$A:$A,'ALL 2022'!$2:$2,'BLG1222'!$D:$D,'ALL 2022'!$D:$D)</f>
        <v>0</v>
      </c>
      <c r="AK550" s="12">
        <f>+SUMIFS('BLG1222'!$I:$I,'BLG1222'!$A:$A,'ALL 2022'!$2:$2,'BLG1222'!$D:$D,'ALL 2022'!$D:$D)</f>
        <v>0</v>
      </c>
      <c r="AL550" s="12">
        <f>+SUMIFS('BLG1222'!$I:$I,'BLG1222'!$A:$A,'ALL 2022'!$2:$2,'BLG1222'!$D:$D,'ALL 2022'!$D:$D)</f>
        <v>0</v>
      </c>
      <c r="AM550" s="12">
        <f>+SUMIFS('BLG1222'!$I:$I,'BLG1222'!$A:$A,'ALL 2022'!$2:$2,'BLG1222'!$D:$D,'ALL 2022'!$D:$D)</f>
        <v>0</v>
      </c>
      <c r="AN550" s="12">
        <f>+SUMIFS('BLG1222'!$I:$I,'BLG1222'!$A:$A,'ALL 2022'!$2:$2,'BLG1222'!$D:$D,'ALL 2022'!$D:$D)</f>
        <v>0</v>
      </c>
      <c r="AO550" s="12">
        <f>+SUMIFS('BLG1222'!$I:$I,'BLG1222'!$A:$A,'ALL 2022'!$2:$2,'BLG1222'!$D:$D,'ALL 2022'!$D:$D)</f>
        <v>0</v>
      </c>
      <c r="AP550" s="12">
        <f>+SUMIFS('BLG1222'!$I:$I,'BLG1222'!$A:$A,'ALL 2022'!$2:$2,'BLG1222'!$D:$D,'ALL 2022'!$D:$D)</f>
        <v>0</v>
      </c>
      <c r="AQ550" s="164">
        <f t="shared" si="55"/>
        <v>0</v>
      </c>
      <c r="AR550" s="165">
        <f t="shared" si="56"/>
        <v>0</v>
      </c>
    </row>
    <row r="551" spans="1:44" hidden="1" x14ac:dyDescent="0.25">
      <c r="A551" s="11" t="str">
        <f t="shared" si="52"/>
        <v>6</v>
      </c>
      <c r="B551" s="11" t="str">
        <f t="shared" si="53"/>
        <v>61</v>
      </c>
      <c r="C551" s="11" t="str">
        <f t="shared" si="54"/>
        <v>618</v>
      </c>
      <c r="D551" s="23">
        <v>61820000</v>
      </c>
      <c r="E551" s="196" t="s">
        <v>3273</v>
      </c>
      <c r="F551" s="24" t="s">
        <v>2302</v>
      </c>
      <c r="G551" s="12">
        <f>+SUMIFS('BLG1222'!$I:$I,'BLG1222'!$A:$A,'ALL 2022'!$2:$2,'BLG1222'!$D:$D,'ALL 2022'!$D:$D)</f>
        <v>0</v>
      </c>
      <c r="H551" s="12">
        <f>+SUMIFS('BLG1222'!$I:$I,'BLG1222'!$A:$A,'ALL 2022'!$2:$2,'BLG1222'!$D:$D,'ALL 2022'!$D:$D)</f>
        <v>0</v>
      </c>
      <c r="I551" s="12">
        <f>+SUMIFS('BLG1222'!$I:$I,'BLG1222'!$A:$A,'ALL 2022'!$2:$2,'BLG1222'!$D:$D,'ALL 2022'!$D:$D)</f>
        <v>0</v>
      </c>
      <c r="J551" s="12">
        <f>+SUMIFS('BLG1222'!$I:$I,'BLG1222'!$A:$A,'ALL 2022'!$2:$2,'BLG1222'!$D:$D,'ALL 2022'!$D:$D)</f>
        <v>0</v>
      </c>
      <c r="K551" s="12">
        <f>+SUMIFS('BLG1222'!$I:$I,'BLG1222'!$A:$A,'ALL 2022'!$2:$2,'BLG1222'!$D:$D,'ALL 2022'!$D:$D)</f>
        <v>0</v>
      </c>
      <c r="L551" s="12">
        <f>+SUMIFS('BLG1222'!$I:$I,'BLG1222'!$A:$A,'ALL 2022'!$2:$2,'BLG1222'!$D:$D,'ALL 2022'!$D:$D)</f>
        <v>0</v>
      </c>
      <c r="M551" s="12">
        <f>+SUMIFS('BLG1222'!$I:$I,'BLG1222'!$A:$A,'ALL 2022'!$2:$2,'BLG1222'!$D:$D,'ALL 2022'!$D:$D)</f>
        <v>0</v>
      </c>
      <c r="N551" s="12">
        <f>+SUMIFS('BLG1222'!$I:$I,'BLG1222'!$A:$A,'ALL 2022'!$2:$2,'BLG1222'!$D:$D,'ALL 2022'!$D:$D)</f>
        <v>0</v>
      </c>
      <c r="O551" s="12">
        <f>+SUMIFS('BLG1222'!$I:$I,'BLG1222'!$A:$A,'ALL 2022'!$2:$2,'BLG1222'!$D:$D,'ALL 2022'!$D:$D)</f>
        <v>0</v>
      </c>
      <c r="P551" s="12">
        <f>+SUMIFS('BLG1222'!$I:$I,'BLG1222'!$A:$A,'ALL 2022'!$2:$2,'BLG1222'!$D:$D,'ALL 2022'!$D:$D)</f>
        <v>0</v>
      </c>
      <c r="Q551" s="12">
        <f>+SUMIFS('BLG1222'!$I:$I,'BLG1222'!$A:$A,'ALL 2022'!$2:$2,'BLG1222'!$D:$D,'ALL 2022'!$D:$D)</f>
        <v>0</v>
      </c>
      <c r="R551" s="12">
        <f>+SUMIFS('BLG1222'!$I:$I,'BLG1222'!$A:$A,'ALL 2022'!$2:$2,'BLG1222'!$D:$D,'ALL 2022'!$D:$D)</f>
        <v>0</v>
      </c>
      <c r="S551" s="12">
        <f>+SUMIFS('BLG1222'!$I:$I,'BLG1222'!$A:$A,'ALL 2022'!$2:$2,'BLG1222'!$D:$D,'ALL 2022'!$D:$D)</f>
        <v>0</v>
      </c>
      <c r="T551" s="12">
        <f>+SUMIFS('BLG1222'!$I:$I,'BLG1222'!$A:$A,'ALL 2022'!$2:$2,'BLG1222'!$D:$D,'ALL 2022'!$D:$D)</f>
        <v>0</v>
      </c>
      <c r="U551" s="12">
        <f>+SUMIFS('BLG1222'!$I:$I,'BLG1222'!$A:$A,'ALL 2022'!$2:$2,'BLG1222'!$D:$D,'ALL 2022'!$D:$D)</f>
        <v>0</v>
      </c>
      <c r="V551" s="12">
        <f>+SUMIFS('BLG1222'!$I:$I,'BLG1222'!$A:$A,'ALL 2022'!$2:$2,'BLG1222'!$D:$D,'ALL 2022'!$D:$D)</f>
        <v>0</v>
      </c>
      <c r="W551" s="12">
        <f>+SUMIFS('BLG1222'!$I:$I,'BLG1222'!$A:$A,'ALL 2022'!$2:$2,'BLG1222'!$D:$D,'ALL 2022'!$D:$D)</f>
        <v>0</v>
      </c>
      <c r="X551" s="12">
        <f>+SUMIFS('BLG1222'!$I:$I,'BLG1222'!$A:$A,'ALL 2022'!$2:$2,'BLG1222'!$D:$D,'ALL 2022'!$D:$D)</f>
        <v>0</v>
      </c>
      <c r="Y551" s="12">
        <f>+SUMIFS('BLG1222'!$I:$I,'BLG1222'!$A:$A,'ALL 2022'!$2:$2,'BLG1222'!$D:$D,'ALL 2022'!$D:$D)</f>
        <v>0</v>
      </c>
      <c r="Z551" s="12">
        <f>+SUMIFS('BLG1222'!$I:$I,'BLG1222'!$A:$A,'ALL 2022'!$2:$2,'BLG1222'!$D:$D,'ALL 2022'!$D:$D)</f>
        <v>0</v>
      </c>
      <c r="AA551" s="12">
        <f>+SUMIFS('BLG1222'!$I:$I,'BLG1222'!$A:$A,'ALL 2022'!$2:$2,'BLG1222'!$D:$D,'ALL 2022'!$D:$D)</f>
        <v>0</v>
      </c>
      <c r="AB551" s="12">
        <f>+SUMIFS('BLG1222'!$I:$I,'BLG1222'!$A:$A,'ALL 2022'!$2:$2,'BLG1222'!$D:$D,'ALL 2022'!$D:$D)</f>
        <v>0</v>
      </c>
      <c r="AC551" s="12">
        <f>+SUMIFS('BLG1222'!$I:$I,'BLG1222'!$A:$A,'ALL 2022'!$2:$2,'BLG1222'!$D:$D,'ALL 2022'!$D:$D)</f>
        <v>0</v>
      </c>
      <c r="AD551" s="12">
        <f>+SUMIFS('BLG1222'!$I:$I,'BLG1222'!$A:$A,'ALL 2022'!$2:$2,'BLG1222'!$D:$D,'ALL 2022'!$D:$D)</f>
        <v>0</v>
      </c>
      <c r="AE551" s="12">
        <f>+SUMIFS('BLG1222'!$I:$I,'BLG1222'!$A:$A,'ALL 2022'!$2:$2,'BLG1222'!$D:$D,'ALL 2022'!$D:$D)</f>
        <v>0</v>
      </c>
      <c r="AF551" s="12">
        <f>+SUMIFS('BLG1222'!$I:$I,'BLG1222'!$A:$A,'ALL 2022'!$2:$2,'BLG1222'!$D:$D,'ALL 2022'!$D:$D)</f>
        <v>0</v>
      </c>
      <c r="AG551" s="12">
        <f>+SUMIFS('BLG1222'!$I:$I,'BLG1222'!$A:$A,'ALL 2022'!$2:$2,'BLG1222'!$D:$D,'ALL 2022'!$D:$D)</f>
        <v>0</v>
      </c>
      <c r="AH551" s="12">
        <f>+SUMIFS('BLG1222'!$I:$I,'BLG1222'!$A:$A,'ALL 2022'!$2:$2,'BLG1222'!$D:$D,'ALL 2022'!$D:$D)</f>
        <v>0</v>
      </c>
      <c r="AI551" s="12">
        <f>+SUMIFS('BLG1222'!$I:$I,'BLG1222'!$A:$A,'ALL 2022'!$2:$2,'BLG1222'!$D:$D,'ALL 2022'!$D:$D)</f>
        <v>0</v>
      </c>
      <c r="AJ551" s="12">
        <f>+SUMIFS('BLG1222'!$I:$I,'BLG1222'!$A:$A,'ALL 2022'!$2:$2,'BLG1222'!$D:$D,'ALL 2022'!$D:$D)</f>
        <v>0</v>
      </c>
      <c r="AK551" s="12">
        <f>+SUMIFS('BLG1222'!$I:$I,'BLG1222'!$A:$A,'ALL 2022'!$2:$2,'BLG1222'!$D:$D,'ALL 2022'!$D:$D)</f>
        <v>0</v>
      </c>
      <c r="AL551" s="12">
        <f>+SUMIFS('BLG1222'!$I:$I,'BLG1222'!$A:$A,'ALL 2022'!$2:$2,'BLG1222'!$D:$D,'ALL 2022'!$D:$D)</f>
        <v>0</v>
      </c>
      <c r="AM551" s="12">
        <f>+SUMIFS('BLG1222'!$I:$I,'BLG1222'!$A:$A,'ALL 2022'!$2:$2,'BLG1222'!$D:$D,'ALL 2022'!$D:$D)</f>
        <v>0</v>
      </c>
      <c r="AN551" s="12">
        <f>+SUMIFS('BLG1222'!$I:$I,'BLG1222'!$A:$A,'ALL 2022'!$2:$2,'BLG1222'!$D:$D,'ALL 2022'!$D:$D)</f>
        <v>0</v>
      </c>
      <c r="AO551" s="12">
        <f>+SUMIFS('BLG1222'!$I:$I,'BLG1222'!$A:$A,'ALL 2022'!$2:$2,'BLG1222'!$D:$D,'ALL 2022'!$D:$D)</f>
        <v>0</v>
      </c>
      <c r="AP551" s="12">
        <f>+SUMIFS('BLG1222'!$I:$I,'BLG1222'!$A:$A,'ALL 2022'!$2:$2,'BLG1222'!$D:$D,'ALL 2022'!$D:$D)</f>
        <v>0</v>
      </c>
      <c r="AQ551" s="164">
        <f t="shared" si="55"/>
        <v>0</v>
      </c>
      <c r="AR551" s="165">
        <f t="shared" si="56"/>
        <v>0</v>
      </c>
    </row>
    <row r="552" spans="1:44" hidden="1" x14ac:dyDescent="0.25">
      <c r="A552" s="11" t="str">
        <f t="shared" si="52"/>
        <v>6</v>
      </c>
      <c r="B552" s="11" t="str">
        <f t="shared" si="53"/>
        <v>61</v>
      </c>
      <c r="C552" s="11" t="str">
        <f t="shared" si="54"/>
        <v>618</v>
      </c>
      <c r="D552" s="23">
        <v>61830000</v>
      </c>
      <c r="E552" s="196" t="s">
        <v>3273</v>
      </c>
      <c r="F552" s="24" t="s">
        <v>2303</v>
      </c>
      <c r="G552" s="12">
        <f>+SUMIFS('BLG1222'!$I:$I,'BLG1222'!$A:$A,'ALL 2022'!$2:$2,'BLG1222'!$D:$D,'ALL 2022'!$D:$D)</f>
        <v>0</v>
      </c>
      <c r="H552" s="12">
        <f>+SUMIFS('BLG1222'!$I:$I,'BLG1222'!$A:$A,'ALL 2022'!$2:$2,'BLG1222'!$D:$D,'ALL 2022'!$D:$D)</f>
        <v>0</v>
      </c>
      <c r="I552" s="12">
        <f>+SUMIFS('BLG1222'!$I:$I,'BLG1222'!$A:$A,'ALL 2022'!$2:$2,'BLG1222'!$D:$D,'ALL 2022'!$D:$D)</f>
        <v>0</v>
      </c>
      <c r="J552" s="12">
        <f>+SUMIFS('BLG1222'!$I:$I,'BLG1222'!$A:$A,'ALL 2022'!$2:$2,'BLG1222'!$D:$D,'ALL 2022'!$D:$D)</f>
        <v>0</v>
      </c>
      <c r="K552" s="12">
        <f>+SUMIFS('BLG1222'!$I:$I,'BLG1222'!$A:$A,'ALL 2022'!$2:$2,'BLG1222'!$D:$D,'ALL 2022'!$D:$D)</f>
        <v>0</v>
      </c>
      <c r="L552" s="12">
        <f>+SUMIFS('BLG1222'!$I:$I,'BLG1222'!$A:$A,'ALL 2022'!$2:$2,'BLG1222'!$D:$D,'ALL 2022'!$D:$D)</f>
        <v>0</v>
      </c>
      <c r="M552" s="12">
        <f>+SUMIFS('BLG1222'!$I:$I,'BLG1222'!$A:$A,'ALL 2022'!$2:$2,'BLG1222'!$D:$D,'ALL 2022'!$D:$D)</f>
        <v>0</v>
      </c>
      <c r="N552" s="12">
        <f>+SUMIFS('BLG1222'!$I:$I,'BLG1222'!$A:$A,'ALL 2022'!$2:$2,'BLG1222'!$D:$D,'ALL 2022'!$D:$D)</f>
        <v>0</v>
      </c>
      <c r="O552" s="12">
        <f>+SUMIFS('BLG1222'!$I:$I,'BLG1222'!$A:$A,'ALL 2022'!$2:$2,'BLG1222'!$D:$D,'ALL 2022'!$D:$D)</f>
        <v>0</v>
      </c>
      <c r="P552" s="12">
        <f>+SUMIFS('BLG1222'!$I:$I,'BLG1222'!$A:$A,'ALL 2022'!$2:$2,'BLG1222'!$D:$D,'ALL 2022'!$D:$D)</f>
        <v>0</v>
      </c>
      <c r="Q552" s="12">
        <f>+SUMIFS('BLG1222'!$I:$I,'BLG1222'!$A:$A,'ALL 2022'!$2:$2,'BLG1222'!$D:$D,'ALL 2022'!$D:$D)</f>
        <v>0</v>
      </c>
      <c r="R552" s="12">
        <f>+SUMIFS('BLG1222'!$I:$I,'BLG1222'!$A:$A,'ALL 2022'!$2:$2,'BLG1222'!$D:$D,'ALL 2022'!$D:$D)</f>
        <v>0</v>
      </c>
      <c r="S552" s="12">
        <f>+SUMIFS('BLG1222'!$I:$I,'BLG1222'!$A:$A,'ALL 2022'!$2:$2,'BLG1222'!$D:$D,'ALL 2022'!$D:$D)</f>
        <v>0</v>
      </c>
      <c r="T552" s="12">
        <f>+SUMIFS('BLG1222'!$I:$I,'BLG1222'!$A:$A,'ALL 2022'!$2:$2,'BLG1222'!$D:$D,'ALL 2022'!$D:$D)</f>
        <v>0</v>
      </c>
      <c r="U552" s="12">
        <f>+SUMIFS('BLG1222'!$I:$I,'BLG1222'!$A:$A,'ALL 2022'!$2:$2,'BLG1222'!$D:$D,'ALL 2022'!$D:$D)</f>
        <v>0</v>
      </c>
      <c r="V552" s="12">
        <f>+SUMIFS('BLG1222'!$I:$I,'BLG1222'!$A:$A,'ALL 2022'!$2:$2,'BLG1222'!$D:$D,'ALL 2022'!$D:$D)</f>
        <v>0</v>
      </c>
      <c r="W552" s="12">
        <f>+SUMIFS('BLG1222'!$I:$I,'BLG1222'!$A:$A,'ALL 2022'!$2:$2,'BLG1222'!$D:$D,'ALL 2022'!$D:$D)</f>
        <v>0</v>
      </c>
      <c r="X552" s="12">
        <f>+SUMIFS('BLG1222'!$I:$I,'BLG1222'!$A:$A,'ALL 2022'!$2:$2,'BLG1222'!$D:$D,'ALL 2022'!$D:$D)</f>
        <v>0</v>
      </c>
      <c r="Y552" s="12">
        <f>+SUMIFS('BLG1222'!$I:$I,'BLG1222'!$A:$A,'ALL 2022'!$2:$2,'BLG1222'!$D:$D,'ALL 2022'!$D:$D)</f>
        <v>0</v>
      </c>
      <c r="Z552" s="12">
        <f>+SUMIFS('BLG1222'!$I:$I,'BLG1222'!$A:$A,'ALL 2022'!$2:$2,'BLG1222'!$D:$D,'ALL 2022'!$D:$D)</f>
        <v>0</v>
      </c>
      <c r="AA552" s="12">
        <f>+SUMIFS('BLG1222'!$I:$I,'BLG1222'!$A:$A,'ALL 2022'!$2:$2,'BLG1222'!$D:$D,'ALL 2022'!$D:$D)</f>
        <v>0</v>
      </c>
      <c r="AB552" s="12">
        <f>+SUMIFS('BLG1222'!$I:$I,'BLG1222'!$A:$A,'ALL 2022'!$2:$2,'BLG1222'!$D:$D,'ALL 2022'!$D:$D)</f>
        <v>0</v>
      </c>
      <c r="AC552" s="12">
        <f>+SUMIFS('BLG1222'!$I:$I,'BLG1222'!$A:$A,'ALL 2022'!$2:$2,'BLG1222'!$D:$D,'ALL 2022'!$D:$D)</f>
        <v>0</v>
      </c>
      <c r="AD552" s="12">
        <f>+SUMIFS('BLG1222'!$I:$I,'BLG1222'!$A:$A,'ALL 2022'!$2:$2,'BLG1222'!$D:$D,'ALL 2022'!$D:$D)</f>
        <v>0</v>
      </c>
      <c r="AE552" s="12">
        <f>+SUMIFS('BLG1222'!$I:$I,'BLG1222'!$A:$A,'ALL 2022'!$2:$2,'BLG1222'!$D:$D,'ALL 2022'!$D:$D)</f>
        <v>0</v>
      </c>
      <c r="AF552" s="12">
        <f>+SUMIFS('BLG1222'!$I:$I,'BLG1222'!$A:$A,'ALL 2022'!$2:$2,'BLG1222'!$D:$D,'ALL 2022'!$D:$D)</f>
        <v>0</v>
      </c>
      <c r="AG552" s="12">
        <f>+SUMIFS('BLG1222'!$I:$I,'BLG1222'!$A:$A,'ALL 2022'!$2:$2,'BLG1222'!$D:$D,'ALL 2022'!$D:$D)</f>
        <v>0</v>
      </c>
      <c r="AH552" s="12">
        <f>+SUMIFS('BLG1222'!$I:$I,'BLG1222'!$A:$A,'ALL 2022'!$2:$2,'BLG1222'!$D:$D,'ALL 2022'!$D:$D)</f>
        <v>0</v>
      </c>
      <c r="AI552" s="12">
        <f>+SUMIFS('BLG1222'!$I:$I,'BLG1222'!$A:$A,'ALL 2022'!$2:$2,'BLG1222'!$D:$D,'ALL 2022'!$D:$D)</f>
        <v>0</v>
      </c>
      <c r="AJ552" s="12">
        <f>+SUMIFS('BLG1222'!$I:$I,'BLG1222'!$A:$A,'ALL 2022'!$2:$2,'BLG1222'!$D:$D,'ALL 2022'!$D:$D)</f>
        <v>0</v>
      </c>
      <c r="AK552" s="12">
        <f>+SUMIFS('BLG1222'!$I:$I,'BLG1222'!$A:$A,'ALL 2022'!$2:$2,'BLG1222'!$D:$D,'ALL 2022'!$D:$D)</f>
        <v>0</v>
      </c>
      <c r="AL552" s="12">
        <f>+SUMIFS('BLG1222'!$I:$I,'BLG1222'!$A:$A,'ALL 2022'!$2:$2,'BLG1222'!$D:$D,'ALL 2022'!$D:$D)</f>
        <v>0</v>
      </c>
      <c r="AM552" s="12">
        <f>+SUMIFS('BLG1222'!$I:$I,'BLG1222'!$A:$A,'ALL 2022'!$2:$2,'BLG1222'!$D:$D,'ALL 2022'!$D:$D)</f>
        <v>0</v>
      </c>
      <c r="AN552" s="12">
        <f>+SUMIFS('BLG1222'!$I:$I,'BLG1222'!$A:$A,'ALL 2022'!$2:$2,'BLG1222'!$D:$D,'ALL 2022'!$D:$D)</f>
        <v>0</v>
      </c>
      <c r="AO552" s="12">
        <f>+SUMIFS('BLG1222'!$I:$I,'BLG1222'!$A:$A,'ALL 2022'!$2:$2,'BLG1222'!$D:$D,'ALL 2022'!$D:$D)</f>
        <v>0</v>
      </c>
      <c r="AP552" s="12">
        <f>+SUMIFS('BLG1222'!$I:$I,'BLG1222'!$A:$A,'ALL 2022'!$2:$2,'BLG1222'!$D:$D,'ALL 2022'!$D:$D)</f>
        <v>0</v>
      </c>
      <c r="AQ552" s="164">
        <f t="shared" si="55"/>
        <v>0</v>
      </c>
      <c r="AR552" s="165">
        <f t="shared" si="56"/>
        <v>0</v>
      </c>
    </row>
    <row r="553" spans="1:44" hidden="1" x14ac:dyDescent="0.25">
      <c r="A553" s="11" t="str">
        <f t="shared" si="52"/>
        <v>6</v>
      </c>
      <c r="B553" s="11" t="str">
        <f t="shared" si="53"/>
        <v>61</v>
      </c>
      <c r="C553" s="11" t="str">
        <f t="shared" si="54"/>
        <v>619</v>
      </c>
      <c r="D553" s="60">
        <v>61900000</v>
      </c>
      <c r="E553" s="196" t="s">
        <v>3273</v>
      </c>
      <c r="F553" s="24" t="s">
        <v>419</v>
      </c>
      <c r="G553" s="12">
        <f>+SUMIFS('BLG1222'!$I:$I,'BLG1222'!$A:$A,'ALL 2022'!$2:$2,'BLG1222'!$D:$D,'ALL 2022'!$D:$D)</f>
        <v>0</v>
      </c>
      <c r="H553" s="12">
        <f>+SUMIFS('BLG1222'!$I:$I,'BLG1222'!$A:$A,'ALL 2022'!$2:$2,'BLG1222'!$D:$D,'ALL 2022'!$D:$D)</f>
        <v>0</v>
      </c>
      <c r="I553" s="12">
        <f>+SUMIFS('BLG1222'!$I:$I,'BLG1222'!$A:$A,'ALL 2022'!$2:$2,'BLG1222'!$D:$D,'ALL 2022'!$D:$D)</f>
        <v>0</v>
      </c>
      <c r="J553" s="12">
        <f>+SUMIFS('BLG1222'!$I:$I,'BLG1222'!$A:$A,'ALL 2022'!$2:$2,'BLG1222'!$D:$D,'ALL 2022'!$D:$D)</f>
        <v>0</v>
      </c>
      <c r="K553" s="12">
        <f>+SUMIFS('BLG1222'!$I:$I,'BLG1222'!$A:$A,'ALL 2022'!$2:$2,'BLG1222'!$D:$D,'ALL 2022'!$D:$D)</f>
        <v>0</v>
      </c>
      <c r="L553" s="12">
        <f>+SUMIFS('BLG1222'!$I:$I,'BLG1222'!$A:$A,'ALL 2022'!$2:$2,'BLG1222'!$D:$D,'ALL 2022'!$D:$D)</f>
        <v>0</v>
      </c>
      <c r="M553" s="12">
        <f>+SUMIFS('BLG1222'!$I:$I,'BLG1222'!$A:$A,'ALL 2022'!$2:$2,'BLG1222'!$D:$D,'ALL 2022'!$D:$D)</f>
        <v>0</v>
      </c>
      <c r="N553" s="12">
        <f>+SUMIFS('BLG1222'!$I:$I,'BLG1222'!$A:$A,'ALL 2022'!$2:$2,'BLG1222'!$D:$D,'ALL 2022'!$D:$D)</f>
        <v>0</v>
      </c>
      <c r="O553" s="12">
        <f>+SUMIFS('BLG1222'!$I:$I,'BLG1222'!$A:$A,'ALL 2022'!$2:$2,'BLG1222'!$D:$D,'ALL 2022'!$D:$D)</f>
        <v>0</v>
      </c>
      <c r="P553" s="12">
        <f>+SUMIFS('BLG1222'!$I:$I,'BLG1222'!$A:$A,'ALL 2022'!$2:$2,'BLG1222'!$D:$D,'ALL 2022'!$D:$D)</f>
        <v>0</v>
      </c>
      <c r="Q553" s="12">
        <f>+SUMIFS('BLG1222'!$I:$I,'BLG1222'!$A:$A,'ALL 2022'!$2:$2,'BLG1222'!$D:$D,'ALL 2022'!$D:$D)</f>
        <v>0</v>
      </c>
      <c r="R553" s="12">
        <f>+SUMIFS('BLG1222'!$I:$I,'BLG1222'!$A:$A,'ALL 2022'!$2:$2,'BLG1222'!$D:$D,'ALL 2022'!$D:$D)</f>
        <v>0</v>
      </c>
      <c r="S553" s="12">
        <f>+SUMIFS('BLG1222'!$I:$I,'BLG1222'!$A:$A,'ALL 2022'!$2:$2,'BLG1222'!$D:$D,'ALL 2022'!$D:$D)</f>
        <v>0</v>
      </c>
      <c r="T553" s="12">
        <f>+SUMIFS('BLG1222'!$I:$I,'BLG1222'!$A:$A,'ALL 2022'!$2:$2,'BLG1222'!$D:$D,'ALL 2022'!$D:$D)</f>
        <v>0</v>
      </c>
      <c r="U553" s="12">
        <f>+SUMIFS('BLG1222'!$I:$I,'BLG1222'!$A:$A,'ALL 2022'!$2:$2,'BLG1222'!$D:$D,'ALL 2022'!$D:$D)</f>
        <v>0</v>
      </c>
      <c r="V553" s="12">
        <f>+SUMIFS('BLG1222'!$I:$I,'BLG1222'!$A:$A,'ALL 2022'!$2:$2,'BLG1222'!$D:$D,'ALL 2022'!$D:$D)</f>
        <v>0</v>
      </c>
      <c r="W553" s="12">
        <f>+SUMIFS('BLG1222'!$I:$I,'BLG1222'!$A:$A,'ALL 2022'!$2:$2,'BLG1222'!$D:$D,'ALL 2022'!$D:$D)</f>
        <v>0</v>
      </c>
      <c r="X553" s="12">
        <f>+SUMIFS('BLG1222'!$I:$I,'BLG1222'!$A:$A,'ALL 2022'!$2:$2,'BLG1222'!$D:$D,'ALL 2022'!$D:$D)</f>
        <v>0</v>
      </c>
      <c r="Y553" s="12">
        <f>+SUMIFS('BLG1222'!$I:$I,'BLG1222'!$A:$A,'ALL 2022'!$2:$2,'BLG1222'!$D:$D,'ALL 2022'!$D:$D)</f>
        <v>0</v>
      </c>
      <c r="Z553" s="12">
        <f>+SUMIFS('BLG1222'!$I:$I,'BLG1222'!$A:$A,'ALL 2022'!$2:$2,'BLG1222'!$D:$D,'ALL 2022'!$D:$D)</f>
        <v>0</v>
      </c>
      <c r="AA553" s="12">
        <f>+SUMIFS('BLG1222'!$I:$I,'BLG1222'!$A:$A,'ALL 2022'!$2:$2,'BLG1222'!$D:$D,'ALL 2022'!$D:$D)</f>
        <v>0</v>
      </c>
      <c r="AB553" s="12">
        <f>+SUMIFS('BLG1222'!$I:$I,'BLG1222'!$A:$A,'ALL 2022'!$2:$2,'BLG1222'!$D:$D,'ALL 2022'!$D:$D)</f>
        <v>0</v>
      </c>
      <c r="AC553" s="12">
        <f>+SUMIFS('BLG1222'!$I:$I,'BLG1222'!$A:$A,'ALL 2022'!$2:$2,'BLG1222'!$D:$D,'ALL 2022'!$D:$D)</f>
        <v>0</v>
      </c>
      <c r="AD553" s="12">
        <f>+SUMIFS('BLG1222'!$I:$I,'BLG1222'!$A:$A,'ALL 2022'!$2:$2,'BLG1222'!$D:$D,'ALL 2022'!$D:$D)</f>
        <v>0</v>
      </c>
      <c r="AE553" s="12">
        <f>+SUMIFS('BLG1222'!$I:$I,'BLG1222'!$A:$A,'ALL 2022'!$2:$2,'BLG1222'!$D:$D,'ALL 2022'!$D:$D)</f>
        <v>0</v>
      </c>
      <c r="AF553" s="12">
        <f>+SUMIFS('BLG1222'!$I:$I,'BLG1222'!$A:$A,'ALL 2022'!$2:$2,'BLG1222'!$D:$D,'ALL 2022'!$D:$D)</f>
        <v>0</v>
      </c>
      <c r="AG553" s="12">
        <f>+SUMIFS('BLG1222'!$I:$I,'BLG1222'!$A:$A,'ALL 2022'!$2:$2,'BLG1222'!$D:$D,'ALL 2022'!$D:$D)</f>
        <v>0</v>
      </c>
      <c r="AH553" s="12">
        <f>+SUMIFS('BLG1222'!$I:$I,'BLG1222'!$A:$A,'ALL 2022'!$2:$2,'BLG1222'!$D:$D,'ALL 2022'!$D:$D)</f>
        <v>0</v>
      </c>
      <c r="AI553" s="12">
        <f>+SUMIFS('BLG1222'!$I:$I,'BLG1222'!$A:$A,'ALL 2022'!$2:$2,'BLG1222'!$D:$D,'ALL 2022'!$D:$D)</f>
        <v>0</v>
      </c>
      <c r="AJ553" s="12">
        <f>+SUMIFS('BLG1222'!$I:$I,'BLG1222'!$A:$A,'ALL 2022'!$2:$2,'BLG1222'!$D:$D,'ALL 2022'!$D:$D)</f>
        <v>0</v>
      </c>
      <c r="AK553" s="12">
        <f>+SUMIFS('BLG1222'!$I:$I,'BLG1222'!$A:$A,'ALL 2022'!$2:$2,'BLG1222'!$D:$D,'ALL 2022'!$D:$D)</f>
        <v>0</v>
      </c>
      <c r="AL553" s="12">
        <f>+SUMIFS('BLG1222'!$I:$I,'BLG1222'!$A:$A,'ALL 2022'!$2:$2,'BLG1222'!$D:$D,'ALL 2022'!$D:$D)</f>
        <v>0</v>
      </c>
      <c r="AM553" s="12">
        <f>+SUMIFS('BLG1222'!$I:$I,'BLG1222'!$A:$A,'ALL 2022'!$2:$2,'BLG1222'!$D:$D,'ALL 2022'!$D:$D)</f>
        <v>0</v>
      </c>
      <c r="AN553" s="12">
        <f>+SUMIFS('BLG1222'!$I:$I,'BLG1222'!$A:$A,'ALL 2022'!$2:$2,'BLG1222'!$D:$D,'ALL 2022'!$D:$D)</f>
        <v>0</v>
      </c>
      <c r="AO553" s="12">
        <f>+SUMIFS('BLG1222'!$I:$I,'BLG1222'!$A:$A,'ALL 2022'!$2:$2,'BLG1222'!$D:$D,'ALL 2022'!$D:$D)</f>
        <v>0</v>
      </c>
      <c r="AP553" s="12">
        <f>+SUMIFS('BLG1222'!$I:$I,'BLG1222'!$A:$A,'ALL 2022'!$2:$2,'BLG1222'!$D:$D,'ALL 2022'!$D:$D)</f>
        <v>0</v>
      </c>
      <c r="AQ553" s="164">
        <f t="shared" si="55"/>
        <v>0</v>
      </c>
      <c r="AR553" s="165">
        <f t="shared" si="56"/>
        <v>0</v>
      </c>
    </row>
    <row r="554" spans="1:44" hidden="1" x14ac:dyDescent="0.25">
      <c r="A554" s="11" t="str">
        <f t="shared" si="52"/>
        <v>6</v>
      </c>
      <c r="B554" s="11" t="str">
        <f t="shared" si="53"/>
        <v>62</v>
      </c>
      <c r="C554" s="11" t="str">
        <f t="shared" si="54"/>
        <v>621</v>
      </c>
      <c r="D554" s="23">
        <v>62100000</v>
      </c>
      <c r="E554" s="196" t="s">
        <v>3273</v>
      </c>
      <c r="F554" s="24" t="s">
        <v>422</v>
      </c>
      <c r="G554" s="12">
        <f>+SUMIFS('BLG1222'!$I:$I,'BLG1222'!$A:$A,'ALL 2022'!$2:$2,'BLG1222'!$D:$D,'ALL 2022'!$D:$D)</f>
        <v>1703272056.1500001</v>
      </c>
      <c r="H554" s="12">
        <f>+SUMIFS('BLG1222'!$I:$I,'BLG1222'!$A:$A,'ALL 2022'!$2:$2,'BLG1222'!$D:$D,'ALL 2022'!$D:$D)</f>
        <v>0</v>
      </c>
      <c r="I554" s="12">
        <f>+SUMIFS('BLG1222'!$I:$I,'BLG1222'!$A:$A,'ALL 2022'!$2:$2,'BLG1222'!$D:$D,'ALL 2022'!$D:$D)</f>
        <v>838812441.01999998</v>
      </c>
      <c r="J554" s="12">
        <f>+SUMIFS('BLG1222'!$I:$I,'BLG1222'!$A:$A,'ALL 2022'!$2:$2,'BLG1222'!$D:$D,'ALL 2022'!$D:$D)</f>
        <v>2267936442.23</v>
      </c>
      <c r="K554" s="12">
        <f>+SUMIFS('BLG1222'!$I:$I,'BLG1222'!$A:$A,'ALL 2022'!$2:$2,'BLG1222'!$D:$D,'ALL 2022'!$D:$D)</f>
        <v>542746247.58000004</v>
      </c>
      <c r="L554" s="12">
        <f>+SUMIFS('BLG1222'!$I:$I,'BLG1222'!$A:$A,'ALL 2022'!$2:$2,'BLG1222'!$D:$D,'ALL 2022'!$D:$D)</f>
        <v>299987888.23000002</v>
      </c>
      <c r="M554" s="12">
        <f>+SUMIFS('BLG1222'!$I:$I,'BLG1222'!$A:$A,'ALL 2022'!$2:$2,'BLG1222'!$D:$D,'ALL 2022'!$D:$D)</f>
        <v>99223432.859999999</v>
      </c>
      <c r="N554" s="12">
        <f>+SUMIFS('BLG1222'!$I:$I,'BLG1222'!$A:$A,'ALL 2022'!$2:$2,'BLG1222'!$D:$D,'ALL 2022'!$D:$D)</f>
        <v>22075400</v>
      </c>
      <c r="O554" s="12">
        <f>+SUMIFS('BLG1222'!$I:$I,'BLG1222'!$A:$A,'ALL 2022'!$2:$2,'BLG1222'!$D:$D,'ALL 2022'!$D:$D)</f>
        <v>0</v>
      </c>
      <c r="P554" s="12">
        <f>+SUMIFS('BLG1222'!$I:$I,'BLG1222'!$A:$A,'ALL 2022'!$2:$2,'BLG1222'!$D:$D,'ALL 2022'!$D:$D)</f>
        <v>98390006.489999995</v>
      </c>
      <c r="Q554" s="12">
        <f>+SUMIFS('BLG1222'!$I:$I,'BLG1222'!$A:$A,'ALL 2022'!$2:$2,'BLG1222'!$D:$D,'ALL 2022'!$D:$D)</f>
        <v>1721585.77</v>
      </c>
      <c r="R554" s="12">
        <f>+SUMIFS('BLG1222'!$I:$I,'BLG1222'!$A:$A,'ALL 2022'!$2:$2,'BLG1222'!$D:$D,'ALL 2022'!$D:$D)</f>
        <v>0</v>
      </c>
      <c r="S554" s="12">
        <f>+SUMIFS('BLG1222'!$I:$I,'BLG1222'!$A:$A,'ALL 2022'!$2:$2,'BLG1222'!$D:$D,'ALL 2022'!$D:$D)</f>
        <v>0</v>
      </c>
      <c r="T554" s="12">
        <f>+SUMIFS('BLG1222'!$I:$I,'BLG1222'!$A:$A,'ALL 2022'!$2:$2,'BLG1222'!$D:$D,'ALL 2022'!$D:$D)</f>
        <v>2332417642.29</v>
      </c>
      <c r="U554" s="12">
        <f>+SUMIFS('BLG1222'!$I:$I,'BLG1222'!$A:$A,'ALL 2022'!$2:$2,'BLG1222'!$D:$D,'ALL 2022'!$D:$D)</f>
        <v>331097709.80000001</v>
      </c>
      <c r="V554" s="12">
        <f>+SUMIFS('BLG1222'!$I:$I,'BLG1222'!$A:$A,'ALL 2022'!$2:$2,'BLG1222'!$D:$D,'ALL 2022'!$D:$D)</f>
        <v>104452374.87</v>
      </c>
      <c r="W554" s="12">
        <f>+SUMIFS('BLG1222'!$I:$I,'BLG1222'!$A:$A,'ALL 2022'!$2:$2,'BLG1222'!$D:$D,'ALL 2022'!$D:$D)</f>
        <v>273902104.93000001</v>
      </c>
      <c r="X554" s="12">
        <f>+SUMIFS('BLG1222'!$I:$I,'BLG1222'!$A:$A,'ALL 2022'!$2:$2,'BLG1222'!$D:$D,'ALL 2022'!$D:$D)</f>
        <v>20234129.960000001</v>
      </c>
      <c r="Y554" s="12">
        <f>+SUMIFS('BLG1222'!$I:$I,'BLG1222'!$A:$A,'ALL 2022'!$2:$2,'BLG1222'!$D:$D,'ALL 2022'!$D:$D)</f>
        <v>0</v>
      </c>
      <c r="Z554" s="12">
        <f>+SUMIFS('BLG1222'!$I:$I,'BLG1222'!$A:$A,'ALL 2022'!$2:$2,'BLG1222'!$D:$D,'ALL 2022'!$D:$D)</f>
        <v>0</v>
      </c>
      <c r="AA554" s="12">
        <f>+SUMIFS('BLG1222'!$I:$I,'BLG1222'!$A:$A,'ALL 2022'!$2:$2,'BLG1222'!$D:$D,'ALL 2022'!$D:$D)</f>
        <v>0</v>
      </c>
      <c r="AB554" s="12">
        <f>+SUMIFS('BLG1222'!$I:$I,'BLG1222'!$A:$A,'ALL 2022'!$2:$2,'BLG1222'!$D:$D,'ALL 2022'!$D:$D)</f>
        <v>167237099.97</v>
      </c>
      <c r="AC554" s="12">
        <f>+SUMIFS('BLG1222'!$I:$I,'BLG1222'!$A:$A,'ALL 2022'!$2:$2,'BLG1222'!$D:$D,'ALL 2022'!$D:$D)</f>
        <v>40000</v>
      </c>
      <c r="AD554" s="12">
        <f>+SUMIFS('BLG1222'!$I:$I,'BLG1222'!$A:$A,'ALL 2022'!$2:$2,'BLG1222'!$D:$D,'ALL 2022'!$D:$D)</f>
        <v>0</v>
      </c>
      <c r="AE554" s="12">
        <f>+SUMIFS('BLG1222'!$I:$I,'BLG1222'!$A:$A,'ALL 2022'!$2:$2,'BLG1222'!$D:$D,'ALL 2022'!$D:$D)</f>
        <v>1200000</v>
      </c>
      <c r="AF554" s="12">
        <f>+SUMIFS('BLG1222'!$I:$I,'BLG1222'!$A:$A,'ALL 2022'!$2:$2,'BLG1222'!$D:$D,'ALL 2022'!$D:$D)</f>
        <v>408172447.75999999</v>
      </c>
      <c r="AG554" s="12">
        <f>+SUMIFS('BLG1222'!$I:$I,'BLG1222'!$A:$A,'ALL 2022'!$2:$2,'BLG1222'!$D:$D,'ALL 2022'!$D:$D)</f>
        <v>230874013.12</v>
      </c>
      <c r="AH554" s="12">
        <f>+SUMIFS('BLG1222'!$I:$I,'BLG1222'!$A:$A,'ALL 2022'!$2:$2,'BLG1222'!$D:$D,'ALL 2022'!$D:$D)</f>
        <v>103350025.03</v>
      </c>
      <c r="AI554" s="12">
        <f>+SUMIFS('BLG1222'!$I:$I,'BLG1222'!$A:$A,'ALL 2022'!$2:$2,'BLG1222'!$D:$D,'ALL 2022'!$D:$D)</f>
        <v>1548771.55</v>
      </c>
      <c r="AJ554" s="12">
        <f>+SUMIFS('BLG1222'!$I:$I,'BLG1222'!$A:$A,'ALL 2022'!$2:$2,'BLG1222'!$D:$D,'ALL 2022'!$D:$D)</f>
        <v>13372473.6</v>
      </c>
      <c r="AK554" s="12">
        <f>+SUMIFS('BLG1222'!$I:$I,'BLG1222'!$A:$A,'ALL 2022'!$2:$2,'BLG1222'!$D:$D,'ALL 2022'!$D:$D)</f>
        <v>14604741.51</v>
      </c>
      <c r="AL554" s="12">
        <f>+SUMIFS('BLG1222'!$I:$I,'BLG1222'!$A:$A,'ALL 2022'!$2:$2,'BLG1222'!$D:$D,'ALL 2022'!$D:$D)</f>
        <v>0</v>
      </c>
      <c r="AM554" s="12">
        <f>+SUMIFS('BLG1222'!$I:$I,'BLG1222'!$A:$A,'ALL 2022'!$2:$2,'BLG1222'!$D:$D,'ALL 2022'!$D:$D)</f>
        <v>0</v>
      </c>
      <c r="AN554" s="12">
        <f>+SUMIFS('BLG1222'!$I:$I,'BLG1222'!$A:$A,'ALL 2022'!$2:$2,'BLG1222'!$D:$D,'ALL 2022'!$D:$D)</f>
        <v>0</v>
      </c>
      <c r="AO554" s="12">
        <f>+SUMIFS('BLG1222'!$I:$I,'BLG1222'!$A:$A,'ALL 2022'!$2:$2,'BLG1222'!$D:$D,'ALL 2022'!$D:$D)</f>
        <v>174533683.50999999</v>
      </c>
      <c r="AP554" s="12">
        <f>+SUMIFS('BLG1222'!$I:$I,'BLG1222'!$A:$A,'ALL 2022'!$2:$2,'BLG1222'!$D:$D,'ALL 2022'!$D:$D)</f>
        <v>0</v>
      </c>
      <c r="AQ554" s="164">
        <f t="shared" si="55"/>
        <v>10051202718.23</v>
      </c>
      <c r="AR554" s="165">
        <f t="shared" si="56"/>
        <v>2125641.6276088865</v>
      </c>
    </row>
    <row r="555" spans="1:44" hidden="1" x14ac:dyDescent="0.25">
      <c r="A555" s="11" t="str">
        <f t="shared" si="52"/>
        <v>6</v>
      </c>
      <c r="B555" s="11" t="str">
        <f t="shared" si="53"/>
        <v>62</v>
      </c>
      <c r="C555" s="11" t="str">
        <f t="shared" si="54"/>
        <v>621</v>
      </c>
      <c r="D555" s="23">
        <v>62101000</v>
      </c>
      <c r="E555" s="196" t="s">
        <v>3273</v>
      </c>
      <c r="F555" s="24" t="s">
        <v>421</v>
      </c>
      <c r="G555" s="12">
        <f>+SUMIFS('BLG1222'!$I:$I,'BLG1222'!$A:$A,'ALL 2022'!$2:$2,'BLG1222'!$D:$D,'ALL 2022'!$D:$D)</f>
        <v>3375000</v>
      </c>
      <c r="H555" s="12">
        <f>+SUMIFS('BLG1222'!$I:$I,'BLG1222'!$A:$A,'ALL 2022'!$2:$2,'BLG1222'!$D:$D,'ALL 2022'!$D:$D)</f>
        <v>84331098.079999998</v>
      </c>
      <c r="I555" s="12">
        <f>+SUMIFS('BLG1222'!$I:$I,'BLG1222'!$A:$A,'ALL 2022'!$2:$2,'BLG1222'!$D:$D,'ALL 2022'!$D:$D)</f>
        <v>10686248</v>
      </c>
      <c r="J555" s="12">
        <f>+SUMIFS('BLG1222'!$I:$I,'BLG1222'!$A:$A,'ALL 2022'!$2:$2,'BLG1222'!$D:$D,'ALL 2022'!$D:$D)</f>
        <v>11250000</v>
      </c>
      <c r="K555" s="12">
        <f>+SUMIFS('BLG1222'!$I:$I,'BLG1222'!$A:$A,'ALL 2022'!$2:$2,'BLG1222'!$D:$D,'ALL 2022'!$D:$D)</f>
        <v>5062500</v>
      </c>
      <c r="L555" s="12">
        <f>+SUMIFS('BLG1222'!$I:$I,'BLG1222'!$A:$A,'ALL 2022'!$2:$2,'BLG1222'!$D:$D,'ALL 2022'!$D:$D)</f>
        <v>518500</v>
      </c>
      <c r="M555" s="12">
        <f>+SUMIFS('BLG1222'!$I:$I,'BLG1222'!$A:$A,'ALL 2022'!$2:$2,'BLG1222'!$D:$D,'ALL 2022'!$D:$D)</f>
        <v>0</v>
      </c>
      <c r="N555" s="12">
        <f>+SUMIFS('BLG1222'!$I:$I,'BLG1222'!$A:$A,'ALL 2022'!$2:$2,'BLG1222'!$D:$D,'ALL 2022'!$D:$D)</f>
        <v>0</v>
      </c>
      <c r="O555" s="12">
        <f>+SUMIFS('BLG1222'!$I:$I,'BLG1222'!$A:$A,'ALL 2022'!$2:$2,'BLG1222'!$D:$D,'ALL 2022'!$D:$D)</f>
        <v>942323083.75</v>
      </c>
      <c r="P555" s="12">
        <f>+SUMIFS('BLG1222'!$I:$I,'BLG1222'!$A:$A,'ALL 2022'!$2:$2,'BLG1222'!$D:$D,'ALL 2022'!$D:$D)</f>
        <v>1276912.74</v>
      </c>
      <c r="Q555" s="12">
        <f>+SUMIFS('BLG1222'!$I:$I,'BLG1222'!$A:$A,'ALL 2022'!$2:$2,'BLG1222'!$D:$D,'ALL 2022'!$D:$D)</f>
        <v>0</v>
      </c>
      <c r="R555" s="12">
        <f>+SUMIFS('BLG1222'!$I:$I,'BLG1222'!$A:$A,'ALL 2022'!$2:$2,'BLG1222'!$D:$D,'ALL 2022'!$D:$D)</f>
        <v>205485784.90000001</v>
      </c>
      <c r="S555" s="12">
        <f>+SUMIFS('BLG1222'!$I:$I,'BLG1222'!$A:$A,'ALL 2022'!$2:$2,'BLG1222'!$D:$D,'ALL 2022'!$D:$D)</f>
        <v>628449784.91999996</v>
      </c>
      <c r="T555" s="12">
        <f>+SUMIFS('BLG1222'!$I:$I,'BLG1222'!$A:$A,'ALL 2022'!$2:$2,'BLG1222'!$D:$D,'ALL 2022'!$D:$D)</f>
        <v>0</v>
      </c>
      <c r="U555" s="12">
        <f>+SUMIFS('BLG1222'!$I:$I,'BLG1222'!$A:$A,'ALL 2022'!$2:$2,'BLG1222'!$D:$D,'ALL 2022'!$D:$D)</f>
        <v>0</v>
      </c>
      <c r="V555" s="12">
        <f>+SUMIFS('BLG1222'!$I:$I,'BLG1222'!$A:$A,'ALL 2022'!$2:$2,'BLG1222'!$D:$D,'ALL 2022'!$D:$D)</f>
        <v>0</v>
      </c>
      <c r="W555" s="12">
        <f>+SUMIFS('BLG1222'!$I:$I,'BLG1222'!$A:$A,'ALL 2022'!$2:$2,'BLG1222'!$D:$D,'ALL 2022'!$D:$D)</f>
        <v>0</v>
      </c>
      <c r="X555" s="12">
        <f>+SUMIFS('BLG1222'!$I:$I,'BLG1222'!$A:$A,'ALL 2022'!$2:$2,'BLG1222'!$D:$D,'ALL 2022'!$D:$D)</f>
        <v>0</v>
      </c>
      <c r="Y555" s="12">
        <f>+SUMIFS('BLG1222'!$I:$I,'BLG1222'!$A:$A,'ALL 2022'!$2:$2,'BLG1222'!$D:$D,'ALL 2022'!$D:$D)</f>
        <v>0</v>
      </c>
      <c r="Z555" s="12">
        <f>+SUMIFS('BLG1222'!$I:$I,'BLG1222'!$A:$A,'ALL 2022'!$2:$2,'BLG1222'!$D:$D,'ALL 2022'!$D:$D)</f>
        <v>0</v>
      </c>
      <c r="AA555" s="12">
        <f>+SUMIFS('BLG1222'!$I:$I,'BLG1222'!$A:$A,'ALL 2022'!$2:$2,'BLG1222'!$D:$D,'ALL 2022'!$D:$D)</f>
        <v>0</v>
      </c>
      <c r="AB555" s="12">
        <f>+SUMIFS('BLG1222'!$I:$I,'BLG1222'!$A:$A,'ALL 2022'!$2:$2,'BLG1222'!$D:$D,'ALL 2022'!$D:$D)</f>
        <v>0</v>
      </c>
      <c r="AC555" s="12">
        <f>+SUMIFS('BLG1222'!$I:$I,'BLG1222'!$A:$A,'ALL 2022'!$2:$2,'BLG1222'!$D:$D,'ALL 2022'!$D:$D)</f>
        <v>34286800</v>
      </c>
      <c r="AD555" s="12">
        <f>+SUMIFS('BLG1222'!$I:$I,'BLG1222'!$A:$A,'ALL 2022'!$2:$2,'BLG1222'!$D:$D,'ALL 2022'!$D:$D)</f>
        <v>0</v>
      </c>
      <c r="AE555" s="12">
        <f>+SUMIFS('BLG1222'!$I:$I,'BLG1222'!$A:$A,'ALL 2022'!$2:$2,'BLG1222'!$D:$D,'ALL 2022'!$D:$D)</f>
        <v>0</v>
      </c>
      <c r="AF555" s="12">
        <f>+SUMIFS('BLG1222'!$I:$I,'BLG1222'!$A:$A,'ALL 2022'!$2:$2,'BLG1222'!$D:$D,'ALL 2022'!$D:$D)</f>
        <v>0</v>
      </c>
      <c r="AG555" s="12">
        <f>+SUMIFS('BLG1222'!$I:$I,'BLG1222'!$A:$A,'ALL 2022'!$2:$2,'BLG1222'!$D:$D,'ALL 2022'!$D:$D)</f>
        <v>4176000</v>
      </c>
      <c r="AH555" s="12">
        <f>+SUMIFS('BLG1222'!$I:$I,'BLG1222'!$A:$A,'ALL 2022'!$2:$2,'BLG1222'!$D:$D,'ALL 2022'!$D:$D)</f>
        <v>62000</v>
      </c>
      <c r="AI555" s="12">
        <f>+SUMIFS('BLG1222'!$I:$I,'BLG1222'!$A:$A,'ALL 2022'!$2:$2,'BLG1222'!$D:$D,'ALL 2022'!$D:$D)</f>
        <v>0</v>
      </c>
      <c r="AJ555" s="12">
        <f>+SUMIFS('BLG1222'!$I:$I,'BLG1222'!$A:$A,'ALL 2022'!$2:$2,'BLG1222'!$D:$D,'ALL 2022'!$D:$D)</f>
        <v>0</v>
      </c>
      <c r="AK555" s="12">
        <f>+SUMIFS('BLG1222'!$I:$I,'BLG1222'!$A:$A,'ALL 2022'!$2:$2,'BLG1222'!$D:$D,'ALL 2022'!$D:$D)</f>
        <v>0</v>
      </c>
      <c r="AL555" s="12">
        <f>+SUMIFS('BLG1222'!$I:$I,'BLG1222'!$A:$A,'ALL 2022'!$2:$2,'BLG1222'!$D:$D,'ALL 2022'!$D:$D)</f>
        <v>0</v>
      </c>
      <c r="AM555" s="12">
        <f>+SUMIFS('BLG1222'!$I:$I,'BLG1222'!$A:$A,'ALL 2022'!$2:$2,'BLG1222'!$D:$D,'ALL 2022'!$D:$D)</f>
        <v>47348014</v>
      </c>
      <c r="AN555" s="12">
        <f>+SUMIFS('BLG1222'!$I:$I,'BLG1222'!$A:$A,'ALL 2022'!$2:$2,'BLG1222'!$D:$D,'ALL 2022'!$D:$D)</f>
        <v>0</v>
      </c>
      <c r="AO555" s="12">
        <f>+SUMIFS('BLG1222'!$I:$I,'BLG1222'!$A:$A,'ALL 2022'!$2:$2,'BLG1222'!$D:$D,'ALL 2022'!$D:$D)</f>
        <v>0</v>
      </c>
      <c r="AP555" s="12">
        <f>+SUMIFS('BLG1222'!$I:$I,'BLG1222'!$A:$A,'ALL 2022'!$2:$2,'BLG1222'!$D:$D,'ALL 2022'!$D:$D)</f>
        <v>0</v>
      </c>
      <c r="AQ555" s="164">
        <f t="shared" si="55"/>
        <v>1978631726.3899999</v>
      </c>
      <c r="AR555" s="165">
        <f t="shared" si="56"/>
        <v>418443.65109600191</v>
      </c>
    </row>
    <row r="556" spans="1:44" hidden="1" x14ac:dyDescent="0.25">
      <c r="A556" s="11" t="str">
        <f t="shared" si="52"/>
        <v>6</v>
      </c>
      <c r="B556" s="11" t="str">
        <f t="shared" si="53"/>
        <v>62</v>
      </c>
      <c r="C556" s="11" t="str">
        <f t="shared" si="54"/>
        <v>621</v>
      </c>
      <c r="D556" s="23">
        <v>62102000</v>
      </c>
      <c r="E556" s="196" t="s">
        <v>3273</v>
      </c>
      <c r="F556" s="24" t="s">
        <v>498</v>
      </c>
      <c r="G556" s="12">
        <f>+SUMIFS('BLG1222'!$I:$I,'BLG1222'!$A:$A,'ALL 2022'!$2:$2,'BLG1222'!$D:$D,'ALL 2022'!$D:$D)</f>
        <v>334705932</v>
      </c>
      <c r="H556" s="12">
        <f>+SUMIFS('BLG1222'!$I:$I,'BLG1222'!$A:$A,'ALL 2022'!$2:$2,'BLG1222'!$D:$D,'ALL 2022'!$D:$D)</f>
        <v>179144531.03999999</v>
      </c>
      <c r="I556" s="12">
        <f>+SUMIFS('BLG1222'!$I:$I,'BLG1222'!$A:$A,'ALL 2022'!$2:$2,'BLG1222'!$D:$D,'ALL 2022'!$D:$D)</f>
        <v>13500000</v>
      </c>
      <c r="J556" s="12">
        <f>+SUMIFS('BLG1222'!$I:$I,'BLG1222'!$A:$A,'ALL 2022'!$2:$2,'BLG1222'!$D:$D,'ALL 2022'!$D:$D)</f>
        <v>9478825</v>
      </c>
      <c r="K556" s="12">
        <f>+SUMIFS('BLG1222'!$I:$I,'BLG1222'!$A:$A,'ALL 2022'!$2:$2,'BLG1222'!$D:$D,'ALL 2022'!$D:$D)</f>
        <v>92046817.530000001</v>
      </c>
      <c r="L556" s="12">
        <f>+SUMIFS('BLG1222'!$I:$I,'BLG1222'!$A:$A,'ALL 2022'!$2:$2,'BLG1222'!$D:$D,'ALL 2022'!$D:$D)</f>
        <v>5650745</v>
      </c>
      <c r="M556" s="12">
        <f>+SUMIFS('BLG1222'!$I:$I,'BLG1222'!$A:$A,'ALL 2022'!$2:$2,'BLG1222'!$D:$D,'ALL 2022'!$D:$D)</f>
        <v>44090889.960000001</v>
      </c>
      <c r="N556" s="12">
        <f>+SUMIFS('BLG1222'!$I:$I,'BLG1222'!$A:$A,'ALL 2022'!$2:$2,'BLG1222'!$D:$D,'ALL 2022'!$D:$D)</f>
        <v>0</v>
      </c>
      <c r="O556" s="12">
        <f>+SUMIFS('BLG1222'!$I:$I,'BLG1222'!$A:$A,'ALL 2022'!$2:$2,'BLG1222'!$D:$D,'ALL 2022'!$D:$D)</f>
        <v>161645800</v>
      </c>
      <c r="P556" s="12">
        <f>+SUMIFS('BLG1222'!$I:$I,'BLG1222'!$A:$A,'ALL 2022'!$2:$2,'BLG1222'!$D:$D,'ALL 2022'!$D:$D)</f>
        <v>0</v>
      </c>
      <c r="Q556" s="12">
        <f>+SUMIFS('BLG1222'!$I:$I,'BLG1222'!$A:$A,'ALL 2022'!$2:$2,'BLG1222'!$D:$D,'ALL 2022'!$D:$D)</f>
        <v>7566450.8700000001</v>
      </c>
      <c r="R556" s="12">
        <f>+SUMIFS('BLG1222'!$I:$I,'BLG1222'!$A:$A,'ALL 2022'!$2:$2,'BLG1222'!$D:$D,'ALL 2022'!$D:$D)</f>
        <v>45168000</v>
      </c>
      <c r="S556" s="12">
        <f>+SUMIFS('BLG1222'!$I:$I,'BLG1222'!$A:$A,'ALL 2022'!$2:$2,'BLG1222'!$D:$D,'ALL 2022'!$D:$D)</f>
        <v>78157504.290000007</v>
      </c>
      <c r="T556" s="12">
        <f>+SUMIFS('BLG1222'!$I:$I,'BLG1222'!$A:$A,'ALL 2022'!$2:$2,'BLG1222'!$D:$D,'ALL 2022'!$D:$D)</f>
        <v>75495277.5</v>
      </c>
      <c r="U556" s="12">
        <f>+SUMIFS('BLG1222'!$I:$I,'BLG1222'!$A:$A,'ALL 2022'!$2:$2,'BLG1222'!$D:$D,'ALL 2022'!$D:$D)</f>
        <v>1790346.1</v>
      </c>
      <c r="V556" s="12">
        <f>+SUMIFS('BLG1222'!$I:$I,'BLG1222'!$A:$A,'ALL 2022'!$2:$2,'BLG1222'!$D:$D,'ALL 2022'!$D:$D)</f>
        <v>17615315</v>
      </c>
      <c r="W556" s="12">
        <f>+SUMIFS('BLG1222'!$I:$I,'BLG1222'!$A:$A,'ALL 2022'!$2:$2,'BLG1222'!$D:$D,'ALL 2022'!$D:$D)</f>
        <v>350000</v>
      </c>
      <c r="X556" s="12">
        <f>+SUMIFS('BLG1222'!$I:$I,'BLG1222'!$A:$A,'ALL 2022'!$2:$2,'BLG1222'!$D:$D,'ALL 2022'!$D:$D)</f>
        <v>39455400</v>
      </c>
      <c r="Y556" s="12">
        <f>+SUMIFS('BLG1222'!$I:$I,'BLG1222'!$A:$A,'ALL 2022'!$2:$2,'BLG1222'!$D:$D,'ALL 2022'!$D:$D)</f>
        <v>0</v>
      </c>
      <c r="Z556" s="12">
        <f>+SUMIFS('BLG1222'!$I:$I,'BLG1222'!$A:$A,'ALL 2022'!$2:$2,'BLG1222'!$D:$D,'ALL 2022'!$D:$D)</f>
        <v>0</v>
      </c>
      <c r="AA556" s="12">
        <f>+SUMIFS('BLG1222'!$I:$I,'BLG1222'!$A:$A,'ALL 2022'!$2:$2,'BLG1222'!$D:$D,'ALL 2022'!$D:$D)</f>
        <v>0</v>
      </c>
      <c r="AB556" s="12">
        <f>+SUMIFS('BLG1222'!$I:$I,'BLG1222'!$A:$A,'ALL 2022'!$2:$2,'BLG1222'!$D:$D,'ALL 2022'!$D:$D)</f>
        <v>65102640</v>
      </c>
      <c r="AC556" s="12">
        <f>+SUMIFS('BLG1222'!$I:$I,'BLG1222'!$A:$A,'ALL 2022'!$2:$2,'BLG1222'!$D:$D,'ALL 2022'!$D:$D)</f>
        <v>13255735.09</v>
      </c>
      <c r="AD556" s="12">
        <f>+SUMIFS('BLG1222'!$I:$I,'BLG1222'!$A:$A,'ALL 2022'!$2:$2,'BLG1222'!$D:$D,'ALL 2022'!$D:$D)</f>
        <v>0</v>
      </c>
      <c r="AE556" s="12">
        <f>+SUMIFS('BLG1222'!$I:$I,'BLG1222'!$A:$A,'ALL 2022'!$2:$2,'BLG1222'!$D:$D,'ALL 2022'!$D:$D)</f>
        <v>7920000</v>
      </c>
      <c r="AF556" s="12">
        <f>+SUMIFS('BLG1222'!$I:$I,'BLG1222'!$A:$A,'ALL 2022'!$2:$2,'BLG1222'!$D:$D,'ALL 2022'!$D:$D)</f>
        <v>36360000</v>
      </c>
      <c r="AG556" s="12">
        <f>+SUMIFS('BLG1222'!$I:$I,'BLG1222'!$A:$A,'ALL 2022'!$2:$2,'BLG1222'!$D:$D,'ALL 2022'!$D:$D)</f>
        <v>0</v>
      </c>
      <c r="AH556" s="12">
        <f>+SUMIFS('BLG1222'!$I:$I,'BLG1222'!$A:$A,'ALL 2022'!$2:$2,'BLG1222'!$D:$D,'ALL 2022'!$D:$D)</f>
        <v>0</v>
      </c>
      <c r="AI556" s="12">
        <f>+SUMIFS('BLG1222'!$I:$I,'BLG1222'!$A:$A,'ALL 2022'!$2:$2,'BLG1222'!$D:$D,'ALL 2022'!$D:$D)</f>
        <v>0</v>
      </c>
      <c r="AJ556" s="12">
        <f>+SUMIFS('BLG1222'!$I:$I,'BLG1222'!$A:$A,'ALL 2022'!$2:$2,'BLG1222'!$D:$D,'ALL 2022'!$D:$D)</f>
        <v>0</v>
      </c>
      <c r="AK556" s="12">
        <f>+SUMIFS('BLG1222'!$I:$I,'BLG1222'!$A:$A,'ALL 2022'!$2:$2,'BLG1222'!$D:$D,'ALL 2022'!$D:$D)</f>
        <v>4445683.2</v>
      </c>
      <c r="AL556" s="12">
        <f>+SUMIFS('BLG1222'!$I:$I,'BLG1222'!$A:$A,'ALL 2022'!$2:$2,'BLG1222'!$D:$D,'ALL 2022'!$D:$D)</f>
        <v>2672456</v>
      </c>
      <c r="AM556" s="12">
        <f>+SUMIFS('BLG1222'!$I:$I,'BLG1222'!$A:$A,'ALL 2022'!$2:$2,'BLG1222'!$D:$D,'ALL 2022'!$D:$D)</f>
        <v>37660248</v>
      </c>
      <c r="AN556" s="12">
        <f>+SUMIFS('BLG1222'!$I:$I,'BLG1222'!$A:$A,'ALL 2022'!$2:$2,'BLG1222'!$D:$D,'ALL 2022'!$D:$D)</f>
        <v>0</v>
      </c>
      <c r="AO556" s="12">
        <f>+SUMIFS('BLG1222'!$I:$I,'BLG1222'!$A:$A,'ALL 2022'!$2:$2,'BLG1222'!$D:$D,'ALL 2022'!$D:$D)</f>
        <v>13090634.5</v>
      </c>
      <c r="AP556" s="12">
        <f>+SUMIFS('BLG1222'!$I:$I,'BLG1222'!$A:$A,'ALL 2022'!$2:$2,'BLG1222'!$D:$D,'ALL 2022'!$D:$D)</f>
        <v>0</v>
      </c>
      <c r="AQ556" s="164">
        <f t="shared" si="55"/>
        <v>1286369231.0799999</v>
      </c>
      <c r="AR556" s="165">
        <f t="shared" si="56"/>
        <v>272043.06416977715</v>
      </c>
    </row>
    <row r="557" spans="1:44" hidden="1" x14ac:dyDescent="0.25">
      <c r="A557" s="11" t="str">
        <f t="shared" si="52"/>
        <v>6</v>
      </c>
      <c r="B557" s="11" t="str">
        <f t="shared" si="53"/>
        <v>62</v>
      </c>
      <c r="C557" s="11" t="str">
        <f t="shared" si="54"/>
        <v>621</v>
      </c>
      <c r="D557" s="23">
        <v>62103000</v>
      </c>
      <c r="E557" s="196" t="s">
        <v>3273</v>
      </c>
      <c r="F557" s="24" t="s">
        <v>499</v>
      </c>
      <c r="G557" s="12">
        <f>+SUMIFS('BLG1222'!$I:$I,'BLG1222'!$A:$A,'ALL 2022'!$2:$2,'BLG1222'!$D:$D,'ALL 2022'!$D:$D)</f>
        <v>52087646</v>
      </c>
      <c r="H557" s="12">
        <f>+SUMIFS('BLG1222'!$I:$I,'BLG1222'!$A:$A,'ALL 2022'!$2:$2,'BLG1222'!$D:$D,'ALL 2022'!$D:$D)</f>
        <v>4723314.28</v>
      </c>
      <c r="I557" s="12">
        <f>+SUMIFS('BLG1222'!$I:$I,'BLG1222'!$A:$A,'ALL 2022'!$2:$2,'BLG1222'!$D:$D,'ALL 2022'!$D:$D)</f>
        <v>0</v>
      </c>
      <c r="J557" s="12">
        <f>+SUMIFS('BLG1222'!$I:$I,'BLG1222'!$A:$A,'ALL 2022'!$2:$2,'BLG1222'!$D:$D,'ALL 2022'!$D:$D)</f>
        <v>126207284.44</v>
      </c>
      <c r="K557" s="12">
        <f>+SUMIFS('BLG1222'!$I:$I,'BLG1222'!$A:$A,'ALL 2022'!$2:$2,'BLG1222'!$D:$D,'ALL 2022'!$D:$D)</f>
        <v>311663850</v>
      </c>
      <c r="L557" s="12">
        <f>+SUMIFS('BLG1222'!$I:$I,'BLG1222'!$A:$A,'ALL 2022'!$2:$2,'BLG1222'!$D:$D,'ALL 2022'!$D:$D)</f>
        <v>57416698</v>
      </c>
      <c r="M557" s="12">
        <f>+SUMIFS('BLG1222'!$I:$I,'BLG1222'!$A:$A,'ALL 2022'!$2:$2,'BLG1222'!$D:$D,'ALL 2022'!$D:$D)</f>
        <v>0</v>
      </c>
      <c r="N557" s="12">
        <f>+SUMIFS('BLG1222'!$I:$I,'BLG1222'!$A:$A,'ALL 2022'!$2:$2,'BLG1222'!$D:$D,'ALL 2022'!$D:$D)</f>
        <v>0</v>
      </c>
      <c r="O557" s="12">
        <f>+SUMIFS('BLG1222'!$I:$I,'BLG1222'!$A:$A,'ALL 2022'!$2:$2,'BLG1222'!$D:$D,'ALL 2022'!$D:$D)</f>
        <v>0</v>
      </c>
      <c r="P557" s="12">
        <f>+SUMIFS('BLG1222'!$I:$I,'BLG1222'!$A:$A,'ALL 2022'!$2:$2,'BLG1222'!$D:$D,'ALL 2022'!$D:$D)</f>
        <v>1596190.28</v>
      </c>
      <c r="Q557" s="12">
        <f>+SUMIFS('BLG1222'!$I:$I,'BLG1222'!$A:$A,'ALL 2022'!$2:$2,'BLG1222'!$D:$D,'ALL 2022'!$D:$D)</f>
        <v>120000</v>
      </c>
      <c r="R557" s="12">
        <f>+SUMIFS('BLG1222'!$I:$I,'BLG1222'!$A:$A,'ALL 2022'!$2:$2,'BLG1222'!$D:$D,'ALL 2022'!$D:$D)</f>
        <v>8599999</v>
      </c>
      <c r="S557" s="12">
        <f>+SUMIFS('BLG1222'!$I:$I,'BLG1222'!$A:$A,'ALL 2022'!$2:$2,'BLG1222'!$D:$D,'ALL 2022'!$D:$D)</f>
        <v>205000</v>
      </c>
      <c r="T557" s="12">
        <f>+SUMIFS('BLG1222'!$I:$I,'BLG1222'!$A:$A,'ALL 2022'!$2:$2,'BLG1222'!$D:$D,'ALL 2022'!$D:$D)</f>
        <v>0</v>
      </c>
      <c r="U557" s="12">
        <f>+SUMIFS('BLG1222'!$I:$I,'BLG1222'!$A:$A,'ALL 2022'!$2:$2,'BLG1222'!$D:$D,'ALL 2022'!$D:$D)</f>
        <v>0</v>
      </c>
      <c r="V557" s="12">
        <f>+SUMIFS('BLG1222'!$I:$I,'BLG1222'!$A:$A,'ALL 2022'!$2:$2,'BLG1222'!$D:$D,'ALL 2022'!$D:$D)</f>
        <v>0</v>
      </c>
      <c r="W557" s="12">
        <f>+SUMIFS('BLG1222'!$I:$I,'BLG1222'!$A:$A,'ALL 2022'!$2:$2,'BLG1222'!$D:$D,'ALL 2022'!$D:$D)</f>
        <v>62231685</v>
      </c>
      <c r="X557" s="12">
        <f>+SUMIFS('BLG1222'!$I:$I,'BLG1222'!$A:$A,'ALL 2022'!$2:$2,'BLG1222'!$D:$D,'ALL 2022'!$D:$D)</f>
        <v>85742500</v>
      </c>
      <c r="Y557" s="12">
        <f>+SUMIFS('BLG1222'!$I:$I,'BLG1222'!$A:$A,'ALL 2022'!$2:$2,'BLG1222'!$D:$D,'ALL 2022'!$D:$D)</f>
        <v>0</v>
      </c>
      <c r="Z557" s="12">
        <f>+SUMIFS('BLG1222'!$I:$I,'BLG1222'!$A:$A,'ALL 2022'!$2:$2,'BLG1222'!$D:$D,'ALL 2022'!$D:$D)</f>
        <v>0</v>
      </c>
      <c r="AA557" s="12">
        <f>+SUMIFS('BLG1222'!$I:$I,'BLG1222'!$A:$A,'ALL 2022'!$2:$2,'BLG1222'!$D:$D,'ALL 2022'!$D:$D)</f>
        <v>0</v>
      </c>
      <c r="AB557" s="12">
        <f>+SUMIFS('BLG1222'!$I:$I,'BLG1222'!$A:$A,'ALL 2022'!$2:$2,'BLG1222'!$D:$D,'ALL 2022'!$D:$D)</f>
        <v>55304500</v>
      </c>
      <c r="AC557" s="12">
        <f>+SUMIFS('BLG1222'!$I:$I,'BLG1222'!$A:$A,'ALL 2022'!$2:$2,'BLG1222'!$D:$D,'ALL 2022'!$D:$D)</f>
        <v>0</v>
      </c>
      <c r="AD557" s="12">
        <f>+SUMIFS('BLG1222'!$I:$I,'BLG1222'!$A:$A,'ALL 2022'!$2:$2,'BLG1222'!$D:$D,'ALL 2022'!$D:$D)</f>
        <v>0</v>
      </c>
      <c r="AE557" s="12">
        <f>+SUMIFS('BLG1222'!$I:$I,'BLG1222'!$A:$A,'ALL 2022'!$2:$2,'BLG1222'!$D:$D,'ALL 2022'!$D:$D)</f>
        <v>0</v>
      </c>
      <c r="AF557" s="12">
        <f>+SUMIFS('BLG1222'!$I:$I,'BLG1222'!$A:$A,'ALL 2022'!$2:$2,'BLG1222'!$D:$D,'ALL 2022'!$D:$D)</f>
        <v>0</v>
      </c>
      <c r="AG557" s="12">
        <f>+SUMIFS('BLG1222'!$I:$I,'BLG1222'!$A:$A,'ALL 2022'!$2:$2,'BLG1222'!$D:$D,'ALL 2022'!$D:$D)</f>
        <v>13738521</v>
      </c>
      <c r="AH557" s="12">
        <f>+SUMIFS('BLG1222'!$I:$I,'BLG1222'!$A:$A,'ALL 2022'!$2:$2,'BLG1222'!$D:$D,'ALL 2022'!$D:$D)</f>
        <v>6081372</v>
      </c>
      <c r="AI557" s="12">
        <f>+SUMIFS('BLG1222'!$I:$I,'BLG1222'!$A:$A,'ALL 2022'!$2:$2,'BLG1222'!$D:$D,'ALL 2022'!$D:$D)</f>
        <v>0</v>
      </c>
      <c r="AJ557" s="12">
        <f>+SUMIFS('BLG1222'!$I:$I,'BLG1222'!$A:$A,'ALL 2022'!$2:$2,'BLG1222'!$D:$D,'ALL 2022'!$D:$D)</f>
        <v>1438000</v>
      </c>
      <c r="AK557" s="12">
        <f>+SUMIFS('BLG1222'!$I:$I,'BLG1222'!$A:$A,'ALL 2022'!$2:$2,'BLG1222'!$D:$D,'ALL 2022'!$D:$D)</f>
        <v>22009040.5</v>
      </c>
      <c r="AL557" s="12">
        <f>+SUMIFS('BLG1222'!$I:$I,'BLG1222'!$A:$A,'ALL 2022'!$2:$2,'BLG1222'!$D:$D,'ALL 2022'!$D:$D)</f>
        <v>0</v>
      </c>
      <c r="AM557" s="12">
        <f>+SUMIFS('BLG1222'!$I:$I,'BLG1222'!$A:$A,'ALL 2022'!$2:$2,'BLG1222'!$D:$D,'ALL 2022'!$D:$D)</f>
        <v>1605100</v>
      </c>
      <c r="AN557" s="12">
        <f>+SUMIFS('BLG1222'!$I:$I,'BLG1222'!$A:$A,'ALL 2022'!$2:$2,'BLG1222'!$D:$D,'ALL 2022'!$D:$D)</f>
        <v>0</v>
      </c>
      <c r="AO557" s="12">
        <f>+SUMIFS('BLG1222'!$I:$I,'BLG1222'!$A:$A,'ALL 2022'!$2:$2,'BLG1222'!$D:$D,'ALL 2022'!$D:$D)</f>
        <v>1935305</v>
      </c>
      <c r="AP557" s="12">
        <f>+SUMIFS('BLG1222'!$I:$I,'BLG1222'!$A:$A,'ALL 2022'!$2:$2,'BLG1222'!$D:$D,'ALL 2022'!$D:$D)</f>
        <v>0</v>
      </c>
      <c r="AQ557" s="164">
        <f t="shared" si="55"/>
        <v>812706005.5</v>
      </c>
      <c r="AR557" s="165">
        <f t="shared" si="56"/>
        <v>171872.13955652367</v>
      </c>
    </row>
    <row r="558" spans="1:44" hidden="1" x14ac:dyDescent="0.25">
      <c r="A558" s="11" t="str">
        <f t="shared" si="52"/>
        <v>6</v>
      </c>
      <c r="B558" s="11" t="str">
        <f t="shared" si="53"/>
        <v>62</v>
      </c>
      <c r="C558" s="11" t="str">
        <f t="shared" si="54"/>
        <v>621</v>
      </c>
      <c r="D558" s="23">
        <v>62104000</v>
      </c>
      <c r="E558" s="196" t="s">
        <v>3273</v>
      </c>
      <c r="F558" s="24" t="s">
        <v>188</v>
      </c>
      <c r="G558" s="12">
        <f>+SUMIFS('BLG1222'!$I:$I,'BLG1222'!$A:$A,'ALL 2022'!$2:$2,'BLG1222'!$D:$D,'ALL 2022'!$D:$D)</f>
        <v>0</v>
      </c>
      <c r="H558" s="12">
        <f>+SUMIFS('BLG1222'!$I:$I,'BLG1222'!$A:$A,'ALL 2022'!$2:$2,'BLG1222'!$D:$D,'ALL 2022'!$D:$D)</f>
        <v>0</v>
      </c>
      <c r="I558" s="12">
        <f>+SUMIFS('BLG1222'!$I:$I,'BLG1222'!$A:$A,'ALL 2022'!$2:$2,'BLG1222'!$D:$D,'ALL 2022'!$D:$D)</f>
        <v>0</v>
      </c>
      <c r="J558" s="12">
        <f>+SUMIFS('BLG1222'!$I:$I,'BLG1222'!$A:$A,'ALL 2022'!$2:$2,'BLG1222'!$D:$D,'ALL 2022'!$D:$D)</f>
        <v>0</v>
      </c>
      <c r="K558" s="12">
        <f>+SUMIFS('BLG1222'!$I:$I,'BLG1222'!$A:$A,'ALL 2022'!$2:$2,'BLG1222'!$D:$D,'ALL 2022'!$D:$D)</f>
        <v>0</v>
      </c>
      <c r="L558" s="12">
        <f>+SUMIFS('BLG1222'!$I:$I,'BLG1222'!$A:$A,'ALL 2022'!$2:$2,'BLG1222'!$D:$D,'ALL 2022'!$D:$D)</f>
        <v>0</v>
      </c>
      <c r="M558" s="12">
        <f>+SUMIFS('BLG1222'!$I:$I,'BLG1222'!$A:$A,'ALL 2022'!$2:$2,'BLG1222'!$D:$D,'ALL 2022'!$D:$D)</f>
        <v>0</v>
      </c>
      <c r="N558" s="12">
        <f>+SUMIFS('BLG1222'!$I:$I,'BLG1222'!$A:$A,'ALL 2022'!$2:$2,'BLG1222'!$D:$D,'ALL 2022'!$D:$D)</f>
        <v>0</v>
      </c>
      <c r="O558" s="12">
        <f>+SUMIFS('BLG1222'!$I:$I,'BLG1222'!$A:$A,'ALL 2022'!$2:$2,'BLG1222'!$D:$D,'ALL 2022'!$D:$D)</f>
        <v>0</v>
      </c>
      <c r="P558" s="12">
        <f>+SUMIFS('BLG1222'!$I:$I,'BLG1222'!$A:$A,'ALL 2022'!$2:$2,'BLG1222'!$D:$D,'ALL 2022'!$D:$D)</f>
        <v>0</v>
      </c>
      <c r="Q558" s="12">
        <f>+SUMIFS('BLG1222'!$I:$I,'BLG1222'!$A:$A,'ALL 2022'!$2:$2,'BLG1222'!$D:$D,'ALL 2022'!$D:$D)</f>
        <v>0</v>
      </c>
      <c r="R558" s="12">
        <f>+SUMIFS('BLG1222'!$I:$I,'BLG1222'!$A:$A,'ALL 2022'!$2:$2,'BLG1222'!$D:$D,'ALL 2022'!$D:$D)</f>
        <v>607000</v>
      </c>
      <c r="S558" s="12">
        <f>+SUMIFS('BLG1222'!$I:$I,'BLG1222'!$A:$A,'ALL 2022'!$2:$2,'BLG1222'!$D:$D,'ALL 2022'!$D:$D)</f>
        <v>0</v>
      </c>
      <c r="T558" s="12">
        <f>+SUMIFS('BLG1222'!$I:$I,'BLG1222'!$A:$A,'ALL 2022'!$2:$2,'BLG1222'!$D:$D,'ALL 2022'!$D:$D)</f>
        <v>0</v>
      </c>
      <c r="U558" s="12">
        <f>+SUMIFS('BLG1222'!$I:$I,'BLG1222'!$A:$A,'ALL 2022'!$2:$2,'BLG1222'!$D:$D,'ALL 2022'!$D:$D)</f>
        <v>0</v>
      </c>
      <c r="V558" s="12">
        <f>+SUMIFS('BLG1222'!$I:$I,'BLG1222'!$A:$A,'ALL 2022'!$2:$2,'BLG1222'!$D:$D,'ALL 2022'!$D:$D)</f>
        <v>0</v>
      </c>
      <c r="W558" s="12">
        <f>+SUMIFS('BLG1222'!$I:$I,'BLG1222'!$A:$A,'ALL 2022'!$2:$2,'BLG1222'!$D:$D,'ALL 2022'!$D:$D)</f>
        <v>0</v>
      </c>
      <c r="X558" s="12">
        <f>+SUMIFS('BLG1222'!$I:$I,'BLG1222'!$A:$A,'ALL 2022'!$2:$2,'BLG1222'!$D:$D,'ALL 2022'!$D:$D)</f>
        <v>0</v>
      </c>
      <c r="Y558" s="12">
        <f>+SUMIFS('BLG1222'!$I:$I,'BLG1222'!$A:$A,'ALL 2022'!$2:$2,'BLG1222'!$D:$D,'ALL 2022'!$D:$D)</f>
        <v>0</v>
      </c>
      <c r="Z558" s="12">
        <f>+SUMIFS('BLG1222'!$I:$I,'BLG1222'!$A:$A,'ALL 2022'!$2:$2,'BLG1222'!$D:$D,'ALL 2022'!$D:$D)</f>
        <v>0</v>
      </c>
      <c r="AA558" s="12">
        <f>+SUMIFS('BLG1222'!$I:$I,'BLG1222'!$A:$A,'ALL 2022'!$2:$2,'BLG1222'!$D:$D,'ALL 2022'!$D:$D)</f>
        <v>0</v>
      </c>
      <c r="AB558" s="12">
        <f>+SUMIFS('BLG1222'!$I:$I,'BLG1222'!$A:$A,'ALL 2022'!$2:$2,'BLG1222'!$D:$D,'ALL 2022'!$D:$D)</f>
        <v>0</v>
      </c>
      <c r="AC558" s="12">
        <f>+SUMIFS('BLG1222'!$I:$I,'BLG1222'!$A:$A,'ALL 2022'!$2:$2,'BLG1222'!$D:$D,'ALL 2022'!$D:$D)</f>
        <v>0</v>
      </c>
      <c r="AD558" s="12">
        <f>+SUMIFS('BLG1222'!$I:$I,'BLG1222'!$A:$A,'ALL 2022'!$2:$2,'BLG1222'!$D:$D,'ALL 2022'!$D:$D)</f>
        <v>0</v>
      </c>
      <c r="AE558" s="12">
        <f>+SUMIFS('BLG1222'!$I:$I,'BLG1222'!$A:$A,'ALL 2022'!$2:$2,'BLG1222'!$D:$D,'ALL 2022'!$D:$D)</f>
        <v>0</v>
      </c>
      <c r="AF558" s="12">
        <f>+SUMIFS('BLG1222'!$I:$I,'BLG1222'!$A:$A,'ALL 2022'!$2:$2,'BLG1222'!$D:$D,'ALL 2022'!$D:$D)</f>
        <v>0</v>
      </c>
      <c r="AG558" s="12">
        <f>+SUMIFS('BLG1222'!$I:$I,'BLG1222'!$A:$A,'ALL 2022'!$2:$2,'BLG1222'!$D:$D,'ALL 2022'!$D:$D)</f>
        <v>0</v>
      </c>
      <c r="AH558" s="12">
        <f>+SUMIFS('BLG1222'!$I:$I,'BLG1222'!$A:$A,'ALL 2022'!$2:$2,'BLG1222'!$D:$D,'ALL 2022'!$D:$D)</f>
        <v>0</v>
      </c>
      <c r="AI558" s="12">
        <f>+SUMIFS('BLG1222'!$I:$I,'BLG1222'!$A:$A,'ALL 2022'!$2:$2,'BLG1222'!$D:$D,'ALL 2022'!$D:$D)</f>
        <v>0</v>
      </c>
      <c r="AJ558" s="12">
        <f>+SUMIFS('BLG1222'!$I:$I,'BLG1222'!$A:$A,'ALL 2022'!$2:$2,'BLG1222'!$D:$D,'ALL 2022'!$D:$D)</f>
        <v>0</v>
      </c>
      <c r="AK558" s="12">
        <f>+SUMIFS('BLG1222'!$I:$I,'BLG1222'!$A:$A,'ALL 2022'!$2:$2,'BLG1222'!$D:$D,'ALL 2022'!$D:$D)</f>
        <v>0</v>
      </c>
      <c r="AL558" s="12">
        <f>+SUMIFS('BLG1222'!$I:$I,'BLG1222'!$A:$A,'ALL 2022'!$2:$2,'BLG1222'!$D:$D,'ALL 2022'!$D:$D)</f>
        <v>0</v>
      </c>
      <c r="AM558" s="12">
        <f>+SUMIFS('BLG1222'!$I:$I,'BLG1222'!$A:$A,'ALL 2022'!$2:$2,'BLG1222'!$D:$D,'ALL 2022'!$D:$D)</f>
        <v>0</v>
      </c>
      <c r="AN558" s="12">
        <f>+SUMIFS('BLG1222'!$I:$I,'BLG1222'!$A:$A,'ALL 2022'!$2:$2,'BLG1222'!$D:$D,'ALL 2022'!$D:$D)</f>
        <v>0</v>
      </c>
      <c r="AO558" s="12">
        <f>+SUMIFS('BLG1222'!$I:$I,'BLG1222'!$A:$A,'ALL 2022'!$2:$2,'BLG1222'!$D:$D,'ALL 2022'!$D:$D)</f>
        <v>0</v>
      </c>
      <c r="AP558" s="12">
        <f>+SUMIFS('BLG1222'!$I:$I,'BLG1222'!$A:$A,'ALL 2022'!$2:$2,'BLG1222'!$D:$D,'ALL 2022'!$D:$D)</f>
        <v>0</v>
      </c>
      <c r="AQ558" s="164">
        <f t="shared" si="55"/>
        <v>607000</v>
      </c>
      <c r="AR558" s="165">
        <f t="shared" si="56"/>
        <v>128.36916179378457</v>
      </c>
    </row>
    <row r="559" spans="1:44" hidden="1" x14ac:dyDescent="0.25">
      <c r="A559" s="11" t="str">
        <f t="shared" si="52"/>
        <v>6</v>
      </c>
      <c r="B559" s="11" t="str">
        <f t="shared" si="53"/>
        <v>62</v>
      </c>
      <c r="C559" s="11" t="str">
        <f t="shared" si="54"/>
        <v>621</v>
      </c>
      <c r="D559" s="23">
        <v>62105000</v>
      </c>
      <c r="E559" s="196" t="s">
        <v>3273</v>
      </c>
      <c r="F559" s="24" t="s">
        <v>1803</v>
      </c>
      <c r="G559" s="12">
        <f>+SUMIFS('BLG1222'!$I:$I,'BLG1222'!$A:$A,'ALL 2022'!$2:$2,'BLG1222'!$D:$D,'ALL 2022'!$D:$D)</f>
        <v>0</v>
      </c>
      <c r="H559" s="12">
        <f>+SUMIFS('BLG1222'!$I:$I,'BLG1222'!$A:$A,'ALL 2022'!$2:$2,'BLG1222'!$D:$D,'ALL 2022'!$D:$D)</f>
        <v>0</v>
      </c>
      <c r="I559" s="12">
        <f>+SUMIFS('BLG1222'!$I:$I,'BLG1222'!$A:$A,'ALL 2022'!$2:$2,'BLG1222'!$D:$D,'ALL 2022'!$D:$D)</f>
        <v>52511200</v>
      </c>
      <c r="J559" s="12">
        <f>+SUMIFS('BLG1222'!$I:$I,'BLG1222'!$A:$A,'ALL 2022'!$2:$2,'BLG1222'!$D:$D,'ALL 2022'!$D:$D)</f>
        <v>0</v>
      </c>
      <c r="K559" s="12">
        <f>+SUMIFS('BLG1222'!$I:$I,'BLG1222'!$A:$A,'ALL 2022'!$2:$2,'BLG1222'!$D:$D,'ALL 2022'!$D:$D)</f>
        <v>0</v>
      </c>
      <c r="L559" s="12">
        <f>+SUMIFS('BLG1222'!$I:$I,'BLG1222'!$A:$A,'ALL 2022'!$2:$2,'BLG1222'!$D:$D,'ALL 2022'!$D:$D)</f>
        <v>0</v>
      </c>
      <c r="M559" s="12">
        <f>+SUMIFS('BLG1222'!$I:$I,'BLG1222'!$A:$A,'ALL 2022'!$2:$2,'BLG1222'!$D:$D,'ALL 2022'!$D:$D)</f>
        <v>840746260.49000001</v>
      </c>
      <c r="N559" s="12">
        <f>+SUMIFS('BLG1222'!$I:$I,'BLG1222'!$A:$A,'ALL 2022'!$2:$2,'BLG1222'!$D:$D,'ALL 2022'!$D:$D)</f>
        <v>0</v>
      </c>
      <c r="O559" s="12">
        <f>+SUMIFS('BLG1222'!$I:$I,'BLG1222'!$A:$A,'ALL 2022'!$2:$2,'BLG1222'!$D:$D,'ALL 2022'!$D:$D)</f>
        <v>2084696.5</v>
      </c>
      <c r="P559" s="12">
        <f>+SUMIFS('BLG1222'!$I:$I,'BLG1222'!$A:$A,'ALL 2022'!$2:$2,'BLG1222'!$D:$D,'ALL 2022'!$D:$D)</f>
        <v>0</v>
      </c>
      <c r="Q559" s="12">
        <f>+SUMIFS('BLG1222'!$I:$I,'BLG1222'!$A:$A,'ALL 2022'!$2:$2,'BLG1222'!$D:$D,'ALL 2022'!$D:$D)</f>
        <v>0</v>
      </c>
      <c r="R559" s="12">
        <f>+SUMIFS('BLG1222'!$I:$I,'BLG1222'!$A:$A,'ALL 2022'!$2:$2,'BLG1222'!$D:$D,'ALL 2022'!$D:$D)</f>
        <v>0</v>
      </c>
      <c r="S559" s="12">
        <f>+SUMIFS('BLG1222'!$I:$I,'BLG1222'!$A:$A,'ALL 2022'!$2:$2,'BLG1222'!$D:$D,'ALL 2022'!$D:$D)</f>
        <v>0</v>
      </c>
      <c r="T559" s="12">
        <f>+SUMIFS('BLG1222'!$I:$I,'BLG1222'!$A:$A,'ALL 2022'!$2:$2,'BLG1222'!$D:$D,'ALL 2022'!$D:$D)</f>
        <v>0</v>
      </c>
      <c r="U559" s="12">
        <f>+SUMIFS('BLG1222'!$I:$I,'BLG1222'!$A:$A,'ALL 2022'!$2:$2,'BLG1222'!$D:$D,'ALL 2022'!$D:$D)</f>
        <v>0</v>
      </c>
      <c r="V559" s="12">
        <f>+SUMIFS('BLG1222'!$I:$I,'BLG1222'!$A:$A,'ALL 2022'!$2:$2,'BLG1222'!$D:$D,'ALL 2022'!$D:$D)</f>
        <v>0</v>
      </c>
      <c r="W559" s="12">
        <f>+SUMIFS('BLG1222'!$I:$I,'BLG1222'!$A:$A,'ALL 2022'!$2:$2,'BLG1222'!$D:$D,'ALL 2022'!$D:$D)</f>
        <v>0</v>
      </c>
      <c r="X559" s="12">
        <f>+SUMIFS('BLG1222'!$I:$I,'BLG1222'!$A:$A,'ALL 2022'!$2:$2,'BLG1222'!$D:$D,'ALL 2022'!$D:$D)</f>
        <v>0</v>
      </c>
      <c r="Y559" s="12">
        <f>+SUMIFS('BLG1222'!$I:$I,'BLG1222'!$A:$A,'ALL 2022'!$2:$2,'BLG1222'!$D:$D,'ALL 2022'!$D:$D)</f>
        <v>0</v>
      </c>
      <c r="Z559" s="12">
        <f>+SUMIFS('BLG1222'!$I:$I,'BLG1222'!$A:$A,'ALL 2022'!$2:$2,'BLG1222'!$D:$D,'ALL 2022'!$D:$D)</f>
        <v>0</v>
      </c>
      <c r="AA559" s="12">
        <f>+SUMIFS('BLG1222'!$I:$I,'BLG1222'!$A:$A,'ALL 2022'!$2:$2,'BLG1222'!$D:$D,'ALL 2022'!$D:$D)</f>
        <v>0</v>
      </c>
      <c r="AB559" s="12">
        <f>+SUMIFS('BLG1222'!$I:$I,'BLG1222'!$A:$A,'ALL 2022'!$2:$2,'BLG1222'!$D:$D,'ALL 2022'!$D:$D)</f>
        <v>0</v>
      </c>
      <c r="AC559" s="12">
        <f>+SUMIFS('BLG1222'!$I:$I,'BLG1222'!$A:$A,'ALL 2022'!$2:$2,'BLG1222'!$D:$D,'ALL 2022'!$D:$D)</f>
        <v>0</v>
      </c>
      <c r="AD559" s="12">
        <f>+SUMIFS('BLG1222'!$I:$I,'BLG1222'!$A:$A,'ALL 2022'!$2:$2,'BLG1222'!$D:$D,'ALL 2022'!$D:$D)</f>
        <v>0</v>
      </c>
      <c r="AE559" s="12">
        <f>+SUMIFS('BLG1222'!$I:$I,'BLG1222'!$A:$A,'ALL 2022'!$2:$2,'BLG1222'!$D:$D,'ALL 2022'!$D:$D)</f>
        <v>0</v>
      </c>
      <c r="AF559" s="12">
        <f>+SUMIFS('BLG1222'!$I:$I,'BLG1222'!$A:$A,'ALL 2022'!$2:$2,'BLG1222'!$D:$D,'ALL 2022'!$D:$D)</f>
        <v>0</v>
      </c>
      <c r="AG559" s="12">
        <f>+SUMIFS('BLG1222'!$I:$I,'BLG1222'!$A:$A,'ALL 2022'!$2:$2,'BLG1222'!$D:$D,'ALL 2022'!$D:$D)</f>
        <v>0</v>
      </c>
      <c r="AH559" s="12">
        <f>+SUMIFS('BLG1222'!$I:$I,'BLG1222'!$A:$A,'ALL 2022'!$2:$2,'BLG1222'!$D:$D,'ALL 2022'!$D:$D)</f>
        <v>0</v>
      </c>
      <c r="AI559" s="12">
        <f>+SUMIFS('BLG1222'!$I:$I,'BLG1222'!$A:$A,'ALL 2022'!$2:$2,'BLG1222'!$D:$D,'ALL 2022'!$D:$D)</f>
        <v>0</v>
      </c>
      <c r="AJ559" s="12">
        <f>+SUMIFS('BLG1222'!$I:$I,'BLG1222'!$A:$A,'ALL 2022'!$2:$2,'BLG1222'!$D:$D,'ALL 2022'!$D:$D)</f>
        <v>0</v>
      </c>
      <c r="AK559" s="12">
        <f>+SUMIFS('BLG1222'!$I:$I,'BLG1222'!$A:$A,'ALL 2022'!$2:$2,'BLG1222'!$D:$D,'ALL 2022'!$D:$D)</f>
        <v>0</v>
      </c>
      <c r="AL559" s="12">
        <f>+SUMIFS('BLG1222'!$I:$I,'BLG1222'!$A:$A,'ALL 2022'!$2:$2,'BLG1222'!$D:$D,'ALL 2022'!$D:$D)</f>
        <v>0</v>
      </c>
      <c r="AM559" s="12">
        <f>+SUMIFS('BLG1222'!$I:$I,'BLG1222'!$A:$A,'ALL 2022'!$2:$2,'BLG1222'!$D:$D,'ALL 2022'!$D:$D)</f>
        <v>0</v>
      </c>
      <c r="AN559" s="12">
        <f>+SUMIFS('BLG1222'!$I:$I,'BLG1222'!$A:$A,'ALL 2022'!$2:$2,'BLG1222'!$D:$D,'ALL 2022'!$D:$D)</f>
        <v>0</v>
      </c>
      <c r="AO559" s="12">
        <f>+SUMIFS('BLG1222'!$I:$I,'BLG1222'!$A:$A,'ALL 2022'!$2:$2,'BLG1222'!$D:$D,'ALL 2022'!$D:$D)</f>
        <v>0</v>
      </c>
      <c r="AP559" s="12">
        <f>+SUMIFS('BLG1222'!$I:$I,'BLG1222'!$A:$A,'ALL 2022'!$2:$2,'BLG1222'!$D:$D,'ALL 2022'!$D:$D)</f>
        <v>0</v>
      </c>
      <c r="AQ559" s="164">
        <f t="shared" si="55"/>
        <v>895342156.99000001</v>
      </c>
      <c r="AR559" s="165">
        <f t="shared" si="56"/>
        <v>189348.14202874032</v>
      </c>
    </row>
    <row r="560" spans="1:44" hidden="1" x14ac:dyDescent="0.25">
      <c r="A560" s="11" t="str">
        <f t="shared" si="52"/>
        <v>6</v>
      </c>
      <c r="B560" s="11" t="str">
        <f t="shared" si="53"/>
        <v>62</v>
      </c>
      <c r="C560" s="11" t="str">
        <f t="shared" si="54"/>
        <v>622</v>
      </c>
      <c r="D560" s="23">
        <v>62200000</v>
      </c>
      <c r="E560" s="196" t="s">
        <v>3273</v>
      </c>
      <c r="F560" s="24" t="s">
        <v>425</v>
      </c>
      <c r="G560" s="12">
        <f>+SUMIFS('BLG1222'!$I:$I,'BLG1222'!$A:$A,'ALL 2022'!$2:$2,'BLG1222'!$D:$D,'ALL 2022'!$D:$D)</f>
        <v>0</v>
      </c>
      <c r="H560" s="12">
        <f>+SUMIFS('BLG1222'!$I:$I,'BLG1222'!$A:$A,'ALL 2022'!$2:$2,'BLG1222'!$D:$D,'ALL 2022'!$D:$D)</f>
        <v>0</v>
      </c>
      <c r="I560" s="12">
        <f>+SUMIFS('BLG1222'!$I:$I,'BLG1222'!$A:$A,'ALL 2022'!$2:$2,'BLG1222'!$D:$D,'ALL 2022'!$D:$D)</f>
        <v>0</v>
      </c>
      <c r="J560" s="12">
        <f>+SUMIFS('BLG1222'!$I:$I,'BLG1222'!$A:$A,'ALL 2022'!$2:$2,'BLG1222'!$D:$D,'ALL 2022'!$D:$D)</f>
        <v>0</v>
      </c>
      <c r="K560" s="12">
        <f>+SUMIFS('BLG1222'!$I:$I,'BLG1222'!$A:$A,'ALL 2022'!$2:$2,'BLG1222'!$D:$D,'ALL 2022'!$D:$D)</f>
        <v>0</v>
      </c>
      <c r="L560" s="12">
        <f>+SUMIFS('BLG1222'!$I:$I,'BLG1222'!$A:$A,'ALL 2022'!$2:$2,'BLG1222'!$D:$D,'ALL 2022'!$D:$D)</f>
        <v>0</v>
      </c>
      <c r="M560" s="12">
        <f>+SUMIFS('BLG1222'!$I:$I,'BLG1222'!$A:$A,'ALL 2022'!$2:$2,'BLG1222'!$D:$D,'ALL 2022'!$D:$D)</f>
        <v>0</v>
      </c>
      <c r="N560" s="12">
        <f>+SUMIFS('BLG1222'!$I:$I,'BLG1222'!$A:$A,'ALL 2022'!$2:$2,'BLG1222'!$D:$D,'ALL 2022'!$D:$D)</f>
        <v>823667.25</v>
      </c>
      <c r="O560" s="12">
        <f>+SUMIFS('BLG1222'!$I:$I,'BLG1222'!$A:$A,'ALL 2022'!$2:$2,'BLG1222'!$D:$D,'ALL 2022'!$D:$D)</f>
        <v>0</v>
      </c>
      <c r="P560" s="12">
        <f>+SUMIFS('BLG1222'!$I:$I,'BLG1222'!$A:$A,'ALL 2022'!$2:$2,'BLG1222'!$D:$D,'ALL 2022'!$D:$D)</f>
        <v>0</v>
      </c>
      <c r="Q560" s="12">
        <f>+SUMIFS('BLG1222'!$I:$I,'BLG1222'!$A:$A,'ALL 2022'!$2:$2,'BLG1222'!$D:$D,'ALL 2022'!$D:$D)</f>
        <v>0</v>
      </c>
      <c r="R560" s="12">
        <f>+SUMIFS('BLG1222'!$I:$I,'BLG1222'!$A:$A,'ALL 2022'!$2:$2,'BLG1222'!$D:$D,'ALL 2022'!$D:$D)</f>
        <v>0</v>
      </c>
      <c r="S560" s="12">
        <f>+SUMIFS('BLG1222'!$I:$I,'BLG1222'!$A:$A,'ALL 2022'!$2:$2,'BLG1222'!$D:$D,'ALL 2022'!$D:$D)</f>
        <v>0</v>
      </c>
      <c r="T560" s="12">
        <f>+SUMIFS('BLG1222'!$I:$I,'BLG1222'!$A:$A,'ALL 2022'!$2:$2,'BLG1222'!$D:$D,'ALL 2022'!$D:$D)</f>
        <v>0</v>
      </c>
      <c r="U560" s="12">
        <f>+SUMIFS('BLG1222'!$I:$I,'BLG1222'!$A:$A,'ALL 2022'!$2:$2,'BLG1222'!$D:$D,'ALL 2022'!$D:$D)</f>
        <v>0</v>
      </c>
      <c r="V560" s="12">
        <f>+SUMIFS('BLG1222'!$I:$I,'BLG1222'!$A:$A,'ALL 2022'!$2:$2,'BLG1222'!$D:$D,'ALL 2022'!$D:$D)</f>
        <v>0</v>
      </c>
      <c r="W560" s="12">
        <f>+SUMIFS('BLG1222'!$I:$I,'BLG1222'!$A:$A,'ALL 2022'!$2:$2,'BLG1222'!$D:$D,'ALL 2022'!$D:$D)</f>
        <v>0</v>
      </c>
      <c r="X560" s="12">
        <f>+SUMIFS('BLG1222'!$I:$I,'BLG1222'!$A:$A,'ALL 2022'!$2:$2,'BLG1222'!$D:$D,'ALL 2022'!$D:$D)</f>
        <v>0</v>
      </c>
      <c r="Y560" s="12">
        <f>+SUMIFS('BLG1222'!$I:$I,'BLG1222'!$A:$A,'ALL 2022'!$2:$2,'BLG1222'!$D:$D,'ALL 2022'!$D:$D)</f>
        <v>0</v>
      </c>
      <c r="Z560" s="12">
        <f>+SUMIFS('BLG1222'!$I:$I,'BLG1222'!$A:$A,'ALL 2022'!$2:$2,'BLG1222'!$D:$D,'ALL 2022'!$D:$D)</f>
        <v>0</v>
      </c>
      <c r="AA560" s="12">
        <f>+SUMIFS('BLG1222'!$I:$I,'BLG1222'!$A:$A,'ALL 2022'!$2:$2,'BLG1222'!$D:$D,'ALL 2022'!$D:$D)</f>
        <v>0</v>
      </c>
      <c r="AB560" s="12">
        <f>+SUMIFS('BLG1222'!$I:$I,'BLG1222'!$A:$A,'ALL 2022'!$2:$2,'BLG1222'!$D:$D,'ALL 2022'!$D:$D)</f>
        <v>0</v>
      </c>
      <c r="AC560" s="12">
        <f>+SUMIFS('BLG1222'!$I:$I,'BLG1222'!$A:$A,'ALL 2022'!$2:$2,'BLG1222'!$D:$D,'ALL 2022'!$D:$D)</f>
        <v>0</v>
      </c>
      <c r="AD560" s="12">
        <f>+SUMIFS('BLG1222'!$I:$I,'BLG1222'!$A:$A,'ALL 2022'!$2:$2,'BLG1222'!$D:$D,'ALL 2022'!$D:$D)</f>
        <v>0</v>
      </c>
      <c r="AE560" s="12">
        <f>+SUMIFS('BLG1222'!$I:$I,'BLG1222'!$A:$A,'ALL 2022'!$2:$2,'BLG1222'!$D:$D,'ALL 2022'!$D:$D)</f>
        <v>0</v>
      </c>
      <c r="AF560" s="12">
        <f>+SUMIFS('BLG1222'!$I:$I,'BLG1222'!$A:$A,'ALL 2022'!$2:$2,'BLG1222'!$D:$D,'ALL 2022'!$D:$D)</f>
        <v>0</v>
      </c>
      <c r="AG560" s="12">
        <f>+SUMIFS('BLG1222'!$I:$I,'BLG1222'!$A:$A,'ALL 2022'!$2:$2,'BLG1222'!$D:$D,'ALL 2022'!$D:$D)</f>
        <v>0</v>
      </c>
      <c r="AH560" s="12">
        <f>+SUMIFS('BLG1222'!$I:$I,'BLG1222'!$A:$A,'ALL 2022'!$2:$2,'BLG1222'!$D:$D,'ALL 2022'!$D:$D)</f>
        <v>0</v>
      </c>
      <c r="AI560" s="12">
        <f>+SUMIFS('BLG1222'!$I:$I,'BLG1222'!$A:$A,'ALL 2022'!$2:$2,'BLG1222'!$D:$D,'ALL 2022'!$D:$D)</f>
        <v>0</v>
      </c>
      <c r="AJ560" s="12">
        <f>+SUMIFS('BLG1222'!$I:$I,'BLG1222'!$A:$A,'ALL 2022'!$2:$2,'BLG1222'!$D:$D,'ALL 2022'!$D:$D)</f>
        <v>0</v>
      </c>
      <c r="AK560" s="12">
        <f>+SUMIFS('BLG1222'!$I:$I,'BLG1222'!$A:$A,'ALL 2022'!$2:$2,'BLG1222'!$D:$D,'ALL 2022'!$D:$D)</f>
        <v>0</v>
      </c>
      <c r="AL560" s="12">
        <f>+SUMIFS('BLG1222'!$I:$I,'BLG1222'!$A:$A,'ALL 2022'!$2:$2,'BLG1222'!$D:$D,'ALL 2022'!$D:$D)</f>
        <v>0</v>
      </c>
      <c r="AM560" s="12">
        <f>+SUMIFS('BLG1222'!$I:$I,'BLG1222'!$A:$A,'ALL 2022'!$2:$2,'BLG1222'!$D:$D,'ALL 2022'!$D:$D)</f>
        <v>0</v>
      </c>
      <c r="AN560" s="12">
        <f>+SUMIFS('BLG1222'!$I:$I,'BLG1222'!$A:$A,'ALL 2022'!$2:$2,'BLG1222'!$D:$D,'ALL 2022'!$D:$D)</f>
        <v>0</v>
      </c>
      <c r="AO560" s="12">
        <f>+SUMIFS('BLG1222'!$I:$I,'BLG1222'!$A:$A,'ALL 2022'!$2:$2,'BLG1222'!$D:$D,'ALL 2022'!$D:$D)</f>
        <v>0</v>
      </c>
      <c r="AP560" s="12">
        <f>+SUMIFS('BLG1222'!$I:$I,'BLG1222'!$A:$A,'ALL 2022'!$2:$2,'BLG1222'!$D:$D,'ALL 2022'!$D:$D)</f>
        <v>0</v>
      </c>
      <c r="AQ560" s="164">
        <f t="shared" si="55"/>
        <v>823667.25</v>
      </c>
      <c r="AR560" s="165">
        <f t="shared" si="56"/>
        <v>174.19023802222668</v>
      </c>
    </row>
    <row r="561" spans="1:44" hidden="1" x14ac:dyDescent="0.25">
      <c r="A561" s="11" t="str">
        <f t="shared" si="52"/>
        <v>6</v>
      </c>
      <c r="B561" s="11" t="str">
        <f t="shared" si="53"/>
        <v>62</v>
      </c>
      <c r="C561" s="11" t="str">
        <f t="shared" si="54"/>
        <v>622</v>
      </c>
      <c r="D561" s="23">
        <v>62201000</v>
      </c>
      <c r="E561" s="196" t="s">
        <v>3273</v>
      </c>
      <c r="F561" s="24" t="s">
        <v>503</v>
      </c>
      <c r="G561" s="12">
        <f>+SUMIFS('BLG1222'!$I:$I,'BLG1222'!$A:$A,'ALL 2022'!$2:$2,'BLG1222'!$D:$D,'ALL 2022'!$D:$D)</f>
        <v>91795466.799999997</v>
      </c>
      <c r="H561" s="12">
        <f>+SUMIFS('BLG1222'!$I:$I,'BLG1222'!$A:$A,'ALL 2022'!$2:$2,'BLG1222'!$D:$D,'ALL 2022'!$D:$D)</f>
        <v>0</v>
      </c>
      <c r="I561" s="12">
        <f>+SUMIFS('BLG1222'!$I:$I,'BLG1222'!$A:$A,'ALL 2022'!$2:$2,'BLG1222'!$D:$D,'ALL 2022'!$D:$D)</f>
        <v>0</v>
      </c>
      <c r="J561" s="12">
        <f>+SUMIFS('BLG1222'!$I:$I,'BLG1222'!$A:$A,'ALL 2022'!$2:$2,'BLG1222'!$D:$D,'ALL 2022'!$D:$D)</f>
        <v>33659534.969999999</v>
      </c>
      <c r="K561" s="12">
        <f>+SUMIFS('BLG1222'!$I:$I,'BLG1222'!$A:$A,'ALL 2022'!$2:$2,'BLG1222'!$D:$D,'ALL 2022'!$D:$D)</f>
        <v>58977548.299999997</v>
      </c>
      <c r="L561" s="12">
        <f>+SUMIFS('BLG1222'!$I:$I,'BLG1222'!$A:$A,'ALL 2022'!$2:$2,'BLG1222'!$D:$D,'ALL 2022'!$D:$D)</f>
        <v>27822725</v>
      </c>
      <c r="M561" s="12">
        <f>+SUMIFS('BLG1222'!$I:$I,'BLG1222'!$A:$A,'ALL 2022'!$2:$2,'BLG1222'!$D:$D,'ALL 2022'!$D:$D)</f>
        <v>0</v>
      </c>
      <c r="N561" s="12">
        <f>+SUMIFS('BLG1222'!$I:$I,'BLG1222'!$A:$A,'ALL 2022'!$2:$2,'BLG1222'!$D:$D,'ALL 2022'!$D:$D)</f>
        <v>0</v>
      </c>
      <c r="O561" s="12">
        <f>+SUMIFS('BLG1222'!$I:$I,'BLG1222'!$A:$A,'ALL 2022'!$2:$2,'BLG1222'!$D:$D,'ALL 2022'!$D:$D)</f>
        <v>98372255</v>
      </c>
      <c r="P561" s="12">
        <f>+SUMIFS('BLG1222'!$I:$I,'BLG1222'!$A:$A,'ALL 2022'!$2:$2,'BLG1222'!$D:$D,'ALL 2022'!$D:$D)</f>
        <v>0</v>
      </c>
      <c r="Q561" s="12">
        <f>+SUMIFS('BLG1222'!$I:$I,'BLG1222'!$A:$A,'ALL 2022'!$2:$2,'BLG1222'!$D:$D,'ALL 2022'!$D:$D)</f>
        <v>82320000</v>
      </c>
      <c r="R561" s="12">
        <f>+SUMIFS('BLG1222'!$I:$I,'BLG1222'!$A:$A,'ALL 2022'!$2:$2,'BLG1222'!$D:$D,'ALL 2022'!$D:$D)</f>
        <v>365946.39</v>
      </c>
      <c r="S561" s="12">
        <f>+SUMIFS('BLG1222'!$I:$I,'BLG1222'!$A:$A,'ALL 2022'!$2:$2,'BLG1222'!$D:$D,'ALL 2022'!$D:$D)</f>
        <v>0</v>
      </c>
      <c r="T561" s="12">
        <f>+SUMIFS('BLG1222'!$I:$I,'BLG1222'!$A:$A,'ALL 2022'!$2:$2,'BLG1222'!$D:$D,'ALL 2022'!$D:$D)</f>
        <v>556822042.36000001</v>
      </c>
      <c r="U561" s="12">
        <f>+SUMIFS('BLG1222'!$I:$I,'BLG1222'!$A:$A,'ALL 2022'!$2:$2,'BLG1222'!$D:$D,'ALL 2022'!$D:$D)</f>
        <v>201445368</v>
      </c>
      <c r="V561" s="12">
        <f>+SUMIFS('BLG1222'!$I:$I,'BLG1222'!$A:$A,'ALL 2022'!$2:$2,'BLG1222'!$D:$D,'ALL 2022'!$D:$D)</f>
        <v>0</v>
      </c>
      <c r="W561" s="12">
        <f>+SUMIFS('BLG1222'!$I:$I,'BLG1222'!$A:$A,'ALL 2022'!$2:$2,'BLG1222'!$D:$D,'ALL 2022'!$D:$D)</f>
        <v>926911520.88</v>
      </c>
      <c r="X561" s="12">
        <f>+SUMIFS('BLG1222'!$I:$I,'BLG1222'!$A:$A,'ALL 2022'!$2:$2,'BLG1222'!$D:$D,'ALL 2022'!$D:$D)</f>
        <v>16377442.800000001</v>
      </c>
      <c r="Y561" s="12">
        <f>+SUMIFS('BLG1222'!$I:$I,'BLG1222'!$A:$A,'ALL 2022'!$2:$2,'BLG1222'!$D:$D,'ALL 2022'!$D:$D)</f>
        <v>0</v>
      </c>
      <c r="Z561" s="12">
        <f>+SUMIFS('BLG1222'!$I:$I,'BLG1222'!$A:$A,'ALL 2022'!$2:$2,'BLG1222'!$D:$D,'ALL 2022'!$D:$D)</f>
        <v>855000</v>
      </c>
      <c r="AA561" s="12">
        <f>+SUMIFS('BLG1222'!$I:$I,'BLG1222'!$A:$A,'ALL 2022'!$2:$2,'BLG1222'!$D:$D,'ALL 2022'!$D:$D)</f>
        <v>0</v>
      </c>
      <c r="AB561" s="12">
        <f>+SUMIFS('BLG1222'!$I:$I,'BLG1222'!$A:$A,'ALL 2022'!$2:$2,'BLG1222'!$D:$D,'ALL 2022'!$D:$D)</f>
        <v>6158000</v>
      </c>
      <c r="AC561" s="12">
        <f>+SUMIFS('BLG1222'!$I:$I,'BLG1222'!$A:$A,'ALL 2022'!$2:$2,'BLG1222'!$D:$D,'ALL 2022'!$D:$D)</f>
        <v>0</v>
      </c>
      <c r="AD561" s="12">
        <f>+SUMIFS('BLG1222'!$I:$I,'BLG1222'!$A:$A,'ALL 2022'!$2:$2,'BLG1222'!$D:$D,'ALL 2022'!$D:$D)</f>
        <v>0</v>
      </c>
      <c r="AE561" s="12">
        <f>+SUMIFS('BLG1222'!$I:$I,'BLG1222'!$A:$A,'ALL 2022'!$2:$2,'BLG1222'!$D:$D,'ALL 2022'!$D:$D)</f>
        <v>0</v>
      </c>
      <c r="AF561" s="12">
        <f>+SUMIFS('BLG1222'!$I:$I,'BLG1222'!$A:$A,'ALL 2022'!$2:$2,'BLG1222'!$D:$D,'ALL 2022'!$D:$D)</f>
        <v>3000000</v>
      </c>
      <c r="AG561" s="12">
        <f>+SUMIFS('BLG1222'!$I:$I,'BLG1222'!$A:$A,'ALL 2022'!$2:$2,'BLG1222'!$D:$D,'ALL 2022'!$D:$D)</f>
        <v>1752000</v>
      </c>
      <c r="AH561" s="12">
        <f>+SUMIFS('BLG1222'!$I:$I,'BLG1222'!$A:$A,'ALL 2022'!$2:$2,'BLG1222'!$D:$D,'ALL 2022'!$D:$D)</f>
        <v>650000</v>
      </c>
      <c r="AI561" s="12">
        <f>+SUMIFS('BLG1222'!$I:$I,'BLG1222'!$A:$A,'ALL 2022'!$2:$2,'BLG1222'!$D:$D,'ALL 2022'!$D:$D)</f>
        <v>0</v>
      </c>
      <c r="AJ561" s="12">
        <f>+SUMIFS('BLG1222'!$I:$I,'BLG1222'!$A:$A,'ALL 2022'!$2:$2,'BLG1222'!$D:$D,'ALL 2022'!$D:$D)</f>
        <v>0</v>
      </c>
      <c r="AK561" s="12">
        <f>+SUMIFS('BLG1222'!$I:$I,'BLG1222'!$A:$A,'ALL 2022'!$2:$2,'BLG1222'!$D:$D,'ALL 2022'!$D:$D)</f>
        <v>66305368.420000002</v>
      </c>
      <c r="AL561" s="12">
        <f>+SUMIFS('BLG1222'!$I:$I,'BLG1222'!$A:$A,'ALL 2022'!$2:$2,'BLG1222'!$D:$D,'ALL 2022'!$D:$D)</f>
        <v>0</v>
      </c>
      <c r="AM561" s="12">
        <f>+SUMIFS('BLG1222'!$I:$I,'BLG1222'!$A:$A,'ALL 2022'!$2:$2,'BLG1222'!$D:$D,'ALL 2022'!$D:$D)</f>
        <v>7603750</v>
      </c>
      <c r="AN561" s="12">
        <f>+SUMIFS('BLG1222'!$I:$I,'BLG1222'!$A:$A,'ALL 2022'!$2:$2,'BLG1222'!$D:$D,'ALL 2022'!$D:$D)</f>
        <v>0</v>
      </c>
      <c r="AO561" s="12">
        <f>+SUMIFS('BLG1222'!$I:$I,'BLG1222'!$A:$A,'ALL 2022'!$2:$2,'BLG1222'!$D:$D,'ALL 2022'!$D:$D)</f>
        <v>235787757.27000001</v>
      </c>
      <c r="AP561" s="12">
        <f>+SUMIFS('BLG1222'!$I:$I,'BLG1222'!$A:$A,'ALL 2022'!$2:$2,'BLG1222'!$D:$D,'ALL 2022'!$D:$D)</f>
        <v>0</v>
      </c>
      <c r="AQ561" s="164">
        <f t="shared" si="55"/>
        <v>2416981726.1899996</v>
      </c>
      <c r="AR561" s="165">
        <f t="shared" si="56"/>
        <v>511146.48807562562</v>
      </c>
    </row>
    <row r="562" spans="1:44" hidden="1" x14ac:dyDescent="0.25">
      <c r="A562" s="11" t="str">
        <f t="shared" si="52"/>
        <v>6</v>
      </c>
      <c r="B562" s="11" t="str">
        <f t="shared" si="53"/>
        <v>62</v>
      </c>
      <c r="C562" s="11" t="str">
        <f t="shared" si="54"/>
        <v>622</v>
      </c>
      <c r="D562" s="23">
        <v>62202000</v>
      </c>
      <c r="E562" s="196" t="s">
        <v>3273</v>
      </c>
      <c r="F562" s="24" t="s">
        <v>505</v>
      </c>
      <c r="G562" s="12">
        <f>+SUMIFS('BLG1222'!$I:$I,'BLG1222'!$A:$A,'ALL 2022'!$2:$2,'BLG1222'!$D:$D,'ALL 2022'!$D:$D)</f>
        <v>11208489</v>
      </c>
      <c r="H562" s="12">
        <f>+SUMIFS('BLG1222'!$I:$I,'BLG1222'!$A:$A,'ALL 2022'!$2:$2,'BLG1222'!$D:$D,'ALL 2022'!$D:$D)</f>
        <v>1500000</v>
      </c>
      <c r="I562" s="12">
        <f>+SUMIFS('BLG1222'!$I:$I,'BLG1222'!$A:$A,'ALL 2022'!$2:$2,'BLG1222'!$D:$D,'ALL 2022'!$D:$D)</f>
        <v>48818500</v>
      </c>
      <c r="J562" s="12">
        <f>+SUMIFS('BLG1222'!$I:$I,'BLG1222'!$A:$A,'ALL 2022'!$2:$2,'BLG1222'!$D:$D,'ALL 2022'!$D:$D)</f>
        <v>8379250</v>
      </c>
      <c r="K562" s="12">
        <f>+SUMIFS('BLG1222'!$I:$I,'BLG1222'!$A:$A,'ALL 2022'!$2:$2,'BLG1222'!$D:$D,'ALL 2022'!$D:$D)</f>
        <v>47125839</v>
      </c>
      <c r="L562" s="12">
        <f>+SUMIFS('BLG1222'!$I:$I,'BLG1222'!$A:$A,'ALL 2022'!$2:$2,'BLG1222'!$D:$D,'ALL 2022'!$D:$D)</f>
        <v>5807000</v>
      </c>
      <c r="M562" s="12">
        <f>+SUMIFS('BLG1222'!$I:$I,'BLG1222'!$A:$A,'ALL 2022'!$2:$2,'BLG1222'!$D:$D,'ALL 2022'!$D:$D)</f>
        <v>656452000</v>
      </c>
      <c r="N562" s="12">
        <f>+SUMIFS('BLG1222'!$I:$I,'BLG1222'!$A:$A,'ALL 2022'!$2:$2,'BLG1222'!$D:$D,'ALL 2022'!$D:$D)</f>
        <v>0</v>
      </c>
      <c r="O562" s="12">
        <f>+SUMIFS('BLG1222'!$I:$I,'BLG1222'!$A:$A,'ALL 2022'!$2:$2,'BLG1222'!$D:$D,'ALL 2022'!$D:$D)</f>
        <v>0</v>
      </c>
      <c r="P562" s="12">
        <f>+SUMIFS('BLG1222'!$I:$I,'BLG1222'!$A:$A,'ALL 2022'!$2:$2,'BLG1222'!$D:$D,'ALL 2022'!$D:$D)</f>
        <v>0</v>
      </c>
      <c r="Q562" s="12">
        <f>+SUMIFS('BLG1222'!$I:$I,'BLG1222'!$A:$A,'ALL 2022'!$2:$2,'BLG1222'!$D:$D,'ALL 2022'!$D:$D)</f>
        <v>0</v>
      </c>
      <c r="R562" s="12">
        <f>+SUMIFS('BLG1222'!$I:$I,'BLG1222'!$A:$A,'ALL 2022'!$2:$2,'BLG1222'!$D:$D,'ALL 2022'!$D:$D)</f>
        <v>0</v>
      </c>
      <c r="S562" s="12">
        <f>+SUMIFS('BLG1222'!$I:$I,'BLG1222'!$A:$A,'ALL 2022'!$2:$2,'BLG1222'!$D:$D,'ALL 2022'!$D:$D)</f>
        <v>0</v>
      </c>
      <c r="T562" s="12">
        <f>+SUMIFS('BLG1222'!$I:$I,'BLG1222'!$A:$A,'ALL 2022'!$2:$2,'BLG1222'!$D:$D,'ALL 2022'!$D:$D)</f>
        <v>2437000</v>
      </c>
      <c r="U562" s="12">
        <f>+SUMIFS('BLG1222'!$I:$I,'BLG1222'!$A:$A,'ALL 2022'!$2:$2,'BLG1222'!$D:$D,'ALL 2022'!$D:$D)</f>
        <v>300000</v>
      </c>
      <c r="V562" s="12">
        <f>+SUMIFS('BLG1222'!$I:$I,'BLG1222'!$A:$A,'ALL 2022'!$2:$2,'BLG1222'!$D:$D,'ALL 2022'!$D:$D)</f>
        <v>0</v>
      </c>
      <c r="W562" s="12">
        <f>+SUMIFS('BLG1222'!$I:$I,'BLG1222'!$A:$A,'ALL 2022'!$2:$2,'BLG1222'!$D:$D,'ALL 2022'!$D:$D)</f>
        <v>300000</v>
      </c>
      <c r="X562" s="12">
        <f>+SUMIFS('BLG1222'!$I:$I,'BLG1222'!$A:$A,'ALL 2022'!$2:$2,'BLG1222'!$D:$D,'ALL 2022'!$D:$D)</f>
        <v>0</v>
      </c>
      <c r="Y562" s="12">
        <f>+SUMIFS('BLG1222'!$I:$I,'BLG1222'!$A:$A,'ALL 2022'!$2:$2,'BLG1222'!$D:$D,'ALL 2022'!$D:$D)</f>
        <v>0</v>
      </c>
      <c r="Z562" s="12">
        <f>+SUMIFS('BLG1222'!$I:$I,'BLG1222'!$A:$A,'ALL 2022'!$2:$2,'BLG1222'!$D:$D,'ALL 2022'!$D:$D)</f>
        <v>0</v>
      </c>
      <c r="AA562" s="12">
        <f>+SUMIFS('BLG1222'!$I:$I,'BLG1222'!$A:$A,'ALL 2022'!$2:$2,'BLG1222'!$D:$D,'ALL 2022'!$D:$D)</f>
        <v>0</v>
      </c>
      <c r="AB562" s="12">
        <f>+SUMIFS('BLG1222'!$I:$I,'BLG1222'!$A:$A,'ALL 2022'!$2:$2,'BLG1222'!$D:$D,'ALL 2022'!$D:$D)</f>
        <v>0</v>
      </c>
      <c r="AC562" s="12">
        <f>+SUMIFS('BLG1222'!$I:$I,'BLG1222'!$A:$A,'ALL 2022'!$2:$2,'BLG1222'!$D:$D,'ALL 2022'!$D:$D)</f>
        <v>0</v>
      </c>
      <c r="AD562" s="12">
        <f>+SUMIFS('BLG1222'!$I:$I,'BLG1222'!$A:$A,'ALL 2022'!$2:$2,'BLG1222'!$D:$D,'ALL 2022'!$D:$D)</f>
        <v>0</v>
      </c>
      <c r="AE562" s="12">
        <f>+SUMIFS('BLG1222'!$I:$I,'BLG1222'!$A:$A,'ALL 2022'!$2:$2,'BLG1222'!$D:$D,'ALL 2022'!$D:$D)</f>
        <v>0</v>
      </c>
      <c r="AF562" s="12">
        <f>+SUMIFS('BLG1222'!$I:$I,'BLG1222'!$A:$A,'ALL 2022'!$2:$2,'BLG1222'!$D:$D,'ALL 2022'!$D:$D)</f>
        <v>1663565.45</v>
      </c>
      <c r="AG562" s="12">
        <f>+SUMIFS('BLG1222'!$I:$I,'BLG1222'!$A:$A,'ALL 2022'!$2:$2,'BLG1222'!$D:$D,'ALL 2022'!$D:$D)</f>
        <v>31541800</v>
      </c>
      <c r="AH562" s="12">
        <f>+SUMIFS('BLG1222'!$I:$I,'BLG1222'!$A:$A,'ALL 2022'!$2:$2,'BLG1222'!$D:$D,'ALL 2022'!$D:$D)</f>
        <v>13350900</v>
      </c>
      <c r="AI562" s="12">
        <f>+SUMIFS('BLG1222'!$I:$I,'BLG1222'!$A:$A,'ALL 2022'!$2:$2,'BLG1222'!$D:$D,'ALL 2022'!$D:$D)</f>
        <v>0</v>
      </c>
      <c r="AJ562" s="12">
        <f>+SUMIFS('BLG1222'!$I:$I,'BLG1222'!$A:$A,'ALL 2022'!$2:$2,'BLG1222'!$D:$D,'ALL 2022'!$D:$D)</f>
        <v>0</v>
      </c>
      <c r="AK562" s="12">
        <f>+SUMIFS('BLG1222'!$I:$I,'BLG1222'!$A:$A,'ALL 2022'!$2:$2,'BLG1222'!$D:$D,'ALL 2022'!$D:$D)</f>
        <v>2000000</v>
      </c>
      <c r="AL562" s="12">
        <f>+SUMIFS('BLG1222'!$I:$I,'BLG1222'!$A:$A,'ALL 2022'!$2:$2,'BLG1222'!$D:$D,'ALL 2022'!$D:$D)</f>
        <v>0</v>
      </c>
      <c r="AM562" s="12">
        <f>+SUMIFS('BLG1222'!$I:$I,'BLG1222'!$A:$A,'ALL 2022'!$2:$2,'BLG1222'!$D:$D,'ALL 2022'!$D:$D)</f>
        <v>2570196.81</v>
      </c>
      <c r="AN562" s="12">
        <f>+SUMIFS('BLG1222'!$I:$I,'BLG1222'!$A:$A,'ALL 2022'!$2:$2,'BLG1222'!$D:$D,'ALL 2022'!$D:$D)</f>
        <v>0</v>
      </c>
      <c r="AO562" s="12">
        <f>+SUMIFS('BLG1222'!$I:$I,'BLG1222'!$A:$A,'ALL 2022'!$2:$2,'BLG1222'!$D:$D,'ALL 2022'!$D:$D)</f>
        <v>0</v>
      </c>
      <c r="AP562" s="12">
        <f>+SUMIFS('BLG1222'!$I:$I,'BLG1222'!$A:$A,'ALL 2022'!$2:$2,'BLG1222'!$D:$D,'ALL 2022'!$D:$D)</f>
        <v>0</v>
      </c>
      <c r="AQ562" s="164">
        <f t="shared" si="55"/>
        <v>833454540.25999999</v>
      </c>
      <c r="AR562" s="165">
        <f t="shared" si="56"/>
        <v>176260.06709456386</v>
      </c>
    </row>
    <row r="563" spans="1:44" hidden="1" x14ac:dyDescent="0.25">
      <c r="A563" s="11" t="str">
        <f t="shared" si="52"/>
        <v>6</v>
      </c>
      <c r="B563" s="11" t="str">
        <f t="shared" si="53"/>
        <v>62</v>
      </c>
      <c r="C563" s="11" t="str">
        <f t="shared" si="54"/>
        <v>622</v>
      </c>
      <c r="D563" s="23">
        <v>62203000</v>
      </c>
      <c r="E563" s="196" t="s">
        <v>3273</v>
      </c>
      <c r="F563" s="24" t="s">
        <v>507</v>
      </c>
      <c r="G563" s="12">
        <f>+SUMIFS('BLG1222'!$I:$I,'BLG1222'!$A:$A,'ALL 2022'!$2:$2,'BLG1222'!$D:$D,'ALL 2022'!$D:$D)</f>
        <v>51739200</v>
      </c>
      <c r="H563" s="12">
        <f>+SUMIFS('BLG1222'!$I:$I,'BLG1222'!$A:$A,'ALL 2022'!$2:$2,'BLG1222'!$D:$D,'ALL 2022'!$D:$D)</f>
        <v>19500000</v>
      </c>
      <c r="I563" s="12">
        <f>+SUMIFS('BLG1222'!$I:$I,'BLG1222'!$A:$A,'ALL 2022'!$2:$2,'BLG1222'!$D:$D,'ALL 2022'!$D:$D)</f>
        <v>725587401</v>
      </c>
      <c r="J563" s="12">
        <f>+SUMIFS('BLG1222'!$I:$I,'BLG1222'!$A:$A,'ALL 2022'!$2:$2,'BLG1222'!$D:$D,'ALL 2022'!$D:$D)</f>
        <v>74113960</v>
      </c>
      <c r="K563" s="12">
        <f>+SUMIFS('BLG1222'!$I:$I,'BLG1222'!$A:$A,'ALL 2022'!$2:$2,'BLG1222'!$D:$D,'ALL 2022'!$D:$D)</f>
        <v>39720000</v>
      </c>
      <c r="L563" s="12">
        <f>+SUMIFS('BLG1222'!$I:$I,'BLG1222'!$A:$A,'ALL 2022'!$2:$2,'BLG1222'!$D:$D,'ALL 2022'!$D:$D)</f>
        <v>36076408</v>
      </c>
      <c r="M563" s="12">
        <f>+SUMIFS('BLG1222'!$I:$I,'BLG1222'!$A:$A,'ALL 2022'!$2:$2,'BLG1222'!$D:$D,'ALL 2022'!$D:$D)</f>
        <v>22182000</v>
      </c>
      <c r="N563" s="12">
        <f>+SUMIFS('BLG1222'!$I:$I,'BLG1222'!$A:$A,'ALL 2022'!$2:$2,'BLG1222'!$D:$D,'ALL 2022'!$D:$D)</f>
        <v>0</v>
      </c>
      <c r="O563" s="12">
        <f>+SUMIFS('BLG1222'!$I:$I,'BLG1222'!$A:$A,'ALL 2022'!$2:$2,'BLG1222'!$D:$D,'ALL 2022'!$D:$D)</f>
        <v>6000000</v>
      </c>
      <c r="P563" s="12">
        <f>+SUMIFS('BLG1222'!$I:$I,'BLG1222'!$A:$A,'ALL 2022'!$2:$2,'BLG1222'!$D:$D,'ALL 2022'!$D:$D)</f>
        <v>3003300</v>
      </c>
      <c r="Q563" s="12">
        <f>+SUMIFS('BLG1222'!$I:$I,'BLG1222'!$A:$A,'ALL 2022'!$2:$2,'BLG1222'!$D:$D,'ALL 2022'!$D:$D)</f>
        <v>0</v>
      </c>
      <c r="R563" s="12">
        <f>+SUMIFS('BLG1222'!$I:$I,'BLG1222'!$A:$A,'ALL 2022'!$2:$2,'BLG1222'!$D:$D,'ALL 2022'!$D:$D)</f>
        <v>5400000</v>
      </c>
      <c r="S563" s="12">
        <f>+SUMIFS('BLG1222'!$I:$I,'BLG1222'!$A:$A,'ALL 2022'!$2:$2,'BLG1222'!$D:$D,'ALL 2022'!$D:$D)</f>
        <v>18570000</v>
      </c>
      <c r="T563" s="12">
        <f>+SUMIFS('BLG1222'!$I:$I,'BLG1222'!$A:$A,'ALL 2022'!$2:$2,'BLG1222'!$D:$D,'ALL 2022'!$D:$D)</f>
        <v>1237250</v>
      </c>
      <c r="U563" s="12">
        <f>+SUMIFS('BLG1222'!$I:$I,'BLG1222'!$A:$A,'ALL 2022'!$2:$2,'BLG1222'!$D:$D,'ALL 2022'!$D:$D)</f>
        <v>13102500</v>
      </c>
      <c r="V563" s="12">
        <f>+SUMIFS('BLG1222'!$I:$I,'BLG1222'!$A:$A,'ALL 2022'!$2:$2,'BLG1222'!$D:$D,'ALL 2022'!$D:$D)</f>
        <v>0</v>
      </c>
      <c r="W563" s="12">
        <f>+SUMIFS('BLG1222'!$I:$I,'BLG1222'!$A:$A,'ALL 2022'!$2:$2,'BLG1222'!$D:$D,'ALL 2022'!$D:$D)</f>
        <v>30365952</v>
      </c>
      <c r="X563" s="12">
        <f>+SUMIFS('BLG1222'!$I:$I,'BLG1222'!$A:$A,'ALL 2022'!$2:$2,'BLG1222'!$D:$D,'ALL 2022'!$D:$D)</f>
        <v>25932368</v>
      </c>
      <c r="Y563" s="12">
        <f>+SUMIFS('BLG1222'!$I:$I,'BLG1222'!$A:$A,'ALL 2022'!$2:$2,'BLG1222'!$D:$D,'ALL 2022'!$D:$D)</f>
        <v>0</v>
      </c>
      <c r="Z563" s="12">
        <f>+SUMIFS('BLG1222'!$I:$I,'BLG1222'!$A:$A,'ALL 2022'!$2:$2,'BLG1222'!$D:$D,'ALL 2022'!$D:$D)</f>
        <v>0</v>
      </c>
      <c r="AA563" s="12">
        <f>+SUMIFS('BLG1222'!$I:$I,'BLG1222'!$A:$A,'ALL 2022'!$2:$2,'BLG1222'!$D:$D,'ALL 2022'!$D:$D)</f>
        <v>0</v>
      </c>
      <c r="AB563" s="12">
        <f>+SUMIFS('BLG1222'!$I:$I,'BLG1222'!$A:$A,'ALL 2022'!$2:$2,'BLG1222'!$D:$D,'ALL 2022'!$D:$D)</f>
        <v>43423600</v>
      </c>
      <c r="AC563" s="12">
        <f>+SUMIFS('BLG1222'!$I:$I,'BLG1222'!$A:$A,'ALL 2022'!$2:$2,'BLG1222'!$D:$D,'ALL 2022'!$D:$D)</f>
        <v>78690714.200000003</v>
      </c>
      <c r="AD563" s="12">
        <f>+SUMIFS('BLG1222'!$I:$I,'BLG1222'!$A:$A,'ALL 2022'!$2:$2,'BLG1222'!$D:$D,'ALL 2022'!$D:$D)</f>
        <v>0</v>
      </c>
      <c r="AE563" s="12">
        <f>+SUMIFS('BLG1222'!$I:$I,'BLG1222'!$A:$A,'ALL 2022'!$2:$2,'BLG1222'!$D:$D,'ALL 2022'!$D:$D)</f>
        <v>0</v>
      </c>
      <c r="AF563" s="12">
        <f>+SUMIFS('BLG1222'!$I:$I,'BLG1222'!$A:$A,'ALL 2022'!$2:$2,'BLG1222'!$D:$D,'ALL 2022'!$D:$D)</f>
        <v>17500000</v>
      </c>
      <c r="AG563" s="12">
        <f>+SUMIFS('BLG1222'!$I:$I,'BLG1222'!$A:$A,'ALL 2022'!$2:$2,'BLG1222'!$D:$D,'ALL 2022'!$D:$D)</f>
        <v>0</v>
      </c>
      <c r="AH563" s="12">
        <f>+SUMIFS('BLG1222'!$I:$I,'BLG1222'!$A:$A,'ALL 2022'!$2:$2,'BLG1222'!$D:$D,'ALL 2022'!$D:$D)</f>
        <v>0</v>
      </c>
      <c r="AI563" s="12">
        <f>+SUMIFS('BLG1222'!$I:$I,'BLG1222'!$A:$A,'ALL 2022'!$2:$2,'BLG1222'!$D:$D,'ALL 2022'!$D:$D)</f>
        <v>0</v>
      </c>
      <c r="AJ563" s="12">
        <f>+SUMIFS('BLG1222'!$I:$I,'BLG1222'!$A:$A,'ALL 2022'!$2:$2,'BLG1222'!$D:$D,'ALL 2022'!$D:$D)</f>
        <v>4371600</v>
      </c>
      <c r="AK563" s="12">
        <f>+SUMIFS('BLG1222'!$I:$I,'BLG1222'!$A:$A,'ALL 2022'!$2:$2,'BLG1222'!$D:$D,'ALL 2022'!$D:$D)</f>
        <v>0</v>
      </c>
      <c r="AL563" s="12">
        <f>+SUMIFS('BLG1222'!$I:$I,'BLG1222'!$A:$A,'ALL 2022'!$2:$2,'BLG1222'!$D:$D,'ALL 2022'!$D:$D)</f>
        <v>30000000</v>
      </c>
      <c r="AM563" s="12">
        <f>+SUMIFS('BLG1222'!$I:$I,'BLG1222'!$A:$A,'ALL 2022'!$2:$2,'BLG1222'!$D:$D,'ALL 2022'!$D:$D)</f>
        <v>7040000</v>
      </c>
      <c r="AN563" s="12">
        <f>+SUMIFS('BLG1222'!$I:$I,'BLG1222'!$A:$A,'ALL 2022'!$2:$2,'BLG1222'!$D:$D,'ALL 2022'!$D:$D)</f>
        <v>0</v>
      </c>
      <c r="AO563" s="12">
        <f>+SUMIFS('BLG1222'!$I:$I,'BLG1222'!$A:$A,'ALL 2022'!$2:$2,'BLG1222'!$D:$D,'ALL 2022'!$D:$D)</f>
        <v>48839842</v>
      </c>
      <c r="AP563" s="12">
        <f>+SUMIFS('BLG1222'!$I:$I,'BLG1222'!$A:$A,'ALL 2022'!$2:$2,'BLG1222'!$D:$D,'ALL 2022'!$D:$D)</f>
        <v>0</v>
      </c>
      <c r="AQ563" s="164">
        <f t="shared" si="55"/>
        <v>1302396095.2</v>
      </c>
      <c r="AR563" s="165">
        <f t="shared" si="56"/>
        <v>275432.44656395726</v>
      </c>
    </row>
    <row r="564" spans="1:44" hidden="1" x14ac:dyDescent="0.25">
      <c r="A564" s="11" t="str">
        <f t="shared" si="52"/>
        <v>6</v>
      </c>
      <c r="B564" s="11" t="str">
        <f t="shared" si="53"/>
        <v>62</v>
      </c>
      <c r="C564" s="11" t="str">
        <f t="shared" si="54"/>
        <v>622</v>
      </c>
      <c r="D564" s="23">
        <v>62204000</v>
      </c>
      <c r="E564" s="196" t="s">
        <v>3273</v>
      </c>
      <c r="F564" s="24" t="s">
        <v>508</v>
      </c>
      <c r="G564" s="12">
        <f>+SUMIFS('BLG1222'!$I:$I,'BLG1222'!$A:$A,'ALL 2022'!$2:$2,'BLG1222'!$D:$D,'ALL 2022'!$D:$D)</f>
        <v>0</v>
      </c>
      <c r="H564" s="12">
        <f>+SUMIFS('BLG1222'!$I:$I,'BLG1222'!$A:$A,'ALL 2022'!$2:$2,'BLG1222'!$D:$D,'ALL 2022'!$D:$D)</f>
        <v>0</v>
      </c>
      <c r="I564" s="12">
        <f>+SUMIFS('BLG1222'!$I:$I,'BLG1222'!$A:$A,'ALL 2022'!$2:$2,'BLG1222'!$D:$D,'ALL 2022'!$D:$D)</f>
        <v>0</v>
      </c>
      <c r="J564" s="12">
        <f>+SUMIFS('BLG1222'!$I:$I,'BLG1222'!$A:$A,'ALL 2022'!$2:$2,'BLG1222'!$D:$D,'ALL 2022'!$D:$D)</f>
        <v>2250000</v>
      </c>
      <c r="K564" s="12">
        <f>+SUMIFS('BLG1222'!$I:$I,'BLG1222'!$A:$A,'ALL 2022'!$2:$2,'BLG1222'!$D:$D,'ALL 2022'!$D:$D)</f>
        <v>0</v>
      </c>
      <c r="L564" s="12">
        <f>+SUMIFS('BLG1222'!$I:$I,'BLG1222'!$A:$A,'ALL 2022'!$2:$2,'BLG1222'!$D:$D,'ALL 2022'!$D:$D)</f>
        <v>0</v>
      </c>
      <c r="M564" s="12">
        <f>+SUMIFS('BLG1222'!$I:$I,'BLG1222'!$A:$A,'ALL 2022'!$2:$2,'BLG1222'!$D:$D,'ALL 2022'!$D:$D)</f>
        <v>107391647.59999999</v>
      </c>
      <c r="N564" s="12">
        <f>+SUMIFS('BLG1222'!$I:$I,'BLG1222'!$A:$A,'ALL 2022'!$2:$2,'BLG1222'!$D:$D,'ALL 2022'!$D:$D)</f>
        <v>0</v>
      </c>
      <c r="O564" s="12">
        <f>+SUMIFS('BLG1222'!$I:$I,'BLG1222'!$A:$A,'ALL 2022'!$2:$2,'BLG1222'!$D:$D,'ALL 2022'!$D:$D)</f>
        <v>30793116</v>
      </c>
      <c r="P564" s="12">
        <f>+SUMIFS('BLG1222'!$I:$I,'BLG1222'!$A:$A,'ALL 2022'!$2:$2,'BLG1222'!$D:$D,'ALL 2022'!$D:$D)</f>
        <v>0</v>
      </c>
      <c r="Q564" s="12">
        <f>+SUMIFS('BLG1222'!$I:$I,'BLG1222'!$A:$A,'ALL 2022'!$2:$2,'BLG1222'!$D:$D,'ALL 2022'!$D:$D)</f>
        <v>0</v>
      </c>
      <c r="R564" s="12">
        <f>+SUMIFS('BLG1222'!$I:$I,'BLG1222'!$A:$A,'ALL 2022'!$2:$2,'BLG1222'!$D:$D,'ALL 2022'!$D:$D)</f>
        <v>0</v>
      </c>
      <c r="S564" s="12">
        <f>+SUMIFS('BLG1222'!$I:$I,'BLG1222'!$A:$A,'ALL 2022'!$2:$2,'BLG1222'!$D:$D,'ALL 2022'!$D:$D)</f>
        <v>0</v>
      </c>
      <c r="T564" s="12">
        <f>+SUMIFS('BLG1222'!$I:$I,'BLG1222'!$A:$A,'ALL 2022'!$2:$2,'BLG1222'!$D:$D,'ALL 2022'!$D:$D)</f>
        <v>0</v>
      </c>
      <c r="U564" s="12">
        <f>+SUMIFS('BLG1222'!$I:$I,'BLG1222'!$A:$A,'ALL 2022'!$2:$2,'BLG1222'!$D:$D,'ALL 2022'!$D:$D)</f>
        <v>0</v>
      </c>
      <c r="V564" s="12">
        <f>+SUMIFS('BLG1222'!$I:$I,'BLG1222'!$A:$A,'ALL 2022'!$2:$2,'BLG1222'!$D:$D,'ALL 2022'!$D:$D)</f>
        <v>0</v>
      </c>
      <c r="W564" s="12">
        <f>+SUMIFS('BLG1222'!$I:$I,'BLG1222'!$A:$A,'ALL 2022'!$2:$2,'BLG1222'!$D:$D,'ALL 2022'!$D:$D)</f>
        <v>0</v>
      </c>
      <c r="X564" s="12">
        <f>+SUMIFS('BLG1222'!$I:$I,'BLG1222'!$A:$A,'ALL 2022'!$2:$2,'BLG1222'!$D:$D,'ALL 2022'!$D:$D)</f>
        <v>0</v>
      </c>
      <c r="Y564" s="12">
        <f>+SUMIFS('BLG1222'!$I:$I,'BLG1222'!$A:$A,'ALL 2022'!$2:$2,'BLG1222'!$D:$D,'ALL 2022'!$D:$D)</f>
        <v>0</v>
      </c>
      <c r="Z564" s="12">
        <f>+SUMIFS('BLG1222'!$I:$I,'BLG1222'!$A:$A,'ALL 2022'!$2:$2,'BLG1222'!$D:$D,'ALL 2022'!$D:$D)</f>
        <v>0</v>
      </c>
      <c r="AA564" s="12">
        <f>+SUMIFS('BLG1222'!$I:$I,'BLG1222'!$A:$A,'ALL 2022'!$2:$2,'BLG1222'!$D:$D,'ALL 2022'!$D:$D)</f>
        <v>0</v>
      </c>
      <c r="AB564" s="12">
        <f>+SUMIFS('BLG1222'!$I:$I,'BLG1222'!$A:$A,'ALL 2022'!$2:$2,'BLG1222'!$D:$D,'ALL 2022'!$D:$D)</f>
        <v>922827</v>
      </c>
      <c r="AC564" s="12">
        <f>+SUMIFS('BLG1222'!$I:$I,'BLG1222'!$A:$A,'ALL 2022'!$2:$2,'BLG1222'!$D:$D,'ALL 2022'!$D:$D)</f>
        <v>267146480.69800001</v>
      </c>
      <c r="AD564" s="12">
        <f>+SUMIFS('BLG1222'!$I:$I,'BLG1222'!$A:$A,'ALL 2022'!$2:$2,'BLG1222'!$D:$D,'ALL 2022'!$D:$D)</f>
        <v>0</v>
      </c>
      <c r="AE564" s="12">
        <f>+SUMIFS('BLG1222'!$I:$I,'BLG1222'!$A:$A,'ALL 2022'!$2:$2,'BLG1222'!$D:$D,'ALL 2022'!$D:$D)</f>
        <v>0</v>
      </c>
      <c r="AF564" s="12">
        <f>+SUMIFS('BLG1222'!$I:$I,'BLG1222'!$A:$A,'ALL 2022'!$2:$2,'BLG1222'!$D:$D,'ALL 2022'!$D:$D)</f>
        <v>0</v>
      </c>
      <c r="AG564" s="12">
        <f>+SUMIFS('BLG1222'!$I:$I,'BLG1222'!$A:$A,'ALL 2022'!$2:$2,'BLG1222'!$D:$D,'ALL 2022'!$D:$D)</f>
        <v>0</v>
      </c>
      <c r="AH564" s="12">
        <f>+SUMIFS('BLG1222'!$I:$I,'BLG1222'!$A:$A,'ALL 2022'!$2:$2,'BLG1222'!$D:$D,'ALL 2022'!$D:$D)</f>
        <v>0</v>
      </c>
      <c r="AI564" s="12">
        <f>+SUMIFS('BLG1222'!$I:$I,'BLG1222'!$A:$A,'ALL 2022'!$2:$2,'BLG1222'!$D:$D,'ALL 2022'!$D:$D)</f>
        <v>0</v>
      </c>
      <c r="AJ564" s="12">
        <f>+SUMIFS('BLG1222'!$I:$I,'BLG1222'!$A:$A,'ALL 2022'!$2:$2,'BLG1222'!$D:$D,'ALL 2022'!$D:$D)</f>
        <v>0</v>
      </c>
      <c r="AK564" s="12">
        <f>+SUMIFS('BLG1222'!$I:$I,'BLG1222'!$A:$A,'ALL 2022'!$2:$2,'BLG1222'!$D:$D,'ALL 2022'!$D:$D)</f>
        <v>1078000</v>
      </c>
      <c r="AL564" s="12">
        <f>+SUMIFS('BLG1222'!$I:$I,'BLG1222'!$A:$A,'ALL 2022'!$2:$2,'BLG1222'!$D:$D,'ALL 2022'!$D:$D)</f>
        <v>0</v>
      </c>
      <c r="AM564" s="12">
        <f>+SUMIFS('BLG1222'!$I:$I,'BLG1222'!$A:$A,'ALL 2022'!$2:$2,'BLG1222'!$D:$D,'ALL 2022'!$D:$D)</f>
        <v>0</v>
      </c>
      <c r="AN564" s="12">
        <f>+SUMIFS('BLG1222'!$I:$I,'BLG1222'!$A:$A,'ALL 2022'!$2:$2,'BLG1222'!$D:$D,'ALL 2022'!$D:$D)</f>
        <v>0</v>
      </c>
      <c r="AO564" s="12">
        <f>+SUMIFS('BLG1222'!$I:$I,'BLG1222'!$A:$A,'ALL 2022'!$2:$2,'BLG1222'!$D:$D,'ALL 2022'!$D:$D)</f>
        <v>0</v>
      </c>
      <c r="AP564" s="12">
        <f>+SUMIFS('BLG1222'!$I:$I,'BLG1222'!$A:$A,'ALL 2022'!$2:$2,'BLG1222'!$D:$D,'ALL 2022'!$D:$D)</f>
        <v>0</v>
      </c>
      <c r="AQ564" s="164">
        <f t="shared" si="55"/>
        <v>409582071.29799998</v>
      </c>
      <c r="AR564" s="165">
        <f t="shared" si="56"/>
        <v>86618.957460109334</v>
      </c>
    </row>
    <row r="565" spans="1:44" hidden="1" x14ac:dyDescent="0.25">
      <c r="A565" s="11" t="str">
        <f t="shared" si="52"/>
        <v>6</v>
      </c>
      <c r="B565" s="11" t="str">
        <f t="shared" si="53"/>
        <v>62</v>
      </c>
      <c r="C565" s="11" t="str">
        <f t="shared" si="54"/>
        <v>622</v>
      </c>
      <c r="D565" s="23">
        <v>62206000</v>
      </c>
      <c r="E565" s="196" t="s">
        <v>3273</v>
      </c>
      <c r="F565" s="24" t="s">
        <v>510</v>
      </c>
      <c r="G565" s="12">
        <f>+SUMIFS('BLG1222'!$I:$I,'BLG1222'!$A:$A,'ALL 2022'!$2:$2,'BLG1222'!$D:$D,'ALL 2022'!$D:$D)</f>
        <v>0</v>
      </c>
      <c r="H565" s="12">
        <f>+SUMIFS('BLG1222'!$I:$I,'BLG1222'!$A:$A,'ALL 2022'!$2:$2,'BLG1222'!$D:$D,'ALL 2022'!$D:$D)</f>
        <v>0</v>
      </c>
      <c r="I565" s="12">
        <f>+SUMIFS('BLG1222'!$I:$I,'BLG1222'!$A:$A,'ALL 2022'!$2:$2,'BLG1222'!$D:$D,'ALL 2022'!$D:$D)</f>
        <v>0</v>
      </c>
      <c r="J565" s="12">
        <f>+SUMIFS('BLG1222'!$I:$I,'BLG1222'!$A:$A,'ALL 2022'!$2:$2,'BLG1222'!$D:$D,'ALL 2022'!$D:$D)</f>
        <v>0</v>
      </c>
      <c r="K565" s="12">
        <f>+SUMIFS('BLG1222'!$I:$I,'BLG1222'!$A:$A,'ALL 2022'!$2:$2,'BLG1222'!$D:$D,'ALL 2022'!$D:$D)</f>
        <v>0</v>
      </c>
      <c r="L565" s="12">
        <f>+SUMIFS('BLG1222'!$I:$I,'BLG1222'!$A:$A,'ALL 2022'!$2:$2,'BLG1222'!$D:$D,'ALL 2022'!$D:$D)</f>
        <v>0</v>
      </c>
      <c r="M565" s="12">
        <f>+SUMIFS('BLG1222'!$I:$I,'BLG1222'!$A:$A,'ALL 2022'!$2:$2,'BLG1222'!$D:$D,'ALL 2022'!$D:$D)</f>
        <v>0</v>
      </c>
      <c r="N565" s="12">
        <f>+SUMIFS('BLG1222'!$I:$I,'BLG1222'!$A:$A,'ALL 2022'!$2:$2,'BLG1222'!$D:$D,'ALL 2022'!$D:$D)</f>
        <v>0</v>
      </c>
      <c r="O565" s="12">
        <f>+SUMIFS('BLG1222'!$I:$I,'BLG1222'!$A:$A,'ALL 2022'!$2:$2,'BLG1222'!$D:$D,'ALL 2022'!$D:$D)</f>
        <v>0</v>
      </c>
      <c r="P565" s="12">
        <f>+SUMIFS('BLG1222'!$I:$I,'BLG1222'!$A:$A,'ALL 2022'!$2:$2,'BLG1222'!$D:$D,'ALL 2022'!$D:$D)</f>
        <v>0</v>
      </c>
      <c r="Q565" s="12">
        <f>+SUMIFS('BLG1222'!$I:$I,'BLG1222'!$A:$A,'ALL 2022'!$2:$2,'BLG1222'!$D:$D,'ALL 2022'!$D:$D)</f>
        <v>0</v>
      </c>
      <c r="R565" s="12">
        <f>+SUMIFS('BLG1222'!$I:$I,'BLG1222'!$A:$A,'ALL 2022'!$2:$2,'BLG1222'!$D:$D,'ALL 2022'!$D:$D)</f>
        <v>0</v>
      </c>
      <c r="S565" s="12">
        <f>+SUMIFS('BLG1222'!$I:$I,'BLG1222'!$A:$A,'ALL 2022'!$2:$2,'BLG1222'!$D:$D,'ALL 2022'!$D:$D)</f>
        <v>0</v>
      </c>
      <c r="T565" s="12">
        <f>+SUMIFS('BLG1222'!$I:$I,'BLG1222'!$A:$A,'ALL 2022'!$2:$2,'BLG1222'!$D:$D,'ALL 2022'!$D:$D)</f>
        <v>0</v>
      </c>
      <c r="U565" s="12">
        <f>+SUMIFS('BLG1222'!$I:$I,'BLG1222'!$A:$A,'ALL 2022'!$2:$2,'BLG1222'!$D:$D,'ALL 2022'!$D:$D)</f>
        <v>0</v>
      </c>
      <c r="V565" s="12">
        <f>+SUMIFS('BLG1222'!$I:$I,'BLG1222'!$A:$A,'ALL 2022'!$2:$2,'BLG1222'!$D:$D,'ALL 2022'!$D:$D)</f>
        <v>0</v>
      </c>
      <c r="W565" s="12">
        <f>+SUMIFS('BLG1222'!$I:$I,'BLG1222'!$A:$A,'ALL 2022'!$2:$2,'BLG1222'!$D:$D,'ALL 2022'!$D:$D)</f>
        <v>0</v>
      </c>
      <c r="X565" s="12">
        <f>+SUMIFS('BLG1222'!$I:$I,'BLG1222'!$A:$A,'ALL 2022'!$2:$2,'BLG1222'!$D:$D,'ALL 2022'!$D:$D)</f>
        <v>0</v>
      </c>
      <c r="Y565" s="12">
        <f>+SUMIFS('BLG1222'!$I:$I,'BLG1222'!$A:$A,'ALL 2022'!$2:$2,'BLG1222'!$D:$D,'ALL 2022'!$D:$D)</f>
        <v>0</v>
      </c>
      <c r="Z565" s="12">
        <f>+SUMIFS('BLG1222'!$I:$I,'BLG1222'!$A:$A,'ALL 2022'!$2:$2,'BLG1222'!$D:$D,'ALL 2022'!$D:$D)</f>
        <v>0</v>
      </c>
      <c r="AA565" s="12">
        <f>+SUMIFS('BLG1222'!$I:$I,'BLG1222'!$A:$A,'ALL 2022'!$2:$2,'BLG1222'!$D:$D,'ALL 2022'!$D:$D)</f>
        <v>0</v>
      </c>
      <c r="AB565" s="12">
        <f>+SUMIFS('BLG1222'!$I:$I,'BLG1222'!$A:$A,'ALL 2022'!$2:$2,'BLG1222'!$D:$D,'ALL 2022'!$D:$D)</f>
        <v>0</v>
      </c>
      <c r="AC565" s="12">
        <f>+SUMIFS('BLG1222'!$I:$I,'BLG1222'!$A:$A,'ALL 2022'!$2:$2,'BLG1222'!$D:$D,'ALL 2022'!$D:$D)</f>
        <v>16128000</v>
      </c>
      <c r="AD565" s="12">
        <f>+SUMIFS('BLG1222'!$I:$I,'BLG1222'!$A:$A,'ALL 2022'!$2:$2,'BLG1222'!$D:$D,'ALL 2022'!$D:$D)</f>
        <v>0</v>
      </c>
      <c r="AE565" s="12">
        <f>+SUMIFS('BLG1222'!$I:$I,'BLG1222'!$A:$A,'ALL 2022'!$2:$2,'BLG1222'!$D:$D,'ALL 2022'!$D:$D)</f>
        <v>0</v>
      </c>
      <c r="AF565" s="12">
        <f>+SUMIFS('BLG1222'!$I:$I,'BLG1222'!$A:$A,'ALL 2022'!$2:$2,'BLG1222'!$D:$D,'ALL 2022'!$D:$D)</f>
        <v>0</v>
      </c>
      <c r="AG565" s="12">
        <f>+SUMIFS('BLG1222'!$I:$I,'BLG1222'!$A:$A,'ALL 2022'!$2:$2,'BLG1222'!$D:$D,'ALL 2022'!$D:$D)</f>
        <v>0</v>
      </c>
      <c r="AH565" s="12">
        <f>+SUMIFS('BLG1222'!$I:$I,'BLG1222'!$A:$A,'ALL 2022'!$2:$2,'BLG1222'!$D:$D,'ALL 2022'!$D:$D)</f>
        <v>0</v>
      </c>
      <c r="AI565" s="12">
        <f>+SUMIFS('BLG1222'!$I:$I,'BLG1222'!$A:$A,'ALL 2022'!$2:$2,'BLG1222'!$D:$D,'ALL 2022'!$D:$D)</f>
        <v>0</v>
      </c>
      <c r="AJ565" s="12">
        <f>+SUMIFS('BLG1222'!$I:$I,'BLG1222'!$A:$A,'ALL 2022'!$2:$2,'BLG1222'!$D:$D,'ALL 2022'!$D:$D)</f>
        <v>0</v>
      </c>
      <c r="AK565" s="12">
        <f>+SUMIFS('BLG1222'!$I:$I,'BLG1222'!$A:$A,'ALL 2022'!$2:$2,'BLG1222'!$D:$D,'ALL 2022'!$D:$D)</f>
        <v>0</v>
      </c>
      <c r="AL565" s="12">
        <f>+SUMIFS('BLG1222'!$I:$I,'BLG1222'!$A:$A,'ALL 2022'!$2:$2,'BLG1222'!$D:$D,'ALL 2022'!$D:$D)</f>
        <v>0</v>
      </c>
      <c r="AM565" s="12">
        <f>+SUMIFS('BLG1222'!$I:$I,'BLG1222'!$A:$A,'ALL 2022'!$2:$2,'BLG1222'!$D:$D,'ALL 2022'!$D:$D)</f>
        <v>0</v>
      </c>
      <c r="AN565" s="12">
        <f>+SUMIFS('BLG1222'!$I:$I,'BLG1222'!$A:$A,'ALL 2022'!$2:$2,'BLG1222'!$D:$D,'ALL 2022'!$D:$D)</f>
        <v>0</v>
      </c>
      <c r="AO565" s="12">
        <f>+SUMIFS('BLG1222'!$I:$I,'BLG1222'!$A:$A,'ALL 2022'!$2:$2,'BLG1222'!$D:$D,'ALL 2022'!$D:$D)</f>
        <v>0</v>
      </c>
      <c r="AP565" s="12">
        <f>+SUMIFS('BLG1222'!$I:$I,'BLG1222'!$A:$A,'ALL 2022'!$2:$2,'BLG1222'!$D:$D,'ALL 2022'!$D:$D)</f>
        <v>0</v>
      </c>
      <c r="AQ565" s="164">
        <f t="shared" si="55"/>
        <v>16128000</v>
      </c>
      <c r="AR565" s="165">
        <f t="shared" si="56"/>
        <v>3410.7707436740648</v>
      </c>
    </row>
    <row r="566" spans="1:44" hidden="1" x14ac:dyDescent="0.25">
      <c r="A566" s="11" t="str">
        <f t="shared" si="52"/>
        <v>6</v>
      </c>
      <c r="B566" s="11" t="str">
        <f t="shared" si="53"/>
        <v>62</v>
      </c>
      <c r="C566" s="11" t="str">
        <f t="shared" si="54"/>
        <v>622</v>
      </c>
      <c r="D566" s="23">
        <v>62208000</v>
      </c>
      <c r="E566" s="196" t="s">
        <v>3273</v>
      </c>
      <c r="F566" s="24" t="s">
        <v>425</v>
      </c>
      <c r="G566" s="12">
        <f>+SUMIFS('BLG1222'!$I:$I,'BLG1222'!$A:$A,'ALL 2022'!$2:$2,'BLG1222'!$D:$D,'ALL 2022'!$D:$D)</f>
        <v>120000</v>
      </c>
      <c r="H566" s="12">
        <f>+SUMIFS('BLG1222'!$I:$I,'BLG1222'!$A:$A,'ALL 2022'!$2:$2,'BLG1222'!$D:$D,'ALL 2022'!$D:$D)</f>
        <v>910771933.50999999</v>
      </c>
      <c r="I566" s="12">
        <f>+SUMIFS('BLG1222'!$I:$I,'BLG1222'!$A:$A,'ALL 2022'!$2:$2,'BLG1222'!$D:$D,'ALL 2022'!$D:$D)</f>
        <v>0</v>
      </c>
      <c r="J566" s="12">
        <f>+SUMIFS('BLG1222'!$I:$I,'BLG1222'!$A:$A,'ALL 2022'!$2:$2,'BLG1222'!$D:$D,'ALL 2022'!$D:$D)</f>
        <v>6235000</v>
      </c>
      <c r="K566" s="12">
        <f>+SUMIFS('BLG1222'!$I:$I,'BLG1222'!$A:$A,'ALL 2022'!$2:$2,'BLG1222'!$D:$D,'ALL 2022'!$D:$D)</f>
        <v>1439960</v>
      </c>
      <c r="L566" s="12">
        <f>+SUMIFS('BLG1222'!$I:$I,'BLG1222'!$A:$A,'ALL 2022'!$2:$2,'BLG1222'!$D:$D,'ALL 2022'!$D:$D)</f>
        <v>15780500</v>
      </c>
      <c r="M566" s="12">
        <f>+SUMIFS('BLG1222'!$I:$I,'BLG1222'!$A:$A,'ALL 2022'!$2:$2,'BLG1222'!$D:$D,'ALL 2022'!$D:$D)</f>
        <v>0</v>
      </c>
      <c r="N566" s="12">
        <f>+SUMIFS('BLG1222'!$I:$I,'BLG1222'!$A:$A,'ALL 2022'!$2:$2,'BLG1222'!$D:$D,'ALL 2022'!$D:$D)</f>
        <v>0</v>
      </c>
      <c r="O566" s="12">
        <f>+SUMIFS('BLG1222'!$I:$I,'BLG1222'!$A:$A,'ALL 2022'!$2:$2,'BLG1222'!$D:$D,'ALL 2022'!$D:$D)</f>
        <v>12017806</v>
      </c>
      <c r="P566" s="12">
        <f>+SUMIFS('BLG1222'!$I:$I,'BLG1222'!$A:$A,'ALL 2022'!$2:$2,'BLG1222'!$D:$D,'ALL 2022'!$D:$D)</f>
        <v>0</v>
      </c>
      <c r="Q566" s="12">
        <f>+SUMIFS('BLG1222'!$I:$I,'BLG1222'!$A:$A,'ALL 2022'!$2:$2,'BLG1222'!$D:$D,'ALL 2022'!$D:$D)</f>
        <v>0</v>
      </c>
      <c r="R566" s="12">
        <f>+SUMIFS('BLG1222'!$I:$I,'BLG1222'!$A:$A,'ALL 2022'!$2:$2,'BLG1222'!$D:$D,'ALL 2022'!$D:$D)</f>
        <v>0</v>
      </c>
      <c r="S566" s="12">
        <f>+SUMIFS('BLG1222'!$I:$I,'BLG1222'!$A:$A,'ALL 2022'!$2:$2,'BLG1222'!$D:$D,'ALL 2022'!$D:$D)</f>
        <v>300812779.44</v>
      </c>
      <c r="T566" s="12">
        <f>+SUMIFS('BLG1222'!$I:$I,'BLG1222'!$A:$A,'ALL 2022'!$2:$2,'BLG1222'!$D:$D,'ALL 2022'!$D:$D)</f>
        <v>0</v>
      </c>
      <c r="U566" s="12">
        <f>+SUMIFS('BLG1222'!$I:$I,'BLG1222'!$A:$A,'ALL 2022'!$2:$2,'BLG1222'!$D:$D,'ALL 2022'!$D:$D)</f>
        <v>0</v>
      </c>
      <c r="V566" s="12">
        <f>+SUMIFS('BLG1222'!$I:$I,'BLG1222'!$A:$A,'ALL 2022'!$2:$2,'BLG1222'!$D:$D,'ALL 2022'!$D:$D)</f>
        <v>0</v>
      </c>
      <c r="W566" s="12">
        <f>+SUMIFS('BLG1222'!$I:$I,'BLG1222'!$A:$A,'ALL 2022'!$2:$2,'BLG1222'!$D:$D,'ALL 2022'!$D:$D)</f>
        <v>6959360</v>
      </c>
      <c r="X566" s="12">
        <f>+SUMIFS('BLG1222'!$I:$I,'BLG1222'!$A:$A,'ALL 2022'!$2:$2,'BLG1222'!$D:$D,'ALL 2022'!$D:$D)</f>
        <v>92000</v>
      </c>
      <c r="Y566" s="12">
        <f>+SUMIFS('BLG1222'!$I:$I,'BLG1222'!$A:$A,'ALL 2022'!$2:$2,'BLG1222'!$D:$D,'ALL 2022'!$D:$D)</f>
        <v>0</v>
      </c>
      <c r="Z566" s="12">
        <f>+SUMIFS('BLG1222'!$I:$I,'BLG1222'!$A:$A,'ALL 2022'!$2:$2,'BLG1222'!$D:$D,'ALL 2022'!$D:$D)</f>
        <v>0</v>
      </c>
      <c r="AA566" s="12">
        <f>+SUMIFS('BLG1222'!$I:$I,'BLG1222'!$A:$A,'ALL 2022'!$2:$2,'BLG1222'!$D:$D,'ALL 2022'!$D:$D)</f>
        <v>0</v>
      </c>
      <c r="AB566" s="12">
        <f>+SUMIFS('BLG1222'!$I:$I,'BLG1222'!$A:$A,'ALL 2022'!$2:$2,'BLG1222'!$D:$D,'ALL 2022'!$D:$D)</f>
        <v>11890531</v>
      </c>
      <c r="AC566" s="12">
        <f>+SUMIFS('BLG1222'!$I:$I,'BLG1222'!$A:$A,'ALL 2022'!$2:$2,'BLG1222'!$D:$D,'ALL 2022'!$D:$D)</f>
        <v>148219330.634</v>
      </c>
      <c r="AD566" s="12">
        <f>+SUMIFS('BLG1222'!$I:$I,'BLG1222'!$A:$A,'ALL 2022'!$2:$2,'BLG1222'!$D:$D,'ALL 2022'!$D:$D)</f>
        <v>0</v>
      </c>
      <c r="AE566" s="12">
        <f>+SUMIFS('BLG1222'!$I:$I,'BLG1222'!$A:$A,'ALL 2022'!$2:$2,'BLG1222'!$D:$D,'ALL 2022'!$D:$D)</f>
        <v>0</v>
      </c>
      <c r="AF566" s="12">
        <f>+SUMIFS('BLG1222'!$I:$I,'BLG1222'!$A:$A,'ALL 2022'!$2:$2,'BLG1222'!$D:$D,'ALL 2022'!$D:$D)</f>
        <v>0</v>
      </c>
      <c r="AG566" s="12">
        <f>+SUMIFS('BLG1222'!$I:$I,'BLG1222'!$A:$A,'ALL 2022'!$2:$2,'BLG1222'!$D:$D,'ALL 2022'!$D:$D)</f>
        <v>0</v>
      </c>
      <c r="AH566" s="12">
        <f>+SUMIFS('BLG1222'!$I:$I,'BLG1222'!$A:$A,'ALL 2022'!$2:$2,'BLG1222'!$D:$D,'ALL 2022'!$D:$D)</f>
        <v>0</v>
      </c>
      <c r="AI566" s="12">
        <f>+SUMIFS('BLG1222'!$I:$I,'BLG1222'!$A:$A,'ALL 2022'!$2:$2,'BLG1222'!$D:$D,'ALL 2022'!$D:$D)</f>
        <v>0</v>
      </c>
      <c r="AJ566" s="12">
        <f>+SUMIFS('BLG1222'!$I:$I,'BLG1222'!$A:$A,'ALL 2022'!$2:$2,'BLG1222'!$D:$D,'ALL 2022'!$D:$D)</f>
        <v>0</v>
      </c>
      <c r="AK566" s="12">
        <f>+SUMIFS('BLG1222'!$I:$I,'BLG1222'!$A:$A,'ALL 2022'!$2:$2,'BLG1222'!$D:$D,'ALL 2022'!$D:$D)</f>
        <v>3211593.8</v>
      </c>
      <c r="AL566" s="12">
        <f>+SUMIFS('BLG1222'!$I:$I,'BLG1222'!$A:$A,'ALL 2022'!$2:$2,'BLG1222'!$D:$D,'ALL 2022'!$D:$D)</f>
        <v>3385719.47</v>
      </c>
      <c r="AM566" s="12">
        <f>+SUMIFS('BLG1222'!$I:$I,'BLG1222'!$A:$A,'ALL 2022'!$2:$2,'BLG1222'!$D:$D,'ALL 2022'!$D:$D)</f>
        <v>1000000</v>
      </c>
      <c r="AN566" s="12">
        <f>+SUMIFS('BLG1222'!$I:$I,'BLG1222'!$A:$A,'ALL 2022'!$2:$2,'BLG1222'!$D:$D,'ALL 2022'!$D:$D)</f>
        <v>0</v>
      </c>
      <c r="AO566" s="12">
        <f>+SUMIFS('BLG1222'!$I:$I,'BLG1222'!$A:$A,'ALL 2022'!$2:$2,'BLG1222'!$D:$D,'ALL 2022'!$D:$D)</f>
        <v>0</v>
      </c>
      <c r="AP566" s="12">
        <f>+SUMIFS('BLG1222'!$I:$I,'BLG1222'!$A:$A,'ALL 2022'!$2:$2,'BLG1222'!$D:$D,'ALL 2022'!$D:$D)</f>
        <v>0</v>
      </c>
      <c r="AQ566" s="164">
        <f t="shared" si="55"/>
        <v>1421936513.8540001</v>
      </c>
      <c r="AR566" s="165">
        <f t="shared" si="56"/>
        <v>300713.01220331813</v>
      </c>
    </row>
    <row r="567" spans="1:44" hidden="1" x14ac:dyDescent="0.25">
      <c r="A567" s="11" t="str">
        <f t="shared" si="52"/>
        <v>6</v>
      </c>
      <c r="B567" s="11" t="str">
        <f t="shared" si="53"/>
        <v>62</v>
      </c>
      <c r="C567" s="11" t="str">
        <f t="shared" si="54"/>
        <v>622</v>
      </c>
      <c r="D567" s="23">
        <v>62209000</v>
      </c>
      <c r="E567" s="196" t="s">
        <v>3273</v>
      </c>
      <c r="F567" s="24" t="s">
        <v>428</v>
      </c>
      <c r="G567" s="12">
        <f>+SUMIFS('BLG1222'!$I:$I,'BLG1222'!$A:$A,'ALL 2022'!$2:$2,'BLG1222'!$D:$D,'ALL 2022'!$D:$D)</f>
        <v>199215732.81999999</v>
      </c>
      <c r="H567" s="12">
        <f>+SUMIFS('BLG1222'!$I:$I,'BLG1222'!$A:$A,'ALL 2022'!$2:$2,'BLG1222'!$D:$D,'ALL 2022'!$D:$D)</f>
        <v>0</v>
      </c>
      <c r="I567" s="12">
        <f>+SUMIFS('BLG1222'!$I:$I,'BLG1222'!$A:$A,'ALL 2022'!$2:$2,'BLG1222'!$D:$D,'ALL 2022'!$D:$D)</f>
        <v>0</v>
      </c>
      <c r="J567" s="12">
        <f>+SUMIFS('BLG1222'!$I:$I,'BLG1222'!$A:$A,'ALL 2022'!$2:$2,'BLG1222'!$D:$D,'ALL 2022'!$D:$D)</f>
        <v>246275156</v>
      </c>
      <c r="K567" s="12">
        <f>+SUMIFS('BLG1222'!$I:$I,'BLG1222'!$A:$A,'ALL 2022'!$2:$2,'BLG1222'!$D:$D,'ALL 2022'!$D:$D)</f>
        <v>75322095.939999998</v>
      </c>
      <c r="L567" s="12">
        <f>+SUMIFS('BLG1222'!$I:$I,'BLG1222'!$A:$A,'ALL 2022'!$2:$2,'BLG1222'!$D:$D,'ALL 2022'!$D:$D)</f>
        <v>0</v>
      </c>
      <c r="M567" s="12">
        <f>+SUMIFS('BLG1222'!$I:$I,'BLG1222'!$A:$A,'ALL 2022'!$2:$2,'BLG1222'!$D:$D,'ALL 2022'!$D:$D)</f>
        <v>0</v>
      </c>
      <c r="N567" s="12">
        <f>+SUMIFS('BLG1222'!$I:$I,'BLG1222'!$A:$A,'ALL 2022'!$2:$2,'BLG1222'!$D:$D,'ALL 2022'!$D:$D)</f>
        <v>0</v>
      </c>
      <c r="O567" s="12">
        <f>+SUMIFS('BLG1222'!$I:$I,'BLG1222'!$A:$A,'ALL 2022'!$2:$2,'BLG1222'!$D:$D,'ALL 2022'!$D:$D)</f>
        <v>0</v>
      </c>
      <c r="P567" s="12">
        <f>+SUMIFS('BLG1222'!$I:$I,'BLG1222'!$A:$A,'ALL 2022'!$2:$2,'BLG1222'!$D:$D,'ALL 2022'!$D:$D)</f>
        <v>0</v>
      </c>
      <c r="Q567" s="12">
        <f>+SUMIFS('BLG1222'!$I:$I,'BLG1222'!$A:$A,'ALL 2022'!$2:$2,'BLG1222'!$D:$D,'ALL 2022'!$D:$D)</f>
        <v>0</v>
      </c>
      <c r="R567" s="12">
        <f>+SUMIFS('BLG1222'!$I:$I,'BLG1222'!$A:$A,'ALL 2022'!$2:$2,'BLG1222'!$D:$D,'ALL 2022'!$D:$D)</f>
        <v>0</v>
      </c>
      <c r="S567" s="12">
        <f>+SUMIFS('BLG1222'!$I:$I,'BLG1222'!$A:$A,'ALL 2022'!$2:$2,'BLG1222'!$D:$D,'ALL 2022'!$D:$D)</f>
        <v>0</v>
      </c>
      <c r="T567" s="12">
        <f>+SUMIFS('BLG1222'!$I:$I,'BLG1222'!$A:$A,'ALL 2022'!$2:$2,'BLG1222'!$D:$D,'ALL 2022'!$D:$D)</f>
        <v>0</v>
      </c>
      <c r="U567" s="12">
        <f>+SUMIFS('BLG1222'!$I:$I,'BLG1222'!$A:$A,'ALL 2022'!$2:$2,'BLG1222'!$D:$D,'ALL 2022'!$D:$D)</f>
        <v>0</v>
      </c>
      <c r="V567" s="12">
        <f>+SUMIFS('BLG1222'!$I:$I,'BLG1222'!$A:$A,'ALL 2022'!$2:$2,'BLG1222'!$D:$D,'ALL 2022'!$D:$D)</f>
        <v>0</v>
      </c>
      <c r="W567" s="12">
        <f>+SUMIFS('BLG1222'!$I:$I,'BLG1222'!$A:$A,'ALL 2022'!$2:$2,'BLG1222'!$D:$D,'ALL 2022'!$D:$D)</f>
        <v>0</v>
      </c>
      <c r="X567" s="12">
        <f>+SUMIFS('BLG1222'!$I:$I,'BLG1222'!$A:$A,'ALL 2022'!$2:$2,'BLG1222'!$D:$D,'ALL 2022'!$D:$D)</f>
        <v>0</v>
      </c>
      <c r="Y567" s="12">
        <f>+SUMIFS('BLG1222'!$I:$I,'BLG1222'!$A:$A,'ALL 2022'!$2:$2,'BLG1222'!$D:$D,'ALL 2022'!$D:$D)</f>
        <v>0</v>
      </c>
      <c r="Z567" s="12">
        <f>+SUMIFS('BLG1222'!$I:$I,'BLG1222'!$A:$A,'ALL 2022'!$2:$2,'BLG1222'!$D:$D,'ALL 2022'!$D:$D)</f>
        <v>0</v>
      </c>
      <c r="AA567" s="12">
        <f>+SUMIFS('BLG1222'!$I:$I,'BLG1222'!$A:$A,'ALL 2022'!$2:$2,'BLG1222'!$D:$D,'ALL 2022'!$D:$D)</f>
        <v>0</v>
      </c>
      <c r="AB567" s="12">
        <f>+SUMIFS('BLG1222'!$I:$I,'BLG1222'!$A:$A,'ALL 2022'!$2:$2,'BLG1222'!$D:$D,'ALL 2022'!$D:$D)</f>
        <v>684300</v>
      </c>
      <c r="AC567" s="12">
        <f>+SUMIFS('BLG1222'!$I:$I,'BLG1222'!$A:$A,'ALL 2022'!$2:$2,'BLG1222'!$D:$D,'ALL 2022'!$D:$D)</f>
        <v>0</v>
      </c>
      <c r="AD567" s="12">
        <f>+SUMIFS('BLG1222'!$I:$I,'BLG1222'!$A:$A,'ALL 2022'!$2:$2,'BLG1222'!$D:$D,'ALL 2022'!$D:$D)</f>
        <v>0</v>
      </c>
      <c r="AE567" s="12">
        <f>+SUMIFS('BLG1222'!$I:$I,'BLG1222'!$A:$A,'ALL 2022'!$2:$2,'BLG1222'!$D:$D,'ALL 2022'!$D:$D)</f>
        <v>0</v>
      </c>
      <c r="AF567" s="12">
        <f>+SUMIFS('BLG1222'!$I:$I,'BLG1222'!$A:$A,'ALL 2022'!$2:$2,'BLG1222'!$D:$D,'ALL 2022'!$D:$D)</f>
        <v>0</v>
      </c>
      <c r="AG567" s="12">
        <f>+SUMIFS('BLG1222'!$I:$I,'BLG1222'!$A:$A,'ALL 2022'!$2:$2,'BLG1222'!$D:$D,'ALL 2022'!$D:$D)</f>
        <v>0</v>
      </c>
      <c r="AH567" s="12">
        <f>+SUMIFS('BLG1222'!$I:$I,'BLG1222'!$A:$A,'ALL 2022'!$2:$2,'BLG1222'!$D:$D,'ALL 2022'!$D:$D)</f>
        <v>0</v>
      </c>
      <c r="AI567" s="12">
        <f>+SUMIFS('BLG1222'!$I:$I,'BLG1222'!$A:$A,'ALL 2022'!$2:$2,'BLG1222'!$D:$D,'ALL 2022'!$D:$D)</f>
        <v>0</v>
      </c>
      <c r="AJ567" s="12">
        <f>+SUMIFS('BLG1222'!$I:$I,'BLG1222'!$A:$A,'ALL 2022'!$2:$2,'BLG1222'!$D:$D,'ALL 2022'!$D:$D)</f>
        <v>0</v>
      </c>
      <c r="AK567" s="12">
        <f>+SUMIFS('BLG1222'!$I:$I,'BLG1222'!$A:$A,'ALL 2022'!$2:$2,'BLG1222'!$D:$D,'ALL 2022'!$D:$D)</f>
        <v>0</v>
      </c>
      <c r="AL567" s="12">
        <f>+SUMIFS('BLG1222'!$I:$I,'BLG1222'!$A:$A,'ALL 2022'!$2:$2,'BLG1222'!$D:$D,'ALL 2022'!$D:$D)</f>
        <v>0</v>
      </c>
      <c r="AM567" s="12">
        <f>+SUMIFS('BLG1222'!$I:$I,'BLG1222'!$A:$A,'ALL 2022'!$2:$2,'BLG1222'!$D:$D,'ALL 2022'!$D:$D)</f>
        <v>0</v>
      </c>
      <c r="AN567" s="12">
        <f>+SUMIFS('BLG1222'!$I:$I,'BLG1222'!$A:$A,'ALL 2022'!$2:$2,'BLG1222'!$D:$D,'ALL 2022'!$D:$D)</f>
        <v>0</v>
      </c>
      <c r="AO567" s="12">
        <f>+SUMIFS('BLG1222'!$I:$I,'BLG1222'!$A:$A,'ALL 2022'!$2:$2,'BLG1222'!$D:$D,'ALL 2022'!$D:$D)</f>
        <v>0</v>
      </c>
      <c r="AP567" s="12">
        <f>+SUMIFS('BLG1222'!$I:$I,'BLG1222'!$A:$A,'ALL 2022'!$2:$2,'BLG1222'!$D:$D,'ALL 2022'!$D:$D)</f>
        <v>0</v>
      </c>
      <c r="AQ567" s="164">
        <f t="shared" si="55"/>
        <v>521497284.75999999</v>
      </c>
      <c r="AR567" s="165">
        <f t="shared" si="56"/>
        <v>110286.93463323852</v>
      </c>
    </row>
    <row r="568" spans="1:44" hidden="1" x14ac:dyDescent="0.25">
      <c r="A568" s="11" t="str">
        <f t="shared" si="52"/>
        <v>6</v>
      </c>
      <c r="B568" s="11" t="str">
        <f t="shared" si="53"/>
        <v>62</v>
      </c>
      <c r="C568" s="11" t="str">
        <f t="shared" si="54"/>
        <v>622</v>
      </c>
      <c r="D568" s="23">
        <v>62210000</v>
      </c>
      <c r="E568" s="196" t="s">
        <v>3273</v>
      </c>
      <c r="F568" s="24" t="s">
        <v>1482</v>
      </c>
      <c r="G568" s="12">
        <f>+SUMIFS('BLG1222'!$I:$I,'BLG1222'!$A:$A,'ALL 2022'!$2:$2,'BLG1222'!$D:$D,'ALL 2022'!$D:$D)</f>
        <v>0</v>
      </c>
      <c r="H568" s="12">
        <f>+SUMIFS('BLG1222'!$I:$I,'BLG1222'!$A:$A,'ALL 2022'!$2:$2,'BLG1222'!$D:$D,'ALL 2022'!$D:$D)</f>
        <v>0</v>
      </c>
      <c r="I568" s="12">
        <f>+SUMIFS('BLG1222'!$I:$I,'BLG1222'!$A:$A,'ALL 2022'!$2:$2,'BLG1222'!$D:$D,'ALL 2022'!$D:$D)</f>
        <v>0</v>
      </c>
      <c r="J568" s="12">
        <f>+SUMIFS('BLG1222'!$I:$I,'BLG1222'!$A:$A,'ALL 2022'!$2:$2,'BLG1222'!$D:$D,'ALL 2022'!$D:$D)</f>
        <v>0</v>
      </c>
      <c r="K568" s="12">
        <f>+SUMIFS('BLG1222'!$I:$I,'BLG1222'!$A:$A,'ALL 2022'!$2:$2,'BLG1222'!$D:$D,'ALL 2022'!$D:$D)</f>
        <v>0</v>
      </c>
      <c r="L568" s="12">
        <f>+SUMIFS('BLG1222'!$I:$I,'BLG1222'!$A:$A,'ALL 2022'!$2:$2,'BLG1222'!$D:$D,'ALL 2022'!$D:$D)</f>
        <v>0</v>
      </c>
      <c r="M568" s="12">
        <f>+SUMIFS('BLG1222'!$I:$I,'BLG1222'!$A:$A,'ALL 2022'!$2:$2,'BLG1222'!$D:$D,'ALL 2022'!$D:$D)</f>
        <v>0</v>
      </c>
      <c r="N568" s="12">
        <f>+SUMIFS('BLG1222'!$I:$I,'BLG1222'!$A:$A,'ALL 2022'!$2:$2,'BLG1222'!$D:$D,'ALL 2022'!$D:$D)</f>
        <v>0</v>
      </c>
      <c r="O568" s="12">
        <f>+SUMIFS('BLG1222'!$I:$I,'BLG1222'!$A:$A,'ALL 2022'!$2:$2,'BLG1222'!$D:$D,'ALL 2022'!$D:$D)</f>
        <v>0</v>
      </c>
      <c r="P568" s="12">
        <f>+SUMIFS('BLG1222'!$I:$I,'BLG1222'!$A:$A,'ALL 2022'!$2:$2,'BLG1222'!$D:$D,'ALL 2022'!$D:$D)</f>
        <v>0</v>
      </c>
      <c r="Q568" s="12">
        <f>+SUMIFS('BLG1222'!$I:$I,'BLG1222'!$A:$A,'ALL 2022'!$2:$2,'BLG1222'!$D:$D,'ALL 2022'!$D:$D)</f>
        <v>0</v>
      </c>
      <c r="R568" s="12">
        <f>+SUMIFS('BLG1222'!$I:$I,'BLG1222'!$A:$A,'ALL 2022'!$2:$2,'BLG1222'!$D:$D,'ALL 2022'!$D:$D)</f>
        <v>0</v>
      </c>
      <c r="S568" s="12">
        <f>+SUMIFS('BLG1222'!$I:$I,'BLG1222'!$A:$A,'ALL 2022'!$2:$2,'BLG1222'!$D:$D,'ALL 2022'!$D:$D)</f>
        <v>0</v>
      </c>
      <c r="T568" s="12">
        <f>+SUMIFS('BLG1222'!$I:$I,'BLG1222'!$A:$A,'ALL 2022'!$2:$2,'BLG1222'!$D:$D,'ALL 2022'!$D:$D)</f>
        <v>0</v>
      </c>
      <c r="U568" s="12">
        <f>+SUMIFS('BLG1222'!$I:$I,'BLG1222'!$A:$A,'ALL 2022'!$2:$2,'BLG1222'!$D:$D,'ALL 2022'!$D:$D)</f>
        <v>0</v>
      </c>
      <c r="V568" s="12">
        <f>+SUMIFS('BLG1222'!$I:$I,'BLG1222'!$A:$A,'ALL 2022'!$2:$2,'BLG1222'!$D:$D,'ALL 2022'!$D:$D)</f>
        <v>0</v>
      </c>
      <c r="W568" s="12">
        <f>+SUMIFS('BLG1222'!$I:$I,'BLG1222'!$A:$A,'ALL 2022'!$2:$2,'BLG1222'!$D:$D,'ALL 2022'!$D:$D)</f>
        <v>0</v>
      </c>
      <c r="X568" s="12">
        <f>+SUMIFS('BLG1222'!$I:$I,'BLG1222'!$A:$A,'ALL 2022'!$2:$2,'BLG1222'!$D:$D,'ALL 2022'!$D:$D)</f>
        <v>0</v>
      </c>
      <c r="Y568" s="12">
        <f>+SUMIFS('BLG1222'!$I:$I,'BLG1222'!$A:$A,'ALL 2022'!$2:$2,'BLG1222'!$D:$D,'ALL 2022'!$D:$D)</f>
        <v>0</v>
      </c>
      <c r="Z568" s="12">
        <f>+SUMIFS('BLG1222'!$I:$I,'BLG1222'!$A:$A,'ALL 2022'!$2:$2,'BLG1222'!$D:$D,'ALL 2022'!$D:$D)</f>
        <v>0</v>
      </c>
      <c r="AA568" s="12">
        <f>+SUMIFS('BLG1222'!$I:$I,'BLG1222'!$A:$A,'ALL 2022'!$2:$2,'BLG1222'!$D:$D,'ALL 2022'!$D:$D)</f>
        <v>0</v>
      </c>
      <c r="AB568" s="12">
        <f>+SUMIFS('BLG1222'!$I:$I,'BLG1222'!$A:$A,'ALL 2022'!$2:$2,'BLG1222'!$D:$D,'ALL 2022'!$D:$D)</f>
        <v>0</v>
      </c>
      <c r="AC568" s="12">
        <f>+SUMIFS('BLG1222'!$I:$I,'BLG1222'!$A:$A,'ALL 2022'!$2:$2,'BLG1222'!$D:$D,'ALL 2022'!$D:$D)</f>
        <v>0</v>
      </c>
      <c r="AD568" s="12">
        <f>+SUMIFS('BLG1222'!$I:$I,'BLG1222'!$A:$A,'ALL 2022'!$2:$2,'BLG1222'!$D:$D,'ALL 2022'!$D:$D)</f>
        <v>0</v>
      </c>
      <c r="AE568" s="12">
        <f>+SUMIFS('BLG1222'!$I:$I,'BLG1222'!$A:$A,'ALL 2022'!$2:$2,'BLG1222'!$D:$D,'ALL 2022'!$D:$D)</f>
        <v>0</v>
      </c>
      <c r="AF568" s="12">
        <f>+SUMIFS('BLG1222'!$I:$I,'BLG1222'!$A:$A,'ALL 2022'!$2:$2,'BLG1222'!$D:$D,'ALL 2022'!$D:$D)</f>
        <v>0</v>
      </c>
      <c r="AG568" s="12">
        <f>+SUMIFS('BLG1222'!$I:$I,'BLG1222'!$A:$A,'ALL 2022'!$2:$2,'BLG1222'!$D:$D,'ALL 2022'!$D:$D)</f>
        <v>0</v>
      </c>
      <c r="AH568" s="12">
        <f>+SUMIFS('BLG1222'!$I:$I,'BLG1222'!$A:$A,'ALL 2022'!$2:$2,'BLG1222'!$D:$D,'ALL 2022'!$D:$D)</f>
        <v>0</v>
      </c>
      <c r="AI568" s="12">
        <f>+SUMIFS('BLG1222'!$I:$I,'BLG1222'!$A:$A,'ALL 2022'!$2:$2,'BLG1222'!$D:$D,'ALL 2022'!$D:$D)</f>
        <v>0</v>
      </c>
      <c r="AJ568" s="12">
        <f>+SUMIFS('BLG1222'!$I:$I,'BLG1222'!$A:$A,'ALL 2022'!$2:$2,'BLG1222'!$D:$D,'ALL 2022'!$D:$D)</f>
        <v>0</v>
      </c>
      <c r="AK568" s="12">
        <f>+SUMIFS('BLG1222'!$I:$I,'BLG1222'!$A:$A,'ALL 2022'!$2:$2,'BLG1222'!$D:$D,'ALL 2022'!$D:$D)</f>
        <v>5380400</v>
      </c>
      <c r="AL568" s="12">
        <f>+SUMIFS('BLG1222'!$I:$I,'BLG1222'!$A:$A,'ALL 2022'!$2:$2,'BLG1222'!$D:$D,'ALL 2022'!$D:$D)</f>
        <v>0</v>
      </c>
      <c r="AM568" s="12">
        <f>+SUMIFS('BLG1222'!$I:$I,'BLG1222'!$A:$A,'ALL 2022'!$2:$2,'BLG1222'!$D:$D,'ALL 2022'!$D:$D)</f>
        <v>182043794.62</v>
      </c>
      <c r="AN568" s="12">
        <f>+SUMIFS('BLG1222'!$I:$I,'BLG1222'!$A:$A,'ALL 2022'!$2:$2,'BLG1222'!$D:$D,'ALL 2022'!$D:$D)</f>
        <v>51855878</v>
      </c>
      <c r="AO568" s="12">
        <f>+SUMIFS('BLG1222'!$I:$I,'BLG1222'!$A:$A,'ALL 2022'!$2:$2,'BLG1222'!$D:$D,'ALL 2022'!$D:$D)</f>
        <v>0</v>
      </c>
      <c r="AP568" s="12">
        <f>+SUMIFS('BLG1222'!$I:$I,'BLG1222'!$A:$A,'ALL 2022'!$2:$2,'BLG1222'!$D:$D,'ALL 2022'!$D:$D)</f>
        <v>0</v>
      </c>
      <c r="AQ568" s="164">
        <f t="shared" si="55"/>
        <v>239280072.62</v>
      </c>
      <c r="AR568" s="165">
        <f t="shared" si="56"/>
        <v>50603.265825675946</v>
      </c>
    </row>
    <row r="569" spans="1:44" hidden="1" x14ac:dyDescent="0.25">
      <c r="A569" s="11" t="str">
        <f t="shared" si="52"/>
        <v>6</v>
      </c>
      <c r="B569" s="11" t="str">
        <f t="shared" si="53"/>
        <v>62</v>
      </c>
      <c r="C569" s="11" t="str">
        <f t="shared" si="54"/>
        <v>622</v>
      </c>
      <c r="D569" s="23">
        <v>62260000</v>
      </c>
      <c r="E569" s="196" t="s">
        <v>3273</v>
      </c>
      <c r="F569" s="24" t="s">
        <v>2307</v>
      </c>
      <c r="G569" s="12">
        <f>+SUMIFS('BLG1222'!$I:$I,'BLG1222'!$A:$A,'ALL 2022'!$2:$2,'BLG1222'!$D:$D,'ALL 2022'!$D:$D)</f>
        <v>0</v>
      </c>
      <c r="H569" s="12">
        <f>+SUMIFS('BLG1222'!$I:$I,'BLG1222'!$A:$A,'ALL 2022'!$2:$2,'BLG1222'!$D:$D,'ALL 2022'!$D:$D)</f>
        <v>0</v>
      </c>
      <c r="I569" s="12">
        <f>+SUMIFS('BLG1222'!$I:$I,'BLG1222'!$A:$A,'ALL 2022'!$2:$2,'BLG1222'!$D:$D,'ALL 2022'!$D:$D)</f>
        <v>20000000</v>
      </c>
      <c r="J569" s="12">
        <f>+SUMIFS('BLG1222'!$I:$I,'BLG1222'!$A:$A,'ALL 2022'!$2:$2,'BLG1222'!$D:$D,'ALL 2022'!$D:$D)</f>
        <v>0</v>
      </c>
      <c r="K569" s="12">
        <f>+SUMIFS('BLG1222'!$I:$I,'BLG1222'!$A:$A,'ALL 2022'!$2:$2,'BLG1222'!$D:$D,'ALL 2022'!$D:$D)</f>
        <v>0</v>
      </c>
      <c r="L569" s="12">
        <f>+SUMIFS('BLG1222'!$I:$I,'BLG1222'!$A:$A,'ALL 2022'!$2:$2,'BLG1222'!$D:$D,'ALL 2022'!$D:$D)</f>
        <v>0</v>
      </c>
      <c r="M569" s="12">
        <f>+SUMIFS('BLG1222'!$I:$I,'BLG1222'!$A:$A,'ALL 2022'!$2:$2,'BLG1222'!$D:$D,'ALL 2022'!$D:$D)</f>
        <v>2204891</v>
      </c>
      <c r="N569" s="12">
        <f>+SUMIFS('BLG1222'!$I:$I,'BLG1222'!$A:$A,'ALL 2022'!$2:$2,'BLG1222'!$D:$D,'ALL 2022'!$D:$D)</f>
        <v>10088000</v>
      </c>
      <c r="O569" s="12">
        <f>+SUMIFS('BLG1222'!$I:$I,'BLG1222'!$A:$A,'ALL 2022'!$2:$2,'BLG1222'!$D:$D,'ALL 2022'!$D:$D)</f>
        <v>0</v>
      </c>
      <c r="P569" s="12">
        <f>+SUMIFS('BLG1222'!$I:$I,'BLG1222'!$A:$A,'ALL 2022'!$2:$2,'BLG1222'!$D:$D,'ALL 2022'!$D:$D)</f>
        <v>1775000</v>
      </c>
      <c r="Q569" s="12">
        <f>+SUMIFS('BLG1222'!$I:$I,'BLG1222'!$A:$A,'ALL 2022'!$2:$2,'BLG1222'!$D:$D,'ALL 2022'!$D:$D)</f>
        <v>0</v>
      </c>
      <c r="R569" s="12">
        <f>+SUMIFS('BLG1222'!$I:$I,'BLG1222'!$A:$A,'ALL 2022'!$2:$2,'BLG1222'!$D:$D,'ALL 2022'!$D:$D)</f>
        <v>0</v>
      </c>
      <c r="S569" s="12">
        <f>+SUMIFS('BLG1222'!$I:$I,'BLG1222'!$A:$A,'ALL 2022'!$2:$2,'BLG1222'!$D:$D,'ALL 2022'!$D:$D)</f>
        <v>0</v>
      </c>
      <c r="T569" s="12">
        <f>+SUMIFS('BLG1222'!$I:$I,'BLG1222'!$A:$A,'ALL 2022'!$2:$2,'BLG1222'!$D:$D,'ALL 2022'!$D:$D)</f>
        <v>27600000</v>
      </c>
      <c r="U569" s="12">
        <f>+SUMIFS('BLG1222'!$I:$I,'BLG1222'!$A:$A,'ALL 2022'!$2:$2,'BLG1222'!$D:$D,'ALL 2022'!$D:$D)</f>
        <v>0</v>
      </c>
      <c r="V569" s="12">
        <f>+SUMIFS('BLG1222'!$I:$I,'BLG1222'!$A:$A,'ALL 2022'!$2:$2,'BLG1222'!$D:$D,'ALL 2022'!$D:$D)</f>
        <v>0</v>
      </c>
      <c r="W569" s="12">
        <f>+SUMIFS('BLG1222'!$I:$I,'BLG1222'!$A:$A,'ALL 2022'!$2:$2,'BLG1222'!$D:$D,'ALL 2022'!$D:$D)</f>
        <v>0</v>
      </c>
      <c r="X569" s="12">
        <f>+SUMIFS('BLG1222'!$I:$I,'BLG1222'!$A:$A,'ALL 2022'!$2:$2,'BLG1222'!$D:$D,'ALL 2022'!$D:$D)</f>
        <v>0</v>
      </c>
      <c r="Y569" s="12">
        <f>+SUMIFS('BLG1222'!$I:$I,'BLG1222'!$A:$A,'ALL 2022'!$2:$2,'BLG1222'!$D:$D,'ALL 2022'!$D:$D)</f>
        <v>0</v>
      </c>
      <c r="Z569" s="12">
        <f>+SUMIFS('BLG1222'!$I:$I,'BLG1222'!$A:$A,'ALL 2022'!$2:$2,'BLG1222'!$D:$D,'ALL 2022'!$D:$D)</f>
        <v>0</v>
      </c>
      <c r="AA569" s="12">
        <f>+SUMIFS('BLG1222'!$I:$I,'BLG1222'!$A:$A,'ALL 2022'!$2:$2,'BLG1222'!$D:$D,'ALL 2022'!$D:$D)</f>
        <v>0</v>
      </c>
      <c r="AB569" s="12">
        <f>+SUMIFS('BLG1222'!$I:$I,'BLG1222'!$A:$A,'ALL 2022'!$2:$2,'BLG1222'!$D:$D,'ALL 2022'!$D:$D)</f>
        <v>500000</v>
      </c>
      <c r="AC569" s="12">
        <f>+SUMIFS('BLG1222'!$I:$I,'BLG1222'!$A:$A,'ALL 2022'!$2:$2,'BLG1222'!$D:$D,'ALL 2022'!$D:$D)</f>
        <v>0</v>
      </c>
      <c r="AD569" s="12">
        <f>+SUMIFS('BLG1222'!$I:$I,'BLG1222'!$A:$A,'ALL 2022'!$2:$2,'BLG1222'!$D:$D,'ALL 2022'!$D:$D)</f>
        <v>0</v>
      </c>
      <c r="AE569" s="12">
        <f>+SUMIFS('BLG1222'!$I:$I,'BLG1222'!$A:$A,'ALL 2022'!$2:$2,'BLG1222'!$D:$D,'ALL 2022'!$D:$D)</f>
        <v>0</v>
      </c>
      <c r="AF569" s="12">
        <f>+SUMIFS('BLG1222'!$I:$I,'BLG1222'!$A:$A,'ALL 2022'!$2:$2,'BLG1222'!$D:$D,'ALL 2022'!$D:$D)</f>
        <v>0</v>
      </c>
      <c r="AG569" s="12">
        <f>+SUMIFS('BLG1222'!$I:$I,'BLG1222'!$A:$A,'ALL 2022'!$2:$2,'BLG1222'!$D:$D,'ALL 2022'!$D:$D)</f>
        <v>3600000</v>
      </c>
      <c r="AH569" s="12">
        <f>+SUMIFS('BLG1222'!$I:$I,'BLG1222'!$A:$A,'ALL 2022'!$2:$2,'BLG1222'!$D:$D,'ALL 2022'!$D:$D)</f>
        <v>0</v>
      </c>
      <c r="AI569" s="12">
        <f>+SUMIFS('BLG1222'!$I:$I,'BLG1222'!$A:$A,'ALL 2022'!$2:$2,'BLG1222'!$D:$D,'ALL 2022'!$D:$D)</f>
        <v>0</v>
      </c>
      <c r="AJ569" s="12">
        <f>+SUMIFS('BLG1222'!$I:$I,'BLG1222'!$A:$A,'ALL 2022'!$2:$2,'BLG1222'!$D:$D,'ALL 2022'!$D:$D)</f>
        <v>0</v>
      </c>
      <c r="AK569" s="12">
        <f>+SUMIFS('BLG1222'!$I:$I,'BLG1222'!$A:$A,'ALL 2022'!$2:$2,'BLG1222'!$D:$D,'ALL 2022'!$D:$D)</f>
        <v>0</v>
      </c>
      <c r="AL569" s="12">
        <f>+SUMIFS('BLG1222'!$I:$I,'BLG1222'!$A:$A,'ALL 2022'!$2:$2,'BLG1222'!$D:$D,'ALL 2022'!$D:$D)</f>
        <v>0</v>
      </c>
      <c r="AM569" s="12">
        <f>+SUMIFS('BLG1222'!$I:$I,'BLG1222'!$A:$A,'ALL 2022'!$2:$2,'BLG1222'!$D:$D,'ALL 2022'!$D:$D)</f>
        <v>0</v>
      </c>
      <c r="AN569" s="12">
        <f>+SUMIFS('BLG1222'!$I:$I,'BLG1222'!$A:$A,'ALL 2022'!$2:$2,'BLG1222'!$D:$D,'ALL 2022'!$D:$D)</f>
        <v>220876335.91</v>
      </c>
      <c r="AO569" s="12">
        <f>+SUMIFS('BLG1222'!$I:$I,'BLG1222'!$A:$A,'ALL 2022'!$2:$2,'BLG1222'!$D:$D,'ALL 2022'!$D:$D)</f>
        <v>0</v>
      </c>
      <c r="AP569" s="12">
        <f>+SUMIFS('BLG1222'!$I:$I,'BLG1222'!$A:$A,'ALL 2022'!$2:$2,'BLG1222'!$D:$D,'ALL 2022'!$D:$D)</f>
        <v>560203000</v>
      </c>
      <c r="AQ569" s="164">
        <f t="shared" si="55"/>
        <v>846847226.90999997</v>
      </c>
      <c r="AR569" s="165">
        <f t="shared" si="56"/>
        <v>179092.37015787078</v>
      </c>
    </row>
    <row r="570" spans="1:44" hidden="1" x14ac:dyDescent="0.25">
      <c r="A570" s="11" t="str">
        <f t="shared" si="52"/>
        <v>6</v>
      </c>
      <c r="B570" s="11" t="str">
        <f t="shared" si="53"/>
        <v>62</v>
      </c>
      <c r="C570" s="11" t="str">
        <f t="shared" si="54"/>
        <v>623</v>
      </c>
      <c r="D570" s="23">
        <v>62300000</v>
      </c>
      <c r="E570" s="196" t="s">
        <v>3273</v>
      </c>
      <c r="F570" s="24" t="s">
        <v>191</v>
      </c>
      <c r="G570" s="12">
        <f>+SUMIFS('BLG1222'!$I:$I,'BLG1222'!$A:$A,'ALL 2022'!$2:$2,'BLG1222'!$D:$D,'ALL 2022'!$D:$D)</f>
        <v>0</v>
      </c>
      <c r="H570" s="12">
        <f>+SUMIFS('BLG1222'!$I:$I,'BLG1222'!$A:$A,'ALL 2022'!$2:$2,'BLG1222'!$D:$D,'ALL 2022'!$D:$D)</f>
        <v>0</v>
      </c>
      <c r="I570" s="12">
        <f>+SUMIFS('BLG1222'!$I:$I,'BLG1222'!$A:$A,'ALL 2022'!$2:$2,'BLG1222'!$D:$D,'ALL 2022'!$D:$D)</f>
        <v>-2177271.6800000002</v>
      </c>
      <c r="J570" s="12">
        <f>+SUMIFS('BLG1222'!$I:$I,'BLG1222'!$A:$A,'ALL 2022'!$2:$2,'BLG1222'!$D:$D,'ALL 2022'!$D:$D)</f>
        <v>0</v>
      </c>
      <c r="K570" s="12">
        <f>+SUMIFS('BLG1222'!$I:$I,'BLG1222'!$A:$A,'ALL 2022'!$2:$2,'BLG1222'!$D:$D,'ALL 2022'!$D:$D)</f>
        <v>0</v>
      </c>
      <c r="L570" s="12">
        <f>+SUMIFS('BLG1222'!$I:$I,'BLG1222'!$A:$A,'ALL 2022'!$2:$2,'BLG1222'!$D:$D,'ALL 2022'!$D:$D)</f>
        <v>0</v>
      </c>
      <c r="M570" s="12">
        <f>+SUMIFS('BLG1222'!$I:$I,'BLG1222'!$A:$A,'ALL 2022'!$2:$2,'BLG1222'!$D:$D,'ALL 2022'!$D:$D)</f>
        <v>0</v>
      </c>
      <c r="N570" s="12">
        <f>+SUMIFS('BLG1222'!$I:$I,'BLG1222'!$A:$A,'ALL 2022'!$2:$2,'BLG1222'!$D:$D,'ALL 2022'!$D:$D)</f>
        <v>0</v>
      </c>
      <c r="O570" s="12">
        <f>+SUMIFS('BLG1222'!$I:$I,'BLG1222'!$A:$A,'ALL 2022'!$2:$2,'BLG1222'!$D:$D,'ALL 2022'!$D:$D)</f>
        <v>0</v>
      </c>
      <c r="P570" s="12">
        <f>+SUMIFS('BLG1222'!$I:$I,'BLG1222'!$A:$A,'ALL 2022'!$2:$2,'BLG1222'!$D:$D,'ALL 2022'!$D:$D)</f>
        <v>0</v>
      </c>
      <c r="Q570" s="12">
        <f>+SUMIFS('BLG1222'!$I:$I,'BLG1222'!$A:$A,'ALL 2022'!$2:$2,'BLG1222'!$D:$D,'ALL 2022'!$D:$D)</f>
        <v>0</v>
      </c>
      <c r="R570" s="12">
        <f>+SUMIFS('BLG1222'!$I:$I,'BLG1222'!$A:$A,'ALL 2022'!$2:$2,'BLG1222'!$D:$D,'ALL 2022'!$D:$D)</f>
        <v>0</v>
      </c>
      <c r="S570" s="12">
        <f>+SUMIFS('BLG1222'!$I:$I,'BLG1222'!$A:$A,'ALL 2022'!$2:$2,'BLG1222'!$D:$D,'ALL 2022'!$D:$D)</f>
        <v>0</v>
      </c>
      <c r="T570" s="12">
        <f>+SUMIFS('BLG1222'!$I:$I,'BLG1222'!$A:$A,'ALL 2022'!$2:$2,'BLG1222'!$D:$D,'ALL 2022'!$D:$D)</f>
        <v>0</v>
      </c>
      <c r="U570" s="12">
        <f>+SUMIFS('BLG1222'!$I:$I,'BLG1222'!$A:$A,'ALL 2022'!$2:$2,'BLG1222'!$D:$D,'ALL 2022'!$D:$D)</f>
        <v>0</v>
      </c>
      <c r="V570" s="12">
        <f>+SUMIFS('BLG1222'!$I:$I,'BLG1222'!$A:$A,'ALL 2022'!$2:$2,'BLG1222'!$D:$D,'ALL 2022'!$D:$D)</f>
        <v>0</v>
      </c>
      <c r="W570" s="12">
        <f>+SUMIFS('BLG1222'!$I:$I,'BLG1222'!$A:$A,'ALL 2022'!$2:$2,'BLG1222'!$D:$D,'ALL 2022'!$D:$D)</f>
        <v>0</v>
      </c>
      <c r="X570" s="12">
        <f>+SUMIFS('BLG1222'!$I:$I,'BLG1222'!$A:$A,'ALL 2022'!$2:$2,'BLG1222'!$D:$D,'ALL 2022'!$D:$D)</f>
        <v>0</v>
      </c>
      <c r="Y570" s="12">
        <f>+SUMIFS('BLG1222'!$I:$I,'BLG1222'!$A:$A,'ALL 2022'!$2:$2,'BLG1222'!$D:$D,'ALL 2022'!$D:$D)</f>
        <v>0</v>
      </c>
      <c r="Z570" s="12">
        <f>+SUMIFS('BLG1222'!$I:$I,'BLG1222'!$A:$A,'ALL 2022'!$2:$2,'BLG1222'!$D:$D,'ALL 2022'!$D:$D)</f>
        <v>0</v>
      </c>
      <c r="AA570" s="12">
        <f>+SUMIFS('BLG1222'!$I:$I,'BLG1222'!$A:$A,'ALL 2022'!$2:$2,'BLG1222'!$D:$D,'ALL 2022'!$D:$D)</f>
        <v>0</v>
      </c>
      <c r="AB570" s="12">
        <f>+SUMIFS('BLG1222'!$I:$I,'BLG1222'!$A:$A,'ALL 2022'!$2:$2,'BLG1222'!$D:$D,'ALL 2022'!$D:$D)</f>
        <v>0</v>
      </c>
      <c r="AC570" s="12">
        <f>+SUMIFS('BLG1222'!$I:$I,'BLG1222'!$A:$A,'ALL 2022'!$2:$2,'BLG1222'!$D:$D,'ALL 2022'!$D:$D)</f>
        <v>0</v>
      </c>
      <c r="AD570" s="12">
        <f>+SUMIFS('BLG1222'!$I:$I,'BLG1222'!$A:$A,'ALL 2022'!$2:$2,'BLG1222'!$D:$D,'ALL 2022'!$D:$D)</f>
        <v>0</v>
      </c>
      <c r="AE570" s="12">
        <f>+SUMIFS('BLG1222'!$I:$I,'BLG1222'!$A:$A,'ALL 2022'!$2:$2,'BLG1222'!$D:$D,'ALL 2022'!$D:$D)</f>
        <v>0</v>
      </c>
      <c r="AF570" s="12">
        <f>+SUMIFS('BLG1222'!$I:$I,'BLG1222'!$A:$A,'ALL 2022'!$2:$2,'BLG1222'!$D:$D,'ALL 2022'!$D:$D)</f>
        <v>0</v>
      </c>
      <c r="AG570" s="12">
        <f>+SUMIFS('BLG1222'!$I:$I,'BLG1222'!$A:$A,'ALL 2022'!$2:$2,'BLG1222'!$D:$D,'ALL 2022'!$D:$D)</f>
        <v>0</v>
      </c>
      <c r="AH570" s="12">
        <f>+SUMIFS('BLG1222'!$I:$I,'BLG1222'!$A:$A,'ALL 2022'!$2:$2,'BLG1222'!$D:$D,'ALL 2022'!$D:$D)</f>
        <v>0</v>
      </c>
      <c r="AI570" s="12">
        <f>+SUMIFS('BLG1222'!$I:$I,'BLG1222'!$A:$A,'ALL 2022'!$2:$2,'BLG1222'!$D:$D,'ALL 2022'!$D:$D)</f>
        <v>0</v>
      </c>
      <c r="AJ570" s="12">
        <f>+SUMIFS('BLG1222'!$I:$I,'BLG1222'!$A:$A,'ALL 2022'!$2:$2,'BLG1222'!$D:$D,'ALL 2022'!$D:$D)</f>
        <v>0</v>
      </c>
      <c r="AK570" s="12">
        <f>+SUMIFS('BLG1222'!$I:$I,'BLG1222'!$A:$A,'ALL 2022'!$2:$2,'BLG1222'!$D:$D,'ALL 2022'!$D:$D)</f>
        <v>0</v>
      </c>
      <c r="AL570" s="12">
        <f>+SUMIFS('BLG1222'!$I:$I,'BLG1222'!$A:$A,'ALL 2022'!$2:$2,'BLG1222'!$D:$D,'ALL 2022'!$D:$D)</f>
        <v>0</v>
      </c>
      <c r="AM570" s="12">
        <f>+SUMIFS('BLG1222'!$I:$I,'BLG1222'!$A:$A,'ALL 2022'!$2:$2,'BLG1222'!$D:$D,'ALL 2022'!$D:$D)</f>
        <v>0</v>
      </c>
      <c r="AN570" s="12">
        <f>+SUMIFS('BLG1222'!$I:$I,'BLG1222'!$A:$A,'ALL 2022'!$2:$2,'BLG1222'!$D:$D,'ALL 2022'!$D:$D)</f>
        <v>0</v>
      </c>
      <c r="AO570" s="12">
        <f>+SUMIFS('BLG1222'!$I:$I,'BLG1222'!$A:$A,'ALL 2022'!$2:$2,'BLG1222'!$D:$D,'ALL 2022'!$D:$D)</f>
        <v>0</v>
      </c>
      <c r="AP570" s="12">
        <f>+SUMIFS('BLG1222'!$I:$I,'BLG1222'!$A:$A,'ALL 2022'!$2:$2,'BLG1222'!$D:$D,'ALL 2022'!$D:$D)</f>
        <v>0</v>
      </c>
      <c r="AQ570" s="164">
        <f t="shared" si="55"/>
        <v>-2177271.6800000002</v>
      </c>
      <c r="AR570" s="165">
        <f t="shared" si="56"/>
        <v>-460.45229087140882</v>
      </c>
    </row>
    <row r="571" spans="1:44" hidden="1" x14ac:dyDescent="0.25">
      <c r="A571" s="11" t="str">
        <f t="shared" si="52"/>
        <v>6</v>
      </c>
      <c r="B571" s="11" t="str">
        <f t="shared" si="53"/>
        <v>62</v>
      </c>
      <c r="C571" s="11" t="str">
        <f t="shared" si="54"/>
        <v>623</v>
      </c>
      <c r="D571" s="23">
        <v>62301000</v>
      </c>
      <c r="E571" s="196" t="s">
        <v>3273</v>
      </c>
      <c r="F571" s="24" t="s">
        <v>191</v>
      </c>
      <c r="G571" s="12">
        <f>+SUMIFS('BLG1222'!$I:$I,'BLG1222'!$A:$A,'ALL 2022'!$2:$2,'BLG1222'!$D:$D,'ALL 2022'!$D:$D)</f>
        <v>6374844</v>
      </c>
      <c r="H571" s="12">
        <f>+SUMIFS('BLG1222'!$I:$I,'BLG1222'!$A:$A,'ALL 2022'!$2:$2,'BLG1222'!$D:$D,'ALL 2022'!$D:$D)</f>
        <v>2977780</v>
      </c>
      <c r="I571" s="12">
        <f>+SUMIFS('BLG1222'!$I:$I,'BLG1222'!$A:$A,'ALL 2022'!$2:$2,'BLG1222'!$D:$D,'ALL 2022'!$D:$D)</f>
        <v>17198271.68</v>
      </c>
      <c r="J571" s="12">
        <f>+SUMIFS('BLG1222'!$I:$I,'BLG1222'!$A:$A,'ALL 2022'!$2:$2,'BLG1222'!$D:$D,'ALL 2022'!$D:$D)</f>
        <v>16837362.399999999</v>
      </c>
      <c r="K571" s="12">
        <f>+SUMIFS('BLG1222'!$I:$I,'BLG1222'!$A:$A,'ALL 2022'!$2:$2,'BLG1222'!$D:$D,'ALL 2022'!$D:$D)</f>
        <v>0</v>
      </c>
      <c r="L571" s="12">
        <f>+SUMIFS('BLG1222'!$I:$I,'BLG1222'!$A:$A,'ALL 2022'!$2:$2,'BLG1222'!$D:$D,'ALL 2022'!$D:$D)</f>
        <v>16068402.75</v>
      </c>
      <c r="M571" s="12">
        <f>+SUMIFS('BLG1222'!$I:$I,'BLG1222'!$A:$A,'ALL 2022'!$2:$2,'BLG1222'!$D:$D,'ALL 2022'!$D:$D)</f>
        <v>11290000</v>
      </c>
      <c r="N571" s="12">
        <f>+SUMIFS('BLG1222'!$I:$I,'BLG1222'!$A:$A,'ALL 2022'!$2:$2,'BLG1222'!$D:$D,'ALL 2022'!$D:$D)</f>
        <v>0</v>
      </c>
      <c r="O571" s="12">
        <f>+SUMIFS('BLG1222'!$I:$I,'BLG1222'!$A:$A,'ALL 2022'!$2:$2,'BLG1222'!$D:$D,'ALL 2022'!$D:$D)</f>
        <v>9300000</v>
      </c>
      <c r="P571" s="12">
        <f>+SUMIFS('BLG1222'!$I:$I,'BLG1222'!$A:$A,'ALL 2022'!$2:$2,'BLG1222'!$D:$D,'ALL 2022'!$D:$D)</f>
        <v>0</v>
      </c>
      <c r="Q571" s="12">
        <f>+SUMIFS('BLG1222'!$I:$I,'BLG1222'!$A:$A,'ALL 2022'!$2:$2,'BLG1222'!$D:$D,'ALL 2022'!$D:$D)</f>
        <v>0</v>
      </c>
      <c r="R571" s="12">
        <f>+SUMIFS('BLG1222'!$I:$I,'BLG1222'!$A:$A,'ALL 2022'!$2:$2,'BLG1222'!$D:$D,'ALL 2022'!$D:$D)</f>
        <v>0</v>
      </c>
      <c r="S571" s="12">
        <f>+SUMIFS('BLG1222'!$I:$I,'BLG1222'!$A:$A,'ALL 2022'!$2:$2,'BLG1222'!$D:$D,'ALL 2022'!$D:$D)</f>
        <v>4800000</v>
      </c>
      <c r="T571" s="12">
        <f>+SUMIFS('BLG1222'!$I:$I,'BLG1222'!$A:$A,'ALL 2022'!$2:$2,'BLG1222'!$D:$D,'ALL 2022'!$D:$D)</f>
        <v>41766496.979999997</v>
      </c>
      <c r="U571" s="12">
        <f>+SUMIFS('BLG1222'!$I:$I,'BLG1222'!$A:$A,'ALL 2022'!$2:$2,'BLG1222'!$D:$D,'ALL 2022'!$D:$D)</f>
        <v>17531700</v>
      </c>
      <c r="V571" s="12">
        <f>+SUMIFS('BLG1222'!$I:$I,'BLG1222'!$A:$A,'ALL 2022'!$2:$2,'BLG1222'!$D:$D,'ALL 2022'!$D:$D)</f>
        <v>0</v>
      </c>
      <c r="W571" s="12">
        <f>+SUMIFS('BLG1222'!$I:$I,'BLG1222'!$A:$A,'ALL 2022'!$2:$2,'BLG1222'!$D:$D,'ALL 2022'!$D:$D)</f>
        <v>3535000</v>
      </c>
      <c r="X571" s="12">
        <f>+SUMIFS('BLG1222'!$I:$I,'BLG1222'!$A:$A,'ALL 2022'!$2:$2,'BLG1222'!$D:$D,'ALL 2022'!$D:$D)</f>
        <v>0</v>
      </c>
      <c r="Y571" s="12">
        <f>+SUMIFS('BLG1222'!$I:$I,'BLG1222'!$A:$A,'ALL 2022'!$2:$2,'BLG1222'!$D:$D,'ALL 2022'!$D:$D)</f>
        <v>0</v>
      </c>
      <c r="Z571" s="12">
        <f>+SUMIFS('BLG1222'!$I:$I,'BLG1222'!$A:$A,'ALL 2022'!$2:$2,'BLG1222'!$D:$D,'ALL 2022'!$D:$D)</f>
        <v>0</v>
      </c>
      <c r="AA571" s="12">
        <f>+SUMIFS('BLG1222'!$I:$I,'BLG1222'!$A:$A,'ALL 2022'!$2:$2,'BLG1222'!$D:$D,'ALL 2022'!$D:$D)</f>
        <v>0</v>
      </c>
      <c r="AB571" s="12">
        <f>+SUMIFS('BLG1222'!$I:$I,'BLG1222'!$A:$A,'ALL 2022'!$2:$2,'BLG1222'!$D:$D,'ALL 2022'!$D:$D)</f>
        <v>26248000</v>
      </c>
      <c r="AC571" s="12">
        <f>+SUMIFS('BLG1222'!$I:$I,'BLG1222'!$A:$A,'ALL 2022'!$2:$2,'BLG1222'!$D:$D,'ALL 2022'!$D:$D)</f>
        <v>0</v>
      </c>
      <c r="AD571" s="12">
        <f>+SUMIFS('BLG1222'!$I:$I,'BLG1222'!$A:$A,'ALL 2022'!$2:$2,'BLG1222'!$D:$D,'ALL 2022'!$D:$D)</f>
        <v>0</v>
      </c>
      <c r="AE571" s="12">
        <f>+SUMIFS('BLG1222'!$I:$I,'BLG1222'!$A:$A,'ALL 2022'!$2:$2,'BLG1222'!$D:$D,'ALL 2022'!$D:$D)</f>
        <v>0</v>
      </c>
      <c r="AF571" s="12">
        <f>+SUMIFS('BLG1222'!$I:$I,'BLG1222'!$A:$A,'ALL 2022'!$2:$2,'BLG1222'!$D:$D,'ALL 2022'!$D:$D)</f>
        <v>0</v>
      </c>
      <c r="AG571" s="12">
        <f>+SUMIFS('BLG1222'!$I:$I,'BLG1222'!$A:$A,'ALL 2022'!$2:$2,'BLG1222'!$D:$D,'ALL 2022'!$D:$D)</f>
        <v>-440000</v>
      </c>
      <c r="AH571" s="12">
        <f>+SUMIFS('BLG1222'!$I:$I,'BLG1222'!$A:$A,'ALL 2022'!$2:$2,'BLG1222'!$D:$D,'ALL 2022'!$D:$D)</f>
        <v>0</v>
      </c>
      <c r="AI571" s="12">
        <f>+SUMIFS('BLG1222'!$I:$I,'BLG1222'!$A:$A,'ALL 2022'!$2:$2,'BLG1222'!$D:$D,'ALL 2022'!$D:$D)</f>
        <v>0</v>
      </c>
      <c r="AJ571" s="12">
        <f>+SUMIFS('BLG1222'!$I:$I,'BLG1222'!$A:$A,'ALL 2022'!$2:$2,'BLG1222'!$D:$D,'ALL 2022'!$D:$D)</f>
        <v>0</v>
      </c>
      <c r="AK571" s="12">
        <f>+SUMIFS('BLG1222'!$I:$I,'BLG1222'!$A:$A,'ALL 2022'!$2:$2,'BLG1222'!$D:$D,'ALL 2022'!$D:$D)</f>
        <v>5070526.32</v>
      </c>
      <c r="AL571" s="12">
        <f>+SUMIFS('BLG1222'!$I:$I,'BLG1222'!$A:$A,'ALL 2022'!$2:$2,'BLG1222'!$D:$D,'ALL 2022'!$D:$D)</f>
        <v>0</v>
      </c>
      <c r="AM571" s="12">
        <f>+SUMIFS('BLG1222'!$I:$I,'BLG1222'!$A:$A,'ALL 2022'!$2:$2,'BLG1222'!$D:$D,'ALL 2022'!$D:$D)</f>
        <v>0</v>
      </c>
      <c r="AN571" s="12">
        <f>+SUMIFS('BLG1222'!$I:$I,'BLG1222'!$A:$A,'ALL 2022'!$2:$2,'BLG1222'!$D:$D,'ALL 2022'!$D:$D)</f>
        <v>0</v>
      </c>
      <c r="AO571" s="12">
        <f>+SUMIFS('BLG1222'!$I:$I,'BLG1222'!$A:$A,'ALL 2022'!$2:$2,'BLG1222'!$D:$D,'ALL 2022'!$D:$D)</f>
        <v>72685742.959999993</v>
      </c>
      <c r="AP571" s="12">
        <f>+SUMIFS('BLG1222'!$I:$I,'BLG1222'!$A:$A,'ALL 2022'!$2:$2,'BLG1222'!$D:$D,'ALL 2022'!$D:$D)</f>
        <v>0</v>
      </c>
      <c r="AQ571" s="164">
        <f t="shared" si="55"/>
        <v>251244127.08999997</v>
      </c>
      <c r="AR571" s="165">
        <f t="shared" si="56"/>
        <v>53133.439868458612</v>
      </c>
    </row>
    <row r="572" spans="1:44" hidden="1" x14ac:dyDescent="0.25">
      <c r="A572" s="11" t="str">
        <f t="shared" si="52"/>
        <v>6</v>
      </c>
      <c r="B572" s="11" t="str">
        <f t="shared" si="53"/>
        <v>62</v>
      </c>
      <c r="C572" s="11" t="str">
        <f t="shared" si="54"/>
        <v>623</v>
      </c>
      <c r="D572" s="23">
        <v>62302000</v>
      </c>
      <c r="E572" s="196" t="s">
        <v>3273</v>
      </c>
      <c r="F572" s="24" t="s">
        <v>516</v>
      </c>
      <c r="G572" s="12">
        <f>+SUMIFS('BLG1222'!$I:$I,'BLG1222'!$A:$A,'ALL 2022'!$2:$2,'BLG1222'!$D:$D,'ALL 2022'!$D:$D)</f>
        <v>80000</v>
      </c>
      <c r="H572" s="12">
        <f>+SUMIFS('BLG1222'!$I:$I,'BLG1222'!$A:$A,'ALL 2022'!$2:$2,'BLG1222'!$D:$D,'ALL 2022'!$D:$D)</f>
        <v>60890000</v>
      </c>
      <c r="I572" s="12">
        <f>+SUMIFS('BLG1222'!$I:$I,'BLG1222'!$A:$A,'ALL 2022'!$2:$2,'BLG1222'!$D:$D,'ALL 2022'!$D:$D)</f>
        <v>52418360.627999999</v>
      </c>
      <c r="J572" s="12">
        <f>+SUMIFS('BLG1222'!$I:$I,'BLG1222'!$A:$A,'ALL 2022'!$2:$2,'BLG1222'!$D:$D,'ALL 2022'!$D:$D)</f>
        <v>315000</v>
      </c>
      <c r="K572" s="12">
        <f>+SUMIFS('BLG1222'!$I:$I,'BLG1222'!$A:$A,'ALL 2022'!$2:$2,'BLG1222'!$D:$D,'ALL 2022'!$D:$D)</f>
        <v>200000</v>
      </c>
      <c r="L572" s="12">
        <f>+SUMIFS('BLG1222'!$I:$I,'BLG1222'!$A:$A,'ALL 2022'!$2:$2,'BLG1222'!$D:$D,'ALL 2022'!$D:$D)</f>
        <v>792733</v>
      </c>
      <c r="M572" s="12">
        <f>+SUMIFS('BLG1222'!$I:$I,'BLG1222'!$A:$A,'ALL 2022'!$2:$2,'BLG1222'!$D:$D,'ALL 2022'!$D:$D)</f>
        <v>48333333.329999998</v>
      </c>
      <c r="N572" s="12">
        <f>+SUMIFS('BLG1222'!$I:$I,'BLG1222'!$A:$A,'ALL 2022'!$2:$2,'BLG1222'!$D:$D,'ALL 2022'!$D:$D)</f>
        <v>0</v>
      </c>
      <c r="O572" s="12">
        <f>+SUMIFS('BLG1222'!$I:$I,'BLG1222'!$A:$A,'ALL 2022'!$2:$2,'BLG1222'!$D:$D,'ALL 2022'!$D:$D)</f>
        <v>0</v>
      </c>
      <c r="P572" s="12">
        <f>+SUMIFS('BLG1222'!$I:$I,'BLG1222'!$A:$A,'ALL 2022'!$2:$2,'BLG1222'!$D:$D,'ALL 2022'!$D:$D)</f>
        <v>72000</v>
      </c>
      <c r="Q572" s="12">
        <f>+SUMIFS('BLG1222'!$I:$I,'BLG1222'!$A:$A,'ALL 2022'!$2:$2,'BLG1222'!$D:$D,'ALL 2022'!$D:$D)</f>
        <v>0</v>
      </c>
      <c r="R572" s="12">
        <f>+SUMIFS('BLG1222'!$I:$I,'BLG1222'!$A:$A,'ALL 2022'!$2:$2,'BLG1222'!$D:$D,'ALL 2022'!$D:$D)</f>
        <v>0</v>
      </c>
      <c r="S572" s="12">
        <f>+SUMIFS('BLG1222'!$I:$I,'BLG1222'!$A:$A,'ALL 2022'!$2:$2,'BLG1222'!$D:$D,'ALL 2022'!$D:$D)</f>
        <v>0</v>
      </c>
      <c r="T572" s="12">
        <f>+SUMIFS('BLG1222'!$I:$I,'BLG1222'!$A:$A,'ALL 2022'!$2:$2,'BLG1222'!$D:$D,'ALL 2022'!$D:$D)</f>
        <v>0</v>
      </c>
      <c r="U572" s="12">
        <f>+SUMIFS('BLG1222'!$I:$I,'BLG1222'!$A:$A,'ALL 2022'!$2:$2,'BLG1222'!$D:$D,'ALL 2022'!$D:$D)</f>
        <v>0</v>
      </c>
      <c r="V572" s="12">
        <f>+SUMIFS('BLG1222'!$I:$I,'BLG1222'!$A:$A,'ALL 2022'!$2:$2,'BLG1222'!$D:$D,'ALL 2022'!$D:$D)</f>
        <v>0</v>
      </c>
      <c r="W572" s="12">
        <f>+SUMIFS('BLG1222'!$I:$I,'BLG1222'!$A:$A,'ALL 2022'!$2:$2,'BLG1222'!$D:$D,'ALL 2022'!$D:$D)</f>
        <v>0</v>
      </c>
      <c r="X572" s="12">
        <f>+SUMIFS('BLG1222'!$I:$I,'BLG1222'!$A:$A,'ALL 2022'!$2:$2,'BLG1222'!$D:$D,'ALL 2022'!$D:$D)</f>
        <v>0</v>
      </c>
      <c r="Y572" s="12">
        <f>+SUMIFS('BLG1222'!$I:$I,'BLG1222'!$A:$A,'ALL 2022'!$2:$2,'BLG1222'!$D:$D,'ALL 2022'!$D:$D)</f>
        <v>0</v>
      </c>
      <c r="Z572" s="12">
        <f>+SUMIFS('BLG1222'!$I:$I,'BLG1222'!$A:$A,'ALL 2022'!$2:$2,'BLG1222'!$D:$D,'ALL 2022'!$D:$D)</f>
        <v>0</v>
      </c>
      <c r="AA572" s="12">
        <f>+SUMIFS('BLG1222'!$I:$I,'BLG1222'!$A:$A,'ALL 2022'!$2:$2,'BLG1222'!$D:$D,'ALL 2022'!$D:$D)</f>
        <v>0</v>
      </c>
      <c r="AB572" s="12">
        <f>+SUMIFS('BLG1222'!$I:$I,'BLG1222'!$A:$A,'ALL 2022'!$2:$2,'BLG1222'!$D:$D,'ALL 2022'!$D:$D)</f>
        <v>5375000</v>
      </c>
      <c r="AC572" s="12">
        <f>+SUMIFS('BLG1222'!$I:$I,'BLG1222'!$A:$A,'ALL 2022'!$2:$2,'BLG1222'!$D:$D,'ALL 2022'!$D:$D)</f>
        <v>0</v>
      </c>
      <c r="AD572" s="12">
        <f>+SUMIFS('BLG1222'!$I:$I,'BLG1222'!$A:$A,'ALL 2022'!$2:$2,'BLG1222'!$D:$D,'ALL 2022'!$D:$D)</f>
        <v>0</v>
      </c>
      <c r="AE572" s="12">
        <f>+SUMIFS('BLG1222'!$I:$I,'BLG1222'!$A:$A,'ALL 2022'!$2:$2,'BLG1222'!$D:$D,'ALL 2022'!$D:$D)</f>
        <v>0</v>
      </c>
      <c r="AF572" s="12">
        <f>+SUMIFS('BLG1222'!$I:$I,'BLG1222'!$A:$A,'ALL 2022'!$2:$2,'BLG1222'!$D:$D,'ALL 2022'!$D:$D)</f>
        <v>0</v>
      </c>
      <c r="AG572" s="12">
        <f>+SUMIFS('BLG1222'!$I:$I,'BLG1222'!$A:$A,'ALL 2022'!$2:$2,'BLG1222'!$D:$D,'ALL 2022'!$D:$D)</f>
        <v>4510800</v>
      </c>
      <c r="AH572" s="12">
        <f>+SUMIFS('BLG1222'!$I:$I,'BLG1222'!$A:$A,'ALL 2022'!$2:$2,'BLG1222'!$D:$D,'ALL 2022'!$D:$D)</f>
        <v>0</v>
      </c>
      <c r="AI572" s="12">
        <f>+SUMIFS('BLG1222'!$I:$I,'BLG1222'!$A:$A,'ALL 2022'!$2:$2,'BLG1222'!$D:$D,'ALL 2022'!$D:$D)</f>
        <v>0</v>
      </c>
      <c r="AJ572" s="12">
        <f>+SUMIFS('BLG1222'!$I:$I,'BLG1222'!$A:$A,'ALL 2022'!$2:$2,'BLG1222'!$D:$D,'ALL 2022'!$D:$D)</f>
        <v>0</v>
      </c>
      <c r="AK572" s="12">
        <f>+SUMIFS('BLG1222'!$I:$I,'BLG1222'!$A:$A,'ALL 2022'!$2:$2,'BLG1222'!$D:$D,'ALL 2022'!$D:$D)</f>
        <v>0</v>
      </c>
      <c r="AL572" s="12">
        <f>+SUMIFS('BLG1222'!$I:$I,'BLG1222'!$A:$A,'ALL 2022'!$2:$2,'BLG1222'!$D:$D,'ALL 2022'!$D:$D)</f>
        <v>0</v>
      </c>
      <c r="AM572" s="12">
        <f>+SUMIFS('BLG1222'!$I:$I,'BLG1222'!$A:$A,'ALL 2022'!$2:$2,'BLG1222'!$D:$D,'ALL 2022'!$D:$D)</f>
        <v>0</v>
      </c>
      <c r="AN572" s="12">
        <f>+SUMIFS('BLG1222'!$I:$I,'BLG1222'!$A:$A,'ALL 2022'!$2:$2,'BLG1222'!$D:$D,'ALL 2022'!$D:$D)</f>
        <v>0</v>
      </c>
      <c r="AO572" s="12">
        <f>+SUMIFS('BLG1222'!$I:$I,'BLG1222'!$A:$A,'ALL 2022'!$2:$2,'BLG1222'!$D:$D,'ALL 2022'!$D:$D)</f>
        <v>15817989</v>
      </c>
      <c r="AP572" s="12">
        <f>+SUMIFS('BLG1222'!$I:$I,'BLG1222'!$A:$A,'ALL 2022'!$2:$2,'BLG1222'!$D:$D,'ALL 2022'!$D:$D)</f>
        <v>0</v>
      </c>
      <c r="AQ572" s="164">
        <f t="shared" si="55"/>
        <v>188805215.958</v>
      </c>
      <c r="AR572" s="165">
        <f t="shared" si="56"/>
        <v>39928.776465935647</v>
      </c>
    </row>
    <row r="573" spans="1:44" hidden="1" x14ac:dyDescent="0.25">
      <c r="A573" s="11" t="str">
        <f t="shared" si="52"/>
        <v>6</v>
      </c>
      <c r="B573" s="11" t="str">
        <f t="shared" si="53"/>
        <v>62</v>
      </c>
      <c r="C573" s="11" t="str">
        <f t="shared" si="54"/>
        <v>623</v>
      </c>
      <c r="D573" s="23">
        <v>62303000</v>
      </c>
      <c r="E573" s="196" t="s">
        <v>3273</v>
      </c>
      <c r="F573" s="24" t="s">
        <v>517</v>
      </c>
      <c r="G573" s="12">
        <f>+SUMIFS('BLG1222'!$I:$I,'BLG1222'!$A:$A,'ALL 2022'!$2:$2,'BLG1222'!$D:$D,'ALL 2022'!$D:$D)</f>
        <v>12858208</v>
      </c>
      <c r="H573" s="12">
        <f>+SUMIFS('BLG1222'!$I:$I,'BLG1222'!$A:$A,'ALL 2022'!$2:$2,'BLG1222'!$D:$D,'ALL 2022'!$D:$D)</f>
        <v>81727391.140000001</v>
      </c>
      <c r="I573" s="12">
        <f>+SUMIFS('BLG1222'!$I:$I,'BLG1222'!$A:$A,'ALL 2022'!$2:$2,'BLG1222'!$D:$D,'ALL 2022'!$D:$D)</f>
        <v>35646696</v>
      </c>
      <c r="J573" s="12">
        <f>+SUMIFS('BLG1222'!$I:$I,'BLG1222'!$A:$A,'ALL 2022'!$2:$2,'BLG1222'!$D:$D,'ALL 2022'!$D:$D)</f>
        <v>208459110.30000001</v>
      </c>
      <c r="K573" s="12">
        <f>+SUMIFS('BLG1222'!$I:$I,'BLG1222'!$A:$A,'ALL 2022'!$2:$2,'BLG1222'!$D:$D,'ALL 2022'!$D:$D)</f>
        <v>190365911.38</v>
      </c>
      <c r="L573" s="12">
        <f>+SUMIFS('BLG1222'!$I:$I,'BLG1222'!$A:$A,'ALL 2022'!$2:$2,'BLG1222'!$D:$D,'ALL 2022'!$D:$D)</f>
        <v>2306963</v>
      </c>
      <c r="M573" s="12">
        <f>+SUMIFS('BLG1222'!$I:$I,'BLG1222'!$A:$A,'ALL 2022'!$2:$2,'BLG1222'!$D:$D,'ALL 2022'!$D:$D)</f>
        <v>17245000</v>
      </c>
      <c r="N573" s="12">
        <f>+SUMIFS('BLG1222'!$I:$I,'BLG1222'!$A:$A,'ALL 2022'!$2:$2,'BLG1222'!$D:$D,'ALL 2022'!$D:$D)</f>
        <v>0</v>
      </c>
      <c r="O573" s="12">
        <f>+SUMIFS('BLG1222'!$I:$I,'BLG1222'!$A:$A,'ALL 2022'!$2:$2,'BLG1222'!$D:$D,'ALL 2022'!$D:$D)</f>
        <v>32757375</v>
      </c>
      <c r="P573" s="12">
        <f>+SUMIFS('BLG1222'!$I:$I,'BLG1222'!$A:$A,'ALL 2022'!$2:$2,'BLG1222'!$D:$D,'ALL 2022'!$D:$D)</f>
        <v>0</v>
      </c>
      <c r="Q573" s="12">
        <f>+SUMIFS('BLG1222'!$I:$I,'BLG1222'!$A:$A,'ALL 2022'!$2:$2,'BLG1222'!$D:$D,'ALL 2022'!$D:$D)</f>
        <v>0</v>
      </c>
      <c r="R573" s="12">
        <f>+SUMIFS('BLG1222'!$I:$I,'BLG1222'!$A:$A,'ALL 2022'!$2:$2,'BLG1222'!$D:$D,'ALL 2022'!$D:$D)</f>
        <v>3180000</v>
      </c>
      <c r="S573" s="12">
        <f>+SUMIFS('BLG1222'!$I:$I,'BLG1222'!$A:$A,'ALL 2022'!$2:$2,'BLG1222'!$D:$D,'ALL 2022'!$D:$D)</f>
        <v>0</v>
      </c>
      <c r="T573" s="12">
        <f>+SUMIFS('BLG1222'!$I:$I,'BLG1222'!$A:$A,'ALL 2022'!$2:$2,'BLG1222'!$D:$D,'ALL 2022'!$D:$D)</f>
        <v>20218200</v>
      </c>
      <c r="U573" s="12">
        <f>+SUMIFS('BLG1222'!$I:$I,'BLG1222'!$A:$A,'ALL 2022'!$2:$2,'BLG1222'!$D:$D,'ALL 2022'!$D:$D)</f>
        <v>28739765.34</v>
      </c>
      <c r="V573" s="12">
        <f>+SUMIFS('BLG1222'!$I:$I,'BLG1222'!$A:$A,'ALL 2022'!$2:$2,'BLG1222'!$D:$D,'ALL 2022'!$D:$D)</f>
        <v>0</v>
      </c>
      <c r="W573" s="12">
        <f>+SUMIFS('BLG1222'!$I:$I,'BLG1222'!$A:$A,'ALL 2022'!$2:$2,'BLG1222'!$D:$D,'ALL 2022'!$D:$D)</f>
        <v>7186472</v>
      </c>
      <c r="X573" s="12">
        <f>+SUMIFS('BLG1222'!$I:$I,'BLG1222'!$A:$A,'ALL 2022'!$2:$2,'BLG1222'!$D:$D,'ALL 2022'!$D:$D)</f>
        <v>900000</v>
      </c>
      <c r="Y573" s="12">
        <f>+SUMIFS('BLG1222'!$I:$I,'BLG1222'!$A:$A,'ALL 2022'!$2:$2,'BLG1222'!$D:$D,'ALL 2022'!$D:$D)</f>
        <v>0</v>
      </c>
      <c r="Z573" s="12">
        <f>+SUMIFS('BLG1222'!$I:$I,'BLG1222'!$A:$A,'ALL 2022'!$2:$2,'BLG1222'!$D:$D,'ALL 2022'!$D:$D)</f>
        <v>0</v>
      </c>
      <c r="AA573" s="12">
        <f>+SUMIFS('BLG1222'!$I:$I,'BLG1222'!$A:$A,'ALL 2022'!$2:$2,'BLG1222'!$D:$D,'ALL 2022'!$D:$D)</f>
        <v>0</v>
      </c>
      <c r="AB573" s="12">
        <f>+SUMIFS('BLG1222'!$I:$I,'BLG1222'!$A:$A,'ALL 2022'!$2:$2,'BLG1222'!$D:$D,'ALL 2022'!$D:$D)</f>
        <v>207053927.44</v>
      </c>
      <c r="AC573" s="12">
        <f>+SUMIFS('BLG1222'!$I:$I,'BLG1222'!$A:$A,'ALL 2022'!$2:$2,'BLG1222'!$D:$D,'ALL 2022'!$D:$D)</f>
        <v>0</v>
      </c>
      <c r="AD573" s="12">
        <f>+SUMIFS('BLG1222'!$I:$I,'BLG1222'!$A:$A,'ALL 2022'!$2:$2,'BLG1222'!$D:$D,'ALL 2022'!$D:$D)</f>
        <v>0</v>
      </c>
      <c r="AE573" s="12">
        <f>+SUMIFS('BLG1222'!$I:$I,'BLG1222'!$A:$A,'ALL 2022'!$2:$2,'BLG1222'!$D:$D,'ALL 2022'!$D:$D)</f>
        <v>0</v>
      </c>
      <c r="AF573" s="12">
        <f>+SUMIFS('BLG1222'!$I:$I,'BLG1222'!$A:$A,'ALL 2022'!$2:$2,'BLG1222'!$D:$D,'ALL 2022'!$D:$D)</f>
        <v>0</v>
      </c>
      <c r="AG573" s="12">
        <f>+SUMIFS('BLG1222'!$I:$I,'BLG1222'!$A:$A,'ALL 2022'!$2:$2,'BLG1222'!$D:$D,'ALL 2022'!$D:$D)</f>
        <v>400000</v>
      </c>
      <c r="AH573" s="12">
        <f>+SUMIFS('BLG1222'!$I:$I,'BLG1222'!$A:$A,'ALL 2022'!$2:$2,'BLG1222'!$D:$D,'ALL 2022'!$D:$D)</f>
        <v>0</v>
      </c>
      <c r="AI573" s="12">
        <f>+SUMIFS('BLG1222'!$I:$I,'BLG1222'!$A:$A,'ALL 2022'!$2:$2,'BLG1222'!$D:$D,'ALL 2022'!$D:$D)</f>
        <v>0</v>
      </c>
      <c r="AJ573" s="12">
        <f>+SUMIFS('BLG1222'!$I:$I,'BLG1222'!$A:$A,'ALL 2022'!$2:$2,'BLG1222'!$D:$D,'ALL 2022'!$D:$D)</f>
        <v>60000</v>
      </c>
      <c r="AK573" s="12">
        <f>+SUMIFS('BLG1222'!$I:$I,'BLG1222'!$A:$A,'ALL 2022'!$2:$2,'BLG1222'!$D:$D,'ALL 2022'!$D:$D)</f>
        <v>68423567.549999997</v>
      </c>
      <c r="AL573" s="12">
        <f>+SUMIFS('BLG1222'!$I:$I,'BLG1222'!$A:$A,'ALL 2022'!$2:$2,'BLG1222'!$D:$D,'ALL 2022'!$D:$D)</f>
        <v>0</v>
      </c>
      <c r="AM573" s="12">
        <f>+SUMIFS('BLG1222'!$I:$I,'BLG1222'!$A:$A,'ALL 2022'!$2:$2,'BLG1222'!$D:$D,'ALL 2022'!$D:$D)</f>
        <v>19581915</v>
      </c>
      <c r="AN573" s="12">
        <f>+SUMIFS('BLG1222'!$I:$I,'BLG1222'!$A:$A,'ALL 2022'!$2:$2,'BLG1222'!$D:$D,'ALL 2022'!$D:$D)</f>
        <v>0</v>
      </c>
      <c r="AO573" s="12">
        <f>+SUMIFS('BLG1222'!$I:$I,'BLG1222'!$A:$A,'ALL 2022'!$2:$2,'BLG1222'!$D:$D,'ALL 2022'!$D:$D)</f>
        <v>4790725.2</v>
      </c>
      <c r="AP573" s="12">
        <f>+SUMIFS('BLG1222'!$I:$I,'BLG1222'!$A:$A,'ALL 2022'!$2:$2,'BLG1222'!$D:$D,'ALL 2022'!$D:$D)</f>
        <v>0</v>
      </c>
      <c r="AQ573" s="164">
        <f t="shared" si="55"/>
        <v>941901227.3499999</v>
      </c>
      <c r="AR573" s="165">
        <f t="shared" si="56"/>
        <v>199194.5157289232</v>
      </c>
    </row>
    <row r="574" spans="1:44" hidden="1" x14ac:dyDescent="0.25">
      <c r="A574" s="11" t="str">
        <f t="shared" si="52"/>
        <v>6</v>
      </c>
      <c r="B574" s="11" t="str">
        <f t="shared" si="53"/>
        <v>62</v>
      </c>
      <c r="C574" s="11" t="str">
        <f t="shared" si="54"/>
        <v>623</v>
      </c>
      <c r="D574" s="23">
        <v>62304000</v>
      </c>
      <c r="E574" s="196" t="s">
        <v>3273</v>
      </c>
      <c r="F574" s="24" t="s">
        <v>518</v>
      </c>
      <c r="G574" s="12">
        <f>+SUMIFS('BLG1222'!$I:$I,'BLG1222'!$A:$A,'ALL 2022'!$2:$2,'BLG1222'!$D:$D,'ALL 2022'!$D:$D)</f>
        <v>5372500</v>
      </c>
      <c r="H574" s="12">
        <f>+SUMIFS('BLG1222'!$I:$I,'BLG1222'!$A:$A,'ALL 2022'!$2:$2,'BLG1222'!$D:$D,'ALL 2022'!$D:$D)</f>
        <v>56176338.5</v>
      </c>
      <c r="I574" s="12">
        <f>+SUMIFS('BLG1222'!$I:$I,'BLG1222'!$A:$A,'ALL 2022'!$2:$2,'BLG1222'!$D:$D,'ALL 2022'!$D:$D)</f>
        <v>0</v>
      </c>
      <c r="J574" s="12">
        <f>+SUMIFS('BLG1222'!$I:$I,'BLG1222'!$A:$A,'ALL 2022'!$2:$2,'BLG1222'!$D:$D,'ALL 2022'!$D:$D)</f>
        <v>990000</v>
      </c>
      <c r="K574" s="12">
        <f>+SUMIFS('BLG1222'!$I:$I,'BLG1222'!$A:$A,'ALL 2022'!$2:$2,'BLG1222'!$D:$D,'ALL 2022'!$D:$D)</f>
        <v>3517000</v>
      </c>
      <c r="L574" s="12">
        <f>+SUMIFS('BLG1222'!$I:$I,'BLG1222'!$A:$A,'ALL 2022'!$2:$2,'BLG1222'!$D:$D,'ALL 2022'!$D:$D)</f>
        <v>4867676</v>
      </c>
      <c r="M574" s="12">
        <f>+SUMIFS('BLG1222'!$I:$I,'BLG1222'!$A:$A,'ALL 2022'!$2:$2,'BLG1222'!$D:$D,'ALL 2022'!$D:$D)</f>
        <v>0</v>
      </c>
      <c r="N574" s="12">
        <f>+SUMIFS('BLG1222'!$I:$I,'BLG1222'!$A:$A,'ALL 2022'!$2:$2,'BLG1222'!$D:$D,'ALL 2022'!$D:$D)</f>
        <v>0</v>
      </c>
      <c r="O574" s="12">
        <f>+SUMIFS('BLG1222'!$I:$I,'BLG1222'!$A:$A,'ALL 2022'!$2:$2,'BLG1222'!$D:$D,'ALL 2022'!$D:$D)</f>
        <v>107330500</v>
      </c>
      <c r="P574" s="12">
        <f>+SUMIFS('BLG1222'!$I:$I,'BLG1222'!$A:$A,'ALL 2022'!$2:$2,'BLG1222'!$D:$D,'ALL 2022'!$D:$D)</f>
        <v>0</v>
      </c>
      <c r="Q574" s="12">
        <f>+SUMIFS('BLG1222'!$I:$I,'BLG1222'!$A:$A,'ALL 2022'!$2:$2,'BLG1222'!$D:$D,'ALL 2022'!$D:$D)</f>
        <v>0</v>
      </c>
      <c r="R574" s="12">
        <f>+SUMIFS('BLG1222'!$I:$I,'BLG1222'!$A:$A,'ALL 2022'!$2:$2,'BLG1222'!$D:$D,'ALL 2022'!$D:$D)</f>
        <v>2725000</v>
      </c>
      <c r="S574" s="12">
        <f>+SUMIFS('BLG1222'!$I:$I,'BLG1222'!$A:$A,'ALL 2022'!$2:$2,'BLG1222'!$D:$D,'ALL 2022'!$D:$D)</f>
        <v>0</v>
      </c>
      <c r="T574" s="12">
        <f>+SUMIFS('BLG1222'!$I:$I,'BLG1222'!$A:$A,'ALL 2022'!$2:$2,'BLG1222'!$D:$D,'ALL 2022'!$D:$D)</f>
        <v>0</v>
      </c>
      <c r="U574" s="12">
        <f>+SUMIFS('BLG1222'!$I:$I,'BLG1222'!$A:$A,'ALL 2022'!$2:$2,'BLG1222'!$D:$D,'ALL 2022'!$D:$D)</f>
        <v>0</v>
      </c>
      <c r="V574" s="12">
        <f>+SUMIFS('BLG1222'!$I:$I,'BLG1222'!$A:$A,'ALL 2022'!$2:$2,'BLG1222'!$D:$D,'ALL 2022'!$D:$D)</f>
        <v>0</v>
      </c>
      <c r="W574" s="12">
        <f>+SUMIFS('BLG1222'!$I:$I,'BLG1222'!$A:$A,'ALL 2022'!$2:$2,'BLG1222'!$D:$D,'ALL 2022'!$D:$D)</f>
        <v>0</v>
      </c>
      <c r="X574" s="12">
        <f>+SUMIFS('BLG1222'!$I:$I,'BLG1222'!$A:$A,'ALL 2022'!$2:$2,'BLG1222'!$D:$D,'ALL 2022'!$D:$D)</f>
        <v>0</v>
      </c>
      <c r="Y574" s="12">
        <f>+SUMIFS('BLG1222'!$I:$I,'BLG1222'!$A:$A,'ALL 2022'!$2:$2,'BLG1222'!$D:$D,'ALL 2022'!$D:$D)</f>
        <v>0</v>
      </c>
      <c r="Z574" s="12">
        <f>+SUMIFS('BLG1222'!$I:$I,'BLG1222'!$A:$A,'ALL 2022'!$2:$2,'BLG1222'!$D:$D,'ALL 2022'!$D:$D)</f>
        <v>0</v>
      </c>
      <c r="AA574" s="12">
        <f>+SUMIFS('BLG1222'!$I:$I,'BLG1222'!$A:$A,'ALL 2022'!$2:$2,'BLG1222'!$D:$D,'ALL 2022'!$D:$D)</f>
        <v>0</v>
      </c>
      <c r="AB574" s="12">
        <f>+SUMIFS('BLG1222'!$I:$I,'BLG1222'!$A:$A,'ALL 2022'!$2:$2,'BLG1222'!$D:$D,'ALL 2022'!$D:$D)</f>
        <v>23198558.57</v>
      </c>
      <c r="AC574" s="12">
        <f>+SUMIFS('BLG1222'!$I:$I,'BLG1222'!$A:$A,'ALL 2022'!$2:$2,'BLG1222'!$D:$D,'ALL 2022'!$D:$D)</f>
        <v>0</v>
      </c>
      <c r="AD574" s="12">
        <f>+SUMIFS('BLG1222'!$I:$I,'BLG1222'!$A:$A,'ALL 2022'!$2:$2,'BLG1222'!$D:$D,'ALL 2022'!$D:$D)</f>
        <v>0</v>
      </c>
      <c r="AE574" s="12">
        <f>+SUMIFS('BLG1222'!$I:$I,'BLG1222'!$A:$A,'ALL 2022'!$2:$2,'BLG1222'!$D:$D,'ALL 2022'!$D:$D)</f>
        <v>0</v>
      </c>
      <c r="AF574" s="12">
        <f>+SUMIFS('BLG1222'!$I:$I,'BLG1222'!$A:$A,'ALL 2022'!$2:$2,'BLG1222'!$D:$D,'ALL 2022'!$D:$D)</f>
        <v>0</v>
      </c>
      <c r="AG574" s="12">
        <f>+SUMIFS('BLG1222'!$I:$I,'BLG1222'!$A:$A,'ALL 2022'!$2:$2,'BLG1222'!$D:$D,'ALL 2022'!$D:$D)</f>
        <v>0</v>
      </c>
      <c r="AH574" s="12">
        <f>+SUMIFS('BLG1222'!$I:$I,'BLG1222'!$A:$A,'ALL 2022'!$2:$2,'BLG1222'!$D:$D,'ALL 2022'!$D:$D)</f>
        <v>0</v>
      </c>
      <c r="AI574" s="12">
        <f>+SUMIFS('BLG1222'!$I:$I,'BLG1222'!$A:$A,'ALL 2022'!$2:$2,'BLG1222'!$D:$D,'ALL 2022'!$D:$D)</f>
        <v>0</v>
      </c>
      <c r="AJ574" s="12">
        <f>+SUMIFS('BLG1222'!$I:$I,'BLG1222'!$A:$A,'ALL 2022'!$2:$2,'BLG1222'!$D:$D,'ALL 2022'!$D:$D)</f>
        <v>0</v>
      </c>
      <c r="AK574" s="12">
        <f>+SUMIFS('BLG1222'!$I:$I,'BLG1222'!$A:$A,'ALL 2022'!$2:$2,'BLG1222'!$D:$D,'ALL 2022'!$D:$D)</f>
        <v>0</v>
      </c>
      <c r="AL574" s="12">
        <f>+SUMIFS('BLG1222'!$I:$I,'BLG1222'!$A:$A,'ALL 2022'!$2:$2,'BLG1222'!$D:$D,'ALL 2022'!$D:$D)</f>
        <v>0</v>
      </c>
      <c r="AM574" s="12">
        <f>+SUMIFS('BLG1222'!$I:$I,'BLG1222'!$A:$A,'ALL 2022'!$2:$2,'BLG1222'!$D:$D,'ALL 2022'!$D:$D)</f>
        <v>1120500</v>
      </c>
      <c r="AN574" s="12">
        <f>+SUMIFS('BLG1222'!$I:$I,'BLG1222'!$A:$A,'ALL 2022'!$2:$2,'BLG1222'!$D:$D,'ALL 2022'!$D:$D)</f>
        <v>0</v>
      </c>
      <c r="AO574" s="12">
        <f>+SUMIFS('BLG1222'!$I:$I,'BLG1222'!$A:$A,'ALL 2022'!$2:$2,'BLG1222'!$D:$D,'ALL 2022'!$D:$D)</f>
        <v>8666625</v>
      </c>
      <c r="AP574" s="12">
        <f>+SUMIFS('BLG1222'!$I:$I,'BLG1222'!$A:$A,'ALL 2022'!$2:$2,'BLG1222'!$D:$D,'ALL 2022'!$D:$D)</f>
        <v>0</v>
      </c>
      <c r="AQ574" s="164">
        <f t="shared" si="55"/>
        <v>213964698.06999999</v>
      </c>
      <c r="AR574" s="165">
        <f t="shared" si="56"/>
        <v>45249.536976451549</v>
      </c>
    </row>
    <row r="575" spans="1:44" hidden="1" x14ac:dyDescent="0.25">
      <c r="A575" s="11" t="str">
        <f t="shared" si="52"/>
        <v>6</v>
      </c>
      <c r="B575" s="11" t="str">
        <f t="shared" si="53"/>
        <v>62</v>
      </c>
      <c r="C575" s="11" t="str">
        <f t="shared" si="54"/>
        <v>623</v>
      </c>
      <c r="D575" s="23">
        <v>62305000</v>
      </c>
      <c r="E575" s="196" t="s">
        <v>3273</v>
      </c>
      <c r="F575" s="24" t="s">
        <v>2047</v>
      </c>
      <c r="G575" s="12">
        <f>+SUMIFS('BLG1222'!$I:$I,'BLG1222'!$A:$A,'ALL 2022'!$2:$2,'BLG1222'!$D:$D,'ALL 2022'!$D:$D)</f>
        <v>0</v>
      </c>
      <c r="H575" s="12">
        <f>+SUMIFS('BLG1222'!$I:$I,'BLG1222'!$A:$A,'ALL 2022'!$2:$2,'BLG1222'!$D:$D,'ALL 2022'!$D:$D)</f>
        <v>0</v>
      </c>
      <c r="I575" s="12">
        <f>+SUMIFS('BLG1222'!$I:$I,'BLG1222'!$A:$A,'ALL 2022'!$2:$2,'BLG1222'!$D:$D,'ALL 2022'!$D:$D)</f>
        <v>0</v>
      </c>
      <c r="J575" s="12">
        <f>+SUMIFS('BLG1222'!$I:$I,'BLG1222'!$A:$A,'ALL 2022'!$2:$2,'BLG1222'!$D:$D,'ALL 2022'!$D:$D)</f>
        <v>0</v>
      </c>
      <c r="K575" s="12">
        <f>+SUMIFS('BLG1222'!$I:$I,'BLG1222'!$A:$A,'ALL 2022'!$2:$2,'BLG1222'!$D:$D,'ALL 2022'!$D:$D)</f>
        <v>0</v>
      </c>
      <c r="L575" s="12">
        <f>+SUMIFS('BLG1222'!$I:$I,'BLG1222'!$A:$A,'ALL 2022'!$2:$2,'BLG1222'!$D:$D,'ALL 2022'!$D:$D)</f>
        <v>0</v>
      </c>
      <c r="M575" s="12">
        <f>+SUMIFS('BLG1222'!$I:$I,'BLG1222'!$A:$A,'ALL 2022'!$2:$2,'BLG1222'!$D:$D,'ALL 2022'!$D:$D)</f>
        <v>0</v>
      </c>
      <c r="N575" s="12">
        <f>+SUMIFS('BLG1222'!$I:$I,'BLG1222'!$A:$A,'ALL 2022'!$2:$2,'BLG1222'!$D:$D,'ALL 2022'!$D:$D)</f>
        <v>0</v>
      </c>
      <c r="O575" s="12">
        <f>+SUMIFS('BLG1222'!$I:$I,'BLG1222'!$A:$A,'ALL 2022'!$2:$2,'BLG1222'!$D:$D,'ALL 2022'!$D:$D)</f>
        <v>0</v>
      </c>
      <c r="P575" s="12">
        <f>+SUMIFS('BLG1222'!$I:$I,'BLG1222'!$A:$A,'ALL 2022'!$2:$2,'BLG1222'!$D:$D,'ALL 2022'!$D:$D)</f>
        <v>0</v>
      </c>
      <c r="Q575" s="12">
        <f>+SUMIFS('BLG1222'!$I:$I,'BLG1222'!$A:$A,'ALL 2022'!$2:$2,'BLG1222'!$D:$D,'ALL 2022'!$D:$D)</f>
        <v>0</v>
      </c>
      <c r="R575" s="12">
        <f>+SUMIFS('BLG1222'!$I:$I,'BLG1222'!$A:$A,'ALL 2022'!$2:$2,'BLG1222'!$D:$D,'ALL 2022'!$D:$D)</f>
        <v>0</v>
      </c>
      <c r="S575" s="12">
        <f>+SUMIFS('BLG1222'!$I:$I,'BLG1222'!$A:$A,'ALL 2022'!$2:$2,'BLG1222'!$D:$D,'ALL 2022'!$D:$D)</f>
        <v>22861976.420000002</v>
      </c>
      <c r="T575" s="12">
        <f>+SUMIFS('BLG1222'!$I:$I,'BLG1222'!$A:$A,'ALL 2022'!$2:$2,'BLG1222'!$D:$D,'ALL 2022'!$D:$D)</f>
        <v>0</v>
      </c>
      <c r="U575" s="12">
        <f>+SUMIFS('BLG1222'!$I:$I,'BLG1222'!$A:$A,'ALL 2022'!$2:$2,'BLG1222'!$D:$D,'ALL 2022'!$D:$D)</f>
        <v>0</v>
      </c>
      <c r="V575" s="12">
        <f>+SUMIFS('BLG1222'!$I:$I,'BLG1222'!$A:$A,'ALL 2022'!$2:$2,'BLG1222'!$D:$D,'ALL 2022'!$D:$D)</f>
        <v>0</v>
      </c>
      <c r="W575" s="12">
        <f>+SUMIFS('BLG1222'!$I:$I,'BLG1222'!$A:$A,'ALL 2022'!$2:$2,'BLG1222'!$D:$D,'ALL 2022'!$D:$D)</f>
        <v>0</v>
      </c>
      <c r="X575" s="12">
        <f>+SUMIFS('BLG1222'!$I:$I,'BLG1222'!$A:$A,'ALL 2022'!$2:$2,'BLG1222'!$D:$D,'ALL 2022'!$D:$D)</f>
        <v>0</v>
      </c>
      <c r="Y575" s="12">
        <f>+SUMIFS('BLG1222'!$I:$I,'BLG1222'!$A:$A,'ALL 2022'!$2:$2,'BLG1222'!$D:$D,'ALL 2022'!$D:$D)</f>
        <v>0</v>
      </c>
      <c r="Z575" s="12">
        <f>+SUMIFS('BLG1222'!$I:$I,'BLG1222'!$A:$A,'ALL 2022'!$2:$2,'BLG1222'!$D:$D,'ALL 2022'!$D:$D)</f>
        <v>0</v>
      </c>
      <c r="AA575" s="12">
        <f>+SUMIFS('BLG1222'!$I:$I,'BLG1222'!$A:$A,'ALL 2022'!$2:$2,'BLG1222'!$D:$D,'ALL 2022'!$D:$D)</f>
        <v>0</v>
      </c>
      <c r="AB575" s="12">
        <f>+SUMIFS('BLG1222'!$I:$I,'BLG1222'!$A:$A,'ALL 2022'!$2:$2,'BLG1222'!$D:$D,'ALL 2022'!$D:$D)</f>
        <v>0</v>
      </c>
      <c r="AC575" s="12">
        <f>+SUMIFS('BLG1222'!$I:$I,'BLG1222'!$A:$A,'ALL 2022'!$2:$2,'BLG1222'!$D:$D,'ALL 2022'!$D:$D)</f>
        <v>0</v>
      </c>
      <c r="AD575" s="12">
        <f>+SUMIFS('BLG1222'!$I:$I,'BLG1222'!$A:$A,'ALL 2022'!$2:$2,'BLG1222'!$D:$D,'ALL 2022'!$D:$D)</f>
        <v>0</v>
      </c>
      <c r="AE575" s="12">
        <f>+SUMIFS('BLG1222'!$I:$I,'BLG1222'!$A:$A,'ALL 2022'!$2:$2,'BLG1222'!$D:$D,'ALL 2022'!$D:$D)</f>
        <v>0</v>
      </c>
      <c r="AF575" s="12">
        <f>+SUMIFS('BLG1222'!$I:$I,'BLG1222'!$A:$A,'ALL 2022'!$2:$2,'BLG1222'!$D:$D,'ALL 2022'!$D:$D)</f>
        <v>0</v>
      </c>
      <c r="AG575" s="12">
        <f>+SUMIFS('BLG1222'!$I:$I,'BLG1222'!$A:$A,'ALL 2022'!$2:$2,'BLG1222'!$D:$D,'ALL 2022'!$D:$D)</f>
        <v>0</v>
      </c>
      <c r="AH575" s="12">
        <f>+SUMIFS('BLG1222'!$I:$I,'BLG1222'!$A:$A,'ALL 2022'!$2:$2,'BLG1222'!$D:$D,'ALL 2022'!$D:$D)</f>
        <v>0</v>
      </c>
      <c r="AI575" s="12">
        <f>+SUMIFS('BLG1222'!$I:$I,'BLG1222'!$A:$A,'ALL 2022'!$2:$2,'BLG1222'!$D:$D,'ALL 2022'!$D:$D)</f>
        <v>0</v>
      </c>
      <c r="AJ575" s="12">
        <f>+SUMIFS('BLG1222'!$I:$I,'BLG1222'!$A:$A,'ALL 2022'!$2:$2,'BLG1222'!$D:$D,'ALL 2022'!$D:$D)</f>
        <v>0</v>
      </c>
      <c r="AK575" s="12">
        <f>+SUMIFS('BLG1222'!$I:$I,'BLG1222'!$A:$A,'ALL 2022'!$2:$2,'BLG1222'!$D:$D,'ALL 2022'!$D:$D)</f>
        <v>0</v>
      </c>
      <c r="AL575" s="12">
        <f>+SUMIFS('BLG1222'!$I:$I,'BLG1222'!$A:$A,'ALL 2022'!$2:$2,'BLG1222'!$D:$D,'ALL 2022'!$D:$D)</f>
        <v>0</v>
      </c>
      <c r="AM575" s="12">
        <f>+SUMIFS('BLG1222'!$I:$I,'BLG1222'!$A:$A,'ALL 2022'!$2:$2,'BLG1222'!$D:$D,'ALL 2022'!$D:$D)</f>
        <v>0</v>
      </c>
      <c r="AN575" s="12">
        <f>+SUMIFS('BLG1222'!$I:$I,'BLG1222'!$A:$A,'ALL 2022'!$2:$2,'BLG1222'!$D:$D,'ALL 2022'!$D:$D)</f>
        <v>0</v>
      </c>
      <c r="AO575" s="12">
        <f>+SUMIFS('BLG1222'!$I:$I,'BLG1222'!$A:$A,'ALL 2022'!$2:$2,'BLG1222'!$D:$D,'ALL 2022'!$D:$D)</f>
        <v>1300000</v>
      </c>
      <c r="AP575" s="12">
        <f>+SUMIFS('BLG1222'!$I:$I,'BLG1222'!$A:$A,'ALL 2022'!$2:$2,'BLG1222'!$D:$D,'ALL 2022'!$D:$D)</f>
        <v>0</v>
      </c>
      <c r="AQ575" s="164">
        <f t="shared" si="55"/>
        <v>24161976.420000002</v>
      </c>
      <c r="AR575" s="165">
        <f t="shared" si="56"/>
        <v>5109.8066891541803</v>
      </c>
    </row>
    <row r="576" spans="1:44" hidden="1" x14ac:dyDescent="0.25">
      <c r="A576" s="11" t="str">
        <f t="shared" si="52"/>
        <v>6</v>
      </c>
      <c r="B576" s="11" t="str">
        <f t="shared" si="53"/>
        <v>62</v>
      </c>
      <c r="C576" s="11" t="str">
        <f t="shared" si="54"/>
        <v>623</v>
      </c>
      <c r="D576" s="23">
        <v>62308000</v>
      </c>
      <c r="E576" s="196" t="s">
        <v>3273</v>
      </c>
      <c r="F576" s="24" t="s">
        <v>2180</v>
      </c>
      <c r="G576" s="12">
        <f>+SUMIFS('BLG1222'!$I:$I,'BLG1222'!$A:$A,'ALL 2022'!$2:$2,'BLG1222'!$D:$D,'ALL 2022'!$D:$D)</f>
        <v>0</v>
      </c>
      <c r="H576" s="12">
        <f>+SUMIFS('BLG1222'!$I:$I,'BLG1222'!$A:$A,'ALL 2022'!$2:$2,'BLG1222'!$D:$D,'ALL 2022'!$D:$D)</f>
        <v>0</v>
      </c>
      <c r="I576" s="12">
        <f>+SUMIFS('BLG1222'!$I:$I,'BLG1222'!$A:$A,'ALL 2022'!$2:$2,'BLG1222'!$D:$D,'ALL 2022'!$D:$D)</f>
        <v>0</v>
      </c>
      <c r="J576" s="12">
        <f>+SUMIFS('BLG1222'!$I:$I,'BLG1222'!$A:$A,'ALL 2022'!$2:$2,'BLG1222'!$D:$D,'ALL 2022'!$D:$D)</f>
        <v>0</v>
      </c>
      <c r="K576" s="12">
        <f>+SUMIFS('BLG1222'!$I:$I,'BLG1222'!$A:$A,'ALL 2022'!$2:$2,'BLG1222'!$D:$D,'ALL 2022'!$D:$D)</f>
        <v>0</v>
      </c>
      <c r="L576" s="12">
        <f>+SUMIFS('BLG1222'!$I:$I,'BLG1222'!$A:$A,'ALL 2022'!$2:$2,'BLG1222'!$D:$D,'ALL 2022'!$D:$D)</f>
        <v>0</v>
      </c>
      <c r="M576" s="12">
        <f>+SUMIFS('BLG1222'!$I:$I,'BLG1222'!$A:$A,'ALL 2022'!$2:$2,'BLG1222'!$D:$D,'ALL 2022'!$D:$D)</f>
        <v>0</v>
      </c>
      <c r="N576" s="12">
        <f>+SUMIFS('BLG1222'!$I:$I,'BLG1222'!$A:$A,'ALL 2022'!$2:$2,'BLG1222'!$D:$D,'ALL 2022'!$D:$D)</f>
        <v>0</v>
      </c>
      <c r="O576" s="12">
        <f>+SUMIFS('BLG1222'!$I:$I,'BLG1222'!$A:$A,'ALL 2022'!$2:$2,'BLG1222'!$D:$D,'ALL 2022'!$D:$D)</f>
        <v>0</v>
      </c>
      <c r="P576" s="12">
        <f>+SUMIFS('BLG1222'!$I:$I,'BLG1222'!$A:$A,'ALL 2022'!$2:$2,'BLG1222'!$D:$D,'ALL 2022'!$D:$D)</f>
        <v>0</v>
      </c>
      <c r="Q576" s="12">
        <f>+SUMIFS('BLG1222'!$I:$I,'BLG1222'!$A:$A,'ALL 2022'!$2:$2,'BLG1222'!$D:$D,'ALL 2022'!$D:$D)</f>
        <v>0</v>
      </c>
      <c r="R576" s="12">
        <f>+SUMIFS('BLG1222'!$I:$I,'BLG1222'!$A:$A,'ALL 2022'!$2:$2,'BLG1222'!$D:$D,'ALL 2022'!$D:$D)</f>
        <v>0</v>
      </c>
      <c r="S576" s="12">
        <f>+SUMIFS('BLG1222'!$I:$I,'BLG1222'!$A:$A,'ALL 2022'!$2:$2,'BLG1222'!$D:$D,'ALL 2022'!$D:$D)</f>
        <v>0</v>
      </c>
      <c r="T576" s="12">
        <f>+SUMIFS('BLG1222'!$I:$I,'BLG1222'!$A:$A,'ALL 2022'!$2:$2,'BLG1222'!$D:$D,'ALL 2022'!$D:$D)</f>
        <v>0</v>
      </c>
      <c r="U576" s="12">
        <f>+SUMIFS('BLG1222'!$I:$I,'BLG1222'!$A:$A,'ALL 2022'!$2:$2,'BLG1222'!$D:$D,'ALL 2022'!$D:$D)</f>
        <v>0</v>
      </c>
      <c r="V576" s="12">
        <f>+SUMIFS('BLG1222'!$I:$I,'BLG1222'!$A:$A,'ALL 2022'!$2:$2,'BLG1222'!$D:$D,'ALL 2022'!$D:$D)</f>
        <v>0</v>
      </c>
      <c r="W576" s="12">
        <f>+SUMIFS('BLG1222'!$I:$I,'BLG1222'!$A:$A,'ALL 2022'!$2:$2,'BLG1222'!$D:$D,'ALL 2022'!$D:$D)</f>
        <v>0</v>
      </c>
      <c r="X576" s="12">
        <f>+SUMIFS('BLG1222'!$I:$I,'BLG1222'!$A:$A,'ALL 2022'!$2:$2,'BLG1222'!$D:$D,'ALL 2022'!$D:$D)</f>
        <v>0</v>
      </c>
      <c r="Y576" s="12">
        <f>+SUMIFS('BLG1222'!$I:$I,'BLG1222'!$A:$A,'ALL 2022'!$2:$2,'BLG1222'!$D:$D,'ALL 2022'!$D:$D)</f>
        <v>0</v>
      </c>
      <c r="Z576" s="12">
        <f>+SUMIFS('BLG1222'!$I:$I,'BLG1222'!$A:$A,'ALL 2022'!$2:$2,'BLG1222'!$D:$D,'ALL 2022'!$D:$D)</f>
        <v>0</v>
      </c>
      <c r="AA576" s="12">
        <f>+SUMIFS('BLG1222'!$I:$I,'BLG1222'!$A:$A,'ALL 2022'!$2:$2,'BLG1222'!$D:$D,'ALL 2022'!$D:$D)</f>
        <v>0</v>
      </c>
      <c r="AB576" s="12">
        <f>+SUMIFS('BLG1222'!$I:$I,'BLG1222'!$A:$A,'ALL 2022'!$2:$2,'BLG1222'!$D:$D,'ALL 2022'!$D:$D)</f>
        <v>0</v>
      </c>
      <c r="AC576" s="12">
        <f>+SUMIFS('BLG1222'!$I:$I,'BLG1222'!$A:$A,'ALL 2022'!$2:$2,'BLG1222'!$D:$D,'ALL 2022'!$D:$D)</f>
        <v>0</v>
      </c>
      <c r="AD576" s="12">
        <f>+SUMIFS('BLG1222'!$I:$I,'BLG1222'!$A:$A,'ALL 2022'!$2:$2,'BLG1222'!$D:$D,'ALL 2022'!$D:$D)</f>
        <v>0</v>
      </c>
      <c r="AE576" s="12">
        <f>+SUMIFS('BLG1222'!$I:$I,'BLG1222'!$A:$A,'ALL 2022'!$2:$2,'BLG1222'!$D:$D,'ALL 2022'!$D:$D)</f>
        <v>0</v>
      </c>
      <c r="AF576" s="12">
        <f>+SUMIFS('BLG1222'!$I:$I,'BLG1222'!$A:$A,'ALL 2022'!$2:$2,'BLG1222'!$D:$D,'ALL 2022'!$D:$D)</f>
        <v>0</v>
      </c>
      <c r="AG576" s="12">
        <f>+SUMIFS('BLG1222'!$I:$I,'BLG1222'!$A:$A,'ALL 2022'!$2:$2,'BLG1222'!$D:$D,'ALL 2022'!$D:$D)</f>
        <v>0</v>
      </c>
      <c r="AH576" s="12">
        <f>+SUMIFS('BLG1222'!$I:$I,'BLG1222'!$A:$A,'ALL 2022'!$2:$2,'BLG1222'!$D:$D,'ALL 2022'!$D:$D)</f>
        <v>0</v>
      </c>
      <c r="AI576" s="12">
        <f>+SUMIFS('BLG1222'!$I:$I,'BLG1222'!$A:$A,'ALL 2022'!$2:$2,'BLG1222'!$D:$D,'ALL 2022'!$D:$D)</f>
        <v>0</v>
      </c>
      <c r="AJ576" s="12">
        <f>+SUMIFS('BLG1222'!$I:$I,'BLG1222'!$A:$A,'ALL 2022'!$2:$2,'BLG1222'!$D:$D,'ALL 2022'!$D:$D)</f>
        <v>0</v>
      </c>
      <c r="AK576" s="12">
        <f>+SUMIFS('BLG1222'!$I:$I,'BLG1222'!$A:$A,'ALL 2022'!$2:$2,'BLG1222'!$D:$D,'ALL 2022'!$D:$D)</f>
        <v>0</v>
      </c>
      <c r="AL576" s="12">
        <f>+SUMIFS('BLG1222'!$I:$I,'BLG1222'!$A:$A,'ALL 2022'!$2:$2,'BLG1222'!$D:$D,'ALL 2022'!$D:$D)</f>
        <v>0</v>
      </c>
      <c r="AM576" s="12">
        <f>+SUMIFS('BLG1222'!$I:$I,'BLG1222'!$A:$A,'ALL 2022'!$2:$2,'BLG1222'!$D:$D,'ALL 2022'!$D:$D)</f>
        <v>0</v>
      </c>
      <c r="AN576" s="12">
        <f>+SUMIFS('BLG1222'!$I:$I,'BLG1222'!$A:$A,'ALL 2022'!$2:$2,'BLG1222'!$D:$D,'ALL 2022'!$D:$D)</f>
        <v>0</v>
      </c>
      <c r="AO576" s="12">
        <f>+SUMIFS('BLG1222'!$I:$I,'BLG1222'!$A:$A,'ALL 2022'!$2:$2,'BLG1222'!$D:$D,'ALL 2022'!$D:$D)</f>
        <v>0</v>
      </c>
      <c r="AP576" s="12">
        <f>+SUMIFS('BLG1222'!$I:$I,'BLG1222'!$A:$A,'ALL 2022'!$2:$2,'BLG1222'!$D:$D,'ALL 2022'!$D:$D)</f>
        <v>0</v>
      </c>
      <c r="AQ576" s="164">
        <f t="shared" si="55"/>
        <v>0</v>
      </c>
      <c r="AR576" s="165">
        <f t="shared" si="56"/>
        <v>0</v>
      </c>
    </row>
    <row r="577" spans="1:44" hidden="1" x14ac:dyDescent="0.25">
      <c r="A577" s="11" t="str">
        <f t="shared" si="52"/>
        <v>6</v>
      </c>
      <c r="B577" s="11" t="str">
        <f t="shared" si="53"/>
        <v>62</v>
      </c>
      <c r="C577" s="11" t="str">
        <f t="shared" si="54"/>
        <v>623</v>
      </c>
      <c r="D577" s="23">
        <v>62334000</v>
      </c>
      <c r="E577" s="196" t="s">
        <v>3273</v>
      </c>
      <c r="F577" s="24" t="s">
        <v>2310</v>
      </c>
      <c r="G577" s="12">
        <f>+SUMIFS('BLG1222'!$I:$I,'BLG1222'!$A:$A,'ALL 2022'!$2:$2,'BLG1222'!$D:$D,'ALL 2022'!$D:$D)</f>
        <v>0</v>
      </c>
      <c r="H577" s="12">
        <f>+SUMIFS('BLG1222'!$I:$I,'BLG1222'!$A:$A,'ALL 2022'!$2:$2,'BLG1222'!$D:$D,'ALL 2022'!$D:$D)</f>
        <v>0</v>
      </c>
      <c r="I577" s="12">
        <f>+SUMIFS('BLG1222'!$I:$I,'BLG1222'!$A:$A,'ALL 2022'!$2:$2,'BLG1222'!$D:$D,'ALL 2022'!$D:$D)</f>
        <v>0</v>
      </c>
      <c r="J577" s="12">
        <f>+SUMIFS('BLG1222'!$I:$I,'BLG1222'!$A:$A,'ALL 2022'!$2:$2,'BLG1222'!$D:$D,'ALL 2022'!$D:$D)</f>
        <v>0</v>
      </c>
      <c r="K577" s="12">
        <f>+SUMIFS('BLG1222'!$I:$I,'BLG1222'!$A:$A,'ALL 2022'!$2:$2,'BLG1222'!$D:$D,'ALL 2022'!$D:$D)</f>
        <v>0</v>
      </c>
      <c r="L577" s="12">
        <f>+SUMIFS('BLG1222'!$I:$I,'BLG1222'!$A:$A,'ALL 2022'!$2:$2,'BLG1222'!$D:$D,'ALL 2022'!$D:$D)</f>
        <v>0</v>
      </c>
      <c r="M577" s="12">
        <f>+SUMIFS('BLG1222'!$I:$I,'BLG1222'!$A:$A,'ALL 2022'!$2:$2,'BLG1222'!$D:$D,'ALL 2022'!$D:$D)</f>
        <v>0</v>
      </c>
      <c r="N577" s="12">
        <f>+SUMIFS('BLG1222'!$I:$I,'BLG1222'!$A:$A,'ALL 2022'!$2:$2,'BLG1222'!$D:$D,'ALL 2022'!$D:$D)</f>
        <v>0</v>
      </c>
      <c r="O577" s="12">
        <f>+SUMIFS('BLG1222'!$I:$I,'BLG1222'!$A:$A,'ALL 2022'!$2:$2,'BLG1222'!$D:$D,'ALL 2022'!$D:$D)</f>
        <v>0</v>
      </c>
      <c r="P577" s="12">
        <f>+SUMIFS('BLG1222'!$I:$I,'BLG1222'!$A:$A,'ALL 2022'!$2:$2,'BLG1222'!$D:$D,'ALL 2022'!$D:$D)</f>
        <v>0</v>
      </c>
      <c r="Q577" s="12">
        <f>+SUMIFS('BLG1222'!$I:$I,'BLG1222'!$A:$A,'ALL 2022'!$2:$2,'BLG1222'!$D:$D,'ALL 2022'!$D:$D)</f>
        <v>0</v>
      </c>
      <c r="R577" s="12">
        <f>+SUMIFS('BLG1222'!$I:$I,'BLG1222'!$A:$A,'ALL 2022'!$2:$2,'BLG1222'!$D:$D,'ALL 2022'!$D:$D)</f>
        <v>0</v>
      </c>
      <c r="S577" s="12">
        <f>+SUMIFS('BLG1222'!$I:$I,'BLG1222'!$A:$A,'ALL 2022'!$2:$2,'BLG1222'!$D:$D,'ALL 2022'!$D:$D)</f>
        <v>0</v>
      </c>
      <c r="T577" s="12">
        <f>+SUMIFS('BLG1222'!$I:$I,'BLG1222'!$A:$A,'ALL 2022'!$2:$2,'BLG1222'!$D:$D,'ALL 2022'!$D:$D)</f>
        <v>0</v>
      </c>
      <c r="U577" s="12">
        <f>+SUMIFS('BLG1222'!$I:$I,'BLG1222'!$A:$A,'ALL 2022'!$2:$2,'BLG1222'!$D:$D,'ALL 2022'!$D:$D)</f>
        <v>0</v>
      </c>
      <c r="V577" s="12">
        <f>+SUMIFS('BLG1222'!$I:$I,'BLG1222'!$A:$A,'ALL 2022'!$2:$2,'BLG1222'!$D:$D,'ALL 2022'!$D:$D)</f>
        <v>0</v>
      </c>
      <c r="W577" s="12">
        <f>+SUMIFS('BLG1222'!$I:$I,'BLG1222'!$A:$A,'ALL 2022'!$2:$2,'BLG1222'!$D:$D,'ALL 2022'!$D:$D)</f>
        <v>0</v>
      </c>
      <c r="X577" s="12">
        <f>+SUMIFS('BLG1222'!$I:$I,'BLG1222'!$A:$A,'ALL 2022'!$2:$2,'BLG1222'!$D:$D,'ALL 2022'!$D:$D)</f>
        <v>0</v>
      </c>
      <c r="Y577" s="12">
        <f>+SUMIFS('BLG1222'!$I:$I,'BLG1222'!$A:$A,'ALL 2022'!$2:$2,'BLG1222'!$D:$D,'ALL 2022'!$D:$D)</f>
        <v>0</v>
      </c>
      <c r="Z577" s="12">
        <f>+SUMIFS('BLG1222'!$I:$I,'BLG1222'!$A:$A,'ALL 2022'!$2:$2,'BLG1222'!$D:$D,'ALL 2022'!$D:$D)</f>
        <v>0</v>
      </c>
      <c r="AA577" s="12">
        <f>+SUMIFS('BLG1222'!$I:$I,'BLG1222'!$A:$A,'ALL 2022'!$2:$2,'BLG1222'!$D:$D,'ALL 2022'!$D:$D)</f>
        <v>0</v>
      </c>
      <c r="AB577" s="12">
        <f>+SUMIFS('BLG1222'!$I:$I,'BLG1222'!$A:$A,'ALL 2022'!$2:$2,'BLG1222'!$D:$D,'ALL 2022'!$D:$D)</f>
        <v>0</v>
      </c>
      <c r="AC577" s="12">
        <f>+SUMIFS('BLG1222'!$I:$I,'BLG1222'!$A:$A,'ALL 2022'!$2:$2,'BLG1222'!$D:$D,'ALL 2022'!$D:$D)</f>
        <v>0</v>
      </c>
      <c r="AD577" s="12">
        <f>+SUMIFS('BLG1222'!$I:$I,'BLG1222'!$A:$A,'ALL 2022'!$2:$2,'BLG1222'!$D:$D,'ALL 2022'!$D:$D)</f>
        <v>0</v>
      </c>
      <c r="AE577" s="12">
        <f>+SUMIFS('BLG1222'!$I:$I,'BLG1222'!$A:$A,'ALL 2022'!$2:$2,'BLG1222'!$D:$D,'ALL 2022'!$D:$D)</f>
        <v>0</v>
      </c>
      <c r="AF577" s="12">
        <f>+SUMIFS('BLG1222'!$I:$I,'BLG1222'!$A:$A,'ALL 2022'!$2:$2,'BLG1222'!$D:$D,'ALL 2022'!$D:$D)</f>
        <v>0</v>
      </c>
      <c r="AG577" s="12">
        <f>+SUMIFS('BLG1222'!$I:$I,'BLG1222'!$A:$A,'ALL 2022'!$2:$2,'BLG1222'!$D:$D,'ALL 2022'!$D:$D)</f>
        <v>0</v>
      </c>
      <c r="AH577" s="12">
        <f>+SUMIFS('BLG1222'!$I:$I,'BLG1222'!$A:$A,'ALL 2022'!$2:$2,'BLG1222'!$D:$D,'ALL 2022'!$D:$D)</f>
        <v>0</v>
      </c>
      <c r="AI577" s="12">
        <f>+SUMIFS('BLG1222'!$I:$I,'BLG1222'!$A:$A,'ALL 2022'!$2:$2,'BLG1222'!$D:$D,'ALL 2022'!$D:$D)</f>
        <v>0</v>
      </c>
      <c r="AJ577" s="12">
        <f>+SUMIFS('BLG1222'!$I:$I,'BLG1222'!$A:$A,'ALL 2022'!$2:$2,'BLG1222'!$D:$D,'ALL 2022'!$D:$D)</f>
        <v>0</v>
      </c>
      <c r="AK577" s="12">
        <f>+SUMIFS('BLG1222'!$I:$I,'BLG1222'!$A:$A,'ALL 2022'!$2:$2,'BLG1222'!$D:$D,'ALL 2022'!$D:$D)</f>
        <v>0</v>
      </c>
      <c r="AL577" s="12">
        <f>+SUMIFS('BLG1222'!$I:$I,'BLG1222'!$A:$A,'ALL 2022'!$2:$2,'BLG1222'!$D:$D,'ALL 2022'!$D:$D)</f>
        <v>0</v>
      </c>
      <c r="AM577" s="12">
        <f>+SUMIFS('BLG1222'!$I:$I,'BLG1222'!$A:$A,'ALL 2022'!$2:$2,'BLG1222'!$D:$D,'ALL 2022'!$D:$D)</f>
        <v>0</v>
      </c>
      <c r="AN577" s="12">
        <f>+SUMIFS('BLG1222'!$I:$I,'BLG1222'!$A:$A,'ALL 2022'!$2:$2,'BLG1222'!$D:$D,'ALL 2022'!$D:$D)</f>
        <v>0</v>
      </c>
      <c r="AO577" s="12">
        <f>+SUMIFS('BLG1222'!$I:$I,'BLG1222'!$A:$A,'ALL 2022'!$2:$2,'BLG1222'!$D:$D,'ALL 2022'!$D:$D)</f>
        <v>0</v>
      </c>
      <c r="AP577" s="12">
        <f>+SUMIFS('BLG1222'!$I:$I,'BLG1222'!$A:$A,'ALL 2022'!$2:$2,'BLG1222'!$D:$D,'ALL 2022'!$D:$D)</f>
        <v>0</v>
      </c>
      <c r="AQ577" s="164">
        <f t="shared" si="55"/>
        <v>0</v>
      </c>
      <c r="AR577" s="165">
        <f t="shared" si="56"/>
        <v>0</v>
      </c>
    </row>
    <row r="578" spans="1:44" hidden="1" x14ac:dyDescent="0.25">
      <c r="A578" s="11" t="str">
        <f t="shared" si="52"/>
        <v>6</v>
      </c>
      <c r="B578" s="11" t="str">
        <f t="shared" si="53"/>
        <v>62</v>
      </c>
      <c r="C578" s="11" t="str">
        <f t="shared" si="54"/>
        <v>623</v>
      </c>
      <c r="D578" s="23">
        <v>62360000</v>
      </c>
      <c r="E578" s="196" t="s">
        <v>3273</v>
      </c>
      <c r="F578" s="24" t="s">
        <v>2311</v>
      </c>
      <c r="G578" s="12">
        <f>+SUMIFS('BLG1222'!$I:$I,'BLG1222'!$A:$A,'ALL 2022'!$2:$2,'BLG1222'!$D:$D,'ALL 2022'!$D:$D)</f>
        <v>0</v>
      </c>
      <c r="H578" s="12">
        <f>+SUMIFS('BLG1222'!$I:$I,'BLG1222'!$A:$A,'ALL 2022'!$2:$2,'BLG1222'!$D:$D,'ALL 2022'!$D:$D)</f>
        <v>0</v>
      </c>
      <c r="I578" s="12">
        <f>+SUMIFS('BLG1222'!$I:$I,'BLG1222'!$A:$A,'ALL 2022'!$2:$2,'BLG1222'!$D:$D,'ALL 2022'!$D:$D)</f>
        <v>0</v>
      </c>
      <c r="J578" s="12">
        <f>+SUMIFS('BLG1222'!$I:$I,'BLG1222'!$A:$A,'ALL 2022'!$2:$2,'BLG1222'!$D:$D,'ALL 2022'!$D:$D)</f>
        <v>0</v>
      </c>
      <c r="K578" s="12">
        <f>+SUMIFS('BLG1222'!$I:$I,'BLG1222'!$A:$A,'ALL 2022'!$2:$2,'BLG1222'!$D:$D,'ALL 2022'!$D:$D)</f>
        <v>0</v>
      </c>
      <c r="L578" s="12">
        <f>+SUMIFS('BLG1222'!$I:$I,'BLG1222'!$A:$A,'ALL 2022'!$2:$2,'BLG1222'!$D:$D,'ALL 2022'!$D:$D)</f>
        <v>0</v>
      </c>
      <c r="M578" s="12">
        <f>+SUMIFS('BLG1222'!$I:$I,'BLG1222'!$A:$A,'ALL 2022'!$2:$2,'BLG1222'!$D:$D,'ALL 2022'!$D:$D)</f>
        <v>0</v>
      </c>
      <c r="N578" s="12">
        <f>+SUMIFS('BLG1222'!$I:$I,'BLG1222'!$A:$A,'ALL 2022'!$2:$2,'BLG1222'!$D:$D,'ALL 2022'!$D:$D)</f>
        <v>0</v>
      </c>
      <c r="O578" s="12">
        <f>+SUMIFS('BLG1222'!$I:$I,'BLG1222'!$A:$A,'ALL 2022'!$2:$2,'BLG1222'!$D:$D,'ALL 2022'!$D:$D)</f>
        <v>0</v>
      </c>
      <c r="P578" s="12">
        <f>+SUMIFS('BLG1222'!$I:$I,'BLG1222'!$A:$A,'ALL 2022'!$2:$2,'BLG1222'!$D:$D,'ALL 2022'!$D:$D)</f>
        <v>0</v>
      </c>
      <c r="Q578" s="12">
        <f>+SUMIFS('BLG1222'!$I:$I,'BLG1222'!$A:$A,'ALL 2022'!$2:$2,'BLG1222'!$D:$D,'ALL 2022'!$D:$D)</f>
        <v>0</v>
      </c>
      <c r="R578" s="12">
        <f>+SUMIFS('BLG1222'!$I:$I,'BLG1222'!$A:$A,'ALL 2022'!$2:$2,'BLG1222'!$D:$D,'ALL 2022'!$D:$D)</f>
        <v>0</v>
      </c>
      <c r="S578" s="12">
        <f>+SUMIFS('BLG1222'!$I:$I,'BLG1222'!$A:$A,'ALL 2022'!$2:$2,'BLG1222'!$D:$D,'ALL 2022'!$D:$D)</f>
        <v>0</v>
      </c>
      <c r="T578" s="12">
        <f>+SUMIFS('BLG1222'!$I:$I,'BLG1222'!$A:$A,'ALL 2022'!$2:$2,'BLG1222'!$D:$D,'ALL 2022'!$D:$D)</f>
        <v>0</v>
      </c>
      <c r="U578" s="12">
        <f>+SUMIFS('BLG1222'!$I:$I,'BLG1222'!$A:$A,'ALL 2022'!$2:$2,'BLG1222'!$D:$D,'ALL 2022'!$D:$D)</f>
        <v>0</v>
      </c>
      <c r="V578" s="12">
        <f>+SUMIFS('BLG1222'!$I:$I,'BLG1222'!$A:$A,'ALL 2022'!$2:$2,'BLG1222'!$D:$D,'ALL 2022'!$D:$D)</f>
        <v>0</v>
      </c>
      <c r="W578" s="12">
        <f>+SUMIFS('BLG1222'!$I:$I,'BLG1222'!$A:$A,'ALL 2022'!$2:$2,'BLG1222'!$D:$D,'ALL 2022'!$D:$D)</f>
        <v>0</v>
      </c>
      <c r="X578" s="12">
        <f>+SUMIFS('BLG1222'!$I:$I,'BLG1222'!$A:$A,'ALL 2022'!$2:$2,'BLG1222'!$D:$D,'ALL 2022'!$D:$D)</f>
        <v>0</v>
      </c>
      <c r="Y578" s="12">
        <f>+SUMIFS('BLG1222'!$I:$I,'BLG1222'!$A:$A,'ALL 2022'!$2:$2,'BLG1222'!$D:$D,'ALL 2022'!$D:$D)</f>
        <v>0</v>
      </c>
      <c r="Z578" s="12">
        <f>+SUMIFS('BLG1222'!$I:$I,'BLG1222'!$A:$A,'ALL 2022'!$2:$2,'BLG1222'!$D:$D,'ALL 2022'!$D:$D)</f>
        <v>0</v>
      </c>
      <c r="AA578" s="12">
        <f>+SUMIFS('BLG1222'!$I:$I,'BLG1222'!$A:$A,'ALL 2022'!$2:$2,'BLG1222'!$D:$D,'ALL 2022'!$D:$D)</f>
        <v>0</v>
      </c>
      <c r="AB578" s="12">
        <f>+SUMIFS('BLG1222'!$I:$I,'BLG1222'!$A:$A,'ALL 2022'!$2:$2,'BLG1222'!$D:$D,'ALL 2022'!$D:$D)</f>
        <v>0</v>
      </c>
      <c r="AC578" s="12">
        <f>+SUMIFS('BLG1222'!$I:$I,'BLG1222'!$A:$A,'ALL 2022'!$2:$2,'BLG1222'!$D:$D,'ALL 2022'!$D:$D)</f>
        <v>0</v>
      </c>
      <c r="AD578" s="12">
        <f>+SUMIFS('BLG1222'!$I:$I,'BLG1222'!$A:$A,'ALL 2022'!$2:$2,'BLG1222'!$D:$D,'ALL 2022'!$D:$D)</f>
        <v>0</v>
      </c>
      <c r="AE578" s="12">
        <f>+SUMIFS('BLG1222'!$I:$I,'BLG1222'!$A:$A,'ALL 2022'!$2:$2,'BLG1222'!$D:$D,'ALL 2022'!$D:$D)</f>
        <v>0</v>
      </c>
      <c r="AF578" s="12">
        <f>+SUMIFS('BLG1222'!$I:$I,'BLG1222'!$A:$A,'ALL 2022'!$2:$2,'BLG1222'!$D:$D,'ALL 2022'!$D:$D)</f>
        <v>0</v>
      </c>
      <c r="AG578" s="12">
        <f>+SUMIFS('BLG1222'!$I:$I,'BLG1222'!$A:$A,'ALL 2022'!$2:$2,'BLG1222'!$D:$D,'ALL 2022'!$D:$D)</f>
        <v>0</v>
      </c>
      <c r="AH578" s="12">
        <f>+SUMIFS('BLG1222'!$I:$I,'BLG1222'!$A:$A,'ALL 2022'!$2:$2,'BLG1222'!$D:$D,'ALL 2022'!$D:$D)</f>
        <v>0</v>
      </c>
      <c r="AI578" s="12">
        <f>+SUMIFS('BLG1222'!$I:$I,'BLG1222'!$A:$A,'ALL 2022'!$2:$2,'BLG1222'!$D:$D,'ALL 2022'!$D:$D)</f>
        <v>0</v>
      </c>
      <c r="AJ578" s="12">
        <f>+SUMIFS('BLG1222'!$I:$I,'BLG1222'!$A:$A,'ALL 2022'!$2:$2,'BLG1222'!$D:$D,'ALL 2022'!$D:$D)</f>
        <v>0</v>
      </c>
      <c r="AK578" s="12">
        <f>+SUMIFS('BLG1222'!$I:$I,'BLG1222'!$A:$A,'ALL 2022'!$2:$2,'BLG1222'!$D:$D,'ALL 2022'!$D:$D)</f>
        <v>0</v>
      </c>
      <c r="AL578" s="12">
        <f>+SUMIFS('BLG1222'!$I:$I,'BLG1222'!$A:$A,'ALL 2022'!$2:$2,'BLG1222'!$D:$D,'ALL 2022'!$D:$D)</f>
        <v>0</v>
      </c>
      <c r="AM578" s="12">
        <f>+SUMIFS('BLG1222'!$I:$I,'BLG1222'!$A:$A,'ALL 2022'!$2:$2,'BLG1222'!$D:$D,'ALL 2022'!$D:$D)</f>
        <v>0</v>
      </c>
      <c r="AN578" s="12">
        <f>+SUMIFS('BLG1222'!$I:$I,'BLG1222'!$A:$A,'ALL 2022'!$2:$2,'BLG1222'!$D:$D,'ALL 2022'!$D:$D)</f>
        <v>0</v>
      </c>
      <c r="AO578" s="12">
        <f>+SUMIFS('BLG1222'!$I:$I,'BLG1222'!$A:$A,'ALL 2022'!$2:$2,'BLG1222'!$D:$D,'ALL 2022'!$D:$D)</f>
        <v>0</v>
      </c>
      <c r="AP578" s="12">
        <f>+SUMIFS('BLG1222'!$I:$I,'BLG1222'!$A:$A,'ALL 2022'!$2:$2,'BLG1222'!$D:$D,'ALL 2022'!$D:$D)</f>
        <v>0</v>
      </c>
      <c r="AQ578" s="164">
        <f t="shared" si="55"/>
        <v>0</v>
      </c>
      <c r="AR578" s="165">
        <f t="shared" si="56"/>
        <v>0</v>
      </c>
    </row>
    <row r="579" spans="1:44" hidden="1" x14ac:dyDescent="0.25">
      <c r="A579" s="11" t="str">
        <f t="shared" si="52"/>
        <v>6</v>
      </c>
      <c r="B579" s="11" t="str">
        <f t="shared" si="53"/>
        <v>62</v>
      </c>
      <c r="C579" s="11" t="str">
        <f t="shared" si="54"/>
        <v>624</v>
      </c>
      <c r="D579" s="23">
        <v>62400000</v>
      </c>
      <c r="E579" s="196" t="s">
        <v>3273</v>
      </c>
      <c r="F579" s="24" t="s">
        <v>2148</v>
      </c>
      <c r="G579" s="12">
        <f>+SUMIFS('BLG1222'!$I:$I,'BLG1222'!$A:$A,'ALL 2022'!$2:$2,'BLG1222'!$D:$D,'ALL 2022'!$D:$D)</f>
        <v>0</v>
      </c>
      <c r="H579" s="12">
        <f>+SUMIFS('BLG1222'!$I:$I,'BLG1222'!$A:$A,'ALL 2022'!$2:$2,'BLG1222'!$D:$D,'ALL 2022'!$D:$D)</f>
        <v>0</v>
      </c>
      <c r="I579" s="12">
        <f>+SUMIFS('BLG1222'!$I:$I,'BLG1222'!$A:$A,'ALL 2022'!$2:$2,'BLG1222'!$D:$D,'ALL 2022'!$D:$D)</f>
        <v>0</v>
      </c>
      <c r="J579" s="12">
        <f>+SUMIFS('BLG1222'!$I:$I,'BLG1222'!$A:$A,'ALL 2022'!$2:$2,'BLG1222'!$D:$D,'ALL 2022'!$D:$D)</f>
        <v>0</v>
      </c>
      <c r="K579" s="12">
        <f>+SUMIFS('BLG1222'!$I:$I,'BLG1222'!$A:$A,'ALL 2022'!$2:$2,'BLG1222'!$D:$D,'ALL 2022'!$D:$D)</f>
        <v>0</v>
      </c>
      <c r="L579" s="12">
        <f>+SUMIFS('BLG1222'!$I:$I,'BLG1222'!$A:$A,'ALL 2022'!$2:$2,'BLG1222'!$D:$D,'ALL 2022'!$D:$D)</f>
        <v>0</v>
      </c>
      <c r="M579" s="12">
        <f>+SUMIFS('BLG1222'!$I:$I,'BLG1222'!$A:$A,'ALL 2022'!$2:$2,'BLG1222'!$D:$D,'ALL 2022'!$D:$D)</f>
        <v>0</v>
      </c>
      <c r="N579" s="12">
        <f>+SUMIFS('BLG1222'!$I:$I,'BLG1222'!$A:$A,'ALL 2022'!$2:$2,'BLG1222'!$D:$D,'ALL 2022'!$D:$D)</f>
        <v>3333333.33</v>
      </c>
      <c r="O579" s="12">
        <f>+SUMIFS('BLG1222'!$I:$I,'BLG1222'!$A:$A,'ALL 2022'!$2:$2,'BLG1222'!$D:$D,'ALL 2022'!$D:$D)</f>
        <v>0</v>
      </c>
      <c r="P579" s="12">
        <f>+SUMIFS('BLG1222'!$I:$I,'BLG1222'!$A:$A,'ALL 2022'!$2:$2,'BLG1222'!$D:$D,'ALL 2022'!$D:$D)</f>
        <v>0</v>
      </c>
      <c r="Q579" s="12">
        <f>+SUMIFS('BLG1222'!$I:$I,'BLG1222'!$A:$A,'ALL 2022'!$2:$2,'BLG1222'!$D:$D,'ALL 2022'!$D:$D)</f>
        <v>0</v>
      </c>
      <c r="R579" s="12">
        <f>+SUMIFS('BLG1222'!$I:$I,'BLG1222'!$A:$A,'ALL 2022'!$2:$2,'BLG1222'!$D:$D,'ALL 2022'!$D:$D)</f>
        <v>0</v>
      </c>
      <c r="S579" s="12">
        <f>+SUMIFS('BLG1222'!$I:$I,'BLG1222'!$A:$A,'ALL 2022'!$2:$2,'BLG1222'!$D:$D,'ALL 2022'!$D:$D)</f>
        <v>0</v>
      </c>
      <c r="T579" s="12">
        <f>+SUMIFS('BLG1222'!$I:$I,'BLG1222'!$A:$A,'ALL 2022'!$2:$2,'BLG1222'!$D:$D,'ALL 2022'!$D:$D)</f>
        <v>22324475.920000002</v>
      </c>
      <c r="U579" s="12">
        <f>+SUMIFS('BLG1222'!$I:$I,'BLG1222'!$A:$A,'ALL 2022'!$2:$2,'BLG1222'!$D:$D,'ALL 2022'!$D:$D)</f>
        <v>1420000</v>
      </c>
      <c r="V579" s="12">
        <f>+SUMIFS('BLG1222'!$I:$I,'BLG1222'!$A:$A,'ALL 2022'!$2:$2,'BLG1222'!$D:$D,'ALL 2022'!$D:$D)</f>
        <v>0</v>
      </c>
      <c r="W579" s="12">
        <f>+SUMIFS('BLG1222'!$I:$I,'BLG1222'!$A:$A,'ALL 2022'!$2:$2,'BLG1222'!$D:$D,'ALL 2022'!$D:$D)</f>
        <v>0</v>
      </c>
      <c r="X579" s="12">
        <f>+SUMIFS('BLG1222'!$I:$I,'BLG1222'!$A:$A,'ALL 2022'!$2:$2,'BLG1222'!$D:$D,'ALL 2022'!$D:$D)</f>
        <v>0</v>
      </c>
      <c r="Y579" s="12">
        <f>+SUMIFS('BLG1222'!$I:$I,'BLG1222'!$A:$A,'ALL 2022'!$2:$2,'BLG1222'!$D:$D,'ALL 2022'!$D:$D)</f>
        <v>0</v>
      </c>
      <c r="Z579" s="12">
        <f>+SUMIFS('BLG1222'!$I:$I,'BLG1222'!$A:$A,'ALL 2022'!$2:$2,'BLG1222'!$D:$D,'ALL 2022'!$D:$D)</f>
        <v>0</v>
      </c>
      <c r="AA579" s="12">
        <f>+SUMIFS('BLG1222'!$I:$I,'BLG1222'!$A:$A,'ALL 2022'!$2:$2,'BLG1222'!$D:$D,'ALL 2022'!$D:$D)</f>
        <v>0</v>
      </c>
      <c r="AB579" s="12">
        <f>+SUMIFS('BLG1222'!$I:$I,'BLG1222'!$A:$A,'ALL 2022'!$2:$2,'BLG1222'!$D:$D,'ALL 2022'!$D:$D)</f>
        <v>0</v>
      </c>
      <c r="AC579" s="12">
        <f>+SUMIFS('BLG1222'!$I:$I,'BLG1222'!$A:$A,'ALL 2022'!$2:$2,'BLG1222'!$D:$D,'ALL 2022'!$D:$D)</f>
        <v>0</v>
      </c>
      <c r="AD579" s="12">
        <f>+SUMIFS('BLG1222'!$I:$I,'BLG1222'!$A:$A,'ALL 2022'!$2:$2,'BLG1222'!$D:$D,'ALL 2022'!$D:$D)</f>
        <v>0</v>
      </c>
      <c r="AE579" s="12">
        <f>+SUMIFS('BLG1222'!$I:$I,'BLG1222'!$A:$A,'ALL 2022'!$2:$2,'BLG1222'!$D:$D,'ALL 2022'!$D:$D)</f>
        <v>0</v>
      </c>
      <c r="AF579" s="12">
        <f>+SUMIFS('BLG1222'!$I:$I,'BLG1222'!$A:$A,'ALL 2022'!$2:$2,'BLG1222'!$D:$D,'ALL 2022'!$D:$D)</f>
        <v>0</v>
      </c>
      <c r="AG579" s="12">
        <f>+SUMIFS('BLG1222'!$I:$I,'BLG1222'!$A:$A,'ALL 2022'!$2:$2,'BLG1222'!$D:$D,'ALL 2022'!$D:$D)</f>
        <v>0</v>
      </c>
      <c r="AH579" s="12">
        <f>+SUMIFS('BLG1222'!$I:$I,'BLG1222'!$A:$A,'ALL 2022'!$2:$2,'BLG1222'!$D:$D,'ALL 2022'!$D:$D)</f>
        <v>0</v>
      </c>
      <c r="AI579" s="12">
        <f>+SUMIFS('BLG1222'!$I:$I,'BLG1222'!$A:$A,'ALL 2022'!$2:$2,'BLG1222'!$D:$D,'ALL 2022'!$D:$D)</f>
        <v>0</v>
      </c>
      <c r="AJ579" s="12">
        <f>+SUMIFS('BLG1222'!$I:$I,'BLG1222'!$A:$A,'ALL 2022'!$2:$2,'BLG1222'!$D:$D,'ALL 2022'!$D:$D)</f>
        <v>0</v>
      </c>
      <c r="AK579" s="12">
        <f>+SUMIFS('BLG1222'!$I:$I,'BLG1222'!$A:$A,'ALL 2022'!$2:$2,'BLG1222'!$D:$D,'ALL 2022'!$D:$D)</f>
        <v>0</v>
      </c>
      <c r="AL579" s="12">
        <f>+SUMIFS('BLG1222'!$I:$I,'BLG1222'!$A:$A,'ALL 2022'!$2:$2,'BLG1222'!$D:$D,'ALL 2022'!$D:$D)</f>
        <v>0</v>
      </c>
      <c r="AM579" s="12">
        <f>+SUMIFS('BLG1222'!$I:$I,'BLG1222'!$A:$A,'ALL 2022'!$2:$2,'BLG1222'!$D:$D,'ALL 2022'!$D:$D)</f>
        <v>0</v>
      </c>
      <c r="AN579" s="12">
        <f>+SUMIFS('BLG1222'!$I:$I,'BLG1222'!$A:$A,'ALL 2022'!$2:$2,'BLG1222'!$D:$D,'ALL 2022'!$D:$D)</f>
        <v>0</v>
      </c>
      <c r="AO579" s="12">
        <f>+SUMIFS('BLG1222'!$I:$I,'BLG1222'!$A:$A,'ALL 2022'!$2:$2,'BLG1222'!$D:$D,'ALL 2022'!$D:$D)</f>
        <v>0</v>
      </c>
      <c r="AP579" s="12">
        <f>+SUMIFS('BLG1222'!$I:$I,'BLG1222'!$A:$A,'ALL 2022'!$2:$2,'BLG1222'!$D:$D,'ALL 2022'!$D:$D)</f>
        <v>0</v>
      </c>
      <c r="AQ579" s="164">
        <f t="shared" si="55"/>
        <v>27077809.25</v>
      </c>
      <c r="AR579" s="165">
        <f t="shared" si="56"/>
        <v>5726.4508676021187</v>
      </c>
    </row>
    <row r="580" spans="1:44" hidden="1" x14ac:dyDescent="0.25">
      <c r="A580" s="11" t="str">
        <f t="shared" si="52"/>
        <v>6</v>
      </c>
      <c r="B580" s="11" t="str">
        <f t="shared" si="53"/>
        <v>62</v>
      </c>
      <c r="C580" s="11" t="str">
        <f t="shared" si="54"/>
        <v>624</v>
      </c>
      <c r="D580" s="23">
        <v>62401000</v>
      </c>
      <c r="E580" s="196" t="s">
        <v>3273</v>
      </c>
      <c r="F580" s="24" t="s">
        <v>433</v>
      </c>
      <c r="G580" s="12">
        <f>+SUMIFS('BLG1222'!$I:$I,'BLG1222'!$A:$A,'ALL 2022'!$2:$2,'BLG1222'!$D:$D,'ALL 2022'!$D:$D)</f>
        <v>47673900.020000003</v>
      </c>
      <c r="H580" s="12">
        <f>+SUMIFS('BLG1222'!$I:$I,'BLG1222'!$A:$A,'ALL 2022'!$2:$2,'BLG1222'!$D:$D,'ALL 2022'!$D:$D)</f>
        <v>0</v>
      </c>
      <c r="I580" s="12">
        <f>+SUMIFS('BLG1222'!$I:$I,'BLG1222'!$A:$A,'ALL 2022'!$2:$2,'BLG1222'!$D:$D,'ALL 2022'!$D:$D)</f>
        <v>3571328.66</v>
      </c>
      <c r="J580" s="12">
        <f>+SUMIFS('BLG1222'!$I:$I,'BLG1222'!$A:$A,'ALL 2022'!$2:$2,'BLG1222'!$D:$D,'ALL 2022'!$D:$D)</f>
        <v>79045500</v>
      </c>
      <c r="K580" s="12">
        <f>+SUMIFS('BLG1222'!$I:$I,'BLG1222'!$A:$A,'ALL 2022'!$2:$2,'BLG1222'!$D:$D,'ALL 2022'!$D:$D)</f>
        <v>200952360</v>
      </c>
      <c r="L580" s="12">
        <f>+SUMIFS('BLG1222'!$I:$I,'BLG1222'!$A:$A,'ALL 2022'!$2:$2,'BLG1222'!$D:$D,'ALL 2022'!$D:$D)</f>
        <v>560000</v>
      </c>
      <c r="M580" s="12">
        <f>+SUMIFS('BLG1222'!$I:$I,'BLG1222'!$A:$A,'ALL 2022'!$2:$2,'BLG1222'!$D:$D,'ALL 2022'!$D:$D)</f>
        <v>0</v>
      </c>
      <c r="N580" s="12">
        <f>+SUMIFS('BLG1222'!$I:$I,'BLG1222'!$A:$A,'ALL 2022'!$2:$2,'BLG1222'!$D:$D,'ALL 2022'!$D:$D)</f>
        <v>0</v>
      </c>
      <c r="O580" s="12">
        <f>+SUMIFS('BLG1222'!$I:$I,'BLG1222'!$A:$A,'ALL 2022'!$2:$2,'BLG1222'!$D:$D,'ALL 2022'!$D:$D)</f>
        <v>961666.67</v>
      </c>
      <c r="P580" s="12">
        <f>+SUMIFS('BLG1222'!$I:$I,'BLG1222'!$A:$A,'ALL 2022'!$2:$2,'BLG1222'!$D:$D,'ALL 2022'!$D:$D)</f>
        <v>0</v>
      </c>
      <c r="Q580" s="12">
        <f>+SUMIFS('BLG1222'!$I:$I,'BLG1222'!$A:$A,'ALL 2022'!$2:$2,'BLG1222'!$D:$D,'ALL 2022'!$D:$D)</f>
        <v>0</v>
      </c>
      <c r="R580" s="12">
        <f>+SUMIFS('BLG1222'!$I:$I,'BLG1222'!$A:$A,'ALL 2022'!$2:$2,'BLG1222'!$D:$D,'ALL 2022'!$D:$D)</f>
        <v>0</v>
      </c>
      <c r="S580" s="12">
        <f>+SUMIFS('BLG1222'!$I:$I,'BLG1222'!$A:$A,'ALL 2022'!$2:$2,'BLG1222'!$D:$D,'ALL 2022'!$D:$D)</f>
        <v>20000</v>
      </c>
      <c r="T580" s="12">
        <f>+SUMIFS('BLG1222'!$I:$I,'BLG1222'!$A:$A,'ALL 2022'!$2:$2,'BLG1222'!$D:$D,'ALL 2022'!$D:$D)</f>
        <v>19891708.98</v>
      </c>
      <c r="U580" s="12">
        <f>+SUMIFS('BLG1222'!$I:$I,'BLG1222'!$A:$A,'ALL 2022'!$2:$2,'BLG1222'!$D:$D,'ALL 2022'!$D:$D)</f>
        <v>0</v>
      </c>
      <c r="V580" s="12">
        <f>+SUMIFS('BLG1222'!$I:$I,'BLG1222'!$A:$A,'ALL 2022'!$2:$2,'BLG1222'!$D:$D,'ALL 2022'!$D:$D)</f>
        <v>0</v>
      </c>
      <c r="W580" s="12">
        <f>+SUMIFS('BLG1222'!$I:$I,'BLG1222'!$A:$A,'ALL 2022'!$2:$2,'BLG1222'!$D:$D,'ALL 2022'!$D:$D)</f>
        <v>134603101.47</v>
      </c>
      <c r="X580" s="12">
        <f>+SUMIFS('BLG1222'!$I:$I,'BLG1222'!$A:$A,'ALL 2022'!$2:$2,'BLG1222'!$D:$D,'ALL 2022'!$D:$D)</f>
        <v>111107728</v>
      </c>
      <c r="Y580" s="12">
        <f>+SUMIFS('BLG1222'!$I:$I,'BLG1222'!$A:$A,'ALL 2022'!$2:$2,'BLG1222'!$D:$D,'ALL 2022'!$D:$D)</f>
        <v>0</v>
      </c>
      <c r="Z580" s="12">
        <f>+SUMIFS('BLG1222'!$I:$I,'BLG1222'!$A:$A,'ALL 2022'!$2:$2,'BLG1222'!$D:$D,'ALL 2022'!$D:$D)</f>
        <v>0</v>
      </c>
      <c r="AA580" s="12">
        <f>+SUMIFS('BLG1222'!$I:$I,'BLG1222'!$A:$A,'ALL 2022'!$2:$2,'BLG1222'!$D:$D,'ALL 2022'!$D:$D)</f>
        <v>0</v>
      </c>
      <c r="AB580" s="12">
        <f>+SUMIFS('BLG1222'!$I:$I,'BLG1222'!$A:$A,'ALL 2022'!$2:$2,'BLG1222'!$D:$D,'ALL 2022'!$D:$D)</f>
        <v>5492000</v>
      </c>
      <c r="AC580" s="12">
        <f>+SUMIFS('BLG1222'!$I:$I,'BLG1222'!$A:$A,'ALL 2022'!$2:$2,'BLG1222'!$D:$D,'ALL 2022'!$D:$D)</f>
        <v>4552205</v>
      </c>
      <c r="AD580" s="12">
        <f>+SUMIFS('BLG1222'!$I:$I,'BLG1222'!$A:$A,'ALL 2022'!$2:$2,'BLG1222'!$D:$D,'ALL 2022'!$D:$D)</f>
        <v>0</v>
      </c>
      <c r="AE580" s="12">
        <f>+SUMIFS('BLG1222'!$I:$I,'BLG1222'!$A:$A,'ALL 2022'!$2:$2,'BLG1222'!$D:$D,'ALL 2022'!$D:$D)</f>
        <v>0</v>
      </c>
      <c r="AF580" s="12">
        <f>+SUMIFS('BLG1222'!$I:$I,'BLG1222'!$A:$A,'ALL 2022'!$2:$2,'BLG1222'!$D:$D,'ALL 2022'!$D:$D)</f>
        <v>0</v>
      </c>
      <c r="AG580" s="12">
        <f>+SUMIFS('BLG1222'!$I:$I,'BLG1222'!$A:$A,'ALL 2022'!$2:$2,'BLG1222'!$D:$D,'ALL 2022'!$D:$D)</f>
        <v>0</v>
      </c>
      <c r="AH580" s="12">
        <f>+SUMIFS('BLG1222'!$I:$I,'BLG1222'!$A:$A,'ALL 2022'!$2:$2,'BLG1222'!$D:$D,'ALL 2022'!$D:$D)</f>
        <v>0</v>
      </c>
      <c r="AI580" s="12">
        <f>+SUMIFS('BLG1222'!$I:$I,'BLG1222'!$A:$A,'ALL 2022'!$2:$2,'BLG1222'!$D:$D,'ALL 2022'!$D:$D)</f>
        <v>0</v>
      </c>
      <c r="AJ580" s="12">
        <f>+SUMIFS('BLG1222'!$I:$I,'BLG1222'!$A:$A,'ALL 2022'!$2:$2,'BLG1222'!$D:$D,'ALL 2022'!$D:$D)</f>
        <v>0</v>
      </c>
      <c r="AK580" s="12">
        <f>+SUMIFS('BLG1222'!$I:$I,'BLG1222'!$A:$A,'ALL 2022'!$2:$2,'BLG1222'!$D:$D,'ALL 2022'!$D:$D)</f>
        <v>0</v>
      </c>
      <c r="AL580" s="12">
        <f>+SUMIFS('BLG1222'!$I:$I,'BLG1222'!$A:$A,'ALL 2022'!$2:$2,'BLG1222'!$D:$D,'ALL 2022'!$D:$D)</f>
        <v>390000</v>
      </c>
      <c r="AM580" s="12">
        <f>+SUMIFS('BLG1222'!$I:$I,'BLG1222'!$A:$A,'ALL 2022'!$2:$2,'BLG1222'!$D:$D,'ALL 2022'!$D:$D)</f>
        <v>0</v>
      </c>
      <c r="AN580" s="12">
        <f>+SUMIFS('BLG1222'!$I:$I,'BLG1222'!$A:$A,'ALL 2022'!$2:$2,'BLG1222'!$D:$D,'ALL 2022'!$D:$D)</f>
        <v>0</v>
      </c>
      <c r="AO580" s="12">
        <f>+SUMIFS('BLG1222'!$I:$I,'BLG1222'!$A:$A,'ALL 2022'!$2:$2,'BLG1222'!$D:$D,'ALL 2022'!$D:$D)</f>
        <v>10620000</v>
      </c>
      <c r="AP580" s="12">
        <f>+SUMIFS('BLG1222'!$I:$I,'BLG1222'!$A:$A,'ALL 2022'!$2:$2,'BLG1222'!$D:$D,'ALL 2022'!$D:$D)</f>
        <v>0</v>
      </c>
      <c r="AQ580" s="164">
        <f t="shared" si="55"/>
        <v>619441498.80000007</v>
      </c>
      <c r="AR580" s="165">
        <f t="shared" si="56"/>
        <v>131000.30639413775</v>
      </c>
    </row>
    <row r="581" spans="1:44" hidden="1" x14ac:dyDescent="0.25">
      <c r="A581" s="11" t="str">
        <f t="shared" ref="A581:A644" si="57">+LEFT(C581)</f>
        <v>6</v>
      </c>
      <c r="B581" s="11" t="str">
        <f t="shared" ref="B581:B644" si="58">+LEFT(D:D,2)</f>
        <v>62</v>
      </c>
      <c r="C581" s="11" t="str">
        <f t="shared" ref="C581:C644" si="59">+LEFT(D581,3)</f>
        <v>624</v>
      </c>
      <c r="D581" s="23">
        <v>62402000</v>
      </c>
      <c r="E581" s="196" t="s">
        <v>3273</v>
      </c>
      <c r="F581" s="24" t="s">
        <v>434</v>
      </c>
      <c r="G581" s="12">
        <f>+SUMIFS('BLG1222'!$I:$I,'BLG1222'!$A:$A,'ALL 2022'!$2:$2,'BLG1222'!$D:$D,'ALL 2022'!$D:$D)</f>
        <v>3048824</v>
      </c>
      <c r="H581" s="12">
        <f>+SUMIFS('BLG1222'!$I:$I,'BLG1222'!$A:$A,'ALL 2022'!$2:$2,'BLG1222'!$D:$D,'ALL 2022'!$D:$D)</f>
        <v>0</v>
      </c>
      <c r="I581" s="12">
        <f>+SUMIFS('BLG1222'!$I:$I,'BLG1222'!$A:$A,'ALL 2022'!$2:$2,'BLG1222'!$D:$D,'ALL 2022'!$D:$D)</f>
        <v>132812068.01000001</v>
      </c>
      <c r="J581" s="12">
        <f>+SUMIFS('BLG1222'!$I:$I,'BLG1222'!$A:$A,'ALL 2022'!$2:$2,'BLG1222'!$D:$D,'ALL 2022'!$D:$D)</f>
        <v>77515000</v>
      </c>
      <c r="K581" s="12">
        <f>+SUMIFS('BLG1222'!$I:$I,'BLG1222'!$A:$A,'ALL 2022'!$2:$2,'BLG1222'!$D:$D,'ALL 2022'!$D:$D)</f>
        <v>342883357.5</v>
      </c>
      <c r="L581" s="12">
        <f>+SUMIFS('BLG1222'!$I:$I,'BLG1222'!$A:$A,'ALL 2022'!$2:$2,'BLG1222'!$D:$D,'ALL 2022'!$D:$D)</f>
        <v>187949700</v>
      </c>
      <c r="M581" s="12">
        <f>+SUMIFS('BLG1222'!$I:$I,'BLG1222'!$A:$A,'ALL 2022'!$2:$2,'BLG1222'!$D:$D,'ALL 2022'!$D:$D)</f>
        <v>3212898796.4200001</v>
      </c>
      <c r="N581" s="12">
        <f>+SUMIFS('BLG1222'!$I:$I,'BLG1222'!$A:$A,'ALL 2022'!$2:$2,'BLG1222'!$D:$D,'ALL 2022'!$D:$D)</f>
        <v>0</v>
      </c>
      <c r="O581" s="12">
        <f>+SUMIFS('BLG1222'!$I:$I,'BLG1222'!$A:$A,'ALL 2022'!$2:$2,'BLG1222'!$D:$D,'ALL 2022'!$D:$D)</f>
        <v>0</v>
      </c>
      <c r="P581" s="12">
        <f>+SUMIFS('BLG1222'!$I:$I,'BLG1222'!$A:$A,'ALL 2022'!$2:$2,'BLG1222'!$D:$D,'ALL 2022'!$D:$D)</f>
        <v>0</v>
      </c>
      <c r="Q581" s="12">
        <f>+SUMIFS('BLG1222'!$I:$I,'BLG1222'!$A:$A,'ALL 2022'!$2:$2,'BLG1222'!$D:$D,'ALL 2022'!$D:$D)</f>
        <v>0</v>
      </c>
      <c r="R581" s="12">
        <f>+SUMIFS('BLG1222'!$I:$I,'BLG1222'!$A:$A,'ALL 2022'!$2:$2,'BLG1222'!$D:$D,'ALL 2022'!$D:$D)</f>
        <v>0</v>
      </c>
      <c r="S581" s="12">
        <f>+SUMIFS('BLG1222'!$I:$I,'BLG1222'!$A:$A,'ALL 2022'!$2:$2,'BLG1222'!$D:$D,'ALL 2022'!$D:$D)</f>
        <v>0</v>
      </c>
      <c r="T581" s="12">
        <f>+SUMIFS('BLG1222'!$I:$I,'BLG1222'!$A:$A,'ALL 2022'!$2:$2,'BLG1222'!$D:$D,'ALL 2022'!$D:$D)</f>
        <v>0</v>
      </c>
      <c r="U581" s="12">
        <f>+SUMIFS('BLG1222'!$I:$I,'BLG1222'!$A:$A,'ALL 2022'!$2:$2,'BLG1222'!$D:$D,'ALL 2022'!$D:$D)</f>
        <v>0</v>
      </c>
      <c r="V581" s="12">
        <f>+SUMIFS('BLG1222'!$I:$I,'BLG1222'!$A:$A,'ALL 2022'!$2:$2,'BLG1222'!$D:$D,'ALL 2022'!$D:$D)</f>
        <v>0</v>
      </c>
      <c r="W581" s="12">
        <f>+SUMIFS('BLG1222'!$I:$I,'BLG1222'!$A:$A,'ALL 2022'!$2:$2,'BLG1222'!$D:$D,'ALL 2022'!$D:$D)</f>
        <v>0</v>
      </c>
      <c r="X581" s="12">
        <f>+SUMIFS('BLG1222'!$I:$I,'BLG1222'!$A:$A,'ALL 2022'!$2:$2,'BLG1222'!$D:$D,'ALL 2022'!$D:$D)</f>
        <v>0</v>
      </c>
      <c r="Y581" s="12">
        <f>+SUMIFS('BLG1222'!$I:$I,'BLG1222'!$A:$A,'ALL 2022'!$2:$2,'BLG1222'!$D:$D,'ALL 2022'!$D:$D)</f>
        <v>0</v>
      </c>
      <c r="Z581" s="12">
        <f>+SUMIFS('BLG1222'!$I:$I,'BLG1222'!$A:$A,'ALL 2022'!$2:$2,'BLG1222'!$D:$D,'ALL 2022'!$D:$D)</f>
        <v>0</v>
      </c>
      <c r="AA581" s="12">
        <f>+SUMIFS('BLG1222'!$I:$I,'BLG1222'!$A:$A,'ALL 2022'!$2:$2,'BLG1222'!$D:$D,'ALL 2022'!$D:$D)</f>
        <v>0</v>
      </c>
      <c r="AB581" s="12">
        <f>+SUMIFS('BLG1222'!$I:$I,'BLG1222'!$A:$A,'ALL 2022'!$2:$2,'BLG1222'!$D:$D,'ALL 2022'!$D:$D)</f>
        <v>1100000</v>
      </c>
      <c r="AC581" s="12">
        <f>+SUMIFS('BLG1222'!$I:$I,'BLG1222'!$A:$A,'ALL 2022'!$2:$2,'BLG1222'!$D:$D,'ALL 2022'!$D:$D)</f>
        <v>55950000</v>
      </c>
      <c r="AD581" s="12">
        <f>+SUMIFS('BLG1222'!$I:$I,'BLG1222'!$A:$A,'ALL 2022'!$2:$2,'BLG1222'!$D:$D,'ALL 2022'!$D:$D)</f>
        <v>0</v>
      </c>
      <c r="AE581" s="12">
        <f>+SUMIFS('BLG1222'!$I:$I,'BLG1222'!$A:$A,'ALL 2022'!$2:$2,'BLG1222'!$D:$D,'ALL 2022'!$D:$D)</f>
        <v>0</v>
      </c>
      <c r="AF581" s="12">
        <f>+SUMIFS('BLG1222'!$I:$I,'BLG1222'!$A:$A,'ALL 2022'!$2:$2,'BLG1222'!$D:$D,'ALL 2022'!$D:$D)</f>
        <v>0</v>
      </c>
      <c r="AG581" s="12">
        <f>+SUMIFS('BLG1222'!$I:$I,'BLG1222'!$A:$A,'ALL 2022'!$2:$2,'BLG1222'!$D:$D,'ALL 2022'!$D:$D)</f>
        <v>0</v>
      </c>
      <c r="AH581" s="12">
        <f>+SUMIFS('BLG1222'!$I:$I,'BLG1222'!$A:$A,'ALL 2022'!$2:$2,'BLG1222'!$D:$D,'ALL 2022'!$D:$D)</f>
        <v>0</v>
      </c>
      <c r="AI581" s="12">
        <f>+SUMIFS('BLG1222'!$I:$I,'BLG1222'!$A:$A,'ALL 2022'!$2:$2,'BLG1222'!$D:$D,'ALL 2022'!$D:$D)</f>
        <v>0</v>
      </c>
      <c r="AJ581" s="12">
        <f>+SUMIFS('BLG1222'!$I:$I,'BLG1222'!$A:$A,'ALL 2022'!$2:$2,'BLG1222'!$D:$D,'ALL 2022'!$D:$D)</f>
        <v>0</v>
      </c>
      <c r="AK581" s="12">
        <f>+SUMIFS('BLG1222'!$I:$I,'BLG1222'!$A:$A,'ALL 2022'!$2:$2,'BLG1222'!$D:$D,'ALL 2022'!$D:$D)</f>
        <v>3323640</v>
      </c>
      <c r="AL581" s="12">
        <f>+SUMIFS('BLG1222'!$I:$I,'BLG1222'!$A:$A,'ALL 2022'!$2:$2,'BLG1222'!$D:$D,'ALL 2022'!$D:$D)</f>
        <v>0</v>
      </c>
      <c r="AM581" s="12">
        <f>+SUMIFS('BLG1222'!$I:$I,'BLG1222'!$A:$A,'ALL 2022'!$2:$2,'BLG1222'!$D:$D,'ALL 2022'!$D:$D)</f>
        <v>0</v>
      </c>
      <c r="AN581" s="12">
        <f>+SUMIFS('BLG1222'!$I:$I,'BLG1222'!$A:$A,'ALL 2022'!$2:$2,'BLG1222'!$D:$D,'ALL 2022'!$D:$D)</f>
        <v>0</v>
      </c>
      <c r="AO581" s="12">
        <f>+SUMIFS('BLG1222'!$I:$I,'BLG1222'!$A:$A,'ALL 2022'!$2:$2,'BLG1222'!$D:$D,'ALL 2022'!$D:$D)</f>
        <v>58000</v>
      </c>
      <c r="AP581" s="12">
        <f>+SUMIFS('BLG1222'!$I:$I,'BLG1222'!$A:$A,'ALL 2022'!$2:$2,'BLG1222'!$D:$D,'ALL 2022'!$D:$D)</f>
        <v>0</v>
      </c>
      <c r="AQ581" s="164">
        <f t="shared" ref="AQ581:AQ644" si="60">+SUM(G581:AP581)</f>
        <v>4017539385.9300003</v>
      </c>
      <c r="AR581" s="165">
        <f t="shared" ref="AR581:AR644" si="61">+AQ581/$AT$2</f>
        <v>849634.53615378926</v>
      </c>
    </row>
    <row r="582" spans="1:44" hidden="1" x14ac:dyDescent="0.25">
      <c r="A582" s="11" t="str">
        <f t="shared" si="57"/>
        <v>6</v>
      </c>
      <c r="B582" s="11" t="str">
        <f t="shared" si="58"/>
        <v>62</v>
      </c>
      <c r="C582" s="11" t="str">
        <f t="shared" si="59"/>
        <v>624</v>
      </c>
      <c r="D582" s="23">
        <v>62403000</v>
      </c>
      <c r="E582" s="196" t="s">
        <v>3273</v>
      </c>
      <c r="F582" s="24" t="s">
        <v>435</v>
      </c>
      <c r="G582" s="12">
        <f>+SUMIFS('BLG1222'!$I:$I,'BLG1222'!$A:$A,'ALL 2022'!$2:$2,'BLG1222'!$D:$D,'ALL 2022'!$D:$D)</f>
        <v>15119350</v>
      </c>
      <c r="H582" s="12">
        <f>+SUMIFS('BLG1222'!$I:$I,'BLG1222'!$A:$A,'ALL 2022'!$2:$2,'BLG1222'!$D:$D,'ALL 2022'!$D:$D)</f>
        <v>0</v>
      </c>
      <c r="I582" s="12">
        <f>+SUMIFS('BLG1222'!$I:$I,'BLG1222'!$A:$A,'ALL 2022'!$2:$2,'BLG1222'!$D:$D,'ALL 2022'!$D:$D)</f>
        <v>152000</v>
      </c>
      <c r="J582" s="12">
        <f>+SUMIFS('BLG1222'!$I:$I,'BLG1222'!$A:$A,'ALL 2022'!$2:$2,'BLG1222'!$D:$D,'ALL 2022'!$D:$D)</f>
        <v>93318780</v>
      </c>
      <c r="K582" s="12">
        <f>+SUMIFS('BLG1222'!$I:$I,'BLG1222'!$A:$A,'ALL 2022'!$2:$2,'BLG1222'!$D:$D,'ALL 2022'!$D:$D)</f>
        <v>814519</v>
      </c>
      <c r="L582" s="12">
        <f>+SUMIFS('BLG1222'!$I:$I,'BLG1222'!$A:$A,'ALL 2022'!$2:$2,'BLG1222'!$D:$D,'ALL 2022'!$D:$D)</f>
        <v>-991800</v>
      </c>
      <c r="M582" s="12">
        <f>+SUMIFS('BLG1222'!$I:$I,'BLG1222'!$A:$A,'ALL 2022'!$2:$2,'BLG1222'!$D:$D,'ALL 2022'!$D:$D)</f>
        <v>3100000</v>
      </c>
      <c r="N582" s="12">
        <f>+SUMIFS('BLG1222'!$I:$I,'BLG1222'!$A:$A,'ALL 2022'!$2:$2,'BLG1222'!$D:$D,'ALL 2022'!$D:$D)</f>
        <v>0</v>
      </c>
      <c r="O582" s="12">
        <f>+SUMIFS('BLG1222'!$I:$I,'BLG1222'!$A:$A,'ALL 2022'!$2:$2,'BLG1222'!$D:$D,'ALL 2022'!$D:$D)</f>
        <v>0</v>
      </c>
      <c r="P582" s="12">
        <f>+SUMIFS('BLG1222'!$I:$I,'BLG1222'!$A:$A,'ALL 2022'!$2:$2,'BLG1222'!$D:$D,'ALL 2022'!$D:$D)</f>
        <v>0</v>
      </c>
      <c r="Q582" s="12">
        <f>+SUMIFS('BLG1222'!$I:$I,'BLG1222'!$A:$A,'ALL 2022'!$2:$2,'BLG1222'!$D:$D,'ALL 2022'!$D:$D)</f>
        <v>0</v>
      </c>
      <c r="R582" s="12">
        <f>+SUMIFS('BLG1222'!$I:$I,'BLG1222'!$A:$A,'ALL 2022'!$2:$2,'BLG1222'!$D:$D,'ALL 2022'!$D:$D)</f>
        <v>0</v>
      </c>
      <c r="S582" s="12">
        <f>+SUMIFS('BLG1222'!$I:$I,'BLG1222'!$A:$A,'ALL 2022'!$2:$2,'BLG1222'!$D:$D,'ALL 2022'!$D:$D)</f>
        <v>0</v>
      </c>
      <c r="T582" s="12">
        <f>+SUMIFS('BLG1222'!$I:$I,'BLG1222'!$A:$A,'ALL 2022'!$2:$2,'BLG1222'!$D:$D,'ALL 2022'!$D:$D)</f>
        <v>0</v>
      </c>
      <c r="U582" s="12">
        <f>+SUMIFS('BLG1222'!$I:$I,'BLG1222'!$A:$A,'ALL 2022'!$2:$2,'BLG1222'!$D:$D,'ALL 2022'!$D:$D)</f>
        <v>0</v>
      </c>
      <c r="V582" s="12">
        <f>+SUMIFS('BLG1222'!$I:$I,'BLG1222'!$A:$A,'ALL 2022'!$2:$2,'BLG1222'!$D:$D,'ALL 2022'!$D:$D)</f>
        <v>0</v>
      </c>
      <c r="W582" s="12">
        <f>+SUMIFS('BLG1222'!$I:$I,'BLG1222'!$A:$A,'ALL 2022'!$2:$2,'BLG1222'!$D:$D,'ALL 2022'!$D:$D)</f>
        <v>0</v>
      </c>
      <c r="X582" s="12">
        <f>+SUMIFS('BLG1222'!$I:$I,'BLG1222'!$A:$A,'ALL 2022'!$2:$2,'BLG1222'!$D:$D,'ALL 2022'!$D:$D)</f>
        <v>0</v>
      </c>
      <c r="Y582" s="12">
        <f>+SUMIFS('BLG1222'!$I:$I,'BLG1222'!$A:$A,'ALL 2022'!$2:$2,'BLG1222'!$D:$D,'ALL 2022'!$D:$D)</f>
        <v>0</v>
      </c>
      <c r="Z582" s="12">
        <f>+SUMIFS('BLG1222'!$I:$I,'BLG1222'!$A:$A,'ALL 2022'!$2:$2,'BLG1222'!$D:$D,'ALL 2022'!$D:$D)</f>
        <v>0</v>
      </c>
      <c r="AA582" s="12">
        <f>+SUMIFS('BLG1222'!$I:$I,'BLG1222'!$A:$A,'ALL 2022'!$2:$2,'BLG1222'!$D:$D,'ALL 2022'!$D:$D)</f>
        <v>0</v>
      </c>
      <c r="AB582" s="12">
        <f>+SUMIFS('BLG1222'!$I:$I,'BLG1222'!$A:$A,'ALL 2022'!$2:$2,'BLG1222'!$D:$D,'ALL 2022'!$D:$D)</f>
        <v>28865800</v>
      </c>
      <c r="AC582" s="12">
        <f>+SUMIFS('BLG1222'!$I:$I,'BLG1222'!$A:$A,'ALL 2022'!$2:$2,'BLG1222'!$D:$D,'ALL 2022'!$D:$D)</f>
        <v>0</v>
      </c>
      <c r="AD582" s="12">
        <f>+SUMIFS('BLG1222'!$I:$I,'BLG1222'!$A:$A,'ALL 2022'!$2:$2,'BLG1222'!$D:$D,'ALL 2022'!$D:$D)</f>
        <v>0</v>
      </c>
      <c r="AE582" s="12">
        <f>+SUMIFS('BLG1222'!$I:$I,'BLG1222'!$A:$A,'ALL 2022'!$2:$2,'BLG1222'!$D:$D,'ALL 2022'!$D:$D)</f>
        <v>0</v>
      </c>
      <c r="AF582" s="12">
        <f>+SUMIFS('BLG1222'!$I:$I,'BLG1222'!$A:$A,'ALL 2022'!$2:$2,'BLG1222'!$D:$D,'ALL 2022'!$D:$D)</f>
        <v>0</v>
      </c>
      <c r="AG582" s="12">
        <f>+SUMIFS('BLG1222'!$I:$I,'BLG1222'!$A:$A,'ALL 2022'!$2:$2,'BLG1222'!$D:$D,'ALL 2022'!$D:$D)</f>
        <v>0</v>
      </c>
      <c r="AH582" s="12">
        <f>+SUMIFS('BLG1222'!$I:$I,'BLG1222'!$A:$A,'ALL 2022'!$2:$2,'BLG1222'!$D:$D,'ALL 2022'!$D:$D)</f>
        <v>0</v>
      </c>
      <c r="AI582" s="12">
        <f>+SUMIFS('BLG1222'!$I:$I,'BLG1222'!$A:$A,'ALL 2022'!$2:$2,'BLG1222'!$D:$D,'ALL 2022'!$D:$D)</f>
        <v>0</v>
      </c>
      <c r="AJ582" s="12">
        <f>+SUMIFS('BLG1222'!$I:$I,'BLG1222'!$A:$A,'ALL 2022'!$2:$2,'BLG1222'!$D:$D,'ALL 2022'!$D:$D)</f>
        <v>0</v>
      </c>
      <c r="AK582" s="12">
        <f>+SUMIFS('BLG1222'!$I:$I,'BLG1222'!$A:$A,'ALL 2022'!$2:$2,'BLG1222'!$D:$D,'ALL 2022'!$D:$D)</f>
        <v>0</v>
      </c>
      <c r="AL582" s="12">
        <f>+SUMIFS('BLG1222'!$I:$I,'BLG1222'!$A:$A,'ALL 2022'!$2:$2,'BLG1222'!$D:$D,'ALL 2022'!$D:$D)</f>
        <v>0</v>
      </c>
      <c r="AM582" s="12">
        <f>+SUMIFS('BLG1222'!$I:$I,'BLG1222'!$A:$A,'ALL 2022'!$2:$2,'BLG1222'!$D:$D,'ALL 2022'!$D:$D)</f>
        <v>0</v>
      </c>
      <c r="AN582" s="12">
        <f>+SUMIFS('BLG1222'!$I:$I,'BLG1222'!$A:$A,'ALL 2022'!$2:$2,'BLG1222'!$D:$D,'ALL 2022'!$D:$D)</f>
        <v>1235076673.4199998</v>
      </c>
      <c r="AO582" s="12">
        <f>+SUMIFS('BLG1222'!$I:$I,'BLG1222'!$A:$A,'ALL 2022'!$2:$2,'BLG1222'!$D:$D,'ALL 2022'!$D:$D)</f>
        <v>0</v>
      </c>
      <c r="AP582" s="12">
        <f>+SUMIFS('BLG1222'!$I:$I,'BLG1222'!$A:$A,'ALL 2022'!$2:$2,'BLG1222'!$D:$D,'ALL 2022'!$D:$D)</f>
        <v>0</v>
      </c>
      <c r="AQ582" s="164">
        <f t="shared" si="60"/>
        <v>1375455322.4199998</v>
      </c>
      <c r="AR582" s="165">
        <f t="shared" si="61"/>
        <v>290883.10844127688</v>
      </c>
    </row>
    <row r="583" spans="1:44" hidden="1" x14ac:dyDescent="0.25">
      <c r="A583" s="11" t="str">
        <f t="shared" si="57"/>
        <v>6</v>
      </c>
      <c r="B583" s="11" t="str">
        <f t="shared" si="58"/>
        <v>62</v>
      </c>
      <c r="C583" s="11" t="str">
        <f t="shared" si="59"/>
        <v>624</v>
      </c>
      <c r="D583" s="23">
        <v>62404000</v>
      </c>
      <c r="E583" s="196" t="s">
        <v>3273</v>
      </c>
      <c r="F583" s="24" t="s">
        <v>436</v>
      </c>
      <c r="G583" s="12">
        <f>+SUMIFS('BLG1222'!$I:$I,'BLG1222'!$A:$A,'ALL 2022'!$2:$2,'BLG1222'!$D:$D,'ALL 2022'!$D:$D)</f>
        <v>0</v>
      </c>
      <c r="H583" s="12">
        <f>+SUMIFS('BLG1222'!$I:$I,'BLG1222'!$A:$A,'ALL 2022'!$2:$2,'BLG1222'!$D:$D,'ALL 2022'!$D:$D)</f>
        <v>0</v>
      </c>
      <c r="I583" s="12">
        <f>+SUMIFS('BLG1222'!$I:$I,'BLG1222'!$A:$A,'ALL 2022'!$2:$2,'BLG1222'!$D:$D,'ALL 2022'!$D:$D)</f>
        <v>0</v>
      </c>
      <c r="J583" s="12">
        <f>+SUMIFS('BLG1222'!$I:$I,'BLG1222'!$A:$A,'ALL 2022'!$2:$2,'BLG1222'!$D:$D,'ALL 2022'!$D:$D)</f>
        <v>0</v>
      </c>
      <c r="K583" s="12">
        <f>+SUMIFS('BLG1222'!$I:$I,'BLG1222'!$A:$A,'ALL 2022'!$2:$2,'BLG1222'!$D:$D,'ALL 2022'!$D:$D)</f>
        <v>0</v>
      </c>
      <c r="L583" s="12">
        <f>+SUMIFS('BLG1222'!$I:$I,'BLG1222'!$A:$A,'ALL 2022'!$2:$2,'BLG1222'!$D:$D,'ALL 2022'!$D:$D)</f>
        <v>0</v>
      </c>
      <c r="M583" s="12">
        <f>+SUMIFS('BLG1222'!$I:$I,'BLG1222'!$A:$A,'ALL 2022'!$2:$2,'BLG1222'!$D:$D,'ALL 2022'!$D:$D)</f>
        <v>0</v>
      </c>
      <c r="N583" s="12">
        <f>+SUMIFS('BLG1222'!$I:$I,'BLG1222'!$A:$A,'ALL 2022'!$2:$2,'BLG1222'!$D:$D,'ALL 2022'!$D:$D)</f>
        <v>0</v>
      </c>
      <c r="O583" s="12">
        <f>+SUMIFS('BLG1222'!$I:$I,'BLG1222'!$A:$A,'ALL 2022'!$2:$2,'BLG1222'!$D:$D,'ALL 2022'!$D:$D)</f>
        <v>0</v>
      </c>
      <c r="P583" s="12">
        <f>+SUMIFS('BLG1222'!$I:$I,'BLG1222'!$A:$A,'ALL 2022'!$2:$2,'BLG1222'!$D:$D,'ALL 2022'!$D:$D)</f>
        <v>0</v>
      </c>
      <c r="Q583" s="12">
        <f>+SUMIFS('BLG1222'!$I:$I,'BLG1222'!$A:$A,'ALL 2022'!$2:$2,'BLG1222'!$D:$D,'ALL 2022'!$D:$D)</f>
        <v>0</v>
      </c>
      <c r="R583" s="12">
        <f>+SUMIFS('BLG1222'!$I:$I,'BLG1222'!$A:$A,'ALL 2022'!$2:$2,'BLG1222'!$D:$D,'ALL 2022'!$D:$D)</f>
        <v>0</v>
      </c>
      <c r="S583" s="12">
        <f>+SUMIFS('BLG1222'!$I:$I,'BLG1222'!$A:$A,'ALL 2022'!$2:$2,'BLG1222'!$D:$D,'ALL 2022'!$D:$D)</f>
        <v>0</v>
      </c>
      <c r="T583" s="12">
        <f>+SUMIFS('BLG1222'!$I:$I,'BLG1222'!$A:$A,'ALL 2022'!$2:$2,'BLG1222'!$D:$D,'ALL 2022'!$D:$D)</f>
        <v>0</v>
      </c>
      <c r="U583" s="12">
        <f>+SUMIFS('BLG1222'!$I:$I,'BLG1222'!$A:$A,'ALL 2022'!$2:$2,'BLG1222'!$D:$D,'ALL 2022'!$D:$D)</f>
        <v>0</v>
      </c>
      <c r="V583" s="12">
        <f>+SUMIFS('BLG1222'!$I:$I,'BLG1222'!$A:$A,'ALL 2022'!$2:$2,'BLG1222'!$D:$D,'ALL 2022'!$D:$D)</f>
        <v>0</v>
      </c>
      <c r="W583" s="12">
        <f>+SUMIFS('BLG1222'!$I:$I,'BLG1222'!$A:$A,'ALL 2022'!$2:$2,'BLG1222'!$D:$D,'ALL 2022'!$D:$D)</f>
        <v>0</v>
      </c>
      <c r="X583" s="12">
        <f>+SUMIFS('BLG1222'!$I:$I,'BLG1222'!$A:$A,'ALL 2022'!$2:$2,'BLG1222'!$D:$D,'ALL 2022'!$D:$D)</f>
        <v>0</v>
      </c>
      <c r="Y583" s="12">
        <f>+SUMIFS('BLG1222'!$I:$I,'BLG1222'!$A:$A,'ALL 2022'!$2:$2,'BLG1222'!$D:$D,'ALL 2022'!$D:$D)</f>
        <v>0</v>
      </c>
      <c r="Z583" s="12">
        <f>+SUMIFS('BLG1222'!$I:$I,'BLG1222'!$A:$A,'ALL 2022'!$2:$2,'BLG1222'!$D:$D,'ALL 2022'!$D:$D)</f>
        <v>0</v>
      </c>
      <c r="AA583" s="12">
        <f>+SUMIFS('BLG1222'!$I:$I,'BLG1222'!$A:$A,'ALL 2022'!$2:$2,'BLG1222'!$D:$D,'ALL 2022'!$D:$D)</f>
        <v>0</v>
      </c>
      <c r="AB583" s="12">
        <f>+SUMIFS('BLG1222'!$I:$I,'BLG1222'!$A:$A,'ALL 2022'!$2:$2,'BLG1222'!$D:$D,'ALL 2022'!$D:$D)</f>
        <v>0</v>
      </c>
      <c r="AC583" s="12">
        <f>+SUMIFS('BLG1222'!$I:$I,'BLG1222'!$A:$A,'ALL 2022'!$2:$2,'BLG1222'!$D:$D,'ALL 2022'!$D:$D)</f>
        <v>0</v>
      </c>
      <c r="AD583" s="12">
        <f>+SUMIFS('BLG1222'!$I:$I,'BLG1222'!$A:$A,'ALL 2022'!$2:$2,'BLG1222'!$D:$D,'ALL 2022'!$D:$D)</f>
        <v>0</v>
      </c>
      <c r="AE583" s="12">
        <f>+SUMIFS('BLG1222'!$I:$I,'BLG1222'!$A:$A,'ALL 2022'!$2:$2,'BLG1222'!$D:$D,'ALL 2022'!$D:$D)</f>
        <v>0</v>
      </c>
      <c r="AF583" s="12">
        <f>+SUMIFS('BLG1222'!$I:$I,'BLG1222'!$A:$A,'ALL 2022'!$2:$2,'BLG1222'!$D:$D,'ALL 2022'!$D:$D)</f>
        <v>0</v>
      </c>
      <c r="AG583" s="12">
        <f>+SUMIFS('BLG1222'!$I:$I,'BLG1222'!$A:$A,'ALL 2022'!$2:$2,'BLG1222'!$D:$D,'ALL 2022'!$D:$D)</f>
        <v>0</v>
      </c>
      <c r="AH583" s="12">
        <f>+SUMIFS('BLG1222'!$I:$I,'BLG1222'!$A:$A,'ALL 2022'!$2:$2,'BLG1222'!$D:$D,'ALL 2022'!$D:$D)</f>
        <v>0</v>
      </c>
      <c r="AI583" s="12">
        <f>+SUMIFS('BLG1222'!$I:$I,'BLG1222'!$A:$A,'ALL 2022'!$2:$2,'BLG1222'!$D:$D,'ALL 2022'!$D:$D)</f>
        <v>0</v>
      </c>
      <c r="AJ583" s="12">
        <f>+SUMIFS('BLG1222'!$I:$I,'BLG1222'!$A:$A,'ALL 2022'!$2:$2,'BLG1222'!$D:$D,'ALL 2022'!$D:$D)</f>
        <v>0</v>
      </c>
      <c r="AK583" s="12">
        <f>+SUMIFS('BLG1222'!$I:$I,'BLG1222'!$A:$A,'ALL 2022'!$2:$2,'BLG1222'!$D:$D,'ALL 2022'!$D:$D)</f>
        <v>0</v>
      </c>
      <c r="AL583" s="12">
        <f>+SUMIFS('BLG1222'!$I:$I,'BLG1222'!$A:$A,'ALL 2022'!$2:$2,'BLG1222'!$D:$D,'ALL 2022'!$D:$D)</f>
        <v>0</v>
      </c>
      <c r="AM583" s="12">
        <f>+SUMIFS('BLG1222'!$I:$I,'BLG1222'!$A:$A,'ALL 2022'!$2:$2,'BLG1222'!$D:$D,'ALL 2022'!$D:$D)</f>
        <v>0</v>
      </c>
      <c r="AN583" s="12">
        <f>+SUMIFS('BLG1222'!$I:$I,'BLG1222'!$A:$A,'ALL 2022'!$2:$2,'BLG1222'!$D:$D,'ALL 2022'!$D:$D)</f>
        <v>0</v>
      </c>
      <c r="AO583" s="12">
        <f>+SUMIFS('BLG1222'!$I:$I,'BLG1222'!$A:$A,'ALL 2022'!$2:$2,'BLG1222'!$D:$D,'ALL 2022'!$D:$D)</f>
        <v>0</v>
      </c>
      <c r="AP583" s="12">
        <f>+SUMIFS('BLG1222'!$I:$I,'BLG1222'!$A:$A,'ALL 2022'!$2:$2,'BLG1222'!$D:$D,'ALL 2022'!$D:$D)</f>
        <v>0</v>
      </c>
      <c r="AQ583" s="164">
        <f t="shared" si="60"/>
        <v>0</v>
      </c>
      <c r="AR583" s="165">
        <f t="shared" si="61"/>
        <v>0</v>
      </c>
    </row>
    <row r="584" spans="1:44" hidden="1" x14ac:dyDescent="0.25">
      <c r="A584" s="11" t="str">
        <f t="shared" si="57"/>
        <v>6</v>
      </c>
      <c r="B584" s="11" t="str">
        <f t="shared" si="58"/>
        <v>62</v>
      </c>
      <c r="C584" s="11" t="str">
        <f t="shared" si="59"/>
        <v>624</v>
      </c>
      <c r="D584" s="23">
        <v>62450000</v>
      </c>
      <c r="E584" s="196" t="s">
        <v>3273</v>
      </c>
      <c r="F584" s="24" t="s">
        <v>2314</v>
      </c>
      <c r="G584" s="12">
        <f>+SUMIFS('BLG1222'!$I:$I,'BLG1222'!$A:$A,'ALL 2022'!$2:$2,'BLG1222'!$D:$D,'ALL 2022'!$D:$D)</f>
        <v>0</v>
      </c>
      <c r="H584" s="12">
        <f>+SUMIFS('BLG1222'!$I:$I,'BLG1222'!$A:$A,'ALL 2022'!$2:$2,'BLG1222'!$D:$D,'ALL 2022'!$D:$D)</f>
        <v>0</v>
      </c>
      <c r="I584" s="12">
        <f>+SUMIFS('BLG1222'!$I:$I,'BLG1222'!$A:$A,'ALL 2022'!$2:$2,'BLG1222'!$D:$D,'ALL 2022'!$D:$D)</f>
        <v>0</v>
      </c>
      <c r="J584" s="12">
        <f>+SUMIFS('BLG1222'!$I:$I,'BLG1222'!$A:$A,'ALL 2022'!$2:$2,'BLG1222'!$D:$D,'ALL 2022'!$D:$D)</f>
        <v>0</v>
      </c>
      <c r="K584" s="12">
        <f>+SUMIFS('BLG1222'!$I:$I,'BLG1222'!$A:$A,'ALL 2022'!$2:$2,'BLG1222'!$D:$D,'ALL 2022'!$D:$D)</f>
        <v>0</v>
      </c>
      <c r="L584" s="12">
        <f>+SUMIFS('BLG1222'!$I:$I,'BLG1222'!$A:$A,'ALL 2022'!$2:$2,'BLG1222'!$D:$D,'ALL 2022'!$D:$D)</f>
        <v>0</v>
      </c>
      <c r="M584" s="12">
        <f>+SUMIFS('BLG1222'!$I:$I,'BLG1222'!$A:$A,'ALL 2022'!$2:$2,'BLG1222'!$D:$D,'ALL 2022'!$D:$D)</f>
        <v>0</v>
      </c>
      <c r="N584" s="12">
        <f>+SUMIFS('BLG1222'!$I:$I,'BLG1222'!$A:$A,'ALL 2022'!$2:$2,'BLG1222'!$D:$D,'ALL 2022'!$D:$D)</f>
        <v>0</v>
      </c>
      <c r="O584" s="12">
        <f>+SUMIFS('BLG1222'!$I:$I,'BLG1222'!$A:$A,'ALL 2022'!$2:$2,'BLG1222'!$D:$D,'ALL 2022'!$D:$D)</f>
        <v>0</v>
      </c>
      <c r="P584" s="12">
        <f>+SUMIFS('BLG1222'!$I:$I,'BLG1222'!$A:$A,'ALL 2022'!$2:$2,'BLG1222'!$D:$D,'ALL 2022'!$D:$D)</f>
        <v>0</v>
      </c>
      <c r="Q584" s="12">
        <f>+SUMIFS('BLG1222'!$I:$I,'BLG1222'!$A:$A,'ALL 2022'!$2:$2,'BLG1222'!$D:$D,'ALL 2022'!$D:$D)</f>
        <v>0</v>
      </c>
      <c r="R584" s="12">
        <f>+SUMIFS('BLG1222'!$I:$I,'BLG1222'!$A:$A,'ALL 2022'!$2:$2,'BLG1222'!$D:$D,'ALL 2022'!$D:$D)</f>
        <v>0</v>
      </c>
      <c r="S584" s="12">
        <f>+SUMIFS('BLG1222'!$I:$I,'BLG1222'!$A:$A,'ALL 2022'!$2:$2,'BLG1222'!$D:$D,'ALL 2022'!$D:$D)</f>
        <v>0</v>
      </c>
      <c r="T584" s="12">
        <f>+SUMIFS('BLG1222'!$I:$I,'BLG1222'!$A:$A,'ALL 2022'!$2:$2,'BLG1222'!$D:$D,'ALL 2022'!$D:$D)</f>
        <v>0</v>
      </c>
      <c r="U584" s="12">
        <f>+SUMIFS('BLG1222'!$I:$I,'BLG1222'!$A:$A,'ALL 2022'!$2:$2,'BLG1222'!$D:$D,'ALL 2022'!$D:$D)</f>
        <v>0</v>
      </c>
      <c r="V584" s="12">
        <f>+SUMIFS('BLG1222'!$I:$I,'BLG1222'!$A:$A,'ALL 2022'!$2:$2,'BLG1222'!$D:$D,'ALL 2022'!$D:$D)</f>
        <v>0</v>
      </c>
      <c r="W584" s="12">
        <f>+SUMIFS('BLG1222'!$I:$I,'BLG1222'!$A:$A,'ALL 2022'!$2:$2,'BLG1222'!$D:$D,'ALL 2022'!$D:$D)</f>
        <v>0</v>
      </c>
      <c r="X584" s="12">
        <f>+SUMIFS('BLG1222'!$I:$I,'BLG1222'!$A:$A,'ALL 2022'!$2:$2,'BLG1222'!$D:$D,'ALL 2022'!$D:$D)</f>
        <v>0</v>
      </c>
      <c r="Y584" s="12">
        <f>+SUMIFS('BLG1222'!$I:$I,'BLG1222'!$A:$A,'ALL 2022'!$2:$2,'BLG1222'!$D:$D,'ALL 2022'!$D:$D)</f>
        <v>0</v>
      </c>
      <c r="Z584" s="12">
        <f>+SUMIFS('BLG1222'!$I:$I,'BLG1222'!$A:$A,'ALL 2022'!$2:$2,'BLG1222'!$D:$D,'ALL 2022'!$D:$D)</f>
        <v>0</v>
      </c>
      <c r="AA584" s="12">
        <f>+SUMIFS('BLG1222'!$I:$I,'BLG1222'!$A:$A,'ALL 2022'!$2:$2,'BLG1222'!$D:$D,'ALL 2022'!$D:$D)</f>
        <v>0</v>
      </c>
      <c r="AB584" s="12">
        <f>+SUMIFS('BLG1222'!$I:$I,'BLG1222'!$A:$A,'ALL 2022'!$2:$2,'BLG1222'!$D:$D,'ALL 2022'!$D:$D)</f>
        <v>0</v>
      </c>
      <c r="AC584" s="12">
        <f>+SUMIFS('BLG1222'!$I:$I,'BLG1222'!$A:$A,'ALL 2022'!$2:$2,'BLG1222'!$D:$D,'ALL 2022'!$D:$D)</f>
        <v>0</v>
      </c>
      <c r="AD584" s="12">
        <f>+SUMIFS('BLG1222'!$I:$I,'BLG1222'!$A:$A,'ALL 2022'!$2:$2,'BLG1222'!$D:$D,'ALL 2022'!$D:$D)</f>
        <v>0</v>
      </c>
      <c r="AE584" s="12">
        <f>+SUMIFS('BLG1222'!$I:$I,'BLG1222'!$A:$A,'ALL 2022'!$2:$2,'BLG1222'!$D:$D,'ALL 2022'!$D:$D)</f>
        <v>0</v>
      </c>
      <c r="AF584" s="12">
        <f>+SUMIFS('BLG1222'!$I:$I,'BLG1222'!$A:$A,'ALL 2022'!$2:$2,'BLG1222'!$D:$D,'ALL 2022'!$D:$D)</f>
        <v>0</v>
      </c>
      <c r="AG584" s="12">
        <f>+SUMIFS('BLG1222'!$I:$I,'BLG1222'!$A:$A,'ALL 2022'!$2:$2,'BLG1222'!$D:$D,'ALL 2022'!$D:$D)</f>
        <v>0</v>
      </c>
      <c r="AH584" s="12">
        <f>+SUMIFS('BLG1222'!$I:$I,'BLG1222'!$A:$A,'ALL 2022'!$2:$2,'BLG1222'!$D:$D,'ALL 2022'!$D:$D)</f>
        <v>0</v>
      </c>
      <c r="AI584" s="12">
        <f>+SUMIFS('BLG1222'!$I:$I,'BLG1222'!$A:$A,'ALL 2022'!$2:$2,'BLG1222'!$D:$D,'ALL 2022'!$D:$D)</f>
        <v>0</v>
      </c>
      <c r="AJ584" s="12">
        <f>+SUMIFS('BLG1222'!$I:$I,'BLG1222'!$A:$A,'ALL 2022'!$2:$2,'BLG1222'!$D:$D,'ALL 2022'!$D:$D)</f>
        <v>0</v>
      </c>
      <c r="AK584" s="12">
        <f>+SUMIFS('BLG1222'!$I:$I,'BLG1222'!$A:$A,'ALL 2022'!$2:$2,'BLG1222'!$D:$D,'ALL 2022'!$D:$D)</f>
        <v>0</v>
      </c>
      <c r="AL584" s="12">
        <f>+SUMIFS('BLG1222'!$I:$I,'BLG1222'!$A:$A,'ALL 2022'!$2:$2,'BLG1222'!$D:$D,'ALL 2022'!$D:$D)</f>
        <v>0</v>
      </c>
      <c r="AM584" s="12">
        <f>+SUMIFS('BLG1222'!$I:$I,'BLG1222'!$A:$A,'ALL 2022'!$2:$2,'BLG1222'!$D:$D,'ALL 2022'!$D:$D)</f>
        <v>0</v>
      </c>
      <c r="AN584" s="12">
        <f>+SUMIFS('BLG1222'!$I:$I,'BLG1222'!$A:$A,'ALL 2022'!$2:$2,'BLG1222'!$D:$D,'ALL 2022'!$D:$D)</f>
        <v>0</v>
      </c>
      <c r="AO584" s="12">
        <f>+SUMIFS('BLG1222'!$I:$I,'BLG1222'!$A:$A,'ALL 2022'!$2:$2,'BLG1222'!$D:$D,'ALL 2022'!$D:$D)</f>
        <v>0</v>
      </c>
      <c r="AP584" s="12">
        <f>+SUMIFS('BLG1222'!$I:$I,'BLG1222'!$A:$A,'ALL 2022'!$2:$2,'BLG1222'!$D:$D,'ALL 2022'!$D:$D)</f>
        <v>0</v>
      </c>
      <c r="AQ584" s="164">
        <f t="shared" si="60"/>
        <v>0</v>
      </c>
      <c r="AR584" s="165">
        <f t="shared" si="61"/>
        <v>0</v>
      </c>
    </row>
    <row r="585" spans="1:44" hidden="1" x14ac:dyDescent="0.25">
      <c r="A585" s="11" t="str">
        <f t="shared" si="57"/>
        <v>6</v>
      </c>
      <c r="B585" s="11" t="str">
        <f t="shared" si="58"/>
        <v>62</v>
      </c>
      <c r="C585" s="11" t="str">
        <f t="shared" si="59"/>
        <v>624</v>
      </c>
      <c r="D585" s="23">
        <v>62460000</v>
      </c>
      <c r="E585" s="196" t="s">
        <v>3273</v>
      </c>
      <c r="F585" s="24" t="s">
        <v>2315</v>
      </c>
      <c r="G585" s="12">
        <f>+SUMIFS('BLG1222'!$I:$I,'BLG1222'!$A:$A,'ALL 2022'!$2:$2,'BLG1222'!$D:$D,'ALL 2022'!$D:$D)</f>
        <v>0</v>
      </c>
      <c r="H585" s="12">
        <f>+SUMIFS('BLG1222'!$I:$I,'BLG1222'!$A:$A,'ALL 2022'!$2:$2,'BLG1222'!$D:$D,'ALL 2022'!$D:$D)</f>
        <v>0</v>
      </c>
      <c r="I585" s="12">
        <f>+SUMIFS('BLG1222'!$I:$I,'BLG1222'!$A:$A,'ALL 2022'!$2:$2,'BLG1222'!$D:$D,'ALL 2022'!$D:$D)</f>
        <v>0</v>
      </c>
      <c r="J585" s="12">
        <f>+SUMIFS('BLG1222'!$I:$I,'BLG1222'!$A:$A,'ALL 2022'!$2:$2,'BLG1222'!$D:$D,'ALL 2022'!$D:$D)</f>
        <v>0</v>
      </c>
      <c r="K585" s="12">
        <f>+SUMIFS('BLG1222'!$I:$I,'BLG1222'!$A:$A,'ALL 2022'!$2:$2,'BLG1222'!$D:$D,'ALL 2022'!$D:$D)</f>
        <v>0</v>
      </c>
      <c r="L585" s="12">
        <f>+SUMIFS('BLG1222'!$I:$I,'BLG1222'!$A:$A,'ALL 2022'!$2:$2,'BLG1222'!$D:$D,'ALL 2022'!$D:$D)</f>
        <v>0</v>
      </c>
      <c r="M585" s="12">
        <f>+SUMIFS('BLG1222'!$I:$I,'BLG1222'!$A:$A,'ALL 2022'!$2:$2,'BLG1222'!$D:$D,'ALL 2022'!$D:$D)</f>
        <v>0</v>
      </c>
      <c r="N585" s="12">
        <f>+SUMIFS('BLG1222'!$I:$I,'BLG1222'!$A:$A,'ALL 2022'!$2:$2,'BLG1222'!$D:$D,'ALL 2022'!$D:$D)</f>
        <v>0</v>
      </c>
      <c r="O585" s="12">
        <f>+SUMIFS('BLG1222'!$I:$I,'BLG1222'!$A:$A,'ALL 2022'!$2:$2,'BLG1222'!$D:$D,'ALL 2022'!$D:$D)</f>
        <v>0</v>
      </c>
      <c r="P585" s="12">
        <f>+SUMIFS('BLG1222'!$I:$I,'BLG1222'!$A:$A,'ALL 2022'!$2:$2,'BLG1222'!$D:$D,'ALL 2022'!$D:$D)</f>
        <v>0</v>
      </c>
      <c r="Q585" s="12">
        <f>+SUMIFS('BLG1222'!$I:$I,'BLG1222'!$A:$A,'ALL 2022'!$2:$2,'BLG1222'!$D:$D,'ALL 2022'!$D:$D)</f>
        <v>0</v>
      </c>
      <c r="R585" s="12">
        <f>+SUMIFS('BLG1222'!$I:$I,'BLG1222'!$A:$A,'ALL 2022'!$2:$2,'BLG1222'!$D:$D,'ALL 2022'!$D:$D)</f>
        <v>0</v>
      </c>
      <c r="S585" s="12">
        <f>+SUMIFS('BLG1222'!$I:$I,'BLG1222'!$A:$A,'ALL 2022'!$2:$2,'BLG1222'!$D:$D,'ALL 2022'!$D:$D)</f>
        <v>0</v>
      </c>
      <c r="T585" s="12">
        <f>+SUMIFS('BLG1222'!$I:$I,'BLG1222'!$A:$A,'ALL 2022'!$2:$2,'BLG1222'!$D:$D,'ALL 2022'!$D:$D)</f>
        <v>0</v>
      </c>
      <c r="U585" s="12">
        <f>+SUMIFS('BLG1222'!$I:$I,'BLG1222'!$A:$A,'ALL 2022'!$2:$2,'BLG1222'!$D:$D,'ALL 2022'!$D:$D)</f>
        <v>0</v>
      </c>
      <c r="V585" s="12">
        <f>+SUMIFS('BLG1222'!$I:$I,'BLG1222'!$A:$A,'ALL 2022'!$2:$2,'BLG1222'!$D:$D,'ALL 2022'!$D:$D)</f>
        <v>0</v>
      </c>
      <c r="W585" s="12">
        <f>+SUMIFS('BLG1222'!$I:$I,'BLG1222'!$A:$A,'ALL 2022'!$2:$2,'BLG1222'!$D:$D,'ALL 2022'!$D:$D)</f>
        <v>0</v>
      </c>
      <c r="X585" s="12">
        <f>+SUMIFS('BLG1222'!$I:$I,'BLG1222'!$A:$A,'ALL 2022'!$2:$2,'BLG1222'!$D:$D,'ALL 2022'!$D:$D)</f>
        <v>0</v>
      </c>
      <c r="Y585" s="12">
        <f>+SUMIFS('BLG1222'!$I:$I,'BLG1222'!$A:$A,'ALL 2022'!$2:$2,'BLG1222'!$D:$D,'ALL 2022'!$D:$D)</f>
        <v>0</v>
      </c>
      <c r="Z585" s="12">
        <f>+SUMIFS('BLG1222'!$I:$I,'BLG1222'!$A:$A,'ALL 2022'!$2:$2,'BLG1222'!$D:$D,'ALL 2022'!$D:$D)</f>
        <v>0</v>
      </c>
      <c r="AA585" s="12">
        <f>+SUMIFS('BLG1222'!$I:$I,'BLG1222'!$A:$A,'ALL 2022'!$2:$2,'BLG1222'!$D:$D,'ALL 2022'!$D:$D)</f>
        <v>0</v>
      </c>
      <c r="AB585" s="12">
        <f>+SUMIFS('BLG1222'!$I:$I,'BLG1222'!$A:$A,'ALL 2022'!$2:$2,'BLG1222'!$D:$D,'ALL 2022'!$D:$D)</f>
        <v>0</v>
      </c>
      <c r="AC585" s="12">
        <f>+SUMIFS('BLG1222'!$I:$I,'BLG1222'!$A:$A,'ALL 2022'!$2:$2,'BLG1222'!$D:$D,'ALL 2022'!$D:$D)</f>
        <v>0</v>
      </c>
      <c r="AD585" s="12">
        <f>+SUMIFS('BLG1222'!$I:$I,'BLG1222'!$A:$A,'ALL 2022'!$2:$2,'BLG1222'!$D:$D,'ALL 2022'!$D:$D)</f>
        <v>0</v>
      </c>
      <c r="AE585" s="12">
        <f>+SUMIFS('BLG1222'!$I:$I,'BLG1222'!$A:$A,'ALL 2022'!$2:$2,'BLG1222'!$D:$D,'ALL 2022'!$D:$D)</f>
        <v>0</v>
      </c>
      <c r="AF585" s="12">
        <f>+SUMIFS('BLG1222'!$I:$I,'BLG1222'!$A:$A,'ALL 2022'!$2:$2,'BLG1222'!$D:$D,'ALL 2022'!$D:$D)</f>
        <v>0</v>
      </c>
      <c r="AG585" s="12">
        <f>+SUMIFS('BLG1222'!$I:$I,'BLG1222'!$A:$A,'ALL 2022'!$2:$2,'BLG1222'!$D:$D,'ALL 2022'!$D:$D)</f>
        <v>0</v>
      </c>
      <c r="AH585" s="12">
        <f>+SUMIFS('BLG1222'!$I:$I,'BLG1222'!$A:$A,'ALL 2022'!$2:$2,'BLG1222'!$D:$D,'ALL 2022'!$D:$D)</f>
        <v>0</v>
      </c>
      <c r="AI585" s="12">
        <f>+SUMIFS('BLG1222'!$I:$I,'BLG1222'!$A:$A,'ALL 2022'!$2:$2,'BLG1222'!$D:$D,'ALL 2022'!$D:$D)</f>
        <v>0</v>
      </c>
      <c r="AJ585" s="12">
        <f>+SUMIFS('BLG1222'!$I:$I,'BLG1222'!$A:$A,'ALL 2022'!$2:$2,'BLG1222'!$D:$D,'ALL 2022'!$D:$D)</f>
        <v>0</v>
      </c>
      <c r="AK585" s="12">
        <f>+SUMIFS('BLG1222'!$I:$I,'BLG1222'!$A:$A,'ALL 2022'!$2:$2,'BLG1222'!$D:$D,'ALL 2022'!$D:$D)</f>
        <v>0</v>
      </c>
      <c r="AL585" s="12">
        <f>+SUMIFS('BLG1222'!$I:$I,'BLG1222'!$A:$A,'ALL 2022'!$2:$2,'BLG1222'!$D:$D,'ALL 2022'!$D:$D)</f>
        <v>0</v>
      </c>
      <c r="AM585" s="12">
        <f>+SUMIFS('BLG1222'!$I:$I,'BLG1222'!$A:$A,'ALL 2022'!$2:$2,'BLG1222'!$D:$D,'ALL 2022'!$D:$D)</f>
        <v>0</v>
      </c>
      <c r="AN585" s="12">
        <f>+SUMIFS('BLG1222'!$I:$I,'BLG1222'!$A:$A,'ALL 2022'!$2:$2,'BLG1222'!$D:$D,'ALL 2022'!$D:$D)</f>
        <v>0</v>
      </c>
      <c r="AO585" s="12">
        <f>+SUMIFS('BLG1222'!$I:$I,'BLG1222'!$A:$A,'ALL 2022'!$2:$2,'BLG1222'!$D:$D,'ALL 2022'!$D:$D)</f>
        <v>0</v>
      </c>
      <c r="AP585" s="12">
        <f>+SUMIFS('BLG1222'!$I:$I,'BLG1222'!$A:$A,'ALL 2022'!$2:$2,'BLG1222'!$D:$D,'ALL 2022'!$D:$D)</f>
        <v>0</v>
      </c>
      <c r="AQ585" s="164">
        <f t="shared" si="60"/>
        <v>0</v>
      </c>
      <c r="AR585" s="165">
        <f t="shared" si="61"/>
        <v>0</v>
      </c>
    </row>
    <row r="586" spans="1:44" hidden="1" x14ac:dyDescent="0.25">
      <c r="A586" s="11" t="str">
        <f t="shared" si="57"/>
        <v>6</v>
      </c>
      <c r="B586" s="11" t="str">
        <f t="shared" si="58"/>
        <v>62</v>
      </c>
      <c r="C586" s="11" t="str">
        <f t="shared" si="59"/>
        <v>624</v>
      </c>
      <c r="D586" s="23">
        <v>62470000</v>
      </c>
      <c r="E586" s="196" t="s">
        <v>3273</v>
      </c>
      <c r="F586" s="24" t="s">
        <v>2316</v>
      </c>
      <c r="G586" s="12">
        <f>+SUMIFS('BLG1222'!$I:$I,'BLG1222'!$A:$A,'ALL 2022'!$2:$2,'BLG1222'!$D:$D,'ALL 2022'!$D:$D)</f>
        <v>0</v>
      </c>
      <c r="H586" s="12">
        <f>+SUMIFS('BLG1222'!$I:$I,'BLG1222'!$A:$A,'ALL 2022'!$2:$2,'BLG1222'!$D:$D,'ALL 2022'!$D:$D)</f>
        <v>0</v>
      </c>
      <c r="I586" s="12">
        <f>+SUMIFS('BLG1222'!$I:$I,'BLG1222'!$A:$A,'ALL 2022'!$2:$2,'BLG1222'!$D:$D,'ALL 2022'!$D:$D)</f>
        <v>0</v>
      </c>
      <c r="J586" s="12">
        <f>+SUMIFS('BLG1222'!$I:$I,'BLG1222'!$A:$A,'ALL 2022'!$2:$2,'BLG1222'!$D:$D,'ALL 2022'!$D:$D)</f>
        <v>0</v>
      </c>
      <c r="K586" s="12">
        <f>+SUMIFS('BLG1222'!$I:$I,'BLG1222'!$A:$A,'ALL 2022'!$2:$2,'BLG1222'!$D:$D,'ALL 2022'!$D:$D)</f>
        <v>0</v>
      </c>
      <c r="L586" s="12">
        <f>+SUMIFS('BLG1222'!$I:$I,'BLG1222'!$A:$A,'ALL 2022'!$2:$2,'BLG1222'!$D:$D,'ALL 2022'!$D:$D)</f>
        <v>0</v>
      </c>
      <c r="M586" s="12">
        <f>+SUMIFS('BLG1222'!$I:$I,'BLG1222'!$A:$A,'ALL 2022'!$2:$2,'BLG1222'!$D:$D,'ALL 2022'!$D:$D)</f>
        <v>0</v>
      </c>
      <c r="N586" s="12">
        <f>+SUMIFS('BLG1222'!$I:$I,'BLG1222'!$A:$A,'ALL 2022'!$2:$2,'BLG1222'!$D:$D,'ALL 2022'!$D:$D)</f>
        <v>0</v>
      </c>
      <c r="O586" s="12">
        <f>+SUMIFS('BLG1222'!$I:$I,'BLG1222'!$A:$A,'ALL 2022'!$2:$2,'BLG1222'!$D:$D,'ALL 2022'!$D:$D)</f>
        <v>0</v>
      </c>
      <c r="P586" s="12">
        <f>+SUMIFS('BLG1222'!$I:$I,'BLG1222'!$A:$A,'ALL 2022'!$2:$2,'BLG1222'!$D:$D,'ALL 2022'!$D:$D)</f>
        <v>0</v>
      </c>
      <c r="Q586" s="12">
        <f>+SUMIFS('BLG1222'!$I:$I,'BLG1222'!$A:$A,'ALL 2022'!$2:$2,'BLG1222'!$D:$D,'ALL 2022'!$D:$D)</f>
        <v>0</v>
      </c>
      <c r="R586" s="12">
        <f>+SUMIFS('BLG1222'!$I:$I,'BLG1222'!$A:$A,'ALL 2022'!$2:$2,'BLG1222'!$D:$D,'ALL 2022'!$D:$D)</f>
        <v>0</v>
      </c>
      <c r="S586" s="12">
        <f>+SUMIFS('BLG1222'!$I:$I,'BLG1222'!$A:$A,'ALL 2022'!$2:$2,'BLG1222'!$D:$D,'ALL 2022'!$D:$D)</f>
        <v>0</v>
      </c>
      <c r="T586" s="12">
        <f>+SUMIFS('BLG1222'!$I:$I,'BLG1222'!$A:$A,'ALL 2022'!$2:$2,'BLG1222'!$D:$D,'ALL 2022'!$D:$D)</f>
        <v>0</v>
      </c>
      <c r="U586" s="12">
        <f>+SUMIFS('BLG1222'!$I:$I,'BLG1222'!$A:$A,'ALL 2022'!$2:$2,'BLG1222'!$D:$D,'ALL 2022'!$D:$D)</f>
        <v>0</v>
      </c>
      <c r="V586" s="12">
        <f>+SUMIFS('BLG1222'!$I:$I,'BLG1222'!$A:$A,'ALL 2022'!$2:$2,'BLG1222'!$D:$D,'ALL 2022'!$D:$D)</f>
        <v>0</v>
      </c>
      <c r="W586" s="12">
        <f>+SUMIFS('BLG1222'!$I:$I,'BLG1222'!$A:$A,'ALL 2022'!$2:$2,'BLG1222'!$D:$D,'ALL 2022'!$D:$D)</f>
        <v>0</v>
      </c>
      <c r="X586" s="12">
        <f>+SUMIFS('BLG1222'!$I:$I,'BLG1222'!$A:$A,'ALL 2022'!$2:$2,'BLG1222'!$D:$D,'ALL 2022'!$D:$D)</f>
        <v>0</v>
      </c>
      <c r="Y586" s="12">
        <f>+SUMIFS('BLG1222'!$I:$I,'BLG1222'!$A:$A,'ALL 2022'!$2:$2,'BLG1222'!$D:$D,'ALL 2022'!$D:$D)</f>
        <v>0</v>
      </c>
      <c r="Z586" s="12">
        <f>+SUMIFS('BLG1222'!$I:$I,'BLG1222'!$A:$A,'ALL 2022'!$2:$2,'BLG1222'!$D:$D,'ALL 2022'!$D:$D)</f>
        <v>0</v>
      </c>
      <c r="AA586" s="12">
        <f>+SUMIFS('BLG1222'!$I:$I,'BLG1222'!$A:$A,'ALL 2022'!$2:$2,'BLG1222'!$D:$D,'ALL 2022'!$D:$D)</f>
        <v>0</v>
      </c>
      <c r="AB586" s="12">
        <f>+SUMIFS('BLG1222'!$I:$I,'BLG1222'!$A:$A,'ALL 2022'!$2:$2,'BLG1222'!$D:$D,'ALL 2022'!$D:$D)</f>
        <v>0</v>
      </c>
      <c r="AC586" s="12">
        <f>+SUMIFS('BLG1222'!$I:$I,'BLG1222'!$A:$A,'ALL 2022'!$2:$2,'BLG1222'!$D:$D,'ALL 2022'!$D:$D)</f>
        <v>0</v>
      </c>
      <c r="AD586" s="12">
        <f>+SUMIFS('BLG1222'!$I:$I,'BLG1222'!$A:$A,'ALL 2022'!$2:$2,'BLG1222'!$D:$D,'ALL 2022'!$D:$D)</f>
        <v>0</v>
      </c>
      <c r="AE586" s="12">
        <f>+SUMIFS('BLG1222'!$I:$I,'BLG1222'!$A:$A,'ALL 2022'!$2:$2,'BLG1222'!$D:$D,'ALL 2022'!$D:$D)</f>
        <v>0</v>
      </c>
      <c r="AF586" s="12">
        <f>+SUMIFS('BLG1222'!$I:$I,'BLG1222'!$A:$A,'ALL 2022'!$2:$2,'BLG1222'!$D:$D,'ALL 2022'!$D:$D)</f>
        <v>0</v>
      </c>
      <c r="AG586" s="12">
        <f>+SUMIFS('BLG1222'!$I:$I,'BLG1222'!$A:$A,'ALL 2022'!$2:$2,'BLG1222'!$D:$D,'ALL 2022'!$D:$D)</f>
        <v>0</v>
      </c>
      <c r="AH586" s="12">
        <f>+SUMIFS('BLG1222'!$I:$I,'BLG1222'!$A:$A,'ALL 2022'!$2:$2,'BLG1222'!$D:$D,'ALL 2022'!$D:$D)</f>
        <v>0</v>
      </c>
      <c r="AI586" s="12">
        <f>+SUMIFS('BLG1222'!$I:$I,'BLG1222'!$A:$A,'ALL 2022'!$2:$2,'BLG1222'!$D:$D,'ALL 2022'!$D:$D)</f>
        <v>0</v>
      </c>
      <c r="AJ586" s="12">
        <f>+SUMIFS('BLG1222'!$I:$I,'BLG1222'!$A:$A,'ALL 2022'!$2:$2,'BLG1222'!$D:$D,'ALL 2022'!$D:$D)</f>
        <v>0</v>
      </c>
      <c r="AK586" s="12">
        <f>+SUMIFS('BLG1222'!$I:$I,'BLG1222'!$A:$A,'ALL 2022'!$2:$2,'BLG1222'!$D:$D,'ALL 2022'!$D:$D)</f>
        <v>0</v>
      </c>
      <c r="AL586" s="12">
        <f>+SUMIFS('BLG1222'!$I:$I,'BLG1222'!$A:$A,'ALL 2022'!$2:$2,'BLG1222'!$D:$D,'ALL 2022'!$D:$D)</f>
        <v>0</v>
      </c>
      <c r="AM586" s="12">
        <f>+SUMIFS('BLG1222'!$I:$I,'BLG1222'!$A:$A,'ALL 2022'!$2:$2,'BLG1222'!$D:$D,'ALL 2022'!$D:$D)</f>
        <v>0</v>
      </c>
      <c r="AN586" s="12">
        <f>+SUMIFS('BLG1222'!$I:$I,'BLG1222'!$A:$A,'ALL 2022'!$2:$2,'BLG1222'!$D:$D,'ALL 2022'!$D:$D)</f>
        <v>0</v>
      </c>
      <c r="AO586" s="12">
        <f>+SUMIFS('BLG1222'!$I:$I,'BLG1222'!$A:$A,'ALL 2022'!$2:$2,'BLG1222'!$D:$D,'ALL 2022'!$D:$D)</f>
        <v>0</v>
      </c>
      <c r="AP586" s="12">
        <f>+SUMIFS('BLG1222'!$I:$I,'BLG1222'!$A:$A,'ALL 2022'!$2:$2,'BLG1222'!$D:$D,'ALL 2022'!$D:$D)</f>
        <v>0</v>
      </c>
      <c r="AQ586" s="164">
        <f t="shared" si="60"/>
        <v>0</v>
      </c>
      <c r="AR586" s="165">
        <f t="shared" si="61"/>
        <v>0</v>
      </c>
    </row>
    <row r="587" spans="1:44" hidden="1" x14ac:dyDescent="0.25">
      <c r="A587" s="11" t="str">
        <f t="shared" si="57"/>
        <v>6</v>
      </c>
      <c r="B587" s="11" t="str">
        <f t="shared" si="58"/>
        <v>62</v>
      </c>
      <c r="C587" s="11" t="str">
        <f t="shared" si="59"/>
        <v>625</v>
      </c>
      <c r="D587" s="23">
        <v>62500000</v>
      </c>
      <c r="E587" s="196" t="s">
        <v>3273</v>
      </c>
      <c r="F587" s="24" t="s">
        <v>525</v>
      </c>
      <c r="G587" s="12">
        <f>+SUMIFS('BLG1222'!$I:$I,'BLG1222'!$A:$A,'ALL 2022'!$2:$2,'BLG1222'!$D:$D,'ALL 2022'!$D:$D)</f>
        <v>0</v>
      </c>
      <c r="H587" s="12">
        <f>+SUMIFS('BLG1222'!$I:$I,'BLG1222'!$A:$A,'ALL 2022'!$2:$2,'BLG1222'!$D:$D,'ALL 2022'!$D:$D)</f>
        <v>0</v>
      </c>
      <c r="I587" s="12">
        <f>+SUMIFS('BLG1222'!$I:$I,'BLG1222'!$A:$A,'ALL 2022'!$2:$2,'BLG1222'!$D:$D,'ALL 2022'!$D:$D)</f>
        <v>0</v>
      </c>
      <c r="J587" s="12">
        <f>+SUMIFS('BLG1222'!$I:$I,'BLG1222'!$A:$A,'ALL 2022'!$2:$2,'BLG1222'!$D:$D,'ALL 2022'!$D:$D)</f>
        <v>2000000</v>
      </c>
      <c r="K587" s="12">
        <f>+SUMIFS('BLG1222'!$I:$I,'BLG1222'!$A:$A,'ALL 2022'!$2:$2,'BLG1222'!$D:$D,'ALL 2022'!$D:$D)</f>
        <v>0</v>
      </c>
      <c r="L587" s="12">
        <f>+SUMIFS('BLG1222'!$I:$I,'BLG1222'!$A:$A,'ALL 2022'!$2:$2,'BLG1222'!$D:$D,'ALL 2022'!$D:$D)</f>
        <v>0</v>
      </c>
      <c r="M587" s="12">
        <f>+SUMIFS('BLG1222'!$I:$I,'BLG1222'!$A:$A,'ALL 2022'!$2:$2,'BLG1222'!$D:$D,'ALL 2022'!$D:$D)</f>
        <v>0</v>
      </c>
      <c r="N587" s="12">
        <f>+SUMIFS('BLG1222'!$I:$I,'BLG1222'!$A:$A,'ALL 2022'!$2:$2,'BLG1222'!$D:$D,'ALL 2022'!$D:$D)</f>
        <v>23778128.949999999</v>
      </c>
      <c r="O587" s="12">
        <f>+SUMIFS('BLG1222'!$I:$I,'BLG1222'!$A:$A,'ALL 2022'!$2:$2,'BLG1222'!$D:$D,'ALL 2022'!$D:$D)</f>
        <v>0</v>
      </c>
      <c r="P587" s="12">
        <f>+SUMIFS('BLG1222'!$I:$I,'BLG1222'!$A:$A,'ALL 2022'!$2:$2,'BLG1222'!$D:$D,'ALL 2022'!$D:$D)</f>
        <v>0</v>
      </c>
      <c r="Q587" s="12">
        <f>+SUMIFS('BLG1222'!$I:$I,'BLG1222'!$A:$A,'ALL 2022'!$2:$2,'BLG1222'!$D:$D,'ALL 2022'!$D:$D)</f>
        <v>0</v>
      </c>
      <c r="R587" s="12">
        <f>+SUMIFS('BLG1222'!$I:$I,'BLG1222'!$A:$A,'ALL 2022'!$2:$2,'BLG1222'!$D:$D,'ALL 2022'!$D:$D)</f>
        <v>0</v>
      </c>
      <c r="S587" s="12">
        <f>+SUMIFS('BLG1222'!$I:$I,'BLG1222'!$A:$A,'ALL 2022'!$2:$2,'BLG1222'!$D:$D,'ALL 2022'!$D:$D)</f>
        <v>0</v>
      </c>
      <c r="T587" s="12">
        <f>+SUMIFS('BLG1222'!$I:$I,'BLG1222'!$A:$A,'ALL 2022'!$2:$2,'BLG1222'!$D:$D,'ALL 2022'!$D:$D)</f>
        <v>0</v>
      </c>
      <c r="U587" s="12">
        <f>+SUMIFS('BLG1222'!$I:$I,'BLG1222'!$A:$A,'ALL 2022'!$2:$2,'BLG1222'!$D:$D,'ALL 2022'!$D:$D)</f>
        <v>1255900</v>
      </c>
      <c r="V587" s="12">
        <f>+SUMIFS('BLG1222'!$I:$I,'BLG1222'!$A:$A,'ALL 2022'!$2:$2,'BLG1222'!$D:$D,'ALL 2022'!$D:$D)</f>
        <v>0</v>
      </c>
      <c r="W587" s="12">
        <f>+SUMIFS('BLG1222'!$I:$I,'BLG1222'!$A:$A,'ALL 2022'!$2:$2,'BLG1222'!$D:$D,'ALL 2022'!$D:$D)</f>
        <v>0</v>
      </c>
      <c r="X587" s="12">
        <f>+SUMIFS('BLG1222'!$I:$I,'BLG1222'!$A:$A,'ALL 2022'!$2:$2,'BLG1222'!$D:$D,'ALL 2022'!$D:$D)</f>
        <v>0</v>
      </c>
      <c r="Y587" s="12">
        <f>+SUMIFS('BLG1222'!$I:$I,'BLG1222'!$A:$A,'ALL 2022'!$2:$2,'BLG1222'!$D:$D,'ALL 2022'!$D:$D)</f>
        <v>0</v>
      </c>
      <c r="Z587" s="12">
        <f>+SUMIFS('BLG1222'!$I:$I,'BLG1222'!$A:$A,'ALL 2022'!$2:$2,'BLG1222'!$D:$D,'ALL 2022'!$D:$D)</f>
        <v>0</v>
      </c>
      <c r="AA587" s="12">
        <f>+SUMIFS('BLG1222'!$I:$I,'BLG1222'!$A:$A,'ALL 2022'!$2:$2,'BLG1222'!$D:$D,'ALL 2022'!$D:$D)</f>
        <v>0</v>
      </c>
      <c r="AB587" s="12">
        <f>+SUMIFS('BLG1222'!$I:$I,'BLG1222'!$A:$A,'ALL 2022'!$2:$2,'BLG1222'!$D:$D,'ALL 2022'!$D:$D)</f>
        <v>0</v>
      </c>
      <c r="AC587" s="12">
        <f>+SUMIFS('BLG1222'!$I:$I,'BLG1222'!$A:$A,'ALL 2022'!$2:$2,'BLG1222'!$D:$D,'ALL 2022'!$D:$D)</f>
        <v>0</v>
      </c>
      <c r="AD587" s="12">
        <f>+SUMIFS('BLG1222'!$I:$I,'BLG1222'!$A:$A,'ALL 2022'!$2:$2,'BLG1222'!$D:$D,'ALL 2022'!$D:$D)</f>
        <v>0</v>
      </c>
      <c r="AE587" s="12">
        <f>+SUMIFS('BLG1222'!$I:$I,'BLG1222'!$A:$A,'ALL 2022'!$2:$2,'BLG1222'!$D:$D,'ALL 2022'!$D:$D)</f>
        <v>0</v>
      </c>
      <c r="AF587" s="12">
        <f>+SUMIFS('BLG1222'!$I:$I,'BLG1222'!$A:$A,'ALL 2022'!$2:$2,'BLG1222'!$D:$D,'ALL 2022'!$D:$D)</f>
        <v>0</v>
      </c>
      <c r="AG587" s="12">
        <f>+SUMIFS('BLG1222'!$I:$I,'BLG1222'!$A:$A,'ALL 2022'!$2:$2,'BLG1222'!$D:$D,'ALL 2022'!$D:$D)</f>
        <v>1650000</v>
      </c>
      <c r="AH587" s="12">
        <f>+SUMIFS('BLG1222'!$I:$I,'BLG1222'!$A:$A,'ALL 2022'!$2:$2,'BLG1222'!$D:$D,'ALL 2022'!$D:$D)</f>
        <v>0</v>
      </c>
      <c r="AI587" s="12">
        <f>+SUMIFS('BLG1222'!$I:$I,'BLG1222'!$A:$A,'ALL 2022'!$2:$2,'BLG1222'!$D:$D,'ALL 2022'!$D:$D)</f>
        <v>0</v>
      </c>
      <c r="AJ587" s="12">
        <f>+SUMIFS('BLG1222'!$I:$I,'BLG1222'!$A:$A,'ALL 2022'!$2:$2,'BLG1222'!$D:$D,'ALL 2022'!$D:$D)</f>
        <v>0</v>
      </c>
      <c r="AK587" s="12">
        <f>+SUMIFS('BLG1222'!$I:$I,'BLG1222'!$A:$A,'ALL 2022'!$2:$2,'BLG1222'!$D:$D,'ALL 2022'!$D:$D)</f>
        <v>0</v>
      </c>
      <c r="AL587" s="12">
        <f>+SUMIFS('BLG1222'!$I:$I,'BLG1222'!$A:$A,'ALL 2022'!$2:$2,'BLG1222'!$D:$D,'ALL 2022'!$D:$D)</f>
        <v>0</v>
      </c>
      <c r="AM587" s="12">
        <f>+SUMIFS('BLG1222'!$I:$I,'BLG1222'!$A:$A,'ALL 2022'!$2:$2,'BLG1222'!$D:$D,'ALL 2022'!$D:$D)</f>
        <v>0</v>
      </c>
      <c r="AN587" s="12">
        <f>+SUMIFS('BLG1222'!$I:$I,'BLG1222'!$A:$A,'ALL 2022'!$2:$2,'BLG1222'!$D:$D,'ALL 2022'!$D:$D)</f>
        <v>0</v>
      </c>
      <c r="AO587" s="12">
        <f>+SUMIFS('BLG1222'!$I:$I,'BLG1222'!$A:$A,'ALL 2022'!$2:$2,'BLG1222'!$D:$D,'ALL 2022'!$D:$D)</f>
        <v>0</v>
      </c>
      <c r="AP587" s="12">
        <f>+SUMIFS('BLG1222'!$I:$I,'BLG1222'!$A:$A,'ALL 2022'!$2:$2,'BLG1222'!$D:$D,'ALL 2022'!$D:$D)</f>
        <v>0</v>
      </c>
      <c r="AQ587" s="164">
        <f t="shared" si="60"/>
        <v>28684028.949999999</v>
      </c>
      <c r="AR587" s="165">
        <f t="shared" si="61"/>
        <v>6066.1363314335258</v>
      </c>
    </row>
    <row r="588" spans="1:44" hidden="1" x14ac:dyDescent="0.25">
      <c r="A588" s="11" t="str">
        <f t="shared" si="57"/>
        <v>6</v>
      </c>
      <c r="B588" s="11" t="str">
        <f t="shared" si="58"/>
        <v>62</v>
      </c>
      <c r="C588" s="11" t="str">
        <f t="shared" si="59"/>
        <v>625</v>
      </c>
      <c r="D588" s="23">
        <v>62501000</v>
      </c>
      <c r="E588" s="196" t="s">
        <v>3273</v>
      </c>
      <c r="F588" s="24" t="s">
        <v>195</v>
      </c>
      <c r="G588" s="12">
        <f>+SUMIFS('BLG1222'!$I:$I,'BLG1222'!$A:$A,'ALL 2022'!$2:$2,'BLG1222'!$D:$D,'ALL 2022'!$D:$D)</f>
        <v>9775750</v>
      </c>
      <c r="H588" s="12">
        <f>+SUMIFS('BLG1222'!$I:$I,'BLG1222'!$A:$A,'ALL 2022'!$2:$2,'BLG1222'!$D:$D,'ALL 2022'!$D:$D)</f>
        <v>436038536.64999998</v>
      </c>
      <c r="I588" s="12">
        <f>+SUMIFS('BLG1222'!$I:$I,'BLG1222'!$A:$A,'ALL 2022'!$2:$2,'BLG1222'!$D:$D,'ALL 2022'!$D:$D)</f>
        <v>181284539.88</v>
      </c>
      <c r="J588" s="12">
        <f>+SUMIFS('BLG1222'!$I:$I,'BLG1222'!$A:$A,'ALL 2022'!$2:$2,'BLG1222'!$D:$D,'ALL 2022'!$D:$D)</f>
        <v>341196996.33999997</v>
      </c>
      <c r="K588" s="12">
        <f>+SUMIFS('BLG1222'!$I:$I,'BLG1222'!$A:$A,'ALL 2022'!$2:$2,'BLG1222'!$D:$D,'ALL 2022'!$D:$D)</f>
        <v>125190892.56999999</v>
      </c>
      <c r="L588" s="12">
        <f>+SUMIFS('BLG1222'!$I:$I,'BLG1222'!$A:$A,'ALL 2022'!$2:$2,'BLG1222'!$D:$D,'ALL 2022'!$D:$D)</f>
        <v>18484786</v>
      </c>
      <c r="M588" s="12">
        <f>+SUMIFS('BLG1222'!$I:$I,'BLG1222'!$A:$A,'ALL 2022'!$2:$2,'BLG1222'!$D:$D,'ALL 2022'!$D:$D)</f>
        <v>283198741.69</v>
      </c>
      <c r="N588" s="12">
        <f>+SUMIFS('BLG1222'!$I:$I,'BLG1222'!$A:$A,'ALL 2022'!$2:$2,'BLG1222'!$D:$D,'ALL 2022'!$D:$D)</f>
        <v>0</v>
      </c>
      <c r="O588" s="12">
        <f>+SUMIFS('BLG1222'!$I:$I,'BLG1222'!$A:$A,'ALL 2022'!$2:$2,'BLG1222'!$D:$D,'ALL 2022'!$D:$D)</f>
        <v>0</v>
      </c>
      <c r="P588" s="12">
        <f>+SUMIFS('BLG1222'!$I:$I,'BLG1222'!$A:$A,'ALL 2022'!$2:$2,'BLG1222'!$D:$D,'ALL 2022'!$D:$D)</f>
        <v>610000</v>
      </c>
      <c r="Q588" s="12">
        <f>+SUMIFS('BLG1222'!$I:$I,'BLG1222'!$A:$A,'ALL 2022'!$2:$2,'BLG1222'!$D:$D,'ALL 2022'!$D:$D)</f>
        <v>0</v>
      </c>
      <c r="R588" s="12">
        <f>+SUMIFS('BLG1222'!$I:$I,'BLG1222'!$A:$A,'ALL 2022'!$2:$2,'BLG1222'!$D:$D,'ALL 2022'!$D:$D)</f>
        <v>0</v>
      </c>
      <c r="S588" s="12">
        <f>+SUMIFS('BLG1222'!$I:$I,'BLG1222'!$A:$A,'ALL 2022'!$2:$2,'BLG1222'!$D:$D,'ALL 2022'!$D:$D)</f>
        <v>4494300</v>
      </c>
      <c r="T588" s="12">
        <f>+SUMIFS('BLG1222'!$I:$I,'BLG1222'!$A:$A,'ALL 2022'!$2:$2,'BLG1222'!$D:$D,'ALL 2022'!$D:$D)</f>
        <v>305300253.42000002</v>
      </c>
      <c r="U588" s="12">
        <f>+SUMIFS('BLG1222'!$I:$I,'BLG1222'!$A:$A,'ALL 2022'!$2:$2,'BLG1222'!$D:$D,'ALL 2022'!$D:$D)</f>
        <v>104458500</v>
      </c>
      <c r="V588" s="12">
        <f>+SUMIFS('BLG1222'!$I:$I,'BLG1222'!$A:$A,'ALL 2022'!$2:$2,'BLG1222'!$D:$D,'ALL 2022'!$D:$D)</f>
        <v>0</v>
      </c>
      <c r="W588" s="12">
        <f>+SUMIFS('BLG1222'!$I:$I,'BLG1222'!$A:$A,'ALL 2022'!$2:$2,'BLG1222'!$D:$D,'ALL 2022'!$D:$D)</f>
        <v>185980600</v>
      </c>
      <c r="X588" s="12">
        <f>+SUMIFS('BLG1222'!$I:$I,'BLG1222'!$A:$A,'ALL 2022'!$2:$2,'BLG1222'!$D:$D,'ALL 2022'!$D:$D)</f>
        <v>66680000</v>
      </c>
      <c r="Y588" s="12">
        <f>+SUMIFS('BLG1222'!$I:$I,'BLG1222'!$A:$A,'ALL 2022'!$2:$2,'BLG1222'!$D:$D,'ALL 2022'!$D:$D)</f>
        <v>0</v>
      </c>
      <c r="Z588" s="12">
        <f>+SUMIFS('BLG1222'!$I:$I,'BLG1222'!$A:$A,'ALL 2022'!$2:$2,'BLG1222'!$D:$D,'ALL 2022'!$D:$D)</f>
        <v>0</v>
      </c>
      <c r="AA588" s="12">
        <f>+SUMIFS('BLG1222'!$I:$I,'BLG1222'!$A:$A,'ALL 2022'!$2:$2,'BLG1222'!$D:$D,'ALL 2022'!$D:$D)</f>
        <v>0</v>
      </c>
      <c r="AB588" s="12">
        <f>+SUMIFS('BLG1222'!$I:$I,'BLG1222'!$A:$A,'ALL 2022'!$2:$2,'BLG1222'!$D:$D,'ALL 2022'!$D:$D)</f>
        <v>7062200.0199999996</v>
      </c>
      <c r="AC588" s="12">
        <f>+SUMIFS('BLG1222'!$I:$I,'BLG1222'!$A:$A,'ALL 2022'!$2:$2,'BLG1222'!$D:$D,'ALL 2022'!$D:$D)</f>
        <v>28222100</v>
      </c>
      <c r="AD588" s="12">
        <f>+SUMIFS('BLG1222'!$I:$I,'BLG1222'!$A:$A,'ALL 2022'!$2:$2,'BLG1222'!$D:$D,'ALL 2022'!$D:$D)</f>
        <v>0</v>
      </c>
      <c r="AE588" s="12">
        <f>+SUMIFS('BLG1222'!$I:$I,'BLG1222'!$A:$A,'ALL 2022'!$2:$2,'BLG1222'!$D:$D,'ALL 2022'!$D:$D)</f>
        <v>0</v>
      </c>
      <c r="AF588" s="12">
        <f>+SUMIFS('BLG1222'!$I:$I,'BLG1222'!$A:$A,'ALL 2022'!$2:$2,'BLG1222'!$D:$D,'ALL 2022'!$D:$D)</f>
        <v>10138600</v>
      </c>
      <c r="AG588" s="12">
        <f>+SUMIFS('BLG1222'!$I:$I,'BLG1222'!$A:$A,'ALL 2022'!$2:$2,'BLG1222'!$D:$D,'ALL 2022'!$D:$D)</f>
        <v>30327900</v>
      </c>
      <c r="AH588" s="12">
        <f>+SUMIFS('BLG1222'!$I:$I,'BLG1222'!$A:$A,'ALL 2022'!$2:$2,'BLG1222'!$D:$D,'ALL 2022'!$D:$D)</f>
        <v>6139500</v>
      </c>
      <c r="AI588" s="12">
        <f>+SUMIFS('BLG1222'!$I:$I,'BLG1222'!$A:$A,'ALL 2022'!$2:$2,'BLG1222'!$D:$D,'ALL 2022'!$D:$D)</f>
        <v>0</v>
      </c>
      <c r="AJ588" s="12">
        <f>+SUMIFS('BLG1222'!$I:$I,'BLG1222'!$A:$A,'ALL 2022'!$2:$2,'BLG1222'!$D:$D,'ALL 2022'!$D:$D)</f>
        <v>-915000</v>
      </c>
      <c r="AK588" s="12">
        <f>+SUMIFS('BLG1222'!$I:$I,'BLG1222'!$A:$A,'ALL 2022'!$2:$2,'BLG1222'!$D:$D,'ALL 2022'!$D:$D)</f>
        <v>0</v>
      </c>
      <c r="AL588" s="12">
        <f>+SUMIFS('BLG1222'!$I:$I,'BLG1222'!$A:$A,'ALL 2022'!$2:$2,'BLG1222'!$D:$D,'ALL 2022'!$D:$D)</f>
        <v>102092000</v>
      </c>
      <c r="AM588" s="12">
        <f>+SUMIFS('BLG1222'!$I:$I,'BLG1222'!$A:$A,'ALL 2022'!$2:$2,'BLG1222'!$D:$D,'ALL 2022'!$D:$D)</f>
        <v>160732451.88</v>
      </c>
      <c r="AN588" s="12">
        <f>+SUMIFS('BLG1222'!$I:$I,'BLG1222'!$A:$A,'ALL 2022'!$2:$2,'BLG1222'!$D:$D,'ALL 2022'!$D:$D)</f>
        <v>0</v>
      </c>
      <c r="AO588" s="12">
        <f>+SUMIFS('BLG1222'!$I:$I,'BLG1222'!$A:$A,'ALL 2022'!$2:$2,'BLG1222'!$D:$D,'ALL 2022'!$D:$D)</f>
        <v>51490432.450000003</v>
      </c>
      <c r="AP588" s="12">
        <f>+SUMIFS('BLG1222'!$I:$I,'BLG1222'!$A:$A,'ALL 2022'!$2:$2,'BLG1222'!$D:$D,'ALL 2022'!$D:$D)</f>
        <v>0</v>
      </c>
      <c r="AQ588" s="164">
        <f t="shared" si="60"/>
        <v>2457984080.8999996</v>
      </c>
      <c r="AR588" s="165">
        <f t="shared" si="61"/>
        <v>519817.72021021234</v>
      </c>
    </row>
    <row r="589" spans="1:44" hidden="1" x14ac:dyDescent="0.25">
      <c r="A589" s="11" t="str">
        <f t="shared" si="57"/>
        <v>6</v>
      </c>
      <c r="B589" s="11" t="str">
        <f t="shared" si="58"/>
        <v>62</v>
      </c>
      <c r="C589" s="11" t="str">
        <f t="shared" si="59"/>
        <v>625</v>
      </c>
      <c r="D589" s="23">
        <v>62502000</v>
      </c>
      <c r="E589" s="196" t="s">
        <v>3273</v>
      </c>
      <c r="F589" s="24" t="s">
        <v>196</v>
      </c>
      <c r="G589" s="12">
        <f>+SUMIFS('BLG1222'!$I:$I,'BLG1222'!$A:$A,'ALL 2022'!$2:$2,'BLG1222'!$D:$D,'ALL 2022'!$D:$D)</f>
        <v>0</v>
      </c>
      <c r="H589" s="12">
        <f>+SUMIFS('BLG1222'!$I:$I,'BLG1222'!$A:$A,'ALL 2022'!$2:$2,'BLG1222'!$D:$D,'ALL 2022'!$D:$D)</f>
        <v>4100528</v>
      </c>
      <c r="I589" s="12">
        <f>+SUMIFS('BLG1222'!$I:$I,'BLG1222'!$A:$A,'ALL 2022'!$2:$2,'BLG1222'!$D:$D,'ALL 2022'!$D:$D)</f>
        <v>0</v>
      </c>
      <c r="J589" s="12">
        <f>+SUMIFS('BLG1222'!$I:$I,'BLG1222'!$A:$A,'ALL 2022'!$2:$2,'BLG1222'!$D:$D,'ALL 2022'!$D:$D)</f>
        <v>37361338.280000001</v>
      </c>
      <c r="K589" s="12">
        <f>+SUMIFS('BLG1222'!$I:$I,'BLG1222'!$A:$A,'ALL 2022'!$2:$2,'BLG1222'!$D:$D,'ALL 2022'!$D:$D)</f>
        <v>22418340</v>
      </c>
      <c r="L589" s="12">
        <f>+SUMIFS('BLG1222'!$I:$I,'BLG1222'!$A:$A,'ALL 2022'!$2:$2,'BLG1222'!$D:$D,'ALL 2022'!$D:$D)</f>
        <v>0</v>
      </c>
      <c r="M589" s="12">
        <f>+SUMIFS('BLG1222'!$I:$I,'BLG1222'!$A:$A,'ALL 2022'!$2:$2,'BLG1222'!$D:$D,'ALL 2022'!$D:$D)</f>
        <v>0</v>
      </c>
      <c r="N589" s="12">
        <f>+SUMIFS('BLG1222'!$I:$I,'BLG1222'!$A:$A,'ALL 2022'!$2:$2,'BLG1222'!$D:$D,'ALL 2022'!$D:$D)</f>
        <v>1332000</v>
      </c>
      <c r="O589" s="12">
        <f>+SUMIFS('BLG1222'!$I:$I,'BLG1222'!$A:$A,'ALL 2022'!$2:$2,'BLG1222'!$D:$D,'ALL 2022'!$D:$D)</f>
        <v>0</v>
      </c>
      <c r="P589" s="12">
        <f>+SUMIFS('BLG1222'!$I:$I,'BLG1222'!$A:$A,'ALL 2022'!$2:$2,'BLG1222'!$D:$D,'ALL 2022'!$D:$D)</f>
        <v>0</v>
      </c>
      <c r="Q589" s="12">
        <f>+SUMIFS('BLG1222'!$I:$I,'BLG1222'!$A:$A,'ALL 2022'!$2:$2,'BLG1222'!$D:$D,'ALL 2022'!$D:$D)</f>
        <v>0</v>
      </c>
      <c r="R589" s="12">
        <f>+SUMIFS('BLG1222'!$I:$I,'BLG1222'!$A:$A,'ALL 2022'!$2:$2,'BLG1222'!$D:$D,'ALL 2022'!$D:$D)</f>
        <v>0</v>
      </c>
      <c r="S589" s="12">
        <f>+SUMIFS('BLG1222'!$I:$I,'BLG1222'!$A:$A,'ALL 2022'!$2:$2,'BLG1222'!$D:$D,'ALL 2022'!$D:$D)</f>
        <v>0</v>
      </c>
      <c r="T589" s="12">
        <f>+SUMIFS('BLG1222'!$I:$I,'BLG1222'!$A:$A,'ALL 2022'!$2:$2,'BLG1222'!$D:$D,'ALL 2022'!$D:$D)</f>
        <v>0</v>
      </c>
      <c r="U589" s="12">
        <f>+SUMIFS('BLG1222'!$I:$I,'BLG1222'!$A:$A,'ALL 2022'!$2:$2,'BLG1222'!$D:$D,'ALL 2022'!$D:$D)</f>
        <v>0</v>
      </c>
      <c r="V589" s="12">
        <f>+SUMIFS('BLG1222'!$I:$I,'BLG1222'!$A:$A,'ALL 2022'!$2:$2,'BLG1222'!$D:$D,'ALL 2022'!$D:$D)</f>
        <v>0</v>
      </c>
      <c r="W589" s="12">
        <f>+SUMIFS('BLG1222'!$I:$I,'BLG1222'!$A:$A,'ALL 2022'!$2:$2,'BLG1222'!$D:$D,'ALL 2022'!$D:$D)</f>
        <v>0</v>
      </c>
      <c r="X589" s="12">
        <f>+SUMIFS('BLG1222'!$I:$I,'BLG1222'!$A:$A,'ALL 2022'!$2:$2,'BLG1222'!$D:$D,'ALL 2022'!$D:$D)</f>
        <v>0</v>
      </c>
      <c r="Y589" s="12">
        <f>+SUMIFS('BLG1222'!$I:$I,'BLG1222'!$A:$A,'ALL 2022'!$2:$2,'BLG1222'!$D:$D,'ALL 2022'!$D:$D)</f>
        <v>0</v>
      </c>
      <c r="Z589" s="12">
        <f>+SUMIFS('BLG1222'!$I:$I,'BLG1222'!$A:$A,'ALL 2022'!$2:$2,'BLG1222'!$D:$D,'ALL 2022'!$D:$D)</f>
        <v>0</v>
      </c>
      <c r="AA589" s="12">
        <f>+SUMIFS('BLG1222'!$I:$I,'BLG1222'!$A:$A,'ALL 2022'!$2:$2,'BLG1222'!$D:$D,'ALL 2022'!$D:$D)</f>
        <v>0</v>
      </c>
      <c r="AB589" s="12">
        <f>+SUMIFS('BLG1222'!$I:$I,'BLG1222'!$A:$A,'ALL 2022'!$2:$2,'BLG1222'!$D:$D,'ALL 2022'!$D:$D)</f>
        <v>0</v>
      </c>
      <c r="AC589" s="12">
        <f>+SUMIFS('BLG1222'!$I:$I,'BLG1222'!$A:$A,'ALL 2022'!$2:$2,'BLG1222'!$D:$D,'ALL 2022'!$D:$D)</f>
        <v>0</v>
      </c>
      <c r="AD589" s="12">
        <f>+SUMIFS('BLG1222'!$I:$I,'BLG1222'!$A:$A,'ALL 2022'!$2:$2,'BLG1222'!$D:$D,'ALL 2022'!$D:$D)</f>
        <v>0</v>
      </c>
      <c r="AE589" s="12">
        <f>+SUMIFS('BLG1222'!$I:$I,'BLG1222'!$A:$A,'ALL 2022'!$2:$2,'BLG1222'!$D:$D,'ALL 2022'!$D:$D)</f>
        <v>0</v>
      </c>
      <c r="AF589" s="12">
        <f>+SUMIFS('BLG1222'!$I:$I,'BLG1222'!$A:$A,'ALL 2022'!$2:$2,'BLG1222'!$D:$D,'ALL 2022'!$D:$D)</f>
        <v>0</v>
      </c>
      <c r="AG589" s="12">
        <f>+SUMIFS('BLG1222'!$I:$I,'BLG1222'!$A:$A,'ALL 2022'!$2:$2,'BLG1222'!$D:$D,'ALL 2022'!$D:$D)</f>
        <v>0</v>
      </c>
      <c r="AH589" s="12">
        <f>+SUMIFS('BLG1222'!$I:$I,'BLG1222'!$A:$A,'ALL 2022'!$2:$2,'BLG1222'!$D:$D,'ALL 2022'!$D:$D)</f>
        <v>0</v>
      </c>
      <c r="AI589" s="12">
        <f>+SUMIFS('BLG1222'!$I:$I,'BLG1222'!$A:$A,'ALL 2022'!$2:$2,'BLG1222'!$D:$D,'ALL 2022'!$D:$D)</f>
        <v>0</v>
      </c>
      <c r="AJ589" s="12">
        <f>+SUMIFS('BLG1222'!$I:$I,'BLG1222'!$A:$A,'ALL 2022'!$2:$2,'BLG1222'!$D:$D,'ALL 2022'!$D:$D)</f>
        <v>0</v>
      </c>
      <c r="AK589" s="12">
        <f>+SUMIFS('BLG1222'!$I:$I,'BLG1222'!$A:$A,'ALL 2022'!$2:$2,'BLG1222'!$D:$D,'ALL 2022'!$D:$D)</f>
        <v>0</v>
      </c>
      <c r="AL589" s="12">
        <f>+SUMIFS('BLG1222'!$I:$I,'BLG1222'!$A:$A,'ALL 2022'!$2:$2,'BLG1222'!$D:$D,'ALL 2022'!$D:$D)</f>
        <v>0</v>
      </c>
      <c r="AM589" s="12">
        <f>+SUMIFS('BLG1222'!$I:$I,'BLG1222'!$A:$A,'ALL 2022'!$2:$2,'BLG1222'!$D:$D,'ALL 2022'!$D:$D)</f>
        <v>0</v>
      </c>
      <c r="AN589" s="12">
        <f>+SUMIFS('BLG1222'!$I:$I,'BLG1222'!$A:$A,'ALL 2022'!$2:$2,'BLG1222'!$D:$D,'ALL 2022'!$D:$D)</f>
        <v>0</v>
      </c>
      <c r="AO589" s="12">
        <f>+SUMIFS('BLG1222'!$I:$I,'BLG1222'!$A:$A,'ALL 2022'!$2:$2,'BLG1222'!$D:$D,'ALL 2022'!$D:$D)</f>
        <v>0</v>
      </c>
      <c r="AP589" s="12">
        <f>+SUMIFS('BLG1222'!$I:$I,'BLG1222'!$A:$A,'ALL 2022'!$2:$2,'BLG1222'!$D:$D,'ALL 2022'!$D:$D)</f>
        <v>0</v>
      </c>
      <c r="AQ589" s="164">
        <f t="shared" si="60"/>
        <v>65212206.280000001</v>
      </c>
      <c r="AR589" s="165">
        <f t="shared" si="61"/>
        <v>13791.163523701769</v>
      </c>
    </row>
    <row r="590" spans="1:44" hidden="1" x14ac:dyDescent="0.25">
      <c r="A590" s="11" t="str">
        <f t="shared" si="57"/>
        <v>6</v>
      </c>
      <c r="B590" s="11" t="str">
        <f t="shared" si="58"/>
        <v>62</v>
      </c>
      <c r="C590" s="11" t="str">
        <f t="shared" si="59"/>
        <v>625</v>
      </c>
      <c r="D590" s="23">
        <v>62503000</v>
      </c>
      <c r="E590" s="196" t="s">
        <v>3273</v>
      </c>
      <c r="F590" s="24" t="s">
        <v>195</v>
      </c>
      <c r="G590" s="12">
        <f>+SUMIFS('BLG1222'!$I:$I,'BLG1222'!$A:$A,'ALL 2022'!$2:$2,'BLG1222'!$D:$D,'ALL 2022'!$D:$D)</f>
        <v>28570600</v>
      </c>
      <c r="H590" s="12">
        <f>+SUMIFS('BLG1222'!$I:$I,'BLG1222'!$A:$A,'ALL 2022'!$2:$2,'BLG1222'!$D:$D,'ALL 2022'!$D:$D)</f>
        <v>70000</v>
      </c>
      <c r="I590" s="12">
        <f>+SUMIFS('BLG1222'!$I:$I,'BLG1222'!$A:$A,'ALL 2022'!$2:$2,'BLG1222'!$D:$D,'ALL 2022'!$D:$D)</f>
        <v>200000</v>
      </c>
      <c r="J590" s="12">
        <f>+SUMIFS('BLG1222'!$I:$I,'BLG1222'!$A:$A,'ALL 2022'!$2:$2,'BLG1222'!$D:$D,'ALL 2022'!$D:$D)</f>
        <v>2248400</v>
      </c>
      <c r="K590" s="12">
        <f>+SUMIFS('BLG1222'!$I:$I,'BLG1222'!$A:$A,'ALL 2022'!$2:$2,'BLG1222'!$D:$D,'ALL 2022'!$D:$D)</f>
        <v>0</v>
      </c>
      <c r="L590" s="12">
        <f>+SUMIFS('BLG1222'!$I:$I,'BLG1222'!$A:$A,'ALL 2022'!$2:$2,'BLG1222'!$D:$D,'ALL 2022'!$D:$D)</f>
        <v>190902</v>
      </c>
      <c r="M590" s="12">
        <f>+SUMIFS('BLG1222'!$I:$I,'BLG1222'!$A:$A,'ALL 2022'!$2:$2,'BLG1222'!$D:$D,'ALL 2022'!$D:$D)</f>
        <v>0</v>
      </c>
      <c r="N590" s="12">
        <f>+SUMIFS('BLG1222'!$I:$I,'BLG1222'!$A:$A,'ALL 2022'!$2:$2,'BLG1222'!$D:$D,'ALL 2022'!$D:$D)</f>
        <v>0</v>
      </c>
      <c r="O590" s="12">
        <f>+SUMIFS('BLG1222'!$I:$I,'BLG1222'!$A:$A,'ALL 2022'!$2:$2,'BLG1222'!$D:$D,'ALL 2022'!$D:$D)</f>
        <v>0</v>
      </c>
      <c r="P590" s="12">
        <f>+SUMIFS('BLG1222'!$I:$I,'BLG1222'!$A:$A,'ALL 2022'!$2:$2,'BLG1222'!$D:$D,'ALL 2022'!$D:$D)</f>
        <v>0</v>
      </c>
      <c r="Q590" s="12">
        <f>+SUMIFS('BLG1222'!$I:$I,'BLG1222'!$A:$A,'ALL 2022'!$2:$2,'BLG1222'!$D:$D,'ALL 2022'!$D:$D)</f>
        <v>0</v>
      </c>
      <c r="R590" s="12">
        <f>+SUMIFS('BLG1222'!$I:$I,'BLG1222'!$A:$A,'ALL 2022'!$2:$2,'BLG1222'!$D:$D,'ALL 2022'!$D:$D)</f>
        <v>0</v>
      </c>
      <c r="S590" s="12">
        <f>+SUMIFS('BLG1222'!$I:$I,'BLG1222'!$A:$A,'ALL 2022'!$2:$2,'BLG1222'!$D:$D,'ALL 2022'!$D:$D)</f>
        <v>0</v>
      </c>
      <c r="T590" s="12">
        <f>+SUMIFS('BLG1222'!$I:$I,'BLG1222'!$A:$A,'ALL 2022'!$2:$2,'BLG1222'!$D:$D,'ALL 2022'!$D:$D)</f>
        <v>30000</v>
      </c>
      <c r="U590" s="12">
        <f>+SUMIFS('BLG1222'!$I:$I,'BLG1222'!$A:$A,'ALL 2022'!$2:$2,'BLG1222'!$D:$D,'ALL 2022'!$D:$D)</f>
        <v>45520000</v>
      </c>
      <c r="V590" s="12">
        <f>+SUMIFS('BLG1222'!$I:$I,'BLG1222'!$A:$A,'ALL 2022'!$2:$2,'BLG1222'!$D:$D,'ALL 2022'!$D:$D)</f>
        <v>0</v>
      </c>
      <c r="W590" s="12">
        <f>+SUMIFS('BLG1222'!$I:$I,'BLG1222'!$A:$A,'ALL 2022'!$2:$2,'BLG1222'!$D:$D,'ALL 2022'!$D:$D)</f>
        <v>0</v>
      </c>
      <c r="X590" s="12">
        <f>+SUMIFS('BLG1222'!$I:$I,'BLG1222'!$A:$A,'ALL 2022'!$2:$2,'BLG1222'!$D:$D,'ALL 2022'!$D:$D)</f>
        <v>0</v>
      </c>
      <c r="Y590" s="12">
        <f>+SUMIFS('BLG1222'!$I:$I,'BLG1222'!$A:$A,'ALL 2022'!$2:$2,'BLG1222'!$D:$D,'ALL 2022'!$D:$D)</f>
        <v>0</v>
      </c>
      <c r="Z590" s="12">
        <f>+SUMIFS('BLG1222'!$I:$I,'BLG1222'!$A:$A,'ALL 2022'!$2:$2,'BLG1222'!$D:$D,'ALL 2022'!$D:$D)</f>
        <v>0</v>
      </c>
      <c r="AA590" s="12">
        <f>+SUMIFS('BLG1222'!$I:$I,'BLG1222'!$A:$A,'ALL 2022'!$2:$2,'BLG1222'!$D:$D,'ALL 2022'!$D:$D)</f>
        <v>0</v>
      </c>
      <c r="AB590" s="12">
        <f>+SUMIFS('BLG1222'!$I:$I,'BLG1222'!$A:$A,'ALL 2022'!$2:$2,'BLG1222'!$D:$D,'ALL 2022'!$D:$D)</f>
        <v>1630000</v>
      </c>
      <c r="AC590" s="12">
        <f>+SUMIFS('BLG1222'!$I:$I,'BLG1222'!$A:$A,'ALL 2022'!$2:$2,'BLG1222'!$D:$D,'ALL 2022'!$D:$D)</f>
        <v>0</v>
      </c>
      <c r="AD590" s="12">
        <f>+SUMIFS('BLG1222'!$I:$I,'BLG1222'!$A:$A,'ALL 2022'!$2:$2,'BLG1222'!$D:$D,'ALL 2022'!$D:$D)</f>
        <v>0</v>
      </c>
      <c r="AE590" s="12">
        <f>+SUMIFS('BLG1222'!$I:$I,'BLG1222'!$A:$A,'ALL 2022'!$2:$2,'BLG1222'!$D:$D,'ALL 2022'!$D:$D)</f>
        <v>0</v>
      </c>
      <c r="AF590" s="12">
        <f>+SUMIFS('BLG1222'!$I:$I,'BLG1222'!$A:$A,'ALL 2022'!$2:$2,'BLG1222'!$D:$D,'ALL 2022'!$D:$D)</f>
        <v>0</v>
      </c>
      <c r="AG590" s="12">
        <f>+SUMIFS('BLG1222'!$I:$I,'BLG1222'!$A:$A,'ALL 2022'!$2:$2,'BLG1222'!$D:$D,'ALL 2022'!$D:$D)</f>
        <v>0</v>
      </c>
      <c r="AH590" s="12">
        <f>+SUMIFS('BLG1222'!$I:$I,'BLG1222'!$A:$A,'ALL 2022'!$2:$2,'BLG1222'!$D:$D,'ALL 2022'!$D:$D)</f>
        <v>0</v>
      </c>
      <c r="AI590" s="12">
        <f>+SUMIFS('BLG1222'!$I:$I,'BLG1222'!$A:$A,'ALL 2022'!$2:$2,'BLG1222'!$D:$D,'ALL 2022'!$D:$D)</f>
        <v>0</v>
      </c>
      <c r="AJ590" s="12">
        <f>+SUMIFS('BLG1222'!$I:$I,'BLG1222'!$A:$A,'ALL 2022'!$2:$2,'BLG1222'!$D:$D,'ALL 2022'!$D:$D)</f>
        <v>0</v>
      </c>
      <c r="AK590" s="12">
        <f>+SUMIFS('BLG1222'!$I:$I,'BLG1222'!$A:$A,'ALL 2022'!$2:$2,'BLG1222'!$D:$D,'ALL 2022'!$D:$D)</f>
        <v>0</v>
      </c>
      <c r="AL590" s="12">
        <f>+SUMIFS('BLG1222'!$I:$I,'BLG1222'!$A:$A,'ALL 2022'!$2:$2,'BLG1222'!$D:$D,'ALL 2022'!$D:$D)</f>
        <v>160293900</v>
      </c>
      <c r="AM590" s="12">
        <f>+SUMIFS('BLG1222'!$I:$I,'BLG1222'!$A:$A,'ALL 2022'!$2:$2,'BLG1222'!$D:$D,'ALL 2022'!$D:$D)</f>
        <v>0</v>
      </c>
      <c r="AN590" s="12">
        <f>+SUMIFS('BLG1222'!$I:$I,'BLG1222'!$A:$A,'ALL 2022'!$2:$2,'BLG1222'!$D:$D,'ALL 2022'!$D:$D)</f>
        <v>0</v>
      </c>
      <c r="AO590" s="12">
        <f>+SUMIFS('BLG1222'!$I:$I,'BLG1222'!$A:$A,'ALL 2022'!$2:$2,'BLG1222'!$D:$D,'ALL 2022'!$D:$D)</f>
        <v>0</v>
      </c>
      <c r="AP590" s="12">
        <f>+SUMIFS('BLG1222'!$I:$I,'BLG1222'!$A:$A,'ALL 2022'!$2:$2,'BLG1222'!$D:$D,'ALL 2022'!$D:$D)</f>
        <v>0</v>
      </c>
      <c r="AQ590" s="164">
        <f t="shared" si="60"/>
        <v>238753802</v>
      </c>
      <c r="AR590" s="165">
        <f t="shared" si="61"/>
        <v>50491.969419800997</v>
      </c>
    </row>
    <row r="591" spans="1:44" hidden="1" x14ac:dyDescent="0.25">
      <c r="A591" s="11" t="str">
        <f t="shared" si="57"/>
        <v>6</v>
      </c>
      <c r="B591" s="11" t="str">
        <f t="shared" si="58"/>
        <v>62</v>
      </c>
      <c r="C591" s="11" t="str">
        <f t="shared" si="59"/>
        <v>625</v>
      </c>
      <c r="D591" s="23">
        <v>62504000</v>
      </c>
      <c r="E591" s="196" t="s">
        <v>3273</v>
      </c>
      <c r="F591" s="24" t="s">
        <v>528</v>
      </c>
      <c r="G591" s="12">
        <f>+SUMIFS('BLG1222'!$I:$I,'BLG1222'!$A:$A,'ALL 2022'!$2:$2,'BLG1222'!$D:$D,'ALL 2022'!$D:$D)</f>
        <v>14404733.460000001</v>
      </c>
      <c r="H591" s="12">
        <f>+SUMIFS('BLG1222'!$I:$I,'BLG1222'!$A:$A,'ALL 2022'!$2:$2,'BLG1222'!$D:$D,'ALL 2022'!$D:$D)</f>
        <v>45088877.350000001</v>
      </c>
      <c r="I591" s="12">
        <f>+SUMIFS('BLG1222'!$I:$I,'BLG1222'!$A:$A,'ALL 2022'!$2:$2,'BLG1222'!$D:$D,'ALL 2022'!$D:$D)</f>
        <v>4332500</v>
      </c>
      <c r="J591" s="12">
        <f>+SUMIFS('BLG1222'!$I:$I,'BLG1222'!$A:$A,'ALL 2022'!$2:$2,'BLG1222'!$D:$D,'ALL 2022'!$D:$D)</f>
        <v>5220768.21</v>
      </c>
      <c r="K591" s="12">
        <f>+SUMIFS('BLG1222'!$I:$I,'BLG1222'!$A:$A,'ALL 2022'!$2:$2,'BLG1222'!$D:$D,'ALL 2022'!$D:$D)</f>
        <v>292000</v>
      </c>
      <c r="L591" s="12">
        <f>+SUMIFS('BLG1222'!$I:$I,'BLG1222'!$A:$A,'ALL 2022'!$2:$2,'BLG1222'!$D:$D,'ALL 2022'!$D:$D)</f>
        <v>1067045</v>
      </c>
      <c r="M591" s="12">
        <f>+SUMIFS('BLG1222'!$I:$I,'BLG1222'!$A:$A,'ALL 2022'!$2:$2,'BLG1222'!$D:$D,'ALL 2022'!$D:$D)</f>
        <v>101931105.72</v>
      </c>
      <c r="N591" s="12">
        <f>+SUMIFS('BLG1222'!$I:$I,'BLG1222'!$A:$A,'ALL 2022'!$2:$2,'BLG1222'!$D:$D,'ALL 2022'!$D:$D)</f>
        <v>0</v>
      </c>
      <c r="O591" s="12">
        <f>+SUMIFS('BLG1222'!$I:$I,'BLG1222'!$A:$A,'ALL 2022'!$2:$2,'BLG1222'!$D:$D,'ALL 2022'!$D:$D)</f>
        <v>0</v>
      </c>
      <c r="P591" s="12">
        <f>+SUMIFS('BLG1222'!$I:$I,'BLG1222'!$A:$A,'ALL 2022'!$2:$2,'BLG1222'!$D:$D,'ALL 2022'!$D:$D)</f>
        <v>110500</v>
      </c>
      <c r="Q591" s="12">
        <f>+SUMIFS('BLG1222'!$I:$I,'BLG1222'!$A:$A,'ALL 2022'!$2:$2,'BLG1222'!$D:$D,'ALL 2022'!$D:$D)</f>
        <v>0</v>
      </c>
      <c r="R591" s="12">
        <f>+SUMIFS('BLG1222'!$I:$I,'BLG1222'!$A:$A,'ALL 2022'!$2:$2,'BLG1222'!$D:$D,'ALL 2022'!$D:$D)</f>
        <v>0</v>
      </c>
      <c r="S591" s="12">
        <f>+SUMIFS('BLG1222'!$I:$I,'BLG1222'!$A:$A,'ALL 2022'!$2:$2,'BLG1222'!$D:$D,'ALL 2022'!$D:$D)</f>
        <v>-470679</v>
      </c>
      <c r="T591" s="12">
        <f>+SUMIFS('BLG1222'!$I:$I,'BLG1222'!$A:$A,'ALL 2022'!$2:$2,'BLG1222'!$D:$D,'ALL 2022'!$D:$D)</f>
        <v>17162306.600000001</v>
      </c>
      <c r="U591" s="12">
        <f>+SUMIFS('BLG1222'!$I:$I,'BLG1222'!$A:$A,'ALL 2022'!$2:$2,'BLG1222'!$D:$D,'ALL 2022'!$D:$D)</f>
        <v>8936250</v>
      </c>
      <c r="V591" s="12">
        <f>+SUMIFS('BLG1222'!$I:$I,'BLG1222'!$A:$A,'ALL 2022'!$2:$2,'BLG1222'!$D:$D,'ALL 2022'!$D:$D)</f>
        <v>0</v>
      </c>
      <c r="W591" s="12">
        <f>+SUMIFS('BLG1222'!$I:$I,'BLG1222'!$A:$A,'ALL 2022'!$2:$2,'BLG1222'!$D:$D,'ALL 2022'!$D:$D)</f>
        <v>0</v>
      </c>
      <c r="X591" s="12">
        <f>+SUMIFS('BLG1222'!$I:$I,'BLG1222'!$A:$A,'ALL 2022'!$2:$2,'BLG1222'!$D:$D,'ALL 2022'!$D:$D)</f>
        <v>0</v>
      </c>
      <c r="Y591" s="12">
        <f>+SUMIFS('BLG1222'!$I:$I,'BLG1222'!$A:$A,'ALL 2022'!$2:$2,'BLG1222'!$D:$D,'ALL 2022'!$D:$D)</f>
        <v>0</v>
      </c>
      <c r="Z591" s="12">
        <f>+SUMIFS('BLG1222'!$I:$I,'BLG1222'!$A:$A,'ALL 2022'!$2:$2,'BLG1222'!$D:$D,'ALL 2022'!$D:$D)</f>
        <v>0</v>
      </c>
      <c r="AA591" s="12">
        <f>+SUMIFS('BLG1222'!$I:$I,'BLG1222'!$A:$A,'ALL 2022'!$2:$2,'BLG1222'!$D:$D,'ALL 2022'!$D:$D)</f>
        <v>0</v>
      </c>
      <c r="AB591" s="12">
        <f>+SUMIFS('BLG1222'!$I:$I,'BLG1222'!$A:$A,'ALL 2022'!$2:$2,'BLG1222'!$D:$D,'ALL 2022'!$D:$D)</f>
        <v>4707100</v>
      </c>
      <c r="AC591" s="12">
        <f>+SUMIFS('BLG1222'!$I:$I,'BLG1222'!$A:$A,'ALL 2022'!$2:$2,'BLG1222'!$D:$D,'ALL 2022'!$D:$D)</f>
        <v>11235700</v>
      </c>
      <c r="AD591" s="12">
        <f>+SUMIFS('BLG1222'!$I:$I,'BLG1222'!$A:$A,'ALL 2022'!$2:$2,'BLG1222'!$D:$D,'ALL 2022'!$D:$D)</f>
        <v>0</v>
      </c>
      <c r="AE591" s="12">
        <f>+SUMIFS('BLG1222'!$I:$I,'BLG1222'!$A:$A,'ALL 2022'!$2:$2,'BLG1222'!$D:$D,'ALL 2022'!$D:$D)</f>
        <v>0</v>
      </c>
      <c r="AF591" s="12">
        <f>+SUMIFS('BLG1222'!$I:$I,'BLG1222'!$A:$A,'ALL 2022'!$2:$2,'BLG1222'!$D:$D,'ALL 2022'!$D:$D)</f>
        <v>0</v>
      </c>
      <c r="AG591" s="12">
        <f>+SUMIFS('BLG1222'!$I:$I,'BLG1222'!$A:$A,'ALL 2022'!$2:$2,'BLG1222'!$D:$D,'ALL 2022'!$D:$D)</f>
        <v>0</v>
      </c>
      <c r="AH591" s="12">
        <f>+SUMIFS('BLG1222'!$I:$I,'BLG1222'!$A:$A,'ALL 2022'!$2:$2,'BLG1222'!$D:$D,'ALL 2022'!$D:$D)</f>
        <v>0</v>
      </c>
      <c r="AI591" s="12">
        <f>+SUMIFS('BLG1222'!$I:$I,'BLG1222'!$A:$A,'ALL 2022'!$2:$2,'BLG1222'!$D:$D,'ALL 2022'!$D:$D)</f>
        <v>0</v>
      </c>
      <c r="AJ591" s="12">
        <f>+SUMIFS('BLG1222'!$I:$I,'BLG1222'!$A:$A,'ALL 2022'!$2:$2,'BLG1222'!$D:$D,'ALL 2022'!$D:$D)</f>
        <v>0</v>
      </c>
      <c r="AK591" s="12">
        <f>+SUMIFS('BLG1222'!$I:$I,'BLG1222'!$A:$A,'ALL 2022'!$2:$2,'BLG1222'!$D:$D,'ALL 2022'!$D:$D)</f>
        <v>2772350.15</v>
      </c>
      <c r="AL591" s="12">
        <f>+SUMIFS('BLG1222'!$I:$I,'BLG1222'!$A:$A,'ALL 2022'!$2:$2,'BLG1222'!$D:$D,'ALL 2022'!$D:$D)</f>
        <v>35826515.07</v>
      </c>
      <c r="AM591" s="12">
        <f>+SUMIFS('BLG1222'!$I:$I,'BLG1222'!$A:$A,'ALL 2022'!$2:$2,'BLG1222'!$D:$D,'ALL 2022'!$D:$D)</f>
        <v>3611180</v>
      </c>
      <c r="AN591" s="12">
        <f>+SUMIFS('BLG1222'!$I:$I,'BLG1222'!$A:$A,'ALL 2022'!$2:$2,'BLG1222'!$D:$D,'ALL 2022'!$D:$D)</f>
        <v>0</v>
      </c>
      <c r="AO591" s="12">
        <f>+SUMIFS('BLG1222'!$I:$I,'BLG1222'!$A:$A,'ALL 2022'!$2:$2,'BLG1222'!$D:$D,'ALL 2022'!$D:$D)</f>
        <v>895597</v>
      </c>
      <c r="AP591" s="12">
        <f>+SUMIFS('BLG1222'!$I:$I,'BLG1222'!$A:$A,'ALL 2022'!$2:$2,'BLG1222'!$D:$D,'ALL 2022'!$D:$D)</f>
        <v>0</v>
      </c>
      <c r="AQ591" s="164">
        <f t="shared" si="60"/>
        <v>257123849.56</v>
      </c>
      <c r="AR591" s="165">
        <f t="shared" si="61"/>
        <v>54376.891343012125</v>
      </c>
    </row>
    <row r="592" spans="1:44" hidden="1" x14ac:dyDescent="0.25">
      <c r="A592" s="11" t="str">
        <f t="shared" si="57"/>
        <v>6</v>
      </c>
      <c r="B592" s="11" t="str">
        <f t="shared" si="58"/>
        <v>62</v>
      </c>
      <c r="C592" s="11" t="str">
        <f t="shared" si="59"/>
        <v>625</v>
      </c>
      <c r="D592" s="23">
        <v>62505000</v>
      </c>
      <c r="E592" s="196" t="s">
        <v>3273</v>
      </c>
      <c r="F592" s="24" t="s">
        <v>530</v>
      </c>
      <c r="G592" s="12">
        <f>+SUMIFS('BLG1222'!$I:$I,'BLG1222'!$A:$A,'ALL 2022'!$2:$2,'BLG1222'!$D:$D,'ALL 2022'!$D:$D)</f>
        <v>17444742</v>
      </c>
      <c r="H592" s="12">
        <f>+SUMIFS('BLG1222'!$I:$I,'BLG1222'!$A:$A,'ALL 2022'!$2:$2,'BLG1222'!$D:$D,'ALL 2022'!$D:$D)</f>
        <v>9849457.75</v>
      </c>
      <c r="I592" s="12">
        <f>+SUMIFS('BLG1222'!$I:$I,'BLG1222'!$A:$A,'ALL 2022'!$2:$2,'BLG1222'!$D:$D,'ALL 2022'!$D:$D)</f>
        <v>1246896.67</v>
      </c>
      <c r="J592" s="12">
        <f>+SUMIFS('BLG1222'!$I:$I,'BLG1222'!$A:$A,'ALL 2022'!$2:$2,'BLG1222'!$D:$D,'ALL 2022'!$D:$D)</f>
        <v>440000</v>
      </c>
      <c r="K592" s="12">
        <f>+SUMIFS('BLG1222'!$I:$I,'BLG1222'!$A:$A,'ALL 2022'!$2:$2,'BLG1222'!$D:$D,'ALL 2022'!$D:$D)</f>
        <v>7192458.3499999996</v>
      </c>
      <c r="L592" s="12">
        <f>+SUMIFS('BLG1222'!$I:$I,'BLG1222'!$A:$A,'ALL 2022'!$2:$2,'BLG1222'!$D:$D,'ALL 2022'!$D:$D)</f>
        <v>66513</v>
      </c>
      <c r="M592" s="12">
        <f>+SUMIFS('BLG1222'!$I:$I,'BLG1222'!$A:$A,'ALL 2022'!$2:$2,'BLG1222'!$D:$D,'ALL 2022'!$D:$D)</f>
        <v>18078200</v>
      </c>
      <c r="N592" s="12">
        <f>+SUMIFS('BLG1222'!$I:$I,'BLG1222'!$A:$A,'ALL 2022'!$2:$2,'BLG1222'!$D:$D,'ALL 2022'!$D:$D)</f>
        <v>0</v>
      </c>
      <c r="O592" s="12">
        <f>+SUMIFS('BLG1222'!$I:$I,'BLG1222'!$A:$A,'ALL 2022'!$2:$2,'BLG1222'!$D:$D,'ALL 2022'!$D:$D)</f>
        <v>1300000</v>
      </c>
      <c r="P592" s="12">
        <f>+SUMIFS('BLG1222'!$I:$I,'BLG1222'!$A:$A,'ALL 2022'!$2:$2,'BLG1222'!$D:$D,'ALL 2022'!$D:$D)</f>
        <v>0</v>
      </c>
      <c r="Q592" s="12">
        <f>+SUMIFS('BLG1222'!$I:$I,'BLG1222'!$A:$A,'ALL 2022'!$2:$2,'BLG1222'!$D:$D,'ALL 2022'!$D:$D)</f>
        <v>165000</v>
      </c>
      <c r="R592" s="12">
        <f>+SUMIFS('BLG1222'!$I:$I,'BLG1222'!$A:$A,'ALL 2022'!$2:$2,'BLG1222'!$D:$D,'ALL 2022'!$D:$D)</f>
        <v>0</v>
      </c>
      <c r="S592" s="12">
        <f>+SUMIFS('BLG1222'!$I:$I,'BLG1222'!$A:$A,'ALL 2022'!$2:$2,'BLG1222'!$D:$D,'ALL 2022'!$D:$D)</f>
        <v>25902916.68</v>
      </c>
      <c r="T592" s="12">
        <f>+SUMIFS('BLG1222'!$I:$I,'BLG1222'!$A:$A,'ALL 2022'!$2:$2,'BLG1222'!$D:$D,'ALL 2022'!$D:$D)</f>
        <v>1246000</v>
      </c>
      <c r="U592" s="12">
        <f>+SUMIFS('BLG1222'!$I:$I,'BLG1222'!$A:$A,'ALL 2022'!$2:$2,'BLG1222'!$D:$D,'ALL 2022'!$D:$D)</f>
        <v>9842500</v>
      </c>
      <c r="V592" s="12">
        <f>+SUMIFS('BLG1222'!$I:$I,'BLG1222'!$A:$A,'ALL 2022'!$2:$2,'BLG1222'!$D:$D,'ALL 2022'!$D:$D)</f>
        <v>0</v>
      </c>
      <c r="W592" s="12">
        <f>+SUMIFS('BLG1222'!$I:$I,'BLG1222'!$A:$A,'ALL 2022'!$2:$2,'BLG1222'!$D:$D,'ALL 2022'!$D:$D)</f>
        <v>6651250.7999999998</v>
      </c>
      <c r="X592" s="12">
        <f>+SUMIFS('BLG1222'!$I:$I,'BLG1222'!$A:$A,'ALL 2022'!$2:$2,'BLG1222'!$D:$D,'ALL 2022'!$D:$D)</f>
        <v>0</v>
      </c>
      <c r="Y592" s="12">
        <f>+SUMIFS('BLG1222'!$I:$I,'BLG1222'!$A:$A,'ALL 2022'!$2:$2,'BLG1222'!$D:$D,'ALL 2022'!$D:$D)</f>
        <v>0</v>
      </c>
      <c r="Z592" s="12">
        <f>+SUMIFS('BLG1222'!$I:$I,'BLG1222'!$A:$A,'ALL 2022'!$2:$2,'BLG1222'!$D:$D,'ALL 2022'!$D:$D)</f>
        <v>0</v>
      </c>
      <c r="AA592" s="12">
        <f>+SUMIFS('BLG1222'!$I:$I,'BLG1222'!$A:$A,'ALL 2022'!$2:$2,'BLG1222'!$D:$D,'ALL 2022'!$D:$D)</f>
        <v>0</v>
      </c>
      <c r="AB592" s="12">
        <f>+SUMIFS('BLG1222'!$I:$I,'BLG1222'!$A:$A,'ALL 2022'!$2:$2,'BLG1222'!$D:$D,'ALL 2022'!$D:$D)</f>
        <v>27808900</v>
      </c>
      <c r="AC592" s="12">
        <f>+SUMIFS('BLG1222'!$I:$I,'BLG1222'!$A:$A,'ALL 2022'!$2:$2,'BLG1222'!$D:$D,'ALL 2022'!$D:$D)</f>
        <v>60930515.248000003</v>
      </c>
      <c r="AD592" s="12">
        <f>+SUMIFS('BLG1222'!$I:$I,'BLG1222'!$A:$A,'ALL 2022'!$2:$2,'BLG1222'!$D:$D,'ALL 2022'!$D:$D)</f>
        <v>0</v>
      </c>
      <c r="AE592" s="12">
        <f>+SUMIFS('BLG1222'!$I:$I,'BLG1222'!$A:$A,'ALL 2022'!$2:$2,'BLG1222'!$D:$D,'ALL 2022'!$D:$D)</f>
        <v>0</v>
      </c>
      <c r="AF592" s="12">
        <f>+SUMIFS('BLG1222'!$I:$I,'BLG1222'!$A:$A,'ALL 2022'!$2:$2,'BLG1222'!$D:$D,'ALL 2022'!$D:$D)</f>
        <v>0</v>
      </c>
      <c r="AG592" s="12">
        <f>+SUMIFS('BLG1222'!$I:$I,'BLG1222'!$A:$A,'ALL 2022'!$2:$2,'BLG1222'!$D:$D,'ALL 2022'!$D:$D)</f>
        <v>0</v>
      </c>
      <c r="AH592" s="12">
        <f>+SUMIFS('BLG1222'!$I:$I,'BLG1222'!$A:$A,'ALL 2022'!$2:$2,'BLG1222'!$D:$D,'ALL 2022'!$D:$D)</f>
        <v>0</v>
      </c>
      <c r="AI592" s="12">
        <f>+SUMIFS('BLG1222'!$I:$I,'BLG1222'!$A:$A,'ALL 2022'!$2:$2,'BLG1222'!$D:$D,'ALL 2022'!$D:$D)</f>
        <v>0</v>
      </c>
      <c r="AJ592" s="12">
        <f>+SUMIFS('BLG1222'!$I:$I,'BLG1222'!$A:$A,'ALL 2022'!$2:$2,'BLG1222'!$D:$D,'ALL 2022'!$D:$D)</f>
        <v>0</v>
      </c>
      <c r="AK592" s="12">
        <f>+SUMIFS('BLG1222'!$I:$I,'BLG1222'!$A:$A,'ALL 2022'!$2:$2,'BLG1222'!$D:$D,'ALL 2022'!$D:$D)</f>
        <v>0</v>
      </c>
      <c r="AL592" s="12">
        <f>+SUMIFS('BLG1222'!$I:$I,'BLG1222'!$A:$A,'ALL 2022'!$2:$2,'BLG1222'!$D:$D,'ALL 2022'!$D:$D)</f>
        <v>28847900</v>
      </c>
      <c r="AM592" s="12">
        <f>+SUMIFS('BLG1222'!$I:$I,'BLG1222'!$A:$A,'ALL 2022'!$2:$2,'BLG1222'!$D:$D,'ALL 2022'!$D:$D)</f>
        <v>0</v>
      </c>
      <c r="AN592" s="12">
        <f>+SUMIFS('BLG1222'!$I:$I,'BLG1222'!$A:$A,'ALL 2022'!$2:$2,'BLG1222'!$D:$D,'ALL 2022'!$D:$D)</f>
        <v>0</v>
      </c>
      <c r="AO592" s="12">
        <f>+SUMIFS('BLG1222'!$I:$I,'BLG1222'!$A:$A,'ALL 2022'!$2:$2,'BLG1222'!$D:$D,'ALL 2022'!$D:$D)</f>
        <v>3522565.94</v>
      </c>
      <c r="AP592" s="12">
        <f>+SUMIFS('BLG1222'!$I:$I,'BLG1222'!$A:$A,'ALL 2022'!$2:$2,'BLG1222'!$D:$D,'ALL 2022'!$D:$D)</f>
        <v>0</v>
      </c>
      <c r="AQ592" s="164">
        <f t="shared" si="60"/>
        <v>220535816.43799999</v>
      </c>
      <c r="AR592" s="165">
        <f t="shared" si="61"/>
        <v>46639.205768787469</v>
      </c>
    </row>
    <row r="593" spans="1:44" hidden="1" x14ac:dyDescent="0.25">
      <c r="A593" s="11" t="str">
        <f t="shared" si="57"/>
        <v>6</v>
      </c>
      <c r="B593" s="11" t="str">
        <f t="shared" si="58"/>
        <v>62</v>
      </c>
      <c r="C593" s="11" t="str">
        <f t="shared" si="59"/>
        <v>625</v>
      </c>
      <c r="D593" s="23">
        <v>62506000</v>
      </c>
      <c r="E593" s="196" t="s">
        <v>3273</v>
      </c>
      <c r="F593" s="24" t="s">
        <v>531</v>
      </c>
      <c r="G593" s="12">
        <f>+SUMIFS('BLG1222'!$I:$I,'BLG1222'!$A:$A,'ALL 2022'!$2:$2,'BLG1222'!$D:$D,'ALL 2022'!$D:$D)</f>
        <v>2874800</v>
      </c>
      <c r="H593" s="12">
        <f>+SUMIFS('BLG1222'!$I:$I,'BLG1222'!$A:$A,'ALL 2022'!$2:$2,'BLG1222'!$D:$D,'ALL 2022'!$D:$D)</f>
        <v>5556600</v>
      </c>
      <c r="I593" s="12">
        <f>+SUMIFS('BLG1222'!$I:$I,'BLG1222'!$A:$A,'ALL 2022'!$2:$2,'BLG1222'!$D:$D,'ALL 2022'!$D:$D)</f>
        <v>347000</v>
      </c>
      <c r="J593" s="12">
        <f>+SUMIFS('BLG1222'!$I:$I,'BLG1222'!$A:$A,'ALL 2022'!$2:$2,'BLG1222'!$D:$D,'ALL 2022'!$D:$D)</f>
        <v>7744500</v>
      </c>
      <c r="K593" s="12">
        <f>+SUMIFS('BLG1222'!$I:$I,'BLG1222'!$A:$A,'ALL 2022'!$2:$2,'BLG1222'!$D:$D,'ALL 2022'!$D:$D)</f>
        <v>838900</v>
      </c>
      <c r="L593" s="12">
        <f>+SUMIFS('BLG1222'!$I:$I,'BLG1222'!$A:$A,'ALL 2022'!$2:$2,'BLG1222'!$D:$D,'ALL 2022'!$D:$D)</f>
        <v>2595558</v>
      </c>
      <c r="M593" s="12">
        <f>+SUMIFS('BLG1222'!$I:$I,'BLG1222'!$A:$A,'ALL 2022'!$2:$2,'BLG1222'!$D:$D,'ALL 2022'!$D:$D)</f>
        <v>11457200</v>
      </c>
      <c r="N593" s="12">
        <f>+SUMIFS('BLG1222'!$I:$I,'BLG1222'!$A:$A,'ALL 2022'!$2:$2,'BLG1222'!$D:$D,'ALL 2022'!$D:$D)</f>
        <v>0</v>
      </c>
      <c r="O593" s="12">
        <f>+SUMIFS('BLG1222'!$I:$I,'BLG1222'!$A:$A,'ALL 2022'!$2:$2,'BLG1222'!$D:$D,'ALL 2022'!$D:$D)</f>
        <v>2698200</v>
      </c>
      <c r="P593" s="12">
        <f>+SUMIFS('BLG1222'!$I:$I,'BLG1222'!$A:$A,'ALL 2022'!$2:$2,'BLG1222'!$D:$D,'ALL 2022'!$D:$D)</f>
        <v>390200</v>
      </c>
      <c r="Q593" s="12">
        <f>+SUMIFS('BLG1222'!$I:$I,'BLG1222'!$A:$A,'ALL 2022'!$2:$2,'BLG1222'!$D:$D,'ALL 2022'!$D:$D)</f>
        <v>0</v>
      </c>
      <c r="R593" s="12">
        <f>+SUMIFS('BLG1222'!$I:$I,'BLG1222'!$A:$A,'ALL 2022'!$2:$2,'BLG1222'!$D:$D,'ALL 2022'!$D:$D)</f>
        <v>230000</v>
      </c>
      <c r="S593" s="12">
        <f>+SUMIFS('BLG1222'!$I:$I,'BLG1222'!$A:$A,'ALL 2022'!$2:$2,'BLG1222'!$D:$D,'ALL 2022'!$D:$D)</f>
        <v>0</v>
      </c>
      <c r="T593" s="12">
        <f>+SUMIFS('BLG1222'!$I:$I,'BLG1222'!$A:$A,'ALL 2022'!$2:$2,'BLG1222'!$D:$D,'ALL 2022'!$D:$D)</f>
        <v>1615700</v>
      </c>
      <c r="U593" s="12">
        <f>+SUMIFS('BLG1222'!$I:$I,'BLG1222'!$A:$A,'ALL 2022'!$2:$2,'BLG1222'!$D:$D,'ALL 2022'!$D:$D)</f>
        <v>2485800</v>
      </c>
      <c r="V593" s="12">
        <f>+SUMIFS('BLG1222'!$I:$I,'BLG1222'!$A:$A,'ALL 2022'!$2:$2,'BLG1222'!$D:$D,'ALL 2022'!$D:$D)</f>
        <v>63200</v>
      </c>
      <c r="W593" s="12">
        <f>+SUMIFS('BLG1222'!$I:$I,'BLG1222'!$A:$A,'ALL 2022'!$2:$2,'BLG1222'!$D:$D,'ALL 2022'!$D:$D)</f>
        <v>31115700</v>
      </c>
      <c r="X593" s="12">
        <f>+SUMIFS('BLG1222'!$I:$I,'BLG1222'!$A:$A,'ALL 2022'!$2:$2,'BLG1222'!$D:$D,'ALL 2022'!$D:$D)</f>
        <v>366000</v>
      </c>
      <c r="Y593" s="12">
        <f>+SUMIFS('BLG1222'!$I:$I,'BLG1222'!$A:$A,'ALL 2022'!$2:$2,'BLG1222'!$D:$D,'ALL 2022'!$D:$D)</f>
        <v>0</v>
      </c>
      <c r="Z593" s="12">
        <f>+SUMIFS('BLG1222'!$I:$I,'BLG1222'!$A:$A,'ALL 2022'!$2:$2,'BLG1222'!$D:$D,'ALL 2022'!$D:$D)</f>
        <v>0</v>
      </c>
      <c r="AA593" s="12">
        <f>+SUMIFS('BLG1222'!$I:$I,'BLG1222'!$A:$A,'ALL 2022'!$2:$2,'BLG1222'!$D:$D,'ALL 2022'!$D:$D)</f>
        <v>0</v>
      </c>
      <c r="AB593" s="12">
        <f>+SUMIFS('BLG1222'!$I:$I,'BLG1222'!$A:$A,'ALL 2022'!$2:$2,'BLG1222'!$D:$D,'ALL 2022'!$D:$D)</f>
        <v>3242666.66</v>
      </c>
      <c r="AC593" s="12">
        <f>+SUMIFS('BLG1222'!$I:$I,'BLG1222'!$A:$A,'ALL 2022'!$2:$2,'BLG1222'!$D:$D,'ALL 2022'!$D:$D)</f>
        <v>4123769.76</v>
      </c>
      <c r="AD593" s="12">
        <f>+SUMIFS('BLG1222'!$I:$I,'BLG1222'!$A:$A,'ALL 2022'!$2:$2,'BLG1222'!$D:$D,'ALL 2022'!$D:$D)</f>
        <v>0</v>
      </c>
      <c r="AE593" s="12">
        <f>+SUMIFS('BLG1222'!$I:$I,'BLG1222'!$A:$A,'ALL 2022'!$2:$2,'BLG1222'!$D:$D,'ALL 2022'!$D:$D)</f>
        <v>0</v>
      </c>
      <c r="AF593" s="12">
        <f>+SUMIFS('BLG1222'!$I:$I,'BLG1222'!$A:$A,'ALL 2022'!$2:$2,'BLG1222'!$D:$D,'ALL 2022'!$D:$D)</f>
        <v>254500</v>
      </c>
      <c r="AG593" s="12">
        <f>+SUMIFS('BLG1222'!$I:$I,'BLG1222'!$A:$A,'ALL 2022'!$2:$2,'BLG1222'!$D:$D,'ALL 2022'!$D:$D)</f>
        <v>589500</v>
      </c>
      <c r="AH593" s="12">
        <f>+SUMIFS('BLG1222'!$I:$I,'BLG1222'!$A:$A,'ALL 2022'!$2:$2,'BLG1222'!$D:$D,'ALL 2022'!$D:$D)</f>
        <v>357000</v>
      </c>
      <c r="AI593" s="12">
        <f>+SUMIFS('BLG1222'!$I:$I,'BLG1222'!$A:$A,'ALL 2022'!$2:$2,'BLG1222'!$D:$D,'ALL 2022'!$D:$D)</f>
        <v>0</v>
      </c>
      <c r="AJ593" s="12">
        <f>+SUMIFS('BLG1222'!$I:$I,'BLG1222'!$A:$A,'ALL 2022'!$2:$2,'BLG1222'!$D:$D,'ALL 2022'!$D:$D)</f>
        <v>1742000</v>
      </c>
      <c r="AK593" s="12">
        <f>+SUMIFS('BLG1222'!$I:$I,'BLG1222'!$A:$A,'ALL 2022'!$2:$2,'BLG1222'!$D:$D,'ALL 2022'!$D:$D)</f>
        <v>411000</v>
      </c>
      <c r="AL593" s="12">
        <f>+SUMIFS('BLG1222'!$I:$I,'BLG1222'!$A:$A,'ALL 2022'!$2:$2,'BLG1222'!$D:$D,'ALL 2022'!$D:$D)</f>
        <v>644200</v>
      </c>
      <c r="AM593" s="12">
        <f>+SUMIFS('BLG1222'!$I:$I,'BLG1222'!$A:$A,'ALL 2022'!$2:$2,'BLG1222'!$D:$D,'ALL 2022'!$D:$D)</f>
        <v>245100</v>
      </c>
      <c r="AN593" s="12">
        <f>+SUMIFS('BLG1222'!$I:$I,'BLG1222'!$A:$A,'ALL 2022'!$2:$2,'BLG1222'!$D:$D,'ALL 2022'!$D:$D)</f>
        <v>0</v>
      </c>
      <c r="AO593" s="12">
        <f>+SUMIFS('BLG1222'!$I:$I,'BLG1222'!$A:$A,'ALL 2022'!$2:$2,'BLG1222'!$D:$D,'ALL 2022'!$D:$D)</f>
        <v>90672</v>
      </c>
      <c r="AP593" s="12">
        <f>+SUMIFS('BLG1222'!$I:$I,'BLG1222'!$A:$A,'ALL 2022'!$2:$2,'BLG1222'!$D:$D,'ALL 2022'!$D:$D)</f>
        <v>0</v>
      </c>
      <c r="AQ593" s="164">
        <f t="shared" si="60"/>
        <v>82079766.420000002</v>
      </c>
      <c r="AR593" s="165">
        <f t="shared" si="61"/>
        <v>17358.337422677141</v>
      </c>
    </row>
    <row r="594" spans="1:44" hidden="1" x14ac:dyDescent="0.25">
      <c r="A594" s="11" t="str">
        <f t="shared" si="57"/>
        <v>6</v>
      </c>
      <c r="B594" s="11" t="str">
        <f t="shared" si="58"/>
        <v>62</v>
      </c>
      <c r="C594" s="11" t="str">
        <f t="shared" si="59"/>
        <v>625</v>
      </c>
      <c r="D594" s="23">
        <v>62507000</v>
      </c>
      <c r="E594" s="196" t="s">
        <v>3273</v>
      </c>
      <c r="F594" s="24" t="s">
        <v>438</v>
      </c>
      <c r="G594" s="12">
        <f>+SUMIFS('BLG1222'!$I:$I,'BLG1222'!$A:$A,'ALL 2022'!$2:$2,'BLG1222'!$D:$D,'ALL 2022'!$D:$D)</f>
        <v>107629018.17</v>
      </c>
      <c r="H594" s="12">
        <f>+SUMIFS('BLG1222'!$I:$I,'BLG1222'!$A:$A,'ALL 2022'!$2:$2,'BLG1222'!$D:$D,'ALL 2022'!$D:$D)</f>
        <v>330883486.68000001</v>
      </c>
      <c r="I594" s="12">
        <f>+SUMIFS('BLG1222'!$I:$I,'BLG1222'!$A:$A,'ALL 2022'!$2:$2,'BLG1222'!$D:$D,'ALL 2022'!$D:$D)</f>
        <v>315234133.31999999</v>
      </c>
      <c r="J594" s="12">
        <f>+SUMIFS('BLG1222'!$I:$I,'BLG1222'!$A:$A,'ALL 2022'!$2:$2,'BLG1222'!$D:$D,'ALL 2022'!$D:$D)</f>
        <v>42167515.850000001</v>
      </c>
      <c r="K594" s="12">
        <f>+SUMIFS('BLG1222'!$I:$I,'BLG1222'!$A:$A,'ALL 2022'!$2:$2,'BLG1222'!$D:$D,'ALL 2022'!$D:$D)</f>
        <v>237127300.11000001</v>
      </c>
      <c r="L594" s="12">
        <f>+SUMIFS('BLG1222'!$I:$I,'BLG1222'!$A:$A,'ALL 2022'!$2:$2,'BLG1222'!$D:$D,'ALL 2022'!$D:$D)</f>
        <v>32182923.170000002</v>
      </c>
      <c r="M594" s="12">
        <f>+SUMIFS('BLG1222'!$I:$I,'BLG1222'!$A:$A,'ALL 2022'!$2:$2,'BLG1222'!$D:$D,'ALL 2022'!$D:$D)</f>
        <v>0</v>
      </c>
      <c r="N594" s="12">
        <f>+SUMIFS('BLG1222'!$I:$I,'BLG1222'!$A:$A,'ALL 2022'!$2:$2,'BLG1222'!$D:$D,'ALL 2022'!$D:$D)</f>
        <v>0</v>
      </c>
      <c r="O594" s="12">
        <f>+SUMIFS('BLG1222'!$I:$I,'BLG1222'!$A:$A,'ALL 2022'!$2:$2,'BLG1222'!$D:$D,'ALL 2022'!$D:$D)</f>
        <v>44332380</v>
      </c>
      <c r="P594" s="12">
        <f>+SUMIFS('BLG1222'!$I:$I,'BLG1222'!$A:$A,'ALL 2022'!$2:$2,'BLG1222'!$D:$D,'ALL 2022'!$D:$D)</f>
        <v>183000</v>
      </c>
      <c r="Q594" s="12">
        <f>+SUMIFS('BLG1222'!$I:$I,'BLG1222'!$A:$A,'ALL 2022'!$2:$2,'BLG1222'!$D:$D,'ALL 2022'!$D:$D)</f>
        <v>22000</v>
      </c>
      <c r="R594" s="12">
        <f>+SUMIFS('BLG1222'!$I:$I,'BLG1222'!$A:$A,'ALL 2022'!$2:$2,'BLG1222'!$D:$D,'ALL 2022'!$D:$D)</f>
        <v>0</v>
      </c>
      <c r="S594" s="12">
        <f>+SUMIFS('BLG1222'!$I:$I,'BLG1222'!$A:$A,'ALL 2022'!$2:$2,'BLG1222'!$D:$D,'ALL 2022'!$D:$D)</f>
        <v>5172400</v>
      </c>
      <c r="T594" s="12">
        <f>+SUMIFS('BLG1222'!$I:$I,'BLG1222'!$A:$A,'ALL 2022'!$2:$2,'BLG1222'!$D:$D,'ALL 2022'!$D:$D)</f>
        <v>18604597.859999999</v>
      </c>
      <c r="U594" s="12">
        <f>+SUMIFS('BLG1222'!$I:$I,'BLG1222'!$A:$A,'ALL 2022'!$2:$2,'BLG1222'!$D:$D,'ALL 2022'!$D:$D)</f>
        <v>25185108.34</v>
      </c>
      <c r="V594" s="12">
        <f>+SUMIFS('BLG1222'!$I:$I,'BLG1222'!$A:$A,'ALL 2022'!$2:$2,'BLG1222'!$D:$D,'ALL 2022'!$D:$D)</f>
        <v>204000</v>
      </c>
      <c r="W594" s="12">
        <f>+SUMIFS('BLG1222'!$I:$I,'BLG1222'!$A:$A,'ALL 2022'!$2:$2,'BLG1222'!$D:$D,'ALL 2022'!$D:$D)</f>
        <v>211973547.40000001</v>
      </c>
      <c r="X594" s="12">
        <f>+SUMIFS('BLG1222'!$I:$I,'BLG1222'!$A:$A,'ALL 2022'!$2:$2,'BLG1222'!$D:$D,'ALL 2022'!$D:$D)</f>
        <v>3620300</v>
      </c>
      <c r="Y594" s="12">
        <f>+SUMIFS('BLG1222'!$I:$I,'BLG1222'!$A:$A,'ALL 2022'!$2:$2,'BLG1222'!$D:$D,'ALL 2022'!$D:$D)</f>
        <v>0</v>
      </c>
      <c r="Z594" s="12">
        <f>+SUMIFS('BLG1222'!$I:$I,'BLG1222'!$A:$A,'ALL 2022'!$2:$2,'BLG1222'!$D:$D,'ALL 2022'!$D:$D)</f>
        <v>0</v>
      </c>
      <c r="AA594" s="12">
        <f>+SUMIFS('BLG1222'!$I:$I,'BLG1222'!$A:$A,'ALL 2022'!$2:$2,'BLG1222'!$D:$D,'ALL 2022'!$D:$D)</f>
        <v>0</v>
      </c>
      <c r="AB594" s="12">
        <f>+SUMIFS('BLG1222'!$I:$I,'BLG1222'!$A:$A,'ALL 2022'!$2:$2,'BLG1222'!$D:$D,'ALL 2022'!$D:$D)</f>
        <v>88101685.159999996</v>
      </c>
      <c r="AC594" s="12">
        <f>+SUMIFS('BLG1222'!$I:$I,'BLG1222'!$A:$A,'ALL 2022'!$2:$2,'BLG1222'!$D:$D,'ALL 2022'!$D:$D)</f>
        <v>0</v>
      </c>
      <c r="AD594" s="12">
        <f>+SUMIFS('BLG1222'!$I:$I,'BLG1222'!$A:$A,'ALL 2022'!$2:$2,'BLG1222'!$D:$D,'ALL 2022'!$D:$D)</f>
        <v>0</v>
      </c>
      <c r="AE594" s="12">
        <f>+SUMIFS('BLG1222'!$I:$I,'BLG1222'!$A:$A,'ALL 2022'!$2:$2,'BLG1222'!$D:$D,'ALL 2022'!$D:$D)</f>
        <v>0</v>
      </c>
      <c r="AF594" s="12">
        <f>+SUMIFS('BLG1222'!$I:$I,'BLG1222'!$A:$A,'ALL 2022'!$2:$2,'BLG1222'!$D:$D,'ALL 2022'!$D:$D)</f>
        <v>3275370</v>
      </c>
      <c r="AG594" s="12">
        <f>+SUMIFS('BLG1222'!$I:$I,'BLG1222'!$A:$A,'ALL 2022'!$2:$2,'BLG1222'!$D:$D,'ALL 2022'!$D:$D)</f>
        <v>1189500</v>
      </c>
      <c r="AH594" s="12">
        <f>+SUMIFS('BLG1222'!$I:$I,'BLG1222'!$A:$A,'ALL 2022'!$2:$2,'BLG1222'!$D:$D,'ALL 2022'!$D:$D)</f>
        <v>1711800</v>
      </c>
      <c r="AI594" s="12">
        <f>+SUMIFS('BLG1222'!$I:$I,'BLG1222'!$A:$A,'ALL 2022'!$2:$2,'BLG1222'!$D:$D,'ALL 2022'!$D:$D)</f>
        <v>0</v>
      </c>
      <c r="AJ594" s="12">
        <f>+SUMIFS('BLG1222'!$I:$I,'BLG1222'!$A:$A,'ALL 2022'!$2:$2,'BLG1222'!$D:$D,'ALL 2022'!$D:$D)</f>
        <v>3107080</v>
      </c>
      <c r="AK594" s="12">
        <f>+SUMIFS('BLG1222'!$I:$I,'BLG1222'!$A:$A,'ALL 2022'!$2:$2,'BLG1222'!$D:$D,'ALL 2022'!$D:$D)</f>
        <v>10223400</v>
      </c>
      <c r="AL594" s="12">
        <f>+SUMIFS('BLG1222'!$I:$I,'BLG1222'!$A:$A,'ALL 2022'!$2:$2,'BLG1222'!$D:$D,'ALL 2022'!$D:$D)</f>
        <v>145334684.69999999</v>
      </c>
      <c r="AM594" s="12">
        <f>+SUMIFS('BLG1222'!$I:$I,'BLG1222'!$A:$A,'ALL 2022'!$2:$2,'BLG1222'!$D:$D,'ALL 2022'!$D:$D)</f>
        <v>0</v>
      </c>
      <c r="AN594" s="12">
        <f>+SUMIFS('BLG1222'!$I:$I,'BLG1222'!$A:$A,'ALL 2022'!$2:$2,'BLG1222'!$D:$D,'ALL 2022'!$D:$D)</f>
        <v>0</v>
      </c>
      <c r="AO594" s="12">
        <f>+SUMIFS('BLG1222'!$I:$I,'BLG1222'!$A:$A,'ALL 2022'!$2:$2,'BLG1222'!$D:$D,'ALL 2022'!$D:$D)</f>
        <v>20514987.670000002</v>
      </c>
      <c r="AP594" s="12">
        <f>+SUMIFS('BLG1222'!$I:$I,'BLG1222'!$A:$A,'ALL 2022'!$2:$2,'BLG1222'!$D:$D,'ALL 2022'!$D:$D)</f>
        <v>0</v>
      </c>
      <c r="AQ594" s="164">
        <f t="shared" si="60"/>
        <v>1647980218.4300003</v>
      </c>
      <c r="AR594" s="165">
        <f t="shared" si="61"/>
        <v>348517.03343096725</v>
      </c>
    </row>
    <row r="595" spans="1:44" hidden="1" x14ac:dyDescent="0.25">
      <c r="A595" s="11" t="str">
        <f t="shared" si="57"/>
        <v>6</v>
      </c>
      <c r="B595" s="11" t="str">
        <f t="shared" si="58"/>
        <v>62</v>
      </c>
      <c r="C595" s="11" t="str">
        <f t="shared" si="59"/>
        <v>625</v>
      </c>
      <c r="D595" s="23">
        <v>62508000</v>
      </c>
      <c r="E595" s="196" t="s">
        <v>3273</v>
      </c>
      <c r="F595" s="24" t="s">
        <v>197</v>
      </c>
      <c r="G595" s="12">
        <f>+SUMIFS('BLG1222'!$I:$I,'BLG1222'!$A:$A,'ALL 2022'!$2:$2,'BLG1222'!$D:$D,'ALL 2022'!$D:$D)</f>
        <v>0</v>
      </c>
      <c r="H595" s="12">
        <f>+SUMIFS('BLG1222'!$I:$I,'BLG1222'!$A:$A,'ALL 2022'!$2:$2,'BLG1222'!$D:$D,'ALL 2022'!$D:$D)</f>
        <v>0</v>
      </c>
      <c r="I595" s="12">
        <f>+SUMIFS('BLG1222'!$I:$I,'BLG1222'!$A:$A,'ALL 2022'!$2:$2,'BLG1222'!$D:$D,'ALL 2022'!$D:$D)</f>
        <v>1785000</v>
      </c>
      <c r="J595" s="12">
        <f>+SUMIFS('BLG1222'!$I:$I,'BLG1222'!$A:$A,'ALL 2022'!$2:$2,'BLG1222'!$D:$D,'ALL 2022'!$D:$D)</f>
        <v>10000</v>
      </c>
      <c r="K595" s="12">
        <f>+SUMIFS('BLG1222'!$I:$I,'BLG1222'!$A:$A,'ALL 2022'!$2:$2,'BLG1222'!$D:$D,'ALL 2022'!$D:$D)</f>
        <v>0</v>
      </c>
      <c r="L595" s="12">
        <f>+SUMIFS('BLG1222'!$I:$I,'BLG1222'!$A:$A,'ALL 2022'!$2:$2,'BLG1222'!$D:$D,'ALL 2022'!$D:$D)</f>
        <v>3327300</v>
      </c>
      <c r="M595" s="12">
        <f>+SUMIFS('BLG1222'!$I:$I,'BLG1222'!$A:$A,'ALL 2022'!$2:$2,'BLG1222'!$D:$D,'ALL 2022'!$D:$D)</f>
        <v>0</v>
      </c>
      <c r="N595" s="12">
        <f>+SUMIFS('BLG1222'!$I:$I,'BLG1222'!$A:$A,'ALL 2022'!$2:$2,'BLG1222'!$D:$D,'ALL 2022'!$D:$D)</f>
        <v>0</v>
      </c>
      <c r="O595" s="12">
        <f>+SUMIFS('BLG1222'!$I:$I,'BLG1222'!$A:$A,'ALL 2022'!$2:$2,'BLG1222'!$D:$D,'ALL 2022'!$D:$D)</f>
        <v>0</v>
      </c>
      <c r="P595" s="12">
        <f>+SUMIFS('BLG1222'!$I:$I,'BLG1222'!$A:$A,'ALL 2022'!$2:$2,'BLG1222'!$D:$D,'ALL 2022'!$D:$D)</f>
        <v>0</v>
      </c>
      <c r="Q595" s="12">
        <f>+SUMIFS('BLG1222'!$I:$I,'BLG1222'!$A:$A,'ALL 2022'!$2:$2,'BLG1222'!$D:$D,'ALL 2022'!$D:$D)</f>
        <v>0</v>
      </c>
      <c r="R595" s="12">
        <f>+SUMIFS('BLG1222'!$I:$I,'BLG1222'!$A:$A,'ALL 2022'!$2:$2,'BLG1222'!$D:$D,'ALL 2022'!$D:$D)</f>
        <v>0</v>
      </c>
      <c r="S595" s="12">
        <f>+SUMIFS('BLG1222'!$I:$I,'BLG1222'!$A:$A,'ALL 2022'!$2:$2,'BLG1222'!$D:$D,'ALL 2022'!$D:$D)</f>
        <v>0</v>
      </c>
      <c r="T595" s="12">
        <f>+SUMIFS('BLG1222'!$I:$I,'BLG1222'!$A:$A,'ALL 2022'!$2:$2,'BLG1222'!$D:$D,'ALL 2022'!$D:$D)</f>
        <v>0</v>
      </c>
      <c r="U595" s="12">
        <f>+SUMIFS('BLG1222'!$I:$I,'BLG1222'!$A:$A,'ALL 2022'!$2:$2,'BLG1222'!$D:$D,'ALL 2022'!$D:$D)</f>
        <v>0</v>
      </c>
      <c r="V595" s="12">
        <f>+SUMIFS('BLG1222'!$I:$I,'BLG1222'!$A:$A,'ALL 2022'!$2:$2,'BLG1222'!$D:$D,'ALL 2022'!$D:$D)</f>
        <v>0</v>
      </c>
      <c r="W595" s="12">
        <f>+SUMIFS('BLG1222'!$I:$I,'BLG1222'!$A:$A,'ALL 2022'!$2:$2,'BLG1222'!$D:$D,'ALL 2022'!$D:$D)</f>
        <v>0</v>
      </c>
      <c r="X595" s="12">
        <f>+SUMIFS('BLG1222'!$I:$I,'BLG1222'!$A:$A,'ALL 2022'!$2:$2,'BLG1222'!$D:$D,'ALL 2022'!$D:$D)</f>
        <v>0</v>
      </c>
      <c r="Y595" s="12">
        <f>+SUMIFS('BLG1222'!$I:$I,'BLG1222'!$A:$A,'ALL 2022'!$2:$2,'BLG1222'!$D:$D,'ALL 2022'!$D:$D)</f>
        <v>0</v>
      </c>
      <c r="Z595" s="12">
        <f>+SUMIFS('BLG1222'!$I:$I,'BLG1222'!$A:$A,'ALL 2022'!$2:$2,'BLG1222'!$D:$D,'ALL 2022'!$D:$D)</f>
        <v>0</v>
      </c>
      <c r="AA595" s="12">
        <f>+SUMIFS('BLG1222'!$I:$I,'BLG1222'!$A:$A,'ALL 2022'!$2:$2,'BLG1222'!$D:$D,'ALL 2022'!$D:$D)</f>
        <v>0</v>
      </c>
      <c r="AB595" s="12">
        <f>+SUMIFS('BLG1222'!$I:$I,'BLG1222'!$A:$A,'ALL 2022'!$2:$2,'BLG1222'!$D:$D,'ALL 2022'!$D:$D)</f>
        <v>0</v>
      </c>
      <c r="AC595" s="12">
        <f>+SUMIFS('BLG1222'!$I:$I,'BLG1222'!$A:$A,'ALL 2022'!$2:$2,'BLG1222'!$D:$D,'ALL 2022'!$D:$D)</f>
        <v>80884800</v>
      </c>
      <c r="AD595" s="12">
        <f>+SUMIFS('BLG1222'!$I:$I,'BLG1222'!$A:$A,'ALL 2022'!$2:$2,'BLG1222'!$D:$D,'ALL 2022'!$D:$D)</f>
        <v>0</v>
      </c>
      <c r="AE595" s="12">
        <f>+SUMIFS('BLG1222'!$I:$I,'BLG1222'!$A:$A,'ALL 2022'!$2:$2,'BLG1222'!$D:$D,'ALL 2022'!$D:$D)</f>
        <v>0</v>
      </c>
      <c r="AF595" s="12">
        <f>+SUMIFS('BLG1222'!$I:$I,'BLG1222'!$A:$A,'ALL 2022'!$2:$2,'BLG1222'!$D:$D,'ALL 2022'!$D:$D)</f>
        <v>0</v>
      </c>
      <c r="AG595" s="12">
        <f>+SUMIFS('BLG1222'!$I:$I,'BLG1222'!$A:$A,'ALL 2022'!$2:$2,'BLG1222'!$D:$D,'ALL 2022'!$D:$D)</f>
        <v>0</v>
      </c>
      <c r="AH595" s="12">
        <f>+SUMIFS('BLG1222'!$I:$I,'BLG1222'!$A:$A,'ALL 2022'!$2:$2,'BLG1222'!$D:$D,'ALL 2022'!$D:$D)</f>
        <v>0</v>
      </c>
      <c r="AI595" s="12">
        <f>+SUMIFS('BLG1222'!$I:$I,'BLG1222'!$A:$A,'ALL 2022'!$2:$2,'BLG1222'!$D:$D,'ALL 2022'!$D:$D)</f>
        <v>0</v>
      </c>
      <c r="AJ595" s="12">
        <f>+SUMIFS('BLG1222'!$I:$I,'BLG1222'!$A:$A,'ALL 2022'!$2:$2,'BLG1222'!$D:$D,'ALL 2022'!$D:$D)</f>
        <v>0</v>
      </c>
      <c r="AK595" s="12">
        <f>+SUMIFS('BLG1222'!$I:$I,'BLG1222'!$A:$A,'ALL 2022'!$2:$2,'BLG1222'!$D:$D,'ALL 2022'!$D:$D)</f>
        <v>0</v>
      </c>
      <c r="AL595" s="12">
        <f>+SUMIFS('BLG1222'!$I:$I,'BLG1222'!$A:$A,'ALL 2022'!$2:$2,'BLG1222'!$D:$D,'ALL 2022'!$D:$D)</f>
        <v>0</v>
      </c>
      <c r="AM595" s="12">
        <f>+SUMIFS('BLG1222'!$I:$I,'BLG1222'!$A:$A,'ALL 2022'!$2:$2,'BLG1222'!$D:$D,'ALL 2022'!$D:$D)</f>
        <v>0</v>
      </c>
      <c r="AN595" s="12">
        <f>+SUMIFS('BLG1222'!$I:$I,'BLG1222'!$A:$A,'ALL 2022'!$2:$2,'BLG1222'!$D:$D,'ALL 2022'!$D:$D)</f>
        <v>0</v>
      </c>
      <c r="AO595" s="12">
        <f>+SUMIFS('BLG1222'!$I:$I,'BLG1222'!$A:$A,'ALL 2022'!$2:$2,'BLG1222'!$D:$D,'ALL 2022'!$D:$D)</f>
        <v>0</v>
      </c>
      <c r="AP595" s="12">
        <f>+SUMIFS('BLG1222'!$I:$I,'BLG1222'!$A:$A,'ALL 2022'!$2:$2,'BLG1222'!$D:$D,'ALL 2022'!$D:$D)</f>
        <v>0</v>
      </c>
      <c r="AQ595" s="164">
        <f t="shared" si="60"/>
        <v>86007100</v>
      </c>
      <c r="AR595" s="165">
        <f t="shared" si="61"/>
        <v>18188.895115838892</v>
      </c>
    </row>
    <row r="596" spans="1:44" hidden="1" x14ac:dyDescent="0.25">
      <c r="A596" s="11" t="str">
        <f t="shared" si="57"/>
        <v>6</v>
      </c>
      <c r="B596" s="11" t="str">
        <f t="shared" si="58"/>
        <v>62</v>
      </c>
      <c r="C596" s="11" t="str">
        <f t="shared" si="59"/>
        <v>626</v>
      </c>
      <c r="D596" s="23">
        <v>62600000</v>
      </c>
      <c r="E596" s="196" t="s">
        <v>3273</v>
      </c>
      <c r="F596" s="24" t="s">
        <v>2319</v>
      </c>
      <c r="G596" s="12">
        <f>+SUMIFS('BLG1222'!$I:$I,'BLG1222'!$A:$A,'ALL 2022'!$2:$2,'BLG1222'!$D:$D,'ALL 2022'!$D:$D)</f>
        <v>0</v>
      </c>
      <c r="H596" s="12">
        <f>+SUMIFS('BLG1222'!$I:$I,'BLG1222'!$A:$A,'ALL 2022'!$2:$2,'BLG1222'!$D:$D,'ALL 2022'!$D:$D)</f>
        <v>0</v>
      </c>
      <c r="I596" s="12">
        <f>+SUMIFS('BLG1222'!$I:$I,'BLG1222'!$A:$A,'ALL 2022'!$2:$2,'BLG1222'!$D:$D,'ALL 2022'!$D:$D)</f>
        <v>0</v>
      </c>
      <c r="J596" s="12">
        <f>+SUMIFS('BLG1222'!$I:$I,'BLG1222'!$A:$A,'ALL 2022'!$2:$2,'BLG1222'!$D:$D,'ALL 2022'!$D:$D)</f>
        <v>0</v>
      </c>
      <c r="K596" s="12">
        <f>+SUMIFS('BLG1222'!$I:$I,'BLG1222'!$A:$A,'ALL 2022'!$2:$2,'BLG1222'!$D:$D,'ALL 2022'!$D:$D)</f>
        <v>0</v>
      </c>
      <c r="L596" s="12">
        <f>+SUMIFS('BLG1222'!$I:$I,'BLG1222'!$A:$A,'ALL 2022'!$2:$2,'BLG1222'!$D:$D,'ALL 2022'!$D:$D)</f>
        <v>0</v>
      </c>
      <c r="M596" s="12">
        <f>+SUMIFS('BLG1222'!$I:$I,'BLG1222'!$A:$A,'ALL 2022'!$2:$2,'BLG1222'!$D:$D,'ALL 2022'!$D:$D)</f>
        <v>0</v>
      </c>
      <c r="N596" s="12">
        <f>+SUMIFS('BLG1222'!$I:$I,'BLG1222'!$A:$A,'ALL 2022'!$2:$2,'BLG1222'!$D:$D,'ALL 2022'!$D:$D)</f>
        <v>0</v>
      </c>
      <c r="O596" s="12">
        <f>+SUMIFS('BLG1222'!$I:$I,'BLG1222'!$A:$A,'ALL 2022'!$2:$2,'BLG1222'!$D:$D,'ALL 2022'!$D:$D)</f>
        <v>0</v>
      </c>
      <c r="P596" s="12">
        <f>+SUMIFS('BLG1222'!$I:$I,'BLG1222'!$A:$A,'ALL 2022'!$2:$2,'BLG1222'!$D:$D,'ALL 2022'!$D:$D)</f>
        <v>0</v>
      </c>
      <c r="Q596" s="12">
        <f>+SUMIFS('BLG1222'!$I:$I,'BLG1222'!$A:$A,'ALL 2022'!$2:$2,'BLG1222'!$D:$D,'ALL 2022'!$D:$D)</f>
        <v>0</v>
      </c>
      <c r="R596" s="12">
        <f>+SUMIFS('BLG1222'!$I:$I,'BLG1222'!$A:$A,'ALL 2022'!$2:$2,'BLG1222'!$D:$D,'ALL 2022'!$D:$D)</f>
        <v>0</v>
      </c>
      <c r="S596" s="12">
        <f>+SUMIFS('BLG1222'!$I:$I,'BLG1222'!$A:$A,'ALL 2022'!$2:$2,'BLG1222'!$D:$D,'ALL 2022'!$D:$D)</f>
        <v>0</v>
      </c>
      <c r="T596" s="12">
        <f>+SUMIFS('BLG1222'!$I:$I,'BLG1222'!$A:$A,'ALL 2022'!$2:$2,'BLG1222'!$D:$D,'ALL 2022'!$D:$D)</f>
        <v>0</v>
      </c>
      <c r="U596" s="12">
        <f>+SUMIFS('BLG1222'!$I:$I,'BLG1222'!$A:$A,'ALL 2022'!$2:$2,'BLG1222'!$D:$D,'ALL 2022'!$D:$D)</f>
        <v>0</v>
      </c>
      <c r="V596" s="12">
        <f>+SUMIFS('BLG1222'!$I:$I,'BLG1222'!$A:$A,'ALL 2022'!$2:$2,'BLG1222'!$D:$D,'ALL 2022'!$D:$D)</f>
        <v>0</v>
      </c>
      <c r="W596" s="12">
        <f>+SUMIFS('BLG1222'!$I:$I,'BLG1222'!$A:$A,'ALL 2022'!$2:$2,'BLG1222'!$D:$D,'ALL 2022'!$D:$D)</f>
        <v>0</v>
      </c>
      <c r="X596" s="12">
        <f>+SUMIFS('BLG1222'!$I:$I,'BLG1222'!$A:$A,'ALL 2022'!$2:$2,'BLG1222'!$D:$D,'ALL 2022'!$D:$D)</f>
        <v>0</v>
      </c>
      <c r="Y596" s="12">
        <f>+SUMIFS('BLG1222'!$I:$I,'BLG1222'!$A:$A,'ALL 2022'!$2:$2,'BLG1222'!$D:$D,'ALL 2022'!$D:$D)</f>
        <v>0</v>
      </c>
      <c r="Z596" s="12">
        <f>+SUMIFS('BLG1222'!$I:$I,'BLG1222'!$A:$A,'ALL 2022'!$2:$2,'BLG1222'!$D:$D,'ALL 2022'!$D:$D)</f>
        <v>0</v>
      </c>
      <c r="AA596" s="12">
        <f>+SUMIFS('BLG1222'!$I:$I,'BLG1222'!$A:$A,'ALL 2022'!$2:$2,'BLG1222'!$D:$D,'ALL 2022'!$D:$D)</f>
        <v>0</v>
      </c>
      <c r="AB596" s="12">
        <f>+SUMIFS('BLG1222'!$I:$I,'BLG1222'!$A:$A,'ALL 2022'!$2:$2,'BLG1222'!$D:$D,'ALL 2022'!$D:$D)</f>
        <v>0</v>
      </c>
      <c r="AC596" s="12">
        <f>+SUMIFS('BLG1222'!$I:$I,'BLG1222'!$A:$A,'ALL 2022'!$2:$2,'BLG1222'!$D:$D,'ALL 2022'!$D:$D)</f>
        <v>0</v>
      </c>
      <c r="AD596" s="12">
        <f>+SUMIFS('BLG1222'!$I:$I,'BLG1222'!$A:$A,'ALL 2022'!$2:$2,'BLG1222'!$D:$D,'ALL 2022'!$D:$D)</f>
        <v>0</v>
      </c>
      <c r="AE596" s="12">
        <f>+SUMIFS('BLG1222'!$I:$I,'BLG1222'!$A:$A,'ALL 2022'!$2:$2,'BLG1222'!$D:$D,'ALL 2022'!$D:$D)</f>
        <v>0</v>
      </c>
      <c r="AF596" s="12">
        <f>+SUMIFS('BLG1222'!$I:$I,'BLG1222'!$A:$A,'ALL 2022'!$2:$2,'BLG1222'!$D:$D,'ALL 2022'!$D:$D)</f>
        <v>0</v>
      </c>
      <c r="AG596" s="12">
        <f>+SUMIFS('BLG1222'!$I:$I,'BLG1222'!$A:$A,'ALL 2022'!$2:$2,'BLG1222'!$D:$D,'ALL 2022'!$D:$D)</f>
        <v>0</v>
      </c>
      <c r="AH596" s="12">
        <f>+SUMIFS('BLG1222'!$I:$I,'BLG1222'!$A:$A,'ALL 2022'!$2:$2,'BLG1222'!$D:$D,'ALL 2022'!$D:$D)</f>
        <v>0</v>
      </c>
      <c r="AI596" s="12">
        <f>+SUMIFS('BLG1222'!$I:$I,'BLG1222'!$A:$A,'ALL 2022'!$2:$2,'BLG1222'!$D:$D,'ALL 2022'!$D:$D)</f>
        <v>0</v>
      </c>
      <c r="AJ596" s="12">
        <f>+SUMIFS('BLG1222'!$I:$I,'BLG1222'!$A:$A,'ALL 2022'!$2:$2,'BLG1222'!$D:$D,'ALL 2022'!$D:$D)</f>
        <v>0</v>
      </c>
      <c r="AK596" s="12">
        <f>+SUMIFS('BLG1222'!$I:$I,'BLG1222'!$A:$A,'ALL 2022'!$2:$2,'BLG1222'!$D:$D,'ALL 2022'!$D:$D)</f>
        <v>0</v>
      </c>
      <c r="AL596" s="12">
        <f>+SUMIFS('BLG1222'!$I:$I,'BLG1222'!$A:$A,'ALL 2022'!$2:$2,'BLG1222'!$D:$D,'ALL 2022'!$D:$D)</f>
        <v>0</v>
      </c>
      <c r="AM596" s="12">
        <f>+SUMIFS('BLG1222'!$I:$I,'BLG1222'!$A:$A,'ALL 2022'!$2:$2,'BLG1222'!$D:$D,'ALL 2022'!$D:$D)</f>
        <v>0</v>
      </c>
      <c r="AN596" s="12">
        <f>+SUMIFS('BLG1222'!$I:$I,'BLG1222'!$A:$A,'ALL 2022'!$2:$2,'BLG1222'!$D:$D,'ALL 2022'!$D:$D)</f>
        <v>0</v>
      </c>
      <c r="AO596" s="12">
        <f>+SUMIFS('BLG1222'!$I:$I,'BLG1222'!$A:$A,'ALL 2022'!$2:$2,'BLG1222'!$D:$D,'ALL 2022'!$D:$D)</f>
        <v>0</v>
      </c>
      <c r="AP596" s="12">
        <f>+SUMIFS('BLG1222'!$I:$I,'BLG1222'!$A:$A,'ALL 2022'!$2:$2,'BLG1222'!$D:$D,'ALL 2022'!$D:$D)</f>
        <v>0</v>
      </c>
      <c r="AQ596" s="164">
        <f t="shared" si="60"/>
        <v>0</v>
      </c>
      <c r="AR596" s="165">
        <f t="shared" si="61"/>
        <v>0</v>
      </c>
    </row>
    <row r="597" spans="1:44" hidden="1" x14ac:dyDescent="0.25">
      <c r="A597" s="11" t="str">
        <f t="shared" si="57"/>
        <v>6</v>
      </c>
      <c r="B597" s="11" t="str">
        <f t="shared" si="58"/>
        <v>62</v>
      </c>
      <c r="C597" s="11" t="str">
        <f t="shared" si="59"/>
        <v>626</v>
      </c>
      <c r="D597" s="23">
        <v>62601000</v>
      </c>
      <c r="E597" s="196" t="s">
        <v>3273</v>
      </c>
      <c r="F597" s="24" t="s">
        <v>440</v>
      </c>
      <c r="G597" s="12">
        <f>+SUMIFS('BLG1222'!$I:$I,'BLG1222'!$A:$A,'ALL 2022'!$2:$2,'BLG1222'!$D:$D,'ALL 2022'!$D:$D)</f>
        <v>205281</v>
      </c>
      <c r="H597" s="12">
        <f>+SUMIFS('BLG1222'!$I:$I,'BLG1222'!$A:$A,'ALL 2022'!$2:$2,'BLG1222'!$D:$D,'ALL 2022'!$D:$D)</f>
        <v>345000</v>
      </c>
      <c r="I597" s="12">
        <f>+SUMIFS('BLG1222'!$I:$I,'BLG1222'!$A:$A,'ALL 2022'!$2:$2,'BLG1222'!$D:$D,'ALL 2022'!$D:$D)</f>
        <v>275191</v>
      </c>
      <c r="J597" s="12">
        <f>+SUMIFS('BLG1222'!$I:$I,'BLG1222'!$A:$A,'ALL 2022'!$2:$2,'BLG1222'!$D:$D,'ALL 2022'!$D:$D)</f>
        <v>757222</v>
      </c>
      <c r="K597" s="12">
        <f>+SUMIFS('BLG1222'!$I:$I,'BLG1222'!$A:$A,'ALL 2022'!$2:$2,'BLG1222'!$D:$D,'ALL 2022'!$D:$D)</f>
        <v>182800.2</v>
      </c>
      <c r="L597" s="12">
        <f>+SUMIFS('BLG1222'!$I:$I,'BLG1222'!$A:$A,'ALL 2022'!$2:$2,'BLG1222'!$D:$D,'ALL 2022'!$D:$D)</f>
        <v>28175.05</v>
      </c>
      <c r="M597" s="12">
        <f>+SUMIFS('BLG1222'!$I:$I,'BLG1222'!$A:$A,'ALL 2022'!$2:$2,'BLG1222'!$D:$D,'ALL 2022'!$D:$D)</f>
        <v>0</v>
      </c>
      <c r="N597" s="12">
        <f>+SUMIFS('BLG1222'!$I:$I,'BLG1222'!$A:$A,'ALL 2022'!$2:$2,'BLG1222'!$D:$D,'ALL 2022'!$D:$D)</f>
        <v>341467.34</v>
      </c>
      <c r="O597" s="12">
        <f>+SUMIFS('BLG1222'!$I:$I,'BLG1222'!$A:$A,'ALL 2022'!$2:$2,'BLG1222'!$D:$D,'ALL 2022'!$D:$D)</f>
        <v>68426.8</v>
      </c>
      <c r="P597" s="12">
        <f>+SUMIFS('BLG1222'!$I:$I,'BLG1222'!$A:$A,'ALL 2022'!$2:$2,'BLG1222'!$D:$D,'ALL 2022'!$D:$D)</f>
        <v>0</v>
      </c>
      <c r="Q597" s="12">
        <f>+SUMIFS('BLG1222'!$I:$I,'BLG1222'!$A:$A,'ALL 2022'!$2:$2,'BLG1222'!$D:$D,'ALL 2022'!$D:$D)</f>
        <v>0</v>
      </c>
      <c r="R597" s="12">
        <f>+SUMIFS('BLG1222'!$I:$I,'BLG1222'!$A:$A,'ALL 2022'!$2:$2,'BLG1222'!$D:$D,'ALL 2022'!$D:$D)</f>
        <v>0</v>
      </c>
      <c r="S597" s="12">
        <f>+SUMIFS('BLG1222'!$I:$I,'BLG1222'!$A:$A,'ALL 2022'!$2:$2,'BLG1222'!$D:$D,'ALL 2022'!$D:$D)</f>
        <v>0</v>
      </c>
      <c r="T597" s="12">
        <f>+SUMIFS('BLG1222'!$I:$I,'BLG1222'!$A:$A,'ALL 2022'!$2:$2,'BLG1222'!$D:$D,'ALL 2022'!$D:$D)</f>
        <v>0</v>
      </c>
      <c r="U597" s="12">
        <f>+SUMIFS('BLG1222'!$I:$I,'BLG1222'!$A:$A,'ALL 2022'!$2:$2,'BLG1222'!$D:$D,'ALL 2022'!$D:$D)</f>
        <v>0</v>
      </c>
      <c r="V597" s="12">
        <f>+SUMIFS('BLG1222'!$I:$I,'BLG1222'!$A:$A,'ALL 2022'!$2:$2,'BLG1222'!$D:$D,'ALL 2022'!$D:$D)</f>
        <v>0</v>
      </c>
      <c r="W597" s="12">
        <f>+SUMIFS('BLG1222'!$I:$I,'BLG1222'!$A:$A,'ALL 2022'!$2:$2,'BLG1222'!$D:$D,'ALL 2022'!$D:$D)</f>
        <v>0</v>
      </c>
      <c r="X597" s="12">
        <f>+SUMIFS('BLG1222'!$I:$I,'BLG1222'!$A:$A,'ALL 2022'!$2:$2,'BLG1222'!$D:$D,'ALL 2022'!$D:$D)</f>
        <v>0</v>
      </c>
      <c r="Y597" s="12">
        <f>+SUMIFS('BLG1222'!$I:$I,'BLG1222'!$A:$A,'ALL 2022'!$2:$2,'BLG1222'!$D:$D,'ALL 2022'!$D:$D)</f>
        <v>0</v>
      </c>
      <c r="Z597" s="12">
        <f>+SUMIFS('BLG1222'!$I:$I,'BLG1222'!$A:$A,'ALL 2022'!$2:$2,'BLG1222'!$D:$D,'ALL 2022'!$D:$D)</f>
        <v>0</v>
      </c>
      <c r="AA597" s="12">
        <f>+SUMIFS('BLG1222'!$I:$I,'BLG1222'!$A:$A,'ALL 2022'!$2:$2,'BLG1222'!$D:$D,'ALL 2022'!$D:$D)</f>
        <v>0</v>
      </c>
      <c r="AB597" s="12">
        <f>+SUMIFS('BLG1222'!$I:$I,'BLG1222'!$A:$A,'ALL 2022'!$2:$2,'BLG1222'!$D:$D,'ALL 2022'!$D:$D)</f>
        <v>0</v>
      </c>
      <c r="AC597" s="12">
        <f>+SUMIFS('BLG1222'!$I:$I,'BLG1222'!$A:$A,'ALL 2022'!$2:$2,'BLG1222'!$D:$D,'ALL 2022'!$D:$D)</f>
        <v>0</v>
      </c>
      <c r="AD597" s="12">
        <f>+SUMIFS('BLG1222'!$I:$I,'BLG1222'!$A:$A,'ALL 2022'!$2:$2,'BLG1222'!$D:$D,'ALL 2022'!$D:$D)</f>
        <v>0</v>
      </c>
      <c r="AE597" s="12">
        <f>+SUMIFS('BLG1222'!$I:$I,'BLG1222'!$A:$A,'ALL 2022'!$2:$2,'BLG1222'!$D:$D,'ALL 2022'!$D:$D)</f>
        <v>0</v>
      </c>
      <c r="AF597" s="12">
        <f>+SUMIFS('BLG1222'!$I:$I,'BLG1222'!$A:$A,'ALL 2022'!$2:$2,'BLG1222'!$D:$D,'ALL 2022'!$D:$D)</f>
        <v>0</v>
      </c>
      <c r="AG597" s="12">
        <f>+SUMIFS('BLG1222'!$I:$I,'BLG1222'!$A:$A,'ALL 2022'!$2:$2,'BLG1222'!$D:$D,'ALL 2022'!$D:$D)</f>
        <v>0</v>
      </c>
      <c r="AH597" s="12">
        <f>+SUMIFS('BLG1222'!$I:$I,'BLG1222'!$A:$A,'ALL 2022'!$2:$2,'BLG1222'!$D:$D,'ALL 2022'!$D:$D)</f>
        <v>0</v>
      </c>
      <c r="AI597" s="12">
        <f>+SUMIFS('BLG1222'!$I:$I,'BLG1222'!$A:$A,'ALL 2022'!$2:$2,'BLG1222'!$D:$D,'ALL 2022'!$D:$D)</f>
        <v>0</v>
      </c>
      <c r="AJ597" s="12">
        <f>+SUMIFS('BLG1222'!$I:$I,'BLG1222'!$A:$A,'ALL 2022'!$2:$2,'BLG1222'!$D:$D,'ALL 2022'!$D:$D)</f>
        <v>0</v>
      </c>
      <c r="AK597" s="12">
        <f>+SUMIFS('BLG1222'!$I:$I,'BLG1222'!$A:$A,'ALL 2022'!$2:$2,'BLG1222'!$D:$D,'ALL 2022'!$D:$D)</f>
        <v>0</v>
      </c>
      <c r="AL597" s="12">
        <f>+SUMIFS('BLG1222'!$I:$I,'BLG1222'!$A:$A,'ALL 2022'!$2:$2,'BLG1222'!$D:$D,'ALL 2022'!$D:$D)</f>
        <v>0</v>
      </c>
      <c r="AM597" s="12">
        <f>+SUMIFS('BLG1222'!$I:$I,'BLG1222'!$A:$A,'ALL 2022'!$2:$2,'BLG1222'!$D:$D,'ALL 2022'!$D:$D)</f>
        <v>1696562</v>
      </c>
      <c r="AN597" s="12">
        <f>+SUMIFS('BLG1222'!$I:$I,'BLG1222'!$A:$A,'ALL 2022'!$2:$2,'BLG1222'!$D:$D,'ALL 2022'!$D:$D)</f>
        <v>45125493.689999998</v>
      </c>
      <c r="AO597" s="12">
        <f>+SUMIFS('BLG1222'!$I:$I,'BLG1222'!$A:$A,'ALL 2022'!$2:$2,'BLG1222'!$D:$D,'ALL 2022'!$D:$D)</f>
        <v>0</v>
      </c>
      <c r="AP597" s="12">
        <f>+SUMIFS('BLG1222'!$I:$I,'BLG1222'!$A:$A,'ALL 2022'!$2:$2,'BLG1222'!$D:$D,'ALL 2022'!$D:$D)</f>
        <v>0</v>
      </c>
      <c r="AQ597" s="164">
        <f t="shared" si="60"/>
        <v>49025619.079999998</v>
      </c>
      <c r="AR597" s="165">
        <f t="shared" si="61"/>
        <v>10368.002681583148</v>
      </c>
    </row>
    <row r="598" spans="1:44" hidden="1" x14ac:dyDescent="0.25">
      <c r="A598" s="11" t="str">
        <f t="shared" si="57"/>
        <v>6</v>
      </c>
      <c r="B598" s="11" t="str">
        <f t="shared" si="58"/>
        <v>62</v>
      </c>
      <c r="C598" s="11" t="str">
        <f t="shared" si="59"/>
        <v>626</v>
      </c>
      <c r="D598" s="23">
        <v>62602000</v>
      </c>
      <c r="E598" s="196" t="s">
        <v>3273</v>
      </c>
      <c r="F598" s="24" t="s">
        <v>533</v>
      </c>
      <c r="G598" s="12">
        <f>+SUMIFS('BLG1222'!$I:$I,'BLG1222'!$A:$A,'ALL 2022'!$2:$2,'BLG1222'!$D:$D,'ALL 2022'!$D:$D)</f>
        <v>66870703.310000002</v>
      </c>
      <c r="H598" s="12">
        <f>+SUMIFS('BLG1222'!$I:$I,'BLG1222'!$A:$A,'ALL 2022'!$2:$2,'BLG1222'!$D:$D,'ALL 2022'!$D:$D)</f>
        <v>7173615.5800000001</v>
      </c>
      <c r="I598" s="12">
        <f>+SUMIFS('BLG1222'!$I:$I,'BLG1222'!$A:$A,'ALL 2022'!$2:$2,'BLG1222'!$D:$D,'ALL 2022'!$D:$D)</f>
        <v>104933807.55</v>
      </c>
      <c r="J598" s="12">
        <f>+SUMIFS('BLG1222'!$I:$I,'BLG1222'!$A:$A,'ALL 2022'!$2:$2,'BLG1222'!$D:$D,'ALL 2022'!$D:$D)</f>
        <v>91691496.900000006</v>
      </c>
      <c r="K598" s="12">
        <f>+SUMIFS('BLG1222'!$I:$I,'BLG1222'!$A:$A,'ALL 2022'!$2:$2,'BLG1222'!$D:$D,'ALL 2022'!$D:$D)</f>
        <v>44491175.240000002</v>
      </c>
      <c r="L598" s="12">
        <f>+SUMIFS('BLG1222'!$I:$I,'BLG1222'!$A:$A,'ALL 2022'!$2:$2,'BLG1222'!$D:$D,'ALL 2022'!$D:$D)</f>
        <v>12852773.76</v>
      </c>
      <c r="M598" s="12">
        <f>+SUMIFS('BLG1222'!$I:$I,'BLG1222'!$A:$A,'ALL 2022'!$2:$2,'BLG1222'!$D:$D,'ALL 2022'!$D:$D)</f>
        <v>22356064.190000001</v>
      </c>
      <c r="N598" s="12">
        <f>+SUMIFS('BLG1222'!$I:$I,'BLG1222'!$A:$A,'ALL 2022'!$2:$2,'BLG1222'!$D:$D,'ALL 2022'!$D:$D)</f>
        <v>12453404.630000001</v>
      </c>
      <c r="O598" s="12">
        <f>+SUMIFS('BLG1222'!$I:$I,'BLG1222'!$A:$A,'ALL 2022'!$2:$2,'BLG1222'!$D:$D,'ALL 2022'!$D:$D)</f>
        <v>22321579.280000001</v>
      </c>
      <c r="P598" s="12">
        <f>+SUMIFS('BLG1222'!$I:$I,'BLG1222'!$A:$A,'ALL 2022'!$2:$2,'BLG1222'!$D:$D,'ALL 2022'!$D:$D)</f>
        <v>30000</v>
      </c>
      <c r="Q598" s="12">
        <f>+SUMIFS('BLG1222'!$I:$I,'BLG1222'!$A:$A,'ALL 2022'!$2:$2,'BLG1222'!$D:$D,'ALL 2022'!$D:$D)</f>
        <v>220646.5</v>
      </c>
      <c r="R598" s="12">
        <f>+SUMIFS('BLG1222'!$I:$I,'BLG1222'!$A:$A,'ALL 2022'!$2:$2,'BLG1222'!$D:$D,'ALL 2022'!$D:$D)</f>
        <v>1498596</v>
      </c>
      <c r="S598" s="12">
        <f>+SUMIFS('BLG1222'!$I:$I,'BLG1222'!$A:$A,'ALL 2022'!$2:$2,'BLG1222'!$D:$D,'ALL 2022'!$D:$D)</f>
        <v>13225488.539999999</v>
      </c>
      <c r="T598" s="12">
        <f>+SUMIFS('BLG1222'!$I:$I,'BLG1222'!$A:$A,'ALL 2022'!$2:$2,'BLG1222'!$D:$D,'ALL 2022'!$D:$D)</f>
        <v>42634763.810000002</v>
      </c>
      <c r="U598" s="12">
        <f>+SUMIFS('BLG1222'!$I:$I,'BLG1222'!$A:$A,'ALL 2022'!$2:$2,'BLG1222'!$D:$D,'ALL 2022'!$D:$D)</f>
        <v>43570492.759999998</v>
      </c>
      <c r="V598" s="12">
        <f>+SUMIFS('BLG1222'!$I:$I,'BLG1222'!$A:$A,'ALL 2022'!$2:$2,'BLG1222'!$D:$D,'ALL 2022'!$D:$D)</f>
        <v>10000</v>
      </c>
      <c r="W598" s="12">
        <f>+SUMIFS('BLG1222'!$I:$I,'BLG1222'!$A:$A,'ALL 2022'!$2:$2,'BLG1222'!$D:$D,'ALL 2022'!$D:$D)</f>
        <v>37324799.450000003</v>
      </c>
      <c r="X598" s="12">
        <f>+SUMIFS('BLG1222'!$I:$I,'BLG1222'!$A:$A,'ALL 2022'!$2:$2,'BLG1222'!$D:$D,'ALL 2022'!$D:$D)</f>
        <v>375000</v>
      </c>
      <c r="Y598" s="12">
        <f>+SUMIFS('BLG1222'!$I:$I,'BLG1222'!$A:$A,'ALL 2022'!$2:$2,'BLG1222'!$D:$D,'ALL 2022'!$D:$D)</f>
        <v>0</v>
      </c>
      <c r="Z598" s="12">
        <f>+SUMIFS('BLG1222'!$I:$I,'BLG1222'!$A:$A,'ALL 2022'!$2:$2,'BLG1222'!$D:$D,'ALL 2022'!$D:$D)</f>
        <v>0</v>
      </c>
      <c r="AA598" s="12">
        <f>+SUMIFS('BLG1222'!$I:$I,'BLG1222'!$A:$A,'ALL 2022'!$2:$2,'BLG1222'!$D:$D,'ALL 2022'!$D:$D)</f>
        <v>0</v>
      </c>
      <c r="AB598" s="12">
        <f>+SUMIFS('BLG1222'!$I:$I,'BLG1222'!$A:$A,'ALL 2022'!$2:$2,'BLG1222'!$D:$D,'ALL 2022'!$D:$D)</f>
        <v>24963417.460000001</v>
      </c>
      <c r="AC598" s="12">
        <f>+SUMIFS('BLG1222'!$I:$I,'BLG1222'!$A:$A,'ALL 2022'!$2:$2,'BLG1222'!$D:$D,'ALL 2022'!$D:$D)</f>
        <v>12694983.75</v>
      </c>
      <c r="AD598" s="12">
        <f>+SUMIFS('BLG1222'!$I:$I,'BLG1222'!$A:$A,'ALL 2022'!$2:$2,'BLG1222'!$D:$D,'ALL 2022'!$D:$D)</f>
        <v>0</v>
      </c>
      <c r="AE598" s="12">
        <f>+SUMIFS('BLG1222'!$I:$I,'BLG1222'!$A:$A,'ALL 2022'!$2:$2,'BLG1222'!$D:$D,'ALL 2022'!$D:$D)</f>
        <v>0</v>
      </c>
      <c r="AF598" s="12">
        <f>+SUMIFS('BLG1222'!$I:$I,'BLG1222'!$A:$A,'ALL 2022'!$2:$2,'BLG1222'!$D:$D,'ALL 2022'!$D:$D)</f>
        <v>6689761.2699999996</v>
      </c>
      <c r="AG598" s="12">
        <f>+SUMIFS('BLG1222'!$I:$I,'BLG1222'!$A:$A,'ALL 2022'!$2:$2,'BLG1222'!$D:$D,'ALL 2022'!$D:$D)</f>
        <v>715058.9</v>
      </c>
      <c r="AH598" s="12">
        <f>+SUMIFS('BLG1222'!$I:$I,'BLG1222'!$A:$A,'ALL 2022'!$2:$2,'BLG1222'!$D:$D,'ALL 2022'!$D:$D)</f>
        <v>43000</v>
      </c>
      <c r="AI598" s="12">
        <f>+SUMIFS('BLG1222'!$I:$I,'BLG1222'!$A:$A,'ALL 2022'!$2:$2,'BLG1222'!$D:$D,'ALL 2022'!$D:$D)</f>
        <v>0</v>
      </c>
      <c r="AJ598" s="12">
        <f>+SUMIFS('BLG1222'!$I:$I,'BLG1222'!$A:$A,'ALL 2022'!$2:$2,'BLG1222'!$D:$D,'ALL 2022'!$D:$D)</f>
        <v>19391464.559999999</v>
      </c>
      <c r="AK598" s="12">
        <f>+SUMIFS('BLG1222'!$I:$I,'BLG1222'!$A:$A,'ALL 2022'!$2:$2,'BLG1222'!$D:$D,'ALL 2022'!$D:$D)</f>
        <v>5857674.5</v>
      </c>
      <c r="AL598" s="12">
        <f>+SUMIFS('BLG1222'!$I:$I,'BLG1222'!$A:$A,'ALL 2022'!$2:$2,'BLG1222'!$D:$D,'ALL 2022'!$D:$D)</f>
        <v>49959796.649999999</v>
      </c>
      <c r="AM598" s="12">
        <f>+SUMIFS('BLG1222'!$I:$I,'BLG1222'!$A:$A,'ALL 2022'!$2:$2,'BLG1222'!$D:$D,'ALL 2022'!$D:$D)</f>
        <v>19416896.52</v>
      </c>
      <c r="AN598" s="12">
        <f>+SUMIFS('BLG1222'!$I:$I,'BLG1222'!$A:$A,'ALL 2022'!$2:$2,'BLG1222'!$D:$D,'ALL 2022'!$D:$D)</f>
        <v>0</v>
      </c>
      <c r="AO598" s="12">
        <f>+SUMIFS('BLG1222'!$I:$I,'BLG1222'!$A:$A,'ALL 2022'!$2:$2,'BLG1222'!$D:$D,'ALL 2022'!$D:$D)</f>
        <v>62732552.020000003</v>
      </c>
      <c r="AP598" s="12">
        <f>+SUMIFS('BLG1222'!$I:$I,'BLG1222'!$A:$A,'ALL 2022'!$2:$2,'BLG1222'!$D:$D,'ALL 2022'!$D:$D)</f>
        <v>0</v>
      </c>
      <c r="AQ598" s="164">
        <f t="shared" si="60"/>
        <v>726499013.12999988</v>
      </c>
      <c r="AR598" s="165">
        <f t="shared" si="61"/>
        <v>153640.97093823686</v>
      </c>
    </row>
    <row r="599" spans="1:44" hidden="1" x14ac:dyDescent="0.25">
      <c r="A599" s="11" t="str">
        <f t="shared" si="57"/>
        <v>6</v>
      </c>
      <c r="B599" s="11" t="str">
        <f t="shared" si="58"/>
        <v>62</v>
      </c>
      <c r="C599" s="11" t="str">
        <f t="shared" si="59"/>
        <v>626</v>
      </c>
      <c r="D599" s="23">
        <v>62603000</v>
      </c>
      <c r="E599" s="196" t="s">
        <v>3273</v>
      </c>
      <c r="F599" s="24" t="s">
        <v>534</v>
      </c>
      <c r="G599" s="12">
        <f>+SUMIFS('BLG1222'!$I:$I,'BLG1222'!$A:$A,'ALL 2022'!$2:$2,'BLG1222'!$D:$D,'ALL 2022'!$D:$D)</f>
        <v>9714374.5</v>
      </c>
      <c r="H599" s="12">
        <f>+SUMIFS('BLG1222'!$I:$I,'BLG1222'!$A:$A,'ALL 2022'!$2:$2,'BLG1222'!$D:$D,'ALL 2022'!$D:$D)</f>
        <v>39543676.380000003</v>
      </c>
      <c r="I599" s="12">
        <f>+SUMIFS('BLG1222'!$I:$I,'BLG1222'!$A:$A,'ALL 2022'!$2:$2,'BLG1222'!$D:$D,'ALL 2022'!$D:$D)</f>
        <v>27721537.649999999</v>
      </c>
      <c r="J599" s="12">
        <f>+SUMIFS('BLG1222'!$I:$I,'BLG1222'!$A:$A,'ALL 2022'!$2:$2,'BLG1222'!$D:$D,'ALL 2022'!$D:$D)</f>
        <v>19746633.210000001</v>
      </c>
      <c r="K599" s="12">
        <f>+SUMIFS('BLG1222'!$I:$I,'BLG1222'!$A:$A,'ALL 2022'!$2:$2,'BLG1222'!$D:$D,'ALL 2022'!$D:$D)</f>
        <v>7911825.5</v>
      </c>
      <c r="L599" s="12">
        <f>+SUMIFS('BLG1222'!$I:$I,'BLG1222'!$A:$A,'ALL 2022'!$2:$2,'BLG1222'!$D:$D,'ALL 2022'!$D:$D)</f>
        <v>5451372.5</v>
      </c>
      <c r="M599" s="12">
        <f>+SUMIFS('BLG1222'!$I:$I,'BLG1222'!$A:$A,'ALL 2022'!$2:$2,'BLG1222'!$D:$D,'ALL 2022'!$D:$D)</f>
        <v>7539996</v>
      </c>
      <c r="N599" s="12">
        <f>+SUMIFS('BLG1222'!$I:$I,'BLG1222'!$A:$A,'ALL 2022'!$2:$2,'BLG1222'!$D:$D,'ALL 2022'!$D:$D)</f>
        <v>0</v>
      </c>
      <c r="O599" s="12">
        <f>+SUMIFS('BLG1222'!$I:$I,'BLG1222'!$A:$A,'ALL 2022'!$2:$2,'BLG1222'!$D:$D,'ALL 2022'!$D:$D)</f>
        <v>211621.62</v>
      </c>
      <c r="P599" s="12">
        <f>+SUMIFS('BLG1222'!$I:$I,'BLG1222'!$A:$A,'ALL 2022'!$2:$2,'BLG1222'!$D:$D,'ALL 2022'!$D:$D)</f>
        <v>0</v>
      </c>
      <c r="Q599" s="12">
        <f>+SUMIFS('BLG1222'!$I:$I,'BLG1222'!$A:$A,'ALL 2022'!$2:$2,'BLG1222'!$D:$D,'ALL 2022'!$D:$D)</f>
        <v>16057.05</v>
      </c>
      <c r="R599" s="12">
        <f>+SUMIFS('BLG1222'!$I:$I,'BLG1222'!$A:$A,'ALL 2022'!$2:$2,'BLG1222'!$D:$D,'ALL 2022'!$D:$D)</f>
        <v>360000</v>
      </c>
      <c r="S599" s="12">
        <f>+SUMIFS('BLG1222'!$I:$I,'BLG1222'!$A:$A,'ALL 2022'!$2:$2,'BLG1222'!$D:$D,'ALL 2022'!$D:$D)</f>
        <v>0</v>
      </c>
      <c r="T599" s="12">
        <f>+SUMIFS('BLG1222'!$I:$I,'BLG1222'!$A:$A,'ALL 2022'!$2:$2,'BLG1222'!$D:$D,'ALL 2022'!$D:$D)</f>
        <v>20753189.010000002</v>
      </c>
      <c r="U599" s="12">
        <f>+SUMIFS('BLG1222'!$I:$I,'BLG1222'!$A:$A,'ALL 2022'!$2:$2,'BLG1222'!$D:$D,'ALL 2022'!$D:$D)</f>
        <v>0</v>
      </c>
      <c r="V599" s="12">
        <f>+SUMIFS('BLG1222'!$I:$I,'BLG1222'!$A:$A,'ALL 2022'!$2:$2,'BLG1222'!$D:$D,'ALL 2022'!$D:$D)</f>
        <v>10128000</v>
      </c>
      <c r="W599" s="12">
        <f>+SUMIFS('BLG1222'!$I:$I,'BLG1222'!$A:$A,'ALL 2022'!$2:$2,'BLG1222'!$D:$D,'ALL 2022'!$D:$D)</f>
        <v>19530973.789999999</v>
      </c>
      <c r="X599" s="12">
        <f>+SUMIFS('BLG1222'!$I:$I,'BLG1222'!$A:$A,'ALL 2022'!$2:$2,'BLG1222'!$D:$D,'ALL 2022'!$D:$D)</f>
        <v>185185.19</v>
      </c>
      <c r="Y599" s="12">
        <f>+SUMIFS('BLG1222'!$I:$I,'BLG1222'!$A:$A,'ALL 2022'!$2:$2,'BLG1222'!$D:$D,'ALL 2022'!$D:$D)</f>
        <v>0</v>
      </c>
      <c r="Z599" s="12">
        <f>+SUMIFS('BLG1222'!$I:$I,'BLG1222'!$A:$A,'ALL 2022'!$2:$2,'BLG1222'!$D:$D,'ALL 2022'!$D:$D)</f>
        <v>0</v>
      </c>
      <c r="AA599" s="12">
        <f>+SUMIFS('BLG1222'!$I:$I,'BLG1222'!$A:$A,'ALL 2022'!$2:$2,'BLG1222'!$D:$D,'ALL 2022'!$D:$D)</f>
        <v>0</v>
      </c>
      <c r="AB599" s="12">
        <f>+SUMIFS('BLG1222'!$I:$I,'BLG1222'!$A:$A,'ALL 2022'!$2:$2,'BLG1222'!$D:$D,'ALL 2022'!$D:$D)</f>
        <v>209151.46</v>
      </c>
      <c r="AC599" s="12">
        <f>+SUMIFS('BLG1222'!$I:$I,'BLG1222'!$A:$A,'ALL 2022'!$2:$2,'BLG1222'!$D:$D,'ALL 2022'!$D:$D)</f>
        <v>9959800</v>
      </c>
      <c r="AD599" s="12">
        <f>+SUMIFS('BLG1222'!$I:$I,'BLG1222'!$A:$A,'ALL 2022'!$2:$2,'BLG1222'!$D:$D,'ALL 2022'!$D:$D)</f>
        <v>0</v>
      </c>
      <c r="AE599" s="12">
        <f>+SUMIFS('BLG1222'!$I:$I,'BLG1222'!$A:$A,'ALL 2022'!$2:$2,'BLG1222'!$D:$D,'ALL 2022'!$D:$D)</f>
        <v>0</v>
      </c>
      <c r="AF599" s="12">
        <f>+SUMIFS('BLG1222'!$I:$I,'BLG1222'!$A:$A,'ALL 2022'!$2:$2,'BLG1222'!$D:$D,'ALL 2022'!$D:$D)</f>
        <v>5504739.4000000004</v>
      </c>
      <c r="AG599" s="12">
        <f>+SUMIFS('BLG1222'!$I:$I,'BLG1222'!$A:$A,'ALL 2022'!$2:$2,'BLG1222'!$D:$D,'ALL 2022'!$D:$D)</f>
        <v>0</v>
      </c>
      <c r="AH599" s="12">
        <f>+SUMIFS('BLG1222'!$I:$I,'BLG1222'!$A:$A,'ALL 2022'!$2:$2,'BLG1222'!$D:$D,'ALL 2022'!$D:$D)</f>
        <v>7287740</v>
      </c>
      <c r="AI599" s="12">
        <f>+SUMIFS('BLG1222'!$I:$I,'BLG1222'!$A:$A,'ALL 2022'!$2:$2,'BLG1222'!$D:$D,'ALL 2022'!$D:$D)</f>
        <v>0</v>
      </c>
      <c r="AJ599" s="12">
        <f>+SUMIFS('BLG1222'!$I:$I,'BLG1222'!$A:$A,'ALL 2022'!$2:$2,'BLG1222'!$D:$D,'ALL 2022'!$D:$D)</f>
        <v>19736800</v>
      </c>
      <c r="AK599" s="12">
        <f>+SUMIFS('BLG1222'!$I:$I,'BLG1222'!$A:$A,'ALL 2022'!$2:$2,'BLG1222'!$D:$D,'ALL 2022'!$D:$D)</f>
        <v>459801.59999999998</v>
      </c>
      <c r="AL599" s="12">
        <f>+SUMIFS('BLG1222'!$I:$I,'BLG1222'!$A:$A,'ALL 2022'!$2:$2,'BLG1222'!$D:$D,'ALL 2022'!$D:$D)</f>
        <v>10565859.359999999</v>
      </c>
      <c r="AM599" s="12">
        <f>+SUMIFS('BLG1222'!$I:$I,'BLG1222'!$A:$A,'ALL 2022'!$2:$2,'BLG1222'!$D:$D,'ALL 2022'!$D:$D)</f>
        <v>13091746.42</v>
      </c>
      <c r="AN599" s="12">
        <f>+SUMIFS('BLG1222'!$I:$I,'BLG1222'!$A:$A,'ALL 2022'!$2:$2,'BLG1222'!$D:$D,'ALL 2022'!$D:$D)</f>
        <v>0</v>
      </c>
      <c r="AO599" s="12">
        <f>+SUMIFS('BLG1222'!$I:$I,'BLG1222'!$A:$A,'ALL 2022'!$2:$2,'BLG1222'!$D:$D,'ALL 2022'!$D:$D)</f>
        <v>14762369.08</v>
      </c>
      <c r="AP599" s="12">
        <f>+SUMIFS('BLG1222'!$I:$I,'BLG1222'!$A:$A,'ALL 2022'!$2:$2,'BLG1222'!$D:$D,'ALL 2022'!$D:$D)</f>
        <v>0</v>
      </c>
      <c r="AQ599" s="164">
        <f t="shared" si="60"/>
        <v>250392449.72000003</v>
      </c>
      <c r="AR599" s="165">
        <f t="shared" si="61"/>
        <v>52953.326013259881</v>
      </c>
    </row>
    <row r="600" spans="1:44" hidden="1" x14ac:dyDescent="0.25">
      <c r="A600" s="11" t="str">
        <f t="shared" si="57"/>
        <v>6</v>
      </c>
      <c r="B600" s="11" t="str">
        <f t="shared" si="58"/>
        <v>62</v>
      </c>
      <c r="C600" s="11" t="str">
        <f t="shared" si="59"/>
        <v>626</v>
      </c>
      <c r="D600" s="23">
        <v>62604000</v>
      </c>
      <c r="E600" s="196" t="s">
        <v>3273</v>
      </c>
      <c r="F600" s="24" t="s">
        <v>535</v>
      </c>
      <c r="G600" s="12">
        <f>+SUMIFS('BLG1222'!$I:$I,'BLG1222'!$A:$A,'ALL 2022'!$2:$2,'BLG1222'!$D:$D,'ALL 2022'!$D:$D)</f>
        <v>0</v>
      </c>
      <c r="H600" s="12">
        <f>+SUMIFS('BLG1222'!$I:$I,'BLG1222'!$A:$A,'ALL 2022'!$2:$2,'BLG1222'!$D:$D,'ALL 2022'!$D:$D)</f>
        <v>2140258.5699999998</v>
      </c>
      <c r="I600" s="12">
        <f>+SUMIFS('BLG1222'!$I:$I,'BLG1222'!$A:$A,'ALL 2022'!$2:$2,'BLG1222'!$D:$D,'ALL 2022'!$D:$D)</f>
        <v>3061573.04</v>
      </c>
      <c r="J600" s="12">
        <f>+SUMIFS('BLG1222'!$I:$I,'BLG1222'!$A:$A,'ALL 2022'!$2:$2,'BLG1222'!$D:$D,'ALL 2022'!$D:$D)</f>
        <v>1570916</v>
      </c>
      <c r="K600" s="12">
        <f>+SUMIFS('BLG1222'!$I:$I,'BLG1222'!$A:$A,'ALL 2022'!$2:$2,'BLG1222'!$D:$D,'ALL 2022'!$D:$D)</f>
        <v>2499948</v>
      </c>
      <c r="L600" s="12">
        <f>+SUMIFS('BLG1222'!$I:$I,'BLG1222'!$A:$A,'ALL 2022'!$2:$2,'BLG1222'!$D:$D,'ALL 2022'!$D:$D)</f>
        <v>274054</v>
      </c>
      <c r="M600" s="12">
        <f>+SUMIFS('BLG1222'!$I:$I,'BLG1222'!$A:$A,'ALL 2022'!$2:$2,'BLG1222'!$D:$D,'ALL 2022'!$D:$D)</f>
        <v>6500</v>
      </c>
      <c r="N600" s="12">
        <f>+SUMIFS('BLG1222'!$I:$I,'BLG1222'!$A:$A,'ALL 2022'!$2:$2,'BLG1222'!$D:$D,'ALL 2022'!$D:$D)</f>
        <v>9072000</v>
      </c>
      <c r="O600" s="12">
        <f>+SUMIFS('BLG1222'!$I:$I,'BLG1222'!$A:$A,'ALL 2022'!$2:$2,'BLG1222'!$D:$D,'ALL 2022'!$D:$D)</f>
        <v>634220</v>
      </c>
      <c r="P600" s="12">
        <f>+SUMIFS('BLG1222'!$I:$I,'BLG1222'!$A:$A,'ALL 2022'!$2:$2,'BLG1222'!$D:$D,'ALL 2022'!$D:$D)</f>
        <v>187340</v>
      </c>
      <c r="Q600" s="12">
        <f>+SUMIFS('BLG1222'!$I:$I,'BLG1222'!$A:$A,'ALL 2022'!$2:$2,'BLG1222'!$D:$D,'ALL 2022'!$D:$D)</f>
        <v>17.420000000000002</v>
      </c>
      <c r="R600" s="12">
        <f>+SUMIFS('BLG1222'!$I:$I,'BLG1222'!$A:$A,'ALL 2022'!$2:$2,'BLG1222'!$D:$D,'ALL 2022'!$D:$D)</f>
        <v>1978783</v>
      </c>
      <c r="S600" s="12">
        <f>+SUMIFS('BLG1222'!$I:$I,'BLG1222'!$A:$A,'ALL 2022'!$2:$2,'BLG1222'!$D:$D,'ALL 2022'!$D:$D)</f>
        <v>13302026.33</v>
      </c>
      <c r="T600" s="12">
        <f>+SUMIFS('BLG1222'!$I:$I,'BLG1222'!$A:$A,'ALL 2022'!$2:$2,'BLG1222'!$D:$D,'ALL 2022'!$D:$D)</f>
        <v>2664500</v>
      </c>
      <c r="U600" s="12">
        <f>+SUMIFS('BLG1222'!$I:$I,'BLG1222'!$A:$A,'ALL 2022'!$2:$2,'BLG1222'!$D:$D,'ALL 2022'!$D:$D)</f>
        <v>940460</v>
      </c>
      <c r="V600" s="12">
        <f>+SUMIFS('BLG1222'!$I:$I,'BLG1222'!$A:$A,'ALL 2022'!$2:$2,'BLG1222'!$D:$D,'ALL 2022'!$D:$D)</f>
        <v>0</v>
      </c>
      <c r="W600" s="12">
        <f>+SUMIFS('BLG1222'!$I:$I,'BLG1222'!$A:$A,'ALL 2022'!$2:$2,'BLG1222'!$D:$D,'ALL 2022'!$D:$D)</f>
        <v>0</v>
      </c>
      <c r="X600" s="12">
        <f>+SUMIFS('BLG1222'!$I:$I,'BLG1222'!$A:$A,'ALL 2022'!$2:$2,'BLG1222'!$D:$D,'ALL 2022'!$D:$D)</f>
        <v>0</v>
      </c>
      <c r="Y600" s="12">
        <f>+SUMIFS('BLG1222'!$I:$I,'BLG1222'!$A:$A,'ALL 2022'!$2:$2,'BLG1222'!$D:$D,'ALL 2022'!$D:$D)</f>
        <v>0</v>
      </c>
      <c r="Z600" s="12">
        <f>+SUMIFS('BLG1222'!$I:$I,'BLG1222'!$A:$A,'ALL 2022'!$2:$2,'BLG1222'!$D:$D,'ALL 2022'!$D:$D)</f>
        <v>0</v>
      </c>
      <c r="AA600" s="12">
        <f>+SUMIFS('BLG1222'!$I:$I,'BLG1222'!$A:$A,'ALL 2022'!$2:$2,'BLG1222'!$D:$D,'ALL 2022'!$D:$D)</f>
        <v>0</v>
      </c>
      <c r="AB600" s="12">
        <f>+SUMIFS('BLG1222'!$I:$I,'BLG1222'!$A:$A,'ALL 2022'!$2:$2,'BLG1222'!$D:$D,'ALL 2022'!$D:$D)</f>
        <v>4137679.99</v>
      </c>
      <c r="AC600" s="12">
        <f>+SUMIFS('BLG1222'!$I:$I,'BLG1222'!$A:$A,'ALL 2022'!$2:$2,'BLG1222'!$D:$D,'ALL 2022'!$D:$D)</f>
        <v>33135477</v>
      </c>
      <c r="AD600" s="12">
        <f>+SUMIFS('BLG1222'!$I:$I,'BLG1222'!$A:$A,'ALL 2022'!$2:$2,'BLG1222'!$D:$D,'ALL 2022'!$D:$D)</f>
        <v>0</v>
      </c>
      <c r="AE600" s="12">
        <f>+SUMIFS('BLG1222'!$I:$I,'BLG1222'!$A:$A,'ALL 2022'!$2:$2,'BLG1222'!$D:$D,'ALL 2022'!$D:$D)</f>
        <v>0</v>
      </c>
      <c r="AF600" s="12">
        <f>+SUMIFS('BLG1222'!$I:$I,'BLG1222'!$A:$A,'ALL 2022'!$2:$2,'BLG1222'!$D:$D,'ALL 2022'!$D:$D)</f>
        <v>667900</v>
      </c>
      <c r="AG600" s="12">
        <f>+SUMIFS('BLG1222'!$I:$I,'BLG1222'!$A:$A,'ALL 2022'!$2:$2,'BLG1222'!$D:$D,'ALL 2022'!$D:$D)</f>
        <v>105560</v>
      </c>
      <c r="AH600" s="12">
        <f>+SUMIFS('BLG1222'!$I:$I,'BLG1222'!$A:$A,'ALL 2022'!$2:$2,'BLG1222'!$D:$D,'ALL 2022'!$D:$D)</f>
        <v>369200</v>
      </c>
      <c r="AI600" s="12">
        <f>+SUMIFS('BLG1222'!$I:$I,'BLG1222'!$A:$A,'ALL 2022'!$2:$2,'BLG1222'!$D:$D,'ALL 2022'!$D:$D)</f>
        <v>0</v>
      </c>
      <c r="AJ600" s="12">
        <f>+SUMIFS('BLG1222'!$I:$I,'BLG1222'!$A:$A,'ALL 2022'!$2:$2,'BLG1222'!$D:$D,'ALL 2022'!$D:$D)</f>
        <v>0</v>
      </c>
      <c r="AK600" s="12">
        <f>+SUMIFS('BLG1222'!$I:$I,'BLG1222'!$A:$A,'ALL 2022'!$2:$2,'BLG1222'!$D:$D,'ALL 2022'!$D:$D)</f>
        <v>267462.32</v>
      </c>
      <c r="AL600" s="12">
        <f>+SUMIFS('BLG1222'!$I:$I,'BLG1222'!$A:$A,'ALL 2022'!$2:$2,'BLG1222'!$D:$D,'ALL 2022'!$D:$D)</f>
        <v>15064383.1</v>
      </c>
      <c r="AM600" s="12">
        <f>+SUMIFS('BLG1222'!$I:$I,'BLG1222'!$A:$A,'ALL 2022'!$2:$2,'BLG1222'!$D:$D,'ALL 2022'!$D:$D)</f>
        <v>3144524</v>
      </c>
      <c r="AN600" s="12">
        <f>+SUMIFS('BLG1222'!$I:$I,'BLG1222'!$A:$A,'ALL 2022'!$2:$2,'BLG1222'!$D:$D,'ALL 2022'!$D:$D)</f>
        <v>0</v>
      </c>
      <c r="AO600" s="12">
        <f>+SUMIFS('BLG1222'!$I:$I,'BLG1222'!$A:$A,'ALL 2022'!$2:$2,'BLG1222'!$D:$D,'ALL 2022'!$D:$D)</f>
        <v>1292239</v>
      </c>
      <c r="AP600" s="12">
        <f>+SUMIFS('BLG1222'!$I:$I,'BLG1222'!$A:$A,'ALL 2022'!$2:$2,'BLG1222'!$D:$D,'ALL 2022'!$D:$D)</f>
        <v>0</v>
      </c>
      <c r="AQ600" s="164">
        <f t="shared" si="60"/>
        <v>96517021.769999981</v>
      </c>
      <c r="AR600" s="165">
        <f t="shared" si="61"/>
        <v>20411.547254443747</v>
      </c>
    </row>
    <row r="601" spans="1:44" hidden="1" x14ac:dyDescent="0.25">
      <c r="A601" s="11" t="str">
        <f t="shared" si="57"/>
        <v>6</v>
      </c>
      <c r="B601" s="11" t="str">
        <f t="shared" si="58"/>
        <v>62</v>
      </c>
      <c r="C601" s="11" t="str">
        <f t="shared" si="59"/>
        <v>626</v>
      </c>
      <c r="D601" s="23">
        <v>62605000</v>
      </c>
      <c r="E601" s="196" t="s">
        <v>3273</v>
      </c>
      <c r="F601" s="24" t="s">
        <v>748</v>
      </c>
      <c r="G601" s="12">
        <f>+SUMIFS('BLG1222'!$I:$I,'BLG1222'!$A:$A,'ALL 2022'!$2:$2,'BLG1222'!$D:$D,'ALL 2022'!$D:$D)</f>
        <v>0</v>
      </c>
      <c r="H601" s="12">
        <f>+SUMIFS('BLG1222'!$I:$I,'BLG1222'!$A:$A,'ALL 2022'!$2:$2,'BLG1222'!$D:$D,'ALL 2022'!$D:$D)</f>
        <v>0</v>
      </c>
      <c r="I601" s="12">
        <f>+SUMIFS('BLG1222'!$I:$I,'BLG1222'!$A:$A,'ALL 2022'!$2:$2,'BLG1222'!$D:$D,'ALL 2022'!$D:$D)</f>
        <v>5400000</v>
      </c>
      <c r="J601" s="12">
        <f>+SUMIFS('BLG1222'!$I:$I,'BLG1222'!$A:$A,'ALL 2022'!$2:$2,'BLG1222'!$D:$D,'ALL 2022'!$D:$D)</f>
        <v>0</v>
      </c>
      <c r="K601" s="12">
        <f>+SUMIFS('BLG1222'!$I:$I,'BLG1222'!$A:$A,'ALL 2022'!$2:$2,'BLG1222'!$D:$D,'ALL 2022'!$D:$D)</f>
        <v>5613061.6900000004</v>
      </c>
      <c r="L601" s="12">
        <f>+SUMIFS('BLG1222'!$I:$I,'BLG1222'!$A:$A,'ALL 2022'!$2:$2,'BLG1222'!$D:$D,'ALL 2022'!$D:$D)</f>
        <v>0</v>
      </c>
      <c r="M601" s="12">
        <f>+SUMIFS('BLG1222'!$I:$I,'BLG1222'!$A:$A,'ALL 2022'!$2:$2,'BLG1222'!$D:$D,'ALL 2022'!$D:$D)</f>
        <v>0</v>
      </c>
      <c r="N601" s="12">
        <f>+SUMIFS('BLG1222'!$I:$I,'BLG1222'!$A:$A,'ALL 2022'!$2:$2,'BLG1222'!$D:$D,'ALL 2022'!$D:$D)</f>
        <v>0</v>
      </c>
      <c r="O601" s="12">
        <f>+SUMIFS('BLG1222'!$I:$I,'BLG1222'!$A:$A,'ALL 2022'!$2:$2,'BLG1222'!$D:$D,'ALL 2022'!$D:$D)</f>
        <v>2230214.4300000002</v>
      </c>
      <c r="P601" s="12">
        <f>+SUMIFS('BLG1222'!$I:$I,'BLG1222'!$A:$A,'ALL 2022'!$2:$2,'BLG1222'!$D:$D,'ALL 2022'!$D:$D)</f>
        <v>0</v>
      </c>
      <c r="Q601" s="12">
        <f>+SUMIFS('BLG1222'!$I:$I,'BLG1222'!$A:$A,'ALL 2022'!$2:$2,'BLG1222'!$D:$D,'ALL 2022'!$D:$D)</f>
        <v>0</v>
      </c>
      <c r="R601" s="12">
        <f>+SUMIFS('BLG1222'!$I:$I,'BLG1222'!$A:$A,'ALL 2022'!$2:$2,'BLG1222'!$D:$D,'ALL 2022'!$D:$D)</f>
        <v>0</v>
      </c>
      <c r="S601" s="12">
        <f>+SUMIFS('BLG1222'!$I:$I,'BLG1222'!$A:$A,'ALL 2022'!$2:$2,'BLG1222'!$D:$D,'ALL 2022'!$D:$D)</f>
        <v>0</v>
      </c>
      <c r="T601" s="12">
        <f>+SUMIFS('BLG1222'!$I:$I,'BLG1222'!$A:$A,'ALL 2022'!$2:$2,'BLG1222'!$D:$D,'ALL 2022'!$D:$D)</f>
        <v>36737512.5</v>
      </c>
      <c r="U601" s="12">
        <f>+SUMIFS('BLG1222'!$I:$I,'BLG1222'!$A:$A,'ALL 2022'!$2:$2,'BLG1222'!$D:$D,'ALL 2022'!$D:$D)</f>
        <v>151736275</v>
      </c>
      <c r="V601" s="12">
        <f>+SUMIFS('BLG1222'!$I:$I,'BLG1222'!$A:$A,'ALL 2022'!$2:$2,'BLG1222'!$D:$D,'ALL 2022'!$D:$D)</f>
        <v>0</v>
      </c>
      <c r="W601" s="12">
        <f>+SUMIFS('BLG1222'!$I:$I,'BLG1222'!$A:$A,'ALL 2022'!$2:$2,'BLG1222'!$D:$D,'ALL 2022'!$D:$D)</f>
        <v>0</v>
      </c>
      <c r="X601" s="12">
        <f>+SUMIFS('BLG1222'!$I:$I,'BLG1222'!$A:$A,'ALL 2022'!$2:$2,'BLG1222'!$D:$D,'ALL 2022'!$D:$D)</f>
        <v>0</v>
      </c>
      <c r="Y601" s="12">
        <f>+SUMIFS('BLG1222'!$I:$I,'BLG1222'!$A:$A,'ALL 2022'!$2:$2,'BLG1222'!$D:$D,'ALL 2022'!$D:$D)</f>
        <v>0</v>
      </c>
      <c r="Z601" s="12">
        <f>+SUMIFS('BLG1222'!$I:$I,'BLG1222'!$A:$A,'ALL 2022'!$2:$2,'BLG1222'!$D:$D,'ALL 2022'!$D:$D)</f>
        <v>0</v>
      </c>
      <c r="AA601" s="12">
        <f>+SUMIFS('BLG1222'!$I:$I,'BLG1222'!$A:$A,'ALL 2022'!$2:$2,'BLG1222'!$D:$D,'ALL 2022'!$D:$D)</f>
        <v>0</v>
      </c>
      <c r="AB601" s="12">
        <f>+SUMIFS('BLG1222'!$I:$I,'BLG1222'!$A:$A,'ALL 2022'!$2:$2,'BLG1222'!$D:$D,'ALL 2022'!$D:$D)</f>
        <v>0</v>
      </c>
      <c r="AC601" s="12">
        <f>+SUMIFS('BLG1222'!$I:$I,'BLG1222'!$A:$A,'ALL 2022'!$2:$2,'BLG1222'!$D:$D,'ALL 2022'!$D:$D)</f>
        <v>0</v>
      </c>
      <c r="AD601" s="12">
        <f>+SUMIFS('BLG1222'!$I:$I,'BLG1222'!$A:$A,'ALL 2022'!$2:$2,'BLG1222'!$D:$D,'ALL 2022'!$D:$D)</f>
        <v>0</v>
      </c>
      <c r="AE601" s="12">
        <f>+SUMIFS('BLG1222'!$I:$I,'BLG1222'!$A:$A,'ALL 2022'!$2:$2,'BLG1222'!$D:$D,'ALL 2022'!$D:$D)</f>
        <v>0</v>
      </c>
      <c r="AF601" s="12">
        <f>+SUMIFS('BLG1222'!$I:$I,'BLG1222'!$A:$A,'ALL 2022'!$2:$2,'BLG1222'!$D:$D,'ALL 2022'!$D:$D)</f>
        <v>0</v>
      </c>
      <c r="AG601" s="12">
        <f>+SUMIFS('BLG1222'!$I:$I,'BLG1222'!$A:$A,'ALL 2022'!$2:$2,'BLG1222'!$D:$D,'ALL 2022'!$D:$D)</f>
        <v>0</v>
      </c>
      <c r="AH601" s="12">
        <f>+SUMIFS('BLG1222'!$I:$I,'BLG1222'!$A:$A,'ALL 2022'!$2:$2,'BLG1222'!$D:$D,'ALL 2022'!$D:$D)</f>
        <v>0</v>
      </c>
      <c r="AI601" s="12">
        <f>+SUMIFS('BLG1222'!$I:$I,'BLG1222'!$A:$A,'ALL 2022'!$2:$2,'BLG1222'!$D:$D,'ALL 2022'!$D:$D)</f>
        <v>0</v>
      </c>
      <c r="AJ601" s="12">
        <f>+SUMIFS('BLG1222'!$I:$I,'BLG1222'!$A:$A,'ALL 2022'!$2:$2,'BLG1222'!$D:$D,'ALL 2022'!$D:$D)</f>
        <v>0</v>
      </c>
      <c r="AK601" s="12">
        <f>+SUMIFS('BLG1222'!$I:$I,'BLG1222'!$A:$A,'ALL 2022'!$2:$2,'BLG1222'!$D:$D,'ALL 2022'!$D:$D)</f>
        <v>0</v>
      </c>
      <c r="AL601" s="12">
        <f>+SUMIFS('BLG1222'!$I:$I,'BLG1222'!$A:$A,'ALL 2022'!$2:$2,'BLG1222'!$D:$D,'ALL 2022'!$D:$D)</f>
        <v>0</v>
      </c>
      <c r="AM601" s="12">
        <f>+SUMIFS('BLG1222'!$I:$I,'BLG1222'!$A:$A,'ALL 2022'!$2:$2,'BLG1222'!$D:$D,'ALL 2022'!$D:$D)</f>
        <v>515500</v>
      </c>
      <c r="AN601" s="12">
        <f>+SUMIFS('BLG1222'!$I:$I,'BLG1222'!$A:$A,'ALL 2022'!$2:$2,'BLG1222'!$D:$D,'ALL 2022'!$D:$D)</f>
        <v>0</v>
      </c>
      <c r="AO601" s="12">
        <f>+SUMIFS('BLG1222'!$I:$I,'BLG1222'!$A:$A,'ALL 2022'!$2:$2,'BLG1222'!$D:$D,'ALL 2022'!$D:$D)</f>
        <v>587000</v>
      </c>
      <c r="AP601" s="12">
        <f>+SUMIFS('BLG1222'!$I:$I,'BLG1222'!$A:$A,'ALL 2022'!$2:$2,'BLG1222'!$D:$D,'ALL 2022'!$D:$D)</f>
        <v>0</v>
      </c>
      <c r="AQ601" s="164">
        <f t="shared" si="60"/>
        <v>202819563.62</v>
      </c>
      <c r="AR601" s="165">
        <f t="shared" si="61"/>
        <v>42892.549221220033</v>
      </c>
    </row>
    <row r="602" spans="1:44" hidden="1" x14ac:dyDescent="0.25">
      <c r="A602" s="11" t="str">
        <f t="shared" si="57"/>
        <v>6</v>
      </c>
      <c r="B602" s="11" t="str">
        <f t="shared" si="58"/>
        <v>62</v>
      </c>
      <c r="C602" s="11" t="str">
        <f t="shared" si="59"/>
        <v>626</v>
      </c>
      <c r="D602" s="23">
        <v>62606000</v>
      </c>
      <c r="E602" s="196" t="s">
        <v>3273</v>
      </c>
      <c r="F602" s="24" t="s">
        <v>1733</v>
      </c>
      <c r="G602" s="12">
        <f>+SUMIFS('BLG1222'!$I:$I,'BLG1222'!$A:$A,'ALL 2022'!$2:$2,'BLG1222'!$D:$D,'ALL 2022'!$D:$D)</f>
        <v>0</v>
      </c>
      <c r="H602" s="12">
        <f>+SUMIFS('BLG1222'!$I:$I,'BLG1222'!$A:$A,'ALL 2022'!$2:$2,'BLG1222'!$D:$D,'ALL 2022'!$D:$D)</f>
        <v>0</v>
      </c>
      <c r="I602" s="12">
        <f>+SUMIFS('BLG1222'!$I:$I,'BLG1222'!$A:$A,'ALL 2022'!$2:$2,'BLG1222'!$D:$D,'ALL 2022'!$D:$D)</f>
        <v>0</v>
      </c>
      <c r="J602" s="12">
        <f>+SUMIFS('BLG1222'!$I:$I,'BLG1222'!$A:$A,'ALL 2022'!$2:$2,'BLG1222'!$D:$D,'ALL 2022'!$D:$D)</f>
        <v>0</v>
      </c>
      <c r="K602" s="12">
        <f>+SUMIFS('BLG1222'!$I:$I,'BLG1222'!$A:$A,'ALL 2022'!$2:$2,'BLG1222'!$D:$D,'ALL 2022'!$D:$D)</f>
        <v>0</v>
      </c>
      <c r="L602" s="12">
        <f>+SUMIFS('BLG1222'!$I:$I,'BLG1222'!$A:$A,'ALL 2022'!$2:$2,'BLG1222'!$D:$D,'ALL 2022'!$D:$D)</f>
        <v>0</v>
      </c>
      <c r="M602" s="12">
        <f>+SUMIFS('BLG1222'!$I:$I,'BLG1222'!$A:$A,'ALL 2022'!$2:$2,'BLG1222'!$D:$D,'ALL 2022'!$D:$D)</f>
        <v>0</v>
      </c>
      <c r="N602" s="12">
        <f>+SUMIFS('BLG1222'!$I:$I,'BLG1222'!$A:$A,'ALL 2022'!$2:$2,'BLG1222'!$D:$D,'ALL 2022'!$D:$D)</f>
        <v>0</v>
      </c>
      <c r="O602" s="12">
        <f>+SUMIFS('BLG1222'!$I:$I,'BLG1222'!$A:$A,'ALL 2022'!$2:$2,'BLG1222'!$D:$D,'ALL 2022'!$D:$D)</f>
        <v>0</v>
      </c>
      <c r="P602" s="12">
        <f>+SUMIFS('BLG1222'!$I:$I,'BLG1222'!$A:$A,'ALL 2022'!$2:$2,'BLG1222'!$D:$D,'ALL 2022'!$D:$D)</f>
        <v>0</v>
      </c>
      <c r="Q602" s="12">
        <f>+SUMIFS('BLG1222'!$I:$I,'BLG1222'!$A:$A,'ALL 2022'!$2:$2,'BLG1222'!$D:$D,'ALL 2022'!$D:$D)</f>
        <v>0</v>
      </c>
      <c r="R602" s="12">
        <f>+SUMIFS('BLG1222'!$I:$I,'BLG1222'!$A:$A,'ALL 2022'!$2:$2,'BLG1222'!$D:$D,'ALL 2022'!$D:$D)</f>
        <v>0</v>
      </c>
      <c r="S602" s="12">
        <f>+SUMIFS('BLG1222'!$I:$I,'BLG1222'!$A:$A,'ALL 2022'!$2:$2,'BLG1222'!$D:$D,'ALL 2022'!$D:$D)</f>
        <v>0</v>
      </c>
      <c r="T602" s="12">
        <f>+SUMIFS('BLG1222'!$I:$I,'BLG1222'!$A:$A,'ALL 2022'!$2:$2,'BLG1222'!$D:$D,'ALL 2022'!$D:$D)</f>
        <v>2010000</v>
      </c>
      <c r="U602" s="12">
        <f>+SUMIFS('BLG1222'!$I:$I,'BLG1222'!$A:$A,'ALL 2022'!$2:$2,'BLG1222'!$D:$D,'ALL 2022'!$D:$D)</f>
        <v>0</v>
      </c>
      <c r="V602" s="12">
        <f>+SUMIFS('BLG1222'!$I:$I,'BLG1222'!$A:$A,'ALL 2022'!$2:$2,'BLG1222'!$D:$D,'ALL 2022'!$D:$D)</f>
        <v>0</v>
      </c>
      <c r="W602" s="12">
        <f>+SUMIFS('BLG1222'!$I:$I,'BLG1222'!$A:$A,'ALL 2022'!$2:$2,'BLG1222'!$D:$D,'ALL 2022'!$D:$D)</f>
        <v>0</v>
      </c>
      <c r="X602" s="12">
        <f>+SUMIFS('BLG1222'!$I:$I,'BLG1222'!$A:$A,'ALL 2022'!$2:$2,'BLG1222'!$D:$D,'ALL 2022'!$D:$D)</f>
        <v>0</v>
      </c>
      <c r="Y602" s="12">
        <f>+SUMIFS('BLG1222'!$I:$I,'BLG1222'!$A:$A,'ALL 2022'!$2:$2,'BLG1222'!$D:$D,'ALL 2022'!$D:$D)</f>
        <v>0</v>
      </c>
      <c r="Z602" s="12">
        <f>+SUMIFS('BLG1222'!$I:$I,'BLG1222'!$A:$A,'ALL 2022'!$2:$2,'BLG1222'!$D:$D,'ALL 2022'!$D:$D)</f>
        <v>0</v>
      </c>
      <c r="AA602" s="12">
        <f>+SUMIFS('BLG1222'!$I:$I,'BLG1222'!$A:$A,'ALL 2022'!$2:$2,'BLG1222'!$D:$D,'ALL 2022'!$D:$D)</f>
        <v>0</v>
      </c>
      <c r="AB602" s="12">
        <f>+SUMIFS('BLG1222'!$I:$I,'BLG1222'!$A:$A,'ALL 2022'!$2:$2,'BLG1222'!$D:$D,'ALL 2022'!$D:$D)</f>
        <v>0</v>
      </c>
      <c r="AC602" s="12">
        <f>+SUMIFS('BLG1222'!$I:$I,'BLG1222'!$A:$A,'ALL 2022'!$2:$2,'BLG1222'!$D:$D,'ALL 2022'!$D:$D)</f>
        <v>0</v>
      </c>
      <c r="AD602" s="12">
        <f>+SUMIFS('BLG1222'!$I:$I,'BLG1222'!$A:$A,'ALL 2022'!$2:$2,'BLG1222'!$D:$D,'ALL 2022'!$D:$D)</f>
        <v>0</v>
      </c>
      <c r="AE602" s="12">
        <f>+SUMIFS('BLG1222'!$I:$I,'BLG1222'!$A:$A,'ALL 2022'!$2:$2,'BLG1222'!$D:$D,'ALL 2022'!$D:$D)</f>
        <v>0</v>
      </c>
      <c r="AF602" s="12">
        <f>+SUMIFS('BLG1222'!$I:$I,'BLG1222'!$A:$A,'ALL 2022'!$2:$2,'BLG1222'!$D:$D,'ALL 2022'!$D:$D)</f>
        <v>0</v>
      </c>
      <c r="AG602" s="12">
        <f>+SUMIFS('BLG1222'!$I:$I,'BLG1222'!$A:$A,'ALL 2022'!$2:$2,'BLG1222'!$D:$D,'ALL 2022'!$D:$D)</f>
        <v>0</v>
      </c>
      <c r="AH602" s="12">
        <f>+SUMIFS('BLG1222'!$I:$I,'BLG1222'!$A:$A,'ALL 2022'!$2:$2,'BLG1222'!$D:$D,'ALL 2022'!$D:$D)</f>
        <v>0</v>
      </c>
      <c r="AI602" s="12">
        <f>+SUMIFS('BLG1222'!$I:$I,'BLG1222'!$A:$A,'ALL 2022'!$2:$2,'BLG1222'!$D:$D,'ALL 2022'!$D:$D)</f>
        <v>0</v>
      </c>
      <c r="AJ602" s="12">
        <f>+SUMIFS('BLG1222'!$I:$I,'BLG1222'!$A:$A,'ALL 2022'!$2:$2,'BLG1222'!$D:$D,'ALL 2022'!$D:$D)</f>
        <v>0</v>
      </c>
      <c r="AK602" s="12">
        <f>+SUMIFS('BLG1222'!$I:$I,'BLG1222'!$A:$A,'ALL 2022'!$2:$2,'BLG1222'!$D:$D,'ALL 2022'!$D:$D)</f>
        <v>0</v>
      </c>
      <c r="AL602" s="12">
        <f>+SUMIFS('BLG1222'!$I:$I,'BLG1222'!$A:$A,'ALL 2022'!$2:$2,'BLG1222'!$D:$D,'ALL 2022'!$D:$D)</f>
        <v>0</v>
      </c>
      <c r="AM602" s="12">
        <f>+SUMIFS('BLG1222'!$I:$I,'BLG1222'!$A:$A,'ALL 2022'!$2:$2,'BLG1222'!$D:$D,'ALL 2022'!$D:$D)</f>
        <v>0</v>
      </c>
      <c r="AN602" s="12">
        <f>+SUMIFS('BLG1222'!$I:$I,'BLG1222'!$A:$A,'ALL 2022'!$2:$2,'BLG1222'!$D:$D,'ALL 2022'!$D:$D)</f>
        <v>0</v>
      </c>
      <c r="AO602" s="12">
        <f>+SUMIFS('BLG1222'!$I:$I,'BLG1222'!$A:$A,'ALL 2022'!$2:$2,'BLG1222'!$D:$D,'ALL 2022'!$D:$D)</f>
        <v>24469118</v>
      </c>
      <c r="AP602" s="12">
        <f>+SUMIFS('BLG1222'!$I:$I,'BLG1222'!$A:$A,'ALL 2022'!$2:$2,'BLG1222'!$D:$D,'ALL 2022'!$D:$D)</f>
        <v>0</v>
      </c>
      <c r="AQ602" s="164">
        <f t="shared" si="60"/>
        <v>26479118</v>
      </c>
      <c r="AR602" s="165">
        <f t="shared" si="61"/>
        <v>5599.838851233465</v>
      </c>
    </row>
    <row r="603" spans="1:44" hidden="1" x14ac:dyDescent="0.25">
      <c r="A603" s="11" t="str">
        <f t="shared" si="57"/>
        <v>6</v>
      </c>
      <c r="B603" s="11" t="str">
        <f t="shared" si="58"/>
        <v>62</v>
      </c>
      <c r="C603" s="11" t="str">
        <f t="shared" si="59"/>
        <v>626</v>
      </c>
      <c r="D603" s="23">
        <v>62607000</v>
      </c>
      <c r="E603" s="196" t="s">
        <v>3273</v>
      </c>
      <c r="F603" s="24" t="s">
        <v>205</v>
      </c>
      <c r="G603" s="12">
        <f>+SUMIFS('BLG1222'!$I:$I,'BLG1222'!$A:$A,'ALL 2022'!$2:$2,'BLG1222'!$D:$D,'ALL 2022'!$D:$D)</f>
        <v>52463240</v>
      </c>
      <c r="H603" s="12">
        <f>+SUMIFS('BLG1222'!$I:$I,'BLG1222'!$A:$A,'ALL 2022'!$2:$2,'BLG1222'!$D:$D,'ALL 2022'!$D:$D)</f>
        <v>23607460</v>
      </c>
      <c r="I603" s="12">
        <f>+SUMIFS('BLG1222'!$I:$I,'BLG1222'!$A:$A,'ALL 2022'!$2:$2,'BLG1222'!$D:$D,'ALL 2022'!$D:$D)</f>
        <v>30900000</v>
      </c>
      <c r="J603" s="12">
        <f>+SUMIFS('BLG1222'!$I:$I,'BLG1222'!$A:$A,'ALL 2022'!$2:$2,'BLG1222'!$D:$D,'ALL 2022'!$D:$D)</f>
        <v>34800000</v>
      </c>
      <c r="K603" s="12">
        <f>+SUMIFS('BLG1222'!$I:$I,'BLG1222'!$A:$A,'ALL 2022'!$2:$2,'BLG1222'!$D:$D,'ALL 2022'!$D:$D)</f>
        <v>30480000</v>
      </c>
      <c r="L603" s="12">
        <f>+SUMIFS('BLG1222'!$I:$I,'BLG1222'!$A:$A,'ALL 2022'!$2:$2,'BLG1222'!$D:$D,'ALL 2022'!$D:$D)</f>
        <v>2114197</v>
      </c>
      <c r="M603" s="12">
        <f>+SUMIFS('BLG1222'!$I:$I,'BLG1222'!$A:$A,'ALL 2022'!$2:$2,'BLG1222'!$D:$D,'ALL 2022'!$D:$D)</f>
        <v>0</v>
      </c>
      <c r="N603" s="12">
        <f>+SUMIFS('BLG1222'!$I:$I,'BLG1222'!$A:$A,'ALL 2022'!$2:$2,'BLG1222'!$D:$D,'ALL 2022'!$D:$D)</f>
        <v>0</v>
      </c>
      <c r="O603" s="12">
        <f>+SUMIFS('BLG1222'!$I:$I,'BLG1222'!$A:$A,'ALL 2022'!$2:$2,'BLG1222'!$D:$D,'ALL 2022'!$D:$D)</f>
        <v>17507000</v>
      </c>
      <c r="P603" s="12">
        <f>+SUMIFS('BLG1222'!$I:$I,'BLG1222'!$A:$A,'ALL 2022'!$2:$2,'BLG1222'!$D:$D,'ALL 2022'!$D:$D)</f>
        <v>0</v>
      </c>
      <c r="Q603" s="12">
        <f>+SUMIFS('BLG1222'!$I:$I,'BLG1222'!$A:$A,'ALL 2022'!$2:$2,'BLG1222'!$D:$D,'ALL 2022'!$D:$D)</f>
        <v>8552.2199999999993</v>
      </c>
      <c r="R603" s="12">
        <f>+SUMIFS('BLG1222'!$I:$I,'BLG1222'!$A:$A,'ALL 2022'!$2:$2,'BLG1222'!$D:$D,'ALL 2022'!$D:$D)</f>
        <v>2300000</v>
      </c>
      <c r="S603" s="12">
        <f>+SUMIFS('BLG1222'!$I:$I,'BLG1222'!$A:$A,'ALL 2022'!$2:$2,'BLG1222'!$D:$D,'ALL 2022'!$D:$D)</f>
        <v>0</v>
      </c>
      <c r="T603" s="12">
        <f>+SUMIFS('BLG1222'!$I:$I,'BLG1222'!$A:$A,'ALL 2022'!$2:$2,'BLG1222'!$D:$D,'ALL 2022'!$D:$D)</f>
        <v>12210000</v>
      </c>
      <c r="U603" s="12">
        <f>+SUMIFS('BLG1222'!$I:$I,'BLG1222'!$A:$A,'ALL 2022'!$2:$2,'BLG1222'!$D:$D,'ALL 2022'!$D:$D)</f>
        <v>0</v>
      </c>
      <c r="V603" s="12">
        <f>+SUMIFS('BLG1222'!$I:$I,'BLG1222'!$A:$A,'ALL 2022'!$2:$2,'BLG1222'!$D:$D,'ALL 2022'!$D:$D)</f>
        <v>0</v>
      </c>
      <c r="W603" s="12">
        <f>+SUMIFS('BLG1222'!$I:$I,'BLG1222'!$A:$A,'ALL 2022'!$2:$2,'BLG1222'!$D:$D,'ALL 2022'!$D:$D)</f>
        <v>21988800</v>
      </c>
      <c r="X603" s="12">
        <f>+SUMIFS('BLG1222'!$I:$I,'BLG1222'!$A:$A,'ALL 2022'!$2:$2,'BLG1222'!$D:$D,'ALL 2022'!$D:$D)</f>
        <v>0</v>
      </c>
      <c r="Y603" s="12">
        <f>+SUMIFS('BLG1222'!$I:$I,'BLG1222'!$A:$A,'ALL 2022'!$2:$2,'BLG1222'!$D:$D,'ALL 2022'!$D:$D)</f>
        <v>0</v>
      </c>
      <c r="Z603" s="12">
        <f>+SUMIFS('BLG1222'!$I:$I,'BLG1222'!$A:$A,'ALL 2022'!$2:$2,'BLG1222'!$D:$D,'ALL 2022'!$D:$D)</f>
        <v>0</v>
      </c>
      <c r="AA603" s="12">
        <f>+SUMIFS('BLG1222'!$I:$I,'BLG1222'!$A:$A,'ALL 2022'!$2:$2,'BLG1222'!$D:$D,'ALL 2022'!$D:$D)</f>
        <v>0</v>
      </c>
      <c r="AB603" s="12">
        <f>+SUMIFS('BLG1222'!$I:$I,'BLG1222'!$A:$A,'ALL 2022'!$2:$2,'BLG1222'!$D:$D,'ALL 2022'!$D:$D)</f>
        <v>0</v>
      </c>
      <c r="AC603" s="12">
        <f>+SUMIFS('BLG1222'!$I:$I,'BLG1222'!$A:$A,'ALL 2022'!$2:$2,'BLG1222'!$D:$D,'ALL 2022'!$D:$D)</f>
        <v>0</v>
      </c>
      <c r="AD603" s="12">
        <f>+SUMIFS('BLG1222'!$I:$I,'BLG1222'!$A:$A,'ALL 2022'!$2:$2,'BLG1222'!$D:$D,'ALL 2022'!$D:$D)</f>
        <v>0</v>
      </c>
      <c r="AE603" s="12">
        <f>+SUMIFS('BLG1222'!$I:$I,'BLG1222'!$A:$A,'ALL 2022'!$2:$2,'BLG1222'!$D:$D,'ALL 2022'!$D:$D)</f>
        <v>0</v>
      </c>
      <c r="AF603" s="12">
        <f>+SUMIFS('BLG1222'!$I:$I,'BLG1222'!$A:$A,'ALL 2022'!$2:$2,'BLG1222'!$D:$D,'ALL 2022'!$D:$D)</f>
        <v>0</v>
      </c>
      <c r="AG603" s="12">
        <f>+SUMIFS('BLG1222'!$I:$I,'BLG1222'!$A:$A,'ALL 2022'!$2:$2,'BLG1222'!$D:$D,'ALL 2022'!$D:$D)</f>
        <v>16200000</v>
      </c>
      <c r="AH603" s="12">
        <f>+SUMIFS('BLG1222'!$I:$I,'BLG1222'!$A:$A,'ALL 2022'!$2:$2,'BLG1222'!$D:$D,'ALL 2022'!$D:$D)</f>
        <v>13800000</v>
      </c>
      <c r="AI603" s="12">
        <f>+SUMIFS('BLG1222'!$I:$I,'BLG1222'!$A:$A,'ALL 2022'!$2:$2,'BLG1222'!$D:$D,'ALL 2022'!$D:$D)</f>
        <v>0</v>
      </c>
      <c r="AJ603" s="12">
        <f>+SUMIFS('BLG1222'!$I:$I,'BLG1222'!$A:$A,'ALL 2022'!$2:$2,'BLG1222'!$D:$D,'ALL 2022'!$D:$D)</f>
        <v>0</v>
      </c>
      <c r="AK603" s="12">
        <f>+SUMIFS('BLG1222'!$I:$I,'BLG1222'!$A:$A,'ALL 2022'!$2:$2,'BLG1222'!$D:$D,'ALL 2022'!$D:$D)</f>
        <v>0</v>
      </c>
      <c r="AL603" s="12">
        <f>+SUMIFS('BLG1222'!$I:$I,'BLG1222'!$A:$A,'ALL 2022'!$2:$2,'BLG1222'!$D:$D,'ALL 2022'!$D:$D)</f>
        <v>0</v>
      </c>
      <c r="AM603" s="12">
        <f>+SUMIFS('BLG1222'!$I:$I,'BLG1222'!$A:$A,'ALL 2022'!$2:$2,'BLG1222'!$D:$D,'ALL 2022'!$D:$D)</f>
        <v>0</v>
      </c>
      <c r="AN603" s="12">
        <f>+SUMIFS('BLG1222'!$I:$I,'BLG1222'!$A:$A,'ALL 2022'!$2:$2,'BLG1222'!$D:$D,'ALL 2022'!$D:$D)</f>
        <v>0</v>
      </c>
      <c r="AO603" s="12">
        <f>+SUMIFS('BLG1222'!$I:$I,'BLG1222'!$A:$A,'ALL 2022'!$2:$2,'BLG1222'!$D:$D,'ALL 2022'!$D:$D)</f>
        <v>19796284.800000001</v>
      </c>
      <c r="AP603" s="12">
        <f>+SUMIFS('BLG1222'!$I:$I,'BLG1222'!$A:$A,'ALL 2022'!$2:$2,'BLG1222'!$D:$D,'ALL 2022'!$D:$D)</f>
        <v>0</v>
      </c>
      <c r="AQ603" s="164">
        <f t="shared" si="60"/>
        <v>278175534.01999998</v>
      </c>
      <c r="AR603" s="165">
        <f t="shared" si="61"/>
        <v>58828.9293800425</v>
      </c>
    </row>
    <row r="604" spans="1:44" hidden="1" x14ac:dyDescent="0.25">
      <c r="A604" s="11" t="str">
        <f t="shared" si="57"/>
        <v>6</v>
      </c>
      <c r="B604" s="11" t="str">
        <f t="shared" si="58"/>
        <v>62</v>
      </c>
      <c r="C604" s="11" t="str">
        <f t="shared" si="59"/>
        <v>626</v>
      </c>
      <c r="D604" s="23">
        <v>62608000</v>
      </c>
      <c r="E604" s="196" t="s">
        <v>3273</v>
      </c>
      <c r="F604" s="24" t="s">
        <v>206</v>
      </c>
      <c r="G604" s="12">
        <f>+SUMIFS('BLG1222'!$I:$I,'BLG1222'!$A:$A,'ALL 2022'!$2:$2,'BLG1222'!$D:$D,'ALL 2022'!$D:$D)</f>
        <v>384000</v>
      </c>
      <c r="H604" s="12">
        <f>+SUMIFS('BLG1222'!$I:$I,'BLG1222'!$A:$A,'ALL 2022'!$2:$2,'BLG1222'!$D:$D,'ALL 2022'!$D:$D)</f>
        <v>4485120</v>
      </c>
      <c r="I604" s="12">
        <f>+SUMIFS('BLG1222'!$I:$I,'BLG1222'!$A:$A,'ALL 2022'!$2:$2,'BLG1222'!$D:$D,'ALL 2022'!$D:$D)</f>
        <v>0</v>
      </c>
      <c r="J604" s="12">
        <f>+SUMIFS('BLG1222'!$I:$I,'BLG1222'!$A:$A,'ALL 2022'!$2:$2,'BLG1222'!$D:$D,'ALL 2022'!$D:$D)</f>
        <v>6900000</v>
      </c>
      <c r="K604" s="12">
        <f>+SUMIFS('BLG1222'!$I:$I,'BLG1222'!$A:$A,'ALL 2022'!$2:$2,'BLG1222'!$D:$D,'ALL 2022'!$D:$D)</f>
        <v>2772000</v>
      </c>
      <c r="L604" s="12">
        <f>+SUMIFS('BLG1222'!$I:$I,'BLG1222'!$A:$A,'ALL 2022'!$2:$2,'BLG1222'!$D:$D,'ALL 2022'!$D:$D)</f>
        <v>19438846</v>
      </c>
      <c r="M604" s="12">
        <f>+SUMIFS('BLG1222'!$I:$I,'BLG1222'!$A:$A,'ALL 2022'!$2:$2,'BLG1222'!$D:$D,'ALL 2022'!$D:$D)</f>
        <v>0</v>
      </c>
      <c r="N604" s="12">
        <f>+SUMIFS('BLG1222'!$I:$I,'BLG1222'!$A:$A,'ALL 2022'!$2:$2,'BLG1222'!$D:$D,'ALL 2022'!$D:$D)</f>
        <v>0</v>
      </c>
      <c r="O604" s="12">
        <f>+SUMIFS('BLG1222'!$I:$I,'BLG1222'!$A:$A,'ALL 2022'!$2:$2,'BLG1222'!$D:$D,'ALL 2022'!$D:$D)</f>
        <v>1068000</v>
      </c>
      <c r="P604" s="12">
        <f>+SUMIFS('BLG1222'!$I:$I,'BLG1222'!$A:$A,'ALL 2022'!$2:$2,'BLG1222'!$D:$D,'ALL 2022'!$D:$D)</f>
        <v>0</v>
      </c>
      <c r="Q604" s="12">
        <f>+SUMIFS('BLG1222'!$I:$I,'BLG1222'!$A:$A,'ALL 2022'!$2:$2,'BLG1222'!$D:$D,'ALL 2022'!$D:$D)</f>
        <v>10884.64</v>
      </c>
      <c r="R604" s="12">
        <f>+SUMIFS('BLG1222'!$I:$I,'BLG1222'!$A:$A,'ALL 2022'!$2:$2,'BLG1222'!$D:$D,'ALL 2022'!$D:$D)</f>
        <v>3200000</v>
      </c>
      <c r="S604" s="12">
        <f>+SUMIFS('BLG1222'!$I:$I,'BLG1222'!$A:$A,'ALL 2022'!$2:$2,'BLG1222'!$D:$D,'ALL 2022'!$D:$D)</f>
        <v>0</v>
      </c>
      <c r="T604" s="12">
        <f>+SUMIFS('BLG1222'!$I:$I,'BLG1222'!$A:$A,'ALL 2022'!$2:$2,'BLG1222'!$D:$D,'ALL 2022'!$D:$D)</f>
        <v>0</v>
      </c>
      <c r="U604" s="12">
        <f>+SUMIFS('BLG1222'!$I:$I,'BLG1222'!$A:$A,'ALL 2022'!$2:$2,'BLG1222'!$D:$D,'ALL 2022'!$D:$D)</f>
        <v>0</v>
      </c>
      <c r="V604" s="12">
        <f>+SUMIFS('BLG1222'!$I:$I,'BLG1222'!$A:$A,'ALL 2022'!$2:$2,'BLG1222'!$D:$D,'ALL 2022'!$D:$D)</f>
        <v>70000</v>
      </c>
      <c r="W604" s="12">
        <f>+SUMIFS('BLG1222'!$I:$I,'BLG1222'!$A:$A,'ALL 2022'!$2:$2,'BLG1222'!$D:$D,'ALL 2022'!$D:$D)</f>
        <v>0</v>
      </c>
      <c r="X604" s="12">
        <f>+SUMIFS('BLG1222'!$I:$I,'BLG1222'!$A:$A,'ALL 2022'!$2:$2,'BLG1222'!$D:$D,'ALL 2022'!$D:$D)</f>
        <v>0</v>
      </c>
      <c r="Y604" s="12">
        <f>+SUMIFS('BLG1222'!$I:$I,'BLG1222'!$A:$A,'ALL 2022'!$2:$2,'BLG1222'!$D:$D,'ALL 2022'!$D:$D)</f>
        <v>0</v>
      </c>
      <c r="Z604" s="12">
        <f>+SUMIFS('BLG1222'!$I:$I,'BLG1222'!$A:$A,'ALL 2022'!$2:$2,'BLG1222'!$D:$D,'ALL 2022'!$D:$D)</f>
        <v>0</v>
      </c>
      <c r="AA604" s="12">
        <f>+SUMIFS('BLG1222'!$I:$I,'BLG1222'!$A:$A,'ALL 2022'!$2:$2,'BLG1222'!$D:$D,'ALL 2022'!$D:$D)</f>
        <v>0</v>
      </c>
      <c r="AB604" s="12">
        <f>+SUMIFS('BLG1222'!$I:$I,'BLG1222'!$A:$A,'ALL 2022'!$2:$2,'BLG1222'!$D:$D,'ALL 2022'!$D:$D)</f>
        <v>0</v>
      </c>
      <c r="AC604" s="12">
        <f>+SUMIFS('BLG1222'!$I:$I,'BLG1222'!$A:$A,'ALL 2022'!$2:$2,'BLG1222'!$D:$D,'ALL 2022'!$D:$D)</f>
        <v>0</v>
      </c>
      <c r="AD604" s="12">
        <f>+SUMIFS('BLG1222'!$I:$I,'BLG1222'!$A:$A,'ALL 2022'!$2:$2,'BLG1222'!$D:$D,'ALL 2022'!$D:$D)</f>
        <v>0</v>
      </c>
      <c r="AE604" s="12">
        <f>+SUMIFS('BLG1222'!$I:$I,'BLG1222'!$A:$A,'ALL 2022'!$2:$2,'BLG1222'!$D:$D,'ALL 2022'!$D:$D)</f>
        <v>0</v>
      </c>
      <c r="AF604" s="12">
        <f>+SUMIFS('BLG1222'!$I:$I,'BLG1222'!$A:$A,'ALL 2022'!$2:$2,'BLG1222'!$D:$D,'ALL 2022'!$D:$D)</f>
        <v>0</v>
      </c>
      <c r="AG604" s="12">
        <f>+SUMIFS('BLG1222'!$I:$I,'BLG1222'!$A:$A,'ALL 2022'!$2:$2,'BLG1222'!$D:$D,'ALL 2022'!$D:$D)</f>
        <v>3600000</v>
      </c>
      <c r="AH604" s="12">
        <f>+SUMIFS('BLG1222'!$I:$I,'BLG1222'!$A:$A,'ALL 2022'!$2:$2,'BLG1222'!$D:$D,'ALL 2022'!$D:$D)</f>
        <v>3600000</v>
      </c>
      <c r="AI604" s="12">
        <f>+SUMIFS('BLG1222'!$I:$I,'BLG1222'!$A:$A,'ALL 2022'!$2:$2,'BLG1222'!$D:$D,'ALL 2022'!$D:$D)</f>
        <v>0</v>
      </c>
      <c r="AJ604" s="12">
        <f>+SUMIFS('BLG1222'!$I:$I,'BLG1222'!$A:$A,'ALL 2022'!$2:$2,'BLG1222'!$D:$D,'ALL 2022'!$D:$D)</f>
        <v>0</v>
      </c>
      <c r="AK604" s="12">
        <f>+SUMIFS('BLG1222'!$I:$I,'BLG1222'!$A:$A,'ALL 2022'!$2:$2,'BLG1222'!$D:$D,'ALL 2022'!$D:$D)</f>
        <v>7920000</v>
      </c>
      <c r="AL604" s="12">
        <f>+SUMIFS('BLG1222'!$I:$I,'BLG1222'!$A:$A,'ALL 2022'!$2:$2,'BLG1222'!$D:$D,'ALL 2022'!$D:$D)</f>
        <v>0</v>
      </c>
      <c r="AM604" s="12">
        <f>+SUMIFS('BLG1222'!$I:$I,'BLG1222'!$A:$A,'ALL 2022'!$2:$2,'BLG1222'!$D:$D,'ALL 2022'!$D:$D)</f>
        <v>0</v>
      </c>
      <c r="AN604" s="12">
        <f>+SUMIFS('BLG1222'!$I:$I,'BLG1222'!$A:$A,'ALL 2022'!$2:$2,'BLG1222'!$D:$D,'ALL 2022'!$D:$D)</f>
        <v>0</v>
      </c>
      <c r="AO604" s="12">
        <f>+SUMIFS('BLG1222'!$I:$I,'BLG1222'!$A:$A,'ALL 2022'!$2:$2,'BLG1222'!$D:$D,'ALL 2022'!$D:$D)</f>
        <v>0</v>
      </c>
      <c r="AP604" s="12">
        <f>+SUMIFS('BLG1222'!$I:$I,'BLG1222'!$A:$A,'ALL 2022'!$2:$2,'BLG1222'!$D:$D,'ALL 2022'!$D:$D)</f>
        <v>0</v>
      </c>
      <c r="AQ604" s="164">
        <f t="shared" si="60"/>
        <v>53448850.640000001</v>
      </c>
      <c r="AR604" s="165">
        <f t="shared" si="61"/>
        <v>11303.433534593058</v>
      </c>
    </row>
    <row r="605" spans="1:44" hidden="1" x14ac:dyDescent="0.25">
      <c r="A605" s="11" t="str">
        <f t="shared" si="57"/>
        <v>6</v>
      </c>
      <c r="B605" s="11" t="str">
        <f t="shared" si="58"/>
        <v>62</v>
      </c>
      <c r="C605" s="11" t="str">
        <f t="shared" si="59"/>
        <v>626</v>
      </c>
      <c r="D605" s="23">
        <v>62631000</v>
      </c>
      <c r="E605" s="196" t="s">
        <v>3273</v>
      </c>
      <c r="F605" s="24" t="s">
        <v>2321</v>
      </c>
      <c r="G605" s="12">
        <f>+SUMIFS('BLG1222'!$I:$I,'BLG1222'!$A:$A,'ALL 2022'!$2:$2,'BLG1222'!$D:$D,'ALL 2022'!$D:$D)</f>
        <v>0</v>
      </c>
      <c r="H605" s="12">
        <f>+SUMIFS('BLG1222'!$I:$I,'BLG1222'!$A:$A,'ALL 2022'!$2:$2,'BLG1222'!$D:$D,'ALL 2022'!$D:$D)</f>
        <v>0</v>
      </c>
      <c r="I605" s="12">
        <f>+SUMIFS('BLG1222'!$I:$I,'BLG1222'!$A:$A,'ALL 2022'!$2:$2,'BLG1222'!$D:$D,'ALL 2022'!$D:$D)</f>
        <v>0</v>
      </c>
      <c r="J605" s="12">
        <f>+SUMIFS('BLG1222'!$I:$I,'BLG1222'!$A:$A,'ALL 2022'!$2:$2,'BLG1222'!$D:$D,'ALL 2022'!$D:$D)</f>
        <v>0</v>
      </c>
      <c r="K605" s="12">
        <f>+SUMIFS('BLG1222'!$I:$I,'BLG1222'!$A:$A,'ALL 2022'!$2:$2,'BLG1222'!$D:$D,'ALL 2022'!$D:$D)</f>
        <v>0</v>
      </c>
      <c r="L605" s="12">
        <f>+SUMIFS('BLG1222'!$I:$I,'BLG1222'!$A:$A,'ALL 2022'!$2:$2,'BLG1222'!$D:$D,'ALL 2022'!$D:$D)</f>
        <v>0</v>
      </c>
      <c r="M605" s="12">
        <f>+SUMIFS('BLG1222'!$I:$I,'BLG1222'!$A:$A,'ALL 2022'!$2:$2,'BLG1222'!$D:$D,'ALL 2022'!$D:$D)</f>
        <v>0</v>
      </c>
      <c r="N605" s="12">
        <f>+SUMIFS('BLG1222'!$I:$I,'BLG1222'!$A:$A,'ALL 2022'!$2:$2,'BLG1222'!$D:$D,'ALL 2022'!$D:$D)</f>
        <v>0</v>
      </c>
      <c r="O605" s="12">
        <f>+SUMIFS('BLG1222'!$I:$I,'BLG1222'!$A:$A,'ALL 2022'!$2:$2,'BLG1222'!$D:$D,'ALL 2022'!$D:$D)</f>
        <v>0</v>
      </c>
      <c r="P605" s="12">
        <f>+SUMIFS('BLG1222'!$I:$I,'BLG1222'!$A:$A,'ALL 2022'!$2:$2,'BLG1222'!$D:$D,'ALL 2022'!$D:$D)</f>
        <v>0</v>
      </c>
      <c r="Q605" s="12">
        <f>+SUMIFS('BLG1222'!$I:$I,'BLG1222'!$A:$A,'ALL 2022'!$2:$2,'BLG1222'!$D:$D,'ALL 2022'!$D:$D)</f>
        <v>0</v>
      </c>
      <c r="R605" s="12">
        <f>+SUMIFS('BLG1222'!$I:$I,'BLG1222'!$A:$A,'ALL 2022'!$2:$2,'BLG1222'!$D:$D,'ALL 2022'!$D:$D)</f>
        <v>0</v>
      </c>
      <c r="S605" s="12">
        <f>+SUMIFS('BLG1222'!$I:$I,'BLG1222'!$A:$A,'ALL 2022'!$2:$2,'BLG1222'!$D:$D,'ALL 2022'!$D:$D)</f>
        <v>0</v>
      </c>
      <c r="T605" s="12">
        <f>+SUMIFS('BLG1222'!$I:$I,'BLG1222'!$A:$A,'ALL 2022'!$2:$2,'BLG1222'!$D:$D,'ALL 2022'!$D:$D)</f>
        <v>0</v>
      </c>
      <c r="U605" s="12">
        <f>+SUMIFS('BLG1222'!$I:$I,'BLG1222'!$A:$A,'ALL 2022'!$2:$2,'BLG1222'!$D:$D,'ALL 2022'!$D:$D)</f>
        <v>0</v>
      </c>
      <c r="V605" s="12">
        <f>+SUMIFS('BLG1222'!$I:$I,'BLG1222'!$A:$A,'ALL 2022'!$2:$2,'BLG1222'!$D:$D,'ALL 2022'!$D:$D)</f>
        <v>0</v>
      </c>
      <c r="W605" s="12">
        <f>+SUMIFS('BLG1222'!$I:$I,'BLG1222'!$A:$A,'ALL 2022'!$2:$2,'BLG1222'!$D:$D,'ALL 2022'!$D:$D)</f>
        <v>0</v>
      </c>
      <c r="X605" s="12">
        <f>+SUMIFS('BLG1222'!$I:$I,'BLG1222'!$A:$A,'ALL 2022'!$2:$2,'BLG1222'!$D:$D,'ALL 2022'!$D:$D)</f>
        <v>0</v>
      </c>
      <c r="Y605" s="12">
        <f>+SUMIFS('BLG1222'!$I:$I,'BLG1222'!$A:$A,'ALL 2022'!$2:$2,'BLG1222'!$D:$D,'ALL 2022'!$D:$D)</f>
        <v>0</v>
      </c>
      <c r="Z605" s="12">
        <f>+SUMIFS('BLG1222'!$I:$I,'BLG1222'!$A:$A,'ALL 2022'!$2:$2,'BLG1222'!$D:$D,'ALL 2022'!$D:$D)</f>
        <v>0</v>
      </c>
      <c r="AA605" s="12">
        <f>+SUMIFS('BLG1222'!$I:$I,'BLG1222'!$A:$A,'ALL 2022'!$2:$2,'BLG1222'!$D:$D,'ALL 2022'!$D:$D)</f>
        <v>0</v>
      </c>
      <c r="AB605" s="12">
        <f>+SUMIFS('BLG1222'!$I:$I,'BLG1222'!$A:$A,'ALL 2022'!$2:$2,'BLG1222'!$D:$D,'ALL 2022'!$D:$D)</f>
        <v>0</v>
      </c>
      <c r="AC605" s="12">
        <f>+SUMIFS('BLG1222'!$I:$I,'BLG1222'!$A:$A,'ALL 2022'!$2:$2,'BLG1222'!$D:$D,'ALL 2022'!$D:$D)</f>
        <v>0</v>
      </c>
      <c r="AD605" s="12">
        <f>+SUMIFS('BLG1222'!$I:$I,'BLG1222'!$A:$A,'ALL 2022'!$2:$2,'BLG1222'!$D:$D,'ALL 2022'!$D:$D)</f>
        <v>0</v>
      </c>
      <c r="AE605" s="12">
        <f>+SUMIFS('BLG1222'!$I:$I,'BLG1222'!$A:$A,'ALL 2022'!$2:$2,'BLG1222'!$D:$D,'ALL 2022'!$D:$D)</f>
        <v>0</v>
      </c>
      <c r="AF605" s="12">
        <f>+SUMIFS('BLG1222'!$I:$I,'BLG1222'!$A:$A,'ALL 2022'!$2:$2,'BLG1222'!$D:$D,'ALL 2022'!$D:$D)</f>
        <v>0</v>
      </c>
      <c r="AG605" s="12">
        <f>+SUMIFS('BLG1222'!$I:$I,'BLG1222'!$A:$A,'ALL 2022'!$2:$2,'BLG1222'!$D:$D,'ALL 2022'!$D:$D)</f>
        <v>0</v>
      </c>
      <c r="AH605" s="12">
        <f>+SUMIFS('BLG1222'!$I:$I,'BLG1222'!$A:$A,'ALL 2022'!$2:$2,'BLG1222'!$D:$D,'ALL 2022'!$D:$D)</f>
        <v>0</v>
      </c>
      <c r="AI605" s="12">
        <f>+SUMIFS('BLG1222'!$I:$I,'BLG1222'!$A:$A,'ALL 2022'!$2:$2,'BLG1222'!$D:$D,'ALL 2022'!$D:$D)</f>
        <v>0</v>
      </c>
      <c r="AJ605" s="12">
        <f>+SUMIFS('BLG1222'!$I:$I,'BLG1222'!$A:$A,'ALL 2022'!$2:$2,'BLG1222'!$D:$D,'ALL 2022'!$D:$D)</f>
        <v>0</v>
      </c>
      <c r="AK605" s="12">
        <f>+SUMIFS('BLG1222'!$I:$I,'BLG1222'!$A:$A,'ALL 2022'!$2:$2,'BLG1222'!$D:$D,'ALL 2022'!$D:$D)</f>
        <v>0</v>
      </c>
      <c r="AL605" s="12">
        <f>+SUMIFS('BLG1222'!$I:$I,'BLG1222'!$A:$A,'ALL 2022'!$2:$2,'BLG1222'!$D:$D,'ALL 2022'!$D:$D)</f>
        <v>0</v>
      </c>
      <c r="AM605" s="12">
        <f>+SUMIFS('BLG1222'!$I:$I,'BLG1222'!$A:$A,'ALL 2022'!$2:$2,'BLG1222'!$D:$D,'ALL 2022'!$D:$D)</f>
        <v>0</v>
      </c>
      <c r="AN605" s="12">
        <f>+SUMIFS('BLG1222'!$I:$I,'BLG1222'!$A:$A,'ALL 2022'!$2:$2,'BLG1222'!$D:$D,'ALL 2022'!$D:$D)</f>
        <v>0</v>
      </c>
      <c r="AO605" s="12">
        <f>+SUMIFS('BLG1222'!$I:$I,'BLG1222'!$A:$A,'ALL 2022'!$2:$2,'BLG1222'!$D:$D,'ALL 2022'!$D:$D)</f>
        <v>0</v>
      </c>
      <c r="AP605" s="12">
        <f>+SUMIFS('BLG1222'!$I:$I,'BLG1222'!$A:$A,'ALL 2022'!$2:$2,'BLG1222'!$D:$D,'ALL 2022'!$D:$D)</f>
        <v>0</v>
      </c>
      <c r="AQ605" s="164">
        <f t="shared" si="60"/>
        <v>0</v>
      </c>
      <c r="AR605" s="165">
        <f t="shared" si="61"/>
        <v>0</v>
      </c>
    </row>
    <row r="606" spans="1:44" hidden="1" x14ac:dyDescent="0.25">
      <c r="A606" s="11" t="str">
        <f t="shared" si="57"/>
        <v>6</v>
      </c>
      <c r="B606" s="11" t="str">
        <f t="shared" si="58"/>
        <v>62</v>
      </c>
      <c r="C606" s="11" t="str">
        <f t="shared" si="59"/>
        <v>626</v>
      </c>
      <c r="D606" s="23">
        <v>62650000</v>
      </c>
      <c r="E606" s="196" t="s">
        <v>3273</v>
      </c>
      <c r="F606" s="24" t="s">
        <v>2598</v>
      </c>
      <c r="G606" s="12">
        <f>+SUMIFS('BLG1222'!$I:$I,'BLG1222'!$A:$A,'ALL 2022'!$2:$2,'BLG1222'!$D:$D,'ALL 2022'!$D:$D)</f>
        <v>0</v>
      </c>
      <c r="H606" s="12">
        <f>+SUMIFS('BLG1222'!$I:$I,'BLG1222'!$A:$A,'ALL 2022'!$2:$2,'BLG1222'!$D:$D,'ALL 2022'!$D:$D)</f>
        <v>0</v>
      </c>
      <c r="I606" s="12">
        <f>+SUMIFS('BLG1222'!$I:$I,'BLG1222'!$A:$A,'ALL 2022'!$2:$2,'BLG1222'!$D:$D,'ALL 2022'!$D:$D)</f>
        <v>0</v>
      </c>
      <c r="J606" s="12">
        <f>+SUMIFS('BLG1222'!$I:$I,'BLG1222'!$A:$A,'ALL 2022'!$2:$2,'BLG1222'!$D:$D,'ALL 2022'!$D:$D)</f>
        <v>0</v>
      </c>
      <c r="K606" s="12">
        <f>+SUMIFS('BLG1222'!$I:$I,'BLG1222'!$A:$A,'ALL 2022'!$2:$2,'BLG1222'!$D:$D,'ALL 2022'!$D:$D)</f>
        <v>0</v>
      </c>
      <c r="L606" s="12">
        <f>+SUMIFS('BLG1222'!$I:$I,'BLG1222'!$A:$A,'ALL 2022'!$2:$2,'BLG1222'!$D:$D,'ALL 2022'!$D:$D)</f>
        <v>0</v>
      </c>
      <c r="M606" s="12">
        <f>+SUMIFS('BLG1222'!$I:$I,'BLG1222'!$A:$A,'ALL 2022'!$2:$2,'BLG1222'!$D:$D,'ALL 2022'!$D:$D)</f>
        <v>0</v>
      </c>
      <c r="N606" s="12">
        <f>+SUMIFS('BLG1222'!$I:$I,'BLG1222'!$A:$A,'ALL 2022'!$2:$2,'BLG1222'!$D:$D,'ALL 2022'!$D:$D)</f>
        <v>0</v>
      </c>
      <c r="O606" s="12">
        <f>+SUMIFS('BLG1222'!$I:$I,'BLG1222'!$A:$A,'ALL 2022'!$2:$2,'BLG1222'!$D:$D,'ALL 2022'!$D:$D)</f>
        <v>0</v>
      </c>
      <c r="P606" s="12">
        <f>+SUMIFS('BLG1222'!$I:$I,'BLG1222'!$A:$A,'ALL 2022'!$2:$2,'BLG1222'!$D:$D,'ALL 2022'!$D:$D)</f>
        <v>0</v>
      </c>
      <c r="Q606" s="12">
        <f>+SUMIFS('BLG1222'!$I:$I,'BLG1222'!$A:$A,'ALL 2022'!$2:$2,'BLG1222'!$D:$D,'ALL 2022'!$D:$D)</f>
        <v>0</v>
      </c>
      <c r="R606" s="12">
        <f>+SUMIFS('BLG1222'!$I:$I,'BLG1222'!$A:$A,'ALL 2022'!$2:$2,'BLG1222'!$D:$D,'ALL 2022'!$D:$D)</f>
        <v>0</v>
      </c>
      <c r="S606" s="12">
        <f>+SUMIFS('BLG1222'!$I:$I,'BLG1222'!$A:$A,'ALL 2022'!$2:$2,'BLG1222'!$D:$D,'ALL 2022'!$D:$D)</f>
        <v>0</v>
      </c>
      <c r="T606" s="12">
        <f>+SUMIFS('BLG1222'!$I:$I,'BLG1222'!$A:$A,'ALL 2022'!$2:$2,'BLG1222'!$D:$D,'ALL 2022'!$D:$D)</f>
        <v>0</v>
      </c>
      <c r="U606" s="12">
        <f>+SUMIFS('BLG1222'!$I:$I,'BLG1222'!$A:$A,'ALL 2022'!$2:$2,'BLG1222'!$D:$D,'ALL 2022'!$D:$D)</f>
        <v>0</v>
      </c>
      <c r="V606" s="12">
        <f>+SUMIFS('BLG1222'!$I:$I,'BLG1222'!$A:$A,'ALL 2022'!$2:$2,'BLG1222'!$D:$D,'ALL 2022'!$D:$D)</f>
        <v>0</v>
      </c>
      <c r="W606" s="12">
        <f>+SUMIFS('BLG1222'!$I:$I,'BLG1222'!$A:$A,'ALL 2022'!$2:$2,'BLG1222'!$D:$D,'ALL 2022'!$D:$D)</f>
        <v>0</v>
      </c>
      <c r="X606" s="12">
        <f>+SUMIFS('BLG1222'!$I:$I,'BLG1222'!$A:$A,'ALL 2022'!$2:$2,'BLG1222'!$D:$D,'ALL 2022'!$D:$D)</f>
        <v>0</v>
      </c>
      <c r="Y606" s="12">
        <f>+SUMIFS('BLG1222'!$I:$I,'BLG1222'!$A:$A,'ALL 2022'!$2:$2,'BLG1222'!$D:$D,'ALL 2022'!$D:$D)</f>
        <v>0</v>
      </c>
      <c r="Z606" s="12">
        <f>+SUMIFS('BLG1222'!$I:$I,'BLG1222'!$A:$A,'ALL 2022'!$2:$2,'BLG1222'!$D:$D,'ALL 2022'!$D:$D)</f>
        <v>0</v>
      </c>
      <c r="AA606" s="12">
        <f>+SUMIFS('BLG1222'!$I:$I,'BLG1222'!$A:$A,'ALL 2022'!$2:$2,'BLG1222'!$D:$D,'ALL 2022'!$D:$D)</f>
        <v>0</v>
      </c>
      <c r="AB606" s="12">
        <f>+SUMIFS('BLG1222'!$I:$I,'BLG1222'!$A:$A,'ALL 2022'!$2:$2,'BLG1222'!$D:$D,'ALL 2022'!$D:$D)</f>
        <v>0</v>
      </c>
      <c r="AC606" s="12">
        <f>+SUMIFS('BLG1222'!$I:$I,'BLG1222'!$A:$A,'ALL 2022'!$2:$2,'BLG1222'!$D:$D,'ALL 2022'!$D:$D)</f>
        <v>0</v>
      </c>
      <c r="AD606" s="12">
        <f>+SUMIFS('BLG1222'!$I:$I,'BLG1222'!$A:$A,'ALL 2022'!$2:$2,'BLG1222'!$D:$D,'ALL 2022'!$D:$D)</f>
        <v>0</v>
      </c>
      <c r="AE606" s="12">
        <f>+SUMIFS('BLG1222'!$I:$I,'BLG1222'!$A:$A,'ALL 2022'!$2:$2,'BLG1222'!$D:$D,'ALL 2022'!$D:$D)</f>
        <v>0</v>
      </c>
      <c r="AF606" s="12">
        <f>+SUMIFS('BLG1222'!$I:$I,'BLG1222'!$A:$A,'ALL 2022'!$2:$2,'BLG1222'!$D:$D,'ALL 2022'!$D:$D)</f>
        <v>0</v>
      </c>
      <c r="AG606" s="12">
        <f>+SUMIFS('BLG1222'!$I:$I,'BLG1222'!$A:$A,'ALL 2022'!$2:$2,'BLG1222'!$D:$D,'ALL 2022'!$D:$D)</f>
        <v>0</v>
      </c>
      <c r="AH606" s="12">
        <f>+SUMIFS('BLG1222'!$I:$I,'BLG1222'!$A:$A,'ALL 2022'!$2:$2,'BLG1222'!$D:$D,'ALL 2022'!$D:$D)</f>
        <v>0</v>
      </c>
      <c r="AI606" s="12">
        <f>+SUMIFS('BLG1222'!$I:$I,'BLG1222'!$A:$A,'ALL 2022'!$2:$2,'BLG1222'!$D:$D,'ALL 2022'!$D:$D)</f>
        <v>0</v>
      </c>
      <c r="AJ606" s="12">
        <f>+SUMIFS('BLG1222'!$I:$I,'BLG1222'!$A:$A,'ALL 2022'!$2:$2,'BLG1222'!$D:$D,'ALL 2022'!$D:$D)</f>
        <v>0</v>
      </c>
      <c r="AK606" s="12">
        <f>+SUMIFS('BLG1222'!$I:$I,'BLG1222'!$A:$A,'ALL 2022'!$2:$2,'BLG1222'!$D:$D,'ALL 2022'!$D:$D)</f>
        <v>0</v>
      </c>
      <c r="AL606" s="12">
        <f>+SUMIFS('BLG1222'!$I:$I,'BLG1222'!$A:$A,'ALL 2022'!$2:$2,'BLG1222'!$D:$D,'ALL 2022'!$D:$D)</f>
        <v>0</v>
      </c>
      <c r="AM606" s="12">
        <f>+SUMIFS('BLG1222'!$I:$I,'BLG1222'!$A:$A,'ALL 2022'!$2:$2,'BLG1222'!$D:$D,'ALL 2022'!$D:$D)</f>
        <v>0</v>
      </c>
      <c r="AN606" s="12">
        <f>+SUMIFS('BLG1222'!$I:$I,'BLG1222'!$A:$A,'ALL 2022'!$2:$2,'BLG1222'!$D:$D,'ALL 2022'!$D:$D)</f>
        <v>0</v>
      </c>
      <c r="AO606" s="12">
        <f>+SUMIFS('BLG1222'!$I:$I,'BLG1222'!$A:$A,'ALL 2022'!$2:$2,'BLG1222'!$D:$D,'ALL 2022'!$D:$D)</f>
        <v>0</v>
      </c>
      <c r="AP606" s="12">
        <f>+SUMIFS('BLG1222'!$I:$I,'BLG1222'!$A:$A,'ALL 2022'!$2:$2,'BLG1222'!$D:$D,'ALL 2022'!$D:$D)</f>
        <v>0</v>
      </c>
      <c r="AQ606" s="164">
        <f t="shared" si="60"/>
        <v>0</v>
      </c>
      <c r="AR606" s="165">
        <f t="shared" si="61"/>
        <v>0</v>
      </c>
    </row>
    <row r="607" spans="1:44" hidden="1" x14ac:dyDescent="0.25">
      <c r="A607" s="11" t="str">
        <f t="shared" si="57"/>
        <v>6</v>
      </c>
      <c r="B607" s="11" t="str">
        <f t="shared" si="58"/>
        <v>62</v>
      </c>
      <c r="C607" s="11" t="str">
        <f t="shared" si="59"/>
        <v>627</v>
      </c>
      <c r="D607" s="23">
        <v>62700000</v>
      </c>
      <c r="E607" s="196" t="s">
        <v>3273</v>
      </c>
      <c r="F607" s="24" t="s">
        <v>1419</v>
      </c>
      <c r="G607" s="12">
        <f>+SUMIFS('BLG1222'!$I:$I,'BLG1222'!$A:$A,'ALL 2022'!$2:$2,'BLG1222'!$D:$D,'ALL 2022'!$D:$D)</f>
        <v>0</v>
      </c>
      <c r="H607" s="12">
        <f>+SUMIFS('BLG1222'!$I:$I,'BLG1222'!$A:$A,'ALL 2022'!$2:$2,'BLG1222'!$D:$D,'ALL 2022'!$D:$D)</f>
        <v>0</v>
      </c>
      <c r="I607" s="12">
        <f>+SUMIFS('BLG1222'!$I:$I,'BLG1222'!$A:$A,'ALL 2022'!$2:$2,'BLG1222'!$D:$D,'ALL 2022'!$D:$D)</f>
        <v>51024044.840000004</v>
      </c>
      <c r="J607" s="12">
        <f>+SUMIFS('BLG1222'!$I:$I,'BLG1222'!$A:$A,'ALL 2022'!$2:$2,'BLG1222'!$D:$D,'ALL 2022'!$D:$D)</f>
        <v>0</v>
      </c>
      <c r="K607" s="12">
        <f>+SUMIFS('BLG1222'!$I:$I,'BLG1222'!$A:$A,'ALL 2022'!$2:$2,'BLG1222'!$D:$D,'ALL 2022'!$D:$D)</f>
        <v>0</v>
      </c>
      <c r="L607" s="12">
        <f>+SUMIFS('BLG1222'!$I:$I,'BLG1222'!$A:$A,'ALL 2022'!$2:$2,'BLG1222'!$D:$D,'ALL 2022'!$D:$D)</f>
        <v>0</v>
      </c>
      <c r="M607" s="12">
        <f>+SUMIFS('BLG1222'!$I:$I,'BLG1222'!$A:$A,'ALL 2022'!$2:$2,'BLG1222'!$D:$D,'ALL 2022'!$D:$D)</f>
        <v>0</v>
      </c>
      <c r="N607" s="12">
        <f>+SUMIFS('BLG1222'!$I:$I,'BLG1222'!$A:$A,'ALL 2022'!$2:$2,'BLG1222'!$D:$D,'ALL 2022'!$D:$D)</f>
        <v>0</v>
      </c>
      <c r="O607" s="12">
        <f>+SUMIFS('BLG1222'!$I:$I,'BLG1222'!$A:$A,'ALL 2022'!$2:$2,'BLG1222'!$D:$D,'ALL 2022'!$D:$D)</f>
        <v>0</v>
      </c>
      <c r="P607" s="12">
        <f>+SUMIFS('BLG1222'!$I:$I,'BLG1222'!$A:$A,'ALL 2022'!$2:$2,'BLG1222'!$D:$D,'ALL 2022'!$D:$D)</f>
        <v>2639427.66</v>
      </c>
      <c r="Q607" s="12">
        <f>+SUMIFS('BLG1222'!$I:$I,'BLG1222'!$A:$A,'ALL 2022'!$2:$2,'BLG1222'!$D:$D,'ALL 2022'!$D:$D)</f>
        <v>0</v>
      </c>
      <c r="R607" s="12">
        <f>+SUMIFS('BLG1222'!$I:$I,'BLG1222'!$A:$A,'ALL 2022'!$2:$2,'BLG1222'!$D:$D,'ALL 2022'!$D:$D)</f>
        <v>0</v>
      </c>
      <c r="S607" s="12">
        <f>+SUMIFS('BLG1222'!$I:$I,'BLG1222'!$A:$A,'ALL 2022'!$2:$2,'BLG1222'!$D:$D,'ALL 2022'!$D:$D)</f>
        <v>86200</v>
      </c>
      <c r="T607" s="12">
        <f>+SUMIFS('BLG1222'!$I:$I,'BLG1222'!$A:$A,'ALL 2022'!$2:$2,'BLG1222'!$D:$D,'ALL 2022'!$D:$D)</f>
        <v>0</v>
      </c>
      <c r="U607" s="12">
        <f>+SUMIFS('BLG1222'!$I:$I,'BLG1222'!$A:$A,'ALL 2022'!$2:$2,'BLG1222'!$D:$D,'ALL 2022'!$D:$D)</f>
        <v>498610</v>
      </c>
      <c r="V607" s="12">
        <f>+SUMIFS('BLG1222'!$I:$I,'BLG1222'!$A:$A,'ALL 2022'!$2:$2,'BLG1222'!$D:$D,'ALL 2022'!$D:$D)</f>
        <v>0</v>
      </c>
      <c r="W607" s="12">
        <f>+SUMIFS('BLG1222'!$I:$I,'BLG1222'!$A:$A,'ALL 2022'!$2:$2,'BLG1222'!$D:$D,'ALL 2022'!$D:$D)</f>
        <v>0</v>
      </c>
      <c r="X607" s="12">
        <f>+SUMIFS('BLG1222'!$I:$I,'BLG1222'!$A:$A,'ALL 2022'!$2:$2,'BLG1222'!$D:$D,'ALL 2022'!$D:$D)</f>
        <v>0</v>
      </c>
      <c r="Y607" s="12">
        <f>+SUMIFS('BLG1222'!$I:$I,'BLG1222'!$A:$A,'ALL 2022'!$2:$2,'BLG1222'!$D:$D,'ALL 2022'!$D:$D)</f>
        <v>0</v>
      </c>
      <c r="Z607" s="12">
        <f>+SUMIFS('BLG1222'!$I:$I,'BLG1222'!$A:$A,'ALL 2022'!$2:$2,'BLG1222'!$D:$D,'ALL 2022'!$D:$D)</f>
        <v>0</v>
      </c>
      <c r="AA607" s="12">
        <f>+SUMIFS('BLG1222'!$I:$I,'BLG1222'!$A:$A,'ALL 2022'!$2:$2,'BLG1222'!$D:$D,'ALL 2022'!$D:$D)</f>
        <v>0</v>
      </c>
      <c r="AB607" s="12">
        <f>+SUMIFS('BLG1222'!$I:$I,'BLG1222'!$A:$A,'ALL 2022'!$2:$2,'BLG1222'!$D:$D,'ALL 2022'!$D:$D)</f>
        <v>0</v>
      </c>
      <c r="AC607" s="12">
        <f>+SUMIFS('BLG1222'!$I:$I,'BLG1222'!$A:$A,'ALL 2022'!$2:$2,'BLG1222'!$D:$D,'ALL 2022'!$D:$D)</f>
        <v>0</v>
      </c>
      <c r="AD607" s="12">
        <f>+SUMIFS('BLG1222'!$I:$I,'BLG1222'!$A:$A,'ALL 2022'!$2:$2,'BLG1222'!$D:$D,'ALL 2022'!$D:$D)</f>
        <v>0</v>
      </c>
      <c r="AE607" s="12">
        <f>+SUMIFS('BLG1222'!$I:$I,'BLG1222'!$A:$A,'ALL 2022'!$2:$2,'BLG1222'!$D:$D,'ALL 2022'!$D:$D)</f>
        <v>0</v>
      </c>
      <c r="AF607" s="12">
        <f>+SUMIFS('BLG1222'!$I:$I,'BLG1222'!$A:$A,'ALL 2022'!$2:$2,'BLG1222'!$D:$D,'ALL 2022'!$D:$D)</f>
        <v>0</v>
      </c>
      <c r="AG607" s="12">
        <f>+SUMIFS('BLG1222'!$I:$I,'BLG1222'!$A:$A,'ALL 2022'!$2:$2,'BLG1222'!$D:$D,'ALL 2022'!$D:$D)</f>
        <v>200000</v>
      </c>
      <c r="AH607" s="12">
        <f>+SUMIFS('BLG1222'!$I:$I,'BLG1222'!$A:$A,'ALL 2022'!$2:$2,'BLG1222'!$D:$D,'ALL 2022'!$D:$D)</f>
        <v>0</v>
      </c>
      <c r="AI607" s="12">
        <f>+SUMIFS('BLG1222'!$I:$I,'BLG1222'!$A:$A,'ALL 2022'!$2:$2,'BLG1222'!$D:$D,'ALL 2022'!$D:$D)</f>
        <v>0</v>
      </c>
      <c r="AJ607" s="12">
        <f>+SUMIFS('BLG1222'!$I:$I,'BLG1222'!$A:$A,'ALL 2022'!$2:$2,'BLG1222'!$D:$D,'ALL 2022'!$D:$D)</f>
        <v>0</v>
      </c>
      <c r="AK607" s="12">
        <f>+SUMIFS('BLG1222'!$I:$I,'BLG1222'!$A:$A,'ALL 2022'!$2:$2,'BLG1222'!$D:$D,'ALL 2022'!$D:$D)</f>
        <v>0</v>
      </c>
      <c r="AL607" s="12">
        <f>+SUMIFS('BLG1222'!$I:$I,'BLG1222'!$A:$A,'ALL 2022'!$2:$2,'BLG1222'!$D:$D,'ALL 2022'!$D:$D)</f>
        <v>0</v>
      </c>
      <c r="AM607" s="12">
        <f>+SUMIFS('BLG1222'!$I:$I,'BLG1222'!$A:$A,'ALL 2022'!$2:$2,'BLG1222'!$D:$D,'ALL 2022'!$D:$D)</f>
        <v>0</v>
      </c>
      <c r="AN607" s="12">
        <f>+SUMIFS('BLG1222'!$I:$I,'BLG1222'!$A:$A,'ALL 2022'!$2:$2,'BLG1222'!$D:$D,'ALL 2022'!$D:$D)</f>
        <v>31500</v>
      </c>
      <c r="AO607" s="12">
        <f>+SUMIFS('BLG1222'!$I:$I,'BLG1222'!$A:$A,'ALL 2022'!$2:$2,'BLG1222'!$D:$D,'ALL 2022'!$D:$D)</f>
        <v>0</v>
      </c>
      <c r="AP607" s="12">
        <f>+SUMIFS('BLG1222'!$I:$I,'BLG1222'!$A:$A,'ALL 2022'!$2:$2,'BLG1222'!$D:$D,'ALL 2022'!$D:$D)</f>
        <v>278247.65000000002</v>
      </c>
      <c r="AQ607" s="164">
        <f t="shared" si="60"/>
        <v>54758030.149999999</v>
      </c>
      <c r="AR607" s="165">
        <f t="shared" si="61"/>
        <v>11580.300546679215</v>
      </c>
    </row>
    <row r="608" spans="1:44" hidden="1" x14ac:dyDescent="0.25">
      <c r="A608" s="11" t="str">
        <f t="shared" si="57"/>
        <v>6</v>
      </c>
      <c r="B608" s="11" t="str">
        <f t="shared" si="58"/>
        <v>62</v>
      </c>
      <c r="C608" s="11" t="str">
        <f t="shared" si="59"/>
        <v>627</v>
      </c>
      <c r="D608" s="23">
        <v>62701000</v>
      </c>
      <c r="E608" s="196" t="s">
        <v>3273</v>
      </c>
      <c r="F608" s="24" t="s">
        <v>207</v>
      </c>
      <c r="G608" s="12">
        <f>+SUMIFS('BLG1222'!$I:$I,'BLG1222'!$A:$A,'ALL 2022'!$2:$2,'BLG1222'!$D:$D,'ALL 2022'!$D:$D)</f>
        <v>21600</v>
      </c>
      <c r="H608" s="12">
        <f>+SUMIFS('BLG1222'!$I:$I,'BLG1222'!$A:$A,'ALL 2022'!$2:$2,'BLG1222'!$D:$D,'ALL 2022'!$D:$D)</f>
        <v>124666.67</v>
      </c>
      <c r="I608" s="12">
        <f>+SUMIFS('BLG1222'!$I:$I,'BLG1222'!$A:$A,'ALL 2022'!$2:$2,'BLG1222'!$D:$D,'ALL 2022'!$D:$D)</f>
        <v>30297768.420000002</v>
      </c>
      <c r="J608" s="12">
        <f>+SUMIFS('BLG1222'!$I:$I,'BLG1222'!$A:$A,'ALL 2022'!$2:$2,'BLG1222'!$D:$D,'ALL 2022'!$D:$D)</f>
        <v>6852325.0800000001</v>
      </c>
      <c r="K608" s="12">
        <f>+SUMIFS('BLG1222'!$I:$I,'BLG1222'!$A:$A,'ALL 2022'!$2:$2,'BLG1222'!$D:$D,'ALL 2022'!$D:$D)</f>
        <v>72600</v>
      </c>
      <c r="L608" s="12">
        <f>+SUMIFS('BLG1222'!$I:$I,'BLG1222'!$A:$A,'ALL 2022'!$2:$2,'BLG1222'!$D:$D,'ALL 2022'!$D:$D)</f>
        <v>122</v>
      </c>
      <c r="M608" s="12">
        <f>+SUMIFS('BLG1222'!$I:$I,'BLG1222'!$A:$A,'ALL 2022'!$2:$2,'BLG1222'!$D:$D,'ALL 2022'!$D:$D)</f>
        <v>60100</v>
      </c>
      <c r="N608" s="12">
        <f>+SUMIFS('BLG1222'!$I:$I,'BLG1222'!$A:$A,'ALL 2022'!$2:$2,'BLG1222'!$D:$D,'ALL 2022'!$D:$D)</f>
        <v>0</v>
      </c>
      <c r="O608" s="12">
        <f>+SUMIFS('BLG1222'!$I:$I,'BLG1222'!$A:$A,'ALL 2022'!$2:$2,'BLG1222'!$D:$D,'ALL 2022'!$D:$D)</f>
        <v>14300</v>
      </c>
      <c r="P608" s="12">
        <f>+SUMIFS('BLG1222'!$I:$I,'BLG1222'!$A:$A,'ALL 2022'!$2:$2,'BLG1222'!$D:$D,'ALL 2022'!$D:$D)</f>
        <v>0</v>
      </c>
      <c r="Q608" s="12">
        <f>+SUMIFS('BLG1222'!$I:$I,'BLG1222'!$A:$A,'ALL 2022'!$2:$2,'BLG1222'!$D:$D,'ALL 2022'!$D:$D)</f>
        <v>12.19</v>
      </c>
      <c r="R608" s="12">
        <f>+SUMIFS('BLG1222'!$I:$I,'BLG1222'!$A:$A,'ALL 2022'!$2:$2,'BLG1222'!$D:$D,'ALL 2022'!$D:$D)</f>
        <v>0</v>
      </c>
      <c r="S608" s="12">
        <f>+SUMIFS('BLG1222'!$I:$I,'BLG1222'!$A:$A,'ALL 2022'!$2:$2,'BLG1222'!$D:$D,'ALL 2022'!$D:$D)</f>
        <v>25000</v>
      </c>
      <c r="T608" s="12">
        <f>+SUMIFS('BLG1222'!$I:$I,'BLG1222'!$A:$A,'ALL 2022'!$2:$2,'BLG1222'!$D:$D,'ALL 2022'!$D:$D)</f>
        <v>894154.97</v>
      </c>
      <c r="U608" s="12">
        <f>+SUMIFS('BLG1222'!$I:$I,'BLG1222'!$A:$A,'ALL 2022'!$2:$2,'BLG1222'!$D:$D,'ALL 2022'!$D:$D)</f>
        <v>76833.33</v>
      </c>
      <c r="V608" s="12">
        <f>+SUMIFS('BLG1222'!$I:$I,'BLG1222'!$A:$A,'ALL 2022'!$2:$2,'BLG1222'!$D:$D,'ALL 2022'!$D:$D)</f>
        <v>8200</v>
      </c>
      <c r="W608" s="12">
        <f>+SUMIFS('BLG1222'!$I:$I,'BLG1222'!$A:$A,'ALL 2022'!$2:$2,'BLG1222'!$D:$D,'ALL 2022'!$D:$D)</f>
        <v>0</v>
      </c>
      <c r="X608" s="12">
        <f>+SUMIFS('BLG1222'!$I:$I,'BLG1222'!$A:$A,'ALL 2022'!$2:$2,'BLG1222'!$D:$D,'ALL 2022'!$D:$D)</f>
        <v>0</v>
      </c>
      <c r="Y608" s="12">
        <f>+SUMIFS('BLG1222'!$I:$I,'BLG1222'!$A:$A,'ALL 2022'!$2:$2,'BLG1222'!$D:$D,'ALL 2022'!$D:$D)</f>
        <v>0</v>
      </c>
      <c r="Z608" s="12">
        <f>+SUMIFS('BLG1222'!$I:$I,'BLG1222'!$A:$A,'ALL 2022'!$2:$2,'BLG1222'!$D:$D,'ALL 2022'!$D:$D)</f>
        <v>0</v>
      </c>
      <c r="AA608" s="12">
        <f>+SUMIFS('BLG1222'!$I:$I,'BLG1222'!$A:$A,'ALL 2022'!$2:$2,'BLG1222'!$D:$D,'ALL 2022'!$D:$D)</f>
        <v>0</v>
      </c>
      <c r="AB608" s="12">
        <f>+SUMIFS('BLG1222'!$I:$I,'BLG1222'!$A:$A,'ALL 2022'!$2:$2,'BLG1222'!$D:$D,'ALL 2022'!$D:$D)</f>
        <v>640663.01</v>
      </c>
      <c r="AC608" s="12">
        <f>+SUMIFS('BLG1222'!$I:$I,'BLG1222'!$A:$A,'ALL 2022'!$2:$2,'BLG1222'!$D:$D,'ALL 2022'!$D:$D)</f>
        <v>0</v>
      </c>
      <c r="AD608" s="12">
        <f>+SUMIFS('BLG1222'!$I:$I,'BLG1222'!$A:$A,'ALL 2022'!$2:$2,'BLG1222'!$D:$D,'ALL 2022'!$D:$D)</f>
        <v>0</v>
      </c>
      <c r="AE608" s="12">
        <f>+SUMIFS('BLG1222'!$I:$I,'BLG1222'!$A:$A,'ALL 2022'!$2:$2,'BLG1222'!$D:$D,'ALL 2022'!$D:$D)</f>
        <v>0</v>
      </c>
      <c r="AF608" s="12">
        <f>+SUMIFS('BLG1222'!$I:$I,'BLG1222'!$A:$A,'ALL 2022'!$2:$2,'BLG1222'!$D:$D,'ALL 2022'!$D:$D)</f>
        <v>170200</v>
      </c>
      <c r="AG608" s="12">
        <f>+SUMIFS('BLG1222'!$I:$I,'BLG1222'!$A:$A,'ALL 2022'!$2:$2,'BLG1222'!$D:$D,'ALL 2022'!$D:$D)</f>
        <v>0</v>
      </c>
      <c r="AH608" s="12">
        <f>+SUMIFS('BLG1222'!$I:$I,'BLG1222'!$A:$A,'ALL 2022'!$2:$2,'BLG1222'!$D:$D,'ALL 2022'!$D:$D)</f>
        <v>0</v>
      </c>
      <c r="AI608" s="12">
        <f>+SUMIFS('BLG1222'!$I:$I,'BLG1222'!$A:$A,'ALL 2022'!$2:$2,'BLG1222'!$D:$D,'ALL 2022'!$D:$D)</f>
        <v>0</v>
      </c>
      <c r="AJ608" s="12">
        <f>+SUMIFS('BLG1222'!$I:$I,'BLG1222'!$A:$A,'ALL 2022'!$2:$2,'BLG1222'!$D:$D,'ALL 2022'!$D:$D)</f>
        <v>94050</v>
      </c>
      <c r="AK608" s="12">
        <f>+SUMIFS('BLG1222'!$I:$I,'BLG1222'!$A:$A,'ALL 2022'!$2:$2,'BLG1222'!$D:$D,'ALL 2022'!$D:$D)</f>
        <v>0</v>
      </c>
      <c r="AL608" s="12">
        <f>+SUMIFS('BLG1222'!$I:$I,'BLG1222'!$A:$A,'ALL 2022'!$2:$2,'BLG1222'!$D:$D,'ALL 2022'!$D:$D)</f>
        <v>0</v>
      </c>
      <c r="AM608" s="12">
        <f>+SUMIFS('BLG1222'!$I:$I,'BLG1222'!$A:$A,'ALL 2022'!$2:$2,'BLG1222'!$D:$D,'ALL 2022'!$D:$D)</f>
        <v>0</v>
      </c>
      <c r="AN608" s="12">
        <f>+SUMIFS('BLG1222'!$I:$I,'BLG1222'!$A:$A,'ALL 2022'!$2:$2,'BLG1222'!$D:$D,'ALL 2022'!$D:$D)</f>
        <v>0</v>
      </c>
      <c r="AO608" s="12">
        <f>+SUMIFS('BLG1222'!$I:$I,'BLG1222'!$A:$A,'ALL 2022'!$2:$2,'BLG1222'!$D:$D,'ALL 2022'!$D:$D)</f>
        <v>45701.31</v>
      </c>
      <c r="AP608" s="12">
        <f>+SUMIFS('BLG1222'!$I:$I,'BLG1222'!$A:$A,'ALL 2022'!$2:$2,'BLG1222'!$D:$D,'ALL 2022'!$D:$D)</f>
        <v>0</v>
      </c>
      <c r="AQ608" s="164">
        <f t="shared" si="60"/>
        <v>39398296.979999997</v>
      </c>
      <c r="AR608" s="165">
        <f t="shared" si="61"/>
        <v>8332.0038870266781</v>
      </c>
    </row>
    <row r="609" spans="1:44" hidden="1" x14ac:dyDescent="0.25">
      <c r="A609" s="11" t="str">
        <f t="shared" si="57"/>
        <v>6</v>
      </c>
      <c r="B609" s="11" t="str">
        <f t="shared" si="58"/>
        <v>62</v>
      </c>
      <c r="C609" s="11" t="str">
        <f t="shared" si="59"/>
        <v>627</v>
      </c>
      <c r="D609" s="23">
        <v>62701100</v>
      </c>
      <c r="E609" s="196" t="s">
        <v>3273</v>
      </c>
      <c r="F609" s="24" t="s">
        <v>443</v>
      </c>
      <c r="G609" s="12">
        <f>+SUMIFS('BLG1222'!$I:$I,'BLG1222'!$A:$A,'ALL 2022'!$2:$2,'BLG1222'!$D:$D,'ALL 2022'!$D:$D)</f>
        <v>3491577.94</v>
      </c>
      <c r="H609" s="12">
        <f>+SUMIFS('BLG1222'!$I:$I,'BLG1222'!$A:$A,'ALL 2022'!$2:$2,'BLG1222'!$D:$D,'ALL 2022'!$D:$D)</f>
        <v>0</v>
      </c>
      <c r="I609" s="12">
        <f>+SUMIFS('BLG1222'!$I:$I,'BLG1222'!$A:$A,'ALL 2022'!$2:$2,'BLG1222'!$D:$D,'ALL 2022'!$D:$D)</f>
        <v>0</v>
      </c>
      <c r="J609" s="12">
        <f>+SUMIFS('BLG1222'!$I:$I,'BLG1222'!$A:$A,'ALL 2022'!$2:$2,'BLG1222'!$D:$D,'ALL 2022'!$D:$D)</f>
        <v>53134875.009999998</v>
      </c>
      <c r="K609" s="12">
        <f>+SUMIFS('BLG1222'!$I:$I,'BLG1222'!$A:$A,'ALL 2022'!$2:$2,'BLG1222'!$D:$D,'ALL 2022'!$D:$D)</f>
        <v>705291.67</v>
      </c>
      <c r="L609" s="12">
        <f>+SUMIFS('BLG1222'!$I:$I,'BLG1222'!$A:$A,'ALL 2022'!$2:$2,'BLG1222'!$D:$D,'ALL 2022'!$D:$D)</f>
        <v>183685.13</v>
      </c>
      <c r="M609" s="12">
        <f>+SUMIFS('BLG1222'!$I:$I,'BLG1222'!$A:$A,'ALL 2022'!$2:$2,'BLG1222'!$D:$D,'ALL 2022'!$D:$D)</f>
        <v>0</v>
      </c>
      <c r="N609" s="12">
        <f>+SUMIFS('BLG1222'!$I:$I,'BLG1222'!$A:$A,'ALL 2022'!$2:$2,'BLG1222'!$D:$D,'ALL 2022'!$D:$D)</f>
        <v>0</v>
      </c>
      <c r="O609" s="12">
        <f>+SUMIFS('BLG1222'!$I:$I,'BLG1222'!$A:$A,'ALL 2022'!$2:$2,'BLG1222'!$D:$D,'ALL 2022'!$D:$D)</f>
        <v>0</v>
      </c>
      <c r="P609" s="12">
        <f>+SUMIFS('BLG1222'!$I:$I,'BLG1222'!$A:$A,'ALL 2022'!$2:$2,'BLG1222'!$D:$D,'ALL 2022'!$D:$D)</f>
        <v>0</v>
      </c>
      <c r="Q609" s="12">
        <f>+SUMIFS('BLG1222'!$I:$I,'BLG1222'!$A:$A,'ALL 2022'!$2:$2,'BLG1222'!$D:$D,'ALL 2022'!$D:$D)</f>
        <v>0</v>
      </c>
      <c r="R609" s="12">
        <f>+SUMIFS('BLG1222'!$I:$I,'BLG1222'!$A:$A,'ALL 2022'!$2:$2,'BLG1222'!$D:$D,'ALL 2022'!$D:$D)</f>
        <v>0</v>
      </c>
      <c r="S609" s="12">
        <f>+SUMIFS('BLG1222'!$I:$I,'BLG1222'!$A:$A,'ALL 2022'!$2:$2,'BLG1222'!$D:$D,'ALL 2022'!$D:$D)</f>
        <v>0</v>
      </c>
      <c r="T609" s="12">
        <f>+SUMIFS('BLG1222'!$I:$I,'BLG1222'!$A:$A,'ALL 2022'!$2:$2,'BLG1222'!$D:$D,'ALL 2022'!$D:$D)</f>
        <v>0</v>
      </c>
      <c r="U609" s="12">
        <f>+SUMIFS('BLG1222'!$I:$I,'BLG1222'!$A:$A,'ALL 2022'!$2:$2,'BLG1222'!$D:$D,'ALL 2022'!$D:$D)</f>
        <v>0</v>
      </c>
      <c r="V609" s="12">
        <f>+SUMIFS('BLG1222'!$I:$I,'BLG1222'!$A:$A,'ALL 2022'!$2:$2,'BLG1222'!$D:$D,'ALL 2022'!$D:$D)</f>
        <v>0</v>
      </c>
      <c r="W609" s="12">
        <f>+SUMIFS('BLG1222'!$I:$I,'BLG1222'!$A:$A,'ALL 2022'!$2:$2,'BLG1222'!$D:$D,'ALL 2022'!$D:$D)</f>
        <v>0</v>
      </c>
      <c r="X609" s="12">
        <f>+SUMIFS('BLG1222'!$I:$I,'BLG1222'!$A:$A,'ALL 2022'!$2:$2,'BLG1222'!$D:$D,'ALL 2022'!$D:$D)</f>
        <v>0</v>
      </c>
      <c r="Y609" s="12">
        <f>+SUMIFS('BLG1222'!$I:$I,'BLG1222'!$A:$A,'ALL 2022'!$2:$2,'BLG1222'!$D:$D,'ALL 2022'!$D:$D)</f>
        <v>0</v>
      </c>
      <c r="Z609" s="12">
        <f>+SUMIFS('BLG1222'!$I:$I,'BLG1222'!$A:$A,'ALL 2022'!$2:$2,'BLG1222'!$D:$D,'ALL 2022'!$D:$D)</f>
        <v>0</v>
      </c>
      <c r="AA609" s="12">
        <f>+SUMIFS('BLG1222'!$I:$I,'BLG1222'!$A:$A,'ALL 2022'!$2:$2,'BLG1222'!$D:$D,'ALL 2022'!$D:$D)</f>
        <v>0</v>
      </c>
      <c r="AB609" s="12">
        <f>+SUMIFS('BLG1222'!$I:$I,'BLG1222'!$A:$A,'ALL 2022'!$2:$2,'BLG1222'!$D:$D,'ALL 2022'!$D:$D)</f>
        <v>0</v>
      </c>
      <c r="AC609" s="12">
        <f>+SUMIFS('BLG1222'!$I:$I,'BLG1222'!$A:$A,'ALL 2022'!$2:$2,'BLG1222'!$D:$D,'ALL 2022'!$D:$D)</f>
        <v>0</v>
      </c>
      <c r="AD609" s="12">
        <f>+SUMIFS('BLG1222'!$I:$I,'BLG1222'!$A:$A,'ALL 2022'!$2:$2,'BLG1222'!$D:$D,'ALL 2022'!$D:$D)</f>
        <v>0</v>
      </c>
      <c r="AE609" s="12">
        <f>+SUMIFS('BLG1222'!$I:$I,'BLG1222'!$A:$A,'ALL 2022'!$2:$2,'BLG1222'!$D:$D,'ALL 2022'!$D:$D)</f>
        <v>0</v>
      </c>
      <c r="AF609" s="12">
        <f>+SUMIFS('BLG1222'!$I:$I,'BLG1222'!$A:$A,'ALL 2022'!$2:$2,'BLG1222'!$D:$D,'ALL 2022'!$D:$D)</f>
        <v>0</v>
      </c>
      <c r="AG609" s="12">
        <f>+SUMIFS('BLG1222'!$I:$I,'BLG1222'!$A:$A,'ALL 2022'!$2:$2,'BLG1222'!$D:$D,'ALL 2022'!$D:$D)</f>
        <v>0</v>
      </c>
      <c r="AH609" s="12">
        <f>+SUMIFS('BLG1222'!$I:$I,'BLG1222'!$A:$A,'ALL 2022'!$2:$2,'BLG1222'!$D:$D,'ALL 2022'!$D:$D)</f>
        <v>0</v>
      </c>
      <c r="AI609" s="12">
        <f>+SUMIFS('BLG1222'!$I:$I,'BLG1222'!$A:$A,'ALL 2022'!$2:$2,'BLG1222'!$D:$D,'ALL 2022'!$D:$D)</f>
        <v>0</v>
      </c>
      <c r="AJ609" s="12">
        <f>+SUMIFS('BLG1222'!$I:$I,'BLG1222'!$A:$A,'ALL 2022'!$2:$2,'BLG1222'!$D:$D,'ALL 2022'!$D:$D)</f>
        <v>0</v>
      </c>
      <c r="AK609" s="12">
        <f>+SUMIFS('BLG1222'!$I:$I,'BLG1222'!$A:$A,'ALL 2022'!$2:$2,'BLG1222'!$D:$D,'ALL 2022'!$D:$D)</f>
        <v>0</v>
      </c>
      <c r="AL609" s="12">
        <f>+SUMIFS('BLG1222'!$I:$I,'BLG1222'!$A:$A,'ALL 2022'!$2:$2,'BLG1222'!$D:$D,'ALL 2022'!$D:$D)</f>
        <v>0</v>
      </c>
      <c r="AM609" s="12">
        <f>+SUMIFS('BLG1222'!$I:$I,'BLG1222'!$A:$A,'ALL 2022'!$2:$2,'BLG1222'!$D:$D,'ALL 2022'!$D:$D)</f>
        <v>0</v>
      </c>
      <c r="AN609" s="12">
        <f>+SUMIFS('BLG1222'!$I:$I,'BLG1222'!$A:$A,'ALL 2022'!$2:$2,'BLG1222'!$D:$D,'ALL 2022'!$D:$D)</f>
        <v>0</v>
      </c>
      <c r="AO609" s="12">
        <f>+SUMIFS('BLG1222'!$I:$I,'BLG1222'!$A:$A,'ALL 2022'!$2:$2,'BLG1222'!$D:$D,'ALL 2022'!$D:$D)</f>
        <v>0</v>
      </c>
      <c r="AP609" s="12">
        <f>+SUMIFS('BLG1222'!$I:$I,'BLG1222'!$A:$A,'ALL 2022'!$2:$2,'BLG1222'!$D:$D,'ALL 2022'!$D:$D)</f>
        <v>0</v>
      </c>
      <c r="AQ609" s="164">
        <f t="shared" si="60"/>
        <v>57515429.75</v>
      </c>
      <c r="AR609" s="165">
        <f t="shared" si="61"/>
        <v>12163.439056370345</v>
      </c>
    </row>
    <row r="610" spans="1:44" hidden="1" x14ac:dyDescent="0.25">
      <c r="A610" s="11" t="str">
        <f t="shared" si="57"/>
        <v>6</v>
      </c>
      <c r="B610" s="11" t="str">
        <f t="shared" si="58"/>
        <v>62</v>
      </c>
      <c r="C610" s="11" t="str">
        <f t="shared" si="59"/>
        <v>627</v>
      </c>
      <c r="D610" s="23">
        <v>62702000</v>
      </c>
      <c r="E610" s="196" t="s">
        <v>3273</v>
      </c>
      <c r="F610" s="24" t="s">
        <v>537</v>
      </c>
      <c r="G610" s="12">
        <f>+SUMIFS('BLG1222'!$I:$I,'BLG1222'!$A:$A,'ALL 2022'!$2:$2,'BLG1222'!$D:$D,'ALL 2022'!$D:$D)</f>
        <v>4721250</v>
      </c>
      <c r="H610" s="12">
        <f>+SUMIFS('BLG1222'!$I:$I,'BLG1222'!$A:$A,'ALL 2022'!$2:$2,'BLG1222'!$D:$D,'ALL 2022'!$D:$D)</f>
        <v>0</v>
      </c>
      <c r="I610" s="12">
        <f>+SUMIFS('BLG1222'!$I:$I,'BLG1222'!$A:$A,'ALL 2022'!$2:$2,'BLG1222'!$D:$D,'ALL 2022'!$D:$D)</f>
        <v>7499407.8300000001</v>
      </c>
      <c r="J610" s="12">
        <f>+SUMIFS('BLG1222'!$I:$I,'BLG1222'!$A:$A,'ALL 2022'!$2:$2,'BLG1222'!$D:$D,'ALL 2022'!$D:$D)</f>
        <v>7848092.3499999996</v>
      </c>
      <c r="K610" s="12">
        <f>+SUMIFS('BLG1222'!$I:$I,'BLG1222'!$A:$A,'ALL 2022'!$2:$2,'BLG1222'!$D:$D,'ALL 2022'!$D:$D)</f>
        <v>36300</v>
      </c>
      <c r="L610" s="12">
        <f>+SUMIFS('BLG1222'!$I:$I,'BLG1222'!$A:$A,'ALL 2022'!$2:$2,'BLG1222'!$D:$D,'ALL 2022'!$D:$D)</f>
        <v>0</v>
      </c>
      <c r="M610" s="12">
        <f>+SUMIFS('BLG1222'!$I:$I,'BLG1222'!$A:$A,'ALL 2022'!$2:$2,'BLG1222'!$D:$D,'ALL 2022'!$D:$D)</f>
        <v>38400</v>
      </c>
      <c r="N610" s="12">
        <f>+SUMIFS('BLG1222'!$I:$I,'BLG1222'!$A:$A,'ALL 2022'!$2:$2,'BLG1222'!$D:$D,'ALL 2022'!$D:$D)</f>
        <v>0</v>
      </c>
      <c r="O610" s="12">
        <f>+SUMIFS('BLG1222'!$I:$I,'BLG1222'!$A:$A,'ALL 2022'!$2:$2,'BLG1222'!$D:$D,'ALL 2022'!$D:$D)</f>
        <v>0</v>
      </c>
      <c r="P610" s="12">
        <f>+SUMIFS('BLG1222'!$I:$I,'BLG1222'!$A:$A,'ALL 2022'!$2:$2,'BLG1222'!$D:$D,'ALL 2022'!$D:$D)</f>
        <v>0</v>
      </c>
      <c r="Q610" s="12">
        <f>+SUMIFS('BLG1222'!$I:$I,'BLG1222'!$A:$A,'ALL 2022'!$2:$2,'BLG1222'!$D:$D,'ALL 2022'!$D:$D)</f>
        <v>0</v>
      </c>
      <c r="R610" s="12">
        <f>+SUMIFS('BLG1222'!$I:$I,'BLG1222'!$A:$A,'ALL 2022'!$2:$2,'BLG1222'!$D:$D,'ALL 2022'!$D:$D)</f>
        <v>0</v>
      </c>
      <c r="S610" s="12">
        <f>+SUMIFS('BLG1222'!$I:$I,'BLG1222'!$A:$A,'ALL 2022'!$2:$2,'BLG1222'!$D:$D,'ALL 2022'!$D:$D)</f>
        <v>70080</v>
      </c>
      <c r="T610" s="12">
        <f>+SUMIFS('BLG1222'!$I:$I,'BLG1222'!$A:$A,'ALL 2022'!$2:$2,'BLG1222'!$D:$D,'ALL 2022'!$D:$D)</f>
        <v>89040</v>
      </c>
      <c r="U610" s="12">
        <f>+SUMIFS('BLG1222'!$I:$I,'BLG1222'!$A:$A,'ALL 2022'!$2:$2,'BLG1222'!$D:$D,'ALL 2022'!$D:$D)</f>
        <v>80533.34</v>
      </c>
      <c r="V610" s="12">
        <f>+SUMIFS('BLG1222'!$I:$I,'BLG1222'!$A:$A,'ALL 2022'!$2:$2,'BLG1222'!$D:$D,'ALL 2022'!$D:$D)</f>
        <v>0</v>
      </c>
      <c r="W610" s="12">
        <f>+SUMIFS('BLG1222'!$I:$I,'BLG1222'!$A:$A,'ALL 2022'!$2:$2,'BLG1222'!$D:$D,'ALL 2022'!$D:$D)</f>
        <v>0</v>
      </c>
      <c r="X610" s="12">
        <f>+SUMIFS('BLG1222'!$I:$I,'BLG1222'!$A:$A,'ALL 2022'!$2:$2,'BLG1222'!$D:$D,'ALL 2022'!$D:$D)</f>
        <v>0</v>
      </c>
      <c r="Y610" s="12">
        <f>+SUMIFS('BLG1222'!$I:$I,'BLG1222'!$A:$A,'ALL 2022'!$2:$2,'BLG1222'!$D:$D,'ALL 2022'!$D:$D)</f>
        <v>0</v>
      </c>
      <c r="Z610" s="12">
        <f>+SUMIFS('BLG1222'!$I:$I,'BLG1222'!$A:$A,'ALL 2022'!$2:$2,'BLG1222'!$D:$D,'ALL 2022'!$D:$D)</f>
        <v>0</v>
      </c>
      <c r="AA610" s="12">
        <f>+SUMIFS('BLG1222'!$I:$I,'BLG1222'!$A:$A,'ALL 2022'!$2:$2,'BLG1222'!$D:$D,'ALL 2022'!$D:$D)</f>
        <v>0</v>
      </c>
      <c r="AB610" s="12">
        <f>+SUMIFS('BLG1222'!$I:$I,'BLG1222'!$A:$A,'ALL 2022'!$2:$2,'BLG1222'!$D:$D,'ALL 2022'!$D:$D)</f>
        <v>0</v>
      </c>
      <c r="AC610" s="12">
        <f>+SUMIFS('BLG1222'!$I:$I,'BLG1222'!$A:$A,'ALL 2022'!$2:$2,'BLG1222'!$D:$D,'ALL 2022'!$D:$D)</f>
        <v>0</v>
      </c>
      <c r="AD610" s="12">
        <f>+SUMIFS('BLG1222'!$I:$I,'BLG1222'!$A:$A,'ALL 2022'!$2:$2,'BLG1222'!$D:$D,'ALL 2022'!$D:$D)</f>
        <v>0</v>
      </c>
      <c r="AE610" s="12">
        <f>+SUMIFS('BLG1222'!$I:$I,'BLG1222'!$A:$A,'ALL 2022'!$2:$2,'BLG1222'!$D:$D,'ALL 2022'!$D:$D)</f>
        <v>0</v>
      </c>
      <c r="AF610" s="12">
        <f>+SUMIFS('BLG1222'!$I:$I,'BLG1222'!$A:$A,'ALL 2022'!$2:$2,'BLG1222'!$D:$D,'ALL 2022'!$D:$D)</f>
        <v>0</v>
      </c>
      <c r="AG610" s="12">
        <f>+SUMIFS('BLG1222'!$I:$I,'BLG1222'!$A:$A,'ALL 2022'!$2:$2,'BLG1222'!$D:$D,'ALL 2022'!$D:$D)</f>
        <v>0</v>
      </c>
      <c r="AH610" s="12">
        <f>+SUMIFS('BLG1222'!$I:$I,'BLG1222'!$A:$A,'ALL 2022'!$2:$2,'BLG1222'!$D:$D,'ALL 2022'!$D:$D)</f>
        <v>0</v>
      </c>
      <c r="AI610" s="12">
        <f>+SUMIFS('BLG1222'!$I:$I,'BLG1222'!$A:$A,'ALL 2022'!$2:$2,'BLG1222'!$D:$D,'ALL 2022'!$D:$D)</f>
        <v>0</v>
      </c>
      <c r="AJ610" s="12">
        <f>+SUMIFS('BLG1222'!$I:$I,'BLG1222'!$A:$A,'ALL 2022'!$2:$2,'BLG1222'!$D:$D,'ALL 2022'!$D:$D)</f>
        <v>0</v>
      </c>
      <c r="AK610" s="12">
        <f>+SUMIFS('BLG1222'!$I:$I,'BLG1222'!$A:$A,'ALL 2022'!$2:$2,'BLG1222'!$D:$D,'ALL 2022'!$D:$D)</f>
        <v>0</v>
      </c>
      <c r="AL610" s="12">
        <f>+SUMIFS('BLG1222'!$I:$I,'BLG1222'!$A:$A,'ALL 2022'!$2:$2,'BLG1222'!$D:$D,'ALL 2022'!$D:$D)</f>
        <v>0</v>
      </c>
      <c r="AM610" s="12">
        <f>+SUMIFS('BLG1222'!$I:$I,'BLG1222'!$A:$A,'ALL 2022'!$2:$2,'BLG1222'!$D:$D,'ALL 2022'!$D:$D)</f>
        <v>0</v>
      </c>
      <c r="AN610" s="12">
        <f>+SUMIFS('BLG1222'!$I:$I,'BLG1222'!$A:$A,'ALL 2022'!$2:$2,'BLG1222'!$D:$D,'ALL 2022'!$D:$D)</f>
        <v>0</v>
      </c>
      <c r="AO610" s="12">
        <f>+SUMIFS('BLG1222'!$I:$I,'BLG1222'!$A:$A,'ALL 2022'!$2:$2,'BLG1222'!$D:$D,'ALL 2022'!$D:$D)</f>
        <v>15000</v>
      </c>
      <c r="AP610" s="12">
        <f>+SUMIFS('BLG1222'!$I:$I,'BLG1222'!$A:$A,'ALL 2022'!$2:$2,'BLG1222'!$D:$D,'ALL 2022'!$D:$D)</f>
        <v>0</v>
      </c>
      <c r="AQ610" s="164">
        <f t="shared" si="60"/>
        <v>20398103.52</v>
      </c>
      <c r="AR610" s="165">
        <f t="shared" si="61"/>
        <v>4313.8178765160565</v>
      </c>
    </row>
    <row r="611" spans="1:44" hidden="1" x14ac:dyDescent="0.25">
      <c r="A611" s="11" t="str">
        <f t="shared" si="57"/>
        <v>6</v>
      </c>
      <c r="B611" s="11" t="str">
        <f t="shared" si="58"/>
        <v>62</v>
      </c>
      <c r="C611" s="11" t="str">
        <f t="shared" si="59"/>
        <v>627</v>
      </c>
      <c r="D611" s="23">
        <v>62703000</v>
      </c>
      <c r="E611" s="196" t="s">
        <v>3273</v>
      </c>
      <c r="F611" s="24" t="s">
        <v>538</v>
      </c>
      <c r="G611" s="12">
        <f>+SUMIFS('BLG1222'!$I:$I,'BLG1222'!$A:$A,'ALL 2022'!$2:$2,'BLG1222'!$D:$D,'ALL 2022'!$D:$D)</f>
        <v>5375756.2300000004</v>
      </c>
      <c r="H611" s="12">
        <f>+SUMIFS('BLG1222'!$I:$I,'BLG1222'!$A:$A,'ALL 2022'!$2:$2,'BLG1222'!$D:$D,'ALL 2022'!$D:$D)</f>
        <v>3957286.43</v>
      </c>
      <c r="I611" s="12">
        <f>+SUMIFS('BLG1222'!$I:$I,'BLG1222'!$A:$A,'ALL 2022'!$2:$2,'BLG1222'!$D:$D,'ALL 2022'!$D:$D)</f>
        <v>27505022.16</v>
      </c>
      <c r="J611" s="12">
        <f>+SUMIFS('BLG1222'!$I:$I,'BLG1222'!$A:$A,'ALL 2022'!$2:$2,'BLG1222'!$D:$D,'ALL 2022'!$D:$D)</f>
        <v>12757605.52</v>
      </c>
      <c r="K611" s="12">
        <f>+SUMIFS('BLG1222'!$I:$I,'BLG1222'!$A:$A,'ALL 2022'!$2:$2,'BLG1222'!$D:$D,'ALL 2022'!$D:$D)</f>
        <v>33776964.5</v>
      </c>
      <c r="L611" s="12">
        <f>+SUMIFS('BLG1222'!$I:$I,'BLG1222'!$A:$A,'ALL 2022'!$2:$2,'BLG1222'!$D:$D,'ALL 2022'!$D:$D)</f>
        <v>760123.78</v>
      </c>
      <c r="M611" s="12">
        <f>+SUMIFS('BLG1222'!$I:$I,'BLG1222'!$A:$A,'ALL 2022'!$2:$2,'BLG1222'!$D:$D,'ALL 2022'!$D:$D)</f>
        <v>232107573.06</v>
      </c>
      <c r="N611" s="12">
        <f>+SUMIFS('BLG1222'!$I:$I,'BLG1222'!$A:$A,'ALL 2022'!$2:$2,'BLG1222'!$D:$D,'ALL 2022'!$D:$D)</f>
        <v>0</v>
      </c>
      <c r="O611" s="12">
        <f>+SUMIFS('BLG1222'!$I:$I,'BLG1222'!$A:$A,'ALL 2022'!$2:$2,'BLG1222'!$D:$D,'ALL 2022'!$D:$D)</f>
        <v>382565.34</v>
      </c>
      <c r="P611" s="12">
        <f>+SUMIFS('BLG1222'!$I:$I,'BLG1222'!$A:$A,'ALL 2022'!$2:$2,'BLG1222'!$D:$D,'ALL 2022'!$D:$D)</f>
        <v>57400</v>
      </c>
      <c r="Q611" s="12">
        <f>+SUMIFS('BLG1222'!$I:$I,'BLG1222'!$A:$A,'ALL 2022'!$2:$2,'BLG1222'!$D:$D,'ALL 2022'!$D:$D)</f>
        <v>920165.18</v>
      </c>
      <c r="R611" s="12">
        <f>+SUMIFS('BLG1222'!$I:$I,'BLG1222'!$A:$A,'ALL 2022'!$2:$2,'BLG1222'!$D:$D,'ALL 2022'!$D:$D)</f>
        <v>870799.96</v>
      </c>
      <c r="S611" s="12">
        <f>+SUMIFS('BLG1222'!$I:$I,'BLG1222'!$A:$A,'ALL 2022'!$2:$2,'BLG1222'!$D:$D,'ALL 2022'!$D:$D)</f>
        <v>14438288.1</v>
      </c>
      <c r="T611" s="12">
        <f>+SUMIFS('BLG1222'!$I:$I,'BLG1222'!$A:$A,'ALL 2022'!$2:$2,'BLG1222'!$D:$D,'ALL 2022'!$D:$D)</f>
        <v>59718480.619999997</v>
      </c>
      <c r="U611" s="12">
        <f>+SUMIFS('BLG1222'!$I:$I,'BLG1222'!$A:$A,'ALL 2022'!$2:$2,'BLG1222'!$D:$D,'ALL 2022'!$D:$D)</f>
        <v>38817009.43</v>
      </c>
      <c r="V611" s="12">
        <f>+SUMIFS('BLG1222'!$I:$I,'BLG1222'!$A:$A,'ALL 2022'!$2:$2,'BLG1222'!$D:$D,'ALL 2022'!$D:$D)</f>
        <v>455400</v>
      </c>
      <c r="W611" s="12">
        <f>+SUMIFS('BLG1222'!$I:$I,'BLG1222'!$A:$A,'ALL 2022'!$2:$2,'BLG1222'!$D:$D,'ALL 2022'!$D:$D)</f>
        <v>9329382.9499999993</v>
      </c>
      <c r="X611" s="12">
        <f>+SUMIFS('BLG1222'!$I:$I,'BLG1222'!$A:$A,'ALL 2022'!$2:$2,'BLG1222'!$D:$D,'ALL 2022'!$D:$D)</f>
        <v>3468044.09</v>
      </c>
      <c r="Y611" s="12">
        <f>+SUMIFS('BLG1222'!$I:$I,'BLG1222'!$A:$A,'ALL 2022'!$2:$2,'BLG1222'!$D:$D,'ALL 2022'!$D:$D)</f>
        <v>395000</v>
      </c>
      <c r="Z611" s="12">
        <f>+SUMIFS('BLG1222'!$I:$I,'BLG1222'!$A:$A,'ALL 2022'!$2:$2,'BLG1222'!$D:$D,'ALL 2022'!$D:$D)</f>
        <v>0</v>
      </c>
      <c r="AA611" s="12">
        <f>+SUMIFS('BLG1222'!$I:$I,'BLG1222'!$A:$A,'ALL 2022'!$2:$2,'BLG1222'!$D:$D,'ALL 2022'!$D:$D)</f>
        <v>0</v>
      </c>
      <c r="AB611" s="12">
        <f>+SUMIFS('BLG1222'!$I:$I,'BLG1222'!$A:$A,'ALL 2022'!$2:$2,'BLG1222'!$D:$D,'ALL 2022'!$D:$D)</f>
        <v>24629591.949999999</v>
      </c>
      <c r="AC611" s="12">
        <f>+SUMIFS('BLG1222'!$I:$I,'BLG1222'!$A:$A,'ALL 2022'!$2:$2,'BLG1222'!$D:$D,'ALL 2022'!$D:$D)</f>
        <v>47602360.578000002</v>
      </c>
      <c r="AD611" s="12">
        <f>+SUMIFS('BLG1222'!$I:$I,'BLG1222'!$A:$A,'ALL 2022'!$2:$2,'BLG1222'!$D:$D,'ALL 2022'!$D:$D)</f>
        <v>44000</v>
      </c>
      <c r="AE611" s="12">
        <f>+SUMIFS('BLG1222'!$I:$I,'BLG1222'!$A:$A,'ALL 2022'!$2:$2,'BLG1222'!$D:$D,'ALL 2022'!$D:$D)</f>
        <v>62000</v>
      </c>
      <c r="AF611" s="12">
        <f>+SUMIFS('BLG1222'!$I:$I,'BLG1222'!$A:$A,'ALL 2022'!$2:$2,'BLG1222'!$D:$D,'ALL 2022'!$D:$D)</f>
        <v>1394613.27</v>
      </c>
      <c r="AG611" s="12">
        <f>+SUMIFS('BLG1222'!$I:$I,'BLG1222'!$A:$A,'ALL 2022'!$2:$2,'BLG1222'!$D:$D,'ALL 2022'!$D:$D)</f>
        <v>0</v>
      </c>
      <c r="AH611" s="12">
        <f>+SUMIFS('BLG1222'!$I:$I,'BLG1222'!$A:$A,'ALL 2022'!$2:$2,'BLG1222'!$D:$D,'ALL 2022'!$D:$D)</f>
        <v>0</v>
      </c>
      <c r="AI611" s="12">
        <f>+SUMIFS('BLG1222'!$I:$I,'BLG1222'!$A:$A,'ALL 2022'!$2:$2,'BLG1222'!$D:$D,'ALL 2022'!$D:$D)</f>
        <v>595803.92000000004</v>
      </c>
      <c r="AJ611" s="12">
        <f>+SUMIFS('BLG1222'!$I:$I,'BLG1222'!$A:$A,'ALL 2022'!$2:$2,'BLG1222'!$D:$D,'ALL 2022'!$D:$D)</f>
        <v>0</v>
      </c>
      <c r="AK611" s="12">
        <f>+SUMIFS('BLG1222'!$I:$I,'BLG1222'!$A:$A,'ALL 2022'!$2:$2,'BLG1222'!$D:$D,'ALL 2022'!$D:$D)</f>
        <v>17866711.309999999</v>
      </c>
      <c r="AL611" s="12">
        <f>+SUMIFS('BLG1222'!$I:$I,'BLG1222'!$A:$A,'ALL 2022'!$2:$2,'BLG1222'!$D:$D,'ALL 2022'!$D:$D)</f>
        <v>136143837.22</v>
      </c>
      <c r="AM611" s="12">
        <f>+SUMIFS('BLG1222'!$I:$I,'BLG1222'!$A:$A,'ALL 2022'!$2:$2,'BLG1222'!$D:$D,'ALL 2022'!$D:$D)</f>
        <v>52745120.950000003</v>
      </c>
      <c r="AN611" s="12">
        <f>+SUMIFS('BLG1222'!$I:$I,'BLG1222'!$A:$A,'ALL 2022'!$2:$2,'BLG1222'!$D:$D,'ALL 2022'!$D:$D)</f>
        <v>0</v>
      </c>
      <c r="AO611" s="12">
        <f>+SUMIFS('BLG1222'!$I:$I,'BLG1222'!$A:$A,'ALL 2022'!$2:$2,'BLG1222'!$D:$D,'ALL 2022'!$D:$D)</f>
        <v>15390906.539999999</v>
      </c>
      <c r="AP611" s="12">
        <f>+SUMIFS('BLG1222'!$I:$I,'BLG1222'!$A:$A,'ALL 2022'!$2:$2,'BLG1222'!$D:$D,'ALL 2022'!$D:$D)</f>
        <v>0</v>
      </c>
      <c r="AQ611" s="164">
        <f t="shared" si="60"/>
        <v>741567813.08799994</v>
      </c>
      <c r="AR611" s="165">
        <f t="shared" si="61"/>
        <v>156827.74065791836</v>
      </c>
    </row>
    <row r="612" spans="1:44" hidden="1" x14ac:dyDescent="0.25">
      <c r="A612" s="11" t="str">
        <f t="shared" si="57"/>
        <v>6</v>
      </c>
      <c r="B612" s="11" t="str">
        <f t="shared" si="58"/>
        <v>62</v>
      </c>
      <c r="C612" s="11" t="str">
        <f t="shared" si="59"/>
        <v>627</v>
      </c>
      <c r="D612" s="23">
        <v>62704000</v>
      </c>
      <c r="E612" s="196" t="s">
        <v>3273</v>
      </c>
      <c r="F612" s="24" t="s">
        <v>445</v>
      </c>
      <c r="G612" s="12">
        <f>+SUMIFS('BLG1222'!$I:$I,'BLG1222'!$A:$A,'ALL 2022'!$2:$2,'BLG1222'!$D:$D,'ALL 2022'!$D:$D)</f>
        <v>298400</v>
      </c>
      <c r="H612" s="12">
        <f>+SUMIFS('BLG1222'!$I:$I,'BLG1222'!$A:$A,'ALL 2022'!$2:$2,'BLG1222'!$D:$D,'ALL 2022'!$D:$D)</f>
        <v>0</v>
      </c>
      <c r="I612" s="12">
        <f>+SUMIFS('BLG1222'!$I:$I,'BLG1222'!$A:$A,'ALL 2022'!$2:$2,'BLG1222'!$D:$D,'ALL 2022'!$D:$D)</f>
        <v>1446762.6355999999</v>
      </c>
      <c r="J612" s="12">
        <f>+SUMIFS('BLG1222'!$I:$I,'BLG1222'!$A:$A,'ALL 2022'!$2:$2,'BLG1222'!$D:$D,'ALL 2022'!$D:$D)</f>
        <v>35763173.039999999</v>
      </c>
      <c r="K612" s="12">
        <f>+SUMIFS('BLG1222'!$I:$I,'BLG1222'!$A:$A,'ALL 2022'!$2:$2,'BLG1222'!$D:$D,'ALL 2022'!$D:$D)</f>
        <v>1081160</v>
      </c>
      <c r="L612" s="12">
        <f>+SUMIFS('BLG1222'!$I:$I,'BLG1222'!$A:$A,'ALL 2022'!$2:$2,'BLG1222'!$D:$D,'ALL 2022'!$D:$D)</f>
        <v>97600</v>
      </c>
      <c r="M612" s="12">
        <f>+SUMIFS('BLG1222'!$I:$I,'BLG1222'!$A:$A,'ALL 2022'!$2:$2,'BLG1222'!$D:$D,'ALL 2022'!$D:$D)</f>
        <v>157780998.72999999</v>
      </c>
      <c r="N612" s="12">
        <f>+SUMIFS('BLG1222'!$I:$I,'BLG1222'!$A:$A,'ALL 2022'!$2:$2,'BLG1222'!$D:$D,'ALL 2022'!$D:$D)</f>
        <v>0</v>
      </c>
      <c r="O612" s="12">
        <f>+SUMIFS('BLG1222'!$I:$I,'BLG1222'!$A:$A,'ALL 2022'!$2:$2,'BLG1222'!$D:$D,'ALL 2022'!$D:$D)</f>
        <v>687866.64</v>
      </c>
      <c r="P612" s="12">
        <f>+SUMIFS('BLG1222'!$I:$I,'BLG1222'!$A:$A,'ALL 2022'!$2:$2,'BLG1222'!$D:$D,'ALL 2022'!$D:$D)</f>
        <v>476020.37</v>
      </c>
      <c r="Q612" s="12">
        <f>+SUMIFS('BLG1222'!$I:$I,'BLG1222'!$A:$A,'ALL 2022'!$2:$2,'BLG1222'!$D:$D,'ALL 2022'!$D:$D)</f>
        <v>0</v>
      </c>
      <c r="R612" s="12">
        <f>+SUMIFS('BLG1222'!$I:$I,'BLG1222'!$A:$A,'ALL 2022'!$2:$2,'BLG1222'!$D:$D,'ALL 2022'!$D:$D)</f>
        <v>88443.26</v>
      </c>
      <c r="S612" s="12">
        <f>+SUMIFS('BLG1222'!$I:$I,'BLG1222'!$A:$A,'ALL 2022'!$2:$2,'BLG1222'!$D:$D,'ALL 2022'!$D:$D)</f>
        <v>0</v>
      </c>
      <c r="T612" s="12">
        <f>+SUMIFS('BLG1222'!$I:$I,'BLG1222'!$A:$A,'ALL 2022'!$2:$2,'BLG1222'!$D:$D,'ALL 2022'!$D:$D)</f>
        <v>435052.97</v>
      </c>
      <c r="U612" s="12">
        <f>+SUMIFS('BLG1222'!$I:$I,'BLG1222'!$A:$A,'ALL 2022'!$2:$2,'BLG1222'!$D:$D,'ALL 2022'!$D:$D)</f>
        <v>0</v>
      </c>
      <c r="V612" s="12">
        <f>+SUMIFS('BLG1222'!$I:$I,'BLG1222'!$A:$A,'ALL 2022'!$2:$2,'BLG1222'!$D:$D,'ALL 2022'!$D:$D)</f>
        <v>124500</v>
      </c>
      <c r="W612" s="12">
        <f>+SUMIFS('BLG1222'!$I:$I,'BLG1222'!$A:$A,'ALL 2022'!$2:$2,'BLG1222'!$D:$D,'ALL 2022'!$D:$D)</f>
        <v>0</v>
      </c>
      <c r="X612" s="12">
        <f>+SUMIFS('BLG1222'!$I:$I,'BLG1222'!$A:$A,'ALL 2022'!$2:$2,'BLG1222'!$D:$D,'ALL 2022'!$D:$D)</f>
        <v>0</v>
      </c>
      <c r="Y612" s="12">
        <f>+SUMIFS('BLG1222'!$I:$I,'BLG1222'!$A:$A,'ALL 2022'!$2:$2,'BLG1222'!$D:$D,'ALL 2022'!$D:$D)</f>
        <v>0</v>
      </c>
      <c r="Z612" s="12">
        <f>+SUMIFS('BLG1222'!$I:$I,'BLG1222'!$A:$A,'ALL 2022'!$2:$2,'BLG1222'!$D:$D,'ALL 2022'!$D:$D)</f>
        <v>0</v>
      </c>
      <c r="AA612" s="12">
        <f>+SUMIFS('BLG1222'!$I:$I,'BLG1222'!$A:$A,'ALL 2022'!$2:$2,'BLG1222'!$D:$D,'ALL 2022'!$D:$D)</f>
        <v>240000</v>
      </c>
      <c r="AB612" s="12">
        <f>+SUMIFS('BLG1222'!$I:$I,'BLG1222'!$A:$A,'ALL 2022'!$2:$2,'BLG1222'!$D:$D,'ALL 2022'!$D:$D)</f>
        <v>0</v>
      </c>
      <c r="AC612" s="12">
        <f>+SUMIFS('BLG1222'!$I:$I,'BLG1222'!$A:$A,'ALL 2022'!$2:$2,'BLG1222'!$D:$D,'ALL 2022'!$D:$D)</f>
        <v>7157616.9270000001</v>
      </c>
      <c r="AD612" s="12">
        <f>+SUMIFS('BLG1222'!$I:$I,'BLG1222'!$A:$A,'ALL 2022'!$2:$2,'BLG1222'!$D:$D,'ALL 2022'!$D:$D)</f>
        <v>0</v>
      </c>
      <c r="AE612" s="12">
        <f>+SUMIFS('BLG1222'!$I:$I,'BLG1222'!$A:$A,'ALL 2022'!$2:$2,'BLG1222'!$D:$D,'ALL 2022'!$D:$D)</f>
        <v>230000</v>
      </c>
      <c r="AF612" s="12">
        <f>+SUMIFS('BLG1222'!$I:$I,'BLG1222'!$A:$A,'ALL 2022'!$2:$2,'BLG1222'!$D:$D,'ALL 2022'!$D:$D)</f>
        <v>0</v>
      </c>
      <c r="AG612" s="12">
        <f>+SUMIFS('BLG1222'!$I:$I,'BLG1222'!$A:$A,'ALL 2022'!$2:$2,'BLG1222'!$D:$D,'ALL 2022'!$D:$D)</f>
        <v>473600</v>
      </c>
      <c r="AH612" s="12">
        <f>+SUMIFS('BLG1222'!$I:$I,'BLG1222'!$A:$A,'ALL 2022'!$2:$2,'BLG1222'!$D:$D,'ALL 2022'!$D:$D)</f>
        <v>693100</v>
      </c>
      <c r="AI612" s="12">
        <f>+SUMIFS('BLG1222'!$I:$I,'BLG1222'!$A:$A,'ALL 2022'!$2:$2,'BLG1222'!$D:$D,'ALL 2022'!$D:$D)</f>
        <v>0</v>
      </c>
      <c r="AJ612" s="12">
        <f>+SUMIFS('BLG1222'!$I:$I,'BLG1222'!$A:$A,'ALL 2022'!$2:$2,'BLG1222'!$D:$D,'ALL 2022'!$D:$D)</f>
        <v>96963.15</v>
      </c>
      <c r="AK612" s="12">
        <f>+SUMIFS('BLG1222'!$I:$I,'BLG1222'!$A:$A,'ALL 2022'!$2:$2,'BLG1222'!$D:$D,'ALL 2022'!$D:$D)</f>
        <v>9000</v>
      </c>
      <c r="AL612" s="12">
        <f>+SUMIFS('BLG1222'!$I:$I,'BLG1222'!$A:$A,'ALL 2022'!$2:$2,'BLG1222'!$D:$D,'ALL 2022'!$D:$D)</f>
        <v>0</v>
      </c>
      <c r="AM612" s="12">
        <f>+SUMIFS('BLG1222'!$I:$I,'BLG1222'!$A:$A,'ALL 2022'!$2:$2,'BLG1222'!$D:$D,'ALL 2022'!$D:$D)</f>
        <v>0</v>
      </c>
      <c r="AN612" s="12">
        <f>+SUMIFS('BLG1222'!$I:$I,'BLG1222'!$A:$A,'ALL 2022'!$2:$2,'BLG1222'!$D:$D,'ALL 2022'!$D:$D)</f>
        <v>0</v>
      </c>
      <c r="AO612" s="12">
        <f>+SUMIFS('BLG1222'!$I:$I,'BLG1222'!$A:$A,'ALL 2022'!$2:$2,'BLG1222'!$D:$D,'ALL 2022'!$D:$D)</f>
        <v>946699.98</v>
      </c>
      <c r="AP612" s="12">
        <f>+SUMIFS('BLG1222'!$I:$I,'BLG1222'!$A:$A,'ALL 2022'!$2:$2,'BLG1222'!$D:$D,'ALL 2022'!$D:$D)</f>
        <v>0</v>
      </c>
      <c r="AQ612" s="164">
        <f t="shared" si="60"/>
        <v>208126957.70259994</v>
      </c>
      <c r="AR612" s="165">
        <f t="shared" si="61"/>
        <v>44014.963932410559</v>
      </c>
    </row>
    <row r="613" spans="1:44" hidden="1" x14ac:dyDescent="0.25">
      <c r="A613" s="11" t="str">
        <f t="shared" si="57"/>
        <v>6</v>
      </c>
      <c r="B613" s="11" t="str">
        <f t="shared" si="58"/>
        <v>62</v>
      </c>
      <c r="C613" s="11" t="str">
        <f t="shared" si="59"/>
        <v>627</v>
      </c>
      <c r="D613" s="23">
        <v>62705000</v>
      </c>
      <c r="E613" s="196" t="s">
        <v>3273</v>
      </c>
      <c r="F613" s="24" t="s">
        <v>539</v>
      </c>
      <c r="G613" s="12">
        <f>+SUMIFS('BLG1222'!$I:$I,'BLG1222'!$A:$A,'ALL 2022'!$2:$2,'BLG1222'!$D:$D,'ALL 2022'!$D:$D)</f>
        <v>699510.98</v>
      </c>
      <c r="H613" s="12">
        <f>+SUMIFS('BLG1222'!$I:$I,'BLG1222'!$A:$A,'ALL 2022'!$2:$2,'BLG1222'!$D:$D,'ALL 2022'!$D:$D)</f>
        <v>1043721.52</v>
      </c>
      <c r="I613" s="12">
        <f>+SUMIFS('BLG1222'!$I:$I,'BLG1222'!$A:$A,'ALL 2022'!$2:$2,'BLG1222'!$D:$D,'ALL 2022'!$D:$D)</f>
        <v>6178928.0300000003</v>
      </c>
      <c r="J613" s="12">
        <f>+SUMIFS('BLG1222'!$I:$I,'BLG1222'!$A:$A,'ALL 2022'!$2:$2,'BLG1222'!$D:$D,'ALL 2022'!$D:$D)</f>
        <v>18476526.43</v>
      </c>
      <c r="K613" s="12">
        <f>+SUMIFS('BLG1222'!$I:$I,'BLG1222'!$A:$A,'ALL 2022'!$2:$2,'BLG1222'!$D:$D,'ALL 2022'!$D:$D)</f>
        <v>61452859.659999996</v>
      </c>
      <c r="L613" s="12">
        <f>+SUMIFS('BLG1222'!$I:$I,'BLG1222'!$A:$A,'ALL 2022'!$2:$2,'BLG1222'!$D:$D,'ALL 2022'!$D:$D)</f>
        <v>360770</v>
      </c>
      <c r="M613" s="12">
        <f>+SUMIFS('BLG1222'!$I:$I,'BLG1222'!$A:$A,'ALL 2022'!$2:$2,'BLG1222'!$D:$D,'ALL 2022'!$D:$D)</f>
        <v>82816523.219999999</v>
      </c>
      <c r="N613" s="12">
        <f>+SUMIFS('BLG1222'!$I:$I,'BLG1222'!$A:$A,'ALL 2022'!$2:$2,'BLG1222'!$D:$D,'ALL 2022'!$D:$D)</f>
        <v>0</v>
      </c>
      <c r="O613" s="12">
        <f>+SUMIFS('BLG1222'!$I:$I,'BLG1222'!$A:$A,'ALL 2022'!$2:$2,'BLG1222'!$D:$D,'ALL 2022'!$D:$D)</f>
        <v>0</v>
      </c>
      <c r="P613" s="12">
        <f>+SUMIFS('BLG1222'!$I:$I,'BLG1222'!$A:$A,'ALL 2022'!$2:$2,'BLG1222'!$D:$D,'ALL 2022'!$D:$D)</f>
        <v>70000</v>
      </c>
      <c r="Q613" s="12">
        <f>+SUMIFS('BLG1222'!$I:$I,'BLG1222'!$A:$A,'ALL 2022'!$2:$2,'BLG1222'!$D:$D,'ALL 2022'!$D:$D)</f>
        <v>0</v>
      </c>
      <c r="R613" s="12">
        <f>+SUMIFS('BLG1222'!$I:$I,'BLG1222'!$A:$A,'ALL 2022'!$2:$2,'BLG1222'!$D:$D,'ALL 2022'!$D:$D)</f>
        <v>0</v>
      </c>
      <c r="S613" s="12">
        <f>+SUMIFS('BLG1222'!$I:$I,'BLG1222'!$A:$A,'ALL 2022'!$2:$2,'BLG1222'!$D:$D,'ALL 2022'!$D:$D)</f>
        <v>65000.01</v>
      </c>
      <c r="T613" s="12">
        <f>+SUMIFS('BLG1222'!$I:$I,'BLG1222'!$A:$A,'ALL 2022'!$2:$2,'BLG1222'!$D:$D,'ALL 2022'!$D:$D)</f>
        <v>117393030.69</v>
      </c>
      <c r="U613" s="12">
        <f>+SUMIFS('BLG1222'!$I:$I,'BLG1222'!$A:$A,'ALL 2022'!$2:$2,'BLG1222'!$D:$D,'ALL 2022'!$D:$D)</f>
        <v>0</v>
      </c>
      <c r="V613" s="12">
        <f>+SUMIFS('BLG1222'!$I:$I,'BLG1222'!$A:$A,'ALL 2022'!$2:$2,'BLG1222'!$D:$D,'ALL 2022'!$D:$D)</f>
        <v>475797.86</v>
      </c>
      <c r="W613" s="12">
        <f>+SUMIFS('BLG1222'!$I:$I,'BLG1222'!$A:$A,'ALL 2022'!$2:$2,'BLG1222'!$D:$D,'ALL 2022'!$D:$D)</f>
        <v>0</v>
      </c>
      <c r="X613" s="12">
        <f>+SUMIFS('BLG1222'!$I:$I,'BLG1222'!$A:$A,'ALL 2022'!$2:$2,'BLG1222'!$D:$D,'ALL 2022'!$D:$D)</f>
        <v>0</v>
      </c>
      <c r="Y613" s="12">
        <f>+SUMIFS('BLG1222'!$I:$I,'BLG1222'!$A:$A,'ALL 2022'!$2:$2,'BLG1222'!$D:$D,'ALL 2022'!$D:$D)</f>
        <v>0</v>
      </c>
      <c r="Z613" s="12">
        <f>+SUMIFS('BLG1222'!$I:$I,'BLG1222'!$A:$A,'ALL 2022'!$2:$2,'BLG1222'!$D:$D,'ALL 2022'!$D:$D)</f>
        <v>0</v>
      </c>
      <c r="AA613" s="12">
        <f>+SUMIFS('BLG1222'!$I:$I,'BLG1222'!$A:$A,'ALL 2022'!$2:$2,'BLG1222'!$D:$D,'ALL 2022'!$D:$D)</f>
        <v>0</v>
      </c>
      <c r="AB613" s="12">
        <f>+SUMIFS('BLG1222'!$I:$I,'BLG1222'!$A:$A,'ALL 2022'!$2:$2,'BLG1222'!$D:$D,'ALL 2022'!$D:$D)</f>
        <v>880763.54</v>
      </c>
      <c r="AC613" s="12">
        <f>+SUMIFS('BLG1222'!$I:$I,'BLG1222'!$A:$A,'ALL 2022'!$2:$2,'BLG1222'!$D:$D,'ALL 2022'!$D:$D)</f>
        <v>3706428.858</v>
      </c>
      <c r="AD613" s="12">
        <f>+SUMIFS('BLG1222'!$I:$I,'BLG1222'!$A:$A,'ALL 2022'!$2:$2,'BLG1222'!$D:$D,'ALL 2022'!$D:$D)</f>
        <v>0</v>
      </c>
      <c r="AE613" s="12">
        <f>+SUMIFS('BLG1222'!$I:$I,'BLG1222'!$A:$A,'ALL 2022'!$2:$2,'BLG1222'!$D:$D,'ALL 2022'!$D:$D)</f>
        <v>0</v>
      </c>
      <c r="AF613" s="12">
        <f>+SUMIFS('BLG1222'!$I:$I,'BLG1222'!$A:$A,'ALL 2022'!$2:$2,'BLG1222'!$D:$D,'ALL 2022'!$D:$D)</f>
        <v>0</v>
      </c>
      <c r="AG613" s="12">
        <f>+SUMIFS('BLG1222'!$I:$I,'BLG1222'!$A:$A,'ALL 2022'!$2:$2,'BLG1222'!$D:$D,'ALL 2022'!$D:$D)</f>
        <v>0</v>
      </c>
      <c r="AH613" s="12">
        <f>+SUMIFS('BLG1222'!$I:$I,'BLG1222'!$A:$A,'ALL 2022'!$2:$2,'BLG1222'!$D:$D,'ALL 2022'!$D:$D)</f>
        <v>0</v>
      </c>
      <c r="AI613" s="12">
        <f>+SUMIFS('BLG1222'!$I:$I,'BLG1222'!$A:$A,'ALL 2022'!$2:$2,'BLG1222'!$D:$D,'ALL 2022'!$D:$D)</f>
        <v>0</v>
      </c>
      <c r="AJ613" s="12">
        <f>+SUMIFS('BLG1222'!$I:$I,'BLG1222'!$A:$A,'ALL 2022'!$2:$2,'BLG1222'!$D:$D,'ALL 2022'!$D:$D)</f>
        <v>0</v>
      </c>
      <c r="AK613" s="12">
        <f>+SUMIFS('BLG1222'!$I:$I,'BLG1222'!$A:$A,'ALL 2022'!$2:$2,'BLG1222'!$D:$D,'ALL 2022'!$D:$D)</f>
        <v>0</v>
      </c>
      <c r="AL613" s="12">
        <f>+SUMIFS('BLG1222'!$I:$I,'BLG1222'!$A:$A,'ALL 2022'!$2:$2,'BLG1222'!$D:$D,'ALL 2022'!$D:$D)</f>
        <v>0</v>
      </c>
      <c r="AM613" s="12">
        <f>+SUMIFS('BLG1222'!$I:$I,'BLG1222'!$A:$A,'ALL 2022'!$2:$2,'BLG1222'!$D:$D,'ALL 2022'!$D:$D)</f>
        <v>35198152.689999998</v>
      </c>
      <c r="AN613" s="12">
        <f>+SUMIFS('BLG1222'!$I:$I,'BLG1222'!$A:$A,'ALL 2022'!$2:$2,'BLG1222'!$D:$D,'ALL 2022'!$D:$D)</f>
        <v>0</v>
      </c>
      <c r="AO613" s="12">
        <f>+SUMIFS('BLG1222'!$I:$I,'BLG1222'!$A:$A,'ALL 2022'!$2:$2,'BLG1222'!$D:$D,'ALL 2022'!$D:$D)</f>
        <v>27868624.129999999</v>
      </c>
      <c r="AP613" s="12">
        <f>+SUMIFS('BLG1222'!$I:$I,'BLG1222'!$A:$A,'ALL 2022'!$2:$2,'BLG1222'!$D:$D,'ALL 2022'!$D:$D)</f>
        <v>0</v>
      </c>
      <c r="AQ613" s="164">
        <f t="shared" si="60"/>
        <v>356686637.61799997</v>
      </c>
      <c r="AR613" s="165">
        <f t="shared" si="61"/>
        <v>75432.56127523235</v>
      </c>
    </row>
    <row r="614" spans="1:44" hidden="1" x14ac:dyDescent="0.25">
      <c r="A614" s="11" t="str">
        <f t="shared" si="57"/>
        <v>6</v>
      </c>
      <c r="B614" s="11" t="str">
        <f t="shared" si="58"/>
        <v>62</v>
      </c>
      <c r="C614" s="11" t="str">
        <f t="shared" si="59"/>
        <v>627</v>
      </c>
      <c r="D614" s="23">
        <v>62706000</v>
      </c>
      <c r="E614" s="196" t="s">
        <v>3273</v>
      </c>
      <c r="F614" s="24" t="s">
        <v>209</v>
      </c>
      <c r="G614" s="12">
        <f>+SUMIFS('BLG1222'!$I:$I,'BLG1222'!$A:$A,'ALL 2022'!$2:$2,'BLG1222'!$D:$D,'ALL 2022'!$D:$D)</f>
        <v>16357199.119999999</v>
      </c>
      <c r="H614" s="12">
        <f>+SUMIFS('BLG1222'!$I:$I,'BLG1222'!$A:$A,'ALL 2022'!$2:$2,'BLG1222'!$D:$D,'ALL 2022'!$D:$D)</f>
        <v>8196836.8600000003</v>
      </c>
      <c r="I614" s="12">
        <f>+SUMIFS('BLG1222'!$I:$I,'BLG1222'!$A:$A,'ALL 2022'!$2:$2,'BLG1222'!$D:$D,'ALL 2022'!$D:$D)</f>
        <v>29723525.777399998</v>
      </c>
      <c r="J614" s="12">
        <f>+SUMIFS('BLG1222'!$I:$I,'BLG1222'!$A:$A,'ALL 2022'!$2:$2,'BLG1222'!$D:$D,'ALL 2022'!$D:$D)</f>
        <v>154592859.33000001</v>
      </c>
      <c r="K614" s="12">
        <f>+SUMIFS('BLG1222'!$I:$I,'BLG1222'!$A:$A,'ALL 2022'!$2:$2,'BLG1222'!$D:$D,'ALL 2022'!$D:$D)</f>
        <v>59158755.880000003</v>
      </c>
      <c r="L614" s="12">
        <f>+SUMIFS('BLG1222'!$I:$I,'BLG1222'!$A:$A,'ALL 2022'!$2:$2,'BLG1222'!$D:$D,'ALL 2022'!$D:$D)</f>
        <v>1269218.28</v>
      </c>
      <c r="M614" s="12">
        <f>+SUMIFS('BLG1222'!$I:$I,'BLG1222'!$A:$A,'ALL 2022'!$2:$2,'BLG1222'!$D:$D,'ALL 2022'!$D:$D)</f>
        <v>24704100.960000001</v>
      </c>
      <c r="N614" s="12">
        <f>+SUMIFS('BLG1222'!$I:$I,'BLG1222'!$A:$A,'ALL 2022'!$2:$2,'BLG1222'!$D:$D,'ALL 2022'!$D:$D)</f>
        <v>0</v>
      </c>
      <c r="O614" s="12">
        <f>+SUMIFS('BLG1222'!$I:$I,'BLG1222'!$A:$A,'ALL 2022'!$2:$2,'BLG1222'!$D:$D,'ALL 2022'!$D:$D)</f>
        <v>0</v>
      </c>
      <c r="P614" s="12">
        <f>+SUMIFS('BLG1222'!$I:$I,'BLG1222'!$A:$A,'ALL 2022'!$2:$2,'BLG1222'!$D:$D,'ALL 2022'!$D:$D)</f>
        <v>0</v>
      </c>
      <c r="Q614" s="12">
        <f>+SUMIFS('BLG1222'!$I:$I,'BLG1222'!$A:$A,'ALL 2022'!$2:$2,'BLG1222'!$D:$D,'ALL 2022'!$D:$D)</f>
        <v>6843.37</v>
      </c>
      <c r="R614" s="12">
        <f>+SUMIFS('BLG1222'!$I:$I,'BLG1222'!$A:$A,'ALL 2022'!$2:$2,'BLG1222'!$D:$D,'ALL 2022'!$D:$D)</f>
        <v>0</v>
      </c>
      <c r="S614" s="12">
        <f>+SUMIFS('BLG1222'!$I:$I,'BLG1222'!$A:$A,'ALL 2022'!$2:$2,'BLG1222'!$D:$D,'ALL 2022'!$D:$D)</f>
        <v>1006482.3</v>
      </c>
      <c r="T614" s="12">
        <f>+SUMIFS('BLG1222'!$I:$I,'BLG1222'!$A:$A,'ALL 2022'!$2:$2,'BLG1222'!$D:$D,'ALL 2022'!$D:$D)</f>
        <v>14361527.050000001</v>
      </c>
      <c r="U614" s="12">
        <f>+SUMIFS('BLG1222'!$I:$I,'BLG1222'!$A:$A,'ALL 2022'!$2:$2,'BLG1222'!$D:$D,'ALL 2022'!$D:$D)</f>
        <v>547747.51</v>
      </c>
      <c r="V614" s="12">
        <f>+SUMIFS('BLG1222'!$I:$I,'BLG1222'!$A:$A,'ALL 2022'!$2:$2,'BLG1222'!$D:$D,'ALL 2022'!$D:$D)</f>
        <v>197465.26</v>
      </c>
      <c r="W614" s="12">
        <f>+SUMIFS('BLG1222'!$I:$I,'BLG1222'!$A:$A,'ALL 2022'!$2:$2,'BLG1222'!$D:$D,'ALL 2022'!$D:$D)</f>
        <v>0</v>
      </c>
      <c r="X614" s="12">
        <f>+SUMIFS('BLG1222'!$I:$I,'BLG1222'!$A:$A,'ALL 2022'!$2:$2,'BLG1222'!$D:$D,'ALL 2022'!$D:$D)</f>
        <v>0</v>
      </c>
      <c r="Y614" s="12">
        <f>+SUMIFS('BLG1222'!$I:$I,'BLG1222'!$A:$A,'ALL 2022'!$2:$2,'BLG1222'!$D:$D,'ALL 2022'!$D:$D)</f>
        <v>0</v>
      </c>
      <c r="Z614" s="12">
        <f>+SUMIFS('BLG1222'!$I:$I,'BLG1222'!$A:$A,'ALL 2022'!$2:$2,'BLG1222'!$D:$D,'ALL 2022'!$D:$D)</f>
        <v>0</v>
      </c>
      <c r="AA614" s="12">
        <f>+SUMIFS('BLG1222'!$I:$I,'BLG1222'!$A:$A,'ALL 2022'!$2:$2,'BLG1222'!$D:$D,'ALL 2022'!$D:$D)</f>
        <v>0</v>
      </c>
      <c r="AB614" s="12">
        <f>+SUMIFS('BLG1222'!$I:$I,'BLG1222'!$A:$A,'ALL 2022'!$2:$2,'BLG1222'!$D:$D,'ALL 2022'!$D:$D)</f>
        <v>7916488.4800000004</v>
      </c>
      <c r="AC614" s="12">
        <f>+SUMIFS('BLG1222'!$I:$I,'BLG1222'!$A:$A,'ALL 2022'!$2:$2,'BLG1222'!$D:$D,'ALL 2022'!$D:$D)</f>
        <v>23588291.607999999</v>
      </c>
      <c r="AD614" s="12">
        <f>+SUMIFS('BLG1222'!$I:$I,'BLG1222'!$A:$A,'ALL 2022'!$2:$2,'BLG1222'!$D:$D,'ALL 2022'!$D:$D)</f>
        <v>0</v>
      </c>
      <c r="AE614" s="12">
        <f>+SUMIFS('BLG1222'!$I:$I,'BLG1222'!$A:$A,'ALL 2022'!$2:$2,'BLG1222'!$D:$D,'ALL 2022'!$D:$D)</f>
        <v>0</v>
      </c>
      <c r="AF614" s="12">
        <f>+SUMIFS('BLG1222'!$I:$I,'BLG1222'!$A:$A,'ALL 2022'!$2:$2,'BLG1222'!$D:$D,'ALL 2022'!$D:$D)</f>
        <v>0</v>
      </c>
      <c r="AG614" s="12">
        <f>+SUMIFS('BLG1222'!$I:$I,'BLG1222'!$A:$A,'ALL 2022'!$2:$2,'BLG1222'!$D:$D,'ALL 2022'!$D:$D)</f>
        <v>0</v>
      </c>
      <c r="AH614" s="12">
        <f>+SUMIFS('BLG1222'!$I:$I,'BLG1222'!$A:$A,'ALL 2022'!$2:$2,'BLG1222'!$D:$D,'ALL 2022'!$D:$D)</f>
        <v>0</v>
      </c>
      <c r="AI614" s="12">
        <f>+SUMIFS('BLG1222'!$I:$I,'BLG1222'!$A:$A,'ALL 2022'!$2:$2,'BLG1222'!$D:$D,'ALL 2022'!$D:$D)</f>
        <v>0</v>
      </c>
      <c r="AJ614" s="12">
        <f>+SUMIFS('BLG1222'!$I:$I,'BLG1222'!$A:$A,'ALL 2022'!$2:$2,'BLG1222'!$D:$D,'ALL 2022'!$D:$D)</f>
        <v>0</v>
      </c>
      <c r="AK614" s="12">
        <f>+SUMIFS('BLG1222'!$I:$I,'BLG1222'!$A:$A,'ALL 2022'!$2:$2,'BLG1222'!$D:$D,'ALL 2022'!$D:$D)</f>
        <v>3505782.07</v>
      </c>
      <c r="AL614" s="12">
        <f>+SUMIFS('BLG1222'!$I:$I,'BLG1222'!$A:$A,'ALL 2022'!$2:$2,'BLG1222'!$D:$D,'ALL 2022'!$D:$D)</f>
        <v>0</v>
      </c>
      <c r="AM614" s="12">
        <f>+SUMIFS('BLG1222'!$I:$I,'BLG1222'!$A:$A,'ALL 2022'!$2:$2,'BLG1222'!$D:$D,'ALL 2022'!$D:$D)</f>
        <v>0</v>
      </c>
      <c r="AN614" s="12">
        <f>+SUMIFS('BLG1222'!$I:$I,'BLG1222'!$A:$A,'ALL 2022'!$2:$2,'BLG1222'!$D:$D,'ALL 2022'!$D:$D)</f>
        <v>0</v>
      </c>
      <c r="AO614" s="12">
        <f>+SUMIFS('BLG1222'!$I:$I,'BLG1222'!$A:$A,'ALL 2022'!$2:$2,'BLG1222'!$D:$D,'ALL 2022'!$D:$D)</f>
        <v>20265983.350000001</v>
      </c>
      <c r="AP614" s="12">
        <f>+SUMIFS('BLG1222'!$I:$I,'BLG1222'!$A:$A,'ALL 2022'!$2:$2,'BLG1222'!$D:$D,'ALL 2022'!$D:$D)</f>
        <v>0</v>
      </c>
      <c r="AQ614" s="164">
        <f t="shared" si="60"/>
        <v>365399107.20539999</v>
      </c>
      <c r="AR614" s="165">
        <f t="shared" si="61"/>
        <v>77275.085851984215</v>
      </c>
    </row>
    <row r="615" spans="1:44" hidden="1" x14ac:dyDescent="0.25">
      <c r="A615" s="11" t="str">
        <f t="shared" si="57"/>
        <v>6</v>
      </c>
      <c r="B615" s="11" t="str">
        <f t="shared" si="58"/>
        <v>62</v>
      </c>
      <c r="C615" s="11" t="str">
        <f t="shared" si="59"/>
        <v>627</v>
      </c>
      <c r="D615" s="23">
        <v>62707000</v>
      </c>
      <c r="E615" s="196" t="s">
        <v>3273</v>
      </c>
      <c r="F615" s="24" t="s">
        <v>540</v>
      </c>
      <c r="G615" s="12">
        <f>+SUMIFS('BLG1222'!$I:$I,'BLG1222'!$A:$A,'ALL 2022'!$2:$2,'BLG1222'!$D:$D,'ALL 2022'!$D:$D)</f>
        <v>707500</v>
      </c>
      <c r="H615" s="12">
        <f>+SUMIFS('BLG1222'!$I:$I,'BLG1222'!$A:$A,'ALL 2022'!$2:$2,'BLG1222'!$D:$D,'ALL 2022'!$D:$D)</f>
        <v>0</v>
      </c>
      <c r="I615" s="12">
        <f>+SUMIFS('BLG1222'!$I:$I,'BLG1222'!$A:$A,'ALL 2022'!$2:$2,'BLG1222'!$D:$D,'ALL 2022'!$D:$D)</f>
        <v>52926668.560000002</v>
      </c>
      <c r="J615" s="12">
        <f>+SUMIFS('BLG1222'!$I:$I,'BLG1222'!$A:$A,'ALL 2022'!$2:$2,'BLG1222'!$D:$D,'ALL 2022'!$D:$D)</f>
        <v>1071100</v>
      </c>
      <c r="K615" s="12">
        <f>+SUMIFS('BLG1222'!$I:$I,'BLG1222'!$A:$A,'ALL 2022'!$2:$2,'BLG1222'!$D:$D,'ALL 2022'!$D:$D)</f>
        <v>808500</v>
      </c>
      <c r="L615" s="12">
        <f>+SUMIFS('BLG1222'!$I:$I,'BLG1222'!$A:$A,'ALL 2022'!$2:$2,'BLG1222'!$D:$D,'ALL 2022'!$D:$D)</f>
        <v>0</v>
      </c>
      <c r="M615" s="12">
        <f>+SUMIFS('BLG1222'!$I:$I,'BLG1222'!$A:$A,'ALL 2022'!$2:$2,'BLG1222'!$D:$D,'ALL 2022'!$D:$D)</f>
        <v>200000</v>
      </c>
      <c r="N615" s="12">
        <f>+SUMIFS('BLG1222'!$I:$I,'BLG1222'!$A:$A,'ALL 2022'!$2:$2,'BLG1222'!$D:$D,'ALL 2022'!$D:$D)</f>
        <v>0</v>
      </c>
      <c r="O615" s="12">
        <f>+SUMIFS('BLG1222'!$I:$I,'BLG1222'!$A:$A,'ALL 2022'!$2:$2,'BLG1222'!$D:$D,'ALL 2022'!$D:$D)</f>
        <v>462215.35</v>
      </c>
      <c r="P615" s="12">
        <f>+SUMIFS('BLG1222'!$I:$I,'BLG1222'!$A:$A,'ALL 2022'!$2:$2,'BLG1222'!$D:$D,'ALL 2022'!$D:$D)</f>
        <v>32400</v>
      </c>
      <c r="Q615" s="12">
        <f>+SUMIFS('BLG1222'!$I:$I,'BLG1222'!$A:$A,'ALL 2022'!$2:$2,'BLG1222'!$D:$D,'ALL 2022'!$D:$D)</f>
        <v>0</v>
      </c>
      <c r="R615" s="12">
        <f>+SUMIFS('BLG1222'!$I:$I,'BLG1222'!$A:$A,'ALL 2022'!$2:$2,'BLG1222'!$D:$D,'ALL 2022'!$D:$D)</f>
        <v>49999.99</v>
      </c>
      <c r="S615" s="12">
        <f>+SUMIFS('BLG1222'!$I:$I,'BLG1222'!$A:$A,'ALL 2022'!$2:$2,'BLG1222'!$D:$D,'ALL 2022'!$D:$D)</f>
        <v>0</v>
      </c>
      <c r="T615" s="12">
        <f>+SUMIFS('BLG1222'!$I:$I,'BLG1222'!$A:$A,'ALL 2022'!$2:$2,'BLG1222'!$D:$D,'ALL 2022'!$D:$D)</f>
        <v>13692625.609999999</v>
      </c>
      <c r="U615" s="12">
        <f>+SUMIFS('BLG1222'!$I:$I,'BLG1222'!$A:$A,'ALL 2022'!$2:$2,'BLG1222'!$D:$D,'ALL 2022'!$D:$D)</f>
        <v>0</v>
      </c>
      <c r="V615" s="12">
        <f>+SUMIFS('BLG1222'!$I:$I,'BLG1222'!$A:$A,'ALL 2022'!$2:$2,'BLG1222'!$D:$D,'ALL 2022'!$D:$D)</f>
        <v>0</v>
      </c>
      <c r="W615" s="12">
        <f>+SUMIFS('BLG1222'!$I:$I,'BLG1222'!$A:$A,'ALL 2022'!$2:$2,'BLG1222'!$D:$D,'ALL 2022'!$D:$D)</f>
        <v>0</v>
      </c>
      <c r="X615" s="12">
        <f>+SUMIFS('BLG1222'!$I:$I,'BLG1222'!$A:$A,'ALL 2022'!$2:$2,'BLG1222'!$D:$D,'ALL 2022'!$D:$D)</f>
        <v>168650</v>
      </c>
      <c r="Y615" s="12">
        <f>+SUMIFS('BLG1222'!$I:$I,'BLG1222'!$A:$A,'ALL 2022'!$2:$2,'BLG1222'!$D:$D,'ALL 2022'!$D:$D)</f>
        <v>0</v>
      </c>
      <c r="Z615" s="12">
        <f>+SUMIFS('BLG1222'!$I:$I,'BLG1222'!$A:$A,'ALL 2022'!$2:$2,'BLG1222'!$D:$D,'ALL 2022'!$D:$D)</f>
        <v>0</v>
      </c>
      <c r="AA615" s="12">
        <f>+SUMIFS('BLG1222'!$I:$I,'BLG1222'!$A:$A,'ALL 2022'!$2:$2,'BLG1222'!$D:$D,'ALL 2022'!$D:$D)</f>
        <v>0</v>
      </c>
      <c r="AB615" s="12">
        <f>+SUMIFS('BLG1222'!$I:$I,'BLG1222'!$A:$A,'ALL 2022'!$2:$2,'BLG1222'!$D:$D,'ALL 2022'!$D:$D)</f>
        <v>400000</v>
      </c>
      <c r="AC615" s="12">
        <f>+SUMIFS('BLG1222'!$I:$I,'BLG1222'!$A:$A,'ALL 2022'!$2:$2,'BLG1222'!$D:$D,'ALL 2022'!$D:$D)</f>
        <v>0</v>
      </c>
      <c r="AD615" s="12">
        <f>+SUMIFS('BLG1222'!$I:$I,'BLG1222'!$A:$A,'ALL 2022'!$2:$2,'BLG1222'!$D:$D,'ALL 2022'!$D:$D)</f>
        <v>0</v>
      </c>
      <c r="AE615" s="12">
        <f>+SUMIFS('BLG1222'!$I:$I,'BLG1222'!$A:$A,'ALL 2022'!$2:$2,'BLG1222'!$D:$D,'ALL 2022'!$D:$D)</f>
        <v>0</v>
      </c>
      <c r="AF615" s="12">
        <f>+SUMIFS('BLG1222'!$I:$I,'BLG1222'!$A:$A,'ALL 2022'!$2:$2,'BLG1222'!$D:$D,'ALL 2022'!$D:$D)</f>
        <v>0</v>
      </c>
      <c r="AG615" s="12">
        <f>+SUMIFS('BLG1222'!$I:$I,'BLG1222'!$A:$A,'ALL 2022'!$2:$2,'BLG1222'!$D:$D,'ALL 2022'!$D:$D)</f>
        <v>0</v>
      </c>
      <c r="AH615" s="12">
        <f>+SUMIFS('BLG1222'!$I:$I,'BLG1222'!$A:$A,'ALL 2022'!$2:$2,'BLG1222'!$D:$D,'ALL 2022'!$D:$D)</f>
        <v>0</v>
      </c>
      <c r="AI615" s="12">
        <f>+SUMIFS('BLG1222'!$I:$I,'BLG1222'!$A:$A,'ALL 2022'!$2:$2,'BLG1222'!$D:$D,'ALL 2022'!$D:$D)</f>
        <v>0</v>
      </c>
      <c r="AJ615" s="12">
        <f>+SUMIFS('BLG1222'!$I:$I,'BLG1222'!$A:$A,'ALL 2022'!$2:$2,'BLG1222'!$D:$D,'ALL 2022'!$D:$D)</f>
        <v>0</v>
      </c>
      <c r="AK615" s="12">
        <f>+SUMIFS('BLG1222'!$I:$I,'BLG1222'!$A:$A,'ALL 2022'!$2:$2,'BLG1222'!$D:$D,'ALL 2022'!$D:$D)</f>
        <v>0</v>
      </c>
      <c r="AL615" s="12">
        <f>+SUMIFS('BLG1222'!$I:$I,'BLG1222'!$A:$A,'ALL 2022'!$2:$2,'BLG1222'!$D:$D,'ALL 2022'!$D:$D)</f>
        <v>0</v>
      </c>
      <c r="AM615" s="12">
        <f>+SUMIFS('BLG1222'!$I:$I,'BLG1222'!$A:$A,'ALL 2022'!$2:$2,'BLG1222'!$D:$D,'ALL 2022'!$D:$D)</f>
        <v>0</v>
      </c>
      <c r="AN615" s="12">
        <f>+SUMIFS('BLG1222'!$I:$I,'BLG1222'!$A:$A,'ALL 2022'!$2:$2,'BLG1222'!$D:$D,'ALL 2022'!$D:$D)</f>
        <v>0</v>
      </c>
      <c r="AO615" s="12">
        <f>+SUMIFS('BLG1222'!$I:$I,'BLG1222'!$A:$A,'ALL 2022'!$2:$2,'BLG1222'!$D:$D,'ALL 2022'!$D:$D)</f>
        <v>0</v>
      </c>
      <c r="AP615" s="12">
        <f>+SUMIFS('BLG1222'!$I:$I,'BLG1222'!$A:$A,'ALL 2022'!$2:$2,'BLG1222'!$D:$D,'ALL 2022'!$D:$D)</f>
        <v>0</v>
      </c>
      <c r="AQ615" s="164">
        <f t="shared" si="60"/>
        <v>70519659.510000005</v>
      </c>
      <c r="AR615" s="165">
        <f t="shared" si="61"/>
        <v>14913.590743462584</v>
      </c>
    </row>
    <row r="616" spans="1:44" hidden="1" x14ac:dyDescent="0.25">
      <c r="A616" s="11" t="str">
        <f t="shared" si="57"/>
        <v>6</v>
      </c>
      <c r="B616" s="11" t="str">
        <f t="shared" si="58"/>
        <v>62</v>
      </c>
      <c r="C616" s="11" t="str">
        <f t="shared" si="59"/>
        <v>627</v>
      </c>
      <c r="D616" s="23">
        <v>62708000</v>
      </c>
      <c r="E616" s="196" t="s">
        <v>3273</v>
      </c>
      <c r="F616" s="24" t="s">
        <v>541</v>
      </c>
      <c r="G616" s="12">
        <f>+SUMIFS('BLG1222'!$I:$I,'BLG1222'!$A:$A,'ALL 2022'!$2:$2,'BLG1222'!$D:$D,'ALL 2022'!$D:$D)</f>
        <v>676750</v>
      </c>
      <c r="H616" s="12">
        <f>+SUMIFS('BLG1222'!$I:$I,'BLG1222'!$A:$A,'ALL 2022'!$2:$2,'BLG1222'!$D:$D,'ALL 2022'!$D:$D)</f>
        <v>0</v>
      </c>
      <c r="I616" s="12">
        <f>+SUMIFS('BLG1222'!$I:$I,'BLG1222'!$A:$A,'ALL 2022'!$2:$2,'BLG1222'!$D:$D,'ALL 2022'!$D:$D)</f>
        <v>978839.99</v>
      </c>
      <c r="J616" s="12">
        <f>+SUMIFS('BLG1222'!$I:$I,'BLG1222'!$A:$A,'ALL 2022'!$2:$2,'BLG1222'!$D:$D,'ALL 2022'!$D:$D)</f>
        <v>671250</v>
      </c>
      <c r="K616" s="12">
        <f>+SUMIFS('BLG1222'!$I:$I,'BLG1222'!$A:$A,'ALL 2022'!$2:$2,'BLG1222'!$D:$D,'ALL 2022'!$D:$D)</f>
        <v>631250</v>
      </c>
      <c r="L616" s="12">
        <f>+SUMIFS('BLG1222'!$I:$I,'BLG1222'!$A:$A,'ALL 2022'!$2:$2,'BLG1222'!$D:$D,'ALL 2022'!$D:$D)</f>
        <v>177500</v>
      </c>
      <c r="M616" s="12">
        <f>+SUMIFS('BLG1222'!$I:$I,'BLG1222'!$A:$A,'ALL 2022'!$2:$2,'BLG1222'!$D:$D,'ALL 2022'!$D:$D)</f>
        <v>0</v>
      </c>
      <c r="N616" s="12">
        <f>+SUMIFS('BLG1222'!$I:$I,'BLG1222'!$A:$A,'ALL 2022'!$2:$2,'BLG1222'!$D:$D,'ALL 2022'!$D:$D)</f>
        <v>0</v>
      </c>
      <c r="O616" s="12">
        <f>+SUMIFS('BLG1222'!$I:$I,'BLG1222'!$A:$A,'ALL 2022'!$2:$2,'BLG1222'!$D:$D,'ALL 2022'!$D:$D)</f>
        <v>1276500</v>
      </c>
      <c r="P616" s="12">
        <f>+SUMIFS('BLG1222'!$I:$I,'BLG1222'!$A:$A,'ALL 2022'!$2:$2,'BLG1222'!$D:$D,'ALL 2022'!$D:$D)</f>
        <v>480000</v>
      </c>
      <c r="Q616" s="12">
        <f>+SUMIFS('BLG1222'!$I:$I,'BLG1222'!$A:$A,'ALL 2022'!$2:$2,'BLG1222'!$D:$D,'ALL 2022'!$D:$D)</f>
        <v>0</v>
      </c>
      <c r="R616" s="12">
        <f>+SUMIFS('BLG1222'!$I:$I,'BLG1222'!$A:$A,'ALL 2022'!$2:$2,'BLG1222'!$D:$D,'ALL 2022'!$D:$D)</f>
        <v>480000</v>
      </c>
      <c r="S616" s="12">
        <f>+SUMIFS('BLG1222'!$I:$I,'BLG1222'!$A:$A,'ALL 2022'!$2:$2,'BLG1222'!$D:$D,'ALL 2022'!$D:$D)</f>
        <v>0</v>
      </c>
      <c r="T616" s="12">
        <f>+SUMIFS('BLG1222'!$I:$I,'BLG1222'!$A:$A,'ALL 2022'!$2:$2,'BLG1222'!$D:$D,'ALL 2022'!$D:$D)</f>
        <v>0</v>
      </c>
      <c r="U616" s="12">
        <f>+SUMIFS('BLG1222'!$I:$I,'BLG1222'!$A:$A,'ALL 2022'!$2:$2,'BLG1222'!$D:$D,'ALL 2022'!$D:$D)</f>
        <v>0</v>
      </c>
      <c r="V616" s="12">
        <f>+SUMIFS('BLG1222'!$I:$I,'BLG1222'!$A:$A,'ALL 2022'!$2:$2,'BLG1222'!$D:$D,'ALL 2022'!$D:$D)</f>
        <v>176250</v>
      </c>
      <c r="W616" s="12">
        <f>+SUMIFS('BLG1222'!$I:$I,'BLG1222'!$A:$A,'ALL 2022'!$2:$2,'BLG1222'!$D:$D,'ALL 2022'!$D:$D)</f>
        <v>0</v>
      </c>
      <c r="X616" s="12">
        <f>+SUMIFS('BLG1222'!$I:$I,'BLG1222'!$A:$A,'ALL 2022'!$2:$2,'BLG1222'!$D:$D,'ALL 2022'!$D:$D)</f>
        <v>0</v>
      </c>
      <c r="Y616" s="12">
        <f>+SUMIFS('BLG1222'!$I:$I,'BLG1222'!$A:$A,'ALL 2022'!$2:$2,'BLG1222'!$D:$D,'ALL 2022'!$D:$D)</f>
        <v>0</v>
      </c>
      <c r="Z616" s="12">
        <f>+SUMIFS('BLG1222'!$I:$I,'BLG1222'!$A:$A,'ALL 2022'!$2:$2,'BLG1222'!$D:$D,'ALL 2022'!$D:$D)</f>
        <v>0</v>
      </c>
      <c r="AA616" s="12">
        <f>+SUMIFS('BLG1222'!$I:$I,'BLG1222'!$A:$A,'ALL 2022'!$2:$2,'BLG1222'!$D:$D,'ALL 2022'!$D:$D)</f>
        <v>42000</v>
      </c>
      <c r="AB616" s="12">
        <f>+SUMIFS('BLG1222'!$I:$I,'BLG1222'!$A:$A,'ALL 2022'!$2:$2,'BLG1222'!$D:$D,'ALL 2022'!$D:$D)</f>
        <v>0</v>
      </c>
      <c r="AC616" s="12">
        <f>+SUMIFS('BLG1222'!$I:$I,'BLG1222'!$A:$A,'ALL 2022'!$2:$2,'BLG1222'!$D:$D,'ALL 2022'!$D:$D)</f>
        <v>0</v>
      </c>
      <c r="AD616" s="12">
        <f>+SUMIFS('BLG1222'!$I:$I,'BLG1222'!$A:$A,'ALL 2022'!$2:$2,'BLG1222'!$D:$D,'ALL 2022'!$D:$D)</f>
        <v>0</v>
      </c>
      <c r="AE616" s="12">
        <f>+SUMIFS('BLG1222'!$I:$I,'BLG1222'!$A:$A,'ALL 2022'!$2:$2,'BLG1222'!$D:$D,'ALL 2022'!$D:$D)</f>
        <v>48000</v>
      </c>
      <c r="AF616" s="12">
        <f>+SUMIFS('BLG1222'!$I:$I,'BLG1222'!$A:$A,'ALL 2022'!$2:$2,'BLG1222'!$D:$D,'ALL 2022'!$D:$D)</f>
        <v>0</v>
      </c>
      <c r="AG616" s="12">
        <f>+SUMIFS('BLG1222'!$I:$I,'BLG1222'!$A:$A,'ALL 2022'!$2:$2,'BLG1222'!$D:$D,'ALL 2022'!$D:$D)</f>
        <v>0</v>
      </c>
      <c r="AH616" s="12">
        <f>+SUMIFS('BLG1222'!$I:$I,'BLG1222'!$A:$A,'ALL 2022'!$2:$2,'BLG1222'!$D:$D,'ALL 2022'!$D:$D)</f>
        <v>0</v>
      </c>
      <c r="AI616" s="12">
        <f>+SUMIFS('BLG1222'!$I:$I,'BLG1222'!$A:$A,'ALL 2022'!$2:$2,'BLG1222'!$D:$D,'ALL 2022'!$D:$D)</f>
        <v>0</v>
      </c>
      <c r="AJ616" s="12">
        <f>+SUMIFS('BLG1222'!$I:$I,'BLG1222'!$A:$A,'ALL 2022'!$2:$2,'BLG1222'!$D:$D,'ALL 2022'!$D:$D)</f>
        <v>0</v>
      </c>
      <c r="AK616" s="12">
        <f>+SUMIFS('BLG1222'!$I:$I,'BLG1222'!$A:$A,'ALL 2022'!$2:$2,'BLG1222'!$D:$D,'ALL 2022'!$D:$D)</f>
        <v>520000</v>
      </c>
      <c r="AL616" s="12">
        <f>+SUMIFS('BLG1222'!$I:$I,'BLG1222'!$A:$A,'ALL 2022'!$2:$2,'BLG1222'!$D:$D,'ALL 2022'!$D:$D)</f>
        <v>717700</v>
      </c>
      <c r="AM616" s="12">
        <f>+SUMIFS('BLG1222'!$I:$I,'BLG1222'!$A:$A,'ALL 2022'!$2:$2,'BLG1222'!$D:$D,'ALL 2022'!$D:$D)</f>
        <v>0</v>
      </c>
      <c r="AN616" s="12">
        <f>+SUMIFS('BLG1222'!$I:$I,'BLG1222'!$A:$A,'ALL 2022'!$2:$2,'BLG1222'!$D:$D,'ALL 2022'!$D:$D)</f>
        <v>0</v>
      </c>
      <c r="AO616" s="12">
        <f>+SUMIFS('BLG1222'!$I:$I,'BLG1222'!$A:$A,'ALL 2022'!$2:$2,'BLG1222'!$D:$D,'ALL 2022'!$D:$D)</f>
        <v>882357.73</v>
      </c>
      <c r="AP616" s="12">
        <f>+SUMIFS('BLG1222'!$I:$I,'BLG1222'!$A:$A,'ALL 2022'!$2:$2,'BLG1222'!$D:$D,'ALL 2022'!$D:$D)</f>
        <v>0</v>
      </c>
      <c r="AQ616" s="164">
        <f t="shared" si="60"/>
        <v>7758397.7200000007</v>
      </c>
      <c r="AR616" s="165">
        <f t="shared" si="61"/>
        <v>1640.7561979888128</v>
      </c>
    </row>
    <row r="617" spans="1:44" hidden="1" x14ac:dyDescent="0.25">
      <c r="A617" s="11" t="str">
        <f t="shared" si="57"/>
        <v>6</v>
      </c>
      <c r="B617" s="11" t="str">
        <f t="shared" si="58"/>
        <v>62</v>
      </c>
      <c r="C617" s="11" t="str">
        <f t="shared" si="59"/>
        <v>627</v>
      </c>
      <c r="D617" s="23">
        <v>62709000</v>
      </c>
      <c r="E617" s="196" t="s">
        <v>3273</v>
      </c>
      <c r="F617" s="24" t="s">
        <v>450</v>
      </c>
      <c r="G617" s="12">
        <f>+SUMIFS('BLG1222'!$I:$I,'BLG1222'!$A:$A,'ALL 2022'!$2:$2,'BLG1222'!$D:$D,'ALL 2022'!$D:$D)</f>
        <v>2696408.89</v>
      </c>
      <c r="H617" s="12">
        <f>+SUMIFS('BLG1222'!$I:$I,'BLG1222'!$A:$A,'ALL 2022'!$2:$2,'BLG1222'!$D:$D,'ALL 2022'!$D:$D)</f>
        <v>0</v>
      </c>
      <c r="I617" s="12">
        <f>+SUMIFS('BLG1222'!$I:$I,'BLG1222'!$A:$A,'ALL 2022'!$2:$2,'BLG1222'!$D:$D,'ALL 2022'!$D:$D)</f>
        <v>5477040.2800000003</v>
      </c>
      <c r="J617" s="12">
        <f>+SUMIFS('BLG1222'!$I:$I,'BLG1222'!$A:$A,'ALL 2022'!$2:$2,'BLG1222'!$D:$D,'ALL 2022'!$D:$D)</f>
        <v>9214597.0500000007</v>
      </c>
      <c r="K617" s="12">
        <f>+SUMIFS('BLG1222'!$I:$I,'BLG1222'!$A:$A,'ALL 2022'!$2:$2,'BLG1222'!$D:$D,'ALL 2022'!$D:$D)</f>
        <v>123090745.59</v>
      </c>
      <c r="L617" s="12">
        <f>+SUMIFS('BLG1222'!$I:$I,'BLG1222'!$A:$A,'ALL 2022'!$2:$2,'BLG1222'!$D:$D,'ALL 2022'!$D:$D)</f>
        <v>707062.38</v>
      </c>
      <c r="M617" s="12">
        <f>+SUMIFS('BLG1222'!$I:$I,'BLG1222'!$A:$A,'ALL 2022'!$2:$2,'BLG1222'!$D:$D,'ALL 2022'!$D:$D)</f>
        <v>357833024.75999999</v>
      </c>
      <c r="N617" s="12">
        <f>+SUMIFS('BLG1222'!$I:$I,'BLG1222'!$A:$A,'ALL 2022'!$2:$2,'BLG1222'!$D:$D,'ALL 2022'!$D:$D)</f>
        <v>0</v>
      </c>
      <c r="O617" s="12">
        <f>+SUMIFS('BLG1222'!$I:$I,'BLG1222'!$A:$A,'ALL 2022'!$2:$2,'BLG1222'!$D:$D,'ALL 2022'!$D:$D)</f>
        <v>2275166.7599999998</v>
      </c>
      <c r="P617" s="12">
        <f>+SUMIFS('BLG1222'!$I:$I,'BLG1222'!$A:$A,'ALL 2022'!$2:$2,'BLG1222'!$D:$D,'ALL 2022'!$D:$D)</f>
        <v>1776366.81</v>
      </c>
      <c r="Q617" s="12">
        <f>+SUMIFS('BLG1222'!$I:$I,'BLG1222'!$A:$A,'ALL 2022'!$2:$2,'BLG1222'!$D:$D,'ALL 2022'!$D:$D)</f>
        <v>44100</v>
      </c>
      <c r="R617" s="12">
        <f>+SUMIFS('BLG1222'!$I:$I,'BLG1222'!$A:$A,'ALL 2022'!$2:$2,'BLG1222'!$D:$D,'ALL 2022'!$D:$D)</f>
        <v>2291784.7400000002</v>
      </c>
      <c r="S617" s="12">
        <f>+SUMIFS('BLG1222'!$I:$I,'BLG1222'!$A:$A,'ALL 2022'!$2:$2,'BLG1222'!$D:$D,'ALL 2022'!$D:$D)</f>
        <v>0</v>
      </c>
      <c r="T617" s="12">
        <f>+SUMIFS('BLG1222'!$I:$I,'BLG1222'!$A:$A,'ALL 2022'!$2:$2,'BLG1222'!$D:$D,'ALL 2022'!$D:$D)</f>
        <v>28272096.73</v>
      </c>
      <c r="U617" s="12">
        <f>+SUMIFS('BLG1222'!$I:$I,'BLG1222'!$A:$A,'ALL 2022'!$2:$2,'BLG1222'!$D:$D,'ALL 2022'!$D:$D)</f>
        <v>0</v>
      </c>
      <c r="V617" s="12">
        <f>+SUMIFS('BLG1222'!$I:$I,'BLG1222'!$A:$A,'ALL 2022'!$2:$2,'BLG1222'!$D:$D,'ALL 2022'!$D:$D)</f>
        <v>445552.2</v>
      </c>
      <c r="W617" s="12">
        <f>+SUMIFS('BLG1222'!$I:$I,'BLG1222'!$A:$A,'ALL 2022'!$2:$2,'BLG1222'!$D:$D,'ALL 2022'!$D:$D)</f>
        <v>0</v>
      </c>
      <c r="X617" s="12">
        <f>+SUMIFS('BLG1222'!$I:$I,'BLG1222'!$A:$A,'ALL 2022'!$2:$2,'BLG1222'!$D:$D,'ALL 2022'!$D:$D)</f>
        <v>0</v>
      </c>
      <c r="Y617" s="12">
        <f>+SUMIFS('BLG1222'!$I:$I,'BLG1222'!$A:$A,'ALL 2022'!$2:$2,'BLG1222'!$D:$D,'ALL 2022'!$D:$D)</f>
        <v>0</v>
      </c>
      <c r="Z617" s="12">
        <f>+SUMIFS('BLG1222'!$I:$I,'BLG1222'!$A:$A,'ALL 2022'!$2:$2,'BLG1222'!$D:$D,'ALL 2022'!$D:$D)</f>
        <v>0</v>
      </c>
      <c r="AA617" s="12">
        <f>+SUMIFS('BLG1222'!$I:$I,'BLG1222'!$A:$A,'ALL 2022'!$2:$2,'BLG1222'!$D:$D,'ALL 2022'!$D:$D)</f>
        <v>177600</v>
      </c>
      <c r="AB617" s="12">
        <f>+SUMIFS('BLG1222'!$I:$I,'BLG1222'!$A:$A,'ALL 2022'!$2:$2,'BLG1222'!$D:$D,'ALL 2022'!$D:$D)</f>
        <v>3144999.6</v>
      </c>
      <c r="AC617" s="12">
        <f>+SUMIFS('BLG1222'!$I:$I,'BLG1222'!$A:$A,'ALL 2022'!$2:$2,'BLG1222'!$D:$D,'ALL 2022'!$D:$D)</f>
        <v>0</v>
      </c>
      <c r="AD617" s="12">
        <f>+SUMIFS('BLG1222'!$I:$I,'BLG1222'!$A:$A,'ALL 2022'!$2:$2,'BLG1222'!$D:$D,'ALL 2022'!$D:$D)</f>
        <v>0</v>
      </c>
      <c r="AE617" s="12">
        <f>+SUMIFS('BLG1222'!$I:$I,'BLG1222'!$A:$A,'ALL 2022'!$2:$2,'BLG1222'!$D:$D,'ALL 2022'!$D:$D)</f>
        <v>132000</v>
      </c>
      <c r="AF617" s="12">
        <f>+SUMIFS('BLG1222'!$I:$I,'BLG1222'!$A:$A,'ALL 2022'!$2:$2,'BLG1222'!$D:$D,'ALL 2022'!$D:$D)</f>
        <v>0</v>
      </c>
      <c r="AG617" s="12">
        <f>+SUMIFS('BLG1222'!$I:$I,'BLG1222'!$A:$A,'ALL 2022'!$2:$2,'BLG1222'!$D:$D,'ALL 2022'!$D:$D)</f>
        <v>588353.23</v>
      </c>
      <c r="AH617" s="12">
        <f>+SUMIFS('BLG1222'!$I:$I,'BLG1222'!$A:$A,'ALL 2022'!$2:$2,'BLG1222'!$D:$D,'ALL 2022'!$D:$D)</f>
        <v>418600</v>
      </c>
      <c r="AI617" s="12">
        <f>+SUMIFS('BLG1222'!$I:$I,'BLG1222'!$A:$A,'ALL 2022'!$2:$2,'BLG1222'!$D:$D,'ALL 2022'!$D:$D)</f>
        <v>0</v>
      </c>
      <c r="AJ617" s="12">
        <f>+SUMIFS('BLG1222'!$I:$I,'BLG1222'!$A:$A,'ALL 2022'!$2:$2,'BLG1222'!$D:$D,'ALL 2022'!$D:$D)</f>
        <v>509820</v>
      </c>
      <c r="AK617" s="12">
        <f>+SUMIFS('BLG1222'!$I:$I,'BLG1222'!$A:$A,'ALL 2022'!$2:$2,'BLG1222'!$D:$D,'ALL 2022'!$D:$D)</f>
        <v>0</v>
      </c>
      <c r="AL617" s="12">
        <f>+SUMIFS('BLG1222'!$I:$I,'BLG1222'!$A:$A,'ALL 2022'!$2:$2,'BLG1222'!$D:$D,'ALL 2022'!$D:$D)</f>
        <v>0</v>
      </c>
      <c r="AM617" s="12">
        <f>+SUMIFS('BLG1222'!$I:$I,'BLG1222'!$A:$A,'ALL 2022'!$2:$2,'BLG1222'!$D:$D,'ALL 2022'!$D:$D)</f>
        <v>0</v>
      </c>
      <c r="AN617" s="12">
        <f>+SUMIFS('BLG1222'!$I:$I,'BLG1222'!$A:$A,'ALL 2022'!$2:$2,'BLG1222'!$D:$D,'ALL 2022'!$D:$D)</f>
        <v>0</v>
      </c>
      <c r="AO617" s="12">
        <f>+SUMIFS('BLG1222'!$I:$I,'BLG1222'!$A:$A,'ALL 2022'!$2:$2,'BLG1222'!$D:$D,'ALL 2022'!$D:$D)</f>
        <v>1230244.75</v>
      </c>
      <c r="AP617" s="12">
        <f>+SUMIFS('BLG1222'!$I:$I,'BLG1222'!$A:$A,'ALL 2022'!$2:$2,'BLG1222'!$D:$D,'ALL 2022'!$D:$D)</f>
        <v>0</v>
      </c>
      <c r="AQ617" s="164">
        <f t="shared" si="60"/>
        <v>540325563.76999998</v>
      </c>
      <c r="AR617" s="165">
        <f t="shared" si="61"/>
        <v>114268.76394877922</v>
      </c>
    </row>
    <row r="618" spans="1:44" hidden="1" x14ac:dyDescent="0.25">
      <c r="A618" s="11" t="str">
        <f t="shared" si="57"/>
        <v>6</v>
      </c>
      <c r="B618" s="11" t="str">
        <f t="shared" si="58"/>
        <v>62</v>
      </c>
      <c r="C618" s="11" t="str">
        <f t="shared" si="59"/>
        <v>627</v>
      </c>
      <c r="D618" s="23">
        <v>62710000</v>
      </c>
      <c r="E618" s="196" t="s">
        <v>3273</v>
      </c>
      <c r="F618" s="24" t="s">
        <v>211</v>
      </c>
      <c r="G618" s="12">
        <f>+SUMIFS('BLG1222'!$I:$I,'BLG1222'!$A:$A,'ALL 2022'!$2:$2,'BLG1222'!$D:$D,'ALL 2022'!$D:$D)</f>
        <v>430468.8</v>
      </c>
      <c r="H618" s="12">
        <f>+SUMIFS('BLG1222'!$I:$I,'BLG1222'!$A:$A,'ALL 2022'!$2:$2,'BLG1222'!$D:$D,'ALL 2022'!$D:$D)</f>
        <v>1260000</v>
      </c>
      <c r="I618" s="12">
        <f>+SUMIFS('BLG1222'!$I:$I,'BLG1222'!$A:$A,'ALL 2022'!$2:$2,'BLG1222'!$D:$D,'ALL 2022'!$D:$D)</f>
        <v>1336633.3</v>
      </c>
      <c r="J618" s="12">
        <f>+SUMIFS('BLG1222'!$I:$I,'BLG1222'!$A:$A,'ALL 2022'!$2:$2,'BLG1222'!$D:$D,'ALL 2022'!$D:$D)</f>
        <v>539300</v>
      </c>
      <c r="K618" s="12">
        <f>+SUMIFS('BLG1222'!$I:$I,'BLG1222'!$A:$A,'ALL 2022'!$2:$2,'BLG1222'!$D:$D,'ALL 2022'!$D:$D)</f>
        <v>712739.99</v>
      </c>
      <c r="L618" s="12">
        <f>+SUMIFS('BLG1222'!$I:$I,'BLG1222'!$A:$A,'ALL 2022'!$2:$2,'BLG1222'!$D:$D,'ALL 2022'!$D:$D)</f>
        <v>180666.67</v>
      </c>
      <c r="M618" s="12">
        <f>+SUMIFS('BLG1222'!$I:$I,'BLG1222'!$A:$A,'ALL 2022'!$2:$2,'BLG1222'!$D:$D,'ALL 2022'!$D:$D)</f>
        <v>0</v>
      </c>
      <c r="N618" s="12">
        <f>+SUMIFS('BLG1222'!$I:$I,'BLG1222'!$A:$A,'ALL 2022'!$2:$2,'BLG1222'!$D:$D,'ALL 2022'!$D:$D)</f>
        <v>0</v>
      </c>
      <c r="O618" s="12">
        <f>+SUMIFS('BLG1222'!$I:$I,'BLG1222'!$A:$A,'ALL 2022'!$2:$2,'BLG1222'!$D:$D,'ALL 2022'!$D:$D)</f>
        <v>0</v>
      </c>
      <c r="P618" s="12">
        <f>+SUMIFS('BLG1222'!$I:$I,'BLG1222'!$A:$A,'ALL 2022'!$2:$2,'BLG1222'!$D:$D,'ALL 2022'!$D:$D)</f>
        <v>25000</v>
      </c>
      <c r="Q618" s="12">
        <f>+SUMIFS('BLG1222'!$I:$I,'BLG1222'!$A:$A,'ALL 2022'!$2:$2,'BLG1222'!$D:$D,'ALL 2022'!$D:$D)</f>
        <v>0</v>
      </c>
      <c r="R618" s="12">
        <f>+SUMIFS('BLG1222'!$I:$I,'BLG1222'!$A:$A,'ALL 2022'!$2:$2,'BLG1222'!$D:$D,'ALL 2022'!$D:$D)</f>
        <v>0</v>
      </c>
      <c r="S618" s="12">
        <f>+SUMIFS('BLG1222'!$I:$I,'BLG1222'!$A:$A,'ALL 2022'!$2:$2,'BLG1222'!$D:$D,'ALL 2022'!$D:$D)</f>
        <v>0</v>
      </c>
      <c r="T618" s="12">
        <f>+SUMIFS('BLG1222'!$I:$I,'BLG1222'!$A:$A,'ALL 2022'!$2:$2,'BLG1222'!$D:$D,'ALL 2022'!$D:$D)</f>
        <v>97659.4</v>
      </c>
      <c r="U618" s="12">
        <f>+SUMIFS('BLG1222'!$I:$I,'BLG1222'!$A:$A,'ALL 2022'!$2:$2,'BLG1222'!$D:$D,'ALL 2022'!$D:$D)</f>
        <v>0</v>
      </c>
      <c r="V618" s="12">
        <f>+SUMIFS('BLG1222'!$I:$I,'BLG1222'!$A:$A,'ALL 2022'!$2:$2,'BLG1222'!$D:$D,'ALL 2022'!$D:$D)</f>
        <v>0</v>
      </c>
      <c r="W618" s="12">
        <f>+SUMIFS('BLG1222'!$I:$I,'BLG1222'!$A:$A,'ALL 2022'!$2:$2,'BLG1222'!$D:$D,'ALL 2022'!$D:$D)</f>
        <v>0</v>
      </c>
      <c r="X618" s="12">
        <f>+SUMIFS('BLG1222'!$I:$I,'BLG1222'!$A:$A,'ALL 2022'!$2:$2,'BLG1222'!$D:$D,'ALL 2022'!$D:$D)</f>
        <v>0</v>
      </c>
      <c r="Y618" s="12">
        <f>+SUMIFS('BLG1222'!$I:$I,'BLG1222'!$A:$A,'ALL 2022'!$2:$2,'BLG1222'!$D:$D,'ALL 2022'!$D:$D)</f>
        <v>0</v>
      </c>
      <c r="Z618" s="12">
        <f>+SUMIFS('BLG1222'!$I:$I,'BLG1222'!$A:$A,'ALL 2022'!$2:$2,'BLG1222'!$D:$D,'ALL 2022'!$D:$D)</f>
        <v>0</v>
      </c>
      <c r="AA618" s="12">
        <f>+SUMIFS('BLG1222'!$I:$I,'BLG1222'!$A:$A,'ALL 2022'!$2:$2,'BLG1222'!$D:$D,'ALL 2022'!$D:$D)</f>
        <v>0</v>
      </c>
      <c r="AB618" s="12">
        <f>+SUMIFS('BLG1222'!$I:$I,'BLG1222'!$A:$A,'ALL 2022'!$2:$2,'BLG1222'!$D:$D,'ALL 2022'!$D:$D)</f>
        <v>2869400.88</v>
      </c>
      <c r="AC618" s="12">
        <f>+SUMIFS('BLG1222'!$I:$I,'BLG1222'!$A:$A,'ALL 2022'!$2:$2,'BLG1222'!$D:$D,'ALL 2022'!$D:$D)</f>
        <v>0</v>
      </c>
      <c r="AD618" s="12">
        <f>+SUMIFS('BLG1222'!$I:$I,'BLG1222'!$A:$A,'ALL 2022'!$2:$2,'BLG1222'!$D:$D,'ALL 2022'!$D:$D)</f>
        <v>0</v>
      </c>
      <c r="AE618" s="12">
        <f>+SUMIFS('BLG1222'!$I:$I,'BLG1222'!$A:$A,'ALL 2022'!$2:$2,'BLG1222'!$D:$D,'ALL 2022'!$D:$D)</f>
        <v>0</v>
      </c>
      <c r="AF618" s="12">
        <f>+SUMIFS('BLG1222'!$I:$I,'BLG1222'!$A:$A,'ALL 2022'!$2:$2,'BLG1222'!$D:$D,'ALL 2022'!$D:$D)</f>
        <v>0</v>
      </c>
      <c r="AG618" s="12">
        <f>+SUMIFS('BLG1222'!$I:$I,'BLG1222'!$A:$A,'ALL 2022'!$2:$2,'BLG1222'!$D:$D,'ALL 2022'!$D:$D)</f>
        <v>127500</v>
      </c>
      <c r="AH618" s="12">
        <f>+SUMIFS('BLG1222'!$I:$I,'BLG1222'!$A:$A,'ALL 2022'!$2:$2,'BLG1222'!$D:$D,'ALL 2022'!$D:$D)</f>
        <v>37500</v>
      </c>
      <c r="AI618" s="12">
        <f>+SUMIFS('BLG1222'!$I:$I,'BLG1222'!$A:$A,'ALL 2022'!$2:$2,'BLG1222'!$D:$D,'ALL 2022'!$D:$D)</f>
        <v>0</v>
      </c>
      <c r="AJ618" s="12">
        <f>+SUMIFS('BLG1222'!$I:$I,'BLG1222'!$A:$A,'ALL 2022'!$2:$2,'BLG1222'!$D:$D,'ALL 2022'!$D:$D)</f>
        <v>0</v>
      </c>
      <c r="AK618" s="12">
        <f>+SUMIFS('BLG1222'!$I:$I,'BLG1222'!$A:$A,'ALL 2022'!$2:$2,'BLG1222'!$D:$D,'ALL 2022'!$D:$D)</f>
        <v>0</v>
      </c>
      <c r="AL618" s="12">
        <f>+SUMIFS('BLG1222'!$I:$I,'BLG1222'!$A:$A,'ALL 2022'!$2:$2,'BLG1222'!$D:$D,'ALL 2022'!$D:$D)</f>
        <v>0</v>
      </c>
      <c r="AM618" s="12">
        <f>+SUMIFS('BLG1222'!$I:$I,'BLG1222'!$A:$A,'ALL 2022'!$2:$2,'BLG1222'!$D:$D,'ALL 2022'!$D:$D)</f>
        <v>0</v>
      </c>
      <c r="AN618" s="12">
        <f>+SUMIFS('BLG1222'!$I:$I,'BLG1222'!$A:$A,'ALL 2022'!$2:$2,'BLG1222'!$D:$D,'ALL 2022'!$D:$D)</f>
        <v>18554849.77</v>
      </c>
      <c r="AO618" s="12">
        <f>+SUMIFS('BLG1222'!$I:$I,'BLG1222'!$A:$A,'ALL 2022'!$2:$2,'BLG1222'!$D:$D,'ALL 2022'!$D:$D)</f>
        <v>399533.31</v>
      </c>
      <c r="AP618" s="12">
        <f>+SUMIFS('BLG1222'!$I:$I,'BLG1222'!$A:$A,'ALL 2022'!$2:$2,'BLG1222'!$D:$D,'ALL 2022'!$D:$D)</f>
        <v>408000</v>
      </c>
      <c r="AQ618" s="164">
        <f t="shared" si="60"/>
        <v>26979252.119999997</v>
      </c>
      <c r="AR618" s="165">
        <f t="shared" si="61"/>
        <v>5705.6078755643903</v>
      </c>
    </row>
    <row r="619" spans="1:44" hidden="1" x14ac:dyDescent="0.25">
      <c r="A619" s="11" t="str">
        <f t="shared" si="57"/>
        <v>6</v>
      </c>
      <c r="B619" s="11" t="str">
        <f t="shared" si="58"/>
        <v>62</v>
      </c>
      <c r="C619" s="11" t="str">
        <f t="shared" si="59"/>
        <v>627</v>
      </c>
      <c r="D619" s="23">
        <v>62711000</v>
      </c>
      <c r="E619" s="196" t="s">
        <v>3273</v>
      </c>
      <c r="F619" s="24" t="s">
        <v>542</v>
      </c>
      <c r="G619" s="12">
        <f>+SUMIFS('BLG1222'!$I:$I,'BLG1222'!$A:$A,'ALL 2022'!$2:$2,'BLG1222'!$D:$D,'ALL 2022'!$D:$D)</f>
        <v>28455821.030000001</v>
      </c>
      <c r="H619" s="12">
        <f>+SUMIFS('BLG1222'!$I:$I,'BLG1222'!$A:$A,'ALL 2022'!$2:$2,'BLG1222'!$D:$D,'ALL 2022'!$D:$D)</f>
        <v>0</v>
      </c>
      <c r="I619" s="12">
        <f>+SUMIFS('BLG1222'!$I:$I,'BLG1222'!$A:$A,'ALL 2022'!$2:$2,'BLG1222'!$D:$D,'ALL 2022'!$D:$D)</f>
        <v>0</v>
      </c>
      <c r="J619" s="12">
        <f>+SUMIFS('BLG1222'!$I:$I,'BLG1222'!$A:$A,'ALL 2022'!$2:$2,'BLG1222'!$D:$D,'ALL 2022'!$D:$D)</f>
        <v>34982895.140000001</v>
      </c>
      <c r="K619" s="12">
        <f>+SUMIFS('BLG1222'!$I:$I,'BLG1222'!$A:$A,'ALL 2022'!$2:$2,'BLG1222'!$D:$D,'ALL 2022'!$D:$D)</f>
        <v>65835137.130000003</v>
      </c>
      <c r="L619" s="12">
        <f>+SUMIFS('BLG1222'!$I:$I,'BLG1222'!$A:$A,'ALL 2022'!$2:$2,'BLG1222'!$D:$D,'ALL 2022'!$D:$D)</f>
        <v>11079138.890000001</v>
      </c>
      <c r="M619" s="12">
        <f>+SUMIFS('BLG1222'!$I:$I,'BLG1222'!$A:$A,'ALL 2022'!$2:$2,'BLG1222'!$D:$D,'ALL 2022'!$D:$D)</f>
        <v>149193678.03</v>
      </c>
      <c r="N619" s="12">
        <f>+SUMIFS('BLG1222'!$I:$I,'BLG1222'!$A:$A,'ALL 2022'!$2:$2,'BLG1222'!$D:$D,'ALL 2022'!$D:$D)</f>
        <v>0</v>
      </c>
      <c r="O619" s="12">
        <f>+SUMIFS('BLG1222'!$I:$I,'BLG1222'!$A:$A,'ALL 2022'!$2:$2,'BLG1222'!$D:$D,'ALL 2022'!$D:$D)</f>
        <v>0</v>
      </c>
      <c r="P619" s="12">
        <f>+SUMIFS('BLG1222'!$I:$I,'BLG1222'!$A:$A,'ALL 2022'!$2:$2,'BLG1222'!$D:$D,'ALL 2022'!$D:$D)</f>
        <v>0</v>
      </c>
      <c r="Q619" s="12">
        <f>+SUMIFS('BLG1222'!$I:$I,'BLG1222'!$A:$A,'ALL 2022'!$2:$2,'BLG1222'!$D:$D,'ALL 2022'!$D:$D)</f>
        <v>0</v>
      </c>
      <c r="R619" s="12">
        <f>+SUMIFS('BLG1222'!$I:$I,'BLG1222'!$A:$A,'ALL 2022'!$2:$2,'BLG1222'!$D:$D,'ALL 2022'!$D:$D)</f>
        <v>0</v>
      </c>
      <c r="S619" s="12">
        <f>+SUMIFS('BLG1222'!$I:$I,'BLG1222'!$A:$A,'ALL 2022'!$2:$2,'BLG1222'!$D:$D,'ALL 2022'!$D:$D)</f>
        <v>0</v>
      </c>
      <c r="T619" s="12">
        <f>+SUMIFS('BLG1222'!$I:$I,'BLG1222'!$A:$A,'ALL 2022'!$2:$2,'BLG1222'!$D:$D,'ALL 2022'!$D:$D)</f>
        <v>0</v>
      </c>
      <c r="U619" s="12">
        <f>+SUMIFS('BLG1222'!$I:$I,'BLG1222'!$A:$A,'ALL 2022'!$2:$2,'BLG1222'!$D:$D,'ALL 2022'!$D:$D)</f>
        <v>0</v>
      </c>
      <c r="V619" s="12">
        <f>+SUMIFS('BLG1222'!$I:$I,'BLG1222'!$A:$A,'ALL 2022'!$2:$2,'BLG1222'!$D:$D,'ALL 2022'!$D:$D)</f>
        <v>103863.67999999999</v>
      </c>
      <c r="W619" s="12">
        <f>+SUMIFS('BLG1222'!$I:$I,'BLG1222'!$A:$A,'ALL 2022'!$2:$2,'BLG1222'!$D:$D,'ALL 2022'!$D:$D)</f>
        <v>0</v>
      </c>
      <c r="X619" s="12">
        <f>+SUMIFS('BLG1222'!$I:$I,'BLG1222'!$A:$A,'ALL 2022'!$2:$2,'BLG1222'!$D:$D,'ALL 2022'!$D:$D)</f>
        <v>0</v>
      </c>
      <c r="Y619" s="12">
        <f>+SUMIFS('BLG1222'!$I:$I,'BLG1222'!$A:$A,'ALL 2022'!$2:$2,'BLG1222'!$D:$D,'ALL 2022'!$D:$D)</f>
        <v>0</v>
      </c>
      <c r="Z619" s="12">
        <f>+SUMIFS('BLG1222'!$I:$I,'BLG1222'!$A:$A,'ALL 2022'!$2:$2,'BLG1222'!$D:$D,'ALL 2022'!$D:$D)</f>
        <v>0</v>
      </c>
      <c r="AA619" s="12">
        <f>+SUMIFS('BLG1222'!$I:$I,'BLG1222'!$A:$A,'ALL 2022'!$2:$2,'BLG1222'!$D:$D,'ALL 2022'!$D:$D)</f>
        <v>0</v>
      </c>
      <c r="AB619" s="12">
        <f>+SUMIFS('BLG1222'!$I:$I,'BLG1222'!$A:$A,'ALL 2022'!$2:$2,'BLG1222'!$D:$D,'ALL 2022'!$D:$D)</f>
        <v>0</v>
      </c>
      <c r="AC619" s="12">
        <f>+SUMIFS('BLG1222'!$I:$I,'BLG1222'!$A:$A,'ALL 2022'!$2:$2,'BLG1222'!$D:$D,'ALL 2022'!$D:$D)</f>
        <v>0</v>
      </c>
      <c r="AD619" s="12">
        <f>+SUMIFS('BLG1222'!$I:$I,'BLG1222'!$A:$A,'ALL 2022'!$2:$2,'BLG1222'!$D:$D,'ALL 2022'!$D:$D)</f>
        <v>0</v>
      </c>
      <c r="AE619" s="12">
        <f>+SUMIFS('BLG1222'!$I:$I,'BLG1222'!$A:$A,'ALL 2022'!$2:$2,'BLG1222'!$D:$D,'ALL 2022'!$D:$D)</f>
        <v>0</v>
      </c>
      <c r="AF619" s="12">
        <f>+SUMIFS('BLG1222'!$I:$I,'BLG1222'!$A:$A,'ALL 2022'!$2:$2,'BLG1222'!$D:$D,'ALL 2022'!$D:$D)</f>
        <v>0</v>
      </c>
      <c r="AG619" s="12">
        <f>+SUMIFS('BLG1222'!$I:$I,'BLG1222'!$A:$A,'ALL 2022'!$2:$2,'BLG1222'!$D:$D,'ALL 2022'!$D:$D)</f>
        <v>0</v>
      </c>
      <c r="AH619" s="12">
        <f>+SUMIFS('BLG1222'!$I:$I,'BLG1222'!$A:$A,'ALL 2022'!$2:$2,'BLG1222'!$D:$D,'ALL 2022'!$D:$D)</f>
        <v>0</v>
      </c>
      <c r="AI619" s="12">
        <f>+SUMIFS('BLG1222'!$I:$I,'BLG1222'!$A:$A,'ALL 2022'!$2:$2,'BLG1222'!$D:$D,'ALL 2022'!$D:$D)</f>
        <v>0</v>
      </c>
      <c r="AJ619" s="12">
        <f>+SUMIFS('BLG1222'!$I:$I,'BLG1222'!$A:$A,'ALL 2022'!$2:$2,'BLG1222'!$D:$D,'ALL 2022'!$D:$D)</f>
        <v>36173.75</v>
      </c>
      <c r="AK619" s="12">
        <f>+SUMIFS('BLG1222'!$I:$I,'BLG1222'!$A:$A,'ALL 2022'!$2:$2,'BLG1222'!$D:$D,'ALL 2022'!$D:$D)</f>
        <v>0</v>
      </c>
      <c r="AL619" s="12">
        <f>+SUMIFS('BLG1222'!$I:$I,'BLG1222'!$A:$A,'ALL 2022'!$2:$2,'BLG1222'!$D:$D,'ALL 2022'!$D:$D)</f>
        <v>0</v>
      </c>
      <c r="AM619" s="12">
        <f>+SUMIFS('BLG1222'!$I:$I,'BLG1222'!$A:$A,'ALL 2022'!$2:$2,'BLG1222'!$D:$D,'ALL 2022'!$D:$D)</f>
        <v>0</v>
      </c>
      <c r="AN619" s="12">
        <f>+SUMIFS('BLG1222'!$I:$I,'BLG1222'!$A:$A,'ALL 2022'!$2:$2,'BLG1222'!$D:$D,'ALL 2022'!$D:$D)</f>
        <v>0</v>
      </c>
      <c r="AO619" s="12">
        <f>+SUMIFS('BLG1222'!$I:$I,'BLG1222'!$A:$A,'ALL 2022'!$2:$2,'BLG1222'!$D:$D,'ALL 2022'!$D:$D)</f>
        <v>271224.13</v>
      </c>
      <c r="AP619" s="12">
        <f>+SUMIFS('BLG1222'!$I:$I,'BLG1222'!$A:$A,'ALL 2022'!$2:$2,'BLG1222'!$D:$D,'ALL 2022'!$D:$D)</f>
        <v>0</v>
      </c>
      <c r="AQ619" s="164">
        <f t="shared" si="60"/>
        <v>289957931.78000003</v>
      </c>
      <c r="AR619" s="165">
        <f t="shared" si="61"/>
        <v>61320.686421841798</v>
      </c>
    </row>
    <row r="620" spans="1:44" hidden="1" x14ac:dyDescent="0.25">
      <c r="A620" s="11" t="str">
        <f t="shared" si="57"/>
        <v>6</v>
      </c>
      <c r="B620" s="11" t="str">
        <f t="shared" si="58"/>
        <v>62</v>
      </c>
      <c r="C620" s="11" t="str">
        <f t="shared" si="59"/>
        <v>627</v>
      </c>
      <c r="D620" s="23">
        <v>62712000</v>
      </c>
      <c r="E620" s="196" t="s">
        <v>3273</v>
      </c>
      <c r="F620" s="24" t="s">
        <v>543</v>
      </c>
      <c r="G620" s="12">
        <f>+SUMIFS('BLG1222'!$I:$I,'BLG1222'!$A:$A,'ALL 2022'!$2:$2,'BLG1222'!$D:$D,'ALL 2022'!$D:$D)</f>
        <v>14872371.470000001</v>
      </c>
      <c r="H620" s="12">
        <f>+SUMIFS('BLG1222'!$I:$I,'BLG1222'!$A:$A,'ALL 2022'!$2:$2,'BLG1222'!$D:$D,'ALL 2022'!$D:$D)</f>
        <v>0</v>
      </c>
      <c r="I620" s="12">
        <f>+SUMIFS('BLG1222'!$I:$I,'BLG1222'!$A:$A,'ALL 2022'!$2:$2,'BLG1222'!$D:$D,'ALL 2022'!$D:$D)</f>
        <v>0</v>
      </c>
      <c r="J620" s="12">
        <f>+SUMIFS('BLG1222'!$I:$I,'BLG1222'!$A:$A,'ALL 2022'!$2:$2,'BLG1222'!$D:$D,'ALL 2022'!$D:$D)</f>
        <v>129345911.51000001</v>
      </c>
      <c r="K620" s="12">
        <f>+SUMIFS('BLG1222'!$I:$I,'BLG1222'!$A:$A,'ALL 2022'!$2:$2,'BLG1222'!$D:$D,'ALL 2022'!$D:$D)</f>
        <v>52037206.420000002</v>
      </c>
      <c r="L620" s="12">
        <f>+SUMIFS('BLG1222'!$I:$I,'BLG1222'!$A:$A,'ALL 2022'!$2:$2,'BLG1222'!$D:$D,'ALL 2022'!$D:$D)</f>
        <v>299803.7</v>
      </c>
      <c r="M620" s="12">
        <f>+SUMIFS('BLG1222'!$I:$I,'BLG1222'!$A:$A,'ALL 2022'!$2:$2,'BLG1222'!$D:$D,'ALL 2022'!$D:$D)</f>
        <v>253333.34</v>
      </c>
      <c r="N620" s="12">
        <f>+SUMIFS('BLG1222'!$I:$I,'BLG1222'!$A:$A,'ALL 2022'!$2:$2,'BLG1222'!$D:$D,'ALL 2022'!$D:$D)</f>
        <v>0</v>
      </c>
      <c r="O620" s="12">
        <f>+SUMIFS('BLG1222'!$I:$I,'BLG1222'!$A:$A,'ALL 2022'!$2:$2,'BLG1222'!$D:$D,'ALL 2022'!$D:$D)</f>
        <v>0</v>
      </c>
      <c r="P620" s="12">
        <f>+SUMIFS('BLG1222'!$I:$I,'BLG1222'!$A:$A,'ALL 2022'!$2:$2,'BLG1222'!$D:$D,'ALL 2022'!$D:$D)</f>
        <v>0</v>
      </c>
      <c r="Q620" s="12">
        <f>+SUMIFS('BLG1222'!$I:$I,'BLG1222'!$A:$A,'ALL 2022'!$2:$2,'BLG1222'!$D:$D,'ALL 2022'!$D:$D)</f>
        <v>0</v>
      </c>
      <c r="R620" s="12">
        <f>+SUMIFS('BLG1222'!$I:$I,'BLG1222'!$A:$A,'ALL 2022'!$2:$2,'BLG1222'!$D:$D,'ALL 2022'!$D:$D)</f>
        <v>0</v>
      </c>
      <c r="S620" s="12">
        <f>+SUMIFS('BLG1222'!$I:$I,'BLG1222'!$A:$A,'ALL 2022'!$2:$2,'BLG1222'!$D:$D,'ALL 2022'!$D:$D)</f>
        <v>0</v>
      </c>
      <c r="T620" s="12">
        <f>+SUMIFS('BLG1222'!$I:$I,'BLG1222'!$A:$A,'ALL 2022'!$2:$2,'BLG1222'!$D:$D,'ALL 2022'!$D:$D)</f>
        <v>0</v>
      </c>
      <c r="U620" s="12">
        <f>+SUMIFS('BLG1222'!$I:$I,'BLG1222'!$A:$A,'ALL 2022'!$2:$2,'BLG1222'!$D:$D,'ALL 2022'!$D:$D)</f>
        <v>0</v>
      </c>
      <c r="V620" s="12">
        <f>+SUMIFS('BLG1222'!$I:$I,'BLG1222'!$A:$A,'ALL 2022'!$2:$2,'BLG1222'!$D:$D,'ALL 2022'!$D:$D)</f>
        <v>2137441.9300000002</v>
      </c>
      <c r="W620" s="12">
        <f>+SUMIFS('BLG1222'!$I:$I,'BLG1222'!$A:$A,'ALL 2022'!$2:$2,'BLG1222'!$D:$D,'ALL 2022'!$D:$D)</f>
        <v>0</v>
      </c>
      <c r="X620" s="12">
        <f>+SUMIFS('BLG1222'!$I:$I,'BLG1222'!$A:$A,'ALL 2022'!$2:$2,'BLG1222'!$D:$D,'ALL 2022'!$D:$D)</f>
        <v>0</v>
      </c>
      <c r="Y620" s="12">
        <f>+SUMIFS('BLG1222'!$I:$I,'BLG1222'!$A:$A,'ALL 2022'!$2:$2,'BLG1222'!$D:$D,'ALL 2022'!$D:$D)</f>
        <v>0</v>
      </c>
      <c r="Z620" s="12">
        <f>+SUMIFS('BLG1222'!$I:$I,'BLG1222'!$A:$A,'ALL 2022'!$2:$2,'BLG1222'!$D:$D,'ALL 2022'!$D:$D)</f>
        <v>0</v>
      </c>
      <c r="AA620" s="12">
        <f>+SUMIFS('BLG1222'!$I:$I,'BLG1222'!$A:$A,'ALL 2022'!$2:$2,'BLG1222'!$D:$D,'ALL 2022'!$D:$D)</f>
        <v>0</v>
      </c>
      <c r="AB620" s="12">
        <f>+SUMIFS('BLG1222'!$I:$I,'BLG1222'!$A:$A,'ALL 2022'!$2:$2,'BLG1222'!$D:$D,'ALL 2022'!$D:$D)</f>
        <v>0</v>
      </c>
      <c r="AC620" s="12">
        <f>+SUMIFS('BLG1222'!$I:$I,'BLG1222'!$A:$A,'ALL 2022'!$2:$2,'BLG1222'!$D:$D,'ALL 2022'!$D:$D)</f>
        <v>0</v>
      </c>
      <c r="AD620" s="12">
        <f>+SUMIFS('BLG1222'!$I:$I,'BLG1222'!$A:$A,'ALL 2022'!$2:$2,'BLG1222'!$D:$D,'ALL 2022'!$D:$D)</f>
        <v>0</v>
      </c>
      <c r="AE620" s="12">
        <f>+SUMIFS('BLG1222'!$I:$I,'BLG1222'!$A:$A,'ALL 2022'!$2:$2,'BLG1222'!$D:$D,'ALL 2022'!$D:$D)</f>
        <v>0</v>
      </c>
      <c r="AF620" s="12">
        <f>+SUMIFS('BLG1222'!$I:$I,'BLG1222'!$A:$A,'ALL 2022'!$2:$2,'BLG1222'!$D:$D,'ALL 2022'!$D:$D)</f>
        <v>0</v>
      </c>
      <c r="AG620" s="12">
        <f>+SUMIFS('BLG1222'!$I:$I,'BLG1222'!$A:$A,'ALL 2022'!$2:$2,'BLG1222'!$D:$D,'ALL 2022'!$D:$D)</f>
        <v>0</v>
      </c>
      <c r="AH620" s="12">
        <f>+SUMIFS('BLG1222'!$I:$I,'BLG1222'!$A:$A,'ALL 2022'!$2:$2,'BLG1222'!$D:$D,'ALL 2022'!$D:$D)</f>
        <v>0</v>
      </c>
      <c r="AI620" s="12">
        <f>+SUMIFS('BLG1222'!$I:$I,'BLG1222'!$A:$A,'ALL 2022'!$2:$2,'BLG1222'!$D:$D,'ALL 2022'!$D:$D)</f>
        <v>0</v>
      </c>
      <c r="AJ620" s="12">
        <f>+SUMIFS('BLG1222'!$I:$I,'BLG1222'!$A:$A,'ALL 2022'!$2:$2,'BLG1222'!$D:$D,'ALL 2022'!$D:$D)</f>
        <v>306815.73</v>
      </c>
      <c r="AK620" s="12">
        <f>+SUMIFS('BLG1222'!$I:$I,'BLG1222'!$A:$A,'ALL 2022'!$2:$2,'BLG1222'!$D:$D,'ALL 2022'!$D:$D)</f>
        <v>252103.25</v>
      </c>
      <c r="AL620" s="12">
        <f>+SUMIFS('BLG1222'!$I:$I,'BLG1222'!$A:$A,'ALL 2022'!$2:$2,'BLG1222'!$D:$D,'ALL 2022'!$D:$D)</f>
        <v>0</v>
      </c>
      <c r="AM620" s="12">
        <f>+SUMIFS('BLG1222'!$I:$I,'BLG1222'!$A:$A,'ALL 2022'!$2:$2,'BLG1222'!$D:$D,'ALL 2022'!$D:$D)</f>
        <v>0</v>
      </c>
      <c r="AN620" s="12">
        <f>+SUMIFS('BLG1222'!$I:$I,'BLG1222'!$A:$A,'ALL 2022'!$2:$2,'BLG1222'!$D:$D,'ALL 2022'!$D:$D)</f>
        <v>0</v>
      </c>
      <c r="AO620" s="12">
        <f>+SUMIFS('BLG1222'!$I:$I,'BLG1222'!$A:$A,'ALL 2022'!$2:$2,'BLG1222'!$D:$D,'ALL 2022'!$D:$D)</f>
        <v>6038095.1399999997</v>
      </c>
      <c r="AP620" s="12">
        <f>+SUMIFS('BLG1222'!$I:$I,'BLG1222'!$A:$A,'ALL 2022'!$2:$2,'BLG1222'!$D:$D,'ALL 2022'!$D:$D)</f>
        <v>0</v>
      </c>
      <c r="AQ620" s="164">
        <f t="shared" si="60"/>
        <v>205543082.49000001</v>
      </c>
      <c r="AR620" s="165">
        <f t="shared" si="61"/>
        <v>43468.522589377295</v>
      </c>
    </row>
    <row r="621" spans="1:44" hidden="1" x14ac:dyDescent="0.25">
      <c r="A621" s="11" t="str">
        <f t="shared" si="57"/>
        <v>6</v>
      </c>
      <c r="B621" s="11" t="str">
        <f t="shared" si="58"/>
        <v>62</v>
      </c>
      <c r="C621" s="11" t="str">
        <f t="shared" si="59"/>
        <v>627</v>
      </c>
      <c r="D621" s="23">
        <v>62713000</v>
      </c>
      <c r="E621" s="196" t="s">
        <v>3273</v>
      </c>
      <c r="F621" s="24" t="s">
        <v>460</v>
      </c>
      <c r="G621" s="12">
        <f>+SUMIFS('BLG1222'!$I:$I,'BLG1222'!$A:$A,'ALL 2022'!$2:$2,'BLG1222'!$D:$D,'ALL 2022'!$D:$D)</f>
        <v>138666.66</v>
      </c>
      <c r="H621" s="12">
        <f>+SUMIFS('BLG1222'!$I:$I,'BLG1222'!$A:$A,'ALL 2022'!$2:$2,'BLG1222'!$D:$D,'ALL 2022'!$D:$D)</f>
        <v>0</v>
      </c>
      <c r="I621" s="12">
        <f>+SUMIFS('BLG1222'!$I:$I,'BLG1222'!$A:$A,'ALL 2022'!$2:$2,'BLG1222'!$D:$D,'ALL 2022'!$D:$D)</f>
        <v>91666.66</v>
      </c>
      <c r="J621" s="12">
        <f>+SUMIFS('BLG1222'!$I:$I,'BLG1222'!$A:$A,'ALL 2022'!$2:$2,'BLG1222'!$D:$D,'ALL 2022'!$D:$D)</f>
        <v>1466832.41</v>
      </c>
      <c r="K621" s="12">
        <f>+SUMIFS('BLG1222'!$I:$I,'BLG1222'!$A:$A,'ALL 2022'!$2:$2,'BLG1222'!$D:$D,'ALL 2022'!$D:$D)</f>
        <v>726999.96</v>
      </c>
      <c r="L621" s="12">
        <f>+SUMIFS('BLG1222'!$I:$I,'BLG1222'!$A:$A,'ALL 2022'!$2:$2,'BLG1222'!$D:$D,'ALL 2022'!$D:$D)</f>
        <v>17000</v>
      </c>
      <c r="M621" s="12">
        <f>+SUMIFS('BLG1222'!$I:$I,'BLG1222'!$A:$A,'ALL 2022'!$2:$2,'BLG1222'!$D:$D,'ALL 2022'!$D:$D)</f>
        <v>87351070.379999995</v>
      </c>
      <c r="N621" s="12">
        <f>+SUMIFS('BLG1222'!$I:$I,'BLG1222'!$A:$A,'ALL 2022'!$2:$2,'BLG1222'!$D:$D,'ALL 2022'!$D:$D)</f>
        <v>0</v>
      </c>
      <c r="O621" s="12">
        <f>+SUMIFS('BLG1222'!$I:$I,'BLG1222'!$A:$A,'ALL 2022'!$2:$2,'BLG1222'!$D:$D,'ALL 2022'!$D:$D)</f>
        <v>0</v>
      </c>
      <c r="P621" s="12">
        <f>+SUMIFS('BLG1222'!$I:$I,'BLG1222'!$A:$A,'ALL 2022'!$2:$2,'BLG1222'!$D:$D,'ALL 2022'!$D:$D)</f>
        <v>617999.9</v>
      </c>
      <c r="Q621" s="12">
        <f>+SUMIFS('BLG1222'!$I:$I,'BLG1222'!$A:$A,'ALL 2022'!$2:$2,'BLG1222'!$D:$D,'ALL 2022'!$D:$D)</f>
        <v>0</v>
      </c>
      <c r="R621" s="12">
        <f>+SUMIFS('BLG1222'!$I:$I,'BLG1222'!$A:$A,'ALL 2022'!$2:$2,'BLG1222'!$D:$D,'ALL 2022'!$D:$D)</f>
        <v>0</v>
      </c>
      <c r="S621" s="12">
        <f>+SUMIFS('BLG1222'!$I:$I,'BLG1222'!$A:$A,'ALL 2022'!$2:$2,'BLG1222'!$D:$D,'ALL 2022'!$D:$D)</f>
        <v>0</v>
      </c>
      <c r="T621" s="12">
        <f>+SUMIFS('BLG1222'!$I:$I,'BLG1222'!$A:$A,'ALL 2022'!$2:$2,'BLG1222'!$D:$D,'ALL 2022'!$D:$D)</f>
        <v>0</v>
      </c>
      <c r="U621" s="12">
        <f>+SUMIFS('BLG1222'!$I:$I,'BLG1222'!$A:$A,'ALL 2022'!$2:$2,'BLG1222'!$D:$D,'ALL 2022'!$D:$D)</f>
        <v>0</v>
      </c>
      <c r="V621" s="12">
        <f>+SUMIFS('BLG1222'!$I:$I,'BLG1222'!$A:$A,'ALL 2022'!$2:$2,'BLG1222'!$D:$D,'ALL 2022'!$D:$D)</f>
        <v>0</v>
      </c>
      <c r="W621" s="12">
        <f>+SUMIFS('BLG1222'!$I:$I,'BLG1222'!$A:$A,'ALL 2022'!$2:$2,'BLG1222'!$D:$D,'ALL 2022'!$D:$D)</f>
        <v>0</v>
      </c>
      <c r="X621" s="12">
        <f>+SUMIFS('BLG1222'!$I:$I,'BLG1222'!$A:$A,'ALL 2022'!$2:$2,'BLG1222'!$D:$D,'ALL 2022'!$D:$D)</f>
        <v>0</v>
      </c>
      <c r="Y621" s="12">
        <f>+SUMIFS('BLG1222'!$I:$I,'BLG1222'!$A:$A,'ALL 2022'!$2:$2,'BLG1222'!$D:$D,'ALL 2022'!$D:$D)</f>
        <v>0</v>
      </c>
      <c r="Z621" s="12">
        <f>+SUMIFS('BLG1222'!$I:$I,'BLG1222'!$A:$A,'ALL 2022'!$2:$2,'BLG1222'!$D:$D,'ALL 2022'!$D:$D)</f>
        <v>6000</v>
      </c>
      <c r="AA621" s="12">
        <f>+SUMIFS('BLG1222'!$I:$I,'BLG1222'!$A:$A,'ALL 2022'!$2:$2,'BLG1222'!$D:$D,'ALL 2022'!$D:$D)</f>
        <v>0</v>
      </c>
      <c r="AB621" s="12">
        <f>+SUMIFS('BLG1222'!$I:$I,'BLG1222'!$A:$A,'ALL 2022'!$2:$2,'BLG1222'!$D:$D,'ALL 2022'!$D:$D)</f>
        <v>0</v>
      </c>
      <c r="AC621" s="12">
        <f>+SUMIFS('BLG1222'!$I:$I,'BLG1222'!$A:$A,'ALL 2022'!$2:$2,'BLG1222'!$D:$D,'ALL 2022'!$D:$D)</f>
        <v>0</v>
      </c>
      <c r="AD621" s="12">
        <f>+SUMIFS('BLG1222'!$I:$I,'BLG1222'!$A:$A,'ALL 2022'!$2:$2,'BLG1222'!$D:$D,'ALL 2022'!$D:$D)</f>
        <v>0</v>
      </c>
      <c r="AE621" s="12">
        <f>+SUMIFS('BLG1222'!$I:$I,'BLG1222'!$A:$A,'ALL 2022'!$2:$2,'BLG1222'!$D:$D,'ALL 2022'!$D:$D)</f>
        <v>80000</v>
      </c>
      <c r="AF621" s="12">
        <f>+SUMIFS('BLG1222'!$I:$I,'BLG1222'!$A:$A,'ALL 2022'!$2:$2,'BLG1222'!$D:$D,'ALL 2022'!$D:$D)</f>
        <v>0</v>
      </c>
      <c r="AG621" s="12">
        <f>+SUMIFS('BLG1222'!$I:$I,'BLG1222'!$A:$A,'ALL 2022'!$2:$2,'BLG1222'!$D:$D,'ALL 2022'!$D:$D)</f>
        <v>0</v>
      </c>
      <c r="AH621" s="12">
        <f>+SUMIFS('BLG1222'!$I:$I,'BLG1222'!$A:$A,'ALL 2022'!$2:$2,'BLG1222'!$D:$D,'ALL 2022'!$D:$D)</f>
        <v>0</v>
      </c>
      <c r="AI621" s="12">
        <f>+SUMIFS('BLG1222'!$I:$I,'BLG1222'!$A:$A,'ALL 2022'!$2:$2,'BLG1222'!$D:$D,'ALL 2022'!$D:$D)</f>
        <v>0</v>
      </c>
      <c r="AJ621" s="12">
        <f>+SUMIFS('BLG1222'!$I:$I,'BLG1222'!$A:$A,'ALL 2022'!$2:$2,'BLG1222'!$D:$D,'ALL 2022'!$D:$D)</f>
        <v>736000</v>
      </c>
      <c r="AK621" s="12">
        <f>+SUMIFS('BLG1222'!$I:$I,'BLG1222'!$A:$A,'ALL 2022'!$2:$2,'BLG1222'!$D:$D,'ALL 2022'!$D:$D)</f>
        <v>149999.97</v>
      </c>
      <c r="AL621" s="12">
        <f>+SUMIFS('BLG1222'!$I:$I,'BLG1222'!$A:$A,'ALL 2022'!$2:$2,'BLG1222'!$D:$D,'ALL 2022'!$D:$D)</f>
        <v>0</v>
      </c>
      <c r="AM621" s="12">
        <f>+SUMIFS('BLG1222'!$I:$I,'BLG1222'!$A:$A,'ALL 2022'!$2:$2,'BLG1222'!$D:$D,'ALL 2022'!$D:$D)</f>
        <v>0</v>
      </c>
      <c r="AN621" s="12">
        <f>+SUMIFS('BLG1222'!$I:$I,'BLG1222'!$A:$A,'ALL 2022'!$2:$2,'BLG1222'!$D:$D,'ALL 2022'!$D:$D)</f>
        <v>0</v>
      </c>
      <c r="AO621" s="12">
        <f>+SUMIFS('BLG1222'!$I:$I,'BLG1222'!$A:$A,'ALL 2022'!$2:$2,'BLG1222'!$D:$D,'ALL 2022'!$D:$D)</f>
        <v>994000</v>
      </c>
      <c r="AP621" s="12">
        <f>+SUMIFS('BLG1222'!$I:$I,'BLG1222'!$A:$A,'ALL 2022'!$2:$2,'BLG1222'!$D:$D,'ALL 2022'!$D:$D)</f>
        <v>0</v>
      </c>
      <c r="AQ621" s="164">
        <f t="shared" si="60"/>
        <v>92376235.939999998</v>
      </c>
      <c r="AR621" s="165">
        <f t="shared" si="61"/>
        <v>19535.848397500289</v>
      </c>
    </row>
    <row r="622" spans="1:44" hidden="1" x14ac:dyDescent="0.25">
      <c r="A622" s="11" t="str">
        <f t="shared" si="57"/>
        <v>6</v>
      </c>
      <c r="B622" s="11" t="str">
        <f t="shared" si="58"/>
        <v>62</v>
      </c>
      <c r="C622" s="11" t="str">
        <f t="shared" si="59"/>
        <v>627</v>
      </c>
      <c r="D622" s="23">
        <v>62714000</v>
      </c>
      <c r="E622" s="196" t="s">
        <v>3273</v>
      </c>
      <c r="F622" s="24" t="s">
        <v>544</v>
      </c>
      <c r="G622" s="12">
        <f>+SUMIFS('BLG1222'!$I:$I,'BLG1222'!$A:$A,'ALL 2022'!$2:$2,'BLG1222'!$D:$D,'ALL 2022'!$D:$D)</f>
        <v>2771900</v>
      </c>
      <c r="H622" s="12">
        <f>+SUMIFS('BLG1222'!$I:$I,'BLG1222'!$A:$A,'ALL 2022'!$2:$2,'BLG1222'!$D:$D,'ALL 2022'!$D:$D)</f>
        <v>0</v>
      </c>
      <c r="I622" s="12">
        <f>+SUMIFS('BLG1222'!$I:$I,'BLG1222'!$A:$A,'ALL 2022'!$2:$2,'BLG1222'!$D:$D,'ALL 2022'!$D:$D)</f>
        <v>570888.06000000006</v>
      </c>
      <c r="J622" s="12">
        <f>+SUMIFS('BLG1222'!$I:$I,'BLG1222'!$A:$A,'ALL 2022'!$2:$2,'BLG1222'!$D:$D,'ALL 2022'!$D:$D)</f>
        <v>375660</v>
      </c>
      <c r="K622" s="12">
        <f>+SUMIFS('BLG1222'!$I:$I,'BLG1222'!$A:$A,'ALL 2022'!$2:$2,'BLG1222'!$D:$D,'ALL 2022'!$D:$D)</f>
        <v>8640</v>
      </c>
      <c r="L622" s="12">
        <f>+SUMIFS('BLG1222'!$I:$I,'BLG1222'!$A:$A,'ALL 2022'!$2:$2,'BLG1222'!$D:$D,'ALL 2022'!$D:$D)</f>
        <v>0</v>
      </c>
      <c r="M622" s="12">
        <f>+SUMIFS('BLG1222'!$I:$I,'BLG1222'!$A:$A,'ALL 2022'!$2:$2,'BLG1222'!$D:$D,'ALL 2022'!$D:$D)</f>
        <v>0</v>
      </c>
      <c r="N622" s="12">
        <f>+SUMIFS('BLG1222'!$I:$I,'BLG1222'!$A:$A,'ALL 2022'!$2:$2,'BLG1222'!$D:$D,'ALL 2022'!$D:$D)</f>
        <v>11819733.640000001</v>
      </c>
      <c r="O622" s="12">
        <f>+SUMIFS('BLG1222'!$I:$I,'BLG1222'!$A:$A,'ALL 2022'!$2:$2,'BLG1222'!$D:$D,'ALL 2022'!$D:$D)</f>
        <v>0</v>
      </c>
      <c r="P622" s="12">
        <f>+SUMIFS('BLG1222'!$I:$I,'BLG1222'!$A:$A,'ALL 2022'!$2:$2,'BLG1222'!$D:$D,'ALL 2022'!$D:$D)</f>
        <v>141400</v>
      </c>
      <c r="Q622" s="12">
        <f>+SUMIFS('BLG1222'!$I:$I,'BLG1222'!$A:$A,'ALL 2022'!$2:$2,'BLG1222'!$D:$D,'ALL 2022'!$D:$D)</f>
        <v>0</v>
      </c>
      <c r="R622" s="12">
        <f>+SUMIFS('BLG1222'!$I:$I,'BLG1222'!$A:$A,'ALL 2022'!$2:$2,'BLG1222'!$D:$D,'ALL 2022'!$D:$D)</f>
        <v>0</v>
      </c>
      <c r="S622" s="12">
        <f>+SUMIFS('BLG1222'!$I:$I,'BLG1222'!$A:$A,'ALL 2022'!$2:$2,'BLG1222'!$D:$D,'ALL 2022'!$D:$D)</f>
        <v>0</v>
      </c>
      <c r="T622" s="12">
        <f>+SUMIFS('BLG1222'!$I:$I,'BLG1222'!$A:$A,'ALL 2022'!$2:$2,'BLG1222'!$D:$D,'ALL 2022'!$D:$D)</f>
        <v>0</v>
      </c>
      <c r="U622" s="12">
        <f>+SUMIFS('BLG1222'!$I:$I,'BLG1222'!$A:$A,'ALL 2022'!$2:$2,'BLG1222'!$D:$D,'ALL 2022'!$D:$D)</f>
        <v>0</v>
      </c>
      <c r="V622" s="12">
        <f>+SUMIFS('BLG1222'!$I:$I,'BLG1222'!$A:$A,'ALL 2022'!$2:$2,'BLG1222'!$D:$D,'ALL 2022'!$D:$D)</f>
        <v>0</v>
      </c>
      <c r="W622" s="12">
        <f>+SUMIFS('BLG1222'!$I:$I,'BLG1222'!$A:$A,'ALL 2022'!$2:$2,'BLG1222'!$D:$D,'ALL 2022'!$D:$D)</f>
        <v>0</v>
      </c>
      <c r="X622" s="12">
        <f>+SUMIFS('BLG1222'!$I:$I,'BLG1222'!$A:$A,'ALL 2022'!$2:$2,'BLG1222'!$D:$D,'ALL 2022'!$D:$D)</f>
        <v>0</v>
      </c>
      <c r="Y622" s="12">
        <f>+SUMIFS('BLG1222'!$I:$I,'BLG1222'!$A:$A,'ALL 2022'!$2:$2,'BLG1222'!$D:$D,'ALL 2022'!$D:$D)</f>
        <v>0</v>
      </c>
      <c r="Z622" s="12">
        <f>+SUMIFS('BLG1222'!$I:$I,'BLG1222'!$A:$A,'ALL 2022'!$2:$2,'BLG1222'!$D:$D,'ALL 2022'!$D:$D)</f>
        <v>0</v>
      </c>
      <c r="AA622" s="12">
        <f>+SUMIFS('BLG1222'!$I:$I,'BLG1222'!$A:$A,'ALL 2022'!$2:$2,'BLG1222'!$D:$D,'ALL 2022'!$D:$D)</f>
        <v>0</v>
      </c>
      <c r="AB622" s="12">
        <f>+SUMIFS('BLG1222'!$I:$I,'BLG1222'!$A:$A,'ALL 2022'!$2:$2,'BLG1222'!$D:$D,'ALL 2022'!$D:$D)</f>
        <v>0</v>
      </c>
      <c r="AC622" s="12">
        <f>+SUMIFS('BLG1222'!$I:$I,'BLG1222'!$A:$A,'ALL 2022'!$2:$2,'BLG1222'!$D:$D,'ALL 2022'!$D:$D)</f>
        <v>0</v>
      </c>
      <c r="AD622" s="12">
        <f>+SUMIFS('BLG1222'!$I:$I,'BLG1222'!$A:$A,'ALL 2022'!$2:$2,'BLG1222'!$D:$D,'ALL 2022'!$D:$D)</f>
        <v>0</v>
      </c>
      <c r="AE622" s="12">
        <f>+SUMIFS('BLG1222'!$I:$I,'BLG1222'!$A:$A,'ALL 2022'!$2:$2,'BLG1222'!$D:$D,'ALL 2022'!$D:$D)</f>
        <v>0</v>
      </c>
      <c r="AF622" s="12">
        <f>+SUMIFS('BLG1222'!$I:$I,'BLG1222'!$A:$A,'ALL 2022'!$2:$2,'BLG1222'!$D:$D,'ALL 2022'!$D:$D)</f>
        <v>0</v>
      </c>
      <c r="AG622" s="12">
        <f>+SUMIFS('BLG1222'!$I:$I,'BLG1222'!$A:$A,'ALL 2022'!$2:$2,'BLG1222'!$D:$D,'ALL 2022'!$D:$D)</f>
        <v>0</v>
      </c>
      <c r="AH622" s="12">
        <f>+SUMIFS('BLG1222'!$I:$I,'BLG1222'!$A:$A,'ALL 2022'!$2:$2,'BLG1222'!$D:$D,'ALL 2022'!$D:$D)</f>
        <v>0</v>
      </c>
      <c r="AI622" s="12">
        <f>+SUMIFS('BLG1222'!$I:$I,'BLG1222'!$A:$A,'ALL 2022'!$2:$2,'BLG1222'!$D:$D,'ALL 2022'!$D:$D)</f>
        <v>0</v>
      </c>
      <c r="AJ622" s="12">
        <f>+SUMIFS('BLG1222'!$I:$I,'BLG1222'!$A:$A,'ALL 2022'!$2:$2,'BLG1222'!$D:$D,'ALL 2022'!$D:$D)</f>
        <v>0</v>
      </c>
      <c r="AK622" s="12">
        <f>+SUMIFS('BLG1222'!$I:$I,'BLG1222'!$A:$A,'ALL 2022'!$2:$2,'BLG1222'!$D:$D,'ALL 2022'!$D:$D)</f>
        <v>834600</v>
      </c>
      <c r="AL622" s="12">
        <f>+SUMIFS('BLG1222'!$I:$I,'BLG1222'!$A:$A,'ALL 2022'!$2:$2,'BLG1222'!$D:$D,'ALL 2022'!$D:$D)</f>
        <v>0</v>
      </c>
      <c r="AM622" s="12">
        <f>+SUMIFS('BLG1222'!$I:$I,'BLG1222'!$A:$A,'ALL 2022'!$2:$2,'BLG1222'!$D:$D,'ALL 2022'!$D:$D)</f>
        <v>0</v>
      </c>
      <c r="AN622" s="12">
        <f>+SUMIFS('BLG1222'!$I:$I,'BLG1222'!$A:$A,'ALL 2022'!$2:$2,'BLG1222'!$D:$D,'ALL 2022'!$D:$D)</f>
        <v>205010104.63999999</v>
      </c>
      <c r="AO622" s="12">
        <f>+SUMIFS('BLG1222'!$I:$I,'BLG1222'!$A:$A,'ALL 2022'!$2:$2,'BLG1222'!$D:$D,'ALL 2022'!$D:$D)</f>
        <v>522733.34</v>
      </c>
      <c r="AP622" s="12">
        <f>+SUMIFS('BLG1222'!$I:$I,'BLG1222'!$A:$A,'ALL 2022'!$2:$2,'BLG1222'!$D:$D,'ALL 2022'!$D:$D)</f>
        <v>759720</v>
      </c>
      <c r="AQ622" s="164">
        <f t="shared" si="60"/>
        <v>222815379.67999998</v>
      </c>
      <c r="AR622" s="165">
        <f t="shared" si="61"/>
        <v>47121.290814308821</v>
      </c>
    </row>
    <row r="623" spans="1:44" hidden="1" x14ac:dyDescent="0.25">
      <c r="A623" s="11" t="str">
        <f t="shared" si="57"/>
        <v>6</v>
      </c>
      <c r="B623" s="11" t="str">
        <f t="shared" si="58"/>
        <v>62</v>
      </c>
      <c r="C623" s="11" t="str">
        <f t="shared" si="59"/>
        <v>628</v>
      </c>
      <c r="D623" s="23">
        <v>62800000</v>
      </c>
      <c r="E623" s="196" t="s">
        <v>3273</v>
      </c>
      <c r="F623" s="24" t="s">
        <v>463</v>
      </c>
      <c r="G623" s="12">
        <f>+SUMIFS('BLG1222'!$I:$I,'BLG1222'!$A:$A,'ALL 2022'!$2:$2,'BLG1222'!$D:$D,'ALL 2022'!$D:$D)</f>
        <v>0</v>
      </c>
      <c r="H623" s="12">
        <f>+SUMIFS('BLG1222'!$I:$I,'BLG1222'!$A:$A,'ALL 2022'!$2:$2,'BLG1222'!$D:$D,'ALL 2022'!$D:$D)</f>
        <v>0</v>
      </c>
      <c r="I623" s="12">
        <f>+SUMIFS('BLG1222'!$I:$I,'BLG1222'!$A:$A,'ALL 2022'!$2:$2,'BLG1222'!$D:$D,'ALL 2022'!$D:$D)</f>
        <v>0</v>
      </c>
      <c r="J623" s="12">
        <f>+SUMIFS('BLG1222'!$I:$I,'BLG1222'!$A:$A,'ALL 2022'!$2:$2,'BLG1222'!$D:$D,'ALL 2022'!$D:$D)</f>
        <v>5000000</v>
      </c>
      <c r="K623" s="12">
        <f>+SUMIFS('BLG1222'!$I:$I,'BLG1222'!$A:$A,'ALL 2022'!$2:$2,'BLG1222'!$D:$D,'ALL 2022'!$D:$D)</f>
        <v>0</v>
      </c>
      <c r="L623" s="12">
        <f>+SUMIFS('BLG1222'!$I:$I,'BLG1222'!$A:$A,'ALL 2022'!$2:$2,'BLG1222'!$D:$D,'ALL 2022'!$D:$D)</f>
        <v>0</v>
      </c>
      <c r="M623" s="12">
        <f>+SUMIFS('BLG1222'!$I:$I,'BLG1222'!$A:$A,'ALL 2022'!$2:$2,'BLG1222'!$D:$D,'ALL 2022'!$D:$D)</f>
        <v>5400000</v>
      </c>
      <c r="N623" s="12">
        <f>+SUMIFS('BLG1222'!$I:$I,'BLG1222'!$A:$A,'ALL 2022'!$2:$2,'BLG1222'!$D:$D,'ALL 2022'!$D:$D)</f>
        <v>5150000</v>
      </c>
      <c r="O623" s="12">
        <f>+SUMIFS('BLG1222'!$I:$I,'BLG1222'!$A:$A,'ALL 2022'!$2:$2,'BLG1222'!$D:$D,'ALL 2022'!$D:$D)</f>
        <v>100346</v>
      </c>
      <c r="P623" s="12">
        <f>+SUMIFS('BLG1222'!$I:$I,'BLG1222'!$A:$A,'ALL 2022'!$2:$2,'BLG1222'!$D:$D,'ALL 2022'!$D:$D)</f>
        <v>0</v>
      </c>
      <c r="Q623" s="12">
        <f>+SUMIFS('BLG1222'!$I:$I,'BLG1222'!$A:$A,'ALL 2022'!$2:$2,'BLG1222'!$D:$D,'ALL 2022'!$D:$D)</f>
        <v>0</v>
      </c>
      <c r="R623" s="12">
        <f>+SUMIFS('BLG1222'!$I:$I,'BLG1222'!$A:$A,'ALL 2022'!$2:$2,'BLG1222'!$D:$D,'ALL 2022'!$D:$D)</f>
        <v>0</v>
      </c>
      <c r="S623" s="12">
        <f>+SUMIFS('BLG1222'!$I:$I,'BLG1222'!$A:$A,'ALL 2022'!$2:$2,'BLG1222'!$D:$D,'ALL 2022'!$D:$D)</f>
        <v>0</v>
      </c>
      <c r="T623" s="12">
        <f>+SUMIFS('BLG1222'!$I:$I,'BLG1222'!$A:$A,'ALL 2022'!$2:$2,'BLG1222'!$D:$D,'ALL 2022'!$D:$D)</f>
        <v>1000000</v>
      </c>
      <c r="U623" s="12">
        <f>+SUMIFS('BLG1222'!$I:$I,'BLG1222'!$A:$A,'ALL 2022'!$2:$2,'BLG1222'!$D:$D,'ALL 2022'!$D:$D)</f>
        <v>147947.16</v>
      </c>
      <c r="V623" s="12">
        <f>+SUMIFS('BLG1222'!$I:$I,'BLG1222'!$A:$A,'ALL 2022'!$2:$2,'BLG1222'!$D:$D,'ALL 2022'!$D:$D)</f>
        <v>0</v>
      </c>
      <c r="W623" s="12">
        <f>+SUMIFS('BLG1222'!$I:$I,'BLG1222'!$A:$A,'ALL 2022'!$2:$2,'BLG1222'!$D:$D,'ALL 2022'!$D:$D)</f>
        <v>0</v>
      </c>
      <c r="X623" s="12">
        <f>+SUMIFS('BLG1222'!$I:$I,'BLG1222'!$A:$A,'ALL 2022'!$2:$2,'BLG1222'!$D:$D,'ALL 2022'!$D:$D)</f>
        <v>0</v>
      </c>
      <c r="Y623" s="12">
        <f>+SUMIFS('BLG1222'!$I:$I,'BLG1222'!$A:$A,'ALL 2022'!$2:$2,'BLG1222'!$D:$D,'ALL 2022'!$D:$D)</f>
        <v>0</v>
      </c>
      <c r="Z623" s="12">
        <f>+SUMIFS('BLG1222'!$I:$I,'BLG1222'!$A:$A,'ALL 2022'!$2:$2,'BLG1222'!$D:$D,'ALL 2022'!$D:$D)</f>
        <v>0</v>
      </c>
      <c r="AA623" s="12">
        <f>+SUMIFS('BLG1222'!$I:$I,'BLG1222'!$A:$A,'ALL 2022'!$2:$2,'BLG1222'!$D:$D,'ALL 2022'!$D:$D)</f>
        <v>0</v>
      </c>
      <c r="AB623" s="12">
        <f>+SUMIFS('BLG1222'!$I:$I,'BLG1222'!$A:$A,'ALL 2022'!$2:$2,'BLG1222'!$D:$D,'ALL 2022'!$D:$D)</f>
        <v>1600000</v>
      </c>
      <c r="AC623" s="12">
        <f>+SUMIFS('BLG1222'!$I:$I,'BLG1222'!$A:$A,'ALL 2022'!$2:$2,'BLG1222'!$D:$D,'ALL 2022'!$D:$D)</f>
        <v>2640897.5</v>
      </c>
      <c r="AD623" s="12">
        <f>+SUMIFS('BLG1222'!$I:$I,'BLG1222'!$A:$A,'ALL 2022'!$2:$2,'BLG1222'!$D:$D,'ALL 2022'!$D:$D)</f>
        <v>0</v>
      </c>
      <c r="AE623" s="12">
        <f>+SUMIFS('BLG1222'!$I:$I,'BLG1222'!$A:$A,'ALL 2022'!$2:$2,'BLG1222'!$D:$D,'ALL 2022'!$D:$D)</f>
        <v>0</v>
      </c>
      <c r="AF623" s="12">
        <f>+SUMIFS('BLG1222'!$I:$I,'BLG1222'!$A:$A,'ALL 2022'!$2:$2,'BLG1222'!$D:$D,'ALL 2022'!$D:$D)</f>
        <v>0</v>
      </c>
      <c r="AG623" s="12">
        <f>+SUMIFS('BLG1222'!$I:$I,'BLG1222'!$A:$A,'ALL 2022'!$2:$2,'BLG1222'!$D:$D,'ALL 2022'!$D:$D)</f>
        <v>0</v>
      </c>
      <c r="AH623" s="12">
        <f>+SUMIFS('BLG1222'!$I:$I,'BLG1222'!$A:$A,'ALL 2022'!$2:$2,'BLG1222'!$D:$D,'ALL 2022'!$D:$D)</f>
        <v>0</v>
      </c>
      <c r="AI623" s="12">
        <f>+SUMIFS('BLG1222'!$I:$I,'BLG1222'!$A:$A,'ALL 2022'!$2:$2,'BLG1222'!$D:$D,'ALL 2022'!$D:$D)</f>
        <v>0</v>
      </c>
      <c r="AJ623" s="12">
        <f>+SUMIFS('BLG1222'!$I:$I,'BLG1222'!$A:$A,'ALL 2022'!$2:$2,'BLG1222'!$D:$D,'ALL 2022'!$D:$D)</f>
        <v>0</v>
      </c>
      <c r="AK623" s="12">
        <f>+SUMIFS('BLG1222'!$I:$I,'BLG1222'!$A:$A,'ALL 2022'!$2:$2,'BLG1222'!$D:$D,'ALL 2022'!$D:$D)</f>
        <v>0</v>
      </c>
      <c r="AL623" s="12">
        <f>+SUMIFS('BLG1222'!$I:$I,'BLG1222'!$A:$A,'ALL 2022'!$2:$2,'BLG1222'!$D:$D,'ALL 2022'!$D:$D)</f>
        <v>0</v>
      </c>
      <c r="AM623" s="12">
        <f>+SUMIFS('BLG1222'!$I:$I,'BLG1222'!$A:$A,'ALL 2022'!$2:$2,'BLG1222'!$D:$D,'ALL 2022'!$D:$D)</f>
        <v>0</v>
      </c>
      <c r="AN623" s="12">
        <f>+SUMIFS('BLG1222'!$I:$I,'BLG1222'!$A:$A,'ALL 2022'!$2:$2,'BLG1222'!$D:$D,'ALL 2022'!$D:$D)</f>
        <v>0</v>
      </c>
      <c r="AO623" s="12">
        <f>+SUMIFS('BLG1222'!$I:$I,'BLG1222'!$A:$A,'ALL 2022'!$2:$2,'BLG1222'!$D:$D,'ALL 2022'!$D:$D)</f>
        <v>0</v>
      </c>
      <c r="AP623" s="12">
        <f>+SUMIFS('BLG1222'!$I:$I,'BLG1222'!$A:$A,'ALL 2022'!$2:$2,'BLG1222'!$D:$D,'ALL 2022'!$D:$D)</f>
        <v>0</v>
      </c>
      <c r="AQ623" s="164">
        <f t="shared" si="60"/>
        <v>21039190.66</v>
      </c>
      <c r="AR623" s="165">
        <f t="shared" si="61"/>
        <v>4449.3958317031647</v>
      </c>
    </row>
    <row r="624" spans="1:44" hidden="1" x14ac:dyDescent="0.25">
      <c r="A624" s="11" t="str">
        <f t="shared" si="57"/>
        <v>6</v>
      </c>
      <c r="B624" s="11" t="str">
        <f t="shared" si="58"/>
        <v>62</v>
      </c>
      <c r="C624" s="11" t="str">
        <f t="shared" si="59"/>
        <v>629</v>
      </c>
      <c r="D624" s="23">
        <v>62900000</v>
      </c>
      <c r="E624" s="196" t="s">
        <v>3273</v>
      </c>
      <c r="F624" s="24" t="s">
        <v>1834</v>
      </c>
      <c r="G624" s="12">
        <f>+SUMIFS('BLG1222'!$I:$I,'BLG1222'!$A:$A,'ALL 2022'!$2:$2,'BLG1222'!$D:$D,'ALL 2022'!$D:$D)</f>
        <v>0</v>
      </c>
      <c r="H624" s="12">
        <f>+SUMIFS('BLG1222'!$I:$I,'BLG1222'!$A:$A,'ALL 2022'!$2:$2,'BLG1222'!$D:$D,'ALL 2022'!$D:$D)</f>
        <v>0</v>
      </c>
      <c r="I624" s="12">
        <f>+SUMIFS('BLG1222'!$I:$I,'BLG1222'!$A:$A,'ALL 2022'!$2:$2,'BLG1222'!$D:$D,'ALL 2022'!$D:$D)</f>
        <v>0</v>
      </c>
      <c r="J624" s="12">
        <f>+SUMIFS('BLG1222'!$I:$I,'BLG1222'!$A:$A,'ALL 2022'!$2:$2,'BLG1222'!$D:$D,'ALL 2022'!$D:$D)</f>
        <v>0</v>
      </c>
      <c r="K624" s="12">
        <f>+SUMIFS('BLG1222'!$I:$I,'BLG1222'!$A:$A,'ALL 2022'!$2:$2,'BLG1222'!$D:$D,'ALL 2022'!$D:$D)</f>
        <v>0</v>
      </c>
      <c r="L624" s="12">
        <f>+SUMIFS('BLG1222'!$I:$I,'BLG1222'!$A:$A,'ALL 2022'!$2:$2,'BLG1222'!$D:$D,'ALL 2022'!$D:$D)</f>
        <v>0</v>
      </c>
      <c r="M624" s="12">
        <f>+SUMIFS('BLG1222'!$I:$I,'BLG1222'!$A:$A,'ALL 2022'!$2:$2,'BLG1222'!$D:$D,'ALL 2022'!$D:$D)</f>
        <v>0</v>
      </c>
      <c r="N624" s="12">
        <f>+SUMIFS('BLG1222'!$I:$I,'BLG1222'!$A:$A,'ALL 2022'!$2:$2,'BLG1222'!$D:$D,'ALL 2022'!$D:$D)</f>
        <v>0</v>
      </c>
      <c r="O624" s="12">
        <f>+SUMIFS('BLG1222'!$I:$I,'BLG1222'!$A:$A,'ALL 2022'!$2:$2,'BLG1222'!$D:$D,'ALL 2022'!$D:$D)</f>
        <v>0</v>
      </c>
      <c r="P624" s="12">
        <f>+SUMIFS('BLG1222'!$I:$I,'BLG1222'!$A:$A,'ALL 2022'!$2:$2,'BLG1222'!$D:$D,'ALL 2022'!$D:$D)</f>
        <v>0</v>
      </c>
      <c r="Q624" s="12">
        <f>+SUMIFS('BLG1222'!$I:$I,'BLG1222'!$A:$A,'ALL 2022'!$2:$2,'BLG1222'!$D:$D,'ALL 2022'!$D:$D)</f>
        <v>0</v>
      </c>
      <c r="R624" s="12">
        <f>+SUMIFS('BLG1222'!$I:$I,'BLG1222'!$A:$A,'ALL 2022'!$2:$2,'BLG1222'!$D:$D,'ALL 2022'!$D:$D)</f>
        <v>0</v>
      </c>
      <c r="S624" s="12">
        <f>+SUMIFS('BLG1222'!$I:$I,'BLG1222'!$A:$A,'ALL 2022'!$2:$2,'BLG1222'!$D:$D,'ALL 2022'!$D:$D)</f>
        <v>0</v>
      </c>
      <c r="T624" s="12">
        <f>+SUMIFS('BLG1222'!$I:$I,'BLG1222'!$A:$A,'ALL 2022'!$2:$2,'BLG1222'!$D:$D,'ALL 2022'!$D:$D)</f>
        <v>0</v>
      </c>
      <c r="U624" s="12">
        <f>+SUMIFS('BLG1222'!$I:$I,'BLG1222'!$A:$A,'ALL 2022'!$2:$2,'BLG1222'!$D:$D,'ALL 2022'!$D:$D)</f>
        <v>0</v>
      </c>
      <c r="V624" s="12">
        <f>+SUMIFS('BLG1222'!$I:$I,'BLG1222'!$A:$A,'ALL 2022'!$2:$2,'BLG1222'!$D:$D,'ALL 2022'!$D:$D)</f>
        <v>0</v>
      </c>
      <c r="W624" s="12">
        <f>+SUMIFS('BLG1222'!$I:$I,'BLG1222'!$A:$A,'ALL 2022'!$2:$2,'BLG1222'!$D:$D,'ALL 2022'!$D:$D)</f>
        <v>0</v>
      </c>
      <c r="X624" s="12">
        <f>+SUMIFS('BLG1222'!$I:$I,'BLG1222'!$A:$A,'ALL 2022'!$2:$2,'BLG1222'!$D:$D,'ALL 2022'!$D:$D)</f>
        <v>0</v>
      </c>
      <c r="Y624" s="12">
        <f>+SUMIFS('BLG1222'!$I:$I,'BLG1222'!$A:$A,'ALL 2022'!$2:$2,'BLG1222'!$D:$D,'ALL 2022'!$D:$D)</f>
        <v>0</v>
      </c>
      <c r="Z624" s="12">
        <f>+SUMIFS('BLG1222'!$I:$I,'BLG1222'!$A:$A,'ALL 2022'!$2:$2,'BLG1222'!$D:$D,'ALL 2022'!$D:$D)</f>
        <v>0</v>
      </c>
      <c r="AA624" s="12">
        <f>+SUMIFS('BLG1222'!$I:$I,'BLG1222'!$A:$A,'ALL 2022'!$2:$2,'BLG1222'!$D:$D,'ALL 2022'!$D:$D)</f>
        <v>0</v>
      </c>
      <c r="AB624" s="12">
        <f>+SUMIFS('BLG1222'!$I:$I,'BLG1222'!$A:$A,'ALL 2022'!$2:$2,'BLG1222'!$D:$D,'ALL 2022'!$D:$D)</f>
        <v>0</v>
      </c>
      <c r="AC624" s="12">
        <f>+SUMIFS('BLG1222'!$I:$I,'BLG1222'!$A:$A,'ALL 2022'!$2:$2,'BLG1222'!$D:$D,'ALL 2022'!$D:$D)</f>
        <v>0</v>
      </c>
      <c r="AD624" s="12">
        <f>+SUMIFS('BLG1222'!$I:$I,'BLG1222'!$A:$A,'ALL 2022'!$2:$2,'BLG1222'!$D:$D,'ALL 2022'!$D:$D)</f>
        <v>0</v>
      </c>
      <c r="AE624" s="12">
        <f>+SUMIFS('BLG1222'!$I:$I,'BLG1222'!$A:$A,'ALL 2022'!$2:$2,'BLG1222'!$D:$D,'ALL 2022'!$D:$D)</f>
        <v>0</v>
      </c>
      <c r="AF624" s="12">
        <f>+SUMIFS('BLG1222'!$I:$I,'BLG1222'!$A:$A,'ALL 2022'!$2:$2,'BLG1222'!$D:$D,'ALL 2022'!$D:$D)</f>
        <v>0</v>
      </c>
      <c r="AG624" s="12">
        <f>+SUMIFS('BLG1222'!$I:$I,'BLG1222'!$A:$A,'ALL 2022'!$2:$2,'BLG1222'!$D:$D,'ALL 2022'!$D:$D)</f>
        <v>0</v>
      </c>
      <c r="AH624" s="12">
        <f>+SUMIFS('BLG1222'!$I:$I,'BLG1222'!$A:$A,'ALL 2022'!$2:$2,'BLG1222'!$D:$D,'ALL 2022'!$D:$D)</f>
        <v>0</v>
      </c>
      <c r="AI624" s="12">
        <f>+SUMIFS('BLG1222'!$I:$I,'BLG1222'!$A:$A,'ALL 2022'!$2:$2,'BLG1222'!$D:$D,'ALL 2022'!$D:$D)</f>
        <v>0</v>
      </c>
      <c r="AJ624" s="12">
        <f>+SUMIFS('BLG1222'!$I:$I,'BLG1222'!$A:$A,'ALL 2022'!$2:$2,'BLG1222'!$D:$D,'ALL 2022'!$D:$D)</f>
        <v>0</v>
      </c>
      <c r="AK624" s="12">
        <f>+SUMIFS('BLG1222'!$I:$I,'BLG1222'!$A:$A,'ALL 2022'!$2:$2,'BLG1222'!$D:$D,'ALL 2022'!$D:$D)</f>
        <v>0</v>
      </c>
      <c r="AL624" s="12">
        <f>+SUMIFS('BLG1222'!$I:$I,'BLG1222'!$A:$A,'ALL 2022'!$2:$2,'BLG1222'!$D:$D,'ALL 2022'!$D:$D)</f>
        <v>0</v>
      </c>
      <c r="AM624" s="12">
        <f>+SUMIFS('BLG1222'!$I:$I,'BLG1222'!$A:$A,'ALL 2022'!$2:$2,'BLG1222'!$D:$D,'ALL 2022'!$D:$D)</f>
        <v>0</v>
      </c>
      <c r="AN624" s="12">
        <f>+SUMIFS('BLG1222'!$I:$I,'BLG1222'!$A:$A,'ALL 2022'!$2:$2,'BLG1222'!$D:$D,'ALL 2022'!$D:$D)</f>
        <v>0</v>
      </c>
      <c r="AO624" s="12">
        <f>+SUMIFS('BLG1222'!$I:$I,'BLG1222'!$A:$A,'ALL 2022'!$2:$2,'BLG1222'!$D:$D,'ALL 2022'!$D:$D)</f>
        <v>0</v>
      </c>
      <c r="AP624" s="12">
        <f>+SUMIFS('BLG1222'!$I:$I,'BLG1222'!$A:$A,'ALL 2022'!$2:$2,'BLG1222'!$D:$D,'ALL 2022'!$D:$D)</f>
        <v>0</v>
      </c>
      <c r="AQ624" s="164">
        <f t="shared" si="60"/>
        <v>0</v>
      </c>
      <c r="AR624" s="165">
        <f t="shared" si="61"/>
        <v>0</v>
      </c>
    </row>
    <row r="625" spans="1:44" hidden="1" x14ac:dyDescent="0.25">
      <c r="A625" s="11" t="str">
        <f t="shared" si="57"/>
        <v>6</v>
      </c>
      <c r="B625" s="11" t="str">
        <f t="shared" si="58"/>
        <v>63</v>
      </c>
      <c r="C625" s="11" t="str">
        <f t="shared" si="59"/>
        <v>633</v>
      </c>
      <c r="D625" s="23">
        <v>63320000</v>
      </c>
      <c r="E625" s="119" t="s">
        <v>3274</v>
      </c>
      <c r="F625" s="24" t="s">
        <v>2325</v>
      </c>
      <c r="G625" s="12">
        <f>+SUMIFS('BLG1222'!$I:$I,'BLG1222'!$A:$A,'ALL 2022'!$2:$2,'BLG1222'!$D:$D,'ALL 2022'!$D:$D)</f>
        <v>0</v>
      </c>
      <c r="H625" s="12">
        <f>+SUMIFS('BLG1222'!$I:$I,'BLG1222'!$A:$A,'ALL 2022'!$2:$2,'BLG1222'!$D:$D,'ALL 2022'!$D:$D)</f>
        <v>0</v>
      </c>
      <c r="I625" s="12">
        <f>+SUMIFS('BLG1222'!$I:$I,'BLG1222'!$A:$A,'ALL 2022'!$2:$2,'BLG1222'!$D:$D,'ALL 2022'!$D:$D)</f>
        <v>0</v>
      </c>
      <c r="J625" s="12">
        <f>+SUMIFS('BLG1222'!$I:$I,'BLG1222'!$A:$A,'ALL 2022'!$2:$2,'BLG1222'!$D:$D,'ALL 2022'!$D:$D)</f>
        <v>0</v>
      </c>
      <c r="K625" s="12">
        <f>+SUMIFS('BLG1222'!$I:$I,'BLG1222'!$A:$A,'ALL 2022'!$2:$2,'BLG1222'!$D:$D,'ALL 2022'!$D:$D)</f>
        <v>0</v>
      </c>
      <c r="L625" s="12">
        <f>+SUMIFS('BLG1222'!$I:$I,'BLG1222'!$A:$A,'ALL 2022'!$2:$2,'BLG1222'!$D:$D,'ALL 2022'!$D:$D)</f>
        <v>0</v>
      </c>
      <c r="M625" s="12">
        <f>+SUMIFS('BLG1222'!$I:$I,'BLG1222'!$A:$A,'ALL 2022'!$2:$2,'BLG1222'!$D:$D,'ALL 2022'!$D:$D)</f>
        <v>0</v>
      </c>
      <c r="N625" s="12">
        <f>+SUMIFS('BLG1222'!$I:$I,'BLG1222'!$A:$A,'ALL 2022'!$2:$2,'BLG1222'!$D:$D,'ALL 2022'!$D:$D)</f>
        <v>0</v>
      </c>
      <c r="O625" s="12">
        <f>+SUMIFS('BLG1222'!$I:$I,'BLG1222'!$A:$A,'ALL 2022'!$2:$2,'BLG1222'!$D:$D,'ALL 2022'!$D:$D)</f>
        <v>0</v>
      </c>
      <c r="P625" s="12">
        <f>+SUMIFS('BLG1222'!$I:$I,'BLG1222'!$A:$A,'ALL 2022'!$2:$2,'BLG1222'!$D:$D,'ALL 2022'!$D:$D)</f>
        <v>0</v>
      </c>
      <c r="Q625" s="12">
        <f>+SUMIFS('BLG1222'!$I:$I,'BLG1222'!$A:$A,'ALL 2022'!$2:$2,'BLG1222'!$D:$D,'ALL 2022'!$D:$D)</f>
        <v>0</v>
      </c>
      <c r="R625" s="12">
        <f>+SUMIFS('BLG1222'!$I:$I,'BLG1222'!$A:$A,'ALL 2022'!$2:$2,'BLG1222'!$D:$D,'ALL 2022'!$D:$D)</f>
        <v>0</v>
      </c>
      <c r="S625" s="12">
        <f>+SUMIFS('BLG1222'!$I:$I,'BLG1222'!$A:$A,'ALL 2022'!$2:$2,'BLG1222'!$D:$D,'ALL 2022'!$D:$D)</f>
        <v>0</v>
      </c>
      <c r="T625" s="12">
        <f>+SUMIFS('BLG1222'!$I:$I,'BLG1222'!$A:$A,'ALL 2022'!$2:$2,'BLG1222'!$D:$D,'ALL 2022'!$D:$D)</f>
        <v>0</v>
      </c>
      <c r="U625" s="12">
        <f>+SUMIFS('BLG1222'!$I:$I,'BLG1222'!$A:$A,'ALL 2022'!$2:$2,'BLG1222'!$D:$D,'ALL 2022'!$D:$D)</f>
        <v>0</v>
      </c>
      <c r="V625" s="12">
        <f>+SUMIFS('BLG1222'!$I:$I,'BLG1222'!$A:$A,'ALL 2022'!$2:$2,'BLG1222'!$D:$D,'ALL 2022'!$D:$D)</f>
        <v>0</v>
      </c>
      <c r="W625" s="12">
        <f>+SUMIFS('BLG1222'!$I:$I,'BLG1222'!$A:$A,'ALL 2022'!$2:$2,'BLG1222'!$D:$D,'ALL 2022'!$D:$D)</f>
        <v>0</v>
      </c>
      <c r="X625" s="12">
        <f>+SUMIFS('BLG1222'!$I:$I,'BLG1222'!$A:$A,'ALL 2022'!$2:$2,'BLG1222'!$D:$D,'ALL 2022'!$D:$D)</f>
        <v>0</v>
      </c>
      <c r="Y625" s="12">
        <f>+SUMIFS('BLG1222'!$I:$I,'BLG1222'!$A:$A,'ALL 2022'!$2:$2,'BLG1222'!$D:$D,'ALL 2022'!$D:$D)</f>
        <v>0</v>
      </c>
      <c r="Z625" s="12">
        <f>+SUMIFS('BLG1222'!$I:$I,'BLG1222'!$A:$A,'ALL 2022'!$2:$2,'BLG1222'!$D:$D,'ALL 2022'!$D:$D)</f>
        <v>0</v>
      </c>
      <c r="AA625" s="12">
        <f>+SUMIFS('BLG1222'!$I:$I,'BLG1222'!$A:$A,'ALL 2022'!$2:$2,'BLG1222'!$D:$D,'ALL 2022'!$D:$D)</f>
        <v>0</v>
      </c>
      <c r="AB625" s="12">
        <f>+SUMIFS('BLG1222'!$I:$I,'BLG1222'!$A:$A,'ALL 2022'!$2:$2,'BLG1222'!$D:$D,'ALL 2022'!$D:$D)</f>
        <v>0</v>
      </c>
      <c r="AC625" s="12">
        <f>+SUMIFS('BLG1222'!$I:$I,'BLG1222'!$A:$A,'ALL 2022'!$2:$2,'BLG1222'!$D:$D,'ALL 2022'!$D:$D)</f>
        <v>0</v>
      </c>
      <c r="AD625" s="12">
        <f>+SUMIFS('BLG1222'!$I:$I,'BLG1222'!$A:$A,'ALL 2022'!$2:$2,'BLG1222'!$D:$D,'ALL 2022'!$D:$D)</f>
        <v>0</v>
      </c>
      <c r="AE625" s="12">
        <f>+SUMIFS('BLG1222'!$I:$I,'BLG1222'!$A:$A,'ALL 2022'!$2:$2,'BLG1222'!$D:$D,'ALL 2022'!$D:$D)</f>
        <v>0</v>
      </c>
      <c r="AF625" s="12">
        <f>+SUMIFS('BLG1222'!$I:$I,'BLG1222'!$A:$A,'ALL 2022'!$2:$2,'BLG1222'!$D:$D,'ALL 2022'!$D:$D)</f>
        <v>0</v>
      </c>
      <c r="AG625" s="12">
        <f>+SUMIFS('BLG1222'!$I:$I,'BLG1222'!$A:$A,'ALL 2022'!$2:$2,'BLG1222'!$D:$D,'ALL 2022'!$D:$D)</f>
        <v>0</v>
      </c>
      <c r="AH625" s="12">
        <f>+SUMIFS('BLG1222'!$I:$I,'BLG1222'!$A:$A,'ALL 2022'!$2:$2,'BLG1222'!$D:$D,'ALL 2022'!$D:$D)</f>
        <v>0</v>
      </c>
      <c r="AI625" s="12">
        <f>+SUMIFS('BLG1222'!$I:$I,'BLG1222'!$A:$A,'ALL 2022'!$2:$2,'BLG1222'!$D:$D,'ALL 2022'!$D:$D)</f>
        <v>0</v>
      </c>
      <c r="AJ625" s="12">
        <f>+SUMIFS('BLG1222'!$I:$I,'BLG1222'!$A:$A,'ALL 2022'!$2:$2,'BLG1222'!$D:$D,'ALL 2022'!$D:$D)</f>
        <v>0</v>
      </c>
      <c r="AK625" s="12">
        <f>+SUMIFS('BLG1222'!$I:$I,'BLG1222'!$A:$A,'ALL 2022'!$2:$2,'BLG1222'!$D:$D,'ALL 2022'!$D:$D)</f>
        <v>0</v>
      </c>
      <c r="AL625" s="12">
        <f>+SUMIFS('BLG1222'!$I:$I,'BLG1222'!$A:$A,'ALL 2022'!$2:$2,'BLG1222'!$D:$D,'ALL 2022'!$D:$D)</f>
        <v>0</v>
      </c>
      <c r="AM625" s="12">
        <f>+SUMIFS('BLG1222'!$I:$I,'BLG1222'!$A:$A,'ALL 2022'!$2:$2,'BLG1222'!$D:$D,'ALL 2022'!$D:$D)</f>
        <v>0</v>
      </c>
      <c r="AN625" s="12">
        <f>+SUMIFS('BLG1222'!$I:$I,'BLG1222'!$A:$A,'ALL 2022'!$2:$2,'BLG1222'!$D:$D,'ALL 2022'!$D:$D)</f>
        <v>0</v>
      </c>
      <c r="AO625" s="12">
        <f>+SUMIFS('BLG1222'!$I:$I,'BLG1222'!$A:$A,'ALL 2022'!$2:$2,'BLG1222'!$D:$D,'ALL 2022'!$D:$D)</f>
        <v>0</v>
      </c>
      <c r="AP625" s="12">
        <f>+SUMIFS('BLG1222'!$I:$I,'BLG1222'!$A:$A,'ALL 2022'!$2:$2,'BLG1222'!$D:$D,'ALL 2022'!$D:$D)</f>
        <v>0</v>
      </c>
      <c r="AQ625" s="164">
        <f t="shared" si="60"/>
        <v>0</v>
      </c>
      <c r="AR625" s="165">
        <f t="shared" si="61"/>
        <v>0</v>
      </c>
    </row>
    <row r="626" spans="1:44" hidden="1" x14ac:dyDescent="0.25">
      <c r="A626" s="11" t="str">
        <f t="shared" si="57"/>
        <v>6</v>
      </c>
      <c r="B626" s="11" t="str">
        <f t="shared" si="58"/>
        <v>63</v>
      </c>
      <c r="C626" s="11" t="str">
        <f t="shared" si="59"/>
        <v>633</v>
      </c>
      <c r="D626" s="23">
        <v>63330000</v>
      </c>
      <c r="E626" s="119" t="s">
        <v>3274</v>
      </c>
      <c r="F626" s="24" t="s">
        <v>2326</v>
      </c>
      <c r="G626" s="12">
        <f>+SUMIFS('BLG1222'!$I:$I,'BLG1222'!$A:$A,'ALL 2022'!$2:$2,'BLG1222'!$D:$D,'ALL 2022'!$D:$D)</f>
        <v>0</v>
      </c>
      <c r="H626" s="12">
        <f>+SUMIFS('BLG1222'!$I:$I,'BLG1222'!$A:$A,'ALL 2022'!$2:$2,'BLG1222'!$D:$D,'ALL 2022'!$D:$D)</f>
        <v>0</v>
      </c>
      <c r="I626" s="12">
        <f>+SUMIFS('BLG1222'!$I:$I,'BLG1222'!$A:$A,'ALL 2022'!$2:$2,'BLG1222'!$D:$D,'ALL 2022'!$D:$D)</f>
        <v>0</v>
      </c>
      <c r="J626" s="12">
        <f>+SUMIFS('BLG1222'!$I:$I,'BLG1222'!$A:$A,'ALL 2022'!$2:$2,'BLG1222'!$D:$D,'ALL 2022'!$D:$D)</f>
        <v>0</v>
      </c>
      <c r="K626" s="12">
        <f>+SUMIFS('BLG1222'!$I:$I,'BLG1222'!$A:$A,'ALL 2022'!$2:$2,'BLG1222'!$D:$D,'ALL 2022'!$D:$D)</f>
        <v>0</v>
      </c>
      <c r="L626" s="12">
        <f>+SUMIFS('BLG1222'!$I:$I,'BLG1222'!$A:$A,'ALL 2022'!$2:$2,'BLG1222'!$D:$D,'ALL 2022'!$D:$D)</f>
        <v>0</v>
      </c>
      <c r="M626" s="12">
        <f>+SUMIFS('BLG1222'!$I:$I,'BLG1222'!$A:$A,'ALL 2022'!$2:$2,'BLG1222'!$D:$D,'ALL 2022'!$D:$D)</f>
        <v>0</v>
      </c>
      <c r="N626" s="12">
        <f>+SUMIFS('BLG1222'!$I:$I,'BLG1222'!$A:$A,'ALL 2022'!$2:$2,'BLG1222'!$D:$D,'ALL 2022'!$D:$D)</f>
        <v>0</v>
      </c>
      <c r="O626" s="12">
        <f>+SUMIFS('BLG1222'!$I:$I,'BLG1222'!$A:$A,'ALL 2022'!$2:$2,'BLG1222'!$D:$D,'ALL 2022'!$D:$D)</f>
        <v>0</v>
      </c>
      <c r="P626" s="12">
        <f>+SUMIFS('BLG1222'!$I:$I,'BLG1222'!$A:$A,'ALL 2022'!$2:$2,'BLG1222'!$D:$D,'ALL 2022'!$D:$D)</f>
        <v>0</v>
      </c>
      <c r="Q626" s="12">
        <f>+SUMIFS('BLG1222'!$I:$I,'BLG1222'!$A:$A,'ALL 2022'!$2:$2,'BLG1222'!$D:$D,'ALL 2022'!$D:$D)</f>
        <v>0</v>
      </c>
      <c r="R626" s="12">
        <f>+SUMIFS('BLG1222'!$I:$I,'BLG1222'!$A:$A,'ALL 2022'!$2:$2,'BLG1222'!$D:$D,'ALL 2022'!$D:$D)</f>
        <v>0</v>
      </c>
      <c r="S626" s="12">
        <f>+SUMIFS('BLG1222'!$I:$I,'BLG1222'!$A:$A,'ALL 2022'!$2:$2,'BLG1222'!$D:$D,'ALL 2022'!$D:$D)</f>
        <v>0</v>
      </c>
      <c r="T626" s="12">
        <f>+SUMIFS('BLG1222'!$I:$I,'BLG1222'!$A:$A,'ALL 2022'!$2:$2,'BLG1222'!$D:$D,'ALL 2022'!$D:$D)</f>
        <v>0</v>
      </c>
      <c r="U626" s="12">
        <f>+SUMIFS('BLG1222'!$I:$I,'BLG1222'!$A:$A,'ALL 2022'!$2:$2,'BLG1222'!$D:$D,'ALL 2022'!$D:$D)</f>
        <v>0</v>
      </c>
      <c r="V626" s="12">
        <f>+SUMIFS('BLG1222'!$I:$I,'BLG1222'!$A:$A,'ALL 2022'!$2:$2,'BLG1222'!$D:$D,'ALL 2022'!$D:$D)</f>
        <v>0</v>
      </c>
      <c r="W626" s="12">
        <f>+SUMIFS('BLG1222'!$I:$I,'BLG1222'!$A:$A,'ALL 2022'!$2:$2,'BLG1222'!$D:$D,'ALL 2022'!$D:$D)</f>
        <v>0</v>
      </c>
      <c r="X626" s="12">
        <f>+SUMIFS('BLG1222'!$I:$I,'BLG1222'!$A:$A,'ALL 2022'!$2:$2,'BLG1222'!$D:$D,'ALL 2022'!$D:$D)</f>
        <v>0</v>
      </c>
      <c r="Y626" s="12">
        <f>+SUMIFS('BLG1222'!$I:$I,'BLG1222'!$A:$A,'ALL 2022'!$2:$2,'BLG1222'!$D:$D,'ALL 2022'!$D:$D)</f>
        <v>0</v>
      </c>
      <c r="Z626" s="12">
        <f>+SUMIFS('BLG1222'!$I:$I,'BLG1222'!$A:$A,'ALL 2022'!$2:$2,'BLG1222'!$D:$D,'ALL 2022'!$D:$D)</f>
        <v>0</v>
      </c>
      <c r="AA626" s="12">
        <f>+SUMIFS('BLG1222'!$I:$I,'BLG1222'!$A:$A,'ALL 2022'!$2:$2,'BLG1222'!$D:$D,'ALL 2022'!$D:$D)</f>
        <v>0</v>
      </c>
      <c r="AB626" s="12">
        <f>+SUMIFS('BLG1222'!$I:$I,'BLG1222'!$A:$A,'ALL 2022'!$2:$2,'BLG1222'!$D:$D,'ALL 2022'!$D:$D)</f>
        <v>0</v>
      </c>
      <c r="AC626" s="12">
        <f>+SUMIFS('BLG1222'!$I:$I,'BLG1222'!$A:$A,'ALL 2022'!$2:$2,'BLG1222'!$D:$D,'ALL 2022'!$D:$D)</f>
        <v>0</v>
      </c>
      <c r="AD626" s="12">
        <f>+SUMIFS('BLG1222'!$I:$I,'BLG1222'!$A:$A,'ALL 2022'!$2:$2,'BLG1222'!$D:$D,'ALL 2022'!$D:$D)</f>
        <v>0</v>
      </c>
      <c r="AE626" s="12">
        <f>+SUMIFS('BLG1222'!$I:$I,'BLG1222'!$A:$A,'ALL 2022'!$2:$2,'BLG1222'!$D:$D,'ALL 2022'!$D:$D)</f>
        <v>0</v>
      </c>
      <c r="AF626" s="12">
        <f>+SUMIFS('BLG1222'!$I:$I,'BLG1222'!$A:$A,'ALL 2022'!$2:$2,'BLG1222'!$D:$D,'ALL 2022'!$D:$D)</f>
        <v>0</v>
      </c>
      <c r="AG626" s="12">
        <f>+SUMIFS('BLG1222'!$I:$I,'BLG1222'!$A:$A,'ALL 2022'!$2:$2,'BLG1222'!$D:$D,'ALL 2022'!$D:$D)</f>
        <v>0</v>
      </c>
      <c r="AH626" s="12">
        <f>+SUMIFS('BLG1222'!$I:$I,'BLG1222'!$A:$A,'ALL 2022'!$2:$2,'BLG1222'!$D:$D,'ALL 2022'!$D:$D)</f>
        <v>0</v>
      </c>
      <c r="AI626" s="12">
        <f>+SUMIFS('BLG1222'!$I:$I,'BLG1222'!$A:$A,'ALL 2022'!$2:$2,'BLG1222'!$D:$D,'ALL 2022'!$D:$D)</f>
        <v>0</v>
      </c>
      <c r="AJ626" s="12">
        <f>+SUMIFS('BLG1222'!$I:$I,'BLG1222'!$A:$A,'ALL 2022'!$2:$2,'BLG1222'!$D:$D,'ALL 2022'!$D:$D)</f>
        <v>0</v>
      </c>
      <c r="AK626" s="12">
        <f>+SUMIFS('BLG1222'!$I:$I,'BLG1222'!$A:$A,'ALL 2022'!$2:$2,'BLG1222'!$D:$D,'ALL 2022'!$D:$D)</f>
        <v>0</v>
      </c>
      <c r="AL626" s="12">
        <f>+SUMIFS('BLG1222'!$I:$I,'BLG1222'!$A:$A,'ALL 2022'!$2:$2,'BLG1222'!$D:$D,'ALL 2022'!$D:$D)</f>
        <v>0</v>
      </c>
      <c r="AM626" s="12">
        <f>+SUMIFS('BLG1222'!$I:$I,'BLG1222'!$A:$A,'ALL 2022'!$2:$2,'BLG1222'!$D:$D,'ALL 2022'!$D:$D)</f>
        <v>0</v>
      </c>
      <c r="AN626" s="12">
        <f>+SUMIFS('BLG1222'!$I:$I,'BLG1222'!$A:$A,'ALL 2022'!$2:$2,'BLG1222'!$D:$D,'ALL 2022'!$D:$D)</f>
        <v>0</v>
      </c>
      <c r="AO626" s="12">
        <f>+SUMIFS('BLG1222'!$I:$I,'BLG1222'!$A:$A,'ALL 2022'!$2:$2,'BLG1222'!$D:$D,'ALL 2022'!$D:$D)</f>
        <v>0</v>
      </c>
      <c r="AP626" s="12">
        <f>+SUMIFS('BLG1222'!$I:$I,'BLG1222'!$A:$A,'ALL 2022'!$2:$2,'BLG1222'!$D:$D,'ALL 2022'!$D:$D)</f>
        <v>0</v>
      </c>
      <c r="AQ626" s="164">
        <f t="shared" si="60"/>
        <v>0</v>
      </c>
      <c r="AR626" s="165">
        <f t="shared" si="61"/>
        <v>0</v>
      </c>
    </row>
    <row r="627" spans="1:44" hidden="1" x14ac:dyDescent="0.25">
      <c r="A627" s="11" t="str">
        <f t="shared" si="57"/>
        <v>6</v>
      </c>
      <c r="B627" s="11" t="str">
        <f t="shared" si="58"/>
        <v>63</v>
      </c>
      <c r="C627" s="11" t="str">
        <f t="shared" si="59"/>
        <v>635</v>
      </c>
      <c r="D627" s="29">
        <v>63500000</v>
      </c>
      <c r="E627" s="119" t="s">
        <v>3274</v>
      </c>
      <c r="F627" s="24" t="s">
        <v>215</v>
      </c>
      <c r="G627" s="12">
        <f>+SUMIFS('BLG1222'!$I:$I,'BLG1222'!$A:$A,'ALL 2022'!$2:$2,'BLG1222'!$D:$D,'ALL 2022'!$D:$D)</f>
        <v>0</v>
      </c>
      <c r="H627" s="12">
        <f>+SUMIFS('BLG1222'!$I:$I,'BLG1222'!$A:$A,'ALL 2022'!$2:$2,'BLG1222'!$D:$D,'ALL 2022'!$D:$D)</f>
        <v>0</v>
      </c>
      <c r="I627" s="12">
        <f>+SUMIFS('BLG1222'!$I:$I,'BLG1222'!$A:$A,'ALL 2022'!$2:$2,'BLG1222'!$D:$D,'ALL 2022'!$D:$D)</f>
        <v>6010000</v>
      </c>
      <c r="J627" s="12">
        <f>+SUMIFS('BLG1222'!$I:$I,'BLG1222'!$A:$A,'ALL 2022'!$2:$2,'BLG1222'!$D:$D,'ALL 2022'!$D:$D)</f>
        <v>0</v>
      </c>
      <c r="K627" s="12">
        <f>+SUMIFS('BLG1222'!$I:$I,'BLG1222'!$A:$A,'ALL 2022'!$2:$2,'BLG1222'!$D:$D,'ALL 2022'!$D:$D)</f>
        <v>0</v>
      </c>
      <c r="L627" s="12">
        <f>+SUMIFS('BLG1222'!$I:$I,'BLG1222'!$A:$A,'ALL 2022'!$2:$2,'BLG1222'!$D:$D,'ALL 2022'!$D:$D)</f>
        <v>0</v>
      </c>
      <c r="M627" s="12">
        <f>+SUMIFS('BLG1222'!$I:$I,'BLG1222'!$A:$A,'ALL 2022'!$2:$2,'BLG1222'!$D:$D,'ALL 2022'!$D:$D)</f>
        <v>0</v>
      </c>
      <c r="N627" s="12">
        <f>+SUMIFS('BLG1222'!$I:$I,'BLG1222'!$A:$A,'ALL 2022'!$2:$2,'BLG1222'!$D:$D,'ALL 2022'!$D:$D)</f>
        <v>0</v>
      </c>
      <c r="O627" s="12">
        <f>+SUMIFS('BLG1222'!$I:$I,'BLG1222'!$A:$A,'ALL 2022'!$2:$2,'BLG1222'!$D:$D,'ALL 2022'!$D:$D)</f>
        <v>0</v>
      </c>
      <c r="P627" s="12">
        <f>+SUMIFS('BLG1222'!$I:$I,'BLG1222'!$A:$A,'ALL 2022'!$2:$2,'BLG1222'!$D:$D,'ALL 2022'!$D:$D)</f>
        <v>406000</v>
      </c>
      <c r="Q627" s="12">
        <f>+SUMIFS('BLG1222'!$I:$I,'BLG1222'!$A:$A,'ALL 2022'!$2:$2,'BLG1222'!$D:$D,'ALL 2022'!$D:$D)</f>
        <v>0</v>
      </c>
      <c r="R627" s="12">
        <f>+SUMIFS('BLG1222'!$I:$I,'BLG1222'!$A:$A,'ALL 2022'!$2:$2,'BLG1222'!$D:$D,'ALL 2022'!$D:$D)</f>
        <v>0</v>
      </c>
      <c r="S627" s="12">
        <f>+SUMIFS('BLG1222'!$I:$I,'BLG1222'!$A:$A,'ALL 2022'!$2:$2,'BLG1222'!$D:$D,'ALL 2022'!$D:$D)</f>
        <v>0</v>
      </c>
      <c r="T627" s="12">
        <f>+SUMIFS('BLG1222'!$I:$I,'BLG1222'!$A:$A,'ALL 2022'!$2:$2,'BLG1222'!$D:$D,'ALL 2022'!$D:$D)</f>
        <v>0</v>
      </c>
      <c r="U627" s="12">
        <f>+SUMIFS('BLG1222'!$I:$I,'BLG1222'!$A:$A,'ALL 2022'!$2:$2,'BLG1222'!$D:$D,'ALL 2022'!$D:$D)</f>
        <v>150104700</v>
      </c>
      <c r="V627" s="12">
        <f>+SUMIFS('BLG1222'!$I:$I,'BLG1222'!$A:$A,'ALL 2022'!$2:$2,'BLG1222'!$D:$D,'ALL 2022'!$D:$D)</f>
        <v>0</v>
      </c>
      <c r="W627" s="12">
        <f>+SUMIFS('BLG1222'!$I:$I,'BLG1222'!$A:$A,'ALL 2022'!$2:$2,'BLG1222'!$D:$D,'ALL 2022'!$D:$D)</f>
        <v>0</v>
      </c>
      <c r="X627" s="12">
        <f>+SUMIFS('BLG1222'!$I:$I,'BLG1222'!$A:$A,'ALL 2022'!$2:$2,'BLG1222'!$D:$D,'ALL 2022'!$D:$D)</f>
        <v>0</v>
      </c>
      <c r="Y627" s="12">
        <f>+SUMIFS('BLG1222'!$I:$I,'BLG1222'!$A:$A,'ALL 2022'!$2:$2,'BLG1222'!$D:$D,'ALL 2022'!$D:$D)</f>
        <v>0</v>
      </c>
      <c r="Z627" s="12">
        <f>+SUMIFS('BLG1222'!$I:$I,'BLG1222'!$A:$A,'ALL 2022'!$2:$2,'BLG1222'!$D:$D,'ALL 2022'!$D:$D)</f>
        <v>0</v>
      </c>
      <c r="AA627" s="12">
        <f>+SUMIFS('BLG1222'!$I:$I,'BLG1222'!$A:$A,'ALL 2022'!$2:$2,'BLG1222'!$D:$D,'ALL 2022'!$D:$D)</f>
        <v>216706061</v>
      </c>
      <c r="AB627" s="12">
        <f>+SUMIFS('BLG1222'!$I:$I,'BLG1222'!$A:$A,'ALL 2022'!$2:$2,'BLG1222'!$D:$D,'ALL 2022'!$D:$D)</f>
        <v>0</v>
      </c>
      <c r="AC627" s="12">
        <f>+SUMIFS('BLG1222'!$I:$I,'BLG1222'!$A:$A,'ALL 2022'!$2:$2,'BLG1222'!$D:$D,'ALL 2022'!$D:$D)</f>
        <v>0</v>
      </c>
      <c r="AD627" s="12">
        <f>+SUMIFS('BLG1222'!$I:$I,'BLG1222'!$A:$A,'ALL 2022'!$2:$2,'BLG1222'!$D:$D,'ALL 2022'!$D:$D)</f>
        <v>0</v>
      </c>
      <c r="AE627" s="12">
        <f>+SUMIFS('BLG1222'!$I:$I,'BLG1222'!$A:$A,'ALL 2022'!$2:$2,'BLG1222'!$D:$D,'ALL 2022'!$D:$D)</f>
        <v>0</v>
      </c>
      <c r="AF627" s="12">
        <f>+SUMIFS('BLG1222'!$I:$I,'BLG1222'!$A:$A,'ALL 2022'!$2:$2,'BLG1222'!$D:$D,'ALL 2022'!$D:$D)</f>
        <v>0</v>
      </c>
      <c r="AG627" s="12">
        <f>+SUMIFS('BLG1222'!$I:$I,'BLG1222'!$A:$A,'ALL 2022'!$2:$2,'BLG1222'!$D:$D,'ALL 2022'!$D:$D)</f>
        <v>47000</v>
      </c>
      <c r="AH627" s="12">
        <f>+SUMIFS('BLG1222'!$I:$I,'BLG1222'!$A:$A,'ALL 2022'!$2:$2,'BLG1222'!$D:$D,'ALL 2022'!$D:$D)</f>
        <v>6000</v>
      </c>
      <c r="AI627" s="12">
        <f>+SUMIFS('BLG1222'!$I:$I,'BLG1222'!$A:$A,'ALL 2022'!$2:$2,'BLG1222'!$D:$D,'ALL 2022'!$D:$D)</f>
        <v>0</v>
      </c>
      <c r="AJ627" s="12">
        <f>+SUMIFS('BLG1222'!$I:$I,'BLG1222'!$A:$A,'ALL 2022'!$2:$2,'BLG1222'!$D:$D,'ALL 2022'!$D:$D)</f>
        <v>0</v>
      </c>
      <c r="AK627" s="12">
        <f>+SUMIFS('BLG1222'!$I:$I,'BLG1222'!$A:$A,'ALL 2022'!$2:$2,'BLG1222'!$D:$D,'ALL 2022'!$D:$D)</f>
        <v>0</v>
      </c>
      <c r="AL627" s="12">
        <f>+SUMIFS('BLG1222'!$I:$I,'BLG1222'!$A:$A,'ALL 2022'!$2:$2,'BLG1222'!$D:$D,'ALL 2022'!$D:$D)</f>
        <v>0</v>
      </c>
      <c r="AM627" s="12">
        <f>+SUMIFS('BLG1222'!$I:$I,'BLG1222'!$A:$A,'ALL 2022'!$2:$2,'BLG1222'!$D:$D,'ALL 2022'!$D:$D)</f>
        <v>0</v>
      </c>
      <c r="AN627" s="12">
        <f>+SUMIFS('BLG1222'!$I:$I,'BLG1222'!$A:$A,'ALL 2022'!$2:$2,'BLG1222'!$D:$D,'ALL 2022'!$D:$D)</f>
        <v>0</v>
      </c>
      <c r="AO627" s="12">
        <f>+SUMIFS('BLG1222'!$I:$I,'BLG1222'!$A:$A,'ALL 2022'!$2:$2,'BLG1222'!$D:$D,'ALL 2022'!$D:$D)</f>
        <v>0</v>
      </c>
      <c r="AP627" s="12">
        <f>+SUMIFS('BLG1222'!$I:$I,'BLG1222'!$A:$A,'ALL 2022'!$2:$2,'BLG1222'!$D:$D,'ALL 2022'!$D:$D)</f>
        <v>0</v>
      </c>
      <c r="AQ627" s="164">
        <f t="shared" si="60"/>
        <v>373279761</v>
      </c>
      <c r="AR627" s="165">
        <f t="shared" si="61"/>
        <v>78941.696926118995</v>
      </c>
    </row>
    <row r="628" spans="1:44" hidden="1" x14ac:dyDescent="0.25">
      <c r="A628" s="11" t="str">
        <f t="shared" si="57"/>
        <v>6</v>
      </c>
      <c r="B628" s="11" t="str">
        <f t="shared" si="58"/>
        <v>63</v>
      </c>
      <c r="C628" s="11" t="str">
        <f t="shared" si="59"/>
        <v>635</v>
      </c>
      <c r="D628" s="60">
        <v>63501000</v>
      </c>
      <c r="E628" s="119" t="s">
        <v>3274</v>
      </c>
      <c r="F628" s="24" t="s">
        <v>465</v>
      </c>
      <c r="G628" s="12">
        <f>+SUMIFS('BLG1222'!$I:$I,'BLG1222'!$A:$A,'ALL 2022'!$2:$2,'BLG1222'!$D:$D,'ALL 2022'!$D:$D)</f>
        <v>118000</v>
      </c>
      <c r="H628" s="12">
        <f>+SUMIFS('BLG1222'!$I:$I,'BLG1222'!$A:$A,'ALL 2022'!$2:$2,'BLG1222'!$D:$D,'ALL 2022'!$D:$D)</f>
        <v>267500</v>
      </c>
      <c r="I628" s="12">
        <f>+SUMIFS('BLG1222'!$I:$I,'BLG1222'!$A:$A,'ALL 2022'!$2:$2,'BLG1222'!$D:$D,'ALL 2022'!$D:$D)</f>
        <v>422400</v>
      </c>
      <c r="J628" s="12">
        <f>+SUMIFS('BLG1222'!$I:$I,'BLG1222'!$A:$A,'ALL 2022'!$2:$2,'BLG1222'!$D:$D,'ALL 2022'!$D:$D)</f>
        <v>7221226.2999999998</v>
      </c>
      <c r="K628" s="12">
        <f>+SUMIFS('BLG1222'!$I:$I,'BLG1222'!$A:$A,'ALL 2022'!$2:$2,'BLG1222'!$D:$D,'ALL 2022'!$D:$D)</f>
        <v>203377500</v>
      </c>
      <c r="L628" s="12">
        <f>+SUMIFS('BLG1222'!$I:$I,'BLG1222'!$A:$A,'ALL 2022'!$2:$2,'BLG1222'!$D:$D,'ALL 2022'!$D:$D)</f>
        <v>891990</v>
      </c>
      <c r="M628" s="12">
        <f>+SUMIFS('BLG1222'!$I:$I,'BLG1222'!$A:$A,'ALL 2022'!$2:$2,'BLG1222'!$D:$D,'ALL 2022'!$D:$D)</f>
        <v>53268088</v>
      </c>
      <c r="N628" s="12">
        <f>+SUMIFS('BLG1222'!$I:$I,'BLG1222'!$A:$A,'ALL 2022'!$2:$2,'BLG1222'!$D:$D,'ALL 2022'!$D:$D)</f>
        <v>0</v>
      </c>
      <c r="O628" s="12">
        <f>+SUMIFS('BLG1222'!$I:$I,'BLG1222'!$A:$A,'ALL 2022'!$2:$2,'BLG1222'!$D:$D,'ALL 2022'!$D:$D)</f>
        <v>205600</v>
      </c>
      <c r="P628" s="12">
        <f>+SUMIFS('BLG1222'!$I:$I,'BLG1222'!$A:$A,'ALL 2022'!$2:$2,'BLG1222'!$D:$D,'ALL 2022'!$D:$D)</f>
        <v>198000</v>
      </c>
      <c r="Q628" s="12">
        <f>+SUMIFS('BLG1222'!$I:$I,'BLG1222'!$A:$A,'ALL 2022'!$2:$2,'BLG1222'!$D:$D,'ALL 2022'!$D:$D)</f>
        <v>0</v>
      </c>
      <c r="R628" s="12">
        <f>+SUMIFS('BLG1222'!$I:$I,'BLG1222'!$A:$A,'ALL 2022'!$2:$2,'BLG1222'!$D:$D,'ALL 2022'!$D:$D)</f>
        <v>0</v>
      </c>
      <c r="S628" s="12">
        <f>+SUMIFS('BLG1222'!$I:$I,'BLG1222'!$A:$A,'ALL 2022'!$2:$2,'BLG1222'!$D:$D,'ALL 2022'!$D:$D)</f>
        <v>868000</v>
      </c>
      <c r="T628" s="12">
        <f>+SUMIFS('BLG1222'!$I:$I,'BLG1222'!$A:$A,'ALL 2022'!$2:$2,'BLG1222'!$D:$D,'ALL 2022'!$D:$D)</f>
        <v>24259892.940000001</v>
      </c>
      <c r="U628" s="12">
        <f>+SUMIFS('BLG1222'!$I:$I,'BLG1222'!$A:$A,'ALL 2022'!$2:$2,'BLG1222'!$D:$D,'ALL 2022'!$D:$D)</f>
        <v>74034791.200000003</v>
      </c>
      <c r="V628" s="12">
        <f>+SUMIFS('BLG1222'!$I:$I,'BLG1222'!$A:$A,'ALL 2022'!$2:$2,'BLG1222'!$D:$D,'ALL 2022'!$D:$D)</f>
        <v>0</v>
      </c>
      <c r="W628" s="12">
        <f>+SUMIFS('BLG1222'!$I:$I,'BLG1222'!$A:$A,'ALL 2022'!$2:$2,'BLG1222'!$D:$D,'ALL 2022'!$D:$D)</f>
        <v>649000</v>
      </c>
      <c r="X628" s="12">
        <f>+SUMIFS('BLG1222'!$I:$I,'BLG1222'!$A:$A,'ALL 2022'!$2:$2,'BLG1222'!$D:$D,'ALL 2022'!$D:$D)</f>
        <v>0</v>
      </c>
      <c r="Y628" s="12">
        <f>+SUMIFS('BLG1222'!$I:$I,'BLG1222'!$A:$A,'ALL 2022'!$2:$2,'BLG1222'!$D:$D,'ALL 2022'!$D:$D)</f>
        <v>0</v>
      </c>
      <c r="Z628" s="12">
        <f>+SUMIFS('BLG1222'!$I:$I,'BLG1222'!$A:$A,'ALL 2022'!$2:$2,'BLG1222'!$D:$D,'ALL 2022'!$D:$D)</f>
        <v>0</v>
      </c>
      <c r="AA628" s="12">
        <f>+SUMIFS('BLG1222'!$I:$I,'BLG1222'!$A:$A,'ALL 2022'!$2:$2,'BLG1222'!$D:$D,'ALL 2022'!$D:$D)</f>
        <v>0</v>
      </c>
      <c r="AB628" s="12">
        <f>+SUMIFS('BLG1222'!$I:$I,'BLG1222'!$A:$A,'ALL 2022'!$2:$2,'BLG1222'!$D:$D,'ALL 2022'!$D:$D)</f>
        <v>533000</v>
      </c>
      <c r="AC628" s="12">
        <f>+SUMIFS('BLG1222'!$I:$I,'BLG1222'!$A:$A,'ALL 2022'!$2:$2,'BLG1222'!$D:$D,'ALL 2022'!$D:$D)</f>
        <v>415200</v>
      </c>
      <c r="AD628" s="12">
        <f>+SUMIFS('BLG1222'!$I:$I,'BLG1222'!$A:$A,'ALL 2022'!$2:$2,'BLG1222'!$D:$D,'ALL 2022'!$D:$D)</f>
        <v>0</v>
      </c>
      <c r="AE628" s="12">
        <f>+SUMIFS('BLG1222'!$I:$I,'BLG1222'!$A:$A,'ALL 2022'!$2:$2,'BLG1222'!$D:$D,'ALL 2022'!$D:$D)</f>
        <v>0</v>
      </c>
      <c r="AF628" s="12">
        <f>+SUMIFS('BLG1222'!$I:$I,'BLG1222'!$A:$A,'ALL 2022'!$2:$2,'BLG1222'!$D:$D,'ALL 2022'!$D:$D)</f>
        <v>0</v>
      </c>
      <c r="AG628" s="12">
        <f>+SUMIFS('BLG1222'!$I:$I,'BLG1222'!$A:$A,'ALL 2022'!$2:$2,'BLG1222'!$D:$D,'ALL 2022'!$D:$D)</f>
        <v>7000</v>
      </c>
      <c r="AH628" s="12">
        <f>+SUMIFS('BLG1222'!$I:$I,'BLG1222'!$A:$A,'ALL 2022'!$2:$2,'BLG1222'!$D:$D,'ALL 2022'!$D:$D)</f>
        <v>42400</v>
      </c>
      <c r="AI628" s="12">
        <f>+SUMIFS('BLG1222'!$I:$I,'BLG1222'!$A:$A,'ALL 2022'!$2:$2,'BLG1222'!$D:$D,'ALL 2022'!$D:$D)</f>
        <v>0</v>
      </c>
      <c r="AJ628" s="12">
        <f>+SUMIFS('BLG1222'!$I:$I,'BLG1222'!$A:$A,'ALL 2022'!$2:$2,'BLG1222'!$D:$D,'ALL 2022'!$D:$D)</f>
        <v>0</v>
      </c>
      <c r="AK628" s="12">
        <f>+SUMIFS('BLG1222'!$I:$I,'BLG1222'!$A:$A,'ALL 2022'!$2:$2,'BLG1222'!$D:$D,'ALL 2022'!$D:$D)</f>
        <v>0</v>
      </c>
      <c r="AL628" s="12">
        <f>+SUMIFS('BLG1222'!$I:$I,'BLG1222'!$A:$A,'ALL 2022'!$2:$2,'BLG1222'!$D:$D,'ALL 2022'!$D:$D)</f>
        <v>7323573</v>
      </c>
      <c r="AM628" s="12">
        <f>+SUMIFS('BLG1222'!$I:$I,'BLG1222'!$A:$A,'ALL 2022'!$2:$2,'BLG1222'!$D:$D,'ALL 2022'!$D:$D)</f>
        <v>0</v>
      </c>
      <c r="AN628" s="12">
        <f>+SUMIFS('BLG1222'!$I:$I,'BLG1222'!$A:$A,'ALL 2022'!$2:$2,'BLG1222'!$D:$D,'ALL 2022'!$D:$D)</f>
        <v>0</v>
      </c>
      <c r="AO628" s="12">
        <f>+SUMIFS('BLG1222'!$I:$I,'BLG1222'!$A:$A,'ALL 2022'!$2:$2,'BLG1222'!$D:$D,'ALL 2022'!$D:$D)</f>
        <v>11106346.02</v>
      </c>
      <c r="AP628" s="12">
        <f>+SUMIFS('BLG1222'!$I:$I,'BLG1222'!$A:$A,'ALL 2022'!$2:$2,'BLG1222'!$D:$D,'ALL 2022'!$D:$D)</f>
        <v>0</v>
      </c>
      <c r="AQ628" s="164">
        <f t="shared" si="60"/>
        <v>385209507.45999998</v>
      </c>
      <c r="AR628" s="165">
        <f t="shared" si="61"/>
        <v>81464.615465628987</v>
      </c>
    </row>
    <row r="629" spans="1:44" hidden="1" x14ac:dyDescent="0.25">
      <c r="A629" s="11" t="str">
        <f t="shared" si="57"/>
        <v>6</v>
      </c>
      <c r="B629" s="11" t="str">
        <f t="shared" si="58"/>
        <v>63</v>
      </c>
      <c r="C629" s="11" t="str">
        <f t="shared" si="59"/>
        <v>635</v>
      </c>
      <c r="D629" s="23">
        <v>63502000</v>
      </c>
      <c r="E629" s="119" t="s">
        <v>3274</v>
      </c>
      <c r="F629" s="24" t="s">
        <v>470</v>
      </c>
      <c r="G629" s="12">
        <f>+SUMIFS('BLG1222'!$I:$I,'BLG1222'!$A:$A,'ALL 2022'!$2:$2,'BLG1222'!$D:$D,'ALL 2022'!$D:$D)</f>
        <v>199000</v>
      </c>
      <c r="H629" s="12">
        <f>+SUMIFS('BLG1222'!$I:$I,'BLG1222'!$A:$A,'ALL 2022'!$2:$2,'BLG1222'!$D:$D,'ALL 2022'!$D:$D)</f>
        <v>0</v>
      </c>
      <c r="I629" s="12">
        <f>+SUMIFS('BLG1222'!$I:$I,'BLG1222'!$A:$A,'ALL 2022'!$2:$2,'BLG1222'!$D:$D,'ALL 2022'!$D:$D)</f>
        <v>0</v>
      </c>
      <c r="J629" s="12">
        <f>+SUMIFS('BLG1222'!$I:$I,'BLG1222'!$A:$A,'ALL 2022'!$2:$2,'BLG1222'!$D:$D,'ALL 2022'!$D:$D)</f>
        <v>0</v>
      </c>
      <c r="K629" s="12">
        <f>+SUMIFS('BLG1222'!$I:$I,'BLG1222'!$A:$A,'ALL 2022'!$2:$2,'BLG1222'!$D:$D,'ALL 2022'!$D:$D)</f>
        <v>0</v>
      </c>
      <c r="L629" s="12">
        <f>+SUMIFS('BLG1222'!$I:$I,'BLG1222'!$A:$A,'ALL 2022'!$2:$2,'BLG1222'!$D:$D,'ALL 2022'!$D:$D)</f>
        <v>0</v>
      </c>
      <c r="M629" s="12">
        <f>+SUMIFS('BLG1222'!$I:$I,'BLG1222'!$A:$A,'ALL 2022'!$2:$2,'BLG1222'!$D:$D,'ALL 2022'!$D:$D)</f>
        <v>0</v>
      </c>
      <c r="N629" s="12">
        <f>+SUMIFS('BLG1222'!$I:$I,'BLG1222'!$A:$A,'ALL 2022'!$2:$2,'BLG1222'!$D:$D,'ALL 2022'!$D:$D)</f>
        <v>0</v>
      </c>
      <c r="O629" s="12">
        <f>+SUMIFS('BLG1222'!$I:$I,'BLG1222'!$A:$A,'ALL 2022'!$2:$2,'BLG1222'!$D:$D,'ALL 2022'!$D:$D)</f>
        <v>598500628.79999995</v>
      </c>
      <c r="P629" s="12">
        <f>+SUMIFS('BLG1222'!$I:$I,'BLG1222'!$A:$A,'ALL 2022'!$2:$2,'BLG1222'!$D:$D,'ALL 2022'!$D:$D)</f>
        <v>41265001.200000003</v>
      </c>
      <c r="Q629" s="12">
        <f>+SUMIFS('BLG1222'!$I:$I,'BLG1222'!$A:$A,'ALL 2022'!$2:$2,'BLG1222'!$D:$D,'ALL 2022'!$D:$D)</f>
        <v>0</v>
      </c>
      <c r="R629" s="12">
        <f>+SUMIFS('BLG1222'!$I:$I,'BLG1222'!$A:$A,'ALL 2022'!$2:$2,'BLG1222'!$D:$D,'ALL 2022'!$D:$D)</f>
        <v>0</v>
      </c>
      <c r="S629" s="12">
        <f>+SUMIFS('BLG1222'!$I:$I,'BLG1222'!$A:$A,'ALL 2022'!$2:$2,'BLG1222'!$D:$D,'ALL 2022'!$D:$D)</f>
        <v>0</v>
      </c>
      <c r="T629" s="12">
        <f>+SUMIFS('BLG1222'!$I:$I,'BLG1222'!$A:$A,'ALL 2022'!$2:$2,'BLG1222'!$D:$D,'ALL 2022'!$D:$D)</f>
        <v>20542</v>
      </c>
      <c r="U629" s="12">
        <f>+SUMIFS('BLG1222'!$I:$I,'BLG1222'!$A:$A,'ALL 2022'!$2:$2,'BLG1222'!$D:$D,'ALL 2022'!$D:$D)</f>
        <v>0</v>
      </c>
      <c r="V629" s="12">
        <f>+SUMIFS('BLG1222'!$I:$I,'BLG1222'!$A:$A,'ALL 2022'!$2:$2,'BLG1222'!$D:$D,'ALL 2022'!$D:$D)</f>
        <v>0</v>
      </c>
      <c r="W629" s="12">
        <f>+SUMIFS('BLG1222'!$I:$I,'BLG1222'!$A:$A,'ALL 2022'!$2:$2,'BLG1222'!$D:$D,'ALL 2022'!$D:$D)</f>
        <v>0</v>
      </c>
      <c r="X629" s="12">
        <f>+SUMIFS('BLG1222'!$I:$I,'BLG1222'!$A:$A,'ALL 2022'!$2:$2,'BLG1222'!$D:$D,'ALL 2022'!$D:$D)</f>
        <v>0</v>
      </c>
      <c r="Y629" s="12">
        <f>+SUMIFS('BLG1222'!$I:$I,'BLG1222'!$A:$A,'ALL 2022'!$2:$2,'BLG1222'!$D:$D,'ALL 2022'!$D:$D)</f>
        <v>0</v>
      </c>
      <c r="Z629" s="12">
        <f>+SUMIFS('BLG1222'!$I:$I,'BLG1222'!$A:$A,'ALL 2022'!$2:$2,'BLG1222'!$D:$D,'ALL 2022'!$D:$D)</f>
        <v>0</v>
      </c>
      <c r="AA629" s="12">
        <f>+SUMIFS('BLG1222'!$I:$I,'BLG1222'!$A:$A,'ALL 2022'!$2:$2,'BLG1222'!$D:$D,'ALL 2022'!$D:$D)</f>
        <v>0</v>
      </c>
      <c r="AB629" s="12">
        <f>+SUMIFS('BLG1222'!$I:$I,'BLG1222'!$A:$A,'ALL 2022'!$2:$2,'BLG1222'!$D:$D,'ALL 2022'!$D:$D)</f>
        <v>8000</v>
      </c>
      <c r="AC629" s="12">
        <f>+SUMIFS('BLG1222'!$I:$I,'BLG1222'!$A:$A,'ALL 2022'!$2:$2,'BLG1222'!$D:$D,'ALL 2022'!$D:$D)</f>
        <v>0</v>
      </c>
      <c r="AD629" s="12">
        <f>+SUMIFS('BLG1222'!$I:$I,'BLG1222'!$A:$A,'ALL 2022'!$2:$2,'BLG1222'!$D:$D,'ALL 2022'!$D:$D)</f>
        <v>0</v>
      </c>
      <c r="AE629" s="12">
        <f>+SUMIFS('BLG1222'!$I:$I,'BLG1222'!$A:$A,'ALL 2022'!$2:$2,'BLG1222'!$D:$D,'ALL 2022'!$D:$D)</f>
        <v>22394523.890000001</v>
      </c>
      <c r="AF629" s="12">
        <f>+SUMIFS('BLG1222'!$I:$I,'BLG1222'!$A:$A,'ALL 2022'!$2:$2,'BLG1222'!$D:$D,'ALL 2022'!$D:$D)</f>
        <v>0</v>
      </c>
      <c r="AG629" s="12">
        <f>+SUMIFS('BLG1222'!$I:$I,'BLG1222'!$A:$A,'ALL 2022'!$2:$2,'BLG1222'!$D:$D,'ALL 2022'!$D:$D)</f>
        <v>9914504</v>
      </c>
      <c r="AH629" s="12">
        <f>+SUMIFS('BLG1222'!$I:$I,'BLG1222'!$A:$A,'ALL 2022'!$2:$2,'BLG1222'!$D:$D,'ALL 2022'!$D:$D)</f>
        <v>0</v>
      </c>
      <c r="AI629" s="12">
        <f>+SUMIFS('BLG1222'!$I:$I,'BLG1222'!$A:$A,'ALL 2022'!$2:$2,'BLG1222'!$D:$D,'ALL 2022'!$D:$D)</f>
        <v>0</v>
      </c>
      <c r="AJ629" s="12">
        <f>+SUMIFS('BLG1222'!$I:$I,'BLG1222'!$A:$A,'ALL 2022'!$2:$2,'BLG1222'!$D:$D,'ALL 2022'!$D:$D)</f>
        <v>0</v>
      </c>
      <c r="AK629" s="12">
        <f>+SUMIFS('BLG1222'!$I:$I,'BLG1222'!$A:$A,'ALL 2022'!$2:$2,'BLG1222'!$D:$D,'ALL 2022'!$D:$D)</f>
        <v>0</v>
      </c>
      <c r="AL629" s="12">
        <f>+SUMIFS('BLG1222'!$I:$I,'BLG1222'!$A:$A,'ALL 2022'!$2:$2,'BLG1222'!$D:$D,'ALL 2022'!$D:$D)</f>
        <v>0</v>
      </c>
      <c r="AM629" s="12">
        <f>+SUMIFS('BLG1222'!$I:$I,'BLG1222'!$A:$A,'ALL 2022'!$2:$2,'BLG1222'!$D:$D,'ALL 2022'!$D:$D)</f>
        <v>4298770</v>
      </c>
      <c r="AN629" s="12">
        <f>+SUMIFS('BLG1222'!$I:$I,'BLG1222'!$A:$A,'ALL 2022'!$2:$2,'BLG1222'!$D:$D,'ALL 2022'!$D:$D)</f>
        <v>0</v>
      </c>
      <c r="AO629" s="12">
        <f>+SUMIFS('BLG1222'!$I:$I,'BLG1222'!$A:$A,'ALL 2022'!$2:$2,'BLG1222'!$D:$D,'ALL 2022'!$D:$D)</f>
        <v>0</v>
      </c>
      <c r="AP629" s="12">
        <f>+SUMIFS('BLG1222'!$I:$I,'BLG1222'!$A:$A,'ALL 2022'!$2:$2,'BLG1222'!$D:$D,'ALL 2022'!$D:$D)</f>
        <v>0</v>
      </c>
      <c r="AQ629" s="164">
        <f t="shared" si="60"/>
        <v>676600969.88999999</v>
      </c>
      <c r="AR629" s="165">
        <f t="shared" si="61"/>
        <v>143088.46684290108</v>
      </c>
    </row>
    <row r="630" spans="1:44" hidden="1" x14ac:dyDescent="0.25">
      <c r="A630" s="11" t="str">
        <f t="shared" si="57"/>
        <v>6</v>
      </c>
      <c r="B630" s="11" t="str">
        <f t="shared" si="58"/>
        <v>63</v>
      </c>
      <c r="C630" s="11" t="str">
        <f t="shared" si="59"/>
        <v>635</v>
      </c>
      <c r="D630" s="23">
        <v>63503000</v>
      </c>
      <c r="E630" s="119" t="s">
        <v>3274</v>
      </c>
      <c r="F630" s="24" t="s">
        <v>213</v>
      </c>
      <c r="G630" s="12">
        <f>+SUMIFS('BLG1222'!$I:$I,'BLG1222'!$A:$A,'ALL 2022'!$2:$2,'BLG1222'!$D:$D,'ALL 2022'!$D:$D)</f>
        <v>144500</v>
      </c>
      <c r="H630" s="12">
        <f>+SUMIFS('BLG1222'!$I:$I,'BLG1222'!$A:$A,'ALL 2022'!$2:$2,'BLG1222'!$D:$D,'ALL 2022'!$D:$D)</f>
        <v>0</v>
      </c>
      <c r="I630" s="12">
        <f>+SUMIFS('BLG1222'!$I:$I,'BLG1222'!$A:$A,'ALL 2022'!$2:$2,'BLG1222'!$D:$D,'ALL 2022'!$D:$D)</f>
        <v>555000</v>
      </c>
      <c r="J630" s="12">
        <f>+SUMIFS('BLG1222'!$I:$I,'BLG1222'!$A:$A,'ALL 2022'!$2:$2,'BLG1222'!$D:$D,'ALL 2022'!$D:$D)</f>
        <v>512176</v>
      </c>
      <c r="K630" s="12">
        <f>+SUMIFS('BLG1222'!$I:$I,'BLG1222'!$A:$A,'ALL 2022'!$2:$2,'BLG1222'!$D:$D,'ALL 2022'!$D:$D)</f>
        <v>0</v>
      </c>
      <c r="L630" s="12">
        <f>+SUMIFS('BLG1222'!$I:$I,'BLG1222'!$A:$A,'ALL 2022'!$2:$2,'BLG1222'!$D:$D,'ALL 2022'!$D:$D)</f>
        <v>3774</v>
      </c>
      <c r="M630" s="12">
        <f>+SUMIFS('BLG1222'!$I:$I,'BLG1222'!$A:$A,'ALL 2022'!$2:$2,'BLG1222'!$D:$D,'ALL 2022'!$D:$D)</f>
        <v>0</v>
      </c>
      <c r="N630" s="12">
        <f>+SUMIFS('BLG1222'!$I:$I,'BLG1222'!$A:$A,'ALL 2022'!$2:$2,'BLG1222'!$D:$D,'ALL 2022'!$D:$D)</f>
        <v>0</v>
      </c>
      <c r="O630" s="12">
        <f>+SUMIFS('BLG1222'!$I:$I,'BLG1222'!$A:$A,'ALL 2022'!$2:$2,'BLG1222'!$D:$D,'ALL 2022'!$D:$D)</f>
        <v>0</v>
      </c>
      <c r="P630" s="12">
        <f>+SUMIFS('BLG1222'!$I:$I,'BLG1222'!$A:$A,'ALL 2022'!$2:$2,'BLG1222'!$D:$D,'ALL 2022'!$D:$D)</f>
        <v>0</v>
      </c>
      <c r="Q630" s="12">
        <f>+SUMIFS('BLG1222'!$I:$I,'BLG1222'!$A:$A,'ALL 2022'!$2:$2,'BLG1222'!$D:$D,'ALL 2022'!$D:$D)</f>
        <v>377.36</v>
      </c>
      <c r="R630" s="12">
        <f>+SUMIFS('BLG1222'!$I:$I,'BLG1222'!$A:$A,'ALL 2022'!$2:$2,'BLG1222'!$D:$D,'ALL 2022'!$D:$D)</f>
        <v>0</v>
      </c>
      <c r="S630" s="12">
        <f>+SUMIFS('BLG1222'!$I:$I,'BLG1222'!$A:$A,'ALL 2022'!$2:$2,'BLG1222'!$D:$D,'ALL 2022'!$D:$D)</f>
        <v>80000</v>
      </c>
      <c r="T630" s="12">
        <f>+SUMIFS('BLG1222'!$I:$I,'BLG1222'!$A:$A,'ALL 2022'!$2:$2,'BLG1222'!$D:$D,'ALL 2022'!$D:$D)</f>
        <v>2400280</v>
      </c>
      <c r="U630" s="12">
        <f>+SUMIFS('BLG1222'!$I:$I,'BLG1222'!$A:$A,'ALL 2022'!$2:$2,'BLG1222'!$D:$D,'ALL 2022'!$D:$D)</f>
        <v>29533600</v>
      </c>
      <c r="V630" s="12">
        <f>+SUMIFS('BLG1222'!$I:$I,'BLG1222'!$A:$A,'ALL 2022'!$2:$2,'BLG1222'!$D:$D,'ALL 2022'!$D:$D)</f>
        <v>0</v>
      </c>
      <c r="W630" s="12">
        <f>+SUMIFS('BLG1222'!$I:$I,'BLG1222'!$A:$A,'ALL 2022'!$2:$2,'BLG1222'!$D:$D,'ALL 2022'!$D:$D)</f>
        <v>0</v>
      </c>
      <c r="X630" s="12">
        <f>+SUMIFS('BLG1222'!$I:$I,'BLG1222'!$A:$A,'ALL 2022'!$2:$2,'BLG1222'!$D:$D,'ALL 2022'!$D:$D)</f>
        <v>0</v>
      </c>
      <c r="Y630" s="12">
        <f>+SUMIFS('BLG1222'!$I:$I,'BLG1222'!$A:$A,'ALL 2022'!$2:$2,'BLG1222'!$D:$D,'ALL 2022'!$D:$D)</f>
        <v>0</v>
      </c>
      <c r="Z630" s="12">
        <f>+SUMIFS('BLG1222'!$I:$I,'BLG1222'!$A:$A,'ALL 2022'!$2:$2,'BLG1222'!$D:$D,'ALL 2022'!$D:$D)</f>
        <v>0</v>
      </c>
      <c r="AA630" s="12">
        <f>+SUMIFS('BLG1222'!$I:$I,'BLG1222'!$A:$A,'ALL 2022'!$2:$2,'BLG1222'!$D:$D,'ALL 2022'!$D:$D)</f>
        <v>0</v>
      </c>
      <c r="AB630" s="12">
        <f>+SUMIFS('BLG1222'!$I:$I,'BLG1222'!$A:$A,'ALL 2022'!$2:$2,'BLG1222'!$D:$D,'ALL 2022'!$D:$D)</f>
        <v>0</v>
      </c>
      <c r="AC630" s="12">
        <f>+SUMIFS('BLG1222'!$I:$I,'BLG1222'!$A:$A,'ALL 2022'!$2:$2,'BLG1222'!$D:$D,'ALL 2022'!$D:$D)</f>
        <v>0</v>
      </c>
      <c r="AD630" s="12">
        <f>+SUMIFS('BLG1222'!$I:$I,'BLG1222'!$A:$A,'ALL 2022'!$2:$2,'BLG1222'!$D:$D,'ALL 2022'!$D:$D)</f>
        <v>0</v>
      </c>
      <c r="AE630" s="12">
        <f>+SUMIFS('BLG1222'!$I:$I,'BLG1222'!$A:$A,'ALL 2022'!$2:$2,'BLG1222'!$D:$D,'ALL 2022'!$D:$D)</f>
        <v>0</v>
      </c>
      <c r="AF630" s="12">
        <f>+SUMIFS('BLG1222'!$I:$I,'BLG1222'!$A:$A,'ALL 2022'!$2:$2,'BLG1222'!$D:$D,'ALL 2022'!$D:$D)</f>
        <v>0</v>
      </c>
      <c r="AG630" s="12">
        <f>+SUMIFS('BLG1222'!$I:$I,'BLG1222'!$A:$A,'ALL 2022'!$2:$2,'BLG1222'!$D:$D,'ALL 2022'!$D:$D)</f>
        <v>0</v>
      </c>
      <c r="AH630" s="12">
        <f>+SUMIFS('BLG1222'!$I:$I,'BLG1222'!$A:$A,'ALL 2022'!$2:$2,'BLG1222'!$D:$D,'ALL 2022'!$D:$D)</f>
        <v>0</v>
      </c>
      <c r="AI630" s="12">
        <f>+SUMIFS('BLG1222'!$I:$I,'BLG1222'!$A:$A,'ALL 2022'!$2:$2,'BLG1222'!$D:$D,'ALL 2022'!$D:$D)</f>
        <v>0</v>
      </c>
      <c r="AJ630" s="12">
        <f>+SUMIFS('BLG1222'!$I:$I,'BLG1222'!$A:$A,'ALL 2022'!$2:$2,'BLG1222'!$D:$D,'ALL 2022'!$D:$D)</f>
        <v>0</v>
      </c>
      <c r="AK630" s="12">
        <f>+SUMIFS('BLG1222'!$I:$I,'BLG1222'!$A:$A,'ALL 2022'!$2:$2,'BLG1222'!$D:$D,'ALL 2022'!$D:$D)</f>
        <v>0</v>
      </c>
      <c r="AL630" s="12">
        <f>+SUMIFS('BLG1222'!$I:$I,'BLG1222'!$A:$A,'ALL 2022'!$2:$2,'BLG1222'!$D:$D,'ALL 2022'!$D:$D)</f>
        <v>4920000</v>
      </c>
      <c r="AM630" s="12">
        <f>+SUMIFS('BLG1222'!$I:$I,'BLG1222'!$A:$A,'ALL 2022'!$2:$2,'BLG1222'!$D:$D,'ALL 2022'!$D:$D)</f>
        <v>0</v>
      </c>
      <c r="AN630" s="12">
        <f>+SUMIFS('BLG1222'!$I:$I,'BLG1222'!$A:$A,'ALL 2022'!$2:$2,'BLG1222'!$D:$D,'ALL 2022'!$D:$D)</f>
        <v>0</v>
      </c>
      <c r="AO630" s="12">
        <f>+SUMIFS('BLG1222'!$I:$I,'BLG1222'!$A:$A,'ALL 2022'!$2:$2,'BLG1222'!$D:$D,'ALL 2022'!$D:$D)</f>
        <v>110189</v>
      </c>
      <c r="AP630" s="12">
        <f>+SUMIFS('BLG1222'!$I:$I,'BLG1222'!$A:$A,'ALL 2022'!$2:$2,'BLG1222'!$D:$D,'ALL 2022'!$D:$D)</f>
        <v>0</v>
      </c>
      <c r="AQ630" s="164">
        <f t="shared" si="60"/>
        <v>38259896.359999999</v>
      </c>
      <c r="AR630" s="165">
        <f t="shared" si="61"/>
        <v>8091.2534201816616</v>
      </c>
    </row>
    <row r="631" spans="1:44" hidden="1" x14ac:dyDescent="0.25">
      <c r="A631" s="11" t="str">
        <f t="shared" si="57"/>
        <v>6</v>
      </c>
      <c r="B631" s="11" t="str">
        <f t="shared" si="58"/>
        <v>63</v>
      </c>
      <c r="C631" s="11" t="str">
        <f t="shared" si="59"/>
        <v>635</v>
      </c>
      <c r="D631" s="23">
        <v>63504000</v>
      </c>
      <c r="E631" s="119" t="s">
        <v>3274</v>
      </c>
      <c r="F631" s="24" t="s">
        <v>472</v>
      </c>
      <c r="G631" s="12">
        <f>+SUMIFS('BLG1222'!$I:$I,'BLG1222'!$A:$A,'ALL 2022'!$2:$2,'BLG1222'!$D:$D,'ALL 2022'!$D:$D)</f>
        <v>243920739.06999999</v>
      </c>
      <c r="H631" s="12">
        <f>+SUMIFS('BLG1222'!$I:$I,'BLG1222'!$A:$A,'ALL 2022'!$2:$2,'BLG1222'!$D:$D,'ALL 2022'!$D:$D)</f>
        <v>9190694.6999999993</v>
      </c>
      <c r="I631" s="12">
        <f>+SUMIFS('BLG1222'!$I:$I,'BLG1222'!$A:$A,'ALL 2022'!$2:$2,'BLG1222'!$D:$D,'ALL 2022'!$D:$D)</f>
        <v>2495672</v>
      </c>
      <c r="J631" s="12">
        <f>+SUMIFS('BLG1222'!$I:$I,'BLG1222'!$A:$A,'ALL 2022'!$2:$2,'BLG1222'!$D:$D,'ALL 2022'!$D:$D)</f>
        <v>4985000</v>
      </c>
      <c r="K631" s="12">
        <f>+SUMIFS('BLG1222'!$I:$I,'BLG1222'!$A:$A,'ALL 2022'!$2:$2,'BLG1222'!$D:$D,'ALL 2022'!$D:$D)</f>
        <v>5818500</v>
      </c>
      <c r="L631" s="12">
        <f>+SUMIFS('BLG1222'!$I:$I,'BLG1222'!$A:$A,'ALL 2022'!$2:$2,'BLG1222'!$D:$D,'ALL 2022'!$D:$D)</f>
        <v>324839</v>
      </c>
      <c r="M631" s="12">
        <f>+SUMIFS('BLG1222'!$I:$I,'BLG1222'!$A:$A,'ALL 2022'!$2:$2,'BLG1222'!$D:$D,'ALL 2022'!$D:$D)</f>
        <v>136378731.38999999</v>
      </c>
      <c r="N631" s="12">
        <f>+SUMIFS('BLG1222'!$I:$I,'BLG1222'!$A:$A,'ALL 2022'!$2:$2,'BLG1222'!$D:$D,'ALL 2022'!$D:$D)</f>
        <v>0</v>
      </c>
      <c r="O631" s="12">
        <f>+SUMIFS('BLG1222'!$I:$I,'BLG1222'!$A:$A,'ALL 2022'!$2:$2,'BLG1222'!$D:$D,'ALL 2022'!$D:$D)</f>
        <v>89148080</v>
      </c>
      <c r="P631" s="12">
        <f>+SUMIFS('BLG1222'!$I:$I,'BLG1222'!$A:$A,'ALL 2022'!$2:$2,'BLG1222'!$D:$D,'ALL 2022'!$D:$D)</f>
        <v>1140856.72</v>
      </c>
      <c r="Q631" s="12">
        <f>+SUMIFS('BLG1222'!$I:$I,'BLG1222'!$A:$A,'ALL 2022'!$2:$2,'BLG1222'!$D:$D,'ALL 2022'!$D:$D)</f>
        <v>692972.49</v>
      </c>
      <c r="R631" s="12">
        <f>+SUMIFS('BLG1222'!$I:$I,'BLG1222'!$A:$A,'ALL 2022'!$2:$2,'BLG1222'!$D:$D,'ALL 2022'!$D:$D)</f>
        <v>0</v>
      </c>
      <c r="S631" s="12">
        <f>+SUMIFS('BLG1222'!$I:$I,'BLG1222'!$A:$A,'ALL 2022'!$2:$2,'BLG1222'!$D:$D,'ALL 2022'!$D:$D)</f>
        <v>15460638.970000001</v>
      </c>
      <c r="T631" s="12">
        <f>+SUMIFS('BLG1222'!$I:$I,'BLG1222'!$A:$A,'ALL 2022'!$2:$2,'BLG1222'!$D:$D,'ALL 2022'!$D:$D)</f>
        <v>56094440</v>
      </c>
      <c r="U631" s="12">
        <f>+SUMIFS('BLG1222'!$I:$I,'BLG1222'!$A:$A,'ALL 2022'!$2:$2,'BLG1222'!$D:$D,'ALL 2022'!$D:$D)</f>
        <v>23100771.800000001</v>
      </c>
      <c r="V631" s="12">
        <f>+SUMIFS('BLG1222'!$I:$I,'BLG1222'!$A:$A,'ALL 2022'!$2:$2,'BLG1222'!$D:$D,'ALL 2022'!$D:$D)</f>
        <v>0</v>
      </c>
      <c r="W631" s="12">
        <f>+SUMIFS('BLG1222'!$I:$I,'BLG1222'!$A:$A,'ALL 2022'!$2:$2,'BLG1222'!$D:$D,'ALL 2022'!$D:$D)</f>
        <v>46902314.899999999</v>
      </c>
      <c r="X631" s="12">
        <f>+SUMIFS('BLG1222'!$I:$I,'BLG1222'!$A:$A,'ALL 2022'!$2:$2,'BLG1222'!$D:$D,'ALL 2022'!$D:$D)</f>
        <v>1408618</v>
      </c>
      <c r="Y631" s="12">
        <f>+SUMIFS('BLG1222'!$I:$I,'BLG1222'!$A:$A,'ALL 2022'!$2:$2,'BLG1222'!$D:$D,'ALL 2022'!$D:$D)</f>
        <v>0</v>
      </c>
      <c r="Z631" s="12">
        <f>+SUMIFS('BLG1222'!$I:$I,'BLG1222'!$A:$A,'ALL 2022'!$2:$2,'BLG1222'!$D:$D,'ALL 2022'!$D:$D)</f>
        <v>0</v>
      </c>
      <c r="AA631" s="12">
        <f>+SUMIFS('BLG1222'!$I:$I,'BLG1222'!$A:$A,'ALL 2022'!$2:$2,'BLG1222'!$D:$D,'ALL 2022'!$D:$D)</f>
        <v>0</v>
      </c>
      <c r="AB631" s="12">
        <f>+SUMIFS('BLG1222'!$I:$I,'BLG1222'!$A:$A,'ALL 2022'!$2:$2,'BLG1222'!$D:$D,'ALL 2022'!$D:$D)</f>
        <v>902000</v>
      </c>
      <c r="AC631" s="12">
        <f>+SUMIFS('BLG1222'!$I:$I,'BLG1222'!$A:$A,'ALL 2022'!$2:$2,'BLG1222'!$D:$D,'ALL 2022'!$D:$D)</f>
        <v>10200743.23</v>
      </c>
      <c r="AD631" s="12">
        <f>+SUMIFS('BLG1222'!$I:$I,'BLG1222'!$A:$A,'ALL 2022'!$2:$2,'BLG1222'!$D:$D,'ALL 2022'!$D:$D)</f>
        <v>0</v>
      </c>
      <c r="AE631" s="12">
        <f>+SUMIFS('BLG1222'!$I:$I,'BLG1222'!$A:$A,'ALL 2022'!$2:$2,'BLG1222'!$D:$D,'ALL 2022'!$D:$D)</f>
        <v>0</v>
      </c>
      <c r="AF631" s="12">
        <f>+SUMIFS('BLG1222'!$I:$I,'BLG1222'!$A:$A,'ALL 2022'!$2:$2,'BLG1222'!$D:$D,'ALL 2022'!$D:$D)</f>
        <v>25200</v>
      </c>
      <c r="AG631" s="12">
        <f>+SUMIFS('BLG1222'!$I:$I,'BLG1222'!$A:$A,'ALL 2022'!$2:$2,'BLG1222'!$D:$D,'ALL 2022'!$D:$D)</f>
        <v>0</v>
      </c>
      <c r="AH631" s="12">
        <f>+SUMIFS('BLG1222'!$I:$I,'BLG1222'!$A:$A,'ALL 2022'!$2:$2,'BLG1222'!$D:$D,'ALL 2022'!$D:$D)</f>
        <v>0</v>
      </c>
      <c r="AI631" s="12">
        <f>+SUMIFS('BLG1222'!$I:$I,'BLG1222'!$A:$A,'ALL 2022'!$2:$2,'BLG1222'!$D:$D,'ALL 2022'!$D:$D)</f>
        <v>30000</v>
      </c>
      <c r="AJ631" s="12">
        <f>+SUMIFS('BLG1222'!$I:$I,'BLG1222'!$A:$A,'ALL 2022'!$2:$2,'BLG1222'!$D:$D,'ALL 2022'!$D:$D)</f>
        <v>15450</v>
      </c>
      <c r="AK631" s="12">
        <f>+SUMIFS('BLG1222'!$I:$I,'BLG1222'!$A:$A,'ALL 2022'!$2:$2,'BLG1222'!$D:$D,'ALL 2022'!$D:$D)</f>
        <v>0</v>
      </c>
      <c r="AL631" s="12">
        <f>+SUMIFS('BLG1222'!$I:$I,'BLG1222'!$A:$A,'ALL 2022'!$2:$2,'BLG1222'!$D:$D,'ALL 2022'!$D:$D)</f>
        <v>84583685.930000007</v>
      </c>
      <c r="AM631" s="12">
        <f>+SUMIFS('BLG1222'!$I:$I,'BLG1222'!$A:$A,'ALL 2022'!$2:$2,'BLG1222'!$D:$D,'ALL 2022'!$D:$D)</f>
        <v>804000</v>
      </c>
      <c r="AN631" s="12">
        <f>+SUMIFS('BLG1222'!$I:$I,'BLG1222'!$A:$A,'ALL 2022'!$2:$2,'BLG1222'!$D:$D,'ALL 2022'!$D:$D)</f>
        <v>0</v>
      </c>
      <c r="AO631" s="12">
        <f>+SUMIFS('BLG1222'!$I:$I,'BLG1222'!$A:$A,'ALL 2022'!$2:$2,'BLG1222'!$D:$D,'ALL 2022'!$D:$D)</f>
        <v>2139674.83</v>
      </c>
      <c r="AP631" s="12">
        <f>+SUMIFS('BLG1222'!$I:$I,'BLG1222'!$A:$A,'ALL 2022'!$2:$2,'BLG1222'!$D:$D,'ALL 2022'!$D:$D)</f>
        <v>0</v>
      </c>
      <c r="AQ631" s="164">
        <f t="shared" si="60"/>
        <v>735763623.03000009</v>
      </c>
      <c r="AR631" s="165">
        <f t="shared" si="61"/>
        <v>155600.26287762634</v>
      </c>
    </row>
    <row r="632" spans="1:44" hidden="1" x14ac:dyDescent="0.25">
      <c r="A632" s="11" t="str">
        <f t="shared" si="57"/>
        <v>6</v>
      </c>
      <c r="B632" s="11" t="str">
        <f t="shared" si="58"/>
        <v>63</v>
      </c>
      <c r="C632" s="11" t="str">
        <f t="shared" si="59"/>
        <v>635</v>
      </c>
      <c r="D632" s="23">
        <v>63505000</v>
      </c>
      <c r="E632" s="119" t="s">
        <v>3274</v>
      </c>
      <c r="F632" s="24" t="s">
        <v>753</v>
      </c>
      <c r="G632" s="12">
        <f>+SUMIFS('BLG1222'!$I:$I,'BLG1222'!$A:$A,'ALL 2022'!$2:$2,'BLG1222'!$D:$D,'ALL 2022'!$D:$D)</f>
        <v>0</v>
      </c>
      <c r="H632" s="12">
        <f>+SUMIFS('BLG1222'!$I:$I,'BLG1222'!$A:$A,'ALL 2022'!$2:$2,'BLG1222'!$D:$D,'ALL 2022'!$D:$D)</f>
        <v>0</v>
      </c>
      <c r="I632" s="12">
        <f>+SUMIFS('BLG1222'!$I:$I,'BLG1222'!$A:$A,'ALL 2022'!$2:$2,'BLG1222'!$D:$D,'ALL 2022'!$D:$D)</f>
        <v>0</v>
      </c>
      <c r="J632" s="12">
        <f>+SUMIFS('BLG1222'!$I:$I,'BLG1222'!$A:$A,'ALL 2022'!$2:$2,'BLG1222'!$D:$D,'ALL 2022'!$D:$D)</f>
        <v>1620000</v>
      </c>
      <c r="K632" s="12">
        <f>+SUMIFS('BLG1222'!$I:$I,'BLG1222'!$A:$A,'ALL 2022'!$2:$2,'BLG1222'!$D:$D,'ALL 2022'!$D:$D)</f>
        <v>0</v>
      </c>
      <c r="L632" s="12">
        <f>+SUMIFS('BLG1222'!$I:$I,'BLG1222'!$A:$A,'ALL 2022'!$2:$2,'BLG1222'!$D:$D,'ALL 2022'!$D:$D)</f>
        <v>0</v>
      </c>
      <c r="M632" s="12">
        <f>+SUMIFS('BLG1222'!$I:$I,'BLG1222'!$A:$A,'ALL 2022'!$2:$2,'BLG1222'!$D:$D,'ALL 2022'!$D:$D)</f>
        <v>0</v>
      </c>
      <c r="N632" s="12">
        <f>+SUMIFS('BLG1222'!$I:$I,'BLG1222'!$A:$A,'ALL 2022'!$2:$2,'BLG1222'!$D:$D,'ALL 2022'!$D:$D)</f>
        <v>0</v>
      </c>
      <c r="O632" s="12">
        <f>+SUMIFS('BLG1222'!$I:$I,'BLG1222'!$A:$A,'ALL 2022'!$2:$2,'BLG1222'!$D:$D,'ALL 2022'!$D:$D)</f>
        <v>0</v>
      </c>
      <c r="P632" s="12">
        <f>+SUMIFS('BLG1222'!$I:$I,'BLG1222'!$A:$A,'ALL 2022'!$2:$2,'BLG1222'!$D:$D,'ALL 2022'!$D:$D)</f>
        <v>0</v>
      </c>
      <c r="Q632" s="12">
        <f>+SUMIFS('BLG1222'!$I:$I,'BLG1222'!$A:$A,'ALL 2022'!$2:$2,'BLG1222'!$D:$D,'ALL 2022'!$D:$D)</f>
        <v>0</v>
      </c>
      <c r="R632" s="12">
        <f>+SUMIFS('BLG1222'!$I:$I,'BLG1222'!$A:$A,'ALL 2022'!$2:$2,'BLG1222'!$D:$D,'ALL 2022'!$D:$D)</f>
        <v>0</v>
      </c>
      <c r="S632" s="12">
        <f>+SUMIFS('BLG1222'!$I:$I,'BLG1222'!$A:$A,'ALL 2022'!$2:$2,'BLG1222'!$D:$D,'ALL 2022'!$D:$D)</f>
        <v>0</v>
      </c>
      <c r="T632" s="12">
        <f>+SUMIFS('BLG1222'!$I:$I,'BLG1222'!$A:$A,'ALL 2022'!$2:$2,'BLG1222'!$D:$D,'ALL 2022'!$D:$D)</f>
        <v>0</v>
      </c>
      <c r="U632" s="12">
        <f>+SUMIFS('BLG1222'!$I:$I,'BLG1222'!$A:$A,'ALL 2022'!$2:$2,'BLG1222'!$D:$D,'ALL 2022'!$D:$D)</f>
        <v>0</v>
      </c>
      <c r="V632" s="12">
        <f>+SUMIFS('BLG1222'!$I:$I,'BLG1222'!$A:$A,'ALL 2022'!$2:$2,'BLG1222'!$D:$D,'ALL 2022'!$D:$D)</f>
        <v>0</v>
      </c>
      <c r="W632" s="12">
        <f>+SUMIFS('BLG1222'!$I:$I,'BLG1222'!$A:$A,'ALL 2022'!$2:$2,'BLG1222'!$D:$D,'ALL 2022'!$D:$D)</f>
        <v>0</v>
      </c>
      <c r="X632" s="12">
        <f>+SUMIFS('BLG1222'!$I:$I,'BLG1222'!$A:$A,'ALL 2022'!$2:$2,'BLG1222'!$D:$D,'ALL 2022'!$D:$D)</f>
        <v>0</v>
      </c>
      <c r="Y632" s="12">
        <f>+SUMIFS('BLG1222'!$I:$I,'BLG1222'!$A:$A,'ALL 2022'!$2:$2,'BLG1222'!$D:$D,'ALL 2022'!$D:$D)</f>
        <v>0</v>
      </c>
      <c r="Z632" s="12">
        <f>+SUMIFS('BLG1222'!$I:$I,'BLG1222'!$A:$A,'ALL 2022'!$2:$2,'BLG1222'!$D:$D,'ALL 2022'!$D:$D)</f>
        <v>0</v>
      </c>
      <c r="AA632" s="12">
        <f>+SUMIFS('BLG1222'!$I:$I,'BLG1222'!$A:$A,'ALL 2022'!$2:$2,'BLG1222'!$D:$D,'ALL 2022'!$D:$D)</f>
        <v>0</v>
      </c>
      <c r="AB632" s="12">
        <f>+SUMIFS('BLG1222'!$I:$I,'BLG1222'!$A:$A,'ALL 2022'!$2:$2,'BLG1222'!$D:$D,'ALL 2022'!$D:$D)</f>
        <v>680000</v>
      </c>
      <c r="AC632" s="12">
        <f>+SUMIFS('BLG1222'!$I:$I,'BLG1222'!$A:$A,'ALL 2022'!$2:$2,'BLG1222'!$D:$D,'ALL 2022'!$D:$D)</f>
        <v>0</v>
      </c>
      <c r="AD632" s="12">
        <f>+SUMIFS('BLG1222'!$I:$I,'BLG1222'!$A:$A,'ALL 2022'!$2:$2,'BLG1222'!$D:$D,'ALL 2022'!$D:$D)</f>
        <v>0</v>
      </c>
      <c r="AE632" s="12">
        <f>+SUMIFS('BLG1222'!$I:$I,'BLG1222'!$A:$A,'ALL 2022'!$2:$2,'BLG1222'!$D:$D,'ALL 2022'!$D:$D)</f>
        <v>0</v>
      </c>
      <c r="AF632" s="12">
        <f>+SUMIFS('BLG1222'!$I:$I,'BLG1222'!$A:$A,'ALL 2022'!$2:$2,'BLG1222'!$D:$D,'ALL 2022'!$D:$D)</f>
        <v>4012500</v>
      </c>
      <c r="AG632" s="12">
        <f>+SUMIFS('BLG1222'!$I:$I,'BLG1222'!$A:$A,'ALL 2022'!$2:$2,'BLG1222'!$D:$D,'ALL 2022'!$D:$D)</f>
        <v>0</v>
      </c>
      <c r="AH632" s="12">
        <f>+SUMIFS('BLG1222'!$I:$I,'BLG1222'!$A:$A,'ALL 2022'!$2:$2,'BLG1222'!$D:$D,'ALL 2022'!$D:$D)</f>
        <v>0</v>
      </c>
      <c r="AI632" s="12">
        <f>+SUMIFS('BLG1222'!$I:$I,'BLG1222'!$A:$A,'ALL 2022'!$2:$2,'BLG1222'!$D:$D,'ALL 2022'!$D:$D)</f>
        <v>0</v>
      </c>
      <c r="AJ632" s="12">
        <f>+SUMIFS('BLG1222'!$I:$I,'BLG1222'!$A:$A,'ALL 2022'!$2:$2,'BLG1222'!$D:$D,'ALL 2022'!$D:$D)</f>
        <v>0</v>
      </c>
      <c r="AK632" s="12">
        <f>+SUMIFS('BLG1222'!$I:$I,'BLG1222'!$A:$A,'ALL 2022'!$2:$2,'BLG1222'!$D:$D,'ALL 2022'!$D:$D)</f>
        <v>0</v>
      </c>
      <c r="AL632" s="12">
        <f>+SUMIFS('BLG1222'!$I:$I,'BLG1222'!$A:$A,'ALL 2022'!$2:$2,'BLG1222'!$D:$D,'ALL 2022'!$D:$D)</f>
        <v>0</v>
      </c>
      <c r="AM632" s="12">
        <f>+SUMIFS('BLG1222'!$I:$I,'BLG1222'!$A:$A,'ALL 2022'!$2:$2,'BLG1222'!$D:$D,'ALL 2022'!$D:$D)</f>
        <v>0</v>
      </c>
      <c r="AN632" s="12">
        <f>+SUMIFS('BLG1222'!$I:$I,'BLG1222'!$A:$A,'ALL 2022'!$2:$2,'BLG1222'!$D:$D,'ALL 2022'!$D:$D)</f>
        <v>0</v>
      </c>
      <c r="AO632" s="12">
        <f>+SUMIFS('BLG1222'!$I:$I,'BLG1222'!$A:$A,'ALL 2022'!$2:$2,'BLG1222'!$D:$D,'ALL 2022'!$D:$D)</f>
        <v>3104303</v>
      </c>
      <c r="AP632" s="12">
        <f>+SUMIFS('BLG1222'!$I:$I,'BLG1222'!$A:$A,'ALL 2022'!$2:$2,'BLG1222'!$D:$D,'ALL 2022'!$D:$D)</f>
        <v>0</v>
      </c>
      <c r="AQ632" s="164">
        <f t="shared" si="60"/>
        <v>9416803</v>
      </c>
      <c r="AR632" s="165">
        <f t="shared" si="61"/>
        <v>1991.4779372111957</v>
      </c>
    </row>
    <row r="633" spans="1:44" hidden="1" x14ac:dyDescent="0.25">
      <c r="A633" s="11" t="str">
        <f t="shared" si="57"/>
        <v>6</v>
      </c>
      <c r="B633" s="11" t="str">
        <f t="shared" si="58"/>
        <v>63</v>
      </c>
      <c r="C633" s="11" t="str">
        <f t="shared" si="59"/>
        <v>635</v>
      </c>
      <c r="D633" s="23">
        <v>63506000</v>
      </c>
      <c r="E633" s="119" t="s">
        <v>3274</v>
      </c>
      <c r="F633" s="24" t="s">
        <v>474</v>
      </c>
      <c r="G633" s="12">
        <f>+SUMIFS('BLG1222'!$I:$I,'BLG1222'!$A:$A,'ALL 2022'!$2:$2,'BLG1222'!$D:$D,'ALL 2022'!$D:$D)</f>
        <v>7363086.5999999996</v>
      </c>
      <c r="H633" s="12">
        <f>+SUMIFS('BLG1222'!$I:$I,'BLG1222'!$A:$A,'ALL 2022'!$2:$2,'BLG1222'!$D:$D,'ALL 2022'!$D:$D)</f>
        <v>1642000</v>
      </c>
      <c r="I633" s="12">
        <f>+SUMIFS('BLG1222'!$I:$I,'BLG1222'!$A:$A,'ALL 2022'!$2:$2,'BLG1222'!$D:$D,'ALL 2022'!$D:$D)</f>
        <v>9194429.3499999996</v>
      </c>
      <c r="J633" s="12">
        <f>+SUMIFS('BLG1222'!$I:$I,'BLG1222'!$A:$A,'ALL 2022'!$2:$2,'BLG1222'!$D:$D,'ALL 2022'!$D:$D)</f>
        <v>16400806.74</v>
      </c>
      <c r="K633" s="12">
        <f>+SUMIFS('BLG1222'!$I:$I,'BLG1222'!$A:$A,'ALL 2022'!$2:$2,'BLG1222'!$D:$D,'ALL 2022'!$D:$D)</f>
        <v>26143652.760000002</v>
      </c>
      <c r="L633" s="12">
        <f>+SUMIFS('BLG1222'!$I:$I,'BLG1222'!$A:$A,'ALL 2022'!$2:$2,'BLG1222'!$D:$D,'ALL 2022'!$D:$D)</f>
        <v>2496</v>
      </c>
      <c r="M633" s="12">
        <f>+SUMIFS('BLG1222'!$I:$I,'BLG1222'!$A:$A,'ALL 2022'!$2:$2,'BLG1222'!$D:$D,'ALL 2022'!$D:$D)</f>
        <v>0</v>
      </c>
      <c r="N633" s="12">
        <f>+SUMIFS('BLG1222'!$I:$I,'BLG1222'!$A:$A,'ALL 2022'!$2:$2,'BLG1222'!$D:$D,'ALL 2022'!$D:$D)</f>
        <v>0</v>
      </c>
      <c r="O633" s="12">
        <f>+SUMIFS('BLG1222'!$I:$I,'BLG1222'!$A:$A,'ALL 2022'!$2:$2,'BLG1222'!$D:$D,'ALL 2022'!$D:$D)</f>
        <v>2304280</v>
      </c>
      <c r="P633" s="12">
        <f>+SUMIFS('BLG1222'!$I:$I,'BLG1222'!$A:$A,'ALL 2022'!$2:$2,'BLG1222'!$D:$D,'ALL 2022'!$D:$D)</f>
        <v>0</v>
      </c>
      <c r="Q633" s="12">
        <f>+SUMIFS('BLG1222'!$I:$I,'BLG1222'!$A:$A,'ALL 2022'!$2:$2,'BLG1222'!$D:$D,'ALL 2022'!$D:$D)</f>
        <v>0</v>
      </c>
      <c r="R633" s="12">
        <f>+SUMIFS('BLG1222'!$I:$I,'BLG1222'!$A:$A,'ALL 2022'!$2:$2,'BLG1222'!$D:$D,'ALL 2022'!$D:$D)</f>
        <v>0</v>
      </c>
      <c r="S633" s="12">
        <f>+SUMIFS('BLG1222'!$I:$I,'BLG1222'!$A:$A,'ALL 2022'!$2:$2,'BLG1222'!$D:$D,'ALL 2022'!$D:$D)</f>
        <v>3842128</v>
      </c>
      <c r="T633" s="12">
        <f>+SUMIFS('BLG1222'!$I:$I,'BLG1222'!$A:$A,'ALL 2022'!$2:$2,'BLG1222'!$D:$D,'ALL 2022'!$D:$D)</f>
        <v>591527</v>
      </c>
      <c r="U633" s="12">
        <f>+SUMIFS('BLG1222'!$I:$I,'BLG1222'!$A:$A,'ALL 2022'!$2:$2,'BLG1222'!$D:$D,'ALL 2022'!$D:$D)</f>
        <v>0</v>
      </c>
      <c r="V633" s="12">
        <f>+SUMIFS('BLG1222'!$I:$I,'BLG1222'!$A:$A,'ALL 2022'!$2:$2,'BLG1222'!$D:$D,'ALL 2022'!$D:$D)</f>
        <v>1400560</v>
      </c>
      <c r="W633" s="12">
        <f>+SUMIFS('BLG1222'!$I:$I,'BLG1222'!$A:$A,'ALL 2022'!$2:$2,'BLG1222'!$D:$D,'ALL 2022'!$D:$D)</f>
        <v>0</v>
      </c>
      <c r="X633" s="12">
        <f>+SUMIFS('BLG1222'!$I:$I,'BLG1222'!$A:$A,'ALL 2022'!$2:$2,'BLG1222'!$D:$D,'ALL 2022'!$D:$D)</f>
        <v>0</v>
      </c>
      <c r="Y633" s="12">
        <f>+SUMIFS('BLG1222'!$I:$I,'BLG1222'!$A:$A,'ALL 2022'!$2:$2,'BLG1222'!$D:$D,'ALL 2022'!$D:$D)</f>
        <v>0</v>
      </c>
      <c r="Z633" s="12">
        <f>+SUMIFS('BLG1222'!$I:$I,'BLG1222'!$A:$A,'ALL 2022'!$2:$2,'BLG1222'!$D:$D,'ALL 2022'!$D:$D)</f>
        <v>0</v>
      </c>
      <c r="AA633" s="12">
        <f>+SUMIFS('BLG1222'!$I:$I,'BLG1222'!$A:$A,'ALL 2022'!$2:$2,'BLG1222'!$D:$D,'ALL 2022'!$D:$D)</f>
        <v>0</v>
      </c>
      <c r="AB633" s="12">
        <f>+SUMIFS('BLG1222'!$I:$I,'BLG1222'!$A:$A,'ALL 2022'!$2:$2,'BLG1222'!$D:$D,'ALL 2022'!$D:$D)</f>
        <v>271052.5</v>
      </c>
      <c r="AC633" s="12">
        <f>+SUMIFS('BLG1222'!$I:$I,'BLG1222'!$A:$A,'ALL 2022'!$2:$2,'BLG1222'!$D:$D,'ALL 2022'!$D:$D)</f>
        <v>916157.07200000004</v>
      </c>
      <c r="AD633" s="12">
        <f>+SUMIFS('BLG1222'!$I:$I,'BLG1222'!$A:$A,'ALL 2022'!$2:$2,'BLG1222'!$D:$D,'ALL 2022'!$D:$D)</f>
        <v>0</v>
      </c>
      <c r="AE633" s="12">
        <f>+SUMIFS('BLG1222'!$I:$I,'BLG1222'!$A:$A,'ALL 2022'!$2:$2,'BLG1222'!$D:$D,'ALL 2022'!$D:$D)</f>
        <v>0</v>
      </c>
      <c r="AF633" s="12">
        <f>+SUMIFS('BLG1222'!$I:$I,'BLG1222'!$A:$A,'ALL 2022'!$2:$2,'BLG1222'!$D:$D,'ALL 2022'!$D:$D)</f>
        <v>46400</v>
      </c>
      <c r="AG633" s="12">
        <f>+SUMIFS('BLG1222'!$I:$I,'BLG1222'!$A:$A,'ALL 2022'!$2:$2,'BLG1222'!$D:$D,'ALL 2022'!$D:$D)</f>
        <v>0</v>
      </c>
      <c r="AH633" s="12">
        <f>+SUMIFS('BLG1222'!$I:$I,'BLG1222'!$A:$A,'ALL 2022'!$2:$2,'BLG1222'!$D:$D,'ALL 2022'!$D:$D)</f>
        <v>0</v>
      </c>
      <c r="AI633" s="12">
        <f>+SUMIFS('BLG1222'!$I:$I,'BLG1222'!$A:$A,'ALL 2022'!$2:$2,'BLG1222'!$D:$D,'ALL 2022'!$D:$D)</f>
        <v>0</v>
      </c>
      <c r="AJ633" s="12">
        <f>+SUMIFS('BLG1222'!$I:$I,'BLG1222'!$A:$A,'ALL 2022'!$2:$2,'BLG1222'!$D:$D,'ALL 2022'!$D:$D)</f>
        <v>1043000</v>
      </c>
      <c r="AK633" s="12">
        <f>+SUMIFS('BLG1222'!$I:$I,'BLG1222'!$A:$A,'ALL 2022'!$2:$2,'BLG1222'!$D:$D,'ALL 2022'!$D:$D)</f>
        <v>1542752</v>
      </c>
      <c r="AL633" s="12">
        <f>+SUMIFS('BLG1222'!$I:$I,'BLG1222'!$A:$A,'ALL 2022'!$2:$2,'BLG1222'!$D:$D,'ALL 2022'!$D:$D)</f>
        <v>0</v>
      </c>
      <c r="AM633" s="12">
        <f>+SUMIFS('BLG1222'!$I:$I,'BLG1222'!$A:$A,'ALL 2022'!$2:$2,'BLG1222'!$D:$D,'ALL 2022'!$D:$D)</f>
        <v>0</v>
      </c>
      <c r="AN633" s="12">
        <f>+SUMIFS('BLG1222'!$I:$I,'BLG1222'!$A:$A,'ALL 2022'!$2:$2,'BLG1222'!$D:$D,'ALL 2022'!$D:$D)</f>
        <v>0</v>
      </c>
      <c r="AO633" s="12">
        <f>+SUMIFS('BLG1222'!$I:$I,'BLG1222'!$A:$A,'ALL 2022'!$2:$2,'BLG1222'!$D:$D,'ALL 2022'!$D:$D)</f>
        <v>8254375</v>
      </c>
      <c r="AP633" s="12">
        <f>+SUMIFS('BLG1222'!$I:$I,'BLG1222'!$A:$A,'ALL 2022'!$2:$2,'BLG1222'!$D:$D,'ALL 2022'!$D:$D)</f>
        <v>0</v>
      </c>
      <c r="AQ633" s="164">
        <f t="shared" si="60"/>
        <v>80958703.022</v>
      </c>
      <c r="AR633" s="165">
        <f t="shared" si="61"/>
        <v>17121.253454441634</v>
      </c>
    </row>
    <row r="634" spans="1:44" hidden="1" x14ac:dyDescent="0.25">
      <c r="A634" s="11" t="str">
        <f t="shared" si="57"/>
        <v>6</v>
      </c>
      <c r="B634" s="11" t="str">
        <f t="shared" si="58"/>
        <v>63</v>
      </c>
      <c r="C634" s="11" t="str">
        <f t="shared" si="59"/>
        <v>635</v>
      </c>
      <c r="D634" s="60">
        <v>63507000</v>
      </c>
      <c r="E634" s="119" t="s">
        <v>3274</v>
      </c>
      <c r="F634" s="24" t="s">
        <v>475</v>
      </c>
      <c r="G634" s="12">
        <f>+SUMIFS('BLG1222'!$I:$I,'BLG1222'!$A:$A,'ALL 2022'!$2:$2,'BLG1222'!$D:$D,'ALL 2022'!$D:$D)</f>
        <v>666399306.67999995</v>
      </c>
      <c r="H634" s="12">
        <f>+SUMIFS('BLG1222'!$I:$I,'BLG1222'!$A:$A,'ALL 2022'!$2:$2,'BLG1222'!$D:$D,'ALL 2022'!$D:$D)</f>
        <v>0</v>
      </c>
      <c r="I634" s="12">
        <f>+SUMIFS('BLG1222'!$I:$I,'BLG1222'!$A:$A,'ALL 2022'!$2:$2,'BLG1222'!$D:$D,'ALL 2022'!$D:$D)</f>
        <v>47943796.719999999</v>
      </c>
      <c r="J634" s="12">
        <f>+SUMIFS('BLG1222'!$I:$I,'BLG1222'!$A:$A,'ALL 2022'!$2:$2,'BLG1222'!$D:$D,'ALL 2022'!$D:$D)</f>
        <v>860986411.99000001</v>
      </c>
      <c r="K634" s="12">
        <f>+SUMIFS('BLG1222'!$I:$I,'BLG1222'!$A:$A,'ALL 2022'!$2:$2,'BLG1222'!$D:$D,'ALL 2022'!$D:$D)</f>
        <v>1361607458.4400001</v>
      </c>
      <c r="L634" s="12">
        <f>+SUMIFS('BLG1222'!$I:$I,'BLG1222'!$A:$A,'ALL 2022'!$2:$2,'BLG1222'!$D:$D,'ALL 2022'!$D:$D)</f>
        <v>290140893.89999998</v>
      </c>
      <c r="M634" s="12">
        <f>+SUMIFS('BLG1222'!$I:$I,'BLG1222'!$A:$A,'ALL 2022'!$2:$2,'BLG1222'!$D:$D,'ALL 2022'!$D:$D)</f>
        <v>11374451.68</v>
      </c>
      <c r="N634" s="12">
        <f>+SUMIFS('BLG1222'!$I:$I,'BLG1222'!$A:$A,'ALL 2022'!$2:$2,'BLG1222'!$D:$D,'ALL 2022'!$D:$D)</f>
        <v>0</v>
      </c>
      <c r="O634" s="12">
        <f>+SUMIFS('BLG1222'!$I:$I,'BLG1222'!$A:$A,'ALL 2022'!$2:$2,'BLG1222'!$D:$D,'ALL 2022'!$D:$D)</f>
        <v>0</v>
      </c>
      <c r="P634" s="12">
        <f>+SUMIFS('BLG1222'!$I:$I,'BLG1222'!$A:$A,'ALL 2022'!$2:$2,'BLG1222'!$D:$D,'ALL 2022'!$D:$D)</f>
        <v>0</v>
      </c>
      <c r="Q634" s="12">
        <f>+SUMIFS('BLG1222'!$I:$I,'BLG1222'!$A:$A,'ALL 2022'!$2:$2,'BLG1222'!$D:$D,'ALL 2022'!$D:$D)</f>
        <v>0</v>
      </c>
      <c r="R634" s="12">
        <f>+SUMIFS('BLG1222'!$I:$I,'BLG1222'!$A:$A,'ALL 2022'!$2:$2,'BLG1222'!$D:$D,'ALL 2022'!$D:$D)</f>
        <v>0</v>
      </c>
      <c r="S634" s="12">
        <f>+SUMIFS('BLG1222'!$I:$I,'BLG1222'!$A:$A,'ALL 2022'!$2:$2,'BLG1222'!$D:$D,'ALL 2022'!$D:$D)</f>
        <v>10100617.449999999</v>
      </c>
      <c r="T634" s="12">
        <f>+SUMIFS('BLG1222'!$I:$I,'BLG1222'!$A:$A,'ALL 2022'!$2:$2,'BLG1222'!$D:$D,'ALL 2022'!$D:$D)</f>
        <v>154337004.03</v>
      </c>
      <c r="U634" s="12">
        <f>+SUMIFS('BLG1222'!$I:$I,'BLG1222'!$A:$A,'ALL 2022'!$2:$2,'BLG1222'!$D:$D,'ALL 2022'!$D:$D)</f>
        <v>44074959.770000003</v>
      </c>
      <c r="V634" s="12">
        <f>+SUMIFS('BLG1222'!$I:$I,'BLG1222'!$A:$A,'ALL 2022'!$2:$2,'BLG1222'!$D:$D,'ALL 2022'!$D:$D)</f>
        <v>21577204.649999999</v>
      </c>
      <c r="W634" s="12">
        <f>+SUMIFS('BLG1222'!$I:$I,'BLG1222'!$A:$A,'ALL 2022'!$2:$2,'BLG1222'!$D:$D,'ALL 2022'!$D:$D)</f>
        <v>0</v>
      </c>
      <c r="X634" s="12">
        <f>+SUMIFS('BLG1222'!$I:$I,'BLG1222'!$A:$A,'ALL 2022'!$2:$2,'BLG1222'!$D:$D,'ALL 2022'!$D:$D)</f>
        <v>0</v>
      </c>
      <c r="Y634" s="12">
        <f>+SUMIFS('BLG1222'!$I:$I,'BLG1222'!$A:$A,'ALL 2022'!$2:$2,'BLG1222'!$D:$D,'ALL 2022'!$D:$D)</f>
        <v>0</v>
      </c>
      <c r="Z634" s="12">
        <f>+SUMIFS('BLG1222'!$I:$I,'BLG1222'!$A:$A,'ALL 2022'!$2:$2,'BLG1222'!$D:$D,'ALL 2022'!$D:$D)</f>
        <v>0</v>
      </c>
      <c r="AA634" s="12">
        <f>+SUMIFS('BLG1222'!$I:$I,'BLG1222'!$A:$A,'ALL 2022'!$2:$2,'BLG1222'!$D:$D,'ALL 2022'!$D:$D)</f>
        <v>0</v>
      </c>
      <c r="AB634" s="12">
        <f>+SUMIFS('BLG1222'!$I:$I,'BLG1222'!$A:$A,'ALL 2022'!$2:$2,'BLG1222'!$D:$D,'ALL 2022'!$D:$D)</f>
        <v>0</v>
      </c>
      <c r="AC634" s="12">
        <f>+SUMIFS('BLG1222'!$I:$I,'BLG1222'!$A:$A,'ALL 2022'!$2:$2,'BLG1222'!$D:$D,'ALL 2022'!$D:$D)</f>
        <v>0</v>
      </c>
      <c r="AD634" s="12">
        <f>+SUMIFS('BLG1222'!$I:$I,'BLG1222'!$A:$A,'ALL 2022'!$2:$2,'BLG1222'!$D:$D,'ALL 2022'!$D:$D)</f>
        <v>0</v>
      </c>
      <c r="AE634" s="12">
        <f>+SUMIFS('BLG1222'!$I:$I,'BLG1222'!$A:$A,'ALL 2022'!$2:$2,'BLG1222'!$D:$D,'ALL 2022'!$D:$D)</f>
        <v>0</v>
      </c>
      <c r="AF634" s="12">
        <f>+SUMIFS('BLG1222'!$I:$I,'BLG1222'!$A:$A,'ALL 2022'!$2:$2,'BLG1222'!$D:$D,'ALL 2022'!$D:$D)</f>
        <v>52865594.759999998</v>
      </c>
      <c r="AG634" s="12">
        <f>+SUMIFS('BLG1222'!$I:$I,'BLG1222'!$A:$A,'ALL 2022'!$2:$2,'BLG1222'!$D:$D,'ALL 2022'!$D:$D)</f>
        <v>70172758.280000001</v>
      </c>
      <c r="AH634" s="12">
        <f>+SUMIFS('BLG1222'!$I:$I,'BLG1222'!$A:$A,'ALL 2022'!$2:$2,'BLG1222'!$D:$D,'ALL 2022'!$D:$D)</f>
        <v>43236546.549999997</v>
      </c>
      <c r="AI634" s="12">
        <f>+SUMIFS('BLG1222'!$I:$I,'BLG1222'!$A:$A,'ALL 2022'!$2:$2,'BLG1222'!$D:$D,'ALL 2022'!$D:$D)</f>
        <v>0</v>
      </c>
      <c r="AJ634" s="12">
        <f>+SUMIFS('BLG1222'!$I:$I,'BLG1222'!$A:$A,'ALL 2022'!$2:$2,'BLG1222'!$D:$D,'ALL 2022'!$D:$D)</f>
        <v>0</v>
      </c>
      <c r="AK634" s="12">
        <f>+SUMIFS('BLG1222'!$I:$I,'BLG1222'!$A:$A,'ALL 2022'!$2:$2,'BLG1222'!$D:$D,'ALL 2022'!$D:$D)</f>
        <v>0</v>
      </c>
      <c r="AL634" s="12">
        <f>+SUMIFS('BLG1222'!$I:$I,'BLG1222'!$A:$A,'ALL 2022'!$2:$2,'BLG1222'!$D:$D,'ALL 2022'!$D:$D)</f>
        <v>0</v>
      </c>
      <c r="AM634" s="12">
        <f>+SUMIFS('BLG1222'!$I:$I,'BLG1222'!$A:$A,'ALL 2022'!$2:$2,'BLG1222'!$D:$D,'ALL 2022'!$D:$D)</f>
        <v>0</v>
      </c>
      <c r="AN634" s="12">
        <f>+SUMIFS('BLG1222'!$I:$I,'BLG1222'!$A:$A,'ALL 2022'!$2:$2,'BLG1222'!$D:$D,'ALL 2022'!$D:$D)</f>
        <v>0</v>
      </c>
      <c r="AO634" s="12">
        <f>+SUMIFS('BLG1222'!$I:$I,'BLG1222'!$A:$A,'ALL 2022'!$2:$2,'BLG1222'!$D:$D,'ALL 2022'!$D:$D)</f>
        <v>0</v>
      </c>
      <c r="AP634" s="12">
        <f>+SUMIFS('BLG1222'!$I:$I,'BLG1222'!$A:$A,'ALL 2022'!$2:$2,'BLG1222'!$D:$D,'ALL 2022'!$D:$D)</f>
        <v>0</v>
      </c>
      <c r="AQ634" s="164">
        <f t="shared" si="60"/>
        <v>3634817004.9000006</v>
      </c>
      <c r="AR634" s="165">
        <f t="shared" si="61"/>
        <v>768695.90147085267</v>
      </c>
    </row>
    <row r="635" spans="1:44" hidden="1" x14ac:dyDescent="0.25">
      <c r="A635" s="11" t="str">
        <f t="shared" si="57"/>
        <v>6</v>
      </c>
      <c r="B635" s="11" t="str">
        <f t="shared" si="58"/>
        <v>63</v>
      </c>
      <c r="C635" s="11" t="str">
        <f t="shared" si="59"/>
        <v>635</v>
      </c>
      <c r="D635" s="23">
        <v>63508000</v>
      </c>
      <c r="E635" s="119" t="s">
        <v>3274</v>
      </c>
      <c r="F635" s="76" t="s">
        <v>1063</v>
      </c>
      <c r="G635" s="12">
        <f>+SUMIFS('BLG1222'!$I:$I,'BLG1222'!$A:$A,'ALL 2022'!$2:$2,'BLG1222'!$D:$D,'ALL 2022'!$D:$D)</f>
        <v>12034115</v>
      </c>
      <c r="H635" s="12">
        <f>+SUMIFS('BLG1222'!$I:$I,'BLG1222'!$A:$A,'ALL 2022'!$2:$2,'BLG1222'!$D:$D,'ALL 2022'!$D:$D)</f>
        <v>36380989.979999997</v>
      </c>
      <c r="I635" s="12">
        <f>+SUMIFS('BLG1222'!$I:$I,'BLG1222'!$A:$A,'ALL 2022'!$2:$2,'BLG1222'!$D:$D,'ALL 2022'!$D:$D)</f>
        <v>4378733.55</v>
      </c>
      <c r="J635" s="12">
        <f>+SUMIFS('BLG1222'!$I:$I,'BLG1222'!$A:$A,'ALL 2022'!$2:$2,'BLG1222'!$D:$D,'ALL 2022'!$D:$D)</f>
        <v>404723.7</v>
      </c>
      <c r="K635" s="12">
        <f>+SUMIFS('BLG1222'!$I:$I,'BLG1222'!$A:$A,'ALL 2022'!$2:$2,'BLG1222'!$D:$D,'ALL 2022'!$D:$D)</f>
        <v>42000</v>
      </c>
      <c r="L635" s="12">
        <f>+SUMIFS('BLG1222'!$I:$I,'BLG1222'!$A:$A,'ALL 2022'!$2:$2,'BLG1222'!$D:$D,'ALL 2022'!$D:$D)</f>
        <v>164000</v>
      </c>
      <c r="M635" s="12">
        <f>+SUMIFS('BLG1222'!$I:$I,'BLG1222'!$A:$A,'ALL 2022'!$2:$2,'BLG1222'!$D:$D,'ALL 2022'!$D:$D)</f>
        <v>7962384941.7600002</v>
      </c>
      <c r="N635" s="12">
        <f>+SUMIFS('BLG1222'!$I:$I,'BLG1222'!$A:$A,'ALL 2022'!$2:$2,'BLG1222'!$D:$D,'ALL 2022'!$D:$D)</f>
        <v>0</v>
      </c>
      <c r="O635" s="12">
        <f>+SUMIFS('BLG1222'!$I:$I,'BLG1222'!$A:$A,'ALL 2022'!$2:$2,'BLG1222'!$D:$D,'ALL 2022'!$D:$D)</f>
        <v>1572755.8</v>
      </c>
      <c r="P635" s="12">
        <f>+SUMIFS('BLG1222'!$I:$I,'BLG1222'!$A:$A,'ALL 2022'!$2:$2,'BLG1222'!$D:$D,'ALL 2022'!$D:$D)</f>
        <v>448412.89</v>
      </c>
      <c r="Q635" s="12">
        <f>+SUMIFS('BLG1222'!$I:$I,'BLG1222'!$A:$A,'ALL 2022'!$2:$2,'BLG1222'!$D:$D,'ALL 2022'!$D:$D)</f>
        <v>47360</v>
      </c>
      <c r="R635" s="12">
        <f>+SUMIFS('BLG1222'!$I:$I,'BLG1222'!$A:$A,'ALL 2022'!$2:$2,'BLG1222'!$D:$D,'ALL 2022'!$D:$D)</f>
        <v>0</v>
      </c>
      <c r="S635" s="12">
        <f>+SUMIFS('BLG1222'!$I:$I,'BLG1222'!$A:$A,'ALL 2022'!$2:$2,'BLG1222'!$D:$D,'ALL 2022'!$D:$D)</f>
        <v>0</v>
      </c>
      <c r="T635" s="12">
        <f>+SUMIFS('BLG1222'!$I:$I,'BLG1222'!$A:$A,'ALL 2022'!$2:$2,'BLG1222'!$D:$D,'ALL 2022'!$D:$D)</f>
        <v>208300</v>
      </c>
      <c r="U635" s="12">
        <f>+SUMIFS('BLG1222'!$I:$I,'BLG1222'!$A:$A,'ALL 2022'!$2:$2,'BLG1222'!$D:$D,'ALL 2022'!$D:$D)</f>
        <v>0</v>
      </c>
      <c r="V635" s="12">
        <f>+SUMIFS('BLG1222'!$I:$I,'BLG1222'!$A:$A,'ALL 2022'!$2:$2,'BLG1222'!$D:$D,'ALL 2022'!$D:$D)</f>
        <v>0</v>
      </c>
      <c r="W635" s="12">
        <f>+SUMIFS('BLG1222'!$I:$I,'BLG1222'!$A:$A,'ALL 2022'!$2:$2,'BLG1222'!$D:$D,'ALL 2022'!$D:$D)</f>
        <v>0</v>
      </c>
      <c r="X635" s="12">
        <f>+SUMIFS('BLG1222'!$I:$I,'BLG1222'!$A:$A,'ALL 2022'!$2:$2,'BLG1222'!$D:$D,'ALL 2022'!$D:$D)</f>
        <v>0</v>
      </c>
      <c r="Y635" s="12">
        <f>+SUMIFS('BLG1222'!$I:$I,'BLG1222'!$A:$A,'ALL 2022'!$2:$2,'BLG1222'!$D:$D,'ALL 2022'!$D:$D)</f>
        <v>0</v>
      </c>
      <c r="Z635" s="12">
        <f>+SUMIFS('BLG1222'!$I:$I,'BLG1222'!$A:$A,'ALL 2022'!$2:$2,'BLG1222'!$D:$D,'ALL 2022'!$D:$D)</f>
        <v>0</v>
      </c>
      <c r="AA635" s="12">
        <f>+SUMIFS('BLG1222'!$I:$I,'BLG1222'!$A:$A,'ALL 2022'!$2:$2,'BLG1222'!$D:$D,'ALL 2022'!$D:$D)</f>
        <v>0</v>
      </c>
      <c r="AB635" s="12">
        <f>+SUMIFS('BLG1222'!$I:$I,'BLG1222'!$A:$A,'ALL 2022'!$2:$2,'BLG1222'!$D:$D,'ALL 2022'!$D:$D)</f>
        <v>0</v>
      </c>
      <c r="AC635" s="12">
        <f>+SUMIFS('BLG1222'!$I:$I,'BLG1222'!$A:$A,'ALL 2022'!$2:$2,'BLG1222'!$D:$D,'ALL 2022'!$D:$D)</f>
        <v>2117709</v>
      </c>
      <c r="AD635" s="12">
        <f>+SUMIFS('BLG1222'!$I:$I,'BLG1222'!$A:$A,'ALL 2022'!$2:$2,'BLG1222'!$D:$D,'ALL 2022'!$D:$D)</f>
        <v>0</v>
      </c>
      <c r="AE635" s="12">
        <f>+SUMIFS('BLG1222'!$I:$I,'BLG1222'!$A:$A,'ALL 2022'!$2:$2,'BLG1222'!$D:$D,'ALL 2022'!$D:$D)</f>
        <v>0</v>
      </c>
      <c r="AF635" s="12">
        <f>+SUMIFS('BLG1222'!$I:$I,'BLG1222'!$A:$A,'ALL 2022'!$2:$2,'BLG1222'!$D:$D,'ALL 2022'!$D:$D)</f>
        <v>0</v>
      </c>
      <c r="AG635" s="12">
        <f>+SUMIFS('BLG1222'!$I:$I,'BLG1222'!$A:$A,'ALL 2022'!$2:$2,'BLG1222'!$D:$D,'ALL 2022'!$D:$D)</f>
        <v>0</v>
      </c>
      <c r="AH635" s="12">
        <f>+SUMIFS('BLG1222'!$I:$I,'BLG1222'!$A:$A,'ALL 2022'!$2:$2,'BLG1222'!$D:$D,'ALL 2022'!$D:$D)</f>
        <v>0</v>
      </c>
      <c r="AI635" s="12">
        <f>+SUMIFS('BLG1222'!$I:$I,'BLG1222'!$A:$A,'ALL 2022'!$2:$2,'BLG1222'!$D:$D,'ALL 2022'!$D:$D)</f>
        <v>0</v>
      </c>
      <c r="AJ635" s="12">
        <f>+SUMIFS('BLG1222'!$I:$I,'BLG1222'!$A:$A,'ALL 2022'!$2:$2,'BLG1222'!$D:$D,'ALL 2022'!$D:$D)</f>
        <v>64000</v>
      </c>
      <c r="AK635" s="12">
        <f>+SUMIFS('BLG1222'!$I:$I,'BLG1222'!$A:$A,'ALL 2022'!$2:$2,'BLG1222'!$D:$D,'ALL 2022'!$D:$D)</f>
        <v>176500</v>
      </c>
      <c r="AL635" s="12">
        <f>+SUMIFS('BLG1222'!$I:$I,'BLG1222'!$A:$A,'ALL 2022'!$2:$2,'BLG1222'!$D:$D,'ALL 2022'!$D:$D)</f>
        <v>0</v>
      </c>
      <c r="AM635" s="12">
        <f>+SUMIFS('BLG1222'!$I:$I,'BLG1222'!$A:$A,'ALL 2022'!$2:$2,'BLG1222'!$D:$D,'ALL 2022'!$D:$D)</f>
        <v>644768.56000000006</v>
      </c>
      <c r="AN635" s="12">
        <f>+SUMIFS('BLG1222'!$I:$I,'BLG1222'!$A:$A,'ALL 2022'!$2:$2,'BLG1222'!$D:$D,'ALL 2022'!$D:$D)</f>
        <v>0</v>
      </c>
      <c r="AO635" s="12">
        <f>+SUMIFS('BLG1222'!$I:$I,'BLG1222'!$A:$A,'ALL 2022'!$2:$2,'BLG1222'!$D:$D,'ALL 2022'!$D:$D)</f>
        <v>466111</v>
      </c>
      <c r="AP635" s="12">
        <f>+SUMIFS('BLG1222'!$I:$I,'BLG1222'!$A:$A,'ALL 2022'!$2:$2,'BLG1222'!$D:$D,'ALL 2022'!$D:$D)</f>
        <v>0</v>
      </c>
      <c r="AQ635" s="164">
        <f t="shared" si="60"/>
        <v>8021535421.2400007</v>
      </c>
      <c r="AR635" s="165">
        <f t="shared" si="61"/>
        <v>1696404.906628882</v>
      </c>
    </row>
    <row r="636" spans="1:44" hidden="1" x14ac:dyDescent="0.25">
      <c r="A636" s="11" t="str">
        <f t="shared" si="57"/>
        <v>6</v>
      </c>
      <c r="B636" s="11" t="str">
        <f t="shared" si="58"/>
        <v>63</v>
      </c>
      <c r="C636" s="11" t="str">
        <f t="shared" si="59"/>
        <v>635</v>
      </c>
      <c r="D636" s="23">
        <v>63510000</v>
      </c>
      <c r="E636" s="119" t="s">
        <v>3274</v>
      </c>
      <c r="F636" s="24" t="s">
        <v>1063</v>
      </c>
      <c r="G636" s="12">
        <f>+SUMIFS('BLG1222'!$I:$I,'BLG1222'!$A:$A,'ALL 2022'!$2:$2,'BLG1222'!$D:$D,'ALL 2022'!$D:$D)</f>
        <v>0</v>
      </c>
      <c r="H636" s="12">
        <f>+SUMIFS('BLG1222'!$I:$I,'BLG1222'!$A:$A,'ALL 2022'!$2:$2,'BLG1222'!$D:$D,'ALL 2022'!$D:$D)</f>
        <v>0</v>
      </c>
      <c r="I636" s="12">
        <f>+SUMIFS('BLG1222'!$I:$I,'BLG1222'!$A:$A,'ALL 2022'!$2:$2,'BLG1222'!$D:$D,'ALL 2022'!$D:$D)</f>
        <v>0</v>
      </c>
      <c r="J636" s="12">
        <f>+SUMIFS('BLG1222'!$I:$I,'BLG1222'!$A:$A,'ALL 2022'!$2:$2,'BLG1222'!$D:$D,'ALL 2022'!$D:$D)</f>
        <v>0</v>
      </c>
      <c r="K636" s="12">
        <f>+SUMIFS('BLG1222'!$I:$I,'BLG1222'!$A:$A,'ALL 2022'!$2:$2,'BLG1222'!$D:$D,'ALL 2022'!$D:$D)</f>
        <v>0</v>
      </c>
      <c r="L636" s="12">
        <f>+SUMIFS('BLG1222'!$I:$I,'BLG1222'!$A:$A,'ALL 2022'!$2:$2,'BLG1222'!$D:$D,'ALL 2022'!$D:$D)</f>
        <v>0</v>
      </c>
      <c r="M636" s="12">
        <f>+SUMIFS('BLG1222'!$I:$I,'BLG1222'!$A:$A,'ALL 2022'!$2:$2,'BLG1222'!$D:$D,'ALL 2022'!$D:$D)</f>
        <v>0</v>
      </c>
      <c r="N636" s="12">
        <f>+SUMIFS('BLG1222'!$I:$I,'BLG1222'!$A:$A,'ALL 2022'!$2:$2,'BLG1222'!$D:$D,'ALL 2022'!$D:$D)</f>
        <v>0</v>
      </c>
      <c r="O636" s="12">
        <f>+SUMIFS('BLG1222'!$I:$I,'BLG1222'!$A:$A,'ALL 2022'!$2:$2,'BLG1222'!$D:$D,'ALL 2022'!$D:$D)</f>
        <v>0</v>
      </c>
      <c r="P636" s="12">
        <f>+SUMIFS('BLG1222'!$I:$I,'BLG1222'!$A:$A,'ALL 2022'!$2:$2,'BLG1222'!$D:$D,'ALL 2022'!$D:$D)</f>
        <v>0</v>
      </c>
      <c r="Q636" s="12">
        <f>+SUMIFS('BLG1222'!$I:$I,'BLG1222'!$A:$A,'ALL 2022'!$2:$2,'BLG1222'!$D:$D,'ALL 2022'!$D:$D)</f>
        <v>0</v>
      </c>
      <c r="R636" s="12">
        <f>+SUMIFS('BLG1222'!$I:$I,'BLG1222'!$A:$A,'ALL 2022'!$2:$2,'BLG1222'!$D:$D,'ALL 2022'!$D:$D)</f>
        <v>0</v>
      </c>
      <c r="S636" s="12">
        <f>+SUMIFS('BLG1222'!$I:$I,'BLG1222'!$A:$A,'ALL 2022'!$2:$2,'BLG1222'!$D:$D,'ALL 2022'!$D:$D)</f>
        <v>0</v>
      </c>
      <c r="T636" s="12">
        <f>+SUMIFS('BLG1222'!$I:$I,'BLG1222'!$A:$A,'ALL 2022'!$2:$2,'BLG1222'!$D:$D,'ALL 2022'!$D:$D)</f>
        <v>0</v>
      </c>
      <c r="U636" s="12">
        <f>+SUMIFS('BLG1222'!$I:$I,'BLG1222'!$A:$A,'ALL 2022'!$2:$2,'BLG1222'!$D:$D,'ALL 2022'!$D:$D)</f>
        <v>0</v>
      </c>
      <c r="V636" s="12">
        <f>+SUMIFS('BLG1222'!$I:$I,'BLG1222'!$A:$A,'ALL 2022'!$2:$2,'BLG1222'!$D:$D,'ALL 2022'!$D:$D)</f>
        <v>0</v>
      </c>
      <c r="W636" s="12">
        <f>+SUMIFS('BLG1222'!$I:$I,'BLG1222'!$A:$A,'ALL 2022'!$2:$2,'BLG1222'!$D:$D,'ALL 2022'!$D:$D)</f>
        <v>0</v>
      </c>
      <c r="X636" s="12">
        <f>+SUMIFS('BLG1222'!$I:$I,'BLG1222'!$A:$A,'ALL 2022'!$2:$2,'BLG1222'!$D:$D,'ALL 2022'!$D:$D)</f>
        <v>0</v>
      </c>
      <c r="Y636" s="12">
        <f>+SUMIFS('BLG1222'!$I:$I,'BLG1222'!$A:$A,'ALL 2022'!$2:$2,'BLG1222'!$D:$D,'ALL 2022'!$D:$D)</f>
        <v>0</v>
      </c>
      <c r="Z636" s="12">
        <f>+SUMIFS('BLG1222'!$I:$I,'BLG1222'!$A:$A,'ALL 2022'!$2:$2,'BLG1222'!$D:$D,'ALL 2022'!$D:$D)</f>
        <v>0</v>
      </c>
      <c r="AA636" s="12">
        <f>+SUMIFS('BLG1222'!$I:$I,'BLG1222'!$A:$A,'ALL 2022'!$2:$2,'BLG1222'!$D:$D,'ALL 2022'!$D:$D)</f>
        <v>0</v>
      </c>
      <c r="AB636" s="12">
        <f>+SUMIFS('BLG1222'!$I:$I,'BLG1222'!$A:$A,'ALL 2022'!$2:$2,'BLG1222'!$D:$D,'ALL 2022'!$D:$D)</f>
        <v>0</v>
      </c>
      <c r="AC636" s="12">
        <f>+SUMIFS('BLG1222'!$I:$I,'BLG1222'!$A:$A,'ALL 2022'!$2:$2,'BLG1222'!$D:$D,'ALL 2022'!$D:$D)</f>
        <v>0</v>
      </c>
      <c r="AD636" s="12">
        <f>+SUMIFS('BLG1222'!$I:$I,'BLG1222'!$A:$A,'ALL 2022'!$2:$2,'BLG1222'!$D:$D,'ALL 2022'!$D:$D)</f>
        <v>0</v>
      </c>
      <c r="AE636" s="12">
        <f>+SUMIFS('BLG1222'!$I:$I,'BLG1222'!$A:$A,'ALL 2022'!$2:$2,'BLG1222'!$D:$D,'ALL 2022'!$D:$D)</f>
        <v>0</v>
      </c>
      <c r="AF636" s="12">
        <f>+SUMIFS('BLG1222'!$I:$I,'BLG1222'!$A:$A,'ALL 2022'!$2:$2,'BLG1222'!$D:$D,'ALL 2022'!$D:$D)</f>
        <v>0</v>
      </c>
      <c r="AG636" s="12">
        <f>+SUMIFS('BLG1222'!$I:$I,'BLG1222'!$A:$A,'ALL 2022'!$2:$2,'BLG1222'!$D:$D,'ALL 2022'!$D:$D)</f>
        <v>0</v>
      </c>
      <c r="AH636" s="12">
        <f>+SUMIFS('BLG1222'!$I:$I,'BLG1222'!$A:$A,'ALL 2022'!$2:$2,'BLG1222'!$D:$D,'ALL 2022'!$D:$D)</f>
        <v>0</v>
      </c>
      <c r="AI636" s="12">
        <f>+SUMIFS('BLG1222'!$I:$I,'BLG1222'!$A:$A,'ALL 2022'!$2:$2,'BLG1222'!$D:$D,'ALL 2022'!$D:$D)</f>
        <v>0</v>
      </c>
      <c r="AJ636" s="12">
        <f>+SUMIFS('BLG1222'!$I:$I,'BLG1222'!$A:$A,'ALL 2022'!$2:$2,'BLG1222'!$D:$D,'ALL 2022'!$D:$D)</f>
        <v>0</v>
      </c>
      <c r="AK636" s="12">
        <f>+SUMIFS('BLG1222'!$I:$I,'BLG1222'!$A:$A,'ALL 2022'!$2:$2,'BLG1222'!$D:$D,'ALL 2022'!$D:$D)</f>
        <v>0</v>
      </c>
      <c r="AL636" s="12">
        <f>+SUMIFS('BLG1222'!$I:$I,'BLG1222'!$A:$A,'ALL 2022'!$2:$2,'BLG1222'!$D:$D,'ALL 2022'!$D:$D)</f>
        <v>0</v>
      </c>
      <c r="AM636" s="12">
        <f>+SUMIFS('BLG1222'!$I:$I,'BLG1222'!$A:$A,'ALL 2022'!$2:$2,'BLG1222'!$D:$D,'ALL 2022'!$D:$D)</f>
        <v>0</v>
      </c>
      <c r="AN636" s="12">
        <f>+SUMIFS('BLG1222'!$I:$I,'BLG1222'!$A:$A,'ALL 2022'!$2:$2,'BLG1222'!$D:$D,'ALL 2022'!$D:$D)</f>
        <v>0</v>
      </c>
      <c r="AO636" s="12">
        <f>+SUMIFS('BLG1222'!$I:$I,'BLG1222'!$A:$A,'ALL 2022'!$2:$2,'BLG1222'!$D:$D,'ALL 2022'!$D:$D)</f>
        <v>0</v>
      </c>
      <c r="AP636" s="12">
        <f>+SUMIFS('BLG1222'!$I:$I,'BLG1222'!$A:$A,'ALL 2022'!$2:$2,'BLG1222'!$D:$D,'ALL 2022'!$D:$D)</f>
        <v>0</v>
      </c>
      <c r="AQ636" s="164">
        <f t="shared" si="60"/>
        <v>0</v>
      </c>
      <c r="AR636" s="165">
        <f t="shared" si="61"/>
        <v>0</v>
      </c>
    </row>
    <row r="637" spans="1:44" hidden="1" x14ac:dyDescent="0.25">
      <c r="A637" s="11" t="str">
        <f t="shared" si="57"/>
        <v>6</v>
      </c>
      <c r="B637" s="11" t="str">
        <f t="shared" si="58"/>
        <v>63</v>
      </c>
      <c r="C637" s="11" t="str">
        <f t="shared" si="59"/>
        <v>635</v>
      </c>
      <c r="D637" s="23">
        <v>63514000</v>
      </c>
      <c r="E637" s="119" t="s">
        <v>3274</v>
      </c>
      <c r="F637" s="24" t="s">
        <v>1457</v>
      </c>
      <c r="G637" s="12">
        <f>+SUMIFS('BLG1222'!$I:$I,'BLG1222'!$A:$A,'ALL 2022'!$2:$2,'BLG1222'!$D:$D,'ALL 2022'!$D:$D)</f>
        <v>0</v>
      </c>
      <c r="H637" s="12">
        <f>+SUMIFS('BLG1222'!$I:$I,'BLG1222'!$A:$A,'ALL 2022'!$2:$2,'BLG1222'!$D:$D,'ALL 2022'!$D:$D)</f>
        <v>0</v>
      </c>
      <c r="I637" s="12">
        <f>+SUMIFS('BLG1222'!$I:$I,'BLG1222'!$A:$A,'ALL 2022'!$2:$2,'BLG1222'!$D:$D,'ALL 2022'!$D:$D)</f>
        <v>0</v>
      </c>
      <c r="J637" s="12">
        <f>+SUMIFS('BLG1222'!$I:$I,'BLG1222'!$A:$A,'ALL 2022'!$2:$2,'BLG1222'!$D:$D,'ALL 2022'!$D:$D)</f>
        <v>0</v>
      </c>
      <c r="K637" s="12">
        <f>+SUMIFS('BLG1222'!$I:$I,'BLG1222'!$A:$A,'ALL 2022'!$2:$2,'BLG1222'!$D:$D,'ALL 2022'!$D:$D)</f>
        <v>0</v>
      </c>
      <c r="L637" s="12">
        <f>+SUMIFS('BLG1222'!$I:$I,'BLG1222'!$A:$A,'ALL 2022'!$2:$2,'BLG1222'!$D:$D,'ALL 2022'!$D:$D)</f>
        <v>0</v>
      </c>
      <c r="M637" s="12">
        <f>+SUMIFS('BLG1222'!$I:$I,'BLG1222'!$A:$A,'ALL 2022'!$2:$2,'BLG1222'!$D:$D,'ALL 2022'!$D:$D)</f>
        <v>0</v>
      </c>
      <c r="N637" s="12">
        <f>+SUMIFS('BLG1222'!$I:$I,'BLG1222'!$A:$A,'ALL 2022'!$2:$2,'BLG1222'!$D:$D,'ALL 2022'!$D:$D)</f>
        <v>0</v>
      </c>
      <c r="O637" s="12">
        <f>+SUMIFS('BLG1222'!$I:$I,'BLG1222'!$A:$A,'ALL 2022'!$2:$2,'BLG1222'!$D:$D,'ALL 2022'!$D:$D)</f>
        <v>0</v>
      </c>
      <c r="P637" s="12">
        <f>+SUMIFS('BLG1222'!$I:$I,'BLG1222'!$A:$A,'ALL 2022'!$2:$2,'BLG1222'!$D:$D,'ALL 2022'!$D:$D)</f>
        <v>0</v>
      </c>
      <c r="Q637" s="12">
        <f>+SUMIFS('BLG1222'!$I:$I,'BLG1222'!$A:$A,'ALL 2022'!$2:$2,'BLG1222'!$D:$D,'ALL 2022'!$D:$D)</f>
        <v>0</v>
      </c>
      <c r="R637" s="12">
        <f>+SUMIFS('BLG1222'!$I:$I,'BLG1222'!$A:$A,'ALL 2022'!$2:$2,'BLG1222'!$D:$D,'ALL 2022'!$D:$D)</f>
        <v>0</v>
      </c>
      <c r="S637" s="12">
        <f>+SUMIFS('BLG1222'!$I:$I,'BLG1222'!$A:$A,'ALL 2022'!$2:$2,'BLG1222'!$D:$D,'ALL 2022'!$D:$D)</f>
        <v>0</v>
      </c>
      <c r="T637" s="12">
        <f>+SUMIFS('BLG1222'!$I:$I,'BLG1222'!$A:$A,'ALL 2022'!$2:$2,'BLG1222'!$D:$D,'ALL 2022'!$D:$D)</f>
        <v>0</v>
      </c>
      <c r="U637" s="12">
        <f>+SUMIFS('BLG1222'!$I:$I,'BLG1222'!$A:$A,'ALL 2022'!$2:$2,'BLG1222'!$D:$D,'ALL 2022'!$D:$D)</f>
        <v>0</v>
      </c>
      <c r="V637" s="12">
        <f>+SUMIFS('BLG1222'!$I:$I,'BLG1222'!$A:$A,'ALL 2022'!$2:$2,'BLG1222'!$D:$D,'ALL 2022'!$D:$D)</f>
        <v>0</v>
      </c>
      <c r="W637" s="12">
        <f>+SUMIFS('BLG1222'!$I:$I,'BLG1222'!$A:$A,'ALL 2022'!$2:$2,'BLG1222'!$D:$D,'ALL 2022'!$D:$D)</f>
        <v>0</v>
      </c>
      <c r="X637" s="12">
        <f>+SUMIFS('BLG1222'!$I:$I,'BLG1222'!$A:$A,'ALL 2022'!$2:$2,'BLG1222'!$D:$D,'ALL 2022'!$D:$D)</f>
        <v>0</v>
      </c>
      <c r="Y637" s="12">
        <f>+SUMIFS('BLG1222'!$I:$I,'BLG1222'!$A:$A,'ALL 2022'!$2:$2,'BLG1222'!$D:$D,'ALL 2022'!$D:$D)</f>
        <v>0</v>
      </c>
      <c r="Z637" s="12">
        <f>+SUMIFS('BLG1222'!$I:$I,'BLG1222'!$A:$A,'ALL 2022'!$2:$2,'BLG1222'!$D:$D,'ALL 2022'!$D:$D)</f>
        <v>0</v>
      </c>
      <c r="AA637" s="12">
        <f>+SUMIFS('BLG1222'!$I:$I,'BLG1222'!$A:$A,'ALL 2022'!$2:$2,'BLG1222'!$D:$D,'ALL 2022'!$D:$D)</f>
        <v>0</v>
      </c>
      <c r="AB637" s="12">
        <f>+SUMIFS('BLG1222'!$I:$I,'BLG1222'!$A:$A,'ALL 2022'!$2:$2,'BLG1222'!$D:$D,'ALL 2022'!$D:$D)</f>
        <v>0</v>
      </c>
      <c r="AC637" s="12">
        <f>+SUMIFS('BLG1222'!$I:$I,'BLG1222'!$A:$A,'ALL 2022'!$2:$2,'BLG1222'!$D:$D,'ALL 2022'!$D:$D)</f>
        <v>0</v>
      </c>
      <c r="AD637" s="12">
        <f>+SUMIFS('BLG1222'!$I:$I,'BLG1222'!$A:$A,'ALL 2022'!$2:$2,'BLG1222'!$D:$D,'ALL 2022'!$D:$D)</f>
        <v>0</v>
      </c>
      <c r="AE637" s="12">
        <f>+SUMIFS('BLG1222'!$I:$I,'BLG1222'!$A:$A,'ALL 2022'!$2:$2,'BLG1222'!$D:$D,'ALL 2022'!$D:$D)</f>
        <v>0</v>
      </c>
      <c r="AF637" s="12">
        <f>+SUMIFS('BLG1222'!$I:$I,'BLG1222'!$A:$A,'ALL 2022'!$2:$2,'BLG1222'!$D:$D,'ALL 2022'!$D:$D)</f>
        <v>0</v>
      </c>
      <c r="AG637" s="12">
        <f>+SUMIFS('BLG1222'!$I:$I,'BLG1222'!$A:$A,'ALL 2022'!$2:$2,'BLG1222'!$D:$D,'ALL 2022'!$D:$D)</f>
        <v>0</v>
      </c>
      <c r="AH637" s="12">
        <f>+SUMIFS('BLG1222'!$I:$I,'BLG1222'!$A:$A,'ALL 2022'!$2:$2,'BLG1222'!$D:$D,'ALL 2022'!$D:$D)</f>
        <v>0</v>
      </c>
      <c r="AI637" s="12">
        <f>+SUMIFS('BLG1222'!$I:$I,'BLG1222'!$A:$A,'ALL 2022'!$2:$2,'BLG1222'!$D:$D,'ALL 2022'!$D:$D)</f>
        <v>0</v>
      </c>
      <c r="AJ637" s="12">
        <f>+SUMIFS('BLG1222'!$I:$I,'BLG1222'!$A:$A,'ALL 2022'!$2:$2,'BLG1222'!$D:$D,'ALL 2022'!$D:$D)</f>
        <v>0</v>
      </c>
      <c r="AK637" s="12">
        <f>+SUMIFS('BLG1222'!$I:$I,'BLG1222'!$A:$A,'ALL 2022'!$2:$2,'BLG1222'!$D:$D,'ALL 2022'!$D:$D)</f>
        <v>0</v>
      </c>
      <c r="AL637" s="12">
        <f>+SUMIFS('BLG1222'!$I:$I,'BLG1222'!$A:$A,'ALL 2022'!$2:$2,'BLG1222'!$D:$D,'ALL 2022'!$D:$D)</f>
        <v>0</v>
      </c>
      <c r="AM637" s="12">
        <f>+SUMIFS('BLG1222'!$I:$I,'BLG1222'!$A:$A,'ALL 2022'!$2:$2,'BLG1222'!$D:$D,'ALL 2022'!$D:$D)</f>
        <v>0</v>
      </c>
      <c r="AN637" s="12">
        <f>+SUMIFS('BLG1222'!$I:$I,'BLG1222'!$A:$A,'ALL 2022'!$2:$2,'BLG1222'!$D:$D,'ALL 2022'!$D:$D)</f>
        <v>0</v>
      </c>
      <c r="AO637" s="12">
        <f>+SUMIFS('BLG1222'!$I:$I,'BLG1222'!$A:$A,'ALL 2022'!$2:$2,'BLG1222'!$D:$D,'ALL 2022'!$D:$D)</f>
        <v>0</v>
      </c>
      <c r="AP637" s="12">
        <f>+SUMIFS('BLG1222'!$I:$I,'BLG1222'!$A:$A,'ALL 2022'!$2:$2,'BLG1222'!$D:$D,'ALL 2022'!$D:$D)</f>
        <v>0</v>
      </c>
      <c r="AQ637" s="164">
        <f t="shared" si="60"/>
        <v>0</v>
      </c>
      <c r="AR637" s="165">
        <f t="shared" si="61"/>
        <v>0</v>
      </c>
    </row>
    <row r="638" spans="1:44" hidden="1" x14ac:dyDescent="0.25">
      <c r="A638" s="11" t="str">
        <f t="shared" si="57"/>
        <v>6</v>
      </c>
      <c r="B638" s="11" t="str">
        <f t="shared" si="58"/>
        <v>63</v>
      </c>
      <c r="C638" s="11" t="str">
        <f t="shared" si="59"/>
        <v>635</v>
      </c>
      <c r="D638" s="23">
        <v>63540000</v>
      </c>
      <c r="E638" s="119" t="s">
        <v>3274</v>
      </c>
      <c r="F638" s="24" t="s">
        <v>1458</v>
      </c>
      <c r="G638" s="12">
        <f>+SUMIFS('BLG1222'!$I:$I,'BLG1222'!$A:$A,'ALL 2022'!$2:$2,'BLG1222'!$D:$D,'ALL 2022'!$D:$D)</f>
        <v>0</v>
      </c>
      <c r="H638" s="12">
        <f>+SUMIFS('BLG1222'!$I:$I,'BLG1222'!$A:$A,'ALL 2022'!$2:$2,'BLG1222'!$D:$D,'ALL 2022'!$D:$D)</f>
        <v>0</v>
      </c>
      <c r="I638" s="12">
        <f>+SUMIFS('BLG1222'!$I:$I,'BLG1222'!$A:$A,'ALL 2022'!$2:$2,'BLG1222'!$D:$D,'ALL 2022'!$D:$D)</f>
        <v>0</v>
      </c>
      <c r="J638" s="12">
        <f>+SUMIFS('BLG1222'!$I:$I,'BLG1222'!$A:$A,'ALL 2022'!$2:$2,'BLG1222'!$D:$D,'ALL 2022'!$D:$D)</f>
        <v>0</v>
      </c>
      <c r="K638" s="12">
        <f>+SUMIFS('BLG1222'!$I:$I,'BLG1222'!$A:$A,'ALL 2022'!$2:$2,'BLG1222'!$D:$D,'ALL 2022'!$D:$D)</f>
        <v>0</v>
      </c>
      <c r="L638" s="12">
        <f>+SUMIFS('BLG1222'!$I:$I,'BLG1222'!$A:$A,'ALL 2022'!$2:$2,'BLG1222'!$D:$D,'ALL 2022'!$D:$D)</f>
        <v>0</v>
      </c>
      <c r="M638" s="12">
        <f>+SUMIFS('BLG1222'!$I:$I,'BLG1222'!$A:$A,'ALL 2022'!$2:$2,'BLG1222'!$D:$D,'ALL 2022'!$D:$D)</f>
        <v>0</v>
      </c>
      <c r="N638" s="12">
        <f>+SUMIFS('BLG1222'!$I:$I,'BLG1222'!$A:$A,'ALL 2022'!$2:$2,'BLG1222'!$D:$D,'ALL 2022'!$D:$D)</f>
        <v>0</v>
      </c>
      <c r="O638" s="12">
        <f>+SUMIFS('BLG1222'!$I:$I,'BLG1222'!$A:$A,'ALL 2022'!$2:$2,'BLG1222'!$D:$D,'ALL 2022'!$D:$D)</f>
        <v>0</v>
      </c>
      <c r="P638" s="12">
        <f>+SUMIFS('BLG1222'!$I:$I,'BLG1222'!$A:$A,'ALL 2022'!$2:$2,'BLG1222'!$D:$D,'ALL 2022'!$D:$D)</f>
        <v>26000</v>
      </c>
      <c r="Q638" s="12">
        <f>+SUMIFS('BLG1222'!$I:$I,'BLG1222'!$A:$A,'ALL 2022'!$2:$2,'BLG1222'!$D:$D,'ALL 2022'!$D:$D)</f>
        <v>0</v>
      </c>
      <c r="R638" s="12">
        <f>+SUMIFS('BLG1222'!$I:$I,'BLG1222'!$A:$A,'ALL 2022'!$2:$2,'BLG1222'!$D:$D,'ALL 2022'!$D:$D)</f>
        <v>0</v>
      </c>
      <c r="S638" s="12">
        <f>+SUMIFS('BLG1222'!$I:$I,'BLG1222'!$A:$A,'ALL 2022'!$2:$2,'BLG1222'!$D:$D,'ALL 2022'!$D:$D)</f>
        <v>0</v>
      </c>
      <c r="T638" s="12">
        <f>+SUMIFS('BLG1222'!$I:$I,'BLG1222'!$A:$A,'ALL 2022'!$2:$2,'BLG1222'!$D:$D,'ALL 2022'!$D:$D)</f>
        <v>0</v>
      </c>
      <c r="U638" s="12">
        <f>+SUMIFS('BLG1222'!$I:$I,'BLG1222'!$A:$A,'ALL 2022'!$2:$2,'BLG1222'!$D:$D,'ALL 2022'!$D:$D)</f>
        <v>0</v>
      </c>
      <c r="V638" s="12">
        <f>+SUMIFS('BLG1222'!$I:$I,'BLG1222'!$A:$A,'ALL 2022'!$2:$2,'BLG1222'!$D:$D,'ALL 2022'!$D:$D)</f>
        <v>0</v>
      </c>
      <c r="W638" s="12">
        <f>+SUMIFS('BLG1222'!$I:$I,'BLG1222'!$A:$A,'ALL 2022'!$2:$2,'BLG1222'!$D:$D,'ALL 2022'!$D:$D)</f>
        <v>0</v>
      </c>
      <c r="X638" s="12">
        <f>+SUMIFS('BLG1222'!$I:$I,'BLG1222'!$A:$A,'ALL 2022'!$2:$2,'BLG1222'!$D:$D,'ALL 2022'!$D:$D)</f>
        <v>0</v>
      </c>
      <c r="Y638" s="12">
        <f>+SUMIFS('BLG1222'!$I:$I,'BLG1222'!$A:$A,'ALL 2022'!$2:$2,'BLG1222'!$D:$D,'ALL 2022'!$D:$D)</f>
        <v>0</v>
      </c>
      <c r="Z638" s="12">
        <f>+SUMIFS('BLG1222'!$I:$I,'BLG1222'!$A:$A,'ALL 2022'!$2:$2,'BLG1222'!$D:$D,'ALL 2022'!$D:$D)</f>
        <v>0</v>
      </c>
      <c r="AA638" s="12">
        <f>+SUMIFS('BLG1222'!$I:$I,'BLG1222'!$A:$A,'ALL 2022'!$2:$2,'BLG1222'!$D:$D,'ALL 2022'!$D:$D)</f>
        <v>0</v>
      </c>
      <c r="AB638" s="12">
        <f>+SUMIFS('BLG1222'!$I:$I,'BLG1222'!$A:$A,'ALL 2022'!$2:$2,'BLG1222'!$D:$D,'ALL 2022'!$D:$D)</f>
        <v>0</v>
      </c>
      <c r="AC638" s="12">
        <f>+SUMIFS('BLG1222'!$I:$I,'BLG1222'!$A:$A,'ALL 2022'!$2:$2,'BLG1222'!$D:$D,'ALL 2022'!$D:$D)</f>
        <v>0</v>
      </c>
      <c r="AD638" s="12">
        <f>+SUMIFS('BLG1222'!$I:$I,'BLG1222'!$A:$A,'ALL 2022'!$2:$2,'BLG1222'!$D:$D,'ALL 2022'!$D:$D)</f>
        <v>0</v>
      </c>
      <c r="AE638" s="12">
        <f>+SUMIFS('BLG1222'!$I:$I,'BLG1222'!$A:$A,'ALL 2022'!$2:$2,'BLG1222'!$D:$D,'ALL 2022'!$D:$D)</f>
        <v>0</v>
      </c>
      <c r="AF638" s="12">
        <f>+SUMIFS('BLG1222'!$I:$I,'BLG1222'!$A:$A,'ALL 2022'!$2:$2,'BLG1222'!$D:$D,'ALL 2022'!$D:$D)</f>
        <v>0</v>
      </c>
      <c r="AG638" s="12">
        <f>+SUMIFS('BLG1222'!$I:$I,'BLG1222'!$A:$A,'ALL 2022'!$2:$2,'BLG1222'!$D:$D,'ALL 2022'!$D:$D)</f>
        <v>0</v>
      </c>
      <c r="AH638" s="12">
        <f>+SUMIFS('BLG1222'!$I:$I,'BLG1222'!$A:$A,'ALL 2022'!$2:$2,'BLG1222'!$D:$D,'ALL 2022'!$D:$D)</f>
        <v>0</v>
      </c>
      <c r="AI638" s="12">
        <f>+SUMIFS('BLG1222'!$I:$I,'BLG1222'!$A:$A,'ALL 2022'!$2:$2,'BLG1222'!$D:$D,'ALL 2022'!$D:$D)</f>
        <v>0</v>
      </c>
      <c r="AJ638" s="12">
        <f>+SUMIFS('BLG1222'!$I:$I,'BLG1222'!$A:$A,'ALL 2022'!$2:$2,'BLG1222'!$D:$D,'ALL 2022'!$D:$D)</f>
        <v>0</v>
      </c>
      <c r="AK638" s="12">
        <f>+SUMIFS('BLG1222'!$I:$I,'BLG1222'!$A:$A,'ALL 2022'!$2:$2,'BLG1222'!$D:$D,'ALL 2022'!$D:$D)</f>
        <v>0</v>
      </c>
      <c r="AL638" s="12">
        <f>+SUMIFS('BLG1222'!$I:$I,'BLG1222'!$A:$A,'ALL 2022'!$2:$2,'BLG1222'!$D:$D,'ALL 2022'!$D:$D)</f>
        <v>0</v>
      </c>
      <c r="AM638" s="12">
        <f>+SUMIFS('BLG1222'!$I:$I,'BLG1222'!$A:$A,'ALL 2022'!$2:$2,'BLG1222'!$D:$D,'ALL 2022'!$D:$D)</f>
        <v>0</v>
      </c>
      <c r="AN638" s="12">
        <f>+SUMIFS('BLG1222'!$I:$I,'BLG1222'!$A:$A,'ALL 2022'!$2:$2,'BLG1222'!$D:$D,'ALL 2022'!$D:$D)</f>
        <v>765497519</v>
      </c>
      <c r="AO638" s="12">
        <f>+SUMIFS('BLG1222'!$I:$I,'BLG1222'!$A:$A,'ALL 2022'!$2:$2,'BLG1222'!$D:$D,'ALL 2022'!$D:$D)</f>
        <v>0</v>
      </c>
      <c r="AP638" s="12">
        <f>+SUMIFS('BLG1222'!$I:$I,'BLG1222'!$A:$A,'ALL 2022'!$2:$2,'BLG1222'!$D:$D,'ALL 2022'!$D:$D)</f>
        <v>0</v>
      </c>
      <c r="AQ638" s="164">
        <f t="shared" si="60"/>
        <v>765523519</v>
      </c>
      <c r="AR638" s="165">
        <f t="shared" si="61"/>
        <v>161893.92498757548</v>
      </c>
    </row>
    <row r="639" spans="1:44" hidden="1" x14ac:dyDescent="0.25">
      <c r="A639" s="11" t="str">
        <f t="shared" si="57"/>
        <v>6</v>
      </c>
      <c r="B639" s="11" t="str">
        <f t="shared" si="58"/>
        <v>63</v>
      </c>
      <c r="C639" s="11" t="str">
        <f t="shared" si="59"/>
        <v>638</v>
      </c>
      <c r="D639" s="23">
        <v>63820000</v>
      </c>
      <c r="E639" s="119" t="s">
        <v>3274</v>
      </c>
      <c r="F639" s="24" t="s">
        <v>2330</v>
      </c>
      <c r="G639" s="12">
        <f>+SUMIFS('BLG1222'!$I:$I,'BLG1222'!$A:$A,'ALL 2022'!$2:$2,'BLG1222'!$D:$D,'ALL 2022'!$D:$D)</f>
        <v>0</v>
      </c>
      <c r="H639" s="12">
        <f>+SUMIFS('BLG1222'!$I:$I,'BLG1222'!$A:$A,'ALL 2022'!$2:$2,'BLG1222'!$D:$D,'ALL 2022'!$D:$D)</f>
        <v>0</v>
      </c>
      <c r="I639" s="12">
        <f>+SUMIFS('BLG1222'!$I:$I,'BLG1222'!$A:$A,'ALL 2022'!$2:$2,'BLG1222'!$D:$D,'ALL 2022'!$D:$D)</f>
        <v>0</v>
      </c>
      <c r="J639" s="12">
        <f>+SUMIFS('BLG1222'!$I:$I,'BLG1222'!$A:$A,'ALL 2022'!$2:$2,'BLG1222'!$D:$D,'ALL 2022'!$D:$D)</f>
        <v>0</v>
      </c>
      <c r="K639" s="12">
        <f>+SUMIFS('BLG1222'!$I:$I,'BLG1222'!$A:$A,'ALL 2022'!$2:$2,'BLG1222'!$D:$D,'ALL 2022'!$D:$D)</f>
        <v>0</v>
      </c>
      <c r="L639" s="12">
        <f>+SUMIFS('BLG1222'!$I:$I,'BLG1222'!$A:$A,'ALL 2022'!$2:$2,'BLG1222'!$D:$D,'ALL 2022'!$D:$D)</f>
        <v>0</v>
      </c>
      <c r="M639" s="12">
        <f>+SUMIFS('BLG1222'!$I:$I,'BLG1222'!$A:$A,'ALL 2022'!$2:$2,'BLG1222'!$D:$D,'ALL 2022'!$D:$D)</f>
        <v>0</v>
      </c>
      <c r="N639" s="12">
        <f>+SUMIFS('BLG1222'!$I:$I,'BLG1222'!$A:$A,'ALL 2022'!$2:$2,'BLG1222'!$D:$D,'ALL 2022'!$D:$D)</f>
        <v>0</v>
      </c>
      <c r="O639" s="12">
        <f>+SUMIFS('BLG1222'!$I:$I,'BLG1222'!$A:$A,'ALL 2022'!$2:$2,'BLG1222'!$D:$D,'ALL 2022'!$D:$D)</f>
        <v>0</v>
      </c>
      <c r="P639" s="12">
        <f>+SUMIFS('BLG1222'!$I:$I,'BLG1222'!$A:$A,'ALL 2022'!$2:$2,'BLG1222'!$D:$D,'ALL 2022'!$D:$D)</f>
        <v>0</v>
      </c>
      <c r="Q639" s="12">
        <f>+SUMIFS('BLG1222'!$I:$I,'BLG1222'!$A:$A,'ALL 2022'!$2:$2,'BLG1222'!$D:$D,'ALL 2022'!$D:$D)</f>
        <v>0</v>
      </c>
      <c r="R639" s="12">
        <f>+SUMIFS('BLG1222'!$I:$I,'BLG1222'!$A:$A,'ALL 2022'!$2:$2,'BLG1222'!$D:$D,'ALL 2022'!$D:$D)</f>
        <v>0</v>
      </c>
      <c r="S639" s="12">
        <f>+SUMIFS('BLG1222'!$I:$I,'BLG1222'!$A:$A,'ALL 2022'!$2:$2,'BLG1222'!$D:$D,'ALL 2022'!$D:$D)</f>
        <v>0</v>
      </c>
      <c r="T639" s="12">
        <f>+SUMIFS('BLG1222'!$I:$I,'BLG1222'!$A:$A,'ALL 2022'!$2:$2,'BLG1222'!$D:$D,'ALL 2022'!$D:$D)</f>
        <v>0</v>
      </c>
      <c r="U639" s="12">
        <f>+SUMIFS('BLG1222'!$I:$I,'BLG1222'!$A:$A,'ALL 2022'!$2:$2,'BLG1222'!$D:$D,'ALL 2022'!$D:$D)</f>
        <v>0</v>
      </c>
      <c r="V639" s="12">
        <f>+SUMIFS('BLG1222'!$I:$I,'BLG1222'!$A:$A,'ALL 2022'!$2:$2,'BLG1222'!$D:$D,'ALL 2022'!$D:$D)</f>
        <v>0</v>
      </c>
      <c r="W639" s="12">
        <f>+SUMIFS('BLG1222'!$I:$I,'BLG1222'!$A:$A,'ALL 2022'!$2:$2,'BLG1222'!$D:$D,'ALL 2022'!$D:$D)</f>
        <v>0</v>
      </c>
      <c r="X639" s="12">
        <f>+SUMIFS('BLG1222'!$I:$I,'BLG1222'!$A:$A,'ALL 2022'!$2:$2,'BLG1222'!$D:$D,'ALL 2022'!$D:$D)</f>
        <v>0</v>
      </c>
      <c r="Y639" s="12">
        <f>+SUMIFS('BLG1222'!$I:$I,'BLG1222'!$A:$A,'ALL 2022'!$2:$2,'BLG1222'!$D:$D,'ALL 2022'!$D:$D)</f>
        <v>0</v>
      </c>
      <c r="Z639" s="12">
        <f>+SUMIFS('BLG1222'!$I:$I,'BLG1222'!$A:$A,'ALL 2022'!$2:$2,'BLG1222'!$D:$D,'ALL 2022'!$D:$D)</f>
        <v>0</v>
      </c>
      <c r="AA639" s="12">
        <f>+SUMIFS('BLG1222'!$I:$I,'BLG1222'!$A:$A,'ALL 2022'!$2:$2,'BLG1222'!$D:$D,'ALL 2022'!$D:$D)</f>
        <v>0</v>
      </c>
      <c r="AB639" s="12">
        <f>+SUMIFS('BLG1222'!$I:$I,'BLG1222'!$A:$A,'ALL 2022'!$2:$2,'BLG1222'!$D:$D,'ALL 2022'!$D:$D)</f>
        <v>0</v>
      </c>
      <c r="AC639" s="12">
        <f>+SUMIFS('BLG1222'!$I:$I,'BLG1222'!$A:$A,'ALL 2022'!$2:$2,'BLG1222'!$D:$D,'ALL 2022'!$D:$D)</f>
        <v>0</v>
      </c>
      <c r="AD639" s="12">
        <f>+SUMIFS('BLG1222'!$I:$I,'BLG1222'!$A:$A,'ALL 2022'!$2:$2,'BLG1222'!$D:$D,'ALL 2022'!$D:$D)</f>
        <v>0</v>
      </c>
      <c r="AE639" s="12">
        <f>+SUMIFS('BLG1222'!$I:$I,'BLG1222'!$A:$A,'ALL 2022'!$2:$2,'BLG1222'!$D:$D,'ALL 2022'!$D:$D)</f>
        <v>0</v>
      </c>
      <c r="AF639" s="12">
        <f>+SUMIFS('BLG1222'!$I:$I,'BLG1222'!$A:$A,'ALL 2022'!$2:$2,'BLG1222'!$D:$D,'ALL 2022'!$D:$D)</f>
        <v>0</v>
      </c>
      <c r="AG639" s="12">
        <f>+SUMIFS('BLG1222'!$I:$I,'BLG1222'!$A:$A,'ALL 2022'!$2:$2,'BLG1222'!$D:$D,'ALL 2022'!$D:$D)</f>
        <v>0</v>
      </c>
      <c r="AH639" s="12">
        <f>+SUMIFS('BLG1222'!$I:$I,'BLG1222'!$A:$A,'ALL 2022'!$2:$2,'BLG1222'!$D:$D,'ALL 2022'!$D:$D)</f>
        <v>0</v>
      </c>
      <c r="AI639" s="12">
        <f>+SUMIFS('BLG1222'!$I:$I,'BLG1222'!$A:$A,'ALL 2022'!$2:$2,'BLG1222'!$D:$D,'ALL 2022'!$D:$D)</f>
        <v>0</v>
      </c>
      <c r="AJ639" s="12">
        <f>+SUMIFS('BLG1222'!$I:$I,'BLG1222'!$A:$A,'ALL 2022'!$2:$2,'BLG1222'!$D:$D,'ALL 2022'!$D:$D)</f>
        <v>0</v>
      </c>
      <c r="AK639" s="12">
        <f>+SUMIFS('BLG1222'!$I:$I,'BLG1222'!$A:$A,'ALL 2022'!$2:$2,'BLG1222'!$D:$D,'ALL 2022'!$D:$D)</f>
        <v>0</v>
      </c>
      <c r="AL639" s="12">
        <f>+SUMIFS('BLG1222'!$I:$I,'BLG1222'!$A:$A,'ALL 2022'!$2:$2,'BLG1222'!$D:$D,'ALL 2022'!$D:$D)</f>
        <v>0</v>
      </c>
      <c r="AM639" s="12">
        <f>+SUMIFS('BLG1222'!$I:$I,'BLG1222'!$A:$A,'ALL 2022'!$2:$2,'BLG1222'!$D:$D,'ALL 2022'!$D:$D)</f>
        <v>0</v>
      </c>
      <c r="AN639" s="12">
        <f>+SUMIFS('BLG1222'!$I:$I,'BLG1222'!$A:$A,'ALL 2022'!$2:$2,'BLG1222'!$D:$D,'ALL 2022'!$D:$D)</f>
        <v>0</v>
      </c>
      <c r="AO639" s="12">
        <f>+SUMIFS('BLG1222'!$I:$I,'BLG1222'!$A:$A,'ALL 2022'!$2:$2,'BLG1222'!$D:$D,'ALL 2022'!$D:$D)</f>
        <v>0</v>
      </c>
      <c r="AP639" s="12">
        <f>+SUMIFS('BLG1222'!$I:$I,'BLG1222'!$A:$A,'ALL 2022'!$2:$2,'BLG1222'!$D:$D,'ALL 2022'!$D:$D)</f>
        <v>0</v>
      </c>
      <c r="AQ639" s="164">
        <f t="shared" si="60"/>
        <v>0</v>
      </c>
      <c r="AR639" s="165">
        <f t="shared" si="61"/>
        <v>0</v>
      </c>
    </row>
    <row r="640" spans="1:44" hidden="1" x14ac:dyDescent="0.25">
      <c r="A640" s="11" t="str">
        <f t="shared" si="57"/>
        <v>6</v>
      </c>
      <c r="B640" s="11" t="str">
        <f t="shared" si="58"/>
        <v>63</v>
      </c>
      <c r="C640" s="11" t="str">
        <f t="shared" si="59"/>
        <v>638</v>
      </c>
      <c r="D640" s="23">
        <v>63840000</v>
      </c>
      <c r="E640" s="119" t="s">
        <v>3274</v>
      </c>
      <c r="F640" s="24" t="s">
        <v>2331</v>
      </c>
      <c r="G640" s="12">
        <f>+SUMIFS('BLG1222'!$I:$I,'BLG1222'!$A:$A,'ALL 2022'!$2:$2,'BLG1222'!$D:$D,'ALL 2022'!$D:$D)</f>
        <v>0</v>
      </c>
      <c r="H640" s="12">
        <f>+SUMIFS('BLG1222'!$I:$I,'BLG1222'!$A:$A,'ALL 2022'!$2:$2,'BLG1222'!$D:$D,'ALL 2022'!$D:$D)</f>
        <v>0</v>
      </c>
      <c r="I640" s="12">
        <f>+SUMIFS('BLG1222'!$I:$I,'BLG1222'!$A:$A,'ALL 2022'!$2:$2,'BLG1222'!$D:$D,'ALL 2022'!$D:$D)</f>
        <v>0</v>
      </c>
      <c r="J640" s="12">
        <f>+SUMIFS('BLG1222'!$I:$I,'BLG1222'!$A:$A,'ALL 2022'!$2:$2,'BLG1222'!$D:$D,'ALL 2022'!$D:$D)</f>
        <v>0</v>
      </c>
      <c r="K640" s="12">
        <f>+SUMIFS('BLG1222'!$I:$I,'BLG1222'!$A:$A,'ALL 2022'!$2:$2,'BLG1222'!$D:$D,'ALL 2022'!$D:$D)</f>
        <v>0</v>
      </c>
      <c r="L640" s="12">
        <f>+SUMIFS('BLG1222'!$I:$I,'BLG1222'!$A:$A,'ALL 2022'!$2:$2,'BLG1222'!$D:$D,'ALL 2022'!$D:$D)</f>
        <v>0</v>
      </c>
      <c r="M640" s="12">
        <f>+SUMIFS('BLG1222'!$I:$I,'BLG1222'!$A:$A,'ALL 2022'!$2:$2,'BLG1222'!$D:$D,'ALL 2022'!$D:$D)</f>
        <v>0</v>
      </c>
      <c r="N640" s="12">
        <f>+SUMIFS('BLG1222'!$I:$I,'BLG1222'!$A:$A,'ALL 2022'!$2:$2,'BLG1222'!$D:$D,'ALL 2022'!$D:$D)</f>
        <v>0</v>
      </c>
      <c r="O640" s="12">
        <f>+SUMIFS('BLG1222'!$I:$I,'BLG1222'!$A:$A,'ALL 2022'!$2:$2,'BLG1222'!$D:$D,'ALL 2022'!$D:$D)</f>
        <v>0</v>
      </c>
      <c r="P640" s="12">
        <f>+SUMIFS('BLG1222'!$I:$I,'BLG1222'!$A:$A,'ALL 2022'!$2:$2,'BLG1222'!$D:$D,'ALL 2022'!$D:$D)</f>
        <v>0</v>
      </c>
      <c r="Q640" s="12">
        <f>+SUMIFS('BLG1222'!$I:$I,'BLG1222'!$A:$A,'ALL 2022'!$2:$2,'BLG1222'!$D:$D,'ALL 2022'!$D:$D)</f>
        <v>0</v>
      </c>
      <c r="R640" s="12">
        <f>+SUMIFS('BLG1222'!$I:$I,'BLG1222'!$A:$A,'ALL 2022'!$2:$2,'BLG1222'!$D:$D,'ALL 2022'!$D:$D)</f>
        <v>0</v>
      </c>
      <c r="S640" s="12">
        <f>+SUMIFS('BLG1222'!$I:$I,'BLG1222'!$A:$A,'ALL 2022'!$2:$2,'BLG1222'!$D:$D,'ALL 2022'!$D:$D)</f>
        <v>0</v>
      </c>
      <c r="T640" s="12">
        <f>+SUMIFS('BLG1222'!$I:$I,'BLG1222'!$A:$A,'ALL 2022'!$2:$2,'BLG1222'!$D:$D,'ALL 2022'!$D:$D)</f>
        <v>0</v>
      </c>
      <c r="U640" s="12">
        <f>+SUMIFS('BLG1222'!$I:$I,'BLG1222'!$A:$A,'ALL 2022'!$2:$2,'BLG1222'!$D:$D,'ALL 2022'!$D:$D)</f>
        <v>0</v>
      </c>
      <c r="V640" s="12">
        <f>+SUMIFS('BLG1222'!$I:$I,'BLG1222'!$A:$A,'ALL 2022'!$2:$2,'BLG1222'!$D:$D,'ALL 2022'!$D:$D)</f>
        <v>0</v>
      </c>
      <c r="W640" s="12">
        <f>+SUMIFS('BLG1222'!$I:$I,'BLG1222'!$A:$A,'ALL 2022'!$2:$2,'BLG1222'!$D:$D,'ALL 2022'!$D:$D)</f>
        <v>0</v>
      </c>
      <c r="X640" s="12">
        <f>+SUMIFS('BLG1222'!$I:$I,'BLG1222'!$A:$A,'ALL 2022'!$2:$2,'BLG1222'!$D:$D,'ALL 2022'!$D:$D)</f>
        <v>0</v>
      </c>
      <c r="Y640" s="12">
        <f>+SUMIFS('BLG1222'!$I:$I,'BLG1222'!$A:$A,'ALL 2022'!$2:$2,'BLG1222'!$D:$D,'ALL 2022'!$D:$D)</f>
        <v>0</v>
      </c>
      <c r="Z640" s="12">
        <f>+SUMIFS('BLG1222'!$I:$I,'BLG1222'!$A:$A,'ALL 2022'!$2:$2,'BLG1222'!$D:$D,'ALL 2022'!$D:$D)</f>
        <v>0</v>
      </c>
      <c r="AA640" s="12">
        <f>+SUMIFS('BLG1222'!$I:$I,'BLG1222'!$A:$A,'ALL 2022'!$2:$2,'BLG1222'!$D:$D,'ALL 2022'!$D:$D)</f>
        <v>0</v>
      </c>
      <c r="AB640" s="12">
        <f>+SUMIFS('BLG1222'!$I:$I,'BLG1222'!$A:$A,'ALL 2022'!$2:$2,'BLG1222'!$D:$D,'ALL 2022'!$D:$D)</f>
        <v>0</v>
      </c>
      <c r="AC640" s="12">
        <f>+SUMIFS('BLG1222'!$I:$I,'BLG1222'!$A:$A,'ALL 2022'!$2:$2,'BLG1222'!$D:$D,'ALL 2022'!$D:$D)</f>
        <v>0</v>
      </c>
      <c r="AD640" s="12">
        <f>+SUMIFS('BLG1222'!$I:$I,'BLG1222'!$A:$A,'ALL 2022'!$2:$2,'BLG1222'!$D:$D,'ALL 2022'!$D:$D)</f>
        <v>0</v>
      </c>
      <c r="AE640" s="12">
        <f>+SUMIFS('BLG1222'!$I:$I,'BLG1222'!$A:$A,'ALL 2022'!$2:$2,'BLG1222'!$D:$D,'ALL 2022'!$D:$D)</f>
        <v>0</v>
      </c>
      <c r="AF640" s="12">
        <f>+SUMIFS('BLG1222'!$I:$I,'BLG1222'!$A:$A,'ALL 2022'!$2:$2,'BLG1222'!$D:$D,'ALL 2022'!$D:$D)</f>
        <v>0</v>
      </c>
      <c r="AG640" s="12">
        <f>+SUMIFS('BLG1222'!$I:$I,'BLG1222'!$A:$A,'ALL 2022'!$2:$2,'BLG1222'!$D:$D,'ALL 2022'!$D:$D)</f>
        <v>0</v>
      </c>
      <c r="AH640" s="12">
        <f>+SUMIFS('BLG1222'!$I:$I,'BLG1222'!$A:$A,'ALL 2022'!$2:$2,'BLG1222'!$D:$D,'ALL 2022'!$D:$D)</f>
        <v>0</v>
      </c>
      <c r="AI640" s="12">
        <f>+SUMIFS('BLG1222'!$I:$I,'BLG1222'!$A:$A,'ALL 2022'!$2:$2,'BLG1222'!$D:$D,'ALL 2022'!$D:$D)</f>
        <v>0</v>
      </c>
      <c r="AJ640" s="12">
        <f>+SUMIFS('BLG1222'!$I:$I,'BLG1222'!$A:$A,'ALL 2022'!$2:$2,'BLG1222'!$D:$D,'ALL 2022'!$D:$D)</f>
        <v>0</v>
      </c>
      <c r="AK640" s="12">
        <f>+SUMIFS('BLG1222'!$I:$I,'BLG1222'!$A:$A,'ALL 2022'!$2:$2,'BLG1222'!$D:$D,'ALL 2022'!$D:$D)</f>
        <v>0</v>
      </c>
      <c r="AL640" s="12">
        <f>+SUMIFS('BLG1222'!$I:$I,'BLG1222'!$A:$A,'ALL 2022'!$2:$2,'BLG1222'!$D:$D,'ALL 2022'!$D:$D)</f>
        <v>0</v>
      </c>
      <c r="AM640" s="12">
        <f>+SUMIFS('BLG1222'!$I:$I,'BLG1222'!$A:$A,'ALL 2022'!$2:$2,'BLG1222'!$D:$D,'ALL 2022'!$D:$D)</f>
        <v>0</v>
      </c>
      <c r="AN640" s="12">
        <f>+SUMIFS('BLG1222'!$I:$I,'BLG1222'!$A:$A,'ALL 2022'!$2:$2,'BLG1222'!$D:$D,'ALL 2022'!$D:$D)</f>
        <v>0</v>
      </c>
      <c r="AO640" s="12">
        <f>+SUMIFS('BLG1222'!$I:$I,'BLG1222'!$A:$A,'ALL 2022'!$2:$2,'BLG1222'!$D:$D,'ALL 2022'!$D:$D)</f>
        <v>0</v>
      </c>
      <c r="AP640" s="12">
        <f>+SUMIFS('BLG1222'!$I:$I,'BLG1222'!$A:$A,'ALL 2022'!$2:$2,'BLG1222'!$D:$D,'ALL 2022'!$D:$D)</f>
        <v>0</v>
      </c>
      <c r="AQ640" s="164">
        <f t="shared" si="60"/>
        <v>0</v>
      </c>
      <c r="AR640" s="165">
        <f t="shared" si="61"/>
        <v>0</v>
      </c>
    </row>
    <row r="641" spans="1:44" hidden="1" x14ac:dyDescent="0.25">
      <c r="A641" s="11" t="str">
        <f t="shared" si="57"/>
        <v>6</v>
      </c>
      <c r="B641" s="11" t="str">
        <f t="shared" si="58"/>
        <v>63</v>
      </c>
      <c r="C641" s="11" t="str">
        <f t="shared" si="59"/>
        <v>638</v>
      </c>
      <c r="D641" s="23">
        <v>63880000</v>
      </c>
      <c r="E641" s="119" t="s">
        <v>3274</v>
      </c>
      <c r="F641" s="24" t="s">
        <v>2332</v>
      </c>
      <c r="G641" s="12">
        <f>+SUMIFS('BLG1222'!$I:$I,'BLG1222'!$A:$A,'ALL 2022'!$2:$2,'BLG1222'!$D:$D,'ALL 2022'!$D:$D)</f>
        <v>0</v>
      </c>
      <c r="H641" s="12">
        <f>+SUMIFS('BLG1222'!$I:$I,'BLG1222'!$A:$A,'ALL 2022'!$2:$2,'BLG1222'!$D:$D,'ALL 2022'!$D:$D)</f>
        <v>0</v>
      </c>
      <c r="I641" s="12">
        <f>+SUMIFS('BLG1222'!$I:$I,'BLG1222'!$A:$A,'ALL 2022'!$2:$2,'BLG1222'!$D:$D,'ALL 2022'!$D:$D)</f>
        <v>0</v>
      </c>
      <c r="J641" s="12">
        <f>+SUMIFS('BLG1222'!$I:$I,'BLG1222'!$A:$A,'ALL 2022'!$2:$2,'BLG1222'!$D:$D,'ALL 2022'!$D:$D)</f>
        <v>0</v>
      </c>
      <c r="K641" s="12">
        <f>+SUMIFS('BLG1222'!$I:$I,'BLG1222'!$A:$A,'ALL 2022'!$2:$2,'BLG1222'!$D:$D,'ALL 2022'!$D:$D)</f>
        <v>0</v>
      </c>
      <c r="L641" s="12">
        <f>+SUMIFS('BLG1222'!$I:$I,'BLG1222'!$A:$A,'ALL 2022'!$2:$2,'BLG1222'!$D:$D,'ALL 2022'!$D:$D)</f>
        <v>0</v>
      </c>
      <c r="M641" s="12">
        <f>+SUMIFS('BLG1222'!$I:$I,'BLG1222'!$A:$A,'ALL 2022'!$2:$2,'BLG1222'!$D:$D,'ALL 2022'!$D:$D)</f>
        <v>0</v>
      </c>
      <c r="N641" s="12">
        <f>+SUMIFS('BLG1222'!$I:$I,'BLG1222'!$A:$A,'ALL 2022'!$2:$2,'BLG1222'!$D:$D,'ALL 2022'!$D:$D)</f>
        <v>0</v>
      </c>
      <c r="O641" s="12">
        <f>+SUMIFS('BLG1222'!$I:$I,'BLG1222'!$A:$A,'ALL 2022'!$2:$2,'BLG1222'!$D:$D,'ALL 2022'!$D:$D)</f>
        <v>0</v>
      </c>
      <c r="P641" s="12">
        <f>+SUMIFS('BLG1222'!$I:$I,'BLG1222'!$A:$A,'ALL 2022'!$2:$2,'BLG1222'!$D:$D,'ALL 2022'!$D:$D)</f>
        <v>0</v>
      </c>
      <c r="Q641" s="12">
        <f>+SUMIFS('BLG1222'!$I:$I,'BLG1222'!$A:$A,'ALL 2022'!$2:$2,'BLG1222'!$D:$D,'ALL 2022'!$D:$D)</f>
        <v>0</v>
      </c>
      <c r="R641" s="12">
        <f>+SUMIFS('BLG1222'!$I:$I,'BLG1222'!$A:$A,'ALL 2022'!$2:$2,'BLG1222'!$D:$D,'ALL 2022'!$D:$D)</f>
        <v>0</v>
      </c>
      <c r="S641" s="12">
        <f>+SUMIFS('BLG1222'!$I:$I,'BLG1222'!$A:$A,'ALL 2022'!$2:$2,'BLG1222'!$D:$D,'ALL 2022'!$D:$D)</f>
        <v>0</v>
      </c>
      <c r="T641" s="12">
        <f>+SUMIFS('BLG1222'!$I:$I,'BLG1222'!$A:$A,'ALL 2022'!$2:$2,'BLG1222'!$D:$D,'ALL 2022'!$D:$D)</f>
        <v>0</v>
      </c>
      <c r="U641" s="12">
        <f>+SUMIFS('BLG1222'!$I:$I,'BLG1222'!$A:$A,'ALL 2022'!$2:$2,'BLG1222'!$D:$D,'ALL 2022'!$D:$D)</f>
        <v>0</v>
      </c>
      <c r="V641" s="12">
        <f>+SUMIFS('BLG1222'!$I:$I,'BLG1222'!$A:$A,'ALL 2022'!$2:$2,'BLG1222'!$D:$D,'ALL 2022'!$D:$D)</f>
        <v>0</v>
      </c>
      <c r="W641" s="12">
        <f>+SUMIFS('BLG1222'!$I:$I,'BLG1222'!$A:$A,'ALL 2022'!$2:$2,'BLG1222'!$D:$D,'ALL 2022'!$D:$D)</f>
        <v>0</v>
      </c>
      <c r="X641" s="12">
        <f>+SUMIFS('BLG1222'!$I:$I,'BLG1222'!$A:$A,'ALL 2022'!$2:$2,'BLG1222'!$D:$D,'ALL 2022'!$D:$D)</f>
        <v>0</v>
      </c>
      <c r="Y641" s="12">
        <f>+SUMIFS('BLG1222'!$I:$I,'BLG1222'!$A:$A,'ALL 2022'!$2:$2,'BLG1222'!$D:$D,'ALL 2022'!$D:$D)</f>
        <v>0</v>
      </c>
      <c r="Z641" s="12">
        <f>+SUMIFS('BLG1222'!$I:$I,'BLG1222'!$A:$A,'ALL 2022'!$2:$2,'BLG1222'!$D:$D,'ALL 2022'!$D:$D)</f>
        <v>0</v>
      </c>
      <c r="AA641" s="12">
        <f>+SUMIFS('BLG1222'!$I:$I,'BLG1222'!$A:$A,'ALL 2022'!$2:$2,'BLG1222'!$D:$D,'ALL 2022'!$D:$D)</f>
        <v>0</v>
      </c>
      <c r="AB641" s="12">
        <f>+SUMIFS('BLG1222'!$I:$I,'BLG1222'!$A:$A,'ALL 2022'!$2:$2,'BLG1222'!$D:$D,'ALL 2022'!$D:$D)</f>
        <v>0</v>
      </c>
      <c r="AC641" s="12">
        <f>+SUMIFS('BLG1222'!$I:$I,'BLG1222'!$A:$A,'ALL 2022'!$2:$2,'BLG1222'!$D:$D,'ALL 2022'!$D:$D)</f>
        <v>0</v>
      </c>
      <c r="AD641" s="12">
        <f>+SUMIFS('BLG1222'!$I:$I,'BLG1222'!$A:$A,'ALL 2022'!$2:$2,'BLG1222'!$D:$D,'ALL 2022'!$D:$D)</f>
        <v>0</v>
      </c>
      <c r="AE641" s="12">
        <f>+SUMIFS('BLG1222'!$I:$I,'BLG1222'!$A:$A,'ALL 2022'!$2:$2,'BLG1222'!$D:$D,'ALL 2022'!$D:$D)</f>
        <v>0</v>
      </c>
      <c r="AF641" s="12">
        <f>+SUMIFS('BLG1222'!$I:$I,'BLG1222'!$A:$A,'ALL 2022'!$2:$2,'BLG1222'!$D:$D,'ALL 2022'!$D:$D)</f>
        <v>0</v>
      </c>
      <c r="AG641" s="12">
        <f>+SUMIFS('BLG1222'!$I:$I,'BLG1222'!$A:$A,'ALL 2022'!$2:$2,'BLG1222'!$D:$D,'ALL 2022'!$D:$D)</f>
        <v>0</v>
      </c>
      <c r="AH641" s="12">
        <f>+SUMIFS('BLG1222'!$I:$I,'BLG1222'!$A:$A,'ALL 2022'!$2:$2,'BLG1222'!$D:$D,'ALL 2022'!$D:$D)</f>
        <v>0</v>
      </c>
      <c r="AI641" s="12">
        <f>+SUMIFS('BLG1222'!$I:$I,'BLG1222'!$A:$A,'ALL 2022'!$2:$2,'BLG1222'!$D:$D,'ALL 2022'!$D:$D)</f>
        <v>0</v>
      </c>
      <c r="AJ641" s="12">
        <f>+SUMIFS('BLG1222'!$I:$I,'BLG1222'!$A:$A,'ALL 2022'!$2:$2,'BLG1222'!$D:$D,'ALL 2022'!$D:$D)</f>
        <v>0</v>
      </c>
      <c r="AK641" s="12">
        <f>+SUMIFS('BLG1222'!$I:$I,'BLG1222'!$A:$A,'ALL 2022'!$2:$2,'BLG1222'!$D:$D,'ALL 2022'!$D:$D)</f>
        <v>0</v>
      </c>
      <c r="AL641" s="12">
        <f>+SUMIFS('BLG1222'!$I:$I,'BLG1222'!$A:$A,'ALL 2022'!$2:$2,'BLG1222'!$D:$D,'ALL 2022'!$D:$D)</f>
        <v>0</v>
      </c>
      <c r="AM641" s="12">
        <f>+SUMIFS('BLG1222'!$I:$I,'BLG1222'!$A:$A,'ALL 2022'!$2:$2,'BLG1222'!$D:$D,'ALL 2022'!$D:$D)</f>
        <v>0</v>
      </c>
      <c r="AN641" s="12">
        <f>+SUMIFS('BLG1222'!$I:$I,'BLG1222'!$A:$A,'ALL 2022'!$2:$2,'BLG1222'!$D:$D,'ALL 2022'!$D:$D)</f>
        <v>0</v>
      </c>
      <c r="AO641" s="12">
        <f>+SUMIFS('BLG1222'!$I:$I,'BLG1222'!$A:$A,'ALL 2022'!$2:$2,'BLG1222'!$D:$D,'ALL 2022'!$D:$D)</f>
        <v>0</v>
      </c>
      <c r="AP641" s="12">
        <f>+SUMIFS('BLG1222'!$I:$I,'BLG1222'!$A:$A,'ALL 2022'!$2:$2,'BLG1222'!$D:$D,'ALL 2022'!$D:$D)</f>
        <v>0</v>
      </c>
      <c r="AQ641" s="164">
        <f t="shared" si="60"/>
        <v>0</v>
      </c>
      <c r="AR641" s="165">
        <f t="shared" si="61"/>
        <v>0</v>
      </c>
    </row>
    <row r="642" spans="1:44" hidden="1" x14ac:dyDescent="0.25">
      <c r="A642" s="11" t="str">
        <f t="shared" si="57"/>
        <v>6</v>
      </c>
      <c r="B642" s="11" t="str">
        <f t="shared" si="58"/>
        <v>64</v>
      </c>
      <c r="C642" s="11" t="str">
        <f t="shared" si="59"/>
        <v>641</v>
      </c>
      <c r="D642" s="23">
        <v>64101000</v>
      </c>
      <c r="E642" s="119" t="s">
        <v>3275</v>
      </c>
      <c r="F642" s="24" t="s">
        <v>216</v>
      </c>
      <c r="G642" s="12">
        <f>+SUMIFS('BLG1222'!$I:$I,'BLG1222'!$A:$A,'ALL 2022'!$2:$2,'BLG1222'!$D:$D,'ALL 2022'!$D:$D)</f>
        <v>1214561866.95</v>
      </c>
      <c r="H642" s="12">
        <f>+SUMIFS('BLG1222'!$I:$I,'BLG1222'!$A:$A,'ALL 2022'!$2:$2,'BLG1222'!$D:$D,'ALL 2022'!$D:$D)</f>
        <v>4963112279.2299995</v>
      </c>
      <c r="I642" s="12">
        <f>+SUMIFS('BLG1222'!$I:$I,'BLG1222'!$A:$A,'ALL 2022'!$2:$2,'BLG1222'!$D:$D,'ALL 2022'!$D:$D)</f>
        <v>1618222353.9000001</v>
      </c>
      <c r="J642" s="12">
        <f>+SUMIFS('BLG1222'!$I:$I,'BLG1222'!$A:$A,'ALL 2022'!$2:$2,'BLG1222'!$D:$D,'ALL 2022'!$D:$D)</f>
        <v>1322558871.04</v>
      </c>
      <c r="K642" s="12">
        <f>+SUMIFS('BLG1222'!$I:$I,'BLG1222'!$A:$A,'ALL 2022'!$2:$2,'BLG1222'!$D:$D,'ALL 2022'!$D:$D)</f>
        <v>2048321839.8900001</v>
      </c>
      <c r="L642" s="12">
        <f>+SUMIFS('BLG1222'!$I:$I,'BLG1222'!$A:$A,'ALL 2022'!$2:$2,'BLG1222'!$D:$D,'ALL 2022'!$D:$D)</f>
        <v>470600132.88</v>
      </c>
      <c r="M642" s="12">
        <f>+SUMIFS('BLG1222'!$I:$I,'BLG1222'!$A:$A,'ALL 2022'!$2:$2,'BLG1222'!$D:$D,'ALL 2022'!$D:$D)</f>
        <v>1267980765.54</v>
      </c>
      <c r="N642" s="12">
        <f>+SUMIFS('BLG1222'!$I:$I,'BLG1222'!$A:$A,'ALL 2022'!$2:$2,'BLG1222'!$D:$D,'ALL 2022'!$D:$D)</f>
        <v>448411099</v>
      </c>
      <c r="O642" s="12">
        <f>+SUMIFS('BLG1222'!$I:$I,'BLG1222'!$A:$A,'ALL 2022'!$2:$2,'BLG1222'!$D:$D,'ALL 2022'!$D:$D)</f>
        <v>727183850.41999996</v>
      </c>
      <c r="P642" s="12">
        <f>+SUMIFS('BLG1222'!$I:$I,'BLG1222'!$A:$A,'ALL 2022'!$2:$2,'BLG1222'!$D:$D,'ALL 2022'!$D:$D)</f>
        <v>52329857.799999997</v>
      </c>
      <c r="Q642" s="12">
        <f>+SUMIFS('BLG1222'!$I:$I,'BLG1222'!$A:$A,'ALL 2022'!$2:$2,'BLG1222'!$D:$D,'ALL 2022'!$D:$D)</f>
        <v>8927724.25</v>
      </c>
      <c r="R642" s="12">
        <f>+SUMIFS('BLG1222'!$I:$I,'BLG1222'!$A:$A,'ALL 2022'!$2:$2,'BLG1222'!$D:$D,'ALL 2022'!$D:$D)</f>
        <v>143302828.55000001</v>
      </c>
      <c r="S642" s="12">
        <f>+SUMIFS('BLG1222'!$I:$I,'BLG1222'!$A:$A,'ALL 2022'!$2:$2,'BLG1222'!$D:$D,'ALL 2022'!$D:$D)</f>
        <v>660940190.60000002</v>
      </c>
      <c r="T642" s="12">
        <f>+SUMIFS('BLG1222'!$I:$I,'BLG1222'!$A:$A,'ALL 2022'!$2:$2,'BLG1222'!$D:$D,'ALL 2022'!$D:$D)</f>
        <v>931058111.15999997</v>
      </c>
      <c r="U642" s="12">
        <f>+SUMIFS('BLG1222'!$I:$I,'BLG1222'!$A:$A,'ALL 2022'!$2:$2,'BLG1222'!$D:$D,'ALL 2022'!$D:$D)</f>
        <v>1664642377.1600001</v>
      </c>
      <c r="V642" s="12">
        <f>+SUMIFS('BLG1222'!$I:$I,'BLG1222'!$A:$A,'ALL 2022'!$2:$2,'BLG1222'!$D:$D,'ALL 2022'!$D:$D)</f>
        <v>59988513.170000002</v>
      </c>
      <c r="W642" s="12">
        <f>+SUMIFS('BLG1222'!$I:$I,'BLG1222'!$A:$A,'ALL 2022'!$2:$2,'BLG1222'!$D:$D,'ALL 2022'!$D:$D)</f>
        <v>694462547.09000003</v>
      </c>
      <c r="X642" s="12">
        <f>+SUMIFS('BLG1222'!$I:$I,'BLG1222'!$A:$A,'ALL 2022'!$2:$2,'BLG1222'!$D:$D,'ALL 2022'!$D:$D)</f>
        <v>480079559.56999999</v>
      </c>
      <c r="Y642" s="12">
        <f>+SUMIFS('BLG1222'!$I:$I,'BLG1222'!$A:$A,'ALL 2022'!$2:$2,'BLG1222'!$D:$D,'ALL 2022'!$D:$D)</f>
        <v>0</v>
      </c>
      <c r="Z642" s="12">
        <f>+SUMIFS('BLG1222'!$I:$I,'BLG1222'!$A:$A,'ALL 2022'!$2:$2,'BLG1222'!$D:$D,'ALL 2022'!$D:$D)</f>
        <v>0</v>
      </c>
      <c r="AA642" s="12">
        <f>+SUMIFS('BLG1222'!$I:$I,'BLG1222'!$A:$A,'ALL 2022'!$2:$2,'BLG1222'!$D:$D,'ALL 2022'!$D:$D)</f>
        <v>0</v>
      </c>
      <c r="AB642" s="12">
        <f>+SUMIFS('BLG1222'!$I:$I,'BLG1222'!$A:$A,'ALL 2022'!$2:$2,'BLG1222'!$D:$D,'ALL 2022'!$D:$D)</f>
        <v>790072743.69000006</v>
      </c>
      <c r="AC642" s="12">
        <f>+SUMIFS('BLG1222'!$I:$I,'BLG1222'!$A:$A,'ALL 2022'!$2:$2,'BLG1222'!$D:$D,'ALL 2022'!$D:$D)</f>
        <v>634709649.597</v>
      </c>
      <c r="AD642" s="12">
        <f>+SUMIFS('BLG1222'!$I:$I,'BLG1222'!$A:$A,'ALL 2022'!$2:$2,'BLG1222'!$D:$D,'ALL 2022'!$D:$D)</f>
        <v>0</v>
      </c>
      <c r="AE642" s="12">
        <f>+SUMIFS('BLG1222'!$I:$I,'BLG1222'!$A:$A,'ALL 2022'!$2:$2,'BLG1222'!$D:$D,'ALL 2022'!$D:$D)</f>
        <v>0</v>
      </c>
      <c r="AF642" s="12">
        <f>+SUMIFS('BLG1222'!$I:$I,'BLG1222'!$A:$A,'ALL 2022'!$2:$2,'BLG1222'!$D:$D,'ALL 2022'!$D:$D)</f>
        <v>127617284.97</v>
      </c>
      <c r="AG642" s="12">
        <f>+SUMIFS('BLG1222'!$I:$I,'BLG1222'!$A:$A,'ALL 2022'!$2:$2,'BLG1222'!$D:$D,'ALL 2022'!$D:$D)</f>
        <v>68830894.930000007</v>
      </c>
      <c r="AH642" s="12">
        <f>+SUMIFS('BLG1222'!$I:$I,'BLG1222'!$A:$A,'ALL 2022'!$2:$2,'BLG1222'!$D:$D,'ALL 2022'!$D:$D)</f>
        <v>79702317.870000005</v>
      </c>
      <c r="AI642" s="12">
        <f>+SUMIFS('BLG1222'!$I:$I,'BLG1222'!$A:$A,'ALL 2022'!$2:$2,'BLG1222'!$D:$D,'ALL 2022'!$D:$D)</f>
        <v>0</v>
      </c>
      <c r="AJ642" s="12">
        <f>+SUMIFS('BLG1222'!$I:$I,'BLG1222'!$A:$A,'ALL 2022'!$2:$2,'BLG1222'!$D:$D,'ALL 2022'!$D:$D)</f>
        <v>256276828.47999999</v>
      </c>
      <c r="AK642" s="12">
        <f>+SUMIFS('BLG1222'!$I:$I,'BLG1222'!$A:$A,'ALL 2022'!$2:$2,'BLG1222'!$D:$D,'ALL 2022'!$D:$D)</f>
        <v>250304256.66999999</v>
      </c>
      <c r="AL642" s="12">
        <f>+SUMIFS('BLG1222'!$I:$I,'BLG1222'!$A:$A,'ALL 2022'!$2:$2,'BLG1222'!$D:$D,'ALL 2022'!$D:$D)</f>
        <v>966464617.73000002</v>
      </c>
      <c r="AM642" s="12">
        <f>+SUMIFS('BLG1222'!$I:$I,'BLG1222'!$A:$A,'ALL 2022'!$2:$2,'BLG1222'!$D:$D,'ALL 2022'!$D:$D)</f>
        <v>904488730.12</v>
      </c>
      <c r="AN642" s="12">
        <f>+SUMIFS('BLG1222'!$I:$I,'BLG1222'!$A:$A,'ALL 2022'!$2:$2,'BLG1222'!$D:$D,'ALL 2022'!$D:$D)</f>
        <v>173198320</v>
      </c>
      <c r="AO642" s="12">
        <f>+SUMIFS('BLG1222'!$I:$I,'BLG1222'!$A:$A,'ALL 2022'!$2:$2,'BLG1222'!$D:$D,'ALL 2022'!$D:$D)</f>
        <v>642565120.13999999</v>
      </c>
      <c r="AP642" s="12">
        <f>+SUMIFS('BLG1222'!$I:$I,'BLG1222'!$A:$A,'ALL 2022'!$2:$2,'BLG1222'!$D:$D,'ALL 2022'!$D:$D)</f>
        <v>144573913.33000001</v>
      </c>
      <c r="AQ642" s="164">
        <f t="shared" si="60"/>
        <v>23815489445.72699</v>
      </c>
      <c r="AR642" s="165">
        <f t="shared" si="61"/>
        <v>5036531.166156007</v>
      </c>
    </row>
    <row r="643" spans="1:44" hidden="1" x14ac:dyDescent="0.25">
      <c r="A643" s="11" t="str">
        <f t="shared" si="57"/>
        <v>6</v>
      </c>
      <c r="B643" s="11" t="str">
        <f t="shared" si="58"/>
        <v>64</v>
      </c>
      <c r="C643" s="11" t="str">
        <f t="shared" si="59"/>
        <v>641</v>
      </c>
      <c r="D643" s="23">
        <v>64101200</v>
      </c>
      <c r="E643" s="119" t="s">
        <v>3275</v>
      </c>
      <c r="F643" s="24" t="s">
        <v>755</v>
      </c>
      <c r="G643" s="12">
        <f>+SUMIFS('BLG1222'!$I:$I,'BLG1222'!$A:$A,'ALL 2022'!$2:$2,'BLG1222'!$D:$D,'ALL 2022'!$D:$D)</f>
        <v>0</v>
      </c>
      <c r="H643" s="12">
        <f>+SUMIFS('BLG1222'!$I:$I,'BLG1222'!$A:$A,'ALL 2022'!$2:$2,'BLG1222'!$D:$D,'ALL 2022'!$D:$D)</f>
        <v>0</v>
      </c>
      <c r="I643" s="12">
        <f>+SUMIFS('BLG1222'!$I:$I,'BLG1222'!$A:$A,'ALL 2022'!$2:$2,'BLG1222'!$D:$D,'ALL 2022'!$D:$D)</f>
        <v>0</v>
      </c>
      <c r="J643" s="12">
        <f>+SUMIFS('BLG1222'!$I:$I,'BLG1222'!$A:$A,'ALL 2022'!$2:$2,'BLG1222'!$D:$D,'ALL 2022'!$D:$D)</f>
        <v>0</v>
      </c>
      <c r="K643" s="12">
        <f>+SUMIFS('BLG1222'!$I:$I,'BLG1222'!$A:$A,'ALL 2022'!$2:$2,'BLG1222'!$D:$D,'ALL 2022'!$D:$D)</f>
        <v>0</v>
      </c>
      <c r="L643" s="12">
        <f>+SUMIFS('BLG1222'!$I:$I,'BLG1222'!$A:$A,'ALL 2022'!$2:$2,'BLG1222'!$D:$D,'ALL 2022'!$D:$D)</f>
        <v>0</v>
      </c>
      <c r="M643" s="12">
        <f>+SUMIFS('BLG1222'!$I:$I,'BLG1222'!$A:$A,'ALL 2022'!$2:$2,'BLG1222'!$D:$D,'ALL 2022'!$D:$D)</f>
        <v>0</v>
      </c>
      <c r="N643" s="12">
        <f>+SUMIFS('BLG1222'!$I:$I,'BLG1222'!$A:$A,'ALL 2022'!$2:$2,'BLG1222'!$D:$D,'ALL 2022'!$D:$D)</f>
        <v>0</v>
      </c>
      <c r="O643" s="12">
        <f>+SUMIFS('BLG1222'!$I:$I,'BLG1222'!$A:$A,'ALL 2022'!$2:$2,'BLG1222'!$D:$D,'ALL 2022'!$D:$D)</f>
        <v>0</v>
      </c>
      <c r="P643" s="12">
        <f>+SUMIFS('BLG1222'!$I:$I,'BLG1222'!$A:$A,'ALL 2022'!$2:$2,'BLG1222'!$D:$D,'ALL 2022'!$D:$D)</f>
        <v>0</v>
      </c>
      <c r="Q643" s="12">
        <f>+SUMIFS('BLG1222'!$I:$I,'BLG1222'!$A:$A,'ALL 2022'!$2:$2,'BLG1222'!$D:$D,'ALL 2022'!$D:$D)</f>
        <v>0</v>
      </c>
      <c r="R643" s="12">
        <f>+SUMIFS('BLG1222'!$I:$I,'BLG1222'!$A:$A,'ALL 2022'!$2:$2,'BLG1222'!$D:$D,'ALL 2022'!$D:$D)</f>
        <v>0</v>
      </c>
      <c r="S643" s="12">
        <f>+SUMIFS('BLG1222'!$I:$I,'BLG1222'!$A:$A,'ALL 2022'!$2:$2,'BLG1222'!$D:$D,'ALL 2022'!$D:$D)</f>
        <v>0</v>
      </c>
      <c r="T643" s="12">
        <f>+SUMIFS('BLG1222'!$I:$I,'BLG1222'!$A:$A,'ALL 2022'!$2:$2,'BLG1222'!$D:$D,'ALL 2022'!$D:$D)</f>
        <v>0</v>
      </c>
      <c r="U643" s="12">
        <f>+SUMIFS('BLG1222'!$I:$I,'BLG1222'!$A:$A,'ALL 2022'!$2:$2,'BLG1222'!$D:$D,'ALL 2022'!$D:$D)</f>
        <v>0</v>
      </c>
      <c r="V643" s="12">
        <f>+SUMIFS('BLG1222'!$I:$I,'BLG1222'!$A:$A,'ALL 2022'!$2:$2,'BLG1222'!$D:$D,'ALL 2022'!$D:$D)</f>
        <v>0</v>
      </c>
      <c r="W643" s="12">
        <f>+SUMIFS('BLG1222'!$I:$I,'BLG1222'!$A:$A,'ALL 2022'!$2:$2,'BLG1222'!$D:$D,'ALL 2022'!$D:$D)</f>
        <v>0</v>
      </c>
      <c r="X643" s="12">
        <f>+SUMIFS('BLG1222'!$I:$I,'BLG1222'!$A:$A,'ALL 2022'!$2:$2,'BLG1222'!$D:$D,'ALL 2022'!$D:$D)</f>
        <v>0</v>
      </c>
      <c r="Y643" s="12">
        <f>+SUMIFS('BLG1222'!$I:$I,'BLG1222'!$A:$A,'ALL 2022'!$2:$2,'BLG1222'!$D:$D,'ALL 2022'!$D:$D)</f>
        <v>0</v>
      </c>
      <c r="Z643" s="12">
        <f>+SUMIFS('BLG1222'!$I:$I,'BLG1222'!$A:$A,'ALL 2022'!$2:$2,'BLG1222'!$D:$D,'ALL 2022'!$D:$D)</f>
        <v>0</v>
      </c>
      <c r="AA643" s="12">
        <f>+SUMIFS('BLG1222'!$I:$I,'BLG1222'!$A:$A,'ALL 2022'!$2:$2,'BLG1222'!$D:$D,'ALL 2022'!$D:$D)</f>
        <v>0</v>
      </c>
      <c r="AB643" s="12">
        <f>+SUMIFS('BLG1222'!$I:$I,'BLG1222'!$A:$A,'ALL 2022'!$2:$2,'BLG1222'!$D:$D,'ALL 2022'!$D:$D)</f>
        <v>0</v>
      </c>
      <c r="AC643" s="12">
        <f>+SUMIFS('BLG1222'!$I:$I,'BLG1222'!$A:$A,'ALL 2022'!$2:$2,'BLG1222'!$D:$D,'ALL 2022'!$D:$D)</f>
        <v>0</v>
      </c>
      <c r="AD643" s="12">
        <f>+SUMIFS('BLG1222'!$I:$I,'BLG1222'!$A:$A,'ALL 2022'!$2:$2,'BLG1222'!$D:$D,'ALL 2022'!$D:$D)</f>
        <v>0</v>
      </c>
      <c r="AE643" s="12">
        <f>+SUMIFS('BLG1222'!$I:$I,'BLG1222'!$A:$A,'ALL 2022'!$2:$2,'BLG1222'!$D:$D,'ALL 2022'!$D:$D)</f>
        <v>0</v>
      </c>
      <c r="AF643" s="12">
        <f>+SUMIFS('BLG1222'!$I:$I,'BLG1222'!$A:$A,'ALL 2022'!$2:$2,'BLG1222'!$D:$D,'ALL 2022'!$D:$D)</f>
        <v>0</v>
      </c>
      <c r="AG643" s="12">
        <f>+SUMIFS('BLG1222'!$I:$I,'BLG1222'!$A:$A,'ALL 2022'!$2:$2,'BLG1222'!$D:$D,'ALL 2022'!$D:$D)</f>
        <v>0</v>
      </c>
      <c r="AH643" s="12">
        <f>+SUMIFS('BLG1222'!$I:$I,'BLG1222'!$A:$A,'ALL 2022'!$2:$2,'BLG1222'!$D:$D,'ALL 2022'!$D:$D)</f>
        <v>0</v>
      </c>
      <c r="AI643" s="12">
        <f>+SUMIFS('BLG1222'!$I:$I,'BLG1222'!$A:$A,'ALL 2022'!$2:$2,'BLG1222'!$D:$D,'ALL 2022'!$D:$D)</f>
        <v>0</v>
      </c>
      <c r="AJ643" s="12">
        <f>+SUMIFS('BLG1222'!$I:$I,'BLG1222'!$A:$A,'ALL 2022'!$2:$2,'BLG1222'!$D:$D,'ALL 2022'!$D:$D)</f>
        <v>0</v>
      </c>
      <c r="AK643" s="12">
        <f>+SUMIFS('BLG1222'!$I:$I,'BLG1222'!$A:$A,'ALL 2022'!$2:$2,'BLG1222'!$D:$D,'ALL 2022'!$D:$D)</f>
        <v>0</v>
      </c>
      <c r="AL643" s="12">
        <f>+SUMIFS('BLG1222'!$I:$I,'BLG1222'!$A:$A,'ALL 2022'!$2:$2,'BLG1222'!$D:$D,'ALL 2022'!$D:$D)</f>
        <v>0</v>
      </c>
      <c r="AM643" s="12">
        <f>+SUMIFS('BLG1222'!$I:$I,'BLG1222'!$A:$A,'ALL 2022'!$2:$2,'BLG1222'!$D:$D,'ALL 2022'!$D:$D)</f>
        <v>0</v>
      </c>
      <c r="AN643" s="12">
        <f>+SUMIFS('BLG1222'!$I:$I,'BLG1222'!$A:$A,'ALL 2022'!$2:$2,'BLG1222'!$D:$D,'ALL 2022'!$D:$D)</f>
        <v>0</v>
      </c>
      <c r="AO643" s="12">
        <f>+SUMIFS('BLG1222'!$I:$I,'BLG1222'!$A:$A,'ALL 2022'!$2:$2,'BLG1222'!$D:$D,'ALL 2022'!$D:$D)</f>
        <v>0</v>
      </c>
      <c r="AP643" s="12">
        <f>+SUMIFS('BLG1222'!$I:$I,'BLG1222'!$A:$A,'ALL 2022'!$2:$2,'BLG1222'!$D:$D,'ALL 2022'!$D:$D)</f>
        <v>0</v>
      </c>
      <c r="AQ643" s="164">
        <f t="shared" si="60"/>
        <v>0</v>
      </c>
      <c r="AR643" s="165">
        <f t="shared" si="61"/>
        <v>0</v>
      </c>
    </row>
    <row r="644" spans="1:44" hidden="1" x14ac:dyDescent="0.25">
      <c r="A644" s="11" t="str">
        <f t="shared" si="57"/>
        <v>6</v>
      </c>
      <c r="B644" s="11" t="str">
        <f t="shared" si="58"/>
        <v>64</v>
      </c>
      <c r="C644" s="11" t="str">
        <f t="shared" si="59"/>
        <v>641</v>
      </c>
      <c r="D644" s="23">
        <v>64101300</v>
      </c>
      <c r="E644" s="119" t="s">
        <v>3275</v>
      </c>
      <c r="F644" s="24" t="s">
        <v>478</v>
      </c>
      <c r="G644" s="12">
        <f>+SUMIFS('BLG1222'!$I:$I,'BLG1222'!$A:$A,'ALL 2022'!$2:$2,'BLG1222'!$D:$D,'ALL 2022'!$D:$D)</f>
        <v>0</v>
      </c>
      <c r="H644" s="12">
        <f>+SUMIFS('BLG1222'!$I:$I,'BLG1222'!$A:$A,'ALL 2022'!$2:$2,'BLG1222'!$D:$D,'ALL 2022'!$D:$D)</f>
        <v>0</v>
      </c>
      <c r="I644" s="12">
        <f>+SUMIFS('BLG1222'!$I:$I,'BLG1222'!$A:$A,'ALL 2022'!$2:$2,'BLG1222'!$D:$D,'ALL 2022'!$D:$D)</f>
        <v>0</v>
      </c>
      <c r="J644" s="12">
        <f>+SUMIFS('BLG1222'!$I:$I,'BLG1222'!$A:$A,'ALL 2022'!$2:$2,'BLG1222'!$D:$D,'ALL 2022'!$D:$D)</f>
        <v>0</v>
      </c>
      <c r="K644" s="12">
        <f>+SUMIFS('BLG1222'!$I:$I,'BLG1222'!$A:$A,'ALL 2022'!$2:$2,'BLG1222'!$D:$D,'ALL 2022'!$D:$D)</f>
        <v>0</v>
      </c>
      <c r="L644" s="12">
        <f>+SUMIFS('BLG1222'!$I:$I,'BLG1222'!$A:$A,'ALL 2022'!$2:$2,'BLG1222'!$D:$D,'ALL 2022'!$D:$D)</f>
        <v>0</v>
      </c>
      <c r="M644" s="12">
        <f>+SUMIFS('BLG1222'!$I:$I,'BLG1222'!$A:$A,'ALL 2022'!$2:$2,'BLG1222'!$D:$D,'ALL 2022'!$D:$D)</f>
        <v>40422451.859999999</v>
      </c>
      <c r="N644" s="12">
        <f>+SUMIFS('BLG1222'!$I:$I,'BLG1222'!$A:$A,'ALL 2022'!$2:$2,'BLG1222'!$D:$D,'ALL 2022'!$D:$D)</f>
        <v>0</v>
      </c>
      <c r="O644" s="12">
        <f>+SUMIFS('BLG1222'!$I:$I,'BLG1222'!$A:$A,'ALL 2022'!$2:$2,'BLG1222'!$D:$D,'ALL 2022'!$D:$D)</f>
        <v>0</v>
      </c>
      <c r="P644" s="12">
        <f>+SUMIFS('BLG1222'!$I:$I,'BLG1222'!$A:$A,'ALL 2022'!$2:$2,'BLG1222'!$D:$D,'ALL 2022'!$D:$D)</f>
        <v>0</v>
      </c>
      <c r="Q644" s="12">
        <f>+SUMIFS('BLG1222'!$I:$I,'BLG1222'!$A:$A,'ALL 2022'!$2:$2,'BLG1222'!$D:$D,'ALL 2022'!$D:$D)</f>
        <v>0</v>
      </c>
      <c r="R644" s="12">
        <f>+SUMIFS('BLG1222'!$I:$I,'BLG1222'!$A:$A,'ALL 2022'!$2:$2,'BLG1222'!$D:$D,'ALL 2022'!$D:$D)</f>
        <v>0</v>
      </c>
      <c r="S644" s="12">
        <f>+SUMIFS('BLG1222'!$I:$I,'BLG1222'!$A:$A,'ALL 2022'!$2:$2,'BLG1222'!$D:$D,'ALL 2022'!$D:$D)</f>
        <v>0</v>
      </c>
      <c r="T644" s="12">
        <f>+SUMIFS('BLG1222'!$I:$I,'BLG1222'!$A:$A,'ALL 2022'!$2:$2,'BLG1222'!$D:$D,'ALL 2022'!$D:$D)</f>
        <v>2936000</v>
      </c>
      <c r="U644" s="12">
        <f>+SUMIFS('BLG1222'!$I:$I,'BLG1222'!$A:$A,'ALL 2022'!$2:$2,'BLG1222'!$D:$D,'ALL 2022'!$D:$D)</f>
        <v>0</v>
      </c>
      <c r="V644" s="12">
        <f>+SUMIFS('BLG1222'!$I:$I,'BLG1222'!$A:$A,'ALL 2022'!$2:$2,'BLG1222'!$D:$D,'ALL 2022'!$D:$D)</f>
        <v>490252</v>
      </c>
      <c r="W644" s="12">
        <f>+SUMIFS('BLG1222'!$I:$I,'BLG1222'!$A:$A,'ALL 2022'!$2:$2,'BLG1222'!$D:$D,'ALL 2022'!$D:$D)</f>
        <v>0</v>
      </c>
      <c r="X644" s="12">
        <f>+SUMIFS('BLG1222'!$I:$I,'BLG1222'!$A:$A,'ALL 2022'!$2:$2,'BLG1222'!$D:$D,'ALL 2022'!$D:$D)</f>
        <v>0</v>
      </c>
      <c r="Y644" s="12">
        <f>+SUMIFS('BLG1222'!$I:$I,'BLG1222'!$A:$A,'ALL 2022'!$2:$2,'BLG1222'!$D:$D,'ALL 2022'!$D:$D)</f>
        <v>0</v>
      </c>
      <c r="Z644" s="12">
        <f>+SUMIFS('BLG1222'!$I:$I,'BLG1222'!$A:$A,'ALL 2022'!$2:$2,'BLG1222'!$D:$D,'ALL 2022'!$D:$D)</f>
        <v>0</v>
      </c>
      <c r="AA644" s="12">
        <f>+SUMIFS('BLG1222'!$I:$I,'BLG1222'!$A:$A,'ALL 2022'!$2:$2,'BLG1222'!$D:$D,'ALL 2022'!$D:$D)</f>
        <v>0</v>
      </c>
      <c r="AB644" s="12">
        <f>+SUMIFS('BLG1222'!$I:$I,'BLG1222'!$A:$A,'ALL 2022'!$2:$2,'BLG1222'!$D:$D,'ALL 2022'!$D:$D)</f>
        <v>0</v>
      </c>
      <c r="AC644" s="12">
        <f>+SUMIFS('BLG1222'!$I:$I,'BLG1222'!$A:$A,'ALL 2022'!$2:$2,'BLG1222'!$D:$D,'ALL 2022'!$D:$D)</f>
        <v>0</v>
      </c>
      <c r="AD644" s="12">
        <f>+SUMIFS('BLG1222'!$I:$I,'BLG1222'!$A:$A,'ALL 2022'!$2:$2,'BLG1222'!$D:$D,'ALL 2022'!$D:$D)</f>
        <v>0</v>
      </c>
      <c r="AE644" s="12">
        <f>+SUMIFS('BLG1222'!$I:$I,'BLG1222'!$A:$A,'ALL 2022'!$2:$2,'BLG1222'!$D:$D,'ALL 2022'!$D:$D)</f>
        <v>0</v>
      </c>
      <c r="AF644" s="12">
        <f>+SUMIFS('BLG1222'!$I:$I,'BLG1222'!$A:$A,'ALL 2022'!$2:$2,'BLG1222'!$D:$D,'ALL 2022'!$D:$D)</f>
        <v>6891354</v>
      </c>
      <c r="AG644" s="12">
        <f>+SUMIFS('BLG1222'!$I:$I,'BLG1222'!$A:$A,'ALL 2022'!$2:$2,'BLG1222'!$D:$D,'ALL 2022'!$D:$D)</f>
        <v>0</v>
      </c>
      <c r="AH644" s="12">
        <f>+SUMIFS('BLG1222'!$I:$I,'BLG1222'!$A:$A,'ALL 2022'!$2:$2,'BLG1222'!$D:$D,'ALL 2022'!$D:$D)</f>
        <v>0</v>
      </c>
      <c r="AI644" s="12">
        <f>+SUMIFS('BLG1222'!$I:$I,'BLG1222'!$A:$A,'ALL 2022'!$2:$2,'BLG1222'!$D:$D,'ALL 2022'!$D:$D)</f>
        <v>0</v>
      </c>
      <c r="AJ644" s="12">
        <f>+SUMIFS('BLG1222'!$I:$I,'BLG1222'!$A:$A,'ALL 2022'!$2:$2,'BLG1222'!$D:$D,'ALL 2022'!$D:$D)</f>
        <v>0</v>
      </c>
      <c r="AK644" s="12">
        <f>+SUMIFS('BLG1222'!$I:$I,'BLG1222'!$A:$A,'ALL 2022'!$2:$2,'BLG1222'!$D:$D,'ALL 2022'!$D:$D)</f>
        <v>0</v>
      </c>
      <c r="AL644" s="12">
        <f>+SUMIFS('BLG1222'!$I:$I,'BLG1222'!$A:$A,'ALL 2022'!$2:$2,'BLG1222'!$D:$D,'ALL 2022'!$D:$D)</f>
        <v>0</v>
      </c>
      <c r="AM644" s="12">
        <f>+SUMIFS('BLG1222'!$I:$I,'BLG1222'!$A:$A,'ALL 2022'!$2:$2,'BLG1222'!$D:$D,'ALL 2022'!$D:$D)</f>
        <v>0</v>
      </c>
      <c r="AN644" s="12">
        <f>+SUMIFS('BLG1222'!$I:$I,'BLG1222'!$A:$A,'ALL 2022'!$2:$2,'BLG1222'!$D:$D,'ALL 2022'!$D:$D)</f>
        <v>0</v>
      </c>
      <c r="AO644" s="12">
        <f>+SUMIFS('BLG1222'!$I:$I,'BLG1222'!$A:$A,'ALL 2022'!$2:$2,'BLG1222'!$D:$D,'ALL 2022'!$D:$D)</f>
        <v>0</v>
      </c>
      <c r="AP644" s="12">
        <f>+SUMIFS('BLG1222'!$I:$I,'BLG1222'!$A:$A,'ALL 2022'!$2:$2,'BLG1222'!$D:$D,'ALL 2022'!$D:$D)</f>
        <v>0</v>
      </c>
      <c r="AQ644" s="164">
        <f t="shared" si="60"/>
        <v>50740057.859999999</v>
      </c>
      <c r="AR644" s="165">
        <f t="shared" si="61"/>
        <v>10730.574459400872</v>
      </c>
    </row>
    <row r="645" spans="1:44" hidden="1" x14ac:dyDescent="0.25">
      <c r="A645" s="11" t="str">
        <f t="shared" ref="A645:A708" si="62">+LEFT(C645)</f>
        <v>6</v>
      </c>
      <c r="B645" s="11" t="str">
        <f t="shared" ref="B645:B708" si="63">+LEFT(D:D,2)</f>
        <v>64</v>
      </c>
      <c r="C645" s="11" t="str">
        <f t="shared" ref="C645:C708" si="64">+LEFT(D645,3)</f>
        <v>641</v>
      </c>
      <c r="D645" s="23">
        <v>64102000</v>
      </c>
      <c r="E645" s="119" t="s">
        <v>3275</v>
      </c>
      <c r="F645" s="24" t="s">
        <v>550</v>
      </c>
      <c r="G645" s="12">
        <f>+SUMIFS('BLG1222'!$I:$I,'BLG1222'!$A:$A,'ALL 2022'!$2:$2,'BLG1222'!$D:$D,'ALL 2022'!$D:$D)</f>
        <v>17356402.82</v>
      </c>
      <c r="H645" s="12">
        <f>+SUMIFS('BLG1222'!$I:$I,'BLG1222'!$A:$A,'ALL 2022'!$2:$2,'BLG1222'!$D:$D,'ALL 2022'!$D:$D)</f>
        <v>204279427.93000001</v>
      </c>
      <c r="I645" s="12">
        <f>+SUMIFS('BLG1222'!$I:$I,'BLG1222'!$A:$A,'ALL 2022'!$2:$2,'BLG1222'!$D:$D,'ALL 2022'!$D:$D)</f>
        <v>42906621.590000004</v>
      </c>
      <c r="J645" s="12">
        <f>+SUMIFS('BLG1222'!$I:$I,'BLG1222'!$A:$A,'ALL 2022'!$2:$2,'BLG1222'!$D:$D,'ALL 2022'!$D:$D)</f>
        <v>22631685.289999999</v>
      </c>
      <c r="K645" s="12">
        <f>+SUMIFS('BLG1222'!$I:$I,'BLG1222'!$A:$A,'ALL 2022'!$2:$2,'BLG1222'!$D:$D,'ALL 2022'!$D:$D)</f>
        <v>5643498.9100000001</v>
      </c>
      <c r="L645" s="12">
        <f>+SUMIFS('BLG1222'!$I:$I,'BLG1222'!$A:$A,'ALL 2022'!$2:$2,'BLG1222'!$D:$D,'ALL 2022'!$D:$D)</f>
        <v>3611614.35</v>
      </c>
      <c r="M645" s="12">
        <f>+SUMIFS('BLG1222'!$I:$I,'BLG1222'!$A:$A,'ALL 2022'!$2:$2,'BLG1222'!$D:$D,'ALL 2022'!$D:$D)</f>
        <v>5612714.0499999998</v>
      </c>
      <c r="N645" s="12">
        <f>+SUMIFS('BLG1222'!$I:$I,'BLG1222'!$A:$A,'ALL 2022'!$2:$2,'BLG1222'!$D:$D,'ALL 2022'!$D:$D)</f>
        <v>0</v>
      </c>
      <c r="O645" s="12">
        <f>+SUMIFS('BLG1222'!$I:$I,'BLG1222'!$A:$A,'ALL 2022'!$2:$2,'BLG1222'!$D:$D,'ALL 2022'!$D:$D)</f>
        <v>4257849.7699999996</v>
      </c>
      <c r="P645" s="12">
        <f>+SUMIFS('BLG1222'!$I:$I,'BLG1222'!$A:$A,'ALL 2022'!$2:$2,'BLG1222'!$D:$D,'ALL 2022'!$D:$D)</f>
        <v>40000</v>
      </c>
      <c r="Q645" s="12">
        <f>+SUMIFS('BLG1222'!$I:$I,'BLG1222'!$A:$A,'ALL 2022'!$2:$2,'BLG1222'!$D:$D,'ALL 2022'!$D:$D)</f>
        <v>1500488.92</v>
      </c>
      <c r="R645" s="12">
        <f>+SUMIFS('BLG1222'!$I:$I,'BLG1222'!$A:$A,'ALL 2022'!$2:$2,'BLG1222'!$D:$D,'ALL 2022'!$D:$D)</f>
        <v>20000</v>
      </c>
      <c r="S645" s="12">
        <f>+SUMIFS('BLG1222'!$I:$I,'BLG1222'!$A:$A,'ALL 2022'!$2:$2,'BLG1222'!$D:$D,'ALL 2022'!$D:$D)</f>
        <v>21824627.91</v>
      </c>
      <c r="T645" s="12">
        <f>+SUMIFS('BLG1222'!$I:$I,'BLG1222'!$A:$A,'ALL 2022'!$2:$2,'BLG1222'!$D:$D,'ALL 2022'!$D:$D)</f>
        <v>35210893.829999998</v>
      </c>
      <c r="U645" s="12">
        <f>+SUMIFS('BLG1222'!$I:$I,'BLG1222'!$A:$A,'ALL 2022'!$2:$2,'BLG1222'!$D:$D,'ALL 2022'!$D:$D)</f>
        <v>196225113.71000001</v>
      </c>
      <c r="V645" s="12">
        <f>+SUMIFS('BLG1222'!$I:$I,'BLG1222'!$A:$A,'ALL 2022'!$2:$2,'BLG1222'!$D:$D,'ALL 2022'!$D:$D)</f>
        <v>597240.19999999995</v>
      </c>
      <c r="W645" s="12">
        <f>+SUMIFS('BLG1222'!$I:$I,'BLG1222'!$A:$A,'ALL 2022'!$2:$2,'BLG1222'!$D:$D,'ALL 2022'!$D:$D)</f>
        <v>53063448.479999997</v>
      </c>
      <c r="X645" s="12">
        <f>+SUMIFS('BLG1222'!$I:$I,'BLG1222'!$A:$A,'ALL 2022'!$2:$2,'BLG1222'!$D:$D,'ALL 2022'!$D:$D)</f>
        <v>5494449.6699999999</v>
      </c>
      <c r="Y645" s="12">
        <f>+SUMIFS('BLG1222'!$I:$I,'BLG1222'!$A:$A,'ALL 2022'!$2:$2,'BLG1222'!$D:$D,'ALL 2022'!$D:$D)</f>
        <v>0</v>
      </c>
      <c r="Z645" s="12">
        <f>+SUMIFS('BLG1222'!$I:$I,'BLG1222'!$A:$A,'ALL 2022'!$2:$2,'BLG1222'!$D:$D,'ALL 2022'!$D:$D)</f>
        <v>0</v>
      </c>
      <c r="AA645" s="12">
        <f>+SUMIFS('BLG1222'!$I:$I,'BLG1222'!$A:$A,'ALL 2022'!$2:$2,'BLG1222'!$D:$D,'ALL 2022'!$D:$D)</f>
        <v>0</v>
      </c>
      <c r="AB645" s="12">
        <f>+SUMIFS('BLG1222'!$I:$I,'BLG1222'!$A:$A,'ALL 2022'!$2:$2,'BLG1222'!$D:$D,'ALL 2022'!$D:$D)</f>
        <v>415990.17</v>
      </c>
      <c r="AC645" s="12">
        <f>+SUMIFS('BLG1222'!$I:$I,'BLG1222'!$A:$A,'ALL 2022'!$2:$2,'BLG1222'!$D:$D,'ALL 2022'!$D:$D)</f>
        <v>61878638.998000003</v>
      </c>
      <c r="AD645" s="12">
        <f>+SUMIFS('BLG1222'!$I:$I,'BLG1222'!$A:$A,'ALL 2022'!$2:$2,'BLG1222'!$D:$D,'ALL 2022'!$D:$D)</f>
        <v>0</v>
      </c>
      <c r="AE645" s="12">
        <f>+SUMIFS('BLG1222'!$I:$I,'BLG1222'!$A:$A,'ALL 2022'!$2:$2,'BLG1222'!$D:$D,'ALL 2022'!$D:$D)</f>
        <v>0</v>
      </c>
      <c r="AF645" s="12">
        <f>+SUMIFS('BLG1222'!$I:$I,'BLG1222'!$A:$A,'ALL 2022'!$2:$2,'BLG1222'!$D:$D,'ALL 2022'!$D:$D)</f>
        <v>16452611</v>
      </c>
      <c r="AG645" s="12">
        <f>+SUMIFS('BLG1222'!$I:$I,'BLG1222'!$A:$A,'ALL 2022'!$2:$2,'BLG1222'!$D:$D,'ALL 2022'!$D:$D)</f>
        <v>24129950.899999999</v>
      </c>
      <c r="AH645" s="12">
        <f>+SUMIFS('BLG1222'!$I:$I,'BLG1222'!$A:$A,'ALL 2022'!$2:$2,'BLG1222'!$D:$D,'ALL 2022'!$D:$D)</f>
        <v>3291392.08</v>
      </c>
      <c r="AI645" s="12">
        <f>+SUMIFS('BLG1222'!$I:$I,'BLG1222'!$A:$A,'ALL 2022'!$2:$2,'BLG1222'!$D:$D,'ALL 2022'!$D:$D)</f>
        <v>0</v>
      </c>
      <c r="AJ645" s="12">
        <f>+SUMIFS('BLG1222'!$I:$I,'BLG1222'!$A:$A,'ALL 2022'!$2:$2,'BLG1222'!$D:$D,'ALL 2022'!$D:$D)</f>
        <v>1860000</v>
      </c>
      <c r="AK645" s="12">
        <f>+SUMIFS('BLG1222'!$I:$I,'BLG1222'!$A:$A,'ALL 2022'!$2:$2,'BLG1222'!$D:$D,'ALL 2022'!$D:$D)</f>
        <v>522628.88</v>
      </c>
      <c r="AL645" s="12">
        <f>+SUMIFS('BLG1222'!$I:$I,'BLG1222'!$A:$A,'ALL 2022'!$2:$2,'BLG1222'!$D:$D,'ALL 2022'!$D:$D)</f>
        <v>0</v>
      </c>
      <c r="AM645" s="12">
        <f>+SUMIFS('BLG1222'!$I:$I,'BLG1222'!$A:$A,'ALL 2022'!$2:$2,'BLG1222'!$D:$D,'ALL 2022'!$D:$D)</f>
        <v>302123022.39999998</v>
      </c>
      <c r="AN645" s="12">
        <f>+SUMIFS('BLG1222'!$I:$I,'BLG1222'!$A:$A,'ALL 2022'!$2:$2,'BLG1222'!$D:$D,'ALL 2022'!$D:$D)</f>
        <v>0</v>
      </c>
      <c r="AO645" s="12">
        <f>+SUMIFS('BLG1222'!$I:$I,'BLG1222'!$A:$A,'ALL 2022'!$2:$2,'BLG1222'!$D:$D,'ALL 2022'!$D:$D)</f>
        <v>49982188.25</v>
      </c>
      <c r="AP645" s="12">
        <f>+SUMIFS('BLG1222'!$I:$I,'BLG1222'!$A:$A,'ALL 2022'!$2:$2,'BLG1222'!$D:$D,'ALL 2022'!$D:$D)</f>
        <v>0</v>
      </c>
      <c r="AQ645" s="164">
        <f t="shared" ref="AQ645:AQ708" si="65">+SUM(G645:AP645)</f>
        <v>1080932500.108</v>
      </c>
      <c r="AR645" s="165">
        <f t="shared" ref="AR645:AR708" si="66">+AQ645/$AT$2</f>
        <v>228597.03293990757</v>
      </c>
    </row>
    <row r="646" spans="1:44" hidden="1" x14ac:dyDescent="0.25">
      <c r="A646" s="11" t="str">
        <f t="shared" si="62"/>
        <v>6</v>
      </c>
      <c r="B646" s="11" t="str">
        <f t="shared" si="63"/>
        <v>64</v>
      </c>
      <c r="C646" s="11" t="str">
        <f t="shared" si="64"/>
        <v>641</v>
      </c>
      <c r="D646" s="23">
        <v>64103000</v>
      </c>
      <c r="E646" s="119" t="s">
        <v>3275</v>
      </c>
      <c r="F646" s="24" t="s">
        <v>551</v>
      </c>
      <c r="G646" s="12">
        <f>+SUMIFS('BLG1222'!$I:$I,'BLG1222'!$A:$A,'ALL 2022'!$2:$2,'BLG1222'!$D:$D,'ALL 2022'!$D:$D)</f>
        <v>205342106.83000001</v>
      </c>
      <c r="H646" s="12">
        <f>+SUMIFS('BLG1222'!$I:$I,'BLG1222'!$A:$A,'ALL 2022'!$2:$2,'BLG1222'!$D:$D,'ALL 2022'!$D:$D)</f>
        <v>279631251.67000002</v>
      </c>
      <c r="I646" s="12">
        <f>+SUMIFS('BLG1222'!$I:$I,'BLG1222'!$A:$A,'ALL 2022'!$2:$2,'BLG1222'!$D:$D,'ALL 2022'!$D:$D)</f>
        <v>224927942.58000001</v>
      </c>
      <c r="J646" s="12">
        <f>+SUMIFS('BLG1222'!$I:$I,'BLG1222'!$A:$A,'ALL 2022'!$2:$2,'BLG1222'!$D:$D,'ALL 2022'!$D:$D)</f>
        <v>633191329.44000006</v>
      </c>
      <c r="K646" s="12">
        <f>+SUMIFS('BLG1222'!$I:$I,'BLG1222'!$A:$A,'ALL 2022'!$2:$2,'BLG1222'!$D:$D,'ALL 2022'!$D:$D)</f>
        <v>144170876.52000001</v>
      </c>
      <c r="L646" s="12">
        <f>+SUMIFS('BLG1222'!$I:$I,'BLG1222'!$A:$A,'ALL 2022'!$2:$2,'BLG1222'!$D:$D,'ALL 2022'!$D:$D)</f>
        <v>10139547.9</v>
      </c>
      <c r="M646" s="12">
        <f>+SUMIFS('BLG1222'!$I:$I,'BLG1222'!$A:$A,'ALL 2022'!$2:$2,'BLG1222'!$D:$D,'ALL 2022'!$D:$D)</f>
        <v>121587339.28</v>
      </c>
      <c r="N646" s="12">
        <f>+SUMIFS('BLG1222'!$I:$I,'BLG1222'!$A:$A,'ALL 2022'!$2:$2,'BLG1222'!$D:$D,'ALL 2022'!$D:$D)</f>
        <v>0</v>
      </c>
      <c r="O646" s="12">
        <f>+SUMIFS('BLG1222'!$I:$I,'BLG1222'!$A:$A,'ALL 2022'!$2:$2,'BLG1222'!$D:$D,'ALL 2022'!$D:$D)</f>
        <v>47349720</v>
      </c>
      <c r="P646" s="12">
        <f>+SUMIFS('BLG1222'!$I:$I,'BLG1222'!$A:$A,'ALL 2022'!$2:$2,'BLG1222'!$D:$D,'ALL 2022'!$D:$D)</f>
        <v>2774230.5</v>
      </c>
      <c r="Q646" s="12">
        <f>+SUMIFS('BLG1222'!$I:$I,'BLG1222'!$A:$A,'ALL 2022'!$2:$2,'BLG1222'!$D:$D,'ALL 2022'!$D:$D)</f>
        <v>0</v>
      </c>
      <c r="R646" s="12">
        <f>+SUMIFS('BLG1222'!$I:$I,'BLG1222'!$A:$A,'ALL 2022'!$2:$2,'BLG1222'!$D:$D,'ALL 2022'!$D:$D)</f>
        <v>157129.12</v>
      </c>
      <c r="S646" s="12">
        <f>+SUMIFS('BLG1222'!$I:$I,'BLG1222'!$A:$A,'ALL 2022'!$2:$2,'BLG1222'!$D:$D,'ALL 2022'!$D:$D)</f>
        <v>20136761.600000001</v>
      </c>
      <c r="T646" s="12">
        <f>+SUMIFS('BLG1222'!$I:$I,'BLG1222'!$A:$A,'ALL 2022'!$2:$2,'BLG1222'!$D:$D,'ALL 2022'!$D:$D)</f>
        <v>44136044.090000004</v>
      </c>
      <c r="U646" s="12">
        <f>+SUMIFS('BLG1222'!$I:$I,'BLG1222'!$A:$A,'ALL 2022'!$2:$2,'BLG1222'!$D:$D,'ALL 2022'!$D:$D)</f>
        <v>79001073.469999999</v>
      </c>
      <c r="V646" s="12">
        <f>+SUMIFS('BLG1222'!$I:$I,'BLG1222'!$A:$A,'ALL 2022'!$2:$2,'BLG1222'!$D:$D,'ALL 2022'!$D:$D)</f>
        <v>2085113.4</v>
      </c>
      <c r="W646" s="12">
        <f>+SUMIFS('BLG1222'!$I:$I,'BLG1222'!$A:$A,'ALL 2022'!$2:$2,'BLG1222'!$D:$D,'ALL 2022'!$D:$D)</f>
        <v>12901497.439999999</v>
      </c>
      <c r="X646" s="12">
        <f>+SUMIFS('BLG1222'!$I:$I,'BLG1222'!$A:$A,'ALL 2022'!$2:$2,'BLG1222'!$D:$D,'ALL 2022'!$D:$D)</f>
        <v>15429229.9</v>
      </c>
      <c r="Y646" s="12">
        <f>+SUMIFS('BLG1222'!$I:$I,'BLG1222'!$A:$A,'ALL 2022'!$2:$2,'BLG1222'!$D:$D,'ALL 2022'!$D:$D)</f>
        <v>0</v>
      </c>
      <c r="Z646" s="12">
        <f>+SUMIFS('BLG1222'!$I:$I,'BLG1222'!$A:$A,'ALL 2022'!$2:$2,'BLG1222'!$D:$D,'ALL 2022'!$D:$D)</f>
        <v>0</v>
      </c>
      <c r="AA646" s="12">
        <f>+SUMIFS('BLG1222'!$I:$I,'BLG1222'!$A:$A,'ALL 2022'!$2:$2,'BLG1222'!$D:$D,'ALL 2022'!$D:$D)</f>
        <v>0</v>
      </c>
      <c r="AB646" s="12">
        <f>+SUMIFS('BLG1222'!$I:$I,'BLG1222'!$A:$A,'ALL 2022'!$2:$2,'BLG1222'!$D:$D,'ALL 2022'!$D:$D)</f>
        <v>10387580.880000001</v>
      </c>
      <c r="AC646" s="12">
        <f>+SUMIFS('BLG1222'!$I:$I,'BLG1222'!$A:$A,'ALL 2022'!$2:$2,'BLG1222'!$D:$D,'ALL 2022'!$D:$D)</f>
        <v>42657092.049999997</v>
      </c>
      <c r="AD646" s="12">
        <f>+SUMIFS('BLG1222'!$I:$I,'BLG1222'!$A:$A,'ALL 2022'!$2:$2,'BLG1222'!$D:$D,'ALL 2022'!$D:$D)</f>
        <v>0</v>
      </c>
      <c r="AE646" s="12">
        <f>+SUMIFS('BLG1222'!$I:$I,'BLG1222'!$A:$A,'ALL 2022'!$2:$2,'BLG1222'!$D:$D,'ALL 2022'!$D:$D)</f>
        <v>0</v>
      </c>
      <c r="AF646" s="12">
        <f>+SUMIFS('BLG1222'!$I:$I,'BLG1222'!$A:$A,'ALL 2022'!$2:$2,'BLG1222'!$D:$D,'ALL 2022'!$D:$D)</f>
        <v>4094971.1</v>
      </c>
      <c r="AG646" s="12">
        <f>+SUMIFS('BLG1222'!$I:$I,'BLG1222'!$A:$A,'ALL 2022'!$2:$2,'BLG1222'!$D:$D,'ALL 2022'!$D:$D)</f>
        <v>2120303.5</v>
      </c>
      <c r="AH646" s="12">
        <f>+SUMIFS('BLG1222'!$I:$I,'BLG1222'!$A:$A,'ALL 2022'!$2:$2,'BLG1222'!$D:$D,'ALL 2022'!$D:$D)</f>
        <v>3074781</v>
      </c>
      <c r="AI646" s="12">
        <f>+SUMIFS('BLG1222'!$I:$I,'BLG1222'!$A:$A,'ALL 2022'!$2:$2,'BLG1222'!$D:$D,'ALL 2022'!$D:$D)</f>
        <v>0</v>
      </c>
      <c r="AJ646" s="12">
        <f>+SUMIFS('BLG1222'!$I:$I,'BLG1222'!$A:$A,'ALL 2022'!$2:$2,'BLG1222'!$D:$D,'ALL 2022'!$D:$D)</f>
        <v>9931921.5</v>
      </c>
      <c r="AK646" s="12">
        <f>+SUMIFS('BLG1222'!$I:$I,'BLG1222'!$A:$A,'ALL 2022'!$2:$2,'BLG1222'!$D:$D,'ALL 2022'!$D:$D)</f>
        <v>2499999.9</v>
      </c>
      <c r="AL646" s="12">
        <f>+SUMIFS('BLG1222'!$I:$I,'BLG1222'!$A:$A,'ALL 2022'!$2:$2,'BLG1222'!$D:$D,'ALL 2022'!$D:$D)</f>
        <v>295198959.42000002</v>
      </c>
      <c r="AM646" s="12">
        <f>+SUMIFS('BLG1222'!$I:$I,'BLG1222'!$A:$A,'ALL 2022'!$2:$2,'BLG1222'!$D:$D,'ALL 2022'!$D:$D)</f>
        <v>49529876.060000002</v>
      </c>
      <c r="AN646" s="12">
        <f>+SUMIFS('BLG1222'!$I:$I,'BLG1222'!$A:$A,'ALL 2022'!$2:$2,'BLG1222'!$D:$D,'ALL 2022'!$D:$D)</f>
        <v>0</v>
      </c>
      <c r="AO646" s="12">
        <f>+SUMIFS('BLG1222'!$I:$I,'BLG1222'!$A:$A,'ALL 2022'!$2:$2,'BLG1222'!$D:$D,'ALL 2022'!$D:$D)</f>
        <v>36371154.93</v>
      </c>
      <c r="AP646" s="12">
        <f>+SUMIFS('BLG1222'!$I:$I,'BLG1222'!$A:$A,'ALL 2022'!$2:$2,'BLG1222'!$D:$D,'ALL 2022'!$D:$D)</f>
        <v>0</v>
      </c>
      <c r="AQ646" s="164">
        <f t="shared" si="65"/>
        <v>2298827834.0799999</v>
      </c>
      <c r="AR646" s="165">
        <f t="shared" si="66"/>
        <v>486159.14690126991</v>
      </c>
    </row>
    <row r="647" spans="1:44" hidden="1" x14ac:dyDescent="0.25">
      <c r="A647" s="11" t="str">
        <f t="shared" si="62"/>
        <v>6</v>
      </c>
      <c r="B647" s="11" t="str">
        <f t="shared" si="63"/>
        <v>64</v>
      </c>
      <c r="C647" s="11" t="str">
        <f t="shared" si="64"/>
        <v>641</v>
      </c>
      <c r="D647" s="23">
        <v>64104000</v>
      </c>
      <c r="E647" s="119" t="s">
        <v>3275</v>
      </c>
      <c r="F647" s="24" t="s">
        <v>220</v>
      </c>
      <c r="G647" s="12">
        <f>+SUMIFS('BLG1222'!$I:$I,'BLG1222'!$A:$A,'ALL 2022'!$2:$2,'BLG1222'!$D:$D,'ALL 2022'!$D:$D)</f>
        <v>85510707.189999998</v>
      </c>
      <c r="H647" s="12">
        <f>+SUMIFS('BLG1222'!$I:$I,'BLG1222'!$A:$A,'ALL 2022'!$2:$2,'BLG1222'!$D:$D,'ALL 2022'!$D:$D)</f>
        <v>17932711.48</v>
      </c>
      <c r="I647" s="12">
        <f>+SUMIFS('BLG1222'!$I:$I,'BLG1222'!$A:$A,'ALL 2022'!$2:$2,'BLG1222'!$D:$D,'ALL 2022'!$D:$D)</f>
        <v>460873043.41000003</v>
      </c>
      <c r="J647" s="12">
        <f>+SUMIFS('BLG1222'!$I:$I,'BLG1222'!$A:$A,'ALL 2022'!$2:$2,'BLG1222'!$D:$D,'ALL 2022'!$D:$D)</f>
        <v>0</v>
      </c>
      <c r="K647" s="12">
        <f>+SUMIFS('BLG1222'!$I:$I,'BLG1222'!$A:$A,'ALL 2022'!$2:$2,'BLG1222'!$D:$D,'ALL 2022'!$D:$D)</f>
        <v>140107592.25999999</v>
      </c>
      <c r="L647" s="12">
        <f>+SUMIFS('BLG1222'!$I:$I,'BLG1222'!$A:$A,'ALL 2022'!$2:$2,'BLG1222'!$D:$D,'ALL 2022'!$D:$D)</f>
        <v>18763362.280000001</v>
      </c>
      <c r="M647" s="12">
        <f>+SUMIFS('BLG1222'!$I:$I,'BLG1222'!$A:$A,'ALL 2022'!$2:$2,'BLG1222'!$D:$D,'ALL 2022'!$D:$D)</f>
        <v>139018103.31</v>
      </c>
      <c r="N647" s="12">
        <f>+SUMIFS('BLG1222'!$I:$I,'BLG1222'!$A:$A,'ALL 2022'!$2:$2,'BLG1222'!$D:$D,'ALL 2022'!$D:$D)</f>
        <v>0</v>
      </c>
      <c r="O647" s="12">
        <f>+SUMIFS('BLG1222'!$I:$I,'BLG1222'!$A:$A,'ALL 2022'!$2:$2,'BLG1222'!$D:$D,'ALL 2022'!$D:$D)</f>
        <v>29537380.25</v>
      </c>
      <c r="P647" s="12">
        <f>+SUMIFS('BLG1222'!$I:$I,'BLG1222'!$A:$A,'ALL 2022'!$2:$2,'BLG1222'!$D:$D,'ALL 2022'!$D:$D)</f>
        <v>0</v>
      </c>
      <c r="Q647" s="12">
        <f>+SUMIFS('BLG1222'!$I:$I,'BLG1222'!$A:$A,'ALL 2022'!$2:$2,'BLG1222'!$D:$D,'ALL 2022'!$D:$D)</f>
        <v>0</v>
      </c>
      <c r="R647" s="12">
        <f>+SUMIFS('BLG1222'!$I:$I,'BLG1222'!$A:$A,'ALL 2022'!$2:$2,'BLG1222'!$D:$D,'ALL 2022'!$D:$D)</f>
        <v>112536.68</v>
      </c>
      <c r="S647" s="12">
        <f>+SUMIFS('BLG1222'!$I:$I,'BLG1222'!$A:$A,'ALL 2022'!$2:$2,'BLG1222'!$D:$D,'ALL 2022'!$D:$D)</f>
        <v>0</v>
      </c>
      <c r="T647" s="12">
        <f>+SUMIFS('BLG1222'!$I:$I,'BLG1222'!$A:$A,'ALL 2022'!$2:$2,'BLG1222'!$D:$D,'ALL 2022'!$D:$D)</f>
        <v>725602.85</v>
      </c>
      <c r="U647" s="12">
        <f>+SUMIFS('BLG1222'!$I:$I,'BLG1222'!$A:$A,'ALL 2022'!$2:$2,'BLG1222'!$D:$D,'ALL 2022'!$D:$D)</f>
        <v>139015508.71000001</v>
      </c>
      <c r="V647" s="12">
        <f>+SUMIFS('BLG1222'!$I:$I,'BLG1222'!$A:$A,'ALL 2022'!$2:$2,'BLG1222'!$D:$D,'ALL 2022'!$D:$D)</f>
        <v>0</v>
      </c>
      <c r="W647" s="12">
        <f>+SUMIFS('BLG1222'!$I:$I,'BLG1222'!$A:$A,'ALL 2022'!$2:$2,'BLG1222'!$D:$D,'ALL 2022'!$D:$D)</f>
        <v>26360758.469999999</v>
      </c>
      <c r="X647" s="12">
        <f>+SUMIFS('BLG1222'!$I:$I,'BLG1222'!$A:$A,'ALL 2022'!$2:$2,'BLG1222'!$D:$D,'ALL 2022'!$D:$D)</f>
        <v>60488495.619999997</v>
      </c>
      <c r="Y647" s="12">
        <f>+SUMIFS('BLG1222'!$I:$I,'BLG1222'!$A:$A,'ALL 2022'!$2:$2,'BLG1222'!$D:$D,'ALL 2022'!$D:$D)</f>
        <v>0</v>
      </c>
      <c r="Z647" s="12">
        <f>+SUMIFS('BLG1222'!$I:$I,'BLG1222'!$A:$A,'ALL 2022'!$2:$2,'BLG1222'!$D:$D,'ALL 2022'!$D:$D)</f>
        <v>0</v>
      </c>
      <c r="AA647" s="12">
        <f>+SUMIFS('BLG1222'!$I:$I,'BLG1222'!$A:$A,'ALL 2022'!$2:$2,'BLG1222'!$D:$D,'ALL 2022'!$D:$D)</f>
        <v>0</v>
      </c>
      <c r="AB647" s="12">
        <f>+SUMIFS('BLG1222'!$I:$I,'BLG1222'!$A:$A,'ALL 2022'!$2:$2,'BLG1222'!$D:$D,'ALL 2022'!$D:$D)</f>
        <v>45585505.32</v>
      </c>
      <c r="AC647" s="12">
        <f>+SUMIFS('BLG1222'!$I:$I,'BLG1222'!$A:$A,'ALL 2022'!$2:$2,'BLG1222'!$D:$D,'ALL 2022'!$D:$D)</f>
        <v>96006055.272</v>
      </c>
      <c r="AD647" s="12">
        <f>+SUMIFS('BLG1222'!$I:$I,'BLG1222'!$A:$A,'ALL 2022'!$2:$2,'BLG1222'!$D:$D,'ALL 2022'!$D:$D)</f>
        <v>0</v>
      </c>
      <c r="AE647" s="12">
        <f>+SUMIFS('BLG1222'!$I:$I,'BLG1222'!$A:$A,'ALL 2022'!$2:$2,'BLG1222'!$D:$D,'ALL 2022'!$D:$D)</f>
        <v>0</v>
      </c>
      <c r="AF647" s="12">
        <f>+SUMIFS('BLG1222'!$I:$I,'BLG1222'!$A:$A,'ALL 2022'!$2:$2,'BLG1222'!$D:$D,'ALL 2022'!$D:$D)</f>
        <v>2414653.14</v>
      </c>
      <c r="AG647" s="12">
        <f>+SUMIFS('BLG1222'!$I:$I,'BLG1222'!$A:$A,'ALL 2022'!$2:$2,'BLG1222'!$D:$D,'ALL 2022'!$D:$D)</f>
        <v>373692.41</v>
      </c>
      <c r="AH647" s="12">
        <f>+SUMIFS('BLG1222'!$I:$I,'BLG1222'!$A:$A,'ALL 2022'!$2:$2,'BLG1222'!$D:$D,'ALL 2022'!$D:$D)</f>
        <v>652826.87</v>
      </c>
      <c r="AI647" s="12">
        <f>+SUMIFS('BLG1222'!$I:$I,'BLG1222'!$A:$A,'ALL 2022'!$2:$2,'BLG1222'!$D:$D,'ALL 2022'!$D:$D)</f>
        <v>0</v>
      </c>
      <c r="AJ647" s="12">
        <f>+SUMIFS('BLG1222'!$I:$I,'BLG1222'!$A:$A,'ALL 2022'!$2:$2,'BLG1222'!$D:$D,'ALL 2022'!$D:$D)</f>
        <v>14624.29</v>
      </c>
      <c r="AK647" s="12">
        <f>+SUMIFS('BLG1222'!$I:$I,'BLG1222'!$A:$A,'ALL 2022'!$2:$2,'BLG1222'!$D:$D,'ALL 2022'!$D:$D)</f>
        <v>26656.99</v>
      </c>
      <c r="AL647" s="12">
        <f>+SUMIFS('BLG1222'!$I:$I,'BLG1222'!$A:$A,'ALL 2022'!$2:$2,'BLG1222'!$D:$D,'ALL 2022'!$D:$D)</f>
        <v>38974872.340000004</v>
      </c>
      <c r="AM647" s="12">
        <f>+SUMIFS('BLG1222'!$I:$I,'BLG1222'!$A:$A,'ALL 2022'!$2:$2,'BLG1222'!$D:$D,'ALL 2022'!$D:$D)</f>
        <v>87012490.599999994</v>
      </c>
      <c r="AN647" s="12">
        <f>+SUMIFS('BLG1222'!$I:$I,'BLG1222'!$A:$A,'ALL 2022'!$2:$2,'BLG1222'!$D:$D,'ALL 2022'!$D:$D)</f>
        <v>0</v>
      </c>
      <c r="AO647" s="12">
        <f>+SUMIFS('BLG1222'!$I:$I,'BLG1222'!$A:$A,'ALL 2022'!$2:$2,'BLG1222'!$D:$D,'ALL 2022'!$D:$D)</f>
        <v>201610.22</v>
      </c>
      <c r="AP647" s="12">
        <f>+SUMIFS('BLG1222'!$I:$I,'BLG1222'!$A:$A,'ALL 2022'!$2:$2,'BLG1222'!$D:$D,'ALL 2022'!$D:$D)</f>
        <v>0</v>
      </c>
      <c r="AQ647" s="164">
        <f t="shared" si="65"/>
        <v>1389708789.9619999</v>
      </c>
      <c r="AR647" s="165">
        <f t="shared" si="66"/>
        <v>293897.45058464009</v>
      </c>
    </row>
    <row r="648" spans="1:44" hidden="1" x14ac:dyDescent="0.25">
      <c r="A648" s="11" t="str">
        <f t="shared" si="62"/>
        <v>6</v>
      </c>
      <c r="B648" s="11" t="str">
        <f t="shared" si="63"/>
        <v>64</v>
      </c>
      <c r="C648" s="11" t="str">
        <f t="shared" si="64"/>
        <v>641</v>
      </c>
      <c r="D648" s="23">
        <v>64105000</v>
      </c>
      <c r="E648" s="119" t="s">
        <v>3275</v>
      </c>
      <c r="F648" s="24" t="s">
        <v>552</v>
      </c>
      <c r="G648" s="12">
        <f>+SUMIFS('BLG1222'!$I:$I,'BLG1222'!$A:$A,'ALL 2022'!$2:$2,'BLG1222'!$D:$D,'ALL 2022'!$D:$D)</f>
        <v>14667301.359999999</v>
      </c>
      <c r="H648" s="12">
        <f>+SUMIFS('BLG1222'!$I:$I,'BLG1222'!$A:$A,'ALL 2022'!$2:$2,'BLG1222'!$D:$D,'ALL 2022'!$D:$D)</f>
        <v>72702013.950000003</v>
      </c>
      <c r="I648" s="12">
        <f>+SUMIFS('BLG1222'!$I:$I,'BLG1222'!$A:$A,'ALL 2022'!$2:$2,'BLG1222'!$D:$D,'ALL 2022'!$D:$D)</f>
        <v>-2528962.41</v>
      </c>
      <c r="J648" s="12">
        <f>+SUMIFS('BLG1222'!$I:$I,'BLG1222'!$A:$A,'ALL 2022'!$2:$2,'BLG1222'!$D:$D,'ALL 2022'!$D:$D)</f>
        <v>5475745.6900000004</v>
      </c>
      <c r="K648" s="12">
        <f>+SUMIFS('BLG1222'!$I:$I,'BLG1222'!$A:$A,'ALL 2022'!$2:$2,'BLG1222'!$D:$D,'ALL 2022'!$D:$D)</f>
        <v>8541271.4700000007</v>
      </c>
      <c r="L648" s="12">
        <f>+SUMIFS('BLG1222'!$I:$I,'BLG1222'!$A:$A,'ALL 2022'!$2:$2,'BLG1222'!$D:$D,'ALL 2022'!$D:$D)</f>
        <v>787300.95</v>
      </c>
      <c r="M648" s="12">
        <f>+SUMIFS('BLG1222'!$I:$I,'BLG1222'!$A:$A,'ALL 2022'!$2:$2,'BLG1222'!$D:$D,'ALL 2022'!$D:$D)</f>
        <v>6139738.9199999999</v>
      </c>
      <c r="N648" s="12">
        <f>+SUMIFS('BLG1222'!$I:$I,'BLG1222'!$A:$A,'ALL 2022'!$2:$2,'BLG1222'!$D:$D,'ALL 2022'!$D:$D)</f>
        <v>0</v>
      </c>
      <c r="O648" s="12">
        <f>+SUMIFS('BLG1222'!$I:$I,'BLG1222'!$A:$A,'ALL 2022'!$2:$2,'BLG1222'!$D:$D,'ALL 2022'!$D:$D)</f>
        <v>8327056.7999999998</v>
      </c>
      <c r="P648" s="12">
        <f>+SUMIFS('BLG1222'!$I:$I,'BLG1222'!$A:$A,'ALL 2022'!$2:$2,'BLG1222'!$D:$D,'ALL 2022'!$D:$D)</f>
        <v>0</v>
      </c>
      <c r="Q648" s="12">
        <f>+SUMIFS('BLG1222'!$I:$I,'BLG1222'!$A:$A,'ALL 2022'!$2:$2,'BLG1222'!$D:$D,'ALL 2022'!$D:$D)</f>
        <v>163086.21</v>
      </c>
      <c r="R648" s="12">
        <f>+SUMIFS('BLG1222'!$I:$I,'BLG1222'!$A:$A,'ALL 2022'!$2:$2,'BLG1222'!$D:$D,'ALL 2022'!$D:$D)</f>
        <v>0</v>
      </c>
      <c r="S648" s="12">
        <f>+SUMIFS('BLG1222'!$I:$I,'BLG1222'!$A:$A,'ALL 2022'!$2:$2,'BLG1222'!$D:$D,'ALL 2022'!$D:$D)</f>
        <v>87353894.340000004</v>
      </c>
      <c r="T648" s="12">
        <f>+SUMIFS('BLG1222'!$I:$I,'BLG1222'!$A:$A,'ALL 2022'!$2:$2,'BLG1222'!$D:$D,'ALL 2022'!$D:$D)</f>
        <v>91488273.75</v>
      </c>
      <c r="U648" s="12">
        <f>+SUMIFS('BLG1222'!$I:$I,'BLG1222'!$A:$A,'ALL 2022'!$2:$2,'BLG1222'!$D:$D,'ALL 2022'!$D:$D)</f>
        <v>-1825529.05</v>
      </c>
      <c r="V648" s="12">
        <f>+SUMIFS('BLG1222'!$I:$I,'BLG1222'!$A:$A,'ALL 2022'!$2:$2,'BLG1222'!$D:$D,'ALL 2022'!$D:$D)</f>
        <v>157493.04</v>
      </c>
      <c r="W648" s="12">
        <f>+SUMIFS('BLG1222'!$I:$I,'BLG1222'!$A:$A,'ALL 2022'!$2:$2,'BLG1222'!$D:$D,'ALL 2022'!$D:$D)</f>
        <v>11508225.460000001</v>
      </c>
      <c r="X648" s="12">
        <f>+SUMIFS('BLG1222'!$I:$I,'BLG1222'!$A:$A,'ALL 2022'!$2:$2,'BLG1222'!$D:$D,'ALL 2022'!$D:$D)</f>
        <v>1817525.72</v>
      </c>
      <c r="Y648" s="12">
        <f>+SUMIFS('BLG1222'!$I:$I,'BLG1222'!$A:$A,'ALL 2022'!$2:$2,'BLG1222'!$D:$D,'ALL 2022'!$D:$D)</f>
        <v>0</v>
      </c>
      <c r="Z648" s="12">
        <f>+SUMIFS('BLG1222'!$I:$I,'BLG1222'!$A:$A,'ALL 2022'!$2:$2,'BLG1222'!$D:$D,'ALL 2022'!$D:$D)</f>
        <v>0</v>
      </c>
      <c r="AA648" s="12">
        <f>+SUMIFS('BLG1222'!$I:$I,'BLG1222'!$A:$A,'ALL 2022'!$2:$2,'BLG1222'!$D:$D,'ALL 2022'!$D:$D)</f>
        <v>0</v>
      </c>
      <c r="AB648" s="12">
        <f>+SUMIFS('BLG1222'!$I:$I,'BLG1222'!$A:$A,'ALL 2022'!$2:$2,'BLG1222'!$D:$D,'ALL 2022'!$D:$D)</f>
        <v>15830191.4</v>
      </c>
      <c r="AC648" s="12">
        <f>+SUMIFS('BLG1222'!$I:$I,'BLG1222'!$A:$A,'ALL 2022'!$2:$2,'BLG1222'!$D:$D,'ALL 2022'!$D:$D)</f>
        <v>6138231.3600000003</v>
      </c>
      <c r="AD648" s="12">
        <f>+SUMIFS('BLG1222'!$I:$I,'BLG1222'!$A:$A,'ALL 2022'!$2:$2,'BLG1222'!$D:$D,'ALL 2022'!$D:$D)</f>
        <v>0</v>
      </c>
      <c r="AE648" s="12">
        <f>+SUMIFS('BLG1222'!$I:$I,'BLG1222'!$A:$A,'ALL 2022'!$2:$2,'BLG1222'!$D:$D,'ALL 2022'!$D:$D)</f>
        <v>0</v>
      </c>
      <c r="AF648" s="12">
        <f>+SUMIFS('BLG1222'!$I:$I,'BLG1222'!$A:$A,'ALL 2022'!$2:$2,'BLG1222'!$D:$D,'ALL 2022'!$D:$D)</f>
        <v>2535521.0699999998</v>
      </c>
      <c r="AG648" s="12">
        <f>+SUMIFS('BLG1222'!$I:$I,'BLG1222'!$A:$A,'ALL 2022'!$2:$2,'BLG1222'!$D:$D,'ALL 2022'!$D:$D)</f>
        <v>4441965.93</v>
      </c>
      <c r="AH648" s="12">
        <f>+SUMIFS('BLG1222'!$I:$I,'BLG1222'!$A:$A,'ALL 2022'!$2:$2,'BLG1222'!$D:$D,'ALL 2022'!$D:$D)</f>
        <v>0</v>
      </c>
      <c r="AI648" s="12">
        <f>+SUMIFS('BLG1222'!$I:$I,'BLG1222'!$A:$A,'ALL 2022'!$2:$2,'BLG1222'!$D:$D,'ALL 2022'!$D:$D)</f>
        <v>0</v>
      </c>
      <c r="AJ648" s="12">
        <f>+SUMIFS('BLG1222'!$I:$I,'BLG1222'!$A:$A,'ALL 2022'!$2:$2,'BLG1222'!$D:$D,'ALL 2022'!$D:$D)</f>
        <v>1574089.8</v>
      </c>
      <c r="AK648" s="12">
        <f>+SUMIFS('BLG1222'!$I:$I,'BLG1222'!$A:$A,'ALL 2022'!$2:$2,'BLG1222'!$D:$D,'ALL 2022'!$D:$D)</f>
        <v>0</v>
      </c>
      <c r="AL648" s="12">
        <f>+SUMIFS('BLG1222'!$I:$I,'BLG1222'!$A:$A,'ALL 2022'!$2:$2,'BLG1222'!$D:$D,'ALL 2022'!$D:$D)</f>
        <v>0</v>
      </c>
      <c r="AM648" s="12">
        <f>+SUMIFS('BLG1222'!$I:$I,'BLG1222'!$A:$A,'ALL 2022'!$2:$2,'BLG1222'!$D:$D,'ALL 2022'!$D:$D)</f>
        <v>-5094786.6500000004</v>
      </c>
      <c r="AN648" s="12">
        <f>+SUMIFS('BLG1222'!$I:$I,'BLG1222'!$A:$A,'ALL 2022'!$2:$2,'BLG1222'!$D:$D,'ALL 2022'!$D:$D)</f>
        <v>0</v>
      </c>
      <c r="AO648" s="12">
        <f>+SUMIFS('BLG1222'!$I:$I,'BLG1222'!$A:$A,'ALL 2022'!$2:$2,'BLG1222'!$D:$D,'ALL 2022'!$D:$D)</f>
        <v>701382.35</v>
      </c>
      <c r="AP648" s="12">
        <f>+SUMIFS('BLG1222'!$I:$I,'BLG1222'!$A:$A,'ALL 2022'!$2:$2,'BLG1222'!$D:$D,'ALL 2022'!$D:$D)</f>
        <v>0</v>
      </c>
      <c r="AQ648" s="164">
        <f t="shared" si="65"/>
        <v>330901031.46000004</v>
      </c>
      <c r="AR648" s="165">
        <f t="shared" si="66"/>
        <v>69979.387224413411</v>
      </c>
    </row>
    <row r="649" spans="1:44" hidden="1" x14ac:dyDescent="0.25">
      <c r="A649" s="11" t="str">
        <f t="shared" si="62"/>
        <v>6</v>
      </c>
      <c r="B649" s="11" t="str">
        <f t="shared" si="63"/>
        <v>64</v>
      </c>
      <c r="C649" s="11" t="str">
        <f t="shared" si="64"/>
        <v>641</v>
      </c>
      <c r="D649" s="23">
        <v>64106000</v>
      </c>
      <c r="E649" s="119" t="s">
        <v>3275</v>
      </c>
      <c r="F649" s="24" t="s">
        <v>2158</v>
      </c>
      <c r="G649" s="12">
        <f>+SUMIFS('BLG1222'!$I:$I,'BLG1222'!$A:$A,'ALL 2022'!$2:$2,'BLG1222'!$D:$D,'ALL 2022'!$D:$D)</f>
        <v>384924</v>
      </c>
      <c r="H649" s="12">
        <f>+SUMIFS('BLG1222'!$I:$I,'BLG1222'!$A:$A,'ALL 2022'!$2:$2,'BLG1222'!$D:$D,'ALL 2022'!$D:$D)</f>
        <v>0</v>
      </c>
      <c r="I649" s="12">
        <f>+SUMIFS('BLG1222'!$I:$I,'BLG1222'!$A:$A,'ALL 2022'!$2:$2,'BLG1222'!$D:$D,'ALL 2022'!$D:$D)</f>
        <v>3186200</v>
      </c>
      <c r="J649" s="12">
        <f>+SUMIFS('BLG1222'!$I:$I,'BLG1222'!$A:$A,'ALL 2022'!$2:$2,'BLG1222'!$D:$D,'ALL 2022'!$D:$D)</f>
        <v>0</v>
      </c>
      <c r="K649" s="12">
        <f>+SUMIFS('BLG1222'!$I:$I,'BLG1222'!$A:$A,'ALL 2022'!$2:$2,'BLG1222'!$D:$D,'ALL 2022'!$D:$D)</f>
        <v>0</v>
      </c>
      <c r="L649" s="12">
        <f>+SUMIFS('BLG1222'!$I:$I,'BLG1222'!$A:$A,'ALL 2022'!$2:$2,'BLG1222'!$D:$D,'ALL 2022'!$D:$D)</f>
        <v>0</v>
      </c>
      <c r="M649" s="12">
        <f>+SUMIFS('BLG1222'!$I:$I,'BLG1222'!$A:$A,'ALL 2022'!$2:$2,'BLG1222'!$D:$D,'ALL 2022'!$D:$D)</f>
        <v>0</v>
      </c>
      <c r="N649" s="12">
        <f>+SUMIFS('BLG1222'!$I:$I,'BLG1222'!$A:$A,'ALL 2022'!$2:$2,'BLG1222'!$D:$D,'ALL 2022'!$D:$D)</f>
        <v>0</v>
      </c>
      <c r="O649" s="12">
        <f>+SUMIFS('BLG1222'!$I:$I,'BLG1222'!$A:$A,'ALL 2022'!$2:$2,'BLG1222'!$D:$D,'ALL 2022'!$D:$D)</f>
        <v>0</v>
      </c>
      <c r="P649" s="12">
        <f>+SUMIFS('BLG1222'!$I:$I,'BLG1222'!$A:$A,'ALL 2022'!$2:$2,'BLG1222'!$D:$D,'ALL 2022'!$D:$D)</f>
        <v>0</v>
      </c>
      <c r="Q649" s="12">
        <f>+SUMIFS('BLG1222'!$I:$I,'BLG1222'!$A:$A,'ALL 2022'!$2:$2,'BLG1222'!$D:$D,'ALL 2022'!$D:$D)</f>
        <v>0</v>
      </c>
      <c r="R649" s="12">
        <f>+SUMIFS('BLG1222'!$I:$I,'BLG1222'!$A:$A,'ALL 2022'!$2:$2,'BLG1222'!$D:$D,'ALL 2022'!$D:$D)</f>
        <v>0</v>
      </c>
      <c r="S649" s="12">
        <f>+SUMIFS('BLG1222'!$I:$I,'BLG1222'!$A:$A,'ALL 2022'!$2:$2,'BLG1222'!$D:$D,'ALL 2022'!$D:$D)</f>
        <v>0</v>
      </c>
      <c r="T649" s="12">
        <f>+SUMIFS('BLG1222'!$I:$I,'BLG1222'!$A:$A,'ALL 2022'!$2:$2,'BLG1222'!$D:$D,'ALL 2022'!$D:$D)</f>
        <v>310000</v>
      </c>
      <c r="U649" s="12">
        <f>+SUMIFS('BLG1222'!$I:$I,'BLG1222'!$A:$A,'ALL 2022'!$2:$2,'BLG1222'!$D:$D,'ALL 2022'!$D:$D)</f>
        <v>63000</v>
      </c>
      <c r="V649" s="12">
        <f>+SUMIFS('BLG1222'!$I:$I,'BLG1222'!$A:$A,'ALL 2022'!$2:$2,'BLG1222'!$D:$D,'ALL 2022'!$D:$D)</f>
        <v>0</v>
      </c>
      <c r="W649" s="12">
        <f>+SUMIFS('BLG1222'!$I:$I,'BLG1222'!$A:$A,'ALL 2022'!$2:$2,'BLG1222'!$D:$D,'ALL 2022'!$D:$D)</f>
        <v>0</v>
      </c>
      <c r="X649" s="12">
        <f>+SUMIFS('BLG1222'!$I:$I,'BLG1222'!$A:$A,'ALL 2022'!$2:$2,'BLG1222'!$D:$D,'ALL 2022'!$D:$D)</f>
        <v>0</v>
      </c>
      <c r="Y649" s="12">
        <f>+SUMIFS('BLG1222'!$I:$I,'BLG1222'!$A:$A,'ALL 2022'!$2:$2,'BLG1222'!$D:$D,'ALL 2022'!$D:$D)</f>
        <v>0</v>
      </c>
      <c r="Z649" s="12">
        <f>+SUMIFS('BLG1222'!$I:$I,'BLG1222'!$A:$A,'ALL 2022'!$2:$2,'BLG1222'!$D:$D,'ALL 2022'!$D:$D)</f>
        <v>0</v>
      </c>
      <c r="AA649" s="12">
        <f>+SUMIFS('BLG1222'!$I:$I,'BLG1222'!$A:$A,'ALL 2022'!$2:$2,'BLG1222'!$D:$D,'ALL 2022'!$D:$D)</f>
        <v>0</v>
      </c>
      <c r="AB649" s="12">
        <f>+SUMIFS('BLG1222'!$I:$I,'BLG1222'!$A:$A,'ALL 2022'!$2:$2,'BLG1222'!$D:$D,'ALL 2022'!$D:$D)</f>
        <v>1538600</v>
      </c>
      <c r="AC649" s="12">
        <f>+SUMIFS('BLG1222'!$I:$I,'BLG1222'!$A:$A,'ALL 2022'!$2:$2,'BLG1222'!$D:$D,'ALL 2022'!$D:$D)</f>
        <v>0</v>
      </c>
      <c r="AD649" s="12">
        <f>+SUMIFS('BLG1222'!$I:$I,'BLG1222'!$A:$A,'ALL 2022'!$2:$2,'BLG1222'!$D:$D,'ALL 2022'!$D:$D)</f>
        <v>0</v>
      </c>
      <c r="AE649" s="12">
        <f>+SUMIFS('BLG1222'!$I:$I,'BLG1222'!$A:$A,'ALL 2022'!$2:$2,'BLG1222'!$D:$D,'ALL 2022'!$D:$D)</f>
        <v>0</v>
      </c>
      <c r="AF649" s="12">
        <f>+SUMIFS('BLG1222'!$I:$I,'BLG1222'!$A:$A,'ALL 2022'!$2:$2,'BLG1222'!$D:$D,'ALL 2022'!$D:$D)</f>
        <v>0</v>
      </c>
      <c r="AG649" s="12">
        <f>+SUMIFS('BLG1222'!$I:$I,'BLG1222'!$A:$A,'ALL 2022'!$2:$2,'BLG1222'!$D:$D,'ALL 2022'!$D:$D)</f>
        <v>22277116.809999999</v>
      </c>
      <c r="AH649" s="12">
        <f>+SUMIFS('BLG1222'!$I:$I,'BLG1222'!$A:$A,'ALL 2022'!$2:$2,'BLG1222'!$D:$D,'ALL 2022'!$D:$D)</f>
        <v>15023721</v>
      </c>
      <c r="AI649" s="12">
        <f>+SUMIFS('BLG1222'!$I:$I,'BLG1222'!$A:$A,'ALL 2022'!$2:$2,'BLG1222'!$D:$D,'ALL 2022'!$D:$D)</f>
        <v>0</v>
      </c>
      <c r="AJ649" s="12">
        <f>+SUMIFS('BLG1222'!$I:$I,'BLG1222'!$A:$A,'ALL 2022'!$2:$2,'BLG1222'!$D:$D,'ALL 2022'!$D:$D)</f>
        <v>0</v>
      </c>
      <c r="AK649" s="12">
        <f>+SUMIFS('BLG1222'!$I:$I,'BLG1222'!$A:$A,'ALL 2022'!$2:$2,'BLG1222'!$D:$D,'ALL 2022'!$D:$D)</f>
        <v>0</v>
      </c>
      <c r="AL649" s="12">
        <f>+SUMIFS('BLG1222'!$I:$I,'BLG1222'!$A:$A,'ALL 2022'!$2:$2,'BLG1222'!$D:$D,'ALL 2022'!$D:$D)</f>
        <v>0</v>
      </c>
      <c r="AM649" s="12">
        <f>+SUMIFS('BLG1222'!$I:$I,'BLG1222'!$A:$A,'ALL 2022'!$2:$2,'BLG1222'!$D:$D,'ALL 2022'!$D:$D)</f>
        <v>51805793.5</v>
      </c>
      <c r="AN649" s="12">
        <f>+SUMIFS('BLG1222'!$I:$I,'BLG1222'!$A:$A,'ALL 2022'!$2:$2,'BLG1222'!$D:$D,'ALL 2022'!$D:$D)</f>
        <v>0</v>
      </c>
      <c r="AO649" s="12">
        <f>+SUMIFS('BLG1222'!$I:$I,'BLG1222'!$A:$A,'ALL 2022'!$2:$2,'BLG1222'!$D:$D,'ALL 2022'!$D:$D)</f>
        <v>0</v>
      </c>
      <c r="AP649" s="12">
        <f>+SUMIFS('BLG1222'!$I:$I,'BLG1222'!$A:$A,'ALL 2022'!$2:$2,'BLG1222'!$D:$D,'ALL 2022'!$D:$D)</f>
        <v>0</v>
      </c>
      <c r="AQ649" s="164">
        <f t="shared" si="65"/>
        <v>94589355.310000002</v>
      </c>
      <c r="AR649" s="165">
        <f t="shared" si="66"/>
        <v>20003.881805204554</v>
      </c>
    </row>
    <row r="650" spans="1:44" hidden="1" x14ac:dyDescent="0.25">
      <c r="A650" s="11" t="str">
        <f t="shared" si="62"/>
        <v>6</v>
      </c>
      <c r="B650" s="11" t="str">
        <f t="shared" si="63"/>
        <v>64</v>
      </c>
      <c r="C650" s="11" t="str">
        <f t="shared" si="64"/>
        <v>641</v>
      </c>
      <c r="D650" s="23">
        <v>64107000</v>
      </c>
      <c r="E650" s="119" t="s">
        <v>3275</v>
      </c>
      <c r="F650" s="24" t="s">
        <v>296</v>
      </c>
      <c r="G650" s="12">
        <f>+SUMIFS('BLG1222'!$I:$I,'BLG1222'!$A:$A,'ALL 2022'!$2:$2,'BLG1222'!$D:$D,'ALL 2022'!$D:$D)</f>
        <v>0</v>
      </c>
      <c r="H650" s="12">
        <f>+SUMIFS('BLG1222'!$I:$I,'BLG1222'!$A:$A,'ALL 2022'!$2:$2,'BLG1222'!$D:$D,'ALL 2022'!$D:$D)</f>
        <v>0</v>
      </c>
      <c r="I650" s="12">
        <f>+SUMIFS('BLG1222'!$I:$I,'BLG1222'!$A:$A,'ALL 2022'!$2:$2,'BLG1222'!$D:$D,'ALL 2022'!$D:$D)</f>
        <v>75305200</v>
      </c>
      <c r="J650" s="12">
        <f>+SUMIFS('BLG1222'!$I:$I,'BLG1222'!$A:$A,'ALL 2022'!$2:$2,'BLG1222'!$D:$D,'ALL 2022'!$D:$D)</f>
        <v>0</v>
      </c>
      <c r="K650" s="12">
        <f>+SUMIFS('BLG1222'!$I:$I,'BLG1222'!$A:$A,'ALL 2022'!$2:$2,'BLG1222'!$D:$D,'ALL 2022'!$D:$D)</f>
        <v>0</v>
      </c>
      <c r="L650" s="12">
        <f>+SUMIFS('BLG1222'!$I:$I,'BLG1222'!$A:$A,'ALL 2022'!$2:$2,'BLG1222'!$D:$D,'ALL 2022'!$D:$D)</f>
        <v>0</v>
      </c>
      <c r="M650" s="12">
        <f>+SUMIFS('BLG1222'!$I:$I,'BLG1222'!$A:$A,'ALL 2022'!$2:$2,'BLG1222'!$D:$D,'ALL 2022'!$D:$D)</f>
        <v>-551452.37</v>
      </c>
      <c r="N650" s="12">
        <f>+SUMIFS('BLG1222'!$I:$I,'BLG1222'!$A:$A,'ALL 2022'!$2:$2,'BLG1222'!$D:$D,'ALL 2022'!$D:$D)</f>
        <v>0</v>
      </c>
      <c r="O650" s="12">
        <f>+SUMIFS('BLG1222'!$I:$I,'BLG1222'!$A:$A,'ALL 2022'!$2:$2,'BLG1222'!$D:$D,'ALL 2022'!$D:$D)</f>
        <v>0</v>
      </c>
      <c r="P650" s="12">
        <f>+SUMIFS('BLG1222'!$I:$I,'BLG1222'!$A:$A,'ALL 2022'!$2:$2,'BLG1222'!$D:$D,'ALL 2022'!$D:$D)</f>
        <v>5000</v>
      </c>
      <c r="Q650" s="12">
        <f>+SUMIFS('BLG1222'!$I:$I,'BLG1222'!$A:$A,'ALL 2022'!$2:$2,'BLG1222'!$D:$D,'ALL 2022'!$D:$D)</f>
        <v>0</v>
      </c>
      <c r="R650" s="12">
        <f>+SUMIFS('BLG1222'!$I:$I,'BLG1222'!$A:$A,'ALL 2022'!$2:$2,'BLG1222'!$D:$D,'ALL 2022'!$D:$D)</f>
        <v>0</v>
      </c>
      <c r="S650" s="12">
        <f>+SUMIFS('BLG1222'!$I:$I,'BLG1222'!$A:$A,'ALL 2022'!$2:$2,'BLG1222'!$D:$D,'ALL 2022'!$D:$D)</f>
        <v>0</v>
      </c>
      <c r="T650" s="12">
        <f>+SUMIFS('BLG1222'!$I:$I,'BLG1222'!$A:$A,'ALL 2022'!$2:$2,'BLG1222'!$D:$D,'ALL 2022'!$D:$D)</f>
        <v>0</v>
      </c>
      <c r="U650" s="12">
        <f>+SUMIFS('BLG1222'!$I:$I,'BLG1222'!$A:$A,'ALL 2022'!$2:$2,'BLG1222'!$D:$D,'ALL 2022'!$D:$D)</f>
        <v>0</v>
      </c>
      <c r="V650" s="12">
        <f>+SUMIFS('BLG1222'!$I:$I,'BLG1222'!$A:$A,'ALL 2022'!$2:$2,'BLG1222'!$D:$D,'ALL 2022'!$D:$D)</f>
        <v>0</v>
      </c>
      <c r="W650" s="12">
        <f>+SUMIFS('BLG1222'!$I:$I,'BLG1222'!$A:$A,'ALL 2022'!$2:$2,'BLG1222'!$D:$D,'ALL 2022'!$D:$D)</f>
        <v>0</v>
      </c>
      <c r="X650" s="12">
        <f>+SUMIFS('BLG1222'!$I:$I,'BLG1222'!$A:$A,'ALL 2022'!$2:$2,'BLG1222'!$D:$D,'ALL 2022'!$D:$D)</f>
        <v>0</v>
      </c>
      <c r="Y650" s="12">
        <f>+SUMIFS('BLG1222'!$I:$I,'BLG1222'!$A:$A,'ALL 2022'!$2:$2,'BLG1222'!$D:$D,'ALL 2022'!$D:$D)</f>
        <v>0</v>
      </c>
      <c r="Z650" s="12">
        <f>+SUMIFS('BLG1222'!$I:$I,'BLG1222'!$A:$A,'ALL 2022'!$2:$2,'BLG1222'!$D:$D,'ALL 2022'!$D:$D)</f>
        <v>0</v>
      </c>
      <c r="AA650" s="12">
        <f>+SUMIFS('BLG1222'!$I:$I,'BLG1222'!$A:$A,'ALL 2022'!$2:$2,'BLG1222'!$D:$D,'ALL 2022'!$D:$D)</f>
        <v>0</v>
      </c>
      <c r="AB650" s="12">
        <f>+SUMIFS('BLG1222'!$I:$I,'BLG1222'!$A:$A,'ALL 2022'!$2:$2,'BLG1222'!$D:$D,'ALL 2022'!$D:$D)</f>
        <v>0</v>
      </c>
      <c r="AC650" s="12">
        <f>+SUMIFS('BLG1222'!$I:$I,'BLG1222'!$A:$A,'ALL 2022'!$2:$2,'BLG1222'!$D:$D,'ALL 2022'!$D:$D)</f>
        <v>1848005.6</v>
      </c>
      <c r="AD650" s="12">
        <f>+SUMIFS('BLG1222'!$I:$I,'BLG1222'!$A:$A,'ALL 2022'!$2:$2,'BLG1222'!$D:$D,'ALL 2022'!$D:$D)</f>
        <v>0</v>
      </c>
      <c r="AE650" s="12">
        <f>+SUMIFS('BLG1222'!$I:$I,'BLG1222'!$A:$A,'ALL 2022'!$2:$2,'BLG1222'!$D:$D,'ALL 2022'!$D:$D)</f>
        <v>0</v>
      </c>
      <c r="AF650" s="12">
        <f>+SUMIFS('BLG1222'!$I:$I,'BLG1222'!$A:$A,'ALL 2022'!$2:$2,'BLG1222'!$D:$D,'ALL 2022'!$D:$D)</f>
        <v>0</v>
      </c>
      <c r="AG650" s="12">
        <f>+SUMIFS('BLG1222'!$I:$I,'BLG1222'!$A:$A,'ALL 2022'!$2:$2,'BLG1222'!$D:$D,'ALL 2022'!$D:$D)</f>
        <v>3165813.35</v>
      </c>
      <c r="AH650" s="12">
        <f>+SUMIFS('BLG1222'!$I:$I,'BLG1222'!$A:$A,'ALL 2022'!$2:$2,'BLG1222'!$D:$D,'ALL 2022'!$D:$D)</f>
        <v>0</v>
      </c>
      <c r="AI650" s="12">
        <f>+SUMIFS('BLG1222'!$I:$I,'BLG1222'!$A:$A,'ALL 2022'!$2:$2,'BLG1222'!$D:$D,'ALL 2022'!$D:$D)</f>
        <v>0</v>
      </c>
      <c r="AJ650" s="12">
        <f>+SUMIFS('BLG1222'!$I:$I,'BLG1222'!$A:$A,'ALL 2022'!$2:$2,'BLG1222'!$D:$D,'ALL 2022'!$D:$D)</f>
        <v>0</v>
      </c>
      <c r="AK650" s="12">
        <f>+SUMIFS('BLG1222'!$I:$I,'BLG1222'!$A:$A,'ALL 2022'!$2:$2,'BLG1222'!$D:$D,'ALL 2022'!$D:$D)</f>
        <v>0</v>
      </c>
      <c r="AL650" s="12">
        <f>+SUMIFS('BLG1222'!$I:$I,'BLG1222'!$A:$A,'ALL 2022'!$2:$2,'BLG1222'!$D:$D,'ALL 2022'!$D:$D)</f>
        <v>0</v>
      </c>
      <c r="AM650" s="12">
        <f>+SUMIFS('BLG1222'!$I:$I,'BLG1222'!$A:$A,'ALL 2022'!$2:$2,'BLG1222'!$D:$D,'ALL 2022'!$D:$D)</f>
        <v>0</v>
      </c>
      <c r="AN650" s="12">
        <f>+SUMIFS('BLG1222'!$I:$I,'BLG1222'!$A:$A,'ALL 2022'!$2:$2,'BLG1222'!$D:$D,'ALL 2022'!$D:$D)</f>
        <v>0</v>
      </c>
      <c r="AO650" s="12">
        <f>+SUMIFS('BLG1222'!$I:$I,'BLG1222'!$A:$A,'ALL 2022'!$2:$2,'BLG1222'!$D:$D,'ALL 2022'!$D:$D)</f>
        <v>0</v>
      </c>
      <c r="AP650" s="12">
        <f>+SUMIFS('BLG1222'!$I:$I,'BLG1222'!$A:$A,'ALL 2022'!$2:$2,'BLG1222'!$D:$D,'ALL 2022'!$D:$D)</f>
        <v>0</v>
      </c>
      <c r="AQ650" s="164">
        <f t="shared" si="65"/>
        <v>79772566.579999983</v>
      </c>
      <c r="AR650" s="165">
        <f t="shared" si="66"/>
        <v>16870.407752905219</v>
      </c>
    </row>
    <row r="651" spans="1:44" hidden="1" x14ac:dyDescent="0.25">
      <c r="A651" s="11" t="str">
        <f t="shared" si="62"/>
        <v>6</v>
      </c>
      <c r="B651" s="11" t="str">
        <f t="shared" si="63"/>
        <v>64</v>
      </c>
      <c r="C651" s="11" t="str">
        <f t="shared" si="64"/>
        <v>641</v>
      </c>
      <c r="D651" s="23">
        <v>64130000</v>
      </c>
      <c r="E651" s="119" t="s">
        <v>3275</v>
      </c>
      <c r="F651" s="24" t="s">
        <v>1460</v>
      </c>
      <c r="G651" s="12">
        <f>+SUMIFS('BLG1222'!$I:$I,'BLG1222'!$A:$A,'ALL 2022'!$2:$2,'BLG1222'!$D:$D,'ALL 2022'!$D:$D)</f>
        <v>0</v>
      </c>
      <c r="H651" s="12">
        <f>+SUMIFS('BLG1222'!$I:$I,'BLG1222'!$A:$A,'ALL 2022'!$2:$2,'BLG1222'!$D:$D,'ALL 2022'!$D:$D)</f>
        <v>0</v>
      </c>
      <c r="I651" s="12">
        <f>+SUMIFS('BLG1222'!$I:$I,'BLG1222'!$A:$A,'ALL 2022'!$2:$2,'BLG1222'!$D:$D,'ALL 2022'!$D:$D)</f>
        <v>0</v>
      </c>
      <c r="J651" s="12">
        <f>+SUMIFS('BLG1222'!$I:$I,'BLG1222'!$A:$A,'ALL 2022'!$2:$2,'BLG1222'!$D:$D,'ALL 2022'!$D:$D)</f>
        <v>0</v>
      </c>
      <c r="K651" s="12">
        <f>+SUMIFS('BLG1222'!$I:$I,'BLG1222'!$A:$A,'ALL 2022'!$2:$2,'BLG1222'!$D:$D,'ALL 2022'!$D:$D)</f>
        <v>0</v>
      </c>
      <c r="L651" s="12">
        <f>+SUMIFS('BLG1222'!$I:$I,'BLG1222'!$A:$A,'ALL 2022'!$2:$2,'BLG1222'!$D:$D,'ALL 2022'!$D:$D)</f>
        <v>0</v>
      </c>
      <c r="M651" s="12">
        <f>+SUMIFS('BLG1222'!$I:$I,'BLG1222'!$A:$A,'ALL 2022'!$2:$2,'BLG1222'!$D:$D,'ALL 2022'!$D:$D)</f>
        <v>0</v>
      </c>
      <c r="N651" s="12">
        <f>+SUMIFS('BLG1222'!$I:$I,'BLG1222'!$A:$A,'ALL 2022'!$2:$2,'BLG1222'!$D:$D,'ALL 2022'!$D:$D)</f>
        <v>0</v>
      </c>
      <c r="O651" s="12">
        <f>+SUMIFS('BLG1222'!$I:$I,'BLG1222'!$A:$A,'ALL 2022'!$2:$2,'BLG1222'!$D:$D,'ALL 2022'!$D:$D)</f>
        <v>0</v>
      </c>
      <c r="P651" s="12">
        <f>+SUMIFS('BLG1222'!$I:$I,'BLG1222'!$A:$A,'ALL 2022'!$2:$2,'BLG1222'!$D:$D,'ALL 2022'!$D:$D)</f>
        <v>0</v>
      </c>
      <c r="Q651" s="12">
        <f>+SUMIFS('BLG1222'!$I:$I,'BLG1222'!$A:$A,'ALL 2022'!$2:$2,'BLG1222'!$D:$D,'ALL 2022'!$D:$D)</f>
        <v>0</v>
      </c>
      <c r="R651" s="12">
        <f>+SUMIFS('BLG1222'!$I:$I,'BLG1222'!$A:$A,'ALL 2022'!$2:$2,'BLG1222'!$D:$D,'ALL 2022'!$D:$D)</f>
        <v>0</v>
      </c>
      <c r="S651" s="12">
        <f>+SUMIFS('BLG1222'!$I:$I,'BLG1222'!$A:$A,'ALL 2022'!$2:$2,'BLG1222'!$D:$D,'ALL 2022'!$D:$D)</f>
        <v>0</v>
      </c>
      <c r="T651" s="12">
        <f>+SUMIFS('BLG1222'!$I:$I,'BLG1222'!$A:$A,'ALL 2022'!$2:$2,'BLG1222'!$D:$D,'ALL 2022'!$D:$D)</f>
        <v>0</v>
      </c>
      <c r="U651" s="12">
        <f>+SUMIFS('BLG1222'!$I:$I,'BLG1222'!$A:$A,'ALL 2022'!$2:$2,'BLG1222'!$D:$D,'ALL 2022'!$D:$D)</f>
        <v>0</v>
      </c>
      <c r="V651" s="12">
        <f>+SUMIFS('BLG1222'!$I:$I,'BLG1222'!$A:$A,'ALL 2022'!$2:$2,'BLG1222'!$D:$D,'ALL 2022'!$D:$D)</f>
        <v>0</v>
      </c>
      <c r="W651" s="12">
        <f>+SUMIFS('BLG1222'!$I:$I,'BLG1222'!$A:$A,'ALL 2022'!$2:$2,'BLG1222'!$D:$D,'ALL 2022'!$D:$D)</f>
        <v>0</v>
      </c>
      <c r="X651" s="12">
        <f>+SUMIFS('BLG1222'!$I:$I,'BLG1222'!$A:$A,'ALL 2022'!$2:$2,'BLG1222'!$D:$D,'ALL 2022'!$D:$D)</f>
        <v>0</v>
      </c>
      <c r="Y651" s="12">
        <f>+SUMIFS('BLG1222'!$I:$I,'BLG1222'!$A:$A,'ALL 2022'!$2:$2,'BLG1222'!$D:$D,'ALL 2022'!$D:$D)</f>
        <v>0</v>
      </c>
      <c r="Z651" s="12">
        <f>+SUMIFS('BLG1222'!$I:$I,'BLG1222'!$A:$A,'ALL 2022'!$2:$2,'BLG1222'!$D:$D,'ALL 2022'!$D:$D)</f>
        <v>0</v>
      </c>
      <c r="AA651" s="12">
        <f>+SUMIFS('BLG1222'!$I:$I,'BLG1222'!$A:$A,'ALL 2022'!$2:$2,'BLG1222'!$D:$D,'ALL 2022'!$D:$D)</f>
        <v>0</v>
      </c>
      <c r="AB651" s="12">
        <f>+SUMIFS('BLG1222'!$I:$I,'BLG1222'!$A:$A,'ALL 2022'!$2:$2,'BLG1222'!$D:$D,'ALL 2022'!$D:$D)</f>
        <v>0</v>
      </c>
      <c r="AC651" s="12">
        <f>+SUMIFS('BLG1222'!$I:$I,'BLG1222'!$A:$A,'ALL 2022'!$2:$2,'BLG1222'!$D:$D,'ALL 2022'!$D:$D)</f>
        <v>0</v>
      </c>
      <c r="AD651" s="12">
        <f>+SUMIFS('BLG1222'!$I:$I,'BLG1222'!$A:$A,'ALL 2022'!$2:$2,'BLG1222'!$D:$D,'ALL 2022'!$D:$D)</f>
        <v>0</v>
      </c>
      <c r="AE651" s="12">
        <f>+SUMIFS('BLG1222'!$I:$I,'BLG1222'!$A:$A,'ALL 2022'!$2:$2,'BLG1222'!$D:$D,'ALL 2022'!$D:$D)</f>
        <v>0</v>
      </c>
      <c r="AF651" s="12">
        <f>+SUMIFS('BLG1222'!$I:$I,'BLG1222'!$A:$A,'ALL 2022'!$2:$2,'BLG1222'!$D:$D,'ALL 2022'!$D:$D)</f>
        <v>0</v>
      </c>
      <c r="AG651" s="12">
        <f>+SUMIFS('BLG1222'!$I:$I,'BLG1222'!$A:$A,'ALL 2022'!$2:$2,'BLG1222'!$D:$D,'ALL 2022'!$D:$D)</f>
        <v>0</v>
      </c>
      <c r="AH651" s="12">
        <f>+SUMIFS('BLG1222'!$I:$I,'BLG1222'!$A:$A,'ALL 2022'!$2:$2,'BLG1222'!$D:$D,'ALL 2022'!$D:$D)</f>
        <v>0</v>
      </c>
      <c r="AI651" s="12">
        <f>+SUMIFS('BLG1222'!$I:$I,'BLG1222'!$A:$A,'ALL 2022'!$2:$2,'BLG1222'!$D:$D,'ALL 2022'!$D:$D)</f>
        <v>0</v>
      </c>
      <c r="AJ651" s="12">
        <f>+SUMIFS('BLG1222'!$I:$I,'BLG1222'!$A:$A,'ALL 2022'!$2:$2,'BLG1222'!$D:$D,'ALL 2022'!$D:$D)</f>
        <v>0</v>
      </c>
      <c r="AK651" s="12">
        <f>+SUMIFS('BLG1222'!$I:$I,'BLG1222'!$A:$A,'ALL 2022'!$2:$2,'BLG1222'!$D:$D,'ALL 2022'!$D:$D)</f>
        <v>0</v>
      </c>
      <c r="AL651" s="12">
        <f>+SUMIFS('BLG1222'!$I:$I,'BLG1222'!$A:$A,'ALL 2022'!$2:$2,'BLG1222'!$D:$D,'ALL 2022'!$D:$D)</f>
        <v>0</v>
      </c>
      <c r="AM651" s="12">
        <f>+SUMIFS('BLG1222'!$I:$I,'BLG1222'!$A:$A,'ALL 2022'!$2:$2,'BLG1222'!$D:$D,'ALL 2022'!$D:$D)</f>
        <v>0</v>
      </c>
      <c r="AN651" s="12">
        <f>+SUMIFS('BLG1222'!$I:$I,'BLG1222'!$A:$A,'ALL 2022'!$2:$2,'BLG1222'!$D:$D,'ALL 2022'!$D:$D)</f>
        <v>0</v>
      </c>
      <c r="AO651" s="12">
        <f>+SUMIFS('BLG1222'!$I:$I,'BLG1222'!$A:$A,'ALL 2022'!$2:$2,'BLG1222'!$D:$D,'ALL 2022'!$D:$D)</f>
        <v>0</v>
      </c>
      <c r="AP651" s="12">
        <f>+SUMIFS('BLG1222'!$I:$I,'BLG1222'!$A:$A,'ALL 2022'!$2:$2,'BLG1222'!$D:$D,'ALL 2022'!$D:$D)</f>
        <v>0</v>
      </c>
      <c r="AQ651" s="164">
        <f t="shared" si="65"/>
        <v>0</v>
      </c>
      <c r="AR651" s="165">
        <f t="shared" si="66"/>
        <v>0</v>
      </c>
    </row>
    <row r="652" spans="1:44" hidden="1" x14ac:dyDescent="0.25">
      <c r="A652" s="11" t="str">
        <f t="shared" si="62"/>
        <v>6</v>
      </c>
      <c r="B652" s="11" t="str">
        <f t="shared" si="63"/>
        <v>64</v>
      </c>
      <c r="C652" s="11" t="str">
        <f t="shared" si="64"/>
        <v>641</v>
      </c>
      <c r="D652" s="23">
        <v>64160000</v>
      </c>
      <c r="E652" s="119" t="s">
        <v>3275</v>
      </c>
      <c r="F652" s="24" t="s">
        <v>1809</v>
      </c>
      <c r="G652" s="12">
        <f>+SUMIFS('BLG1222'!$I:$I,'BLG1222'!$A:$A,'ALL 2022'!$2:$2,'BLG1222'!$D:$D,'ALL 2022'!$D:$D)</f>
        <v>0</v>
      </c>
      <c r="H652" s="12">
        <f>+SUMIFS('BLG1222'!$I:$I,'BLG1222'!$A:$A,'ALL 2022'!$2:$2,'BLG1222'!$D:$D,'ALL 2022'!$D:$D)</f>
        <v>0</v>
      </c>
      <c r="I652" s="12">
        <f>+SUMIFS('BLG1222'!$I:$I,'BLG1222'!$A:$A,'ALL 2022'!$2:$2,'BLG1222'!$D:$D,'ALL 2022'!$D:$D)</f>
        <v>0</v>
      </c>
      <c r="J652" s="12">
        <f>+SUMIFS('BLG1222'!$I:$I,'BLG1222'!$A:$A,'ALL 2022'!$2:$2,'BLG1222'!$D:$D,'ALL 2022'!$D:$D)</f>
        <v>0</v>
      </c>
      <c r="K652" s="12">
        <f>+SUMIFS('BLG1222'!$I:$I,'BLG1222'!$A:$A,'ALL 2022'!$2:$2,'BLG1222'!$D:$D,'ALL 2022'!$D:$D)</f>
        <v>0</v>
      </c>
      <c r="L652" s="12">
        <f>+SUMIFS('BLG1222'!$I:$I,'BLG1222'!$A:$A,'ALL 2022'!$2:$2,'BLG1222'!$D:$D,'ALL 2022'!$D:$D)</f>
        <v>0</v>
      </c>
      <c r="M652" s="12">
        <f>+SUMIFS('BLG1222'!$I:$I,'BLG1222'!$A:$A,'ALL 2022'!$2:$2,'BLG1222'!$D:$D,'ALL 2022'!$D:$D)</f>
        <v>0</v>
      </c>
      <c r="N652" s="12">
        <f>+SUMIFS('BLG1222'!$I:$I,'BLG1222'!$A:$A,'ALL 2022'!$2:$2,'BLG1222'!$D:$D,'ALL 2022'!$D:$D)</f>
        <v>0</v>
      </c>
      <c r="O652" s="12">
        <f>+SUMIFS('BLG1222'!$I:$I,'BLG1222'!$A:$A,'ALL 2022'!$2:$2,'BLG1222'!$D:$D,'ALL 2022'!$D:$D)</f>
        <v>0</v>
      </c>
      <c r="P652" s="12">
        <f>+SUMIFS('BLG1222'!$I:$I,'BLG1222'!$A:$A,'ALL 2022'!$2:$2,'BLG1222'!$D:$D,'ALL 2022'!$D:$D)</f>
        <v>0</v>
      </c>
      <c r="Q652" s="12">
        <f>+SUMIFS('BLG1222'!$I:$I,'BLG1222'!$A:$A,'ALL 2022'!$2:$2,'BLG1222'!$D:$D,'ALL 2022'!$D:$D)</f>
        <v>0</v>
      </c>
      <c r="R652" s="12">
        <f>+SUMIFS('BLG1222'!$I:$I,'BLG1222'!$A:$A,'ALL 2022'!$2:$2,'BLG1222'!$D:$D,'ALL 2022'!$D:$D)</f>
        <v>0</v>
      </c>
      <c r="S652" s="12">
        <f>+SUMIFS('BLG1222'!$I:$I,'BLG1222'!$A:$A,'ALL 2022'!$2:$2,'BLG1222'!$D:$D,'ALL 2022'!$D:$D)</f>
        <v>0</v>
      </c>
      <c r="T652" s="12">
        <f>+SUMIFS('BLG1222'!$I:$I,'BLG1222'!$A:$A,'ALL 2022'!$2:$2,'BLG1222'!$D:$D,'ALL 2022'!$D:$D)</f>
        <v>0</v>
      </c>
      <c r="U652" s="12">
        <f>+SUMIFS('BLG1222'!$I:$I,'BLG1222'!$A:$A,'ALL 2022'!$2:$2,'BLG1222'!$D:$D,'ALL 2022'!$D:$D)</f>
        <v>0</v>
      </c>
      <c r="V652" s="12">
        <f>+SUMIFS('BLG1222'!$I:$I,'BLG1222'!$A:$A,'ALL 2022'!$2:$2,'BLG1222'!$D:$D,'ALL 2022'!$D:$D)</f>
        <v>0</v>
      </c>
      <c r="W652" s="12">
        <f>+SUMIFS('BLG1222'!$I:$I,'BLG1222'!$A:$A,'ALL 2022'!$2:$2,'BLG1222'!$D:$D,'ALL 2022'!$D:$D)</f>
        <v>0</v>
      </c>
      <c r="X652" s="12">
        <f>+SUMIFS('BLG1222'!$I:$I,'BLG1222'!$A:$A,'ALL 2022'!$2:$2,'BLG1222'!$D:$D,'ALL 2022'!$D:$D)</f>
        <v>0</v>
      </c>
      <c r="Y652" s="12">
        <f>+SUMIFS('BLG1222'!$I:$I,'BLG1222'!$A:$A,'ALL 2022'!$2:$2,'BLG1222'!$D:$D,'ALL 2022'!$D:$D)</f>
        <v>0</v>
      </c>
      <c r="Z652" s="12">
        <f>+SUMIFS('BLG1222'!$I:$I,'BLG1222'!$A:$A,'ALL 2022'!$2:$2,'BLG1222'!$D:$D,'ALL 2022'!$D:$D)</f>
        <v>0</v>
      </c>
      <c r="AA652" s="12">
        <f>+SUMIFS('BLG1222'!$I:$I,'BLG1222'!$A:$A,'ALL 2022'!$2:$2,'BLG1222'!$D:$D,'ALL 2022'!$D:$D)</f>
        <v>0</v>
      </c>
      <c r="AB652" s="12">
        <f>+SUMIFS('BLG1222'!$I:$I,'BLG1222'!$A:$A,'ALL 2022'!$2:$2,'BLG1222'!$D:$D,'ALL 2022'!$D:$D)</f>
        <v>0</v>
      </c>
      <c r="AC652" s="12">
        <f>+SUMIFS('BLG1222'!$I:$I,'BLG1222'!$A:$A,'ALL 2022'!$2:$2,'BLG1222'!$D:$D,'ALL 2022'!$D:$D)</f>
        <v>0</v>
      </c>
      <c r="AD652" s="12">
        <f>+SUMIFS('BLG1222'!$I:$I,'BLG1222'!$A:$A,'ALL 2022'!$2:$2,'BLG1222'!$D:$D,'ALL 2022'!$D:$D)</f>
        <v>0</v>
      </c>
      <c r="AE652" s="12">
        <f>+SUMIFS('BLG1222'!$I:$I,'BLG1222'!$A:$A,'ALL 2022'!$2:$2,'BLG1222'!$D:$D,'ALL 2022'!$D:$D)</f>
        <v>0</v>
      </c>
      <c r="AF652" s="12">
        <f>+SUMIFS('BLG1222'!$I:$I,'BLG1222'!$A:$A,'ALL 2022'!$2:$2,'BLG1222'!$D:$D,'ALL 2022'!$D:$D)</f>
        <v>0</v>
      </c>
      <c r="AG652" s="12">
        <f>+SUMIFS('BLG1222'!$I:$I,'BLG1222'!$A:$A,'ALL 2022'!$2:$2,'BLG1222'!$D:$D,'ALL 2022'!$D:$D)</f>
        <v>0</v>
      </c>
      <c r="AH652" s="12">
        <f>+SUMIFS('BLG1222'!$I:$I,'BLG1222'!$A:$A,'ALL 2022'!$2:$2,'BLG1222'!$D:$D,'ALL 2022'!$D:$D)</f>
        <v>0</v>
      </c>
      <c r="AI652" s="12">
        <f>+SUMIFS('BLG1222'!$I:$I,'BLG1222'!$A:$A,'ALL 2022'!$2:$2,'BLG1222'!$D:$D,'ALL 2022'!$D:$D)</f>
        <v>0</v>
      </c>
      <c r="AJ652" s="12">
        <f>+SUMIFS('BLG1222'!$I:$I,'BLG1222'!$A:$A,'ALL 2022'!$2:$2,'BLG1222'!$D:$D,'ALL 2022'!$D:$D)</f>
        <v>0</v>
      </c>
      <c r="AK652" s="12">
        <f>+SUMIFS('BLG1222'!$I:$I,'BLG1222'!$A:$A,'ALL 2022'!$2:$2,'BLG1222'!$D:$D,'ALL 2022'!$D:$D)</f>
        <v>0</v>
      </c>
      <c r="AL652" s="12">
        <f>+SUMIFS('BLG1222'!$I:$I,'BLG1222'!$A:$A,'ALL 2022'!$2:$2,'BLG1222'!$D:$D,'ALL 2022'!$D:$D)</f>
        <v>0</v>
      </c>
      <c r="AM652" s="12">
        <f>+SUMIFS('BLG1222'!$I:$I,'BLG1222'!$A:$A,'ALL 2022'!$2:$2,'BLG1222'!$D:$D,'ALL 2022'!$D:$D)</f>
        <v>0</v>
      </c>
      <c r="AN652" s="12">
        <f>+SUMIFS('BLG1222'!$I:$I,'BLG1222'!$A:$A,'ALL 2022'!$2:$2,'BLG1222'!$D:$D,'ALL 2022'!$D:$D)</f>
        <v>0</v>
      </c>
      <c r="AO652" s="12">
        <f>+SUMIFS('BLG1222'!$I:$I,'BLG1222'!$A:$A,'ALL 2022'!$2:$2,'BLG1222'!$D:$D,'ALL 2022'!$D:$D)</f>
        <v>0</v>
      </c>
      <c r="AP652" s="12">
        <f>+SUMIFS('BLG1222'!$I:$I,'BLG1222'!$A:$A,'ALL 2022'!$2:$2,'BLG1222'!$D:$D,'ALL 2022'!$D:$D)</f>
        <v>0</v>
      </c>
      <c r="AQ652" s="164">
        <f t="shared" si="65"/>
        <v>0</v>
      </c>
      <c r="AR652" s="165">
        <f t="shared" si="66"/>
        <v>0</v>
      </c>
    </row>
    <row r="653" spans="1:44" hidden="1" x14ac:dyDescent="0.25">
      <c r="A653" s="11" t="str">
        <f t="shared" si="62"/>
        <v>6</v>
      </c>
      <c r="B653" s="11" t="str">
        <f t="shared" si="63"/>
        <v>64</v>
      </c>
      <c r="C653" s="11" t="str">
        <f t="shared" si="64"/>
        <v>641</v>
      </c>
      <c r="D653" s="23">
        <v>64180000</v>
      </c>
      <c r="E653" s="119" t="s">
        <v>3275</v>
      </c>
      <c r="F653" s="24" t="s">
        <v>553</v>
      </c>
      <c r="G653" s="12">
        <f>+SUMIFS('BLG1222'!$I:$I,'BLG1222'!$A:$A,'ALL 2022'!$2:$2,'BLG1222'!$D:$D,'ALL 2022'!$D:$D)</f>
        <v>167752558.39000002</v>
      </c>
      <c r="H653" s="12">
        <f>+SUMIFS('BLG1222'!$I:$I,'BLG1222'!$A:$A,'ALL 2022'!$2:$2,'BLG1222'!$D:$D,'ALL 2022'!$D:$D)</f>
        <v>466875998.75</v>
      </c>
      <c r="I653" s="12">
        <f>+SUMIFS('BLG1222'!$I:$I,'BLG1222'!$A:$A,'ALL 2022'!$2:$2,'BLG1222'!$D:$D,'ALL 2022'!$D:$D)</f>
        <v>159864028.53999999</v>
      </c>
      <c r="J653" s="12">
        <f>+SUMIFS('BLG1222'!$I:$I,'BLG1222'!$A:$A,'ALL 2022'!$2:$2,'BLG1222'!$D:$D,'ALL 2022'!$D:$D)</f>
        <v>18738385.239999998</v>
      </c>
      <c r="K653" s="12">
        <f>+SUMIFS('BLG1222'!$I:$I,'BLG1222'!$A:$A,'ALL 2022'!$2:$2,'BLG1222'!$D:$D,'ALL 2022'!$D:$D)</f>
        <v>87255595.99000001</v>
      </c>
      <c r="L653" s="12">
        <f>+SUMIFS('BLG1222'!$I:$I,'BLG1222'!$A:$A,'ALL 2022'!$2:$2,'BLG1222'!$D:$D,'ALL 2022'!$D:$D)</f>
        <v>-10453194.4</v>
      </c>
      <c r="M653" s="12">
        <f>+SUMIFS('BLG1222'!$I:$I,'BLG1222'!$A:$A,'ALL 2022'!$2:$2,'BLG1222'!$D:$D,'ALL 2022'!$D:$D)</f>
        <v>13839071.57</v>
      </c>
      <c r="N653" s="12">
        <f>+SUMIFS('BLG1222'!$I:$I,'BLG1222'!$A:$A,'ALL 2022'!$2:$2,'BLG1222'!$D:$D,'ALL 2022'!$D:$D)</f>
        <v>0</v>
      </c>
      <c r="O653" s="12">
        <f>+SUMIFS('BLG1222'!$I:$I,'BLG1222'!$A:$A,'ALL 2022'!$2:$2,'BLG1222'!$D:$D,'ALL 2022'!$D:$D)</f>
        <v>33510529.649999999</v>
      </c>
      <c r="P653" s="12">
        <f>+SUMIFS('BLG1222'!$I:$I,'BLG1222'!$A:$A,'ALL 2022'!$2:$2,'BLG1222'!$D:$D,'ALL 2022'!$D:$D)</f>
        <v>12844463.02</v>
      </c>
      <c r="Q653" s="12">
        <f>+SUMIFS('BLG1222'!$I:$I,'BLG1222'!$A:$A,'ALL 2022'!$2:$2,'BLG1222'!$D:$D,'ALL 2022'!$D:$D)</f>
        <v>0</v>
      </c>
      <c r="R653" s="12">
        <f>+SUMIFS('BLG1222'!$I:$I,'BLG1222'!$A:$A,'ALL 2022'!$2:$2,'BLG1222'!$D:$D,'ALL 2022'!$D:$D)</f>
        <v>19296957.949999999</v>
      </c>
      <c r="S653" s="12">
        <f>+SUMIFS('BLG1222'!$I:$I,'BLG1222'!$A:$A,'ALL 2022'!$2:$2,'BLG1222'!$D:$D,'ALL 2022'!$D:$D)</f>
        <v>5547035.2000000002</v>
      </c>
      <c r="T653" s="12">
        <f>+SUMIFS('BLG1222'!$I:$I,'BLG1222'!$A:$A,'ALL 2022'!$2:$2,'BLG1222'!$D:$D,'ALL 2022'!$D:$D)</f>
        <v>1542946.8</v>
      </c>
      <c r="U653" s="12">
        <f>+SUMIFS('BLG1222'!$I:$I,'BLG1222'!$A:$A,'ALL 2022'!$2:$2,'BLG1222'!$D:$D,'ALL 2022'!$D:$D)</f>
        <v>8238003.3899999997</v>
      </c>
      <c r="V653" s="12">
        <f>+SUMIFS('BLG1222'!$I:$I,'BLG1222'!$A:$A,'ALL 2022'!$2:$2,'BLG1222'!$D:$D,'ALL 2022'!$D:$D)</f>
        <v>833631.88</v>
      </c>
      <c r="W653" s="12">
        <f>+SUMIFS('BLG1222'!$I:$I,'BLG1222'!$A:$A,'ALL 2022'!$2:$2,'BLG1222'!$D:$D,'ALL 2022'!$D:$D)</f>
        <v>-3867562.7499999995</v>
      </c>
      <c r="X653" s="12">
        <f>+SUMIFS('BLG1222'!$I:$I,'BLG1222'!$A:$A,'ALL 2022'!$2:$2,'BLG1222'!$D:$D,'ALL 2022'!$D:$D)</f>
        <v>4839089.16</v>
      </c>
      <c r="Y653" s="12">
        <f>+SUMIFS('BLG1222'!$I:$I,'BLG1222'!$A:$A,'ALL 2022'!$2:$2,'BLG1222'!$D:$D,'ALL 2022'!$D:$D)</f>
        <v>0</v>
      </c>
      <c r="Z653" s="12">
        <f>+SUMIFS('BLG1222'!$I:$I,'BLG1222'!$A:$A,'ALL 2022'!$2:$2,'BLG1222'!$D:$D,'ALL 2022'!$D:$D)</f>
        <v>0</v>
      </c>
      <c r="AA653" s="12">
        <f>+SUMIFS('BLG1222'!$I:$I,'BLG1222'!$A:$A,'ALL 2022'!$2:$2,'BLG1222'!$D:$D,'ALL 2022'!$D:$D)</f>
        <v>0</v>
      </c>
      <c r="AB653" s="12">
        <f>+SUMIFS('BLG1222'!$I:$I,'BLG1222'!$A:$A,'ALL 2022'!$2:$2,'BLG1222'!$D:$D,'ALL 2022'!$D:$D)</f>
        <v>77946212.849999994</v>
      </c>
      <c r="AC653" s="12">
        <f>+SUMIFS('BLG1222'!$I:$I,'BLG1222'!$A:$A,'ALL 2022'!$2:$2,'BLG1222'!$D:$D,'ALL 2022'!$D:$D)</f>
        <v>38901808.140000001</v>
      </c>
      <c r="AD653" s="12">
        <f>+SUMIFS('BLG1222'!$I:$I,'BLG1222'!$A:$A,'ALL 2022'!$2:$2,'BLG1222'!$D:$D,'ALL 2022'!$D:$D)</f>
        <v>0</v>
      </c>
      <c r="AE653" s="12">
        <f>+SUMIFS('BLG1222'!$I:$I,'BLG1222'!$A:$A,'ALL 2022'!$2:$2,'BLG1222'!$D:$D,'ALL 2022'!$D:$D)</f>
        <v>0</v>
      </c>
      <c r="AF653" s="12">
        <f>+SUMIFS('BLG1222'!$I:$I,'BLG1222'!$A:$A,'ALL 2022'!$2:$2,'BLG1222'!$D:$D,'ALL 2022'!$D:$D)</f>
        <v>30132660.140000001</v>
      </c>
      <c r="AG653" s="12">
        <f>+SUMIFS('BLG1222'!$I:$I,'BLG1222'!$A:$A,'ALL 2022'!$2:$2,'BLG1222'!$D:$D,'ALL 2022'!$D:$D)</f>
        <v>264000</v>
      </c>
      <c r="AH653" s="12">
        <f>+SUMIFS('BLG1222'!$I:$I,'BLG1222'!$A:$A,'ALL 2022'!$2:$2,'BLG1222'!$D:$D,'ALL 2022'!$D:$D)</f>
        <v>5495567.2800000003</v>
      </c>
      <c r="AI653" s="12">
        <f>+SUMIFS('BLG1222'!$I:$I,'BLG1222'!$A:$A,'ALL 2022'!$2:$2,'BLG1222'!$D:$D,'ALL 2022'!$D:$D)</f>
        <v>0</v>
      </c>
      <c r="AJ653" s="12">
        <f>+SUMIFS('BLG1222'!$I:$I,'BLG1222'!$A:$A,'ALL 2022'!$2:$2,'BLG1222'!$D:$D,'ALL 2022'!$D:$D)</f>
        <v>0</v>
      </c>
      <c r="AK653" s="12">
        <f>+SUMIFS('BLG1222'!$I:$I,'BLG1222'!$A:$A,'ALL 2022'!$2:$2,'BLG1222'!$D:$D,'ALL 2022'!$D:$D)</f>
        <v>23484519.18</v>
      </c>
      <c r="AL653" s="12">
        <f>+SUMIFS('BLG1222'!$I:$I,'BLG1222'!$A:$A,'ALL 2022'!$2:$2,'BLG1222'!$D:$D,'ALL 2022'!$D:$D)</f>
        <v>0</v>
      </c>
      <c r="AM653" s="12">
        <f>+SUMIFS('BLG1222'!$I:$I,'BLG1222'!$A:$A,'ALL 2022'!$2:$2,'BLG1222'!$D:$D,'ALL 2022'!$D:$D)</f>
        <v>19294195.460000001</v>
      </c>
      <c r="AN653" s="12">
        <f>+SUMIFS('BLG1222'!$I:$I,'BLG1222'!$A:$A,'ALL 2022'!$2:$2,'BLG1222'!$D:$D,'ALL 2022'!$D:$D)</f>
        <v>0</v>
      </c>
      <c r="AO653" s="12">
        <f>+SUMIFS('BLG1222'!$I:$I,'BLG1222'!$A:$A,'ALL 2022'!$2:$2,'BLG1222'!$D:$D,'ALL 2022'!$D:$D)</f>
        <v>51301491.409999996</v>
      </c>
      <c r="AP653" s="12">
        <f>+SUMIFS('BLG1222'!$I:$I,'BLG1222'!$A:$A,'ALL 2022'!$2:$2,'BLG1222'!$D:$D,'ALL 2022'!$D:$D)</f>
        <v>0</v>
      </c>
      <c r="AQ653" s="164">
        <f t="shared" si="65"/>
        <v>1233477992.8400004</v>
      </c>
      <c r="AR653" s="165">
        <f t="shared" si="66"/>
        <v>260857.55524209331</v>
      </c>
    </row>
    <row r="654" spans="1:44" hidden="1" x14ac:dyDescent="0.25">
      <c r="A654" s="11" t="str">
        <f t="shared" si="62"/>
        <v>6</v>
      </c>
      <c r="B654" s="11" t="str">
        <f t="shared" si="63"/>
        <v>64</v>
      </c>
      <c r="C654" s="11" t="str">
        <f t="shared" si="64"/>
        <v>645</v>
      </c>
      <c r="D654" s="23">
        <v>64501000</v>
      </c>
      <c r="E654" s="119" t="s">
        <v>3275</v>
      </c>
      <c r="F654" s="24" t="s">
        <v>483</v>
      </c>
      <c r="G654" s="12">
        <f>+SUMIFS('BLG1222'!$I:$I,'BLG1222'!$A:$A,'ALL 2022'!$2:$2,'BLG1222'!$D:$D,'ALL 2022'!$D:$D)</f>
        <v>100202665.36</v>
      </c>
      <c r="H654" s="12">
        <f>+SUMIFS('BLG1222'!$I:$I,'BLG1222'!$A:$A,'ALL 2022'!$2:$2,'BLG1222'!$D:$D,'ALL 2022'!$D:$D)</f>
        <v>365895796.75999999</v>
      </c>
      <c r="I654" s="12">
        <f>+SUMIFS('BLG1222'!$I:$I,'BLG1222'!$A:$A,'ALL 2022'!$2:$2,'BLG1222'!$D:$D,'ALL 2022'!$D:$D)</f>
        <v>257862787.78</v>
      </c>
      <c r="J654" s="12">
        <f>+SUMIFS('BLG1222'!$I:$I,'BLG1222'!$A:$A,'ALL 2022'!$2:$2,'BLG1222'!$D:$D,'ALL 2022'!$D:$D)</f>
        <v>137283836.69</v>
      </c>
      <c r="K654" s="12">
        <f>+SUMIFS('BLG1222'!$I:$I,'BLG1222'!$A:$A,'ALL 2022'!$2:$2,'BLG1222'!$D:$D,'ALL 2022'!$D:$D)</f>
        <v>212318314.65000001</v>
      </c>
      <c r="L654" s="12">
        <f>+SUMIFS('BLG1222'!$I:$I,'BLG1222'!$A:$A,'ALL 2022'!$2:$2,'BLG1222'!$D:$D,'ALL 2022'!$D:$D)</f>
        <v>46001807.729999997</v>
      </c>
      <c r="M654" s="12">
        <f>+SUMIFS('BLG1222'!$I:$I,'BLG1222'!$A:$A,'ALL 2022'!$2:$2,'BLG1222'!$D:$D,'ALL 2022'!$D:$D)</f>
        <v>130049705.63</v>
      </c>
      <c r="N654" s="12">
        <f>+SUMIFS('BLG1222'!$I:$I,'BLG1222'!$A:$A,'ALL 2022'!$2:$2,'BLG1222'!$D:$D,'ALL 2022'!$D:$D)</f>
        <v>0</v>
      </c>
      <c r="O654" s="12">
        <f>+SUMIFS('BLG1222'!$I:$I,'BLG1222'!$A:$A,'ALL 2022'!$2:$2,'BLG1222'!$D:$D,'ALL 2022'!$D:$D)</f>
        <v>54449773.43</v>
      </c>
      <c r="P654" s="12">
        <f>+SUMIFS('BLG1222'!$I:$I,'BLG1222'!$A:$A,'ALL 2022'!$2:$2,'BLG1222'!$D:$D,'ALL 2022'!$D:$D)</f>
        <v>7464690.3499999996</v>
      </c>
      <c r="Q654" s="12">
        <f>+SUMIFS('BLG1222'!$I:$I,'BLG1222'!$A:$A,'ALL 2022'!$2:$2,'BLG1222'!$D:$D,'ALL 2022'!$D:$D)</f>
        <v>1376132.03</v>
      </c>
      <c r="R654" s="12">
        <f>+SUMIFS('BLG1222'!$I:$I,'BLG1222'!$A:$A,'ALL 2022'!$2:$2,'BLG1222'!$D:$D,'ALL 2022'!$D:$D)</f>
        <v>9077374.9299999997</v>
      </c>
      <c r="S654" s="12">
        <f>+SUMIFS('BLG1222'!$I:$I,'BLG1222'!$A:$A,'ALL 2022'!$2:$2,'BLG1222'!$D:$D,'ALL 2022'!$D:$D)</f>
        <v>64188362.600000001</v>
      </c>
      <c r="T654" s="12">
        <f>+SUMIFS('BLG1222'!$I:$I,'BLG1222'!$A:$A,'ALL 2022'!$2:$2,'BLG1222'!$D:$D,'ALL 2022'!$D:$D)</f>
        <v>87909963.019999996</v>
      </c>
      <c r="U654" s="12">
        <f>+SUMIFS('BLG1222'!$I:$I,'BLG1222'!$A:$A,'ALL 2022'!$2:$2,'BLG1222'!$D:$D,'ALL 2022'!$D:$D)</f>
        <v>247051940.16999999</v>
      </c>
      <c r="V654" s="12">
        <f>+SUMIFS('BLG1222'!$I:$I,'BLG1222'!$A:$A,'ALL 2022'!$2:$2,'BLG1222'!$D:$D,'ALL 2022'!$D:$D)</f>
        <v>8339373.3499999996</v>
      </c>
      <c r="W654" s="12">
        <f>+SUMIFS('BLG1222'!$I:$I,'BLG1222'!$A:$A,'ALL 2022'!$2:$2,'BLG1222'!$D:$D,'ALL 2022'!$D:$D)</f>
        <v>60857444.310000002</v>
      </c>
      <c r="X654" s="12">
        <f>+SUMIFS('BLG1222'!$I:$I,'BLG1222'!$A:$A,'ALL 2022'!$2:$2,'BLG1222'!$D:$D,'ALL 2022'!$D:$D)</f>
        <v>59687183.920000002</v>
      </c>
      <c r="Y654" s="12">
        <f>+SUMIFS('BLG1222'!$I:$I,'BLG1222'!$A:$A,'ALL 2022'!$2:$2,'BLG1222'!$D:$D,'ALL 2022'!$D:$D)</f>
        <v>0</v>
      </c>
      <c r="Z654" s="12">
        <f>+SUMIFS('BLG1222'!$I:$I,'BLG1222'!$A:$A,'ALL 2022'!$2:$2,'BLG1222'!$D:$D,'ALL 2022'!$D:$D)</f>
        <v>0</v>
      </c>
      <c r="AA654" s="12">
        <f>+SUMIFS('BLG1222'!$I:$I,'BLG1222'!$A:$A,'ALL 2022'!$2:$2,'BLG1222'!$D:$D,'ALL 2022'!$D:$D)</f>
        <v>0</v>
      </c>
      <c r="AB654" s="12">
        <f>+SUMIFS('BLG1222'!$I:$I,'BLG1222'!$A:$A,'ALL 2022'!$2:$2,'BLG1222'!$D:$D,'ALL 2022'!$D:$D)</f>
        <v>69538993.420000002</v>
      </c>
      <c r="AC654" s="12">
        <f>+SUMIFS('BLG1222'!$I:$I,'BLG1222'!$A:$A,'ALL 2022'!$2:$2,'BLG1222'!$D:$D,'ALL 2022'!$D:$D)</f>
        <v>95156387.841999993</v>
      </c>
      <c r="AD654" s="12">
        <f>+SUMIFS('BLG1222'!$I:$I,'BLG1222'!$A:$A,'ALL 2022'!$2:$2,'BLG1222'!$D:$D,'ALL 2022'!$D:$D)</f>
        <v>0</v>
      </c>
      <c r="AE654" s="12">
        <f>+SUMIFS('BLG1222'!$I:$I,'BLG1222'!$A:$A,'ALL 2022'!$2:$2,'BLG1222'!$D:$D,'ALL 2022'!$D:$D)</f>
        <v>0</v>
      </c>
      <c r="AF654" s="12">
        <f>+SUMIFS('BLG1222'!$I:$I,'BLG1222'!$A:$A,'ALL 2022'!$2:$2,'BLG1222'!$D:$D,'ALL 2022'!$D:$D)</f>
        <v>19679850.190000001</v>
      </c>
      <c r="AG654" s="12">
        <f>+SUMIFS('BLG1222'!$I:$I,'BLG1222'!$A:$A,'ALL 2022'!$2:$2,'BLG1222'!$D:$D,'ALL 2022'!$D:$D)</f>
        <v>10019193.25</v>
      </c>
      <c r="AH654" s="12">
        <f>+SUMIFS('BLG1222'!$I:$I,'BLG1222'!$A:$A,'ALL 2022'!$2:$2,'BLG1222'!$D:$D,'ALL 2022'!$D:$D)</f>
        <v>9512061.9399999995</v>
      </c>
      <c r="AI654" s="12">
        <f>+SUMIFS('BLG1222'!$I:$I,'BLG1222'!$A:$A,'ALL 2022'!$2:$2,'BLG1222'!$D:$D,'ALL 2022'!$D:$D)</f>
        <v>0</v>
      </c>
      <c r="AJ654" s="12">
        <f>+SUMIFS('BLG1222'!$I:$I,'BLG1222'!$A:$A,'ALL 2022'!$2:$2,'BLG1222'!$D:$D,'ALL 2022'!$D:$D)</f>
        <v>21095137.050000001</v>
      </c>
      <c r="AK654" s="12">
        <f>+SUMIFS('BLG1222'!$I:$I,'BLG1222'!$A:$A,'ALL 2022'!$2:$2,'BLG1222'!$D:$D,'ALL 2022'!$D:$D)</f>
        <v>19840102.23</v>
      </c>
      <c r="AL654" s="12">
        <f>+SUMIFS('BLG1222'!$I:$I,'BLG1222'!$A:$A,'ALL 2022'!$2:$2,'BLG1222'!$D:$D,'ALL 2022'!$D:$D)</f>
        <v>85353936.090000004</v>
      </c>
      <c r="AM654" s="12">
        <f>+SUMIFS('BLG1222'!$I:$I,'BLG1222'!$A:$A,'ALL 2022'!$2:$2,'BLG1222'!$D:$D,'ALL 2022'!$D:$D)</f>
        <v>139847391.27000001</v>
      </c>
      <c r="AN654" s="12">
        <f>+SUMIFS('BLG1222'!$I:$I,'BLG1222'!$A:$A,'ALL 2022'!$2:$2,'BLG1222'!$D:$D,'ALL 2022'!$D:$D)</f>
        <v>0</v>
      </c>
      <c r="AO654" s="12">
        <f>+SUMIFS('BLG1222'!$I:$I,'BLG1222'!$A:$A,'ALL 2022'!$2:$2,'BLG1222'!$D:$D,'ALL 2022'!$D:$D)</f>
        <v>76202720</v>
      </c>
      <c r="AP654" s="12">
        <f>+SUMIFS('BLG1222'!$I:$I,'BLG1222'!$A:$A,'ALL 2022'!$2:$2,'BLG1222'!$D:$D,'ALL 2022'!$D:$D)</f>
        <v>0</v>
      </c>
      <c r="AQ654" s="164">
        <f t="shared" si="65"/>
        <v>2396262925.9920001</v>
      </c>
      <c r="AR654" s="165">
        <f t="shared" si="66"/>
        <v>506764.84884203406</v>
      </c>
    </row>
    <row r="655" spans="1:44" hidden="1" x14ac:dyDescent="0.25">
      <c r="A655" s="11" t="str">
        <f t="shared" si="62"/>
        <v>6</v>
      </c>
      <c r="B655" s="11" t="str">
        <f t="shared" si="63"/>
        <v>64</v>
      </c>
      <c r="C655" s="11" t="str">
        <f t="shared" si="64"/>
        <v>645</v>
      </c>
      <c r="D655" s="23">
        <v>64502000</v>
      </c>
      <c r="E655" s="119" t="s">
        <v>3275</v>
      </c>
      <c r="F655" s="24" t="s">
        <v>555</v>
      </c>
      <c r="G655" s="12">
        <f>+SUMIFS('BLG1222'!$I:$I,'BLG1222'!$A:$A,'ALL 2022'!$2:$2,'BLG1222'!$D:$D,'ALL 2022'!$D:$D)</f>
        <v>62403181.700000003</v>
      </c>
      <c r="H655" s="12">
        <f>+SUMIFS('BLG1222'!$I:$I,'BLG1222'!$A:$A,'ALL 2022'!$2:$2,'BLG1222'!$D:$D,'ALL 2022'!$D:$D)</f>
        <v>135619503.09999999</v>
      </c>
      <c r="I655" s="12">
        <f>+SUMIFS('BLG1222'!$I:$I,'BLG1222'!$A:$A,'ALL 2022'!$2:$2,'BLG1222'!$D:$D,'ALL 2022'!$D:$D)</f>
        <v>97210345.579999998</v>
      </c>
      <c r="J655" s="12">
        <f>+SUMIFS('BLG1222'!$I:$I,'BLG1222'!$A:$A,'ALL 2022'!$2:$2,'BLG1222'!$D:$D,'ALL 2022'!$D:$D)</f>
        <v>52801474.75</v>
      </c>
      <c r="K655" s="12">
        <f>+SUMIFS('BLG1222'!$I:$I,'BLG1222'!$A:$A,'ALL 2022'!$2:$2,'BLG1222'!$D:$D,'ALL 2022'!$D:$D)</f>
        <v>79346187.900000006</v>
      </c>
      <c r="L655" s="12">
        <f>+SUMIFS('BLG1222'!$I:$I,'BLG1222'!$A:$A,'ALL 2022'!$2:$2,'BLG1222'!$D:$D,'ALL 2022'!$D:$D)</f>
        <v>17693002.350000001</v>
      </c>
      <c r="M655" s="12">
        <f>+SUMIFS('BLG1222'!$I:$I,'BLG1222'!$A:$A,'ALL 2022'!$2:$2,'BLG1222'!$D:$D,'ALL 2022'!$D:$D)</f>
        <v>4866736.9400000004</v>
      </c>
      <c r="N655" s="12">
        <f>+SUMIFS('BLG1222'!$I:$I,'BLG1222'!$A:$A,'ALL 2022'!$2:$2,'BLG1222'!$D:$D,'ALL 2022'!$D:$D)</f>
        <v>0</v>
      </c>
      <c r="O655" s="12">
        <f>+SUMIFS('BLG1222'!$I:$I,'BLG1222'!$A:$A,'ALL 2022'!$2:$2,'BLG1222'!$D:$D,'ALL 2022'!$D:$D)</f>
        <v>19547601.350000001</v>
      </c>
      <c r="P655" s="12">
        <f>+SUMIFS('BLG1222'!$I:$I,'BLG1222'!$A:$A,'ALL 2022'!$2:$2,'BLG1222'!$D:$D,'ALL 2022'!$D:$D)</f>
        <v>1928861.35</v>
      </c>
      <c r="Q655" s="12">
        <f>+SUMIFS('BLG1222'!$I:$I,'BLG1222'!$A:$A,'ALL 2022'!$2:$2,'BLG1222'!$D:$D,'ALL 2022'!$D:$D)</f>
        <v>529281.5</v>
      </c>
      <c r="R655" s="12">
        <f>+SUMIFS('BLG1222'!$I:$I,'BLG1222'!$A:$A,'ALL 2022'!$2:$2,'BLG1222'!$D:$D,'ALL 2022'!$D:$D)</f>
        <v>3243109.9</v>
      </c>
      <c r="S655" s="12">
        <f>+SUMIFS('BLG1222'!$I:$I,'BLG1222'!$A:$A,'ALL 2022'!$2:$2,'BLG1222'!$D:$D,'ALL 2022'!$D:$D)</f>
        <v>13060786.060000001</v>
      </c>
      <c r="T655" s="12">
        <f>+SUMIFS('BLG1222'!$I:$I,'BLG1222'!$A:$A,'ALL 2022'!$2:$2,'BLG1222'!$D:$D,'ALL 2022'!$D:$D)</f>
        <v>29308666.879999999</v>
      </c>
      <c r="U655" s="12">
        <f>+SUMIFS('BLG1222'!$I:$I,'BLG1222'!$A:$A,'ALL 2022'!$2:$2,'BLG1222'!$D:$D,'ALL 2022'!$D:$D)</f>
        <v>69753070.579999998</v>
      </c>
      <c r="V655" s="12">
        <f>+SUMIFS('BLG1222'!$I:$I,'BLG1222'!$A:$A,'ALL 2022'!$2:$2,'BLG1222'!$D:$D,'ALL 2022'!$D:$D)</f>
        <v>3207418.34</v>
      </c>
      <c r="W655" s="12">
        <f>+SUMIFS('BLG1222'!$I:$I,'BLG1222'!$A:$A,'ALL 2022'!$2:$2,'BLG1222'!$D:$D,'ALL 2022'!$D:$D)</f>
        <v>2706988.75</v>
      </c>
      <c r="X655" s="12">
        <f>+SUMIFS('BLG1222'!$I:$I,'BLG1222'!$A:$A,'ALL 2022'!$2:$2,'BLG1222'!$D:$D,'ALL 2022'!$D:$D)</f>
        <v>22956609.199999999</v>
      </c>
      <c r="Y655" s="12">
        <f>+SUMIFS('BLG1222'!$I:$I,'BLG1222'!$A:$A,'ALL 2022'!$2:$2,'BLG1222'!$D:$D,'ALL 2022'!$D:$D)</f>
        <v>0</v>
      </c>
      <c r="Z655" s="12">
        <f>+SUMIFS('BLG1222'!$I:$I,'BLG1222'!$A:$A,'ALL 2022'!$2:$2,'BLG1222'!$D:$D,'ALL 2022'!$D:$D)</f>
        <v>0</v>
      </c>
      <c r="AA655" s="12">
        <f>+SUMIFS('BLG1222'!$I:$I,'BLG1222'!$A:$A,'ALL 2022'!$2:$2,'BLG1222'!$D:$D,'ALL 2022'!$D:$D)</f>
        <v>0</v>
      </c>
      <c r="AB655" s="12">
        <f>+SUMIFS('BLG1222'!$I:$I,'BLG1222'!$A:$A,'ALL 2022'!$2:$2,'BLG1222'!$D:$D,'ALL 2022'!$D:$D)</f>
        <v>25860654.949999999</v>
      </c>
      <c r="AC655" s="12">
        <f>+SUMIFS('BLG1222'!$I:$I,'BLG1222'!$A:$A,'ALL 2022'!$2:$2,'BLG1222'!$D:$D,'ALL 2022'!$D:$D)</f>
        <v>36912283.028999999</v>
      </c>
      <c r="AD655" s="12">
        <f>+SUMIFS('BLG1222'!$I:$I,'BLG1222'!$A:$A,'ALL 2022'!$2:$2,'BLG1222'!$D:$D,'ALL 2022'!$D:$D)</f>
        <v>0</v>
      </c>
      <c r="AE655" s="12">
        <f>+SUMIFS('BLG1222'!$I:$I,'BLG1222'!$A:$A,'ALL 2022'!$2:$2,'BLG1222'!$D:$D,'ALL 2022'!$D:$D)</f>
        <v>0</v>
      </c>
      <c r="AF655" s="12">
        <f>+SUMIFS('BLG1222'!$I:$I,'BLG1222'!$A:$A,'ALL 2022'!$2:$2,'BLG1222'!$D:$D,'ALL 2022'!$D:$D)</f>
        <v>10423408.51</v>
      </c>
      <c r="AG655" s="12">
        <f>+SUMIFS('BLG1222'!$I:$I,'BLG1222'!$A:$A,'ALL 2022'!$2:$2,'BLG1222'!$D:$D,'ALL 2022'!$D:$D)</f>
        <v>3803535.79</v>
      </c>
      <c r="AH655" s="12">
        <f>+SUMIFS('BLG1222'!$I:$I,'BLG1222'!$A:$A,'ALL 2022'!$2:$2,'BLG1222'!$D:$D,'ALL 2022'!$D:$D)</f>
        <v>5834417.7400000002</v>
      </c>
      <c r="AI655" s="12">
        <f>+SUMIFS('BLG1222'!$I:$I,'BLG1222'!$A:$A,'ALL 2022'!$2:$2,'BLG1222'!$D:$D,'ALL 2022'!$D:$D)</f>
        <v>0</v>
      </c>
      <c r="AJ655" s="12">
        <f>+SUMIFS('BLG1222'!$I:$I,'BLG1222'!$A:$A,'ALL 2022'!$2:$2,'BLG1222'!$D:$D,'ALL 2022'!$D:$D)</f>
        <v>6089493.9500000002</v>
      </c>
      <c r="AK655" s="12">
        <f>+SUMIFS('BLG1222'!$I:$I,'BLG1222'!$A:$A,'ALL 2022'!$2:$2,'BLG1222'!$D:$D,'ALL 2022'!$D:$D)</f>
        <v>7630808.5499999998</v>
      </c>
      <c r="AL655" s="12">
        <f>+SUMIFS('BLG1222'!$I:$I,'BLG1222'!$A:$A,'ALL 2022'!$2:$2,'BLG1222'!$D:$D,'ALL 2022'!$D:$D)</f>
        <v>0</v>
      </c>
      <c r="AM655" s="12">
        <f>+SUMIFS('BLG1222'!$I:$I,'BLG1222'!$A:$A,'ALL 2022'!$2:$2,'BLG1222'!$D:$D,'ALL 2022'!$D:$D)</f>
        <v>52303112.149999999</v>
      </c>
      <c r="AN655" s="12">
        <f>+SUMIFS('BLG1222'!$I:$I,'BLG1222'!$A:$A,'ALL 2022'!$2:$2,'BLG1222'!$D:$D,'ALL 2022'!$D:$D)</f>
        <v>0</v>
      </c>
      <c r="AO655" s="12">
        <f>+SUMIFS('BLG1222'!$I:$I,'BLG1222'!$A:$A,'ALL 2022'!$2:$2,'BLG1222'!$D:$D,'ALL 2022'!$D:$D)</f>
        <v>28959680.73</v>
      </c>
      <c r="AP655" s="12">
        <f>+SUMIFS('BLG1222'!$I:$I,'BLG1222'!$A:$A,'ALL 2022'!$2:$2,'BLG1222'!$D:$D,'ALL 2022'!$D:$D)</f>
        <v>0</v>
      </c>
      <c r="AQ655" s="164">
        <f t="shared" si="65"/>
        <v>794000221.62900019</v>
      </c>
      <c r="AR655" s="165">
        <f t="shared" si="66"/>
        <v>167916.21567478406</v>
      </c>
    </row>
    <row r="656" spans="1:44" hidden="1" x14ac:dyDescent="0.25">
      <c r="A656" s="11" t="str">
        <f t="shared" si="62"/>
        <v>6</v>
      </c>
      <c r="B656" s="11" t="str">
        <f t="shared" si="63"/>
        <v>64</v>
      </c>
      <c r="C656" s="11" t="str">
        <f t="shared" si="64"/>
        <v>645</v>
      </c>
      <c r="D656" s="23">
        <v>64503000</v>
      </c>
      <c r="E656" s="119" t="s">
        <v>3275</v>
      </c>
      <c r="F656" s="24" t="s">
        <v>759</v>
      </c>
      <c r="G656" s="12">
        <f>+SUMIFS('BLG1222'!$I:$I,'BLG1222'!$A:$A,'ALL 2022'!$2:$2,'BLG1222'!$D:$D,'ALL 2022'!$D:$D)</f>
        <v>0</v>
      </c>
      <c r="H656" s="12">
        <f>+SUMIFS('BLG1222'!$I:$I,'BLG1222'!$A:$A,'ALL 2022'!$2:$2,'BLG1222'!$D:$D,'ALL 2022'!$D:$D)</f>
        <v>0</v>
      </c>
      <c r="I656" s="12">
        <f>+SUMIFS('BLG1222'!$I:$I,'BLG1222'!$A:$A,'ALL 2022'!$2:$2,'BLG1222'!$D:$D,'ALL 2022'!$D:$D)</f>
        <v>51498</v>
      </c>
      <c r="J656" s="12">
        <f>+SUMIFS('BLG1222'!$I:$I,'BLG1222'!$A:$A,'ALL 2022'!$2:$2,'BLG1222'!$D:$D,'ALL 2022'!$D:$D)</f>
        <v>0</v>
      </c>
      <c r="K656" s="12">
        <f>+SUMIFS('BLG1222'!$I:$I,'BLG1222'!$A:$A,'ALL 2022'!$2:$2,'BLG1222'!$D:$D,'ALL 2022'!$D:$D)</f>
        <v>1782122.92</v>
      </c>
      <c r="L656" s="12">
        <f>+SUMIFS('BLG1222'!$I:$I,'BLG1222'!$A:$A,'ALL 2022'!$2:$2,'BLG1222'!$D:$D,'ALL 2022'!$D:$D)</f>
        <v>0</v>
      </c>
      <c r="M656" s="12">
        <f>+SUMIFS('BLG1222'!$I:$I,'BLG1222'!$A:$A,'ALL 2022'!$2:$2,'BLG1222'!$D:$D,'ALL 2022'!$D:$D)</f>
        <v>71405259.019999996</v>
      </c>
      <c r="N656" s="12">
        <f>+SUMIFS('BLG1222'!$I:$I,'BLG1222'!$A:$A,'ALL 2022'!$2:$2,'BLG1222'!$D:$D,'ALL 2022'!$D:$D)</f>
        <v>0</v>
      </c>
      <c r="O656" s="12">
        <f>+SUMIFS('BLG1222'!$I:$I,'BLG1222'!$A:$A,'ALL 2022'!$2:$2,'BLG1222'!$D:$D,'ALL 2022'!$D:$D)</f>
        <v>152732.15</v>
      </c>
      <c r="P656" s="12">
        <f>+SUMIFS('BLG1222'!$I:$I,'BLG1222'!$A:$A,'ALL 2022'!$2:$2,'BLG1222'!$D:$D,'ALL 2022'!$D:$D)</f>
        <v>0</v>
      </c>
      <c r="Q656" s="12">
        <f>+SUMIFS('BLG1222'!$I:$I,'BLG1222'!$A:$A,'ALL 2022'!$2:$2,'BLG1222'!$D:$D,'ALL 2022'!$D:$D)</f>
        <v>0</v>
      </c>
      <c r="R656" s="12">
        <f>+SUMIFS('BLG1222'!$I:$I,'BLG1222'!$A:$A,'ALL 2022'!$2:$2,'BLG1222'!$D:$D,'ALL 2022'!$D:$D)</f>
        <v>698259.61</v>
      </c>
      <c r="S656" s="12">
        <f>+SUMIFS('BLG1222'!$I:$I,'BLG1222'!$A:$A,'ALL 2022'!$2:$2,'BLG1222'!$D:$D,'ALL 2022'!$D:$D)</f>
        <v>10634664.75</v>
      </c>
      <c r="T656" s="12">
        <f>+SUMIFS('BLG1222'!$I:$I,'BLG1222'!$A:$A,'ALL 2022'!$2:$2,'BLG1222'!$D:$D,'ALL 2022'!$D:$D)</f>
        <v>0</v>
      </c>
      <c r="U656" s="12">
        <f>+SUMIFS('BLG1222'!$I:$I,'BLG1222'!$A:$A,'ALL 2022'!$2:$2,'BLG1222'!$D:$D,'ALL 2022'!$D:$D)</f>
        <v>1048176.5</v>
      </c>
      <c r="V656" s="12">
        <f>+SUMIFS('BLG1222'!$I:$I,'BLG1222'!$A:$A,'ALL 2022'!$2:$2,'BLG1222'!$D:$D,'ALL 2022'!$D:$D)</f>
        <v>0</v>
      </c>
      <c r="W656" s="12">
        <f>+SUMIFS('BLG1222'!$I:$I,'BLG1222'!$A:$A,'ALL 2022'!$2:$2,'BLG1222'!$D:$D,'ALL 2022'!$D:$D)</f>
        <v>20699720.600000001</v>
      </c>
      <c r="X656" s="12">
        <f>+SUMIFS('BLG1222'!$I:$I,'BLG1222'!$A:$A,'ALL 2022'!$2:$2,'BLG1222'!$D:$D,'ALL 2022'!$D:$D)</f>
        <v>0</v>
      </c>
      <c r="Y656" s="12">
        <f>+SUMIFS('BLG1222'!$I:$I,'BLG1222'!$A:$A,'ALL 2022'!$2:$2,'BLG1222'!$D:$D,'ALL 2022'!$D:$D)</f>
        <v>0</v>
      </c>
      <c r="Z656" s="12">
        <f>+SUMIFS('BLG1222'!$I:$I,'BLG1222'!$A:$A,'ALL 2022'!$2:$2,'BLG1222'!$D:$D,'ALL 2022'!$D:$D)</f>
        <v>0</v>
      </c>
      <c r="AA656" s="12">
        <f>+SUMIFS('BLG1222'!$I:$I,'BLG1222'!$A:$A,'ALL 2022'!$2:$2,'BLG1222'!$D:$D,'ALL 2022'!$D:$D)</f>
        <v>0</v>
      </c>
      <c r="AB656" s="12">
        <f>+SUMIFS('BLG1222'!$I:$I,'BLG1222'!$A:$A,'ALL 2022'!$2:$2,'BLG1222'!$D:$D,'ALL 2022'!$D:$D)</f>
        <v>0</v>
      </c>
      <c r="AC656" s="12">
        <f>+SUMIFS('BLG1222'!$I:$I,'BLG1222'!$A:$A,'ALL 2022'!$2:$2,'BLG1222'!$D:$D,'ALL 2022'!$D:$D)</f>
        <v>0</v>
      </c>
      <c r="AD656" s="12">
        <f>+SUMIFS('BLG1222'!$I:$I,'BLG1222'!$A:$A,'ALL 2022'!$2:$2,'BLG1222'!$D:$D,'ALL 2022'!$D:$D)</f>
        <v>0</v>
      </c>
      <c r="AE656" s="12">
        <f>+SUMIFS('BLG1222'!$I:$I,'BLG1222'!$A:$A,'ALL 2022'!$2:$2,'BLG1222'!$D:$D,'ALL 2022'!$D:$D)</f>
        <v>0</v>
      </c>
      <c r="AF656" s="12">
        <f>+SUMIFS('BLG1222'!$I:$I,'BLG1222'!$A:$A,'ALL 2022'!$2:$2,'BLG1222'!$D:$D,'ALL 2022'!$D:$D)</f>
        <v>0</v>
      </c>
      <c r="AG656" s="12">
        <f>+SUMIFS('BLG1222'!$I:$I,'BLG1222'!$A:$A,'ALL 2022'!$2:$2,'BLG1222'!$D:$D,'ALL 2022'!$D:$D)</f>
        <v>0</v>
      </c>
      <c r="AH656" s="12">
        <f>+SUMIFS('BLG1222'!$I:$I,'BLG1222'!$A:$A,'ALL 2022'!$2:$2,'BLG1222'!$D:$D,'ALL 2022'!$D:$D)</f>
        <v>0</v>
      </c>
      <c r="AI656" s="12">
        <f>+SUMIFS('BLG1222'!$I:$I,'BLG1222'!$A:$A,'ALL 2022'!$2:$2,'BLG1222'!$D:$D,'ALL 2022'!$D:$D)</f>
        <v>0</v>
      </c>
      <c r="AJ656" s="12">
        <f>+SUMIFS('BLG1222'!$I:$I,'BLG1222'!$A:$A,'ALL 2022'!$2:$2,'BLG1222'!$D:$D,'ALL 2022'!$D:$D)</f>
        <v>0</v>
      </c>
      <c r="AK656" s="12">
        <f>+SUMIFS('BLG1222'!$I:$I,'BLG1222'!$A:$A,'ALL 2022'!$2:$2,'BLG1222'!$D:$D,'ALL 2022'!$D:$D)</f>
        <v>0</v>
      </c>
      <c r="AL656" s="12">
        <f>+SUMIFS('BLG1222'!$I:$I,'BLG1222'!$A:$A,'ALL 2022'!$2:$2,'BLG1222'!$D:$D,'ALL 2022'!$D:$D)</f>
        <v>27788899.390000001</v>
      </c>
      <c r="AM656" s="12">
        <f>+SUMIFS('BLG1222'!$I:$I,'BLG1222'!$A:$A,'ALL 2022'!$2:$2,'BLG1222'!$D:$D,'ALL 2022'!$D:$D)</f>
        <v>10833175.289999999</v>
      </c>
      <c r="AN656" s="12">
        <f>+SUMIFS('BLG1222'!$I:$I,'BLG1222'!$A:$A,'ALL 2022'!$2:$2,'BLG1222'!$D:$D,'ALL 2022'!$D:$D)</f>
        <v>0</v>
      </c>
      <c r="AO656" s="12">
        <f>+SUMIFS('BLG1222'!$I:$I,'BLG1222'!$A:$A,'ALL 2022'!$2:$2,'BLG1222'!$D:$D,'ALL 2022'!$D:$D)</f>
        <v>588032.55000000005</v>
      </c>
      <c r="AP656" s="12">
        <f>+SUMIFS('BLG1222'!$I:$I,'BLG1222'!$A:$A,'ALL 2022'!$2:$2,'BLG1222'!$D:$D,'ALL 2022'!$D:$D)</f>
        <v>0</v>
      </c>
      <c r="AQ656" s="164">
        <f t="shared" si="65"/>
        <v>145682540.78</v>
      </c>
      <c r="AR656" s="165">
        <f t="shared" si="66"/>
        <v>30809.136158018842</v>
      </c>
    </row>
    <row r="657" spans="1:44" hidden="1" x14ac:dyDescent="0.25">
      <c r="A657" s="11" t="str">
        <f t="shared" si="62"/>
        <v>6</v>
      </c>
      <c r="B657" s="11" t="str">
        <f t="shared" si="63"/>
        <v>64</v>
      </c>
      <c r="C657" s="11" t="str">
        <f t="shared" si="64"/>
        <v>645</v>
      </c>
      <c r="D657" s="23">
        <v>64504000</v>
      </c>
      <c r="E657" s="119" t="s">
        <v>3275</v>
      </c>
      <c r="F657" s="24" t="s">
        <v>486</v>
      </c>
      <c r="G657" s="12">
        <f>+SUMIFS('BLG1222'!$I:$I,'BLG1222'!$A:$A,'ALL 2022'!$2:$2,'BLG1222'!$D:$D,'ALL 2022'!$D:$D)</f>
        <v>12525333.17</v>
      </c>
      <c r="H657" s="12">
        <f>+SUMIFS('BLG1222'!$I:$I,'BLG1222'!$A:$A,'ALL 2022'!$2:$2,'BLG1222'!$D:$D,'ALL 2022'!$D:$D)</f>
        <v>28145830.52</v>
      </c>
      <c r="I657" s="12">
        <f>+SUMIFS('BLG1222'!$I:$I,'BLG1222'!$A:$A,'ALL 2022'!$2:$2,'BLG1222'!$D:$D,'ALL 2022'!$D:$D)</f>
        <v>19835599.059999999</v>
      </c>
      <c r="J657" s="12">
        <f>+SUMIFS('BLG1222'!$I:$I,'BLG1222'!$A:$A,'ALL 2022'!$2:$2,'BLG1222'!$D:$D,'ALL 2022'!$D:$D)</f>
        <v>10560295.130000001</v>
      </c>
      <c r="K657" s="12">
        <f>+SUMIFS('BLG1222'!$I:$I,'BLG1222'!$A:$A,'ALL 2022'!$2:$2,'BLG1222'!$D:$D,'ALL 2022'!$D:$D)</f>
        <v>16137593.630000001</v>
      </c>
      <c r="L657" s="12">
        <f>+SUMIFS('BLG1222'!$I:$I,'BLG1222'!$A:$A,'ALL 2022'!$2:$2,'BLG1222'!$D:$D,'ALL 2022'!$D:$D)</f>
        <v>3538600.21</v>
      </c>
      <c r="M657" s="12">
        <f>+SUMIFS('BLG1222'!$I:$I,'BLG1222'!$A:$A,'ALL 2022'!$2:$2,'BLG1222'!$D:$D,'ALL 2022'!$D:$D)</f>
        <v>10010521.449999999</v>
      </c>
      <c r="N657" s="12">
        <f>+SUMIFS('BLG1222'!$I:$I,'BLG1222'!$A:$A,'ALL 2022'!$2:$2,'BLG1222'!$D:$D,'ALL 2022'!$D:$D)</f>
        <v>0</v>
      </c>
      <c r="O657" s="12">
        <f>+SUMIFS('BLG1222'!$I:$I,'BLG1222'!$A:$A,'ALL 2022'!$2:$2,'BLG1222'!$D:$D,'ALL 2022'!$D:$D)</f>
        <v>4188444.11</v>
      </c>
      <c r="P657" s="12">
        <f>+SUMIFS('BLG1222'!$I:$I,'BLG1222'!$A:$A,'ALL 2022'!$2:$2,'BLG1222'!$D:$D,'ALL 2022'!$D:$D)</f>
        <v>574206.94999999995</v>
      </c>
      <c r="Q657" s="12">
        <f>+SUMIFS('BLG1222'!$I:$I,'BLG1222'!$A:$A,'ALL 2022'!$2:$2,'BLG1222'!$D:$D,'ALL 2022'!$D:$D)</f>
        <v>105856.31</v>
      </c>
      <c r="R657" s="12">
        <f>+SUMIFS('BLG1222'!$I:$I,'BLG1222'!$A:$A,'ALL 2022'!$2:$2,'BLG1222'!$D:$D,'ALL 2022'!$D:$D)</f>
        <v>248188.15</v>
      </c>
      <c r="S657" s="12">
        <f>+SUMIFS('BLG1222'!$I:$I,'BLG1222'!$A:$A,'ALL 2022'!$2:$2,'BLG1222'!$D:$D,'ALL 2022'!$D:$D)</f>
        <v>5878462.8799999999</v>
      </c>
      <c r="T657" s="12">
        <f>+SUMIFS('BLG1222'!$I:$I,'BLG1222'!$A:$A,'ALL 2022'!$2:$2,'BLG1222'!$D:$D,'ALL 2022'!$D:$D)</f>
        <v>6762304.5300000003</v>
      </c>
      <c r="U657" s="12">
        <f>+SUMIFS('BLG1222'!$I:$I,'BLG1222'!$A:$A,'ALL 2022'!$2:$2,'BLG1222'!$D:$D,'ALL 2022'!$D:$D)</f>
        <v>19003995.010000002</v>
      </c>
      <c r="V657" s="12">
        <f>+SUMIFS('BLG1222'!$I:$I,'BLG1222'!$A:$A,'ALL 2022'!$2:$2,'BLG1222'!$D:$D,'ALL 2022'!$D:$D)</f>
        <v>0</v>
      </c>
      <c r="W657" s="12">
        <f>+SUMIFS('BLG1222'!$I:$I,'BLG1222'!$A:$A,'ALL 2022'!$2:$2,'BLG1222'!$D:$D,'ALL 2022'!$D:$D)</f>
        <v>4681341.87</v>
      </c>
      <c r="X657" s="12">
        <f>+SUMIFS('BLG1222'!$I:$I,'BLG1222'!$A:$A,'ALL 2022'!$2:$2,'BLG1222'!$D:$D,'ALL 2022'!$D:$D)</f>
        <v>4591321.84</v>
      </c>
      <c r="Y657" s="12">
        <f>+SUMIFS('BLG1222'!$I:$I,'BLG1222'!$A:$A,'ALL 2022'!$2:$2,'BLG1222'!$D:$D,'ALL 2022'!$D:$D)</f>
        <v>0</v>
      </c>
      <c r="Z657" s="12">
        <f>+SUMIFS('BLG1222'!$I:$I,'BLG1222'!$A:$A,'ALL 2022'!$2:$2,'BLG1222'!$D:$D,'ALL 2022'!$D:$D)</f>
        <v>0</v>
      </c>
      <c r="AA657" s="12">
        <f>+SUMIFS('BLG1222'!$I:$I,'BLG1222'!$A:$A,'ALL 2022'!$2:$2,'BLG1222'!$D:$D,'ALL 2022'!$D:$D)</f>
        <v>0</v>
      </c>
      <c r="AB657" s="12">
        <f>+SUMIFS('BLG1222'!$I:$I,'BLG1222'!$A:$A,'ALL 2022'!$2:$2,'BLG1222'!$D:$D,'ALL 2022'!$D:$D)</f>
        <v>5349153.34</v>
      </c>
      <c r="AC657" s="12">
        <f>+SUMIFS('BLG1222'!$I:$I,'BLG1222'!$A:$A,'ALL 2022'!$2:$2,'BLG1222'!$D:$D,'ALL 2022'!$D:$D)</f>
        <v>0</v>
      </c>
      <c r="AD657" s="12">
        <f>+SUMIFS('BLG1222'!$I:$I,'BLG1222'!$A:$A,'ALL 2022'!$2:$2,'BLG1222'!$D:$D,'ALL 2022'!$D:$D)</f>
        <v>0</v>
      </c>
      <c r="AE657" s="12">
        <f>+SUMIFS('BLG1222'!$I:$I,'BLG1222'!$A:$A,'ALL 2022'!$2:$2,'BLG1222'!$D:$D,'ALL 2022'!$D:$D)</f>
        <v>0</v>
      </c>
      <c r="AF657" s="12">
        <f>+SUMIFS('BLG1222'!$I:$I,'BLG1222'!$A:$A,'ALL 2022'!$2:$2,'BLG1222'!$D:$D,'ALL 2022'!$D:$D)</f>
        <v>1513834.63</v>
      </c>
      <c r="AG657" s="12">
        <f>+SUMIFS('BLG1222'!$I:$I,'BLG1222'!$A:$A,'ALL 2022'!$2:$2,'BLG1222'!$D:$D,'ALL 2022'!$D:$D)</f>
        <v>819708.25</v>
      </c>
      <c r="AH657" s="12">
        <f>+SUMIFS('BLG1222'!$I:$I,'BLG1222'!$A:$A,'ALL 2022'!$2:$2,'BLG1222'!$D:$D,'ALL 2022'!$D:$D)</f>
        <v>784884.38</v>
      </c>
      <c r="AI657" s="12">
        <f>+SUMIFS('BLG1222'!$I:$I,'BLG1222'!$A:$A,'ALL 2022'!$2:$2,'BLG1222'!$D:$D,'ALL 2022'!$D:$D)</f>
        <v>0</v>
      </c>
      <c r="AJ657" s="12">
        <f>+SUMIFS('BLG1222'!$I:$I,'BLG1222'!$A:$A,'ALL 2022'!$2:$2,'BLG1222'!$D:$D,'ALL 2022'!$D:$D)</f>
        <v>1622702.85</v>
      </c>
      <c r="AK657" s="12">
        <f>+SUMIFS('BLG1222'!$I:$I,'BLG1222'!$A:$A,'ALL 2022'!$2:$2,'BLG1222'!$D:$D,'ALL 2022'!$D:$D)</f>
        <v>1526161.71</v>
      </c>
      <c r="AL657" s="12">
        <f>+SUMIFS('BLG1222'!$I:$I,'BLG1222'!$A:$A,'ALL 2022'!$2:$2,'BLG1222'!$D:$D,'ALL 2022'!$D:$D)</f>
        <v>9734175</v>
      </c>
      <c r="AM657" s="12">
        <f>+SUMIFS('BLG1222'!$I:$I,'BLG1222'!$A:$A,'ALL 2022'!$2:$2,'BLG1222'!$D:$D,'ALL 2022'!$D:$D)</f>
        <v>0</v>
      </c>
      <c r="AN657" s="12">
        <f>+SUMIFS('BLG1222'!$I:$I,'BLG1222'!$A:$A,'ALL 2022'!$2:$2,'BLG1222'!$D:$D,'ALL 2022'!$D:$D)</f>
        <v>0</v>
      </c>
      <c r="AO657" s="12">
        <f>+SUMIFS('BLG1222'!$I:$I,'BLG1222'!$A:$A,'ALL 2022'!$2:$2,'BLG1222'!$D:$D,'ALL 2022'!$D:$D)</f>
        <v>5831875.9400000004</v>
      </c>
      <c r="AP657" s="12">
        <f>+SUMIFS('BLG1222'!$I:$I,'BLG1222'!$A:$A,'ALL 2022'!$2:$2,'BLG1222'!$D:$D,'ALL 2022'!$D:$D)</f>
        <v>0</v>
      </c>
      <c r="AQ657" s="164">
        <f t="shared" si="65"/>
        <v>173970390.91999999</v>
      </c>
      <c r="AR657" s="165">
        <f t="shared" si="66"/>
        <v>36791.488071396088</v>
      </c>
    </row>
    <row r="658" spans="1:44" hidden="1" x14ac:dyDescent="0.25">
      <c r="A658" s="11" t="str">
        <f t="shared" si="62"/>
        <v>6</v>
      </c>
      <c r="B658" s="11" t="str">
        <f t="shared" si="63"/>
        <v>64</v>
      </c>
      <c r="C658" s="11" t="str">
        <f t="shared" si="64"/>
        <v>645</v>
      </c>
      <c r="D658" s="23">
        <v>64505000</v>
      </c>
      <c r="E658" s="119" t="s">
        <v>3275</v>
      </c>
      <c r="F658" s="24" t="s">
        <v>2160</v>
      </c>
      <c r="G658" s="12">
        <f>+SUMIFS('BLG1222'!$I:$I,'BLG1222'!$A:$A,'ALL 2022'!$2:$2,'BLG1222'!$D:$D,'ALL 2022'!$D:$D)</f>
        <v>223484.15</v>
      </c>
      <c r="H658" s="12">
        <f>+SUMIFS('BLG1222'!$I:$I,'BLG1222'!$A:$A,'ALL 2022'!$2:$2,'BLG1222'!$D:$D,'ALL 2022'!$D:$D)</f>
        <v>5375591.0999999996</v>
      </c>
      <c r="I658" s="12">
        <f>+SUMIFS('BLG1222'!$I:$I,'BLG1222'!$A:$A,'ALL 2022'!$2:$2,'BLG1222'!$D:$D,'ALL 2022'!$D:$D)</f>
        <v>433961.5</v>
      </c>
      <c r="J658" s="12">
        <f>+SUMIFS('BLG1222'!$I:$I,'BLG1222'!$A:$A,'ALL 2022'!$2:$2,'BLG1222'!$D:$D,'ALL 2022'!$D:$D)</f>
        <v>150000</v>
      </c>
      <c r="K658" s="12">
        <f>+SUMIFS('BLG1222'!$I:$I,'BLG1222'!$A:$A,'ALL 2022'!$2:$2,'BLG1222'!$D:$D,'ALL 2022'!$D:$D)</f>
        <v>841064.85</v>
      </c>
      <c r="L658" s="12">
        <f>+SUMIFS('BLG1222'!$I:$I,'BLG1222'!$A:$A,'ALL 2022'!$2:$2,'BLG1222'!$D:$D,'ALL 2022'!$D:$D)</f>
        <v>0</v>
      </c>
      <c r="M658" s="12">
        <f>+SUMIFS('BLG1222'!$I:$I,'BLG1222'!$A:$A,'ALL 2022'!$2:$2,'BLG1222'!$D:$D,'ALL 2022'!$D:$D)</f>
        <v>0</v>
      </c>
      <c r="N658" s="12">
        <f>+SUMIFS('BLG1222'!$I:$I,'BLG1222'!$A:$A,'ALL 2022'!$2:$2,'BLG1222'!$D:$D,'ALL 2022'!$D:$D)</f>
        <v>42331712.659999996</v>
      </c>
      <c r="O658" s="12">
        <f>+SUMIFS('BLG1222'!$I:$I,'BLG1222'!$A:$A,'ALL 2022'!$2:$2,'BLG1222'!$D:$D,'ALL 2022'!$D:$D)</f>
        <v>1241902.05</v>
      </c>
      <c r="P658" s="12">
        <f>+SUMIFS('BLG1222'!$I:$I,'BLG1222'!$A:$A,'ALL 2022'!$2:$2,'BLG1222'!$D:$D,'ALL 2022'!$D:$D)</f>
        <v>942173.4</v>
      </c>
      <c r="Q658" s="12">
        <f>+SUMIFS('BLG1222'!$I:$I,'BLG1222'!$A:$A,'ALL 2022'!$2:$2,'BLG1222'!$D:$D,'ALL 2022'!$D:$D)</f>
        <v>0</v>
      </c>
      <c r="R658" s="12">
        <f>+SUMIFS('BLG1222'!$I:$I,'BLG1222'!$A:$A,'ALL 2022'!$2:$2,'BLG1222'!$D:$D,'ALL 2022'!$D:$D)</f>
        <v>0</v>
      </c>
      <c r="S658" s="12">
        <f>+SUMIFS('BLG1222'!$I:$I,'BLG1222'!$A:$A,'ALL 2022'!$2:$2,'BLG1222'!$D:$D,'ALL 2022'!$D:$D)</f>
        <v>992379.85</v>
      </c>
      <c r="T658" s="12">
        <f>+SUMIFS('BLG1222'!$I:$I,'BLG1222'!$A:$A,'ALL 2022'!$2:$2,'BLG1222'!$D:$D,'ALL 2022'!$D:$D)</f>
        <v>4502860.1500000004</v>
      </c>
      <c r="U658" s="12">
        <f>+SUMIFS('BLG1222'!$I:$I,'BLG1222'!$A:$A,'ALL 2022'!$2:$2,'BLG1222'!$D:$D,'ALL 2022'!$D:$D)</f>
        <v>0</v>
      </c>
      <c r="V658" s="12">
        <f>+SUMIFS('BLG1222'!$I:$I,'BLG1222'!$A:$A,'ALL 2022'!$2:$2,'BLG1222'!$D:$D,'ALL 2022'!$D:$D)</f>
        <v>641490.26</v>
      </c>
      <c r="W658" s="12">
        <f>+SUMIFS('BLG1222'!$I:$I,'BLG1222'!$A:$A,'ALL 2022'!$2:$2,'BLG1222'!$D:$D,'ALL 2022'!$D:$D)</f>
        <v>0</v>
      </c>
      <c r="X658" s="12">
        <f>+SUMIFS('BLG1222'!$I:$I,'BLG1222'!$A:$A,'ALL 2022'!$2:$2,'BLG1222'!$D:$D,'ALL 2022'!$D:$D)</f>
        <v>0</v>
      </c>
      <c r="Y658" s="12">
        <f>+SUMIFS('BLG1222'!$I:$I,'BLG1222'!$A:$A,'ALL 2022'!$2:$2,'BLG1222'!$D:$D,'ALL 2022'!$D:$D)</f>
        <v>0</v>
      </c>
      <c r="Z658" s="12">
        <f>+SUMIFS('BLG1222'!$I:$I,'BLG1222'!$A:$A,'ALL 2022'!$2:$2,'BLG1222'!$D:$D,'ALL 2022'!$D:$D)</f>
        <v>0</v>
      </c>
      <c r="AA658" s="12">
        <f>+SUMIFS('BLG1222'!$I:$I,'BLG1222'!$A:$A,'ALL 2022'!$2:$2,'BLG1222'!$D:$D,'ALL 2022'!$D:$D)</f>
        <v>0</v>
      </c>
      <c r="AB658" s="12">
        <f>+SUMIFS('BLG1222'!$I:$I,'BLG1222'!$A:$A,'ALL 2022'!$2:$2,'BLG1222'!$D:$D,'ALL 2022'!$D:$D)</f>
        <v>885111.75</v>
      </c>
      <c r="AC658" s="12">
        <f>+SUMIFS('BLG1222'!$I:$I,'BLG1222'!$A:$A,'ALL 2022'!$2:$2,'BLG1222'!$D:$D,'ALL 2022'!$D:$D)</f>
        <v>7337148.4139999999</v>
      </c>
      <c r="AD658" s="12">
        <f>+SUMIFS('BLG1222'!$I:$I,'BLG1222'!$A:$A,'ALL 2022'!$2:$2,'BLG1222'!$D:$D,'ALL 2022'!$D:$D)</f>
        <v>0</v>
      </c>
      <c r="AE658" s="12">
        <f>+SUMIFS('BLG1222'!$I:$I,'BLG1222'!$A:$A,'ALL 2022'!$2:$2,'BLG1222'!$D:$D,'ALL 2022'!$D:$D)</f>
        <v>0</v>
      </c>
      <c r="AF658" s="12">
        <f>+SUMIFS('BLG1222'!$I:$I,'BLG1222'!$A:$A,'ALL 2022'!$2:$2,'BLG1222'!$D:$D,'ALL 2022'!$D:$D)</f>
        <v>0</v>
      </c>
      <c r="AG658" s="12">
        <f>+SUMIFS('BLG1222'!$I:$I,'BLG1222'!$A:$A,'ALL 2022'!$2:$2,'BLG1222'!$D:$D,'ALL 2022'!$D:$D)</f>
        <v>0</v>
      </c>
      <c r="AH658" s="12">
        <f>+SUMIFS('BLG1222'!$I:$I,'BLG1222'!$A:$A,'ALL 2022'!$2:$2,'BLG1222'!$D:$D,'ALL 2022'!$D:$D)</f>
        <v>0</v>
      </c>
      <c r="AI658" s="12">
        <f>+SUMIFS('BLG1222'!$I:$I,'BLG1222'!$A:$A,'ALL 2022'!$2:$2,'BLG1222'!$D:$D,'ALL 2022'!$D:$D)</f>
        <v>0</v>
      </c>
      <c r="AJ658" s="12">
        <f>+SUMIFS('BLG1222'!$I:$I,'BLG1222'!$A:$A,'ALL 2022'!$2:$2,'BLG1222'!$D:$D,'ALL 2022'!$D:$D)</f>
        <v>2024020.3</v>
      </c>
      <c r="AK658" s="12">
        <f>+SUMIFS('BLG1222'!$I:$I,'BLG1222'!$A:$A,'ALL 2022'!$2:$2,'BLG1222'!$D:$D,'ALL 2022'!$D:$D)</f>
        <v>0</v>
      </c>
      <c r="AL658" s="12">
        <f>+SUMIFS('BLG1222'!$I:$I,'BLG1222'!$A:$A,'ALL 2022'!$2:$2,'BLG1222'!$D:$D,'ALL 2022'!$D:$D)</f>
        <v>0</v>
      </c>
      <c r="AM658" s="12">
        <f>+SUMIFS('BLG1222'!$I:$I,'BLG1222'!$A:$A,'ALL 2022'!$2:$2,'BLG1222'!$D:$D,'ALL 2022'!$D:$D)</f>
        <v>0</v>
      </c>
      <c r="AN658" s="12">
        <f>+SUMIFS('BLG1222'!$I:$I,'BLG1222'!$A:$A,'ALL 2022'!$2:$2,'BLG1222'!$D:$D,'ALL 2022'!$D:$D)</f>
        <v>30007839.670000002</v>
      </c>
      <c r="AO658" s="12">
        <f>+SUMIFS('BLG1222'!$I:$I,'BLG1222'!$A:$A,'ALL 2022'!$2:$2,'BLG1222'!$D:$D,'ALL 2022'!$D:$D)</f>
        <v>0</v>
      </c>
      <c r="AP658" s="12">
        <f>+SUMIFS('BLG1222'!$I:$I,'BLG1222'!$A:$A,'ALL 2022'!$2:$2,'BLG1222'!$D:$D,'ALL 2022'!$D:$D)</f>
        <v>7668533.3399999999</v>
      </c>
      <c r="AQ658" s="164">
        <f t="shared" si="65"/>
        <v>105599273.44399999</v>
      </c>
      <c r="AR658" s="165">
        <f t="shared" si="66"/>
        <v>22332.273835319491</v>
      </c>
    </row>
    <row r="659" spans="1:44" hidden="1" x14ac:dyDescent="0.25">
      <c r="A659" s="11" t="str">
        <f t="shared" si="62"/>
        <v>6</v>
      </c>
      <c r="B659" s="11" t="str">
        <f t="shared" si="63"/>
        <v>64</v>
      </c>
      <c r="C659" s="11" t="str">
        <f t="shared" si="64"/>
        <v>645</v>
      </c>
      <c r="D659" s="23">
        <v>64580000</v>
      </c>
      <c r="E659" s="119" t="s">
        <v>3275</v>
      </c>
      <c r="F659" s="24" t="s">
        <v>758</v>
      </c>
      <c r="G659" s="12">
        <f>+SUMIFS('BLG1222'!$I:$I,'BLG1222'!$A:$A,'ALL 2022'!$2:$2,'BLG1222'!$D:$D,'ALL 2022'!$D:$D)</f>
        <v>0</v>
      </c>
      <c r="H659" s="12">
        <f>+SUMIFS('BLG1222'!$I:$I,'BLG1222'!$A:$A,'ALL 2022'!$2:$2,'BLG1222'!$D:$D,'ALL 2022'!$D:$D)</f>
        <v>0</v>
      </c>
      <c r="I659" s="12">
        <f>+SUMIFS('BLG1222'!$I:$I,'BLG1222'!$A:$A,'ALL 2022'!$2:$2,'BLG1222'!$D:$D,'ALL 2022'!$D:$D)</f>
        <v>20808044.59</v>
      </c>
      <c r="J659" s="12">
        <f>+SUMIFS('BLG1222'!$I:$I,'BLG1222'!$A:$A,'ALL 2022'!$2:$2,'BLG1222'!$D:$D,'ALL 2022'!$D:$D)</f>
        <v>0</v>
      </c>
      <c r="K659" s="12">
        <f>+SUMIFS('BLG1222'!$I:$I,'BLG1222'!$A:$A,'ALL 2022'!$2:$2,'BLG1222'!$D:$D,'ALL 2022'!$D:$D)</f>
        <v>0</v>
      </c>
      <c r="L659" s="12">
        <f>+SUMIFS('BLG1222'!$I:$I,'BLG1222'!$A:$A,'ALL 2022'!$2:$2,'BLG1222'!$D:$D,'ALL 2022'!$D:$D)</f>
        <v>0</v>
      </c>
      <c r="M659" s="12">
        <f>+SUMIFS('BLG1222'!$I:$I,'BLG1222'!$A:$A,'ALL 2022'!$2:$2,'BLG1222'!$D:$D,'ALL 2022'!$D:$D)</f>
        <v>0</v>
      </c>
      <c r="N659" s="12">
        <f>+SUMIFS('BLG1222'!$I:$I,'BLG1222'!$A:$A,'ALL 2022'!$2:$2,'BLG1222'!$D:$D,'ALL 2022'!$D:$D)</f>
        <v>6311800</v>
      </c>
      <c r="O659" s="12">
        <f>+SUMIFS('BLG1222'!$I:$I,'BLG1222'!$A:$A,'ALL 2022'!$2:$2,'BLG1222'!$D:$D,'ALL 2022'!$D:$D)</f>
        <v>-1400369.11</v>
      </c>
      <c r="P659" s="12">
        <f>+SUMIFS('BLG1222'!$I:$I,'BLG1222'!$A:$A,'ALL 2022'!$2:$2,'BLG1222'!$D:$D,'ALL 2022'!$D:$D)</f>
        <v>2004663.97</v>
      </c>
      <c r="Q659" s="12">
        <f>+SUMIFS('BLG1222'!$I:$I,'BLG1222'!$A:$A,'ALL 2022'!$2:$2,'BLG1222'!$D:$D,'ALL 2022'!$D:$D)</f>
        <v>0</v>
      </c>
      <c r="R659" s="12">
        <f>+SUMIFS('BLG1222'!$I:$I,'BLG1222'!$A:$A,'ALL 2022'!$2:$2,'BLG1222'!$D:$D,'ALL 2022'!$D:$D)</f>
        <v>1541859.57</v>
      </c>
      <c r="S659" s="12">
        <f>+SUMIFS('BLG1222'!$I:$I,'BLG1222'!$A:$A,'ALL 2022'!$2:$2,'BLG1222'!$D:$D,'ALL 2022'!$D:$D)</f>
        <v>0</v>
      </c>
      <c r="T659" s="12">
        <f>+SUMIFS('BLG1222'!$I:$I,'BLG1222'!$A:$A,'ALL 2022'!$2:$2,'BLG1222'!$D:$D,'ALL 2022'!$D:$D)</f>
        <v>0</v>
      </c>
      <c r="U659" s="12">
        <f>+SUMIFS('BLG1222'!$I:$I,'BLG1222'!$A:$A,'ALL 2022'!$2:$2,'BLG1222'!$D:$D,'ALL 2022'!$D:$D)</f>
        <v>24218730.800000001</v>
      </c>
      <c r="V659" s="12">
        <f>+SUMIFS('BLG1222'!$I:$I,'BLG1222'!$A:$A,'ALL 2022'!$2:$2,'BLG1222'!$D:$D,'ALL 2022'!$D:$D)</f>
        <v>0</v>
      </c>
      <c r="W659" s="12">
        <f>+SUMIFS('BLG1222'!$I:$I,'BLG1222'!$A:$A,'ALL 2022'!$2:$2,'BLG1222'!$D:$D,'ALL 2022'!$D:$D)</f>
        <v>1140639.28</v>
      </c>
      <c r="X659" s="12">
        <f>+SUMIFS('BLG1222'!$I:$I,'BLG1222'!$A:$A,'ALL 2022'!$2:$2,'BLG1222'!$D:$D,'ALL 2022'!$D:$D)</f>
        <v>7447891.21</v>
      </c>
      <c r="Y659" s="12">
        <f>+SUMIFS('BLG1222'!$I:$I,'BLG1222'!$A:$A,'ALL 2022'!$2:$2,'BLG1222'!$D:$D,'ALL 2022'!$D:$D)</f>
        <v>0</v>
      </c>
      <c r="Z659" s="12">
        <f>+SUMIFS('BLG1222'!$I:$I,'BLG1222'!$A:$A,'ALL 2022'!$2:$2,'BLG1222'!$D:$D,'ALL 2022'!$D:$D)</f>
        <v>0</v>
      </c>
      <c r="AA659" s="12">
        <f>+SUMIFS('BLG1222'!$I:$I,'BLG1222'!$A:$A,'ALL 2022'!$2:$2,'BLG1222'!$D:$D,'ALL 2022'!$D:$D)</f>
        <v>0</v>
      </c>
      <c r="AB659" s="12">
        <f>+SUMIFS('BLG1222'!$I:$I,'BLG1222'!$A:$A,'ALL 2022'!$2:$2,'BLG1222'!$D:$D,'ALL 2022'!$D:$D)</f>
        <v>7386275.7199999997</v>
      </c>
      <c r="AC659" s="12">
        <f>+SUMIFS('BLG1222'!$I:$I,'BLG1222'!$A:$A,'ALL 2022'!$2:$2,'BLG1222'!$D:$D,'ALL 2022'!$D:$D)</f>
        <v>0</v>
      </c>
      <c r="AD659" s="12">
        <f>+SUMIFS('BLG1222'!$I:$I,'BLG1222'!$A:$A,'ALL 2022'!$2:$2,'BLG1222'!$D:$D,'ALL 2022'!$D:$D)</f>
        <v>0</v>
      </c>
      <c r="AE659" s="12">
        <f>+SUMIFS('BLG1222'!$I:$I,'BLG1222'!$A:$A,'ALL 2022'!$2:$2,'BLG1222'!$D:$D,'ALL 2022'!$D:$D)</f>
        <v>0</v>
      </c>
      <c r="AF659" s="12">
        <f>+SUMIFS('BLG1222'!$I:$I,'BLG1222'!$A:$A,'ALL 2022'!$2:$2,'BLG1222'!$D:$D,'ALL 2022'!$D:$D)</f>
        <v>1414182.15</v>
      </c>
      <c r="AG659" s="12">
        <f>+SUMIFS('BLG1222'!$I:$I,'BLG1222'!$A:$A,'ALL 2022'!$2:$2,'BLG1222'!$D:$D,'ALL 2022'!$D:$D)</f>
        <v>601504.54</v>
      </c>
      <c r="AH659" s="12">
        <f>+SUMIFS('BLG1222'!$I:$I,'BLG1222'!$A:$A,'ALL 2022'!$2:$2,'BLG1222'!$D:$D,'ALL 2022'!$D:$D)</f>
        <v>860503.46</v>
      </c>
      <c r="AI659" s="12">
        <f>+SUMIFS('BLG1222'!$I:$I,'BLG1222'!$A:$A,'ALL 2022'!$2:$2,'BLG1222'!$D:$D,'ALL 2022'!$D:$D)</f>
        <v>0</v>
      </c>
      <c r="AJ659" s="12">
        <f>+SUMIFS('BLG1222'!$I:$I,'BLG1222'!$A:$A,'ALL 2022'!$2:$2,'BLG1222'!$D:$D,'ALL 2022'!$D:$D)</f>
        <v>0</v>
      </c>
      <c r="AK659" s="12">
        <f>+SUMIFS('BLG1222'!$I:$I,'BLG1222'!$A:$A,'ALL 2022'!$2:$2,'BLG1222'!$D:$D,'ALL 2022'!$D:$D)</f>
        <v>0</v>
      </c>
      <c r="AL659" s="12">
        <f>+SUMIFS('BLG1222'!$I:$I,'BLG1222'!$A:$A,'ALL 2022'!$2:$2,'BLG1222'!$D:$D,'ALL 2022'!$D:$D)</f>
        <v>33915332.700000003</v>
      </c>
      <c r="AM659" s="12">
        <f>+SUMIFS('BLG1222'!$I:$I,'BLG1222'!$A:$A,'ALL 2022'!$2:$2,'BLG1222'!$D:$D,'ALL 2022'!$D:$D)</f>
        <v>0</v>
      </c>
      <c r="AN659" s="12">
        <f>+SUMIFS('BLG1222'!$I:$I,'BLG1222'!$A:$A,'ALL 2022'!$2:$2,'BLG1222'!$D:$D,'ALL 2022'!$D:$D)</f>
        <v>0</v>
      </c>
      <c r="AO659" s="12">
        <f>+SUMIFS('BLG1222'!$I:$I,'BLG1222'!$A:$A,'ALL 2022'!$2:$2,'BLG1222'!$D:$D,'ALL 2022'!$D:$D)</f>
        <v>0</v>
      </c>
      <c r="AP659" s="12">
        <f>+SUMIFS('BLG1222'!$I:$I,'BLG1222'!$A:$A,'ALL 2022'!$2:$2,'BLG1222'!$D:$D,'ALL 2022'!$D:$D)</f>
        <v>0</v>
      </c>
      <c r="AQ659" s="164">
        <f t="shared" si="65"/>
        <v>106251058.88000001</v>
      </c>
      <c r="AR659" s="165">
        <f t="shared" si="66"/>
        <v>22470.114280276197</v>
      </c>
    </row>
    <row r="660" spans="1:44" hidden="1" x14ac:dyDescent="0.25">
      <c r="A660" s="11" t="str">
        <f t="shared" si="62"/>
        <v>6</v>
      </c>
      <c r="B660" s="11" t="str">
        <f t="shared" si="63"/>
        <v>64</v>
      </c>
      <c r="C660" s="11" t="str">
        <f t="shared" si="64"/>
        <v>647</v>
      </c>
      <c r="D660" s="60">
        <v>64700000</v>
      </c>
      <c r="E660" s="119" t="s">
        <v>3275</v>
      </c>
      <c r="F660" s="24" t="s">
        <v>223</v>
      </c>
      <c r="G660" s="12">
        <f>+SUMIFS('BLG1222'!$I:$I,'BLG1222'!$A:$A,'ALL 2022'!$2:$2,'BLG1222'!$D:$D,'ALL 2022'!$D:$D)</f>
        <v>0</v>
      </c>
      <c r="H660" s="12">
        <f>+SUMIFS('BLG1222'!$I:$I,'BLG1222'!$A:$A,'ALL 2022'!$2:$2,'BLG1222'!$D:$D,'ALL 2022'!$D:$D)</f>
        <v>1573000</v>
      </c>
      <c r="I660" s="12">
        <f>+SUMIFS('BLG1222'!$I:$I,'BLG1222'!$A:$A,'ALL 2022'!$2:$2,'BLG1222'!$D:$D,'ALL 2022'!$D:$D)</f>
        <v>223813.921</v>
      </c>
      <c r="J660" s="12">
        <f>+SUMIFS('BLG1222'!$I:$I,'BLG1222'!$A:$A,'ALL 2022'!$2:$2,'BLG1222'!$D:$D,'ALL 2022'!$D:$D)</f>
        <v>0</v>
      </c>
      <c r="K660" s="12">
        <f>+SUMIFS('BLG1222'!$I:$I,'BLG1222'!$A:$A,'ALL 2022'!$2:$2,'BLG1222'!$D:$D,'ALL 2022'!$D:$D)</f>
        <v>0</v>
      </c>
      <c r="L660" s="12">
        <f>+SUMIFS('BLG1222'!$I:$I,'BLG1222'!$A:$A,'ALL 2022'!$2:$2,'BLG1222'!$D:$D,'ALL 2022'!$D:$D)</f>
        <v>0</v>
      </c>
      <c r="M660" s="12">
        <f>+SUMIFS('BLG1222'!$I:$I,'BLG1222'!$A:$A,'ALL 2022'!$2:$2,'BLG1222'!$D:$D,'ALL 2022'!$D:$D)</f>
        <v>0</v>
      </c>
      <c r="N660" s="12">
        <f>+SUMIFS('BLG1222'!$I:$I,'BLG1222'!$A:$A,'ALL 2022'!$2:$2,'BLG1222'!$D:$D,'ALL 2022'!$D:$D)</f>
        <v>0</v>
      </c>
      <c r="O660" s="12">
        <f>+SUMIFS('BLG1222'!$I:$I,'BLG1222'!$A:$A,'ALL 2022'!$2:$2,'BLG1222'!$D:$D,'ALL 2022'!$D:$D)</f>
        <v>0</v>
      </c>
      <c r="P660" s="12">
        <f>+SUMIFS('BLG1222'!$I:$I,'BLG1222'!$A:$A,'ALL 2022'!$2:$2,'BLG1222'!$D:$D,'ALL 2022'!$D:$D)</f>
        <v>0</v>
      </c>
      <c r="Q660" s="12">
        <f>+SUMIFS('BLG1222'!$I:$I,'BLG1222'!$A:$A,'ALL 2022'!$2:$2,'BLG1222'!$D:$D,'ALL 2022'!$D:$D)</f>
        <v>0</v>
      </c>
      <c r="R660" s="12">
        <f>+SUMIFS('BLG1222'!$I:$I,'BLG1222'!$A:$A,'ALL 2022'!$2:$2,'BLG1222'!$D:$D,'ALL 2022'!$D:$D)</f>
        <v>0</v>
      </c>
      <c r="S660" s="12">
        <f>+SUMIFS('BLG1222'!$I:$I,'BLG1222'!$A:$A,'ALL 2022'!$2:$2,'BLG1222'!$D:$D,'ALL 2022'!$D:$D)</f>
        <v>163946</v>
      </c>
      <c r="T660" s="12">
        <f>+SUMIFS('BLG1222'!$I:$I,'BLG1222'!$A:$A,'ALL 2022'!$2:$2,'BLG1222'!$D:$D,'ALL 2022'!$D:$D)</f>
        <v>403451</v>
      </c>
      <c r="U660" s="12">
        <f>+SUMIFS('BLG1222'!$I:$I,'BLG1222'!$A:$A,'ALL 2022'!$2:$2,'BLG1222'!$D:$D,'ALL 2022'!$D:$D)</f>
        <v>0</v>
      </c>
      <c r="V660" s="12">
        <f>+SUMIFS('BLG1222'!$I:$I,'BLG1222'!$A:$A,'ALL 2022'!$2:$2,'BLG1222'!$D:$D,'ALL 2022'!$D:$D)</f>
        <v>0</v>
      </c>
      <c r="W660" s="12">
        <f>+SUMIFS('BLG1222'!$I:$I,'BLG1222'!$A:$A,'ALL 2022'!$2:$2,'BLG1222'!$D:$D,'ALL 2022'!$D:$D)</f>
        <v>0</v>
      </c>
      <c r="X660" s="12">
        <f>+SUMIFS('BLG1222'!$I:$I,'BLG1222'!$A:$A,'ALL 2022'!$2:$2,'BLG1222'!$D:$D,'ALL 2022'!$D:$D)</f>
        <v>0</v>
      </c>
      <c r="Y660" s="12">
        <f>+SUMIFS('BLG1222'!$I:$I,'BLG1222'!$A:$A,'ALL 2022'!$2:$2,'BLG1222'!$D:$D,'ALL 2022'!$D:$D)</f>
        <v>0</v>
      </c>
      <c r="Z660" s="12">
        <f>+SUMIFS('BLG1222'!$I:$I,'BLG1222'!$A:$A,'ALL 2022'!$2:$2,'BLG1222'!$D:$D,'ALL 2022'!$D:$D)</f>
        <v>0</v>
      </c>
      <c r="AA660" s="12">
        <f>+SUMIFS('BLG1222'!$I:$I,'BLG1222'!$A:$A,'ALL 2022'!$2:$2,'BLG1222'!$D:$D,'ALL 2022'!$D:$D)</f>
        <v>0</v>
      </c>
      <c r="AB660" s="12">
        <f>+SUMIFS('BLG1222'!$I:$I,'BLG1222'!$A:$A,'ALL 2022'!$2:$2,'BLG1222'!$D:$D,'ALL 2022'!$D:$D)</f>
        <v>0</v>
      </c>
      <c r="AC660" s="12">
        <f>+SUMIFS('BLG1222'!$I:$I,'BLG1222'!$A:$A,'ALL 2022'!$2:$2,'BLG1222'!$D:$D,'ALL 2022'!$D:$D)</f>
        <v>0</v>
      </c>
      <c r="AD660" s="12">
        <f>+SUMIFS('BLG1222'!$I:$I,'BLG1222'!$A:$A,'ALL 2022'!$2:$2,'BLG1222'!$D:$D,'ALL 2022'!$D:$D)</f>
        <v>0</v>
      </c>
      <c r="AE660" s="12">
        <f>+SUMIFS('BLG1222'!$I:$I,'BLG1222'!$A:$A,'ALL 2022'!$2:$2,'BLG1222'!$D:$D,'ALL 2022'!$D:$D)</f>
        <v>0</v>
      </c>
      <c r="AF660" s="12">
        <f>+SUMIFS('BLG1222'!$I:$I,'BLG1222'!$A:$A,'ALL 2022'!$2:$2,'BLG1222'!$D:$D,'ALL 2022'!$D:$D)</f>
        <v>0</v>
      </c>
      <c r="AG660" s="12">
        <f>+SUMIFS('BLG1222'!$I:$I,'BLG1222'!$A:$A,'ALL 2022'!$2:$2,'BLG1222'!$D:$D,'ALL 2022'!$D:$D)</f>
        <v>0</v>
      </c>
      <c r="AH660" s="12">
        <f>+SUMIFS('BLG1222'!$I:$I,'BLG1222'!$A:$A,'ALL 2022'!$2:$2,'BLG1222'!$D:$D,'ALL 2022'!$D:$D)</f>
        <v>0</v>
      </c>
      <c r="AI660" s="12">
        <f>+SUMIFS('BLG1222'!$I:$I,'BLG1222'!$A:$A,'ALL 2022'!$2:$2,'BLG1222'!$D:$D,'ALL 2022'!$D:$D)</f>
        <v>0</v>
      </c>
      <c r="AJ660" s="12">
        <f>+SUMIFS('BLG1222'!$I:$I,'BLG1222'!$A:$A,'ALL 2022'!$2:$2,'BLG1222'!$D:$D,'ALL 2022'!$D:$D)</f>
        <v>368325.41</v>
      </c>
      <c r="AK660" s="12">
        <f>+SUMIFS('BLG1222'!$I:$I,'BLG1222'!$A:$A,'ALL 2022'!$2:$2,'BLG1222'!$D:$D,'ALL 2022'!$D:$D)</f>
        <v>0</v>
      </c>
      <c r="AL660" s="12">
        <f>+SUMIFS('BLG1222'!$I:$I,'BLG1222'!$A:$A,'ALL 2022'!$2:$2,'BLG1222'!$D:$D,'ALL 2022'!$D:$D)</f>
        <v>0</v>
      </c>
      <c r="AM660" s="12">
        <f>+SUMIFS('BLG1222'!$I:$I,'BLG1222'!$A:$A,'ALL 2022'!$2:$2,'BLG1222'!$D:$D,'ALL 2022'!$D:$D)</f>
        <v>0</v>
      </c>
      <c r="AN660" s="12">
        <f>+SUMIFS('BLG1222'!$I:$I,'BLG1222'!$A:$A,'ALL 2022'!$2:$2,'BLG1222'!$D:$D,'ALL 2022'!$D:$D)</f>
        <v>0</v>
      </c>
      <c r="AO660" s="12">
        <f>+SUMIFS('BLG1222'!$I:$I,'BLG1222'!$A:$A,'ALL 2022'!$2:$2,'BLG1222'!$D:$D,'ALL 2022'!$D:$D)</f>
        <v>0</v>
      </c>
      <c r="AP660" s="12">
        <f>+SUMIFS('BLG1222'!$I:$I,'BLG1222'!$A:$A,'ALL 2022'!$2:$2,'BLG1222'!$D:$D,'ALL 2022'!$D:$D)</f>
        <v>0</v>
      </c>
      <c r="AQ660" s="164">
        <f t="shared" si="65"/>
        <v>2732536.3310000002</v>
      </c>
      <c r="AR660" s="165">
        <f t="shared" si="66"/>
        <v>577.88039272081301</v>
      </c>
    </row>
    <row r="661" spans="1:44" hidden="1" x14ac:dyDescent="0.25">
      <c r="A661" s="11" t="str">
        <f t="shared" si="62"/>
        <v>6</v>
      </c>
      <c r="B661" s="11" t="str">
        <f t="shared" si="63"/>
        <v>64</v>
      </c>
      <c r="C661" s="11" t="str">
        <f t="shared" si="64"/>
        <v>648</v>
      </c>
      <c r="D661" s="23">
        <v>64800000</v>
      </c>
      <c r="E661" s="119" t="s">
        <v>3275</v>
      </c>
      <c r="F661" s="24" t="s">
        <v>2162</v>
      </c>
      <c r="G661" s="12">
        <f>+SUMIFS('BLG1222'!$I:$I,'BLG1222'!$A:$A,'ALL 2022'!$2:$2,'BLG1222'!$D:$D,'ALL 2022'!$D:$D)</f>
        <v>0</v>
      </c>
      <c r="H661" s="12">
        <f>+SUMIFS('BLG1222'!$I:$I,'BLG1222'!$A:$A,'ALL 2022'!$2:$2,'BLG1222'!$D:$D,'ALL 2022'!$D:$D)</f>
        <v>0</v>
      </c>
      <c r="I661" s="12">
        <f>+SUMIFS('BLG1222'!$I:$I,'BLG1222'!$A:$A,'ALL 2022'!$2:$2,'BLG1222'!$D:$D,'ALL 2022'!$D:$D)</f>
        <v>0</v>
      </c>
      <c r="J661" s="12">
        <f>+SUMIFS('BLG1222'!$I:$I,'BLG1222'!$A:$A,'ALL 2022'!$2:$2,'BLG1222'!$D:$D,'ALL 2022'!$D:$D)</f>
        <v>0</v>
      </c>
      <c r="K661" s="12">
        <f>+SUMIFS('BLG1222'!$I:$I,'BLG1222'!$A:$A,'ALL 2022'!$2:$2,'BLG1222'!$D:$D,'ALL 2022'!$D:$D)</f>
        <v>0</v>
      </c>
      <c r="L661" s="12">
        <f>+SUMIFS('BLG1222'!$I:$I,'BLG1222'!$A:$A,'ALL 2022'!$2:$2,'BLG1222'!$D:$D,'ALL 2022'!$D:$D)</f>
        <v>0</v>
      </c>
      <c r="M661" s="12">
        <f>+SUMIFS('BLG1222'!$I:$I,'BLG1222'!$A:$A,'ALL 2022'!$2:$2,'BLG1222'!$D:$D,'ALL 2022'!$D:$D)</f>
        <v>0</v>
      </c>
      <c r="N661" s="12">
        <f>+SUMIFS('BLG1222'!$I:$I,'BLG1222'!$A:$A,'ALL 2022'!$2:$2,'BLG1222'!$D:$D,'ALL 2022'!$D:$D)</f>
        <v>13240000</v>
      </c>
      <c r="O661" s="12">
        <f>+SUMIFS('BLG1222'!$I:$I,'BLG1222'!$A:$A,'ALL 2022'!$2:$2,'BLG1222'!$D:$D,'ALL 2022'!$D:$D)</f>
        <v>0</v>
      </c>
      <c r="P661" s="12">
        <f>+SUMIFS('BLG1222'!$I:$I,'BLG1222'!$A:$A,'ALL 2022'!$2:$2,'BLG1222'!$D:$D,'ALL 2022'!$D:$D)</f>
        <v>0</v>
      </c>
      <c r="Q661" s="12">
        <f>+SUMIFS('BLG1222'!$I:$I,'BLG1222'!$A:$A,'ALL 2022'!$2:$2,'BLG1222'!$D:$D,'ALL 2022'!$D:$D)</f>
        <v>0</v>
      </c>
      <c r="R661" s="12">
        <f>+SUMIFS('BLG1222'!$I:$I,'BLG1222'!$A:$A,'ALL 2022'!$2:$2,'BLG1222'!$D:$D,'ALL 2022'!$D:$D)</f>
        <v>0</v>
      </c>
      <c r="S661" s="12">
        <f>+SUMIFS('BLG1222'!$I:$I,'BLG1222'!$A:$A,'ALL 2022'!$2:$2,'BLG1222'!$D:$D,'ALL 2022'!$D:$D)</f>
        <v>0</v>
      </c>
      <c r="T661" s="12">
        <f>+SUMIFS('BLG1222'!$I:$I,'BLG1222'!$A:$A,'ALL 2022'!$2:$2,'BLG1222'!$D:$D,'ALL 2022'!$D:$D)</f>
        <v>11194992.32</v>
      </c>
      <c r="U661" s="12">
        <f>+SUMIFS('BLG1222'!$I:$I,'BLG1222'!$A:$A,'ALL 2022'!$2:$2,'BLG1222'!$D:$D,'ALL 2022'!$D:$D)</f>
        <v>190000</v>
      </c>
      <c r="V661" s="12">
        <f>+SUMIFS('BLG1222'!$I:$I,'BLG1222'!$A:$A,'ALL 2022'!$2:$2,'BLG1222'!$D:$D,'ALL 2022'!$D:$D)</f>
        <v>0</v>
      </c>
      <c r="W661" s="12">
        <f>+SUMIFS('BLG1222'!$I:$I,'BLG1222'!$A:$A,'ALL 2022'!$2:$2,'BLG1222'!$D:$D,'ALL 2022'!$D:$D)</f>
        <v>0</v>
      </c>
      <c r="X661" s="12">
        <f>+SUMIFS('BLG1222'!$I:$I,'BLG1222'!$A:$A,'ALL 2022'!$2:$2,'BLG1222'!$D:$D,'ALL 2022'!$D:$D)</f>
        <v>0</v>
      </c>
      <c r="Y661" s="12">
        <f>+SUMIFS('BLG1222'!$I:$I,'BLG1222'!$A:$A,'ALL 2022'!$2:$2,'BLG1222'!$D:$D,'ALL 2022'!$D:$D)</f>
        <v>0</v>
      </c>
      <c r="Z661" s="12">
        <f>+SUMIFS('BLG1222'!$I:$I,'BLG1222'!$A:$A,'ALL 2022'!$2:$2,'BLG1222'!$D:$D,'ALL 2022'!$D:$D)</f>
        <v>0</v>
      </c>
      <c r="AA661" s="12">
        <f>+SUMIFS('BLG1222'!$I:$I,'BLG1222'!$A:$A,'ALL 2022'!$2:$2,'BLG1222'!$D:$D,'ALL 2022'!$D:$D)</f>
        <v>0</v>
      </c>
      <c r="AB661" s="12">
        <f>+SUMIFS('BLG1222'!$I:$I,'BLG1222'!$A:$A,'ALL 2022'!$2:$2,'BLG1222'!$D:$D,'ALL 2022'!$D:$D)</f>
        <v>0</v>
      </c>
      <c r="AC661" s="12">
        <f>+SUMIFS('BLG1222'!$I:$I,'BLG1222'!$A:$A,'ALL 2022'!$2:$2,'BLG1222'!$D:$D,'ALL 2022'!$D:$D)</f>
        <v>0</v>
      </c>
      <c r="AD661" s="12">
        <f>+SUMIFS('BLG1222'!$I:$I,'BLG1222'!$A:$A,'ALL 2022'!$2:$2,'BLG1222'!$D:$D,'ALL 2022'!$D:$D)</f>
        <v>0</v>
      </c>
      <c r="AE661" s="12">
        <f>+SUMIFS('BLG1222'!$I:$I,'BLG1222'!$A:$A,'ALL 2022'!$2:$2,'BLG1222'!$D:$D,'ALL 2022'!$D:$D)</f>
        <v>0</v>
      </c>
      <c r="AF661" s="12">
        <f>+SUMIFS('BLG1222'!$I:$I,'BLG1222'!$A:$A,'ALL 2022'!$2:$2,'BLG1222'!$D:$D,'ALL 2022'!$D:$D)</f>
        <v>0</v>
      </c>
      <c r="AG661" s="12">
        <f>+SUMIFS('BLG1222'!$I:$I,'BLG1222'!$A:$A,'ALL 2022'!$2:$2,'BLG1222'!$D:$D,'ALL 2022'!$D:$D)</f>
        <v>0</v>
      </c>
      <c r="AH661" s="12">
        <f>+SUMIFS('BLG1222'!$I:$I,'BLG1222'!$A:$A,'ALL 2022'!$2:$2,'BLG1222'!$D:$D,'ALL 2022'!$D:$D)</f>
        <v>0</v>
      </c>
      <c r="AI661" s="12">
        <f>+SUMIFS('BLG1222'!$I:$I,'BLG1222'!$A:$A,'ALL 2022'!$2:$2,'BLG1222'!$D:$D,'ALL 2022'!$D:$D)</f>
        <v>0</v>
      </c>
      <c r="AJ661" s="12">
        <f>+SUMIFS('BLG1222'!$I:$I,'BLG1222'!$A:$A,'ALL 2022'!$2:$2,'BLG1222'!$D:$D,'ALL 2022'!$D:$D)</f>
        <v>0</v>
      </c>
      <c r="AK661" s="12">
        <f>+SUMIFS('BLG1222'!$I:$I,'BLG1222'!$A:$A,'ALL 2022'!$2:$2,'BLG1222'!$D:$D,'ALL 2022'!$D:$D)</f>
        <v>0</v>
      </c>
      <c r="AL661" s="12">
        <f>+SUMIFS('BLG1222'!$I:$I,'BLG1222'!$A:$A,'ALL 2022'!$2:$2,'BLG1222'!$D:$D,'ALL 2022'!$D:$D)</f>
        <v>0</v>
      </c>
      <c r="AM661" s="12">
        <f>+SUMIFS('BLG1222'!$I:$I,'BLG1222'!$A:$A,'ALL 2022'!$2:$2,'BLG1222'!$D:$D,'ALL 2022'!$D:$D)</f>
        <v>0</v>
      </c>
      <c r="AN661" s="12">
        <f>+SUMIFS('BLG1222'!$I:$I,'BLG1222'!$A:$A,'ALL 2022'!$2:$2,'BLG1222'!$D:$D,'ALL 2022'!$D:$D)</f>
        <v>345000</v>
      </c>
      <c r="AO661" s="12">
        <f>+SUMIFS('BLG1222'!$I:$I,'BLG1222'!$A:$A,'ALL 2022'!$2:$2,'BLG1222'!$D:$D,'ALL 2022'!$D:$D)</f>
        <v>0</v>
      </c>
      <c r="AP661" s="12">
        <f>+SUMIFS('BLG1222'!$I:$I,'BLG1222'!$A:$A,'ALL 2022'!$2:$2,'BLG1222'!$D:$D,'ALL 2022'!$D:$D)</f>
        <v>500000</v>
      </c>
      <c r="AQ661" s="164">
        <f t="shared" si="65"/>
        <v>25469992.32</v>
      </c>
      <c r="AR661" s="165">
        <f t="shared" si="66"/>
        <v>5386.4276194605109</v>
      </c>
    </row>
    <row r="662" spans="1:44" hidden="1" x14ac:dyDescent="0.25">
      <c r="A662" s="11" t="str">
        <f t="shared" si="62"/>
        <v>6</v>
      </c>
      <c r="B662" s="11" t="str">
        <f t="shared" si="63"/>
        <v>64</v>
      </c>
      <c r="C662" s="11" t="str">
        <f t="shared" si="64"/>
        <v>648</v>
      </c>
      <c r="D662" s="60">
        <v>64801000</v>
      </c>
      <c r="E662" s="119" t="s">
        <v>3275</v>
      </c>
      <c r="F662" s="24" t="s">
        <v>556</v>
      </c>
      <c r="G662" s="12">
        <f>+SUMIFS('BLG1222'!$I:$I,'BLG1222'!$A:$A,'ALL 2022'!$2:$2,'BLG1222'!$D:$D,'ALL 2022'!$D:$D)</f>
        <v>41391340.600000001</v>
      </c>
      <c r="H662" s="12">
        <f>+SUMIFS('BLG1222'!$I:$I,'BLG1222'!$A:$A,'ALL 2022'!$2:$2,'BLG1222'!$D:$D,'ALL 2022'!$D:$D)</f>
        <v>19930093.870000001</v>
      </c>
      <c r="I662" s="12">
        <f>+SUMIFS('BLG1222'!$I:$I,'BLG1222'!$A:$A,'ALL 2022'!$2:$2,'BLG1222'!$D:$D,'ALL 2022'!$D:$D)</f>
        <v>0</v>
      </c>
      <c r="J662" s="12">
        <f>+SUMIFS('BLG1222'!$I:$I,'BLG1222'!$A:$A,'ALL 2022'!$2:$2,'BLG1222'!$D:$D,'ALL 2022'!$D:$D)</f>
        <v>9984500</v>
      </c>
      <c r="K662" s="12">
        <f>+SUMIFS('BLG1222'!$I:$I,'BLG1222'!$A:$A,'ALL 2022'!$2:$2,'BLG1222'!$D:$D,'ALL 2022'!$D:$D)</f>
        <v>25241860.780000001</v>
      </c>
      <c r="L662" s="12">
        <f>+SUMIFS('BLG1222'!$I:$I,'BLG1222'!$A:$A,'ALL 2022'!$2:$2,'BLG1222'!$D:$D,'ALL 2022'!$D:$D)</f>
        <v>9603397.5999999996</v>
      </c>
      <c r="M662" s="12">
        <f>+SUMIFS('BLG1222'!$I:$I,'BLG1222'!$A:$A,'ALL 2022'!$2:$2,'BLG1222'!$D:$D,'ALL 2022'!$D:$D)</f>
        <v>250000</v>
      </c>
      <c r="N662" s="12">
        <f>+SUMIFS('BLG1222'!$I:$I,'BLG1222'!$A:$A,'ALL 2022'!$2:$2,'BLG1222'!$D:$D,'ALL 2022'!$D:$D)</f>
        <v>0</v>
      </c>
      <c r="O662" s="12">
        <f>+SUMIFS('BLG1222'!$I:$I,'BLG1222'!$A:$A,'ALL 2022'!$2:$2,'BLG1222'!$D:$D,'ALL 2022'!$D:$D)</f>
        <v>6819766.9800000004</v>
      </c>
      <c r="P662" s="12">
        <f>+SUMIFS('BLG1222'!$I:$I,'BLG1222'!$A:$A,'ALL 2022'!$2:$2,'BLG1222'!$D:$D,'ALL 2022'!$D:$D)</f>
        <v>0</v>
      </c>
      <c r="Q662" s="12">
        <f>+SUMIFS('BLG1222'!$I:$I,'BLG1222'!$A:$A,'ALL 2022'!$2:$2,'BLG1222'!$D:$D,'ALL 2022'!$D:$D)</f>
        <v>54133.19</v>
      </c>
      <c r="R662" s="12">
        <f>+SUMIFS('BLG1222'!$I:$I,'BLG1222'!$A:$A,'ALL 2022'!$2:$2,'BLG1222'!$D:$D,'ALL 2022'!$D:$D)</f>
        <v>0</v>
      </c>
      <c r="S662" s="12">
        <f>+SUMIFS('BLG1222'!$I:$I,'BLG1222'!$A:$A,'ALL 2022'!$2:$2,'BLG1222'!$D:$D,'ALL 2022'!$D:$D)</f>
        <v>0</v>
      </c>
      <c r="T662" s="12">
        <f>+SUMIFS('BLG1222'!$I:$I,'BLG1222'!$A:$A,'ALL 2022'!$2:$2,'BLG1222'!$D:$D,'ALL 2022'!$D:$D)</f>
        <v>0</v>
      </c>
      <c r="U662" s="12">
        <f>+SUMIFS('BLG1222'!$I:$I,'BLG1222'!$A:$A,'ALL 2022'!$2:$2,'BLG1222'!$D:$D,'ALL 2022'!$D:$D)</f>
        <v>0</v>
      </c>
      <c r="V662" s="12">
        <f>+SUMIFS('BLG1222'!$I:$I,'BLG1222'!$A:$A,'ALL 2022'!$2:$2,'BLG1222'!$D:$D,'ALL 2022'!$D:$D)</f>
        <v>0</v>
      </c>
      <c r="W662" s="12">
        <f>+SUMIFS('BLG1222'!$I:$I,'BLG1222'!$A:$A,'ALL 2022'!$2:$2,'BLG1222'!$D:$D,'ALL 2022'!$D:$D)</f>
        <v>15284165</v>
      </c>
      <c r="X662" s="12">
        <f>+SUMIFS('BLG1222'!$I:$I,'BLG1222'!$A:$A,'ALL 2022'!$2:$2,'BLG1222'!$D:$D,'ALL 2022'!$D:$D)</f>
        <v>14231766.390000001</v>
      </c>
      <c r="Y662" s="12">
        <f>+SUMIFS('BLG1222'!$I:$I,'BLG1222'!$A:$A,'ALL 2022'!$2:$2,'BLG1222'!$D:$D,'ALL 2022'!$D:$D)</f>
        <v>0</v>
      </c>
      <c r="Z662" s="12">
        <f>+SUMIFS('BLG1222'!$I:$I,'BLG1222'!$A:$A,'ALL 2022'!$2:$2,'BLG1222'!$D:$D,'ALL 2022'!$D:$D)</f>
        <v>0</v>
      </c>
      <c r="AA662" s="12">
        <f>+SUMIFS('BLG1222'!$I:$I,'BLG1222'!$A:$A,'ALL 2022'!$2:$2,'BLG1222'!$D:$D,'ALL 2022'!$D:$D)</f>
        <v>0</v>
      </c>
      <c r="AB662" s="12">
        <f>+SUMIFS('BLG1222'!$I:$I,'BLG1222'!$A:$A,'ALL 2022'!$2:$2,'BLG1222'!$D:$D,'ALL 2022'!$D:$D)</f>
        <v>0</v>
      </c>
      <c r="AC662" s="12">
        <f>+SUMIFS('BLG1222'!$I:$I,'BLG1222'!$A:$A,'ALL 2022'!$2:$2,'BLG1222'!$D:$D,'ALL 2022'!$D:$D)</f>
        <v>5447450</v>
      </c>
      <c r="AD662" s="12">
        <f>+SUMIFS('BLG1222'!$I:$I,'BLG1222'!$A:$A,'ALL 2022'!$2:$2,'BLG1222'!$D:$D,'ALL 2022'!$D:$D)</f>
        <v>0</v>
      </c>
      <c r="AE662" s="12">
        <f>+SUMIFS('BLG1222'!$I:$I,'BLG1222'!$A:$A,'ALL 2022'!$2:$2,'BLG1222'!$D:$D,'ALL 2022'!$D:$D)</f>
        <v>0</v>
      </c>
      <c r="AF662" s="12">
        <f>+SUMIFS('BLG1222'!$I:$I,'BLG1222'!$A:$A,'ALL 2022'!$2:$2,'BLG1222'!$D:$D,'ALL 2022'!$D:$D)</f>
        <v>30000</v>
      </c>
      <c r="AG662" s="12">
        <f>+SUMIFS('BLG1222'!$I:$I,'BLG1222'!$A:$A,'ALL 2022'!$2:$2,'BLG1222'!$D:$D,'ALL 2022'!$D:$D)</f>
        <v>0</v>
      </c>
      <c r="AH662" s="12">
        <f>+SUMIFS('BLG1222'!$I:$I,'BLG1222'!$A:$A,'ALL 2022'!$2:$2,'BLG1222'!$D:$D,'ALL 2022'!$D:$D)</f>
        <v>0</v>
      </c>
      <c r="AI662" s="12">
        <f>+SUMIFS('BLG1222'!$I:$I,'BLG1222'!$A:$A,'ALL 2022'!$2:$2,'BLG1222'!$D:$D,'ALL 2022'!$D:$D)</f>
        <v>0</v>
      </c>
      <c r="AJ662" s="12">
        <f>+SUMIFS('BLG1222'!$I:$I,'BLG1222'!$A:$A,'ALL 2022'!$2:$2,'BLG1222'!$D:$D,'ALL 2022'!$D:$D)</f>
        <v>0</v>
      </c>
      <c r="AK662" s="12">
        <f>+SUMIFS('BLG1222'!$I:$I,'BLG1222'!$A:$A,'ALL 2022'!$2:$2,'BLG1222'!$D:$D,'ALL 2022'!$D:$D)</f>
        <v>0</v>
      </c>
      <c r="AL662" s="12">
        <f>+SUMIFS('BLG1222'!$I:$I,'BLG1222'!$A:$A,'ALL 2022'!$2:$2,'BLG1222'!$D:$D,'ALL 2022'!$D:$D)</f>
        <v>8950995.5700000003</v>
      </c>
      <c r="AM662" s="12">
        <f>+SUMIFS('BLG1222'!$I:$I,'BLG1222'!$A:$A,'ALL 2022'!$2:$2,'BLG1222'!$D:$D,'ALL 2022'!$D:$D)</f>
        <v>8132000</v>
      </c>
      <c r="AN662" s="12">
        <f>+SUMIFS('BLG1222'!$I:$I,'BLG1222'!$A:$A,'ALL 2022'!$2:$2,'BLG1222'!$D:$D,'ALL 2022'!$D:$D)</f>
        <v>0</v>
      </c>
      <c r="AO662" s="12">
        <f>+SUMIFS('BLG1222'!$I:$I,'BLG1222'!$A:$A,'ALL 2022'!$2:$2,'BLG1222'!$D:$D,'ALL 2022'!$D:$D)</f>
        <v>5548093.5599999996</v>
      </c>
      <c r="AP662" s="12">
        <f>+SUMIFS('BLG1222'!$I:$I,'BLG1222'!$A:$A,'ALL 2022'!$2:$2,'BLG1222'!$D:$D,'ALL 2022'!$D:$D)</f>
        <v>0</v>
      </c>
      <c r="AQ662" s="164">
        <f t="shared" si="65"/>
        <v>170899563.53999999</v>
      </c>
      <c r="AR662" s="165">
        <f t="shared" si="66"/>
        <v>36142.065440779937</v>
      </c>
    </row>
    <row r="663" spans="1:44" hidden="1" x14ac:dyDescent="0.25">
      <c r="A663" s="11" t="str">
        <f t="shared" si="62"/>
        <v>6</v>
      </c>
      <c r="B663" s="11" t="str">
        <f t="shared" si="63"/>
        <v>64</v>
      </c>
      <c r="C663" s="11" t="str">
        <f t="shared" si="64"/>
        <v>648</v>
      </c>
      <c r="D663" s="23">
        <v>64802000</v>
      </c>
      <c r="E663" s="119" t="s">
        <v>3275</v>
      </c>
      <c r="F663" s="24" t="s">
        <v>557</v>
      </c>
      <c r="G663" s="12">
        <f>+SUMIFS('BLG1222'!$I:$I,'BLG1222'!$A:$A,'ALL 2022'!$2:$2,'BLG1222'!$D:$D,'ALL 2022'!$D:$D)</f>
        <v>194000</v>
      </c>
      <c r="H663" s="12">
        <f>+SUMIFS('BLG1222'!$I:$I,'BLG1222'!$A:$A,'ALL 2022'!$2:$2,'BLG1222'!$D:$D,'ALL 2022'!$D:$D)</f>
        <v>0</v>
      </c>
      <c r="I663" s="12">
        <f>+SUMIFS('BLG1222'!$I:$I,'BLG1222'!$A:$A,'ALL 2022'!$2:$2,'BLG1222'!$D:$D,'ALL 2022'!$D:$D)</f>
        <v>162093.73000000001</v>
      </c>
      <c r="J663" s="12">
        <f>+SUMIFS('BLG1222'!$I:$I,'BLG1222'!$A:$A,'ALL 2022'!$2:$2,'BLG1222'!$D:$D,'ALL 2022'!$D:$D)</f>
        <v>40026936.100000001</v>
      </c>
      <c r="K663" s="12">
        <f>+SUMIFS('BLG1222'!$I:$I,'BLG1222'!$A:$A,'ALL 2022'!$2:$2,'BLG1222'!$D:$D,'ALL 2022'!$D:$D)</f>
        <v>0</v>
      </c>
      <c r="L663" s="12">
        <f>+SUMIFS('BLG1222'!$I:$I,'BLG1222'!$A:$A,'ALL 2022'!$2:$2,'BLG1222'!$D:$D,'ALL 2022'!$D:$D)</f>
        <v>17279965.18</v>
      </c>
      <c r="M663" s="12">
        <f>+SUMIFS('BLG1222'!$I:$I,'BLG1222'!$A:$A,'ALL 2022'!$2:$2,'BLG1222'!$D:$D,'ALL 2022'!$D:$D)</f>
        <v>8345750</v>
      </c>
      <c r="N663" s="12">
        <f>+SUMIFS('BLG1222'!$I:$I,'BLG1222'!$A:$A,'ALL 2022'!$2:$2,'BLG1222'!$D:$D,'ALL 2022'!$D:$D)</f>
        <v>0</v>
      </c>
      <c r="O663" s="12">
        <f>+SUMIFS('BLG1222'!$I:$I,'BLG1222'!$A:$A,'ALL 2022'!$2:$2,'BLG1222'!$D:$D,'ALL 2022'!$D:$D)</f>
        <v>0</v>
      </c>
      <c r="P663" s="12">
        <f>+SUMIFS('BLG1222'!$I:$I,'BLG1222'!$A:$A,'ALL 2022'!$2:$2,'BLG1222'!$D:$D,'ALL 2022'!$D:$D)</f>
        <v>0</v>
      </c>
      <c r="Q663" s="12">
        <f>+SUMIFS('BLG1222'!$I:$I,'BLG1222'!$A:$A,'ALL 2022'!$2:$2,'BLG1222'!$D:$D,'ALL 2022'!$D:$D)</f>
        <v>0</v>
      </c>
      <c r="R663" s="12">
        <f>+SUMIFS('BLG1222'!$I:$I,'BLG1222'!$A:$A,'ALL 2022'!$2:$2,'BLG1222'!$D:$D,'ALL 2022'!$D:$D)</f>
        <v>0</v>
      </c>
      <c r="S663" s="12">
        <f>+SUMIFS('BLG1222'!$I:$I,'BLG1222'!$A:$A,'ALL 2022'!$2:$2,'BLG1222'!$D:$D,'ALL 2022'!$D:$D)</f>
        <v>3940800</v>
      </c>
      <c r="T663" s="12">
        <f>+SUMIFS('BLG1222'!$I:$I,'BLG1222'!$A:$A,'ALL 2022'!$2:$2,'BLG1222'!$D:$D,'ALL 2022'!$D:$D)</f>
        <v>12792000</v>
      </c>
      <c r="U663" s="12">
        <f>+SUMIFS('BLG1222'!$I:$I,'BLG1222'!$A:$A,'ALL 2022'!$2:$2,'BLG1222'!$D:$D,'ALL 2022'!$D:$D)</f>
        <v>0</v>
      </c>
      <c r="V663" s="12">
        <f>+SUMIFS('BLG1222'!$I:$I,'BLG1222'!$A:$A,'ALL 2022'!$2:$2,'BLG1222'!$D:$D,'ALL 2022'!$D:$D)</f>
        <v>0</v>
      </c>
      <c r="W663" s="12">
        <f>+SUMIFS('BLG1222'!$I:$I,'BLG1222'!$A:$A,'ALL 2022'!$2:$2,'BLG1222'!$D:$D,'ALL 2022'!$D:$D)</f>
        <v>0</v>
      </c>
      <c r="X663" s="12">
        <f>+SUMIFS('BLG1222'!$I:$I,'BLG1222'!$A:$A,'ALL 2022'!$2:$2,'BLG1222'!$D:$D,'ALL 2022'!$D:$D)</f>
        <v>0</v>
      </c>
      <c r="Y663" s="12">
        <f>+SUMIFS('BLG1222'!$I:$I,'BLG1222'!$A:$A,'ALL 2022'!$2:$2,'BLG1222'!$D:$D,'ALL 2022'!$D:$D)</f>
        <v>0</v>
      </c>
      <c r="Z663" s="12">
        <f>+SUMIFS('BLG1222'!$I:$I,'BLG1222'!$A:$A,'ALL 2022'!$2:$2,'BLG1222'!$D:$D,'ALL 2022'!$D:$D)</f>
        <v>0</v>
      </c>
      <c r="AA663" s="12">
        <f>+SUMIFS('BLG1222'!$I:$I,'BLG1222'!$A:$A,'ALL 2022'!$2:$2,'BLG1222'!$D:$D,'ALL 2022'!$D:$D)</f>
        <v>0</v>
      </c>
      <c r="AB663" s="12">
        <f>+SUMIFS('BLG1222'!$I:$I,'BLG1222'!$A:$A,'ALL 2022'!$2:$2,'BLG1222'!$D:$D,'ALL 2022'!$D:$D)</f>
        <v>0</v>
      </c>
      <c r="AC663" s="12">
        <f>+SUMIFS('BLG1222'!$I:$I,'BLG1222'!$A:$A,'ALL 2022'!$2:$2,'BLG1222'!$D:$D,'ALL 2022'!$D:$D)</f>
        <v>0</v>
      </c>
      <c r="AD663" s="12">
        <f>+SUMIFS('BLG1222'!$I:$I,'BLG1222'!$A:$A,'ALL 2022'!$2:$2,'BLG1222'!$D:$D,'ALL 2022'!$D:$D)</f>
        <v>0</v>
      </c>
      <c r="AE663" s="12">
        <f>+SUMIFS('BLG1222'!$I:$I,'BLG1222'!$A:$A,'ALL 2022'!$2:$2,'BLG1222'!$D:$D,'ALL 2022'!$D:$D)</f>
        <v>0</v>
      </c>
      <c r="AF663" s="12">
        <f>+SUMIFS('BLG1222'!$I:$I,'BLG1222'!$A:$A,'ALL 2022'!$2:$2,'BLG1222'!$D:$D,'ALL 2022'!$D:$D)</f>
        <v>0</v>
      </c>
      <c r="AG663" s="12">
        <f>+SUMIFS('BLG1222'!$I:$I,'BLG1222'!$A:$A,'ALL 2022'!$2:$2,'BLG1222'!$D:$D,'ALL 2022'!$D:$D)</f>
        <v>121400</v>
      </c>
      <c r="AH663" s="12">
        <f>+SUMIFS('BLG1222'!$I:$I,'BLG1222'!$A:$A,'ALL 2022'!$2:$2,'BLG1222'!$D:$D,'ALL 2022'!$D:$D)</f>
        <v>0</v>
      </c>
      <c r="AI663" s="12">
        <f>+SUMIFS('BLG1222'!$I:$I,'BLG1222'!$A:$A,'ALL 2022'!$2:$2,'BLG1222'!$D:$D,'ALL 2022'!$D:$D)</f>
        <v>0</v>
      </c>
      <c r="AJ663" s="12">
        <f>+SUMIFS('BLG1222'!$I:$I,'BLG1222'!$A:$A,'ALL 2022'!$2:$2,'BLG1222'!$D:$D,'ALL 2022'!$D:$D)</f>
        <v>0</v>
      </c>
      <c r="AK663" s="12">
        <f>+SUMIFS('BLG1222'!$I:$I,'BLG1222'!$A:$A,'ALL 2022'!$2:$2,'BLG1222'!$D:$D,'ALL 2022'!$D:$D)</f>
        <v>0</v>
      </c>
      <c r="AL663" s="12">
        <f>+SUMIFS('BLG1222'!$I:$I,'BLG1222'!$A:$A,'ALL 2022'!$2:$2,'BLG1222'!$D:$D,'ALL 2022'!$D:$D)</f>
        <v>49507367</v>
      </c>
      <c r="AM663" s="12">
        <f>+SUMIFS('BLG1222'!$I:$I,'BLG1222'!$A:$A,'ALL 2022'!$2:$2,'BLG1222'!$D:$D,'ALL 2022'!$D:$D)</f>
        <v>0</v>
      </c>
      <c r="AN663" s="12">
        <f>+SUMIFS('BLG1222'!$I:$I,'BLG1222'!$A:$A,'ALL 2022'!$2:$2,'BLG1222'!$D:$D,'ALL 2022'!$D:$D)</f>
        <v>0</v>
      </c>
      <c r="AO663" s="12">
        <f>+SUMIFS('BLG1222'!$I:$I,'BLG1222'!$A:$A,'ALL 2022'!$2:$2,'BLG1222'!$D:$D,'ALL 2022'!$D:$D)</f>
        <v>23910</v>
      </c>
      <c r="AP663" s="12">
        <f>+SUMIFS('BLG1222'!$I:$I,'BLG1222'!$A:$A,'ALL 2022'!$2:$2,'BLG1222'!$D:$D,'ALL 2022'!$D:$D)</f>
        <v>0</v>
      </c>
      <c r="AQ663" s="164">
        <f t="shared" si="65"/>
        <v>132394222.00999999</v>
      </c>
      <c r="AR663" s="165">
        <f t="shared" si="66"/>
        <v>27998.904951835128</v>
      </c>
    </row>
    <row r="664" spans="1:44" hidden="1" x14ac:dyDescent="0.25">
      <c r="A664" s="11" t="str">
        <f t="shared" si="62"/>
        <v>6</v>
      </c>
      <c r="B664" s="11" t="str">
        <f t="shared" si="63"/>
        <v>64</v>
      </c>
      <c r="C664" s="11" t="str">
        <f t="shared" si="64"/>
        <v>648</v>
      </c>
      <c r="D664" s="23">
        <v>64803000</v>
      </c>
      <c r="E664" s="119" t="s">
        <v>3275</v>
      </c>
      <c r="F664" s="24" t="s">
        <v>558</v>
      </c>
      <c r="G664" s="12">
        <f>+SUMIFS('BLG1222'!$I:$I,'BLG1222'!$A:$A,'ALL 2022'!$2:$2,'BLG1222'!$D:$D,'ALL 2022'!$D:$D)</f>
        <v>1676700</v>
      </c>
      <c r="H664" s="12">
        <f>+SUMIFS('BLG1222'!$I:$I,'BLG1222'!$A:$A,'ALL 2022'!$2:$2,'BLG1222'!$D:$D,'ALL 2022'!$D:$D)</f>
        <v>248600</v>
      </c>
      <c r="I664" s="12">
        <f>+SUMIFS('BLG1222'!$I:$I,'BLG1222'!$A:$A,'ALL 2022'!$2:$2,'BLG1222'!$D:$D,'ALL 2022'!$D:$D)</f>
        <v>26784072.879999999</v>
      </c>
      <c r="J664" s="12">
        <f>+SUMIFS('BLG1222'!$I:$I,'BLG1222'!$A:$A,'ALL 2022'!$2:$2,'BLG1222'!$D:$D,'ALL 2022'!$D:$D)</f>
        <v>2169500</v>
      </c>
      <c r="K664" s="12">
        <f>+SUMIFS('BLG1222'!$I:$I,'BLG1222'!$A:$A,'ALL 2022'!$2:$2,'BLG1222'!$D:$D,'ALL 2022'!$D:$D)</f>
        <v>1002460</v>
      </c>
      <c r="L664" s="12">
        <f>+SUMIFS('BLG1222'!$I:$I,'BLG1222'!$A:$A,'ALL 2022'!$2:$2,'BLG1222'!$D:$D,'ALL 2022'!$D:$D)</f>
        <v>657521</v>
      </c>
      <c r="M664" s="12">
        <f>+SUMIFS('BLG1222'!$I:$I,'BLG1222'!$A:$A,'ALL 2022'!$2:$2,'BLG1222'!$D:$D,'ALL 2022'!$D:$D)</f>
        <v>100000</v>
      </c>
      <c r="N664" s="12">
        <f>+SUMIFS('BLG1222'!$I:$I,'BLG1222'!$A:$A,'ALL 2022'!$2:$2,'BLG1222'!$D:$D,'ALL 2022'!$D:$D)</f>
        <v>0</v>
      </c>
      <c r="O664" s="12">
        <f>+SUMIFS('BLG1222'!$I:$I,'BLG1222'!$A:$A,'ALL 2022'!$2:$2,'BLG1222'!$D:$D,'ALL 2022'!$D:$D)</f>
        <v>7700</v>
      </c>
      <c r="P664" s="12">
        <f>+SUMIFS('BLG1222'!$I:$I,'BLG1222'!$A:$A,'ALL 2022'!$2:$2,'BLG1222'!$D:$D,'ALL 2022'!$D:$D)</f>
        <v>0</v>
      </c>
      <c r="Q664" s="12">
        <f>+SUMIFS('BLG1222'!$I:$I,'BLG1222'!$A:$A,'ALL 2022'!$2:$2,'BLG1222'!$D:$D,'ALL 2022'!$D:$D)</f>
        <v>332.08</v>
      </c>
      <c r="R664" s="12">
        <f>+SUMIFS('BLG1222'!$I:$I,'BLG1222'!$A:$A,'ALL 2022'!$2:$2,'BLG1222'!$D:$D,'ALL 2022'!$D:$D)</f>
        <v>0</v>
      </c>
      <c r="S664" s="12">
        <f>+SUMIFS('BLG1222'!$I:$I,'BLG1222'!$A:$A,'ALL 2022'!$2:$2,'BLG1222'!$D:$D,'ALL 2022'!$D:$D)</f>
        <v>-79500</v>
      </c>
      <c r="T664" s="12">
        <f>+SUMIFS('BLG1222'!$I:$I,'BLG1222'!$A:$A,'ALL 2022'!$2:$2,'BLG1222'!$D:$D,'ALL 2022'!$D:$D)</f>
        <v>15198100</v>
      </c>
      <c r="U664" s="12">
        <f>+SUMIFS('BLG1222'!$I:$I,'BLG1222'!$A:$A,'ALL 2022'!$2:$2,'BLG1222'!$D:$D,'ALL 2022'!$D:$D)</f>
        <v>285600</v>
      </c>
      <c r="V664" s="12">
        <f>+SUMIFS('BLG1222'!$I:$I,'BLG1222'!$A:$A,'ALL 2022'!$2:$2,'BLG1222'!$D:$D,'ALL 2022'!$D:$D)</f>
        <v>0</v>
      </c>
      <c r="W664" s="12">
        <f>+SUMIFS('BLG1222'!$I:$I,'BLG1222'!$A:$A,'ALL 2022'!$2:$2,'BLG1222'!$D:$D,'ALL 2022'!$D:$D)</f>
        <v>2687735</v>
      </c>
      <c r="X664" s="12">
        <f>+SUMIFS('BLG1222'!$I:$I,'BLG1222'!$A:$A,'ALL 2022'!$2:$2,'BLG1222'!$D:$D,'ALL 2022'!$D:$D)</f>
        <v>2691510</v>
      </c>
      <c r="Y664" s="12">
        <f>+SUMIFS('BLG1222'!$I:$I,'BLG1222'!$A:$A,'ALL 2022'!$2:$2,'BLG1222'!$D:$D,'ALL 2022'!$D:$D)</f>
        <v>0</v>
      </c>
      <c r="Z664" s="12">
        <f>+SUMIFS('BLG1222'!$I:$I,'BLG1222'!$A:$A,'ALL 2022'!$2:$2,'BLG1222'!$D:$D,'ALL 2022'!$D:$D)</f>
        <v>0</v>
      </c>
      <c r="AA664" s="12">
        <f>+SUMIFS('BLG1222'!$I:$I,'BLG1222'!$A:$A,'ALL 2022'!$2:$2,'BLG1222'!$D:$D,'ALL 2022'!$D:$D)</f>
        <v>0</v>
      </c>
      <c r="AB664" s="12">
        <f>+SUMIFS('BLG1222'!$I:$I,'BLG1222'!$A:$A,'ALL 2022'!$2:$2,'BLG1222'!$D:$D,'ALL 2022'!$D:$D)</f>
        <v>1075600</v>
      </c>
      <c r="AC664" s="12">
        <f>+SUMIFS('BLG1222'!$I:$I,'BLG1222'!$A:$A,'ALL 2022'!$2:$2,'BLG1222'!$D:$D,'ALL 2022'!$D:$D)</f>
        <v>0</v>
      </c>
      <c r="AD664" s="12">
        <f>+SUMIFS('BLG1222'!$I:$I,'BLG1222'!$A:$A,'ALL 2022'!$2:$2,'BLG1222'!$D:$D,'ALL 2022'!$D:$D)</f>
        <v>0</v>
      </c>
      <c r="AE664" s="12">
        <f>+SUMIFS('BLG1222'!$I:$I,'BLG1222'!$A:$A,'ALL 2022'!$2:$2,'BLG1222'!$D:$D,'ALL 2022'!$D:$D)</f>
        <v>0</v>
      </c>
      <c r="AF664" s="12">
        <f>+SUMIFS('BLG1222'!$I:$I,'BLG1222'!$A:$A,'ALL 2022'!$2:$2,'BLG1222'!$D:$D,'ALL 2022'!$D:$D)</f>
        <v>0</v>
      </c>
      <c r="AG664" s="12">
        <f>+SUMIFS('BLG1222'!$I:$I,'BLG1222'!$A:$A,'ALL 2022'!$2:$2,'BLG1222'!$D:$D,'ALL 2022'!$D:$D)</f>
        <v>0</v>
      </c>
      <c r="AH664" s="12">
        <f>+SUMIFS('BLG1222'!$I:$I,'BLG1222'!$A:$A,'ALL 2022'!$2:$2,'BLG1222'!$D:$D,'ALL 2022'!$D:$D)</f>
        <v>0</v>
      </c>
      <c r="AI664" s="12">
        <f>+SUMIFS('BLG1222'!$I:$I,'BLG1222'!$A:$A,'ALL 2022'!$2:$2,'BLG1222'!$D:$D,'ALL 2022'!$D:$D)</f>
        <v>0</v>
      </c>
      <c r="AJ664" s="12">
        <f>+SUMIFS('BLG1222'!$I:$I,'BLG1222'!$A:$A,'ALL 2022'!$2:$2,'BLG1222'!$D:$D,'ALL 2022'!$D:$D)</f>
        <v>0</v>
      </c>
      <c r="AK664" s="12">
        <f>+SUMIFS('BLG1222'!$I:$I,'BLG1222'!$A:$A,'ALL 2022'!$2:$2,'BLG1222'!$D:$D,'ALL 2022'!$D:$D)</f>
        <v>429900</v>
      </c>
      <c r="AL664" s="12">
        <f>+SUMIFS('BLG1222'!$I:$I,'BLG1222'!$A:$A,'ALL 2022'!$2:$2,'BLG1222'!$D:$D,'ALL 2022'!$D:$D)</f>
        <v>957300</v>
      </c>
      <c r="AM664" s="12">
        <f>+SUMIFS('BLG1222'!$I:$I,'BLG1222'!$A:$A,'ALL 2022'!$2:$2,'BLG1222'!$D:$D,'ALL 2022'!$D:$D)</f>
        <v>0</v>
      </c>
      <c r="AN664" s="12">
        <f>+SUMIFS('BLG1222'!$I:$I,'BLG1222'!$A:$A,'ALL 2022'!$2:$2,'BLG1222'!$D:$D,'ALL 2022'!$D:$D)</f>
        <v>0</v>
      </c>
      <c r="AO664" s="12">
        <f>+SUMIFS('BLG1222'!$I:$I,'BLG1222'!$A:$A,'ALL 2022'!$2:$2,'BLG1222'!$D:$D,'ALL 2022'!$D:$D)</f>
        <v>4566</v>
      </c>
      <c r="AP664" s="12">
        <f>+SUMIFS('BLG1222'!$I:$I,'BLG1222'!$A:$A,'ALL 2022'!$2:$2,'BLG1222'!$D:$D,'ALL 2022'!$D:$D)</f>
        <v>0</v>
      </c>
      <c r="AQ664" s="164">
        <f t="shared" si="65"/>
        <v>55897696.959999993</v>
      </c>
      <c r="AR664" s="165">
        <f t="shared" si="66"/>
        <v>11821.318789057954</v>
      </c>
    </row>
    <row r="665" spans="1:44" hidden="1" x14ac:dyDescent="0.25">
      <c r="A665" s="11" t="str">
        <f t="shared" si="62"/>
        <v>6</v>
      </c>
      <c r="B665" s="11" t="str">
        <f t="shared" si="63"/>
        <v>64</v>
      </c>
      <c r="C665" s="11" t="str">
        <f t="shared" si="64"/>
        <v>648</v>
      </c>
      <c r="D665" s="23">
        <v>64804000</v>
      </c>
      <c r="E665" s="119" t="s">
        <v>3275</v>
      </c>
      <c r="F665" s="24" t="s">
        <v>224</v>
      </c>
      <c r="G665" s="12">
        <f>+SUMIFS('BLG1222'!$I:$I,'BLG1222'!$A:$A,'ALL 2022'!$2:$2,'BLG1222'!$D:$D,'ALL 2022'!$D:$D)</f>
        <v>0</v>
      </c>
      <c r="H665" s="12">
        <f>+SUMIFS('BLG1222'!$I:$I,'BLG1222'!$A:$A,'ALL 2022'!$2:$2,'BLG1222'!$D:$D,'ALL 2022'!$D:$D)</f>
        <v>55048976.009999998</v>
      </c>
      <c r="I665" s="12">
        <f>+SUMIFS('BLG1222'!$I:$I,'BLG1222'!$A:$A,'ALL 2022'!$2:$2,'BLG1222'!$D:$D,'ALL 2022'!$D:$D)</f>
        <v>59531078.717</v>
      </c>
      <c r="J665" s="12">
        <f>+SUMIFS('BLG1222'!$I:$I,'BLG1222'!$A:$A,'ALL 2022'!$2:$2,'BLG1222'!$D:$D,'ALL 2022'!$D:$D)</f>
        <v>0</v>
      </c>
      <c r="K665" s="12">
        <f>+SUMIFS('BLG1222'!$I:$I,'BLG1222'!$A:$A,'ALL 2022'!$2:$2,'BLG1222'!$D:$D,'ALL 2022'!$D:$D)</f>
        <v>0</v>
      </c>
      <c r="L665" s="12">
        <f>+SUMIFS('BLG1222'!$I:$I,'BLG1222'!$A:$A,'ALL 2022'!$2:$2,'BLG1222'!$D:$D,'ALL 2022'!$D:$D)</f>
        <v>0</v>
      </c>
      <c r="M665" s="12">
        <f>+SUMIFS('BLG1222'!$I:$I,'BLG1222'!$A:$A,'ALL 2022'!$2:$2,'BLG1222'!$D:$D,'ALL 2022'!$D:$D)</f>
        <v>0</v>
      </c>
      <c r="N665" s="12">
        <f>+SUMIFS('BLG1222'!$I:$I,'BLG1222'!$A:$A,'ALL 2022'!$2:$2,'BLG1222'!$D:$D,'ALL 2022'!$D:$D)</f>
        <v>0</v>
      </c>
      <c r="O665" s="12">
        <f>+SUMIFS('BLG1222'!$I:$I,'BLG1222'!$A:$A,'ALL 2022'!$2:$2,'BLG1222'!$D:$D,'ALL 2022'!$D:$D)</f>
        <v>0</v>
      </c>
      <c r="P665" s="12">
        <f>+SUMIFS('BLG1222'!$I:$I,'BLG1222'!$A:$A,'ALL 2022'!$2:$2,'BLG1222'!$D:$D,'ALL 2022'!$D:$D)</f>
        <v>144000</v>
      </c>
      <c r="Q665" s="12">
        <f>+SUMIFS('BLG1222'!$I:$I,'BLG1222'!$A:$A,'ALL 2022'!$2:$2,'BLG1222'!$D:$D,'ALL 2022'!$D:$D)</f>
        <v>0</v>
      </c>
      <c r="R665" s="12">
        <f>+SUMIFS('BLG1222'!$I:$I,'BLG1222'!$A:$A,'ALL 2022'!$2:$2,'BLG1222'!$D:$D,'ALL 2022'!$D:$D)</f>
        <v>0</v>
      </c>
      <c r="S665" s="12">
        <f>+SUMIFS('BLG1222'!$I:$I,'BLG1222'!$A:$A,'ALL 2022'!$2:$2,'BLG1222'!$D:$D,'ALL 2022'!$D:$D)</f>
        <v>0</v>
      </c>
      <c r="T665" s="12">
        <f>+SUMIFS('BLG1222'!$I:$I,'BLG1222'!$A:$A,'ALL 2022'!$2:$2,'BLG1222'!$D:$D,'ALL 2022'!$D:$D)</f>
        <v>0</v>
      </c>
      <c r="U665" s="12">
        <f>+SUMIFS('BLG1222'!$I:$I,'BLG1222'!$A:$A,'ALL 2022'!$2:$2,'BLG1222'!$D:$D,'ALL 2022'!$D:$D)</f>
        <v>0</v>
      </c>
      <c r="V665" s="12">
        <f>+SUMIFS('BLG1222'!$I:$I,'BLG1222'!$A:$A,'ALL 2022'!$2:$2,'BLG1222'!$D:$D,'ALL 2022'!$D:$D)</f>
        <v>0</v>
      </c>
      <c r="W665" s="12">
        <f>+SUMIFS('BLG1222'!$I:$I,'BLG1222'!$A:$A,'ALL 2022'!$2:$2,'BLG1222'!$D:$D,'ALL 2022'!$D:$D)</f>
        <v>0</v>
      </c>
      <c r="X665" s="12">
        <f>+SUMIFS('BLG1222'!$I:$I,'BLG1222'!$A:$A,'ALL 2022'!$2:$2,'BLG1222'!$D:$D,'ALL 2022'!$D:$D)</f>
        <v>0</v>
      </c>
      <c r="Y665" s="12">
        <f>+SUMIFS('BLG1222'!$I:$I,'BLG1222'!$A:$A,'ALL 2022'!$2:$2,'BLG1222'!$D:$D,'ALL 2022'!$D:$D)</f>
        <v>0</v>
      </c>
      <c r="Z665" s="12">
        <f>+SUMIFS('BLG1222'!$I:$I,'BLG1222'!$A:$A,'ALL 2022'!$2:$2,'BLG1222'!$D:$D,'ALL 2022'!$D:$D)</f>
        <v>0</v>
      </c>
      <c r="AA665" s="12">
        <f>+SUMIFS('BLG1222'!$I:$I,'BLG1222'!$A:$A,'ALL 2022'!$2:$2,'BLG1222'!$D:$D,'ALL 2022'!$D:$D)</f>
        <v>0</v>
      </c>
      <c r="AB665" s="12">
        <f>+SUMIFS('BLG1222'!$I:$I,'BLG1222'!$A:$A,'ALL 2022'!$2:$2,'BLG1222'!$D:$D,'ALL 2022'!$D:$D)</f>
        <v>0</v>
      </c>
      <c r="AC665" s="12">
        <f>+SUMIFS('BLG1222'!$I:$I,'BLG1222'!$A:$A,'ALL 2022'!$2:$2,'BLG1222'!$D:$D,'ALL 2022'!$D:$D)</f>
        <v>0</v>
      </c>
      <c r="AD665" s="12">
        <f>+SUMIFS('BLG1222'!$I:$I,'BLG1222'!$A:$A,'ALL 2022'!$2:$2,'BLG1222'!$D:$D,'ALL 2022'!$D:$D)</f>
        <v>0</v>
      </c>
      <c r="AE665" s="12">
        <f>+SUMIFS('BLG1222'!$I:$I,'BLG1222'!$A:$A,'ALL 2022'!$2:$2,'BLG1222'!$D:$D,'ALL 2022'!$D:$D)</f>
        <v>0</v>
      </c>
      <c r="AF665" s="12">
        <f>+SUMIFS('BLG1222'!$I:$I,'BLG1222'!$A:$A,'ALL 2022'!$2:$2,'BLG1222'!$D:$D,'ALL 2022'!$D:$D)</f>
        <v>0</v>
      </c>
      <c r="AG665" s="12">
        <f>+SUMIFS('BLG1222'!$I:$I,'BLG1222'!$A:$A,'ALL 2022'!$2:$2,'BLG1222'!$D:$D,'ALL 2022'!$D:$D)</f>
        <v>0</v>
      </c>
      <c r="AH665" s="12">
        <f>+SUMIFS('BLG1222'!$I:$I,'BLG1222'!$A:$A,'ALL 2022'!$2:$2,'BLG1222'!$D:$D,'ALL 2022'!$D:$D)</f>
        <v>677508</v>
      </c>
      <c r="AI665" s="12">
        <f>+SUMIFS('BLG1222'!$I:$I,'BLG1222'!$A:$A,'ALL 2022'!$2:$2,'BLG1222'!$D:$D,'ALL 2022'!$D:$D)</f>
        <v>0</v>
      </c>
      <c r="AJ665" s="12">
        <f>+SUMIFS('BLG1222'!$I:$I,'BLG1222'!$A:$A,'ALL 2022'!$2:$2,'BLG1222'!$D:$D,'ALL 2022'!$D:$D)</f>
        <v>0</v>
      </c>
      <c r="AK665" s="12">
        <f>+SUMIFS('BLG1222'!$I:$I,'BLG1222'!$A:$A,'ALL 2022'!$2:$2,'BLG1222'!$D:$D,'ALL 2022'!$D:$D)</f>
        <v>0</v>
      </c>
      <c r="AL665" s="12">
        <f>+SUMIFS('BLG1222'!$I:$I,'BLG1222'!$A:$A,'ALL 2022'!$2:$2,'BLG1222'!$D:$D,'ALL 2022'!$D:$D)</f>
        <v>0</v>
      </c>
      <c r="AM665" s="12">
        <f>+SUMIFS('BLG1222'!$I:$I,'BLG1222'!$A:$A,'ALL 2022'!$2:$2,'BLG1222'!$D:$D,'ALL 2022'!$D:$D)</f>
        <v>349165</v>
      </c>
      <c r="AN665" s="12">
        <f>+SUMIFS('BLG1222'!$I:$I,'BLG1222'!$A:$A,'ALL 2022'!$2:$2,'BLG1222'!$D:$D,'ALL 2022'!$D:$D)</f>
        <v>0</v>
      </c>
      <c r="AO665" s="12">
        <f>+SUMIFS('BLG1222'!$I:$I,'BLG1222'!$A:$A,'ALL 2022'!$2:$2,'BLG1222'!$D:$D,'ALL 2022'!$D:$D)</f>
        <v>0</v>
      </c>
      <c r="AP665" s="12">
        <f>+SUMIFS('BLG1222'!$I:$I,'BLG1222'!$A:$A,'ALL 2022'!$2:$2,'BLG1222'!$D:$D,'ALL 2022'!$D:$D)</f>
        <v>0</v>
      </c>
      <c r="AQ665" s="164">
        <f t="shared" si="65"/>
        <v>115750727.727</v>
      </c>
      <c r="AR665" s="165">
        <f t="shared" si="66"/>
        <v>24479.116796269467</v>
      </c>
    </row>
    <row r="666" spans="1:44" hidden="1" x14ac:dyDescent="0.25">
      <c r="A666" s="11" t="str">
        <f t="shared" si="62"/>
        <v>6</v>
      </c>
      <c r="B666" s="11" t="str">
        <f t="shared" si="63"/>
        <v>64</v>
      </c>
      <c r="C666" s="11" t="str">
        <f t="shared" si="64"/>
        <v>648</v>
      </c>
      <c r="D666" s="23">
        <v>64805000</v>
      </c>
      <c r="E666" s="119" t="s">
        <v>3275</v>
      </c>
      <c r="F666" s="24" t="s">
        <v>559</v>
      </c>
      <c r="G666" s="12">
        <f>+SUMIFS('BLG1222'!$I:$I,'BLG1222'!$A:$A,'ALL 2022'!$2:$2,'BLG1222'!$D:$D,'ALL 2022'!$D:$D)</f>
        <v>7989000</v>
      </c>
      <c r="H666" s="12">
        <f>+SUMIFS('BLG1222'!$I:$I,'BLG1222'!$A:$A,'ALL 2022'!$2:$2,'BLG1222'!$D:$D,'ALL 2022'!$D:$D)</f>
        <v>10126499.689999999</v>
      </c>
      <c r="I666" s="12">
        <f>+SUMIFS('BLG1222'!$I:$I,'BLG1222'!$A:$A,'ALL 2022'!$2:$2,'BLG1222'!$D:$D,'ALL 2022'!$D:$D)</f>
        <v>0</v>
      </c>
      <c r="J666" s="12">
        <f>+SUMIFS('BLG1222'!$I:$I,'BLG1222'!$A:$A,'ALL 2022'!$2:$2,'BLG1222'!$D:$D,'ALL 2022'!$D:$D)</f>
        <v>0</v>
      </c>
      <c r="K666" s="12">
        <f>+SUMIFS('BLG1222'!$I:$I,'BLG1222'!$A:$A,'ALL 2022'!$2:$2,'BLG1222'!$D:$D,'ALL 2022'!$D:$D)</f>
        <v>633600</v>
      </c>
      <c r="L666" s="12">
        <f>+SUMIFS('BLG1222'!$I:$I,'BLG1222'!$A:$A,'ALL 2022'!$2:$2,'BLG1222'!$D:$D,'ALL 2022'!$D:$D)</f>
        <v>15000</v>
      </c>
      <c r="M666" s="12">
        <f>+SUMIFS('BLG1222'!$I:$I,'BLG1222'!$A:$A,'ALL 2022'!$2:$2,'BLG1222'!$D:$D,'ALL 2022'!$D:$D)</f>
        <v>0</v>
      </c>
      <c r="N666" s="12">
        <f>+SUMIFS('BLG1222'!$I:$I,'BLG1222'!$A:$A,'ALL 2022'!$2:$2,'BLG1222'!$D:$D,'ALL 2022'!$D:$D)</f>
        <v>0</v>
      </c>
      <c r="O666" s="12">
        <f>+SUMIFS('BLG1222'!$I:$I,'BLG1222'!$A:$A,'ALL 2022'!$2:$2,'BLG1222'!$D:$D,'ALL 2022'!$D:$D)</f>
        <v>0</v>
      </c>
      <c r="P666" s="12">
        <f>+SUMIFS('BLG1222'!$I:$I,'BLG1222'!$A:$A,'ALL 2022'!$2:$2,'BLG1222'!$D:$D,'ALL 2022'!$D:$D)</f>
        <v>0</v>
      </c>
      <c r="Q666" s="12">
        <f>+SUMIFS('BLG1222'!$I:$I,'BLG1222'!$A:$A,'ALL 2022'!$2:$2,'BLG1222'!$D:$D,'ALL 2022'!$D:$D)</f>
        <v>0</v>
      </c>
      <c r="R666" s="12">
        <f>+SUMIFS('BLG1222'!$I:$I,'BLG1222'!$A:$A,'ALL 2022'!$2:$2,'BLG1222'!$D:$D,'ALL 2022'!$D:$D)</f>
        <v>0</v>
      </c>
      <c r="S666" s="12">
        <f>+SUMIFS('BLG1222'!$I:$I,'BLG1222'!$A:$A,'ALL 2022'!$2:$2,'BLG1222'!$D:$D,'ALL 2022'!$D:$D)</f>
        <v>0</v>
      </c>
      <c r="T666" s="12">
        <f>+SUMIFS('BLG1222'!$I:$I,'BLG1222'!$A:$A,'ALL 2022'!$2:$2,'BLG1222'!$D:$D,'ALL 2022'!$D:$D)</f>
        <v>0</v>
      </c>
      <c r="U666" s="12">
        <f>+SUMIFS('BLG1222'!$I:$I,'BLG1222'!$A:$A,'ALL 2022'!$2:$2,'BLG1222'!$D:$D,'ALL 2022'!$D:$D)</f>
        <v>0</v>
      </c>
      <c r="V666" s="12">
        <f>+SUMIFS('BLG1222'!$I:$I,'BLG1222'!$A:$A,'ALL 2022'!$2:$2,'BLG1222'!$D:$D,'ALL 2022'!$D:$D)</f>
        <v>0</v>
      </c>
      <c r="W666" s="12">
        <f>+SUMIFS('BLG1222'!$I:$I,'BLG1222'!$A:$A,'ALL 2022'!$2:$2,'BLG1222'!$D:$D,'ALL 2022'!$D:$D)</f>
        <v>0</v>
      </c>
      <c r="X666" s="12">
        <f>+SUMIFS('BLG1222'!$I:$I,'BLG1222'!$A:$A,'ALL 2022'!$2:$2,'BLG1222'!$D:$D,'ALL 2022'!$D:$D)</f>
        <v>0</v>
      </c>
      <c r="Y666" s="12">
        <f>+SUMIFS('BLG1222'!$I:$I,'BLG1222'!$A:$A,'ALL 2022'!$2:$2,'BLG1222'!$D:$D,'ALL 2022'!$D:$D)</f>
        <v>0</v>
      </c>
      <c r="Z666" s="12">
        <f>+SUMIFS('BLG1222'!$I:$I,'BLG1222'!$A:$A,'ALL 2022'!$2:$2,'BLG1222'!$D:$D,'ALL 2022'!$D:$D)</f>
        <v>0</v>
      </c>
      <c r="AA666" s="12">
        <f>+SUMIFS('BLG1222'!$I:$I,'BLG1222'!$A:$A,'ALL 2022'!$2:$2,'BLG1222'!$D:$D,'ALL 2022'!$D:$D)</f>
        <v>0</v>
      </c>
      <c r="AB666" s="12">
        <f>+SUMIFS('BLG1222'!$I:$I,'BLG1222'!$A:$A,'ALL 2022'!$2:$2,'BLG1222'!$D:$D,'ALL 2022'!$D:$D)</f>
        <v>0</v>
      </c>
      <c r="AC666" s="12">
        <f>+SUMIFS('BLG1222'!$I:$I,'BLG1222'!$A:$A,'ALL 2022'!$2:$2,'BLG1222'!$D:$D,'ALL 2022'!$D:$D)</f>
        <v>0</v>
      </c>
      <c r="AD666" s="12">
        <f>+SUMIFS('BLG1222'!$I:$I,'BLG1222'!$A:$A,'ALL 2022'!$2:$2,'BLG1222'!$D:$D,'ALL 2022'!$D:$D)</f>
        <v>0</v>
      </c>
      <c r="AE666" s="12">
        <f>+SUMIFS('BLG1222'!$I:$I,'BLG1222'!$A:$A,'ALL 2022'!$2:$2,'BLG1222'!$D:$D,'ALL 2022'!$D:$D)</f>
        <v>0</v>
      </c>
      <c r="AF666" s="12">
        <f>+SUMIFS('BLG1222'!$I:$I,'BLG1222'!$A:$A,'ALL 2022'!$2:$2,'BLG1222'!$D:$D,'ALL 2022'!$D:$D)</f>
        <v>0</v>
      </c>
      <c r="AG666" s="12">
        <f>+SUMIFS('BLG1222'!$I:$I,'BLG1222'!$A:$A,'ALL 2022'!$2:$2,'BLG1222'!$D:$D,'ALL 2022'!$D:$D)</f>
        <v>0</v>
      </c>
      <c r="AH666" s="12">
        <f>+SUMIFS('BLG1222'!$I:$I,'BLG1222'!$A:$A,'ALL 2022'!$2:$2,'BLG1222'!$D:$D,'ALL 2022'!$D:$D)</f>
        <v>0</v>
      </c>
      <c r="AI666" s="12">
        <f>+SUMIFS('BLG1222'!$I:$I,'BLG1222'!$A:$A,'ALL 2022'!$2:$2,'BLG1222'!$D:$D,'ALL 2022'!$D:$D)</f>
        <v>0</v>
      </c>
      <c r="AJ666" s="12">
        <f>+SUMIFS('BLG1222'!$I:$I,'BLG1222'!$A:$A,'ALL 2022'!$2:$2,'BLG1222'!$D:$D,'ALL 2022'!$D:$D)</f>
        <v>0</v>
      </c>
      <c r="AK666" s="12">
        <f>+SUMIFS('BLG1222'!$I:$I,'BLG1222'!$A:$A,'ALL 2022'!$2:$2,'BLG1222'!$D:$D,'ALL 2022'!$D:$D)</f>
        <v>0</v>
      </c>
      <c r="AL666" s="12">
        <f>+SUMIFS('BLG1222'!$I:$I,'BLG1222'!$A:$A,'ALL 2022'!$2:$2,'BLG1222'!$D:$D,'ALL 2022'!$D:$D)</f>
        <v>0</v>
      </c>
      <c r="AM666" s="12">
        <f>+SUMIFS('BLG1222'!$I:$I,'BLG1222'!$A:$A,'ALL 2022'!$2:$2,'BLG1222'!$D:$D,'ALL 2022'!$D:$D)</f>
        <v>0</v>
      </c>
      <c r="AN666" s="12">
        <f>+SUMIFS('BLG1222'!$I:$I,'BLG1222'!$A:$A,'ALL 2022'!$2:$2,'BLG1222'!$D:$D,'ALL 2022'!$D:$D)</f>
        <v>0</v>
      </c>
      <c r="AO666" s="12">
        <f>+SUMIFS('BLG1222'!$I:$I,'BLG1222'!$A:$A,'ALL 2022'!$2:$2,'BLG1222'!$D:$D,'ALL 2022'!$D:$D)</f>
        <v>0</v>
      </c>
      <c r="AP666" s="12">
        <f>+SUMIFS('BLG1222'!$I:$I,'BLG1222'!$A:$A,'ALL 2022'!$2:$2,'BLG1222'!$D:$D,'ALL 2022'!$D:$D)</f>
        <v>0</v>
      </c>
      <c r="AQ666" s="164">
        <f t="shared" si="65"/>
        <v>18764099.689999998</v>
      </c>
      <c r="AR666" s="165">
        <f t="shared" si="66"/>
        <v>3968.2565881718492</v>
      </c>
    </row>
    <row r="667" spans="1:44" hidden="1" x14ac:dyDescent="0.25">
      <c r="A667" s="11" t="str">
        <f t="shared" si="62"/>
        <v>6</v>
      </c>
      <c r="B667" s="11" t="str">
        <f t="shared" si="63"/>
        <v>64</v>
      </c>
      <c r="C667" s="11" t="str">
        <f t="shared" si="64"/>
        <v>648</v>
      </c>
      <c r="D667" s="23">
        <v>64807000</v>
      </c>
      <c r="E667" s="119" t="s">
        <v>3275</v>
      </c>
      <c r="F667" s="24" t="s">
        <v>1835</v>
      </c>
      <c r="G667" s="12">
        <f>+SUMIFS('BLG1222'!$I:$I,'BLG1222'!$A:$A,'ALL 2022'!$2:$2,'BLG1222'!$D:$D,'ALL 2022'!$D:$D)</f>
        <v>0</v>
      </c>
      <c r="H667" s="12">
        <f>+SUMIFS('BLG1222'!$I:$I,'BLG1222'!$A:$A,'ALL 2022'!$2:$2,'BLG1222'!$D:$D,'ALL 2022'!$D:$D)</f>
        <v>0</v>
      </c>
      <c r="I667" s="12">
        <f>+SUMIFS('BLG1222'!$I:$I,'BLG1222'!$A:$A,'ALL 2022'!$2:$2,'BLG1222'!$D:$D,'ALL 2022'!$D:$D)</f>
        <v>0</v>
      </c>
      <c r="J667" s="12">
        <f>+SUMIFS('BLG1222'!$I:$I,'BLG1222'!$A:$A,'ALL 2022'!$2:$2,'BLG1222'!$D:$D,'ALL 2022'!$D:$D)</f>
        <v>0</v>
      </c>
      <c r="K667" s="12">
        <f>+SUMIFS('BLG1222'!$I:$I,'BLG1222'!$A:$A,'ALL 2022'!$2:$2,'BLG1222'!$D:$D,'ALL 2022'!$D:$D)</f>
        <v>0</v>
      </c>
      <c r="L667" s="12">
        <f>+SUMIFS('BLG1222'!$I:$I,'BLG1222'!$A:$A,'ALL 2022'!$2:$2,'BLG1222'!$D:$D,'ALL 2022'!$D:$D)</f>
        <v>0</v>
      </c>
      <c r="M667" s="12">
        <f>+SUMIFS('BLG1222'!$I:$I,'BLG1222'!$A:$A,'ALL 2022'!$2:$2,'BLG1222'!$D:$D,'ALL 2022'!$D:$D)</f>
        <v>0</v>
      </c>
      <c r="N667" s="12">
        <f>+SUMIFS('BLG1222'!$I:$I,'BLG1222'!$A:$A,'ALL 2022'!$2:$2,'BLG1222'!$D:$D,'ALL 2022'!$D:$D)</f>
        <v>0</v>
      </c>
      <c r="O667" s="12">
        <f>+SUMIFS('BLG1222'!$I:$I,'BLG1222'!$A:$A,'ALL 2022'!$2:$2,'BLG1222'!$D:$D,'ALL 2022'!$D:$D)</f>
        <v>0</v>
      </c>
      <c r="P667" s="12">
        <f>+SUMIFS('BLG1222'!$I:$I,'BLG1222'!$A:$A,'ALL 2022'!$2:$2,'BLG1222'!$D:$D,'ALL 2022'!$D:$D)</f>
        <v>0</v>
      </c>
      <c r="Q667" s="12">
        <f>+SUMIFS('BLG1222'!$I:$I,'BLG1222'!$A:$A,'ALL 2022'!$2:$2,'BLG1222'!$D:$D,'ALL 2022'!$D:$D)</f>
        <v>0</v>
      </c>
      <c r="R667" s="12">
        <f>+SUMIFS('BLG1222'!$I:$I,'BLG1222'!$A:$A,'ALL 2022'!$2:$2,'BLG1222'!$D:$D,'ALL 2022'!$D:$D)</f>
        <v>0</v>
      </c>
      <c r="S667" s="12">
        <f>+SUMIFS('BLG1222'!$I:$I,'BLG1222'!$A:$A,'ALL 2022'!$2:$2,'BLG1222'!$D:$D,'ALL 2022'!$D:$D)</f>
        <v>0</v>
      </c>
      <c r="T667" s="12">
        <f>+SUMIFS('BLG1222'!$I:$I,'BLG1222'!$A:$A,'ALL 2022'!$2:$2,'BLG1222'!$D:$D,'ALL 2022'!$D:$D)</f>
        <v>0</v>
      </c>
      <c r="U667" s="12">
        <f>+SUMIFS('BLG1222'!$I:$I,'BLG1222'!$A:$A,'ALL 2022'!$2:$2,'BLG1222'!$D:$D,'ALL 2022'!$D:$D)</f>
        <v>0</v>
      </c>
      <c r="V667" s="12">
        <f>+SUMIFS('BLG1222'!$I:$I,'BLG1222'!$A:$A,'ALL 2022'!$2:$2,'BLG1222'!$D:$D,'ALL 2022'!$D:$D)</f>
        <v>0</v>
      </c>
      <c r="W667" s="12">
        <f>+SUMIFS('BLG1222'!$I:$I,'BLG1222'!$A:$A,'ALL 2022'!$2:$2,'BLG1222'!$D:$D,'ALL 2022'!$D:$D)</f>
        <v>0</v>
      </c>
      <c r="X667" s="12">
        <f>+SUMIFS('BLG1222'!$I:$I,'BLG1222'!$A:$A,'ALL 2022'!$2:$2,'BLG1222'!$D:$D,'ALL 2022'!$D:$D)</f>
        <v>0</v>
      </c>
      <c r="Y667" s="12">
        <f>+SUMIFS('BLG1222'!$I:$I,'BLG1222'!$A:$A,'ALL 2022'!$2:$2,'BLG1222'!$D:$D,'ALL 2022'!$D:$D)</f>
        <v>0</v>
      </c>
      <c r="Z667" s="12">
        <f>+SUMIFS('BLG1222'!$I:$I,'BLG1222'!$A:$A,'ALL 2022'!$2:$2,'BLG1222'!$D:$D,'ALL 2022'!$D:$D)</f>
        <v>0</v>
      </c>
      <c r="AA667" s="12">
        <f>+SUMIFS('BLG1222'!$I:$I,'BLG1222'!$A:$A,'ALL 2022'!$2:$2,'BLG1222'!$D:$D,'ALL 2022'!$D:$D)</f>
        <v>0</v>
      </c>
      <c r="AB667" s="12">
        <f>+SUMIFS('BLG1222'!$I:$I,'BLG1222'!$A:$A,'ALL 2022'!$2:$2,'BLG1222'!$D:$D,'ALL 2022'!$D:$D)</f>
        <v>0</v>
      </c>
      <c r="AC667" s="12">
        <f>+SUMIFS('BLG1222'!$I:$I,'BLG1222'!$A:$A,'ALL 2022'!$2:$2,'BLG1222'!$D:$D,'ALL 2022'!$D:$D)</f>
        <v>0</v>
      </c>
      <c r="AD667" s="12">
        <f>+SUMIFS('BLG1222'!$I:$I,'BLG1222'!$A:$A,'ALL 2022'!$2:$2,'BLG1222'!$D:$D,'ALL 2022'!$D:$D)</f>
        <v>0</v>
      </c>
      <c r="AE667" s="12">
        <f>+SUMIFS('BLG1222'!$I:$I,'BLG1222'!$A:$A,'ALL 2022'!$2:$2,'BLG1222'!$D:$D,'ALL 2022'!$D:$D)</f>
        <v>0</v>
      </c>
      <c r="AF667" s="12">
        <f>+SUMIFS('BLG1222'!$I:$I,'BLG1222'!$A:$A,'ALL 2022'!$2:$2,'BLG1222'!$D:$D,'ALL 2022'!$D:$D)</f>
        <v>0</v>
      </c>
      <c r="AG667" s="12">
        <f>+SUMIFS('BLG1222'!$I:$I,'BLG1222'!$A:$A,'ALL 2022'!$2:$2,'BLG1222'!$D:$D,'ALL 2022'!$D:$D)</f>
        <v>0</v>
      </c>
      <c r="AH667" s="12">
        <f>+SUMIFS('BLG1222'!$I:$I,'BLG1222'!$A:$A,'ALL 2022'!$2:$2,'BLG1222'!$D:$D,'ALL 2022'!$D:$D)</f>
        <v>0</v>
      </c>
      <c r="AI667" s="12">
        <f>+SUMIFS('BLG1222'!$I:$I,'BLG1222'!$A:$A,'ALL 2022'!$2:$2,'BLG1222'!$D:$D,'ALL 2022'!$D:$D)</f>
        <v>0</v>
      </c>
      <c r="AJ667" s="12">
        <f>+SUMIFS('BLG1222'!$I:$I,'BLG1222'!$A:$A,'ALL 2022'!$2:$2,'BLG1222'!$D:$D,'ALL 2022'!$D:$D)</f>
        <v>0</v>
      </c>
      <c r="AK667" s="12">
        <f>+SUMIFS('BLG1222'!$I:$I,'BLG1222'!$A:$A,'ALL 2022'!$2:$2,'BLG1222'!$D:$D,'ALL 2022'!$D:$D)</f>
        <v>0</v>
      </c>
      <c r="AL667" s="12">
        <f>+SUMIFS('BLG1222'!$I:$I,'BLG1222'!$A:$A,'ALL 2022'!$2:$2,'BLG1222'!$D:$D,'ALL 2022'!$D:$D)</f>
        <v>0</v>
      </c>
      <c r="AM667" s="12">
        <f>+SUMIFS('BLG1222'!$I:$I,'BLG1222'!$A:$A,'ALL 2022'!$2:$2,'BLG1222'!$D:$D,'ALL 2022'!$D:$D)</f>
        <v>0</v>
      </c>
      <c r="AN667" s="12">
        <f>+SUMIFS('BLG1222'!$I:$I,'BLG1222'!$A:$A,'ALL 2022'!$2:$2,'BLG1222'!$D:$D,'ALL 2022'!$D:$D)</f>
        <v>0</v>
      </c>
      <c r="AO667" s="12">
        <f>+SUMIFS('BLG1222'!$I:$I,'BLG1222'!$A:$A,'ALL 2022'!$2:$2,'BLG1222'!$D:$D,'ALL 2022'!$D:$D)</f>
        <v>0</v>
      </c>
      <c r="AP667" s="12">
        <f>+SUMIFS('BLG1222'!$I:$I,'BLG1222'!$A:$A,'ALL 2022'!$2:$2,'BLG1222'!$D:$D,'ALL 2022'!$D:$D)</f>
        <v>0</v>
      </c>
      <c r="AQ667" s="164">
        <f t="shared" si="65"/>
        <v>0</v>
      </c>
      <c r="AR667" s="165">
        <f t="shared" si="66"/>
        <v>0</v>
      </c>
    </row>
    <row r="668" spans="1:44" hidden="1" x14ac:dyDescent="0.25">
      <c r="A668" s="11" t="str">
        <f t="shared" si="62"/>
        <v>6</v>
      </c>
      <c r="B668" s="11" t="str">
        <f t="shared" si="63"/>
        <v>64</v>
      </c>
      <c r="C668" s="11" t="str">
        <f t="shared" si="64"/>
        <v>648</v>
      </c>
      <c r="D668" s="23">
        <v>64808000</v>
      </c>
      <c r="E668" s="119" t="s">
        <v>3275</v>
      </c>
      <c r="F668" s="24" t="s">
        <v>491</v>
      </c>
      <c r="G668" s="12">
        <f>+SUMIFS('BLG1222'!$I:$I,'BLG1222'!$A:$A,'ALL 2022'!$2:$2,'BLG1222'!$D:$D,'ALL 2022'!$D:$D)</f>
        <v>0</v>
      </c>
      <c r="H668" s="12">
        <f>+SUMIFS('BLG1222'!$I:$I,'BLG1222'!$A:$A,'ALL 2022'!$2:$2,'BLG1222'!$D:$D,'ALL 2022'!$D:$D)</f>
        <v>0</v>
      </c>
      <c r="I668" s="12">
        <f>+SUMIFS('BLG1222'!$I:$I,'BLG1222'!$A:$A,'ALL 2022'!$2:$2,'BLG1222'!$D:$D,'ALL 2022'!$D:$D)</f>
        <v>0</v>
      </c>
      <c r="J668" s="12">
        <f>+SUMIFS('BLG1222'!$I:$I,'BLG1222'!$A:$A,'ALL 2022'!$2:$2,'BLG1222'!$D:$D,'ALL 2022'!$D:$D)</f>
        <v>16748000</v>
      </c>
      <c r="K668" s="12">
        <f>+SUMIFS('BLG1222'!$I:$I,'BLG1222'!$A:$A,'ALL 2022'!$2:$2,'BLG1222'!$D:$D,'ALL 2022'!$D:$D)</f>
        <v>0</v>
      </c>
      <c r="L668" s="12">
        <f>+SUMIFS('BLG1222'!$I:$I,'BLG1222'!$A:$A,'ALL 2022'!$2:$2,'BLG1222'!$D:$D,'ALL 2022'!$D:$D)</f>
        <v>0</v>
      </c>
      <c r="M668" s="12">
        <f>+SUMIFS('BLG1222'!$I:$I,'BLG1222'!$A:$A,'ALL 2022'!$2:$2,'BLG1222'!$D:$D,'ALL 2022'!$D:$D)</f>
        <v>24254129.75</v>
      </c>
      <c r="N668" s="12">
        <f>+SUMIFS('BLG1222'!$I:$I,'BLG1222'!$A:$A,'ALL 2022'!$2:$2,'BLG1222'!$D:$D,'ALL 2022'!$D:$D)</f>
        <v>0</v>
      </c>
      <c r="O668" s="12">
        <f>+SUMIFS('BLG1222'!$I:$I,'BLG1222'!$A:$A,'ALL 2022'!$2:$2,'BLG1222'!$D:$D,'ALL 2022'!$D:$D)</f>
        <v>0</v>
      </c>
      <c r="P668" s="12">
        <f>+SUMIFS('BLG1222'!$I:$I,'BLG1222'!$A:$A,'ALL 2022'!$2:$2,'BLG1222'!$D:$D,'ALL 2022'!$D:$D)</f>
        <v>0</v>
      </c>
      <c r="Q668" s="12">
        <f>+SUMIFS('BLG1222'!$I:$I,'BLG1222'!$A:$A,'ALL 2022'!$2:$2,'BLG1222'!$D:$D,'ALL 2022'!$D:$D)</f>
        <v>0</v>
      </c>
      <c r="R668" s="12">
        <f>+SUMIFS('BLG1222'!$I:$I,'BLG1222'!$A:$A,'ALL 2022'!$2:$2,'BLG1222'!$D:$D,'ALL 2022'!$D:$D)</f>
        <v>0</v>
      </c>
      <c r="S668" s="12">
        <f>+SUMIFS('BLG1222'!$I:$I,'BLG1222'!$A:$A,'ALL 2022'!$2:$2,'BLG1222'!$D:$D,'ALL 2022'!$D:$D)</f>
        <v>0</v>
      </c>
      <c r="T668" s="12">
        <f>+SUMIFS('BLG1222'!$I:$I,'BLG1222'!$A:$A,'ALL 2022'!$2:$2,'BLG1222'!$D:$D,'ALL 2022'!$D:$D)</f>
        <v>1000000</v>
      </c>
      <c r="U668" s="12">
        <f>+SUMIFS('BLG1222'!$I:$I,'BLG1222'!$A:$A,'ALL 2022'!$2:$2,'BLG1222'!$D:$D,'ALL 2022'!$D:$D)</f>
        <v>0</v>
      </c>
      <c r="V668" s="12">
        <f>+SUMIFS('BLG1222'!$I:$I,'BLG1222'!$A:$A,'ALL 2022'!$2:$2,'BLG1222'!$D:$D,'ALL 2022'!$D:$D)</f>
        <v>0</v>
      </c>
      <c r="W668" s="12">
        <f>+SUMIFS('BLG1222'!$I:$I,'BLG1222'!$A:$A,'ALL 2022'!$2:$2,'BLG1222'!$D:$D,'ALL 2022'!$D:$D)</f>
        <v>0</v>
      </c>
      <c r="X668" s="12">
        <f>+SUMIFS('BLG1222'!$I:$I,'BLG1222'!$A:$A,'ALL 2022'!$2:$2,'BLG1222'!$D:$D,'ALL 2022'!$D:$D)</f>
        <v>0</v>
      </c>
      <c r="Y668" s="12">
        <f>+SUMIFS('BLG1222'!$I:$I,'BLG1222'!$A:$A,'ALL 2022'!$2:$2,'BLG1222'!$D:$D,'ALL 2022'!$D:$D)</f>
        <v>0</v>
      </c>
      <c r="Z668" s="12">
        <f>+SUMIFS('BLG1222'!$I:$I,'BLG1222'!$A:$A,'ALL 2022'!$2:$2,'BLG1222'!$D:$D,'ALL 2022'!$D:$D)</f>
        <v>0</v>
      </c>
      <c r="AA668" s="12">
        <f>+SUMIFS('BLG1222'!$I:$I,'BLG1222'!$A:$A,'ALL 2022'!$2:$2,'BLG1222'!$D:$D,'ALL 2022'!$D:$D)</f>
        <v>0</v>
      </c>
      <c r="AB668" s="12">
        <f>+SUMIFS('BLG1222'!$I:$I,'BLG1222'!$A:$A,'ALL 2022'!$2:$2,'BLG1222'!$D:$D,'ALL 2022'!$D:$D)</f>
        <v>210000</v>
      </c>
      <c r="AC668" s="12">
        <f>+SUMIFS('BLG1222'!$I:$I,'BLG1222'!$A:$A,'ALL 2022'!$2:$2,'BLG1222'!$D:$D,'ALL 2022'!$D:$D)</f>
        <v>0</v>
      </c>
      <c r="AD668" s="12">
        <f>+SUMIFS('BLG1222'!$I:$I,'BLG1222'!$A:$A,'ALL 2022'!$2:$2,'BLG1222'!$D:$D,'ALL 2022'!$D:$D)</f>
        <v>0</v>
      </c>
      <c r="AE668" s="12">
        <f>+SUMIFS('BLG1222'!$I:$I,'BLG1222'!$A:$A,'ALL 2022'!$2:$2,'BLG1222'!$D:$D,'ALL 2022'!$D:$D)</f>
        <v>0</v>
      </c>
      <c r="AF668" s="12">
        <f>+SUMIFS('BLG1222'!$I:$I,'BLG1222'!$A:$A,'ALL 2022'!$2:$2,'BLG1222'!$D:$D,'ALL 2022'!$D:$D)</f>
        <v>0</v>
      </c>
      <c r="AG668" s="12">
        <f>+SUMIFS('BLG1222'!$I:$I,'BLG1222'!$A:$A,'ALL 2022'!$2:$2,'BLG1222'!$D:$D,'ALL 2022'!$D:$D)</f>
        <v>0</v>
      </c>
      <c r="AH668" s="12">
        <f>+SUMIFS('BLG1222'!$I:$I,'BLG1222'!$A:$A,'ALL 2022'!$2:$2,'BLG1222'!$D:$D,'ALL 2022'!$D:$D)</f>
        <v>0</v>
      </c>
      <c r="AI668" s="12">
        <f>+SUMIFS('BLG1222'!$I:$I,'BLG1222'!$A:$A,'ALL 2022'!$2:$2,'BLG1222'!$D:$D,'ALL 2022'!$D:$D)</f>
        <v>0</v>
      </c>
      <c r="AJ668" s="12">
        <f>+SUMIFS('BLG1222'!$I:$I,'BLG1222'!$A:$A,'ALL 2022'!$2:$2,'BLG1222'!$D:$D,'ALL 2022'!$D:$D)</f>
        <v>0</v>
      </c>
      <c r="AK668" s="12">
        <f>+SUMIFS('BLG1222'!$I:$I,'BLG1222'!$A:$A,'ALL 2022'!$2:$2,'BLG1222'!$D:$D,'ALL 2022'!$D:$D)</f>
        <v>0</v>
      </c>
      <c r="AL668" s="12">
        <f>+SUMIFS('BLG1222'!$I:$I,'BLG1222'!$A:$A,'ALL 2022'!$2:$2,'BLG1222'!$D:$D,'ALL 2022'!$D:$D)</f>
        <v>0</v>
      </c>
      <c r="AM668" s="12">
        <f>+SUMIFS('BLG1222'!$I:$I,'BLG1222'!$A:$A,'ALL 2022'!$2:$2,'BLG1222'!$D:$D,'ALL 2022'!$D:$D)</f>
        <v>0</v>
      </c>
      <c r="AN668" s="12">
        <f>+SUMIFS('BLG1222'!$I:$I,'BLG1222'!$A:$A,'ALL 2022'!$2:$2,'BLG1222'!$D:$D,'ALL 2022'!$D:$D)</f>
        <v>0</v>
      </c>
      <c r="AO668" s="12">
        <f>+SUMIFS('BLG1222'!$I:$I,'BLG1222'!$A:$A,'ALL 2022'!$2:$2,'BLG1222'!$D:$D,'ALL 2022'!$D:$D)</f>
        <v>0</v>
      </c>
      <c r="AP668" s="12">
        <f>+SUMIFS('BLG1222'!$I:$I,'BLG1222'!$A:$A,'ALL 2022'!$2:$2,'BLG1222'!$D:$D,'ALL 2022'!$D:$D)</f>
        <v>0</v>
      </c>
      <c r="AQ668" s="164">
        <f t="shared" si="65"/>
        <v>42212129.75</v>
      </c>
      <c r="AR668" s="165">
        <f t="shared" si="66"/>
        <v>8927.0769580526794</v>
      </c>
    </row>
    <row r="669" spans="1:44" hidden="1" x14ac:dyDescent="0.25">
      <c r="A669" s="11" t="str">
        <f t="shared" si="62"/>
        <v>6</v>
      </c>
      <c r="B669" s="11" t="str">
        <f t="shared" si="63"/>
        <v>64</v>
      </c>
      <c r="C669" s="11" t="str">
        <f t="shared" si="64"/>
        <v>648</v>
      </c>
      <c r="D669" s="23">
        <v>64808100</v>
      </c>
      <c r="E669" s="119" t="s">
        <v>3275</v>
      </c>
      <c r="F669" s="24" t="s">
        <v>1674</v>
      </c>
      <c r="G669" s="12">
        <f>+SUMIFS('BLG1222'!$I:$I,'BLG1222'!$A:$A,'ALL 2022'!$2:$2,'BLG1222'!$D:$D,'ALL 2022'!$D:$D)</f>
        <v>0</v>
      </c>
      <c r="H669" s="12">
        <f>+SUMIFS('BLG1222'!$I:$I,'BLG1222'!$A:$A,'ALL 2022'!$2:$2,'BLG1222'!$D:$D,'ALL 2022'!$D:$D)</f>
        <v>0</v>
      </c>
      <c r="I669" s="12">
        <f>+SUMIFS('BLG1222'!$I:$I,'BLG1222'!$A:$A,'ALL 2022'!$2:$2,'BLG1222'!$D:$D,'ALL 2022'!$D:$D)</f>
        <v>0</v>
      </c>
      <c r="J669" s="12">
        <f>+SUMIFS('BLG1222'!$I:$I,'BLG1222'!$A:$A,'ALL 2022'!$2:$2,'BLG1222'!$D:$D,'ALL 2022'!$D:$D)</f>
        <v>0</v>
      </c>
      <c r="K669" s="12">
        <f>+SUMIFS('BLG1222'!$I:$I,'BLG1222'!$A:$A,'ALL 2022'!$2:$2,'BLG1222'!$D:$D,'ALL 2022'!$D:$D)</f>
        <v>0</v>
      </c>
      <c r="L669" s="12">
        <f>+SUMIFS('BLG1222'!$I:$I,'BLG1222'!$A:$A,'ALL 2022'!$2:$2,'BLG1222'!$D:$D,'ALL 2022'!$D:$D)</f>
        <v>0</v>
      </c>
      <c r="M669" s="12">
        <f>+SUMIFS('BLG1222'!$I:$I,'BLG1222'!$A:$A,'ALL 2022'!$2:$2,'BLG1222'!$D:$D,'ALL 2022'!$D:$D)</f>
        <v>0</v>
      </c>
      <c r="N669" s="12">
        <f>+SUMIFS('BLG1222'!$I:$I,'BLG1222'!$A:$A,'ALL 2022'!$2:$2,'BLG1222'!$D:$D,'ALL 2022'!$D:$D)</f>
        <v>0</v>
      </c>
      <c r="O669" s="12">
        <f>+SUMIFS('BLG1222'!$I:$I,'BLG1222'!$A:$A,'ALL 2022'!$2:$2,'BLG1222'!$D:$D,'ALL 2022'!$D:$D)</f>
        <v>0</v>
      </c>
      <c r="P669" s="12">
        <f>+SUMIFS('BLG1222'!$I:$I,'BLG1222'!$A:$A,'ALL 2022'!$2:$2,'BLG1222'!$D:$D,'ALL 2022'!$D:$D)</f>
        <v>0</v>
      </c>
      <c r="Q669" s="12">
        <f>+SUMIFS('BLG1222'!$I:$I,'BLG1222'!$A:$A,'ALL 2022'!$2:$2,'BLG1222'!$D:$D,'ALL 2022'!$D:$D)</f>
        <v>0</v>
      </c>
      <c r="R669" s="12">
        <f>+SUMIFS('BLG1222'!$I:$I,'BLG1222'!$A:$A,'ALL 2022'!$2:$2,'BLG1222'!$D:$D,'ALL 2022'!$D:$D)</f>
        <v>0</v>
      </c>
      <c r="S669" s="12">
        <f>+SUMIFS('BLG1222'!$I:$I,'BLG1222'!$A:$A,'ALL 2022'!$2:$2,'BLG1222'!$D:$D,'ALL 2022'!$D:$D)</f>
        <v>0</v>
      </c>
      <c r="T669" s="12">
        <f>+SUMIFS('BLG1222'!$I:$I,'BLG1222'!$A:$A,'ALL 2022'!$2:$2,'BLG1222'!$D:$D,'ALL 2022'!$D:$D)</f>
        <v>0</v>
      </c>
      <c r="U669" s="12">
        <f>+SUMIFS('BLG1222'!$I:$I,'BLG1222'!$A:$A,'ALL 2022'!$2:$2,'BLG1222'!$D:$D,'ALL 2022'!$D:$D)</f>
        <v>0</v>
      </c>
      <c r="V669" s="12">
        <f>+SUMIFS('BLG1222'!$I:$I,'BLG1222'!$A:$A,'ALL 2022'!$2:$2,'BLG1222'!$D:$D,'ALL 2022'!$D:$D)</f>
        <v>0</v>
      </c>
      <c r="W669" s="12">
        <f>+SUMIFS('BLG1222'!$I:$I,'BLG1222'!$A:$A,'ALL 2022'!$2:$2,'BLG1222'!$D:$D,'ALL 2022'!$D:$D)</f>
        <v>0</v>
      </c>
      <c r="X669" s="12">
        <f>+SUMIFS('BLG1222'!$I:$I,'BLG1222'!$A:$A,'ALL 2022'!$2:$2,'BLG1222'!$D:$D,'ALL 2022'!$D:$D)</f>
        <v>0</v>
      </c>
      <c r="Y669" s="12">
        <f>+SUMIFS('BLG1222'!$I:$I,'BLG1222'!$A:$A,'ALL 2022'!$2:$2,'BLG1222'!$D:$D,'ALL 2022'!$D:$D)</f>
        <v>0</v>
      </c>
      <c r="Z669" s="12">
        <f>+SUMIFS('BLG1222'!$I:$I,'BLG1222'!$A:$A,'ALL 2022'!$2:$2,'BLG1222'!$D:$D,'ALL 2022'!$D:$D)</f>
        <v>0</v>
      </c>
      <c r="AA669" s="12">
        <f>+SUMIFS('BLG1222'!$I:$I,'BLG1222'!$A:$A,'ALL 2022'!$2:$2,'BLG1222'!$D:$D,'ALL 2022'!$D:$D)</f>
        <v>0</v>
      </c>
      <c r="AB669" s="12">
        <f>+SUMIFS('BLG1222'!$I:$I,'BLG1222'!$A:$A,'ALL 2022'!$2:$2,'BLG1222'!$D:$D,'ALL 2022'!$D:$D)</f>
        <v>0</v>
      </c>
      <c r="AC669" s="12">
        <f>+SUMIFS('BLG1222'!$I:$I,'BLG1222'!$A:$A,'ALL 2022'!$2:$2,'BLG1222'!$D:$D,'ALL 2022'!$D:$D)</f>
        <v>0</v>
      </c>
      <c r="AD669" s="12">
        <f>+SUMIFS('BLG1222'!$I:$I,'BLG1222'!$A:$A,'ALL 2022'!$2:$2,'BLG1222'!$D:$D,'ALL 2022'!$D:$D)</f>
        <v>0</v>
      </c>
      <c r="AE669" s="12">
        <f>+SUMIFS('BLG1222'!$I:$I,'BLG1222'!$A:$A,'ALL 2022'!$2:$2,'BLG1222'!$D:$D,'ALL 2022'!$D:$D)</f>
        <v>0</v>
      </c>
      <c r="AF669" s="12">
        <f>+SUMIFS('BLG1222'!$I:$I,'BLG1222'!$A:$A,'ALL 2022'!$2:$2,'BLG1222'!$D:$D,'ALL 2022'!$D:$D)</f>
        <v>0</v>
      </c>
      <c r="AG669" s="12">
        <f>+SUMIFS('BLG1222'!$I:$I,'BLG1222'!$A:$A,'ALL 2022'!$2:$2,'BLG1222'!$D:$D,'ALL 2022'!$D:$D)</f>
        <v>0</v>
      </c>
      <c r="AH669" s="12">
        <f>+SUMIFS('BLG1222'!$I:$I,'BLG1222'!$A:$A,'ALL 2022'!$2:$2,'BLG1222'!$D:$D,'ALL 2022'!$D:$D)</f>
        <v>0</v>
      </c>
      <c r="AI669" s="12">
        <f>+SUMIFS('BLG1222'!$I:$I,'BLG1222'!$A:$A,'ALL 2022'!$2:$2,'BLG1222'!$D:$D,'ALL 2022'!$D:$D)</f>
        <v>0</v>
      </c>
      <c r="AJ669" s="12">
        <f>+SUMIFS('BLG1222'!$I:$I,'BLG1222'!$A:$A,'ALL 2022'!$2:$2,'BLG1222'!$D:$D,'ALL 2022'!$D:$D)</f>
        <v>0</v>
      </c>
      <c r="AK669" s="12">
        <f>+SUMIFS('BLG1222'!$I:$I,'BLG1222'!$A:$A,'ALL 2022'!$2:$2,'BLG1222'!$D:$D,'ALL 2022'!$D:$D)</f>
        <v>0</v>
      </c>
      <c r="AL669" s="12">
        <f>+SUMIFS('BLG1222'!$I:$I,'BLG1222'!$A:$A,'ALL 2022'!$2:$2,'BLG1222'!$D:$D,'ALL 2022'!$D:$D)</f>
        <v>0</v>
      </c>
      <c r="AM669" s="12">
        <f>+SUMIFS('BLG1222'!$I:$I,'BLG1222'!$A:$A,'ALL 2022'!$2:$2,'BLG1222'!$D:$D,'ALL 2022'!$D:$D)</f>
        <v>0</v>
      </c>
      <c r="AN669" s="12">
        <f>+SUMIFS('BLG1222'!$I:$I,'BLG1222'!$A:$A,'ALL 2022'!$2:$2,'BLG1222'!$D:$D,'ALL 2022'!$D:$D)</f>
        <v>0</v>
      </c>
      <c r="AO669" s="12">
        <f>+SUMIFS('BLG1222'!$I:$I,'BLG1222'!$A:$A,'ALL 2022'!$2:$2,'BLG1222'!$D:$D,'ALL 2022'!$D:$D)</f>
        <v>0</v>
      </c>
      <c r="AP669" s="12">
        <f>+SUMIFS('BLG1222'!$I:$I,'BLG1222'!$A:$A,'ALL 2022'!$2:$2,'BLG1222'!$D:$D,'ALL 2022'!$D:$D)</f>
        <v>0</v>
      </c>
      <c r="AQ669" s="164">
        <f t="shared" si="65"/>
        <v>0</v>
      </c>
      <c r="AR669" s="165">
        <f t="shared" si="66"/>
        <v>0</v>
      </c>
    </row>
    <row r="670" spans="1:44" hidden="1" x14ac:dyDescent="0.25">
      <c r="A670" s="11" t="str">
        <f t="shared" si="62"/>
        <v>6</v>
      </c>
      <c r="B670" s="11" t="str">
        <f t="shared" si="63"/>
        <v>65</v>
      </c>
      <c r="C670" s="11" t="str">
        <f t="shared" si="64"/>
        <v>651</v>
      </c>
      <c r="D670" s="23">
        <v>65100000</v>
      </c>
      <c r="E670" s="196" t="s">
        <v>3276</v>
      </c>
      <c r="F670" s="24" t="s">
        <v>228</v>
      </c>
      <c r="G670" s="12">
        <f>+SUMIFS('BLG1222'!$I:$I,'BLG1222'!$A:$A,'ALL 2022'!$2:$2,'BLG1222'!$D:$D,'ALL 2022'!$D:$D)</f>
        <v>20130269.739999998</v>
      </c>
      <c r="H670" s="12">
        <f>+SUMIFS('BLG1222'!$I:$I,'BLG1222'!$A:$A,'ALL 2022'!$2:$2,'BLG1222'!$D:$D,'ALL 2022'!$D:$D)</f>
        <v>73066838.030000001</v>
      </c>
      <c r="I670" s="12">
        <f>+SUMIFS('BLG1222'!$I:$I,'BLG1222'!$A:$A,'ALL 2022'!$2:$2,'BLG1222'!$D:$D,'ALL 2022'!$D:$D)</f>
        <v>34790037.979999997</v>
      </c>
      <c r="J670" s="12">
        <f>+SUMIFS('BLG1222'!$I:$I,'BLG1222'!$A:$A,'ALL 2022'!$2:$2,'BLG1222'!$D:$D,'ALL 2022'!$D:$D)</f>
        <v>24747792.59</v>
      </c>
      <c r="K670" s="12">
        <f>+SUMIFS('BLG1222'!$I:$I,'BLG1222'!$A:$A,'ALL 2022'!$2:$2,'BLG1222'!$D:$D,'ALL 2022'!$D:$D)</f>
        <v>30233880.399999999</v>
      </c>
      <c r="L670" s="12">
        <f>+SUMIFS('BLG1222'!$I:$I,'BLG1222'!$A:$A,'ALL 2022'!$2:$2,'BLG1222'!$D:$D,'ALL 2022'!$D:$D)</f>
        <v>5453483.6900000004</v>
      </c>
      <c r="M670" s="12">
        <f>+SUMIFS('BLG1222'!$I:$I,'BLG1222'!$A:$A,'ALL 2022'!$2:$2,'BLG1222'!$D:$D,'ALL 2022'!$D:$D)</f>
        <v>0</v>
      </c>
      <c r="N670" s="12">
        <f>+SUMIFS('BLG1222'!$I:$I,'BLG1222'!$A:$A,'ALL 2022'!$2:$2,'BLG1222'!$D:$D,'ALL 2022'!$D:$D)</f>
        <v>0</v>
      </c>
      <c r="O670" s="12">
        <f>+SUMIFS('BLG1222'!$I:$I,'BLG1222'!$A:$A,'ALL 2022'!$2:$2,'BLG1222'!$D:$D,'ALL 2022'!$D:$D)</f>
        <v>6421884.7400000002</v>
      </c>
      <c r="P670" s="12">
        <f>+SUMIFS('BLG1222'!$I:$I,'BLG1222'!$A:$A,'ALL 2022'!$2:$2,'BLG1222'!$D:$D,'ALL 2022'!$D:$D)</f>
        <v>2746243.65</v>
      </c>
      <c r="Q670" s="12">
        <f>+SUMIFS('BLG1222'!$I:$I,'BLG1222'!$A:$A,'ALL 2022'!$2:$2,'BLG1222'!$D:$D,'ALL 2022'!$D:$D)</f>
        <v>1733411.75</v>
      </c>
      <c r="R670" s="12">
        <f>+SUMIFS('BLG1222'!$I:$I,'BLG1222'!$A:$A,'ALL 2022'!$2:$2,'BLG1222'!$D:$D,'ALL 2022'!$D:$D)</f>
        <v>1438797.06</v>
      </c>
      <c r="S670" s="12">
        <f>+SUMIFS('BLG1222'!$I:$I,'BLG1222'!$A:$A,'ALL 2022'!$2:$2,'BLG1222'!$D:$D,'ALL 2022'!$D:$D)</f>
        <v>4460390.74</v>
      </c>
      <c r="T670" s="12">
        <f>+SUMIFS('BLG1222'!$I:$I,'BLG1222'!$A:$A,'ALL 2022'!$2:$2,'BLG1222'!$D:$D,'ALL 2022'!$D:$D)</f>
        <v>8590895.9000000004</v>
      </c>
      <c r="U670" s="12">
        <f>+SUMIFS('BLG1222'!$I:$I,'BLG1222'!$A:$A,'ALL 2022'!$2:$2,'BLG1222'!$D:$D,'ALL 2022'!$D:$D)</f>
        <v>7597303.8799999999</v>
      </c>
      <c r="V670" s="12">
        <f>+SUMIFS('BLG1222'!$I:$I,'BLG1222'!$A:$A,'ALL 2022'!$2:$2,'BLG1222'!$D:$D,'ALL 2022'!$D:$D)</f>
        <v>6112794.8899999997</v>
      </c>
      <c r="W670" s="12">
        <f>+SUMIFS('BLG1222'!$I:$I,'BLG1222'!$A:$A,'ALL 2022'!$2:$2,'BLG1222'!$D:$D,'ALL 2022'!$D:$D)</f>
        <v>11793257.27</v>
      </c>
      <c r="X670" s="12">
        <f>+SUMIFS('BLG1222'!$I:$I,'BLG1222'!$A:$A,'ALL 2022'!$2:$2,'BLG1222'!$D:$D,'ALL 2022'!$D:$D)</f>
        <v>3859485.31</v>
      </c>
      <c r="Y670" s="12">
        <f>+SUMIFS('BLG1222'!$I:$I,'BLG1222'!$A:$A,'ALL 2022'!$2:$2,'BLG1222'!$D:$D,'ALL 2022'!$D:$D)</f>
        <v>0</v>
      </c>
      <c r="Z670" s="12">
        <f>+SUMIFS('BLG1222'!$I:$I,'BLG1222'!$A:$A,'ALL 2022'!$2:$2,'BLG1222'!$D:$D,'ALL 2022'!$D:$D)</f>
        <v>0</v>
      </c>
      <c r="AA670" s="12">
        <f>+SUMIFS('BLG1222'!$I:$I,'BLG1222'!$A:$A,'ALL 2022'!$2:$2,'BLG1222'!$D:$D,'ALL 2022'!$D:$D)</f>
        <v>0</v>
      </c>
      <c r="AB670" s="12">
        <f>+SUMIFS('BLG1222'!$I:$I,'BLG1222'!$A:$A,'ALL 2022'!$2:$2,'BLG1222'!$D:$D,'ALL 2022'!$D:$D)</f>
        <v>1240605.8</v>
      </c>
      <c r="AC670" s="12">
        <f>+SUMIFS('BLG1222'!$I:$I,'BLG1222'!$A:$A,'ALL 2022'!$2:$2,'BLG1222'!$D:$D,'ALL 2022'!$D:$D)</f>
        <v>0</v>
      </c>
      <c r="AD670" s="12">
        <f>+SUMIFS('BLG1222'!$I:$I,'BLG1222'!$A:$A,'ALL 2022'!$2:$2,'BLG1222'!$D:$D,'ALL 2022'!$D:$D)</f>
        <v>0</v>
      </c>
      <c r="AE670" s="12">
        <f>+SUMIFS('BLG1222'!$I:$I,'BLG1222'!$A:$A,'ALL 2022'!$2:$2,'BLG1222'!$D:$D,'ALL 2022'!$D:$D)</f>
        <v>684584.15</v>
      </c>
      <c r="AF670" s="12">
        <f>+SUMIFS('BLG1222'!$I:$I,'BLG1222'!$A:$A,'ALL 2022'!$2:$2,'BLG1222'!$D:$D,'ALL 2022'!$D:$D)</f>
        <v>966384.66</v>
      </c>
      <c r="AG670" s="12">
        <f>+SUMIFS('BLG1222'!$I:$I,'BLG1222'!$A:$A,'ALL 2022'!$2:$2,'BLG1222'!$D:$D,'ALL 2022'!$D:$D)</f>
        <v>944625.67</v>
      </c>
      <c r="AH670" s="12">
        <f>+SUMIFS('BLG1222'!$I:$I,'BLG1222'!$A:$A,'ALL 2022'!$2:$2,'BLG1222'!$D:$D,'ALL 2022'!$D:$D)</f>
        <v>935922.1</v>
      </c>
      <c r="AI670" s="12">
        <f>+SUMIFS('BLG1222'!$I:$I,'BLG1222'!$A:$A,'ALL 2022'!$2:$2,'BLG1222'!$D:$D,'ALL 2022'!$D:$D)</f>
        <v>62665.88</v>
      </c>
      <c r="AJ670" s="12">
        <f>+SUMIFS('BLG1222'!$I:$I,'BLG1222'!$A:$A,'ALL 2022'!$2:$2,'BLG1222'!$D:$D,'ALL 2022'!$D:$D)</f>
        <v>510000</v>
      </c>
      <c r="AK670" s="12">
        <f>+SUMIFS('BLG1222'!$I:$I,'BLG1222'!$A:$A,'ALL 2022'!$2:$2,'BLG1222'!$D:$D,'ALL 2022'!$D:$D)</f>
        <v>2515950.27</v>
      </c>
      <c r="AL670" s="12">
        <f>+SUMIFS('BLG1222'!$I:$I,'BLG1222'!$A:$A,'ALL 2022'!$2:$2,'BLG1222'!$D:$D,'ALL 2022'!$D:$D)</f>
        <v>0</v>
      </c>
      <c r="AM670" s="12">
        <f>+SUMIFS('BLG1222'!$I:$I,'BLG1222'!$A:$A,'ALL 2022'!$2:$2,'BLG1222'!$D:$D,'ALL 2022'!$D:$D)</f>
        <v>0</v>
      </c>
      <c r="AN670" s="12">
        <f>+SUMIFS('BLG1222'!$I:$I,'BLG1222'!$A:$A,'ALL 2022'!$2:$2,'BLG1222'!$D:$D,'ALL 2022'!$D:$D)</f>
        <v>0</v>
      </c>
      <c r="AO670" s="12">
        <f>+SUMIFS('BLG1222'!$I:$I,'BLG1222'!$A:$A,'ALL 2022'!$2:$2,'BLG1222'!$D:$D,'ALL 2022'!$D:$D)</f>
        <v>2197543.8199999998</v>
      </c>
      <c r="AP670" s="12">
        <f>+SUMIFS('BLG1222'!$I:$I,'BLG1222'!$A:$A,'ALL 2022'!$2:$2,'BLG1222'!$D:$D,'ALL 2022'!$D:$D)</f>
        <v>0</v>
      </c>
      <c r="AQ670" s="164">
        <f t="shared" si="65"/>
        <v>253235049.97000003</v>
      </c>
      <c r="AR670" s="165">
        <f t="shared" si="66"/>
        <v>53554.482868955602</v>
      </c>
    </row>
    <row r="671" spans="1:44" hidden="1" x14ac:dyDescent="0.25">
      <c r="A671" s="11" t="str">
        <f t="shared" si="62"/>
        <v>6</v>
      </c>
      <c r="B671" s="11" t="str">
        <f t="shared" si="63"/>
        <v>65</v>
      </c>
      <c r="C671" s="11" t="str">
        <f t="shared" si="64"/>
        <v>652</v>
      </c>
      <c r="D671" s="23">
        <v>65200000</v>
      </c>
      <c r="E671" s="196" t="s">
        <v>3276</v>
      </c>
      <c r="F671" s="24" t="s">
        <v>495</v>
      </c>
      <c r="G671" s="12">
        <f>+SUMIFS('BLG1222'!$I:$I,'BLG1222'!$A:$A,'ALL 2022'!$2:$2,'BLG1222'!$D:$D,'ALL 2022'!$D:$D)</f>
        <v>0</v>
      </c>
      <c r="H671" s="12">
        <f>+SUMIFS('BLG1222'!$I:$I,'BLG1222'!$A:$A,'ALL 2022'!$2:$2,'BLG1222'!$D:$D,'ALL 2022'!$D:$D)</f>
        <v>0</v>
      </c>
      <c r="I671" s="12">
        <f>+SUMIFS('BLG1222'!$I:$I,'BLG1222'!$A:$A,'ALL 2022'!$2:$2,'BLG1222'!$D:$D,'ALL 2022'!$D:$D)</f>
        <v>0</v>
      </c>
      <c r="J671" s="12">
        <f>+SUMIFS('BLG1222'!$I:$I,'BLG1222'!$A:$A,'ALL 2022'!$2:$2,'BLG1222'!$D:$D,'ALL 2022'!$D:$D)</f>
        <v>1298700203.0700002</v>
      </c>
      <c r="K671" s="12">
        <f>+SUMIFS('BLG1222'!$I:$I,'BLG1222'!$A:$A,'ALL 2022'!$2:$2,'BLG1222'!$D:$D,'ALL 2022'!$D:$D)</f>
        <v>219891433.37</v>
      </c>
      <c r="L671" s="12">
        <f>+SUMIFS('BLG1222'!$I:$I,'BLG1222'!$A:$A,'ALL 2022'!$2:$2,'BLG1222'!$D:$D,'ALL 2022'!$D:$D)</f>
        <v>0</v>
      </c>
      <c r="M671" s="12">
        <f>+SUMIFS('BLG1222'!$I:$I,'BLG1222'!$A:$A,'ALL 2022'!$2:$2,'BLG1222'!$D:$D,'ALL 2022'!$D:$D)</f>
        <v>0</v>
      </c>
      <c r="N671" s="12">
        <f>+SUMIFS('BLG1222'!$I:$I,'BLG1222'!$A:$A,'ALL 2022'!$2:$2,'BLG1222'!$D:$D,'ALL 2022'!$D:$D)</f>
        <v>8000000</v>
      </c>
      <c r="O671" s="12">
        <f>+SUMIFS('BLG1222'!$I:$I,'BLG1222'!$A:$A,'ALL 2022'!$2:$2,'BLG1222'!$D:$D,'ALL 2022'!$D:$D)</f>
        <v>0</v>
      </c>
      <c r="P671" s="12">
        <f>+SUMIFS('BLG1222'!$I:$I,'BLG1222'!$A:$A,'ALL 2022'!$2:$2,'BLG1222'!$D:$D,'ALL 2022'!$D:$D)</f>
        <v>0</v>
      </c>
      <c r="Q671" s="12">
        <f>+SUMIFS('BLG1222'!$I:$I,'BLG1222'!$A:$A,'ALL 2022'!$2:$2,'BLG1222'!$D:$D,'ALL 2022'!$D:$D)</f>
        <v>0</v>
      </c>
      <c r="R671" s="12">
        <f>+SUMIFS('BLG1222'!$I:$I,'BLG1222'!$A:$A,'ALL 2022'!$2:$2,'BLG1222'!$D:$D,'ALL 2022'!$D:$D)</f>
        <v>0</v>
      </c>
      <c r="S671" s="12">
        <f>+SUMIFS('BLG1222'!$I:$I,'BLG1222'!$A:$A,'ALL 2022'!$2:$2,'BLG1222'!$D:$D,'ALL 2022'!$D:$D)</f>
        <v>0</v>
      </c>
      <c r="T671" s="12">
        <f>+SUMIFS('BLG1222'!$I:$I,'BLG1222'!$A:$A,'ALL 2022'!$2:$2,'BLG1222'!$D:$D,'ALL 2022'!$D:$D)</f>
        <v>1231848542</v>
      </c>
      <c r="U671" s="12">
        <f>+SUMIFS('BLG1222'!$I:$I,'BLG1222'!$A:$A,'ALL 2022'!$2:$2,'BLG1222'!$D:$D,'ALL 2022'!$D:$D)</f>
        <v>1919557289.3297801</v>
      </c>
      <c r="V671" s="12">
        <f>+SUMIFS('BLG1222'!$I:$I,'BLG1222'!$A:$A,'ALL 2022'!$2:$2,'BLG1222'!$D:$D,'ALL 2022'!$D:$D)</f>
        <v>0</v>
      </c>
      <c r="W671" s="12">
        <f>+SUMIFS('BLG1222'!$I:$I,'BLG1222'!$A:$A,'ALL 2022'!$2:$2,'BLG1222'!$D:$D,'ALL 2022'!$D:$D)</f>
        <v>15644720</v>
      </c>
      <c r="X671" s="12">
        <f>+SUMIFS('BLG1222'!$I:$I,'BLG1222'!$A:$A,'ALL 2022'!$2:$2,'BLG1222'!$D:$D,'ALL 2022'!$D:$D)</f>
        <v>0</v>
      </c>
      <c r="Y671" s="12">
        <f>+SUMIFS('BLG1222'!$I:$I,'BLG1222'!$A:$A,'ALL 2022'!$2:$2,'BLG1222'!$D:$D,'ALL 2022'!$D:$D)</f>
        <v>0</v>
      </c>
      <c r="Z671" s="12">
        <f>+SUMIFS('BLG1222'!$I:$I,'BLG1222'!$A:$A,'ALL 2022'!$2:$2,'BLG1222'!$D:$D,'ALL 2022'!$D:$D)</f>
        <v>0</v>
      </c>
      <c r="AA671" s="12">
        <f>+SUMIFS('BLG1222'!$I:$I,'BLG1222'!$A:$A,'ALL 2022'!$2:$2,'BLG1222'!$D:$D,'ALL 2022'!$D:$D)</f>
        <v>0</v>
      </c>
      <c r="AB671" s="12">
        <f>+SUMIFS('BLG1222'!$I:$I,'BLG1222'!$A:$A,'ALL 2022'!$2:$2,'BLG1222'!$D:$D,'ALL 2022'!$D:$D)</f>
        <v>90438450.359999999</v>
      </c>
      <c r="AC671" s="12">
        <f>+SUMIFS('BLG1222'!$I:$I,'BLG1222'!$A:$A,'ALL 2022'!$2:$2,'BLG1222'!$D:$D,'ALL 2022'!$D:$D)</f>
        <v>48950647.325000003</v>
      </c>
      <c r="AD671" s="12">
        <f>+SUMIFS('BLG1222'!$I:$I,'BLG1222'!$A:$A,'ALL 2022'!$2:$2,'BLG1222'!$D:$D,'ALL 2022'!$D:$D)</f>
        <v>0</v>
      </c>
      <c r="AE671" s="12">
        <f>+SUMIFS('BLG1222'!$I:$I,'BLG1222'!$A:$A,'ALL 2022'!$2:$2,'BLG1222'!$D:$D,'ALL 2022'!$D:$D)</f>
        <v>0</v>
      </c>
      <c r="AF671" s="12">
        <f>+SUMIFS('BLG1222'!$I:$I,'BLG1222'!$A:$A,'ALL 2022'!$2:$2,'BLG1222'!$D:$D,'ALL 2022'!$D:$D)</f>
        <v>90345067.280000001</v>
      </c>
      <c r="AG671" s="12">
        <f>+SUMIFS('BLG1222'!$I:$I,'BLG1222'!$A:$A,'ALL 2022'!$2:$2,'BLG1222'!$D:$D,'ALL 2022'!$D:$D)</f>
        <v>0</v>
      </c>
      <c r="AH671" s="12">
        <f>+SUMIFS('BLG1222'!$I:$I,'BLG1222'!$A:$A,'ALL 2022'!$2:$2,'BLG1222'!$D:$D,'ALL 2022'!$D:$D)</f>
        <v>0</v>
      </c>
      <c r="AI671" s="12">
        <f>+SUMIFS('BLG1222'!$I:$I,'BLG1222'!$A:$A,'ALL 2022'!$2:$2,'BLG1222'!$D:$D,'ALL 2022'!$D:$D)</f>
        <v>0</v>
      </c>
      <c r="AJ671" s="12">
        <f>+SUMIFS('BLG1222'!$I:$I,'BLG1222'!$A:$A,'ALL 2022'!$2:$2,'BLG1222'!$D:$D,'ALL 2022'!$D:$D)</f>
        <v>0</v>
      </c>
      <c r="AK671" s="12">
        <f>+SUMIFS('BLG1222'!$I:$I,'BLG1222'!$A:$A,'ALL 2022'!$2:$2,'BLG1222'!$D:$D,'ALL 2022'!$D:$D)</f>
        <v>0</v>
      </c>
      <c r="AL671" s="12">
        <f>+SUMIFS('BLG1222'!$I:$I,'BLG1222'!$A:$A,'ALL 2022'!$2:$2,'BLG1222'!$D:$D,'ALL 2022'!$D:$D)</f>
        <v>0</v>
      </c>
      <c r="AM671" s="12">
        <f>+SUMIFS('BLG1222'!$I:$I,'BLG1222'!$A:$A,'ALL 2022'!$2:$2,'BLG1222'!$D:$D,'ALL 2022'!$D:$D)</f>
        <v>0</v>
      </c>
      <c r="AN671" s="12">
        <f>+SUMIFS('BLG1222'!$I:$I,'BLG1222'!$A:$A,'ALL 2022'!$2:$2,'BLG1222'!$D:$D,'ALL 2022'!$D:$D)</f>
        <v>0</v>
      </c>
      <c r="AO671" s="12">
        <f>+SUMIFS('BLG1222'!$I:$I,'BLG1222'!$A:$A,'ALL 2022'!$2:$2,'BLG1222'!$D:$D,'ALL 2022'!$D:$D)</f>
        <v>2722.18</v>
      </c>
      <c r="AP671" s="12">
        <f>+SUMIFS('BLG1222'!$I:$I,'BLG1222'!$A:$A,'ALL 2022'!$2:$2,'BLG1222'!$D:$D,'ALL 2022'!$D:$D)</f>
        <v>0</v>
      </c>
      <c r="AQ671" s="164">
        <f t="shared" si="65"/>
        <v>4923379074.9147797</v>
      </c>
      <c r="AR671" s="165">
        <f t="shared" si="66"/>
        <v>1041202.7101151049</v>
      </c>
    </row>
    <row r="672" spans="1:44" hidden="1" x14ac:dyDescent="0.25">
      <c r="A672" s="11" t="str">
        <f t="shared" si="62"/>
        <v>6</v>
      </c>
      <c r="B672" s="11" t="str">
        <f t="shared" si="63"/>
        <v>65</v>
      </c>
      <c r="C672" s="11" t="str">
        <f t="shared" si="64"/>
        <v>654</v>
      </c>
      <c r="D672" s="23">
        <v>65400000</v>
      </c>
      <c r="E672" s="196" t="s">
        <v>3276</v>
      </c>
      <c r="F672" s="24" t="s">
        <v>1461</v>
      </c>
      <c r="G672" s="12">
        <f>+SUMIFS('BLG1222'!$I:$I,'BLG1222'!$A:$A,'ALL 2022'!$2:$2,'BLG1222'!$D:$D,'ALL 2022'!$D:$D)</f>
        <v>0</v>
      </c>
      <c r="H672" s="12">
        <f>+SUMIFS('BLG1222'!$I:$I,'BLG1222'!$A:$A,'ALL 2022'!$2:$2,'BLG1222'!$D:$D,'ALL 2022'!$D:$D)</f>
        <v>0</v>
      </c>
      <c r="I672" s="12">
        <f>+SUMIFS('BLG1222'!$I:$I,'BLG1222'!$A:$A,'ALL 2022'!$2:$2,'BLG1222'!$D:$D,'ALL 2022'!$D:$D)</f>
        <v>0</v>
      </c>
      <c r="J672" s="12">
        <f>+SUMIFS('BLG1222'!$I:$I,'BLG1222'!$A:$A,'ALL 2022'!$2:$2,'BLG1222'!$D:$D,'ALL 2022'!$D:$D)</f>
        <v>0</v>
      </c>
      <c r="K672" s="12">
        <f>+SUMIFS('BLG1222'!$I:$I,'BLG1222'!$A:$A,'ALL 2022'!$2:$2,'BLG1222'!$D:$D,'ALL 2022'!$D:$D)</f>
        <v>0</v>
      </c>
      <c r="L672" s="12">
        <f>+SUMIFS('BLG1222'!$I:$I,'BLG1222'!$A:$A,'ALL 2022'!$2:$2,'BLG1222'!$D:$D,'ALL 2022'!$D:$D)</f>
        <v>0</v>
      </c>
      <c r="M672" s="12">
        <f>+SUMIFS('BLG1222'!$I:$I,'BLG1222'!$A:$A,'ALL 2022'!$2:$2,'BLG1222'!$D:$D,'ALL 2022'!$D:$D)</f>
        <v>0</v>
      </c>
      <c r="N672" s="12">
        <f>+SUMIFS('BLG1222'!$I:$I,'BLG1222'!$A:$A,'ALL 2022'!$2:$2,'BLG1222'!$D:$D,'ALL 2022'!$D:$D)</f>
        <v>0</v>
      </c>
      <c r="O672" s="12">
        <f>+SUMIFS('BLG1222'!$I:$I,'BLG1222'!$A:$A,'ALL 2022'!$2:$2,'BLG1222'!$D:$D,'ALL 2022'!$D:$D)</f>
        <v>0</v>
      </c>
      <c r="P672" s="12">
        <f>+SUMIFS('BLG1222'!$I:$I,'BLG1222'!$A:$A,'ALL 2022'!$2:$2,'BLG1222'!$D:$D,'ALL 2022'!$D:$D)</f>
        <v>0</v>
      </c>
      <c r="Q672" s="12">
        <f>+SUMIFS('BLG1222'!$I:$I,'BLG1222'!$A:$A,'ALL 2022'!$2:$2,'BLG1222'!$D:$D,'ALL 2022'!$D:$D)</f>
        <v>0</v>
      </c>
      <c r="R672" s="12">
        <f>+SUMIFS('BLG1222'!$I:$I,'BLG1222'!$A:$A,'ALL 2022'!$2:$2,'BLG1222'!$D:$D,'ALL 2022'!$D:$D)</f>
        <v>0</v>
      </c>
      <c r="S672" s="12">
        <f>+SUMIFS('BLG1222'!$I:$I,'BLG1222'!$A:$A,'ALL 2022'!$2:$2,'BLG1222'!$D:$D,'ALL 2022'!$D:$D)</f>
        <v>0</v>
      </c>
      <c r="T672" s="12">
        <f>+SUMIFS('BLG1222'!$I:$I,'BLG1222'!$A:$A,'ALL 2022'!$2:$2,'BLG1222'!$D:$D,'ALL 2022'!$D:$D)</f>
        <v>0</v>
      </c>
      <c r="U672" s="12">
        <f>+SUMIFS('BLG1222'!$I:$I,'BLG1222'!$A:$A,'ALL 2022'!$2:$2,'BLG1222'!$D:$D,'ALL 2022'!$D:$D)</f>
        <v>0</v>
      </c>
      <c r="V672" s="12">
        <f>+SUMIFS('BLG1222'!$I:$I,'BLG1222'!$A:$A,'ALL 2022'!$2:$2,'BLG1222'!$D:$D,'ALL 2022'!$D:$D)</f>
        <v>0</v>
      </c>
      <c r="W672" s="12">
        <f>+SUMIFS('BLG1222'!$I:$I,'BLG1222'!$A:$A,'ALL 2022'!$2:$2,'BLG1222'!$D:$D,'ALL 2022'!$D:$D)</f>
        <v>0</v>
      </c>
      <c r="X672" s="12">
        <f>+SUMIFS('BLG1222'!$I:$I,'BLG1222'!$A:$A,'ALL 2022'!$2:$2,'BLG1222'!$D:$D,'ALL 2022'!$D:$D)</f>
        <v>0</v>
      </c>
      <c r="Y672" s="12">
        <f>+SUMIFS('BLG1222'!$I:$I,'BLG1222'!$A:$A,'ALL 2022'!$2:$2,'BLG1222'!$D:$D,'ALL 2022'!$D:$D)</f>
        <v>0</v>
      </c>
      <c r="Z672" s="12">
        <f>+SUMIFS('BLG1222'!$I:$I,'BLG1222'!$A:$A,'ALL 2022'!$2:$2,'BLG1222'!$D:$D,'ALL 2022'!$D:$D)</f>
        <v>0</v>
      </c>
      <c r="AA672" s="12">
        <f>+SUMIFS('BLG1222'!$I:$I,'BLG1222'!$A:$A,'ALL 2022'!$2:$2,'BLG1222'!$D:$D,'ALL 2022'!$D:$D)</f>
        <v>0</v>
      </c>
      <c r="AB672" s="12">
        <f>+SUMIFS('BLG1222'!$I:$I,'BLG1222'!$A:$A,'ALL 2022'!$2:$2,'BLG1222'!$D:$D,'ALL 2022'!$D:$D)</f>
        <v>0</v>
      </c>
      <c r="AC672" s="12">
        <f>+SUMIFS('BLG1222'!$I:$I,'BLG1222'!$A:$A,'ALL 2022'!$2:$2,'BLG1222'!$D:$D,'ALL 2022'!$D:$D)</f>
        <v>0</v>
      </c>
      <c r="AD672" s="12">
        <f>+SUMIFS('BLG1222'!$I:$I,'BLG1222'!$A:$A,'ALL 2022'!$2:$2,'BLG1222'!$D:$D,'ALL 2022'!$D:$D)</f>
        <v>0</v>
      </c>
      <c r="AE672" s="12">
        <f>+SUMIFS('BLG1222'!$I:$I,'BLG1222'!$A:$A,'ALL 2022'!$2:$2,'BLG1222'!$D:$D,'ALL 2022'!$D:$D)</f>
        <v>0</v>
      </c>
      <c r="AF672" s="12">
        <f>+SUMIFS('BLG1222'!$I:$I,'BLG1222'!$A:$A,'ALL 2022'!$2:$2,'BLG1222'!$D:$D,'ALL 2022'!$D:$D)</f>
        <v>0</v>
      </c>
      <c r="AG672" s="12">
        <f>+SUMIFS('BLG1222'!$I:$I,'BLG1222'!$A:$A,'ALL 2022'!$2:$2,'BLG1222'!$D:$D,'ALL 2022'!$D:$D)</f>
        <v>0</v>
      </c>
      <c r="AH672" s="12">
        <f>+SUMIFS('BLG1222'!$I:$I,'BLG1222'!$A:$A,'ALL 2022'!$2:$2,'BLG1222'!$D:$D,'ALL 2022'!$D:$D)</f>
        <v>0</v>
      </c>
      <c r="AI672" s="12">
        <f>+SUMIFS('BLG1222'!$I:$I,'BLG1222'!$A:$A,'ALL 2022'!$2:$2,'BLG1222'!$D:$D,'ALL 2022'!$D:$D)</f>
        <v>0</v>
      </c>
      <c r="AJ672" s="12">
        <f>+SUMIFS('BLG1222'!$I:$I,'BLG1222'!$A:$A,'ALL 2022'!$2:$2,'BLG1222'!$D:$D,'ALL 2022'!$D:$D)</f>
        <v>0</v>
      </c>
      <c r="AK672" s="12">
        <f>+SUMIFS('BLG1222'!$I:$I,'BLG1222'!$A:$A,'ALL 2022'!$2:$2,'BLG1222'!$D:$D,'ALL 2022'!$D:$D)</f>
        <v>0</v>
      </c>
      <c r="AL672" s="12">
        <f>+SUMIFS('BLG1222'!$I:$I,'BLG1222'!$A:$A,'ALL 2022'!$2:$2,'BLG1222'!$D:$D,'ALL 2022'!$D:$D)</f>
        <v>0</v>
      </c>
      <c r="AM672" s="12">
        <f>+SUMIFS('BLG1222'!$I:$I,'BLG1222'!$A:$A,'ALL 2022'!$2:$2,'BLG1222'!$D:$D,'ALL 2022'!$D:$D)</f>
        <v>0</v>
      </c>
      <c r="AN672" s="12">
        <f>+SUMIFS('BLG1222'!$I:$I,'BLG1222'!$A:$A,'ALL 2022'!$2:$2,'BLG1222'!$D:$D,'ALL 2022'!$D:$D)</f>
        <v>0</v>
      </c>
      <c r="AO672" s="12">
        <f>+SUMIFS('BLG1222'!$I:$I,'BLG1222'!$A:$A,'ALL 2022'!$2:$2,'BLG1222'!$D:$D,'ALL 2022'!$D:$D)</f>
        <v>0</v>
      </c>
      <c r="AP672" s="12">
        <f>+SUMIFS('BLG1222'!$I:$I,'BLG1222'!$A:$A,'ALL 2022'!$2:$2,'BLG1222'!$D:$D,'ALL 2022'!$D:$D)</f>
        <v>0</v>
      </c>
      <c r="AQ672" s="164">
        <f t="shared" si="65"/>
        <v>0</v>
      </c>
      <c r="AR672" s="165">
        <f t="shared" si="66"/>
        <v>0</v>
      </c>
    </row>
    <row r="673" spans="1:44" hidden="1" x14ac:dyDescent="0.25">
      <c r="A673" s="11" t="str">
        <f t="shared" si="62"/>
        <v>6</v>
      </c>
      <c r="B673" s="11" t="str">
        <f t="shared" si="63"/>
        <v>65</v>
      </c>
      <c r="C673" s="11" t="str">
        <f t="shared" si="64"/>
        <v>654</v>
      </c>
      <c r="D673" s="23">
        <v>65410000</v>
      </c>
      <c r="E673" s="196" t="s">
        <v>3276</v>
      </c>
      <c r="F673" s="57" t="s">
        <v>1082</v>
      </c>
      <c r="G673" s="12">
        <f>+SUMIFS('BLG1222'!$I:$I,'BLG1222'!$A:$A,'ALL 2022'!$2:$2,'BLG1222'!$D:$D,'ALL 2022'!$D:$D)</f>
        <v>0</v>
      </c>
      <c r="H673" s="12">
        <f>+SUMIFS('BLG1222'!$I:$I,'BLG1222'!$A:$A,'ALL 2022'!$2:$2,'BLG1222'!$D:$D,'ALL 2022'!$D:$D)</f>
        <v>0</v>
      </c>
      <c r="I673" s="12">
        <f>+SUMIFS('BLG1222'!$I:$I,'BLG1222'!$A:$A,'ALL 2022'!$2:$2,'BLG1222'!$D:$D,'ALL 2022'!$D:$D)</f>
        <v>0</v>
      </c>
      <c r="J673" s="12">
        <f>+SUMIFS('BLG1222'!$I:$I,'BLG1222'!$A:$A,'ALL 2022'!$2:$2,'BLG1222'!$D:$D,'ALL 2022'!$D:$D)</f>
        <v>0</v>
      </c>
      <c r="K673" s="12">
        <f>+SUMIFS('BLG1222'!$I:$I,'BLG1222'!$A:$A,'ALL 2022'!$2:$2,'BLG1222'!$D:$D,'ALL 2022'!$D:$D)</f>
        <v>0</v>
      </c>
      <c r="L673" s="12">
        <f>+SUMIFS('BLG1222'!$I:$I,'BLG1222'!$A:$A,'ALL 2022'!$2:$2,'BLG1222'!$D:$D,'ALL 2022'!$D:$D)</f>
        <v>0</v>
      </c>
      <c r="M673" s="12">
        <f>+SUMIFS('BLG1222'!$I:$I,'BLG1222'!$A:$A,'ALL 2022'!$2:$2,'BLG1222'!$D:$D,'ALL 2022'!$D:$D)</f>
        <v>0</v>
      </c>
      <c r="N673" s="12">
        <f>+SUMIFS('BLG1222'!$I:$I,'BLG1222'!$A:$A,'ALL 2022'!$2:$2,'BLG1222'!$D:$D,'ALL 2022'!$D:$D)</f>
        <v>0</v>
      </c>
      <c r="O673" s="12">
        <f>+SUMIFS('BLG1222'!$I:$I,'BLG1222'!$A:$A,'ALL 2022'!$2:$2,'BLG1222'!$D:$D,'ALL 2022'!$D:$D)</f>
        <v>0</v>
      </c>
      <c r="P673" s="12">
        <f>+SUMIFS('BLG1222'!$I:$I,'BLG1222'!$A:$A,'ALL 2022'!$2:$2,'BLG1222'!$D:$D,'ALL 2022'!$D:$D)</f>
        <v>0</v>
      </c>
      <c r="Q673" s="12">
        <f>+SUMIFS('BLG1222'!$I:$I,'BLG1222'!$A:$A,'ALL 2022'!$2:$2,'BLG1222'!$D:$D,'ALL 2022'!$D:$D)</f>
        <v>0</v>
      </c>
      <c r="R673" s="12">
        <f>+SUMIFS('BLG1222'!$I:$I,'BLG1222'!$A:$A,'ALL 2022'!$2:$2,'BLG1222'!$D:$D,'ALL 2022'!$D:$D)</f>
        <v>0</v>
      </c>
      <c r="S673" s="12">
        <f>+SUMIFS('BLG1222'!$I:$I,'BLG1222'!$A:$A,'ALL 2022'!$2:$2,'BLG1222'!$D:$D,'ALL 2022'!$D:$D)</f>
        <v>0</v>
      </c>
      <c r="T673" s="12">
        <f>+SUMIFS('BLG1222'!$I:$I,'BLG1222'!$A:$A,'ALL 2022'!$2:$2,'BLG1222'!$D:$D,'ALL 2022'!$D:$D)</f>
        <v>0</v>
      </c>
      <c r="U673" s="12">
        <f>+SUMIFS('BLG1222'!$I:$I,'BLG1222'!$A:$A,'ALL 2022'!$2:$2,'BLG1222'!$D:$D,'ALL 2022'!$D:$D)</f>
        <v>0</v>
      </c>
      <c r="V673" s="12">
        <f>+SUMIFS('BLG1222'!$I:$I,'BLG1222'!$A:$A,'ALL 2022'!$2:$2,'BLG1222'!$D:$D,'ALL 2022'!$D:$D)</f>
        <v>0</v>
      </c>
      <c r="W673" s="12">
        <f>+SUMIFS('BLG1222'!$I:$I,'BLG1222'!$A:$A,'ALL 2022'!$2:$2,'BLG1222'!$D:$D,'ALL 2022'!$D:$D)</f>
        <v>0</v>
      </c>
      <c r="X673" s="12">
        <f>+SUMIFS('BLG1222'!$I:$I,'BLG1222'!$A:$A,'ALL 2022'!$2:$2,'BLG1222'!$D:$D,'ALL 2022'!$D:$D)</f>
        <v>0</v>
      </c>
      <c r="Y673" s="12">
        <f>+SUMIFS('BLG1222'!$I:$I,'BLG1222'!$A:$A,'ALL 2022'!$2:$2,'BLG1222'!$D:$D,'ALL 2022'!$D:$D)</f>
        <v>0</v>
      </c>
      <c r="Z673" s="12">
        <f>+SUMIFS('BLG1222'!$I:$I,'BLG1222'!$A:$A,'ALL 2022'!$2:$2,'BLG1222'!$D:$D,'ALL 2022'!$D:$D)</f>
        <v>0</v>
      </c>
      <c r="AA673" s="12">
        <f>+SUMIFS('BLG1222'!$I:$I,'BLG1222'!$A:$A,'ALL 2022'!$2:$2,'BLG1222'!$D:$D,'ALL 2022'!$D:$D)</f>
        <v>0</v>
      </c>
      <c r="AB673" s="12">
        <f>+SUMIFS('BLG1222'!$I:$I,'BLG1222'!$A:$A,'ALL 2022'!$2:$2,'BLG1222'!$D:$D,'ALL 2022'!$D:$D)</f>
        <v>0</v>
      </c>
      <c r="AC673" s="12">
        <f>+SUMIFS('BLG1222'!$I:$I,'BLG1222'!$A:$A,'ALL 2022'!$2:$2,'BLG1222'!$D:$D,'ALL 2022'!$D:$D)</f>
        <v>0</v>
      </c>
      <c r="AD673" s="12">
        <f>+SUMIFS('BLG1222'!$I:$I,'BLG1222'!$A:$A,'ALL 2022'!$2:$2,'BLG1222'!$D:$D,'ALL 2022'!$D:$D)</f>
        <v>0</v>
      </c>
      <c r="AE673" s="12">
        <f>+SUMIFS('BLG1222'!$I:$I,'BLG1222'!$A:$A,'ALL 2022'!$2:$2,'BLG1222'!$D:$D,'ALL 2022'!$D:$D)</f>
        <v>0</v>
      </c>
      <c r="AF673" s="12">
        <f>+SUMIFS('BLG1222'!$I:$I,'BLG1222'!$A:$A,'ALL 2022'!$2:$2,'BLG1222'!$D:$D,'ALL 2022'!$D:$D)</f>
        <v>0</v>
      </c>
      <c r="AG673" s="12">
        <f>+SUMIFS('BLG1222'!$I:$I,'BLG1222'!$A:$A,'ALL 2022'!$2:$2,'BLG1222'!$D:$D,'ALL 2022'!$D:$D)</f>
        <v>0</v>
      </c>
      <c r="AH673" s="12">
        <f>+SUMIFS('BLG1222'!$I:$I,'BLG1222'!$A:$A,'ALL 2022'!$2:$2,'BLG1222'!$D:$D,'ALL 2022'!$D:$D)</f>
        <v>0</v>
      </c>
      <c r="AI673" s="12">
        <f>+SUMIFS('BLG1222'!$I:$I,'BLG1222'!$A:$A,'ALL 2022'!$2:$2,'BLG1222'!$D:$D,'ALL 2022'!$D:$D)</f>
        <v>0</v>
      </c>
      <c r="AJ673" s="12">
        <f>+SUMIFS('BLG1222'!$I:$I,'BLG1222'!$A:$A,'ALL 2022'!$2:$2,'BLG1222'!$D:$D,'ALL 2022'!$D:$D)</f>
        <v>0</v>
      </c>
      <c r="AK673" s="12">
        <f>+SUMIFS('BLG1222'!$I:$I,'BLG1222'!$A:$A,'ALL 2022'!$2:$2,'BLG1222'!$D:$D,'ALL 2022'!$D:$D)</f>
        <v>0</v>
      </c>
      <c r="AL673" s="12">
        <f>+SUMIFS('BLG1222'!$I:$I,'BLG1222'!$A:$A,'ALL 2022'!$2:$2,'BLG1222'!$D:$D,'ALL 2022'!$D:$D)</f>
        <v>0</v>
      </c>
      <c r="AM673" s="12">
        <f>+SUMIFS('BLG1222'!$I:$I,'BLG1222'!$A:$A,'ALL 2022'!$2:$2,'BLG1222'!$D:$D,'ALL 2022'!$D:$D)</f>
        <v>0</v>
      </c>
      <c r="AN673" s="12">
        <f>+SUMIFS('BLG1222'!$I:$I,'BLG1222'!$A:$A,'ALL 2022'!$2:$2,'BLG1222'!$D:$D,'ALL 2022'!$D:$D)</f>
        <v>0</v>
      </c>
      <c r="AO673" s="12">
        <f>+SUMIFS('BLG1222'!$I:$I,'BLG1222'!$A:$A,'ALL 2022'!$2:$2,'BLG1222'!$D:$D,'ALL 2022'!$D:$D)</f>
        <v>0</v>
      </c>
      <c r="AP673" s="12">
        <f>+SUMIFS('BLG1222'!$I:$I,'BLG1222'!$A:$A,'ALL 2022'!$2:$2,'BLG1222'!$D:$D,'ALL 2022'!$D:$D)</f>
        <v>0</v>
      </c>
      <c r="AQ673" s="164">
        <f t="shared" si="65"/>
        <v>0</v>
      </c>
      <c r="AR673" s="165">
        <f t="shared" si="66"/>
        <v>0</v>
      </c>
    </row>
    <row r="674" spans="1:44" hidden="1" x14ac:dyDescent="0.25">
      <c r="A674" s="11" t="str">
        <f t="shared" si="62"/>
        <v>6</v>
      </c>
      <c r="B674" s="11" t="str">
        <f t="shared" si="63"/>
        <v>65</v>
      </c>
      <c r="C674" s="11" t="str">
        <f t="shared" si="64"/>
        <v>656</v>
      </c>
      <c r="D674" s="23">
        <v>65600000</v>
      </c>
      <c r="E674" s="196" t="s">
        <v>3276</v>
      </c>
      <c r="F674" s="24" t="s">
        <v>2769</v>
      </c>
      <c r="G674" s="12">
        <f>+SUMIFS('BLG1222'!$I:$I,'BLG1222'!$A:$A,'ALL 2022'!$2:$2,'BLG1222'!$D:$D,'ALL 2022'!$D:$D)</f>
        <v>0</v>
      </c>
      <c r="H674" s="12">
        <f>+SUMIFS('BLG1222'!$I:$I,'BLG1222'!$A:$A,'ALL 2022'!$2:$2,'BLG1222'!$D:$D,'ALL 2022'!$D:$D)</f>
        <v>0</v>
      </c>
      <c r="I674" s="12">
        <f>+SUMIFS('BLG1222'!$I:$I,'BLG1222'!$A:$A,'ALL 2022'!$2:$2,'BLG1222'!$D:$D,'ALL 2022'!$D:$D)</f>
        <v>0</v>
      </c>
      <c r="J674" s="12">
        <f>+SUMIFS('BLG1222'!$I:$I,'BLG1222'!$A:$A,'ALL 2022'!$2:$2,'BLG1222'!$D:$D,'ALL 2022'!$D:$D)</f>
        <v>0</v>
      </c>
      <c r="K674" s="12">
        <f>+SUMIFS('BLG1222'!$I:$I,'BLG1222'!$A:$A,'ALL 2022'!$2:$2,'BLG1222'!$D:$D,'ALL 2022'!$D:$D)</f>
        <v>0</v>
      </c>
      <c r="L674" s="12">
        <f>+SUMIFS('BLG1222'!$I:$I,'BLG1222'!$A:$A,'ALL 2022'!$2:$2,'BLG1222'!$D:$D,'ALL 2022'!$D:$D)</f>
        <v>0</v>
      </c>
      <c r="M674" s="12">
        <f>+SUMIFS('BLG1222'!$I:$I,'BLG1222'!$A:$A,'ALL 2022'!$2:$2,'BLG1222'!$D:$D,'ALL 2022'!$D:$D)</f>
        <v>0</v>
      </c>
      <c r="N674" s="12">
        <f>+SUMIFS('BLG1222'!$I:$I,'BLG1222'!$A:$A,'ALL 2022'!$2:$2,'BLG1222'!$D:$D,'ALL 2022'!$D:$D)</f>
        <v>0</v>
      </c>
      <c r="O674" s="12">
        <f>+SUMIFS('BLG1222'!$I:$I,'BLG1222'!$A:$A,'ALL 2022'!$2:$2,'BLG1222'!$D:$D,'ALL 2022'!$D:$D)</f>
        <v>0</v>
      </c>
      <c r="P674" s="12">
        <f>+SUMIFS('BLG1222'!$I:$I,'BLG1222'!$A:$A,'ALL 2022'!$2:$2,'BLG1222'!$D:$D,'ALL 2022'!$D:$D)</f>
        <v>0</v>
      </c>
      <c r="Q674" s="12">
        <f>+SUMIFS('BLG1222'!$I:$I,'BLG1222'!$A:$A,'ALL 2022'!$2:$2,'BLG1222'!$D:$D,'ALL 2022'!$D:$D)</f>
        <v>0</v>
      </c>
      <c r="R674" s="12">
        <f>+SUMIFS('BLG1222'!$I:$I,'BLG1222'!$A:$A,'ALL 2022'!$2:$2,'BLG1222'!$D:$D,'ALL 2022'!$D:$D)</f>
        <v>0</v>
      </c>
      <c r="S674" s="12">
        <f>+SUMIFS('BLG1222'!$I:$I,'BLG1222'!$A:$A,'ALL 2022'!$2:$2,'BLG1222'!$D:$D,'ALL 2022'!$D:$D)</f>
        <v>0</v>
      </c>
      <c r="T674" s="12">
        <f>+SUMIFS('BLG1222'!$I:$I,'BLG1222'!$A:$A,'ALL 2022'!$2:$2,'BLG1222'!$D:$D,'ALL 2022'!$D:$D)</f>
        <v>0</v>
      </c>
      <c r="U674" s="12">
        <f>+SUMIFS('BLG1222'!$I:$I,'BLG1222'!$A:$A,'ALL 2022'!$2:$2,'BLG1222'!$D:$D,'ALL 2022'!$D:$D)</f>
        <v>0</v>
      </c>
      <c r="V674" s="12">
        <f>+SUMIFS('BLG1222'!$I:$I,'BLG1222'!$A:$A,'ALL 2022'!$2:$2,'BLG1222'!$D:$D,'ALL 2022'!$D:$D)</f>
        <v>0</v>
      </c>
      <c r="W674" s="12">
        <f>+SUMIFS('BLG1222'!$I:$I,'BLG1222'!$A:$A,'ALL 2022'!$2:$2,'BLG1222'!$D:$D,'ALL 2022'!$D:$D)</f>
        <v>0</v>
      </c>
      <c r="X674" s="12">
        <f>+SUMIFS('BLG1222'!$I:$I,'BLG1222'!$A:$A,'ALL 2022'!$2:$2,'BLG1222'!$D:$D,'ALL 2022'!$D:$D)</f>
        <v>0</v>
      </c>
      <c r="Y674" s="12">
        <f>+SUMIFS('BLG1222'!$I:$I,'BLG1222'!$A:$A,'ALL 2022'!$2:$2,'BLG1222'!$D:$D,'ALL 2022'!$D:$D)</f>
        <v>0</v>
      </c>
      <c r="Z674" s="12">
        <f>+SUMIFS('BLG1222'!$I:$I,'BLG1222'!$A:$A,'ALL 2022'!$2:$2,'BLG1222'!$D:$D,'ALL 2022'!$D:$D)</f>
        <v>0</v>
      </c>
      <c r="AA674" s="12">
        <f>+SUMIFS('BLG1222'!$I:$I,'BLG1222'!$A:$A,'ALL 2022'!$2:$2,'BLG1222'!$D:$D,'ALL 2022'!$D:$D)</f>
        <v>0</v>
      </c>
      <c r="AB674" s="12">
        <f>+SUMIFS('BLG1222'!$I:$I,'BLG1222'!$A:$A,'ALL 2022'!$2:$2,'BLG1222'!$D:$D,'ALL 2022'!$D:$D)</f>
        <v>0</v>
      </c>
      <c r="AC674" s="12">
        <f>+SUMIFS('BLG1222'!$I:$I,'BLG1222'!$A:$A,'ALL 2022'!$2:$2,'BLG1222'!$D:$D,'ALL 2022'!$D:$D)</f>
        <v>0</v>
      </c>
      <c r="AD674" s="12">
        <f>+SUMIFS('BLG1222'!$I:$I,'BLG1222'!$A:$A,'ALL 2022'!$2:$2,'BLG1222'!$D:$D,'ALL 2022'!$D:$D)</f>
        <v>0</v>
      </c>
      <c r="AE674" s="12">
        <f>+SUMIFS('BLG1222'!$I:$I,'BLG1222'!$A:$A,'ALL 2022'!$2:$2,'BLG1222'!$D:$D,'ALL 2022'!$D:$D)</f>
        <v>0</v>
      </c>
      <c r="AF674" s="12">
        <f>+SUMIFS('BLG1222'!$I:$I,'BLG1222'!$A:$A,'ALL 2022'!$2:$2,'BLG1222'!$D:$D,'ALL 2022'!$D:$D)</f>
        <v>0</v>
      </c>
      <c r="AG674" s="12">
        <f>+SUMIFS('BLG1222'!$I:$I,'BLG1222'!$A:$A,'ALL 2022'!$2:$2,'BLG1222'!$D:$D,'ALL 2022'!$D:$D)</f>
        <v>0</v>
      </c>
      <c r="AH674" s="12">
        <f>+SUMIFS('BLG1222'!$I:$I,'BLG1222'!$A:$A,'ALL 2022'!$2:$2,'BLG1222'!$D:$D,'ALL 2022'!$D:$D)</f>
        <v>0</v>
      </c>
      <c r="AI674" s="12">
        <f>+SUMIFS('BLG1222'!$I:$I,'BLG1222'!$A:$A,'ALL 2022'!$2:$2,'BLG1222'!$D:$D,'ALL 2022'!$D:$D)</f>
        <v>0</v>
      </c>
      <c r="AJ674" s="12">
        <f>+SUMIFS('BLG1222'!$I:$I,'BLG1222'!$A:$A,'ALL 2022'!$2:$2,'BLG1222'!$D:$D,'ALL 2022'!$D:$D)</f>
        <v>0</v>
      </c>
      <c r="AK674" s="12">
        <f>+SUMIFS('BLG1222'!$I:$I,'BLG1222'!$A:$A,'ALL 2022'!$2:$2,'BLG1222'!$D:$D,'ALL 2022'!$D:$D)</f>
        <v>0</v>
      </c>
      <c r="AL674" s="12">
        <f>+SUMIFS('BLG1222'!$I:$I,'BLG1222'!$A:$A,'ALL 2022'!$2:$2,'BLG1222'!$D:$D,'ALL 2022'!$D:$D)</f>
        <v>0</v>
      </c>
      <c r="AM674" s="12">
        <f>+SUMIFS('BLG1222'!$I:$I,'BLG1222'!$A:$A,'ALL 2022'!$2:$2,'BLG1222'!$D:$D,'ALL 2022'!$D:$D)</f>
        <v>0</v>
      </c>
      <c r="AN674" s="12">
        <f>+SUMIFS('BLG1222'!$I:$I,'BLG1222'!$A:$A,'ALL 2022'!$2:$2,'BLG1222'!$D:$D,'ALL 2022'!$D:$D)</f>
        <v>0</v>
      </c>
      <c r="AO674" s="12">
        <f>+SUMIFS('BLG1222'!$I:$I,'BLG1222'!$A:$A,'ALL 2022'!$2:$2,'BLG1222'!$D:$D,'ALL 2022'!$D:$D)</f>
        <v>0</v>
      </c>
      <c r="AP674" s="12">
        <f>+SUMIFS('BLG1222'!$I:$I,'BLG1222'!$A:$A,'ALL 2022'!$2:$2,'BLG1222'!$D:$D,'ALL 2022'!$D:$D)</f>
        <v>0</v>
      </c>
      <c r="AQ674" s="164">
        <f t="shared" si="65"/>
        <v>0</v>
      </c>
      <c r="AR674" s="165">
        <f t="shared" si="66"/>
        <v>0</v>
      </c>
    </row>
    <row r="675" spans="1:44" hidden="1" x14ac:dyDescent="0.25">
      <c r="A675" s="11" t="str">
        <f t="shared" si="62"/>
        <v>6</v>
      </c>
      <c r="B675" s="11" t="str">
        <f t="shared" si="63"/>
        <v>65</v>
      </c>
      <c r="C675" s="11" t="str">
        <f t="shared" si="64"/>
        <v>656</v>
      </c>
      <c r="D675" s="23">
        <v>65601000</v>
      </c>
      <c r="E675" s="196" t="s">
        <v>3276</v>
      </c>
      <c r="F675" s="24" t="s">
        <v>561</v>
      </c>
      <c r="G675" s="12">
        <f>+SUMIFS('BLG1222'!$I:$I,'BLG1222'!$A:$A,'ALL 2022'!$2:$2,'BLG1222'!$D:$D,'ALL 2022'!$D:$D)</f>
        <v>107023528.95</v>
      </c>
      <c r="H675" s="12">
        <f>+SUMIFS('BLG1222'!$I:$I,'BLG1222'!$A:$A,'ALL 2022'!$2:$2,'BLG1222'!$D:$D,'ALL 2022'!$D:$D)</f>
        <v>732683</v>
      </c>
      <c r="I675" s="12">
        <f>+SUMIFS('BLG1222'!$I:$I,'BLG1222'!$A:$A,'ALL 2022'!$2:$2,'BLG1222'!$D:$D,'ALL 2022'!$D:$D)</f>
        <v>46104748.740000002</v>
      </c>
      <c r="J675" s="12">
        <f>+SUMIFS('BLG1222'!$I:$I,'BLG1222'!$A:$A,'ALL 2022'!$2:$2,'BLG1222'!$D:$D,'ALL 2022'!$D:$D)</f>
        <v>2645274</v>
      </c>
      <c r="K675" s="12">
        <f>+SUMIFS('BLG1222'!$I:$I,'BLG1222'!$A:$A,'ALL 2022'!$2:$2,'BLG1222'!$D:$D,'ALL 2022'!$D:$D)</f>
        <v>200000</v>
      </c>
      <c r="L675" s="12">
        <f>+SUMIFS('BLG1222'!$I:$I,'BLG1222'!$A:$A,'ALL 2022'!$2:$2,'BLG1222'!$D:$D,'ALL 2022'!$D:$D)</f>
        <v>0</v>
      </c>
      <c r="M675" s="12">
        <f>+SUMIFS('BLG1222'!$I:$I,'BLG1222'!$A:$A,'ALL 2022'!$2:$2,'BLG1222'!$D:$D,'ALL 2022'!$D:$D)</f>
        <v>0</v>
      </c>
      <c r="N675" s="12">
        <f>+SUMIFS('BLG1222'!$I:$I,'BLG1222'!$A:$A,'ALL 2022'!$2:$2,'BLG1222'!$D:$D,'ALL 2022'!$D:$D)</f>
        <v>11172125.4</v>
      </c>
      <c r="O675" s="12">
        <f>+SUMIFS('BLG1222'!$I:$I,'BLG1222'!$A:$A,'ALL 2022'!$2:$2,'BLG1222'!$D:$D,'ALL 2022'!$D:$D)</f>
        <v>40027325</v>
      </c>
      <c r="P675" s="12">
        <f>+SUMIFS('BLG1222'!$I:$I,'BLG1222'!$A:$A,'ALL 2022'!$2:$2,'BLG1222'!$D:$D,'ALL 2022'!$D:$D)</f>
        <v>0</v>
      </c>
      <c r="Q675" s="12">
        <f>+SUMIFS('BLG1222'!$I:$I,'BLG1222'!$A:$A,'ALL 2022'!$2:$2,'BLG1222'!$D:$D,'ALL 2022'!$D:$D)</f>
        <v>0</v>
      </c>
      <c r="R675" s="12">
        <f>+SUMIFS('BLG1222'!$I:$I,'BLG1222'!$A:$A,'ALL 2022'!$2:$2,'BLG1222'!$D:$D,'ALL 2022'!$D:$D)</f>
        <v>0</v>
      </c>
      <c r="S675" s="12">
        <f>+SUMIFS('BLG1222'!$I:$I,'BLG1222'!$A:$A,'ALL 2022'!$2:$2,'BLG1222'!$D:$D,'ALL 2022'!$D:$D)</f>
        <v>2465434.7999999998</v>
      </c>
      <c r="T675" s="12">
        <f>+SUMIFS('BLG1222'!$I:$I,'BLG1222'!$A:$A,'ALL 2022'!$2:$2,'BLG1222'!$D:$D,'ALL 2022'!$D:$D)</f>
        <v>10557177.470000001</v>
      </c>
      <c r="U675" s="12">
        <f>+SUMIFS('BLG1222'!$I:$I,'BLG1222'!$A:$A,'ALL 2022'!$2:$2,'BLG1222'!$D:$D,'ALL 2022'!$D:$D)</f>
        <v>202000</v>
      </c>
      <c r="V675" s="12">
        <f>+SUMIFS('BLG1222'!$I:$I,'BLG1222'!$A:$A,'ALL 2022'!$2:$2,'BLG1222'!$D:$D,'ALL 2022'!$D:$D)</f>
        <v>0</v>
      </c>
      <c r="W675" s="12">
        <f>+SUMIFS('BLG1222'!$I:$I,'BLG1222'!$A:$A,'ALL 2022'!$2:$2,'BLG1222'!$D:$D,'ALL 2022'!$D:$D)</f>
        <v>124584.2</v>
      </c>
      <c r="X675" s="12">
        <f>+SUMIFS('BLG1222'!$I:$I,'BLG1222'!$A:$A,'ALL 2022'!$2:$2,'BLG1222'!$D:$D,'ALL 2022'!$D:$D)</f>
        <v>0</v>
      </c>
      <c r="Y675" s="12">
        <f>+SUMIFS('BLG1222'!$I:$I,'BLG1222'!$A:$A,'ALL 2022'!$2:$2,'BLG1222'!$D:$D,'ALL 2022'!$D:$D)</f>
        <v>0</v>
      </c>
      <c r="Z675" s="12">
        <f>+SUMIFS('BLG1222'!$I:$I,'BLG1222'!$A:$A,'ALL 2022'!$2:$2,'BLG1222'!$D:$D,'ALL 2022'!$D:$D)</f>
        <v>0</v>
      </c>
      <c r="AA675" s="12">
        <f>+SUMIFS('BLG1222'!$I:$I,'BLG1222'!$A:$A,'ALL 2022'!$2:$2,'BLG1222'!$D:$D,'ALL 2022'!$D:$D)</f>
        <v>90494192.670000002</v>
      </c>
      <c r="AB675" s="12">
        <f>+SUMIFS('BLG1222'!$I:$I,'BLG1222'!$A:$A,'ALL 2022'!$2:$2,'BLG1222'!$D:$D,'ALL 2022'!$D:$D)</f>
        <v>1323160</v>
      </c>
      <c r="AC675" s="12">
        <f>+SUMIFS('BLG1222'!$I:$I,'BLG1222'!$A:$A,'ALL 2022'!$2:$2,'BLG1222'!$D:$D,'ALL 2022'!$D:$D)</f>
        <v>202000</v>
      </c>
      <c r="AD675" s="12">
        <f>+SUMIFS('BLG1222'!$I:$I,'BLG1222'!$A:$A,'ALL 2022'!$2:$2,'BLG1222'!$D:$D,'ALL 2022'!$D:$D)</f>
        <v>0</v>
      </c>
      <c r="AE675" s="12">
        <f>+SUMIFS('BLG1222'!$I:$I,'BLG1222'!$A:$A,'ALL 2022'!$2:$2,'BLG1222'!$D:$D,'ALL 2022'!$D:$D)</f>
        <v>0</v>
      </c>
      <c r="AF675" s="12">
        <f>+SUMIFS('BLG1222'!$I:$I,'BLG1222'!$A:$A,'ALL 2022'!$2:$2,'BLG1222'!$D:$D,'ALL 2022'!$D:$D)</f>
        <v>223522.2</v>
      </c>
      <c r="AG675" s="12">
        <f>+SUMIFS('BLG1222'!$I:$I,'BLG1222'!$A:$A,'ALL 2022'!$2:$2,'BLG1222'!$D:$D,'ALL 2022'!$D:$D)</f>
        <v>1512229</v>
      </c>
      <c r="AH675" s="12">
        <f>+SUMIFS('BLG1222'!$I:$I,'BLG1222'!$A:$A,'ALL 2022'!$2:$2,'BLG1222'!$D:$D,'ALL 2022'!$D:$D)</f>
        <v>0</v>
      </c>
      <c r="AI675" s="12">
        <f>+SUMIFS('BLG1222'!$I:$I,'BLG1222'!$A:$A,'ALL 2022'!$2:$2,'BLG1222'!$D:$D,'ALL 2022'!$D:$D)</f>
        <v>200000</v>
      </c>
      <c r="AJ675" s="12">
        <f>+SUMIFS('BLG1222'!$I:$I,'BLG1222'!$A:$A,'ALL 2022'!$2:$2,'BLG1222'!$D:$D,'ALL 2022'!$D:$D)</f>
        <v>1616000</v>
      </c>
      <c r="AK675" s="12">
        <f>+SUMIFS('BLG1222'!$I:$I,'BLG1222'!$A:$A,'ALL 2022'!$2:$2,'BLG1222'!$D:$D,'ALL 2022'!$D:$D)</f>
        <v>0</v>
      </c>
      <c r="AL675" s="12">
        <f>+SUMIFS('BLG1222'!$I:$I,'BLG1222'!$A:$A,'ALL 2022'!$2:$2,'BLG1222'!$D:$D,'ALL 2022'!$D:$D)</f>
        <v>0</v>
      </c>
      <c r="AM675" s="12">
        <f>+SUMIFS('BLG1222'!$I:$I,'BLG1222'!$A:$A,'ALL 2022'!$2:$2,'BLG1222'!$D:$D,'ALL 2022'!$D:$D)</f>
        <v>70038940</v>
      </c>
      <c r="AN675" s="12">
        <f>+SUMIFS('BLG1222'!$I:$I,'BLG1222'!$A:$A,'ALL 2022'!$2:$2,'BLG1222'!$D:$D,'ALL 2022'!$D:$D)</f>
        <v>1101229</v>
      </c>
      <c r="AO675" s="12">
        <f>+SUMIFS('BLG1222'!$I:$I,'BLG1222'!$A:$A,'ALL 2022'!$2:$2,'BLG1222'!$D:$D,'ALL 2022'!$D:$D)</f>
        <v>347906</v>
      </c>
      <c r="AP675" s="12">
        <f>+SUMIFS('BLG1222'!$I:$I,'BLG1222'!$A:$A,'ALL 2022'!$2:$2,'BLG1222'!$D:$D,'ALL 2022'!$D:$D)</f>
        <v>200000</v>
      </c>
      <c r="AQ675" s="164">
        <f t="shared" si="65"/>
        <v>388514060.43000001</v>
      </c>
      <c r="AR675" s="165">
        <f t="shared" si="66"/>
        <v>82163.466692749367</v>
      </c>
    </row>
    <row r="676" spans="1:44" hidden="1" x14ac:dyDescent="0.25">
      <c r="A676" s="11" t="str">
        <f t="shared" si="62"/>
        <v>6</v>
      </c>
      <c r="B676" s="11" t="str">
        <f t="shared" si="63"/>
        <v>65</v>
      </c>
      <c r="C676" s="11" t="str">
        <f t="shared" si="64"/>
        <v>656</v>
      </c>
      <c r="D676" s="23">
        <v>65602000</v>
      </c>
      <c r="E676" s="196" t="s">
        <v>3276</v>
      </c>
      <c r="F676" s="24" t="s">
        <v>229</v>
      </c>
      <c r="G676" s="12">
        <f>+SUMIFS('BLG1222'!$I:$I,'BLG1222'!$A:$A,'ALL 2022'!$2:$2,'BLG1222'!$D:$D,'ALL 2022'!$D:$D)</f>
        <v>288492</v>
      </c>
      <c r="H676" s="12">
        <f>+SUMIFS('BLG1222'!$I:$I,'BLG1222'!$A:$A,'ALL 2022'!$2:$2,'BLG1222'!$D:$D,'ALL 2022'!$D:$D)</f>
        <v>22091916.75</v>
      </c>
      <c r="I676" s="12">
        <f>+SUMIFS('BLG1222'!$I:$I,'BLG1222'!$A:$A,'ALL 2022'!$2:$2,'BLG1222'!$D:$D,'ALL 2022'!$D:$D)</f>
        <v>0</v>
      </c>
      <c r="J676" s="12">
        <f>+SUMIFS('BLG1222'!$I:$I,'BLG1222'!$A:$A,'ALL 2022'!$2:$2,'BLG1222'!$D:$D,'ALL 2022'!$D:$D)</f>
        <v>1200000</v>
      </c>
      <c r="K676" s="12">
        <f>+SUMIFS('BLG1222'!$I:$I,'BLG1222'!$A:$A,'ALL 2022'!$2:$2,'BLG1222'!$D:$D,'ALL 2022'!$D:$D)</f>
        <v>3397500</v>
      </c>
      <c r="L676" s="12">
        <f>+SUMIFS('BLG1222'!$I:$I,'BLG1222'!$A:$A,'ALL 2022'!$2:$2,'BLG1222'!$D:$D,'ALL 2022'!$D:$D)</f>
        <v>72602</v>
      </c>
      <c r="M676" s="12">
        <f>+SUMIFS('BLG1222'!$I:$I,'BLG1222'!$A:$A,'ALL 2022'!$2:$2,'BLG1222'!$D:$D,'ALL 2022'!$D:$D)</f>
        <v>57580000</v>
      </c>
      <c r="N676" s="12">
        <f>+SUMIFS('BLG1222'!$I:$I,'BLG1222'!$A:$A,'ALL 2022'!$2:$2,'BLG1222'!$D:$D,'ALL 2022'!$D:$D)</f>
        <v>0</v>
      </c>
      <c r="O676" s="12">
        <f>+SUMIFS('BLG1222'!$I:$I,'BLG1222'!$A:$A,'ALL 2022'!$2:$2,'BLG1222'!$D:$D,'ALL 2022'!$D:$D)</f>
        <v>21480</v>
      </c>
      <c r="P676" s="12">
        <f>+SUMIFS('BLG1222'!$I:$I,'BLG1222'!$A:$A,'ALL 2022'!$2:$2,'BLG1222'!$D:$D,'ALL 2022'!$D:$D)</f>
        <v>0</v>
      </c>
      <c r="Q676" s="12">
        <f>+SUMIFS('BLG1222'!$I:$I,'BLG1222'!$A:$A,'ALL 2022'!$2:$2,'BLG1222'!$D:$D,'ALL 2022'!$D:$D)</f>
        <v>7260.21</v>
      </c>
      <c r="R676" s="12">
        <f>+SUMIFS('BLG1222'!$I:$I,'BLG1222'!$A:$A,'ALL 2022'!$2:$2,'BLG1222'!$D:$D,'ALL 2022'!$D:$D)</f>
        <v>0</v>
      </c>
      <c r="S676" s="12">
        <f>+SUMIFS('BLG1222'!$I:$I,'BLG1222'!$A:$A,'ALL 2022'!$2:$2,'BLG1222'!$D:$D,'ALL 2022'!$D:$D)</f>
        <v>0</v>
      </c>
      <c r="T676" s="12">
        <f>+SUMIFS('BLG1222'!$I:$I,'BLG1222'!$A:$A,'ALL 2022'!$2:$2,'BLG1222'!$D:$D,'ALL 2022'!$D:$D)</f>
        <v>50000</v>
      </c>
      <c r="U676" s="12">
        <f>+SUMIFS('BLG1222'!$I:$I,'BLG1222'!$A:$A,'ALL 2022'!$2:$2,'BLG1222'!$D:$D,'ALL 2022'!$D:$D)</f>
        <v>0</v>
      </c>
      <c r="V676" s="12">
        <f>+SUMIFS('BLG1222'!$I:$I,'BLG1222'!$A:$A,'ALL 2022'!$2:$2,'BLG1222'!$D:$D,'ALL 2022'!$D:$D)</f>
        <v>0</v>
      </c>
      <c r="W676" s="12">
        <f>+SUMIFS('BLG1222'!$I:$I,'BLG1222'!$A:$A,'ALL 2022'!$2:$2,'BLG1222'!$D:$D,'ALL 2022'!$D:$D)</f>
        <v>400000</v>
      </c>
      <c r="X676" s="12">
        <f>+SUMIFS('BLG1222'!$I:$I,'BLG1222'!$A:$A,'ALL 2022'!$2:$2,'BLG1222'!$D:$D,'ALL 2022'!$D:$D)</f>
        <v>0</v>
      </c>
      <c r="Y676" s="12">
        <f>+SUMIFS('BLG1222'!$I:$I,'BLG1222'!$A:$A,'ALL 2022'!$2:$2,'BLG1222'!$D:$D,'ALL 2022'!$D:$D)</f>
        <v>0</v>
      </c>
      <c r="Z676" s="12">
        <f>+SUMIFS('BLG1222'!$I:$I,'BLG1222'!$A:$A,'ALL 2022'!$2:$2,'BLG1222'!$D:$D,'ALL 2022'!$D:$D)</f>
        <v>0</v>
      </c>
      <c r="AA676" s="12">
        <f>+SUMIFS('BLG1222'!$I:$I,'BLG1222'!$A:$A,'ALL 2022'!$2:$2,'BLG1222'!$D:$D,'ALL 2022'!$D:$D)</f>
        <v>0</v>
      </c>
      <c r="AB676" s="12">
        <f>+SUMIFS('BLG1222'!$I:$I,'BLG1222'!$A:$A,'ALL 2022'!$2:$2,'BLG1222'!$D:$D,'ALL 2022'!$D:$D)</f>
        <v>561540</v>
      </c>
      <c r="AC676" s="12">
        <f>+SUMIFS('BLG1222'!$I:$I,'BLG1222'!$A:$A,'ALL 2022'!$2:$2,'BLG1222'!$D:$D,'ALL 2022'!$D:$D)</f>
        <v>0</v>
      </c>
      <c r="AD676" s="12">
        <f>+SUMIFS('BLG1222'!$I:$I,'BLG1222'!$A:$A,'ALL 2022'!$2:$2,'BLG1222'!$D:$D,'ALL 2022'!$D:$D)</f>
        <v>0</v>
      </c>
      <c r="AE676" s="12">
        <f>+SUMIFS('BLG1222'!$I:$I,'BLG1222'!$A:$A,'ALL 2022'!$2:$2,'BLG1222'!$D:$D,'ALL 2022'!$D:$D)</f>
        <v>0</v>
      </c>
      <c r="AF676" s="12">
        <f>+SUMIFS('BLG1222'!$I:$I,'BLG1222'!$A:$A,'ALL 2022'!$2:$2,'BLG1222'!$D:$D,'ALL 2022'!$D:$D)</f>
        <v>0</v>
      </c>
      <c r="AG676" s="12">
        <f>+SUMIFS('BLG1222'!$I:$I,'BLG1222'!$A:$A,'ALL 2022'!$2:$2,'BLG1222'!$D:$D,'ALL 2022'!$D:$D)</f>
        <v>0</v>
      </c>
      <c r="AH676" s="12">
        <f>+SUMIFS('BLG1222'!$I:$I,'BLG1222'!$A:$A,'ALL 2022'!$2:$2,'BLG1222'!$D:$D,'ALL 2022'!$D:$D)</f>
        <v>0</v>
      </c>
      <c r="AI676" s="12">
        <f>+SUMIFS('BLG1222'!$I:$I,'BLG1222'!$A:$A,'ALL 2022'!$2:$2,'BLG1222'!$D:$D,'ALL 2022'!$D:$D)</f>
        <v>0</v>
      </c>
      <c r="AJ676" s="12">
        <f>+SUMIFS('BLG1222'!$I:$I,'BLG1222'!$A:$A,'ALL 2022'!$2:$2,'BLG1222'!$D:$D,'ALL 2022'!$D:$D)</f>
        <v>0</v>
      </c>
      <c r="AK676" s="12">
        <f>+SUMIFS('BLG1222'!$I:$I,'BLG1222'!$A:$A,'ALL 2022'!$2:$2,'BLG1222'!$D:$D,'ALL 2022'!$D:$D)</f>
        <v>140807.43</v>
      </c>
      <c r="AL676" s="12">
        <f>+SUMIFS('BLG1222'!$I:$I,'BLG1222'!$A:$A,'ALL 2022'!$2:$2,'BLG1222'!$D:$D,'ALL 2022'!$D:$D)</f>
        <v>29608758.329999998</v>
      </c>
      <c r="AM676" s="12">
        <f>+SUMIFS('BLG1222'!$I:$I,'BLG1222'!$A:$A,'ALL 2022'!$2:$2,'BLG1222'!$D:$D,'ALL 2022'!$D:$D)</f>
        <v>610300</v>
      </c>
      <c r="AN676" s="12">
        <f>+SUMIFS('BLG1222'!$I:$I,'BLG1222'!$A:$A,'ALL 2022'!$2:$2,'BLG1222'!$D:$D,'ALL 2022'!$D:$D)</f>
        <v>0</v>
      </c>
      <c r="AO676" s="12">
        <f>+SUMIFS('BLG1222'!$I:$I,'BLG1222'!$A:$A,'ALL 2022'!$2:$2,'BLG1222'!$D:$D,'ALL 2022'!$D:$D)</f>
        <v>599526.94999999995</v>
      </c>
      <c r="AP676" s="12">
        <f>+SUMIFS('BLG1222'!$I:$I,'BLG1222'!$A:$A,'ALL 2022'!$2:$2,'BLG1222'!$D:$D,'ALL 2022'!$D:$D)</f>
        <v>0</v>
      </c>
      <c r="AQ676" s="164">
        <f t="shared" si="65"/>
        <v>116630183.67</v>
      </c>
      <c r="AR676" s="165">
        <f t="shared" si="66"/>
        <v>24665.105300779309</v>
      </c>
    </row>
    <row r="677" spans="1:44" hidden="1" x14ac:dyDescent="0.25">
      <c r="A677" s="11" t="str">
        <f t="shared" si="62"/>
        <v>6</v>
      </c>
      <c r="B677" s="11" t="str">
        <f t="shared" si="63"/>
        <v>65</v>
      </c>
      <c r="C677" s="11" t="str">
        <f t="shared" si="64"/>
        <v>656</v>
      </c>
      <c r="D677" s="23">
        <v>65620000</v>
      </c>
      <c r="E677" s="196" t="s">
        <v>3276</v>
      </c>
      <c r="F677" s="24" t="s">
        <v>561</v>
      </c>
      <c r="G677" s="12">
        <f>+SUMIFS('BLG1222'!$I:$I,'BLG1222'!$A:$A,'ALL 2022'!$2:$2,'BLG1222'!$D:$D,'ALL 2022'!$D:$D)</f>
        <v>0</v>
      </c>
      <c r="H677" s="12">
        <f>+SUMIFS('BLG1222'!$I:$I,'BLG1222'!$A:$A,'ALL 2022'!$2:$2,'BLG1222'!$D:$D,'ALL 2022'!$D:$D)</f>
        <v>0</v>
      </c>
      <c r="I677" s="12">
        <f>+SUMIFS('BLG1222'!$I:$I,'BLG1222'!$A:$A,'ALL 2022'!$2:$2,'BLG1222'!$D:$D,'ALL 2022'!$D:$D)</f>
        <v>0</v>
      </c>
      <c r="J677" s="12">
        <f>+SUMIFS('BLG1222'!$I:$I,'BLG1222'!$A:$A,'ALL 2022'!$2:$2,'BLG1222'!$D:$D,'ALL 2022'!$D:$D)</f>
        <v>0</v>
      </c>
      <c r="K677" s="12">
        <f>+SUMIFS('BLG1222'!$I:$I,'BLG1222'!$A:$A,'ALL 2022'!$2:$2,'BLG1222'!$D:$D,'ALL 2022'!$D:$D)</f>
        <v>0</v>
      </c>
      <c r="L677" s="12">
        <f>+SUMIFS('BLG1222'!$I:$I,'BLG1222'!$A:$A,'ALL 2022'!$2:$2,'BLG1222'!$D:$D,'ALL 2022'!$D:$D)</f>
        <v>0</v>
      </c>
      <c r="M677" s="12">
        <f>+SUMIFS('BLG1222'!$I:$I,'BLG1222'!$A:$A,'ALL 2022'!$2:$2,'BLG1222'!$D:$D,'ALL 2022'!$D:$D)</f>
        <v>0</v>
      </c>
      <c r="N677" s="12">
        <f>+SUMIFS('BLG1222'!$I:$I,'BLG1222'!$A:$A,'ALL 2022'!$2:$2,'BLG1222'!$D:$D,'ALL 2022'!$D:$D)</f>
        <v>0</v>
      </c>
      <c r="O677" s="12">
        <f>+SUMIFS('BLG1222'!$I:$I,'BLG1222'!$A:$A,'ALL 2022'!$2:$2,'BLG1222'!$D:$D,'ALL 2022'!$D:$D)</f>
        <v>0</v>
      </c>
      <c r="P677" s="12">
        <f>+SUMIFS('BLG1222'!$I:$I,'BLG1222'!$A:$A,'ALL 2022'!$2:$2,'BLG1222'!$D:$D,'ALL 2022'!$D:$D)</f>
        <v>0</v>
      </c>
      <c r="Q677" s="12">
        <f>+SUMIFS('BLG1222'!$I:$I,'BLG1222'!$A:$A,'ALL 2022'!$2:$2,'BLG1222'!$D:$D,'ALL 2022'!$D:$D)</f>
        <v>0</v>
      </c>
      <c r="R677" s="12">
        <f>+SUMIFS('BLG1222'!$I:$I,'BLG1222'!$A:$A,'ALL 2022'!$2:$2,'BLG1222'!$D:$D,'ALL 2022'!$D:$D)</f>
        <v>0</v>
      </c>
      <c r="S677" s="12">
        <f>+SUMIFS('BLG1222'!$I:$I,'BLG1222'!$A:$A,'ALL 2022'!$2:$2,'BLG1222'!$D:$D,'ALL 2022'!$D:$D)</f>
        <v>0</v>
      </c>
      <c r="T677" s="12">
        <f>+SUMIFS('BLG1222'!$I:$I,'BLG1222'!$A:$A,'ALL 2022'!$2:$2,'BLG1222'!$D:$D,'ALL 2022'!$D:$D)</f>
        <v>0</v>
      </c>
      <c r="U677" s="12">
        <f>+SUMIFS('BLG1222'!$I:$I,'BLG1222'!$A:$A,'ALL 2022'!$2:$2,'BLG1222'!$D:$D,'ALL 2022'!$D:$D)</f>
        <v>0</v>
      </c>
      <c r="V677" s="12">
        <f>+SUMIFS('BLG1222'!$I:$I,'BLG1222'!$A:$A,'ALL 2022'!$2:$2,'BLG1222'!$D:$D,'ALL 2022'!$D:$D)</f>
        <v>0</v>
      </c>
      <c r="W677" s="12">
        <f>+SUMIFS('BLG1222'!$I:$I,'BLG1222'!$A:$A,'ALL 2022'!$2:$2,'BLG1222'!$D:$D,'ALL 2022'!$D:$D)</f>
        <v>0</v>
      </c>
      <c r="X677" s="12">
        <f>+SUMIFS('BLG1222'!$I:$I,'BLG1222'!$A:$A,'ALL 2022'!$2:$2,'BLG1222'!$D:$D,'ALL 2022'!$D:$D)</f>
        <v>0</v>
      </c>
      <c r="Y677" s="12">
        <f>+SUMIFS('BLG1222'!$I:$I,'BLG1222'!$A:$A,'ALL 2022'!$2:$2,'BLG1222'!$D:$D,'ALL 2022'!$D:$D)</f>
        <v>0</v>
      </c>
      <c r="Z677" s="12">
        <f>+SUMIFS('BLG1222'!$I:$I,'BLG1222'!$A:$A,'ALL 2022'!$2:$2,'BLG1222'!$D:$D,'ALL 2022'!$D:$D)</f>
        <v>0</v>
      </c>
      <c r="AA677" s="12">
        <f>+SUMIFS('BLG1222'!$I:$I,'BLG1222'!$A:$A,'ALL 2022'!$2:$2,'BLG1222'!$D:$D,'ALL 2022'!$D:$D)</f>
        <v>0</v>
      </c>
      <c r="AB677" s="12">
        <f>+SUMIFS('BLG1222'!$I:$I,'BLG1222'!$A:$A,'ALL 2022'!$2:$2,'BLG1222'!$D:$D,'ALL 2022'!$D:$D)</f>
        <v>0</v>
      </c>
      <c r="AC677" s="12">
        <f>+SUMIFS('BLG1222'!$I:$I,'BLG1222'!$A:$A,'ALL 2022'!$2:$2,'BLG1222'!$D:$D,'ALL 2022'!$D:$D)</f>
        <v>0</v>
      </c>
      <c r="AD677" s="12">
        <f>+SUMIFS('BLG1222'!$I:$I,'BLG1222'!$A:$A,'ALL 2022'!$2:$2,'BLG1222'!$D:$D,'ALL 2022'!$D:$D)</f>
        <v>0</v>
      </c>
      <c r="AE677" s="12">
        <f>+SUMIFS('BLG1222'!$I:$I,'BLG1222'!$A:$A,'ALL 2022'!$2:$2,'BLG1222'!$D:$D,'ALL 2022'!$D:$D)</f>
        <v>0</v>
      </c>
      <c r="AF677" s="12">
        <f>+SUMIFS('BLG1222'!$I:$I,'BLG1222'!$A:$A,'ALL 2022'!$2:$2,'BLG1222'!$D:$D,'ALL 2022'!$D:$D)</f>
        <v>0</v>
      </c>
      <c r="AG677" s="12">
        <f>+SUMIFS('BLG1222'!$I:$I,'BLG1222'!$A:$A,'ALL 2022'!$2:$2,'BLG1222'!$D:$D,'ALL 2022'!$D:$D)</f>
        <v>0</v>
      </c>
      <c r="AH677" s="12">
        <f>+SUMIFS('BLG1222'!$I:$I,'BLG1222'!$A:$A,'ALL 2022'!$2:$2,'BLG1222'!$D:$D,'ALL 2022'!$D:$D)</f>
        <v>0</v>
      </c>
      <c r="AI677" s="12">
        <f>+SUMIFS('BLG1222'!$I:$I,'BLG1222'!$A:$A,'ALL 2022'!$2:$2,'BLG1222'!$D:$D,'ALL 2022'!$D:$D)</f>
        <v>0</v>
      </c>
      <c r="AJ677" s="12">
        <f>+SUMIFS('BLG1222'!$I:$I,'BLG1222'!$A:$A,'ALL 2022'!$2:$2,'BLG1222'!$D:$D,'ALL 2022'!$D:$D)</f>
        <v>0</v>
      </c>
      <c r="AK677" s="12">
        <f>+SUMIFS('BLG1222'!$I:$I,'BLG1222'!$A:$A,'ALL 2022'!$2:$2,'BLG1222'!$D:$D,'ALL 2022'!$D:$D)</f>
        <v>0</v>
      </c>
      <c r="AL677" s="12">
        <f>+SUMIFS('BLG1222'!$I:$I,'BLG1222'!$A:$A,'ALL 2022'!$2:$2,'BLG1222'!$D:$D,'ALL 2022'!$D:$D)</f>
        <v>0</v>
      </c>
      <c r="AM677" s="12">
        <f>+SUMIFS('BLG1222'!$I:$I,'BLG1222'!$A:$A,'ALL 2022'!$2:$2,'BLG1222'!$D:$D,'ALL 2022'!$D:$D)</f>
        <v>0</v>
      </c>
      <c r="AN677" s="12">
        <f>+SUMIFS('BLG1222'!$I:$I,'BLG1222'!$A:$A,'ALL 2022'!$2:$2,'BLG1222'!$D:$D,'ALL 2022'!$D:$D)</f>
        <v>0</v>
      </c>
      <c r="AO677" s="12">
        <f>+SUMIFS('BLG1222'!$I:$I,'BLG1222'!$A:$A,'ALL 2022'!$2:$2,'BLG1222'!$D:$D,'ALL 2022'!$D:$D)</f>
        <v>0</v>
      </c>
      <c r="AP677" s="12">
        <f>+SUMIFS('BLG1222'!$I:$I,'BLG1222'!$A:$A,'ALL 2022'!$2:$2,'BLG1222'!$D:$D,'ALL 2022'!$D:$D)</f>
        <v>0</v>
      </c>
      <c r="AQ677" s="164">
        <f t="shared" si="65"/>
        <v>0</v>
      </c>
      <c r="AR677" s="165">
        <f t="shared" si="66"/>
        <v>0</v>
      </c>
    </row>
    <row r="678" spans="1:44" hidden="1" x14ac:dyDescent="0.25">
      <c r="A678" s="11" t="str">
        <f t="shared" si="62"/>
        <v>6</v>
      </c>
      <c r="B678" s="11" t="str">
        <f t="shared" si="63"/>
        <v>65</v>
      </c>
      <c r="C678" s="11" t="str">
        <f t="shared" si="64"/>
        <v>657</v>
      </c>
      <c r="D678" s="23">
        <v>65700000</v>
      </c>
      <c r="E678" s="196" t="s">
        <v>3276</v>
      </c>
      <c r="F678" s="24" t="s">
        <v>766</v>
      </c>
      <c r="G678" s="12">
        <f>+SUMIFS('BLG1222'!$I:$I,'BLG1222'!$A:$A,'ALL 2022'!$2:$2,'BLG1222'!$D:$D,'ALL 2022'!$D:$D)</f>
        <v>7692096.6100000003</v>
      </c>
      <c r="H678" s="12">
        <f>+SUMIFS('BLG1222'!$I:$I,'BLG1222'!$A:$A,'ALL 2022'!$2:$2,'BLG1222'!$D:$D,'ALL 2022'!$D:$D)</f>
        <v>33121848.27</v>
      </c>
      <c r="I678" s="12">
        <f>+SUMIFS('BLG1222'!$I:$I,'BLG1222'!$A:$A,'ALL 2022'!$2:$2,'BLG1222'!$D:$D,'ALL 2022'!$D:$D)</f>
        <v>0</v>
      </c>
      <c r="J678" s="12">
        <f>+SUMIFS('BLG1222'!$I:$I,'BLG1222'!$A:$A,'ALL 2022'!$2:$2,'BLG1222'!$D:$D,'ALL 2022'!$D:$D)</f>
        <v>65.14</v>
      </c>
      <c r="K678" s="12">
        <f>+SUMIFS('BLG1222'!$I:$I,'BLG1222'!$A:$A,'ALL 2022'!$2:$2,'BLG1222'!$D:$D,'ALL 2022'!$D:$D)</f>
        <v>57705252.409999996</v>
      </c>
      <c r="L678" s="12">
        <f>+SUMIFS('BLG1222'!$I:$I,'BLG1222'!$A:$A,'ALL 2022'!$2:$2,'BLG1222'!$D:$D,'ALL 2022'!$D:$D)</f>
        <v>53164091.590000004</v>
      </c>
      <c r="M678" s="12">
        <f>+SUMIFS('BLG1222'!$I:$I,'BLG1222'!$A:$A,'ALL 2022'!$2:$2,'BLG1222'!$D:$D,'ALL 2022'!$D:$D)</f>
        <v>64756.19</v>
      </c>
      <c r="N678" s="12">
        <f>+SUMIFS('BLG1222'!$I:$I,'BLG1222'!$A:$A,'ALL 2022'!$2:$2,'BLG1222'!$D:$D,'ALL 2022'!$D:$D)</f>
        <v>0</v>
      </c>
      <c r="O678" s="12">
        <f>+SUMIFS('BLG1222'!$I:$I,'BLG1222'!$A:$A,'ALL 2022'!$2:$2,'BLG1222'!$D:$D,'ALL 2022'!$D:$D)</f>
        <v>213109.11</v>
      </c>
      <c r="P678" s="12">
        <f>+SUMIFS('BLG1222'!$I:$I,'BLG1222'!$A:$A,'ALL 2022'!$2:$2,'BLG1222'!$D:$D,'ALL 2022'!$D:$D)</f>
        <v>211000</v>
      </c>
      <c r="Q678" s="12">
        <f>+SUMIFS('BLG1222'!$I:$I,'BLG1222'!$A:$A,'ALL 2022'!$2:$2,'BLG1222'!$D:$D,'ALL 2022'!$D:$D)</f>
        <v>379705.14</v>
      </c>
      <c r="R678" s="12">
        <f>+SUMIFS('BLG1222'!$I:$I,'BLG1222'!$A:$A,'ALL 2022'!$2:$2,'BLG1222'!$D:$D,'ALL 2022'!$D:$D)</f>
        <v>61012.97</v>
      </c>
      <c r="S678" s="12">
        <f>+SUMIFS('BLG1222'!$I:$I,'BLG1222'!$A:$A,'ALL 2022'!$2:$2,'BLG1222'!$D:$D,'ALL 2022'!$D:$D)</f>
        <v>4154578.39</v>
      </c>
      <c r="T678" s="12">
        <f>+SUMIFS('BLG1222'!$I:$I,'BLG1222'!$A:$A,'ALL 2022'!$2:$2,'BLG1222'!$D:$D,'ALL 2022'!$D:$D)</f>
        <v>101170914.48999999</v>
      </c>
      <c r="U678" s="12">
        <f>+SUMIFS('BLG1222'!$I:$I,'BLG1222'!$A:$A,'ALL 2022'!$2:$2,'BLG1222'!$D:$D,'ALL 2022'!$D:$D)</f>
        <v>34085419.009999998</v>
      </c>
      <c r="V678" s="12">
        <f>+SUMIFS('BLG1222'!$I:$I,'BLG1222'!$A:$A,'ALL 2022'!$2:$2,'BLG1222'!$D:$D,'ALL 2022'!$D:$D)</f>
        <v>22192330.190000001</v>
      </c>
      <c r="W678" s="12">
        <f>+SUMIFS('BLG1222'!$I:$I,'BLG1222'!$A:$A,'ALL 2022'!$2:$2,'BLG1222'!$D:$D,'ALL 2022'!$D:$D)</f>
        <v>2834448.5</v>
      </c>
      <c r="X678" s="12">
        <f>+SUMIFS('BLG1222'!$I:$I,'BLG1222'!$A:$A,'ALL 2022'!$2:$2,'BLG1222'!$D:$D,'ALL 2022'!$D:$D)</f>
        <v>10633440.65</v>
      </c>
      <c r="Y678" s="12">
        <f>+SUMIFS('BLG1222'!$I:$I,'BLG1222'!$A:$A,'ALL 2022'!$2:$2,'BLG1222'!$D:$D,'ALL 2022'!$D:$D)</f>
        <v>0</v>
      </c>
      <c r="Z678" s="12">
        <f>+SUMIFS('BLG1222'!$I:$I,'BLG1222'!$A:$A,'ALL 2022'!$2:$2,'BLG1222'!$D:$D,'ALL 2022'!$D:$D)</f>
        <v>16297.43</v>
      </c>
      <c r="AA678" s="12">
        <f>+SUMIFS('BLG1222'!$I:$I,'BLG1222'!$A:$A,'ALL 2022'!$2:$2,'BLG1222'!$D:$D,'ALL 2022'!$D:$D)</f>
        <v>0</v>
      </c>
      <c r="AB678" s="12">
        <f>+SUMIFS('BLG1222'!$I:$I,'BLG1222'!$A:$A,'ALL 2022'!$2:$2,'BLG1222'!$D:$D,'ALL 2022'!$D:$D)</f>
        <v>1252660.03</v>
      </c>
      <c r="AC678" s="12">
        <f>+SUMIFS('BLG1222'!$I:$I,'BLG1222'!$A:$A,'ALL 2022'!$2:$2,'BLG1222'!$D:$D,'ALL 2022'!$D:$D)</f>
        <v>27289921.807999998</v>
      </c>
      <c r="AD678" s="12">
        <f>+SUMIFS('BLG1222'!$I:$I,'BLG1222'!$A:$A,'ALL 2022'!$2:$2,'BLG1222'!$D:$D,'ALL 2022'!$D:$D)</f>
        <v>0</v>
      </c>
      <c r="AE678" s="12">
        <f>+SUMIFS('BLG1222'!$I:$I,'BLG1222'!$A:$A,'ALL 2022'!$2:$2,'BLG1222'!$D:$D,'ALL 2022'!$D:$D)</f>
        <v>31.55</v>
      </c>
      <c r="AF678" s="12">
        <f>+SUMIFS('BLG1222'!$I:$I,'BLG1222'!$A:$A,'ALL 2022'!$2:$2,'BLG1222'!$D:$D,'ALL 2022'!$D:$D)</f>
        <v>103116.72</v>
      </c>
      <c r="AG678" s="12">
        <f>+SUMIFS('BLG1222'!$I:$I,'BLG1222'!$A:$A,'ALL 2022'!$2:$2,'BLG1222'!$D:$D,'ALL 2022'!$D:$D)</f>
        <v>183896004.06</v>
      </c>
      <c r="AH678" s="12">
        <f>+SUMIFS('BLG1222'!$I:$I,'BLG1222'!$A:$A,'ALL 2022'!$2:$2,'BLG1222'!$D:$D,'ALL 2022'!$D:$D)</f>
        <v>1080</v>
      </c>
      <c r="AI678" s="12">
        <f>+SUMIFS('BLG1222'!$I:$I,'BLG1222'!$A:$A,'ALL 2022'!$2:$2,'BLG1222'!$D:$D,'ALL 2022'!$D:$D)</f>
        <v>0</v>
      </c>
      <c r="AJ678" s="12">
        <f>+SUMIFS('BLG1222'!$I:$I,'BLG1222'!$A:$A,'ALL 2022'!$2:$2,'BLG1222'!$D:$D,'ALL 2022'!$D:$D)</f>
        <v>402.89</v>
      </c>
      <c r="AK678" s="12">
        <f>+SUMIFS('BLG1222'!$I:$I,'BLG1222'!$A:$A,'ALL 2022'!$2:$2,'BLG1222'!$D:$D,'ALL 2022'!$D:$D)</f>
        <v>7703164.0999999996</v>
      </c>
      <c r="AL678" s="12">
        <f>+SUMIFS('BLG1222'!$I:$I,'BLG1222'!$A:$A,'ALL 2022'!$2:$2,'BLG1222'!$D:$D,'ALL 2022'!$D:$D)</f>
        <v>22169152.82</v>
      </c>
      <c r="AM678" s="12">
        <f>+SUMIFS('BLG1222'!$I:$I,'BLG1222'!$A:$A,'ALL 2022'!$2:$2,'BLG1222'!$D:$D,'ALL 2022'!$D:$D)</f>
        <v>72161.67</v>
      </c>
      <c r="AN678" s="12">
        <f>+SUMIFS('BLG1222'!$I:$I,'BLG1222'!$A:$A,'ALL 2022'!$2:$2,'BLG1222'!$D:$D,'ALL 2022'!$D:$D)</f>
        <v>0</v>
      </c>
      <c r="AO678" s="12">
        <f>+SUMIFS('BLG1222'!$I:$I,'BLG1222'!$A:$A,'ALL 2022'!$2:$2,'BLG1222'!$D:$D,'ALL 2022'!$D:$D)</f>
        <v>2261.14</v>
      </c>
      <c r="AP678" s="12">
        <f>+SUMIFS('BLG1222'!$I:$I,'BLG1222'!$A:$A,'ALL 2022'!$2:$2,'BLG1222'!$D:$D,'ALL 2022'!$D:$D)</f>
        <v>0</v>
      </c>
      <c r="AQ678" s="164">
        <f t="shared" si="65"/>
        <v>570190322.87800002</v>
      </c>
      <c r="AR678" s="165">
        <f t="shared" si="66"/>
        <v>120584.60265366762</v>
      </c>
    </row>
    <row r="679" spans="1:44" hidden="1" x14ac:dyDescent="0.25">
      <c r="A679" s="11" t="str">
        <f t="shared" si="62"/>
        <v>6</v>
      </c>
      <c r="B679" s="11" t="str">
        <f t="shared" si="63"/>
        <v>65</v>
      </c>
      <c r="C679" s="11" t="str">
        <f t="shared" si="64"/>
        <v>657</v>
      </c>
      <c r="D679" s="23">
        <v>65710000</v>
      </c>
      <c r="E679" s="196" t="s">
        <v>3276</v>
      </c>
      <c r="F679" s="24" t="s">
        <v>766</v>
      </c>
      <c r="G679" s="12">
        <f>+SUMIFS('BLG1222'!$I:$I,'BLG1222'!$A:$A,'ALL 2022'!$2:$2,'BLG1222'!$D:$D,'ALL 2022'!$D:$D)</f>
        <v>0</v>
      </c>
      <c r="H679" s="12">
        <f>+SUMIFS('BLG1222'!$I:$I,'BLG1222'!$A:$A,'ALL 2022'!$2:$2,'BLG1222'!$D:$D,'ALL 2022'!$D:$D)</f>
        <v>0</v>
      </c>
      <c r="I679" s="12">
        <f>+SUMIFS('BLG1222'!$I:$I,'BLG1222'!$A:$A,'ALL 2022'!$2:$2,'BLG1222'!$D:$D,'ALL 2022'!$D:$D)</f>
        <v>0</v>
      </c>
      <c r="J679" s="12">
        <f>+SUMIFS('BLG1222'!$I:$I,'BLG1222'!$A:$A,'ALL 2022'!$2:$2,'BLG1222'!$D:$D,'ALL 2022'!$D:$D)</f>
        <v>0</v>
      </c>
      <c r="K679" s="12">
        <f>+SUMIFS('BLG1222'!$I:$I,'BLG1222'!$A:$A,'ALL 2022'!$2:$2,'BLG1222'!$D:$D,'ALL 2022'!$D:$D)</f>
        <v>0</v>
      </c>
      <c r="L679" s="12">
        <f>+SUMIFS('BLG1222'!$I:$I,'BLG1222'!$A:$A,'ALL 2022'!$2:$2,'BLG1222'!$D:$D,'ALL 2022'!$D:$D)</f>
        <v>142299</v>
      </c>
      <c r="M679" s="12">
        <f>+SUMIFS('BLG1222'!$I:$I,'BLG1222'!$A:$A,'ALL 2022'!$2:$2,'BLG1222'!$D:$D,'ALL 2022'!$D:$D)</f>
        <v>0</v>
      </c>
      <c r="N679" s="12">
        <f>+SUMIFS('BLG1222'!$I:$I,'BLG1222'!$A:$A,'ALL 2022'!$2:$2,'BLG1222'!$D:$D,'ALL 2022'!$D:$D)</f>
        <v>0</v>
      </c>
      <c r="O679" s="12">
        <f>+SUMIFS('BLG1222'!$I:$I,'BLG1222'!$A:$A,'ALL 2022'!$2:$2,'BLG1222'!$D:$D,'ALL 2022'!$D:$D)</f>
        <v>0</v>
      </c>
      <c r="P679" s="12">
        <f>+SUMIFS('BLG1222'!$I:$I,'BLG1222'!$A:$A,'ALL 2022'!$2:$2,'BLG1222'!$D:$D,'ALL 2022'!$D:$D)</f>
        <v>0</v>
      </c>
      <c r="Q679" s="12">
        <f>+SUMIFS('BLG1222'!$I:$I,'BLG1222'!$A:$A,'ALL 2022'!$2:$2,'BLG1222'!$D:$D,'ALL 2022'!$D:$D)</f>
        <v>0</v>
      </c>
      <c r="R679" s="12">
        <f>+SUMIFS('BLG1222'!$I:$I,'BLG1222'!$A:$A,'ALL 2022'!$2:$2,'BLG1222'!$D:$D,'ALL 2022'!$D:$D)</f>
        <v>0</v>
      </c>
      <c r="S679" s="12">
        <f>+SUMIFS('BLG1222'!$I:$I,'BLG1222'!$A:$A,'ALL 2022'!$2:$2,'BLG1222'!$D:$D,'ALL 2022'!$D:$D)</f>
        <v>2022500</v>
      </c>
      <c r="T679" s="12">
        <f>+SUMIFS('BLG1222'!$I:$I,'BLG1222'!$A:$A,'ALL 2022'!$2:$2,'BLG1222'!$D:$D,'ALL 2022'!$D:$D)</f>
        <v>0</v>
      </c>
      <c r="U679" s="12">
        <f>+SUMIFS('BLG1222'!$I:$I,'BLG1222'!$A:$A,'ALL 2022'!$2:$2,'BLG1222'!$D:$D,'ALL 2022'!$D:$D)</f>
        <v>0</v>
      </c>
      <c r="V679" s="12">
        <f>+SUMIFS('BLG1222'!$I:$I,'BLG1222'!$A:$A,'ALL 2022'!$2:$2,'BLG1222'!$D:$D,'ALL 2022'!$D:$D)</f>
        <v>0</v>
      </c>
      <c r="W679" s="12">
        <f>+SUMIFS('BLG1222'!$I:$I,'BLG1222'!$A:$A,'ALL 2022'!$2:$2,'BLG1222'!$D:$D,'ALL 2022'!$D:$D)</f>
        <v>0</v>
      </c>
      <c r="X679" s="12">
        <f>+SUMIFS('BLG1222'!$I:$I,'BLG1222'!$A:$A,'ALL 2022'!$2:$2,'BLG1222'!$D:$D,'ALL 2022'!$D:$D)</f>
        <v>0</v>
      </c>
      <c r="Y679" s="12">
        <f>+SUMIFS('BLG1222'!$I:$I,'BLG1222'!$A:$A,'ALL 2022'!$2:$2,'BLG1222'!$D:$D,'ALL 2022'!$D:$D)</f>
        <v>0</v>
      </c>
      <c r="Z679" s="12">
        <f>+SUMIFS('BLG1222'!$I:$I,'BLG1222'!$A:$A,'ALL 2022'!$2:$2,'BLG1222'!$D:$D,'ALL 2022'!$D:$D)</f>
        <v>0</v>
      </c>
      <c r="AA679" s="12">
        <f>+SUMIFS('BLG1222'!$I:$I,'BLG1222'!$A:$A,'ALL 2022'!$2:$2,'BLG1222'!$D:$D,'ALL 2022'!$D:$D)</f>
        <v>0</v>
      </c>
      <c r="AB679" s="12">
        <f>+SUMIFS('BLG1222'!$I:$I,'BLG1222'!$A:$A,'ALL 2022'!$2:$2,'BLG1222'!$D:$D,'ALL 2022'!$D:$D)</f>
        <v>2447884.5499999998</v>
      </c>
      <c r="AC679" s="12">
        <f>+SUMIFS('BLG1222'!$I:$I,'BLG1222'!$A:$A,'ALL 2022'!$2:$2,'BLG1222'!$D:$D,'ALL 2022'!$D:$D)</f>
        <v>0</v>
      </c>
      <c r="AD679" s="12">
        <f>+SUMIFS('BLG1222'!$I:$I,'BLG1222'!$A:$A,'ALL 2022'!$2:$2,'BLG1222'!$D:$D,'ALL 2022'!$D:$D)</f>
        <v>0</v>
      </c>
      <c r="AE679" s="12">
        <f>+SUMIFS('BLG1222'!$I:$I,'BLG1222'!$A:$A,'ALL 2022'!$2:$2,'BLG1222'!$D:$D,'ALL 2022'!$D:$D)</f>
        <v>0</v>
      </c>
      <c r="AF679" s="12">
        <f>+SUMIFS('BLG1222'!$I:$I,'BLG1222'!$A:$A,'ALL 2022'!$2:$2,'BLG1222'!$D:$D,'ALL 2022'!$D:$D)</f>
        <v>0</v>
      </c>
      <c r="AG679" s="12">
        <f>+SUMIFS('BLG1222'!$I:$I,'BLG1222'!$A:$A,'ALL 2022'!$2:$2,'BLG1222'!$D:$D,'ALL 2022'!$D:$D)</f>
        <v>0</v>
      </c>
      <c r="AH679" s="12">
        <f>+SUMIFS('BLG1222'!$I:$I,'BLG1222'!$A:$A,'ALL 2022'!$2:$2,'BLG1222'!$D:$D,'ALL 2022'!$D:$D)</f>
        <v>0</v>
      </c>
      <c r="AI679" s="12">
        <f>+SUMIFS('BLG1222'!$I:$I,'BLG1222'!$A:$A,'ALL 2022'!$2:$2,'BLG1222'!$D:$D,'ALL 2022'!$D:$D)</f>
        <v>0</v>
      </c>
      <c r="AJ679" s="12">
        <f>+SUMIFS('BLG1222'!$I:$I,'BLG1222'!$A:$A,'ALL 2022'!$2:$2,'BLG1222'!$D:$D,'ALL 2022'!$D:$D)</f>
        <v>0</v>
      </c>
      <c r="AK679" s="12">
        <f>+SUMIFS('BLG1222'!$I:$I,'BLG1222'!$A:$A,'ALL 2022'!$2:$2,'BLG1222'!$D:$D,'ALL 2022'!$D:$D)</f>
        <v>0</v>
      </c>
      <c r="AL679" s="12">
        <f>+SUMIFS('BLG1222'!$I:$I,'BLG1222'!$A:$A,'ALL 2022'!$2:$2,'BLG1222'!$D:$D,'ALL 2022'!$D:$D)</f>
        <v>0</v>
      </c>
      <c r="AM679" s="12">
        <f>+SUMIFS('BLG1222'!$I:$I,'BLG1222'!$A:$A,'ALL 2022'!$2:$2,'BLG1222'!$D:$D,'ALL 2022'!$D:$D)</f>
        <v>0</v>
      </c>
      <c r="AN679" s="12">
        <f>+SUMIFS('BLG1222'!$I:$I,'BLG1222'!$A:$A,'ALL 2022'!$2:$2,'BLG1222'!$D:$D,'ALL 2022'!$D:$D)</f>
        <v>0</v>
      </c>
      <c r="AO679" s="12">
        <f>+SUMIFS('BLG1222'!$I:$I,'BLG1222'!$A:$A,'ALL 2022'!$2:$2,'BLG1222'!$D:$D,'ALL 2022'!$D:$D)</f>
        <v>0</v>
      </c>
      <c r="AP679" s="12">
        <f>+SUMIFS('BLG1222'!$I:$I,'BLG1222'!$A:$A,'ALL 2022'!$2:$2,'BLG1222'!$D:$D,'ALL 2022'!$D:$D)</f>
        <v>0</v>
      </c>
      <c r="AQ679" s="164">
        <f t="shared" si="65"/>
        <v>4612683.55</v>
      </c>
      <c r="AR679" s="165">
        <f t="shared" si="66"/>
        <v>975.49641010457742</v>
      </c>
    </row>
    <row r="680" spans="1:44" hidden="1" x14ac:dyDescent="0.25">
      <c r="A680" s="11" t="str">
        <f t="shared" si="62"/>
        <v>6</v>
      </c>
      <c r="B680" s="11" t="str">
        <f t="shared" si="63"/>
        <v>65</v>
      </c>
      <c r="C680" s="11" t="str">
        <f t="shared" si="64"/>
        <v>658</v>
      </c>
      <c r="D680" s="60">
        <v>65800000</v>
      </c>
      <c r="E680" s="196" t="s">
        <v>3276</v>
      </c>
      <c r="F680" s="130" t="s">
        <v>497</v>
      </c>
      <c r="G680" s="12">
        <f>+SUMIFS('BLG1222'!$I:$I,'BLG1222'!$A:$A,'ALL 2022'!$2:$2,'BLG1222'!$D:$D,'ALL 2022'!$D:$D)</f>
        <v>9937900.8599999994</v>
      </c>
      <c r="H680" s="12">
        <f>+SUMIFS('BLG1222'!$I:$I,'BLG1222'!$A:$A,'ALL 2022'!$2:$2,'BLG1222'!$D:$D,'ALL 2022'!$D:$D)</f>
        <v>0</v>
      </c>
      <c r="I680" s="12">
        <f>+SUMIFS('BLG1222'!$I:$I,'BLG1222'!$A:$A,'ALL 2022'!$2:$2,'BLG1222'!$D:$D,'ALL 2022'!$D:$D)</f>
        <v>5347577.0773999998</v>
      </c>
      <c r="J680" s="12">
        <f>+SUMIFS('BLG1222'!$I:$I,'BLG1222'!$A:$A,'ALL 2022'!$2:$2,'BLG1222'!$D:$D,'ALL 2022'!$D:$D)</f>
        <v>49441249.079999998</v>
      </c>
      <c r="K680" s="12">
        <f>+SUMIFS('BLG1222'!$I:$I,'BLG1222'!$A:$A,'ALL 2022'!$2:$2,'BLG1222'!$D:$D,'ALL 2022'!$D:$D)</f>
        <v>14519039.18</v>
      </c>
      <c r="L680" s="12">
        <f>+SUMIFS('BLG1222'!$I:$I,'BLG1222'!$A:$A,'ALL 2022'!$2:$2,'BLG1222'!$D:$D,'ALL 2022'!$D:$D)</f>
        <v>61382577.079999998</v>
      </c>
      <c r="M680" s="12">
        <f>+SUMIFS('BLG1222'!$I:$I,'BLG1222'!$A:$A,'ALL 2022'!$2:$2,'BLG1222'!$D:$D,'ALL 2022'!$D:$D)</f>
        <v>385156873.25999999</v>
      </c>
      <c r="N680" s="12">
        <f>+SUMIFS('BLG1222'!$I:$I,'BLG1222'!$A:$A,'ALL 2022'!$2:$2,'BLG1222'!$D:$D,'ALL 2022'!$D:$D)</f>
        <v>13330973.93</v>
      </c>
      <c r="O680" s="12">
        <f>+SUMIFS('BLG1222'!$I:$I,'BLG1222'!$A:$A,'ALL 2022'!$2:$2,'BLG1222'!$D:$D,'ALL 2022'!$D:$D)</f>
        <v>10894792.93</v>
      </c>
      <c r="P680" s="12">
        <f>+SUMIFS('BLG1222'!$I:$I,'BLG1222'!$A:$A,'ALL 2022'!$2:$2,'BLG1222'!$D:$D,'ALL 2022'!$D:$D)</f>
        <v>27404844.440000001</v>
      </c>
      <c r="Q680" s="12">
        <f>+SUMIFS('BLG1222'!$I:$I,'BLG1222'!$A:$A,'ALL 2022'!$2:$2,'BLG1222'!$D:$D,'ALL 2022'!$D:$D)</f>
        <v>0</v>
      </c>
      <c r="R680" s="12">
        <f>+SUMIFS('BLG1222'!$I:$I,'BLG1222'!$A:$A,'ALL 2022'!$2:$2,'BLG1222'!$D:$D,'ALL 2022'!$D:$D)</f>
        <v>4374277.0599999996</v>
      </c>
      <c r="S680" s="12">
        <f>+SUMIFS('BLG1222'!$I:$I,'BLG1222'!$A:$A,'ALL 2022'!$2:$2,'BLG1222'!$D:$D,'ALL 2022'!$D:$D)</f>
        <v>0</v>
      </c>
      <c r="T680" s="12">
        <f>+SUMIFS('BLG1222'!$I:$I,'BLG1222'!$A:$A,'ALL 2022'!$2:$2,'BLG1222'!$D:$D,'ALL 2022'!$D:$D)</f>
        <v>102454638.84</v>
      </c>
      <c r="U680" s="12">
        <f>+SUMIFS('BLG1222'!$I:$I,'BLG1222'!$A:$A,'ALL 2022'!$2:$2,'BLG1222'!$D:$D,'ALL 2022'!$D:$D)</f>
        <v>103567406.29000001</v>
      </c>
      <c r="V680" s="12">
        <f>+SUMIFS('BLG1222'!$I:$I,'BLG1222'!$A:$A,'ALL 2022'!$2:$2,'BLG1222'!$D:$D,'ALL 2022'!$D:$D)</f>
        <v>16268727.460000001</v>
      </c>
      <c r="W680" s="12">
        <f>+SUMIFS('BLG1222'!$I:$I,'BLG1222'!$A:$A,'ALL 2022'!$2:$2,'BLG1222'!$D:$D,'ALL 2022'!$D:$D)</f>
        <v>0</v>
      </c>
      <c r="X680" s="12">
        <f>+SUMIFS('BLG1222'!$I:$I,'BLG1222'!$A:$A,'ALL 2022'!$2:$2,'BLG1222'!$D:$D,'ALL 2022'!$D:$D)</f>
        <v>4000</v>
      </c>
      <c r="Y680" s="12">
        <f>+SUMIFS('BLG1222'!$I:$I,'BLG1222'!$A:$A,'ALL 2022'!$2:$2,'BLG1222'!$D:$D,'ALL 2022'!$D:$D)</f>
        <v>0</v>
      </c>
      <c r="Z680" s="12">
        <f>+SUMIFS('BLG1222'!$I:$I,'BLG1222'!$A:$A,'ALL 2022'!$2:$2,'BLG1222'!$D:$D,'ALL 2022'!$D:$D)</f>
        <v>0</v>
      </c>
      <c r="AA680" s="12">
        <f>+SUMIFS('BLG1222'!$I:$I,'BLG1222'!$A:$A,'ALL 2022'!$2:$2,'BLG1222'!$D:$D,'ALL 2022'!$D:$D)</f>
        <v>0</v>
      </c>
      <c r="AB680" s="12">
        <f>+SUMIFS('BLG1222'!$I:$I,'BLG1222'!$A:$A,'ALL 2022'!$2:$2,'BLG1222'!$D:$D,'ALL 2022'!$D:$D)</f>
        <v>717865.15</v>
      </c>
      <c r="AC680" s="12">
        <f>+SUMIFS('BLG1222'!$I:$I,'BLG1222'!$A:$A,'ALL 2022'!$2:$2,'BLG1222'!$D:$D,'ALL 2022'!$D:$D)</f>
        <v>9679883.8949999996</v>
      </c>
      <c r="AD680" s="12">
        <f>+SUMIFS('BLG1222'!$I:$I,'BLG1222'!$A:$A,'ALL 2022'!$2:$2,'BLG1222'!$D:$D,'ALL 2022'!$D:$D)</f>
        <v>0</v>
      </c>
      <c r="AE680" s="12">
        <f>+SUMIFS('BLG1222'!$I:$I,'BLG1222'!$A:$A,'ALL 2022'!$2:$2,'BLG1222'!$D:$D,'ALL 2022'!$D:$D)</f>
        <v>1371168</v>
      </c>
      <c r="AF680" s="12">
        <f>+SUMIFS('BLG1222'!$I:$I,'BLG1222'!$A:$A,'ALL 2022'!$2:$2,'BLG1222'!$D:$D,'ALL 2022'!$D:$D)</f>
        <v>126634631.12</v>
      </c>
      <c r="AG680" s="12">
        <f>+SUMIFS('BLG1222'!$I:$I,'BLG1222'!$A:$A,'ALL 2022'!$2:$2,'BLG1222'!$D:$D,'ALL 2022'!$D:$D)</f>
        <v>113135.67</v>
      </c>
      <c r="AH680" s="12">
        <f>+SUMIFS('BLG1222'!$I:$I,'BLG1222'!$A:$A,'ALL 2022'!$2:$2,'BLG1222'!$D:$D,'ALL 2022'!$D:$D)</f>
        <v>-122426.79</v>
      </c>
      <c r="AI680" s="12">
        <f>+SUMIFS('BLG1222'!$I:$I,'BLG1222'!$A:$A,'ALL 2022'!$2:$2,'BLG1222'!$D:$D,'ALL 2022'!$D:$D)</f>
        <v>0</v>
      </c>
      <c r="AJ680" s="12">
        <f>+SUMIFS('BLG1222'!$I:$I,'BLG1222'!$A:$A,'ALL 2022'!$2:$2,'BLG1222'!$D:$D,'ALL 2022'!$D:$D)</f>
        <v>6786155.9100000001</v>
      </c>
      <c r="AK680" s="12">
        <f>+SUMIFS('BLG1222'!$I:$I,'BLG1222'!$A:$A,'ALL 2022'!$2:$2,'BLG1222'!$D:$D,'ALL 2022'!$D:$D)</f>
        <v>0</v>
      </c>
      <c r="AL680" s="12">
        <f>+SUMIFS('BLG1222'!$I:$I,'BLG1222'!$A:$A,'ALL 2022'!$2:$2,'BLG1222'!$D:$D,'ALL 2022'!$D:$D)</f>
        <v>10395470</v>
      </c>
      <c r="AM680" s="12">
        <f>+SUMIFS('BLG1222'!$I:$I,'BLG1222'!$A:$A,'ALL 2022'!$2:$2,'BLG1222'!$D:$D,'ALL 2022'!$D:$D)</f>
        <v>95871282.159999996</v>
      </c>
      <c r="AN680" s="12">
        <f>+SUMIFS('BLG1222'!$I:$I,'BLG1222'!$A:$A,'ALL 2022'!$2:$2,'BLG1222'!$D:$D,'ALL 2022'!$D:$D)</f>
        <v>1693400344.0799999</v>
      </c>
      <c r="AO680" s="12">
        <f>+SUMIFS('BLG1222'!$I:$I,'BLG1222'!$A:$A,'ALL 2022'!$2:$2,'BLG1222'!$D:$D,'ALL 2022'!$D:$D)</f>
        <v>87125211.530000001</v>
      </c>
      <c r="AP680" s="12">
        <f>+SUMIFS('BLG1222'!$I:$I,'BLG1222'!$A:$A,'ALL 2022'!$2:$2,'BLG1222'!$D:$D,'ALL 2022'!$D:$D)</f>
        <v>28391859.989999998</v>
      </c>
      <c r="AQ680" s="164">
        <f t="shared" si="65"/>
        <v>2864449458.2023997</v>
      </c>
      <c r="AR680" s="165">
        <f t="shared" si="66"/>
        <v>605777.55510725267</v>
      </c>
    </row>
    <row r="681" spans="1:44" hidden="1" x14ac:dyDescent="0.25">
      <c r="A681" s="11" t="str">
        <f t="shared" si="62"/>
        <v>6</v>
      </c>
      <c r="B681" s="11" t="str">
        <f t="shared" si="63"/>
        <v>65</v>
      </c>
      <c r="C681" s="11" t="str">
        <f t="shared" si="64"/>
        <v>658</v>
      </c>
      <c r="D681" s="23">
        <v>65810000</v>
      </c>
      <c r="E681" s="196" t="s">
        <v>3276</v>
      </c>
      <c r="F681" s="24" t="s">
        <v>766</v>
      </c>
      <c r="G681" s="12">
        <f>+SUMIFS('BLG1222'!$I:$I,'BLG1222'!$A:$A,'ALL 2022'!$2:$2,'BLG1222'!$D:$D,'ALL 2022'!$D:$D)</f>
        <v>0</v>
      </c>
      <c r="H681" s="12">
        <f>+SUMIFS('BLG1222'!$I:$I,'BLG1222'!$A:$A,'ALL 2022'!$2:$2,'BLG1222'!$D:$D,'ALL 2022'!$D:$D)</f>
        <v>0</v>
      </c>
      <c r="I681" s="12">
        <f>+SUMIFS('BLG1222'!$I:$I,'BLG1222'!$A:$A,'ALL 2022'!$2:$2,'BLG1222'!$D:$D,'ALL 2022'!$D:$D)</f>
        <v>787740.8</v>
      </c>
      <c r="J681" s="12">
        <f>+SUMIFS('BLG1222'!$I:$I,'BLG1222'!$A:$A,'ALL 2022'!$2:$2,'BLG1222'!$D:$D,'ALL 2022'!$D:$D)</f>
        <v>0</v>
      </c>
      <c r="K681" s="12">
        <f>+SUMIFS('BLG1222'!$I:$I,'BLG1222'!$A:$A,'ALL 2022'!$2:$2,'BLG1222'!$D:$D,'ALL 2022'!$D:$D)</f>
        <v>0</v>
      </c>
      <c r="L681" s="12">
        <f>+SUMIFS('BLG1222'!$I:$I,'BLG1222'!$A:$A,'ALL 2022'!$2:$2,'BLG1222'!$D:$D,'ALL 2022'!$D:$D)</f>
        <v>0</v>
      </c>
      <c r="M681" s="12">
        <f>+SUMIFS('BLG1222'!$I:$I,'BLG1222'!$A:$A,'ALL 2022'!$2:$2,'BLG1222'!$D:$D,'ALL 2022'!$D:$D)</f>
        <v>0</v>
      </c>
      <c r="N681" s="12">
        <f>+SUMIFS('BLG1222'!$I:$I,'BLG1222'!$A:$A,'ALL 2022'!$2:$2,'BLG1222'!$D:$D,'ALL 2022'!$D:$D)</f>
        <v>0</v>
      </c>
      <c r="O681" s="12">
        <f>+SUMIFS('BLG1222'!$I:$I,'BLG1222'!$A:$A,'ALL 2022'!$2:$2,'BLG1222'!$D:$D,'ALL 2022'!$D:$D)</f>
        <v>0</v>
      </c>
      <c r="P681" s="12">
        <f>+SUMIFS('BLG1222'!$I:$I,'BLG1222'!$A:$A,'ALL 2022'!$2:$2,'BLG1222'!$D:$D,'ALL 2022'!$D:$D)</f>
        <v>0</v>
      </c>
      <c r="Q681" s="12">
        <f>+SUMIFS('BLG1222'!$I:$I,'BLG1222'!$A:$A,'ALL 2022'!$2:$2,'BLG1222'!$D:$D,'ALL 2022'!$D:$D)</f>
        <v>0</v>
      </c>
      <c r="R681" s="12">
        <f>+SUMIFS('BLG1222'!$I:$I,'BLG1222'!$A:$A,'ALL 2022'!$2:$2,'BLG1222'!$D:$D,'ALL 2022'!$D:$D)</f>
        <v>0</v>
      </c>
      <c r="S681" s="12">
        <f>+SUMIFS('BLG1222'!$I:$I,'BLG1222'!$A:$A,'ALL 2022'!$2:$2,'BLG1222'!$D:$D,'ALL 2022'!$D:$D)</f>
        <v>3.02</v>
      </c>
      <c r="T681" s="12">
        <f>+SUMIFS('BLG1222'!$I:$I,'BLG1222'!$A:$A,'ALL 2022'!$2:$2,'BLG1222'!$D:$D,'ALL 2022'!$D:$D)</f>
        <v>0</v>
      </c>
      <c r="U681" s="12">
        <f>+SUMIFS('BLG1222'!$I:$I,'BLG1222'!$A:$A,'ALL 2022'!$2:$2,'BLG1222'!$D:$D,'ALL 2022'!$D:$D)</f>
        <v>0</v>
      </c>
      <c r="V681" s="12">
        <f>+SUMIFS('BLG1222'!$I:$I,'BLG1222'!$A:$A,'ALL 2022'!$2:$2,'BLG1222'!$D:$D,'ALL 2022'!$D:$D)</f>
        <v>0</v>
      </c>
      <c r="W681" s="12">
        <f>+SUMIFS('BLG1222'!$I:$I,'BLG1222'!$A:$A,'ALL 2022'!$2:$2,'BLG1222'!$D:$D,'ALL 2022'!$D:$D)</f>
        <v>0</v>
      </c>
      <c r="X681" s="12">
        <f>+SUMIFS('BLG1222'!$I:$I,'BLG1222'!$A:$A,'ALL 2022'!$2:$2,'BLG1222'!$D:$D,'ALL 2022'!$D:$D)</f>
        <v>0</v>
      </c>
      <c r="Y681" s="12">
        <f>+SUMIFS('BLG1222'!$I:$I,'BLG1222'!$A:$A,'ALL 2022'!$2:$2,'BLG1222'!$D:$D,'ALL 2022'!$D:$D)</f>
        <v>0</v>
      </c>
      <c r="Z681" s="12">
        <f>+SUMIFS('BLG1222'!$I:$I,'BLG1222'!$A:$A,'ALL 2022'!$2:$2,'BLG1222'!$D:$D,'ALL 2022'!$D:$D)</f>
        <v>0</v>
      </c>
      <c r="AA681" s="12">
        <f>+SUMIFS('BLG1222'!$I:$I,'BLG1222'!$A:$A,'ALL 2022'!$2:$2,'BLG1222'!$D:$D,'ALL 2022'!$D:$D)</f>
        <v>0</v>
      </c>
      <c r="AB681" s="12">
        <f>+SUMIFS('BLG1222'!$I:$I,'BLG1222'!$A:$A,'ALL 2022'!$2:$2,'BLG1222'!$D:$D,'ALL 2022'!$D:$D)</f>
        <v>0</v>
      </c>
      <c r="AC681" s="12">
        <f>+SUMIFS('BLG1222'!$I:$I,'BLG1222'!$A:$A,'ALL 2022'!$2:$2,'BLG1222'!$D:$D,'ALL 2022'!$D:$D)</f>
        <v>0</v>
      </c>
      <c r="AD681" s="12">
        <f>+SUMIFS('BLG1222'!$I:$I,'BLG1222'!$A:$A,'ALL 2022'!$2:$2,'BLG1222'!$D:$D,'ALL 2022'!$D:$D)</f>
        <v>0</v>
      </c>
      <c r="AE681" s="12">
        <f>+SUMIFS('BLG1222'!$I:$I,'BLG1222'!$A:$A,'ALL 2022'!$2:$2,'BLG1222'!$D:$D,'ALL 2022'!$D:$D)</f>
        <v>0</v>
      </c>
      <c r="AF681" s="12">
        <f>+SUMIFS('BLG1222'!$I:$I,'BLG1222'!$A:$A,'ALL 2022'!$2:$2,'BLG1222'!$D:$D,'ALL 2022'!$D:$D)</f>
        <v>0</v>
      </c>
      <c r="AG681" s="12">
        <f>+SUMIFS('BLG1222'!$I:$I,'BLG1222'!$A:$A,'ALL 2022'!$2:$2,'BLG1222'!$D:$D,'ALL 2022'!$D:$D)</f>
        <v>86500</v>
      </c>
      <c r="AH681" s="12">
        <f>+SUMIFS('BLG1222'!$I:$I,'BLG1222'!$A:$A,'ALL 2022'!$2:$2,'BLG1222'!$D:$D,'ALL 2022'!$D:$D)</f>
        <v>38000</v>
      </c>
      <c r="AI681" s="12">
        <f>+SUMIFS('BLG1222'!$I:$I,'BLG1222'!$A:$A,'ALL 2022'!$2:$2,'BLG1222'!$D:$D,'ALL 2022'!$D:$D)</f>
        <v>0</v>
      </c>
      <c r="AJ681" s="12">
        <f>+SUMIFS('BLG1222'!$I:$I,'BLG1222'!$A:$A,'ALL 2022'!$2:$2,'BLG1222'!$D:$D,'ALL 2022'!$D:$D)</f>
        <v>0</v>
      </c>
      <c r="AK681" s="12">
        <f>+SUMIFS('BLG1222'!$I:$I,'BLG1222'!$A:$A,'ALL 2022'!$2:$2,'BLG1222'!$D:$D,'ALL 2022'!$D:$D)</f>
        <v>0</v>
      </c>
      <c r="AL681" s="12">
        <f>+SUMIFS('BLG1222'!$I:$I,'BLG1222'!$A:$A,'ALL 2022'!$2:$2,'BLG1222'!$D:$D,'ALL 2022'!$D:$D)</f>
        <v>0</v>
      </c>
      <c r="AM681" s="12">
        <f>+SUMIFS('BLG1222'!$I:$I,'BLG1222'!$A:$A,'ALL 2022'!$2:$2,'BLG1222'!$D:$D,'ALL 2022'!$D:$D)</f>
        <v>0</v>
      </c>
      <c r="AN681" s="12">
        <f>+SUMIFS('BLG1222'!$I:$I,'BLG1222'!$A:$A,'ALL 2022'!$2:$2,'BLG1222'!$D:$D,'ALL 2022'!$D:$D)</f>
        <v>0</v>
      </c>
      <c r="AO681" s="12">
        <f>+SUMIFS('BLG1222'!$I:$I,'BLG1222'!$A:$A,'ALL 2022'!$2:$2,'BLG1222'!$D:$D,'ALL 2022'!$D:$D)</f>
        <v>0</v>
      </c>
      <c r="AP681" s="12">
        <f>+SUMIFS('BLG1222'!$I:$I,'BLG1222'!$A:$A,'ALL 2022'!$2:$2,'BLG1222'!$D:$D,'ALL 2022'!$D:$D)</f>
        <v>0</v>
      </c>
      <c r="AQ681" s="164">
        <f t="shared" si="65"/>
        <v>912243.82000000007</v>
      </c>
      <c r="AR681" s="165">
        <f t="shared" si="66"/>
        <v>192.92252804771019</v>
      </c>
    </row>
    <row r="682" spans="1:44" hidden="1" x14ac:dyDescent="0.25">
      <c r="A682" s="11" t="str">
        <f t="shared" si="62"/>
        <v>6</v>
      </c>
      <c r="B682" s="11" t="str">
        <f t="shared" si="63"/>
        <v>66</v>
      </c>
      <c r="C682" s="11" t="str">
        <f t="shared" si="64"/>
        <v>661</v>
      </c>
      <c r="D682" s="23">
        <v>66100000</v>
      </c>
      <c r="E682" s="119" t="s">
        <v>3277</v>
      </c>
      <c r="F682" s="24" t="s">
        <v>500</v>
      </c>
      <c r="G682" s="12">
        <f>+SUMIFS('BLG1222'!$I:$I,'BLG1222'!$A:$A,'ALL 2022'!$2:$2,'BLG1222'!$D:$D,'ALL 2022'!$D:$D)</f>
        <v>0</v>
      </c>
      <c r="H682" s="12">
        <f>+SUMIFS('BLG1222'!$I:$I,'BLG1222'!$A:$A,'ALL 2022'!$2:$2,'BLG1222'!$D:$D,'ALL 2022'!$D:$D)</f>
        <v>0</v>
      </c>
      <c r="I682" s="12">
        <f>+SUMIFS('BLG1222'!$I:$I,'BLG1222'!$A:$A,'ALL 2022'!$2:$2,'BLG1222'!$D:$D,'ALL 2022'!$D:$D)</f>
        <v>9603094.2300000004</v>
      </c>
      <c r="J682" s="12">
        <f>+SUMIFS('BLG1222'!$I:$I,'BLG1222'!$A:$A,'ALL 2022'!$2:$2,'BLG1222'!$D:$D,'ALL 2022'!$D:$D)</f>
        <v>0</v>
      </c>
      <c r="K682" s="12">
        <f>+SUMIFS('BLG1222'!$I:$I,'BLG1222'!$A:$A,'ALL 2022'!$2:$2,'BLG1222'!$D:$D,'ALL 2022'!$D:$D)</f>
        <v>0</v>
      </c>
      <c r="L682" s="12">
        <f>+SUMIFS('BLG1222'!$I:$I,'BLG1222'!$A:$A,'ALL 2022'!$2:$2,'BLG1222'!$D:$D,'ALL 2022'!$D:$D)</f>
        <v>0</v>
      </c>
      <c r="M682" s="12">
        <f>+SUMIFS('BLG1222'!$I:$I,'BLG1222'!$A:$A,'ALL 2022'!$2:$2,'BLG1222'!$D:$D,'ALL 2022'!$D:$D)</f>
        <v>0</v>
      </c>
      <c r="N682" s="12">
        <f>+SUMIFS('BLG1222'!$I:$I,'BLG1222'!$A:$A,'ALL 2022'!$2:$2,'BLG1222'!$D:$D,'ALL 2022'!$D:$D)</f>
        <v>0</v>
      </c>
      <c r="O682" s="12">
        <f>+SUMIFS('BLG1222'!$I:$I,'BLG1222'!$A:$A,'ALL 2022'!$2:$2,'BLG1222'!$D:$D,'ALL 2022'!$D:$D)</f>
        <v>0</v>
      </c>
      <c r="P682" s="12">
        <f>+SUMIFS('BLG1222'!$I:$I,'BLG1222'!$A:$A,'ALL 2022'!$2:$2,'BLG1222'!$D:$D,'ALL 2022'!$D:$D)</f>
        <v>3819422.18</v>
      </c>
      <c r="Q682" s="12">
        <f>+SUMIFS('BLG1222'!$I:$I,'BLG1222'!$A:$A,'ALL 2022'!$2:$2,'BLG1222'!$D:$D,'ALL 2022'!$D:$D)</f>
        <v>0</v>
      </c>
      <c r="R682" s="12">
        <f>+SUMIFS('BLG1222'!$I:$I,'BLG1222'!$A:$A,'ALL 2022'!$2:$2,'BLG1222'!$D:$D,'ALL 2022'!$D:$D)</f>
        <v>0</v>
      </c>
      <c r="S682" s="12">
        <f>+SUMIFS('BLG1222'!$I:$I,'BLG1222'!$A:$A,'ALL 2022'!$2:$2,'BLG1222'!$D:$D,'ALL 2022'!$D:$D)</f>
        <v>0</v>
      </c>
      <c r="T682" s="12">
        <f>+SUMIFS('BLG1222'!$I:$I,'BLG1222'!$A:$A,'ALL 2022'!$2:$2,'BLG1222'!$D:$D,'ALL 2022'!$D:$D)</f>
        <v>0</v>
      </c>
      <c r="U682" s="12">
        <f>+SUMIFS('BLG1222'!$I:$I,'BLG1222'!$A:$A,'ALL 2022'!$2:$2,'BLG1222'!$D:$D,'ALL 2022'!$D:$D)</f>
        <v>0</v>
      </c>
      <c r="V682" s="12">
        <f>+SUMIFS('BLG1222'!$I:$I,'BLG1222'!$A:$A,'ALL 2022'!$2:$2,'BLG1222'!$D:$D,'ALL 2022'!$D:$D)</f>
        <v>0</v>
      </c>
      <c r="W682" s="12">
        <f>+SUMIFS('BLG1222'!$I:$I,'BLG1222'!$A:$A,'ALL 2022'!$2:$2,'BLG1222'!$D:$D,'ALL 2022'!$D:$D)</f>
        <v>0</v>
      </c>
      <c r="X682" s="12">
        <f>+SUMIFS('BLG1222'!$I:$I,'BLG1222'!$A:$A,'ALL 2022'!$2:$2,'BLG1222'!$D:$D,'ALL 2022'!$D:$D)</f>
        <v>0</v>
      </c>
      <c r="Y682" s="12">
        <f>+SUMIFS('BLG1222'!$I:$I,'BLG1222'!$A:$A,'ALL 2022'!$2:$2,'BLG1222'!$D:$D,'ALL 2022'!$D:$D)</f>
        <v>0</v>
      </c>
      <c r="Z682" s="12">
        <f>+SUMIFS('BLG1222'!$I:$I,'BLG1222'!$A:$A,'ALL 2022'!$2:$2,'BLG1222'!$D:$D,'ALL 2022'!$D:$D)</f>
        <v>0</v>
      </c>
      <c r="AA682" s="12">
        <f>+SUMIFS('BLG1222'!$I:$I,'BLG1222'!$A:$A,'ALL 2022'!$2:$2,'BLG1222'!$D:$D,'ALL 2022'!$D:$D)</f>
        <v>0</v>
      </c>
      <c r="AB682" s="12">
        <f>+SUMIFS('BLG1222'!$I:$I,'BLG1222'!$A:$A,'ALL 2022'!$2:$2,'BLG1222'!$D:$D,'ALL 2022'!$D:$D)</f>
        <v>0</v>
      </c>
      <c r="AC682" s="12">
        <f>+SUMIFS('BLG1222'!$I:$I,'BLG1222'!$A:$A,'ALL 2022'!$2:$2,'BLG1222'!$D:$D,'ALL 2022'!$D:$D)</f>
        <v>0</v>
      </c>
      <c r="AD682" s="12">
        <f>+SUMIFS('BLG1222'!$I:$I,'BLG1222'!$A:$A,'ALL 2022'!$2:$2,'BLG1222'!$D:$D,'ALL 2022'!$D:$D)</f>
        <v>0</v>
      </c>
      <c r="AE682" s="12">
        <f>+SUMIFS('BLG1222'!$I:$I,'BLG1222'!$A:$A,'ALL 2022'!$2:$2,'BLG1222'!$D:$D,'ALL 2022'!$D:$D)</f>
        <v>0</v>
      </c>
      <c r="AF682" s="12">
        <f>+SUMIFS('BLG1222'!$I:$I,'BLG1222'!$A:$A,'ALL 2022'!$2:$2,'BLG1222'!$D:$D,'ALL 2022'!$D:$D)</f>
        <v>0</v>
      </c>
      <c r="AG682" s="12">
        <f>+SUMIFS('BLG1222'!$I:$I,'BLG1222'!$A:$A,'ALL 2022'!$2:$2,'BLG1222'!$D:$D,'ALL 2022'!$D:$D)</f>
        <v>15000</v>
      </c>
      <c r="AH682" s="12">
        <f>+SUMIFS('BLG1222'!$I:$I,'BLG1222'!$A:$A,'ALL 2022'!$2:$2,'BLG1222'!$D:$D,'ALL 2022'!$D:$D)</f>
        <v>0</v>
      </c>
      <c r="AI682" s="12">
        <f>+SUMIFS('BLG1222'!$I:$I,'BLG1222'!$A:$A,'ALL 2022'!$2:$2,'BLG1222'!$D:$D,'ALL 2022'!$D:$D)</f>
        <v>0</v>
      </c>
      <c r="AJ682" s="12">
        <f>+SUMIFS('BLG1222'!$I:$I,'BLG1222'!$A:$A,'ALL 2022'!$2:$2,'BLG1222'!$D:$D,'ALL 2022'!$D:$D)</f>
        <v>0</v>
      </c>
      <c r="AK682" s="12">
        <f>+SUMIFS('BLG1222'!$I:$I,'BLG1222'!$A:$A,'ALL 2022'!$2:$2,'BLG1222'!$D:$D,'ALL 2022'!$D:$D)</f>
        <v>0</v>
      </c>
      <c r="AL682" s="12">
        <f>+SUMIFS('BLG1222'!$I:$I,'BLG1222'!$A:$A,'ALL 2022'!$2:$2,'BLG1222'!$D:$D,'ALL 2022'!$D:$D)</f>
        <v>0</v>
      </c>
      <c r="AM682" s="12">
        <f>+SUMIFS('BLG1222'!$I:$I,'BLG1222'!$A:$A,'ALL 2022'!$2:$2,'BLG1222'!$D:$D,'ALL 2022'!$D:$D)</f>
        <v>0</v>
      </c>
      <c r="AN682" s="12">
        <f>+SUMIFS('BLG1222'!$I:$I,'BLG1222'!$A:$A,'ALL 2022'!$2:$2,'BLG1222'!$D:$D,'ALL 2022'!$D:$D)</f>
        <v>223388170.69</v>
      </c>
      <c r="AO682" s="12">
        <f>+SUMIFS('BLG1222'!$I:$I,'BLG1222'!$A:$A,'ALL 2022'!$2:$2,'BLG1222'!$D:$D,'ALL 2022'!$D:$D)</f>
        <v>0</v>
      </c>
      <c r="AP682" s="12">
        <f>+SUMIFS('BLG1222'!$I:$I,'BLG1222'!$A:$A,'ALL 2022'!$2:$2,'BLG1222'!$D:$D,'ALL 2022'!$D:$D)</f>
        <v>27410216.190000001</v>
      </c>
      <c r="AQ682" s="164">
        <f t="shared" si="65"/>
        <v>264235903.28999999</v>
      </c>
      <c r="AR682" s="165">
        <f t="shared" si="66"/>
        <v>55880.957860231989</v>
      </c>
    </row>
    <row r="683" spans="1:44" hidden="1" x14ac:dyDescent="0.25">
      <c r="A683" s="11" t="str">
        <f t="shared" si="62"/>
        <v>6</v>
      </c>
      <c r="B683" s="11" t="str">
        <f t="shared" si="63"/>
        <v>66</v>
      </c>
      <c r="C683" s="11" t="str">
        <f t="shared" si="64"/>
        <v>661</v>
      </c>
      <c r="D683" s="23">
        <v>66101000</v>
      </c>
      <c r="E683" s="119" t="s">
        <v>3277</v>
      </c>
      <c r="F683" s="24" t="s">
        <v>767</v>
      </c>
      <c r="G683" s="12">
        <f>+SUMIFS('BLG1222'!$I:$I,'BLG1222'!$A:$A,'ALL 2022'!$2:$2,'BLG1222'!$D:$D,'ALL 2022'!$D:$D)</f>
        <v>0</v>
      </c>
      <c r="H683" s="12">
        <f>+SUMIFS('BLG1222'!$I:$I,'BLG1222'!$A:$A,'ALL 2022'!$2:$2,'BLG1222'!$D:$D,'ALL 2022'!$D:$D)</f>
        <v>0</v>
      </c>
      <c r="I683" s="12">
        <f>+SUMIFS('BLG1222'!$I:$I,'BLG1222'!$A:$A,'ALL 2022'!$2:$2,'BLG1222'!$D:$D,'ALL 2022'!$D:$D)</f>
        <v>9263727.6600000001</v>
      </c>
      <c r="J683" s="12">
        <f>+SUMIFS('BLG1222'!$I:$I,'BLG1222'!$A:$A,'ALL 2022'!$2:$2,'BLG1222'!$D:$D,'ALL 2022'!$D:$D)</f>
        <v>107573856.54000001</v>
      </c>
      <c r="K683" s="12">
        <f>+SUMIFS('BLG1222'!$I:$I,'BLG1222'!$A:$A,'ALL 2022'!$2:$2,'BLG1222'!$D:$D,'ALL 2022'!$D:$D)</f>
        <v>29454616.93</v>
      </c>
      <c r="L683" s="12">
        <f>+SUMIFS('BLG1222'!$I:$I,'BLG1222'!$A:$A,'ALL 2022'!$2:$2,'BLG1222'!$D:$D,'ALL 2022'!$D:$D)</f>
        <v>43776550.649999999</v>
      </c>
      <c r="M683" s="12">
        <f>+SUMIFS('BLG1222'!$I:$I,'BLG1222'!$A:$A,'ALL 2022'!$2:$2,'BLG1222'!$D:$D,'ALL 2022'!$D:$D)</f>
        <v>0</v>
      </c>
      <c r="N683" s="12">
        <f>+SUMIFS('BLG1222'!$I:$I,'BLG1222'!$A:$A,'ALL 2022'!$2:$2,'BLG1222'!$D:$D,'ALL 2022'!$D:$D)</f>
        <v>0</v>
      </c>
      <c r="O683" s="12">
        <f>+SUMIFS('BLG1222'!$I:$I,'BLG1222'!$A:$A,'ALL 2022'!$2:$2,'BLG1222'!$D:$D,'ALL 2022'!$D:$D)</f>
        <v>0</v>
      </c>
      <c r="P683" s="12">
        <f>+SUMIFS('BLG1222'!$I:$I,'BLG1222'!$A:$A,'ALL 2022'!$2:$2,'BLG1222'!$D:$D,'ALL 2022'!$D:$D)</f>
        <v>0</v>
      </c>
      <c r="Q683" s="12">
        <f>+SUMIFS('BLG1222'!$I:$I,'BLG1222'!$A:$A,'ALL 2022'!$2:$2,'BLG1222'!$D:$D,'ALL 2022'!$D:$D)</f>
        <v>0</v>
      </c>
      <c r="R683" s="12">
        <f>+SUMIFS('BLG1222'!$I:$I,'BLG1222'!$A:$A,'ALL 2022'!$2:$2,'BLG1222'!$D:$D,'ALL 2022'!$D:$D)</f>
        <v>0</v>
      </c>
      <c r="S683" s="12">
        <f>+SUMIFS('BLG1222'!$I:$I,'BLG1222'!$A:$A,'ALL 2022'!$2:$2,'BLG1222'!$D:$D,'ALL 2022'!$D:$D)</f>
        <v>71949333.379999995</v>
      </c>
      <c r="T683" s="12">
        <f>+SUMIFS('BLG1222'!$I:$I,'BLG1222'!$A:$A,'ALL 2022'!$2:$2,'BLG1222'!$D:$D,'ALL 2022'!$D:$D)</f>
        <v>522076667.82999998</v>
      </c>
      <c r="U683" s="12">
        <f>+SUMIFS('BLG1222'!$I:$I,'BLG1222'!$A:$A,'ALL 2022'!$2:$2,'BLG1222'!$D:$D,'ALL 2022'!$D:$D)</f>
        <v>71561211.730000004</v>
      </c>
      <c r="V683" s="12">
        <f>+SUMIFS('BLG1222'!$I:$I,'BLG1222'!$A:$A,'ALL 2022'!$2:$2,'BLG1222'!$D:$D,'ALL 2022'!$D:$D)</f>
        <v>0</v>
      </c>
      <c r="W683" s="12">
        <f>+SUMIFS('BLG1222'!$I:$I,'BLG1222'!$A:$A,'ALL 2022'!$2:$2,'BLG1222'!$D:$D,'ALL 2022'!$D:$D)</f>
        <v>0</v>
      </c>
      <c r="X683" s="12">
        <f>+SUMIFS('BLG1222'!$I:$I,'BLG1222'!$A:$A,'ALL 2022'!$2:$2,'BLG1222'!$D:$D,'ALL 2022'!$D:$D)</f>
        <v>0</v>
      </c>
      <c r="Y683" s="12">
        <f>+SUMIFS('BLG1222'!$I:$I,'BLG1222'!$A:$A,'ALL 2022'!$2:$2,'BLG1222'!$D:$D,'ALL 2022'!$D:$D)</f>
        <v>0</v>
      </c>
      <c r="Z683" s="12">
        <f>+SUMIFS('BLG1222'!$I:$I,'BLG1222'!$A:$A,'ALL 2022'!$2:$2,'BLG1222'!$D:$D,'ALL 2022'!$D:$D)</f>
        <v>0</v>
      </c>
      <c r="AA683" s="12">
        <f>+SUMIFS('BLG1222'!$I:$I,'BLG1222'!$A:$A,'ALL 2022'!$2:$2,'BLG1222'!$D:$D,'ALL 2022'!$D:$D)</f>
        <v>0</v>
      </c>
      <c r="AB683" s="12">
        <f>+SUMIFS('BLG1222'!$I:$I,'BLG1222'!$A:$A,'ALL 2022'!$2:$2,'BLG1222'!$D:$D,'ALL 2022'!$D:$D)</f>
        <v>1063435.25</v>
      </c>
      <c r="AC683" s="12">
        <f>+SUMIFS('BLG1222'!$I:$I,'BLG1222'!$A:$A,'ALL 2022'!$2:$2,'BLG1222'!$D:$D,'ALL 2022'!$D:$D)</f>
        <v>43733984.281000003</v>
      </c>
      <c r="AD683" s="12">
        <f>+SUMIFS('BLG1222'!$I:$I,'BLG1222'!$A:$A,'ALL 2022'!$2:$2,'BLG1222'!$D:$D,'ALL 2022'!$D:$D)</f>
        <v>0</v>
      </c>
      <c r="AE683" s="12">
        <f>+SUMIFS('BLG1222'!$I:$I,'BLG1222'!$A:$A,'ALL 2022'!$2:$2,'BLG1222'!$D:$D,'ALL 2022'!$D:$D)</f>
        <v>0</v>
      </c>
      <c r="AF683" s="12">
        <f>+SUMIFS('BLG1222'!$I:$I,'BLG1222'!$A:$A,'ALL 2022'!$2:$2,'BLG1222'!$D:$D,'ALL 2022'!$D:$D)</f>
        <v>0</v>
      </c>
      <c r="AG683" s="12">
        <f>+SUMIFS('BLG1222'!$I:$I,'BLG1222'!$A:$A,'ALL 2022'!$2:$2,'BLG1222'!$D:$D,'ALL 2022'!$D:$D)</f>
        <v>0</v>
      </c>
      <c r="AH683" s="12">
        <f>+SUMIFS('BLG1222'!$I:$I,'BLG1222'!$A:$A,'ALL 2022'!$2:$2,'BLG1222'!$D:$D,'ALL 2022'!$D:$D)</f>
        <v>0</v>
      </c>
      <c r="AI683" s="12">
        <f>+SUMIFS('BLG1222'!$I:$I,'BLG1222'!$A:$A,'ALL 2022'!$2:$2,'BLG1222'!$D:$D,'ALL 2022'!$D:$D)</f>
        <v>0</v>
      </c>
      <c r="AJ683" s="12">
        <f>+SUMIFS('BLG1222'!$I:$I,'BLG1222'!$A:$A,'ALL 2022'!$2:$2,'BLG1222'!$D:$D,'ALL 2022'!$D:$D)</f>
        <v>0</v>
      </c>
      <c r="AK683" s="12">
        <f>+SUMIFS('BLG1222'!$I:$I,'BLG1222'!$A:$A,'ALL 2022'!$2:$2,'BLG1222'!$D:$D,'ALL 2022'!$D:$D)</f>
        <v>0</v>
      </c>
      <c r="AL683" s="12">
        <f>+SUMIFS('BLG1222'!$I:$I,'BLG1222'!$A:$A,'ALL 2022'!$2:$2,'BLG1222'!$D:$D,'ALL 2022'!$D:$D)</f>
        <v>0</v>
      </c>
      <c r="AM683" s="12">
        <f>+SUMIFS('BLG1222'!$I:$I,'BLG1222'!$A:$A,'ALL 2022'!$2:$2,'BLG1222'!$D:$D,'ALL 2022'!$D:$D)</f>
        <v>0</v>
      </c>
      <c r="AN683" s="12">
        <f>+SUMIFS('BLG1222'!$I:$I,'BLG1222'!$A:$A,'ALL 2022'!$2:$2,'BLG1222'!$D:$D,'ALL 2022'!$D:$D)</f>
        <v>0</v>
      </c>
      <c r="AO683" s="12">
        <f>+SUMIFS('BLG1222'!$I:$I,'BLG1222'!$A:$A,'ALL 2022'!$2:$2,'BLG1222'!$D:$D,'ALL 2022'!$D:$D)</f>
        <v>7910605.96</v>
      </c>
      <c r="AP683" s="12">
        <f>+SUMIFS('BLG1222'!$I:$I,'BLG1222'!$A:$A,'ALL 2022'!$2:$2,'BLG1222'!$D:$D,'ALL 2022'!$D:$D)</f>
        <v>0</v>
      </c>
      <c r="AQ683" s="164">
        <f t="shared" si="65"/>
        <v>908363990.21100008</v>
      </c>
      <c r="AR683" s="165">
        <f t="shared" si="66"/>
        <v>192102.01651901746</v>
      </c>
    </row>
    <row r="684" spans="1:44" hidden="1" x14ac:dyDescent="0.25">
      <c r="A684" s="11" t="str">
        <f t="shared" si="62"/>
        <v>6</v>
      </c>
      <c r="B684" s="11" t="str">
        <f t="shared" si="63"/>
        <v>66</v>
      </c>
      <c r="C684" s="11" t="str">
        <f t="shared" si="64"/>
        <v>661</v>
      </c>
      <c r="D684" s="23">
        <v>66102000</v>
      </c>
      <c r="E684" s="119" t="s">
        <v>3277</v>
      </c>
      <c r="F684" s="24" t="s">
        <v>564</v>
      </c>
      <c r="G684" s="12">
        <f>+SUMIFS('BLG1222'!$I:$I,'BLG1222'!$A:$A,'ALL 2022'!$2:$2,'BLG1222'!$D:$D,'ALL 2022'!$D:$D)</f>
        <v>99941860.840000004</v>
      </c>
      <c r="H684" s="12">
        <f>+SUMIFS('BLG1222'!$I:$I,'BLG1222'!$A:$A,'ALL 2022'!$2:$2,'BLG1222'!$D:$D,'ALL 2022'!$D:$D)</f>
        <v>0</v>
      </c>
      <c r="I684" s="12">
        <f>+SUMIFS('BLG1222'!$I:$I,'BLG1222'!$A:$A,'ALL 2022'!$2:$2,'BLG1222'!$D:$D,'ALL 2022'!$D:$D)</f>
        <v>274762231.39999998</v>
      </c>
      <c r="J684" s="12">
        <f>+SUMIFS('BLG1222'!$I:$I,'BLG1222'!$A:$A,'ALL 2022'!$2:$2,'BLG1222'!$D:$D,'ALL 2022'!$D:$D)</f>
        <v>706062068.89999998</v>
      </c>
      <c r="K684" s="12">
        <f>+SUMIFS('BLG1222'!$I:$I,'BLG1222'!$A:$A,'ALL 2022'!$2:$2,'BLG1222'!$D:$D,'ALL 2022'!$D:$D)</f>
        <v>859432029.85000002</v>
      </c>
      <c r="L684" s="12">
        <f>+SUMIFS('BLG1222'!$I:$I,'BLG1222'!$A:$A,'ALL 2022'!$2:$2,'BLG1222'!$D:$D,'ALL 2022'!$D:$D)</f>
        <v>48016032.829999998</v>
      </c>
      <c r="M684" s="12">
        <f>+SUMIFS('BLG1222'!$I:$I,'BLG1222'!$A:$A,'ALL 2022'!$2:$2,'BLG1222'!$D:$D,'ALL 2022'!$D:$D)</f>
        <v>344363244.12</v>
      </c>
      <c r="N684" s="12">
        <f>+SUMIFS('BLG1222'!$I:$I,'BLG1222'!$A:$A,'ALL 2022'!$2:$2,'BLG1222'!$D:$D,'ALL 2022'!$D:$D)</f>
        <v>0</v>
      </c>
      <c r="O684" s="12">
        <f>+SUMIFS('BLG1222'!$I:$I,'BLG1222'!$A:$A,'ALL 2022'!$2:$2,'BLG1222'!$D:$D,'ALL 2022'!$D:$D)</f>
        <v>3448286.4</v>
      </c>
      <c r="P684" s="12">
        <f>+SUMIFS('BLG1222'!$I:$I,'BLG1222'!$A:$A,'ALL 2022'!$2:$2,'BLG1222'!$D:$D,'ALL 2022'!$D:$D)</f>
        <v>33877839.259999998</v>
      </c>
      <c r="Q684" s="12">
        <f>+SUMIFS('BLG1222'!$I:$I,'BLG1222'!$A:$A,'ALL 2022'!$2:$2,'BLG1222'!$D:$D,'ALL 2022'!$D:$D)</f>
        <v>0</v>
      </c>
      <c r="R684" s="12">
        <f>+SUMIFS('BLG1222'!$I:$I,'BLG1222'!$A:$A,'ALL 2022'!$2:$2,'BLG1222'!$D:$D,'ALL 2022'!$D:$D)</f>
        <v>1645514.7</v>
      </c>
      <c r="S684" s="12">
        <f>+SUMIFS('BLG1222'!$I:$I,'BLG1222'!$A:$A,'ALL 2022'!$2:$2,'BLG1222'!$D:$D,'ALL 2022'!$D:$D)</f>
        <v>143947509.90000001</v>
      </c>
      <c r="T684" s="12">
        <f>+SUMIFS('BLG1222'!$I:$I,'BLG1222'!$A:$A,'ALL 2022'!$2:$2,'BLG1222'!$D:$D,'ALL 2022'!$D:$D)</f>
        <v>476038903.29000002</v>
      </c>
      <c r="U684" s="12">
        <f>+SUMIFS('BLG1222'!$I:$I,'BLG1222'!$A:$A,'ALL 2022'!$2:$2,'BLG1222'!$D:$D,'ALL 2022'!$D:$D)</f>
        <v>133178820.11</v>
      </c>
      <c r="V684" s="12">
        <f>+SUMIFS('BLG1222'!$I:$I,'BLG1222'!$A:$A,'ALL 2022'!$2:$2,'BLG1222'!$D:$D,'ALL 2022'!$D:$D)</f>
        <v>222488.79</v>
      </c>
      <c r="W684" s="12">
        <f>+SUMIFS('BLG1222'!$I:$I,'BLG1222'!$A:$A,'ALL 2022'!$2:$2,'BLG1222'!$D:$D,'ALL 2022'!$D:$D)</f>
        <v>0</v>
      </c>
      <c r="X684" s="12">
        <f>+SUMIFS('BLG1222'!$I:$I,'BLG1222'!$A:$A,'ALL 2022'!$2:$2,'BLG1222'!$D:$D,'ALL 2022'!$D:$D)</f>
        <v>0</v>
      </c>
      <c r="Y684" s="12">
        <f>+SUMIFS('BLG1222'!$I:$I,'BLG1222'!$A:$A,'ALL 2022'!$2:$2,'BLG1222'!$D:$D,'ALL 2022'!$D:$D)</f>
        <v>0</v>
      </c>
      <c r="Z684" s="12">
        <f>+SUMIFS('BLG1222'!$I:$I,'BLG1222'!$A:$A,'ALL 2022'!$2:$2,'BLG1222'!$D:$D,'ALL 2022'!$D:$D)</f>
        <v>0</v>
      </c>
      <c r="AA684" s="12">
        <f>+SUMIFS('BLG1222'!$I:$I,'BLG1222'!$A:$A,'ALL 2022'!$2:$2,'BLG1222'!$D:$D,'ALL 2022'!$D:$D)</f>
        <v>1174831.08</v>
      </c>
      <c r="AB684" s="12">
        <f>+SUMIFS('BLG1222'!$I:$I,'BLG1222'!$A:$A,'ALL 2022'!$2:$2,'BLG1222'!$D:$D,'ALL 2022'!$D:$D)</f>
        <v>1353503.77</v>
      </c>
      <c r="AC684" s="12">
        <f>+SUMIFS('BLG1222'!$I:$I,'BLG1222'!$A:$A,'ALL 2022'!$2:$2,'BLG1222'!$D:$D,'ALL 2022'!$D:$D)</f>
        <v>7803997.5190000003</v>
      </c>
      <c r="AD684" s="12">
        <f>+SUMIFS('BLG1222'!$I:$I,'BLG1222'!$A:$A,'ALL 2022'!$2:$2,'BLG1222'!$D:$D,'ALL 2022'!$D:$D)</f>
        <v>150711.95000000001</v>
      </c>
      <c r="AE684" s="12">
        <f>+SUMIFS('BLG1222'!$I:$I,'BLG1222'!$A:$A,'ALL 2022'!$2:$2,'BLG1222'!$D:$D,'ALL 2022'!$D:$D)</f>
        <v>1352193.29</v>
      </c>
      <c r="AF684" s="12">
        <f>+SUMIFS('BLG1222'!$I:$I,'BLG1222'!$A:$A,'ALL 2022'!$2:$2,'BLG1222'!$D:$D,'ALL 2022'!$D:$D)</f>
        <v>0</v>
      </c>
      <c r="AG684" s="12">
        <f>+SUMIFS('BLG1222'!$I:$I,'BLG1222'!$A:$A,'ALL 2022'!$2:$2,'BLG1222'!$D:$D,'ALL 2022'!$D:$D)</f>
        <v>0</v>
      </c>
      <c r="AH684" s="12">
        <f>+SUMIFS('BLG1222'!$I:$I,'BLG1222'!$A:$A,'ALL 2022'!$2:$2,'BLG1222'!$D:$D,'ALL 2022'!$D:$D)</f>
        <v>0</v>
      </c>
      <c r="AI684" s="12">
        <f>+SUMIFS('BLG1222'!$I:$I,'BLG1222'!$A:$A,'ALL 2022'!$2:$2,'BLG1222'!$D:$D,'ALL 2022'!$D:$D)</f>
        <v>0</v>
      </c>
      <c r="AJ684" s="12">
        <f>+SUMIFS('BLG1222'!$I:$I,'BLG1222'!$A:$A,'ALL 2022'!$2:$2,'BLG1222'!$D:$D,'ALL 2022'!$D:$D)</f>
        <v>1356006.95</v>
      </c>
      <c r="AK684" s="12">
        <f>+SUMIFS('BLG1222'!$I:$I,'BLG1222'!$A:$A,'ALL 2022'!$2:$2,'BLG1222'!$D:$D,'ALL 2022'!$D:$D)</f>
        <v>517799.74</v>
      </c>
      <c r="AL684" s="12">
        <f>+SUMIFS('BLG1222'!$I:$I,'BLG1222'!$A:$A,'ALL 2022'!$2:$2,'BLG1222'!$D:$D,'ALL 2022'!$D:$D)</f>
        <v>56877703.969999999</v>
      </c>
      <c r="AM684" s="12">
        <f>+SUMIFS('BLG1222'!$I:$I,'BLG1222'!$A:$A,'ALL 2022'!$2:$2,'BLG1222'!$D:$D,'ALL 2022'!$D:$D)</f>
        <v>0</v>
      </c>
      <c r="AN684" s="12">
        <f>+SUMIFS('BLG1222'!$I:$I,'BLG1222'!$A:$A,'ALL 2022'!$2:$2,'BLG1222'!$D:$D,'ALL 2022'!$D:$D)</f>
        <v>0</v>
      </c>
      <c r="AO684" s="12">
        <f>+SUMIFS('BLG1222'!$I:$I,'BLG1222'!$A:$A,'ALL 2022'!$2:$2,'BLG1222'!$D:$D,'ALL 2022'!$D:$D)</f>
        <v>72021331.060000002</v>
      </c>
      <c r="AP684" s="12">
        <f>+SUMIFS('BLG1222'!$I:$I,'BLG1222'!$A:$A,'ALL 2022'!$2:$2,'BLG1222'!$D:$D,'ALL 2022'!$D:$D)</f>
        <v>0</v>
      </c>
      <c r="AQ684" s="164">
        <f t="shared" si="65"/>
        <v>3267544909.7189989</v>
      </c>
      <c r="AR684" s="165">
        <f t="shared" si="66"/>
        <v>691024.71364773531</v>
      </c>
    </row>
    <row r="685" spans="1:44" hidden="1" x14ac:dyDescent="0.25">
      <c r="A685" s="11" t="str">
        <f t="shared" si="62"/>
        <v>6</v>
      </c>
      <c r="B685" s="11" t="str">
        <f t="shared" si="63"/>
        <v>66</v>
      </c>
      <c r="C685" s="11" t="str">
        <f t="shared" si="64"/>
        <v>661</v>
      </c>
      <c r="D685" s="23">
        <v>66103000</v>
      </c>
      <c r="E685" s="119" t="s">
        <v>3277</v>
      </c>
      <c r="F685" s="24" t="s">
        <v>565</v>
      </c>
      <c r="G685" s="12">
        <f>+SUMIFS('BLG1222'!$I:$I,'BLG1222'!$A:$A,'ALL 2022'!$2:$2,'BLG1222'!$D:$D,'ALL 2022'!$D:$D)</f>
        <v>344046845.5</v>
      </c>
      <c r="H685" s="12">
        <f>+SUMIFS('BLG1222'!$I:$I,'BLG1222'!$A:$A,'ALL 2022'!$2:$2,'BLG1222'!$D:$D,'ALL 2022'!$D:$D)</f>
        <v>0</v>
      </c>
      <c r="I685" s="12">
        <f>+SUMIFS('BLG1222'!$I:$I,'BLG1222'!$A:$A,'ALL 2022'!$2:$2,'BLG1222'!$D:$D,'ALL 2022'!$D:$D)</f>
        <v>360554028.26999998</v>
      </c>
      <c r="J685" s="12">
        <f>+SUMIFS('BLG1222'!$I:$I,'BLG1222'!$A:$A,'ALL 2022'!$2:$2,'BLG1222'!$D:$D,'ALL 2022'!$D:$D)</f>
        <v>211620859.47</v>
      </c>
      <c r="K685" s="12">
        <f>+SUMIFS('BLG1222'!$I:$I,'BLG1222'!$A:$A,'ALL 2022'!$2:$2,'BLG1222'!$D:$D,'ALL 2022'!$D:$D)</f>
        <v>871485231.25</v>
      </c>
      <c r="L685" s="12">
        <f>+SUMIFS('BLG1222'!$I:$I,'BLG1222'!$A:$A,'ALL 2022'!$2:$2,'BLG1222'!$D:$D,'ALL 2022'!$D:$D)</f>
        <v>143889097.77000001</v>
      </c>
      <c r="M685" s="12">
        <f>+SUMIFS('BLG1222'!$I:$I,'BLG1222'!$A:$A,'ALL 2022'!$2:$2,'BLG1222'!$D:$D,'ALL 2022'!$D:$D)</f>
        <v>1610940300.96</v>
      </c>
      <c r="N685" s="12">
        <f>+SUMIFS('BLG1222'!$I:$I,'BLG1222'!$A:$A,'ALL 2022'!$2:$2,'BLG1222'!$D:$D,'ALL 2022'!$D:$D)</f>
        <v>0</v>
      </c>
      <c r="O685" s="12">
        <f>+SUMIFS('BLG1222'!$I:$I,'BLG1222'!$A:$A,'ALL 2022'!$2:$2,'BLG1222'!$D:$D,'ALL 2022'!$D:$D)</f>
        <v>136855702.96000001</v>
      </c>
      <c r="P685" s="12">
        <f>+SUMIFS('BLG1222'!$I:$I,'BLG1222'!$A:$A,'ALL 2022'!$2:$2,'BLG1222'!$D:$D,'ALL 2022'!$D:$D)</f>
        <v>317505537.69999999</v>
      </c>
      <c r="Q685" s="12">
        <f>+SUMIFS('BLG1222'!$I:$I,'BLG1222'!$A:$A,'ALL 2022'!$2:$2,'BLG1222'!$D:$D,'ALL 2022'!$D:$D)</f>
        <v>0</v>
      </c>
      <c r="R685" s="12">
        <f>+SUMIFS('BLG1222'!$I:$I,'BLG1222'!$A:$A,'ALL 2022'!$2:$2,'BLG1222'!$D:$D,'ALL 2022'!$D:$D)</f>
        <v>71380774.459999993</v>
      </c>
      <c r="S685" s="12">
        <f>+SUMIFS('BLG1222'!$I:$I,'BLG1222'!$A:$A,'ALL 2022'!$2:$2,'BLG1222'!$D:$D,'ALL 2022'!$D:$D)</f>
        <v>64369672.009999998</v>
      </c>
      <c r="T685" s="12">
        <f>+SUMIFS('BLG1222'!$I:$I,'BLG1222'!$A:$A,'ALL 2022'!$2:$2,'BLG1222'!$D:$D,'ALL 2022'!$D:$D)</f>
        <v>300561657.22000003</v>
      </c>
      <c r="U685" s="12">
        <f>+SUMIFS('BLG1222'!$I:$I,'BLG1222'!$A:$A,'ALL 2022'!$2:$2,'BLG1222'!$D:$D,'ALL 2022'!$D:$D)</f>
        <v>834097690.50999999</v>
      </c>
      <c r="V685" s="12">
        <f>+SUMIFS('BLG1222'!$I:$I,'BLG1222'!$A:$A,'ALL 2022'!$2:$2,'BLG1222'!$D:$D,'ALL 2022'!$D:$D)</f>
        <v>0</v>
      </c>
      <c r="W685" s="12">
        <f>+SUMIFS('BLG1222'!$I:$I,'BLG1222'!$A:$A,'ALL 2022'!$2:$2,'BLG1222'!$D:$D,'ALL 2022'!$D:$D)</f>
        <v>470663537.48000002</v>
      </c>
      <c r="X685" s="12">
        <f>+SUMIFS('BLG1222'!$I:$I,'BLG1222'!$A:$A,'ALL 2022'!$2:$2,'BLG1222'!$D:$D,'ALL 2022'!$D:$D)</f>
        <v>0</v>
      </c>
      <c r="Y685" s="12">
        <f>+SUMIFS('BLG1222'!$I:$I,'BLG1222'!$A:$A,'ALL 2022'!$2:$2,'BLG1222'!$D:$D,'ALL 2022'!$D:$D)</f>
        <v>0</v>
      </c>
      <c r="Z685" s="12">
        <f>+SUMIFS('BLG1222'!$I:$I,'BLG1222'!$A:$A,'ALL 2022'!$2:$2,'BLG1222'!$D:$D,'ALL 2022'!$D:$D)</f>
        <v>0</v>
      </c>
      <c r="AA685" s="12">
        <f>+SUMIFS('BLG1222'!$I:$I,'BLG1222'!$A:$A,'ALL 2022'!$2:$2,'BLG1222'!$D:$D,'ALL 2022'!$D:$D)</f>
        <v>0</v>
      </c>
      <c r="AB685" s="12">
        <f>+SUMIFS('BLG1222'!$I:$I,'BLG1222'!$A:$A,'ALL 2022'!$2:$2,'BLG1222'!$D:$D,'ALL 2022'!$D:$D)</f>
        <v>316834223.30000001</v>
      </c>
      <c r="AC685" s="12">
        <f>+SUMIFS('BLG1222'!$I:$I,'BLG1222'!$A:$A,'ALL 2022'!$2:$2,'BLG1222'!$D:$D,'ALL 2022'!$D:$D)</f>
        <v>48961017.461999997</v>
      </c>
      <c r="AD685" s="12">
        <f>+SUMIFS('BLG1222'!$I:$I,'BLG1222'!$A:$A,'ALL 2022'!$2:$2,'BLG1222'!$D:$D,'ALL 2022'!$D:$D)</f>
        <v>0</v>
      </c>
      <c r="AE685" s="12">
        <f>+SUMIFS('BLG1222'!$I:$I,'BLG1222'!$A:$A,'ALL 2022'!$2:$2,'BLG1222'!$D:$D,'ALL 2022'!$D:$D)</f>
        <v>0</v>
      </c>
      <c r="AF685" s="12">
        <f>+SUMIFS('BLG1222'!$I:$I,'BLG1222'!$A:$A,'ALL 2022'!$2:$2,'BLG1222'!$D:$D,'ALL 2022'!$D:$D)</f>
        <v>0</v>
      </c>
      <c r="AG685" s="12">
        <f>+SUMIFS('BLG1222'!$I:$I,'BLG1222'!$A:$A,'ALL 2022'!$2:$2,'BLG1222'!$D:$D,'ALL 2022'!$D:$D)</f>
        <v>0</v>
      </c>
      <c r="AH685" s="12">
        <f>+SUMIFS('BLG1222'!$I:$I,'BLG1222'!$A:$A,'ALL 2022'!$2:$2,'BLG1222'!$D:$D,'ALL 2022'!$D:$D)</f>
        <v>0</v>
      </c>
      <c r="AI685" s="12">
        <f>+SUMIFS('BLG1222'!$I:$I,'BLG1222'!$A:$A,'ALL 2022'!$2:$2,'BLG1222'!$D:$D,'ALL 2022'!$D:$D)</f>
        <v>0</v>
      </c>
      <c r="AJ685" s="12">
        <f>+SUMIFS('BLG1222'!$I:$I,'BLG1222'!$A:$A,'ALL 2022'!$2:$2,'BLG1222'!$D:$D,'ALL 2022'!$D:$D)</f>
        <v>0</v>
      </c>
      <c r="AK685" s="12">
        <f>+SUMIFS('BLG1222'!$I:$I,'BLG1222'!$A:$A,'ALL 2022'!$2:$2,'BLG1222'!$D:$D,'ALL 2022'!$D:$D)</f>
        <v>893227055.70000005</v>
      </c>
      <c r="AL685" s="12">
        <f>+SUMIFS('BLG1222'!$I:$I,'BLG1222'!$A:$A,'ALL 2022'!$2:$2,'BLG1222'!$D:$D,'ALL 2022'!$D:$D)</f>
        <v>0</v>
      </c>
      <c r="AM685" s="12">
        <f>+SUMIFS('BLG1222'!$I:$I,'BLG1222'!$A:$A,'ALL 2022'!$2:$2,'BLG1222'!$D:$D,'ALL 2022'!$D:$D)</f>
        <v>0</v>
      </c>
      <c r="AN685" s="12">
        <f>+SUMIFS('BLG1222'!$I:$I,'BLG1222'!$A:$A,'ALL 2022'!$2:$2,'BLG1222'!$D:$D,'ALL 2022'!$D:$D)</f>
        <v>0</v>
      </c>
      <c r="AO685" s="12">
        <f>+SUMIFS('BLG1222'!$I:$I,'BLG1222'!$A:$A,'ALL 2022'!$2:$2,'BLG1222'!$D:$D,'ALL 2022'!$D:$D)</f>
        <v>15887730.5</v>
      </c>
      <c r="AP685" s="12">
        <f>+SUMIFS('BLG1222'!$I:$I,'BLG1222'!$A:$A,'ALL 2022'!$2:$2,'BLG1222'!$D:$D,'ALL 2022'!$D:$D)</f>
        <v>0</v>
      </c>
      <c r="AQ685" s="164">
        <f t="shared" si="65"/>
        <v>7012880962.5220013</v>
      </c>
      <c r="AR685" s="165">
        <f t="shared" si="66"/>
        <v>1483093.3293550878</v>
      </c>
    </row>
    <row r="686" spans="1:44" hidden="1" x14ac:dyDescent="0.25">
      <c r="A686" s="11" t="str">
        <f t="shared" si="62"/>
        <v>6</v>
      </c>
      <c r="B686" s="11" t="str">
        <f t="shared" si="63"/>
        <v>66</v>
      </c>
      <c r="C686" s="11" t="str">
        <f t="shared" si="64"/>
        <v>661</v>
      </c>
      <c r="D686" s="23">
        <v>66104000</v>
      </c>
      <c r="E686" s="119" t="s">
        <v>3277</v>
      </c>
      <c r="F686" s="24" t="s">
        <v>566</v>
      </c>
      <c r="G686" s="12">
        <f>+SUMIFS('BLG1222'!$I:$I,'BLG1222'!$A:$A,'ALL 2022'!$2:$2,'BLG1222'!$D:$D,'ALL 2022'!$D:$D)</f>
        <v>145911832.78999999</v>
      </c>
      <c r="H686" s="12">
        <f>+SUMIFS('BLG1222'!$I:$I,'BLG1222'!$A:$A,'ALL 2022'!$2:$2,'BLG1222'!$D:$D,'ALL 2022'!$D:$D)</f>
        <v>0</v>
      </c>
      <c r="I686" s="12">
        <f>+SUMIFS('BLG1222'!$I:$I,'BLG1222'!$A:$A,'ALL 2022'!$2:$2,'BLG1222'!$D:$D,'ALL 2022'!$D:$D)</f>
        <v>344441645.04000002</v>
      </c>
      <c r="J686" s="12">
        <f>+SUMIFS('BLG1222'!$I:$I,'BLG1222'!$A:$A,'ALL 2022'!$2:$2,'BLG1222'!$D:$D,'ALL 2022'!$D:$D)</f>
        <v>941917666.13</v>
      </c>
      <c r="K686" s="12">
        <f>+SUMIFS('BLG1222'!$I:$I,'BLG1222'!$A:$A,'ALL 2022'!$2:$2,'BLG1222'!$D:$D,'ALL 2022'!$D:$D)</f>
        <v>1279531426.24</v>
      </c>
      <c r="L686" s="12">
        <f>+SUMIFS('BLG1222'!$I:$I,'BLG1222'!$A:$A,'ALL 2022'!$2:$2,'BLG1222'!$D:$D,'ALL 2022'!$D:$D)</f>
        <v>244385069.44</v>
      </c>
      <c r="M686" s="12">
        <f>+SUMIFS('BLG1222'!$I:$I,'BLG1222'!$A:$A,'ALL 2022'!$2:$2,'BLG1222'!$D:$D,'ALL 2022'!$D:$D)</f>
        <v>0</v>
      </c>
      <c r="N686" s="12">
        <f>+SUMIFS('BLG1222'!$I:$I,'BLG1222'!$A:$A,'ALL 2022'!$2:$2,'BLG1222'!$D:$D,'ALL 2022'!$D:$D)</f>
        <v>0</v>
      </c>
      <c r="O686" s="12">
        <f>+SUMIFS('BLG1222'!$I:$I,'BLG1222'!$A:$A,'ALL 2022'!$2:$2,'BLG1222'!$D:$D,'ALL 2022'!$D:$D)</f>
        <v>0</v>
      </c>
      <c r="P686" s="12">
        <f>+SUMIFS('BLG1222'!$I:$I,'BLG1222'!$A:$A,'ALL 2022'!$2:$2,'BLG1222'!$D:$D,'ALL 2022'!$D:$D)</f>
        <v>0</v>
      </c>
      <c r="Q686" s="12">
        <f>+SUMIFS('BLG1222'!$I:$I,'BLG1222'!$A:$A,'ALL 2022'!$2:$2,'BLG1222'!$D:$D,'ALL 2022'!$D:$D)</f>
        <v>0</v>
      </c>
      <c r="R686" s="12">
        <f>+SUMIFS('BLG1222'!$I:$I,'BLG1222'!$A:$A,'ALL 2022'!$2:$2,'BLG1222'!$D:$D,'ALL 2022'!$D:$D)</f>
        <v>0</v>
      </c>
      <c r="S686" s="12">
        <f>+SUMIFS('BLG1222'!$I:$I,'BLG1222'!$A:$A,'ALL 2022'!$2:$2,'BLG1222'!$D:$D,'ALL 2022'!$D:$D)</f>
        <v>0</v>
      </c>
      <c r="T686" s="12">
        <f>+SUMIFS('BLG1222'!$I:$I,'BLG1222'!$A:$A,'ALL 2022'!$2:$2,'BLG1222'!$D:$D,'ALL 2022'!$D:$D)</f>
        <v>38469459.520000003</v>
      </c>
      <c r="U686" s="12">
        <f>+SUMIFS('BLG1222'!$I:$I,'BLG1222'!$A:$A,'ALL 2022'!$2:$2,'BLG1222'!$D:$D,'ALL 2022'!$D:$D)</f>
        <v>0</v>
      </c>
      <c r="V686" s="12">
        <f>+SUMIFS('BLG1222'!$I:$I,'BLG1222'!$A:$A,'ALL 2022'!$2:$2,'BLG1222'!$D:$D,'ALL 2022'!$D:$D)</f>
        <v>0</v>
      </c>
      <c r="W686" s="12">
        <f>+SUMIFS('BLG1222'!$I:$I,'BLG1222'!$A:$A,'ALL 2022'!$2:$2,'BLG1222'!$D:$D,'ALL 2022'!$D:$D)</f>
        <v>2120735713.63889</v>
      </c>
      <c r="X686" s="12">
        <f>+SUMIFS('BLG1222'!$I:$I,'BLG1222'!$A:$A,'ALL 2022'!$2:$2,'BLG1222'!$D:$D,'ALL 2022'!$D:$D)</f>
        <v>0</v>
      </c>
      <c r="Y686" s="12">
        <f>+SUMIFS('BLG1222'!$I:$I,'BLG1222'!$A:$A,'ALL 2022'!$2:$2,'BLG1222'!$D:$D,'ALL 2022'!$D:$D)</f>
        <v>0</v>
      </c>
      <c r="Z686" s="12">
        <f>+SUMIFS('BLG1222'!$I:$I,'BLG1222'!$A:$A,'ALL 2022'!$2:$2,'BLG1222'!$D:$D,'ALL 2022'!$D:$D)</f>
        <v>0</v>
      </c>
      <c r="AA686" s="12">
        <f>+SUMIFS('BLG1222'!$I:$I,'BLG1222'!$A:$A,'ALL 2022'!$2:$2,'BLG1222'!$D:$D,'ALL 2022'!$D:$D)</f>
        <v>0</v>
      </c>
      <c r="AB686" s="12">
        <f>+SUMIFS('BLG1222'!$I:$I,'BLG1222'!$A:$A,'ALL 2022'!$2:$2,'BLG1222'!$D:$D,'ALL 2022'!$D:$D)</f>
        <v>198780759.03999999</v>
      </c>
      <c r="AC686" s="12">
        <f>+SUMIFS('BLG1222'!$I:$I,'BLG1222'!$A:$A,'ALL 2022'!$2:$2,'BLG1222'!$D:$D,'ALL 2022'!$D:$D)</f>
        <v>0</v>
      </c>
      <c r="AD686" s="12">
        <f>+SUMIFS('BLG1222'!$I:$I,'BLG1222'!$A:$A,'ALL 2022'!$2:$2,'BLG1222'!$D:$D,'ALL 2022'!$D:$D)</f>
        <v>0</v>
      </c>
      <c r="AE686" s="12">
        <f>+SUMIFS('BLG1222'!$I:$I,'BLG1222'!$A:$A,'ALL 2022'!$2:$2,'BLG1222'!$D:$D,'ALL 2022'!$D:$D)</f>
        <v>0</v>
      </c>
      <c r="AF686" s="12">
        <f>+SUMIFS('BLG1222'!$I:$I,'BLG1222'!$A:$A,'ALL 2022'!$2:$2,'BLG1222'!$D:$D,'ALL 2022'!$D:$D)</f>
        <v>0</v>
      </c>
      <c r="AG686" s="12">
        <f>+SUMIFS('BLG1222'!$I:$I,'BLG1222'!$A:$A,'ALL 2022'!$2:$2,'BLG1222'!$D:$D,'ALL 2022'!$D:$D)</f>
        <v>0</v>
      </c>
      <c r="AH686" s="12">
        <f>+SUMIFS('BLG1222'!$I:$I,'BLG1222'!$A:$A,'ALL 2022'!$2:$2,'BLG1222'!$D:$D,'ALL 2022'!$D:$D)</f>
        <v>0</v>
      </c>
      <c r="AI686" s="12">
        <f>+SUMIFS('BLG1222'!$I:$I,'BLG1222'!$A:$A,'ALL 2022'!$2:$2,'BLG1222'!$D:$D,'ALL 2022'!$D:$D)</f>
        <v>0</v>
      </c>
      <c r="AJ686" s="12">
        <f>+SUMIFS('BLG1222'!$I:$I,'BLG1222'!$A:$A,'ALL 2022'!$2:$2,'BLG1222'!$D:$D,'ALL 2022'!$D:$D)</f>
        <v>0</v>
      </c>
      <c r="AK686" s="12">
        <f>+SUMIFS('BLG1222'!$I:$I,'BLG1222'!$A:$A,'ALL 2022'!$2:$2,'BLG1222'!$D:$D,'ALL 2022'!$D:$D)</f>
        <v>0</v>
      </c>
      <c r="AL686" s="12">
        <f>+SUMIFS('BLG1222'!$I:$I,'BLG1222'!$A:$A,'ALL 2022'!$2:$2,'BLG1222'!$D:$D,'ALL 2022'!$D:$D)</f>
        <v>0</v>
      </c>
      <c r="AM686" s="12">
        <f>+SUMIFS('BLG1222'!$I:$I,'BLG1222'!$A:$A,'ALL 2022'!$2:$2,'BLG1222'!$D:$D,'ALL 2022'!$D:$D)</f>
        <v>0</v>
      </c>
      <c r="AN686" s="12">
        <f>+SUMIFS('BLG1222'!$I:$I,'BLG1222'!$A:$A,'ALL 2022'!$2:$2,'BLG1222'!$D:$D,'ALL 2022'!$D:$D)</f>
        <v>0</v>
      </c>
      <c r="AO686" s="12">
        <f>+SUMIFS('BLG1222'!$I:$I,'BLG1222'!$A:$A,'ALL 2022'!$2:$2,'BLG1222'!$D:$D,'ALL 2022'!$D:$D)</f>
        <v>56102767.979999997</v>
      </c>
      <c r="AP686" s="12">
        <f>+SUMIFS('BLG1222'!$I:$I,'BLG1222'!$A:$A,'ALL 2022'!$2:$2,'BLG1222'!$D:$D,'ALL 2022'!$D:$D)</f>
        <v>0</v>
      </c>
      <c r="AQ686" s="164">
        <f t="shared" si="65"/>
        <v>5370276339.8188896</v>
      </c>
      <c r="AR686" s="165">
        <f t="shared" si="66"/>
        <v>1135713.1340091338</v>
      </c>
    </row>
    <row r="687" spans="1:44" hidden="1" x14ac:dyDescent="0.25">
      <c r="A687" s="11" t="str">
        <f t="shared" si="62"/>
        <v>6</v>
      </c>
      <c r="B687" s="11" t="str">
        <f t="shared" si="63"/>
        <v>66</v>
      </c>
      <c r="C687" s="11" t="str">
        <f t="shared" si="64"/>
        <v>661</v>
      </c>
      <c r="D687" s="23">
        <v>66105000</v>
      </c>
      <c r="E687" s="119" t="s">
        <v>3277</v>
      </c>
      <c r="F687" s="24" t="s">
        <v>768</v>
      </c>
      <c r="G687" s="12">
        <f>+SUMIFS('BLG1222'!$I:$I,'BLG1222'!$A:$A,'ALL 2022'!$2:$2,'BLG1222'!$D:$D,'ALL 2022'!$D:$D)</f>
        <v>0</v>
      </c>
      <c r="H687" s="12">
        <f>+SUMIFS('BLG1222'!$I:$I,'BLG1222'!$A:$A,'ALL 2022'!$2:$2,'BLG1222'!$D:$D,'ALL 2022'!$D:$D)</f>
        <v>0</v>
      </c>
      <c r="I687" s="12">
        <f>+SUMIFS('BLG1222'!$I:$I,'BLG1222'!$A:$A,'ALL 2022'!$2:$2,'BLG1222'!$D:$D,'ALL 2022'!$D:$D)</f>
        <v>0</v>
      </c>
      <c r="J687" s="12">
        <f>+SUMIFS('BLG1222'!$I:$I,'BLG1222'!$A:$A,'ALL 2022'!$2:$2,'BLG1222'!$D:$D,'ALL 2022'!$D:$D)</f>
        <v>0</v>
      </c>
      <c r="K687" s="12">
        <f>+SUMIFS('BLG1222'!$I:$I,'BLG1222'!$A:$A,'ALL 2022'!$2:$2,'BLG1222'!$D:$D,'ALL 2022'!$D:$D)</f>
        <v>0</v>
      </c>
      <c r="L687" s="12">
        <f>+SUMIFS('BLG1222'!$I:$I,'BLG1222'!$A:$A,'ALL 2022'!$2:$2,'BLG1222'!$D:$D,'ALL 2022'!$D:$D)</f>
        <v>0</v>
      </c>
      <c r="M687" s="12">
        <f>+SUMIFS('BLG1222'!$I:$I,'BLG1222'!$A:$A,'ALL 2022'!$2:$2,'BLG1222'!$D:$D,'ALL 2022'!$D:$D)</f>
        <v>0</v>
      </c>
      <c r="N687" s="12">
        <f>+SUMIFS('BLG1222'!$I:$I,'BLG1222'!$A:$A,'ALL 2022'!$2:$2,'BLG1222'!$D:$D,'ALL 2022'!$D:$D)</f>
        <v>0</v>
      </c>
      <c r="O687" s="12">
        <f>+SUMIFS('BLG1222'!$I:$I,'BLG1222'!$A:$A,'ALL 2022'!$2:$2,'BLG1222'!$D:$D,'ALL 2022'!$D:$D)</f>
        <v>0</v>
      </c>
      <c r="P687" s="12">
        <f>+SUMIFS('BLG1222'!$I:$I,'BLG1222'!$A:$A,'ALL 2022'!$2:$2,'BLG1222'!$D:$D,'ALL 2022'!$D:$D)</f>
        <v>0</v>
      </c>
      <c r="Q687" s="12">
        <f>+SUMIFS('BLG1222'!$I:$I,'BLG1222'!$A:$A,'ALL 2022'!$2:$2,'BLG1222'!$D:$D,'ALL 2022'!$D:$D)</f>
        <v>0</v>
      </c>
      <c r="R687" s="12">
        <f>+SUMIFS('BLG1222'!$I:$I,'BLG1222'!$A:$A,'ALL 2022'!$2:$2,'BLG1222'!$D:$D,'ALL 2022'!$D:$D)</f>
        <v>0</v>
      </c>
      <c r="S687" s="12">
        <f>+SUMIFS('BLG1222'!$I:$I,'BLG1222'!$A:$A,'ALL 2022'!$2:$2,'BLG1222'!$D:$D,'ALL 2022'!$D:$D)</f>
        <v>0</v>
      </c>
      <c r="T687" s="12">
        <f>+SUMIFS('BLG1222'!$I:$I,'BLG1222'!$A:$A,'ALL 2022'!$2:$2,'BLG1222'!$D:$D,'ALL 2022'!$D:$D)</f>
        <v>109109397.95</v>
      </c>
      <c r="U687" s="12">
        <f>+SUMIFS('BLG1222'!$I:$I,'BLG1222'!$A:$A,'ALL 2022'!$2:$2,'BLG1222'!$D:$D,'ALL 2022'!$D:$D)</f>
        <v>218845614.72999999</v>
      </c>
      <c r="V687" s="12">
        <f>+SUMIFS('BLG1222'!$I:$I,'BLG1222'!$A:$A,'ALL 2022'!$2:$2,'BLG1222'!$D:$D,'ALL 2022'!$D:$D)</f>
        <v>0</v>
      </c>
      <c r="W687" s="12">
        <f>+SUMIFS('BLG1222'!$I:$I,'BLG1222'!$A:$A,'ALL 2022'!$2:$2,'BLG1222'!$D:$D,'ALL 2022'!$D:$D)</f>
        <v>0</v>
      </c>
      <c r="X687" s="12">
        <f>+SUMIFS('BLG1222'!$I:$I,'BLG1222'!$A:$A,'ALL 2022'!$2:$2,'BLG1222'!$D:$D,'ALL 2022'!$D:$D)</f>
        <v>0</v>
      </c>
      <c r="Y687" s="12">
        <f>+SUMIFS('BLG1222'!$I:$I,'BLG1222'!$A:$A,'ALL 2022'!$2:$2,'BLG1222'!$D:$D,'ALL 2022'!$D:$D)</f>
        <v>0</v>
      </c>
      <c r="Z687" s="12">
        <f>+SUMIFS('BLG1222'!$I:$I,'BLG1222'!$A:$A,'ALL 2022'!$2:$2,'BLG1222'!$D:$D,'ALL 2022'!$D:$D)</f>
        <v>0</v>
      </c>
      <c r="AA687" s="12">
        <f>+SUMIFS('BLG1222'!$I:$I,'BLG1222'!$A:$A,'ALL 2022'!$2:$2,'BLG1222'!$D:$D,'ALL 2022'!$D:$D)</f>
        <v>0</v>
      </c>
      <c r="AB687" s="12">
        <f>+SUMIFS('BLG1222'!$I:$I,'BLG1222'!$A:$A,'ALL 2022'!$2:$2,'BLG1222'!$D:$D,'ALL 2022'!$D:$D)</f>
        <v>0</v>
      </c>
      <c r="AC687" s="12">
        <f>+SUMIFS('BLG1222'!$I:$I,'BLG1222'!$A:$A,'ALL 2022'!$2:$2,'BLG1222'!$D:$D,'ALL 2022'!$D:$D)</f>
        <v>0</v>
      </c>
      <c r="AD687" s="12">
        <f>+SUMIFS('BLG1222'!$I:$I,'BLG1222'!$A:$A,'ALL 2022'!$2:$2,'BLG1222'!$D:$D,'ALL 2022'!$D:$D)</f>
        <v>0</v>
      </c>
      <c r="AE687" s="12">
        <f>+SUMIFS('BLG1222'!$I:$I,'BLG1222'!$A:$A,'ALL 2022'!$2:$2,'BLG1222'!$D:$D,'ALL 2022'!$D:$D)</f>
        <v>0</v>
      </c>
      <c r="AF687" s="12">
        <f>+SUMIFS('BLG1222'!$I:$I,'BLG1222'!$A:$A,'ALL 2022'!$2:$2,'BLG1222'!$D:$D,'ALL 2022'!$D:$D)</f>
        <v>0</v>
      </c>
      <c r="AG687" s="12">
        <f>+SUMIFS('BLG1222'!$I:$I,'BLG1222'!$A:$A,'ALL 2022'!$2:$2,'BLG1222'!$D:$D,'ALL 2022'!$D:$D)</f>
        <v>0</v>
      </c>
      <c r="AH687" s="12">
        <f>+SUMIFS('BLG1222'!$I:$I,'BLG1222'!$A:$A,'ALL 2022'!$2:$2,'BLG1222'!$D:$D,'ALL 2022'!$D:$D)</f>
        <v>0</v>
      </c>
      <c r="AI687" s="12">
        <f>+SUMIFS('BLG1222'!$I:$I,'BLG1222'!$A:$A,'ALL 2022'!$2:$2,'BLG1222'!$D:$D,'ALL 2022'!$D:$D)</f>
        <v>0</v>
      </c>
      <c r="AJ687" s="12">
        <f>+SUMIFS('BLG1222'!$I:$I,'BLG1222'!$A:$A,'ALL 2022'!$2:$2,'BLG1222'!$D:$D,'ALL 2022'!$D:$D)</f>
        <v>0</v>
      </c>
      <c r="AK687" s="12">
        <f>+SUMIFS('BLG1222'!$I:$I,'BLG1222'!$A:$A,'ALL 2022'!$2:$2,'BLG1222'!$D:$D,'ALL 2022'!$D:$D)</f>
        <v>0</v>
      </c>
      <c r="AL687" s="12">
        <f>+SUMIFS('BLG1222'!$I:$I,'BLG1222'!$A:$A,'ALL 2022'!$2:$2,'BLG1222'!$D:$D,'ALL 2022'!$D:$D)</f>
        <v>0</v>
      </c>
      <c r="AM687" s="12">
        <f>+SUMIFS('BLG1222'!$I:$I,'BLG1222'!$A:$A,'ALL 2022'!$2:$2,'BLG1222'!$D:$D,'ALL 2022'!$D:$D)</f>
        <v>152172375.28</v>
      </c>
      <c r="AN687" s="12">
        <f>+SUMIFS('BLG1222'!$I:$I,'BLG1222'!$A:$A,'ALL 2022'!$2:$2,'BLG1222'!$D:$D,'ALL 2022'!$D:$D)</f>
        <v>0</v>
      </c>
      <c r="AO687" s="12">
        <f>+SUMIFS('BLG1222'!$I:$I,'BLG1222'!$A:$A,'ALL 2022'!$2:$2,'BLG1222'!$D:$D,'ALL 2022'!$D:$D)</f>
        <v>0</v>
      </c>
      <c r="AP687" s="12">
        <f>+SUMIFS('BLG1222'!$I:$I,'BLG1222'!$A:$A,'ALL 2022'!$2:$2,'BLG1222'!$D:$D,'ALL 2022'!$D:$D)</f>
        <v>482735136.37</v>
      </c>
      <c r="AQ687" s="164">
        <f t="shared" si="65"/>
        <v>962862524.33000004</v>
      </c>
      <c r="AR687" s="165">
        <f t="shared" si="66"/>
        <v>203627.4385022893</v>
      </c>
    </row>
    <row r="688" spans="1:44" hidden="1" x14ac:dyDescent="0.25">
      <c r="A688" s="11" t="str">
        <f t="shared" si="62"/>
        <v>6</v>
      </c>
      <c r="B688" s="11" t="str">
        <f t="shared" si="63"/>
        <v>66</v>
      </c>
      <c r="C688" s="11" t="str">
        <f t="shared" si="64"/>
        <v>661</v>
      </c>
      <c r="D688" s="23">
        <v>66181000</v>
      </c>
      <c r="E688" s="119" t="s">
        <v>3277</v>
      </c>
      <c r="F688" s="24" t="s">
        <v>1462</v>
      </c>
      <c r="G688" s="12">
        <f>+SUMIFS('BLG1222'!$I:$I,'BLG1222'!$A:$A,'ALL 2022'!$2:$2,'BLG1222'!$D:$D,'ALL 2022'!$D:$D)</f>
        <v>0</v>
      </c>
      <c r="H688" s="12">
        <f>+SUMIFS('BLG1222'!$I:$I,'BLG1222'!$A:$A,'ALL 2022'!$2:$2,'BLG1222'!$D:$D,'ALL 2022'!$D:$D)</f>
        <v>0</v>
      </c>
      <c r="I688" s="12">
        <f>+SUMIFS('BLG1222'!$I:$I,'BLG1222'!$A:$A,'ALL 2022'!$2:$2,'BLG1222'!$D:$D,'ALL 2022'!$D:$D)</f>
        <v>0</v>
      </c>
      <c r="J688" s="12">
        <f>+SUMIFS('BLG1222'!$I:$I,'BLG1222'!$A:$A,'ALL 2022'!$2:$2,'BLG1222'!$D:$D,'ALL 2022'!$D:$D)</f>
        <v>0</v>
      </c>
      <c r="K688" s="12">
        <f>+SUMIFS('BLG1222'!$I:$I,'BLG1222'!$A:$A,'ALL 2022'!$2:$2,'BLG1222'!$D:$D,'ALL 2022'!$D:$D)</f>
        <v>0</v>
      </c>
      <c r="L688" s="12">
        <f>+SUMIFS('BLG1222'!$I:$I,'BLG1222'!$A:$A,'ALL 2022'!$2:$2,'BLG1222'!$D:$D,'ALL 2022'!$D:$D)</f>
        <v>0</v>
      </c>
      <c r="M688" s="12">
        <f>+SUMIFS('BLG1222'!$I:$I,'BLG1222'!$A:$A,'ALL 2022'!$2:$2,'BLG1222'!$D:$D,'ALL 2022'!$D:$D)</f>
        <v>0</v>
      </c>
      <c r="N688" s="12">
        <f>+SUMIFS('BLG1222'!$I:$I,'BLG1222'!$A:$A,'ALL 2022'!$2:$2,'BLG1222'!$D:$D,'ALL 2022'!$D:$D)</f>
        <v>0</v>
      </c>
      <c r="O688" s="12">
        <f>+SUMIFS('BLG1222'!$I:$I,'BLG1222'!$A:$A,'ALL 2022'!$2:$2,'BLG1222'!$D:$D,'ALL 2022'!$D:$D)</f>
        <v>0</v>
      </c>
      <c r="P688" s="12">
        <f>+SUMIFS('BLG1222'!$I:$I,'BLG1222'!$A:$A,'ALL 2022'!$2:$2,'BLG1222'!$D:$D,'ALL 2022'!$D:$D)</f>
        <v>0</v>
      </c>
      <c r="Q688" s="12">
        <f>+SUMIFS('BLG1222'!$I:$I,'BLG1222'!$A:$A,'ALL 2022'!$2:$2,'BLG1222'!$D:$D,'ALL 2022'!$D:$D)</f>
        <v>0</v>
      </c>
      <c r="R688" s="12">
        <f>+SUMIFS('BLG1222'!$I:$I,'BLG1222'!$A:$A,'ALL 2022'!$2:$2,'BLG1222'!$D:$D,'ALL 2022'!$D:$D)</f>
        <v>0</v>
      </c>
      <c r="S688" s="12">
        <f>+SUMIFS('BLG1222'!$I:$I,'BLG1222'!$A:$A,'ALL 2022'!$2:$2,'BLG1222'!$D:$D,'ALL 2022'!$D:$D)</f>
        <v>0</v>
      </c>
      <c r="T688" s="12">
        <f>+SUMIFS('BLG1222'!$I:$I,'BLG1222'!$A:$A,'ALL 2022'!$2:$2,'BLG1222'!$D:$D,'ALL 2022'!$D:$D)</f>
        <v>0</v>
      </c>
      <c r="U688" s="12">
        <f>+SUMIFS('BLG1222'!$I:$I,'BLG1222'!$A:$A,'ALL 2022'!$2:$2,'BLG1222'!$D:$D,'ALL 2022'!$D:$D)</f>
        <v>0</v>
      </c>
      <c r="V688" s="12">
        <f>+SUMIFS('BLG1222'!$I:$I,'BLG1222'!$A:$A,'ALL 2022'!$2:$2,'BLG1222'!$D:$D,'ALL 2022'!$D:$D)</f>
        <v>0</v>
      </c>
      <c r="W688" s="12">
        <f>+SUMIFS('BLG1222'!$I:$I,'BLG1222'!$A:$A,'ALL 2022'!$2:$2,'BLG1222'!$D:$D,'ALL 2022'!$D:$D)</f>
        <v>0</v>
      </c>
      <c r="X688" s="12">
        <f>+SUMIFS('BLG1222'!$I:$I,'BLG1222'!$A:$A,'ALL 2022'!$2:$2,'BLG1222'!$D:$D,'ALL 2022'!$D:$D)</f>
        <v>0</v>
      </c>
      <c r="Y688" s="12">
        <f>+SUMIFS('BLG1222'!$I:$I,'BLG1222'!$A:$A,'ALL 2022'!$2:$2,'BLG1222'!$D:$D,'ALL 2022'!$D:$D)</f>
        <v>0</v>
      </c>
      <c r="Z688" s="12">
        <f>+SUMIFS('BLG1222'!$I:$I,'BLG1222'!$A:$A,'ALL 2022'!$2:$2,'BLG1222'!$D:$D,'ALL 2022'!$D:$D)</f>
        <v>0</v>
      </c>
      <c r="AA688" s="12">
        <f>+SUMIFS('BLG1222'!$I:$I,'BLG1222'!$A:$A,'ALL 2022'!$2:$2,'BLG1222'!$D:$D,'ALL 2022'!$D:$D)</f>
        <v>0</v>
      </c>
      <c r="AB688" s="12">
        <f>+SUMIFS('BLG1222'!$I:$I,'BLG1222'!$A:$A,'ALL 2022'!$2:$2,'BLG1222'!$D:$D,'ALL 2022'!$D:$D)</f>
        <v>0</v>
      </c>
      <c r="AC688" s="12">
        <f>+SUMIFS('BLG1222'!$I:$I,'BLG1222'!$A:$A,'ALL 2022'!$2:$2,'BLG1222'!$D:$D,'ALL 2022'!$D:$D)</f>
        <v>0</v>
      </c>
      <c r="AD688" s="12">
        <f>+SUMIFS('BLG1222'!$I:$I,'BLG1222'!$A:$A,'ALL 2022'!$2:$2,'BLG1222'!$D:$D,'ALL 2022'!$D:$D)</f>
        <v>0</v>
      </c>
      <c r="AE688" s="12">
        <f>+SUMIFS('BLG1222'!$I:$I,'BLG1222'!$A:$A,'ALL 2022'!$2:$2,'BLG1222'!$D:$D,'ALL 2022'!$D:$D)</f>
        <v>0</v>
      </c>
      <c r="AF688" s="12">
        <f>+SUMIFS('BLG1222'!$I:$I,'BLG1222'!$A:$A,'ALL 2022'!$2:$2,'BLG1222'!$D:$D,'ALL 2022'!$D:$D)</f>
        <v>0</v>
      </c>
      <c r="AG688" s="12">
        <f>+SUMIFS('BLG1222'!$I:$I,'BLG1222'!$A:$A,'ALL 2022'!$2:$2,'BLG1222'!$D:$D,'ALL 2022'!$D:$D)</f>
        <v>0</v>
      </c>
      <c r="AH688" s="12">
        <f>+SUMIFS('BLG1222'!$I:$I,'BLG1222'!$A:$A,'ALL 2022'!$2:$2,'BLG1222'!$D:$D,'ALL 2022'!$D:$D)</f>
        <v>0</v>
      </c>
      <c r="AI688" s="12">
        <f>+SUMIFS('BLG1222'!$I:$I,'BLG1222'!$A:$A,'ALL 2022'!$2:$2,'BLG1222'!$D:$D,'ALL 2022'!$D:$D)</f>
        <v>0</v>
      </c>
      <c r="AJ688" s="12">
        <f>+SUMIFS('BLG1222'!$I:$I,'BLG1222'!$A:$A,'ALL 2022'!$2:$2,'BLG1222'!$D:$D,'ALL 2022'!$D:$D)</f>
        <v>0</v>
      </c>
      <c r="AK688" s="12">
        <f>+SUMIFS('BLG1222'!$I:$I,'BLG1222'!$A:$A,'ALL 2022'!$2:$2,'BLG1222'!$D:$D,'ALL 2022'!$D:$D)</f>
        <v>0</v>
      </c>
      <c r="AL688" s="12">
        <f>+SUMIFS('BLG1222'!$I:$I,'BLG1222'!$A:$A,'ALL 2022'!$2:$2,'BLG1222'!$D:$D,'ALL 2022'!$D:$D)</f>
        <v>0</v>
      </c>
      <c r="AM688" s="12">
        <f>+SUMIFS('BLG1222'!$I:$I,'BLG1222'!$A:$A,'ALL 2022'!$2:$2,'BLG1222'!$D:$D,'ALL 2022'!$D:$D)</f>
        <v>0</v>
      </c>
      <c r="AN688" s="12">
        <f>+SUMIFS('BLG1222'!$I:$I,'BLG1222'!$A:$A,'ALL 2022'!$2:$2,'BLG1222'!$D:$D,'ALL 2022'!$D:$D)</f>
        <v>0</v>
      </c>
      <c r="AO688" s="12">
        <f>+SUMIFS('BLG1222'!$I:$I,'BLG1222'!$A:$A,'ALL 2022'!$2:$2,'BLG1222'!$D:$D,'ALL 2022'!$D:$D)</f>
        <v>0</v>
      </c>
      <c r="AP688" s="12">
        <f>+SUMIFS('BLG1222'!$I:$I,'BLG1222'!$A:$A,'ALL 2022'!$2:$2,'BLG1222'!$D:$D,'ALL 2022'!$D:$D)</f>
        <v>0</v>
      </c>
      <c r="AQ688" s="164">
        <f t="shared" si="65"/>
        <v>0</v>
      </c>
      <c r="AR688" s="165">
        <f t="shared" si="66"/>
        <v>0</v>
      </c>
    </row>
    <row r="689" spans="1:44" hidden="1" x14ac:dyDescent="0.25">
      <c r="A689" s="11" t="str">
        <f t="shared" si="62"/>
        <v>6</v>
      </c>
      <c r="B689" s="11" t="str">
        <f t="shared" si="63"/>
        <v>66</v>
      </c>
      <c r="C689" s="11" t="str">
        <f t="shared" si="64"/>
        <v>662</v>
      </c>
      <c r="D689" s="23">
        <v>66200000</v>
      </c>
      <c r="E689" s="119" t="s">
        <v>3277</v>
      </c>
      <c r="F689" s="24" t="s">
        <v>2334</v>
      </c>
      <c r="G689" s="12">
        <f>+SUMIFS('BLG1222'!$I:$I,'BLG1222'!$A:$A,'ALL 2022'!$2:$2,'BLG1222'!$D:$D,'ALL 2022'!$D:$D)</f>
        <v>0</v>
      </c>
      <c r="H689" s="12">
        <f>+SUMIFS('BLG1222'!$I:$I,'BLG1222'!$A:$A,'ALL 2022'!$2:$2,'BLG1222'!$D:$D,'ALL 2022'!$D:$D)</f>
        <v>0</v>
      </c>
      <c r="I689" s="12">
        <f>+SUMIFS('BLG1222'!$I:$I,'BLG1222'!$A:$A,'ALL 2022'!$2:$2,'BLG1222'!$D:$D,'ALL 2022'!$D:$D)</f>
        <v>0</v>
      </c>
      <c r="J689" s="12">
        <f>+SUMIFS('BLG1222'!$I:$I,'BLG1222'!$A:$A,'ALL 2022'!$2:$2,'BLG1222'!$D:$D,'ALL 2022'!$D:$D)</f>
        <v>0</v>
      </c>
      <c r="K689" s="12">
        <f>+SUMIFS('BLG1222'!$I:$I,'BLG1222'!$A:$A,'ALL 2022'!$2:$2,'BLG1222'!$D:$D,'ALL 2022'!$D:$D)</f>
        <v>0</v>
      </c>
      <c r="L689" s="12">
        <f>+SUMIFS('BLG1222'!$I:$I,'BLG1222'!$A:$A,'ALL 2022'!$2:$2,'BLG1222'!$D:$D,'ALL 2022'!$D:$D)</f>
        <v>0</v>
      </c>
      <c r="M689" s="12">
        <f>+SUMIFS('BLG1222'!$I:$I,'BLG1222'!$A:$A,'ALL 2022'!$2:$2,'BLG1222'!$D:$D,'ALL 2022'!$D:$D)</f>
        <v>0</v>
      </c>
      <c r="N689" s="12">
        <f>+SUMIFS('BLG1222'!$I:$I,'BLG1222'!$A:$A,'ALL 2022'!$2:$2,'BLG1222'!$D:$D,'ALL 2022'!$D:$D)</f>
        <v>0</v>
      </c>
      <c r="O689" s="12">
        <f>+SUMIFS('BLG1222'!$I:$I,'BLG1222'!$A:$A,'ALL 2022'!$2:$2,'BLG1222'!$D:$D,'ALL 2022'!$D:$D)</f>
        <v>0</v>
      </c>
      <c r="P689" s="12">
        <f>+SUMIFS('BLG1222'!$I:$I,'BLG1222'!$A:$A,'ALL 2022'!$2:$2,'BLG1222'!$D:$D,'ALL 2022'!$D:$D)</f>
        <v>0</v>
      </c>
      <c r="Q689" s="12">
        <f>+SUMIFS('BLG1222'!$I:$I,'BLG1222'!$A:$A,'ALL 2022'!$2:$2,'BLG1222'!$D:$D,'ALL 2022'!$D:$D)</f>
        <v>0</v>
      </c>
      <c r="R689" s="12">
        <f>+SUMIFS('BLG1222'!$I:$I,'BLG1222'!$A:$A,'ALL 2022'!$2:$2,'BLG1222'!$D:$D,'ALL 2022'!$D:$D)</f>
        <v>0</v>
      </c>
      <c r="S689" s="12">
        <f>+SUMIFS('BLG1222'!$I:$I,'BLG1222'!$A:$A,'ALL 2022'!$2:$2,'BLG1222'!$D:$D,'ALL 2022'!$D:$D)</f>
        <v>0</v>
      </c>
      <c r="T689" s="12">
        <f>+SUMIFS('BLG1222'!$I:$I,'BLG1222'!$A:$A,'ALL 2022'!$2:$2,'BLG1222'!$D:$D,'ALL 2022'!$D:$D)</f>
        <v>0</v>
      </c>
      <c r="U689" s="12">
        <f>+SUMIFS('BLG1222'!$I:$I,'BLG1222'!$A:$A,'ALL 2022'!$2:$2,'BLG1222'!$D:$D,'ALL 2022'!$D:$D)</f>
        <v>0</v>
      </c>
      <c r="V689" s="12">
        <f>+SUMIFS('BLG1222'!$I:$I,'BLG1222'!$A:$A,'ALL 2022'!$2:$2,'BLG1222'!$D:$D,'ALL 2022'!$D:$D)</f>
        <v>0</v>
      </c>
      <c r="W689" s="12">
        <f>+SUMIFS('BLG1222'!$I:$I,'BLG1222'!$A:$A,'ALL 2022'!$2:$2,'BLG1222'!$D:$D,'ALL 2022'!$D:$D)</f>
        <v>0</v>
      </c>
      <c r="X689" s="12">
        <f>+SUMIFS('BLG1222'!$I:$I,'BLG1222'!$A:$A,'ALL 2022'!$2:$2,'BLG1222'!$D:$D,'ALL 2022'!$D:$D)</f>
        <v>0</v>
      </c>
      <c r="Y689" s="12">
        <f>+SUMIFS('BLG1222'!$I:$I,'BLG1222'!$A:$A,'ALL 2022'!$2:$2,'BLG1222'!$D:$D,'ALL 2022'!$D:$D)</f>
        <v>0</v>
      </c>
      <c r="Z689" s="12">
        <f>+SUMIFS('BLG1222'!$I:$I,'BLG1222'!$A:$A,'ALL 2022'!$2:$2,'BLG1222'!$D:$D,'ALL 2022'!$D:$D)</f>
        <v>0</v>
      </c>
      <c r="AA689" s="12">
        <f>+SUMIFS('BLG1222'!$I:$I,'BLG1222'!$A:$A,'ALL 2022'!$2:$2,'BLG1222'!$D:$D,'ALL 2022'!$D:$D)</f>
        <v>0</v>
      </c>
      <c r="AB689" s="12">
        <f>+SUMIFS('BLG1222'!$I:$I,'BLG1222'!$A:$A,'ALL 2022'!$2:$2,'BLG1222'!$D:$D,'ALL 2022'!$D:$D)</f>
        <v>0</v>
      </c>
      <c r="AC689" s="12">
        <f>+SUMIFS('BLG1222'!$I:$I,'BLG1222'!$A:$A,'ALL 2022'!$2:$2,'BLG1222'!$D:$D,'ALL 2022'!$D:$D)</f>
        <v>0</v>
      </c>
      <c r="AD689" s="12">
        <f>+SUMIFS('BLG1222'!$I:$I,'BLG1222'!$A:$A,'ALL 2022'!$2:$2,'BLG1222'!$D:$D,'ALL 2022'!$D:$D)</f>
        <v>0</v>
      </c>
      <c r="AE689" s="12">
        <f>+SUMIFS('BLG1222'!$I:$I,'BLG1222'!$A:$A,'ALL 2022'!$2:$2,'BLG1222'!$D:$D,'ALL 2022'!$D:$D)</f>
        <v>0</v>
      </c>
      <c r="AF689" s="12">
        <f>+SUMIFS('BLG1222'!$I:$I,'BLG1222'!$A:$A,'ALL 2022'!$2:$2,'BLG1222'!$D:$D,'ALL 2022'!$D:$D)</f>
        <v>0</v>
      </c>
      <c r="AG689" s="12">
        <f>+SUMIFS('BLG1222'!$I:$I,'BLG1222'!$A:$A,'ALL 2022'!$2:$2,'BLG1222'!$D:$D,'ALL 2022'!$D:$D)</f>
        <v>0</v>
      </c>
      <c r="AH689" s="12">
        <f>+SUMIFS('BLG1222'!$I:$I,'BLG1222'!$A:$A,'ALL 2022'!$2:$2,'BLG1222'!$D:$D,'ALL 2022'!$D:$D)</f>
        <v>0</v>
      </c>
      <c r="AI689" s="12">
        <f>+SUMIFS('BLG1222'!$I:$I,'BLG1222'!$A:$A,'ALL 2022'!$2:$2,'BLG1222'!$D:$D,'ALL 2022'!$D:$D)</f>
        <v>0</v>
      </c>
      <c r="AJ689" s="12">
        <f>+SUMIFS('BLG1222'!$I:$I,'BLG1222'!$A:$A,'ALL 2022'!$2:$2,'BLG1222'!$D:$D,'ALL 2022'!$D:$D)</f>
        <v>0</v>
      </c>
      <c r="AK689" s="12">
        <f>+SUMIFS('BLG1222'!$I:$I,'BLG1222'!$A:$A,'ALL 2022'!$2:$2,'BLG1222'!$D:$D,'ALL 2022'!$D:$D)</f>
        <v>0</v>
      </c>
      <c r="AL689" s="12">
        <f>+SUMIFS('BLG1222'!$I:$I,'BLG1222'!$A:$A,'ALL 2022'!$2:$2,'BLG1222'!$D:$D,'ALL 2022'!$D:$D)</f>
        <v>0</v>
      </c>
      <c r="AM689" s="12">
        <f>+SUMIFS('BLG1222'!$I:$I,'BLG1222'!$A:$A,'ALL 2022'!$2:$2,'BLG1222'!$D:$D,'ALL 2022'!$D:$D)</f>
        <v>0</v>
      </c>
      <c r="AN689" s="12">
        <f>+SUMIFS('BLG1222'!$I:$I,'BLG1222'!$A:$A,'ALL 2022'!$2:$2,'BLG1222'!$D:$D,'ALL 2022'!$D:$D)</f>
        <v>0</v>
      </c>
      <c r="AO689" s="12">
        <f>+SUMIFS('BLG1222'!$I:$I,'BLG1222'!$A:$A,'ALL 2022'!$2:$2,'BLG1222'!$D:$D,'ALL 2022'!$D:$D)</f>
        <v>0</v>
      </c>
      <c r="AP689" s="12">
        <f>+SUMIFS('BLG1222'!$I:$I,'BLG1222'!$A:$A,'ALL 2022'!$2:$2,'BLG1222'!$D:$D,'ALL 2022'!$D:$D)</f>
        <v>0</v>
      </c>
      <c r="AQ689" s="164">
        <f t="shared" si="65"/>
        <v>0</v>
      </c>
      <c r="AR689" s="165">
        <f t="shared" si="66"/>
        <v>0</v>
      </c>
    </row>
    <row r="690" spans="1:44" hidden="1" x14ac:dyDescent="0.25">
      <c r="A690" s="11" t="str">
        <f t="shared" si="62"/>
        <v>6</v>
      </c>
      <c r="B690" s="11" t="str">
        <f t="shared" si="63"/>
        <v>66</v>
      </c>
      <c r="C690" s="11" t="str">
        <f t="shared" si="64"/>
        <v>666</v>
      </c>
      <c r="D690" s="23">
        <v>66600000</v>
      </c>
      <c r="E690" s="119" t="s">
        <v>3277</v>
      </c>
      <c r="F690" s="24" t="s">
        <v>232</v>
      </c>
      <c r="G690" s="12">
        <f>+SUMIFS('BLG1222'!$I:$I,'BLG1222'!$A:$A,'ALL 2022'!$2:$2,'BLG1222'!$D:$D,'ALL 2022'!$D:$D)</f>
        <v>177028499.47</v>
      </c>
      <c r="H690" s="12">
        <f>+SUMIFS('BLG1222'!$I:$I,'BLG1222'!$A:$A,'ALL 2022'!$2:$2,'BLG1222'!$D:$D,'ALL 2022'!$D:$D)</f>
        <v>4683318.5</v>
      </c>
      <c r="I690" s="12">
        <f>+SUMIFS('BLG1222'!$I:$I,'BLG1222'!$A:$A,'ALL 2022'!$2:$2,'BLG1222'!$D:$D,'ALL 2022'!$D:$D)</f>
        <v>1064093045.4218</v>
      </c>
      <c r="J690" s="12">
        <f>+SUMIFS('BLG1222'!$I:$I,'BLG1222'!$A:$A,'ALL 2022'!$2:$2,'BLG1222'!$D:$D,'ALL 2022'!$D:$D)</f>
        <v>1852216323.1900001</v>
      </c>
      <c r="K690" s="12">
        <f>+SUMIFS('BLG1222'!$I:$I,'BLG1222'!$A:$A,'ALL 2022'!$2:$2,'BLG1222'!$D:$D,'ALL 2022'!$D:$D)</f>
        <v>342020885.62</v>
      </c>
      <c r="L690" s="12">
        <f>+SUMIFS('BLG1222'!$I:$I,'BLG1222'!$A:$A,'ALL 2022'!$2:$2,'BLG1222'!$D:$D,'ALL 2022'!$D:$D)</f>
        <v>4280553.71</v>
      </c>
      <c r="M690" s="12">
        <f>+SUMIFS('BLG1222'!$I:$I,'BLG1222'!$A:$A,'ALL 2022'!$2:$2,'BLG1222'!$D:$D,'ALL 2022'!$D:$D)</f>
        <v>12988537630.93</v>
      </c>
      <c r="N690" s="12">
        <f>+SUMIFS('BLG1222'!$I:$I,'BLG1222'!$A:$A,'ALL 2022'!$2:$2,'BLG1222'!$D:$D,'ALL 2022'!$D:$D)</f>
        <v>-350</v>
      </c>
      <c r="O690" s="12">
        <f>+SUMIFS('BLG1222'!$I:$I,'BLG1222'!$A:$A,'ALL 2022'!$2:$2,'BLG1222'!$D:$D,'ALL 2022'!$D:$D)</f>
        <v>1134387.93</v>
      </c>
      <c r="P690" s="12">
        <f>+SUMIFS('BLG1222'!$I:$I,'BLG1222'!$A:$A,'ALL 2022'!$2:$2,'BLG1222'!$D:$D,'ALL 2022'!$D:$D)</f>
        <v>61394260.890000001</v>
      </c>
      <c r="Q690" s="12">
        <f>+SUMIFS('BLG1222'!$I:$I,'BLG1222'!$A:$A,'ALL 2022'!$2:$2,'BLG1222'!$D:$D,'ALL 2022'!$D:$D)</f>
        <v>6403.01</v>
      </c>
      <c r="R690" s="12">
        <f>+SUMIFS('BLG1222'!$I:$I,'BLG1222'!$A:$A,'ALL 2022'!$2:$2,'BLG1222'!$D:$D,'ALL 2022'!$D:$D)</f>
        <v>0</v>
      </c>
      <c r="S690" s="12">
        <f>+SUMIFS('BLG1222'!$I:$I,'BLG1222'!$A:$A,'ALL 2022'!$2:$2,'BLG1222'!$D:$D,'ALL 2022'!$D:$D)</f>
        <v>0</v>
      </c>
      <c r="T690" s="12">
        <f>+SUMIFS('BLG1222'!$I:$I,'BLG1222'!$A:$A,'ALL 2022'!$2:$2,'BLG1222'!$D:$D,'ALL 2022'!$D:$D)</f>
        <v>3.45</v>
      </c>
      <c r="U690" s="12">
        <f>+SUMIFS('BLG1222'!$I:$I,'BLG1222'!$A:$A,'ALL 2022'!$2:$2,'BLG1222'!$D:$D,'ALL 2022'!$D:$D)</f>
        <v>2871965.4</v>
      </c>
      <c r="V690" s="12">
        <f>+SUMIFS('BLG1222'!$I:$I,'BLG1222'!$A:$A,'ALL 2022'!$2:$2,'BLG1222'!$D:$D,'ALL 2022'!$D:$D)</f>
        <v>1074005.3400000001</v>
      </c>
      <c r="W690" s="12">
        <f>+SUMIFS('BLG1222'!$I:$I,'BLG1222'!$A:$A,'ALL 2022'!$2:$2,'BLG1222'!$D:$D,'ALL 2022'!$D:$D)</f>
        <v>4547149490</v>
      </c>
      <c r="X690" s="12">
        <f>+SUMIFS('BLG1222'!$I:$I,'BLG1222'!$A:$A,'ALL 2022'!$2:$2,'BLG1222'!$D:$D,'ALL 2022'!$D:$D)</f>
        <v>64164363.340000004</v>
      </c>
      <c r="Y690" s="12">
        <f>+SUMIFS('BLG1222'!$I:$I,'BLG1222'!$A:$A,'ALL 2022'!$2:$2,'BLG1222'!$D:$D,'ALL 2022'!$D:$D)</f>
        <v>0</v>
      </c>
      <c r="Z690" s="12">
        <f>+SUMIFS('BLG1222'!$I:$I,'BLG1222'!$A:$A,'ALL 2022'!$2:$2,'BLG1222'!$D:$D,'ALL 2022'!$D:$D)</f>
        <v>0</v>
      </c>
      <c r="AA690" s="12">
        <f>+SUMIFS('BLG1222'!$I:$I,'BLG1222'!$A:$A,'ALL 2022'!$2:$2,'BLG1222'!$D:$D,'ALL 2022'!$D:$D)</f>
        <v>0</v>
      </c>
      <c r="AB690" s="12">
        <f>+SUMIFS('BLG1222'!$I:$I,'BLG1222'!$A:$A,'ALL 2022'!$2:$2,'BLG1222'!$D:$D,'ALL 2022'!$D:$D)</f>
        <v>71903829.109999999</v>
      </c>
      <c r="AC690" s="12">
        <f>+SUMIFS('BLG1222'!$I:$I,'BLG1222'!$A:$A,'ALL 2022'!$2:$2,'BLG1222'!$D:$D,'ALL 2022'!$D:$D)</f>
        <v>923393030.35399997</v>
      </c>
      <c r="AD690" s="12">
        <f>+SUMIFS('BLG1222'!$I:$I,'BLG1222'!$A:$A,'ALL 2022'!$2:$2,'BLG1222'!$D:$D,'ALL 2022'!$D:$D)</f>
        <v>0</v>
      </c>
      <c r="AE690" s="12">
        <f>+SUMIFS('BLG1222'!$I:$I,'BLG1222'!$A:$A,'ALL 2022'!$2:$2,'BLG1222'!$D:$D,'ALL 2022'!$D:$D)</f>
        <v>0</v>
      </c>
      <c r="AF690" s="12">
        <f>+SUMIFS('BLG1222'!$I:$I,'BLG1222'!$A:$A,'ALL 2022'!$2:$2,'BLG1222'!$D:$D,'ALL 2022'!$D:$D)</f>
        <v>0</v>
      </c>
      <c r="AG690" s="12">
        <f>+SUMIFS('BLG1222'!$I:$I,'BLG1222'!$A:$A,'ALL 2022'!$2:$2,'BLG1222'!$D:$D,'ALL 2022'!$D:$D)</f>
        <v>0</v>
      </c>
      <c r="AH690" s="12">
        <f>+SUMIFS('BLG1222'!$I:$I,'BLG1222'!$A:$A,'ALL 2022'!$2:$2,'BLG1222'!$D:$D,'ALL 2022'!$D:$D)</f>
        <v>0</v>
      </c>
      <c r="AI690" s="12">
        <f>+SUMIFS('BLG1222'!$I:$I,'BLG1222'!$A:$A,'ALL 2022'!$2:$2,'BLG1222'!$D:$D,'ALL 2022'!$D:$D)</f>
        <v>0</v>
      </c>
      <c r="AJ690" s="12">
        <f>+SUMIFS('BLG1222'!$I:$I,'BLG1222'!$A:$A,'ALL 2022'!$2:$2,'BLG1222'!$D:$D,'ALL 2022'!$D:$D)</f>
        <v>0</v>
      </c>
      <c r="AK690" s="12">
        <f>+SUMIFS('BLG1222'!$I:$I,'BLG1222'!$A:$A,'ALL 2022'!$2:$2,'BLG1222'!$D:$D,'ALL 2022'!$D:$D)</f>
        <v>4562530.5</v>
      </c>
      <c r="AL690" s="12">
        <f>+SUMIFS('BLG1222'!$I:$I,'BLG1222'!$A:$A,'ALL 2022'!$2:$2,'BLG1222'!$D:$D,'ALL 2022'!$D:$D)</f>
        <v>89995910.810000002</v>
      </c>
      <c r="AM690" s="12">
        <f>+SUMIFS('BLG1222'!$I:$I,'BLG1222'!$A:$A,'ALL 2022'!$2:$2,'BLG1222'!$D:$D,'ALL 2022'!$D:$D)</f>
        <v>36878834.159999996</v>
      </c>
      <c r="AN690" s="12">
        <f>+SUMIFS('BLG1222'!$I:$I,'BLG1222'!$A:$A,'ALL 2022'!$2:$2,'BLG1222'!$D:$D,'ALL 2022'!$D:$D)</f>
        <v>9059235.2300000004</v>
      </c>
      <c r="AO690" s="12">
        <f>+SUMIFS('BLG1222'!$I:$I,'BLG1222'!$A:$A,'ALL 2022'!$2:$2,'BLG1222'!$D:$D,'ALL 2022'!$D:$D)</f>
        <v>361429705.30000001</v>
      </c>
      <c r="AP690" s="12">
        <f>+SUMIFS('BLG1222'!$I:$I,'BLG1222'!$A:$A,'ALL 2022'!$2:$2,'BLG1222'!$D:$D,'ALL 2022'!$D:$D)</f>
        <v>0</v>
      </c>
      <c r="AQ690" s="164">
        <f t="shared" si="65"/>
        <v>22607877861.665802</v>
      </c>
      <c r="AR690" s="165">
        <f t="shared" si="66"/>
        <v>4781143.8732097158</v>
      </c>
    </row>
    <row r="691" spans="1:44" hidden="1" x14ac:dyDescent="0.25">
      <c r="A691" s="11" t="str">
        <f t="shared" si="62"/>
        <v>6</v>
      </c>
      <c r="B691" s="11" t="str">
        <f t="shared" si="63"/>
        <v>66</v>
      </c>
      <c r="C691" s="11" t="str">
        <f t="shared" si="64"/>
        <v>668</v>
      </c>
      <c r="D691" s="23">
        <v>66880000</v>
      </c>
      <c r="E691" s="119" t="s">
        <v>3277</v>
      </c>
      <c r="F691" s="24" t="s">
        <v>2166</v>
      </c>
      <c r="G691" s="12">
        <f>+SUMIFS('BLG1222'!$I:$I,'BLG1222'!$A:$A,'ALL 2022'!$2:$2,'BLG1222'!$D:$D,'ALL 2022'!$D:$D)</f>
        <v>6958944.5099999998</v>
      </c>
      <c r="H691" s="12">
        <f>+SUMIFS('BLG1222'!$I:$I,'BLG1222'!$A:$A,'ALL 2022'!$2:$2,'BLG1222'!$D:$D,'ALL 2022'!$D:$D)</f>
        <v>0</v>
      </c>
      <c r="I691" s="12">
        <f>+SUMIFS('BLG1222'!$I:$I,'BLG1222'!$A:$A,'ALL 2022'!$2:$2,'BLG1222'!$D:$D,'ALL 2022'!$D:$D)</f>
        <v>0</v>
      </c>
      <c r="J691" s="12">
        <f>+SUMIFS('BLG1222'!$I:$I,'BLG1222'!$A:$A,'ALL 2022'!$2:$2,'BLG1222'!$D:$D,'ALL 2022'!$D:$D)</f>
        <v>0</v>
      </c>
      <c r="K691" s="12">
        <f>+SUMIFS('BLG1222'!$I:$I,'BLG1222'!$A:$A,'ALL 2022'!$2:$2,'BLG1222'!$D:$D,'ALL 2022'!$D:$D)</f>
        <v>0</v>
      </c>
      <c r="L691" s="12">
        <f>+SUMIFS('BLG1222'!$I:$I,'BLG1222'!$A:$A,'ALL 2022'!$2:$2,'BLG1222'!$D:$D,'ALL 2022'!$D:$D)</f>
        <v>0</v>
      </c>
      <c r="M691" s="12">
        <f>+SUMIFS('BLG1222'!$I:$I,'BLG1222'!$A:$A,'ALL 2022'!$2:$2,'BLG1222'!$D:$D,'ALL 2022'!$D:$D)</f>
        <v>0</v>
      </c>
      <c r="N691" s="12">
        <f>+SUMIFS('BLG1222'!$I:$I,'BLG1222'!$A:$A,'ALL 2022'!$2:$2,'BLG1222'!$D:$D,'ALL 2022'!$D:$D)</f>
        <v>0</v>
      </c>
      <c r="O691" s="12">
        <f>+SUMIFS('BLG1222'!$I:$I,'BLG1222'!$A:$A,'ALL 2022'!$2:$2,'BLG1222'!$D:$D,'ALL 2022'!$D:$D)</f>
        <v>0</v>
      </c>
      <c r="P691" s="12">
        <f>+SUMIFS('BLG1222'!$I:$I,'BLG1222'!$A:$A,'ALL 2022'!$2:$2,'BLG1222'!$D:$D,'ALL 2022'!$D:$D)</f>
        <v>0</v>
      </c>
      <c r="Q691" s="12">
        <f>+SUMIFS('BLG1222'!$I:$I,'BLG1222'!$A:$A,'ALL 2022'!$2:$2,'BLG1222'!$D:$D,'ALL 2022'!$D:$D)</f>
        <v>0</v>
      </c>
      <c r="R691" s="12">
        <f>+SUMIFS('BLG1222'!$I:$I,'BLG1222'!$A:$A,'ALL 2022'!$2:$2,'BLG1222'!$D:$D,'ALL 2022'!$D:$D)</f>
        <v>0</v>
      </c>
      <c r="S691" s="12">
        <f>+SUMIFS('BLG1222'!$I:$I,'BLG1222'!$A:$A,'ALL 2022'!$2:$2,'BLG1222'!$D:$D,'ALL 2022'!$D:$D)</f>
        <v>0</v>
      </c>
      <c r="T691" s="12">
        <f>+SUMIFS('BLG1222'!$I:$I,'BLG1222'!$A:$A,'ALL 2022'!$2:$2,'BLG1222'!$D:$D,'ALL 2022'!$D:$D)</f>
        <v>0</v>
      </c>
      <c r="U691" s="12">
        <f>+SUMIFS('BLG1222'!$I:$I,'BLG1222'!$A:$A,'ALL 2022'!$2:$2,'BLG1222'!$D:$D,'ALL 2022'!$D:$D)</f>
        <v>0</v>
      </c>
      <c r="V691" s="12">
        <f>+SUMIFS('BLG1222'!$I:$I,'BLG1222'!$A:$A,'ALL 2022'!$2:$2,'BLG1222'!$D:$D,'ALL 2022'!$D:$D)</f>
        <v>0</v>
      </c>
      <c r="W691" s="12">
        <f>+SUMIFS('BLG1222'!$I:$I,'BLG1222'!$A:$A,'ALL 2022'!$2:$2,'BLG1222'!$D:$D,'ALL 2022'!$D:$D)</f>
        <v>0</v>
      </c>
      <c r="X691" s="12">
        <f>+SUMIFS('BLG1222'!$I:$I,'BLG1222'!$A:$A,'ALL 2022'!$2:$2,'BLG1222'!$D:$D,'ALL 2022'!$D:$D)</f>
        <v>0</v>
      </c>
      <c r="Y691" s="12">
        <f>+SUMIFS('BLG1222'!$I:$I,'BLG1222'!$A:$A,'ALL 2022'!$2:$2,'BLG1222'!$D:$D,'ALL 2022'!$D:$D)</f>
        <v>0</v>
      </c>
      <c r="Z691" s="12">
        <f>+SUMIFS('BLG1222'!$I:$I,'BLG1222'!$A:$A,'ALL 2022'!$2:$2,'BLG1222'!$D:$D,'ALL 2022'!$D:$D)</f>
        <v>0</v>
      </c>
      <c r="AA691" s="12">
        <f>+SUMIFS('BLG1222'!$I:$I,'BLG1222'!$A:$A,'ALL 2022'!$2:$2,'BLG1222'!$D:$D,'ALL 2022'!$D:$D)</f>
        <v>0</v>
      </c>
      <c r="AB691" s="12">
        <f>+SUMIFS('BLG1222'!$I:$I,'BLG1222'!$A:$A,'ALL 2022'!$2:$2,'BLG1222'!$D:$D,'ALL 2022'!$D:$D)</f>
        <v>0</v>
      </c>
      <c r="AC691" s="12">
        <f>+SUMIFS('BLG1222'!$I:$I,'BLG1222'!$A:$A,'ALL 2022'!$2:$2,'BLG1222'!$D:$D,'ALL 2022'!$D:$D)</f>
        <v>0</v>
      </c>
      <c r="AD691" s="12">
        <f>+SUMIFS('BLG1222'!$I:$I,'BLG1222'!$A:$A,'ALL 2022'!$2:$2,'BLG1222'!$D:$D,'ALL 2022'!$D:$D)</f>
        <v>0</v>
      </c>
      <c r="AE691" s="12">
        <f>+SUMIFS('BLG1222'!$I:$I,'BLG1222'!$A:$A,'ALL 2022'!$2:$2,'BLG1222'!$D:$D,'ALL 2022'!$D:$D)</f>
        <v>0</v>
      </c>
      <c r="AF691" s="12">
        <f>+SUMIFS('BLG1222'!$I:$I,'BLG1222'!$A:$A,'ALL 2022'!$2:$2,'BLG1222'!$D:$D,'ALL 2022'!$D:$D)</f>
        <v>0</v>
      </c>
      <c r="AG691" s="12">
        <f>+SUMIFS('BLG1222'!$I:$I,'BLG1222'!$A:$A,'ALL 2022'!$2:$2,'BLG1222'!$D:$D,'ALL 2022'!$D:$D)</f>
        <v>0</v>
      </c>
      <c r="AH691" s="12">
        <f>+SUMIFS('BLG1222'!$I:$I,'BLG1222'!$A:$A,'ALL 2022'!$2:$2,'BLG1222'!$D:$D,'ALL 2022'!$D:$D)</f>
        <v>0</v>
      </c>
      <c r="AI691" s="12">
        <f>+SUMIFS('BLG1222'!$I:$I,'BLG1222'!$A:$A,'ALL 2022'!$2:$2,'BLG1222'!$D:$D,'ALL 2022'!$D:$D)</f>
        <v>0</v>
      </c>
      <c r="AJ691" s="12">
        <f>+SUMIFS('BLG1222'!$I:$I,'BLG1222'!$A:$A,'ALL 2022'!$2:$2,'BLG1222'!$D:$D,'ALL 2022'!$D:$D)</f>
        <v>0</v>
      </c>
      <c r="AK691" s="12">
        <f>+SUMIFS('BLG1222'!$I:$I,'BLG1222'!$A:$A,'ALL 2022'!$2:$2,'BLG1222'!$D:$D,'ALL 2022'!$D:$D)</f>
        <v>0</v>
      </c>
      <c r="AL691" s="12">
        <f>+SUMIFS('BLG1222'!$I:$I,'BLG1222'!$A:$A,'ALL 2022'!$2:$2,'BLG1222'!$D:$D,'ALL 2022'!$D:$D)</f>
        <v>0</v>
      </c>
      <c r="AM691" s="12">
        <f>+SUMIFS('BLG1222'!$I:$I,'BLG1222'!$A:$A,'ALL 2022'!$2:$2,'BLG1222'!$D:$D,'ALL 2022'!$D:$D)</f>
        <v>0</v>
      </c>
      <c r="AN691" s="12">
        <f>+SUMIFS('BLG1222'!$I:$I,'BLG1222'!$A:$A,'ALL 2022'!$2:$2,'BLG1222'!$D:$D,'ALL 2022'!$D:$D)</f>
        <v>0</v>
      </c>
      <c r="AO691" s="12">
        <f>+SUMIFS('BLG1222'!$I:$I,'BLG1222'!$A:$A,'ALL 2022'!$2:$2,'BLG1222'!$D:$D,'ALL 2022'!$D:$D)</f>
        <v>0</v>
      </c>
      <c r="AP691" s="12">
        <f>+SUMIFS('BLG1222'!$I:$I,'BLG1222'!$A:$A,'ALL 2022'!$2:$2,'BLG1222'!$D:$D,'ALL 2022'!$D:$D)</f>
        <v>0</v>
      </c>
      <c r="AQ691" s="164">
        <f t="shared" si="65"/>
        <v>6958944.5099999998</v>
      </c>
      <c r="AR691" s="165">
        <f t="shared" si="66"/>
        <v>1471.6867771304098</v>
      </c>
    </row>
    <row r="692" spans="1:44" hidden="1" x14ac:dyDescent="0.25">
      <c r="A692" s="11" t="str">
        <f t="shared" si="62"/>
        <v>6</v>
      </c>
      <c r="B692" s="11" t="str">
        <f t="shared" si="63"/>
        <v>67</v>
      </c>
      <c r="C692" s="11" t="str">
        <f t="shared" si="64"/>
        <v>675</v>
      </c>
      <c r="D692" s="23">
        <v>67500000</v>
      </c>
      <c r="E692" s="119" t="s">
        <v>5270</v>
      </c>
      <c r="F692" s="119" t="s">
        <v>4519</v>
      </c>
      <c r="G692" s="12">
        <f>+SUMIFS('BLG1222'!$I:$I,'BLG1222'!$A:$A,'ALL 2022'!$2:$2,'BLG1222'!$D:$D,'ALL 2022'!$D:$D)</f>
        <v>0</v>
      </c>
      <c r="H692" s="12">
        <f>+SUMIFS('BLG1222'!$I:$I,'BLG1222'!$A:$A,'ALL 2022'!$2:$2,'BLG1222'!$D:$D,'ALL 2022'!$D:$D)</f>
        <v>0</v>
      </c>
      <c r="I692" s="12">
        <f>+SUMIFS('BLG1222'!$I:$I,'BLG1222'!$A:$A,'ALL 2022'!$2:$2,'BLG1222'!$D:$D,'ALL 2022'!$D:$D)</f>
        <v>0</v>
      </c>
      <c r="J692" s="12">
        <f>+SUMIFS('BLG1222'!$I:$I,'BLG1222'!$A:$A,'ALL 2022'!$2:$2,'BLG1222'!$D:$D,'ALL 2022'!$D:$D)</f>
        <v>0</v>
      </c>
      <c r="K692" s="12">
        <f>+SUMIFS('BLG1222'!$I:$I,'BLG1222'!$A:$A,'ALL 2022'!$2:$2,'BLG1222'!$D:$D,'ALL 2022'!$D:$D)</f>
        <v>0</v>
      </c>
      <c r="L692" s="12">
        <f>+SUMIFS('BLG1222'!$I:$I,'BLG1222'!$A:$A,'ALL 2022'!$2:$2,'BLG1222'!$D:$D,'ALL 2022'!$D:$D)</f>
        <v>0</v>
      </c>
      <c r="M692" s="12">
        <f>+SUMIFS('BLG1222'!$I:$I,'BLG1222'!$A:$A,'ALL 2022'!$2:$2,'BLG1222'!$D:$D,'ALL 2022'!$D:$D)</f>
        <v>0</v>
      </c>
      <c r="N692" s="12">
        <f>+SUMIFS('BLG1222'!$I:$I,'BLG1222'!$A:$A,'ALL 2022'!$2:$2,'BLG1222'!$D:$D,'ALL 2022'!$D:$D)</f>
        <v>0</v>
      </c>
      <c r="O692" s="12">
        <f>+SUMIFS('BLG1222'!$I:$I,'BLG1222'!$A:$A,'ALL 2022'!$2:$2,'BLG1222'!$D:$D,'ALL 2022'!$D:$D)</f>
        <v>0</v>
      </c>
      <c r="P692" s="12">
        <f>+SUMIFS('BLG1222'!$I:$I,'BLG1222'!$A:$A,'ALL 2022'!$2:$2,'BLG1222'!$D:$D,'ALL 2022'!$D:$D)</f>
        <v>0</v>
      </c>
      <c r="Q692" s="12">
        <f>+SUMIFS('BLG1222'!$I:$I,'BLG1222'!$A:$A,'ALL 2022'!$2:$2,'BLG1222'!$D:$D,'ALL 2022'!$D:$D)</f>
        <v>0</v>
      </c>
      <c r="R692" s="12">
        <f>+SUMIFS('BLG1222'!$I:$I,'BLG1222'!$A:$A,'ALL 2022'!$2:$2,'BLG1222'!$D:$D,'ALL 2022'!$D:$D)</f>
        <v>0</v>
      </c>
      <c r="S692" s="12">
        <f>+SUMIFS('BLG1222'!$I:$I,'BLG1222'!$A:$A,'ALL 2022'!$2:$2,'BLG1222'!$D:$D,'ALL 2022'!$D:$D)</f>
        <v>19235185.190000001</v>
      </c>
      <c r="T692" s="12">
        <f>+SUMIFS('BLG1222'!$I:$I,'BLG1222'!$A:$A,'ALL 2022'!$2:$2,'BLG1222'!$D:$D,'ALL 2022'!$D:$D)</f>
        <v>0</v>
      </c>
      <c r="U692" s="12">
        <f>+SUMIFS('BLG1222'!$I:$I,'BLG1222'!$A:$A,'ALL 2022'!$2:$2,'BLG1222'!$D:$D,'ALL 2022'!$D:$D)</f>
        <v>0</v>
      </c>
      <c r="V692" s="12">
        <f>+SUMIFS('BLG1222'!$I:$I,'BLG1222'!$A:$A,'ALL 2022'!$2:$2,'BLG1222'!$D:$D,'ALL 2022'!$D:$D)</f>
        <v>0</v>
      </c>
      <c r="W692" s="12">
        <f>+SUMIFS('BLG1222'!$I:$I,'BLG1222'!$A:$A,'ALL 2022'!$2:$2,'BLG1222'!$D:$D,'ALL 2022'!$D:$D)</f>
        <v>0</v>
      </c>
      <c r="X692" s="12">
        <f>+SUMIFS('BLG1222'!$I:$I,'BLG1222'!$A:$A,'ALL 2022'!$2:$2,'BLG1222'!$D:$D,'ALL 2022'!$D:$D)</f>
        <v>0</v>
      </c>
      <c r="Y692" s="12">
        <f>+SUMIFS('BLG1222'!$I:$I,'BLG1222'!$A:$A,'ALL 2022'!$2:$2,'BLG1222'!$D:$D,'ALL 2022'!$D:$D)</f>
        <v>0</v>
      </c>
      <c r="Z692" s="12">
        <f>+SUMIFS('BLG1222'!$I:$I,'BLG1222'!$A:$A,'ALL 2022'!$2:$2,'BLG1222'!$D:$D,'ALL 2022'!$D:$D)</f>
        <v>0</v>
      </c>
      <c r="AA692" s="12">
        <f>+SUMIFS('BLG1222'!$I:$I,'BLG1222'!$A:$A,'ALL 2022'!$2:$2,'BLG1222'!$D:$D,'ALL 2022'!$D:$D)</f>
        <v>0</v>
      </c>
      <c r="AB692" s="12">
        <f>+SUMIFS('BLG1222'!$I:$I,'BLG1222'!$A:$A,'ALL 2022'!$2:$2,'BLG1222'!$D:$D,'ALL 2022'!$D:$D)</f>
        <v>0</v>
      </c>
      <c r="AC692" s="12">
        <f>+SUMIFS('BLG1222'!$I:$I,'BLG1222'!$A:$A,'ALL 2022'!$2:$2,'BLG1222'!$D:$D,'ALL 2022'!$D:$D)</f>
        <v>0</v>
      </c>
      <c r="AD692" s="12">
        <f>+SUMIFS('BLG1222'!$I:$I,'BLG1222'!$A:$A,'ALL 2022'!$2:$2,'BLG1222'!$D:$D,'ALL 2022'!$D:$D)</f>
        <v>0</v>
      </c>
      <c r="AE692" s="12">
        <f>+SUMIFS('BLG1222'!$I:$I,'BLG1222'!$A:$A,'ALL 2022'!$2:$2,'BLG1222'!$D:$D,'ALL 2022'!$D:$D)</f>
        <v>0</v>
      </c>
      <c r="AF692" s="12">
        <f>+SUMIFS('BLG1222'!$I:$I,'BLG1222'!$A:$A,'ALL 2022'!$2:$2,'BLG1222'!$D:$D,'ALL 2022'!$D:$D)</f>
        <v>0</v>
      </c>
      <c r="AG692" s="12">
        <f>+SUMIFS('BLG1222'!$I:$I,'BLG1222'!$A:$A,'ALL 2022'!$2:$2,'BLG1222'!$D:$D,'ALL 2022'!$D:$D)</f>
        <v>0</v>
      </c>
      <c r="AH692" s="12">
        <f>+SUMIFS('BLG1222'!$I:$I,'BLG1222'!$A:$A,'ALL 2022'!$2:$2,'BLG1222'!$D:$D,'ALL 2022'!$D:$D)</f>
        <v>0</v>
      </c>
      <c r="AI692" s="12">
        <f>+SUMIFS('BLG1222'!$I:$I,'BLG1222'!$A:$A,'ALL 2022'!$2:$2,'BLG1222'!$D:$D,'ALL 2022'!$D:$D)</f>
        <v>0</v>
      </c>
      <c r="AJ692" s="12">
        <f>+SUMIFS('BLG1222'!$I:$I,'BLG1222'!$A:$A,'ALL 2022'!$2:$2,'BLG1222'!$D:$D,'ALL 2022'!$D:$D)</f>
        <v>0</v>
      </c>
      <c r="AK692" s="12">
        <f>+SUMIFS('BLG1222'!$I:$I,'BLG1222'!$A:$A,'ALL 2022'!$2:$2,'BLG1222'!$D:$D,'ALL 2022'!$D:$D)</f>
        <v>0</v>
      </c>
      <c r="AL692" s="12">
        <f>+SUMIFS('BLG1222'!$I:$I,'BLG1222'!$A:$A,'ALL 2022'!$2:$2,'BLG1222'!$D:$D,'ALL 2022'!$D:$D)</f>
        <v>0</v>
      </c>
      <c r="AM692" s="12">
        <f>+SUMIFS('BLG1222'!$I:$I,'BLG1222'!$A:$A,'ALL 2022'!$2:$2,'BLG1222'!$D:$D,'ALL 2022'!$D:$D)</f>
        <v>0</v>
      </c>
      <c r="AN692" s="12">
        <f>+SUMIFS('BLG1222'!$I:$I,'BLG1222'!$A:$A,'ALL 2022'!$2:$2,'BLG1222'!$D:$D,'ALL 2022'!$D:$D)</f>
        <v>0</v>
      </c>
      <c r="AO692" s="12">
        <f>+SUMIFS('BLG1222'!$I:$I,'BLG1222'!$A:$A,'ALL 2022'!$2:$2,'BLG1222'!$D:$D,'ALL 2022'!$D:$D)</f>
        <v>0</v>
      </c>
      <c r="AP692" s="12">
        <f>+SUMIFS('BLG1222'!$I:$I,'BLG1222'!$A:$A,'ALL 2022'!$2:$2,'BLG1222'!$D:$D,'ALL 2022'!$D:$D)</f>
        <v>0</v>
      </c>
      <c r="AQ692" s="164">
        <f t="shared" si="65"/>
        <v>19235185.190000001</v>
      </c>
      <c r="AR692" s="165">
        <f t="shared" si="66"/>
        <v>4067.8823719744955</v>
      </c>
    </row>
    <row r="693" spans="1:44" hidden="1" x14ac:dyDescent="0.25">
      <c r="A693" s="11" t="str">
        <f t="shared" si="62"/>
        <v>6</v>
      </c>
      <c r="B693" s="11" t="str">
        <f t="shared" si="63"/>
        <v>68</v>
      </c>
      <c r="C693" s="11" t="str">
        <f t="shared" si="64"/>
        <v>681</v>
      </c>
      <c r="D693" s="23">
        <v>68111000</v>
      </c>
      <c r="E693" s="196" t="s">
        <v>3278</v>
      </c>
      <c r="F693" s="24" t="s">
        <v>509</v>
      </c>
      <c r="G693" s="12">
        <f>+SUMIFS('BLG1222'!$I:$I,'BLG1222'!$A:$A,'ALL 2022'!$2:$2,'BLG1222'!$D:$D,'ALL 2022'!$D:$D)</f>
        <v>0</v>
      </c>
      <c r="H693" s="12">
        <f>+SUMIFS('BLG1222'!$I:$I,'BLG1222'!$A:$A,'ALL 2022'!$2:$2,'BLG1222'!$D:$D,'ALL 2022'!$D:$D)</f>
        <v>0</v>
      </c>
      <c r="I693" s="12">
        <f>+SUMIFS('BLG1222'!$I:$I,'BLG1222'!$A:$A,'ALL 2022'!$2:$2,'BLG1222'!$D:$D,'ALL 2022'!$D:$D)</f>
        <v>8251396.5899999999</v>
      </c>
      <c r="J693" s="12">
        <f>+SUMIFS('BLG1222'!$I:$I,'BLG1222'!$A:$A,'ALL 2022'!$2:$2,'BLG1222'!$D:$D,'ALL 2022'!$D:$D)</f>
        <v>67660262.5</v>
      </c>
      <c r="K693" s="12">
        <f>+SUMIFS('BLG1222'!$I:$I,'BLG1222'!$A:$A,'ALL 2022'!$2:$2,'BLG1222'!$D:$D,'ALL 2022'!$D:$D)</f>
        <v>0</v>
      </c>
      <c r="L693" s="12">
        <f>+SUMIFS('BLG1222'!$I:$I,'BLG1222'!$A:$A,'ALL 2022'!$2:$2,'BLG1222'!$D:$D,'ALL 2022'!$D:$D)</f>
        <v>0</v>
      </c>
      <c r="M693" s="12">
        <f>+SUMIFS('BLG1222'!$I:$I,'BLG1222'!$A:$A,'ALL 2022'!$2:$2,'BLG1222'!$D:$D,'ALL 2022'!$D:$D)</f>
        <v>0</v>
      </c>
      <c r="N693" s="12">
        <f>+SUMIFS('BLG1222'!$I:$I,'BLG1222'!$A:$A,'ALL 2022'!$2:$2,'BLG1222'!$D:$D,'ALL 2022'!$D:$D)</f>
        <v>328746496.44999999</v>
      </c>
      <c r="O693" s="12">
        <f>+SUMIFS('BLG1222'!$I:$I,'BLG1222'!$A:$A,'ALL 2022'!$2:$2,'BLG1222'!$D:$D,'ALL 2022'!$D:$D)</f>
        <v>0</v>
      </c>
      <c r="P693" s="12">
        <f>+SUMIFS('BLG1222'!$I:$I,'BLG1222'!$A:$A,'ALL 2022'!$2:$2,'BLG1222'!$D:$D,'ALL 2022'!$D:$D)</f>
        <v>0</v>
      </c>
      <c r="Q693" s="12">
        <f>+SUMIFS('BLG1222'!$I:$I,'BLG1222'!$A:$A,'ALL 2022'!$2:$2,'BLG1222'!$D:$D,'ALL 2022'!$D:$D)</f>
        <v>0</v>
      </c>
      <c r="R693" s="12">
        <f>+SUMIFS('BLG1222'!$I:$I,'BLG1222'!$A:$A,'ALL 2022'!$2:$2,'BLG1222'!$D:$D,'ALL 2022'!$D:$D)</f>
        <v>0</v>
      </c>
      <c r="S693" s="12">
        <f>+SUMIFS('BLG1222'!$I:$I,'BLG1222'!$A:$A,'ALL 2022'!$2:$2,'BLG1222'!$D:$D,'ALL 2022'!$D:$D)</f>
        <v>0</v>
      </c>
      <c r="T693" s="12">
        <f>+SUMIFS('BLG1222'!$I:$I,'BLG1222'!$A:$A,'ALL 2022'!$2:$2,'BLG1222'!$D:$D,'ALL 2022'!$D:$D)</f>
        <v>0</v>
      </c>
      <c r="U693" s="12">
        <f>+SUMIFS('BLG1222'!$I:$I,'BLG1222'!$A:$A,'ALL 2022'!$2:$2,'BLG1222'!$D:$D,'ALL 2022'!$D:$D)</f>
        <v>0</v>
      </c>
      <c r="V693" s="12">
        <f>+SUMIFS('BLG1222'!$I:$I,'BLG1222'!$A:$A,'ALL 2022'!$2:$2,'BLG1222'!$D:$D,'ALL 2022'!$D:$D)</f>
        <v>0</v>
      </c>
      <c r="W693" s="12">
        <f>+SUMIFS('BLG1222'!$I:$I,'BLG1222'!$A:$A,'ALL 2022'!$2:$2,'BLG1222'!$D:$D,'ALL 2022'!$D:$D)</f>
        <v>0</v>
      </c>
      <c r="X693" s="12">
        <f>+SUMIFS('BLG1222'!$I:$I,'BLG1222'!$A:$A,'ALL 2022'!$2:$2,'BLG1222'!$D:$D,'ALL 2022'!$D:$D)</f>
        <v>0</v>
      </c>
      <c r="Y693" s="12">
        <f>+SUMIFS('BLG1222'!$I:$I,'BLG1222'!$A:$A,'ALL 2022'!$2:$2,'BLG1222'!$D:$D,'ALL 2022'!$D:$D)</f>
        <v>0</v>
      </c>
      <c r="Z693" s="12">
        <f>+SUMIFS('BLG1222'!$I:$I,'BLG1222'!$A:$A,'ALL 2022'!$2:$2,'BLG1222'!$D:$D,'ALL 2022'!$D:$D)</f>
        <v>0</v>
      </c>
      <c r="AA693" s="12">
        <f>+SUMIFS('BLG1222'!$I:$I,'BLG1222'!$A:$A,'ALL 2022'!$2:$2,'BLG1222'!$D:$D,'ALL 2022'!$D:$D)</f>
        <v>0</v>
      </c>
      <c r="AB693" s="12">
        <f>+SUMIFS('BLG1222'!$I:$I,'BLG1222'!$A:$A,'ALL 2022'!$2:$2,'BLG1222'!$D:$D,'ALL 2022'!$D:$D)</f>
        <v>1016633.71</v>
      </c>
      <c r="AC693" s="12">
        <f>+SUMIFS('BLG1222'!$I:$I,'BLG1222'!$A:$A,'ALL 2022'!$2:$2,'BLG1222'!$D:$D,'ALL 2022'!$D:$D)</f>
        <v>0</v>
      </c>
      <c r="AD693" s="12">
        <f>+SUMIFS('BLG1222'!$I:$I,'BLG1222'!$A:$A,'ALL 2022'!$2:$2,'BLG1222'!$D:$D,'ALL 2022'!$D:$D)</f>
        <v>0</v>
      </c>
      <c r="AE693" s="12">
        <f>+SUMIFS('BLG1222'!$I:$I,'BLG1222'!$A:$A,'ALL 2022'!$2:$2,'BLG1222'!$D:$D,'ALL 2022'!$D:$D)</f>
        <v>0</v>
      </c>
      <c r="AF693" s="12">
        <f>+SUMIFS('BLG1222'!$I:$I,'BLG1222'!$A:$A,'ALL 2022'!$2:$2,'BLG1222'!$D:$D,'ALL 2022'!$D:$D)</f>
        <v>0</v>
      </c>
      <c r="AG693" s="12">
        <f>+SUMIFS('BLG1222'!$I:$I,'BLG1222'!$A:$A,'ALL 2022'!$2:$2,'BLG1222'!$D:$D,'ALL 2022'!$D:$D)</f>
        <v>0</v>
      </c>
      <c r="AH693" s="12">
        <f>+SUMIFS('BLG1222'!$I:$I,'BLG1222'!$A:$A,'ALL 2022'!$2:$2,'BLG1222'!$D:$D,'ALL 2022'!$D:$D)</f>
        <v>0</v>
      </c>
      <c r="AI693" s="12">
        <f>+SUMIFS('BLG1222'!$I:$I,'BLG1222'!$A:$A,'ALL 2022'!$2:$2,'BLG1222'!$D:$D,'ALL 2022'!$D:$D)</f>
        <v>0</v>
      </c>
      <c r="AJ693" s="12">
        <f>+SUMIFS('BLG1222'!$I:$I,'BLG1222'!$A:$A,'ALL 2022'!$2:$2,'BLG1222'!$D:$D,'ALL 2022'!$D:$D)</f>
        <v>0</v>
      </c>
      <c r="AK693" s="12">
        <f>+SUMIFS('BLG1222'!$I:$I,'BLG1222'!$A:$A,'ALL 2022'!$2:$2,'BLG1222'!$D:$D,'ALL 2022'!$D:$D)</f>
        <v>0</v>
      </c>
      <c r="AL693" s="12">
        <f>+SUMIFS('BLG1222'!$I:$I,'BLG1222'!$A:$A,'ALL 2022'!$2:$2,'BLG1222'!$D:$D,'ALL 2022'!$D:$D)</f>
        <v>0</v>
      </c>
      <c r="AM693" s="12">
        <f>+SUMIFS('BLG1222'!$I:$I,'BLG1222'!$A:$A,'ALL 2022'!$2:$2,'BLG1222'!$D:$D,'ALL 2022'!$D:$D)</f>
        <v>2343171.12</v>
      </c>
      <c r="AN693" s="12">
        <f>+SUMIFS('BLG1222'!$I:$I,'BLG1222'!$A:$A,'ALL 2022'!$2:$2,'BLG1222'!$D:$D,'ALL 2022'!$D:$D)</f>
        <v>100880587.31999999</v>
      </c>
      <c r="AO693" s="12">
        <f>+SUMIFS('BLG1222'!$I:$I,'BLG1222'!$A:$A,'ALL 2022'!$2:$2,'BLG1222'!$D:$D,'ALL 2022'!$D:$D)</f>
        <v>0</v>
      </c>
      <c r="AP693" s="12">
        <f>+SUMIFS('BLG1222'!$I:$I,'BLG1222'!$A:$A,'ALL 2022'!$2:$2,'BLG1222'!$D:$D,'ALL 2022'!$D:$D)</f>
        <v>1033987488</v>
      </c>
      <c r="AQ693" s="164">
        <f t="shared" si="65"/>
        <v>1542886035.6900001</v>
      </c>
      <c r="AR693" s="165">
        <f t="shared" si="66"/>
        <v>326291.57684491016</v>
      </c>
    </row>
    <row r="694" spans="1:44" hidden="1" x14ac:dyDescent="0.25">
      <c r="A694" s="11" t="str">
        <f t="shared" si="62"/>
        <v>6</v>
      </c>
      <c r="B694" s="11" t="str">
        <f t="shared" si="63"/>
        <v>68</v>
      </c>
      <c r="C694" s="11" t="str">
        <f t="shared" si="64"/>
        <v>681</v>
      </c>
      <c r="D694" s="23">
        <v>68112000</v>
      </c>
      <c r="E694" s="196" t="s">
        <v>3278</v>
      </c>
      <c r="F694" s="24" t="s">
        <v>511</v>
      </c>
      <c r="G694" s="12">
        <f>+SUMIFS('BLG1222'!$I:$I,'BLG1222'!$A:$A,'ALL 2022'!$2:$2,'BLG1222'!$D:$D,'ALL 2022'!$D:$D)</f>
        <v>1471501820</v>
      </c>
      <c r="H694" s="12">
        <f>+SUMIFS('BLG1222'!$I:$I,'BLG1222'!$A:$A,'ALL 2022'!$2:$2,'BLG1222'!$D:$D,'ALL 2022'!$D:$D)</f>
        <v>93427695.260000005</v>
      </c>
      <c r="I694" s="12">
        <f>+SUMIFS('BLG1222'!$I:$I,'BLG1222'!$A:$A,'ALL 2022'!$2:$2,'BLG1222'!$D:$D,'ALL 2022'!$D:$D)</f>
        <v>580803061.79815698</v>
      </c>
      <c r="J694" s="12">
        <f>+SUMIFS('BLG1222'!$I:$I,'BLG1222'!$A:$A,'ALL 2022'!$2:$2,'BLG1222'!$D:$D,'ALL 2022'!$D:$D)</f>
        <v>933223292.30999994</v>
      </c>
      <c r="K694" s="12">
        <f>+SUMIFS('BLG1222'!$I:$I,'BLG1222'!$A:$A,'ALL 2022'!$2:$2,'BLG1222'!$D:$D,'ALL 2022'!$D:$D)</f>
        <v>2499759566.4899998</v>
      </c>
      <c r="L694" s="12">
        <f>+SUMIFS('BLG1222'!$I:$I,'BLG1222'!$A:$A,'ALL 2022'!$2:$2,'BLG1222'!$D:$D,'ALL 2022'!$D:$D)</f>
        <v>754505996.88999999</v>
      </c>
      <c r="M694" s="12">
        <f>+SUMIFS('BLG1222'!$I:$I,'BLG1222'!$A:$A,'ALL 2022'!$2:$2,'BLG1222'!$D:$D,'ALL 2022'!$D:$D)</f>
        <v>5638065400.5900002</v>
      </c>
      <c r="N694" s="12">
        <f>+SUMIFS('BLG1222'!$I:$I,'BLG1222'!$A:$A,'ALL 2022'!$2:$2,'BLG1222'!$D:$D,'ALL 2022'!$D:$D)</f>
        <v>0</v>
      </c>
      <c r="O694" s="12">
        <f>+SUMIFS('BLG1222'!$I:$I,'BLG1222'!$A:$A,'ALL 2022'!$2:$2,'BLG1222'!$D:$D,'ALL 2022'!$D:$D)</f>
        <v>2084320407.8399999</v>
      </c>
      <c r="P694" s="12">
        <f>+SUMIFS('BLG1222'!$I:$I,'BLG1222'!$A:$A,'ALL 2022'!$2:$2,'BLG1222'!$D:$D,'ALL 2022'!$D:$D)</f>
        <v>120552213.18000001</v>
      </c>
      <c r="Q694" s="12">
        <f>+SUMIFS('BLG1222'!$I:$I,'BLG1222'!$A:$A,'ALL 2022'!$2:$2,'BLG1222'!$D:$D,'ALL 2022'!$D:$D)</f>
        <v>1980279.86</v>
      </c>
      <c r="R694" s="12">
        <f>+SUMIFS('BLG1222'!$I:$I,'BLG1222'!$A:$A,'ALL 2022'!$2:$2,'BLG1222'!$D:$D,'ALL 2022'!$D:$D)</f>
        <v>325303343.39999998</v>
      </c>
      <c r="S694" s="12">
        <f>+SUMIFS('BLG1222'!$I:$I,'BLG1222'!$A:$A,'ALL 2022'!$2:$2,'BLG1222'!$D:$D,'ALL 2022'!$D:$D)</f>
        <v>1438649143.5899999</v>
      </c>
      <c r="T694" s="12">
        <f>+SUMIFS('BLG1222'!$I:$I,'BLG1222'!$A:$A,'ALL 2022'!$2:$2,'BLG1222'!$D:$D,'ALL 2022'!$D:$D)</f>
        <v>826616406.71000004</v>
      </c>
      <c r="U694" s="12">
        <f>+SUMIFS('BLG1222'!$I:$I,'BLG1222'!$A:$A,'ALL 2022'!$2:$2,'BLG1222'!$D:$D,'ALL 2022'!$D:$D)</f>
        <v>8619461997.1649799</v>
      </c>
      <c r="V694" s="12">
        <f>+SUMIFS('BLG1222'!$I:$I,'BLG1222'!$A:$A,'ALL 2022'!$2:$2,'BLG1222'!$D:$D,'ALL 2022'!$D:$D)</f>
        <v>5405357.1893817196</v>
      </c>
      <c r="W694" s="12">
        <f>+SUMIFS('BLG1222'!$I:$I,'BLG1222'!$A:$A,'ALL 2022'!$2:$2,'BLG1222'!$D:$D,'ALL 2022'!$D:$D)</f>
        <v>450310424.57999998</v>
      </c>
      <c r="X694" s="12">
        <f>+SUMIFS('BLG1222'!$I:$I,'BLG1222'!$A:$A,'ALL 2022'!$2:$2,'BLG1222'!$D:$D,'ALL 2022'!$D:$D)</f>
        <v>52650814.68</v>
      </c>
      <c r="Y694" s="12">
        <f>+SUMIFS('BLG1222'!$I:$I,'BLG1222'!$A:$A,'ALL 2022'!$2:$2,'BLG1222'!$D:$D,'ALL 2022'!$D:$D)</f>
        <v>0</v>
      </c>
      <c r="Z694" s="12">
        <f>+SUMIFS('BLG1222'!$I:$I,'BLG1222'!$A:$A,'ALL 2022'!$2:$2,'BLG1222'!$D:$D,'ALL 2022'!$D:$D)</f>
        <v>14717250</v>
      </c>
      <c r="AA694" s="12">
        <f>+SUMIFS('BLG1222'!$I:$I,'BLG1222'!$A:$A,'ALL 2022'!$2:$2,'BLG1222'!$D:$D,'ALL 2022'!$D:$D)</f>
        <v>73846172.719999999</v>
      </c>
      <c r="AB694" s="12">
        <f>+SUMIFS('BLG1222'!$I:$I,'BLG1222'!$A:$A,'ALL 2022'!$2:$2,'BLG1222'!$D:$D,'ALL 2022'!$D:$D)</f>
        <v>840595827.77999997</v>
      </c>
      <c r="AC694" s="12">
        <f>+SUMIFS('BLG1222'!$I:$I,'BLG1222'!$A:$A,'ALL 2022'!$2:$2,'BLG1222'!$D:$D,'ALL 2022'!$D:$D)</f>
        <v>580099316.78999996</v>
      </c>
      <c r="AD694" s="12">
        <f>+SUMIFS('BLG1222'!$I:$I,'BLG1222'!$A:$A,'ALL 2022'!$2:$2,'BLG1222'!$D:$D,'ALL 2022'!$D:$D)</f>
        <v>0</v>
      </c>
      <c r="AE694" s="12">
        <f>+SUMIFS('BLG1222'!$I:$I,'BLG1222'!$A:$A,'ALL 2022'!$2:$2,'BLG1222'!$D:$D,'ALL 2022'!$D:$D)</f>
        <v>132360500.87</v>
      </c>
      <c r="AF694" s="12">
        <f>+SUMIFS('BLG1222'!$I:$I,'BLG1222'!$A:$A,'ALL 2022'!$2:$2,'BLG1222'!$D:$D,'ALL 2022'!$D:$D)</f>
        <v>22123888.52</v>
      </c>
      <c r="AG694" s="12">
        <f>+SUMIFS('BLG1222'!$I:$I,'BLG1222'!$A:$A,'ALL 2022'!$2:$2,'BLG1222'!$D:$D,'ALL 2022'!$D:$D)</f>
        <v>682155576.39999998</v>
      </c>
      <c r="AH694" s="12">
        <f>+SUMIFS('BLG1222'!$I:$I,'BLG1222'!$A:$A,'ALL 2022'!$2:$2,'BLG1222'!$D:$D,'ALL 2022'!$D:$D)</f>
        <v>3884452.71</v>
      </c>
      <c r="AI694" s="12">
        <f>+SUMIFS('BLG1222'!$I:$I,'BLG1222'!$A:$A,'ALL 2022'!$2:$2,'BLG1222'!$D:$D,'ALL 2022'!$D:$D)</f>
        <v>787663.33</v>
      </c>
      <c r="AJ694" s="12">
        <f>+SUMIFS('BLG1222'!$I:$I,'BLG1222'!$A:$A,'ALL 2022'!$2:$2,'BLG1222'!$D:$D,'ALL 2022'!$D:$D)</f>
        <v>19943391.379999999</v>
      </c>
      <c r="AK694" s="12">
        <f>+SUMIFS('BLG1222'!$I:$I,'BLG1222'!$A:$A,'ALL 2022'!$2:$2,'BLG1222'!$D:$D,'ALL 2022'!$D:$D)</f>
        <v>329738203.93000001</v>
      </c>
      <c r="AL694" s="12">
        <f>+SUMIFS('BLG1222'!$I:$I,'BLG1222'!$A:$A,'ALL 2022'!$2:$2,'BLG1222'!$D:$D,'ALL 2022'!$D:$D)</f>
        <v>4558998268.1625805</v>
      </c>
      <c r="AM694" s="12">
        <f>+SUMIFS('BLG1222'!$I:$I,'BLG1222'!$A:$A,'ALL 2022'!$2:$2,'BLG1222'!$D:$D,'ALL 2022'!$D:$D)</f>
        <v>619939408.76999998</v>
      </c>
      <c r="AN694" s="12">
        <f>+SUMIFS('BLG1222'!$I:$I,'BLG1222'!$A:$A,'ALL 2022'!$2:$2,'BLG1222'!$D:$D,'ALL 2022'!$D:$D)</f>
        <v>0</v>
      </c>
      <c r="AO694" s="12">
        <f>+SUMIFS('BLG1222'!$I:$I,'BLG1222'!$A:$A,'ALL 2022'!$2:$2,'BLG1222'!$D:$D,'ALL 2022'!$D:$D)</f>
        <v>187126889.94999999</v>
      </c>
      <c r="AP694" s="12">
        <f>+SUMIFS('BLG1222'!$I:$I,'BLG1222'!$A:$A,'ALL 2022'!$2:$2,'BLG1222'!$D:$D,'ALL 2022'!$D:$D)</f>
        <v>0</v>
      </c>
      <c r="AQ694" s="164">
        <f t="shared" si="65"/>
        <v>33962854032.845108</v>
      </c>
      <c r="AR694" s="165">
        <f t="shared" si="66"/>
        <v>7182509.2328187516</v>
      </c>
    </row>
    <row r="695" spans="1:44" hidden="1" x14ac:dyDescent="0.25">
      <c r="A695" s="11" t="str">
        <f t="shared" si="62"/>
        <v>6</v>
      </c>
      <c r="B695" s="11" t="str">
        <f t="shared" si="63"/>
        <v>68</v>
      </c>
      <c r="C695" s="11" t="str">
        <f t="shared" si="64"/>
        <v>685</v>
      </c>
      <c r="D695" s="23">
        <v>68500000</v>
      </c>
      <c r="E695" s="196" t="s">
        <v>3278</v>
      </c>
      <c r="F695" s="24" t="s">
        <v>512</v>
      </c>
      <c r="G695" s="12">
        <f>+SUMIFS('BLG1222'!$I:$I,'BLG1222'!$A:$A,'ALL 2022'!$2:$2,'BLG1222'!$D:$D,'ALL 2022'!$D:$D)</f>
        <v>0</v>
      </c>
      <c r="H695" s="12">
        <f>+SUMIFS('BLG1222'!$I:$I,'BLG1222'!$A:$A,'ALL 2022'!$2:$2,'BLG1222'!$D:$D,'ALL 2022'!$D:$D)</f>
        <v>0</v>
      </c>
      <c r="I695" s="12">
        <f>+SUMIFS('BLG1222'!$I:$I,'BLG1222'!$A:$A,'ALL 2022'!$2:$2,'BLG1222'!$D:$D,'ALL 2022'!$D:$D)</f>
        <v>0</v>
      </c>
      <c r="J695" s="12">
        <f>+SUMIFS('BLG1222'!$I:$I,'BLG1222'!$A:$A,'ALL 2022'!$2:$2,'BLG1222'!$D:$D,'ALL 2022'!$D:$D)</f>
        <v>0</v>
      </c>
      <c r="K695" s="12">
        <f>+SUMIFS('BLG1222'!$I:$I,'BLG1222'!$A:$A,'ALL 2022'!$2:$2,'BLG1222'!$D:$D,'ALL 2022'!$D:$D)</f>
        <v>0</v>
      </c>
      <c r="L695" s="12">
        <f>+SUMIFS('BLG1222'!$I:$I,'BLG1222'!$A:$A,'ALL 2022'!$2:$2,'BLG1222'!$D:$D,'ALL 2022'!$D:$D)</f>
        <v>0</v>
      </c>
      <c r="M695" s="12">
        <f>+SUMIFS('BLG1222'!$I:$I,'BLG1222'!$A:$A,'ALL 2022'!$2:$2,'BLG1222'!$D:$D,'ALL 2022'!$D:$D)</f>
        <v>0</v>
      </c>
      <c r="N695" s="12">
        <f>+SUMIFS('BLG1222'!$I:$I,'BLG1222'!$A:$A,'ALL 2022'!$2:$2,'BLG1222'!$D:$D,'ALL 2022'!$D:$D)</f>
        <v>0</v>
      </c>
      <c r="O695" s="12">
        <f>+SUMIFS('BLG1222'!$I:$I,'BLG1222'!$A:$A,'ALL 2022'!$2:$2,'BLG1222'!$D:$D,'ALL 2022'!$D:$D)</f>
        <v>0</v>
      </c>
      <c r="P695" s="12">
        <f>+SUMIFS('BLG1222'!$I:$I,'BLG1222'!$A:$A,'ALL 2022'!$2:$2,'BLG1222'!$D:$D,'ALL 2022'!$D:$D)</f>
        <v>0</v>
      </c>
      <c r="Q695" s="12">
        <f>+SUMIFS('BLG1222'!$I:$I,'BLG1222'!$A:$A,'ALL 2022'!$2:$2,'BLG1222'!$D:$D,'ALL 2022'!$D:$D)</f>
        <v>0</v>
      </c>
      <c r="R695" s="12">
        <f>+SUMIFS('BLG1222'!$I:$I,'BLG1222'!$A:$A,'ALL 2022'!$2:$2,'BLG1222'!$D:$D,'ALL 2022'!$D:$D)</f>
        <v>0</v>
      </c>
      <c r="S695" s="12">
        <f>+SUMIFS('BLG1222'!$I:$I,'BLG1222'!$A:$A,'ALL 2022'!$2:$2,'BLG1222'!$D:$D,'ALL 2022'!$D:$D)</f>
        <v>0</v>
      </c>
      <c r="T695" s="12">
        <f>+SUMIFS('BLG1222'!$I:$I,'BLG1222'!$A:$A,'ALL 2022'!$2:$2,'BLG1222'!$D:$D,'ALL 2022'!$D:$D)</f>
        <v>0</v>
      </c>
      <c r="U695" s="12">
        <f>+SUMIFS('BLG1222'!$I:$I,'BLG1222'!$A:$A,'ALL 2022'!$2:$2,'BLG1222'!$D:$D,'ALL 2022'!$D:$D)</f>
        <v>0</v>
      </c>
      <c r="V695" s="12">
        <f>+SUMIFS('BLG1222'!$I:$I,'BLG1222'!$A:$A,'ALL 2022'!$2:$2,'BLG1222'!$D:$D,'ALL 2022'!$D:$D)</f>
        <v>0</v>
      </c>
      <c r="W695" s="12">
        <f>+SUMIFS('BLG1222'!$I:$I,'BLG1222'!$A:$A,'ALL 2022'!$2:$2,'BLG1222'!$D:$D,'ALL 2022'!$D:$D)</f>
        <v>0</v>
      </c>
      <c r="X695" s="12">
        <f>+SUMIFS('BLG1222'!$I:$I,'BLG1222'!$A:$A,'ALL 2022'!$2:$2,'BLG1222'!$D:$D,'ALL 2022'!$D:$D)</f>
        <v>0</v>
      </c>
      <c r="Y695" s="12">
        <f>+SUMIFS('BLG1222'!$I:$I,'BLG1222'!$A:$A,'ALL 2022'!$2:$2,'BLG1222'!$D:$D,'ALL 2022'!$D:$D)</f>
        <v>0</v>
      </c>
      <c r="Z695" s="12">
        <f>+SUMIFS('BLG1222'!$I:$I,'BLG1222'!$A:$A,'ALL 2022'!$2:$2,'BLG1222'!$D:$D,'ALL 2022'!$D:$D)</f>
        <v>0</v>
      </c>
      <c r="AA695" s="12">
        <f>+SUMIFS('BLG1222'!$I:$I,'BLG1222'!$A:$A,'ALL 2022'!$2:$2,'BLG1222'!$D:$D,'ALL 2022'!$D:$D)</f>
        <v>0</v>
      </c>
      <c r="AB695" s="12">
        <f>+SUMIFS('BLG1222'!$I:$I,'BLG1222'!$A:$A,'ALL 2022'!$2:$2,'BLG1222'!$D:$D,'ALL 2022'!$D:$D)</f>
        <v>0</v>
      </c>
      <c r="AC695" s="12">
        <f>+SUMIFS('BLG1222'!$I:$I,'BLG1222'!$A:$A,'ALL 2022'!$2:$2,'BLG1222'!$D:$D,'ALL 2022'!$D:$D)</f>
        <v>0</v>
      </c>
      <c r="AD695" s="12">
        <f>+SUMIFS('BLG1222'!$I:$I,'BLG1222'!$A:$A,'ALL 2022'!$2:$2,'BLG1222'!$D:$D,'ALL 2022'!$D:$D)</f>
        <v>0</v>
      </c>
      <c r="AE695" s="12">
        <f>+SUMIFS('BLG1222'!$I:$I,'BLG1222'!$A:$A,'ALL 2022'!$2:$2,'BLG1222'!$D:$D,'ALL 2022'!$D:$D)</f>
        <v>0</v>
      </c>
      <c r="AF695" s="12">
        <f>+SUMIFS('BLG1222'!$I:$I,'BLG1222'!$A:$A,'ALL 2022'!$2:$2,'BLG1222'!$D:$D,'ALL 2022'!$D:$D)</f>
        <v>0</v>
      </c>
      <c r="AG695" s="12">
        <f>+SUMIFS('BLG1222'!$I:$I,'BLG1222'!$A:$A,'ALL 2022'!$2:$2,'BLG1222'!$D:$D,'ALL 2022'!$D:$D)</f>
        <v>0</v>
      </c>
      <c r="AH695" s="12">
        <f>+SUMIFS('BLG1222'!$I:$I,'BLG1222'!$A:$A,'ALL 2022'!$2:$2,'BLG1222'!$D:$D,'ALL 2022'!$D:$D)</f>
        <v>0</v>
      </c>
      <c r="AI695" s="12">
        <f>+SUMIFS('BLG1222'!$I:$I,'BLG1222'!$A:$A,'ALL 2022'!$2:$2,'BLG1222'!$D:$D,'ALL 2022'!$D:$D)</f>
        <v>0</v>
      </c>
      <c r="AJ695" s="12">
        <f>+SUMIFS('BLG1222'!$I:$I,'BLG1222'!$A:$A,'ALL 2022'!$2:$2,'BLG1222'!$D:$D,'ALL 2022'!$D:$D)</f>
        <v>0</v>
      </c>
      <c r="AK695" s="12">
        <f>+SUMIFS('BLG1222'!$I:$I,'BLG1222'!$A:$A,'ALL 2022'!$2:$2,'BLG1222'!$D:$D,'ALL 2022'!$D:$D)</f>
        <v>0</v>
      </c>
      <c r="AL695" s="12">
        <f>+SUMIFS('BLG1222'!$I:$I,'BLG1222'!$A:$A,'ALL 2022'!$2:$2,'BLG1222'!$D:$D,'ALL 2022'!$D:$D)</f>
        <v>0</v>
      </c>
      <c r="AM695" s="12">
        <f>+SUMIFS('BLG1222'!$I:$I,'BLG1222'!$A:$A,'ALL 2022'!$2:$2,'BLG1222'!$D:$D,'ALL 2022'!$D:$D)</f>
        <v>0</v>
      </c>
      <c r="AN695" s="12">
        <f>+SUMIFS('BLG1222'!$I:$I,'BLG1222'!$A:$A,'ALL 2022'!$2:$2,'BLG1222'!$D:$D,'ALL 2022'!$D:$D)</f>
        <v>0</v>
      </c>
      <c r="AO695" s="12">
        <f>+SUMIFS('BLG1222'!$I:$I,'BLG1222'!$A:$A,'ALL 2022'!$2:$2,'BLG1222'!$D:$D,'ALL 2022'!$D:$D)</f>
        <v>0</v>
      </c>
      <c r="AP695" s="12">
        <f>+SUMIFS('BLG1222'!$I:$I,'BLG1222'!$A:$A,'ALL 2022'!$2:$2,'BLG1222'!$D:$D,'ALL 2022'!$D:$D)</f>
        <v>0</v>
      </c>
      <c r="AQ695" s="164">
        <f t="shared" si="65"/>
        <v>0</v>
      </c>
      <c r="AR695" s="165">
        <f t="shared" si="66"/>
        <v>0</v>
      </c>
    </row>
    <row r="696" spans="1:44" hidden="1" x14ac:dyDescent="0.25">
      <c r="A696" s="11" t="str">
        <f t="shared" si="62"/>
        <v>6</v>
      </c>
      <c r="B696" s="11" t="str">
        <f t="shared" si="63"/>
        <v>69</v>
      </c>
      <c r="C696" s="11" t="str">
        <f t="shared" si="64"/>
        <v>695</v>
      </c>
      <c r="D696" s="23">
        <v>69500000</v>
      </c>
      <c r="E696" s="196" t="s">
        <v>3279</v>
      </c>
      <c r="F696" s="24" t="s">
        <v>234</v>
      </c>
      <c r="G696" s="12">
        <f>+SUMIFS('BLG1222'!$I:$I,'BLG1222'!$A:$A,'ALL 2022'!$2:$2,'BLG1222'!$D:$D,'ALL 2022'!$D:$D)</f>
        <v>388204890.81999999</v>
      </c>
      <c r="H696" s="12">
        <f>+SUMIFS('BLG1222'!$I:$I,'BLG1222'!$A:$A,'ALL 2022'!$2:$2,'BLG1222'!$D:$D,'ALL 2022'!$D:$D)</f>
        <v>54062984.250650004</v>
      </c>
      <c r="I696" s="12">
        <f>+SUMIFS('BLG1222'!$I:$I,'BLG1222'!$A:$A,'ALL 2022'!$2:$2,'BLG1222'!$D:$D,'ALL 2022'!$D:$D)</f>
        <v>105085663.60573</v>
      </c>
      <c r="J696" s="12">
        <f>+SUMIFS('BLG1222'!$I:$I,'BLG1222'!$A:$A,'ALL 2022'!$2:$2,'BLG1222'!$D:$D,'ALL 2022'!$D:$D)</f>
        <v>1633240274.2460101</v>
      </c>
      <c r="K696" s="12">
        <f>+SUMIFS('BLG1222'!$I:$I,'BLG1222'!$A:$A,'ALL 2022'!$2:$2,'BLG1222'!$D:$D,'ALL 2022'!$D:$D)</f>
        <v>514052795.55000001</v>
      </c>
      <c r="L696" s="12">
        <f>+SUMIFS('BLG1222'!$I:$I,'BLG1222'!$A:$A,'ALL 2022'!$2:$2,'BLG1222'!$D:$D,'ALL 2022'!$D:$D)</f>
        <v>69343784.780900002</v>
      </c>
      <c r="M696" s="12">
        <f>+SUMIFS('BLG1222'!$I:$I,'BLG1222'!$A:$A,'ALL 2022'!$2:$2,'BLG1222'!$D:$D,'ALL 2022'!$D:$D)</f>
        <v>1776509888.74</v>
      </c>
      <c r="N696" s="12">
        <f>+SUMIFS('BLG1222'!$I:$I,'BLG1222'!$A:$A,'ALL 2022'!$2:$2,'BLG1222'!$D:$D,'ALL 2022'!$D:$D)</f>
        <v>333687625.80000001</v>
      </c>
      <c r="O696" s="12">
        <f>+SUMIFS('BLG1222'!$I:$I,'BLG1222'!$A:$A,'ALL 2022'!$2:$2,'BLG1222'!$D:$D,'ALL 2022'!$D:$D)</f>
        <v>312886360.43994898</v>
      </c>
      <c r="P696" s="12">
        <f>+SUMIFS('BLG1222'!$I:$I,'BLG1222'!$A:$A,'ALL 2022'!$2:$2,'BLG1222'!$D:$D,'ALL 2022'!$D:$D)</f>
        <v>94649831.850694701</v>
      </c>
      <c r="Q696" s="12">
        <f>+SUMIFS('BLG1222'!$I:$I,'BLG1222'!$A:$A,'ALL 2022'!$2:$2,'BLG1222'!$D:$D,'ALL 2022'!$D:$D)</f>
        <v>36002239.695799999</v>
      </c>
      <c r="R696" s="12">
        <f>+SUMIFS('BLG1222'!$I:$I,'BLG1222'!$A:$A,'ALL 2022'!$2:$2,'BLG1222'!$D:$D,'ALL 2022'!$D:$D)</f>
        <v>59214805.811999999</v>
      </c>
      <c r="S696" s="12">
        <f>+SUMIFS('BLG1222'!$I:$I,'BLG1222'!$A:$A,'ALL 2022'!$2:$2,'BLG1222'!$D:$D,'ALL 2022'!$D:$D)</f>
        <v>536509395.53000003</v>
      </c>
      <c r="T696" s="12">
        <f>+SUMIFS('BLG1222'!$I:$I,'BLG1222'!$A:$A,'ALL 2022'!$2:$2,'BLG1222'!$D:$D,'ALL 2022'!$D:$D)</f>
        <v>805085061.41759694</v>
      </c>
      <c r="U696" s="12">
        <f>+SUMIFS('BLG1222'!$I:$I,'BLG1222'!$A:$A,'ALL 2022'!$2:$2,'BLG1222'!$D:$D,'ALL 2022'!$D:$D)</f>
        <v>635837979.66704702</v>
      </c>
      <c r="V696" s="12">
        <f>+SUMIFS('BLG1222'!$I:$I,'BLG1222'!$A:$A,'ALL 2022'!$2:$2,'BLG1222'!$D:$D,'ALL 2022'!$D:$D)</f>
        <v>118408848.92411</v>
      </c>
      <c r="W696" s="12">
        <f>+SUMIFS('BLG1222'!$I:$I,'BLG1222'!$A:$A,'ALL 2022'!$2:$2,'BLG1222'!$D:$D,'ALL 2022'!$D:$D)</f>
        <v>100000</v>
      </c>
      <c r="X696" s="12">
        <f>+SUMIFS('BLG1222'!$I:$I,'BLG1222'!$A:$A,'ALL 2022'!$2:$2,'BLG1222'!$D:$D,'ALL 2022'!$D:$D)</f>
        <v>100000</v>
      </c>
      <c r="Y696" s="12">
        <f>+SUMIFS('BLG1222'!$I:$I,'BLG1222'!$A:$A,'ALL 2022'!$2:$2,'BLG1222'!$D:$D,'ALL 2022'!$D:$D)</f>
        <v>0</v>
      </c>
      <c r="Z696" s="12">
        <f>+SUMIFS('BLG1222'!$I:$I,'BLG1222'!$A:$A,'ALL 2022'!$2:$2,'BLG1222'!$D:$D,'ALL 2022'!$D:$D)</f>
        <v>0</v>
      </c>
      <c r="AA696" s="12">
        <f>+SUMIFS('BLG1222'!$I:$I,'BLG1222'!$A:$A,'ALL 2022'!$2:$2,'BLG1222'!$D:$D,'ALL 2022'!$D:$D)</f>
        <v>320000</v>
      </c>
      <c r="AB696" s="12">
        <f>+SUMIFS('BLG1222'!$I:$I,'BLG1222'!$A:$A,'ALL 2022'!$2:$2,'BLG1222'!$D:$D,'ALL 2022'!$D:$D)</f>
        <v>61481449.462250002</v>
      </c>
      <c r="AC696" s="12">
        <f>+SUMIFS('BLG1222'!$I:$I,'BLG1222'!$A:$A,'ALL 2022'!$2:$2,'BLG1222'!$D:$D,'ALL 2022'!$D:$D)</f>
        <v>41926244.560000002</v>
      </c>
      <c r="AD696" s="12">
        <f>+SUMIFS('BLG1222'!$I:$I,'BLG1222'!$A:$A,'ALL 2022'!$2:$2,'BLG1222'!$D:$D,'ALL 2022'!$D:$D)</f>
        <v>150000</v>
      </c>
      <c r="AE696" s="12">
        <f>+SUMIFS('BLG1222'!$I:$I,'BLG1222'!$A:$A,'ALL 2022'!$2:$2,'BLG1222'!$D:$D,'ALL 2022'!$D:$D)</f>
        <v>0</v>
      </c>
      <c r="AF696" s="12">
        <f>+SUMIFS('BLG1222'!$I:$I,'BLG1222'!$A:$A,'ALL 2022'!$2:$2,'BLG1222'!$D:$D,'ALL 2022'!$D:$D)</f>
        <v>82780470.903699994</v>
      </c>
      <c r="AG696" s="12">
        <f>+SUMIFS('BLG1222'!$I:$I,'BLG1222'!$A:$A,'ALL 2022'!$2:$2,'BLG1222'!$D:$D,'ALL 2022'!$D:$D)</f>
        <v>46567334.631099999</v>
      </c>
      <c r="AH696" s="12">
        <f>+SUMIFS('BLG1222'!$I:$I,'BLG1222'!$A:$A,'ALL 2022'!$2:$2,'BLG1222'!$D:$D,'ALL 2022'!$D:$D)</f>
        <v>27094085.947250001</v>
      </c>
      <c r="AI696" s="12">
        <f>+SUMIFS('BLG1222'!$I:$I,'BLG1222'!$A:$A,'ALL 2022'!$2:$2,'BLG1222'!$D:$D,'ALL 2022'!$D:$D)</f>
        <v>100000</v>
      </c>
      <c r="AJ696" s="12">
        <f>+SUMIFS('BLG1222'!$I:$I,'BLG1222'!$A:$A,'ALL 2022'!$2:$2,'BLG1222'!$D:$D,'ALL 2022'!$D:$D)</f>
        <v>1421754.4550000001</v>
      </c>
      <c r="AK696" s="12">
        <f>+SUMIFS('BLG1222'!$I:$I,'BLG1222'!$A:$A,'ALL 2022'!$2:$2,'BLG1222'!$D:$D,'ALL 2022'!$D:$D)</f>
        <v>2088945.2468999999</v>
      </c>
      <c r="AL696" s="12">
        <f>+SUMIFS('BLG1222'!$I:$I,'BLG1222'!$A:$A,'ALL 2022'!$2:$2,'BLG1222'!$D:$D,'ALL 2022'!$D:$D)</f>
        <v>379570559.36748403</v>
      </c>
      <c r="AM696" s="12">
        <f>+SUMIFS('BLG1222'!$I:$I,'BLG1222'!$A:$A,'ALL 2022'!$2:$2,'BLG1222'!$D:$D,'ALL 2022'!$D:$D)</f>
        <v>134084451.83400001</v>
      </c>
      <c r="AN696" s="12">
        <f>+SUMIFS('BLG1222'!$I:$I,'BLG1222'!$A:$A,'ALL 2022'!$2:$2,'BLG1222'!$D:$D,'ALL 2022'!$D:$D)</f>
        <v>1880393374.74</v>
      </c>
      <c r="AO696" s="12">
        <f>+SUMIFS('BLG1222'!$I:$I,'BLG1222'!$A:$A,'ALL 2022'!$2:$2,'BLG1222'!$D:$D,'ALL 2022'!$D:$D)</f>
        <v>246560141.64399999</v>
      </c>
      <c r="AP696" s="12">
        <f>+SUMIFS('BLG1222'!$I:$I,'BLG1222'!$A:$A,'ALL 2022'!$2:$2,'BLG1222'!$D:$D,'ALL 2022'!$D:$D)</f>
        <v>10409726.4</v>
      </c>
      <c r="AQ696" s="164">
        <f t="shared" si="65"/>
        <v>10387930970.32217</v>
      </c>
      <c r="AR696" s="165">
        <f t="shared" si="66"/>
        <v>2196853.3631498385</v>
      </c>
    </row>
    <row r="697" spans="1:44" hidden="1" x14ac:dyDescent="0.25">
      <c r="A697" s="11" t="str">
        <f t="shared" si="62"/>
        <v>6</v>
      </c>
      <c r="B697" s="11" t="str">
        <f t="shared" si="63"/>
        <v>69</v>
      </c>
      <c r="C697" s="11" t="str">
        <f t="shared" si="64"/>
        <v>695</v>
      </c>
      <c r="D697" s="23">
        <v>69510000</v>
      </c>
      <c r="E697" s="196" t="s">
        <v>3279</v>
      </c>
      <c r="F697" s="24" t="s">
        <v>2416</v>
      </c>
      <c r="G697" s="12">
        <f>+SUMIFS('BLG1222'!$I:$I,'BLG1222'!$A:$A,'ALL 2022'!$2:$2,'BLG1222'!$D:$D,'ALL 2022'!$D:$D)</f>
        <v>0</v>
      </c>
      <c r="H697" s="12">
        <f>+SUMIFS('BLG1222'!$I:$I,'BLG1222'!$A:$A,'ALL 2022'!$2:$2,'BLG1222'!$D:$D,'ALL 2022'!$D:$D)</f>
        <v>0</v>
      </c>
      <c r="I697" s="12">
        <f>+SUMIFS('BLG1222'!$I:$I,'BLG1222'!$A:$A,'ALL 2022'!$2:$2,'BLG1222'!$D:$D,'ALL 2022'!$D:$D)</f>
        <v>0</v>
      </c>
      <c r="J697" s="12">
        <f>+SUMIFS('BLG1222'!$I:$I,'BLG1222'!$A:$A,'ALL 2022'!$2:$2,'BLG1222'!$D:$D,'ALL 2022'!$D:$D)</f>
        <v>0</v>
      </c>
      <c r="K697" s="12">
        <f>+SUMIFS('BLG1222'!$I:$I,'BLG1222'!$A:$A,'ALL 2022'!$2:$2,'BLG1222'!$D:$D,'ALL 2022'!$D:$D)</f>
        <v>0</v>
      </c>
      <c r="L697" s="12">
        <f>+SUMIFS('BLG1222'!$I:$I,'BLG1222'!$A:$A,'ALL 2022'!$2:$2,'BLG1222'!$D:$D,'ALL 2022'!$D:$D)</f>
        <v>0</v>
      </c>
      <c r="M697" s="12">
        <f>+SUMIFS('BLG1222'!$I:$I,'BLG1222'!$A:$A,'ALL 2022'!$2:$2,'BLG1222'!$D:$D,'ALL 2022'!$D:$D)</f>
        <v>0</v>
      </c>
      <c r="N697" s="12">
        <f>+SUMIFS('BLG1222'!$I:$I,'BLG1222'!$A:$A,'ALL 2022'!$2:$2,'BLG1222'!$D:$D,'ALL 2022'!$D:$D)</f>
        <v>0</v>
      </c>
      <c r="O697" s="12">
        <f>+SUMIFS('BLG1222'!$I:$I,'BLG1222'!$A:$A,'ALL 2022'!$2:$2,'BLG1222'!$D:$D,'ALL 2022'!$D:$D)</f>
        <v>0</v>
      </c>
      <c r="P697" s="12">
        <f>+SUMIFS('BLG1222'!$I:$I,'BLG1222'!$A:$A,'ALL 2022'!$2:$2,'BLG1222'!$D:$D,'ALL 2022'!$D:$D)</f>
        <v>0</v>
      </c>
      <c r="Q697" s="12">
        <f>+SUMIFS('BLG1222'!$I:$I,'BLG1222'!$A:$A,'ALL 2022'!$2:$2,'BLG1222'!$D:$D,'ALL 2022'!$D:$D)</f>
        <v>0</v>
      </c>
      <c r="R697" s="12">
        <f>+SUMIFS('BLG1222'!$I:$I,'BLG1222'!$A:$A,'ALL 2022'!$2:$2,'BLG1222'!$D:$D,'ALL 2022'!$D:$D)</f>
        <v>0</v>
      </c>
      <c r="S697" s="12">
        <f>+SUMIFS('BLG1222'!$I:$I,'BLG1222'!$A:$A,'ALL 2022'!$2:$2,'BLG1222'!$D:$D,'ALL 2022'!$D:$D)</f>
        <v>0</v>
      </c>
      <c r="T697" s="12">
        <f>+SUMIFS('BLG1222'!$I:$I,'BLG1222'!$A:$A,'ALL 2022'!$2:$2,'BLG1222'!$D:$D,'ALL 2022'!$D:$D)</f>
        <v>0</v>
      </c>
      <c r="U697" s="12">
        <f>+SUMIFS('BLG1222'!$I:$I,'BLG1222'!$A:$A,'ALL 2022'!$2:$2,'BLG1222'!$D:$D,'ALL 2022'!$D:$D)</f>
        <v>0</v>
      </c>
      <c r="V697" s="12">
        <f>+SUMIFS('BLG1222'!$I:$I,'BLG1222'!$A:$A,'ALL 2022'!$2:$2,'BLG1222'!$D:$D,'ALL 2022'!$D:$D)</f>
        <v>0</v>
      </c>
      <c r="W697" s="12">
        <f>+SUMIFS('BLG1222'!$I:$I,'BLG1222'!$A:$A,'ALL 2022'!$2:$2,'BLG1222'!$D:$D,'ALL 2022'!$D:$D)</f>
        <v>0</v>
      </c>
      <c r="X697" s="12">
        <f>+SUMIFS('BLG1222'!$I:$I,'BLG1222'!$A:$A,'ALL 2022'!$2:$2,'BLG1222'!$D:$D,'ALL 2022'!$D:$D)</f>
        <v>0</v>
      </c>
      <c r="Y697" s="12">
        <f>+SUMIFS('BLG1222'!$I:$I,'BLG1222'!$A:$A,'ALL 2022'!$2:$2,'BLG1222'!$D:$D,'ALL 2022'!$D:$D)</f>
        <v>0</v>
      </c>
      <c r="Z697" s="12">
        <f>+SUMIFS('BLG1222'!$I:$I,'BLG1222'!$A:$A,'ALL 2022'!$2:$2,'BLG1222'!$D:$D,'ALL 2022'!$D:$D)</f>
        <v>0</v>
      </c>
      <c r="AA697" s="12">
        <f>+SUMIFS('BLG1222'!$I:$I,'BLG1222'!$A:$A,'ALL 2022'!$2:$2,'BLG1222'!$D:$D,'ALL 2022'!$D:$D)</f>
        <v>0</v>
      </c>
      <c r="AB697" s="12">
        <f>+SUMIFS('BLG1222'!$I:$I,'BLG1222'!$A:$A,'ALL 2022'!$2:$2,'BLG1222'!$D:$D,'ALL 2022'!$D:$D)</f>
        <v>0</v>
      </c>
      <c r="AC697" s="12">
        <f>+SUMIFS('BLG1222'!$I:$I,'BLG1222'!$A:$A,'ALL 2022'!$2:$2,'BLG1222'!$D:$D,'ALL 2022'!$D:$D)</f>
        <v>0</v>
      </c>
      <c r="AD697" s="12">
        <f>+SUMIFS('BLG1222'!$I:$I,'BLG1222'!$A:$A,'ALL 2022'!$2:$2,'BLG1222'!$D:$D,'ALL 2022'!$D:$D)</f>
        <v>0</v>
      </c>
      <c r="AE697" s="12">
        <f>+SUMIFS('BLG1222'!$I:$I,'BLG1222'!$A:$A,'ALL 2022'!$2:$2,'BLG1222'!$D:$D,'ALL 2022'!$D:$D)</f>
        <v>0</v>
      </c>
      <c r="AF697" s="12">
        <f>+SUMIFS('BLG1222'!$I:$I,'BLG1222'!$A:$A,'ALL 2022'!$2:$2,'BLG1222'!$D:$D,'ALL 2022'!$D:$D)</f>
        <v>0</v>
      </c>
      <c r="AG697" s="12">
        <f>+SUMIFS('BLG1222'!$I:$I,'BLG1222'!$A:$A,'ALL 2022'!$2:$2,'BLG1222'!$D:$D,'ALL 2022'!$D:$D)</f>
        <v>0</v>
      </c>
      <c r="AH697" s="12">
        <f>+SUMIFS('BLG1222'!$I:$I,'BLG1222'!$A:$A,'ALL 2022'!$2:$2,'BLG1222'!$D:$D,'ALL 2022'!$D:$D)</f>
        <v>0</v>
      </c>
      <c r="AI697" s="12">
        <f>+SUMIFS('BLG1222'!$I:$I,'BLG1222'!$A:$A,'ALL 2022'!$2:$2,'BLG1222'!$D:$D,'ALL 2022'!$D:$D)</f>
        <v>0</v>
      </c>
      <c r="AJ697" s="12">
        <f>+SUMIFS('BLG1222'!$I:$I,'BLG1222'!$A:$A,'ALL 2022'!$2:$2,'BLG1222'!$D:$D,'ALL 2022'!$D:$D)</f>
        <v>0</v>
      </c>
      <c r="AK697" s="12">
        <f>+SUMIFS('BLG1222'!$I:$I,'BLG1222'!$A:$A,'ALL 2022'!$2:$2,'BLG1222'!$D:$D,'ALL 2022'!$D:$D)</f>
        <v>0</v>
      </c>
      <c r="AL697" s="12">
        <f>+SUMIFS('BLG1222'!$I:$I,'BLG1222'!$A:$A,'ALL 2022'!$2:$2,'BLG1222'!$D:$D,'ALL 2022'!$D:$D)</f>
        <v>0</v>
      </c>
      <c r="AM697" s="12">
        <f>+SUMIFS('BLG1222'!$I:$I,'BLG1222'!$A:$A,'ALL 2022'!$2:$2,'BLG1222'!$D:$D,'ALL 2022'!$D:$D)</f>
        <v>0</v>
      </c>
      <c r="AN697" s="12">
        <f>+SUMIFS('BLG1222'!$I:$I,'BLG1222'!$A:$A,'ALL 2022'!$2:$2,'BLG1222'!$D:$D,'ALL 2022'!$D:$D)</f>
        <v>0</v>
      </c>
      <c r="AO697" s="12">
        <f>+SUMIFS('BLG1222'!$I:$I,'BLG1222'!$A:$A,'ALL 2022'!$2:$2,'BLG1222'!$D:$D,'ALL 2022'!$D:$D)</f>
        <v>0</v>
      </c>
      <c r="AP697" s="12">
        <f>+SUMIFS('BLG1222'!$I:$I,'BLG1222'!$A:$A,'ALL 2022'!$2:$2,'BLG1222'!$D:$D,'ALL 2022'!$D:$D)</f>
        <v>0</v>
      </c>
      <c r="AQ697" s="164">
        <f t="shared" si="65"/>
        <v>0</v>
      </c>
      <c r="AR697" s="165">
        <f t="shared" si="66"/>
        <v>0</v>
      </c>
    </row>
    <row r="698" spans="1:44" hidden="1" x14ac:dyDescent="0.25">
      <c r="A698" s="11" t="str">
        <f t="shared" si="62"/>
        <v>6</v>
      </c>
      <c r="B698" s="11" t="str">
        <f t="shared" si="63"/>
        <v>69</v>
      </c>
      <c r="C698" s="11" t="str">
        <f t="shared" si="64"/>
        <v>698</v>
      </c>
      <c r="D698" s="23">
        <v>69800000</v>
      </c>
      <c r="E698" s="196" t="s">
        <v>3279</v>
      </c>
      <c r="F698" s="24" t="s">
        <v>513</v>
      </c>
      <c r="G698" s="12">
        <f>+SUMIFS('BLG1222'!$I:$I,'BLG1222'!$A:$A,'ALL 2022'!$2:$2,'BLG1222'!$D:$D,'ALL 2022'!$D:$D)</f>
        <v>0</v>
      </c>
      <c r="H698" s="12">
        <f>+SUMIFS('BLG1222'!$I:$I,'BLG1222'!$A:$A,'ALL 2022'!$2:$2,'BLG1222'!$D:$D,'ALL 2022'!$D:$D)</f>
        <v>0</v>
      </c>
      <c r="I698" s="12">
        <f>+SUMIFS('BLG1222'!$I:$I,'BLG1222'!$A:$A,'ALL 2022'!$2:$2,'BLG1222'!$D:$D,'ALL 2022'!$D:$D)</f>
        <v>0</v>
      </c>
      <c r="J698" s="12">
        <f>+SUMIFS('BLG1222'!$I:$I,'BLG1222'!$A:$A,'ALL 2022'!$2:$2,'BLG1222'!$D:$D,'ALL 2022'!$D:$D)</f>
        <v>0</v>
      </c>
      <c r="K698" s="12">
        <f>+SUMIFS('BLG1222'!$I:$I,'BLG1222'!$A:$A,'ALL 2022'!$2:$2,'BLG1222'!$D:$D,'ALL 2022'!$D:$D)</f>
        <v>0</v>
      </c>
      <c r="L698" s="12">
        <f>+SUMIFS('BLG1222'!$I:$I,'BLG1222'!$A:$A,'ALL 2022'!$2:$2,'BLG1222'!$D:$D,'ALL 2022'!$D:$D)</f>
        <v>0</v>
      </c>
      <c r="M698" s="12">
        <f>+SUMIFS('BLG1222'!$I:$I,'BLG1222'!$A:$A,'ALL 2022'!$2:$2,'BLG1222'!$D:$D,'ALL 2022'!$D:$D)</f>
        <v>0</v>
      </c>
      <c r="N698" s="12">
        <f>+SUMIFS('BLG1222'!$I:$I,'BLG1222'!$A:$A,'ALL 2022'!$2:$2,'BLG1222'!$D:$D,'ALL 2022'!$D:$D)</f>
        <v>0</v>
      </c>
      <c r="O698" s="12">
        <f>+SUMIFS('BLG1222'!$I:$I,'BLG1222'!$A:$A,'ALL 2022'!$2:$2,'BLG1222'!$D:$D,'ALL 2022'!$D:$D)</f>
        <v>0</v>
      </c>
      <c r="P698" s="12">
        <f>+SUMIFS('BLG1222'!$I:$I,'BLG1222'!$A:$A,'ALL 2022'!$2:$2,'BLG1222'!$D:$D,'ALL 2022'!$D:$D)</f>
        <v>0</v>
      </c>
      <c r="Q698" s="12">
        <f>+SUMIFS('BLG1222'!$I:$I,'BLG1222'!$A:$A,'ALL 2022'!$2:$2,'BLG1222'!$D:$D,'ALL 2022'!$D:$D)</f>
        <v>0</v>
      </c>
      <c r="R698" s="12">
        <f>+SUMIFS('BLG1222'!$I:$I,'BLG1222'!$A:$A,'ALL 2022'!$2:$2,'BLG1222'!$D:$D,'ALL 2022'!$D:$D)</f>
        <v>0</v>
      </c>
      <c r="S698" s="12">
        <f>+SUMIFS('BLG1222'!$I:$I,'BLG1222'!$A:$A,'ALL 2022'!$2:$2,'BLG1222'!$D:$D,'ALL 2022'!$D:$D)</f>
        <v>0</v>
      </c>
      <c r="T698" s="12">
        <f>+SUMIFS('BLG1222'!$I:$I,'BLG1222'!$A:$A,'ALL 2022'!$2:$2,'BLG1222'!$D:$D,'ALL 2022'!$D:$D)</f>
        <v>0</v>
      </c>
      <c r="U698" s="12">
        <f>+SUMIFS('BLG1222'!$I:$I,'BLG1222'!$A:$A,'ALL 2022'!$2:$2,'BLG1222'!$D:$D,'ALL 2022'!$D:$D)</f>
        <v>0</v>
      </c>
      <c r="V698" s="12">
        <f>+SUMIFS('BLG1222'!$I:$I,'BLG1222'!$A:$A,'ALL 2022'!$2:$2,'BLG1222'!$D:$D,'ALL 2022'!$D:$D)</f>
        <v>0</v>
      </c>
      <c r="W698" s="12">
        <f>+SUMIFS('BLG1222'!$I:$I,'BLG1222'!$A:$A,'ALL 2022'!$2:$2,'BLG1222'!$D:$D,'ALL 2022'!$D:$D)</f>
        <v>0</v>
      </c>
      <c r="X698" s="12">
        <f>+SUMIFS('BLG1222'!$I:$I,'BLG1222'!$A:$A,'ALL 2022'!$2:$2,'BLG1222'!$D:$D,'ALL 2022'!$D:$D)</f>
        <v>0</v>
      </c>
      <c r="Y698" s="12">
        <f>+SUMIFS('BLG1222'!$I:$I,'BLG1222'!$A:$A,'ALL 2022'!$2:$2,'BLG1222'!$D:$D,'ALL 2022'!$D:$D)</f>
        <v>100000</v>
      </c>
      <c r="Z698" s="12">
        <f>+SUMIFS('BLG1222'!$I:$I,'BLG1222'!$A:$A,'ALL 2022'!$2:$2,'BLG1222'!$D:$D,'ALL 2022'!$D:$D)</f>
        <v>0</v>
      </c>
      <c r="AA698" s="12">
        <f>+SUMIFS('BLG1222'!$I:$I,'BLG1222'!$A:$A,'ALL 2022'!$2:$2,'BLG1222'!$D:$D,'ALL 2022'!$D:$D)</f>
        <v>0</v>
      </c>
      <c r="AB698" s="12">
        <f>+SUMIFS('BLG1222'!$I:$I,'BLG1222'!$A:$A,'ALL 2022'!$2:$2,'BLG1222'!$D:$D,'ALL 2022'!$D:$D)</f>
        <v>0</v>
      </c>
      <c r="AC698" s="12">
        <f>+SUMIFS('BLG1222'!$I:$I,'BLG1222'!$A:$A,'ALL 2022'!$2:$2,'BLG1222'!$D:$D,'ALL 2022'!$D:$D)</f>
        <v>0</v>
      </c>
      <c r="AD698" s="12">
        <f>+SUMIFS('BLG1222'!$I:$I,'BLG1222'!$A:$A,'ALL 2022'!$2:$2,'BLG1222'!$D:$D,'ALL 2022'!$D:$D)</f>
        <v>0</v>
      </c>
      <c r="AE698" s="12">
        <f>+SUMIFS('BLG1222'!$I:$I,'BLG1222'!$A:$A,'ALL 2022'!$2:$2,'BLG1222'!$D:$D,'ALL 2022'!$D:$D)</f>
        <v>0</v>
      </c>
      <c r="AF698" s="12">
        <f>+SUMIFS('BLG1222'!$I:$I,'BLG1222'!$A:$A,'ALL 2022'!$2:$2,'BLG1222'!$D:$D,'ALL 2022'!$D:$D)</f>
        <v>0</v>
      </c>
      <c r="AG698" s="12">
        <f>+SUMIFS('BLG1222'!$I:$I,'BLG1222'!$A:$A,'ALL 2022'!$2:$2,'BLG1222'!$D:$D,'ALL 2022'!$D:$D)</f>
        <v>0</v>
      </c>
      <c r="AH698" s="12">
        <f>+SUMIFS('BLG1222'!$I:$I,'BLG1222'!$A:$A,'ALL 2022'!$2:$2,'BLG1222'!$D:$D,'ALL 2022'!$D:$D)</f>
        <v>0</v>
      </c>
      <c r="AI698" s="12">
        <f>+SUMIFS('BLG1222'!$I:$I,'BLG1222'!$A:$A,'ALL 2022'!$2:$2,'BLG1222'!$D:$D,'ALL 2022'!$D:$D)</f>
        <v>0</v>
      </c>
      <c r="AJ698" s="12">
        <f>+SUMIFS('BLG1222'!$I:$I,'BLG1222'!$A:$A,'ALL 2022'!$2:$2,'BLG1222'!$D:$D,'ALL 2022'!$D:$D)</f>
        <v>0</v>
      </c>
      <c r="AK698" s="12">
        <f>+SUMIFS('BLG1222'!$I:$I,'BLG1222'!$A:$A,'ALL 2022'!$2:$2,'BLG1222'!$D:$D,'ALL 2022'!$D:$D)</f>
        <v>0</v>
      </c>
      <c r="AL698" s="12">
        <f>+SUMIFS('BLG1222'!$I:$I,'BLG1222'!$A:$A,'ALL 2022'!$2:$2,'BLG1222'!$D:$D,'ALL 2022'!$D:$D)</f>
        <v>0</v>
      </c>
      <c r="AM698" s="12">
        <f>+SUMIFS('BLG1222'!$I:$I,'BLG1222'!$A:$A,'ALL 2022'!$2:$2,'BLG1222'!$D:$D,'ALL 2022'!$D:$D)</f>
        <v>0</v>
      </c>
      <c r="AN698" s="12">
        <f>+SUMIFS('BLG1222'!$I:$I,'BLG1222'!$A:$A,'ALL 2022'!$2:$2,'BLG1222'!$D:$D,'ALL 2022'!$D:$D)</f>
        <v>0</v>
      </c>
      <c r="AO698" s="12">
        <f>+SUMIFS('BLG1222'!$I:$I,'BLG1222'!$A:$A,'ALL 2022'!$2:$2,'BLG1222'!$D:$D,'ALL 2022'!$D:$D)</f>
        <v>0</v>
      </c>
      <c r="AP698" s="12">
        <f>+SUMIFS('BLG1222'!$I:$I,'BLG1222'!$A:$A,'ALL 2022'!$2:$2,'BLG1222'!$D:$D,'ALL 2022'!$D:$D)</f>
        <v>0</v>
      </c>
      <c r="AQ698" s="164">
        <f t="shared" si="65"/>
        <v>100000</v>
      </c>
      <c r="AR698" s="165">
        <f t="shared" si="66"/>
        <v>21.148132091233041</v>
      </c>
    </row>
    <row r="699" spans="1:44" hidden="1" x14ac:dyDescent="0.25">
      <c r="A699" s="11" t="str">
        <f t="shared" si="62"/>
        <v>7</v>
      </c>
      <c r="B699" s="11" t="str">
        <f t="shared" si="63"/>
        <v>70</v>
      </c>
      <c r="C699" s="11" t="str">
        <f t="shared" si="64"/>
        <v>701</v>
      </c>
      <c r="D699" s="23">
        <v>70100000</v>
      </c>
      <c r="E699" s="199" t="s">
        <v>3280</v>
      </c>
      <c r="F699" s="24" t="s">
        <v>2619</v>
      </c>
      <c r="G699" s="12">
        <f>+SUMIFS('BLG1222'!$I:$I,'BLG1222'!$A:$A,'ALL 2022'!$2:$2,'BLG1222'!$D:$D,'ALL 2022'!$D:$D)</f>
        <v>0</v>
      </c>
      <c r="H699" s="12">
        <f>+SUMIFS('BLG1222'!$I:$I,'BLG1222'!$A:$A,'ALL 2022'!$2:$2,'BLG1222'!$D:$D,'ALL 2022'!$D:$D)</f>
        <v>0</v>
      </c>
      <c r="I699" s="12">
        <f>+SUMIFS('BLG1222'!$I:$I,'BLG1222'!$A:$A,'ALL 2022'!$2:$2,'BLG1222'!$D:$D,'ALL 2022'!$D:$D)</f>
        <v>-18705387469.638901</v>
      </c>
      <c r="J699" s="12">
        <f>+SUMIFS('BLG1222'!$I:$I,'BLG1222'!$A:$A,'ALL 2022'!$2:$2,'BLG1222'!$D:$D,'ALL 2022'!$D:$D)</f>
        <v>0</v>
      </c>
      <c r="K699" s="12">
        <f>+SUMIFS('BLG1222'!$I:$I,'BLG1222'!$A:$A,'ALL 2022'!$2:$2,'BLG1222'!$D:$D,'ALL 2022'!$D:$D)</f>
        <v>0</v>
      </c>
      <c r="L699" s="12">
        <f>+SUMIFS('BLG1222'!$I:$I,'BLG1222'!$A:$A,'ALL 2022'!$2:$2,'BLG1222'!$D:$D,'ALL 2022'!$D:$D)</f>
        <v>0</v>
      </c>
      <c r="M699" s="12">
        <f>+SUMIFS('BLG1222'!$I:$I,'BLG1222'!$A:$A,'ALL 2022'!$2:$2,'BLG1222'!$D:$D,'ALL 2022'!$D:$D)</f>
        <v>0</v>
      </c>
      <c r="N699" s="12">
        <f>+SUMIFS('BLG1222'!$I:$I,'BLG1222'!$A:$A,'ALL 2022'!$2:$2,'BLG1222'!$D:$D,'ALL 2022'!$D:$D)</f>
        <v>-9746485241.5799999</v>
      </c>
      <c r="O699" s="12">
        <f>+SUMIFS('BLG1222'!$I:$I,'BLG1222'!$A:$A,'ALL 2022'!$2:$2,'BLG1222'!$D:$D,'ALL 2022'!$D:$D)</f>
        <v>0</v>
      </c>
      <c r="P699" s="12">
        <f>+SUMIFS('BLG1222'!$I:$I,'BLG1222'!$A:$A,'ALL 2022'!$2:$2,'BLG1222'!$D:$D,'ALL 2022'!$D:$D)</f>
        <v>0</v>
      </c>
      <c r="Q699" s="12">
        <f>+SUMIFS('BLG1222'!$I:$I,'BLG1222'!$A:$A,'ALL 2022'!$2:$2,'BLG1222'!$D:$D,'ALL 2022'!$D:$D)</f>
        <v>0</v>
      </c>
      <c r="R699" s="12">
        <f>+SUMIFS('BLG1222'!$I:$I,'BLG1222'!$A:$A,'ALL 2022'!$2:$2,'BLG1222'!$D:$D,'ALL 2022'!$D:$D)</f>
        <v>0</v>
      </c>
      <c r="S699" s="12">
        <f>+SUMIFS('BLG1222'!$I:$I,'BLG1222'!$A:$A,'ALL 2022'!$2:$2,'BLG1222'!$D:$D,'ALL 2022'!$D:$D)</f>
        <v>0</v>
      </c>
      <c r="T699" s="12">
        <f>+SUMIFS('BLG1222'!$I:$I,'BLG1222'!$A:$A,'ALL 2022'!$2:$2,'BLG1222'!$D:$D,'ALL 2022'!$D:$D)</f>
        <v>0</v>
      </c>
      <c r="U699" s="12">
        <f>+SUMIFS('BLG1222'!$I:$I,'BLG1222'!$A:$A,'ALL 2022'!$2:$2,'BLG1222'!$D:$D,'ALL 2022'!$D:$D)</f>
        <v>0</v>
      </c>
      <c r="V699" s="12">
        <f>+SUMIFS('BLG1222'!$I:$I,'BLG1222'!$A:$A,'ALL 2022'!$2:$2,'BLG1222'!$D:$D,'ALL 2022'!$D:$D)</f>
        <v>0</v>
      </c>
      <c r="W699" s="12">
        <f>+SUMIFS('BLG1222'!$I:$I,'BLG1222'!$A:$A,'ALL 2022'!$2:$2,'BLG1222'!$D:$D,'ALL 2022'!$D:$D)</f>
        <v>0</v>
      </c>
      <c r="X699" s="12">
        <f>+SUMIFS('BLG1222'!$I:$I,'BLG1222'!$A:$A,'ALL 2022'!$2:$2,'BLG1222'!$D:$D,'ALL 2022'!$D:$D)</f>
        <v>0</v>
      </c>
      <c r="Y699" s="12">
        <f>+SUMIFS('BLG1222'!$I:$I,'BLG1222'!$A:$A,'ALL 2022'!$2:$2,'BLG1222'!$D:$D,'ALL 2022'!$D:$D)</f>
        <v>0</v>
      </c>
      <c r="Z699" s="12">
        <f>+SUMIFS('BLG1222'!$I:$I,'BLG1222'!$A:$A,'ALL 2022'!$2:$2,'BLG1222'!$D:$D,'ALL 2022'!$D:$D)</f>
        <v>0</v>
      </c>
      <c r="AA699" s="12">
        <f>+SUMIFS('BLG1222'!$I:$I,'BLG1222'!$A:$A,'ALL 2022'!$2:$2,'BLG1222'!$D:$D,'ALL 2022'!$D:$D)</f>
        <v>0</v>
      </c>
      <c r="AB699" s="12">
        <f>+SUMIFS('BLG1222'!$I:$I,'BLG1222'!$A:$A,'ALL 2022'!$2:$2,'BLG1222'!$D:$D,'ALL 2022'!$D:$D)</f>
        <v>-798849629.99000001</v>
      </c>
      <c r="AC699" s="12">
        <f>+SUMIFS('BLG1222'!$I:$I,'BLG1222'!$A:$A,'ALL 2022'!$2:$2,'BLG1222'!$D:$D,'ALL 2022'!$D:$D)</f>
        <v>0</v>
      </c>
      <c r="AD699" s="12">
        <f>+SUMIFS('BLG1222'!$I:$I,'BLG1222'!$A:$A,'ALL 2022'!$2:$2,'BLG1222'!$D:$D,'ALL 2022'!$D:$D)</f>
        <v>0</v>
      </c>
      <c r="AE699" s="12">
        <f>+SUMIFS('BLG1222'!$I:$I,'BLG1222'!$A:$A,'ALL 2022'!$2:$2,'BLG1222'!$D:$D,'ALL 2022'!$D:$D)</f>
        <v>0</v>
      </c>
      <c r="AF699" s="12">
        <f>+SUMIFS('BLG1222'!$I:$I,'BLG1222'!$A:$A,'ALL 2022'!$2:$2,'BLG1222'!$D:$D,'ALL 2022'!$D:$D)</f>
        <v>-1941252137</v>
      </c>
      <c r="AG699" s="12">
        <f>+SUMIFS('BLG1222'!$I:$I,'BLG1222'!$A:$A,'ALL 2022'!$2:$2,'BLG1222'!$D:$D,'ALL 2022'!$D:$D)</f>
        <v>0</v>
      </c>
      <c r="AH699" s="12">
        <f>+SUMIFS('BLG1222'!$I:$I,'BLG1222'!$A:$A,'ALL 2022'!$2:$2,'BLG1222'!$D:$D,'ALL 2022'!$D:$D)</f>
        <v>0</v>
      </c>
      <c r="AI699" s="12">
        <f>+SUMIFS('BLG1222'!$I:$I,'BLG1222'!$A:$A,'ALL 2022'!$2:$2,'BLG1222'!$D:$D,'ALL 2022'!$D:$D)</f>
        <v>0</v>
      </c>
      <c r="AJ699" s="12">
        <f>+SUMIFS('BLG1222'!$I:$I,'BLG1222'!$A:$A,'ALL 2022'!$2:$2,'BLG1222'!$D:$D,'ALL 2022'!$D:$D)</f>
        <v>0</v>
      </c>
      <c r="AK699" s="12">
        <f>+SUMIFS('BLG1222'!$I:$I,'BLG1222'!$A:$A,'ALL 2022'!$2:$2,'BLG1222'!$D:$D,'ALL 2022'!$D:$D)</f>
        <v>0</v>
      </c>
      <c r="AL699" s="12">
        <f>+SUMIFS('BLG1222'!$I:$I,'BLG1222'!$A:$A,'ALL 2022'!$2:$2,'BLG1222'!$D:$D,'ALL 2022'!$D:$D)</f>
        <v>0</v>
      </c>
      <c r="AM699" s="12">
        <f>+SUMIFS('BLG1222'!$I:$I,'BLG1222'!$A:$A,'ALL 2022'!$2:$2,'BLG1222'!$D:$D,'ALL 2022'!$D:$D)</f>
        <v>0</v>
      </c>
      <c r="AN699" s="12">
        <f>+SUMIFS('BLG1222'!$I:$I,'BLG1222'!$A:$A,'ALL 2022'!$2:$2,'BLG1222'!$D:$D,'ALL 2022'!$D:$D)</f>
        <v>0</v>
      </c>
      <c r="AO699" s="12">
        <f>+SUMIFS('BLG1222'!$I:$I,'BLG1222'!$A:$A,'ALL 2022'!$2:$2,'BLG1222'!$D:$D,'ALL 2022'!$D:$D)</f>
        <v>0</v>
      </c>
      <c r="AP699" s="12">
        <f>+SUMIFS('BLG1222'!$I:$I,'BLG1222'!$A:$A,'ALL 2022'!$2:$2,'BLG1222'!$D:$D,'ALL 2022'!$D:$D)</f>
        <v>0</v>
      </c>
      <c r="AQ699" s="164">
        <f t="shared" si="65"/>
        <v>-31191974478.208904</v>
      </c>
      <c r="AR699" s="165">
        <f t="shared" si="66"/>
        <v>-6596519.9645153172</v>
      </c>
    </row>
    <row r="700" spans="1:44" hidden="1" x14ac:dyDescent="0.25">
      <c r="A700" s="11" t="str">
        <f t="shared" si="62"/>
        <v>7</v>
      </c>
      <c r="B700" s="11" t="str">
        <f t="shared" si="63"/>
        <v>70</v>
      </c>
      <c r="C700" s="11" t="str">
        <f t="shared" si="64"/>
        <v>701</v>
      </c>
      <c r="D700" s="23">
        <v>70101000</v>
      </c>
      <c r="E700" s="199" t="s">
        <v>3280</v>
      </c>
      <c r="F700" s="57" t="s">
        <v>515</v>
      </c>
      <c r="G700" s="12">
        <f>+SUMIFS('BLG1222'!$I:$I,'BLG1222'!$A:$A,'ALL 2022'!$2:$2,'BLG1222'!$D:$D,'ALL 2022'!$D:$D)</f>
        <v>0</v>
      </c>
      <c r="H700" s="12">
        <f>+SUMIFS('BLG1222'!$I:$I,'BLG1222'!$A:$A,'ALL 2022'!$2:$2,'BLG1222'!$D:$D,'ALL 2022'!$D:$D)</f>
        <v>0</v>
      </c>
      <c r="I700" s="12">
        <f>+SUMIFS('BLG1222'!$I:$I,'BLG1222'!$A:$A,'ALL 2022'!$2:$2,'BLG1222'!$D:$D,'ALL 2022'!$D:$D)</f>
        <v>0</v>
      </c>
      <c r="J700" s="12">
        <f>+SUMIFS('BLG1222'!$I:$I,'BLG1222'!$A:$A,'ALL 2022'!$2:$2,'BLG1222'!$D:$D,'ALL 2022'!$D:$D)</f>
        <v>0</v>
      </c>
      <c r="K700" s="12">
        <f>+SUMIFS('BLG1222'!$I:$I,'BLG1222'!$A:$A,'ALL 2022'!$2:$2,'BLG1222'!$D:$D,'ALL 2022'!$D:$D)</f>
        <v>-8398499658</v>
      </c>
      <c r="L700" s="12">
        <f>+SUMIFS('BLG1222'!$I:$I,'BLG1222'!$A:$A,'ALL 2022'!$2:$2,'BLG1222'!$D:$D,'ALL 2022'!$D:$D)</f>
        <v>0</v>
      </c>
      <c r="M700" s="12">
        <f>+SUMIFS('BLG1222'!$I:$I,'BLG1222'!$A:$A,'ALL 2022'!$2:$2,'BLG1222'!$D:$D,'ALL 2022'!$D:$D)</f>
        <v>0</v>
      </c>
      <c r="N700" s="12">
        <f>+SUMIFS('BLG1222'!$I:$I,'BLG1222'!$A:$A,'ALL 2022'!$2:$2,'BLG1222'!$D:$D,'ALL 2022'!$D:$D)</f>
        <v>0</v>
      </c>
      <c r="O700" s="12">
        <f>+SUMIFS('BLG1222'!$I:$I,'BLG1222'!$A:$A,'ALL 2022'!$2:$2,'BLG1222'!$D:$D,'ALL 2022'!$D:$D)</f>
        <v>0</v>
      </c>
      <c r="P700" s="12">
        <f>+SUMIFS('BLG1222'!$I:$I,'BLG1222'!$A:$A,'ALL 2022'!$2:$2,'BLG1222'!$D:$D,'ALL 2022'!$D:$D)</f>
        <v>0</v>
      </c>
      <c r="Q700" s="12">
        <f>+SUMIFS('BLG1222'!$I:$I,'BLG1222'!$A:$A,'ALL 2022'!$2:$2,'BLG1222'!$D:$D,'ALL 2022'!$D:$D)</f>
        <v>0</v>
      </c>
      <c r="R700" s="12">
        <f>+SUMIFS('BLG1222'!$I:$I,'BLG1222'!$A:$A,'ALL 2022'!$2:$2,'BLG1222'!$D:$D,'ALL 2022'!$D:$D)</f>
        <v>0</v>
      </c>
      <c r="S700" s="12">
        <f>+SUMIFS('BLG1222'!$I:$I,'BLG1222'!$A:$A,'ALL 2022'!$2:$2,'BLG1222'!$D:$D,'ALL 2022'!$D:$D)</f>
        <v>0</v>
      </c>
      <c r="T700" s="12">
        <f>+SUMIFS('BLG1222'!$I:$I,'BLG1222'!$A:$A,'ALL 2022'!$2:$2,'BLG1222'!$D:$D,'ALL 2022'!$D:$D)</f>
        <v>0</v>
      </c>
      <c r="U700" s="12">
        <f>+SUMIFS('BLG1222'!$I:$I,'BLG1222'!$A:$A,'ALL 2022'!$2:$2,'BLG1222'!$D:$D,'ALL 2022'!$D:$D)</f>
        <v>0</v>
      </c>
      <c r="V700" s="12">
        <f>+SUMIFS('BLG1222'!$I:$I,'BLG1222'!$A:$A,'ALL 2022'!$2:$2,'BLG1222'!$D:$D,'ALL 2022'!$D:$D)</f>
        <v>0</v>
      </c>
      <c r="W700" s="12">
        <f>+SUMIFS('BLG1222'!$I:$I,'BLG1222'!$A:$A,'ALL 2022'!$2:$2,'BLG1222'!$D:$D,'ALL 2022'!$D:$D)</f>
        <v>0</v>
      </c>
      <c r="X700" s="12">
        <f>+SUMIFS('BLG1222'!$I:$I,'BLG1222'!$A:$A,'ALL 2022'!$2:$2,'BLG1222'!$D:$D,'ALL 2022'!$D:$D)</f>
        <v>0</v>
      </c>
      <c r="Y700" s="12">
        <f>+SUMIFS('BLG1222'!$I:$I,'BLG1222'!$A:$A,'ALL 2022'!$2:$2,'BLG1222'!$D:$D,'ALL 2022'!$D:$D)</f>
        <v>0</v>
      </c>
      <c r="Z700" s="12">
        <f>+SUMIFS('BLG1222'!$I:$I,'BLG1222'!$A:$A,'ALL 2022'!$2:$2,'BLG1222'!$D:$D,'ALL 2022'!$D:$D)</f>
        <v>0</v>
      </c>
      <c r="AA700" s="12">
        <f>+SUMIFS('BLG1222'!$I:$I,'BLG1222'!$A:$A,'ALL 2022'!$2:$2,'BLG1222'!$D:$D,'ALL 2022'!$D:$D)</f>
        <v>0</v>
      </c>
      <c r="AB700" s="12">
        <f>+SUMIFS('BLG1222'!$I:$I,'BLG1222'!$A:$A,'ALL 2022'!$2:$2,'BLG1222'!$D:$D,'ALL 2022'!$D:$D)</f>
        <v>0</v>
      </c>
      <c r="AC700" s="12">
        <f>+SUMIFS('BLG1222'!$I:$I,'BLG1222'!$A:$A,'ALL 2022'!$2:$2,'BLG1222'!$D:$D,'ALL 2022'!$D:$D)</f>
        <v>0</v>
      </c>
      <c r="AD700" s="12">
        <f>+SUMIFS('BLG1222'!$I:$I,'BLG1222'!$A:$A,'ALL 2022'!$2:$2,'BLG1222'!$D:$D,'ALL 2022'!$D:$D)</f>
        <v>0</v>
      </c>
      <c r="AE700" s="12">
        <f>+SUMIFS('BLG1222'!$I:$I,'BLG1222'!$A:$A,'ALL 2022'!$2:$2,'BLG1222'!$D:$D,'ALL 2022'!$D:$D)</f>
        <v>0</v>
      </c>
      <c r="AF700" s="12">
        <f>+SUMIFS('BLG1222'!$I:$I,'BLG1222'!$A:$A,'ALL 2022'!$2:$2,'BLG1222'!$D:$D,'ALL 2022'!$D:$D)</f>
        <v>0</v>
      </c>
      <c r="AG700" s="12">
        <f>+SUMIFS('BLG1222'!$I:$I,'BLG1222'!$A:$A,'ALL 2022'!$2:$2,'BLG1222'!$D:$D,'ALL 2022'!$D:$D)</f>
        <v>0</v>
      </c>
      <c r="AH700" s="12">
        <f>+SUMIFS('BLG1222'!$I:$I,'BLG1222'!$A:$A,'ALL 2022'!$2:$2,'BLG1222'!$D:$D,'ALL 2022'!$D:$D)</f>
        <v>0</v>
      </c>
      <c r="AI700" s="12">
        <f>+SUMIFS('BLG1222'!$I:$I,'BLG1222'!$A:$A,'ALL 2022'!$2:$2,'BLG1222'!$D:$D,'ALL 2022'!$D:$D)</f>
        <v>0</v>
      </c>
      <c r="AJ700" s="12">
        <f>+SUMIFS('BLG1222'!$I:$I,'BLG1222'!$A:$A,'ALL 2022'!$2:$2,'BLG1222'!$D:$D,'ALL 2022'!$D:$D)</f>
        <v>0</v>
      </c>
      <c r="AK700" s="12">
        <f>+SUMIFS('BLG1222'!$I:$I,'BLG1222'!$A:$A,'ALL 2022'!$2:$2,'BLG1222'!$D:$D,'ALL 2022'!$D:$D)</f>
        <v>0</v>
      </c>
      <c r="AL700" s="12">
        <f>+SUMIFS('BLG1222'!$I:$I,'BLG1222'!$A:$A,'ALL 2022'!$2:$2,'BLG1222'!$D:$D,'ALL 2022'!$D:$D)</f>
        <v>0</v>
      </c>
      <c r="AM700" s="12">
        <f>+SUMIFS('BLG1222'!$I:$I,'BLG1222'!$A:$A,'ALL 2022'!$2:$2,'BLG1222'!$D:$D,'ALL 2022'!$D:$D)</f>
        <v>0</v>
      </c>
      <c r="AN700" s="12">
        <f>+SUMIFS('BLG1222'!$I:$I,'BLG1222'!$A:$A,'ALL 2022'!$2:$2,'BLG1222'!$D:$D,'ALL 2022'!$D:$D)</f>
        <v>0</v>
      </c>
      <c r="AO700" s="12">
        <f>+SUMIFS('BLG1222'!$I:$I,'BLG1222'!$A:$A,'ALL 2022'!$2:$2,'BLG1222'!$D:$D,'ALL 2022'!$D:$D)</f>
        <v>0</v>
      </c>
      <c r="AP700" s="12">
        <f>+SUMIFS('BLG1222'!$I:$I,'BLG1222'!$A:$A,'ALL 2022'!$2:$2,'BLG1222'!$D:$D,'ALL 2022'!$D:$D)</f>
        <v>0</v>
      </c>
      <c r="AQ700" s="164">
        <f t="shared" si="65"/>
        <v>-8398499658</v>
      </c>
      <c r="AR700" s="165">
        <f t="shared" si="66"/>
        <v>-1776125.8013555952</v>
      </c>
    </row>
    <row r="701" spans="1:44" hidden="1" x14ac:dyDescent="0.25">
      <c r="A701" s="11" t="str">
        <f t="shared" si="62"/>
        <v>7</v>
      </c>
      <c r="B701" s="11" t="str">
        <f t="shared" si="63"/>
        <v>70</v>
      </c>
      <c r="C701" s="11" t="str">
        <f t="shared" si="64"/>
        <v>701</v>
      </c>
      <c r="D701" s="60">
        <v>70110000</v>
      </c>
      <c r="E701" s="199" t="s">
        <v>3280</v>
      </c>
      <c r="F701" s="24" t="s">
        <v>1619</v>
      </c>
      <c r="G701" s="12">
        <f>+SUMIFS('BLG1222'!$I:$I,'BLG1222'!$A:$A,'ALL 2022'!$2:$2,'BLG1222'!$D:$D,'ALL 2022'!$D:$D)</f>
        <v>-23058369086.93</v>
      </c>
      <c r="H701" s="12">
        <f>+SUMIFS('BLG1222'!$I:$I,'BLG1222'!$A:$A,'ALL 2022'!$2:$2,'BLG1222'!$D:$D,'ALL 2022'!$D:$D)</f>
        <v>0</v>
      </c>
      <c r="I701" s="12">
        <f>+SUMIFS('BLG1222'!$I:$I,'BLG1222'!$A:$A,'ALL 2022'!$2:$2,'BLG1222'!$D:$D,'ALL 2022'!$D:$D)</f>
        <v>0</v>
      </c>
      <c r="J701" s="12">
        <f>+SUMIFS('BLG1222'!$I:$I,'BLG1222'!$A:$A,'ALL 2022'!$2:$2,'BLG1222'!$D:$D,'ALL 2022'!$D:$D)</f>
        <v>0</v>
      </c>
      <c r="K701" s="12">
        <f>+SUMIFS('BLG1222'!$I:$I,'BLG1222'!$A:$A,'ALL 2022'!$2:$2,'BLG1222'!$D:$D,'ALL 2022'!$D:$D)</f>
        <v>-93432689.549999997</v>
      </c>
      <c r="L701" s="12">
        <f>+SUMIFS('BLG1222'!$I:$I,'BLG1222'!$A:$A,'ALL 2022'!$2:$2,'BLG1222'!$D:$D,'ALL 2022'!$D:$D)</f>
        <v>-7354537053.4399996</v>
      </c>
      <c r="M701" s="12">
        <f>+SUMIFS('BLG1222'!$I:$I,'BLG1222'!$A:$A,'ALL 2022'!$2:$2,'BLG1222'!$D:$D,'ALL 2022'!$D:$D)</f>
        <v>-46102424231.349998</v>
      </c>
      <c r="N701" s="12">
        <f>+SUMIFS('BLG1222'!$I:$I,'BLG1222'!$A:$A,'ALL 2022'!$2:$2,'BLG1222'!$D:$D,'ALL 2022'!$D:$D)</f>
        <v>0</v>
      </c>
      <c r="O701" s="12">
        <f>+SUMIFS('BLG1222'!$I:$I,'BLG1222'!$A:$A,'ALL 2022'!$2:$2,'BLG1222'!$D:$D,'ALL 2022'!$D:$D)</f>
        <v>0</v>
      </c>
      <c r="P701" s="12">
        <f>+SUMIFS('BLG1222'!$I:$I,'BLG1222'!$A:$A,'ALL 2022'!$2:$2,'BLG1222'!$D:$D,'ALL 2022'!$D:$D)</f>
        <v>0</v>
      </c>
      <c r="Q701" s="12">
        <f>+SUMIFS('BLG1222'!$I:$I,'BLG1222'!$A:$A,'ALL 2022'!$2:$2,'BLG1222'!$D:$D,'ALL 2022'!$D:$D)</f>
        <v>0</v>
      </c>
      <c r="R701" s="12">
        <f>+SUMIFS('BLG1222'!$I:$I,'BLG1222'!$A:$A,'ALL 2022'!$2:$2,'BLG1222'!$D:$D,'ALL 2022'!$D:$D)</f>
        <v>0</v>
      </c>
      <c r="S701" s="12">
        <f>+SUMIFS('BLG1222'!$I:$I,'BLG1222'!$A:$A,'ALL 2022'!$2:$2,'BLG1222'!$D:$D,'ALL 2022'!$D:$D)</f>
        <v>0</v>
      </c>
      <c r="T701" s="12">
        <f>+SUMIFS('BLG1222'!$I:$I,'BLG1222'!$A:$A,'ALL 2022'!$2:$2,'BLG1222'!$D:$D,'ALL 2022'!$D:$D)</f>
        <v>0</v>
      </c>
      <c r="U701" s="12">
        <f>+SUMIFS('BLG1222'!$I:$I,'BLG1222'!$A:$A,'ALL 2022'!$2:$2,'BLG1222'!$D:$D,'ALL 2022'!$D:$D)</f>
        <v>0</v>
      </c>
      <c r="V701" s="12">
        <f>+SUMIFS('BLG1222'!$I:$I,'BLG1222'!$A:$A,'ALL 2022'!$2:$2,'BLG1222'!$D:$D,'ALL 2022'!$D:$D)</f>
        <v>0</v>
      </c>
      <c r="W701" s="12">
        <f>+SUMIFS('BLG1222'!$I:$I,'BLG1222'!$A:$A,'ALL 2022'!$2:$2,'BLG1222'!$D:$D,'ALL 2022'!$D:$D)</f>
        <v>0</v>
      </c>
      <c r="X701" s="12">
        <f>+SUMIFS('BLG1222'!$I:$I,'BLG1222'!$A:$A,'ALL 2022'!$2:$2,'BLG1222'!$D:$D,'ALL 2022'!$D:$D)</f>
        <v>0</v>
      </c>
      <c r="Y701" s="12">
        <f>+SUMIFS('BLG1222'!$I:$I,'BLG1222'!$A:$A,'ALL 2022'!$2:$2,'BLG1222'!$D:$D,'ALL 2022'!$D:$D)</f>
        <v>0</v>
      </c>
      <c r="Z701" s="12">
        <f>+SUMIFS('BLG1222'!$I:$I,'BLG1222'!$A:$A,'ALL 2022'!$2:$2,'BLG1222'!$D:$D,'ALL 2022'!$D:$D)</f>
        <v>0</v>
      </c>
      <c r="AA701" s="12">
        <f>+SUMIFS('BLG1222'!$I:$I,'BLG1222'!$A:$A,'ALL 2022'!$2:$2,'BLG1222'!$D:$D,'ALL 2022'!$D:$D)</f>
        <v>0</v>
      </c>
      <c r="AB701" s="12">
        <f>+SUMIFS('BLG1222'!$I:$I,'BLG1222'!$A:$A,'ALL 2022'!$2:$2,'BLG1222'!$D:$D,'ALL 2022'!$D:$D)</f>
        <v>-3614307240.6199999</v>
      </c>
      <c r="AC701" s="12">
        <f>+SUMIFS('BLG1222'!$I:$I,'BLG1222'!$A:$A,'ALL 2022'!$2:$2,'BLG1222'!$D:$D,'ALL 2022'!$D:$D)</f>
        <v>-8321248912.9209995</v>
      </c>
      <c r="AD701" s="12">
        <f>+SUMIFS('BLG1222'!$I:$I,'BLG1222'!$A:$A,'ALL 2022'!$2:$2,'BLG1222'!$D:$D,'ALL 2022'!$D:$D)</f>
        <v>0</v>
      </c>
      <c r="AE701" s="12">
        <f>+SUMIFS('BLG1222'!$I:$I,'BLG1222'!$A:$A,'ALL 2022'!$2:$2,'BLG1222'!$D:$D,'ALL 2022'!$D:$D)</f>
        <v>0</v>
      </c>
      <c r="AF701" s="12">
        <f>+SUMIFS('BLG1222'!$I:$I,'BLG1222'!$A:$A,'ALL 2022'!$2:$2,'BLG1222'!$D:$D,'ALL 2022'!$D:$D)</f>
        <v>0</v>
      </c>
      <c r="AG701" s="12">
        <f>+SUMIFS('BLG1222'!$I:$I,'BLG1222'!$A:$A,'ALL 2022'!$2:$2,'BLG1222'!$D:$D,'ALL 2022'!$D:$D)</f>
        <v>0</v>
      </c>
      <c r="AH701" s="12">
        <f>+SUMIFS('BLG1222'!$I:$I,'BLG1222'!$A:$A,'ALL 2022'!$2:$2,'BLG1222'!$D:$D,'ALL 2022'!$D:$D)</f>
        <v>0</v>
      </c>
      <c r="AI701" s="12">
        <f>+SUMIFS('BLG1222'!$I:$I,'BLG1222'!$A:$A,'ALL 2022'!$2:$2,'BLG1222'!$D:$D,'ALL 2022'!$D:$D)</f>
        <v>0</v>
      </c>
      <c r="AJ701" s="12">
        <f>+SUMIFS('BLG1222'!$I:$I,'BLG1222'!$A:$A,'ALL 2022'!$2:$2,'BLG1222'!$D:$D,'ALL 2022'!$D:$D)</f>
        <v>0</v>
      </c>
      <c r="AK701" s="12">
        <f>+SUMIFS('BLG1222'!$I:$I,'BLG1222'!$A:$A,'ALL 2022'!$2:$2,'BLG1222'!$D:$D,'ALL 2022'!$D:$D)</f>
        <v>0</v>
      </c>
      <c r="AL701" s="12">
        <f>+SUMIFS('BLG1222'!$I:$I,'BLG1222'!$A:$A,'ALL 2022'!$2:$2,'BLG1222'!$D:$D,'ALL 2022'!$D:$D)</f>
        <v>0</v>
      </c>
      <c r="AM701" s="12">
        <f>+SUMIFS('BLG1222'!$I:$I,'BLG1222'!$A:$A,'ALL 2022'!$2:$2,'BLG1222'!$D:$D,'ALL 2022'!$D:$D)</f>
        <v>-1687602500</v>
      </c>
      <c r="AN701" s="12">
        <f>+SUMIFS('BLG1222'!$I:$I,'BLG1222'!$A:$A,'ALL 2022'!$2:$2,'BLG1222'!$D:$D,'ALL 2022'!$D:$D)</f>
        <v>0</v>
      </c>
      <c r="AO701" s="12">
        <f>+SUMIFS('BLG1222'!$I:$I,'BLG1222'!$A:$A,'ALL 2022'!$2:$2,'BLG1222'!$D:$D,'ALL 2022'!$D:$D)</f>
        <v>0</v>
      </c>
      <c r="AP701" s="12">
        <f>+SUMIFS('BLG1222'!$I:$I,'BLG1222'!$A:$A,'ALL 2022'!$2:$2,'BLG1222'!$D:$D,'ALL 2022'!$D:$D)</f>
        <v>0</v>
      </c>
      <c r="AQ701" s="164">
        <f t="shared" si="65"/>
        <v>-90231921714.810989</v>
      </c>
      <c r="AR701" s="165">
        <f t="shared" si="66"/>
        <v>-19082365.992706217</v>
      </c>
    </row>
    <row r="702" spans="1:44" hidden="1" x14ac:dyDescent="0.25">
      <c r="A702" s="11" t="str">
        <f t="shared" si="62"/>
        <v>7</v>
      </c>
      <c r="B702" s="11" t="str">
        <f t="shared" si="63"/>
        <v>70</v>
      </c>
      <c r="C702" s="11" t="str">
        <f t="shared" si="64"/>
        <v>701</v>
      </c>
      <c r="D702" s="23">
        <v>70120000</v>
      </c>
      <c r="E702" s="199" t="s">
        <v>3280</v>
      </c>
      <c r="F702" s="24" t="s">
        <v>570</v>
      </c>
      <c r="G702" s="12">
        <f>+SUMIFS('BLG1222'!$I:$I,'BLG1222'!$A:$A,'ALL 2022'!$2:$2,'BLG1222'!$D:$D,'ALL 2022'!$D:$D)</f>
        <v>-54405150</v>
      </c>
      <c r="H702" s="12">
        <f>+SUMIFS('BLG1222'!$I:$I,'BLG1222'!$A:$A,'ALL 2022'!$2:$2,'BLG1222'!$D:$D,'ALL 2022'!$D:$D)</f>
        <v>0</v>
      </c>
      <c r="I702" s="12">
        <f>+SUMIFS('BLG1222'!$I:$I,'BLG1222'!$A:$A,'ALL 2022'!$2:$2,'BLG1222'!$D:$D,'ALL 2022'!$D:$D)</f>
        <v>0</v>
      </c>
      <c r="J702" s="12">
        <f>+SUMIFS('BLG1222'!$I:$I,'BLG1222'!$A:$A,'ALL 2022'!$2:$2,'BLG1222'!$D:$D,'ALL 2022'!$D:$D)</f>
        <v>0</v>
      </c>
      <c r="K702" s="12">
        <f>+SUMIFS('BLG1222'!$I:$I,'BLG1222'!$A:$A,'ALL 2022'!$2:$2,'BLG1222'!$D:$D,'ALL 2022'!$D:$D)</f>
        <v>-79480178054</v>
      </c>
      <c r="L702" s="12">
        <f>+SUMIFS('BLG1222'!$I:$I,'BLG1222'!$A:$A,'ALL 2022'!$2:$2,'BLG1222'!$D:$D,'ALL 2022'!$D:$D)</f>
        <v>-2703972690</v>
      </c>
      <c r="M702" s="12">
        <f>+SUMIFS('BLG1222'!$I:$I,'BLG1222'!$A:$A,'ALL 2022'!$2:$2,'BLG1222'!$D:$D,'ALL 2022'!$D:$D)</f>
        <v>-309130562517.25</v>
      </c>
      <c r="N702" s="12">
        <f>+SUMIFS('BLG1222'!$I:$I,'BLG1222'!$A:$A,'ALL 2022'!$2:$2,'BLG1222'!$D:$D,'ALL 2022'!$D:$D)</f>
        <v>0</v>
      </c>
      <c r="O702" s="12">
        <f>+SUMIFS('BLG1222'!$I:$I,'BLG1222'!$A:$A,'ALL 2022'!$2:$2,'BLG1222'!$D:$D,'ALL 2022'!$D:$D)</f>
        <v>0</v>
      </c>
      <c r="P702" s="12">
        <f>+SUMIFS('BLG1222'!$I:$I,'BLG1222'!$A:$A,'ALL 2022'!$2:$2,'BLG1222'!$D:$D,'ALL 2022'!$D:$D)</f>
        <v>0</v>
      </c>
      <c r="Q702" s="12">
        <f>+SUMIFS('BLG1222'!$I:$I,'BLG1222'!$A:$A,'ALL 2022'!$2:$2,'BLG1222'!$D:$D,'ALL 2022'!$D:$D)</f>
        <v>0</v>
      </c>
      <c r="R702" s="12">
        <f>+SUMIFS('BLG1222'!$I:$I,'BLG1222'!$A:$A,'ALL 2022'!$2:$2,'BLG1222'!$D:$D,'ALL 2022'!$D:$D)</f>
        <v>0</v>
      </c>
      <c r="S702" s="12">
        <f>+SUMIFS('BLG1222'!$I:$I,'BLG1222'!$A:$A,'ALL 2022'!$2:$2,'BLG1222'!$D:$D,'ALL 2022'!$D:$D)</f>
        <v>0</v>
      </c>
      <c r="T702" s="12">
        <f>+SUMIFS('BLG1222'!$I:$I,'BLG1222'!$A:$A,'ALL 2022'!$2:$2,'BLG1222'!$D:$D,'ALL 2022'!$D:$D)</f>
        <v>0</v>
      </c>
      <c r="U702" s="12">
        <f>+SUMIFS('BLG1222'!$I:$I,'BLG1222'!$A:$A,'ALL 2022'!$2:$2,'BLG1222'!$D:$D,'ALL 2022'!$D:$D)</f>
        <v>0</v>
      </c>
      <c r="V702" s="12">
        <f>+SUMIFS('BLG1222'!$I:$I,'BLG1222'!$A:$A,'ALL 2022'!$2:$2,'BLG1222'!$D:$D,'ALL 2022'!$D:$D)</f>
        <v>0</v>
      </c>
      <c r="W702" s="12">
        <f>+SUMIFS('BLG1222'!$I:$I,'BLG1222'!$A:$A,'ALL 2022'!$2:$2,'BLG1222'!$D:$D,'ALL 2022'!$D:$D)</f>
        <v>0</v>
      </c>
      <c r="X702" s="12">
        <f>+SUMIFS('BLG1222'!$I:$I,'BLG1222'!$A:$A,'ALL 2022'!$2:$2,'BLG1222'!$D:$D,'ALL 2022'!$D:$D)</f>
        <v>0</v>
      </c>
      <c r="Y702" s="12">
        <f>+SUMIFS('BLG1222'!$I:$I,'BLG1222'!$A:$A,'ALL 2022'!$2:$2,'BLG1222'!$D:$D,'ALL 2022'!$D:$D)</f>
        <v>0</v>
      </c>
      <c r="Z702" s="12">
        <f>+SUMIFS('BLG1222'!$I:$I,'BLG1222'!$A:$A,'ALL 2022'!$2:$2,'BLG1222'!$D:$D,'ALL 2022'!$D:$D)</f>
        <v>0</v>
      </c>
      <c r="AA702" s="12">
        <f>+SUMIFS('BLG1222'!$I:$I,'BLG1222'!$A:$A,'ALL 2022'!$2:$2,'BLG1222'!$D:$D,'ALL 2022'!$D:$D)</f>
        <v>0</v>
      </c>
      <c r="AB702" s="12">
        <f>+SUMIFS('BLG1222'!$I:$I,'BLG1222'!$A:$A,'ALL 2022'!$2:$2,'BLG1222'!$D:$D,'ALL 2022'!$D:$D)</f>
        <v>0</v>
      </c>
      <c r="AC702" s="12">
        <f>+SUMIFS('BLG1222'!$I:$I,'BLG1222'!$A:$A,'ALL 2022'!$2:$2,'BLG1222'!$D:$D,'ALL 2022'!$D:$D)</f>
        <v>0</v>
      </c>
      <c r="AD702" s="12">
        <f>+SUMIFS('BLG1222'!$I:$I,'BLG1222'!$A:$A,'ALL 2022'!$2:$2,'BLG1222'!$D:$D,'ALL 2022'!$D:$D)</f>
        <v>0</v>
      </c>
      <c r="AE702" s="12">
        <f>+SUMIFS('BLG1222'!$I:$I,'BLG1222'!$A:$A,'ALL 2022'!$2:$2,'BLG1222'!$D:$D,'ALL 2022'!$D:$D)</f>
        <v>0</v>
      </c>
      <c r="AF702" s="12">
        <f>+SUMIFS('BLG1222'!$I:$I,'BLG1222'!$A:$A,'ALL 2022'!$2:$2,'BLG1222'!$D:$D,'ALL 2022'!$D:$D)</f>
        <v>0</v>
      </c>
      <c r="AG702" s="12">
        <f>+SUMIFS('BLG1222'!$I:$I,'BLG1222'!$A:$A,'ALL 2022'!$2:$2,'BLG1222'!$D:$D,'ALL 2022'!$D:$D)</f>
        <v>0</v>
      </c>
      <c r="AH702" s="12">
        <f>+SUMIFS('BLG1222'!$I:$I,'BLG1222'!$A:$A,'ALL 2022'!$2:$2,'BLG1222'!$D:$D,'ALL 2022'!$D:$D)</f>
        <v>0</v>
      </c>
      <c r="AI702" s="12">
        <f>+SUMIFS('BLG1222'!$I:$I,'BLG1222'!$A:$A,'ALL 2022'!$2:$2,'BLG1222'!$D:$D,'ALL 2022'!$D:$D)</f>
        <v>0</v>
      </c>
      <c r="AJ702" s="12">
        <f>+SUMIFS('BLG1222'!$I:$I,'BLG1222'!$A:$A,'ALL 2022'!$2:$2,'BLG1222'!$D:$D,'ALL 2022'!$D:$D)</f>
        <v>0</v>
      </c>
      <c r="AK702" s="12">
        <f>+SUMIFS('BLG1222'!$I:$I,'BLG1222'!$A:$A,'ALL 2022'!$2:$2,'BLG1222'!$D:$D,'ALL 2022'!$D:$D)</f>
        <v>0</v>
      </c>
      <c r="AL702" s="12">
        <f>+SUMIFS('BLG1222'!$I:$I,'BLG1222'!$A:$A,'ALL 2022'!$2:$2,'BLG1222'!$D:$D,'ALL 2022'!$D:$D)</f>
        <v>0</v>
      </c>
      <c r="AM702" s="12">
        <f>+SUMIFS('BLG1222'!$I:$I,'BLG1222'!$A:$A,'ALL 2022'!$2:$2,'BLG1222'!$D:$D,'ALL 2022'!$D:$D)</f>
        <v>-11449614135</v>
      </c>
      <c r="AN702" s="12">
        <f>+SUMIFS('BLG1222'!$I:$I,'BLG1222'!$A:$A,'ALL 2022'!$2:$2,'BLG1222'!$D:$D,'ALL 2022'!$D:$D)</f>
        <v>0</v>
      </c>
      <c r="AO702" s="12">
        <f>+SUMIFS('BLG1222'!$I:$I,'BLG1222'!$A:$A,'ALL 2022'!$2:$2,'BLG1222'!$D:$D,'ALL 2022'!$D:$D)</f>
        <v>0</v>
      </c>
      <c r="AP702" s="12">
        <f>+SUMIFS('BLG1222'!$I:$I,'BLG1222'!$A:$A,'ALL 2022'!$2:$2,'BLG1222'!$D:$D,'ALL 2022'!$D:$D)</f>
        <v>0</v>
      </c>
      <c r="AQ702" s="164">
        <f t="shared" si="65"/>
        <v>-402818732546.25</v>
      </c>
      <c r="AR702" s="165">
        <f t="shared" si="66"/>
        <v>-85188637.647111684</v>
      </c>
    </row>
    <row r="703" spans="1:44" hidden="1" x14ac:dyDescent="0.25">
      <c r="A703" s="11" t="str">
        <f t="shared" si="62"/>
        <v>7</v>
      </c>
      <c r="B703" s="11" t="str">
        <f t="shared" si="63"/>
        <v>70</v>
      </c>
      <c r="C703" s="11" t="str">
        <f t="shared" si="64"/>
        <v>702</v>
      </c>
      <c r="D703" s="29">
        <v>70200000</v>
      </c>
      <c r="E703" s="199" t="s">
        <v>3280</v>
      </c>
      <c r="F703" s="76" t="s">
        <v>1367</v>
      </c>
      <c r="G703" s="12">
        <f>+SUMIFS('BLG1222'!$I:$I,'BLG1222'!$A:$A,'ALL 2022'!$2:$2,'BLG1222'!$D:$D,'ALL 2022'!$D:$D)</f>
        <v>0</v>
      </c>
      <c r="H703" s="12">
        <f>+SUMIFS('BLG1222'!$I:$I,'BLG1222'!$A:$A,'ALL 2022'!$2:$2,'BLG1222'!$D:$D,'ALL 2022'!$D:$D)</f>
        <v>0</v>
      </c>
      <c r="I703" s="12">
        <f>+SUMIFS('BLG1222'!$I:$I,'BLG1222'!$A:$A,'ALL 2022'!$2:$2,'BLG1222'!$D:$D,'ALL 2022'!$D:$D)</f>
        <v>-72734219.25</v>
      </c>
      <c r="J703" s="12">
        <f>+SUMIFS('BLG1222'!$I:$I,'BLG1222'!$A:$A,'ALL 2022'!$2:$2,'BLG1222'!$D:$D,'ALL 2022'!$D:$D)</f>
        <v>0</v>
      </c>
      <c r="K703" s="12">
        <f>+SUMIFS('BLG1222'!$I:$I,'BLG1222'!$A:$A,'ALL 2022'!$2:$2,'BLG1222'!$D:$D,'ALL 2022'!$D:$D)</f>
        <v>0</v>
      </c>
      <c r="L703" s="12">
        <f>+SUMIFS('BLG1222'!$I:$I,'BLG1222'!$A:$A,'ALL 2022'!$2:$2,'BLG1222'!$D:$D,'ALL 2022'!$D:$D)</f>
        <v>0</v>
      </c>
      <c r="M703" s="12">
        <f>+SUMIFS('BLG1222'!$I:$I,'BLG1222'!$A:$A,'ALL 2022'!$2:$2,'BLG1222'!$D:$D,'ALL 2022'!$D:$D)</f>
        <v>0</v>
      </c>
      <c r="N703" s="12">
        <f>+SUMIFS('BLG1222'!$I:$I,'BLG1222'!$A:$A,'ALL 2022'!$2:$2,'BLG1222'!$D:$D,'ALL 2022'!$D:$D)</f>
        <v>0</v>
      </c>
      <c r="O703" s="12">
        <f>+SUMIFS('BLG1222'!$I:$I,'BLG1222'!$A:$A,'ALL 2022'!$2:$2,'BLG1222'!$D:$D,'ALL 2022'!$D:$D)</f>
        <v>0</v>
      </c>
      <c r="P703" s="12">
        <f>+SUMIFS('BLG1222'!$I:$I,'BLG1222'!$A:$A,'ALL 2022'!$2:$2,'BLG1222'!$D:$D,'ALL 2022'!$D:$D)</f>
        <v>0</v>
      </c>
      <c r="Q703" s="12">
        <f>+SUMIFS('BLG1222'!$I:$I,'BLG1222'!$A:$A,'ALL 2022'!$2:$2,'BLG1222'!$D:$D,'ALL 2022'!$D:$D)</f>
        <v>0</v>
      </c>
      <c r="R703" s="12">
        <f>+SUMIFS('BLG1222'!$I:$I,'BLG1222'!$A:$A,'ALL 2022'!$2:$2,'BLG1222'!$D:$D,'ALL 2022'!$D:$D)</f>
        <v>0</v>
      </c>
      <c r="S703" s="12">
        <f>+SUMIFS('BLG1222'!$I:$I,'BLG1222'!$A:$A,'ALL 2022'!$2:$2,'BLG1222'!$D:$D,'ALL 2022'!$D:$D)</f>
        <v>0</v>
      </c>
      <c r="T703" s="12">
        <f>+SUMIFS('BLG1222'!$I:$I,'BLG1222'!$A:$A,'ALL 2022'!$2:$2,'BLG1222'!$D:$D,'ALL 2022'!$D:$D)</f>
        <v>0</v>
      </c>
      <c r="U703" s="12">
        <f>+SUMIFS('BLG1222'!$I:$I,'BLG1222'!$A:$A,'ALL 2022'!$2:$2,'BLG1222'!$D:$D,'ALL 2022'!$D:$D)</f>
        <v>0</v>
      </c>
      <c r="V703" s="12">
        <f>+SUMIFS('BLG1222'!$I:$I,'BLG1222'!$A:$A,'ALL 2022'!$2:$2,'BLG1222'!$D:$D,'ALL 2022'!$D:$D)</f>
        <v>0</v>
      </c>
      <c r="W703" s="12">
        <f>+SUMIFS('BLG1222'!$I:$I,'BLG1222'!$A:$A,'ALL 2022'!$2:$2,'BLG1222'!$D:$D,'ALL 2022'!$D:$D)</f>
        <v>0</v>
      </c>
      <c r="X703" s="12">
        <f>+SUMIFS('BLG1222'!$I:$I,'BLG1222'!$A:$A,'ALL 2022'!$2:$2,'BLG1222'!$D:$D,'ALL 2022'!$D:$D)</f>
        <v>0</v>
      </c>
      <c r="Y703" s="12">
        <f>+SUMIFS('BLG1222'!$I:$I,'BLG1222'!$A:$A,'ALL 2022'!$2:$2,'BLG1222'!$D:$D,'ALL 2022'!$D:$D)</f>
        <v>0</v>
      </c>
      <c r="Z703" s="12">
        <f>+SUMIFS('BLG1222'!$I:$I,'BLG1222'!$A:$A,'ALL 2022'!$2:$2,'BLG1222'!$D:$D,'ALL 2022'!$D:$D)</f>
        <v>0</v>
      </c>
      <c r="AA703" s="12">
        <f>+SUMIFS('BLG1222'!$I:$I,'BLG1222'!$A:$A,'ALL 2022'!$2:$2,'BLG1222'!$D:$D,'ALL 2022'!$D:$D)</f>
        <v>0</v>
      </c>
      <c r="AB703" s="12">
        <f>+SUMIFS('BLG1222'!$I:$I,'BLG1222'!$A:$A,'ALL 2022'!$2:$2,'BLG1222'!$D:$D,'ALL 2022'!$D:$D)</f>
        <v>0</v>
      </c>
      <c r="AC703" s="12">
        <f>+SUMIFS('BLG1222'!$I:$I,'BLG1222'!$A:$A,'ALL 2022'!$2:$2,'BLG1222'!$D:$D,'ALL 2022'!$D:$D)</f>
        <v>0</v>
      </c>
      <c r="AD703" s="12">
        <f>+SUMIFS('BLG1222'!$I:$I,'BLG1222'!$A:$A,'ALL 2022'!$2:$2,'BLG1222'!$D:$D,'ALL 2022'!$D:$D)</f>
        <v>0</v>
      </c>
      <c r="AE703" s="12">
        <f>+SUMIFS('BLG1222'!$I:$I,'BLG1222'!$A:$A,'ALL 2022'!$2:$2,'BLG1222'!$D:$D,'ALL 2022'!$D:$D)</f>
        <v>0</v>
      </c>
      <c r="AF703" s="12">
        <f>+SUMIFS('BLG1222'!$I:$I,'BLG1222'!$A:$A,'ALL 2022'!$2:$2,'BLG1222'!$D:$D,'ALL 2022'!$D:$D)</f>
        <v>0</v>
      </c>
      <c r="AG703" s="12">
        <f>+SUMIFS('BLG1222'!$I:$I,'BLG1222'!$A:$A,'ALL 2022'!$2:$2,'BLG1222'!$D:$D,'ALL 2022'!$D:$D)</f>
        <v>0</v>
      </c>
      <c r="AH703" s="12">
        <f>+SUMIFS('BLG1222'!$I:$I,'BLG1222'!$A:$A,'ALL 2022'!$2:$2,'BLG1222'!$D:$D,'ALL 2022'!$D:$D)</f>
        <v>0</v>
      </c>
      <c r="AI703" s="12">
        <f>+SUMIFS('BLG1222'!$I:$I,'BLG1222'!$A:$A,'ALL 2022'!$2:$2,'BLG1222'!$D:$D,'ALL 2022'!$D:$D)</f>
        <v>0</v>
      </c>
      <c r="AJ703" s="12">
        <f>+SUMIFS('BLG1222'!$I:$I,'BLG1222'!$A:$A,'ALL 2022'!$2:$2,'BLG1222'!$D:$D,'ALL 2022'!$D:$D)</f>
        <v>0</v>
      </c>
      <c r="AK703" s="12">
        <f>+SUMIFS('BLG1222'!$I:$I,'BLG1222'!$A:$A,'ALL 2022'!$2:$2,'BLG1222'!$D:$D,'ALL 2022'!$D:$D)</f>
        <v>0</v>
      </c>
      <c r="AL703" s="12">
        <f>+SUMIFS('BLG1222'!$I:$I,'BLG1222'!$A:$A,'ALL 2022'!$2:$2,'BLG1222'!$D:$D,'ALL 2022'!$D:$D)</f>
        <v>0</v>
      </c>
      <c r="AM703" s="12">
        <f>+SUMIFS('BLG1222'!$I:$I,'BLG1222'!$A:$A,'ALL 2022'!$2:$2,'BLG1222'!$D:$D,'ALL 2022'!$D:$D)</f>
        <v>0</v>
      </c>
      <c r="AN703" s="12">
        <f>+SUMIFS('BLG1222'!$I:$I,'BLG1222'!$A:$A,'ALL 2022'!$2:$2,'BLG1222'!$D:$D,'ALL 2022'!$D:$D)</f>
        <v>0</v>
      </c>
      <c r="AO703" s="12">
        <f>+SUMIFS('BLG1222'!$I:$I,'BLG1222'!$A:$A,'ALL 2022'!$2:$2,'BLG1222'!$D:$D,'ALL 2022'!$D:$D)</f>
        <v>0</v>
      </c>
      <c r="AP703" s="12">
        <f>+SUMIFS('BLG1222'!$I:$I,'BLG1222'!$A:$A,'ALL 2022'!$2:$2,'BLG1222'!$D:$D,'ALL 2022'!$D:$D)</f>
        <v>0</v>
      </c>
      <c r="AQ703" s="164">
        <f t="shared" si="65"/>
        <v>-72734219.25</v>
      </c>
      <c r="AR703" s="165">
        <f t="shared" si="66"/>
        <v>-15381.928762517051</v>
      </c>
    </row>
    <row r="704" spans="1:44" hidden="1" x14ac:dyDescent="0.25">
      <c r="A704" s="11" t="str">
        <f t="shared" si="62"/>
        <v>7</v>
      </c>
      <c r="B704" s="11" t="str">
        <f t="shared" si="63"/>
        <v>70</v>
      </c>
      <c r="C704" s="11" t="str">
        <f t="shared" si="64"/>
        <v>703</v>
      </c>
      <c r="D704" s="60">
        <v>70300000</v>
      </c>
      <c r="E704" s="199" t="s">
        <v>3280</v>
      </c>
      <c r="F704" s="24" t="s">
        <v>519</v>
      </c>
      <c r="G704" s="12">
        <f>+SUMIFS('BLG1222'!$I:$I,'BLG1222'!$A:$A,'ALL 2022'!$2:$2,'BLG1222'!$D:$D,'ALL 2022'!$D:$D)</f>
        <v>-21821.15</v>
      </c>
      <c r="H704" s="12">
        <f>+SUMIFS('BLG1222'!$I:$I,'BLG1222'!$A:$A,'ALL 2022'!$2:$2,'BLG1222'!$D:$D,'ALL 2022'!$D:$D)</f>
        <v>0</v>
      </c>
      <c r="I704" s="12">
        <f>+SUMIFS('BLG1222'!$I:$I,'BLG1222'!$A:$A,'ALL 2022'!$2:$2,'BLG1222'!$D:$D,'ALL 2022'!$D:$D)</f>
        <v>0</v>
      </c>
      <c r="J704" s="12">
        <f>+SUMIFS('BLG1222'!$I:$I,'BLG1222'!$A:$A,'ALL 2022'!$2:$2,'BLG1222'!$D:$D,'ALL 2022'!$D:$D)</f>
        <v>0</v>
      </c>
      <c r="K704" s="12">
        <f>+SUMIFS('BLG1222'!$I:$I,'BLG1222'!$A:$A,'ALL 2022'!$2:$2,'BLG1222'!$D:$D,'ALL 2022'!$D:$D)</f>
        <v>0</v>
      </c>
      <c r="L704" s="12">
        <f>+SUMIFS('BLG1222'!$I:$I,'BLG1222'!$A:$A,'ALL 2022'!$2:$2,'BLG1222'!$D:$D,'ALL 2022'!$D:$D)</f>
        <v>0</v>
      </c>
      <c r="M704" s="12">
        <f>+SUMIFS('BLG1222'!$I:$I,'BLG1222'!$A:$A,'ALL 2022'!$2:$2,'BLG1222'!$D:$D,'ALL 2022'!$D:$D)</f>
        <v>0</v>
      </c>
      <c r="N704" s="12">
        <f>+SUMIFS('BLG1222'!$I:$I,'BLG1222'!$A:$A,'ALL 2022'!$2:$2,'BLG1222'!$D:$D,'ALL 2022'!$D:$D)</f>
        <v>0</v>
      </c>
      <c r="O704" s="12">
        <f>+SUMIFS('BLG1222'!$I:$I,'BLG1222'!$A:$A,'ALL 2022'!$2:$2,'BLG1222'!$D:$D,'ALL 2022'!$D:$D)</f>
        <v>0</v>
      </c>
      <c r="P704" s="12">
        <f>+SUMIFS('BLG1222'!$I:$I,'BLG1222'!$A:$A,'ALL 2022'!$2:$2,'BLG1222'!$D:$D,'ALL 2022'!$D:$D)</f>
        <v>0</v>
      </c>
      <c r="Q704" s="12">
        <f>+SUMIFS('BLG1222'!$I:$I,'BLG1222'!$A:$A,'ALL 2022'!$2:$2,'BLG1222'!$D:$D,'ALL 2022'!$D:$D)</f>
        <v>0</v>
      </c>
      <c r="R704" s="12">
        <f>+SUMIFS('BLG1222'!$I:$I,'BLG1222'!$A:$A,'ALL 2022'!$2:$2,'BLG1222'!$D:$D,'ALL 2022'!$D:$D)</f>
        <v>0</v>
      </c>
      <c r="S704" s="12">
        <f>+SUMIFS('BLG1222'!$I:$I,'BLG1222'!$A:$A,'ALL 2022'!$2:$2,'BLG1222'!$D:$D,'ALL 2022'!$D:$D)</f>
        <v>0</v>
      </c>
      <c r="T704" s="12">
        <f>+SUMIFS('BLG1222'!$I:$I,'BLG1222'!$A:$A,'ALL 2022'!$2:$2,'BLG1222'!$D:$D,'ALL 2022'!$D:$D)</f>
        <v>0</v>
      </c>
      <c r="U704" s="12">
        <f>+SUMIFS('BLG1222'!$I:$I,'BLG1222'!$A:$A,'ALL 2022'!$2:$2,'BLG1222'!$D:$D,'ALL 2022'!$D:$D)</f>
        <v>0</v>
      </c>
      <c r="V704" s="12">
        <f>+SUMIFS('BLG1222'!$I:$I,'BLG1222'!$A:$A,'ALL 2022'!$2:$2,'BLG1222'!$D:$D,'ALL 2022'!$D:$D)</f>
        <v>0</v>
      </c>
      <c r="W704" s="12">
        <f>+SUMIFS('BLG1222'!$I:$I,'BLG1222'!$A:$A,'ALL 2022'!$2:$2,'BLG1222'!$D:$D,'ALL 2022'!$D:$D)</f>
        <v>0</v>
      </c>
      <c r="X704" s="12">
        <f>+SUMIFS('BLG1222'!$I:$I,'BLG1222'!$A:$A,'ALL 2022'!$2:$2,'BLG1222'!$D:$D,'ALL 2022'!$D:$D)</f>
        <v>0</v>
      </c>
      <c r="Y704" s="12">
        <f>+SUMIFS('BLG1222'!$I:$I,'BLG1222'!$A:$A,'ALL 2022'!$2:$2,'BLG1222'!$D:$D,'ALL 2022'!$D:$D)</f>
        <v>0</v>
      </c>
      <c r="Z704" s="12">
        <f>+SUMIFS('BLG1222'!$I:$I,'BLG1222'!$A:$A,'ALL 2022'!$2:$2,'BLG1222'!$D:$D,'ALL 2022'!$D:$D)</f>
        <v>0</v>
      </c>
      <c r="AA704" s="12">
        <f>+SUMIFS('BLG1222'!$I:$I,'BLG1222'!$A:$A,'ALL 2022'!$2:$2,'BLG1222'!$D:$D,'ALL 2022'!$D:$D)</f>
        <v>0</v>
      </c>
      <c r="AB704" s="12">
        <f>+SUMIFS('BLG1222'!$I:$I,'BLG1222'!$A:$A,'ALL 2022'!$2:$2,'BLG1222'!$D:$D,'ALL 2022'!$D:$D)</f>
        <v>0</v>
      </c>
      <c r="AC704" s="12">
        <f>+SUMIFS('BLG1222'!$I:$I,'BLG1222'!$A:$A,'ALL 2022'!$2:$2,'BLG1222'!$D:$D,'ALL 2022'!$D:$D)</f>
        <v>0</v>
      </c>
      <c r="AD704" s="12">
        <f>+SUMIFS('BLG1222'!$I:$I,'BLG1222'!$A:$A,'ALL 2022'!$2:$2,'BLG1222'!$D:$D,'ALL 2022'!$D:$D)</f>
        <v>0</v>
      </c>
      <c r="AE704" s="12">
        <f>+SUMIFS('BLG1222'!$I:$I,'BLG1222'!$A:$A,'ALL 2022'!$2:$2,'BLG1222'!$D:$D,'ALL 2022'!$D:$D)</f>
        <v>0</v>
      </c>
      <c r="AF704" s="12">
        <f>+SUMIFS('BLG1222'!$I:$I,'BLG1222'!$A:$A,'ALL 2022'!$2:$2,'BLG1222'!$D:$D,'ALL 2022'!$D:$D)</f>
        <v>0</v>
      </c>
      <c r="AG704" s="12">
        <f>+SUMIFS('BLG1222'!$I:$I,'BLG1222'!$A:$A,'ALL 2022'!$2:$2,'BLG1222'!$D:$D,'ALL 2022'!$D:$D)</f>
        <v>0</v>
      </c>
      <c r="AH704" s="12">
        <f>+SUMIFS('BLG1222'!$I:$I,'BLG1222'!$A:$A,'ALL 2022'!$2:$2,'BLG1222'!$D:$D,'ALL 2022'!$D:$D)</f>
        <v>0</v>
      </c>
      <c r="AI704" s="12">
        <f>+SUMIFS('BLG1222'!$I:$I,'BLG1222'!$A:$A,'ALL 2022'!$2:$2,'BLG1222'!$D:$D,'ALL 2022'!$D:$D)</f>
        <v>0</v>
      </c>
      <c r="AJ704" s="12">
        <f>+SUMIFS('BLG1222'!$I:$I,'BLG1222'!$A:$A,'ALL 2022'!$2:$2,'BLG1222'!$D:$D,'ALL 2022'!$D:$D)</f>
        <v>0</v>
      </c>
      <c r="AK704" s="12">
        <f>+SUMIFS('BLG1222'!$I:$I,'BLG1222'!$A:$A,'ALL 2022'!$2:$2,'BLG1222'!$D:$D,'ALL 2022'!$D:$D)</f>
        <v>0</v>
      </c>
      <c r="AL704" s="12">
        <f>+SUMIFS('BLG1222'!$I:$I,'BLG1222'!$A:$A,'ALL 2022'!$2:$2,'BLG1222'!$D:$D,'ALL 2022'!$D:$D)</f>
        <v>0</v>
      </c>
      <c r="AM704" s="12">
        <f>+SUMIFS('BLG1222'!$I:$I,'BLG1222'!$A:$A,'ALL 2022'!$2:$2,'BLG1222'!$D:$D,'ALL 2022'!$D:$D)</f>
        <v>0</v>
      </c>
      <c r="AN704" s="12">
        <f>+SUMIFS('BLG1222'!$I:$I,'BLG1222'!$A:$A,'ALL 2022'!$2:$2,'BLG1222'!$D:$D,'ALL 2022'!$D:$D)</f>
        <v>0</v>
      </c>
      <c r="AO704" s="12">
        <f>+SUMIFS('BLG1222'!$I:$I,'BLG1222'!$A:$A,'ALL 2022'!$2:$2,'BLG1222'!$D:$D,'ALL 2022'!$D:$D)</f>
        <v>0</v>
      </c>
      <c r="AP704" s="12">
        <f>+SUMIFS('BLG1222'!$I:$I,'BLG1222'!$A:$A,'ALL 2022'!$2:$2,'BLG1222'!$D:$D,'ALL 2022'!$D:$D)</f>
        <v>0</v>
      </c>
      <c r="AQ704" s="164">
        <f t="shared" si="65"/>
        <v>-21821.15</v>
      </c>
      <c r="AR704" s="165">
        <f t="shared" si="66"/>
        <v>-4.6147656258260987</v>
      </c>
    </row>
    <row r="705" spans="1:44" hidden="1" x14ac:dyDescent="0.25">
      <c r="A705" s="11" t="str">
        <f t="shared" si="62"/>
        <v>7</v>
      </c>
      <c r="B705" s="11" t="str">
        <f t="shared" si="63"/>
        <v>70</v>
      </c>
      <c r="C705" s="11" t="str">
        <f t="shared" si="64"/>
        <v>706</v>
      </c>
      <c r="D705" s="23">
        <v>70600000</v>
      </c>
      <c r="E705" s="199" t="s">
        <v>3280</v>
      </c>
      <c r="F705" s="24" t="s">
        <v>521</v>
      </c>
      <c r="G705" s="12">
        <f>+SUMIFS('BLG1222'!$I:$I,'BLG1222'!$A:$A,'ALL 2022'!$2:$2,'BLG1222'!$D:$D,'ALL 2022'!$D:$D)</f>
        <v>0</v>
      </c>
      <c r="H705" s="12">
        <f>+SUMIFS('BLG1222'!$I:$I,'BLG1222'!$A:$A,'ALL 2022'!$2:$2,'BLG1222'!$D:$D,'ALL 2022'!$D:$D)</f>
        <v>-10748596850.129999</v>
      </c>
      <c r="I705" s="12">
        <f>+SUMIFS('BLG1222'!$I:$I,'BLG1222'!$A:$A,'ALL 2022'!$2:$2,'BLG1222'!$D:$D,'ALL 2022'!$D:$D)</f>
        <v>0</v>
      </c>
      <c r="J705" s="12">
        <f>+SUMIFS('BLG1222'!$I:$I,'BLG1222'!$A:$A,'ALL 2022'!$2:$2,'BLG1222'!$D:$D,'ALL 2022'!$D:$D)</f>
        <v>0</v>
      </c>
      <c r="K705" s="12">
        <f>+SUMIFS('BLG1222'!$I:$I,'BLG1222'!$A:$A,'ALL 2022'!$2:$2,'BLG1222'!$D:$D,'ALL 2022'!$D:$D)</f>
        <v>-12127500</v>
      </c>
      <c r="L705" s="12">
        <f>+SUMIFS('BLG1222'!$I:$I,'BLG1222'!$A:$A,'ALL 2022'!$2:$2,'BLG1222'!$D:$D,'ALL 2022'!$D:$D)</f>
        <v>-1700412.1</v>
      </c>
      <c r="M705" s="12">
        <f>+SUMIFS('BLG1222'!$I:$I,'BLG1222'!$A:$A,'ALL 2022'!$2:$2,'BLG1222'!$D:$D,'ALL 2022'!$D:$D)</f>
        <v>0</v>
      </c>
      <c r="N705" s="12">
        <f>+SUMIFS('BLG1222'!$I:$I,'BLG1222'!$A:$A,'ALL 2022'!$2:$2,'BLG1222'!$D:$D,'ALL 2022'!$D:$D)</f>
        <v>0</v>
      </c>
      <c r="O705" s="12">
        <f>+SUMIFS('BLG1222'!$I:$I,'BLG1222'!$A:$A,'ALL 2022'!$2:$2,'BLG1222'!$D:$D,'ALL 2022'!$D:$D)</f>
        <v>0</v>
      </c>
      <c r="P705" s="12">
        <f>+SUMIFS('BLG1222'!$I:$I,'BLG1222'!$A:$A,'ALL 2022'!$2:$2,'BLG1222'!$D:$D,'ALL 2022'!$D:$D)</f>
        <v>-1387320537.01</v>
      </c>
      <c r="Q705" s="12">
        <f>+SUMIFS('BLG1222'!$I:$I,'BLG1222'!$A:$A,'ALL 2022'!$2:$2,'BLG1222'!$D:$D,'ALL 2022'!$D:$D)</f>
        <v>0</v>
      </c>
      <c r="R705" s="12">
        <f>+SUMIFS('BLG1222'!$I:$I,'BLG1222'!$A:$A,'ALL 2022'!$2:$2,'BLG1222'!$D:$D,'ALL 2022'!$D:$D)</f>
        <v>-1162013815.96</v>
      </c>
      <c r="S705" s="12">
        <f>+SUMIFS('BLG1222'!$I:$I,'BLG1222'!$A:$A,'ALL 2022'!$2:$2,'BLG1222'!$D:$D,'ALL 2022'!$D:$D)</f>
        <v>-898075573.49000001</v>
      </c>
      <c r="T705" s="12">
        <f>+SUMIFS('BLG1222'!$I:$I,'BLG1222'!$A:$A,'ALL 2022'!$2:$2,'BLG1222'!$D:$D,'ALL 2022'!$D:$D)</f>
        <v>-1169763392.3099999</v>
      </c>
      <c r="U705" s="12">
        <f>+SUMIFS('BLG1222'!$I:$I,'BLG1222'!$A:$A,'ALL 2022'!$2:$2,'BLG1222'!$D:$D,'ALL 2022'!$D:$D)</f>
        <v>325030508.08999997</v>
      </c>
      <c r="V705" s="12">
        <f>+SUMIFS('BLG1222'!$I:$I,'BLG1222'!$A:$A,'ALL 2022'!$2:$2,'BLG1222'!$D:$D,'ALL 2022'!$D:$D)</f>
        <v>0</v>
      </c>
      <c r="W705" s="12">
        <f>+SUMIFS('BLG1222'!$I:$I,'BLG1222'!$A:$A,'ALL 2022'!$2:$2,'BLG1222'!$D:$D,'ALL 2022'!$D:$D)</f>
        <v>0</v>
      </c>
      <c r="X705" s="12">
        <f>+SUMIFS('BLG1222'!$I:$I,'BLG1222'!$A:$A,'ALL 2022'!$2:$2,'BLG1222'!$D:$D,'ALL 2022'!$D:$D)</f>
        <v>0</v>
      </c>
      <c r="Y705" s="12">
        <f>+SUMIFS('BLG1222'!$I:$I,'BLG1222'!$A:$A,'ALL 2022'!$2:$2,'BLG1222'!$D:$D,'ALL 2022'!$D:$D)</f>
        <v>0</v>
      </c>
      <c r="Z705" s="12">
        <f>+SUMIFS('BLG1222'!$I:$I,'BLG1222'!$A:$A,'ALL 2022'!$2:$2,'BLG1222'!$D:$D,'ALL 2022'!$D:$D)</f>
        <v>0</v>
      </c>
      <c r="AA705" s="12">
        <f>+SUMIFS('BLG1222'!$I:$I,'BLG1222'!$A:$A,'ALL 2022'!$2:$2,'BLG1222'!$D:$D,'ALL 2022'!$D:$D)</f>
        <v>0</v>
      </c>
      <c r="AB705" s="12">
        <f>+SUMIFS('BLG1222'!$I:$I,'BLG1222'!$A:$A,'ALL 2022'!$2:$2,'BLG1222'!$D:$D,'ALL 2022'!$D:$D)</f>
        <v>0</v>
      </c>
      <c r="AC705" s="12">
        <f>+SUMIFS('BLG1222'!$I:$I,'BLG1222'!$A:$A,'ALL 2022'!$2:$2,'BLG1222'!$D:$D,'ALL 2022'!$D:$D)</f>
        <v>0</v>
      </c>
      <c r="AD705" s="12">
        <f>+SUMIFS('BLG1222'!$I:$I,'BLG1222'!$A:$A,'ALL 2022'!$2:$2,'BLG1222'!$D:$D,'ALL 2022'!$D:$D)</f>
        <v>0</v>
      </c>
      <c r="AE705" s="12">
        <f>+SUMIFS('BLG1222'!$I:$I,'BLG1222'!$A:$A,'ALL 2022'!$2:$2,'BLG1222'!$D:$D,'ALL 2022'!$D:$D)</f>
        <v>0</v>
      </c>
      <c r="AF705" s="12">
        <f>+SUMIFS('BLG1222'!$I:$I,'BLG1222'!$A:$A,'ALL 2022'!$2:$2,'BLG1222'!$D:$D,'ALL 2022'!$D:$D)</f>
        <v>0</v>
      </c>
      <c r="AG705" s="12">
        <f>+SUMIFS('BLG1222'!$I:$I,'BLG1222'!$A:$A,'ALL 2022'!$2:$2,'BLG1222'!$D:$D,'ALL 2022'!$D:$D)</f>
        <v>0</v>
      </c>
      <c r="AH705" s="12">
        <f>+SUMIFS('BLG1222'!$I:$I,'BLG1222'!$A:$A,'ALL 2022'!$2:$2,'BLG1222'!$D:$D,'ALL 2022'!$D:$D)</f>
        <v>0</v>
      </c>
      <c r="AI705" s="12">
        <f>+SUMIFS('BLG1222'!$I:$I,'BLG1222'!$A:$A,'ALL 2022'!$2:$2,'BLG1222'!$D:$D,'ALL 2022'!$D:$D)</f>
        <v>0</v>
      </c>
      <c r="AJ705" s="12">
        <f>+SUMIFS('BLG1222'!$I:$I,'BLG1222'!$A:$A,'ALL 2022'!$2:$2,'BLG1222'!$D:$D,'ALL 2022'!$D:$D)</f>
        <v>-222050891</v>
      </c>
      <c r="AK705" s="12">
        <f>+SUMIFS('BLG1222'!$I:$I,'BLG1222'!$A:$A,'ALL 2022'!$2:$2,'BLG1222'!$D:$D,'ALL 2022'!$D:$D)</f>
        <v>0</v>
      </c>
      <c r="AL705" s="12">
        <f>+SUMIFS('BLG1222'!$I:$I,'BLG1222'!$A:$A,'ALL 2022'!$2:$2,'BLG1222'!$D:$D,'ALL 2022'!$D:$D)</f>
        <v>-752301459.69000006</v>
      </c>
      <c r="AM705" s="12">
        <f>+SUMIFS('BLG1222'!$I:$I,'BLG1222'!$A:$A,'ALL 2022'!$2:$2,'BLG1222'!$D:$D,'ALL 2022'!$D:$D)</f>
        <v>0</v>
      </c>
      <c r="AN705" s="12">
        <f>+SUMIFS('BLG1222'!$I:$I,'BLG1222'!$A:$A,'ALL 2022'!$2:$2,'BLG1222'!$D:$D,'ALL 2022'!$D:$D)</f>
        <v>0</v>
      </c>
      <c r="AO705" s="12">
        <f>+SUMIFS('BLG1222'!$I:$I,'BLG1222'!$A:$A,'ALL 2022'!$2:$2,'BLG1222'!$D:$D,'ALL 2022'!$D:$D)</f>
        <v>-26848000</v>
      </c>
      <c r="AP705" s="12">
        <f>+SUMIFS('BLG1222'!$I:$I,'BLG1222'!$A:$A,'ALL 2022'!$2:$2,'BLG1222'!$D:$D,'ALL 2022'!$D:$D)</f>
        <v>0</v>
      </c>
      <c r="AQ705" s="164">
        <f t="shared" si="65"/>
        <v>-16055767923.6</v>
      </c>
      <c r="AR705" s="165">
        <f t="shared" si="66"/>
        <v>-3395495.0087447525</v>
      </c>
    </row>
    <row r="706" spans="1:44" hidden="1" x14ac:dyDescent="0.25">
      <c r="A706" s="11" t="str">
        <f t="shared" si="62"/>
        <v>7</v>
      </c>
      <c r="B706" s="11" t="str">
        <f t="shared" si="63"/>
        <v>70</v>
      </c>
      <c r="C706" s="11" t="str">
        <f t="shared" si="64"/>
        <v>706</v>
      </c>
      <c r="D706" s="23">
        <v>70610000</v>
      </c>
      <c r="E706" s="199" t="s">
        <v>3280</v>
      </c>
      <c r="F706" s="24" t="s">
        <v>2057</v>
      </c>
      <c r="G706" s="12">
        <f>+SUMIFS('BLG1222'!$I:$I,'BLG1222'!$A:$A,'ALL 2022'!$2:$2,'BLG1222'!$D:$D,'ALL 2022'!$D:$D)</f>
        <v>0</v>
      </c>
      <c r="H706" s="12">
        <f>+SUMIFS('BLG1222'!$I:$I,'BLG1222'!$A:$A,'ALL 2022'!$2:$2,'BLG1222'!$D:$D,'ALL 2022'!$D:$D)</f>
        <v>0</v>
      </c>
      <c r="I706" s="12">
        <f>+SUMIFS('BLG1222'!$I:$I,'BLG1222'!$A:$A,'ALL 2022'!$2:$2,'BLG1222'!$D:$D,'ALL 2022'!$D:$D)</f>
        <v>0</v>
      </c>
      <c r="J706" s="12">
        <f>+SUMIFS('BLG1222'!$I:$I,'BLG1222'!$A:$A,'ALL 2022'!$2:$2,'BLG1222'!$D:$D,'ALL 2022'!$D:$D)</f>
        <v>0</v>
      </c>
      <c r="K706" s="12">
        <f>+SUMIFS('BLG1222'!$I:$I,'BLG1222'!$A:$A,'ALL 2022'!$2:$2,'BLG1222'!$D:$D,'ALL 2022'!$D:$D)</f>
        <v>0</v>
      </c>
      <c r="L706" s="12">
        <f>+SUMIFS('BLG1222'!$I:$I,'BLG1222'!$A:$A,'ALL 2022'!$2:$2,'BLG1222'!$D:$D,'ALL 2022'!$D:$D)</f>
        <v>0</v>
      </c>
      <c r="M706" s="12">
        <f>+SUMIFS('BLG1222'!$I:$I,'BLG1222'!$A:$A,'ALL 2022'!$2:$2,'BLG1222'!$D:$D,'ALL 2022'!$D:$D)</f>
        <v>0</v>
      </c>
      <c r="N706" s="12">
        <f>+SUMIFS('BLG1222'!$I:$I,'BLG1222'!$A:$A,'ALL 2022'!$2:$2,'BLG1222'!$D:$D,'ALL 2022'!$D:$D)</f>
        <v>0</v>
      </c>
      <c r="O706" s="12">
        <f>+SUMIFS('BLG1222'!$I:$I,'BLG1222'!$A:$A,'ALL 2022'!$2:$2,'BLG1222'!$D:$D,'ALL 2022'!$D:$D)</f>
        <v>-893617281.32000005</v>
      </c>
      <c r="P706" s="12">
        <f>+SUMIFS('BLG1222'!$I:$I,'BLG1222'!$A:$A,'ALL 2022'!$2:$2,'BLG1222'!$D:$D,'ALL 2022'!$D:$D)</f>
        <v>0</v>
      </c>
      <c r="Q706" s="12">
        <f>+SUMIFS('BLG1222'!$I:$I,'BLG1222'!$A:$A,'ALL 2022'!$2:$2,'BLG1222'!$D:$D,'ALL 2022'!$D:$D)</f>
        <v>0</v>
      </c>
      <c r="R706" s="12">
        <f>+SUMIFS('BLG1222'!$I:$I,'BLG1222'!$A:$A,'ALL 2022'!$2:$2,'BLG1222'!$D:$D,'ALL 2022'!$D:$D)</f>
        <v>0</v>
      </c>
      <c r="S706" s="12">
        <f>+SUMIFS('BLG1222'!$I:$I,'BLG1222'!$A:$A,'ALL 2022'!$2:$2,'BLG1222'!$D:$D,'ALL 2022'!$D:$D)</f>
        <v>-460655262.02999997</v>
      </c>
      <c r="T706" s="12">
        <f>+SUMIFS('BLG1222'!$I:$I,'BLG1222'!$A:$A,'ALL 2022'!$2:$2,'BLG1222'!$D:$D,'ALL 2022'!$D:$D)</f>
        <v>0</v>
      </c>
      <c r="U706" s="12">
        <f>+SUMIFS('BLG1222'!$I:$I,'BLG1222'!$A:$A,'ALL 2022'!$2:$2,'BLG1222'!$D:$D,'ALL 2022'!$D:$D)</f>
        <v>-18507020899.41</v>
      </c>
      <c r="V706" s="12">
        <f>+SUMIFS('BLG1222'!$I:$I,'BLG1222'!$A:$A,'ALL 2022'!$2:$2,'BLG1222'!$D:$D,'ALL 2022'!$D:$D)</f>
        <v>0</v>
      </c>
      <c r="W706" s="12">
        <f>+SUMIFS('BLG1222'!$I:$I,'BLG1222'!$A:$A,'ALL 2022'!$2:$2,'BLG1222'!$D:$D,'ALL 2022'!$D:$D)</f>
        <v>0</v>
      </c>
      <c r="X706" s="12">
        <f>+SUMIFS('BLG1222'!$I:$I,'BLG1222'!$A:$A,'ALL 2022'!$2:$2,'BLG1222'!$D:$D,'ALL 2022'!$D:$D)</f>
        <v>0</v>
      </c>
      <c r="Y706" s="12">
        <f>+SUMIFS('BLG1222'!$I:$I,'BLG1222'!$A:$A,'ALL 2022'!$2:$2,'BLG1222'!$D:$D,'ALL 2022'!$D:$D)</f>
        <v>0</v>
      </c>
      <c r="Z706" s="12">
        <f>+SUMIFS('BLG1222'!$I:$I,'BLG1222'!$A:$A,'ALL 2022'!$2:$2,'BLG1222'!$D:$D,'ALL 2022'!$D:$D)</f>
        <v>0</v>
      </c>
      <c r="AA706" s="12">
        <f>+SUMIFS('BLG1222'!$I:$I,'BLG1222'!$A:$A,'ALL 2022'!$2:$2,'BLG1222'!$D:$D,'ALL 2022'!$D:$D)</f>
        <v>0</v>
      </c>
      <c r="AB706" s="12">
        <f>+SUMIFS('BLG1222'!$I:$I,'BLG1222'!$A:$A,'ALL 2022'!$2:$2,'BLG1222'!$D:$D,'ALL 2022'!$D:$D)</f>
        <v>0</v>
      </c>
      <c r="AC706" s="12">
        <f>+SUMIFS('BLG1222'!$I:$I,'BLG1222'!$A:$A,'ALL 2022'!$2:$2,'BLG1222'!$D:$D,'ALL 2022'!$D:$D)</f>
        <v>0</v>
      </c>
      <c r="AD706" s="12">
        <f>+SUMIFS('BLG1222'!$I:$I,'BLG1222'!$A:$A,'ALL 2022'!$2:$2,'BLG1222'!$D:$D,'ALL 2022'!$D:$D)</f>
        <v>0</v>
      </c>
      <c r="AE706" s="12">
        <f>+SUMIFS('BLG1222'!$I:$I,'BLG1222'!$A:$A,'ALL 2022'!$2:$2,'BLG1222'!$D:$D,'ALL 2022'!$D:$D)</f>
        <v>-488946265.33999997</v>
      </c>
      <c r="AF706" s="12">
        <f>+SUMIFS('BLG1222'!$I:$I,'BLG1222'!$A:$A,'ALL 2022'!$2:$2,'BLG1222'!$D:$D,'ALL 2022'!$D:$D)</f>
        <v>0</v>
      </c>
      <c r="AG706" s="12">
        <f>+SUMIFS('BLG1222'!$I:$I,'BLG1222'!$A:$A,'ALL 2022'!$2:$2,'BLG1222'!$D:$D,'ALL 2022'!$D:$D)</f>
        <v>0</v>
      </c>
      <c r="AH706" s="12">
        <f>+SUMIFS('BLG1222'!$I:$I,'BLG1222'!$A:$A,'ALL 2022'!$2:$2,'BLG1222'!$D:$D,'ALL 2022'!$D:$D)</f>
        <v>0</v>
      </c>
      <c r="AI706" s="12">
        <f>+SUMIFS('BLG1222'!$I:$I,'BLG1222'!$A:$A,'ALL 2022'!$2:$2,'BLG1222'!$D:$D,'ALL 2022'!$D:$D)</f>
        <v>0</v>
      </c>
      <c r="AJ706" s="12">
        <f>+SUMIFS('BLG1222'!$I:$I,'BLG1222'!$A:$A,'ALL 2022'!$2:$2,'BLG1222'!$D:$D,'ALL 2022'!$D:$D)</f>
        <v>0</v>
      </c>
      <c r="AK706" s="12">
        <f>+SUMIFS('BLG1222'!$I:$I,'BLG1222'!$A:$A,'ALL 2022'!$2:$2,'BLG1222'!$D:$D,'ALL 2022'!$D:$D)</f>
        <v>0</v>
      </c>
      <c r="AL706" s="12">
        <f>+SUMIFS('BLG1222'!$I:$I,'BLG1222'!$A:$A,'ALL 2022'!$2:$2,'BLG1222'!$D:$D,'ALL 2022'!$D:$D)</f>
        <v>0</v>
      </c>
      <c r="AM706" s="12">
        <f>+SUMIFS('BLG1222'!$I:$I,'BLG1222'!$A:$A,'ALL 2022'!$2:$2,'BLG1222'!$D:$D,'ALL 2022'!$D:$D)</f>
        <v>0</v>
      </c>
      <c r="AN706" s="12">
        <f>+SUMIFS('BLG1222'!$I:$I,'BLG1222'!$A:$A,'ALL 2022'!$2:$2,'BLG1222'!$D:$D,'ALL 2022'!$D:$D)</f>
        <v>0</v>
      </c>
      <c r="AO706" s="12">
        <f>+SUMIFS('BLG1222'!$I:$I,'BLG1222'!$A:$A,'ALL 2022'!$2:$2,'BLG1222'!$D:$D,'ALL 2022'!$D:$D)</f>
        <v>0</v>
      </c>
      <c r="AP706" s="12">
        <f>+SUMIFS('BLG1222'!$I:$I,'BLG1222'!$A:$A,'ALL 2022'!$2:$2,'BLG1222'!$D:$D,'ALL 2022'!$D:$D)</f>
        <v>0</v>
      </c>
      <c r="AQ706" s="164">
        <f t="shared" si="65"/>
        <v>-20350239708.099998</v>
      </c>
      <c r="AR706" s="165">
        <f t="shared" si="66"/>
        <v>-4303695.5743515445</v>
      </c>
    </row>
    <row r="707" spans="1:44" hidden="1" x14ac:dyDescent="0.25">
      <c r="A707" s="11" t="str">
        <f t="shared" si="62"/>
        <v>7</v>
      </c>
      <c r="B707" s="11" t="str">
        <f t="shared" si="63"/>
        <v>70</v>
      </c>
      <c r="C707" s="11" t="str">
        <f t="shared" si="64"/>
        <v>706</v>
      </c>
      <c r="D707" s="23">
        <v>70620000</v>
      </c>
      <c r="E707" s="199" t="s">
        <v>3280</v>
      </c>
      <c r="F707" s="24" t="s">
        <v>2058</v>
      </c>
      <c r="G707" s="12">
        <f>+SUMIFS('BLG1222'!$I:$I,'BLG1222'!$A:$A,'ALL 2022'!$2:$2,'BLG1222'!$D:$D,'ALL 2022'!$D:$D)</f>
        <v>0</v>
      </c>
      <c r="H707" s="12">
        <f>+SUMIFS('BLG1222'!$I:$I,'BLG1222'!$A:$A,'ALL 2022'!$2:$2,'BLG1222'!$D:$D,'ALL 2022'!$D:$D)</f>
        <v>0</v>
      </c>
      <c r="I707" s="12">
        <f>+SUMIFS('BLG1222'!$I:$I,'BLG1222'!$A:$A,'ALL 2022'!$2:$2,'BLG1222'!$D:$D,'ALL 2022'!$D:$D)</f>
        <v>0</v>
      </c>
      <c r="J707" s="12">
        <f>+SUMIFS('BLG1222'!$I:$I,'BLG1222'!$A:$A,'ALL 2022'!$2:$2,'BLG1222'!$D:$D,'ALL 2022'!$D:$D)</f>
        <v>0</v>
      </c>
      <c r="K707" s="12">
        <f>+SUMIFS('BLG1222'!$I:$I,'BLG1222'!$A:$A,'ALL 2022'!$2:$2,'BLG1222'!$D:$D,'ALL 2022'!$D:$D)</f>
        <v>0</v>
      </c>
      <c r="L707" s="12">
        <f>+SUMIFS('BLG1222'!$I:$I,'BLG1222'!$A:$A,'ALL 2022'!$2:$2,'BLG1222'!$D:$D,'ALL 2022'!$D:$D)</f>
        <v>0</v>
      </c>
      <c r="M707" s="12">
        <f>+SUMIFS('BLG1222'!$I:$I,'BLG1222'!$A:$A,'ALL 2022'!$2:$2,'BLG1222'!$D:$D,'ALL 2022'!$D:$D)</f>
        <v>0</v>
      </c>
      <c r="N707" s="12">
        <f>+SUMIFS('BLG1222'!$I:$I,'BLG1222'!$A:$A,'ALL 2022'!$2:$2,'BLG1222'!$D:$D,'ALL 2022'!$D:$D)</f>
        <v>0</v>
      </c>
      <c r="O707" s="12">
        <f>+SUMIFS('BLG1222'!$I:$I,'BLG1222'!$A:$A,'ALL 2022'!$2:$2,'BLG1222'!$D:$D,'ALL 2022'!$D:$D)</f>
        <v>-5477931524.2200003</v>
      </c>
      <c r="P707" s="12">
        <f>+SUMIFS('BLG1222'!$I:$I,'BLG1222'!$A:$A,'ALL 2022'!$2:$2,'BLG1222'!$D:$D,'ALL 2022'!$D:$D)</f>
        <v>-300000000</v>
      </c>
      <c r="Q707" s="12">
        <f>+SUMIFS('BLG1222'!$I:$I,'BLG1222'!$A:$A,'ALL 2022'!$2:$2,'BLG1222'!$D:$D,'ALL 2022'!$D:$D)</f>
        <v>0</v>
      </c>
      <c r="R707" s="12">
        <f>+SUMIFS('BLG1222'!$I:$I,'BLG1222'!$A:$A,'ALL 2022'!$2:$2,'BLG1222'!$D:$D,'ALL 2022'!$D:$D)</f>
        <v>0</v>
      </c>
      <c r="S707" s="12">
        <f>+SUMIFS('BLG1222'!$I:$I,'BLG1222'!$A:$A,'ALL 2022'!$2:$2,'BLG1222'!$D:$D,'ALL 2022'!$D:$D)</f>
        <v>0</v>
      </c>
      <c r="T707" s="12">
        <f>+SUMIFS('BLG1222'!$I:$I,'BLG1222'!$A:$A,'ALL 2022'!$2:$2,'BLG1222'!$D:$D,'ALL 2022'!$D:$D)</f>
        <v>0</v>
      </c>
      <c r="U707" s="12">
        <f>+SUMIFS('BLG1222'!$I:$I,'BLG1222'!$A:$A,'ALL 2022'!$2:$2,'BLG1222'!$D:$D,'ALL 2022'!$D:$D)</f>
        <v>0</v>
      </c>
      <c r="V707" s="12">
        <f>+SUMIFS('BLG1222'!$I:$I,'BLG1222'!$A:$A,'ALL 2022'!$2:$2,'BLG1222'!$D:$D,'ALL 2022'!$D:$D)</f>
        <v>0</v>
      </c>
      <c r="W707" s="12">
        <f>+SUMIFS('BLG1222'!$I:$I,'BLG1222'!$A:$A,'ALL 2022'!$2:$2,'BLG1222'!$D:$D,'ALL 2022'!$D:$D)</f>
        <v>0</v>
      </c>
      <c r="X707" s="12">
        <f>+SUMIFS('BLG1222'!$I:$I,'BLG1222'!$A:$A,'ALL 2022'!$2:$2,'BLG1222'!$D:$D,'ALL 2022'!$D:$D)</f>
        <v>0</v>
      </c>
      <c r="Y707" s="12">
        <f>+SUMIFS('BLG1222'!$I:$I,'BLG1222'!$A:$A,'ALL 2022'!$2:$2,'BLG1222'!$D:$D,'ALL 2022'!$D:$D)</f>
        <v>0</v>
      </c>
      <c r="Z707" s="12">
        <f>+SUMIFS('BLG1222'!$I:$I,'BLG1222'!$A:$A,'ALL 2022'!$2:$2,'BLG1222'!$D:$D,'ALL 2022'!$D:$D)</f>
        <v>0</v>
      </c>
      <c r="AA707" s="12">
        <f>+SUMIFS('BLG1222'!$I:$I,'BLG1222'!$A:$A,'ALL 2022'!$2:$2,'BLG1222'!$D:$D,'ALL 2022'!$D:$D)</f>
        <v>0</v>
      </c>
      <c r="AB707" s="12">
        <f>+SUMIFS('BLG1222'!$I:$I,'BLG1222'!$A:$A,'ALL 2022'!$2:$2,'BLG1222'!$D:$D,'ALL 2022'!$D:$D)</f>
        <v>0</v>
      </c>
      <c r="AC707" s="12">
        <f>+SUMIFS('BLG1222'!$I:$I,'BLG1222'!$A:$A,'ALL 2022'!$2:$2,'BLG1222'!$D:$D,'ALL 2022'!$D:$D)</f>
        <v>0</v>
      </c>
      <c r="AD707" s="12">
        <f>+SUMIFS('BLG1222'!$I:$I,'BLG1222'!$A:$A,'ALL 2022'!$2:$2,'BLG1222'!$D:$D,'ALL 2022'!$D:$D)</f>
        <v>0</v>
      </c>
      <c r="AE707" s="12">
        <f>+SUMIFS('BLG1222'!$I:$I,'BLG1222'!$A:$A,'ALL 2022'!$2:$2,'BLG1222'!$D:$D,'ALL 2022'!$D:$D)</f>
        <v>0</v>
      </c>
      <c r="AF707" s="12">
        <f>+SUMIFS('BLG1222'!$I:$I,'BLG1222'!$A:$A,'ALL 2022'!$2:$2,'BLG1222'!$D:$D,'ALL 2022'!$D:$D)</f>
        <v>0</v>
      </c>
      <c r="AG707" s="12">
        <f>+SUMIFS('BLG1222'!$I:$I,'BLG1222'!$A:$A,'ALL 2022'!$2:$2,'BLG1222'!$D:$D,'ALL 2022'!$D:$D)</f>
        <v>0</v>
      </c>
      <c r="AH707" s="12">
        <f>+SUMIFS('BLG1222'!$I:$I,'BLG1222'!$A:$A,'ALL 2022'!$2:$2,'BLG1222'!$D:$D,'ALL 2022'!$D:$D)</f>
        <v>0</v>
      </c>
      <c r="AI707" s="12">
        <f>+SUMIFS('BLG1222'!$I:$I,'BLG1222'!$A:$A,'ALL 2022'!$2:$2,'BLG1222'!$D:$D,'ALL 2022'!$D:$D)</f>
        <v>0</v>
      </c>
      <c r="AJ707" s="12">
        <f>+SUMIFS('BLG1222'!$I:$I,'BLG1222'!$A:$A,'ALL 2022'!$2:$2,'BLG1222'!$D:$D,'ALL 2022'!$D:$D)</f>
        <v>0</v>
      </c>
      <c r="AK707" s="12">
        <f>+SUMIFS('BLG1222'!$I:$I,'BLG1222'!$A:$A,'ALL 2022'!$2:$2,'BLG1222'!$D:$D,'ALL 2022'!$D:$D)</f>
        <v>0</v>
      </c>
      <c r="AL707" s="12">
        <f>+SUMIFS('BLG1222'!$I:$I,'BLG1222'!$A:$A,'ALL 2022'!$2:$2,'BLG1222'!$D:$D,'ALL 2022'!$D:$D)</f>
        <v>-21328491285.07</v>
      </c>
      <c r="AM707" s="12">
        <f>+SUMIFS('BLG1222'!$I:$I,'BLG1222'!$A:$A,'ALL 2022'!$2:$2,'BLG1222'!$D:$D,'ALL 2022'!$D:$D)</f>
        <v>0</v>
      </c>
      <c r="AN707" s="12">
        <f>+SUMIFS('BLG1222'!$I:$I,'BLG1222'!$A:$A,'ALL 2022'!$2:$2,'BLG1222'!$D:$D,'ALL 2022'!$D:$D)</f>
        <v>0</v>
      </c>
      <c r="AO707" s="12">
        <f>+SUMIFS('BLG1222'!$I:$I,'BLG1222'!$A:$A,'ALL 2022'!$2:$2,'BLG1222'!$D:$D,'ALL 2022'!$D:$D)</f>
        <v>0</v>
      </c>
      <c r="AP707" s="12">
        <f>+SUMIFS('BLG1222'!$I:$I,'BLG1222'!$A:$A,'ALL 2022'!$2:$2,'BLG1222'!$D:$D,'ALL 2022'!$D:$D)</f>
        <v>0</v>
      </c>
      <c r="AQ707" s="164">
        <f t="shared" si="65"/>
        <v>-27106422809.290001</v>
      </c>
      <c r="AR707" s="165">
        <f t="shared" si="66"/>
        <v>-5732502.1009167712</v>
      </c>
    </row>
    <row r="708" spans="1:44" hidden="1" x14ac:dyDescent="0.25">
      <c r="A708" s="11" t="str">
        <f t="shared" si="62"/>
        <v>7</v>
      </c>
      <c r="B708" s="11" t="str">
        <f t="shared" si="63"/>
        <v>70</v>
      </c>
      <c r="C708" s="11" t="str">
        <f t="shared" si="64"/>
        <v>706</v>
      </c>
      <c r="D708" s="23">
        <v>70640000</v>
      </c>
      <c r="E708" s="199" t="s">
        <v>3280</v>
      </c>
      <c r="F708" s="24" t="s">
        <v>2059</v>
      </c>
      <c r="G708" s="12">
        <f>+SUMIFS('BLG1222'!$I:$I,'BLG1222'!$A:$A,'ALL 2022'!$2:$2,'BLG1222'!$D:$D,'ALL 2022'!$D:$D)</f>
        <v>0</v>
      </c>
      <c r="H708" s="12">
        <f>+SUMIFS('BLG1222'!$I:$I,'BLG1222'!$A:$A,'ALL 2022'!$2:$2,'BLG1222'!$D:$D,'ALL 2022'!$D:$D)</f>
        <v>0</v>
      </c>
      <c r="I708" s="12">
        <f>+SUMIFS('BLG1222'!$I:$I,'BLG1222'!$A:$A,'ALL 2022'!$2:$2,'BLG1222'!$D:$D,'ALL 2022'!$D:$D)</f>
        <v>0</v>
      </c>
      <c r="J708" s="12">
        <f>+SUMIFS('BLG1222'!$I:$I,'BLG1222'!$A:$A,'ALL 2022'!$2:$2,'BLG1222'!$D:$D,'ALL 2022'!$D:$D)</f>
        <v>0</v>
      </c>
      <c r="K708" s="12">
        <f>+SUMIFS('BLG1222'!$I:$I,'BLG1222'!$A:$A,'ALL 2022'!$2:$2,'BLG1222'!$D:$D,'ALL 2022'!$D:$D)</f>
        <v>0</v>
      </c>
      <c r="L708" s="12">
        <f>+SUMIFS('BLG1222'!$I:$I,'BLG1222'!$A:$A,'ALL 2022'!$2:$2,'BLG1222'!$D:$D,'ALL 2022'!$D:$D)</f>
        <v>0</v>
      </c>
      <c r="M708" s="12">
        <f>+SUMIFS('BLG1222'!$I:$I,'BLG1222'!$A:$A,'ALL 2022'!$2:$2,'BLG1222'!$D:$D,'ALL 2022'!$D:$D)</f>
        <v>0</v>
      </c>
      <c r="N708" s="12">
        <f>+SUMIFS('BLG1222'!$I:$I,'BLG1222'!$A:$A,'ALL 2022'!$2:$2,'BLG1222'!$D:$D,'ALL 2022'!$D:$D)</f>
        <v>0</v>
      </c>
      <c r="O708" s="12">
        <f>+SUMIFS('BLG1222'!$I:$I,'BLG1222'!$A:$A,'ALL 2022'!$2:$2,'BLG1222'!$D:$D,'ALL 2022'!$D:$D)</f>
        <v>0</v>
      </c>
      <c r="P708" s="12">
        <f>+SUMIFS('BLG1222'!$I:$I,'BLG1222'!$A:$A,'ALL 2022'!$2:$2,'BLG1222'!$D:$D,'ALL 2022'!$D:$D)</f>
        <v>0</v>
      </c>
      <c r="Q708" s="12">
        <f>+SUMIFS('BLG1222'!$I:$I,'BLG1222'!$A:$A,'ALL 2022'!$2:$2,'BLG1222'!$D:$D,'ALL 2022'!$D:$D)</f>
        <v>0</v>
      </c>
      <c r="R708" s="12">
        <f>+SUMIFS('BLG1222'!$I:$I,'BLG1222'!$A:$A,'ALL 2022'!$2:$2,'BLG1222'!$D:$D,'ALL 2022'!$D:$D)</f>
        <v>0</v>
      </c>
      <c r="S708" s="12">
        <f>+SUMIFS('BLG1222'!$I:$I,'BLG1222'!$A:$A,'ALL 2022'!$2:$2,'BLG1222'!$D:$D,'ALL 2022'!$D:$D)</f>
        <v>0</v>
      </c>
      <c r="T708" s="12">
        <f>+SUMIFS('BLG1222'!$I:$I,'BLG1222'!$A:$A,'ALL 2022'!$2:$2,'BLG1222'!$D:$D,'ALL 2022'!$D:$D)</f>
        <v>0</v>
      </c>
      <c r="U708" s="12">
        <f>+SUMIFS('BLG1222'!$I:$I,'BLG1222'!$A:$A,'ALL 2022'!$2:$2,'BLG1222'!$D:$D,'ALL 2022'!$D:$D)</f>
        <v>0</v>
      </c>
      <c r="V708" s="12">
        <f>+SUMIFS('BLG1222'!$I:$I,'BLG1222'!$A:$A,'ALL 2022'!$2:$2,'BLG1222'!$D:$D,'ALL 2022'!$D:$D)</f>
        <v>0</v>
      </c>
      <c r="W708" s="12">
        <f>+SUMIFS('BLG1222'!$I:$I,'BLG1222'!$A:$A,'ALL 2022'!$2:$2,'BLG1222'!$D:$D,'ALL 2022'!$D:$D)</f>
        <v>0</v>
      </c>
      <c r="X708" s="12">
        <f>+SUMIFS('BLG1222'!$I:$I,'BLG1222'!$A:$A,'ALL 2022'!$2:$2,'BLG1222'!$D:$D,'ALL 2022'!$D:$D)</f>
        <v>0</v>
      </c>
      <c r="Y708" s="12">
        <f>+SUMIFS('BLG1222'!$I:$I,'BLG1222'!$A:$A,'ALL 2022'!$2:$2,'BLG1222'!$D:$D,'ALL 2022'!$D:$D)</f>
        <v>0</v>
      </c>
      <c r="Z708" s="12">
        <f>+SUMIFS('BLG1222'!$I:$I,'BLG1222'!$A:$A,'ALL 2022'!$2:$2,'BLG1222'!$D:$D,'ALL 2022'!$D:$D)</f>
        <v>0</v>
      </c>
      <c r="AA708" s="12">
        <f>+SUMIFS('BLG1222'!$I:$I,'BLG1222'!$A:$A,'ALL 2022'!$2:$2,'BLG1222'!$D:$D,'ALL 2022'!$D:$D)</f>
        <v>0</v>
      </c>
      <c r="AB708" s="12">
        <f>+SUMIFS('BLG1222'!$I:$I,'BLG1222'!$A:$A,'ALL 2022'!$2:$2,'BLG1222'!$D:$D,'ALL 2022'!$D:$D)</f>
        <v>0</v>
      </c>
      <c r="AC708" s="12">
        <f>+SUMIFS('BLG1222'!$I:$I,'BLG1222'!$A:$A,'ALL 2022'!$2:$2,'BLG1222'!$D:$D,'ALL 2022'!$D:$D)</f>
        <v>0</v>
      </c>
      <c r="AD708" s="12">
        <f>+SUMIFS('BLG1222'!$I:$I,'BLG1222'!$A:$A,'ALL 2022'!$2:$2,'BLG1222'!$D:$D,'ALL 2022'!$D:$D)</f>
        <v>0</v>
      </c>
      <c r="AE708" s="12">
        <f>+SUMIFS('BLG1222'!$I:$I,'BLG1222'!$A:$A,'ALL 2022'!$2:$2,'BLG1222'!$D:$D,'ALL 2022'!$D:$D)</f>
        <v>0</v>
      </c>
      <c r="AF708" s="12">
        <f>+SUMIFS('BLG1222'!$I:$I,'BLG1222'!$A:$A,'ALL 2022'!$2:$2,'BLG1222'!$D:$D,'ALL 2022'!$D:$D)</f>
        <v>0</v>
      </c>
      <c r="AG708" s="12">
        <f>+SUMIFS('BLG1222'!$I:$I,'BLG1222'!$A:$A,'ALL 2022'!$2:$2,'BLG1222'!$D:$D,'ALL 2022'!$D:$D)</f>
        <v>0</v>
      </c>
      <c r="AH708" s="12">
        <f>+SUMIFS('BLG1222'!$I:$I,'BLG1222'!$A:$A,'ALL 2022'!$2:$2,'BLG1222'!$D:$D,'ALL 2022'!$D:$D)</f>
        <v>0</v>
      </c>
      <c r="AI708" s="12">
        <f>+SUMIFS('BLG1222'!$I:$I,'BLG1222'!$A:$A,'ALL 2022'!$2:$2,'BLG1222'!$D:$D,'ALL 2022'!$D:$D)</f>
        <v>0</v>
      </c>
      <c r="AJ708" s="12">
        <f>+SUMIFS('BLG1222'!$I:$I,'BLG1222'!$A:$A,'ALL 2022'!$2:$2,'BLG1222'!$D:$D,'ALL 2022'!$D:$D)</f>
        <v>0</v>
      </c>
      <c r="AK708" s="12">
        <f>+SUMIFS('BLG1222'!$I:$I,'BLG1222'!$A:$A,'ALL 2022'!$2:$2,'BLG1222'!$D:$D,'ALL 2022'!$D:$D)</f>
        <v>0</v>
      </c>
      <c r="AL708" s="12">
        <f>+SUMIFS('BLG1222'!$I:$I,'BLG1222'!$A:$A,'ALL 2022'!$2:$2,'BLG1222'!$D:$D,'ALL 2022'!$D:$D)</f>
        <v>0</v>
      </c>
      <c r="AM708" s="12">
        <f>+SUMIFS('BLG1222'!$I:$I,'BLG1222'!$A:$A,'ALL 2022'!$2:$2,'BLG1222'!$D:$D,'ALL 2022'!$D:$D)</f>
        <v>0</v>
      </c>
      <c r="AN708" s="12">
        <f>+SUMIFS('BLG1222'!$I:$I,'BLG1222'!$A:$A,'ALL 2022'!$2:$2,'BLG1222'!$D:$D,'ALL 2022'!$D:$D)</f>
        <v>0</v>
      </c>
      <c r="AO708" s="12">
        <f>+SUMIFS('BLG1222'!$I:$I,'BLG1222'!$A:$A,'ALL 2022'!$2:$2,'BLG1222'!$D:$D,'ALL 2022'!$D:$D)</f>
        <v>0</v>
      </c>
      <c r="AP708" s="12">
        <f>+SUMIFS('BLG1222'!$I:$I,'BLG1222'!$A:$A,'ALL 2022'!$2:$2,'BLG1222'!$D:$D,'ALL 2022'!$D:$D)</f>
        <v>0</v>
      </c>
      <c r="AQ708" s="164">
        <f t="shared" si="65"/>
        <v>0</v>
      </c>
      <c r="AR708" s="165">
        <f t="shared" si="66"/>
        <v>0</v>
      </c>
    </row>
    <row r="709" spans="1:44" hidden="1" x14ac:dyDescent="0.25">
      <c r="A709" s="11" t="str">
        <f t="shared" ref="A709:A743" si="67">+LEFT(C709)</f>
        <v>7</v>
      </c>
      <c r="B709" s="11" t="str">
        <f t="shared" ref="B709:B743" si="68">+LEFT(D:D,2)</f>
        <v>70</v>
      </c>
      <c r="C709" s="11" t="str">
        <f t="shared" ref="C709:C772" si="69">+LEFT(D709,3)</f>
        <v>707</v>
      </c>
      <c r="D709" s="23">
        <v>70700000</v>
      </c>
      <c r="E709" s="199" t="s">
        <v>3280</v>
      </c>
      <c r="F709" s="24" t="s">
        <v>2060</v>
      </c>
      <c r="G709" s="12">
        <f>+SUMIFS('BLG1222'!$I:$I,'BLG1222'!$A:$A,'ALL 2022'!$2:$2,'BLG1222'!$D:$D,'ALL 2022'!$D:$D)</f>
        <v>0</v>
      </c>
      <c r="H709" s="12">
        <f>+SUMIFS('BLG1222'!$I:$I,'BLG1222'!$A:$A,'ALL 2022'!$2:$2,'BLG1222'!$D:$D,'ALL 2022'!$D:$D)</f>
        <v>0</v>
      </c>
      <c r="I709" s="12">
        <f>+SUMIFS('BLG1222'!$I:$I,'BLG1222'!$A:$A,'ALL 2022'!$2:$2,'BLG1222'!$D:$D,'ALL 2022'!$D:$D)</f>
        <v>0</v>
      </c>
      <c r="J709" s="12">
        <f>+SUMIFS('BLG1222'!$I:$I,'BLG1222'!$A:$A,'ALL 2022'!$2:$2,'BLG1222'!$D:$D,'ALL 2022'!$D:$D)</f>
        <v>0</v>
      </c>
      <c r="K709" s="12">
        <f>+SUMIFS('BLG1222'!$I:$I,'BLG1222'!$A:$A,'ALL 2022'!$2:$2,'BLG1222'!$D:$D,'ALL 2022'!$D:$D)</f>
        <v>0</v>
      </c>
      <c r="L709" s="12">
        <f>+SUMIFS('BLG1222'!$I:$I,'BLG1222'!$A:$A,'ALL 2022'!$2:$2,'BLG1222'!$D:$D,'ALL 2022'!$D:$D)</f>
        <v>0</v>
      </c>
      <c r="M709" s="12">
        <f>+SUMIFS('BLG1222'!$I:$I,'BLG1222'!$A:$A,'ALL 2022'!$2:$2,'BLG1222'!$D:$D,'ALL 2022'!$D:$D)</f>
        <v>0</v>
      </c>
      <c r="N709" s="12">
        <f>+SUMIFS('BLG1222'!$I:$I,'BLG1222'!$A:$A,'ALL 2022'!$2:$2,'BLG1222'!$D:$D,'ALL 2022'!$D:$D)</f>
        <v>0</v>
      </c>
      <c r="O709" s="12">
        <f>+SUMIFS('BLG1222'!$I:$I,'BLG1222'!$A:$A,'ALL 2022'!$2:$2,'BLG1222'!$D:$D,'ALL 2022'!$D:$D)</f>
        <v>3611930</v>
      </c>
      <c r="P709" s="12">
        <f>+SUMIFS('BLG1222'!$I:$I,'BLG1222'!$A:$A,'ALL 2022'!$2:$2,'BLG1222'!$D:$D,'ALL 2022'!$D:$D)</f>
        <v>0</v>
      </c>
      <c r="Q709" s="12">
        <f>+SUMIFS('BLG1222'!$I:$I,'BLG1222'!$A:$A,'ALL 2022'!$2:$2,'BLG1222'!$D:$D,'ALL 2022'!$D:$D)</f>
        <v>0</v>
      </c>
      <c r="R709" s="12">
        <f>+SUMIFS('BLG1222'!$I:$I,'BLG1222'!$A:$A,'ALL 2022'!$2:$2,'BLG1222'!$D:$D,'ALL 2022'!$D:$D)</f>
        <v>0</v>
      </c>
      <c r="S709" s="12">
        <f>+SUMIFS('BLG1222'!$I:$I,'BLG1222'!$A:$A,'ALL 2022'!$2:$2,'BLG1222'!$D:$D,'ALL 2022'!$D:$D)</f>
        <v>0</v>
      </c>
      <c r="T709" s="12">
        <f>+SUMIFS('BLG1222'!$I:$I,'BLG1222'!$A:$A,'ALL 2022'!$2:$2,'BLG1222'!$D:$D,'ALL 2022'!$D:$D)</f>
        <v>-25028316087.186699</v>
      </c>
      <c r="U709" s="12">
        <f>+SUMIFS('BLG1222'!$I:$I,'BLG1222'!$A:$A,'ALL 2022'!$2:$2,'BLG1222'!$D:$D,'ALL 2022'!$D:$D)</f>
        <v>0</v>
      </c>
      <c r="V709" s="12">
        <f>+SUMIFS('BLG1222'!$I:$I,'BLG1222'!$A:$A,'ALL 2022'!$2:$2,'BLG1222'!$D:$D,'ALL 2022'!$D:$D)</f>
        <v>0</v>
      </c>
      <c r="W709" s="12">
        <f>+SUMIFS('BLG1222'!$I:$I,'BLG1222'!$A:$A,'ALL 2022'!$2:$2,'BLG1222'!$D:$D,'ALL 2022'!$D:$D)</f>
        <v>0</v>
      </c>
      <c r="X709" s="12">
        <f>+SUMIFS('BLG1222'!$I:$I,'BLG1222'!$A:$A,'ALL 2022'!$2:$2,'BLG1222'!$D:$D,'ALL 2022'!$D:$D)</f>
        <v>0</v>
      </c>
      <c r="Y709" s="12">
        <f>+SUMIFS('BLG1222'!$I:$I,'BLG1222'!$A:$A,'ALL 2022'!$2:$2,'BLG1222'!$D:$D,'ALL 2022'!$D:$D)</f>
        <v>0</v>
      </c>
      <c r="Z709" s="12">
        <f>+SUMIFS('BLG1222'!$I:$I,'BLG1222'!$A:$A,'ALL 2022'!$2:$2,'BLG1222'!$D:$D,'ALL 2022'!$D:$D)</f>
        <v>0</v>
      </c>
      <c r="AA709" s="12">
        <f>+SUMIFS('BLG1222'!$I:$I,'BLG1222'!$A:$A,'ALL 2022'!$2:$2,'BLG1222'!$D:$D,'ALL 2022'!$D:$D)</f>
        <v>0</v>
      </c>
      <c r="AB709" s="12">
        <f>+SUMIFS('BLG1222'!$I:$I,'BLG1222'!$A:$A,'ALL 2022'!$2:$2,'BLG1222'!$D:$D,'ALL 2022'!$D:$D)</f>
        <v>-758723027</v>
      </c>
      <c r="AC709" s="12">
        <f>+SUMIFS('BLG1222'!$I:$I,'BLG1222'!$A:$A,'ALL 2022'!$2:$2,'BLG1222'!$D:$D,'ALL 2022'!$D:$D)</f>
        <v>0</v>
      </c>
      <c r="AD709" s="12">
        <f>+SUMIFS('BLG1222'!$I:$I,'BLG1222'!$A:$A,'ALL 2022'!$2:$2,'BLG1222'!$D:$D,'ALL 2022'!$D:$D)</f>
        <v>0</v>
      </c>
      <c r="AE709" s="12">
        <f>+SUMIFS('BLG1222'!$I:$I,'BLG1222'!$A:$A,'ALL 2022'!$2:$2,'BLG1222'!$D:$D,'ALL 2022'!$D:$D)</f>
        <v>0</v>
      </c>
      <c r="AF709" s="12">
        <f>+SUMIFS('BLG1222'!$I:$I,'BLG1222'!$A:$A,'ALL 2022'!$2:$2,'BLG1222'!$D:$D,'ALL 2022'!$D:$D)</f>
        <v>-9661083409.2399998</v>
      </c>
      <c r="AG709" s="12">
        <f>+SUMIFS('BLG1222'!$I:$I,'BLG1222'!$A:$A,'ALL 2022'!$2:$2,'BLG1222'!$D:$D,'ALL 2022'!$D:$D)</f>
        <v>-9311432576.2199993</v>
      </c>
      <c r="AH709" s="12">
        <f>+SUMIFS('BLG1222'!$I:$I,'BLG1222'!$A:$A,'ALL 2022'!$2:$2,'BLG1222'!$D:$D,'ALL 2022'!$D:$D)</f>
        <v>-5354817189.4499998</v>
      </c>
      <c r="AI709" s="12">
        <f>+SUMIFS('BLG1222'!$I:$I,'BLG1222'!$A:$A,'ALL 2022'!$2:$2,'BLG1222'!$D:$D,'ALL 2022'!$D:$D)</f>
        <v>0</v>
      </c>
      <c r="AJ709" s="12">
        <f>+SUMIFS('BLG1222'!$I:$I,'BLG1222'!$A:$A,'ALL 2022'!$2:$2,'BLG1222'!$D:$D,'ALL 2022'!$D:$D)</f>
        <v>0</v>
      </c>
      <c r="AK709" s="12">
        <f>+SUMIFS('BLG1222'!$I:$I,'BLG1222'!$A:$A,'ALL 2022'!$2:$2,'BLG1222'!$D:$D,'ALL 2022'!$D:$D)</f>
        <v>0</v>
      </c>
      <c r="AL709" s="12">
        <f>+SUMIFS('BLG1222'!$I:$I,'BLG1222'!$A:$A,'ALL 2022'!$2:$2,'BLG1222'!$D:$D,'ALL 2022'!$D:$D)</f>
        <v>0</v>
      </c>
      <c r="AM709" s="12">
        <f>+SUMIFS('BLG1222'!$I:$I,'BLG1222'!$A:$A,'ALL 2022'!$2:$2,'BLG1222'!$D:$D,'ALL 2022'!$D:$D)</f>
        <v>-2906991075</v>
      </c>
      <c r="AN709" s="12">
        <f>+SUMIFS('BLG1222'!$I:$I,'BLG1222'!$A:$A,'ALL 2022'!$2:$2,'BLG1222'!$D:$D,'ALL 2022'!$D:$D)</f>
        <v>-30666666.670000002</v>
      </c>
      <c r="AO709" s="12">
        <f>+SUMIFS('BLG1222'!$I:$I,'BLG1222'!$A:$A,'ALL 2022'!$2:$2,'BLG1222'!$D:$D,'ALL 2022'!$D:$D)</f>
        <v>0</v>
      </c>
      <c r="AP709" s="12">
        <f>+SUMIFS('BLG1222'!$I:$I,'BLG1222'!$A:$A,'ALL 2022'!$2:$2,'BLG1222'!$D:$D,'ALL 2022'!$D:$D)</f>
        <v>0</v>
      </c>
      <c r="AQ709" s="164">
        <f t="shared" ref="AQ709:AQ772" si="70">+SUM(G709:AP709)</f>
        <v>-53048418100.766693</v>
      </c>
      <c r="AR709" s="165">
        <f t="shared" ref="AR709:AR772" si="71">+AQ709/$AT$2</f>
        <v>-11218749.532259718</v>
      </c>
    </row>
    <row r="710" spans="1:44" hidden="1" x14ac:dyDescent="0.25">
      <c r="A710" s="11" t="str">
        <f t="shared" si="67"/>
        <v>7</v>
      </c>
      <c r="B710" s="11" t="str">
        <f t="shared" si="68"/>
        <v>70</v>
      </c>
      <c r="C710" s="11" t="str">
        <f t="shared" si="69"/>
        <v>707</v>
      </c>
      <c r="D710" s="23">
        <v>70710000</v>
      </c>
      <c r="E710" s="199" t="s">
        <v>3280</v>
      </c>
      <c r="F710" s="24" t="s">
        <v>572</v>
      </c>
      <c r="G710" s="12">
        <f>+SUMIFS('BLG1222'!$I:$I,'BLG1222'!$A:$A,'ALL 2022'!$2:$2,'BLG1222'!$D:$D,'ALL 2022'!$D:$D)</f>
        <v>-619158</v>
      </c>
      <c r="H710" s="12">
        <f>+SUMIFS('BLG1222'!$I:$I,'BLG1222'!$A:$A,'ALL 2022'!$2:$2,'BLG1222'!$D:$D,'ALL 2022'!$D:$D)</f>
        <v>0</v>
      </c>
      <c r="I710" s="12">
        <f>+SUMIFS('BLG1222'!$I:$I,'BLG1222'!$A:$A,'ALL 2022'!$2:$2,'BLG1222'!$D:$D,'ALL 2022'!$D:$D)</f>
        <v>0</v>
      </c>
      <c r="J710" s="12">
        <f>+SUMIFS('BLG1222'!$I:$I,'BLG1222'!$A:$A,'ALL 2022'!$2:$2,'BLG1222'!$D:$D,'ALL 2022'!$D:$D)</f>
        <v>-7031190150.5699997</v>
      </c>
      <c r="K710" s="12">
        <f>+SUMIFS('BLG1222'!$I:$I,'BLG1222'!$A:$A,'ALL 2022'!$2:$2,'BLG1222'!$D:$D,'ALL 2022'!$D:$D)</f>
        <v>-110306595.84</v>
      </c>
      <c r="L710" s="12">
        <f>+SUMIFS('BLG1222'!$I:$I,'BLG1222'!$A:$A,'ALL 2022'!$2:$2,'BLG1222'!$D:$D,'ALL 2022'!$D:$D)</f>
        <v>0</v>
      </c>
      <c r="M710" s="12">
        <f>+SUMIFS('BLG1222'!$I:$I,'BLG1222'!$A:$A,'ALL 2022'!$2:$2,'BLG1222'!$D:$D,'ALL 2022'!$D:$D)</f>
        <v>0</v>
      </c>
      <c r="N710" s="12">
        <f>+SUMIFS('BLG1222'!$I:$I,'BLG1222'!$A:$A,'ALL 2022'!$2:$2,'BLG1222'!$D:$D,'ALL 2022'!$D:$D)</f>
        <v>0</v>
      </c>
      <c r="O710" s="12">
        <f>+SUMIFS('BLG1222'!$I:$I,'BLG1222'!$A:$A,'ALL 2022'!$2:$2,'BLG1222'!$D:$D,'ALL 2022'!$D:$D)</f>
        <v>0</v>
      </c>
      <c r="P710" s="12">
        <f>+SUMIFS('BLG1222'!$I:$I,'BLG1222'!$A:$A,'ALL 2022'!$2:$2,'BLG1222'!$D:$D,'ALL 2022'!$D:$D)</f>
        <v>0</v>
      </c>
      <c r="Q710" s="12">
        <f>+SUMIFS('BLG1222'!$I:$I,'BLG1222'!$A:$A,'ALL 2022'!$2:$2,'BLG1222'!$D:$D,'ALL 2022'!$D:$D)</f>
        <v>0</v>
      </c>
      <c r="R710" s="12">
        <f>+SUMIFS('BLG1222'!$I:$I,'BLG1222'!$A:$A,'ALL 2022'!$2:$2,'BLG1222'!$D:$D,'ALL 2022'!$D:$D)</f>
        <v>0</v>
      </c>
      <c r="S710" s="12">
        <f>+SUMIFS('BLG1222'!$I:$I,'BLG1222'!$A:$A,'ALL 2022'!$2:$2,'BLG1222'!$D:$D,'ALL 2022'!$D:$D)</f>
        <v>-21409713.77</v>
      </c>
      <c r="T710" s="12">
        <f>+SUMIFS('BLG1222'!$I:$I,'BLG1222'!$A:$A,'ALL 2022'!$2:$2,'BLG1222'!$D:$D,'ALL 2022'!$D:$D)</f>
        <v>-34429370091.790001</v>
      </c>
      <c r="U710" s="12">
        <f>+SUMIFS('BLG1222'!$I:$I,'BLG1222'!$A:$A,'ALL 2022'!$2:$2,'BLG1222'!$D:$D,'ALL 2022'!$D:$D)</f>
        <v>0</v>
      </c>
      <c r="V710" s="12">
        <f>+SUMIFS('BLG1222'!$I:$I,'BLG1222'!$A:$A,'ALL 2022'!$2:$2,'BLG1222'!$D:$D,'ALL 2022'!$D:$D)</f>
        <v>-3218387726.9099998</v>
      </c>
      <c r="W710" s="12">
        <f>+SUMIFS('BLG1222'!$I:$I,'BLG1222'!$A:$A,'ALL 2022'!$2:$2,'BLG1222'!$D:$D,'ALL 2022'!$D:$D)</f>
        <v>0</v>
      </c>
      <c r="X710" s="12">
        <f>+SUMIFS('BLG1222'!$I:$I,'BLG1222'!$A:$A,'ALL 2022'!$2:$2,'BLG1222'!$D:$D,'ALL 2022'!$D:$D)</f>
        <v>0</v>
      </c>
      <c r="Y710" s="12">
        <f>+SUMIFS('BLG1222'!$I:$I,'BLG1222'!$A:$A,'ALL 2022'!$2:$2,'BLG1222'!$D:$D,'ALL 2022'!$D:$D)</f>
        <v>0</v>
      </c>
      <c r="Z710" s="12">
        <f>+SUMIFS('BLG1222'!$I:$I,'BLG1222'!$A:$A,'ALL 2022'!$2:$2,'BLG1222'!$D:$D,'ALL 2022'!$D:$D)</f>
        <v>0</v>
      </c>
      <c r="AA710" s="12">
        <f>+SUMIFS('BLG1222'!$I:$I,'BLG1222'!$A:$A,'ALL 2022'!$2:$2,'BLG1222'!$D:$D,'ALL 2022'!$D:$D)</f>
        <v>0</v>
      </c>
      <c r="AB710" s="12">
        <f>+SUMIFS('BLG1222'!$I:$I,'BLG1222'!$A:$A,'ALL 2022'!$2:$2,'BLG1222'!$D:$D,'ALL 2022'!$D:$D)</f>
        <v>-3066532938.6100001</v>
      </c>
      <c r="AC710" s="12">
        <f>+SUMIFS('BLG1222'!$I:$I,'BLG1222'!$A:$A,'ALL 2022'!$2:$2,'BLG1222'!$D:$D,'ALL 2022'!$D:$D)</f>
        <v>0</v>
      </c>
      <c r="AD710" s="12">
        <f>+SUMIFS('BLG1222'!$I:$I,'BLG1222'!$A:$A,'ALL 2022'!$2:$2,'BLG1222'!$D:$D,'ALL 2022'!$D:$D)</f>
        <v>0</v>
      </c>
      <c r="AE710" s="12">
        <f>+SUMIFS('BLG1222'!$I:$I,'BLG1222'!$A:$A,'ALL 2022'!$2:$2,'BLG1222'!$D:$D,'ALL 2022'!$D:$D)</f>
        <v>0</v>
      </c>
      <c r="AF710" s="12">
        <f>+SUMIFS('BLG1222'!$I:$I,'BLG1222'!$A:$A,'ALL 2022'!$2:$2,'BLG1222'!$D:$D,'ALL 2022'!$D:$D)</f>
        <v>-4889758634.5</v>
      </c>
      <c r="AG710" s="12">
        <f>+SUMIFS('BLG1222'!$I:$I,'BLG1222'!$A:$A,'ALL 2022'!$2:$2,'BLG1222'!$D:$D,'ALL 2022'!$D:$D)</f>
        <v>0</v>
      </c>
      <c r="AH710" s="12">
        <f>+SUMIFS('BLG1222'!$I:$I,'BLG1222'!$A:$A,'ALL 2022'!$2:$2,'BLG1222'!$D:$D,'ALL 2022'!$D:$D)</f>
        <v>0</v>
      </c>
      <c r="AI710" s="12">
        <f>+SUMIFS('BLG1222'!$I:$I,'BLG1222'!$A:$A,'ALL 2022'!$2:$2,'BLG1222'!$D:$D,'ALL 2022'!$D:$D)</f>
        <v>0</v>
      </c>
      <c r="AJ710" s="12">
        <f>+SUMIFS('BLG1222'!$I:$I,'BLG1222'!$A:$A,'ALL 2022'!$2:$2,'BLG1222'!$D:$D,'ALL 2022'!$D:$D)</f>
        <v>0</v>
      </c>
      <c r="AK710" s="12">
        <f>+SUMIFS('BLG1222'!$I:$I,'BLG1222'!$A:$A,'ALL 2022'!$2:$2,'BLG1222'!$D:$D,'ALL 2022'!$D:$D)</f>
        <v>-69631508.230000004</v>
      </c>
      <c r="AL710" s="12">
        <f>+SUMIFS('BLG1222'!$I:$I,'BLG1222'!$A:$A,'ALL 2022'!$2:$2,'BLG1222'!$D:$D,'ALL 2022'!$D:$D)</f>
        <v>0</v>
      </c>
      <c r="AM710" s="12">
        <f>+SUMIFS('BLG1222'!$I:$I,'BLG1222'!$A:$A,'ALL 2022'!$2:$2,'BLG1222'!$D:$D,'ALL 2022'!$D:$D)</f>
        <v>0</v>
      </c>
      <c r="AN710" s="12">
        <f>+SUMIFS('BLG1222'!$I:$I,'BLG1222'!$A:$A,'ALL 2022'!$2:$2,'BLG1222'!$D:$D,'ALL 2022'!$D:$D)</f>
        <v>-59709844600</v>
      </c>
      <c r="AO710" s="12">
        <f>+SUMIFS('BLG1222'!$I:$I,'BLG1222'!$A:$A,'ALL 2022'!$2:$2,'BLG1222'!$D:$D,'ALL 2022'!$D:$D)</f>
        <v>-10231960603.110001</v>
      </c>
      <c r="AP710" s="12">
        <f>+SUMIFS('BLG1222'!$I:$I,'BLG1222'!$A:$A,'ALL 2022'!$2:$2,'BLG1222'!$D:$D,'ALL 2022'!$D:$D)</f>
        <v>0</v>
      </c>
      <c r="AQ710" s="164">
        <f t="shared" si="70"/>
        <v>-122779011721.33</v>
      </c>
      <c r="AR710" s="165">
        <f t="shared" si="71"/>
        <v>-25965467.579137366</v>
      </c>
    </row>
    <row r="711" spans="1:44" hidden="1" x14ac:dyDescent="0.25">
      <c r="A711" s="11" t="str">
        <f t="shared" si="67"/>
        <v>7</v>
      </c>
      <c r="B711" s="11" t="str">
        <f t="shared" si="68"/>
        <v>70</v>
      </c>
      <c r="C711" s="11" t="str">
        <f t="shared" si="69"/>
        <v>707</v>
      </c>
      <c r="D711" s="23">
        <v>70720000</v>
      </c>
      <c r="E711" s="199" t="s">
        <v>3280</v>
      </c>
      <c r="F711" s="24" t="s">
        <v>776</v>
      </c>
      <c r="G711" s="12">
        <f>+SUMIFS('BLG1222'!$I:$I,'BLG1222'!$A:$A,'ALL 2022'!$2:$2,'BLG1222'!$D:$D,'ALL 2022'!$D:$D)</f>
        <v>-149100</v>
      </c>
      <c r="H711" s="12">
        <f>+SUMIFS('BLG1222'!$I:$I,'BLG1222'!$A:$A,'ALL 2022'!$2:$2,'BLG1222'!$D:$D,'ALL 2022'!$D:$D)</f>
        <v>0</v>
      </c>
      <c r="I711" s="12">
        <f>+SUMIFS('BLG1222'!$I:$I,'BLG1222'!$A:$A,'ALL 2022'!$2:$2,'BLG1222'!$D:$D,'ALL 2022'!$D:$D)</f>
        <v>-2261436005.9835</v>
      </c>
      <c r="J711" s="12">
        <f>+SUMIFS('BLG1222'!$I:$I,'BLG1222'!$A:$A,'ALL 2022'!$2:$2,'BLG1222'!$D:$D,'ALL 2022'!$D:$D)</f>
        <v>-81066426518.970001</v>
      </c>
      <c r="K711" s="12">
        <f>+SUMIFS('BLG1222'!$I:$I,'BLG1222'!$A:$A,'ALL 2022'!$2:$2,'BLG1222'!$D:$D,'ALL 2022'!$D:$D)</f>
        <v>-90469765.599999994</v>
      </c>
      <c r="L711" s="12">
        <f>+SUMIFS('BLG1222'!$I:$I,'BLG1222'!$A:$A,'ALL 2022'!$2:$2,'BLG1222'!$D:$D,'ALL 2022'!$D:$D)</f>
        <v>0</v>
      </c>
      <c r="M711" s="12">
        <f>+SUMIFS('BLG1222'!$I:$I,'BLG1222'!$A:$A,'ALL 2022'!$2:$2,'BLG1222'!$D:$D,'ALL 2022'!$D:$D)</f>
        <v>0</v>
      </c>
      <c r="N711" s="12">
        <f>+SUMIFS('BLG1222'!$I:$I,'BLG1222'!$A:$A,'ALL 2022'!$2:$2,'BLG1222'!$D:$D,'ALL 2022'!$D:$D)</f>
        <v>0</v>
      </c>
      <c r="O711" s="12">
        <f>+SUMIFS('BLG1222'!$I:$I,'BLG1222'!$A:$A,'ALL 2022'!$2:$2,'BLG1222'!$D:$D,'ALL 2022'!$D:$D)</f>
        <v>0</v>
      </c>
      <c r="P711" s="12">
        <f>+SUMIFS('BLG1222'!$I:$I,'BLG1222'!$A:$A,'ALL 2022'!$2:$2,'BLG1222'!$D:$D,'ALL 2022'!$D:$D)</f>
        <v>0</v>
      </c>
      <c r="Q711" s="12">
        <f>+SUMIFS('BLG1222'!$I:$I,'BLG1222'!$A:$A,'ALL 2022'!$2:$2,'BLG1222'!$D:$D,'ALL 2022'!$D:$D)</f>
        <v>0</v>
      </c>
      <c r="R711" s="12">
        <f>+SUMIFS('BLG1222'!$I:$I,'BLG1222'!$A:$A,'ALL 2022'!$2:$2,'BLG1222'!$D:$D,'ALL 2022'!$D:$D)</f>
        <v>0</v>
      </c>
      <c r="S711" s="12">
        <f>+SUMIFS('BLG1222'!$I:$I,'BLG1222'!$A:$A,'ALL 2022'!$2:$2,'BLG1222'!$D:$D,'ALL 2022'!$D:$D)</f>
        <v>-6367650665.4700003</v>
      </c>
      <c r="T711" s="12">
        <f>+SUMIFS('BLG1222'!$I:$I,'BLG1222'!$A:$A,'ALL 2022'!$2:$2,'BLG1222'!$D:$D,'ALL 2022'!$D:$D)</f>
        <v>-4323282527.3100004</v>
      </c>
      <c r="U711" s="12">
        <f>+SUMIFS('BLG1222'!$I:$I,'BLG1222'!$A:$A,'ALL 2022'!$2:$2,'BLG1222'!$D:$D,'ALL 2022'!$D:$D)</f>
        <v>0</v>
      </c>
      <c r="V711" s="12">
        <f>+SUMIFS('BLG1222'!$I:$I,'BLG1222'!$A:$A,'ALL 2022'!$2:$2,'BLG1222'!$D:$D,'ALL 2022'!$D:$D)</f>
        <v>-86400</v>
      </c>
      <c r="W711" s="12">
        <f>+SUMIFS('BLG1222'!$I:$I,'BLG1222'!$A:$A,'ALL 2022'!$2:$2,'BLG1222'!$D:$D,'ALL 2022'!$D:$D)</f>
        <v>0</v>
      </c>
      <c r="X711" s="12">
        <f>+SUMIFS('BLG1222'!$I:$I,'BLG1222'!$A:$A,'ALL 2022'!$2:$2,'BLG1222'!$D:$D,'ALL 2022'!$D:$D)</f>
        <v>0</v>
      </c>
      <c r="Y711" s="12">
        <f>+SUMIFS('BLG1222'!$I:$I,'BLG1222'!$A:$A,'ALL 2022'!$2:$2,'BLG1222'!$D:$D,'ALL 2022'!$D:$D)</f>
        <v>0</v>
      </c>
      <c r="Z711" s="12">
        <f>+SUMIFS('BLG1222'!$I:$I,'BLG1222'!$A:$A,'ALL 2022'!$2:$2,'BLG1222'!$D:$D,'ALL 2022'!$D:$D)</f>
        <v>0</v>
      </c>
      <c r="AA711" s="12">
        <f>+SUMIFS('BLG1222'!$I:$I,'BLG1222'!$A:$A,'ALL 2022'!$2:$2,'BLG1222'!$D:$D,'ALL 2022'!$D:$D)</f>
        <v>0</v>
      </c>
      <c r="AB711" s="12">
        <f>+SUMIFS('BLG1222'!$I:$I,'BLG1222'!$A:$A,'ALL 2022'!$2:$2,'BLG1222'!$D:$D,'ALL 2022'!$D:$D)</f>
        <v>-4160264900</v>
      </c>
      <c r="AC711" s="12">
        <f>+SUMIFS('BLG1222'!$I:$I,'BLG1222'!$A:$A,'ALL 2022'!$2:$2,'BLG1222'!$D:$D,'ALL 2022'!$D:$D)</f>
        <v>0</v>
      </c>
      <c r="AD711" s="12">
        <f>+SUMIFS('BLG1222'!$I:$I,'BLG1222'!$A:$A,'ALL 2022'!$2:$2,'BLG1222'!$D:$D,'ALL 2022'!$D:$D)</f>
        <v>0</v>
      </c>
      <c r="AE711" s="12">
        <f>+SUMIFS('BLG1222'!$I:$I,'BLG1222'!$A:$A,'ALL 2022'!$2:$2,'BLG1222'!$D:$D,'ALL 2022'!$D:$D)</f>
        <v>0</v>
      </c>
      <c r="AF711" s="12">
        <f>+SUMIFS('BLG1222'!$I:$I,'BLG1222'!$A:$A,'ALL 2022'!$2:$2,'BLG1222'!$D:$D,'ALL 2022'!$D:$D)</f>
        <v>0</v>
      </c>
      <c r="AG711" s="12">
        <f>+SUMIFS('BLG1222'!$I:$I,'BLG1222'!$A:$A,'ALL 2022'!$2:$2,'BLG1222'!$D:$D,'ALL 2022'!$D:$D)</f>
        <v>0</v>
      </c>
      <c r="AH711" s="12">
        <f>+SUMIFS('BLG1222'!$I:$I,'BLG1222'!$A:$A,'ALL 2022'!$2:$2,'BLG1222'!$D:$D,'ALL 2022'!$D:$D)</f>
        <v>0</v>
      </c>
      <c r="AI711" s="12">
        <f>+SUMIFS('BLG1222'!$I:$I,'BLG1222'!$A:$A,'ALL 2022'!$2:$2,'BLG1222'!$D:$D,'ALL 2022'!$D:$D)</f>
        <v>0</v>
      </c>
      <c r="AJ711" s="12">
        <f>+SUMIFS('BLG1222'!$I:$I,'BLG1222'!$A:$A,'ALL 2022'!$2:$2,'BLG1222'!$D:$D,'ALL 2022'!$D:$D)</f>
        <v>0</v>
      </c>
      <c r="AK711" s="12">
        <f>+SUMIFS('BLG1222'!$I:$I,'BLG1222'!$A:$A,'ALL 2022'!$2:$2,'BLG1222'!$D:$D,'ALL 2022'!$D:$D)</f>
        <v>0</v>
      </c>
      <c r="AL711" s="12">
        <f>+SUMIFS('BLG1222'!$I:$I,'BLG1222'!$A:$A,'ALL 2022'!$2:$2,'BLG1222'!$D:$D,'ALL 2022'!$D:$D)</f>
        <v>-35760360</v>
      </c>
      <c r="AM711" s="12">
        <f>+SUMIFS('BLG1222'!$I:$I,'BLG1222'!$A:$A,'ALL 2022'!$2:$2,'BLG1222'!$D:$D,'ALL 2022'!$D:$D)</f>
        <v>0</v>
      </c>
      <c r="AN711" s="12">
        <f>+SUMIFS('BLG1222'!$I:$I,'BLG1222'!$A:$A,'ALL 2022'!$2:$2,'BLG1222'!$D:$D,'ALL 2022'!$D:$D)</f>
        <v>-295380367274.25</v>
      </c>
      <c r="AO711" s="12">
        <f>+SUMIFS('BLG1222'!$I:$I,'BLG1222'!$A:$A,'ALL 2022'!$2:$2,'BLG1222'!$D:$D,'ALL 2022'!$D:$D)</f>
        <v>-673019636.01999998</v>
      </c>
      <c r="AP711" s="12">
        <f>+SUMIFS('BLG1222'!$I:$I,'BLG1222'!$A:$A,'ALL 2022'!$2:$2,'BLG1222'!$D:$D,'ALL 2022'!$D:$D)</f>
        <v>0</v>
      </c>
      <c r="AQ711" s="164">
        <f t="shared" si="70"/>
        <v>-394358913153.60352</v>
      </c>
      <c r="AR711" s="165">
        <f t="shared" si="71"/>
        <v>-83399543.867275059</v>
      </c>
    </row>
    <row r="712" spans="1:44" hidden="1" x14ac:dyDescent="0.25">
      <c r="A712" s="11" t="str">
        <f t="shared" si="67"/>
        <v>7</v>
      </c>
      <c r="B712" s="11" t="str">
        <f t="shared" si="68"/>
        <v>70</v>
      </c>
      <c r="C712" s="11" t="str">
        <f t="shared" si="69"/>
        <v>707</v>
      </c>
      <c r="D712" s="23">
        <v>70730000</v>
      </c>
      <c r="E712" s="199" t="s">
        <v>3280</v>
      </c>
      <c r="F712" s="24" t="s">
        <v>777</v>
      </c>
      <c r="G712" s="12">
        <f>+SUMIFS('BLG1222'!$I:$I,'BLG1222'!$A:$A,'ALL 2022'!$2:$2,'BLG1222'!$D:$D,'ALL 2022'!$D:$D)</f>
        <v>0</v>
      </c>
      <c r="H712" s="12">
        <f>+SUMIFS('BLG1222'!$I:$I,'BLG1222'!$A:$A,'ALL 2022'!$2:$2,'BLG1222'!$D:$D,'ALL 2022'!$D:$D)</f>
        <v>0</v>
      </c>
      <c r="I712" s="12">
        <f>+SUMIFS('BLG1222'!$I:$I,'BLG1222'!$A:$A,'ALL 2022'!$2:$2,'BLG1222'!$D:$D,'ALL 2022'!$D:$D)</f>
        <v>0</v>
      </c>
      <c r="J712" s="12">
        <f>+SUMIFS('BLG1222'!$I:$I,'BLG1222'!$A:$A,'ALL 2022'!$2:$2,'BLG1222'!$D:$D,'ALL 2022'!$D:$D)</f>
        <v>0</v>
      </c>
      <c r="K712" s="12">
        <f>+SUMIFS('BLG1222'!$I:$I,'BLG1222'!$A:$A,'ALL 2022'!$2:$2,'BLG1222'!$D:$D,'ALL 2022'!$D:$D)</f>
        <v>0</v>
      </c>
      <c r="L712" s="12">
        <f>+SUMIFS('BLG1222'!$I:$I,'BLG1222'!$A:$A,'ALL 2022'!$2:$2,'BLG1222'!$D:$D,'ALL 2022'!$D:$D)</f>
        <v>0</v>
      </c>
      <c r="M712" s="12">
        <f>+SUMIFS('BLG1222'!$I:$I,'BLG1222'!$A:$A,'ALL 2022'!$2:$2,'BLG1222'!$D:$D,'ALL 2022'!$D:$D)</f>
        <v>0</v>
      </c>
      <c r="N712" s="12">
        <f>+SUMIFS('BLG1222'!$I:$I,'BLG1222'!$A:$A,'ALL 2022'!$2:$2,'BLG1222'!$D:$D,'ALL 2022'!$D:$D)</f>
        <v>0</v>
      </c>
      <c r="O712" s="12">
        <f>+SUMIFS('BLG1222'!$I:$I,'BLG1222'!$A:$A,'ALL 2022'!$2:$2,'BLG1222'!$D:$D,'ALL 2022'!$D:$D)</f>
        <v>0</v>
      </c>
      <c r="P712" s="12">
        <f>+SUMIFS('BLG1222'!$I:$I,'BLG1222'!$A:$A,'ALL 2022'!$2:$2,'BLG1222'!$D:$D,'ALL 2022'!$D:$D)</f>
        <v>0</v>
      </c>
      <c r="Q712" s="12">
        <f>+SUMIFS('BLG1222'!$I:$I,'BLG1222'!$A:$A,'ALL 2022'!$2:$2,'BLG1222'!$D:$D,'ALL 2022'!$D:$D)</f>
        <v>0</v>
      </c>
      <c r="R712" s="12">
        <f>+SUMIFS('BLG1222'!$I:$I,'BLG1222'!$A:$A,'ALL 2022'!$2:$2,'BLG1222'!$D:$D,'ALL 2022'!$D:$D)</f>
        <v>0</v>
      </c>
      <c r="S712" s="12">
        <f>+SUMIFS('BLG1222'!$I:$I,'BLG1222'!$A:$A,'ALL 2022'!$2:$2,'BLG1222'!$D:$D,'ALL 2022'!$D:$D)</f>
        <v>0</v>
      </c>
      <c r="T712" s="12">
        <f>+SUMIFS('BLG1222'!$I:$I,'BLG1222'!$A:$A,'ALL 2022'!$2:$2,'BLG1222'!$D:$D,'ALL 2022'!$D:$D)</f>
        <v>0</v>
      </c>
      <c r="U712" s="12">
        <f>+SUMIFS('BLG1222'!$I:$I,'BLG1222'!$A:$A,'ALL 2022'!$2:$2,'BLG1222'!$D:$D,'ALL 2022'!$D:$D)</f>
        <v>0</v>
      </c>
      <c r="V712" s="12">
        <f>+SUMIFS('BLG1222'!$I:$I,'BLG1222'!$A:$A,'ALL 2022'!$2:$2,'BLG1222'!$D:$D,'ALL 2022'!$D:$D)</f>
        <v>0</v>
      </c>
      <c r="W712" s="12">
        <f>+SUMIFS('BLG1222'!$I:$I,'BLG1222'!$A:$A,'ALL 2022'!$2:$2,'BLG1222'!$D:$D,'ALL 2022'!$D:$D)</f>
        <v>0</v>
      </c>
      <c r="X712" s="12">
        <f>+SUMIFS('BLG1222'!$I:$I,'BLG1222'!$A:$A,'ALL 2022'!$2:$2,'BLG1222'!$D:$D,'ALL 2022'!$D:$D)</f>
        <v>0</v>
      </c>
      <c r="Y712" s="12">
        <f>+SUMIFS('BLG1222'!$I:$I,'BLG1222'!$A:$A,'ALL 2022'!$2:$2,'BLG1222'!$D:$D,'ALL 2022'!$D:$D)</f>
        <v>0</v>
      </c>
      <c r="Z712" s="12">
        <f>+SUMIFS('BLG1222'!$I:$I,'BLG1222'!$A:$A,'ALL 2022'!$2:$2,'BLG1222'!$D:$D,'ALL 2022'!$D:$D)</f>
        <v>0</v>
      </c>
      <c r="AA712" s="12">
        <f>+SUMIFS('BLG1222'!$I:$I,'BLG1222'!$A:$A,'ALL 2022'!$2:$2,'BLG1222'!$D:$D,'ALL 2022'!$D:$D)</f>
        <v>0</v>
      </c>
      <c r="AB712" s="12">
        <f>+SUMIFS('BLG1222'!$I:$I,'BLG1222'!$A:$A,'ALL 2022'!$2:$2,'BLG1222'!$D:$D,'ALL 2022'!$D:$D)</f>
        <v>0</v>
      </c>
      <c r="AC712" s="12">
        <f>+SUMIFS('BLG1222'!$I:$I,'BLG1222'!$A:$A,'ALL 2022'!$2:$2,'BLG1222'!$D:$D,'ALL 2022'!$D:$D)</f>
        <v>0</v>
      </c>
      <c r="AD712" s="12">
        <f>+SUMIFS('BLG1222'!$I:$I,'BLG1222'!$A:$A,'ALL 2022'!$2:$2,'BLG1222'!$D:$D,'ALL 2022'!$D:$D)</f>
        <v>0</v>
      </c>
      <c r="AE712" s="12">
        <f>+SUMIFS('BLG1222'!$I:$I,'BLG1222'!$A:$A,'ALL 2022'!$2:$2,'BLG1222'!$D:$D,'ALL 2022'!$D:$D)</f>
        <v>0</v>
      </c>
      <c r="AF712" s="12">
        <f>+SUMIFS('BLG1222'!$I:$I,'BLG1222'!$A:$A,'ALL 2022'!$2:$2,'BLG1222'!$D:$D,'ALL 2022'!$D:$D)</f>
        <v>0</v>
      </c>
      <c r="AG712" s="12">
        <f>+SUMIFS('BLG1222'!$I:$I,'BLG1222'!$A:$A,'ALL 2022'!$2:$2,'BLG1222'!$D:$D,'ALL 2022'!$D:$D)</f>
        <v>0</v>
      </c>
      <c r="AH712" s="12">
        <f>+SUMIFS('BLG1222'!$I:$I,'BLG1222'!$A:$A,'ALL 2022'!$2:$2,'BLG1222'!$D:$D,'ALL 2022'!$D:$D)</f>
        <v>0</v>
      </c>
      <c r="AI712" s="12">
        <f>+SUMIFS('BLG1222'!$I:$I,'BLG1222'!$A:$A,'ALL 2022'!$2:$2,'BLG1222'!$D:$D,'ALL 2022'!$D:$D)</f>
        <v>0</v>
      </c>
      <c r="AJ712" s="12">
        <f>+SUMIFS('BLG1222'!$I:$I,'BLG1222'!$A:$A,'ALL 2022'!$2:$2,'BLG1222'!$D:$D,'ALL 2022'!$D:$D)</f>
        <v>0</v>
      </c>
      <c r="AK712" s="12">
        <f>+SUMIFS('BLG1222'!$I:$I,'BLG1222'!$A:$A,'ALL 2022'!$2:$2,'BLG1222'!$D:$D,'ALL 2022'!$D:$D)</f>
        <v>0</v>
      </c>
      <c r="AL712" s="12">
        <f>+SUMIFS('BLG1222'!$I:$I,'BLG1222'!$A:$A,'ALL 2022'!$2:$2,'BLG1222'!$D:$D,'ALL 2022'!$D:$D)</f>
        <v>0</v>
      </c>
      <c r="AM712" s="12">
        <f>+SUMIFS('BLG1222'!$I:$I,'BLG1222'!$A:$A,'ALL 2022'!$2:$2,'BLG1222'!$D:$D,'ALL 2022'!$D:$D)</f>
        <v>0</v>
      </c>
      <c r="AN712" s="12">
        <f>+SUMIFS('BLG1222'!$I:$I,'BLG1222'!$A:$A,'ALL 2022'!$2:$2,'BLG1222'!$D:$D,'ALL 2022'!$D:$D)</f>
        <v>0</v>
      </c>
      <c r="AO712" s="12">
        <f>+SUMIFS('BLG1222'!$I:$I,'BLG1222'!$A:$A,'ALL 2022'!$2:$2,'BLG1222'!$D:$D,'ALL 2022'!$D:$D)</f>
        <v>0</v>
      </c>
      <c r="AP712" s="12">
        <f>+SUMIFS('BLG1222'!$I:$I,'BLG1222'!$A:$A,'ALL 2022'!$2:$2,'BLG1222'!$D:$D,'ALL 2022'!$D:$D)</f>
        <v>0</v>
      </c>
      <c r="AQ712" s="164">
        <f t="shared" si="70"/>
        <v>0</v>
      </c>
      <c r="AR712" s="165">
        <f t="shared" si="71"/>
        <v>0</v>
      </c>
    </row>
    <row r="713" spans="1:44" hidden="1" x14ac:dyDescent="0.25">
      <c r="A713" s="11" t="str">
        <f t="shared" si="67"/>
        <v>7</v>
      </c>
      <c r="B713" s="11" t="str">
        <f t="shared" si="68"/>
        <v>70</v>
      </c>
      <c r="C713" s="11" t="str">
        <f t="shared" si="69"/>
        <v>707</v>
      </c>
      <c r="D713" s="23">
        <v>70750000</v>
      </c>
      <c r="E713" s="199" t="s">
        <v>3280</v>
      </c>
      <c r="F713" s="24" t="s">
        <v>2339</v>
      </c>
      <c r="G713" s="12">
        <f>+SUMIFS('BLG1222'!$I:$I,'BLG1222'!$A:$A,'ALL 2022'!$2:$2,'BLG1222'!$D:$D,'ALL 2022'!$D:$D)</f>
        <v>0</v>
      </c>
      <c r="H713" s="12">
        <f>+SUMIFS('BLG1222'!$I:$I,'BLG1222'!$A:$A,'ALL 2022'!$2:$2,'BLG1222'!$D:$D,'ALL 2022'!$D:$D)</f>
        <v>0</v>
      </c>
      <c r="I713" s="12">
        <f>+SUMIFS('BLG1222'!$I:$I,'BLG1222'!$A:$A,'ALL 2022'!$2:$2,'BLG1222'!$D:$D,'ALL 2022'!$D:$D)</f>
        <v>0</v>
      </c>
      <c r="J713" s="12">
        <f>+SUMIFS('BLG1222'!$I:$I,'BLG1222'!$A:$A,'ALL 2022'!$2:$2,'BLG1222'!$D:$D,'ALL 2022'!$D:$D)</f>
        <v>0</v>
      </c>
      <c r="K713" s="12">
        <f>+SUMIFS('BLG1222'!$I:$I,'BLG1222'!$A:$A,'ALL 2022'!$2:$2,'BLG1222'!$D:$D,'ALL 2022'!$D:$D)</f>
        <v>0</v>
      </c>
      <c r="L713" s="12">
        <f>+SUMIFS('BLG1222'!$I:$I,'BLG1222'!$A:$A,'ALL 2022'!$2:$2,'BLG1222'!$D:$D,'ALL 2022'!$D:$D)</f>
        <v>0</v>
      </c>
      <c r="M713" s="12">
        <f>+SUMIFS('BLG1222'!$I:$I,'BLG1222'!$A:$A,'ALL 2022'!$2:$2,'BLG1222'!$D:$D,'ALL 2022'!$D:$D)</f>
        <v>0</v>
      </c>
      <c r="N713" s="12">
        <f>+SUMIFS('BLG1222'!$I:$I,'BLG1222'!$A:$A,'ALL 2022'!$2:$2,'BLG1222'!$D:$D,'ALL 2022'!$D:$D)</f>
        <v>0</v>
      </c>
      <c r="O713" s="12">
        <f>+SUMIFS('BLG1222'!$I:$I,'BLG1222'!$A:$A,'ALL 2022'!$2:$2,'BLG1222'!$D:$D,'ALL 2022'!$D:$D)</f>
        <v>0</v>
      </c>
      <c r="P713" s="12">
        <f>+SUMIFS('BLG1222'!$I:$I,'BLG1222'!$A:$A,'ALL 2022'!$2:$2,'BLG1222'!$D:$D,'ALL 2022'!$D:$D)</f>
        <v>0</v>
      </c>
      <c r="Q713" s="12">
        <f>+SUMIFS('BLG1222'!$I:$I,'BLG1222'!$A:$A,'ALL 2022'!$2:$2,'BLG1222'!$D:$D,'ALL 2022'!$D:$D)</f>
        <v>0</v>
      </c>
      <c r="R713" s="12">
        <f>+SUMIFS('BLG1222'!$I:$I,'BLG1222'!$A:$A,'ALL 2022'!$2:$2,'BLG1222'!$D:$D,'ALL 2022'!$D:$D)</f>
        <v>0</v>
      </c>
      <c r="S713" s="12">
        <f>+SUMIFS('BLG1222'!$I:$I,'BLG1222'!$A:$A,'ALL 2022'!$2:$2,'BLG1222'!$D:$D,'ALL 2022'!$D:$D)</f>
        <v>0</v>
      </c>
      <c r="T713" s="12">
        <f>+SUMIFS('BLG1222'!$I:$I,'BLG1222'!$A:$A,'ALL 2022'!$2:$2,'BLG1222'!$D:$D,'ALL 2022'!$D:$D)</f>
        <v>0</v>
      </c>
      <c r="U713" s="12">
        <f>+SUMIFS('BLG1222'!$I:$I,'BLG1222'!$A:$A,'ALL 2022'!$2:$2,'BLG1222'!$D:$D,'ALL 2022'!$D:$D)</f>
        <v>0</v>
      </c>
      <c r="V713" s="12">
        <f>+SUMIFS('BLG1222'!$I:$I,'BLG1222'!$A:$A,'ALL 2022'!$2:$2,'BLG1222'!$D:$D,'ALL 2022'!$D:$D)</f>
        <v>0</v>
      </c>
      <c r="W713" s="12">
        <f>+SUMIFS('BLG1222'!$I:$I,'BLG1222'!$A:$A,'ALL 2022'!$2:$2,'BLG1222'!$D:$D,'ALL 2022'!$D:$D)</f>
        <v>0</v>
      </c>
      <c r="X713" s="12">
        <f>+SUMIFS('BLG1222'!$I:$I,'BLG1222'!$A:$A,'ALL 2022'!$2:$2,'BLG1222'!$D:$D,'ALL 2022'!$D:$D)</f>
        <v>0</v>
      </c>
      <c r="Y713" s="12">
        <f>+SUMIFS('BLG1222'!$I:$I,'BLG1222'!$A:$A,'ALL 2022'!$2:$2,'BLG1222'!$D:$D,'ALL 2022'!$D:$D)</f>
        <v>0</v>
      </c>
      <c r="Z713" s="12">
        <f>+SUMIFS('BLG1222'!$I:$I,'BLG1222'!$A:$A,'ALL 2022'!$2:$2,'BLG1222'!$D:$D,'ALL 2022'!$D:$D)</f>
        <v>0</v>
      </c>
      <c r="AA713" s="12">
        <f>+SUMIFS('BLG1222'!$I:$I,'BLG1222'!$A:$A,'ALL 2022'!$2:$2,'BLG1222'!$D:$D,'ALL 2022'!$D:$D)</f>
        <v>0</v>
      </c>
      <c r="AB713" s="12">
        <f>+SUMIFS('BLG1222'!$I:$I,'BLG1222'!$A:$A,'ALL 2022'!$2:$2,'BLG1222'!$D:$D,'ALL 2022'!$D:$D)</f>
        <v>0</v>
      </c>
      <c r="AC713" s="12">
        <f>+SUMIFS('BLG1222'!$I:$I,'BLG1222'!$A:$A,'ALL 2022'!$2:$2,'BLG1222'!$D:$D,'ALL 2022'!$D:$D)</f>
        <v>0</v>
      </c>
      <c r="AD713" s="12">
        <f>+SUMIFS('BLG1222'!$I:$I,'BLG1222'!$A:$A,'ALL 2022'!$2:$2,'BLG1222'!$D:$D,'ALL 2022'!$D:$D)</f>
        <v>0</v>
      </c>
      <c r="AE713" s="12">
        <f>+SUMIFS('BLG1222'!$I:$I,'BLG1222'!$A:$A,'ALL 2022'!$2:$2,'BLG1222'!$D:$D,'ALL 2022'!$D:$D)</f>
        <v>0</v>
      </c>
      <c r="AF713" s="12">
        <f>+SUMIFS('BLG1222'!$I:$I,'BLG1222'!$A:$A,'ALL 2022'!$2:$2,'BLG1222'!$D:$D,'ALL 2022'!$D:$D)</f>
        <v>0</v>
      </c>
      <c r="AG713" s="12">
        <f>+SUMIFS('BLG1222'!$I:$I,'BLG1222'!$A:$A,'ALL 2022'!$2:$2,'BLG1222'!$D:$D,'ALL 2022'!$D:$D)</f>
        <v>0</v>
      </c>
      <c r="AH713" s="12">
        <f>+SUMIFS('BLG1222'!$I:$I,'BLG1222'!$A:$A,'ALL 2022'!$2:$2,'BLG1222'!$D:$D,'ALL 2022'!$D:$D)</f>
        <v>0</v>
      </c>
      <c r="AI713" s="12">
        <f>+SUMIFS('BLG1222'!$I:$I,'BLG1222'!$A:$A,'ALL 2022'!$2:$2,'BLG1222'!$D:$D,'ALL 2022'!$D:$D)</f>
        <v>0</v>
      </c>
      <c r="AJ713" s="12">
        <f>+SUMIFS('BLG1222'!$I:$I,'BLG1222'!$A:$A,'ALL 2022'!$2:$2,'BLG1222'!$D:$D,'ALL 2022'!$D:$D)</f>
        <v>0</v>
      </c>
      <c r="AK713" s="12">
        <f>+SUMIFS('BLG1222'!$I:$I,'BLG1222'!$A:$A,'ALL 2022'!$2:$2,'BLG1222'!$D:$D,'ALL 2022'!$D:$D)</f>
        <v>0</v>
      </c>
      <c r="AL713" s="12">
        <f>+SUMIFS('BLG1222'!$I:$I,'BLG1222'!$A:$A,'ALL 2022'!$2:$2,'BLG1222'!$D:$D,'ALL 2022'!$D:$D)</f>
        <v>0</v>
      </c>
      <c r="AM713" s="12">
        <f>+SUMIFS('BLG1222'!$I:$I,'BLG1222'!$A:$A,'ALL 2022'!$2:$2,'BLG1222'!$D:$D,'ALL 2022'!$D:$D)</f>
        <v>0</v>
      </c>
      <c r="AN713" s="12">
        <f>+SUMIFS('BLG1222'!$I:$I,'BLG1222'!$A:$A,'ALL 2022'!$2:$2,'BLG1222'!$D:$D,'ALL 2022'!$D:$D)</f>
        <v>0</v>
      </c>
      <c r="AO713" s="12">
        <f>+SUMIFS('BLG1222'!$I:$I,'BLG1222'!$A:$A,'ALL 2022'!$2:$2,'BLG1222'!$D:$D,'ALL 2022'!$D:$D)</f>
        <v>0</v>
      </c>
      <c r="AP713" s="12">
        <f>+SUMIFS('BLG1222'!$I:$I,'BLG1222'!$A:$A,'ALL 2022'!$2:$2,'BLG1222'!$D:$D,'ALL 2022'!$D:$D)</f>
        <v>0</v>
      </c>
      <c r="AQ713" s="164">
        <f t="shared" si="70"/>
        <v>0</v>
      </c>
      <c r="AR713" s="165">
        <f t="shared" si="71"/>
        <v>0</v>
      </c>
    </row>
    <row r="714" spans="1:44" hidden="1" x14ac:dyDescent="0.25">
      <c r="A714" s="11" t="str">
        <f t="shared" si="67"/>
        <v>7</v>
      </c>
      <c r="B714" s="11" t="str">
        <f t="shared" si="68"/>
        <v>70</v>
      </c>
      <c r="C714" s="11" t="str">
        <f t="shared" si="69"/>
        <v>708</v>
      </c>
      <c r="D714" s="23">
        <v>70800000</v>
      </c>
      <c r="E714" s="199" t="s">
        <v>3280</v>
      </c>
      <c r="F714" s="24" t="s">
        <v>522</v>
      </c>
      <c r="G714" s="12">
        <f>+SUMIFS('BLG1222'!$I:$I,'BLG1222'!$A:$A,'ALL 2022'!$2:$2,'BLG1222'!$D:$D,'ALL 2022'!$D:$D)</f>
        <v>-14820125.49</v>
      </c>
      <c r="H714" s="12">
        <f>+SUMIFS('BLG1222'!$I:$I,'BLG1222'!$A:$A,'ALL 2022'!$2:$2,'BLG1222'!$D:$D,'ALL 2022'!$D:$D)</f>
        <v>0</v>
      </c>
      <c r="I714" s="12">
        <f>+SUMIFS('BLG1222'!$I:$I,'BLG1222'!$A:$A,'ALL 2022'!$2:$2,'BLG1222'!$D:$D,'ALL 2022'!$D:$D)</f>
        <v>-41386242.07</v>
      </c>
      <c r="J714" s="12">
        <f>+SUMIFS('BLG1222'!$I:$I,'BLG1222'!$A:$A,'ALL 2022'!$2:$2,'BLG1222'!$D:$D,'ALL 2022'!$D:$D)</f>
        <v>-74000</v>
      </c>
      <c r="K714" s="12">
        <f>+SUMIFS('BLG1222'!$I:$I,'BLG1222'!$A:$A,'ALL 2022'!$2:$2,'BLG1222'!$D:$D,'ALL 2022'!$D:$D)</f>
        <v>-156861958.80000001</v>
      </c>
      <c r="L714" s="12">
        <f>+SUMIFS('BLG1222'!$I:$I,'BLG1222'!$A:$A,'ALL 2022'!$2:$2,'BLG1222'!$D:$D,'ALL 2022'!$D:$D)</f>
        <v>0</v>
      </c>
      <c r="M714" s="12">
        <f>+SUMIFS('BLG1222'!$I:$I,'BLG1222'!$A:$A,'ALL 2022'!$2:$2,'BLG1222'!$D:$D,'ALL 2022'!$D:$D)</f>
        <v>0</v>
      </c>
      <c r="N714" s="12">
        <f>+SUMIFS('BLG1222'!$I:$I,'BLG1222'!$A:$A,'ALL 2022'!$2:$2,'BLG1222'!$D:$D,'ALL 2022'!$D:$D)</f>
        <v>0</v>
      </c>
      <c r="O714" s="12">
        <f>+SUMIFS('BLG1222'!$I:$I,'BLG1222'!$A:$A,'ALL 2022'!$2:$2,'BLG1222'!$D:$D,'ALL 2022'!$D:$D)</f>
        <v>0</v>
      </c>
      <c r="P714" s="12">
        <f>+SUMIFS('BLG1222'!$I:$I,'BLG1222'!$A:$A,'ALL 2022'!$2:$2,'BLG1222'!$D:$D,'ALL 2022'!$D:$D)</f>
        <v>0</v>
      </c>
      <c r="Q714" s="12">
        <f>+SUMIFS('BLG1222'!$I:$I,'BLG1222'!$A:$A,'ALL 2022'!$2:$2,'BLG1222'!$D:$D,'ALL 2022'!$D:$D)</f>
        <v>0</v>
      </c>
      <c r="R714" s="12">
        <f>+SUMIFS('BLG1222'!$I:$I,'BLG1222'!$A:$A,'ALL 2022'!$2:$2,'BLG1222'!$D:$D,'ALL 2022'!$D:$D)</f>
        <v>0</v>
      </c>
      <c r="S714" s="12">
        <f>+SUMIFS('BLG1222'!$I:$I,'BLG1222'!$A:$A,'ALL 2022'!$2:$2,'BLG1222'!$D:$D,'ALL 2022'!$D:$D)</f>
        <v>0</v>
      </c>
      <c r="T714" s="12">
        <f>+SUMIFS('BLG1222'!$I:$I,'BLG1222'!$A:$A,'ALL 2022'!$2:$2,'BLG1222'!$D:$D,'ALL 2022'!$D:$D)</f>
        <v>-19125000</v>
      </c>
      <c r="U714" s="12">
        <f>+SUMIFS('BLG1222'!$I:$I,'BLG1222'!$A:$A,'ALL 2022'!$2:$2,'BLG1222'!$D:$D,'ALL 2022'!$D:$D)</f>
        <v>-62768631.049999997</v>
      </c>
      <c r="V714" s="12">
        <f>+SUMIFS('BLG1222'!$I:$I,'BLG1222'!$A:$A,'ALL 2022'!$2:$2,'BLG1222'!$D:$D,'ALL 2022'!$D:$D)</f>
        <v>0</v>
      </c>
      <c r="W714" s="12">
        <f>+SUMIFS('BLG1222'!$I:$I,'BLG1222'!$A:$A,'ALL 2022'!$2:$2,'BLG1222'!$D:$D,'ALL 2022'!$D:$D)</f>
        <v>0</v>
      </c>
      <c r="X714" s="12">
        <f>+SUMIFS('BLG1222'!$I:$I,'BLG1222'!$A:$A,'ALL 2022'!$2:$2,'BLG1222'!$D:$D,'ALL 2022'!$D:$D)</f>
        <v>0</v>
      </c>
      <c r="Y714" s="12">
        <f>+SUMIFS('BLG1222'!$I:$I,'BLG1222'!$A:$A,'ALL 2022'!$2:$2,'BLG1222'!$D:$D,'ALL 2022'!$D:$D)</f>
        <v>0</v>
      </c>
      <c r="Z714" s="12">
        <f>+SUMIFS('BLG1222'!$I:$I,'BLG1222'!$A:$A,'ALL 2022'!$2:$2,'BLG1222'!$D:$D,'ALL 2022'!$D:$D)</f>
        <v>0</v>
      </c>
      <c r="AA714" s="12">
        <f>+SUMIFS('BLG1222'!$I:$I,'BLG1222'!$A:$A,'ALL 2022'!$2:$2,'BLG1222'!$D:$D,'ALL 2022'!$D:$D)</f>
        <v>0</v>
      </c>
      <c r="AB714" s="12">
        <f>+SUMIFS('BLG1222'!$I:$I,'BLG1222'!$A:$A,'ALL 2022'!$2:$2,'BLG1222'!$D:$D,'ALL 2022'!$D:$D)</f>
        <v>0</v>
      </c>
      <c r="AC714" s="12">
        <f>+SUMIFS('BLG1222'!$I:$I,'BLG1222'!$A:$A,'ALL 2022'!$2:$2,'BLG1222'!$D:$D,'ALL 2022'!$D:$D)</f>
        <v>0</v>
      </c>
      <c r="AD714" s="12">
        <f>+SUMIFS('BLG1222'!$I:$I,'BLG1222'!$A:$A,'ALL 2022'!$2:$2,'BLG1222'!$D:$D,'ALL 2022'!$D:$D)</f>
        <v>0</v>
      </c>
      <c r="AE714" s="12">
        <f>+SUMIFS('BLG1222'!$I:$I,'BLG1222'!$A:$A,'ALL 2022'!$2:$2,'BLG1222'!$D:$D,'ALL 2022'!$D:$D)</f>
        <v>0</v>
      </c>
      <c r="AF714" s="12">
        <f>+SUMIFS('BLG1222'!$I:$I,'BLG1222'!$A:$A,'ALL 2022'!$2:$2,'BLG1222'!$D:$D,'ALL 2022'!$D:$D)</f>
        <v>0</v>
      </c>
      <c r="AG714" s="12">
        <f>+SUMIFS('BLG1222'!$I:$I,'BLG1222'!$A:$A,'ALL 2022'!$2:$2,'BLG1222'!$D:$D,'ALL 2022'!$D:$D)</f>
        <v>0</v>
      </c>
      <c r="AH714" s="12">
        <f>+SUMIFS('BLG1222'!$I:$I,'BLG1222'!$A:$A,'ALL 2022'!$2:$2,'BLG1222'!$D:$D,'ALL 2022'!$D:$D)</f>
        <v>0</v>
      </c>
      <c r="AI714" s="12">
        <f>+SUMIFS('BLG1222'!$I:$I,'BLG1222'!$A:$A,'ALL 2022'!$2:$2,'BLG1222'!$D:$D,'ALL 2022'!$D:$D)</f>
        <v>0</v>
      </c>
      <c r="AJ714" s="12">
        <f>+SUMIFS('BLG1222'!$I:$I,'BLG1222'!$A:$A,'ALL 2022'!$2:$2,'BLG1222'!$D:$D,'ALL 2022'!$D:$D)</f>
        <v>0</v>
      </c>
      <c r="AK714" s="12">
        <f>+SUMIFS('BLG1222'!$I:$I,'BLG1222'!$A:$A,'ALL 2022'!$2:$2,'BLG1222'!$D:$D,'ALL 2022'!$D:$D)</f>
        <v>0</v>
      </c>
      <c r="AL714" s="12">
        <f>+SUMIFS('BLG1222'!$I:$I,'BLG1222'!$A:$A,'ALL 2022'!$2:$2,'BLG1222'!$D:$D,'ALL 2022'!$D:$D)</f>
        <v>0</v>
      </c>
      <c r="AM714" s="12">
        <f>+SUMIFS('BLG1222'!$I:$I,'BLG1222'!$A:$A,'ALL 2022'!$2:$2,'BLG1222'!$D:$D,'ALL 2022'!$D:$D)</f>
        <v>0</v>
      </c>
      <c r="AN714" s="12">
        <f>+SUMIFS('BLG1222'!$I:$I,'BLG1222'!$A:$A,'ALL 2022'!$2:$2,'BLG1222'!$D:$D,'ALL 2022'!$D:$D)</f>
        <v>0</v>
      </c>
      <c r="AO714" s="12">
        <f>+SUMIFS('BLG1222'!$I:$I,'BLG1222'!$A:$A,'ALL 2022'!$2:$2,'BLG1222'!$D:$D,'ALL 2022'!$D:$D)</f>
        <v>-230000</v>
      </c>
      <c r="AP714" s="12">
        <f>+SUMIFS('BLG1222'!$I:$I,'BLG1222'!$A:$A,'ALL 2022'!$2:$2,'BLG1222'!$D:$D,'ALL 2022'!$D:$D)</f>
        <v>0</v>
      </c>
      <c r="AQ714" s="164">
        <f t="shared" si="70"/>
        <v>-295265957.41000003</v>
      </c>
      <c r="AR714" s="165">
        <f t="shared" si="71"/>
        <v>-62443.234693510698</v>
      </c>
    </row>
    <row r="715" spans="1:44" hidden="1" x14ac:dyDescent="0.25">
      <c r="A715" s="11" t="str">
        <f t="shared" si="67"/>
        <v>7</v>
      </c>
      <c r="B715" s="11" t="str">
        <f t="shared" si="68"/>
        <v>70</v>
      </c>
      <c r="C715" s="11" t="str">
        <f t="shared" si="69"/>
        <v>708</v>
      </c>
      <c r="D715" s="23">
        <v>70810000</v>
      </c>
      <c r="E715" s="199" t="s">
        <v>3280</v>
      </c>
      <c r="F715" s="24" t="s">
        <v>2063</v>
      </c>
      <c r="G715" s="12">
        <f>+SUMIFS('BLG1222'!$I:$I,'BLG1222'!$A:$A,'ALL 2022'!$2:$2,'BLG1222'!$D:$D,'ALL 2022'!$D:$D)</f>
        <v>0</v>
      </c>
      <c r="H715" s="12">
        <f>+SUMIFS('BLG1222'!$I:$I,'BLG1222'!$A:$A,'ALL 2022'!$2:$2,'BLG1222'!$D:$D,'ALL 2022'!$D:$D)</f>
        <v>0</v>
      </c>
      <c r="I715" s="12">
        <f>+SUMIFS('BLG1222'!$I:$I,'BLG1222'!$A:$A,'ALL 2022'!$2:$2,'BLG1222'!$D:$D,'ALL 2022'!$D:$D)</f>
        <v>0</v>
      </c>
      <c r="J715" s="12">
        <f>+SUMIFS('BLG1222'!$I:$I,'BLG1222'!$A:$A,'ALL 2022'!$2:$2,'BLG1222'!$D:$D,'ALL 2022'!$D:$D)</f>
        <v>-19152152.760000002</v>
      </c>
      <c r="K715" s="12">
        <f>+SUMIFS('BLG1222'!$I:$I,'BLG1222'!$A:$A,'ALL 2022'!$2:$2,'BLG1222'!$D:$D,'ALL 2022'!$D:$D)</f>
        <v>0</v>
      </c>
      <c r="L715" s="12">
        <f>+SUMIFS('BLG1222'!$I:$I,'BLG1222'!$A:$A,'ALL 2022'!$2:$2,'BLG1222'!$D:$D,'ALL 2022'!$D:$D)</f>
        <v>0</v>
      </c>
      <c r="M715" s="12">
        <f>+SUMIFS('BLG1222'!$I:$I,'BLG1222'!$A:$A,'ALL 2022'!$2:$2,'BLG1222'!$D:$D,'ALL 2022'!$D:$D)</f>
        <v>0</v>
      </c>
      <c r="N715" s="12">
        <f>+SUMIFS('BLG1222'!$I:$I,'BLG1222'!$A:$A,'ALL 2022'!$2:$2,'BLG1222'!$D:$D,'ALL 2022'!$D:$D)</f>
        <v>0</v>
      </c>
      <c r="O715" s="12">
        <f>+SUMIFS('BLG1222'!$I:$I,'BLG1222'!$A:$A,'ALL 2022'!$2:$2,'BLG1222'!$D:$D,'ALL 2022'!$D:$D)</f>
        <v>0</v>
      </c>
      <c r="P715" s="12">
        <f>+SUMIFS('BLG1222'!$I:$I,'BLG1222'!$A:$A,'ALL 2022'!$2:$2,'BLG1222'!$D:$D,'ALL 2022'!$D:$D)</f>
        <v>0</v>
      </c>
      <c r="Q715" s="12">
        <f>+SUMIFS('BLG1222'!$I:$I,'BLG1222'!$A:$A,'ALL 2022'!$2:$2,'BLG1222'!$D:$D,'ALL 2022'!$D:$D)</f>
        <v>0</v>
      </c>
      <c r="R715" s="12">
        <f>+SUMIFS('BLG1222'!$I:$I,'BLG1222'!$A:$A,'ALL 2022'!$2:$2,'BLG1222'!$D:$D,'ALL 2022'!$D:$D)</f>
        <v>-67963850.609999999</v>
      </c>
      <c r="S715" s="12">
        <f>+SUMIFS('BLG1222'!$I:$I,'BLG1222'!$A:$A,'ALL 2022'!$2:$2,'BLG1222'!$D:$D,'ALL 2022'!$D:$D)</f>
        <v>-113584943.34</v>
      </c>
      <c r="T715" s="12">
        <f>+SUMIFS('BLG1222'!$I:$I,'BLG1222'!$A:$A,'ALL 2022'!$2:$2,'BLG1222'!$D:$D,'ALL 2022'!$D:$D)</f>
        <v>0</v>
      </c>
      <c r="U715" s="12">
        <f>+SUMIFS('BLG1222'!$I:$I,'BLG1222'!$A:$A,'ALL 2022'!$2:$2,'BLG1222'!$D:$D,'ALL 2022'!$D:$D)</f>
        <v>0</v>
      </c>
      <c r="V715" s="12">
        <f>+SUMIFS('BLG1222'!$I:$I,'BLG1222'!$A:$A,'ALL 2022'!$2:$2,'BLG1222'!$D:$D,'ALL 2022'!$D:$D)</f>
        <v>0</v>
      </c>
      <c r="W715" s="12">
        <f>+SUMIFS('BLG1222'!$I:$I,'BLG1222'!$A:$A,'ALL 2022'!$2:$2,'BLG1222'!$D:$D,'ALL 2022'!$D:$D)</f>
        <v>0</v>
      </c>
      <c r="X715" s="12">
        <f>+SUMIFS('BLG1222'!$I:$I,'BLG1222'!$A:$A,'ALL 2022'!$2:$2,'BLG1222'!$D:$D,'ALL 2022'!$D:$D)</f>
        <v>0</v>
      </c>
      <c r="Y715" s="12">
        <f>+SUMIFS('BLG1222'!$I:$I,'BLG1222'!$A:$A,'ALL 2022'!$2:$2,'BLG1222'!$D:$D,'ALL 2022'!$D:$D)</f>
        <v>0</v>
      </c>
      <c r="Z715" s="12">
        <f>+SUMIFS('BLG1222'!$I:$I,'BLG1222'!$A:$A,'ALL 2022'!$2:$2,'BLG1222'!$D:$D,'ALL 2022'!$D:$D)</f>
        <v>0</v>
      </c>
      <c r="AA715" s="12">
        <f>+SUMIFS('BLG1222'!$I:$I,'BLG1222'!$A:$A,'ALL 2022'!$2:$2,'BLG1222'!$D:$D,'ALL 2022'!$D:$D)</f>
        <v>0</v>
      </c>
      <c r="AB715" s="12">
        <f>+SUMIFS('BLG1222'!$I:$I,'BLG1222'!$A:$A,'ALL 2022'!$2:$2,'BLG1222'!$D:$D,'ALL 2022'!$D:$D)</f>
        <v>0</v>
      </c>
      <c r="AC715" s="12">
        <f>+SUMIFS('BLG1222'!$I:$I,'BLG1222'!$A:$A,'ALL 2022'!$2:$2,'BLG1222'!$D:$D,'ALL 2022'!$D:$D)</f>
        <v>0</v>
      </c>
      <c r="AD715" s="12">
        <f>+SUMIFS('BLG1222'!$I:$I,'BLG1222'!$A:$A,'ALL 2022'!$2:$2,'BLG1222'!$D:$D,'ALL 2022'!$D:$D)</f>
        <v>0</v>
      </c>
      <c r="AE715" s="12">
        <f>+SUMIFS('BLG1222'!$I:$I,'BLG1222'!$A:$A,'ALL 2022'!$2:$2,'BLG1222'!$D:$D,'ALL 2022'!$D:$D)</f>
        <v>0</v>
      </c>
      <c r="AF715" s="12">
        <f>+SUMIFS('BLG1222'!$I:$I,'BLG1222'!$A:$A,'ALL 2022'!$2:$2,'BLG1222'!$D:$D,'ALL 2022'!$D:$D)</f>
        <v>0</v>
      </c>
      <c r="AG715" s="12">
        <f>+SUMIFS('BLG1222'!$I:$I,'BLG1222'!$A:$A,'ALL 2022'!$2:$2,'BLG1222'!$D:$D,'ALL 2022'!$D:$D)</f>
        <v>0</v>
      </c>
      <c r="AH715" s="12">
        <f>+SUMIFS('BLG1222'!$I:$I,'BLG1222'!$A:$A,'ALL 2022'!$2:$2,'BLG1222'!$D:$D,'ALL 2022'!$D:$D)</f>
        <v>0</v>
      </c>
      <c r="AI715" s="12">
        <f>+SUMIFS('BLG1222'!$I:$I,'BLG1222'!$A:$A,'ALL 2022'!$2:$2,'BLG1222'!$D:$D,'ALL 2022'!$D:$D)</f>
        <v>0</v>
      </c>
      <c r="AJ715" s="12">
        <f>+SUMIFS('BLG1222'!$I:$I,'BLG1222'!$A:$A,'ALL 2022'!$2:$2,'BLG1222'!$D:$D,'ALL 2022'!$D:$D)</f>
        <v>0</v>
      </c>
      <c r="AK715" s="12">
        <f>+SUMIFS('BLG1222'!$I:$I,'BLG1222'!$A:$A,'ALL 2022'!$2:$2,'BLG1222'!$D:$D,'ALL 2022'!$D:$D)</f>
        <v>0</v>
      </c>
      <c r="AL715" s="12">
        <f>+SUMIFS('BLG1222'!$I:$I,'BLG1222'!$A:$A,'ALL 2022'!$2:$2,'BLG1222'!$D:$D,'ALL 2022'!$D:$D)</f>
        <v>0</v>
      </c>
      <c r="AM715" s="12">
        <f>+SUMIFS('BLG1222'!$I:$I,'BLG1222'!$A:$A,'ALL 2022'!$2:$2,'BLG1222'!$D:$D,'ALL 2022'!$D:$D)</f>
        <v>0</v>
      </c>
      <c r="AN715" s="12">
        <f>+SUMIFS('BLG1222'!$I:$I,'BLG1222'!$A:$A,'ALL 2022'!$2:$2,'BLG1222'!$D:$D,'ALL 2022'!$D:$D)</f>
        <v>0</v>
      </c>
      <c r="AO715" s="12">
        <f>+SUMIFS('BLG1222'!$I:$I,'BLG1222'!$A:$A,'ALL 2022'!$2:$2,'BLG1222'!$D:$D,'ALL 2022'!$D:$D)</f>
        <v>0</v>
      </c>
      <c r="AP715" s="12">
        <f>+SUMIFS('BLG1222'!$I:$I,'BLG1222'!$A:$A,'ALL 2022'!$2:$2,'BLG1222'!$D:$D,'ALL 2022'!$D:$D)</f>
        <v>0</v>
      </c>
      <c r="AQ715" s="164">
        <f t="shared" si="70"/>
        <v>-200700946.71000001</v>
      </c>
      <c r="AR715" s="165">
        <f t="shared" si="71"/>
        <v>-42444.501318586037</v>
      </c>
    </row>
    <row r="716" spans="1:44" hidden="1" x14ac:dyDescent="0.25">
      <c r="A716" s="11" t="str">
        <f t="shared" si="67"/>
        <v>7</v>
      </c>
      <c r="B716" s="11" t="str">
        <f t="shared" si="68"/>
        <v>70</v>
      </c>
      <c r="C716" s="11" t="str">
        <f t="shared" si="69"/>
        <v>708</v>
      </c>
      <c r="D716" s="23">
        <v>70820000</v>
      </c>
      <c r="E716" s="199" t="s">
        <v>3280</v>
      </c>
      <c r="F716" s="24" t="s">
        <v>1819</v>
      </c>
      <c r="G716" s="12">
        <f>+SUMIFS('BLG1222'!$I:$I,'BLG1222'!$A:$A,'ALL 2022'!$2:$2,'BLG1222'!$D:$D,'ALL 2022'!$D:$D)</f>
        <v>0</v>
      </c>
      <c r="H716" s="12">
        <f>+SUMIFS('BLG1222'!$I:$I,'BLG1222'!$A:$A,'ALL 2022'!$2:$2,'BLG1222'!$D:$D,'ALL 2022'!$D:$D)</f>
        <v>0</v>
      </c>
      <c r="I716" s="12">
        <f>+SUMIFS('BLG1222'!$I:$I,'BLG1222'!$A:$A,'ALL 2022'!$2:$2,'BLG1222'!$D:$D,'ALL 2022'!$D:$D)</f>
        <v>0</v>
      </c>
      <c r="J716" s="12">
        <f>+SUMIFS('BLG1222'!$I:$I,'BLG1222'!$A:$A,'ALL 2022'!$2:$2,'BLG1222'!$D:$D,'ALL 2022'!$D:$D)</f>
        <v>0</v>
      </c>
      <c r="K716" s="12">
        <f>+SUMIFS('BLG1222'!$I:$I,'BLG1222'!$A:$A,'ALL 2022'!$2:$2,'BLG1222'!$D:$D,'ALL 2022'!$D:$D)</f>
        <v>0</v>
      </c>
      <c r="L716" s="12">
        <f>+SUMIFS('BLG1222'!$I:$I,'BLG1222'!$A:$A,'ALL 2022'!$2:$2,'BLG1222'!$D:$D,'ALL 2022'!$D:$D)</f>
        <v>0</v>
      </c>
      <c r="M716" s="12">
        <f>+SUMIFS('BLG1222'!$I:$I,'BLG1222'!$A:$A,'ALL 2022'!$2:$2,'BLG1222'!$D:$D,'ALL 2022'!$D:$D)</f>
        <v>0</v>
      </c>
      <c r="N716" s="12">
        <f>+SUMIFS('BLG1222'!$I:$I,'BLG1222'!$A:$A,'ALL 2022'!$2:$2,'BLG1222'!$D:$D,'ALL 2022'!$D:$D)</f>
        <v>0</v>
      </c>
      <c r="O716" s="12">
        <f>+SUMIFS('BLG1222'!$I:$I,'BLG1222'!$A:$A,'ALL 2022'!$2:$2,'BLG1222'!$D:$D,'ALL 2022'!$D:$D)</f>
        <v>-419426698.33999997</v>
      </c>
      <c r="P716" s="12">
        <f>+SUMIFS('BLG1222'!$I:$I,'BLG1222'!$A:$A,'ALL 2022'!$2:$2,'BLG1222'!$D:$D,'ALL 2022'!$D:$D)</f>
        <v>0</v>
      </c>
      <c r="Q716" s="12">
        <f>+SUMIFS('BLG1222'!$I:$I,'BLG1222'!$A:$A,'ALL 2022'!$2:$2,'BLG1222'!$D:$D,'ALL 2022'!$D:$D)</f>
        <v>0</v>
      </c>
      <c r="R716" s="12">
        <f>+SUMIFS('BLG1222'!$I:$I,'BLG1222'!$A:$A,'ALL 2022'!$2:$2,'BLG1222'!$D:$D,'ALL 2022'!$D:$D)</f>
        <v>0</v>
      </c>
      <c r="S716" s="12">
        <f>+SUMIFS('BLG1222'!$I:$I,'BLG1222'!$A:$A,'ALL 2022'!$2:$2,'BLG1222'!$D:$D,'ALL 2022'!$D:$D)</f>
        <v>-22085811.100000001</v>
      </c>
      <c r="T716" s="12">
        <f>+SUMIFS('BLG1222'!$I:$I,'BLG1222'!$A:$A,'ALL 2022'!$2:$2,'BLG1222'!$D:$D,'ALL 2022'!$D:$D)</f>
        <v>0</v>
      </c>
      <c r="U716" s="12">
        <f>+SUMIFS('BLG1222'!$I:$I,'BLG1222'!$A:$A,'ALL 2022'!$2:$2,'BLG1222'!$D:$D,'ALL 2022'!$D:$D)</f>
        <v>0</v>
      </c>
      <c r="V716" s="12">
        <f>+SUMIFS('BLG1222'!$I:$I,'BLG1222'!$A:$A,'ALL 2022'!$2:$2,'BLG1222'!$D:$D,'ALL 2022'!$D:$D)</f>
        <v>0</v>
      </c>
      <c r="W716" s="12">
        <f>+SUMIFS('BLG1222'!$I:$I,'BLG1222'!$A:$A,'ALL 2022'!$2:$2,'BLG1222'!$D:$D,'ALL 2022'!$D:$D)</f>
        <v>0</v>
      </c>
      <c r="X716" s="12">
        <f>+SUMIFS('BLG1222'!$I:$I,'BLG1222'!$A:$A,'ALL 2022'!$2:$2,'BLG1222'!$D:$D,'ALL 2022'!$D:$D)</f>
        <v>0</v>
      </c>
      <c r="Y716" s="12">
        <f>+SUMIFS('BLG1222'!$I:$I,'BLG1222'!$A:$A,'ALL 2022'!$2:$2,'BLG1222'!$D:$D,'ALL 2022'!$D:$D)</f>
        <v>0</v>
      </c>
      <c r="Z716" s="12">
        <f>+SUMIFS('BLG1222'!$I:$I,'BLG1222'!$A:$A,'ALL 2022'!$2:$2,'BLG1222'!$D:$D,'ALL 2022'!$D:$D)</f>
        <v>0</v>
      </c>
      <c r="AA716" s="12">
        <f>+SUMIFS('BLG1222'!$I:$I,'BLG1222'!$A:$A,'ALL 2022'!$2:$2,'BLG1222'!$D:$D,'ALL 2022'!$D:$D)</f>
        <v>0</v>
      </c>
      <c r="AB716" s="12">
        <f>+SUMIFS('BLG1222'!$I:$I,'BLG1222'!$A:$A,'ALL 2022'!$2:$2,'BLG1222'!$D:$D,'ALL 2022'!$D:$D)</f>
        <v>0</v>
      </c>
      <c r="AC716" s="12">
        <f>+SUMIFS('BLG1222'!$I:$I,'BLG1222'!$A:$A,'ALL 2022'!$2:$2,'BLG1222'!$D:$D,'ALL 2022'!$D:$D)</f>
        <v>0</v>
      </c>
      <c r="AD716" s="12">
        <f>+SUMIFS('BLG1222'!$I:$I,'BLG1222'!$A:$A,'ALL 2022'!$2:$2,'BLG1222'!$D:$D,'ALL 2022'!$D:$D)</f>
        <v>0</v>
      </c>
      <c r="AE716" s="12">
        <f>+SUMIFS('BLG1222'!$I:$I,'BLG1222'!$A:$A,'ALL 2022'!$2:$2,'BLG1222'!$D:$D,'ALL 2022'!$D:$D)</f>
        <v>0</v>
      </c>
      <c r="AF716" s="12">
        <f>+SUMIFS('BLG1222'!$I:$I,'BLG1222'!$A:$A,'ALL 2022'!$2:$2,'BLG1222'!$D:$D,'ALL 2022'!$D:$D)</f>
        <v>0</v>
      </c>
      <c r="AG716" s="12">
        <f>+SUMIFS('BLG1222'!$I:$I,'BLG1222'!$A:$A,'ALL 2022'!$2:$2,'BLG1222'!$D:$D,'ALL 2022'!$D:$D)</f>
        <v>0</v>
      </c>
      <c r="AH716" s="12">
        <f>+SUMIFS('BLG1222'!$I:$I,'BLG1222'!$A:$A,'ALL 2022'!$2:$2,'BLG1222'!$D:$D,'ALL 2022'!$D:$D)</f>
        <v>0</v>
      </c>
      <c r="AI716" s="12">
        <f>+SUMIFS('BLG1222'!$I:$I,'BLG1222'!$A:$A,'ALL 2022'!$2:$2,'BLG1222'!$D:$D,'ALL 2022'!$D:$D)</f>
        <v>0</v>
      </c>
      <c r="AJ716" s="12">
        <f>+SUMIFS('BLG1222'!$I:$I,'BLG1222'!$A:$A,'ALL 2022'!$2:$2,'BLG1222'!$D:$D,'ALL 2022'!$D:$D)</f>
        <v>0</v>
      </c>
      <c r="AK716" s="12">
        <f>+SUMIFS('BLG1222'!$I:$I,'BLG1222'!$A:$A,'ALL 2022'!$2:$2,'BLG1222'!$D:$D,'ALL 2022'!$D:$D)</f>
        <v>0</v>
      </c>
      <c r="AL716" s="12">
        <f>+SUMIFS('BLG1222'!$I:$I,'BLG1222'!$A:$A,'ALL 2022'!$2:$2,'BLG1222'!$D:$D,'ALL 2022'!$D:$D)</f>
        <v>0</v>
      </c>
      <c r="AM716" s="12">
        <f>+SUMIFS('BLG1222'!$I:$I,'BLG1222'!$A:$A,'ALL 2022'!$2:$2,'BLG1222'!$D:$D,'ALL 2022'!$D:$D)</f>
        <v>0</v>
      </c>
      <c r="AN716" s="12">
        <f>+SUMIFS('BLG1222'!$I:$I,'BLG1222'!$A:$A,'ALL 2022'!$2:$2,'BLG1222'!$D:$D,'ALL 2022'!$D:$D)</f>
        <v>0</v>
      </c>
      <c r="AO716" s="12">
        <f>+SUMIFS('BLG1222'!$I:$I,'BLG1222'!$A:$A,'ALL 2022'!$2:$2,'BLG1222'!$D:$D,'ALL 2022'!$D:$D)</f>
        <v>0</v>
      </c>
      <c r="AP716" s="12">
        <f>+SUMIFS('BLG1222'!$I:$I,'BLG1222'!$A:$A,'ALL 2022'!$2:$2,'BLG1222'!$D:$D,'ALL 2022'!$D:$D)</f>
        <v>0</v>
      </c>
      <c r="AQ716" s="164">
        <f t="shared" si="70"/>
        <v>-441512509.44</v>
      </c>
      <c r="AR716" s="165">
        <f t="shared" si="71"/>
        <v>-93371.648695688942</v>
      </c>
    </row>
    <row r="717" spans="1:44" hidden="1" x14ac:dyDescent="0.25">
      <c r="A717" s="11" t="str">
        <f t="shared" si="67"/>
        <v>7</v>
      </c>
      <c r="B717" s="11" t="str">
        <f t="shared" si="68"/>
        <v>70</v>
      </c>
      <c r="C717" s="11" t="str">
        <f t="shared" si="69"/>
        <v>708</v>
      </c>
      <c r="D717" s="23">
        <v>70830000</v>
      </c>
      <c r="E717" s="199" t="s">
        <v>3280</v>
      </c>
      <c r="F717" s="24" t="s">
        <v>1820</v>
      </c>
      <c r="G717" s="12">
        <f>+SUMIFS('BLG1222'!$I:$I,'BLG1222'!$A:$A,'ALL 2022'!$2:$2,'BLG1222'!$D:$D,'ALL 2022'!$D:$D)</f>
        <v>0</v>
      </c>
      <c r="H717" s="12">
        <f>+SUMIFS('BLG1222'!$I:$I,'BLG1222'!$A:$A,'ALL 2022'!$2:$2,'BLG1222'!$D:$D,'ALL 2022'!$D:$D)</f>
        <v>0</v>
      </c>
      <c r="I717" s="12">
        <f>+SUMIFS('BLG1222'!$I:$I,'BLG1222'!$A:$A,'ALL 2022'!$2:$2,'BLG1222'!$D:$D,'ALL 2022'!$D:$D)</f>
        <v>0</v>
      </c>
      <c r="J717" s="12">
        <f>+SUMIFS('BLG1222'!$I:$I,'BLG1222'!$A:$A,'ALL 2022'!$2:$2,'BLG1222'!$D:$D,'ALL 2022'!$D:$D)</f>
        <v>0</v>
      </c>
      <c r="K717" s="12">
        <f>+SUMIFS('BLG1222'!$I:$I,'BLG1222'!$A:$A,'ALL 2022'!$2:$2,'BLG1222'!$D:$D,'ALL 2022'!$D:$D)</f>
        <v>-532000</v>
      </c>
      <c r="L717" s="12">
        <f>+SUMIFS('BLG1222'!$I:$I,'BLG1222'!$A:$A,'ALL 2022'!$2:$2,'BLG1222'!$D:$D,'ALL 2022'!$D:$D)</f>
        <v>0</v>
      </c>
      <c r="M717" s="12">
        <f>+SUMIFS('BLG1222'!$I:$I,'BLG1222'!$A:$A,'ALL 2022'!$2:$2,'BLG1222'!$D:$D,'ALL 2022'!$D:$D)</f>
        <v>0</v>
      </c>
      <c r="N717" s="12">
        <f>+SUMIFS('BLG1222'!$I:$I,'BLG1222'!$A:$A,'ALL 2022'!$2:$2,'BLG1222'!$D:$D,'ALL 2022'!$D:$D)</f>
        <v>0</v>
      </c>
      <c r="O717" s="12">
        <f>+SUMIFS('BLG1222'!$I:$I,'BLG1222'!$A:$A,'ALL 2022'!$2:$2,'BLG1222'!$D:$D,'ALL 2022'!$D:$D)</f>
        <v>0</v>
      </c>
      <c r="P717" s="12">
        <f>+SUMIFS('BLG1222'!$I:$I,'BLG1222'!$A:$A,'ALL 2022'!$2:$2,'BLG1222'!$D:$D,'ALL 2022'!$D:$D)</f>
        <v>0</v>
      </c>
      <c r="Q717" s="12">
        <f>+SUMIFS('BLG1222'!$I:$I,'BLG1222'!$A:$A,'ALL 2022'!$2:$2,'BLG1222'!$D:$D,'ALL 2022'!$D:$D)</f>
        <v>0</v>
      </c>
      <c r="R717" s="12">
        <f>+SUMIFS('BLG1222'!$I:$I,'BLG1222'!$A:$A,'ALL 2022'!$2:$2,'BLG1222'!$D:$D,'ALL 2022'!$D:$D)</f>
        <v>0</v>
      </c>
      <c r="S717" s="12">
        <f>+SUMIFS('BLG1222'!$I:$I,'BLG1222'!$A:$A,'ALL 2022'!$2:$2,'BLG1222'!$D:$D,'ALL 2022'!$D:$D)</f>
        <v>0</v>
      </c>
      <c r="T717" s="12">
        <f>+SUMIFS('BLG1222'!$I:$I,'BLG1222'!$A:$A,'ALL 2022'!$2:$2,'BLG1222'!$D:$D,'ALL 2022'!$D:$D)</f>
        <v>-669414359.95000005</v>
      </c>
      <c r="U717" s="12">
        <f>+SUMIFS('BLG1222'!$I:$I,'BLG1222'!$A:$A,'ALL 2022'!$2:$2,'BLG1222'!$D:$D,'ALL 2022'!$D:$D)</f>
        <v>-210000</v>
      </c>
      <c r="V717" s="12">
        <f>+SUMIFS('BLG1222'!$I:$I,'BLG1222'!$A:$A,'ALL 2022'!$2:$2,'BLG1222'!$D:$D,'ALL 2022'!$D:$D)</f>
        <v>0</v>
      </c>
      <c r="W717" s="12">
        <f>+SUMIFS('BLG1222'!$I:$I,'BLG1222'!$A:$A,'ALL 2022'!$2:$2,'BLG1222'!$D:$D,'ALL 2022'!$D:$D)</f>
        <v>0</v>
      </c>
      <c r="X717" s="12">
        <f>+SUMIFS('BLG1222'!$I:$I,'BLG1222'!$A:$A,'ALL 2022'!$2:$2,'BLG1222'!$D:$D,'ALL 2022'!$D:$D)</f>
        <v>0</v>
      </c>
      <c r="Y717" s="12">
        <f>+SUMIFS('BLG1222'!$I:$I,'BLG1222'!$A:$A,'ALL 2022'!$2:$2,'BLG1222'!$D:$D,'ALL 2022'!$D:$D)</f>
        <v>0</v>
      </c>
      <c r="Z717" s="12">
        <f>+SUMIFS('BLG1222'!$I:$I,'BLG1222'!$A:$A,'ALL 2022'!$2:$2,'BLG1222'!$D:$D,'ALL 2022'!$D:$D)</f>
        <v>0</v>
      </c>
      <c r="AA717" s="12">
        <f>+SUMIFS('BLG1222'!$I:$I,'BLG1222'!$A:$A,'ALL 2022'!$2:$2,'BLG1222'!$D:$D,'ALL 2022'!$D:$D)</f>
        <v>0</v>
      </c>
      <c r="AB717" s="12">
        <f>+SUMIFS('BLG1222'!$I:$I,'BLG1222'!$A:$A,'ALL 2022'!$2:$2,'BLG1222'!$D:$D,'ALL 2022'!$D:$D)</f>
        <v>0</v>
      </c>
      <c r="AC717" s="12">
        <f>+SUMIFS('BLG1222'!$I:$I,'BLG1222'!$A:$A,'ALL 2022'!$2:$2,'BLG1222'!$D:$D,'ALL 2022'!$D:$D)</f>
        <v>0</v>
      </c>
      <c r="AD717" s="12">
        <f>+SUMIFS('BLG1222'!$I:$I,'BLG1222'!$A:$A,'ALL 2022'!$2:$2,'BLG1222'!$D:$D,'ALL 2022'!$D:$D)</f>
        <v>0</v>
      </c>
      <c r="AE717" s="12">
        <f>+SUMIFS('BLG1222'!$I:$I,'BLG1222'!$A:$A,'ALL 2022'!$2:$2,'BLG1222'!$D:$D,'ALL 2022'!$D:$D)</f>
        <v>0</v>
      </c>
      <c r="AF717" s="12">
        <f>+SUMIFS('BLG1222'!$I:$I,'BLG1222'!$A:$A,'ALL 2022'!$2:$2,'BLG1222'!$D:$D,'ALL 2022'!$D:$D)</f>
        <v>0</v>
      </c>
      <c r="AG717" s="12">
        <f>+SUMIFS('BLG1222'!$I:$I,'BLG1222'!$A:$A,'ALL 2022'!$2:$2,'BLG1222'!$D:$D,'ALL 2022'!$D:$D)</f>
        <v>0</v>
      </c>
      <c r="AH717" s="12">
        <f>+SUMIFS('BLG1222'!$I:$I,'BLG1222'!$A:$A,'ALL 2022'!$2:$2,'BLG1222'!$D:$D,'ALL 2022'!$D:$D)</f>
        <v>0</v>
      </c>
      <c r="AI717" s="12">
        <f>+SUMIFS('BLG1222'!$I:$I,'BLG1222'!$A:$A,'ALL 2022'!$2:$2,'BLG1222'!$D:$D,'ALL 2022'!$D:$D)</f>
        <v>0</v>
      </c>
      <c r="AJ717" s="12">
        <f>+SUMIFS('BLG1222'!$I:$I,'BLG1222'!$A:$A,'ALL 2022'!$2:$2,'BLG1222'!$D:$D,'ALL 2022'!$D:$D)</f>
        <v>0</v>
      </c>
      <c r="AK717" s="12">
        <f>+SUMIFS('BLG1222'!$I:$I,'BLG1222'!$A:$A,'ALL 2022'!$2:$2,'BLG1222'!$D:$D,'ALL 2022'!$D:$D)</f>
        <v>0</v>
      </c>
      <c r="AL717" s="12">
        <f>+SUMIFS('BLG1222'!$I:$I,'BLG1222'!$A:$A,'ALL 2022'!$2:$2,'BLG1222'!$D:$D,'ALL 2022'!$D:$D)</f>
        <v>0</v>
      </c>
      <c r="AM717" s="12">
        <f>+SUMIFS('BLG1222'!$I:$I,'BLG1222'!$A:$A,'ALL 2022'!$2:$2,'BLG1222'!$D:$D,'ALL 2022'!$D:$D)</f>
        <v>0</v>
      </c>
      <c r="AN717" s="12">
        <f>+SUMIFS('BLG1222'!$I:$I,'BLG1222'!$A:$A,'ALL 2022'!$2:$2,'BLG1222'!$D:$D,'ALL 2022'!$D:$D)</f>
        <v>-171588965.62</v>
      </c>
      <c r="AO717" s="12">
        <f>+SUMIFS('BLG1222'!$I:$I,'BLG1222'!$A:$A,'ALL 2022'!$2:$2,'BLG1222'!$D:$D,'ALL 2022'!$D:$D)</f>
        <v>0</v>
      </c>
      <c r="AP717" s="12">
        <f>+SUMIFS('BLG1222'!$I:$I,'BLG1222'!$A:$A,'ALL 2022'!$2:$2,'BLG1222'!$D:$D,'ALL 2022'!$D:$D)</f>
        <v>-1196666666.6500001</v>
      </c>
      <c r="AQ717" s="164">
        <f t="shared" si="70"/>
        <v>-2038411992.2200003</v>
      </c>
      <c r="AR717" s="165">
        <f t="shared" si="71"/>
        <v>-431086.06067822065</v>
      </c>
    </row>
    <row r="718" spans="1:44" hidden="1" x14ac:dyDescent="0.25">
      <c r="A718" s="11" t="str">
        <f t="shared" si="67"/>
        <v>7</v>
      </c>
      <c r="B718" s="11" t="str">
        <f t="shared" si="68"/>
        <v>70</v>
      </c>
      <c r="C718" s="11" t="str">
        <f t="shared" si="69"/>
        <v>708</v>
      </c>
      <c r="D718" s="23">
        <v>70840000</v>
      </c>
      <c r="E718" s="199" t="s">
        <v>3280</v>
      </c>
      <c r="F718" s="24" t="s">
        <v>2218</v>
      </c>
      <c r="G718" s="12">
        <f>+SUMIFS('BLG1222'!$I:$I,'BLG1222'!$A:$A,'ALL 2022'!$2:$2,'BLG1222'!$D:$D,'ALL 2022'!$D:$D)</f>
        <v>0</v>
      </c>
      <c r="H718" s="12">
        <f>+SUMIFS('BLG1222'!$I:$I,'BLG1222'!$A:$A,'ALL 2022'!$2:$2,'BLG1222'!$D:$D,'ALL 2022'!$D:$D)</f>
        <v>0</v>
      </c>
      <c r="I718" s="12">
        <f>+SUMIFS('BLG1222'!$I:$I,'BLG1222'!$A:$A,'ALL 2022'!$2:$2,'BLG1222'!$D:$D,'ALL 2022'!$D:$D)</f>
        <v>0</v>
      </c>
      <c r="J718" s="12">
        <f>+SUMIFS('BLG1222'!$I:$I,'BLG1222'!$A:$A,'ALL 2022'!$2:$2,'BLG1222'!$D:$D,'ALL 2022'!$D:$D)</f>
        <v>0</v>
      </c>
      <c r="K718" s="12">
        <f>+SUMIFS('BLG1222'!$I:$I,'BLG1222'!$A:$A,'ALL 2022'!$2:$2,'BLG1222'!$D:$D,'ALL 2022'!$D:$D)</f>
        <v>0</v>
      </c>
      <c r="L718" s="12">
        <f>+SUMIFS('BLG1222'!$I:$I,'BLG1222'!$A:$A,'ALL 2022'!$2:$2,'BLG1222'!$D:$D,'ALL 2022'!$D:$D)</f>
        <v>0</v>
      </c>
      <c r="M718" s="12">
        <f>+SUMIFS('BLG1222'!$I:$I,'BLG1222'!$A:$A,'ALL 2022'!$2:$2,'BLG1222'!$D:$D,'ALL 2022'!$D:$D)</f>
        <v>0</v>
      </c>
      <c r="N718" s="12">
        <f>+SUMIFS('BLG1222'!$I:$I,'BLG1222'!$A:$A,'ALL 2022'!$2:$2,'BLG1222'!$D:$D,'ALL 2022'!$D:$D)</f>
        <v>0</v>
      </c>
      <c r="O718" s="12">
        <f>+SUMIFS('BLG1222'!$I:$I,'BLG1222'!$A:$A,'ALL 2022'!$2:$2,'BLG1222'!$D:$D,'ALL 2022'!$D:$D)</f>
        <v>-450060955.14999998</v>
      </c>
      <c r="P718" s="12">
        <f>+SUMIFS('BLG1222'!$I:$I,'BLG1222'!$A:$A,'ALL 2022'!$2:$2,'BLG1222'!$D:$D,'ALL 2022'!$D:$D)</f>
        <v>-701158.31</v>
      </c>
      <c r="Q718" s="12">
        <f>+SUMIFS('BLG1222'!$I:$I,'BLG1222'!$A:$A,'ALL 2022'!$2:$2,'BLG1222'!$D:$D,'ALL 2022'!$D:$D)</f>
        <v>0</v>
      </c>
      <c r="R718" s="12">
        <f>+SUMIFS('BLG1222'!$I:$I,'BLG1222'!$A:$A,'ALL 2022'!$2:$2,'BLG1222'!$D:$D,'ALL 2022'!$D:$D)</f>
        <v>0</v>
      </c>
      <c r="S718" s="12">
        <f>+SUMIFS('BLG1222'!$I:$I,'BLG1222'!$A:$A,'ALL 2022'!$2:$2,'BLG1222'!$D:$D,'ALL 2022'!$D:$D)</f>
        <v>0</v>
      </c>
      <c r="T718" s="12">
        <f>+SUMIFS('BLG1222'!$I:$I,'BLG1222'!$A:$A,'ALL 2022'!$2:$2,'BLG1222'!$D:$D,'ALL 2022'!$D:$D)</f>
        <v>0</v>
      </c>
      <c r="U718" s="12">
        <f>+SUMIFS('BLG1222'!$I:$I,'BLG1222'!$A:$A,'ALL 2022'!$2:$2,'BLG1222'!$D:$D,'ALL 2022'!$D:$D)</f>
        <v>-1806445844.1300001</v>
      </c>
      <c r="V718" s="12">
        <f>+SUMIFS('BLG1222'!$I:$I,'BLG1222'!$A:$A,'ALL 2022'!$2:$2,'BLG1222'!$D:$D,'ALL 2022'!$D:$D)</f>
        <v>0</v>
      </c>
      <c r="W718" s="12">
        <f>+SUMIFS('BLG1222'!$I:$I,'BLG1222'!$A:$A,'ALL 2022'!$2:$2,'BLG1222'!$D:$D,'ALL 2022'!$D:$D)</f>
        <v>0</v>
      </c>
      <c r="X718" s="12">
        <f>+SUMIFS('BLG1222'!$I:$I,'BLG1222'!$A:$A,'ALL 2022'!$2:$2,'BLG1222'!$D:$D,'ALL 2022'!$D:$D)</f>
        <v>0</v>
      </c>
      <c r="Y718" s="12">
        <f>+SUMIFS('BLG1222'!$I:$I,'BLG1222'!$A:$A,'ALL 2022'!$2:$2,'BLG1222'!$D:$D,'ALL 2022'!$D:$D)</f>
        <v>0</v>
      </c>
      <c r="Z718" s="12">
        <f>+SUMIFS('BLG1222'!$I:$I,'BLG1222'!$A:$A,'ALL 2022'!$2:$2,'BLG1222'!$D:$D,'ALL 2022'!$D:$D)</f>
        <v>0</v>
      </c>
      <c r="AA718" s="12">
        <f>+SUMIFS('BLG1222'!$I:$I,'BLG1222'!$A:$A,'ALL 2022'!$2:$2,'BLG1222'!$D:$D,'ALL 2022'!$D:$D)</f>
        <v>0</v>
      </c>
      <c r="AB718" s="12">
        <f>+SUMIFS('BLG1222'!$I:$I,'BLG1222'!$A:$A,'ALL 2022'!$2:$2,'BLG1222'!$D:$D,'ALL 2022'!$D:$D)</f>
        <v>0</v>
      </c>
      <c r="AC718" s="12">
        <f>+SUMIFS('BLG1222'!$I:$I,'BLG1222'!$A:$A,'ALL 2022'!$2:$2,'BLG1222'!$D:$D,'ALL 2022'!$D:$D)</f>
        <v>0</v>
      </c>
      <c r="AD718" s="12">
        <f>+SUMIFS('BLG1222'!$I:$I,'BLG1222'!$A:$A,'ALL 2022'!$2:$2,'BLG1222'!$D:$D,'ALL 2022'!$D:$D)</f>
        <v>0</v>
      </c>
      <c r="AE718" s="12">
        <f>+SUMIFS('BLG1222'!$I:$I,'BLG1222'!$A:$A,'ALL 2022'!$2:$2,'BLG1222'!$D:$D,'ALL 2022'!$D:$D)</f>
        <v>0</v>
      </c>
      <c r="AF718" s="12">
        <f>+SUMIFS('BLG1222'!$I:$I,'BLG1222'!$A:$A,'ALL 2022'!$2:$2,'BLG1222'!$D:$D,'ALL 2022'!$D:$D)</f>
        <v>0</v>
      </c>
      <c r="AG718" s="12">
        <f>+SUMIFS('BLG1222'!$I:$I,'BLG1222'!$A:$A,'ALL 2022'!$2:$2,'BLG1222'!$D:$D,'ALL 2022'!$D:$D)</f>
        <v>0</v>
      </c>
      <c r="AH718" s="12">
        <f>+SUMIFS('BLG1222'!$I:$I,'BLG1222'!$A:$A,'ALL 2022'!$2:$2,'BLG1222'!$D:$D,'ALL 2022'!$D:$D)</f>
        <v>0</v>
      </c>
      <c r="AI718" s="12">
        <f>+SUMIFS('BLG1222'!$I:$I,'BLG1222'!$A:$A,'ALL 2022'!$2:$2,'BLG1222'!$D:$D,'ALL 2022'!$D:$D)</f>
        <v>0</v>
      </c>
      <c r="AJ718" s="12">
        <f>+SUMIFS('BLG1222'!$I:$I,'BLG1222'!$A:$A,'ALL 2022'!$2:$2,'BLG1222'!$D:$D,'ALL 2022'!$D:$D)</f>
        <v>0</v>
      </c>
      <c r="AK718" s="12">
        <f>+SUMIFS('BLG1222'!$I:$I,'BLG1222'!$A:$A,'ALL 2022'!$2:$2,'BLG1222'!$D:$D,'ALL 2022'!$D:$D)</f>
        <v>0</v>
      </c>
      <c r="AL718" s="12">
        <f>+SUMIFS('BLG1222'!$I:$I,'BLG1222'!$A:$A,'ALL 2022'!$2:$2,'BLG1222'!$D:$D,'ALL 2022'!$D:$D)</f>
        <v>-428406555</v>
      </c>
      <c r="AM718" s="12">
        <f>+SUMIFS('BLG1222'!$I:$I,'BLG1222'!$A:$A,'ALL 2022'!$2:$2,'BLG1222'!$D:$D,'ALL 2022'!$D:$D)</f>
        <v>0</v>
      </c>
      <c r="AN718" s="12">
        <f>+SUMIFS('BLG1222'!$I:$I,'BLG1222'!$A:$A,'ALL 2022'!$2:$2,'BLG1222'!$D:$D,'ALL 2022'!$D:$D)</f>
        <v>0</v>
      </c>
      <c r="AO718" s="12">
        <f>+SUMIFS('BLG1222'!$I:$I,'BLG1222'!$A:$A,'ALL 2022'!$2:$2,'BLG1222'!$D:$D,'ALL 2022'!$D:$D)</f>
        <v>0</v>
      </c>
      <c r="AP718" s="12">
        <f>+SUMIFS('BLG1222'!$I:$I,'BLG1222'!$A:$A,'ALL 2022'!$2:$2,'BLG1222'!$D:$D,'ALL 2022'!$D:$D)</f>
        <v>-821278614.27999997</v>
      </c>
      <c r="AQ718" s="164">
        <f t="shared" si="70"/>
        <v>-3506893126.8699999</v>
      </c>
      <c r="AR718" s="165">
        <f t="shared" si="71"/>
        <v>-741642.39076884033</v>
      </c>
    </row>
    <row r="719" spans="1:44" hidden="1" x14ac:dyDescent="0.25">
      <c r="A719" s="11" t="str">
        <f t="shared" si="67"/>
        <v>7</v>
      </c>
      <c r="B719" s="11" t="str">
        <f t="shared" si="68"/>
        <v>70</v>
      </c>
      <c r="C719" s="11" t="str">
        <f t="shared" si="69"/>
        <v>708</v>
      </c>
      <c r="D719" s="23">
        <v>70880000</v>
      </c>
      <c r="E719" s="199" t="s">
        <v>3280</v>
      </c>
      <c r="F719" s="24" t="s">
        <v>2183</v>
      </c>
      <c r="G719" s="12">
        <f>+SUMIFS('BLG1222'!$I:$I,'BLG1222'!$A:$A,'ALL 2022'!$2:$2,'BLG1222'!$D:$D,'ALL 2022'!$D:$D)</f>
        <v>0</v>
      </c>
      <c r="H719" s="12">
        <f>+SUMIFS('BLG1222'!$I:$I,'BLG1222'!$A:$A,'ALL 2022'!$2:$2,'BLG1222'!$D:$D,'ALL 2022'!$D:$D)</f>
        <v>0</v>
      </c>
      <c r="I719" s="12">
        <f>+SUMIFS('BLG1222'!$I:$I,'BLG1222'!$A:$A,'ALL 2022'!$2:$2,'BLG1222'!$D:$D,'ALL 2022'!$D:$D)</f>
        <v>0</v>
      </c>
      <c r="J719" s="12">
        <f>+SUMIFS('BLG1222'!$I:$I,'BLG1222'!$A:$A,'ALL 2022'!$2:$2,'BLG1222'!$D:$D,'ALL 2022'!$D:$D)</f>
        <v>0</v>
      </c>
      <c r="K719" s="12">
        <f>+SUMIFS('BLG1222'!$I:$I,'BLG1222'!$A:$A,'ALL 2022'!$2:$2,'BLG1222'!$D:$D,'ALL 2022'!$D:$D)</f>
        <v>0</v>
      </c>
      <c r="L719" s="12">
        <f>+SUMIFS('BLG1222'!$I:$I,'BLG1222'!$A:$A,'ALL 2022'!$2:$2,'BLG1222'!$D:$D,'ALL 2022'!$D:$D)</f>
        <v>0</v>
      </c>
      <c r="M719" s="12">
        <f>+SUMIFS('BLG1222'!$I:$I,'BLG1222'!$A:$A,'ALL 2022'!$2:$2,'BLG1222'!$D:$D,'ALL 2022'!$D:$D)</f>
        <v>0</v>
      </c>
      <c r="N719" s="12">
        <f>+SUMIFS('BLG1222'!$I:$I,'BLG1222'!$A:$A,'ALL 2022'!$2:$2,'BLG1222'!$D:$D,'ALL 2022'!$D:$D)</f>
        <v>0</v>
      </c>
      <c r="O719" s="12">
        <f>+SUMIFS('BLG1222'!$I:$I,'BLG1222'!$A:$A,'ALL 2022'!$2:$2,'BLG1222'!$D:$D,'ALL 2022'!$D:$D)</f>
        <v>0</v>
      </c>
      <c r="P719" s="12">
        <f>+SUMIFS('BLG1222'!$I:$I,'BLG1222'!$A:$A,'ALL 2022'!$2:$2,'BLG1222'!$D:$D,'ALL 2022'!$D:$D)</f>
        <v>0</v>
      </c>
      <c r="Q719" s="12">
        <f>+SUMIFS('BLG1222'!$I:$I,'BLG1222'!$A:$A,'ALL 2022'!$2:$2,'BLG1222'!$D:$D,'ALL 2022'!$D:$D)</f>
        <v>0</v>
      </c>
      <c r="R719" s="12">
        <f>+SUMIFS('BLG1222'!$I:$I,'BLG1222'!$A:$A,'ALL 2022'!$2:$2,'BLG1222'!$D:$D,'ALL 2022'!$D:$D)</f>
        <v>0</v>
      </c>
      <c r="S719" s="12">
        <f>+SUMIFS('BLG1222'!$I:$I,'BLG1222'!$A:$A,'ALL 2022'!$2:$2,'BLG1222'!$D:$D,'ALL 2022'!$D:$D)</f>
        <v>0</v>
      </c>
      <c r="T719" s="12">
        <f>+SUMIFS('BLG1222'!$I:$I,'BLG1222'!$A:$A,'ALL 2022'!$2:$2,'BLG1222'!$D:$D,'ALL 2022'!$D:$D)</f>
        <v>0</v>
      </c>
      <c r="U719" s="12">
        <f>+SUMIFS('BLG1222'!$I:$I,'BLG1222'!$A:$A,'ALL 2022'!$2:$2,'BLG1222'!$D:$D,'ALL 2022'!$D:$D)</f>
        <v>0</v>
      </c>
      <c r="V719" s="12">
        <f>+SUMIFS('BLG1222'!$I:$I,'BLG1222'!$A:$A,'ALL 2022'!$2:$2,'BLG1222'!$D:$D,'ALL 2022'!$D:$D)</f>
        <v>0</v>
      </c>
      <c r="W719" s="12">
        <f>+SUMIFS('BLG1222'!$I:$I,'BLG1222'!$A:$A,'ALL 2022'!$2:$2,'BLG1222'!$D:$D,'ALL 2022'!$D:$D)</f>
        <v>0</v>
      </c>
      <c r="X719" s="12">
        <f>+SUMIFS('BLG1222'!$I:$I,'BLG1222'!$A:$A,'ALL 2022'!$2:$2,'BLG1222'!$D:$D,'ALL 2022'!$D:$D)</f>
        <v>0</v>
      </c>
      <c r="Y719" s="12">
        <f>+SUMIFS('BLG1222'!$I:$I,'BLG1222'!$A:$A,'ALL 2022'!$2:$2,'BLG1222'!$D:$D,'ALL 2022'!$D:$D)</f>
        <v>0</v>
      </c>
      <c r="Z719" s="12">
        <f>+SUMIFS('BLG1222'!$I:$I,'BLG1222'!$A:$A,'ALL 2022'!$2:$2,'BLG1222'!$D:$D,'ALL 2022'!$D:$D)</f>
        <v>0</v>
      </c>
      <c r="AA719" s="12">
        <f>+SUMIFS('BLG1222'!$I:$I,'BLG1222'!$A:$A,'ALL 2022'!$2:$2,'BLG1222'!$D:$D,'ALL 2022'!$D:$D)</f>
        <v>0</v>
      </c>
      <c r="AB719" s="12">
        <f>+SUMIFS('BLG1222'!$I:$I,'BLG1222'!$A:$A,'ALL 2022'!$2:$2,'BLG1222'!$D:$D,'ALL 2022'!$D:$D)</f>
        <v>0</v>
      </c>
      <c r="AC719" s="12">
        <f>+SUMIFS('BLG1222'!$I:$I,'BLG1222'!$A:$A,'ALL 2022'!$2:$2,'BLG1222'!$D:$D,'ALL 2022'!$D:$D)</f>
        <v>0</v>
      </c>
      <c r="AD719" s="12">
        <f>+SUMIFS('BLG1222'!$I:$I,'BLG1222'!$A:$A,'ALL 2022'!$2:$2,'BLG1222'!$D:$D,'ALL 2022'!$D:$D)</f>
        <v>0</v>
      </c>
      <c r="AE719" s="12">
        <f>+SUMIFS('BLG1222'!$I:$I,'BLG1222'!$A:$A,'ALL 2022'!$2:$2,'BLG1222'!$D:$D,'ALL 2022'!$D:$D)</f>
        <v>0</v>
      </c>
      <c r="AF719" s="12">
        <f>+SUMIFS('BLG1222'!$I:$I,'BLG1222'!$A:$A,'ALL 2022'!$2:$2,'BLG1222'!$D:$D,'ALL 2022'!$D:$D)</f>
        <v>0</v>
      </c>
      <c r="AG719" s="12">
        <f>+SUMIFS('BLG1222'!$I:$I,'BLG1222'!$A:$A,'ALL 2022'!$2:$2,'BLG1222'!$D:$D,'ALL 2022'!$D:$D)</f>
        <v>0</v>
      </c>
      <c r="AH719" s="12">
        <f>+SUMIFS('BLG1222'!$I:$I,'BLG1222'!$A:$A,'ALL 2022'!$2:$2,'BLG1222'!$D:$D,'ALL 2022'!$D:$D)</f>
        <v>0</v>
      </c>
      <c r="AI719" s="12">
        <f>+SUMIFS('BLG1222'!$I:$I,'BLG1222'!$A:$A,'ALL 2022'!$2:$2,'BLG1222'!$D:$D,'ALL 2022'!$D:$D)</f>
        <v>0</v>
      </c>
      <c r="AJ719" s="12">
        <f>+SUMIFS('BLG1222'!$I:$I,'BLG1222'!$A:$A,'ALL 2022'!$2:$2,'BLG1222'!$D:$D,'ALL 2022'!$D:$D)</f>
        <v>0</v>
      </c>
      <c r="AK719" s="12">
        <f>+SUMIFS('BLG1222'!$I:$I,'BLG1222'!$A:$A,'ALL 2022'!$2:$2,'BLG1222'!$D:$D,'ALL 2022'!$D:$D)</f>
        <v>0</v>
      </c>
      <c r="AL719" s="12">
        <f>+SUMIFS('BLG1222'!$I:$I,'BLG1222'!$A:$A,'ALL 2022'!$2:$2,'BLG1222'!$D:$D,'ALL 2022'!$D:$D)</f>
        <v>0</v>
      </c>
      <c r="AM719" s="12">
        <f>+SUMIFS('BLG1222'!$I:$I,'BLG1222'!$A:$A,'ALL 2022'!$2:$2,'BLG1222'!$D:$D,'ALL 2022'!$D:$D)</f>
        <v>0</v>
      </c>
      <c r="AN719" s="12">
        <f>+SUMIFS('BLG1222'!$I:$I,'BLG1222'!$A:$A,'ALL 2022'!$2:$2,'BLG1222'!$D:$D,'ALL 2022'!$D:$D)</f>
        <v>0</v>
      </c>
      <c r="AO719" s="12">
        <f>+SUMIFS('BLG1222'!$I:$I,'BLG1222'!$A:$A,'ALL 2022'!$2:$2,'BLG1222'!$D:$D,'ALL 2022'!$D:$D)</f>
        <v>0</v>
      </c>
      <c r="AP719" s="12">
        <f>+SUMIFS('BLG1222'!$I:$I,'BLG1222'!$A:$A,'ALL 2022'!$2:$2,'BLG1222'!$D:$D,'ALL 2022'!$D:$D)</f>
        <v>0</v>
      </c>
      <c r="AQ719" s="164">
        <f t="shared" si="70"/>
        <v>0</v>
      </c>
      <c r="AR719" s="165">
        <f t="shared" si="71"/>
        <v>0</v>
      </c>
    </row>
    <row r="720" spans="1:44" hidden="1" x14ac:dyDescent="0.25">
      <c r="A720" s="11" t="str">
        <f t="shared" si="67"/>
        <v>7</v>
      </c>
      <c r="B720" s="11" t="str">
        <f t="shared" si="68"/>
        <v>70</v>
      </c>
      <c r="C720" s="11" t="str">
        <f t="shared" si="69"/>
        <v>709</v>
      </c>
      <c r="D720" s="23">
        <v>70900000</v>
      </c>
      <c r="E720" s="199" t="s">
        <v>3280</v>
      </c>
      <c r="F720" s="24" t="s">
        <v>523</v>
      </c>
      <c r="G720" s="12">
        <f>+SUMIFS('BLG1222'!$I:$I,'BLG1222'!$A:$A,'ALL 2022'!$2:$2,'BLG1222'!$D:$D,'ALL 2022'!$D:$D)</f>
        <v>330074671.94999999</v>
      </c>
      <c r="H720" s="12">
        <f>+SUMIFS('BLG1222'!$I:$I,'BLG1222'!$A:$A,'ALL 2022'!$2:$2,'BLG1222'!$D:$D,'ALL 2022'!$D:$D)</f>
        <v>0</v>
      </c>
      <c r="I720" s="12">
        <f>+SUMIFS('BLG1222'!$I:$I,'BLG1222'!$A:$A,'ALL 2022'!$2:$2,'BLG1222'!$D:$D,'ALL 2022'!$D:$D)</f>
        <v>83811215.796399996</v>
      </c>
      <c r="J720" s="12">
        <f>+SUMIFS('BLG1222'!$I:$I,'BLG1222'!$A:$A,'ALL 2022'!$2:$2,'BLG1222'!$D:$D,'ALL 2022'!$D:$D)</f>
        <v>674382975.61000001</v>
      </c>
      <c r="K720" s="12">
        <f>+SUMIFS('BLG1222'!$I:$I,'BLG1222'!$A:$A,'ALL 2022'!$2:$2,'BLG1222'!$D:$D,'ALL 2022'!$D:$D)</f>
        <v>105482330</v>
      </c>
      <c r="L720" s="12">
        <f>+SUMIFS('BLG1222'!$I:$I,'BLG1222'!$A:$A,'ALL 2022'!$2:$2,'BLG1222'!$D:$D,'ALL 2022'!$D:$D)</f>
        <v>223902265.56</v>
      </c>
      <c r="M720" s="12">
        <f>+SUMIFS('BLG1222'!$I:$I,'BLG1222'!$A:$A,'ALL 2022'!$2:$2,'BLG1222'!$D:$D,'ALL 2022'!$D:$D)</f>
        <v>0</v>
      </c>
      <c r="N720" s="12">
        <f>+SUMIFS('BLG1222'!$I:$I,'BLG1222'!$A:$A,'ALL 2022'!$2:$2,'BLG1222'!$D:$D,'ALL 2022'!$D:$D)</f>
        <v>0</v>
      </c>
      <c r="O720" s="12">
        <f>+SUMIFS('BLG1222'!$I:$I,'BLG1222'!$A:$A,'ALL 2022'!$2:$2,'BLG1222'!$D:$D,'ALL 2022'!$D:$D)</f>
        <v>1715989.58</v>
      </c>
      <c r="P720" s="12">
        <f>+SUMIFS('BLG1222'!$I:$I,'BLG1222'!$A:$A,'ALL 2022'!$2:$2,'BLG1222'!$D:$D,'ALL 2022'!$D:$D)</f>
        <v>0</v>
      </c>
      <c r="Q720" s="12">
        <f>+SUMIFS('BLG1222'!$I:$I,'BLG1222'!$A:$A,'ALL 2022'!$2:$2,'BLG1222'!$D:$D,'ALL 2022'!$D:$D)</f>
        <v>0</v>
      </c>
      <c r="R720" s="12">
        <f>+SUMIFS('BLG1222'!$I:$I,'BLG1222'!$A:$A,'ALL 2022'!$2:$2,'BLG1222'!$D:$D,'ALL 2022'!$D:$D)</f>
        <v>0</v>
      </c>
      <c r="S720" s="12">
        <f>+SUMIFS('BLG1222'!$I:$I,'BLG1222'!$A:$A,'ALL 2022'!$2:$2,'BLG1222'!$D:$D,'ALL 2022'!$D:$D)</f>
        <v>0</v>
      </c>
      <c r="T720" s="12">
        <f>+SUMIFS('BLG1222'!$I:$I,'BLG1222'!$A:$A,'ALL 2022'!$2:$2,'BLG1222'!$D:$D,'ALL 2022'!$D:$D)</f>
        <v>2998263273.4000001</v>
      </c>
      <c r="U720" s="12">
        <f>+SUMIFS('BLG1222'!$I:$I,'BLG1222'!$A:$A,'ALL 2022'!$2:$2,'BLG1222'!$D:$D,'ALL 2022'!$D:$D)</f>
        <v>0</v>
      </c>
      <c r="V720" s="12">
        <f>+SUMIFS('BLG1222'!$I:$I,'BLG1222'!$A:$A,'ALL 2022'!$2:$2,'BLG1222'!$D:$D,'ALL 2022'!$D:$D)</f>
        <v>0</v>
      </c>
      <c r="W720" s="12">
        <f>+SUMIFS('BLG1222'!$I:$I,'BLG1222'!$A:$A,'ALL 2022'!$2:$2,'BLG1222'!$D:$D,'ALL 2022'!$D:$D)</f>
        <v>0</v>
      </c>
      <c r="X720" s="12">
        <f>+SUMIFS('BLG1222'!$I:$I,'BLG1222'!$A:$A,'ALL 2022'!$2:$2,'BLG1222'!$D:$D,'ALL 2022'!$D:$D)</f>
        <v>0</v>
      </c>
      <c r="Y720" s="12">
        <f>+SUMIFS('BLG1222'!$I:$I,'BLG1222'!$A:$A,'ALL 2022'!$2:$2,'BLG1222'!$D:$D,'ALL 2022'!$D:$D)</f>
        <v>0</v>
      </c>
      <c r="Z720" s="12">
        <f>+SUMIFS('BLG1222'!$I:$I,'BLG1222'!$A:$A,'ALL 2022'!$2:$2,'BLG1222'!$D:$D,'ALL 2022'!$D:$D)</f>
        <v>0</v>
      </c>
      <c r="AA720" s="12">
        <f>+SUMIFS('BLG1222'!$I:$I,'BLG1222'!$A:$A,'ALL 2022'!$2:$2,'BLG1222'!$D:$D,'ALL 2022'!$D:$D)</f>
        <v>0</v>
      </c>
      <c r="AB720" s="12">
        <f>+SUMIFS('BLG1222'!$I:$I,'BLG1222'!$A:$A,'ALL 2022'!$2:$2,'BLG1222'!$D:$D,'ALL 2022'!$D:$D)</f>
        <v>122387843.77</v>
      </c>
      <c r="AC720" s="12">
        <f>+SUMIFS('BLG1222'!$I:$I,'BLG1222'!$A:$A,'ALL 2022'!$2:$2,'BLG1222'!$D:$D,'ALL 2022'!$D:$D)</f>
        <v>0</v>
      </c>
      <c r="AD720" s="12">
        <f>+SUMIFS('BLG1222'!$I:$I,'BLG1222'!$A:$A,'ALL 2022'!$2:$2,'BLG1222'!$D:$D,'ALL 2022'!$D:$D)</f>
        <v>0</v>
      </c>
      <c r="AE720" s="12">
        <f>+SUMIFS('BLG1222'!$I:$I,'BLG1222'!$A:$A,'ALL 2022'!$2:$2,'BLG1222'!$D:$D,'ALL 2022'!$D:$D)</f>
        <v>0</v>
      </c>
      <c r="AF720" s="12">
        <f>+SUMIFS('BLG1222'!$I:$I,'BLG1222'!$A:$A,'ALL 2022'!$2:$2,'BLG1222'!$D:$D,'ALL 2022'!$D:$D)</f>
        <v>0</v>
      </c>
      <c r="AG720" s="12">
        <f>+SUMIFS('BLG1222'!$I:$I,'BLG1222'!$A:$A,'ALL 2022'!$2:$2,'BLG1222'!$D:$D,'ALL 2022'!$D:$D)</f>
        <v>0</v>
      </c>
      <c r="AH720" s="12">
        <f>+SUMIFS('BLG1222'!$I:$I,'BLG1222'!$A:$A,'ALL 2022'!$2:$2,'BLG1222'!$D:$D,'ALL 2022'!$D:$D)</f>
        <v>0</v>
      </c>
      <c r="AI720" s="12">
        <f>+SUMIFS('BLG1222'!$I:$I,'BLG1222'!$A:$A,'ALL 2022'!$2:$2,'BLG1222'!$D:$D,'ALL 2022'!$D:$D)</f>
        <v>0</v>
      </c>
      <c r="AJ720" s="12">
        <f>+SUMIFS('BLG1222'!$I:$I,'BLG1222'!$A:$A,'ALL 2022'!$2:$2,'BLG1222'!$D:$D,'ALL 2022'!$D:$D)</f>
        <v>1700000</v>
      </c>
      <c r="AK720" s="12">
        <f>+SUMIFS('BLG1222'!$I:$I,'BLG1222'!$A:$A,'ALL 2022'!$2:$2,'BLG1222'!$D:$D,'ALL 2022'!$D:$D)</f>
        <v>0</v>
      </c>
      <c r="AL720" s="12">
        <f>+SUMIFS('BLG1222'!$I:$I,'BLG1222'!$A:$A,'ALL 2022'!$2:$2,'BLG1222'!$D:$D,'ALL 2022'!$D:$D)</f>
        <v>18121158</v>
      </c>
      <c r="AM720" s="12">
        <f>+SUMIFS('BLG1222'!$I:$I,'BLG1222'!$A:$A,'ALL 2022'!$2:$2,'BLG1222'!$D:$D,'ALL 2022'!$D:$D)</f>
        <v>0</v>
      </c>
      <c r="AN720" s="12">
        <f>+SUMIFS('BLG1222'!$I:$I,'BLG1222'!$A:$A,'ALL 2022'!$2:$2,'BLG1222'!$D:$D,'ALL 2022'!$D:$D)</f>
        <v>0</v>
      </c>
      <c r="AO720" s="12">
        <f>+SUMIFS('BLG1222'!$I:$I,'BLG1222'!$A:$A,'ALL 2022'!$2:$2,'BLG1222'!$D:$D,'ALL 2022'!$D:$D)</f>
        <v>0</v>
      </c>
      <c r="AP720" s="12">
        <f>+SUMIFS('BLG1222'!$I:$I,'BLG1222'!$A:$A,'ALL 2022'!$2:$2,'BLG1222'!$D:$D,'ALL 2022'!$D:$D)</f>
        <v>0</v>
      </c>
      <c r="AQ720" s="164">
        <f t="shared" si="70"/>
        <v>4559841723.6664009</v>
      </c>
      <c r="AR720" s="165">
        <f t="shared" si="71"/>
        <v>964321.35087212792</v>
      </c>
    </row>
    <row r="721" spans="1:44" hidden="1" x14ac:dyDescent="0.25">
      <c r="A721" s="11" t="str">
        <f t="shared" si="67"/>
        <v>7</v>
      </c>
      <c r="B721" s="11" t="str">
        <f t="shared" si="68"/>
        <v>70</v>
      </c>
      <c r="C721" s="11" t="str">
        <f t="shared" si="69"/>
        <v>709</v>
      </c>
      <c r="D721" s="23">
        <v>70910000</v>
      </c>
      <c r="E721" s="199" t="s">
        <v>3280</v>
      </c>
      <c r="F721" s="24" t="s">
        <v>1107</v>
      </c>
      <c r="G721" s="12">
        <f>+SUMIFS('BLG1222'!$I:$I,'BLG1222'!$A:$A,'ALL 2022'!$2:$2,'BLG1222'!$D:$D,'ALL 2022'!$D:$D)</f>
        <v>0</v>
      </c>
      <c r="H721" s="12">
        <f>+SUMIFS('BLG1222'!$I:$I,'BLG1222'!$A:$A,'ALL 2022'!$2:$2,'BLG1222'!$D:$D,'ALL 2022'!$D:$D)</f>
        <v>0</v>
      </c>
      <c r="I721" s="12">
        <f>+SUMIFS('BLG1222'!$I:$I,'BLG1222'!$A:$A,'ALL 2022'!$2:$2,'BLG1222'!$D:$D,'ALL 2022'!$D:$D)</f>
        <v>0</v>
      </c>
      <c r="J721" s="12">
        <f>+SUMIFS('BLG1222'!$I:$I,'BLG1222'!$A:$A,'ALL 2022'!$2:$2,'BLG1222'!$D:$D,'ALL 2022'!$D:$D)</f>
        <v>0</v>
      </c>
      <c r="K721" s="12">
        <f>+SUMIFS('BLG1222'!$I:$I,'BLG1222'!$A:$A,'ALL 2022'!$2:$2,'BLG1222'!$D:$D,'ALL 2022'!$D:$D)</f>
        <v>0</v>
      </c>
      <c r="L721" s="12">
        <f>+SUMIFS('BLG1222'!$I:$I,'BLG1222'!$A:$A,'ALL 2022'!$2:$2,'BLG1222'!$D:$D,'ALL 2022'!$D:$D)</f>
        <v>0</v>
      </c>
      <c r="M721" s="12">
        <f>+SUMIFS('BLG1222'!$I:$I,'BLG1222'!$A:$A,'ALL 2022'!$2:$2,'BLG1222'!$D:$D,'ALL 2022'!$D:$D)</f>
        <v>0</v>
      </c>
      <c r="N721" s="12">
        <f>+SUMIFS('BLG1222'!$I:$I,'BLG1222'!$A:$A,'ALL 2022'!$2:$2,'BLG1222'!$D:$D,'ALL 2022'!$D:$D)</f>
        <v>0</v>
      </c>
      <c r="O721" s="12">
        <f>+SUMIFS('BLG1222'!$I:$I,'BLG1222'!$A:$A,'ALL 2022'!$2:$2,'BLG1222'!$D:$D,'ALL 2022'!$D:$D)</f>
        <v>0</v>
      </c>
      <c r="P721" s="12">
        <f>+SUMIFS('BLG1222'!$I:$I,'BLG1222'!$A:$A,'ALL 2022'!$2:$2,'BLG1222'!$D:$D,'ALL 2022'!$D:$D)</f>
        <v>0</v>
      </c>
      <c r="Q721" s="12">
        <f>+SUMIFS('BLG1222'!$I:$I,'BLG1222'!$A:$A,'ALL 2022'!$2:$2,'BLG1222'!$D:$D,'ALL 2022'!$D:$D)</f>
        <v>0</v>
      </c>
      <c r="R721" s="12">
        <f>+SUMIFS('BLG1222'!$I:$I,'BLG1222'!$A:$A,'ALL 2022'!$2:$2,'BLG1222'!$D:$D,'ALL 2022'!$D:$D)</f>
        <v>0</v>
      </c>
      <c r="S721" s="12">
        <f>+SUMIFS('BLG1222'!$I:$I,'BLG1222'!$A:$A,'ALL 2022'!$2:$2,'BLG1222'!$D:$D,'ALL 2022'!$D:$D)</f>
        <v>0</v>
      </c>
      <c r="T721" s="12">
        <f>+SUMIFS('BLG1222'!$I:$I,'BLG1222'!$A:$A,'ALL 2022'!$2:$2,'BLG1222'!$D:$D,'ALL 2022'!$D:$D)</f>
        <v>0</v>
      </c>
      <c r="U721" s="12">
        <f>+SUMIFS('BLG1222'!$I:$I,'BLG1222'!$A:$A,'ALL 2022'!$2:$2,'BLG1222'!$D:$D,'ALL 2022'!$D:$D)</f>
        <v>0</v>
      </c>
      <c r="V721" s="12">
        <f>+SUMIFS('BLG1222'!$I:$I,'BLG1222'!$A:$A,'ALL 2022'!$2:$2,'BLG1222'!$D:$D,'ALL 2022'!$D:$D)</f>
        <v>0</v>
      </c>
      <c r="W721" s="12">
        <f>+SUMIFS('BLG1222'!$I:$I,'BLG1222'!$A:$A,'ALL 2022'!$2:$2,'BLG1222'!$D:$D,'ALL 2022'!$D:$D)</f>
        <v>0</v>
      </c>
      <c r="X721" s="12">
        <f>+SUMIFS('BLG1222'!$I:$I,'BLG1222'!$A:$A,'ALL 2022'!$2:$2,'BLG1222'!$D:$D,'ALL 2022'!$D:$D)</f>
        <v>0</v>
      </c>
      <c r="Y721" s="12">
        <f>+SUMIFS('BLG1222'!$I:$I,'BLG1222'!$A:$A,'ALL 2022'!$2:$2,'BLG1222'!$D:$D,'ALL 2022'!$D:$D)</f>
        <v>0</v>
      </c>
      <c r="Z721" s="12">
        <f>+SUMIFS('BLG1222'!$I:$I,'BLG1222'!$A:$A,'ALL 2022'!$2:$2,'BLG1222'!$D:$D,'ALL 2022'!$D:$D)</f>
        <v>0</v>
      </c>
      <c r="AA721" s="12">
        <f>+SUMIFS('BLG1222'!$I:$I,'BLG1222'!$A:$A,'ALL 2022'!$2:$2,'BLG1222'!$D:$D,'ALL 2022'!$D:$D)</f>
        <v>0</v>
      </c>
      <c r="AB721" s="12">
        <f>+SUMIFS('BLG1222'!$I:$I,'BLG1222'!$A:$A,'ALL 2022'!$2:$2,'BLG1222'!$D:$D,'ALL 2022'!$D:$D)</f>
        <v>0</v>
      </c>
      <c r="AC721" s="12">
        <f>+SUMIFS('BLG1222'!$I:$I,'BLG1222'!$A:$A,'ALL 2022'!$2:$2,'BLG1222'!$D:$D,'ALL 2022'!$D:$D)</f>
        <v>0</v>
      </c>
      <c r="AD721" s="12">
        <f>+SUMIFS('BLG1222'!$I:$I,'BLG1222'!$A:$A,'ALL 2022'!$2:$2,'BLG1222'!$D:$D,'ALL 2022'!$D:$D)</f>
        <v>0</v>
      </c>
      <c r="AE721" s="12">
        <f>+SUMIFS('BLG1222'!$I:$I,'BLG1222'!$A:$A,'ALL 2022'!$2:$2,'BLG1222'!$D:$D,'ALL 2022'!$D:$D)</f>
        <v>0</v>
      </c>
      <c r="AF721" s="12">
        <f>+SUMIFS('BLG1222'!$I:$I,'BLG1222'!$A:$A,'ALL 2022'!$2:$2,'BLG1222'!$D:$D,'ALL 2022'!$D:$D)</f>
        <v>0</v>
      </c>
      <c r="AG721" s="12">
        <f>+SUMIFS('BLG1222'!$I:$I,'BLG1222'!$A:$A,'ALL 2022'!$2:$2,'BLG1222'!$D:$D,'ALL 2022'!$D:$D)</f>
        <v>0</v>
      </c>
      <c r="AH721" s="12">
        <f>+SUMIFS('BLG1222'!$I:$I,'BLG1222'!$A:$A,'ALL 2022'!$2:$2,'BLG1222'!$D:$D,'ALL 2022'!$D:$D)</f>
        <v>0</v>
      </c>
      <c r="AI721" s="12">
        <f>+SUMIFS('BLG1222'!$I:$I,'BLG1222'!$A:$A,'ALL 2022'!$2:$2,'BLG1222'!$D:$D,'ALL 2022'!$D:$D)</f>
        <v>0</v>
      </c>
      <c r="AJ721" s="12">
        <f>+SUMIFS('BLG1222'!$I:$I,'BLG1222'!$A:$A,'ALL 2022'!$2:$2,'BLG1222'!$D:$D,'ALL 2022'!$D:$D)</f>
        <v>0</v>
      </c>
      <c r="AK721" s="12">
        <f>+SUMIFS('BLG1222'!$I:$I,'BLG1222'!$A:$A,'ALL 2022'!$2:$2,'BLG1222'!$D:$D,'ALL 2022'!$D:$D)</f>
        <v>0</v>
      </c>
      <c r="AL721" s="12">
        <f>+SUMIFS('BLG1222'!$I:$I,'BLG1222'!$A:$A,'ALL 2022'!$2:$2,'BLG1222'!$D:$D,'ALL 2022'!$D:$D)</f>
        <v>0</v>
      </c>
      <c r="AM721" s="12">
        <f>+SUMIFS('BLG1222'!$I:$I,'BLG1222'!$A:$A,'ALL 2022'!$2:$2,'BLG1222'!$D:$D,'ALL 2022'!$D:$D)</f>
        <v>0</v>
      </c>
      <c r="AN721" s="12">
        <f>+SUMIFS('BLG1222'!$I:$I,'BLG1222'!$A:$A,'ALL 2022'!$2:$2,'BLG1222'!$D:$D,'ALL 2022'!$D:$D)</f>
        <v>0</v>
      </c>
      <c r="AO721" s="12">
        <f>+SUMIFS('BLG1222'!$I:$I,'BLG1222'!$A:$A,'ALL 2022'!$2:$2,'BLG1222'!$D:$D,'ALL 2022'!$D:$D)</f>
        <v>0</v>
      </c>
      <c r="AP721" s="12">
        <f>+SUMIFS('BLG1222'!$I:$I,'BLG1222'!$A:$A,'ALL 2022'!$2:$2,'BLG1222'!$D:$D,'ALL 2022'!$D:$D)</f>
        <v>0</v>
      </c>
      <c r="AQ721" s="164">
        <f t="shared" si="70"/>
        <v>0</v>
      </c>
      <c r="AR721" s="165">
        <f t="shared" si="71"/>
        <v>0</v>
      </c>
    </row>
    <row r="722" spans="1:44" hidden="1" x14ac:dyDescent="0.25">
      <c r="A722" s="11" t="str">
        <f t="shared" si="67"/>
        <v>7</v>
      </c>
      <c r="B722" s="11" t="str">
        <f t="shared" si="68"/>
        <v>71</v>
      </c>
      <c r="C722" s="11" t="str">
        <f t="shared" si="69"/>
        <v>713</v>
      </c>
      <c r="D722" s="23">
        <v>71355000</v>
      </c>
      <c r="E722" s="119" t="s">
        <v>3281</v>
      </c>
      <c r="F722" s="24" t="s">
        <v>1450</v>
      </c>
      <c r="G722" s="12">
        <f>+SUMIFS('BLG1222'!$I:$I,'BLG1222'!$A:$A,'ALL 2022'!$2:$2,'BLG1222'!$D:$D,'ALL 2022'!$D:$D)</f>
        <v>0</v>
      </c>
      <c r="H722" s="12">
        <f>+SUMIFS('BLG1222'!$I:$I,'BLG1222'!$A:$A,'ALL 2022'!$2:$2,'BLG1222'!$D:$D,'ALL 2022'!$D:$D)</f>
        <v>0</v>
      </c>
      <c r="I722" s="12">
        <f>+SUMIFS('BLG1222'!$I:$I,'BLG1222'!$A:$A,'ALL 2022'!$2:$2,'BLG1222'!$D:$D,'ALL 2022'!$D:$D)</f>
        <v>-1919156634.55</v>
      </c>
      <c r="J722" s="12">
        <f>+SUMIFS('BLG1222'!$I:$I,'BLG1222'!$A:$A,'ALL 2022'!$2:$2,'BLG1222'!$D:$D,'ALL 2022'!$D:$D)</f>
        <v>0</v>
      </c>
      <c r="K722" s="12">
        <f>+SUMIFS('BLG1222'!$I:$I,'BLG1222'!$A:$A,'ALL 2022'!$2:$2,'BLG1222'!$D:$D,'ALL 2022'!$D:$D)</f>
        <v>0</v>
      </c>
      <c r="L722" s="12">
        <f>+SUMIFS('BLG1222'!$I:$I,'BLG1222'!$A:$A,'ALL 2022'!$2:$2,'BLG1222'!$D:$D,'ALL 2022'!$D:$D)</f>
        <v>0</v>
      </c>
      <c r="M722" s="12">
        <f>+SUMIFS('BLG1222'!$I:$I,'BLG1222'!$A:$A,'ALL 2022'!$2:$2,'BLG1222'!$D:$D,'ALL 2022'!$D:$D)</f>
        <v>0</v>
      </c>
      <c r="N722" s="12">
        <f>+SUMIFS('BLG1222'!$I:$I,'BLG1222'!$A:$A,'ALL 2022'!$2:$2,'BLG1222'!$D:$D,'ALL 2022'!$D:$D)</f>
        <v>-588293819.59000003</v>
      </c>
      <c r="O722" s="12">
        <f>+SUMIFS('BLG1222'!$I:$I,'BLG1222'!$A:$A,'ALL 2022'!$2:$2,'BLG1222'!$D:$D,'ALL 2022'!$D:$D)</f>
        <v>0</v>
      </c>
      <c r="P722" s="12">
        <f>+SUMIFS('BLG1222'!$I:$I,'BLG1222'!$A:$A,'ALL 2022'!$2:$2,'BLG1222'!$D:$D,'ALL 2022'!$D:$D)</f>
        <v>0</v>
      </c>
      <c r="Q722" s="12">
        <f>+SUMIFS('BLG1222'!$I:$I,'BLG1222'!$A:$A,'ALL 2022'!$2:$2,'BLG1222'!$D:$D,'ALL 2022'!$D:$D)</f>
        <v>0</v>
      </c>
      <c r="R722" s="12">
        <f>+SUMIFS('BLG1222'!$I:$I,'BLG1222'!$A:$A,'ALL 2022'!$2:$2,'BLG1222'!$D:$D,'ALL 2022'!$D:$D)</f>
        <v>0</v>
      </c>
      <c r="S722" s="12">
        <f>+SUMIFS('BLG1222'!$I:$I,'BLG1222'!$A:$A,'ALL 2022'!$2:$2,'BLG1222'!$D:$D,'ALL 2022'!$D:$D)</f>
        <v>0</v>
      </c>
      <c r="T722" s="12">
        <f>+SUMIFS('BLG1222'!$I:$I,'BLG1222'!$A:$A,'ALL 2022'!$2:$2,'BLG1222'!$D:$D,'ALL 2022'!$D:$D)</f>
        <v>0</v>
      </c>
      <c r="U722" s="12">
        <f>+SUMIFS('BLG1222'!$I:$I,'BLG1222'!$A:$A,'ALL 2022'!$2:$2,'BLG1222'!$D:$D,'ALL 2022'!$D:$D)</f>
        <v>0</v>
      </c>
      <c r="V722" s="12">
        <f>+SUMIFS('BLG1222'!$I:$I,'BLG1222'!$A:$A,'ALL 2022'!$2:$2,'BLG1222'!$D:$D,'ALL 2022'!$D:$D)</f>
        <v>0</v>
      </c>
      <c r="W722" s="12">
        <f>+SUMIFS('BLG1222'!$I:$I,'BLG1222'!$A:$A,'ALL 2022'!$2:$2,'BLG1222'!$D:$D,'ALL 2022'!$D:$D)</f>
        <v>0</v>
      </c>
      <c r="X722" s="12">
        <f>+SUMIFS('BLG1222'!$I:$I,'BLG1222'!$A:$A,'ALL 2022'!$2:$2,'BLG1222'!$D:$D,'ALL 2022'!$D:$D)</f>
        <v>0</v>
      </c>
      <c r="Y722" s="12">
        <f>+SUMIFS('BLG1222'!$I:$I,'BLG1222'!$A:$A,'ALL 2022'!$2:$2,'BLG1222'!$D:$D,'ALL 2022'!$D:$D)</f>
        <v>0</v>
      </c>
      <c r="Z722" s="12">
        <f>+SUMIFS('BLG1222'!$I:$I,'BLG1222'!$A:$A,'ALL 2022'!$2:$2,'BLG1222'!$D:$D,'ALL 2022'!$D:$D)</f>
        <v>0</v>
      </c>
      <c r="AA722" s="12">
        <f>+SUMIFS('BLG1222'!$I:$I,'BLG1222'!$A:$A,'ALL 2022'!$2:$2,'BLG1222'!$D:$D,'ALL 2022'!$D:$D)</f>
        <v>0</v>
      </c>
      <c r="AB722" s="12">
        <f>+SUMIFS('BLG1222'!$I:$I,'BLG1222'!$A:$A,'ALL 2022'!$2:$2,'BLG1222'!$D:$D,'ALL 2022'!$D:$D)</f>
        <v>0</v>
      </c>
      <c r="AC722" s="12">
        <f>+SUMIFS('BLG1222'!$I:$I,'BLG1222'!$A:$A,'ALL 2022'!$2:$2,'BLG1222'!$D:$D,'ALL 2022'!$D:$D)</f>
        <v>0</v>
      </c>
      <c r="AD722" s="12">
        <f>+SUMIFS('BLG1222'!$I:$I,'BLG1222'!$A:$A,'ALL 2022'!$2:$2,'BLG1222'!$D:$D,'ALL 2022'!$D:$D)</f>
        <v>0</v>
      </c>
      <c r="AE722" s="12">
        <f>+SUMIFS('BLG1222'!$I:$I,'BLG1222'!$A:$A,'ALL 2022'!$2:$2,'BLG1222'!$D:$D,'ALL 2022'!$D:$D)</f>
        <v>0</v>
      </c>
      <c r="AF722" s="12">
        <f>+SUMIFS('BLG1222'!$I:$I,'BLG1222'!$A:$A,'ALL 2022'!$2:$2,'BLG1222'!$D:$D,'ALL 2022'!$D:$D)</f>
        <v>0</v>
      </c>
      <c r="AG722" s="12">
        <f>+SUMIFS('BLG1222'!$I:$I,'BLG1222'!$A:$A,'ALL 2022'!$2:$2,'BLG1222'!$D:$D,'ALL 2022'!$D:$D)</f>
        <v>0</v>
      </c>
      <c r="AH722" s="12">
        <f>+SUMIFS('BLG1222'!$I:$I,'BLG1222'!$A:$A,'ALL 2022'!$2:$2,'BLG1222'!$D:$D,'ALL 2022'!$D:$D)</f>
        <v>0</v>
      </c>
      <c r="AI722" s="12">
        <f>+SUMIFS('BLG1222'!$I:$I,'BLG1222'!$A:$A,'ALL 2022'!$2:$2,'BLG1222'!$D:$D,'ALL 2022'!$D:$D)</f>
        <v>0</v>
      </c>
      <c r="AJ722" s="12">
        <f>+SUMIFS('BLG1222'!$I:$I,'BLG1222'!$A:$A,'ALL 2022'!$2:$2,'BLG1222'!$D:$D,'ALL 2022'!$D:$D)</f>
        <v>0</v>
      </c>
      <c r="AK722" s="12">
        <f>+SUMIFS('BLG1222'!$I:$I,'BLG1222'!$A:$A,'ALL 2022'!$2:$2,'BLG1222'!$D:$D,'ALL 2022'!$D:$D)</f>
        <v>0</v>
      </c>
      <c r="AL722" s="12">
        <f>+SUMIFS('BLG1222'!$I:$I,'BLG1222'!$A:$A,'ALL 2022'!$2:$2,'BLG1222'!$D:$D,'ALL 2022'!$D:$D)</f>
        <v>0</v>
      </c>
      <c r="AM722" s="12">
        <f>+SUMIFS('BLG1222'!$I:$I,'BLG1222'!$A:$A,'ALL 2022'!$2:$2,'BLG1222'!$D:$D,'ALL 2022'!$D:$D)</f>
        <v>-61155266</v>
      </c>
      <c r="AN722" s="12">
        <f>+SUMIFS('BLG1222'!$I:$I,'BLG1222'!$A:$A,'ALL 2022'!$2:$2,'BLG1222'!$D:$D,'ALL 2022'!$D:$D)</f>
        <v>0</v>
      </c>
      <c r="AO722" s="12">
        <f>+SUMIFS('BLG1222'!$I:$I,'BLG1222'!$A:$A,'ALL 2022'!$2:$2,'BLG1222'!$D:$D,'ALL 2022'!$D:$D)</f>
        <v>0</v>
      </c>
      <c r="AP722" s="12">
        <f>+SUMIFS('BLG1222'!$I:$I,'BLG1222'!$A:$A,'ALL 2022'!$2:$2,'BLG1222'!$D:$D,'ALL 2022'!$D:$D)</f>
        <v>0</v>
      </c>
      <c r="AQ722" s="164">
        <f t="shared" si="70"/>
        <v>-2568605720.1399999</v>
      </c>
      <c r="AR722" s="165">
        <f t="shared" si="71"/>
        <v>-543212.13059817487</v>
      </c>
    </row>
    <row r="723" spans="1:44" hidden="1" x14ac:dyDescent="0.25">
      <c r="A723" s="11" t="str">
        <f t="shared" si="67"/>
        <v>7</v>
      </c>
      <c r="B723" s="11" t="str">
        <f t="shared" si="68"/>
        <v>71</v>
      </c>
      <c r="C723" s="11" t="str">
        <f t="shared" si="69"/>
        <v>714</v>
      </c>
      <c r="D723" s="60">
        <v>71400000</v>
      </c>
      <c r="E723" s="119" t="s">
        <v>3281</v>
      </c>
      <c r="F723" s="24" t="s">
        <v>782</v>
      </c>
      <c r="G723" s="12">
        <f>+SUMIFS('BLG1222'!$I:$I,'BLG1222'!$A:$A,'ALL 2022'!$2:$2,'BLG1222'!$D:$D,'ALL 2022'!$D:$D)</f>
        <v>0</v>
      </c>
      <c r="H723" s="12">
        <f>+SUMIFS('BLG1222'!$I:$I,'BLG1222'!$A:$A,'ALL 2022'!$2:$2,'BLG1222'!$D:$D,'ALL 2022'!$D:$D)</f>
        <v>0</v>
      </c>
      <c r="I723" s="12">
        <f>+SUMIFS('BLG1222'!$I:$I,'BLG1222'!$A:$A,'ALL 2022'!$2:$2,'BLG1222'!$D:$D,'ALL 2022'!$D:$D)</f>
        <v>0</v>
      </c>
      <c r="J723" s="12">
        <f>+SUMIFS('BLG1222'!$I:$I,'BLG1222'!$A:$A,'ALL 2022'!$2:$2,'BLG1222'!$D:$D,'ALL 2022'!$D:$D)</f>
        <v>-449270091.95999998</v>
      </c>
      <c r="K723" s="12">
        <f>+SUMIFS('BLG1222'!$I:$I,'BLG1222'!$A:$A,'ALL 2022'!$2:$2,'BLG1222'!$D:$D,'ALL 2022'!$D:$D)</f>
        <v>1556653202.23</v>
      </c>
      <c r="L723" s="12">
        <f>+SUMIFS('BLG1222'!$I:$I,'BLG1222'!$A:$A,'ALL 2022'!$2:$2,'BLG1222'!$D:$D,'ALL 2022'!$D:$D)</f>
        <v>916924539.45000005</v>
      </c>
      <c r="M723" s="12">
        <f>+SUMIFS('BLG1222'!$I:$I,'BLG1222'!$A:$A,'ALL 2022'!$2:$2,'BLG1222'!$D:$D,'ALL 2022'!$D:$D)</f>
        <v>1485760600.8900001</v>
      </c>
      <c r="N723" s="12">
        <f>+SUMIFS('BLG1222'!$I:$I,'BLG1222'!$A:$A,'ALL 2022'!$2:$2,'BLG1222'!$D:$D,'ALL 2022'!$D:$D)</f>
        <v>0</v>
      </c>
      <c r="O723" s="12">
        <f>+SUMIFS('BLG1222'!$I:$I,'BLG1222'!$A:$A,'ALL 2022'!$2:$2,'BLG1222'!$D:$D,'ALL 2022'!$D:$D)</f>
        <v>0</v>
      </c>
      <c r="P723" s="12">
        <f>+SUMIFS('BLG1222'!$I:$I,'BLG1222'!$A:$A,'ALL 2022'!$2:$2,'BLG1222'!$D:$D,'ALL 2022'!$D:$D)</f>
        <v>0</v>
      </c>
      <c r="Q723" s="12">
        <f>+SUMIFS('BLG1222'!$I:$I,'BLG1222'!$A:$A,'ALL 2022'!$2:$2,'BLG1222'!$D:$D,'ALL 2022'!$D:$D)</f>
        <v>0</v>
      </c>
      <c r="R723" s="12">
        <f>+SUMIFS('BLG1222'!$I:$I,'BLG1222'!$A:$A,'ALL 2022'!$2:$2,'BLG1222'!$D:$D,'ALL 2022'!$D:$D)</f>
        <v>0</v>
      </c>
      <c r="S723" s="12">
        <f>+SUMIFS('BLG1222'!$I:$I,'BLG1222'!$A:$A,'ALL 2022'!$2:$2,'BLG1222'!$D:$D,'ALL 2022'!$D:$D)</f>
        <v>0</v>
      </c>
      <c r="T723" s="12">
        <f>+SUMIFS('BLG1222'!$I:$I,'BLG1222'!$A:$A,'ALL 2022'!$2:$2,'BLG1222'!$D:$D,'ALL 2022'!$D:$D)</f>
        <v>0</v>
      </c>
      <c r="U723" s="12">
        <f>+SUMIFS('BLG1222'!$I:$I,'BLG1222'!$A:$A,'ALL 2022'!$2:$2,'BLG1222'!$D:$D,'ALL 2022'!$D:$D)</f>
        <v>0</v>
      </c>
      <c r="V723" s="12">
        <f>+SUMIFS('BLG1222'!$I:$I,'BLG1222'!$A:$A,'ALL 2022'!$2:$2,'BLG1222'!$D:$D,'ALL 2022'!$D:$D)</f>
        <v>0</v>
      </c>
      <c r="W723" s="12">
        <f>+SUMIFS('BLG1222'!$I:$I,'BLG1222'!$A:$A,'ALL 2022'!$2:$2,'BLG1222'!$D:$D,'ALL 2022'!$D:$D)</f>
        <v>0</v>
      </c>
      <c r="X723" s="12">
        <f>+SUMIFS('BLG1222'!$I:$I,'BLG1222'!$A:$A,'ALL 2022'!$2:$2,'BLG1222'!$D:$D,'ALL 2022'!$D:$D)</f>
        <v>0</v>
      </c>
      <c r="Y723" s="12">
        <f>+SUMIFS('BLG1222'!$I:$I,'BLG1222'!$A:$A,'ALL 2022'!$2:$2,'BLG1222'!$D:$D,'ALL 2022'!$D:$D)</f>
        <v>0</v>
      </c>
      <c r="Z723" s="12">
        <f>+SUMIFS('BLG1222'!$I:$I,'BLG1222'!$A:$A,'ALL 2022'!$2:$2,'BLG1222'!$D:$D,'ALL 2022'!$D:$D)</f>
        <v>0</v>
      </c>
      <c r="AA723" s="12">
        <f>+SUMIFS('BLG1222'!$I:$I,'BLG1222'!$A:$A,'ALL 2022'!$2:$2,'BLG1222'!$D:$D,'ALL 2022'!$D:$D)</f>
        <v>0</v>
      </c>
      <c r="AB723" s="12">
        <f>+SUMIFS('BLG1222'!$I:$I,'BLG1222'!$A:$A,'ALL 2022'!$2:$2,'BLG1222'!$D:$D,'ALL 2022'!$D:$D)</f>
        <v>-549467531.50999999</v>
      </c>
      <c r="AC723" s="12">
        <f>+SUMIFS('BLG1222'!$I:$I,'BLG1222'!$A:$A,'ALL 2022'!$2:$2,'BLG1222'!$D:$D,'ALL 2022'!$D:$D)</f>
        <v>-94278436.423000008</v>
      </c>
      <c r="AD723" s="12">
        <f>+SUMIFS('BLG1222'!$I:$I,'BLG1222'!$A:$A,'ALL 2022'!$2:$2,'BLG1222'!$D:$D,'ALL 2022'!$D:$D)</f>
        <v>0</v>
      </c>
      <c r="AE723" s="12">
        <f>+SUMIFS('BLG1222'!$I:$I,'BLG1222'!$A:$A,'ALL 2022'!$2:$2,'BLG1222'!$D:$D,'ALL 2022'!$D:$D)</f>
        <v>0</v>
      </c>
      <c r="AF723" s="12">
        <f>+SUMIFS('BLG1222'!$I:$I,'BLG1222'!$A:$A,'ALL 2022'!$2:$2,'BLG1222'!$D:$D,'ALL 2022'!$D:$D)</f>
        <v>0</v>
      </c>
      <c r="AG723" s="12">
        <f>+SUMIFS('BLG1222'!$I:$I,'BLG1222'!$A:$A,'ALL 2022'!$2:$2,'BLG1222'!$D:$D,'ALL 2022'!$D:$D)</f>
        <v>0</v>
      </c>
      <c r="AH723" s="12">
        <f>+SUMIFS('BLG1222'!$I:$I,'BLG1222'!$A:$A,'ALL 2022'!$2:$2,'BLG1222'!$D:$D,'ALL 2022'!$D:$D)</f>
        <v>0</v>
      </c>
      <c r="AI723" s="12">
        <f>+SUMIFS('BLG1222'!$I:$I,'BLG1222'!$A:$A,'ALL 2022'!$2:$2,'BLG1222'!$D:$D,'ALL 2022'!$D:$D)</f>
        <v>0</v>
      </c>
      <c r="AJ723" s="12">
        <f>+SUMIFS('BLG1222'!$I:$I,'BLG1222'!$A:$A,'ALL 2022'!$2:$2,'BLG1222'!$D:$D,'ALL 2022'!$D:$D)</f>
        <v>0</v>
      </c>
      <c r="AK723" s="12">
        <f>+SUMIFS('BLG1222'!$I:$I,'BLG1222'!$A:$A,'ALL 2022'!$2:$2,'BLG1222'!$D:$D,'ALL 2022'!$D:$D)</f>
        <v>-18514600.780000001</v>
      </c>
      <c r="AL723" s="12">
        <f>+SUMIFS('BLG1222'!$I:$I,'BLG1222'!$A:$A,'ALL 2022'!$2:$2,'BLG1222'!$D:$D,'ALL 2022'!$D:$D)</f>
        <v>0</v>
      </c>
      <c r="AM723" s="12">
        <f>+SUMIFS('BLG1222'!$I:$I,'BLG1222'!$A:$A,'ALL 2022'!$2:$2,'BLG1222'!$D:$D,'ALL 2022'!$D:$D)</f>
        <v>0</v>
      </c>
      <c r="AN723" s="12">
        <f>+SUMIFS('BLG1222'!$I:$I,'BLG1222'!$A:$A,'ALL 2022'!$2:$2,'BLG1222'!$D:$D,'ALL 2022'!$D:$D)</f>
        <v>0</v>
      </c>
      <c r="AO723" s="12">
        <f>+SUMIFS('BLG1222'!$I:$I,'BLG1222'!$A:$A,'ALL 2022'!$2:$2,'BLG1222'!$D:$D,'ALL 2022'!$D:$D)</f>
        <v>0</v>
      </c>
      <c r="AP723" s="12">
        <f>+SUMIFS('BLG1222'!$I:$I,'BLG1222'!$A:$A,'ALL 2022'!$2:$2,'BLG1222'!$D:$D,'ALL 2022'!$D:$D)</f>
        <v>0</v>
      </c>
      <c r="AQ723" s="164">
        <f t="shared" si="70"/>
        <v>2847807681.8970003</v>
      </c>
      <c r="AR723" s="165">
        <f t="shared" si="71"/>
        <v>602258.13027185923</v>
      </c>
    </row>
    <row r="724" spans="1:44" hidden="1" x14ac:dyDescent="0.25">
      <c r="A724" s="11" t="str">
        <f t="shared" si="67"/>
        <v>7</v>
      </c>
      <c r="B724" s="11" t="str">
        <f t="shared" si="68"/>
        <v>72</v>
      </c>
      <c r="C724" s="11" t="str">
        <f t="shared" si="69"/>
        <v>720</v>
      </c>
      <c r="D724" s="23">
        <v>72000000</v>
      </c>
      <c r="E724" s="119" t="s">
        <v>3284</v>
      </c>
      <c r="F724" s="24" t="s">
        <v>2372</v>
      </c>
      <c r="G724" s="12">
        <f>+SUMIFS('BLG1222'!$I:$I,'BLG1222'!$A:$A,'ALL 2022'!$2:$2,'BLG1222'!$D:$D,'ALL 2022'!$D:$D)</f>
        <v>0</v>
      </c>
      <c r="H724" s="12">
        <f>+SUMIFS('BLG1222'!$I:$I,'BLG1222'!$A:$A,'ALL 2022'!$2:$2,'BLG1222'!$D:$D,'ALL 2022'!$D:$D)</f>
        <v>0</v>
      </c>
      <c r="I724" s="12">
        <f>+SUMIFS('BLG1222'!$I:$I,'BLG1222'!$A:$A,'ALL 2022'!$2:$2,'BLG1222'!$D:$D,'ALL 2022'!$D:$D)</f>
        <v>0</v>
      </c>
      <c r="J724" s="12">
        <f>+SUMIFS('BLG1222'!$I:$I,'BLG1222'!$A:$A,'ALL 2022'!$2:$2,'BLG1222'!$D:$D,'ALL 2022'!$D:$D)</f>
        <v>0</v>
      </c>
      <c r="K724" s="12">
        <f>+SUMIFS('BLG1222'!$I:$I,'BLG1222'!$A:$A,'ALL 2022'!$2:$2,'BLG1222'!$D:$D,'ALL 2022'!$D:$D)</f>
        <v>0</v>
      </c>
      <c r="L724" s="12">
        <f>+SUMIFS('BLG1222'!$I:$I,'BLG1222'!$A:$A,'ALL 2022'!$2:$2,'BLG1222'!$D:$D,'ALL 2022'!$D:$D)</f>
        <v>0</v>
      </c>
      <c r="M724" s="12">
        <f>+SUMIFS('BLG1222'!$I:$I,'BLG1222'!$A:$A,'ALL 2022'!$2:$2,'BLG1222'!$D:$D,'ALL 2022'!$D:$D)</f>
        <v>0</v>
      </c>
      <c r="N724" s="12">
        <f>+SUMIFS('BLG1222'!$I:$I,'BLG1222'!$A:$A,'ALL 2022'!$2:$2,'BLG1222'!$D:$D,'ALL 2022'!$D:$D)</f>
        <v>0</v>
      </c>
      <c r="O724" s="12">
        <f>+SUMIFS('BLG1222'!$I:$I,'BLG1222'!$A:$A,'ALL 2022'!$2:$2,'BLG1222'!$D:$D,'ALL 2022'!$D:$D)</f>
        <v>0</v>
      </c>
      <c r="P724" s="12">
        <f>+SUMIFS('BLG1222'!$I:$I,'BLG1222'!$A:$A,'ALL 2022'!$2:$2,'BLG1222'!$D:$D,'ALL 2022'!$D:$D)</f>
        <v>0</v>
      </c>
      <c r="Q724" s="12">
        <f>+SUMIFS('BLG1222'!$I:$I,'BLG1222'!$A:$A,'ALL 2022'!$2:$2,'BLG1222'!$D:$D,'ALL 2022'!$D:$D)</f>
        <v>0</v>
      </c>
      <c r="R724" s="12">
        <f>+SUMIFS('BLG1222'!$I:$I,'BLG1222'!$A:$A,'ALL 2022'!$2:$2,'BLG1222'!$D:$D,'ALL 2022'!$D:$D)</f>
        <v>0</v>
      </c>
      <c r="S724" s="12">
        <f>+SUMIFS('BLG1222'!$I:$I,'BLG1222'!$A:$A,'ALL 2022'!$2:$2,'BLG1222'!$D:$D,'ALL 2022'!$D:$D)</f>
        <v>-1696204333.3199999</v>
      </c>
      <c r="T724" s="12">
        <f>+SUMIFS('BLG1222'!$I:$I,'BLG1222'!$A:$A,'ALL 2022'!$2:$2,'BLG1222'!$D:$D,'ALL 2022'!$D:$D)</f>
        <v>0</v>
      </c>
      <c r="U724" s="12">
        <f>+SUMIFS('BLG1222'!$I:$I,'BLG1222'!$A:$A,'ALL 2022'!$2:$2,'BLG1222'!$D:$D,'ALL 2022'!$D:$D)</f>
        <v>0</v>
      </c>
      <c r="V724" s="12">
        <f>+SUMIFS('BLG1222'!$I:$I,'BLG1222'!$A:$A,'ALL 2022'!$2:$2,'BLG1222'!$D:$D,'ALL 2022'!$D:$D)</f>
        <v>0</v>
      </c>
      <c r="W724" s="12">
        <f>+SUMIFS('BLG1222'!$I:$I,'BLG1222'!$A:$A,'ALL 2022'!$2:$2,'BLG1222'!$D:$D,'ALL 2022'!$D:$D)</f>
        <v>-11711542413.4489</v>
      </c>
      <c r="X724" s="12">
        <f>+SUMIFS('BLG1222'!$I:$I,'BLG1222'!$A:$A,'ALL 2022'!$2:$2,'BLG1222'!$D:$D,'ALL 2022'!$D:$D)</f>
        <v>-1248094022.3</v>
      </c>
      <c r="Y724" s="12">
        <f>+SUMIFS('BLG1222'!$I:$I,'BLG1222'!$A:$A,'ALL 2022'!$2:$2,'BLG1222'!$D:$D,'ALL 2022'!$D:$D)</f>
        <v>0</v>
      </c>
      <c r="Z724" s="12">
        <f>+SUMIFS('BLG1222'!$I:$I,'BLG1222'!$A:$A,'ALL 2022'!$2:$2,'BLG1222'!$D:$D,'ALL 2022'!$D:$D)</f>
        <v>0</v>
      </c>
      <c r="AA724" s="12">
        <f>+SUMIFS('BLG1222'!$I:$I,'BLG1222'!$A:$A,'ALL 2022'!$2:$2,'BLG1222'!$D:$D,'ALL 2022'!$D:$D)</f>
        <v>0</v>
      </c>
      <c r="AB724" s="12">
        <f>+SUMIFS('BLG1222'!$I:$I,'BLG1222'!$A:$A,'ALL 2022'!$2:$2,'BLG1222'!$D:$D,'ALL 2022'!$D:$D)</f>
        <v>0</v>
      </c>
      <c r="AC724" s="12">
        <f>+SUMIFS('BLG1222'!$I:$I,'BLG1222'!$A:$A,'ALL 2022'!$2:$2,'BLG1222'!$D:$D,'ALL 2022'!$D:$D)</f>
        <v>0</v>
      </c>
      <c r="AD724" s="12">
        <f>+SUMIFS('BLG1222'!$I:$I,'BLG1222'!$A:$A,'ALL 2022'!$2:$2,'BLG1222'!$D:$D,'ALL 2022'!$D:$D)</f>
        <v>0</v>
      </c>
      <c r="AE724" s="12">
        <f>+SUMIFS('BLG1222'!$I:$I,'BLG1222'!$A:$A,'ALL 2022'!$2:$2,'BLG1222'!$D:$D,'ALL 2022'!$D:$D)</f>
        <v>0</v>
      </c>
      <c r="AF724" s="12">
        <f>+SUMIFS('BLG1222'!$I:$I,'BLG1222'!$A:$A,'ALL 2022'!$2:$2,'BLG1222'!$D:$D,'ALL 2022'!$D:$D)</f>
        <v>0</v>
      </c>
      <c r="AG724" s="12">
        <f>+SUMIFS('BLG1222'!$I:$I,'BLG1222'!$A:$A,'ALL 2022'!$2:$2,'BLG1222'!$D:$D,'ALL 2022'!$D:$D)</f>
        <v>0</v>
      </c>
      <c r="AH724" s="12">
        <f>+SUMIFS('BLG1222'!$I:$I,'BLG1222'!$A:$A,'ALL 2022'!$2:$2,'BLG1222'!$D:$D,'ALL 2022'!$D:$D)</f>
        <v>0</v>
      </c>
      <c r="AI724" s="12">
        <f>+SUMIFS('BLG1222'!$I:$I,'BLG1222'!$A:$A,'ALL 2022'!$2:$2,'BLG1222'!$D:$D,'ALL 2022'!$D:$D)</f>
        <v>0</v>
      </c>
      <c r="AJ724" s="12">
        <f>+SUMIFS('BLG1222'!$I:$I,'BLG1222'!$A:$A,'ALL 2022'!$2:$2,'BLG1222'!$D:$D,'ALL 2022'!$D:$D)</f>
        <v>0</v>
      </c>
      <c r="AK724" s="12">
        <f>+SUMIFS('BLG1222'!$I:$I,'BLG1222'!$A:$A,'ALL 2022'!$2:$2,'BLG1222'!$D:$D,'ALL 2022'!$D:$D)</f>
        <v>0</v>
      </c>
      <c r="AL724" s="12">
        <f>+SUMIFS('BLG1222'!$I:$I,'BLG1222'!$A:$A,'ALL 2022'!$2:$2,'BLG1222'!$D:$D,'ALL 2022'!$D:$D)</f>
        <v>0</v>
      </c>
      <c r="AM724" s="12">
        <f>+SUMIFS('BLG1222'!$I:$I,'BLG1222'!$A:$A,'ALL 2022'!$2:$2,'BLG1222'!$D:$D,'ALL 2022'!$D:$D)</f>
        <v>0</v>
      </c>
      <c r="AN724" s="12">
        <f>+SUMIFS('BLG1222'!$I:$I,'BLG1222'!$A:$A,'ALL 2022'!$2:$2,'BLG1222'!$D:$D,'ALL 2022'!$D:$D)</f>
        <v>0</v>
      </c>
      <c r="AO724" s="12">
        <f>+SUMIFS('BLG1222'!$I:$I,'BLG1222'!$A:$A,'ALL 2022'!$2:$2,'BLG1222'!$D:$D,'ALL 2022'!$D:$D)</f>
        <v>0</v>
      </c>
      <c r="AP724" s="12">
        <f>+SUMIFS('BLG1222'!$I:$I,'BLG1222'!$A:$A,'ALL 2022'!$2:$2,'BLG1222'!$D:$D,'ALL 2022'!$D:$D)</f>
        <v>0</v>
      </c>
      <c r="AQ724" s="164">
        <f t="shared" si="70"/>
        <v>-14655840769.068899</v>
      </c>
      <c r="AR724" s="165">
        <f t="shared" si="71"/>
        <v>-3099436.564923475</v>
      </c>
    </row>
    <row r="725" spans="1:44" hidden="1" x14ac:dyDescent="0.25">
      <c r="A725" s="11" t="str">
        <f t="shared" si="67"/>
        <v>7</v>
      </c>
      <c r="B725" s="11" t="str">
        <f t="shared" si="68"/>
        <v>72</v>
      </c>
      <c r="C725" s="11" t="str">
        <f t="shared" si="69"/>
        <v>721</v>
      </c>
      <c r="D725" s="22">
        <v>72100000</v>
      </c>
      <c r="E725" s="119" t="s">
        <v>3284</v>
      </c>
      <c r="F725" s="81" t="s">
        <v>1630</v>
      </c>
      <c r="G725" s="12">
        <f>+SUMIFS('BLG1222'!$I:$I,'BLG1222'!$A:$A,'ALL 2022'!$2:$2,'BLG1222'!$D:$D,'ALL 2022'!$D:$D)</f>
        <v>0</v>
      </c>
      <c r="H725" s="12">
        <f>+SUMIFS('BLG1222'!$I:$I,'BLG1222'!$A:$A,'ALL 2022'!$2:$2,'BLG1222'!$D:$D,'ALL 2022'!$D:$D)</f>
        <v>0</v>
      </c>
      <c r="I725" s="12">
        <f>+SUMIFS('BLG1222'!$I:$I,'BLG1222'!$A:$A,'ALL 2022'!$2:$2,'BLG1222'!$D:$D,'ALL 2022'!$D:$D)</f>
        <v>0</v>
      </c>
      <c r="J725" s="12">
        <f>+SUMIFS('BLG1222'!$I:$I,'BLG1222'!$A:$A,'ALL 2022'!$2:$2,'BLG1222'!$D:$D,'ALL 2022'!$D:$D)</f>
        <v>0</v>
      </c>
      <c r="K725" s="12">
        <f>+SUMIFS('BLG1222'!$I:$I,'BLG1222'!$A:$A,'ALL 2022'!$2:$2,'BLG1222'!$D:$D,'ALL 2022'!$D:$D)</f>
        <v>0</v>
      </c>
      <c r="L725" s="12">
        <f>+SUMIFS('BLG1222'!$I:$I,'BLG1222'!$A:$A,'ALL 2022'!$2:$2,'BLG1222'!$D:$D,'ALL 2022'!$D:$D)</f>
        <v>0</v>
      </c>
      <c r="M725" s="12">
        <f>+SUMIFS('BLG1222'!$I:$I,'BLG1222'!$A:$A,'ALL 2022'!$2:$2,'BLG1222'!$D:$D,'ALL 2022'!$D:$D)</f>
        <v>0</v>
      </c>
      <c r="N725" s="12">
        <f>+SUMIFS('BLG1222'!$I:$I,'BLG1222'!$A:$A,'ALL 2022'!$2:$2,'BLG1222'!$D:$D,'ALL 2022'!$D:$D)</f>
        <v>0</v>
      </c>
      <c r="O725" s="12">
        <f>+SUMIFS('BLG1222'!$I:$I,'BLG1222'!$A:$A,'ALL 2022'!$2:$2,'BLG1222'!$D:$D,'ALL 2022'!$D:$D)</f>
        <v>0</v>
      </c>
      <c r="P725" s="12">
        <f>+SUMIFS('BLG1222'!$I:$I,'BLG1222'!$A:$A,'ALL 2022'!$2:$2,'BLG1222'!$D:$D,'ALL 2022'!$D:$D)</f>
        <v>0</v>
      </c>
      <c r="Q725" s="12">
        <f>+SUMIFS('BLG1222'!$I:$I,'BLG1222'!$A:$A,'ALL 2022'!$2:$2,'BLG1222'!$D:$D,'ALL 2022'!$D:$D)</f>
        <v>0</v>
      </c>
      <c r="R725" s="12">
        <f>+SUMIFS('BLG1222'!$I:$I,'BLG1222'!$A:$A,'ALL 2022'!$2:$2,'BLG1222'!$D:$D,'ALL 2022'!$D:$D)</f>
        <v>0</v>
      </c>
      <c r="S725" s="12">
        <f>+SUMIFS('BLG1222'!$I:$I,'BLG1222'!$A:$A,'ALL 2022'!$2:$2,'BLG1222'!$D:$D,'ALL 2022'!$D:$D)</f>
        <v>0</v>
      </c>
      <c r="T725" s="12">
        <f>+SUMIFS('BLG1222'!$I:$I,'BLG1222'!$A:$A,'ALL 2022'!$2:$2,'BLG1222'!$D:$D,'ALL 2022'!$D:$D)</f>
        <v>0</v>
      </c>
      <c r="U725" s="12">
        <f>+SUMIFS('BLG1222'!$I:$I,'BLG1222'!$A:$A,'ALL 2022'!$2:$2,'BLG1222'!$D:$D,'ALL 2022'!$D:$D)</f>
        <v>0</v>
      </c>
      <c r="V725" s="12">
        <f>+SUMIFS('BLG1222'!$I:$I,'BLG1222'!$A:$A,'ALL 2022'!$2:$2,'BLG1222'!$D:$D,'ALL 2022'!$D:$D)</f>
        <v>0</v>
      </c>
      <c r="W725" s="12">
        <f>+SUMIFS('BLG1222'!$I:$I,'BLG1222'!$A:$A,'ALL 2022'!$2:$2,'BLG1222'!$D:$D,'ALL 2022'!$D:$D)</f>
        <v>0</v>
      </c>
      <c r="X725" s="12">
        <f>+SUMIFS('BLG1222'!$I:$I,'BLG1222'!$A:$A,'ALL 2022'!$2:$2,'BLG1222'!$D:$D,'ALL 2022'!$D:$D)</f>
        <v>0</v>
      </c>
      <c r="Y725" s="12">
        <f>+SUMIFS('BLG1222'!$I:$I,'BLG1222'!$A:$A,'ALL 2022'!$2:$2,'BLG1222'!$D:$D,'ALL 2022'!$D:$D)</f>
        <v>0</v>
      </c>
      <c r="Z725" s="12">
        <f>+SUMIFS('BLG1222'!$I:$I,'BLG1222'!$A:$A,'ALL 2022'!$2:$2,'BLG1222'!$D:$D,'ALL 2022'!$D:$D)</f>
        <v>0</v>
      </c>
      <c r="AA725" s="12">
        <f>+SUMIFS('BLG1222'!$I:$I,'BLG1222'!$A:$A,'ALL 2022'!$2:$2,'BLG1222'!$D:$D,'ALL 2022'!$D:$D)</f>
        <v>0</v>
      </c>
      <c r="AB725" s="12">
        <f>+SUMIFS('BLG1222'!$I:$I,'BLG1222'!$A:$A,'ALL 2022'!$2:$2,'BLG1222'!$D:$D,'ALL 2022'!$D:$D)</f>
        <v>0</v>
      </c>
      <c r="AC725" s="12">
        <f>+SUMIFS('BLG1222'!$I:$I,'BLG1222'!$A:$A,'ALL 2022'!$2:$2,'BLG1222'!$D:$D,'ALL 2022'!$D:$D)</f>
        <v>0</v>
      </c>
      <c r="AD725" s="12">
        <f>+SUMIFS('BLG1222'!$I:$I,'BLG1222'!$A:$A,'ALL 2022'!$2:$2,'BLG1222'!$D:$D,'ALL 2022'!$D:$D)</f>
        <v>0</v>
      </c>
      <c r="AE725" s="12">
        <f>+SUMIFS('BLG1222'!$I:$I,'BLG1222'!$A:$A,'ALL 2022'!$2:$2,'BLG1222'!$D:$D,'ALL 2022'!$D:$D)</f>
        <v>0</v>
      </c>
      <c r="AF725" s="12">
        <f>+SUMIFS('BLG1222'!$I:$I,'BLG1222'!$A:$A,'ALL 2022'!$2:$2,'BLG1222'!$D:$D,'ALL 2022'!$D:$D)</f>
        <v>0</v>
      </c>
      <c r="AG725" s="12">
        <f>+SUMIFS('BLG1222'!$I:$I,'BLG1222'!$A:$A,'ALL 2022'!$2:$2,'BLG1222'!$D:$D,'ALL 2022'!$D:$D)</f>
        <v>0</v>
      </c>
      <c r="AH725" s="12">
        <f>+SUMIFS('BLG1222'!$I:$I,'BLG1222'!$A:$A,'ALL 2022'!$2:$2,'BLG1222'!$D:$D,'ALL 2022'!$D:$D)</f>
        <v>0</v>
      </c>
      <c r="AI725" s="12">
        <f>+SUMIFS('BLG1222'!$I:$I,'BLG1222'!$A:$A,'ALL 2022'!$2:$2,'BLG1222'!$D:$D,'ALL 2022'!$D:$D)</f>
        <v>0</v>
      </c>
      <c r="AJ725" s="12">
        <f>+SUMIFS('BLG1222'!$I:$I,'BLG1222'!$A:$A,'ALL 2022'!$2:$2,'BLG1222'!$D:$D,'ALL 2022'!$D:$D)</f>
        <v>0</v>
      </c>
      <c r="AK725" s="12">
        <f>+SUMIFS('BLG1222'!$I:$I,'BLG1222'!$A:$A,'ALL 2022'!$2:$2,'BLG1222'!$D:$D,'ALL 2022'!$D:$D)</f>
        <v>0</v>
      </c>
      <c r="AL725" s="12">
        <f>+SUMIFS('BLG1222'!$I:$I,'BLG1222'!$A:$A,'ALL 2022'!$2:$2,'BLG1222'!$D:$D,'ALL 2022'!$D:$D)</f>
        <v>0</v>
      </c>
      <c r="AM725" s="12">
        <f>+SUMIFS('BLG1222'!$I:$I,'BLG1222'!$A:$A,'ALL 2022'!$2:$2,'BLG1222'!$D:$D,'ALL 2022'!$D:$D)</f>
        <v>0</v>
      </c>
      <c r="AN725" s="12">
        <f>+SUMIFS('BLG1222'!$I:$I,'BLG1222'!$A:$A,'ALL 2022'!$2:$2,'BLG1222'!$D:$D,'ALL 2022'!$D:$D)</f>
        <v>0</v>
      </c>
      <c r="AO725" s="12">
        <f>+SUMIFS('BLG1222'!$I:$I,'BLG1222'!$A:$A,'ALL 2022'!$2:$2,'BLG1222'!$D:$D,'ALL 2022'!$D:$D)</f>
        <v>0</v>
      </c>
      <c r="AP725" s="12">
        <f>+SUMIFS('BLG1222'!$I:$I,'BLG1222'!$A:$A,'ALL 2022'!$2:$2,'BLG1222'!$D:$D,'ALL 2022'!$D:$D)</f>
        <v>0</v>
      </c>
      <c r="AQ725" s="164">
        <f t="shared" si="70"/>
        <v>0</v>
      </c>
      <c r="AR725" s="165">
        <f t="shared" si="71"/>
        <v>0</v>
      </c>
    </row>
    <row r="726" spans="1:44" hidden="1" x14ac:dyDescent="0.25">
      <c r="A726" s="11" t="str">
        <f t="shared" si="67"/>
        <v>7</v>
      </c>
      <c r="B726" s="11" t="str">
        <f t="shared" si="68"/>
        <v>72</v>
      </c>
      <c r="C726" s="11" t="str">
        <f t="shared" si="69"/>
        <v>727</v>
      </c>
      <c r="D726" s="23">
        <v>72700000</v>
      </c>
      <c r="E726" s="119" t="s">
        <v>3284</v>
      </c>
      <c r="F726" s="24" t="s">
        <v>2372</v>
      </c>
      <c r="G726" s="12">
        <f>+SUMIFS('BLG1222'!$I:$I,'BLG1222'!$A:$A,'ALL 2022'!$2:$2,'BLG1222'!$D:$D,'ALL 2022'!$D:$D)</f>
        <v>0</v>
      </c>
      <c r="H726" s="12">
        <f>+SUMIFS('BLG1222'!$I:$I,'BLG1222'!$A:$A,'ALL 2022'!$2:$2,'BLG1222'!$D:$D,'ALL 2022'!$D:$D)</f>
        <v>0</v>
      </c>
      <c r="I726" s="12">
        <f>+SUMIFS('BLG1222'!$I:$I,'BLG1222'!$A:$A,'ALL 2022'!$2:$2,'BLG1222'!$D:$D,'ALL 2022'!$D:$D)</f>
        <v>0</v>
      </c>
      <c r="J726" s="12">
        <f>+SUMIFS('BLG1222'!$I:$I,'BLG1222'!$A:$A,'ALL 2022'!$2:$2,'BLG1222'!$D:$D,'ALL 2022'!$D:$D)</f>
        <v>0</v>
      </c>
      <c r="K726" s="12">
        <f>+SUMIFS('BLG1222'!$I:$I,'BLG1222'!$A:$A,'ALL 2022'!$2:$2,'BLG1222'!$D:$D,'ALL 2022'!$D:$D)</f>
        <v>0</v>
      </c>
      <c r="L726" s="12">
        <f>+SUMIFS('BLG1222'!$I:$I,'BLG1222'!$A:$A,'ALL 2022'!$2:$2,'BLG1222'!$D:$D,'ALL 2022'!$D:$D)</f>
        <v>0</v>
      </c>
      <c r="M726" s="12">
        <f>+SUMIFS('BLG1222'!$I:$I,'BLG1222'!$A:$A,'ALL 2022'!$2:$2,'BLG1222'!$D:$D,'ALL 2022'!$D:$D)</f>
        <v>0</v>
      </c>
      <c r="N726" s="12">
        <f>+SUMIFS('BLG1222'!$I:$I,'BLG1222'!$A:$A,'ALL 2022'!$2:$2,'BLG1222'!$D:$D,'ALL 2022'!$D:$D)</f>
        <v>0</v>
      </c>
      <c r="O726" s="12">
        <f>+SUMIFS('BLG1222'!$I:$I,'BLG1222'!$A:$A,'ALL 2022'!$2:$2,'BLG1222'!$D:$D,'ALL 2022'!$D:$D)</f>
        <v>0</v>
      </c>
      <c r="P726" s="12">
        <f>+SUMIFS('BLG1222'!$I:$I,'BLG1222'!$A:$A,'ALL 2022'!$2:$2,'BLG1222'!$D:$D,'ALL 2022'!$D:$D)</f>
        <v>0</v>
      </c>
      <c r="Q726" s="12">
        <f>+SUMIFS('BLG1222'!$I:$I,'BLG1222'!$A:$A,'ALL 2022'!$2:$2,'BLG1222'!$D:$D,'ALL 2022'!$D:$D)</f>
        <v>0</v>
      </c>
      <c r="R726" s="12">
        <f>+SUMIFS('BLG1222'!$I:$I,'BLG1222'!$A:$A,'ALL 2022'!$2:$2,'BLG1222'!$D:$D,'ALL 2022'!$D:$D)</f>
        <v>0</v>
      </c>
      <c r="S726" s="12">
        <f>+SUMIFS('BLG1222'!$I:$I,'BLG1222'!$A:$A,'ALL 2022'!$2:$2,'BLG1222'!$D:$D,'ALL 2022'!$D:$D)</f>
        <v>0</v>
      </c>
      <c r="T726" s="12">
        <f>+SUMIFS('BLG1222'!$I:$I,'BLG1222'!$A:$A,'ALL 2022'!$2:$2,'BLG1222'!$D:$D,'ALL 2022'!$D:$D)</f>
        <v>0</v>
      </c>
      <c r="U726" s="12">
        <f>+SUMIFS('BLG1222'!$I:$I,'BLG1222'!$A:$A,'ALL 2022'!$2:$2,'BLG1222'!$D:$D,'ALL 2022'!$D:$D)</f>
        <v>0</v>
      </c>
      <c r="V726" s="12">
        <f>+SUMIFS('BLG1222'!$I:$I,'BLG1222'!$A:$A,'ALL 2022'!$2:$2,'BLG1222'!$D:$D,'ALL 2022'!$D:$D)</f>
        <v>0</v>
      </c>
      <c r="W726" s="12">
        <f>+SUMIFS('BLG1222'!$I:$I,'BLG1222'!$A:$A,'ALL 2022'!$2:$2,'BLG1222'!$D:$D,'ALL 2022'!$D:$D)</f>
        <v>0</v>
      </c>
      <c r="X726" s="12">
        <f>+SUMIFS('BLG1222'!$I:$I,'BLG1222'!$A:$A,'ALL 2022'!$2:$2,'BLG1222'!$D:$D,'ALL 2022'!$D:$D)</f>
        <v>0</v>
      </c>
      <c r="Y726" s="12">
        <f>+SUMIFS('BLG1222'!$I:$I,'BLG1222'!$A:$A,'ALL 2022'!$2:$2,'BLG1222'!$D:$D,'ALL 2022'!$D:$D)</f>
        <v>0</v>
      </c>
      <c r="Z726" s="12">
        <f>+SUMIFS('BLG1222'!$I:$I,'BLG1222'!$A:$A,'ALL 2022'!$2:$2,'BLG1222'!$D:$D,'ALL 2022'!$D:$D)</f>
        <v>0</v>
      </c>
      <c r="AA726" s="12">
        <f>+SUMIFS('BLG1222'!$I:$I,'BLG1222'!$A:$A,'ALL 2022'!$2:$2,'BLG1222'!$D:$D,'ALL 2022'!$D:$D)</f>
        <v>0</v>
      </c>
      <c r="AB726" s="12">
        <f>+SUMIFS('BLG1222'!$I:$I,'BLG1222'!$A:$A,'ALL 2022'!$2:$2,'BLG1222'!$D:$D,'ALL 2022'!$D:$D)</f>
        <v>0</v>
      </c>
      <c r="AC726" s="12">
        <f>+SUMIFS('BLG1222'!$I:$I,'BLG1222'!$A:$A,'ALL 2022'!$2:$2,'BLG1222'!$D:$D,'ALL 2022'!$D:$D)</f>
        <v>0</v>
      </c>
      <c r="AD726" s="12">
        <f>+SUMIFS('BLG1222'!$I:$I,'BLG1222'!$A:$A,'ALL 2022'!$2:$2,'BLG1222'!$D:$D,'ALL 2022'!$D:$D)</f>
        <v>0</v>
      </c>
      <c r="AE726" s="12">
        <f>+SUMIFS('BLG1222'!$I:$I,'BLG1222'!$A:$A,'ALL 2022'!$2:$2,'BLG1222'!$D:$D,'ALL 2022'!$D:$D)</f>
        <v>0</v>
      </c>
      <c r="AF726" s="12">
        <f>+SUMIFS('BLG1222'!$I:$I,'BLG1222'!$A:$A,'ALL 2022'!$2:$2,'BLG1222'!$D:$D,'ALL 2022'!$D:$D)</f>
        <v>0</v>
      </c>
      <c r="AG726" s="12">
        <f>+SUMIFS('BLG1222'!$I:$I,'BLG1222'!$A:$A,'ALL 2022'!$2:$2,'BLG1222'!$D:$D,'ALL 2022'!$D:$D)</f>
        <v>0</v>
      </c>
      <c r="AH726" s="12">
        <f>+SUMIFS('BLG1222'!$I:$I,'BLG1222'!$A:$A,'ALL 2022'!$2:$2,'BLG1222'!$D:$D,'ALL 2022'!$D:$D)</f>
        <v>0</v>
      </c>
      <c r="AI726" s="12">
        <f>+SUMIFS('BLG1222'!$I:$I,'BLG1222'!$A:$A,'ALL 2022'!$2:$2,'BLG1222'!$D:$D,'ALL 2022'!$D:$D)</f>
        <v>0</v>
      </c>
      <c r="AJ726" s="12">
        <f>+SUMIFS('BLG1222'!$I:$I,'BLG1222'!$A:$A,'ALL 2022'!$2:$2,'BLG1222'!$D:$D,'ALL 2022'!$D:$D)</f>
        <v>0</v>
      </c>
      <c r="AK726" s="12">
        <f>+SUMIFS('BLG1222'!$I:$I,'BLG1222'!$A:$A,'ALL 2022'!$2:$2,'BLG1222'!$D:$D,'ALL 2022'!$D:$D)</f>
        <v>0</v>
      </c>
      <c r="AL726" s="12">
        <f>+SUMIFS('BLG1222'!$I:$I,'BLG1222'!$A:$A,'ALL 2022'!$2:$2,'BLG1222'!$D:$D,'ALL 2022'!$D:$D)</f>
        <v>0</v>
      </c>
      <c r="AM726" s="12">
        <f>+SUMIFS('BLG1222'!$I:$I,'BLG1222'!$A:$A,'ALL 2022'!$2:$2,'BLG1222'!$D:$D,'ALL 2022'!$D:$D)</f>
        <v>0</v>
      </c>
      <c r="AN726" s="12">
        <f>+SUMIFS('BLG1222'!$I:$I,'BLG1222'!$A:$A,'ALL 2022'!$2:$2,'BLG1222'!$D:$D,'ALL 2022'!$D:$D)</f>
        <v>0</v>
      </c>
      <c r="AO726" s="12">
        <f>+SUMIFS('BLG1222'!$I:$I,'BLG1222'!$A:$A,'ALL 2022'!$2:$2,'BLG1222'!$D:$D,'ALL 2022'!$D:$D)</f>
        <v>0</v>
      </c>
      <c r="AP726" s="12">
        <f>+SUMIFS('BLG1222'!$I:$I,'BLG1222'!$A:$A,'ALL 2022'!$2:$2,'BLG1222'!$D:$D,'ALL 2022'!$D:$D)</f>
        <v>0</v>
      </c>
      <c r="AQ726" s="164">
        <f t="shared" si="70"/>
        <v>0</v>
      </c>
      <c r="AR726" s="165">
        <f t="shared" si="71"/>
        <v>0</v>
      </c>
    </row>
    <row r="727" spans="1:44" hidden="1" x14ac:dyDescent="0.25">
      <c r="A727" s="11" t="str">
        <f t="shared" si="67"/>
        <v>7</v>
      </c>
      <c r="B727" s="11" t="str">
        <f t="shared" si="68"/>
        <v>74</v>
      </c>
      <c r="C727" s="11" t="str">
        <f t="shared" si="69"/>
        <v>741</v>
      </c>
      <c r="D727" s="23">
        <v>74100000</v>
      </c>
      <c r="E727" s="196" t="s">
        <v>3282</v>
      </c>
      <c r="F727" s="24" t="s">
        <v>2402</v>
      </c>
      <c r="G727" s="12">
        <f>+SUMIFS('BLG1222'!$I:$I,'BLG1222'!$A:$A,'ALL 2022'!$2:$2,'BLG1222'!$D:$D,'ALL 2022'!$D:$D)</f>
        <v>0</v>
      </c>
      <c r="H727" s="12">
        <f>+SUMIFS('BLG1222'!$I:$I,'BLG1222'!$A:$A,'ALL 2022'!$2:$2,'BLG1222'!$D:$D,'ALL 2022'!$D:$D)</f>
        <v>0</v>
      </c>
      <c r="I727" s="12">
        <f>+SUMIFS('BLG1222'!$I:$I,'BLG1222'!$A:$A,'ALL 2022'!$2:$2,'BLG1222'!$D:$D,'ALL 2022'!$D:$D)</f>
        <v>0</v>
      </c>
      <c r="J727" s="12">
        <f>+SUMIFS('BLG1222'!$I:$I,'BLG1222'!$A:$A,'ALL 2022'!$2:$2,'BLG1222'!$D:$D,'ALL 2022'!$D:$D)</f>
        <v>0</v>
      </c>
      <c r="K727" s="12">
        <f>+SUMIFS('BLG1222'!$I:$I,'BLG1222'!$A:$A,'ALL 2022'!$2:$2,'BLG1222'!$D:$D,'ALL 2022'!$D:$D)</f>
        <v>0</v>
      </c>
      <c r="L727" s="12">
        <f>+SUMIFS('BLG1222'!$I:$I,'BLG1222'!$A:$A,'ALL 2022'!$2:$2,'BLG1222'!$D:$D,'ALL 2022'!$D:$D)</f>
        <v>0</v>
      </c>
      <c r="M727" s="12">
        <f>+SUMIFS('BLG1222'!$I:$I,'BLG1222'!$A:$A,'ALL 2022'!$2:$2,'BLG1222'!$D:$D,'ALL 2022'!$D:$D)</f>
        <v>0</v>
      </c>
      <c r="N727" s="12">
        <f>+SUMIFS('BLG1222'!$I:$I,'BLG1222'!$A:$A,'ALL 2022'!$2:$2,'BLG1222'!$D:$D,'ALL 2022'!$D:$D)</f>
        <v>0</v>
      </c>
      <c r="O727" s="12">
        <f>+SUMIFS('BLG1222'!$I:$I,'BLG1222'!$A:$A,'ALL 2022'!$2:$2,'BLG1222'!$D:$D,'ALL 2022'!$D:$D)</f>
        <v>0</v>
      </c>
      <c r="P727" s="12">
        <f>+SUMIFS('BLG1222'!$I:$I,'BLG1222'!$A:$A,'ALL 2022'!$2:$2,'BLG1222'!$D:$D,'ALL 2022'!$D:$D)</f>
        <v>0</v>
      </c>
      <c r="Q727" s="12">
        <f>+SUMIFS('BLG1222'!$I:$I,'BLG1222'!$A:$A,'ALL 2022'!$2:$2,'BLG1222'!$D:$D,'ALL 2022'!$D:$D)</f>
        <v>0</v>
      </c>
      <c r="R727" s="12">
        <f>+SUMIFS('BLG1222'!$I:$I,'BLG1222'!$A:$A,'ALL 2022'!$2:$2,'BLG1222'!$D:$D,'ALL 2022'!$D:$D)</f>
        <v>0</v>
      </c>
      <c r="S727" s="12">
        <f>+SUMIFS('BLG1222'!$I:$I,'BLG1222'!$A:$A,'ALL 2022'!$2:$2,'BLG1222'!$D:$D,'ALL 2022'!$D:$D)</f>
        <v>0</v>
      </c>
      <c r="T727" s="12">
        <f>+SUMIFS('BLG1222'!$I:$I,'BLG1222'!$A:$A,'ALL 2022'!$2:$2,'BLG1222'!$D:$D,'ALL 2022'!$D:$D)</f>
        <v>0</v>
      </c>
      <c r="U727" s="12">
        <f>+SUMIFS('BLG1222'!$I:$I,'BLG1222'!$A:$A,'ALL 2022'!$2:$2,'BLG1222'!$D:$D,'ALL 2022'!$D:$D)</f>
        <v>0</v>
      </c>
      <c r="V727" s="12">
        <f>+SUMIFS('BLG1222'!$I:$I,'BLG1222'!$A:$A,'ALL 2022'!$2:$2,'BLG1222'!$D:$D,'ALL 2022'!$D:$D)</f>
        <v>0</v>
      </c>
      <c r="W727" s="12">
        <f>+SUMIFS('BLG1222'!$I:$I,'BLG1222'!$A:$A,'ALL 2022'!$2:$2,'BLG1222'!$D:$D,'ALL 2022'!$D:$D)</f>
        <v>0</v>
      </c>
      <c r="X727" s="12">
        <f>+SUMIFS('BLG1222'!$I:$I,'BLG1222'!$A:$A,'ALL 2022'!$2:$2,'BLG1222'!$D:$D,'ALL 2022'!$D:$D)</f>
        <v>0</v>
      </c>
      <c r="Y727" s="12">
        <f>+SUMIFS('BLG1222'!$I:$I,'BLG1222'!$A:$A,'ALL 2022'!$2:$2,'BLG1222'!$D:$D,'ALL 2022'!$D:$D)</f>
        <v>0</v>
      </c>
      <c r="Z727" s="12">
        <f>+SUMIFS('BLG1222'!$I:$I,'BLG1222'!$A:$A,'ALL 2022'!$2:$2,'BLG1222'!$D:$D,'ALL 2022'!$D:$D)</f>
        <v>0</v>
      </c>
      <c r="AA727" s="12">
        <f>+SUMIFS('BLG1222'!$I:$I,'BLG1222'!$A:$A,'ALL 2022'!$2:$2,'BLG1222'!$D:$D,'ALL 2022'!$D:$D)</f>
        <v>0</v>
      </c>
      <c r="AB727" s="12">
        <f>+SUMIFS('BLG1222'!$I:$I,'BLG1222'!$A:$A,'ALL 2022'!$2:$2,'BLG1222'!$D:$D,'ALL 2022'!$D:$D)</f>
        <v>0</v>
      </c>
      <c r="AC727" s="12">
        <f>+SUMIFS('BLG1222'!$I:$I,'BLG1222'!$A:$A,'ALL 2022'!$2:$2,'BLG1222'!$D:$D,'ALL 2022'!$D:$D)</f>
        <v>0</v>
      </c>
      <c r="AD727" s="12">
        <f>+SUMIFS('BLG1222'!$I:$I,'BLG1222'!$A:$A,'ALL 2022'!$2:$2,'BLG1222'!$D:$D,'ALL 2022'!$D:$D)</f>
        <v>0</v>
      </c>
      <c r="AE727" s="12">
        <f>+SUMIFS('BLG1222'!$I:$I,'BLG1222'!$A:$A,'ALL 2022'!$2:$2,'BLG1222'!$D:$D,'ALL 2022'!$D:$D)</f>
        <v>0</v>
      </c>
      <c r="AF727" s="12">
        <f>+SUMIFS('BLG1222'!$I:$I,'BLG1222'!$A:$A,'ALL 2022'!$2:$2,'BLG1222'!$D:$D,'ALL 2022'!$D:$D)</f>
        <v>0</v>
      </c>
      <c r="AG727" s="12">
        <f>+SUMIFS('BLG1222'!$I:$I,'BLG1222'!$A:$A,'ALL 2022'!$2:$2,'BLG1222'!$D:$D,'ALL 2022'!$D:$D)</f>
        <v>0</v>
      </c>
      <c r="AH727" s="12">
        <f>+SUMIFS('BLG1222'!$I:$I,'BLG1222'!$A:$A,'ALL 2022'!$2:$2,'BLG1222'!$D:$D,'ALL 2022'!$D:$D)</f>
        <v>0</v>
      </c>
      <c r="AI727" s="12">
        <f>+SUMIFS('BLG1222'!$I:$I,'BLG1222'!$A:$A,'ALL 2022'!$2:$2,'BLG1222'!$D:$D,'ALL 2022'!$D:$D)</f>
        <v>0</v>
      </c>
      <c r="AJ727" s="12">
        <f>+SUMIFS('BLG1222'!$I:$I,'BLG1222'!$A:$A,'ALL 2022'!$2:$2,'BLG1222'!$D:$D,'ALL 2022'!$D:$D)</f>
        <v>0</v>
      </c>
      <c r="AK727" s="12">
        <f>+SUMIFS('BLG1222'!$I:$I,'BLG1222'!$A:$A,'ALL 2022'!$2:$2,'BLG1222'!$D:$D,'ALL 2022'!$D:$D)</f>
        <v>0</v>
      </c>
      <c r="AL727" s="12">
        <f>+SUMIFS('BLG1222'!$I:$I,'BLG1222'!$A:$A,'ALL 2022'!$2:$2,'BLG1222'!$D:$D,'ALL 2022'!$D:$D)</f>
        <v>0</v>
      </c>
      <c r="AM727" s="12">
        <f>+SUMIFS('BLG1222'!$I:$I,'BLG1222'!$A:$A,'ALL 2022'!$2:$2,'BLG1222'!$D:$D,'ALL 2022'!$D:$D)</f>
        <v>0</v>
      </c>
      <c r="AN727" s="12">
        <f>+SUMIFS('BLG1222'!$I:$I,'BLG1222'!$A:$A,'ALL 2022'!$2:$2,'BLG1222'!$D:$D,'ALL 2022'!$D:$D)</f>
        <v>0</v>
      </c>
      <c r="AO727" s="12">
        <f>+SUMIFS('BLG1222'!$I:$I,'BLG1222'!$A:$A,'ALL 2022'!$2:$2,'BLG1222'!$D:$D,'ALL 2022'!$D:$D)</f>
        <v>0</v>
      </c>
      <c r="AP727" s="12">
        <f>+SUMIFS('BLG1222'!$I:$I,'BLG1222'!$A:$A,'ALL 2022'!$2:$2,'BLG1222'!$D:$D,'ALL 2022'!$D:$D)</f>
        <v>0</v>
      </c>
      <c r="AQ727" s="164">
        <f t="shared" si="70"/>
        <v>0</v>
      </c>
      <c r="AR727" s="165">
        <f t="shared" si="71"/>
        <v>0</v>
      </c>
    </row>
    <row r="728" spans="1:44" hidden="1" x14ac:dyDescent="0.25">
      <c r="A728" s="11" t="str">
        <f t="shared" si="67"/>
        <v>7</v>
      </c>
      <c r="B728" s="11" t="str">
        <f t="shared" si="68"/>
        <v>75</v>
      </c>
      <c r="C728" s="11" t="str">
        <f t="shared" si="69"/>
        <v>752</v>
      </c>
      <c r="D728" s="23">
        <v>75200000</v>
      </c>
      <c r="E728" s="196" t="s">
        <v>3282</v>
      </c>
      <c r="F728" s="24" t="s">
        <v>524</v>
      </c>
      <c r="G728" s="12">
        <f>+SUMIFS('BLG1222'!$I:$I,'BLG1222'!$A:$A,'ALL 2022'!$2:$2,'BLG1222'!$D:$D,'ALL 2022'!$D:$D)</f>
        <v>0</v>
      </c>
      <c r="H728" s="12">
        <f>+SUMIFS('BLG1222'!$I:$I,'BLG1222'!$A:$A,'ALL 2022'!$2:$2,'BLG1222'!$D:$D,'ALL 2022'!$D:$D)</f>
        <v>0</v>
      </c>
      <c r="I728" s="12">
        <f>+SUMIFS('BLG1222'!$I:$I,'BLG1222'!$A:$A,'ALL 2022'!$2:$2,'BLG1222'!$D:$D,'ALL 2022'!$D:$D)</f>
        <v>-26153225</v>
      </c>
      <c r="J728" s="12">
        <f>+SUMIFS('BLG1222'!$I:$I,'BLG1222'!$A:$A,'ALL 2022'!$2:$2,'BLG1222'!$D:$D,'ALL 2022'!$D:$D)</f>
        <v>37692925</v>
      </c>
      <c r="K728" s="12">
        <f>+SUMIFS('BLG1222'!$I:$I,'BLG1222'!$A:$A,'ALL 2022'!$2:$2,'BLG1222'!$D:$D,'ALL 2022'!$D:$D)</f>
        <v>-77671171.849999994</v>
      </c>
      <c r="L728" s="12">
        <f>+SUMIFS('BLG1222'!$I:$I,'BLG1222'!$A:$A,'ALL 2022'!$2:$2,'BLG1222'!$D:$D,'ALL 2022'!$D:$D)</f>
        <v>-11749412.5</v>
      </c>
      <c r="M728" s="12">
        <f>+SUMIFS('BLG1222'!$I:$I,'BLG1222'!$A:$A,'ALL 2022'!$2:$2,'BLG1222'!$D:$D,'ALL 2022'!$D:$D)</f>
        <v>0</v>
      </c>
      <c r="N728" s="12">
        <f>+SUMIFS('BLG1222'!$I:$I,'BLG1222'!$A:$A,'ALL 2022'!$2:$2,'BLG1222'!$D:$D,'ALL 2022'!$D:$D)</f>
        <v>0</v>
      </c>
      <c r="O728" s="12">
        <f>+SUMIFS('BLG1222'!$I:$I,'BLG1222'!$A:$A,'ALL 2022'!$2:$2,'BLG1222'!$D:$D,'ALL 2022'!$D:$D)</f>
        <v>-914002500</v>
      </c>
      <c r="P728" s="12">
        <f>+SUMIFS('BLG1222'!$I:$I,'BLG1222'!$A:$A,'ALL 2022'!$2:$2,'BLG1222'!$D:$D,'ALL 2022'!$D:$D)</f>
        <v>0</v>
      </c>
      <c r="Q728" s="12">
        <f>+SUMIFS('BLG1222'!$I:$I,'BLG1222'!$A:$A,'ALL 2022'!$2:$2,'BLG1222'!$D:$D,'ALL 2022'!$D:$D)</f>
        <v>-758000000</v>
      </c>
      <c r="R728" s="12">
        <f>+SUMIFS('BLG1222'!$I:$I,'BLG1222'!$A:$A,'ALL 2022'!$2:$2,'BLG1222'!$D:$D,'ALL 2022'!$D:$D)</f>
        <v>0</v>
      </c>
      <c r="S728" s="12">
        <f>+SUMIFS('BLG1222'!$I:$I,'BLG1222'!$A:$A,'ALL 2022'!$2:$2,'BLG1222'!$D:$D,'ALL 2022'!$D:$D)</f>
        <v>0</v>
      </c>
      <c r="T728" s="12">
        <f>+SUMIFS('BLG1222'!$I:$I,'BLG1222'!$A:$A,'ALL 2022'!$2:$2,'BLG1222'!$D:$D,'ALL 2022'!$D:$D)</f>
        <v>-572773099.03999996</v>
      </c>
      <c r="U728" s="12">
        <f>+SUMIFS('BLG1222'!$I:$I,'BLG1222'!$A:$A,'ALL 2022'!$2:$2,'BLG1222'!$D:$D,'ALL 2022'!$D:$D)</f>
        <v>-1223880000.03</v>
      </c>
      <c r="V728" s="12">
        <f>+SUMIFS('BLG1222'!$I:$I,'BLG1222'!$A:$A,'ALL 2022'!$2:$2,'BLG1222'!$D:$D,'ALL 2022'!$D:$D)</f>
        <v>0</v>
      </c>
      <c r="W728" s="12">
        <f>+SUMIFS('BLG1222'!$I:$I,'BLG1222'!$A:$A,'ALL 2022'!$2:$2,'BLG1222'!$D:$D,'ALL 2022'!$D:$D)</f>
        <v>0</v>
      </c>
      <c r="X728" s="12">
        <f>+SUMIFS('BLG1222'!$I:$I,'BLG1222'!$A:$A,'ALL 2022'!$2:$2,'BLG1222'!$D:$D,'ALL 2022'!$D:$D)</f>
        <v>0</v>
      </c>
      <c r="Y728" s="12">
        <f>+SUMIFS('BLG1222'!$I:$I,'BLG1222'!$A:$A,'ALL 2022'!$2:$2,'BLG1222'!$D:$D,'ALL 2022'!$D:$D)</f>
        <v>0</v>
      </c>
      <c r="Z728" s="12">
        <f>+SUMIFS('BLG1222'!$I:$I,'BLG1222'!$A:$A,'ALL 2022'!$2:$2,'BLG1222'!$D:$D,'ALL 2022'!$D:$D)</f>
        <v>0</v>
      </c>
      <c r="AA728" s="12">
        <f>+SUMIFS('BLG1222'!$I:$I,'BLG1222'!$A:$A,'ALL 2022'!$2:$2,'BLG1222'!$D:$D,'ALL 2022'!$D:$D)</f>
        <v>0</v>
      </c>
      <c r="AB728" s="12">
        <f>+SUMIFS('BLG1222'!$I:$I,'BLG1222'!$A:$A,'ALL 2022'!$2:$2,'BLG1222'!$D:$D,'ALL 2022'!$D:$D)</f>
        <v>-50369492.539999999</v>
      </c>
      <c r="AC728" s="12">
        <f>+SUMIFS('BLG1222'!$I:$I,'BLG1222'!$A:$A,'ALL 2022'!$2:$2,'BLG1222'!$D:$D,'ALL 2022'!$D:$D)</f>
        <v>-34166.339999999997</v>
      </c>
      <c r="AD728" s="12">
        <f>+SUMIFS('BLG1222'!$I:$I,'BLG1222'!$A:$A,'ALL 2022'!$2:$2,'BLG1222'!$D:$D,'ALL 2022'!$D:$D)</f>
        <v>0</v>
      </c>
      <c r="AE728" s="12">
        <f>+SUMIFS('BLG1222'!$I:$I,'BLG1222'!$A:$A,'ALL 2022'!$2:$2,'BLG1222'!$D:$D,'ALL 2022'!$D:$D)</f>
        <v>0</v>
      </c>
      <c r="AF728" s="12">
        <f>+SUMIFS('BLG1222'!$I:$I,'BLG1222'!$A:$A,'ALL 2022'!$2:$2,'BLG1222'!$D:$D,'ALL 2022'!$D:$D)</f>
        <v>0</v>
      </c>
      <c r="AG728" s="12">
        <f>+SUMIFS('BLG1222'!$I:$I,'BLG1222'!$A:$A,'ALL 2022'!$2:$2,'BLG1222'!$D:$D,'ALL 2022'!$D:$D)</f>
        <v>0</v>
      </c>
      <c r="AH728" s="12">
        <f>+SUMIFS('BLG1222'!$I:$I,'BLG1222'!$A:$A,'ALL 2022'!$2:$2,'BLG1222'!$D:$D,'ALL 2022'!$D:$D)</f>
        <v>0</v>
      </c>
      <c r="AI728" s="12">
        <f>+SUMIFS('BLG1222'!$I:$I,'BLG1222'!$A:$A,'ALL 2022'!$2:$2,'BLG1222'!$D:$D,'ALL 2022'!$D:$D)</f>
        <v>0</v>
      </c>
      <c r="AJ728" s="12">
        <f>+SUMIFS('BLG1222'!$I:$I,'BLG1222'!$A:$A,'ALL 2022'!$2:$2,'BLG1222'!$D:$D,'ALL 2022'!$D:$D)</f>
        <v>0</v>
      </c>
      <c r="AK728" s="12">
        <f>+SUMIFS('BLG1222'!$I:$I,'BLG1222'!$A:$A,'ALL 2022'!$2:$2,'BLG1222'!$D:$D,'ALL 2022'!$D:$D)</f>
        <v>0</v>
      </c>
      <c r="AL728" s="12">
        <f>+SUMIFS('BLG1222'!$I:$I,'BLG1222'!$A:$A,'ALL 2022'!$2:$2,'BLG1222'!$D:$D,'ALL 2022'!$D:$D)</f>
        <v>0</v>
      </c>
      <c r="AM728" s="12">
        <f>+SUMIFS('BLG1222'!$I:$I,'BLG1222'!$A:$A,'ALL 2022'!$2:$2,'BLG1222'!$D:$D,'ALL 2022'!$D:$D)</f>
        <v>0</v>
      </c>
      <c r="AN728" s="12">
        <f>+SUMIFS('BLG1222'!$I:$I,'BLG1222'!$A:$A,'ALL 2022'!$2:$2,'BLG1222'!$D:$D,'ALL 2022'!$D:$D)</f>
        <v>0</v>
      </c>
      <c r="AO728" s="12">
        <f>+SUMIFS('BLG1222'!$I:$I,'BLG1222'!$A:$A,'ALL 2022'!$2:$2,'BLG1222'!$D:$D,'ALL 2022'!$D:$D)</f>
        <v>-125134.89</v>
      </c>
      <c r="AP728" s="12">
        <f>+SUMIFS('BLG1222'!$I:$I,'BLG1222'!$A:$A,'ALL 2022'!$2:$2,'BLG1222'!$D:$D,'ALL 2022'!$D:$D)</f>
        <v>0</v>
      </c>
      <c r="AQ728" s="164">
        <f t="shared" si="70"/>
        <v>-3597065277.1900001</v>
      </c>
      <c r="AR728" s="165">
        <f t="shared" si="71"/>
        <v>-760712.11622801912</v>
      </c>
    </row>
    <row r="729" spans="1:44" hidden="1" x14ac:dyDescent="0.25">
      <c r="A729" s="11" t="str">
        <f t="shared" si="67"/>
        <v>7</v>
      </c>
      <c r="B729" s="11" t="str">
        <f t="shared" si="68"/>
        <v>75</v>
      </c>
      <c r="C729" s="11" t="str">
        <f t="shared" si="69"/>
        <v>758</v>
      </c>
      <c r="D729" s="23">
        <v>75800000</v>
      </c>
      <c r="E729" s="196" t="s">
        <v>3282</v>
      </c>
      <c r="F729" s="24" t="s">
        <v>237</v>
      </c>
      <c r="G729" s="12">
        <f>+SUMIFS('BLG1222'!$I:$I,'BLG1222'!$A:$A,'ALL 2022'!$2:$2,'BLG1222'!$D:$D,'ALL 2022'!$D:$D)</f>
        <v>-542199429.96000004</v>
      </c>
      <c r="H729" s="12">
        <f>+SUMIFS('BLG1222'!$I:$I,'BLG1222'!$A:$A,'ALL 2022'!$2:$2,'BLG1222'!$D:$D,'ALL 2022'!$D:$D)</f>
        <v>-23420762.18</v>
      </c>
      <c r="I729" s="12">
        <f>+SUMIFS('BLG1222'!$I:$I,'BLG1222'!$A:$A,'ALL 2022'!$2:$2,'BLG1222'!$D:$D,'ALL 2022'!$D:$D)</f>
        <v>-1796893873.0931001</v>
      </c>
      <c r="J729" s="12">
        <f>+SUMIFS('BLG1222'!$I:$I,'BLG1222'!$A:$A,'ALL 2022'!$2:$2,'BLG1222'!$D:$D,'ALL 2022'!$D:$D)</f>
        <v>-71944399.650000006</v>
      </c>
      <c r="K729" s="12">
        <f>+SUMIFS('BLG1222'!$I:$I,'BLG1222'!$A:$A,'ALL 2022'!$2:$2,'BLG1222'!$D:$D,'ALL 2022'!$D:$D)</f>
        <v>-279642430.88999999</v>
      </c>
      <c r="L729" s="12">
        <f>+SUMIFS('BLG1222'!$I:$I,'BLG1222'!$A:$A,'ALL 2022'!$2:$2,'BLG1222'!$D:$D,'ALL 2022'!$D:$D)</f>
        <v>-152050784.02000001</v>
      </c>
      <c r="M729" s="12">
        <f>+SUMIFS('BLG1222'!$I:$I,'BLG1222'!$A:$A,'ALL 2022'!$2:$2,'BLG1222'!$D:$D,'ALL 2022'!$D:$D)</f>
        <v>-71051894.230000004</v>
      </c>
      <c r="N729" s="12">
        <f>+SUMIFS('BLG1222'!$I:$I,'BLG1222'!$A:$A,'ALL 2022'!$2:$2,'BLG1222'!$D:$D,'ALL 2022'!$D:$D)</f>
        <v>-14997983.33</v>
      </c>
      <c r="O729" s="12">
        <f>+SUMIFS('BLG1222'!$I:$I,'BLG1222'!$A:$A,'ALL 2022'!$2:$2,'BLG1222'!$D:$D,'ALL 2022'!$D:$D)</f>
        <v>-155870114.22999999</v>
      </c>
      <c r="P729" s="12">
        <f>+SUMIFS('BLG1222'!$I:$I,'BLG1222'!$A:$A,'ALL 2022'!$2:$2,'BLG1222'!$D:$D,'ALL 2022'!$D:$D)</f>
        <v>-21240963.199999999</v>
      </c>
      <c r="Q729" s="12">
        <f>+SUMIFS('BLG1222'!$I:$I,'BLG1222'!$A:$A,'ALL 2022'!$2:$2,'BLG1222'!$D:$D,'ALL 2022'!$D:$D)</f>
        <v>-5020</v>
      </c>
      <c r="R729" s="12">
        <f>+SUMIFS('BLG1222'!$I:$I,'BLG1222'!$A:$A,'ALL 2022'!$2:$2,'BLG1222'!$D:$D,'ALL 2022'!$D:$D)</f>
        <v>-29027.84</v>
      </c>
      <c r="S729" s="12">
        <f>+SUMIFS('BLG1222'!$I:$I,'BLG1222'!$A:$A,'ALL 2022'!$2:$2,'BLG1222'!$D:$D,'ALL 2022'!$D:$D)</f>
        <v>-1274758.1100000001</v>
      </c>
      <c r="T729" s="12">
        <f>+SUMIFS('BLG1222'!$I:$I,'BLG1222'!$A:$A,'ALL 2022'!$2:$2,'BLG1222'!$D:$D,'ALL 2022'!$D:$D)</f>
        <v>-105349410.110001</v>
      </c>
      <c r="U729" s="12">
        <f>+SUMIFS('BLG1222'!$I:$I,'BLG1222'!$A:$A,'ALL 2022'!$2:$2,'BLG1222'!$D:$D,'ALL 2022'!$D:$D)</f>
        <v>-51387117.43</v>
      </c>
      <c r="V729" s="12">
        <f>+SUMIFS('BLG1222'!$I:$I,'BLG1222'!$A:$A,'ALL 2022'!$2:$2,'BLG1222'!$D:$D,'ALL 2022'!$D:$D)</f>
        <v>-116433143.05</v>
      </c>
      <c r="W729" s="12">
        <f>+SUMIFS('BLG1222'!$I:$I,'BLG1222'!$A:$A,'ALL 2022'!$2:$2,'BLG1222'!$D:$D,'ALL 2022'!$D:$D)</f>
        <v>-397424.93</v>
      </c>
      <c r="X729" s="12">
        <f>+SUMIFS('BLG1222'!$I:$I,'BLG1222'!$A:$A,'ALL 2022'!$2:$2,'BLG1222'!$D:$D,'ALL 2022'!$D:$D)</f>
        <v>-11009095</v>
      </c>
      <c r="Y729" s="12">
        <f>+SUMIFS('BLG1222'!$I:$I,'BLG1222'!$A:$A,'ALL 2022'!$2:$2,'BLG1222'!$D:$D,'ALL 2022'!$D:$D)</f>
        <v>0</v>
      </c>
      <c r="Z729" s="12">
        <f>+SUMIFS('BLG1222'!$I:$I,'BLG1222'!$A:$A,'ALL 2022'!$2:$2,'BLG1222'!$D:$D,'ALL 2022'!$D:$D)</f>
        <v>-5000</v>
      </c>
      <c r="AA729" s="12">
        <f>+SUMIFS('BLG1222'!$I:$I,'BLG1222'!$A:$A,'ALL 2022'!$2:$2,'BLG1222'!$D:$D,'ALL 2022'!$D:$D)</f>
        <v>-2833333.67</v>
      </c>
      <c r="AB729" s="12">
        <f>+SUMIFS('BLG1222'!$I:$I,'BLG1222'!$A:$A,'ALL 2022'!$2:$2,'BLG1222'!$D:$D,'ALL 2022'!$D:$D)</f>
        <v>-21981498.530000001</v>
      </c>
      <c r="AC729" s="12">
        <f>+SUMIFS('BLG1222'!$I:$I,'BLG1222'!$A:$A,'ALL 2022'!$2:$2,'BLG1222'!$D:$D,'ALL 2022'!$D:$D)</f>
        <v>-2114893.77</v>
      </c>
      <c r="AD729" s="12">
        <f>+SUMIFS('BLG1222'!$I:$I,'BLG1222'!$A:$A,'ALL 2022'!$2:$2,'BLG1222'!$D:$D,'ALL 2022'!$D:$D)</f>
        <v>0</v>
      </c>
      <c r="AE729" s="12">
        <f>+SUMIFS('BLG1222'!$I:$I,'BLG1222'!$A:$A,'ALL 2022'!$2:$2,'BLG1222'!$D:$D,'ALL 2022'!$D:$D)</f>
        <v>-7363.03</v>
      </c>
      <c r="AF729" s="12">
        <f>+SUMIFS('BLG1222'!$I:$I,'BLG1222'!$A:$A,'ALL 2022'!$2:$2,'BLG1222'!$D:$D,'ALL 2022'!$D:$D)</f>
        <v>-2286897.52</v>
      </c>
      <c r="AG729" s="12">
        <f>+SUMIFS('BLG1222'!$I:$I,'BLG1222'!$A:$A,'ALL 2022'!$2:$2,'BLG1222'!$D:$D,'ALL 2022'!$D:$D)</f>
        <v>-1776916.98</v>
      </c>
      <c r="AH729" s="12">
        <f>+SUMIFS('BLG1222'!$I:$I,'BLG1222'!$A:$A,'ALL 2022'!$2:$2,'BLG1222'!$D:$D,'ALL 2022'!$D:$D)</f>
        <v>-1600417.99</v>
      </c>
      <c r="AI729" s="12">
        <f>+SUMIFS('BLG1222'!$I:$I,'BLG1222'!$A:$A,'ALL 2022'!$2:$2,'BLG1222'!$D:$D,'ALL 2022'!$D:$D)</f>
        <v>-29.3</v>
      </c>
      <c r="AJ729" s="12">
        <f>+SUMIFS('BLG1222'!$I:$I,'BLG1222'!$A:$A,'ALL 2022'!$2:$2,'BLG1222'!$D:$D,'ALL 2022'!$D:$D)</f>
        <v>-21052635.27</v>
      </c>
      <c r="AK729" s="12">
        <f>+SUMIFS('BLG1222'!$I:$I,'BLG1222'!$A:$A,'ALL 2022'!$2:$2,'BLG1222'!$D:$D,'ALL 2022'!$D:$D)</f>
        <v>-73302.52</v>
      </c>
      <c r="AL729" s="12">
        <f>+SUMIFS('BLG1222'!$I:$I,'BLG1222'!$A:$A,'ALL 2022'!$2:$2,'BLG1222'!$D:$D,'ALL 2022'!$D:$D)</f>
        <v>-52641993.909999996</v>
      </c>
      <c r="AM729" s="12">
        <f>+SUMIFS('BLG1222'!$I:$I,'BLG1222'!$A:$A,'ALL 2022'!$2:$2,'BLG1222'!$D:$D,'ALL 2022'!$D:$D)</f>
        <v>-76092312.129999995</v>
      </c>
      <c r="AN729" s="12">
        <f>+SUMIFS('BLG1222'!$I:$I,'BLG1222'!$A:$A,'ALL 2022'!$2:$2,'BLG1222'!$D:$D,'ALL 2022'!$D:$D)</f>
        <v>-12934.02</v>
      </c>
      <c r="AO729" s="12">
        <f>+SUMIFS('BLG1222'!$I:$I,'BLG1222'!$A:$A,'ALL 2022'!$2:$2,'BLG1222'!$D:$D,'ALL 2022'!$D:$D)</f>
        <v>-47274836.600000001</v>
      </c>
      <c r="AP729" s="12">
        <f>+SUMIFS('BLG1222'!$I:$I,'BLG1222'!$A:$A,'ALL 2022'!$2:$2,'BLG1222'!$D:$D,'ALL 2022'!$D:$D)</f>
        <v>-0.21</v>
      </c>
      <c r="AQ729" s="164">
        <f t="shared" si="70"/>
        <v>-3644951996.7031012</v>
      </c>
      <c r="AR729" s="165">
        <f t="shared" si="71"/>
        <v>-770839.26292480808</v>
      </c>
    </row>
    <row r="730" spans="1:44" hidden="1" x14ac:dyDescent="0.25">
      <c r="A730" s="11" t="str">
        <f t="shared" si="67"/>
        <v>7</v>
      </c>
      <c r="B730" s="11" t="str">
        <f t="shared" si="68"/>
        <v>75</v>
      </c>
      <c r="C730" s="11" t="str">
        <f t="shared" si="69"/>
        <v>758</v>
      </c>
      <c r="D730" s="23">
        <v>75810000</v>
      </c>
      <c r="E730" s="196" t="s">
        <v>3282</v>
      </c>
      <c r="F730" s="24" t="s">
        <v>573</v>
      </c>
      <c r="G730" s="12">
        <f>+SUMIFS('BLG1222'!$I:$I,'BLG1222'!$A:$A,'ALL 2022'!$2:$2,'BLG1222'!$D:$D,'ALL 2022'!$D:$D)</f>
        <v>-8114000</v>
      </c>
      <c r="H730" s="12">
        <f>+SUMIFS('BLG1222'!$I:$I,'BLG1222'!$A:$A,'ALL 2022'!$2:$2,'BLG1222'!$D:$D,'ALL 2022'!$D:$D)</f>
        <v>-24291000</v>
      </c>
      <c r="I730" s="12">
        <f>+SUMIFS('BLG1222'!$I:$I,'BLG1222'!$A:$A,'ALL 2022'!$2:$2,'BLG1222'!$D:$D,'ALL 2022'!$D:$D)</f>
        <v>-49400217</v>
      </c>
      <c r="J730" s="12">
        <f>+SUMIFS('BLG1222'!$I:$I,'BLG1222'!$A:$A,'ALL 2022'!$2:$2,'BLG1222'!$D:$D,'ALL 2022'!$D:$D)</f>
        <v>-10028000</v>
      </c>
      <c r="K730" s="12">
        <f>+SUMIFS('BLG1222'!$I:$I,'BLG1222'!$A:$A,'ALL 2022'!$2:$2,'BLG1222'!$D:$D,'ALL 2022'!$D:$D)</f>
        <v>-28911000</v>
      </c>
      <c r="L730" s="12">
        <f>+SUMIFS('BLG1222'!$I:$I,'BLG1222'!$A:$A,'ALL 2022'!$2:$2,'BLG1222'!$D:$D,'ALL 2022'!$D:$D)</f>
        <v>-6179000</v>
      </c>
      <c r="M730" s="12">
        <f>+SUMIFS('BLG1222'!$I:$I,'BLG1222'!$A:$A,'ALL 2022'!$2:$2,'BLG1222'!$D:$D,'ALL 2022'!$D:$D)</f>
        <v>0</v>
      </c>
      <c r="N730" s="12">
        <f>+SUMIFS('BLG1222'!$I:$I,'BLG1222'!$A:$A,'ALL 2022'!$2:$2,'BLG1222'!$D:$D,'ALL 2022'!$D:$D)</f>
        <v>0</v>
      </c>
      <c r="O730" s="12">
        <f>+SUMIFS('BLG1222'!$I:$I,'BLG1222'!$A:$A,'ALL 2022'!$2:$2,'BLG1222'!$D:$D,'ALL 2022'!$D:$D)</f>
        <v>-12373000</v>
      </c>
      <c r="P730" s="12">
        <f>+SUMIFS('BLG1222'!$I:$I,'BLG1222'!$A:$A,'ALL 2022'!$2:$2,'BLG1222'!$D:$D,'ALL 2022'!$D:$D)</f>
        <v>-360000</v>
      </c>
      <c r="Q730" s="12">
        <f>+SUMIFS('BLG1222'!$I:$I,'BLG1222'!$A:$A,'ALL 2022'!$2:$2,'BLG1222'!$D:$D,'ALL 2022'!$D:$D)</f>
        <v>0</v>
      </c>
      <c r="R730" s="12">
        <f>+SUMIFS('BLG1222'!$I:$I,'BLG1222'!$A:$A,'ALL 2022'!$2:$2,'BLG1222'!$D:$D,'ALL 2022'!$D:$D)</f>
        <v>-513000</v>
      </c>
      <c r="S730" s="12">
        <f>+SUMIFS('BLG1222'!$I:$I,'BLG1222'!$A:$A,'ALL 2022'!$2:$2,'BLG1222'!$D:$D,'ALL 2022'!$D:$D)</f>
        <v>-1550000</v>
      </c>
      <c r="T730" s="12">
        <f>+SUMIFS('BLG1222'!$I:$I,'BLG1222'!$A:$A,'ALL 2022'!$2:$2,'BLG1222'!$D:$D,'ALL 2022'!$D:$D)</f>
        <v>-6578000</v>
      </c>
      <c r="U730" s="12">
        <f>+SUMIFS('BLG1222'!$I:$I,'BLG1222'!$A:$A,'ALL 2022'!$2:$2,'BLG1222'!$D:$D,'ALL 2022'!$D:$D)</f>
        <v>-10857000</v>
      </c>
      <c r="V730" s="12">
        <f>+SUMIFS('BLG1222'!$I:$I,'BLG1222'!$A:$A,'ALL 2022'!$2:$2,'BLG1222'!$D:$D,'ALL 2022'!$D:$D)</f>
        <v>-990000</v>
      </c>
      <c r="W730" s="12">
        <f>+SUMIFS('BLG1222'!$I:$I,'BLG1222'!$A:$A,'ALL 2022'!$2:$2,'BLG1222'!$D:$D,'ALL 2022'!$D:$D)</f>
        <v>-8911500</v>
      </c>
      <c r="X730" s="12">
        <f>+SUMIFS('BLG1222'!$I:$I,'BLG1222'!$A:$A,'ALL 2022'!$2:$2,'BLG1222'!$D:$D,'ALL 2022'!$D:$D)</f>
        <v>-6727500</v>
      </c>
      <c r="Y730" s="12">
        <f>+SUMIFS('BLG1222'!$I:$I,'BLG1222'!$A:$A,'ALL 2022'!$2:$2,'BLG1222'!$D:$D,'ALL 2022'!$D:$D)</f>
        <v>0</v>
      </c>
      <c r="Z730" s="12">
        <f>+SUMIFS('BLG1222'!$I:$I,'BLG1222'!$A:$A,'ALL 2022'!$2:$2,'BLG1222'!$D:$D,'ALL 2022'!$D:$D)</f>
        <v>0</v>
      </c>
      <c r="AA730" s="12">
        <f>+SUMIFS('BLG1222'!$I:$I,'BLG1222'!$A:$A,'ALL 2022'!$2:$2,'BLG1222'!$D:$D,'ALL 2022'!$D:$D)</f>
        <v>0</v>
      </c>
      <c r="AB730" s="12">
        <f>+SUMIFS('BLG1222'!$I:$I,'BLG1222'!$A:$A,'ALL 2022'!$2:$2,'BLG1222'!$D:$D,'ALL 2022'!$D:$D)</f>
        <v>-7442000</v>
      </c>
      <c r="AC730" s="12">
        <f>+SUMIFS('BLG1222'!$I:$I,'BLG1222'!$A:$A,'ALL 2022'!$2:$2,'BLG1222'!$D:$D,'ALL 2022'!$D:$D)</f>
        <v>-15615000</v>
      </c>
      <c r="AD730" s="12">
        <f>+SUMIFS('BLG1222'!$I:$I,'BLG1222'!$A:$A,'ALL 2022'!$2:$2,'BLG1222'!$D:$D,'ALL 2022'!$D:$D)</f>
        <v>0</v>
      </c>
      <c r="AE730" s="12">
        <f>+SUMIFS('BLG1222'!$I:$I,'BLG1222'!$A:$A,'ALL 2022'!$2:$2,'BLG1222'!$D:$D,'ALL 2022'!$D:$D)</f>
        <v>0</v>
      </c>
      <c r="AF730" s="12">
        <f>+SUMIFS('BLG1222'!$I:$I,'BLG1222'!$A:$A,'ALL 2022'!$2:$2,'BLG1222'!$D:$D,'ALL 2022'!$D:$D)</f>
        <v>0</v>
      </c>
      <c r="AG730" s="12">
        <f>+SUMIFS('BLG1222'!$I:$I,'BLG1222'!$A:$A,'ALL 2022'!$2:$2,'BLG1222'!$D:$D,'ALL 2022'!$D:$D)</f>
        <v>0</v>
      </c>
      <c r="AH730" s="12">
        <f>+SUMIFS('BLG1222'!$I:$I,'BLG1222'!$A:$A,'ALL 2022'!$2:$2,'BLG1222'!$D:$D,'ALL 2022'!$D:$D)</f>
        <v>0</v>
      </c>
      <c r="AI730" s="12">
        <f>+SUMIFS('BLG1222'!$I:$I,'BLG1222'!$A:$A,'ALL 2022'!$2:$2,'BLG1222'!$D:$D,'ALL 2022'!$D:$D)</f>
        <v>0</v>
      </c>
      <c r="AJ730" s="12">
        <f>+SUMIFS('BLG1222'!$I:$I,'BLG1222'!$A:$A,'ALL 2022'!$2:$2,'BLG1222'!$D:$D,'ALL 2022'!$D:$D)</f>
        <v>-3968300</v>
      </c>
      <c r="AK730" s="12">
        <f>+SUMIFS('BLG1222'!$I:$I,'BLG1222'!$A:$A,'ALL 2022'!$2:$2,'BLG1222'!$D:$D,'ALL 2022'!$D:$D)</f>
        <v>-2323000</v>
      </c>
      <c r="AL730" s="12">
        <f>+SUMIFS('BLG1222'!$I:$I,'BLG1222'!$A:$A,'ALL 2022'!$2:$2,'BLG1222'!$D:$D,'ALL 2022'!$D:$D)</f>
        <v>0</v>
      </c>
      <c r="AM730" s="12">
        <f>+SUMIFS('BLG1222'!$I:$I,'BLG1222'!$A:$A,'ALL 2022'!$2:$2,'BLG1222'!$D:$D,'ALL 2022'!$D:$D)</f>
        <v>0</v>
      </c>
      <c r="AN730" s="12">
        <f>+SUMIFS('BLG1222'!$I:$I,'BLG1222'!$A:$A,'ALL 2022'!$2:$2,'BLG1222'!$D:$D,'ALL 2022'!$D:$D)</f>
        <v>0</v>
      </c>
      <c r="AO730" s="12">
        <f>+SUMIFS('BLG1222'!$I:$I,'BLG1222'!$A:$A,'ALL 2022'!$2:$2,'BLG1222'!$D:$D,'ALL 2022'!$D:$D)</f>
        <v>-6377900</v>
      </c>
      <c r="AP730" s="12">
        <f>+SUMIFS('BLG1222'!$I:$I,'BLG1222'!$A:$A,'ALL 2022'!$2:$2,'BLG1222'!$D:$D,'ALL 2022'!$D:$D)</f>
        <v>0</v>
      </c>
      <c r="AQ730" s="164">
        <f t="shared" si="70"/>
        <v>-211509417</v>
      </c>
      <c r="AR730" s="165">
        <f t="shared" si="71"/>
        <v>-44730.290892556914</v>
      </c>
    </row>
    <row r="731" spans="1:44" hidden="1" x14ac:dyDescent="0.25">
      <c r="A731" s="11" t="str">
        <f t="shared" si="67"/>
        <v>7</v>
      </c>
      <c r="B731" s="11" t="str">
        <f t="shared" si="68"/>
        <v>75</v>
      </c>
      <c r="C731" s="11" t="str">
        <f t="shared" si="69"/>
        <v>758</v>
      </c>
      <c r="D731" s="23">
        <v>75820000</v>
      </c>
      <c r="E731" s="196" t="s">
        <v>3282</v>
      </c>
      <c r="F731" s="24" t="s">
        <v>1453</v>
      </c>
      <c r="G731" s="12">
        <f>+SUMIFS('BLG1222'!$I:$I,'BLG1222'!$A:$A,'ALL 2022'!$2:$2,'BLG1222'!$D:$D,'ALL 2022'!$D:$D)</f>
        <v>0</v>
      </c>
      <c r="H731" s="12">
        <f>+SUMIFS('BLG1222'!$I:$I,'BLG1222'!$A:$A,'ALL 2022'!$2:$2,'BLG1222'!$D:$D,'ALL 2022'!$D:$D)</f>
        <v>0</v>
      </c>
      <c r="I731" s="12">
        <f>+SUMIFS('BLG1222'!$I:$I,'BLG1222'!$A:$A,'ALL 2022'!$2:$2,'BLG1222'!$D:$D,'ALL 2022'!$D:$D)</f>
        <v>0</v>
      </c>
      <c r="J731" s="12">
        <f>+SUMIFS('BLG1222'!$I:$I,'BLG1222'!$A:$A,'ALL 2022'!$2:$2,'BLG1222'!$D:$D,'ALL 2022'!$D:$D)</f>
        <v>0</v>
      </c>
      <c r="K731" s="12">
        <f>+SUMIFS('BLG1222'!$I:$I,'BLG1222'!$A:$A,'ALL 2022'!$2:$2,'BLG1222'!$D:$D,'ALL 2022'!$D:$D)</f>
        <v>0</v>
      </c>
      <c r="L731" s="12">
        <f>+SUMIFS('BLG1222'!$I:$I,'BLG1222'!$A:$A,'ALL 2022'!$2:$2,'BLG1222'!$D:$D,'ALL 2022'!$D:$D)</f>
        <v>0</v>
      </c>
      <c r="M731" s="12">
        <f>+SUMIFS('BLG1222'!$I:$I,'BLG1222'!$A:$A,'ALL 2022'!$2:$2,'BLG1222'!$D:$D,'ALL 2022'!$D:$D)</f>
        <v>0</v>
      </c>
      <c r="N731" s="12">
        <f>+SUMIFS('BLG1222'!$I:$I,'BLG1222'!$A:$A,'ALL 2022'!$2:$2,'BLG1222'!$D:$D,'ALL 2022'!$D:$D)</f>
        <v>0</v>
      </c>
      <c r="O731" s="12">
        <f>+SUMIFS('BLG1222'!$I:$I,'BLG1222'!$A:$A,'ALL 2022'!$2:$2,'BLG1222'!$D:$D,'ALL 2022'!$D:$D)</f>
        <v>0</v>
      </c>
      <c r="P731" s="12">
        <f>+SUMIFS('BLG1222'!$I:$I,'BLG1222'!$A:$A,'ALL 2022'!$2:$2,'BLG1222'!$D:$D,'ALL 2022'!$D:$D)</f>
        <v>0</v>
      </c>
      <c r="Q731" s="12">
        <f>+SUMIFS('BLG1222'!$I:$I,'BLG1222'!$A:$A,'ALL 2022'!$2:$2,'BLG1222'!$D:$D,'ALL 2022'!$D:$D)</f>
        <v>0</v>
      </c>
      <c r="R731" s="12">
        <f>+SUMIFS('BLG1222'!$I:$I,'BLG1222'!$A:$A,'ALL 2022'!$2:$2,'BLG1222'!$D:$D,'ALL 2022'!$D:$D)</f>
        <v>0</v>
      </c>
      <c r="S731" s="12">
        <f>+SUMIFS('BLG1222'!$I:$I,'BLG1222'!$A:$A,'ALL 2022'!$2:$2,'BLG1222'!$D:$D,'ALL 2022'!$D:$D)</f>
        <v>0</v>
      </c>
      <c r="T731" s="12">
        <f>+SUMIFS('BLG1222'!$I:$I,'BLG1222'!$A:$A,'ALL 2022'!$2:$2,'BLG1222'!$D:$D,'ALL 2022'!$D:$D)</f>
        <v>0</v>
      </c>
      <c r="U731" s="12">
        <f>+SUMIFS('BLG1222'!$I:$I,'BLG1222'!$A:$A,'ALL 2022'!$2:$2,'BLG1222'!$D:$D,'ALL 2022'!$D:$D)</f>
        <v>0</v>
      </c>
      <c r="V731" s="12">
        <f>+SUMIFS('BLG1222'!$I:$I,'BLG1222'!$A:$A,'ALL 2022'!$2:$2,'BLG1222'!$D:$D,'ALL 2022'!$D:$D)</f>
        <v>0</v>
      </c>
      <c r="W731" s="12">
        <f>+SUMIFS('BLG1222'!$I:$I,'BLG1222'!$A:$A,'ALL 2022'!$2:$2,'BLG1222'!$D:$D,'ALL 2022'!$D:$D)</f>
        <v>0</v>
      </c>
      <c r="X731" s="12">
        <f>+SUMIFS('BLG1222'!$I:$I,'BLG1222'!$A:$A,'ALL 2022'!$2:$2,'BLG1222'!$D:$D,'ALL 2022'!$D:$D)</f>
        <v>0</v>
      </c>
      <c r="Y731" s="12">
        <f>+SUMIFS('BLG1222'!$I:$I,'BLG1222'!$A:$A,'ALL 2022'!$2:$2,'BLG1222'!$D:$D,'ALL 2022'!$D:$D)</f>
        <v>0</v>
      </c>
      <c r="Z731" s="12">
        <f>+SUMIFS('BLG1222'!$I:$I,'BLG1222'!$A:$A,'ALL 2022'!$2:$2,'BLG1222'!$D:$D,'ALL 2022'!$D:$D)</f>
        <v>0</v>
      </c>
      <c r="AA731" s="12">
        <f>+SUMIFS('BLG1222'!$I:$I,'BLG1222'!$A:$A,'ALL 2022'!$2:$2,'BLG1222'!$D:$D,'ALL 2022'!$D:$D)</f>
        <v>0</v>
      </c>
      <c r="AB731" s="12">
        <f>+SUMIFS('BLG1222'!$I:$I,'BLG1222'!$A:$A,'ALL 2022'!$2:$2,'BLG1222'!$D:$D,'ALL 2022'!$D:$D)</f>
        <v>0</v>
      </c>
      <c r="AC731" s="12">
        <f>+SUMIFS('BLG1222'!$I:$I,'BLG1222'!$A:$A,'ALL 2022'!$2:$2,'BLG1222'!$D:$D,'ALL 2022'!$D:$D)</f>
        <v>0</v>
      </c>
      <c r="AD731" s="12">
        <f>+SUMIFS('BLG1222'!$I:$I,'BLG1222'!$A:$A,'ALL 2022'!$2:$2,'BLG1222'!$D:$D,'ALL 2022'!$D:$D)</f>
        <v>0</v>
      </c>
      <c r="AE731" s="12">
        <f>+SUMIFS('BLG1222'!$I:$I,'BLG1222'!$A:$A,'ALL 2022'!$2:$2,'BLG1222'!$D:$D,'ALL 2022'!$D:$D)</f>
        <v>0</v>
      </c>
      <c r="AF731" s="12">
        <f>+SUMIFS('BLG1222'!$I:$I,'BLG1222'!$A:$A,'ALL 2022'!$2:$2,'BLG1222'!$D:$D,'ALL 2022'!$D:$D)</f>
        <v>0</v>
      </c>
      <c r="AG731" s="12">
        <f>+SUMIFS('BLG1222'!$I:$I,'BLG1222'!$A:$A,'ALL 2022'!$2:$2,'BLG1222'!$D:$D,'ALL 2022'!$D:$D)</f>
        <v>0</v>
      </c>
      <c r="AH731" s="12">
        <f>+SUMIFS('BLG1222'!$I:$I,'BLG1222'!$A:$A,'ALL 2022'!$2:$2,'BLG1222'!$D:$D,'ALL 2022'!$D:$D)</f>
        <v>0</v>
      </c>
      <c r="AI731" s="12">
        <f>+SUMIFS('BLG1222'!$I:$I,'BLG1222'!$A:$A,'ALL 2022'!$2:$2,'BLG1222'!$D:$D,'ALL 2022'!$D:$D)</f>
        <v>0</v>
      </c>
      <c r="AJ731" s="12">
        <f>+SUMIFS('BLG1222'!$I:$I,'BLG1222'!$A:$A,'ALL 2022'!$2:$2,'BLG1222'!$D:$D,'ALL 2022'!$D:$D)</f>
        <v>0</v>
      </c>
      <c r="AK731" s="12">
        <f>+SUMIFS('BLG1222'!$I:$I,'BLG1222'!$A:$A,'ALL 2022'!$2:$2,'BLG1222'!$D:$D,'ALL 2022'!$D:$D)</f>
        <v>0</v>
      </c>
      <c r="AL731" s="12">
        <f>+SUMIFS('BLG1222'!$I:$I,'BLG1222'!$A:$A,'ALL 2022'!$2:$2,'BLG1222'!$D:$D,'ALL 2022'!$D:$D)</f>
        <v>0</v>
      </c>
      <c r="AM731" s="12">
        <f>+SUMIFS('BLG1222'!$I:$I,'BLG1222'!$A:$A,'ALL 2022'!$2:$2,'BLG1222'!$D:$D,'ALL 2022'!$D:$D)</f>
        <v>0</v>
      </c>
      <c r="AN731" s="12">
        <f>+SUMIFS('BLG1222'!$I:$I,'BLG1222'!$A:$A,'ALL 2022'!$2:$2,'BLG1222'!$D:$D,'ALL 2022'!$D:$D)</f>
        <v>0</v>
      </c>
      <c r="AO731" s="12">
        <f>+SUMIFS('BLG1222'!$I:$I,'BLG1222'!$A:$A,'ALL 2022'!$2:$2,'BLG1222'!$D:$D,'ALL 2022'!$D:$D)</f>
        <v>0</v>
      </c>
      <c r="AP731" s="12">
        <f>+SUMIFS('BLG1222'!$I:$I,'BLG1222'!$A:$A,'ALL 2022'!$2:$2,'BLG1222'!$D:$D,'ALL 2022'!$D:$D)</f>
        <v>0</v>
      </c>
      <c r="AQ731" s="164">
        <f t="shared" si="70"/>
        <v>0</v>
      </c>
      <c r="AR731" s="165">
        <f t="shared" si="71"/>
        <v>0</v>
      </c>
    </row>
    <row r="732" spans="1:44" hidden="1" x14ac:dyDescent="0.25">
      <c r="A732" s="11" t="str">
        <f t="shared" si="67"/>
        <v>7</v>
      </c>
      <c r="B732" s="11" t="str">
        <f t="shared" si="68"/>
        <v>75</v>
      </c>
      <c r="C732" s="11" t="str">
        <f t="shared" si="69"/>
        <v>758</v>
      </c>
      <c r="D732" s="23">
        <v>75830000</v>
      </c>
      <c r="E732" s="196" t="s">
        <v>3282</v>
      </c>
      <c r="F732" s="24" t="s">
        <v>1454</v>
      </c>
      <c r="G732" s="12">
        <f>+SUMIFS('BLG1222'!$I:$I,'BLG1222'!$A:$A,'ALL 2022'!$2:$2,'BLG1222'!$D:$D,'ALL 2022'!$D:$D)</f>
        <v>0</v>
      </c>
      <c r="H732" s="12">
        <f>+SUMIFS('BLG1222'!$I:$I,'BLG1222'!$A:$A,'ALL 2022'!$2:$2,'BLG1222'!$D:$D,'ALL 2022'!$D:$D)</f>
        <v>0</v>
      </c>
      <c r="I732" s="12">
        <f>+SUMIFS('BLG1222'!$I:$I,'BLG1222'!$A:$A,'ALL 2022'!$2:$2,'BLG1222'!$D:$D,'ALL 2022'!$D:$D)</f>
        <v>0</v>
      </c>
      <c r="J732" s="12">
        <f>+SUMIFS('BLG1222'!$I:$I,'BLG1222'!$A:$A,'ALL 2022'!$2:$2,'BLG1222'!$D:$D,'ALL 2022'!$D:$D)</f>
        <v>0</v>
      </c>
      <c r="K732" s="12">
        <f>+SUMIFS('BLG1222'!$I:$I,'BLG1222'!$A:$A,'ALL 2022'!$2:$2,'BLG1222'!$D:$D,'ALL 2022'!$D:$D)</f>
        <v>0</v>
      </c>
      <c r="L732" s="12">
        <f>+SUMIFS('BLG1222'!$I:$I,'BLG1222'!$A:$A,'ALL 2022'!$2:$2,'BLG1222'!$D:$D,'ALL 2022'!$D:$D)</f>
        <v>0</v>
      </c>
      <c r="M732" s="12">
        <f>+SUMIFS('BLG1222'!$I:$I,'BLG1222'!$A:$A,'ALL 2022'!$2:$2,'BLG1222'!$D:$D,'ALL 2022'!$D:$D)</f>
        <v>0</v>
      </c>
      <c r="N732" s="12">
        <f>+SUMIFS('BLG1222'!$I:$I,'BLG1222'!$A:$A,'ALL 2022'!$2:$2,'BLG1222'!$D:$D,'ALL 2022'!$D:$D)</f>
        <v>0</v>
      </c>
      <c r="O732" s="12">
        <f>+SUMIFS('BLG1222'!$I:$I,'BLG1222'!$A:$A,'ALL 2022'!$2:$2,'BLG1222'!$D:$D,'ALL 2022'!$D:$D)</f>
        <v>0</v>
      </c>
      <c r="P732" s="12">
        <f>+SUMIFS('BLG1222'!$I:$I,'BLG1222'!$A:$A,'ALL 2022'!$2:$2,'BLG1222'!$D:$D,'ALL 2022'!$D:$D)</f>
        <v>0</v>
      </c>
      <c r="Q732" s="12">
        <f>+SUMIFS('BLG1222'!$I:$I,'BLG1222'!$A:$A,'ALL 2022'!$2:$2,'BLG1222'!$D:$D,'ALL 2022'!$D:$D)</f>
        <v>0</v>
      </c>
      <c r="R732" s="12">
        <f>+SUMIFS('BLG1222'!$I:$I,'BLG1222'!$A:$A,'ALL 2022'!$2:$2,'BLG1222'!$D:$D,'ALL 2022'!$D:$D)</f>
        <v>0</v>
      </c>
      <c r="S732" s="12">
        <f>+SUMIFS('BLG1222'!$I:$I,'BLG1222'!$A:$A,'ALL 2022'!$2:$2,'BLG1222'!$D:$D,'ALL 2022'!$D:$D)</f>
        <v>0</v>
      </c>
      <c r="T732" s="12">
        <f>+SUMIFS('BLG1222'!$I:$I,'BLG1222'!$A:$A,'ALL 2022'!$2:$2,'BLG1222'!$D:$D,'ALL 2022'!$D:$D)</f>
        <v>0</v>
      </c>
      <c r="U732" s="12">
        <f>+SUMIFS('BLG1222'!$I:$I,'BLG1222'!$A:$A,'ALL 2022'!$2:$2,'BLG1222'!$D:$D,'ALL 2022'!$D:$D)</f>
        <v>0</v>
      </c>
      <c r="V732" s="12">
        <f>+SUMIFS('BLG1222'!$I:$I,'BLG1222'!$A:$A,'ALL 2022'!$2:$2,'BLG1222'!$D:$D,'ALL 2022'!$D:$D)</f>
        <v>0</v>
      </c>
      <c r="W732" s="12">
        <f>+SUMIFS('BLG1222'!$I:$I,'BLG1222'!$A:$A,'ALL 2022'!$2:$2,'BLG1222'!$D:$D,'ALL 2022'!$D:$D)</f>
        <v>0</v>
      </c>
      <c r="X732" s="12">
        <f>+SUMIFS('BLG1222'!$I:$I,'BLG1222'!$A:$A,'ALL 2022'!$2:$2,'BLG1222'!$D:$D,'ALL 2022'!$D:$D)</f>
        <v>0</v>
      </c>
      <c r="Y732" s="12">
        <f>+SUMIFS('BLG1222'!$I:$I,'BLG1222'!$A:$A,'ALL 2022'!$2:$2,'BLG1222'!$D:$D,'ALL 2022'!$D:$D)</f>
        <v>0</v>
      </c>
      <c r="Z732" s="12">
        <f>+SUMIFS('BLG1222'!$I:$I,'BLG1222'!$A:$A,'ALL 2022'!$2:$2,'BLG1222'!$D:$D,'ALL 2022'!$D:$D)</f>
        <v>0</v>
      </c>
      <c r="AA732" s="12">
        <f>+SUMIFS('BLG1222'!$I:$I,'BLG1222'!$A:$A,'ALL 2022'!$2:$2,'BLG1222'!$D:$D,'ALL 2022'!$D:$D)</f>
        <v>0</v>
      </c>
      <c r="AB732" s="12">
        <f>+SUMIFS('BLG1222'!$I:$I,'BLG1222'!$A:$A,'ALL 2022'!$2:$2,'BLG1222'!$D:$D,'ALL 2022'!$D:$D)</f>
        <v>0</v>
      </c>
      <c r="AC732" s="12">
        <f>+SUMIFS('BLG1222'!$I:$I,'BLG1222'!$A:$A,'ALL 2022'!$2:$2,'BLG1222'!$D:$D,'ALL 2022'!$D:$D)</f>
        <v>-575000</v>
      </c>
      <c r="AD732" s="12">
        <f>+SUMIFS('BLG1222'!$I:$I,'BLG1222'!$A:$A,'ALL 2022'!$2:$2,'BLG1222'!$D:$D,'ALL 2022'!$D:$D)</f>
        <v>0</v>
      </c>
      <c r="AE732" s="12">
        <f>+SUMIFS('BLG1222'!$I:$I,'BLG1222'!$A:$A,'ALL 2022'!$2:$2,'BLG1222'!$D:$D,'ALL 2022'!$D:$D)</f>
        <v>0</v>
      </c>
      <c r="AF732" s="12">
        <f>+SUMIFS('BLG1222'!$I:$I,'BLG1222'!$A:$A,'ALL 2022'!$2:$2,'BLG1222'!$D:$D,'ALL 2022'!$D:$D)</f>
        <v>0</v>
      </c>
      <c r="AG732" s="12">
        <f>+SUMIFS('BLG1222'!$I:$I,'BLG1222'!$A:$A,'ALL 2022'!$2:$2,'BLG1222'!$D:$D,'ALL 2022'!$D:$D)</f>
        <v>0</v>
      </c>
      <c r="AH732" s="12">
        <f>+SUMIFS('BLG1222'!$I:$I,'BLG1222'!$A:$A,'ALL 2022'!$2:$2,'BLG1222'!$D:$D,'ALL 2022'!$D:$D)</f>
        <v>0</v>
      </c>
      <c r="AI732" s="12">
        <f>+SUMIFS('BLG1222'!$I:$I,'BLG1222'!$A:$A,'ALL 2022'!$2:$2,'BLG1222'!$D:$D,'ALL 2022'!$D:$D)</f>
        <v>0</v>
      </c>
      <c r="AJ732" s="12">
        <f>+SUMIFS('BLG1222'!$I:$I,'BLG1222'!$A:$A,'ALL 2022'!$2:$2,'BLG1222'!$D:$D,'ALL 2022'!$D:$D)</f>
        <v>0</v>
      </c>
      <c r="AK732" s="12">
        <f>+SUMIFS('BLG1222'!$I:$I,'BLG1222'!$A:$A,'ALL 2022'!$2:$2,'BLG1222'!$D:$D,'ALL 2022'!$D:$D)</f>
        <v>0</v>
      </c>
      <c r="AL732" s="12">
        <f>+SUMIFS('BLG1222'!$I:$I,'BLG1222'!$A:$A,'ALL 2022'!$2:$2,'BLG1222'!$D:$D,'ALL 2022'!$D:$D)</f>
        <v>0</v>
      </c>
      <c r="AM732" s="12">
        <f>+SUMIFS('BLG1222'!$I:$I,'BLG1222'!$A:$A,'ALL 2022'!$2:$2,'BLG1222'!$D:$D,'ALL 2022'!$D:$D)</f>
        <v>0</v>
      </c>
      <c r="AN732" s="12">
        <f>+SUMIFS('BLG1222'!$I:$I,'BLG1222'!$A:$A,'ALL 2022'!$2:$2,'BLG1222'!$D:$D,'ALL 2022'!$D:$D)</f>
        <v>0</v>
      </c>
      <c r="AO732" s="12">
        <f>+SUMIFS('BLG1222'!$I:$I,'BLG1222'!$A:$A,'ALL 2022'!$2:$2,'BLG1222'!$D:$D,'ALL 2022'!$D:$D)</f>
        <v>0</v>
      </c>
      <c r="AP732" s="12">
        <f>+SUMIFS('BLG1222'!$I:$I,'BLG1222'!$A:$A,'ALL 2022'!$2:$2,'BLG1222'!$D:$D,'ALL 2022'!$D:$D)</f>
        <v>0</v>
      </c>
      <c r="AQ732" s="164">
        <f t="shared" si="70"/>
        <v>-575000</v>
      </c>
      <c r="AR732" s="165">
        <f t="shared" si="71"/>
        <v>-121.60175952458998</v>
      </c>
    </row>
    <row r="733" spans="1:44" hidden="1" x14ac:dyDescent="0.25">
      <c r="A733" s="11" t="str">
        <f t="shared" si="67"/>
        <v>7</v>
      </c>
      <c r="B733" s="11" t="str">
        <f t="shared" si="68"/>
        <v>75</v>
      </c>
      <c r="C733" s="11" t="str">
        <f t="shared" si="69"/>
        <v>758</v>
      </c>
      <c r="D733" s="23">
        <v>75840000</v>
      </c>
      <c r="E733" s="196" t="s">
        <v>3282</v>
      </c>
      <c r="F733" s="24" t="s">
        <v>1455</v>
      </c>
      <c r="G733" s="12">
        <f>+SUMIFS('BLG1222'!$I:$I,'BLG1222'!$A:$A,'ALL 2022'!$2:$2,'BLG1222'!$D:$D,'ALL 2022'!$D:$D)</f>
        <v>0</v>
      </c>
      <c r="H733" s="12">
        <f>+SUMIFS('BLG1222'!$I:$I,'BLG1222'!$A:$A,'ALL 2022'!$2:$2,'BLG1222'!$D:$D,'ALL 2022'!$D:$D)</f>
        <v>0</v>
      </c>
      <c r="I733" s="12">
        <f>+SUMIFS('BLG1222'!$I:$I,'BLG1222'!$A:$A,'ALL 2022'!$2:$2,'BLG1222'!$D:$D,'ALL 2022'!$D:$D)</f>
        <v>0</v>
      </c>
      <c r="J733" s="12">
        <f>+SUMIFS('BLG1222'!$I:$I,'BLG1222'!$A:$A,'ALL 2022'!$2:$2,'BLG1222'!$D:$D,'ALL 2022'!$D:$D)</f>
        <v>0</v>
      </c>
      <c r="K733" s="12">
        <f>+SUMIFS('BLG1222'!$I:$I,'BLG1222'!$A:$A,'ALL 2022'!$2:$2,'BLG1222'!$D:$D,'ALL 2022'!$D:$D)</f>
        <v>0</v>
      </c>
      <c r="L733" s="12">
        <f>+SUMIFS('BLG1222'!$I:$I,'BLG1222'!$A:$A,'ALL 2022'!$2:$2,'BLG1222'!$D:$D,'ALL 2022'!$D:$D)</f>
        <v>0</v>
      </c>
      <c r="M733" s="12">
        <f>+SUMIFS('BLG1222'!$I:$I,'BLG1222'!$A:$A,'ALL 2022'!$2:$2,'BLG1222'!$D:$D,'ALL 2022'!$D:$D)</f>
        <v>0</v>
      </c>
      <c r="N733" s="12">
        <f>+SUMIFS('BLG1222'!$I:$I,'BLG1222'!$A:$A,'ALL 2022'!$2:$2,'BLG1222'!$D:$D,'ALL 2022'!$D:$D)</f>
        <v>0</v>
      </c>
      <c r="O733" s="12">
        <f>+SUMIFS('BLG1222'!$I:$I,'BLG1222'!$A:$A,'ALL 2022'!$2:$2,'BLG1222'!$D:$D,'ALL 2022'!$D:$D)</f>
        <v>0</v>
      </c>
      <c r="P733" s="12">
        <f>+SUMIFS('BLG1222'!$I:$I,'BLG1222'!$A:$A,'ALL 2022'!$2:$2,'BLG1222'!$D:$D,'ALL 2022'!$D:$D)</f>
        <v>0</v>
      </c>
      <c r="Q733" s="12">
        <f>+SUMIFS('BLG1222'!$I:$I,'BLG1222'!$A:$A,'ALL 2022'!$2:$2,'BLG1222'!$D:$D,'ALL 2022'!$D:$D)</f>
        <v>0</v>
      </c>
      <c r="R733" s="12">
        <f>+SUMIFS('BLG1222'!$I:$I,'BLG1222'!$A:$A,'ALL 2022'!$2:$2,'BLG1222'!$D:$D,'ALL 2022'!$D:$D)</f>
        <v>0</v>
      </c>
      <c r="S733" s="12">
        <f>+SUMIFS('BLG1222'!$I:$I,'BLG1222'!$A:$A,'ALL 2022'!$2:$2,'BLG1222'!$D:$D,'ALL 2022'!$D:$D)</f>
        <v>0</v>
      </c>
      <c r="T733" s="12">
        <f>+SUMIFS('BLG1222'!$I:$I,'BLG1222'!$A:$A,'ALL 2022'!$2:$2,'BLG1222'!$D:$D,'ALL 2022'!$D:$D)</f>
        <v>0</v>
      </c>
      <c r="U733" s="12">
        <f>+SUMIFS('BLG1222'!$I:$I,'BLG1222'!$A:$A,'ALL 2022'!$2:$2,'BLG1222'!$D:$D,'ALL 2022'!$D:$D)</f>
        <v>0</v>
      </c>
      <c r="V733" s="12">
        <f>+SUMIFS('BLG1222'!$I:$I,'BLG1222'!$A:$A,'ALL 2022'!$2:$2,'BLG1222'!$D:$D,'ALL 2022'!$D:$D)</f>
        <v>0</v>
      </c>
      <c r="W733" s="12">
        <f>+SUMIFS('BLG1222'!$I:$I,'BLG1222'!$A:$A,'ALL 2022'!$2:$2,'BLG1222'!$D:$D,'ALL 2022'!$D:$D)</f>
        <v>0</v>
      </c>
      <c r="X733" s="12">
        <f>+SUMIFS('BLG1222'!$I:$I,'BLG1222'!$A:$A,'ALL 2022'!$2:$2,'BLG1222'!$D:$D,'ALL 2022'!$D:$D)</f>
        <v>0</v>
      </c>
      <c r="Y733" s="12">
        <f>+SUMIFS('BLG1222'!$I:$I,'BLG1222'!$A:$A,'ALL 2022'!$2:$2,'BLG1222'!$D:$D,'ALL 2022'!$D:$D)</f>
        <v>0</v>
      </c>
      <c r="Z733" s="12">
        <f>+SUMIFS('BLG1222'!$I:$I,'BLG1222'!$A:$A,'ALL 2022'!$2:$2,'BLG1222'!$D:$D,'ALL 2022'!$D:$D)</f>
        <v>0</v>
      </c>
      <c r="AA733" s="12">
        <f>+SUMIFS('BLG1222'!$I:$I,'BLG1222'!$A:$A,'ALL 2022'!$2:$2,'BLG1222'!$D:$D,'ALL 2022'!$D:$D)</f>
        <v>0</v>
      </c>
      <c r="AB733" s="12">
        <f>+SUMIFS('BLG1222'!$I:$I,'BLG1222'!$A:$A,'ALL 2022'!$2:$2,'BLG1222'!$D:$D,'ALL 2022'!$D:$D)</f>
        <v>0</v>
      </c>
      <c r="AC733" s="12">
        <f>+SUMIFS('BLG1222'!$I:$I,'BLG1222'!$A:$A,'ALL 2022'!$2:$2,'BLG1222'!$D:$D,'ALL 2022'!$D:$D)</f>
        <v>0</v>
      </c>
      <c r="AD733" s="12">
        <f>+SUMIFS('BLG1222'!$I:$I,'BLG1222'!$A:$A,'ALL 2022'!$2:$2,'BLG1222'!$D:$D,'ALL 2022'!$D:$D)</f>
        <v>0</v>
      </c>
      <c r="AE733" s="12">
        <f>+SUMIFS('BLG1222'!$I:$I,'BLG1222'!$A:$A,'ALL 2022'!$2:$2,'BLG1222'!$D:$D,'ALL 2022'!$D:$D)</f>
        <v>0</v>
      </c>
      <c r="AF733" s="12">
        <f>+SUMIFS('BLG1222'!$I:$I,'BLG1222'!$A:$A,'ALL 2022'!$2:$2,'BLG1222'!$D:$D,'ALL 2022'!$D:$D)</f>
        <v>0</v>
      </c>
      <c r="AG733" s="12">
        <f>+SUMIFS('BLG1222'!$I:$I,'BLG1222'!$A:$A,'ALL 2022'!$2:$2,'BLG1222'!$D:$D,'ALL 2022'!$D:$D)</f>
        <v>0</v>
      </c>
      <c r="AH733" s="12">
        <f>+SUMIFS('BLG1222'!$I:$I,'BLG1222'!$A:$A,'ALL 2022'!$2:$2,'BLG1222'!$D:$D,'ALL 2022'!$D:$D)</f>
        <v>0</v>
      </c>
      <c r="AI733" s="12">
        <f>+SUMIFS('BLG1222'!$I:$I,'BLG1222'!$A:$A,'ALL 2022'!$2:$2,'BLG1222'!$D:$D,'ALL 2022'!$D:$D)</f>
        <v>0</v>
      </c>
      <c r="AJ733" s="12">
        <f>+SUMIFS('BLG1222'!$I:$I,'BLG1222'!$A:$A,'ALL 2022'!$2:$2,'BLG1222'!$D:$D,'ALL 2022'!$D:$D)</f>
        <v>0</v>
      </c>
      <c r="AK733" s="12">
        <f>+SUMIFS('BLG1222'!$I:$I,'BLG1222'!$A:$A,'ALL 2022'!$2:$2,'BLG1222'!$D:$D,'ALL 2022'!$D:$D)</f>
        <v>0</v>
      </c>
      <c r="AL733" s="12">
        <f>+SUMIFS('BLG1222'!$I:$I,'BLG1222'!$A:$A,'ALL 2022'!$2:$2,'BLG1222'!$D:$D,'ALL 2022'!$D:$D)</f>
        <v>0</v>
      </c>
      <c r="AM733" s="12">
        <f>+SUMIFS('BLG1222'!$I:$I,'BLG1222'!$A:$A,'ALL 2022'!$2:$2,'BLG1222'!$D:$D,'ALL 2022'!$D:$D)</f>
        <v>0</v>
      </c>
      <c r="AN733" s="12">
        <f>+SUMIFS('BLG1222'!$I:$I,'BLG1222'!$A:$A,'ALL 2022'!$2:$2,'BLG1222'!$D:$D,'ALL 2022'!$D:$D)</f>
        <v>0</v>
      </c>
      <c r="AO733" s="12">
        <f>+SUMIFS('BLG1222'!$I:$I,'BLG1222'!$A:$A,'ALL 2022'!$2:$2,'BLG1222'!$D:$D,'ALL 2022'!$D:$D)</f>
        <v>0</v>
      </c>
      <c r="AP733" s="12">
        <f>+SUMIFS('BLG1222'!$I:$I,'BLG1222'!$A:$A,'ALL 2022'!$2:$2,'BLG1222'!$D:$D,'ALL 2022'!$D:$D)</f>
        <v>0</v>
      </c>
      <c r="AQ733" s="164">
        <f t="shared" si="70"/>
        <v>0</v>
      </c>
      <c r="AR733" s="165">
        <f t="shared" si="71"/>
        <v>0</v>
      </c>
    </row>
    <row r="734" spans="1:44" hidden="1" x14ac:dyDescent="0.25">
      <c r="A734" s="11" t="str">
        <f t="shared" si="67"/>
        <v>7</v>
      </c>
      <c r="B734" s="11" t="str">
        <f t="shared" si="68"/>
        <v>75</v>
      </c>
      <c r="C734" s="11" t="str">
        <f t="shared" si="69"/>
        <v>758</v>
      </c>
      <c r="D734" s="23">
        <v>75850000</v>
      </c>
      <c r="E734" s="196" t="s">
        <v>3282</v>
      </c>
      <c r="F734" s="24" t="s">
        <v>784</v>
      </c>
      <c r="G734" s="12">
        <f>+SUMIFS('BLG1222'!$I:$I,'BLG1222'!$A:$A,'ALL 2022'!$2:$2,'BLG1222'!$D:$D,'ALL 2022'!$D:$D)</f>
        <v>0</v>
      </c>
      <c r="H734" s="12">
        <f>+SUMIFS('BLG1222'!$I:$I,'BLG1222'!$A:$A,'ALL 2022'!$2:$2,'BLG1222'!$D:$D,'ALL 2022'!$D:$D)</f>
        <v>0</v>
      </c>
      <c r="I734" s="12">
        <f>+SUMIFS('BLG1222'!$I:$I,'BLG1222'!$A:$A,'ALL 2022'!$2:$2,'BLG1222'!$D:$D,'ALL 2022'!$D:$D)</f>
        <v>0</v>
      </c>
      <c r="J734" s="12">
        <f>+SUMIFS('BLG1222'!$I:$I,'BLG1222'!$A:$A,'ALL 2022'!$2:$2,'BLG1222'!$D:$D,'ALL 2022'!$D:$D)</f>
        <v>0</v>
      </c>
      <c r="K734" s="12">
        <f>+SUMIFS('BLG1222'!$I:$I,'BLG1222'!$A:$A,'ALL 2022'!$2:$2,'BLG1222'!$D:$D,'ALL 2022'!$D:$D)</f>
        <v>-25448789.469999999</v>
      </c>
      <c r="L734" s="12">
        <f>+SUMIFS('BLG1222'!$I:$I,'BLG1222'!$A:$A,'ALL 2022'!$2:$2,'BLG1222'!$D:$D,'ALL 2022'!$D:$D)</f>
        <v>0</v>
      </c>
      <c r="M734" s="12">
        <f>+SUMIFS('BLG1222'!$I:$I,'BLG1222'!$A:$A,'ALL 2022'!$2:$2,'BLG1222'!$D:$D,'ALL 2022'!$D:$D)</f>
        <v>-4991000</v>
      </c>
      <c r="N734" s="12">
        <f>+SUMIFS('BLG1222'!$I:$I,'BLG1222'!$A:$A,'ALL 2022'!$2:$2,'BLG1222'!$D:$D,'ALL 2022'!$D:$D)</f>
        <v>0</v>
      </c>
      <c r="O734" s="12">
        <f>+SUMIFS('BLG1222'!$I:$I,'BLG1222'!$A:$A,'ALL 2022'!$2:$2,'BLG1222'!$D:$D,'ALL 2022'!$D:$D)</f>
        <v>-209672464.56999999</v>
      </c>
      <c r="P734" s="12">
        <f>+SUMIFS('BLG1222'!$I:$I,'BLG1222'!$A:$A,'ALL 2022'!$2:$2,'BLG1222'!$D:$D,'ALL 2022'!$D:$D)</f>
        <v>0</v>
      </c>
      <c r="Q734" s="12">
        <f>+SUMIFS('BLG1222'!$I:$I,'BLG1222'!$A:$A,'ALL 2022'!$2:$2,'BLG1222'!$D:$D,'ALL 2022'!$D:$D)</f>
        <v>0</v>
      </c>
      <c r="R734" s="12">
        <f>+SUMIFS('BLG1222'!$I:$I,'BLG1222'!$A:$A,'ALL 2022'!$2:$2,'BLG1222'!$D:$D,'ALL 2022'!$D:$D)</f>
        <v>0</v>
      </c>
      <c r="S734" s="12">
        <f>+SUMIFS('BLG1222'!$I:$I,'BLG1222'!$A:$A,'ALL 2022'!$2:$2,'BLG1222'!$D:$D,'ALL 2022'!$D:$D)</f>
        <v>0</v>
      </c>
      <c r="T734" s="12">
        <f>+SUMIFS('BLG1222'!$I:$I,'BLG1222'!$A:$A,'ALL 2022'!$2:$2,'BLG1222'!$D:$D,'ALL 2022'!$D:$D)</f>
        <v>0</v>
      </c>
      <c r="U734" s="12">
        <f>+SUMIFS('BLG1222'!$I:$I,'BLG1222'!$A:$A,'ALL 2022'!$2:$2,'BLG1222'!$D:$D,'ALL 2022'!$D:$D)</f>
        <v>-148354.63</v>
      </c>
      <c r="V734" s="12">
        <f>+SUMIFS('BLG1222'!$I:$I,'BLG1222'!$A:$A,'ALL 2022'!$2:$2,'BLG1222'!$D:$D,'ALL 2022'!$D:$D)</f>
        <v>0</v>
      </c>
      <c r="W734" s="12">
        <f>+SUMIFS('BLG1222'!$I:$I,'BLG1222'!$A:$A,'ALL 2022'!$2:$2,'BLG1222'!$D:$D,'ALL 2022'!$D:$D)</f>
        <v>-11611483.52</v>
      </c>
      <c r="X734" s="12">
        <f>+SUMIFS('BLG1222'!$I:$I,'BLG1222'!$A:$A,'ALL 2022'!$2:$2,'BLG1222'!$D:$D,'ALL 2022'!$D:$D)</f>
        <v>0</v>
      </c>
      <c r="Y734" s="12">
        <f>+SUMIFS('BLG1222'!$I:$I,'BLG1222'!$A:$A,'ALL 2022'!$2:$2,'BLG1222'!$D:$D,'ALL 2022'!$D:$D)</f>
        <v>0</v>
      </c>
      <c r="Z734" s="12">
        <f>+SUMIFS('BLG1222'!$I:$I,'BLG1222'!$A:$A,'ALL 2022'!$2:$2,'BLG1222'!$D:$D,'ALL 2022'!$D:$D)</f>
        <v>0</v>
      </c>
      <c r="AA734" s="12">
        <f>+SUMIFS('BLG1222'!$I:$I,'BLG1222'!$A:$A,'ALL 2022'!$2:$2,'BLG1222'!$D:$D,'ALL 2022'!$D:$D)</f>
        <v>0</v>
      </c>
      <c r="AB734" s="12">
        <f>+SUMIFS('BLG1222'!$I:$I,'BLG1222'!$A:$A,'ALL 2022'!$2:$2,'BLG1222'!$D:$D,'ALL 2022'!$D:$D)</f>
        <v>0</v>
      </c>
      <c r="AC734" s="12">
        <f>+SUMIFS('BLG1222'!$I:$I,'BLG1222'!$A:$A,'ALL 2022'!$2:$2,'BLG1222'!$D:$D,'ALL 2022'!$D:$D)</f>
        <v>-5379395.3200000003</v>
      </c>
      <c r="AD734" s="12">
        <f>+SUMIFS('BLG1222'!$I:$I,'BLG1222'!$A:$A,'ALL 2022'!$2:$2,'BLG1222'!$D:$D,'ALL 2022'!$D:$D)</f>
        <v>0</v>
      </c>
      <c r="AE734" s="12">
        <f>+SUMIFS('BLG1222'!$I:$I,'BLG1222'!$A:$A,'ALL 2022'!$2:$2,'BLG1222'!$D:$D,'ALL 2022'!$D:$D)</f>
        <v>0</v>
      </c>
      <c r="AF734" s="12">
        <f>+SUMIFS('BLG1222'!$I:$I,'BLG1222'!$A:$A,'ALL 2022'!$2:$2,'BLG1222'!$D:$D,'ALL 2022'!$D:$D)</f>
        <v>0</v>
      </c>
      <c r="AG734" s="12">
        <f>+SUMIFS('BLG1222'!$I:$I,'BLG1222'!$A:$A,'ALL 2022'!$2:$2,'BLG1222'!$D:$D,'ALL 2022'!$D:$D)</f>
        <v>0</v>
      </c>
      <c r="AH734" s="12">
        <f>+SUMIFS('BLG1222'!$I:$I,'BLG1222'!$A:$A,'ALL 2022'!$2:$2,'BLG1222'!$D:$D,'ALL 2022'!$D:$D)</f>
        <v>0</v>
      </c>
      <c r="AI734" s="12">
        <f>+SUMIFS('BLG1222'!$I:$I,'BLG1222'!$A:$A,'ALL 2022'!$2:$2,'BLG1222'!$D:$D,'ALL 2022'!$D:$D)</f>
        <v>0</v>
      </c>
      <c r="AJ734" s="12">
        <f>+SUMIFS('BLG1222'!$I:$I,'BLG1222'!$A:$A,'ALL 2022'!$2:$2,'BLG1222'!$D:$D,'ALL 2022'!$D:$D)</f>
        <v>-400000</v>
      </c>
      <c r="AK734" s="12">
        <f>+SUMIFS('BLG1222'!$I:$I,'BLG1222'!$A:$A,'ALL 2022'!$2:$2,'BLG1222'!$D:$D,'ALL 2022'!$D:$D)</f>
        <v>0</v>
      </c>
      <c r="AL734" s="12">
        <f>+SUMIFS('BLG1222'!$I:$I,'BLG1222'!$A:$A,'ALL 2022'!$2:$2,'BLG1222'!$D:$D,'ALL 2022'!$D:$D)</f>
        <v>0</v>
      </c>
      <c r="AM734" s="12">
        <f>+SUMIFS('BLG1222'!$I:$I,'BLG1222'!$A:$A,'ALL 2022'!$2:$2,'BLG1222'!$D:$D,'ALL 2022'!$D:$D)</f>
        <v>0</v>
      </c>
      <c r="AN734" s="12">
        <f>+SUMIFS('BLG1222'!$I:$I,'BLG1222'!$A:$A,'ALL 2022'!$2:$2,'BLG1222'!$D:$D,'ALL 2022'!$D:$D)</f>
        <v>0</v>
      </c>
      <c r="AO734" s="12">
        <f>+SUMIFS('BLG1222'!$I:$I,'BLG1222'!$A:$A,'ALL 2022'!$2:$2,'BLG1222'!$D:$D,'ALL 2022'!$D:$D)</f>
        <v>-7687600.0499999998</v>
      </c>
      <c r="AP734" s="12">
        <f>+SUMIFS('BLG1222'!$I:$I,'BLG1222'!$A:$A,'ALL 2022'!$2:$2,'BLG1222'!$D:$D,'ALL 2022'!$D:$D)</f>
        <v>0</v>
      </c>
      <c r="AQ734" s="164">
        <f t="shared" si="70"/>
        <v>-265339087.56</v>
      </c>
      <c r="AR734" s="165">
        <f t="shared" si="71"/>
        <v>-56114.260726861299</v>
      </c>
    </row>
    <row r="735" spans="1:44" hidden="1" x14ac:dyDescent="0.25">
      <c r="A735" s="11" t="str">
        <f t="shared" si="67"/>
        <v>7</v>
      </c>
      <c r="B735" s="11" t="str">
        <f t="shared" si="68"/>
        <v>76</v>
      </c>
      <c r="C735" s="11" t="str">
        <f t="shared" si="69"/>
        <v>765</v>
      </c>
      <c r="D735" s="23">
        <v>76500000</v>
      </c>
      <c r="E735" s="196" t="s">
        <v>3283</v>
      </c>
      <c r="F735" s="24" t="s">
        <v>527</v>
      </c>
      <c r="G735" s="12">
        <f>+SUMIFS('BLG1222'!$I:$I,'BLG1222'!$A:$A,'ALL 2022'!$2:$2,'BLG1222'!$D:$D,'ALL 2022'!$D:$D)</f>
        <v>-210228.83</v>
      </c>
      <c r="H735" s="12">
        <f>+SUMIFS('BLG1222'!$I:$I,'BLG1222'!$A:$A,'ALL 2022'!$2:$2,'BLG1222'!$D:$D,'ALL 2022'!$D:$D)</f>
        <v>0</v>
      </c>
      <c r="I735" s="12">
        <f>+SUMIFS('BLG1222'!$I:$I,'BLG1222'!$A:$A,'ALL 2022'!$2:$2,'BLG1222'!$D:$D,'ALL 2022'!$D:$D)</f>
        <v>-12526344.52</v>
      </c>
      <c r="J735" s="12">
        <f>+SUMIFS('BLG1222'!$I:$I,'BLG1222'!$A:$A,'ALL 2022'!$2:$2,'BLG1222'!$D:$D,'ALL 2022'!$D:$D)</f>
        <v>-1233083.67</v>
      </c>
      <c r="K735" s="12">
        <f>+SUMIFS('BLG1222'!$I:$I,'BLG1222'!$A:$A,'ALL 2022'!$2:$2,'BLG1222'!$D:$D,'ALL 2022'!$D:$D)</f>
        <v>-8381999.1900000004</v>
      </c>
      <c r="L735" s="12">
        <f>+SUMIFS('BLG1222'!$I:$I,'BLG1222'!$A:$A,'ALL 2022'!$2:$2,'BLG1222'!$D:$D,'ALL 2022'!$D:$D)</f>
        <v>0</v>
      </c>
      <c r="M735" s="12">
        <f>+SUMIFS('BLG1222'!$I:$I,'BLG1222'!$A:$A,'ALL 2022'!$2:$2,'BLG1222'!$D:$D,'ALL 2022'!$D:$D)</f>
        <v>-8926941.5899999999</v>
      </c>
      <c r="N735" s="12">
        <f>+SUMIFS('BLG1222'!$I:$I,'BLG1222'!$A:$A,'ALL 2022'!$2:$2,'BLG1222'!$D:$D,'ALL 2022'!$D:$D)</f>
        <v>0</v>
      </c>
      <c r="O735" s="12">
        <f>+SUMIFS('BLG1222'!$I:$I,'BLG1222'!$A:$A,'ALL 2022'!$2:$2,'BLG1222'!$D:$D,'ALL 2022'!$D:$D)</f>
        <v>-2510319.6</v>
      </c>
      <c r="P735" s="12">
        <f>+SUMIFS('BLG1222'!$I:$I,'BLG1222'!$A:$A,'ALL 2022'!$2:$2,'BLG1222'!$D:$D,'ALL 2022'!$D:$D)</f>
        <v>0</v>
      </c>
      <c r="Q735" s="12">
        <f>+SUMIFS('BLG1222'!$I:$I,'BLG1222'!$A:$A,'ALL 2022'!$2:$2,'BLG1222'!$D:$D,'ALL 2022'!$D:$D)</f>
        <v>0</v>
      </c>
      <c r="R735" s="12">
        <f>+SUMIFS('BLG1222'!$I:$I,'BLG1222'!$A:$A,'ALL 2022'!$2:$2,'BLG1222'!$D:$D,'ALL 2022'!$D:$D)</f>
        <v>0</v>
      </c>
      <c r="S735" s="12">
        <f>+SUMIFS('BLG1222'!$I:$I,'BLG1222'!$A:$A,'ALL 2022'!$2:$2,'BLG1222'!$D:$D,'ALL 2022'!$D:$D)</f>
        <v>0</v>
      </c>
      <c r="T735" s="12">
        <f>+SUMIFS('BLG1222'!$I:$I,'BLG1222'!$A:$A,'ALL 2022'!$2:$2,'BLG1222'!$D:$D,'ALL 2022'!$D:$D)</f>
        <v>-2675687.48</v>
      </c>
      <c r="U735" s="12">
        <f>+SUMIFS('BLG1222'!$I:$I,'BLG1222'!$A:$A,'ALL 2022'!$2:$2,'BLG1222'!$D:$D,'ALL 2022'!$D:$D)</f>
        <v>0</v>
      </c>
      <c r="V735" s="12">
        <f>+SUMIFS('BLG1222'!$I:$I,'BLG1222'!$A:$A,'ALL 2022'!$2:$2,'BLG1222'!$D:$D,'ALL 2022'!$D:$D)</f>
        <v>-1720696.19</v>
      </c>
      <c r="W735" s="12">
        <f>+SUMIFS('BLG1222'!$I:$I,'BLG1222'!$A:$A,'ALL 2022'!$2:$2,'BLG1222'!$D:$D,'ALL 2022'!$D:$D)</f>
        <v>-577387.81000000006</v>
      </c>
      <c r="X735" s="12">
        <f>+SUMIFS('BLG1222'!$I:$I,'BLG1222'!$A:$A,'ALL 2022'!$2:$2,'BLG1222'!$D:$D,'ALL 2022'!$D:$D)</f>
        <v>-76638.820000000007</v>
      </c>
      <c r="Y735" s="12">
        <f>+SUMIFS('BLG1222'!$I:$I,'BLG1222'!$A:$A,'ALL 2022'!$2:$2,'BLG1222'!$D:$D,'ALL 2022'!$D:$D)</f>
        <v>0</v>
      </c>
      <c r="Z735" s="12">
        <f>+SUMIFS('BLG1222'!$I:$I,'BLG1222'!$A:$A,'ALL 2022'!$2:$2,'BLG1222'!$D:$D,'ALL 2022'!$D:$D)</f>
        <v>0</v>
      </c>
      <c r="AA735" s="12">
        <f>+SUMIFS('BLG1222'!$I:$I,'BLG1222'!$A:$A,'ALL 2022'!$2:$2,'BLG1222'!$D:$D,'ALL 2022'!$D:$D)</f>
        <v>0</v>
      </c>
      <c r="AB735" s="12">
        <f>+SUMIFS('BLG1222'!$I:$I,'BLG1222'!$A:$A,'ALL 2022'!$2:$2,'BLG1222'!$D:$D,'ALL 2022'!$D:$D)</f>
        <v>0</v>
      </c>
      <c r="AC735" s="12">
        <f>+SUMIFS('BLG1222'!$I:$I,'BLG1222'!$A:$A,'ALL 2022'!$2:$2,'BLG1222'!$D:$D,'ALL 2022'!$D:$D)</f>
        <v>-340644.00199999998</v>
      </c>
      <c r="AD735" s="12">
        <f>+SUMIFS('BLG1222'!$I:$I,'BLG1222'!$A:$A,'ALL 2022'!$2:$2,'BLG1222'!$D:$D,'ALL 2022'!$D:$D)</f>
        <v>0</v>
      </c>
      <c r="AE735" s="12">
        <f>+SUMIFS('BLG1222'!$I:$I,'BLG1222'!$A:$A,'ALL 2022'!$2:$2,'BLG1222'!$D:$D,'ALL 2022'!$D:$D)</f>
        <v>0</v>
      </c>
      <c r="AF735" s="12">
        <f>+SUMIFS('BLG1222'!$I:$I,'BLG1222'!$A:$A,'ALL 2022'!$2:$2,'BLG1222'!$D:$D,'ALL 2022'!$D:$D)</f>
        <v>-9748916.8499999996</v>
      </c>
      <c r="AG735" s="12">
        <f>+SUMIFS('BLG1222'!$I:$I,'BLG1222'!$A:$A,'ALL 2022'!$2:$2,'BLG1222'!$D:$D,'ALL 2022'!$D:$D)</f>
        <v>-5256306.7</v>
      </c>
      <c r="AH735" s="12">
        <f>+SUMIFS('BLG1222'!$I:$I,'BLG1222'!$A:$A,'ALL 2022'!$2:$2,'BLG1222'!$D:$D,'ALL 2022'!$D:$D)</f>
        <v>-2491893.6</v>
      </c>
      <c r="AI735" s="12">
        <f>+SUMIFS('BLG1222'!$I:$I,'BLG1222'!$A:$A,'ALL 2022'!$2:$2,'BLG1222'!$D:$D,'ALL 2022'!$D:$D)</f>
        <v>0</v>
      </c>
      <c r="AJ735" s="12">
        <f>+SUMIFS('BLG1222'!$I:$I,'BLG1222'!$A:$A,'ALL 2022'!$2:$2,'BLG1222'!$D:$D,'ALL 2022'!$D:$D)</f>
        <v>0</v>
      </c>
      <c r="AK735" s="12">
        <f>+SUMIFS('BLG1222'!$I:$I,'BLG1222'!$A:$A,'ALL 2022'!$2:$2,'BLG1222'!$D:$D,'ALL 2022'!$D:$D)</f>
        <v>0</v>
      </c>
      <c r="AL735" s="12">
        <f>+SUMIFS('BLG1222'!$I:$I,'BLG1222'!$A:$A,'ALL 2022'!$2:$2,'BLG1222'!$D:$D,'ALL 2022'!$D:$D)</f>
        <v>-2204531.5099999998</v>
      </c>
      <c r="AM735" s="12">
        <f>+SUMIFS('BLG1222'!$I:$I,'BLG1222'!$A:$A,'ALL 2022'!$2:$2,'BLG1222'!$D:$D,'ALL 2022'!$D:$D)</f>
        <v>-13382081.039999999</v>
      </c>
      <c r="AN735" s="12">
        <f>+SUMIFS('BLG1222'!$I:$I,'BLG1222'!$A:$A,'ALL 2022'!$2:$2,'BLG1222'!$D:$D,'ALL 2022'!$D:$D)</f>
        <v>0</v>
      </c>
      <c r="AO735" s="12">
        <f>+SUMIFS('BLG1222'!$I:$I,'BLG1222'!$A:$A,'ALL 2022'!$2:$2,'BLG1222'!$D:$D,'ALL 2022'!$D:$D)</f>
        <v>-1311807.6499999999</v>
      </c>
      <c r="AP735" s="12">
        <f>+SUMIFS('BLG1222'!$I:$I,'BLG1222'!$A:$A,'ALL 2022'!$2:$2,'BLG1222'!$D:$D,'ALL 2022'!$D:$D)</f>
        <v>-166273.32999999999</v>
      </c>
      <c r="AQ735" s="164">
        <f t="shared" si="70"/>
        <v>-73741782.381999999</v>
      </c>
      <c r="AR735" s="165">
        <f t="shared" si="71"/>
        <v>-15595.009544574974</v>
      </c>
    </row>
    <row r="736" spans="1:44" hidden="1" x14ac:dyDescent="0.25">
      <c r="A736" s="11" t="str">
        <f t="shared" si="67"/>
        <v>7</v>
      </c>
      <c r="B736" s="11" t="str">
        <f t="shared" si="68"/>
        <v>76</v>
      </c>
      <c r="C736" s="11" t="str">
        <f t="shared" si="69"/>
        <v>766</v>
      </c>
      <c r="D736" s="23">
        <v>76600000</v>
      </c>
      <c r="E736" s="196" t="s">
        <v>3283</v>
      </c>
      <c r="F736" s="24" t="s">
        <v>239</v>
      </c>
      <c r="G736" s="12">
        <f>+SUMIFS('BLG1222'!$I:$I,'BLG1222'!$A:$A,'ALL 2022'!$2:$2,'BLG1222'!$D:$D,'ALL 2022'!$D:$D)</f>
        <v>-65491492.840000004</v>
      </c>
      <c r="H736" s="12">
        <f>+SUMIFS('BLG1222'!$I:$I,'BLG1222'!$A:$A,'ALL 2022'!$2:$2,'BLG1222'!$D:$D,'ALL 2022'!$D:$D)</f>
        <v>-1005125</v>
      </c>
      <c r="I736" s="12">
        <f>+SUMIFS('BLG1222'!$I:$I,'BLG1222'!$A:$A,'ALL 2022'!$2:$2,'BLG1222'!$D:$D,'ALL 2022'!$D:$D)</f>
        <v>-393012905.30540001</v>
      </c>
      <c r="J736" s="12">
        <f>+SUMIFS('BLG1222'!$I:$I,'BLG1222'!$A:$A,'ALL 2022'!$2:$2,'BLG1222'!$D:$D,'ALL 2022'!$D:$D)</f>
        <v>-186265167.58000001</v>
      </c>
      <c r="K736" s="12">
        <f>+SUMIFS('BLG1222'!$I:$I,'BLG1222'!$A:$A,'ALL 2022'!$2:$2,'BLG1222'!$D:$D,'ALL 2022'!$D:$D)</f>
        <v>-460835435.67000002</v>
      </c>
      <c r="L736" s="12">
        <f>+SUMIFS('BLG1222'!$I:$I,'BLG1222'!$A:$A,'ALL 2022'!$2:$2,'BLG1222'!$D:$D,'ALL 2022'!$D:$D)</f>
        <v>-600070.67000000004</v>
      </c>
      <c r="M736" s="12">
        <f>+SUMIFS('BLG1222'!$I:$I,'BLG1222'!$A:$A,'ALL 2022'!$2:$2,'BLG1222'!$D:$D,'ALL 2022'!$D:$D)</f>
        <v>-710105032.17999995</v>
      </c>
      <c r="N736" s="12">
        <f>+SUMIFS('BLG1222'!$I:$I,'BLG1222'!$A:$A,'ALL 2022'!$2:$2,'BLG1222'!$D:$D,'ALL 2022'!$D:$D)</f>
        <v>0</v>
      </c>
      <c r="O736" s="12">
        <f>+SUMIFS('BLG1222'!$I:$I,'BLG1222'!$A:$A,'ALL 2022'!$2:$2,'BLG1222'!$D:$D,'ALL 2022'!$D:$D)</f>
        <v>0</v>
      </c>
      <c r="P736" s="12">
        <f>+SUMIFS('BLG1222'!$I:$I,'BLG1222'!$A:$A,'ALL 2022'!$2:$2,'BLG1222'!$D:$D,'ALL 2022'!$D:$D)</f>
        <v>-42830688.649999999</v>
      </c>
      <c r="Q736" s="12">
        <f>+SUMIFS('BLG1222'!$I:$I,'BLG1222'!$A:$A,'ALL 2022'!$2:$2,'BLG1222'!$D:$D,'ALL 2022'!$D:$D)</f>
        <v>0</v>
      </c>
      <c r="R736" s="12">
        <f>+SUMIFS('BLG1222'!$I:$I,'BLG1222'!$A:$A,'ALL 2022'!$2:$2,'BLG1222'!$D:$D,'ALL 2022'!$D:$D)</f>
        <v>0</v>
      </c>
      <c r="S736" s="12">
        <f>+SUMIFS('BLG1222'!$I:$I,'BLG1222'!$A:$A,'ALL 2022'!$2:$2,'BLG1222'!$D:$D,'ALL 2022'!$D:$D)</f>
        <v>-59232874.289999999</v>
      </c>
      <c r="T736" s="12">
        <f>+SUMIFS('BLG1222'!$I:$I,'BLG1222'!$A:$A,'ALL 2022'!$2:$2,'BLG1222'!$D:$D,'ALL 2022'!$D:$D)</f>
        <v>0</v>
      </c>
      <c r="U736" s="12">
        <f>+SUMIFS('BLG1222'!$I:$I,'BLG1222'!$A:$A,'ALL 2022'!$2:$2,'BLG1222'!$D:$D,'ALL 2022'!$D:$D)</f>
        <v>0</v>
      </c>
      <c r="V736" s="12">
        <f>+SUMIFS('BLG1222'!$I:$I,'BLG1222'!$A:$A,'ALL 2022'!$2:$2,'BLG1222'!$D:$D,'ALL 2022'!$D:$D)</f>
        <v>0</v>
      </c>
      <c r="W736" s="12">
        <f>+SUMIFS('BLG1222'!$I:$I,'BLG1222'!$A:$A,'ALL 2022'!$2:$2,'BLG1222'!$D:$D,'ALL 2022'!$D:$D)</f>
        <v>-182140803.02000001</v>
      </c>
      <c r="X736" s="12">
        <f>+SUMIFS('BLG1222'!$I:$I,'BLG1222'!$A:$A,'ALL 2022'!$2:$2,'BLG1222'!$D:$D,'ALL 2022'!$D:$D)</f>
        <v>-140524.79999999999</v>
      </c>
      <c r="Y736" s="12">
        <f>+SUMIFS('BLG1222'!$I:$I,'BLG1222'!$A:$A,'ALL 2022'!$2:$2,'BLG1222'!$D:$D,'ALL 2022'!$D:$D)</f>
        <v>0</v>
      </c>
      <c r="Z736" s="12">
        <f>+SUMIFS('BLG1222'!$I:$I,'BLG1222'!$A:$A,'ALL 2022'!$2:$2,'BLG1222'!$D:$D,'ALL 2022'!$D:$D)</f>
        <v>0</v>
      </c>
      <c r="AA736" s="12">
        <f>+SUMIFS('BLG1222'!$I:$I,'BLG1222'!$A:$A,'ALL 2022'!$2:$2,'BLG1222'!$D:$D,'ALL 2022'!$D:$D)</f>
        <v>-14388392.064999999</v>
      </c>
      <c r="AB736" s="12">
        <f>+SUMIFS('BLG1222'!$I:$I,'BLG1222'!$A:$A,'ALL 2022'!$2:$2,'BLG1222'!$D:$D,'ALL 2022'!$D:$D)</f>
        <v>-17756210.98</v>
      </c>
      <c r="AC736" s="12">
        <f>+SUMIFS('BLG1222'!$I:$I,'BLG1222'!$A:$A,'ALL 2022'!$2:$2,'BLG1222'!$D:$D,'ALL 2022'!$D:$D)</f>
        <v>-389252188.35000002</v>
      </c>
      <c r="AD736" s="12">
        <f>+SUMIFS('BLG1222'!$I:$I,'BLG1222'!$A:$A,'ALL 2022'!$2:$2,'BLG1222'!$D:$D,'ALL 2022'!$D:$D)</f>
        <v>0</v>
      </c>
      <c r="AE736" s="12">
        <f>+SUMIFS('BLG1222'!$I:$I,'BLG1222'!$A:$A,'ALL 2022'!$2:$2,'BLG1222'!$D:$D,'ALL 2022'!$D:$D)</f>
        <v>0</v>
      </c>
      <c r="AF736" s="12">
        <f>+SUMIFS('BLG1222'!$I:$I,'BLG1222'!$A:$A,'ALL 2022'!$2:$2,'BLG1222'!$D:$D,'ALL 2022'!$D:$D)</f>
        <v>0</v>
      </c>
      <c r="AG736" s="12">
        <f>+SUMIFS('BLG1222'!$I:$I,'BLG1222'!$A:$A,'ALL 2022'!$2:$2,'BLG1222'!$D:$D,'ALL 2022'!$D:$D)</f>
        <v>0</v>
      </c>
      <c r="AH736" s="12">
        <f>+SUMIFS('BLG1222'!$I:$I,'BLG1222'!$A:$A,'ALL 2022'!$2:$2,'BLG1222'!$D:$D,'ALL 2022'!$D:$D)</f>
        <v>0</v>
      </c>
      <c r="AI736" s="12">
        <f>+SUMIFS('BLG1222'!$I:$I,'BLG1222'!$A:$A,'ALL 2022'!$2:$2,'BLG1222'!$D:$D,'ALL 2022'!$D:$D)</f>
        <v>0</v>
      </c>
      <c r="AJ736" s="12">
        <f>+SUMIFS('BLG1222'!$I:$I,'BLG1222'!$A:$A,'ALL 2022'!$2:$2,'BLG1222'!$D:$D,'ALL 2022'!$D:$D)</f>
        <v>0</v>
      </c>
      <c r="AK736" s="12">
        <f>+SUMIFS('BLG1222'!$I:$I,'BLG1222'!$A:$A,'ALL 2022'!$2:$2,'BLG1222'!$D:$D,'ALL 2022'!$D:$D)</f>
        <v>-12359027.560000001</v>
      </c>
      <c r="AL736" s="12">
        <f>+SUMIFS('BLG1222'!$I:$I,'BLG1222'!$A:$A,'ALL 2022'!$2:$2,'BLG1222'!$D:$D,'ALL 2022'!$D:$D)</f>
        <v>-29833513.039999999</v>
      </c>
      <c r="AM736" s="12">
        <f>+SUMIFS('BLG1222'!$I:$I,'BLG1222'!$A:$A,'ALL 2022'!$2:$2,'BLG1222'!$D:$D,'ALL 2022'!$D:$D)</f>
        <v>-14830902.24</v>
      </c>
      <c r="AN736" s="12">
        <f>+SUMIFS('BLG1222'!$I:$I,'BLG1222'!$A:$A,'ALL 2022'!$2:$2,'BLG1222'!$D:$D,'ALL 2022'!$D:$D)</f>
        <v>-78087328.430000007</v>
      </c>
      <c r="AO736" s="12">
        <f>+SUMIFS('BLG1222'!$I:$I,'BLG1222'!$A:$A,'ALL 2022'!$2:$2,'BLG1222'!$D:$D,'ALL 2022'!$D:$D)</f>
        <v>-225906145.19999999</v>
      </c>
      <c r="AP736" s="12">
        <f>+SUMIFS('BLG1222'!$I:$I,'BLG1222'!$A:$A,'ALL 2022'!$2:$2,'BLG1222'!$D:$D,'ALL 2022'!$D:$D)</f>
        <v>0</v>
      </c>
      <c r="AQ736" s="164">
        <f t="shared" si="70"/>
        <v>-2884073827.8703995</v>
      </c>
      <c r="AR736" s="165">
        <f t="shared" si="71"/>
        <v>-609927.74272671319</v>
      </c>
    </row>
    <row r="737" spans="1:44" hidden="1" x14ac:dyDescent="0.25">
      <c r="A737" s="11" t="str">
        <f t="shared" si="67"/>
        <v>7</v>
      </c>
      <c r="B737" s="11" t="str">
        <f t="shared" si="68"/>
        <v>76</v>
      </c>
      <c r="C737" s="11" t="str">
        <f t="shared" si="69"/>
        <v>768</v>
      </c>
      <c r="D737" s="23">
        <v>76880000</v>
      </c>
      <c r="E737" s="196" t="s">
        <v>3283</v>
      </c>
      <c r="F737" s="24" t="s">
        <v>575</v>
      </c>
      <c r="G737" s="12">
        <f>+SUMIFS('BLG1222'!$I:$I,'BLG1222'!$A:$A,'ALL 2022'!$2:$2,'BLG1222'!$D:$D,'ALL 2022'!$D:$D)</f>
        <v>0</v>
      </c>
      <c r="H737" s="12">
        <f>+SUMIFS('BLG1222'!$I:$I,'BLG1222'!$A:$A,'ALL 2022'!$2:$2,'BLG1222'!$D:$D,'ALL 2022'!$D:$D)</f>
        <v>0</v>
      </c>
      <c r="I737" s="12">
        <f>+SUMIFS('BLG1222'!$I:$I,'BLG1222'!$A:$A,'ALL 2022'!$2:$2,'BLG1222'!$D:$D,'ALL 2022'!$D:$D)</f>
        <v>0</v>
      </c>
      <c r="J737" s="12">
        <f>+SUMIFS('BLG1222'!$I:$I,'BLG1222'!$A:$A,'ALL 2022'!$2:$2,'BLG1222'!$D:$D,'ALL 2022'!$D:$D)</f>
        <v>-273523.27</v>
      </c>
      <c r="K737" s="12">
        <f>+SUMIFS('BLG1222'!$I:$I,'BLG1222'!$A:$A,'ALL 2022'!$2:$2,'BLG1222'!$D:$D,'ALL 2022'!$D:$D)</f>
        <v>0</v>
      </c>
      <c r="L737" s="12">
        <f>+SUMIFS('BLG1222'!$I:$I,'BLG1222'!$A:$A,'ALL 2022'!$2:$2,'BLG1222'!$D:$D,'ALL 2022'!$D:$D)</f>
        <v>0</v>
      </c>
      <c r="M737" s="12">
        <f>+SUMIFS('BLG1222'!$I:$I,'BLG1222'!$A:$A,'ALL 2022'!$2:$2,'BLG1222'!$D:$D,'ALL 2022'!$D:$D)</f>
        <v>0</v>
      </c>
      <c r="N737" s="12">
        <f>+SUMIFS('BLG1222'!$I:$I,'BLG1222'!$A:$A,'ALL 2022'!$2:$2,'BLG1222'!$D:$D,'ALL 2022'!$D:$D)</f>
        <v>0</v>
      </c>
      <c r="O737" s="12">
        <f>+SUMIFS('BLG1222'!$I:$I,'BLG1222'!$A:$A,'ALL 2022'!$2:$2,'BLG1222'!$D:$D,'ALL 2022'!$D:$D)</f>
        <v>-5430335.1100000003</v>
      </c>
      <c r="P737" s="12">
        <f>+SUMIFS('BLG1222'!$I:$I,'BLG1222'!$A:$A,'ALL 2022'!$2:$2,'BLG1222'!$D:$D,'ALL 2022'!$D:$D)</f>
        <v>0</v>
      </c>
      <c r="Q737" s="12">
        <f>+SUMIFS('BLG1222'!$I:$I,'BLG1222'!$A:$A,'ALL 2022'!$2:$2,'BLG1222'!$D:$D,'ALL 2022'!$D:$D)</f>
        <v>0</v>
      </c>
      <c r="R737" s="12">
        <f>+SUMIFS('BLG1222'!$I:$I,'BLG1222'!$A:$A,'ALL 2022'!$2:$2,'BLG1222'!$D:$D,'ALL 2022'!$D:$D)</f>
        <v>0</v>
      </c>
      <c r="S737" s="12">
        <f>+SUMIFS('BLG1222'!$I:$I,'BLG1222'!$A:$A,'ALL 2022'!$2:$2,'BLG1222'!$D:$D,'ALL 2022'!$D:$D)</f>
        <v>0</v>
      </c>
      <c r="T737" s="12">
        <f>+SUMIFS('BLG1222'!$I:$I,'BLG1222'!$A:$A,'ALL 2022'!$2:$2,'BLG1222'!$D:$D,'ALL 2022'!$D:$D)</f>
        <v>-766166.76</v>
      </c>
      <c r="U737" s="12">
        <f>+SUMIFS('BLG1222'!$I:$I,'BLG1222'!$A:$A,'ALL 2022'!$2:$2,'BLG1222'!$D:$D,'ALL 2022'!$D:$D)</f>
        <v>0</v>
      </c>
      <c r="V737" s="12">
        <f>+SUMIFS('BLG1222'!$I:$I,'BLG1222'!$A:$A,'ALL 2022'!$2:$2,'BLG1222'!$D:$D,'ALL 2022'!$D:$D)</f>
        <v>0</v>
      </c>
      <c r="W737" s="12">
        <f>+SUMIFS('BLG1222'!$I:$I,'BLG1222'!$A:$A,'ALL 2022'!$2:$2,'BLG1222'!$D:$D,'ALL 2022'!$D:$D)</f>
        <v>0</v>
      </c>
      <c r="X737" s="12">
        <f>+SUMIFS('BLG1222'!$I:$I,'BLG1222'!$A:$A,'ALL 2022'!$2:$2,'BLG1222'!$D:$D,'ALL 2022'!$D:$D)</f>
        <v>0</v>
      </c>
      <c r="Y737" s="12">
        <f>+SUMIFS('BLG1222'!$I:$I,'BLG1222'!$A:$A,'ALL 2022'!$2:$2,'BLG1222'!$D:$D,'ALL 2022'!$D:$D)</f>
        <v>0</v>
      </c>
      <c r="Z737" s="12">
        <f>+SUMIFS('BLG1222'!$I:$I,'BLG1222'!$A:$A,'ALL 2022'!$2:$2,'BLG1222'!$D:$D,'ALL 2022'!$D:$D)</f>
        <v>0</v>
      </c>
      <c r="AA737" s="12">
        <f>+SUMIFS('BLG1222'!$I:$I,'BLG1222'!$A:$A,'ALL 2022'!$2:$2,'BLG1222'!$D:$D,'ALL 2022'!$D:$D)</f>
        <v>0</v>
      </c>
      <c r="AB737" s="12">
        <f>+SUMIFS('BLG1222'!$I:$I,'BLG1222'!$A:$A,'ALL 2022'!$2:$2,'BLG1222'!$D:$D,'ALL 2022'!$D:$D)</f>
        <v>0</v>
      </c>
      <c r="AC737" s="12">
        <f>+SUMIFS('BLG1222'!$I:$I,'BLG1222'!$A:$A,'ALL 2022'!$2:$2,'BLG1222'!$D:$D,'ALL 2022'!$D:$D)</f>
        <v>0</v>
      </c>
      <c r="AD737" s="12">
        <f>+SUMIFS('BLG1222'!$I:$I,'BLG1222'!$A:$A,'ALL 2022'!$2:$2,'BLG1222'!$D:$D,'ALL 2022'!$D:$D)</f>
        <v>0</v>
      </c>
      <c r="AE737" s="12">
        <f>+SUMIFS('BLG1222'!$I:$I,'BLG1222'!$A:$A,'ALL 2022'!$2:$2,'BLG1222'!$D:$D,'ALL 2022'!$D:$D)</f>
        <v>0</v>
      </c>
      <c r="AF737" s="12">
        <f>+SUMIFS('BLG1222'!$I:$I,'BLG1222'!$A:$A,'ALL 2022'!$2:$2,'BLG1222'!$D:$D,'ALL 2022'!$D:$D)</f>
        <v>0</v>
      </c>
      <c r="AG737" s="12">
        <f>+SUMIFS('BLG1222'!$I:$I,'BLG1222'!$A:$A,'ALL 2022'!$2:$2,'BLG1222'!$D:$D,'ALL 2022'!$D:$D)</f>
        <v>0</v>
      </c>
      <c r="AH737" s="12">
        <f>+SUMIFS('BLG1222'!$I:$I,'BLG1222'!$A:$A,'ALL 2022'!$2:$2,'BLG1222'!$D:$D,'ALL 2022'!$D:$D)</f>
        <v>0</v>
      </c>
      <c r="AI737" s="12">
        <f>+SUMIFS('BLG1222'!$I:$I,'BLG1222'!$A:$A,'ALL 2022'!$2:$2,'BLG1222'!$D:$D,'ALL 2022'!$D:$D)</f>
        <v>0</v>
      </c>
      <c r="AJ737" s="12">
        <f>+SUMIFS('BLG1222'!$I:$I,'BLG1222'!$A:$A,'ALL 2022'!$2:$2,'BLG1222'!$D:$D,'ALL 2022'!$D:$D)</f>
        <v>0</v>
      </c>
      <c r="AK737" s="12">
        <f>+SUMIFS('BLG1222'!$I:$I,'BLG1222'!$A:$A,'ALL 2022'!$2:$2,'BLG1222'!$D:$D,'ALL 2022'!$D:$D)</f>
        <v>0</v>
      </c>
      <c r="AL737" s="12">
        <f>+SUMIFS('BLG1222'!$I:$I,'BLG1222'!$A:$A,'ALL 2022'!$2:$2,'BLG1222'!$D:$D,'ALL 2022'!$D:$D)</f>
        <v>0</v>
      </c>
      <c r="AM737" s="12">
        <f>+SUMIFS('BLG1222'!$I:$I,'BLG1222'!$A:$A,'ALL 2022'!$2:$2,'BLG1222'!$D:$D,'ALL 2022'!$D:$D)</f>
        <v>0</v>
      </c>
      <c r="AN737" s="12">
        <f>+SUMIFS('BLG1222'!$I:$I,'BLG1222'!$A:$A,'ALL 2022'!$2:$2,'BLG1222'!$D:$D,'ALL 2022'!$D:$D)</f>
        <v>0</v>
      </c>
      <c r="AO737" s="12">
        <f>+SUMIFS('BLG1222'!$I:$I,'BLG1222'!$A:$A,'ALL 2022'!$2:$2,'BLG1222'!$D:$D,'ALL 2022'!$D:$D)</f>
        <v>0</v>
      </c>
      <c r="AP737" s="12">
        <f>+SUMIFS('BLG1222'!$I:$I,'BLG1222'!$A:$A,'ALL 2022'!$2:$2,'BLG1222'!$D:$D,'ALL 2022'!$D:$D)</f>
        <v>0</v>
      </c>
      <c r="AQ737" s="164">
        <f t="shared" si="70"/>
        <v>-6470025.1400000006</v>
      </c>
      <c r="AR737" s="165">
        <f t="shared" si="71"/>
        <v>-1368.2894629431855</v>
      </c>
    </row>
    <row r="738" spans="1:44" hidden="1" x14ac:dyDescent="0.25">
      <c r="A738" s="11" t="str">
        <f t="shared" si="67"/>
        <v>7</v>
      </c>
      <c r="B738" s="11" t="str">
        <f t="shared" si="68"/>
        <v>77</v>
      </c>
      <c r="C738" s="11" t="str">
        <f t="shared" si="69"/>
        <v>775</v>
      </c>
      <c r="D738" s="23">
        <v>77500000</v>
      </c>
      <c r="E738" s="119" t="s">
        <v>3349</v>
      </c>
      <c r="F738" s="119" t="s">
        <v>4579</v>
      </c>
      <c r="G738" s="12">
        <f>+SUMIFS('BLG1222'!$I:$I,'BLG1222'!$A:$A,'ALL 2022'!$2:$2,'BLG1222'!$D:$D,'ALL 2022'!$D:$D)</f>
        <v>0</v>
      </c>
      <c r="H738" s="12">
        <f>+SUMIFS('BLG1222'!$I:$I,'BLG1222'!$A:$A,'ALL 2022'!$2:$2,'BLG1222'!$D:$D,'ALL 2022'!$D:$D)</f>
        <v>0</v>
      </c>
      <c r="I738" s="12">
        <f>+SUMIFS('BLG1222'!$I:$I,'BLG1222'!$A:$A,'ALL 2022'!$2:$2,'BLG1222'!$D:$D,'ALL 2022'!$D:$D)</f>
        <v>0</v>
      </c>
      <c r="J738" s="12">
        <f>+SUMIFS('BLG1222'!$I:$I,'BLG1222'!$A:$A,'ALL 2022'!$2:$2,'BLG1222'!$D:$D,'ALL 2022'!$D:$D)</f>
        <v>0</v>
      </c>
      <c r="K738" s="12">
        <f>+SUMIFS('BLG1222'!$I:$I,'BLG1222'!$A:$A,'ALL 2022'!$2:$2,'BLG1222'!$D:$D,'ALL 2022'!$D:$D)</f>
        <v>0</v>
      </c>
      <c r="L738" s="12">
        <f>+SUMIFS('BLG1222'!$I:$I,'BLG1222'!$A:$A,'ALL 2022'!$2:$2,'BLG1222'!$D:$D,'ALL 2022'!$D:$D)</f>
        <v>0</v>
      </c>
      <c r="M738" s="12">
        <f>+SUMIFS('BLG1222'!$I:$I,'BLG1222'!$A:$A,'ALL 2022'!$2:$2,'BLG1222'!$D:$D,'ALL 2022'!$D:$D)</f>
        <v>0</v>
      </c>
      <c r="N738" s="12">
        <f>+SUMIFS('BLG1222'!$I:$I,'BLG1222'!$A:$A,'ALL 2022'!$2:$2,'BLG1222'!$D:$D,'ALL 2022'!$D:$D)</f>
        <v>0</v>
      </c>
      <c r="O738" s="12">
        <f>+SUMIFS('BLG1222'!$I:$I,'BLG1222'!$A:$A,'ALL 2022'!$2:$2,'BLG1222'!$D:$D,'ALL 2022'!$D:$D)</f>
        <v>0</v>
      </c>
      <c r="P738" s="12">
        <f>+SUMIFS('BLG1222'!$I:$I,'BLG1222'!$A:$A,'ALL 2022'!$2:$2,'BLG1222'!$D:$D,'ALL 2022'!$D:$D)</f>
        <v>0</v>
      </c>
      <c r="Q738" s="12">
        <f>+SUMIFS('BLG1222'!$I:$I,'BLG1222'!$A:$A,'ALL 2022'!$2:$2,'BLG1222'!$D:$D,'ALL 2022'!$D:$D)</f>
        <v>0</v>
      </c>
      <c r="R738" s="12">
        <f>+SUMIFS('BLG1222'!$I:$I,'BLG1222'!$A:$A,'ALL 2022'!$2:$2,'BLG1222'!$D:$D,'ALL 2022'!$D:$D)</f>
        <v>0</v>
      </c>
      <c r="S738" s="12">
        <f>+SUMIFS('BLG1222'!$I:$I,'BLG1222'!$A:$A,'ALL 2022'!$2:$2,'BLG1222'!$D:$D,'ALL 2022'!$D:$D)</f>
        <v>-155000000</v>
      </c>
      <c r="T738" s="12">
        <f>+SUMIFS('BLG1222'!$I:$I,'BLG1222'!$A:$A,'ALL 2022'!$2:$2,'BLG1222'!$D:$D,'ALL 2022'!$D:$D)</f>
        <v>0</v>
      </c>
      <c r="U738" s="12">
        <f>+SUMIFS('BLG1222'!$I:$I,'BLG1222'!$A:$A,'ALL 2022'!$2:$2,'BLG1222'!$D:$D,'ALL 2022'!$D:$D)</f>
        <v>0</v>
      </c>
      <c r="V738" s="12">
        <f>+SUMIFS('BLG1222'!$I:$I,'BLG1222'!$A:$A,'ALL 2022'!$2:$2,'BLG1222'!$D:$D,'ALL 2022'!$D:$D)</f>
        <v>0</v>
      </c>
      <c r="W738" s="12">
        <f>+SUMIFS('BLG1222'!$I:$I,'BLG1222'!$A:$A,'ALL 2022'!$2:$2,'BLG1222'!$D:$D,'ALL 2022'!$D:$D)</f>
        <v>0</v>
      </c>
      <c r="X738" s="12">
        <f>+SUMIFS('BLG1222'!$I:$I,'BLG1222'!$A:$A,'ALL 2022'!$2:$2,'BLG1222'!$D:$D,'ALL 2022'!$D:$D)</f>
        <v>0</v>
      </c>
      <c r="Y738" s="12">
        <f>+SUMIFS('BLG1222'!$I:$I,'BLG1222'!$A:$A,'ALL 2022'!$2:$2,'BLG1222'!$D:$D,'ALL 2022'!$D:$D)</f>
        <v>0</v>
      </c>
      <c r="Z738" s="12">
        <f>+SUMIFS('BLG1222'!$I:$I,'BLG1222'!$A:$A,'ALL 2022'!$2:$2,'BLG1222'!$D:$D,'ALL 2022'!$D:$D)</f>
        <v>0</v>
      </c>
      <c r="AA738" s="12">
        <f>+SUMIFS('BLG1222'!$I:$I,'BLG1222'!$A:$A,'ALL 2022'!$2:$2,'BLG1222'!$D:$D,'ALL 2022'!$D:$D)</f>
        <v>0</v>
      </c>
      <c r="AB738" s="12">
        <f>+SUMIFS('BLG1222'!$I:$I,'BLG1222'!$A:$A,'ALL 2022'!$2:$2,'BLG1222'!$D:$D,'ALL 2022'!$D:$D)</f>
        <v>0</v>
      </c>
      <c r="AC738" s="12">
        <f>+SUMIFS('BLG1222'!$I:$I,'BLG1222'!$A:$A,'ALL 2022'!$2:$2,'BLG1222'!$D:$D,'ALL 2022'!$D:$D)</f>
        <v>0</v>
      </c>
      <c r="AD738" s="12">
        <f>+SUMIFS('BLG1222'!$I:$I,'BLG1222'!$A:$A,'ALL 2022'!$2:$2,'BLG1222'!$D:$D,'ALL 2022'!$D:$D)</f>
        <v>0</v>
      </c>
      <c r="AE738" s="12">
        <f>+SUMIFS('BLG1222'!$I:$I,'BLG1222'!$A:$A,'ALL 2022'!$2:$2,'BLG1222'!$D:$D,'ALL 2022'!$D:$D)</f>
        <v>0</v>
      </c>
      <c r="AF738" s="12">
        <f>+SUMIFS('BLG1222'!$I:$I,'BLG1222'!$A:$A,'ALL 2022'!$2:$2,'BLG1222'!$D:$D,'ALL 2022'!$D:$D)</f>
        <v>0</v>
      </c>
      <c r="AG738" s="12">
        <f>+SUMIFS('BLG1222'!$I:$I,'BLG1222'!$A:$A,'ALL 2022'!$2:$2,'BLG1222'!$D:$D,'ALL 2022'!$D:$D)</f>
        <v>0</v>
      </c>
      <c r="AH738" s="12">
        <f>+SUMIFS('BLG1222'!$I:$I,'BLG1222'!$A:$A,'ALL 2022'!$2:$2,'BLG1222'!$D:$D,'ALL 2022'!$D:$D)</f>
        <v>0</v>
      </c>
      <c r="AI738" s="12">
        <f>+SUMIFS('BLG1222'!$I:$I,'BLG1222'!$A:$A,'ALL 2022'!$2:$2,'BLG1222'!$D:$D,'ALL 2022'!$D:$D)</f>
        <v>0</v>
      </c>
      <c r="AJ738" s="12">
        <f>+SUMIFS('BLG1222'!$I:$I,'BLG1222'!$A:$A,'ALL 2022'!$2:$2,'BLG1222'!$D:$D,'ALL 2022'!$D:$D)</f>
        <v>0</v>
      </c>
      <c r="AK738" s="12">
        <f>+SUMIFS('BLG1222'!$I:$I,'BLG1222'!$A:$A,'ALL 2022'!$2:$2,'BLG1222'!$D:$D,'ALL 2022'!$D:$D)</f>
        <v>0</v>
      </c>
      <c r="AL738" s="12">
        <f>+SUMIFS('BLG1222'!$I:$I,'BLG1222'!$A:$A,'ALL 2022'!$2:$2,'BLG1222'!$D:$D,'ALL 2022'!$D:$D)</f>
        <v>0</v>
      </c>
      <c r="AM738" s="12">
        <f>+SUMIFS('BLG1222'!$I:$I,'BLG1222'!$A:$A,'ALL 2022'!$2:$2,'BLG1222'!$D:$D,'ALL 2022'!$D:$D)</f>
        <v>-30000000</v>
      </c>
      <c r="AN738" s="12">
        <f>+SUMIFS('BLG1222'!$I:$I,'BLG1222'!$A:$A,'ALL 2022'!$2:$2,'BLG1222'!$D:$D,'ALL 2022'!$D:$D)</f>
        <v>0</v>
      </c>
      <c r="AO738" s="12">
        <f>+SUMIFS('BLG1222'!$I:$I,'BLG1222'!$A:$A,'ALL 2022'!$2:$2,'BLG1222'!$D:$D,'ALL 2022'!$D:$D)</f>
        <v>0</v>
      </c>
      <c r="AP738" s="12">
        <f>+SUMIFS('BLG1222'!$I:$I,'BLG1222'!$A:$A,'ALL 2022'!$2:$2,'BLG1222'!$D:$D,'ALL 2022'!$D:$D)</f>
        <v>0</v>
      </c>
      <c r="AQ738" s="164">
        <f t="shared" si="70"/>
        <v>-185000000</v>
      </c>
      <c r="AR738" s="165">
        <f t="shared" si="71"/>
        <v>-39124.044368781128</v>
      </c>
    </row>
    <row r="739" spans="1:44" hidden="1" x14ac:dyDescent="0.25">
      <c r="A739" s="11" t="str">
        <f t="shared" si="67"/>
        <v>7</v>
      </c>
      <c r="B739" s="11" t="str">
        <f t="shared" si="68"/>
        <v>77</v>
      </c>
      <c r="C739" s="11" t="str">
        <f t="shared" si="69"/>
        <v>775</v>
      </c>
      <c r="D739" s="23">
        <v>77520000</v>
      </c>
      <c r="E739" s="119" t="s">
        <v>3349</v>
      </c>
      <c r="F739" s="24" t="s">
        <v>2444</v>
      </c>
      <c r="G739" s="12">
        <f>+SUMIFS('BLG1222'!$I:$I,'BLG1222'!$A:$A,'ALL 2022'!$2:$2,'BLG1222'!$D:$D,'ALL 2022'!$D:$D)</f>
        <v>0</v>
      </c>
      <c r="H739" s="12">
        <f>+SUMIFS('BLG1222'!$I:$I,'BLG1222'!$A:$A,'ALL 2022'!$2:$2,'BLG1222'!$D:$D,'ALL 2022'!$D:$D)</f>
        <v>0</v>
      </c>
      <c r="I739" s="12">
        <f>+SUMIFS('BLG1222'!$I:$I,'BLG1222'!$A:$A,'ALL 2022'!$2:$2,'BLG1222'!$D:$D,'ALL 2022'!$D:$D)</f>
        <v>0</v>
      </c>
      <c r="J739" s="12">
        <f>+SUMIFS('BLG1222'!$I:$I,'BLG1222'!$A:$A,'ALL 2022'!$2:$2,'BLG1222'!$D:$D,'ALL 2022'!$D:$D)</f>
        <v>0</v>
      </c>
      <c r="K739" s="12">
        <f>+SUMIFS('BLG1222'!$I:$I,'BLG1222'!$A:$A,'ALL 2022'!$2:$2,'BLG1222'!$D:$D,'ALL 2022'!$D:$D)</f>
        <v>0</v>
      </c>
      <c r="L739" s="12">
        <f>+SUMIFS('BLG1222'!$I:$I,'BLG1222'!$A:$A,'ALL 2022'!$2:$2,'BLG1222'!$D:$D,'ALL 2022'!$D:$D)</f>
        <v>0</v>
      </c>
      <c r="M739" s="12">
        <f>+SUMIFS('BLG1222'!$I:$I,'BLG1222'!$A:$A,'ALL 2022'!$2:$2,'BLG1222'!$D:$D,'ALL 2022'!$D:$D)</f>
        <v>0</v>
      </c>
      <c r="N739" s="12">
        <f>+SUMIFS('BLG1222'!$I:$I,'BLG1222'!$A:$A,'ALL 2022'!$2:$2,'BLG1222'!$D:$D,'ALL 2022'!$D:$D)</f>
        <v>0</v>
      </c>
      <c r="O739" s="12">
        <f>+SUMIFS('BLG1222'!$I:$I,'BLG1222'!$A:$A,'ALL 2022'!$2:$2,'BLG1222'!$D:$D,'ALL 2022'!$D:$D)</f>
        <v>0</v>
      </c>
      <c r="P739" s="12">
        <f>+SUMIFS('BLG1222'!$I:$I,'BLG1222'!$A:$A,'ALL 2022'!$2:$2,'BLG1222'!$D:$D,'ALL 2022'!$D:$D)</f>
        <v>0</v>
      </c>
      <c r="Q739" s="12">
        <f>+SUMIFS('BLG1222'!$I:$I,'BLG1222'!$A:$A,'ALL 2022'!$2:$2,'BLG1222'!$D:$D,'ALL 2022'!$D:$D)</f>
        <v>0</v>
      </c>
      <c r="R739" s="12">
        <f>+SUMIFS('BLG1222'!$I:$I,'BLG1222'!$A:$A,'ALL 2022'!$2:$2,'BLG1222'!$D:$D,'ALL 2022'!$D:$D)</f>
        <v>0</v>
      </c>
      <c r="S739" s="12">
        <f>+SUMIFS('BLG1222'!$I:$I,'BLG1222'!$A:$A,'ALL 2022'!$2:$2,'BLG1222'!$D:$D,'ALL 2022'!$D:$D)</f>
        <v>0</v>
      </c>
      <c r="T739" s="12">
        <f>+SUMIFS('BLG1222'!$I:$I,'BLG1222'!$A:$A,'ALL 2022'!$2:$2,'BLG1222'!$D:$D,'ALL 2022'!$D:$D)</f>
        <v>0</v>
      </c>
      <c r="U739" s="12">
        <f>+SUMIFS('BLG1222'!$I:$I,'BLG1222'!$A:$A,'ALL 2022'!$2:$2,'BLG1222'!$D:$D,'ALL 2022'!$D:$D)</f>
        <v>0</v>
      </c>
      <c r="V739" s="12">
        <f>+SUMIFS('BLG1222'!$I:$I,'BLG1222'!$A:$A,'ALL 2022'!$2:$2,'BLG1222'!$D:$D,'ALL 2022'!$D:$D)</f>
        <v>0</v>
      </c>
      <c r="W739" s="12">
        <f>+SUMIFS('BLG1222'!$I:$I,'BLG1222'!$A:$A,'ALL 2022'!$2:$2,'BLG1222'!$D:$D,'ALL 2022'!$D:$D)</f>
        <v>0</v>
      </c>
      <c r="X739" s="12">
        <f>+SUMIFS('BLG1222'!$I:$I,'BLG1222'!$A:$A,'ALL 2022'!$2:$2,'BLG1222'!$D:$D,'ALL 2022'!$D:$D)</f>
        <v>0</v>
      </c>
      <c r="Y739" s="12">
        <f>+SUMIFS('BLG1222'!$I:$I,'BLG1222'!$A:$A,'ALL 2022'!$2:$2,'BLG1222'!$D:$D,'ALL 2022'!$D:$D)</f>
        <v>0</v>
      </c>
      <c r="Z739" s="12">
        <f>+SUMIFS('BLG1222'!$I:$I,'BLG1222'!$A:$A,'ALL 2022'!$2:$2,'BLG1222'!$D:$D,'ALL 2022'!$D:$D)</f>
        <v>0</v>
      </c>
      <c r="AA739" s="12">
        <f>+SUMIFS('BLG1222'!$I:$I,'BLG1222'!$A:$A,'ALL 2022'!$2:$2,'BLG1222'!$D:$D,'ALL 2022'!$D:$D)</f>
        <v>0</v>
      </c>
      <c r="AB739" s="12">
        <f>+SUMIFS('BLG1222'!$I:$I,'BLG1222'!$A:$A,'ALL 2022'!$2:$2,'BLG1222'!$D:$D,'ALL 2022'!$D:$D)</f>
        <v>0</v>
      </c>
      <c r="AC739" s="12">
        <f>+SUMIFS('BLG1222'!$I:$I,'BLG1222'!$A:$A,'ALL 2022'!$2:$2,'BLG1222'!$D:$D,'ALL 2022'!$D:$D)</f>
        <v>0</v>
      </c>
      <c r="AD739" s="12">
        <f>+SUMIFS('BLG1222'!$I:$I,'BLG1222'!$A:$A,'ALL 2022'!$2:$2,'BLG1222'!$D:$D,'ALL 2022'!$D:$D)</f>
        <v>0</v>
      </c>
      <c r="AE739" s="12">
        <f>+SUMIFS('BLG1222'!$I:$I,'BLG1222'!$A:$A,'ALL 2022'!$2:$2,'BLG1222'!$D:$D,'ALL 2022'!$D:$D)</f>
        <v>0</v>
      </c>
      <c r="AF739" s="12">
        <f>+SUMIFS('BLG1222'!$I:$I,'BLG1222'!$A:$A,'ALL 2022'!$2:$2,'BLG1222'!$D:$D,'ALL 2022'!$D:$D)</f>
        <v>0</v>
      </c>
      <c r="AG739" s="12">
        <f>+SUMIFS('BLG1222'!$I:$I,'BLG1222'!$A:$A,'ALL 2022'!$2:$2,'BLG1222'!$D:$D,'ALL 2022'!$D:$D)</f>
        <v>0</v>
      </c>
      <c r="AH739" s="12">
        <f>+SUMIFS('BLG1222'!$I:$I,'BLG1222'!$A:$A,'ALL 2022'!$2:$2,'BLG1222'!$D:$D,'ALL 2022'!$D:$D)</f>
        <v>0</v>
      </c>
      <c r="AI739" s="12">
        <f>+SUMIFS('BLG1222'!$I:$I,'BLG1222'!$A:$A,'ALL 2022'!$2:$2,'BLG1222'!$D:$D,'ALL 2022'!$D:$D)</f>
        <v>0</v>
      </c>
      <c r="AJ739" s="12">
        <f>+SUMIFS('BLG1222'!$I:$I,'BLG1222'!$A:$A,'ALL 2022'!$2:$2,'BLG1222'!$D:$D,'ALL 2022'!$D:$D)</f>
        <v>0</v>
      </c>
      <c r="AK739" s="12">
        <f>+SUMIFS('BLG1222'!$I:$I,'BLG1222'!$A:$A,'ALL 2022'!$2:$2,'BLG1222'!$D:$D,'ALL 2022'!$D:$D)</f>
        <v>0</v>
      </c>
      <c r="AL739" s="12">
        <f>+SUMIFS('BLG1222'!$I:$I,'BLG1222'!$A:$A,'ALL 2022'!$2:$2,'BLG1222'!$D:$D,'ALL 2022'!$D:$D)</f>
        <v>0</v>
      </c>
      <c r="AM739" s="12">
        <f>+SUMIFS('BLG1222'!$I:$I,'BLG1222'!$A:$A,'ALL 2022'!$2:$2,'BLG1222'!$D:$D,'ALL 2022'!$D:$D)</f>
        <v>0</v>
      </c>
      <c r="AN739" s="12">
        <f>+SUMIFS('BLG1222'!$I:$I,'BLG1222'!$A:$A,'ALL 2022'!$2:$2,'BLG1222'!$D:$D,'ALL 2022'!$D:$D)</f>
        <v>0</v>
      </c>
      <c r="AO739" s="12">
        <f>+SUMIFS('BLG1222'!$I:$I,'BLG1222'!$A:$A,'ALL 2022'!$2:$2,'BLG1222'!$D:$D,'ALL 2022'!$D:$D)</f>
        <v>0</v>
      </c>
      <c r="AP739" s="12">
        <f>+SUMIFS('BLG1222'!$I:$I,'BLG1222'!$A:$A,'ALL 2022'!$2:$2,'BLG1222'!$D:$D,'ALL 2022'!$D:$D)</f>
        <v>0</v>
      </c>
      <c r="AQ739" s="164">
        <f t="shared" si="70"/>
        <v>0</v>
      </c>
      <c r="AR739" s="165">
        <f t="shared" si="71"/>
        <v>0</v>
      </c>
    </row>
    <row r="740" spans="1:44" hidden="1" x14ac:dyDescent="0.25">
      <c r="A740" s="11" t="str">
        <f t="shared" si="67"/>
        <v>7</v>
      </c>
      <c r="B740" s="11" t="str">
        <f t="shared" si="68"/>
        <v>78</v>
      </c>
      <c r="C740" s="11" t="str">
        <f t="shared" si="69"/>
        <v>781</v>
      </c>
      <c r="D740" s="23">
        <v>78120000</v>
      </c>
      <c r="E740" s="196" t="s">
        <v>3285</v>
      </c>
      <c r="F740" s="24" t="s">
        <v>2064</v>
      </c>
      <c r="G740" s="12">
        <f>+SUMIFS('BLG1222'!$I:$I,'BLG1222'!$A:$A,'ALL 2022'!$2:$2,'BLG1222'!$D:$D,'ALL 2022'!$D:$D)</f>
        <v>0</v>
      </c>
      <c r="H740" s="12">
        <f>+SUMIFS('BLG1222'!$I:$I,'BLG1222'!$A:$A,'ALL 2022'!$2:$2,'BLG1222'!$D:$D,'ALL 2022'!$D:$D)</f>
        <v>0</v>
      </c>
      <c r="I740" s="12">
        <f>+SUMIFS('BLG1222'!$I:$I,'BLG1222'!$A:$A,'ALL 2022'!$2:$2,'BLG1222'!$D:$D,'ALL 2022'!$D:$D)</f>
        <v>0</v>
      </c>
      <c r="J740" s="12">
        <f>+SUMIFS('BLG1222'!$I:$I,'BLG1222'!$A:$A,'ALL 2022'!$2:$2,'BLG1222'!$D:$D,'ALL 2022'!$D:$D)</f>
        <v>0</v>
      </c>
      <c r="K740" s="12">
        <f>+SUMIFS('BLG1222'!$I:$I,'BLG1222'!$A:$A,'ALL 2022'!$2:$2,'BLG1222'!$D:$D,'ALL 2022'!$D:$D)</f>
        <v>0</v>
      </c>
      <c r="L740" s="12">
        <f>+SUMIFS('BLG1222'!$I:$I,'BLG1222'!$A:$A,'ALL 2022'!$2:$2,'BLG1222'!$D:$D,'ALL 2022'!$D:$D)</f>
        <v>0</v>
      </c>
      <c r="M740" s="12">
        <f>+SUMIFS('BLG1222'!$I:$I,'BLG1222'!$A:$A,'ALL 2022'!$2:$2,'BLG1222'!$D:$D,'ALL 2022'!$D:$D)</f>
        <v>0</v>
      </c>
      <c r="N740" s="12">
        <f>+SUMIFS('BLG1222'!$I:$I,'BLG1222'!$A:$A,'ALL 2022'!$2:$2,'BLG1222'!$D:$D,'ALL 2022'!$D:$D)</f>
        <v>0</v>
      </c>
      <c r="O740" s="12">
        <f>+SUMIFS('BLG1222'!$I:$I,'BLG1222'!$A:$A,'ALL 2022'!$2:$2,'BLG1222'!$D:$D,'ALL 2022'!$D:$D)</f>
        <v>0</v>
      </c>
      <c r="P740" s="12">
        <f>+SUMIFS('BLG1222'!$I:$I,'BLG1222'!$A:$A,'ALL 2022'!$2:$2,'BLG1222'!$D:$D,'ALL 2022'!$D:$D)</f>
        <v>0</v>
      </c>
      <c r="Q740" s="12">
        <f>+SUMIFS('BLG1222'!$I:$I,'BLG1222'!$A:$A,'ALL 2022'!$2:$2,'BLG1222'!$D:$D,'ALL 2022'!$D:$D)</f>
        <v>0</v>
      </c>
      <c r="R740" s="12">
        <f>+SUMIFS('BLG1222'!$I:$I,'BLG1222'!$A:$A,'ALL 2022'!$2:$2,'BLG1222'!$D:$D,'ALL 2022'!$D:$D)</f>
        <v>0</v>
      </c>
      <c r="S740" s="12">
        <f>+SUMIFS('BLG1222'!$I:$I,'BLG1222'!$A:$A,'ALL 2022'!$2:$2,'BLG1222'!$D:$D,'ALL 2022'!$D:$D)</f>
        <v>0</v>
      </c>
      <c r="T740" s="12">
        <f>+SUMIFS('BLG1222'!$I:$I,'BLG1222'!$A:$A,'ALL 2022'!$2:$2,'BLG1222'!$D:$D,'ALL 2022'!$D:$D)</f>
        <v>0</v>
      </c>
      <c r="U740" s="12">
        <f>+SUMIFS('BLG1222'!$I:$I,'BLG1222'!$A:$A,'ALL 2022'!$2:$2,'BLG1222'!$D:$D,'ALL 2022'!$D:$D)</f>
        <v>0</v>
      </c>
      <c r="V740" s="12">
        <f>+SUMIFS('BLG1222'!$I:$I,'BLG1222'!$A:$A,'ALL 2022'!$2:$2,'BLG1222'!$D:$D,'ALL 2022'!$D:$D)</f>
        <v>0</v>
      </c>
      <c r="W740" s="12">
        <f>+SUMIFS('BLG1222'!$I:$I,'BLG1222'!$A:$A,'ALL 2022'!$2:$2,'BLG1222'!$D:$D,'ALL 2022'!$D:$D)</f>
        <v>0</v>
      </c>
      <c r="X740" s="12">
        <f>+SUMIFS('BLG1222'!$I:$I,'BLG1222'!$A:$A,'ALL 2022'!$2:$2,'BLG1222'!$D:$D,'ALL 2022'!$D:$D)</f>
        <v>0</v>
      </c>
      <c r="Y740" s="12">
        <f>+SUMIFS('BLG1222'!$I:$I,'BLG1222'!$A:$A,'ALL 2022'!$2:$2,'BLG1222'!$D:$D,'ALL 2022'!$D:$D)</f>
        <v>0</v>
      </c>
      <c r="Z740" s="12">
        <f>+SUMIFS('BLG1222'!$I:$I,'BLG1222'!$A:$A,'ALL 2022'!$2:$2,'BLG1222'!$D:$D,'ALL 2022'!$D:$D)</f>
        <v>0</v>
      </c>
      <c r="AA740" s="12">
        <f>+SUMIFS('BLG1222'!$I:$I,'BLG1222'!$A:$A,'ALL 2022'!$2:$2,'BLG1222'!$D:$D,'ALL 2022'!$D:$D)</f>
        <v>0</v>
      </c>
      <c r="AB740" s="12">
        <f>+SUMIFS('BLG1222'!$I:$I,'BLG1222'!$A:$A,'ALL 2022'!$2:$2,'BLG1222'!$D:$D,'ALL 2022'!$D:$D)</f>
        <v>0</v>
      </c>
      <c r="AC740" s="12">
        <f>+SUMIFS('BLG1222'!$I:$I,'BLG1222'!$A:$A,'ALL 2022'!$2:$2,'BLG1222'!$D:$D,'ALL 2022'!$D:$D)</f>
        <v>0</v>
      </c>
      <c r="AD740" s="12">
        <f>+SUMIFS('BLG1222'!$I:$I,'BLG1222'!$A:$A,'ALL 2022'!$2:$2,'BLG1222'!$D:$D,'ALL 2022'!$D:$D)</f>
        <v>0</v>
      </c>
      <c r="AE740" s="12">
        <f>+SUMIFS('BLG1222'!$I:$I,'BLG1222'!$A:$A,'ALL 2022'!$2:$2,'BLG1222'!$D:$D,'ALL 2022'!$D:$D)</f>
        <v>0</v>
      </c>
      <c r="AF740" s="12">
        <f>+SUMIFS('BLG1222'!$I:$I,'BLG1222'!$A:$A,'ALL 2022'!$2:$2,'BLG1222'!$D:$D,'ALL 2022'!$D:$D)</f>
        <v>0</v>
      </c>
      <c r="AG740" s="12">
        <f>+SUMIFS('BLG1222'!$I:$I,'BLG1222'!$A:$A,'ALL 2022'!$2:$2,'BLG1222'!$D:$D,'ALL 2022'!$D:$D)</f>
        <v>0</v>
      </c>
      <c r="AH740" s="12">
        <f>+SUMIFS('BLG1222'!$I:$I,'BLG1222'!$A:$A,'ALL 2022'!$2:$2,'BLG1222'!$D:$D,'ALL 2022'!$D:$D)</f>
        <v>0</v>
      </c>
      <c r="AI740" s="12">
        <f>+SUMIFS('BLG1222'!$I:$I,'BLG1222'!$A:$A,'ALL 2022'!$2:$2,'BLG1222'!$D:$D,'ALL 2022'!$D:$D)</f>
        <v>0</v>
      </c>
      <c r="AJ740" s="12">
        <f>+SUMIFS('BLG1222'!$I:$I,'BLG1222'!$A:$A,'ALL 2022'!$2:$2,'BLG1222'!$D:$D,'ALL 2022'!$D:$D)</f>
        <v>0</v>
      </c>
      <c r="AK740" s="12">
        <f>+SUMIFS('BLG1222'!$I:$I,'BLG1222'!$A:$A,'ALL 2022'!$2:$2,'BLG1222'!$D:$D,'ALL 2022'!$D:$D)</f>
        <v>0</v>
      </c>
      <c r="AL740" s="12">
        <f>+SUMIFS('BLG1222'!$I:$I,'BLG1222'!$A:$A,'ALL 2022'!$2:$2,'BLG1222'!$D:$D,'ALL 2022'!$D:$D)</f>
        <v>0</v>
      </c>
      <c r="AM740" s="12">
        <f>+SUMIFS('BLG1222'!$I:$I,'BLG1222'!$A:$A,'ALL 2022'!$2:$2,'BLG1222'!$D:$D,'ALL 2022'!$D:$D)</f>
        <v>0</v>
      </c>
      <c r="AN740" s="12">
        <f>+SUMIFS('BLG1222'!$I:$I,'BLG1222'!$A:$A,'ALL 2022'!$2:$2,'BLG1222'!$D:$D,'ALL 2022'!$D:$D)</f>
        <v>0</v>
      </c>
      <c r="AO740" s="12">
        <f>+SUMIFS('BLG1222'!$I:$I,'BLG1222'!$A:$A,'ALL 2022'!$2:$2,'BLG1222'!$D:$D,'ALL 2022'!$D:$D)</f>
        <v>0</v>
      </c>
      <c r="AP740" s="12">
        <f>+SUMIFS('BLG1222'!$I:$I,'BLG1222'!$A:$A,'ALL 2022'!$2:$2,'BLG1222'!$D:$D,'ALL 2022'!$D:$D)</f>
        <v>0</v>
      </c>
      <c r="AQ740" s="164">
        <f t="shared" si="70"/>
        <v>0</v>
      </c>
      <c r="AR740" s="165">
        <f t="shared" si="71"/>
        <v>0</v>
      </c>
    </row>
    <row r="741" spans="1:44" hidden="1" x14ac:dyDescent="0.25">
      <c r="A741" s="11" t="str">
        <f t="shared" si="67"/>
        <v>7</v>
      </c>
      <c r="B741" s="11" t="str">
        <f t="shared" si="68"/>
        <v>78</v>
      </c>
      <c r="C741" s="11" t="str">
        <f t="shared" si="69"/>
        <v>781</v>
      </c>
      <c r="D741" s="23">
        <v>78150000</v>
      </c>
      <c r="E741" s="196" t="s">
        <v>3285</v>
      </c>
      <c r="F741" s="24" t="s">
        <v>1463</v>
      </c>
      <c r="G741" s="12">
        <f>+SUMIFS('BLG1222'!$I:$I,'BLG1222'!$A:$A,'ALL 2022'!$2:$2,'BLG1222'!$D:$D,'ALL 2022'!$D:$D)</f>
        <v>0</v>
      </c>
      <c r="H741" s="12">
        <f>+SUMIFS('BLG1222'!$I:$I,'BLG1222'!$A:$A,'ALL 2022'!$2:$2,'BLG1222'!$D:$D,'ALL 2022'!$D:$D)</f>
        <v>0</v>
      </c>
      <c r="I741" s="12">
        <f>+SUMIFS('BLG1222'!$I:$I,'BLG1222'!$A:$A,'ALL 2022'!$2:$2,'BLG1222'!$D:$D,'ALL 2022'!$D:$D)</f>
        <v>0</v>
      </c>
      <c r="J741" s="12">
        <f>+SUMIFS('BLG1222'!$I:$I,'BLG1222'!$A:$A,'ALL 2022'!$2:$2,'BLG1222'!$D:$D,'ALL 2022'!$D:$D)</f>
        <v>0</v>
      </c>
      <c r="K741" s="12">
        <f>+SUMIFS('BLG1222'!$I:$I,'BLG1222'!$A:$A,'ALL 2022'!$2:$2,'BLG1222'!$D:$D,'ALL 2022'!$D:$D)</f>
        <v>0</v>
      </c>
      <c r="L741" s="12">
        <f>+SUMIFS('BLG1222'!$I:$I,'BLG1222'!$A:$A,'ALL 2022'!$2:$2,'BLG1222'!$D:$D,'ALL 2022'!$D:$D)</f>
        <v>0</v>
      </c>
      <c r="M741" s="12">
        <f>+SUMIFS('BLG1222'!$I:$I,'BLG1222'!$A:$A,'ALL 2022'!$2:$2,'BLG1222'!$D:$D,'ALL 2022'!$D:$D)</f>
        <v>0</v>
      </c>
      <c r="N741" s="12">
        <f>+SUMIFS('BLG1222'!$I:$I,'BLG1222'!$A:$A,'ALL 2022'!$2:$2,'BLG1222'!$D:$D,'ALL 2022'!$D:$D)</f>
        <v>0</v>
      </c>
      <c r="O741" s="12">
        <f>+SUMIFS('BLG1222'!$I:$I,'BLG1222'!$A:$A,'ALL 2022'!$2:$2,'BLG1222'!$D:$D,'ALL 2022'!$D:$D)</f>
        <v>0</v>
      </c>
      <c r="P741" s="12">
        <f>+SUMIFS('BLG1222'!$I:$I,'BLG1222'!$A:$A,'ALL 2022'!$2:$2,'BLG1222'!$D:$D,'ALL 2022'!$D:$D)</f>
        <v>0</v>
      </c>
      <c r="Q741" s="12">
        <f>+SUMIFS('BLG1222'!$I:$I,'BLG1222'!$A:$A,'ALL 2022'!$2:$2,'BLG1222'!$D:$D,'ALL 2022'!$D:$D)</f>
        <v>0</v>
      </c>
      <c r="R741" s="12">
        <f>+SUMIFS('BLG1222'!$I:$I,'BLG1222'!$A:$A,'ALL 2022'!$2:$2,'BLG1222'!$D:$D,'ALL 2022'!$D:$D)</f>
        <v>0</v>
      </c>
      <c r="S741" s="12">
        <f>+SUMIFS('BLG1222'!$I:$I,'BLG1222'!$A:$A,'ALL 2022'!$2:$2,'BLG1222'!$D:$D,'ALL 2022'!$D:$D)</f>
        <v>0</v>
      </c>
      <c r="T741" s="12">
        <f>+SUMIFS('BLG1222'!$I:$I,'BLG1222'!$A:$A,'ALL 2022'!$2:$2,'BLG1222'!$D:$D,'ALL 2022'!$D:$D)</f>
        <v>0</v>
      </c>
      <c r="U741" s="12">
        <f>+SUMIFS('BLG1222'!$I:$I,'BLG1222'!$A:$A,'ALL 2022'!$2:$2,'BLG1222'!$D:$D,'ALL 2022'!$D:$D)</f>
        <v>0</v>
      </c>
      <c r="V741" s="12">
        <f>+SUMIFS('BLG1222'!$I:$I,'BLG1222'!$A:$A,'ALL 2022'!$2:$2,'BLG1222'!$D:$D,'ALL 2022'!$D:$D)</f>
        <v>0</v>
      </c>
      <c r="W741" s="12">
        <f>+SUMIFS('BLG1222'!$I:$I,'BLG1222'!$A:$A,'ALL 2022'!$2:$2,'BLG1222'!$D:$D,'ALL 2022'!$D:$D)</f>
        <v>0</v>
      </c>
      <c r="X741" s="12">
        <f>+SUMIFS('BLG1222'!$I:$I,'BLG1222'!$A:$A,'ALL 2022'!$2:$2,'BLG1222'!$D:$D,'ALL 2022'!$D:$D)</f>
        <v>0</v>
      </c>
      <c r="Y741" s="12">
        <f>+SUMIFS('BLG1222'!$I:$I,'BLG1222'!$A:$A,'ALL 2022'!$2:$2,'BLG1222'!$D:$D,'ALL 2022'!$D:$D)</f>
        <v>0</v>
      </c>
      <c r="Z741" s="12">
        <f>+SUMIFS('BLG1222'!$I:$I,'BLG1222'!$A:$A,'ALL 2022'!$2:$2,'BLG1222'!$D:$D,'ALL 2022'!$D:$D)</f>
        <v>0</v>
      </c>
      <c r="AA741" s="12">
        <f>+SUMIFS('BLG1222'!$I:$I,'BLG1222'!$A:$A,'ALL 2022'!$2:$2,'BLG1222'!$D:$D,'ALL 2022'!$D:$D)</f>
        <v>0</v>
      </c>
      <c r="AB741" s="12">
        <f>+SUMIFS('BLG1222'!$I:$I,'BLG1222'!$A:$A,'ALL 2022'!$2:$2,'BLG1222'!$D:$D,'ALL 2022'!$D:$D)</f>
        <v>0</v>
      </c>
      <c r="AC741" s="12">
        <f>+SUMIFS('BLG1222'!$I:$I,'BLG1222'!$A:$A,'ALL 2022'!$2:$2,'BLG1222'!$D:$D,'ALL 2022'!$D:$D)</f>
        <v>0</v>
      </c>
      <c r="AD741" s="12">
        <f>+SUMIFS('BLG1222'!$I:$I,'BLG1222'!$A:$A,'ALL 2022'!$2:$2,'BLG1222'!$D:$D,'ALL 2022'!$D:$D)</f>
        <v>0</v>
      </c>
      <c r="AE741" s="12">
        <f>+SUMIFS('BLG1222'!$I:$I,'BLG1222'!$A:$A,'ALL 2022'!$2:$2,'BLG1222'!$D:$D,'ALL 2022'!$D:$D)</f>
        <v>0</v>
      </c>
      <c r="AF741" s="12">
        <f>+SUMIFS('BLG1222'!$I:$I,'BLG1222'!$A:$A,'ALL 2022'!$2:$2,'BLG1222'!$D:$D,'ALL 2022'!$D:$D)</f>
        <v>0</v>
      </c>
      <c r="AG741" s="12">
        <f>+SUMIFS('BLG1222'!$I:$I,'BLG1222'!$A:$A,'ALL 2022'!$2:$2,'BLG1222'!$D:$D,'ALL 2022'!$D:$D)</f>
        <v>0</v>
      </c>
      <c r="AH741" s="12">
        <f>+SUMIFS('BLG1222'!$I:$I,'BLG1222'!$A:$A,'ALL 2022'!$2:$2,'BLG1222'!$D:$D,'ALL 2022'!$D:$D)</f>
        <v>0</v>
      </c>
      <c r="AI741" s="12">
        <f>+SUMIFS('BLG1222'!$I:$I,'BLG1222'!$A:$A,'ALL 2022'!$2:$2,'BLG1222'!$D:$D,'ALL 2022'!$D:$D)</f>
        <v>0</v>
      </c>
      <c r="AJ741" s="12">
        <f>+SUMIFS('BLG1222'!$I:$I,'BLG1222'!$A:$A,'ALL 2022'!$2:$2,'BLG1222'!$D:$D,'ALL 2022'!$D:$D)</f>
        <v>0</v>
      </c>
      <c r="AK741" s="12">
        <f>+SUMIFS('BLG1222'!$I:$I,'BLG1222'!$A:$A,'ALL 2022'!$2:$2,'BLG1222'!$D:$D,'ALL 2022'!$D:$D)</f>
        <v>0</v>
      </c>
      <c r="AL741" s="12">
        <f>+SUMIFS('BLG1222'!$I:$I,'BLG1222'!$A:$A,'ALL 2022'!$2:$2,'BLG1222'!$D:$D,'ALL 2022'!$D:$D)</f>
        <v>0</v>
      </c>
      <c r="AM741" s="12">
        <f>+SUMIFS('BLG1222'!$I:$I,'BLG1222'!$A:$A,'ALL 2022'!$2:$2,'BLG1222'!$D:$D,'ALL 2022'!$D:$D)</f>
        <v>0</v>
      </c>
      <c r="AN741" s="12">
        <f>+SUMIFS('BLG1222'!$I:$I,'BLG1222'!$A:$A,'ALL 2022'!$2:$2,'BLG1222'!$D:$D,'ALL 2022'!$D:$D)</f>
        <v>0</v>
      </c>
      <c r="AO741" s="12">
        <f>+SUMIFS('BLG1222'!$I:$I,'BLG1222'!$A:$A,'ALL 2022'!$2:$2,'BLG1222'!$D:$D,'ALL 2022'!$D:$D)</f>
        <v>0</v>
      </c>
      <c r="AP741" s="12">
        <f>+SUMIFS('BLG1222'!$I:$I,'BLG1222'!$A:$A,'ALL 2022'!$2:$2,'BLG1222'!$D:$D,'ALL 2022'!$D:$D)</f>
        <v>0</v>
      </c>
      <c r="AQ741" s="164">
        <f t="shared" si="70"/>
        <v>0</v>
      </c>
      <c r="AR741" s="165">
        <f t="shared" si="71"/>
        <v>0</v>
      </c>
    </row>
    <row r="742" spans="1:44" hidden="1" x14ac:dyDescent="0.25">
      <c r="A742" s="11" t="str">
        <f t="shared" si="67"/>
        <v>7</v>
      </c>
      <c r="B742" s="11" t="str">
        <f t="shared" si="68"/>
        <v>78</v>
      </c>
      <c r="C742" s="11" t="str">
        <f t="shared" si="69"/>
        <v>785</v>
      </c>
      <c r="D742" s="23">
        <v>78500000</v>
      </c>
      <c r="E742" s="196" t="s">
        <v>3285</v>
      </c>
      <c r="F742" s="24" t="s">
        <v>529</v>
      </c>
      <c r="G742" s="12">
        <f>+SUMIFS('BLG1222'!$I:$I,'BLG1222'!$A:$A,'ALL 2022'!$2:$2,'BLG1222'!$D:$D,'ALL 2022'!$D:$D)</f>
        <v>-382957532.94999999</v>
      </c>
      <c r="H742" s="12">
        <f>+SUMIFS('BLG1222'!$I:$I,'BLG1222'!$A:$A,'ALL 2022'!$2:$2,'BLG1222'!$D:$D,'ALL 2022'!$D:$D)</f>
        <v>0</v>
      </c>
      <c r="I742" s="12">
        <f>+SUMIFS('BLG1222'!$I:$I,'BLG1222'!$A:$A,'ALL 2022'!$2:$2,'BLG1222'!$D:$D,'ALL 2022'!$D:$D)</f>
        <v>-127397893.59</v>
      </c>
      <c r="J742" s="12">
        <f>+SUMIFS('BLG1222'!$I:$I,'BLG1222'!$A:$A,'ALL 2022'!$2:$2,'BLG1222'!$D:$D,'ALL 2022'!$D:$D)</f>
        <v>-1101303774.79</v>
      </c>
      <c r="K742" s="12">
        <f>+SUMIFS('BLG1222'!$I:$I,'BLG1222'!$A:$A,'ALL 2022'!$2:$2,'BLG1222'!$D:$D,'ALL 2022'!$D:$D)</f>
        <v>-258553431</v>
      </c>
      <c r="L742" s="12">
        <f>+SUMIFS('BLG1222'!$I:$I,'BLG1222'!$A:$A,'ALL 2022'!$2:$2,'BLG1222'!$D:$D,'ALL 2022'!$D:$D)</f>
        <v>-35.15</v>
      </c>
      <c r="M742" s="12">
        <f>+SUMIFS('BLG1222'!$I:$I,'BLG1222'!$A:$A,'ALL 2022'!$2:$2,'BLG1222'!$D:$D,'ALL 2022'!$D:$D)</f>
        <v>-1615687.79</v>
      </c>
      <c r="N742" s="12">
        <f>+SUMIFS('BLG1222'!$I:$I,'BLG1222'!$A:$A,'ALL 2022'!$2:$2,'BLG1222'!$D:$D,'ALL 2022'!$D:$D)</f>
        <v>0</v>
      </c>
      <c r="O742" s="12">
        <f>+SUMIFS('BLG1222'!$I:$I,'BLG1222'!$A:$A,'ALL 2022'!$2:$2,'BLG1222'!$D:$D,'ALL 2022'!$D:$D)</f>
        <v>-73922784</v>
      </c>
      <c r="P742" s="12">
        <f>+SUMIFS('BLG1222'!$I:$I,'BLG1222'!$A:$A,'ALL 2022'!$2:$2,'BLG1222'!$D:$D,'ALL 2022'!$D:$D)</f>
        <v>0</v>
      </c>
      <c r="Q742" s="12">
        <f>+SUMIFS('BLG1222'!$I:$I,'BLG1222'!$A:$A,'ALL 2022'!$2:$2,'BLG1222'!$D:$D,'ALL 2022'!$D:$D)</f>
        <v>0</v>
      </c>
      <c r="R742" s="12">
        <f>+SUMIFS('BLG1222'!$I:$I,'BLG1222'!$A:$A,'ALL 2022'!$2:$2,'BLG1222'!$D:$D,'ALL 2022'!$D:$D)</f>
        <v>-17762495</v>
      </c>
      <c r="S742" s="12">
        <f>+SUMIFS('BLG1222'!$I:$I,'BLG1222'!$A:$A,'ALL 2022'!$2:$2,'BLG1222'!$D:$D,'ALL 2022'!$D:$D)</f>
        <v>-62777167.450000003</v>
      </c>
      <c r="T742" s="12">
        <f>+SUMIFS('BLG1222'!$I:$I,'BLG1222'!$A:$A,'ALL 2022'!$2:$2,'BLG1222'!$D:$D,'ALL 2022'!$D:$D)</f>
        <v>-153714243.69</v>
      </c>
      <c r="U742" s="12">
        <f>+SUMIFS('BLG1222'!$I:$I,'BLG1222'!$A:$A,'ALL 2022'!$2:$2,'BLG1222'!$D:$D,'ALL 2022'!$D:$D)</f>
        <v>0</v>
      </c>
      <c r="V742" s="12">
        <f>+SUMIFS('BLG1222'!$I:$I,'BLG1222'!$A:$A,'ALL 2022'!$2:$2,'BLG1222'!$D:$D,'ALL 2022'!$D:$D)</f>
        <v>0</v>
      </c>
      <c r="W742" s="12">
        <f>+SUMIFS('BLG1222'!$I:$I,'BLG1222'!$A:$A,'ALL 2022'!$2:$2,'BLG1222'!$D:$D,'ALL 2022'!$D:$D)</f>
        <v>0</v>
      </c>
      <c r="X742" s="12">
        <f>+SUMIFS('BLG1222'!$I:$I,'BLG1222'!$A:$A,'ALL 2022'!$2:$2,'BLG1222'!$D:$D,'ALL 2022'!$D:$D)</f>
        <v>0</v>
      </c>
      <c r="Y742" s="12">
        <f>+SUMIFS('BLG1222'!$I:$I,'BLG1222'!$A:$A,'ALL 2022'!$2:$2,'BLG1222'!$D:$D,'ALL 2022'!$D:$D)</f>
        <v>0</v>
      </c>
      <c r="Z742" s="12">
        <f>+SUMIFS('BLG1222'!$I:$I,'BLG1222'!$A:$A,'ALL 2022'!$2:$2,'BLG1222'!$D:$D,'ALL 2022'!$D:$D)</f>
        <v>0</v>
      </c>
      <c r="AA742" s="12">
        <f>+SUMIFS('BLG1222'!$I:$I,'BLG1222'!$A:$A,'ALL 2022'!$2:$2,'BLG1222'!$D:$D,'ALL 2022'!$D:$D)</f>
        <v>0</v>
      </c>
      <c r="AB742" s="12">
        <f>+SUMIFS('BLG1222'!$I:$I,'BLG1222'!$A:$A,'ALL 2022'!$2:$2,'BLG1222'!$D:$D,'ALL 2022'!$D:$D)</f>
        <v>0</v>
      </c>
      <c r="AC742" s="12">
        <f>+SUMIFS('BLG1222'!$I:$I,'BLG1222'!$A:$A,'ALL 2022'!$2:$2,'BLG1222'!$D:$D,'ALL 2022'!$D:$D)</f>
        <v>0</v>
      </c>
      <c r="AD742" s="12">
        <f>+SUMIFS('BLG1222'!$I:$I,'BLG1222'!$A:$A,'ALL 2022'!$2:$2,'BLG1222'!$D:$D,'ALL 2022'!$D:$D)</f>
        <v>0</v>
      </c>
      <c r="AE742" s="12">
        <f>+SUMIFS('BLG1222'!$I:$I,'BLG1222'!$A:$A,'ALL 2022'!$2:$2,'BLG1222'!$D:$D,'ALL 2022'!$D:$D)</f>
        <v>0</v>
      </c>
      <c r="AF742" s="12">
        <f>+SUMIFS('BLG1222'!$I:$I,'BLG1222'!$A:$A,'ALL 2022'!$2:$2,'BLG1222'!$D:$D,'ALL 2022'!$D:$D)</f>
        <v>0</v>
      </c>
      <c r="AG742" s="12">
        <f>+SUMIFS('BLG1222'!$I:$I,'BLG1222'!$A:$A,'ALL 2022'!$2:$2,'BLG1222'!$D:$D,'ALL 2022'!$D:$D)</f>
        <v>0</v>
      </c>
      <c r="AH742" s="12">
        <f>+SUMIFS('BLG1222'!$I:$I,'BLG1222'!$A:$A,'ALL 2022'!$2:$2,'BLG1222'!$D:$D,'ALL 2022'!$D:$D)</f>
        <v>0</v>
      </c>
      <c r="AI742" s="12">
        <f>+SUMIFS('BLG1222'!$I:$I,'BLG1222'!$A:$A,'ALL 2022'!$2:$2,'BLG1222'!$D:$D,'ALL 2022'!$D:$D)</f>
        <v>0</v>
      </c>
      <c r="AJ742" s="12">
        <f>+SUMIFS('BLG1222'!$I:$I,'BLG1222'!$A:$A,'ALL 2022'!$2:$2,'BLG1222'!$D:$D,'ALL 2022'!$D:$D)</f>
        <v>0</v>
      </c>
      <c r="AK742" s="12">
        <f>+SUMIFS('BLG1222'!$I:$I,'BLG1222'!$A:$A,'ALL 2022'!$2:$2,'BLG1222'!$D:$D,'ALL 2022'!$D:$D)</f>
        <v>0</v>
      </c>
      <c r="AL742" s="12">
        <f>+SUMIFS('BLG1222'!$I:$I,'BLG1222'!$A:$A,'ALL 2022'!$2:$2,'BLG1222'!$D:$D,'ALL 2022'!$D:$D)</f>
        <v>0</v>
      </c>
      <c r="AM742" s="12">
        <f>+SUMIFS('BLG1222'!$I:$I,'BLG1222'!$A:$A,'ALL 2022'!$2:$2,'BLG1222'!$D:$D,'ALL 2022'!$D:$D)</f>
        <v>0</v>
      </c>
      <c r="AN742" s="12">
        <f>+SUMIFS('BLG1222'!$I:$I,'BLG1222'!$A:$A,'ALL 2022'!$2:$2,'BLG1222'!$D:$D,'ALL 2022'!$D:$D)</f>
        <v>0</v>
      </c>
      <c r="AO742" s="12">
        <f>+SUMIFS('BLG1222'!$I:$I,'BLG1222'!$A:$A,'ALL 2022'!$2:$2,'BLG1222'!$D:$D,'ALL 2022'!$D:$D)</f>
        <v>0</v>
      </c>
      <c r="AP742" s="12">
        <f>+SUMIFS('BLG1222'!$I:$I,'BLG1222'!$A:$A,'ALL 2022'!$2:$2,'BLG1222'!$D:$D,'ALL 2022'!$D:$D)</f>
        <v>0</v>
      </c>
      <c r="AQ742" s="164">
        <f t="shared" si="70"/>
        <v>-2180005045.4099998</v>
      </c>
      <c r="AR742" s="165">
        <f t="shared" si="71"/>
        <v>-461030.34659885161</v>
      </c>
    </row>
    <row r="743" spans="1:44" hidden="1" x14ac:dyDescent="0.25">
      <c r="A743" s="11" t="str">
        <f t="shared" si="67"/>
        <v>4</v>
      </c>
      <c r="B743" s="11" t="str">
        <f t="shared" si="68"/>
        <v>46</v>
      </c>
      <c r="C743" s="11" t="str">
        <f t="shared" si="69"/>
        <v>467</v>
      </c>
      <c r="D743" s="23" t="s">
        <v>2789</v>
      </c>
      <c r="E743" s="119" t="str">
        <f>+IF(AQ743&gt;0,"BIL22","BIL28")</f>
        <v>BIL28</v>
      </c>
      <c r="F743" s="24" t="s">
        <v>13</v>
      </c>
      <c r="G743" s="12">
        <f>+SUMIFS('BLG1222'!$I:$I,'BLG1222'!$A:$A,'ALL 2022'!$2:$2,'BLG1222'!$D:$D,'ALL 2022'!$D:$D)</f>
        <v>0</v>
      </c>
      <c r="H743" s="12">
        <f>+SUMIFS('BLG1222'!$I:$I,'BLG1222'!$A:$A,'ALL 2022'!$2:$2,'BLG1222'!$D:$D,'ALL 2022'!$D:$D)</f>
        <v>0</v>
      </c>
      <c r="I743" s="12">
        <f>+SUMIFS('BLG1222'!$I:$I,'BLG1222'!$A:$A,'ALL 2022'!$2:$2,'BLG1222'!$D:$D,'ALL 2022'!$D:$D)</f>
        <v>0</v>
      </c>
      <c r="J743" s="12">
        <f>+SUMIFS('BLG1222'!$I:$I,'BLG1222'!$A:$A,'ALL 2022'!$2:$2,'BLG1222'!$D:$D,'ALL 2022'!$D:$D)</f>
        <v>0</v>
      </c>
      <c r="K743" s="12">
        <f>+SUMIFS('BLG1222'!$I:$I,'BLG1222'!$A:$A,'ALL 2022'!$2:$2,'BLG1222'!$D:$D,'ALL 2022'!$D:$D)</f>
        <v>0</v>
      </c>
      <c r="L743" s="12">
        <f>+SUMIFS('BLG1222'!$I:$I,'BLG1222'!$A:$A,'ALL 2022'!$2:$2,'BLG1222'!$D:$D,'ALL 2022'!$D:$D)</f>
        <v>0</v>
      </c>
      <c r="M743" s="12">
        <f>+SUMIFS('BLG1222'!$I:$I,'BLG1222'!$A:$A,'ALL 2022'!$2:$2,'BLG1222'!$D:$D,'ALL 2022'!$D:$D)</f>
        <v>0</v>
      </c>
      <c r="N743" s="12">
        <f>+SUMIFS('BLG1222'!$I:$I,'BLG1222'!$A:$A,'ALL 2022'!$2:$2,'BLG1222'!$D:$D,'ALL 2022'!$D:$D)</f>
        <v>0</v>
      </c>
      <c r="O743" s="12">
        <f>+SUMIFS('BLG1222'!$I:$I,'BLG1222'!$A:$A,'ALL 2022'!$2:$2,'BLG1222'!$D:$D,'ALL 2022'!$D:$D)</f>
        <v>0</v>
      </c>
      <c r="P743" s="12">
        <f>+SUMIFS('BLG1222'!$I:$I,'BLG1222'!$A:$A,'ALL 2022'!$2:$2,'BLG1222'!$D:$D,'ALL 2022'!$D:$D)</f>
        <v>0</v>
      </c>
      <c r="Q743" s="12">
        <f>+SUMIFS('BLG1222'!$I:$I,'BLG1222'!$A:$A,'ALL 2022'!$2:$2,'BLG1222'!$D:$D,'ALL 2022'!$D:$D)</f>
        <v>0</v>
      </c>
      <c r="R743" s="12">
        <f>+SUMIFS('BLG1222'!$I:$I,'BLG1222'!$A:$A,'ALL 2022'!$2:$2,'BLG1222'!$D:$D,'ALL 2022'!$D:$D)</f>
        <v>0</v>
      </c>
      <c r="S743" s="12">
        <f>+SUMIFS('BLG1222'!$I:$I,'BLG1222'!$A:$A,'ALL 2022'!$2:$2,'BLG1222'!$D:$D,'ALL 2022'!$D:$D)</f>
        <v>0</v>
      </c>
      <c r="T743" s="12">
        <f>+SUMIFS('BLG1222'!$I:$I,'BLG1222'!$A:$A,'ALL 2022'!$2:$2,'BLG1222'!$D:$D,'ALL 2022'!$D:$D)</f>
        <v>0</v>
      </c>
      <c r="U743" s="12">
        <f>+SUMIFS('BLG1222'!$I:$I,'BLG1222'!$A:$A,'ALL 2022'!$2:$2,'BLG1222'!$D:$D,'ALL 2022'!$D:$D)</f>
        <v>0</v>
      </c>
      <c r="V743" s="12">
        <f>+SUMIFS('BLG1222'!$I:$I,'BLG1222'!$A:$A,'ALL 2022'!$2:$2,'BLG1222'!$D:$D,'ALL 2022'!$D:$D)</f>
        <v>0</v>
      </c>
      <c r="W743" s="12">
        <f>+SUMIFS('BLG1222'!$I:$I,'BLG1222'!$A:$A,'ALL 2022'!$2:$2,'BLG1222'!$D:$D,'ALL 2022'!$D:$D)</f>
        <v>0</v>
      </c>
      <c r="X743" s="12">
        <f>+SUMIFS('BLG1222'!$I:$I,'BLG1222'!$A:$A,'ALL 2022'!$2:$2,'BLG1222'!$D:$D,'ALL 2022'!$D:$D)</f>
        <v>0</v>
      </c>
      <c r="Y743" s="12">
        <f>+SUMIFS('BLG1222'!$I:$I,'BLG1222'!$A:$A,'ALL 2022'!$2:$2,'BLG1222'!$D:$D,'ALL 2022'!$D:$D)</f>
        <v>0</v>
      </c>
      <c r="Z743" s="12">
        <f>+SUMIFS('BLG1222'!$I:$I,'BLG1222'!$A:$A,'ALL 2022'!$2:$2,'BLG1222'!$D:$D,'ALL 2022'!$D:$D)</f>
        <v>0</v>
      </c>
      <c r="AA743" s="12">
        <f>+SUMIFS('BLG1222'!$I:$I,'BLG1222'!$A:$A,'ALL 2022'!$2:$2,'BLG1222'!$D:$D,'ALL 2022'!$D:$D)</f>
        <v>0</v>
      </c>
      <c r="AB743" s="12">
        <f>+SUMIFS('BLG1222'!$I:$I,'BLG1222'!$A:$A,'ALL 2022'!$2:$2,'BLG1222'!$D:$D,'ALL 2022'!$D:$D)</f>
        <v>0</v>
      </c>
      <c r="AC743" s="12">
        <f>+SUMIFS('BLG1222'!$I:$I,'BLG1222'!$A:$A,'ALL 2022'!$2:$2,'BLG1222'!$D:$D,'ALL 2022'!$D:$D)</f>
        <v>0</v>
      </c>
      <c r="AD743" s="12">
        <f>+SUMIFS('BLG1222'!$I:$I,'BLG1222'!$A:$A,'ALL 2022'!$2:$2,'BLG1222'!$D:$D,'ALL 2022'!$D:$D)</f>
        <v>0</v>
      </c>
      <c r="AE743" s="12">
        <f>+SUMIFS('BLG1222'!$I:$I,'BLG1222'!$A:$A,'ALL 2022'!$2:$2,'BLG1222'!$D:$D,'ALL 2022'!$D:$D)</f>
        <v>0</v>
      </c>
      <c r="AF743" s="12">
        <f>+SUMIFS('BLG1222'!$I:$I,'BLG1222'!$A:$A,'ALL 2022'!$2:$2,'BLG1222'!$D:$D,'ALL 2022'!$D:$D)</f>
        <v>0</v>
      </c>
      <c r="AG743" s="12">
        <f>+SUMIFS('BLG1222'!$I:$I,'BLG1222'!$A:$A,'ALL 2022'!$2:$2,'BLG1222'!$D:$D,'ALL 2022'!$D:$D)</f>
        <v>0</v>
      </c>
      <c r="AH743" s="12">
        <f>+SUMIFS('BLG1222'!$I:$I,'BLG1222'!$A:$A,'ALL 2022'!$2:$2,'BLG1222'!$D:$D,'ALL 2022'!$D:$D)</f>
        <v>0</v>
      </c>
      <c r="AI743" s="12">
        <f>+SUMIFS('BLG1222'!$I:$I,'BLG1222'!$A:$A,'ALL 2022'!$2:$2,'BLG1222'!$D:$D,'ALL 2022'!$D:$D)</f>
        <v>0</v>
      </c>
      <c r="AJ743" s="12">
        <f>+SUMIFS('BLG1222'!$I:$I,'BLG1222'!$A:$A,'ALL 2022'!$2:$2,'BLG1222'!$D:$D,'ALL 2022'!$D:$D)</f>
        <v>0</v>
      </c>
      <c r="AK743" s="12">
        <f>+SUMIFS('BLG1222'!$I:$I,'BLG1222'!$A:$A,'ALL 2022'!$2:$2,'BLG1222'!$D:$D,'ALL 2022'!$D:$D)</f>
        <v>0</v>
      </c>
      <c r="AL743" s="12">
        <f>+SUMIFS('BLG1222'!$I:$I,'BLG1222'!$A:$A,'ALL 2022'!$2:$2,'BLG1222'!$D:$D,'ALL 2022'!$D:$D)</f>
        <v>0</v>
      </c>
      <c r="AM743" s="12">
        <f>+SUMIFS('BLG1222'!$I:$I,'BLG1222'!$A:$A,'ALL 2022'!$2:$2,'BLG1222'!$D:$D,'ALL 2022'!$D:$D)</f>
        <v>0</v>
      </c>
      <c r="AN743" s="12">
        <f>+SUMIFS('BLG1222'!$I:$I,'BLG1222'!$A:$A,'ALL 2022'!$2:$2,'BLG1222'!$D:$D,'ALL 2022'!$D:$D)</f>
        <v>0</v>
      </c>
      <c r="AO743" s="12">
        <f>+SUMIFS('BLG1222'!$I:$I,'BLG1222'!$A:$A,'ALL 2022'!$2:$2,'BLG1222'!$D:$D,'ALL 2022'!$D:$D)</f>
        <v>0</v>
      </c>
      <c r="AP743" s="12">
        <f>+SUMIFS('BLG1222'!$I:$I,'BLG1222'!$A:$A,'ALL 2022'!$2:$2,'BLG1222'!$D:$D,'ALL 2022'!$D:$D)</f>
        <v>0</v>
      </c>
      <c r="AQ743" s="164">
        <f t="shared" si="70"/>
        <v>0</v>
      </c>
      <c r="AR743" s="165">
        <f t="shared" si="71"/>
        <v>0</v>
      </c>
    </row>
    <row r="744" spans="1:44" x14ac:dyDescent="0.25">
      <c r="A744" s="11"/>
      <c r="B744" s="11"/>
      <c r="C744" s="11"/>
      <c r="D744" s="23"/>
      <c r="E744" s="119"/>
      <c r="F744" s="24"/>
      <c r="G744" s="12"/>
      <c r="H744" s="12"/>
      <c r="I744" s="12"/>
      <c r="J744" s="12"/>
      <c r="K744" s="12"/>
      <c r="L744" s="12"/>
      <c r="N744" s="12"/>
      <c r="O744" s="12"/>
      <c r="P744" s="12"/>
      <c r="Q744" s="12"/>
      <c r="R744" s="12"/>
      <c r="S744" s="163"/>
      <c r="T744" s="163"/>
      <c r="U744" s="12"/>
      <c r="V744" s="12"/>
      <c r="W744" s="12"/>
      <c r="X744" s="12"/>
      <c r="Y744" s="12"/>
      <c r="Z744" s="12"/>
      <c r="AA744" s="124"/>
      <c r="AE744" s="12"/>
      <c r="AF744" s="12"/>
      <c r="AG744" s="12"/>
      <c r="AH744" s="12"/>
      <c r="AI744" s="12"/>
      <c r="AJ744" s="12"/>
      <c r="AK744" s="12"/>
      <c r="AL744" s="12"/>
      <c r="AM744" s="12"/>
      <c r="AN744" s="12"/>
      <c r="AO744" s="12"/>
      <c r="AP744" s="12"/>
      <c r="AQ744" s="164"/>
      <c r="AR744" s="165"/>
    </row>
    <row r="745" spans="1:44" x14ac:dyDescent="0.25">
      <c r="A745" s="11"/>
      <c r="B745" s="11"/>
      <c r="C745" s="11"/>
      <c r="D745" s="23"/>
      <c r="E745" s="119"/>
      <c r="F745" s="24"/>
      <c r="G745" s="12"/>
      <c r="H745" s="12"/>
      <c r="I745" s="12"/>
      <c r="J745" s="12"/>
      <c r="K745" s="12"/>
      <c r="L745" s="12"/>
      <c r="N745" s="12"/>
      <c r="O745" s="12"/>
      <c r="P745" s="12"/>
      <c r="Q745" s="12"/>
      <c r="R745" s="12"/>
      <c r="S745" s="163"/>
      <c r="T745" s="163"/>
      <c r="U745" s="12"/>
      <c r="V745" s="12"/>
      <c r="W745" s="12"/>
      <c r="X745" s="12"/>
      <c r="Y745" s="12"/>
      <c r="Z745" s="12"/>
      <c r="AA745" s="124"/>
      <c r="AE745" s="12"/>
      <c r="AF745" s="12"/>
      <c r="AG745" s="12"/>
      <c r="AH745" s="12"/>
      <c r="AI745" s="12"/>
      <c r="AJ745" s="12"/>
      <c r="AK745" s="12"/>
      <c r="AL745" s="12"/>
      <c r="AM745" s="12"/>
      <c r="AN745" s="12"/>
      <c r="AO745" s="12"/>
      <c r="AP745" s="12"/>
      <c r="AQ745" s="164"/>
      <c r="AR745" s="165"/>
    </row>
    <row r="746" spans="1:44" x14ac:dyDescent="0.25">
      <c r="A746" s="11"/>
      <c r="B746" s="11"/>
      <c r="C746" s="11"/>
      <c r="D746" s="23"/>
      <c r="E746" s="119"/>
      <c r="F746" s="24"/>
      <c r="G746" s="12"/>
      <c r="H746" s="12"/>
      <c r="I746" s="12"/>
      <c r="J746" s="12"/>
      <c r="K746" s="12"/>
      <c r="L746" s="12"/>
      <c r="N746" s="12"/>
      <c r="O746" s="12"/>
      <c r="P746" s="12"/>
      <c r="Q746" s="12"/>
      <c r="R746" s="12"/>
      <c r="S746" s="163"/>
      <c r="T746" s="163"/>
      <c r="U746" s="12"/>
      <c r="V746" s="12"/>
      <c r="W746" s="12"/>
      <c r="X746" s="12"/>
      <c r="Y746" s="12"/>
      <c r="Z746" s="12"/>
      <c r="AA746" s="124"/>
      <c r="AE746" s="12"/>
      <c r="AF746" s="12"/>
      <c r="AG746" s="12"/>
      <c r="AH746" s="12"/>
      <c r="AI746" s="12"/>
      <c r="AJ746" s="12"/>
      <c r="AK746" s="12"/>
      <c r="AL746" s="12"/>
      <c r="AM746" s="12"/>
      <c r="AN746" s="12"/>
      <c r="AO746" s="12"/>
      <c r="AP746" s="12"/>
      <c r="AQ746" s="164"/>
      <c r="AR746" s="165"/>
    </row>
    <row r="747" spans="1:44" x14ac:dyDescent="0.25">
      <c r="A747" s="11"/>
      <c r="B747" s="11"/>
      <c r="C747" s="11"/>
      <c r="D747" s="23"/>
      <c r="E747" s="119"/>
      <c r="F747" s="24"/>
      <c r="G747" s="12"/>
      <c r="H747" s="12"/>
      <c r="I747" s="12"/>
      <c r="J747" s="12"/>
      <c r="K747" s="12"/>
      <c r="L747" s="12"/>
      <c r="N747" s="12"/>
      <c r="O747" s="12"/>
      <c r="P747" s="12"/>
      <c r="Q747" s="12"/>
      <c r="R747" s="12"/>
      <c r="S747" s="163"/>
      <c r="T747" s="163"/>
      <c r="U747" s="12"/>
      <c r="V747" s="12"/>
      <c r="W747" s="12"/>
      <c r="X747" s="12"/>
      <c r="Y747" s="12"/>
      <c r="Z747" s="12"/>
      <c r="AA747" s="124"/>
      <c r="AE747" s="12"/>
      <c r="AF747" s="12"/>
      <c r="AG747" s="12"/>
      <c r="AH747" s="12"/>
      <c r="AI747" s="12"/>
      <c r="AJ747" s="12"/>
      <c r="AK747" s="12"/>
      <c r="AL747" s="12"/>
      <c r="AM747" s="12"/>
      <c r="AN747" s="12"/>
      <c r="AO747" s="12"/>
      <c r="AP747" s="12"/>
      <c r="AQ747" s="164"/>
      <c r="AR747" s="165"/>
    </row>
    <row r="748" spans="1:44" x14ac:dyDescent="0.25">
      <c r="A748" s="11"/>
      <c r="B748" s="11"/>
      <c r="C748" s="11"/>
      <c r="D748" s="23"/>
      <c r="E748" s="119"/>
      <c r="F748" s="24"/>
      <c r="G748" s="12"/>
      <c r="H748" s="12"/>
      <c r="I748" s="12"/>
      <c r="J748" s="12"/>
      <c r="K748" s="12"/>
      <c r="L748" s="12"/>
      <c r="N748" s="12"/>
      <c r="O748" s="12"/>
      <c r="P748" s="12"/>
      <c r="Q748" s="12"/>
      <c r="R748" s="12"/>
      <c r="S748" s="163"/>
      <c r="T748" s="163"/>
      <c r="U748" s="12"/>
      <c r="V748" s="12"/>
      <c r="W748" s="12"/>
      <c r="X748" s="12"/>
      <c r="Y748" s="12"/>
      <c r="Z748" s="12"/>
      <c r="AA748" s="124"/>
      <c r="AE748" s="12"/>
      <c r="AF748" s="12"/>
      <c r="AG748" s="12"/>
      <c r="AH748" s="12"/>
      <c r="AI748" s="12"/>
      <c r="AJ748" s="12"/>
      <c r="AK748" s="12"/>
      <c r="AL748" s="12"/>
      <c r="AM748" s="12"/>
      <c r="AN748" s="12"/>
      <c r="AO748" s="12"/>
      <c r="AP748" s="12"/>
      <c r="AQ748" s="164"/>
      <c r="AR748" s="165"/>
    </row>
    <row r="749" spans="1:44" x14ac:dyDescent="0.25">
      <c r="A749" s="11"/>
      <c r="B749" s="11"/>
      <c r="C749" s="11"/>
      <c r="D749" s="23"/>
      <c r="E749" s="119"/>
      <c r="F749" s="24"/>
      <c r="G749" s="12"/>
      <c r="H749" s="12"/>
      <c r="I749" s="12"/>
      <c r="J749" s="12"/>
      <c r="K749" s="12"/>
      <c r="L749" s="12"/>
      <c r="N749" s="12"/>
      <c r="O749" s="12"/>
      <c r="P749" s="12"/>
      <c r="Q749" s="12"/>
      <c r="R749" s="12"/>
      <c r="S749" s="163"/>
      <c r="T749" s="163"/>
      <c r="U749" s="12"/>
      <c r="V749" s="12"/>
      <c r="W749" s="12"/>
      <c r="X749" s="12"/>
      <c r="Y749" s="12"/>
      <c r="Z749" s="12"/>
      <c r="AA749" s="124"/>
      <c r="AE749" s="12"/>
      <c r="AF749" s="12"/>
      <c r="AG749" s="12"/>
      <c r="AH749" s="12"/>
      <c r="AI749" s="12"/>
      <c r="AJ749" s="12"/>
      <c r="AK749" s="12"/>
      <c r="AL749" s="12"/>
      <c r="AM749" s="12"/>
      <c r="AN749" s="12"/>
      <c r="AO749" s="12"/>
      <c r="AP749" s="12"/>
      <c r="AQ749" s="164"/>
      <c r="AR749" s="165"/>
    </row>
    <row r="750" spans="1:44" x14ac:dyDescent="0.25">
      <c r="A750" s="11"/>
      <c r="B750" s="11"/>
      <c r="C750" s="11"/>
      <c r="D750" s="23"/>
      <c r="E750" s="119"/>
      <c r="F750" s="24"/>
      <c r="G750" s="12"/>
      <c r="H750" s="12"/>
      <c r="I750" s="12"/>
      <c r="J750" s="12"/>
      <c r="K750" s="12"/>
      <c r="L750" s="12"/>
      <c r="N750" s="12"/>
      <c r="O750" s="12"/>
      <c r="P750" s="12"/>
      <c r="Q750" s="12"/>
      <c r="R750" s="12"/>
      <c r="S750" s="163"/>
      <c r="T750" s="163"/>
      <c r="U750" s="12"/>
      <c r="V750" s="12"/>
      <c r="W750" s="12"/>
      <c r="X750" s="12"/>
      <c r="Y750" s="12"/>
      <c r="Z750" s="12"/>
      <c r="AA750" s="124"/>
      <c r="AE750" s="12"/>
      <c r="AF750" s="12"/>
      <c r="AG750" s="12"/>
      <c r="AH750" s="12"/>
      <c r="AI750" s="12"/>
      <c r="AJ750" s="12"/>
      <c r="AK750" s="12"/>
      <c r="AL750" s="12"/>
      <c r="AM750" s="12"/>
      <c r="AN750" s="12"/>
      <c r="AO750" s="12"/>
      <c r="AP750" s="12"/>
      <c r="AQ750" s="164"/>
      <c r="AR750" s="165"/>
    </row>
  </sheetData>
  <conditionalFormatting sqref="D1:D1048576">
    <cfRule type="duplicateValues" dxfId="51" priority="28"/>
  </conditionalFormatting>
  <conditionalFormatting sqref="D4:D8 D10:D12 D17 D22 D25:D28 D30 D32 D35:D38 D40:D41 D43 D45 D47:D49 D51 D54:D57 D59 D62:D73 D75:D102 D105:D107 D109 D120 D126:D127 D129:D165 D167:D173 D178:D189 D194:D209 D211:D212 D218:D220 D222:D230 D233:D236 D238:D250 D252:D258 D260:D277 D279:D1048576">
    <cfRule type="duplicateValues" dxfId="50" priority="27"/>
  </conditionalFormatting>
  <conditionalFormatting sqref="D8">
    <cfRule type="duplicateValues" dxfId="49" priority="2"/>
  </conditionalFormatting>
  <conditionalFormatting sqref="D10:D12">
    <cfRule type="duplicateValues" dxfId="48" priority="3"/>
  </conditionalFormatting>
  <conditionalFormatting sqref="D13:D14">
    <cfRule type="duplicateValues" dxfId="47" priority="23"/>
  </conditionalFormatting>
  <conditionalFormatting sqref="D16">
    <cfRule type="duplicateValues" dxfId="46" priority="4"/>
  </conditionalFormatting>
  <conditionalFormatting sqref="D42">
    <cfRule type="duplicateValues" dxfId="45" priority="24"/>
  </conditionalFormatting>
  <conditionalFormatting sqref="D58">
    <cfRule type="duplicateValues" dxfId="44" priority="25"/>
  </conditionalFormatting>
  <conditionalFormatting sqref="D71">
    <cfRule type="duplicateValues" dxfId="43" priority="5"/>
  </conditionalFormatting>
  <conditionalFormatting sqref="D75">
    <cfRule type="duplicateValues" dxfId="42" priority="6"/>
  </conditionalFormatting>
  <conditionalFormatting sqref="D104">
    <cfRule type="duplicateValues" dxfId="41" priority="26"/>
  </conditionalFormatting>
  <conditionalFormatting sqref="D108">
    <cfRule type="duplicateValues" dxfId="40" priority="22"/>
  </conditionalFormatting>
  <conditionalFormatting sqref="D110">
    <cfRule type="duplicateValues" dxfId="39" priority="21"/>
  </conditionalFormatting>
  <conditionalFormatting sqref="D164">
    <cfRule type="duplicateValues" dxfId="38" priority="17"/>
  </conditionalFormatting>
  <conditionalFormatting sqref="D170">
    <cfRule type="duplicateValues" dxfId="37" priority="16"/>
  </conditionalFormatting>
  <conditionalFormatting sqref="D175">
    <cfRule type="duplicateValues" dxfId="36" priority="30"/>
  </conditionalFormatting>
  <conditionalFormatting sqref="D180">
    <cfRule type="duplicateValues" dxfId="35" priority="15"/>
  </conditionalFormatting>
  <conditionalFormatting sqref="D189">
    <cfRule type="duplicateValues" dxfId="34" priority="7"/>
  </conditionalFormatting>
  <conditionalFormatting sqref="D192">
    <cfRule type="duplicateValues" dxfId="33" priority="18"/>
  </conditionalFormatting>
  <conditionalFormatting sqref="D193">
    <cfRule type="duplicateValues" dxfId="32" priority="19"/>
  </conditionalFormatting>
  <conditionalFormatting sqref="D197">
    <cfRule type="duplicateValues" dxfId="31" priority="8"/>
  </conditionalFormatting>
  <conditionalFormatting sqref="D219">
    <cfRule type="duplicateValues" dxfId="30" priority="9"/>
  </conditionalFormatting>
  <conditionalFormatting sqref="D221">
    <cfRule type="duplicateValues" dxfId="29" priority="20"/>
  </conditionalFormatting>
  <conditionalFormatting sqref="D227">
    <cfRule type="duplicateValues" dxfId="28" priority="10"/>
  </conditionalFormatting>
  <conditionalFormatting sqref="D239">
    <cfRule type="duplicateValues" dxfId="27" priority="11"/>
  </conditionalFormatting>
  <conditionalFormatting sqref="D246">
    <cfRule type="duplicateValues" dxfId="26" priority="29"/>
  </conditionalFormatting>
  <conditionalFormatting sqref="D256">
    <cfRule type="duplicateValues" dxfId="25" priority="12"/>
  </conditionalFormatting>
  <conditionalFormatting sqref="D257">
    <cfRule type="duplicateValues" dxfId="24" priority="13"/>
  </conditionalFormatting>
  <conditionalFormatting sqref="D265">
    <cfRule type="duplicateValues" dxfId="23" priority="14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D256"/>
  <sheetViews>
    <sheetView zoomScaleNormal="100" workbookViewId="0">
      <selection activeCell="B18" sqref="B18"/>
    </sheetView>
  </sheetViews>
  <sheetFormatPr baseColWidth="10" defaultColWidth="10.7109375" defaultRowHeight="14.25" x14ac:dyDescent="0.25"/>
  <cols>
    <col min="1" max="1" width="12.85546875" style="68" customWidth="1"/>
    <col min="2" max="2" width="9.42578125" style="68" customWidth="1"/>
    <col min="3" max="3" width="12.5703125" style="229" customWidth="1"/>
    <col min="4" max="4" width="7.7109375" style="68" customWidth="1"/>
  </cols>
  <sheetData>
    <row r="1" spans="1:3" x14ac:dyDescent="0.25">
      <c r="A1" s="68" t="s">
        <v>5271</v>
      </c>
      <c r="B1" s="68" t="s">
        <v>5272</v>
      </c>
      <c r="C1" s="229" t="s">
        <v>5273</v>
      </c>
    </row>
    <row r="2" spans="1:3" x14ac:dyDescent="0.25">
      <c r="A2" s="68" t="s">
        <v>5274</v>
      </c>
      <c r="B2" s="68" t="s">
        <v>5275</v>
      </c>
      <c r="C2" s="229" t="s">
        <v>5276</v>
      </c>
    </row>
    <row r="3" spans="1:3" x14ac:dyDescent="0.25">
      <c r="A3" s="230">
        <v>44504</v>
      </c>
      <c r="B3" s="231">
        <v>1</v>
      </c>
      <c r="C3" s="229">
        <v>4560.07</v>
      </c>
    </row>
    <row r="4" spans="1:3" x14ac:dyDescent="0.25">
      <c r="A4" s="230">
        <v>44494</v>
      </c>
      <c r="B4" s="231">
        <v>1</v>
      </c>
      <c r="C4" s="229">
        <v>4575.76</v>
      </c>
    </row>
    <row r="5" spans="1:3" x14ac:dyDescent="0.25">
      <c r="A5" s="230">
        <v>44496</v>
      </c>
      <c r="B5" s="231">
        <v>1</v>
      </c>
      <c r="C5" s="229">
        <v>4582.7299999999996</v>
      </c>
    </row>
    <row r="6" spans="1:3" x14ac:dyDescent="0.25">
      <c r="A6" s="230">
        <v>44497</v>
      </c>
      <c r="B6" s="231">
        <v>1</v>
      </c>
      <c r="C6" s="229">
        <v>4584.76</v>
      </c>
    </row>
    <row r="7" spans="1:3" x14ac:dyDescent="0.25">
      <c r="A7" s="230">
        <v>44498</v>
      </c>
      <c r="B7" s="231">
        <v>1</v>
      </c>
      <c r="C7" s="229">
        <v>4591.63</v>
      </c>
    </row>
    <row r="8" spans="1:3" x14ac:dyDescent="0.25">
      <c r="A8" s="230">
        <v>44487</v>
      </c>
      <c r="B8" s="231">
        <v>1</v>
      </c>
      <c r="C8" s="229">
        <v>4558.25</v>
      </c>
    </row>
    <row r="9" spans="1:3" x14ac:dyDescent="0.25">
      <c r="A9" s="230">
        <v>44505</v>
      </c>
      <c r="B9" s="231">
        <v>1</v>
      </c>
      <c r="C9" s="229">
        <v>4545.42</v>
      </c>
    </row>
    <row r="10" spans="1:3" x14ac:dyDescent="0.25">
      <c r="A10" s="230">
        <v>44502</v>
      </c>
      <c r="B10" s="231">
        <v>1</v>
      </c>
      <c r="C10" s="229">
        <v>4584.76</v>
      </c>
    </row>
    <row r="11" spans="1:3" x14ac:dyDescent="0.25">
      <c r="A11" s="230">
        <v>44511</v>
      </c>
      <c r="B11" s="231">
        <v>1</v>
      </c>
      <c r="C11" s="229">
        <v>4543.82</v>
      </c>
    </row>
    <row r="12" spans="1:3" x14ac:dyDescent="0.25">
      <c r="A12" s="230">
        <v>44512</v>
      </c>
      <c r="B12" s="231">
        <v>1</v>
      </c>
      <c r="C12" s="229">
        <v>4528.96</v>
      </c>
    </row>
    <row r="13" spans="1:3" x14ac:dyDescent="0.25">
      <c r="A13" s="230">
        <v>44518</v>
      </c>
      <c r="B13" s="231">
        <v>1</v>
      </c>
      <c r="C13" s="229">
        <v>4473.75</v>
      </c>
    </row>
    <row r="14" spans="1:3" x14ac:dyDescent="0.25">
      <c r="A14" s="230">
        <v>44515</v>
      </c>
      <c r="B14" s="231">
        <v>1</v>
      </c>
      <c r="C14" s="229">
        <v>4536.05</v>
      </c>
    </row>
    <row r="15" spans="1:3" x14ac:dyDescent="0.25">
      <c r="A15" s="230">
        <v>44516</v>
      </c>
      <c r="B15" s="231">
        <v>1</v>
      </c>
      <c r="C15" s="229">
        <v>4504.6099999999997</v>
      </c>
    </row>
    <row r="16" spans="1:3" x14ac:dyDescent="0.25">
      <c r="A16" s="230">
        <v>44517</v>
      </c>
      <c r="B16" s="231">
        <v>1</v>
      </c>
      <c r="C16" s="229">
        <v>4461.5</v>
      </c>
    </row>
    <row r="17" spans="1:4" x14ac:dyDescent="0.25">
      <c r="A17" s="230">
        <v>44411</v>
      </c>
      <c r="B17" s="231">
        <v>1</v>
      </c>
      <c r="C17" s="229">
        <v>4512.46</v>
      </c>
      <c r="D17"/>
    </row>
    <row r="18" spans="1:4" x14ac:dyDescent="0.25">
      <c r="A18" s="230">
        <v>44404</v>
      </c>
      <c r="B18" s="231">
        <v>1</v>
      </c>
      <c r="C18" s="229">
        <v>4487.54</v>
      </c>
      <c r="D18"/>
    </row>
    <row r="19" spans="1:4" x14ac:dyDescent="0.25">
      <c r="A19" s="230">
        <v>44405</v>
      </c>
      <c r="B19" s="231">
        <v>1</v>
      </c>
      <c r="C19" s="229">
        <v>4489.49</v>
      </c>
      <c r="D19"/>
    </row>
    <row r="20" spans="1:4" x14ac:dyDescent="0.25">
      <c r="A20" s="230">
        <v>44403</v>
      </c>
      <c r="B20" s="231">
        <v>1</v>
      </c>
      <c r="C20" s="229">
        <v>4479.24</v>
      </c>
      <c r="D20"/>
    </row>
    <row r="21" spans="1:4" x14ac:dyDescent="0.25">
      <c r="A21" s="230">
        <v>44413</v>
      </c>
      <c r="B21" s="231">
        <v>1</v>
      </c>
      <c r="C21" s="229">
        <v>4500.84</v>
      </c>
      <c r="D21"/>
    </row>
    <row r="22" spans="1:4" x14ac:dyDescent="0.25">
      <c r="A22" s="230">
        <v>44412</v>
      </c>
      <c r="B22" s="231">
        <v>1</v>
      </c>
      <c r="C22" s="229">
        <v>4505.8599999999997</v>
      </c>
      <c r="D22"/>
    </row>
    <row r="23" spans="1:4" x14ac:dyDescent="0.25">
      <c r="A23" s="230">
        <v>44538</v>
      </c>
      <c r="B23" s="231">
        <v>1</v>
      </c>
      <c r="C23" s="229">
        <v>4453.0200000000004</v>
      </c>
      <c r="D23"/>
    </row>
    <row r="24" spans="1:4" x14ac:dyDescent="0.25">
      <c r="A24" s="230">
        <v>44414</v>
      </c>
      <c r="B24" s="231">
        <v>1</v>
      </c>
      <c r="C24" s="229">
        <v>4496.17</v>
      </c>
      <c r="D24"/>
    </row>
    <row r="25" spans="1:4" x14ac:dyDescent="0.25">
      <c r="A25" s="230">
        <v>44410</v>
      </c>
      <c r="B25" s="231">
        <v>1</v>
      </c>
      <c r="C25" s="229">
        <v>4493.88</v>
      </c>
      <c r="D25"/>
    </row>
    <row r="26" spans="1:4" x14ac:dyDescent="0.25">
      <c r="A26" s="230">
        <v>44421</v>
      </c>
      <c r="B26" s="231">
        <v>1</v>
      </c>
      <c r="C26" s="229">
        <v>4482.8100000000004</v>
      </c>
      <c r="D26"/>
    </row>
    <row r="27" spans="1:4" x14ac:dyDescent="0.25">
      <c r="A27" s="230">
        <v>44418</v>
      </c>
      <c r="B27" s="231">
        <v>1</v>
      </c>
      <c r="C27" s="229">
        <v>4476.5</v>
      </c>
      <c r="D27"/>
    </row>
    <row r="28" spans="1:4" x14ac:dyDescent="0.25">
      <c r="A28" s="230">
        <v>44419</v>
      </c>
      <c r="B28" s="231">
        <v>1</v>
      </c>
      <c r="C28" s="229">
        <v>4469.8599999999997</v>
      </c>
      <c r="D28"/>
    </row>
    <row r="29" spans="1:4" x14ac:dyDescent="0.25">
      <c r="A29" s="230">
        <v>44441</v>
      </c>
      <c r="B29" s="231">
        <v>1</v>
      </c>
      <c r="C29" s="229">
        <v>4538.38</v>
      </c>
      <c r="D29"/>
    </row>
    <row r="30" spans="1:4" x14ac:dyDescent="0.25">
      <c r="A30" s="230">
        <v>44439</v>
      </c>
      <c r="B30" s="231">
        <v>1</v>
      </c>
      <c r="C30" s="229">
        <v>4532.5</v>
      </c>
      <c r="D30"/>
    </row>
    <row r="31" spans="1:4" x14ac:dyDescent="0.25">
      <c r="A31" s="230">
        <v>44420</v>
      </c>
      <c r="B31" s="231">
        <v>1</v>
      </c>
      <c r="C31" s="229">
        <v>4467.08</v>
      </c>
      <c r="D31"/>
    </row>
    <row r="32" spans="1:4" x14ac:dyDescent="0.25">
      <c r="A32" s="230">
        <v>44417</v>
      </c>
      <c r="B32" s="231">
        <v>1</v>
      </c>
      <c r="C32" s="229">
        <v>4481.42</v>
      </c>
      <c r="D32"/>
    </row>
    <row r="33" spans="1:4" x14ac:dyDescent="0.25">
      <c r="A33" s="230">
        <v>44432</v>
      </c>
      <c r="B33" s="231">
        <v>1</v>
      </c>
      <c r="C33" s="229">
        <v>4499.16</v>
      </c>
      <c r="D33"/>
    </row>
    <row r="34" spans="1:4" x14ac:dyDescent="0.25">
      <c r="A34" s="230">
        <v>44425</v>
      </c>
      <c r="B34" s="231">
        <v>1</v>
      </c>
      <c r="C34" s="229">
        <v>4490.9399999999996</v>
      </c>
      <c r="D34"/>
    </row>
    <row r="35" spans="1:4" x14ac:dyDescent="0.25">
      <c r="A35" s="230">
        <v>44428</v>
      </c>
      <c r="B35" s="231">
        <v>1</v>
      </c>
      <c r="C35" s="229">
        <v>4475.78</v>
      </c>
      <c r="D35"/>
    </row>
    <row r="36" spans="1:4" x14ac:dyDescent="0.25">
      <c r="A36" s="230">
        <v>44426</v>
      </c>
      <c r="B36" s="231">
        <v>1</v>
      </c>
      <c r="C36" s="229">
        <v>4483.83</v>
      </c>
      <c r="D36"/>
    </row>
    <row r="37" spans="1:4" x14ac:dyDescent="0.25">
      <c r="A37" s="230">
        <v>44440</v>
      </c>
      <c r="B37" s="231">
        <v>1</v>
      </c>
      <c r="C37" s="229">
        <v>4527.43</v>
      </c>
      <c r="D37"/>
    </row>
    <row r="38" spans="1:4" x14ac:dyDescent="0.25">
      <c r="A38" s="230">
        <v>44427</v>
      </c>
      <c r="B38" s="231">
        <v>1</v>
      </c>
      <c r="C38" s="229">
        <v>4473.16</v>
      </c>
      <c r="D38"/>
    </row>
    <row r="39" spans="1:4" x14ac:dyDescent="0.25">
      <c r="A39" s="230">
        <v>44424</v>
      </c>
      <c r="B39" s="231">
        <v>1</v>
      </c>
      <c r="C39" s="229">
        <v>4495.37</v>
      </c>
      <c r="D39"/>
    </row>
    <row r="40" spans="1:4" x14ac:dyDescent="0.25">
      <c r="A40" s="230">
        <v>44435</v>
      </c>
      <c r="B40" s="231">
        <v>1</v>
      </c>
      <c r="C40" s="229">
        <v>4519.72</v>
      </c>
      <c r="D40"/>
    </row>
    <row r="41" spans="1:4" x14ac:dyDescent="0.25">
      <c r="A41" s="230">
        <v>44433</v>
      </c>
      <c r="B41" s="231">
        <v>1</v>
      </c>
      <c r="C41" s="229">
        <v>4505.83</v>
      </c>
      <c r="D41"/>
    </row>
    <row r="42" spans="1:4" x14ac:dyDescent="0.25">
      <c r="A42" s="230">
        <v>44434</v>
      </c>
      <c r="B42" s="231">
        <v>1</v>
      </c>
      <c r="C42" s="229">
        <v>4510.1499999999996</v>
      </c>
      <c r="D42"/>
    </row>
    <row r="43" spans="1:4" x14ac:dyDescent="0.25">
      <c r="A43" s="230">
        <v>44431</v>
      </c>
      <c r="B43" s="231">
        <v>1</v>
      </c>
      <c r="C43" s="229">
        <v>4489.4799999999996</v>
      </c>
      <c r="D43"/>
    </row>
    <row r="44" spans="1:4" x14ac:dyDescent="0.25">
      <c r="A44" s="230">
        <v>44446</v>
      </c>
      <c r="B44" s="231">
        <v>1</v>
      </c>
      <c r="C44" s="229">
        <v>4554.6099999999997</v>
      </c>
      <c r="D44"/>
    </row>
    <row r="45" spans="1:4" x14ac:dyDescent="0.25">
      <c r="A45" s="230">
        <v>44453</v>
      </c>
      <c r="B45" s="231">
        <v>1</v>
      </c>
      <c r="C45" s="229">
        <v>4549.24</v>
      </c>
      <c r="D45"/>
    </row>
    <row r="46" spans="1:4" x14ac:dyDescent="0.25">
      <c r="A46" s="230">
        <v>44475</v>
      </c>
      <c r="B46" s="231">
        <v>1</v>
      </c>
      <c r="C46" s="229">
        <v>4527.05</v>
      </c>
      <c r="D46"/>
    </row>
    <row r="47" spans="1:4" x14ac:dyDescent="0.25">
      <c r="A47" s="230">
        <v>44474</v>
      </c>
      <c r="B47" s="231">
        <v>1</v>
      </c>
      <c r="C47" s="229">
        <v>4538.24</v>
      </c>
      <c r="D47"/>
    </row>
    <row r="48" spans="1:4" x14ac:dyDescent="0.25">
      <c r="A48" s="230">
        <v>44454</v>
      </c>
      <c r="B48" s="231">
        <v>1</v>
      </c>
      <c r="C48" s="229">
        <v>4554.0600000000004</v>
      </c>
      <c r="D48"/>
    </row>
    <row r="49" spans="1:4" x14ac:dyDescent="0.25">
      <c r="A49" s="230">
        <v>44459</v>
      </c>
      <c r="B49" s="231">
        <v>1</v>
      </c>
      <c r="C49" s="229">
        <v>4552.6400000000003</v>
      </c>
      <c r="D49"/>
    </row>
    <row r="50" spans="1:4" x14ac:dyDescent="0.25">
      <c r="A50" s="230">
        <v>44476</v>
      </c>
      <c r="B50" s="231">
        <v>1</v>
      </c>
      <c r="C50" s="229">
        <v>4527.45</v>
      </c>
      <c r="D50"/>
    </row>
    <row r="51" spans="1:4" x14ac:dyDescent="0.25">
      <c r="A51" s="230">
        <v>44460</v>
      </c>
      <c r="B51" s="231">
        <v>1</v>
      </c>
      <c r="C51" s="229">
        <v>4565.18</v>
      </c>
      <c r="D51"/>
    </row>
    <row r="52" spans="1:4" x14ac:dyDescent="0.25">
      <c r="A52" s="230">
        <v>44461</v>
      </c>
      <c r="B52" s="231">
        <v>1</v>
      </c>
      <c r="C52" s="229">
        <v>4566.29</v>
      </c>
      <c r="D52"/>
    </row>
    <row r="53" spans="1:4" x14ac:dyDescent="0.25">
      <c r="A53" s="230">
        <v>44483</v>
      </c>
      <c r="B53" s="231">
        <v>1</v>
      </c>
      <c r="C53" s="229">
        <v>4551.1000000000004</v>
      </c>
      <c r="D53"/>
    </row>
    <row r="54" spans="1:4" x14ac:dyDescent="0.25">
      <c r="A54" s="230">
        <v>44462</v>
      </c>
      <c r="B54" s="231">
        <v>1</v>
      </c>
      <c r="C54" s="229">
        <v>4575.72</v>
      </c>
      <c r="D54"/>
    </row>
    <row r="55" spans="1:4" x14ac:dyDescent="0.25">
      <c r="A55" s="230">
        <v>44481</v>
      </c>
      <c r="B55" s="231">
        <v>1</v>
      </c>
      <c r="C55" s="229">
        <v>4536.1000000000004</v>
      </c>
      <c r="D55"/>
    </row>
    <row r="56" spans="1:4" x14ac:dyDescent="0.25">
      <c r="A56" s="230">
        <v>44463</v>
      </c>
      <c r="B56" s="231">
        <v>1</v>
      </c>
      <c r="C56" s="229">
        <v>4592.71</v>
      </c>
      <c r="D56"/>
    </row>
    <row r="57" spans="1:4" x14ac:dyDescent="0.25">
      <c r="A57" s="230">
        <v>44468</v>
      </c>
      <c r="B57" s="231">
        <v>1</v>
      </c>
      <c r="C57" s="229">
        <v>4589.76</v>
      </c>
      <c r="D57"/>
    </row>
    <row r="58" spans="1:4" x14ac:dyDescent="0.25">
      <c r="A58" s="230">
        <v>44466</v>
      </c>
      <c r="B58" s="231">
        <v>1</v>
      </c>
      <c r="C58" s="229">
        <v>4598.97</v>
      </c>
      <c r="D58"/>
    </row>
    <row r="59" spans="1:4" x14ac:dyDescent="0.25">
      <c r="A59" s="230">
        <v>44477</v>
      </c>
      <c r="B59" s="231">
        <v>1</v>
      </c>
      <c r="C59" s="229">
        <v>4519.4799999999996</v>
      </c>
      <c r="D59"/>
    </row>
    <row r="60" spans="1:4" x14ac:dyDescent="0.25">
      <c r="A60" s="230">
        <v>44469</v>
      </c>
      <c r="B60" s="231">
        <v>1</v>
      </c>
      <c r="C60" s="229">
        <v>4587.22</v>
      </c>
      <c r="D60"/>
    </row>
    <row r="61" spans="1:4" x14ac:dyDescent="0.25">
      <c r="A61" s="230">
        <v>44467</v>
      </c>
      <c r="B61" s="231">
        <v>1</v>
      </c>
      <c r="C61" s="229">
        <v>4617.17</v>
      </c>
      <c r="D61"/>
    </row>
    <row r="62" spans="1:4" x14ac:dyDescent="0.25">
      <c r="A62" s="230">
        <v>44470</v>
      </c>
      <c r="B62" s="231">
        <v>1</v>
      </c>
      <c r="C62" s="229">
        <v>4550.79</v>
      </c>
      <c r="D62"/>
    </row>
    <row r="63" spans="1:4" x14ac:dyDescent="0.25">
      <c r="A63" s="230">
        <v>44473</v>
      </c>
      <c r="B63" s="231">
        <v>1</v>
      </c>
      <c r="C63" s="229">
        <v>4542.26</v>
      </c>
      <c r="D63"/>
    </row>
    <row r="64" spans="1:4" x14ac:dyDescent="0.25">
      <c r="A64" s="230">
        <v>44452</v>
      </c>
      <c r="B64" s="231">
        <v>1</v>
      </c>
      <c r="C64" s="229">
        <v>4536.04</v>
      </c>
      <c r="D64"/>
    </row>
    <row r="65" spans="1:4" x14ac:dyDescent="0.25">
      <c r="A65" s="230">
        <v>44508</v>
      </c>
      <c r="B65" s="231">
        <v>1</v>
      </c>
      <c r="C65" s="229">
        <v>4539.57</v>
      </c>
      <c r="D65"/>
    </row>
    <row r="66" spans="1:4" x14ac:dyDescent="0.25">
      <c r="A66" s="230">
        <v>44509</v>
      </c>
      <c r="B66" s="231">
        <v>1</v>
      </c>
      <c r="C66" s="229">
        <v>4555.58</v>
      </c>
      <c r="D66"/>
    </row>
    <row r="67" spans="1:4" x14ac:dyDescent="0.25">
      <c r="A67" s="230">
        <v>44488</v>
      </c>
      <c r="B67" s="231">
        <v>1</v>
      </c>
      <c r="C67" s="229">
        <v>4555.75</v>
      </c>
      <c r="D67"/>
    </row>
    <row r="68" spans="1:4" x14ac:dyDescent="0.25">
      <c r="A68" s="230">
        <v>44503</v>
      </c>
      <c r="B68" s="231">
        <v>1</v>
      </c>
      <c r="C68" s="229">
        <v>4573.74</v>
      </c>
      <c r="D68"/>
    </row>
    <row r="69" spans="1:4" x14ac:dyDescent="0.25">
      <c r="A69" s="230">
        <v>44489</v>
      </c>
      <c r="B69" s="231">
        <v>1</v>
      </c>
      <c r="C69" s="229">
        <v>4552.01</v>
      </c>
      <c r="D69"/>
    </row>
    <row r="70" spans="1:4" x14ac:dyDescent="0.25">
      <c r="A70" s="230">
        <v>44495</v>
      </c>
      <c r="B70" s="231">
        <v>1</v>
      </c>
      <c r="C70" s="229">
        <v>4574.92</v>
      </c>
      <c r="D70"/>
    </row>
    <row r="71" spans="1:4" x14ac:dyDescent="0.25">
      <c r="A71" s="230">
        <v>44482</v>
      </c>
      <c r="B71" s="231">
        <v>1</v>
      </c>
      <c r="C71" s="229">
        <v>4536.71</v>
      </c>
      <c r="D71"/>
    </row>
    <row r="72" spans="1:4" x14ac:dyDescent="0.25">
      <c r="A72" s="230">
        <v>44490</v>
      </c>
      <c r="B72" s="231">
        <v>1</v>
      </c>
      <c r="C72" s="229">
        <v>4556.1400000000003</v>
      </c>
      <c r="D72"/>
    </row>
    <row r="73" spans="1:4" x14ac:dyDescent="0.25">
      <c r="A73" s="230">
        <v>44484</v>
      </c>
      <c r="B73" s="231">
        <v>1</v>
      </c>
      <c r="C73" s="229">
        <v>4560.71</v>
      </c>
      <c r="D73"/>
    </row>
    <row r="74" spans="1:4" x14ac:dyDescent="0.25">
      <c r="A74" s="230">
        <v>44480</v>
      </c>
      <c r="B74" s="231">
        <v>1</v>
      </c>
      <c r="C74" s="229">
        <v>4530.7700000000004</v>
      </c>
      <c r="D74"/>
    </row>
    <row r="75" spans="1:4" x14ac:dyDescent="0.25">
      <c r="A75" s="230">
        <v>44491</v>
      </c>
      <c r="B75" s="231">
        <v>1</v>
      </c>
      <c r="C75" s="229">
        <v>4559.24</v>
      </c>
      <c r="D75"/>
    </row>
    <row r="76" spans="1:4" x14ac:dyDescent="0.25">
      <c r="A76" s="230">
        <v>44536</v>
      </c>
      <c r="B76" s="231">
        <v>1</v>
      </c>
      <c r="C76" s="229">
        <v>4459.16</v>
      </c>
      <c r="D76"/>
    </row>
    <row r="77" spans="1:4" x14ac:dyDescent="0.25">
      <c r="A77" s="230">
        <v>44547</v>
      </c>
      <c r="B77" s="231">
        <v>1</v>
      </c>
      <c r="C77" s="229">
        <v>4450.5600000000004</v>
      </c>
      <c r="D77"/>
    </row>
    <row r="78" spans="1:4" x14ac:dyDescent="0.25">
      <c r="A78" s="230">
        <v>44545</v>
      </c>
      <c r="B78" s="231">
        <v>1</v>
      </c>
      <c r="C78" s="229">
        <v>4440.57</v>
      </c>
      <c r="D78"/>
    </row>
    <row r="79" spans="1:4" x14ac:dyDescent="0.25">
      <c r="A79" s="230">
        <v>44546</v>
      </c>
      <c r="B79" s="231">
        <v>1</v>
      </c>
      <c r="C79" s="229">
        <v>4441.42</v>
      </c>
      <c r="D79"/>
    </row>
    <row r="80" spans="1:4" x14ac:dyDescent="0.25">
      <c r="A80" s="230">
        <v>44552</v>
      </c>
      <c r="B80" s="231">
        <v>1</v>
      </c>
      <c r="C80" s="229">
        <v>4447.95</v>
      </c>
      <c r="D80"/>
    </row>
    <row r="81" spans="1:4" x14ac:dyDescent="0.25">
      <c r="A81" s="230">
        <v>44550</v>
      </c>
      <c r="B81" s="231">
        <v>1</v>
      </c>
      <c r="C81" s="229">
        <v>4445.38</v>
      </c>
      <c r="D81"/>
    </row>
    <row r="82" spans="1:4" x14ac:dyDescent="0.25">
      <c r="A82" s="230">
        <v>44558</v>
      </c>
      <c r="B82" s="231">
        <v>1</v>
      </c>
      <c r="C82" s="229">
        <v>4474.8599999999997</v>
      </c>
      <c r="D82"/>
    </row>
    <row r="83" spans="1:4" x14ac:dyDescent="0.25">
      <c r="A83" s="230">
        <v>44553</v>
      </c>
      <c r="B83" s="231">
        <v>1</v>
      </c>
      <c r="C83" s="229">
        <v>4465.84</v>
      </c>
      <c r="D83"/>
    </row>
    <row r="84" spans="1:4" x14ac:dyDescent="0.25">
      <c r="A84" s="230">
        <v>44551</v>
      </c>
      <c r="B84" s="231">
        <v>1</v>
      </c>
      <c r="C84" s="229">
        <v>4453.08</v>
      </c>
      <c r="D84"/>
    </row>
    <row r="85" spans="1:4" x14ac:dyDescent="0.25">
      <c r="A85" s="230">
        <v>44560</v>
      </c>
      <c r="B85" s="231">
        <v>1</v>
      </c>
      <c r="C85" s="229">
        <v>4470.1000000000004</v>
      </c>
      <c r="D85"/>
    </row>
    <row r="86" spans="1:4" x14ac:dyDescent="0.25">
      <c r="A86" s="230">
        <v>44557</v>
      </c>
      <c r="B86" s="231">
        <v>1</v>
      </c>
      <c r="C86" s="229">
        <v>4469.71</v>
      </c>
      <c r="D86"/>
    </row>
    <row r="87" spans="1:4" x14ac:dyDescent="0.25">
      <c r="A87" s="230">
        <v>44559</v>
      </c>
      <c r="B87" s="231">
        <v>1</v>
      </c>
      <c r="C87" s="229">
        <v>4470.9799999999996</v>
      </c>
      <c r="D87"/>
    </row>
    <row r="88" spans="1:4" x14ac:dyDescent="0.25">
      <c r="A88" s="230">
        <v>44543</v>
      </c>
      <c r="B88" s="231">
        <v>1</v>
      </c>
      <c r="C88" s="229">
        <v>4454.93</v>
      </c>
      <c r="D88"/>
    </row>
    <row r="89" spans="1:4" x14ac:dyDescent="0.25">
      <c r="A89" s="230">
        <v>44448</v>
      </c>
      <c r="B89" s="231">
        <v>1</v>
      </c>
      <c r="C89" s="229">
        <v>4535.3500000000004</v>
      </c>
      <c r="D89"/>
    </row>
    <row r="90" spans="1:4" x14ac:dyDescent="0.25">
      <c r="A90" s="230">
        <v>44442</v>
      </c>
      <c r="B90" s="231">
        <v>1</v>
      </c>
      <c r="C90" s="229">
        <v>4543.63</v>
      </c>
      <c r="D90"/>
    </row>
    <row r="91" spans="1:4" x14ac:dyDescent="0.25">
      <c r="A91" s="230">
        <v>44445</v>
      </c>
      <c r="B91" s="231">
        <v>1</v>
      </c>
      <c r="C91" s="229">
        <v>4544.2</v>
      </c>
      <c r="D91"/>
    </row>
    <row r="92" spans="1:4" x14ac:dyDescent="0.25">
      <c r="A92" s="230">
        <v>44447</v>
      </c>
      <c r="B92" s="231">
        <v>1</v>
      </c>
      <c r="C92" s="229">
        <v>4541.92</v>
      </c>
      <c r="D92"/>
    </row>
    <row r="93" spans="1:4" x14ac:dyDescent="0.25">
      <c r="A93" s="230">
        <v>44449</v>
      </c>
      <c r="B93" s="231">
        <v>1</v>
      </c>
      <c r="C93" s="229">
        <v>4542.93</v>
      </c>
      <c r="D93"/>
    </row>
    <row r="94" spans="1:4" x14ac:dyDescent="0.25">
      <c r="A94" s="230">
        <v>44438</v>
      </c>
      <c r="B94" s="231">
        <v>1</v>
      </c>
      <c r="C94" s="229">
        <v>4527.47</v>
      </c>
      <c r="D94"/>
    </row>
    <row r="95" spans="1:4" x14ac:dyDescent="0.25">
      <c r="A95" s="230">
        <v>44455</v>
      </c>
      <c r="B95" s="231">
        <v>1</v>
      </c>
      <c r="C95" s="229">
        <v>4558.51</v>
      </c>
      <c r="D95"/>
    </row>
    <row r="96" spans="1:4" x14ac:dyDescent="0.25">
      <c r="A96" s="230">
        <v>44456</v>
      </c>
      <c r="B96" s="231">
        <v>1</v>
      </c>
      <c r="C96" s="229">
        <v>4562.8</v>
      </c>
      <c r="D96"/>
    </row>
    <row r="97" spans="1:4" x14ac:dyDescent="0.25">
      <c r="A97" s="230">
        <v>44364</v>
      </c>
      <c r="B97" s="231">
        <v>1</v>
      </c>
      <c r="C97" s="229">
        <v>4510.54</v>
      </c>
      <c r="D97"/>
    </row>
    <row r="98" spans="1:4" x14ac:dyDescent="0.25">
      <c r="A98" s="230">
        <v>44365</v>
      </c>
      <c r="B98" s="231">
        <v>1</v>
      </c>
      <c r="C98" s="229">
        <v>4481.37</v>
      </c>
      <c r="D98"/>
    </row>
    <row r="99" spans="1:4" x14ac:dyDescent="0.25">
      <c r="A99" s="230">
        <v>44378</v>
      </c>
      <c r="B99" s="231">
        <v>1</v>
      </c>
      <c r="C99" s="229">
        <v>4635.05</v>
      </c>
      <c r="D99"/>
    </row>
    <row r="100" spans="1:4" x14ac:dyDescent="0.25">
      <c r="A100" s="230">
        <v>44376</v>
      </c>
      <c r="B100" s="231">
        <v>1</v>
      </c>
      <c r="C100" s="229">
        <v>4591.1000000000004</v>
      </c>
      <c r="D100"/>
    </row>
    <row r="101" spans="1:4" x14ac:dyDescent="0.25">
      <c r="A101" s="230">
        <v>44372</v>
      </c>
      <c r="B101" s="231">
        <v>1</v>
      </c>
      <c r="C101" s="229">
        <v>4536.41</v>
      </c>
      <c r="D101"/>
    </row>
    <row r="102" spans="1:4" x14ac:dyDescent="0.25">
      <c r="A102" s="230">
        <v>44375</v>
      </c>
      <c r="B102" s="231">
        <v>1</v>
      </c>
      <c r="C102" s="229">
        <v>4553.12</v>
      </c>
      <c r="D102"/>
    </row>
    <row r="103" spans="1:4" x14ac:dyDescent="0.25">
      <c r="A103" s="230">
        <v>44382</v>
      </c>
      <c r="B103" s="231">
        <v>1</v>
      </c>
      <c r="C103" s="229">
        <v>4592.8599999999997</v>
      </c>
      <c r="D103"/>
    </row>
    <row r="104" spans="1:4" x14ac:dyDescent="0.25">
      <c r="A104" s="230">
        <v>44377</v>
      </c>
      <c r="B104" s="231">
        <v>1</v>
      </c>
      <c r="C104" s="229">
        <v>4641.7</v>
      </c>
      <c r="D104"/>
    </row>
    <row r="105" spans="1:4" x14ac:dyDescent="0.25">
      <c r="A105" s="230">
        <v>44379</v>
      </c>
      <c r="B105" s="231">
        <v>1</v>
      </c>
      <c r="C105" s="229">
        <v>4625.97</v>
      </c>
      <c r="D105"/>
    </row>
    <row r="106" spans="1:4" x14ac:dyDescent="0.25">
      <c r="A106" s="230">
        <v>44363</v>
      </c>
      <c r="B106" s="231">
        <v>1</v>
      </c>
      <c r="C106" s="229">
        <v>4558.1499999999996</v>
      </c>
      <c r="D106"/>
    </row>
    <row r="107" spans="1:4" x14ac:dyDescent="0.25">
      <c r="A107" s="230">
        <v>44386</v>
      </c>
      <c r="B107" s="231">
        <v>1</v>
      </c>
      <c r="C107" s="229">
        <v>4421.67</v>
      </c>
      <c r="D107"/>
    </row>
    <row r="108" spans="1:4" x14ac:dyDescent="0.25">
      <c r="A108" s="230">
        <v>44384</v>
      </c>
      <c r="B108" s="231">
        <v>1</v>
      </c>
      <c r="C108" s="229">
        <v>4509.22</v>
      </c>
      <c r="D108"/>
    </row>
    <row r="109" spans="1:4" x14ac:dyDescent="0.25">
      <c r="A109" s="230">
        <v>44385</v>
      </c>
      <c r="B109" s="231">
        <v>1</v>
      </c>
      <c r="C109" s="229">
        <v>4422.46</v>
      </c>
      <c r="D109"/>
    </row>
    <row r="110" spans="1:4" x14ac:dyDescent="0.25">
      <c r="A110" s="230">
        <v>44389</v>
      </c>
      <c r="B110" s="231">
        <v>1</v>
      </c>
      <c r="C110" s="229">
        <v>4446.0200000000004</v>
      </c>
      <c r="D110"/>
    </row>
    <row r="111" spans="1:4" x14ac:dyDescent="0.25">
      <c r="A111" s="230">
        <v>44390</v>
      </c>
      <c r="B111" s="231">
        <v>1</v>
      </c>
      <c r="C111" s="229">
        <v>4465.55</v>
      </c>
      <c r="D111"/>
    </row>
    <row r="112" spans="1:4" x14ac:dyDescent="0.25">
      <c r="A112" s="230">
        <v>44383</v>
      </c>
      <c r="B112" s="231">
        <v>1</v>
      </c>
      <c r="C112" s="229">
        <v>4575.41</v>
      </c>
      <c r="D112"/>
    </row>
    <row r="113" spans="1:4" x14ac:dyDescent="0.25">
      <c r="A113" s="230">
        <v>44368</v>
      </c>
      <c r="B113" s="231">
        <v>1</v>
      </c>
      <c r="C113" s="229">
        <v>4462.3100000000004</v>
      </c>
      <c r="D113"/>
    </row>
    <row r="114" spans="1:4" x14ac:dyDescent="0.25">
      <c r="A114" s="230">
        <v>44335</v>
      </c>
      <c r="B114" s="231">
        <v>1</v>
      </c>
      <c r="C114" s="229">
        <v>4557.01</v>
      </c>
      <c r="D114"/>
    </row>
    <row r="115" spans="1:4" x14ac:dyDescent="0.25">
      <c r="A115" s="230">
        <v>44336</v>
      </c>
      <c r="B115" s="231">
        <v>1</v>
      </c>
      <c r="C115" s="229">
        <v>4550.1499999999996</v>
      </c>
      <c r="D115"/>
    </row>
    <row r="116" spans="1:4" x14ac:dyDescent="0.25">
      <c r="A116" s="230">
        <v>44344</v>
      </c>
      <c r="B116" s="231">
        <v>1</v>
      </c>
      <c r="C116" s="229">
        <v>4567.59</v>
      </c>
      <c r="D116"/>
    </row>
    <row r="117" spans="1:4" x14ac:dyDescent="0.25">
      <c r="A117" s="230">
        <v>44334</v>
      </c>
      <c r="B117" s="231">
        <v>1</v>
      </c>
      <c r="C117" s="229">
        <v>4554.82</v>
      </c>
      <c r="D117"/>
    </row>
    <row r="118" spans="1:4" x14ac:dyDescent="0.25">
      <c r="A118" s="230">
        <v>44354</v>
      </c>
      <c r="B118" s="231">
        <v>1</v>
      </c>
      <c r="C118" s="229">
        <v>4560.43</v>
      </c>
      <c r="D118"/>
    </row>
    <row r="119" spans="1:4" x14ac:dyDescent="0.25">
      <c r="A119" s="230">
        <v>44350</v>
      </c>
      <c r="B119" s="231">
        <v>1</v>
      </c>
      <c r="C119" s="229">
        <v>4567.87</v>
      </c>
      <c r="D119"/>
    </row>
    <row r="120" spans="1:4" x14ac:dyDescent="0.25">
      <c r="A120" s="230">
        <v>44348</v>
      </c>
      <c r="B120" s="231">
        <v>1</v>
      </c>
      <c r="C120" s="229">
        <v>4579.62</v>
      </c>
      <c r="D120"/>
    </row>
    <row r="121" spans="1:4" x14ac:dyDescent="0.25">
      <c r="A121" s="230">
        <v>44242</v>
      </c>
      <c r="B121" s="231">
        <v>1</v>
      </c>
      <c r="C121" s="229">
        <v>4494.8500000000004</v>
      </c>
      <c r="D121"/>
    </row>
    <row r="122" spans="1:4" x14ac:dyDescent="0.25">
      <c r="A122" s="230">
        <v>44243</v>
      </c>
      <c r="B122" s="231">
        <v>1</v>
      </c>
      <c r="C122" s="229">
        <v>4497.8500000000004</v>
      </c>
      <c r="D122"/>
    </row>
    <row r="123" spans="1:4" x14ac:dyDescent="0.25">
      <c r="A123" s="230">
        <v>44230</v>
      </c>
      <c r="B123" s="231">
        <v>1</v>
      </c>
      <c r="C123" s="229">
        <v>4523.1099999999997</v>
      </c>
      <c r="D123"/>
    </row>
    <row r="124" spans="1:4" x14ac:dyDescent="0.25">
      <c r="A124" s="230">
        <v>44337</v>
      </c>
      <c r="B124" s="231">
        <v>1</v>
      </c>
      <c r="C124" s="229">
        <v>4561.0600000000004</v>
      </c>
      <c r="D124"/>
    </row>
    <row r="125" spans="1:4" x14ac:dyDescent="0.25">
      <c r="A125" s="230">
        <v>44355</v>
      </c>
      <c r="B125" s="231">
        <v>1</v>
      </c>
      <c r="C125" s="229">
        <v>4570.3100000000004</v>
      </c>
      <c r="D125"/>
    </row>
    <row r="126" spans="1:4" x14ac:dyDescent="0.25">
      <c r="A126" s="230">
        <v>44349</v>
      </c>
      <c r="B126" s="231">
        <v>1</v>
      </c>
      <c r="C126" s="229">
        <v>4578.8500000000004</v>
      </c>
      <c r="D126"/>
    </row>
    <row r="127" spans="1:4" x14ac:dyDescent="0.25">
      <c r="A127" s="230">
        <v>44351</v>
      </c>
      <c r="B127" s="231">
        <v>1</v>
      </c>
      <c r="C127" s="229">
        <v>4558.78</v>
      </c>
      <c r="D127"/>
    </row>
    <row r="128" spans="1:4" x14ac:dyDescent="0.25">
      <c r="A128" s="230">
        <v>44347</v>
      </c>
      <c r="B128" s="231">
        <v>1</v>
      </c>
      <c r="C128" s="229">
        <v>4572.0600000000004</v>
      </c>
      <c r="D128"/>
    </row>
    <row r="129" spans="1:4" x14ac:dyDescent="0.25">
      <c r="A129" s="230">
        <v>44201</v>
      </c>
      <c r="B129" s="231">
        <v>1</v>
      </c>
      <c r="C129" s="229">
        <v>4691.47</v>
      </c>
      <c r="D129"/>
    </row>
    <row r="130" spans="1:4" x14ac:dyDescent="0.25">
      <c r="A130" s="230">
        <v>44523</v>
      </c>
      <c r="B130" s="231">
        <v>1</v>
      </c>
      <c r="C130" s="229">
        <v>4462.8599999999997</v>
      </c>
      <c r="D130"/>
    </row>
    <row r="131" spans="1:4" x14ac:dyDescent="0.25">
      <c r="A131" s="230">
        <v>44519</v>
      </c>
      <c r="B131" s="231">
        <v>1</v>
      </c>
      <c r="C131" s="229">
        <v>4481.75</v>
      </c>
      <c r="D131"/>
    </row>
    <row r="132" spans="1:4" x14ac:dyDescent="0.25">
      <c r="A132" s="230">
        <v>44510</v>
      </c>
      <c r="B132" s="231">
        <v>1</v>
      </c>
      <c r="C132" s="229">
        <v>4556.38</v>
      </c>
      <c r="D132"/>
    </row>
    <row r="133" spans="1:4" x14ac:dyDescent="0.25">
      <c r="A133" s="230">
        <v>44526</v>
      </c>
      <c r="B133" s="231">
        <v>1</v>
      </c>
      <c r="C133" s="229">
        <v>4449.4799999999996</v>
      </c>
      <c r="D133"/>
    </row>
    <row r="134" spans="1:4" x14ac:dyDescent="0.25">
      <c r="A134" s="230">
        <v>44524</v>
      </c>
      <c r="B134" s="231">
        <v>1</v>
      </c>
      <c r="C134" s="229">
        <v>4447.62</v>
      </c>
      <c r="D134"/>
    </row>
    <row r="135" spans="1:4" x14ac:dyDescent="0.25">
      <c r="A135" s="230">
        <v>44530</v>
      </c>
      <c r="B135" s="231">
        <v>1</v>
      </c>
      <c r="C135" s="229">
        <v>4492.8599999999997</v>
      </c>
      <c r="D135"/>
    </row>
    <row r="136" spans="1:4" x14ac:dyDescent="0.25">
      <c r="A136" s="230">
        <v>44525</v>
      </c>
      <c r="B136" s="231">
        <v>1</v>
      </c>
      <c r="C136" s="229">
        <v>4442.1499999999996</v>
      </c>
      <c r="D136"/>
    </row>
    <row r="137" spans="1:4" x14ac:dyDescent="0.25">
      <c r="A137" s="230">
        <v>44532</v>
      </c>
      <c r="B137" s="231">
        <v>1</v>
      </c>
      <c r="C137" s="229">
        <v>4489.29</v>
      </c>
      <c r="D137"/>
    </row>
    <row r="138" spans="1:4" x14ac:dyDescent="0.25">
      <c r="A138" s="230">
        <v>44533</v>
      </c>
      <c r="B138" s="231">
        <v>1</v>
      </c>
      <c r="C138" s="229">
        <v>4471.57</v>
      </c>
      <c r="D138"/>
    </row>
    <row r="139" spans="1:4" x14ac:dyDescent="0.25">
      <c r="A139" s="230">
        <v>44529</v>
      </c>
      <c r="B139" s="231">
        <v>1</v>
      </c>
      <c r="C139" s="229">
        <v>4473.41</v>
      </c>
      <c r="D139"/>
    </row>
    <row r="140" spans="1:4" x14ac:dyDescent="0.25">
      <c r="A140" s="230">
        <v>44531</v>
      </c>
      <c r="B140" s="231">
        <v>1</v>
      </c>
      <c r="C140" s="229">
        <v>4494.9399999999996</v>
      </c>
      <c r="D140"/>
    </row>
    <row r="141" spans="1:4" x14ac:dyDescent="0.25">
      <c r="A141" s="230">
        <v>44522</v>
      </c>
      <c r="B141" s="231">
        <v>1</v>
      </c>
      <c r="C141" s="229">
        <v>4464.21</v>
      </c>
      <c r="D141"/>
    </row>
    <row r="142" spans="1:4" x14ac:dyDescent="0.25">
      <c r="A142" s="230">
        <v>44200</v>
      </c>
      <c r="B142" s="231">
        <v>1</v>
      </c>
      <c r="C142" s="229">
        <v>4690.21</v>
      </c>
      <c r="D142"/>
    </row>
    <row r="143" spans="1:4" x14ac:dyDescent="0.25">
      <c r="A143" s="230">
        <v>44202</v>
      </c>
      <c r="B143" s="231">
        <v>1</v>
      </c>
      <c r="C143" s="229">
        <v>4640.59</v>
      </c>
      <c r="D143"/>
    </row>
    <row r="144" spans="1:4" x14ac:dyDescent="0.25">
      <c r="A144" s="230">
        <v>44537</v>
      </c>
      <c r="B144" s="231">
        <v>1</v>
      </c>
      <c r="C144" s="229">
        <v>4451.04</v>
      </c>
      <c r="D144"/>
    </row>
    <row r="145" spans="1:4" x14ac:dyDescent="0.25">
      <c r="A145" s="230">
        <v>44203</v>
      </c>
      <c r="B145" s="231">
        <v>1</v>
      </c>
      <c r="C145" s="229">
        <v>4653.3500000000004</v>
      </c>
      <c r="D145"/>
    </row>
    <row r="146" spans="1:4" x14ac:dyDescent="0.25">
      <c r="A146" s="230">
        <v>44210</v>
      </c>
      <c r="B146" s="231">
        <v>1</v>
      </c>
      <c r="C146" s="229">
        <v>4549.63</v>
      </c>
      <c r="D146"/>
    </row>
    <row r="147" spans="1:4" x14ac:dyDescent="0.25">
      <c r="A147" s="230">
        <v>44208</v>
      </c>
      <c r="B147" s="231">
        <v>1</v>
      </c>
      <c r="C147" s="229">
        <v>4594.46</v>
      </c>
      <c r="D147"/>
    </row>
    <row r="148" spans="1:4" x14ac:dyDescent="0.25">
      <c r="A148" s="230">
        <v>44207</v>
      </c>
      <c r="B148" s="231">
        <v>1</v>
      </c>
      <c r="C148" s="229">
        <v>4637.96</v>
      </c>
      <c r="D148"/>
    </row>
    <row r="149" spans="1:4" x14ac:dyDescent="0.25">
      <c r="A149" s="230">
        <v>44214</v>
      </c>
      <c r="B149" s="231">
        <v>1</v>
      </c>
      <c r="C149" s="229">
        <v>4531.6400000000003</v>
      </c>
      <c r="D149"/>
    </row>
    <row r="150" spans="1:4" x14ac:dyDescent="0.25">
      <c r="A150" s="230">
        <v>44209</v>
      </c>
      <c r="B150" s="231">
        <v>1</v>
      </c>
      <c r="C150" s="229">
        <v>4582.74</v>
      </c>
      <c r="D150"/>
    </row>
    <row r="151" spans="1:4" x14ac:dyDescent="0.25">
      <c r="A151" s="230">
        <v>44544</v>
      </c>
      <c r="B151" s="231">
        <v>1</v>
      </c>
      <c r="C151" s="229">
        <v>4448.59</v>
      </c>
      <c r="D151"/>
    </row>
    <row r="152" spans="1:4" x14ac:dyDescent="0.25">
      <c r="A152" s="230">
        <v>44211</v>
      </c>
      <c r="B152" s="231">
        <v>1</v>
      </c>
      <c r="C152" s="229">
        <v>4541.74</v>
      </c>
      <c r="D152"/>
    </row>
    <row r="153" spans="1:4" x14ac:dyDescent="0.25">
      <c r="A153" s="230">
        <v>44539</v>
      </c>
      <c r="B153" s="231">
        <v>1</v>
      </c>
      <c r="C153" s="229">
        <v>4461.59</v>
      </c>
      <c r="D153"/>
    </row>
    <row r="154" spans="1:4" x14ac:dyDescent="0.25">
      <c r="A154" s="230">
        <v>44215</v>
      </c>
      <c r="B154" s="231">
        <v>1</v>
      </c>
      <c r="C154" s="229">
        <v>4548.3100000000004</v>
      </c>
      <c r="D154"/>
    </row>
    <row r="155" spans="1:4" x14ac:dyDescent="0.25">
      <c r="A155" s="230">
        <v>44204</v>
      </c>
      <c r="B155" s="231">
        <v>1</v>
      </c>
      <c r="C155" s="229">
        <v>4643.45</v>
      </c>
      <c r="D155"/>
    </row>
    <row r="156" spans="1:4" x14ac:dyDescent="0.25">
      <c r="A156" s="230">
        <v>44237</v>
      </c>
      <c r="B156" s="231">
        <v>1</v>
      </c>
      <c r="C156" s="229">
        <v>4508.2299999999996</v>
      </c>
      <c r="D156"/>
    </row>
    <row r="157" spans="1:4" x14ac:dyDescent="0.25">
      <c r="A157" s="230">
        <v>44231</v>
      </c>
      <c r="B157" s="231">
        <v>1</v>
      </c>
      <c r="C157" s="229">
        <v>4481.07</v>
      </c>
      <c r="D157"/>
    </row>
    <row r="158" spans="1:4" x14ac:dyDescent="0.25">
      <c r="A158" s="230">
        <v>44232</v>
      </c>
      <c r="B158" s="231">
        <v>1</v>
      </c>
      <c r="C158" s="229">
        <v>4432.8100000000004</v>
      </c>
      <c r="D158"/>
    </row>
    <row r="159" spans="1:4" x14ac:dyDescent="0.25">
      <c r="A159" s="230">
        <v>44540</v>
      </c>
      <c r="B159" s="231">
        <v>1</v>
      </c>
      <c r="C159" s="229">
        <v>4463.01</v>
      </c>
      <c r="D159"/>
    </row>
    <row r="160" spans="1:4" x14ac:dyDescent="0.25">
      <c r="A160" s="230">
        <v>44238</v>
      </c>
      <c r="B160" s="231">
        <v>1</v>
      </c>
      <c r="C160" s="229">
        <v>4518.16</v>
      </c>
      <c r="D160"/>
    </row>
    <row r="161" spans="1:4" x14ac:dyDescent="0.25">
      <c r="A161" s="230">
        <v>44245</v>
      </c>
      <c r="B161" s="231">
        <v>1</v>
      </c>
      <c r="C161" s="229">
        <v>4507.07</v>
      </c>
      <c r="D161"/>
    </row>
    <row r="162" spans="1:4" x14ac:dyDescent="0.25">
      <c r="A162" s="230">
        <v>44246</v>
      </c>
      <c r="B162" s="231">
        <v>1</v>
      </c>
      <c r="C162" s="229">
        <v>4550.4799999999996</v>
      </c>
      <c r="D162"/>
    </row>
    <row r="163" spans="1:4" x14ac:dyDescent="0.25">
      <c r="A163" s="230">
        <v>44249</v>
      </c>
      <c r="B163" s="231">
        <v>1</v>
      </c>
      <c r="C163" s="229">
        <v>4552.55</v>
      </c>
      <c r="D163"/>
    </row>
    <row r="164" spans="1:4" x14ac:dyDescent="0.25">
      <c r="A164" s="230">
        <v>44250</v>
      </c>
      <c r="B164" s="231">
        <v>1</v>
      </c>
      <c r="C164" s="229">
        <v>4542.09</v>
      </c>
      <c r="D164"/>
    </row>
    <row r="165" spans="1:4" x14ac:dyDescent="0.25">
      <c r="A165" s="230">
        <v>44251</v>
      </c>
      <c r="B165" s="231">
        <v>1</v>
      </c>
      <c r="C165" s="229">
        <v>4549.25</v>
      </c>
      <c r="D165"/>
    </row>
    <row r="166" spans="1:4" x14ac:dyDescent="0.25">
      <c r="A166" s="230">
        <v>44252</v>
      </c>
      <c r="B166" s="231">
        <v>1</v>
      </c>
      <c r="C166" s="229">
        <v>4531.66</v>
      </c>
      <c r="D166"/>
    </row>
    <row r="167" spans="1:4" x14ac:dyDescent="0.25">
      <c r="A167" s="230">
        <v>44253</v>
      </c>
      <c r="B167" s="231">
        <v>1</v>
      </c>
      <c r="C167" s="229">
        <v>4539.29</v>
      </c>
      <c r="D167"/>
    </row>
    <row r="168" spans="1:4" x14ac:dyDescent="0.25">
      <c r="A168" s="230">
        <v>44256</v>
      </c>
      <c r="B168" s="231">
        <v>1</v>
      </c>
      <c r="C168" s="229">
        <v>4533.67</v>
      </c>
      <c r="D168"/>
    </row>
    <row r="169" spans="1:4" x14ac:dyDescent="0.25">
      <c r="A169" s="230">
        <v>44257</v>
      </c>
      <c r="B169" s="231">
        <v>1</v>
      </c>
      <c r="C169" s="229">
        <v>4478.66</v>
      </c>
      <c r="D169"/>
    </row>
    <row r="170" spans="1:4" x14ac:dyDescent="0.25">
      <c r="A170" s="230">
        <v>44258</v>
      </c>
      <c r="B170" s="231">
        <v>1</v>
      </c>
      <c r="C170" s="229">
        <v>4510.24</v>
      </c>
      <c r="D170"/>
    </row>
    <row r="171" spans="1:4" x14ac:dyDescent="0.25">
      <c r="A171" s="230">
        <v>44259</v>
      </c>
      <c r="B171" s="231">
        <v>1</v>
      </c>
      <c r="C171" s="229">
        <v>4533.07</v>
      </c>
      <c r="D171"/>
    </row>
    <row r="172" spans="1:4" x14ac:dyDescent="0.25">
      <c r="A172" s="230">
        <v>44260</v>
      </c>
      <c r="B172" s="231">
        <v>1</v>
      </c>
      <c r="C172" s="229">
        <v>4463.24</v>
      </c>
      <c r="D172"/>
    </row>
    <row r="173" spans="1:4" x14ac:dyDescent="0.25">
      <c r="A173" s="230">
        <v>44278</v>
      </c>
      <c r="B173" s="231">
        <v>1</v>
      </c>
      <c r="C173" s="229">
        <v>4480.97</v>
      </c>
      <c r="D173"/>
    </row>
    <row r="174" spans="1:4" x14ac:dyDescent="0.25">
      <c r="A174" s="230">
        <v>44279</v>
      </c>
      <c r="B174" s="231">
        <v>1</v>
      </c>
      <c r="C174" s="229">
        <v>4468.78</v>
      </c>
      <c r="D174"/>
    </row>
    <row r="175" spans="1:4" x14ac:dyDescent="0.25">
      <c r="A175" s="230">
        <v>44280</v>
      </c>
      <c r="B175" s="231">
        <v>1</v>
      </c>
      <c r="C175" s="229">
        <v>4449.3599999999997</v>
      </c>
      <c r="D175"/>
    </row>
    <row r="176" spans="1:4" x14ac:dyDescent="0.25">
      <c r="A176" s="230">
        <v>44281</v>
      </c>
      <c r="B176" s="231">
        <v>1</v>
      </c>
      <c r="C176" s="229">
        <v>4461.1099999999997</v>
      </c>
      <c r="D176"/>
    </row>
    <row r="177" spans="1:4" x14ac:dyDescent="0.25">
      <c r="A177" s="230">
        <v>44285</v>
      </c>
      <c r="B177" s="231">
        <v>1</v>
      </c>
      <c r="C177" s="229">
        <v>4422.67</v>
      </c>
      <c r="D177"/>
    </row>
    <row r="178" spans="1:4" x14ac:dyDescent="0.25">
      <c r="A178" s="230">
        <v>44286</v>
      </c>
      <c r="B178" s="231">
        <v>1</v>
      </c>
      <c r="C178" s="229">
        <v>4425.5200000000004</v>
      </c>
      <c r="D178"/>
    </row>
    <row r="179" spans="1:4" x14ac:dyDescent="0.25">
      <c r="A179" s="230">
        <v>44287</v>
      </c>
      <c r="B179" s="231">
        <v>1</v>
      </c>
      <c r="C179" s="229">
        <v>4434.4799999999996</v>
      </c>
      <c r="D179"/>
    </row>
    <row r="180" spans="1:4" x14ac:dyDescent="0.25">
      <c r="A180" s="230">
        <v>44292</v>
      </c>
      <c r="B180" s="231">
        <v>1</v>
      </c>
      <c r="C180" s="229">
        <v>4468.38</v>
      </c>
      <c r="D180"/>
    </row>
    <row r="181" spans="1:4" x14ac:dyDescent="0.25">
      <c r="A181" s="230">
        <v>44293</v>
      </c>
      <c r="B181" s="231">
        <v>1</v>
      </c>
      <c r="C181" s="229">
        <v>4485.01</v>
      </c>
      <c r="D181"/>
    </row>
    <row r="182" spans="1:4" x14ac:dyDescent="0.25">
      <c r="A182" s="230">
        <v>44263</v>
      </c>
      <c r="B182" s="231">
        <v>1</v>
      </c>
      <c r="C182" s="229">
        <v>4468.26</v>
      </c>
      <c r="D182"/>
    </row>
    <row r="183" spans="1:4" x14ac:dyDescent="0.25">
      <c r="A183" s="230">
        <v>44264</v>
      </c>
      <c r="B183" s="231">
        <v>1</v>
      </c>
      <c r="C183" s="229">
        <v>4493.0200000000004</v>
      </c>
      <c r="D183"/>
    </row>
    <row r="184" spans="1:4" x14ac:dyDescent="0.25">
      <c r="A184" s="230">
        <v>44265</v>
      </c>
      <c r="B184" s="231">
        <v>1</v>
      </c>
      <c r="C184" s="229">
        <v>4454.12</v>
      </c>
      <c r="D184"/>
    </row>
    <row r="185" spans="1:4" x14ac:dyDescent="0.25">
      <c r="A185" s="230">
        <v>44266</v>
      </c>
      <c r="B185" s="231">
        <v>1</v>
      </c>
      <c r="C185" s="229">
        <v>4478.8999999999996</v>
      </c>
      <c r="D185"/>
    </row>
    <row r="186" spans="1:4" x14ac:dyDescent="0.25">
      <c r="A186" s="230">
        <v>44267</v>
      </c>
      <c r="B186" s="231">
        <v>1</v>
      </c>
      <c r="C186" s="229">
        <v>4503.9799999999996</v>
      </c>
      <c r="D186"/>
    </row>
    <row r="187" spans="1:4" x14ac:dyDescent="0.25">
      <c r="A187" s="230">
        <v>44270</v>
      </c>
      <c r="B187" s="231">
        <v>1</v>
      </c>
      <c r="C187" s="229">
        <v>4478.33</v>
      </c>
      <c r="D187"/>
    </row>
    <row r="188" spans="1:4" x14ac:dyDescent="0.25">
      <c r="A188" s="230">
        <v>44271</v>
      </c>
      <c r="B188" s="231">
        <v>1</v>
      </c>
      <c r="C188" s="229">
        <v>4489.7299999999996</v>
      </c>
      <c r="D188"/>
    </row>
    <row r="189" spans="1:4" x14ac:dyDescent="0.25">
      <c r="A189" s="230">
        <v>44272</v>
      </c>
      <c r="B189" s="231">
        <v>1</v>
      </c>
      <c r="C189" s="229">
        <v>4487.75</v>
      </c>
      <c r="D189"/>
    </row>
    <row r="190" spans="1:4" x14ac:dyDescent="0.25">
      <c r="A190" s="230">
        <v>44273</v>
      </c>
      <c r="B190" s="231">
        <v>1</v>
      </c>
      <c r="C190" s="229">
        <v>4512.17</v>
      </c>
      <c r="D190"/>
    </row>
    <row r="191" spans="1:4" x14ac:dyDescent="0.25">
      <c r="A191" s="230">
        <v>44274</v>
      </c>
      <c r="B191" s="231">
        <v>1</v>
      </c>
      <c r="C191" s="229">
        <v>4477.99</v>
      </c>
      <c r="D191"/>
    </row>
    <row r="192" spans="1:4" x14ac:dyDescent="0.25">
      <c r="A192" s="230">
        <v>44277</v>
      </c>
      <c r="B192" s="231">
        <v>1</v>
      </c>
      <c r="C192" s="229">
        <v>4490.3</v>
      </c>
      <c r="D192"/>
    </row>
    <row r="193" spans="1:4" x14ac:dyDescent="0.25">
      <c r="A193" s="230">
        <v>44312</v>
      </c>
      <c r="B193" s="231">
        <v>1</v>
      </c>
      <c r="C193" s="229">
        <v>4552.7</v>
      </c>
      <c r="D193"/>
    </row>
    <row r="194" spans="1:4" x14ac:dyDescent="0.25">
      <c r="A194" s="230">
        <v>44313</v>
      </c>
      <c r="B194" s="231">
        <v>1</v>
      </c>
      <c r="C194" s="229">
        <v>4556.62</v>
      </c>
      <c r="D194"/>
    </row>
    <row r="195" spans="1:4" x14ac:dyDescent="0.25">
      <c r="A195" s="230">
        <v>44314</v>
      </c>
      <c r="B195" s="231">
        <v>1</v>
      </c>
      <c r="C195" s="229">
        <v>4567.8</v>
      </c>
      <c r="D195"/>
    </row>
    <row r="196" spans="1:4" x14ac:dyDescent="0.25">
      <c r="A196" s="230">
        <v>44315</v>
      </c>
      <c r="B196" s="231">
        <v>1</v>
      </c>
      <c r="C196" s="229">
        <v>4566.38</v>
      </c>
      <c r="D196"/>
    </row>
    <row r="197" spans="1:4" x14ac:dyDescent="0.25">
      <c r="A197" s="230">
        <v>44294</v>
      </c>
      <c r="B197" s="231">
        <v>1</v>
      </c>
      <c r="C197" s="229">
        <v>4492.5200000000004</v>
      </c>
      <c r="D197"/>
    </row>
    <row r="198" spans="1:4" x14ac:dyDescent="0.25">
      <c r="A198" s="230">
        <v>44295</v>
      </c>
      <c r="B198" s="231">
        <v>1</v>
      </c>
      <c r="C198" s="229">
        <v>4496.41</v>
      </c>
      <c r="D198"/>
    </row>
    <row r="199" spans="1:4" x14ac:dyDescent="0.25">
      <c r="A199" s="230">
        <v>44298</v>
      </c>
      <c r="B199" s="231">
        <v>1</v>
      </c>
      <c r="C199" s="229">
        <v>4501.6000000000004</v>
      </c>
      <c r="D199"/>
    </row>
    <row r="200" spans="1:4" x14ac:dyDescent="0.25">
      <c r="A200" s="230">
        <v>44299</v>
      </c>
      <c r="B200" s="231">
        <v>1</v>
      </c>
      <c r="C200" s="229">
        <v>4483.92</v>
      </c>
      <c r="D200"/>
    </row>
    <row r="201" spans="1:4" x14ac:dyDescent="0.25">
      <c r="A201" s="230">
        <v>44300</v>
      </c>
      <c r="B201" s="231">
        <v>1</v>
      </c>
      <c r="C201" s="229">
        <v>4513.1499999999996</v>
      </c>
      <c r="D201"/>
    </row>
    <row r="202" spans="1:4" x14ac:dyDescent="0.25">
      <c r="A202" s="230">
        <v>44301</v>
      </c>
      <c r="B202" s="231">
        <v>1</v>
      </c>
      <c r="C202" s="229">
        <v>4521.84</v>
      </c>
      <c r="D202"/>
    </row>
    <row r="203" spans="1:4" x14ac:dyDescent="0.25">
      <c r="A203" s="230">
        <v>44302</v>
      </c>
      <c r="B203" s="231">
        <v>1</v>
      </c>
      <c r="C203" s="229">
        <v>4484.84</v>
      </c>
      <c r="D203"/>
    </row>
    <row r="204" spans="1:4" x14ac:dyDescent="0.25">
      <c r="A204" s="230">
        <v>44305</v>
      </c>
      <c r="B204" s="231">
        <v>1</v>
      </c>
      <c r="C204" s="229">
        <v>4501.9799999999996</v>
      </c>
      <c r="D204"/>
    </row>
    <row r="205" spans="1:4" x14ac:dyDescent="0.25">
      <c r="A205" s="230">
        <v>44306</v>
      </c>
      <c r="B205" s="231">
        <v>1</v>
      </c>
      <c r="C205" s="229">
        <v>4533.34</v>
      </c>
      <c r="D205"/>
    </row>
    <row r="206" spans="1:4" x14ac:dyDescent="0.25">
      <c r="A206" s="230">
        <v>44307</v>
      </c>
      <c r="B206" s="231">
        <v>1</v>
      </c>
      <c r="C206" s="229">
        <v>4546.4799999999996</v>
      </c>
      <c r="D206"/>
    </row>
    <row r="207" spans="1:4" x14ac:dyDescent="0.25">
      <c r="A207" s="230">
        <v>44308</v>
      </c>
      <c r="B207" s="231">
        <v>1</v>
      </c>
      <c r="C207" s="229">
        <v>4520.07</v>
      </c>
      <c r="D207"/>
    </row>
    <row r="208" spans="1:4" x14ac:dyDescent="0.25">
      <c r="A208" s="230">
        <v>44309</v>
      </c>
      <c r="B208" s="231">
        <v>1</v>
      </c>
      <c r="C208" s="229">
        <v>4529.79</v>
      </c>
      <c r="D208"/>
    </row>
    <row r="209" spans="1:4" x14ac:dyDescent="0.25">
      <c r="A209" s="230">
        <v>44244</v>
      </c>
      <c r="B209" s="231">
        <v>1</v>
      </c>
      <c r="C209" s="229">
        <v>4495.0600000000004</v>
      </c>
      <c r="D209"/>
    </row>
    <row r="210" spans="1:4" x14ac:dyDescent="0.25">
      <c r="A210" s="230">
        <v>44341</v>
      </c>
      <c r="B210" s="231">
        <v>1</v>
      </c>
      <c r="C210" s="229">
        <v>4572.91</v>
      </c>
      <c r="D210"/>
    </row>
    <row r="211" spans="1:4" x14ac:dyDescent="0.25">
      <c r="A211" s="230">
        <v>44343</v>
      </c>
      <c r="B211" s="231">
        <v>1</v>
      </c>
      <c r="C211" s="229">
        <v>4564.0200000000004</v>
      </c>
      <c r="D211"/>
    </row>
    <row r="212" spans="1:4" x14ac:dyDescent="0.25">
      <c r="A212" s="230">
        <v>44323</v>
      </c>
      <c r="B212" s="231">
        <v>1</v>
      </c>
      <c r="C212" s="229">
        <v>4509.78</v>
      </c>
      <c r="D212"/>
    </row>
    <row r="213" spans="1:4" x14ac:dyDescent="0.25">
      <c r="A213" s="230">
        <v>44320</v>
      </c>
      <c r="B213" s="231">
        <v>1</v>
      </c>
      <c r="C213" s="229">
        <v>4506.8599999999997</v>
      </c>
      <c r="D213"/>
    </row>
    <row r="214" spans="1:4" x14ac:dyDescent="0.25">
      <c r="A214" s="230">
        <v>44321</v>
      </c>
      <c r="B214" s="231">
        <v>1</v>
      </c>
      <c r="C214" s="229">
        <v>4518.8999999999996</v>
      </c>
      <c r="D214"/>
    </row>
    <row r="215" spans="1:4" x14ac:dyDescent="0.25">
      <c r="A215" s="230">
        <v>44327</v>
      </c>
      <c r="B215" s="231">
        <v>1</v>
      </c>
      <c r="C215" s="229">
        <v>4530</v>
      </c>
      <c r="D215"/>
    </row>
    <row r="216" spans="1:4" x14ac:dyDescent="0.25">
      <c r="A216" s="230">
        <v>44322</v>
      </c>
      <c r="B216" s="231">
        <v>1</v>
      </c>
      <c r="C216" s="229">
        <v>4516.32</v>
      </c>
      <c r="D216"/>
    </row>
    <row r="217" spans="1:4" x14ac:dyDescent="0.25">
      <c r="A217" s="230">
        <v>44392</v>
      </c>
      <c r="B217" s="231">
        <v>1</v>
      </c>
      <c r="C217" s="229">
        <v>4506.5600000000004</v>
      </c>
      <c r="D217"/>
    </row>
    <row r="218" spans="1:4" x14ac:dyDescent="0.25">
      <c r="A218" s="230">
        <v>44399</v>
      </c>
      <c r="B218" s="231">
        <v>1</v>
      </c>
      <c r="C218" s="229">
        <v>4489.38</v>
      </c>
      <c r="D218"/>
    </row>
    <row r="219" spans="1:4" x14ac:dyDescent="0.25">
      <c r="A219" s="230">
        <v>44393</v>
      </c>
      <c r="B219" s="231">
        <v>1</v>
      </c>
      <c r="C219" s="229">
        <v>4511.4399999999996</v>
      </c>
      <c r="D219"/>
    </row>
    <row r="220" spans="1:4" x14ac:dyDescent="0.25">
      <c r="A220" s="230">
        <v>44400</v>
      </c>
      <c r="B220" s="231">
        <v>1</v>
      </c>
      <c r="C220" s="229">
        <v>4483.8</v>
      </c>
      <c r="D220"/>
    </row>
    <row r="221" spans="1:4" x14ac:dyDescent="0.25">
      <c r="A221" s="230">
        <v>44391</v>
      </c>
      <c r="B221" s="231">
        <v>1</v>
      </c>
      <c r="C221" s="229">
        <v>4475.8</v>
      </c>
      <c r="D221"/>
    </row>
    <row r="222" spans="1:4" x14ac:dyDescent="0.25">
      <c r="A222" s="230">
        <v>44406</v>
      </c>
      <c r="B222" s="231">
        <v>1</v>
      </c>
      <c r="C222" s="229">
        <v>4495.8</v>
      </c>
      <c r="D222"/>
    </row>
    <row r="223" spans="1:4" x14ac:dyDescent="0.25">
      <c r="A223" s="230">
        <v>44407</v>
      </c>
      <c r="B223" s="231">
        <v>1</v>
      </c>
      <c r="C223" s="229">
        <v>4508.58</v>
      </c>
      <c r="D223"/>
    </row>
    <row r="224" spans="1:4" x14ac:dyDescent="0.25">
      <c r="A224" s="230">
        <v>44316</v>
      </c>
      <c r="B224" s="231">
        <v>1</v>
      </c>
      <c r="C224" s="229">
        <v>4569.33</v>
      </c>
      <c r="D224"/>
    </row>
    <row r="225" spans="1:4" x14ac:dyDescent="0.25">
      <c r="A225" s="230">
        <v>44328</v>
      </c>
      <c r="B225" s="231">
        <v>1</v>
      </c>
      <c r="C225" s="229">
        <v>4509</v>
      </c>
      <c r="D225"/>
    </row>
    <row r="226" spans="1:4" x14ac:dyDescent="0.25">
      <c r="A226" s="230">
        <v>44396</v>
      </c>
      <c r="B226" s="231">
        <v>1</v>
      </c>
      <c r="C226" s="229">
        <v>4507.8100000000004</v>
      </c>
      <c r="D226"/>
    </row>
    <row r="227" spans="1:4" x14ac:dyDescent="0.25">
      <c r="A227" s="230">
        <v>44330</v>
      </c>
      <c r="B227" s="231">
        <v>1</v>
      </c>
      <c r="C227" s="229">
        <v>4521</v>
      </c>
      <c r="D227"/>
    </row>
    <row r="228" spans="1:4" x14ac:dyDescent="0.25">
      <c r="A228" s="230">
        <v>44333</v>
      </c>
      <c r="B228" s="231">
        <v>1</v>
      </c>
      <c r="C228" s="229">
        <v>4539.9799999999996</v>
      </c>
      <c r="D228"/>
    </row>
    <row r="229" spans="1:4" x14ac:dyDescent="0.25">
      <c r="A229" s="230">
        <v>44326</v>
      </c>
      <c r="B229" s="231">
        <v>1</v>
      </c>
      <c r="C229" s="229">
        <v>4543.37</v>
      </c>
      <c r="D229"/>
    </row>
    <row r="230" spans="1:4" x14ac:dyDescent="0.25">
      <c r="A230" s="230">
        <v>44398</v>
      </c>
      <c r="B230" s="231">
        <v>1</v>
      </c>
      <c r="C230" s="229">
        <v>4491.59</v>
      </c>
      <c r="D230"/>
    </row>
    <row r="231" spans="1:4" x14ac:dyDescent="0.25">
      <c r="A231" s="230">
        <v>44342</v>
      </c>
      <c r="B231" s="231">
        <v>1</v>
      </c>
      <c r="C231" s="229">
        <v>4568.17</v>
      </c>
      <c r="D231"/>
    </row>
    <row r="232" spans="1:4" x14ac:dyDescent="0.25">
      <c r="A232" s="230">
        <v>44357</v>
      </c>
      <c r="B232" s="231">
        <v>1</v>
      </c>
      <c r="C232" s="229">
        <v>4587.95</v>
      </c>
      <c r="D232"/>
    </row>
    <row r="233" spans="1:4" x14ac:dyDescent="0.25">
      <c r="A233" s="230">
        <v>44358</v>
      </c>
      <c r="B233" s="231">
        <v>1</v>
      </c>
      <c r="C233" s="229">
        <v>4593.67</v>
      </c>
      <c r="D233"/>
    </row>
    <row r="234" spans="1:4" x14ac:dyDescent="0.25">
      <c r="A234" s="230">
        <v>44361</v>
      </c>
      <c r="B234" s="231">
        <v>1</v>
      </c>
      <c r="C234" s="229">
        <v>4591.18</v>
      </c>
      <c r="D234"/>
    </row>
    <row r="235" spans="1:4" x14ac:dyDescent="0.25">
      <c r="A235" s="230">
        <v>44369</v>
      </c>
      <c r="B235" s="231">
        <v>1</v>
      </c>
      <c r="C235" s="229">
        <v>4469.68</v>
      </c>
      <c r="D235"/>
    </row>
    <row r="236" spans="1:4" x14ac:dyDescent="0.25">
      <c r="A236" s="230">
        <v>44362</v>
      </c>
      <c r="B236" s="231">
        <v>1</v>
      </c>
      <c r="C236" s="229">
        <v>4553.93</v>
      </c>
      <c r="D236"/>
    </row>
    <row r="237" spans="1:4" x14ac:dyDescent="0.25">
      <c r="A237" s="230">
        <v>44356</v>
      </c>
      <c r="B237" s="231">
        <v>1</v>
      </c>
      <c r="C237" s="229">
        <v>4581.1499999999996</v>
      </c>
      <c r="D237"/>
    </row>
    <row r="238" spans="1:4" x14ac:dyDescent="0.25">
      <c r="A238" s="230">
        <v>44370</v>
      </c>
      <c r="B238" s="231">
        <v>1</v>
      </c>
      <c r="C238" s="229">
        <v>4481.3500000000004</v>
      </c>
      <c r="D238"/>
    </row>
    <row r="239" spans="1:4" x14ac:dyDescent="0.25">
      <c r="A239" s="230">
        <v>44371</v>
      </c>
      <c r="B239" s="231">
        <v>1</v>
      </c>
      <c r="C239" s="229">
        <v>4543.22</v>
      </c>
      <c r="D239"/>
    </row>
    <row r="240" spans="1:4" x14ac:dyDescent="0.25">
      <c r="A240" s="230">
        <v>44235</v>
      </c>
      <c r="B240" s="231">
        <v>1</v>
      </c>
      <c r="C240" s="229">
        <v>4459.03</v>
      </c>
      <c r="D240"/>
    </row>
    <row r="241" spans="1:4" x14ac:dyDescent="0.25">
      <c r="A241" s="230">
        <v>44217</v>
      </c>
      <c r="B241" s="231">
        <v>1</v>
      </c>
      <c r="C241" s="229">
        <v>4587.0200000000004</v>
      </c>
      <c r="D241"/>
    </row>
    <row r="242" spans="1:4" x14ac:dyDescent="0.25">
      <c r="A242" s="230">
        <v>44218</v>
      </c>
      <c r="B242" s="231">
        <v>1</v>
      </c>
      <c r="C242" s="229">
        <v>4560.58</v>
      </c>
      <c r="D242"/>
    </row>
    <row r="243" spans="1:4" x14ac:dyDescent="0.25">
      <c r="A243" s="230">
        <v>44221</v>
      </c>
      <c r="B243" s="231">
        <v>1</v>
      </c>
      <c r="C243" s="229">
        <v>4561.28</v>
      </c>
      <c r="D243"/>
    </row>
    <row r="244" spans="1:4" x14ac:dyDescent="0.25">
      <c r="A244" s="230">
        <v>44225</v>
      </c>
      <c r="B244" s="231">
        <v>1</v>
      </c>
      <c r="C244" s="229">
        <v>4554.92</v>
      </c>
      <c r="D244"/>
    </row>
    <row r="245" spans="1:4" x14ac:dyDescent="0.25">
      <c r="A245" s="230">
        <v>44222</v>
      </c>
      <c r="B245" s="231">
        <v>1</v>
      </c>
      <c r="C245" s="229">
        <v>4572.71</v>
      </c>
      <c r="D245"/>
    </row>
    <row r="246" spans="1:4" x14ac:dyDescent="0.25">
      <c r="A246" s="230">
        <v>44229</v>
      </c>
      <c r="B246" s="231">
        <v>1</v>
      </c>
      <c r="C246" s="229">
        <v>4528.59</v>
      </c>
      <c r="D246"/>
    </row>
    <row r="247" spans="1:4" x14ac:dyDescent="0.25">
      <c r="A247" s="230">
        <v>44223</v>
      </c>
      <c r="B247" s="231">
        <v>1</v>
      </c>
      <c r="C247" s="229">
        <v>4585.33</v>
      </c>
      <c r="D247"/>
    </row>
    <row r="248" spans="1:4" x14ac:dyDescent="0.25">
      <c r="A248" s="230">
        <v>44224</v>
      </c>
      <c r="B248" s="231">
        <v>1</v>
      </c>
      <c r="C248" s="229">
        <v>4533.03</v>
      </c>
      <c r="D248"/>
    </row>
    <row r="249" spans="1:4" x14ac:dyDescent="0.25">
      <c r="A249" s="230">
        <v>44239</v>
      </c>
      <c r="B249" s="231">
        <v>1</v>
      </c>
      <c r="C249" s="229">
        <v>4549.5</v>
      </c>
      <c r="D249"/>
    </row>
    <row r="250" spans="1:4" x14ac:dyDescent="0.25">
      <c r="A250" s="230">
        <v>44228</v>
      </c>
      <c r="B250" s="231">
        <v>1</v>
      </c>
      <c r="C250" s="229">
        <v>4577.99</v>
      </c>
      <c r="D250"/>
    </row>
    <row r="251" spans="1:4" x14ac:dyDescent="0.25">
      <c r="A251" s="230">
        <v>44216</v>
      </c>
      <c r="B251" s="231">
        <v>1</v>
      </c>
      <c r="C251" s="229">
        <v>4568.71</v>
      </c>
      <c r="D251"/>
    </row>
    <row r="252" spans="1:4" x14ac:dyDescent="0.25">
      <c r="A252" s="230">
        <v>44236</v>
      </c>
      <c r="B252" s="231">
        <v>1</v>
      </c>
      <c r="C252" s="229">
        <v>4480.8999999999996</v>
      </c>
      <c r="D252"/>
    </row>
    <row r="253" spans="1:4" x14ac:dyDescent="0.25">
      <c r="C253" s="229">
        <f>+AVERAGE(C3:C252)</f>
        <v>4523.0683999999992</v>
      </c>
    </row>
    <row r="256" spans="1:4" x14ac:dyDescent="0.25">
      <c r="A256" s="68" t="s">
        <v>5277</v>
      </c>
      <c r="D256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>
    <tabColor rgb="FF0070C0"/>
  </sheetPr>
  <dimension ref="A1:WWG709"/>
  <sheetViews>
    <sheetView zoomScaleNormal="100" workbookViewId="0">
      <selection activeCell="G25" sqref="G25"/>
    </sheetView>
  </sheetViews>
  <sheetFormatPr baseColWidth="10" defaultColWidth="11.42578125" defaultRowHeight="14.25" x14ac:dyDescent="0.25"/>
  <cols>
    <col min="1" max="2" width="5.5703125" style="160" customWidth="1"/>
    <col min="3" max="3" width="3.140625" style="232" customWidth="1"/>
    <col min="4" max="4" width="1.85546875" style="232" customWidth="1"/>
    <col min="5" max="5" width="40.5703125" style="233" customWidth="1"/>
    <col min="6" max="6" width="7.85546875" style="186" customWidth="1"/>
    <col min="7" max="7" width="16.140625" style="232" customWidth="1"/>
    <col min="8" max="8" width="14.85546875" style="232" customWidth="1"/>
    <col min="9" max="9" width="16.140625" style="232" customWidth="1"/>
    <col min="10" max="10" width="16.140625" style="232" hidden="1" customWidth="1"/>
    <col min="11" max="11" width="14.85546875" style="232" hidden="1" customWidth="1"/>
    <col min="12" max="12" width="16.140625" style="232" customWidth="1"/>
    <col min="13" max="13" width="16.140625" style="232" hidden="1" customWidth="1"/>
    <col min="14" max="14" width="14.85546875" style="232" hidden="1" customWidth="1"/>
    <col min="15" max="15" width="16.140625" style="232" customWidth="1"/>
    <col min="16" max="16" width="18.42578125" style="232" customWidth="1"/>
    <col min="17" max="18" width="15.7109375" style="232" customWidth="1"/>
    <col min="19" max="19" width="7.42578125" style="234" customWidth="1"/>
    <col min="20" max="20" width="6.7109375" style="232" customWidth="1"/>
    <col min="21" max="21" width="43.42578125" style="232" customWidth="1"/>
    <col min="22" max="22" width="8.85546875" style="235" customWidth="1"/>
    <col min="23" max="25" width="16.140625" style="235" customWidth="1"/>
    <col min="26" max="26" width="16.140625" style="236" customWidth="1"/>
    <col min="27" max="28" width="15.7109375" style="232" customWidth="1"/>
    <col min="29" max="29" width="9.7109375" style="232" customWidth="1"/>
    <col min="30" max="30" width="12.5703125" style="232" customWidth="1"/>
    <col min="31" max="35" width="11.42578125" style="232"/>
    <col min="36" max="36" width="41" style="232" customWidth="1"/>
    <col min="37" max="37" width="36" style="232" customWidth="1"/>
    <col min="38" max="38" width="11.42578125" style="232"/>
    <col min="39" max="39" width="37.7109375" style="232" customWidth="1"/>
    <col min="40" max="266" width="11.42578125" style="232"/>
    <col min="267" max="267" width="3.140625" style="232" customWidth="1"/>
    <col min="268" max="268" width="1.85546875" style="232" customWidth="1"/>
    <col min="269" max="269" width="33" style="232" customWidth="1"/>
    <col min="270" max="270" width="7" style="232" customWidth="1"/>
    <col min="271" max="271" width="27.28515625" style="232" customWidth="1"/>
    <col min="272" max="272" width="24.7109375" style="232" customWidth="1"/>
    <col min="273" max="273" width="25.140625" style="232" customWidth="1"/>
    <col min="274" max="274" width="31.42578125" style="232" customWidth="1"/>
    <col min="275" max="275" width="7.42578125" style="232" customWidth="1"/>
    <col min="276" max="276" width="3.42578125" style="232" customWidth="1"/>
    <col min="277" max="277" width="41.7109375" style="232" customWidth="1"/>
    <col min="278" max="278" width="7.7109375" style="232" customWidth="1"/>
    <col min="279" max="279" width="27.85546875" style="232" customWidth="1"/>
    <col min="280" max="280" width="28.42578125" style="232" customWidth="1"/>
    <col min="281" max="281" width="11.28515625" style="232" hidden="1" customWidth="1"/>
    <col min="282" max="282" width="19.42578125" style="232" customWidth="1"/>
    <col min="283" max="283" width="20" style="232" customWidth="1"/>
    <col min="284" max="291" width="11.42578125" style="232"/>
    <col min="292" max="292" width="41" style="232" customWidth="1"/>
    <col min="293" max="293" width="36" style="232" customWidth="1"/>
    <col min="294" max="294" width="11.42578125" style="232"/>
    <col min="295" max="295" width="37.7109375" style="232" customWidth="1"/>
    <col min="296" max="522" width="11.42578125" style="232"/>
    <col min="523" max="523" width="3.140625" style="232" customWidth="1"/>
    <col min="524" max="524" width="1.85546875" style="232" customWidth="1"/>
    <col min="525" max="525" width="33" style="232" customWidth="1"/>
    <col min="526" max="526" width="7" style="232" customWidth="1"/>
    <col min="527" max="527" width="27.28515625" style="232" customWidth="1"/>
    <col min="528" max="528" width="24.7109375" style="232" customWidth="1"/>
    <col min="529" max="529" width="25.140625" style="232" customWidth="1"/>
    <col min="530" max="530" width="31.42578125" style="232" customWidth="1"/>
    <col min="531" max="531" width="7.42578125" style="232" customWidth="1"/>
    <col min="532" max="532" width="3.42578125" style="232" customWidth="1"/>
    <col min="533" max="533" width="41.7109375" style="232" customWidth="1"/>
    <col min="534" max="534" width="7.7109375" style="232" customWidth="1"/>
    <col min="535" max="535" width="27.85546875" style="232" customWidth="1"/>
    <col min="536" max="536" width="28.42578125" style="232" customWidth="1"/>
    <col min="537" max="537" width="11.28515625" style="232" hidden="1" customWidth="1"/>
    <col min="538" max="538" width="19.42578125" style="232" customWidth="1"/>
    <col min="539" max="539" width="20" style="232" customWidth="1"/>
    <col min="540" max="547" width="11.42578125" style="232"/>
    <col min="548" max="548" width="41" style="232" customWidth="1"/>
    <col min="549" max="549" width="36" style="232" customWidth="1"/>
    <col min="550" max="550" width="11.42578125" style="232"/>
    <col min="551" max="551" width="37.7109375" style="232" customWidth="1"/>
    <col min="552" max="778" width="11.42578125" style="232"/>
    <col min="779" max="779" width="3.140625" style="232" customWidth="1"/>
    <col min="780" max="780" width="1.85546875" style="232" customWidth="1"/>
    <col min="781" max="781" width="33" style="232" customWidth="1"/>
    <col min="782" max="782" width="7" style="232" customWidth="1"/>
    <col min="783" max="783" width="27.28515625" style="232" customWidth="1"/>
    <col min="784" max="784" width="24.7109375" style="232" customWidth="1"/>
    <col min="785" max="785" width="25.140625" style="232" customWidth="1"/>
    <col min="786" max="786" width="31.42578125" style="232" customWidth="1"/>
    <col min="787" max="787" width="7.42578125" style="232" customWidth="1"/>
    <col min="788" max="788" width="3.42578125" style="232" customWidth="1"/>
    <col min="789" max="789" width="41.7109375" style="232" customWidth="1"/>
    <col min="790" max="790" width="7.7109375" style="232" customWidth="1"/>
    <col min="791" max="791" width="27.85546875" style="232" customWidth="1"/>
    <col min="792" max="792" width="28.42578125" style="232" customWidth="1"/>
    <col min="793" max="793" width="11.28515625" style="232" hidden="1" customWidth="1"/>
    <col min="794" max="794" width="19.42578125" style="232" customWidth="1"/>
    <col min="795" max="795" width="20" style="232" customWidth="1"/>
    <col min="796" max="803" width="11.42578125" style="232"/>
    <col min="804" max="804" width="41" style="232" customWidth="1"/>
    <col min="805" max="805" width="36" style="232" customWidth="1"/>
    <col min="806" max="806" width="11.42578125" style="232"/>
    <col min="807" max="807" width="37.7109375" style="232" customWidth="1"/>
    <col min="808" max="1034" width="11.42578125" style="232"/>
    <col min="1035" max="1035" width="3.140625" style="232" customWidth="1"/>
    <col min="1036" max="1036" width="1.85546875" style="232" customWidth="1"/>
    <col min="1037" max="1037" width="33" style="232" customWidth="1"/>
    <col min="1038" max="1038" width="7" style="232" customWidth="1"/>
    <col min="1039" max="1039" width="27.28515625" style="232" customWidth="1"/>
    <col min="1040" max="1040" width="24.7109375" style="232" customWidth="1"/>
    <col min="1041" max="1041" width="25.140625" style="232" customWidth="1"/>
    <col min="1042" max="1042" width="31.42578125" style="232" customWidth="1"/>
    <col min="1043" max="1043" width="7.42578125" style="232" customWidth="1"/>
    <col min="1044" max="1044" width="3.42578125" style="232" customWidth="1"/>
    <col min="1045" max="1045" width="41.7109375" style="232" customWidth="1"/>
    <col min="1046" max="1046" width="7.7109375" style="232" customWidth="1"/>
    <col min="1047" max="1047" width="27.85546875" style="232" customWidth="1"/>
    <col min="1048" max="1048" width="28.42578125" style="232" customWidth="1"/>
    <col min="1049" max="1049" width="11.28515625" style="232" hidden="1" customWidth="1"/>
    <col min="1050" max="1050" width="19.42578125" style="232" customWidth="1"/>
    <col min="1051" max="1051" width="20" style="232" customWidth="1"/>
    <col min="1052" max="1059" width="11.42578125" style="232"/>
    <col min="1060" max="1060" width="41" style="232" customWidth="1"/>
    <col min="1061" max="1061" width="36" style="232" customWidth="1"/>
    <col min="1062" max="1062" width="11.42578125" style="232"/>
    <col min="1063" max="1063" width="37.7109375" style="232" customWidth="1"/>
    <col min="1064" max="1290" width="11.42578125" style="232"/>
    <col min="1291" max="1291" width="3.140625" style="232" customWidth="1"/>
    <col min="1292" max="1292" width="1.85546875" style="232" customWidth="1"/>
    <col min="1293" max="1293" width="33" style="232" customWidth="1"/>
    <col min="1294" max="1294" width="7" style="232" customWidth="1"/>
    <col min="1295" max="1295" width="27.28515625" style="232" customWidth="1"/>
    <col min="1296" max="1296" width="24.7109375" style="232" customWidth="1"/>
    <col min="1297" max="1297" width="25.140625" style="232" customWidth="1"/>
    <col min="1298" max="1298" width="31.42578125" style="232" customWidth="1"/>
    <col min="1299" max="1299" width="7.42578125" style="232" customWidth="1"/>
    <col min="1300" max="1300" width="3.42578125" style="232" customWidth="1"/>
    <col min="1301" max="1301" width="41.7109375" style="232" customWidth="1"/>
    <col min="1302" max="1302" width="7.7109375" style="232" customWidth="1"/>
    <col min="1303" max="1303" width="27.85546875" style="232" customWidth="1"/>
    <col min="1304" max="1304" width="28.42578125" style="232" customWidth="1"/>
    <col min="1305" max="1305" width="11.28515625" style="232" hidden="1" customWidth="1"/>
    <col min="1306" max="1306" width="19.42578125" style="232" customWidth="1"/>
    <col min="1307" max="1307" width="20" style="232" customWidth="1"/>
    <col min="1308" max="1315" width="11.42578125" style="232"/>
    <col min="1316" max="1316" width="41" style="232" customWidth="1"/>
    <col min="1317" max="1317" width="36" style="232" customWidth="1"/>
    <col min="1318" max="1318" width="11.42578125" style="232"/>
    <col min="1319" max="1319" width="37.7109375" style="232" customWidth="1"/>
    <col min="1320" max="1546" width="11.42578125" style="232"/>
    <col min="1547" max="1547" width="3.140625" style="232" customWidth="1"/>
    <col min="1548" max="1548" width="1.85546875" style="232" customWidth="1"/>
    <col min="1549" max="1549" width="33" style="232" customWidth="1"/>
    <col min="1550" max="1550" width="7" style="232" customWidth="1"/>
    <col min="1551" max="1551" width="27.28515625" style="232" customWidth="1"/>
    <col min="1552" max="1552" width="24.7109375" style="232" customWidth="1"/>
    <col min="1553" max="1553" width="25.140625" style="232" customWidth="1"/>
    <col min="1554" max="1554" width="31.42578125" style="232" customWidth="1"/>
    <col min="1555" max="1555" width="7.42578125" style="232" customWidth="1"/>
    <col min="1556" max="1556" width="3.42578125" style="232" customWidth="1"/>
    <col min="1557" max="1557" width="41.7109375" style="232" customWidth="1"/>
    <col min="1558" max="1558" width="7.7109375" style="232" customWidth="1"/>
    <col min="1559" max="1559" width="27.85546875" style="232" customWidth="1"/>
    <col min="1560" max="1560" width="28.42578125" style="232" customWidth="1"/>
    <col min="1561" max="1561" width="11.28515625" style="232" hidden="1" customWidth="1"/>
    <col min="1562" max="1562" width="19.42578125" style="232" customWidth="1"/>
    <col min="1563" max="1563" width="20" style="232" customWidth="1"/>
    <col min="1564" max="1571" width="11.42578125" style="232"/>
    <col min="1572" max="1572" width="41" style="232" customWidth="1"/>
    <col min="1573" max="1573" width="36" style="232" customWidth="1"/>
    <col min="1574" max="1574" width="11.42578125" style="232"/>
    <col min="1575" max="1575" width="37.7109375" style="232" customWidth="1"/>
    <col min="1576" max="1802" width="11.42578125" style="232"/>
    <col min="1803" max="1803" width="3.140625" style="232" customWidth="1"/>
    <col min="1804" max="1804" width="1.85546875" style="232" customWidth="1"/>
    <col min="1805" max="1805" width="33" style="232" customWidth="1"/>
    <col min="1806" max="1806" width="7" style="232" customWidth="1"/>
    <col min="1807" max="1807" width="27.28515625" style="232" customWidth="1"/>
    <col min="1808" max="1808" width="24.7109375" style="232" customWidth="1"/>
    <col min="1809" max="1809" width="25.140625" style="232" customWidth="1"/>
    <col min="1810" max="1810" width="31.42578125" style="232" customWidth="1"/>
    <col min="1811" max="1811" width="7.42578125" style="232" customWidth="1"/>
    <col min="1812" max="1812" width="3.42578125" style="232" customWidth="1"/>
    <col min="1813" max="1813" width="41.7109375" style="232" customWidth="1"/>
    <col min="1814" max="1814" width="7.7109375" style="232" customWidth="1"/>
    <col min="1815" max="1815" width="27.85546875" style="232" customWidth="1"/>
    <col min="1816" max="1816" width="28.42578125" style="232" customWidth="1"/>
    <col min="1817" max="1817" width="11.28515625" style="232" hidden="1" customWidth="1"/>
    <col min="1818" max="1818" width="19.42578125" style="232" customWidth="1"/>
    <col min="1819" max="1819" width="20" style="232" customWidth="1"/>
    <col min="1820" max="1827" width="11.42578125" style="232"/>
    <col min="1828" max="1828" width="41" style="232" customWidth="1"/>
    <col min="1829" max="1829" width="36" style="232" customWidth="1"/>
    <col min="1830" max="1830" width="11.42578125" style="232"/>
    <col min="1831" max="1831" width="37.7109375" style="232" customWidth="1"/>
    <col min="1832" max="2058" width="11.42578125" style="232"/>
    <col min="2059" max="2059" width="3.140625" style="232" customWidth="1"/>
    <col min="2060" max="2060" width="1.85546875" style="232" customWidth="1"/>
    <col min="2061" max="2061" width="33" style="232" customWidth="1"/>
    <col min="2062" max="2062" width="7" style="232" customWidth="1"/>
    <col min="2063" max="2063" width="27.28515625" style="232" customWidth="1"/>
    <col min="2064" max="2064" width="24.7109375" style="232" customWidth="1"/>
    <col min="2065" max="2065" width="25.140625" style="232" customWidth="1"/>
    <col min="2066" max="2066" width="31.42578125" style="232" customWidth="1"/>
    <col min="2067" max="2067" width="7.42578125" style="232" customWidth="1"/>
    <col min="2068" max="2068" width="3.42578125" style="232" customWidth="1"/>
    <col min="2069" max="2069" width="41.7109375" style="232" customWidth="1"/>
    <col min="2070" max="2070" width="7.7109375" style="232" customWidth="1"/>
    <col min="2071" max="2071" width="27.85546875" style="232" customWidth="1"/>
    <col min="2072" max="2072" width="28.42578125" style="232" customWidth="1"/>
    <col min="2073" max="2073" width="11.28515625" style="232" hidden="1" customWidth="1"/>
    <col min="2074" max="2074" width="19.42578125" style="232" customWidth="1"/>
    <col min="2075" max="2075" width="20" style="232" customWidth="1"/>
    <col min="2076" max="2083" width="11.42578125" style="232"/>
    <col min="2084" max="2084" width="41" style="232" customWidth="1"/>
    <col min="2085" max="2085" width="36" style="232" customWidth="1"/>
    <col min="2086" max="2086" width="11.42578125" style="232"/>
    <col min="2087" max="2087" width="37.7109375" style="232" customWidth="1"/>
    <col min="2088" max="2314" width="11.42578125" style="232"/>
    <col min="2315" max="2315" width="3.140625" style="232" customWidth="1"/>
    <col min="2316" max="2316" width="1.85546875" style="232" customWidth="1"/>
    <col min="2317" max="2317" width="33" style="232" customWidth="1"/>
    <col min="2318" max="2318" width="7" style="232" customWidth="1"/>
    <col min="2319" max="2319" width="27.28515625" style="232" customWidth="1"/>
    <col min="2320" max="2320" width="24.7109375" style="232" customWidth="1"/>
    <col min="2321" max="2321" width="25.140625" style="232" customWidth="1"/>
    <col min="2322" max="2322" width="31.42578125" style="232" customWidth="1"/>
    <col min="2323" max="2323" width="7.42578125" style="232" customWidth="1"/>
    <col min="2324" max="2324" width="3.42578125" style="232" customWidth="1"/>
    <col min="2325" max="2325" width="41.7109375" style="232" customWidth="1"/>
    <col min="2326" max="2326" width="7.7109375" style="232" customWidth="1"/>
    <col min="2327" max="2327" width="27.85546875" style="232" customWidth="1"/>
    <col min="2328" max="2328" width="28.42578125" style="232" customWidth="1"/>
    <col min="2329" max="2329" width="11.28515625" style="232" hidden="1" customWidth="1"/>
    <col min="2330" max="2330" width="19.42578125" style="232" customWidth="1"/>
    <col min="2331" max="2331" width="20" style="232" customWidth="1"/>
    <col min="2332" max="2339" width="11.42578125" style="232"/>
    <col min="2340" max="2340" width="41" style="232" customWidth="1"/>
    <col min="2341" max="2341" width="36" style="232" customWidth="1"/>
    <col min="2342" max="2342" width="11.42578125" style="232"/>
    <col min="2343" max="2343" width="37.7109375" style="232" customWidth="1"/>
    <col min="2344" max="2570" width="11.42578125" style="232"/>
    <col min="2571" max="2571" width="3.140625" style="232" customWidth="1"/>
    <col min="2572" max="2572" width="1.85546875" style="232" customWidth="1"/>
    <col min="2573" max="2573" width="33" style="232" customWidth="1"/>
    <col min="2574" max="2574" width="7" style="232" customWidth="1"/>
    <col min="2575" max="2575" width="27.28515625" style="232" customWidth="1"/>
    <col min="2576" max="2576" width="24.7109375" style="232" customWidth="1"/>
    <col min="2577" max="2577" width="25.140625" style="232" customWidth="1"/>
    <col min="2578" max="2578" width="31.42578125" style="232" customWidth="1"/>
    <col min="2579" max="2579" width="7.42578125" style="232" customWidth="1"/>
    <col min="2580" max="2580" width="3.42578125" style="232" customWidth="1"/>
    <col min="2581" max="2581" width="41.7109375" style="232" customWidth="1"/>
    <col min="2582" max="2582" width="7.7109375" style="232" customWidth="1"/>
    <col min="2583" max="2583" width="27.85546875" style="232" customWidth="1"/>
    <col min="2584" max="2584" width="28.42578125" style="232" customWidth="1"/>
    <col min="2585" max="2585" width="11.28515625" style="232" hidden="1" customWidth="1"/>
    <col min="2586" max="2586" width="19.42578125" style="232" customWidth="1"/>
    <col min="2587" max="2587" width="20" style="232" customWidth="1"/>
    <col min="2588" max="2595" width="11.42578125" style="232"/>
    <col min="2596" max="2596" width="41" style="232" customWidth="1"/>
    <col min="2597" max="2597" width="36" style="232" customWidth="1"/>
    <col min="2598" max="2598" width="11.42578125" style="232"/>
    <col min="2599" max="2599" width="37.7109375" style="232" customWidth="1"/>
    <col min="2600" max="2826" width="11.42578125" style="232"/>
    <col min="2827" max="2827" width="3.140625" style="232" customWidth="1"/>
    <col min="2828" max="2828" width="1.85546875" style="232" customWidth="1"/>
    <col min="2829" max="2829" width="33" style="232" customWidth="1"/>
    <col min="2830" max="2830" width="7" style="232" customWidth="1"/>
    <col min="2831" max="2831" width="27.28515625" style="232" customWidth="1"/>
    <col min="2832" max="2832" width="24.7109375" style="232" customWidth="1"/>
    <col min="2833" max="2833" width="25.140625" style="232" customWidth="1"/>
    <col min="2834" max="2834" width="31.42578125" style="232" customWidth="1"/>
    <col min="2835" max="2835" width="7.42578125" style="232" customWidth="1"/>
    <col min="2836" max="2836" width="3.42578125" style="232" customWidth="1"/>
    <col min="2837" max="2837" width="41.7109375" style="232" customWidth="1"/>
    <col min="2838" max="2838" width="7.7109375" style="232" customWidth="1"/>
    <col min="2839" max="2839" width="27.85546875" style="232" customWidth="1"/>
    <col min="2840" max="2840" width="28.42578125" style="232" customWidth="1"/>
    <col min="2841" max="2841" width="11.28515625" style="232" hidden="1" customWidth="1"/>
    <col min="2842" max="2842" width="19.42578125" style="232" customWidth="1"/>
    <col min="2843" max="2843" width="20" style="232" customWidth="1"/>
    <col min="2844" max="2851" width="11.42578125" style="232"/>
    <col min="2852" max="2852" width="41" style="232" customWidth="1"/>
    <col min="2853" max="2853" width="36" style="232" customWidth="1"/>
    <col min="2854" max="2854" width="11.42578125" style="232"/>
    <col min="2855" max="2855" width="37.7109375" style="232" customWidth="1"/>
    <col min="2856" max="3082" width="11.42578125" style="232"/>
    <col min="3083" max="3083" width="3.140625" style="232" customWidth="1"/>
    <col min="3084" max="3084" width="1.85546875" style="232" customWidth="1"/>
    <col min="3085" max="3085" width="33" style="232" customWidth="1"/>
    <col min="3086" max="3086" width="7" style="232" customWidth="1"/>
    <col min="3087" max="3087" width="27.28515625" style="232" customWidth="1"/>
    <col min="3088" max="3088" width="24.7109375" style="232" customWidth="1"/>
    <col min="3089" max="3089" width="25.140625" style="232" customWidth="1"/>
    <col min="3090" max="3090" width="31.42578125" style="232" customWidth="1"/>
    <col min="3091" max="3091" width="7.42578125" style="232" customWidth="1"/>
    <col min="3092" max="3092" width="3.42578125" style="232" customWidth="1"/>
    <col min="3093" max="3093" width="41.7109375" style="232" customWidth="1"/>
    <col min="3094" max="3094" width="7.7109375" style="232" customWidth="1"/>
    <col min="3095" max="3095" width="27.85546875" style="232" customWidth="1"/>
    <col min="3096" max="3096" width="28.42578125" style="232" customWidth="1"/>
    <col min="3097" max="3097" width="11.28515625" style="232" hidden="1" customWidth="1"/>
    <col min="3098" max="3098" width="19.42578125" style="232" customWidth="1"/>
    <col min="3099" max="3099" width="20" style="232" customWidth="1"/>
    <col min="3100" max="3107" width="11.42578125" style="232"/>
    <col min="3108" max="3108" width="41" style="232" customWidth="1"/>
    <col min="3109" max="3109" width="36" style="232" customWidth="1"/>
    <col min="3110" max="3110" width="11.42578125" style="232"/>
    <col min="3111" max="3111" width="37.7109375" style="232" customWidth="1"/>
    <col min="3112" max="3338" width="11.42578125" style="232"/>
    <col min="3339" max="3339" width="3.140625" style="232" customWidth="1"/>
    <col min="3340" max="3340" width="1.85546875" style="232" customWidth="1"/>
    <col min="3341" max="3341" width="33" style="232" customWidth="1"/>
    <col min="3342" max="3342" width="7" style="232" customWidth="1"/>
    <col min="3343" max="3343" width="27.28515625" style="232" customWidth="1"/>
    <col min="3344" max="3344" width="24.7109375" style="232" customWidth="1"/>
    <col min="3345" max="3345" width="25.140625" style="232" customWidth="1"/>
    <col min="3346" max="3346" width="31.42578125" style="232" customWidth="1"/>
    <col min="3347" max="3347" width="7.42578125" style="232" customWidth="1"/>
    <col min="3348" max="3348" width="3.42578125" style="232" customWidth="1"/>
    <col min="3349" max="3349" width="41.7109375" style="232" customWidth="1"/>
    <col min="3350" max="3350" width="7.7109375" style="232" customWidth="1"/>
    <col min="3351" max="3351" width="27.85546875" style="232" customWidth="1"/>
    <col min="3352" max="3352" width="28.42578125" style="232" customWidth="1"/>
    <col min="3353" max="3353" width="11.28515625" style="232" hidden="1" customWidth="1"/>
    <col min="3354" max="3354" width="19.42578125" style="232" customWidth="1"/>
    <col min="3355" max="3355" width="20" style="232" customWidth="1"/>
    <col min="3356" max="3363" width="11.42578125" style="232"/>
    <col min="3364" max="3364" width="41" style="232" customWidth="1"/>
    <col min="3365" max="3365" width="36" style="232" customWidth="1"/>
    <col min="3366" max="3366" width="11.42578125" style="232"/>
    <col min="3367" max="3367" width="37.7109375" style="232" customWidth="1"/>
    <col min="3368" max="3594" width="11.42578125" style="232"/>
    <col min="3595" max="3595" width="3.140625" style="232" customWidth="1"/>
    <col min="3596" max="3596" width="1.85546875" style="232" customWidth="1"/>
    <col min="3597" max="3597" width="33" style="232" customWidth="1"/>
    <col min="3598" max="3598" width="7" style="232" customWidth="1"/>
    <col min="3599" max="3599" width="27.28515625" style="232" customWidth="1"/>
    <col min="3600" max="3600" width="24.7109375" style="232" customWidth="1"/>
    <col min="3601" max="3601" width="25.140625" style="232" customWidth="1"/>
    <col min="3602" max="3602" width="31.42578125" style="232" customWidth="1"/>
    <col min="3603" max="3603" width="7.42578125" style="232" customWidth="1"/>
    <col min="3604" max="3604" width="3.42578125" style="232" customWidth="1"/>
    <col min="3605" max="3605" width="41.7109375" style="232" customWidth="1"/>
    <col min="3606" max="3606" width="7.7109375" style="232" customWidth="1"/>
    <col min="3607" max="3607" width="27.85546875" style="232" customWidth="1"/>
    <col min="3608" max="3608" width="28.42578125" style="232" customWidth="1"/>
    <col min="3609" max="3609" width="11.28515625" style="232" hidden="1" customWidth="1"/>
    <col min="3610" max="3610" width="19.42578125" style="232" customWidth="1"/>
    <col min="3611" max="3611" width="20" style="232" customWidth="1"/>
    <col min="3612" max="3619" width="11.42578125" style="232"/>
    <col min="3620" max="3620" width="41" style="232" customWidth="1"/>
    <col min="3621" max="3621" width="36" style="232" customWidth="1"/>
    <col min="3622" max="3622" width="11.42578125" style="232"/>
    <col min="3623" max="3623" width="37.7109375" style="232" customWidth="1"/>
    <col min="3624" max="3850" width="11.42578125" style="232"/>
    <col min="3851" max="3851" width="3.140625" style="232" customWidth="1"/>
    <col min="3852" max="3852" width="1.85546875" style="232" customWidth="1"/>
    <col min="3853" max="3853" width="33" style="232" customWidth="1"/>
    <col min="3854" max="3854" width="7" style="232" customWidth="1"/>
    <col min="3855" max="3855" width="27.28515625" style="232" customWidth="1"/>
    <col min="3856" max="3856" width="24.7109375" style="232" customWidth="1"/>
    <col min="3857" max="3857" width="25.140625" style="232" customWidth="1"/>
    <col min="3858" max="3858" width="31.42578125" style="232" customWidth="1"/>
    <col min="3859" max="3859" width="7.42578125" style="232" customWidth="1"/>
    <col min="3860" max="3860" width="3.42578125" style="232" customWidth="1"/>
    <col min="3861" max="3861" width="41.7109375" style="232" customWidth="1"/>
    <col min="3862" max="3862" width="7.7109375" style="232" customWidth="1"/>
    <col min="3863" max="3863" width="27.85546875" style="232" customWidth="1"/>
    <col min="3864" max="3864" width="28.42578125" style="232" customWidth="1"/>
    <col min="3865" max="3865" width="11.28515625" style="232" hidden="1" customWidth="1"/>
    <col min="3866" max="3866" width="19.42578125" style="232" customWidth="1"/>
    <col min="3867" max="3867" width="20" style="232" customWidth="1"/>
    <col min="3868" max="3875" width="11.42578125" style="232"/>
    <col min="3876" max="3876" width="41" style="232" customWidth="1"/>
    <col min="3877" max="3877" width="36" style="232" customWidth="1"/>
    <col min="3878" max="3878" width="11.42578125" style="232"/>
    <col min="3879" max="3879" width="37.7109375" style="232" customWidth="1"/>
    <col min="3880" max="4106" width="11.42578125" style="232"/>
    <col min="4107" max="4107" width="3.140625" style="232" customWidth="1"/>
    <col min="4108" max="4108" width="1.85546875" style="232" customWidth="1"/>
    <col min="4109" max="4109" width="33" style="232" customWidth="1"/>
    <col min="4110" max="4110" width="7" style="232" customWidth="1"/>
    <col min="4111" max="4111" width="27.28515625" style="232" customWidth="1"/>
    <col min="4112" max="4112" width="24.7109375" style="232" customWidth="1"/>
    <col min="4113" max="4113" width="25.140625" style="232" customWidth="1"/>
    <col min="4114" max="4114" width="31.42578125" style="232" customWidth="1"/>
    <col min="4115" max="4115" width="7.42578125" style="232" customWidth="1"/>
    <col min="4116" max="4116" width="3.42578125" style="232" customWidth="1"/>
    <col min="4117" max="4117" width="41.7109375" style="232" customWidth="1"/>
    <col min="4118" max="4118" width="7.7109375" style="232" customWidth="1"/>
    <col min="4119" max="4119" width="27.85546875" style="232" customWidth="1"/>
    <col min="4120" max="4120" width="28.42578125" style="232" customWidth="1"/>
    <col min="4121" max="4121" width="11.28515625" style="232" hidden="1" customWidth="1"/>
    <col min="4122" max="4122" width="19.42578125" style="232" customWidth="1"/>
    <col min="4123" max="4123" width="20" style="232" customWidth="1"/>
    <col min="4124" max="4131" width="11.42578125" style="232"/>
    <col min="4132" max="4132" width="41" style="232" customWidth="1"/>
    <col min="4133" max="4133" width="36" style="232" customWidth="1"/>
    <col min="4134" max="4134" width="11.42578125" style="232"/>
    <col min="4135" max="4135" width="37.7109375" style="232" customWidth="1"/>
    <col min="4136" max="4362" width="11.42578125" style="232"/>
    <col min="4363" max="4363" width="3.140625" style="232" customWidth="1"/>
    <col min="4364" max="4364" width="1.85546875" style="232" customWidth="1"/>
    <col min="4365" max="4365" width="33" style="232" customWidth="1"/>
    <col min="4366" max="4366" width="7" style="232" customWidth="1"/>
    <col min="4367" max="4367" width="27.28515625" style="232" customWidth="1"/>
    <col min="4368" max="4368" width="24.7109375" style="232" customWidth="1"/>
    <col min="4369" max="4369" width="25.140625" style="232" customWidth="1"/>
    <col min="4370" max="4370" width="31.42578125" style="232" customWidth="1"/>
    <col min="4371" max="4371" width="7.42578125" style="232" customWidth="1"/>
    <col min="4372" max="4372" width="3.42578125" style="232" customWidth="1"/>
    <col min="4373" max="4373" width="41.7109375" style="232" customWidth="1"/>
    <col min="4374" max="4374" width="7.7109375" style="232" customWidth="1"/>
    <col min="4375" max="4375" width="27.85546875" style="232" customWidth="1"/>
    <col min="4376" max="4376" width="28.42578125" style="232" customWidth="1"/>
    <col min="4377" max="4377" width="11.28515625" style="232" hidden="1" customWidth="1"/>
    <col min="4378" max="4378" width="19.42578125" style="232" customWidth="1"/>
    <col min="4379" max="4379" width="20" style="232" customWidth="1"/>
    <col min="4380" max="4387" width="11.42578125" style="232"/>
    <col min="4388" max="4388" width="41" style="232" customWidth="1"/>
    <col min="4389" max="4389" width="36" style="232" customWidth="1"/>
    <col min="4390" max="4390" width="11.42578125" style="232"/>
    <col min="4391" max="4391" width="37.7109375" style="232" customWidth="1"/>
    <col min="4392" max="4618" width="11.42578125" style="232"/>
    <col min="4619" max="4619" width="3.140625" style="232" customWidth="1"/>
    <col min="4620" max="4620" width="1.85546875" style="232" customWidth="1"/>
    <col min="4621" max="4621" width="33" style="232" customWidth="1"/>
    <col min="4622" max="4622" width="7" style="232" customWidth="1"/>
    <col min="4623" max="4623" width="27.28515625" style="232" customWidth="1"/>
    <col min="4624" max="4624" width="24.7109375" style="232" customWidth="1"/>
    <col min="4625" max="4625" width="25.140625" style="232" customWidth="1"/>
    <col min="4626" max="4626" width="31.42578125" style="232" customWidth="1"/>
    <col min="4627" max="4627" width="7.42578125" style="232" customWidth="1"/>
    <col min="4628" max="4628" width="3.42578125" style="232" customWidth="1"/>
    <col min="4629" max="4629" width="41.7109375" style="232" customWidth="1"/>
    <col min="4630" max="4630" width="7.7109375" style="232" customWidth="1"/>
    <col min="4631" max="4631" width="27.85546875" style="232" customWidth="1"/>
    <col min="4632" max="4632" width="28.42578125" style="232" customWidth="1"/>
    <col min="4633" max="4633" width="11.28515625" style="232" hidden="1" customWidth="1"/>
    <col min="4634" max="4634" width="19.42578125" style="232" customWidth="1"/>
    <col min="4635" max="4635" width="20" style="232" customWidth="1"/>
    <col min="4636" max="4643" width="11.42578125" style="232"/>
    <col min="4644" max="4644" width="41" style="232" customWidth="1"/>
    <col min="4645" max="4645" width="36" style="232" customWidth="1"/>
    <col min="4646" max="4646" width="11.42578125" style="232"/>
    <col min="4647" max="4647" width="37.7109375" style="232" customWidth="1"/>
    <col min="4648" max="4874" width="11.42578125" style="232"/>
    <col min="4875" max="4875" width="3.140625" style="232" customWidth="1"/>
    <col min="4876" max="4876" width="1.85546875" style="232" customWidth="1"/>
    <col min="4877" max="4877" width="33" style="232" customWidth="1"/>
    <col min="4878" max="4878" width="7" style="232" customWidth="1"/>
    <col min="4879" max="4879" width="27.28515625" style="232" customWidth="1"/>
    <col min="4880" max="4880" width="24.7109375" style="232" customWidth="1"/>
    <col min="4881" max="4881" width="25.140625" style="232" customWidth="1"/>
    <col min="4882" max="4882" width="31.42578125" style="232" customWidth="1"/>
    <col min="4883" max="4883" width="7.42578125" style="232" customWidth="1"/>
    <col min="4884" max="4884" width="3.42578125" style="232" customWidth="1"/>
    <col min="4885" max="4885" width="41.7109375" style="232" customWidth="1"/>
    <col min="4886" max="4886" width="7.7109375" style="232" customWidth="1"/>
    <col min="4887" max="4887" width="27.85546875" style="232" customWidth="1"/>
    <col min="4888" max="4888" width="28.42578125" style="232" customWidth="1"/>
    <col min="4889" max="4889" width="11.28515625" style="232" hidden="1" customWidth="1"/>
    <col min="4890" max="4890" width="19.42578125" style="232" customWidth="1"/>
    <col min="4891" max="4891" width="20" style="232" customWidth="1"/>
    <col min="4892" max="4899" width="11.42578125" style="232"/>
    <col min="4900" max="4900" width="41" style="232" customWidth="1"/>
    <col min="4901" max="4901" width="36" style="232" customWidth="1"/>
    <col min="4902" max="4902" width="11.42578125" style="232"/>
    <col min="4903" max="4903" width="37.7109375" style="232" customWidth="1"/>
    <col min="4904" max="5130" width="11.42578125" style="232"/>
    <col min="5131" max="5131" width="3.140625" style="232" customWidth="1"/>
    <col min="5132" max="5132" width="1.85546875" style="232" customWidth="1"/>
    <col min="5133" max="5133" width="33" style="232" customWidth="1"/>
    <col min="5134" max="5134" width="7" style="232" customWidth="1"/>
    <col min="5135" max="5135" width="27.28515625" style="232" customWidth="1"/>
    <col min="5136" max="5136" width="24.7109375" style="232" customWidth="1"/>
    <col min="5137" max="5137" width="25.140625" style="232" customWidth="1"/>
    <col min="5138" max="5138" width="31.42578125" style="232" customWidth="1"/>
    <col min="5139" max="5139" width="7.42578125" style="232" customWidth="1"/>
    <col min="5140" max="5140" width="3.42578125" style="232" customWidth="1"/>
    <col min="5141" max="5141" width="41.7109375" style="232" customWidth="1"/>
    <col min="5142" max="5142" width="7.7109375" style="232" customWidth="1"/>
    <col min="5143" max="5143" width="27.85546875" style="232" customWidth="1"/>
    <col min="5144" max="5144" width="28.42578125" style="232" customWidth="1"/>
    <col min="5145" max="5145" width="11.28515625" style="232" hidden="1" customWidth="1"/>
    <col min="5146" max="5146" width="19.42578125" style="232" customWidth="1"/>
    <col min="5147" max="5147" width="20" style="232" customWidth="1"/>
    <col min="5148" max="5155" width="11.42578125" style="232"/>
    <col min="5156" max="5156" width="41" style="232" customWidth="1"/>
    <col min="5157" max="5157" width="36" style="232" customWidth="1"/>
    <col min="5158" max="5158" width="11.42578125" style="232"/>
    <col min="5159" max="5159" width="37.7109375" style="232" customWidth="1"/>
    <col min="5160" max="5386" width="11.42578125" style="232"/>
    <col min="5387" max="5387" width="3.140625" style="232" customWidth="1"/>
    <col min="5388" max="5388" width="1.85546875" style="232" customWidth="1"/>
    <col min="5389" max="5389" width="33" style="232" customWidth="1"/>
    <col min="5390" max="5390" width="7" style="232" customWidth="1"/>
    <col min="5391" max="5391" width="27.28515625" style="232" customWidth="1"/>
    <col min="5392" max="5392" width="24.7109375" style="232" customWidth="1"/>
    <col min="5393" max="5393" width="25.140625" style="232" customWidth="1"/>
    <col min="5394" max="5394" width="31.42578125" style="232" customWidth="1"/>
    <col min="5395" max="5395" width="7.42578125" style="232" customWidth="1"/>
    <col min="5396" max="5396" width="3.42578125" style="232" customWidth="1"/>
    <col min="5397" max="5397" width="41.7109375" style="232" customWidth="1"/>
    <col min="5398" max="5398" width="7.7109375" style="232" customWidth="1"/>
    <col min="5399" max="5399" width="27.85546875" style="232" customWidth="1"/>
    <col min="5400" max="5400" width="28.42578125" style="232" customWidth="1"/>
    <col min="5401" max="5401" width="11.28515625" style="232" hidden="1" customWidth="1"/>
    <col min="5402" max="5402" width="19.42578125" style="232" customWidth="1"/>
    <col min="5403" max="5403" width="20" style="232" customWidth="1"/>
    <col min="5404" max="5411" width="11.42578125" style="232"/>
    <col min="5412" max="5412" width="41" style="232" customWidth="1"/>
    <col min="5413" max="5413" width="36" style="232" customWidth="1"/>
    <col min="5414" max="5414" width="11.42578125" style="232"/>
    <col min="5415" max="5415" width="37.7109375" style="232" customWidth="1"/>
    <col min="5416" max="5642" width="11.42578125" style="232"/>
    <col min="5643" max="5643" width="3.140625" style="232" customWidth="1"/>
    <col min="5644" max="5644" width="1.85546875" style="232" customWidth="1"/>
    <col min="5645" max="5645" width="33" style="232" customWidth="1"/>
    <col min="5646" max="5646" width="7" style="232" customWidth="1"/>
    <col min="5647" max="5647" width="27.28515625" style="232" customWidth="1"/>
    <col min="5648" max="5648" width="24.7109375" style="232" customWidth="1"/>
    <col min="5649" max="5649" width="25.140625" style="232" customWidth="1"/>
    <col min="5650" max="5650" width="31.42578125" style="232" customWidth="1"/>
    <col min="5651" max="5651" width="7.42578125" style="232" customWidth="1"/>
    <col min="5652" max="5652" width="3.42578125" style="232" customWidth="1"/>
    <col min="5653" max="5653" width="41.7109375" style="232" customWidth="1"/>
    <col min="5654" max="5654" width="7.7109375" style="232" customWidth="1"/>
    <col min="5655" max="5655" width="27.85546875" style="232" customWidth="1"/>
    <col min="5656" max="5656" width="28.42578125" style="232" customWidth="1"/>
    <col min="5657" max="5657" width="11.28515625" style="232" hidden="1" customWidth="1"/>
    <col min="5658" max="5658" width="19.42578125" style="232" customWidth="1"/>
    <col min="5659" max="5659" width="20" style="232" customWidth="1"/>
    <col min="5660" max="5667" width="11.42578125" style="232"/>
    <col min="5668" max="5668" width="41" style="232" customWidth="1"/>
    <col min="5669" max="5669" width="36" style="232" customWidth="1"/>
    <col min="5670" max="5670" width="11.42578125" style="232"/>
    <col min="5671" max="5671" width="37.7109375" style="232" customWidth="1"/>
    <col min="5672" max="5898" width="11.42578125" style="232"/>
    <col min="5899" max="5899" width="3.140625" style="232" customWidth="1"/>
    <col min="5900" max="5900" width="1.85546875" style="232" customWidth="1"/>
    <col min="5901" max="5901" width="33" style="232" customWidth="1"/>
    <col min="5902" max="5902" width="7" style="232" customWidth="1"/>
    <col min="5903" max="5903" width="27.28515625" style="232" customWidth="1"/>
    <col min="5904" max="5904" width="24.7109375" style="232" customWidth="1"/>
    <col min="5905" max="5905" width="25.140625" style="232" customWidth="1"/>
    <col min="5906" max="5906" width="31.42578125" style="232" customWidth="1"/>
    <col min="5907" max="5907" width="7.42578125" style="232" customWidth="1"/>
    <col min="5908" max="5908" width="3.42578125" style="232" customWidth="1"/>
    <col min="5909" max="5909" width="41.7109375" style="232" customWidth="1"/>
    <col min="5910" max="5910" width="7.7109375" style="232" customWidth="1"/>
    <col min="5911" max="5911" width="27.85546875" style="232" customWidth="1"/>
    <col min="5912" max="5912" width="28.42578125" style="232" customWidth="1"/>
    <col min="5913" max="5913" width="11.28515625" style="232" hidden="1" customWidth="1"/>
    <col min="5914" max="5914" width="19.42578125" style="232" customWidth="1"/>
    <col min="5915" max="5915" width="20" style="232" customWidth="1"/>
    <col min="5916" max="5923" width="11.42578125" style="232"/>
    <col min="5924" max="5924" width="41" style="232" customWidth="1"/>
    <col min="5925" max="5925" width="36" style="232" customWidth="1"/>
    <col min="5926" max="5926" width="11.42578125" style="232"/>
    <col min="5927" max="5927" width="37.7109375" style="232" customWidth="1"/>
    <col min="5928" max="6154" width="11.42578125" style="232"/>
    <col min="6155" max="6155" width="3.140625" style="232" customWidth="1"/>
    <col min="6156" max="6156" width="1.85546875" style="232" customWidth="1"/>
    <col min="6157" max="6157" width="33" style="232" customWidth="1"/>
    <col min="6158" max="6158" width="7" style="232" customWidth="1"/>
    <col min="6159" max="6159" width="27.28515625" style="232" customWidth="1"/>
    <col min="6160" max="6160" width="24.7109375" style="232" customWidth="1"/>
    <col min="6161" max="6161" width="25.140625" style="232" customWidth="1"/>
    <col min="6162" max="6162" width="31.42578125" style="232" customWidth="1"/>
    <col min="6163" max="6163" width="7.42578125" style="232" customWidth="1"/>
    <col min="6164" max="6164" width="3.42578125" style="232" customWidth="1"/>
    <col min="6165" max="6165" width="41.7109375" style="232" customWidth="1"/>
    <col min="6166" max="6166" width="7.7109375" style="232" customWidth="1"/>
    <col min="6167" max="6167" width="27.85546875" style="232" customWidth="1"/>
    <col min="6168" max="6168" width="28.42578125" style="232" customWidth="1"/>
    <col min="6169" max="6169" width="11.28515625" style="232" hidden="1" customWidth="1"/>
    <col min="6170" max="6170" width="19.42578125" style="232" customWidth="1"/>
    <col min="6171" max="6171" width="20" style="232" customWidth="1"/>
    <col min="6172" max="6179" width="11.42578125" style="232"/>
    <col min="6180" max="6180" width="41" style="232" customWidth="1"/>
    <col min="6181" max="6181" width="36" style="232" customWidth="1"/>
    <col min="6182" max="6182" width="11.42578125" style="232"/>
    <col min="6183" max="6183" width="37.7109375" style="232" customWidth="1"/>
    <col min="6184" max="6410" width="11.42578125" style="232"/>
    <col min="6411" max="6411" width="3.140625" style="232" customWidth="1"/>
    <col min="6412" max="6412" width="1.85546875" style="232" customWidth="1"/>
    <col min="6413" max="6413" width="33" style="232" customWidth="1"/>
    <col min="6414" max="6414" width="7" style="232" customWidth="1"/>
    <col min="6415" max="6415" width="27.28515625" style="232" customWidth="1"/>
    <col min="6416" max="6416" width="24.7109375" style="232" customWidth="1"/>
    <col min="6417" max="6417" width="25.140625" style="232" customWidth="1"/>
    <col min="6418" max="6418" width="31.42578125" style="232" customWidth="1"/>
    <col min="6419" max="6419" width="7.42578125" style="232" customWidth="1"/>
    <col min="6420" max="6420" width="3.42578125" style="232" customWidth="1"/>
    <col min="6421" max="6421" width="41.7109375" style="232" customWidth="1"/>
    <col min="6422" max="6422" width="7.7109375" style="232" customWidth="1"/>
    <col min="6423" max="6423" width="27.85546875" style="232" customWidth="1"/>
    <col min="6424" max="6424" width="28.42578125" style="232" customWidth="1"/>
    <col min="6425" max="6425" width="11.28515625" style="232" hidden="1" customWidth="1"/>
    <col min="6426" max="6426" width="19.42578125" style="232" customWidth="1"/>
    <col min="6427" max="6427" width="20" style="232" customWidth="1"/>
    <col min="6428" max="6435" width="11.42578125" style="232"/>
    <col min="6436" max="6436" width="41" style="232" customWidth="1"/>
    <col min="6437" max="6437" width="36" style="232" customWidth="1"/>
    <col min="6438" max="6438" width="11.42578125" style="232"/>
    <col min="6439" max="6439" width="37.7109375" style="232" customWidth="1"/>
    <col min="6440" max="6666" width="11.42578125" style="232"/>
    <col min="6667" max="6667" width="3.140625" style="232" customWidth="1"/>
    <col min="6668" max="6668" width="1.85546875" style="232" customWidth="1"/>
    <col min="6669" max="6669" width="33" style="232" customWidth="1"/>
    <col min="6670" max="6670" width="7" style="232" customWidth="1"/>
    <col min="6671" max="6671" width="27.28515625" style="232" customWidth="1"/>
    <col min="6672" max="6672" width="24.7109375" style="232" customWidth="1"/>
    <col min="6673" max="6673" width="25.140625" style="232" customWidth="1"/>
    <col min="6674" max="6674" width="31.42578125" style="232" customWidth="1"/>
    <col min="6675" max="6675" width="7.42578125" style="232" customWidth="1"/>
    <col min="6676" max="6676" width="3.42578125" style="232" customWidth="1"/>
    <col min="6677" max="6677" width="41.7109375" style="232" customWidth="1"/>
    <col min="6678" max="6678" width="7.7109375" style="232" customWidth="1"/>
    <col min="6679" max="6679" width="27.85546875" style="232" customWidth="1"/>
    <col min="6680" max="6680" width="28.42578125" style="232" customWidth="1"/>
    <col min="6681" max="6681" width="11.28515625" style="232" hidden="1" customWidth="1"/>
    <col min="6682" max="6682" width="19.42578125" style="232" customWidth="1"/>
    <col min="6683" max="6683" width="20" style="232" customWidth="1"/>
    <col min="6684" max="6691" width="11.42578125" style="232"/>
    <col min="6692" max="6692" width="41" style="232" customWidth="1"/>
    <col min="6693" max="6693" width="36" style="232" customWidth="1"/>
    <col min="6694" max="6694" width="11.42578125" style="232"/>
    <col min="6695" max="6695" width="37.7109375" style="232" customWidth="1"/>
    <col min="6696" max="6922" width="11.42578125" style="232"/>
    <col min="6923" max="6923" width="3.140625" style="232" customWidth="1"/>
    <col min="6924" max="6924" width="1.85546875" style="232" customWidth="1"/>
    <col min="6925" max="6925" width="33" style="232" customWidth="1"/>
    <col min="6926" max="6926" width="7" style="232" customWidth="1"/>
    <col min="6927" max="6927" width="27.28515625" style="232" customWidth="1"/>
    <col min="6928" max="6928" width="24.7109375" style="232" customWidth="1"/>
    <col min="6929" max="6929" width="25.140625" style="232" customWidth="1"/>
    <col min="6930" max="6930" width="31.42578125" style="232" customWidth="1"/>
    <col min="6931" max="6931" width="7.42578125" style="232" customWidth="1"/>
    <col min="6932" max="6932" width="3.42578125" style="232" customWidth="1"/>
    <col min="6933" max="6933" width="41.7109375" style="232" customWidth="1"/>
    <col min="6934" max="6934" width="7.7109375" style="232" customWidth="1"/>
    <col min="6935" max="6935" width="27.85546875" style="232" customWidth="1"/>
    <col min="6936" max="6936" width="28.42578125" style="232" customWidth="1"/>
    <col min="6937" max="6937" width="11.28515625" style="232" hidden="1" customWidth="1"/>
    <col min="6938" max="6938" width="19.42578125" style="232" customWidth="1"/>
    <col min="6939" max="6939" width="20" style="232" customWidth="1"/>
    <col min="6940" max="6947" width="11.42578125" style="232"/>
    <col min="6948" max="6948" width="41" style="232" customWidth="1"/>
    <col min="6949" max="6949" width="36" style="232" customWidth="1"/>
    <col min="6950" max="6950" width="11.42578125" style="232"/>
    <col min="6951" max="6951" width="37.7109375" style="232" customWidth="1"/>
    <col min="6952" max="7178" width="11.42578125" style="232"/>
    <col min="7179" max="7179" width="3.140625" style="232" customWidth="1"/>
    <col min="7180" max="7180" width="1.85546875" style="232" customWidth="1"/>
    <col min="7181" max="7181" width="33" style="232" customWidth="1"/>
    <col min="7182" max="7182" width="7" style="232" customWidth="1"/>
    <col min="7183" max="7183" width="27.28515625" style="232" customWidth="1"/>
    <col min="7184" max="7184" width="24.7109375" style="232" customWidth="1"/>
    <col min="7185" max="7185" width="25.140625" style="232" customWidth="1"/>
    <col min="7186" max="7186" width="31.42578125" style="232" customWidth="1"/>
    <col min="7187" max="7187" width="7.42578125" style="232" customWidth="1"/>
    <col min="7188" max="7188" width="3.42578125" style="232" customWidth="1"/>
    <col min="7189" max="7189" width="41.7109375" style="232" customWidth="1"/>
    <col min="7190" max="7190" width="7.7109375" style="232" customWidth="1"/>
    <col min="7191" max="7191" width="27.85546875" style="232" customWidth="1"/>
    <col min="7192" max="7192" width="28.42578125" style="232" customWidth="1"/>
    <col min="7193" max="7193" width="11.28515625" style="232" hidden="1" customWidth="1"/>
    <col min="7194" max="7194" width="19.42578125" style="232" customWidth="1"/>
    <col min="7195" max="7195" width="20" style="232" customWidth="1"/>
    <col min="7196" max="7203" width="11.42578125" style="232"/>
    <col min="7204" max="7204" width="41" style="232" customWidth="1"/>
    <col min="7205" max="7205" width="36" style="232" customWidth="1"/>
    <col min="7206" max="7206" width="11.42578125" style="232"/>
    <col min="7207" max="7207" width="37.7109375" style="232" customWidth="1"/>
    <col min="7208" max="7434" width="11.42578125" style="232"/>
    <col min="7435" max="7435" width="3.140625" style="232" customWidth="1"/>
    <col min="7436" max="7436" width="1.85546875" style="232" customWidth="1"/>
    <col min="7437" max="7437" width="33" style="232" customWidth="1"/>
    <col min="7438" max="7438" width="7" style="232" customWidth="1"/>
    <col min="7439" max="7439" width="27.28515625" style="232" customWidth="1"/>
    <col min="7440" max="7440" width="24.7109375" style="232" customWidth="1"/>
    <col min="7441" max="7441" width="25.140625" style="232" customWidth="1"/>
    <col min="7442" max="7442" width="31.42578125" style="232" customWidth="1"/>
    <col min="7443" max="7443" width="7.42578125" style="232" customWidth="1"/>
    <col min="7444" max="7444" width="3.42578125" style="232" customWidth="1"/>
    <col min="7445" max="7445" width="41.7109375" style="232" customWidth="1"/>
    <col min="7446" max="7446" width="7.7109375" style="232" customWidth="1"/>
    <col min="7447" max="7447" width="27.85546875" style="232" customWidth="1"/>
    <col min="7448" max="7448" width="28.42578125" style="232" customWidth="1"/>
    <col min="7449" max="7449" width="11.28515625" style="232" hidden="1" customWidth="1"/>
    <col min="7450" max="7450" width="19.42578125" style="232" customWidth="1"/>
    <col min="7451" max="7451" width="20" style="232" customWidth="1"/>
    <col min="7452" max="7459" width="11.42578125" style="232"/>
    <col min="7460" max="7460" width="41" style="232" customWidth="1"/>
    <col min="7461" max="7461" width="36" style="232" customWidth="1"/>
    <col min="7462" max="7462" width="11.42578125" style="232"/>
    <col min="7463" max="7463" width="37.7109375" style="232" customWidth="1"/>
    <col min="7464" max="7690" width="11.42578125" style="232"/>
    <col min="7691" max="7691" width="3.140625" style="232" customWidth="1"/>
    <col min="7692" max="7692" width="1.85546875" style="232" customWidth="1"/>
    <col min="7693" max="7693" width="33" style="232" customWidth="1"/>
    <col min="7694" max="7694" width="7" style="232" customWidth="1"/>
    <col min="7695" max="7695" width="27.28515625" style="232" customWidth="1"/>
    <col min="7696" max="7696" width="24.7109375" style="232" customWidth="1"/>
    <col min="7697" max="7697" width="25.140625" style="232" customWidth="1"/>
    <col min="7698" max="7698" width="31.42578125" style="232" customWidth="1"/>
    <col min="7699" max="7699" width="7.42578125" style="232" customWidth="1"/>
    <col min="7700" max="7700" width="3.42578125" style="232" customWidth="1"/>
    <col min="7701" max="7701" width="41.7109375" style="232" customWidth="1"/>
    <col min="7702" max="7702" width="7.7109375" style="232" customWidth="1"/>
    <col min="7703" max="7703" width="27.85546875" style="232" customWidth="1"/>
    <col min="7704" max="7704" width="28.42578125" style="232" customWidth="1"/>
    <col min="7705" max="7705" width="11.28515625" style="232" hidden="1" customWidth="1"/>
    <col min="7706" max="7706" width="19.42578125" style="232" customWidth="1"/>
    <col min="7707" max="7707" width="20" style="232" customWidth="1"/>
    <col min="7708" max="7715" width="11.42578125" style="232"/>
    <col min="7716" max="7716" width="41" style="232" customWidth="1"/>
    <col min="7717" max="7717" width="36" style="232" customWidth="1"/>
    <col min="7718" max="7718" width="11.42578125" style="232"/>
    <col min="7719" max="7719" width="37.7109375" style="232" customWidth="1"/>
    <col min="7720" max="7946" width="11.42578125" style="232"/>
    <col min="7947" max="7947" width="3.140625" style="232" customWidth="1"/>
    <col min="7948" max="7948" width="1.85546875" style="232" customWidth="1"/>
    <col min="7949" max="7949" width="33" style="232" customWidth="1"/>
    <col min="7950" max="7950" width="7" style="232" customWidth="1"/>
    <col min="7951" max="7951" width="27.28515625" style="232" customWidth="1"/>
    <col min="7952" max="7952" width="24.7109375" style="232" customWidth="1"/>
    <col min="7953" max="7953" width="25.140625" style="232" customWidth="1"/>
    <col min="7954" max="7954" width="31.42578125" style="232" customWidth="1"/>
    <col min="7955" max="7955" width="7.42578125" style="232" customWidth="1"/>
    <col min="7956" max="7956" width="3.42578125" style="232" customWidth="1"/>
    <col min="7957" max="7957" width="41.7109375" style="232" customWidth="1"/>
    <col min="7958" max="7958" width="7.7109375" style="232" customWidth="1"/>
    <col min="7959" max="7959" width="27.85546875" style="232" customWidth="1"/>
    <col min="7960" max="7960" width="28.42578125" style="232" customWidth="1"/>
    <col min="7961" max="7961" width="11.28515625" style="232" hidden="1" customWidth="1"/>
    <col min="7962" max="7962" width="19.42578125" style="232" customWidth="1"/>
    <col min="7963" max="7963" width="20" style="232" customWidth="1"/>
    <col min="7964" max="7971" width="11.42578125" style="232"/>
    <col min="7972" max="7972" width="41" style="232" customWidth="1"/>
    <col min="7973" max="7973" width="36" style="232" customWidth="1"/>
    <col min="7974" max="7974" width="11.42578125" style="232"/>
    <col min="7975" max="7975" width="37.7109375" style="232" customWidth="1"/>
    <col min="7976" max="8202" width="11.42578125" style="232"/>
    <col min="8203" max="8203" width="3.140625" style="232" customWidth="1"/>
    <col min="8204" max="8204" width="1.85546875" style="232" customWidth="1"/>
    <col min="8205" max="8205" width="33" style="232" customWidth="1"/>
    <col min="8206" max="8206" width="7" style="232" customWidth="1"/>
    <col min="8207" max="8207" width="27.28515625" style="232" customWidth="1"/>
    <col min="8208" max="8208" width="24.7109375" style="232" customWidth="1"/>
    <col min="8209" max="8209" width="25.140625" style="232" customWidth="1"/>
    <col min="8210" max="8210" width="31.42578125" style="232" customWidth="1"/>
    <col min="8211" max="8211" width="7.42578125" style="232" customWidth="1"/>
    <col min="8212" max="8212" width="3.42578125" style="232" customWidth="1"/>
    <col min="8213" max="8213" width="41.7109375" style="232" customWidth="1"/>
    <col min="8214" max="8214" width="7.7109375" style="232" customWidth="1"/>
    <col min="8215" max="8215" width="27.85546875" style="232" customWidth="1"/>
    <col min="8216" max="8216" width="28.42578125" style="232" customWidth="1"/>
    <col min="8217" max="8217" width="11.28515625" style="232" hidden="1" customWidth="1"/>
    <col min="8218" max="8218" width="19.42578125" style="232" customWidth="1"/>
    <col min="8219" max="8219" width="20" style="232" customWidth="1"/>
    <col min="8220" max="8227" width="11.42578125" style="232"/>
    <col min="8228" max="8228" width="41" style="232" customWidth="1"/>
    <col min="8229" max="8229" width="36" style="232" customWidth="1"/>
    <col min="8230" max="8230" width="11.42578125" style="232"/>
    <col min="8231" max="8231" width="37.7109375" style="232" customWidth="1"/>
    <col min="8232" max="8458" width="11.42578125" style="232"/>
    <col min="8459" max="8459" width="3.140625" style="232" customWidth="1"/>
    <col min="8460" max="8460" width="1.85546875" style="232" customWidth="1"/>
    <col min="8461" max="8461" width="33" style="232" customWidth="1"/>
    <col min="8462" max="8462" width="7" style="232" customWidth="1"/>
    <col min="8463" max="8463" width="27.28515625" style="232" customWidth="1"/>
    <col min="8464" max="8464" width="24.7109375" style="232" customWidth="1"/>
    <col min="8465" max="8465" width="25.140625" style="232" customWidth="1"/>
    <col min="8466" max="8466" width="31.42578125" style="232" customWidth="1"/>
    <col min="8467" max="8467" width="7.42578125" style="232" customWidth="1"/>
    <col min="8468" max="8468" width="3.42578125" style="232" customWidth="1"/>
    <col min="8469" max="8469" width="41.7109375" style="232" customWidth="1"/>
    <col min="8470" max="8470" width="7.7109375" style="232" customWidth="1"/>
    <col min="8471" max="8471" width="27.85546875" style="232" customWidth="1"/>
    <col min="8472" max="8472" width="28.42578125" style="232" customWidth="1"/>
    <col min="8473" max="8473" width="11.28515625" style="232" hidden="1" customWidth="1"/>
    <col min="8474" max="8474" width="19.42578125" style="232" customWidth="1"/>
    <col min="8475" max="8475" width="20" style="232" customWidth="1"/>
    <col min="8476" max="8483" width="11.42578125" style="232"/>
    <col min="8484" max="8484" width="41" style="232" customWidth="1"/>
    <col min="8485" max="8485" width="36" style="232" customWidth="1"/>
    <col min="8486" max="8486" width="11.42578125" style="232"/>
    <col min="8487" max="8487" width="37.7109375" style="232" customWidth="1"/>
    <col min="8488" max="8714" width="11.42578125" style="232"/>
    <col min="8715" max="8715" width="3.140625" style="232" customWidth="1"/>
    <col min="8716" max="8716" width="1.85546875" style="232" customWidth="1"/>
    <col min="8717" max="8717" width="33" style="232" customWidth="1"/>
    <col min="8718" max="8718" width="7" style="232" customWidth="1"/>
    <col min="8719" max="8719" width="27.28515625" style="232" customWidth="1"/>
    <col min="8720" max="8720" width="24.7109375" style="232" customWidth="1"/>
    <col min="8721" max="8721" width="25.140625" style="232" customWidth="1"/>
    <col min="8722" max="8722" width="31.42578125" style="232" customWidth="1"/>
    <col min="8723" max="8723" width="7.42578125" style="232" customWidth="1"/>
    <col min="8724" max="8724" width="3.42578125" style="232" customWidth="1"/>
    <col min="8725" max="8725" width="41.7109375" style="232" customWidth="1"/>
    <col min="8726" max="8726" width="7.7109375" style="232" customWidth="1"/>
    <col min="8727" max="8727" width="27.85546875" style="232" customWidth="1"/>
    <col min="8728" max="8728" width="28.42578125" style="232" customWidth="1"/>
    <col min="8729" max="8729" width="11.28515625" style="232" hidden="1" customWidth="1"/>
    <col min="8730" max="8730" width="19.42578125" style="232" customWidth="1"/>
    <col min="8731" max="8731" width="20" style="232" customWidth="1"/>
    <col min="8732" max="8739" width="11.42578125" style="232"/>
    <col min="8740" max="8740" width="41" style="232" customWidth="1"/>
    <col min="8741" max="8741" width="36" style="232" customWidth="1"/>
    <col min="8742" max="8742" width="11.42578125" style="232"/>
    <col min="8743" max="8743" width="37.7109375" style="232" customWidth="1"/>
    <col min="8744" max="8970" width="11.42578125" style="232"/>
    <col min="8971" max="8971" width="3.140625" style="232" customWidth="1"/>
    <col min="8972" max="8972" width="1.85546875" style="232" customWidth="1"/>
    <col min="8973" max="8973" width="33" style="232" customWidth="1"/>
    <col min="8974" max="8974" width="7" style="232" customWidth="1"/>
    <col min="8975" max="8975" width="27.28515625" style="232" customWidth="1"/>
    <col min="8976" max="8976" width="24.7109375" style="232" customWidth="1"/>
    <col min="8977" max="8977" width="25.140625" style="232" customWidth="1"/>
    <col min="8978" max="8978" width="31.42578125" style="232" customWidth="1"/>
    <col min="8979" max="8979" width="7.42578125" style="232" customWidth="1"/>
    <col min="8980" max="8980" width="3.42578125" style="232" customWidth="1"/>
    <col min="8981" max="8981" width="41.7109375" style="232" customWidth="1"/>
    <col min="8982" max="8982" width="7.7109375" style="232" customWidth="1"/>
    <col min="8983" max="8983" width="27.85546875" style="232" customWidth="1"/>
    <col min="8984" max="8984" width="28.42578125" style="232" customWidth="1"/>
    <col min="8985" max="8985" width="11.28515625" style="232" hidden="1" customWidth="1"/>
    <col min="8986" max="8986" width="19.42578125" style="232" customWidth="1"/>
    <col min="8987" max="8987" width="20" style="232" customWidth="1"/>
    <col min="8988" max="8995" width="11.42578125" style="232"/>
    <col min="8996" max="8996" width="41" style="232" customWidth="1"/>
    <col min="8997" max="8997" width="36" style="232" customWidth="1"/>
    <col min="8998" max="8998" width="11.42578125" style="232"/>
    <col min="8999" max="8999" width="37.7109375" style="232" customWidth="1"/>
    <col min="9000" max="9226" width="11.42578125" style="232"/>
    <col min="9227" max="9227" width="3.140625" style="232" customWidth="1"/>
    <col min="9228" max="9228" width="1.85546875" style="232" customWidth="1"/>
    <col min="9229" max="9229" width="33" style="232" customWidth="1"/>
    <col min="9230" max="9230" width="7" style="232" customWidth="1"/>
    <col min="9231" max="9231" width="27.28515625" style="232" customWidth="1"/>
    <col min="9232" max="9232" width="24.7109375" style="232" customWidth="1"/>
    <col min="9233" max="9233" width="25.140625" style="232" customWidth="1"/>
    <col min="9234" max="9234" width="31.42578125" style="232" customWidth="1"/>
    <col min="9235" max="9235" width="7.42578125" style="232" customWidth="1"/>
    <col min="9236" max="9236" width="3.42578125" style="232" customWidth="1"/>
    <col min="9237" max="9237" width="41.7109375" style="232" customWidth="1"/>
    <col min="9238" max="9238" width="7.7109375" style="232" customWidth="1"/>
    <col min="9239" max="9239" width="27.85546875" style="232" customWidth="1"/>
    <col min="9240" max="9240" width="28.42578125" style="232" customWidth="1"/>
    <col min="9241" max="9241" width="11.28515625" style="232" hidden="1" customWidth="1"/>
    <col min="9242" max="9242" width="19.42578125" style="232" customWidth="1"/>
    <col min="9243" max="9243" width="20" style="232" customWidth="1"/>
    <col min="9244" max="9251" width="11.42578125" style="232"/>
    <col min="9252" max="9252" width="41" style="232" customWidth="1"/>
    <col min="9253" max="9253" width="36" style="232" customWidth="1"/>
    <col min="9254" max="9254" width="11.42578125" style="232"/>
    <col min="9255" max="9255" width="37.7109375" style="232" customWidth="1"/>
    <col min="9256" max="9482" width="11.42578125" style="232"/>
    <col min="9483" max="9483" width="3.140625" style="232" customWidth="1"/>
    <col min="9484" max="9484" width="1.85546875" style="232" customWidth="1"/>
    <col min="9485" max="9485" width="33" style="232" customWidth="1"/>
    <col min="9486" max="9486" width="7" style="232" customWidth="1"/>
    <col min="9487" max="9487" width="27.28515625" style="232" customWidth="1"/>
    <col min="9488" max="9488" width="24.7109375" style="232" customWidth="1"/>
    <col min="9489" max="9489" width="25.140625" style="232" customWidth="1"/>
    <col min="9490" max="9490" width="31.42578125" style="232" customWidth="1"/>
    <col min="9491" max="9491" width="7.42578125" style="232" customWidth="1"/>
    <col min="9492" max="9492" width="3.42578125" style="232" customWidth="1"/>
    <col min="9493" max="9493" width="41.7109375" style="232" customWidth="1"/>
    <col min="9494" max="9494" width="7.7109375" style="232" customWidth="1"/>
    <col min="9495" max="9495" width="27.85546875" style="232" customWidth="1"/>
    <col min="9496" max="9496" width="28.42578125" style="232" customWidth="1"/>
    <col min="9497" max="9497" width="11.28515625" style="232" hidden="1" customWidth="1"/>
    <col min="9498" max="9498" width="19.42578125" style="232" customWidth="1"/>
    <col min="9499" max="9499" width="20" style="232" customWidth="1"/>
    <col min="9500" max="9507" width="11.42578125" style="232"/>
    <col min="9508" max="9508" width="41" style="232" customWidth="1"/>
    <col min="9509" max="9509" width="36" style="232" customWidth="1"/>
    <col min="9510" max="9510" width="11.42578125" style="232"/>
    <col min="9511" max="9511" width="37.7109375" style="232" customWidth="1"/>
    <col min="9512" max="9738" width="11.42578125" style="232"/>
    <col min="9739" max="9739" width="3.140625" style="232" customWidth="1"/>
    <col min="9740" max="9740" width="1.85546875" style="232" customWidth="1"/>
    <col min="9741" max="9741" width="33" style="232" customWidth="1"/>
    <col min="9742" max="9742" width="7" style="232" customWidth="1"/>
    <col min="9743" max="9743" width="27.28515625" style="232" customWidth="1"/>
    <col min="9744" max="9744" width="24.7109375" style="232" customWidth="1"/>
    <col min="9745" max="9745" width="25.140625" style="232" customWidth="1"/>
    <col min="9746" max="9746" width="31.42578125" style="232" customWidth="1"/>
    <col min="9747" max="9747" width="7.42578125" style="232" customWidth="1"/>
    <col min="9748" max="9748" width="3.42578125" style="232" customWidth="1"/>
    <col min="9749" max="9749" width="41.7109375" style="232" customWidth="1"/>
    <col min="9750" max="9750" width="7.7109375" style="232" customWidth="1"/>
    <col min="9751" max="9751" width="27.85546875" style="232" customWidth="1"/>
    <col min="9752" max="9752" width="28.42578125" style="232" customWidth="1"/>
    <col min="9753" max="9753" width="11.28515625" style="232" hidden="1" customWidth="1"/>
    <col min="9754" max="9754" width="19.42578125" style="232" customWidth="1"/>
    <col min="9755" max="9755" width="20" style="232" customWidth="1"/>
    <col min="9756" max="9763" width="11.42578125" style="232"/>
    <col min="9764" max="9764" width="41" style="232" customWidth="1"/>
    <col min="9765" max="9765" width="36" style="232" customWidth="1"/>
    <col min="9766" max="9766" width="11.42578125" style="232"/>
    <col min="9767" max="9767" width="37.7109375" style="232" customWidth="1"/>
    <col min="9768" max="9994" width="11.42578125" style="232"/>
    <col min="9995" max="9995" width="3.140625" style="232" customWidth="1"/>
    <col min="9996" max="9996" width="1.85546875" style="232" customWidth="1"/>
    <col min="9997" max="9997" width="33" style="232" customWidth="1"/>
    <col min="9998" max="9998" width="7" style="232" customWidth="1"/>
    <col min="9999" max="9999" width="27.28515625" style="232" customWidth="1"/>
    <col min="10000" max="10000" width="24.7109375" style="232" customWidth="1"/>
    <col min="10001" max="10001" width="25.140625" style="232" customWidth="1"/>
    <col min="10002" max="10002" width="31.42578125" style="232" customWidth="1"/>
    <col min="10003" max="10003" width="7.42578125" style="232" customWidth="1"/>
    <col min="10004" max="10004" width="3.42578125" style="232" customWidth="1"/>
    <col min="10005" max="10005" width="41.7109375" style="232" customWidth="1"/>
    <col min="10006" max="10006" width="7.7109375" style="232" customWidth="1"/>
    <col min="10007" max="10007" width="27.85546875" style="232" customWidth="1"/>
    <col min="10008" max="10008" width="28.42578125" style="232" customWidth="1"/>
    <col min="10009" max="10009" width="11.28515625" style="232" hidden="1" customWidth="1"/>
    <col min="10010" max="10010" width="19.42578125" style="232" customWidth="1"/>
    <col min="10011" max="10011" width="20" style="232" customWidth="1"/>
    <col min="10012" max="10019" width="11.42578125" style="232"/>
    <col min="10020" max="10020" width="41" style="232" customWidth="1"/>
    <col min="10021" max="10021" width="36" style="232" customWidth="1"/>
    <col min="10022" max="10022" width="11.42578125" style="232"/>
    <col min="10023" max="10023" width="37.7109375" style="232" customWidth="1"/>
    <col min="10024" max="10250" width="11.42578125" style="232"/>
    <col min="10251" max="10251" width="3.140625" style="232" customWidth="1"/>
    <col min="10252" max="10252" width="1.85546875" style="232" customWidth="1"/>
    <col min="10253" max="10253" width="33" style="232" customWidth="1"/>
    <col min="10254" max="10254" width="7" style="232" customWidth="1"/>
    <col min="10255" max="10255" width="27.28515625" style="232" customWidth="1"/>
    <col min="10256" max="10256" width="24.7109375" style="232" customWidth="1"/>
    <col min="10257" max="10257" width="25.140625" style="232" customWidth="1"/>
    <col min="10258" max="10258" width="31.42578125" style="232" customWidth="1"/>
    <col min="10259" max="10259" width="7.42578125" style="232" customWidth="1"/>
    <col min="10260" max="10260" width="3.42578125" style="232" customWidth="1"/>
    <col min="10261" max="10261" width="41.7109375" style="232" customWidth="1"/>
    <col min="10262" max="10262" width="7.7109375" style="232" customWidth="1"/>
    <col min="10263" max="10263" width="27.85546875" style="232" customWidth="1"/>
    <col min="10264" max="10264" width="28.42578125" style="232" customWidth="1"/>
    <col min="10265" max="10265" width="11.28515625" style="232" hidden="1" customWidth="1"/>
    <col min="10266" max="10266" width="19.42578125" style="232" customWidth="1"/>
    <col min="10267" max="10267" width="20" style="232" customWidth="1"/>
    <col min="10268" max="10275" width="11.42578125" style="232"/>
    <col min="10276" max="10276" width="41" style="232" customWidth="1"/>
    <col min="10277" max="10277" width="36" style="232" customWidth="1"/>
    <col min="10278" max="10278" width="11.42578125" style="232"/>
    <col min="10279" max="10279" width="37.7109375" style="232" customWidth="1"/>
    <col min="10280" max="10506" width="11.42578125" style="232"/>
    <col min="10507" max="10507" width="3.140625" style="232" customWidth="1"/>
    <col min="10508" max="10508" width="1.85546875" style="232" customWidth="1"/>
    <col min="10509" max="10509" width="33" style="232" customWidth="1"/>
    <col min="10510" max="10510" width="7" style="232" customWidth="1"/>
    <col min="10511" max="10511" width="27.28515625" style="232" customWidth="1"/>
    <col min="10512" max="10512" width="24.7109375" style="232" customWidth="1"/>
    <col min="10513" max="10513" width="25.140625" style="232" customWidth="1"/>
    <col min="10514" max="10514" width="31.42578125" style="232" customWidth="1"/>
    <col min="10515" max="10515" width="7.42578125" style="232" customWidth="1"/>
    <col min="10516" max="10516" width="3.42578125" style="232" customWidth="1"/>
    <col min="10517" max="10517" width="41.7109375" style="232" customWidth="1"/>
    <col min="10518" max="10518" width="7.7109375" style="232" customWidth="1"/>
    <col min="10519" max="10519" width="27.85546875" style="232" customWidth="1"/>
    <col min="10520" max="10520" width="28.42578125" style="232" customWidth="1"/>
    <col min="10521" max="10521" width="11.28515625" style="232" hidden="1" customWidth="1"/>
    <col min="10522" max="10522" width="19.42578125" style="232" customWidth="1"/>
    <col min="10523" max="10523" width="20" style="232" customWidth="1"/>
    <col min="10524" max="10531" width="11.42578125" style="232"/>
    <col min="10532" max="10532" width="41" style="232" customWidth="1"/>
    <col min="10533" max="10533" width="36" style="232" customWidth="1"/>
    <col min="10534" max="10534" width="11.42578125" style="232"/>
    <col min="10535" max="10535" width="37.7109375" style="232" customWidth="1"/>
    <col min="10536" max="10762" width="11.42578125" style="232"/>
    <col min="10763" max="10763" width="3.140625" style="232" customWidth="1"/>
    <col min="10764" max="10764" width="1.85546875" style="232" customWidth="1"/>
    <col min="10765" max="10765" width="33" style="232" customWidth="1"/>
    <col min="10766" max="10766" width="7" style="232" customWidth="1"/>
    <col min="10767" max="10767" width="27.28515625" style="232" customWidth="1"/>
    <col min="10768" max="10768" width="24.7109375" style="232" customWidth="1"/>
    <col min="10769" max="10769" width="25.140625" style="232" customWidth="1"/>
    <col min="10770" max="10770" width="31.42578125" style="232" customWidth="1"/>
    <col min="10771" max="10771" width="7.42578125" style="232" customWidth="1"/>
    <col min="10772" max="10772" width="3.42578125" style="232" customWidth="1"/>
    <col min="10773" max="10773" width="41.7109375" style="232" customWidth="1"/>
    <col min="10774" max="10774" width="7.7109375" style="232" customWidth="1"/>
    <col min="10775" max="10775" width="27.85546875" style="232" customWidth="1"/>
    <col min="10776" max="10776" width="28.42578125" style="232" customWidth="1"/>
    <col min="10777" max="10777" width="11.28515625" style="232" hidden="1" customWidth="1"/>
    <col min="10778" max="10778" width="19.42578125" style="232" customWidth="1"/>
    <col min="10779" max="10779" width="20" style="232" customWidth="1"/>
    <col min="10780" max="10787" width="11.42578125" style="232"/>
    <col min="10788" max="10788" width="41" style="232" customWidth="1"/>
    <col min="10789" max="10789" width="36" style="232" customWidth="1"/>
    <col min="10790" max="10790" width="11.42578125" style="232"/>
    <col min="10791" max="10791" width="37.7109375" style="232" customWidth="1"/>
    <col min="10792" max="11018" width="11.42578125" style="232"/>
    <col min="11019" max="11019" width="3.140625" style="232" customWidth="1"/>
    <col min="11020" max="11020" width="1.85546875" style="232" customWidth="1"/>
    <col min="11021" max="11021" width="33" style="232" customWidth="1"/>
    <col min="11022" max="11022" width="7" style="232" customWidth="1"/>
    <col min="11023" max="11023" width="27.28515625" style="232" customWidth="1"/>
    <col min="11024" max="11024" width="24.7109375" style="232" customWidth="1"/>
    <col min="11025" max="11025" width="25.140625" style="232" customWidth="1"/>
    <col min="11026" max="11026" width="31.42578125" style="232" customWidth="1"/>
    <col min="11027" max="11027" width="7.42578125" style="232" customWidth="1"/>
    <col min="11028" max="11028" width="3.42578125" style="232" customWidth="1"/>
    <col min="11029" max="11029" width="41.7109375" style="232" customWidth="1"/>
    <col min="11030" max="11030" width="7.7109375" style="232" customWidth="1"/>
    <col min="11031" max="11031" width="27.85546875" style="232" customWidth="1"/>
    <col min="11032" max="11032" width="28.42578125" style="232" customWidth="1"/>
    <col min="11033" max="11033" width="11.28515625" style="232" hidden="1" customWidth="1"/>
    <col min="11034" max="11034" width="19.42578125" style="232" customWidth="1"/>
    <col min="11035" max="11035" width="20" style="232" customWidth="1"/>
    <col min="11036" max="11043" width="11.42578125" style="232"/>
    <col min="11044" max="11044" width="41" style="232" customWidth="1"/>
    <col min="11045" max="11045" width="36" style="232" customWidth="1"/>
    <col min="11046" max="11046" width="11.42578125" style="232"/>
    <col min="11047" max="11047" width="37.7109375" style="232" customWidth="1"/>
    <col min="11048" max="11274" width="11.42578125" style="232"/>
    <col min="11275" max="11275" width="3.140625" style="232" customWidth="1"/>
    <col min="11276" max="11276" width="1.85546875" style="232" customWidth="1"/>
    <col min="11277" max="11277" width="33" style="232" customWidth="1"/>
    <col min="11278" max="11278" width="7" style="232" customWidth="1"/>
    <col min="11279" max="11279" width="27.28515625" style="232" customWidth="1"/>
    <col min="11280" max="11280" width="24.7109375" style="232" customWidth="1"/>
    <col min="11281" max="11281" width="25.140625" style="232" customWidth="1"/>
    <col min="11282" max="11282" width="31.42578125" style="232" customWidth="1"/>
    <col min="11283" max="11283" width="7.42578125" style="232" customWidth="1"/>
    <col min="11284" max="11284" width="3.42578125" style="232" customWidth="1"/>
    <col min="11285" max="11285" width="41.7109375" style="232" customWidth="1"/>
    <col min="11286" max="11286" width="7.7109375" style="232" customWidth="1"/>
    <col min="11287" max="11287" width="27.85546875" style="232" customWidth="1"/>
    <col min="11288" max="11288" width="28.42578125" style="232" customWidth="1"/>
    <col min="11289" max="11289" width="11.28515625" style="232" hidden="1" customWidth="1"/>
    <col min="11290" max="11290" width="19.42578125" style="232" customWidth="1"/>
    <col min="11291" max="11291" width="20" style="232" customWidth="1"/>
    <col min="11292" max="11299" width="11.42578125" style="232"/>
    <col min="11300" max="11300" width="41" style="232" customWidth="1"/>
    <col min="11301" max="11301" width="36" style="232" customWidth="1"/>
    <col min="11302" max="11302" width="11.42578125" style="232"/>
    <col min="11303" max="11303" width="37.7109375" style="232" customWidth="1"/>
    <col min="11304" max="11530" width="11.42578125" style="232"/>
    <col min="11531" max="11531" width="3.140625" style="232" customWidth="1"/>
    <col min="11532" max="11532" width="1.85546875" style="232" customWidth="1"/>
    <col min="11533" max="11533" width="33" style="232" customWidth="1"/>
    <col min="11534" max="11534" width="7" style="232" customWidth="1"/>
    <col min="11535" max="11535" width="27.28515625" style="232" customWidth="1"/>
    <col min="11536" max="11536" width="24.7109375" style="232" customWidth="1"/>
    <col min="11537" max="11537" width="25.140625" style="232" customWidth="1"/>
    <col min="11538" max="11538" width="31.42578125" style="232" customWidth="1"/>
    <col min="11539" max="11539" width="7.42578125" style="232" customWidth="1"/>
    <col min="11540" max="11540" width="3.42578125" style="232" customWidth="1"/>
    <col min="11541" max="11541" width="41.7109375" style="232" customWidth="1"/>
    <col min="11542" max="11542" width="7.7109375" style="232" customWidth="1"/>
    <col min="11543" max="11543" width="27.85546875" style="232" customWidth="1"/>
    <col min="11544" max="11544" width="28.42578125" style="232" customWidth="1"/>
    <col min="11545" max="11545" width="11.28515625" style="232" hidden="1" customWidth="1"/>
    <col min="11546" max="11546" width="19.42578125" style="232" customWidth="1"/>
    <col min="11547" max="11547" width="20" style="232" customWidth="1"/>
    <col min="11548" max="11555" width="11.42578125" style="232"/>
    <col min="11556" max="11556" width="41" style="232" customWidth="1"/>
    <col min="11557" max="11557" width="36" style="232" customWidth="1"/>
    <col min="11558" max="11558" width="11.42578125" style="232"/>
    <col min="11559" max="11559" width="37.7109375" style="232" customWidth="1"/>
    <col min="11560" max="11786" width="11.42578125" style="232"/>
    <col min="11787" max="11787" width="3.140625" style="232" customWidth="1"/>
    <col min="11788" max="11788" width="1.85546875" style="232" customWidth="1"/>
    <col min="11789" max="11789" width="33" style="232" customWidth="1"/>
    <col min="11790" max="11790" width="7" style="232" customWidth="1"/>
    <col min="11791" max="11791" width="27.28515625" style="232" customWidth="1"/>
    <col min="11792" max="11792" width="24.7109375" style="232" customWidth="1"/>
    <col min="11793" max="11793" width="25.140625" style="232" customWidth="1"/>
    <col min="11794" max="11794" width="31.42578125" style="232" customWidth="1"/>
    <col min="11795" max="11795" width="7.42578125" style="232" customWidth="1"/>
    <col min="11796" max="11796" width="3.42578125" style="232" customWidth="1"/>
    <col min="11797" max="11797" width="41.7109375" style="232" customWidth="1"/>
    <col min="11798" max="11798" width="7.7109375" style="232" customWidth="1"/>
    <col min="11799" max="11799" width="27.85546875" style="232" customWidth="1"/>
    <col min="11800" max="11800" width="28.42578125" style="232" customWidth="1"/>
    <col min="11801" max="11801" width="11.28515625" style="232" hidden="1" customWidth="1"/>
    <col min="11802" max="11802" width="19.42578125" style="232" customWidth="1"/>
    <col min="11803" max="11803" width="20" style="232" customWidth="1"/>
    <col min="11804" max="11811" width="11.42578125" style="232"/>
    <col min="11812" max="11812" width="41" style="232" customWidth="1"/>
    <col min="11813" max="11813" width="36" style="232" customWidth="1"/>
    <col min="11814" max="11814" width="11.42578125" style="232"/>
    <col min="11815" max="11815" width="37.7109375" style="232" customWidth="1"/>
    <col min="11816" max="12042" width="11.42578125" style="232"/>
    <col min="12043" max="12043" width="3.140625" style="232" customWidth="1"/>
    <col min="12044" max="12044" width="1.85546875" style="232" customWidth="1"/>
    <col min="12045" max="12045" width="33" style="232" customWidth="1"/>
    <col min="12046" max="12046" width="7" style="232" customWidth="1"/>
    <col min="12047" max="12047" width="27.28515625" style="232" customWidth="1"/>
    <col min="12048" max="12048" width="24.7109375" style="232" customWidth="1"/>
    <col min="12049" max="12049" width="25.140625" style="232" customWidth="1"/>
    <col min="12050" max="12050" width="31.42578125" style="232" customWidth="1"/>
    <col min="12051" max="12051" width="7.42578125" style="232" customWidth="1"/>
    <col min="12052" max="12052" width="3.42578125" style="232" customWidth="1"/>
    <col min="12053" max="12053" width="41.7109375" style="232" customWidth="1"/>
    <col min="12054" max="12054" width="7.7109375" style="232" customWidth="1"/>
    <col min="12055" max="12055" width="27.85546875" style="232" customWidth="1"/>
    <col min="12056" max="12056" width="28.42578125" style="232" customWidth="1"/>
    <col min="12057" max="12057" width="11.28515625" style="232" hidden="1" customWidth="1"/>
    <col min="12058" max="12058" width="19.42578125" style="232" customWidth="1"/>
    <col min="12059" max="12059" width="20" style="232" customWidth="1"/>
    <col min="12060" max="12067" width="11.42578125" style="232"/>
    <col min="12068" max="12068" width="41" style="232" customWidth="1"/>
    <col min="12069" max="12069" width="36" style="232" customWidth="1"/>
    <col min="12070" max="12070" width="11.42578125" style="232"/>
    <col min="12071" max="12071" width="37.7109375" style="232" customWidth="1"/>
    <col min="12072" max="12298" width="11.42578125" style="232"/>
    <col min="12299" max="12299" width="3.140625" style="232" customWidth="1"/>
    <col min="12300" max="12300" width="1.85546875" style="232" customWidth="1"/>
    <col min="12301" max="12301" width="33" style="232" customWidth="1"/>
    <col min="12302" max="12302" width="7" style="232" customWidth="1"/>
    <col min="12303" max="12303" width="27.28515625" style="232" customWidth="1"/>
    <col min="12304" max="12304" width="24.7109375" style="232" customWidth="1"/>
    <col min="12305" max="12305" width="25.140625" style="232" customWidth="1"/>
    <col min="12306" max="12306" width="31.42578125" style="232" customWidth="1"/>
    <col min="12307" max="12307" width="7.42578125" style="232" customWidth="1"/>
    <col min="12308" max="12308" width="3.42578125" style="232" customWidth="1"/>
    <col min="12309" max="12309" width="41.7109375" style="232" customWidth="1"/>
    <col min="12310" max="12310" width="7.7109375" style="232" customWidth="1"/>
    <col min="12311" max="12311" width="27.85546875" style="232" customWidth="1"/>
    <col min="12312" max="12312" width="28.42578125" style="232" customWidth="1"/>
    <col min="12313" max="12313" width="11.28515625" style="232" hidden="1" customWidth="1"/>
    <col min="12314" max="12314" width="19.42578125" style="232" customWidth="1"/>
    <col min="12315" max="12315" width="20" style="232" customWidth="1"/>
    <col min="12316" max="12323" width="11.42578125" style="232"/>
    <col min="12324" max="12324" width="41" style="232" customWidth="1"/>
    <col min="12325" max="12325" width="36" style="232" customWidth="1"/>
    <col min="12326" max="12326" width="11.42578125" style="232"/>
    <col min="12327" max="12327" width="37.7109375" style="232" customWidth="1"/>
    <col min="12328" max="12554" width="11.42578125" style="232"/>
    <col min="12555" max="12555" width="3.140625" style="232" customWidth="1"/>
    <col min="12556" max="12556" width="1.85546875" style="232" customWidth="1"/>
    <col min="12557" max="12557" width="33" style="232" customWidth="1"/>
    <col min="12558" max="12558" width="7" style="232" customWidth="1"/>
    <col min="12559" max="12559" width="27.28515625" style="232" customWidth="1"/>
    <col min="12560" max="12560" width="24.7109375" style="232" customWidth="1"/>
    <col min="12561" max="12561" width="25.140625" style="232" customWidth="1"/>
    <col min="12562" max="12562" width="31.42578125" style="232" customWidth="1"/>
    <col min="12563" max="12563" width="7.42578125" style="232" customWidth="1"/>
    <col min="12564" max="12564" width="3.42578125" style="232" customWidth="1"/>
    <col min="12565" max="12565" width="41.7109375" style="232" customWidth="1"/>
    <col min="12566" max="12566" width="7.7109375" style="232" customWidth="1"/>
    <col min="12567" max="12567" width="27.85546875" style="232" customWidth="1"/>
    <col min="12568" max="12568" width="28.42578125" style="232" customWidth="1"/>
    <col min="12569" max="12569" width="11.28515625" style="232" hidden="1" customWidth="1"/>
    <col min="12570" max="12570" width="19.42578125" style="232" customWidth="1"/>
    <col min="12571" max="12571" width="20" style="232" customWidth="1"/>
    <col min="12572" max="12579" width="11.42578125" style="232"/>
    <col min="12580" max="12580" width="41" style="232" customWidth="1"/>
    <col min="12581" max="12581" width="36" style="232" customWidth="1"/>
    <col min="12582" max="12582" width="11.42578125" style="232"/>
    <col min="12583" max="12583" width="37.7109375" style="232" customWidth="1"/>
    <col min="12584" max="12810" width="11.42578125" style="232"/>
    <col min="12811" max="12811" width="3.140625" style="232" customWidth="1"/>
    <col min="12812" max="12812" width="1.85546875" style="232" customWidth="1"/>
    <col min="12813" max="12813" width="33" style="232" customWidth="1"/>
    <col min="12814" max="12814" width="7" style="232" customWidth="1"/>
    <col min="12815" max="12815" width="27.28515625" style="232" customWidth="1"/>
    <col min="12816" max="12816" width="24.7109375" style="232" customWidth="1"/>
    <col min="12817" max="12817" width="25.140625" style="232" customWidth="1"/>
    <col min="12818" max="12818" width="31.42578125" style="232" customWidth="1"/>
    <col min="12819" max="12819" width="7.42578125" style="232" customWidth="1"/>
    <col min="12820" max="12820" width="3.42578125" style="232" customWidth="1"/>
    <col min="12821" max="12821" width="41.7109375" style="232" customWidth="1"/>
    <col min="12822" max="12822" width="7.7109375" style="232" customWidth="1"/>
    <col min="12823" max="12823" width="27.85546875" style="232" customWidth="1"/>
    <col min="12824" max="12824" width="28.42578125" style="232" customWidth="1"/>
    <col min="12825" max="12825" width="11.28515625" style="232" hidden="1" customWidth="1"/>
    <col min="12826" max="12826" width="19.42578125" style="232" customWidth="1"/>
    <col min="12827" max="12827" width="20" style="232" customWidth="1"/>
    <col min="12828" max="12835" width="11.42578125" style="232"/>
    <col min="12836" max="12836" width="41" style="232" customWidth="1"/>
    <col min="12837" max="12837" width="36" style="232" customWidth="1"/>
    <col min="12838" max="12838" width="11.42578125" style="232"/>
    <col min="12839" max="12839" width="37.7109375" style="232" customWidth="1"/>
    <col min="12840" max="13066" width="11.42578125" style="232"/>
    <col min="13067" max="13067" width="3.140625" style="232" customWidth="1"/>
    <col min="13068" max="13068" width="1.85546875" style="232" customWidth="1"/>
    <col min="13069" max="13069" width="33" style="232" customWidth="1"/>
    <col min="13070" max="13070" width="7" style="232" customWidth="1"/>
    <col min="13071" max="13071" width="27.28515625" style="232" customWidth="1"/>
    <col min="13072" max="13072" width="24.7109375" style="232" customWidth="1"/>
    <col min="13073" max="13073" width="25.140625" style="232" customWidth="1"/>
    <col min="13074" max="13074" width="31.42578125" style="232" customWidth="1"/>
    <col min="13075" max="13075" width="7.42578125" style="232" customWidth="1"/>
    <col min="13076" max="13076" width="3.42578125" style="232" customWidth="1"/>
    <col min="13077" max="13077" width="41.7109375" style="232" customWidth="1"/>
    <col min="13078" max="13078" width="7.7109375" style="232" customWidth="1"/>
    <col min="13079" max="13079" width="27.85546875" style="232" customWidth="1"/>
    <col min="13080" max="13080" width="28.42578125" style="232" customWidth="1"/>
    <col min="13081" max="13081" width="11.28515625" style="232" hidden="1" customWidth="1"/>
    <col min="13082" max="13082" width="19.42578125" style="232" customWidth="1"/>
    <col min="13083" max="13083" width="20" style="232" customWidth="1"/>
    <col min="13084" max="13091" width="11.42578125" style="232"/>
    <col min="13092" max="13092" width="41" style="232" customWidth="1"/>
    <col min="13093" max="13093" width="36" style="232" customWidth="1"/>
    <col min="13094" max="13094" width="11.42578125" style="232"/>
    <col min="13095" max="13095" width="37.7109375" style="232" customWidth="1"/>
    <col min="13096" max="13322" width="11.42578125" style="232"/>
    <col min="13323" max="13323" width="3.140625" style="232" customWidth="1"/>
    <col min="13324" max="13324" width="1.85546875" style="232" customWidth="1"/>
    <col min="13325" max="13325" width="33" style="232" customWidth="1"/>
    <col min="13326" max="13326" width="7" style="232" customWidth="1"/>
    <col min="13327" max="13327" width="27.28515625" style="232" customWidth="1"/>
    <col min="13328" max="13328" width="24.7109375" style="232" customWidth="1"/>
    <col min="13329" max="13329" width="25.140625" style="232" customWidth="1"/>
    <col min="13330" max="13330" width="31.42578125" style="232" customWidth="1"/>
    <col min="13331" max="13331" width="7.42578125" style="232" customWidth="1"/>
    <col min="13332" max="13332" width="3.42578125" style="232" customWidth="1"/>
    <col min="13333" max="13333" width="41.7109375" style="232" customWidth="1"/>
    <col min="13334" max="13334" width="7.7109375" style="232" customWidth="1"/>
    <col min="13335" max="13335" width="27.85546875" style="232" customWidth="1"/>
    <col min="13336" max="13336" width="28.42578125" style="232" customWidth="1"/>
    <col min="13337" max="13337" width="11.28515625" style="232" hidden="1" customWidth="1"/>
    <col min="13338" max="13338" width="19.42578125" style="232" customWidth="1"/>
    <col min="13339" max="13339" width="20" style="232" customWidth="1"/>
    <col min="13340" max="13347" width="11.42578125" style="232"/>
    <col min="13348" max="13348" width="41" style="232" customWidth="1"/>
    <col min="13349" max="13349" width="36" style="232" customWidth="1"/>
    <col min="13350" max="13350" width="11.42578125" style="232"/>
    <col min="13351" max="13351" width="37.7109375" style="232" customWidth="1"/>
    <col min="13352" max="13578" width="11.42578125" style="232"/>
    <col min="13579" max="13579" width="3.140625" style="232" customWidth="1"/>
    <col min="13580" max="13580" width="1.85546875" style="232" customWidth="1"/>
    <col min="13581" max="13581" width="33" style="232" customWidth="1"/>
    <col min="13582" max="13582" width="7" style="232" customWidth="1"/>
    <col min="13583" max="13583" width="27.28515625" style="232" customWidth="1"/>
    <col min="13584" max="13584" width="24.7109375" style="232" customWidth="1"/>
    <col min="13585" max="13585" width="25.140625" style="232" customWidth="1"/>
    <col min="13586" max="13586" width="31.42578125" style="232" customWidth="1"/>
    <col min="13587" max="13587" width="7.42578125" style="232" customWidth="1"/>
    <col min="13588" max="13588" width="3.42578125" style="232" customWidth="1"/>
    <col min="13589" max="13589" width="41.7109375" style="232" customWidth="1"/>
    <col min="13590" max="13590" width="7.7109375" style="232" customWidth="1"/>
    <col min="13591" max="13591" width="27.85546875" style="232" customWidth="1"/>
    <col min="13592" max="13592" width="28.42578125" style="232" customWidth="1"/>
    <col min="13593" max="13593" width="11.28515625" style="232" hidden="1" customWidth="1"/>
    <col min="13594" max="13594" width="19.42578125" style="232" customWidth="1"/>
    <col min="13595" max="13595" width="20" style="232" customWidth="1"/>
    <col min="13596" max="13603" width="11.42578125" style="232"/>
    <col min="13604" max="13604" width="41" style="232" customWidth="1"/>
    <col min="13605" max="13605" width="36" style="232" customWidth="1"/>
    <col min="13606" max="13606" width="11.42578125" style="232"/>
    <col min="13607" max="13607" width="37.7109375" style="232" customWidth="1"/>
    <col min="13608" max="13834" width="11.42578125" style="232"/>
    <col min="13835" max="13835" width="3.140625" style="232" customWidth="1"/>
    <col min="13836" max="13836" width="1.85546875" style="232" customWidth="1"/>
    <col min="13837" max="13837" width="33" style="232" customWidth="1"/>
    <col min="13838" max="13838" width="7" style="232" customWidth="1"/>
    <col min="13839" max="13839" width="27.28515625" style="232" customWidth="1"/>
    <col min="13840" max="13840" width="24.7109375" style="232" customWidth="1"/>
    <col min="13841" max="13841" width="25.140625" style="232" customWidth="1"/>
    <col min="13842" max="13842" width="31.42578125" style="232" customWidth="1"/>
    <col min="13843" max="13843" width="7.42578125" style="232" customWidth="1"/>
    <col min="13844" max="13844" width="3.42578125" style="232" customWidth="1"/>
    <col min="13845" max="13845" width="41.7109375" style="232" customWidth="1"/>
    <col min="13846" max="13846" width="7.7109375" style="232" customWidth="1"/>
    <col min="13847" max="13847" width="27.85546875" style="232" customWidth="1"/>
    <col min="13848" max="13848" width="28.42578125" style="232" customWidth="1"/>
    <col min="13849" max="13849" width="11.28515625" style="232" hidden="1" customWidth="1"/>
    <col min="13850" max="13850" width="19.42578125" style="232" customWidth="1"/>
    <col min="13851" max="13851" width="20" style="232" customWidth="1"/>
    <col min="13852" max="13859" width="11.42578125" style="232"/>
    <col min="13860" max="13860" width="41" style="232" customWidth="1"/>
    <col min="13861" max="13861" width="36" style="232" customWidth="1"/>
    <col min="13862" max="13862" width="11.42578125" style="232"/>
    <col min="13863" max="13863" width="37.7109375" style="232" customWidth="1"/>
    <col min="13864" max="14090" width="11.42578125" style="232"/>
    <col min="14091" max="14091" width="3.140625" style="232" customWidth="1"/>
    <col min="14092" max="14092" width="1.85546875" style="232" customWidth="1"/>
    <col min="14093" max="14093" width="33" style="232" customWidth="1"/>
    <col min="14094" max="14094" width="7" style="232" customWidth="1"/>
    <col min="14095" max="14095" width="27.28515625" style="232" customWidth="1"/>
    <col min="14096" max="14096" width="24.7109375" style="232" customWidth="1"/>
    <col min="14097" max="14097" width="25.140625" style="232" customWidth="1"/>
    <col min="14098" max="14098" width="31.42578125" style="232" customWidth="1"/>
    <col min="14099" max="14099" width="7.42578125" style="232" customWidth="1"/>
    <col min="14100" max="14100" width="3.42578125" style="232" customWidth="1"/>
    <col min="14101" max="14101" width="41.7109375" style="232" customWidth="1"/>
    <col min="14102" max="14102" width="7.7109375" style="232" customWidth="1"/>
    <col min="14103" max="14103" width="27.85546875" style="232" customWidth="1"/>
    <col min="14104" max="14104" width="28.42578125" style="232" customWidth="1"/>
    <col min="14105" max="14105" width="11.28515625" style="232" hidden="1" customWidth="1"/>
    <col min="14106" max="14106" width="19.42578125" style="232" customWidth="1"/>
    <col min="14107" max="14107" width="20" style="232" customWidth="1"/>
    <col min="14108" max="14115" width="11.42578125" style="232"/>
    <col min="14116" max="14116" width="41" style="232" customWidth="1"/>
    <col min="14117" max="14117" width="36" style="232" customWidth="1"/>
    <col min="14118" max="14118" width="11.42578125" style="232"/>
    <col min="14119" max="14119" width="37.7109375" style="232" customWidth="1"/>
    <col min="14120" max="14346" width="11.42578125" style="232"/>
    <col min="14347" max="14347" width="3.140625" style="232" customWidth="1"/>
    <col min="14348" max="14348" width="1.85546875" style="232" customWidth="1"/>
    <col min="14349" max="14349" width="33" style="232" customWidth="1"/>
    <col min="14350" max="14350" width="7" style="232" customWidth="1"/>
    <col min="14351" max="14351" width="27.28515625" style="232" customWidth="1"/>
    <col min="14352" max="14352" width="24.7109375" style="232" customWidth="1"/>
    <col min="14353" max="14353" width="25.140625" style="232" customWidth="1"/>
    <col min="14354" max="14354" width="31.42578125" style="232" customWidth="1"/>
    <col min="14355" max="14355" width="7.42578125" style="232" customWidth="1"/>
    <col min="14356" max="14356" width="3.42578125" style="232" customWidth="1"/>
    <col min="14357" max="14357" width="41.7109375" style="232" customWidth="1"/>
    <col min="14358" max="14358" width="7.7109375" style="232" customWidth="1"/>
    <col min="14359" max="14359" width="27.85546875" style="232" customWidth="1"/>
    <col min="14360" max="14360" width="28.42578125" style="232" customWidth="1"/>
    <col min="14361" max="14361" width="11.28515625" style="232" hidden="1" customWidth="1"/>
    <col min="14362" max="14362" width="19.42578125" style="232" customWidth="1"/>
    <col min="14363" max="14363" width="20" style="232" customWidth="1"/>
    <col min="14364" max="14371" width="11.42578125" style="232"/>
    <col min="14372" max="14372" width="41" style="232" customWidth="1"/>
    <col min="14373" max="14373" width="36" style="232" customWidth="1"/>
    <col min="14374" max="14374" width="11.42578125" style="232"/>
    <col min="14375" max="14375" width="37.7109375" style="232" customWidth="1"/>
    <col min="14376" max="14602" width="11.42578125" style="232"/>
    <col min="14603" max="14603" width="3.140625" style="232" customWidth="1"/>
    <col min="14604" max="14604" width="1.85546875" style="232" customWidth="1"/>
    <col min="14605" max="14605" width="33" style="232" customWidth="1"/>
    <col min="14606" max="14606" width="7" style="232" customWidth="1"/>
    <col min="14607" max="14607" width="27.28515625" style="232" customWidth="1"/>
    <col min="14608" max="14608" width="24.7109375" style="232" customWidth="1"/>
    <col min="14609" max="14609" width="25.140625" style="232" customWidth="1"/>
    <col min="14610" max="14610" width="31.42578125" style="232" customWidth="1"/>
    <col min="14611" max="14611" width="7.42578125" style="232" customWidth="1"/>
    <col min="14612" max="14612" width="3.42578125" style="232" customWidth="1"/>
    <col min="14613" max="14613" width="41.7109375" style="232" customWidth="1"/>
    <col min="14614" max="14614" width="7.7109375" style="232" customWidth="1"/>
    <col min="14615" max="14615" width="27.85546875" style="232" customWidth="1"/>
    <col min="14616" max="14616" width="28.42578125" style="232" customWidth="1"/>
    <col min="14617" max="14617" width="11.28515625" style="232" hidden="1" customWidth="1"/>
    <col min="14618" max="14618" width="19.42578125" style="232" customWidth="1"/>
    <col min="14619" max="14619" width="20" style="232" customWidth="1"/>
    <col min="14620" max="14627" width="11.42578125" style="232"/>
    <col min="14628" max="14628" width="41" style="232" customWidth="1"/>
    <col min="14629" max="14629" width="36" style="232" customWidth="1"/>
    <col min="14630" max="14630" width="11.42578125" style="232"/>
    <col min="14631" max="14631" width="37.7109375" style="232" customWidth="1"/>
    <col min="14632" max="14858" width="11.42578125" style="232"/>
    <col min="14859" max="14859" width="3.140625" style="232" customWidth="1"/>
    <col min="14860" max="14860" width="1.85546875" style="232" customWidth="1"/>
    <col min="14861" max="14861" width="33" style="232" customWidth="1"/>
    <col min="14862" max="14862" width="7" style="232" customWidth="1"/>
    <col min="14863" max="14863" width="27.28515625" style="232" customWidth="1"/>
    <col min="14864" max="14864" width="24.7109375" style="232" customWidth="1"/>
    <col min="14865" max="14865" width="25.140625" style="232" customWidth="1"/>
    <col min="14866" max="14866" width="31.42578125" style="232" customWidth="1"/>
    <col min="14867" max="14867" width="7.42578125" style="232" customWidth="1"/>
    <col min="14868" max="14868" width="3.42578125" style="232" customWidth="1"/>
    <col min="14869" max="14869" width="41.7109375" style="232" customWidth="1"/>
    <col min="14870" max="14870" width="7.7109375" style="232" customWidth="1"/>
    <col min="14871" max="14871" width="27.85546875" style="232" customWidth="1"/>
    <col min="14872" max="14872" width="28.42578125" style="232" customWidth="1"/>
    <col min="14873" max="14873" width="11.28515625" style="232" hidden="1" customWidth="1"/>
    <col min="14874" max="14874" width="19.42578125" style="232" customWidth="1"/>
    <col min="14875" max="14875" width="20" style="232" customWidth="1"/>
    <col min="14876" max="14883" width="11.42578125" style="232"/>
    <col min="14884" max="14884" width="41" style="232" customWidth="1"/>
    <col min="14885" max="14885" width="36" style="232" customWidth="1"/>
    <col min="14886" max="14886" width="11.42578125" style="232"/>
    <col min="14887" max="14887" width="37.7109375" style="232" customWidth="1"/>
    <col min="14888" max="15114" width="11.42578125" style="232"/>
    <col min="15115" max="15115" width="3.140625" style="232" customWidth="1"/>
    <col min="15116" max="15116" width="1.85546875" style="232" customWidth="1"/>
    <col min="15117" max="15117" width="33" style="232" customWidth="1"/>
    <col min="15118" max="15118" width="7" style="232" customWidth="1"/>
    <col min="15119" max="15119" width="27.28515625" style="232" customWidth="1"/>
    <col min="15120" max="15120" width="24.7109375" style="232" customWidth="1"/>
    <col min="15121" max="15121" width="25.140625" style="232" customWidth="1"/>
    <col min="15122" max="15122" width="31.42578125" style="232" customWidth="1"/>
    <col min="15123" max="15123" width="7.42578125" style="232" customWidth="1"/>
    <col min="15124" max="15124" width="3.42578125" style="232" customWidth="1"/>
    <col min="15125" max="15125" width="41.7109375" style="232" customWidth="1"/>
    <col min="15126" max="15126" width="7.7109375" style="232" customWidth="1"/>
    <col min="15127" max="15127" width="27.85546875" style="232" customWidth="1"/>
    <col min="15128" max="15128" width="28.42578125" style="232" customWidth="1"/>
    <col min="15129" max="15129" width="11.28515625" style="232" hidden="1" customWidth="1"/>
    <col min="15130" max="15130" width="19.42578125" style="232" customWidth="1"/>
    <col min="15131" max="15131" width="20" style="232" customWidth="1"/>
    <col min="15132" max="15139" width="11.42578125" style="232"/>
    <col min="15140" max="15140" width="41" style="232" customWidth="1"/>
    <col min="15141" max="15141" width="36" style="232" customWidth="1"/>
    <col min="15142" max="15142" width="11.42578125" style="232"/>
    <col min="15143" max="15143" width="37.7109375" style="232" customWidth="1"/>
    <col min="15144" max="15370" width="11.42578125" style="232"/>
    <col min="15371" max="15371" width="3.140625" style="232" customWidth="1"/>
    <col min="15372" max="15372" width="1.85546875" style="232" customWidth="1"/>
    <col min="15373" max="15373" width="33" style="232" customWidth="1"/>
    <col min="15374" max="15374" width="7" style="232" customWidth="1"/>
    <col min="15375" max="15375" width="27.28515625" style="232" customWidth="1"/>
    <col min="15376" max="15376" width="24.7109375" style="232" customWidth="1"/>
    <col min="15377" max="15377" width="25.140625" style="232" customWidth="1"/>
    <col min="15378" max="15378" width="31.42578125" style="232" customWidth="1"/>
    <col min="15379" max="15379" width="7.42578125" style="232" customWidth="1"/>
    <col min="15380" max="15380" width="3.42578125" style="232" customWidth="1"/>
    <col min="15381" max="15381" width="41.7109375" style="232" customWidth="1"/>
    <col min="15382" max="15382" width="7.7109375" style="232" customWidth="1"/>
    <col min="15383" max="15383" width="27.85546875" style="232" customWidth="1"/>
    <col min="15384" max="15384" width="28.42578125" style="232" customWidth="1"/>
    <col min="15385" max="15385" width="11.28515625" style="232" hidden="1" customWidth="1"/>
    <col min="15386" max="15386" width="19.42578125" style="232" customWidth="1"/>
    <col min="15387" max="15387" width="20" style="232" customWidth="1"/>
    <col min="15388" max="15395" width="11.42578125" style="232"/>
    <col min="15396" max="15396" width="41" style="232" customWidth="1"/>
    <col min="15397" max="15397" width="36" style="232" customWidth="1"/>
    <col min="15398" max="15398" width="11.42578125" style="232"/>
    <col min="15399" max="15399" width="37.7109375" style="232" customWidth="1"/>
    <col min="15400" max="15626" width="11.42578125" style="232"/>
    <col min="15627" max="15627" width="3.140625" style="232" customWidth="1"/>
    <col min="15628" max="15628" width="1.85546875" style="232" customWidth="1"/>
    <col min="15629" max="15629" width="33" style="232" customWidth="1"/>
    <col min="15630" max="15630" width="7" style="232" customWidth="1"/>
    <col min="15631" max="15631" width="27.28515625" style="232" customWidth="1"/>
    <col min="15632" max="15632" width="24.7109375" style="232" customWidth="1"/>
    <col min="15633" max="15633" width="25.140625" style="232" customWidth="1"/>
    <col min="15634" max="15634" width="31.42578125" style="232" customWidth="1"/>
    <col min="15635" max="15635" width="7.42578125" style="232" customWidth="1"/>
    <col min="15636" max="15636" width="3.42578125" style="232" customWidth="1"/>
    <col min="15637" max="15637" width="41.7109375" style="232" customWidth="1"/>
    <col min="15638" max="15638" width="7.7109375" style="232" customWidth="1"/>
    <col min="15639" max="15639" width="27.85546875" style="232" customWidth="1"/>
    <col min="15640" max="15640" width="28.42578125" style="232" customWidth="1"/>
    <col min="15641" max="15641" width="11.28515625" style="232" hidden="1" customWidth="1"/>
    <col min="15642" max="15642" width="19.42578125" style="232" customWidth="1"/>
    <col min="15643" max="15643" width="20" style="232" customWidth="1"/>
    <col min="15644" max="15651" width="11.42578125" style="232"/>
    <col min="15652" max="15652" width="41" style="232" customWidth="1"/>
    <col min="15653" max="15653" width="36" style="232" customWidth="1"/>
    <col min="15654" max="15654" width="11.42578125" style="232"/>
    <col min="15655" max="15655" width="37.7109375" style="232" customWidth="1"/>
    <col min="15656" max="15882" width="11.42578125" style="232"/>
    <col min="15883" max="15883" width="3.140625" style="232" customWidth="1"/>
    <col min="15884" max="15884" width="1.85546875" style="232" customWidth="1"/>
    <col min="15885" max="15885" width="33" style="232" customWidth="1"/>
    <col min="15886" max="15886" width="7" style="232" customWidth="1"/>
    <col min="15887" max="15887" width="27.28515625" style="232" customWidth="1"/>
    <col min="15888" max="15888" width="24.7109375" style="232" customWidth="1"/>
    <col min="15889" max="15889" width="25.140625" style="232" customWidth="1"/>
    <col min="15890" max="15890" width="31.42578125" style="232" customWidth="1"/>
    <col min="15891" max="15891" width="7.42578125" style="232" customWidth="1"/>
    <col min="15892" max="15892" width="3.42578125" style="232" customWidth="1"/>
    <col min="15893" max="15893" width="41.7109375" style="232" customWidth="1"/>
    <col min="15894" max="15894" width="7.7109375" style="232" customWidth="1"/>
    <col min="15895" max="15895" width="27.85546875" style="232" customWidth="1"/>
    <col min="15896" max="15896" width="28.42578125" style="232" customWidth="1"/>
    <col min="15897" max="15897" width="11.28515625" style="232" hidden="1" customWidth="1"/>
    <col min="15898" max="15898" width="19.42578125" style="232" customWidth="1"/>
    <col min="15899" max="15899" width="20" style="232" customWidth="1"/>
    <col min="15900" max="15907" width="11.42578125" style="232"/>
    <col min="15908" max="15908" width="41" style="232" customWidth="1"/>
    <col min="15909" max="15909" width="36" style="232" customWidth="1"/>
    <col min="15910" max="15910" width="11.42578125" style="232"/>
    <col min="15911" max="15911" width="37.7109375" style="232" customWidth="1"/>
    <col min="15912" max="16138" width="11.42578125" style="232"/>
    <col min="16139" max="16139" width="3.140625" style="232" customWidth="1"/>
    <col min="16140" max="16140" width="1.85546875" style="232" customWidth="1"/>
    <col min="16141" max="16141" width="33" style="232" customWidth="1"/>
    <col min="16142" max="16142" width="7" style="232" customWidth="1"/>
    <col min="16143" max="16143" width="27.28515625" style="232" customWidth="1"/>
    <col min="16144" max="16144" width="24.7109375" style="232" customWidth="1"/>
    <col min="16145" max="16145" width="25.140625" style="232" customWidth="1"/>
    <col min="16146" max="16146" width="31.42578125" style="232" customWidth="1"/>
    <col min="16147" max="16147" width="7.42578125" style="232" customWidth="1"/>
    <col min="16148" max="16148" width="3.42578125" style="232" customWidth="1"/>
    <col min="16149" max="16149" width="41.7109375" style="232" customWidth="1"/>
    <col min="16150" max="16150" width="7.7109375" style="232" customWidth="1"/>
    <col min="16151" max="16151" width="27.85546875" style="232" customWidth="1"/>
    <col min="16152" max="16152" width="28.42578125" style="232" customWidth="1"/>
    <col min="16153" max="16153" width="11.28515625" style="232" hidden="1" customWidth="1"/>
    <col min="16154" max="16154" width="19.42578125" style="232" customWidth="1"/>
    <col min="16155" max="16155" width="20" style="232" customWidth="1"/>
    <col min="16156" max="16163" width="11.42578125" style="232"/>
    <col min="16164" max="16164" width="41" style="232" customWidth="1"/>
    <col min="16165" max="16165" width="36" style="232" customWidth="1"/>
    <col min="16166" max="16166" width="11.42578125" style="232"/>
    <col min="16167" max="16167" width="37.7109375" style="232" customWidth="1"/>
    <col min="16168" max="16384" width="11.42578125" style="232"/>
  </cols>
  <sheetData>
    <row r="1" spans="1:29" s="234" customFormat="1" ht="20.100000000000001" customHeight="1" x14ac:dyDescent="0.25">
      <c r="A1" s="237"/>
      <c r="B1" s="237"/>
      <c r="C1" s="234" t="s">
        <v>5278</v>
      </c>
      <c r="F1" s="235"/>
      <c r="S1" s="234" t="s">
        <v>5278</v>
      </c>
      <c r="V1" s="235"/>
      <c r="W1" s="235"/>
      <c r="X1" s="235"/>
      <c r="Y1" s="235"/>
      <c r="Z1" s="238"/>
    </row>
    <row r="2" spans="1:29" ht="20.100000000000001" customHeight="1" x14ac:dyDescent="0.25">
      <c r="C2" s="234" t="s">
        <v>5279</v>
      </c>
      <c r="D2" s="234"/>
      <c r="E2" s="234"/>
      <c r="S2" s="234" t="s">
        <v>5279</v>
      </c>
      <c r="AA2" s="239"/>
      <c r="AB2" s="240" t="s">
        <v>5280</v>
      </c>
      <c r="AC2" s="241" t="e">
        <f>#NAME?</f>
        <v>#NAME?</v>
      </c>
    </row>
    <row r="3" spans="1:29" ht="20.100000000000001" customHeight="1" x14ac:dyDescent="0.25">
      <c r="C3" s="234" t="s">
        <v>5281</v>
      </c>
      <c r="D3" s="234"/>
      <c r="E3" s="234"/>
      <c r="S3" s="234" t="s">
        <v>5281</v>
      </c>
      <c r="AA3" s="239"/>
    </row>
    <row r="4" spans="1:29" ht="20.100000000000001" customHeight="1" x14ac:dyDescent="0.25">
      <c r="C4" s="234"/>
      <c r="D4" s="234"/>
      <c r="E4" s="234"/>
      <c r="AA4" s="239"/>
    </row>
    <row r="5" spans="1:29" ht="20.100000000000001" customHeight="1" x14ac:dyDescent="0.25">
      <c r="C5" s="234"/>
      <c r="D5" s="234"/>
      <c r="E5" s="234"/>
      <c r="AA5" s="239"/>
    </row>
    <row r="6" spans="1:29" ht="20.100000000000001" customHeight="1" x14ac:dyDescent="0.25">
      <c r="C6" s="242" t="s">
        <v>5282</v>
      </c>
      <c r="D6" s="243"/>
      <c r="E6" s="234"/>
      <c r="S6" s="242" t="s">
        <v>5283</v>
      </c>
      <c r="AA6" s="239"/>
    </row>
    <row r="7" spans="1:29" ht="20.100000000000001" customHeight="1" x14ac:dyDescent="0.25">
      <c r="C7" s="242"/>
      <c r="D7" s="243"/>
      <c r="E7" s="234"/>
      <c r="S7" s="242"/>
      <c r="AA7" s="239"/>
    </row>
    <row r="8" spans="1:29" ht="19.5" customHeight="1" x14ac:dyDescent="0.25">
      <c r="C8" s="244" t="s">
        <v>5284</v>
      </c>
      <c r="D8" s="244"/>
      <c r="E8" s="244"/>
      <c r="F8" s="244"/>
      <c r="G8" s="244"/>
      <c r="H8" s="244"/>
      <c r="I8" s="244"/>
      <c r="J8" s="244"/>
      <c r="K8" s="244"/>
      <c r="L8" s="244"/>
      <c r="M8" s="244"/>
      <c r="N8" s="244"/>
      <c r="O8" s="244"/>
      <c r="P8" s="244"/>
      <c r="Q8" s="244"/>
      <c r="R8" s="245"/>
      <c r="S8" s="9" t="str">
        <f>C8</f>
        <v>Période du 1er janvier 2022 au 31 décembre 2022</v>
      </c>
      <c r="T8" s="9"/>
      <c r="U8" s="9"/>
      <c r="V8" s="9"/>
      <c r="W8" s="9"/>
      <c r="X8" s="9"/>
      <c r="Y8" s="9"/>
      <c r="Z8" s="9"/>
      <c r="AA8" s="9"/>
      <c r="AB8" s="244"/>
    </row>
    <row r="9" spans="1:29" ht="20.100000000000001" customHeight="1" x14ac:dyDescent="0.25">
      <c r="C9" s="246"/>
      <c r="D9" s="246"/>
      <c r="E9" s="246"/>
      <c r="F9" s="235"/>
      <c r="G9" s="245"/>
      <c r="H9" s="245"/>
      <c r="I9" s="245"/>
      <c r="J9" s="245"/>
      <c r="K9" s="245"/>
      <c r="L9" s="245"/>
      <c r="M9" s="245"/>
      <c r="N9" s="245"/>
      <c r="O9" s="245"/>
      <c r="P9" s="196"/>
      <c r="Q9" s="240" t="e">
        <f>IF(AC2&lt;&gt;1,"Unité monetaire : Euro","Unité monetaire : Ariary")</f>
        <v>#NAME?</v>
      </c>
      <c r="R9" s="240"/>
      <c r="S9" s="237"/>
      <c r="T9" s="160"/>
      <c r="U9" s="160"/>
      <c r="Z9" s="247"/>
      <c r="AA9" s="240" t="e">
        <f>IF(AC2&lt;&gt;1,"Unité monetaire : Euro","Unité monetaire : Ariary")</f>
        <v>#NAME?</v>
      </c>
    </row>
    <row r="10" spans="1:29" ht="20.100000000000001" customHeight="1" x14ac:dyDescent="0.25">
      <c r="C10" s="8" t="s">
        <v>5285</v>
      </c>
      <c r="D10" s="8"/>
      <c r="E10" s="8"/>
      <c r="F10" s="7" t="s">
        <v>5286</v>
      </c>
      <c r="G10" s="6">
        <v>44926</v>
      </c>
      <c r="H10" s="6"/>
      <c r="I10" s="6"/>
      <c r="J10" s="248">
        <v>44561</v>
      </c>
      <c r="K10" s="249"/>
      <c r="L10" s="5">
        <v>44561</v>
      </c>
      <c r="M10" s="248">
        <v>44196</v>
      </c>
      <c r="N10" s="249"/>
      <c r="O10" s="5">
        <v>44196</v>
      </c>
      <c r="P10" s="5">
        <v>43830</v>
      </c>
      <c r="Q10" s="5">
        <v>43465</v>
      </c>
      <c r="R10" s="4">
        <v>43100</v>
      </c>
      <c r="S10" s="8" t="s">
        <v>5287</v>
      </c>
      <c r="T10" s="8"/>
      <c r="U10" s="8"/>
      <c r="V10" s="7" t="s">
        <v>5286</v>
      </c>
      <c r="W10" s="5">
        <v>44926</v>
      </c>
      <c r="X10" s="5">
        <v>44561</v>
      </c>
      <c r="Y10" s="5">
        <v>44196</v>
      </c>
      <c r="Z10" s="5">
        <v>43830</v>
      </c>
      <c r="AA10" s="5">
        <v>43465</v>
      </c>
      <c r="AB10" s="4">
        <v>43100</v>
      </c>
    </row>
    <row r="11" spans="1:29" ht="20.100000000000001" customHeight="1" x14ac:dyDescent="0.25">
      <c r="C11" s="8"/>
      <c r="D11" s="8"/>
      <c r="E11" s="8"/>
      <c r="F11" s="7"/>
      <c r="G11" s="250" t="s">
        <v>5288</v>
      </c>
      <c r="H11" s="250" t="s">
        <v>5289</v>
      </c>
      <c r="I11" s="250" t="s">
        <v>5290</v>
      </c>
      <c r="J11" s="250" t="s">
        <v>5288</v>
      </c>
      <c r="K11" s="250" t="s">
        <v>5289</v>
      </c>
      <c r="L11" s="5"/>
      <c r="M11" s="250" t="s">
        <v>5288</v>
      </c>
      <c r="N11" s="250" t="s">
        <v>5289</v>
      </c>
      <c r="O11" s="5"/>
      <c r="P11" s="5"/>
      <c r="Q11" s="5"/>
      <c r="R11" s="4"/>
      <c r="S11" s="8"/>
      <c r="T11" s="8"/>
      <c r="U11" s="8"/>
      <c r="V11" s="7"/>
      <c r="W11" s="5"/>
      <c r="X11" s="5"/>
      <c r="Y11" s="5"/>
      <c r="Z11" s="5"/>
      <c r="AA11" s="5"/>
      <c r="AB11" s="4"/>
    </row>
    <row r="12" spans="1:29" ht="20.100000000000001" customHeight="1" x14ac:dyDescent="0.25">
      <c r="C12" s="251"/>
      <c r="D12" s="252"/>
      <c r="F12" s="253"/>
      <c r="G12" s="254"/>
      <c r="H12" s="254"/>
      <c r="I12" s="254"/>
      <c r="J12" s="254"/>
      <c r="K12" s="254"/>
      <c r="L12" s="254"/>
      <c r="M12" s="254"/>
      <c r="N12" s="254"/>
      <c r="O12" s="254"/>
      <c r="P12" s="254"/>
      <c r="Q12" s="255"/>
      <c r="R12" s="256"/>
      <c r="S12" s="257"/>
      <c r="T12" s="237"/>
      <c r="U12" s="258"/>
      <c r="V12" s="259"/>
      <c r="W12" s="259"/>
      <c r="X12" s="259"/>
      <c r="Y12" s="259"/>
      <c r="Z12" s="260"/>
      <c r="AA12" s="255"/>
      <c r="AB12" s="256"/>
    </row>
    <row r="13" spans="1:29" ht="20.100000000000001" customHeight="1" x14ac:dyDescent="0.25">
      <c r="C13" s="261" t="s">
        <v>5291</v>
      </c>
      <c r="F13" s="253"/>
      <c r="G13" s="254"/>
      <c r="H13" s="254"/>
      <c r="I13" s="254"/>
      <c r="J13" s="254"/>
      <c r="K13" s="254"/>
      <c r="L13" s="254"/>
      <c r="M13" s="254"/>
      <c r="N13" s="254"/>
      <c r="O13" s="254"/>
      <c r="P13" s="254"/>
      <c r="Q13" s="254"/>
      <c r="R13" s="262"/>
      <c r="S13" s="261" t="s">
        <v>5292</v>
      </c>
      <c r="T13" s="234"/>
      <c r="U13" s="263"/>
      <c r="V13" s="259"/>
      <c r="W13" s="259"/>
      <c r="X13" s="259"/>
      <c r="Y13" s="259"/>
      <c r="Z13" s="264" t="s">
        <v>5293</v>
      </c>
      <c r="AA13" s="265" t="s">
        <v>5293</v>
      </c>
      <c r="AB13" s="266" t="s">
        <v>5293</v>
      </c>
    </row>
    <row r="14" spans="1:29" ht="20.100000000000001" customHeight="1" x14ac:dyDescent="0.25">
      <c r="C14" s="261"/>
      <c r="D14" s="234"/>
      <c r="E14" s="263"/>
      <c r="F14" s="259"/>
      <c r="G14" s="267"/>
      <c r="H14" s="267"/>
      <c r="I14" s="267"/>
      <c r="J14" s="267"/>
      <c r="K14" s="267"/>
      <c r="L14" s="267"/>
      <c r="M14" s="267"/>
      <c r="N14" s="267"/>
      <c r="O14" s="267"/>
      <c r="P14" s="267"/>
      <c r="Q14" s="267"/>
      <c r="R14" s="268"/>
      <c r="S14" s="261"/>
      <c r="T14" s="234"/>
      <c r="U14" s="263"/>
      <c r="V14" s="259"/>
      <c r="W14" s="259"/>
      <c r="X14" s="259"/>
      <c r="Y14" s="259"/>
      <c r="Z14" s="264"/>
      <c r="AA14" s="265"/>
      <c r="AB14" s="266"/>
    </row>
    <row r="15" spans="1:29" ht="20.100000000000001" customHeight="1" x14ac:dyDescent="0.25">
      <c r="C15" s="261"/>
      <c r="D15" s="243" t="s">
        <v>5294</v>
      </c>
      <c r="E15" s="263"/>
      <c r="F15" s="259"/>
      <c r="G15" s="269"/>
      <c r="H15" s="269"/>
      <c r="I15" s="269"/>
      <c r="J15" s="269"/>
      <c r="K15" s="269"/>
      <c r="L15" s="269"/>
      <c r="M15" s="269"/>
      <c r="N15" s="269"/>
      <c r="O15" s="269"/>
      <c r="P15" s="269" t="s">
        <v>5293</v>
      </c>
      <c r="Q15" s="269" t="s">
        <v>5293</v>
      </c>
      <c r="R15" s="270" t="s">
        <v>5293</v>
      </c>
      <c r="S15" s="271" t="s">
        <v>3201</v>
      </c>
      <c r="T15" s="272" t="s">
        <v>5293</v>
      </c>
      <c r="U15" s="273" t="s">
        <v>43</v>
      </c>
      <c r="V15" s="274"/>
      <c r="W15" s="275">
        <f>-SUMIF('ALL 2022'!E:E,BILAN!S15,'ALL 2022'!AR:AR)</f>
        <v>9634877.499444861</v>
      </c>
      <c r="X15" s="275">
        <v>8005848.41918376</v>
      </c>
      <c r="Y15" s="276">
        <v>7673083.6557240998</v>
      </c>
      <c r="Z15" s="264">
        <v>7461095.0295652999</v>
      </c>
      <c r="AA15" s="277">
        <v>7172564.1025641002</v>
      </c>
      <c r="AB15" s="278">
        <v>6723157.8947368404</v>
      </c>
    </row>
    <row r="16" spans="1:29" ht="20.100000000000001" customHeight="1" x14ac:dyDescent="0.25">
      <c r="A16" s="160" t="s">
        <v>3226</v>
      </c>
      <c r="B16" s="160" t="s">
        <v>3214</v>
      </c>
      <c r="C16" s="261"/>
      <c r="D16" s="234"/>
      <c r="E16" s="233" t="s">
        <v>5295</v>
      </c>
      <c r="F16" s="232"/>
      <c r="G16" s="269">
        <f>SUMIF('ALL 2022'!E:E,BILAN!B16,'ALL 2022'!AR:AR)</f>
        <v>108634.48229372641</v>
      </c>
      <c r="H16" s="269">
        <f>-SUMIF('ALL 2022'!E:E,BILAN!A16,'ALL 2022'!AR:AR)</f>
        <v>91523.256729864341</v>
      </c>
      <c r="I16" s="269">
        <f>G16-H16</f>
        <v>17111.22556386207</v>
      </c>
      <c r="J16" s="269">
        <v>73347.641079228502</v>
      </c>
      <c r="K16" s="269">
        <v>61873.033396974497</v>
      </c>
      <c r="L16" s="269">
        <v>11474.6076822539</v>
      </c>
      <c r="M16" s="269">
        <v>72996.941256256105</v>
      </c>
      <c r="N16" s="269">
        <v>49647.977281989602</v>
      </c>
      <c r="O16" s="269">
        <v>23348.963974266499</v>
      </c>
      <c r="P16" s="269">
        <v>78485.587857195904</v>
      </c>
      <c r="Q16" s="269">
        <v>35360.833028205103</v>
      </c>
      <c r="R16" s="270">
        <v>49046.046812421097</v>
      </c>
      <c r="S16" s="271" t="s">
        <v>3202</v>
      </c>
      <c r="T16" s="272"/>
      <c r="U16" s="273" t="s">
        <v>5296</v>
      </c>
      <c r="V16" s="274"/>
      <c r="W16" s="275">
        <f>-SUMIF('ALL 2022'!E:E,BILAN!S16,'ALL 2022'!AR:AR)</f>
        <v>183600.16950650833</v>
      </c>
      <c r="X16" s="275">
        <v>1076296.4764185301</v>
      </c>
      <c r="Y16" s="276">
        <v>1071907.1033536701</v>
      </c>
      <c r="Z16" s="264">
        <v>0</v>
      </c>
      <c r="AA16" s="277">
        <v>0</v>
      </c>
      <c r="AB16" s="278">
        <v>0</v>
      </c>
    </row>
    <row r="17" spans="1:39" ht="20.100000000000001" customHeight="1" x14ac:dyDescent="0.25">
      <c r="A17" s="160" t="s">
        <v>3225</v>
      </c>
      <c r="B17" s="160" t="s">
        <v>3213</v>
      </c>
      <c r="C17" s="279"/>
      <c r="D17" s="234"/>
      <c r="E17" s="233" t="s">
        <v>5297</v>
      </c>
      <c r="F17" s="232"/>
      <c r="G17" s="280">
        <f>SUMIF('ALL 2022'!E:E,BILAN!B17,'ALL 2022'!AR:AR)</f>
        <v>510178.51176576328</v>
      </c>
      <c r="H17" s="280">
        <f>-SUMIF('ALL 2022'!E:E,BILAN!A17,'ALL 2022'!AR:AR)</f>
        <v>5102.3786699939719</v>
      </c>
      <c r="I17" s="280">
        <f>G17-H17</f>
        <v>505076.13309576933</v>
      </c>
      <c r="J17" s="280">
        <v>523263.00256922899</v>
      </c>
      <c r="K17" s="280">
        <v>3201.8984280671102</v>
      </c>
      <c r="L17" s="280">
        <v>520061.10414116201</v>
      </c>
      <c r="M17" s="280">
        <v>518273.692211318</v>
      </c>
      <c r="N17" s="269">
        <v>1446.54731052341</v>
      </c>
      <c r="O17" s="280">
        <v>516827.14490079501</v>
      </c>
      <c r="P17" s="280">
        <v>579230.44154976599</v>
      </c>
      <c r="Q17" s="280">
        <v>560951.98624102597</v>
      </c>
      <c r="R17" s="281">
        <v>616950.80753157905</v>
      </c>
      <c r="S17" s="271" t="s">
        <v>3203</v>
      </c>
      <c r="T17" s="272"/>
      <c r="U17" s="273" t="s">
        <v>5298</v>
      </c>
      <c r="V17" s="274"/>
      <c r="W17" s="275">
        <f>-SUMIF('ALL 2022'!E:E,BILAN!S17,'ALL 2022'!AR:AR)</f>
        <v>661243.26709879353</v>
      </c>
      <c r="X17" s="275">
        <v>858299.76635772304</v>
      </c>
      <c r="Y17" s="276">
        <v>854847.87286831299</v>
      </c>
      <c r="Z17" s="264">
        <v>1059671.2774338799</v>
      </c>
      <c r="AA17" s="277">
        <v>995427.833576923</v>
      </c>
      <c r="AB17" s="278">
        <v>771374.17122105299</v>
      </c>
    </row>
    <row r="18" spans="1:39" ht="20.100000000000001" customHeight="1" x14ac:dyDescent="0.25">
      <c r="C18" s="279"/>
      <c r="F18" s="259"/>
      <c r="G18" s="282">
        <f>SUM(G16:G17)</f>
        <v>618812.99405948969</v>
      </c>
      <c r="H18" s="282">
        <f>SUM(H16:H17)</f>
        <v>96625.635399858307</v>
      </c>
      <c r="I18" s="282">
        <f>SUM(I16:I17)</f>
        <v>522187.3586596314</v>
      </c>
      <c r="J18" s="282">
        <v>596610.64364845795</v>
      </c>
      <c r="K18" s="282">
        <v>65074.931825041604</v>
      </c>
      <c r="L18" s="282">
        <v>531535.71182341594</v>
      </c>
      <c r="M18" s="282">
        <f>SUM(M16:M17)</f>
        <v>591270.63346757414</v>
      </c>
      <c r="N18" s="282">
        <f>SUM(N16:N17)</f>
        <v>51094.524592513015</v>
      </c>
      <c r="O18" s="282">
        <f>SUM(O16:O17)</f>
        <v>540176.1088750615</v>
      </c>
      <c r="P18" s="282">
        <f>SUM(P16:P17)</f>
        <v>657716.02940696187</v>
      </c>
      <c r="Q18" s="282">
        <v>596312.81926923105</v>
      </c>
      <c r="R18" s="283">
        <v>665996.85434399999</v>
      </c>
      <c r="S18" s="271"/>
      <c r="T18" s="272"/>
      <c r="U18" s="272" t="s">
        <v>5299</v>
      </c>
      <c r="V18" s="284"/>
      <c r="W18" s="285">
        <f>+CN!F43</f>
        <v>2918972.2814207026</v>
      </c>
      <c r="X18" s="285">
        <f>+CN!G43</f>
        <v>4435120.66117601</v>
      </c>
      <c r="Y18" s="285">
        <v>3740970.11313461</v>
      </c>
      <c r="Z18" s="277">
        <v>5840091.7977275401</v>
      </c>
      <c r="AA18" s="277">
        <v>4018985.0103681502</v>
      </c>
      <c r="AB18" s="278">
        <v>4350074.17895093</v>
      </c>
      <c r="AJ18" s="243"/>
    </row>
    <row r="19" spans="1:39" ht="20.100000000000001" customHeight="1" x14ac:dyDescent="0.25">
      <c r="C19" s="279"/>
      <c r="D19" s="243" t="s">
        <v>5300</v>
      </c>
      <c r="G19" s="267"/>
      <c r="H19" s="267"/>
      <c r="I19" s="267"/>
      <c r="J19" s="267"/>
      <c r="K19" s="267"/>
      <c r="L19" s="267"/>
      <c r="M19" s="267"/>
      <c r="N19" s="267"/>
      <c r="O19" s="267"/>
      <c r="P19" s="267"/>
      <c r="Q19" s="267"/>
      <c r="R19" s="286"/>
      <c r="S19" s="271"/>
      <c r="T19" s="272"/>
      <c r="U19" s="272" t="s">
        <v>5301</v>
      </c>
      <c r="V19" s="287"/>
      <c r="W19" s="288">
        <f>-SUMIF('ALL 2022'!E:E,"bil33",'ALL 2022'!AR:AR)-W21</f>
        <v>-2527252.1786965728</v>
      </c>
      <c r="X19" s="288">
        <v>-5078189.0823972505</v>
      </c>
      <c r="Y19" s="289">
        <v>-1698459.29078641</v>
      </c>
      <c r="Z19" s="277">
        <v>0</v>
      </c>
      <c r="AA19" s="277">
        <v>0</v>
      </c>
      <c r="AB19" s="278">
        <v>27498730.963599999</v>
      </c>
      <c r="AC19" s="290"/>
    </row>
    <row r="20" spans="1:39" ht="20.100000000000001" customHeight="1" x14ac:dyDescent="0.25">
      <c r="C20" s="279"/>
      <c r="F20" s="253"/>
      <c r="G20" s="282"/>
      <c r="H20" s="282"/>
      <c r="I20" s="282"/>
      <c r="J20" s="282"/>
      <c r="K20" s="282"/>
      <c r="L20" s="282"/>
      <c r="M20" s="282"/>
      <c r="N20" s="282"/>
      <c r="O20" s="282"/>
      <c r="P20" s="282"/>
      <c r="Q20" s="282"/>
      <c r="R20" s="283"/>
      <c r="U20" s="272" t="s">
        <v>5302</v>
      </c>
      <c r="V20" s="287"/>
      <c r="W20" s="288"/>
      <c r="X20" s="288">
        <v>0</v>
      </c>
      <c r="Y20" s="288">
        <v>-3449726.9097371101</v>
      </c>
      <c r="Z20" s="277">
        <v>0</v>
      </c>
      <c r="AA20" s="277">
        <v>0</v>
      </c>
      <c r="AB20" s="278">
        <v>0</v>
      </c>
    </row>
    <row r="21" spans="1:39" ht="20.100000000000001" customHeight="1" x14ac:dyDescent="0.25">
      <c r="B21" s="253" t="s">
        <v>3215</v>
      </c>
      <c r="C21" s="279"/>
      <c r="E21" s="233" t="s">
        <v>5303</v>
      </c>
      <c r="F21" s="156"/>
      <c r="G21" s="269">
        <f>SUMIF('ALL 2022'!E:E,BILAN!B21,'ALL 2022'!AR:AR)</f>
        <v>8759733.3665584568</v>
      </c>
      <c r="H21" s="269">
        <f>-SUMIF('ALL 2022'!E:E,BILAN!A21,'ALL 2022'!AR:AR)</f>
        <v>0</v>
      </c>
      <c r="I21" s="269">
        <f t="shared" ref="I21:I28" si="0">G21-H21</f>
        <v>8759733.3665584568</v>
      </c>
      <c r="J21" s="269">
        <v>6200726.3217045302</v>
      </c>
      <c r="K21" s="269">
        <v>0</v>
      </c>
      <c r="L21" s="269">
        <v>6200726.3217045302</v>
      </c>
      <c r="M21" s="269">
        <v>4793512.3581785196</v>
      </c>
      <c r="N21" s="269">
        <v>0</v>
      </c>
      <c r="O21" s="269">
        <v>4793512.3581785196</v>
      </c>
      <c r="P21" s="269">
        <v>3156316.3237066702</v>
      </c>
      <c r="Q21" s="269">
        <v>2437567.72098462</v>
      </c>
      <c r="R21" s="270">
        <v>2396362.5550763202</v>
      </c>
      <c r="S21" s="271" t="s">
        <v>3204</v>
      </c>
      <c r="T21" s="272"/>
      <c r="U21" s="273" t="s">
        <v>5304</v>
      </c>
      <c r="V21" s="274"/>
      <c r="W21" s="291">
        <f>Y18+Y21</f>
        <v>24558567.421626352</v>
      </c>
      <c r="X21" s="291">
        <v>24558567.4216263</v>
      </c>
      <c r="Y21" s="276">
        <f>Z18+Z21</f>
        <v>20817597.30849174</v>
      </c>
      <c r="Z21" s="277">
        <v>14977505.5107642</v>
      </c>
      <c r="AA21" s="277">
        <v>11483434.516334601</v>
      </c>
      <c r="AB21" s="278">
        <v>7635861.5235894797</v>
      </c>
      <c r="AK21" s="160"/>
      <c r="AL21" s="160"/>
      <c r="AM21" s="160"/>
    </row>
    <row r="22" spans="1:39" ht="20.100000000000001" customHeight="1" x14ac:dyDescent="0.25">
      <c r="A22" s="160" t="s">
        <v>3228</v>
      </c>
      <c r="B22" s="253" t="s">
        <v>3217</v>
      </c>
      <c r="C22" s="279"/>
      <c r="D22" s="243"/>
      <c r="E22" s="233" t="s">
        <v>5305</v>
      </c>
      <c r="F22" s="156"/>
      <c r="G22" s="269">
        <f>SUMIF('ALL 2022'!E:E,BILAN!B22,'ALL 2022'!AR:AR)</f>
        <v>21195479.818752047</v>
      </c>
      <c r="H22" s="269">
        <f>-SUMIF('ALL 2022'!E:E,BILAN!A22,'ALL 2022'!AR:AR)</f>
        <v>6861627.3751361417</v>
      </c>
      <c r="I22" s="269">
        <f t="shared" si="0"/>
        <v>14333852.443615906</v>
      </c>
      <c r="J22" s="269">
        <v>20613392.028904501</v>
      </c>
      <c r="K22" s="269">
        <v>7235403.9005648801</v>
      </c>
      <c r="L22" s="269">
        <v>13377988.1283397</v>
      </c>
      <c r="M22" s="269">
        <v>24061272.293901499</v>
      </c>
      <c r="N22" s="269">
        <v>6557840.0346105499</v>
      </c>
      <c r="O22" s="269">
        <v>17503432.2592909</v>
      </c>
      <c r="P22" s="269">
        <v>14034566.914292799</v>
      </c>
      <c r="Q22" s="269">
        <v>10177350.769440999</v>
      </c>
      <c r="R22" s="270">
        <v>25198397.065876301</v>
      </c>
      <c r="S22" s="292" t="s">
        <v>5306</v>
      </c>
      <c r="T22" s="293"/>
      <c r="U22" s="294"/>
      <c r="V22" s="295" t="s">
        <v>5307</v>
      </c>
      <c r="W22" s="296">
        <f t="shared" ref="W22:AB22" si="1">SUM(W15:W21)</f>
        <v>35430008.460400641</v>
      </c>
      <c r="X22" s="296">
        <f t="shared" si="1"/>
        <v>33855943.662365071</v>
      </c>
      <c r="Y22" s="296">
        <f t="shared" si="1"/>
        <v>29010219.853048913</v>
      </c>
      <c r="Z22" s="296">
        <f t="shared" si="1"/>
        <v>29338363.615490921</v>
      </c>
      <c r="AA22" s="296">
        <f t="shared" si="1"/>
        <v>23670411.462843776</v>
      </c>
      <c r="AB22" s="296">
        <f t="shared" si="1"/>
        <v>46979198.732098296</v>
      </c>
      <c r="AK22" s="160"/>
      <c r="AL22" s="160"/>
      <c r="AM22" s="160"/>
    </row>
    <row r="23" spans="1:39" ht="20.100000000000001" customHeight="1" x14ac:dyDescent="0.25">
      <c r="A23" s="160" t="s">
        <v>3229</v>
      </c>
      <c r="B23" s="253" t="s">
        <v>3218</v>
      </c>
      <c r="C23" s="279"/>
      <c r="D23" s="234"/>
      <c r="E23" s="233" t="s">
        <v>5308</v>
      </c>
      <c r="F23" s="156"/>
      <c r="G23" s="269">
        <f>SUMIF('ALL 2022'!E:E,BILAN!B23,'ALL 2022'!AR:AR)</f>
        <v>9317434.9105406106</v>
      </c>
      <c r="H23" s="269">
        <f>-SUMIF('ALL 2022'!E:E,BILAN!A23,'ALL 2022'!AR:AR)</f>
        <v>5732363.3359482847</v>
      </c>
      <c r="I23" s="269">
        <f t="shared" si="0"/>
        <v>3585071.5745923258</v>
      </c>
      <c r="J23" s="269">
        <v>9867253.6501008701</v>
      </c>
      <c r="K23" s="269">
        <v>5571020.2466824995</v>
      </c>
      <c r="L23" s="269">
        <v>4296233.4034183696</v>
      </c>
      <c r="M23" s="269">
        <v>15608677.303414101</v>
      </c>
      <c r="N23" s="269">
        <v>6753594.1771924896</v>
      </c>
      <c r="O23" s="269">
        <v>8855083.1262216307</v>
      </c>
      <c r="P23" s="269">
        <v>14562268.8831311</v>
      </c>
      <c r="Q23" s="269">
        <v>5897406.9579974301</v>
      </c>
      <c r="R23" s="270">
        <v>3678551.0934416801</v>
      </c>
      <c r="S23" s="297"/>
      <c r="T23" s="298"/>
      <c r="U23" s="299"/>
      <c r="V23" s="300"/>
      <c r="W23" s="264"/>
      <c r="X23" s="264"/>
      <c r="Y23" s="264"/>
      <c r="Z23" s="264"/>
      <c r="AA23" s="277"/>
      <c r="AB23" s="278"/>
    </row>
    <row r="24" spans="1:39" ht="20.100000000000001" customHeight="1" x14ac:dyDescent="0.25">
      <c r="A24" s="160" t="s">
        <v>3231</v>
      </c>
      <c r="B24" s="253" t="s">
        <v>3221</v>
      </c>
      <c r="C24" s="279"/>
      <c r="E24" s="233" t="s">
        <v>1150</v>
      </c>
      <c r="F24" s="156"/>
      <c r="G24" s="269">
        <f>SUMIF('ALL 2022'!E:E,BILAN!B24,'ALL 2022'!AR:AR)</f>
        <v>17436523.208981298</v>
      </c>
      <c r="H24" s="269">
        <f>-SUMIF('ALL 2022'!E:E,BILAN!A24,'ALL 2022'!AR:AR)</f>
        <v>6814565.3313970724</v>
      </c>
      <c r="I24" s="269">
        <f t="shared" si="0"/>
        <v>10621957.877584226</v>
      </c>
      <c r="J24" s="269">
        <v>8627318.2139150295</v>
      </c>
      <c r="K24" s="269">
        <v>4419059.0565867899</v>
      </c>
      <c r="L24" s="269">
        <v>4208259.1573282396</v>
      </c>
      <c r="M24" s="269">
        <v>4841910.1385608399</v>
      </c>
      <c r="N24" s="269">
        <v>2480738.56914001</v>
      </c>
      <c r="O24" s="269">
        <v>2361171.5694208299</v>
      </c>
      <c r="P24" s="269">
        <v>977072.94990227302</v>
      </c>
      <c r="Q24" s="269">
        <v>1137355.31478205</v>
      </c>
      <c r="R24" s="270">
        <v>916353.94021106802</v>
      </c>
      <c r="S24" s="301" t="s">
        <v>5309</v>
      </c>
      <c r="T24" s="272"/>
      <c r="U24" s="273"/>
      <c r="V24" s="274"/>
      <c r="W24" s="264"/>
      <c r="X24" s="264"/>
      <c r="Y24" s="264"/>
      <c r="Z24" s="264"/>
      <c r="AA24" s="277"/>
      <c r="AB24" s="278"/>
      <c r="AJ24" s="302"/>
    </row>
    <row r="25" spans="1:39" ht="20.100000000000001" customHeight="1" x14ac:dyDescent="0.25">
      <c r="A25" s="160" t="s">
        <v>3227</v>
      </c>
      <c r="B25" s="253" t="s">
        <v>3216</v>
      </c>
      <c r="C25" s="279"/>
      <c r="E25" s="233" t="s">
        <v>5310</v>
      </c>
      <c r="F25" s="156"/>
      <c r="G25" s="269">
        <f>SUMIF('ALL 2022'!E:E,BILAN!B25,'ALL 2022'!AR:AR)</f>
        <v>16057043.249316026</v>
      </c>
      <c r="H25" s="269">
        <f>-SUMIF('ALL 2022'!E:E,BILAN!A25,'ALL 2022'!AR:AR)</f>
        <v>4083319.5518744523</v>
      </c>
      <c r="I25" s="269">
        <f t="shared" si="0"/>
        <v>11973723.697441574</v>
      </c>
      <c r="J25" s="269">
        <v>13286180.3362741</v>
      </c>
      <c r="K25" s="269">
        <v>2396325.8487587902</v>
      </c>
      <c r="L25" s="269">
        <v>10889854.487515301</v>
      </c>
      <c r="M25" s="269">
        <v>9829981.5264015496</v>
      </c>
      <c r="N25" s="269">
        <v>1765901.9145609399</v>
      </c>
      <c r="O25" s="269">
        <v>8064079.6118406001</v>
      </c>
      <c r="P25" s="269">
        <v>3776161.5802815501</v>
      </c>
      <c r="Q25" s="269">
        <v>2413838.7704892298</v>
      </c>
      <c r="R25" s="270">
        <v>4551246.2886526901</v>
      </c>
      <c r="S25" s="271" t="s">
        <v>3211</v>
      </c>
      <c r="T25" s="272"/>
      <c r="U25" s="273" t="s">
        <v>1843</v>
      </c>
      <c r="V25" s="274" t="s">
        <v>5311</v>
      </c>
      <c r="W25" s="264">
        <f>-SUMIF('ALL 2022'!E:E,BILAN!S25,'ALL 2022'!AR:AR)</f>
        <v>1509323.5863732691</v>
      </c>
      <c r="X25" s="264">
        <v>594807.202774117</v>
      </c>
      <c r="Y25" s="264">
        <v>197584.90745972199</v>
      </c>
      <c r="Z25" s="264">
        <v>175537.58141962899</v>
      </c>
      <c r="AA25" s="277">
        <v>163598.03764871799</v>
      </c>
      <c r="AB25" s="278">
        <v>167824.16925000001</v>
      </c>
      <c r="AK25" s="160"/>
    </row>
    <row r="26" spans="1:39" ht="20.100000000000001" customHeight="1" x14ac:dyDescent="0.25">
      <c r="A26" s="160" t="s">
        <v>3230</v>
      </c>
      <c r="B26" s="253" t="s">
        <v>3220</v>
      </c>
      <c r="C26" s="279"/>
      <c r="E26" s="233" t="s">
        <v>5312</v>
      </c>
      <c r="F26" s="156"/>
      <c r="G26" s="269">
        <f>SUMIF('ALL 2022'!E:E,BILAN!B26,'ALL 2022'!AR:AR)</f>
        <v>2807119.3959428575</v>
      </c>
      <c r="H26" s="269">
        <f>-SUMIF('ALL 2022'!E:E,BILAN!A26,'ALL 2022'!AR:AR)</f>
        <v>337706.68070116622</v>
      </c>
      <c r="I26" s="269">
        <f t="shared" si="0"/>
        <v>2469412.7152416911</v>
      </c>
      <c r="J26" s="269">
        <v>650280.77082707803</v>
      </c>
      <c r="K26" s="269">
        <v>321405.60453559202</v>
      </c>
      <c r="L26" s="269">
        <v>328875.16629148601</v>
      </c>
      <c r="M26" s="269">
        <v>509798.57302871899</v>
      </c>
      <c r="N26" s="269">
        <v>357873.61695097398</v>
      </c>
      <c r="O26" s="269">
        <v>151924.95607774501</v>
      </c>
      <c r="P26" s="269">
        <v>336459.26670523803</v>
      </c>
      <c r="Q26" s="269">
        <v>110882.746307947</v>
      </c>
      <c r="R26" s="270">
        <v>495987.00419394899</v>
      </c>
      <c r="S26" s="271" t="s">
        <v>3209</v>
      </c>
      <c r="T26" s="272"/>
      <c r="U26" s="273" t="s">
        <v>5313</v>
      </c>
      <c r="V26" s="303" t="s">
        <v>5314</v>
      </c>
      <c r="W26" s="277">
        <f>-SUMIF('ALL 2022'!E:E,BILAN!S26,'ALL 2022'!AR:AR)</f>
        <v>26742635.601388223</v>
      </c>
      <c r="X26" s="277">
        <v>29493513.271286201</v>
      </c>
      <c r="Y26" s="277">
        <v>26859714.514766298</v>
      </c>
      <c r="Z26" s="277">
        <v>24603208.180553701</v>
      </c>
      <c r="AA26" s="277">
        <v>13646082.3556256</v>
      </c>
      <c r="AB26" s="278">
        <v>8788463.6031447407</v>
      </c>
      <c r="AK26" s="160"/>
      <c r="AL26" s="234"/>
      <c r="AM26" s="160"/>
    </row>
    <row r="27" spans="1:39" ht="20.100000000000001" customHeight="1" x14ac:dyDescent="0.25">
      <c r="A27" s="160" t="s">
        <v>3232</v>
      </c>
      <c r="B27" s="253" t="s">
        <v>3222</v>
      </c>
      <c r="C27" s="279"/>
      <c r="E27" s="233" t="s">
        <v>5315</v>
      </c>
      <c r="F27" s="156"/>
      <c r="G27" s="269">
        <f>SUMIF('ALL 2022'!E:E,BILAN!B27,'ALL 2022'!AR:AR)</f>
        <v>652174.86294327001</v>
      </c>
      <c r="H27" s="269">
        <f>-SUMIF('ALL 2022'!E:E,BILAN!A27,'ALL 2022'!AR:AR)</f>
        <v>295118.75777123432</v>
      </c>
      <c r="I27" s="269">
        <f t="shared" si="0"/>
        <v>357056.10517203569</v>
      </c>
      <c r="J27" s="269">
        <v>537304.17895734205</v>
      </c>
      <c r="K27" s="269">
        <v>224563.27494378801</v>
      </c>
      <c r="L27" s="269">
        <v>312740.90401355398</v>
      </c>
      <c r="M27" s="269">
        <v>414469.028252066</v>
      </c>
      <c r="N27" s="269">
        <v>197983.09700239601</v>
      </c>
      <c r="O27" s="269">
        <v>216485.93124966999</v>
      </c>
      <c r="P27" s="269">
        <v>192163.56455805001</v>
      </c>
      <c r="Q27" s="304">
        <v>109982.423680333</v>
      </c>
      <c r="R27" s="305">
        <v>74743.6504904459</v>
      </c>
      <c r="S27" s="271" t="s">
        <v>3207</v>
      </c>
      <c r="T27" s="272"/>
      <c r="U27" s="273" t="s">
        <v>5316</v>
      </c>
      <c r="V27" s="303" t="s">
        <v>5317</v>
      </c>
      <c r="W27" s="277">
        <f>-SUMIF('ALL 2022'!E:E,BILAN!S27,'ALL 2022'!AR:AR)</f>
        <v>965733.08269342594</v>
      </c>
      <c r="X27" s="277">
        <v>1021644.74145251</v>
      </c>
      <c r="Y27" s="277">
        <v>1014009.17180547</v>
      </c>
      <c r="Z27" s="277">
        <v>1133730.06884633</v>
      </c>
      <c r="AA27" s="277">
        <v>1349668.81099487</v>
      </c>
      <c r="AB27" s="278">
        <v>1346214.9296657899</v>
      </c>
      <c r="AL27" s="234"/>
    </row>
    <row r="28" spans="1:39" ht="20.100000000000001" customHeight="1" x14ac:dyDescent="0.25">
      <c r="A28" s="160" t="s">
        <v>3338</v>
      </c>
      <c r="B28" s="253" t="s">
        <v>3333</v>
      </c>
      <c r="C28" s="279"/>
      <c r="E28" s="233" t="s">
        <v>5318</v>
      </c>
      <c r="F28" s="156"/>
      <c r="G28" s="269">
        <f>SUMIF('ALL 2022'!E:E,BILAN!B28,'ALL 2022'!AR:AR)</f>
        <v>8493265.1156411562</v>
      </c>
      <c r="H28" s="269">
        <f>-SUMIF('ALL 2022'!E:E,BILAN!A28,'ALL 2022'!AR:AR)</f>
        <v>4113634.1551319114</v>
      </c>
      <c r="I28" s="280">
        <f t="shared" si="0"/>
        <v>4379630.9605092444</v>
      </c>
      <c r="J28" s="269">
        <v>4515599.0165987797</v>
      </c>
      <c r="K28" s="269">
        <v>2504934.8610750898</v>
      </c>
      <c r="L28" s="280">
        <v>2010664.1555236899</v>
      </c>
      <c r="M28" s="269">
        <v>509798.57302871899</v>
      </c>
      <c r="N28" s="269">
        <v>357873.61695097398</v>
      </c>
      <c r="O28" s="280">
        <v>151924.95607774501</v>
      </c>
      <c r="P28" s="269">
        <v>84554.714566317896</v>
      </c>
      <c r="Q28" s="306">
        <v>205121.87991425599</v>
      </c>
      <c r="R28" s="307">
        <v>41597.069428947398</v>
      </c>
      <c r="S28" s="301"/>
      <c r="T28" s="272"/>
      <c r="U28" s="308"/>
      <c r="V28" s="303"/>
      <c r="W28" s="277"/>
      <c r="X28" s="277"/>
      <c r="Y28" s="277"/>
      <c r="Z28" s="277"/>
      <c r="AA28" s="277"/>
      <c r="AB28" s="278"/>
      <c r="AK28" s="160"/>
      <c r="AL28" s="234"/>
    </row>
    <row r="29" spans="1:39" ht="20.100000000000001" customHeight="1" x14ac:dyDescent="0.25">
      <c r="B29" s="259"/>
      <c r="C29" s="279"/>
      <c r="E29" s="309"/>
      <c r="F29" s="287"/>
      <c r="G29" s="310">
        <f>SUM(G21:G28)</f>
        <v>84718773.928675726</v>
      </c>
      <c r="H29" s="310">
        <f>SUM(H21:H28)</f>
        <v>28238335.18796026</v>
      </c>
      <c r="I29" s="310">
        <f>SUM(I21:I28)</f>
        <v>56480438.740715474</v>
      </c>
      <c r="J29" s="310">
        <v>64298054.5172823</v>
      </c>
      <c r="K29" s="310">
        <v>22672712.7931474</v>
      </c>
      <c r="L29" s="310">
        <v>41625341.7241349</v>
      </c>
      <c r="M29" s="310">
        <f>SUM(M21:M28)</f>
        <v>60569419.794766016</v>
      </c>
      <c r="N29" s="310">
        <f>SUM(N21:N28)</f>
        <v>18471805.02640833</v>
      </c>
      <c r="O29" s="310">
        <f>SUM(O21:O28)</f>
        <v>42097614.768357642</v>
      </c>
      <c r="P29" s="310">
        <f>SUM(P21:P28)</f>
        <v>37119564.197144002</v>
      </c>
      <c r="Q29" s="310">
        <v>22489506.5835969</v>
      </c>
      <c r="R29" s="311">
        <v>37353238.6673714</v>
      </c>
      <c r="S29" s="301"/>
      <c r="T29" s="272"/>
      <c r="U29" s="273"/>
      <c r="V29" s="303"/>
      <c r="W29" s="277"/>
      <c r="X29" s="277"/>
      <c r="Y29" s="277"/>
      <c r="Z29" s="277"/>
      <c r="AA29" s="277"/>
      <c r="AB29" s="278"/>
      <c r="AC29" s="312"/>
      <c r="AK29" s="160"/>
      <c r="AL29" s="234"/>
    </row>
    <row r="30" spans="1:39" ht="20.100000000000001" customHeight="1" x14ac:dyDescent="0.25">
      <c r="B30" s="253" t="s">
        <v>3223</v>
      </c>
      <c r="C30" s="313"/>
      <c r="D30" s="234" t="s">
        <v>5319</v>
      </c>
      <c r="E30" s="263"/>
      <c r="F30" s="287"/>
      <c r="G30" s="282">
        <f>SUMIF('ALL 2022'!E:E,BILAN!B30,'ALL 2022'!AR:AR)</f>
        <v>21797305.932280358</v>
      </c>
      <c r="H30" s="282"/>
      <c r="I30" s="282">
        <f>G30-H30</f>
        <v>21797305.932280358</v>
      </c>
      <c r="J30" s="282">
        <v>24185965.866194502</v>
      </c>
      <c r="K30" s="282"/>
      <c r="L30" s="282">
        <v>24185965.866194502</v>
      </c>
      <c r="M30" s="282">
        <v>13364728.2266747</v>
      </c>
      <c r="N30" s="282"/>
      <c r="O30" s="282">
        <v>13364728.2266747</v>
      </c>
      <c r="P30" s="282">
        <v>17385122.385259401</v>
      </c>
      <c r="Q30" s="282">
        <v>19903657.212099101</v>
      </c>
      <c r="R30" s="283">
        <v>6384914.8729092097</v>
      </c>
      <c r="S30" s="297"/>
      <c r="T30" s="272"/>
      <c r="U30" s="273"/>
      <c r="V30" s="314"/>
      <c r="W30" s="315"/>
      <c r="X30" s="315"/>
      <c r="Y30" s="315"/>
      <c r="Z30" s="315"/>
      <c r="AA30" s="315"/>
      <c r="AB30" s="316"/>
      <c r="AK30" s="160"/>
      <c r="AL30" s="234"/>
    </row>
    <row r="31" spans="1:39" ht="20.100000000000001" customHeight="1" x14ac:dyDescent="0.25">
      <c r="B31" s="253" t="s">
        <v>3224</v>
      </c>
      <c r="C31" s="313"/>
      <c r="D31" s="234" t="s">
        <v>5320</v>
      </c>
      <c r="E31" s="263"/>
      <c r="F31" s="287"/>
      <c r="G31" s="282">
        <f>SUMIF('ALL 2022'!E:E,BILAN!B31,'ALL 2022'!AR:AR)</f>
        <v>670955.96798595763</v>
      </c>
      <c r="H31" s="282"/>
      <c r="I31" s="282">
        <f>G31-H31</f>
        <v>670955.96798595763</v>
      </c>
      <c r="J31" s="282">
        <v>959497.64459896297</v>
      </c>
      <c r="K31" s="282"/>
      <c r="L31" s="282">
        <v>959497.64459896297</v>
      </c>
      <c r="M31" s="282">
        <v>1698452.0247270199</v>
      </c>
      <c r="N31" s="282"/>
      <c r="O31" s="282">
        <v>1698452.0247270199</v>
      </c>
      <c r="P31" s="282">
        <v>2150521.6241643801</v>
      </c>
      <c r="Q31" s="282">
        <v>2593087.47010769</v>
      </c>
      <c r="R31" s="283">
        <v>1824033.6161368401</v>
      </c>
      <c r="S31" s="317" t="s">
        <v>5321</v>
      </c>
      <c r="T31" s="318"/>
      <c r="U31" s="319"/>
      <c r="V31" s="320"/>
      <c r="W31" s="296">
        <f t="shared" ref="W31:AB31" si="2">SUM(W25:W30)</f>
        <v>29217692.270454921</v>
      </c>
      <c r="X31" s="296">
        <f t="shared" si="2"/>
        <v>31109965.215512831</v>
      </c>
      <c r="Y31" s="296">
        <f t="shared" si="2"/>
        <v>28071308.59403149</v>
      </c>
      <c r="Z31" s="296">
        <f t="shared" si="2"/>
        <v>25912475.830819659</v>
      </c>
      <c r="AA31" s="296">
        <f t="shared" si="2"/>
        <v>15159349.204269189</v>
      </c>
      <c r="AB31" s="296">
        <f t="shared" si="2"/>
        <v>10302502.702060532</v>
      </c>
      <c r="AK31" s="160"/>
      <c r="AL31" s="234"/>
    </row>
    <row r="32" spans="1:39" ht="20.100000000000001" customHeight="1" x14ac:dyDescent="0.25">
      <c r="B32" s="253" t="s">
        <v>3208</v>
      </c>
      <c r="C32" s="313"/>
      <c r="D32" s="234" t="s">
        <v>5322</v>
      </c>
      <c r="E32" s="263"/>
      <c r="F32" s="287"/>
      <c r="G32" s="282">
        <f>SUMIF('ALL 2022'!E:E,BILAN!B32,'ALL 2022'!AR:AR)</f>
        <v>0</v>
      </c>
      <c r="H32" s="282"/>
      <c r="I32" s="282">
        <f>G32-H32</f>
        <v>0</v>
      </c>
      <c r="J32" s="282">
        <v>0</v>
      </c>
      <c r="K32" s="282"/>
      <c r="L32" s="282">
        <v>0</v>
      </c>
      <c r="M32" s="282">
        <v>5018.1432736112201</v>
      </c>
      <c r="N32" s="282"/>
      <c r="O32" s="282">
        <v>5018.1432736112201</v>
      </c>
      <c r="P32" s="282">
        <v>0</v>
      </c>
      <c r="Q32" s="282">
        <v>5843.6793102564097</v>
      </c>
      <c r="R32" s="283">
        <v>5997.4603447368399</v>
      </c>
      <c r="S32" s="301"/>
      <c r="T32" s="272"/>
      <c r="U32" s="321"/>
      <c r="V32" s="303"/>
      <c r="W32" s="303"/>
      <c r="X32" s="303"/>
      <c r="Y32" s="303"/>
      <c r="Z32" s="277"/>
      <c r="AA32" s="277"/>
      <c r="AB32" s="278"/>
      <c r="AL32" s="234"/>
      <c r="AM32" s="160"/>
    </row>
    <row r="33" spans="1:39" ht="20.100000000000001" customHeight="1" x14ac:dyDescent="0.25">
      <c r="C33" s="279"/>
      <c r="F33" s="156"/>
      <c r="G33" s="269"/>
      <c r="H33" s="269"/>
      <c r="I33" s="269"/>
      <c r="J33" s="269"/>
      <c r="K33" s="269"/>
      <c r="L33" s="269"/>
      <c r="M33" s="269"/>
      <c r="N33" s="269"/>
      <c r="O33" s="269"/>
      <c r="P33" s="269"/>
      <c r="Q33" s="267"/>
      <c r="R33" s="286"/>
      <c r="S33" s="301" t="s">
        <v>5323</v>
      </c>
      <c r="T33" s="272"/>
      <c r="U33" s="273"/>
      <c r="V33" s="274"/>
      <c r="W33" s="274"/>
      <c r="X33" s="274"/>
      <c r="Y33" s="274"/>
      <c r="Z33" s="264"/>
      <c r="AA33" s="277"/>
      <c r="AB33" s="278"/>
      <c r="AL33" s="234"/>
      <c r="AM33" s="160"/>
    </row>
    <row r="34" spans="1:39" ht="20.100000000000001" customHeight="1" x14ac:dyDescent="0.25">
      <c r="C34" s="322" t="s">
        <v>5324</v>
      </c>
      <c r="D34" s="323"/>
      <c r="E34" s="324"/>
      <c r="F34" s="325" t="s">
        <v>5325</v>
      </c>
      <c r="G34" s="326">
        <f>+G18+G29+G30+G31+G32</f>
        <v>107805848.82300153</v>
      </c>
      <c r="H34" s="326">
        <f>+H18+H29+H30+H31+H32</f>
        <v>28334960.823360119</v>
      </c>
      <c r="I34" s="326">
        <f>+I18+I29+I30+I31+I32</f>
        <v>79470887.999641418</v>
      </c>
      <c r="J34" s="326">
        <v>90040128.6717242</v>
      </c>
      <c r="K34" s="326">
        <v>22737787.724972501</v>
      </c>
      <c r="L34" s="326">
        <v>67302340.946751803</v>
      </c>
      <c r="M34" s="326">
        <f>+M18+M29+M30+M31+M32</f>
        <v>76228888.822908923</v>
      </c>
      <c r="N34" s="326">
        <f>+N18+N29+N30+N31+N32</f>
        <v>18522899.551000841</v>
      </c>
      <c r="O34" s="326">
        <f>+O18+O29+O30+O31+O32</f>
        <v>57705989.27190803</v>
      </c>
      <c r="P34" s="326">
        <v>57312924.235974699</v>
      </c>
      <c r="Q34" s="326">
        <v>45588407.764383197</v>
      </c>
      <c r="R34" s="327">
        <v>46234181.471106201</v>
      </c>
      <c r="S34" s="301"/>
      <c r="T34" s="272"/>
      <c r="U34" s="273"/>
      <c r="V34" s="274"/>
      <c r="W34" s="274"/>
      <c r="X34" s="274"/>
      <c r="Y34" s="274"/>
      <c r="Z34" s="264"/>
      <c r="AA34" s="277"/>
      <c r="AB34" s="278"/>
      <c r="AL34" s="234"/>
      <c r="AM34" s="160"/>
    </row>
    <row r="35" spans="1:39" ht="20.100000000000001" customHeight="1" x14ac:dyDescent="0.25">
      <c r="C35" s="261" t="s">
        <v>5326</v>
      </c>
      <c r="D35" s="234"/>
      <c r="E35" s="263"/>
      <c r="F35" s="259"/>
      <c r="G35" s="269"/>
      <c r="H35" s="269"/>
      <c r="I35" s="269"/>
      <c r="J35" s="269"/>
      <c r="K35" s="269"/>
      <c r="L35" s="269"/>
      <c r="M35" s="269"/>
      <c r="N35" s="269"/>
      <c r="O35" s="269"/>
      <c r="P35" s="269"/>
      <c r="Q35" s="269"/>
      <c r="R35" s="270"/>
      <c r="S35" s="328" t="s">
        <v>5327</v>
      </c>
      <c r="T35" s="272"/>
      <c r="U35" s="273"/>
      <c r="V35" s="274"/>
      <c r="W35" s="274"/>
      <c r="X35" s="274"/>
      <c r="Y35" s="274"/>
      <c r="Z35" s="264"/>
      <c r="AA35" s="277"/>
      <c r="AB35" s="278"/>
      <c r="AL35" s="234"/>
      <c r="AM35" s="160"/>
    </row>
    <row r="36" spans="1:39" ht="20.100000000000001" customHeight="1" x14ac:dyDescent="0.25">
      <c r="C36" s="261"/>
      <c r="D36" s="234" t="s">
        <v>5328</v>
      </c>
      <c r="E36" s="263"/>
      <c r="F36" s="259"/>
      <c r="G36" s="282"/>
      <c r="H36" s="282"/>
      <c r="I36" s="282"/>
      <c r="J36" s="282"/>
      <c r="K36" s="282"/>
      <c r="L36" s="282"/>
      <c r="M36" s="282"/>
      <c r="N36" s="282"/>
      <c r="O36" s="282"/>
      <c r="P36" s="282" t="s">
        <v>5293</v>
      </c>
      <c r="Q36" s="282" t="s">
        <v>5293</v>
      </c>
      <c r="R36" s="283" t="s">
        <v>5293</v>
      </c>
      <c r="S36" s="301"/>
      <c r="T36" s="272"/>
      <c r="U36" s="273"/>
      <c r="V36" s="274"/>
      <c r="W36" s="274"/>
      <c r="X36" s="274"/>
      <c r="Y36" s="274"/>
      <c r="Z36" s="264"/>
      <c r="AA36" s="277"/>
      <c r="AB36" s="278"/>
      <c r="AL36" s="234"/>
      <c r="AM36" s="160"/>
    </row>
    <row r="37" spans="1:39" ht="20.100000000000001" customHeight="1" x14ac:dyDescent="0.25">
      <c r="A37" s="160" t="s">
        <v>5329</v>
      </c>
      <c r="B37" s="253" t="s">
        <v>3234</v>
      </c>
      <c r="C37" s="261"/>
      <c r="E37" s="233" t="s">
        <v>5330</v>
      </c>
      <c r="F37" s="253"/>
      <c r="G37" s="269">
        <f>SUMIF('ALL 2022'!E:E,BILAN!B37,'ALL 2022'!AR:AR)</f>
        <v>26469028.805164371</v>
      </c>
      <c r="H37" s="269">
        <f>-SUMIF('ALL 2022'!E:E,BILAN!A37,'ALL 2022'!AR:AR)</f>
        <v>0</v>
      </c>
      <c r="I37" s="269">
        <f>G37-H37</f>
        <v>26469028.805164371</v>
      </c>
      <c r="J37" s="269">
        <v>20892271.1167235</v>
      </c>
      <c r="K37" s="269">
        <v>0</v>
      </c>
      <c r="L37" s="269">
        <v>20892271.1167235</v>
      </c>
      <c r="M37" s="269">
        <v>10919732.0125499</v>
      </c>
      <c r="N37" s="269">
        <v>0</v>
      </c>
      <c r="O37" s="269">
        <v>10919732.0125499</v>
      </c>
      <c r="P37" s="269">
        <v>14651776.0303315</v>
      </c>
      <c r="Q37" s="269">
        <v>6869570.8447011895</v>
      </c>
      <c r="R37" s="270">
        <v>4138449.9280782798</v>
      </c>
      <c r="S37" s="271" t="s">
        <v>3266</v>
      </c>
      <c r="T37" s="272"/>
      <c r="U37" s="273" t="s">
        <v>5331</v>
      </c>
      <c r="V37" s="274" t="s">
        <v>5332</v>
      </c>
      <c r="W37" s="276">
        <f>-SUMIF('ALL 2022'!E:E,BILAN!S37,'ALL 2022'!AR:AR)</f>
        <v>17181539.534208808</v>
      </c>
      <c r="X37" s="276">
        <v>14627092.1658762</v>
      </c>
      <c r="Y37" s="276">
        <v>7701315.8947240897</v>
      </c>
      <c r="Z37" s="264">
        <v>8754223.4988470804</v>
      </c>
      <c r="AA37" s="277">
        <v>8763018.5496205091</v>
      </c>
      <c r="AB37" s="278">
        <v>4613144.40119211</v>
      </c>
      <c r="AK37" s="329"/>
      <c r="AL37" s="234"/>
    </row>
    <row r="38" spans="1:39" ht="20.100000000000001" customHeight="1" x14ac:dyDescent="0.25">
      <c r="A38" s="186" t="s">
        <v>3238</v>
      </c>
      <c r="B38" s="253" t="s">
        <v>3235</v>
      </c>
      <c r="C38" s="279"/>
      <c r="E38" s="233" t="s">
        <v>5333</v>
      </c>
      <c r="F38" s="253"/>
      <c r="G38" s="269">
        <f>SUMIF('ALL 2022'!E:E,BILAN!B38,'ALL 2022'!AR:AR)</f>
        <v>1243556.2718465491</v>
      </c>
      <c r="H38" s="269">
        <f>-SUMIF('ALL 2022'!E:E,BILAN!A38,'ALL 2022'!AR:AR)</f>
        <v>14000.063444396274</v>
      </c>
      <c r="I38" s="269">
        <f>G38-H38</f>
        <v>1229556.2084021529</v>
      </c>
      <c r="J38" s="269">
        <v>1374004.7550414</v>
      </c>
      <c r="K38" s="269">
        <v>14636.082001324599</v>
      </c>
      <c r="L38" s="269">
        <v>1359368.6730400799</v>
      </c>
      <c r="M38" s="269">
        <v>2885781.6080313302</v>
      </c>
      <c r="N38" s="269">
        <v>131860.152814323</v>
      </c>
      <c r="O38" s="269">
        <v>2753921.4552170099</v>
      </c>
      <c r="P38" s="269">
        <v>2498257.7332022102</v>
      </c>
      <c r="Q38" s="269">
        <v>2346737.3955789101</v>
      </c>
      <c r="R38" s="270">
        <v>963007.66960169096</v>
      </c>
      <c r="S38" s="301"/>
      <c r="T38" s="272"/>
      <c r="U38" s="308"/>
      <c r="V38" s="274"/>
      <c r="W38" s="274"/>
      <c r="X38" s="274"/>
      <c r="Y38" s="274"/>
      <c r="Z38" s="264"/>
      <c r="AA38" s="277"/>
      <c r="AB38" s="278"/>
      <c r="AK38" s="160"/>
      <c r="AL38" s="234"/>
    </row>
    <row r="39" spans="1:39" ht="20.100000000000001" customHeight="1" x14ac:dyDescent="0.25">
      <c r="B39" s="253" t="s">
        <v>3236</v>
      </c>
      <c r="C39" s="279"/>
      <c r="E39" s="233" t="s">
        <v>5334</v>
      </c>
      <c r="F39" s="253"/>
      <c r="G39" s="269">
        <f>SUMIF('ALL 2022'!E:E,BILAN!B39,'ALL 2022'!AR:AR)</f>
        <v>12675881.91159869</v>
      </c>
      <c r="H39" s="269">
        <f>-SUMIF('ALL 2022'!E:E,BILAN!A39,'ALL 2022'!AR:AR)</f>
        <v>0</v>
      </c>
      <c r="I39" s="269">
        <f>G39-H39</f>
        <v>12675881.91159869</v>
      </c>
      <c r="J39" s="269">
        <v>17048516.7806505</v>
      </c>
      <c r="K39" s="269">
        <v>0</v>
      </c>
      <c r="L39" s="269">
        <v>17048516.7806505</v>
      </c>
      <c r="M39" s="269">
        <v>12089745.328585001</v>
      </c>
      <c r="N39" s="269">
        <v>0</v>
      </c>
      <c r="O39" s="269">
        <v>12089745.328585001</v>
      </c>
      <c r="P39" s="269">
        <v>11457954.4935649</v>
      </c>
      <c r="Q39" s="269">
        <v>10679122.5067154</v>
      </c>
      <c r="R39" s="270">
        <v>8066654.3939297404</v>
      </c>
      <c r="S39" s="328"/>
      <c r="T39" s="330"/>
      <c r="U39" s="273"/>
      <c r="V39" s="284"/>
      <c r="W39" s="274"/>
      <c r="X39" s="274"/>
      <c r="Y39" s="274"/>
      <c r="Z39" s="264"/>
      <c r="AA39" s="277"/>
      <c r="AB39" s="278"/>
      <c r="AL39" s="234"/>
    </row>
    <row r="40" spans="1:39" ht="20.100000000000001" customHeight="1" x14ac:dyDescent="0.25">
      <c r="B40" s="253" t="s">
        <v>3237</v>
      </c>
      <c r="C40" s="279"/>
      <c r="E40" s="233" t="s">
        <v>5335</v>
      </c>
      <c r="F40" s="253"/>
      <c r="G40" s="280">
        <f>SUMIF('ALL 2022'!E:E,BILAN!B40,'ALL 2022'!AR:AR)</f>
        <v>3283149.7034274782</v>
      </c>
      <c r="H40" s="280">
        <f>-SUMIF('ALL 2022'!E:E,BILAN!A40,'ALL 2022'!AR:AR)</f>
        <v>0</v>
      </c>
      <c r="I40" s="280">
        <f>G40-H40</f>
        <v>3283149.7034274782</v>
      </c>
      <c r="J40" s="280">
        <v>5052270.7212232295</v>
      </c>
      <c r="K40" s="280">
        <v>0</v>
      </c>
      <c r="L40" s="280">
        <v>5052270.7212232295</v>
      </c>
      <c r="M40" s="280">
        <v>1754106.8540995601</v>
      </c>
      <c r="N40" s="280">
        <v>0</v>
      </c>
      <c r="O40" s="280">
        <v>1754106.8540995601</v>
      </c>
      <c r="P40" s="280">
        <v>9050686.6752047297</v>
      </c>
      <c r="Q40" s="280">
        <v>3106400.5646025599</v>
      </c>
      <c r="R40" s="281">
        <v>3684233.9477184201</v>
      </c>
      <c r="S40" s="328" t="s">
        <v>5336</v>
      </c>
      <c r="T40" s="330"/>
      <c r="U40" s="331"/>
      <c r="V40" s="274"/>
      <c r="W40" s="274"/>
      <c r="X40" s="274"/>
      <c r="Y40" s="274"/>
      <c r="Z40" s="264"/>
      <c r="AA40" s="277"/>
      <c r="AB40" s="278"/>
      <c r="AL40" s="234"/>
    </row>
    <row r="41" spans="1:39" ht="20.100000000000001" customHeight="1" x14ac:dyDescent="0.25">
      <c r="C41" s="279"/>
      <c r="F41" s="259" t="s">
        <v>5337</v>
      </c>
      <c r="G41" s="332">
        <f>SUM(G37:G40)</f>
        <v>43671616.692037091</v>
      </c>
      <c r="H41" s="332">
        <f>SUM(H37:H40)</f>
        <v>14000.063444396274</v>
      </c>
      <c r="I41" s="332">
        <f>SUM(I37:I40)</f>
        <v>43657616.628592692</v>
      </c>
      <c r="J41" s="332">
        <v>44367063.3736386</v>
      </c>
      <c r="K41" s="332">
        <v>14636.082001324599</v>
      </c>
      <c r="L41" s="332">
        <v>44352427.291637301</v>
      </c>
      <c r="M41" s="332">
        <f>SUM(M35:M40)</f>
        <v>27649365.803265791</v>
      </c>
      <c r="N41" s="332">
        <f>SUM(N35:N40)</f>
        <v>131860.152814323</v>
      </c>
      <c r="O41" s="332">
        <f>SUM(O37:O40)</f>
        <v>27517505.65045147</v>
      </c>
      <c r="P41" s="282">
        <f>SUM(P37:P40)</f>
        <v>37658674.932303339</v>
      </c>
      <c r="Q41" s="282">
        <f>SUM(Q37:Q40)</f>
        <v>23001831.311598063</v>
      </c>
      <c r="R41" s="283">
        <f>SUM(R37:R40)</f>
        <v>16852345.93932813</v>
      </c>
      <c r="S41" s="328"/>
      <c r="T41" s="330"/>
      <c r="U41" s="331"/>
      <c r="V41" s="274"/>
      <c r="W41" s="274"/>
      <c r="X41" s="274"/>
      <c r="Y41" s="274"/>
      <c r="Z41" s="264"/>
      <c r="AA41" s="277"/>
      <c r="AB41" s="278"/>
      <c r="AC41" s="333"/>
      <c r="AK41" s="160"/>
      <c r="AL41" s="234"/>
    </row>
    <row r="42" spans="1:39" ht="20.100000000000001" customHeight="1" x14ac:dyDescent="0.25">
      <c r="C42" s="279"/>
      <c r="D42" s="234" t="s">
        <v>5338</v>
      </c>
      <c r="E42" s="263"/>
      <c r="F42" s="259"/>
      <c r="G42" s="334"/>
      <c r="H42" s="334"/>
      <c r="I42" s="334"/>
      <c r="J42" s="334"/>
      <c r="K42" s="334"/>
      <c r="L42" s="334"/>
      <c r="M42" s="334"/>
      <c r="N42" s="334"/>
      <c r="O42" s="334"/>
      <c r="P42" s="269" t="s">
        <v>5293</v>
      </c>
      <c r="Q42" s="269" t="s">
        <v>5293</v>
      </c>
      <c r="R42" s="270" t="s">
        <v>5293</v>
      </c>
      <c r="S42" s="271" t="s">
        <v>3240</v>
      </c>
      <c r="T42" s="335"/>
      <c r="U42" s="308" t="s">
        <v>5339</v>
      </c>
      <c r="V42" s="274" t="s">
        <v>1120</v>
      </c>
      <c r="W42" s="276">
        <f>-SUMIF('ALL 2022'!E:E,BILAN!S42,'ALL 2022'!AR:AR)</f>
        <v>50392121.618759155</v>
      </c>
      <c r="X42" s="276">
        <v>38426679.414886102</v>
      </c>
      <c r="Y42" s="276">
        <v>25338368.731190301</v>
      </c>
      <c r="Z42" s="264">
        <v>31945477.810584899</v>
      </c>
      <c r="AA42" s="277">
        <v>15668777.498403899</v>
      </c>
      <c r="AB42" s="278">
        <v>14777671.522322699</v>
      </c>
      <c r="AC42" s="312"/>
      <c r="AK42" s="160"/>
      <c r="AL42" s="234"/>
    </row>
    <row r="43" spans="1:39" ht="20.100000000000001" customHeight="1" x14ac:dyDescent="0.25">
      <c r="A43" s="160" t="s">
        <v>3259</v>
      </c>
      <c r="B43" s="160" t="s">
        <v>3243</v>
      </c>
      <c r="C43" s="261"/>
      <c r="D43" s="336"/>
      <c r="E43" s="233" t="s">
        <v>5340</v>
      </c>
      <c r="F43" s="253"/>
      <c r="G43" s="269">
        <f>SUMIF('ALL 2022'!E:E,BILAN!B43,'ALL 2022'!AR:AR)</f>
        <v>27761365.427680213</v>
      </c>
      <c r="H43" s="269">
        <f>-SUMIF('ALL 2022'!E:E,BILAN!A43,'ALL 2022'!AR:AR)</f>
        <v>1926057.4892683802</v>
      </c>
      <c r="I43" s="269">
        <f t="shared" ref="I43:I49" si="3">G43-H43</f>
        <v>25835307.938411832</v>
      </c>
      <c r="J43" s="269">
        <v>17955153.452605098</v>
      </c>
      <c r="K43" s="269">
        <v>1631902.8247557201</v>
      </c>
      <c r="L43" s="269">
        <v>16323250.627849299</v>
      </c>
      <c r="M43" s="269">
        <v>17768013.1650673</v>
      </c>
      <c r="N43" s="269">
        <v>1840782.5631741299</v>
      </c>
      <c r="O43" s="269">
        <v>15927230.6018932</v>
      </c>
      <c r="P43" s="269">
        <v>17856326.6365081</v>
      </c>
      <c r="Q43" s="269">
        <v>6354489.8587430501</v>
      </c>
      <c r="R43" s="270">
        <v>10000474.1681912</v>
      </c>
      <c r="S43" s="271" t="s">
        <v>3244</v>
      </c>
      <c r="T43" s="335"/>
      <c r="U43" s="308" t="s">
        <v>5341</v>
      </c>
      <c r="V43" s="274" t="s">
        <v>1124</v>
      </c>
      <c r="W43" s="276">
        <f>-SUMIF('ALL 2022'!E:E,BILAN!S43,'ALL 2022'!AR:AR)</f>
        <v>4743798.474644701</v>
      </c>
      <c r="X43" s="276">
        <v>5392678.9096929897</v>
      </c>
      <c r="Y43" s="276">
        <v>2718783.3910910101</v>
      </c>
      <c r="Z43" s="264">
        <v>3429011.8354465701</v>
      </c>
      <c r="AA43" s="277">
        <v>385405.432444103</v>
      </c>
      <c r="AB43" s="278">
        <v>621904.26564473705</v>
      </c>
      <c r="AC43" s="312"/>
      <c r="AK43" s="160"/>
      <c r="AL43" s="234"/>
    </row>
    <row r="44" spans="1:39" ht="20.100000000000001" customHeight="1" x14ac:dyDescent="0.25">
      <c r="A44" s="160" t="s">
        <v>3260</v>
      </c>
      <c r="B44" s="160" t="s">
        <v>3241</v>
      </c>
      <c r="C44" s="261"/>
      <c r="D44" s="336"/>
      <c r="E44" s="233" t="s">
        <v>5342</v>
      </c>
      <c r="F44" s="253"/>
      <c r="G44" s="269">
        <f>SUMIF('ALL 2022'!E:E,BILAN!B44,'ALL 2022'!AR:AR)</f>
        <v>3609007.4483063524</v>
      </c>
      <c r="H44" s="269">
        <f>-SUMIF('ALL 2022'!E:E,BILAN!A44,'ALL 2022'!AR:AR)</f>
        <v>15894.081272271625</v>
      </c>
      <c r="I44" s="269">
        <f t="shared" si="3"/>
        <v>3593113.3670340809</v>
      </c>
      <c r="J44" s="269">
        <v>1253031.8611423201</v>
      </c>
      <c r="K44" s="269">
        <v>57286.966427480998</v>
      </c>
      <c r="L44" s="269">
        <v>1195744.89471484</v>
      </c>
      <c r="M44" s="269">
        <v>5748171.5582868597</v>
      </c>
      <c r="N44" s="269">
        <v>57053.337615240504</v>
      </c>
      <c r="O44" s="269">
        <v>5691118.2206716202</v>
      </c>
      <c r="P44" s="269">
        <v>2077390.1835250701</v>
      </c>
      <c r="Q44" s="269">
        <v>1052530.7519620501</v>
      </c>
      <c r="R44" s="270">
        <v>3261731.8367623701</v>
      </c>
      <c r="S44" s="271" t="s">
        <v>3245</v>
      </c>
      <c r="T44" s="335"/>
      <c r="U44" s="308" t="s">
        <v>5343</v>
      </c>
      <c r="V44" s="274" t="s">
        <v>1124</v>
      </c>
      <c r="W44" s="276">
        <f>-SUMIF('ALL 2022'!E:E,BILAN!S44,'ALL 2022'!AR:AR)</f>
        <v>804774.80939019355</v>
      </c>
      <c r="X44" s="276">
        <v>575296.26940440503</v>
      </c>
      <c r="Y44" s="276">
        <v>525954.30247229396</v>
      </c>
      <c r="Z44" s="264">
        <v>431121.77841114299</v>
      </c>
      <c r="AA44" s="277">
        <v>361354.21094615402</v>
      </c>
      <c r="AB44" s="278">
        <v>295683.14286578901</v>
      </c>
      <c r="AL44" s="234"/>
    </row>
    <row r="45" spans="1:39" ht="20.100000000000001" customHeight="1" x14ac:dyDescent="0.25">
      <c r="B45" s="160" t="s">
        <v>3246</v>
      </c>
      <c r="C45" s="261"/>
      <c r="D45" s="336"/>
      <c r="E45" s="233" t="s">
        <v>5343</v>
      </c>
      <c r="F45" s="253"/>
      <c r="G45" s="269">
        <f>SUMIF('ALL 2022'!E:E,BILAN!B45,'ALL 2022'!AR:AR)</f>
        <v>28731.117707965444</v>
      </c>
      <c r="H45" s="269">
        <f>-SUMIF('ALL 2022'!E:E,BILAN!A45,'ALL 2022'!AR:AR)</f>
        <v>0</v>
      </c>
      <c r="I45" s="269">
        <f t="shared" si="3"/>
        <v>28731.117707965444</v>
      </c>
      <c r="J45" s="269">
        <v>29447.343013870799</v>
      </c>
      <c r="K45" s="269">
        <v>0</v>
      </c>
      <c r="L45" s="269">
        <v>29447.343013870799</v>
      </c>
      <c r="M45" s="269">
        <v>18449.6763930694</v>
      </c>
      <c r="N45" s="269">
        <v>0</v>
      </c>
      <c r="O45" s="269">
        <v>18449.6763930694</v>
      </c>
      <c r="P45" s="269">
        <v>14410.379254805899</v>
      </c>
      <c r="Q45" s="269">
        <v>53066.784966666703</v>
      </c>
      <c r="R45" s="270">
        <v>19768.267636842102</v>
      </c>
      <c r="S45" s="271" t="s">
        <v>3247</v>
      </c>
      <c r="T45" s="335"/>
      <c r="U45" s="308" t="s">
        <v>5344</v>
      </c>
      <c r="V45" s="274" t="s">
        <v>1124</v>
      </c>
      <c r="W45" s="276">
        <f>-SUMIF('ALL 2022'!E:E,BILAN!S45,'ALL 2022'!AR:AR)</f>
        <v>4382596.2299056705</v>
      </c>
      <c r="X45" s="276">
        <v>2891985.7367033898</v>
      </c>
      <c r="Y45" s="276">
        <v>2943052.5955353999</v>
      </c>
      <c r="Z45" s="264">
        <v>3864159.3416309701</v>
      </c>
      <c r="AA45" s="277">
        <v>2587717.5641679899</v>
      </c>
      <c r="AB45" s="278">
        <v>2555382.7988324398</v>
      </c>
      <c r="AL45" s="234"/>
    </row>
    <row r="46" spans="1:39" ht="20.100000000000001" customHeight="1" x14ac:dyDescent="0.25">
      <c r="B46" s="160" t="s">
        <v>3248</v>
      </c>
      <c r="C46" s="337"/>
      <c r="E46" s="233" t="s">
        <v>5345</v>
      </c>
      <c r="F46" s="253"/>
      <c r="G46" s="269">
        <f>SUMIF('ALL 2022'!E:E,BILAN!B46,'ALL 2022'!AR:AR)</f>
        <v>4856539.428783793</v>
      </c>
      <c r="H46" s="269">
        <f>-SUMIF('ALL 2022'!E:E,BILAN!A46,'ALL 2022'!AR:AR)</f>
        <v>0</v>
      </c>
      <c r="I46" s="269">
        <f t="shared" si="3"/>
        <v>4856539.428783793</v>
      </c>
      <c r="J46" s="269">
        <v>4883304.0554363597</v>
      </c>
      <c r="K46" s="269">
        <v>0</v>
      </c>
      <c r="L46" s="269">
        <v>4883304.0554363597</v>
      </c>
      <c r="M46" s="269">
        <v>3163184.2101101899</v>
      </c>
      <c r="N46" s="269">
        <v>0</v>
      </c>
      <c r="O46" s="269">
        <v>3163184.2101101899</v>
      </c>
      <c r="P46" s="269">
        <v>4098159.0005136798</v>
      </c>
      <c r="Q46" s="269">
        <v>3533609.5028260802</v>
      </c>
      <c r="R46" s="270">
        <v>1910267.3926196101</v>
      </c>
      <c r="S46" s="271" t="s">
        <v>3258</v>
      </c>
      <c r="T46" s="335"/>
      <c r="U46" s="308" t="s">
        <v>5346</v>
      </c>
      <c r="V46" s="274" t="s">
        <v>1124</v>
      </c>
      <c r="W46" s="276">
        <f>-SUMIF('ALL 2022'!E:E,BILAN!S46,'ALL 2022'!AR:AR)</f>
        <v>558904.69263093336</v>
      </c>
      <c r="X46" s="276">
        <v>1664566.11794993</v>
      </c>
      <c r="Y46" s="276">
        <v>1125346.63648194</v>
      </c>
      <c r="Z46" s="277">
        <v>1126376.06415795</v>
      </c>
      <c r="AA46" s="277">
        <v>0</v>
      </c>
      <c r="AB46" s="278">
        <v>266615.89992105297</v>
      </c>
      <c r="AL46" s="234"/>
    </row>
    <row r="47" spans="1:39" ht="20.100000000000001" customHeight="1" x14ac:dyDescent="0.25">
      <c r="B47" s="160" t="s">
        <v>5347</v>
      </c>
      <c r="C47" s="337"/>
      <c r="E47" s="308" t="s">
        <v>5348</v>
      </c>
      <c r="F47" s="253"/>
      <c r="G47" s="269">
        <f>SUMIF('ALL 2022'!E:E,BILAN!B47,'ALL 2022'!AR:AR)</f>
        <v>4743628.8311300492</v>
      </c>
      <c r="H47" s="269">
        <f>-SUMIF('ALL 2022'!E:E,BILAN!A47,'ALL 2022'!AR:AR)</f>
        <v>0</v>
      </c>
      <c r="I47" s="269">
        <f t="shared" si="3"/>
        <v>4743628.8311300492</v>
      </c>
      <c r="J47" s="269">
        <v>6642515.0733913304</v>
      </c>
      <c r="K47" s="269">
        <v>0</v>
      </c>
      <c r="L47" s="269">
        <v>6642515.0733913304</v>
      </c>
      <c r="M47" s="269">
        <v>7200049.9744450701</v>
      </c>
      <c r="N47" s="269">
        <v>0</v>
      </c>
      <c r="O47" s="269">
        <v>7200049.9744450701</v>
      </c>
      <c r="P47" s="269">
        <v>5472788.52864247</v>
      </c>
      <c r="Q47" s="269">
        <v>271108.10256410303</v>
      </c>
      <c r="R47" s="270">
        <v>127576.259452632</v>
      </c>
      <c r="S47" s="271" t="s">
        <v>3250</v>
      </c>
      <c r="T47" s="335"/>
      <c r="U47" s="308" t="s">
        <v>5349</v>
      </c>
      <c r="V47" s="274" t="s">
        <v>1124</v>
      </c>
      <c r="W47" s="276">
        <f>-SUMIF('ALL 2022'!E:E,BILAN!S47,'ALL 2022'!AR:AR)</f>
        <v>19506671.74255744</v>
      </c>
      <c r="X47" s="276">
        <v>18849245.7564913</v>
      </c>
      <c r="Y47" s="276">
        <v>21813806.044675998</v>
      </c>
      <c r="Z47" s="277">
        <v>22967322.933914699</v>
      </c>
      <c r="AA47" s="277">
        <v>20908719.363825601</v>
      </c>
      <c r="AB47" s="278">
        <v>1700554.6620052599</v>
      </c>
      <c r="AL47" s="234"/>
    </row>
    <row r="48" spans="1:39" ht="20.100000000000001" customHeight="1" x14ac:dyDescent="0.25">
      <c r="B48" s="160" t="s">
        <v>3253</v>
      </c>
      <c r="C48" s="337"/>
      <c r="E48" s="308" t="s">
        <v>5350</v>
      </c>
      <c r="F48" s="253"/>
      <c r="G48" s="269">
        <f>SUMIF('ALL 2022'!E:E,BILAN!B48,'ALL 2022'!AR:AR)</f>
        <v>-1234883.4140296709</v>
      </c>
      <c r="H48" s="269">
        <f>-SUMIF('ALL 2022'!E:E,BILAN!A48,'ALL 2022'!AR:AR)</f>
        <v>0</v>
      </c>
      <c r="I48" s="269">
        <f t="shared" si="3"/>
        <v>-1234883.4140296709</v>
      </c>
      <c r="J48" s="269">
        <v>924124.29423353402</v>
      </c>
      <c r="K48" s="269">
        <v>0</v>
      </c>
      <c r="L48" s="269">
        <v>924124.29423353402</v>
      </c>
      <c r="M48" s="269">
        <v>574753.69247554301</v>
      </c>
      <c r="N48" s="269">
        <v>0</v>
      </c>
      <c r="O48" s="269">
        <v>574753.69247554301</v>
      </c>
      <c r="P48" s="269">
        <v>162395.66136922099</v>
      </c>
      <c r="Q48" s="269">
        <v>4304201.4845589697</v>
      </c>
      <c r="R48" s="270">
        <v>558071.95188157901</v>
      </c>
      <c r="S48" s="271"/>
      <c r="T48" s="272"/>
      <c r="U48" s="308"/>
      <c r="V48" s="274"/>
      <c r="W48" s="276"/>
      <c r="X48" s="276"/>
      <c r="Y48" s="276">
        <v>1125346.63648194</v>
      </c>
      <c r="Z48" s="277">
        <v>0</v>
      </c>
      <c r="AA48" s="277">
        <v>807249.60065640998</v>
      </c>
      <c r="AB48" s="278">
        <v>158666.66666578999</v>
      </c>
      <c r="AL48" s="244"/>
    </row>
    <row r="49" spans="2:38" ht="20.100000000000001" customHeight="1" x14ac:dyDescent="0.25">
      <c r="B49" s="160" t="s">
        <v>3257</v>
      </c>
      <c r="C49" s="279"/>
      <c r="E49" s="308" t="s">
        <v>158</v>
      </c>
      <c r="F49" s="253"/>
      <c r="G49" s="280">
        <f>SUMIF('ALL 2022'!E:E,BILAN!B49,'ALL 2022'!AR:AR)</f>
        <v>492696.23374247912</v>
      </c>
      <c r="H49" s="280">
        <f>-SUMIF('ALL 2022'!E:E,BILAN!A49,'ALL 2022'!AR:AR)</f>
        <v>0</v>
      </c>
      <c r="I49" s="280">
        <f t="shared" si="3"/>
        <v>492696.23374247912</v>
      </c>
      <c r="J49" s="280">
        <v>563210.78361759905</v>
      </c>
      <c r="K49" s="280">
        <v>0</v>
      </c>
      <c r="L49" s="280">
        <v>563210.78361759905</v>
      </c>
      <c r="M49" s="280">
        <v>236551.50289367899</v>
      </c>
      <c r="N49" s="280">
        <v>0</v>
      </c>
      <c r="O49" s="280">
        <v>236551.50289367899</v>
      </c>
      <c r="P49" s="280">
        <v>104385.361325119</v>
      </c>
      <c r="Q49" s="280">
        <v>1092728.5589230801</v>
      </c>
      <c r="R49" s="281">
        <v>541420.09077368397</v>
      </c>
      <c r="S49" s="271"/>
      <c r="T49" s="272"/>
      <c r="U49" s="273"/>
      <c r="V49" s="274"/>
      <c r="W49" s="274"/>
      <c r="X49" s="274"/>
      <c r="Y49" s="274"/>
      <c r="Z49" s="277"/>
      <c r="AA49" s="277"/>
      <c r="AB49" s="278"/>
      <c r="AL49" s="234"/>
    </row>
    <row r="50" spans="2:38" ht="20.100000000000001" customHeight="1" x14ac:dyDescent="0.25">
      <c r="C50" s="279"/>
      <c r="E50" s="263"/>
      <c r="F50" s="259" t="s">
        <v>5351</v>
      </c>
      <c r="G50" s="282">
        <f>SUM(G43:G49)</f>
        <v>40257085.073321171</v>
      </c>
      <c r="H50" s="282">
        <f>SUM(H43:H49)</f>
        <v>1941951.5705406519</v>
      </c>
      <c r="I50" s="282">
        <f>SUM(I43:I49)</f>
        <v>38315133.502780519</v>
      </c>
      <c r="J50" s="282">
        <v>32250786.8634401</v>
      </c>
      <c r="K50" s="282">
        <v>1689189.7911832</v>
      </c>
      <c r="L50" s="282">
        <v>30561597.0722569</v>
      </c>
      <c r="M50" s="282">
        <f>SUM(M43:M49)</f>
        <v>34709173.779671714</v>
      </c>
      <c r="N50" s="282">
        <f>SUM(N43:N49)</f>
        <v>1897835.9007893705</v>
      </c>
      <c r="O50" s="282">
        <f>SUM(O43:O49)</f>
        <v>32811337.878882371</v>
      </c>
      <c r="P50" s="282">
        <f>SUM(P43:P49)</f>
        <v>29785855.751138467</v>
      </c>
      <c r="Q50" s="282">
        <v>16661735.044544</v>
      </c>
      <c r="R50" s="283">
        <v>16419309.9673179</v>
      </c>
      <c r="S50" s="261"/>
      <c r="U50" s="233"/>
      <c r="V50" s="287"/>
      <c r="W50" s="287"/>
      <c r="X50" s="287"/>
      <c r="Y50" s="287"/>
      <c r="Z50" s="277"/>
      <c r="AA50" s="277"/>
      <c r="AB50" s="278"/>
      <c r="AL50" s="234"/>
    </row>
    <row r="51" spans="2:38" ht="20.100000000000001" customHeight="1" x14ac:dyDescent="0.25">
      <c r="C51" s="279"/>
      <c r="D51" s="234" t="s">
        <v>5352</v>
      </c>
      <c r="E51" s="263"/>
      <c r="F51" s="259"/>
      <c r="G51" s="282"/>
      <c r="H51" s="282"/>
      <c r="I51" s="282"/>
      <c r="J51" s="282"/>
      <c r="K51" s="282"/>
      <c r="L51" s="282"/>
      <c r="M51" s="282"/>
      <c r="N51" s="282"/>
      <c r="O51" s="282"/>
      <c r="P51" s="282"/>
      <c r="Q51" s="282"/>
      <c r="R51" s="283"/>
      <c r="S51" s="279" t="s">
        <v>3262</v>
      </c>
      <c r="U51" s="308" t="s">
        <v>5353</v>
      </c>
      <c r="V51" s="274" t="s">
        <v>5354</v>
      </c>
      <c r="W51" s="276">
        <f>-SUMIF('ALL 2022'!E:E,BILAN!S51,'ALL 2022'!AR:AR)</f>
        <v>3921240.0885079782</v>
      </c>
      <c r="X51" s="276">
        <v>1006541.41523042</v>
      </c>
      <c r="Y51" s="276">
        <v>244825.41305274301</v>
      </c>
      <c r="Z51" s="277">
        <v>1561855.4581808001</v>
      </c>
      <c r="AA51" s="277">
        <v>782549.573735793</v>
      </c>
      <c r="AB51" s="278">
        <v>485911.59764473699</v>
      </c>
      <c r="AK51" s="329"/>
      <c r="AL51" s="234"/>
    </row>
    <row r="52" spans="2:38" ht="20.100000000000001" customHeight="1" x14ac:dyDescent="0.25">
      <c r="B52" s="160" t="s">
        <v>3268</v>
      </c>
      <c r="C52" s="337"/>
      <c r="D52" s="234"/>
      <c r="E52" s="233" t="s">
        <v>351</v>
      </c>
      <c r="F52" s="253"/>
      <c r="G52" s="269">
        <f>SUMIF('ALL 2022'!E:E,BILAN!B52,'ALL 2022'!AR:AR)</f>
        <v>0</v>
      </c>
      <c r="H52" s="269">
        <f>-SUMIF('ALL 2022'!E:E,BILAN!A52,'ALL 2022'!AR:AR)</f>
        <v>0</v>
      </c>
      <c r="I52" s="269">
        <f>G52-H52</f>
        <v>0</v>
      </c>
      <c r="J52" s="269">
        <v>0</v>
      </c>
      <c r="K52" s="269">
        <v>0</v>
      </c>
      <c r="L52" s="269">
        <v>0</v>
      </c>
      <c r="M52" s="269">
        <v>70684.580099480707</v>
      </c>
      <c r="N52" s="269">
        <v>0</v>
      </c>
      <c r="O52" s="269">
        <v>70684.580099480707</v>
      </c>
      <c r="P52" s="269">
        <v>93600.547110022395</v>
      </c>
      <c r="Q52" s="269">
        <v>90501.349305128198</v>
      </c>
      <c r="R52" s="270">
        <v>47913.056254105199</v>
      </c>
      <c r="S52" s="261"/>
      <c r="U52" s="233"/>
      <c r="V52" s="287"/>
      <c r="W52" s="287"/>
      <c r="X52" s="287"/>
      <c r="Y52" s="287"/>
      <c r="Z52" s="277"/>
      <c r="AA52" s="277"/>
      <c r="AB52" s="278"/>
      <c r="AK52" s="160"/>
      <c r="AL52" s="234"/>
    </row>
    <row r="53" spans="2:38" ht="20.100000000000001" customHeight="1" x14ac:dyDescent="0.25">
      <c r="B53" s="160" t="s">
        <v>5355</v>
      </c>
      <c r="C53" s="261"/>
      <c r="D53" s="234"/>
      <c r="E53" s="233" t="s">
        <v>5356</v>
      </c>
      <c r="F53" s="253"/>
      <c r="G53" s="269">
        <f>SUMIF('ALL 2022'!E:E,BILAN!B53,'ALL 2022'!AR:AR)</f>
        <v>2776564.0413600369</v>
      </c>
      <c r="H53" s="269">
        <f>-SUMIF('ALL 2022'!E:E,BILAN!A53,'ALL 2022'!AR:AR)</f>
        <v>0</v>
      </c>
      <c r="I53" s="269">
        <f>G53-H53</f>
        <v>2776564.0413600369</v>
      </c>
      <c r="J53" s="269">
        <v>2742300.5485247201</v>
      </c>
      <c r="K53" s="269">
        <v>0</v>
      </c>
      <c r="L53" s="269">
        <v>2742300.5485247201</v>
      </c>
      <c r="M53" s="269">
        <v>912970.03219621303</v>
      </c>
      <c r="N53" s="269">
        <v>0</v>
      </c>
      <c r="O53" s="269">
        <v>912970.03219621303</v>
      </c>
      <c r="P53" s="269">
        <v>1158535.13878567</v>
      </c>
      <c r="Q53" s="269">
        <v>1397326.83896467</v>
      </c>
      <c r="R53" s="270">
        <v>1105956.78653666</v>
      </c>
      <c r="S53" s="301"/>
      <c r="T53" s="272"/>
      <c r="U53" s="273"/>
      <c r="V53" s="284"/>
      <c r="W53" s="284"/>
      <c r="X53" s="284"/>
      <c r="Y53" s="284"/>
      <c r="Z53" s="277"/>
      <c r="AA53" s="277"/>
      <c r="AB53" s="278"/>
      <c r="AK53" s="160"/>
      <c r="AL53" s="234"/>
    </row>
    <row r="54" spans="2:38" ht="20.100000000000001" customHeight="1" x14ac:dyDescent="0.25">
      <c r="B54" s="160" t="s">
        <v>3261</v>
      </c>
      <c r="C54" s="261"/>
      <c r="E54" s="233" t="s">
        <v>5357</v>
      </c>
      <c r="F54" s="253"/>
      <c r="G54" s="280">
        <f>SUMIF('ALL 2022'!E:E,BILAN!B54,'ALL 2022'!AR:AR)</f>
        <v>1919145.7490858745</v>
      </c>
      <c r="H54" s="280">
        <f>-SUMIF('ALL 2022'!E:E,BILAN!A54,'ALL 2022'!AR:AR)</f>
        <v>0</v>
      </c>
      <c r="I54" s="280">
        <f>G54-H54</f>
        <v>1919145.7490858745</v>
      </c>
      <c r="J54" s="280">
        <v>3441328.8049413501</v>
      </c>
      <c r="K54" s="280">
        <v>0</v>
      </c>
      <c r="L54" s="280">
        <v>3441328.8049413501</v>
      </c>
      <c r="M54" s="280">
        <v>1599840.67924857</v>
      </c>
      <c r="N54" s="280">
        <v>0</v>
      </c>
      <c r="O54" s="280">
        <v>1599840.67924857</v>
      </c>
      <c r="P54" s="280">
        <v>3320797.5621731398</v>
      </c>
      <c r="Q54" s="280">
        <v>2354750.1521183602</v>
      </c>
      <c r="R54" s="281">
        <v>2097529.1707105301</v>
      </c>
      <c r="S54" s="338"/>
      <c r="T54" s="339"/>
      <c r="U54" s="340"/>
      <c r="V54" s="284"/>
      <c r="W54" s="284"/>
      <c r="X54" s="284"/>
      <c r="Y54" s="284"/>
      <c r="Z54" s="277"/>
      <c r="AA54" s="277"/>
      <c r="AB54" s="278"/>
      <c r="AC54" s="333"/>
      <c r="AL54" s="234"/>
    </row>
    <row r="55" spans="2:38" ht="20.100000000000001" customHeight="1" x14ac:dyDescent="0.25">
      <c r="C55" s="279"/>
      <c r="F55" s="259" t="s">
        <v>5354</v>
      </c>
      <c r="G55" s="282">
        <f>SUM(G52:G54)</f>
        <v>4695709.7904459117</v>
      </c>
      <c r="H55" s="282">
        <f>SUM(H52:H54)</f>
        <v>0</v>
      </c>
      <c r="I55" s="282">
        <f>SUM(I52:I54)</f>
        <v>4695709.7904459117</v>
      </c>
      <c r="J55" s="282">
        <v>6183629.3534660703</v>
      </c>
      <c r="K55" s="282">
        <v>0</v>
      </c>
      <c r="L55" s="282">
        <v>6183629.3534660703</v>
      </c>
      <c r="M55" s="282">
        <f>SUM(M52:M54)</f>
        <v>2583495.2915442637</v>
      </c>
      <c r="N55" s="282">
        <f>SUM(N52:N54)</f>
        <v>0</v>
      </c>
      <c r="O55" s="282">
        <f>SUM(O52:O54)</f>
        <v>2583495.2915442637</v>
      </c>
      <c r="P55" s="282">
        <f>SUM(P52:P54)</f>
        <v>4572933.2480688319</v>
      </c>
      <c r="Q55" s="310">
        <v>3842578.34038815</v>
      </c>
      <c r="R55" s="311">
        <v>3251399.0135012902</v>
      </c>
      <c r="S55" s="338"/>
      <c r="T55" s="339"/>
      <c r="U55" s="340"/>
      <c r="V55" s="341"/>
      <c r="W55" s="341"/>
      <c r="X55" s="341"/>
      <c r="Y55" s="341"/>
      <c r="Z55" s="342"/>
      <c r="AA55" s="342"/>
      <c r="AB55" s="343"/>
      <c r="AC55" s="333"/>
      <c r="AL55" s="234"/>
    </row>
    <row r="56" spans="2:38" ht="20.100000000000001" customHeight="1" x14ac:dyDescent="0.25">
      <c r="C56" s="322" t="s">
        <v>5358</v>
      </c>
      <c r="D56" s="344"/>
      <c r="E56" s="345"/>
      <c r="F56" s="346"/>
      <c r="G56" s="347">
        <f>G55+G50+G41</f>
        <v>88624411.555804163</v>
      </c>
      <c r="H56" s="347">
        <f>H55+H50+H41</f>
        <v>1955951.6339850482</v>
      </c>
      <c r="I56" s="347">
        <f>I55+I50+I41</f>
        <v>86668459.921819121</v>
      </c>
      <c r="J56" s="347">
        <v>82801479.590544701</v>
      </c>
      <c r="K56" s="347">
        <v>1703825.8731845301</v>
      </c>
      <c r="L56" s="347">
        <v>81097653.717360198</v>
      </c>
      <c r="M56" s="347">
        <f>M55+M50+M41</f>
        <v>64942034.874481767</v>
      </c>
      <c r="N56" s="347">
        <f>N55+N50+N41</f>
        <v>2029696.0536036936</v>
      </c>
      <c r="O56" s="347">
        <f>O55+O50+O41</f>
        <v>62912338.820878103</v>
      </c>
      <c r="P56" s="326">
        <f>P55+P50+P41</f>
        <v>72017463.931510642</v>
      </c>
      <c r="Q56" s="326">
        <v>43506144.696530201</v>
      </c>
      <c r="R56" s="327">
        <v>36523054.9201473</v>
      </c>
      <c r="S56" s="317" t="s">
        <v>5359</v>
      </c>
      <c r="T56" s="318"/>
      <c r="U56" s="319"/>
      <c r="V56" s="320"/>
      <c r="W56" s="296">
        <f t="shared" ref="W56:AB56" si="4">SUM(W37:W53)</f>
        <v>101491647.19060487</v>
      </c>
      <c r="X56" s="296">
        <f t="shared" si="4"/>
        <v>83434085.786234736</v>
      </c>
      <c r="Y56" s="296">
        <f t="shared" si="4"/>
        <v>63536799.645705715</v>
      </c>
      <c r="Z56" s="296">
        <f t="shared" si="4"/>
        <v>74079548.721174106</v>
      </c>
      <c r="AA56" s="296">
        <f t="shared" si="4"/>
        <v>50264791.793800466</v>
      </c>
      <c r="AB56" s="296">
        <f t="shared" si="4"/>
        <v>25475534.95709461</v>
      </c>
      <c r="AC56" s="312"/>
      <c r="AL56" s="234"/>
    </row>
    <row r="57" spans="2:38" ht="20.100000000000001" customHeight="1" x14ac:dyDescent="0.25">
      <c r="C57" s="261"/>
      <c r="E57" s="348"/>
      <c r="F57" s="349"/>
      <c r="G57" s="332"/>
      <c r="H57" s="332"/>
      <c r="I57" s="332"/>
      <c r="J57" s="332"/>
      <c r="K57" s="332"/>
      <c r="L57" s="332"/>
      <c r="M57" s="332"/>
      <c r="N57" s="332"/>
      <c r="O57" s="332"/>
      <c r="P57" s="282"/>
      <c r="Q57" s="282"/>
      <c r="R57" s="283"/>
      <c r="S57" s="350"/>
      <c r="T57" s="351"/>
      <c r="U57" s="352"/>
      <c r="V57" s="274"/>
      <c r="W57" s="274"/>
      <c r="X57" s="274"/>
      <c r="Y57" s="274"/>
      <c r="Z57" s="264"/>
      <c r="AA57" s="277"/>
      <c r="AB57" s="278"/>
      <c r="AK57" s="160"/>
      <c r="AL57" s="234"/>
    </row>
    <row r="58" spans="2:38" ht="20.100000000000001" customHeight="1" x14ac:dyDescent="0.25">
      <c r="C58" s="3" t="s">
        <v>5360</v>
      </c>
      <c r="D58" s="3"/>
      <c r="E58" s="3"/>
      <c r="F58" s="346"/>
      <c r="G58" s="353">
        <f>+G34+G56</f>
        <v>196430260.3788057</v>
      </c>
      <c r="H58" s="353">
        <f>+H34+H56</f>
        <v>30290912.457345165</v>
      </c>
      <c r="I58" s="353">
        <f>+I34+I56</f>
        <v>166139347.92146054</v>
      </c>
      <c r="J58" s="353">
        <v>172841608.26226899</v>
      </c>
      <c r="K58" s="353">
        <v>24441613.598157</v>
      </c>
      <c r="L58" s="353">
        <v>148399994.664112</v>
      </c>
      <c r="M58" s="353">
        <f>+M34+M56</f>
        <v>141170923.69739068</v>
      </c>
      <c r="N58" s="353">
        <f>+N34+N56</f>
        <v>20552595.604604535</v>
      </c>
      <c r="O58" s="353">
        <f>+O34+O56</f>
        <v>120618328.09278613</v>
      </c>
      <c r="P58" s="354">
        <v>129330388.167485</v>
      </c>
      <c r="Q58" s="354">
        <v>89094552.460913405</v>
      </c>
      <c r="R58" s="355">
        <v>82757236.391253501</v>
      </c>
      <c r="S58" s="3" t="s">
        <v>5361</v>
      </c>
      <c r="T58" s="3"/>
      <c r="U58" s="3"/>
      <c r="V58" s="325"/>
      <c r="W58" s="356">
        <f t="shared" ref="W58:AB58" si="5">W22+W31+W56</f>
        <v>166139347.92146042</v>
      </c>
      <c r="X58" s="356">
        <f t="shared" si="5"/>
        <v>148399994.66411263</v>
      </c>
      <c r="Y58" s="356">
        <f t="shared" si="5"/>
        <v>120618328.09278612</v>
      </c>
      <c r="Z58" s="356">
        <f t="shared" si="5"/>
        <v>129330388.16748469</v>
      </c>
      <c r="AA58" s="356">
        <f t="shared" si="5"/>
        <v>89094552.46091342</v>
      </c>
      <c r="AB58" s="356">
        <f t="shared" si="5"/>
        <v>82757236.391253442</v>
      </c>
      <c r="AK58" s="160"/>
      <c r="AL58" s="234"/>
    </row>
    <row r="59" spans="2:38" ht="20.100000000000001" customHeight="1" x14ac:dyDescent="0.25">
      <c r="E59" s="232"/>
      <c r="G59" s="11"/>
      <c r="H59" s="40"/>
      <c r="I59" s="11"/>
      <c r="J59" s="11"/>
      <c r="K59" s="40"/>
      <c r="L59" s="11"/>
      <c r="M59" s="11"/>
      <c r="N59" s="40"/>
      <c r="O59" s="11"/>
      <c r="P59" s="11"/>
      <c r="Q59" s="11"/>
      <c r="R59" s="11"/>
      <c r="S59" s="11"/>
      <c r="AK59" s="160"/>
      <c r="AL59" s="234"/>
    </row>
    <row r="60" spans="2:38" ht="20.100000000000001" customHeight="1" x14ac:dyDescent="0.25">
      <c r="E60" s="232"/>
      <c r="G60" s="11"/>
      <c r="H60" s="11"/>
      <c r="I60" s="40"/>
      <c r="J60" s="11"/>
      <c r="K60" s="11"/>
      <c r="L60" s="40"/>
      <c r="M60" s="11"/>
      <c r="N60" s="11"/>
      <c r="O60" s="11"/>
      <c r="P60" s="11"/>
      <c r="Q60" s="11"/>
      <c r="R60" s="11"/>
      <c r="S60" s="11"/>
      <c r="V60" s="235" t="s">
        <v>1640</v>
      </c>
      <c r="W60" s="357">
        <f>I58-W58</f>
        <v>0</v>
      </c>
      <c r="X60" s="357">
        <f>L58-X58</f>
        <v>-6.2584877014160156E-7</v>
      </c>
      <c r="Y60" s="357">
        <f>O58-Y58</f>
        <v>0</v>
      </c>
      <c r="Z60" s="357"/>
      <c r="AA60" s="357">
        <f>Q58-AA58</f>
        <v>0</v>
      </c>
      <c r="AK60" s="160"/>
      <c r="AL60" s="234"/>
    </row>
    <row r="61" spans="2:38" ht="20.100000000000001" customHeight="1" x14ac:dyDescent="0.25">
      <c r="E61" s="232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W61" s="357"/>
      <c r="X61" s="357"/>
      <c r="Y61" s="357"/>
      <c r="Z61" s="236" t="e">
        <f>Z60*AC2</f>
        <v>#NAME?</v>
      </c>
      <c r="AL61" s="358"/>
    </row>
    <row r="62" spans="2:38" ht="20.100000000000001" customHeight="1" x14ac:dyDescent="0.25">
      <c r="E62" s="232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W62" s="357"/>
      <c r="X62" s="357"/>
      <c r="Y62" s="357"/>
      <c r="AL62" s="234"/>
    </row>
    <row r="63" spans="2:38" ht="20.100000000000001" customHeight="1" x14ac:dyDescent="0.25">
      <c r="E63" s="232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W63" s="359"/>
      <c r="X63" s="359"/>
      <c r="Y63" s="359"/>
      <c r="AL63" s="234"/>
    </row>
    <row r="64" spans="2:38" ht="20.100000000000001" customHeight="1" x14ac:dyDescent="0.25">
      <c r="E64" s="232"/>
      <c r="S64" s="11"/>
      <c r="W64" s="357"/>
      <c r="X64" s="357"/>
      <c r="Y64" s="357"/>
      <c r="AB64" s="272"/>
      <c r="AJ64" s="160"/>
      <c r="AK64" s="329"/>
      <c r="AL64" s="234"/>
    </row>
    <row r="65" spans="5:29" ht="20.100000000000001" customHeight="1" x14ac:dyDescent="0.25">
      <c r="E65" s="232"/>
      <c r="S65" s="11"/>
      <c r="AB65" s="272"/>
    </row>
    <row r="66" spans="5:29" ht="20.100000000000001" customHeight="1" x14ac:dyDescent="0.25">
      <c r="E66" s="232"/>
      <c r="AC66" s="272"/>
    </row>
    <row r="67" spans="5:29" ht="20.100000000000001" customHeight="1" x14ac:dyDescent="0.25">
      <c r="E67" s="232"/>
      <c r="AC67" s="272"/>
    </row>
    <row r="68" spans="5:29" ht="20.100000000000001" customHeight="1" x14ac:dyDescent="0.25">
      <c r="E68" s="232"/>
      <c r="AC68" s="272"/>
    </row>
    <row r="69" spans="5:29" ht="20.100000000000001" customHeight="1" x14ac:dyDescent="0.25">
      <c r="E69" s="232"/>
      <c r="AC69" s="272"/>
    </row>
    <row r="70" spans="5:29" ht="20.100000000000001" customHeight="1" x14ac:dyDescent="0.25">
      <c r="E70" s="232"/>
      <c r="AC70" s="272"/>
    </row>
    <row r="71" spans="5:29" ht="20.100000000000001" customHeight="1" x14ac:dyDescent="0.25">
      <c r="E71" s="232"/>
      <c r="AB71" s="272"/>
    </row>
    <row r="72" spans="5:29" ht="20.100000000000001" customHeight="1" x14ac:dyDescent="0.25">
      <c r="E72" s="232"/>
      <c r="AB72" s="272"/>
    </row>
    <row r="73" spans="5:29" ht="20.100000000000001" customHeight="1" x14ac:dyDescent="0.25">
      <c r="E73" s="232"/>
      <c r="AB73" s="272"/>
    </row>
    <row r="74" spans="5:29" ht="20.100000000000001" customHeight="1" x14ac:dyDescent="0.25">
      <c r="E74" s="232"/>
      <c r="AB74" s="272"/>
    </row>
    <row r="75" spans="5:29" ht="20.100000000000001" customHeight="1" x14ac:dyDescent="0.25">
      <c r="E75" s="232"/>
      <c r="AB75" s="272"/>
    </row>
    <row r="76" spans="5:29" ht="20.100000000000001" customHeight="1" x14ac:dyDescent="0.25">
      <c r="E76" s="232"/>
      <c r="AB76" s="272"/>
    </row>
    <row r="77" spans="5:29" ht="20.100000000000001" customHeight="1" x14ac:dyDescent="0.25">
      <c r="E77" s="232"/>
      <c r="AB77" s="272"/>
    </row>
    <row r="78" spans="5:29" ht="20.100000000000001" customHeight="1" x14ac:dyDescent="0.25">
      <c r="E78" s="232"/>
      <c r="AB78" s="272"/>
    </row>
    <row r="79" spans="5:29" ht="20.100000000000001" customHeight="1" x14ac:dyDescent="0.25">
      <c r="E79" s="232"/>
      <c r="AB79" s="272"/>
    </row>
    <row r="80" spans="5:29" ht="20.100000000000001" customHeight="1" x14ac:dyDescent="0.25">
      <c r="E80" s="232"/>
      <c r="AB80" s="272"/>
    </row>
    <row r="81" spans="5:28" ht="20.100000000000001" customHeight="1" x14ac:dyDescent="0.25">
      <c r="E81" s="232"/>
      <c r="AB81" s="272"/>
    </row>
    <row r="82" spans="5:28" ht="20.100000000000001" customHeight="1" x14ac:dyDescent="0.25">
      <c r="E82" s="232"/>
      <c r="AB82" s="272"/>
    </row>
    <row r="83" spans="5:28" ht="20.100000000000001" customHeight="1" x14ac:dyDescent="0.25">
      <c r="E83" s="232"/>
      <c r="AB83" s="272"/>
    </row>
    <row r="84" spans="5:28" ht="20.100000000000001" customHeight="1" x14ac:dyDescent="0.25">
      <c r="E84" s="232"/>
      <c r="AB84" s="272"/>
    </row>
    <row r="85" spans="5:28" ht="20.100000000000001" customHeight="1" x14ac:dyDescent="0.25">
      <c r="E85" s="232"/>
      <c r="AB85" s="272"/>
    </row>
    <row r="86" spans="5:28" ht="20.100000000000001" customHeight="1" x14ac:dyDescent="0.25">
      <c r="E86" s="232"/>
      <c r="AB86" s="272"/>
    </row>
    <row r="87" spans="5:28" ht="20.100000000000001" customHeight="1" x14ac:dyDescent="0.25">
      <c r="E87" s="232"/>
      <c r="AB87" s="272"/>
    </row>
    <row r="88" spans="5:28" ht="20.100000000000001" customHeight="1" x14ac:dyDescent="0.25">
      <c r="E88" s="232"/>
      <c r="AB88" s="272"/>
    </row>
    <row r="89" spans="5:28" ht="20.100000000000001" customHeight="1" x14ac:dyDescent="0.25">
      <c r="E89" s="232"/>
      <c r="AB89" s="272"/>
    </row>
    <row r="90" spans="5:28" ht="20.100000000000001" customHeight="1" x14ac:dyDescent="0.25">
      <c r="E90" s="232"/>
      <c r="AB90" s="272"/>
    </row>
    <row r="91" spans="5:28" ht="20.100000000000001" customHeight="1" x14ac:dyDescent="0.25">
      <c r="E91" s="232"/>
      <c r="AB91" s="272"/>
    </row>
    <row r="92" spans="5:28" ht="20.100000000000001" customHeight="1" x14ac:dyDescent="0.25">
      <c r="E92" s="232"/>
      <c r="AB92" s="272"/>
    </row>
    <row r="93" spans="5:28" ht="20.100000000000001" customHeight="1" x14ac:dyDescent="0.25">
      <c r="E93" s="232"/>
      <c r="AB93" s="272"/>
    </row>
    <row r="94" spans="5:28" ht="20.100000000000001" customHeight="1" x14ac:dyDescent="0.25">
      <c r="E94" s="232"/>
      <c r="AB94" s="272"/>
    </row>
    <row r="95" spans="5:28" ht="20.100000000000001" customHeight="1" x14ac:dyDescent="0.25">
      <c r="E95" s="232"/>
      <c r="AB95" s="272"/>
    </row>
    <row r="96" spans="5:28" ht="20.100000000000001" customHeight="1" x14ac:dyDescent="0.25">
      <c r="E96" s="232"/>
      <c r="AB96" s="272"/>
    </row>
    <row r="97" spans="5:28" ht="20.100000000000001" customHeight="1" x14ac:dyDescent="0.25">
      <c r="E97" s="232"/>
      <c r="AB97" s="272"/>
    </row>
    <row r="98" spans="5:28" ht="20.100000000000001" customHeight="1" x14ac:dyDescent="0.25">
      <c r="E98" s="232"/>
      <c r="AB98" s="272"/>
    </row>
    <row r="99" spans="5:28" ht="20.100000000000001" customHeight="1" x14ac:dyDescent="0.25">
      <c r="E99" s="232"/>
      <c r="AB99" s="272"/>
    </row>
    <row r="100" spans="5:28" ht="20.100000000000001" customHeight="1" x14ac:dyDescent="0.25">
      <c r="E100" s="232"/>
      <c r="AB100" s="272"/>
    </row>
    <row r="101" spans="5:28" ht="20.100000000000001" customHeight="1" x14ac:dyDescent="0.25">
      <c r="E101" s="232"/>
      <c r="AB101" s="272"/>
    </row>
    <row r="102" spans="5:28" ht="20.100000000000001" customHeight="1" x14ac:dyDescent="0.25">
      <c r="E102" s="232"/>
      <c r="AB102" s="272"/>
    </row>
    <row r="103" spans="5:28" ht="20.100000000000001" customHeight="1" x14ac:dyDescent="0.25">
      <c r="E103" s="232"/>
      <c r="AB103" s="272"/>
    </row>
    <row r="104" spans="5:28" ht="20.100000000000001" customHeight="1" x14ac:dyDescent="0.25">
      <c r="E104" s="232"/>
      <c r="AB104" s="272"/>
    </row>
    <row r="105" spans="5:28" ht="20.100000000000001" customHeight="1" x14ac:dyDescent="0.25">
      <c r="E105" s="232"/>
      <c r="AB105" s="272"/>
    </row>
    <row r="106" spans="5:28" ht="20.100000000000001" customHeight="1" x14ac:dyDescent="0.25">
      <c r="E106" s="232"/>
      <c r="AB106" s="272"/>
    </row>
    <row r="107" spans="5:28" ht="20.100000000000001" customHeight="1" x14ac:dyDescent="0.25">
      <c r="E107" s="232"/>
      <c r="AB107" s="272"/>
    </row>
    <row r="108" spans="5:28" ht="20.100000000000001" customHeight="1" x14ac:dyDescent="0.25">
      <c r="E108" s="232"/>
      <c r="AB108" s="272"/>
    </row>
    <row r="109" spans="5:28" ht="20.100000000000001" customHeight="1" x14ac:dyDescent="0.25">
      <c r="E109" s="232"/>
      <c r="AB109" s="272"/>
    </row>
    <row r="110" spans="5:28" ht="20.100000000000001" customHeight="1" x14ac:dyDescent="0.25">
      <c r="E110" s="232"/>
      <c r="AB110" s="272"/>
    </row>
    <row r="111" spans="5:28" ht="20.100000000000001" customHeight="1" x14ac:dyDescent="0.25">
      <c r="E111" s="232"/>
      <c r="AB111" s="272"/>
    </row>
    <row r="112" spans="5:28" ht="20.100000000000001" customHeight="1" x14ac:dyDescent="0.25">
      <c r="E112" s="232"/>
      <c r="AB112" s="272"/>
    </row>
    <row r="113" spans="5:28" ht="20.100000000000001" customHeight="1" x14ac:dyDescent="0.25">
      <c r="E113" s="232"/>
      <c r="AB113" s="272"/>
    </row>
    <row r="114" spans="5:28" ht="20.100000000000001" customHeight="1" x14ac:dyDescent="0.25">
      <c r="E114" s="232"/>
      <c r="AB114" s="272"/>
    </row>
    <row r="115" spans="5:28" ht="20.100000000000001" customHeight="1" x14ac:dyDescent="0.25">
      <c r="E115" s="232"/>
      <c r="AB115" s="272"/>
    </row>
    <row r="116" spans="5:28" ht="20.100000000000001" customHeight="1" x14ac:dyDescent="0.25">
      <c r="E116" s="232"/>
      <c r="AB116" s="272"/>
    </row>
    <row r="117" spans="5:28" ht="20.100000000000001" customHeight="1" x14ac:dyDescent="0.25">
      <c r="E117" s="232"/>
      <c r="AB117" s="272"/>
    </row>
    <row r="118" spans="5:28" ht="20.100000000000001" customHeight="1" x14ac:dyDescent="0.25">
      <c r="E118" s="232"/>
      <c r="AB118" s="272"/>
    </row>
    <row r="119" spans="5:28" ht="20.100000000000001" customHeight="1" x14ac:dyDescent="0.25">
      <c r="E119" s="232"/>
      <c r="AB119" s="272"/>
    </row>
    <row r="120" spans="5:28" ht="20.100000000000001" customHeight="1" x14ac:dyDescent="0.25">
      <c r="E120" s="232"/>
      <c r="AB120" s="272"/>
    </row>
    <row r="121" spans="5:28" ht="20.100000000000001" customHeight="1" x14ac:dyDescent="0.25">
      <c r="E121" s="232"/>
      <c r="AB121" s="272"/>
    </row>
    <row r="122" spans="5:28" ht="20.100000000000001" customHeight="1" x14ac:dyDescent="0.25">
      <c r="E122" s="232"/>
      <c r="AB122" s="272"/>
    </row>
    <row r="123" spans="5:28" ht="20.100000000000001" customHeight="1" x14ac:dyDescent="0.25">
      <c r="E123" s="232"/>
      <c r="AB123" s="272"/>
    </row>
    <row r="124" spans="5:28" ht="20.100000000000001" customHeight="1" x14ac:dyDescent="0.25">
      <c r="E124" s="232"/>
      <c r="AB124" s="272"/>
    </row>
    <row r="125" spans="5:28" ht="20.100000000000001" customHeight="1" x14ac:dyDescent="0.25">
      <c r="E125" s="232"/>
      <c r="AB125" s="272"/>
    </row>
    <row r="126" spans="5:28" ht="20.100000000000001" customHeight="1" x14ac:dyDescent="0.25">
      <c r="E126" s="232"/>
      <c r="AB126" s="272"/>
    </row>
    <row r="127" spans="5:28" ht="20.100000000000001" customHeight="1" x14ac:dyDescent="0.25">
      <c r="E127" s="232"/>
      <c r="AB127" s="272"/>
    </row>
    <row r="128" spans="5:28" ht="20.100000000000001" customHeight="1" x14ac:dyDescent="0.25">
      <c r="E128" s="232"/>
      <c r="AB128" s="272"/>
    </row>
    <row r="129" spans="5:28" ht="20.100000000000001" customHeight="1" x14ac:dyDescent="0.25">
      <c r="E129" s="232"/>
      <c r="AB129" s="272"/>
    </row>
    <row r="130" spans="5:28" ht="20.100000000000001" customHeight="1" x14ac:dyDescent="0.25">
      <c r="E130" s="232"/>
      <c r="AB130" s="272"/>
    </row>
    <row r="131" spans="5:28" ht="20.100000000000001" customHeight="1" x14ac:dyDescent="0.25">
      <c r="E131" s="232"/>
      <c r="AB131" s="272"/>
    </row>
    <row r="132" spans="5:28" ht="20.100000000000001" customHeight="1" x14ac:dyDescent="0.25">
      <c r="E132" s="232"/>
      <c r="AB132" s="272"/>
    </row>
    <row r="133" spans="5:28" ht="20.100000000000001" customHeight="1" x14ac:dyDescent="0.25">
      <c r="E133" s="232"/>
      <c r="AB133" s="272"/>
    </row>
    <row r="134" spans="5:28" ht="20.100000000000001" customHeight="1" x14ac:dyDescent="0.25">
      <c r="E134" s="232"/>
      <c r="AB134" s="272"/>
    </row>
    <row r="135" spans="5:28" ht="20.100000000000001" customHeight="1" x14ac:dyDescent="0.25">
      <c r="E135" s="232"/>
      <c r="AB135" s="272"/>
    </row>
    <row r="136" spans="5:28" ht="20.100000000000001" customHeight="1" x14ac:dyDescent="0.25">
      <c r="E136" s="232"/>
      <c r="AB136" s="272"/>
    </row>
    <row r="137" spans="5:28" ht="20.100000000000001" customHeight="1" x14ac:dyDescent="0.25">
      <c r="E137" s="232"/>
      <c r="AB137" s="272"/>
    </row>
    <row r="138" spans="5:28" ht="20.100000000000001" customHeight="1" x14ac:dyDescent="0.25">
      <c r="E138" s="232"/>
      <c r="AB138" s="272"/>
    </row>
    <row r="139" spans="5:28" ht="20.100000000000001" customHeight="1" x14ac:dyDescent="0.25">
      <c r="E139" s="232"/>
      <c r="AB139" s="272"/>
    </row>
    <row r="140" spans="5:28" ht="20.100000000000001" customHeight="1" x14ac:dyDescent="0.25">
      <c r="E140" s="232"/>
      <c r="AB140" s="272"/>
    </row>
    <row r="141" spans="5:28" ht="20.100000000000001" customHeight="1" x14ac:dyDescent="0.25">
      <c r="E141" s="232"/>
      <c r="AB141" s="272"/>
    </row>
    <row r="142" spans="5:28" ht="20.100000000000001" customHeight="1" x14ac:dyDescent="0.25">
      <c r="E142" s="232"/>
      <c r="AB142" s="272"/>
    </row>
    <row r="143" spans="5:28" ht="20.100000000000001" customHeight="1" x14ac:dyDescent="0.25">
      <c r="E143" s="232"/>
      <c r="AB143" s="272"/>
    </row>
    <row r="144" spans="5:28" ht="20.100000000000001" customHeight="1" x14ac:dyDescent="0.25">
      <c r="E144" s="232"/>
      <c r="AB144" s="272"/>
    </row>
    <row r="145" spans="5:28" ht="20.100000000000001" customHeight="1" x14ac:dyDescent="0.25">
      <c r="E145" s="232"/>
      <c r="AB145" s="272"/>
    </row>
    <row r="146" spans="5:28" ht="20.100000000000001" customHeight="1" x14ac:dyDescent="0.25">
      <c r="E146" s="232"/>
      <c r="AB146" s="272"/>
    </row>
    <row r="147" spans="5:28" ht="20.100000000000001" customHeight="1" x14ac:dyDescent="0.25">
      <c r="E147" s="232"/>
      <c r="AB147" s="272"/>
    </row>
    <row r="148" spans="5:28" ht="20.100000000000001" customHeight="1" x14ac:dyDescent="0.25">
      <c r="E148" s="232"/>
      <c r="AB148" s="272"/>
    </row>
    <row r="149" spans="5:28" ht="20.100000000000001" customHeight="1" x14ac:dyDescent="0.25">
      <c r="E149" s="232"/>
      <c r="AB149" s="272"/>
    </row>
    <row r="150" spans="5:28" ht="20.100000000000001" customHeight="1" x14ac:dyDescent="0.25">
      <c r="E150" s="232"/>
      <c r="AB150" s="272"/>
    </row>
    <row r="151" spans="5:28" ht="20.100000000000001" customHeight="1" x14ac:dyDescent="0.25">
      <c r="E151" s="232"/>
      <c r="AB151" s="272"/>
    </row>
    <row r="152" spans="5:28" ht="20.100000000000001" customHeight="1" x14ac:dyDescent="0.25">
      <c r="E152" s="232"/>
      <c r="AB152" s="272"/>
    </row>
    <row r="153" spans="5:28" ht="20.100000000000001" customHeight="1" x14ac:dyDescent="0.25">
      <c r="E153" s="232"/>
      <c r="AB153" s="272"/>
    </row>
    <row r="154" spans="5:28" ht="20.100000000000001" customHeight="1" x14ac:dyDescent="0.25">
      <c r="E154" s="232"/>
      <c r="AB154" s="272"/>
    </row>
    <row r="155" spans="5:28" ht="20.100000000000001" customHeight="1" x14ac:dyDescent="0.25">
      <c r="E155" s="232"/>
      <c r="AB155" s="272"/>
    </row>
    <row r="156" spans="5:28" ht="20.100000000000001" customHeight="1" x14ac:dyDescent="0.25">
      <c r="E156" s="232"/>
      <c r="AB156" s="272"/>
    </row>
    <row r="157" spans="5:28" ht="20.100000000000001" customHeight="1" x14ac:dyDescent="0.25">
      <c r="E157" s="232"/>
      <c r="AB157" s="272"/>
    </row>
    <row r="158" spans="5:28" ht="20.100000000000001" customHeight="1" x14ac:dyDescent="0.25">
      <c r="E158" s="232"/>
      <c r="AB158" s="272"/>
    </row>
    <row r="159" spans="5:28" ht="20.100000000000001" customHeight="1" x14ac:dyDescent="0.25">
      <c r="E159" s="232"/>
      <c r="AB159" s="272"/>
    </row>
    <row r="160" spans="5:28" ht="20.100000000000001" customHeight="1" x14ac:dyDescent="0.25">
      <c r="E160" s="232"/>
      <c r="AB160" s="272"/>
    </row>
    <row r="161" spans="5:28" ht="20.100000000000001" customHeight="1" x14ac:dyDescent="0.25">
      <c r="E161" s="232"/>
      <c r="AB161" s="272"/>
    </row>
    <row r="162" spans="5:28" ht="20.100000000000001" customHeight="1" x14ac:dyDescent="0.25">
      <c r="E162" s="232"/>
      <c r="AB162" s="272"/>
    </row>
    <row r="163" spans="5:28" ht="20.100000000000001" customHeight="1" x14ac:dyDescent="0.25">
      <c r="E163" s="232"/>
      <c r="AB163" s="272"/>
    </row>
    <row r="164" spans="5:28" ht="20.100000000000001" customHeight="1" x14ac:dyDescent="0.25">
      <c r="E164" s="232"/>
      <c r="AB164" s="272"/>
    </row>
    <row r="165" spans="5:28" ht="20.100000000000001" customHeight="1" x14ac:dyDescent="0.25">
      <c r="E165" s="232"/>
      <c r="AB165" s="272"/>
    </row>
    <row r="166" spans="5:28" ht="20.100000000000001" customHeight="1" x14ac:dyDescent="0.25">
      <c r="E166" s="232"/>
      <c r="AB166" s="272"/>
    </row>
    <row r="167" spans="5:28" ht="20.100000000000001" customHeight="1" x14ac:dyDescent="0.25">
      <c r="E167" s="232"/>
      <c r="AB167" s="272"/>
    </row>
    <row r="168" spans="5:28" ht="20.100000000000001" customHeight="1" x14ac:dyDescent="0.25">
      <c r="E168" s="232"/>
      <c r="AB168" s="272"/>
    </row>
    <row r="169" spans="5:28" ht="20.100000000000001" customHeight="1" x14ac:dyDescent="0.25">
      <c r="E169" s="232"/>
      <c r="AB169" s="272"/>
    </row>
    <row r="170" spans="5:28" ht="20.100000000000001" customHeight="1" x14ac:dyDescent="0.25">
      <c r="E170" s="232"/>
      <c r="AB170" s="272"/>
    </row>
    <row r="171" spans="5:28" ht="20.100000000000001" customHeight="1" x14ac:dyDescent="0.25">
      <c r="E171" s="232"/>
      <c r="AB171" s="272"/>
    </row>
    <row r="172" spans="5:28" ht="20.100000000000001" customHeight="1" x14ac:dyDescent="0.25">
      <c r="E172" s="232"/>
      <c r="AB172" s="272"/>
    </row>
    <row r="173" spans="5:28" ht="20.100000000000001" customHeight="1" x14ac:dyDescent="0.25">
      <c r="E173" s="232"/>
      <c r="AB173" s="272"/>
    </row>
    <row r="174" spans="5:28" ht="20.100000000000001" customHeight="1" x14ac:dyDescent="0.25">
      <c r="E174" s="232"/>
      <c r="AB174" s="272"/>
    </row>
    <row r="175" spans="5:28" ht="20.100000000000001" customHeight="1" x14ac:dyDescent="0.25">
      <c r="E175" s="232"/>
      <c r="AB175" s="272"/>
    </row>
    <row r="176" spans="5:28" ht="20.100000000000001" customHeight="1" x14ac:dyDescent="0.25">
      <c r="E176" s="232"/>
      <c r="AB176" s="272"/>
    </row>
    <row r="177" spans="5:28" ht="20.100000000000001" customHeight="1" x14ac:dyDescent="0.25">
      <c r="E177" s="232"/>
      <c r="AB177" s="272"/>
    </row>
    <row r="178" spans="5:28" ht="20.100000000000001" customHeight="1" x14ac:dyDescent="0.25">
      <c r="E178" s="232"/>
      <c r="AB178" s="272"/>
    </row>
    <row r="179" spans="5:28" ht="20.100000000000001" customHeight="1" x14ac:dyDescent="0.25">
      <c r="E179" s="232"/>
      <c r="AB179" s="272"/>
    </row>
    <row r="180" spans="5:28" ht="20.100000000000001" customHeight="1" x14ac:dyDescent="0.25">
      <c r="E180" s="232"/>
      <c r="AB180" s="272"/>
    </row>
    <row r="181" spans="5:28" ht="20.100000000000001" customHeight="1" x14ac:dyDescent="0.25">
      <c r="E181" s="232"/>
      <c r="AB181" s="272"/>
    </row>
    <row r="182" spans="5:28" ht="20.100000000000001" customHeight="1" x14ac:dyDescent="0.25">
      <c r="E182" s="232"/>
      <c r="AB182" s="272"/>
    </row>
    <row r="183" spans="5:28" ht="20.100000000000001" customHeight="1" x14ac:dyDescent="0.25">
      <c r="E183" s="232"/>
      <c r="AB183" s="272"/>
    </row>
    <row r="184" spans="5:28" ht="20.100000000000001" customHeight="1" x14ac:dyDescent="0.25">
      <c r="E184" s="232"/>
      <c r="AB184" s="272"/>
    </row>
    <row r="185" spans="5:28" ht="20.100000000000001" customHeight="1" x14ac:dyDescent="0.25">
      <c r="E185" s="232"/>
      <c r="AB185" s="272"/>
    </row>
    <row r="186" spans="5:28" ht="20.100000000000001" customHeight="1" x14ac:dyDescent="0.25">
      <c r="E186" s="232"/>
      <c r="AB186" s="272"/>
    </row>
    <row r="187" spans="5:28" ht="20.100000000000001" customHeight="1" x14ac:dyDescent="0.25">
      <c r="E187" s="232"/>
      <c r="AB187" s="272"/>
    </row>
    <row r="188" spans="5:28" ht="20.100000000000001" customHeight="1" x14ac:dyDescent="0.25">
      <c r="E188" s="232"/>
      <c r="AB188" s="272"/>
    </row>
    <row r="189" spans="5:28" ht="20.100000000000001" customHeight="1" x14ac:dyDescent="0.25">
      <c r="E189" s="232"/>
      <c r="AB189" s="272"/>
    </row>
    <row r="190" spans="5:28" ht="20.100000000000001" customHeight="1" x14ac:dyDescent="0.25">
      <c r="E190" s="232"/>
      <c r="AB190" s="272"/>
    </row>
    <row r="191" spans="5:28" ht="20.100000000000001" customHeight="1" x14ac:dyDescent="0.25">
      <c r="E191" s="232"/>
      <c r="AB191" s="272"/>
    </row>
    <row r="192" spans="5:28" ht="20.100000000000001" customHeight="1" x14ac:dyDescent="0.25">
      <c r="E192" s="232"/>
      <c r="AB192" s="272"/>
    </row>
    <row r="193" spans="5:28" ht="20.100000000000001" customHeight="1" x14ac:dyDescent="0.25">
      <c r="E193" s="232"/>
      <c r="AB193" s="272"/>
    </row>
    <row r="194" spans="5:28" ht="20.100000000000001" customHeight="1" x14ac:dyDescent="0.25">
      <c r="E194" s="232"/>
      <c r="AB194" s="272"/>
    </row>
    <row r="195" spans="5:28" ht="20.100000000000001" customHeight="1" x14ac:dyDescent="0.25">
      <c r="E195" s="232"/>
      <c r="AB195" s="272"/>
    </row>
    <row r="196" spans="5:28" ht="20.100000000000001" customHeight="1" x14ac:dyDescent="0.25">
      <c r="E196" s="232"/>
      <c r="AB196" s="272"/>
    </row>
    <row r="197" spans="5:28" ht="20.100000000000001" customHeight="1" x14ac:dyDescent="0.25">
      <c r="E197" s="232"/>
      <c r="AB197" s="272"/>
    </row>
    <row r="198" spans="5:28" ht="20.100000000000001" customHeight="1" x14ac:dyDescent="0.25">
      <c r="E198" s="232"/>
      <c r="AB198" s="272"/>
    </row>
    <row r="199" spans="5:28" ht="20.100000000000001" customHeight="1" x14ac:dyDescent="0.25">
      <c r="E199" s="232"/>
      <c r="AB199" s="272"/>
    </row>
    <row r="200" spans="5:28" ht="20.100000000000001" customHeight="1" x14ac:dyDescent="0.25">
      <c r="E200" s="232"/>
      <c r="AB200" s="272"/>
    </row>
    <row r="201" spans="5:28" ht="20.100000000000001" customHeight="1" x14ac:dyDescent="0.25">
      <c r="E201" s="232"/>
      <c r="AB201" s="272"/>
    </row>
    <row r="202" spans="5:28" ht="20.100000000000001" customHeight="1" x14ac:dyDescent="0.25">
      <c r="E202" s="232"/>
      <c r="AB202" s="272"/>
    </row>
    <row r="203" spans="5:28" ht="20.100000000000001" customHeight="1" x14ac:dyDescent="0.25">
      <c r="E203" s="232"/>
      <c r="AB203" s="272"/>
    </row>
    <row r="204" spans="5:28" ht="20.100000000000001" customHeight="1" x14ac:dyDescent="0.25">
      <c r="E204" s="232"/>
      <c r="AB204" s="272"/>
    </row>
    <row r="205" spans="5:28" ht="20.100000000000001" customHeight="1" x14ac:dyDescent="0.25">
      <c r="E205" s="232"/>
      <c r="AB205" s="272"/>
    </row>
    <row r="206" spans="5:28" ht="20.100000000000001" customHeight="1" x14ac:dyDescent="0.25">
      <c r="E206" s="232"/>
      <c r="AB206" s="272"/>
    </row>
    <row r="207" spans="5:28" ht="20.100000000000001" customHeight="1" x14ac:dyDescent="0.25">
      <c r="E207" s="232"/>
      <c r="AB207" s="272"/>
    </row>
    <row r="208" spans="5:28" ht="20.100000000000001" customHeight="1" x14ac:dyDescent="0.25">
      <c r="E208" s="232"/>
      <c r="AB208" s="272"/>
    </row>
    <row r="209" spans="5:28" ht="20.100000000000001" customHeight="1" x14ac:dyDescent="0.25">
      <c r="E209" s="232"/>
      <c r="AB209" s="272"/>
    </row>
    <row r="210" spans="5:28" ht="20.100000000000001" customHeight="1" x14ac:dyDescent="0.25">
      <c r="E210" s="232"/>
      <c r="AB210" s="272"/>
    </row>
    <row r="211" spans="5:28" ht="20.100000000000001" customHeight="1" x14ac:dyDescent="0.25">
      <c r="E211" s="232"/>
      <c r="AB211" s="272"/>
    </row>
    <row r="212" spans="5:28" ht="20.100000000000001" customHeight="1" x14ac:dyDescent="0.25">
      <c r="E212" s="232"/>
      <c r="AB212" s="272"/>
    </row>
    <row r="213" spans="5:28" ht="20.100000000000001" customHeight="1" x14ac:dyDescent="0.25">
      <c r="E213" s="232"/>
      <c r="AB213" s="272"/>
    </row>
    <row r="214" spans="5:28" ht="20.100000000000001" customHeight="1" x14ac:dyDescent="0.25">
      <c r="E214" s="232"/>
      <c r="AB214" s="272"/>
    </row>
    <row r="215" spans="5:28" ht="20.100000000000001" customHeight="1" x14ac:dyDescent="0.25">
      <c r="E215" s="232"/>
      <c r="AB215" s="272"/>
    </row>
    <row r="216" spans="5:28" ht="20.100000000000001" customHeight="1" x14ac:dyDescent="0.25">
      <c r="E216" s="232"/>
      <c r="AB216" s="272"/>
    </row>
    <row r="217" spans="5:28" ht="20.100000000000001" customHeight="1" x14ac:dyDescent="0.25">
      <c r="E217" s="232"/>
      <c r="AB217" s="272"/>
    </row>
    <row r="218" spans="5:28" ht="20.100000000000001" customHeight="1" x14ac:dyDescent="0.25">
      <c r="E218" s="232"/>
      <c r="AB218" s="272"/>
    </row>
    <row r="219" spans="5:28" ht="20.100000000000001" customHeight="1" x14ac:dyDescent="0.25">
      <c r="E219" s="232"/>
      <c r="AB219" s="272"/>
    </row>
    <row r="220" spans="5:28" ht="20.100000000000001" customHeight="1" x14ac:dyDescent="0.25">
      <c r="E220" s="232"/>
      <c r="AB220" s="272"/>
    </row>
    <row r="221" spans="5:28" ht="20.100000000000001" customHeight="1" x14ac:dyDescent="0.25">
      <c r="E221" s="232"/>
      <c r="AB221" s="272"/>
    </row>
    <row r="222" spans="5:28" ht="20.100000000000001" customHeight="1" x14ac:dyDescent="0.25">
      <c r="E222" s="232"/>
      <c r="AB222" s="272"/>
    </row>
    <row r="223" spans="5:28" ht="20.100000000000001" customHeight="1" x14ac:dyDescent="0.25">
      <c r="E223" s="232"/>
      <c r="AB223" s="272"/>
    </row>
    <row r="224" spans="5:28" ht="20.100000000000001" customHeight="1" x14ac:dyDescent="0.25">
      <c r="E224" s="232"/>
      <c r="AB224" s="272"/>
    </row>
    <row r="225" spans="5:28" ht="20.100000000000001" customHeight="1" x14ac:dyDescent="0.25">
      <c r="E225" s="232"/>
      <c r="AB225" s="272"/>
    </row>
    <row r="226" spans="5:28" ht="20.100000000000001" customHeight="1" x14ac:dyDescent="0.25">
      <c r="E226" s="232"/>
      <c r="AB226" s="272"/>
    </row>
    <row r="227" spans="5:28" ht="20.100000000000001" customHeight="1" x14ac:dyDescent="0.25">
      <c r="E227" s="232"/>
      <c r="AB227" s="272"/>
    </row>
    <row r="228" spans="5:28" ht="20.100000000000001" customHeight="1" x14ac:dyDescent="0.25">
      <c r="E228" s="232"/>
      <c r="AB228" s="272"/>
    </row>
    <row r="229" spans="5:28" ht="20.100000000000001" customHeight="1" x14ac:dyDescent="0.25">
      <c r="E229" s="232"/>
      <c r="AB229" s="272"/>
    </row>
    <row r="230" spans="5:28" ht="20.100000000000001" customHeight="1" x14ac:dyDescent="0.25">
      <c r="E230" s="232"/>
      <c r="AB230" s="272"/>
    </row>
    <row r="231" spans="5:28" ht="20.100000000000001" customHeight="1" x14ac:dyDescent="0.25">
      <c r="E231" s="232"/>
      <c r="AB231" s="272"/>
    </row>
    <row r="232" spans="5:28" ht="20.100000000000001" customHeight="1" x14ac:dyDescent="0.25">
      <c r="E232" s="232"/>
      <c r="AB232" s="272"/>
    </row>
    <row r="233" spans="5:28" ht="20.100000000000001" customHeight="1" x14ac:dyDescent="0.25">
      <c r="E233" s="232"/>
      <c r="AB233" s="272"/>
    </row>
    <row r="234" spans="5:28" ht="20.100000000000001" customHeight="1" x14ac:dyDescent="0.25">
      <c r="E234" s="232"/>
      <c r="AB234" s="272"/>
    </row>
    <row r="235" spans="5:28" ht="20.100000000000001" customHeight="1" x14ac:dyDescent="0.25">
      <c r="E235" s="232"/>
      <c r="AB235" s="272"/>
    </row>
    <row r="236" spans="5:28" ht="20.100000000000001" customHeight="1" x14ac:dyDescent="0.25">
      <c r="E236" s="232"/>
      <c r="AB236" s="272"/>
    </row>
    <row r="237" spans="5:28" ht="20.100000000000001" customHeight="1" x14ac:dyDescent="0.25">
      <c r="E237" s="232"/>
      <c r="AB237" s="272"/>
    </row>
    <row r="238" spans="5:28" ht="20.100000000000001" customHeight="1" x14ac:dyDescent="0.25">
      <c r="E238" s="232"/>
      <c r="AB238" s="272"/>
    </row>
    <row r="239" spans="5:28" ht="20.100000000000001" customHeight="1" x14ac:dyDescent="0.25">
      <c r="E239" s="232"/>
      <c r="AB239" s="272"/>
    </row>
    <row r="240" spans="5:28" ht="20.100000000000001" customHeight="1" x14ac:dyDescent="0.25">
      <c r="E240" s="232"/>
      <c r="AB240" s="272"/>
    </row>
    <row r="241" spans="5:28" ht="20.100000000000001" customHeight="1" x14ac:dyDescent="0.25">
      <c r="E241" s="232"/>
      <c r="AB241" s="272"/>
    </row>
    <row r="242" spans="5:28" ht="20.100000000000001" customHeight="1" x14ac:dyDescent="0.25">
      <c r="E242" s="232"/>
      <c r="AB242" s="272"/>
    </row>
    <row r="243" spans="5:28" ht="20.100000000000001" customHeight="1" x14ac:dyDescent="0.25">
      <c r="E243" s="232"/>
      <c r="AB243" s="272"/>
    </row>
    <row r="244" spans="5:28" ht="20.100000000000001" customHeight="1" x14ac:dyDescent="0.25">
      <c r="E244" s="232"/>
      <c r="AB244" s="272"/>
    </row>
    <row r="245" spans="5:28" ht="20.100000000000001" customHeight="1" x14ac:dyDescent="0.25">
      <c r="E245" s="232"/>
      <c r="AB245" s="272"/>
    </row>
    <row r="246" spans="5:28" ht="20.100000000000001" customHeight="1" x14ac:dyDescent="0.25">
      <c r="E246" s="232"/>
      <c r="AB246" s="272"/>
    </row>
    <row r="247" spans="5:28" ht="20.100000000000001" customHeight="1" x14ac:dyDescent="0.25">
      <c r="E247" s="232"/>
      <c r="AB247" s="272"/>
    </row>
    <row r="248" spans="5:28" ht="20.100000000000001" customHeight="1" x14ac:dyDescent="0.25">
      <c r="E248" s="232"/>
      <c r="AB248" s="272"/>
    </row>
    <row r="249" spans="5:28" ht="20.100000000000001" customHeight="1" x14ac:dyDescent="0.25">
      <c r="E249" s="232"/>
      <c r="AB249" s="272"/>
    </row>
    <row r="250" spans="5:28" ht="20.100000000000001" customHeight="1" x14ac:dyDescent="0.25">
      <c r="E250" s="232"/>
      <c r="AB250" s="272"/>
    </row>
    <row r="251" spans="5:28" ht="20.100000000000001" customHeight="1" x14ac:dyDescent="0.25">
      <c r="E251" s="232"/>
      <c r="AB251" s="272"/>
    </row>
    <row r="252" spans="5:28" ht="20.100000000000001" customHeight="1" x14ac:dyDescent="0.25">
      <c r="E252" s="232"/>
      <c r="AB252" s="272"/>
    </row>
    <row r="253" spans="5:28" ht="20.100000000000001" customHeight="1" x14ac:dyDescent="0.25">
      <c r="E253" s="232"/>
      <c r="AB253" s="272"/>
    </row>
    <row r="254" spans="5:28" ht="20.100000000000001" customHeight="1" x14ac:dyDescent="0.25">
      <c r="E254" s="232"/>
      <c r="AB254" s="272"/>
    </row>
    <row r="255" spans="5:28" ht="20.100000000000001" customHeight="1" x14ac:dyDescent="0.25">
      <c r="E255" s="232"/>
      <c r="AB255" s="272"/>
    </row>
    <row r="256" spans="5:28" ht="20.100000000000001" customHeight="1" x14ac:dyDescent="0.25">
      <c r="E256" s="232"/>
      <c r="AB256" s="272"/>
    </row>
    <row r="257" spans="5:28" ht="20.100000000000001" customHeight="1" x14ac:dyDescent="0.25">
      <c r="E257" s="232"/>
      <c r="AB257" s="272"/>
    </row>
    <row r="258" spans="5:28" ht="20.100000000000001" customHeight="1" x14ac:dyDescent="0.25">
      <c r="E258" s="232"/>
      <c r="AB258" s="272"/>
    </row>
    <row r="259" spans="5:28" ht="20.100000000000001" customHeight="1" x14ac:dyDescent="0.25">
      <c r="E259" s="232"/>
      <c r="AB259" s="272"/>
    </row>
    <row r="260" spans="5:28" ht="20.100000000000001" customHeight="1" x14ac:dyDescent="0.25">
      <c r="E260" s="232"/>
      <c r="AB260" s="272"/>
    </row>
    <row r="261" spans="5:28" ht="20.100000000000001" customHeight="1" x14ac:dyDescent="0.25">
      <c r="E261" s="232"/>
      <c r="AB261" s="272"/>
    </row>
    <row r="262" spans="5:28" ht="20.100000000000001" customHeight="1" x14ac:dyDescent="0.25">
      <c r="E262" s="232"/>
      <c r="AB262" s="272"/>
    </row>
    <row r="263" spans="5:28" ht="20.100000000000001" customHeight="1" x14ac:dyDescent="0.25">
      <c r="E263" s="232"/>
      <c r="AB263" s="272"/>
    </row>
    <row r="264" spans="5:28" ht="20.100000000000001" customHeight="1" x14ac:dyDescent="0.25">
      <c r="E264" s="232"/>
      <c r="AB264" s="272"/>
    </row>
    <row r="265" spans="5:28" ht="20.100000000000001" customHeight="1" x14ac:dyDescent="0.25">
      <c r="E265" s="232"/>
      <c r="AB265" s="272"/>
    </row>
    <row r="266" spans="5:28" ht="20.100000000000001" customHeight="1" x14ac:dyDescent="0.25">
      <c r="E266" s="232"/>
      <c r="AB266" s="272"/>
    </row>
    <row r="267" spans="5:28" ht="20.100000000000001" customHeight="1" x14ac:dyDescent="0.25">
      <c r="E267" s="232"/>
      <c r="AB267" s="272"/>
    </row>
    <row r="268" spans="5:28" ht="20.100000000000001" customHeight="1" x14ac:dyDescent="0.25">
      <c r="E268" s="232"/>
      <c r="AB268" s="272"/>
    </row>
    <row r="269" spans="5:28" ht="20.100000000000001" customHeight="1" x14ac:dyDescent="0.25">
      <c r="E269" s="232"/>
      <c r="AB269" s="272"/>
    </row>
    <row r="270" spans="5:28" ht="20.100000000000001" customHeight="1" x14ac:dyDescent="0.25">
      <c r="E270" s="232"/>
      <c r="AB270" s="272"/>
    </row>
    <row r="271" spans="5:28" ht="20.100000000000001" customHeight="1" x14ac:dyDescent="0.25">
      <c r="E271" s="232"/>
      <c r="AB271" s="272"/>
    </row>
    <row r="272" spans="5:28" ht="20.100000000000001" customHeight="1" x14ac:dyDescent="0.25">
      <c r="E272" s="232"/>
      <c r="AB272" s="272"/>
    </row>
    <row r="273" spans="5:28" ht="20.100000000000001" customHeight="1" x14ac:dyDescent="0.25">
      <c r="E273" s="232"/>
      <c r="AB273" s="272"/>
    </row>
    <row r="274" spans="5:28" ht="20.100000000000001" customHeight="1" x14ac:dyDescent="0.25">
      <c r="E274" s="232"/>
      <c r="AB274" s="272"/>
    </row>
    <row r="275" spans="5:28" ht="20.100000000000001" customHeight="1" x14ac:dyDescent="0.25">
      <c r="E275" s="232"/>
      <c r="AB275" s="272"/>
    </row>
    <row r="276" spans="5:28" ht="20.100000000000001" customHeight="1" x14ac:dyDescent="0.25">
      <c r="E276" s="232"/>
      <c r="AB276" s="272"/>
    </row>
    <row r="277" spans="5:28" ht="20.100000000000001" customHeight="1" x14ac:dyDescent="0.25">
      <c r="E277" s="232"/>
      <c r="AB277" s="272"/>
    </row>
    <row r="278" spans="5:28" ht="20.100000000000001" customHeight="1" x14ac:dyDescent="0.25">
      <c r="E278" s="232"/>
      <c r="AB278" s="272"/>
    </row>
    <row r="279" spans="5:28" ht="20.100000000000001" customHeight="1" x14ac:dyDescent="0.25">
      <c r="E279" s="232"/>
      <c r="AB279" s="272"/>
    </row>
    <row r="280" spans="5:28" ht="20.100000000000001" customHeight="1" x14ac:dyDescent="0.25">
      <c r="E280" s="232"/>
      <c r="AB280" s="272"/>
    </row>
    <row r="281" spans="5:28" ht="20.100000000000001" customHeight="1" x14ac:dyDescent="0.25">
      <c r="E281" s="232"/>
      <c r="AB281" s="272"/>
    </row>
    <row r="282" spans="5:28" ht="20.100000000000001" customHeight="1" x14ac:dyDescent="0.25">
      <c r="E282" s="232"/>
      <c r="AB282" s="272"/>
    </row>
    <row r="283" spans="5:28" ht="20.100000000000001" customHeight="1" x14ac:dyDescent="0.25">
      <c r="E283" s="232"/>
      <c r="AB283" s="272"/>
    </row>
    <row r="284" spans="5:28" ht="20.100000000000001" customHeight="1" x14ac:dyDescent="0.25">
      <c r="E284" s="232"/>
      <c r="AB284" s="272"/>
    </row>
    <row r="285" spans="5:28" ht="20.100000000000001" customHeight="1" x14ac:dyDescent="0.25">
      <c r="E285" s="232"/>
      <c r="AB285" s="272"/>
    </row>
    <row r="286" spans="5:28" ht="20.100000000000001" customHeight="1" x14ac:dyDescent="0.25">
      <c r="E286" s="232"/>
      <c r="AB286" s="272"/>
    </row>
    <row r="287" spans="5:28" ht="20.100000000000001" customHeight="1" x14ac:dyDescent="0.25">
      <c r="E287" s="232"/>
      <c r="AB287" s="272"/>
    </row>
    <row r="288" spans="5:28" ht="20.100000000000001" customHeight="1" x14ac:dyDescent="0.25">
      <c r="E288" s="232"/>
      <c r="AB288" s="272"/>
    </row>
    <row r="289" spans="5:28" ht="20.100000000000001" customHeight="1" x14ac:dyDescent="0.25">
      <c r="E289" s="232"/>
      <c r="AB289" s="272"/>
    </row>
    <row r="290" spans="5:28" ht="20.100000000000001" customHeight="1" x14ac:dyDescent="0.25">
      <c r="E290" s="232"/>
      <c r="AB290" s="272"/>
    </row>
    <row r="291" spans="5:28" ht="20.100000000000001" customHeight="1" x14ac:dyDescent="0.25">
      <c r="E291" s="232"/>
      <c r="AB291" s="272"/>
    </row>
    <row r="292" spans="5:28" ht="20.100000000000001" customHeight="1" x14ac:dyDescent="0.25">
      <c r="E292" s="232"/>
      <c r="AB292" s="272"/>
    </row>
    <row r="293" spans="5:28" ht="20.100000000000001" customHeight="1" x14ac:dyDescent="0.25">
      <c r="E293" s="232"/>
      <c r="AB293" s="272"/>
    </row>
    <row r="294" spans="5:28" ht="20.100000000000001" customHeight="1" x14ac:dyDescent="0.25">
      <c r="E294" s="232"/>
      <c r="AB294" s="272"/>
    </row>
    <row r="295" spans="5:28" ht="20.100000000000001" customHeight="1" x14ac:dyDescent="0.25">
      <c r="E295" s="232"/>
      <c r="AB295" s="272"/>
    </row>
    <row r="296" spans="5:28" ht="20.100000000000001" customHeight="1" x14ac:dyDescent="0.25">
      <c r="E296" s="232"/>
      <c r="AB296" s="272"/>
    </row>
    <row r="297" spans="5:28" ht="20.100000000000001" customHeight="1" x14ac:dyDescent="0.25">
      <c r="E297" s="232"/>
      <c r="AB297" s="272"/>
    </row>
    <row r="298" spans="5:28" ht="20.100000000000001" customHeight="1" x14ac:dyDescent="0.25">
      <c r="E298" s="232"/>
      <c r="AB298" s="272"/>
    </row>
    <row r="299" spans="5:28" ht="20.100000000000001" customHeight="1" x14ac:dyDescent="0.25">
      <c r="E299" s="232"/>
      <c r="AB299" s="272"/>
    </row>
    <row r="300" spans="5:28" ht="20.100000000000001" customHeight="1" x14ac:dyDescent="0.25">
      <c r="E300" s="232"/>
      <c r="AB300" s="272"/>
    </row>
    <row r="301" spans="5:28" ht="20.100000000000001" customHeight="1" x14ac:dyDescent="0.25">
      <c r="E301" s="232"/>
      <c r="AB301" s="272"/>
    </row>
    <row r="302" spans="5:28" ht="20.100000000000001" customHeight="1" x14ac:dyDescent="0.25">
      <c r="E302" s="232"/>
      <c r="AB302" s="272"/>
    </row>
    <row r="303" spans="5:28" ht="20.100000000000001" customHeight="1" x14ac:dyDescent="0.25">
      <c r="E303" s="232"/>
      <c r="AB303" s="272"/>
    </row>
    <row r="304" spans="5:28" ht="20.100000000000001" customHeight="1" x14ac:dyDescent="0.25">
      <c r="E304" s="232"/>
      <c r="AB304" s="272"/>
    </row>
    <row r="305" spans="5:28" ht="20.100000000000001" customHeight="1" x14ac:dyDescent="0.25">
      <c r="E305" s="232"/>
      <c r="AB305" s="272"/>
    </row>
    <row r="306" spans="5:28" ht="20.100000000000001" customHeight="1" x14ac:dyDescent="0.25">
      <c r="E306" s="232"/>
      <c r="AB306" s="272"/>
    </row>
    <row r="307" spans="5:28" ht="20.100000000000001" customHeight="1" x14ac:dyDescent="0.25">
      <c r="E307" s="232"/>
      <c r="AB307" s="272"/>
    </row>
    <row r="308" spans="5:28" ht="20.100000000000001" customHeight="1" x14ac:dyDescent="0.25">
      <c r="E308" s="232"/>
      <c r="AB308" s="272"/>
    </row>
    <row r="309" spans="5:28" ht="20.100000000000001" customHeight="1" x14ac:dyDescent="0.25">
      <c r="E309" s="232"/>
      <c r="AB309" s="272"/>
    </row>
    <row r="310" spans="5:28" ht="20.100000000000001" customHeight="1" x14ac:dyDescent="0.25">
      <c r="E310" s="232"/>
      <c r="AB310" s="272"/>
    </row>
    <row r="311" spans="5:28" ht="20.100000000000001" customHeight="1" x14ac:dyDescent="0.25">
      <c r="E311" s="232"/>
      <c r="AB311" s="272"/>
    </row>
    <row r="312" spans="5:28" ht="20.100000000000001" customHeight="1" x14ac:dyDescent="0.25">
      <c r="E312" s="232"/>
      <c r="AB312" s="272"/>
    </row>
    <row r="313" spans="5:28" ht="20.100000000000001" customHeight="1" x14ac:dyDescent="0.25">
      <c r="E313" s="232"/>
      <c r="AB313" s="272"/>
    </row>
    <row r="314" spans="5:28" ht="20.100000000000001" customHeight="1" x14ac:dyDescent="0.25">
      <c r="E314" s="232"/>
      <c r="AB314" s="272"/>
    </row>
    <row r="315" spans="5:28" ht="20.100000000000001" customHeight="1" x14ac:dyDescent="0.25">
      <c r="E315" s="232"/>
      <c r="AB315" s="272"/>
    </row>
    <row r="316" spans="5:28" ht="20.100000000000001" customHeight="1" x14ac:dyDescent="0.25">
      <c r="E316" s="232"/>
      <c r="AB316" s="272"/>
    </row>
    <row r="317" spans="5:28" ht="20.100000000000001" customHeight="1" x14ac:dyDescent="0.25">
      <c r="E317" s="232"/>
      <c r="AB317" s="272"/>
    </row>
    <row r="318" spans="5:28" ht="20.100000000000001" customHeight="1" x14ac:dyDescent="0.25">
      <c r="E318" s="232"/>
      <c r="AB318" s="272"/>
    </row>
    <row r="319" spans="5:28" ht="20.100000000000001" customHeight="1" x14ac:dyDescent="0.25">
      <c r="E319" s="232"/>
      <c r="AB319" s="272"/>
    </row>
    <row r="320" spans="5:28" ht="20.100000000000001" customHeight="1" x14ac:dyDescent="0.25">
      <c r="E320" s="232"/>
      <c r="AB320" s="272"/>
    </row>
    <row r="321" spans="5:28" ht="20.100000000000001" customHeight="1" x14ac:dyDescent="0.25">
      <c r="E321" s="232"/>
      <c r="AB321" s="272"/>
    </row>
    <row r="322" spans="5:28" ht="20.100000000000001" customHeight="1" x14ac:dyDescent="0.25">
      <c r="E322" s="232"/>
      <c r="AB322" s="272"/>
    </row>
    <row r="323" spans="5:28" ht="20.100000000000001" customHeight="1" x14ac:dyDescent="0.25">
      <c r="E323" s="232"/>
      <c r="AB323" s="272"/>
    </row>
    <row r="324" spans="5:28" ht="20.100000000000001" customHeight="1" x14ac:dyDescent="0.25">
      <c r="E324" s="232"/>
      <c r="AB324" s="272"/>
    </row>
    <row r="325" spans="5:28" ht="20.100000000000001" customHeight="1" x14ac:dyDescent="0.25">
      <c r="E325" s="232"/>
      <c r="AB325" s="272"/>
    </row>
    <row r="326" spans="5:28" ht="20.100000000000001" customHeight="1" x14ac:dyDescent="0.25">
      <c r="E326" s="232"/>
      <c r="AB326" s="272"/>
    </row>
    <row r="327" spans="5:28" ht="20.100000000000001" customHeight="1" x14ac:dyDescent="0.25">
      <c r="E327" s="232"/>
      <c r="AB327" s="272"/>
    </row>
    <row r="328" spans="5:28" ht="20.100000000000001" customHeight="1" x14ac:dyDescent="0.25">
      <c r="E328" s="232"/>
      <c r="AB328" s="272"/>
    </row>
    <row r="329" spans="5:28" ht="20.100000000000001" customHeight="1" x14ac:dyDescent="0.25">
      <c r="E329" s="232"/>
      <c r="AB329" s="272"/>
    </row>
    <row r="330" spans="5:28" ht="20.100000000000001" customHeight="1" x14ac:dyDescent="0.25">
      <c r="E330" s="232"/>
      <c r="AB330" s="272"/>
    </row>
    <row r="331" spans="5:28" ht="20.100000000000001" customHeight="1" x14ac:dyDescent="0.25">
      <c r="E331" s="232"/>
      <c r="AB331" s="272"/>
    </row>
    <row r="332" spans="5:28" ht="20.100000000000001" customHeight="1" x14ac:dyDescent="0.25">
      <c r="E332" s="232"/>
      <c r="AB332" s="272"/>
    </row>
    <row r="333" spans="5:28" ht="20.100000000000001" customHeight="1" x14ac:dyDescent="0.25">
      <c r="E333" s="232"/>
      <c r="AB333" s="272"/>
    </row>
    <row r="334" spans="5:28" ht="20.100000000000001" customHeight="1" x14ac:dyDescent="0.25">
      <c r="E334" s="232"/>
      <c r="AB334" s="272"/>
    </row>
    <row r="335" spans="5:28" ht="20.100000000000001" customHeight="1" x14ac:dyDescent="0.25">
      <c r="E335" s="232"/>
      <c r="AB335" s="272"/>
    </row>
    <row r="336" spans="5:28" ht="20.100000000000001" customHeight="1" x14ac:dyDescent="0.25">
      <c r="E336" s="232"/>
      <c r="AB336" s="272"/>
    </row>
    <row r="337" spans="5:28" ht="20.100000000000001" customHeight="1" x14ac:dyDescent="0.25">
      <c r="E337" s="232"/>
      <c r="AB337" s="272"/>
    </row>
    <row r="338" spans="5:28" ht="20.100000000000001" customHeight="1" x14ac:dyDescent="0.25">
      <c r="E338" s="232"/>
      <c r="AB338" s="272"/>
    </row>
    <row r="339" spans="5:28" ht="20.100000000000001" customHeight="1" x14ac:dyDescent="0.25">
      <c r="E339" s="232"/>
      <c r="AB339" s="272"/>
    </row>
    <row r="340" spans="5:28" ht="20.100000000000001" customHeight="1" x14ac:dyDescent="0.25">
      <c r="E340" s="232"/>
      <c r="AB340" s="272"/>
    </row>
    <row r="341" spans="5:28" ht="20.100000000000001" customHeight="1" x14ac:dyDescent="0.25">
      <c r="E341" s="232"/>
      <c r="AB341" s="272"/>
    </row>
    <row r="342" spans="5:28" ht="20.100000000000001" customHeight="1" x14ac:dyDescent="0.25">
      <c r="E342" s="232"/>
      <c r="AB342" s="272"/>
    </row>
    <row r="343" spans="5:28" ht="20.100000000000001" customHeight="1" x14ac:dyDescent="0.25">
      <c r="E343" s="232"/>
      <c r="AB343" s="272"/>
    </row>
    <row r="344" spans="5:28" ht="20.100000000000001" customHeight="1" x14ac:dyDescent="0.25">
      <c r="E344" s="232"/>
      <c r="AB344" s="272"/>
    </row>
    <row r="345" spans="5:28" ht="20.100000000000001" customHeight="1" x14ac:dyDescent="0.25">
      <c r="E345" s="232"/>
      <c r="AB345" s="272"/>
    </row>
    <row r="346" spans="5:28" ht="20.100000000000001" customHeight="1" x14ac:dyDescent="0.25">
      <c r="E346" s="232"/>
      <c r="AB346" s="272"/>
    </row>
    <row r="347" spans="5:28" ht="20.100000000000001" customHeight="1" x14ac:dyDescent="0.25">
      <c r="E347" s="232"/>
      <c r="AB347" s="272"/>
    </row>
    <row r="348" spans="5:28" ht="20.100000000000001" customHeight="1" x14ac:dyDescent="0.25">
      <c r="E348" s="232"/>
      <c r="AB348" s="272"/>
    </row>
    <row r="349" spans="5:28" ht="20.100000000000001" customHeight="1" x14ac:dyDescent="0.25">
      <c r="E349" s="232"/>
      <c r="AB349" s="272"/>
    </row>
    <row r="350" spans="5:28" ht="20.100000000000001" customHeight="1" x14ac:dyDescent="0.25">
      <c r="E350" s="232"/>
      <c r="AB350" s="272"/>
    </row>
    <row r="351" spans="5:28" ht="20.100000000000001" customHeight="1" x14ac:dyDescent="0.25">
      <c r="E351" s="232"/>
      <c r="AB351" s="272"/>
    </row>
    <row r="352" spans="5:28" ht="20.100000000000001" customHeight="1" x14ac:dyDescent="0.25">
      <c r="E352" s="232"/>
      <c r="AB352" s="272"/>
    </row>
    <row r="353" spans="5:28" ht="20.100000000000001" customHeight="1" x14ac:dyDescent="0.25">
      <c r="E353" s="232"/>
      <c r="AB353" s="272"/>
    </row>
    <row r="354" spans="5:28" ht="20.100000000000001" customHeight="1" x14ac:dyDescent="0.25">
      <c r="E354" s="232"/>
      <c r="AB354" s="272"/>
    </row>
    <row r="355" spans="5:28" ht="20.100000000000001" customHeight="1" x14ac:dyDescent="0.25">
      <c r="E355" s="232"/>
      <c r="AB355" s="272"/>
    </row>
    <row r="356" spans="5:28" ht="20.100000000000001" customHeight="1" x14ac:dyDescent="0.25">
      <c r="E356" s="232"/>
      <c r="AB356" s="272"/>
    </row>
    <row r="357" spans="5:28" ht="20.100000000000001" customHeight="1" x14ac:dyDescent="0.25">
      <c r="E357" s="232"/>
      <c r="AB357" s="272"/>
    </row>
    <row r="358" spans="5:28" ht="20.100000000000001" customHeight="1" x14ac:dyDescent="0.25">
      <c r="E358" s="232"/>
      <c r="AB358" s="272"/>
    </row>
    <row r="359" spans="5:28" ht="20.100000000000001" customHeight="1" x14ac:dyDescent="0.25">
      <c r="E359" s="232"/>
      <c r="AB359" s="272"/>
    </row>
    <row r="360" spans="5:28" ht="20.100000000000001" customHeight="1" x14ac:dyDescent="0.25">
      <c r="E360" s="232"/>
      <c r="AB360" s="272"/>
    </row>
    <row r="361" spans="5:28" ht="20.100000000000001" customHeight="1" x14ac:dyDescent="0.25">
      <c r="E361" s="232"/>
      <c r="AB361" s="272"/>
    </row>
    <row r="362" spans="5:28" ht="20.100000000000001" customHeight="1" x14ac:dyDescent="0.25">
      <c r="E362" s="232"/>
      <c r="AB362" s="272"/>
    </row>
    <row r="363" spans="5:28" ht="20.100000000000001" customHeight="1" x14ac:dyDescent="0.25">
      <c r="E363" s="232"/>
      <c r="AB363" s="272"/>
    </row>
    <row r="364" spans="5:28" ht="20.100000000000001" customHeight="1" x14ac:dyDescent="0.25">
      <c r="E364" s="232"/>
      <c r="AB364" s="272"/>
    </row>
    <row r="365" spans="5:28" ht="20.100000000000001" customHeight="1" x14ac:dyDescent="0.25">
      <c r="E365" s="232"/>
      <c r="AB365" s="272"/>
    </row>
    <row r="366" spans="5:28" ht="20.100000000000001" customHeight="1" x14ac:dyDescent="0.25">
      <c r="E366" s="232"/>
      <c r="AB366" s="272"/>
    </row>
    <row r="367" spans="5:28" ht="20.100000000000001" customHeight="1" x14ac:dyDescent="0.25">
      <c r="E367" s="232"/>
      <c r="AB367" s="272"/>
    </row>
    <row r="368" spans="5:28" ht="20.100000000000001" customHeight="1" x14ac:dyDescent="0.25">
      <c r="E368" s="232"/>
      <c r="AB368" s="272"/>
    </row>
    <row r="369" spans="5:28" ht="20.100000000000001" customHeight="1" x14ac:dyDescent="0.25">
      <c r="E369" s="232"/>
      <c r="AB369" s="272"/>
    </row>
    <row r="370" spans="5:28" ht="20.100000000000001" customHeight="1" x14ac:dyDescent="0.25">
      <c r="E370" s="232"/>
      <c r="AB370" s="272"/>
    </row>
    <row r="371" spans="5:28" ht="20.100000000000001" customHeight="1" x14ac:dyDescent="0.25">
      <c r="E371" s="232"/>
      <c r="AB371" s="272"/>
    </row>
    <row r="372" spans="5:28" ht="20.100000000000001" customHeight="1" x14ac:dyDescent="0.25">
      <c r="E372" s="232"/>
      <c r="AB372" s="272"/>
    </row>
    <row r="373" spans="5:28" ht="20.100000000000001" customHeight="1" x14ac:dyDescent="0.25">
      <c r="E373" s="232"/>
      <c r="AB373" s="272"/>
    </row>
    <row r="374" spans="5:28" ht="20.100000000000001" customHeight="1" x14ac:dyDescent="0.25">
      <c r="E374" s="232"/>
      <c r="AB374" s="272"/>
    </row>
    <row r="375" spans="5:28" ht="20.100000000000001" customHeight="1" x14ac:dyDescent="0.25">
      <c r="E375" s="232"/>
      <c r="AB375" s="272"/>
    </row>
    <row r="376" spans="5:28" ht="20.100000000000001" customHeight="1" x14ac:dyDescent="0.25">
      <c r="E376" s="232"/>
      <c r="AB376" s="272"/>
    </row>
    <row r="377" spans="5:28" ht="20.100000000000001" customHeight="1" x14ac:dyDescent="0.25">
      <c r="E377" s="232"/>
      <c r="AB377" s="272"/>
    </row>
    <row r="378" spans="5:28" ht="20.100000000000001" customHeight="1" x14ac:dyDescent="0.25">
      <c r="E378" s="232"/>
      <c r="AB378" s="272"/>
    </row>
    <row r="379" spans="5:28" ht="20.100000000000001" customHeight="1" x14ac:dyDescent="0.25">
      <c r="E379" s="232"/>
      <c r="AB379" s="272"/>
    </row>
    <row r="380" spans="5:28" ht="20.100000000000001" customHeight="1" x14ac:dyDescent="0.25">
      <c r="E380" s="232"/>
      <c r="AB380" s="272"/>
    </row>
    <row r="381" spans="5:28" ht="20.100000000000001" customHeight="1" x14ac:dyDescent="0.25">
      <c r="E381" s="232"/>
      <c r="AB381" s="272"/>
    </row>
    <row r="382" spans="5:28" ht="20.100000000000001" customHeight="1" x14ac:dyDescent="0.25">
      <c r="E382" s="232"/>
      <c r="AB382" s="272"/>
    </row>
    <row r="383" spans="5:28" ht="20.100000000000001" customHeight="1" x14ac:dyDescent="0.25">
      <c r="E383" s="232"/>
      <c r="AB383" s="272"/>
    </row>
    <row r="384" spans="5:28" ht="20.100000000000001" customHeight="1" x14ac:dyDescent="0.25">
      <c r="E384" s="232"/>
      <c r="AB384" s="272"/>
    </row>
    <row r="385" spans="5:28" ht="20.100000000000001" customHeight="1" x14ac:dyDescent="0.25">
      <c r="E385" s="232"/>
      <c r="AB385" s="272"/>
    </row>
    <row r="386" spans="5:28" ht="20.100000000000001" customHeight="1" x14ac:dyDescent="0.25">
      <c r="E386" s="232"/>
      <c r="AB386" s="272"/>
    </row>
    <row r="387" spans="5:28" ht="20.100000000000001" customHeight="1" x14ac:dyDescent="0.25">
      <c r="E387" s="232"/>
      <c r="AB387" s="272"/>
    </row>
    <row r="388" spans="5:28" ht="20.100000000000001" customHeight="1" x14ac:dyDescent="0.25">
      <c r="E388" s="232"/>
      <c r="AB388" s="272"/>
    </row>
    <row r="389" spans="5:28" ht="20.100000000000001" customHeight="1" x14ac:dyDescent="0.25">
      <c r="E389" s="232"/>
      <c r="AB389" s="272"/>
    </row>
    <row r="390" spans="5:28" ht="20.100000000000001" customHeight="1" x14ac:dyDescent="0.25">
      <c r="E390" s="232"/>
      <c r="AB390" s="272"/>
    </row>
    <row r="391" spans="5:28" ht="20.100000000000001" customHeight="1" x14ac:dyDescent="0.25">
      <c r="E391" s="232"/>
      <c r="AB391" s="272"/>
    </row>
    <row r="392" spans="5:28" ht="20.100000000000001" customHeight="1" x14ac:dyDescent="0.25">
      <c r="E392" s="232"/>
      <c r="AB392" s="272"/>
    </row>
    <row r="393" spans="5:28" ht="20.100000000000001" customHeight="1" x14ac:dyDescent="0.25">
      <c r="E393" s="232"/>
      <c r="AB393" s="272"/>
    </row>
    <row r="394" spans="5:28" ht="20.100000000000001" customHeight="1" x14ac:dyDescent="0.25">
      <c r="E394" s="232"/>
      <c r="AB394" s="272"/>
    </row>
    <row r="395" spans="5:28" ht="20.100000000000001" customHeight="1" x14ac:dyDescent="0.25">
      <c r="E395" s="232"/>
      <c r="AB395" s="272"/>
    </row>
    <row r="396" spans="5:28" ht="20.100000000000001" customHeight="1" x14ac:dyDescent="0.25">
      <c r="E396" s="232"/>
      <c r="AB396" s="272"/>
    </row>
    <row r="397" spans="5:28" ht="20.100000000000001" customHeight="1" x14ac:dyDescent="0.25">
      <c r="E397" s="232"/>
      <c r="AB397" s="272"/>
    </row>
    <row r="398" spans="5:28" ht="20.100000000000001" customHeight="1" x14ac:dyDescent="0.25">
      <c r="E398" s="232"/>
      <c r="AB398" s="272"/>
    </row>
    <row r="399" spans="5:28" ht="20.100000000000001" customHeight="1" x14ac:dyDescent="0.25">
      <c r="E399" s="232"/>
      <c r="AB399" s="272"/>
    </row>
    <row r="400" spans="5:28" ht="20.100000000000001" customHeight="1" x14ac:dyDescent="0.25">
      <c r="E400" s="232"/>
      <c r="AB400" s="272"/>
    </row>
    <row r="401" spans="5:28" ht="20.100000000000001" customHeight="1" x14ac:dyDescent="0.25">
      <c r="E401" s="232"/>
      <c r="AB401" s="272"/>
    </row>
    <row r="402" spans="5:28" ht="20.100000000000001" customHeight="1" x14ac:dyDescent="0.25">
      <c r="E402" s="232"/>
      <c r="AB402" s="272"/>
    </row>
    <row r="403" spans="5:28" ht="20.100000000000001" customHeight="1" x14ac:dyDescent="0.25">
      <c r="E403" s="232"/>
    </row>
    <row r="404" spans="5:28" ht="20.100000000000001" customHeight="1" x14ac:dyDescent="0.25">
      <c r="E404" s="232"/>
    </row>
    <row r="405" spans="5:28" ht="20.100000000000001" customHeight="1" x14ac:dyDescent="0.25">
      <c r="E405" s="232"/>
    </row>
    <row r="406" spans="5:28" ht="20.100000000000001" customHeight="1" x14ac:dyDescent="0.25">
      <c r="E406" s="232"/>
    </row>
    <row r="407" spans="5:28" ht="20.100000000000001" customHeight="1" x14ac:dyDescent="0.25">
      <c r="E407" s="232"/>
    </row>
    <row r="408" spans="5:28" ht="20.100000000000001" customHeight="1" x14ac:dyDescent="0.25">
      <c r="E408" s="232"/>
    </row>
    <row r="409" spans="5:28" ht="20.100000000000001" customHeight="1" x14ac:dyDescent="0.25">
      <c r="E409" s="232"/>
    </row>
    <row r="410" spans="5:28" ht="20.100000000000001" customHeight="1" x14ac:dyDescent="0.25">
      <c r="E410" s="232"/>
    </row>
    <row r="411" spans="5:28" ht="20.100000000000001" customHeight="1" x14ac:dyDescent="0.25">
      <c r="E411" s="232"/>
    </row>
    <row r="412" spans="5:28" ht="20.100000000000001" customHeight="1" x14ac:dyDescent="0.25">
      <c r="E412" s="232"/>
    </row>
    <row r="413" spans="5:28" ht="20.100000000000001" customHeight="1" x14ac:dyDescent="0.25">
      <c r="E413" s="232"/>
    </row>
    <row r="414" spans="5:28" ht="20.100000000000001" customHeight="1" x14ac:dyDescent="0.25">
      <c r="E414" s="232"/>
    </row>
    <row r="415" spans="5:28" ht="20.100000000000001" customHeight="1" x14ac:dyDescent="0.25">
      <c r="E415" s="232"/>
    </row>
    <row r="416" spans="5:28" ht="20.100000000000001" customHeight="1" x14ac:dyDescent="0.25">
      <c r="E416" s="232"/>
    </row>
    <row r="417" spans="5:5" ht="20.100000000000001" customHeight="1" x14ac:dyDescent="0.25">
      <c r="E417" s="232"/>
    </row>
    <row r="418" spans="5:5" ht="20.100000000000001" customHeight="1" x14ac:dyDescent="0.25">
      <c r="E418" s="232"/>
    </row>
    <row r="419" spans="5:5" ht="20.100000000000001" customHeight="1" x14ac:dyDescent="0.25">
      <c r="E419" s="232"/>
    </row>
    <row r="420" spans="5:5" ht="20.100000000000001" customHeight="1" x14ac:dyDescent="0.25">
      <c r="E420" s="232"/>
    </row>
    <row r="421" spans="5:5" ht="20.100000000000001" customHeight="1" x14ac:dyDescent="0.25">
      <c r="E421" s="232"/>
    </row>
    <row r="422" spans="5:5" ht="20.100000000000001" customHeight="1" x14ac:dyDescent="0.25">
      <c r="E422" s="232"/>
    </row>
    <row r="423" spans="5:5" ht="20.100000000000001" customHeight="1" x14ac:dyDescent="0.25">
      <c r="E423" s="232"/>
    </row>
    <row r="424" spans="5:5" ht="20.100000000000001" customHeight="1" x14ac:dyDescent="0.25">
      <c r="E424" s="232"/>
    </row>
    <row r="425" spans="5:5" ht="20.100000000000001" customHeight="1" x14ac:dyDescent="0.25">
      <c r="E425" s="232"/>
    </row>
    <row r="426" spans="5:5" ht="20.100000000000001" customHeight="1" x14ac:dyDescent="0.25">
      <c r="E426" s="232"/>
    </row>
    <row r="427" spans="5:5" ht="20.100000000000001" customHeight="1" x14ac:dyDescent="0.25">
      <c r="E427" s="232"/>
    </row>
    <row r="428" spans="5:5" ht="20.100000000000001" customHeight="1" x14ac:dyDescent="0.25">
      <c r="E428" s="232"/>
    </row>
    <row r="429" spans="5:5" ht="20.100000000000001" customHeight="1" x14ac:dyDescent="0.25">
      <c r="E429" s="232"/>
    </row>
    <row r="430" spans="5:5" ht="20.100000000000001" customHeight="1" x14ac:dyDescent="0.25">
      <c r="E430" s="232"/>
    </row>
    <row r="431" spans="5:5" ht="20.100000000000001" customHeight="1" x14ac:dyDescent="0.25">
      <c r="E431" s="232"/>
    </row>
    <row r="432" spans="5:5" ht="20.100000000000001" customHeight="1" x14ac:dyDescent="0.25">
      <c r="E432" s="232"/>
    </row>
    <row r="433" spans="5:5" ht="20.100000000000001" customHeight="1" x14ac:dyDescent="0.25">
      <c r="E433" s="232"/>
    </row>
    <row r="434" spans="5:5" ht="20.100000000000001" customHeight="1" x14ac:dyDescent="0.25">
      <c r="E434" s="232"/>
    </row>
    <row r="435" spans="5:5" ht="20.100000000000001" customHeight="1" x14ac:dyDescent="0.25">
      <c r="E435" s="232"/>
    </row>
    <row r="436" spans="5:5" ht="20.100000000000001" customHeight="1" x14ac:dyDescent="0.25">
      <c r="E436" s="232"/>
    </row>
    <row r="437" spans="5:5" ht="20.100000000000001" customHeight="1" x14ac:dyDescent="0.25">
      <c r="E437" s="232"/>
    </row>
    <row r="438" spans="5:5" ht="20.100000000000001" customHeight="1" x14ac:dyDescent="0.25">
      <c r="E438" s="232"/>
    </row>
    <row r="439" spans="5:5" ht="20.100000000000001" customHeight="1" x14ac:dyDescent="0.25">
      <c r="E439" s="232"/>
    </row>
    <row r="440" spans="5:5" ht="20.100000000000001" customHeight="1" x14ac:dyDescent="0.25">
      <c r="E440" s="232"/>
    </row>
    <row r="441" spans="5:5" ht="20.100000000000001" customHeight="1" x14ac:dyDescent="0.25">
      <c r="E441" s="232"/>
    </row>
    <row r="442" spans="5:5" ht="20.100000000000001" customHeight="1" x14ac:dyDescent="0.25">
      <c r="E442" s="232"/>
    </row>
    <row r="443" spans="5:5" ht="20.100000000000001" customHeight="1" x14ac:dyDescent="0.25">
      <c r="E443" s="232"/>
    </row>
    <row r="444" spans="5:5" ht="20.100000000000001" customHeight="1" x14ac:dyDescent="0.25">
      <c r="E444" s="232"/>
    </row>
    <row r="445" spans="5:5" ht="20.100000000000001" customHeight="1" x14ac:dyDescent="0.25">
      <c r="E445" s="232"/>
    </row>
    <row r="446" spans="5:5" ht="20.100000000000001" customHeight="1" x14ac:dyDescent="0.25">
      <c r="E446" s="232"/>
    </row>
    <row r="447" spans="5:5" ht="20.100000000000001" customHeight="1" x14ac:dyDescent="0.25">
      <c r="E447" s="232"/>
    </row>
    <row r="448" spans="5:5" ht="20.100000000000001" customHeight="1" x14ac:dyDescent="0.25">
      <c r="E448" s="232"/>
    </row>
    <row r="449" spans="5:5" ht="20.100000000000001" customHeight="1" x14ac:dyDescent="0.25">
      <c r="E449" s="232"/>
    </row>
    <row r="450" spans="5:5" ht="20.100000000000001" customHeight="1" x14ac:dyDescent="0.25">
      <c r="E450" s="232"/>
    </row>
    <row r="451" spans="5:5" ht="20.100000000000001" customHeight="1" x14ac:dyDescent="0.25">
      <c r="E451" s="232"/>
    </row>
    <row r="452" spans="5:5" ht="20.100000000000001" customHeight="1" x14ac:dyDescent="0.25">
      <c r="E452" s="232"/>
    </row>
    <row r="453" spans="5:5" ht="20.100000000000001" customHeight="1" x14ac:dyDescent="0.25">
      <c r="E453" s="232"/>
    </row>
    <row r="454" spans="5:5" ht="20.100000000000001" customHeight="1" x14ac:dyDescent="0.25">
      <c r="E454" s="232"/>
    </row>
    <row r="455" spans="5:5" ht="20.100000000000001" customHeight="1" x14ac:dyDescent="0.25">
      <c r="E455" s="232"/>
    </row>
    <row r="456" spans="5:5" ht="20.100000000000001" customHeight="1" x14ac:dyDescent="0.25">
      <c r="E456" s="232"/>
    </row>
    <row r="457" spans="5:5" ht="20.100000000000001" customHeight="1" x14ac:dyDescent="0.25">
      <c r="E457" s="232"/>
    </row>
    <row r="458" spans="5:5" ht="20.100000000000001" customHeight="1" x14ac:dyDescent="0.25">
      <c r="E458" s="232"/>
    </row>
    <row r="459" spans="5:5" ht="20.100000000000001" customHeight="1" x14ac:dyDescent="0.25">
      <c r="E459" s="232"/>
    </row>
    <row r="460" spans="5:5" ht="20.100000000000001" customHeight="1" x14ac:dyDescent="0.25">
      <c r="E460" s="232"/>
    </row>
    <row r="461" spans="5:5" ht="20.100000000000001" customHeight="1" x14ac:dyDescent="0.25">
      <c r="E461" s="232"/>
    </row>
    <row r="462" spans="5:5" ht="20.100000000000001" customHeight="1" x14ac:dyDescent="0.25">
      <c r="E462" s="232"/>
    </row>
    <row r="463" spans="5:5" ht="20.100000000000001" customHeight="1" x14ac:dyDescent="0.25">
      <c r="E463" s="232"/>
    </row>
    <row r="464" spans="5:5" ht="20.100000000000001" customHeight="1" x14ac:dyDescent="0.25">
      <c r="E464" s="232"/>
    </row>
    <row r="465" spans="5:5" ht="20.100000000000001" customHeight="1" x14ac:dyDescent="0.25">
      <c r="E465" s="232"/>
    </row>
    <row r="466" spans="5:5" ht="20.100000000000001" customHeight="1" x14ac:dyDescent="0.25">
      <c r="E466" s="232"/>
    </row>
    <row r="467" spans="5:5" ht="20.100000000000001" customHeight="1" x14ac:dyDescent="0.25">
      <c r="E467" s="232"/>
    </row>
    <row r="468" spans="5:5" ht="20.100000000000001" customHeight="1" x14ac:dyDescent="0.25">
      <c r="E468" s="232"/>
    </row>
    <row r="469" spans="5:5" ht="20.100000000000001" customHeight="1" x14ac:dyDescent="0.25">
      <c r="E469" s="232"/>
    </row>
    <row r="470" spans="5:5" ht="20.100000000000001" customHeight="1" x14ac:dyDescent="0.25">
      <c r="E470" s="232"/>
    </row>
    <row r="471" spans="5:5" ht="20.100000000000001" customHeight="1" x14ac:dyDescent="0.25">
      <c r="E471" s="232"/>
    </row>
    <row r="472" spans="5:5" ht="20.100000000000001" customHeight="1" x14ac:dyDescent="0.25">
      <c r="E472" s="232"/>
    </row>
    <row r="473" spans="5:5" ht="20.100000000000001" customHeight="1" x14ac:dyDescent="0.25">
      <c r="E473" s="232"/>
    </row>
    <row r="474" spans="5:5" ht="20.100000000000001" customHeight="1" x14ac:dyDescent="0.25">
      <c r="E474" s="232"/>
    </row>
    <row r="475" spans="5:5" ht="20.100000000000001" customHeight="1" x14ac:dyDescent="0.25">
      <c r="E475" s="232"/>
    </row>
    <row r="476" spans="5:5" ht="20.100000000000001" customHeight="1" x14ac:dyDescent="0.25">
      <c r="E476" s="232"/>
    </row>
    <row r="477" spans="5:5" ht="20.100000000000001" customHeight="1" x14ac:dyDescent="0.25">
      <c r="E477" s="232"/>
    </row>
    <row r="478" spans="5:5" ht="20.100000000000001" customHeight="1" x14ac:dyDescent="0.25">
      <c r="E478" s="232"/>
    </row>
    <row r="479" spans="5:5" ht="20.100000000000001" customHeight="1" x14ac:dyDescent="0.25">
      <c r="E479" s="232"/>
    </row>
    <row r="480" spans="5:5" ht="20.100000000000001" customHeight="1" x14ac:dyDescent="0.25">
      <c r="E480" s="232"/>
    </row>
    <row r="481" spans="5:5" ht="20.100000000000001" customHeight="1" x14ac:dyDescent="0.25">
      <c r="E481" s="232"/>
    </row>
    <row r="482" spans="5:5" ht="20.100000000000001" customHeight="1" x14ac:dyDescent="0.25">
      <c r="E482" s="232"/>
    </row>
    <row r="483" spans="5:5" ht="20.100000000000001" customHeight="1" x14ac:dyDescent="0.25">
      <c r="E483" s="232"/>
    </row>
    <row r="484" spans="5:5" ht="20.100000000000001" customHeight="1" x14ac:dyDescent="0.25">
      <c r="E484" s="232"/>
    </row>
    <row r="485" spans="5:5" ht="20.100000000000001" customHeight="1" x14ac:dyDescent="0.25">
      <c r="E485" s="232"/>
    </row>
    <row r="486" spans="5:5" ht="20.100000000000001" customHeight="1" x14ac:dyDescent="0.25">
      <c r="E486" s="232"/>
    </row>
    <row r="487" spans="5:5" ht="20.100000000000001" customHeight="1" x14ac:dyDescent="0.25">
      <c r="E487" s="232"/>
    </row>
    <row r="488" spans="5:5" ht="20.100000000000001" customHeight="1" x14ac:dyDescent="0.25">
      <c r="E488" s="232"/>
    </row>
    <row r="489" spans="5:5" ht="20.100000000000001" customHeight="1" x14ac:dyDescent="0.25">
      <c r="E489" s="232"/>
    </row>
    <row r="490" spans="5:5" ht="20.100000000000001" customHeight="1" x14ac:dyDescent="0.25">
      <c r="E490" s="232"/>
    </row>
    <row r="491" spans="5:5" ht="20.100000000000001" customHeight="1" x14ac:dyDescent="0.25">
      <c r="E491" s="232"/>
    </row>
    <row r="492" spans="5:5" ht="20.100000000000001" customHeight="1" x14ac:dyDescent="0.25">
      <c r="E492" s="232"/>
    </row>
    <row r="493" spans="5:5" ht="20.100000000000001" customHeight="1" x14ac:dyDescent="0.25">
      <c r="E493" s="232"/>
    </row>
    <row r="494" spans="5:5" ht="20.100000000000001" customHeight="1" x14ac:dyDescent="0.25">
      <c r="E494" s="232"/>
    </row>
    <row r="495" spans="5:5" ht="20.100000000000001" customHeight="1" x14ac:dyDescent="0.25">
      <c r="E495" s="232"/>
    </row>
    <row r="496" spans="5:5" ht="20.100000000000001" customHeight="1" x14ac:dyDescent="0.25">
      <c r="E496" s="232"/>
    </row>
    <row r="497" spans="5:5" ht="20.100000000000001" customHeight="1" x14ac:dyDescent="0.25">
      <c r="E497" s="232"/>
    </row>
    <row r="498" spans="5:5" ht="20.100000000000001" customHeight="1" x14ac:dyDescent="0.25">
      <c r="E498" s="232"/>
    </row>
    <row r="499" spans="5:5" ht="20.100000000000001" customHeight="1" x14ac:dyDescent="0.25">
      <c r="E499" s="232"/>
    </row>
    <row r="500" spans="5:5" ht="20.100000000000001" customHeight="1" x14ac:dyDescent="0.25">
      <c r="E500" s="232"/>
    </row>
    <row r="501" spans="5:5" ht="20.100000000000001" customHeight="1" x14ac:dyDescent="0.25">
      <c r="E501" s="232"/>
    </row>
    <row r="502" spans="5:5" ht="20.100000000000001" customHeight="1" x14ac:dyDescent="0.25">
      <c r="E502" s="232"/>
    </row>
    <row r="503" spans="5:5" ht="20.100000000000001" customHeight="1" x14ac:dyDescent="0.25">
      <c r="E503" s="232"/>
    </row>
    <row r="504" spans="5:5" ht="20.100000000000001" customHeight="1" x14ac:dyDescent="0.25">
      <c r="E504" s="232"/>
    </row>
    <row r="505" spans="5:5" ht="20.100000000000001" customHeight="1" x14ac:dyDescent="0.25">
      <c r="E505" s="232"/>
    </row>
    <row r="506" spans="5:5" ht="20.100000000000001" customHeight="1" x14ac:dyDescent="0.25">
      <c r="E506" s="232"/>
    </row>
    <row r="507" spans="5:5" ht="20.100000000000001" customHeight="1" x14ac:dyDescent="0.25">
      <c r="E507" s="232"/>
    </row>
    <row r="508" spans="5:5" ht="20.100000000000001" customHeight="1" x14ac:dyDescent="0.25">
      <c r="E508" s="232"/>
    </row>
    <row r="509" spans="5:5" ht="20.100000000000001" customHeight="1" x14ac:dyDescent="0.25">
      <c r="E509" s="232"/>
    </row>
    <row r="510" spans="5:5" ht="20.100000000000001" customHeight="1" x14ac:dyDescent="0.25">
      <c r="E510" s="232"/>
    </row>
    <row r="511" spans="5:5" ht="20.100000000000001" customHeight="1" x14ac:dyDescent="0.25">
      <c r="E511" s="232"/>
    </row>
    <row r="512" spans="5:5" ht="20.100000000000001" customHeight="1" x14ac:dyDescent="0.25">
      <c r="E512" s="232"/>
    </row>
    <row r="513" spans="5:5" ht="20.100000000000001" customHeight="1" x14ac:dyDescent="0.25">
      <c r="E513" s="232"/>
    </row>
    <row r="514" spans="5:5" ht="20.100000000000001" customHeight="1" x14ac:dyDescent="0.25">
      <c r="E514" s="232"/>
    </row>
    <row r="515" spans="5:5" ht="20.100000000000001" customHeight="1" x14ac:dyDescent="0.25">
      <c r="E515" s="232"/>
    </row>
    <row r="516" spans="5:5" ht="20.100000000000001" customHeight="1" x14ac:dyDescent="0.25">
      <c r="E516" s="232"/>
    </row>
    <row r="517" spans="5:5" ht="20.100000000000001" customHeight="1" x14ac:dyDescent="0.25">
      <c r="E517" s="232"/>
    </row>
    <row r="518" spans="5:5" ht="20.100000000000001" customHeight="1" x14ac:dyDescent="0.25">
      <c r="E518" s="232"/>
    </row>
    <row r="519" spans="5:5" ht="20.100000000000001" customHeight="1" x14ac:dyDescent="0.25">
      <c r="E519" s="232"/>
    </row>
    <row r="520" spans="5:5" ht="20.100000000000001" customHeight="1" x14ac:dyDescent="0.25">
      <c r="E520" s="232"/>
    </row>
    <row r="521" spans="5:5" ht="20.100000000000001" customHeight="1" x14ac:dyDescent="0.25">
      <c r="E521" s="232"/>
    </row>
    <row r="522" spans="5:5" ht="20.100000000000001" customHeight="1" x14ac:dyDescent="0.25">
      <c r="E522" s="232"/>
    </row>
    <row r="523" spans="5:5" ht="20.100000000000001" customHeight="1" x14ac:dyDescent="0.25">
      <c r="E523" s="232"/>
    </row>
    <row r="524" spans="5:5" ht="20.100000000000001" customHeight="1" x14ac:dyDescent="0.25">
      <c r="E524" s="232"/>
    </row>
    <row r="525" spans="5:5" ht="20.100000000000001" customHeight="1" x14ac:dyDescent="0.25">
      <c r="E525" s="232"/>
    </row>
    <row r="526" spans="5:5" ht="20.100000000000001" customHeight="1" x14ac:dyDescent="0.25">
      <c r="E526" s="232"/>
    </row>
    <row r="527" spans="5:5" ht="20.100000000000001" customHeight="1" x14ac:dyDescent="0.25">
      <c r="E527" s="232"/>
    </row>
    <row r="528" spans="5:5" ht="20.100000000000001" customHeight="1" x14ac:dyDescent="0.25">
      <c r="E528" s="232"/>
    </row>
    <row r="529" spans="5:5" ht="20.100000000000001" customHeight="1" x14ac:dyDescent="0.25">
      <c r="E529" s="232"/>
    </row>
    <row r="530" spans="5:5" ht="20.100000000000001" customHeight="1" x14ac:dyDescent="0.25">
      <c r="E530" s="232"/>
    </row>
    <row r="531" spans="5:5" ht="20.100000000000001" customHeight="1" x14ac:dyDescent="0.25">
      <c r="E531" s="232"/>
    </row>
    <row r="532" spans="5:5" ht="20.100000000000001" customHeight="1" x14ac:dyDescent="0.25">
      <c r="E532" s="232"/>
    </row>
    <row r="533" spans="5:5" ht="20.100000000000001" customHeight="1" x14ac:dyDescent="0.25">
      <c r="E533" s="232"/>
    </row>
    <row r="534" spans="5:5" ht="20.100000000000001" customHeight="1" x14ac:dyDescent="0.25">
      <c r="E534" s="232"/>
    </row>
    <row r="535" spans="5:5" ht="20.100000000000001" customHeight="1" x14ac:dyDescent="0.25">
      <c r="E535" s="232"/>
    </row>
    <row r="536" spans="5:5" ht="20.100000000000001" customHeight="1" x14ac:dyDescent="0.25">
      <c r="E536" s="232"/>
    </row>
    <row r="537" spans="5:5" ht="20.100000000000001" customHeight="1" x14ac:dyDescent="0.25">
      <c r="E537" s="232"/>
    </row>
    <row r="538" spans="5:5" ht="20.100000000000001" customHeight="1" x14ac:dyDescent="0.25">
      <c r="E538" s="232"/>
    </row>
    <row r="539" spans="5:5" ht="20.100000000000001" customHeight="1" x14ac:dyDescent="0.25">
      <c r="E539" s="232"/>
    </row>
    <row r="540" spans="5:5" ht="20.100000000000001" customHeight="1" x14ac:dyDescent="0.25">
      <c r="E540" s="232"/>
    </row>
    <row r="541" spans="5:5" ht="20.100000000000001" customHeight="1" x14ac:dyDescent="0.25">
      <c r="E541" s="232"/>
    </row>
    <row r="542" spans="5:5" ht="20.100000000000001" customHeight="1" x14ac:dyDescent="0.25">
      <c r="E542" s="232"/>
    </row>
    <row r="543" spans="5:5" ht="20.100000000000001" customHeight="1" x14ac:dyDescent="0.25">
      <c r="E543" s="232"/>
    </row>
    <row r="544" spans="5:5" ht="20.100000000000001" customHeight="1" x14ac:dyDescent="0.25">
      <c r="E544" s="232"/>
    </row>
    <row r="545" spans="5:5" ht="20.100000000000001" customHeight="1" x14ac:dyDescent="0.25">
      <c r="E545" s="232"/>
    </row>
    <row r="546" spans="5:5" ht="20.100000000000001" customHeight="1" x14ac:dyDescent="0.25">
      <c r="E546" s="232"/>
    </row>
    <row r="547" spans="5:5" ht="20.100000000000001" customHeight="1" x14ac:dyDescent="0.25">
      <c r="E547" s="232"/>
    </row>
    <row r="548" spans="5:5" ht="20.100000000000001" customHeight="1" x14ac:dyDescent="0.25">
      <c r="E548" s="232"/>
    </row>
    <row r="549" spans="5:5" ht="20.100000000000001" customHeight="1" x14ac:dyDescent="0.25">
      <c r="E549" s="232"/>
    </row>
    <row r="550" spans="5:5" ht="20.100000000000001" customHeight="1" x14ac:dyDescent="0.25">
      <c r="E550" s="232"/>
    </row>
    <row r="551" spans="5:5" ht="20.100000000000001" customHeight="1" x14ac:dyDescent="0.25">
      <c r="E551" s="232"/>
    </row>
    <row r="552" spans="5:5" ht="20.100000000000001" customHeight="1" x14ac:dyDescent="0.25">
      <c r="E552" s="232"/>
    </row>
    <row r="553" spans="5:5" ht="20.100000000000001" customHeight="1" x14ac:dyDescent="0.25">
      <c r="E553" s="232"/>
    </row>
    <row r="554" spans="5:5" ht="20.100000000000001" customHeight="1" x14ac:dyDescent="0.25">
      <c r="E554" s="232"/>
    </row>
    <row r="555" spans="5:5" ht="20.100000000000001" customHeight="1" x14ac:dyDescent="0.25">
      <c r="E555" s="232"/>
    </row>
    <row r="556" spans="5:5" ht="20.100000000000001" customHeight="1" x14ac:dyDescent="0.25">
      <c r="E556" s="232"/>
    </row>
    <row r="557" spans="5:5" ht="20.100000000000001" customHeight="1" x14ac:dyDescent="0.25">
      <c r="E557" s="232"/>
    </row>
    <row r="558" spans="5:5" ht="20.100000000000001" customHeight="1" x14ac:dyDescent="0.25">
      <c r="E558" s="232"/>
    </row>
    <row r="559" spans="5:5" ht="20.100000000000001" customHeight="1" x14ac:dyDescent="0.25">
      <c r="E559" s="232"/>
    </row>
    <row r="560" spans="5:5" ht="20.100000000000001" customHeight="1" x14ac:dyDescent="0.25">
      <c r="E560" s="232"/>
    </row>
    <row r="561" spans="5:5" ht="20.100000000000001" customHeight="1" x14ac:dyDescent="0.25">
      <c r="E561" s="232"/>
    </row>
    <row r="562" spans="5:5" ht="20.100000000000001" customHeight="1" x14ac:dyDescent="0.25">
      <c r="E562" s="232"/>
    </row>
    <row r="563" spans="5:5" ht="20.100000000000001" customHeight="1" x14ac:dyDescent="0.25">
      <c r="E563" s="232"/>
    </row>
    <row r="564" spans="5:5" ht="20.100000000000001" customHeight="1" x14ac:dyDescent="0.25">
      <c r="E564" s="232"/>
    </row>
    <row r="565" spans="5:5" ht="20.100000000000001" customHeight="1" x14ac:dyDescent="0.25">
      <c r="E565" s="232"/>
    </row>
    <row r="566" spans="5:5" ht="20.100000000000001" customHeight="1" x14ac:dyDescent="0.25">
      <c r="E566" s="232"/>
    </row>
    <row r="567" spans="5:5" ht="20.100000000000001" customHeight="1" x14ac:dyDescent="0.25">
      <c r="E567" s="232"/>
    </row>
    <row r="568" spans="5:5" ht="20.100000000000001" customHeight="1" x14ac:dyDescent="0.25">
      <c r="E568" s="232"/>
    </row>
    <row r="569" spans="5:5" ht="20.100000000000001" customHeight="1" x14ac:dyDescent="0.25">
      <c r="E569" s="232"/>
    </row>
    <row r="570" spans="5:5" ht="20.100000000000001" customHeight="1" x14ac:dyDescent="0.25">
      <c r="E570" s="232"/>
    </row>
    <row r="571" spans="5:5" ht="20.100000000000001" customHeight="1" x14ac:dyDescent="0.25">
      <c r="E571" s="232"/>
    </row>
    <row r="572" spans="5:5" ht="20.100000000000001" customHeight="1" x14ac:dyDescent="0.25">
      <c r="E572" s="232"/>
    </row>
    <row r="573" spans="5:5" ht="20.100000000000001" customHeight="1" x14ac:dyDescent="0.25">
      <c r="E573" s="232"/>
    </row>
    <row r="574" spans="5:5" ht="20.100000000000001" customHeight="1" x14ac:dyDescent="0.25">
      <c r="E574" s="232"/>
    </row>
    <row r="575" spans="5:5" ht="20.100000000000001" customHeight="1" x14ac:dyDescent="0.25">
      <c r="E575" s="232"/>
    </row>
    <row r="576" spans="5:5" ht="20.100000000000001" customHeight="1" x14ac:dyDescent="0.25">
      <c r="E576" s="232"/>
    </row>
    <row r="577" spans="5:5" ht="20.100000000000001" customHeight="1" x14ac:dyDescent="0.25">
      <c r="E577" s="232"/>
    </row>
    <row r="578" spans="5:5" ht="20.100000000000001" customHeight="1" x14ac:dyDescent="0.25">
      <c r="E578" s="232"/>
    </row>
    <row r="579" spans="5:5" ht="20.100000000000001" customHeight="1" x14ac:dyDescent="0.25">
      <c r="E579" s="232"/>
    </row>
    <row r="580" spans="5:5" ht="20.100000000000001" customHeight="1" x14ac:dyDescent="0.25">
      <c r="E580" s="232"/>
    </row>
    <row r="581" spans="5:5" ht="20.100000000000001" customHeight="1" x14ac:dyDescent="0.25">
      <c r="E581" s="232"/>
    </row>
    <row r="582" spans="5:5" ht="20.100000000000001" customHeight="1" x14ac:dyDescent="0.25">
      <c r="E582" s="232"/>
    </row>
    <row r="583" spans="5:5" ht="20.100000000000001" customHeight="1" x14ac:dyDescent="0.25">
      <c r="E583" s="232"/>
    </row>
    <row r="584" spans="5:5" ht="20.100000000000001" customHeight="1" x14ac:dyDescent="0.25">
      <c r="E584" s="232"/>
    </row>
    <row r="585" spans="5:5" ht="20.100000000000001" customHeight="1" x14ac:dyDescent="0.25">
      <c r="E585" s="232"/>
    </row>
    <row r="586" spans="5:5" ht="20.100000000000001" customHeight="1" x14ac:dyDescent="0.25">
      <c r="E586" s="232"/>
    </row>
    <row r="587" spans="5:5" ht="20.100000000000001" customHeight="1" x14ac:dyDescent="0.25">
      <c r="E587" s="232"/>
    </row>
    <row r="588" spans="5:5" ht="20.100000000000001" customHeight="1" x14ac:dyDescent="0.25">
      <c r="E588" s="232"/>
    </row>
    <row r="589" spans="5:5" ht="20.100000000000001" customHeight="1" x14ac:dyDescent="0.25">
      <c r="E589" s="232"/>
    </row>
    <row r="590" spans="5:5" ht="20.100000000000001" customHeight="1" x14ac:dyDescent="0.25">
      <c r="E590" s="232"/>
    </row>
    <row r="591" spans="5:5" ht="20.100000000000001" customHeight="1" x14ac:dyDescent="0.25">
      <c r="E591" s="232"/>
    </row>
    <row r="592" spans="5:5" ht="20.100000000000001" customHeight="1" x14ac:dyDescent="0.25">
      <c r="E592" s="232"/>
    </row>
    <row r="593" spans="5:5" ht="20.100000000000001" customHeight="1" x14ac:dyDescent="0.25">
      <c r="E593" s="232"/>
    </row>
    <row r="594" spans="5:5" ht="20.100000000000001" customHeight="1" x14ac:dyDescent="0.25">
      <c r="E594" s="232"/>
    </row>
    <row r="595" spans="5:5" ht="20.100000000000001" customHeight="1" x14ac:dyDescent="0.25">
      <c r="E595" s="232"/>
    </row>
    <row r="596" spans="5:5" ht="20.100000000000001" customHeight="1" x14ac:dyDescent="0.25">
      <c r="E596" s="232"/>
    </row>
    <row r="597" spans="5:5" ht="20.100000000000001" customHeight="1" x14ac:dyDescent="0.25">
      <c r="E597" s="232"/>
    </row>
    <row r="598" spans="5:5" ht="20.100000000000001" customHeight="1" x14ac:dyDescent="0.25">
      <c r="E598" s="232"/>
    </row>
    <row r="599" spans="5:5" ht="20.100000000000001" customHeight="1" x14ac:dyDescent="0.25">
      <c r="E599" s="232"/>
    </row>
    <row r="600" spans="5:5" ht="20.100000000000001" customHeight="1" x14ac:dyDescent="0.25">
      <c r="E600" s="232"/>
    </row>
    <row r="601" spans="5:5" ht="20.100000000000001" customHeight="1" x14ac:dyDescent="0.25">
      <c r="E601" s="232"/>
    </row>
    <row r="602" spans="5:5" ht="20.100000000000001" customHeight="1" x14ac:dyDescent="0.25">
      <c r="E602" s="232"/>
    </row>
    <row r="603" spans="5:5" ht="20.100000000000001" customHeight="1" x14ac:dyDescent="0.25">
      <c r="E603" s="232"/>
    </row>
    <row r="604" spans="5:5" ht="20.100000000000001" customHeight="1" x14ac:dyDescent="0.25">
      <c r="E604" s="232"/>
    </row>
    <row r="605" spans="5:5" ht="20.100000000000001" customHeight="1" x14ac:dyDescent="0.25">
      <c r="E605" s="232"/>
    </row>
    <row r="606" spans="5:5" ht="20.100000000000001" customHeight="1" x14ac:dyDescent="0.25">
      <c r="E606" s="232"/>
    </row>
    <row r="607" spans="5:5" ht="20.100000000000001" customHeight="1" x14ac:dyDescent="0.25">
      <c r="E607" s="232"/>
    </row>
    <row r="608" spans="5:5" ht="20.100000000000001" customHeight="1" x14ac:dyDescent="0.25">
      <c r="E608" s="232"/>
    </row>
    <row r="609" spans="5:5" ht="20.100000000000001" customHeight="1" x14ac:dyDescent="0.25">
      <c r="E609" s="232"/>
    </row>
    <row r="610" spans="5:5" ht="20.100000000000001" customHeight="1" x14ac:dyDescent="0.25">
      <c r="E610" s="232"/>
    </row>
    <row r="611" spans="5:5" ht="20.100000000000001" customHeight="1" x14ac:dyDescent="0.25">
      <c r="E611" s="232"/>
    </row>
    <row r="612" spans="5:5" ht="20.100000000000001" customHeight="1" x14ac:dyDescent="0.25">
      <c r="E612" s="232"/>
    </row>
    <row r="613" spans="5:5" ht="20.100000000000001" customHeight="1" x14ac:dyDescent="0.25">
      <c r="E613" s="232"/>
    </row>
    <row r="614" spans="5:5" ht="20.100000000000001" customHeight="1" x14ac:dyDescent="0.25">
      <c r="E614" s="232"/>
    </row>
    <row r="615" spans="5:5" ht="20.100000000000001" customHeight="1" x14ac:dyDescent="0.25">
      <c r="E615" s="232"/>
    </row>
    <row r="616" spans="5:5" ht="20.100000000000001" customHeight="1" x14ac:dyDescent="0.25">
      <c r="E616" s="232"/>
    </row>
    <row r="617" spans="5:5" ht="20.100000000000001" customHeight="1" x14ac:dyDescent="0.25">
      <c r="E617" s="232"/>
    </row>
    <row r="618" spans="5:5" ht="20.100000000000001" customHeight="1" x14ac:dyDescent="0.25">
      <c r="E618" s="232"/>
    </row>
    <row r="619" spans="5:5" ht="20.100000000000001" customHeight="1" x14ac:dyDescent="0.25">
      <c r="E619" s="232"/>
    </row>
    <row r="620" spans="5:5" ht="20.100000000000001" customHeight="1" x14ac:dyDescent="0.25">
      <c r="E620" s="232"/>
    </row>
    <row r="621" spans="5:5" ht="20.100000000000001" customHeight="1" x14ac:dyDescent="0.25">
      <c r="E621" s="232"/>
    </row>
    <row r="622" spans="5:5" ht="20.100000000000001" customHeight="1" x14ac:dyDescent="0.25">
      <c r="E622" s="232"/>
    </row>
    <row r="623" spans="5:5" ht="20.100000000000001" customHeight="1" x14ac:dyDescent="0.25">
      <c r="E623" s="232"/>
    </row>
    <row r="624" spans="5:5" ht="20.100000000000001" customHeight="1" x14ac:dyDescent="0.25">
      <c r="E624" s="232"/>
    </row>
    <row r="625" spans="5:5" ht="20.100000000000001" customHeight="1" x14ac:dyDescent="0.25">
      <c r="E625" s="232"/>
    </row>
    <row r="626" spans="5:5" ht="20.100000000000001" customHeight="1" x14ac:dyDescent="0.25">
      <c r="E626" s="232"/>
    </row>
    <row r="627" spans="5:5" ht="20.100000000000001" customHeight="1" x14ac:dyDescent="0.25">
      <c r="E627" s="232"/>
    </row>
    <row r="628" spans="5:5" ht="20.100000000000001" customHeight="1" x14ac:dyDescent="0.25">
      <c r="E628" s="232"/>
    </row>
    <row r="629" spans="5:5" ht="20.100000000000001" customHeight="1" x14ac:dyDescent="0.25">
      <c r="E629" s="232"/>
    </row>
    <row r="630" spans="5:5" ht="20.100000000000001" customHeight="1" x14ac:dyDescent="0.25">
      <c r="E630" s="232"/>
    </row>
    <row r="631" spans="5:5" ht="20.100000000000001" customHeight="1" x14ac:dyDescent="0.25">
      <c r="E631" s="232"/>
    </row>
    <row r="632" spans="5:5" ht="20.100000000000001" customHeight="1" x14ac:dyDescent="0.25">
      <c r="E632" s="232"/>
    </row>
    <row r="633" spans="5:5" ht="20.100000000000001" customHeight="1" x14ac:dyDescent="0.25">
      <c r="E633" s="232"/>
    </row>
    <row r="634" spans="5:5" ht="20.100000000000001" customHeight="1" x14ac:dyDescent="0.25">
      <c r="E634" s="232"/>
    </row>
    <row r="635" spans="5:5" ht="20.100000000000001" customHeight="1" x14ac:dyDescent="0.25">
      <c r="E635" s="232"/>
    </row>
    <row r="636" spans="5:5" ht="20.100000000000001" customHeight="1" x14ac:dyDescent="0.25">
      <c r="E636" s="232"/>
    </row>
    <row r="637" spans="5:5" ht="20.100000000000001" customHeight="1" x14ac:dyDescent="0.25">
      <c r="E637" s="232"/>
    </row>
    <row r="638" spans="5:5" ht="20.100000000000001" customHeight="1" x14ac:dyDescent="0.25">
      <c r="E638" s="232"/>
    </row>
    <row r="639" spans="5:5" ht="20.100000000000001" customHeight="1" x14ac:dyDescent="0.25">
      <c r="E639" s="232"/>
    </row>
    <row r="640" spans="5:5" ht="20.100000000000001" customHeight="1" x14ac:dyDescent="0.25">
      <c r="E640" s="232"/>
    </row>
    <row r="641" spans="5:5" ht="20.100000000000001" customHeight="1" x14ac:dyDescent="0.25">
      <c r="E641" s="232"/>
    </row>
    <row r="642" spans="5:5" ht="20.100000000000001" customHeight="1" x14ac:dyDescent="0.25">
      <c r="E642" s="232"/>
    </row>
    <row r="643" spans="5:5" ht="20.100000000000001" customHeight="1" x14ac:dyDescent="0.25">
      <c r="E643" s="232"/>
    </row>
    <row r="644" spans="5:5" ht="20.100000000000001" customHeight="1" x14ac:dyDescent="0.25">
      <c r="E644" s="232"/>
    </row>
    <row r="645" spans="5:5" ht="20.100000000000001" customHeight="1" x14ac:dyDescent="0.25">
      <c r="E645" s="232"/>
    </row>
    <row r="646" spans="5:5" ht="20.100000000000001" customHeight="1" x14ac:dyDescent="0.25">
      <c r="E646" s="232"/>
    </row>
    <row r="647" spans="5:5" ht="20.100000000000001" customHeight="1" x14ac:dyDescent="0.25">
      <c r="E647" s="232"/>
    </row>
    <row r="648" spans="5:5" ht="20.100000000000001" customHeight="1" x14ac:dyDescent="0.25">
      <c r="E648" s="232"/>
    </row>
    <row r="649" spans="5:5" ht="20.100000000000001" customHeight="1" x14ac:dyDescent="0.25">
      <c r="E649" s="232"/>
    </row>
    <row r="650" spans="5:5" ht="20.100000000000001" customHeight="1" x14ac:dyDescent="0.25">
      <c r="E650" s="232"/>
    </row>
    <row r="651" spans="5:5" ht="20.100000000000001" customHeight="1" x14ac:dyDescent="0.25">
      <c r="E651" s="232"/>
    </row>
    <row r="652" spans="5:5" ht="20.100000000000001" customHeight="1" x14ac:dyDescent="0.25">
      <c r="E652" s="232"/>
    </row>
    <row r="653" spans="5:5" ht="20.100000000000001" customHeight="1" x14ac:dyDescent="0.25">
      <c r="E653" s="232"/>
    </row>
    <row r="654" spans="5:5" ht="20.100000000000001" customHeight="1" x14ac:dyDescent="0.25">
      <c r="E654" s="232"/>
    </row>
    <row r="655" spans="5:5" ht="20.100000000000001" customHeight="1" x14ac:dyDescent="0.25">
      <c r="E655" s="232"/>
    </row>
    <row r="656" spans="5:5" ht="20.100000000000001" customHeight="1" x14ac:dyDescent="0.25">
      <c r="E656" s="232"/>
    </row>
    <row r="657" spans="5:5" ht="20.100000000000001" customHeight="1" x14ac:dyDescent="0.25">
      <c r="E657" s="232"/>
    </row>
    <row r="658" spans="5:5" ht="20.100000000000001" customHeight="1" x14ac:dyDescent="0.25">
      <c r="E658" s="232"/>
    </row>
    <row r="659" spans="5:5" ht="20.100000000000001" customHeight="1" x14ac:dyDescent="0.25">
      <c r="E659" s="232"/>
    </row>
    <row r="660" spans="5:5" ht="20.100000000000001" customHeight="1" x14ac:dyDescent="0.25">
      <c r="E660" s="232"/>
    </row>
    <row r="661" spans="5:5" ht="20.100000000000001" customHeight="1" x14ac:dyDescent="0.25">
      <c r="E661" s="232"/>
    </row>
    <row r="662" spans="5:5" ht="20.100000000000001" customHeight="1" x14ac:dyDescent="0.25">
      <c r="E662" s="232"/>
    </row>
    <row r="663" spans="5:5" ht="20.100000000000001" customHeight="1" x14ac:dyDescent="0.25">
      <c r="E663" s="232"/>
    </row>
    <row r="664" spans="5:5" ht="20.100000000000001" customHeight="1" x14ac:dyDescent="0.25">
      <c r="E664" s="232"/>
    </row>
    <row r="665" spans="5:5" ht="20.100000000000001" customHeight="1" x14ac:dyDescent="0.25">
      <c r="E665" s="232"/>
    </row>
    <row r="666" spans="5:5" ht="20.100000000000001" customHeight="1" x14ac:dyDescent="0.25">
      <c r="E666" s="232"/>
    </row>
    <row r="667" spans="5:5" ht="20.100000000000001" customHeight="1" x14ac:dyDescent="0.25">
      <c r="E667" s="232"/>
    </row>
    <row r="668" spans="5:5" ht="20.100000000000001" customHeight="1" x14ac:dyDescent="0.25">
      <c r="E668" s="232"/>
    </row>
    <row r="669" spans="5:5" ht="20.100000000000001" customHeight="1" x14ac:dyDescent="0.25">
      <c r="E669" s="232"/>
    </row>
    <row r="670" spans="5:5" ht="20.100000000000001" customHeight="1" x14ac:dyDescent="0.25">
      <c r="E670" s="232"/>
    </row>
    <row r="671" spans="5:5" ht="20.100000000000001" customHeight="1" x14ac:dyDescent="0.25">
      <c r="E671" s="232"/>
    </row>
    <row r="672" spans="5:5" ht="20.100000000000001" customHeight="1" x14ac:dyDescent="0.25">
      <c r="E672" s="232"/>
    </row>
    <row r="673" spans="5:5" ht="20.100000000000001" customHeight="1" x14ac:dyDescent="0.25">
      <c r="E673" s="232"/>
    </row>
    <row r="674" spans="5:5" ht="20.100000000000001" customHeight="1" x14ac:dyDescent="0.25">
      <c r="E674" s="232"/>
    </row>
    <row r="675" spans="5:5" ht="20.100000000000001" customHeight="1" x14ac:dyDescent="0.25">
      <c r="E675" s="232"/>
    </row>
    <row r="676" spans="5:5" ht="20.100000000000001" customHeight="1" x14ac:dyDescent="0.25">
      <c r="E676" s="232"/>
    </row>
    <row r="677" spans="5:5" ht="20.100000000000001" customHeight="1" x14ac:dyDescent="0.25">
      <c r="E677" s="232"/>
    </row>
    <row r="678" spans="5:5" ht="20.100000000000001" customHeight="1" x14ac:dyDescent="0.25">
      <c r="E678" s="232"/>
    </row>
    <row r="679" spans="5:5" ht="20.100000000000001" customHeight="1" x14ac:dyDescent="0.25">
      <c r="E679" s="232"/>
    </row>
    <row r="680" spans="5:5" ht="20.100000000000001" customHeight="1" x14ac:dyDescent="0.25">
      <c r="E680" s="232"/>
    </row>
    <row r="681" spans="5:5" ht="20.100000000000001" customHeight="1" x14ac:dyDescent="0.25">
      <c r="E681" s="232"/>
    </row>
    <row r="682" spans="5:5" ht="20.100000000000001" customHeight="1" x14ac:dyDescent="0.25">
      <c r="E682" s="232"/>
    </row>
    <row r="683" spans="5:5" ht="20.100000000000001" customHeight="1" x14ac:dyDescent="0.25">
      <c r="E683" s="232"/>
    </row>
    <row r="684" spans="5:5" ht="20.100000000000001" customHeight="1" x14ac:dyDescent="0.25">
      <c r="E684" s="232"/>
    </row>
    <row r="685" spans="5:5" ht="20.100000000000001" customHeight="1" x14ac:dyDescent="0.25">
      <c r="E685" s="232"/>
    </row>
    <row r="686" spans="5:5" ht="20.100000000000001" customHeight="1" x14ac:dyDescent="0.25">
      <c r="E686" s="232"/>
    </row>
    <row r="687" spans="5:5" ht="20.100000000000001" customHeight="1" x14ac:dyDescent="0.25">
      <c r="E687" s="232"/>
    </row>
    <row r="688" spans="5:5" ht="20.100000000000001" customHeight="1" x14ac:dyDescent="0.25">
      <c r="E688" s="232"/>
    </row>
    <row r="689" spans="5:5" ht="20.100000000000001" customHeight="1" x14ac:dyDescent="0.25">
      <c r="E689" s="232"/>
    </row>
    <row r="690" spans="5:5" ht="20.100000000000001" customHeight="1" x14ac:dyDescent="0.25">
      <c r="E690" s="232"/>
    </row>
    <row r="691" spans="5:5" ht="20.100000000000001" customHeight="1" x14ac:dyDescent="0.25">
      <c r="E691" s="232"/>
    </row>
    <row r="692" spans="5:5" ht="20.100000000000001" customHeight="1" x14ac:dyDescent="0.25">
      <c r="E692" s="232"/>
    </row>
    <row r="693" spans="5:5" ht="20.100000000000001" customHeight="1" x14ac:dyDescent="0.25">
      <c r="E693" s="232"/>
    </row>
    <row r="694" spans="5:5" ht="20.100000000000001" customHeight="1" x14ac:dyDescent="0.25">
      <c r="E694" s="232"/>
    </row>
    <row r="695" spans="5:5" ht="20.100000000000001" customHeight="1" x14ac:dyDescent="0.25">
      <c r="E695" s="232"/>
    </row>
    <row r="696" spans="5:5" ht="20.100000000000001" customHeight="1" x14ac:dyDescent="0.25">
      <c r="E696" s="232"/>
    </row>
    <row r="697" spans="5:5" ht="20.100000000000001" customHeight="1" x14ac:dyDescent="0.25">
      <c r="E697" s="232"/>
    </row>
    <row r="698" spans="5:5" ht="20.100000000000001" customHeight="1" x14ac:dyDescent="0.25">
      <c r="E698" s="232"/>
    </row>
    <row r="699" spans="5:5" ht="20.100000000000001" customHeight="1" x14ac:dyDescent="0.25">
      <c r="E699" s="232"/>
    </row>
    <row r="700" spans="5:5" ht="20.100000000000001" customHeight="1" x14ac:dyDescent="0.25">
      <c r="E700" s="232"/>
    </row>
    <row r="701" spans="5:5" ht="20.100000000000001" customHeight="1" x14ac:dyDescent="0.25">
      <c r="E701" s="232"/>
    </row>
    <row r="702" spans="5:5" ht="20.100000000000001" customHeight="1" x14ac:dyDescent="0.25">
      <c r="E702" s="232"/>
    </row>
    <row r="703" spans="5:5" ht="20.100000000000001" customHeight="1" x14ac:dyDescent="0.25">
      <c r="E703" s="232"/>
    </row>
    <row r="704" spans="5:5" ht="20.100000000000001" customHeight="1" x14ac:dyDescent="0.25">
      <c r="E704" s="232"/>
    </row>
    <row r="705" spans="5:5" ht="20.100000000000001" customHeight="1" x14ac:dyDescent="0.25">
      <c r="E705" s="232"/>
    </row>
    <row r="706" spans="5:5" ht="20.100000000000001" customHeight="1" x14ac:dyDescent="0.25">
      <c r="E706" s="232"/>
    </row>
    <row r="707" spans="5:5" ht="20.100000000000001" customHeight="1" x14ac:dyDescent="0.25">
      <c r="E707" s="232"/>
    </row>
    <row r="708" spans="5:5" ht="20.100000000000001" customHeight="1" x14ac:dyDescent="0.25">
      <c r="E708" s="232"/>
    </row>
    <row r="709" spans="5:5" ht="20.100000000000001" customHeight="1" x14ac:dyDescent="0.25">
      <c r="E709" s="232"/>
    </row>
  </sheetData>
  <mergeCells count="19">
    <mergeCell ref="AB10:AB11"/>
    <mergeCell ref="C58:E58"/>
    <mergeCell ref="S58:U58"/>
    <mergeCell ref="S8:AA8"/>
    <mergeCell ref="C10:E11"/>
    <mergeCell ref="F10:F11"/>
    <mergeCell ref="G10:I10"/>
    <mergeCell ref="L10:L11"/>
    <mergeCell ref="O10:O11"/>
    <mergeCell ref="P10:P11"/>
    <mergeCell ref="Q10:Q11"/>
    <mergeCell ref="R10:R11"/>
    <mergeCell ref="S10:U11"/>
    <mergeCell ref="V10:V11"/>
    <mergeCell ref="W10:W11"/>
    <mergeCell ref="X10:X11"/>
    <mergeCell ref="Y10:Y11"/>
    <mergeCell ref="Z10:Z11"/>
    <mergeCell ref="AA10:AA11"/>
  </mergeCells>
  <conditionalFormatting sqref="B26:B28">
    <cfRule type="duplicateValues" dxfId="22" priority="2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tabColor rgb="FF0070C0"/>
  </sheetPr>
  <dimension ref="A1:WVR68"/>
  <sheetViews>
    <sheetView zoomScaleNormal="100" workbookViewId="0">
      <selection activeCell="M33" sqref="M33"/>
    </sheetView>
  </sheetViews>
  <sheetFormatPr baseColWidth="10" defaultColWidth="10.28515625" defaultRowHeight="14.25" x14ac:dyDescent="0.25"/>
  <cols>
    <col min="1" max="1" width="10.28515625" style="160"/>
    <col min="2" max="2" width="14" style="360" hidden="1" customWidth="1"/>
    <col min="3" max="3" width="7.140625" style="232" customWidth="1"/>
    <col min="4" max="4" width="50.140625" style="232" customWidth="1"/>
    <col min="5" max="5" width="5.28515625" style="237" customWidth="1"/>
    <col min="6" max="7" width="21.5703125" style="237" customWidth="1"/>
    <col min="8" max="8" width="21.28515625" style="237" customWidth="1"/>
    <col min="9" max="9" width="21.7109375" style="361" customWidth="1"/>
    <col min="10" max="10" width="20.7109375" style="361" customWidth="1"/>
    <col min="11" max="11" width="19.5703125" style="362" customWidth="1"/>
    <col min="12" max="12" width="15.28515625" style="232" customWidth="1"/>
    <col min="13" max="13" width="13.85546875" style="363" customWidth="1"/>
    <col min="14" max="14" width="19.85546875" style="232" customWidth="1"/>
    <col min="15" max="30" width="10.28515625" style="363"/>
    <col min="31" max="259" width="10.28515625" style="232"/>
    <col min="260" max="260" width="16.85546875" style="232" customWidth="1"/>
    <col min="261" max="261" width="7.140625" style="232" customWidth="1"/>
    <col min="262" max="262" width="57.42578125" style="232" customWidth="1"/>
    <col min="263" max="263" width="5.42578125" style="232" customWidth="1"/>
    <col min="264" max="264" width="26.42578125" style="232" customWidth="1"/>
    <col min="265" max="265" width="27" style="232" customWidth="1"/>
    <col min="266" max="266" width="11.28515625" style="232" hidden="1" customWidth="1"/>
    <col min="267" max="267" width="27.28515625" style="232" customWidth="1"/>
    <col min="268" max="268" width="15.28515625" style="232" customWidth="1"/>
    <col min="269" max="269" width="10.28515625" style="232"/>
    <col min="270" max="270" width="19.85546875" style="232" customWidth="1"/>
    <col min="271" max="515" width="10.28515625" style="232"/>
    <col min="516" max="516" width="16.85546875" style="232" customWidth="1"/>
    <col min="517" max="517" width="7.140625" style="232" customWidth="1"/>
    <col min="518" max="518" width="57.42578125" style="232" customWidth="1"/>
    <col min="519" max="519" width="5.42578125" style="232" customWidth="1"/>
    <col min="520" max="520" width="26.42578125" style="232" customWidth="1"/>
    <col min="521" max="521" width="27" style="232" customWidth="1"/>
    <col min="522" max="522" width="11.28515625" style="232" hidden="1" customWidth="1"/>
    <col min="523" max="523" width="27.28515625" style="232" customWidth="1"/>
    <col min="524" max="524" width="15.28515625" style="232" customWidth="1"/>
    <col min="525" max="525" width="10.28515625" style="232"/>
    <col min="526" max="526" width="19.85546875" style="232" customWidth="1"/>
    <col min="527" max="771" width="10.28515625" style="232"/>
    <col min="772" max="772" width="16.85546875" style="232" customWidth="1"/>
    <col min="773" max="773" width="7.140625" style="232" customWidth="1"/>
    <col min="774" max="774" width="57.42578125" style="232" customWidth="1"/>
    <col min="775" max="775" width="5.42578125" style="232" customWidth="1"/>
    <col min="776" max="776" width="26.42578125" style="232" customWidth="1"/>
    <col min="777" max="777" width="27" style="232" customWidth="1"/>
    <col min="778" max="778" width="11.28515625" style="232" hidden="1" customWidth="1"/>
    <col min="779" max="779" width="27.28515625" style="232" customWidth="1"/>
    <col min="780" max="780" width="15.28515625" style="232" customWidth="1"/>
    <col min="781" max="781" width="10.28515625" style="232"/>
    <col min="782" max="782" width="19.85546875" style="232" customWidth="1"/>
    <col min="783" max="1027" width="10.28515625" style="232"/>
    <col min="1028" max="1028" width="16.85546875" style="232" customWidth="1"/>
    <col min="1029" max="1029" width="7.140625" style="232" customWidth="1"/>
    <col min="1030" max="1030" width="57.42578125" style="232" customWidth="1"/>
    <col min="1031" max="1031" width="5.42578125" style="232" customWidth="1"/>
    <col min="1032" max="1032" width="26.42578125" style="232" customWidth="1"/>
    <col min="1033" max="1033" width="27" style="232" customWidth="1"/>
    <col min="1034" max="1034" width="11.28515625" style="232" hidden="1" customWidth="1"/>
    <col min="1035" max="1035" width="27.28515625" style="232" customWidth="1"/>
    <col min="1036" max="1036" width="15.28515625" style="232" customWidth="1"/>
    <col min="1037" max="1037" width="10.28515625" style="232"/>
    <col min="1038" max="1038" width="19.85546875" style="232" customWidth="1"/>
    <col min="1039" max="1283" width="10.28515625" style="232"/>
    <col min="1284" max="1284" width="16.85546875" style="232" customWidth="1"/>
    <col min="1285" max="1285" width="7.140625" style="232" customWidth="1"/>
    <col min="1286" max="1286" width="57.42578125" style="232" customWidth="1"/>
    <col min="1287" max="1287" width="5.42578125" style="232" customWidth="1"/>
    <col min="1288" max="1288" width="26.42578125" style="232" customWidth="1"/>
    <col min="1289" max="1289" width="27" style="232" customWidth="1"/>
    <col min="1290" max="1290" width="11.28515625" style="232" hidden="1" customWidth="1"/>
    <col min="1291" max="1291" width="27.28515625" style="232" customWidth="1"/>
    <col min="1292" max="1292" width="15.28515625" style="232" customWidth="1"/>
    <col min="1293" max="1293" width="10.28515625" style="232"/>
    <col min="1294" max="1294" width="19.85546875" style="232" customWidth="1"/>
    <col min="1295" max="1539" width="10.28515625" style="232"/>
    <col min="1540" max="1540" width="16.85546875" style="232" customWidth="1"/>
    <col min="1541" max="1541" width="7.140625" style="232" customWidth="1"/>
    <col min="1542" max="1542" width="57.42578125" style="232" customWidth="1"/>
    <col min="1543" max="1543" width="5.42578125" style="232" customWidth="1"/>
    <col min="1544" max="1544" width="26.42578125" style="232" customWidth="1"/>
    <col min="1545" max="1545" width="27" style="232" customWidth="1"/>
    <col min="1546" max="1546" width="11.28515625" style="232" hidden="1" customWidth="1"/>
    <col min="1547" max="1547" width="27.28515625" style="232" customWidth="1"/>
    <col min="1548" max="1548" width="15.28515625" style="232" customWidth="1"/>
    <col min="1549" max="1549" width="10.28515625" style="232"/>
    <col min="1550" max="1550" width="19.85546875" style="232" customWidth="1"/>
    <col min="1551" max="1795" width="10.28515625" style="232"/>
    <col min="1796" max="1796" width="16.85546875" style="232" customWidth="1"/>
    <col min="1797" max="1797" width="7.140625" style="232" customWidth="1"/>
    <col min="1798" max="1798" width="57.42578125" style="232" customWidth="1"/>
    <col min="1799" max="1799" width="5.42578125" style="232" customWidth="1"/>
    <col min="1800" max="1800" width="26.42578125" style="232" customWidth="1"/>
    <col min="1801" max="1801" width="27" style="232" customWidth="1"/>
    <col min="1802" max="1802" width="11.28515625" style="232" hidden="1" customWidth="1"/>
    <col min="1803" max="1803" width="27.28515625" style="232" customWidth="1"/>
    <col min="1804" max="1804" width="15.28515625" style="232" customWidth="1"/>
    <col min="1805" max="1805" width="10.28515625" style="232"/>
    <col min="1806" max="1806" width="19.85546875" style="232" customWidth="1"/>
    <col min="1807" max="2051" width="10.28515625" style="232"/>
    <col min="2052" max="2052" width="16.85546875" style="232" customWidth="1"/>
    <col min="2053" max="2053" width="7.140625" style="232" customWidth="1"/>
    <col min="2054" max="2054" width="57.42578125" style="232" customWidth="1"/>
    <col min="2055" max="2055" width="5.42578125" style="232" customWidth="1"/>
    <col min="2056" max="2056" width="26.42578125" style="232" customWidth="1"/>
    <col min="2057" max="2057" width="27" style="232" customWidth="1"/>
    <col min="2058" max="2058" width="11.28515625" style="232" hidden="1" customWidth="1"/>
    <col min="2059" max="2059" width="27.28515625" style="232" customWidth="1"/>
    <col min="2060" max="2060" width="15.28515625" style="232" customWidth="1"/>
    <col min="2061" max="2061" width="10.28515625" style="232"/>
    <col min="2062" max="2062" width="19.85546875" style="232" customWidth="1"/>
    <col min="2063" max="2307" width="10.28515625" style="232"/>
    <col min="2308" max="2308" width="16.85546875" style="232" customWidth="1"/>
    <col min="2309" max="2309" width="7.140625" style="232" customWidth="1"/>
    <col min="2310" max="2310" width="57.42578125" style="232" customWidth="1"/>
    <col min="2311" max="2311" width="5.42578125" style="232" customWidth="1"/>
    <col min="2312" max="2312" width="26.42578125" style="232" customWidth="1"/>
    <col min="2313" max="2313" width="27" style="232" customWidth="1"/>
    <col min="2314" max="2314" width="11.28515625" style="232" hidden="1" customWidth="1"/>
    <col min="2315" max="2315" width="27.28515625" style="232" customWidth="1"/>
    <col min="2316" max="2316" width="15.28515625" style="232" customWidth="1"/>
    <col min="2317" max="2317" width="10.28515625" style="232"/>
    <col min="2318" max="2318" width="19.85546875" style="232" customWidth="1"/>
    <col min="2319" max="2563" width="10.28515625" style="232"/>
    <col min="2564" max="2564" width="16.85546875" style="232" customWidth="1"/>
    <col min="2565" max="2565" width="7.140625" style="232" customWidth="1"/>
    <col min="2566" max="2566" width="57.42578125" style="232" customWidth="1"/>
    <col min="2567" max="2567" width="5.42578125" style="232" customWidth="1"/>
    <col min="2568" max="2568" width="26.42578125" style="232" customWidth="1"/>
    <col min="2569" max="2569" width="27" style="232" customWidth="1"/>
    <col min="2570" max="2570" width="11.28515625" style="232" hidden="1" customWidth="1"/>
    <col min="2571" max="2571" width="27.28515625" style="232" customWidth="1"/>
    <col min="2572" max="2572" width="15.28515625" style="232" customWidth="1"/>
    <col min="2573" max="2573" width="10.28515625" style="232"/>
    <col min="2574" max="2574" width="19.85546875" style="232" customWidth="1"/>
    <col min="2575" max="2819" width="10.28515625" style="232"/>
    <col min="2820" max="2820" width="16.85546875" style="232" customWidth="1"/>
    <col min="2821" max="2821" width="7.140625" style="232" customWidth="1"/>
    <col min="2822" max="2822" width="57.42578125" style="232" customWidth="1"/>
    <col min="2823" max="2823" width="5.42578125" style="232" customWidth="1"/>
    <col min="2824" max="2824" width="26.42578125" style="232" customWidth="1"/>
    <col min="2825" max="2825" width="27" style="232" customWidth="1"/>
    <col min="2826" max="2826" width="11.28515625" style="232" hidden="1" customWidth="1"/>
    <col min="2827" max="2827" width="27.28515625" style="232" customWidth="1"/>
    <col min="2828" max="2828" width="15.28515625" style="232" customWidth="1"/>
    <col min="2829" max="2829" width="10.28515625" style="232"/>
    <col min="2830" max="2830" width="19.85546875" style="232" customWidth="1"/>
    <col min="2831" max="3075" width="10.28515625" style="232"/>
    <col min="3076" max="3076" width="16.85546875" style="232" customWidth="1"/>
    <col min="3077" max="3077" width="7.140625" style="232" customWidth="1"/>
    <col min="3078" max="3078" width="57.42578125" style="232" customWidth="1"/>
    <col min="3079" max="3079" width="5.42578125" style="232" customWidth="1"/>
    <col min="3080" max="3080" width="26.42578125" style="232" customWidth="1"/>
    <col min="3081" max="3081" width="27" style="232" customWidth="1"/>
    <col min="3082" max="3082" width="11.28515625" style="232" hidden="1" customWidth="1"/>
    <col min="3083" max="3083" width="27.28515625" style="232" customWidth="1"/>
    <col min="3084" max="3084" width="15.28515625" style="232" customWidth="1"/>
    <col min="3085" max="3085" width="10.28515625" style="232"/>
    <col min="3086" max="3086" width="19.85546875" style="232" customWidth="1"/>
    <col min="3087" max="3331" width="10.28515625" style="232"/>
    <col min="3332" max="3332" width="16.85546875" style="232" customWidth="1"/>
    <col min="3333" max="3333" width="7.140625" style="232" customWidth="1"/>
    <col min="3334" max="3334" width="57.42578125" style="232" customWidth="1"/>
    <col min="3335" max="3335" width="5.42578125" style="232" customWidth="1"/>
    <col min="3336" max="3336" width="26.42578125" style="232" customWidth="1"/>
    <col min="3337" max="3337" width="27" style="232" customWidth="1"/>
    <col min="3338" max="3338" width="11.28515625" style="232" hidden="1" customWidth="1"/>
    <col min="3339" max="3339" width="27.28515625" style="232" customWidth="1"/>
    <col min="3340" max="3340" width="15.28515625" style="232" customWidth="1"/>
    <col min="3341" max="3341" width="10.28515625" style="232"/>
    <col min="3342" max="3342" width="19.85546875" style="232" customWidth="1"/>
    <col min="3343" max="3587" width="10.28515625" style="232"/>
    <col min="3588" max="3588" width="16.85546875" style="232" customWidth="1"/>
    <col min="3589" max="3589" width="7.140625" style="232" customWidth="1"/>
    <col min="3590" max="3590" width="57.42578125" style="232" customWidth="1"/>
    <col min="3591" max="3591" width="5.42578125" style="232" customWidth="1"/>
    <col min="3592" max="3592" width="26.42578125" style="232" customWidth="1"/>
    <col min="3593" max="3593" width="27" style="232" customWidth="1"/>
    <col min="3594" max="3594" width="11.28515625" style="232" hidden="1" customWidth="1"/>
    <col min="3595" max="3595" width="27.28515625" style="232" customWidth="1"/>
    <col min="3596" max="3596" width="15.28515625" style="232" customWidth="1"/>
    <col min="3597" max="3597" width="10.28515625" style="232"/>
    <col min="3598" max="3598" width="19.85546875" style="232" customWidth="1"/>
    <col min="3599" max="3843" width="10.28515625" style="232"/>
    <col min="3844" max="3844" width="16.85546875" style="232" customWidth="1"/>
    <col min="3845" max="3845" width="7.140625" style="232" customWidth="1"/>
    <col min="3846" max="3846" width="57.42578125" style="232" customWidth="1"/>
    <col min="3847" max="3847" width="5.42578125" style="232" customWidth="1"/>
    <col min="3848" max="3848" width="26.42578125" style="232" customWidth="1"/>
    <col min="3849" max="3849" width="27" style="232" customWidth="1"/>
    <col min="3850" max="3850" width="11.28515625" style="232" hidden="1" customWidth="1"/>
    <col min="3851" max="3851" width="27.28515625" style="232" customWidth="1"/>
    <col min="3852" max="3852" width="15.28515625" style="232" customWidth="1"/>
    <col min="3853" max="3853" width="10.28515625" style="232"/>
    <col min="3854" max="3854" width="19.85546875" style="232" customWidth="1"/>
    <col min="3855" max="4099" width="10.28515625" style="232"/>
    <col min="4100" max="4100" width="16.85546875" style="232" customWidth="1"/>
    <col min="4101" max="4101" width="7.140625" style="232" customWidth="1"/>
    <col min="4102" max="4102" width="57.42578125" style="232" customWidth="1"/>
    <col min="4103" max="4103" width="5.42578125" style="232" customWidth="1"/>
    <col min="4104" max="4104" width="26.42578125" style="232" customWidth="1"/>
    <col min="4105" max="4105" width="27" style="232" customWidth="1"/>
    <col min="4106" max="4106" width="11.28515625" style="232" hidden="1" customWidth="1"/>
    <col min="4107" max="4107" width="27.28515625" style="232" customWidth="1"/>
    <col min="4108" max="4108" width="15.28515625" style="232" customWidth="1"/>
    <col min="4109" max="4109" width="10.28515625" style="232"/>
    <col min="4110" max="4110" width="19.85546875" style="232" customWidth="1"/>
    <col min="4111" max="4355" width="10.28515625" style="232"/>
    <col min="4356" max="4356" width="16.85546875" style="232" customWidth="1"/>
    <col min="4357" max="4357" width="7.140625" style="232" customWidth="1"/>
    <col min="4358" max="4358" width="57.42578125" style="232" customWidth="1"/>
    <col min="4359" max="4359" width="5.42578125" style="232" customWidth="1"/>
    <col min="4360" max="4360" width="26.42578125" style="232" customWidth="1"/>
    <col min="4361" max="4361" width="27" style="232" customWidth="1"/>
    <col min="4362" max="4362" width="11.28515625" style="232" hidden="1" customWidth="1"/>
    <col min="4363" max="4363" width="27.28515625" style="232" customWidth="1"/>
    <col min="4364" max="4364" width="15.28515625" style="232" customWidth="1"/>
    <col min="4365" max="4365" width="10.28515625" style="232"/>
    <col min="4366" max="4366" width="19.85546875" style="232" customWidth="1"/>
    <col min="4367" max="4611" width="10.28515625" style="232"/>
    <col min="4612" max="4612" width="16.85546875" style="232" customWidth="1"/>
    <col min="4613" max="4613" width="7.140625" style="232" customWidth="1"/>
    <col min="4614" max="4614" width="57.42578125" style="232" customWidth="1"/>
    <col min="4615" max="4615" width="5.42578125" style="232" customWidth="1"/>
    <col min="4616" max="4616" width="26.42578125" style="232" customWidth="1"/>
    <col min="4617" max="4617" width="27" style="232" customWidth="1"/>
    <col min="4618" max="4618" width="11.28515625" style="232" hidden="1" customWidth="1"/>
    <col min="4619" max="4619" width="27.28515625" style="232" customWidth="1"/>
    <col min="4620" max="4620" width="15.28515625" style="232" customWidth="1"/>
    <col min="4621" max="4621" width="10.28515625" style="232"/>
    <col min="4622" max="4622" width="19.85546875" style="232" customWidth="1"/>
    <col min="4623" max="4867" width="10.28515625" style="232"/>
    <col min="4868" max="4868" width="16.85546875" style="232" customWidth="1"/>
    <col min="4869" max="4869" width="7.140625" style="232" customWidth="1"/>
    <col min="4870" max="4870" width="57.42578125" style="232" customWidth="1"/>
    <col min="4871" max="4871" width="5.42578125" style="232" customWidth="1"/>
    <col min="4872" max="4872" width="26.42578125" style="232" customWidth="1"/>
    <col min="4873" max="4873" width="27" style="232" customWidth="1"/>
    <col min="4874" max="4874" width="11.28515625" style="232" hidden="1" customWidth="1"/>
    <col min="4875" max="4875" width="27.28515625" style="232" customWidth="1"/>
    <col min="4876" max="4876" width="15.28515625" style="232" customWidth="1"/>
    <col min="4877" max="4877" width="10.28515625" style="232"/>
    <col min="4878" max="4878" width="19.85546875" style="232" customWidth="1"/>
    <col min="4879" max="5123" width="10.28515625" style="232"/>
    <col min="5124" max="5124" width="16.85546875" style="232" customWidth="1"/>
    <col min="5125" max="5125" width="7.140625" style="232" customWidth="1"/>
    <col min="5126" max="5126" width="57.42578125" style="232" customWidth="1"/>
    <col min="5127" max="5127" width="5.42578125" style="232" customWidth="1"/>
    <col min="5128" max="5128" width="26.42578125" style="232" customWidth="1"/>
    <col min="5129" max="5129" width="27" style="232" customWidth="1"/>
    <col min="5130" max="5130" width="11.28515625" style="232" hidden="1" customWidth="1"/>
    <col min="5131" max="5131" width="27.28515625" style="232" customWidth="1"/>
    <col min="5132" max="5132" width="15.28515625" style="232" customWidth="1"/>
    <col min="5133" max="5133" width="10.28515625" style="232"/>
    <col min="5134" max="5134" width="19.85546875" style="232" customWidth="1"/>
    <col min="5135" max="5379" width="10.28515625" style="232"/>
    <col min="5380" max="5380" width="16.85546875" style="232" customWidth="1"/>
    <col min="5381" max="5381" width="7.140625" style="232" customWidth="1"/>
    <col min="5382" max="5382" width="57.42578125" style="232" customWidth="1"/>
    <col min="5383" max="5383" width="5.42578125" style="232" customWidth="1"/>
    <col min="5384" max="5384" width="26.42578125" style="232" customWidth="1"/>
    <col min="5385" max="5385" width="27" style="232" customWidth="1"/>
    <col min="5386" max="5386" width="11.28515625" style="232" hidden="1" customWidth="1"/>
    <col min="5387" max="5387" width="27.28515625" style="232" customWidth="1"/>
    <col min="5388" max="5388" width="15.28515625" style="232" customWidth="1"/>
    <col min="5389" max="5389" width="10.28515625" style="232"/>
    <col min="5390" max="5390" width="19.85546875" style="232" customWidth="1"/>
    <col min="5391" max="5635" width="10.28515625" style="232"/>
    <col min="5636" max="5636" width="16.85546875" style="232" customWidth="1"/>
    <col min="5637" max="5637" width="7.140625" style="232" customWidth="1"/>
    <col min="5638" max="5638" width="57.42578125" style="232" customWidth="1"/>
    <col min="5639" max="5639" width="5.42578125" style="232" customWidth="1"/>
    <col min="5640" max="5640" width="26.42578125" style="232" customWidth="1"/>
    <col min="5641" max="5641" width="27" style="232" customWidth="1"/>
    <col min="5642" max="5642" width="11.28515625" style="232" hidden="1" customWidth="1"/>
    <col min="5643" max="5643" width="27.28515625" style="232" customWidth="1"/>
    <col min="5644" max="5644" width="15.28515625" style="232" customWidth="1"/>
    <col min="5645" max="5645" width="10.28515625" style="232"/>
    <col min="5646" max="5646" width="19.85546875" style="232" customWidth="1"/>
    <col min="5647" max="5891" width="10.28515625" style="232"/>
    <col min="5892" max="5892" width="16.85546875" style="232" customWidth="1"/>
    <col min="5893" max="5893" width="7.140625" style="232" customWidth="1"/>
    <col min="5894" max="5894" width="57.42578125" style="232" customWidth="1"/>
    <col min="5895" max="5895" width="5.42578125" style="232" customWidth="1"/>
    <col min="5896" max="5896" width="26.42578125" style="232" customWidth="1"/>
    <col min="5897" max="5897" width="27" style="232" customWidth="1"/>
    <col min="5898" max="5898" width="11.28515625" style="232" hidden="1" customWidth="1"/>
    <col min="5899" max="5899" width="27.28515625" style="232" customWidth="1"/>
    <col min="5900" max="5900" width="15.28515625" style="232" customWidth="1"/>
    <col min="5901" max="5901" width="10.28515625" style="232"/>
    <col min="5902" max="5902" width="19.85546875" style="232" customWidth="1"/>
    <col min="5903" max="6147" width="10.28515625" style="232"/>
    <col min="6148" max="6148" width="16.85546875" style="232" customWidth="1"/>
    <col min="6149" max="6149" width="7.140625" style="232" customWidth="1"/>
    <col min="6150" max="6150" width="57.42578125" style="232" customWidth="1"/>
    <col min="6151" max="6151" width="5.42578125" style="232" customWidth="1"/>
    <col min="6152" max="6152" width="26.42578125" style="232" customWidth="1"/>
    <col min="6153" max="6153" width="27" style="232" customWidth="1"/>
    <col min="6154" max="6154" width="11.28515625" style="232" hidden="1" customWidth="1"/>
    <col min="6155" max="6155" width="27.28515625" style="232" customWidth="1"/>
    <col min="6156" max="6156" width="15.28515625" style="232" customWidth="1"/>
    <col min="6157" max="6157" width="10.28515625" style="232"/>
    <col min="6158" max="6158" width="19.85546875" style="232" customWidth="1"/>
    <col min="6159" max="6403" width="10.28515625" style="232"/>
    <col min="6404" max="6404" width="16.85546875" style="232" customWidth="1"/>
    <col min="6405" max="6405" width="7.140625" style="232" customWidth="1"/>
    <col min="6406" max="6406" width="57.42578125" style="232" customWidth="1"/>
    <col min="6407" max="6407" width="5.42578125" style="232" customWidth="1"/>
    <col min="6408" max="6408" width="26.42578125" style="232" customWidth="1"/>
    <col min="6409" max="6409" width="27" style="232" customWidth="1"/>
    <col min="6410" max="6410" width="11.28515625" style="232" hidden="1" customWidth="1"/>
    <col min="6411" max="6411" width="27.28515625" style="232" customWidth="1"/>
    <col min="6412" max="6412" width="15.28515625" style="232" customWidth="1"/>
    <col min="6413" max="6413" width="10.28515625" style="232"/>
    <col min="6414" max="6414" width="19.85546875" style="232" customWidth="1"/>
    <col min="6415" max="6659" width="10.28515625" style="232"/>
    <col min="6660" max="6660" width="16.85546875" style="232" customWidth="1"/>
    <col min="6661" max="6661" width="7.140625" style="232" customWidth="1"/>
    <col min="6662" max="6662" width="57.42578125" style="232" customWidth="1"/>
    <col min="6663" max="6663" width="5.42578125" style="232" customWidth="1"/>
    <col min="6664" max="6664" width="26.42578125" style="232" customWidth="1"/>
    <col min="6665" max="6665" width="27" style="232" customWidth="1"/>
    <col min="6666" max="6666" width="11.28515625" style="232" hidden="1" customWidth="1"/>
    <col min="6667" max="6667" width="27.28515625" style="232" customWidth="1"/>
    <col min="6668" max="6668" width="15.28515625" style="232" customWidth="1"/>
    <col min="6669" max="6669" width="10.28515625" style="232"/>
    <col min="6670" max="6670" width="19.85546875" style="232" customWidth="1"/>
    <col min="6671" max="6915" width="10.28515625" style="232"/>
    <col min="6916" max="6916" width="16.85546875" style="232" customWidth="1"/>
    <col min="6917" max="6917" width="7.140625" style="232" customWidth="1"/>
    <col min="6918" max="6918" width="57.42578125" style="232" customWidth="1"/>
    <col min="6919" max="6919" width="5.42578125" style="232" customWidth="1"/>
    <col min="6920" max="6920" width="26.42578125" style="232" customWidth="1"/>
    <col min="6921" max="6921" width="27" style="232" customWidth="1"/>
    <col min="6922" max="6922" width="11.28515625" style="232" hidden="1" customWidth="1"/>
    <col min="6923" max="6923" width="27.28515625" style="232" customWidth="1"/>
    <col min="6924" max="6924" width="15.28515625" style="232" customWidth="1"/>
    <col min="6925" max="6925" width="10.28515625" style="232"/>
    <col min="6926" max="6926" width="19.85546875" style="232" customWidth="1"/>
    <col min="6927" max="7171" width="10.28515625" style="232"/>
    <col min="7172" max="7172" width="16.85546875" style="232" customWidth="1"/>
    <col min="7173" max="7173" width="7.140625" style="232" customWidth="1"/>
    <col min="7174" max="7174" width="57.42578125" style="232" customWidth="1"/>
    <col min="7175" max="7175" width="5.42578125" style="232" customWidth="1"/>
    <col min="7176" max="7176" width="26.42578125" style="232" customWidth="1"/>
    <col min="7177" max="7177" width="27" style="232" customWidth="1"/>
    <col min="7178" max="7178" width="11.28515625" style="232" hidden="1" customWidth="1"/>
    <col min="7179" max="7179" width="27.28515625" style="232" customWidth="1"/>
    <col min="7180" max="7180" width="15.28515625" style="232" customWidth="1"/>
    <col min="7181" max="7181" width="10.28515625" style="232"/>
    <col min="7182" max="7182" width="19.85546875" style="232" customWidth="1"/>
    <col min="7183" max="7427" width="10.28515625" style="232"/>
    <col min="7428" max="7428" width="16.85546875" style="232" customWidth="1"/>
    <col min="7429" max="7429" width="7.140625" style="232" customWidth="1"/>
    <col min="7430" max="7430" width="57.42578125" style="232" customWidth="1"/>
    <col min="7431" max="7431" width="5.42578125" style="232" customWidth="1"/>
    <col min="7432" max="7432" width="26.42578125" style="232" customWidth="1"/>
    <col min="7433" max="7433" width="27" style="232" customWidth="1"/>
    <col min="7434" max="7434" width="11.28515625" style="232" hidden="1" customWidth="1"/>
    <col min="7435" max="7435" width="27.28515625" style="232" customWidth="1"/>
    <col min="7436" max="7436" width="15.28515625" style="232" customWidth="1"/>
    <col min="7437" max="7437" width="10.28515625" style="232"/>
    <col min="7438" max="7438" width="19.85546875" style="232" customWidth="1"/>
    <col min="7439" max="7683" width="10.28515625" style="232"/>
    <col min="7684" max="7684" width="16.85546875" style="232" customWidth="1"/>
    <col min="7685" max="7685" width="7.140625" style="232" customWidth="1"/>
    <col min="7686" max="7686" width="57.42578125" style="232" customWidth="1"/>
    <col min="7687" max="7687" width="5.42578125" style="232" customWidth="1"/>
    <col min="7688" max="7688" width="26.42578125" style="232" customWidth="1"/>
    <col min="7689" max="7689" width="27" style="232" customWidth="1"/>
    <col min="7690" max="7690" width="11.28515625" style="232" hidden="1" customWidth="1"/>
    <col min="7691" max="7691" width="27.28515625" style="232" customWidth="1"/>
    <col min="7692" max="7692" width="15.28515625" style="232" customWidth="1"/>
    <col min="7693" max="7693" width="10.28515625" style="232"/>
    <col min="7694" max="7694" width="19.85546875" style="232" customWidth="1"/>
    <col min="7695" max="7939" width="10.28515625" style="232"/>
    <col min="7940" max="7940" width="16.85546875" style="232" customWidth="1"/>
    <col min="7941" max="7941" width="7.140625" style="232" customWidth="1"/>
    <col min="7942" max="7942" width="57.42578125" style="232" customWidth="1"/>
    <col min="7943" max="7943" width="5.42578125" style="232" customWidth="1"/>
    <col min="7944" max="7944" width="26.42578125" style="232" customWidth="1"/>
    <col min="7945" max="7945" width="27" style="232" customWidth="1"/>
    <col min="7946" max="7946" width="11.28515625" style="232" hidden="1" customWidth="1"/>
    <col min="7947" max="7947" width="27.28515625" style="232" customWidth="1"/>
    <col min="7948" max="7948" width="15.28515625" style="232" customWidth="1"/>
    <col min="7949" max="7949" width="10.28515625" style="232"/>
    <col min="7950" max="7950" width="19.85546875" style="232" customWidth="1"/>
    <col min="7951" max="8195" width="10.28515625" style="232"/>
    <col min="8196" max="8196" width="16.85546875" style="232" customWidth="1"/>
    <col min="8197" max="8197" width="7.140625" style="232" customWidth="1"/>
    <col min="8198" max="8198" width="57.42578125" style="232" customWidth="1"/>
    <col min="8199" max="8199" width="5.42578125" style="232" customWidth="1"/>
    <col min="8200" max="8200" width="26.42578125" style="232" customWidth="1"/>
    <col min="8201" max="8201" width="27" style="232" customWidth="1"/>
    <col min="8202" max="8202" width="11.28515625" style="232" hidden="1" customWidth="1"/>
    <col min="8203" max="8203" width="27.28515625" style="232" customWidth="1"/>
    <col min="8204" max="8204" width="15.28515625" style="232" customWidth="1"/>
    <col min="8205" max="8205" width="10.28515625" style="232"/>
    <col min="8206" max="8206" width="19.85546875" style="232" customWidth="1"/>
    <col min="8207" max="8451" width="10.28515625" style="232"/>
    <col min="8452" max="8452" width="16.85546875" style="232" customWidth="1"/>
    <col min="8453" max="8453" width="7.140625" style="232" customWidth="1"/>
    <col min="8454" max="8454" width="57.42578125" style="232" customWidth="1"/>
    <col min="8455" max="8455" width="5.42578125" style="232" customWidth="1"/>
    <col min="8456" max="8456" width="26.42578125" style="232" customWidth="1"/>
    <col min="8457" max="8457" width="27" style="232" customWidth="1"/>
    <col min="8458" max="8458" width="11.28515625" style="232" hidden="1" customWidth="1"/>
    <col min="8459" max="8459" width="27.28515625" style="232" customWidth="1"/>
    <col min="8460" max="8460" width="15.28515625" style="232" customWidth="1"/>
    <col min="8461" max="8461" width="10.28515625" style="232"/>
    <col min="8462" max="8462" width="19.85546875" style="232" customWidth="1"/>
    <col min="8463" max="8707" width="10.28515625" style="232"/>
    <col min="8708" max="8708" width="16.85546875" style="232" customWidth="1"/>
    <col min="8709" max="8709" width="7.140625" style="232" customWidth="1"/>
    <col min="8710" max="8710" width="57.42578125" style="232" customWidth="1"/>
    <col min="8711" max="8711" width="5.42578125" style="232" customWidth="1"/>
    <col min="8712" max="8712" width="26.42578125" style="232" customWidth="1"/>
    <col min="8713" max="8713" width="27" style="232" customWidth="1"/>
    <col min="8714" max="8714" width="11.28515625" style="232" hidden="1" customWidth="1"/>
    <col min="8715" max="8715" width="27.28515625" style="232" customWidth="1"/>
    <col min="8716" max="8716" width="15.28515625" style="232" customWidth="1"/>
    <col min="8717" max="8717" width="10.28515625" style="232"/>
    <col min="8718" max="8718" width="19.85546875" style="232" customWidth="1"/>
    <col min="8719" max="8963" width="10.28515625" style="232"/>
    <col min="8964" max="8964" width="16.85546875" style="232" customWidth="1"/>
    <col min="8965" max="8965" width="7.140625" style="232" customWidth="1"/>
    <col min="8966" max="8966" width="57.42578125" style="232" customWidth="1"/>
    <col min="8967" max="8967" width="5.42578125" style="232" customWidth="1"/>
    <col min="8968" max="8968" width="26.42578125" style="232" customWidth="1"/>
    <col min="8969" max="8969" width="27" style="232" customWidth="1"/>
    <col min="8970" max="8970" width="11.28515625" style="232" hidden="1" customWidth="1"/>
    <col min="8971" max="8971" width="27.28515625" style="232" customWidth="1"/>
    <col min="8972" max="8972" width="15.28515625" style="232" customWidth="1"/>
    <col min="8973" max="8973" width="10.28515625" style="232"/>
    <col min="8974" max="8974" width="19.85546875" style="232" customWidth="1"/>
    <col min="8975" max="9219" width="10.28515625" style="232"/>
    <col min="9220" max="9220" width="16.85546875" style="232" customWidth="1"/>
    <col min="9221" max="9221" width="7.140625" style="232" customWidth="1"/>
    <col min="9222" max="9222" width="57.42578125" style="232" customWidth="1"/>
    <col min="9223" max="9223" width="5.42578125" style="232" customWidth="1"/>
    <col min="9224" max="9224" width="26.42578125" style="232" customWidth="1"/>
    <col min="9225" max="9225" width="27" style="232" customWidth="1"/>
    <col min="9226" max="9226" width="11.28515625" style="232" hidden="1" customWidth="1"/>
    <col min="9227" max="9227" width="27.28515625" style="232" customWidth="1"/>
    <col min="9228" max="9228" width="15.28515625" style="232" customWidth="1"/>
    <col min="9229" max="9229" width="10.28515625" style="232"/>
    <col min="9230" max="9230" width="19.85546875" style="232" customWidth="1"/>
    <col min="9231" max="9475" width="10.28515625" style="232"/>
    <col min="9476" max="9476" width="16.85546875" style="232" customWidth="1"/>
    <col min="9477" max="9477" width="7.140625" style="232" customWidth="1"/>
    <col min="9478" max="9478" width="57.42578125" style="232" customWidth="1"/>
    <col min="9479" max="9479" width="5.42578125" style="232" customWidth="1"/>
    <col min="9480" max="9480" width="26.42578125" style="232" customWidth="1"/>
    <col min="9481" max="9481" width="27" style="232" customWidth="1"/>
    <col min="9482" max="9482" width="11.28515625" style="232" hidden="1" customWidth="1"/>
    <col min="9483" max="9483" width="27.28515625" style="232" customWidth="1"/>
    <col min="9484" max="9484" width="15.28515625" style="232" customWidth="1"/>
    <col min="9485" max="9485" width="10.28515625" style="232"/>
    <col min="9486" max="9486" width="19.85546875" style="232" customWidth="1"/>
    <col min="9487" max="9731" width="10.28515625" style="232"/>
    <col min="9732" max="9732" width="16.85546875" style="232" customWidth="1"/>
    <col min="9733" max="9733" width="7.140625" style="232" customWidth="1"/>
    <col min="9734" max="9734" width="57.42578125" style="232" customWidth="1"/>
    <col min="9735" max="9735" width="5.42578125" style="232" customWidth="1"/>
    <col min="9736" max="9736" width="26.42578125" style="232" customWidth="1"/>
    <col min="9737" max="9737" width="27" style="232" customWidth="1"/>
    <col min="9738" max="9738" width="11.28515625" style="232" hidden="1" customWidth="1"/>
    <col min="9739" max="9739" width="27.28515625" style="232" customWidth="1"/>
    <col min="9740" max="9740" width="15.28515625" style="232" customWidth="1"/>
    <col min="9741" max="9741" width="10.28515625" style="232"/>
    <col min="9742" max="9742" width="19.85546875" style="232" customWidth="1"/>
    <col min="9743" max="9987" width="10.28515625" style="232"/>
    <col min="9988" max="9988" width="16.85546875" style="232" customWidth="1"/>
    <col min="9989" max="9989" width="7.140625" style="232" customWidth="1"/>
    <col min="9990" max="9990" width="57.42578125" style="232" customWidth="1"/>
    <col min="9991" max="9991" width="5.42578125" style="232" customWidth="1"/>
    <col min="9992" max="9992" width="26.42578125" style="232" customWidth="1"/>
    <col min="9993" max="9993" width="27" style="232" customWidth="1"/>
    <col min="9994" max="9994" width="11.28515625" style="232" hidden="1" customWidth="1"/>
    <col min="9995" max="9995" width="27.28515625" style="232" customWidth="1"/>
    <col min="9996" max="9996" width="15.28515625" style="232" customWidth="1"/>
    <col min="9997" max="9997" width="10.28515625" style="232"/>
    <col min="9998" max="9998" width="19.85546875" style="232" customWidth="1"/>
    <col min="9999" max="10243" width="10.28515625" style="232"/>
    <col min="10244" max="10244" width="16.85546875" style="232" customWidth="1"/>
    <col min="10245" max="10245" width="7.140625" style="232" customWidth="1"/>
    <col min="10246" max="10246" width="57.42578125" style="232" customWidth="1"/>
    <col min="10247" max="10247" width="5.42578125" style="232" customWidth="1"/>
    <col min="10248" max="10248" width="26.42578125" style="232" customWidth="1"/>
    <col min="10249" max="10249" width="27" style="232" customWidth="1"/>
    <col min="10250" max="10250" width="11.28515625" style="232" hidden="1" customWidth="1"/>
    <col min="10251" max="10251" width="27.28515625" style="232" customWidth="1"/>
    <col min="10252" max="10252" width="15.28515625" style="232" customWidth="1"/>
    <col min="10253" max="10253" width="10.28515625" style="232"/>
    <col min="10254" max="10254" width="19.85546875" style="232" customWidth="1"/>
    <col min="10255" max="10499" width="10.28515625" style="232"/>
    <col min="10500" max="10500" width="16.85546875" style="232" customWidth="1"/>
    <col min="10501" max="10501" width="7.140625" style="232" customWidth="1"/>
    <col min="10502" max="10502" width="57.42578125" style="232" customWidth="1"/>
    <col min="10503" max="10503" width="5.42578125" style="232" customWidth="1"/>
    <col min="10504" max="10504" width="26.42578125" style="232" customWidth="1"/>
    <col min="10505" max="10505" width="27" style="232" customWidth="1"/>
    <col min="10506" max="10506" width="11.28515625" style="232" hidden="1" customWidth="1"/>
    <col min="10507" max="10507" width="27.28515625" style="232" customWidth="1"/>
    <col min="10508" max="10508" width="15.28515625" style="232" customWidth="1"/>
    <col min="10509" max="10509" width="10.28515625" style="232"/>
    <col min="10510" max="10510" width="19.85546875" style="232" customWidth="1"/>
    <col min="10511" max="10755" width="10.28515625" style="232"/>
    <col min="10756" max="10756" width="16.85546875" style="232" customWidth="1"/>
    <col min="10757" max="10757" width="7.140625" style="232" customWidth="1"/>
    <col min="10758" max="10758" width="57.42578125" style="232" customWidth="1"/>
    <col min="10759" max="10759" width="5.42578125" style="232" customWidth="1"/>
    <col min="10760" max="10760" width="26.42578125" style="232" customWidth="1"/>
    <col min="10761" max="10761" width="27" style="232" customWidth="1"/>
    <col min="10762" max="10762" width="11.28515625" style="232" hidden="1" customWidth="1"/>
    <col min="10763" max="10763" width="27.28515625" style="232" customWidth="1"/>
    <col min="10764" max="10764" width="15.28515625" style="232" customWidth="1"/>
    <col min="10765" max="10765" width="10.28515625" style="232"/>
    <col min="10766" max="10766" width="19.85546875" style="232" customWidth="1"/>
    <col min="10767" max="11011" width="10.28515625" style="232"/>
    <col min="11012" max="11012" width="16.85546875" style="232" customWidth="1"/>
    <col min="11013" max="11013" width="7.140625" style="232" customWidth="1"/>
    <col min="11014" max="11014" width="57.42578125" style="232" customWidth="1"/>
    <col min="11015" max="11015" width="5.42578125" style="232" customWidth="1"/>
    <col min="11016" max="11016" width="26.42578125" style="232" customWidth="1"/>
    <col min="11017" max="11017" width="27" style="232" customWidth="1"/>
    <col min="11018" max="11018" width="11.28515625" style="232" hidden="1" customWidth="1"/>
    <col min="11019" max="11019" width="27.28515625" style="232" customWidth="1"/>
    <col min="11020" max="11020" width="15.28515625" style="232" customWidth="1"/>
    <col min="11021" max="11021" width="10.28515625" style="232"/>
    <col min="11022" max="11022" width="19.85546875" style="232" customWidth="1"/>
    <col min="11023" max="11267" width="10.28515625" style="232"/>
    <col min="11268" max="11268" width="16.85546875" style="232" customWidth="1"/>
    <col min="11269" max="11269" width="7.140625" style="232" customWidth="1"/>
    <col min="11270" max="11270" width="57.42578125" style="232" customWidth="1"/>
    <col min="11271" max="11271" width="5.42578125" style="232" customWidth="1"/>
    <col min="11272" max="11272" width="26.42578125" style="232" customWidth="1"/>
    <col min="11273" max="11273" width="27" style="232" customWidth="1"/>
    <col min="11274" max="11274" width="11.28515625" style="232" hidden="1" customWidth="1"/>
    <col min="11275" max="11275" width="27.28515625" style="232" customWidth="1"/>
    <col min="11276" max="11276" width="15.28515625" style="232" customWidth="1"/>
    <col min="11277" max="11277" width="10.28515625" style="232"/>
    <col min="11278" max="11278" width="19.85546875" style="232" customWidth="1"/>
    <col min="11279" max="11523" width="10.28515625" style="232"/>
    <col min="11524" max="11524" width="16.85546875" style="232" customWidth="1"/>
    <col min="11525" max="11525" width="7.140625" style="232" customWidth="1"/>
    <col min="11526" max="11526" width="57.42578125" style="232" customWidth="1"/>
    <col min="11527" max="11527" width="5.42578125" style="232" customWidth="1"/>
    <col min="11528" max="11528" width="26.42578125" style="232" customWidth="1"/>
    <col min="11529" max="11529" width="27" style="232" customWidth="1"/>
    <col min="11530" max="11530" width="11.28515625" style="232" hidden="1" customWidth="1"/>
    <col min="11531" max="11531" width="27.28515625" style="232" customWidth="1"/>
    <col min="11532" max="11532" width="15.28515625" style="232" customWidth="1"/>
    <col min="11533" max="11533" width="10.28515625" style="232"/>
    <col min="11534" max="11534" width="19.85546875" style="232" customWidth="1"/>
    <col min="11535" max="11779" width="10.28515625" style="232"/>
    <col min="11780" max="11780" width="16.85546875" style="232" customWidth="1"/>
    <col min="11781" max="11781" width="7.140625" style="232" customWidth="1"/>
    <col min="11782" max="11782" width="57.42578125" style="232" customWidth="1"/>
    <col min="11783" max="11783" width="5.42578125" style="232" customWidth="1"/>
    <col min="11784" max="11784" width="26.42578125" style="232" customWidth="1"/>
    <col min="11785" max="11785" width="27" style="232" customWidth="1"/>
    <col min="11786" max="11786" width="11.28515625" style="232" hidden="1" customWidth="1"/>
    <col min="11787" max="11787" width="27.28515625" style="232" customWidth="1"/>
    <col min="11788" max="11788" width="15.28515625" style="232" customWidth="1"/>
    <col min="11789" max="11789" width="10.28515625" style="232"/>
    <col min="11790" max="11790" width="19.85546875" style="232" customWidth="1"/>
    <col min="11791" max="12035" width="10.28515625" style="232"/>
    <col min="12036" max="12036" width="16.85546875" style="232" customWidth="1"/>
    <col min="12037" max="12037" width="7.140625" style="232" customWidth="1"/>
    <col min="12038" max="12038" width="57.42578125" style="232" customWidth="1"/>
    <col min="12039" max="12039" width="5.42578125" style="232" customWidth="1"/>
    <col min="12040" max="12040" width="26.42578125" style="232" customWidth="1"/>
    <col min="12041" max="12041" width="27" style="232" customWidth="1"/>
    <col min="12042" max="12042" width="11.28515625" style="232" hidden="1" customWidth="1"/>
    <col min="12043" max="12043" width="27.28515625" style="232" customWidth="1"/>
    <col min="12044" max="12044" width="15.28515625" style="232" customWidth="1"/>
    <col min="12045" max="12045" width="10.28515625" style="232"/>
    <col min="12046" max="12046" width="19.85546875" style="232" customWidth="1"/>
    <col min="12047" max="12291" width="10.28515625" style="232"/>
    <col min="12292" max="12292" width="16.85546875" style="232" customWidth="1"/>
    <col min="12293" max="12293" width="7.140625" style="232" customWidth="1"/>
    <col min="12294" max="12294" width="57.42578125" style="232" customWidth="1"/>
    <col min="12295" max="12295" width="5.42578125" style="232" customWidth="1"/>
    <col min="12296" max="12296" width="26.42578125" style="232" customWidth="1"/>
    <col min="12297" max="12297" width="27" style="232" customWidth="1"/>
    <col min="12298" max="12298" width="11.28515625" style="232" hidden="1" customWidth="1"/>
    <col min="12299" max="12299" width="27.28515625" style="232" customWidth="1"/>
    <col min="12300" max="12300" width="15.28515625" style="232" customWidth="1"/>
    <col min="12301" max="12301" width="10.28515625" style="232"/>
    <col min="12302" max="12302" width="19.85546875" style="232" customWidth="1"/>
    <col min="12303" max="12547" width="10.28515625" style="232"/>
    <col min="12548" max="12548" width="16.85546875" style="232" customWidth="1"/>
    <col min="12549" max="12549" width="7.140625" style="232" customWidth="1"/>
    <col min="12550" max="12550" width="57.42578125" style="232" customWidth="1"/>
    <col min="12551" max="12551" width="5.42578125" style="232" customWidth="1"/>
    <col min="12552" max="12552" width="26.42578125" style="232" customWidth="1"/>
    <col min="12553" max="12553" width="27" style="232" customWidth="1"/>
    <col min="12554" max="12554" width="11.28515625" style="232" hidden="1" customWidth="1"/>
    <col min="12555" max="12555" width="27.28515625" style="232" customWidth="1"/>
    <col min="12556" max="12556" width="15.28515625" style="232" customWidth="1"/>
    <col min="12557" max="12557" width="10.28515625" style="232"/>
    <col min="12558" max="12558" width="19.85546875" style="232" customWidth="1"/>
    <col min="12559" max="12803" width="10.28515625" style="232"/>
    <col min="12804" max="12804" width="16.85546875" style="232" customWidth="1"/>
    <col min="12805" max="12805" width="7.140625" style="232" customWidth="1"/>
    <col min="12806" max="12806" width="57.42578125" style="232" customWidth="1"/>
    <col min="12807" max="12807" width="5.42578125" style="232" customWidth="1"/>
    <col min="12808" max="12808" width="26.42578125" style="232" customWidth="1"/>
    <col min="12809" max="12809" width="27" style="232" customWidth="1"/>
    <col min="12810" max="12810" width="11.28515625" style="232" hidden="1" customWidth="1"/>
    <col min="12811" max="12811" width="27.28515625" style="232" customWidth="1"/>
    <col min="12812" max="12812" width="15.28515625" style="232" customWidth="1"/>
    <col min="12813" max="12813" width="10.28515625" style="232"/>
    <col min="12814" max="12814" width="19.85546875" style="232" customWidth="1"/>
    <col min="12815" max="13059" width="10.28515625" style="232"/>
    <col min="13060" max="13060" width="16.85546875" style="232" customWidth="1"/>
    <col min="13061" max="13061" width="7.140625" style="232" customWidth="1"/>
    <col min="13062" max="13062" width="57.42578125" style="232" customWidth="1"/>
    <col min="13063" max="13063" width="5.42578125" style="232" customWidth="1"/>
    <col min="13064" max="13064" width="26.42578125" style="232" customWidth="1"/>
    <col min="13065" max="13065" width="27" style="232" customWidth="1"/>
    <col min="13066" max="13066" width="11.28515625" style="232" hidden="1" customWidth="1"/>
    <col min="13067" max="13067" width="27.28515625" style="232" customWidth="1"/>
    <col min="13068" max="13068" width="15.28515625" style="232" customWidth="1"/>
    <col min="13069" max="13069" width="10.28515625" style="232"/>
    <col min="13070" max="13070" width="19.85546875" style="232" customWidth="1"/>
    <col min="13071" max="13315" width="10.28515625" style="232"/>
    <col min="13316" max="13316" width="16.85546875" style="232" customWidth="1"/>
    <col min="13317" max="13317" width="7.140625" style="232" customWidth="1"/>
    <col min="13318" max="13318" width="57.42578125" style="232" customWidth="1"/>
    <col min="13319" max="13319" width="5.42578125" style="232" customWidth="1"/>
    <col min="13320" max="13320" width="26.42578125" style="232" customWidth="1"/>
    <col min="13321" max="13321" width="27" style="232" customWidth="1"/>
    <col min="13322" max="13322" width="11.28515625" style="232" hidden="1" customWidth="1"/>
    <col min="13323" max="13323" width="27.28515625" style="232" customWidth="1"/>
    <col min="13324" max="13324" width="15.28515625" style="232" customWidth="1"/>
    <col min="13325" max="13325" width="10.28515625" style="232"/>
    <col min="13326" max="13326" width="19.85546875" style="232" customWidth="1"/>
    <col min="13327" max="13571" width="10.28515625" style="232"/>
    <col min="13572" max="13572" width="16.85546875" style="232" customWidth="1"/>
    <col min="13573" max="13573" width="7.140625" style="232" customWidth="1"/>
    <col min="13574" max="13574" width="57.42578125" style="232" customWidth="1"/>
    <col min="13575" max="13575" width="5.42578125" style="232" customWidth="1"/>
    <col min="13576" max="13576" width="26.42578125" style="232" customWidth="1"/>
    <col min="13577" max="13577" width="27" style="232" customWidth="1"/>
    <col min="13578" max="13578" width="11.28515625" style="232" hidden="1" customWidth="1"/>
    <col min="13579" max="13579" width="27.28515625" style="232" customWidth="1"/>
    <col min="13580" max="13580" width="15.28515625" style="232" customWidth="1"/>
    <col min="13581" max="13581" width="10.28515625" style="232"/>
    <col min="13582" max="13582" width="19.85546875" style="232" customWidth="1"/>
    <col min="13583" max="13827" width="10.28515625" style="232"/>
    <col min="13828" max="13828" width="16.85546875" style="232" customWidth="1"/>
    <col min="13829" max="13829" width="7.140625" style="232" customWidth="1"/>
    <col min="13830" max="13830" width="57.42578125" style="232" customWidth="1"/>
    <col min="13831" max="13831" width="5.42578125" style="232" customWidth="1"/>
    <col min="13832" max="13832" width="26.42578125" style="232" customWidth="1"/>
    <col min="13833" max="13833" width="27" style="232" customWidth="1"/>
    <col min="13834" max="13834" width="11.28515625" style="232" hidden="1" customWidth="1"/>
    <col min="13835" max="13835" width="27.28515625" style="232" customWidth="1"/>
    <col min="13836" max="13836" width="15.28515625" style="232" customWidth="1"/>
    <col min="13837" max="13837" width="10.28515625" style="232"/>
    <col min="13838" max="13838" width="19.85546875" style="232" customWidth="1"/>
    <col min="13839" max="14083" width="10.28515625" style="232"/>
    <col min="14084" max="14084" width="16.85546875" style="232" customWidth="1"/>
    <col min="14085" max="14085" width="7.140625" style="232" customWidth="1"/>
    <col min="14086" max="14086" width="57.42578125" style="232" customWidth="1"/>
    <col min="14087" max="14087" width="5.42578125" style="232" customWidth="1"/>
    <col min="14088" max="14088" width="26.42578125" style="232" customWidth="1"/>
    <col min="14089" max="14089" width="27" style="232" customWidth="1"/>
    <col min="14090" max="14090" width="11.28515625" style="232" hidden="1" customWidth="1"/>
    <col min="14091" max="14091" width="27.28515625" style="232" customWidth="1"/>
    <col min="14092" max="14092" width="15.28515625" style="232" customWidth="1"/>
    <col min="14093" max="14093" width="10.28515625" style="232"/>
    <col min="14094" max="14094" width="19.85546875" style="232" customWidth="1"/>
    <col min="14095" max="14339" width="10.28515625" style="232"/>
    <col min="14340" max="14340" width="16.85546875" style="232" customWidth="1"/>
    <col min="14341" max="14341" width="7.140625" style="232" customWidth="1"/>
    <col min="14342" max="14342" width="57.42578125" style="232" customWidth="1"/>
    <col min="14343" max="14343" width="5.42578125" style="232" customWidth="1"/>
    <col min="14344" max="14344" width="26.42578125" style="232" customWidth="1"/>
    <col min="14345" max="14345" width="27" style="232" customWidth="1"/>
    <col min="14346" max="14346" width="11.28515625" style="232" hidden="1" customWidth="1"/>
    <col min="14347" max="14347" width="27.28515625" style="232" customWidth="1"/>
    <col min="14348" max="14348" width="15.28515625" style="232" customWidth="1"/>
    <col min="14349" max="14349" width="10.28515625" style="232"/>
    <col min="14350" max="14350" width="19.85546875" style="232" customWidth="1"/>
    <col min="14351" max="14595" width="10.28515625" style="232"/>
    <col min="14596" max="14596" width="16.85546875" style="232" customWidth="1"/>
    <col min="14597" max="14597" width="7.140625" style="232" customWidth="1"/>
    <col min="14598" max="14598" width="57.42578125" style="232" customWidth="1"/>
    <col min="14599" max="14599" width="5.42578125" style="232" customWidth="1"/>
    <col min="14600" max="14600" width="26.42578125" style="232" customWidth="1"/>
    <col min="14601" max="14601" width="27" style="232" customWidth="1"/>
    <col min="14602" max="14602" width="11.28515625" style="232" hidden="1" customWidth="1"/>
    <col min="14603" max="14603" width="27.28515625" style="232" customWidth="1"/>
    <col min="14604" max="14604" width="15.28515625" style="232" customWidth="1"/>
    <col min="14605" max="14605" width="10.28515625" style="232"/>
    <col min="14606" max="14606" width="19.85546875" style="232" customWidth="1"/>
    <col min="14607" max="14851" width="10.28515625" style="232"/>
    <col min="14852" max="14852" width="16.85546875" style="232" customWidth="1"/>
    <col min="14853" max="14853" width="7.140625" style="232" customWidth="1"/>
    <col min="14854" max="14854" width="57.42578125" style="232" customWidth="1"/>
    <col min="14855" max="14855" width="5.42578125" style="232" customWidth="1"/>
    <col min="14856" max="14856" width="26.42578125" style="232" customWidth="1"/>
    <col min="14857" max="14857" width="27" style="232" customWidth="1"/>
    <col min="14858" max="14858" width="11.28515625" style="232" hidden="1" customWidth="1"/>
    <col min="14859" max="14859" width="27.28515625" style="232" customWidth="1"/>
    <col min="14860" max="14860" width="15.28515625" style="232" customWidth="1"/>
    <col min="14861" max="14861" width="10.28515625" style="232"/>
    <col min="14862" max="14862" width="19.85546875" style="232" customWidth="1"/>
    <col min="14863" max="15107" width="10.28515625" style="232"/>
    <col min="15108" max="15108" width="16.85546875" style="232" customWidth="1"/>
    <col min="15109" max="15109" width="7.140625" style="232" customWidth="1"/>
    <col min="15110" max="15110" width="57.42578125" style="232" customWidth="1"/>
    <col min="15111" max="15111" width="5.42578125" style="232" customWidth="1"/>
    <col min="15112" max="15112" width="26.42578125" style="232" customWidth="1"/>
    <col min="15113" max="15113" width="27" style="232" customWidth="1"/>
    <col min="15114" max="15114" width="11.28515625" style="232" hidden="1" customWidth="1"/>
    <col min="15115" max="15115" width="27.28515625" style="232" customWidth="1"/>
    <col min="15116" max="15116" width="15.28515625" style="232" customWidth="1"/>
    <col min="15117" max="15117" width="10.28515625" style="232"/>
    <col min="15118" max="15118" width="19.85546875" style="232" customWidth="1"/>
    <col min="15119" max="15363" width="10.28515625" style="232"/>
    <col min="15364" max="15364" width="16.85546875" style="232" customWidth="1"/>
    <col min="15365" max="15365" width="7.140625" style="232" customWidth="1"/>
    <col min="15366" max="15366" width="57.42578125" style="232" customWidth="1"/>
    <col min="15367" max="15367" width="5.42578125" style="232" customWidth="1"/>
    <col min="15368" max="15368" width="26.42578125" style="232" customWidth="1"/>
    <col min="15369" max="15369" width="27" style="232" customWidth="1"/>
    <col min="15370" max="15370" width="11.28515625" style="232" hidden="1" customWidth="1"/>
    <col min="15371" max="15371" width="27.28515625" style="232" customWidth="1"/>
    <col min="15372" max="15372" width="15.28515625" style="232" customWidth="1"/>
    <col min="15373" max="15373" width="10.28515625" style="232"/>
    <col min="15374" max="15374" width="19.85546875" style="232" customWidth="1"/>
    <col min="15375" max="15619" width="10.28515625" style="232"/>
    <col min="15620" max="15620" width="16.85546875" style="232" customWidth="1"/>
    <col min="15621" max="15621" width="7.140625" style="232" customWidth="1"/>
    <col min="15622" max="15622" width="57.42578125" style="232" customWidth="1"/>
    <col min="15623" max="15623" width="5.42578125" style="232" customWidth="1"/>
    <col min="15624" max="15624" width="26.42578125" style="232" customWidth="1"/>
    <col min="15625" max="15625" width="27" style="232" customWidth="1"/>
    <col min="15626" max="15626" width="11.28515625" style="232" hidden="1" customWidth="1"/>
    <col min="15627" max="15627" width="27.28515625" style="232" customWidth="1"/>
    <col min="15628" max="15628" width="15.28515625" style="232" customWidth="1"/>
    <col min="15629" max="15629" width="10.28515625" style="232"/>
    <col min="15630" max="15630" width="19.85546875" style="232" customWidth="1"/>
    <col min="15631" max="15875" width="10.28515625" style="232"/>
    <col min="15876" max="15876" width="16.85546875" style="232" customWidth="1"/>
    <col min="15877" max="15877" width="7.140625" style="232" customWidth="1"/>
    <col min="15878" max="15878" width="57.42578125" style="232" customWidth="1"/>
    <col min="15879" max="15879" width="5.42578125" style="232" customWidth="1"/>
    <col min="15880" max="15880" width="26.42578125" style="232" customWidth="1"/>
    <col min="15881" max="15881" width="27" style="232" customWidth="1"/>
    <col min="15882" max="15882" width="11.28515625" style="232" hidden="1" customWidth="1"/>
    <col min="15883" max="15883" width="27.28515625" style="232" customWidth="1"/>
    <col min="15884" max="15884" width="15.28515625" style="232" customWidth="1"/>
    <col min="15885" max="15885" width="10.28515625" style="232"/>
    <col min="15886" max="15886" width="19.85546875" style="232" customWidth="1"/>
    <col min="15887" max="16131" width="10.28515625" style="232"/>
    <col min="16132" max="16132" width="16.85546875" style="232" customWidth="1"/>
    <col min="16133" max="16133" width="7.140625" style="232" customWidth="1"/>
    <col min="16134" max="16134" width="57.42578125" style="232" customWidth="1"/>
    <col min="16135" max="16135" width="5.42578125" style="232" customWidth="1"/>
    <col min="16136" max="16136" width="26.42578125" style="232" customWidth="1"/>
    <col min="16137" max="16137" width="27" style="232" customWidth="1"/>
    <col min="16138" max="16138" width="11.28515625" style="232" hidden="1" customWidth="1"/>
    <col min="16139" max="16139" width="27.28515625" style="232" customWidth="1"/>
    <col min="16140" max="16140" width="15.28515625" style="232" customWidth="1"/>
    <col min="16141" max="16141" width="10.28515625" style="232"/>
    <col min="16142" max="16142" width="19.85546875" style="232" customWidth="1"/>
    <col min="16143" max="16384" width="10.28515625" style="232"/>
  </cols>
  <sheetData>
    <row r="1" spans="1:14" ht="20.100000000000001" customHeight="1" x14ac:dyDescent="0.25">
      <c r="C1" s="234" t="s">
        <v>5278</v>
      </c>
    </row>
    <row r="2" spans="1:14" ht="20.100000000000001" customHeight="1" x14ac:dyDescent="0.25">
      <c r="C2" s="234" t="s">
        <v>5279</v>
      </c>
    </row>
    <row r="3" spans="1:14" ht="20.100000000000001" customHeight="1" x14ac:dyDescent="0.25">
      <c r="C3" s="234" t="s">
        <v>5281</v>
      </c>
    </row>
    <row r="4" spans="1:14" ht="20.100000000000001" customHeight="1" x14ac:dyDescent="0.25">
      <c r="C4" s="234"/>
    </row>
    <row r="5" spans="1:14" ht="20.100000000000001" customHeight="1" x14ac:dyDescent="0.25">
      <c r="C5" s="364" t="s">
        <v>5362</v>
      </c>
      <c r="F5" s="365"/>
      <c r="G5" s="365"/>
      <c r="H5" s="365"/>
      <c r="I5" s="365"/>
      <c r="J5" s="365"/>
      <c r="K5" s="365"/>
    </row>
    <row r="6" spans="1:14" ht="20.100000000000001" customHeight="1" x14ac:dyDescent="0.25">
      <c r="C6" s="364"/>
    </row>
    <row r="7" spans="1:14" ht="20.100000000000001" customHeight="1" x14ac:dyDescent="0.25">
      <c r="C7" s="2" t="str">
        <f>+BILAN!C8</f>
        <v>Période du 1er janvier 2022 au 31 décembre 2022</v>
      </c>
      <c r="D7" s="2"/>
      <c r="E7" s="2"/>
      <c r="F7" s="2"/>
      <c r="G7" s="2"/>
      <c r="H7" s="2"/>
      <c r="I7" s="2"/>
      <c r="J7" s="2"/>
      <c r="K7" s="366"/>
    </row>
    <row r="8" spans="1:14" ht="20.100000000000001" customHeight="1" x14ac:dyDescent="0.25">
      <c r="C8" s="237"/>
      <c r="D8" s="237"/>
      <c r="I8" s="237"/>
      <c r="J8" s="367" t="s">
        <v>5363</v>
      </c>
      <c r="K8" s="366"/>
    </row>
    <row r="9" spans="1:14" ht="20.100000000000001" customHeight="1" x14ac:dyDescent="0.25">
      <c r="C9" s="322"/>
      <c r="D9" s="368"/>
      <c r="E9" s="369" t="s">
        <v>5364</v>
      </c>
      <c r="F9" s="369" t="s">
        <v>5365</v>
      </c>
      <c r="G9" s="369" t="s">
        <v>5366</v>
      </c>
      <c r="H9" s="369" t="s">
        <v>5367</v>
      </c>
      <c r="I9" s="369" t="s">
        <v>5368</v>
      </c>
      <c r="J9" s="369" t="s">
        <v>5369</v>
      </c>
      <c r="K9" s="369" t="s">
        <v>5370</v>
      </c>
    </row>
    <row r="10" spans="1:14" ht="20.100000000000001" customHeight="1" x14ac:dyDescent="0.25">
      <c r="A10" s="160" t="s">
        <v>3280</v>
      </c>
      <c r="B10" s="370" t="s">
        <v>3280</v>
      </c>
      <c r="C10" s="279" t="s">
        <v>5371</v>
      </c>
      <c r="E10" s="371"/>
      <c r="F10" s="372">
        <f>-SUMIF('ALL 2022'!E:E,CN!A10,'ALL 2022'!AR:AR)</f>
        <v>247081156.09718481</v>
      </c>
      <c r="G10" s="372">
        <v>176630346.32041001</v>
      </c>
      <c r="H10" s="372">
        <v>112605077.37075201</v>
      </c>
      <c r="I10" s="373">
        <v>63221066.104037397</v>
      </c>
      <c r="J10" s="374">
        <v>57762643.041979499</v>
      </c>
      <c r="K10" s="375">
        <v>51227966.332317702</v>
      </c>
      <c r="M10" s="376"/>
    </row>
    <row r="11" spans="1:14" ht="20.100000000000001" customHeight="1" x14ac:dyDescent="0.25">
      <c r="A11" s="160" t="s">
        <v>3281</v>
      </c>
      <c r="B11" s="360" t="s">
        <v>5372</v>
      </c>
      <c r="C11" s="279" t="s">
        <v>5373</v>
      </c>
      <c r="E11" s="377"/>
      <c r="F11" s="288">
        <f>-SUMIF('ALL 2022'!E:E,CN!A11,'ALL 2022'!AR:AR)</f>
        <v>-59045.99967368436</v>
      </c>
      <c r="G11" s="288">
        <v>-266310.10448670102</v>
      </c>
      <c r="H11" s="288">
        <v>756375.59164138604</v>
      </c>
      <c r="I11" s="378">
        <v>233907.83766792901</v>
      </c>
      <c r="J11" s="379">
        <v>1462290.21087692</v>
      </c>
      <c r="K11" s="380">
        <v>104122.15251432201</v>
      </c>
    </row>
    <row r="12" spans="1:14" ht="20.100000000000001" customHeight="1" x14ac:dyDescent="0.25">
      <c r="A12" s="160" t="s">
        <v>3284</v>
      </c>
      <c r="B12" s="360">
        <v>72</v>
      </c>
      <c r="C12" s="279" t="s">
        <v>5374</v>
      </c>
      <c r="E12" s="381"/>
      <c r="F12" s="288">
        <f>-SUMIF('ALL 2022'!E:E,CN!A12,'ALL 2022'!AR:AR)</f>
        <v>3099436.564923475</v>
      </c>
      <c r="G12" s="288">
        <v>1728081.2352207601</v>
      </c>
      <c r="H12" s="288">
        <v>1783460.09432482</v>
      </c>
      <c r="I12" s="382">
        <v>3339981.7784581501</v>
      </c>
      <c r="J12" s="383">
        <v>1942653.18467949</v>
      </c>
      <c r="K12" s="384">
        <v>756827.59034210502</v>
      </c>
    </row>
    <row r="13" spans="1:14" ht="20.100000000000001" customHeight="1" x14ac:dyDescent="0.25">
      <c r="C13" s="261"/>
      <c r="D13" s="234" t="s">
        <v>5375</v>
      </c>
      <c r="E13" s="385" t="s">
        <v>1127</v>
      </c>
      <c r="F13" s="386">
        <f>F10+F11+F12</f>
        <v>250121546.66243458</v>
      </c>
      <c r="G13" s="386">
        <f>G10+G11+G12</f>
        <v>178092117.45114407</v>
      </c>
      <c r="H13" s="386">
        <f>H10+H11+H12</f>
        <v>115144913.05671822</v>
      </c>
      <c r="I13" s="386">
        <f>I10+I11+I12</f>
        <v>66794955.720163472</v>
      </c>
      <c r="J13" s="387">
        <v>61167586.437535897</v>
      </c>
      <c r="K13" s="388">
        <v>52088916.075174101</v>
      </c>
      <c r="M13" s="389">
        <f>+F13-G13</f>
        <v>72029429.211290509</v>
      </c>
      <c r="N13" s="232" t="s">
        <v>5376</v>
      </c>
    </row>
    <row r="14" spans="1:14" ht="20.100000000000001" customHeight="1" x14ac:dyDescent="0.25">
      <c r="A14" s="160" t="s">
        <v>3269</v>
      </c>
      <c r="B14" s="390"/>
      <c r="C14" s="279" t="s">
        <v>5377</v>
      </c>
      <c r="E14" s="391" t="s">
        <v>5378</v>
      </c>
      <c r="F14" s="288">
        <f>SUMIF('ALL 2022'!E:E,CN!A14,'ALL 2022'!AR:AR)</f>
        <v>207378047.86545256</v>
      </c>
      <c r="G14" s="288">
        <v>149335837.155871</v>
      </c>
      <c r="H14" s="288">
        <v>88804109.117871895</v>
      </c>
      <c r="I14" s="378">
        <v>42288092.046504498</v>
      </c>
      <c r="J14" s="378">
        <v>41447558.804588303</v>
      </c>
      <c r="K14" s="392">
        <v>36102253.972238801</v>
      </c>
      <c r="M14" s="376">
        <f>+G14-F14</f>
        <v>-58042210.709581554</v>
      </c>
    </row>
    <row r="15" spans="1:14" ht="20.100000000000001" customHeight="1" x14ac:dyDescent="0.25">
      <c r="A15" s="160" t="s">
        <v>3273</v>
      </c>
      <c r="B15" s="360" t="s">
        <v>5379</v>
      </c>
      <c r="C15" s="279" t="s">
        <v>5380</v>
      </c>
      <c r="E15" s="391" t="s">
        <v>5381</v>
      </c>
      <c r="F15" s="288">
        <f>SUMIF('ALL 2022'!E:E,CN!A15,'ALL 2022'!AR:AR)</f>
        <v>11957867.298444917</v>
      </c>
      <c r="G15" s="288">
        <v>8121595.5053277304</v>
      </c>
      <c r="H15" s="288">
        <v>6619683.1772014396</v>
      </c>
      <c r="I15" s="378">
        <v>5818891.6176589997</v>
      </c>
      <c r="J15" s="378">
        <v>5258281.5892534396</v>
      </c>
      <c r="K15" s="392">
        <v>3626561.46698992</v>
      </c>
      <c r="M15" s="376">
        <f>+G15-F15</f>
        <v>-3836271.793117187</v>
      </c>
    </row>
    <row r="16" spans="1:14" ht="20.100000000000001" customHeight="1" x14ac:dyDescent="0.25">
      <c r="C16" s="279"/>
      <c r="D16" s="234" t="s">
        <v>5382</v>
      </c>
      <c r="E16" s="385"/>
      <c r="F16" s="386">
        <f>SUM(F14:F15)</f>
        <v>219335915.16389748</v>
      </c>
      <c r="G16" s="386">
        <f>SUM(G14:G15)</f>
        <v>157457432.66119874</v>
      </c>
      <c r="H16" s="386">
        <f>SUM(H14:H15)</f>
        <v>95423792.29507333</v>
      </c>
      <c r="I16" s="386">
        <f>SUM(I14:I15)</f>
        <v>48106983.6641635</v>
      </c>
      <c r="J16" s="386">
        <v>46705840.393841803</v>
      </c>
      <c r="K16" s="393">
        <v>39728815.439228699</v>
      </c>
      <c r="M16" s="376"/>
    </row>
    <row r="17" spans="1:30" ht="20.100000000000001" customHeight="1" x14ac:dyDescent="0.25">
      <c r="C17" s="279"/>
      <c r="D17" s="234"/>
      <c r="E17" s="391"/>
      <c r="F17" s="394"/>
      <c r="G17" s="394"/>
      <c r="H17" s="394"/>
      <c r="I17" s="395"/>
      <c r="J17" s="395"/>
      <c r="K17" s="396"/>
    </row>
    <row r="18" spans="1:30" s="397" customFormat="1" ht="20.100000000000001" customHeight="1" x14ac:dyDescent="0.25">
      <c r="A18" s="160"/>
      <c r="B18" s="360"/>
      <c r="C18" s="279"/>
      <c r="D18" s="234" t="s">
        <v>5383</v>
      </c>
      <c r="E18" s="385"/>
      <c r="F18" s="386">
        <f>F13-F16</f>
        <v>30785631.498537093</v>
      </c>
      <c r="G18" s="386">
        <f>G13-G16</f>
        <v>20634684.789945334</v>
      </c>
      <c r="H18" s="386">
        <f>H13-H16</f>
        <v>19721120.761644885</v>
      </c>
      <c r="I18" s="386">
        <f>I13-I16</f>
        <v>18687972.055999972</v>
      </c>
      <c r="J18" s="386">
        <v>14461746.043694099</v>
      </c>
      <c r="K18" s="393">
        <v>12360100.6359454</v>
      </c>
      <c r="L18" s="232"/>
      <c r="M18" s="389">
        <f>+F18-G18</f>
        <v>10150946.708591759</v>
      </c>
      <c r="N18" s="376" t="s">
        <v>5384</v>
      </c>
      <c r="O18" s="363"/>
      <c r="P18" s="363"/>
      <c r="Q18" s="363"/>
      <c r="R18" s="363"/>
      <c r="S18" s="363"/>
      <c r="T18" s="363"/>
      <c r="U18" s="363"/>
      <c r="V18" s="363"/>
      <c r="W18" s="363"/>
      <c r="X18" s="363"/>
      <c r="Y18" s="363"/>
      <c r="Z18" s="363"/>
      <c r="AA18" s="363"/>
      <c r="AB18" s="363"/>
      <c r="AC18" s="363"/>
      <c r="AD18" s="363"/>
    </row>
    <row r="19" spans="1:30" s="397" customFormat="1" ht="20.100000000000001" customHeight="1" x14ac:dyDescent="0.25">
      <c r="A19" s="160" t="s">
        <v>3275</v>
      </c>
      <c r="B19" s="360">
        <v>64</v>
      </c>
      <c r="C19" s="398" t="s">
        <v>5385</v>
      </c>
      <c r="D19" s="234"/>
      <c r="E19" s="391" t="s">
        <v>5386</v>
      </c>
      <c r="F19" s="288">
        <f>SUMIF('ALL 2022'!E:E,CN!A19,'ALL 2022'!AR:AR)</f>
        <v>7330011.7274640184</v>
      </c>
      <c r="G19" s="288">
        <v>6317068.7867534701</v>
      </c>
      <c r="H19" s="288">
        <v>4886596.6287285499</v>
      </c>
      <c r="I19" s="378">
        <v>4550275.7235612003</v>
      </c>
      <c r="J19" s="378">
        <v>3480151.9673546101</v>
      </c>
      <c r="K19" s="392">
        <v>2596484.6245078901</v>
      </c>
      <c r="L19" s="232"/>
      <c r="M19" s="376">
        <f>+G19-F19</f>
        <v>-1012942.9407105483</v>
      </c>
      <c r="N19" s="232" t="s">
        <v>5387</v>
      </c>
      <c r="O19" s="363"/>
      <c r="P19" s="363"/>
      <c r="Q19" s="363"/>
      <c r="R19" s="363"/>
      <c r="S19" s="363"/>
      <c r="T19" s="363"/>
      <c r="U19" s="363"/>
      <c r="V19" s="363"/>
      <c r="W19" s="363"/>
      <c r="X19" s="363"/>
      <c r="Y19" s="363"/>
      <c r="Z19" s="363"/>
      <c r="AA19" s="363"/>
      <c r="AB19" s="363"/>
      <c r="AC19" s="363"/>
      <c r="AD19" s="363"/>
    </row>
    <row r="20" spans="1:30" s="397" customFormat="1" ht="20.100000000000001" customHeight="1" x14ac:dyDescent="0.25">
      <c r="A20" s="160" t="s">
        <v>3274</v>
      </c>
      <c r="B20" s="360">
        <v>63</v>
      </c>
      <c r="C20" s="398" t="s">
        <v>5388</v>
      </c>
      <c r="D20" s="234"/>
      <c r="E20" s="391" t="s">
        <v>1130</v>
      </c>
      <c r="F20" s="288">
        <f>SUMIF('ALL 2022'!E:E,CN!A20,'ALL 2022'!AR:AR)</f>
        <v>3113293.7600114201</v>
      </c>
      <c r="G20" s="288">
        <v>1091776.34782176</v>
      </c>
      <c r="H20" s="288">
        <v>985770.00215599895</v>
      </c>
      <c r="I20" s="378">
        <v>923740.67192943895</v>
      </c>
      <c r="J20" s="378">
        <v>931854.31071948702</v>
      </c>
      <c r="K20" s="392">
        <v>636121.03788421105</v>
      </c>
      <c r="L20" s="232"/>
      <c r="M20" s="376">
        <f>+G20-F20</f>
        <v>-2021517.4121896601</v>
      </c>
      <c r="N20" s="232" t="s">
        <v>5389</v>
      </c>
      <c r="O20" s="363"/>
      <c r="P20" s="363"/>
      <c r="Q20" s="363"/>
      <c r="R20" s="363"/>
      <c r="S20" s="363"/>
      <c r="T20" s="363"/>
      <c r="U20" s="363"/>
      <c r="V20" s="363"/>
      <c r="W20" s="363"/>
      <c r="X20" s="363"/>
      <c r="Y20" s="363"/>
      <c r="Z20" s="363"/>
      <c r="AA20" s="363"/>
      <c r="AB20" s="363"/>
      <c r="AC20" s="363"/>
      <c r="AD20" s="363"/>
    </row>
    <row r="21" spans="1:30" s="397" customFormat="1" ht="20.100000000000001" customHeight="1" x14ac:dyDescent="0.25">
      <c r="A21" s="160"/>
      <c r="B21" s="390"/>
      <c r="C21" s="261"/>
      <c r="D21" s="234" t="s">
        <v>5390</v>
      </c>
      <c r="E21" s="385"/>
      <c r="F21" s="386">
        <f>F18-F19-F20</f>
        <v>20342326.011061653</v>
      </c>
      <c r="G21" s="386">
        <f>G18-G19-G20</f>
        <v>13225839.655370105</v>
      </c>
      <c r="H21" s="386">
        <f>H18-H19-H20</f>
        <v>13848754.130760336</v>
      </c>
      <c r="I21" s="386">
        <f>I18-I19-I20</f>
        <v>13213955.660509331</v>
      </c>
      <c r="J21" s="386">
        <v>10049739.765620001</v>
      </c>
      <c r="K21" s="393">
        <v>9127494.9735532999</v>
      </c>
      <c r="L21" s="232"/>
      <c r="M21" s="376"/>
      <c r="N21" s="232"/>
      <c r="O21" s="363"/>
      <c r="P21" s="363"/>
      <c r="Q21" s="363"/>
      <c r="R21" s="363"/>
      <c r="S21" s="363"/>
      <c r="T21" s="363"/>
      <c r="U21" s="363"/>
      <c r="V21" s="363"/>
      <c r="W21" s="363"/>
      <c r="X21" s="363"/>
      <c r="Y21" s="363"/>
      <c r="Z21" s="363"/>
      <c r="AA21" s="363"/>
      <c r="AB21" s="363"/>
      <c r="AC21" s="363"/>
      <c r="AD21" s="363"/>
    </row>
    <row r="22" spans="1:30" s="397" customFormat="1" ht="20.100000000000001" customHeight="1" x14ac:dyDescent="0.25">
      <c r="A22" s="160" t="s">
        <v>3282</v>
      </c>
      <c r="B22" s="360">
        <v>75</v>
      </c>
      <c r="C22" s="398" t="s">
        <v>5391</v>
      </c>
      <c r="D22" s="232"/>
      <c r="E22" s="391" t="s">
        <v>5392</v>
      </c>
      <c r="F22" s="288">
        <f>-SUMIF('ALL 2022'!E:E,CN!A22,'ALL 2022'!AR:AR)</f>
        <v>1632517.5325317699</v>
      </c>
      <c r="G22" s="288">
        <v>2418527.0727894399</v>
      </c>
      <c r="H22" s="288">
        <v>1573799.89614672</v>
      </c>
      <c r="I22" s="378">
        <v>1087781.6843878401</v>
      </c>
      <c r="J22" s="378">
        <v>784113.306992564</v>
      </c>
      <c r="K22" s="392">
        <v>691909.19525421096</v>
      </c>
      <c r="L22" s="232"/>
      <c r="M22" s="376">
        <f>+F22-G22</f>
        <v>-786009.54025766999</v>
      </c>
      <c r="N22" s="232"/>
      <c r="O22" s="363"/>
      <c r="P22" s="363"/>
      <c r="Q22" s="363"/>
      <c r="R22" s="363"/>
      <c r="S22" s="363"/>
      <c r="T22" s="363"/>
      <c r="U22" s="363"/>
      <c r="V22" s="363"/>
      <c r="W22" s="363"/>
      <c r="X22" s="363"/>
      <c r="Y22" s="363"/>
      <c r="Z22" s="363"/>
      <c r="AA22" s="363"/>
      <c r="AB22" s="363"/>
      <c r="AC22" s="363"/>
      <c r="AD22" s="363"/>
    </row>
    <row r="23" spans="1:30" s="397" customFormat="1" ht="20.100000000000001" customHeight="1" x14ac:dyDescent="0.25">
      <c r="A23" s="160" t="s">
        <v>3276</v>
      </c>
      <c r="B23" s="360">
        <v>65</v>
      </c>
      <c r="C23" s="398" t="s">
        <v>5393</v>
      </c>
      <c r="D23" s="232"/>
      <c r="E23" s="391" t="s">
        <v>5394</v>
      </c>
      <c r="F23" s="288">
        <f>SUMIF('ALL 2022'!E:E,CN!A23,'ALL 2022'!AR:AR)</f>
        <v>1929116.341676662</v>
      </c>
      <c r="G23" s="288">
        <v>594544.21839929896</v>
      </c>
      <c r="H23" s="288">
        <v>1524681.64925077</v>
      </c>
      <c r="I23" s="378">
        <v>649733.57964984304</v>
      </c>
      <c r="J23" s="378">
        <v>222154.12775528201</v>
      </c>
      <c r="K23" s="392">
        <v>319470.10198821098</v>
      </c>
      <c r="L23" s="232"/>
      <c r="M23" s="376">
        <f>+G23-F23</f>
        <v>-1334572.1232773629</v>
      </c>
      <c r="N23" s="232"/>
      <c r="O23" s="363"/>
      <c r="P23" s="363"/>
      <c r="Q23" s="363"/>
      <c r="R23" s="363"/>
      <c r="S23" s="363"/>
      <c r="T23" s="363"/>
      <c r="U23" s="363"/>
      <c r="V23" s="363"/>
      <c r="W23" s="363"/>
      <c r="X23" s="363"/>
      <c r="Y23" s="363"/>
      <c r="Z23" s="363"/>
      <c r="AA23" s="363"/>
      <c r="AB23" s="363"/>
      <c r="AC23" s="363"/>
      <c r="AD23" s="363"/>
    </row>
    <row r="24" spans="1:30" s="397" customFormat="1" ht="20.100000000000001" customHeight="1" x14ac:dyDescent="0.25">
      <c r="A24" s="160" t="s">
        <v>3278</v>
      </c>
      <c r="B24" s="360">
        <v>68</v>
      </c>
      <c r="C24" s="398" t="s">
        <v>5395</v>
      </c>
      <c r="D24" s="232"/>
      <c r="E24" s="391" t="s">
        <v>5396</v>
      </c>
      <c r="F24" s="288">
        <f>SUMIF('ALL 2022'!E:E,CN!A24,'ALL 2022'!AR:AR)</f>
        <v>7508800.8096636618</v>
      </c>
      <c r="G24" s="288">
        <v>5700137.2124934103</v>
      </c>
      <c r="H24" s="288">
        <v>5397618.9472466595</v>
      </c>
      <c r="I24" s="378">
        <v>3430947.2603486101</v>
      </c>
      <c r="J24" s="378">
        <v>3339045.5152923102</v>
      </c>
      <c r="K24" s="392">
        <v>2750012.7010256001</v>
      </c>
      <c r="L24" s="232"/>
      <c r="M24" s="376">
        <f>+G24-F24</f>
        <v>-1808663.5971702514</v>
      </c>
      <c r="N24" s="232" t="s">
        <v>5397</v>
      </c>
      <c r="O24" s="363"/>
      <c r="P24" s="363"/>
      <c r="Q24" s="363"/>
      <c r="R24" s="363"/>
      <c r="S24" s="363"/>
      <c r="T24" s="363"/>
      <c r="U24" s="363"/>
      <c r="V24" s="363"/>
      <c r="W24" s="363"/>
      <c r="X24" s="363"/>
      <c r="Y24" s="363"/>
      <c r="Z24" s="363"/>
      <c r="AA24" s="363"/>
      <c r="AB24" s="363"/>
      <c r="AC24" s="363"/>
      <c r="AD24" s="363"/>
    </row>
    <row r="25" spans="1:30" s="397" customFormat="1" ht="20.100000000000001" customHeight="1" x14ac:dyDescent="0.25">
      <c r="A25" s="160" t="s">
        <v>3285</v>
      </c>
      <c r="B25" s="360">
        <v>78</v>
      </c>
      <c r="C25" s="398" t="s">
        <v>5398</v>
      </c>
      <c r="D25" s="232"/>
      <c r="E25" s="391" t="s">
        <v>1136</v>
      </c>
      <c r="F25" s="288">
        <f>-SUMIF('ALL 2022'!E:E,CN!A25,'ALL 2022'!AR:AR)</f>
        <v>461030.34659885161</v>
      </c>
      <c r="G25" s="288">
        <v>712040.43136071099</v>
      </c>
      <c r="H25" s="288">
        <v>802831.74134127505</v>
      </c>
      <c r="I25" s="378">
        <v>50329.472785076301</v>
      </c>
      <c r="J25" s="378">
        <v>253818.13245384599</v>
      </c>
      <c r="K25" s="392">
        <v>243901.38778684201</v>
      </c>
      <c r="L25" s="232"/>
      <c r="M25" s="376">
        <f>+F25-G25</f>
        <v>-251010.08476185938</v>
      </c>
      <c r="N25" s="232"/>
      <c r="O25" s="363"/>
      <c r="P25" s="363"/>
      <c r="Q25" s="363"/>
      <c r="R25" s="363"/>
      <c r="S25" s="363"/>
      <c r="T25" s="363"/>
      <c r="U25" s="363"/>
      <c r="V25" s="363"/>
      <c r="W25" s="363"/>
      <c r="X25" s="363"/>
      <c r="Y25" s="363"/>
      <c r="Z25" s="363"/>
      <c r="AA25" s="363"/>
      <c r="AB25" s="363"/>
      <c r="AC25" s="363"/>
      <c r="AD25" s="363"/>
    </row>
    <row r="26" spans="1:30" s="397" customFormat="1" ht="20.100000000000001" customHeight="1" x14ac:dyDescent="0.25">
      <c r="A26" s="160"/>
      <c r="C26" s="279"/>
      <c r="D26" s="234" t="s">
        <v>5399</v>
      </c>
      <c r="E26" s="385"/>
      <c r="F26" s="386">
        <f>F21+F22-F23-F24+F25</f>
        <v>12997956.73885195</v>
      </c>
      <c r="G26" s="386">
        <f>G21+G22-G23-G24+G25</f>
        <v>10061725.728627546</v>
      </c>
      <c r="H26" s="386">
        <f>H21+H22-H23-H24+H25</f>
        <v>9303085.1717509013</v>
      </c>
      <c r="I26" s="386">
        <f>I21+I22-I23-I24+I25</f>
        <v>10271385.977683794</v>
      </c>
      <c r="J26" s="386">
        <v>7526471.5620188303</v>
      </c>
      <c r="K26" s="393">
        <v>6993822.7535805404</v>
      </c>
      <c r="L26" s="232"/>
      <c r="M26" s="376"/>
      <c r="N26" s="232"/>
      <c r="O26" s="363"/>
      <c r="P26" s="363"/>
      <c r="Q26" s="363"/>
      <c r="R26" s="363"/>
      <c r="S26" s="363"/>
      <c r="T26" s="363"/>
      <c r="U26" s="363"/>
      <c r="V26" s="363"/>
      <c r="W26" s="363"/>
      <c r="X26" s="363"/>
      <c r="Y26" s="363"/>
      <c r="Z26" s="363"/>
      <c r="AA26" s="363"/>
      <c r="AB26" s="363"/>
      <c r="AC26" s="363"/>
      <c r="AD26" s="363"/>
    </row>
    <row r="27" spans="1:30" s="397" customFormat="1" ht="20.100000000000001" customHeight="1" x14ac:dyDescent="0.25">
      <c r="A27" s="160" t="s">
        <v>3283</v>
      </c>
      <c r="B27" s="360"/>
      <c r="C27" s="279" t="s">
        <v>5400</v>
      </c>
      <c r="D27" s="232"/>
      <c r="E27" s="391" t="s">
        <v>1139</v>
      </c>
      <c r="F27" s="288">
        <f>-SUMIF('ALL 2022'!E:E,CN!A27,'ALL 2022'!AR:AR)</f>
        <v>626891.0417342314</v>
      </c>
      <c r="G27" s="288">
        <v>551770.392556743</v>
      </c>
      <c r="H27" s="288">
        <v>414052.52225038002</v>
      </c>
      <c r="I27" s="378">
        <v>394372.865813974</v>
      </c>
      <c r="J27" s="378">
        <v>546106.91052761604</v>
      </c>
      <c r="K27" s="392">
        <v>537490.38945307897</v>
      </c>
      <c r="L27" s="232"/>
      <c r="M27" s="376">
        <f>+F27-G27</f>
        <v>75120.649177488405</v>
      </c>
      <c r="N27" s="232"/>
      <c r="O27" s="363"/>
      <c r="P27" s="363"/>
      <c r="Q27" s="363"/>
      <c r="R27" s="363"/>
      <c r="S27" s="363"/>
      <c r="T27" s="363"/>
      <c r="U27" s="363"/>
      <c r="V27" s="363"/>
      <c r="W27" s="363"/>
      <c r="X27" s="363"/>
      <c r="Y27" s="363"/>
      <c r="Z27" s="363"/>
      <c r="AA27" s="363"/>
      <c r="AB27" s="363"/>
      <c r="AC27" s="363"/>
      <c r="AD27" s="363"/>
    </row>
    <row r="28" spans="1:30" s="397" customFormat="1" ht="20.100000000000001" customHeight="1" x14ac:dyDescent="0.25">
      <c r="A28" s="160" t="s">
        <v>3277</v>
      </c>
      <c r="B28" s="360"/>
      <c r="C28" s="279" t="s">
        <v>5401</v>
      </c>
      <c r="D28" s="232"/>
      <c r="E28" s="391" t="s">
        <v>5402</v>
      </c>
      <c r="F28" s="288">
        <f>SUMIF('ALL 2022'!E:E,CN!A28,'ALL 2022'!AR:AR)</f>
        <v>8544057.1498803422</v>
      </c>
      <c r="G28" s="288">
        <v>4808026.1301286304</v>
      </c>
      <c r="H28" s="288">
        <v>5182130.5126109598</v>
      </c>
      <c r="I28" s="378">
        <v>3719868.0673452299</v>
      </c>
      <c r="J28" s="378">
        <v>3040947.0410126401</v>
      </c>
      <c r="K28" s="392">
        <v>2181231.4477667599</v>
      </c>
      <c r="L28" s="376"/>
      <c r="M28" s="376">
        <f>+G28-F28</f>
        <v>-3736031.0197517117</v>
      </c>
      <c r="N28" s="232" t="s">
        <v>5403</v>
      </c>
      <c r="O28" s="363"/>
      <c r="P28" s="363"/>
      <c r="Q28" s="363"/>
      <c r="R28" s="363"/>
      <c r="S28" s="363"/>
      <c r="T28" s="363"/>
      <c r="U28" s="363"/>
      <c r="V28" s="363"/>
      <c r="W28" s="363"/>
      <c r="X28" s="363"/>
      <c r="Y28" s="363"/>
      <c r="Z28" s="363"/>
      <c r="AA28" s="363"/>
      <c r="AB28" s="363"/>
      <c r="AC28" s="363"/>
      <c r="AD28" s="363"/>
    </row>
    <row r="29" spans="1:30" s="397" customFormat="1" ht="20.100000000000001" customHeight="1" x14ac:dyDescent="0.25">
      <c r="A29" s="160"/>
      <c r="B29" s="360">
        <v>76</v>
      </c>
      <c r="C29" s="279"/>
      <c r="D29" s="234" t="s">
        <v>5404</v>
      </c>
      <c r="E29" s="385"/>
      <c r="F29" s="386">
        <f>F27-F28</f>
        <v>-7917166.1081461105</v>
      </c>
      <c r="G29" s="386">
        <f>G27-G28</f>
        <v>-4256255.7375718877</v>
      </c>
      <c r="H29" s="386">
        <f>H27-H28</f>
        <v>-4768077.9903605795</v>
      </c>
      <c r="I29" s="386">
        <f>I27-I28</f>
        <v>-3325495.2015312561</v>
      </c>
      <c r="J29" s="386">
        <v>-2494840.1304850299</v>
      </c>
      <c r="K29" s="393">
        <v>-1643741.0583136801</v>
      </c>
      <c r="L29" s="232"/>
      <c r="M29" s="376"/>
      <c r="N29" s="232"/>
      <c r="O29" s="363"/>
      <c r="P29" s="363"/>
      <c r="Q29" s="363"/>
      <c r="R29" s="363"/>
      <c r="S29" s="363"/>
      <c r="T29" s="363"/>
      <c r="U29" s="363"/>
      <c r="V29" s="363"/>
      <c r="W29" s="363"/>
      <c r="X29" s="363"/>
      <c r="Y29" s="363"/>
      <c r="Z29" s="363"/>
      <c r="AA29" s="363"/>
      <c r="AB29" s="363"/>
      <c r="AC29" s="363"/>
      <c r="AD29" s="363"/>
    </row>
    <row r="30" spans="1:30" s="397" customFormat="1" ht="20.100000000000001" customHeight="1" x14ac:dyDescent="0.25">
      <c r="A30" s="160"/>
      <c r="B30" s="360">
        <v>66</v>
      </c>
      <c r="C30" s="279"/>
      <c r="D30" s="234"/>
      <c r="E30" s="391"/>
      <c r="F30" s="394"/>
      <c r="G30" s="394"/>
      <c r="H30" s="394"/>
      <c r="I30" s="395"/>
      <c r="J30" s="395"/>
      <c r="K30" s="396"/>
      <c r="L30" s="232"/>
      <c r="M30" s="363"/>
      <c r="N30" s="232"/>
      <c r="O30" s="363"/>
      <c r="P30" s="363"/>
      <c r="Q30" s="363"/>
      <c r="R30" s="363"/>
      <c r="S30" s="363"/>
      <c r="T30" s="363"/>
      <c r="U30" s="363"/>
      <c r="V30" s="363"/>
      <c r="W30" s="363"/>
      <c r="X30" s="363"/>
      <c r="Y30" s="363"/>
      <c r="Z30" s="363"/>
      <c r="AA30" s="363"/>
      <c r="AB30" s="363"/>
      <c r="AC30" s="363"/>
      <c r="AD30" s="363"/>
    </row>
    <row r="31" spans="1:30" s="397" customFormat="1" ht="20.100000000000001" customHeight="1" x14ac:dyDescent="0.25">
      <c r="A31" s="160"/>
      <c r="B31" s="390"/>
      <c r="C31" s="279"/>
      <c r="D31" s="234" t="s">
        <v>5405</v>
      </c>
      <c r="E31" s="385"/>
      <c r="F31" s="386">
        <f>F26+F29</f>
        <v>5080790.630705839</v>
      </c>
      <c r="G31" s="386">
        <f>G26+G29</f>
        <v>5805469.9910556581</v>
      </c>
      <c r="H31" s="386">
        <f>H26+H29</f>
        <v>4535007.1813903218</v>
      </c>
      <c r="I31" s="386">
        <f>I26+I29</f>
        <v>6945890.7761525381</v>
      </c>
      <c r="J31" s="386">
        <v>5031631.4315338004</v>
      </c>
      <c r="K31" s="393">
        <v>5350081.6952668503</v>
      </c>
      <c r="L31" s="232"/>
      <c r="M31" s="376"/>
      <c r="N31" s="232"/>
      <c r="O31" s="363"/>
      <c r="P31" s="363"/>
      <c r="Q31" s="363"/>
      <c r="R31" s="363"/>
      <c r="S31" s="363"/>
      <c r="T31" s="363"/>
      <c r="U31" s="363"/>
      <c r="V31" s="363"/>
      <c r="W31" s="363"/>
      <c r="X31" s="363"/>
      <c r="Y31" s="363"/>
      <c r="Z31" s="363"/>
      <c r="AA31" s="363"/>
      <c r="AB31" s="363"/>
      <c r="AC31" s="363"/>
      <c r="AD31" s="363"/>
    </row>
    <row r="32" spans="1:30" s="397" customFormat="1" ht="20.100000000000001" customHeight="1" x14ac:dyDescent="0.25">
      <c r="A32" s="160"/>
      <c r="B32" s="390"/>
      <c r="C32" s="279"/>
      <c r="D32" s="234"/>
      <c r="E32" s="391"/>
      <c r="F32" s="394"/>
      <c r="G32" s="394"/>
      <c r="H32" s="394"/>
      <c r="I32" s="395"/>
      <c r="J32" s="395"/>
      <c r="K32" s="396"/>
      <c r="L32" s="232"/>
      <c r="M32" s="363"/>
      <c r="N32" s="232"/>
      <c r="O32" s="363"/>
      <c r="P32" s="363"/>
      <c r="Q32" s="363"/>
      <c r="R32" s="363"/>
      <c r="S32" s="363"/>
      <c r="T32" s="363"/>
      <c r="U32" s="363"/>
      <c r="V32" s="363"/>
      <c r="W32" s="363"/>
      <c r="X32" s="363"/>
      <c r="Y32" s="363"/>
      <c r="Z32" s="363"/>
      <c r="AA32" s="363"/>
      <c r="AB32" s="363"/>
      <c r="AC32" s="363"/>
      <c r="AD32" s="363"/>
    </row>
    <row r="33" spans="1:30" s="397" customFormat="1" ht="20.100000000000001" customHeight="1" x14ac:dyDescent="0.25">
      <c r="A33" s="160" t="s">
        <v>3279</v>
      </c>
      <c r="B33" s="360">
        <v>695</v>
      </c>
      <c r="C33" s="398" t="s">
        <v>5406</v>
      </c>
      <c r="D33" s="234"/>
      <c r="E33" s="399" t="s">
        <v>1151</v>
      </c>
      <c r="F33" s="386">
        <f>SUMIF('ALL 2022'!E:E,CN!A33,'ALL 2022'!AR:AR)</f>
        <v>2196874.5112819299</v>
      </c>
      <c r="G33" s="386">
        <v>1370404.6020927799</v>
      </c>
      <c r="H33" s="386">
        <v>794037.06825550401</v>
      </c>
      <c r="I33" s="386">
        <v>1105798.9784249801</v>
      </c>
      <c r="J33" s="400">
        <v>1012646.42116563</v>
      </c>
      <c r="K33" s="401">
        <v>1000007.51631591</v>
      </c>
      <c r="L33" s="232"/>
      <c r="M33" s="376">
        <f>+G33-F33</f>
        <v>-826469.90918914997</v>
      </c>
      <c r="N33" s="232"/>
      <c r="O33" s="363"/>
      <c r="P33" s="363"/>
      <c r="Q33" s="363"/>
      <c r="R33" s="363"/>
      <c r="S33" s="363"/>
      <c r="T33" s="363"/>
      <c r="U33" s="363"/>
      <c r="V33" s="363"/>
      <c r="W33" s="363"/>
      <c r="X33" s="363"/>
      <c r="Y33" s="363"/>
      <c r="Z33" s="363"/>
      <c r="AA33" s="363"/>
      <c r="AB33" s="363"/>
      <c r="AC33" s="363"/>
      <c r="AD33" s="363"/>
    </row>
    <row r="34" spans="1:30" s="397" customFormat="1" ht="20.100000000000001" customHeight="1" x14ac:dyDescent="0.25">
      <c r="A34" s="160" t="s">
        <v>5407</v>
      </c>
      <c r="B34" s="360" t="s">
        <v>5408</v>
      </c>
      <c r="C34" s="398" t="s">
        <v>5409</v>
      </c>
      <c r="D34" s="232"/>
      <c r="E34" s="399"/>
      <c r="F34" s="288">
        <f>-SUMIF('ALL 2022'!E:E,CN!A34,'ALL 2022'!AR:AR)</f>
        <v>0</v>
      </c>
      <c r="G34" s="288">
        <v>0</v>
      </c>
      <c r="H34" s="288">
        <f>-SUMIF('ALL 2020'!D:D,CN!A34,'ALL 2020'!AU:AU)</f>
        <v>0</v>
      </c>
      <c r="I34" s="402"/>
      <c r="J34" s="402"/>
      <c r="K34" s="403"/>
      <c r="L34" s="232"/>
      <c r="M34" s="363"/>
      <c r="N34" s="232"/>
      <c r="O34" s="363"/>
      <c r="P34" s="363"/>
      <c r="Q34" s="363"/>
      <c r="R34" s="363"/>
      <c r="S34" s="363"/>
      <c r="T34" s="363"/>
      <c r="U34" s="363"/>
      <c r="V34" s="363"/>
      <c r="W34" s="363"/>
      <c r="X34" s="363"/>
      <c r="Y34" s="363"/>
      <c r="Z34" s="363"/>
      <c r="AA34" s="363"/>
      <c r="AB34" s="363"/>
      <c r="AC34" s="363"/>
      <c r="AD34" s="363"/>
    </row>
    <row r="35" spans="1:30" s="397" customFormat="1" ht="20.100000000000001" customHeight="1" x14ac:dyDescent="0.25">
      <c r="A35" s="160"/>
      <c r="C35" s="279"/>
      <c r="D35" s="234" t="s">
        <v>5410</v>
      </c>
      <c r="E35" s="385"/>
      <c r="F35" s="386">
        <f>F13+F22+F25+F27</f>
        <v>252841985.58329943</v>
      </c>
      <c r="G35" s="386">
        <v>181774455.34785101</v>
      </c>
      <c r="H35" s="386">
        <f>H13+H22+H25+H27</f>
        <v>117935597.21645659</v>
      </c>
      <c r="I35" s="386">
        <f>I13+I22+I25+I27</f>
        <v>68327439.743150353</v>
      </c>
      <c r="J35" s="386">
        <v>62751624.787509903</v>
      </c>
      <c r="K35" s="393">
        <v>53562217.047668301</v>
      </c>
      <c r="L35" s="232"/>
      <c r="M35" s="363"/>
      <c r="N35" s="232"/>
      <c r="O35" s="363"/>
      <c r="P35" s="363"/>
      <c r="Q35" s="363"/>
      <c r="R35" s="363"/>
      <c r="S35" s="363"/>
      <c r="T35" s="363"/>
      <c r="U35" s="363"/>
      <c r="V35" s="363"/>
      <c r="W35" s="363"/>
      <c r="X35" s="363"/>
      <c r="Y35" s="363"/>
      <c r="Z35" s="363"/>
      <c r="AA35" s="363"/>
      <c r="AB35" s="363"/>
      <c r="AC35" s="363"/>
      <c r="AD35" s="363"/>
    </row>
    <row r="36" spans="1:30" s="397" customFormat="1" ht="20.100000000000001" customHeight="1" x14ac:dyDescent="0.25">
      <c r="A36" s="160"/>
      <c r="C36" s="261"/>
      <c r="D36" s="234" t="s">
        <v>5411</v>
      </c>
      <c r="E36" s="385"/>
      <c r="F36" s="386">
        <f>F14+F15+F19+F20+F23+F24+F28+F33</f>
        <v>249958069.46387553</v>
      </c>
      <c r="G36" s="386">
        <v>177339389.95888799</v>
      </c>
      <c r="H36" s="386">
        <f>H14+H15+H19+H20+H23+H24+H28+H33</f>
        <v>114194627.10332178</v>
      </c>
      <c r="I36" s="386">
        <f>I14+I15+I19+I20+I23+I24+I28+I33</f>
        <v>62487347.945422806</v>
      </c>
      <c r="J36" s="386">
        <v>58732639.777141698</v>
      </c>
      <c r="K36" s="393">
        <v>49212142.868717298</v>
      </c>
      <c r="L36" s="232"/>
      <c r="M36" s="363"/>
      <c r="N36" s="232"/>
      <c r="O36" s="363"/>
      <c r="P36" s="363"/>
      <c r="Q36" s="363"/>
      <c r="R36" s="363"/>
      <c r="S36" s="363"/>
      <c r="T36" s="363"/>
      <c r="U36" s="363"/>
      <c r="V36" s="363"/>
      <c r="W36" s="363"/>
      <c r="X36" s="363"/>
      <c r="Y36" s="363"/>
      <c r="Z36" s="363"/>
      <c r="AA36" s="363"/>
      <c r="AB36" s="363"/>
      <c r="AC36" s="363"/>
      <c r="AD36" s="363"/>
    </row>
    <row r="37" spans="1:30" s="397" customFormat="1" ht="20.100000000000001" customHeight="1" x14ac:dyDescent="0.25">
      <c r="A37" s="160"/>
      <c r="C37" s="279"/>
      <c r="D37" s="232"/>
      <c r="E37" s="391"/>
      <c r="F37" s="394"/>
      <c r="G37" s="394"/>
      <c r="H37" s="394"/>
      <c r="I37" s="378"/>
      <c r="J37" s="378"/>
      <c r="K37" s="392"/>
      <c r="L37" s="232"/>
      <c r="M37" s="363"/>
      <c r="N37" s="232"/>
      <c r="O37" s="363"/>
      <c r="P37" s="363"/>
      <c r="Q37" s="363"/>
      <c r="R37" s="363"/>
      <c r="S37" s="363"/>
      <c r="T37" s="363"/>
      <c r="U37" s="363"/>
      <c r="V37" s="363"/>
      <c r="W37" s="363"/>
      <c r="X37" s="363"/>
      <c r="Y37" s="363"/>
      <c r="Z37" s="363"/>
      <c r="AA37" s="363"/>
      <c r="AB37" s="363"/>
      <c r="AC37" s="363"/>
      <c r="AD37" s="363"/>
    </row>
    <row r="38" spans="1:30" s="397" customFormat="1" ht="20.100000000000001" customHeight="1" x14ac:dyDescent="0.25">
      <c r="A38" s="160"/>
      <c r="C38" s="279"/>
      <c r="D38" s="234" t="s">
        <v>5412</v>
      </c>
      <c r="E38" s="404"/>
      <c r="F38" s="405">
        <f>F35-F36</f>
        <v>2883916.1194238961</v>
      </c>
      <c r="G38" s="405">
        <f>G35-G36</f>
        <v>4435065.3889630139</v>
      </c>
      <c r="H38" s="405">
        <f>H35-H36</f>
        <v>3740970.1131348163</v>
      </c>
      <c r="I38" s="405">
        <f>I35-I36</f>
        <v>5840091.7977275476</v>
      </c>
      <c r="J38" s="405">
        <v>4018985.0103681502</v>
      </c>
      <c r="K38" s="406">
        <v>4350074.17895093</v>
      </c>
      <c r="L38" s="232"/>
      <c r="M38" s="376"/>
      <c r="N38" s="232"/>
      <c r="O38" s="363"/>
      <c r="P38" s="363"/>
      <c r="Q38" s="363"/>
      <c r="R38" s="363"/>
      <c r="S38" s="363"/>
      <c r="T38" s="363"/>
      <c r="U38" s="363"/>
      <c r="V38" s="363"/>
      <c r="W38" s="363"/>
      <c r="X38" s="363"/>
      <c r="Y38" s="363"/>
      <c r="Z38" s="363"/>
      <c r="AA38" s="363"/>
      <c r="AB38" s="363"/>
      <c r="AC38" s="363"/>
      <c r="AD38" s="363"/>
    </row>
    <row r="39" spans="1:30" s="397" customFormat="1" ht="20.100000000000001" customHeight="1" x14ac:dyDescent="0.25">
      <c r="A39" s="160" t="s">
        <v>3349</v>
      </c>
      <c r="B39" s="360">
        <v>77</v>
      </c>
      <c r="C39" s="398" t="s">
        <v>5413</v>
      </c>
      <c r="D39" s="239"/>
      <c r="E39" s="391"/>
      <c r="F39" s="288">
        <f>-SUMIF('ALL 2022'!E:E,CN!A39,'ALL 2022'!AR:AR)</f>
        <v>39124.044368781128</v>
      </c>
      <c r="G39" s="288">
        <v>55.272212995938801</v>
      </c>
      <c r="H39" s="394"/>
      <c r="I39" s="378"/>
      <c r="J39" s="378"/>
      <c r="K39" s="392"/>
      <c r="L39" s="232"/>
      <c r="M39" s="376">
        <f>+F39-G39</f>
        <v>39068.772155785191</v>
      </c>
      <c r="N39" s="232"/>
      <c r="O39" s="363"/>
      <c r="P39" s="363"/>
      <c r="Q39" s="363"/>
      <c r="R39" s="363"/>
      <c r="S39" s="363"/>
      <c r="T39" s="363"/>
      <c r="U39" s="363"/>
      <c r="V39" s="363"/>
      <c r="W39" s="363"/>
      <c r="X39" s="363"/>
      <c r="Y39" s="363"/>
      <c r="Z39" s="363"/>
      <c r="AA39" s="363"/>
      <c r="AB39" s="363"/>
      <c r="AC39" s="363"/>
      <c r="AD39" s="363"/>
    </row>
    <row r="40" spans="1:30" s="397" customFormat="1" ht="20.100000000000001" customHeight="1" x14ac:dyDescent="0.25">
      <c r="A40" s="160" t="s">
        <v>5270</v>
      </c>
      <c r="B40" s="360">
        <v>67</v>
      </c>
      <c r="C40" s="398" t="s">
        <v>5414</v>
      </c>
      <c r="D40" s="232"/>
      <c r="E40" s="391"/>
      <c r="F40" s="288">
        <f>SUMIF('ALL 2022'!E:E,CN!A40,'ALL 2022'!AR:AR)</f>
        <v>4067.8823719744955</v>
      </c>
      <c r="G40" s="288">
        <v>0</v>
      </c>
      <c r="H40" s="394"/>
      <c r="I40" s="378">
        <v>0</v>
      </c>
      <c r="J40" s="378">
        <v>0</v>
      </c>
      <c r="K40" s="392">
        <v>0</v>
      </c>
      <c r="L40" s="232"/>
      <c r="M40" s="376">
        <f>+G40-F40</f>
        <v>-4067.8823719744955</v>
      </c>
      <c r="N40" s="232"/>
      <c r="O40" s="363"/>
      <c r="P40" s="363"/>
      <c r="Q40" s="363"/>
      <c r="R40" s="363"/>
      <c r="S40" s="363"/>
      <c r="T40" s="363"/>
      <c r="U40" s="363"/>
      <c r="V40" s="363"/>
      <c r="W40" s="363"/>
      <c r="X40" s="363"/>
      <c r="Y40" s="363"/>
      <c r="Z40" s="363"/>
      <c r="AA40" s="363"/>
      <c r="AB40" s="363"/>
      <c r="AC40" s="363"/>
      <c r="AD40" s="363"/>
    </row>
    <row r="41" spans="1:30" s="397" customFormat="1" ht="20.100000000000001" customHeight="1" x14ac:dyDescent="0.25">
      <c r="A41" s="160"/>
      <c r="B41" s="360"/>
      <c r="C41" s="279"/>
      <c r="D41" s="234" t="s">
        <v>5415</v>
      </c>
      <c r="E41" s="385"/>
      <c r="F41" s="386">
        <f>F39-F40</f>
        <v>35056.16199680663</v>
      </c>
      <c r="G41" s="386">
        <f>G39-G40</f>
        <v>55.272212995938801</v>
      </c>
      <c r="H41" s="386">
        <f>H39-H40</f>
        <v>0</v>
      </c>
      <c r="I41" s="386">
        <f>I39-I40</f>
        <v>0</v>
      </c>
      <c r="J41" s="386">
        <v>0</v>
      </c>
      <c r="K41" s="393">
        <v>0</v>
      </c>
      <c r="L41" s="232"/>
      <c r="M41" s="363"/>
      <c r="N41" s="232"/>
      <c r="O41" s="363"/>
      <c r="P41" s="363"/>
      <c r="Q41" s="363"/>
      <c r="R41" s="363"/>
      <c r="S41" s="363"/>
      <c r="T41" s="363"/>
      <c r="U41" s="363"/>
      <c r="V41" s="363"/>
      <c r="W41" s="363"/>
      <c r="X41" s="363"/>
      <c r="Y41" s="363"/>
      <c r="Z41" s="363"/>
      <c r="AA41" s="363"/>
      <c r="AB41" s="363"/>
      <c r="AC41" s="363"/>
      <c r="AD41" s="363"/>
    </row>
    <row r="42" spans="1:30" s="397" customFormat="1" ht="20.100000000000001" customHeight="1" x14ac:dyDescent="0.25">
      <c r="A42" s="160"/>
      <c r="B42" s="360"/>
      <c r="C42" s="279"/>
      <c r="D42" s="232"/>
      <c r="E42" s="391"/>
      <c r="F42" s="394"/>
      <c r="G42" s="394"/>
      <c r="H42" s="394"/>
      <c r="I42" s="378"/>
      <c r="J42" s="378"/>
      <c r="K42" s="392"/>
      <c r="L42" s="232"/>
      <c r="M42" s="363"/>
      <c r="N42" s="232"/>
      <c r="O42" s="363"/>
      <c r="P42" s="363"/>
      <c r="Q42" s="363"/>
      <c r="R42" s="363"/>
      <c r="S42" s="363"/>
      <c r="T42" s="363"/>
      <c r="U42" s="363"/>
      <c r="V42" s="363"/>
      <c r="W42" s="363"/>
      <c r="X42" s="363"/>
      <c r="Y42" s="363"/>
      <c r="Z42" s="363"/>
      <c r="AA42" s="363"/>
      <c r="AB42" s="363"/>
      <c r="AC42" s="363"/>
      <c r="AD42" s="363"/>
    </row>
    <row r="43" spans="1:30" s="397" customFormat="1" ht="20.100000000000001" customHeight="1" x14ac:dyDescent="0.25">
      <c r="A43" s="160"/>
      <c r="B43" s="390"/>
      <c r="C43" s="279"/>
      <c r="D43" s="234" t="s">
        <v>5416</v>
      </c>
      <c r="E43" s="385"/>
      <c r="F43" s="386">
        <f>F38+F41</f>
        <v>2918972.2814207026</v>
      </c>
      <c r="G43" s="386">
        <f>G38+G41</f>
        <v>4435120.66117601</v>
      </c>
      <c r="H43" s="386">
        <f>H38+H41</f>
        <v>3740970.1131348163</v>
      </c>
      <c r="I43" s="386">
        <f>I38+I41</f>
        <v>5840091.7977275476</v>
      </c>
      <c r="J43" s="386">
        <v>4018985.0103681502</v>
      </c>
      <c r="K43" s="393">
        <v>4350074.17895093</v>
      </c>
      <c r="L43" s="232"/>
      <c r="M43" s="376">
        <f>+F43-G43</f>
        <v>-1516148.3797553075</v>
      </c>
      <c r="N43" s="232"/>
      <c r="O43" s="363"/>
      <c r="P43" s="363"/>
      <c r="Q43" s="363"/>
      <c r="R43" s="363"/>
      <c r="S43" s="363"/>
      <c r="T43" s="363"/>
      <c r="U43" s="363"/>
      <c r="V43" s="363"/>
      <c r="W43" s="363"/>
      <c r="X43" s="363"/>
      <c r="Y43" s="363"/>
      <c r="Z43" s="363"/>
      <c r="AA43" s="363"/>
      <c r="AB43" s="363"/>
      <c r="AC43" s="363"/>
      <c r="AD43" s="363"/>
    </row>
    <row r="44" spans="1:30" s="397" customFormat="1" ht="19.5" customHeight="1" x14ac:dyDescent="0.25">
      <c r="A44" s="160"/>
      <c r="B44" s="360"/>
      <c r="C44" s="407"/>
      <c r="D44" s="408"/>
      <c r="E44" s="409"/>
      <c r="F44" s="410"/>
      <c r="G44" s="410"/>
      <c r="H44" s="410"/>
      <c r="I44" s="411"/>
      <c r="J44" s="411"/>
      <c r="K44" s="412"/>
      <c r="L44" s="232"/>
      <c r="M44" s="363"/>
      <c r="N44" s="232"/>
      <c r="O44" s="363"/>
      <c r="P44" s="363"/>
      <c r="Q44" s="363"/>
      <c r="R44" s="363"/>
      <c r="S44" s="363"/>
      <c r="T44" s="363"/>
      <c r="U44" s="363"/>
      <c r="V44" s="363"/>
      <c r="W44" s="363"/>
      <c r="X44" s="363"/>
      <c r="Y44" s="363"/>
      <c r="Z44" s="363"/>
      <c r="AA44" s="363"/>
      <c r="AB44" s="363"/>
      <c r="AC44" s="363"/>
      <c r="AD44" s="363"/>
    </row>
    <row r="45" spans="1:30" s="397" customFormat="1" ht="20.100000000000001" customHeight="1" x14ac:dyDescent="0.25">
      <c r="A45" s="160"/>
      <c r="B45" s="360"/>
      <c r="C45" s="232"/>
      <c r="D45" s="232"/>
      <c r="E45" s="237"/>
      <c r="F45" s="237"/>
      <c r="G45" s="237"/>
      <c r="H45" s="237"/>
      <c r="I45" s="361"/>
      <c r="J45" s="361"/>
      <c r="K45" s="362"/>
      <c r="L45" s="232"/>
      <c r="M45" s="363"/>
      <c r="N45" s="232"/>
      <c r="O45" s="363"/>
      <c r="P45" s="363"/>
      <c r="Q45" s="363"/>
      <c r="R45" s="363"/>
      <c r="S45" s="363"/>
      <c r="T45" s="363"/>
      <c r="U45" s="363"/>
      <c r="V45" s="363"/>
      <c r="W45" s="363"/>
      <c r="X45" s="363"/>
      <c r="Y45" s="363"/>
      <c r="Z45" s="363"/>
      <c r="AA45" s="363"/>
      <c r="AB45" s="363"/>
      <c r="AC45" s="363"/>
      <c r="AD45" s="363"/>
    </row>
    <row r="46" spans="1:30" s="397" customFormat="1" ht="20.100000000000001" customHeight="1" x14ac:dyDescent="0.25">
      <c r="A46" s="160"/>
      <c r="B46" s="390"/>
      <c r="C46" s="232"/>
      <c r="D46" s="232"/>
      <c r="E46" s="237"/>
      <c r="F46" s="413"/>
      <c r="G46" s="413"/>
      <c r="H46" s="413"/>
      <c r="I46" s="413"/>
      <c r="J46" s="413"/>
      <c r="K46" s="413"/>
      <c r="L46" s="232"/>
      <c r="M46" s="363"/>
      <c r="N46" s="232"/>
      <c r="O46" s="363"/>
      <c r="P46" s="363"/>
      <c r="Q46" s="363"/>
      <c r="R46" s="363"/>
      <c r="S46" s="363"/>
      <c r="T46" s="363"/>
      <c r="U46" s="363"/>
      <c r="V46" s="363"/>
      <c r="W46" s="363"/>
      <c r="X46" s="363"/>
      <c r="Y46" s="363"/>
      <c r="Z46" s="363"/>
      <c r="AA46" s="363"/>
      <c r="AB46" s="363"/>
      <c r="AC46" s="363"/>
      <c r="AD46" s="363"/>
    </row>
    <row r="47" spans="1:30" s="397" customFormat="1" ht="20.100000000000001" customHeight="1" x14ac:dyDescent="0.25">
      <c r="A47" s="160"/>
      <c r="C47" s="232"/>
      <c r="D47" s="232"/>
      <c r="E47" s="237"/>
      <c r="F47" s="237"/>
      <c r="G47" s="237"/>
      <c r="H47" s="237"/>
      <c r="I47" s="361"/>
      <c r="J47" s="361"/>
      <c r="K47" s="414"/>
      <c r="L47" s="232"/>
      <c r="M47" s="363"/>
      <c r="N47" s="232"/>
      <c r="O47" s="363"/>
      <c r="P47" s="363"/>
      <c r="Q47" s="363"/>
      <c r="R47" s="363"/>
      <c r="S47" s="363"/>
      <c r="T47" s="363"/>
      <c r="U47" s="363"/>
      <c r="V47" s="363"/>
      <c r="W47" s="363"/>
      <c r="X47" s="363"/>
      <c r="Y47" s="363"/>
      <c r="Z47" s="363"/>
      <c r="AA47" s="363"/>
      <c r="AB47" s="363"/>
      <c r="AC47" s="363"/>
      <c r="AD47" s="363"/>
    </row>
    <row r="48" spans="1:30" s="397" customFormat="1" ht="20.100000000000001" customHeight="1" x14ac:dyDescent="0.25">
      <c r="A48" s="160"/>
      <c r="C48" s="232"/>
      <c r="D48" s="232"/>
      <c r="E48" s="237"/>
      <c r="F48" s="237"/>
      <c r="G48" s="237"/>
      <c r="H48" s="237"/>
      <c r="I48" s="361"/>
      <c r="J48" s="361"/>
      <c r="K48" s="362"/>
      <c r="L48" s="232"/>
      <c r="M48" s="363"/>
      <c r="N48" s="232"/>
      <c r="O48" s="363"/>
      <c r="P48" s="363"/>
      <c r="Q48" s="363"/>
      <c r="R48" s="363"/>
      <c r="S48" s="363"/>
      <c r="T48" s="363"/>
      <c r="U48" s="363"/>
      <c r="V48" s="363"/>
      <c r="W48" s="363"/>
      <c r="X48" s="363"/>
      <c r="Y48" s="363"/>
      <c r="Z48" s="363"/>
      <c r="AA48" s="363"/>
      <c r="AB48" s="363"/>
      <c r="AC48" s="363"/>
      <c r="AD48" s="363"/>
    </row>
    <row r="49" spans="1:30" s="397" customFormat="1" ht="20.100000000000001" customHeight="1" x14ac:dyDescent="0.25">
      <c r="A49" s="160"/>
      <c r="B49" s="360"/>
      <c r="C49" s="232"/>
      <c r="D49" s="232"/>
      <c r="E49" s="237"/>
      <c r="F49" s="237"/>
      <c r="G49" s="237"/>
      <c r="H49" s="237"/>
      <c r="I49" s="361"/>
      <c r="J49" s="361"/>
      <c r="K49" s="362"/>
      <c r="L49" s="232"/>
      <c r="M49" s="363"/>
      <c r="N49" s="232"/>
      <c r="O49" s="363"/>
      <c r="P49" s="363"/>
      <c r="Q49" s="363"/>
      <c r="R49" s="363"/>
      <c r="S49" s="363"/>
      <c r="T49" s="363"/>
      <c r="U49" s="363"/>
      <c r="V49" s="363"/>
      <c r="W49" s="363"/>
      <c r="X49" s="363"/>
      <c r="Y49" s="363"/>
      <c r="Z49" s="363"/>
      <c r="AA49" s="363"/>
      <c r="AB49" s="363"/>
      <c r="AC49" s="363"/>
      <c r="AD49" s="363"/>
    </row>
    <row r="50" spans="1:30" s="397" customFormat="1" ht="20.100000000000001" customHeight="1" x14ac:dyDescent="0.25">
      <c r="A50" s="160"/>
      <c r="B50" s="390"/>
      <c r="C50" s="232"/>
      <c r="D50" s="232"/>
      <c r="E50" s="237"/>
      <c r="F50" s="237"/>
      <c r="G50" s="237"/>
      <c r="H50" s="237"/>
      <c r="I50" s="361"/>
      <c r="J50" s="361"/>
      <c r="K50" s="414"/>
      <c r="L50" s="232"/>
      <c r="M50" s="363"/>
      <c r="N50" s="232"/>
      <c r="O50" s="363"/>
      <c r="P50" s="363"/>
      <c r="Q50" s="363"/>
      <c r="R50" s="363"/>
      <c r="S50" s="363"/>
      <c r="T50" s="363"/>
      <c r="U50" s="363"/>
      <c r="V50" s="363"/>
      <c r="W50" s="363"/>
      <c r="X50" s="363"/>
      <c r="Y50" s="363"/>
      <c r="Z50" s="363"/>
      <c r="AA50" s="363"/>
      <c r="AB50" s="363"/>
      <c r="AC50" s="363"/>
      <c r="AD50" s="363"/>
    </row>
    <row r="51" spans="1:30" s="397" customFormat="1" ht="20.100000000000001" customHeight="1" x14ac:dyDescent="0.25">
      <c r="A51" s="160"/>
      <c r="B51" s="390"/>
      <c r="C51" s="232"/>
      <c r="D51" s="232"/>
      <c r="E51" s="237"/>
      <c r="F51" s="237"/>
      <c r="G51" s="237"/>
      <c r="H51" s="237"/>
      <c r="I51" s="361"/>
      <c r="J51" s="361"/>
      <c r="K51" s="414"/>
      <c r="L51" s="232"/>
      <c r="M51" s="363"/>
      <c r="N51" s="232"/>
      <c r="O51" s="363"/>
      <c r="P51" s="363"/>
      <c r="Q51" s="363"/>
      <c r="R51" s="363"/>
      <c r="S51" s="363"/>
      <c r="T51" s="363"/>
      <c r="U51" s="363"/>
      <c r="V51" s="363"/>
      <c r="W51" s="363"/>
      <c r="X51" s="363"/>
      <c r="Y51" s="363"/>
      <c r="Z51" s="363"/>
      <c r="AA51" s="363"/>
      <c r="AB51" s="363"/>
      <c r="AC51" s="363"/>
      <c r="AD51" s="363"/>
    </row>
    <row r="52" spans="1:30" s="397" customFormat="1" ht="20.100000000000001" customHeight="1" x14ac:dyDescent="0.25">
      <c r="A52" s="160"/>
      <c r="B52" s="360"/>
      <c r="C52" s="232"/>
      <c r="D52" s="232"/>
      <c r="E52" s="237"/>
      <c r="F52" s="237"/>
      <c r="G52" s="237"/>
      <c r="H52" s="237"/>
      <c r="I52" s="361"/>
      <c r="J52" s="361"/>
      <c r="K52" s="362"/>
      <c r="L52" s="232"/>
      <c r="M52" s="363"/>
      <c r="N52" s="232"/>
      <c r="O52" s="363"/>
      <c r="P52" s="363"/>
      <c r="Q52" s="363"/>
      <c r="R52" s="363"/>
      <c r="S52" s="363"/>
      <c r="T52" s="363"/>
      <c r="U52" s="363"/>
      <c r="V52" s="363"/>
      <c r="W52" s="363"/>
      <c r="X52" s="363"/>
      <c r="Y52" s="363"/>
      <c r="Z52" s="363"/>
      <c r="AA52" s="363"/>
      <c r="AB52" s="363"/>
      <c r="AC52" s="363"/>
      <c r="AD52" s="363"/>
    </row>
    <row r="53" spans="1:30" s="397" customFormat="1" ht="20.100000000000001" customHeight="1" x14ac:dyDescent="0.25">
      <c r="A53" s="160"/>
      <c r="B53" s="360"/>
      <c r="C53" s="232"/>
      <c r="D53" s="232"/>
      <c r="E53" s="237"/>
      <c r="F53" s="237"/>
      <c r="G53" s="237"/>
      <c r="H53" s="237"/>
      <c r="I53" s="361"/>
      <c r="J53" s="361"/>
      <c r="K53" s="362"/>
      <c r="L53" s="232"/>
      <c r="M53" s="363"/>
      <c r="N53" s="232"/>
      <c r="O53" s="363"/>
      <c r="P53" s="363"/>
      <c r="Q53" s="363"/>
      <c r="R53" s="363"/>
      <c r="S53" s="363"/>
      <c r="T53" s="363"/>
      <c r="U53" s="363"/>
      <c r="V53" s="363"/>
      <c r="W53" s="363"/>
      <c r="X53" s="363"/>
      <c r="Y53" s="363"/>
      <c r="Z53" s="363"/>
      <c r="AA53" s="363"/>
      <c r="AB53" s="363"/>
      <c r="AC53" s="363"/>
      <c r="AD53" s="363"/>
    </row>
    <row r="54" spans="1:30" s="397" customFormat="1" ht="20.100000000000001" customHeight="1" x14ac:dyDescent="0.25">
      <c r="A54" s="160"/>
      <c r="B54" s="360"/>
      <c r="C54" s="232"/>
      <c r="D54" s="232"/>
      <c r="E54" s="237"/>
      <c r="F54" s="237"/>
      <c r="G54" s="237"/>
      <c r="H54" s="237"/>
      <c r="I54" s="361"/>
      <c r="J54" s="361"/>
      <c r="K54" s="362"/>
      <c r="L54" s="232"/>
      <c r="M54" s="363"/>
      <c r="N54" s="232"/>
      <c r="O54" s="363"/>
      <c r="P54" s="363"/>
      <c r="Q54" s="363"/>
      <c r="R54" s="363"/>
      <c r="S54" s="363"/>
      <c r="T54" s="363"/>
      <c r="U54" s="363"/>
      <c r="V54" s="363"/>
      <c r="W54" s="363"/>
      <c r="X54" s="363"/>
      <c r="Y54" s="363"/>
      <c r="Z54" s="363"/>
      <c r="AA54" s="363"/>
      <c r="AB54" s="363"/>
      <c r="AC54" s="363"/>
      <c r="AD54" s="363"/>
    </row>
    <row r="55" spans="1:30" s="397" customFormat="1" ht="20.100000000000001" customHeight="1" x14ac:dyDescent="0.25">
      <c r="A55" s="160"/>
      <c r="B55" s="415"/>
      <c r="C55" s="232"/>
      <c r="D55" s="232"/>
      <c r="E55" s="237"/>
      <c r="F55" s="237"/>
      <c r="G55" s="237"/>
      <c r="H55" s="237"/>
      <c r="I55" s="361"/>
      <c r="J55" s="361"/>
      <c r="K55" s="416"/>
      <c r="L55" s="232"/>
      <c r="M55" s="363"/>
      <c r="N55" s="232"/>
      <c r="O55" s="363"/>
      <c r="P55" s="363"/>
      <c r="Q55" s="363"/>
      <c r="R55" s="363"/>
      <c r="S55" s="363"/>
      <c r="T55" s="363"/>
      <c r="U55" s="363"/>
      <c r="V55" s="363"/>
      <c r="W55" s="363"/>
      <c r="X55" s="363"/>
      <c r="Y55" s="363"/>
      <c r="Z55" s="363"/>
      <c r="AA55" s="363"/>
      <c r="AB55" s="363"/>
      <c r="AC55" s="363"/>
      <c r="AD55" s="363"/>
    </row>
    <row r="56" spans="1:30" s="397" customFormat="1" ht="20.100000000000001" customHeight="1" x14ac:dyDescent="0.25">
      <c r="A56" s="160"/>
      <c r="B56" s="390"/>
      <c r="C56" s="232"/>
      <c r="D56" s="232"/>
      <c r="E56" s="237"/>
      <c r="F56" s="237"/>
      <c r="G56" s="237"/>
      <c r="H56" s="237"/>
      <c r="I56" s="361"/>
      <c r="J56" s="361"/>
      <c r="K56" s="414"/>
      <c r="L56" s="232"/>
      <c r="M56" s="363"/>
      <c r="N56" s="232"/>
      <c r="O56" s="363"/>
      <c r="P56" s="363"/>
      <c r="Q56" s="363"/>
      <c r="R56" s="363"/>
      <c r="S56" s="363"/>
      <c r="T56" s="363"/>
      <c r="U56" s="363"/>
      <c r="V56" s="363"/>
      <c r="W56" s="363"/>
      <c r="X56" s="363"/>
      <c r="Y56" s="363"/>
      <c r="Z56" s="363"/>
      <c r="AA56" s="363"/>
      <c r="AB56" s="363"/>
      <c r="AC56" s="363"/>
      <c r="AD56" s="363"/>
    </row>
    <row r="57" spans="1:30" s="397" customFormat="1" ht="20.100000000000001" customHeight="1" x14ac:dyDescent="0.25">
      <c r="A57" s="160"/>
      <c r="B57" s="360"/>
      <c r="C57" s="232"/>
      <c r="D57" s="232"/>
      <c r="E57" s="237"/>
      <c r="F57" s="237"/>
      <c r="G57" s="237"/>
      <c r="H57" s="237"/>
      <c r="I57" s="361"/>
      <c r="J57" s="361"/>
      <c r="K57" s="362"/>
      <c r="L57" s="232"/>
      <c r="M57" s="363"/>
      <c r="N57" s="232"/>
      <c r="O57" s="363"/>
      <c r="P57" s="363"/>
      <c r="Q57" s="363"/>
      <c r="R57" s="363"/>
      <c r="S57" s="363"/>
      <c r="T57" s="363"/>
      <c r="U57" s="363"/>
      <c r="V57" s="363"/>
      <c r="W57" s="363"/>
      <c r="X57" s="363"/>
      <c r="Y57" s="363"/>
      <c r="Z57" s="363"/>
      <c r="AA57" s="363"/>
      <c r="AB57" s="363"/>
      <c r="AC57" s="363"/>
      <c r="AD57" s="363"/>
    </row>
    <row r="58" spans="1:30" s="397" customFormat="1" ht="20.100000000000001" customHeight="1" x14ac:dyDescent="0.25">
      <c r="A58" s="160"/>
      <c r="B58" s="360"/>
      <c r="C58" s="232"/>
      <c r="D58" s="232"/>
      <c r="E58" s="237"/>
      <c r="F58" s="237"/>
      <c r="G58" s="237"/>
      <c r="H58" s="237"/>
      <c r="I58" s="361"/>
      <c r="J58" s="361"/>
      <c r="K58" s="362"/>
      <c r="L58" s="232"/>
      <c r="M58" s="363"/>
      <c r="N58" s="232"/>
      <c r="O58" s="363"/>
      <c r="P58" s="363"/>
      <c r="Q58" s="363"/>
      <c r="R58" s="363"/>
      <c r="S58" s="363"/>
      <c r="T58" s="363"/>
      <c r="U58" s="363"/>
      <c r="V58" s="363"/>
      <c r="W58" s="363"/>
      <c r="X58" s="363"/>
      <c r="Y58" s="363"/>
      <c r="Z58" s="363"/>
      <c r="AA58" s="363"/>
      <c r="AB58" s="363"/>
      <c r="AC58" s="363"/>
      <c r="AD58" s="363"/>
    </row>
    <row r="59" spans="1:30" s="397" customFormat="1" ht="20.100000000000001" customHeight="1" x14ac:dyDescent="0.25">
      <c r="A59" s="160"/>
      <c r="B59" s="360"/>
      <c r="C59" s="232"/>
      <c r="D59" s="232"/>
      <c r="E59" s="237"/>
      <c r="F59" s="237"/>
      <c r="G59" s="237"/>
      <c r="H59" s="237"/>
      <c r="I59" s="361"/>
      <c r="J59" s="361"/>
      <c r="K59" s="362"/>
      <c r="L59" s="232"/>
      <c r="M59" s="363"/>
      <c r="N59" s="232"/>
      <c r="O59" s="363"/>
      <c r="P59" s="363"/>
      <c r="Q59" s="363"/>
      <c r="R59" s="363"/>
      <c r="S59" s="363"/>
      <c r="T59" s="363"/>
      <c r="U59" s="363"/>
      <c r="V59" s="363"/>
      <c r="W59" s="363"/>
      <c r="X59" s="363"/>
      <c r="Y59" s="363"/>
      <c r="Z59" s="363"/>
      <c r="AA59" s="363"/>
      <c r="AB59" s="363"/>
      <c r="AC59" s="363"/>
      <c r="AD59" s="363"/>
    </row>
    <row r="60" spans="1:30" s="397" customFormat="1" ht="20.100000000000001" customHeight="1" x14ac:dyDescent="0.25">
      <c r="A60" s="160"/>
      <c r="B60" s="415"/>
      <c r="C60" s="232"/>
      <c r="D60" s="232"/>
      <c r="E60" s="237"/>
      <c r="F60" s="237"/>
      <c r="G60" s="237"/>
      <c r="H60" s="237"/>
      <c r="I60" s="361"/>
      <c r="J60" s="361"/>
      <c r="K60" s="416"/>
      <c r="L60" s="232"/>
      <c r="M60" s="363"/>
      <c r="N60" s="232"/>
      <c r="O60" s="363"/>
      <c r="P60" s="363"/>
      <c r="Q60" s="363"/>
      <c r="R60" s="363"/>
      <c r="S60" s="363"/>
      <c r="T60" s="363"/>
      <c r="U60" s="363"/>
      <c r="V60" s="363"/>
      <c r="W60" s="363"/>
      <c r="X60" s="363"/>
      <c r="Y60" s="363"/>
      <c r="Z60" s="363"/>
      <c r="AA60" s="363"/>
      <c r="AB60" s="363"/>
      <c r="AC60" s="363"/>
      <c r="AD60" s="363"/>
    </row>
    <row r="61" spans="1:30" s="397" customFormat="1" ht="20.100000000000001" customHeight="1" x14ac:dyDescent="0.25">
      <c r="A61" s="160"/>
      <c r="B61" s="360"/>
      <c r="C61" s="232"/>
      <c r="D61" s="232"/>
      <c r="E61" s="237"/>
      <c r="F61" s="237"/>
      <c r="G61" s="237"/>
      <c r="H61" s="237"/>
      <c r="I61" s="361"/>
      <c r="J61" s="361"/>
      <c r="K61" s="362"/>
      <c r="L61" s="232"/>
      <c r="M61" s="363"/>
      <c r="N61" s="232"/>
      <c r="O61" s="363"/>
      <c r="P61" s="363"/>
      <c r="Q61" s="363"/>
      <c r="R61" s="363"/>
      <c r="S61" s="363"/>
      <c r="T61" s="363"/>
      <c r="U61" s="363"/>
      <c r="V61" s="363"/>
      <c r="W61" s="363"/>
      <c r="X61" s="363"/>
      <c r="Y61" s="363"/>
      <c r="Z61" s="363"/>
      <c r="AA61" s="363"/>
      <c r="AB61" s="363"/>
      <c r="AC61" s="363"/>
      <c r="AD61" s="363"/>
    </row>
    <row r="63" spans="1:30" s="397" customFormat="1" ht="20.100000000000001" customHeight="1" x14ac:dyDescent="0.25">
      <c r="A63" s="160"/>
      <c r="B63" s="360"/>
      <c r="C63" s="232"/>
      <c r="D63" s="232"/>
      <c r="E63" s="237"/>
      <c r="F63" s="237"/>
      <c r="G63" s="237"/>
      <c r="H63" s="237"/>
      <c r="I63" s="361"/>
      <c r="J63" s="361"/>
      <c r="K63" s="362"/>
      <c r="L63" s="232"/>
      <c r="M63" s="363"/>
      <c r="N63" s="232"/>
      <c r="O63" s="363"/>
      <c r="P63" s="363"/>
      <c r="Q63" s="363"/>
      <c r="R63" s="363"/>
      <c r="S63" s="363"/>
      <c r="T63" s="363"/>
      <c r="U63" s="363"/>
      <c r="V63" s="363"/>
      <c r="W63" s="363"/>
      <c r="X63" s="363"/>
      <c r="Y63" s="363"/>
      <c r="Z63" s="363"/>
      <c r="AA63" s="363"/>
      <c r="AB63" s="363"/>
      <c r="AC63" s="363"/>
      <c r="AD63" s="363"/>
    </row>
    <row r="68" spans="1:30" s="418" customFormat="1" ht="20.100000000000001" customHeight="1" x14ac:dyDescent="0.25">
      <c r="A68" s="417"/>
      <c r="B68" s="360"/>
      <c r="C68" s="232"/>
      <c r="D68" s="232"/>
      <c r="E68" s="237"/>
      <c r="F68" s="237"/>
      <c r="G68" s="237"/>
      <c r="H68" s="237"/>
      <c r="I68" s="361"/>
      <c r="J68" s="361"/>
      <c r="K68" s="362"/>
      <c r="M68" s="419"/>
      <c r="O68" s="419"/>
      <c r="P68" s="419"/>
      <c r="Q68" s="419"/>
      <c r="R68" s="419"/>
      <c r="S68" s="419"/>
      <c r="T68" s="419"/>
      <c r="U68" s="419"/>
      <c r="V68" s="419"/>
      <c r="W68" s="419"/>
      <c r="X68" s="419"/>
      <c r="Y68" s="419"/>
      <c r="Z68" s="419"/>
      <c r="AA68" s="419"/>
      <c r="AB68" s="419"/>
      <c r="AC68" s="419"/>
      <c r="AD68" s="419"/>
    </row>
  </sheetData>
  <mergeCells count="1">
    <mergeCell ref="C7:J7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6583D-B3E3-411E-89CD-E5683895A805}">
  <dimension ref="A1:D740"/>
  <sheetViews>
    <sheetView tabSelected="1" workbookViewId="0">
      <selection sqref="A1:D740"/>
    </sheetView>
  </sheetViews>
  <sheetFormatPr baseColWidth="10" defaultRowHeight="14.25" x14ac:dyDescent="0.25"/>
  <sheetData>
    <row r="1" spans="1:4" x14ac:dyDescent="0.25">
      <c r="A1" t="s">
        <v>5422</v>
      </c>
      <c r="B1" t="s">
        <v>5423</v>
      </c>
      <c r="C1" t="s">
        <v>5424</v>
      </c>
      <c r="D1" t="s">
        <v>5425</v>
      </c>
    </row>
    <row r="2" spans="1:4" x14ac:dyDescent="0.25">
      <c r="A2">
        <v>10100000</v>
      </c>
      <c r="B2" t="s">
        <v>3201</v>
      </c>
      <c r="C2" t="str">
        <f>B2</f>
        <v>BIL30</v>
      </c>
      <c r="D2" t="str">
        <f>B2</f>
        <v>BIL30</v>
      </c>
    </row>
    <row r="3" spans="1:4" x14ac:dyDescent="0.25">
      <c r="A3">
        <v>10500000</v>
      </c>
      <c r="B3" t="s">
        <v>3202</v>
      </c>
      <c r="C3" t="str">
        <f t="shared" ref="C3:C66" si="0">B3</f>
        <v>BIL31</v>
      </c>
      <c r="D3" t="str">
        <f t="shared" ref="D3:D66" si="1">B3</f>
        <v>BIL31</v>
      </c>
    </row>
    <row r="4" spans="1:4" x14ac:dyDescent="0.25">
      <c r="A4">
        <v>10610000</v>
      </c>
      <c r="B4" t="s">
        <v>3203</v>
      </c>
      <c r="C4" t="str">
        <f t="shared" si="0"/>
        <v>BIL32</v>
      </c>
      <c r="D4" t="str">
        <f t="shared" si="1"/>
        <v>BIL32</v>
      </c>
    </row>
    <row r="5" spans="1:4" x14ac:dyDescent="0.25">
      <c r="A5">
        <v>10620000</v>
      </c>
      <c r="B5" t="s">
        <v>3203</v>
      </c>
      <c r="C5" t="str">
        <f t="shared" si="0"/>
        <v>BIL32</v>
      </c>
      <c r="D5" t="str">
        <f t="shared" si="1"/>
        <v>BIL32</v>
      </c>
    </row>
    <row r="6" spans="1:4" x14ac:dyDescent="0.25">
      <c r="A6">
        <v>11000000</v>
      </c>
      <c r="B6" t="s">
        <v>3204</v>
      </c>
      <c r="C6" t="str">
        <f t="shared" si="0"/>
        <v>BIL33</v>
      </c>
      <c r="D6" t="str">
        <f t="shared" si="1"/>
        <v>BIL33</v>
      </c>
    </row>
    <row r="7" spans="1:4" x14ac:dyDescent="0.25">
      <c r="A7">
        <v>11900000</v>
      </c>
      <c r="B7" t="s">
        <v>3204</v>
      </c>
      <c r="C7" t="str">
        <f t="shared" si="0"/>
        <v>BIL33</v>
      </c>
      <c r="D7" t="str">
        <f t="shared" si="1"/>
        <v>BIL33</v>
      </c>
    </row>
    <row r="8" spans="1:4" x14ac:dyDescent="0.25">
      <c r="A8">
        <v>12000000</v>
      </c>
      <c r="B8" t="s">
        <v>3204</v>
      </c>
      <c r="C8" t="str">
        <f t="shared" si="0"/>
        <v>BIL33</v>
      </c>
      <c r="D8" t="str">
        <f t="shared" si="1"/>
        <v>BIL33</v>
      </c>
    </row>
    <row r="9" spans="1:4" x14ac:dyDescent="0.25">
      <c r="A9">
        <v>12800000</v>
      </c>
      <c r="B9" t="s">
        <v>3204</v>
      </c>
      <c r="C9" t="str">
        <f t="shared" si="0"/>
        <v>BIL33</v>
      </c>
      <c r="D9" t="str">
        <f t="shared" si="1"/>
        <v>BIL33</v>
      </c>
    </row>
    <row r="10" spans="1:4" x14ac:dyDescent="0.25">
      <c r="A10">
        <v>12900000</v>
      </c>
      <c r="B10" t="s">
        <v>3204</v>
      </c>
      <c r="C10" t="str">
        <f t="shared" si="0"/>
        <v>BIL33</v>
      </c>
      <c r="D10" t="str">
        <f t="shared" si="1"/>
        <v>BIL33</v>
      </c>
    </row>
    <row r="11" spans="1:4" x14ac:dyDescent="0.25">
      <c r="A11">
        <v>13100000</v>
      </c>
      <c r="B11" t="s">
        <v>3207</v>
      </c>
      <c r="C11" t="str">
        <f t="shared" si="0"/>
        <v>BIL37</v>
      </c>
      <c r="D11" t="str">
        <f t="shared" si="1"/>
        <v>BIL37</v>
      </c>
    </row>
    <row r="12" spans="1:4" x14ac:dyDescent="0.25">
      <c r="A12">
        <v>13110000</v>
      </c>
      <c r="B12" t="s">
        <v>3207</v>
      </c>
      <c r="C12" t="str">
        <f t="shared" si="0"/>
        <v>BIL37</v>
      </c>
      <c r="D12" t="str">
        <f t="shared" si="1"/>
        <v>BIL37</v>
      </c>
    </row>
    <row r="13" spans="1:4" x14ac:dyDescent="0.25">
      <c r="A13">
        <v>16100000</v>
      </c>
      <c r="B13" t="s">
        <v>3209</v>
      </c>
      <c r="C13" t="str">
        <f t="shared" si="0"/>
        <v>BIL36</v>
      </c>
      <c r="D13" t="str">
        <f t="shared" si="1"/>
        <v>BIL36</v>
      </c>
    </row>
    <row r="14" spans="1:4" x14ac:dyDescent="0.25">
      <c r="A14">
        <v>16110000</v>
      </c>
      <c r="B14" t="s">
        <v>3209</v>
      </c>
      <c r="C14" t="str">
        <f t="shared" si="0"/>
        <v>BIL36</v>
      </c>
      <c r="D14" t="str">
        <f t="shared" si="1"/>
        <v>BIL36</v>
      </c>
    </row>
    <row r="15" spans="1:4" x14ac:dyDescent="0.25">
      <c r="A15">
        <v>16120000</v>
      </c>
      <c r="B15" t="s">
        <v>3209</v>
      </c>
      <c r="C15" t="str">
        <f t="shared" si="0"/>
        <v>BIL36</v>
      </c>
      <c r="D15" t="str">
        <f t="shared" si="1"/>
        <v>BIL36</v>
      </c>
    </row>
    <row r="16" spans="1:4" x14ac:dyDescent="0.25">
      <c r="A16">
        <v>16130000</v>
      </c>
      <c r="B16" t="s">
        <v>3209</v>
      </c>
      <c r="C16" t="str">
        <f t="shared" si="0"/>
        <v>BIL36</v>
      </c>
      <c r="D16" t="str">
        <f t="shared" si="1"/>
        <v>BIL36</v>
      </c>
    </row>
    <row r="17" spans="1:4" x14ac:dyDescent="0.25">
      <c r="A17">
        <v>16150000</v>
      </c>
      <c r="B17" t="s">
        <v>3209</v>
      </c>
      <c r="C17" t="str">
        <f t="shared" si="0"/>
        <v>BIL36</v>
      </c>
      <c r="D17" t="str">
        <f t="shared" si="1"/>
        <v>BIL36</v>
      </c>
    </row>
    <row r="18" spans="1:4" x14ac:dyDescent="0.25">
      <c r="A18">
        <v>16160000</v>
      </c>
      <c r="B18" t="s">
        <v>3209</v>
      </c>
      <c r="C18" t="str">
        <f t="shared" si="0"/>
        <v>BIL36</v>
      </c>
      <c r="D18" t="str">
        <f t="shared" si="1"/>
        <v>BIL36</v>
      </c>
    </row>
    <row r="19" spans="1:4" x14ac:dyDescent="0.25">
      <c r="A19">
        <v>16200000</v>
      </c>
      <c r="B19" t="s">
        <v>3209</v>
      </c>
      <c r="C19" t="str">
        <f t="shared" si="0"/>
        <v>BIL36</v>
      </c>
      <c r="D19" t="str">
        <f t="shared" si="1"/>
        <v>BIL36</v>
      </c>
    </row>
    <row r="20" spans="1:4" x14ac:dyDescent="0.25">
      <c r="A20">
        <v>16300000</v>
      </c>
      <c r="B20" t="s">
        <v>3209</v>
      </c>
      <c r="C20" t="str">
        <f t="shared" si="0"/>
        <v>BIL36</v>
      </c>
      <c r="D20" t="str">
        <f t="shared" si="1"/>
        <v>BIL36</v>
      </c>
    </row>
    <row r="21" spans="1:4" x14ac:dyDescent="0.25">
      <c r="A21">
        <v>16400000</v>
      </c>
      <c r="B21" t="s">
        <v>3209</v>
      </c>
      <c r="C21" t="str">
        <f t="shared" si="0"/>
        <v>BIL36</v>
      </c>
      <c r="D21" t="str">
        <f t="shared" si="1"/>
        <v>BIL36</v>
      </c>
    </row>
    <row r="22" spans="1:4" x14ac:dyDescent="0.25">
      <c r="A22">
        <v>16400010</v>
      </c>
      <c r="B22" t="s">
        <v>3209</v>
      </c>
      <c r="C22" t="str">
        <f t="shared" si="0"/>
        <v>BIL36</v>
      </c>
      <c r="D22" t="str">
        <f t="shared" si="1"/>
        <v>BIL36</v>
      </c>
    </row>
    <row r="23" spans="1:4" x14ac:dyDescent="0.25">
      <c r="A23">
        <v>16400020</v>
      </c>
      <c r="B23" t="s">
        <v>3209</v>
      </c>
      <c r="C23" t="str">
        <f t="shared" si="0"/>
        <v>BIL36</v>
      </c>
      <c r="D23" t="str">
        <f t="shared" si="1"/>
        <v>BIL36</v>
      </c>
    </row>
    <row r="24" spans="1:4" x14ac:dyDescent="0.25">
      <c r="A24">
        <v>16400030</v>
      </c>
      <c r="B24" t="s">
        <v>3209</v>
      </c>
      <c r="C24" t="str">
        <f t="shared" si="0"/>
        <v>BIL36</v>
      </c>
      <c r="D24" t="str">
        <f t="shared" si="1"/>
        <v>BIL36</v>
      </c>
    </row>
    <row r="25" spans="1:4" x14ac:dyDescent="0.25">
      <c r="A25">
        <v>16400040</v>
      </c>
      <c r="B25" t="s">
        <v>3209</v>
      </c>
      <c r="C25" t="str">
        <f t="shared" si="0"/>
        <v>BIL36</v>
      </c>
      <c r="D25" t="str">
        <f t="shared" si="1"/>
        <v>BIL36</v>
      </c>
    </row>
    <row r="26" spans="1:4" x14ac:dyDescent="0.25">
      <c r="A26">
        <v>16400050</v>
      </c>
      <c r="B26" t="s">
        <v>3209</v>
      </c>
      <c r="C26" t="str">
        <f t="shared" si="0"/>
        <v>BIL36</v>
      </c>
      <c r="D26" t="str">
        <f t="shared" si="1"/>
        <v>BIL36</v>
      </c>
    </row>
    <row r="27" spans="1:4" x14ac:dyDescent="0.25">
      <c r="A27">
        <v>16400060</v>
      </c>
      <c r="B27" t="s">
        <v>3209</v>
      </c>
      <c r="C27" t="str">
        <f t="shared" si="0"/>
        <v>BIL36</v>
      </c>
      <c r="D27" t="str">
        <f t="shared" si="1"/>
        <v>BIL36</v>
      </c>
    </row>
    <row r="28" spans="1:4" x14ac:dyDescent="0.25">
      <c r="A28">
        <v>16400070</v>
      </c>
      <c r="B28" t="s">
        <v>3209</v>
      </c>
      <c r="C28" t="str">
        <f t="shared" si="0"/>
        <v>BIL36</v>
      </c>
      <c r="D28" t="str">
        <f t="shared" si="1"/>
        <v>BIL36</v>
      </c>
    </row>
    <row r="29" spans="1:4" x14ac:dyDescent="0.25">
      <c r="A29">
        <v>16400080</v>
      </c>
      <c r="B29" t="s">
        <v>3209</v>
      </c>
      <c r="C29" t="str">
        <f t="shared" si="0"/>
        <v>BIL36</v>
      </c>
      <c r="D29" t="str">
        <f t="shared" si="1"/>
        <v>BIL36</v>
      </c>
    </row>
    <row r="30" spans="1:4" x14ac:dyDescent="0.25">
      <c r="A30">
        <v>16400090</v>
      </c>
      <c r="B30" t="s">
        <v>3209</v>
      </c>
      <c r="C30" t="str">
        <f t="shared" si="0"/>
        <v>BIL36</v>
      </c>
      <c r="D30" t="str">
        <f t="shared" si="1"/>
        <v>BIL36</v>
      </c>
    </row>
    <row r="31" spans="1:4" x14ac:dyDescent="0.25">
      <c r="A31">
        <v>16400100</v>
      </c>
      <c r="B31" t="s">
        <v>3209</v>
      </c>
      <c r="C31" t="str">
        <f t="shared" si="0"/>
        <v>BIL36</v>
      </c>
      <c r="D31" t="str">
        <f t="shared" si="1"/>
        <v>BIL36</v>
      </c>
    </row>
    <row r="32" spans="1:4" x14ac:dyDescent="0.25">
      <c r="A32">
        <v>16400110</v>
      </c>
      <c r="B32" t="s">
        <v>3209</v>
      </c>
      <c r="C32" t="str">
        <f t="shared" si="0"/>
        <v>BIL36</v>
      </c>
      <c r="D32" t="str">
        <f t="shared" si="1"/>
        <v>BIL36</v>
      </c>
    </row>
    <row r="33" spans="1:4" x14ac:dyDescent="0.25">
      <c r="A33">
        <v>16400120</v>
      </c>
      <c r="B33" t="s">
        <v>3209</v>
      </c>
      <c r="C33" t="str">
        <f t="shared" si="0"/>
        <v>BIL36</v>
      </c>
      <c r="D33" t="str">
        <f t="shared" si="1"/>
        <v>BIL36</v>
      </c>
    </row>
    <row r="34" spans="1:4" x14ac:dyDescent="0.25">
      <c r="A34">
        <v>16400130</v>
      </c>
      <c r="B34" t="s">
        <v>3209</v>
      </c>
      <c r="C34" t="str">
        <f t="shared" si="0"/>
        <v>BIL36</v>
      </c>
      <c r="D34" t="str">
        <f t="shared" si="1"/>
        <v>BIL36</v>
      </c>
    </row>
    <row r="35" spans="1:4" x14ac:dyDescent="0.25">
      <c r="A35">
        <v>16400140</v>
      </c>
      <c r="B35" t="s">
        <v>3209</v>
      </c>
      <c r="C35" t="str">
        <f t="shared" si="0"/>
        <v>BIL36</v>
      </c>
      <c r="D35" t="str">
        <f t="shared" si="1"/>
        <v>BIL36</v>
      </c>
    </row>
    <row r="36" spans="1:4" x14ac:dyDescent="0.25">
      <c r="A36">
        <v>16400150</v>
      </c>
      <c r="B36" t="s">
        <v>3209</v>
      </c>
      <c r="C36" t="str">
        <f t="shared" si="0"/>
        <v>BIL36</v>
      </c>
      <c r="D36" t="str">
        <f t="shared" si="1"/>
        <v>BIL36</v>
      </c>
    </row>
    <row r="37" spans="1:4" x14ac:dyDescent="0.25">
      <c r="A37">
        <v>16410000</v>
      </c>
      <c r="B37" t="s">
        <v>3209</v>
      </c>
      <c r="C37" t="str">
        <f t="shared" si="0"/>
        <v>BIL36</v>
      </c>
      <c r="D37" t="str">
        <f t="shared" si="1"/>
        <v>BIL36</v>
      </c>
    </row>
    <row r="38" spans="1:4" x14ac:dyDescent="0.25">
      <c r="A38">
        <v>16411000</v>
      </c>
      <c r="B38" t="s">
        <v>3266</v>
      </c>
      <c r="C38" t="str">
        <f t="shared" si="0"/>
        <v>BIL38</v>
      </c>
      <c r="D38" t="str">
        <f t="shared" si="1"/>
        <v>BIL38</v>
      </c>
    </row>
    <row r="39" spans="1:4" x14ac:dyDescent="0.25">
      <c r="A39">
        <v>16412000</v>
      </c>
      <c r="B39" t="s">
        <v>3266</v>
      </c>
      <c r="C39" t="str">
        <f t="shared" si="0"/>
        <v>BIL38</v>
      </c>
      <c r="D39" t="str">
        <f t="shared" si="1"/>
        <v>BIL38</v>
      </c>
    </row>
    <row r="40" spans="1:4" x14ac:dyDescent="0.25">
      <c r="A40">
        <v>16413000</v>
      </c>
      <c r="B40" t="s">
        <v>3209</v>
      </c>
      <c r="C40" t="str">
        <f t="shared" si="0"/>
        <v>BIL36</v>
      </c>
      <c r="D40" t="str">
        <f t="shared" si="1"/>
        <v>BIL36</v>
      </c>
    </row>
    <row r="41" spans="1:4" x14ac:dyDescent="0.25">
      <c r="A41">
        <v>16415000</v>
      </c>
      <c r="B41" t="s">
        <v>3209</v>
      </c>
      <c r="C41" t="str">
        <f t="shared" si="0"/>
        <v>BIL36</v>
      </c>
      <c r="D41" t="str">
        <f t="shared" si="1"/>
        <v>BIL36</v>
      </c>
    </row>
    <row r="42" spans="1:4" x14ac:dyDescent="0.25">
      <c r="A42">
        <v>16420000</v>
      </c>
      <c r="B42" t="s">
        <v>3209</v>
      </c>
      <c r="C42" t="str">
        <f t="shared" si="0"/>
        <v>BIL36</v>
      </c>
      <c r="D42" t="str">
        <f t="shared" si="1"/>
        <v>BIL36</v>
      </c>
    </row>
    <row r="43" spans="1:4" x14ac:dyDescent="0.25">
      <c r="A43">
        <v>16430000</v>
      </c>
      <c r="B43" t="s">
        <v>3209</v>
      </c>
      <c r="C43" t="str">
        <f t="shared" si="0"/>
        <v>BIL36</v>
      </c>
      <c r="D43" t="str">
        <f t="shared" si="1"/>
        <v>BIL36</v>
      </c>
    </row>
    <row r="44" spans="1:4" x14ac:dyDescent="0.25">
      <c r="A44">
        <v>16440000</v>
      </c>
      <c r="B44" t="s">
        <v>3209</v>
      </c>
      <c r="C44" t="str">
        <f t="shared" si="0"/>
        <v>BIL36</v>
      </c>
      <c r="D44" t="str">
        <f t="shared" si="1"/>
        <v>BIL36</v>
      </c>
    </row>
    <row r="45" spans="1:4" x14ac:dyDescent="0.25">
      <c r="A45">
        <v>16500000</v>
      </c>
      <c r="B45" t="s">
        <v>3211</v>
      </c>
      <c r="C45" t="str">
        <f t="shared" si="0"/>
        <v>BIL35</v>
      </c>
      <c r="D45" t="str">
        <f t="shared" si="1"/>
        <v>BIL35</v>
      </c>
    </row>
    <row r="46" spans="1:4" x14ac:dyDescent="0.25">
      <c r="A46">
        <v>16600000</v>
      </c>
      <c r="B46" t="s">
        <v>3209</v>
      </c>
      <c r="C46" t="str">
        <f t="shared" si="0"/>
        <v>BIL36</v>
      </c>
      <c r="D46" t="str">
        <f t="shared" si="1"/>
        <v>BIL36</v>
      </c>
    </row>
    <row r="47" spans="1:4" x14ac:dyDescent="0.25">
      <c r="A47">
        <v>16884000</v>
      </c>
      <c r="B47" t="s">
        <v>3266</v>
      </c>
      <c r="C47" t="str">
        <f t="shared" si="0"/>
        <v>BIL38</v>
      </c>
      <c r="D47" t="str">
        <f t="shared" si="1"/>
        <v>BIL38</v>
      </c>
    </row>
    <row r="48" spans="1:4" x14ac:dyDescent="0.25">
      <c r="A48">
        <v>16885000</v>
      </c>
      <c r="B48" t="s">
        <v>3266</v>
      </c>
      <c r="C48" t="str">
        <f t="shared" si="0"/>
        <v>BIL38</v>
      </c>
      <c r="D48" t="str">
        <f t="shared" si="1"/>
        <v>BIL38</v>
      </c>
    </row>
    <row r="49" spans="1:4" x14ac:dyDescent="0.25">
      <c r="A49">
        <v>20300000</v>
      </c>
      <c r="B49" t="s">
        <v>3213</v>
      </c>
      <c r="C49" t="str">
        <f t="shared" si="0"/>
        <v>BIL02</v>
      </c>
      <c r="D49" t="str">
        <f t="shared" si="1"/>
        <v>BIL02</v>
      </c>
    </row>
    <row r="50" spans="1:4" x14ac:dyDescent="0.25">
      <c r="A50">
        <v>20400000</v>
      </c>
      <c r="B50" t="s">
        <v>3214</v>
      </c>
      <c r="C50" t="str">
        <f t="shared" si="0"/>
        <v>BIL01</v>
      </c>
      <c r="D50" t="str">
        <f t="shared" si="1"/>
        <v>BIL01</v>
      </c>
    </row>
    <row r="51" spans="1:4" x14ac:dyDescent="0.25">
      <c r="A51">
        <v>20500000</v>
      </c>
      <c r="B51" t="s">
        <v>3213</v>
      </c>
      <c r="C51" t="str">
        <f t="shared" si="0"/>
        <v>BIL02</v>
      </c>
      <c r="D51" t="str">
        <f t="shared" si="1"/>
        <v>BIL02</v>
      </c>
    </row>
    <row r="52" spans="1:4" x14ac:dyDescent="0.25">
      <c r="A52">
        <v>20800000</v>
      </c>
      <c r="B52" t="s">
        <v>3213</v>
      </c>
      <c r="C52" t="str">
        <f t="shared" si="0"/>
        <v>BIL02</v>
      </c>
      <c r="D52" t="str">
        <f t="shared" si="1"/>
        <v>BIL02</v>
      </c>
    </row>
    <row r="53" spans="1:4" x14ac:dyDescent="0.25">
      <c r="A53">
        <v>21100000</v>
      </c>
      <c r="B53" t="s">
        <v>3215</v>
      </c>
      <c r="C53" t="str">
        <f t="shared" si="0"/>
        <v>BIL03</v>
      </c>
      <c r="D53" t="str">
        <f t="shared" si="1"/>
        <v>BIL03</v>
      </c>
    </row>
    <row r="54" spans="1:4" x14ac:dyDescent="0.25">
      <c r="A54">
        <v>21110000</v>
      </c>
      <c r="B54" t="s">
        <v>3215</v>
      </c>
      <c r="C54" t="str">
        <f t="shared" si="0"/>
        <v>BIL03</v>
      </c>
      <c r="D54" t="str">
        <f t="shared" si="1"/>
        <v>BIL03</v>
      </c>
    </row>
    <row r="55" spans="1:4" x14ac:dyDescent="0.25">
      <c r="A55">
        <v>21200000</v>
      </c>
      <c r="B55" t="s">
        <v>3215</v>
      </c>
      <c r="C55" t="str">
        <f t="shared" si="0"/>
        <v>BIL03</v>
      </c>
      <c r="D55" t="str">
        <f t="shared" si="1"/>
        <v>BIL03</v>
      </c>
    </row>
    <row r="56" spans="1:4" x14ac:dyDescent="0.25">
      <c r="A56">
        <v>21300000</v>
      </c>
      <c r="B56" t="s">
        <v>3217</v>
      </c>
      <c r="C56" t="str">
        <f t="shared" si="0"/>
        <v>BIL04</v>
      </c>
      <c r="D56" t="str">
        <f t="shared" si="1"/>
        <v>BIL04</v>
      </c>
    </row>
    <row r="57" spans="1:4" x14ac:dyDescent="0.25">
      <c r="A57">
        <v>21310000</v>
      </c>
      <c r="B57" t="s">
        <v>3217</v>
      </c>
      <c r="C57" t="str">
        <f t="shared" si="0"/>
        <v>BIL04</v>
      </c>
      <c r="D57" t="str">
        <f t="shared" si="1"/>
        <v>BIL04</v>
      </c>
    </row>
    <row r="58" spans="1:4" x14ac:dyDescent="0.25">
      <c r="A58">
        <v>21350000</v>
      </c>
      <c r="B58" t="s">
        <v>3216</v>
      </c>
      <c r="C58" t="str">
        <f t="shared" si="0"/>
        <v>BIL07</v>
      </c>
      <c r="D58" t="str">
        <f t="shared" si="1"/>
        <v>BIL07</v>
      </c>
    </row>
    <row r="59" spans="1:4" x14ac:dyDescent="0.25">
      <c r="A59">
        <v>21500000</v>
      </c>
      <c r="B59" t="s">
        <v>3216</v>
      </c>
      <c r="C59" t="str">
        <f t="shared" si="0"/>
        <v>BIL07</v>
      </c>
      <c r="D59" t="str">
        <f t="shared" si="1"/>
        <v>BIL07</v>
      </c>
    </row>
    <row r="60" spans="1:4" x14ac:dyDescent="0.25">
      <c r="A60">
        <v>21510000</v>
      </c>
      <c r="B60" t="s">
        <v>3218</v>
      </c>
      <c r="C60" t="str">
        <f t="shared" si="0"/>
        <v>BIL05</v>
      </c>
      <c r="D60" t="str">
        <f t="shared" si="1"/>
        <v>BIL05</v>
      </c>
    </row>
    <row r="61" spans="1:4" x14ac:dyDescent="0.25">
      <c r="A61">
        <v>21520000</v>
      </c>
      <c r="B61" t="s">
        <v>3216</v>
      </c>
      <c r="C61" t="str">
        <f t="shared" si="0"/>
        <v>BIL07</v>
      </c>
      <c r="D61" t="str">
        <f t="shared" si="1"/>
        <v>BIL07</v>
      </c>
    </row>
    <row r="62" spans="1:4" x14ac:dyDescent="0.25">
      <c r="A62">
        <v>21530000</v>
      </c>
      <c r="B62" t="s">
        <v>3218</v>
      </c>
      <c r="C62" t="str">
        <f t="shared" si="0"/>
        <v>BIL05</v>
      </c>
      <c r="D62" t="str">
        <f t="shared" si="1"/>
        <v>BIL05</v>
      </c>
    </row>
    <row r="63" spans="1:4" x14ac:dyDescent="0.25">
      <c r="A63">
        <v>21540000</v>
      </c>
      <c r="B63" t="s">
        <v>3218</v>
      </c>
      <c r="C63" t="str">
        <f t="shared" si="0"/>
        <v>BIL05</v>
      </c>
      <c r="D63" t="str">
        <f t="shared" si="1"/>
        <v>BIL05</v>
      </c>
    </row>
    <row r="64" spans="1:4" x14ac:dyDescent="0.25">
      <c r="A64">
        <v>21550000</v>
      </c>
      <c r="B64" t="s">
        <v>3218</v>
      </c>
      <c r="C64" t="str">
        <f t="shared" si="0"/>
        <v>BIL05</v>
      </c>
      <c r="D64" t="str">
        <f t="shared" si="1"/>
        <v>BIL05</v>
      </c>
    </row>
    <row r="65" spans="1:4" x14ac:dyDescent="0.25">
      <c r="A65">
        <v>21570000</v>
      </c>
      <c r="B65" t="s">
        <v>3216</v>
      </c>
      <c r="C65" t="str">
        <f t="shared" si="0"/>
        <v>BIL07</v>
      </c>
      <c r="D65" t="str">
        <f t="shared" si="1"/>
        <v>BIL07</v>
      </c>
    </row>
    <row r="66" spans="1:4" x14ac:dyDescent="0.25">
      <c r="A66">
        <v>21580000</v>
      </c>
      <c r="B66" t="s">
        <v>3217</v>
      </c>
      <c r="C66" t="str">
        <f t="shared" si="0"/>
        <v>BIL04</v>
      </c>
      <c r="D66" t="str">
        <f t="shared" si="1"/>
        <v>BIL04</v>
      </c>
    </row>
    <row r="67" spans="1:4" x14ac:dyDescent="0.25">
      <c r="A67">
        <v>21590000</v>
      </c>
      <c r="B67" t="s">
        <v>3216</v>
      </c>
      <c r="C67" t="str">
        <f t="shared" ref="C67:C130" si="2">B67</f>
        <v>BIL07</v>
      </c>
      <c r="D67" t="str">
        <f t="shared" ref="D67:D130" si="3">B67</f>
        <v>BIL07</v>
      </c>
    </row>
    <row r="68" spans="1:4" x14ac:dyDescent="0.25">
      <c r="A68">
        <v>21800000</v>
      </c>
      <c r="B68" t="s">
        <v>3220</v>
      </c>
      <c r="C68" t="str">
        <f t="shared" si="2"/>
        <v>BIL08</v>
      </c>
      <c r="D68" t="str">
        <f t="shared" si="3"/>
        <v>BIL08</v>
      </c>
    </row>
    <row r="69" spans="1:4" x14ac:dyDescent="0.25">
      <c r="A69">
        <v>21810000</v>
      </c>
      <c r="B69" t="s">
        <v>3333</v>
      </c>
      <c r="C69" t="str">
        <f t="shared" si="2"/>
        <v>BIL10</v>
      </c>
      <c r="D69" t="str">
        <f t="shared" si="3"/>
        <v>BIL10</v>
      </c>
    </row>
    <row r="70" spans="1:4" x14ac:dyDescent="0.25">
      <c r="A70">
        <v>21811000</v>
      </c>
      <c r="B70" t="s">
        <v>3218</v>
      </c>
      <c r="C70" t="str">
        <f t="shared" si="2"/>
        <v>BIL05</v>
      </c>
      <c r="D70" t="str">
        <f t="shared" si="3"/>
        <v>BIL05</v>
      </c>
    </row>
    <row r="71" spans="1:4" x14ac:dyDescent="0.25">
      <c r="A71">
        <v>21820000</v>
      </c>
      <c r="B71" t="s">
        <v>3220</v>
      </c>
      <c r="C71" t="str">
        <f t="shared" si="2"/>
        <v>BIL08</v>
      </c>
      <c r="D71" t="str">
        <f t="shared" si="3"/>
        <v>BIL08</v>
      </c>
    </row>
    <row r="72" spans="1:4" x14ac:dyDescent="0.25">
      <c r="A72">
        <v>21830000</v>
      </c>
      <c r="B72" t="s">
        <v>3221</v>
      </c>
      <c r="C72" t="str">
        <f t="shared" si="2"/>
        <v>BIL06</v>
      </c>
      <c r="D72" t="str">
        <f t="shared" si="3"/>
        <v>BIL06</v>
      </c>
    </row>
    <row r="73" spans="1:4" x14ac:dyDescent="0.25">
      <c r="A73">
        <v>21831000</v>
      </c>
      <c r="B73" t="s">
        <v>3221</v>
      </c>
      <c r="C73" t="str">
        <f t="shared" si="2"/>
        <v>BIL06</v>
      </c>
      <c r="D73" t="str">
        <f t="shared" si="3"/>
        <v>BIL06</v>
      </c>
    </row>
    <row r="74" spans="1:4" x14ac:dyDescent="0.25">
      <c r="A74">
        <v>21832000</v>
      </c>
      <c r="B74" t="s">
        <v>3222</v>
      </c>
      <c r="C74" t="str">
        <f t="shared" si="2"/>
        <v>BIL09</v>
      </c>
      <c r="D74" t="str">
        <f t="shared" si="3"/>
        <v>BIL09</v>
      </c>
    </row>
    <row r="75" spans="1:4" x14ac:dyDescent="0.25">
      <c r="A75">
        <v>21840000</v>
      </c>
      <c r="B75" t="s">
        <v>3222</v>
      </c>
      <c r="C75" t="str">
        <f t="shared" si="2"/>
        <v>BIL09</v>
      </c>
      <c r="D75" t="str">
        <f t="shared" si="3"/>
        <v>BIL09</v>
      </c>
    </row>
    <row r="76" spans="1:4" x14ac:dyDescent="0.25">
      <c r="A76">
        <v>21850000</v>
      </c>
      <c r="B76" t="s">
        <v>3218</v>
      </c>
      <c r="C76" t="str">
        <f t="shared" si="2"/>
        <v>BIL05</v>
      </c>
      <c r="D76" t="str">
        <f t="shared" si="3"/>
        <v>BIL05</v>
      </c>
    </row>
    <row r="77" spans="1:4" x14ac:dyDescent="0.25">
      <c r="A77">
        <v>21860000</v>
      </c>
      <c r="B77" t="s">
        <v>3218</v>
      </c>
      <c r="C77" t="str">
        <f t="shared" si="2"/>
        <v>BIL05</v>
      </c>
      <c r="D77" t="str">
        <f t="shared" si="3"/>
        <v>BIL05</v>
      </c>
    </row>
    <row r="78" spans="1:4" x14ac:dyDescent="0.25">
      <c r="A78">
        <v>21870000</v>
      </c>
      <c r="B78" t="s">
        <v>3220</v>
      </c>
      <c r="C78" t="str">
        <f t="shared" si="2"/>
        <v>BIL08</v>
      </c>
      <c r="D78" t="str">
        <f t="shared" si="3"/>
        <v>BIL08</v>
      </c>
    </row>
    <row r="79" spans="1:4" x14ac:dyDescent="0.25">
      <c r="A79">
        <v>21880000</v>
      </c>
      <c r="B79" t="s">
        <v>3220</v>
      </c>
      <c r="C79" t="str">
        <f t="shared" si="2"/>
        <v>BIL08</v>
      </c>
      <c r="D79" t="str">
        <f t="shared" si="3"/>
        <v>BIL08</v>
      </c>
    </row>
    <row r="80" spans="1:4" x14ac:dyDescent="0.25">
      <c r="A80">
        <v>23000000</v>
      </c>
      <c r="B80" t="s">
        <v>3223</v>
      </c>
      <c r="C80" t="str">
        <f t="shared" si="2"/>
        <v>BIL11</v>
      </c>
      <c r="D80" t="str">
        <f t="shared" si="3"/>
        <v>BIL11</v>
      </c>
    </row>
    <row r="81" spans="1:4" x14ac:dyDescent="0.25">
      <c r="A81">
        <v>23100000</v>
      </c>
      <c r="B81" t="s">
        <v>3223</v>
      </c>
      <c r="C81" t="str">
        <f t="shared" si="2"/>
        <v>BIL11</v>
      </c>
      <c r="D81" t="str">
        <f t="shared" si="3"/>
        <v>BIL11</v>
      </c>
    </row>
    <row r="82" spans="1:4" x14ac:dyDescent="0.25">
      <c r="A82">
        <v>23110000</v>
      </c>
      <c r="B82" t="s">
        <v>3223</v>
      </c>
      <c r="C82" t="str">
        <f t="shared" si="2"/>
        <v>BIL11</v>
      </c>
      <c r="D82" t="str">
        <f t="shared" si="3"/>
        <v>BIL11</v>
      </c>
    </row>
    <row r="83" spans="1:4" x14ac:dyDescent="0.25">
      <c r="A83">
        <v>23120000</v>
      </c>
      <c r="B83" t="s">
        <v>3223</v>
      </c>
      <c r="C83" t="str">
        <f t="shared" si="2"/>
        <v>BIL11</v>
      </c>
      <c r="D83" t="str">
        <f t="shared" si="3"/>
        <v>BIL11</v>
      </c>
    </row>
    <row r="84" spans="1:4" x14ac:dyDescent="0.25">
      <c r="A84">
        <v>23130000</v>
      </c>
      <c r="B84" t="s">
        <v>3223</v>
      </c>
      <c r="C84" t="str">
        <f t="shared" si="2"/>
        <v>BIL11</v>
      </c>
      <c r="D84" t="str">
        <f t="shared" si="3"/>
        <v>BIL11</v>
      </c>
    </row>
    <row r="85" spans="1:4" x14ac:dyDescent="0.25">
      <c r="A85">
        <v>23131000</v>
      </c>
      <c r="B85" t="s">
        <v>3223</v>
      </c>
      <c r="C85" t="str">
        <f t="shared" si="2"/>
        <v>BIL11</v>
      </c>
      <c r="D85" t="str">
        <f t="shared" si="3"/>
        <v>BIL11</v>
      </c>
    </row>
    <row r="86" spans="1:4" x14ac:dyDescent="0.25">
      <c r="A86">
        <v>23140000</v>
      </c>
      <c r="B86" t="s">
        <v>3223</v>
      </c>
      <c r="C86" t="str">
        <f t="shared" si="2"/>
        <v>BIL11</v>
      </c>
      <c r="D86" t="str">
        <f t="shared" si="3"/>
        <v>BIL11</v>
      </c>
    </row>
    <row r="87" spans="1:4" x14ac:dyDescent="0.25">
      <c r="A87">
        <v>23150000</v>
      </c>
      <c r="B87" t="s">
        <v>3223</v>
      </c>
      <c r="C87" t="str">
        <f t="shared" si="2"/>
        <v>BIL11</v>
      </c>
      <c r="D87" t="str">
        <f t="shared" si="3"/>
        <v>BIL11</v>
      </c>
    </row>
    <row r="88" spans="1:4" x14ac:dyDescent="0.25">
      <c r="A88">
        <v>23160000</v>
      </c>
      <c r="B88" t="s">
        <v>3223</v>
      </c>
      <c r="C88" t="str">
        <f t="shared" si="2"/>
        <v>BIL11</v>
      </c>
      <c r="D88" t="str">
        <f t="shared" si="3"/>
        <v>BIL11</v>
      </c>
    </row>
    <row r="89" spans="1:4" x14ac:dyDescent="0.25">
      <c r="A89">
        <v>23170000</v>
      </c>
      <c r="B89" t="s">
        <v>3223</v>
      </c>
      <c r="C89" t="str">
        <f t="shared" si="2"/>
        <v>BIL11</v>
      </c>
      <c r="D89" t="str">
        <f t="shared" si="3"/>
        <v>BIL11</v>
      </c>
    </row>
    <row r="90" spans="1:4" x14ac:dyDescent="0.25">
      <c r="A90">
        <v>23180000</v>
      </c>
      <c r="B90" t="s">
        <v>3223</v>
      </c>
      <c r="C90" t="str">
        <f t="shared" si="2"/>
        <v>BIL11</v>
      </c>
      <c r="D90" t="str">
        <f t="shared" si="3"/>
        <v>BIL11</v>
      </c>
    </row>
    <row r="91" spans="1:4" x14ac:dyDescent="0.25">
      <c r="A91">
        <v>23190000</v>
      </c>
      <c r="B91" t="s">
        <v>3223</v>
      </c>
      <c r="C91" t="str">
        <f t="shared" si="2"/>
        <v>BIL11</v>
      </c>
      <c r="D91" t="str">
        <f t="shared" si="3"/>
        <v>BIL11</v>
      </c>
    </row>
    <row r="92" spans="1:4" x14ac:dyDescent="0.25">
      <c r="A92">
        <v>23200000</v>
      </c>
      <c r="B92" t="s">
        <v>3223</v>
      </c>
      <c r="C92" t="str">
        <f t="shared" si="2"/>
        <v>BIL11</v>
      </c>
      <c r="D92" t="str">
        <f t="shared" si="3"/>
        <v>BIL11</v>
      </c>
    </row>
    <row r="93" spans="1:4" x14ac:dyDescent="0.25">
      <c r="A93">
        <v>23213001</v>
      </c>
      <c r="B93" t="s">
        <v>3223</v>
      </c>
      <c r="C93" t="str">
        <f t="shared" si="2"/>
        <v>BIL11</v>
      </c>
      <c r="D93" t="str">
        <f t="shared" si="3"/>
        <v>BIL11</v>
      </c>
    </row>
    <row r="94" spans="1:4" x14ac:dyDescent="0.25">
      <c r="A94">
        <v>23213010</v>
      </c>
      <c r="B94" t="s">
        <v>3223</v>
      </c>
      <c r="C94" t="str">
        <f t="shared" si="2"/>
        <v>BIL11</v>
      </c>
      <c r="D94" t="str">
        <f t="shared" si="3"/>
        <v>BIL11</v>
      </c>
    </row>
    <row r="95" spans="1:4" x14ac:dyDescent="0.25">
      <c r="A95">
        <v>23213012</v>
      </c>
      <c r="B95" t="s">
        <v>3223</v>
      </c>
      <c r="C95" t="str">
        <f t="shared" si="2"/>
        <v>BIL11</v>
      </c>
      <c r="D95" t="str">
        <f t="shared" si="3"/>
        <v>BIL11</v>
      </c>
    </row>
    <row r="96" spans="1:4" x14ac:dyDescent="0.25">
      <c r="A96">
        <v>26100000</v>
      </c>
      <c r="B96" t="s">
        <v>3224</v>
      </c>
      <c r="C96" t="str">
        <f t="shared" si="2"/>
        <v>BIL12</v>
      </c>
      <c r="D96" t="str">
        <f t="shared" si="3"/>
        <v>BIL12</v>
      </c>
    </row>
    <row r="97" spans="1:4" x14ac:dyDescent="0.25">
      <c r="A97">
        <v>27400000</v>
      </c>
      <c r="B97" t="s">
        <v>3224</v>
      </c>
      <c r="C97" t="str">
        <f t="shared" si="2"/>
        <v>BIL12</v>
      </c>
      <c r="D97" t="str">
        <f t="shared" si="3"/>
        <v>BIL12</v>
      </c>
    </row>
    <row r="98" spans="1:4" x14ac:dyDescent="0.25">
      <c r="A98">
        <v>27500000</v>
      </c>
      <c r="B98" t="s">
        <v>3224</v>
      </c>
      <c r="C98" t="str">
        <f t="shared" si="2"/>
        <v>BIL12</v>
      </c>
      <c r="D98" t="str">
        <f t="shared" si="3"/>
        <v>BIL12</v>
      </c>
    </row>
    <row r="99" spans="1:4" x14ac:dyDescent="0.25">
      <c r="A99">
        <v>28030000</v>
      </c>
      <c r="B99" t="s">
        <v>3225</v>
      </c>
      <c r="C99" t="str">
        <f t="shared" si="2"/>
        <v>BIL52</v>
      </c>
      <c r="D99" t="str">
        <f t="shared" si="3"/>
        <v>BIL52</v>
      </c>
    </row>
    <row r="100" spans="1:4" x14ac:dyDescent="0.25">
      <c r="A100">
        <v>28040000</v>
      </c>
      <c r="B100" t="s">
        <v>3226</v>
      </c>
      <c r="C100" t="str">
        <f t="shared" si="2"/>
        <v>BIL51</v>
      </c>
      <c r="D100" t="str">
        <f t="shared" si="3"/>
        <v>BIL51</v>
      </c>
    </row>
    <row r="101" spans="1:4" x14ac:dyDescent="0.25">
      <c r="A101">
        <v>28050000</v>
      </c>
      <c r="B101" t="s">
        <v>3225</v>
      </c>
      <c r="C101" t="str">
        <f t="shared" si="2"/>
        <v>BIL52</v>
      </c>
      <c r="D101" t="str">
        <f t="shared" si="3"/>
        <v>BIL52</v>
      </c>
    </row>
    <row r="102" spans="1:4" x14ac:dyDescent="0.25">
      <c r="A102">
        <v>28080000</v>
      </c>
      <c r="B102" t="s">
        <v>3225</v>
      </c>
      <c r="C102" t="str">
        <f t="shared" si="2"/>
        <v>BIL52</v>
      </c>
      <c r="D102" t="str">
        <f t="shared" si="3"/>
        <v>BIL52</v>
      </c>
    </row>
    <row r="103" spans="1:4" x14ac:dyDescent="0.25">
      <c r="A103">
        <v>28120000</v>
      </c>
      <c r="B103" t="s">
        <v>3227</v>
      </c>
      <c r="C103" t="str">
        <f t="shared" si="2"/>
        <v>BIL47</v>
      </c>
      <c r="D103" t="str">
        <f t="shared" si="3"/>
        <v>BIL47</v>
      </c>
    </row>
    <row r="104" spans="1:4" x14ac:dyDescent="0.25">
      <c r="A104">
        <v>28130000</v>
      </c>
      <c r="B104" t="s">
        <v>3228</v>
      </c>
      <c r="C104" t="str">
        <f t="shared" si="2"/>
        <v>BIL44</v>
      </c>
      <c r="D104" t="str">
        <f t="shared" si="3"/>
        <v>BIL44</v>
      </c>
    </row>
    <row r="105" spans="1:4" x14ac:dyDescent="0.25">
      <c r="A105">
        <v>28131000</v>
      </c>
      <c r="B105" t="s">
        <v>3227</v>
      </c>
      <c r="C105" t="str">
        <f t="shared" si="2"/>
        <v>BIL47</v>
      </c>
      <c r="D105" t="str">
        <f t="shared" si="3"/>
        <v>BIL47</v>
      </c>
    </row>
    <row r="106" spans="1:4" x14ac:dyDescent="0.25">
      <c r="A106">
        <v>28150000</v>
      </c>
      <c r="B106" t="s">
        <v>3227</v>
      </c>
      <c r="C106" t="str">
        <f t="shared" si="2"/>
        <v>BIL47</v>
      </c>
      <c r="D106" t="str">
        <f t="shared" si="3"/>
        <v>BIL47</v>
      </c>
    </row>
    <row r="107" spans="1:4" x14ac:dyDescent="0.25">
      <c r="A107">
        <v>28151000</v>
      </c>
      <c r="B107" t="s">
        <v>3229</v>
      </c>
      <c r="C107" t="str">
        <f t="shared" si="2"/>
        <v>BIL45</v>
      </c>
      <c r="D107" t="str">
        <f t="shared" si="3"/>
        <v>BIL45</v>
      </c>
    </row>
    <row r="108" spans="1:4" x14ac:dyDescent="0.25">
      <c r="A108">
        <v>28152000</v>
      </c>
      <c r="B108" t="s">
        <v>3227</v>
      </c>
      <c r="C108" t="str">
        <f t="shared" si="2"/>
        <v>BIL47</v>
      </c>
      <c r="D108" t="str">
        <f t="shared" si="3"/>
        <v>BIL47</v>
      </c>
    </row>
    <row r="109" spans="1:4" x14ac:dyDescent="0.25">
      <c r="A109">
        <v>28153000</v>
      </c>
      <c r="B109" t="s">
        <v>3229</v>
      </c>
      <c r="C109" t="str">
        <f t="shared" si="2"/>
        <v>BIL45</v>
      </c>
      <c r="D109" t="str">
        <f t="shared" si="3"/>
        <v>BIL45</v>
      </c>
    </row>
    <row r="110" spans="1:4" x14ac:dyDescent="0.25">
      <c r="A110">
        <v>28154000</v>
      </c>
      <c r="B110" t="s">
        <v>3229</v>
      </c>
      <c r="C110" t="str">
        <f t="shared" si="2"/>
        <v>BIL45</v>
      </c>
      <c r="D110" t="str">
        <f t="shared" si="3"/>
        <v>BIL45</v>
      </c>
    </row>
    <row r="111" spans="1:4" x14ac:dyDescent="0.25">
      <c r="A111">
        <v>28155000</v>
      </c>
      <c r="B111" t="s">
        <v>3229</v>
      </c>
      <c r="C111" t="str">
        <f t="shared" si="2"/>
        <v>BIL45</v>
      </c>
      <c r="D111" t="str">
        <f t="shared" si="3"/>
        <v>BIL45</v>
      </c>
    </row>
    <row r="112" spans="1:4" x14ac:dyDescent="0.25">
      <c r="A112">
        <v>28156000</v>
      </c>
      <c r="B112" t="s">
        <v>3338</v>
      </c>
      <c r="C112" t="str">
        <f t="shared" si="2"/>
        <v>BIL50</v>
      </c>
      <c r="D112" t="str">
        <f t="shared" si="3"/>
        <v>BIL50</v>
      </c>
    </row>
    <row r="113" spans="1:4" x14ac:dyDescent="0.25">
      <c r="A113">
        <v>28157000</v>
      </c>
      <c r="B113" t="s">
        <v>3227</v>
      </c>
      <c r="C113" t="str">
        <f t="shared" si="2"/>
        <v>BIL47</v>
      </c>
      <c r="D113" t="str">
        <f t="shared" si="3"/>
        <v>BIL47</v>
      </c>
    </row>
    <row r="114" spans="1:4" x14ac:dyDescent="0.25">
      <c r="A114">
        <v>28158000</v>
      </c>
      <c r="B114" t="s">
        <v>3228</v>
      </c>
      <c r="C114" t="str">
        <f t="shared" si="2"/>
        <v>BIL44</v>
      </c>
      <c r="D114" t="str">
        <f t="shared" si="3"/>
        <v>BIL44</v>
      </c>
    </row>
    <row r="115" spans="1:4" x14ac:dyDescent="0.25">
      <c r="A115">
        <v>28159000</v>
      </c>
      <c r="B115" t="s">
        <v>3228</v>
      </c>
      <c r="C115" t="str">
        <f t="shared" si="2"/>
        <v>BIL44</v>
      </c>
      <c r="D115" t="str">
        <f t="shared" si="3"/>
        <v>BIL44</v>
      </c>
    </row>
    <row r="116" spans="1:4" x14ac:dyDescent="0.25">
      <c r="A116">
        <v>28162000</v>
      </c>
      <c r="B116" t="s">
        <v>3227</v>
      </c>
      <c r="C116" t="str">
        <f t="shared" si="2"/>
        <v>BIL47</v>
      </c>
      <c r="D116" t="str">
        <f t="shared" si="3"/>
        <v>BIL47</v>
      </c>
    </row>
    <row r="117" spans="1:4" x14ac:dyDescent="0.25">
      <c r="A117">
        <v>28180000</v>
      </c>
      <c r="B117" t="s">
        <v>3338</v>
      </c>
      <c r="C117" t="str">
        <f t="shared" si="2"/>
        <v>BIL50</v>
      </c>
      <c r="D117" t="str">
        <f t="shared" si="3"/>
        <v>BIL50</v>
      </c>
    </row>
    <row r="118" spans="1:4" x14ac:dyDescent="0.25">
      <c r="A118">
        <v>28181000</v>
      </c>
      <c r="B118" t="s">
        <v>3338</v>
      </c>
      <c r="C118" t="str">
        <f t="shared" si="2"/>
        <v>BIL50</v>
      </c>
      <c r="D118" t="str">
        <f t="shared" si="3"/>
        <v>BIL50</v>
      </c>
    </row>
    <row r="119" spans="1:4" x14ac:dyDescent="0.25">
      <c r="A119">
        <v>28181100</v>
      </c>
      <c r="B119" t="s">
        <v>3229</v>
      </c>
      <c r="C119" t="str">
        <f t="shared" si="2"/>
        <v>BIL45</v>
      </c>
      <c r="D119" t="str">
        <f t="shared" si="3"/>
        <v>BIL45</v>
      </c>
    </row>
    <row r="120" spans="1:4" x14ac:dyDescent="0.25">
      <c r="A120">
        <v>28182000</v>
      </c>
      <c r="B120" t="s">
        <v>3230</v>
      </c>
      <c r="C120" t="str">
        <f t="shared" si="2"/>
        <v>BIL48</v>
      </c>
      <c r="D120" t="str">
        <f t="shared" si="3"/>
        <v>BIL48</v>
      </c>
    </row>
    <row r="121" spans="1:4" x14ac:dyDescent="0.25">
      <c r="A121">
        <v>28183000</v>
      </c>
      <c r="B121" t="s">
        <v>3231</v>
      </c>
      <c r="C121" t="str">
        <f t="shared" si="2"/>
        <v>BIL46</v>
      </c>
      <c r="D121" t="str">
        <f t="shared" si="3"/>
        <v>BIL46</v>
      </c>
    </row>
    <row r="122" spans="1:4" x14ac:dyDescent="0.25">
      <c r="A122">
        <v>28183100</v>
      </c>
      <c r="B122" t="s">
        <v>3231</v>
      </c>
      <c r="C122" t="str">
        <f t="shared" si="2"/>
        <v>BIL46</v>
      </c>
      <c r="D122" t="str">
        <f t="shared" si="3"/>
        <v>BIL46</v>
      </c>
    </row>
    <row r="123" spans="1:4" x14ac:dyDescent="0.25">
      <c r="A123">
        <v>28184000</v>
      </c>
      <c r="B123" t="s">
        <v>3232</v>
      </c>
      <c r="C123" t="str">
        <f t="shared" si="2"/>
        <v>BIL49</v>
      </c>
      <c r="D123" t="str">
        <f t="shared" si="3"/>
        <v>BIL49</v>
      </c>
    </row>
    <row r="124" spans="1:4" x14ac:dyDescent="0.25">
      <c r="A124">
        <v>28184100</v>
      </c>
      <c r="B124" t="s">
        <v>3338</v>
      </c>
      <c r="C124" t="str">
        <f t="shared" si="2"/>
        <v>BIL50</v>
      </c>
      <c r="D124" t="str">
        <f t="shared" si="3"/>
        <v>BIL50</v>
      </c>
    </row>
    <row r="125" spans="1:4" x14ac:dyDescent="0.25">
      <c r="A125">
        <v>28185000</v>
      </c>
      <c r="B125" t="s">
        <v>3229</v>
      </c>
      <c r="C125" t="str">
        <f t="shared" si="2"/>
        <v>BIL45</v>
      </c>
      <c r="D125" t="str">
        <f t="shared" si="3"/>
        <v>BIL45</v>
      </c>
    </row>
    <row r="126" spans="1:4" x14ac:dyDescent="0.25">
      <c r="A126">
        <v>28186000</v>
      </c>
      <c r="B126" t="s">
        <v>3229</v>
      </c>
      <c r="C126" t="str">
        <f t="shared" si="2"/>
        <v>BIL45</v>
      </c>
      <c r="D126" t="str">
        <f t="shared" si="3"/>
        <v>BIL45</v>
      </c>
    </row>
    <row r="127" spans="1:4" x14ac:dyDescent="0.25">
      <c r="A127">
        <v>28187000</v>
      </c>
      <c r="B127" t="s">
        <v>3338</v>
      </c>
      <c r="C127" t="str">
        <f t="shared" si="2"/>
        <v>BIL50</v>
      </c>
      <c r="D127" t="str">
        <f t="shared" si="3"/>
        <v>BIL50</v>
      </c>
    </row>
    <row r="128" spans="1:4" x14ac:dyDescent="0.25">
      <c r="A128">
        <v>28188000</v>
      </c>
      <c r="B128" t="s">
        <v>3338</v>
      </c>
      <c r="C128" t="str">
        <f t="shared" si="2"/>
        <v>BIL50</v>
      </c>
      <c r="D128" t="str">
        <f t="shared" si="3"/>
        <v>BIL50</v>
      </c>
    </row>
    <row r="129" spans="1:4" x14ac:dyDescent="0.25">
      <c r="A129">
        <v>31000000</v>
      </c>
      <c r="B129" t="s">
        <v>3234</v>
      </c>
      <c r="C129" t="str">
        <f t="shared" si="2"/>
        <v>BIL14</v>
      </c>
      <c r="D129" t="str">
        <f t="shared" si="3"/>
        <v>BIL14</v>
      </c>
    </row>
    <row r="130" spans="1:4" x14ac:dyDescent="0.25">
      <c r="A130">
        <v>31100000</v>
      </c>
      <c r="B130" t="s">
        <v>3234</v>
      </c>
      <c r="C130" t="str">
        <f t="shared" si="2"/>
        <v>BIL14</v>
      </c>
      <c r="D130" t="str">
        <f t="shared" si="3"/>
        <v>BIL14</v>
      </c>
    </row>
    <row r="131" spans="1:4" x14ac:dyDescent="0.25">
      <c r="A131">
        <v>32600000</v>
      </c>
      <c r="B131" t="s">
        <v>3234</v>
      </c>
      <c r="C131" t="str">
        <f t="shared" ref="C131:C138" si="4">B131</f>
        <v>BIL14</v>
      </c>
      <c r="D131" t="str">
        <f t="shared" ref="D131:D138" si="5">B131</f>
        <v>BIL14</v>
      </c>
    </row>
    <row r="132" spans="1:4" x14ac:dyDescent="0.25">
      <c r="A132">
        <v>35000000</v>
      </c>
      <c r="B132" t="s">
        <v>3234</v>
      </c>
      <c r="C132" t="str">
        <f t="shared" si="4"/>
        <v>BIL14</v>
      </c>
      <c r="D132" t="str">
        <f t="shared" si="5"/>
        <v>BIL14</v>
      </c>
    </row>
    <row r="133" spans="1:4" x14ac:dyDescent="0.25">
      <c r="A133">
        <v>35100000</v>
      </c>
      <c r="B133" t="s">
        <v>3234</v>
      </c>
      <c r="C133" t="str">
        <f t="shared" si="4"/>
        <v>BIL14</v>
      </c>
      <c r="D133" t="str">
        <f t="shared" si="5"/>
        <v>BIL14</v>
      </c>
    </row>
    <row r="134" spans="1:4" x14ac:dyDescent="0.25">
      <c r="A134">
        <v>35500000</v>
      </c>
      <c r="B134" t="s">
        <v>3235</v>
      </c>
      <c r="C134" t="str">
        <f t="shared" si="4"/>
        <v>BIL15</v>
      </c>
      <c r="D134" t="str">
        <f t="shared" si="5"/>
        <v>BIL15</v>
      </c>
    </row>
    <row r="135" spans="1:4" x14ac:dyDescent="0.25">
      <c r="A135">
        <v>37000000</v>
      </c>
      <c r="B135" t="s">
        <v>3236</v>
      </c>
      <c r="C135" t="str">
        <f t="shared" si="4"/>
        <v>BIL16</v>
      </c>
      <c r="D135" t="str">
        <f t="shared" si="5"/>
        <v>BIL16</v>
      </c>
    </row>
    <row r="136" spans="1:4" x14ac:dyDescent="0.25">
      <c r="A136">
        <v>37100000</v>
      </c>
      <c r="B136" t="s">
        <v>3236</v>
      </c>
      <c r="C136" t="str">
        <f t="shared" si="4"/>
        <v>BIL16</v>
      </c>
      <c r="D136" t="str">
        <f t="shared" si="5"/>
        <v>BIL16</v>
      </c>
    </row>
    <row r="137" spans="1:4" x14ac:dyDescent="0.25">
      <c r="A137">
        <v>38000000</v>
      </c>
      <c r="B137" t="s">
        <v>3237</v>
      </c>
      <c r="C137" t="str">
        <f t="shared" si="4"/>
        <v>BIL17</v>
      </c>
      <c r="D137" t="str">
        <f t="shared" si="5"/>
        <v>BIL17</v>
      </c>
    </row>
    <row r="138" spans="1:4" x14ac:dyDescent="0.25">
      <c r="A138">
        <v>39500000</v>
      </c>
      <c r="B138" t="s">
        <v>3238</v>
      </c>
      <c r="C138" t="str">
        <f t="shared" si="4"/>
        <v>BIL53</v>
      </c>
      <c r="D138" t="str">
        <f t="shared" si="5"/>
        <v>BIL53</v>
      </c>
    </row>
    <row r="139" spans="1:4" x14ac:dyDescent="0.25">
      <c r="A139">
        <v>40100000</v>
      </c>
      <c r="B139" t="e">
        <f>+IF(#REF!&gt;0,"BIL19","BIL39")</f>
        <v>#REF!</v>
      </c>
      <c r="C139" t="s">
        <v>3241</v>
      </c>
      <c r="D139" t="s">
        <v>3240</v>
      </c>
    </row>
    <row r="140" spans="1:4" x14ac:dyDescent="0.25">
      <c r="A140">
        <v>40110000</v>
      </c>
      <c r="B140" t="e">
        <f>+IF(#REF!&gt;0,"BIL19","BIL39")</f>
        <v>#REF!</v>
      </c>
      <c r="C140" t="s">
        <v>3241</v>
      </c>
      <c r="D140" t="s">
        <v>3240</v>
      </c>
    </row>
    <row r="141" spans="1:4" x14ac:dyDescent="0.25">
      <c r="A141">
        <v>40120000</v>
      </c>
      <c r="B141" t="e">
        <f>+IF(#REF!&gt;0,"BIL19","BIL39")</f>
        <v>#REF!</v>
      </c>
      <c r="C141" t="s">
        <v>3241</v>
      </c>
      <c r="D141" t="s">
        <v>3240</v>
      </c>
    </row>
    <row r="142" spans="1:4" x14ac:dyDescent="0.25">
      <c r="A142">
        <v>40231000</v>
      </c>
      <c r="B142" t="e">
        <f>+IF(#REF!&gt;0,"BIL19","BIL39")</f>
        <v>#REF!</v>
      </c>
      <c r="C142" t="s">
        <v>3241</v>
      </c>
      <c r="D142" t="s">
        <v>3240</v>
      </c>
    </row>
    <row r="143" spans="1:4" x14ac:dyDescent="0.25">
      <c r="A143">
        <v>40241000</v>
      </c>
      <c r="B143" t="e">
        <f>+IF(#REF!&gt;0,"BIL19","BIL39")</f>
        <v>#REF!</v>
      </c>
      <c r="C143" t="s">
        <v>3241</v>
      </c>
      <c r="D143" t="s">
        <v>3240</v>
      </c>
    </row>
    <row r="144" spans="1:4" x14ac:dyDescent="0.25">
      <c r="A144">
        <v>40300000</v>
      </c>
      <c r="B144" t="e">
        <f>+IF(#REF!&gt;0,"BIL19","BIL39")</f>
        <v>#REF!</v>
      </c>
      <c r="C144" t="s">
        <v>3241</v>
      </c>
      <c r="D144" t="s">
        <v>3240</v>
      </c>
    </row>
    <row r="145" spans="1:4" x14ac:dyDescent="0.25">
      <c r="A145">
        <v>40310000</v>
      </c>
      <c r="B145" t="e">
        <f>+IF(#REF!&gt;0,"BIL19","BIL39")</f>
        <v>#REF!</v>
      </c>
      <c r="C145" t="s">
        <v>3241</v>
      </c>
      <c r="D145" t="s">
        <v>3240</v>
      </c>
    </row>
    <row r="146" spans="1:4" x14ac:dyDescent="0.25">
      <c r="A146">
        <v>40320000</v>
      </c>
      <c r="B146" t="e">
        <f>+IF(#REF!&gt;0,"BIL19","BIL39")</f>
        <v>#REF!</v>
      </c>
      <c r="C146" t="s">
        <v>3241</v>
      </c>
      <c r="D146" t="s">
        <v>3240</v>
      </c>
    </row>
    <row r="147" spans="1:4" x14ac:dyDescent="0.25">
      <c r="A147">
        <v>40330000</v>
      </c>
      <c r="B147" t="e">
        <f>+IF(#REF!&gt;0,"BIL19","BIL39")</f>
        <v>#REF!</v>
      </c>
      <c r="C147" t="s">
        <v>3241</v>
      </c>
      <c r="D147" t="s">
        <v>3240</v>
      </c>
    </row>
    <row r="148" spans="1:4" x14ac:dyDescent="0.25">
      <c r="A148">
        <v>40340000</v>
      </c>
      <c r="B148" t="e">
        <f>+IF(#REF!&gt;0,"BIL19","BIL39")</f>
        <v>#REF!</v>
      </c>
      <c r="C148" t="s">
        <v>3241</v>
      </c>
      <c r="D148" t="s">
        <v>3240</v>
      </c>
    </row>
    <row r="149" spans="1:4" x14ac:dyDescent="0.25">
      <c r="A149">
        <v>40400000</v>
      </c>
      <c r="B149" t="e">
        <f>+IF(#REF!&gt;0,"BIL19","BIL39")</f>
        <v>#REF!</v>
      </c>
      <c r="C149" t="s">
        <v>3241</v>
      </c>
      <c r="D149" t="s">
        <v>3240</v>
      </c>
    </row>
    <row r="150" spans="1:4" x14ac:dyDescent="0.25">
      <c r="A150">
        <v>40800000</v>
      </c>
      <c r="B150" t="e">
        <f>+IF(#REF!&gt;0,"BIL19","BIL39")</f>
        <v>#REF!</v>
      </c>
      <c r="C150" t="s">
        <v>3241</v>
      </c>
      <c r="D150" t="s">
        <v>3240</v>
      </c>
    </row>
    <row r="151" spans="1:4" x14ac:dyDescent="0.25">
      <c r="A151">
        <v>40810000</v>
      </c>
      <c r="B151" t="e">
        <f>+IF(#REF!&gt;0,"BIL19","BIL39")</f>
        <v>#REF!</v>
      </c>
      <c r="C151" t="s">
        <v>3241</v>
      </c>
      <c r="D151" t="s">
        <v>3240</v>
      </c>
    </row>
    <row r="152" spans="1:4" x14ac:dyDescent="0.25">
      <c r="A152">
        <v>40811000</v>
      </c>
      <c r="B152" t="e">
        <f>+IF(#REF!&gt;0,"BIL19","BIL39")</f>
        <v>#REF!</v>
      </c>
      <c r="C152" t="s">
        <v>3241</v>
      </c>
      <c r="D152" t="s">
        <v>3240</v>
      </c>
    </row>
    <row r="153" spans="1:4" x14ac:dyDescent="0.25">
      <c r="A153">
        <v>40820000</v>
      </c>
      <c r="B153" t="e">
        <f>+IF(#REF!&gt;0,"BIL19","BIL39")</f>
        <v>#REF!</v>
      </c>
      <c r="C153" t="s">
        <v>3241</v>
      </c>
      <c r="D153" t="s">
        <v>3240</v>
      </c>
    </row>
    <row r="154" spans="1:4" x14ac:dyDescent="0.25">
      <c r="A154">
        <v>40900000</v>
      </c>
      <c r="B154" t="s">
        <v>3241</v>
      </c>
      <c r="C154" t="str">
        <f t="shared" ref="C154:C159" si="6">B154</f>
        <v>BIL19</v>
      </c>
      <c r="D154" t="str">
        <f t="shared" ref="D154:D159" si="7">B154</f>
        <v>BIL19</v>
      </c>
    </row>
    <row r="155" spans="1:4" x14ac:dyDescent="0.25">
      <c r="A155">
        <v>40910000</v>
      </c>
      <c r="B155" t="s">
        <v>3241</v>
      </c>
      <c r="C155" t="str">
        <f t="shared" si="6"/>
        <v>BIL19</v>
      </c>
      <c r="D155" t="str">
        <f t="shared" si="7"/>
        <v>BIL19</v>
      </c>
    </row>
    <row r="156" spans="1:4" x14ac:dyDescent="0.25">
      <c r="A156">
        <v>40911000</v>
      </c>
      <c r="B156" t="s">
        <v>3241</v>
      </c>
      <c r="C156" t="str">
        <f t="shared" si="6"/>
        <v>BIL19</v>
      </c>
      <c r="D156" t="str">
        <f t="shared" si="7"/>
        <v>BIL19</v>
      </c>
    </row>
    <row r="157" spans="1:4" x14ac:dyDescent="0.25">
      <c r="A157">
        <v>40920000</v>
      </c>
      <c r="B157" t="s">
        <v>3241</v>
      </c>
      <c r="C157" t="str">
        <f t="shared" si="6"/>
        <v>BIL19</v>
      </c>
      <c r="D157" t="str">
        <f t="shared" si="7"/>
        <v>BIL19</v>
      </c>
    </row>
    <row r="158" spans="1:4" x14ac:dyDescent="0.25">
      <c r="A158">
        <v>40960000</v>
      </c>
      <c r="B158" t="s">
        <v>3241</v>
      </c>
      <c r="C158" t="str">
        <f t="shared" si="6"/>
        <v>BIL19</v>
      </c>
      <c r="D158" t="str">
        <f t="shared" si="7"/>
        <v>BIL19</v>
      </c>
    </row>
    <row r="159" spans="1:4" x14ac:dyDescent="0.25">
      <c r="A159">
        <v>40980000</v>
      </c>
      <c r="B159" t="s">
        <v>3241</v>
      </c>
      <c r="C159" t="str">
        <f t="shared" si="6"/>
        <v>BIL19</v>
      </c>
      <c r="D159" t="str">
        <f t="shared" si="7"/>
        <v>BIL19</v>
      </c>
    </row>
    <row r="160" spans="1:4" x14ac:dyDescent="0.25">
      <c r="A160">
        <v>41100000</v>
      </c>
      <c r="B160" t="e">
        <f>+IF(#REF!&gt;0,"BIL18","BIL40")</f>
        <v>#REF!</v>
      </c>
      <c r="C160" t="s">
        <v>3243</v>
      </c>
      <c r="D160" t="s">
        <v>3244</v>
      </c>
    </row>
    <row r="161" spans="1:4" x14ac:dyDescent="0.25">
      <c r="A161">
        <v>41110000</v>
      </c>
      <c r="B161" t="e">
        <f>+IF(#REF!&gt;0,"BIL18","BIL40")</f>
        <v>#REF!</v>
      </c>
      <c r="C161" t="s">
        <v>3243</v>
      </c>
      <c r="D161" t="s">
        <v>3244</v>
      </c>
    </row>
    <row r="162" spans="1:4" x14ac:dyDescent="0.25">
      <c r="A162">
        <v>41120000</v>
      </c>
      <c r="B162" t="e">
        <f>+IF(#REF!&gt;0,"BIL18","BIL40")</f>
        <v>#REF!</v>
      </c>
      <c r="C162" t="s">
        <v>3243</v>
      </c>
      <c r="D162" t="s">
        <v>3244</v>
      </c>
    </row>
    <row r="163" spans="1:4" x14ac:dyDescent="0.25">
      <c r="A163">
        <v>41300000</v>
      </c>
      <c r="B163" t="e">
        <f>+IF(#REF!&gt;0,"BIL18","BIL40")</f>
        <v>#REF!</v>
      </c>
      <c r="C163" t="s">
        <v>3243</v>
      </c>
      <c r="D163" t="s">
        <v>3244</v>
      </c>
    </row>
    <row r="164" spans="1:4" x14ac:dyDescent="0.25">
      <c r="A164">
        <v>41310000</v>
      </c>
      <c r="B164" t="e">
        <f>+IF(#REF!&gt;0,"BIL18","BIL40")</f>
        <v>#REF!</v>
      </c>
      <c r="C164" t="s">
        <v>3243</v>
      </c>
      <c r="D164" t="s">
        <v>3244</v>
      </c>
    </row>
    <row r="165" spans="1:4" x14ac:dyDescent="0.25">
      <c r="A165">
        <v>41311000</v>
      </c>
      <c r="B165" t="e">
        <f>+IF(#REF!&gt;0,"BIL18","BIL40")</f>
        <v>#REF!</v>
      </c>
      <c r="C165" t="s">
        <v>3243</v>
      </c>
      <c r="D165" t="s">
        <v>3244</v>
      </c>
    </row>
    <row r="166" spans="1:4" x14ac:dyDescent="0.25">
      <c r="A166">
        <v>41321000</v>
      </c>
      <c r="B166" t="e">
        <f>+IF(#REF!&gt;0,"BIL18","BIL40")</f>
        <v>#REF!</v>
      </c>
      <c r="C166" t="s">
        <v>3243</v>
      </c>
      <c r="D166" t="s">
        <v>3244</v>
      </c>
    </row>
    <row r="167" spans="1:4" x14ac:dyDescent="0.25">
      <c r="A167">
        <v>41331000</v>
      </c>
      <c r="B167" t="e">
        <f>+IF(#REF!&gt;0,"BIL18","BIL40")</f>
        <v>#REF!</v>
      </c>
      <c r="C167" t="s">
        <v>3243</v>
      </c>
      <c r="D167" t="s">
        <v>3244</v>
      </c>
    </row>
    <row r="168" spans="1:4" x14ac:dyDescent="0.25">
      <c r="A168">
        <v>41341000</v>
      </c>
      <c r="B168" t="e">
        <f>+IF(#REF!&gt;0,"BIL18","BIL40")</f>
        <v>#REF!</v>
      </c>
      <c r="C168" t="s">
        <v>3243</v>
      </c>
      <c r="D168" t="s">
        <v>3244</v>
      </c>
    </row>
    <row r="169" spans="1:4" x14ac:dyDescent="0.25">
      <c r="A169">
        <v>41351000</v>
      </c>
      <c r="B169" t="e">
        <f>+IF(#REF!&gt;0,"BIL18","BIL40")</f>
        <v>#REF!</v>
      </c>
      <c r="C169" t="s">
        <v>3243</v>
      </c>
      <c r="D169" t="s">
        <v>3244</v>
      </c>
    </row>
    <row r="170" spans="1:4" x14ac:dyDescent="0.25">
      <c r="A170">
        <v>41600000</v>
      </c>
      <c r="B170" t="e">
        <f>+IF(#REF!&gt;0,"BIL18","BIL40")</f>
        <v>#REF!</v>
      </c>
      <c r="C170" t="s">
        <v>3243</v>
      </c>
      <c r="D170" t="s">
        <v>3244</v>
      </c>
    </row>
    <row r="171" spans="1:4" x14ac:dyDescent="0.25">
      <c r="A171">
        <v>41800000</v>
      </c>
      <c r="B171" t="e">
        <f>+IF(#REF!&gt;0,"BIL18","BIL40")</f>
        <v>#REF!</v>
      </c>
      <c r="C171" t="s">
        <v>3243</v>
      </c>
      <c r="D171" t="s">
        <v>3244</v>
      </c>
    </row>
    <row r="172" spans="1:4" x14ac:dyDescent="0.25">
      <c r="A172">
        <v>41810000</v>
      </c>
      <c r="B172" t="e">
        <f>+IF(#REF!&gt;0,"BIL18","BIL40")</f>
        <v>#REF!</v>
      </c>
      <c r="C172" t="s">
        <v>3243</v>
      </c>
      <c r="D172" t="s">
        <v>3244</v>
      </c>
    </row>
    <row r="173" spans="1:4" x14ac:dyDescent="0.25">
      <c r="A173">
        <v>41900000</v>
      </c>
      <c r="B173" t="s">
        <v>3244</v>
      </c>
      <c r="C173" t="str">
        <f t="shared" ref="C173:C175" si="8">B173</f>
        <v>BIL40</v>
      </c>
      <c r="D173" t="str">
        <f t="shared" ref="D173:D175" si="9">B173</f>
        <v>BIL40</v>
      </c>
    </row>
    <row r="174" spans="1:4" x14ac:dyDescent="0.25">
      <c r="A174">
        <v>41910000</v>
      </c>
      <c r="B174" t="s">
        <v>3244</v>
      </c>
      <c r="C174" t="str">
        <f t="shared" si="8"/>
        <v>BIL40</v>
      </c>
      <c r="D174" t="str">
        <f t="shared" si="9"/>
        <v>BIL40</v>
      </c>
    </row>
    <row r="175" spans="1:4" x14ac:dyDescent="0.25">
      <c r="A175">
        <v>41980000</v>
      </c>
      <c r="B175" t="s">
        <v>3244</v>
      </c>
      <c r="C175" t="str">
        <f t="shared" si="8"/>
        <v>BIL40</v>
      </c>
      <c r="D175" t="str">
        <f t="shared" si="9"/>
        <v>BIL40</v>
      </c>
    </row>
    <row r="176" spans="1:4" x14ac:dyDescent="0.25">
      <c r="A176">
        <v>42100000</v>
      </c>
      <c r="B176" t="e">
        <f>+IF(#REF!&gt;0,"BIL20","BIL41")</f>
        <v>#REF!</v>
      </c>
      <c r="C176" t="s">
        <v>3246</v>
      </c>
      <c r="D176" t="s">
        <v>3245</v>
      </c>
    </row>
    <row r="177" spans="1:4" x14ac:dyDescent="0.25">
      <c r="A177">
        <v>42110000</v>
      </c>
      <c r="B177" t="e">
        <f>+IF(#REF!&gt;0,"BIL20","BIL41")</f>
        <v>#REF!</v>
      </c>
      <c r="C177" t="s">
        <v>3246</v>
      </c>
      <c r="D177" t="s">
        <v>3245</v>
      </c>
    </row>
    <row r="178" spans="1:4" x14ac:dyDescent="0.25">
      <c r="A178">
        <v>42120000</v>
      </c>
      <c r="B178" t="e">
        <f>+IF(#REF!&gt;0,"BIL20","BIL41")</f>
        <v>#REF!</v>
      </c>
      <c r="C178" t="s">
        <v>3246</v>
      </c>
      <c r="D178" t="s">
        <v>3245</v>
      </c>
    </row>
    <row r="179" spans="1:4" x14ac:dyDescent="0.25">
      <c r="A179">
        <v>42500000</v>
      </c>
      <c r="B179" t="e">
        <f>+IF(#REF!&gt;0,"BIL20","BIL41")</f>
        <v>#REF!</v>
      </c>
      <c r="C179" t="s">
        <v>3246</v>
      </c>
      <c r="D179" t="s">
        <v>3245</v>
      </c>
    </row>
    <row r="180" spans="1:4" x14ac:dyDescent="0.25">
      <c r="A180">
        <v>42510000</v>
      </c>
      <c r="B180" t="e">
        <f>+IF(#REF!&gt;0,"BIL20","BIL41")</f>
        <v>#REF!</v>
      </c>
      <c r="C180" t="s">
        <v>3246</v>
      </c>
      <c r="D180" t="s">
        <v>3245</v>
      </c>
    </row>
    <row r="181" spans="1:4" x14ac:dyDescent="0.25">
      <c r="A181">
        <v>42520000</v>
      </c>
      <c r="B181" t="e">
        <f>+IF(#REF!&gt;0,"BIL20","BIL41")</f>
        <v>#REF!</v>
      </c>
      <c r="C181" t="s">
        <v>3246</v>
      </c>
      <c r="D181" t="s">
        <v>3245</v>
      </c>
    </row>
    <row r="182" spans="1:4" x14ac:dyDescent="0.25">
      <c r="A182">
        <v>42530000</v>
      </c>
      <c r="B182" t="e">
        <f>+IF(#REF!&gt;0,"BIL20","BIL41")</f>
        <v>#REF!</v>
      </c>
      <c r="C182" t="s">
        <v>3246</v>
      </c>
      <c r="D182" t="s">
        <v>3245</v>
      </c>
    </row>
    <row r="183" spans="1:4" x14ac:dyDescent="0.25">
      <c r="A183">
        <v>42540000</v>
      </c>
      <c r="B183" t="e">
        <f>+IF(#REF!&gt;0,"BIL20","BIL41")</f>
        <v>#REF!</v>
      </c>
      <c r="C183" t="s">
        <v>3246</v>
      </c>
      <c r="D183" t="s">
        <v>3245</v>
      </c>
    </row>
    <row r="184" spans="1:4" x14ac:dyDescent="0.25">
      <c r="A184">
        <v>42700000</v>
      </c>
      <c r="B184" t="e">
        <f>+IF(#REF!&gt;0,"BIL20","BIL41")</f>
        <v>#REF!</v>
      </c>
      <c r="C184" t="s">
        <v>3246</v>
      </c>
      <c r="D184" t="s">
        <v>3245</v>
      </c>
    </row>
    <row r="185" spans="1:4" x14ac:dyDescent="0.25">
      <c r="A185">
        <v>42800000</v>
      </c>
      <c r="B185" t="e">
        <f>+IF(#REF!&gt;0,"BIL20","BIL41")</f>
        <v>#REF!</v>
      </c>
      <c r="C185" t="s">
        <v>3246</v>
      </c>
      <c r="D185" t="s">
        <v>3245</v>
      </c>
    </row>
    <row r="186" spans="1:4" x14ac:dyDescent="0.25">
      <c r="A186">
        <v>42820000</v>
      </c>
      <c r="B186" t="e">
        <f>+IF(#REF!&gt;0,"BIL20","BIL41")</f>
        <v>#REF!</v>
      </c>
      <c r="C186" t="s">
        <v>3246</v>
      </c>
      <c r="D186" t="s">
        <v>3245</v>
      </c>
    </row>
    <row r="187" spans="1:4" x14ac:dyDescent="0.25">
      <c r="A187">
        <v>43100000</v>
      </c>
      <c r="B187" t="s">
        <v>3245</v>
      </c>
      <c r="C187" t="str">
        <f t="shared" ref="C187:C197" si="10">B187</f>
        <v>BIL41</v>
      </c>
      <c r="D187" t="str">
        <f t="shared" ref="D187:D197" si="11">B187</f>
        <v>BIL41</v>
      </c>
    </row>
    <row r="188" spans="1:4" x14ac:dyDescent="0.25">
      <c r="A188">
        <v>43110000</v>
      </c>
      <c r="B188" t="s">
        <v>3245</v>
      </c>
      <c r="C188" t="str">
        <f t="shared" si="10"/>
        <v>BIL41</v>
      </c>
      <c r="D188" t="str">
        <f t="shared" si="11"/>
        <v>BIL41</v>
      </c>
    </row>
    <row r="189" spans="1:4" x14ac:dyDescent="0.25">
      <c r="A189">
        <v>43120000</v>
      </c>
      <c r="B189" t="s">
        <v>3245</v>
      </c>
      <c r="C189" t="str">
        <f t="shared" si="10"/>
        <v>BIL41</v>
      </c>
      <c r="D189" t="str">
        <f t="shared" si="11"/>
        <v>BIL41</v>
      </c>
    </row>
    <row r="190" spans="1:4" x14ac:dyDescent="0.25">
      <c r="A190">
        <v>43200000</v>
      </c>
      <c r="B190" t="s">
        <v>3245</v>
      </c>
      <c r="C190" t="str">
        <f t="shared" si="10"/>
        <v>BIL41</v>
      </c>
      <c r="D190" t="str">
        <f t="shared" si="11"/>
        <v>BIL41</v>
      </c>
    </row>
    <row r="191" spans="1:4" x14ac:dyDescent="0.25">
      <c r="A191">
        <v>43220000</v>
      </c>
      <c r="B191" t="s">
        <v>3245</v>
      </c>
      <c r="C191" t="str">
        <f t="shared" si="10"/>
        <v>BIL41</v>
      </c>
      <c r="D191" t="str">
        <f t="shared" si="11"/>
        <v>BIL41</v>
      </c>
    </row>
    <row r="192" spans="1:4" x14ac:dyDescent="0.25">
      <c r="A192">
        <v>43230000</v>
      </c>
      <c r="B192" t="s">
        <v>3245</v>
      </c>
      <c r="C192" t="str">
        <f t="shared" si="10"/>
        <v>BIL41</v>
      </c>
      <c r="D192" t="str">
        <f t="shared" si="11"/>
        <v>BIL41</v>
      </c>
    </row>
    <row r="193" spans="1:4" x14ac:dyDescent="0.25">
      <c r="A193">
        <v>43300000</v>
      </c>
      <c r="B193" t="s">
        <v>3245</v>
      </c>
      <c r="C193" t="str">
        <f t="shared" si="10"/>
        <v>BIL41</v>
      </c>
      <c r="D193" t="str">
        <f t="shared" si="11"/>
        <v>BIL41</v>
      </c>
    </row>
    <row r="194" spans="1:4" x14ac:dyDescent="0.25">
      <c r="A194">
        <v>43400000</v>
      </c>
      <c r="B194" t="s">
        <v>3245</v>
      </c>
      <c r="C194" t="str">
        <f t="shared" si="10"/>
        <v>BIL41</v>
      </c>
      <c r="D194" t="str">
        <f t="shared" si="11"/>
        <v>BIL41</v>
      </c>
    </row>
    <row r="195" spans="1:4" x14ac:dyDescent="0.25">
      <c r="A195">
        <v>43500000</v>
      </c>
      <c r="B195" t="s">
        <v>3245</v>
      </c>
      <c r="C195" t="str">
        <f t="shared" si="10"/>
        <v>BIL41</v>
      </c>
      <c r="D195" t="str">
        <f t="shared" si="11"/>
        <v>BIL41</v>
      </c>
    </row>
    <row r="196" spans="1:4" x14ac:dyDescent="0.25">
      <c r="A196">
        <v>43800000</v>
      </c>
      <c r="B196" t="s">
        <v>3245</v>
      </c>
      <c r="C196" t="str">
        <f t="shared" si="10"/>
        <v>BIL41</v>
      </c>
      <c r="D196" t="str">
        <f t="shared" si="11"/>
        <v>BIL41</v>
      </c>
    </row>
    <row r="197" spans="1:4" x14ac:dyDescent="0.25">
      <c r="A197">
        <v>43860000</v>
      </c>
      <c r="B197" t="s">
        <v>3245</v>
      </c>
      <c r="C197" t="str">
        <f t="shared" si="10"/>
        <v>BIL41</v>
      </c>
      <c r="D197" t="str">
        <f t="shared" si="11"/>
        <v>BIL41</v>
      </c>
    </row>
    <row r="198" spans="1:4" x14ac:dyDescent="0.25">
      <c r="A198">
        <v>44000000</v>
      </c>
      <c r="B198" t="e">
        <f>+IF(#REF!&gt;0,"BIL21","BIL42")</f>
        <v>#REF!</v>
      </c>
      <c r="C198" t="s">
        <v>3248</v>
      </c>
      <c r="D198" t="s">
        <v>3247</v>
      </c>
    </row>
    <row r="199" spans="1:4" x14ac:dyDescent="0.25">
      <c r="A199">
        <v>44100000</v>
      </c>
      <c r="B199" t="e">
        <f>+IF(#REF!&gt;0,"BIL21","BIL42")</f>
        <v>#REF!</v>
      </c>
      <c r="C199" t="s">
        <v>3248</v>
      </c>
      <c r="D199" t="s">
        <v>3247</v>
      </c>
    </row>
    <row r="200" spans="1:4" x14ac:dyDescent="0.25">
      <c r="A200">
        <v>44200000</v>
      </c>
      <c r="B200" t="e">
        <f>+IF(#REF!&gt;0,"BIL21","BIL42")</f>
        <v>#REF!</v>
      </c>
      <c r="C200" t="s">
        <v>3248</v>
      </c>
      <c r="D200" t="s">
        <v>3247</v>
      </c>
    </row>
    <row r="201" spans="1:4" x14ac:dyDescent="0.25">
      <c r="A201">
        <v>44300000</v>
      </c>
      <c r="B201" t="e">
        <f>+IF(#REF!&gt;0,"BIL21","BIL42")</f>
        <v>#REF!</v>
      </c>
      <c r="C201" t="s">
        <v>3248</v>
      </c>
      <c r="D201" t="s">
        <v>3247</v>
      </c>
    </row>
    <row r="202" spans="1:4" x14ac:dyDescent="0.25">
      <c r="A202">
        <v>44310000</v>
      </c>
      <c r="B202" t="e">
        <f>+IF(#REF!&gt;0,"BIL21","BIL42")</f>
        <v>#REF!</v>
      </c>
      <c r="C202" t="s">
        <v>3248</v>
      </c>
      <c r="D202" t="s">
        <v>3247</v>
      </c>
    </row>
    <row r="203" spans="1:4" x14ac:dyDescent="0.25">
      <c r="A203">
        <v>44311000</v>
      </c>
      <c r="B203" t="e">
        <f>+IF(#REF!&gt;0,"BIL21","BIL42")</f>
        <v>#REF!</v>
      </c>
      <c r="C203" t="s">
        <v>3248</v>
      </c>
      <c r="D203" t="s">
        <v>3247</v>
      </c>
    </row>
    <row r="204" spans="1:4" x14ac:dyDescent="0.25">
      <c r="A204">
        <v>44320000</v>
      </c>
      <c r="B204" t="e">
        <f>+IF(#REF!&gt;0,"BIL21","BIL42")</f>
        <v>#REF!</v>
      </c>
      <c r="C204" t="s">
        <v>3248</v>
      </c>
      <c r="D204" t="s">
        <v>3247</v>
      </c>
    </row>
    <row r="205" spans="1:4" x14ac:dyDescent="0.25">
      <c r="A205">
        <v>44330000</v>
      </c>
      <c r="B205" t="e">
        <f>+IF(#REF!&gt;0,"BIL21","BIL42")</f>
        <v>#REF!</v>
      </c>
      <c r="C205" t="s">
        <v>3248</v>
      </c>
      <c r="D205" t="s">
        <v>3247</v>
      </c>
    </row>
    <row r="206" spans="1:4" x14ac:dyDescent="0.25">
      <c r="A206">
        <v>44400000</v>
      </c>
      <c r="B206" t="e">
        <f>+IF(#REF!&gt;0,"BIL21","BIL42")</f>
        <v>#REF!</v>
      </c>
      <c r="C206" t="s">
        <v>3248</v>
      </c>
      <c r="D206" t="s">
        <v>3247</v>
      </c>
    </row>
    <row r="207" spans="1:4" x14ac:dyDescent="0.25">
      <c r="A207">
        <v>44410000</v>
      </c>
      <c r="B207" t="e">
        <f>+IF(#REF!&gt;0,"BIL21","BIL42")</f>
        <v>#REF!</v>
      </c>
      <c r="C207" t="s">
        <v>3248</v>
      </c>
      <c r="D207" t="s">
        <v>3247</v>
      </c>
    </row>
    <row r="208" spans="1:4" x14ac:dyDescent="0.25">
      <c r="A208">
        <v>44411000</v>
      </c>
      <c r="B208" t="e">
        <f>+IF(#REF!&gt;0,"BIL21","BIL42")</f>
        <v>#REF!</v>
      </c>
      <c r="C208" t="s">
        <v>3248</v>
      </c>
      <c r="D208" t="s">
        <v>3247</v>
      </c>
    </row>
    <row r="209" spans="1:4" x14ac:dyDescent="0.25">
      <c r="A209">
        <v>44412000</v>
      </c>
      <c r="B209" t="e">
        <f>+IF(#REF!&gt;0,"BIL21","BIL42")</f>
        <v>#REF!</v>
      </c>
      <c r="C209" t="s">
        <v>3248</v>
      </c>
      <c r="D209" t="s">
        <v>3247</v>
      </c>
    </row>
    <row r="210" spans="1:4" x14ac:dyDescent="0.25">
      <c r="A210">
        <v>44420000</v>
      </c>
      <c r="B210" t="e">
        <f>+IF(#REF!&gt;0,"BIL21","BIL42")</f>
        <v>#REF!</v>
      </c>
      <c r="C210" t="s">
        <v>3248</v>
      </c>
      <c r="D210" t="s">
        <v>3247</v>
      </c>
    </row>
    <row r="211" spans="1:4" x14ac:dyDescent="0.25">
      <c r="A211">
        <v>44430000</v>
      </c>
      <c r="B211" t="e">
        <f>+IF(#REF!&gt;0,"BIL21","BIL42")</f>
        <v>#REF!</v>
      </c>
      <c r="C211" t="s">
        <v>3248</v>
      </c>
      <c r="D211" t="s">
        <v>3247</v>
      </c>
    </row>
    <row r="212" spans="1:4" x14ac:dyDescent="0.25">
      <c r="A212">
        <v>44440000</v>
      </c>
      <c r="B212" t="e">
        <f>+IF(#REF!&gt;0,"BIL21","BIL42")</f>
        <v>#REF!</v>
      </c>
      <c r="C212" t="s">
        <v>3248</v>
      </c>
      <c r="D212" t="s">
        <v>3247</v>
      </c>
    </row>
    <row r="213" spans="1:4" x14ac:dyDescent="0.25">
      <c r="A213">
        <v>44540000</v>
      </c>
      <c r="B213" t="e">
        <f>+IF(#REF!&gt;0,"BIL21","BIL42")</f>
        <v>#REF!</v>
      </c>
      <c r="C213" t="s">
        <v>3248</v>
      </c>
      <c r="D213" t="s">
        <v>3247</v>
      </c>
    </row>
    <row r="214" spans="1:4" x14ac:dyDescent="0.25">
      <c r="A214">
        <v>44550000</v>
      </c>
      <c r="B214" t="e">
        <f>+IF(#REF!&gt;0,"BIL21","BIL42")</f>
        <v>#REF!</v>
      </c>
      <c r="C214" t="s">
        <v>3248</v>
      </c>
      <c r="D214" t="s">
        <v>3247</v>
      </c>
    </row>
    <row r="215" spans="1:4" x14ac:dyDescent="0.25">
      <c r="A215">
        <v>44560000</v>
      </c>
      <c r="B215" t="e">
        <f>+IF(#REF!&gt;0,"BIL21","BIL42")</f>
        <v>#REF!</v>
      </c>
      <c r="C215" t="s">
        <v>3248</v>
      </c>
      <c r="D215" t="s">
        <v>3247</v>
      </c>
    </row>
    <row r="216" spans="1:4" x14ac:dyDescent="0.25">
      <c r="A216">
        <v>44561000</v>
      </c>
      <c r="B216" t="e">
        <f>+IF(#REF!&gt;0,"BIL21","BIL42")</f>
        <v>#REF!</v>
      </c>
      <c r="C216" t="s">
        <v>3248</v>
      </c>
      <c r="D216" t="s">
        <v>3247</v>
      </c>
    </row>
    <row r="217" spans="1:4" x14ac:dyDescent="0.25">
      <c r="A217">
        <v>44561100</v>
      </c>
      <c r="B217" t="e">
        <f>+IF(#REF!&gt;0,"BIL21","BIL42")</f>
        <v>#REF!</v>
      </c>
      <c r="C217" t="s">
        <v>3248</v>
      </c>
      <c r="D217" t="s">
        <v>3247</v>
      </c>
    </row>
    <row r="218" spans="1:4" x14ac:dyDescent="0.25">
      <c r="A218">
        <v>44562000</v>
      </c>
      <c r="B218" t="e">
        <f>+IF(#REF!&gt;0,"BIL21","BIL42")</f>
        <v>#REF!</v>
      </c>
      <c r="C218" t="s">
        <v>3248</v>
      </c>
      <c r="D218" t="s">
        <v>3247</v>
      </c>
    </row>
    <row r="219" spans="1:4" x14ac:dyDescent="0.25">
      <c r="A219">
        <v>44563000</v>
      </c>
      <c r="B219" t="e">
        <f>+IF(#REF!&gt;0,"BIL21","BIL42")</f>
        <v>#REF!</v>
      </c>
      <c r="C219" t="s">
        <v>3248</v>
      </c>
      <c r="D219" t="s">
        <v>3247</v>
      </c>
    </row>
    <row r="220" spans="1:4" x14ac:dyDescent="0.25">
      <c r="A220">
        <v>44564000</v>
      </c>
      <c r="B220" t="e">
        <f>+IF(#REF!&gt;0,"BIL21","BIL42")</f>
        <v>#REF!</v>
      </c>
      <c r="C220" t="s">
        <v>3248</v>
      </c>
      <c r="D220" t="s">
        <v>3247</v>
      </c>
    </row>
    <row r="221" spans="1:4" x14ac:dyDescent="0.25">
      <c r="A221">
        <v>44565000</v>
      </c>
      <c r="B221" t="e">
        <f>+IF(#REF!&gt;0,"BIL21","BIL42")</f>
        <v>#REF!</v>
      </c>
      <c r="C221" t="s">
        <v>3248</v>
      </c>
      <c r="D221" t="s">
        <v>3247</v>
      </c>
    </row>
    <row r="222" spans="1:4" x14ac:dyDescent="0.25">
      <c r="A222">
        <v>44566000</v>
      </c>
      <c r="B222" t="e">
        <f>+IF(#REF!&gt;0,"BIL21","BIL42")</f>
        <v>#REF!</v>
      </c>
      <c r="C222" t="s">
        <v>3248</v>
      </c>
      <c r="D222" t="s">
        <v>3247</v>
      </c>
    </row>
    <row r="223" spans="1:4" x14ac:dyDescent="0.25">
      <c r="A223">
        <v>44567000</v>
      </c>
      <c r="B223" t="e">
        <f>+IF(#REF!&gt;0,"BIL21","BIL42")</f>
        <v>#REF!</v>
      </c>
      <c r="C223" t="s">
        <v>3248</v>
      </c>
      <c r="D223" t="s">
        <v>3247</v>
      </c>
    </row>
    <row r="224" spans="1:4" x14ac:dyDescent="0.25">
      <c r="A224">
        <v>44570000</v>
      </c>
      <c r="B224" t="e">
        <f>+IF(#REF!&gt;0,"BIL21","BIL42")</f>
        <v>#REF!</v>
      </c>
      <c r="C224" t="s">
        <v>3248</v>
      </c>
      <c r="D224" t="s">
        <v>3247</v>
      </c>
    </row>
    <row r="225" spans="1:4" x14ac:dyDescent="0.25">
      <c r="A225">
        <v>44571000</v>
      </c>
      <c r="B225" t="e">
        <f>+IF(#REF!&gt;0,"BIL21","BIL42")</f>
        <v>#REF!</v>
      </c>
      <c r="C225" t="s">
        <v>3248</v>
      </c>
      <c r="D225" t="s">
        <v>3247</v>
      </c>
    </row>
    <row r="226" spans="1:4" x14ac:dyDescent="0.25">
      <c r="A226">
        <v>44572000</v>
      </c>
      <c r="B226" t="e">
        <f>+IF(#REF!&gt;0,"BIL21","BIL42")</f>
        <v>#REF!</v>
      </c>
      <c r="C226" t="s">
        <v>3248</v>
      </c>
      <c r="D226" t="s">
        <v>3247</v>
      </c>
    </row>
    <row r="227" spans="1:4" x14ac:dyDescent="0.25">
      <c r="A227">
        <v>44574000</v>
      </c>
      <c r="B227" t="e">
        <f>+IF(#REF!&gt;0,"BIL21","BIL42")</f>
        <v>#REF!</v>
      </c>
      <c r="C227" t="s">
        <v>3248</v>
      </c>
      <c r="D227" t="s">
        <v>3247</v>
      </c>
    </row>
    <row r="228" spans="1:4" x14ac:dyDescent="0.25">
      <c r="A228">
        <v>44575000</v>
      </c>
      <c r="B228" t="e">
        <f>+IF(#REF!&gt;0,"BIL21","BIL42")</f>
        <v>#REF!</v>
      </c>
      <c r="C228" t="s">
        <v>3248</v>
      </c>
      <c r="D228" t="s">
        <v>3247</v>
      </c>
    </row>
    <row r="229" spans="1:4" x14ac:dyDescent="0.25">
      <c r="A229">
        <v>44576000</v>
      </c>
      <c r="B229" t="e">
        <f>+IF(#REF!&gt;0,"BIL21","BIL42")</f>
        <v>#REF!</v>
      </c>
      <c r="C229" t="s">
        <v>3248</v>
      </c>
      <c r="D229" t="s">
        <v>3247</v>
      </c>
    </row>
    <row r="230" spans="1:4" x14ac:dyDescent="0.25">
      <c r="A230">
        <v>44577000</v>
      </c>
      <c r="B230" t="e">
        <f>+IF(#REF!&gt;0,"BIL21","BIL42")</f>
        <v>#REF!</v>
      </c>
      <c r="C230" t="s">
        <v>3248</v>
      </c>
      <c r="D230" t="s">
        <v>3247</v>
      </c>
    </row>
    <row r="231" spans="1:4" x14ac:dyDescent="0.25">
      <c r="A231">
        <v>44580000</v>
      </c>
      <c r="B231" t="e">
        <f>+IF(#REF!&gt;0,"BIL21","BIL42")</f>
        <v>#REF!</v>
      </c>
      <c r="C231" t="s">
        <v>3248</v>
      </c>
      <c r="D231" t="s">
        <v>3247</v>
      </c>
    </row>
    <row r="232" spans="1:4" x14ac:dyDescent="0.25">
      <c r="A232">
        <v>44581000</v>
      </c>
      <c r="B232" t="e">
        <f>+IF(#REF!&gt;0,"BIL21","BIL42")</f>
        <v>#REF!</v>
      </c>
      <c r="C232" t="s">
        <v>3248</v>
      </c>
      <c r="D232" t="s">
        <v>3247</v>
      </c>
    </row>
    <row r="233" spans="1:4" x14ac:dyDescent="0.25">
      <c r="A233">
        <v>44583000</v>
      </c>
      <c r="B233" t="e">
        <f>+IF(#REF!&gt;0,"BIL21","BIL42")</f>
        <v>#REF!</v>
      </c>
      <c r="C233" t="s">
        <v>3248</v>
      </c>
      <c r="D233" t="s">
        <v>3247</v>
      </c>
    </row>
    <row r="234" spans="1:4" x14ac:dyDescent="0.25">
      <c r="A234">
        <v>44584000</v>
      </c>
      <c r="B234" t="e">
        <f>+IF(#REF!&gt;0,"BIL21","BIL42")</f>
        <v>#REF!</v>
      </c>
      <c r="C234" t="s">
        <v>3248</v>
      </c>
      <c r="D234" t="s">
        <v>3247</v>
      </c>
    </row>
    <row r="235" spans="1:4" x14ac:dyDescent="0.25">
      <c r="A235">
        <v>44587000</v>
      </c>
      <c r="B235" t="e">
        <f>+IF(#REF!&gt;0,"BIL21","BIL42")</f>
        <v>#REF!</v>
      </c>
      <c r="C235" t="s">
        <v>3248</v>
      </c>
      <c r="D235" t="s">
        <v>3247</v>
      </c>
    </row>
    <row r="236" spans="1:4" x14ac:dyDescent="0.25">
      <c r="A236">
        <v>44600000</v>
      </c>
      <c r="B236" t="e">
        <f>+IF(#REF!&gt;0,"BIL21","BIL42")</f>
        <v>#REF!</v>
      </c>
      <c r="C236" t="s">
        <v>3248</v>
      </c>
      <c r="D236" t="s">
        <v>3247</v>
      </c>
    </row>
    <row r="237" spans="1:4" x14ac:dyDescent="0.25">
      <c r="A237">
        <v>44860000</v>
      </c>
      <c r="B237" t="e">
        <f>+IF(#REF!&gt;0,"BIL21","BIL42")</f>
        <v>#REF!</v>
      </c>
      <c r="C237" t="s">
        <v>3248</v>
      </c>
      <c r="D237" t="s">
        <v>3247</v>
      </c>
    </row>
    <row r="238" spans="1:4" x14ac:dyDescent="0.25">
      <c r="A238">
        <v>45120000</v>
      </c>
      <c r="B238" t="e">
        <f>+IF(#REF!&gt;0,"BIL22","BIL28")</f>
        <v>#REF!</v>
      </c>
      <c r="C238" t="s">
        <v>5347</v>
      </c>
      <c r="D238" t="s">
        <v>3250</v>
      </c>
    </row>
    <row r="239" spans="1:4" x14ac:dyDescent="0.25">
      <c r="A239">
        <v>45500000</v>
      </c>
      <c r="B239" t="e">
        <f>+IF(#REF!&gt;0,"BIL22","BIL28")</f>
        <v>#REF!</v>
      </c>
      <c r="C239" t="s">
        <v>5347</v>
      </c>
      <c r="D239" t="s">
        <v>3250</v>
      </c>
    </row>
    <row r="240" spans="1:4" x14ac:dyDescent="0.25">
      <c r="A240">
        <v>45500001</v>
      </c>
      <c r="B240" t="e">
        <f>+IF(#REF!&gt;0,"BIL22","BIL28")</f>
        <v>#REF!</v>
      </c>
      <c r="C240" t="s">
        <v>5347</v>
      </c>
      <c r="D240" t="s">
        <v>3250</v>
      </c>
    </row>
    <row r="241" spans="1:4" x14ac:dyDescent="0.25">
      <c r="A241">
        <v>45500002</v>
      </c>
      <c r="B241" t="e">
        <f>+IF(#REF!&gt;0,"BIL22","BIL28")</f>
        <v>#REF!</v>
      </c>
      <c r="C241" t="s">
        <v>5347</v>
      </c>
      <c r="D241" t="s">
        <v>3250</v>
      </c>
    </row>
    <row r="242" spans="1:4" x14ac:dyDescent="0.25">
      <c r="A242">
        <v>45500003</v>
      </c>
      <c r="B242" t="e">
        <f>+IF(#REF!&gt;0,"BIL22","BIL28")</f>
        <v>#REF!</v>
      </c>
      <c r="C242" t="s">
        <v>5347</v>
      </c>
      <c r="D242" t="s">
        <v>3250</v>
      </c>
    </row>
    <row r="243" spans="1:4" x14ac:dyDescent="0.25">
      <c r="A243">
        <v>45500004</v>
      </c>
      <c r="B243" t="e">
        <f>+IF(#REF!&gt;0,"BIL22","BIL28")</f>
        <v>#REF!</v>
      </c>
      <c r="C243" t="s">
        <v>5347</v>
      </c>
      <c r="D243" t="s">
        <v>3250</v>
      </c>
    </row>
    <row r="244" spans="1:4" x14ac:dyDescent="0.25">
      <c r="A244">
        <v>45500008</v>
      </c>
      <c r="B244" t="e">
        <f>+IF(#REF!&gt;0,"BIL22","BIL28")</f>
        <v>#REF!</v>
      </c>
      <c r="C244" t="s">
        <v>5347</v>
      </c>
      <c r="D244" t="s">
        <v>3250</v>
      </c>
    </row>
    <row r="245" spans="1:4" x14ac:dyDescent="0.25">
      <c r="A245">
        <v>45500009</v>
      </c>
      <c r="B245" t="e">
        <f>+IF(#REF!&gt;0,"BIL22","BIL28")</f>
        <v>#REF!</v>
      </c>
      <c r="C245" t="s">
        <v>5347</v>
      </c>
      <c r="D245" t="s">
        <v>3250</v>
      </c>
    </row>
    <row r="246" spans="1:4" x14ac:dyDescent="0.25">
      <c r="A246">
        <v>45510000</v>
      </c>
      <c r="B246" t="e">
        <f>+IF(#REF!&gt;0,"BIL22","BIL28")</f>
        <v>#REF!</v>
      </c>
      <c r="C246" t="s">
        <v>5347</v>
      </c>
      <c r="D246" t="s">
        <v>3250</v>
      </c>
    </row>
    <row r="247" spans="1:4" x14ac:dyDescent="0.25">
      <c r="A247">
        <v>45511000</v>
      </c>
      <c r="B247" t="e">
        <f>+IF(#REF!&gt;0,"BIL22","BIL28")</f>
        <v>#REF!</v>
      </c>
      <c r="C247" t="s">
        <v>5347</v>
      </c>
      <c r="D247" t="s">
        <v>3250</v>
      </c>
    </row>
    <row r="248" spans="1:4" x14ac:dyDescent="0.25">
      <c r="A248">
        <v>45512000</v>
      </c>
      <c r="B248" t="e">
        <f>+IF(#REF!&gt;0,"BIL22","BIL28")</f>
        <v>#REF!</v>
      </c>
      <c r="C248" t="s">
        <v>5347</v>
      </c>
      <c r="D248" t="s">
        <v>3250</v>
      </c>
    </row>
    <row r="249" spans="1:4" x14ac:dyDescent="0.25">
      <c r="A249">
        <v>45513000</v>
      </c>
      <c r="B249" t="e">
        <f>+IF(#REF!&gt;0,"BIL22","BIL28")</f>
        <v>#REF!</v>
      </c>
      <c r="C249" t="s">
        <v>5347</v>
      </c>
      <c r="D249" t="s">
        <v>3250</v>
      </c>
    </row>
    <row r="250" spans="1:4" x14ac:dyDescent="0.25">
      <c r="A250">
        <v>45514000</v>
      </c>
      <c r="B250" t="e">
        <f>+IF(#REF!&gt;0,"BIL22","BIL28")</f>
        <v>#REF!</v>
      </c>
      <c r="C250" t="s">
        <v>5347</v>
      </c>
      <c r="D250" t="s">
        <v>3250</v>
      </c>
    </row>
    <row r="251" spans="1:4" x14ac:dyDescent="0.25">
      <c r="A251">
        <v>45515000</v>
      </c>
      <c r="B251" t="e">
        <f>+IF(#REF!&gt;0,"BIL22","BIL28")</f>
        <v>#REF!</v>
      </c>
      <c r="C251" t="s">
        <v>5347</v>
      </c>
      <c r="D251" t="s">
        <v>3250</v>
      </c>
    </row>
    <row r="252" spans="1:4" x14ac:dyDescent="0.25">
      <c r="A252">
        <v>45520000</v>
      </c>
      <c r="B252" t="e">
        <f>+IF(#REF!&gt;0,"BIL22","BIL28")</f>
        <v>#REF!</v>
      </c>
      <c r="C252" t="s">
        <v>5347</v>
      </c>
      <c r="D252" t="s">
        <v>3250</v>
      </c>
    </row>
    <row r="253" spans="1:4" x14ac:dyDescent="0.25">
      <c r="A253">
        <v>45530000</v>
      </c>
      <c r="B253" t="e">
        <f>+IF(#REF!&gt;0,"BIL22","BIL28")</f>
        <v>#REF!</v>
      </c>
      <c r="C253" t="s">
        <v>5347</v>
      </c>
      <c r="D253" t="s">
        <v>3250</v>
      </c>
    </row>
    <row r="254" spans="1:4" x14ac:dyDescent="0.25">
      <c r="A254">
        <v>45540000</v>
      </c>
      <c r="B254" t="e">
        <f>+IF(#REF!&gt;0,"BIL22","BIL28")</f>
        <v>#REF!</v>
      </c>
      <c r="C254" t="s">
        <v>5347</v>
      </c>
      <c r="D254" t="s">
        <v>3250</v>
      </c>
    </row>
    <row r="255" spans="1:4" x14ac:dyDescent="0.25">
      <c r="A255">
        <v>45550000</v>
      </c>
      <c r="B255" t="e">
        <f>+IF(#REF!&gt;0,"BIL22","BIL28")</f>
        <v>#REF!</v>
      </c>
      <c r="C255" t="s">
        <v>5347</v>
      </c>
      <c r="D255" t="s">
        <v>3250</v>
      </c>
    </row>
    <row r="256" spans="1:4" x14ac:dyDescent="0.25">
      <c r="A256">
        <v>45580000</v>
      </c>
      <c r="B256" t="e">
        <f>+IF(#REF!&gt;0,"BIL22","BIL28")</f>
        <v>#REF!</v>
      </c>
      <c r="C256" t="s">
        <v>5347</v>
      </c>
      <c r="D256" t="s">
        <v>3250</v>
      </c>
    </row>
    <row r="257" spans="1:4" x14ac:dyDescent="0.25">
      <c r="A257">
        <v>46200000</v>
      </c>
      <c r="B257" t="s">
        <v>3253</v>
      </c>
      <c r="C257" t="str">
        <f t="shared" ref="C257:C258" si="12">B257</f>
        <v>BIL23</v>
      </c>
      <c r="D257" t="str">
        <f t="shared" ref="D257:D258" si="13">B257</f>
        <v>BIL23</v>
      </c>
    </row>
    <row r="258" spans="1:4" x14ac:dyDescent="0.25">
      <c r="A258">
        <v>46600000</v>
      </c>
      <c r="B258" t="s">
        <v>3253</v>
      </c>
      <c r="C258" t="str">
        <f t="shared" si="12"/>
        <v>BIL23</v>
      </c>
      <c r="D258" t="str">
        <f t="shared" si="13"/>
        <v>BIL23</v>
      </c>
    </row>
    <row r="259" spans="1:4" x14ac:dyDescent="0.25">
      <c r="A259">
        <v>46600001</v>
      </c>
      <c r="B259" t="e">
        <f>+IF(#REF!&gt;0,"BIL22","BIL28")</f>
        <v>#REF!</v>
      </c>
      <c r="C259" t="s">
        <v>5347</v>
      </c>
      <c r="D259" t="s">
        <v>3250</v>
      </c>
    </row>
    <row r="260" spans="1:4" x14ac:dyDescent="0.25">
      <c r="A260">
        <v>46610000</v>
      </c>
      <c r="B260" t="e">
        <f>+IF(#REF!&gt;0,"BIL22","BIL28")</f>
        <v>#REF!</v>
      </c>
      <c r="C260" t="s">
        <v>5347</v>
      </c>
      <c r="D260" t="s">
        <v>3250</v>
      </c>
    </row>
    <row r="261" spans="1:4" x14ac:dyDescent="0.25">
      <c r="A261">
        <v>46611000</v>
      </c>
      <c r="B261" t="e">
        <f>+IF(#REF!&gt;0,"BIL22","BIL28")</f>
        <v>#REF!</v>
      </c>
      <c r="C261" t="s">
        <v>5347</v>
      </c>
      <c r="D261" t="s">
        <v>3250</v>
      </c>
    </row>
    <row r="262" spans="1:4" x14ac:dyDescent="0.25">
      <c r="A262">
        <v>46612000</v>
      </c>
      <c r="B262" t="e">
        <f>+IF(#REF!&gt;0,"BIL22","BIL28")</f>
        <v>#REF!</v>
      </c>
      <c r="C262" t="s">
        <v>5347</v>
      </c>
      <c r="D262" t="s">
        <v>3250</v>
      </c>
    </row>
    <row r="263" spans="1:4" x14ac:dyDescent="0.25">
      <c r="A263">
        <v>46615000</v>
      </c>
      <c r="B263" t="e">
        <f>+IF(#REF!&gt;0,"BIL22","BIL28")</f>
        <v>#REF!</v>
      </c>
      <c r="C263" t="s">
        <v>5347</v>
      </c>
      <c r="D263" t="s">
        <v>3250</v>
      </c>
    </row>
    <row r="264" spans="1:4" x14ac:dyDescent="0.25">
      <c r="A264">
        <v>46617000</v>
      </c>
      <c r="B264" t="e">
        <f>+IF(#REF!&gt;0,"BIL22","BIL28")</f>
        <v>#REF!</v>
      </c>
      <c r="C264" t="s">
        <v>5347</v>
      </c>
      <c r="D264" t="s">
        <v>3250</v>
      </c>
    </row>
    <row r="265" spans="1:4" x14ac:dyDescent="0.25">
      <c r="A265">
        <v>46620000</v>
      </c>
      <c r="B265" t="e">
        <f>+IF(#REF!&gt;0,"BIL22","BIL28")</f>
        <v>#REF!</v>
      </c>
      <c r="C265" t="s">
        <v>5347</v>
      </c>
      <c r="D265" t="s">
        <v>3250</v>
      </c>
    </row>
    <row r="266" spans="1:4" x14ac:dyDescent="0.25">
      <c r="A266">
        <v>46621000</v>
      </c>
      <c r="B266" t="e">
        <f>+IF(#REF!&gt;0,"BIL22","BIL28")</f>
        <v>#REF!</v>
      </c>
      <c r="C266" t="s">
        <v>5347</v>
      </c>
      <c r="D266" t="s">
        <v>3250</v>
      </c>
    </row>
    <row r="267" spans="1:4" x14ac:dyDescent="0.25">
      <c r="A267">
        <v>46622000</v>
      </c>
      <c r="B267" t="e">
        <f>+IF(#REF!&gt;0,"BIL22","BIL28")</f>
        <v>#REF!</v>
      </c>
      <c r="C267" t="s">
        <v>5347</v>
      </c>
      <c r="D267" t="s">
        <v>3250</v>
      </c>
    </row>
    <row r="268" spans="1:4" x14ac:dyDescent="0.25">
      <c r="A268">
        <v>46623000</v>
      </c>
      <c r="B268" t="e">
        <f>+IF(#REF!&gt;0,"BIL22","BIL28")</f>
        <v>#REF!</v>
      </c>
      <c r="C268" t="s">
        <v>5347</v>
      </c>
      <c r="D268" t="s">
        <v>3250</v>
      </c>
    </row>
    <row r="269" spans="1:4" x14ac:dyDescent="0.25">
      <c r="A269">
        <v>46624000</v>
      </c>
      <c r="B269" t="e">
        <f>+IF(#REF!&gt;0,"BIL22","BIL28")</f>
        <v>#REF!</v>
      </c>
      <c r="C269" t="s">
        <v>5347</v>
      </c>
      <c r="D269" t="s">
        <v>3250</v>
      </c>
    </row>
    <row r="270" spans="1:4" x14ac:dyDescent="0.25">
      <c r="A270">
        <v>46625000</v>
      </c>
      <c r="B270" t="e">
        <f>+IF(#REF!&gt;0,"BIL22","BIL28")</f>
        <v>#REF!</v>
      </c>
      <c r="C270" t="s">
        <v>5347</v>
      </c>
      <c r="D270" t="s">
        <v>3250</v>
      </c>
    </row>
    <row r="271" spans="1:4" x14ac:dyDescent="0.25">
      <c r="A271">
        <v>46626000</v>
      </c>
      <c r="B271" t="e">
        <f>+IF(#REF!&gt;0,"BIL22","BIL28")</f>
        <v>#REF!</v>
      </c>
      <c r="C271" t="s">
        <v>5347</v>
      </c>
      <c r="D271" t="s">
        <v>3250</v>
      </c>
    </row>
    <row r="272" spans="1:4" x14ac:dyDescent="0.25">
      <c r="A272">
        <v>46627000</v>
      </c>
      <c r="B272" t="e">
        <f>+IF(#REF!&gt;0,"BIL22","BIL28")</f>
        <v>#REF!</v>
      </c>
      <c r="C272" t="s">
        <v>5347</v>
      </c>
      <c r="D272" t="s">
        <v>3250</v>
      </c>
    </row>
    <row r="273" spans="1:4" x14ac:dyDescent="0.25">
      <c r="A273">
        <v>46628000</v>
      </c>
      <c r="B273" t="e">
        <f>+IF(#REF!&gt;0,"BIL22","BIL28")</f>
        <v>#REF!</v>
      </c>
      <c r="C273" t="s">
        <v>5347</v>
      </c>
      <c r="D273" t="s">
        <v>3250</v>
      </c>
    </row>
    <row r="274" spans="1:4" x14ac:dyDescent="0.25">
      <c r="A274">
        <v>46629000</v>
      </c>
      <c r="B274" t="e">
        <f>+IF(#REF!&gt;0,"BIL22","BIL28")</f>
        <v>#REF!</v>
      </c>
      <c r="C274" t="s">
        <v>5347</v>
      </c>
      <c r="D274" t="s">
        <v>3250</v>
      </c>
    </row>
    <row r="275" spans="1:4" x14ac:dyDescent="0.25">
      <c r="A275">
        <v>46630000</v>
      </c>
      <c r="B275" t="e">
        <f>+IF(#REF!&gt;0,"BIL22","BIL28")</f>
        <v>#REF!</v>
      </c>
      <c r="C275" t="s">
        <v>5347</v>
      </c>
      <c r="D275" t="s">
        <v>3250</v>
      </c>
    </row>
    <row r="276" spans="1:4" x14ac:dyDescent="0.25">
      <c r="A276">
        <v>46632000</v>
      </c>
      <c r="B276" t="e">
        <f>+IF(#REF!&gt;0,"BIL22","BIL28")</f>
        <v>#REF!</v>
      </c>
      <c r="C276" t="s">
        <v>5347</v>
      </c>
      <c r="D276" t="s">
        <v>3250</v>
      </c>
    </row>
    <row r="277" spans="1:4" x14ac:dyDescent="0.25">
      <c r="A277">
        <v>46634000</v>
      </c>
      <c r="B277" t="e">
        <f>+IF(#REF!&gt;0,"BIL22","BIL28")</f>
        <v>#REF!</v>
      </c>
      <c r="C277" t="s">
        <v>5347</v>
      </c>
      <c r="D277" t="s">
        <v>3250</v>
      </c>
    </row>
    <row r="278" spans="1:4" x14ac:dyDescent="0.25">
      <c r="A278">
        <v>46639000</v>
      </c>
      <c r="B278" t="e">
        <f>+IF(#REF!&gt;0,"BIL22","BIL28")</f>
        <v>#REF!</v>
      </c>
      <c r="C278" t="s">
        <v>5347</v>
      </c>
      <c r="D278" t="s">
        <v>3250</v>
      </c>
    </row>
    <row r="279" spans="1:4" x14ac:dyDescent="0.25">
      <c r="A279">
        <v>46640000</v>
      </c>
      <c r="B279" t="e">
        <f>+IF(#REF!&gt;0,"BIL22","BIL28")</f>
        <v>#REF!</v>
      </c>
      <c r="C279" t="s">
        <v>5347</v>
      </c>
      <c r="D279" t="s">
        <v>3250</v>
      </c>
    </row>
    <row r="280" spans="1:4" x14ac:dyDescent="0.25">
      <c r="A280">
        <v>46642000</v>
      </c>
      <c r="B280" t="e">
        <f>+IF(#REF!&gt;0,"BIL22","BIL28")</f>
        <v>#REF!</v>
      </c>
      <c r="C280" t="s">
        <v>5347</v>
      </c>
      <c r="D280" t="s">
        <v>3250</v>
      </c>
    </row>
    <row r="281" spans="1:4" x14ac:dyDescent="0.25">
      <c r="A281">
        <v>46643000</v>
      </c>
      <c r="B281" t="e">
        <f>+IF(#REF!&gt;0,"BIL22","BIL28")</f>
        <v>#REF!</v>
      </c>
      <c r="C281" t="s">
        <v>5347</v>
      </c>
      <c r="D281" t="s">
        <v>3250</v>
      </c>
    </row>
    <row r="282" spans="1:4" x14ac:dyDescent="0.25">
      <c r="A282">
        <v>46650000</v>
      </c>
      <c r="B282" t="e">
        <f>+IF(#REF!&gt;0,"BIL22","BIL28")</f>
        <v>#REF!</v>
      </c>
      <c r="C282" t="s">
        <v>5347</v>
      </c>
      <c r="D282" t="s">
        <v>3250</v>
      </c>
    </row>
    <row r="283" spans="1:4" x14ac:dyDescent="0.25">
      <c r="A283">
        <v>46660000</v>
      </c>
      <c r="B283" t="e">
        <f>+IF(#REF!&gt;0,"BIL22","BIL28")</f>
        <v>#REF!</v>
      </c>
      <c r="C283" t="s">
        <v>5347</v>
      </c>
      <c r="D283" t="s">
        <v>3250</v>
      </c>
    </row>
    <row r="284" spans="1:4" x14ac:dyDescent="0.25">
      <c r="A284">
        <v>46670000</v>
      </c>
      <c r="B284" t="e">
        <f>+IF(#REF!&gt;0,"BIL22","BIL28")</f>
        <v>#REF!</v>
      </c>
      <c r="C284" t="s">
        <v>5347</v>
      </c>
      <c r="D284" t="s">
        <v>3250</v>
      </c>
    </row>
    <row r="285" spans="1:4" x14ac:dyDescent="0.25">
      <c r="A285">
        <v>46700000</v>
      </c>
      <c r="B285" t="e">
        <f>+IF(#REF!&gt;0,"BIL22","BIL28")</f>
        <v>#REF!</v>
      </c>
      <c r="C285" t="s">
        <v>5347</v>
      </c>
      <c r="D285" t="s">
        <v>3250</v>
      </c>
    </row>
    <row r="286" spans="1:4" x14ac:dyDescent="0.25">
      <c r="A286">
        <v>46700001</v>
      </c>
      <c r="B286" t="e">
        <f>+IF(#REF!&gt;0,"BIL22","BIL28")</f>
        <v>#REF!</v>
      </c>
      <c r="C286" t="s">
        <v>5347</v>
      </c>
      <c r="D286" t="s">
        <v>3250</v>
      </c>
    </row>
    <row r="287" spans="1:4" x14ac:dyDescent="0.25">
      <c r="A287">
        <v>46700002</v>
      </c>
      <c r="B287" t="e">
        <f>+IF(#REF!&gt;0,"BIL22","BIL28")</f>
        <v>#REF!</v>
      </c>
      <c r="C287" t="s">
        <v>5347</v>
      </c>
      <c r="D287" t="s">
        <v>3250</v>
      </c>
    </row>
    <row r="288" spans="1:4" x14ac:dyDescent="0.25">
      <c r="A288">
        <v>46700004</v>
      </c>
      <c r="B288" t="e">
        <f>+IF(#REF!&gt;0,"BIL22","BIL28")</f>
        <v>#REF!</v>
      </c>
      <c r="C288" t="s">
        <v>5347</v>
      </c>
      <c r="D288" t="s">
        <v>3250</v>
      </c>
    </row>
    <row r="289" spans="1:4" x14ac:dyDescent="0.25">
      <c r="A289">
        <v>46700005</v>
      </c>
      <c r="B289" t="e">
        <f>+IF(#REF!&gt;0,"BIL22","BIL28")</f>
        <v>#REF!</v>
      </c>
      <c r="C289" t="s">
        <v>5347</v>
      </c>
      <c r="D289" t="s">
        <v>3250</v>
      </c>
    </row>
    <row r="290" spans="1:4" x14ac:dyDescent="0.25">
      <c r="A290">
        <v>46700010</v>
      </c>
      <c r="B290" t="e">
        <f>+IF(#REF!&gt;0,"BIL22","BIL28")</f>
        <v>#REF!</v>
      </c>
      <c r="C290" t="s">
        <v>5347</v>
      </c>
      <c r="D290" t="s">
        <v>3250</v>
      </c>
    </row>
    <row r="291" spans="1:4" x14ac:dyDescent="0.25">
      <c r="A291">
        <v>46700012</v>
      </c>
      <c r="B291" t="e">
        <f>+IF(#REF!&gt;0,"BIL22","BIL28")</f>
        <v>#REF!</v>
      </c>
      <c r="C291" t="s">
        <v>5347</v>
      </c>
      <c r="D291" t="s">
        <v>3250</v>
      </c>
    </row>
    <row r="292" spans="1:4" x14ac:dyDescent="0.25">
      <c r="A292">
        <v>46700020</v>
      </c>
      <c r="B292" t="e">
        <f>+IF(#REF!&gt;0,"BIL22","BIL28")</f>
        <v>#REF!</v>
      </c>
      <c r="C292" t="s">
        <v>5347</v>
      </c>
      <c r="D292" t="s">
        <v>3250</v>
      </c>
    </row>
    <row r="293" spans="1:4" x14ac:dyDescent="0.25">
      <c r="A293">
        <v>46700040</v>
      </c>
      <c r="B293" t="e">
        <f>+IF(#REF!&gt;0,"BIL22","BIL28")</f>
        <v>#REF!</v>
      </c>
      <c r="C293" t="s">
        <v>5347</v>
      </c>
      <c r="D293" t="s">
        <v>3250</v>
      </c>
    </row>
    <row r="294" spans="1:4" x14ac:dyDescent="0.25">
      <c r="A294">
        <v>46700050</v>
      </c>
      <c r="B294" t="e">
        <f>+IF(#REF!&gt;0,"BIL22","BIL28")</f>
        <v>#REF!</v>
      </c>
      <c r="C294" t="s">
        <v>5347</v>
      </c>
      <c r="D294" t="s">
        <v>3250</v>
      </c>
    </row>
    <row r="295" spans="1:4" x14ac:dyDescent="0.25">
      <c r="A295">
        <v>46700060</v>
      </c>
      <c r="B295" t="e">
        <f>+IF(#REF!&gt;0,"BIL22","BIL28")</f>
        <v>#REF!</v>
      </c>
      <c r="C295" t="s">
        <v>5347</v>
      </c>
      <c r="D295" t="s">
        <v>3250</v>
      </c>
    </row>
    <row r="296" spans="1:4" x14ac:dyDescent="0.25">
      <c r="A296">
        <v>46700070</v>
      </c>
      <c r="B296" t="e">
        <f>+IF(#REF!&gt;0,"BIL22","BIL28")</f>
        <v>#REF!</v>
      </c>
      <c r="C296" t="s">
        <v>5347</v>
      </c>
      <c r="D296" t="s">
        <v>3250</v>
      </c>
    </row>
    <row r="297" spans="1:4" x14ac:dyDescent="0.25">
      <c r="A297">
        <v>46700080</v>
      </c>
      <c r="B297" t="e">
        <f>+IF(#REF!&gt;0,"BIL22","BIL28")</f>
        <v>#REF!</v>
      </c>
      <c r="C297" t="s">
        <v>5347</v>
      </c>
      <c r="D297" t="s">
        <v>3250</v>
      </c>
    </row>
    <row r="298" spans="1:4" x14ac:dyDescent="0.25">
      <c r="A298">
        <v>46700090</v>
      </c>
      <c r="B298" t="e">
        <f>+IF(#REF!&gt;0,"BIL22","BIL28")</f>
        <v>#REF!</v>
      </c>
      <c r="C298" t="s">
        <v>5347</v>
      </c>
      <c r="D298" t="s">
        <v>3250</v>
      </c>
    </row>
    <row r="299" spans="1:4" x14ac:dyDescent="0.25">
      <c r="A299">
        <v>46700100</v>
      </c>
      <c r="B299" t="e">
        <f>+IF(#REF!&gt;0,"BIL22","BIL28")</f>
        <v>#REF!</v>
      </c>
      <c r="C299" t="s">
        <v>5347</v>
      </c>
      <c r="D299" t="s">
        <v>3250</v>
      </c>
    </row>
    <row r="300" spans="1:4" x14ac:dyDescent="0.25">
      <c r="A300">
        <v>46710000</v>
      </c>
      <c r="B300" t="e">
        <f>+IF(#REF!&gt;0,"BIL22","BIL28")</f>
        <v>#REF!</v>
      </c>
      <c r="C300" t="s">
        <v>5347</v>
      </c>
      <c r="D300" t="s">
        <v>3250</v>
      </c>
    </row>
    <row r="301" spans="1:4" x14ac:dyDescent="0.25">
      <c r="A301">
        <v>46710070</v>
      </c>
      <c r="B301" t="e">
        <f>+IF(#REF!&gt;0,"BIL22","BIL28")</f>
        <v>#REF!</v>
      </c>
      <c r="C301" t="s">
        <v>5347</v>
      </c>
      <c r="D301" t="s">
        <v>3250</v>
      </c>
    </row>
    <row r="302" spans="1:4" x14ac:dyDescent="0.25">
      <c r="A302">
        <v>46710071</v>
      </c>
      <c r="B302" t="e">
        <f>+IF(#REF!&gt;0,"BIL22","BIL28")</f>
        <v>#REF!</v>
      </c>
      <c r="C302" t="s">
        <v>5347</v>
      </c>
      <c r="D302" t="s">
        <v>3250</v>
      </c>
    </row>
    <row r="303" spans="1:4" x14ac:dyDescent="0.25">
      <c r="A303">
        <v>46710102</v>
      </c>
      <c r="B303" t="e">
        <f>+IF(#REF!&gt;0,"BIL22","BIL28")</f>
        <v>#REF!</v>
      </c>
      <c r="C303" t="s">
        <v>5347</v>
      </c>
      <c r="D303" t="s">
        <v>3250</v>
      </c>
    </row>
    <row r="304" spans="1:4" x14ac:dyDescent="0.25">
      <c r="A304">
        <v>46710130</v>
      </c>
      <c r="B304" t="e">
        <f>+IF(#REF!&gt;0,"BIL22","BIL28")</f>
        <v>#REF!</v>
      </c>
      <c r="C304" t="s">
        <v>5347</v>
      </c>
      <c r="D304" t="s">
        <v>3250</v>
      </c>
    </row>
    <row r="305" spans="1:4" x14ac:dyDescent="0.25">
      <c r="A305">
        <v>46710160</v>
      </c>
      <c r="B305" t="e">
        <f>+IF(#REF!&gt;0,"BIL22","BIL28")</f>
        <v>#REF!</v>
      </c>
      <c r="C305" t="s">
        <v>5347</v>
      </c>
      <c r="D305" t="s">
        <v>3250</v>
      </c>
    </row>
    <row r="306" spans="1:4" x14ac:dyDescent="0.25">
      <c r="A306">
        <v>46710170</v>
      </c>
      <c r="B306" t="e">
        <f>+IF(#REF!&gt;0,"BIL22","BIL28")</f>
        <v>#REF!</v>
      </c>
      <c r="C306" t="s">
        <v>5347</v>
      </c>
      <c r="D306" t="s">
        <v>3250</v>
      </c>
    </row>
    <row r="307" spans="1:4" x14ac:dyDescent="0.25">
      <c r="A307">
        <v>46711000</v>
      </c>
      <c r="B307" t="e">
        <f>+IF(#REF!&gt;0,"BIL22","BIL28")</f>
        <v>#REF!</v>
      </c>
      <c r="C307" t="s">
        <v>5347</v>
      </c>
      <c r="D307" t="s">
        <v>3250</v>
      </c>
    </row>
    <row r="308" spans="1:4" x14ac:dyDescent="0.25">
      <c r="A308">
        <v>46715000</v>
      </c>
      <c r="B308" t="e">
        <f>+IF(#REF!&gt;0,"BIL22","BIL28")</f>
        <v>#REF!</v>
      </c>
      <c r="C308" t="s">
        <v>5347</v>
      </c>
      <c r="D308" t="s">
        <v>3250</v>
      </c>
    </row>
    <row r="309" spans="1:4" x14ac:dyDescent="0.25">
      <c r="A309">
        <v>46719000</v>
      </c>
      <c r="B309" t="e">
        <f>+IF(#REF!&gt;0,"BIL22","BIL28")</f>
        <v>#REF!</v>
      </c>
      <c r="C309" t="s">
        <v>5347</v>
      </c>
      <c r="D309" t="s">
        <v>3250</v>
      </c>
    </row>
    <row r="310" spans="1:4" x14ac:dyDescent="0.25">
      <c r="A310">
        <v>46720000</v>
      </c>
      <c r="B310" t="e">
        <f>+IF(#REF!&gt;0,"BIL22","BIL28")</f>
        <v>#REF!</v>
      </c>
      <c r="C310" t="s">
        <v>5347</v>
      </c>
      <c r="D310" t="s">
        <v>3250</v>
      </c>
    </row>
    <row r="311" spans="1:4" x14ac:dyDescent="0.25">
      <c r="A311">
        <v>46720030</v>
      </c>
      <c r="B311" t="e">
        <f>+IF(#REF!&gt;0,"BIL22","BIL28")</f>
        <v>#REF!</v>
      </c>
      <c r="C311" t="s">
        <v>5347</v>
      </c>
      <c r="D311" t="s">
        <v>3250</v>
      </c>
    </row>
    <row r="312" spans="1:4" x14ac:dyDescent="0.25">
      <c r="A312">
        <v>46720050</v>
      </c>
      <c r="B312" t="e">
        <f>+IF(#REF!&gt;0,"BIL22","BIL28")</f>
        <v>#REF!</v>
      </c>
      <c r="C312" t="s">
        <v>5347</v>
      </c>
      <c r="D312" t="s">
        <v>3250</v>
      </c>
    </row>
    <row r="313" spans="1:4" x14ac:dyDescent="0.25">
      <c r="A313">
        <v>46720070</v>
      </c>
      <c r="B313" t="e">
        <f>+IF(#REF!&gt;0,"BIL22","BIL28")</f>
        <v>#REF!</v>
      </c>
      <c r="C313" t="s">
        <v>5347</v>
      </c>
      <c r="D313" t="s">
        <v>3250</v>
      </c>
    </row>
    <row r="314" spans="1:4" x14ac:dyDescent="0.25">
      <c r="A314">
        <v>46720071</v>
      </c>
      <c r="B314" t="e">
        <f>+IF(#REF!&gt;0,"BIL22","BIL28")</f>
        <v>#REF!</v>
      </c>
      <c r="C314" t="s">
        <v>5347</v>
      </c>
      <c r="D314" t="s">
        <v>3250</v>
      </c>
    </row>
    <row r="315" spans="1:4" x14ac:dyDescent="0.25">
      <c r="A315">
        <v>46720072</v>
      </c>
      <c r="B315" t="e">
        <f>+IF(#REF!&gt;0,"BIL22","BIL28")</f>
        <v>#REF!</v>
      </c>
      <c r="C315" t="s">
        <v>5347</v>
      </c>
      <c r="D315" t="s">
        <v>3250</v>
      </c>
    </row>
    <row r="316" spans="1:4" x14ac:dyDescent="0.25">
      <c r="A316">
        <v>46720075</v>
      </c>
      <c r="B316" t="e">
        <f>+IF(#REF!&gt;0,"BIL22","BIL28")</f>
        <v>#REF!</v>
      </c>
      <c r="C316" t="s">
        <v>5347</v>
      </c>
      <c r="D316" t="s">
        <v>3250</v>
      </c>
    </row>
    <row r="317" spans="1:4" x14ac:dyDescent="0.25">
      <c r="A317">
        <v>46720076</v>
      </c>
      <c r="B317" t="e">
        <f>+IF(#REF!&gt;0,"BIL22","BIL28")</f>
        <v>#REF!</v>
      </c>
      <c r="C317" t="s">
        <v>5347</v>
      </c>
      <c r="D317" t="s">
        <v>3250</v>
      </c>
    </row>
    <row r="318" spans="1:4" x14ac:dyDescent="0.25">
      <c r="A318">
        <v>46720078</v>
      </c>
      <c r="B318" t="e">
        <f>+IF(#REF!&gt;0,"BIL22","BIL28")</f>
        <v>#REF!</v>
      </c>
      <c r="C318" t="s">
        <v>5347</v>
      </c>
      <c r="D318" t="s">
        <v>3250</v>
      </c>
    </row>
    <row r="319" spans="1:4" x14ac:dyDescent="0.25">
      <c r="A319">
        <v>46720079</v>
      </c>
      <c r="B319" t="e">
        <f>+IF(#REF!&gt;0,"BIL22","BIL28")</f>
        <v>#REF!</v>
      </c>
      <c r="C319" t="s">
        <v>5347</v>
      </c>
      <c r="D319" t="s">
        <v>3250</v>
      </c>
    </row>
    <row r="320" spans="1:4" x14ac:dyDescent="0.25">
      <c r="A320">
        <v>46720080</v>
      </c>
      <c r="B320" t="e">
        <f>+IF(#REF!&gt;0,"BIL22","BIL28")</f>
        <v>#REF!</v>
      </c>
      <c r="C320" t="s">
        <v>5347</v>
      </c>
      <c r="D320" t="s">
        <v>3250</v>
      </c>
    </row>
    <row r="321" spans="1:4" x14ac:dyDescent="0.25">
      <c r="A321">
        <v>46720081</v>
      </c>
      <c r="B321" t="e">
        <f>+IF(#REF!&gt;0,"BIL22","BIL28")</f>
        <v>#REF!</v>
      </c>
      <c r="C321" t="s">
        <v>5347</v>
      </c>
      <c r="D321" t="s">
        <v>3250</v>
      </c>
    </row>
    <row r="322" spans="1:4" x14ac:dyDescent="0.25">
      <c r="A322">
        <v>46720082</v>
      </c>
      <c r="B322" t="e">
        <f>+IF(#REF!&gt;0,"BIL22","BIL28")</f>
        <v>#REF!</v>
      </c>
      <c r="C322" t="s">
        <v>5347</v>
      </c>
      <c r="D322" t="s">
        <v>3250</v>
      </c>
    </row>
    <row r="323" spans="1:4" x14ac:dyDescent="0.25">
      <c r="A323">
        <v>46720083</v>
      </c>
      <c r="B323" t="e">
        <f>+IF(#REF!&gt;0,"BIL22","BIL28")</f>
        <v>#REF!</v>
      </c>
      <c r="C323" t="s">
        <v>5347</v>
      </c>
      <c r="D323" t="s">
        <v>3250</v>
      </c>
    </row>
    <row r="324" spans="1:4" x14ac:dyDescent="0.25">
      <c r="A324">
        <v>46720084</v>
      </c>
      <c r="B324" t="e">
        <f>+IF(#REF!&gt;0,"BIL22","BIL28")</f>
        <v>#REF!</v>
      </c>
      <c r="C324" t="s">
        <v>5347</v>
      </c>
      <c r="D324" t="s">
        <v>3250</v>
      </c>
    </row>
    <row r="325" spans="1:4" x14ac:dyDescent="0.25">
      <c r="A325">
        <v>46720089</v>
      </c>
      <c r="B325" t="e">
        <f>+IF(#REF!&gt;0,"BIL22","BIL28")</f>
        <v>#REF!</v>
      </c>
      <c r="C325" t="s">
        <v>5347</v>
      </c>
      <c r="D325" t="s">
        <v>3250</v>
      </c>
    </row>
    <row r="326" spans="1:4" x14ac:dyDescent="0.25">
      <c r="A326">
        <v>46720090</v>
      </c>
      <c r="B326" t="e">
        <f>+IF(#REF!&gt;0,"BIL22","BIL28")</f>
        <v>#REF!</v>
      </c>
      <c r="C326" t="s">
        <v>5347</v>
      </c>
      <c r="D326" t="s">
        <v>3250</v>
      </c>
    </row>
    <row r="327" spans="1:4" x14ac:dyDescent="0.25">
      <c r="A327">
        <v>46720105</v>
      </c>
      <c r="B327" t="e">
        <f>+IF(#REF!&gt;0,"BIL22","BIL28")</f>
        <v>#REF!</v>
      </c>
      <c r="C327" t="s">
        <v>5347</v>
      </c>
      <c r="D327" t="s">
        <v>3250</v>
      </c>
    </row>
    <row r="328" spans="1:4" x14ac:dyDescent="0.25">
      <c r="A328">
        <v>46720110</v>
      </c>
      <c r="B328" t="e">
        <f>+IF(#REF!&gt;0,"BIL22","BIL28")</f>
        <v>#REF!</v>
      </c>
      <c r="C328" t="s">
        <v>5347</v>
      </c>
      <c r="D328" t="s">
        <v>3250</v>
      </c>
    </row>
    <row r="329" spans="1:4" x14ac:dyDescent="0.25">
      <c r="A329">
        <v>46720120</v>
      </c>
      <c r="B329" t="e">
        <f>+IF(#REF!&gt;0,"BIL22","BIL28")</f>
        <v>#REF!</v>
      </c>
      <c r="C329" t="s">
        <v>5347</v>
      </c>
      <c r="D329" t="s">
        <v>3250</v>
      </c>
    </row>
    <row r="330" spans="1:4" x14ac:dyDescent="0.25">
      <c r="A330">
        <v>46720130</v>
      </c>
      <c r="B330" t="e">
        <f>+IF(#REF!&gt;0,"BIL22","BIL28")</f>
        <v>#REF!</v>
      </c>
      <c r="C330" t="s">
        <v>5347</v>
      </c>
      <c r="D330" t="s">
        <v>3250</v>
      </c>
    </row>
    <row r="331" spans="1:4" x14ac:dyDescent="0.25">
      <c r="A331">
        <v>46720800</v>
      </c>
      <c r="B331" t="e">
        <f>+IF(#REF!&gt;0,"BIL22","BIL28")</f>
        <v>#REF!</v>
      </c>
      <c r="C331" t="s">
        <v>5347</v>
      </c>
      <c r="D331" t="s">
        <v>3250</v>
      </c>
    </row>
    <row r="332" spans="1:4" x14ac:dyDescent="0.25">
      <c r="A332">
        <v>46720900</v>
      </c>
      <c r="B332" t="e">
        <f>+IF(#REF!&gt;0,"BIL22","BIL28")</f>
        <v>#REF!</v>
      </c>
      <c r="C332" t="s">
        <v>5347</v>
      </c>
      <c r="D332" t="s">
        <v>3250</v>
      </c>
    </row>
    <row r="333" spans="1:4" x14ac:dyDescent="0.25">
      <c r="A333">
        <v>46721000</v>
      </c>
      <c r="B333" t="e">
        <f>+IF(#REF!&gt;0,"BIL22","BIL28")</f>
        <v>#REF!</v>
      </c>
      <c r="C333" t="s">
        <v>5347</v>
      </c>
      <c r="D333" t="s">
        <v>3250</v>
      </c>
    </row>
    <row r="334" spans="1:4" x14ac:dyDescent="0.25">
      <c r="A334">
        <v>46724000</v>
      </c>
      <c r="B334" t="e">
        <f>+IF(#REF!&gt;0,"BIL22","BIL28")</f>
        <v>#REF!</v>
      </c>
      <c r="C334" t="s">
        <v>5347</v>
      </c>
      <c r="D334" t="s">
        <v>3250</v>
      </c>
    </row>
    <row r="335" spans="1:4" x14ac:dyDescent="0.25">
      <c r="A335">
        <v>46725000</v>
      </c>
      <c r="B335" t="e">
        <f>+IF(#REF!&gt;0,"BIL22","BIL28")</f>
        <v>#REF!</v>
      </c>
      <c r="C335" t="s">
        <v>5347</v>
      </c>
      <c r="D335" t="s">
        <v>3250</v>
      </c>
    </row>
    <row r="336" spans="1:4" x14ac:dyDescent="0.25">
      <c r="A336">
        <v>46730000</v>
      </c>
      <c r="B336" t="e">
        <f>+IF(#REF!&gt;0,"BIL22","BIL28")</f>
        <v>#REF!</v>
      </c>
      <c r="C336" t="s">
        <v>5347</v>
      </c>
      <c r="D336" t="s">
        <v>3250</v>
      </c>
    </row>
    <row r="337" spans="1:4" x14ac:dyDescent="0.25">
      <c r="A337">
        <v>46735000</v>
      </c>
      <c r="B337" t="e">
        <f>+IF(#REF!&gt;0,"BIL22","BIL28")</f>
        <v>#REF!</v>
      </c>
      <c r="C337" t="s">
        <v>5347</v>
      </c>
      <c r="D337" t="s">
        <v>3250</v>
      </c>
    </row>
    <row r="338" spans="1:4" x14ac:dyDescent="0.25">
      <c r="A338">
        <v>46743000</v>
      </c>
      <c r="B338" t="e">
        <f>+IF(#REF!&gt;0,"BIL22","BIL28")</f>
        <v>#REF!</v>
      </c>
      <c r="C338" t="s">
        <v>5347</v>
      </c>
      <c r="D338" t="s">
        <v>3250</v>
      </c>
    </row>
    <row r="339" spans="1:4" x14ac:dyDescent="0.25">
      <c r="A339">
        <v>46760000</v>
      </c>
      <c r="B339" t="e">
        <f>+IF(#REF!&gt;0,"BIL22","BIL28")</f>
        <v>#REF!</v>
      </c>
      <c r="C339" t="s">
        <v>5347</v>
      </c>
      <c r="D339" t="s">
        <v>3250</v>
      </c>
    </row>
    <row r="340" spans="1:4" x14ac:dyDescent="0.25">
      <c r="A340">
        <v>46800000</v>
      </c>
      <c r="B340" t="e">
        <f>+IF(#REF!&gt;0,"BIL22","BIL28")</f>
        <v>#REF!</v>
      </c>
      <c r="C340" t="s">
        <v>5347</v>
      </c>
      <c r="D340" t="s">
        <v>3250</v>
      </c>
    </row>
    <row r="341" spans="1:4" x14ac:dyDescent="0.25">
      <c r="A341">
        <v>46800001</v>
      </c>
      <c r="B341" t="e">
        <f>+IF(#REF!&gt;0,"BIL22","BIL28")</f>
        <v>#REF!</v>
      </c>
      <c r="C341" t="s">
        <v>5347</v>
      </c>
      <c r="D341" t="s">
        <v>3250</v>
      </c>
    </row>
    <row r="342" spans="1:4" x14ac:dyDescent="0.25">
      <c r="A342">
        <v>47100000</v>
      </c>
      <c r="B342" t="s">
        <v>3253</v>
      </c>
      <c r="C342" t="str">
        <f t="shared" ref="C342:C348" si="14">B342</f>
        <v>BIL23</v>
      </c>
      <c r="D342" t="str">
        <f t="shared" ref="D342:D348" si="15">B342</f>
        <v>BIL23</v>
      </c>
    </row>
    <row r="343" spans="1:4" x14ac:dyDescent="0.25">
      <c r="A343">
        <v>47200000</v>
      </c>
      <c r="B343" t="s">
        <v>3253</v>
      </c>
      <c r="C343" t="str">
        <f t="shared" si="14"/>
        <v>BIL23</v>
      </c>
      <c r="D343" t="str">
        <f t="shared" si="15"/>
        <v>BIL23</v>
      </c>
    </row>
    <row r="344" spans="1:4" x14ac:dyDescent="0.25">
      <c r="A344">
        <v>48600000</v>
      </c>
      <c r="B344" t="s">
        <v>3257</v>
      </c>
      <c r="C344" t="str">
        <f t="shared" si="14"/>
        <v>BIL24</v>
      </c>
      <c r="D344" t="str">
        <f t="shared" si="15"/>
        <v>BIL24</v>
      </c>
    </row>
    <row r="345" spans="1:4" x14ac:dyDescent="0.25">
      <c r="A345">
        <v>48700000</v>
      </c>
      <c r="B345" t="s">
        <v>3258</v>
      </c>
      <c r="C345" t="str">
        <f t="shared" si="14"/>
        <v>BIL43</v>
      </c>
      <c r="D345" t="str">
        <f t="shared" si="15"/>
        <v>BIL43</v>
      </c>
    </row>
    <row r="346" spans="1:4" x14ac:dyDescent="0.25">
      <c r="A346">
        <v>49100000</v>
      </c>
      <c r="B346" t="s">
        <v>3259</v>
      </c>
      <c r="C346" t="str">
        <f t="shared" si="14"/>
        <v>BIL54</v>
      </c>
      <c r="D346" t="str">
        <f t="shared" si="15"/>
        <v>BIL54</v>
      </c>
    </row>
    <row r="347" spans="1:4" x14ac:dyDescent="0.25">
      <c r="A347">
        <v>49600000</v>
      </c>
      <c r="B347" t="s">
        <v>3259</v>
      </c>
      <c r="C347" t="str">
        <f t="shared" si="14"/>
        <v>BIL54</v>
      </c>
      <c r="D347" t="str">
        <f t="shared" si="15"/>
        <v>BIL54</v>
      </c>
    </row>
    <row r="348" spans="1:4" x14ac:dyDescent="0.25">
      <c r="A348">
        <v>49660000</v>
      </c>
      <c r="B348" t="s">
        <v>3260</v>
      </c>
      <c r="C348" t="str">
        <f t="shared" si="14"/>
        <v>BIL55</v>
      </c>
      <c r="D348" t="str">
        <f t="shared" si="15"/>
        <v>BIL55</v>
      </c>
    </row>
    <row r="349" spans="1:4" x14ac:dyDescent="0.25">
      <c r="A349">
        <v>51110000</v>
      </c>
      <c r="B349" t="e">
        <f>+IF(#REF!&gt;0,"BIL27","BIL29")</f>
        <v>#REF!</v>
      </c>
      <c r="C349" t="s">
        <v>3261</v>
      </c>
      <c r="D349" t="s">
        <v>3262</v>
      </c>
    </row>
    <row r="350" spans="1:4" x14ac:dyDescent="0.25">
      <c r="A350">
        <v>51112000</v>
      </c>
      <c r="B350" t="e">
        <f>+IF(#REF!&gt;0,"BIL27","BIL29")</f>
        <v>#REF!</v>
      </c>
      <c r="C350" t="s">
        <v>3261</v>
      </c>
      <c r="D350" t="s">
        <v>3262</v>
      </c>
    </row>
    <row r="351" spans="1:4" x14ac:dyDescent="0.25">
      <c r="A351">
        <v>51113000</v>
      </c>
      <c r="B351" t="e">
        <f>+IF(#REF!&gt;0,"BIL27","BIL29")</f>
        <v>#REF!</v>
      </c>
      <c r="C351" t="s">
        <v>3261</v>
      </c>
      <c r="D351" t="s">
        <v>3262</v>
      </c>
    </row>
    <row r="352" spans="1:4" x14ac:dyDescent="0.25">
      <c r="A352">
        <v>51119999</v>
      </c>
      <c r="B352" t="e">
        <f>+IF(#REF!&gt;0,"BIL27","BIL29")</f>
        <v>#REF!</v>
      </c>
      <c r="C352" t="s">
        <v>3261</v>
      </c>
      <c r="D352" t="s">
        <v>3262</v>
      </c>
    </row>
    <row r="353" spans="1:4" x14ac:dyDescent="0.25">
      <c r="A353">
        <v>51120000</v>
      </c>
      <c r="B353" t="e">
        <f>+IF(#REF!&gt;0,"BIL27","BIL29")</f>
        <v>#REF!</v>
      </c>
      <c r="C353" t="s">
        <v>3261</v>
      </c>
      <c r="D353" t="s">
        <v>3262</v>
      </c>
    </row>
    <row r="354" spans="1:4" x14ac:dyDescent="0.25">
      <c r="A354">
        <v>51121000</v>
      </c>
      <c r="B354" t="e">
        <f>+IF(#REF!&gt;0,"BIL27","BIL29")</f>
        <v>#REF!</v>
      </c>
      <c r="C354" t="s">
        <v>3261</v>
      </c>
      <c r="D354" t="s">
        <v>3262</v>
      </c>
    </row>
    <row r="355" spans="1:4" x14ac:dyDescent="0.25">
      <c r="A355">
        <v>51122000</v>
      </c>
      <c r="B355" t="e">
        <f>+IF(#REF!&gt;0,"BIL27","BIL29")</f>
        <v>#REF!</v>
      </c>
      <c r="C355" t="s">
        <v>3261</v>
      </c>
      <c r="D355" t="s">
        <v>3262</v>
      </c>
    </row>
    <row r="356" spans="1:4" x14ac:dyDescent="0.25">
      <c r="A356">
        <v>51122310</v>
      </c>
      <c r="B356" t="e">
        <f>+IF(#REF!&gt;0,"BIL27","BIL29")</f>
        <v>#REF!</v>
      </c>
      <c r="C356" t="s">
        <v>3261</v>
      </c>
      <c r="D356" t="s">
        <v>3262</v>
      </c>
    </row>
    <row r="357" spans="1:4" x14ac:dyDescent="0.25">
      <c r="A357">
        <v>51122410</v>
      </c>
      <c r="B357" t="e">
        <f>+IF(#REF!&gt;0,"BIL27","BIL29")</f>
        <v>#REF!</v>
      </c>
      <c r="C357" t="s">
        <v>3261</v>
      </c>
      <c r="D357" t="s">
        <v>3262</v>
      </c>
    </row>
    <row r="358" spans="1:4" x14ac:dyDescent="0.25">
      <c r="A358">
        <v>51122420</v>
      </c>
      <c r="B358" t="e">
        <f>+IF(#REF!&gt;0,"BIL27","BIL29")</f>
        <v>#REF!</v>
      </c>
      <c r="C358" t="s">
        <v>3261</v>
      </c>
      <c r="D358" t="s">
        <v>3262</v>
      </c>
    </row>
    <row r="359" spans="1:4" x14ac:dyDescent="0.25">
      <c r="A359">
        <v>51130000</v>
      </c>
      <c r="B359" t="e">
        <f>+IF(#REF!&gt;0,"BIL27","BIL29")</f>
        <v>#REF!</v>
      </c>
      <c r="C359" t="s">
        <v>3261</v>
      </c>
      <c r="D359" t="s">
        <v>3262</v>
      </c>
    </row>
    <row r="360" spans="1:4" x14ac:dyDescent="0.25">
      <c r="A360">
        <v>51140000</v>
      </c>
      <c r="B360" t="e">
        <f>+IF(#REF!&gt;0,"BIL27","BIL29")</f>
        <v>#REF!</v>
      </c>
      <c r="C360" t="s">
        <v>3261</v>
      </c>
      <c r="D360" t="s">
        <v>3262</v>
      </c>
    </row>
    <row r="361" spans="1:4" x14ac:dyDescent="0.25">
      <c r="A361">
        <v>51154000</v>
      </c>
      <c r="B361" t="e">
        <f>+IF(#REF!&gt;0,"BIL27","BIL29")</f>
        <v>#REF!</v>
      </c>
      <c r="C361" t="s">
        <v>3261</v>
      </c>
      <c r="D361" t="s">
        <v>3262</v>
      </c>
    </row>
    <row r="362" spans="1:4" x14ac:dyDescent="0.25">
      <c r="A362">
        <v>51160000</v>
      </c>
      <c r="B362" t="e">
        <f>+IF(#REF!&gt;0,"BIL27","BIL29")</f>
        <v>#REF!</v>
      </c>
      <c r="C362" t="s">
        <v>3261</v>
      </c>
      <c r="D362" t="s">
        <v>3262</v>
      </c>
    </row>
    <row r="363" spans="1:4" x14ac:dyDescent="0.25">
      <c r="A363">
        <v>51201000</v>
      </c>
      <c r="B363" t="e">
        <f>+IF(#REF!&gt;0,"BIL26","BIL29")</f>
        <v>#REF!</v>
      </c>
      <c r="C363" t="s">
        <v>3261</v>
      </c>
      <c r="D363" t="s">
        <v>3262</v>
      </c>
    </row>
    <row r="364" spans="1:4" x14ac:dyDescent="0.25">
      <c r="A364">
        <v>51202000</v>
      </c>
      <c r="B364" t="e">
        <f>+IF(#REF!&gt;0,"BIL26","BIL29")</f>
        <v>#REF!</v>
      </c>
      <c r="C364" t="s">
        <v>3261</v>
      </c>
      <c r="D364" t="s">
        <v>3262</v>
      </c>
    </row>
    <row r="365" spans="1:4" x14ac:dyDescent="0.25">
      <c r="A365">
        <v>51211000</v>
      </c>
      <c r="B365" t="e">
        <f>+IF(#REF!&gt;0,"BIL26","BIL29")</f>
        <v>#REF!</v>
      </c>
      <c r="C365" t="s">
        <v>3261</v>
      </c>
      <c r="D365" t="s">
        <v>3262</v>
      </c>
    </row>
    <row r="366" spans="1:4" x14ac:dyDescent="0.25">
      <c r="A366">
        <v>51211010</v>
      </c>
      <c r="B366" t="e">
        <f>+IF(#REF!&gt;0,"BIL26","BIL29")</f>
        <v>#REF!</v>
      </c>
      <c r="C366" t="s">
        <v>3261</v>
      </c>
      <c r="D366" t="s">
        <v>3262</v>
      </c>
    </row>
    <row r="367" spans="1:4" x14ac:dyDescent="0.25">
      <c r="A367">
        <v>51211100</v>
      </c>
      <c r="B367" t="e">
        <f>+IF(#REF!&gt;0,"BIL26","BIL29")</f>
        <v>#REF!</v>
      </c>
      <c r="C367" t="s">
        <v>3261</v>
      </c>
      <c r="D367" t="s">
        <v>3262</v>
      </c>
    </row>
    <row r="368" spans="1:4" x14ac:dyDescent="0.25">
      <c r="A368">
        <v>51212000</v>
      </c>
      <c r="B368" t="e">
        <f>+IF(#REF!&gt;0,"BIL26","BIL29")</f>
        <v>#REF!</v>
      </c>
      <c r="C368" t="s">
        <v>3261</v>
      </c>
      <c r="D368" t="s">
        <v>3262</v>
      </c>
    </row>
    <row r="369" spans="1:4" x14ac:dyDescent="0.25">
      <c r="A369">
        <v>51213000</v>
      </c>
      <c r="B369" t="e">
        <f>+IF(#REF!&gt;0,"BIL26","BIL29")</f>
        <v>#REF!</v>
      </c>
      <c r="C369" t="s">
        <v>3261</v>
      </c>
      <c r="D369" t="s">
        <v>3262</v>
      </c>
    </row>
    <row r="370" spans="1:4" x14ac:dyDescent="0.25">
      <c r="A370">
        <v>51221000</v>
      </c>
      <c r="B370" t="e">
        <f>+IF(#REF!&gt;0,"BIL26","BIL29")</f>
        <v>#REF!</v>
      </c>
      <c r="C370" t="s">
        <v>3261</v>
      </c>
      <c r="D370" t="s">
        <v>3262</v>
      </c>
    </row>
    <row r="371" spans="1:4" x14ac:dyDescent="0.25">
      <c r="A371">
        <v>51222000</v>
      </c>
      <c r="B371" t="e">
        <f>+IF(#REF!&gt;0,"BIL26","BIL29")</f>
        <v>#REF!</v>
      </c>
      <c r="C371" t="s">
        <v>3261</v>
      </c>
      <c r="D371" t="s">
        <v>3262</v>
      </c>
    </row>
    <row r="372" spans="1:4" x14ac:dyDescent="0.25">
      <c r="A372">
        <v>51223000</v>
      </c>
      <c r="B372" t="e">
        <f>+IF(#REF!&gt;0,"BIL26","BIL29")</f>
        <v>#REF!</v>
      </c>
      <c r="C372" t="s">
        <v>3261</v>
      </c>
      <c r="D372" t="s">
        <v>3262</v>
      </c>
    </row>
    <row r="373" spans="1:4" x14ac:dyDescent="0.25">
      <c r="A373">
        <v>51231000</v>
      </c>
      <c r="B373" t="e">
        <f>+IF(#REF!&gt;0,"BIL26","BIL29")</f>
        <v>#REF!</v>
      </c>
      <c r="C373" t="s">
        <v>3261</v>
      </c>
      <c r="D373" t="s">
        <v>3262</v>
      </c>
    </row>
    <row r="374" spans="1:4" x14ac:dyDescent="0.25">
      <c r="A374">
        <v>51231010</v>
      </c>
      <c r="B374" t="e">
        <f>+IF(#REF!&gt;0,"BIL26","BIL29")</f>
        <v>#REF!</v>
      </c>
      <c r="C374" t="s">
        <v>3261</v>
      </c>
      <c r="D374" t="s">
        <v>3262</v>
      </c>
    </row>
    <row r="375" spans="1:4" x14ac:dyDescent="0.25">
      <c r="A375">
        <v>51241000</v>
      </c>
      <c r="B375" t="e">
        <f>+IF(#REF!&gt;0,"BIL26","BIL29")</f>
        <v>#REF!</v>
      </c>
      <c r="C375" t="s">
        <v>3261</v>
      </c>
      <c r="D375" t="s">
        <v>3262</v>
      </c>
    </row>
    <row r="376" spans="1:4" x14ac:dyDescent="0.25">
      <c r="A376">
        <v>51241100</v>
      </c>
      <c r="B376" t="e">
        <f>+IF(#REF!&gt;0,"BIL26","BIL29")</f>
        <v>#REF!</v>
      </c>
      <c r="C376" t="s">
        <v>3261</v>
      </c>
      <c r="D376" t="s">
        <v>3262</v>
      </c>
    </row>
    <row r="377" spans="1:4" x14ac:dyDescent="0.25">
      <c r="A377">
        <v>51242000</v>
      </c>
      <c r="B377" t="e">
        <f>+IF(#REF!&gt;0,"BIL26","BIL29")</f>
        <v>#REF!</v>
      </c>
      <c r="C377" t="s">
        <v>3261</v>
      </c>
      <c r="D377" t="s">
        <v>3262</v>
      </c>
    </row>
    <row r="378" spans="1:4" x14ac:dyDescent="0.25">
      <c r="A378">
        <v>51243000</v>
      </c>
      <c r="B378" t="e">
        <f>+IF(#REF!&gt;0,"BIL26","BIL29")</f>
        <v>#REF!</v>
      </c>
      <c r="C378" t="s">
        <v>3261</v>
      </c>
      <c r="D378" t="s">
        <v>3262</v>
      </c>
    </row>
    <row r="379" spans="1:4" x14ac:dyDescent="0.25">
      <c r="A379">
        <v>51244000</v>
      </c>
      <c r="B379" t="e">
        <f>+IF(#REF!&gt;0,"BIL26","BIL29")</f>
        <v>#REF!</v>
      </c>
      <c r="C379" t="s">
        <v>3261</v>
      </c>
      <c r="D379" t="s">
        <v>3262</v>
      </c>
    </row>
    <row r="380" spans="1:4" x14ac:dyDescent="0.25">
      <c r="A380">
        <v>51245000</v>
      </c>
      <c r="B380" t="e">
        <f>+IF(#REF!&gt;0,"BIL26","BIL29")</f>
        <v>#REF!</v>
      </c>
      <c r="C380" t="s">
        <v>3261</v>
      </c>
      <c r="D380" t="s">
        <v>3262</v>
      </c>
    </row>
    <row r="381" spans="1:4" x14ac:dyDescent="0.25">
      <c r="A381">
        <v>51250000</v>
      </c>
      <c r="B381" t="e">
        <f>+IF(#REF!&gt;0,"BIL26","BIL29")</f>
        <v>#REF!</v>
      </c>
      <c r="C381" t="s">
        <v>3261</v>
      </c>
      <c r="D381" t="s">
        <v>3262</v>
      </c>
    </row>
    <row r="382" spans="1:4" x14ac:dyDescent="0.25">
      <c r="A382">
        <v>51251000</v>
      </c>
      <c r="B382" t="e">
        <f>+IF(#REF!&gt;0,"BIL26","BIL29")</f>
        <v>#REF!</v>
      </c>
      <c r="C382" t="s">
        <v>3261</v>
      </c>
      <c r="D382" t="s">
        <v>3262</v>
      </c>
    </row>
    <row r="383" spans="1:4" x14ac:dyDescent="0.25">
      <c r="A383">
        <v>51260000</v>
      </c>
      <c r="B383" t="e">
        <f>+IF(#REF!&gt;0,"BIL26","BIL29")</f>
        <v>#REF!</v>
      </c>
      <c r="C383" t="s">
        <v>3261</v>
      </c>
      <c r="D383" t="s">
        <v>3262</v>
      </c>
    </row>
    <row r="384" spans="1:4" x14ac:dyDescent="0.25">
      <c r="A384">
        <v>51261000</v>
      </c>
      <c r="B384" t="e">
        <f>+IF(#REF!&gt;0,"BIL26","BIL29")</f>
        <v>#REF!</v>
      </c>
      <c r="C384" t="s">
        <v>3261</v>
      </c>
      <c r="D384" t="s">
        <v>3262</v>
      </c>
    </row>
    <row r="385" spans="1:4" x14ac:dyDescent="0.25">
      <c r="A385">
        <v>51264000</v>
      </c>
      <c r="B385" t="e">
        <f>+IF(#REF!&gt;0,"BIL26","BIL29")</f>
        <v>#REF!</v>
      </c>
      <c r="C385" t="s">
        <v>3261</v>
      </c>
      <c r="D385" t="s">
        <v>3262</v>
      </c>
    </row>
    <row r="386" spans="1:4" x14ac:dyDescent="0.25">
      <c r="A386">
        <v>51270000</v>
      </c>
      <c r="B386" t="e">
        <f>+IF(#REF!&gt;0,"BIL26","BIL29")</f>
        <v>#REF!</v>
      </c>
      <c r="C386" t="s">
        <v>3261</v>
      </c>
      <c r="D386" t="s">
        <v>3262</v>
      </c>
    </row>
    <row r="387" spans="1:4" x14ac:dyDescent="0.25">
      <c r="A387">
        <v>51271000</v>
      </c>
      <c r="B387" t="e">
        <f>+IF(#REF!&gt;0,"BIL26","BIL29")</f>
        <v>#REF!</v>
      </c>
      <c r="C387" t="s">
        <v>3261</v>
      </c>
      <c r="D387" t="s">
        <v>3262</v>
      </c>
    </row>
    <row r="388" spans="1:4" x14ac:dyDescent="0.25">
      <c r="A388">
        <v>51280000</v>
      </c>
      <c r="B388" t="e">
        <f>+IF(#REF!&gt;0,"BIL26","BIL29")</f>
        <v>#REF!</v>
      </c>
      <c r="C388" t="s">
        <v>3261</v>
      </c>
      <c r="D388" t="s">
        <v>3262</v>
      </c>
    </row>
    <row r="389" spans="1:4" x14ac:dyDescent="0.25">
      <c r="A389">
        <v>51291000</v>
      </c>
      <c r="B389" t="e">
        <f>+IF(#REF!&gt;0,"BIL26","BIL29")</f>
        <v>#REF!</v>
      </c>
      <c r="C389" t="s">
        <v>3261</v>
      </c>
      <c r="D389" t="s">
        <v>3262</v>
      </c>
    </row>
    <row r="390" spans="1:4" x14ac:dyDescent="0.25">
      <c r="A390">
        <v>51292000</v>
      </c>
      <c r="B390" t="e">
        <f>+IF(#REF!&gt;0,"BIL26","BIL29")</f>
        <v>#REF!</v>
      </c>
      <c r="C390" t="s">
        <v>3261</v>
      </c>
      <c r="D390" t="s">
        <v>3262</v>
      </c>
    </row>
    <row r="391" spans="1:4" x14ac:dyDescent="0.25">
      <c r="A391">
        <v>51800000</v>
      </c>
      <c r="B391" t="e">
        <f>+IF(#REF!&gt;0,"BIL27","BIL29")</f>
        <v>#REF!</v>
      </c>
      <c r="C391" t="s">
        <v>3261</v>
      </c>
      <c r="D391" t="s">
        <v>3262</v>
      </c>
    </row>
    <row r="392" spans="1:4" x14ac:dyDescent="0.25">
      <c r="A392">
        <v>51910000</v>
      </c>
      <c r="B392" t="s">
        <v>3266</v>
      </c>
      <c r="C392" t="str">
        <f t="shared" ref="C392:C398" si="16">B392</f>
        <v>BIL38</v>
      </c>
      <c r="D392" t="str">
        <f t="shared" ref="D392:D398" si="17">B392</f>
        <v>BIL38</v>
      </c>
    </row>
    <row r="393" spans="1:4" x14ac:dyDescent="0.25">
      <c r="A393">
        <v>51910016</v>
      </c>
      <c r="B393" t="s">
        <v>3266</v>
      </c>
      <c r="C393" t="str">
        <f t="shared" si="16"/>
        <v>BIL38</v>
      </c>
      <c r="D393" t="str">
        <f t="shared" si="17"/>
        <v>BIL38</v>
      </c>
    </row>
    <row r="394" spans="1:4" x14ac:dyDescent="0.25">
      <c r="A394">
        <v>51920000</v>
      </c>
      <c r="B394" t="s">
        <v>3266</v>
      </c>
      <c r="C394" t="str">
        <f t="shared" si="16"/>
        <v>BIL38</v>
      </c>
      <c r="D394" t="str">
        <f t="shared" si="17"/>
        <v>BIL38</v>
      </c>
    </row>
    <row r="395" spans="1:4" x14ac:dyDescent="0.25">
      <c r="A395">
        <v>51940000</v>
      </c>
      <c r="B395" t="s">
        <v>3266</v>
      </c>
      <c r="C395" t="str">
        <f t="shared" si="16"/>
        <v>BIL38</v>
      </c>
      <c r="D395" t="str">
        <f t="shared" si="17"/>
        <v>BIL38</v>
      </c>
    </row>
    <row r="396" spans="1:4" x14ac:dyDescent="0.25">
      <c r="A396">
        <v>51950000</v>
      </c>
      <c r="B396" t="s">
        <v>3266</v>
      </c>
      <c r="C396" t="str">
        <f t="shared" si="16"/>
        <v>BIL38</v>
      </c>
      <c r="D396" t="str">
        <f t="shared" si="17"/>
        <v>BIL38</v>
      </c>
    </row>
    <row r="397" spans="1:4" x14ac:dyDescent="0.25">
      <c r="A397">
        <v>51960000</v>
      </c>
      <c r="B397" t="s">
        <v>3266</v>
      </c>
      <c r="C397" t="str">
        <f t="shared" si="16"/>
        <v>BIL38</v>
      </c>
      <c r="D397" t="str">
        <f t="shared" si="17"/>
        <v>BIL38</v>
      </c>
    </row>
    <row r="398" spans="1:4" x14ac:dyDescent="0.25">
      <c r="A398">
        <v>51970000</v>
      </c>
      <c r="B398" t="s">
        <v>3266</v>
      </c>
      <c r="C398" t="str">
        <f t="shared" si="16"/>
        <v>BIL38</v>
      </c>
      <c r="D398" t="str">
        <f t="shared" si="17"/>
        <v>BIL38</v>
      </c>
    </row>
    <row r="399" spans="1:4" x14ac:dyDescent="0.25">
      <c r="A399">
        <v>53000000</v>
      </c>
      <c r="B399" t="e">
        <f>+IF(#REF!&gt;0,"BIL27","BIL29")</f>
        <v>#REF!</v>
      </c>
      <c r="C399" t="s">
        <v>3261</v>
      </c>
      <c r="D399" t="s">
        <v>3262</v>
      </c>
    </row>
    <row r="400" spans="1:4" x14ac:dyDescent="0.25">
      <c r="A400">
        <v>53100000</v>
      </c>
      <c r="B400" t="e">
        <f>+IF(#REF!&gt;0,"BIL27","BIL29")</f>
        <v>#REF!</v>
      </c>
      <c r="C400" t="s">
        <v>3261</v>
      </c>
      <c r="D400" t="s">
        <v>3262</v>
      </c>
    </row>
    <row r="401" spans="1:4" x14ac:dyDescent="0.25">
      <c r="A401">
        <v>53110000</v>
      </c>
      <c r="B401" t="e">
        <f>+IF(#REF!&gt;0,"BIL27","BIL29")</f>
        <v>#REF!</v>
      </c>
      <c r="C401" t="s">
        <v>3261</v>
      </c>
      <c r="D401" t="s">
        <v>3262</v>
      </c>
    </row>
    <row r="402" spans="1:4" x14ac:dyDescent="0.25">
      <c r="A402">
        <v>53120000</v>
      </c>
      <c r="B402" t="e">
        <f>+IF(#REF!&gt;0,"BIL27","BIL29")</f>
        <v>#REF!</v>
      </c>
      <c r="C402" t="s">
        <v>3261</v>
      </c>
      <c r="D402" t="s">
        <v>3262</v>
      </c>
    </row>
    <row r="403" spans="1:4" x14ac:dyDescent="0.25">
      <c r="A403">
        <v>53150000</v>
      </c>
      <c r="B403" t="e">
        <f>+IF(#REF!&gt;0,"BIL27","BIL29")</f>
        <v>#REF!</v>
      </c>
      <c r="C403" t="s">
        <v>3261</v>
      </c>
      <c r="D403" t="s">
        <v>3262</v>
      </c>
    </row>
    <row r="404" spans="1:4" x14ac:dyDescent="0.25">
      <c r="A404">
        <v>53200000</v>
      </c>
      <c r="B404" t="e">
        <f>+IF(#REF!&gt;0,"BIL27","BIL29")</f>
        <v>#REF!</v>
      </c>
      <c r="C404" t="s">
        <v>3261</v>
      </c>
      <c r="D404" t="s">
        <v>3262</v>
      </c>
    </row>
    <row r="405" spans="1:4" x14ac:dyDescent="0.25">
      <c r="A405">
        <v>53220000</v>
      </c>
      <c r="B405" t="e">
        <f>+IF(#REF!&gt;0,"BIL27","BIL29")</f>
        <v>#REF!</v>
      </c>
      <c r="C405" t="s">
        <v>3261</v>
      </c>
      <c r="D405" t="s">
        <v>3262</v>
      </c>
    </row>
    <row r="406" spans="1:4" x14ac:dyDescent="0.25">
      <c r="A406">
        <v>53300000</v>
      </c>
      <c r="B406" t="e">
        <f>+IF(#REF!&gt;0,"BIL27","BIL29")</f>
        <v>#REF!</v>
      </c>
      <c r="C406" t="s">
        <v>3261</v>
      </c>
      <c r="D406" t="s">
        <v>3262</v>
      </c>
    </row>
    <row r="407" spans="1:4" x14ac:dyDescent="0.25">
      <c r="A407">
        <v>53400000</v>
      </c>
      <c r="B407" t="e">
        <f>+IF(#REF!&gt;0,"BIL27","BIL29")</f>
        <v>#REF!</v>
      </c>
      <c r="C407" t="s">
        <v>3261</v>
      </c>
      <c r="D407" t="s">
        <v>3262</v>
      </c>
    </row>
    <row r="408" spans="1:4" x14ac:dyDescent="0.25">
      <c r="A408">
        <v>53500000</v>
      </c>
      <c r="B408" t="e">
        <f>+IF(#REF!&gt;0,"BIL27","BIL29")</f>
        <v>#REF!</v>
      </c>
      <c r="C408" t="s">
        <v>3261</v>
      </c>
      <c r="D408" t="s">
        <v>3262</v>
      </c>
    </row>
    <row r="409" spans="1:4" x14ac:dyDescent="0.25">
      <c r="A409">
        <v>53600000</v>
      </c>
      <c r="B409" t="e">
        <f>+IF(#REF!&gt;0,"BIL27","BIL29")</f>
        <v>#REF!</v>
      </c>
      <c r="C409" t="s">
        <v>3261</v>
      </c>
      <c r="D409" t="s">
        <v>3262</v>
      </c>
    </row>
    <row r="410" spans="1:4" x14ac:dyDescent="0.25">
      <c r="A410">
        <v>53700000</v>
      </c>
      <c r="B410" t="e">
        <f>+IF(#REF!&gt;0,"BIL27","BIL29")</f>
        <v>#REF!</v>
      </c>
      <c r="C410" t="s">
        <v>3261</v>
      </c>
      <c r="D410" t="s">
        <v>3262</v>
      </c>
    </row>
    <row r="411" spans="1:4" x14ac:dyDescent="0.25">
      <c r="A411">
        <v>53800000</v>
      </c>
      <c r="B411" t="e">
        <f>+IF(#REF!&gt;0,"BIL27","BIL29")</f>
        <v>#REF!</v>
      </c>
      <c r="C411" t="s">
        <v>3261</v>
      </c>
      <c r="D411" t="s">
        <v>3262</v>
      </c>
    </row>
    <row r="412" spans="1:4" x14ac:dyDescent="0.25">
      <c r="A412">
        <v>53900000</v>
      </c>
      <c r="B412" t="e">
        <f>+IF(#REF!&gt;0,"BIL27","BIL29")</f>
        <v>#REF!</v>
      </c>
      <c r="C412" t="s">
        <v>3261</v>
      </c>
      <c r="D412" t="s">
        <v>3262</v>
      </c>
    </row>
    <row r="413" spans="1:4" x14ac:dyDescent="0.25">
      <c r="A413">
        <v>54100000</v>
      </c>
      <c r="B413" t="s">
        <v>3261</v>
      </c>
      <c r="C413" t="str">
        <f t="shared" ref="C413:C476" si="18">B413</f>
        <v>BIL27</v>
      </c>
      <c r="D413" t="str">
        <f t="shared" ref="D413:D476" si="19">B413</f>
        <v>BIL27</v>
      </c>
    </row>
    <row r="414" spans="1:4" x14ac:dyDescent="0.25">
      <c r="A414">
        <v>58000000</v>
      </c>
      <c r="B414" t="s">
        <v>3261</v>
      </c>
      <c r="C414" t="str">
        <f t="shared" si="18"/>
        <v>BIL27</v>
      </c>
      <c r="D414" t="str">
        <f t="shared" si="19"/>
        <v>BIL27</v>
      </c>
    </row>
    <row r="415" spans="1:4" x14ac:dyDescent="0.25">
      <c r="A415">
        <v>60100000</v>
      </c>
      <c r="B415" t="s">
        <v>3269</v>
      </c>
      <c r="C415" t="str">
        <f t="shared" si="18"/>
        <v>CR04</v>
      </c>
      <c r="D415" t="str">
        <f t="shared" si="19"/>
        <v>CR04</v>
      </c>
    </row>
    <row r="416" spans="1:4" x14ac:dyDescent="0.25">
      <c r="A416">
        <v>60101000</v>
      </c>
      <c r="B416" t="s">
        <v>3269</v>
      </c>
      <c r="C416" t="str">
        <f t="shared" si="18"/>
        <v>CR04</v>
      </c>
      <c r="D416" t="str">
        <f t="shared" si="19"/>
        <v>CR04</v>
      </c>
    </row>
    <row r="417" spans="1:4" x14ac:dyDescent="0.25">
      <c r="A417">
        <v>60101200</v>
      </c>
      <c r="B417" t="s">
        <v>3269</v>
      </c>
      <c r="C417" t="str">
        <f t="shared" si="18"/>
        <v>CR04</v>
      </c>
      <c r="D417" t="str">
        <f t="shared" si="19"/>
        <v>CR04</v>
      </c>
    </row>
    <row r="418" spans="1:4" x14ac:dyDescent="0.25">
      <c r="A418">
        <v>60102000</v>
      </c>
      <c r="B418" t="s">
        <v>3269</v>
      </c>
      <c r="C418" t="str">
        <f t="shared" si="18"/>
        <v>CR04</v>
      </c>
      <c r="D418" t="str">
        <f t="shared" si="19"/>
        <v>CR04</v>
      </c>
    </row>
    <row r="419" spans="1:4" x14ac:dyDescent="0.25">
      <c r="A419">
        <v>60103000</v>
      </c>
      <c r="B419" t="s">
        <v>3269</v>
      </c>
      <c r="C419" t="str">
        <f t="shared" si="18"/>
        <v>CR04</v>
      </c>
      <c r="D419" t="str">
        <f t="shared" si="19"/>
        <v>CR04</v>
      </c>
    </row>
    <row r="420" spans="1:4" x14ac:dyDescent="0.25">
      <c r="A420">
        <v>60110000</v>
      </c>
      <c r="B420" t="s">
        <v>3269</v>
      </c>
      <c r="C420" t="str">
        <f t="shared" si="18"/>
        <v>CR04</v>
      </c>
      <c r="D420" t="str">
        <f t="shared" si="19"/>
        <v>CR04</v>
      </c>
    </row>
    <row r="421" spans="1:4" x14ac:dyDescent="0.25">
      <c r="A421">
        <v>60114000</v>
      </c>
      <c r="B421" t="s">
        <v>3269</v>
      </c>
      <c r="C421" t="str">
        <f t="shared" si="18"/>
        <v>CR04</v>
      </c>
      <c r="D421" t="str">
        <f t="shared" si="19"/>
        <v>CR04</v>
      </c>
    </row>
    <row r="422" spans="1:4" x14ac:dyDescent="0.25">
      <c r="A422">
        <v>60120000</v>
      </c>
      <c r="B422" t="s">
        <v>3269</v>
      </c>
      <c r="C422" t="str">
        <f t="shared" si="18"/>
        <v>CR04</v>
      </c>
      <c r="D422" t="str">
        <f t="shared" si="19"/>
        <v>CR04</v>
      </c>
    </row>
    <row r="423" spans="1:4" x14ac:dyDescent="0.25">
      <c r="A423">
        <v>60200000</v>
      </c>
      <c r="B423" t="s">
        <v>3269</v>
      </c>
      <c r="C423" t="str">
        <f t="shared" si="18"/>
        <v>CR04</v>
      </c>
      <c r="D423" t="str">
        <f t="shared" si="19"/>
        <v>CR04</v>
      </c>
    </row>
    <row r="424" spans="1:4" x14ac:dyDescent="0.25">
      <c r="A424">
        <v>60201000</v>
      </c>
      <c r="B424" t="s">
        <v>3269</v>
      </c>
      <c r="C424" t="str">
        <f t="shared" si="18"/>
        <v>CR04</v>
      </c>
      <c r="D424" t="str">
        <f t="shared" si="19"/>
        <v>CR04</v>
      </c>
    </row>
    <row r="425" spans="1:4" x14ac:dyDescent="0.25">
      <c r="A425">
        <v>60203000</v>
      </c>
      <c r="B425" t="s">
        <v>3269</v>
      </c>
      <c r="C425" t="str">
        <f t="shared" si="18"/>
        <v>CR04</v>
      </c>
      <c r="D425" t="str">
        <f t="shared" si="19"/>
        <v>CR04</v>
      </c>
    </row>
    <row r="426" spans="1:4" x14ac:dyDescent="0.25">
      <c r="A426">
        <v>60204000</v>
      </c>
      <c r="B426" t="s">
        <v>3269</v>
      </c>
      <c r="C426" t="str">
        <f t="shared" si="18"/>
        <v>CR04</v>
      </c>
      <c r="D426" t="str">
        <f t="shared" si="19"/>
        <v>CR04</v>
      </c>
    </row>
    <row r="427" spans="1:4" x14ac:dyDescent="0.25">
      <c r="A427">
        <v>60205000</v>
      </c>
      <c r="B427" t="s">
        <v>3269</v>
      </c>
      <c r="C427" t="str">
        <f t="shared" si="18"/>
        <v>CR04</v>
      </c>
      <c r="D427" t="str">
        <f t="shared" si="19"/>
        <v>CR04</v>
      </c>
    </row>
    <row r="428" spans="1:4" x14ac:dyDescent="0.25">
      <c r="A428">
        <v>60205100</v>
      </c>
      <c r="B428" t="s">
        <v>3269</v>
      </c>
      <c r="C428" t="str">
        <f t="shared" si="18"/>
        <v>CR04</v>
      </c>
      <c r="D428" t="str">
        <f t="shared" si="19"/>
        <v>CR04</v>
      </c>
    </row>
    <row r="429" spans="1:4" x14ac:dyDescent="0.25">
      <c r="A429">
        <v>60205200</v>
      </c>
      <c r="B429" t="s">
        <v>3269</v>
      </c>
      <c r="C429" t="str">
        <f t="shared" si="18"/>
        <v>CR04</v>
      </c>
      <c r="D429" t="str">
        <f t="shared" si="19"/>
        <v>CR04</v>
      </c>
    </row>
    <row r="430" spans="1:4" x14ac:dyDescent="0.25">
      <c r="A430">
        <v>60205300</v>
      </c>
      <c r="B430" t="s">
        <v>3269</v>
      </c>
      <c r="C430" t="str">
        <f t="shared" si="18"/>
        <v>CR04</v>
      </c>
      <c r="D430" t="str">
        <f t="shared" si="19"/>
        <v>CR04</v>
      </c>
    </row>
    <row r="431" spans="1:4" x14ac:dyDescent="0.25">
      <c r="A431">
        <v>60206000</v>
      </c>
      <c r="B431" t="s">
        <v>3269</v>
      </c>
      <c r="C431" t="str">
        <f t="shared" si="18"/>
        <v>CR04</v>
      </c>
      <c r="D431" t="str">
        <f t="shared" si="19"/>
        <v>CR04</v>
      </c>
    </row>
    <row r="432" spans="1:4" x14ac:dyDescent="0.25">
      <c r="A432">
        <v>60209000</v>
      </c>
      <c r="B432" t="s">
        <v>3269</v>
      </c>
      <c r="C432" t="str">
        <f t="shared" si="18"/>
        <v>CR04</v>
      </c>
      <c r="D432" t="str">
        <f t="shared" si="19"/>
        <v>CR04</v>
      </c>
    </row>
    <row r="433" spans="1:4" x14ac:dyDescent="0.25">
      <c r="A433">
        <v>60210000</v>
      </c>
      <c r="B433" t="s">
        <v>3269</v>
      </c>
      <c r="C433" t="str">
        <f t="shared" si="18"/>
        <v>CR04</v>
      </c>
      <c r="D433" t="str">
        <f t="shared" si="19"/>
        <v>CR04</v>
      </c>
    </row>
    <row r="434" spans="1:4" x14ac:dyDescent="0.25">
      <c r="A434">
        <v>60220000</v>
      </c>
      <c r="B434" t="s">
        <v>3269</v>
      </c>
      <c r="C434" t="str">
        <f t="shared" si="18"/>
        <v>CR04</v>
      </c>
      <c r="D434" t="str">
        <f t="shared" si="19"/>
        <v>CR04</v>
      </c>
    </row>
    <row r="435" spans="1:4" x14ac:dyDescent="0.25">
      <c r="A435">
        <v>60260000</v>
      </c>
      <c r="B435" t="s">
        <v>3269</v>
      </c>
      <c r="C435" t="str">
        <f t="shared" si="18"/>
        <v>CR04</v>
      </c>
      <c r="D435" t="str">
        <f t="shared" si="19"/>
        <v>CR04</v>
      </c>
    </row>
    <row r="436" spans="1:4" x14ac:dyDescent="0.25">
      <c r="A436">
        <v>60301000</v>
      </c>
      <c r="B436" t="s">
        <v>3269</v>
      </c>
      <c r="C436" t="str">
        <f t="shared" si="18"/>
        <v>CR04</v>
      </c>
      <c r="D436" t="str">
        <f t="shared" si="19"/>
        <v>CR04</v>
      </c>
    </row>
    <row r="437" spans="1:4" x14ac:dyDescent="0.25">
      <c r="A437">
        <v>60302000</v>
      </c>
      <c r="B437" t="s">
        <v>3269</v>
      </c>
      <c r="C437" t="str">
        <f t="shared" si="18"/>
        <v>CR04</v>
      </c>
      <c r="D437" t="str">
        <f t="shared" si="19"/>
        <v>CR04</v>
      </c>
    </row>
    <row r="438" spans="1:4" x14ac:dyDescent="0.25">
      <c r="A438">
        <v>60303000</v>
      </c>
      <c r="B438" t="s">
        <v>3269</v>
      </c>
      <c r="C438" t="str">
        <f t="shared" si="18"/>
        <v>CR04</v>
      </c>
      <c r="D438" t="str">
        <f t="shared" si="19"/>
        <v>CR04</v>
      </c>
    </row>
    <row r="439" spans="1:4" x14ac:dyDescent="0.25">
      <c r="A439">
        <v>60305000</v>
      </c>
      <c r="B439" t="s">
        <v>3269</v>
      </c>
      <c r="C439" t="str">
        <f t="shared" si="18"/>
        <v>CR04</v>
      </c>
      <c r="D439" t="str">
        <f t="shared" si="19"/>
        <v>CR04</v>
      </c>
    </row>
    <row r="440" spans="1:4" x14ac:dyDescent="0.25">
      <c r="A440">
        <v>60307000</v>
      </c>
      <c r="B440" t="s">
        <v>3269</v>
      </c>
      <c r="C440" t="str">
        <f t="shared" si="18"/>
        <v>CR04</v>
      </c>
      <c r="D440" t="str">
        <f t="shared" si="19"/>
        <v>CR04</v>
      </c>
    </row>
    <row r="441" spans="1:4" x14ac:dyDescent="0.25">
      <c r="A441">
        <v>60308000</v>
      </c>
      <c r="B441" t="s">
        <v>3269</v>
      </c>
      <c r="C441" t="str">
        <f t="shared" si="18"/>
        <v>CR04</v>
      </c>
      <c r="D441" t="str">
        <f t="shared" si="19"/>
        <v>CR04</v>
      </c>
    </row>
    <row r="442" spans="1:4" x14ac:dyDescent="0.25">
      <c r="A442">
        <v>60310000</v>
      </c>
      <c r="B442" t="s">
        <v>3269</v>
      </c>
      <c r="C442" t="str">
        <f t="shared" si="18"/>
        <v>CR04</v>
      </c>
      <c r="D442" t="str">
        <f t="shared" si="19"/>
        <v>CR04</v>
      </c>
    </row>
    <row r="443" spans="1:4" x14ac:dyDescent="0.25">
      <c r="A443">
        <v>60370000</v>
      </c>
      <c r="B443" t="s">
        <v>3269</v>
      </c>
      <c r="C443" t="str">
        <f t="shared" si="18"/>
        <v>CR04</v>
      </c>
      <c r="D443" t="str">
        <f t="shared" si="19"/>
        <v>CR04</v>
      </c>
    </row>
    <row r="444" spans="1:4" x14ac:dyDescent="0.25">
      <c r="A444">
        <v>60380000</v>
      </c>
      <c r="B444" t="s">
        <v>3269</v>
      </c>
      <c r="C444" t="str">
        <f t="shared" si="18"/>
        <v>CR04</v>
      </c>
      <c r="D444" t="str">
        <f t="shared" si="19"/>
        <v>CR04</v>
      </c>
    </row>
    <row r="445" spans="1:4" x14ac:dyDescent="0.25">
      <c r="A445">
        <v>60400000</v>
      </c>
      <c r="B445" t="s">
        <v>3269</v>
      </c>
      <c r="C445" t="str">
        <f t="shared" si="18"/>
        <v>CR04</v>
      </c>
      <c r="D445" t="str">
        <f t="shared" si="19"/>
        <v>CR04</v>
      </c>
    </row>
    <row r="446" spans="1:4" x14ac:dyDescent="0.25">
      <c r="A446">
        <v>60500000</v>
      </c>
      <c r="B446" t="s">
        <v>3269</v>
      </c>
      <c r="C446" t="str">
        <f t="shared" si="18"/>
        <v>CR04</v>
      </c>
      <c r="D446" t="str">
        <f t="shared" si="19"/>
        <v>CR04</v>
      </c>
    </row>
    <row r="447" spans="1:4" x14ac:dyDescent="0.25">
      <c r="A447">
        <v>60600000</v>
      </c>
      <c r="B447" t="s">
        <v>3269</v>
      </c>
      <c r="C447" t="str">
        <f t="shared" si="18"/>
        <v>CR04</v>
      </c>
      <c r="D447" t="str">
        <f t="shared" si="19"/>
        <v>CR04</v>
      </c>
    </row>
    <row r="448" spans="1:4" x14ac:dyDescent="0.25">
      <c r="A448">
        <v>60601000</v>
      </c>
      <c r="B448" t="s">
        <v>3269</v>
      </c>
      <c r="C448" t="str">
        <f t="shared" si="18"/>
        <v>CR04</v>
      </c>
      <c r="D448" t="str">
        <f t="shared" si="19"/>
        <v>CR04</v>
      </c>
    </row>
    <row r="449" spans="1:4" x14ac:dyDescent="0.25">
      <c r="A449">
        <v>60602000</v>
      </c>
      <c r="B449" t="s">
        <v>3269</v>
      </c>
      <c r="C449" t="str">
        <f t="shared" si="18"/>
        <v>CR04</v>
      </c>
      <c r="D449" t="str">
        <f t="shared" si="19"/>
        <v>CR04</v>
      </c>
    </row>
    <row r="450" spans="1:4" x14ac:dyDescent="0.25">
      <c r="A450">
        <v>60603000</v>
      </c>
      <c r="B450" t="s">
        <v>3269</v>
      </c>
      <c r="C450" t="str">
        <f t="shared" si="18"/>
        <v>CR04</v>
      </c>
      <c r="D450" t="str">
        <f t="shared" si="19"/>
        <v>CR04</v>
      </c>
    </row>
    <row r="451" spans="1:4" x14ac:dyDescent="0.25">
      <c r="A451">
        <v>60603100</v>
      </c>
      <c r="B451" t="s">
        <v>3269</v>
      </c>
      <c r="C451" t="str">
        <f t="shared" si="18"/>
        <v>CR04</v>
      </c>
      <c r="D451" t="str">
        <f t="shared" si="19"/>
        <v>CR04</v>
      </c>
    </row>
    <row r="452" spans="1:4" x14ac:dyDescent="0.25">
      <c r="A452">
        <v>60604000</v>
      </c>
      <c r="B452" t="s">
        <v>3269</v>
      </c>
      <c r="C452" t="str">
        <f t="shared" si="18"/>
        <v>CR04</v>
      </c>
      <c r="D452" t="str">
        <f t="shared" si="19"/>
        <v>CR04</v>
      </c>
    </row>
    <row r="453" spans="1:4" x14ac:dyDescent="0.25">
      <c r="A453">
        <v>60605000</v>
      </c>
      <c r="B453" t="s">
        <v>3269</v>
      </c>
      <c r="C453" t="str">
        <f t="shared" si="18"/>
        <v>CR04</v>
      </c>
      <c r="D453" t="str">
        <f t="shared" si="19"/>
        <v>CR04</v>
      </c>
    </row>
    <row r="454" spans="1:4" x14ac:dyDescent="0.25">
      <c r="A454">
        <v>60606000</v>
      </c>
      <c r="B454" t="s">
        <v>3269</v>
      </c>
      <c r="C454" t="str">
        <f t="shared" si="18"/>
        <v>CR04</v>
      </c>
      <c r="D454" t="str">
        <f t="shared" si="19"/>
        <v>CR04</v>
      </c>
    </row>
    <row r="455" spans="1:4" x14ac:dyDescent="0.25">
      <c r="A455">
        <v>60606100</v>
      </c>
      <c r="B455" t="s">
        <v>3269</v>
      </c>
      <c r="C455" t="str">
        <f t="shared" si="18"/>
        <v>CR04</v>
      </c>
      <c r="D455" t="str">
        <f t="shared" si="19"/>
        <v>CR04</v>
      </c>
    </row>
    <row r="456" spans="1:4" x14ac:dyDescent="0.25">
      <c r="A456">
        <v>60606200</v>
      </c>
      <c r="B456" t="s">
        <v>3269</v>
      </c>
      <c r="C456" t="str">
        <f t="shared" si="18"/>
        <v>CR04</v>
      </c>
      <c r="D456" t="str">
        <f t="shared" si="19"/>
        <v>CR04</v>
      </c>
    </row>
    <row r="457" spans="1:4" x14ac:dyDescent="0.25">
      <c r="A457">
        <v>60607000</v>
      </c>
      <c r="B457" t="s">
        <v>3269</v>
      </c>
      <c r="C457" t="str">
        <f t="shared" si="18"/>
        <v>CR04</v>
      </c>
      <c r="D457" t="str">
        <f t="shared" si="19"/>
        <v>CR04</v>
      </c>
    </row>
    <row r="458" spans="1:4" x14ac:dyDescent="0.25">
      <c r="A458">
        <v>60608000</v>
      </c>
      <c r="B458" t="s">
        <v>3269</v>
      </c>
      <c r="C458" t="str">
        <f t="shared" si="18"/>
        <v>CR04</v>
      </c>
      <c r="D458" t="str">
        <f t="shared" si="19"/>
        <v>CR04</v>
      </c>
    </row>
    <row r="459" spans="1:4" x14ac:dyDescent="0.25">
      <c r="A459">
        <v>60609000</v>
      </c>
      <c r="B459" t="s">
        <v>3269</v>
      </c>
      <c r="C459" t="str">
        <f t="shared" si="18"/>
        <v>CR04</v>
      </c>
      <c r="D459" t="str">
        <f t="shared" si="19"/>
        <v>CR04</v>
      </c>
    </row>
    <row r="460" spans="1:4" x14ac:dyDescent="0.25">
      <c r="A460">
        <v>60609100</v>
      </c>
      <c r="B460" t="s">
        <v>3269</v>
      </c>
      <c r="C460" t="str">
        <f t="shared" si="18"/>
        <v>CR04</v>
      </c>
      <c r="D460" t="str">
        <f t="shared" si="19"/>
        <v>CR04</v>
      </c>
    </row>
    <row r="461" spans="1:4" x14ac:dyDescent="0.25">
      <c r="A461">
        <v>60609200</v>
      </c>
      <c r="B461" t="s">
        <v>3269</v>
      </c>
      <c r="C461" t="str">
        <f t="shared" si="18"/>
        <v>CR04</v>
      </c>
      <c r="D461" t="str">
        <f t="shared" si="19"/>
        <v>CR04</v>
      </c>
    </row>
    <row r="462" spans="1:4" x14ac:dyDescent="0.25">
      <c r="A462">
        <v>60610000</v>
      </c>
      <c r="B462" t="s">
        <v>3269</v>
      </c>
      <c r="C462" t="str">
        <f t="shared" si="18"/>
        <v>CR04</v>
      </c>
      <c r="D462" t="str">
        <f t="shared" si="19"/>
        <v>CR04</v>
      </c>
    </row>
    <row r="463" spans="1:4" x14ac:dyDescent="0.25">
      <c r="A463">
        <v>60611000</v>
      </c>
      <c r="B463" t="s">
        <v>3269</v>
      </c>
      <c r="C463" t="str">
        <f t="shared" si="18"/>
        <v>CR04</v>
      </c>
      <c r="D463" t="str">
        <f t="shared" si="19"/>
        <v>CR04</v>
      </c>
    </row>
    <row r="464" spans="1:4" x14ac:dyDescent="0.25">
      <c r="A464">
        <v>60620000</v>
      </c>
      <c r="B464" t="s">
        <v>3269</v>
      </c>
      <c r="C464" t="str">
        <f t="shared" si="18"/>
        <v>CR04</v>
      </c>
      <c r="D464" t="str">
        <f t="shared" si="19"/>
        <v>CR04</v>
      </c>
    </row>
    <row r="465" spans="1:4" x14ac:dyDescent="0.25">
      <c r="A465">
        <v>60621000</v>
      </c>
      <c r="B465" t="s">
        <v>3269</v>
      </c>
      <c r="C465" t="str">
        <f t="shared" si="18"/>
        <v>CR04</v>
      </c>
      <c r="D465" t="str">
        <f t="shared" si="19"/>
        <v>CR04</v>
      </c>
    </row>
    <row r="466" spans="1:4" x14ac:dyDescent="0.25">
      <c r="A466">
        <v>60630000</v>
      </c>
      <c r="B466" t="s">
        <v>3269</v>
      </c>
      <c r="C466" t="str">
        <f t="shared" si="18"/>
        <v>CR04</v>
      </c>
      <c r="D466" t="str">
        <f t="shared" si="19"/>
        <v>CR04</v>
      </c>
    </row>
    <row r="467" spans="1:4" x14ac:dyDescent="0.25">
      <c r="A467">
        <v>60640000</v>
      </c>
      <c r="B467" t="s">
        <v>3269</v>
      </c>
      <c r="C467" t="str">
        <f t="shared" si="18"/>
        <v>CR04</v>
      </c>
      <c r="D467" t="str">
        <f t="shared" si="19"/>
        <v>CR04</v>
      </c>
    </row>
    <row r="468" spans="1:4" x14ac:dyDescent="0.25">
      <c r="A468">
        <v>60641000</v>
      </c>
      <c r="B468" t="s">
        <v>3269</v>
      </c>
      <c r="C468" t="str">
        <f t="shared" si="18"/>
        <v>CR04</v>
      </c>
      <c r="D468" t="str">
        <f t="shared" si="19"/>
        <v>CR04</v>
      </c>
    </row>
    <row r="469" spans="1:4" x14ac:dyDescent="0.25">
      <c r="A469">
        <v>60650000</v>
      </c>
      <c r="B469" t="s">
        <v>3269</v>
      </c>
      <c r="C469" t="str">
        <f t="shared" si="18"/>
        <v>CR04</v>
      </c>
      <c r="D469" t="str">
        <f t="shared" si="19"/>
        <v>CR04</v>
      </c>
    </row>
    <row r="470" spans="1:4" x14ac:dyDescent="0.25">
      <c r="A470">
        <v>60660000</v>
      </c>
      <c r="B470" t="s">
        <v>3269</v>
      </c>
      <c r="C470" t="str">
        <f t="shared" si="18"/>
        <v>CR04</v>
      </c>
      <c r="D470" t="str">
        <f t="shared" si="19"/>
        <v>CR04</v>
      </c>
    </row>
    <row r="471" spans="1:4" x14ac:dyDescent="0.25">
      <c r="A471">
        <v>60670000</v>
      </c>
      <c r="B471" t="s">
        <v>3269</v>
      </c>
      <c r="C471" t="str">
        <f t="shared" si="18"/>
        <v>CR04</v>
      </c>
      <c r="D471" t="str">
        <f t="shared" si="19"/>
        <v>CR04</v>
      </c>
    </row>
    <row r="472" spans="1:4" x14ac:dyDescent="0.25">
      <c r="A472">
        <v>60680000</v>
      </c>
      <c r="B472" t="s">
        <v>3269</v>
      </c>
      <c r="C472" t="str">
        <f t="shared" si="18"/>
        <v>CR04</v>
      </c>
      <c r="D472" t="str">
        <f t="shared" si="19"/>
        <v>CR04</v>
      </c>
    </row>
    <row r="473" spans="1:4" x14ac:dyDescent="0.25">
      <c r="A473">
        <v>60690000</v>
      </c>
      <c r="B473" t="s">
        <v>3269</v>
      </c>
      <c r="C473" t="str">
        <f t="shared" si="18"/>
        <v>CR04</v>
      </c>
      <c r="D473" t="str">
        <f t="shared" si="19"/>
        <v>CR04</v>
      </c>
    </row>
    <row r="474" spans="1:4" x14ac:dyDescent="0.25">
      <c r="A474">
        <v>60700000</v>
      </c>
      <c r="B474" t="s">
        <v>3269</v>
      </c>
      <c r="C474" t="str">
        <f t="shared" si="18"/>
        <v>CR04</v>
      </c>
      <c r="D474" t="str">
        <f t="shared" si="19"/>
        <v>CR04</v>
      </c>
    </row>
    <row r="475" spans="1:4" x14ac:dyDescent="0.25">
      <c r="A475">
        <v>60701000</v>
      </c>
      <c r="B475" t="s">
        <v>3269</v>
      </c>
      <c r="C475" t="str">
        <f t="shared" si="18"/>
        <v>CR04</v>
      </c>
      <c r="D475" t="str">
        <f t="shared" si="19"/>
        <v>CR04</v>
      </c>
    </row>
    <row r="476" spans="1:4" x14ac:dyDescent="0.25">
      <c r="A476">
        <v>60702000</v>
      </c>
      <c r="B476" t="s">
        <v>3269</v>
      </c>
      <c r="C476" t="str">
        <f t="shared" si="18"/>
        <v>CR04</v>
      </c>
      <c r="D476" t="str">
        <f t="shared" si="19"/>
        <v>CR04</v>
      </c>
    </row>
    <row r="477" spans="1:4" x14ac:dyDescent="0.25">
      <c r="A477">
        <v>60702100</v>
      </c>
      <c r="B477" t="s">
        <v>3269</v>
      </c>
      <c r="C477" t="str">
        <f t="shared" ref="C477:C540" si="20">B477</f>
        <v>CR04</v>
      </c>
      <c r="D477" t="str">
        <f t="shared" ref="D477:D540" si="21">B477</f>
        <v>CR04</v>
      </c>
    </row>
    <row r="478" spans="1:4" x14ac:dyDescent="0.25">
      <c r="A478">
        <v>60710000</v>
      </c>
      <c r="B478" t="s">
        <v>3269</v>
      </c>
      <c r="C478" t="str">
        <f t="shared" si="20"/>
        <v>CR04</v>
      </c>
      <c r="D478" t="str">
        <f t="shared" si="21"/>
        <v>CR04</v>
      </c>
    </row>
    <row r="479" spans="1:4" x14ac:dyDescent="0.25">
      <c r="A479">
        <v>60712000</v>
      </c>
      <c r="B479" t="s">
        <v>3269</v>
      </c>
      <c r="C479" t="str">
        <f t="shared" si="20"/>
        <v>CR04</v>
      </c>
      <c r="D479" t="str">
        <f t="shared" si="21"/>
        <v>CR04</v>
      </c>
    </row>
    <row r="480" spans="1:4" x14ac:dyDescent="0.25">
      <c r="A480">
        <v>60720000</v>
      </c>
      <c r="B480" t="s">
        <v>3269</v>
      </c>
      <c r="C480" t="str">
        <f t="shared" si="20"/>
        <v>CR04</v>
      </c>
      <c r="D480" t="str">
        <f t="shared" si="21"/>
        <v>CR04</v>
      </c>
    </row>
    <row r="481" spans="1:4" x14ac:dyDescent="0.25">
      <c r="A481">
        <v>60800000</v>
      </c>
      <c r="B481" t="s">
        <v>3269</v>
      </c>
      <c r="C481" t="str">
        <f t="shared" si="20"/>
        <v>CR04</v>
      </c>
      <c r="D481" t="str">
        <f t="shared" si="21"/>
        <v>CR04</v>
      </c>
    </row>
    <row r="482" spans="1:4" x14ac:dyDescent="0.25">
      <c r="A482">
        <v>60801000</v>
      </c>
      <c r="B482" t="s">
        <v>3269</v>
      </c>
      <c r="C482" t="str">
        <f t="shared" si="20"/>
        <v>CR04</v>
      </c>
      <c r="D482" t="str">
        <f t="shared" si="21"/>
        <v>CR04</v>
      </c>
    </row>
    <row r="483" spans="1:4" x14ac:dyDescent="0.25">
      <c r="A483">
        <v>60802000</v>
      </c>
      <c r="B483" t="s">
        <v>3269</v>
      </c>
      <c r="C483" t="str">
        <f t="shared" si="20"/>
        <v>CR04</v>
      </c>
      <c r="D483" t="str">
        <f t="shared" si="21"/>
        <v>CR04</v>
      </c>
    </row>
    <row r="484" spans="1:4" x14ac:dyDescent="0.25">
      <c r="A484">
        <v>60803000</v>
      </c>
      <c r="B484" t="s">
        <v>3269</v>
      </c>
      <c r="C484" t="str">
        <f t="shared" si="20"/>
        <v>CR04</v>
      </c>
      <c r="D484" t="str">
        <f t="shared" si="21"/>
        <v>CR04</v>
      </c>
    </row>
    <row r="485" spans="1:4" x14ac:dyDescent="0.25">
      <c r="A485">
        <v>60804000</v>
      </c>
      <c r="B485" t="s">
        <v>3269</v>
      </c>
      <c r="C485" t="str">
        <f t="shared" si="20"/>
        <v>CR04</v>
      </c>
      <c r="D485" t="str">
        <f t="shared" si="21"/>
        <v>CR04</v>
      </c>
    </row>
    <row r="486" spans="1:4" x14ac:dyDescent="0.25">
      <c r="A486">
        <v>60805000</v>
      </c>
      <c r="B486" t="s">
        <v>3269</v>
      </c>
      <c r="C486" t="str">
        <f t="shared" si="20"/>
        <v>CR04</v>
      </c>
      <c r="D486" t="str">
        <f t="shared" si="21"/>
        <v>CR04</v>
      </c>
    </row>
    <row r="487" spans="1:4" x14ac:dyDescent="0.25">
      <c r="A487">
        <v>60806000</v>
      </c>
      <c r="B487" t="s">
        <v>3269</v>
      </c>
      <c r="C487" t="str">
        <f t="shared" si="20"/>
        <v>CR04</v>
      </c>
      <c r="D487" t="str">
        <f t="shared" si="21"/>
        <v>CR04</v>
      </c>
    </row>
    <row r="488" spans="1:4" x14ac:dyDescent="0.25">
      <c r="A488">
        <v>60807000</v>
      </c>
      <c r="B488" t="s">
        <v>3269</v>
      </c>
      <c r="C488" t="str">
        <f t="shared" si="20"/>
        <v>CR04</v>
      </c>
      <c r="D488" t="str">
        <f t="shared" si="21"/>
        <v>CR04</v>
      </c>
    </row>
    <row r="489" spans="1:4" x14ac:dyDescent="0.25">
      <c r="A489">
        <v>60808000</v>
      </c>
      <c r="B489" t="s">
        <v>3269</v>
      </c>
      <c r="C489" t="str">
        <f t="shared" si="20"/>
        <v>CR04</v>
      </c>
      <c r="D489" t="str">
        <f t="shared" si="21"/>
        <v>CR04</v>
      </c>
    </row>
    <row r="490" spans="1:4" x14ac:dyDescent="0.25">
      <c r="A490">
        <v>60809000</v>
      </c>
      <c r="B490" t="s">
        <v>3269</v>
      </c>
      <c r="C490" t="str">
        <f t="shared" si="20"/>
        <v>CR04</v>
      </c>
      <c r="D490" t="str">
        <f t="shared" si="21"/>
        <v>CR04</v>
      </c>
    </row>
    <row r="491" spans="1:4" x14ac:dyDescent="0.25">
      <c r="A491">
        <v>60809100</v>
      </c>
      <c r="B491" t="s">
        <v>3269</v>
      </c>
      <c r="C491" t="str">
        <f t="shared" si="20"/>
        <v>CR04</v>
      </c>
      <c r="D491" t="str">
        <f t="shared" si="21"/>
        <v>CR04</v>
      </c>
    </row>
    <row r="492" spans="1:4" x14ac:dyDescent="0.25">
      <c r="A492">
        <v>60810000</v>
      </c>
      <c r="B492" t="s">
        <v>3269</v>
      </c>
      <c r="C492" t="str">
        <f t="shared" si="20"/>
        <v>CR04</v>
      </c>
      <c r="D492" t="str">
        <f t="shared" si="21"/>
        <v>CR04</v>
      </c>
    </row>
    <row r="493" spans="1:4" x14ac:dyDescent="0.25">
      <c r="A493">
        <v>60811000</v>
      </c>
      <c r="B493" t="s">
        <v>3269</v>
      </c>
      <c r="C493" t="str">
        <f t="shared" si="20"/>
        <v>CR04</v>
      </c>
      <c r="D493" t="str">
        <f t="shared" si="21"/>
        <v>CR04</v>
      </c>
    </row>
    <row r="494" spans="1:4" x14ac:dyDescent="0.25">
      <c r="A494">
        <v>60811100</v>
      </c>
      <c r="B494" t="s">
        <v>3269</v>
      </c>
      <c r="C494" t="str">
        <f t="shared" si="20"/>
        <v>CR04</v>
      </c>
      <c r="D494" t="str">
        <f t="shared" si="21"/>
        <v>CR04</v>
      </c>
    </row>
    <row r="495" spans="1:4" x14ac:dyDescent="0.25">
      <c r="A495">
        <v>60812000</v>
      </c>
      <c r="B495" t="s">
        <v>3269</v>
      </c>
      <c r="C495" t="str">
        <f t="shared" si="20"/>
        <v>CR04</v>
      </c>
      <c r="D495" t="str">
        <f t="shared" si="21"/>
        <v>CR04</v>
      </c>
    </row>
    <row r="496" spans="1:4" x14ac:dyDescent="0.25">
      <c r="A496">
        <v>60813000</v>
      </c>
      <c r="B496" t="s">
        <v>3269</v>
      </c>
      <c r="C496" t="str">
        <f t="shared" si="20"/>
        <v>CR04</v>
      </c>
      <c r="D496" t="str">
        <f t="shared" si="21"/>
        <v>CR04</v>
      </c>
    </row>
    <row r="497" spans="1:4" x14ac:dyDescent="0.25">
      <c r="A497">
        <v>60817000</v>
      </c>
      <c r="B497" t="s">
        <v>3269</v>
      </c>
      <c r="C497" t="str">
        <f t="shared" si="20"/>
        <v>CR04</v>
      </c>
      <c r="D497" t="str">
        <f t="shared" si="21"/>
        <v>CR04</v>
      </c>
    </row>
    <row r="498" spans="1:4" x14ac:dyDescent="0.25">
      <c r="A498">
        <v>60818000</v>
      </c>
      <c r="B498" t="s">
        <v>3269</v>
      </c>
      <c r="C498" t="str">
        <f t="shared" si="20"/>
        <v>CR04</v>
      </c>
      <c r="D498" t="str">
        <f t="shared" si="21"/>
        <v>CR04</v>
      </c>
    </row>
    <row r="499" spans="1:4" x14ac:dyDescent="0.25">
      <c r="A499">
        <v>60820000</v>
      </c>
      <c r="B499" t="s">
        <v>3269</v>
      </c>
      <c r="C499" t="str">
        <f t="shared" si="20"/>
        <v>CR04</v>
      </c>
      <c r="D499" t="str">
        <f t="shared" si="21"/>
        <v>CR04</v>
      </c>
    </row>
    <row r="500" spans="1:4" x14ac:dyDescent="0.25">
      <c r="A500">
        <v>60840000</v>
      </c>
      <c r="B500" t="s">
        <v>3269</v>
      </c>
      <c r="C500" t="str">
        <f t="shared" si="20"/>
        <v>CR04</v>
      </c>
      <c r="D500" t="str">
        <f t="shared" si="21"/>
        <v>CR04</v>
      </c>
    </row>
    <row r="501" spans="1:4" x14ac:dyDescent="0.25">
      <c r="A501">
        <v>60850000</v>
      </c>
      <c r="B501" t="s">
        <v>3269</v>
      </c>
      <c r="C501" t="str">
        <f t="shared" si="20"/>
        <v>CR04</v>
      </c>
      <c r="D501" t="str">
        <f t="shared" si="21"/>
        <v>CR04</v>
      </c>
    </row>
    <row r="502" spans="1:4" x14ac:dyDescent="0.25">
      <c r="A502">
        <v>60880000</v>
      </c>
      <c r="B502" t="s">
        <v>3269</v>
      </c>
      <c r="C502" t="str">
        <f t="shared" si="20"/>
        <v>CR04</v>
      </c>
      <c r="D502" t="str">
        <f t="shared" si="21"/>
        <v>CR04</v>
      </c>
    </row>
    <row r="503" spans="1:4" x14ac:dyDescent="0.25">
      <c r="A503">
        <v>60900000</v>
      </c>
      <c r="B503" t="s">
        <v>3269</v>
      </c>
      <c r="C503" t="str">
        <f t="shared" si="20"/>
        <v>CR04</v>
      </c>
      <c r="D503" t="str">
        <f t="shared" si="21"/>
        <v>CR04</v>
      </c>
    </row>
    <row r="504" spans="1:4" x14ac:dyDescent="0.25">
      <c r="A504">
        <v>60910000</v>
      </c>
      <c r="B504" t="s">
        <v>3269</v>
      </c>
      <c r="C504" t="str">
        <f t="shared" si="20"/>
        <v>CR04</v>
      </c>
      <c r="D504" t="str">
        <f t="shared" si="21"/>
        <v>CR04</v>
      </c>
    </row>
    <row r="505" spans="1:4" x14ac:dyDescent="0.25">
      <c r="A505">
        <v>60920000</v>
      </c>
      <c r="B505" t="s">
        <v>3269</v>
      </c>
      <c r="C505" t="str">
        <f t="shared" si="20"/>
        <v>CR04</v>
      </c>
      <c r="D505" t="str">
        <f t="shared" si="21"/>
        <v>CR04</v>
      </c>
    </row>
    <row r="506" spans="1:4" x14ac:dyDescent="0.25">
      <c r="A506">
        <v>60940000</v>
      </c>
      <c r="B506" t="s">
        <v>3269</v>
      </c>
      <c r="C506" t="str">
        <f t="shared" si="20"/>
        <v>CR04</v>
      </c>
      <c r="D506" t="str">
        <f t="shared" si="21"/>
        <v>CR04</v>
      </c>
    </row>
    <row r="507" spans="1:4" x14ac:dyDescent="0.25">
      <c r="A507">
        <v>61100000</v>
      </c>
      <c r="B507" t="s">
        <v>3273</v>
      </c>
      <c r="C507" t="str">
        <f t="shared" si="20"/>
        <v>CR05</v>
      </c>
      <c r="D507" t="str">
        <f t="shared" si="21"/>
        <v>CR05</v>
      </c>
    </row>
    <row r="508" spans="1:4" x14ac:dyDescent="0.25">
      <c r="A508">
        <v>61110000</v>
      </c>
      <c r="B508" t="s">
        <v>3273</v>
      </c>
      <c r="C508" t="str">
        <f t="shared" si="20"/>
        <v>CR05</v>
      </c>
      <c r="D508" t="str">
        <f t="shared" si="21"/>
        <v>CR05</v>
      </c>
    </row>
    <row r="509" spans="1:4" x14ac:dyDescent="0.25">
      <c r="A509">
        <v>61300000</v>
      </c>
      <c r="B509" t="s">
        <v>3273</v>
      </c>
      <c r="C509" t="str">
        <f t="shared" si="20"/>
        <v>CR05</v>
      </c>
      <c r="D509" t="str">
        <f t="shared" si="21"/>
        <v>CR05</v>
      </c>
    </row>
    <row r="510" spans="1:4" x14ac:dyDescent="0.25">
      <c r="A510">
        <v>61301000</v>
      </c>
      <c r="B510" t="s">
        <v>3273</v>
      </c>
      <c r="C510" t="str">
        <f t="shared" si="20"/>
        <v>CR05</v>
      </c>
      <c r="D510" t="str">
        <f t="shared" si="21"/>
        <v>CR05</v>
      </c>
    </row>
    <row r="511" spans="1:4" x14ac:dyDescent="0.25">
      <c r="A511">
        <v>61302000</v>
      </c>
      <c r="B511" t="s">
        <v>3273</v>
      </c>
      <c r="C511" t="str">
        <f t="shared" si="20"/>
        <v>CR05</v>
      </c>
      <c r="D511" t="str">
        <f t="shared" si="21"/>
        <v>CR05</v>
      </c>
    </row>
    <row r="512" spans="1:4" x14ac:dyDescent="0.25">
      <c r="A512">
        <v>61302100</v>
      </c>
      <c r="B512" t="s">
        <v>3273</v>
      </c>
      <c r="C512" t="str">
        <f t="shared" si="20"/>
        <v>CR05</v>
      </c>
      <c r="D512" t="str">
        <f t="shared" si="21"/>
        <v>CR05</v>
      </c>
    </row>
    <row r="513" spans="1:4" x14ac:dyDescent="0.25">
      <c r="A513">
        <v>61302200</v>
      </c>
      <c r="B513" t="s">
        <v>3273</v>
      </c>
      <c r="C513" t="str">
        <f t="shared" si="20"/>
        <v>CR05</v>
      </c>
      <c r="D513" t="str">
        <f t="shared" si="21"/>
        <v>CR05</v>
      </c>
    </row>
    <row r="514" spans="1:4" x14ac:dyDescent="0.25">
      <c r="A514">
        <v>61302300</v>
      </c>
      <c r="B514" t="s">
        <v>3273</v>
      </c>
      <c r="C514" t="str">
        <f t="shared" si="20"/>
        <v>CR05</v>
      </c>
      <c r="D514" t="str">
        <f t="shared" si="21"/>
        <v>CR05</v>
      </c>
    </row>
    <row r="515" spans="1:4" x14ac:dyDescent="0.25">
      <c r="A515">
        <v>61302400</v>
      </c>
      <c r="B515" t="s">
        <v>3273</v>
      </c>
      <c r="C515" t="str">
        <f t="shared" si="20"/>
        <v>CR05</v>
      </c>
      <c r="D515" t="str">
        <f t="shared" si="21"/>
        <v>CR05</v>
      </c>
    </row>
    <row r="516" spans="1:4" x14ac:dyDescent="0.25">
      <c r="A516">
        <v>61302500</v>
      </c>
      <c r="B516" t="s">
        <v>3273</v>
      </c>
      <c r="C516" t="str">
        <f t="shared" si="20"/>
        <v>CR05</v>
      </c>
      <c r="D516" t="str">
        <f t="shared" si="21"/>
        <v>CR05</v>
      </c>
    </row>
    <row r="517" spans="1:4" x14ac:dyDescent="0.25">
      <c r="A517">
        <v>61302600</v>
      </c>
      <c r="B517" t="s">
        <v>3273</v>
      </c>
      <c r="C517" t="str">
        <f t="shared" si="20"/>
        <v>CR05</v>
      </c>
      <c r="D517" t="str">
        <f t="shared" si="21"/>
        <v>CR05</v>
      </c>
    </row>
    <row r="518" spans="1:4" x14ac:dyDescent="0.25">
      <c r="A518">
        <v>61303000</v>
      </c>
      <c r="B518" t="s">
        <v>3273</v>
      </c>
      <c r="C518" t="str">
        <f t="shared" si="20"/>
        <v>CR05</v>
      </c>
      <c r="D518" t="str">
        <f t="shared" si="21"/>
        <v>CR05</v>
      </c>
    </row>
    <row r="519" spans="1:4" x14ac:dyDescent="0.25">
      <c r="A519">
        <v>61304000</v>
      </c>
      <c r="B519" t="s">
        <v>3273</v>
      </c>
      <c r="C519" t="str">
        <f t="shared" si="20"/>
        <v>CR05</v>
      </c>
      <c r="D519" t="str">
        <f t="shared" si="21"/>
        <v>CR05</v>
      </c>
    </row>
    <row r="520" spans="1:4" x14ac:dyDescent="0.25">
      <c r="A520">
        <v>61400000</v>
      </c>
      <c r="B520" t="s">
        <v>3273</v>
      </c>
      <c r="C520" t="str">
        <f t="shared" si="20"/>
        <v>CR05</v>
      </c>
      <c r="D520" t="str">
        <f t="shared" si="21"/>
        <v>CR05</v>
      </c>
    </row>
    <row r="521" spans="1:4" x14ac:dyDescent="0.25">
      <c r="A521">
        <v>61500000</v>
      </c>
      <c r="B521" t="s">
        <v>3273</v>
      </c>
      <c r="C521" t="str">
        <f t="shared" si="20"/>
        <v>CR05</v>
      </c>
      <c r="D521" t="str">
        <f t="shared" si="21"/>
        <v>CR05</v>
      </c>
    </row>
    <row r="522" spans="1:4" x14ac:dyDescent="0.25">
      <c r="A522">
        <v>61501000</v>
      </c>
      <c r="B522" t="s">
        <v>3273</v>
      </c>
      <c r="C522" t="str">
        <f t="shared" si="20"/>
        <v>CR05</v>
      </c>
      <c r="D522" t="str">
        <f t="shared" si="21"/>
        <v>CR05</v>
      </c>
    </row>
    <row r="523" spans="1:4" x14ac:dyDescent="0.25">
      <c r="A523">
        <v>61501400</v>
      </c>
      <c r="B523" t="s">
        <v>3273</v>
      </c>
      <c r="C523" t="str">
        <f t="shared" si="20"/>
        <v>CR05</v>
      </c>
      <c r="D523" t="str">
        <f t="shared" si="21"/>
        <v>CR05</v>
      </c>
    </row>
    <row r="524" spans="1:4" x14ac:dyDescent="0.25">
      <c r="A524">
        <v>61502000</v>
      </c>
      <c r="B524" t="s">
        <v>3273</v>
      </c>
      <c r="C524" t="str">
        <f t="shared" si="20"/>
        <v>CR05</v>
      </c>
      <c r="D524" t="str">
        <f t="shared" si="21"/>
        <v>CR05</v>
      </c>
    </row>
    <row r="525" spans="1:4" x14ac:dyDescent="0.25">
      <c r="A525">
        <v>61503000</v>
      </c>
      <c r="B525" t="s">
        <v>3273</v>
      </c>
      <c r="C525" t="str">
        <f t="shared" si="20"/>
        <v>CR05</v>
      </c>
      <c r="D525" t="str">
        <f t="shared" si="21"/>
        <v>CR05</v>
      </c>
    </row>
    <row r="526" spans="1:4" x14ac:dyDescent="0.25">
      <c r="A526">
        <v>61504000</v>
      </c>
      <c r="B526" t="s">
        <v>3273</v>
      </c>
      <c r="C526" t="str">
        <f t="shared" si="20"/>
        <v>CR05</v>
      </c>
      <c r="D526" t="str">
        <f t="shared" si="21"/>
        <v>CR05</v>
      </c>
    </row>
    <row r="527" spans="1:4" x14ac:dyDescent="0.25">
      <c r="A527">
        <v>61505000</v>
      </c>
      <c r="B527" t="s">
        <v>3273</v>
      </c>
      <c r="C527" t="str">
        <f t="shared" si="20"/>
        <v>CR05</v>
      </c>
      <c r="D527" t="str">
        <f t="shared" si="21"/>
        <v>CR05</v>
      </c>
    </row>
    <row r="528" spans="1:4" x14ac:dyDescent="0.25">
      <c r="A528">
        <v>61506000</v>
      </c>
      <c r="B528" t="s">
        <v>3273</v>
      </c>
      <c r="C528" t="str">
        <f t="shared" si="20"/>
        <v>CR05</v>
      </c>
      <c r="D528" t="str">
        <f t="shared" si="21"/>
        <v>CR05</v>
      </c>
    </row>
    <row r="529" spans="1:4" x14ac:dyDescent="0.25">
      <c r="A529">
        <v>61513000</v>
      </c>
      <c r="B529" t="s">
        <v>3273</v>
      </c>
      <c r="C529" t="str">
        <f t="shared" si="20"/>
        <v>CR05</v>
      </c>
      <c r="D529" t="str">
        <f t="shared" si="21"/>
        <v>CR05</v>
      </c>
    </row>
    <row r="530" spans="1:4" x14ac:dyDescent="0.25">
      <c r="A530">
        <v>61520000</v>
      </c>
      <c r="B530" t="s">
        <v>3273</v>
      </c>
      <c r="C530" t="str">
        <f t="shared" si="20"/>
        <v>CR05</v>
      </c>
      <c r="D530" t="str">
        <f t="shared" si="21"/>
        <v>CR05</v>
      </c>
    </row>
    <row r="531" spans="1:4" x14ac:dyDescent="0.25">
      <c r="A531">
        <v>61530000</v>
      </c>
      <c r="B531" t="s">
        <v>3273</v>
      </c>
      <c r="C531" t="str">
        <f t="shared" si="20"/>
        <v>CR05</v>
      </c>
      <c r="D531" t="str">
        <f t="shared" si="21"/>
        <v>CR05</v>
      </c>
    </row>
    <row r="532" spans="1:4" x14ac:dyDescent="0.25">
      <c r="A532">
        <v>61540000</v>
      </c>
      <c r="B532" t="s">
        <v>3273</v>
      </c>
      <c r="C532" t="str">
        <f t="shared" si="20"/>
        <v>CR05</v>
      </c>
      <c r="D532" t="str">
        <f t="shared" si="21"/>
        <v>CR05</v>
      </c>
    </row>
    <row r="533" spans="1:4" x14ac:dyDescent="0.25">
      <c r="A533">
        <v>61541000</v>
      </c>
      <c r="B533" t="s">
        <v>3273</v>
      </c>
      <c r="C533" t="str">
        <f t="shared" si="20"/>
        <v>CR05</v>
      </c>
      <c r="D533" t="str">
        <f t="shared" si="21"/>
        <v>CR05</v>
      </c>
    </row>
    <row r="534" spans="1:4" x14ac:dyDescent="0.25">
      <c r="A534">
        <v>61550000</v>
      </c>
      <c r="B534" t="s">
        <v>3273</v>
      </c>
      <c r="C534" t="str">
        <f t="shared" si="20"/>
        <v>CR05</v>
      </c>
      <c r="D534" t="str">
        <f t="shared" si="21"/>
        <v>CR05</v>
      </c>
    </row>
    <row r="535" spans="1:4" x14ac:dyDescent="0.25">
      <c r="A535">
        <v>61560000</v>
      </c>
      <c r="B535" t="s">
        <v>3273</v>
      </c>
      <c r="C535" t="str">
        <f t="shared" si="20"/>
        <v>CR05</v>
      </c>
      <c r="D535" t="str">
        <f t="shared" si="21"/>
        <v>CR05</v>
      </c>
    </row>
    <row r="536" spans="1:4" x14ac:dyDescent="0.25">
      <c r="A536">
        <v>61600000</v>
      </c>
      <c r="B536" t="s">
        <v>3273</v>
      </c>
      <c r="C536" t="str">
        <f t="shared" si="20"/>
        <v>CR05</v>
      </c>
      <c r="D536" t="str">
        <f t="shared" si="21"/>
        <v>CR05</v>
      </c>
    </row>
    <row r="537" spans="1:4" x14ac:dyDescent="0.25">
      <c r="A537">
        <v>61601000</v>
      </c>
      <c r="B537" t="s">
        <v>3273</v>
      </c>
      <c r="C537" t="str">
        <f t="shared" si="20"/>
        <v>CR05</v>
      </c>
      <c r="D537" t="str">
        <f t="shared" si="21"/>
        <v>CR05</v>
      </c>
    </row>
    <row r="538" spans="1:4" x14ac:dyDescent="0.25">
      <c r="A538">
        <v>61602000</v>
      </c>
      <c r="B538" t="s">
        <v>3273</v>
      </c>
      <c r="C538" t="str">
        <f t="shared" si="20"/>
        <v>CR05</v>
      </c>
      <c r="D538" t="str">
        <f t="shared" si="21"/>
        <v>CR05</v>
      </c>
    </row>
    <row r="539" spans="1:4" x14ac:dyDescent="0.25">
      <c r="A539">
        <v>61603000</v>
      </c>
      <c r="B539" t="s">
        <v>3273</v>
      </c>
      <c r="C539" t="str">
        <f t="shared" si="20"/>
        <v>CR05</v>
      </c>
      <c r="D539" t="str">
        <f t="shared" si="21"/>
        <v>CR05</v>
      </c>
    </row>
    <row r="540" spans="1:4" x14ac:dyDescent="0.25">
      <c r="A540">
        <v>61604000</v>
      </c>
      <c r="B540" t="s">
        <v>3273</v>
      </c>
      <c r="C540" t="str">
        <f t="shared" si="20"/>
        <v>CR05</v>
      </c>
      <c r="D540" t="str">
        <f t="shared" si="21"/>
        <v>CR05</v>
      </c>
    </row>
    <row r="541" spans="1:4" x14ac:dyDescent="0.25">
      <c r="A541">
        <v>61610000</v>
      </c>
      <c r="B541" t="s">
        <v>3273</v>
      </c>
      <c r="C541" t="str">
        <f t="shared" ref="C541:C604" si="22">B541</f>
        <v>CR05</v>
      </c>
      <c r="D541" t="str">
        <f t="shared" ref="D541:D604" si="23">B541</f>
        <v>CR05</v>
      </c>
    </row>
    <row r="542" spans="1:4" x14ac:dyDescent="0.25">
      <c r="A542">
        <v>61620000</v>
      </c>
      <c r="B542" t="s">
        <v>3273</v>
      </c>
      <c r="C542" t="str">
        <f t="shared" si="22"/>
        <v>CR05</v>
      </c>
      <c r="D542" t="str">
        <f t="shared" si="23"/>
        <v>CR05</v>
      </c>
    </row>
    <row r="543" spans="1:4" x14ac:dyDescent="0.25">
      <c r="A543">
        <v>61700000</v>
      </c>
      <c r="B543" t="s">
        <v>3273</v>
      </c>
      <c r="C543" t="str">
        <f t="shared" si="22"/>
        <v>CR05</v>
      </c>
      <c r="D543" t="str">
        <f t="shared" si="23"/>
        <v>CR05</v>
      </c>
    </row>
    <row r="544" spans="1:4" x14ac:dyDescent="0.25">
      <c r="A544">
        <v>61800000</v>
      </c>
      <c r="B544" t="s">
        <v>3273</v>
      </c>
      <c r="C544" t="str">
        <f t="shared" si="22"/>
        <v>CR05</v>
      </c>
      <c r="D544" t="str">
        <f t="shared" si="23"/>
        <v>CR05</v>
      </c>
    </row>
    <row r="545" spans="1:4" x14ac:dyDescent="0.25">
      <c r="A545">
        <v>61801000</v>
      </c>
      <c r="B545" t="s">
        <v>3273</v>
      </c>
      <c r="C545" t="str">
        <f t="shared" si="22"/>
        <v>CR05</v>
      </c>
      <c r="D545" t="str">
        <f t="shared" si="23"/>
        <v>CR05</v>
      </c>
    </row>
    <row r="546" spans="1:4" x14ac:dyDescent="0.25">
      <c r="A546">
        <v>61802000</v>
      </c>
      <c r="B546" t="s">
        <v>3273</v>
      </c>
      <c r="C546" t="str">
        <f t="shared" si="22"/>
        <v>CR05</v>
      </c>
      <c r="D546" t="str">
        <f t="shared" si="23"/>
        <v>CR05</v>
      </c>
    </row>
    <row r="547" spans="1:4" x14ac:dyDescent="0.25">
      <c r="A547">
        <v>61810000</v>
      </c>
      <c r="B547" t="s">
        <v>3273</v>
      </c>
      <c r="C547" t="str">
        <f t="shared" si="22"/>
        <v>CR05</v>
      </c>
      <c r="D547" t="str">
        <f t="shared" si="23"/>
        <v>CR05</v>
      </c>
    </row>
    <row r="548" spans="1:4" x14ac:dyDescent="0.25">
      <c r="A548">
        <v>61820000</v>
      </c>
      <c r="B548" t="s">
        <v>3273</v>
      </c>
      <c r="C548" t="str">
        <f t="shared" si="22"/>
        <v>CR05</v>
      </c>
      <c r="D548" t="str">
        <f t="shared" si="23"/>
        <v>CR05</v>
      </c>
    </row>
    <row r="549" spans="1:4" x14ac:dyDescent="0.25">
      <c r="A549">
        <v>61830000</v>
      </c>
      <c r="B549" t="s">
        <v>3273</v>
      </c>
      <c r="C549" t="str">
        <f t="shared" si="22"/>
        <v>CR05</v>
      </c>
      <c r="D549" t="str">
        <f t="shared" si="23"/>
        <v>CR05</v>
      </c>
    </row>
    <row r="550" spans="1:4" x14ac:dyDescent="0.25">
      <c r="A550">
        <v>61900000</v>
      </c>
      <c r="B550" t="s">
        <v>3273</v>
      </c>
      <c r="C550" t="str">
        <f t="shared" si="22"/>
        <v>CR05</v>
      </c>
      <c r="D550" t="str">
        <f t="shared" si="23"/>
        <v>CR05</v>
      </c>
    </row>
    <row r="551" spans="1:4" x14ac:dyDescent="0.25">
      <c r="A551">
        <v>62100000</v>
      </c>
      <c r="B551" t="s">
        <v>3273</v>
      </c>
      <c r="C551" t="str">
        <f t="shared" si="22"/>
        <v>CR05</v>
      </c>
      <c r="D551" t="str">
        <f t="shared" si="23"/>
        <v>CR05</v>
      </c>
    </row>
    <row r="552" spans="1:4" x14ac:dyDescent="0.25">
      <c r="A552">
        <v>62101000</v>
      </c>
      <c r="B552" t="s">
        <v>3273</v>
      </c>
      <c r="C552" t="str">
        <f t="shared" si="22"/>
        <v>CR05</v>
      </c>
      <c r="D552" t="str">
        <f t="shared" si="23"/>
        <v>CR05</v>
      </c>
    </row>
    <row r="553" spans="1:4" x14ac:dyDescent="0.25">
      <c r="A553">
        <v>62102000</v>
      </c>
      <c r="B553" t="s">
        <v>3273</v>
      </c>
      <c r="C553" t="str">
        <f t="shared" si="22"/>
        <v>CR05</v>
      </c>
      <c r="D553" t="str">
        <f t="shared" si="23"/>
        <v>CR05</v>
      </c>
    </row>
    <row r="554" spans="1:4" x14ac:dyDescent="0.25">
      <c r="A554">
        <v>62103000</v>
      </c>
      <c r="B554" t="s">
        <v>3273</v>
      </c>
      <c r="C554" t="str">
        <f t="shared" si="22"/>
        <v>CR05</v>
      </c>
      <c r="D554" t="str">
        <f t="shared" si="23"/>
        <v>CR05</v>
      </c>
    </row>
    <row r="555" spans="1:4" x14ac:dyDescent="0.25">
      <c r="A555">
        <v>62104000</v>
      </c>
      <c r="B555" t="s">
        <v>3273</v>
      </c>
      <c r="C555" t="str">
        <f t="shared" si="22"/>
        <v>CR05</v>
      </c>
      <c r="D555" t="str">
        <f t="shared" si="23"/>
        <v>CR05</v>
      </c>
    </row>
    <row r="556" spans="1:4" x14ac:dyDescent="0.25">
      <c r="A556">
        <v>62105000</v>
      </c>
      <c r="B556" t="s">
        <v>3273</v>
      </c>
      <c r="C556" t="str">
        <f t="shared" si="22"/>
        <v>CR05</v>
      </c>
      <c r="D556" t="str">
        <f t="shared" si="23"/>
        <v>CR05</v>
      </c>
    </row>
    <row r="557" spans="1:4" x14ac:dyDescent="0.25">
      <c r="A557">
        <v>62200000</v>
      </c>
      <c r="B557" t="s">
        <v>3273</v>
      </c>
      <c r="C557" t="str">
        <f t="shared" si="22"/>
        <v>CR05</v>
      </c>
      <c r="D557" t="str">
        <f t="shared" si="23"/>
        <v>CR05</v>
      </c>
    </row>
    <row r="558" spans="1:4" x14ac:dyDescent="0.25">
      <c r="A558">
        <v>62201000</v>
      </c>
      <c r="B558" t="s">
        <v>3273</v>
      </c>
      <c r="C558" t="str">
        <f t="shared" si="22"/>
        <v>CR05</v>
      </c>
      <c r="D558" t="str">
        <f t="shared" si="23"/>
        <v>CR05</v>
      </c>
    </row>
    <row r="559" spans="1:4" x14ac:dyDescent="0.25">
      <c r="A559">
        <v>62202000</v>
      </c>
      <c r="B559" t="s">
        <v>3273</v>
      </c>
      <c r="C559" t="str">
        <f t="shared" si="22"/>
        <v>CR05</v>
      </c>
      <c r="D559" t="str">
        <f t="shared" si="23"/>
        <v>CR05</v>
      </c>
    </row>
    <row r="560" spans="1:4" x14ac:dyDescent="0.25">
      <c r="A560">
        <v>62203000</v>
      </c>
      <c r="B560" t="s">
        <v>3273</v>
      </c>
      <c r="C560" t="str">
        <f t="shared" si="22"/>
        <v>CR05</v>
      </c>
      <c r="D560" t="str">
        <f t="shared" si="23"/>
        <v>CR05</v>
      </c>
    </row>
    <row r="561" spans="1:4" x14ac:dyDescent="0.25">
      <c r="A561">
        <v>62204000</v>
      </c>
      <c r="B561" t="s">
        <v>3273</v>
      </c>
      <c r="C561" t="str">
        <f t="shared" si="22"/>
        <v>CR05</v>
      </c>
      <c r="D561" t="str">
        <f t="shared" si="23"/>
        <v>CR05</v>
      </c>
    </row>
    <row r="562" spans="1:4" x14ac:dyDescent="0.25">
      <c r="A562">
        <v>62206000</v>
      </c>
      <c r="B562" t="s">
        <v>3273</v>
      </c>
      <c r="C562" t="str">
        <f t="shared" si="22"/>
        <v>CR05</v>
      </c>
      <c r="D562" t="str">
        <f t="shared" si="23"/>
        <v>CR05</v>
      </c>
    </row>
    <row r="563" spans="1:4" x14ac:dyDescent="0.25">
      <c r="A563">
        <v>62208000</v>
      </c>
      <c r="B563" t="s">
        <v>3273</v>
      </c>
      <c r="C563" t="str">
        <f t="shared" si="22"/>
        <v>CR05</v>
      </c>
      <c r="D563" t="str">
        <f t="shared" si="23"/>
        <v>CR05</v>
      </c>
    </row>
    <row r="564" spans="1:4" x14ac:dyDescent="0.25">
      <c r="A564">
        <v>62209000</v>
      </c>
      <c r="B564" t="s">
        <v>3273</v>
      </c>
      <c r="C564" t="str">
        <f t="shared" si="22"/>
        <v>CR05</v>
      </c>
      <c r="D564" t="str">
        <f t="shared" si="23"/>
        <v>CR05</v>
      </c>
    </row>
    <row r="565" spans="1:4" x14ac:dyDescent="0.25">
      <c r="A565">
        <v>62210000</v>
      </c>
      <c r="B565" t="s">
        <v>3273</v>
      </c>
      <c r="C565" t="str">
        <f t="shared" si="22"/>
        <v>CR05</v>
      </c>
      <c r="D565" t="str">
        <f t="shared" si="23"/>
        <v>CR05</v>
      </c>
    </row>
    <row r="566" spans="1:4" x14ac:dyDescent="0.25">
      <c r="A566">
        <v>62260000</v>
      </c>
      <c r="B566" t="s">
        <v>3273</v>
      </c>
      <c r="C566" t="str">
        <f t="shared" si="22"/>
        <v>CR05</v>
      </c>
      <c r="D566" t="str">
        <f t="shared" si="23"/>
        <v>CR05</v>
      </c>
    </row>
    <row r="567" spans="1:4" x14ac:dyDescent="0.25">
      <c r="A567">
        <v>62300000</v>
      </c>
      <c r="B567" t="s">
        <v>3273</v>
      </c>
      <c r="C567" t="str">
        <f t="shared" si="22"/>
        <v>CR05</v>
      </c>
      <c r="D567" t="str">
        <f t="shared" si="23"/>
        <v>CR05</v>
      </c>
    </row>
    <row r="568" spans="1:4" x14ac:dyDescent="0.25">
      <c r="A568">
        <v>62301000</v>
      </c>
      <c r="B568" t="s">
        <v>3273</v>
      </c>
      <c r="C568" t="str">
        <f t="shared" si="22"/>
        <v>CR05</v>
      </c>
      <c r="D568" t="str">
        <f t="shared" si="23"/>
        <v>CR05</v>
      </c>
    </row>
    <row r="569" spans="1:4" x14ac:dyDescent="0.25">
      <c r="A569">
        <v>62302000</v>
      </c>
      <c r="B569" t="s">
        <v>3273</v>
      </c>
      <c r="C569" t="str">
        <f t="shared" si="22"/>
        <v>CR05</v>
      </c>
      <c r="D569" t="str">
        <f t="shared" si="23"/>
        <v>CR05</v>
      </c>
    </row>
    <row r="570" spans="1:4" x14ac:dyDescent="0.25">
      <c r="A570">
        <v>62303000</v>
      </c>
      <c r="B570" t="s">
        <v>3273</v>
      </c>
      <c r="C570" t="str">
        <f t="shared" si="22"/>
        <v>CR05</v>
      </c>
      <c r="D570" t="str">
        <f t="shared" si="23"/>
        <v>CR05</v>
      </c>
    </row>
    <row r="571" spans="1:4" x14ac:dyDescent="0.25">
      <c r="A571">
        <v>62304000</v>
      </c>
      <c r="B571" t="s">
        <v>3273</v>
      </c>
      <c r="C571" t="str">
        <f t="shared" si="22"/>
        <v>CR05</v>
      </c>
      <c r="D571" t="str">
        <f t="shared" si="23"/>
        <v>CR05</v>
      </c>
    </row>
    <row r="572" spans="1:4" x14ac:dyDescent="0.25">
      <c r="A572">
        <v>62305000</v>
      </c>
      <c r="B572" t="s">
        <v>3273</v>
      </c>
      <c r="C572" t="str">
        <f t="shared" si="22"/>
        <v>CR05</v>
      </c>
      <c r="D572" t="str">
        <f t="shared" si="23"/>
        <v>CR05</v>
      </c>
    </row>
    <row r="573" spans="1:4" x14ac:dyDescent="0.25">
      <c r="A573">
        <v>62308000</v>
      </c>
      <c r="B573" t="s">
        <v>3273</v>
      </c>
      <c r="C573" t="str">
        <f t="shared" si="22"/>
        <v>CR05</v>
      </c>
      <c r="D573" t="str">
        <f t="shared" si="23"/>
        <v>CR05</v>
      </c>
    </row>
    <row r="574" spans="1:4" x14ac:dyDescent="0.25">
      <c r="A574">
        <v>62334000</v>
      </c>
      <c r="B574" t="s">
        <v>3273</v>
      </c>
      <c r="C574" t="str">
        <f t="shared" si="22"/>
        <v>CR05</v>
      </c>
      <c r="D574" t="str">
        <f t="shared" si="23"/>
        <v>CR05</v>
      </c>
    </row>
    <row r="575" spans="1:4" x14ac:dyDescent="0.25">
      <c r="A575">
        <v>62360000</v>
      </c>
      <c r="B575" t="s">
        <v>3273</v>
      </c>
      <c r="C575" t="str">
        <f t="shared" si="22"/>
        <v>CR05</v>
      </c>
      <c r="D575" t="str">
        <f t="shared" si="23"/>
        <v>CR05</v>
      </c>
    </row>
    <row r="576" spans="1:4" x14ac:dyDescent="0.25">
      <c r="A576">
        <v>62400000</v>
      </c>
      <c r="B576" t="s">
        <v>3273</v>
      </c>
      <c r="C576" t="str">
        <f t="shared" si="22"/>
        <v>CR05</v>
      </c>
      <c r="D576" t="str">
        <f t="shared" si="23"/>
        <v>CR05</v>
      </c>
    </row>
    <row r="577" spans="1:4" x14ac:dyDescent="0.25">
      <c r="A577">
        <v>62401000</v>
      </c>
      <c r="B577" t="s">
        <v>3273</v>
      </c>
      <c r="C577" t="str">
        <f t="shared" si="22"/>
        <v>CR05</v>
      </c>
      <c r="D577" t="str">
        <f t="shared" si="23"/>
        <v>CR05</v>
      </c>
    </row>
    <row r="578" spans="1:4" x14ac:dyDescent="0.25">
      <c r="A578">
        <v>62402000</v>
      </c>
      <c r="B578" t="s">
        <v>3273</v>
      </c>
      <c r="C578" t="str">
        <f t="shared" si="22"/>
        <v>CR05</v>
      </c>
      <c r="D578" t="str">
        <f t="shared" si="23"/>
        <v>CR05</v>
      </c>
    </row>
    <row r="579" spans="1:4" x14ac:dyDescent="0.25">
      <c r="A579">
        <v>62403000</v>
      </c>
      <c r="B579" t="s">
        <v>3273</v>
      </c>
      <c r="C579" t="str">
        <f t="shared" si="22"/>
        <v>CR05</v>
      </c>
      <c r="D579" t="str">
        <f t="shared" si="23"/>
        <v>CR05</v>
      </c>
    </row>
    <row r="580" spans="1:4" x14ac:dyDescent="0.25">
      <c r="A580">
        <v>62404000</v>
      </c>
      <c r="B580" t="s">
        <v>3273</v>
      </c>
      <c r="C580" t="str">
        <f t="shared" si="22"/>
        <v>CR05</v>
      </c>
      <c r="D580" t="str">
        <f t="shared" si="23"/>
        <v>CR05</v>
      </c>
    </row>
    <row r="581" spans="1:4" x14ac:dyDescent="0.25">
      <c r="A581">
        <v>62450000</v>
      </c>
      <c r="B581" t="s">
        <v>3273</v>
      </c>
      <c r="C581" t="str">
        <f t="shared" si="22"/>
        <v>CR05</v>
      </c>
      <c r="D581" t="str">
        <f t="shared" si="23"/>
        <v>CR05</v>
      </c>
    </row>
    <row r="582" spans="1:4" x14ac:dyDescent="0.25">
      <c r="A582">
        <v>62460000</v>
      </c>
      <c r="B582" t="s">
        <v>3273</v>
      </c>
      <c r="C582" t="str">
        <f t="shared" si="22"/>
        <v>CR05</v>
      </c>
      <c r="D582" t="str">
        <f t="shared" si="23"/>
        <v>CR05</v>
      </c>
    </row>
    <row r="583" spans="1:4" x14ac:dyDescent="0.25">
      <c r="A583">
        <v>62470000</v>
      </c>
      <c r="B583" t="s">
        <v>3273</v>
      </c>
      <c r="C583" t="str">
        <f t="shared" si="22"/>
        <v>CR05</v>
      </c>
      <c r="D583" t="str">
        <f t="shared" si="23"/>
        <v>CR05</v>
      </c>
    </row>
    <row r="584" spans="1:4" x14ac:dyDescent="0.25">
      <c r="A584">
        <v>62500000</v>
      </c>
      <c r="B584" t="s">
        <v>3273</v>
      </c>
      <c r="C584" t="str">
        <f t="shared" si="22"/>
        <v>CR05</v>
      </c>
      <c r="D584" t="str">
        <f t="shared" si="23"/>
        <v>CR05</v>
      </c>
    </row>
    <row r="585" spans="1:4" x14ac:dyDescent="0.25">
      <c r="A585">
        <v>62501000</v>
      </c>
      <c r="B585" t="s">
        <v>3273</v>
      </c>
      <c r="C585" t="str">
        <f t="shared" si="22"/>
        <v>CR05</v>
      </c>
      <c r="D585" t="str">
        <f t="shared" si="23"/>
        <v>CR05</v>
      </c>
    </row>
    <row r="586" spans="1:4" x14ac:dyDescent="0.25">
      <c r="A586">
        <v>62502000</v>
      </c>
      <c r="B586" t="s">
        <v>3273</v>
      </c>
      <c r="C586" t="str">
        <f t="shared" si="22"/>
        <v>CR05</v>
      </c>
      <c r="D586" t="str">
        <f t="shared" si="23"/>
        <v>CR05</v>
      </c>
    </row>
    <row r="587" spans="1:4" x14ac:dyDescent="0.25">
      <c r="A587">
        <v>62503000</v>
      </c>
      <c r="B587" t="s">
        <v>3273</v>
      </c>
      <c r="C587" t="str">
        <f t="shared" si="22"/>
        <v>CR05</v>
      </c>
      <c r="D587" t="str">
        <f t="shared" si="23"/>
        <v>CR05</v>
      </c>
    </row>
    <row r="588" spans="1:4" x14ac:dyDescent="0.25">
      <c r="A588">
        <v>62504000</v>
      </c>
      <c r="B588" t="s">
        <v>3273</v>
      </c>
      <c r="C588" t="str">
        <f t="shared" si="22"/>
        <v>CR05</v>
      </c>
      <c r="D588" t="str">
        <f t="shared" si="23"/>
        <v>CR05</v>
      </c>
    </row>
    <row r="589" spans="1:4" x14ac:dyDescent="0.25">
      <c r="A589">
        <v>62505000</v>
      </c>
      <c r="B589" t="s">
        <v>3273</v>
      </c>
      <c r="C589" t="str">
        <f t="shared" si="22"/>
        <v>CR05</v>
      </c>
      <c r="D589" t="str">
        <f t="shared" si="23"/>
        <v>CR05</v>
      </c>
    </row>
    <row r="590" spans="1:4" x14ac:dyDescent="0.25">
      <c r="A590">
        <v>62506000</v>
      </c>
      <c r="B590" t="s">
        <v>3273</v>
      </c>
      <c r="C590" t="str">
        <f t="shared" si="22"/>
        <v>CR05</v>
      </c>
      <c r="D590" t="str">
        <f t="shared" si="23"/>
        <v>CR05</v>
      </c>
    </row>
    <row r="591" spans="1:4" x14ac:dyDescent="0.25">
      <c r="A591">
        <v>62507000</v>
      </c>
      <c r="B591" t="s">
        <v>3273</v>
      </c>
      <c r="C591" t="str">
        <f t="shared" si="22"/>
        <v>CR05</v>
      </c>
      <c r="D591" t="str">
        <f t="shared" si="23"/>
        <v>CR05</v>
      </c>
    </row>
    <row r="592" spans="1:4" x14ac:dyDescent="0.25">
      <c r="A592">
        <v>62508000</v>
      </c>
      <c r="B592" t="s">
        <v>3273</v>
      </c>
      <c r="C592" t="str">
        <f t="shared" si="22"/>
        <v>CR05</v>
      </c>
      <c r="D592" t="str">
        <f t="shared" si="23"/>
        <v>CR05</v>
      </c>
    </row>
    <row r="593" spans="1:4" x14ac:dyDescent="0.25">
      <c r="A593">
        <v>62600000</v>
      </c>
      <c r="B593" t="s">
        <v>3273</v>
      </c>
      <c r="C593" t="str">
        <f t="shared" si="22"/>
        <v>CR05</v>
      </c>
      <c r="D593" t="str">
        <f t="shared" si="23"/>
        <v>CR05</v>
      </c>
    </row>
    <row r="594" spans="1:4" x14ac:dyDescent="0.25">
      <c r="A594">
        <v>62601000</v>
      </c>
      <c r="B594" t="s">
        <v>3273</v>
      </c>
      <c r="C594" t="str">
        <f t="shared" si="22"/>
        <v>CR05</v>
      </c>
      <c r="D594" t="str">
        <f t="shared" si="23"/>
        <v>CR05</v>
      </c>
    </row>
    <row r="595" spans="1:4" x14ac:dyDescent="0.25">
      <c r="A595">
        <v>62602000</v>
      </c>
      <c r="B595" t="s">
        <v>3273</v>
      </c>
      <c r="C595" t="str">
        <f t="shared" si="22"/>
        <v>CR05</v>
      </c>
      <c r="D595" t="str">
        <f t="shared" si="23"/>
        <v>CR05</v>
      </c>
    </row>
    <row r="596" spans="1:4" x14ac:dyDescent="0.25">
      <c r="A596">
        <v>62603000</v>
      </c>
      <c r="B596" t="s">
        <v>3273</v>
      </c>
      <c r="C596" t="str">
        <f t="shared" si="22"/>
        <v>CR05</v>
      </c>
      <c r="D596" t="str">
        <f t="shared" si="23"/>
        <v>CR05</v>
      </c>
    </row>
    <row r="597" spans="1:4" x14ac:dyDescent="0.25">
      <c r="A597">
        <v>62604000</v>
      </c>
      <c r="B597" t="s">
        <v>3273</v>
      </c>
      <c r="C597" t="str">
        <f t="shared" si="22"/>
        <v>CR05</v>
      </c>
      <c r="D597" t="str">
        <f t="shared" si="23"/>
        <v>CR05</v>
      </c>
    </row>
    <row r="598" spans="1:4" x14ac:dyDescent="0.25">
      <c r="A598">
        <v>62605000</v>
      </c>
      <c r="B598" t="s">
        <v>3273</v>
      </c>
      <c r="C598" t="str">
        <f t="shared" si="22"/>
        <v>CR05</v>
      </c>
      <c r="D598" t="str">
        <f t="shared" si="23"/>
        <v>CR05</v>
      </c>
    </row>
    <row r="599" spans="1:4" x14ac:dyDescent="0.25">
      <c r="A599">
        <v>62606000</v>
      </c>
      <c r="B599" t="s">
        <v>3273</v>
      </c>
      <c r="C599" t="str">
        <f t="shared" si="22"/>
        <v>CR05</v>
      </c>
      <c r="D599" t="str">
        <f t="shared" si="23"/>
        <v>CR05</v>
      </c>
    </row>
    <row r="600" spans="1:4" x14ac:dyDescent="0.25">
      <c r="A600">
        <v>62607000</v>
      </c>
      <c r="B600" t="s">
        <v>3273</v>
      </c>
      <c r="C600" t="str">
        <f t="shared" si="22"/>
        <v>CR05</v>
      </c>
      <c r="D600" t="str">
        <f t="shared" si="23"/>
        <v>CR05</v>
      </c>
    </row>
    <row r="601" spans="1:4" x14ac:dyDescent="0.25">
      <c r="A601">
        <v>62608000</v>
      </c>
      <c r="B601" t="s">
        <v>3273</v>
      </c>
      <c r="C601" t="str">
        <f t="shared" si="22"/>
        <v>CR05</v>
      </c>
      <c r="D601" t="str">
        <f t="shared" si="23"/>
        <v>CR05</v>
      </c>
    </row>
    <row r="602" spans="1:4" x14ac:dyDescent="0.25">
      <c r="A602">
        <v>62631000</v>
      </c>
      <c r="B602" t="s">
        <v>3273</v>
      </c>
      <c r="C602" t="str">
        <f t="shared" si="22"/>
        <v>CR05</v>
      </c>
      <c r="D602" t="str">
        <f t="shared" si="23"/>
        <v>CR05</v>
      </c>
    </row>
    <row r="603" spans="1:4" x14ac:dyDescent="0.25">
      <c r="A603">
        <v>62650000</v>
      </c>
      <c r="B603" t="s">
        <v>3273</v>
      </c>
      <c r="C603" t="str">
        <f t="shared" si="22"/>
        <v>CR05</v>
      </c>
      <c r="D603" t="str">
        <f t="shared" si="23"/>
        <v>CR05</v>
      </c>
    </row>
    <row r="604" spans="1:4" x14ac:dyDescent="0.25">
      <c r="A604">
        <v>62700000</v>
      </c>
      <c r="B604" t="s">
        <v>3273</v>
      </c>
      <c r="C604" t="str">
        <f t="shared" si="22"/>
        <v>CR05</v>
      </c>
      <c r="D604" t="str">
        <f t="shared" si="23"/>
        <v>CR05</v>
      </c>
    </row>
    <row r="605" spans="1:4" x14ac:dyDescent="0.25">
      <c r="A605">
        <v>62701000</v>
      </c>
      <c r="B605" t="s">
        <v>3273</v>
      </c>
      <c r="C605" t="str">
        <f t="shared" ref="C605:C668" si="24">B605</f>
        <v>CR05</v>
      </c>
      <c r="D605" t="str">
        <f t="shared" ref="D605:D668" si="25">B605</f>
        <v>CR05</v>
      </c>
    </row>
    <row r="606" spans="1:4" x14ac:dyDescent="0.25">
      <c r="A606">
        <v>62701100</v>
      </c>
      <c r="B606" t="s">
        <v>3273</v>
      </c>
      <c r="C606" t="str">
        <f t="shared" si="24"/>
        <v>CR05</v>
      </c>
      <c r="D606" t="str">
        <f t="shared" si="25"/>
        <v>CR05</v>
      </c>
    </row>
    <row r="607" spans="1:4" x14ac:dyDescent="0.25">
      <c r="A607">
        <v>62702000</v>
      </c>
      <c r="B607" t="s">
        <v>3273</v>
      </c>
      <c r="C607" t="str">
        <f t="shared" si="24"/>
        <v>CR05</v>
      </c>
      <c r="D607" t="str">
        <f t="shared" si="25"/>
        <v>CR05</v>
      </c>
    </row>
    <row r="608" spans="1:4" x14ac:dyDescent="0.25">
      <c r="A608">
        <v>62703000</v>
      </c>
      <c r="B608" t="s">
        <v>3273</v>
      </c>
      <c r="C608" t="str">
        <f t="shared" si="24"/>
        <v>CR05</v>
      </c>
      <c r="D608" t="str">
        <f t="shared" si="25"/>
        <v>CR05</v>
      </c>
    </row>
    <row r="609" spans="1:4" x14ac:dyDescent="0.25">
      <c r="A609">
        <v>62704000</v>
      </c>
      <c r="B609" t="s">
        <v>3273</v>
      </c>
      <c r="C609" t="str">
        <f t="shared" si="24"/>
        <v>CR05</v>
      </c>
      <c r="D609" t="str">
        <f t="shared" si="25"/>
        <v>CR05</v>
      </c>
    </row>
    <row r="610" spans="1:4" x14ac:dyDescent="0.25">
      <c r="A610">
        <v>62705000</v>
      </c>
      <c r="B610" t="s">
        <v>3273</v>
      </c>
      <c r="C610" t="str">
        <f t="shared" si="24"/>
        <v>CR05</v>
      </c>
      <c r="D610" t="str">
        <f t="shared" si="25"/>
        <v>CR05</v>
      </c>
    </row>
    <row r="611" spans="1:4" x14ac:dyDescent="0.25">
      <c r="A611">
        <v>62706000</v>
      </c>
      <c r="B611" t="s">
        <v>3273</v>
      </c>
      <c r="C611" t="str">
        <f t="shared" si="24"/>
        <v>CR05</v>
      </c>
      <c r="D611" t="str">
        <f t="shared" si="25"/>
        <v>CR05</v>
      </c>
    </row>
    <row r="612" spans="1:4" x14ac:dyDescent="0.25">
      <c r="A612">
        <v>62707000</v>
      </c>
      <c r="B612" t="s">
        <v>3273</v>
      </c>
      <c r="C612" t="str">
        <f t="shared" si="24"/>
        <v>CR05</v>
      </c>
      <c r="D612" t="str">
        <f t="shared" si="25"/>
        <v>CR05</v>
      </c>
    </row>
    <row r="613" spans="1:4" x14ac:dyDescent="0.25">
      <c r="A613">
        <v>62708000</v>
      </c>
      <c r="B613" t="s">
        <v>3273</v>
      </c>
      <c r="C613" t="str">
        <f t="shared" si="24"/>
        <v>CR05</v>
      </c>
      <c r="D613" t="str">
        <f t="shared" si="25"/>
        <v>CR05</v>
      </c>
    </row>
    <row r="614" spans="1:4" x14ac:dyDescent="0.25">
      <c r="A614">
        <v>62709000</v>
      </c>
      <c r="B614" t="s">
        <v>3273</v>
      </c>
      <c r="C614" t="str">
        <f t="shared" si="24"/>
        <v>CR05</v>
      </c>
      <c r="D614" t="str">
        <f t="shared" si="25"/>
        <v>CR05</v>
      </c>
    </row>
    <row r="615" spans="1:4" x14ac:dyDescent="0.25">
      <c r="A615">
        <v>62710000</v>
      </c>
      <c r="B615" t="s">
        <v>3273</v>
      </c>
      <c r="C615" t="str">
        <f t="shared" si="24"/>
        <v>CR05</v>
      </c>
      <c r="D615" t="str">
        <f t="shared" si="25"/>
        <v>CR05</v>
      </c>
    </row>
    <row r="616" spans="1:4" x14ac:dyDescent="0.25">
      <c r="A616">
        <v>62711000</v>
      </c>
      <c r="B616" t="s">
        <v>3273</v>
      </c>
      <c r="C616" t="str">
        <f t="shared" si="24"/>
        <v>CR05</v>
      </c>
      <c r="D616" t="str">
        <f t="shared" si="25"/>
        <v>CR05</v>
      </c>
    </row>
    <row r="617" spans="1:4" x14ac:dyDescent="0.25">
      <c r="A617">
        <v>62712000</v>
      </c>
      <c r="B617" t="s">
        <v>3273</v>
      </c>
      <c r="C617" t="str">
        <f t="shared" si="24"/>
        <v>CR05</v>
      </c>
      <c r="D617" t="str">
        <f t="shared" si="25"/>
        <v>CR05</v>
      </c>
    </row>
    <row r="618" spans="1:4" x14ac:dyDescent="0.25">
      <c r="A618">
        <v>62713000</v>
      </c>
      <c r="B618" t="s">
        <v>3273</v>
      </c>
      <c r="C618" t="str">
        <f t="shared" si="24"/>
        <v>CR05</v>
      </c>
      <c r="D618" t="str">
        <f t="shared" si="25"/>
        <v>CR05</v>
      </c>
    </row>
    <row r="619" spans="1:4" x14ac:dyDescent="0.25">
      <c r="A619">
        <v>62714000</v>
      </c>
      <c r="B619" t="s">
        <v>3273</v>
      </c>
      <c r="C619" t="str">
        <f t="shared" si="24"/>
        <v>CR05</v>
      </c>
      <c r="D619" t="str">
        <f t="shared" si="25"/>
        <v>CR05</v>
      </c>
    </row>
    <row r="620" spans="1:4" x14ac:dyDescent="0.25">
      <c r="A620">
        <v>62800000</v>
      </c>
      <c r="B620" t="s">
        <v>3273</v>
      </c>
      <c r="C620" t="str">
        <f t="shared" si="24"/>
        <v>CR05</v>
      </c>
      <c r="D620" t="str">
        <f t="shared" si="25"/>
        <v>CR05</v>
      </c>
    </row>
    <row r="621" spans="1:4" x14ac:dyDescent="0.25">
      <c r="A621">
        <v>62900000</v>
      </c>
      <c r="B621" t="s">
        <v>3273</v>
      </c>
      <c r="C621" t="str">
        <f t="shared" si="24"/>
        <v>CR05</v>
      </c>
      <c r="D621" t="str">
        <f t="shared" si="25"/>
        <v>CR05</v>
      </c>
    </row>
    <row r="622" spans="1:4" x14ac:dyDescent="0.25">
      <c r="A622">
        <v>63320000</v>
      </c>
      <c r="B622" t="s">
        <v>3274</v>
      </c>
      <c r="C622" t="str">
        <f t="shared" si="24"/>
        <v>CR07</v>
      </c>
      <c r="D622" t="str">
        <f t="shared" si="25"/>
        <v>CR07</v>
      </c>
    </row>
    <row r="623" spans="1:4" x14ac:dyDescent="0.25">
      <c r="A623">
        <v>63330000</v>
      </c>
      <c r="B623" t="s">
        <v>3274</v>
      </c>
      <c r="C623" t="str">
        <f t="shared" si="24"/>
        <v>CR07</v>
      </c>
      <c r="D623" t="str">
        <f t="shared" si="25"/>
        <v>CR07</v>
      </c>
    </row>
    <row r="624" spans="1:4" x14ac:dyDescent="0.25">
      <c r="A624">
        <v>63500000</v>
      </c>
      <c r="B624" t="s">
        <v>3274</v>
      </c>
      <c r="C624" t="str">
        <f t="shared" si="24"/>
        <v>CR07</v>
      </c>
      <c r="D624" t="str">
        <f t="shared" si="25"/>
        <v>CR07</v>
      </c>
    </row>
    <row r="625" spans="1:4" x14ac:dyDescent="0.25">
      <c r="A625">
        <v>63501000</v>
      </c>
      <c r="B625" t="s">
        <v>3274</v>
      </c>
      <c r="C625" t="str">
        <f t="shared" si="24"/>
        <v>CR07</v>
      </c>
      <c r="D625" t="str">
        <f t="shared" si="25"/>
        <v>CR07</v>
      </c>
    </row>
    <row r="626" spans="1:4" x14ac:dyDescent="0.25">
      <c r="A626">
        <v>63502000</v>
      </c>
      <c r="B626" t="s">
        <v>3274</v>
      </c>
      <c r="C626" t="str">
        <f t="shared" si="24"/>
        <v>CR07</v>
      </c>
      <c r="D626" t="str">
        <f t="shared" si="25"/>
        <v>CR07</v>
      </c>
    </row>
    <row r="627" spans="1:4" x14ac:dyDescent="0.25">
      <c r="A627">
        <v>63503000</v>
      </c>
      <c r="B627" t="s">
        <v>3274</v>
      </c>
      <c r="C627" t="str">
        <f t="shared" si="24"/>
        <v>CR07</v>
      </c>
      <c r="D627" t="str">
        <f t="shared" si="25"/>
        <v>CR07</v>
      </c>
    </row>
    <row r="628" spans="1:4" x14ac:dyDescent="0.25">
      <c r="A628">
        <v>63504000</v>
      </c>
      <c r="B628" t="s">
        <v>3274</v>
      </c>
      <c r="C628" t="str">
        <f t="shared" si="24"/>
        <v>CR07</v>
      </c>
      <c r="D628" t="str">
        <f t="shared" si="25"/>
        <v>CR07</v>
      </c>
    </row>
    <row r="629" spans="1:4" x14ac:dyDescent="0.25">
      <c r="A629">
        <v>63505000</v>
      </c>
      <c r="B629" t="s">
        <v>3274</v>
      </c>
      <c r="C629" t="str">
        <f t="shared" si="24"/>
        <v>CR07</v>
      </c>
      <c r="D629" t="str">
        <f t="shared" si="25"/>
        <v>CR07</v>
      </c>
    </row>
    <row r="630" spans="1:4" x14ac:dyDescent="0.25">
      <c r="A630">
        <v>63506000</v>
      </c>
      <c r="B630" t="s">
        <v>3274</v>
      </c>
      <c r="C630" t="str">
        <f t="shared" si="24"/>
        <v>CR07</v>
      </c>
      <c r="D630" t="str">
        <f t="shared" si="25"/>
        <v>CR07</v>
      </c>
    </row>
    <row r="631" spans="1:4" x14ac:dyDescent="0.25">
      <c r="A631">
        <v>63507000</v>
      </c>
      <c r="B631" t="s">
        <v>3274</v>
      </c>
      <c r="C631" t="str">
        <f t="shared" si="24"/>
        <v>CR07</v>
      </c>
      <c r="D631" t="str">
        <f t="shared" si="25"/>
        <v>CR07</v>
      </c>
    </row>
    <row r="632" spans="1:4" x14ac:dyDescent="0.25">
      <c r="A632">
        <v>63508000</v>
      </c>
      <c r="B632" t="s">
        <v>3274</v>
      </c>
      <c r="C632" t="str">
        <f t="shared" si="24"/>
        <v>CR07</v>
      </c>
      <c r="D632" t="str">
        <f t="shared" si="25"/>
        <v>CR07</v>
      </c>
    </row>
    <row r="633" spans="1:4" x14ac:dyDescent="0.25">
      <c r="A633">
        <v>63510000</v>
      </c>
      <c r="B633" t="s">
        <v>3274</v>
      </c>
      <c r="C633" t="str">
        <f t="shared" si="24"/>
        <v>CR07</v>
      </c>
      <c r="D633" t="str">
        <f t="shared" si="25"/>
        <v>CR07</v>
      </c>
    </row>
    <row r="634" spans="1:4" x14ac:dyDescent="0.25">
      <c r="A634">
        <v>63514000</v>
      </c>
      <c r="B634" t="s">
        <v>3274</v>
      </c>
      <c r="C634" t="str">
        <f t="shared" si="24"/>
        <v>CR07</v>
      </c>
      <c r="D634" t="str">
        <f t="shared" si="25"/>
        <v>CR07</v>
      </c>
    </row>
    <row r="635" spans="1:4" x14ac:dyDescent="0.25">
      <c r="A635">
        <v>63540000</v>
      </c>
      <c r="B635" t="s">
        <v>3274</v>
      </c>
      <c r="C635" t="str">
        <f t="shared" si="24"/>
        <v>CR07</v>
      </c>
      <c r="D635" t="str">
        <f t="shared" si="25"/>
        <v>CR07</v>
      </c>
    </row>
    <row r="636" spans="1:4" x14ac:dyDescent="0.25">
      <c r="A636">
        <v>63820000</v>
      </c>
      <c r="B636" t="s">
        <v>3274</v>
      </c>
      <c r="C636" t="str">
        <f t="shared" si="24"/>
        <v>CR07</v>
      </c>
      <c r="D636" t="str">
        <f t="shared" si="25"/>
        <v>CR07</v>
      </c>
    </row>
    <row r="637" spans="1:4" x14ac:dyDescent="0.25">
      <c r="A637">
        <v>63840000</v>
      </c>
      <c r="B637" t="s">
        <v>3274</v>
      </c>
      <c r="C637" t="str">
        <f t="shared" si="24"/>
        <v>CR07</v>
      </c>
      <c r="D637" t="str">
        <f t="shared" si="25"/>
        <v>CR07</v>
      </c>
    </row>
    <row r="638" spans="1:4" x14ac:dyDescent="0.25">
      <c r="A638">
        <v>63880000</v>
      </c>
      <c r="B638" t="s">
        <v>3274</v>
      </c>
      <c r="C638" t="str">
        <f t="shared" si="24"/>
        <v>CR07</v>
      </c>
      <c r="D638" t="str">
        <f t="shared" si="25"/>
        <v>CR07</v>
      </c>
    </row>
    <row r="639" spans="1:4" x14ac:dyDescent="0.25">
      <c r="A639">
        <v>64101000</v>
      </c>
      <c r="B639" t="s">
        <v>3275</v>
      </c>
      <c r="C639" t="str">
        <f t="shared" si="24"/>
        <v>CR06</v>
      </c>
      <c r="D639" t="str">
        <f t="shared" si="25"/>
        <v>CR06</v>
      </c>
    </row>
    <row r="640" spans="1:4" x14ac:dyDescent="0.25">
      <c r="A640">
        <v>64101200</v>
      </c>
      <c r="B640" t="s">
        <v>3275</v>
      </c>
      <c r="C640" t="str">
        <f t="shared" si="24"/>
        <v>CR06</v>
      </c>
      <c r="D640" t="str">
        <f t="shared" si="25"/>
        <v>CR06</v>
      </c>
    </row>
    <row r="641" spans="1:4" x14ac:dyDescent="0.25">
      <c r="A641">
        <v>64101300</v>
      </c>
      <c r="B641" t="s">
        <v>3275</v>
      </c>
      <c r="C641" t="str">
        <f t="shared" si="24"/>
        <v>CR06</v>
      </c>
      <c r="D641" t="str">
        <f t="shared" si="25"/>
        <v>CR06</v>
      </c>
    </row>
    <row r="642" spans="1:4" x14ac:dyDescent="0.25">
      <c r="A642">
        <v>64102000</v>
      </c>
      <c r="B642" t="s">
        <v>3275</v>
      </c>
      <c r="C642" t="str">
        <f t="shared" si="24"/>
        <v>CR06</v>
      </c>
      <c r="D642" t="str">
        <f t="shared" si="25"/>
        <v>CR06</v>
      </c>
    </row>
    <row r="643" spans="1:4" x14ac:dyDescent="0.25">
      <c r="A643">
        <v>64103000</v>
      </c>
      <c r="B643" t="s">
        <v>3275</v>
      </c>
      <c r="C643" t="str">
        <f t="shared" si="24"/>
        <v>CR06</v>
      </c>
      <c r="D643" t="str">
        <f t="shared" si="25"/>
        <v>CR06</v>
      </c>
    </row>
    <row r="644" spans="1:4" x14ac:dyDescent="0.25">
      <c r="A644">
        <v>64104000</v>
      </c>
      <c r="B644" t="s">
        <v>3275</v>
      </c>
      <c r="C644" t="str">
        <f t="shared" si="24"/>
        <v>CR06</v>
      </c>
      <c r="D644" t="str">
        <f t="shared" si="25"/>
        <v>CR06</v>
      </c>
    </row>
    <row r="645" spans="1:4" x14ac:dyDescent="0.25">
      <c r="A645">
        <v>64105000</v>
      </c>
      <c r="B645" t="s">
        <v>3275</v>
      </c>
      <c r="C645" t="str">
        <f t="shared" si="24"/>
        <v>CR06</v>
      </c>
      <c r="D645" t="str">
        <f t="shared" si="25"/>
        <v>CR06</v>
      </c>
    </row>
    <row r="646" spans="1:4" x14ac:dyDescent="0.25">
      <c r="A646">
        <v>64106000</v>
      </c>
      <c r="B646" t="s">
        <v>3275</v>
      </c>
      <c r="C646" t="str">
        <f t="shared" si="24"/>
        <v>CR06</v>
      </c>
      <c r="D646" t="str">
        <f t="shared" si="25"/>
        <v>CR06</v>
      </c>
    </row>
    <row r="647" spans="1:4" x14ac:dyDescent="0.25">
      <c r="A647">
        <v>64107000</v>
      </c>
      <c r="B647" t="s">
        <v>3275</v>
      </c>
      <c r="C647" t="str">
        <f t="shared" si="24"/>
        <v>CR06</v>
      </c>
      <c r="D647" t="str">
        <f t="shared" si="25"/>
        <v>CR06</v>
      </c>
    </row>
    <row r="648" spans="1:4" x14ac:dyDescent="0.25">
      <c r="A648">
        <v>64130000</v>
      </c>
      <c r="B648" t="s">
        <v>3275</v>
      </c>
      <c r="C648" t="str">
        <f t="shared" si="24"/>
        <v>CR06</v>
      </c>
      <c r="D648" t="str">
        <f t="shared" si="25"/>
        <v>CR06</v>
      </c>
    </row>
    <row r="649" spans="1:4" x14ac:dyDescent="0.25">
      <c r="A649">
        <v>64160000</v>
      </c>
      <c r="B649" t="s">
        <v>3275</v>
      </c>
      <c r="C649" t="str">
        <f t="shared" si="24"/>
        <v>CR06</v>
      </c>
      <c r="D649" t="str">
        <f t="shared" si="25"/>
        <v>CR06</v>
      </c>
    </row>
    <row r="650" spans="1:4" x14ac:dyDescent="0.25">
      <c r="A650">
        <v>64180000</v>
      </c>
      <c r="B650" t="s">
        <v>3275</v>
      </c>
      <c r="C650" t="str">
        <f t="shared" si="24"/>
        <v>CR06</v>
      </c>
      <c r="D650" t="str">
        <f t="shared" si="25"/>
        <v>CR06</v>
      </c>
    </row>
    <row r="651" spans="1:4" x14ac:dyDescent="0.25">
      <c r="A651">
        <v>64501000</v>
      </c>
      <c r="B651" t="s">
        <v>3275</v>
      </c>
      <c r="C651" t="str">
        <f t="shared" si="24"/>
        <v>CR06</v>
      </c>
      <c r="D651" t="str">
        <f t="shared" si="25"/>
        <v>CR06</v>
      </c>
    </row>
    <row r="652" spans="1:4" x14ac:dyDescent="0.25">
      <c r="A652">
        <v>64502000</v>
      </c>
      <c r="B652" t="s">
        <v>3275</v>
      </c>
      <c r="C652" t="str">
        <f t="shared" si="24"/>
        <v>CR06</v>
      </c>
      <c r="D652" t="str">
        <f t="shared" si="25"/>
        <v>CR06</v>
      </c>
    </row>
    <row r="653" spans="1:4" x14ac:dyDescent="0.25">
      <c r="A653">
        <v>64503000</v>
      </c>
      <c r="B653" t="s">
        <v>3275</v>
      </c>
      <c r="C653" t="str">
        <f t="shared" si="24"/>
        <v>CR06</v>
      </c>
      <c r="D653" t="str">
        <f t="shared" si="25"/>
        <v>CR06</v>
      </c>
    </row>
    <row r="654" spans="1:4" x14ac:dyDescent="0.25">
      <c r="A654">
        <v>64504000</v>
      </c>
      <c r="B654" t="s">
        <v>3275</v>
      </c>
      <c r="C654" t="str">
        <f t="shared" si="24"/>
        <v>CR06</v>
      </c>
      <c r="D654" t="str">
        <f t="shared" si="25"/>
        <v>CR06</v>
      </c>
    </row>
    <row r="655" spans="1:4" x14ac:dyDescent="0.25">
      <c r="A655">
        <v>64505000</v>
      </c>
      <c r="B655" t="s">
        <v>3275</v>
      </c>
      <c r="C655" t="str">
        <f t="shared" si="24"/>
        <v>CR06</v>
      </c>
      <c r="D655" t="str">
        <f t="shared" si="25"/>
        <v>CR06</v>
      </c>
    </row>
    <row r="656" spans="1:4" x14ac:dyDescent="0.25">
      <c r="A656">
        <v>64580000</v>
      </c>
      <c r="B656" t="s">
        <v>3275</v>
      </c>
      <c r="C656" t="str">
        <f t="shared" si="24"/>
        <v>CR06</v>
      </c>
      <c r="D656" t="str">
        <f t="shared" si="25"/>
        <v>CR06</v>
      </c>
    </row>
    <row r="657" spans="1:4" x14ac:dyDescent="0.25">
      <c r="A657">
        <v>64700000</v>
      </c>
      <c r="B657" t="s">
        <v>3275</v>
      </c>
      <c r="C657" t="str">
        <f t="shared" si="24"/>
        <v>CR06</v>
      </c>
      <c r="D657" t="str">
        <f t="shared" si="25"/>
        <v>CR06</v>
      </c>
    </row>
    <row r="658" spans="1:4" x14ac:dyDescent="0.25">
      <c r="A658">
        <v>64800000</v>
      </c>
      <c r="B658" t="s">
        <v>3275</v>
      </c>
      <c r="C658" t="str">
        <f t="shared" si="24"/>
        <v>CR06</v>
      </c>
      <c r="D658" t="str">
        <f t="shared" si="25"/>
        <v>CR06</v>
      </c>
    </row>
    <row r="659" spans="1:4" x14ac:dyDescent="0.25">
      <c r="A659">
        <v>64801000</v>
      </c>
      <c r="B659" t="s">
        <v>3275</v>
      </c>
      <c r="C659" t="str">
        <f t="shared" si="24"/>
        <v>CR06</v>
      </c>
      <c r="D659" t="str">
        <f t="shared" si="25"/>
        <v>CR06</v>
      </c>
    </row>
    <row r="660" spans="1:4" x14ac:dyDescent="0.25">
      <c r="A660">
        <v>64802000</v>
      </c>
      <c r="B660" t="s">
        <v>3275</v>
      </c>
      <c r="C660" t="str">
        <f t="shared" si="24"/>
        <v>CR06</v>
      </c>
      <c r="D660" t="str">
        <f t="shared" si="25"/>
        <v>CR06</v>
      </c>
    </row>
    <row r="661" spans="1:4" x14ac:dyDescent="0.25">
      <c r="A661">
        <v>64803000</v>
      </c>
      <c r="B661" t="s">
        <v>3275</v>
      </c>
      <c r="C661" t="str">
        <f t="shared" si="24"/>
        <v>CR06</v>
      </c>
      <c r="D661" t="str">
        <f t="shared" si="25"/>
        <v>CR06</v>
      </c>
    </row>
    <row r="662" spans="1:4" x14ac:dyDescent="0.25">
      <c r="A662">
        <v>64804000</v>
      </c>
      <c r="B662" t="s">
        <v>3275</v>
      </c>
      <c r="C662" t="str">
        <f t="shared" si="24"/>
        <v>CR06</v>
      </c>
      <c r="D662" t="str">
        <f t="shared" si="25"/>
        <v>CR06</v>
      </c>
    </row>
    <row r="663" spans="1:4" x14ac:dyDescent="0.25">
      <c r="A663">
        <v>64805000</v>
      </c>
      <c r="B663" t="s">
        <v>3275</v>
      </c>
      <c r="C663" t="str">
        <f t="shared" si="24"/>
        <v>CR06</v>
      </c>
      <c r="D663" t="str">
        <f t="shared" si="25"/>
        <v>CR06</v>
      </c>
    </row>
    <row r="664" spans="1:4" x14ac:dyDescent="0.25">
      <c r="A664">
        <v>64807000</v>
      </c>
      <c r="B664" t="s">
        <v>3275</v>
      </c>
      <c r="C664" t="str">
        <f t="shared" si="24"/>
        <v>CR06</v>
      </c>
      <c r="D664" t="str">
        <f t="shared" si="25"/>
        <v>CR06</v>
      </c>
    </row>
    <row r="665" spans="1:4" x14ac:dyDescent="0.25">
      <c r="A665">
        <v>64808000</v>
      </c>
      <c r="B665" t="s">
        <v>3275</v>
      </c>
      <c r="C665" t="str">
        <f t="shared" si="24"/>
        <v>CR06</v>
      </c>
      <c r="D665" t="str">
        <f t="shared" si="25"/>
        <v>CR06</v>
      </c>
    </row>
    <row r="666" spans="1:4" x14ac:dyDescent="0.25">
      <c r="A666">
        <v>64808100</v>
      </c>
      <c r="B666" t="s">
        <v>3275</v>
      </c>
      <c r="C666" t="str">
        <f t="shared" si="24"/>
        <v>CR06</v>
      </c>
      <c r="D666" t="str">
        <f t="shared" si="25"/>
        <v>CR06</v>
      </c>
    </row>
    <row r="667" spans="1:4" x14ac:dyDescent="0.25">
      <c r="A667">
        <v>65100000</v>
      </c>
      <c r="B667" t="s">
        <v>3276</v>
      </c>
      <c r="C667" t="str">
        <f t="shared" si="24"/>
        <v>CR09</v>
      </c>
      <c r="D667" t="str">
        <f t="shared" si="25"/>
        <v>CR09</v>
      </c>
    </row>
    <row r="668" spans="1:4" x14ac:dyDescent="0.25">
      <c r="A668">
        <v>65200000</v>
      </c>
      <c r="B668" t="s">
        <v>3276</v>
      </c>
      <c r="C668" t="str">
        <f t="shared" si="24"/>
        <v>CR09</v>
      </c>
      <c r="D668" t="str">
        <f t="shared" si="25"/>
        <v>CR09</v>
      </c>
    </row>
    <row r="669" spans="1:4" x14ac:dyDescent="0.25">
      <c r="A669">
        <v>65400000</v>
      </c>
      <c r="B669" t="s">
        <v>3276</v>
      </c>
      <c r="C669" t="str">
        <f t="shared" ref="C669:C732" si="26">B669</f>
        <v>CR09</v>
      </c>
      <c r="D669" t="str">
        <f t="shared" ref="D669:D732" si="27">B669</f>
        <v>CR09</v>
      </c>
    </row>
    <row r="670" spans="1:4" x14ac:dyDescent="0.25">
      <c r="A670">
        <v>65410000</v>
      </c>
      <c r="B670" t="s">
        <v>3276</v>
      </c>
      <c r="C670" t="str">
        <f t="shared" si="26"/>
        <v>CR09</v>
      </c>
      <c r="D670" t="str">
        <f t="shared" si="27"/>
        <v>CR09</v>
      </c>
    </row>
    <row r="671" spans="1:4" x14ac:dyDescent="0.25">
      <c r="A671">
        <v>65600000</v>
      </c>
      <c r="B671" t="s">
        <v>3276</v>
      </c>
      <c r="C671" t="str">
        <f t="shared" si="26"/>
        <v>CR09</v>
      </c>
      <c r="D671" t="str">
        <f t="shared" si="27"/>
        <v>CR09</v>
      </c>
    </row>
    <row r="672" spans="1:4" x14ac:dyDescent="0.25">
      <c r="A672">
        <v>65601000</v>
      </c>
      <c r="B672" t="s">
        <v>3276</v>
      </c>
      <c r="C672" t="str">
        <f t="shared" si="26"/>
        <v>CR09</v>
      </c>
      <c r="D672" t="str">
        <f t="shared" si="27"/>
        <v>CR09</v>
      </c>
    </row>
    <row r="673" spans="1:4" x14ac:dyDescent="0.25">
      <c r="A673">
        <v>65602000</v>
      </c>
      <c r="B673" t="s">
        <v>3276</v>
      </c>
      <c r="C673" t="str">
        <f t="shared" si="26"/>
        <v>CR09</v>
      </c>
      <c r="D673" t="str">
        <f t="shared" si="27"/>
        <v>CR09</v>
      </c>
    </row>
    <row r="674" spans="1:4" x14ac:dyDescent="0.25">
      <c r="A674">
        <v>65620000</v>
      </c>
      <c r="B674" t="s">
        <v>3276</v>
      </c>
      <c r="C674" t="str">
        <f t="shared" si="26"/>
        <v>CR09</v>
      </c>
      <c r="D674" t="str">
        <f t="shared" si="27"/>
        <v>CR09</v>
      </c>
    </row>
    <row r="675" spans="1:4" x14ac:dyDescent="0.25">
      <c r="A675">
        <v>65700000</v>
      </c>
      <c r="B675" t="s">
        <v>3276</v>
      </c>
      <c r="C675" t="str">
        <f t="shared" si="26"/>
        <v>CR09</v>
      </c>
      <c r="D675" t="str">
        <f t="shared" si="27"/>
        <v>CR09</v>
      </c>
    </row>
    <row r="676" spans="1:4" x14ac:dyDescent="0.25">
      <c r="A676">
        <v>65710000</v>
      </c>
      <c r="B676" t="s">
        <v>3276</v>
      </c>
      <c r="C676" t="str">
        <f t="shared" si="26"/>
        <v>CR09</v>
      </c>
      <c r="D676" t="str">
        <f t="shared" si="27"/>
        <v>CR09</v>
      </c>
    </row>
    <row r="677" spans="1:4" x14ac:dyDescent="0.25">
      <c r="A677">
        <v>65800000</v>
      </c>
      <c r="B677" t="s">
        <v>3276</v>
      </c>
      <c r="C677" t="str">
        <f t="shared" si="26"/>
        <v>CR09</v>
      </c>
      <c r="D677" t="str">
        <f t="shared" si="27"/>
        <v>CR09</v>
      </c>
    </row>
    <row r="678" spans="1:4" x14ac:dyDescent="0.25">
      <c r="A678">
        <v>65810000</v>
      </c>
      <c r="B678" t="s">
        <v>3276</v>
      </c>
      <c r="C678" t="str">
        <f t="shared" si="26"/>
        <v>CR09</v>
      </c>
      <c r="D678" t="str">
        <f t="shared" si="27"/>
        <v>CR09</v>
      </c>
    </row>
    <row r="679" spans="1:4" x14ac:dyDescent="0.25">
      <c r="A679">
        <v>66100000</v>
      </c>
      <c r="B679" t="s">
        <v>3277</v>
      </c>
      <c r="C679" t="str">
        <f t="shared" si="26"/>
        <v>CR13</v>
      </c>
      <c r="D679" t="str">
        <f t="shared" si="27"/>
        <v>CR13</v>
      </c>
    </row>
    <row r="680" spans="1:4" x14ac:dyDescent="0.25">
      <c r="A680">
        <v>66101000</v>
      </c>
      <c r="B680" t="s">
        <v>3277</v>
      </c>
      <c r="C680" t="str">
        <f t="shared" si="26"/>
        <v>CR13</v>
      </c>
      <c r="D680" t="str">
        <f t="shared" si="27"/>
        <v>CR13</v>
      </c>
    </row>
    <row r="681" spans="1:4" x14ac:dyDescent="0.25">
      <c r="A681">
        <v>66102000</v>
      </c>
      <c r="B681" t="s">
        <v>3277</v>
      </c>
      <c r="C681" t="str">
        <f t="shared" si="26"/>
        <v>CR13</v>
      </c>
      <c r="D681" t="str">
        <f t="shared" si="27"/>
        <v>CR13</v>
      </c>
    </row>
    <row r="682" spans="1:4" x14ac:dyDescent="0.25">
      <c r="A682">
        <v>66103000</v>
      </c>
      <c r="B682" t="s">
        <v>3277</v>
      </c>
      <c r="C682" t="str">
        <f t="shared" si="26"/>
        <v>CR13</v>
      </c>
      <c r="D682" t="str">
        <f t="shared" si="27"/>
        <v>CR13</v>
      </c>
    </row>
    <row r="683" spans="1:4" x14ac:dyDescent="0.25">
      <c r="A683">
        <v>66104000</v>
      </c>
      <c r="B683" t="s">
        <v>3277</v>
      </c>
      <c r="C683" t="str">
        <f t="shared" si="26"/>
        <v>CR13</v>
      </c>
      <c r="D683" t="str">
        <f t="shared" si="27"/>
        <v>CR13</v>
      </c>
    </row>
    <row r="684" spans="1:4" x14ac:dyDescent="0.25">
      <c r="A684">
        <v>66105000</v>
      </c>
      <c r="B684" t="s">
        <v>3277</v>
      </c>
      <c r="C684" t="str">
        <f t="shared" si="26"/>
        <v>CR13</v>
      </c>
      <c r="D684" t="str">
        <f t="shared" si="27"/>
        <v>CR13</v>
      </c>
    </row>
    <row r="685" spans="1:4" x14ac:dyDescent="0.25">
      <c r="A685">
        <v>66181000</v>
      </c>
      <c r="B685" t="s">
        <v>3277</v>
      </c>
      <c r="C685" t="str">
        <f t="shared" si="26"/>
        <v>CR13</v>
      </c>
      <c r="D685" t="str">
        <f t="shared" si="27"/>
        <v>CR13</v>
      </c>
    </row>
    <row r="686" spans="1:4" x14ac:dyDescent="0.25">
      <c r="A686">
        <v>66200000</v>
      </c>
      <c r="B686" t="s">
        <v>3277</v>
      </c>
      <c r="C686" t="str">
        <f t="shared" si="26"/>
        <v>CR13</v>
      </c>
      <c r="D686" t="str">
        <f t="shared" si="27"/>
        <v>CR13</v>
      </c>
    </row>
    <row r="687" spans="1:4" x14ac:dyDescent="0.25">
      <c r="A687">
        <v>66600000</v>
      </c>
      <c r="B687" t="s">
        <v>3277</v>
      </c>
      <c r="C687" t="str">
        <f t="shared" si="26"/>
        <v>CR13</v>
      </c>
      <c r="D687" t="str">
        <f t="shared" si="27"/>
        <v>CR13</v>
      </c>
    </row>
    <row r="688" spans="1:4" x14ac:dyDescent="0.25">
      <c r="A688">
        <v>66880000</v>
      </c>
      <c r="B688" t="s">
        <v>3277</v>
      </c>
      <c r="C688" t="str">
        <f t="shared" si="26"/>
        <v>CR13</v>
      </c>
      <c r="D688" t="str">
        <f t="shared" si="27"/>
        <v>CR13</v>
      </c>
    </row>
    <row r="689" spans="1:4" x14ac:dyDescent="0.25">
      <c r="A689">
        <v>67500000</v>
      </c>
      <c r="B689" t="s">
        <v>5270</v>
      </c>
      <c r="C689" t="str">
        <f t="shared" si="26"/>
        <v>CR16</v>
      </c>
      <c r="D689" t="str">
        <f t="shared" si="27"/>
        <v>CR16</v>
      </c>
    </row>
    <row r="690" spans="1:4" x14ac:dyDescent="0.25">
      <c r="A690">
        <v>68111000</v>
      </c>
      <c r="B690" t="s">
        <v>3278</v>
      </c>
      <c r="C690" t="str">
        <f t="shared" si="26"/>
        <v>CR10</v>
      </c>
      <c r="D690" t="str">
        <f t="shared" si="27"/>
        <v>CR10</v>
      </c>
    </row>
    <row r="691" spans="1:4" x14ac:dyDescent="0.25">
      <c r="A691">
        <v>68112000</v>
      </c>
      <c r="B691" t="s">
        <v>3278</v>
      </c>
      <c r="C691" t="str">
        <f t="shared" si="26"/>
        <v>CR10</v>
      </c>
      <c r="D691" t="str">
        <f t="shared" si="27"/>
        <v>CR10</v>
      </c>
    </row>
    <row r="692" spans="1:4" x14ac:dyDescent="0.25">
      <c r="A692">
        <v>68500000</v>
      </c>
      <c r="B692" t="s">
        <v>3278</v>
      </c>
      <c r="C692" t="str">
        <f t="shared" si="26"/>
        <v>CR10</v>
      </c>
      <c r="D692" t="str">
        <f t="shared" si="27"/>
        <v>CR10</v>
      </c>
    </row>
    <row r="693" spans="1:4" x14ac:dyDescent="0.25">
      <c r="A693">
        <v>69500000</v>
      </c>
      <c r="B693" t="s">
        <v>3279</v>
      </c>
      <c r="C693" t="str">
        <f t="shared" si="26"/>
        <v>CR14</v>
      </c>
      <c r="D693" t="str">
        <f t="shared" si="27"/>
        <v>CR14</v>
      </c>
    </row>
    <row r="694" spans="1:4" x14ac:dyDescent="0.25">
      <c r="A694">
        <v>69510000</v>
      </c>
      <c r="B694" t="s">
        <v>3279</v>
      </c>
      <c r="C694" t="str">
        <f t="shared" si="26"/>
        <v>CR14</v>
      </c>
      <c r="D694" t="str">
        <f t="shared" si="27"/>
        <v>CR14</v>
      </c>
    </row>
    <row r="695" spans="1:4" x14ac:dyDescent="0.25">
      <c r="A695">
        <v>69800000</v>
      </c>
      <c r="B695" t="s">
        <v>3279</v>
      </c>
      <c r="C695" t="str">
        <f t="shared" si="26"/>
        <v>CR14</v>
      </c>
      <c r="D695" t="str">
        <f t="shared" si="27"/>
        <v>CR14</v>
      </c>
    </row>
    <row r="696" spans="1:4" x14ac:dyDescent="0.25">
      <c r="A696">
        <v>70100000</v>
      </c>
      <c r="B696" t="s">
        <v>3280</v>
      </c>
      <c r="C696" t="str">
        <f t="shared" si="26"/>
        <v>CR01</v>
      </c>
      <c r="D696" t="str">
        <f t="shared" si="27"/>
        <v>CR01</v>
      </c>
    </row>
    <row r="697" spans="1:4" x14ac:dyDescent="0.25">
      <c r="A697">
        <v>70101000</v>
      </c>
      <c r="B697" t="s">
        <v>3280</v>
      </c>
      <c r="C697" t="str">
        <f t="shared" si="26"/>
        <v>CR01</v>
      </c>
      <c r="D697" t="str">
        <f t="shared" si="27"/>
        <v>CR01</v>
      </c>
    </row>
    <row r="698" spans="1:4" x14ac:dyDescent="0.25">
      <c r="A698">
        <v>70110000</v>
      </c>
      <c r="B698" t="s">
        <v>3280</v>
      </c>
      <c r="C698" t="str">
        <f t="shared" si="26"/>
        <v>CR01</v>
      </c>
      <c r="D698" t="str">
        <f t="shared" si="27"/>
        <v>CR01</v>
      </c>
    </row>
    <row r="699" spans="1:4" x14ac:dyDescent="0.25">
      <c r="A699">
        <v>70120000</v>
      </c>
      <c r="B699" t="s">
        <v>3280</v>
      </c>
      <c r="C699" t="str">
        <f t="shared" si="26"/>
        <v>CR01</v>
      </c>
      <c r="D699" t="str">
        <f t="shared" si="27"/>
        <v>CR01</v>
      </c>
    </row>
    <row r="700" spans="1:4" x14ac:dyDescent="0.25">
      <c r="A700">
        <v>70200000</v>
      </c>
      <c r="B700" t="s">
        <v>3280</v>
      </c>
      <c r="C700" t="str">
        <f t="shared" si="26"/>
        <v>CR01</v>
      </c>
      <c r="D700" t="str">
        <f t="shared" si="27"/>
        <v>CR01</v>
      </c>
    </row>
    <row r="701" spans="1:4" x14ac:dyDescent="0.25">
      <c r="A701">
        <v>70300000</v>
      </c>
      <c r="B701" t="s">
        <v>3280</v>
      </c>
      <c r="C701" t="str">
        <f t="shared" si="26"/>
        <v>CR01</v>
      </c>
      <c r="D701" t="str">
        <f t="shared" si="27"/>
        <v>CR01</v>
      </c>
    </row>
    <row r="702" spans="1:4" x14ac:dyDescent="0.25">
      <c r="A702">
        <v>70600000</v>
      </c>
      <c r="B702" t="s">
        <v>3280</v>
      </c>
      <c r="C702" t="str">
        <f t="shared" si="26"/>
        <v>CR01</v>
      </c>
      <c r="D702" t="str">
        <f t="shared" si="27"/>
        <v>CR01</v>
      </c>
    </row>
    <row r="703" spans="1:4" x14ac:dyDescent="0.25">
      <c r="A703">
        <v>70610000</v>
      </c>
      <c r="B703" t="s">
        <v>3280</v>
      </c>
      <c r="C703" t="str">
        <f t="shared" si="26"/>
        <v>CR01</v>
      </c>
      <c r="D703" t="str">
        <f t="shared" si="27"/>
        <v>CR01</v>
      </c>
    </row>
    <row r="704" spans="1:4" x14ac:dyDescent="0.25">
      <c r="A704">
        <v>70620000</v>
      </c>
      <c r="B704" t="s">
        <v>3280</v>
      </c>
      <c r="C704" t="str">
        <f t="shared" si="26"/>
        <v>CR01</v>
      </c>
      <c r="D704" t="str">
        <f t="shared" si="27"/>
        <v>CR01</v>
      </c>
    </row>
    <row r="705" spans="1:4" x14ac:dyDescent="0.25">
      <c r="A705">
        <v>70640000</v>
      </c>
      <c r="B705" t="s">
        <v>3280</v>
      </c>
      <c r="C705" t="str">
        <f t="shared" si="26"/>
        <v>CR01</v>
      </c>
      <c r="D705" t="str">
        <f t="shared" si="27"/>
        <v>CR01</v>
      </c>
    </row>
    <row r="706" spans="1:4" x14ac:dyDescent="0.25">
      <c r="A706">
        <v>70700000</v>
      </c>
      <c r="B706" t="s">
        <v>3280</v>
      </c>
      <c r="C706" t="str">
        <f t="shared" si="26"/>
        <v>CR01</v>
      </c>
      <c r="D706" t="str">
        <f t="shared" si="27"/>
        <v>CR01</v>
      </c>
    </row>
    <row r="707" spans="1:4" x14ac:dyDescent="0.25">
      <c r="A707">
        <v>70710000</v>
      </c>
      <c r="B707" t="s">
        <v>3280</v>
      </c>
      <c r="C707" t="str">
        <f t="shared" si="26"/>
        <v>CR01</v>
      </c>
      <c r="D707" t="str">
        <f t="shared" si="27"/>
        <v>CR01</v>
      </c>
    </row>
    <row r="708" spans="1:4" x14ac:dyDescent="0.25">
      <c r="A708">
        <v>70720000</v>
      </c>
      <c r="B708" t="s">
        <v>3280</v>
      </c>
      <c r="C708" t="str">
        <f t="shared" si="26"/>
        <v>CR01</v>
      </c>
      <c r="D708" t="str">
        <f t="shared" si="27"/>
        <v>CR01</v>
      </c>
    </row>
    <row r="709" spans="1:4" x14ac:dyDescent="0.25">
      <c r="A709">
        <v>70730000</v>
      </c>
      <c r="B709" t="s">
        <v>3280</v>
      </c>
      <c r="C709" t="str">
        <f t="shared" si="26"/>
        <v>CR01</v>
      </c>
      <c r="D709" t="str">
        <f t="shared" si="27"/>
        <v>CR01</v>
      </c>
    </row>
    <row r="710" spans="1:4" x14ac:dyDescent="0.25">
      <c r="A710">
        <v>70750000</v>
      </c>
      <c r="B710" t="s">
        <v>3280</v>
      </c>
      <c r="C710" t="str">
        <f t="shared" si="26"/>
        <v>CR01</v>
      </c>
      <c r="D710" t="str">
        <f t="shared" si="27"/>
        <v>CR01</v>
      </c>
    </row>
    <row r="711" spans="1:4" x14ac:dyDescent="0.25">
      <c r="A711">
        <v>70800000</v>
      </c>
      <c r="B711" t="s">
        <v>3280</v>
      </c>
      <c r="C711" t="str">
        <f t="shared" si="26"/>
        <v>CR01</v>
      </c>
      <c r="D711" t="str">
        <f t="shared" si="27"/>
        <v>CR01</v>
      </c>
    </row>
    <row r="712" spans="1:4" x14ac:dyDescent="0.25">
      <c r="A712">
        <v>70810000</v>
      </c>
      <c r="B712" t="s">
        <v>3280</v>
      </c>
      <c r="C712" t="str">
        <f t="shared" si="26"/>
        <v>CR01</v>
      </c>
      <c r="D712" t="str">
        <f t="shared" si="27"/>
        <v>CR01</v>
      </c>
    </row>
    <row r="713" spans="1:4" x14ac:dyDescent="0.25">
      <c r="A713">
        <v>70820000</v>
      </c>
      <c r="B713" t="s">
        <v>3280</v>
      </c>
      <c r="C713" t="str">
        <f t="shared" si="26"/>
        <v>CR01</v>
      </c>
      <c r="D713" t="str">
        <f t="shared" si="27"/>
        <v>CR01</v>
      </c>
    </row>
    <row r="714" spans="1:4" x14ac:dyDescent="0.25">
      <c r="A714">
        <v>70830000</v>
      </c>
      <c r="B714" t="s">
        <v>3280</v>
      </c>
      <c r="C714" t="str">
        <f t="shared" si="26"/>
        <v>CR01</v>
      </c>
      <c r="D714" t="str">
        <f t="shared" si="27"/>
        <v>CR01</v>
      </c>
    </row>
    <row r="715" spans="1:4" x14ac:dyDescent="0.25">
      <c r="A715">
        <v>70840000</v>
      </c>
      <c r="B715" t="s">
        <v>3280</v>
      </c>
      <c r="C715" t="str">
        <f t="shared" si="26"/>
        <v>CR01</v>
      </c>
      <c r="D715" t="str">
        <f t="shared" si="27"/>
        <v>CR01</v>
      </c>
    </row>
    <row r="716" spans="1:4" x14ac:dyDescent="0.25">
      <c r="A716">
        <v>70880000</v>
      </c>
      <c r="B716" t="s">
        <v>3280</v>
      </c>
      <c r="C716" t="str">
        <f t="shared" si="26"/>
        <v>CR01</v>
      </c>
      <c r="D716" t="str">
        <f t="shared" si="27"/>
        <v>CR01</v>
      </c>
    </row>
    <row r="717" spans="1:4" x14ac:dyDescent="0.25">
      <c r="A717">
        <v>70900000</v>
      </c>
      <c r="B717" t="s">
        <v>3280</v>
      </c>
      <c r="C717" t="str">
        <f t="shared" si="26"/>
        <v>CR01</v>
      </c>
      <c r="D717" t="str">
        <f t="shared" si="27"/>
        <v>CR01</v>
      </c>
    </row>
    <row r="718" spans="1:4" x14ac:dyDescent="0.25">
      <c r="A718">
        <v>70910000</v>
      </c>
      <c r="B718" t="s">
        <v>3280</v>
      </c>
      <c r="C718" t="str">
        <f t="shared" si="26"/>
        <v>CR01</v>
      </c>
      <c r="D718" t="str">
        <f t="shared" si="27"/>
        <v>CR01</v>
      </c>
    </row>
    <row r="719" spans="1:4" x14ac:dyDescent="0.25">
      <c r="A719">
        <v>71355000</v>
      </c>
      <c r="B719" t="s">
        <v>3281</v>
      </c>
      <c r="C719" t="str">
        <f t="shared" si="26"/>
        <v>CR02</v>
      </c>
      <c r="D719" t="str">
        <f t="shared" si="27"/>
        <v>CR02</v>
      </c>
    </row>
    <row r="720" spans="1:4" x14ac:dyDescent="0.25">
      <c r="A720">
        <v>71400000</v>
      </c>
      <c r="B720" t="s">
        <v>3281</v>
      </c>
      <c r="C720" t="str">
        <f t="shared" si="26"/>
        <v>CR02</v>
      </c>
      <c r="D720" t="str">
        <f t="shared" si="27"/>
        <v>CR02</v>
      </c>
    </row>
    <row r="721" spans="1:4" x14ac:dyDescent="0.25">
      <c r="A721">
        <v>72000000</v>
      </c>
      <c r="B721" t="s">
        <v>3284</v>
      </c>
      <c r="C721" t="str">
        <f t="shared" si="26"/>
        <v>CR03</v>
      </c>
      <c r="D721" t="str">
        <f t="shared" si="27"/>
        <v>CR03</v>
      </c>
    </row>
    <row r="722" spans="1:4" x14ac:dyDescent="0.25">
      <c r="A722">
        <v>72100000</v>
      </c>
      <c r="B722" t="s">
        <v>3284</v>
      </c>
      <c r="C722" t="str">
        <f t="shared" si="26"/>
        <v>CR03</v>
      </c>
      <c r="D722" t="str">
        <f t="shared" si="27"/>
        <v>CR03</v>
      </c>
    </row>
    <row r="723" spans="1:4" x14ac:dyDescent="0.25">
      <c r="A723">
        <v>72700000</v>
      </c>
      <c r="B723" t="s">
        <v>3284</v>
      </c>
      <c r="C723" t="str">
        <f t="shared" si="26"/>
        <v>CR03</v>
      </c>
      <c r="D723" t="str">
        <f t="shared" si="27"/>
        <v>CR03</v>
      </c>
    </row>
    <row r="724" spans="1:4" x14ac:dyDescent="0.25">
      <c r="A724">
        <v>74100000</v>
      </c>
      <c r="B724" t="s">
        <v>3282</v>
      </c>
      <c r="C724" t="str">
        <f t="shared" si="26"/>
        <v>CR08</v>
      </c>
      <c r="D724" t="str">
        <f t="shared" si="27"/>
        <v>CR08</v>
      </c>
    </row>
    <row r="725" spans="1:4" x14ac:dyDescent="0.25">
      <c r="A725">
        <v>75200000</v>
      </c>
      <c r="B725" t="s">
        <v>3282</v>
      </c>
      <c r="C725" t="str">
        <f t="shared" si="26"/>
        <v>CR08</v>
      </c>
      <c r="D725" t="str">
        <f t="shared" si="27"/>
        <v>CR08</v>
      </c>
    </row>
    <row r="726" spans="1:4" x14ac:dyDescent="0.25">
      <c r="A726">
        <v>75800000</v>
      </c>
      <c r="B726" t="s">
        <v>3282</v>
      </c>
      <c r="C726" t="str">
        <f t="shared" si="26"/>
        <v>CR08</v>
      </c>
      <c r="D726" t="str">
        <f t="shared" si="27"/>
        <v>CR08</v>
      </c>
    </row>
    <row r="727" spans="1:4" x14ac:dyDescent="0.25">
      <c r="A727">
        <v>75810000</v>
      </c>
      <c r="B727" t="s">
        <v>3282</v>
      </c>
      <c r="C727" t="str">
        <f t="shared" si="26"/>
        <v>CR08</v>
      </c>
      <c r="D727" t="str">
        <f t="shared" si="27"/>
        <v>CR08</v>
      </c>
    </row>
    <row r="728" spans="1:4" x14ac:dyDescent="0.25">
      <c r="A728">
        <v>75820000</v>
      </c>
      <c r="B728" t="s">
        <v>3282</v>
      </c>
      <c r="C728" t="str">
        <f t="shared" si="26"/>
        <v>CR08</v>
      </c>
      <c r="D728" t="str">
        <f t="shared" si="27"/>
        <v>CR08</v>
      </c>
    </row>
    <row r="729" spans="1:4" x14ac:dyDescent="0.25">
      <c r="A729">
        <v>75830000</v>
      </c>
      <c r="B729" t="s">
        <v>3282</v>
      </c>
      <c r="C729" t="str">
        <f t="shared" si="26"/>
        <v>CR08</v>
      </c>
      <c r="D729" t="str">
        <f t="shared" si="27"/>
        <v>CR08</v>
      </c>
    </row>
    <row r="730" spans="1:4" x14ac:dyDescent="0.25">
      <c r="A730">
        <v>75840000</v>
      </c>
      <c r="B730" t="s">
        <v>3282</v>
      </c>
      <c r="C730" t="str">
        <f t="shared" si="26"/>
        <v>CR08</v>
      </c>
      <c r="D730" t="str">
        <f t="shared" si="27"/>
        <v>CR08</v>
      </c>
    </row>
    <row r="731" spans="1:4" x14ac:dyDescent="0.25">
      <c r="A731">
        <v>75850000</v>
      </c>
      <c r="B731" t="s">
        <v>3282</v>
      </c>
      <c r="C731" t="str">
        <f t="shared" si="26"/>
        <v>CR08</v>
      </c>
      <c r="D731" t="str">
        <f t="shared" si="27"/>
        <v>CR08</v>
      </c>
    </row>
    <row r="732" spans="1:4" x14ac:dyDescent="0.25">
      <c r="A732">
        <v>76500000</v>
      </c>
      <c r="B732" t="s">
        <v>3283</v>
      </c>
      <c r="C732" t="str">
        <f t="shared" si="26"/>
        <v>CR12</v>
      </c>
      <c r="D732" t="str">
        <f t="shared" si="27"/>
        <v>CR12</v>
      </c>
    </row>
    <row r="733" spans="1:4" x14ac:dyDescent="0.25">
      <c r="A733">
        <v>76600000</v>
      </c>
      <c r="B733" t="s">
        <v>3283</v>
      </c>
      <c r="C733" t="str">
        <f t="shared" ref="C733:C739" si="28">B733</f>
        <v>CR12</v>
      </c>
      <c r="D733" t="str">
        <f t="shared" ref="D733:D739" si="29">B733</f>
        <v>CR12</v>
      </c>
    </row>
    <row r="734" spans="1:4" x14ac:dyDescent="0.25">
      <c r="A734">
        <v>76880000</v>
      </c>
      <c r="B734" t="s">
        <v>3283</v>
      </c>
      <c r="C734" t="str">
        <f t="shared" si="28"/>
        <v>CR12</v>
      </c>
      <c r="D734" t="str">
        <f t="shared" si="29"/>
        <v>CR12</v>
      </c>
    </row>
    <row r="735" spans="1:4" x14ac:dyDescent="0.25">
      <c r="A735">
        <v>77500000</v>
      </c>
      <c r="B735" t="s">
        <v>3349</v>
      </c>
      <c r="C735" t="str">
        <f t="shared" si="28"/>
        <v>CR15</v>
      </c>
      <c r="D735" t="str">
        <f t="shared" si="29"/>
        <v>CR15</v>
      </c>
    </row>
    <row r="736" spans="1:4" x14ac:dyDescent="0.25">
      <c r="A736">
        <v>77520000</v>
      </c>
      <c r="B736" t="s">
        <v>3349</v>
      </c>
      <c r="C736" t="str">
        <f t="shared" si="28"/>
        <v>CR15</v>
      </c>
      <c r="D736" t="str">
        <f t="shared" si="29"/>
        <v>CR15</v>
      </c>
    </row>
    <row r="737" spans="1:4" x14ac:dyDescent="0.25">
      <c r="A737">
        <v>78120000</v>
      </c>
      <c r="B737" t="s">
        <v>3285</v>
      </c>
      <c r="C737" t="str">
        <f t="shared" si="28"/>
        <v>CR11</v>
      </c>
      <c r="D737" t="str">
        <f t="shared" si="29"/>
        <v>CR11</v>
      </c>
    </row>
    <row r="738" spans="1:4" x14ac:dyDescent="0.25">
      <c r="A738">
        <v>78150000</v>
      </c>
      <c r="B738" t="s">
        <v>3285</v>
      </c>
      <c r="C738" t="str">
        <f t="shared" si="28"/>
        <v>CR11</v>
      </c>
      <c r="D738" t="str">
        <f t="shared" si="29"/>
        <v>CR11</v>
      </c>
    </row>
    <row r="739" spans="1:4" x14ac:dyDescent="0.25">
      <c r="A739">
        <v>78500000</v>
      </c>
      <c r="B739" t="s">
        <v>3285</v>
      </c>
      <c r="C739" t="str">
        <f t="shared" si="28"/>
        <v>CR11</v>
      </c>
      <c r="D739" t="str">
        <f t="shared" si="29"/>
        <v>CR11</v>
      </c>
    </row>
    <row r="740" spans="1:4" x14ac:dyDescent="0.25">
      <c r="A740" t="s">
        <v>2789</v>
      </c>
      <c r="B740" t="e">
        <f>+IF(#REF!&gt;0,"BIL22","BIL28")</f>
        <v>#REF!</v>
      </c>
      <c r="C740" t="s">
        <v>5347</v>
      </c>
      <c r="D740" t="s">
        <v>3250</v>
      </c>
    </row>
  </sheetData>
  <conditionalFormatting sqref="A1:D1">
    <cfRule type="duplicateValues" dxfId="1" priority="2"/>
  </conditionalFormatting>
  <conditionalFormatting sqref="A1:D1">
    <cfRule type="duplicateValues" dxfId="0" priority="1"/>
  </conditionalFormatting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B2:Z107"/>
  <sheetViews>
    <sheetView zoomScaleNormal="100" workbookViewId="0">
      <selection activeCell="D81" sqref="D81"/>
    </sheetView>
  </sheetViews>
  <sheetFormatPr baseColWidth="10" defaultColWidth="11.5703125" defaultRowHeight="12.75" x14ac:dyDescent="0.2"/>
  <cols>
    <col min="1" max="1" width="3.7109375" style="200" customWidth="1"/>
    <col min="2" max="2" width="11.7109375" style="200" customWidth="1"/>
    <col min="3" max="3" width="10.42578125" style="200" customWidth="1"/>
    <col min="4" max="4" width="27.5703125" style="200" customWidth="1"/>
    <col min="5" max="5" width="15.7109375" style="200" customWidth="1"/>
    <col min="6" max="6" width="5.28515625" style="200" customWidth="1"/>
    <col min="7" max="7" width="3.7109375" style="200" customWidth="1"/>
    <col min="8" max="8" width="15.7109375" style="200" customWidth="1"/>
    <col min="9" max="9" width="13" style="200" customWidth="1"/>
    <col min="10" max="10" width="31.85546875" style="200" customWidth="1"/>
    <col min="11" max="11" width="15.7109375" style="200" customWidth="1"/>
    <col min="12" max="12" width="13.28515625" style="200" customWidth="1"/>
    <col min="13" max="13" width="3.7109375" style="200" customWidth="1"/>
    <col min="14" max="14" width="15.7109375" style="420" customWidth="1"/>
    <col min="15" max="15" width="3.7109375" style="200" customWidth="1"/>
    <col min="16" max="16" width="11.7109375" style="200" customWidth="1"/>
    <col min="17" max="17" width="12.28515625" style="200" customWidth="1"/>
    <col min="18" max="18" width="31.5703125" style="200" customWidth="1"/>
    <col min="19" max="20" width="15.7109375" style="200" customWidth="1"/>
    <col min="21" max="21" width="3.7109375" style="200" customWidth="1"/>
    <col min="22" max="22" width="18.7109375" style="420" customWidth="1"/>
    <col min="23" max="24" width="13.85546875" style="200" customWidth="1"/>
    <col min="25" max="25" width="3.5703125" style="200" customWidth="1"/>
    <col min="26" max="26" width="14.7109375" style="200" customWidth="1"/>
    <col min="27" max="16384" width="11.5703125" style="200"/>
  </cols>
  <sheetData>
    <row r="2" spans="2:26" s="202" customFormat="1" x14ac:dyDescent="0.2">
      <c r="B2" s="1" t="s">
        <v>5417</v>
      </c>
      <c r="C2" s="1"/>
      <c r="D2" s="1"/>
      <c r="E2" s="1"/>
      <c r="F2" s="1"/>
      <c r="H2" s="1" t="s">
        <v>5418</v>
      </c>
      <c r="I2" s="1"/>
      <c r="J2" s="1"/>
      <c r="K2" s="1"/>
      <c r="L2" s="1"/>
      <c r="N2" s="421" t="s">
        <v>5419</v>
      </c>
      <c r="P2" s="1" t="s">
        <v>5420</v>
      </c>
      <c r="Q2" s="1"/>
      <c r="R2" s="1"/>
      <c r="S2" s="1"/>
      <c r="T2" s="1"/>
      <c r="V2" s="421" t="s">
        <v>5421</v>
      </c>
    </row>
    <row r="4" spans="2:26" x14ac:dyDescent="0.2">
      <c r="B4" s="202" t="s">
        <v>3350</v>
      </c>
      <c r="C4" s="202" t="s">
        <v>1974</v>
      </c>
      <c r="D4" s="202" t="s">
        <v>3351</v>
      </c>
      <c r="E4" s="203" t="s">
        <v>3352</v>
      </c>
      <c r="F4" s="203" t="s">
        <v>3353</v>
      </c>
      <c r="H4" s="202" t="s">
        <v>3350</v>
      </c>
      <c r="I4" s="202" t="s">
        <v>3357</v>
      </c>
      <c r="J4" s="202" t="s">
        <v>3358</v>
      </c>
      <c r="K4" s="203" t="s">
        <v>3352</v>
      </c>
      <c r="L4" s="203" t="s">
        <v>3353</v>
      </c>
      <c r="P4" s="202" t="s">
        <v>3350</v>
      </c>
      <c r="Q4" s="223" t="s">
        <v>3357</v>
      </c>
      <c r="R4" s="223" t="s">
        <v>3358</v>
      </c>
      <c r="S4" s="224" t="s">
        <v>3352</v>
      </c>
      <c r="T4" s="224" t="s">
        <v>3353</v>
      </c>
    </row>
    <row r="5" spans="2:26" x14ac:dyDescent="0.2">
      <c r="B5" s="200" t="s">
        <v>12</v>
      </c>
      <c r="C5" s="208">
        <v>37100000</v>
      </c>
      <c r="D5" s="205" t="s">
        <v>615</v>
      </c>
      <c r="E5" s="201">
        <v>1910033656</v>
      </c>
      <c r="F5" s="201">
        <v>0</v>
      </c>
      <c r="H5" s="200" t="s">
        <v>9</v>
      </c>
      <c r="I5" s="422">
        <v>37100000</v>
      </c>
      <c r="J5" s="422" t="s">
        <v>614</v>
      </c>
      <c r="K5" s="423">
        <v>17325502915.080002</v>
      </c>
      <c r="L5" s="423">
        <v>0</v>
      </c>
      <c r="P5" s="200" t="s">
        <v>5</v>
      </c>
      <c r="Q5" s="200">
        <v>60310000</v>
      </c>
      <c r="R5" s="422" t="s">
        <v>373</v>
      </c>
      <c r="S5" s="423">
        <v>0</v>
      </c>
      <c r="T5" s="423">
        <v>2525112232.9000001</v>
      </c>
      <c r="V5" s="424">
        <f>+E42-K42</f>
        <v>-2694222267.0299997</v>
      </c>
    </row>
    <row r="6" spans="2:26" x14ac:dyDescent="0.2">
      <c r="B6" s="200" t="s">
        <v>9</v>
      </c>
      <c r="C6" s="425">
        <v>37100000</v>
      </c>
      <c r="D6" s="426" t="s">
        <v>615</v>
      </c>
      <c r="E6" s="423">
        <v>20706714340.279999</v>
      </c>
      <c r="F6" s="423">
        <v>0</v>
      </c>
      <c r="H6" s="200" t="s">
        <v>27</v>
      </c>
      <c r="I6" s="422">
        <v>37100000</v>
      </c>
      <c r="J6" s="422" t="s">
        <v>614</v>
      </c>
      <c r="K6" s="423">
        <v>1850604475.28</v>
      </c>
      <c r="L6" s="423"/>
      <c r="P6" s="200" t="s">
        <v>5</v>
      </c>
      <c r="Q6" s="200">
        <v>60310000</v>
      </c>
      <c r="R6" s="422" t="s">
        <v>374</v>
      </c>
      <c r="S6" s="423">
        <v>0</v>
      </c>
      <c r="T6" s="423">
        <v>3161278539.1399999</v>
      </c>
      <c r="V6" s="424">
        <f>+E18-K18</f>
        <v>-3896726295.4099998</v>
      </c>
    </row>
    <row r="7" spans="2:26" x14ac:dyDescent="0.2">
      <c r="B7" s="200" t="s">
        <v>27</v>
      </c>
      <c r="C7" s="425">
        <v>37100000</v>
      </c>
      <c r="D7" s="426" t="s">
        <v>615</v>
      </c>
      <c r="E7" s="423">
        <v>632767015.22000003</v>
      </c>
      <c r="F7" s="423">
        <v>0</v>
      </c>
      <c r="H7" s="200" t="s">
        <v>145</v>
      </c>
      <c r="I7" s="422">
        <v>37100000</v>
      </c>
      <c r="J7" s="422" t="s">
        <v>615</v>
      </c>
      <c r="K7" s="423">
        <v>1843284399.9300001</v>
      </c>
      <c r="L7" s="423"/>
      <c r="P7" s="200" t="s">
        <v>30</v>
      </c>
      <c r="Q7" s="200">
        <v>60301000</v>
      </c>
      <c r="R7" s="422" t="s">
        <v>1589</v>
      </c>
      <c r="S7" s="423"/>
      <c r="T7" s="423">
        <v>436538340.56</v>
      </c>
      <c r="V7" s="424">
        <f>+E43-K43</f>
        <v>-436538340.56000054</v>
      </c>
      <c r="Z7" s="201"/>
    </row>
    <row r="8" spans="2:26" x14ac:dyDescent="0.2">
      <c r="B8" s="200" t="s">
        <v>145</v>
      </c>
      <c r="C8" s="425">
        <v>37100000</v>
      </c>
      <c r="D8" s="426" t="s">
        <v>615</v>
      </c>
      <c r="E8" s="423">
        <v>926666992.07000005</v>
      </c>
      <c r="F8" s="423">
        <v>0</v>
      </c>
      <c r="H8" s="427" t="s">
        <v>41</v>
      </c>
      <c r="I8" s="428">
        <v>37100000</v>
      </c>
      <c r="J8" s="428" t="s">
        <v>614</v>
      </c>
      <c r="K8" s="429">
        <v>7243665613.1599998</v>
      </c>
      <c r="L8" s="429"/>
      <c r="N8" s="424">
        <f>+E9-S22</f>
        <v>7243665613.1599998</v>
      </c>
      <c r="P8" s="430" t="s">
        <v>21</v>
      </c>
      <c r="Q8" s="200">
        <v>60310000</v>
      </c>
      <c r="R8" s="428" t="s">
        <v>373</v>
      </c>
      <c r="S8" s="429">
        <v>0</v>
      </c>
      <c r="T8" s="429">
        <v>982375640.24000001</v>
      </c>
      <c r="V8" s="424">
        <f>+E44+E45-K44-K45</f>
        <v>-721228122.11000001</v>
      </c>
      <c r="W8" s="201"/>
      <c r="X8" s="201"/>
      <c r="Z8" s="201"/>
    </row>
    <row r="9" spans="2:26" x14ac:dyDescent="0.2">
      <c r="B9" s="200" t="s">
        <v>41</v>
      </c>
      <c r="C9" s="208">
        <v>37100000</v>
      </c>
      <c r="D9" s="205" t="s">
        <v>615</v>
      </c>
      <c r="E9" s="201">
        <v>7544593164.5900002</v>
      </c>
      <c r="F9" s="201">
        <v>0</v>
      </c>
      <c r="H9" s="200" t="s">
        <v>148</v>
      </c>
      <c r="I9" s="422">
        <v>37100000</v>
      </c>
      <c r="J9" s="422" t="s">
        <v>614</v>
      </c>
      <c r="K9" s="423">
        <v>28335614937.759998</v>
      </c>
      <c r="L9" s="423"/>
      <c r="P9" s="430" t="s">
        <v>21</v>
      </c>
      <c r="Q9" s="431">
        <v>71400000</v>
      </c>
      <c r="R9" s="428" t="s">
        <v>781</v>
      </c>
      <c r="S9" s="429">
        <v>612415665.41999996</v>
      </c>
      <c r="T9" s="429">
        <v>0</v>
      </c>
      <c r="V9" s="424">
        <f>+E19-K19</f>
        <v>351268147.28999996</v>
      </c>
      <c r="W9" s="201"/>
      <c r="X9" s="201"/>
    </row>
    <row r="10" spans="2:26" x14ac:dyDescent="0.2">
      <c r="B10" s="200" t="s">
        <v>148</v>
      </c>
      <c r="C10" s="425">
        <v>37100000</v>
      </c>
      <c r="D10" s="426" t="s">
        <v>615</v>
      </c>
      <c r="E10" s="423">
        <v>9800002252.7600002</v>
      </c>
      <c r="F10" s="423">
        <v>0</v>
      </c>
      <c r="H10" s="200" t="s">
        <v>17</v>
      </c>
      <c r="I10" s="422">
        <v>37000000</v>
      </c>
      <c r="J10" s="422" t="s">
        <v>1198</v>
      </c>
      <c r="K10" s="423">
        <v>4358780388.1199999</v>
      </c>
      <c r="L10" s="423">
        <v>0</v>
      </c>
      <c r="P10" s="200" t="s">
        <v>13</v>
      </c>
      <c r="Q10" s="200">
        <v>60380000</v>
      </c>
      <c r="R10" s="422" t="s">
        <v>727</v>
      </c>
      <c r="S10" s="423">
        <v>3169634964.1700001</v>
      </c>
      <c r="T10" s="423">
        <v>0</v>
      </c>
      <c r="V10" s="424">
        <f>+E31-K31</f>
        <v>3169634964.1700001</v>
      </c>
    </row>
    <row r="11" spans="2:26" x14ac:dyDescent="0.2">
      <c r="B11" s="200" t="s">
        <v>28</v>
      </c>
      <c r="C11" s="208">
        <v>37100000</v>
      </c>
      <c r="D11" s="205" t="s">
        <v>615</v>
      </c>
      <c r="E11" s="201">
        <v>28007961585</v>
      </c>
      <c r="F11" s="201">
        <v>0</v>
      </c>
      <c r="H11" s="200" t="s">
        <v>3315</v>
      </c>
      <c r="I11" s="422">
        <v>37000000</v>
      </c>
      <c r="J11" s="422" t="s">
        <v>1198</v>
      </c>
      <c r="K11" s="423">
        <v>878484625.29999995</v>
      </c>
      <c r="L11" s="423"/>
      <c r="P11" s="200" t="s">
        <v>13</v>
      </c>
      <c r="Q11" s="431">
        <v>71400000</v>
      </c>
      <c r="R11" s="422" t="s">
        <v>781</v>
      </c>
      <c r="S11" s="423">
        <v>1534579776</v>
      </c>
      <c r="T11" s="423">
        <v>0</v>
      </c>
      <c r="V11" s="424">
        <f>+E20-K20</f>
        <v>1534579776</v>
      </c>
      <c r="W11" s="201"/>
    </row>
    <row r="12" spans="2:26" x14ac:dyDescent="0.2">
      <c r="B12" s="200" t="s">
        <v>22</v>
      </c>
      <c r="C12" s="208">
        <v>37100000</v>
      </c>
      <c r="D12" s="205" t="s">
        <v>615</v>
      </c>
      <c r="E12" s="201">
        <v>1655708582.5999999</v>
      </c>
      <c r="F12" s="201">
        <v>0</v>
      </c>
      <c r="H12" s="200" t="s">
        <v>3316</v>
      </c>
      <c r="I12" s="422">
        <v>37000000</v>
      </c>
      <c r="J12" s="422" t="s">
        <v>1198</v>
      </c>
      <c r="K12" s="423">
        <v>369772888.16000003</v>
      </c>
      <c r="L12" s="423"/>
      <c r="P12" s="200" t="s">
        <v>9</v>
      </c>
      <c r="Q12" s="200">
        <v>60310000</v>
      </c>
      <c r="R12" s="422" t="s">
        <v>373</v>
      </c>
      <c r="S12" s="423">
        <v>100723623.19</v>
      </c>
      <c r="T12" s="423">
        <v>0</v>
      </c>
      <c r="V12" s="424">
        <f>+E47-K47</f>
        <v>100723623.19</v>
      </c>
    </row>
    <row r="13" spans="2:26" x14ac:dyDescent="0.2">
      <c r="B13" s="200" t="s">
        <v>17</v>
      </c>
      <c r="C13" s="432">
        <v>37000000</v>
      </c>
      <c r="D13" s="426" t="s">
        <v>1198</v>
      </c>
      <c r="E13" s="423">
        <v>4669071733.0600004</v>
      </c>
      <c r="F13" s="423">
        <v>0</v>
      </c>
      <c r="P13" s="200" t="s">
        <v>9</v>
      </c>
      <c r="Q13" s="200">
        <v>60370000</v>
      </c>
      <c r="R13" s="422" t="s">
        <v>725</v>
      </c>
      <c r="S13" s="423">
        <v>3381211425.1999998</v>
      </c>
      <c r="T13" s="423">
        <v>0</v>
      </c>
      <c r="V13" s="424">
        <f>+E6-K5</f>
        <v>3381211425.1999969</v>
      </c>
    </row>
    <row r="14" spans="2:26" x14ac:dyDescent="0.2">
      <c r="B14" s="200" t="s">
        <v>3315</v>
      </c>
      <c r="C14" s="425">
        <v>37100000</v>
      </c>
      <c r="D14" s="426" t="s">
        <v>615</v>
      </c>
      <c r="E14" s="423">
        <v>996371413.33000004</v>
      </c>
      <c r="F14" s="423">
        <v>0</v>
      </c>
      <c r="P14" s="200" t="s">
        <v>9</v>
      </c>
      <c r="Q14" s="200">
        <v>60380000</v>
      </c>
      <c r="R14" s="422" t="s">
        <v>727</v>
      </c>
      <c r="S14" s="423">
        <v>0</v>
      </c>
      <c r="T14" s="423">
        <v>2703504144.71</v>
      </c>
      <c r="V14" s="424">
        <f>+E32-K32</f>
        <v>-2703504144.71</v>
      </c>
    </row>
    <row r="15" spans="2:26" x14ac:dyDescent="0.2">
      <c r="B15" s="200" t="s">
        <v>3316</v>
      </c>
      <c r="C15" s="432">
        <v>37000000</v>
      </c>
      <c r="D15" s="426" t="s">
        <v>1198</v>
      </c>
      <c r="E15" s="423">
        <v>261716782.52000001</v>
      </c>
      <c r="F15" s="423">
        <v>0</v>
      </c>
      <c r="P15" s="200" t="s">
        <v>9</v>
      </c>
      <c r="Q15" s="431">
        <v>71400000</v>
      </c>
      <c r="R15" s="422" t="s">
        <v>781</v>
      </c>
      <c r="S15" s="423">
        <v>0</v>
      </c>
      <c r="T15" s="423">
        <v>706900136.23000002</v>
      </c>
      <c r="V15" s="424">
        <f>+E21-K21</f>
        <v>-706900136.23000002</v>
      </c>
    </row>
    <row r="16" spans="2:26" x14ac:dyDescent="0.2">
      <c r="P16" s="200" t="s">
        <v>27</v>
      </c>
      <c r="Q16" s="422">
        <v>60307000</v>
      </c>
      <c r="R16" s="422" t="s">
        <v>725</v>
      </c>
      <c r="S16" s="423"/>
      <c r="T16" s="423">
        <v>1217837460.0599999</v>
      </c>
      <c r="V16" s="424">
        <f>+E7-K6</f>
        <v>-1217837460.0599999</v>
      </c>
    </row>
    <row r="17" spans="2:22" x14ac:dyDescent="0.2">
      <c r="B17" s="202" t="s">
        <v>3350</v>
      </c>
      <c r="C17" s="202" t="s">
        <v>1974</v>
      </c>
      <c r="D17" s="202" t="s">
        <v>3351</v>
      </c>
      <c r="E17" s="203" t="s">
        <v>3352</v>
      </c>
      <c r="F17" s="203" t="s">
        <v>3353</v>
      </c>
      <c r="H17" s="202" t="s">
        <v>3350</v>
      </c>
      <c r="I17" s="202" t="s">
        <v>3357</v>
      </c>
      <c r="J17" s="202" t="s">
        <v>3358</v>
      </c>
      <c r="K17" s="203" t="s">
        <v>3352</v>
      </c>
      <c r="L17" s="203" t="s">
        <v>3353</v>
      </c>
      <c r="P17" s="200" t="s">
        <v>15</v>
      </c>
      <c r="Q17" s="200">
        <v>60301000</v>
      </c>
      <c r="R17" s="422" t="s">
        <v>1589</v>
      </c>
      <c r="S17" s="423"/>
      <c r="T17" s="423">
        <v>383022649.65700001</v>
      </c>
      <c r="V17" s="424">
        <f>+E48-K48-K49</f>
        <v>-402822570.06699991</v>
      </c>
    </row>
    <row r="18" spans="2:22" x14ac:dyDescent="0.2">
      <c r="B18" s="422" t="s">
        <v>5</v>
      </c>
      <c r="C18" s="425">
        <v>35100000</v>
      </c>
      <c r="D18" s="426" t="s">
        <v>278</v>
      </c>
      <c r="E18" s="423">
        <v>2170427858.5</v>
      </c>
      <c r="F18" s="423">
        <v>0</v>
      </c>
      <c r="H18" s="422" t="s">
        <v>5</v>
      </c>
      <c r="I18" s="422">
        <v>35100000</v>
      </c>
      <c r="J18" s="422" t="s">
        <v>278</v>
      </c>
      <c r="K18" s="423">
        <v>6067154153.9099998</v>
      </c>
      <c r="L18" s="423">
        <v>0</v>
      </c>
      <c r="P18" s="200" t="s">
        <v>15</v>
      </c>
      <c r="Q18" s="200">
        <v>60310000</v>
      </c>
      <c r="R18" s="422" t="s">
        <v>4128</v>
      </c>
      <c r="S18" s="423"/>
      <c r="T18" s="423">
        <v>19799920.41</v>
      </c>
    </row>
    <row r="19" spans="2:22" x14ac:dyDescent="0.2">
      <c r="B19" s="430" t="s">
        <v>21</v>
      </c>
      <c r="C19" s="433">
        <v>35500000</v>
      </c>
      <c r="D19" s="434" t="s">
        <v>613</v>
      </c>
      <c r="E19" s="435">
        <v>1034912826.13</v>
      </c>
      <c r="F19" s="435">
        <v>0</v>
      </c>
      <c r="H19" s="430" t="s">
        <v>21</v>
      </c>
      <c r="I19" s="430">
        <v>35500000</v>
      </c>
      <c r="J19" s="430" t="s">
        <v>612</v>
      </c>
      <c r="K19" s="435">
        <v>683644678.84000003</v>
      </c>
      <c r="L19" s="435">
        <v>0</v>
      </c>
      <c r="P19" s="200" t="s">
        <v>15</v>
      </c>
      <c r="Q19" s="431">
        <v>71400000</v>
      </c>
      <c r="R19" s="422" t="s">
        <v>2184</v>
      </c>
      <c r="S19" s="423">
        <v>23584647.276999999</v>
      </c>
      <c r="T19" s="423"/>
      <c r="V19" s="424">
        <f>+E22-K22-K23</f>
        <v>23584647.277000003</v>
      </c>
    </row>
    <row r="20" spans="2:22" x14ac:dyDescent="0.2">
      <c r="B20" s="200" t="s">
        <v>13</v>
      </c>
      <c r="C20" s="425">
        <v>35500000</v>
      </c>
      <c r="D20" s="426" t="s">
        <v>613</v>
      </c>
      <c r="E20" s="423">
        <v>2908438897</v>
      </c>
      <c r="F20" s="423">
        <v>0</v>
      </c>
      <c r="H20" s="200" t="s">
        <v>13</v>
      </c>
      <c r="I20" s="422">
        <v>35500000</v>
      </c>
      <c r="J20" s="422" t="s">
        <v>612</v>
      </c>
      <c r="K20" s="423">
        <v>1373859121</v>
      </c>
      <c r="L20" s="423">
        <v>0</v>
      </c>
      <c r="P20" s="200" t="s">
        <v>26</v>
      </c>
      <c r="Q20" s="200">
        <v>60301000</v>
      </c>
      <c r="R20" s="422" t="s">
        <v>1589</v>
      </c>
      <c r="S20" s="423"/>
      <c r="T20" s="423">
        <v>582625020.27999997</v>
      </c>
      <c r="V20" s="424">
        <f>+E49-K50-K51</f>
        <v>-582625020.27999997</v>
      </c>
    </row>
    <row r="21" spans="2:22" x14ac:dyDescent="0.2">
      <c r="B21" s="200" t="s">
        <v>9</v>
      </c>
      <c r="C21" s="425">
        <v>35500000</v>
      </c>
      <c r="D21" s="426" t="s">
        <v>613</v>
      </c>
      <c r="E21" s="423">
        <v>175134923.87</v>
      </c>
      <c r="F21" s="423">
        <v>0</v>
      </c>
      <c r="H21" s="200" t="s">
        <v>9</v>
      </c>
      <c r="I21" s="422">
        <v>35500000</v>
      </c>
      <c r="J21" s="422" t="s">
        <v>612</v>
      </c>
      <c r="K21" s="423">
        <v>882035060.10000002</v>
      </c>
      <c r="L21" s="423">
        <v>0</v>
      </c>
      <c r="P21" s="200" t="s">
        <v>145</v>
      </c>
      <c r="Q21" s="200">
        <v>60302000</v>
      </c>
      <c r="R21" s="422" t="s">
        <v>2031</v>
      </c>
      <c r="S21" s="423"/>
      <c r="T21" s="423">
        <v>916617407.86000001</v>
      </c>
      <c r="V21" s="424">
        <f>+E8-K7</f>
        <v>-916617407.86000001</v>
      </c>
    </row>
    <row r="22" spans="2:22" x14ac:dyDescent="0.2">
      <c r="B22" s="422" t="s">
        <v>15</v>
      </c>
      <c r="C22" s="425">
        <v>35500000</v>
      </c>
      <c r="D22" s="426" t="s">
        <v>613</v>
      </c>
      <c r="E22" s="423">
        <v>200509587.54699999</v>
      </c>
      <c r="F22" s="423">
        <v>0</v>
      </c>
      <c r="H22" s="422" t="s">
        <v>15</v>
      </c>
      <c r="I22" s="422">
        <v>35000000</v>
      </c>
      <c r="J22" s="422" t="s">
        <v>2494</v>
      </c>
      <c r="K22" s="423">
        <v>142006967.75999999</v>
      </c>
      <c r="L22" s="423"/>
      <c r="P22" s="200" t="s">
        <v>41</v>
      </c>
      <c r="Q22" s="200">
        <v>60370000</v>
      </c>
      <c r="R22" s="422" t="s">
        <v>725</v>
      </c>
      <c r="S22" s="423">
        <v>300927551.43000001</v>
      </c>
      <c r="T22" s="423"/>
      <c r="V22" s="424">
        <f>+E9-K8</f>
        <v>300927551.43000031</v>
      </c>
    </row>
    <row r="23" spans="2:22" x14ac:dyDescent="0.2">
      <c r="B23" s="200" t="s">
        <v>22</v>
      </c>
      <c r="C23" s="208">
        <v>35000000</v>
      </c>
      <c r="D23" s="205" t="s">
        <v>2083</v>
      </c>
      <c r="E23" s="201">
        <v>700000000</v>
      </c>
      <c r="F23" s="201">
        <v>0</v>
      </c>
      <c r="H23" s="422" t="s">
        <v>15</v>
      </c>
      <c r="I23" s="422">
        <v>35500000</v>
      </c>
      <c r="J23" s="422" t="s">
        <v>613</v>
      </c>
      <c r="K23" s="423">
        <v>34917972.509999998</v>
      </c>
      <c r="L23" s="423"/>
      <c r="P23" s="200" t="s">
        <v>41</v>
      </c>
      <c r="Q23" s="200">
        <v>60380000</v>
      </c>
      <c r="R23" s="422" t="s">
        <v>727</v>
      </c>
      <c r="S23" s="423">
        <v>10754805.279999999</v>
      </c>
      <c r="T23" s="423"/>
      <c r="V23" s="424">
        <f>+E33-K33</f>
        <v>10754805.279999971</v>
      </c>
    </row>
    <row r="24" spans="2:22" x14ac:dyDescent="0.2">
      <c r="B24" s="200" t="s">
        <v>11</v>
      </c>
      <c r="C24" s="208">
        <v>35500000</v>
      </c>
      <c r="D24" s="205" t="s">
        <v>613</v>
      </c>
      <c r="E24" s="201">
        <v>652663100.23050499</v>
      </c>
      <c r="F24" s="201">
        <v>0</v>
      </c>
      <c r="H24" s="200" t="s">
        <v>25</v>
      </c>
      <c r="I24" s="428">
        <v>35500000</v>
      </c>
      <c r="J24" s="428" t="s">
        <v>1562</v>
      </c>
      <c r="K24" s="429">
        <v>66200000</v>
      </c>
      <c r="L24" s="436"/>
      <c r="N24" s="424">
        <f>+S25+S26+S27+S28</f>
        <v>54119943239.270004</v>
      </c>
      <c r="P24" s="200" t="s">
        <v>148</v>
      </c>
      <c r="Q24" s="200">
        <v>60307000</v>
      </c>
      <c r="R24" s="422" t="s">
        <v>725</v>
      </c>
      <c r="S24" s="423"/>
      <c r="T24" s="423">
        <v>18535612685</v>
      </c>
      <c r="V24" s="424">
        <f>+E10+E34-K9-K34</f>
        <v>-18535612684.999996</v>
      </c>
    </row>
    <row r="25" spans="2:22" x14ac:dyDescent="0.2">
      <c r="B25" s="200" t="s">
        <v>32</v>
      </c>
      <c r="C25" s="208">
        <v>35500000</v>
      </c>
      <c r="D25" s="205" t="s">
        <v>613</v>
      </c>
      <c r="E25" s="201">
        <v>1188394262.2</v>
      </c>
      <c r="F25" s="201">
        <v>0</v>
      </c>
      <c r="H25" s="200" t="s">
        <v>7</v>
      </c>
      <c r="I25" s="422">
        <v>35500000</v>
      </c>
      <c r="J25" s="422" t="s">
        <v>612</v>
      </c>
      <c r="K25" s="423">
        <v>452678781.06999999</v>
      </c>
      <c r="L25" s="423"/>
      <c r="P25" s="427" t="s">
        <v>25</v>
      </c>
      <c r="Q25" s="200">
        <v>60301000</v>
      </c>
      <c r="R25" s="428" t="s">
        <v>4120</v>
      </c>
      <c r="S25" s="429">
        <v>49489435967.980003</v>
      </c>
      <c r="T25" s="429"/>
      <c r="V25" s="424">
        <f>+E50-N24</f>
        <v>66199999.999992371</v>
      </c>
    </row>
    <row r="26" spans="2:22" x14ac:dyDescent="0.2">
      <c r="B26" s="200" t="s">
        <v>17</v>
      </c>
      <c r="C26" s="425">
        <v>35000000</v>
      </c>
      <c r="D26" s="426" t="s">
        <v>2083</v>
      </c>
      <c r="E26" s="423">
        <v>2174470439.3600001</v>
      </c>
      <c r="F26" s="423">
        <v>0</v>
      </c>
      <c r="H26" s="200" t="s">
        <v>17</v>
      </c>
      <c r="I26" s="422">
        <v>35000000</v>
      </c>
      <c r="J26" s="422" t="s">
        <v>613</v>
      </c>
      <c r="K26" s="423">
        <v>3676179016.3699999</v>
      </c>
      <c r="L26" s="423">
        <v>0</v>
      </c>
      <c r="P26" s="200" t="s">
        <v>25</v>
      </c>
      <c r="Q26" s="200">
        <v>60302000</v>
      </c>
      <c r="R26" s="428" t="s">
        <v>1590</v>
      </c>
      <c r="S26" s="429">
        <v>639314101.14999998</v>
      </c>
      <c r="T26" s="429"/>
    </row>
    <row r="27" spans="2:22" x14ac:dyDescent="0.2">
      <c r="B27" s="200" t="s">
        <v>29</v>
      </c>
      <c r="C27" s="208">
        <v>35500000</v>
      </c>
      <c r="D27" s="205" t="s">
        <v>613</v>
      </c>
      <c r="E27" s="201">
        <v>54663892</v>
      </c>
      <c r="F27" s="201">
        <v>0</v>
      </c>
      <c r="H27" s="200" t="s">
        <v>32</v>
      </c>
      <c r="I27" s="200">
        <v>35500000</v>
      </c>
      <c r="J27" s="200" t="s">
        <v>612</v>
      </c>
      <c r="K27" s="201">
        <v>1188394262.2</v>
      </c>
      <c r="P27" s="200" t="s">
        <v>25</v>
      </c>
      <c r="Q27" s="200">
        <v>60303000</v>
      </c>
      <c r="R27" s="428" t="s">
        <v>4123</v>
      </c>
      <c r="S27" s="429">
        <v>897913242.75</v>
      </c>
      <c r="T27" s="429"/>
    </row>
    <row r="28" spans="2:22" x14ac:dyDescent="0.2">
      <c r="P28" s="200" t="s">
        <v>25</v>
      </c>
      <c r="Q28" s="431">
        <v>71400000</v>
      </c>
      <c r="R28" s="428" t="s">
        <v>1628</v>
      </c>
      <c r="S28" s="429">
        <v>3093279927.3899999</v>
      </c>
      <c r="T28" s="429"/>
    </row>
    <row r="29" spans="2:22" x14ac:dyDescent="0.2">
      <c r="P29" s="200" t="s">
        <v>7</v>
      </c>
      <c r="Q29" s="200">
        <v>60302000</v>
      </c>
      <c r="R29" s="422" t="s">
        <v>4122</v>
      </c>
      <c r="S29" s="423"/>
      <c r="T29" s="423">
        <v>452678781.06999999</v>
      </c>
      <c r="V29" s="424">
        <f>-K25</f>
        <v>-452678781.06999999</v>
      </c>
    </row>
    <row r="30" spans="2:22" x14ac:dyDescent="0.2">
      <c r="B30" s="202" t="s">
        <v>3350</v>
      </c>
      <c r="C30" s="202" t="s">
        <v>1974</v>
      </c>
      <c r="D30" s="202" t="s">
        <v>3351</v>
      </c>
      <c r="E30" s="203" t="s">
        <v>3352</v>
      </c>
      <c r="F30" s="203" t="s">
        <v>3353</v>
      </c>
      <c r="H30" s="202" t="s">
        <v>3350</v>
      </c>
      <c r="I30" s="202" t="s">
        <v>3357</v>
      </c>
      <c r="J30" s="202" t="s">
        <v>3358</v>
      </c>
      <c r="K30" s="203" t="s">
        <v>3352</v>
      </c>
      <c r="L30" s="203" t="s">
        <v>3353</v>
      </c>
      <c r="P30" s="200" t="s">
        <v>7</v>
      </c>
      <c r="Q30" s="200">
        <v>60308000</v>
      </c>
      <c r="R30" s="422" t="s">
        <v>1368</v>
      </c>
      <c r="S30" s="423"/>
      <c r="T30" s="423">
        <v>84107760</v>
      </c>
      <c r="V30" s="424">
        <f>-K35</f>
        <v>-84107760</v>
      </c>
    </row>
    <row r="31" spans="2:22" x14ac:dyDescent="0.2">
      <c r="B31" s="422" t="s">
        <v>13</v>
      </c>
      <c r="C31" s="432">
        <v>38000000</v>
      </c>
      <c r="D31" s="426" t="s">
        <v>617</v>
      </c>
      <c r="E31" s="423">
        <v>3170934964.1700001</v>
      </c>
      <c r="F31" s="423">
        <v>0</v>
      </c>
      <c r="H31" s="422" t="s">
        <v>13</v>
      </c>
      <c r="I31" s="422">
        <v>38000000</v>
      </c>
      <c r="J31" s="422" t="s">
        <v>616</v>
      </c>
      <c r="K31" s="423">
        <v>1300000</v>
      </c>
      <c r="L31" s="423">
        <v>0</v>
      </c>
      <c r="P31" s="200" t="s">
        <v>17</v>
      </c>
      <c r="Q31" s="200">
        <v>60301000</v>
      </c>
      <c r="R31" s="422" t="s">
        <v>1362</v>
      </c>
      <c r="S31" s="423">
        <v>0</v>
      </c>
      <c r="T31" s="423">
        <v>1509891219.3399999</v>
      </c>
      <c r="V31" s="424">
        <f>+E54-K53</f>
        <v>-1509891219.3399997</v>
      </c>
    </row>
    <row r="32" spans="2:22" x14ac:dyDescent="0.2">
      <c r="B32" s="200" t="s">
        <v>9</v>
      </c>
      <c r="C32" s="432">
        <v>38000000</v>
      </c>
      <c r="D32" s="426" t="s">
        <v>617</v>
      </c>
      <c r="E32" s="423">
        <v>6240195359.9499998</v>
      </c>
      <c r="F32" s="423">
        <v>0</v>
      </c>
      <c r="H32" s="200" t="s">
        <v>9</v>
      </c>
      <c r="I32" s="422">
        <v>38000000</v>
      </c>
      <c r="J32" s="422" t="s">
        <v>616</v>
      </c>
      <c r="K32" s="423">
        <v>8943699504.6599998</v>
      </c>
      <c r="L32" s="423">
        <v>0</v>
      </c>
      <c r="P32" s="200" t="s">
        <v>17</v>
      </c>
      <c r="Q32" s="200">
        <v>60307000</v>
      </c>
      <c r="R32" s="422" t="s">
        <v>726</v>
      </c>
      <c r="S32" s="423">
        <v>310291344.94</v>
      </c>
      <c r="T32" s="423">
        <v>0</v>
      </c>
      <c r="V32" s="424">
        <f>+E13-K10</f>
        <v>310291344.94000053</v>
      </c>
    </row>
    <row r="33" spans="2:22" x14ac:dyDescent="0.2">
      <c r="B33" s="200" t="s">
        <v>41</v>
      </c>
      <c r="C33" s="432">
        <v>38000000</v>
      </c>
      <c r="D33" s="426" t="s">
        <v>617</v>
      </c>
      <c r="E33" s="423">
        <v>1216438576.4100001</v>
      </c>
      <c r="F33" s="423">
        <v>0</v>
      </c>
      <c r="H33" s="427" t="s">
        <v>41</v>
      </c>
      <c r="I33" s="422">
        <v>38000000</v>
      </c>
      <c r="J33" s="422" t="s">
        <v>616</v>
      </c>
      <c r="K33" s="423">
        <v>1205683771.1300001</v>
      </c>
      <c r="L33" s="423"/>
      <c r="P33" s="200" t="s">
        <v>17</v>
      </c>
      <c r="Q33" s="200">
        <v>60308000</v>
      </c>
      <c r="R33" s="422" t="s">
        <v>1368</v>
      </c>
      <c r="S33" s="423">
        <v>788131791.16999996</v>
      </c>
      <c r="T33" s="423">
        <v>0</v>
      </c>
      <c r="V33" s="424">
        <f>+E36-K37</f>
        <v>788131791.17000008</v>
      </c>
    </row>
    <row r="34" spans="2:22" x14ac:dyDescent="0.2">
      <c r="B34" s="200" t="s">
        <v>148</v>
      </c>
      <c r="C34" s="432">
        <v>38000000</v>
      </c>
      <c r="D34" s="426" t="s">
        <v>617</v>
      </c>
      <c r="E34" s="423">
        <v>8963822615</v>
      </c>
      <c r="F34" s="423">
        <v>0</v>
      </c>
      <c r="H34" s="200" t="s">
        <v>148</v>
      </c>
      <c r="I34" s="422">
        <v>38000000</v>
      </c>
      <c r="J34" s="422" t="s">
        <v>616</v>
      </c>
      <c r="K34" s="423">
        <v>8963822615</v>
      </c>
      <c r="L34" s="423"/>
      <c r="P34" s="200" t="s">
        <v>17</v>
      </c>
      <c r="Q34" s="431">
        <v>71355000</v>
      </c>
      <c r="R34" s="422" t="s">
        <v>1450</v>
      </c>
      <c r="S34" s="423">
        <v>0</v>
      </c>
      <c r="T34" s="423">
        <v>1501708577.01</v>
      </c>
      <c r="V34" s="424">
        <f>+E26-K26</f>
        <v>-1501708577.0099998</v>
      </c>
    </row>
    <row r="35" spans="2:22" x14ac:dyDescent="0.2">
      <c r="B35" s="200" t="s">
        <v>8</v>
      </c>
      <c r="C35" s="432">
        <v>38000000</v>
      </c>
      <c r="D35" s="426" t="s">
        <v>617</v>
      </c>
      <c r="E35" s="423">
        <v>9019946.8599999994</v>
      </c>
      <c r="F35" s="423">
        <v>0</v>
      </c>
      <c r="H35" s="200" t="s">
        <v>7</v>
      </c>
      <c r="I35" s="422">
        <v>38000000</v>
      </c>
      <c r="J35" s="422" t="s">
        <v>616</v>
      </c>
      <c r="K35" s="423">
        <v>84107760</v>
      </c>
      <c r="L35" s="423"/>
      <c r="P35" s="200" t="s">
        <v>3315</v>
      </c>
      <c r="Q35" s="200">
        <v>60307000</v>
      </c>
      <c r="R35" s="422" t="s">
        <v>726</v>
      </c>
      <c r="S35" s="423">
        <v>117886788.03</v>
      </c>
      <c r="T35" s="423"/>
      <c r="V35" s="424">
        <f>+E14-K11</f>
        <v>117886788.03000009</v>
      </c>
    </row>
    <row r="36" spans="2:22" x14ac:dyDescent="0.2">
      <c r="B36" s="200" t="s">
        <v>17</v>
      </c>
      <c r="C36" s="432">
        <v>38000000</v>
      </c>
      <c r="D36" s="426" t="s">
        <v>617</v>
      </c>
      <c r="E36" s="423">
        <v>3122034585.02</v>
      </c>
      <c r="F36" s="423">
        <v>0</v>
      </c>
      <c r="H36" s="200" t="s">
        <v>8</v>
      </c>
      <c r="I36" s="422">
        <v>38000000</v>
      </c>
      <c r="J36" s="422" t="s">
        <v>616</v>
      </c>
      <c r="K36" s="423">
        <v>9019946.8599999994</v>
      </c>
      <c r="L36" s="423"/>
      <c r="P36" s="200" t="s">
        <v>3316</v>
      </c>
      <c r="Q36" s="200">
        <v>60307000</v>
      </c>
      <c r="R36" s="422" t="s">
        <v>726</v>
      </c>
      <c r="S36" s="423"/>
      <c r="T36" s="423">
        <v>108056105.64</v>
      </c>
      <c r="V36" s="424">
        <f>+E15-K12</f>
        <v>-108056105.64000002</v>
      </c>
    </row>
    <row r="37" spans="2:22" x14ac:dyDescent="0.2">
      <c r="B37" s="200" t="s">
        <v>3315</v>
      </c>
      <c r="C37" s="432">
        <v>38000000</v>
      </c>
      <c r="D37" s="426" t="s">
        <v>617</v>
      </c>
      <c r="E37" s="423">
        <v>42600000</v>
      </c>
      <c r="F37" s="423">
        <v>0</v>
      </c>
      <c r="H37" s="200" t="s">
        <v>17</v>
      </c>
      <c r="I37" s="422">
        <v>38000000</v>
      </c>
      <c r="J37" s="422" t="s">
        <v>617</v>
      </c>
      <c r="K37" s="423">
        <v>2333902793.8499999</v>
      </c>
      <c r="L37" s="423">
        <v>0</v>
      </c>
    </row>
    <row r="38" spans="2:22" x14ac:dyDescent="0.2">
      <c r="B38" s="200" t="s">
        <v>3316</v>
      </c>
      <c r="C38" s="432">
        <v>38000000</v>
      </c>
      <c r="D38" s="426" t="s">
        <v>617</v>
      </c>
      <c r="E38" s="423">
        <v>86720000</v>
      </c>
      <c r="F38" s="423">
        <v>0</v>
      </c>
      <c r="H38" s="200" t="s">
        <v>3315</v>
      </c>
      <c r="I38" s="422">
        <v>38000000</v>
      </c>
      <c r="J38" s="422" t="s">
        <v>617</v>
      </c>
      <c r="K38" s="423">
        <v>42600000</v>
      </c>
      <c r="L38" s="423"/>
    </row>
    <row r="39" spans="2:22" x14ac:dyDescent="0.2">
      <c r="H39" s="200" t="s">
        <v>3316</v>
      </c>
      <c r="I39" s="422">
        <v>38000000</v>
      </c>
      <c r="J39" s="422" t="s">
        <v>617</v>
      </c>
      <c r="K39" s="423">
        <v>86720000</v>
      </c>
      <c r="L39" s="423"/>
      <c r="S39" s="201"/>
    </row>
    <row r="40" spans="2:22" x14ac:dyDescent="0.2">
      <c r="K40" s="201"/>
      <c r="L40" s="201"/>
      <c r="P40" s="202"/>
    </row>
    <row r="41" spans="2:22" x14ac:dyDescent="0.2">
      <c r="B41" s="202" t="s">
        <v>3350</v>
      </c>
      <c r="C41" s="202" t="s">
        <v>1974</v>
      </c>
      <c r="D41" s="202" t="s">
        <v>3351</v>
      </c>
      <c r="E41" s="203" t="s">
        <v>3352</v>
      </c>
      <c r="F41" s="203" t="s">
        <v>3353</v>
      </c>
      <c r="H41" s="202" t="s">
        <v>3350</v>
      </c>
      <c r="I41" s="202" t="s">
        <v>3357</v>
      </c>
      <c r="J41" s="202" t="s">
        <v>3358</v>
      </c>
      <c r="K41" s="203" t="s">
        <v>3352</v>
      </c>
      <c r="L41" s="203" t="s">
        <v>3353</v>
      </c>
    </row>
    <row r="42" spans="2:22" x14ac:dyDescent="0.2">
      <c r="B42" s="422" t="s">
        <v>5</v>
      </c>
      <c r="C42" s="432">
        <v>31000000</v>
      </c>
      <c r="D42" s="426" t="s">
        <v>277</v>
      </c>
      <c r="E42" s="423">
        <v>1357888674.1600001</v>
      </c>
      <c r="F42" s="423">
        <v>0</v>
      </c>
      <c r="H42" s="422" t="s">
        <v>5</v>
      </c>
      <c r="I42" s="422">
        <v>31000000</v>
      </c>
      <c r="J42" s="422" t="s">
        <v>611</v>
      </c>
      <c r="K42" s="423">
        <v>4052110941.1900001</v>
      </c>
      <c r="L42" s="423">
        <v>0</v>
      </c>
    </row>
    <row r="43" spans="2:22" x14ac:dyDescent="0.2">
      <c r="B43" s="422" t="s">
        <v>30</v>
      </c>
      <c r="C43" s="432">
        <v>31000000</v>
      </c>
      <c r="D43" s="426" t="s">
        <v>277</v>
      </c>
      <c r="E43" s="423">
        <v>66635556.7899995</v>
      </c>
      <c r="F43" s="423">
        <v>0</v>
      </c>
      <c r="H43" s="422" t="s">
        <v>30</v>
      </c>
      <c r="I43" s="422">
        <v>31000000</v>
      </c>
      <c r="J43" s="422" t="s">
        <v>2389</v>
      </c>
      <c r="K43" s="423">
        <v>503173897.35000002</v>
      </c>
      <c r="L43" s="423"/>
    </row>
    <row r="44" spans="2:22" x14ac:dyDescent="0.2">
      <c r="B44" s="430" t="s">
        <v>21</v>
      </c>
      <c r="C44" s="437">
        <v>31000000</v>
      </c>
      <c r="D44" s="434" t="s">
        <v>277</v>
      </c>
      <c r="E44" s="435">
        <v>378389885.60000002</v>
      </c>
      <c r="F44" s="435">
        <v>0</v>
      </c>
      <c r="H44" s="430" t="s">
        <v>21</v>
      </c>
      <c r="I44" s="430">
        <v>31000000</v>
      </c>
      <c r="J44" s="430" t="s">
        <v>611</v>
      </c>
      <c r="K44" s="435">
        <v>1099618007.71</v>
      </c>
      <c r="L44" s="435">
        <v>0</v>
      </c>
    </row>
    <row r="45" spans="2:22" x14ac:dyDescent="0.2">
      <c r="B45" s="430" t="s">
        <v>21</v>
      </c>
      <c r="C45" s="437">
        <v>31100000</v>
      </c>
      <c r="D45" s="438" t="s">
        <v>1471</v>
      </c>
      <c r="E45" s="435">
        <v>24830517</v>
      </c>
      <c r="F45" s="435">
        <v>0</v>
      </c>
      <c r="H45" s="430" t="s">
        <v>21</v>
      </c>
      <c r="I45" s="430">
        <v>31100000</v>
      </c>
      <c r="J45" s="430" t="s">
        <v>1471</v>
      </c>
      <c r="K45" s="435">
        <v>24830517</v>
      </c>
      <c r="L45" s="435">
        <v>0</v>
      </c>
    </row>
    <row r="46" spans="2:22" x14ac:dyDescent="0.2">
      <c r="B46" s="200" t="s">
        <v>13</v>
      </c>
      <c r="C46" s="204">
        <v>31000000</v>
      </c>
      <c r="D46" s="205" t="s">
        <v>277</v>
      </c>
      <c r="E46" s="201">
        <v>22154229573</v>
      </c>
      <c r="F46" s="201">
        <v>0</v>
      </c>
      <c r="H46" s="200" t="s">
        <v>13</v>
      </c>
      <c r="I46" s="200">
        <v>31000000</v>
      </c>
      <c r="J46" s="200" t="s">
        <v>611</v>
      </c>
      <c r="K46" s="201">
        <v>16775347111</v>
      </c>
      <c r="L46" s="201">
        <v>0</v>
      </c>
    </row>
    <row r="47" spans="2:22" x14ac:dyDescent="0.2">
      <c r="B47" s="200" t="s">
        <v>9</v>
      </c>
      <c r="C47" s="204">
        <v>31000000</v>
      </c>
      <c r="D47" s="205" t="s">
        <v>277</v>
      </c>
      <c r="E47" s="201">
        <v>165619035.68000001</v>
      </c>
      <c r="F47" s="201">
        <v>0</v>
      </c>
      <c r="H47" s="200" t="s">
        <v>9</v>
      </c>
      <c r="I47" s="200">
        <v>31000000</v>
      </c>
      <c r="J47" s="200" t="s">
        <v>611</v>
      </c>
      <c r="K47" s="201">
        <v>64895412.490000002</v>
      </c>
      <c r="L47" s="201">
        <v>0</v>
      </c>
    </row>
    <row r="48" spans="2:22" x14ac:dyDescent="0.2">
      <c r="B48" s="200" t="s">
        <v>15</v>
      </c>
      <c r="C48" s="432">
        <v>31100000</v>
      </c>
      <c r="D48" s="439" t="s">
        <v>1471</v>
      </c>
      <c r="E48" s="423">
        <v>1016109884.233</v>
      </c>
      <c r="F48" s="201">
        <v>0</v>
      </c>
      <c r="H48" s="422" t="s">
        <v>15</v>
      </c>
      <c r="I48" s="422">
        <v>31100000</v>
      </c>
      <c r="J48" s="422" t="s">
        <v>2493</v>
      </c>
      <c r="K48" s="423">
        <v>1341329080.77</v>
      </c>
      <c r="L48" s="423"/>
    </row>
    <row r="49" spans="2:12" x14ac:dyDescent="0.2">
      <c r="B49" s="422" t="s">
        <v>26</v>
      </c>
      <c r="C49" s="432">
        <v>31000000</v>
      </c>
      <c r="D49" s="426" t="s">
        <v>277</v>
      </c>
      <c r="E49" s="423">
        <v>743352488.12</v>
      </c>
      <c r="F49" s="201">
        <v>0</v>
      </c>
      <c r="H49" s="422" t="s">
        <v>15</v>
      </c>
      <c r="I49" s="422">
        <v>31100000</v>
      </c>
      <c r="J49" s="422" t="s">
        <v>3580</v>
      </c>
      <c r="K49" s="423">
        <v>77603373.530000001</v>
      </c>
      <c r="L49" s="423"/>
    </row>
    <row r="50" spans="2:12" x14ac:dyDescent="0.2">
      <c r="B50" s="200" t="s">
        <v>25</v>
      </c>
      <c r="C50" s="440">
        <v>31000000</v>
      </c>
      <c r="D50" s="441" t="s">
        <v>277</v>
      </c>
      <c r="E50" s="429">
        <v>54186143239.269997</v>
      </c>
      <c r="F50" s="201">
        <v>0</v>
      </c>
      <c r="H50" s="422" t="s">
        <v>26</v>
      </c>
      <c r="I50" s="422">
        <v>31100000</v>
      </c>
      <c r="J50" s="422" t="s">
        <v>2345</v>
      </c>
      <c r="K50" s="423">
        <v>92442988.430000007</v>
      </c>
      <c r="L50" s="423"/>
    </row>
    <row r="51" spans="2:12" x14ac:dyDescent="0.2">
      <c r="B51" s="200" t="s">
        <v>11</v>
      </c>
      <c r="C51" s="204">
        <v>31100000</v>
      </c>
      <c r="D51" s="215" t="s">
        <v>1471</v>
      </c>
      <c r="E51" s="201">
        <v>106086835.37160601</v>
      </c>
      <c r="F51" s="201">
        <v>0</v>
      </c>
      <c r="H51" s="422" t="s">
        <v>26</v>
      </c>
      <c r="I51" s="422">
        <v>31100000</v>
      </c>
      <c r="J51" s="422" t="s">
        <v>2346</v>
      </c>
      <c r="K51" s="423">
        <v>1233534519.97</v>
      </c>
      <c r="L51" s="423"/>
    </row>
    <row r="52" spans="2:12" x14ac:dyDescent="0.2">
      <c r="B52" s="200" t="s">
        <v>8</v>
      </c>
      <c r="C52" s="204">
        <v>31000000</v>
      </c>
      <c r="D52" s="205" t="s">
        <v>277</v>
      </c>
      <c r="E52" s="201">
        <v>47313960</v>
      </c>
      <c r="F52" s="201">
        <v>0</v>
      </c>
      <c r="H52" s="200" t="s">
        <v>8</v>
      </c>
      <c r="I52" s="200">
        <v>31000000</v>
      </c>
      <c r="J52" s="200" t="s">
        <v>2389</v>
      </c>
      <c r="K52" s="201">
        <v>47313960</v>
      </c>
      <c r="L52" s="201"/>
    </row>
    <row r="53" spans="2:12" x14ac:dyDescent="0.2">
      <c r="B53" s="200" t="s">
        <v>32</v>
      </c>
      <c r="C53" s="204">
        <v>31000000</v>
      </c>
      <c r="D53" s="205" t="s">
        <v>277</v>
      </c>
      <c r="E53" s="201">
        <v>1161494086.25</v>
      </c>
      <c r="F53" s="201">
        <v>0</v>
      </c>
      <c r="H53" s="200" t="s">
        <v>17</v>
      </c>
      <c r="I53" s="422">
        <v>31000000</v>
      </c>
      <c r="J53" s="422" t="s">
        <v>1194</v>
      </c>
      <c r="K53" s="423">
        <v>5730156192.8999996</v>
      </c>
      <c r="L53" s="423">
        <v>0</v>
      </c>
    </row>
    <row r="54" spans="2:12" x14ac:dyDescent="0.2">
      <c r="B54" s="200" t="s">
        <v>17</v>
      </c>
      <c r="C54" s="432">
        <v>31000000</v>
      </c>
      <c r="D54" s="426" t="s">
        <v>277</v>
      </c>
      <c r="E54" s="423">
        <v>4220264973.5599999</v>
      </c>
      <c r="F54" s="201">
        <v>0</v>
      </c>
      <c r="H54" s="200" t="s">
        <v>32</v>
      </c>
      <c r="I54" s="200">
        <v>31000000</v>
      </c>
      <c r="J54" s="200" t="s">
        <v>2389</v>
      </c>
      <c r="K54" s="201">
        <v>1161494086.25</v>
      </c>
    </row>
    <row r="55" spans="2:12" x14ac:dyDescent="0.2">
      <c r="B55" s="200" t="s">
        <v>29</v>
      </c>
      <c r="C55" s="204">
        <v>31000000</v>
      </c>
      <c r="D55" s="205" t="s">
        <v>277</v>
      </c>
      <c r="E55" s="201">
        <v>3769834243</v>
      </c>
      <c r="F55" s="201">
        <v>0</v>
      </c>
    </row>
    <row r="60" spans="2:12" x14ac:dyDescent="0.2">
      <c r="B60" s="200" t="s">
        <v>12</v>
      </c>
      <c r="D60" s="201">
        <f t="shared" ref="D60:D82" si="0">+SUMIF(B$5:B$55,$B60,E$5:E$55)</f>
        <v>1910033656</v>
      </c>
      <c r="E60" s="201">
        <f t="shared" ref="E60:E80" si="1">+SUMIF(H$5:H$55,$B60,K$5:K$55)</f>
        <v>0</v>
      </c>
      <c r="H60" s="201">
        <f t="shared" ref="H60:H82" si="2">+D60-E60</f>
        <v>1910033656</v>
      </c>
    </row>
    <row r="61" spans="2:12" x14ac:dyDescent="0.2">
      <c r="B61" s="200" t="s">
        <v>9</v>
      </c>
      <c r="D61" s="201">
        <f t="shared" si="0"/>
        <v>27287663659.779999</v>
      </c>
      <c r="E61" s="201">
        <f t="shared" si="1"/>
        <v>27216132892.330002</v>
      </c>
      <c r="H61" s="201">
        <f t="shared" si="2"/>
        <v>71530767.449996948</v>
      </c>
    </row>
    <row r="62" spans="2:12" x14ac:dyDescent="0.2">
      <c r="B62" s="200" t="s">
        <v>27</v>
      </c>
      <c r="D62" s="201">
        <f t="shared" si="0"/>
        <v>632767015.22000003</v>
      </c>
      <c r="E62" s="201">
        <f t="shared" si="1"/>
        <v>1850604475.28</v>
      </c>
      <c r="H62" s="201">
        <f t="shared" si="2"/>
        <v>-1217837460.0599999</v>
      </c>
    </row>
    <row r="63" spans="2:12" x14ac:dyDescent="0.2">
      <c r="B63" s="200" t="s">
        <v>145</v>
      </c>
      <c r="D63" s="201">
        <f t="shared" si="0"/>
        <v>926666992.07000005</v>
      </c>
      <c r="E63" s="201">
        <f t="shared" si="1"/>
        <v>1843284399.9300001</v>
      </c>
      <c r="H63" s="201">
        <f t="shared" si="2"/>
        <v>-916617407.86000001</v>
      </c>
    </row>
    <row r="64" spans="2:12" x14ac:dyDescent="0.2">
      <c r="B64" s="200" t="s">
        <v>41</v>
      </c>
      <c r="D64" s="201">
        <f t="shared" si="0"/>
        <v>8761031741</v>
      </c>
      <c r="E64" s="201">
        <f t="shared" si="1"/>
        <v>8449349384.29</v>
      </c>
      <c r="H64" s="201">
        <f t="shared" si="2"/>
        <v>311682356.71000004</v>
      </c>
    </row>
    <row r="65" spans="2:8" x14ac:dyDescent="0.2">
      <c r="B65" s="200" t="s">
        <v>148</v>
      </c>
      <c r="D65" s="201">
        <f t="shared" si="0"/>
        <v>18763824867.760002</v>
      </c>
      <c r="E65" s="201">
        <f t="shared" si="1"/>
        <v>37299437552.759995</v>
      </c>
      <c r="H65" s="201">
        <f t="shared" si="2"/>
        <v>-18535612684.999992</v>
      </c>
    </row>
    <row r="66" spans="2:8" x14ac:dyDescent="0.2">
      <c r="B66" s="200" t="s">
        <v>28</v>
      </c>
      <c r="D66" s="436">
        <f t="shared" si="0"/>
        <v>28007961585</v>
      </c>
      <c r="E66" s="201">
        <f t="shared" si="1"/>
        <v>0</v>
      </c>
      <c r="H66" s="201">
        <f t="shared" si="2"/>
        <v>28007961585</v>
      </c>
    </row>
    <row r="67" spans="2:8" x14ac:dyDescent="0.2">
      <c r="B67" s="200" t="s">
        <v>22</v>
      </c>
      <c r="D67" s="201">
        <f t="shared" si="0"/>
        <v>2355708582.5999999</v>
      </c>
      <c r="E67" s="201">
        <f t="shared" si="1"/>
        <v>0</v>
      </c>
      <c r="H67" s="201">
        <f t="shared" si="2"/>
        <v>2355708582.5999999</v>
      </c>
    </row>
    <row r="68" spans="2:8" x14ac:dyDescent="0.2">
      <c r="B68" s="200" t="s">
        <v>17</v>
      </c>
      <c r="D68" s="201">
        <f t="shared" si="0"/>
        <v>14185841731</v>
      </c>
      <c r="E68" s="201">
        <f t="shared" si="1"/>
        <v>16099018391.24</v>
      </c>
      <c r="H68" s="201">
        <f t="shared" si="2"/>
        <v>-1913176660.2399998</v>
      </c>
    </row>
    <row r="69" spans="2:8" x14ac:dyDescent="0.2">
      <c r="B69" s="200" t="s">
        <v>3315</v>
      </c>
      <c r="D69" s="201">
        <f t="shared" si="0"/>
        <v>1038971413.33</v>
      </c>
      <c r="E69" s="201">
        <f t="shared" si="1"/>
        <v>921084625.29999995</v>
      </c>
      <c r="H69" s="201">
        <f t="shared" si="2"/>
        <v>117886788.03000009</v>
      </c>
    </row>
    <row r="70" spans="2:8" x14ac:dyDescent="0.2">
      <c r="B70" s="200" t="s">
        <v>3316</v>
      </c>
      <c r="D70" s="201">
        <f t="shared" si="0"/>
        <v>348436782.51999998</v>
      </c>
      <c r="E70" s="201">
        <f t="shared" si="1"/>
        <v>456492888.16000003</v>
      </c>
      <c r="H70" s="201">
        <f t="shared" si="2"/>
        <v>-108056105.64000005</v>
      </c>
    </row>
    <row r="71" spans="2:8" x14ac:dyDescent="0.2">
      <c r="B71" s="422" t="s">
        <v>5</v>
      </c>
      <c r="D71" s="201">
        <f t="shared" si="0"/>
        <v>3528316532.6599998</v>
      </c>
      <c r="E71" s="201">
        <f t="shared" si="1"/>
        <v>10119265095.1</v>
      </c>
      <c r="H71" s="201">
        <f t="shared" si="2"/>
        <v>-6590948562.4400005</v>
      </c>
    </row>
    <row r="72" spans="2:8" x14ac:dyDescent="0.2">
      <c r="B72" s="430" t="s">
        <v>21</v>
      </c>
      <c r="D72" s="201">
        <f t="shared" si="0"/>
        <v>1438133228.73</v>
      </c>
      <c r="E72" s="201">
        <f t="shared" si="1"/>
        <v>1808093203.5500002</v>
      </c>
      <c r="H72" s="201">
        <f t="shared" si="2"/>
        <v>-369959974.82000017</v>
      </c>
    </row>
    <row r="73" spans="2:8" x14ac:dyDescent="0.2">
      <c r="B73" s="200" t="s">
        <v>13</v>
      </c>
      <c r="D73" s="436">
        <f t="shared" si="0"/>
        <v>28233603434.169998</v>
      </c>
      <c r="E73" s="201">
        <f t="shared" si="1"/>
        <v>18150506232</v>
      </c>
      <c r="H73" s="201">
        <f t="shared" si="2"/>
        <v>10083097202.169998</v>
      </c>
    </row>
    <row r="74" spans="2:8" x14ac:dyDescent="0.2">
      <c r="B74" s="422" t="s">
        <v>15</v>
      </c>
      <c r="D74" s="201">
        <f t="shared" si="0"/>
        <v>1216619471.78</v>
      </c>
      <c r="E74" s="201">
        <f t="shared" si="1"/>
        <v>1595857394.5699999</v>
      </c>
      <c r="H74" s="201">
        <f t="shared" si="2"/>
        <v>-379237922.78999996</v>
      </c>
    </row>
    <row r="75" spans="2:8" x14ac:dyDescent="0.2">
      <c r="B75" s="200" t="s">
        <v>11</v>
      </c>
      <c r="D75" s="201">
        <f t="shared" si="0"/>
        <v>758749935.60211098</v>
      </c>
      <c r="E75" s="201">
        <f t="shared" si="1"/>
        <v>0</v>
      </c>
      <c r="H75" s="201">
        <f t="shared" si="2"/>
        <v>758749935.60211098</v>
      </c>
    </row>
    <row r="76" spans="2:8" x14ac:dyDescent="0.2">
      <c r="B76" s="200" t="s">
        <v>32</v>
      </c>
      <c r="D76" s="201">
        <f t="shared" si="0"/>
        <v>2349888348.4499998</v>
      </c>
      <c r="E76" s="201">
        <f t="shared" si="1"/>
        <v>2349888348.4499998</v>
      </c>
      <c r="H76" s="201">
        <f t="shared" si="2"/>
        <v>0</v>
      </c>
    </row>
    <row r="77" spans="2:8" x14ac:dyDescent="0.2">
      <c r="B77" s="200" t="s">
        <v>29</v>
      </c>
      <c r="D77" s="201">
        <f t="shared" si="0"/>
        <v>3824498135</v>
      </c>
      <c r="E77" s="201">
        <f t="shared" si="1"/>
        <v>0</v>
      </c>
      <c r="H77" s="201">
        <f t="shared" si="2"/>
        <v>3824498135</v>
      </c>
    </row>
    <row r="78" spans="2:8" x14ac:dyDescent="0.2">
      <c r="B78" s="200" t="s">
        <v>8</v>
      </c>
      <c r="D78" s="201">
        <f t="shared" si="0"/>
        <v>56333906.859999999</v>
      </c>
      <c r="E78" s="201">
        <f t="shared" si="1"/>
        <v>56333906.859999999</v>
      </c>
      <c r="H78" s="201">
        <f t="shared" si="2"/>
        <v>0</v>
      </c>
    </row>
    <row r="79" spans="2:8" x14ac:dyDescent="0.2">
      <c r="B79" s="422" t="s">
        <v>30</v>
      </c>
      <c r="D79" s="201">
        <f t="shared" si="0"/>
        <v>66635556.7899995</v>
      </c>
      <c r="E79" s="201">
        <f t="shared" si="1"/>
        <v>503173897.35000002</v>
      </c>
      <c r="H79" s="201">
        <f t="shared" si="2"/>
        <v>-436538340.56000054</v>
      </c>
    </row>
    <row r="80" spans="2:8" x14ac:dyDescent="0.2">
      <c r="B80" s="422" t="s">
        <v>26</v>
      </c>
      <c r="D80" s="201">
        <f t="shared" si="0"/>
        <v>743352488.12</v>
      </c>
      <c r="E80" s="201">
        <f t="shared" si="1"/>
        <v>1325977508.4000001</v>
      </c>
      <c r="H80" s="201">
        <f t="shared" si="2"/>
        <v>-582625020.28000009</v>
      </c>
    </row>
    <row r="81" spans="2:8" x14ac:dyDescent="0.2">
      <c r="B81" s="200" t="s">
        <v>25</v>
      </c>
      <c r="D81" s="201">
        <f t="shared" si="0"/>
        <v>54186143239.269997</v>
      </c>
      <c r="E81" s="436">
        <v>54119943239.269997</v>
      </c>
      <c r="H81" s="201">
        <f t="shared" si="2"/>
        <v>66200000</v>
      </c>
    </row>
    <row r="82" spans="2:8" x14ac:dyDescent="0.2">
      <c r="B82" s="200" t="s">
        <v>8</v>
      </c>
      <c r="D82" s="201">
        <f t="shared" si="0"/>
        <v>56333906.859999999</v>
      </c>
      <c r="E82" s="201">
        <f>+SUMIF(H$5:H$55,$B82,K$5:K$55)</f>
        <v>56333906.859999999</v>
      </c>
      <c r="H82" s="201">
        <f t="shared" si="2"/>
        <v>0</v>
      </c>
    </row>
    <row r="83" spans="2:8" ht="15" x14ac:dyDescent="0.25">
      <c r="B83" s="442"/>
    </row>
    <row r="84" spans="2:8" ht="15" x14ac:dyDescent="0.25">
      <c r="B84" s="442"/>
    </row>
    <row r="85" spans="2:8" ht="15" x14ac:dyDescent="0.25">
      <c r="B85" s="442"/>
    </row>
    <row r="86" spans="2:8" ht="15" x14ac:dyDescent="0.25">
      <c r="B86" s="442"/>
    </row>
    <row r="87" spans="2:8" ht="15" x14ac:dyDescent="0.25">
      <c r="B87" s="442"/>
    </row>
    <row r="88" spans="2:8" ht="15" x14ac:dyDescent="0.25">
      <c r="B88" s="442"/>
    </row>
    <row r="89" spans="2:8" ht="15" x14ac:dyDescent="0.25">
      <c r="B89" s="442"/>
    </row>
    <row r="90" spans="2:8" ht="15" x14ac:dyDescent="0.25">
      <c r="B90" s="442"/>
    </row>
    <row r="91" spans="2:8" ht="15" x14ac:dyDescent="0.25">
      <c r="B91" s="442"/>
    </row>
    <row r="92" spans="2:8" ht="15" x14ac:dyDescent="0.25">
      <c r="B92" s="442"/>
    </row>
    <row r="93" spans="2:8" ht="15" x14ac:dyDescent="0.25">
      <c r="B93" s="442"/>
    </row>
    <row r="94" spans="2:8" ht="15" x14ac:dyDescent="0.25">
      <c r="B94" s="442"/>
    </row>
    <row r="95" spans="2:8" ht="15" x14ac:dyDescent="0.25">
      <c r="B95" s="442"/>
    </row>
    <row r="96" spans="2:8" ht="15" x14ac:dyDescent="0.25">
      <c r="B96" s="442"/>
    </row>
    <row r="97" spans="2:2" ht="15" x14ac:dyDescent="0.25">
      <c r="B97" s="442"/>
    </row>
    <row r="98" spans="2:2" ht="15" x14ac:dyDescent="0.25">
      <c r="B98" s="442"/>
    </row>
    <row r="99" spans="2:2" ht="15" x14ac:dyDescent="0.25">
      <c r="B99" s="442"/>
    </row>
    <row r="100" spans="2:2" ht="15" x14ac:dyDescent="0.25">
      <c r="B100" s="442"/>
    </row>
    <row r="101" spans="2:2" ht="15" x14ac:dyDescent="0.25">
      <c r="B101" s="442"/>
    </row>
    <row r="102" spans="2:2" ht="15" x14ac:dyDescent="0.25">
      <c r="B102" s="442"/>
    </row>
    <row r="103" spans="2:2" ht="15" x14ac:dyDescent="0.25">
      <c r="B103" s="442"/>
    </row>
    <row r="104" spans="2:2" ht="15" x14ac:dyDescent="0.25">
      <c r="B104" s="442"/>
    </row>
    <row r="105" spans="2:2" ht="15" x14ac:dyDescent="0.25">
      <c r="B105" s="442"/>
    </row>
    <row r="106" spans="2:2" ht="15" x14ac:dyDescent="0.25">
      <c r="B106" s="442"/>
    </row>
    <row r="107" spans="2:2" ht="15" x14ac:dyDescent="0.25">
      <c r="B107" s="442"/>
    </row>
  </sheetData>
  <mergeCells count="3">
    <mergeCell ref="B2:F2"/>
    <mergeCell ref="H2:L2"/>
    <mergeCell ref="P2:T2"/>
  </mergeCells>
  <conditionalFormatting sqref="H1:H59 B1:B82 E60:E82 H83:H1048576 B108:B1048576 P3:P1048576">
    <cfRule type="containsText" dxfId="21" priority="19" operator="containsText" text="first">
      <formula>NOT(ISERROR(SEARCH("first",B1)))</formula>
    </cfRule>
  </conditionalFormatting>
  <conditionalFormatting sqref="H1:H59 B1:B82 E60:E82 H83:H1048576 B108:B1048576">
    <cfRule type="containsText" dxfId="20" priority="15" operator="containsText" text="agrival">
      <formula>NOT(ISERROR(SEARCH("agrival",B1)))</formula>
    </cfRule>
    <cfRule type="containsText" dxfId="19" priority="16" operator="containsText" text="lmoi">
      <formula>NOT(ISERROR(SEARCH("lmoi",B1)))</formula>
    </cfRule>
    <cfRule type="containsText" dxfId="18" priority="17" operator="containsText" text="id motors">
      <formula>NOT(ISERROR(SEARCH("id motors",B1)))</formula>
    </cfRule>
    <cfRule type="containsText" dxfId="17" priority="18" operator="containsText" text="fly">
      <formula>NOT(ISERROR(SEARCH("fly",B1)))</formula>
    </cfRule>
  </conditionalFormatting>
  <conditionalFormatting sqref="H1:H59 B1:B82 P1:P1048576 E60:E82 H83:H1048576 B108:B1048576">
    <cfRule type="containsText" dxfId="16" priority="2" operator="containsText" text="smtp">
      <formula>NOT(ISERROR(SEARCH("smtp",B1)))</formula>
    </cfRule>
    <cfRule type="containsText" dxfId="15" priority="3" operator="containsText" text="mabel">
      <formula>NOT(ISERROR(SEARCH("mabel",B1)))</formula>
    </cfRule>
  </conditionalFormatting>
  <conditionalFormatting sqref="H1:H59 B1:B82 P3:P1048576 E60:E82 H83:H1048576 B108:B1048576">
    <cfRule type="containsText" dxfId="14" priority="20" operator="containsText" text="AGRIVETAM">
      <formula>NOT(ISERROR(SEARCH("AGRIVETAM",B1)))</formula>
    </cfRule>
    <cfRule type="containsText" dxfId="13" priority="21" operator="containsText" text="agrivet">
      <formula>NOT(ISERROR(SEARCH("agrivet",B1)))</formula>
    </cfRule>
  </conditionalFormatting>
  <conditionalFormatting sqref="P1">
    <cfRule type="containsText" dxfId="12" priority="12" operator="containsText" text="first">
      <formula>NOT(ISERROR(SEARCH("first",P1)))</formula>
    </cfRule>
    <cfRule type="containsText" dxfId="11" priority="13" operator="containsText" text="AGRIVETAM">
      <formula>NOT(ISERROR(SEARCH("AGRIVETAM",P1)))</formula>
    </cfRule>
    <cfRule type="containsText" dxfId="10" priority="14" operator="containsText" text="agrivet">
      <formula>NOT(ISERROR(SEARCH("agrivet",P1)))</formula>
    </cfRule>
  </conditionalFormatting>
  <conditionalFormatting sqref="P1:P1048576 H1:H59 B1:B82 E60:E82 H83:H1048576 B108:B1048576">
    <cfRule type="containsText" dxfId="9" priority="11" operator="containsText" text="agrifarm">
      <formula>NOT(ISERROR(SEARCH("agrifarm",B1)))</formula>
    </cfRule>
  </conditionalFormatting>
  <conditionalFormatting sqref="P1:P1048576">
    <cfRule type="containsText" dxfId="8" priority="4" operator="containsText" text="agrival">
      <formula>NOT(ISERROR(SEARCH("agrival",P1)))</formula>
    </cfRule>
    <cfRule type="containsText" dxfId="7" priority="5" operator="containsText" text="lmoi">
      <formula>NOT(ISERROR(SEARCH("lmoi",P1)))</formula>
    </cfRule>
    <cfRule type="containsText" dxfId="6" priority="6" operator="containsText" text="id motors">
      <formula>NOT(ISERROR(SEARCH("id motors",P1)))</formula>
    </cfRule>
    <cfRule type="containsText" dxfId="5" priority="7" operator="containsText" text="fly">
      <formula>NOT(ISERROR(SEARCH("fly",P1)))</formula>
    </cfRule>
  </conditionalFormatting>
  <conditionalFormatting sqref="P2">
    <cfRule type="containsText" dxfId="4" priority="8" operator="containsText" text="first">
      <formula>NOT(ISERROR(SEARCH("first",P2)))</formula>
    </cfRule>
    <cfRule type="containsText" dxfId="3" priority="9" operator="containsText" text="AGRIVETAM">
      <formula>NOT(ISERROR(SEARCH("AGRIVETAM",P2)))</formula>
    </cfRule>
    <cfRule type="containsText" dxfId="2" priority="10" operator="containsText" text="agrivet">
      <formula>NOT(ISERROR(SEARCH("agrivet",P2)))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55</vt:i4>
      </vt:variant>
    </vt:vector>
  </HeadingPairs>
  <TitlesOfParts>
    <vt:vector size="55" baseType="lpstr">
      <vt:lpstr>Sociétés</vt:lpstr>
      <vt:lpstr>AGRICORP</vt:lpstr>
      <vt:lpstr>AGRIFARM</vt:lpstr>
      <vt:lpstr>AGRIVET</vt:lpstr>
      <vt:lpstr>AGRIVAL</vt:lpstr>
      <vt:lpstr>SMTP</vt:lpstr>
      <vt:lpstr>AGRIKOBA</vt:lpstr>
      <vt:lpstr>LMOI</vt:lpstr>
      <vt:lpstr>TARTINE</vt:lpstr>
      <vt:lpstr>IDF</vt:lpstr>
      <vt:lpstr>RYA</vt:lpstr>
      <vt:lpstr>SCI NOAH</vt:lpstr>
      <vt:lpstr>SIM</vt:lpstr>
      <vt:lpstr>First Energy</vt:lpstr>
      <vt:lpstr>ID Motors</vt:lpstr>
      <vt:lpstr>ID RENTAL</vt:lpstr>
      <vt:lpstr>MCM </vt:lpstr>
      <vt:lpstr>BOVIMA</vt:lpstr>
      <vt:lpstr>AGRIFEED</vt:lpstr>
      <vt:lpstr>AMIP</vt:lpstr>
      <vt:lpstr>ISF</vt:lpstr>
      <vt:lpstr>DISCOI</vt:lpstr>
      <vt:lpstr>MABEL</vt:lpstr>
      <vt:lpstr>NMP</vt:lpstr>
      <vt:lpstr>AMCHO </vt:lpstr>
      <vt:lpstr>IRS IMMO</vt:lpstr>
      <vt:lpstr>CONFORTIS</vt:lpstr>
      <vt:lpstr>AGRIVETAM</vt:lpstr>
      <vt:lpstr>EUROPAINTS</vt:lpstr>
      <vt:lpstr>VET ABE</vt:lpstr>
      <vt:lpstr>VET FIA</vt:lpstr>
      <vt:lpstr>AGRIMA</vt:lpstr>
      <vt:lpstr>NUTRIFOOD</vt:lpstr>
      <vt:lpstr>AGRIMOTORS</vt:lpstr>
      <vt:lpstr>CSS SAKAY</vt:lpstr>
      <vt:lpstr>United Malagasy</vt:lpstr>
      <vt:lpstr>FERRIS</vt:lpstr>
      <vt:lpstr>Madatrade</vt:lpstr>
      <vt:lpstr>SEM</vt:lpstr>
      <vt:lpstr>FIRST INVESTISSEMENT</vt:lpstr>
      <vt:lpstr>FLY TECH</vt:lpstr>
      <vt:lpstr>ALL 2019</vt:lpstr>
      <vt:lpstr>Retraitements</vt:lpstr>
      <vt:lpstr>Cours moyen 2020</vt:lpstr>
      <vt:lpstr>ALL 2020</vt:lpstr>
      <vt:lpstr>ALL 2021</vt:lpstr>
      <vt:lpstr>BLG1221</vt:lpstr>
      <vt:lpstr>BLG0622</vt:lpstr>
      <vt:lpstr>BLG1222</vt:lpstr>
      <vt:lpstr>ALL 2022</vt:lpstr>
      <vt:lpstr>Cours moyen 2021</vt:lpstr>
      <vt:lpstr>BILAN</vt:lpstr>
      <vt:lpstr>CN</vt:lpstr>
      <vt:lpstr>AFFECTATION</vt:lpstr>
      <vt:lpstr>Stock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Muriel TSIDANY RAHARISON</dc:creator>
  <cp:lastModifiedBy>Muriel TSIDANY RAHARISON</cp:lastModifiedBy>
  <dcterms:created xsi:type="dcterms:W3CDTF">2024-05-21T07:43:15Z</dcterms:created>
  <dcterms:modified xsi:type="dcterms:W3CDTF">2024-05-21T07:43:16Z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2021-09-17T10:44:08Z</dcterms:created>
  <dc:creator>Sandy Hasy RANOASIARISON</dc:creator>
  <dc:description/>
  <dc:language>fr-FR</dc:language>
  <cp:lastModifiedBy>Mickael RAVELOMANANTSOA</cp:lastModifiedBy>
  <cp:lastPrinted>2023-08-24T11:06:22Z</cp:lastPrinted>
  <dcterms:modified xsi:type="dcterms:W3CDTF">2023-08-24T14:14:07Z</dcterms:modified>
  <cp:revision>0</cp:revision>
  <dc:subject/>
  <dc:title/>
</cp:coreProperties>
</file>